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UIGS/Desktop/EXCELIBR tests/"/>
    </mc:Choice>
  </mc:AlternateContent>
  <xr:revisionPtr revIDLastSave="0" documentId="13_ncr:1_{D89783B6-A975-8C44-94FC-C660949D1F8E}" xr6:coauthVersionLast="45" xr6:coauthVersionMax="45" xr10:uidLastSave="{00000000-0000-0000-0000-000000000000}"/>
  <bookViews>
    <workbookView xWindow="880" yWindow="460" windowWidth="27420" windowHeight="17180" tabRatio="955" xr2:uid="{00000000-000D-0000-FFFF-FFFF00000000}"/>
  </bookViews>
  <sheets>
    <sheet name="Biaxial Input" sheetId="15" r:id="rId1"/>
    <sheet name="EXCELIBR" sheetId="20" r:id="rId2"/>
    <sheet name="Instructions+Citation" sheetId="31" r:id="rId3"/>
    <sheet name="Database" sheetId="32" r:id="rId4"/>
  </sheets>
  <externalReferences>
    <externalReference r:id="rId5"/>
    <externalReference r:id="rId6"/>
  </externalReferences>
  <definedNames>
    <definedName name="solver_adj" localSheetId="0" hidden="1">'Biaxial Input'!$A$20</definedName>
    <definedName name="solver_adj" localSheetId="1" hidden="1">EXCELIBR!$CW$7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ng" localSheetId="0" hidden="1">1</definedName>
    <definedName name="solver_eng" localSheetId="1" hidden="1">1</definedName>
    <definedName name="solver_itr" localSheetId="0" hidden="1">2147483647</definedName>
    <definedName name="solver_itr" localSheetId="1" hidden="1">2147483647</definedName>
    <definedName name="solver_lin" localSheetId="0" hidden="1">2</definedName>
    <definedName name="solver_lin" localSheetId="1" hidden="1">2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opt" localSheetId="0" hidden="1">'Biaxial Input'!$D$22</definedName>
    <definedName name="solver_opt" localSheetId="1" hidden="1">EXCELIBR!$CE$8</definedName>
    <definedName name="solver_pre" localSheetId="0" hidden="1">0.000001</definedName>
    <definedName name="solver_pre" localSheetId="1" hidden="1">0.000001</definedName>
    <definedName name="solver_rbv" localSheetId="0" hidden="1">1</definedName>
    <definedName name="solver_rbv" localSheetId="1" hidden="1">1</definedName>
    <definedName name="solver_rlx" localSheetId="0" hidden="1">2</definedName>
    <definedName name="solver_rlx" localSheetId="1" hidden="1">1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2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2</definedName>
    <definedName name="solver_typ" localSheetId="1" hidden="1">3</definedName>
    <definedName name="solver_val" localSheetId="0" hidden="1">0</definedName>
    <definedName name="solver_val" localSheetId="1" hidden="1">0</definedName>
    <definedName name="solver_ver" localSheetId="0" hidden="1">2</definedName>
    <definedName name="solver_ver" localSheetId="1" hidden="1">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G2" i="32" l="1"/>
  <c r="AI42" i="32" l="1"/>
  <c r="AJ42" i="32"/>
  <c r="AK42" i="32"/>
  <c r="AL42" i="32"/>
  <c r="AM42" i="32"/>
  <c r="AO42" i="32"/>
  <c r="AR42" i="32"/>
  <c r="J34" i="15" l="1"/>
  <c r="J33" i="15"/>
  <c r="N587" i="32" l="1"/>
  <c r="N588" i="32"/>
  <c r="N589" i="32"/>
  <c r="N590" i="32"/>
  <c r="N591" i="32"/>
  <c r="N592" i="32"/>
  <c r="N593" i="32"/>
  <c r="N594" i="32"/>
  <c r="N595" i="32"/>
  <c r="N596" i="32"/>
  <c r="N597" i="32"/>
  <c r="N598" i="32"/>
  <c r="N599" i="32"/>
  <c r="N600" i="32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N613" i="32"/>
  <c r="N614" i="32"/>
  <c r="N615" i="32"/>
  <c r="N616" i="32"/>
  <c r="N617" i="32"/>
  <c r="N618" i="32"/>
  <c r="N619" i="32"/>
  <c r="N620" i="32"/>
  <c r="N621" i="32"/>
  <c r="N622" i="32"/>
  <c r="N623" i="32"/>
  <c r="N624" i="32"/>
  <c r="N625" i="32"/>
  <c r="N626" i="32"/>
  <c r="N627" i="32"/>
  <c r="N628" i="32"/>
  <c r="N629" i="32"/>
  <c r="N630" i="32"/>
  <c r="N631" i="32"/>
  <c r="N632" i="32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N645" i="32"/>
  <c r="N646" i="32"/>
  <c r="N647" i="32"/>
  <c r="N648" i="32"/>
  <c r="N649" i="32"/>
  <c r="N650" i="32"/>
  <c r="N651" i="32"/>
  <c r="N652" i="32"/>
  <c r="N653" i="32"/>
  <c r="N654" i="32"/>
  <c r="N655" i="32"/>
  <c r="N656" i="32"/>
  <c r="N657" i="32"/>
  <c r="N658" i="32"/>
  <c r="N659" i="32"/>
  <c r="N660" i="32"/>
  <c r="N661" i="32"/>
  <c r="N662" i="32"/>
  <c r="N663" i="32"/>
  <c r="N664" i="32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N677" i="32"/>
  <c r="N678" i="32"/>
  <c r="N679" i="32"/>
  <c r="N680" i="32"/>
  <c r="N681" i="32"/>
  <c r="N682" i="32"/>
  <c r="N683" i="32"/>
  <c r="N684" i="32"/>
  <c r="N685" i="32"/>
  <c r="N686" i="32"/>
  <c r="N586" i="32"/>
  <c r="D588" i="32"/>
  <c r="F588" i="32"/>
  <c r="H588" i="32"/>
  <c r="D589" i="32"/>
  <c r="F589" i="32"/>
  <c r="H589" i="32"/>
  <c r="D590" i="32"/>
  <c r="F590" i="32"/>
  <c r="H590" i="32"/>
  <c r="D591" i="32"/>
  <c r="F591" i="32"/>
  <c r="H591" i="32"/>
  <c r="D592" i="32"/>
  <c r="F592" i="32"/>
  <c r="H592" i="32"/>
  <c r="D593" i="32"/>
  <c r="F593" i="32"/>
  <c r="H593" i="32"/>
  <c r="D594" i="32"/>
  <c r="F594" i="32"/>
  <c r="H594" i="32"/>
  <c r="D595" i="32"/>
  <c r="F595" i="32"/>
  <c r="H595" i="32"/>
  <c r="D596" i="32"/>
  <c r="F596" i="32"/>
  <c r="H596" i="32"/>
  <c r="D597" i="32"/>
  <c r="F597" i="32"/>
  <c r="H597" i="32"/>
  <c r="D598" i="32"/>
  <c r="F598" i="32"/>
  <c r="H598" i="32"/>
  <c r="D599" i="32"/>
  <c r="F599" i="32"/>
  <c r="H599" i="32"/>
  <c r="D600" i="32"/>
  <c r="F600" i="32"/>
  <c r="H600" i="32"/>
  <c r="D601" i="32"/>
  <c r="F601" i="32"/>
  <c r="H601" i="32"/>
  <c r="D602" i="32"/>
  <c r="F602" i="32"/>
  <c r="H602" i="32"/>
  <c r="D603" i="32"/>
  <c r="F603" i="32"/>
  <c r="H603" i="32"/>
  <c r="D604" i="32"/>
  <c r="F604" i="32"/>
  <c r="H604" i="32"/>
  <c r="D605" i="32"/>
  <c r="F605" i="32"/>
  <c r="H605" i="32"/>
  <c r="D606" i="32"/>
  <c r="F606" i="32"/>
  <c r="H606" i="32"/>
  <c r="D607" i="32"/>
  <c r="F607" i="32"/>
  <c r="H607" i="32"/>
  <c r="D608" i="32"/>
  <c r="F608" i="32"/>
  <c r="H608" i="32"/>
  <c r="D609" i="32"/>
  <c r="F609" i="32"/>
  <c r="H609" i="32"/>
  <c r="D610" i="32"/>
  <c r="F610" i="32"/>
  <c r="H610" i="32"/>
  <c r="D611" i="32"/>
  <c r="F611" i="32"/>
  <c r="H611" i="32"/>
  <c r="D612" i="32"/>
  <c r="F612" i="32"/>
  <c r="H612" i="32"/>
  <c r="D613" i="32"/>
  <c r="F613" i="32"/>
  <c r="H613" i="32"/>
  <c r="D614" i="32"/>
  <c r="F614" i="32"/>
  <c r="H614" i="32"/>
  <c r="D615" i="32"/>
  <c r="F615" i="32"/>
  <c r="H615" i="32"/>
  <c r="D616" i="32"/>
  <c r="F616" i="32"/>
  <c r="H616" i="32"/>
  <c r="D617" i="32"/>
  <c r="F617" i="32"/>
  <c r="H617" i="32"/>
  <c r="D618" i="32"/>
  <c r="F618" i="32"/>
  <c r="H618" i="32"/>
  <c r="D619" i="32"/>
  <c r="F619" i="32"/>
  <c r="H619" i="32"/>
  <c r="D620" i="32"/>
  <c r="F620" i="32"/>
  <c r="H620" i="32"/>
  <c r="D621" i="32"/>
  <c r="F621" i="32"/>
  <c r="H621" i="32"/>
  <c r="D622" i="32"/>
  <c r="F622" i="32"/>
  <c r="H622" i="32"/>
  <c r="D623" i="32"/>
  <c r="F623" i="32"/>
  <c r="H623" i="32"/>
  <c r="D624" i="32"/>
  <c r="F624" i="32"/>
  <c r="H624" i="32"/>
  <c r="D625" i="32"/>
  <c r="F625" i="32"/>
  <c r="H625" i="32"/>
  <c r="D626" i="32"/>
  <c r="F626" i="32"/>
  <c r="H626" i="32"/>
  <c r="D627" i="32"/>
  <c r="F627" i="32"/>
  <c r="H627" i="32"/>
  <c r="D628" i="32"/>
  <c r="F628" i="32"/>
  <c r="H628" i="32"/>
  <c r="D629" i="32"/>
  <c r="F629" i="32"/>
  <c r="H629" i="32"/>
  <c r="D630" i="32"/>
  <c r="F630" i="32"/>
  <c r="H630" i="32"/>
  <c r="D631" i="32"/>
  <c r="F631" i="32"/>
  <c r="H631" i="32"/>
  <c r="D632" i="32"/>
  <c r="F632" i="32"/>
  <c r="H632" i="32"/>
  <c r="D633" i="32"/>
  <c r="F633" i="32"/>
  <c r="H633" i="32"/>
  <c r="D634" i="32"/>
  <c r="F634" i="32"/>
  <c r="H634" i="32"/>
  <c r="D635" i="32"/>
  <c r="F635" i="32"/>
  <c r="H635" i="32"/>
  <c r="D636" i="32"/>
  <c r="F636" i="32"/>
  <c r="H636" i="32"/>
  <c r="D637" i="32"/>
  <c r="F637" i="32"/>
  <c r="H637" i="32"/>
  <c r="D638" i="32"/>
  <c r="F638" i="32"/>
  <c r="H638" i="32"/>
  <c r="D639" i="32"/>
  <c r="F639" i="32"/>
  <c r="H639" i="32"/>
  <c r="D640" i="32"/>
  <c r="F640" i="32"/>
  <c r="H640" i="32"/>
  <c r="D641" i="32"/>
  <c r="F641" i="32"/>
  <c r="H641" i="32"/>
  <c r="D642" i="32"/>
  <c r="F642" i="32"/>
  <c r="H642" i="32"/>
  <c r="D643" i="32"/>
  <c r="F643" i="32"/>
  <c r="H643" i="32"/>
  <c r="D644" i="32"/>
  <c r="F644" i="32"/>
  <c r="H644" i="32"/>
  <c r="D645" i="32"/>
  <c r="F645" i="32"/>
  <c r="H645" i="32"/>
  <c r="D646" i="32"/>
  <c r="F646" i="32"/>
  <c r="H646" i="32"/>
  <c r="D647" i="32"/>
  <c r="F647" i="32"/>
  <c r="H647" i="32"/>
  <c r="D648" i="32"/>
  <c r="F648" i="32"/>
  <c r="H648" i="32"/>
  <c r="D649" i="32"/>
  <c r="F649" i="32"/>
  <c r="H649" i="32"/>
  <c r="D650" i="32"/>
  <c r="F650" i="32"/>
  <c r="H650" i="32"/>
  <c r="D651" i="32"/>
  <c r="F651" i="32"/>
  <c r="H651" i="32"/>
  <c r="D652" i="32"/>
  <c r="F652" i="32"/>
  <c r="H652" i="32"/>
  <c r="D653" i="32"/>
  <c r="F653" i="32"/>
  <c r="H653" i="32"/>
  <c r="D654" i="32"/>
  <c r="F654" i="32"/>
  <c r="H654" i="32"/>
  <c r="D655" i="32"/>
  <c r="F655" i="32"/>
  <c r="H655" i="32"/>
  <c r="D656" i="32"/>
  <c r="F656" i="32"/>
  <c r="H656" i="32"/>
  <c r="D657" i="32"/>
  <c r="F657" i="32"/>
  <c r="H657" i="32"/>
  <c r="D658" i="32"/>
  <c r="F658" i="32"/>
  <c r="H658" i="32"/>
  <c r="D659" i="32"/>
  <c r="F659" i="32"/>
  <c r="H659" i="32"/>
  <c r="D660" i="32"/>
  <c r="F660" i="32"/>
  <c r="H660" i="32"/>
  <c r="D661" i="32"/>
  <c r="F661" i="32"/>
  <c r="H661" i="32"/>
  <c r="D662" i="32"/>
  <c r="F662" i="32"/>
  <c r="H662" i="32"/>
  <c r="D663" i="32"/>
  <c r="F663" i="32"/>
  <c r="H663" i="32"/>
  <c r="D664" i="32"/>
  <c r="F664" i="32"/>
  <c r="H664" i="32"/>
  <c r="D665" i="32"/>
  <c r="F665" i="32"/>
  <c r="H665" i="32"/>
  <c r="D666" i="32"/>
  <c r="F666" i="32"/>
  <c r="H666" i="32"/>
  <c r="D667" i="32"/>
  <c r="F667" i="32"/>
  <c r="H667" i="32"/>
  <c r="D668" i="32"/>
  <c r="F668" i="32"/>
  <c r="H668" i="32"/>
  <c r="D669" i="32"/>
  <c r="F669" i="32"/>
  <c r="H669" i="32"/>
  <c r="D670" i="32"/>
  <c r="F670" i="32"/>
  <c r="H670" i="32"/>
  <c r="D671" i="32"/>
  <c r="F671" i="32"/>
  <c r="H671" i="32"/>
  <c r="D672" i="32"/>
  <c r="F672" i="32"/>
  <c r="H672" i="32"/>
  <c r="D673" i="32"/>
  <c r="F673" i="32"/>
  <c r="H673" i="32"/>
  <c r="D674" i="32"/>
  <c r="F674" i="32"/>
  <c r="H674" i="32"/>
  <c r="D675" i="32"/>
  <c r="F675" i="32"/>
  <c r="H675" i="32"/>
  <c r="D676" i="32"/>
  <c r="F676" i="32"/>
  <c r="H676" i="32"/>
  <c r="D677" i="32"/>
  <c r="F677" i="32"/>
  <c r="H677" i="32"/>
  <c r="D678" i="32"/>
  <c r="F678" i="32"/>
  <c r="H678" i="32"/>
  <c r="D679" i="32"/>
  <c r="F679" i="32"/>
  <c r="H679" i="32"/>
  <c r="D680" i="32"/>
  <c r="F680" i="32"/>
  <c r="H680" i="32"/>
  <c r="D681" i="32"/>
  <c r="F681" i="32"/>
  <c r="H681" i="32"/>
  <c r="D682" i="32"/>
  <c r="F682" i="32"/>
  <c r="H682" i="32"/>
  <c r="D683" i="32"/>
  <c r="F683" i="32"/>
  <c r="H683" i="32"/>
  <c r="D684" i="32"/>
  <c r="F684" i="32"/>
  <c r="H684" i="32"/>
  <c r="D685" i="32"/>
  <c r="F685" i="32"/>
  <c r="H685" i="32"/>
  <c r="D587" i="32"/>
  <c r="F587" i="32"/>
  <c r="H587" i="32"/>
  <c r="D486" i="32"/>
  <c r="AI683" i="32"/>
  <c r="AJ683" i="32"/>
  <c r="AK683" i="32"/>
  <c r="AL683" i="32"/>
  <c r="AM683" i="32"/>
  <c r="AP683" i="32"/>
  <c r="AQ683" i="32"/>
  <c r="AR683" i="32"/>
  <c r="AI684" i="32"/>
  <c r="AJ684" i="32"/>
  <c r="AK684" i="32"/>
  <c r="AL684" i="32"/>
  <c r="AM684" i="32"/>
  <c r="AP684" i="32"/>
  <c r="AQ684" i="32"/>
  <c r="AR684" i="32"/>
  <c r="AI685" i="32"/>
  <c r="AJ685" i="32"/>
  <c r="AK685" i="32"/>
  <c r="AL685" i="32"/>
  <c r="AM685" i="32"/>
  <c r="AP685" i="32"/>
  <c r="AQ685" i="32"/>
  <c r="AR685" i="32"/>
  <c r="AI686" i="32"/>
  <c r="AJ686" i="32"/>
  <c r="AK686" i="32"/>
  <c r="AL686" i="32"/>
  <c r="AM686" i="32"/>
  <c r="AP686" i="32"/>
  <c r="AQ686" i="32"/>
  <c r="AR686" i="32"/>
  <c r="AR682" i="32"/>
  <c r="AQ682" i="32"/>
  <c r="AP682" i="32"/>
  <c r="AM682" i="32"/>
  <c r="AL682" i="32"/>
  <c r="AK682" i="32"/>
  <c r="AJ682" i="32"/>
  <c r="AI682" i="32"/>
  <c r="AR681" i="32"/>
  <c r="AQ681" i="32"/>
  <c r="AP681" i="32"/>
  <c r="AM681" i="32"/>
  <c r="AL681" i="32"/>
  <c r="AK681" i="32"/>
  <c r="AJ681" i="32"/>
  <c r="AI681" i="32"/>
  <c r="AR680" i="32"/>
  <c r="AQ680" i="32"/>
  <c r="AP680" i="32"/>
  <c r="AM680" i="32"/>
  <c r="AL680" i="32"/>
  <c r="AK680" i="32"/>
  <c r="AJ680" i="32"/>
  <c r="AI680" i="32"/>
  <c r="AR679" i="32"/>
  <c r="AQ679" i="32"/>
  <c r="AP679" i="32"/>
  <c r="AM679" i="32"/>
  <c r="AL679" i="32"/>
  <c r="AK679" i="32"/>
  <c r="AJ679" i="32"/>
  <c r="AI679" i="32"/>
  <c r="AR678" i="32"/>
  <c r="AQ678" i="32"/>
  <c r="AP678" i="32"/>
  <c r="AM678" i="32"/>
  <c r="AL678" i="32"/>
  <c r="AK678" i="32"/>
  <c r="AJ678" i="32"/>
  <c r="AI678" i="32"/>
  <c r="AR677" i="32"/>
  <c r="AQ677" i="32"/>
  <c r="AP677" i="32"/>
  <c r="AM677" i="32"/>
  <c r="AL677" i="32"/>
  <c r="AK677" i="32"/>
  <c r="AJ677" i="32"/>
  <c r="AI677" i="32"/>
  <c r="AR676" i="32"/>
  <c r="AQ676" i="32"/>
  <c r="AP676" i="32"/>
  <c r="AM676" i="32"/>
  <c r="AL676" i="32"/>
  <c r="AK676" i="32"/>
  <c r="AJ676" i="32"/>
  <c r="AI676" i="32"/>
  <c r="AR675" i="32"/>
  <c r="AQ675" i="32"/>
  <c r="AP675" i="32"/>
  <c r="AM675" i="32"/>
  <c r="AL675" i="32"/>
  <c r="AK675" i="32"/>
  <c r="AJ675" i="32"/>
  <c r="AI675" i="32"/>
  <c r="AR674" i="32"/>
  <c r="AQ674" i="32"/>
  <c r="AP674" i="32"/>
  <c r="AM674" i="32"/>
  <c r="AL674" i="32"/>
  <c r="AK674" i="32"/>
  <c r="AJ674" i="32"/>
  <c r="AI674" i="32"/>
  <c r="AR673" i="32"/>
  <c r="AQ673" i="32"/>
  <c r="AP673" i="32"/>
  <c r="AM673" i="32"/>
  <c r="AL673" i="32"/>
  <c r="AK673" i="32"/>
  <c r="AJ673" i="32"/>
  <c r="AI673" i="32"/>
  <c r="AR672" i="32"/>
  <c r="AQ672" i="32"/>
  <c r="AP672" i="32"/>
  <c r="AM672" i="32"/>
  <c r="AL672" i="32"/>
  <c r="AK672" i="32"/>
  <c r="AJ672" i="32"/>
  <c r="AI672" i="32"/>
  <c r="AR671" i="32"/>
  <c r="AQ671" i="32"/>
  <c r="AP671" i="32"/>
  <c r="AM671" i="32"/>
  <c r="AL671" i="32"/>
  <c r="AK671" i="32"/>
  <c r="AJ671" i="32"/>
  <c r="AI671" i="32"/>
  <c r="AR670" i="32"/>
  <c r="AQ670" i="32"/>
  <c r="AP670" i="32"/>
  <c r="AM670" i="32"/>
  <c r="AL670" i="32"/>
  <c r="AK670" i="32"/>
  <c r="AJ670" i="32"/>
  <c r="AI670" i="32"/>
  <c r="AR669" i="32"/>
  <c r="AQ669" i="32"/>
  <c r="AP669" i="32"/>
  <c r="AM669" i="32"/>
  <c r="AL669" i="32"/>
  <c r="AK669" i="32"/>
  <c r="AJ669" i="32"/>
  <c r="AI669" i="32"/>
  <c r="AR668" i="32"/>
  <c r="AQ668" i="32"/>
  <c r="AP668" i="32"/>
  <c r="AM668" i="32"/>
  <c r="AL668" i="32"/>
  <c r="AK668" i="32"/>
  <c r="AJ668" i="32"/>
  <c r="AI668" i="32"/>
  <c r="AR667" i="32"/>
  <c r="AQ667" i="32"/>
  <c r="AP667" i="32"/>
  <c r="AM667" i="32"/>
  <c r="AL667" i="32"/>
  <c r="AK667" i="32"/>
  <c r="AJ667" i="32"/>
  <c r="AI667" i="32"/>
  <c r="AR666" i="32"/>
  <c r="AQ666" i="32"/>
  <c r="AP666" i="32"/>
  <c r="AM666" i="32"/>
  <c r="AL666" i="32"/>
  <c r="AK666" i="32"/>
  <c r="AJ666" i="32"/>
  <c r="AI666" i="32"/>
  <c r="AR665" i="32"/>
  <c r="AQ665" i="32"/>
  <c r="AP665" i="32"/>
  <c r="AM665" i="32"/>
  <c r="AL665" i="32"/>
  <c r="AK665" i="32"/>
  <c r="AJ665" i="32"/>
  <c r="AI665" i="32"/>
  <c r="AR664" i="32"/>
  <c r="AQ664" i="32"/>
  <c r="AP664" i="32"/>
  <c r="AM664" i="32"/>
  <c r="AL664" i="32"/>
  <c r="AK664" i="32"/>
  <c r="AJ664" i="32"/>
  <c r="AI664" i="32"/>
  <c r="AR663" i="32"/>
  <c r="AQ663" i="32"/>
  <c r="AP663" i="32"/>
  <c r="AM663" i="32"/>
  <c r="AL663" i="32"/>
  <c r="AK663" i="32"/>
  <c r="AJ663" i="32"/>
  <c r="AI663" i="32"/>
  <c r="AR662" i="32"/>
  <c r="AQ662" i="32"/>
  <c r="AP662" i="32"/>
  <c r="AM662" i="32"/>
  <c r="AL662" i="32"/>
  <c r="AK662" i="32"/>
  <c r="AJ662" i="32"/>
  <c r="AI662" i="32"/>
  <c r="AR661" i="32"/>
  <c r="AQ661" i="32"/>
  <c r="AP661" i="32"/>
  <c r="AM661" i="32"/>
  <c r="AL661" i="32"/>
  <c r="AK661" i="32"/>
  <c r="AJ661" i="32"/>
  <c r="AI661" i="32"/>
  <c r="AR660" i="32"/>
  <c r="AQ660" i="32"/>
  <c r="AP660" i="32"/>
  <c r="AM660" i="32"/>
  <c r="AL660" i="32"/>
  <c r="AK660" i="32"/>
  <c r="AJ660" i="32"/>
  <c r="AI660" i="32"/>
  <c r="AR659" i="32"/>
  <c r="AQ659" i="32"/>
  <c r="AP659" i="32"/>
  <c r="AM659" i="32"/>
  <c r="AL659" i="32"/>
  <c r="AK659" i="32"/>
  <c r="AJ659" i="32"/>
  <c r="AI659" i="32"/>
  <c r="AR658" i="32"/>
  <c r="AQ658" i="32"/>
  <c r="AP658" i="32"/>
  <c r="AM658" i="32"/>
  <c r="AL658" i="32"/>
  <c r="AK658" i="32"/>
  <c r="AJ658" i="32"/>
  <c r="AI658" i="32"/>
  <c r="AR657" i="32"/>
  <c r="AQ657" i="32"/>
  <c r="AP657" i="32"/>
  <c r="AM657" i="32"/>
  <c r="AL657" i="32"/>
  <c r="AK657" i="32"/>
  <c r="AJ657" i="32"/>
  <c r="AI657" i="32"/>
  <c r="AR656" i="32"/>
  <c r="AQ656" i="32"/>
  <c r="AP656" i="32"/>
  <c r="AM656" i="32"/>
  <c r="AL656" i="32"/>
  <c r="AK656" i="32"/>
  <c r="AJ656" i="32"/>
  <c r="AI656" i="32"/>
  <c r="AR655" i="32"/>
  <c r="AQ655" i="32"/>
  <c r="AP655" i="32"/>
  <c r="AM655" i="32"/>
  <c r="AL655" i="32"/>
  <c r="AK655" i="32"/>
  <c r="AJ655" i="32"/>
  <c r="AI655" i="32"/>
  <c r="AR654" i="32"/>
  <c r="AQ654" i="32"/>
  <c r="AP654" i="32"/>
  <c r="AM654" i="32"/>
  <c r="AL654" i="32"/>
  <c r="AK654" i="32"/>
  <c r="AJ654" i="32"/>
  <c r="AI654" i="32"/>
  <c r="AR653" i="32"/>
  <c r="AQ653" i="32"/>
  <c r="AP653" i="32"/>
  <c r="AM653" i="32"/>
  <c r="AL653" i="32"/>
  <c r="AK653" i="32"/>
  <c r="AJ653" i="32"/>
  <c r="AI653" i="32"/>
  <c r="AR652" i="32"/>
  <c r="AQ652" i="32"/>
  <c r="AP652" i="32"/>
  <c r="AM652" i="32"/>
  <c r="AL652" i="32"/>
  <c r="AK652" i="32"/>
  <c r="AJ652" i="32"/>
  <c r="AI652" i="32"/>
  <c r="AR651" i="32"/>
  <c r="AQ651" i="32"/>
  <c r="AP651" i="32"/>
  <c r="AM651" i="32"/>
  <c r="AL651" i="32"/>
  <c r="AK651" i="32"/>
  <c r="AJ651" i="32"/>
  <c r="AI651" i="32"/>
  <c r="AR650" i="32"/>
  <c r="AQ650" i="32"/>
  <c r="AP650" i="32"/>
  <c r="AM650" i="32"/>
  <c r="AL650" i="32"/>
  <c r="AK650" i="32"/>
  <c r="AJ650" i="32"/>
  <c r="AI650" i="32"/>
  <c r="AR649" i="32"/>
  <c r="AQ649" i="32"/>
  <c r="AP649" i="32"/>
  <c r="AM649" i="32"/>
  <c r="AL649" i="32"/>
  <c r="AK649" i="32"/>
  <c r="AJ649" i="32"/>
  <c r="AI649" i="32"/>
  <c r="AR648" i="32"/>
  <c r="AQ648" i="32"/>
  <c r="AP648" i="32"/>
  <c r="AM648" i="32"/>
  <c r="AL648" i="32"/>
  <c r="AK648" i="32"/>
  <c r="AJ648" i="32"/>
  <c r="AI648" i="32"/>
  <c r="AR647" i="32"/>
  <c r="AQ647" i="32"/>
  <c r="AP647" i="32"/>
  <c r="AM647" i="32"/>
  <c r="AL647" i="32"/>
  <c r="AK647" i="32"/>
  <c r="AJ647" i="32"/>
  <c r="AI647" i="32"/>
  <c r="AR646" i="32"/>
  <c r="AQ646" i="32"/>
  <c r="AP646" i="32"/>
  <c r="AM646" i="32"/>
  <c r="AL646" i="32"/>
  <c r="AK646" i="32"/>
  <c r="AJ646" i="32"/>
  <c r="AI646" i="32"/>
  <c r="AR645" i="32"/>
  <c r="AQ645" i="32"/>
  <c r="AP645" i="32"/>
  <c r="AM645" i="32"/>
  <c r="AL645" i="32"/>
  <c r="AK645" i="32"/>
  <c r="AJ645" i="32"/>
  <c r="AI645" i="32"/>
  <c r="AR644" i="32"/>
  <c r="AQ644" i="32"/>
  <c r="AP644" i="32"/>
  <c r="AM644" i="32"/>
  <c r="AL644" i="32"/>
  <c r="AK644" i="32"/>
  <c r="AJ644" i="32"/>
  <c r="AI644" i="32"/>
  <c r="AR643" i="32"/>
  <c r="AQ643" i="32"/>
  <c r="AP643" i="32"/>
  <c r="AM643" i="32"/>
  <c r="AL643" i="32"/>
  <c r="AK643" i="32"/>
  <c r="AJ643" i="32"/>
  <c r="AI643" i="32"/>
  <c r="AR642" i="32"/>
  <c r="AQ642" i="32"/>
  <c r="AP642" i="32"/>
  <c r="AM642" i="32"/>
  <c r="AL642" i="32"/>
  <c r="AK642" i="32"/>
  <c r="AJ642" i="32"/>
  <c r="AI642" i="32"/>
  <c r="AR641" i="32"/>
  <c r="AQ641" i="32"/>
  <c r="AP641" i="32"/>
  <c r="AM641" i="32"/>
  <c r="AL641" i="32"/>
  <c r="AK641" i="32"/>
  <c r="AJ641" i="32"/>
  <c r="AI641" i="32"/>
  <c r="AR640" i="32"/>
  <c r="AQ640" i="32"/>
  <c r="AP640" i="32"/>
  <c r="AM640" i="32"/>
  <c r="AL640" i="32"/>
  <c r="AK640" i="32"/>
  <c r="AJ640" i="32"/>
  <c r="AI640" i="32"/>
  <c r="AR639" i="32"/>
  <c r="AQ639" i="32"/>
  <c r="AP639" i="32"/>
  <c r="AM639" i="32"/>
  <c r="AL639" i="32"/>
  <c r="AK639" i="32"/>
  <c r="AJ639" i="32"/>
  <c r="AI639" i="32"/>
  <c r="AR638" i="32"/>
  <c r="AQ638" i="32"/>
  <c r="AP638" i="32"/>
  <c r="AM638" i="32"/>
  <c r="AL638" i="32"/>
  <c r="AK638" i="32"/>
  <c r="AJ638" i="32"/>
  <c r="AI638" i="32"/>
  <c r="AR637" i="32"/>
  <c r="AQ637" i="32"/>
  <c r="AP637" i="32"/>
  <c r="AM637" i="32"/>
  <c r="AL637" i="32"/>
  <c r="AK637" i="32"/>
  <c r="AJ637" i="32"/>
  <c r="AI637" i="32"/>
  <c r="AR636" i="32"/>
  <c r="AQ636" i="32"/>
  <c r="AP636" i="32"/>
  <c r="AM636" i="32"/>
  <c r="AL636" i="32"/>
  <c r="AK636" i="32"/>
  <c r="AJ636" i="32"/>
  <c r="AI636" i="32"/>
  <c r="AR635" i="32"/>
  <c r="AQ635" i="32"/>
  <c r="AP635" i="32"/>
  <c r="AM635" i="32"/>
  <c r="AL635" i="32"/>
  <c r="AK635" i="32"/>
  <c r="AJ635" i="32"/>
  <c r="AI635" i="32"/>
  <c r="AR634" i="32"/>
  <c r="AQ634" i="32"/>
  <c r="AP634" i="32"/>
  <c r="AM634" i="32"/>
  <c r="AL634" i="32"/>
  <c r="AK634" i="32"/>
  <c r="AJ634" i="32"/>
  <c r="AI634" i="32"/>
  <c r="AR633" i="32"/>
  <c r="AQ633" i="32"/>
  <c r="AP633" i="32"/>
  <c r="AM633" i="32"/>
  <c r="AL633" i="32"/>
  <c r="AK633" i="32"/>
  <c r="AJ633" i="32"/>
  <c r="AI633" i="32"/>
  <c r="AR632" i="32"/>
  <c r="AQ632" i="32"/>
  <c r="AP632" i="32"/>
  <c r="AM632" i="32"/>
  <c r="AL632" i="32"/>
  <c r="AK632" i="32"/>
  <c r="AJ632" i="32"/>
  <c r="AI632" i="32"/>
  <c r="AR631" i="32"/>
  <c r="AQ631" i="32"/>
  <c r="AP631" i="32"/>
  <c r="AM631" i="32"/>
  <c r="AL631" i="32"/>
  <c r="AK631" i="32"/>
  <c r="AJ631" i="32"/>
  <c r="AI631" i="32"/>
  <c r="AR630" i="32"/>
  <c r="AQ630" i="32"/>
  <c r="AP630" i="32"/>
  <c r="AM630" i="32"/>
  <c r="AL630" i="32"/>
  <c r="AK630" i="32"/>
  <c r="AJ630" i="32"/>
  <c r="AI630" i="32"/>
  <c r="AR629" i="32"/>
  <c r="AQ629" i="32"/>
  <c r="AP629" i="32"/>
  <c r="AM629" i="32"/>
  <c r="AL629" i="32"/>
  <c r="AK629" i="32"/>
  <c r="AJ629" i="32"/>
  <c r="AI629" i="32"/>
  <c r="AR628" i="32"/>
  <c r="AQ628" i="32"/>
  <c r="AP628" i="32"/>
  <c r="AM628" i="32"/>
  <c r="AL628" i="32"/>
  <c r="AK628" i="32"/>
  <c r="AJ628" i="32"/>
  <c r="AI628" i="32"/>
  <c r="AR627" i="32"/>
  <c r="AQ627" i="32"/>
  <c r="AP627" i="32"/>
  <c r="AM627" i="32"/>
  <c r="AL627" i="32"/>
  <c r="AK627" i="32"/>
  <c r="AJ627" i="32"/>
  <c r="AI627" i="32"/>
  <c r="AR626" i="32"/>
  <c r="AQ626" i="32"/>
  <c r="AP626" i="32"/>
  <c r="AM626" i="32"/>
  <c r="AL626" i="32"/>
  <c r="AK626" i="32"/>
  <c r="AJ626" i="32"/>
  <c r="AI626" i="32"/>
  <c r="AR625" i="32"/>
  <c r="AQ625" i="32"/>
  <c r="AP625" i="32"/>
  <c r="AM625" i="32"/>
  <c r="AL625" i="32"/>
  <c r="AK625" i="32"/>
  <c r="AJ625" i="32"/>
  <c r="AI625" i="32"/>
  <c r="AR624" i="32"/>
  <c r="AQ624" i="32"/>
  <c r="AP624" i="32"/>
  <c r="AM624" i="32"/>
  <c r="AL624" i="32"/>
  <c r="AK624" i="32"/>
  <c r="AJ624" i="32"/>
  <c r="AI624" i="32"/>
  <c r="AR623" i="32"/>
  <c r="AQ623" i="32"/>
  <c r="AP623" i="32"/>
  <c r="AM623" i="32"/>
  <c r="AL623" i="32"/>
  <c r="AK623" i="32"/>
  <c r="AJ623" i="32"/>
  <c r="AI623" i="32"/>
  <c r="AR622" i="32"/>
  <c r="AQ622" i="32"/>
  <c r="AP622" i="32"/>
  <c r="AM622" i="32"/>
  <c r="AL622" i="32"/>
  <c r="AK622" i="32"/>
  <c r="AJ622" i="32"/>
  <c r="AI622" i="32"/>
  <c r="AR621" i="32"/>
  <c r="AQ621" i="32"/>
  <c r="AP621" i="32"/>
  <c r="AM621" i="32"/>
  <c r="AL621" i="32"/>
  <c r="AK621" i="32"/>
  <c r="AJ621" i="32"/>
  <c r="AI621" i="32"/>
  <c r="AR620" i="32"/>
  <c r="AQ620" i="32"/>
  <c r="AP620" i="32"/>
  <c r="AM620" i="32"/>
  <c r="AL620" i="32"/>
  <c r="AK620" i="32"/>
  <c r="AJ620" i="32"/>
  <c r="AI620" i="32"/>
  <c r="AR619" i="32"/>
  <c r="AQ619" i="32"/>
  <c r="AP619" i="32"/>
  <c r="AM619" i="32"/>
  <c r="AL619" i="32"/>
  <c r="AK619" i="32"/>
  <c r="AJ619" i="32"/>
  <c r="AI619" i="32"/>
  <c r="AR618" i="32"/>
  <c r="AQ618" i="32"/>
  <c r="AP618" i="32"/>
  <c r="AM618" i="32"/>
  <c r="AL618" i="32"/>
  <c r="AK618" i="32"/>
  <c r="AJ618" i="32"/>
  <c r="AI618" i="32"/>
  <c r="AR617" i="32"/>
  <c r="AQ617" i="32"/>
  <c r="AP617" i="32"/>
  <c r="AM617" i="32"/>
  <c r="AL617" i="32"/>
  <c r="AK617" i="32"/>
  <c r="AJ617" i="32"/>
  <c r="AI617" i="32"/>
  <c r="AR616" i="32"/>
  <c r="AQ616" i="32"/>
  <c r="AP616" i="32"/>
  <c r="AM616" i="32"/>
  <c r="AL616" i="32"/>
  <c r="AK616" i="32"/>
  <c r="AJ616" i="32"/>
  <c r="AI616" i="32"/>
  <c r="AR615" i="32"/>
  <c r="AQ615" i="32"/>
  <c r="AP615" i="32"/>
  <c r="AM615" i="32"/>
  <c r="AL615" i="32"/>
  <c r="AK615" i="32"/>
  <c r="AJ615" i="32"/>
  <c r="AI615" i="32"/>
  <c r="AR614" i="32"/>
  <c r="AQ614" i="32"/>
  <c r="AP614" i="32"/>
  <c r="AM614" i="32"/>
  <c r="AL614" i="32"/>
  <c r="AK614" i="32"/>
  <c r="AJ614" i="32"/>
  <c r="AI614" i="32"/>
  <c r="AR613" i="32"/>
  <c r="AQ613" i="32"/>
  <c r="AP613" i="32"/>
  <c r="AM613" i="32"/>
  <c r="AL613" i="32"/>
  <c r="AK613" i="32"/>
  <c r="AJ613" i="32"/>
  <c r="AI613" i="32"/>
  <c r="AR612" i="32"/>
  <c r="AQ612" i="32"/>
  <c r="AP612" i="32"/>
  <c r="AM612" i="32"/>
  <c r="AL612" i="32"/>
  <c r="AK612" i="32"/>
  <c r="AJ612" i="32"/>
  <c r="AI612" i="32"/>
  <c r="AR611" i="32"/>
  <c r="AQ611" i="32"/>
  <c r="AP611" i="32"/>
  <c r="AM611" i="32"/>
  <c r="AL611" i="32"/>
  <c r="AK611" i="32"/>
  <c r="AJ611" i="32"/>
  <c r="AI611" i="32"/>
  <c r="AR610" i="32"/>
  <c r="AQ610" i="32"/>
  <c r="AP610" i="32"/>
  <c r="AM610" i="32"/>
  <c r="AL610" i="32"/>
  <c r="AK610" i="32"/>
  <c r="AJ610" i="32"/>
  <c r="AI610" i="32"/>
  <c r="AR609" i="32"/>
  <c r="AQ609" i="32"/>
  <c r="AP609" i="32"/>
  <c r="AM609" i="32"/>
  <c r="AL609" i="32"/>
  <c r="AK609" i="32"/>
  <c r="AJ609" i="32"/>
  <c r="AI609" i="32"/>
  <c r="AR608" i="32"/>
  <c r="AQ608" i="32"/>
  <c r="AP608" i="32"/>
  <c r="AM608" i="32"/>
  <c r="AL608" i="32"/>
  <c r="AK608" i="32"/>
  <c r="AJ608" i="32"/>
  <c r="AI608" i="32"/>
  <c r="AR607" i="32"/>
  <c r="AQ607" i="32"/>
  <c r="AP607" i="32"/>
  <c r="AM607" i="32"/>
  <c r="AL607" i="32"/>
  <c r="AK607" i="32"/>
  <c r="AJ607" i="32"/>
  <c r="AI607" i="32"/>
  <c r="AR606" i="32"/>
  <c r="AQ606" i="32"/>
  <c r="AP606" i="32"/>
  <c r="AM606" i="32"/>
  <c r="AL606" i="32"/>
  <c r="AK606" i="32"/>
  <c r="AJ606" i="32"/>
  <c r="AI606" i="32"/>
  <c r="AR605" i="32"/>
  <c r="AQ605" i="32"/>
  <c r="AP605" i="32"/>
  <c r="AM605" i="32"/>
  <c r="AL605" i="32"/>
  <c r="AK605" i="32"/>
  <c r="AJ605" i="32"/>
  <c r="AI605" i="32"/>
  <c r="AR604" i="32"/>
  <c r="AQ604" i="32"/>
  <c r="AP604" i="32"/>
  <c r="AM604" i="32"/>
  <c r="AL604" i="32"/>
  <c r="AK604" i="32"/>
  <c r="AJ604" i="32"/>
  <c r="AI604" i="32"/>
  <c r="AR603" i="32"/>
  <c r="AQ603" i="32"/>
  <c r="AP603" i="32"/>
  <c r="AM603" i="32"/>
  <c r="AL603" i="32"/>
  <c r="AK603" i="32"/>
  <c r="AJ603" i="32"/>
  <c r="AI603" i="32"/>
  <c r="AR602" i="32"/>
  <c r="AQ602" i="32"/>
  <c r="AP602" i="32"/>
  <c r="AM602" i="32"/>
  <c r="AL602" i="32"/>
  <c r="AK602" i="32"/>
  <c r="AJ602" i="32"/>
  <c r="AI602" i="32"/>
  <c r="AR601" i="32"/>
  <c r="AQ601" i="32"/>
  <c r="AP601" i="32"/>
  <c r="AM601" i="32"/>
  <c r="AL601" i="32"/>
  <c r="AK601" i="32"/>
  <c r="AJ601" i="32"/>
  <c r="AI601" i="32"/>
  <c r="AR600" i="32"/>
  <c r="AQ600" i="32"/>
  <c r="AP600" i="32"/>
  <c r="AM600" i="32"/>
  <c r="AL600" i="32"/>
  <c r="AK600" i="32"/>
  <c r="AJ600" i="32"/>
  <c r="AI600" i="32"/>
  <c r="AR599" i="32"/>
  <c r="AQ599" i="32"/>
  <c r="AP599" i="32"/>
  <c r="AM599" i="32"/>
  <c r="AL599" i="32"/>
  <c r="AK599" i="32"/>
  <c r="AJ599" i="32"/>
  <c r="AI599" i="32"/>
  <c r="AR598" i="32"/>
  <c r="AQ598" i="32"/>
  <c r="AP598" i="32"/>
  <c r="AM598" i="32"/>
  <c r="AL598" i="32"/>
  <c r="AK598" i="32"/>
  <c r="AJ598" i="32"/>
  <c r="AI598" i="32"/>
  <c r="AR597" i="32"/>
  <c r="AQ597" i="32"/>
  <c r="AP597" i="32"/>
  <c r="AM597" i="32"/>
  <c r="AL597" i="32"/>
  <c r="AK597" i="32"/>
  <c r="AJ597" i="32"/>
  <c r="AI597" i="32"/>
  <c r="AR596" i="32"/>
  <c r="AQ596" i="32"/>
  <c r="AP596" i="32"/>
  <c r="AM596" i="32"/>
  <c r="AL596" i="32"/>
  <c r="AK596" i="32"/>
  <c r="AJ596" i="32"/>
  <c r="AI596" i="32"/>
  <c r="AR595" i="32"/>
  <c r="AQ595" i="32"/>
  <c r="AP595" i="32"/>
  <c r="AM595" i="32"/>
  <c r="AL595" i="32"/>
  <c r="AK595" i="32"/>
  <c r="AJ595" i="32"/>
  <c r="AI595" i="32"/>
  <c r="AR594" i="32"/>
  <c r="AQ594" i="32"/>
  <c r="AP594" i="32"/>
  <c r="AM594" i="32"/>
  <c r="AL594" i="32"/>
  <c r="AK594" i="32"/>
  <c r="AJ594" i="32"/>
  <c r="AI594" i="32"/>
  <c r="AR593" i="32"/>
  <c r="AQ593" i="32"/>
  <c r="AP593" i="32"/>
  <c r="AM593" i="32"/>
  <c r="AL593" i="32"/>
  <c r="AK593" i="32"/>
  <c r="AJ593" i="32"/>
  <c r="AI593" i="32"/>
  <c r="AR592" i="32"/>
  <c r="AQ592" i="32"/>
  <c r="AP592" i="32"/>
  <c r="AM592" i="32"/>
  <c r="AL592" i="32"/>
  <c r="AK592" i="32"/>
  <c r="AJ592" i="32"/>
  <c r="AI592" i="32"/>
  <c r="AR591" i="32"/>
  <c r="AQ591" i="32"/>
  <c r="AP591" i="32"/>
  <c r="AM591" i="32"/>
  <c r="AL591" i="32"/>
  <c r="AK591" i="32"/>
  <c r="AJ591" i="32"/>
  <c r="AI591" i="32"/>
  <c r="AR590" i="32"/>
  <c r="AQ590" i="32"/>
  <c r="AP590" i="32"/>
  <c r="AM590" i="32"/>
  <c r="AL590" i="32"/>
  <c r="AK590" i="32"/>
  <c r="AJ590" i="32"/>
  <c r="AI590" i="32"/>
  <c r="AR589" i="32"/>
  <c r="AQ589" i="32"/>
  <c r="AP589" i="32"/>
  <c r="AM589" i="32"/>
  <c r="AL589" i="32"/>
  <c r="AK589" i="32"/>
  <c r="AJ589" i="32"/>
  <c r="AI589" i="32"/>
  <c r="AR588" i="32"/>
  <c r="AQ588" i="32"/>
  <c r="AP588" i="32"/>
  <c r="AM588" i="32"/>
  <c r="AL588" i="32"/>
  <c r="AK588" i="32"/>
  <c r="AJ588" i="32"/>
  <c r="AI588" i="32"/>
  <c r="AR587" i="32"/>
  <c r="AQ587" i="32"/>
  <c r="AP587" i="32"/>
  <c r="AM587" i="32"/>
  <c r="AL587" i="32"/>
  <c r="AK587" i="32"/>
  <c r="AJ587" i="32"/>
  <c r="AI587" i="32"/>
  <c r="AR586" i="32"/>
  <c r="AM586" i="32"/>
  <c r="AL586" i="32"/>
  <c r="AK586" i="32"/>
  <c r="AJ586" i="32"/>
  <c r="AI586" i="32"/>
  <c r="AM99" i="15"/>
  <c r="P53" i="15"/>
  <c r="T53" i="15" s="1"/>
  <c r="P52" i="15"/>
  <c r="P51" i="15"/>
  <c r="P48" i="15"/>
  <c r="P47" i="15"/>
  <c r="P46" i="15"/>
  <c r="O51" i="15" a="1"/>
  <c r="O52" i="15" s="1"/>
  <c r="M48" i="15"/>
  <c r="M53" i="15"/>
  <c r="M52" i="15"/>
  <c r="M51" i="15"/>
  <c r="L53" i="15"/>
  <c r="L52" i="15"/>
  <c r="L51" i="15"/>
  <c r="K53" i="15"/>
  <c r="K52" i="15"/>
  <c r="K51" i="15"/>
  <c r="K47" i="15"/>
  <c r="K46" i="15"/>
  <c r="Z53" i="15"/>
  <c r="Y53" i="15"/>
  <c r="X53" i="15"/>
  <c r="Z52" i="15"/>
  <c r="Y52" i="15"/>
  <c r="X52" i="15"/>
  <c r="Z51" i="15"/>
  <c r="Y51" i="15"/>
  <c r="X51" i="15"/>
  <c r="S53" i="15" l="1"/>
  <c r="T51" i="15"/>
  <c r="S52" i="15"/>
  <c r="S51" i="15"/>
  <c r="O51" i="15"/>
  <c r="O53" i="15"/>
  <c r="R52" i="15"/>
  <c r="R51" i="15"/>
  <c r="T52" i="15"/>
  <c r="R53" i="15"/>
  <c r="V51" i="15" l="1" a="1"/>
  <c r="V52" i="15" l="1"/>
  <c r="V51" i="15"/>
  <c r="V53" i="15"/>
  <c r="F51" i="15" l="1" a="1"/>
  <c r="F53" i="15" s="1"/>
  <c r="L22" i="15" l="1"/>
  <c r="BX4" i="32" s="1"/>
  <c r="F51" i="15"/>
  <c r="J22" i="15" s="1"/>
  <c r="F52" i="15"/>
  <c r="K22" i="15" s="1"/>
  <c r="AO99" i="15" l="1"/>
  <c r="BX3" i="32"/>
  <c r="AN99" i="15"/>
  <c r="BX2" i="32"/>
  <c r="CG1634" i="20"/>
  <c r="CG1635" i="20"/>
  <c r="CG1636" i="20"/>
  <c r="CG1637" i="20"/>
  <c r="CG1638" i="20"/>
  <c r="CG1639" i="20"/>
  <c r="CG1640" i="20"/>
  <c r="CG1641" i="20"/>
  <c r="CG1642" i="20"/>
  <c r="CG1643" i="20"/>
  <c r="CG1644" i="20"/>
  <c r="CG1645" i="20"/>
  <c r="CG1646" i="20"/>
  <c r="CG1647" i="20"/>
  <c r="CG1648" i="20"/>
  <c r="CG1649" i="20"/>
  <c r="CG1650" i="20"/>
  <c r="CG1651" i="20"/>
  <c r="CG1633" i="20"/>
  <c r="A3" i="20"/>
  <c r="B3" i="20"/>
  <c r="C3" i="20"/>
  <c r="A4" i="20"/>
  <c r="B4" i="20"/>
  <c r="C4" i="20"/>
  <c r="A5" i="20"/>
  <c r="B5" i="20"/>
  <c r="C5" i="20"/>
  <c r="A6" i="20"/>
  <c r="B6" i="20"/>
  <c r="C6" i="20"/>
  <c r="A7" i="20"/>
  <c r="B7" i="20"/>
  <c r="C7" i="20"/>
  <c r="A8" i="20"/>
  <c r="B8" i="20"/>
  <c r="C8" i="20"/>
  <c r="A9" i="20"/>
  <c r="B9" i="20"/>
  <c r="C9" i="20"/>
  <c r="BX9" i="20" s="1"/>
  <c r="A10" i="20"/>
  <c r="B10" i="20"/>
  <c r="C10" i="20"/>
  <c r="A11" i="20"/>
  <c r="B11" i="20"/>
  <c r="C11" i="20"/>
  <c r="A12" i="20"/>
  <c r="B12" i="20"/>
  <c r="N52" i="20" s="1"/>
  <c r="C12" i="20"/>
  <c r="A13" i="20"/>
  <c r="B13" i="20"/>
  <c r="C13" i="20"/>
  <c r="A14" i="20"/>
  <c r="B14" i="20"/>
  <c r="C14" i="20"/>
  <c r="A15" i="20"/>
  <c r="A110" i="20" s="1"/>
  <c r="B15" i="20"/>
  <c r="C15" i="20"/>
  <c r="A16" i="20"/>
  <c r="B16" i="20"/>
  <c r="C16" i="20"/>
  <c r="A17" i="20"/>
  <c r="B17" i="20"/>
  <c r="C17" i="20"/>
  <c r="BX17" i="20" s="1"/>
  <c r="CW77" i="20" s="1"/>
  <c r="A18" i="20"/>
  <c r="B18" i="20"/>
  <c r="C18" i="20"/>
  <c r="A19" i="20"/>
  <c r="B19" i="20"/>
  <c r="C19" i="20"/>
  <c r="A20" i="20"/>
  <c r="B20" i="20"/>
  <c r="C20" i="20"/>
  <c r="B2" i="20"/>
  <c r="C2" i="20"/>
  <c r="A2" i="20"/>
  <c r="E1663" i="20"/>
  <c r="R1638" i="20"/>
  <c r="R1658" i="20" s="1"/>
  <c r="Q1638" i="20"/>
  <c r="Q1658" i="20" s="1"/>
  <c r="P1638" i="20"/>
  <c r="P1658" i="20" s="1"/>
  <c r="O1638" i="20"/>
  <c r="O1658" i="20" s="1"/>
  <c r="N1638" i="20"/>
  <c r="N1658" i="20" s="1"/>
  <c r="M1638" i="20"/>
  <c r="M1658" i="20" s="1"/>
  <c r="L1638" i="20"/>
  <c r="L1658" i="20" s="1"/>
  <c r="K1638" i="20"/>
  <c r="K1658" i="20" s="1"/>
  <c r="J1638" i="20"/>
  <c r="J1658" i="20" s="1"/>
  <c r="I1638" i="20"/>
  <c r="I1658" i="20" s="1"/>
  <c r="H1638" i="20"/>
  <c r="H1658" i="20" s="1"/>
  <c r="G1638" i="20"/>
  <c r="G1658" i="20" s="1"/>
  <c r="F1638" i="20"/>
  <c r="F1658" i="20" s="1"/>
  <c r="E1638" i="20"/>
  <c r="E1658" i="20" s="1"/>
  <c r="D1638" i="20"/>
  <c r="D1658" i="20" s="1"/>
  <c r="C1638" i="20"/>
  <c r="C1658" i="20" s="1"/>
  <c r="R1637" i="20"/>
  <c r="R1657" i="20" s="1"/>
  <c r="Q1637" i="20"/>
  <c r="Q1657" i="20" s="1"/>
  <c r="P1637" i="20"/>
  <c r="P1657" i="20" s="1"/>
  <c r="O1637" i="20"/>
  <c r="O1657" i="20" s="1"/>
  <c r="N1637" i="20"/>
  <c r="N1657" i="20" s="1"/>
  <c r="M1637" i="20"/>
  <c r="M1657" i="20" s="1"/>
  <c r="L1637" i="20"/>
  <c r="L1657" i="20" s="1"/>
  <c r="K1637" i="20"/>
  <c r="K1657" i="20" s="1"/>
  <c r="J1637" i="20"/>
  <c r="J1657" i="20" s="1"/>
  <c r="I1637" i="20"/>
  <c r="I1657" i="20" s="1"/>
  <c r="H1637" i="20"/>
  <c r="H1657" i="20" s="1"/>
  <c r="G1637" i="20"/>
  <c r="G1657" i="20" s="1"/>
  <c r="F1637" i="20"/>
  <c r="F1657" i="20" s="1"/>
  <c r="E1637" i="20"/>
  <c r="E1657" i="20" s="1"/>
  <c r="D1637" i="20"/>
  <c r="D1657" i="20" s="1"/>
  <c r="C1637" i="20"/>
  <c r="C1657" i="20" s="1"/>
  <c r="R1636" i="20"/>
  <c r="R1656" i="20" s="1"/>
  <c r="Q1636" i="20"/>
  <c r="Q1656" i="20" s="1"/>
  <c r="P1636" i="20"/>
  <c r="P1656" i="20" s="1"/>
  <c r="O1636" i="20"/>
  <c r="O1656" i="20" s="1"/>
  <c r="N1636" i="20"/>
  <c r="N1656" i="20" s="1"/>
  <c r="M1636" i="20"/>
  <c r="M1656" i="20" s="1"/>
  <c r="L1636" i="20"/>
  <c r="L1656" i="20" s="1"/>
  <c r="K1636" i="20"/>
  <c r="K1656" i="20" s="1"/>
  <c r="J1636" i="20"/>
  <c r="J1656" i="20" s="1"/>
  <c r="I1636" i="20"/>
  <c r="I1656" i="20" s="1"/>
  <c r="H1636" i="20"/>
  <c r="H1656" i="20" s="1"/>
  <c r="G1636" i="20"/>
  <c r="G1656" i="20" s="1"/>
  <c r="F1636" i="20"/>
  <c r="F1656" i="20" s="1"/>
  <c r="E1636" i="20"/>
  <c r="E1656" i="20" s="1"/>
  <c r="D1636" i="20"/>
  <c r="D1656" i="20" s="1"/>
  <c r="C1636" i="20"/>
  <c r="C1656" i="20" s="1"/>
  <c r="R1635" i="20"/>
  <c r="R1655" i="20" s="1"/>
  <c r="Q1635" i="20"/>
  <c r="Q1655" i="20" s="1"/>
  <c r="P1635" i="20"/>
  <c r="P1655" i="20" s="1"/>
  <c r="O1635" i="20"/>
  <c r="O1655" i="20" s="1"/>
  <c r="N1635" i="20"/>
  <c r="N1655" i="20" s="1"/>
  <c r="M1635" i="20"/>
  <c r="M1655" i="20" s="1"/>
  <c r="L1635" i="20"/>
  <c r="L1655" i="20" s="1"/>
  <c r="K1635" i="20"/>
  <c r="K1655" i="20" s="1"/>
  <c r="J1635" i="20"/>
  <c r="J1655" i="20" s="1"/>
  <c r="I1635" i="20"/>
  <c r="I1655" i="20" s="1"/>
  <c r="H1635" i="20"/>
  <c r="H1655" i="20" s="1"/>
  <c r="G1635" i="20"/>
  <c r="G1655" i="20" s="1"/>
  <c r="F1635" i="20"/>
  <c r="F1655" i="20" s="1"/>
  <c r="E1635" i="20"/>
  <c r="E1655" i="20" s="1"/>
  <c r="D1635" i="20"/>
  <c r="D1655" i="20" s="1"/>
  <c r="C1635" i="20"/>
  <c r="C1655" i="20" s="1"/>
  <c r="R1634" i="20"/>
  <c r="R1654" i="20" s="1"/>
  <c r="Q1634" i="20"/>
  <c r="Q1654" i="20" s="1"/>
  <c r="P1634" i="20"/>
  <c r="P1654" i="20" s="1"/>
  <c r="O1634" i="20"/>
  <c r="O1654" i="20" s="1"/>
  <c r="N1634" i="20"/>
  <c r="N1654" i="20" s="1"/>
  <c r="M1634" i="20"/>
  <c r="M1654" i="20" s="1"/>
  <c r="L1634" i="20"/>
  <c r="L1654" i="20" s="1"/>
  <c r="K1634" i="20"/>
  <c r="K1654" i="20" s="1"/>
  <c r="J1634" i="20"/>
  <c r="J1654" i="20" s="1"/>
  <c r="I1634" i="20"/>
  <c r="I1654" i="20" s="1"/>
  <c r="H1634" i="20"/>
  <c r="H1654" i="20" s="1"/>
  <c r="G1634" i="20"/>
  <c r="G1654" i="20" s="1"/>
  <c r="F1634" i="20"/>
  <c r="F1654" i="20" s="1"/>
  <c r="E1634" i="20"/>
  <c r="E1654" i="20" s="1"/>
  <c r="D1634" i="20"/>
  <c r="D1654" i="20" s="1"/>
  <c r="C1634" i="20"/>
  <c r="C1654" i="20" s="1"/>
  <c r="R1633" i="20"/>
  <c r="R1653" i="20" s="1"/>
  <c r="Q1633" i="20"/>
  <c r="Q1653" i="20" s="1"/>
  <c r="P1633" i="20"/>
  <c r="P1653" i="20" s="1"/>
  <c r="O1633" i="20"/>
  <c r="O1653" i="20" s="1"/>
  <c r="N1633" i="20"/>
  <c r="N1653" i="20" s="1"/>
  <c r="M1633" i="20"/>
  <c r="M1653" i="20" s="1"/>
  <c r="L1633" i="20"/>
  <c r="L1653" i="20" s="1"/>
  <c r="K1633" i="20"/>
  <c r="K1653" i="20" s="1"/>
  <c r="J1633" i="20"/>
  <c r="J1653" i="20" s="1"/>
  <c r="I1633" i="20"/>
  <c r="I1653" i="20" s="1"/>
  <c r="H1633" i="20"/>
  <c r="H1653" i="20" s="1"/>
  <c r="G1633" i="20"/>
  <c r="G1653" i="20" s="1"/>
  <c r="F1633" i="20"/>
  <c r="F1653" i="20" s="1"/>
  <c r="E1633" i="20"/>
  <c r="E1653" i="20" s="1"/>
  <c r="D1633" i="20"/>
  <c r="D1653" i="20" s="1"/>
  <c r="C1633" i="20"/>
  <c r="C1653" i="20" s="1"/>
  <c r="EU1632" i="20"/>
  <c r="ET1632" i="20"/>
  <c r="R1632" i="20"/>
  <c r="R1652" i="20" s="1"/>
  <c r="Q1632" i="20"/>
  <c r="Q1652" i="20" s="1"/>
  <c r="P1632" i="20"/>
  <c r="P1652" i="20" s="1"/>
  <c r="O1632" i="20"/>
  <c r="O1652" i="20" s="1"/>
  <c r="N1632" i="20"/>
  <c r="N1652" i="20" s="1"/>
  <c r="M1632" i="20"/>
  <c r="M1652" i="20" s="1"/>
  <c r="L1632" i="20"/>
  <c r="L1652" i="20" s="1"/>
  <c r="K1632" i="20"/>
  <c r="K1652" i="20" s="1"/>
  <c r="J1632" i="20"/>
  <c r="J1652" i="20" s="1"/>
  <c r="I1632" i="20"/>
  <c r="I1652" i="20" s="1"/>
  <c r="H1632" i="20"/>
  <c r="H1652" i="20" s="1"/>
  <c r="G1632" i="20"/>
  <c r="G1652" i="20" s="1"/>
  <c r="F1632" i="20"/>
  <c r="F1652" i="20" s="1"/>
  <c r="E1632" i="20"/>
  <c r="E1652" i="20" s="1"/>
  <c r="D1632" i="20"/>
  <c r="D1652" i="20" s="1"/>
  <c r="C1632" i="20"/>
  <c r="C1652" i="20" s="1"/>
  <c r="EU1631" i="20"/>
  <c r="ET1631" i="20"/>
  <c r="R1631" i="20"/>
  <c r="R1651" i="20" s="1"/>
  <c r="Q1631" i="20"/>
  <c r="Q1651" i="20" s="1"/>
  <c r="P1631" i="20"/>
  <c r="P1651" i="20" s="1"/>
  <c r="O1631" i="20"/>
  <c r="O1651" i="20" s="1"/>
  <c r="N1631" i="20"/>
  <c r="N1651" i="20" s="1"/>
  <c r="M1631" i="20"/>
  <c r="M1651" i="20" s="1"/>
  <c r="L1631" i="20"/>
  <c r="L1651" i="20" s="1"/>
  <c r="K1631" i="20"/>
  <c r="K1651" i="20" s="1"/>
  <c r="J1631" i="20"/>
  <c r="J1651" i="20" s="1"/>
  <c r="I1631" i="20"/>
  <c r="I1651" i="20" s="1"/>
  <c r="H1631" i="20"/>
  <c r="H1651" i="20" s="1"/>
  <c r="G1631" i="20"/>
  <c r="G1651" i="20" s="1"/>
  <c r="F1631" i="20"/>
  <c r="F1651" i="20" s="1"/>
  <c r="E1631" i="20"/>
  <c r="E1651" i="20" s="1"/>
  <c r="D1631" i="20"/>
  <c r="D1651" i="20" s="1"/>
  <c r="C1631" i="20"/>
  <c r="C1651" i="20" s="1"/>
  <c r="GL1630" i="20"/>
  <c r="FX1630" i="20"/>
  <c r="FK1630" i="20"/>
  <c r="FB1630" i="20"/>
  <c r="EU1630" i="20"/>
  <c r="ET1630" i="20"/>
  <c r="DI1630" i="20"/>
  <c r="CS1630" i="20"/>
  <c r="CR1630" i="20"/>
  <c r="R1630" i="20"/>
  <c r="R1650" i="20" s="1"/>
  <c r="Q1630" i="20"/>
  <c r="EJ1630" i="20" s="1"/>
  <c r="P1630" i="20"/>
  <c r="P1650" i="20" s="1"/>
  <c r="O1630" i="20"/>
  <c r="O1650" i="20" s="1"/>
  <c r="N1630" i="20"/>
  <c r="N1650" i="20" s="1"/>
  <c r="M1630" i="20"/>
  <c r="M1650" i="20" s="1"/>
  <c r="L1630" i="20"/>
  <c r="L1650" i="20" s="1"/>
  <c r="K1630" i="20"/>
  <c r="K1650" i="20" s="1"/>
  <c r="J1630" i="20"/>
  <c r="J1650" i="20" s="1"/>
  <c r="I1630" i="20"/>
  <c r="I1650" i="20" s="1"/>
  <c r="H1630" i="20"/>
  <c r="H1650" i="20" s="1"/>
  <c r="G1630" i="20"/>
  <c r="G1650" i="20" s="1"/>
  <c r="F1630" i="20"/>
  <c r="F1650" i="20" s="1"/>
  <c r="E1630" i="20"/>
  <c r="E1650" i="20" s="1"/>
  <c r="D1630" i="20"/>
  <c r="D1650" i="20" s="1"/>
  <c r="C1630" i="20"/>
  <c r="C1650" i="20" s="1"/>
  <c r="FX1629" i="20"/>
  <c r="FK1629" i="20"/>
  <c r="FB1629" i="20"/>
  <c r="DI1629" i="20"/>
  <c r="CS1629" i="20"/>
  <c r="CR1629" i="20"/>
  <c r="R1629" i="20"/>
  <c r="R1649" i="20" s="1"/>
  <c r="Q1629" i="20"/>
  <c r="EJ1629" i="20" s="1"/>
  <c r="P1629" i="20"/>
  <c r="P1649" i="20" s="1"/>
  <c r="O1629" i="20"/>
  <c r="O1649" i="20" s="1"/>
  <c r="N1629" i="20"/>
  <c r="N1649" i="20" s="1"/>
  <c r="M1629" i="20"/>
  <c r="M1649" i="20" s="1"/>
  <c r="L1629" i="20"/>
  <c r="L1649" i="20" s="1"/>
  <c r="K1629" i="20"/>
  <c r="K1649" i="20" s="1"/>
  <c r="J1629" i="20"/>
  <c r="J1649" i="20" s="1"/>
  <c r="I1629" i="20"/>
  <c r="I1649" i="20" s="1"/>
  <c r="H1629" i="20"/>
  <c r="H1649" i="20" s="1"/>
  <c r="G1629" i="20"/>
  <c r="G1649" i="20" s="1"/>
  <c r="F1629" i="20"/>
  <c r="F1649" i="20" s="1"/>
  <c r="E1629" i="20"/>
  <c r="E1649" i="20" s="1"/>
  <c r="D1629" i="20"/>
  <c r="D1649" i="20" s="1"/>
  <c r="C1629" i="20"/>
  <c r="C1649" i="20" s="1"/>
  <c r="GL1628" i="20"/>
  <c r="FX1628" i="20"/>
  <c r="FK1628" i="20"/>
  <c r="FB1628" i="20"/>
  <c r="DI1628" i="20"/>
  <c r="CS1628" i="20"/>
  <c r="CR1628" i="20"/>
  <c r="R1628" i="20"/>
  <c r="R1648" i="20" s="1"/>
  <c r="Q1628" i="20"/>
  <c r="Q1648" i="20" s="1"/>
  <c r="P1628" i="20"/>
  <c r="P1648" i="20" s="1"/>
  <c r="O1628" i="20"/>
  <c r="O1648" i="20" s="1"/>
  <c r="N1628" i="20"/>
  <c r="N1648" i="20" s="1"/>
  <c r="M1628" i="20"/>
  <c r="M1648" i="20" s="1"/>
  <c r="L1628" i="20"/>
  <c r="L1648" i="20" s="1"/>
  <c r="K1628" i="20"/>
  <c r="K1648" i="20" s="1"/>
  <c r="J1628" i="20"/>
  <c r="J1648" i="20" s="1"/>
  <c r="I1628" i="20"/>
  <c r="I1648" i="20" s="1"/>
  <c r="H1628" i="20"/>
  <c r="H1648" i="20" s="1"/>
  <c r="G1628" i="20"/>
  <c r="G1648" i="20" s="1"/>
  <c r="F1628" i="20"/>
  <c r="F1648" i="20" s="1"/>
  <c r="E1628" i="20"/>
  <c r="E1648" i="20" s="1"/>
  <c r="D1628" i="20"/>
  <c r="D1648" i="20" s="1"/>
  <c r="C1628" i="20"/>
  <c r="C1648" i="20" s="1"/>
  <c r="EU1627" i="20"/>
  <c r="ET1627" i="20"/>
  <c r="R1627" i="20"/>
  <c r="R1647" i="20" s="1"/>
  <c r="Q1627" i="20"/>
  <c r="Q1647" i="20" s="1"/>
  <c r="P1627" i="20"/>
  <c r="P1647" i="20" s="1"/>
  <c r="O1627" i="20"/>
  <c r="O1647" i="20" s="1"/>
  <c r="N1627" i="20"/>
  <c r="N1647" i="20" s="1"/>
  <c r="M1627" i="20"/>
  <c r="M1647" i="20" s="1"/>
  <c r="L1627" i="20"/>
  <c r="L1647" i="20" s="1"/>
  <c r="K1627" i="20"/>
  <c r="K1647" i="20" s="1"/>
  <c r="J1627" i="20"/>
  <c r="J1647" i="20" s="1"/>
  <c r="I1627" i="20"/>
  <c r="I1647" i="20" s="1"/>
  <c r="H1627" i="20"/>
  <c r="H1647" i="20" s="1"/>
  <c r="G1627" i="20"/>
  <c r="G1647" i="20" s="1"/>
  <c r="F1627" i="20"/>
  <c r="F1647" i="20" s="1"/>
  <c r="E1627" i="20"/>
  <c r="E1647" i="20" s="1"/>
  <c r="D1627" i="20"/>
  <c r="D1647" i="20" s="1"/>
  <c r="C1627" i="20"/>
  <c r="C1647" i="20" s="1"/>
  <c r="EU1626" i="20"/>
  <c r="ET1626" i="20"/>
  <c r="R1626" i="20"/>
  <c r="R1646" i="20" s="1"/>
  <c r="Q1626" i="20"/>
  <c r="Q1646" i="20" s="1"/>
  <c r="P1626" i="20"/>
  <c r="P1646" i="20" s="1"/>
  <c r="O1626" i="20"/>
  <c r="O1646" i="20" s="1"/>
  <c r="N1626" i="20"/>
  <c r="N1646" i="20" s="1"/>
  <c r="M1626" i="20"/>
  <c r="M1646" i="20" s="1"/>
  <c r="L1626" i="20"/>
  <c r="L1646" i="20" s="1"/>
  <c r="K1626" i="20"/>
  <c r="K1646" i="20" s="1"/>
  <c r="J1626" i="20"/>
  <c r="J1646" i="20" s="1"/>
  <c r="I1626" i="20"/>
  <c r="I1646" i="20" s="1"/>
  <c r="H1626" i="20"/>
  <c r="H1646" i="20" s="1"/>
  <c r="G1626" i="20"/>
  <c r="G1646" i="20" s="1"/>
  <c r="F1626" i="20"/>
  <c r="F1646" i="20" s="1"/>
  <c r="E1626" i="20"/>
  <c r="E1646" i="20" s="1"/>
  <c r="D1626" i="20"/>
  <c r="D1646" i="20" s="1"/>
  <c r="C1626" i="20"/>
  <c r="C1646" i="20" s="1"/>
  <c r="GL1625" i="20"/>
  <c r="FX1625" i="20"/>
  <c r="FK1625" i="20"/>
  <c r="FB1625" i="20"/>
  <c r="EU1625" i="20"/>
  <c r="ET1625" i="20"/>
  <c r="DI1625" i="20"/>
  <c r="CS1625" i="20"/>
  <c r="CR1625" i="20"/>
  <c r="R1625" i="20"/>
  <c r="R1645" i="20" s="1"/>
  <c r="Q1625" i="20"/>
  <c r="Q1645" i="20" s="1"/>
  <c r="P1625" i="20"/>
  <c r="P1645" i="20" s="1"/>
  <c r="O1625" i="20"/>
  <c r="O1645" i="20" s="1"/>
  <c r="N1625" i="20"/>
  <c r="N1645" i="20" s="1"/>
  <c r="M1625" i="20"/>
  <c r="M1645" i="20" s="1"/>
  <c r="L1625" i="20"/>
  <c r="L1645" i="20" s="1"/>
  <c r="K1625" i="20"/>
  <c r="K1645" i="20" s="1"/>
  <c r="J1625" i="20"/>
  <c r="J1645" i="20" s="1"/>
  <c r="I1625" i="20"/>
  <c r="I1645" i="20" s="1"/>
  <c r="H1625" i="20"/>
  <c r="H1645" i="20" s="1"/>
  <c r="G1625" i="20"/>
  <c r="G1645" i="20" s="1"/>
  <c r="F1625" i="20"/>
  <c r="F1645" i="20" s="1"/>
  <c r="E1625" i="20"/>
  <c r="E1645" i="20" s="1"/>
  <c r="D1625" i="20"/>
  <c r="D1645" i="20" s="1"/>
  <c r="C1625" i="20"/>
  <c r="C1645" i="20" s="1"/>
  <c r="FX1624" i="20"/>
  <c r="FK1624" i="20"/>
  <c r="FB1624" i="20"/>
  <c r="DI1624" i="20"/>
  <c r="CS1624" i="20"/>
  <c r="CR1624" i="20"/>
  <c r="R1624" i="20"/>
  <c r="R1644" i="20" s="1"/>
  <c r="Q1624" i="20"/>
  <c r="Q1644" i="20" s="1"/>
  <c r="P1624" i="20"/>
  <c r="P1644" i="20" s="1"/>
  <c r="O1624" i="20"/>
  <c r="O1644" i="20" s="1"/>
  <c r="N1624" i="20"/>
  <c r="N1644" i="20" s="1"/>
  <c r="M1624" i="20"/>
  <c r="M1644" i="20" s="1"/>
  <c r="L1624" i="20"/>
  <c r="L1644" i="20" s="1"/>
  <c r="K1624" i="20"/>
  <c r="K1644" i="20" s="1"/>
  <c r="J1624" i="20"/>
  <c r="J1644" i="20" s="1"/>
  <c r="I1624" i="20"/>
  <c r="I1644" i="20" s="1"/>
  <c r="H1624" i="20"/>
  <c r="H1644" i="20" s="1"/>
  <c r="G1624" i="20"/>
  <c r="G1644" i="20" s="1"/>
  <c r="F1624" i="20"/>
  <c r="F1644" i="20" s="1"/>
  <c r="E1624" i="20"/>
  <c r="E1644" i="20" s="1"/>
  <c r="D1624" i="20"/>
  <c r="D1644" i="20" s="1"/>
  <c r="C1624" i="20"/>
  <c r="C1644" i="20" s="1"/>
  <c r="GL1623" i="20"/>
  <c r="FX1623" i="20"/>
  <c r="FK1623" i="20"/>
  <c r="FB1623" i="20"/>
  <c r="DI1623" i="20"/>
  <c r="CS1623" i="20"/>
  <c r="CR1623" i="20"/>
  <c r="BU1623" i="20"/>
  <c r="R1623" i="20"/>
  <c r="R1643" i="20" s="1"/>
  <c r="Q1623" i="20"/>
  <c r="Q1643" i="20" s="1"/>
  <c r="P1623" i="20"/>
  <c r="P1643" i="20" s="1"/>
  <c r="O1623" i="20"/>
  <c r="O1643" i="20" s="1"/>
  <c r="N1623" i="20"/>
  <c r="N1643" i="20" s="1"/>
  <c r="M1623" i="20"/>
  <c r="M1643" i="20" s="1"/>
  <c r="L1623" i="20"/>
  <c r="L1643" i="20" s="1"/>
  <c r="K1623" i="20"/>
  <c r="K1643" i="20" s="1"/>
  <c r="J1623" i="20"/>
  <c r="J1643" i="20" s="1"/>
  <c r="I1623" i="20"/>
  <c r="I1643" i="20" s="1"/>
  <c r="H1623" i="20"/>
  <c r="H1643" i="20" s="1"/>
  <c r="G1623" i="20"/>
  <c r="G1643" i="20" s="1"/>
  <c r="F1623" i="20"/>
  <c r="F1643" i="20" s="1"/>
  <c r="E1623" i="20"/>
  <c r="E1643" i="20" s="1"/>
  <c r="D1623" i="20"/>
  <c r="D1643" i="20" s="1"/>
  <c r="C1623" i="20"/>
  <c r="C1643" i="20" s="1"/>
  <c r="EU1622" i="20"/>
  <c r="ET1622" i="20"/>
  <c r="BU1622" i="20"/>
  <c r="R1622" i="20"/>
  <c r="R1642" i="20" s="1"/>
  <c r="Q1622" i="20"/>
  <c r="Q1642" i="20" s="1"/>
  <c r="P1622" i="20"/>
  <c r="P1642" i="20" s="1"/>
  <c r="O1622" i="20"/>
  <c r="O1642" i="20" s="1"/>
  <c r="N1622" i="20"/>
  <c r="N1642" i="20" s="1"/>
  <c r="M1622" i="20"/>
  <c r="M1642" i="20" s="1"/>
  <c r="L1622" i="20"/>
  <c r="L1642" i="20" s="1"/>
  <c r="K1622" i="20"/>
  <c r="K1642" i="20" s="1"/>
  <c r="J1622" i="20"/>
  <c r="J1642" i="20" s="1"/>
  <c r="I1622" i="20"/>
  <c r="I1642" i="20" s="1"/>
  <c r="H1622" i="20"/>
  <c r="H1642" i="20" s="1"/>
  <c r="G1622" i="20"/>
  <c r="G1642" i="20" s="1"/>
  <c r="F1622" i="20"/>
  <c r="F1642" i="20" s="1"/>
  <c r="E1622" i="20"/>
  <c r="E1642" i="20" s="1"/>
  <c r="D1622" i="20"/>
  <c r="D1642" i="20" s="1"/>
  <c r="C1622" i="20"/>
  <c r="C1642" i="20" s="1"/>
  <c r="EU1621" i="20"/>
  <c r="ET1621" i="20"/>
  <c r="BU1621" i="20"/>
  <c r="BI1621" i="20"/>
  <c r="BP1622" i="20" s="1"/>
  <c r="BH1621" i="20"/>
  <c r="BG1621" i="20"/>
  <c r="R1621" i="20"/>
  <c r="R1641" i="20" s="1"/>
  <c r="Q1621" i="20"/>
  <c r="Q1641" i="20" s="1"/>
  <c r="P1621" i="20"/>
  <c r="P1641" i="20" s="1"/>
  <c r="O1621" i="20"/>
  <c r="O1641" i="20" s="1"/>
  <c r="N1621" i="20"/>
  <c r="N1641" i="20" s="1"/>
  <c r="M1621" i="20"/>
  <c r="M1641" i="20" s="1"/>
  <c r="L1621" i="20"/>
  <c r="L1641" i="20" s="1"/>
  <c r="K1621" i="20"/>
  <c r="K1641" i="20" s="1"/>
  <c r="J1621" i="20"/>
  <c r="J1641" i="20" s="1"/>
  <c r="I1621" i="20"/>
  <c r="I1641" i="20" s="1"/>
  <c r="H1621" i="20"/>
  <c r="H1641" i="20" s="1"/>
  <c r="G1621" i="20"/>
  <c r="G1641" i="20" s="1"/>
  <c r="F1621" i="20"/>
  <c r="F1641" i="20" s="1"/>
  <c r="E1621" i="20"/>
  <c r="E1641" i="20" s="1"/>
  <c r="D1621" i="20"/>
  <c r="D1641" i="20" s="1"/>
  <c r="C1621" i="20"/>
  <c r="C1641" i="20" s="1"/>
  <c r="GL1620" i="20"/>
  <c r="FX1620" i="20"/>
  <c r="FK1620" i="20"/>
  <c r="FB1620" i="20"/>
  <c r="EU1620" i="20"/>
  <c r="ET1620" i="20"/>
  <c r="DI1620" i="20"/>
  <c r="CS1620" i="20"/>
  <c r="CR1620" i="20"/>
  <c r="R1620" i="20"/>
  <c r="R1640" i="20" s="1"/>
  <c r="R1660" i="20" s="1"/>
  <c r="Q1620" i="20"/>
  <c r="Q1640" i="20" s="1"/>
  <c r="P1620" i="20"/>
  <c r="P1640" i="20" s="1"/>
  <c r="P1660" i="20" s="1"/>
  <c r="O1620" i="20"/>
  <c r="O1640" i="20" s="1"/>
  <c r="O1660" i="20" s="1"/>
  <c r="N1620" i="20"/>
  <c r="N1640" i="20" s="1"/>
  <c r="M1620" i="20"/>
  <c r="M1640" i="20" s="1"/>
  <c r="L1620" i="20"/>
  <c r="L1640" i="20" s="1"/>
  <c r="L1660" i="20" s="1"/>
  <c r="K1620" i="20"/>
  <c r="K1640" i="20" s="1"/>
  <c r="K1660" i="20" s="1"/>
  <c r="J1620" i="20"/>
  <c r="J1640" i="20" s="1"/>
  <c r="J1660" i="20" s="1"/>
  <c r="I1620" i="20"/>
  <c r="I1640" i="20" s="1"/>
  <c r="I1660" i="20" s="1"/>
  <c r="H1620" i="20"/>
  <c r="H1640" i="20" s="1"/>
  <c r="H1660" i="20" s="1"/>
  <c r="G1620" i="20"/>
  <c r="G1640" i="20" s="1"/>
  <c r="G1660" i="20" s="1"/>
  <c r="F1620" i="20"/>
  <c r="F1640" i="20" s="1"/>
  <c r="E1620" i="20"/>
  <c r="E1640" i="20" s="1"/>
  <c r="D1620" i="20"/>
  <c r="D1640" i="20" s="1"/>
  <c r="D1660" i="20" s="1"/>
  <c r="C1620" i="20"/>
  <c r="C1640" i="20" s="1"/>
  <c r="C1660" i="20" s="1"/>
  <c r="FK1619" i="20"/>
  <c r="EJ1619" i="20"/>
  <c r="DI1619" i="20"/>
  <c r="CS1619" i="20"/>
  <c r="CR1619" i="20"/>
  <c r="GL1618" i="20"/>
  <c r="FK1618" i="20"/>
  <c r="EJ1618" i="20"/>
  <c r="DI1618" i="20"/>
  <c r="CS1618" i="20"/>
  <c r="CR1618" i="20"/>
  <c r="EU1617" i="20"/>
  <c r="ET1617" i="20"/>
  <c r="EU1616" i="20"/>
  <c r="ET1616" i="20"/>
  <c r="GL1615" i="20"/>
  <c r="FX1615" i="20"/>
  <c r="FK1615" i="20"/>
  <c r="FB1615" i="20"/>
  <c r="EU1615" i="20"/>
  <c r="ET1615" i="20"/>
  <c r="EJ1615" i="20"/>
  <c r="DI1615" i="20"/>
  <c r="CS1615" i="20"/>
  <c r="CR1615" i="20"/>
  <c r="BV1615" i="20"/>
  <c r="FK1614" i="20"/>
  <c r="DI1614" i="20"/>
  <c r="CS1614" i="20"/>
  <c r="CR1614" i="20"/>
  <c r="BV1614" i="20"/>
  <c r="AA1614" i="20"/>
  <c r="GL1613" i="20"/>
  <c r="FK1613" i="20"/>
  <c r="DI1613" i="20"/>
  <c r="CS1613" i="20"/>
  <c r="CR1613" i="20"/>
  <c r="BW1613" i="20"/>
  <c r="BB1613" i="20"/>
  <c r="AA1613" i="20"/>
  <c r="EU1612" i="20"/>
  <c r="ET1612" i="20"/>
  <c r="AA1612" i="20"/>
  <c r="EU1611" i="20"/>
  <c r="ET1611" i="20"/>
  <c r="GL1610" i="20"/>
  <c r="FX1610" i="20"/>
  <c r="FK1610" i="20"/>
  <c r="FB1610" i="20"/>
  <c r="EU1610" i="20"/>
  <c r="ET1610" i="20"/>
  <c r="EJ1610" i="20"/>
  <c r="DI1610" i="20"/>
  <c r="CS1610" i="20"/>
  <c r="CR1610" i="20"/>
  <c r="FX1609" i="20"/>
  <c r="FK1609" i="20"/>
  <c r="FB1609" i="20"/>
  <c r="DI1609" i="20"/>
  <c r="CS1609" i="20"/>
  <c r="CR1609" i="20"/>
  <c r="AA1609" i="20"/>
  <c r="GL1608" i="20"/>
  <c r="FX1608" i="20"/>
  <c r="FK1608" i="20"/>
  <c r="FB1608" i="20"/>
  <c r="DI1608" i="20"/>
  <c r="CS1608" i="20"/>
  <c r="CR1608" i="20"/>
  <c r="AA1608" i="20"/>
  <c r="EU1607" i="20"/>
  <c r="ET1607" i="20"/>
  <c r="AA1607" i="20"/>
  <c r="EU1606" i="20"/>
  <c r="ET1606" i="20"/>
  <c r="GL1605" i="20"/>
  <c r="FX1605" i="20"/>
  <c r="FK1605" i="20"/>
  <c r="FB1605" i="20"/>
  <c r="EU1605" i="20"/>
  <c r="ET1605" i="20"/>
  <c r="EJ1605" i="20"/>
  <c r="DI1605" i="20"/>
  <c r="CS1605" i="20"/>
  <c r="CR1605" i="20"/>
  <c r="FX1604" i="20"/>
  <c r="FK1604" i="20"/>
  <c r="FB1604" i="20"/>
  <c r="DI1604" i="20"/>
  <c r="CS1604" i="20"/>
  <c r="CR1604" i="20"/>
  <c r="AA1604" i="20"/>
  <c r="GL1603" i="20"/>
  <c r="FX1603" i="20"/>
  <c r="FK1603" i="20"/>
  <c r="FB1603" i="20"/>
  <c r="DI1603" i="20"/>
  <c r="CS1603" i="20"/>
  <c r="CR1603" i="20"/>
  <c r="AA1603" i="20"/>
  <c r="EU1602" i="20"/>
  <c r="ET1602" i="20"/>
  <c r="AA1602" i="20"/>
  <c r="EU1601" i="20"/>
  <c r="ET1601" i="20"/>
  <c r="GL1600" i="20"/>
  <c r="FX1600" i="20"/>
  <c r="FK1600" i="20"/>
  <c r="FB1600" i="20"/>
  <c r="EU1600" i="20"/>
  <c r="ET1600" i="20"/>
  <c r="EJ1600" i="20"/>
  <c r="DI1600" i="20"/>
  <c r="CS1600" i="20"/>
  <c r="CR1600" i="20"/>
  <c r="FX1599" i="20"/>
  <c r="FK1599" i="20"/>
  <c r="FB1599" i="20"/>
  <c r="DI1599" i="20"/>
  <c r="CS1599" i="20"/>
  <c r="CR1599" i="20"/>
  <c r="AA1599" i="20"/>
  <c r="GL1598" i="20"/>
  <c r="FX1598" i="20"/>
  <c r="FK1598" i="20"/>
  <c r="FB1598" i="20"/>
  <c r="DI1598" i="20"/>
  <c r="CS1598" i="20"/>
  <c r="CR1598" i="20"/>
  <c r="AA1598" i="20"/>
  <c r="EU1597" i="20"/>
  <c r="ET1597" i="20"/>
  <c r="AA1597" i="20"/>
  <c r="EU1596" i="20"/>
  <c r="ET1596" i="20"/>
  <c r="GL1595" i="20"/>
  <c r="FX1595" i="20"/>
  <c r="FK1595" i="20"/>
  <c r="FB1595" i="20"/>
  <c r="EU1595" i="20"/>
  <c r="ET1595" i="20"/>
  <c r="EJ1595" i="20"/>
  <c r="DI1595" i="20"/>
  <c r="CS1595" i="20"/>
  <c r="CR1595" i="20"/>
  <c r="FX1594" i="20"/>
  <c r="FK1594" i="20"/>
  <c r="FB1594" i="20"/>
  <c r="DI1594" i="20"/>
  <c r="CS1594" i="20"/>
  <c r="CR1594" i="20"/>
  <c r="AA1594" i="20"/>
  <c r="GL1593" i="20"/>
  <c r="FX1593" i="20"/>
  <c r="FK1593" i="20"/>
  <c r="FB1593" i="20"/>
  <c r="DI1593" i="20"/>
  <c r="CS1593" i="20"/>
  <c r="CR1593" i="20"/>
  <c r="AA1593" i="20"/>
  <c r="EU1592" i="20"/>
  <c r="ET1592" i="20"/>
  <c r="AA1592" i="20"/>
  <c r="EU1591" i="20"/>
  <c r="ET1591" i="20"/>
  <c r="GL1590" i="20"/>
  <c r="FX1590" i="20"/>
  <c r="FK1590" i="20"/>
  <c r="FB1590" i="20"/>
  <c r="EU1590" i="20"/>
  <c r="ET1590" i="20"/>
  <c r="EJ1590" i="20"/>
  <c r="DI1590" i="20"/>
  <c r="CS1590" i="20"/>
  <c r="CR1590" i="20"/>
  <c r="FX1589" i="20"/>
  <c r="FK1589" i="20"/>
  <c r="FB1589" i="20"/>
  <c r="DI1589" i="20"/>
  <c r="CS1589" i="20"/>
  <c r="CR1589" i="20"/>
  <c r="AA1589" i="20"/>
  <c r="GL1588" i="20"/>
  <c r="FX1588" i="20"/>
  <c r="FK1588" i="20"/>
  <c r="FB1588" i="20"/>
  <c r="DI1588" i="20"/>
  <c r="CS1588" i="20"/>
  <c r="CR1588" i="20"/>
  <c r="AA1588" i="20"/>
  <c r="EU1587" i="20"/>
  <c r="ET1587" i="20"/>
  <c r="AA1587" i="20"/>
  <c r="EU1586" i="20"/>
  <c r="ET1586" i="20"/>
  <c r="GL1585" i="20"/>
  <c r="FX1585" i="20"/>
  <c r="FK1585" i="20"/>
  <c r="FB1585" i="20"/>
  <c r="EU1585" i="20"/>
  <c r="ET1585" i="20"/>
  <c r="EJ1585" i="20"/>
  <c r="DI1585" i="20"/>
  <c r="CS1585" i="20"/>
  <c r="CR1585" i="20"/>
  <c r="FX1584" i="20"/>
  <c r="FK1584" i="20"/>
  <c r="FB1584" i="20"/>
  <c r="DI1584" i="20"/>
  <c r="CS1584" i="20"/>
  <c r="CR1584" i="20"/>
  <c r="AA1584" i="20"/>
  <c r="GL1583" i="20"/>
  <c r="FX1583" i="20"/>
  <c r="FK1583" i="20"/>
  <c r="FB1583" i="20"/>
  <c r="DI1583" i="20"/>
  <c r="CS1583" i="20"/>
  <c r="CR1583" i="20"/>
  <c r="AA1583" i="20"/>
  <c r="EU1582" i="20"/>
  <c r="ET1582" i="20"/>
  <c r="AA1582" i="20"/>
  <c r="EU1581" i="20"/>
  <c r="ET1581" i="20"/>
  <c r="GL1580" i="20"/>
  <c r="FX1580" i="20"/>
  <c r="FK1580" i="20"/>
  <c r="FB1580" i="20"/>
  <c r="EU1580" i="20"/>
  <c r="ET1580" i="20"/>
  <c r="EJ1580" i="20"/>
  <c r="DI1580" i="20"/>
  <c r="CS1580" i="20"/>
  <c r="CR1580" i="20"/>
  <c r="FX1579" i="20"/>
  <c r="FK1579" i="20"/>
  <c r="FB1579" i="20"/>
  <c r="DI1579" i="20"/>
  <c r="CS1579" i="20"/>
  <c r="CR1579" i="20"/>
  <c r="AA1579" i="20"/>
  <c r="GL1578" i="20"/>
  <c r="FX1578" i="20"/>
  <c r="FK1578" i="20"/>
  <c r="FB1578" i="20"/>
  <c r="DI1578" i="20"/>
  <c r="CS1578" i="20"/>
  <c r="CR1578" i="20"/>
  <c r="AA1578" i="20"/>
  <c r="EU1577" i="20"/>
  <c r="ET1577" i="20"/>
  <c r="AA1577" i="20"/>
  <c r="EU1576" i="20"/>
  <c r="ET1576" i="20"/>
  <c r="GL1575" i="20"/>
  <c r="FX1575" i="20"/>
  <c r="FK1575" i="20"/>
  <c r="FB1575" i="20"/>
  <c r="EU1575" i="20"/>
  <c r="ET1575" i="20"/>
  <c r="EJ1575" i="20"/>
  <c r="DI1575" i="20"/>
  <c r="CS1575" i="20"/>
  <c r="CR1575" i="20"/>
  <c r="FX1574" i="20"/>
  <c r="FK1574" i="20"/>
  <c r="FB1574" i="20"/>
  <c r="DI1574" i="20"/>
  <c r="CS1574" i="20"/>
  <c r="CR1574" i="20"/>
  <c r="AA1574" i="20"/>
  <c r="GL1573" i="20"/>
  <c r="FX1573" i="20"/>
  <c r="FK1573" i="20"/>
  <c r="FB1573" i="20"/>
  <c r="DI1573" i="20"/>
  <c r="CS1573" i="20"/>
  <c r="CR1573" i="20"/>
  <c r="AA1573" i="20"/>
  <c r="EU1572" i="20"/>
  <c r="ET1572" i="20"/>
  <c r="AA1572" i="20"/>
  <c r="EU1571" i="20"/>
  <c r="ET1571" i="20"/>
  <c r="GL1570" i="20"/>
  <c r="FX1570" i="20"/>
  <c r="FK1570" i="20"/>
  <c r="FB1570" i="20"/>
  <c r="EU1570" i="20"/>
  <c r="ET1570" i="20"/>
  <c r="EJ1570" i="20"/>
  <c r="DI1570" i="20"/>
  <c r="CS1570" i="20"/>
  <c r="CR1570" i="20"/>
  <c r="FX1569" i="20"/>
  <c r="FK1569" i="20"/>
  <c r="FB1569" i="20"/>
  <c r="DI1569" i="20"/>
  <c r="CS1569" i="20"/>
  <c r="CR1569" i="20"/>
  <c r="AA1569" i="20"/>
  <c r="GL1568" i="20"/>
  <c r="FX1568" i="20"/>
  <c r="FK1568" i="20"/>
  <c r="FB1568" i="20"/>
  <c r="DI1568" i="20"/>
  <c r="CS1568" i="20"/>
  <c r="CR1568" i="20"/>
  <c r="AA1568" i="20"/>
  <c r="EU1567" i="20"/>
  <c r="ET1567" i="20"/>
  <c r="AA1567" i="20"/>
  <c r="EU1566" i="20"/>
  <c r="ET1566" i="20"/>
  <c r="GL1565" i="20"/>
  <c r="FX1565" i="20"/>
  <c r="FK1565" i="20"/>
  <c r="FB1565" i="20"/>
  <c r="EU1565" i="20"/>
  <c r="ET1565" i="20"/>
  <c r="EJ1565" i="20"/>
  <c r="DI1565" i="20"/>
  <c r="CS1565" i="20"/>
  <c r="CR1565" i="20"/>
  <c r="FX1564" i="20"/>
  <c r="FK1564" i="20"/>
  <c r="FB1564" i="20"/>
  <c r="DI1564" i="20"/>
  <c r="CS1564" i="20"/>
  <c r="CR1564" i="20"/>
  <c r="AA1564" i="20"/>
  <c r="GL1563" i="20"/>
  <c r="FX1563" i="20"/>
  <c r="FK1563" i="20"/>
  <c r="FB1563" i="20"/>
  <c r="DI1563" i="20"/>
  <c r="CS1563" i="20"/>
  <c r="CR1563" i="20"/>
  <c r="AA1563" i="20"/>
  <c r="EU1562" i="20"/>
  <c r="ET1562" i="20"/>
  <c r="AA1562" i="20"/>
  <c r="EU1561" i="20"/>
  <c r="ET1561" i="20"/>
  <c r="GL1560" i="20"/>
  <c r="FX1560" i="20"/>
  <c r="FK1560" i="20"/>
  <c r="FB1560" i="20"/>
  <c r="EU1560" i="20"/>
  <c r="ET1560" i="20"/>
  <c r="EJ1560" i="20"/>
  <c r="DI1560" i="20"/>
  <c r="CS1560" i="20"/>
  <c r="CR1560" i="20"/>
  <c r="FX1559" i="20"/>
  <c r="FK1559" i="20"/>
  <c r="FB1559" i="20"/>
  <c r="DI1559" i="20"/>
  <c r="CS1559" i="20"/>
  <c r="CR1559" i="20"/>
  <c r="AA1559" i="20"/>
  <c r="GL1558" i="20"/>
  <c r="FX1558" i="20"/>
  <c r="FK1558" i="20"/>
  <c r="FB1558" i="20"/>
  <c r="DI1558" i="20"/>
  <c r="CS1558" i="20"/>
  <c r="CR1558" i="20"/>
  <c r="AA1558" i="20"/>
  <c r="EU1557" i="20"/>
  <c r="ET1557" i="20"/>
  <c r="AA1557" i="20"/>
  <c r="EU1556" i="20"/>
  <c r="ET1556" i="20"/>
  <c r="GL1555" i="20"/>
  <c r="FK1555" i="20"/>
  <c r="EU1555" i="20"/>
  <c r="ET1555" i="20"/>
  <c r="EJ1555" i="20"/>
  <c r="DI1555" i="20"/>
  <c r="CS1555" i="20"/>
  <c r="CR1555" i="20"/>
  <c r="FK1554" i="20"/>
  <c r="DI1554" i="20"/>
  <c r="CS1554" i="20"/>
  <c r="CR1554" i="20"/>
  <c r="AA1554" i="20"/>
  <c r="GL1553" i="20"/>
  <c r="FK1553" i="20"/>
  <c r="DI1553" i="20"/>
  <c r="CS1553" i="20"/>
  <c r="CR1553" i="20"/>
  <c r="AA1553" i="20"/>
  <c r="EU1552" i="20"/>
  <c r="ET1552" i="20"/>
  <c r="AA1552" i="20"/>
  <c r="EU1551" i="20"/>
  <c r="ET1551" i="20"/>
  <c r="GL1550" i="20"/>
  <c r="FK1550" i="20"/>
  <c r="EU1550" i="20"/>
  <c r="ET1550" i="20"/>
  <c r="EJ1550" i="20"/>
  <c r="DI1550" i="20"/>
  <c r="CS1550" i="20"/>
  <c r="CR1550" i="20"/>
  <c r="FK1549" i="20"/>
  <c r="DI1549" i="20"/>
  <c r="CS1549" i="20"/>
  <c r="CR1549" i="20"/>
  <c r="AA1549" i="20"/>
  <c r="GL1548" i="20"/>
  <c r="FK1548" i="20"/>
  <c r="DI1548" i="20"/>
  <c r="CS1548" i="20"/>
  <c r="CR1548" i="20"/>
  <c r="AA1548" i="20"/>
  <c r="EU1547" i="20"/>
  <c r="ET1547" i="20"/>
  <c r="AA1547" i="20"/>
  <c r="EU1546" i="20"/>
  <c r="ET1546" i="20"/>
  <c r="GL1545" i="20"/>
  <c r="FK1545" i="20"/>
  <c r="EU1545" i="20"/>
  <c r="ET1545" i="20"/>
  <c r="EJ1545" i="20"/>
  <c r="DV1545" i="20"/>
  <c r="DI1545" i="20"/>
  <c r="CS1545" i="20"/>
  <c r="CR1545" i="20"/>
  <c r="FK1544" i="20"/>
  <c r="DI1544" i="20"/>
  <c r="CS1544" i="20"/>
  <c r="CR1544" i="20"/>
  <c r="AA1544" i="20"/>
  <c r="GL1543" i="20"/>
  <c r="FK1543" i="20"/>
  <c r="DI1543" i="20"/>
  <c r="CS1543" i="20"/>
  <c r="CR1543" i="20"/>
  <c r="AA1543" i="20"/>
  <c r="EU1542" i="20"/>
  <c r="ET1542" i="20"/>
  <c r="AA1542" i="20"/>
  <c r="EU1541" i="20"/>
  <c r="ET1541" i="20"/>
  <c r="GL1540" i="20"/>
  <c r="FK1540" i="20"/>
  <c r="EU1540" i="20"/>
  <c r="ET1540" i="20"/>
  <c r="EJ1540" i="20"/>
  <c r="DV1540" i="20"/>
  <c r="DI1540" i="20"/>
  <c r="CS1540" i="20"/>
  <c r="CR1540" i="20"/>
  <c r="FK1539" i="20"/>
  <c r="DI1539" i="20"/>
  <c r="CS1539" i="20"/>
  <c r="CR1539" i="20"/>
  <c r="AA1539" i="20"/>
  <c r="GL1538" i="20"/>
  <c r="FK1538" i="20"/>
  <c r="DI1538" i="20"/>
  <c r="CS1538" i="20"/>
  <c r="CR1538" i="20"/>
  <c r="AA1538" i="20"/>
  <c r="AA1537" i="20"/>
  <c r="EU1536" i="20"/>
  <c r="ET1536" i="20"/>
  <c r="EU1535" i="20"/>
  <c r="ET1535" i="20"/>
  <c r="GL1534" i="20"/>
  <c r="FX1534" i="20"/>
  <c r="FK1534" i="20"/>
  <c r="FB1534" i="20"/>
  <c r="EU1534" i="20"/>
  <c r="ET1534" i="20"/>
  <c r="DI1534" i="20"/>
  <c r="CS1534" i="20"/>
  <c r="CR1534" i="20"/>
  <c r="AA1534" i="20"/>
  <c r="FX1533" i="20"/>
  <c r="FK1533" i="20"/>
  <c r="FB1533" i="20"/>
  <c r="DI1533" i="20"/>
  <c r="CS1533" i="20"/>
  <c r="CR1533" i="20"/>
  <c r="AA1533" i="20"/>
  <c r="GL1532" i="20"/>
  <c r="FX1532" i="20"/>
  <c r="FK1532" i="20"/>
  <c r="FB1532" i="20"/>
  <c r="DI1532" i="20"/>
  <c r="CS1532" i="20"/>
  <c r="CR1532" i="20"/>
  <c r="AA1532" i="20"/>
  <c r="EU1531" i="20"/>
  <c r="ET1531" i="20"/>
  <c r="EU1530" i="20"/>
  <c r="ET1530" i="20"/>
  <c r="GL1529" i="20"/>
  <c r="FX1529" i="20"/>
  <c r="FK1529" i="20"/>
  <c r="FB1529" i="20"/>
  <c r="EU1529" i="20"/>
  <c r="ET1529" i="20"/>
  <c r="DI1529" i="20"/>
  <c r="CS1529" i="20"/>
  <c r="CR1529" i="20"/>
  <c r="AA1529" i="20"/>
  <c r="FX1528" i="20"/>
  <c r="FK1528" i="20"/>
  <c r="FB1528" i="20"/>
  <c r="DI1528" i="20"/>
  <c r="CS1528" i="20"/>
  <c r="CR1528" i="20"/>
  <c r="AA1528" i="20"/>
  <c r="GL1527" i="20"/>
  <c r="FX1527" i="20"/>
  <c r="FK1527" i="20"/>
  <c r="FB1527" i="20"/>
  <c r="DI1527" i="20"/>
  <c r="CS1527" i="20"/>
  <c r="CR1527" i="20"/>
  <c r="AA1527" i="20"/>
  <c r="EU1526" i="20"/>
  <c r="ET1526" i="20"/>
  <c r="EU1525" i="20"/>
  <c r="ET1525" i="20"/>
  <c r="GL1524" i="20"/>
  <c r="FX1524" i="20"/>
  <c r="FK1524" i="20"/>
  <c r="FB1524" i="20"/>
  <c r="EU1524" i="20"/>
  <c r="ET1524" i="20"/>
  <c r="DI1524" i="20"/>
  <c r="CS1524" i="20"/>
  <c r="CR1524" i="20"/>
  <c r="AA1524" i="20"/>
  <c r="FK1523" i="20"/>
  <c r="DI1523" i="20"/>
  <c r="CS1523" i="20"/>
  <c r="CR1523" i="20"/>
  <c r="AA1523" i="20"/>
  <c r="GL1522" i="20"/>
  <c r="FK1522" i="20"/>
  <c r="DI1522" i="20"/>
  <c r="CS1522" i="20"/>
  <c r="CR1522" i="20"/>
  <c r="AA1522" i="20"/>
  <c r="EU1521" i="20"/>
  <c r="ET1521" i="20"/>
  <c r="EU1520" i="20"/>
  <c r="ET1520" i="20"/>
  <c r="GL1519" i="20"/>
  <c r="FX1519" i="20"/>
  <c r="FK1519" i="20"/>
  <c r="FB1519" i="20"/>
  <c r="EU1519" i="20"/>
  <c r="ET1519" i="20"/>
  <c r="DI1519" i="20"/>
  <c r="CS1519" i="20"/>
  <c r="CR1519" i="20"/>
  <c r="BV1519" i="20"/>
  <c r="AA1519" i="20"/>
  <c r="FK1518" i="20"/>
  <c r="DI1518" i="20"/>
  <c r="CS1518" i="20"/>
  <c r="CR1518" i="20"/>
  <c r="BV1518" i="20"/>
  <c r="BB1518" i="20"/>
  <c r="AA1518" i="20"/>
  <c r="GL1517" i="20"/>
  <c r="FK1517" i="20"/>
  <c r="DI1517" i="20"/>
  <c r="CS1517" i="20"/>
  <c r="CR1517" i="20"/>
  <c r="BW1517" i="20"/>
  <c r="AA1517" i="20"/>
  <c r="EU1516" i="20"/>
  <c r="ET1516" i="20"/>
  <c r="EU1515" i="20"/>
  <c r="ET1515" i="20"/>
  <c r="GL1514" i="20"/>
  <c r="FX1514" i="20"/>
  <c r="FK1514" i="20"/>
  <c r="FB1514" i="20"/>
  <c r="EU1514" i="20"/>
  <c r="ET1514" i="20"/>
  <c r="DI1514" i="20"/>
  <c r="CS1514" i="20"/>
  <c r="CR1514" i="20"/>
  <c r="AA1514" i="20"/>
  <c r="FX1513" i="20"/>
  <c r="FK1513" i="20"/>
  <c r="FB1513" i="20"/>
  <c r="DI1513" i="20"/>
  <c r="CS1513" i="20"/>
  <c r="CR1513" i="20"/>
  <c r="AA1513" i="20"/>
  <c r="GL1512" i="20"/>
  <c r="FX1512" i="20"/>
  <c r="FK1512" i="20"/>
  <c r="FB1512" i="20"/>
  <c r="DI1512" i="20"/>
  <c r="CS1512" i="20"/>
  <c r="CR1512" i="20"/>
  <c r="AA1512" i="20"/>
  <c r="EU1511" i="20"/>
  <c r="ET1511" i="20"/>
  <c r="EU1510" i="20"/>
  <c r="ET1510" i="20"/>
  <c r="GL1509" i="20"/>
  <c r="FX1509" i="20"/>
  <c r="FK1509" i="20"/>
  <c r="FB1509" i="20"/>
  <c r="EU1509" i="20"/>
  <c r="ET1509" i="20"/>
  <c r="DI1509" i="20"/>
  <c r="CS1509" i="20"/>
  <c r="CR1509" i="20"/>
  <c r="AA1509" i="20"/>
  <c r="FX1508" i="20"/>
  <c r="FK1508" i="20"/>
  <c r="FB1508" i="20"/>
  <c r="DI1508" i="20"/>
  <c r="CS1508" i="20"/>
  <c r="CR1508" i="20"/>
  <c r="AA1508" i="20"/>
  <c r="GL1507" i="20"/>
  <c r="FX1507" i="20"/>
  <c r="FK1507" i="20"/>
  <c r="FB1507" i="20"/>
  <c r="DI1507" i="20"/>
  <c r="CS1507" i="20"/>
  <c r="CR1507" i="20"/>
  <c r="AA1507" i="20"/>
  <c r="EU1506" i="20"/>
  <c r="ET1506" i="20"/>
  <c r="EU1505" i="20"/>
  <c r="ET1505" i="20"/>
  <c r="GL1504" i="20"/>
  <c r="FX1504" i="20"/>
  <c r="FK1504" i="20"/>
  <c r="FB1504" i="20"/>
  <c r="EU1504" i="20"/>
  <c r="ET1504" i="20"/>
  <c r="DI1504" i="20"/>
  <c r="CS1504" i="20"/>
  <c r="CR1504" i="20"/>
  <c r="AA1504" i="20"/>
  <c r="FX1503" i="20"/>
  <c r="FK1503" i="20"/>
  <c r="FB1503" i="20"/>
  <c r="DI1503" i="20"/>
  <c r="CS1503" i="20"/>
  <c r="CR1503" i="20"/>
  <c r="AA1503" i="20"/>
  <c r="GL1502" i="20"/>
  <c r="FX1502" i="20"/>
  <c r="FK1502" i="20"/>
  <c r="FB1502" i="20"/>
  <c r="DI1502" i="20"/>
  <c r="CS1502" i="20"/>
  <c r="CR1502" i="20"/>
  <c r="AA1502" i="20"/>
  <c r="EU1501" i="20"/>
  <c r="ET1501" i="20"/>
  <c r="EU1500" i="20"/>
  <c r="ET1500" i="20"/>
  <c r="GL1499" i="20"/>
  <c r="FX1499" i="20"/>
  <c r="FK1499" i="20"/>
  <c r="FB1499" i="20"/>
  <c r="EU1499" i="20"/>
  <c r="ET1499" i="20"/>
  <c r="DI1499" i="20"/>
  <c r="CS1499" i="20"/>
  <c r="CR1499" i="20"/>
  <c r="AA1499" i="20"/>
  <c r="FX1498" i="20"/>
  <c r="FK1498" i="20"/>
  <c r="FB1498" i="20"/>
  <c r="DI1498" i="20"/>
  <c r="CS1498" i="20"/>
  <c r="CR1498" i="20"/>
  <c r="AA1498" i="20"/>
  <c r="GL1497" i="20"/>
  <c r="FX1497" i="20"/>
  <c r="FK1497" i="20"/>
  <c r="FB1497" i="20"/>
  <c r="DI1497" i="20"/>
  <c r="CS1497" i="20"/>
  <c r="CR1497" i="20"/>
  <c r="AA1497" i="20"/>
  <c r="EU1496" i="20"/>
  <c r="ET1496" i="20"/>
  <c r="EU1495" i="20"/>
  <c r="ET1495" i="20"/>
  <c r="GL1494" i="20"/>
  <c r="FX1494" i="20"/>
  <c r="FK1494" i="20"/>
  <c r="FB1494" i="20"/>
  <c r="EU1494" i="20"/>
  <c r="ET1494" i="20"/>
  <c r="DI1494" i="20"/>
  <c r="CS1494" i="20"/>
  <c r="CR1494" i="20"/>
  <c r="AA1494" i="20"/>
  <c r="FX1493" i="20"/>
  <c r="FK1493" i="20"/>
  <c r="FB1493" i="20"/>
  <c r="DI1493" i="20"/>
  <c r="CS1493" i="20"/>
  <c r="CR1493" i="20"/>
  <c r="AA1493" i="20"/>
  <c r="GL1492" i="20"/>
  <c r="FX1492" i="20"/>
  <c r="FK1492" i="20"/>
  <c r="FB1492" i="20"/>
  <c r="DI1492" i="20"/>
  <c r="CS1492" i="20"/>
  <c r="CR1492" i="20"/>
  <c r="AA1492" i="20"/>
  <c r="EU1491" i="20"/>
  <c r="ET1491" i="20"/>
  <c r="EU1490" i="20"/>
  <c r="ET1490" i="20"/>
  <c r="GL1489" i="20"/>
  <c r="FX1489" i="20"/>
  <c r="FK1489" i="20"/>
  <c r="FB1489" i="20"/>
  <c r="EU1489" i="20"/>
  <c r="ET1489" i="20"/>
  <c r="DI1489" i="20"/>
  <c r="CS1489" i="20"/>
  <c r="CR1489" i="20"/>
  <c r="AA1489" i="20"/>
  <c r="FX1488" i="20"/>
  <c r="FK1488" i="20"/>
  <c r="FB1488" i="20"/>
  <c r="DI1488" i="20"/>
  <c r="CS1488" i="20"/>
  <c r="CR1488" i="20"/>
  <c r="AA1488" i="20"/>
  <c r="GL1487" i="20"/>
  <c r="FX1487" i="20"/>
  <c r="FK1487" i="20"/>
  <c r="FB1487" i="20"/>
  <c r="DI1487" i="20"/>
  <c r="CS1487" i="20"/>
  <c r="CR1487" i="20"/>
  <c r="AA1487" i="20"/>
  <c r="EU1486" i="20"/>
  <c r="ET1486" i="20"/>
  <c r="EU1485" i="20"/>
  <c r="ET1485" i="20"/>
  <c r="GL1484" i="20"/>
  <c r="FX1484" i="20"/>
  <c r="FK1484" i="20"/>
  <c r="FB1484" i="20"/>
  <c r="EU1484" i="20"/>
  <c r="ET1484" i="20"/>
  <c r="DI1484" i="20"/>
  <c r="CS1484" i="20"/>
  <c r="CR1484" i="20"/>
  <c r="AA1484" i="20"/>
  <c r="FX1483" i="20"/>
  <c r="FK1483" i="20"/>
  <c r="FB1483" i="20"/>
  <c r="DI1483" i="20"/>
  <c r="CS1483" i="20"/>
  <c r="CR1483" i="20"/>
  <c r="AA1483" i="20"/>
  <c r="GL1482" i="20"/>
  <c r="FX1482" i="20"/>
  <c r="FK1482" i="20"/>
  <c r="FB1482" i="20"/>
  <c r="DI1482" i="20"/>
  <c r="CS1482" i="20"/>
  <c r="CR1482" i="20"/>
  <c r="AA1482" i="20"/>
  <c r="EU1481" i="20"/>
  <c r="ET1481" i="20"/>
  <c r="EU1480" i="20"/>
  <c r="ET1480" i="20"/>
  <c r="GL1479" i="20"/>
  <c r="FX1479" i="20"/>
  <c r="FK1479" i="20"/>
  <c r="FB1479" i="20"/>
  <c r="EU1479" i="20"/>
  <c r="ET1479" i="20"/>
  <c r="DI1479" i="20"/>
  <c r="CS1479" i="20"/>
  <c r="CR1479" i="20"/>
  <c r="AA1479" i="20"/>
  <c r="FX1478" i="20"/>
  <c r="FK1478" i="20"/>
  <c r="FB1478" i="20"/>
  <c r="DI1478" i="20"/>
  <c r="CS1478" i="20"/>
  <c r="CR1478" i="20"/>
  <c r="AA1478" i="20"/>
  <c r="GL1477" i="20"/>
  <c r="FX1477" i="20"/>
  <c r="FK1477" i="20"/>
  <c r="FB1477" i="20"/>
  <c r="DI1477" i="20"/>
  <c r="CS1477" i="20"/>
  <c r="CR1477" i="20"/>
  <c r="AA1477" i="20"/>
  <c r="EU1476" i="20"/>
  <c r="ET1476" i="20"/>
  <c r="EU1475" i="20"/>
  <c r="ET1475" i="20"/>
  <c r="GL1474" i="20"/>
  <c r="FX1474" i="20"/>
  <c r="FK1474" i="20"/>
  <c r="FB1474" i="20"/>
  <c r="EU1474" i="20"/>
  <c r="ET1474" i="20"/>
  <c r="DI1474" i="20"/>
  <c r="CS1474" i="20"/>
  <c r="CR1474" i="20"/>
  <c r="AA1474" i="20"/>
  <c r="FX1473" i="20"/>
  <c r="FK1473" i="20"/>
  <c r="FB1473" i="20"/>
  <c r="DI1473" i="20"/>
  <c r="CS1473" i="20"/>
  <c r="CR1473" i="20"/>
  <c r="AA1473" i="20"/>
  <c r="GL1472" i="20"/>
  <c r="FX1472" i="20"/>
  <c r="FK1472" i="20"/>
  <c r="FB1472" i="20"/>
  <c r="DI1472" i="20"/>
  <c r="CS1472" i="20"/>
  <c r="CR1472" i="20"/>
  <c r="AA1472" i="20"/>
  <c r="EU1471" i="20"/>
  <c r="ET1471" i="20"/>
  <c r="EU1470" i="20"/>
  <c r="ET1470" i="20"/>
  <c r="GL1469" i="20"/>
  <c r="FX1469" i="20"/>
  <c r="FK1469" i="20"/>
  <c r="FB1469" i="20"/>
  <c r="EU1469" i="20"/>
  <c r="ET1469" i="20"/>
  <c r="DI1469" i="20"/>
  <c r="CS1469" i="20"/>
  <c r="CR1469" i="20"/>
  <c r="AA1469" i="20"/>
  <c r="FX1468" i="20"/>
  <c r="FK1468" i="20"/>
  <c r="FB1468" i="20"/>
  <c r="DI1468" i="20"/>
  <c r="CS1468" i="20"/>
  <c r="CR1468" i="20"/>
  <c r="AA1468" i="20"/>
  <c r="GL1467" i="20"/>
  <c r="FX1467" i="20"/>
  <c r="FK1467" i="20"/>
  <c r="FB1467" i="20"/>
  <c r="DI1467" i="20"/>
  <c r="CS1467" i="20"/>
  <c r="CR1467" i="20"/>
  <c r="AA1467" i="20"/>
  <c r="EU1466" i="20"/>
  <c r="ET1466" i="20"/>
  <c r="EU1465" i="20"/>
  <c r="ET1465" i="20"/>
  <c r="GL1464" i="20"/>
  <c r="FX1464" i="20"/>
  <c r="FK1464" i="20"/>
  <c r="FB1464" i="20"/>
  <c r="EU1464" i="20"/>
  <c r="ET1464" i="20"/>
  <c r="DI1464" i="20"/>
  <c r="CS1464" i="20"/>
  <c r="CR1464" i="20"/>
  <c r="AA1464" i="20"/>
  <c r="FX1463" i="20"/>
  <c r="FK1463" i="20"/>
  <c r="FB1463" i="20"/>
  <c r="DI1463" i="20"/>
  <c r="CS1463" i="20"/>
  <c r="CR1463" i="20"/>
  <c r="AA1463" i="20"/>
  <c r="GL1462" i="20"/>
  <c r="FX1462" i="20"/>
  <c r="FK1462" i="20"/>
  <c r="FB1462" i="20"/>
  <c r="DI1462" i="20"/>
  <c r="CS1462" i="20"/>
  <c r="CR1462" i="20"/>
  <c r="AA1462" i="20"/>
  <c r="EU1461" i="20"/>
  <c r="ET1461" i="20"/>
  <c r="EU1460" i="20"/>
  <c r="ET1460" i="20"/>
  <c r="GL1459" i="20"/>
  <c r="FK1459" i="20"/>
  <c r="EU1459" i="20"/>
  <c r="ET1459" i="20"/>
  <c r="DI1459" i="20"/>
  <c r="CS1459" i="20"/>
  <c r="CR1459" i="20"/>
  <c r="AA1459" i="20"/>
  <c r="FK1458" i="20"/>
  <c r="DI1458" i="20"/>
  <c r="CS1458" i="20"/>
  <c r="CR1458" i="20"/>
  <c r="AA1458" i="20"/>
  <c r="GL1457" i="20"/>
  <c r="FK1457" i="20"/>
  <c r="DI1457" i="20"/>
  <c r="CS1457" i="20"/>
  <c r="CR1457" i="20"/>
  <c r="AA1457" i="20"/>
  <c r="EU1456" i="20"/>
  <c r="ET1456" i="20"/>
  <c r="EU1455" i="20"/>
  <c r="ET1455" i="20"/>
  <c r="GL1454" i="20"/>
  <c r="FK1454" i="20"/>
  <c r="EU1454" i="20"/>
  <c r="ET1454" i="20"/>
  <c r="DI1454" i="20"/>
  <c r="CS1454" i="20"/>
  <c r="CR1454" i="20"/>
  <c r="AA1454" i="20"/>
  <c r="FK1453" i="20"/>
  <c r="DI1453" i="20"/>
  <c r="CS1453" i="20"/>
  <c r="CR1453" i="20"/>
  <c r="AA1453" i="20"/>
  <c r="GL1452" i="20"/>
  <c r="FK1452" i="20"/>
  <c r="DI1452" i="20"/>
  <c r="CS1452" i="20"/>
  <c r="CR1452" i="20"/>
  <c r="AA1452" i="20"/>
  <c r="EU1451" i="20"/>
  <c r="ET1451" i="20"/>
  <c r="EU1450" i="20"/>
  <c r="ET1450" i="20"/>
  <c r="GL1449" i="20"/>
  <c r="FK1449" i="20"/>
  <c r="EU1449" i="20"/>
  <c r="ET1449" i="20"/>
  <c r="DI1449" i="20"/>
  <c r="CS1449" i="20"/>
  <c r="CR1449" i="20"/>
  <c r="AA1449" i="20"/>
  <c r="FK1448" i="20"/>
  <c r="DI1448" i="20"/>
  <c r="CS1448" i="20"/>
  <c r="CR1448" i="20"/>
  <c r="AA1448" i="20"/>
  <c r="GL1447" i="20"/>
  <c r="FK1447" i="20"/>
  <c r="DI1447" i="20"/>
  <c r="CS1447" i="20"/>
  <c r="CR1447" i="20"/>
  <c r="AA1447" i="20"/>
  <c r="EU1446" i="20"/>
  <c r="ET1446" i="20"/>
  <c r="EU1445" i="20"/>
  <c r="ET1445" i="20"/>
  <c r="GL1444" i="20"/>
  <c r="FK1444" i="20"/>
  <c r="EU1444" i="20"/>
  <c r="ET1444" i="20"/>
  <c r="DI1444" i="20"/>
  <c r="CS1444" i="20"/>
  <c r="CR1444" i="20"/>
  <c r="AA1444" i="20"/>
  <c r="FK1443" i="20"/>
  <c r="DI1443" i="20"/>
  <c r="CS1443" i="20"/>
  <c r="CR1443" i="20"/>
  <c r="AA1443" i="20"/>
  <c r="GL1442" i="20"/>
  <c r="FK1442" i="20"/>
  <c r="DI1442" i="20"/>
  <c r="CS1442" i="20"/>
  <c r="CR1442" i="20"/>
  <c r="AA1442" i="20"/>
  <c r="EU1440" i="20"/>
  <c r="ET1440" i="20"/>
  <c r="EU1439" i="20"/>
  <c r="ET1439" i="20"/>
  <c r="AA1439" i="20"/>
  <c r="GL1438" i="20"/>
  <c r="FX1438" i="20"/>
  <c r="FK1438" i="20"/>
  <c r="FB1438" i="20"/>
  <c r="EU1438" i="20"/>
  <c r="ET1438" i="20"/>
  <c r="DI1438" i="20"/>
  <c r="CS1438" i="20"/>
  <c r="CR1438" i="20"/>
  <c r="AA1438" i="20"/>
  <c r="FX1437" i="20"/>
  <c r="FK1437" i="20"/>
  <c r="FB1437" i="20"/>
  <c r="DI1437" i="20"/>
  <c r="CS1437" i="20"/>
  <c r="CR1437" i="20"/>
  <c r="AA1437" i="20"/>
  <c r="GL1436" i="20"/>
  <c r="FX1436" i="20"/>
  <c r="FK1436" i="20"/>
  <c r="FB1436" i="20"/>
  <c r="EJ1436" i="20"/>
  <c r="DI1436" i="20"/>
  <c r="CS1436" i="20"/>
  <c r="CR1436" i="20"/>
  <c r="EU1435" i="20"/>
  <c r="ET1435" i="20"/>
  <c r="EU1434" i="20"/>
  <c r="ET1434" i="20"/>
  <c r="AA1434" i="20"/>
  <c r="GL1433" i="20"/>
  <c r="FX1433" i="20"/>
  <c r="FK1433" i="20"/>
  <c r="FB1433" i="20"/>
  <c r="EU1433" i="20"/>
  <c r="ET1433" i="20"/>
  <c r="DI1433" i="20"/>
  <c r="CS1433" i="20"/>
  <c r="CR1433" i="20"/>
  <c r="AA1433" i="20"/>
  <c r="FX1432" i="20"/>
  <c r="FK1432" i="20"/>
  <c r="FB1432" i="20"/>
  <c r="DI1432" i="20"/>
  <c r="CS1432" i="20"/>
  <c r="CR1432" i="20"/>
  <c r="AA1432" i="20"/>
  <c r="GL1431" i="20"/>
  <c r="FX1431" i="20"/>
  <c r="FK1431" i="20"/>
  <c r="FB1431" i="20"/>
  <c r="EJ1431" i="20"/>
  <c r="DI1431" i="20"/>
  <c r="CS1431" i="20"/>
  <c r="CR1431" i="20"/>
  <c r="EU1430" i="20"/>
  <c r="ET1430" i="20"/>
  <c r="EU1429" i="20"/>
  <c r="ET1429" i="20"/>
  <c r="AA1429" i="20"/>
  <c r="GL1428" i="20"/>
  <c r="FX1428" i="20"/>
  <c r="FK1428" i="20"/>
  <c r="FB1428" i="20"/>
  <c r="EU1428" i="20"/>
  <c r="ET1428" i="20"/>
  <c r="DI1428" i="20"/>
  <c r="CS1428" i="20"/>
  <c r="CR1428" i="20"/>
  <c r="AA1428" i="20"/>
  <c r="FK1427" i="20"/>
  <c r="DI1427" i="20"/>
  <c r="CS1427" i="20"/>
  <c r="CR1427" i="20"/>
  <c r="AA1427" i="20"/>
  <c r="GL1426" i="20"/>
  <c r="FK1426" i="20"/>
  <c r="EJ1426" i="20"/>
  <c r="DI1426" i="20"/>
  <c r="CS1426" i="20"/>
  <c r="CR1426" i="20"/>
  <c r="EU1425" i="20"/>
  <c r="ET1425" i="20"/>
  <c r="EU1424" i="20"/>
  <c r="ET1424" i="20"/>
  <c r="AA1424" i="20"/>
  <c r="GL1423" i="20"/>
  <c r="FX1423" i="20"/>
  <c r="FK1423" i="20"/>
  <c r="FB1423" i="20"/>
  <c r="EU1423" i="20"/>
  <c r="ET1423" i="20"/>
  <c r="DI1423" i="20"/>
  <c r="CS1423" i="20"/>
  <c r="CR1423" i="20"/>
  <c r="BV1423" i="20"/>
  <c r="BB1423" i="20"/>
  <c r="AA1423" i="20"/>
  <c r="FK1422" i="20"/>
  <c r="DI1422" i="20"/>
  <c r="CS1422" i="20"/>
  <c r="CR1422" i="20"/>
  <c r="BV1422" i="20"/>
  <c r="AA1422" i="20"/>
  <c r="GL1421" i="20"/>
  <c r="FK1421" i="20"/>
  <c r="EJ1421" i="20"/>
  <c r="DI1421" i="20"/>
  <c r="CS1421" i="20"/>
  <c r="CR1421" i="20"/>
  <c r="BW1421" i="20"/>
  <c r="EU1420" i="20"/>
  <c r="ET1420" i="20"/>
  <c r="EU1419" i="20"/>
  <c r="ET1419" i="20"/>
  <c r="AA1419" i="20"/>
  <c r="GL1418" i="20"/>
  <c r="FX1418" i="20"/>
  <c r="FK1418" i="20"/>
  <c r="FB1418" i="20"/>
  <c r="EU1418" i="20"/>
  <c r="ET1418" i="20"/>
  <c r="DI1418" i="20"/>
  <c r="CS1418" i="20"/>
  <c r="CR1418" i="20"/>
  <c r="AA1418" i="20"/>
  <c r="FX1417" i="20"/>
  <c r="FK1417" i="20"/>
  <c r="FB1417" i="20"/>
  <c r="DI1417" i="20"/>
  <c r="CS1417" i="20"/>
  <c r="CR1417" i="20"/>
  <c r="AA1417" i="20"/>
  <c r="GL1416" i="20"/>
  <c r="FX1416" i="20"/>
  <c r="FK1416" i="20"/>
  <c r="FB1416" i="20"/>
  <c r="EJ1416" i="20"/>
  <c r="DI1416" i="20"/>
  <c r="CS1416" i="20"/>
  <c r="CR1416" i="20"/>
  <c r="EU1415" i="20"/>
  <c r="ET1415" i="20"/>
  <c r="EU1414" i="20"/>
  <c r="ET1414" i="20"/>
  <c r="AA1414" i="20"/>
  <c r="GL1413" i="20"/>
  <c r="FX1413" i="20"/>
  <c r="FK1413" i="20"/>
  <c r="FB1413" i="20"/>
  <c r="EU1413" i="20"/>
  <c r="ET1413" i="20"/>
  <c r="DI1413" i="20"/>
  <c r="CS1413" i="20"/>
  <c r="CR1413" i="20"/>
  <c r="AA1413" i="20"/>
  <c r="FX1412" i="20"/>
  <c r="FK1412" i="20"/>
  <c r="FB1412" i="20"/>
  <c r="DI1412" i="20"/>
  <c r="CS1412" i="20"/>
  <c r="CR1412" i="20"/>
  <c r="AA1412" i="20"/>
  <c r="GL1411" i="20"/>
  <c r="FX1411" i="20"/>
  <c r="FK1411" i="20"/>
  <c r="FB1411" i="20"/>
  <c r="EJ1411" i="20"/>
  <c r="DI1411" i="20"/>
  <c r="CS1411" i="20"/>
  <c r="CR1411" i="20"/>
  <c r="EU1410" i="20"/>
  <c r="ET1410" i="20"/>
  <c r="EU1409" i="20"/>
  <c r="ET1409" i="20"/>
  <c r="AA1409" i="20"/>
  <c r="GL1408" i="20"/>
  <c r="FX1408" i="20"/>
  <c r="FK1408" i="20"/>
  <c r="FB1408" i="20"/>
  <c r="EU1408" i="20"/>
  <c r="ET1408" i="20"/>
  <c r="DI1408" i="20"/>
  <c r="CS1408" i="20"/>
  <c r="CR1408" i="20"/>
  <c r="AA1408" i="20"/>
  <c r="FX1407" i="20"/>
  <c r="FK1407" i="20"/>
  <c r="FB1407" i="20"/>
  <c r="DI1407" i="20"/>
  <c r="CS1407" i="20"/>
  <c r="CR1407" i="20"/>
  <c r="AA1407" i="20"/>
  <c r="GL1406" i="20"/>
  <c r="FX1406" i="20"/>
  <c r="FK1406" i="20"/>
  <c r="FB1406" i="20"/>
  <c r="EJ1406" i="20"/>
  <c r="DI1406" i="20"/>
  <c r="CS1406" i="20"/>
  <c r="CR1406" i="20"/>
  <c r="EU1405" i="20"/>
  <c r="ET1405" i="20"/>
  <c r="EU1404" i="20"/>
  <c r="ET1404" i="20"/>
  <c r="AA1404" i="20"/>
  <c r="GL1403" i="20"/>
  <c r="FX1403" i="20"/>
  <c r="FK1403" i="20"/>
  <c r="FB1403" i="20"/>
  <c r="EU1403" i="20"/>
  <c r="ET1403" i="20"/>
  <c r="DI1403" i="20"/>
  <c r="CS1403" i="20"/>
  <c r="CR1403" i="20"/>
  <c r="AA1403" i="20"/>
  <c r="FX1402" i="20"/>
  <c r="FK1402" i="20"/>
  <c r="FB1402" i="20"/>
  <c r="DI1402" i="20"/>
  <c r="CS1402" i="20"/>
  <c r="CR1402" i="20"/>
  <c r="AA1402" i="20"/>
  <c r="GL1401" i="20"/>
  <c r="FX1401" i="20"/>
  <c r="FK1401" i="20"/>
  <c r="FB1401" i="20"/>
  <c r="EJ1401" i="20"/>
  <c r="DI1401" i="20"/>
  <c r="CS1401" i="20"/>
  <c r="CR1401" i="20"/>
  <c r="EU1400" i="20"/>
  <c r="ET1400" i="20"/>
  <c r="EU1399" i="20"/>
  <c r="ET1399" i="20"/>
  <c r="AA1399" i="20"/>
  <c r="GL1398" i="20"/>
  <c r="FX1398" i="20"/>
  <c r="FK1398" i="20"/>
  <c r="FB1398" i="20"/>
  <c r="EU1398" i="20"/>
  <c r="ET1398" i="20"/>
  <c r="DI1398" i="20"/>
  <c r="CS1398" i="20"/>
  <c r="CR1398" i="20"/>
  <c r="AA1398" i="20"/>
  <c r="FX1397" i="20"/>
  <c r="FK1397" i="20"/>
  <c r="FB1397" i="20"/>
  <c r="DI1397" i="20"/>
  <c r="CS1397" i="20"/>
  <c r="CR1397" i="20"/>
  <c r="AA1397" i="20"/>
  <c r="GL1396" i="20"/>
  <c r="FX1396" i="20"/>
  <c r="FK1396" i="20"/>
  <c r="FB1396" i="20"/>
  <c r="EJ1396" i="20"/>
  <c r="DI1396" i="20"/>
  <c r="CS1396" i="20"/>
  <c r="CR1396" i="20"/>
  <c r="EU1395" i="20"/>
  <c r="ET1395" i="20"/>
  <c r="EU1394" i="20"/>
  <c r="ET1394" i="20"/>
  <c r="AA1394" i="20"/>
  <c r="GL1393" i="20"/>
  <c r="FX1393" i="20"/>
  <c r="FK1393" i="20"/>
  <c r="FB1393" i="20"/>
  <c r="EU1393" i="20"/>
  <c r="ET1393" i="20"/>
  <c r="DI1393" i="20"/>
  <c r="CS1393" i="20"/>
  <c r="CR1393" i="20"/>
  <c r="AA1393" i="20"/>
  <c r="FX1392" i="20"/>
  <c r="FK1392" i="20"/>
  <c r="FB1392" i="20"/>
  <c r="DI1392" i="20"/>
  <c r="CS1392" i="20"/>
  <c r="CR1392" i="20"/>
  <c r="AA1392" i="20"/>
  <c r="GL1391" i="20"/>
  <c r="FX1391" i="20"/>
  <c r="FK1391" i="20"/>
  <c r="FB1391" i="20"/>
  <c r="EJ1391" i="20"/>
  <c r="DI1391" i="20"/>
  <c r="CS1391" i="20"/>
  <c r="CR1391" i="20"/>
  <c r="EU1390" i="20"/>
  <c r="ET1390" i="20"/>
  <c r="EU1389" i="20"/>
  <c r="ET1389" i="20"/>
  <c r="AA1389" i="20"/>
  <c r="GL1388" i="20"/>
  <c r="FX1388" i="20"/>
  <c r="FK1388" i="20"/>
  <c r="FB1388" i="20"/>
  <c r="EU1388" i="20"/>
  <c r="ET1388" i="20"/>
  <c r="DI1388" i="20"/>
  <c r="CS1388" i="20"/>
  <c r="CR1388" i="20"/>
  <c r="AA1388" i="20"/>
  <c r="FX1387" i="20"/>
  <c r="FK1387" i="20"/>
  <c r="FB1387" i="20"/>
  <c r="DI1387" i="20"/>
  <c r="CS1387" i="20"/>
  <c r="CR1387" i="20"/>
  <c r="AA1387" i="20"/>
  <c r="GL1386" i="20"/>
  <c r="FX1386" i="20"/>
  <c r="FK1386" i="20"/>
  <c r="FB1386" i="20"/>
  <c r="EJ1386" i="20"/>
  <c r="DI1386" i="20"/>
  <c r="CS1386" i="20"/>
  <c r="CR1386" i="20"/>
  <c r="EU1385" i="20"/>
  <c r="ET1385" i="20"/>
  <c r="EU1384" i="20"/>
  <c r="ET1384" i="20"/>
  <c r="AA1384" i="20"/>
  <c r="GL1383" i="20"/>
  <c r="FX1383" i="20"/>
  <c r="FK1383" i="20"/>
  <c r="FB1383" i="20"/>
  <c r="EU1383" i="20"/>
  <c r="ET1383" i="20"/>
  <c r="DI1383" i="20"/>
  <c r="CS1383" i="20"/>
  <c r="CR1383" i="20"/>
  <c r="AA1383" i="20"/>
  <c r="FX1382" i="20"/>
  <c r="FK1382" i="20"/>
  <c r="FB1382" i="20"/>
  <c r="DI1382" i="20"/>
  <c r="CS1382" i="20"/>
  <c r="CR1382" i="20"/>
  <c r="AA1382" i="20"/>
  <c r="GL1381" i="20"/>
  <c r="FX1381" i="20"/>
  <c r="FK1381" i="20"/>
  <c r="FB1381" i="20"/>
  <c r="EJ1381" i="20"/>
  <c r="DI1381" i="20"/>
  <c r="CS1381" i="20"/>
  <c r="CR1381" i="20"/>
  <c r="EU1380" i="20"/>
  <c r="ET1380" i="20"/>
  <c r="EU1379" i="20"/>
  <c r="ET1379" i="20"/>
  <c r="AA1379" i="20"/>
  <c r="GL1378" i="20"/>
  <c r="FX1378" i="20"/>
  <c r="FK1378" i="20"/>
  <c r="FB1378" i="20"/>
  <c r="EU1378" i="20"/>
  <c r="ET1378" i="20"/>
  <c r="DI1378" i="20"/>
  <c r="CS1378" i="20"/>
  <c r="CR1378" i="20"/>
  <c r="AA1378" i="20"/>
  <c r="FX1377" i="20"/>
  <c r="FK1377" i="20"/>
  <c r="FB1377" i="20"/>
  <c r="DI1377" i="20"/>
  <c r="CS1377" i="20"/>
  <c r="CR1377" i="20"/>
  <c r="AA1377" i="20"/>
  <c r="GL1376" i="20"/>
  <c r="FX1376" i="20"/>
  <c r="FK1376" i="20"/>
  <c r="FB1376" i="20"/>
  <c r="EJ1376" i="20"/>
  <c r="DI1376" i="20"/>
  <c r="CS1376" i="20"/>
  <c r="CR1376" i="20"/>
  <c r="EU1375" i="20"/>
  <c r="ET1375" i="20"/>
  <c r="EU1374" i="20"/>
  <c r="ET1374" i="20"/>
  <c r="AA1374" i="20"/>
  <c r="GL1373" i="20"/>
  <c r="FX1373" i="20"/>
  <c r="FK1373" i="20"/>
  <c r="FB1373" i="20"/>
  <c r="EU1373" i="20"/>
  <c r="ET1373" i="20"/>
  <c r="DI1373" i="20"/>
  <c r="CS1373" i="20"/>
  <c r="CR1373" i="20"/>
  <c r="AA1373" i="20"/>
  <c r="FX1372" i="20"/>
  <c r="FK1372" i="20"/>
  <c r="FB1372" i="20"/>
  <c r="DI1372" i="20"/>
  <c r="CS1372" i="20"/>
  <c r="CR1372" i="20"/>
  <c r="AA1372" i="20"/>
  <c r="GL1371" i="20"/>
  <c r="FX1371" i="20"/>
  <c r="FK1371" i="20"/>
  <c r="FB1371" i="20"/>
  <c r="EJ1371" i="20"/>
  <c r="DI1371" i="20"/>
  <c r="CS1371" i="20"/>
  <c r="CR1371" i="20"/>
  <c r="EU1370" i="20"/>
  <c r="ET1370" i="20"/>
  <c r="EU1369" i="20"/>
  <c r="ET1369" i="20"/>
  <c r="AA1369" i="20"/>
  <c r="GL1368" i="20"/>
  <c r="FX1368" i="20"/>
  <c r="FK1368" i="20"/>
  <c r="FB1368" i="20"/>
  <c r="EU1368" i="20"/>
  <c r="ET1368" i="20"/>
  <c r="DI1368" i="20"/>
  <c r="CS1368" i="20"/>
  <c r="CR1368" i="20"/>
  <c r="AA1368" i="20"/>
  <c r="FX1367" i="20"/>
  <c r="FK1367" i="20"/>
  <c r="FB1367" i="20"/>
  <c r="DI1367" i="20"/>
  <c r="CS1367" i="20"/>
  <c r="CR1367" i="20"/>
  <c r="AA1367" i="20"/>
  <c r="GL1366" i="20"/>
  <c r="FX1366" i="20"/>
  <c r="FK1366" i="20"/>
  <c r="FB1366" i="20"/>
  <c r="EJ1366" i="20"/>
  <c r="DI1366" i="20"/>
  <c r="CS1366" i="20"/>
  <c r="CR1366" i="20"/>
  <c r="EU1365" i="20"/>
  <c r="ET1365" i="20"/>
  <c r="EU1364" i="20"/>
  <c r="ET1364" i="20"/>
  <c r="AA1364" i="20"/>
  <c r="GL1363" i="20"/>
  <c r="FK1363" i="20"/>
  <c r="EU1363" i="20"/>
  <c r="ET1363" i="20"/>
  <c r="DI1363" i="20"/>
  <c r="CS1363" i="20"/>
  <c r="CR1363" i="20"/>
  <c r="AA1363" i="20"/>
  <c r="FK1362" i="20"/>
  <c r="DI1362" i="20"/>
  <c r="CS1362" i="20"/>
  <c r="CR1362" i="20"/>
  <c r="AA1362" i="20"/>
  <c r="GL1361" i="20"/>
  <c r="FK1361" i="20"/>
  <c r="EJ1361" i="20"/>
  <c r="DI1361" i="20"/>
  <c r="CS1361" i="20"/>
  <c r="CR1361" i="20"/>
  <c r="EU1360" i="20"/>
  <c r="ET1360" i="20"/>
  <c r="EU1359" i="20"/>
  <c r="ET1359" i="20"/>
  <c r="AA1359" i="20"/>
  <c r="GL1358" i="20"/>
  <c r="FK1358" i="20"/>
  <c r="EU1358" i="20"/>
  <c r="ET1358" i="20"/>
  <c r="DI1358" i="20"/>
  <c r="CS1358" i="20"/>
  <c r="CR1358" i="20"/>
  <c r="AA1358" i="20"/>
  <c r="FK1357" i="20"/>
  <c r="DI1357" i="20"/>
  <c r="CS1357" i="20"/>
  <c r="CR1357" i="20"/>
  <c r="AA1357" i="20"/>
  <c r="GL1356" i="20"/>
  <c r="FK1356" i="20"/>
  <c r="EJ1356" i="20"/>
  <c r="DI1356" i="20"/>
  <c r="CS1356" i="20"/>
  <c r="CR1356" i="20"/>
  <c r="EU1355" i="20"/>
  <c r="ET1355" i="20"/>
  <c r="EU1354" i="20"/>
  <c r="ET1354" i="20"/>
  <c r="AA1354" i="20"/>
  <c r="GL1353" i="20"/>
  <c r="FK1353" i="20"/>
  <c r="EU1353" i="20"/>
  <c r="ET1353" i="20"/>
  <c r="DI1353" i="20"/>
  <c r="CS1353" i="20"/>
  <c r="CR1353" i="20"/>
  <c r="AA1353" i="20"/>
  <c r="FK1352" i="20"/>
  <c r="DI1352" i="20"/>
  <c r="CS1352" i="20"/>
  <c r="CR1352" i="20"/>
  <c r="AA1352" i="20"/>
  <c r="GL1351" i="20"/>
  <c r="FK1351" i="20"/>
  <c r="EJ1351" i="20"/>
  <c r="DV1351" i="20"/>
  <c r="DI1351" i="20"/>
  <c r="CS1351" i="20"/>
  <c r="CR1351" i="20"/>
  <c r="EU1350" i="20"/>
  <c r="ET1350" i="20"/>
  <c r="EU1349" i="20"/>
  <c r="ET1349" i="20"/>
  <c r="AA1349" i="20"/>
  <c r="GL1348" i="20"/>
  <c r="FK1348" i="20"/>
  <c r="EU1348" i="20"/>
  <c r="ET1348" i="20"/>
  <c r="DI1348" i="20"/>
  <c r="CS1348" i="20"/>
  <c r="CR1348" i="20"/>
  <c r="AA1348" i="20"/>
  <c r="FK1347" i="20"/>
  <c r="DI1347" i="20"/>
  <c r="CS1347" i="20"/>
  <c r="CR1347" i="20"/>
  <c r="AA1347" i="20"/>
  <c r="GL1346" i="20"/>
  <c r="FK1346" i="20"/>
  <c r="EJ1346" i="20"/>
  <c r="DV1346" i="20"/>
  <c r="DI1346" i="20"/>
  <c r="CS1346" i="20"/>
  <c r="CR1346" i="20"/>
  <c r="EU1344" i="20"/>
  <c r="ET1344" i="20"/>
  <c r="AA1344" i="20"/>
  <c r="EU1343" i="20"/>
  <c r="ET1343" i="20"/>
  <c r="AA1343" i="20"/>
  <c r="GL1342" i="20"/>
  <c r="FX1342" i="20"/>
  <c r="FK1342" i="20"/>
  <c r="FB1342" i="20"/>
  <c r="EU1342" i="20"/>
  <c r="ET1342" i="20"/>
  <c r="DI1342" i="20"/>
  <c r="CS1342" i="20"/>
  <c r="CR1342" i="20"/>
  <c r="AA1342" i="20"/>
  <c r="FX1341" i="20"/>
  <c r="FK1341" i="20"/>
  <c r="FB1341" i="20"/>
  <c r="EJ1341" i="20"/>
  <c r="DI1341" i="20"/>
  <c r="CS1341" i="20"/>
  <c r="CR1341" i="20"/>
  <c r="GL1340" i="20"/>
  <c r="FX1340" i="20"/>
  <c r="FK1340" i="20"/>
  <c r="FB1340" i="20"/>
  <c r="EJ1340" i="20"/>
  <c r="DI1340" i="20"/>
  <c r="CS1340" i="20"/>
  <c r="CR1340" i="20"/>
  <c r="EU1339" i="20"/>
  <c r="ET1339" i="20"/>
  <c r="AA1339" i="20"/>
  <c r="EU1338" i="20"/>
  <c r="ET1338" i="20"/>
  <c r="AA1338" i="20"/>
  <c r="GL1337" i="20"/>
  <c r="FX1337" i="20"/>
  <c r="FK1337" i="20"/>
  <c r="FB1337" i="20"/>
  <c r="EU1337" i="20"/>
  <c r="ET1337" i="20"/>
  <c r="DI1337" i="20"/>
  <c r="CS1337" i="20"/>
  <c r="CR1337" i="20"/>
  <c r="AA1337" i="20"/>
  <c r="FX1336" i="20"/>
  <c r="FK1336" i="20"/>
  <c r="FB1336" i="20"/>
  <c r="EJ1336" i="20"/>
  <c r="DI1336" i="20"/>
  <c r="CS1336" i="20"/>
  <c r="CR1336" i="20"/>
  <c r="GL1335" i="20"/>
  <c r="FX1335" i="20"/>
  <c r="FK1335" i="20"/>
  <c r="FB1335" i="20"/>
  <c r="EJ1335" i="20"/>
  <c r="DI1335" i="20"/>
  <c r="CS1335" i="20"/>
  <c r="CR1335" i="20"/>
  <c r="EU1334" i="20"/>
  <c r="ET1334" i="20"/>
  <c r="AA1334" i="20"/>
  <c r="EU1333" i="20"/>
  <c r="ET1333" i="20"/>
  <c r="AA1333" i="20"/>
  <c r="GL1332" i="20"/>
  <c r="FX1332" i="20"/>
  <c r="FK1332" i="20"/>
  <c r="FB1332" i="20"/>
  <c r="EU1332" i="20"/>
  <c r="ET1332" i="20"/>
  <c r="DI1332" i="20"/>
  <c r="CS1332" i="20"/>
  <c r="CR1332" i="20"/>
  <c r="AA1332" i="20"/>
  <c r="FK1331" i="20"/>
  <c r="EJ1331" i="20"/>
  <c r="DI1331" i="20"/>
  <c r="CS1331" i="20"/>
  <c r="CR1331" i="20"/>
  <c r="GL1330" i="20"/>
  <c r="FK1330" i="20"/>
  <c r="EJ1330" i="20"/>
  <c r="DI1330" i="20"/>
  <c r="CS1330" i="20"/>
  <c r="CR1330" i="20"/>
  <c r="EU1329" i="20"/>
  <c r="ET1329" i="20"/>
  <c r="AA1329" i="20"/>
  <c r="EU1328" i="20"/>
  <c r="ET1328" i="20"/>
  <c r="BB1328" i="20"/>
  <c r="AA1328" i="20"/>
  <c r="GL1327" i="20"/>
  <c r="FX1327" i="20"/>
  <c r="FK1327" i="20"/>
  <c r="FB1327" i="20"/>
  <c r="EU1327" i="20"/>
  <c r="ET1327" i="20"/>
  <c r="DI1327" i="20"/>
  <c r="CS1327" i="20"/>
  <c r="CR1327" i="20"/>
  <c r="BV1327" i="20"/>
  <c r="AA1327" i="20"/>
  <c r="FK1326" i="20"/>
  <c r="EJ1326" i="20"/>
  <c r="DI1326" i="20"/>
  <c r="CS1326" i="20"/>
  <c r="CR1326" i="20"/>
  <c r="BV1326" i="20"/>
  <c r="GL1325" i="20"/>
  <c r="FK1325" i="20"/>
  <c r="EJ1325" i="20"/>
  <c r="DI1325" i="20"/>
  <c r="CS1325" i="20"/>
  <c r="CR1325" i="20"/>
  <c r="BW1325" i="20"/>
  <c r="EU1324" i="20"/>
  <c r="ET1324" i="20"/>
  <c r="AA1324" i="20"/>
  <c r="EU1323" i="20"/>
  <c r="ET1323" i="20"/>
  <c r="AA1323" i="20"/>
  <c r="GL1322" i="20"/>
  <c r="FX1322" i="20"/>
  <c r="FK1322" i="20"/>
  <c r="FB1322" i="20"/>
  <c r="EU1322" i="20"/>
  <c r="ET1322" i="20"/>
  <c r="DI1322" i="20"/>
  <c r="CS1322" i="20"/>
  <c r="CR1322" i="20"/>
  <c r="AA1322" i="20"/>
  <c r="FX1321" i="20"/>
  <c r="FK1321" i="20"/>
  <c r="FB1321" i="20"/>
  <c r="EJ1321" i="20"/>
  <c r="DI1321" i="20"/>
  <c r="CS1321" i="20"/>
  <c r="CR1321" i="20"/>
  <c r="GL1320" i="20"/>
  <c r="FX1320" i="20"/>
  <c r="FK1320" i="20"/>
  <c r="FB1320" i="20"/>
  <c r="EJ1320" i="20"/>
  <c r="DI1320" i="20"/>
  <c r="CS1320" i="20"/>
  <c r="CR1320" i="20"/>
  <c r="EU1319" i="20"/>
  <c r="ET1319" i="20"/>
  <c r="AA1319" i="20"/>
  <c r="EU1318" i="20"/>
  <c r="ET1318" i="20"/>
  <c r="AA1318" i="20"/>
  <c r="GL1317" i="20"/>
  <c r="FX1317" i="20"/>
  <c r="FK1317" i="20"/>
  <c r="FB1317" i="20"/>
  <c r="EU1317" i="20"/>
  <c r="ET1317" i="20"/>
  <c r="DI1317" i="20"/>
  <c r="CS1317" i="20"/>
  <c r="CR1317" i="20"/>
  <c r="AA1317" i="20"/>
  <c r="FX1316" i="20"/>
  <c r="FK1316" i="20"/>
  <c r="FB1316" i="20"/>
  <c r="EJ1316" i="20"/>
  <c r="DI1316" i="20"/>
  <c r="CS1316" i="20"/>
  <c r="CR1316" i="20"/>
  <c r="GL1315" i="20"/>
  <c r="FX1315" i="20"/>
  <c r="FK1315" i="20"/>
  <c r="FB1315" i="20"/>
  <c r="EJ1315" i="20"/>
  <c r="DI1315" i="20"/>
  <c r="CS1315" i="20"/>
  <c r="CR1315" i="20"/>
  <c r="EU1314" i="20"/>
  <c r="ET1314" i="20"/>
  <c r="AA1314" i="20"/>
  <c r="EU1313" i="20"/>
  <c r="ET1313" i="20"/>
  <c r="AA1313" i="20"/>
  <c r="GL1312" i="20"/>
  <c r="FX1312" i="20"/>
  <c r="FK1312" i="20"/>
  <c r="FB1312" i="20"/>
  <c r="EU1312" i="20"/>
  <c r="ET1312" i="20"/>
  <c r="DI1312" i="20"/>
  <c r="CS1312" i="20"/>
  <c r="CR1312" i="20"/>
  <c r="AA1312" i="20"/>
  <c r="FX1311" i="20"/>
  <c r="FK1311" i="20"/>
  <c r="FB1311" i="20"/>
  <c r="EJ1311" i="20"/>
  <c r="DI1311" i="20"/>
  <c r="CS1311" i="20"/>
  <c r="CR1311" i="20"/>
  <c r="GL1310" i="20"/>
  <c r="FX1310" i="20"/>
  <c r="FK1310" i="20"/>
  <c r="FB1310" i="20"/>
  <c r="EJ1310" i="20"/>
  <c r="DI1310" i="20"/>
  <c r="CS1310" i="20"/>
  <c r="CR1310" i="20"/>
  <c r="EU1309" i="20"/>
  <c r="ET1309" i="20"/>
  <c r="AA1309" i="20"/>
  <c r="EU1308" i="20"/>
  <c r="ET1308" i="20"/>
  <c r="AA1308" i="20"/>
  <c r="GL1307" i="20"/>
  <c r="FX1307" i="20"/>
  <c r="FK1307" i="20"/>
  <c r="FB1307" i="20"/>
  <c r="EU1307" i="20"/>
  <c r="ET1307" i="20"/>
  <c r="DI1307" i="20"/>
  <c r="CS1307" i="20"/>
  <c r="CR1307" i="20"/>
  <c r="AA1307" i="20"/>
  <c r="FX1306" i="20"/>
  <c r="FK1306" i="20"/>
  <c r="FB1306" i="20"/>
  <c r="EJ1306" i="20"/>
  <c r="DI1306" i="20"/>
  <c r="CS1306" i="20"/>
  <c r="CR1306" i="20"/>
  <c r="GL1305" i="20"/>
  <c r="FX1305" i="20"/>
  <c r="FK1305" i="20"/>
  <c r="FB1305" i="20"/>
  <c r="EJ1305" i="20"/>
  <c r="DI1305" i="20"/>
  <c r="CS1305" i="20"/>
  <c r="CR1305" i="20"/>
  <c r="EU1304" i="20"/>
  <c r="ET1304" i="20"/>
  <c r="AA1304" i="20"/>
  <c r="EU1303" i="20"/>
  <c r="ET1303" i="20"/>
  <c r="AA1303" i="20"/>
  <c r="GL1302" i="20"/>
  <c r="FX1302" i="20"/>
  <c r="FK1302" i="20"/>
  <c r="FB1302" i="20"/>
  <c r="EU1302" i="20"/>
  <c r="ET1302" i="20"/>
  <c r="DI1302" i="20"/>
  <c r="CS1302" i="20"/>
  <c r="CR1302" i="20"/>
  <c r="AA1302" i="20"/>
  <c r="FX1301" i="20"/>
  <c r="FK1301" i="20"/>
  <c r="FB1301" i="20"/>
  <c r="EJ1301" i="20"/>
  <c r="DI1301" i="20"/>
  <c r="CS1301" i="20"/>
  <c r="CR1301" i="20"/>
  <c r="GL1300" i="20"/>
  <c r="FX1300" i="20"/>
  <c r="FK1300" i="20"/>
  <c r="FB1300" i="20"/>
  <c r="EJ1300" i="20"/>
  <c r="DI1300" i="20"/>
  <c r="CS1300" i="20"/>
  <c r="CR1300" i="20"/>
  <c r="EU1299" i="20"/>
  <c r="ET1299" i="20"/>
  <c r="AA1299" i="20"/>
  <c r="EU1298" i="20"/>
  <c r="ET1298" i="20"/>
  <c r="AA1298" i="20"/>
  <c r="GL1297" i="20"/>
  <c r="FX1297" i="20"/>
  <c r="FK1297" i="20"/>
  <c r="FB1297" i="20"/>
  <c r="EU1297" i="20"/>
  <c r="ET1297" i="20"/>
  <c r="DI1297" i="20"/>
  <c r="CS1297" i="20"/>
  <c r="CR1297" i="20"/>
  <c r="AA1297" i="20"/>
  <c r="FX1296" i="20"/>
  <c r="FK1296" i="20"/>
  <c r="FB1296" i="20"/>
  <c r="EJ1296" i="20"/>
  <c r="DI1296" i="20"/>
  <c r="CS1296" i="20"/>
  <c r="CR1296" i="20"/>
  <c r="GL1295" i="20"/>
  <c r="FX1295" i="20"/>
  <c r="FK1295" i="20"/>
  <c r="FB1295" i="20"/>
  <c r="EJ1295" i="20"/>
  <c r="DI1295" i="20"/>
  <c r="CS1295" i="20"/>
  <c r="CR1295" i="20"/>
  <c r="EU1294" i="20"/>
  <c r="ET1294" i="20"/>
  <c r="AA1294" i="20"/>
  <c r="EU1293" i="20"/>
  <c r="ET1293" i="20"/>
  <c r="AA1293" i="20"/>
  <c r="GL1292" i="20"/>
  <c r="FX1292" i="20"/>
  <c r="FK1292" i="20"/>
  <c r="FB1292" i="20"/>
  <c r="EU1292" i="20"/>
  <c r="ET1292" i="20"/>
  <c r="DI1292" i="20"/>
  <c r="CS1292" i="20"/>
  <c r="CR1292" i="20"/>
  <c r="AA1292" i="20"/>
  <c r="FX1291" i="20"/>
  <c r="FK1291" i="20"/>
  <c r="FB1291" i="20"/>
  <c r="EJ1291" i="20"/>
  <c r="DI1291" i="20"/>
  <c r="CS1291" i="20"/>
  <c r="CR1291" i="20"/>
  <c r="GL1290" i="20"/>
  <c r="FX1290" i="20"/>
  <c r="FK1290" i="20"/>
  <c r="FB1290" i="20"/>
  <c r="EJ1290" i="20"/>
  <c r="DI1290" i="20"/>
  <c r="CS1290" i="20"/>
  <c r="CR1290" i="20"/>
  <c r="EU1289" i="20"/>
  <c r="ET1289" i="20"/>
  <c r="AA1289" i="20"/>
  <c r="EU1288" i="20"/>
  <c r="ET1288" i="20"/>
  <c r="AA1288" i="20"/>
  <c r="GL1287" i="20"/>
  <c r="FX1287" i="20"/>
  <c r="FK1287" i="20"/>
  <c r="FB1287" i="20"/>
  <c r="EU1287" i="20"/>
  <c r="ET1287" i="20"/>
  <c r="DI1287" i="20"/>
  <c r="CS1287" i="20"/>
  <c r="CR1287" i="20"/>
  <c r="AA1287" i="20"/>
  <c r="FX1286" i="20"/>
  <c r="FK1286" i="20"/>
  <c r="FB1286" i="20"/>
  <c r="EJ1286" i="20"/>
  <c r="DI1286" i="20"/>
  <c r="CS1286" i="20"/>
  <c r="CR1286" i="20"/>
  <c r="GL1285" i="20"/>
  <c r="FX1285" i="20"/>
  <c r="FK1285" i="20"/>
  <c r="FB1285" i="20"/>
  <c r="EJ1285" i="20"/>
  <c r="DI1285" i="20"/>
  <c r="CS1285" i="20"/>
  <c r="CR1285" i="20"/>
  <c r="EU1284" i="20"/>
  <c r="ET1284" i="20"/>
  <c r="AA1284" i="20"/>
  <c r="EU1283" i="20"/>
  <c r="ET1283" i="20"/>
  <c r="AA1283" i="20"/>
  <c r="GL1282" i="20"/>
  <c r="FX1282" i="20"/>
  <c r="FK1282" i="20"/>
  <c r="FB1282" i="20"/>
  <c r="EU1282" i="20"/>
  <c r="ET1282" i="20"/>
  <c r="DI1282" i="20"/>
  <c r="CS1282" i="20"/>
  <c r="CR1282" i="20"/>
  <c r="AA1282" i="20"/>
  <c r="FX1281" i="20"/>
  <c r="FK1281" i="20"/>
  <c r="FB1281" i="20"/>
  <c r="EJ1281" i="20"/>
  <c r="DI1281" i="20"/>
  <c r="CS1281" i="20"/>
  <c r="CR1281" i="20"/>
  <c r="GL1280" i="20"/>
  <c r="FX1280" i="20"/>
  <c r="FK1280" i="20"/>
  <c r="FB1280" i="20"/>
  <c r="EJ1280" i="20"/>
  <c r="DI1280" i="20"/>
  <c r="CS1280" i="20"/>
  <c r="CR1280" i="20"/>
  <c r="EU1279" i="20"/>
  <c r="ET1279" i="20"/>
  <c r="AA1279" i="20"/>
  <c r="EU1278" i="20"/>
  <c r="ET1278" i="20"/>
  <c r="AA1278" i="20"/>
  <c r="GL1277" i="20"/>
  <c r="FX1277" i="20"/>
  <c r="FK1277" i="20"/>
  <c r="FB1277" i="20"/>
  <c r="EU1277" i="20"/>
  <c r="ET1277" i="20"/>
  <c r="DI1277" i="20"/>
  <c r="CS1277" i="20"/>
  <c r="CR1277" i="20"/>
  <c r="AA1277" i="20"/>
  <c r="FX1276" i="20"/>
  <c r="FK1276" i="20"/>
  <c r="FB1276" i="20"/>
  <c r="EJ1276" i="20"/>
  <c r="DI1276" i="20"/>
  <c r="CS1276" i="20"/>
  <c r="CR1276" i="20"/>
  <c r="GL1275" i="20"/>
  <c r="FX1275" i="20"/>
  <c r="FK1275" i="20"/>
  <c r="FB1275" i="20"/>
  <c r="EJ1275" i="20"/>
  <c r="DI1275" i="20"/>
  <c r="CS1275" i="20"/>
  <c r="CR1275" i="20"/>
  <c r="EU1274" i="20"/>
  <c r="ET1274" i="20"/>
  <c r="AA1274" i="20"/>
  <c r="EU1273" i="20"/>
  <c r="ET1273" i="20"/>
  <c r="AA1273" i="20"/>
  <c r="GL1272" i="20"/>
  <c r="FX1272" i="20"/>
  <c r="FK1272" i="20"/>
  <c r="FB1272" i="20"/>
  <c r="EU1272" i="20"/>
  <c r="ET1272" i="20"/>
  <c r="DI1272" i="20"/>
  <c r="CS1272" i="20"/>
  <c r="CR1272" i="20"/>
  <c r="AA1272" i="20"/>
  <c r="FX1271" i="20"/>
  <c r="FK1271" i="20"/>
  <c r="FB1271" i="20"/>
  <c r="EJ1271" i="20"/>
  <c r="DI1271" i="20"/>
  <c r="CS1271" i="20"/>
  <c r="CR1271" i="20"/>
  <c r="GL1270" i="20"/>
  <c r="FX1270" i="20"/>
  <c r="FK1270" i="20"/>
  <c r="FB1270" i="20"/>
  <c r="EJ1270" i="20"/>
  <c r="DI1270" i="20"/>
  <c r="CS1270" i="20"/>
  <c r="CR1270" i="20"/>
  <c r="EU1269" i="20"/>
  <c r="ET1269" i="20"/>
  <c r="AA1269" i="20"/>
  <c r="EU1268" i="20"/>
  <c r="ET1268" i="20"/>
  <c r="AA1268" i="20"/>
  <c r="GL1267" i="20"/>
  <c r="FK1267" i="20"/>
  <c r="EU1267" i="20"/>
  <c r="ET1267" i="20"/>
  <c r="DI1267" i="20"/>
  <c r="CS1267" i="20"/>
  <c r="CR1267" i="20"/>
  <c r="AA1267" i="20"/>
  <c r="FK1266" i="20"/>
  <c r="EJ1266" i="20"/>
  <c r="DI1266" i="20"/>
  <c r="CS1266" i="20"/>
  <c r="CR1266" i="20"/>
  <c r="GL1265" i="20"/>
  <c r="FK1265" i="20"/>
  <c r="EJ1265" i="20"/>
  <c r="DI1265" i="20"/>
  <c r="CS1265" i="20"/>
  <c r="CR1265" i="20"/>
  <c r="EU1264" i="20"/>
  <c r="ET1264" i="20"/>
  <c r="AA1264" i="20"/>
  <c r="EU1263" i="20"/>
  <c r="ET1263" i="20"/>
  <c r="AA1263" i="20"/>
  <c r="GL1262" i="20"/>
  <c r="FK1262" i="20"/>
  <c r="EU1262" i="20"/>
  <c r="ET1262" i="20"/>
  <c r="DI1262" i="20"/>
  <c r="CS1262" i="20"/>
  <c r="CR1262" i="20"/>
  <c r="AA1262" i="20"/>
  <c r="FK1261" i="20"/>
  <c r="EJ1261" i="20"/>
  <c r="DI1261" i="20"/>
  <c r="CS1261" i="20"/>
  <c r="CR1261" i="20"/>
  <c r="GL1260" i="20"/>
  <c r="FK1260" i="20"/>
  <c r="EJ1260" i="20"/>
  <c r="DI1260" i="20"/>
  <c r="CS1260" i="20"/>
  <c r="CR1260" i="20"/>
  <c r="EU1259" i="20"/>
  <c r="ET1259" i="20"/>
  <c r="AA1259" i="20"/>
  <c r="EU1258" i="20"/>
  <c r="ET1258" i="20"/>
  <c r="AA1258" i="20"/>
  <c r="GL1257" i="20"/>
  <c r="FK1257" i="20"/>
  <c r="EU1257" i="20"/>
  <c r="ET1257" i="20"/>
  <c r="DI1257" i="20"/>
  <c r="CS1257" i="20"/>
  <c r="CR1257" i="20"/>
  <c r="AA1257" i="20"/>
  <c r="FK1256" i="20"/>
  <c r="EJ1256" i="20"/>
  <c r="DV1256" i="20"/>
  <c r="DI1256" i="20"/>
  <c r="CS1256" i="20"/>
  <c r="CR1256" i="20"/>
  <c r="GL1255" i="20"/>
  <c r="FK1255" i="20"/>
  <c r="EJ1255" i="20"/>
  <c r="DV1255" i="20"/>
  <c r="DI1255" i="20"/>
  <c r="CS1255" i="20"/>
  <c r="CR1255" i="20"/>
  <c r="EU1254" i="20"/>
  <c r="ET1254" i="20"/>
  <c r="AA1254" i="20"/>
  <c r="EU1253" i="20"/>
  <c r="ET1253" i="20"/>
  <c r="AA1253" i="20"/>
  <c r="GL1252" i="20"/>
  <c r="FK1252" i="20"/>
  <c r="EU1252" i="20"/>
  <c r="ET1252" i="20"/>
  <c r="DI1252" i="20"/>
  <c r="CS1252" i="20"/>
  <c r="CR1252" i="20"/>
  <c r="AA1252" i="20"/>
  <c r="FK1251" i="20"/>
  <c r="EJ1251" i="20"/>
  <c r="DV1251" i="20"/>
  <c r="DI1251" i="20"/>
  <c r="CS1251" i="20"/>
  <c r="CR1251" i="20"/>
  <c r="GL1250" i="20"/>
  <c r="FK1250" i="20"/>
  <c r="EJ1250" i="20"/>
  <c r="DV1250" i="20"/>
  <c r="DI1250" i="20"/>
  <c r="CS1250" i="20"/>
  <c r="CR1250" i="20"/>
  <c r="AA1249" i="20"/>
  <c r="EU1248" i="20"/>
  <c r="ET1248" i="20"/>
  <c r="AA1248" i="20"/>
  <c r="EU1247" i="20"/>
  <c r="ET1247" i="20"/>
  <c r="AA1247" i="20"/>
  <c r="GL1246" i="20"/>
  <c r="FX1246" i="20"/>
  <c r="FK1246" i="20"/>
  <c r="FB1246" i="20"/>
  <c r="EU1246" i="20"/>
  <c r="ET1246" i="20"/>
  <c r="EJ1246" i="20"/>
  <c r="DI1246" i="20"/>
  <c r="CS1246" i="20"/>
  <c r="CR1246" i="20"/>
  <c r="FX1245" i="20"/>
  <c r="FK1245" i="20"/>
  <c r="FB1245" i="20"/>
  <c r="EJ1245" i="20"/>
  <c r="DI1245" i="20"/>
  <c r="CS1245" i="20"/>
  <c r="CR1245" i="20"/>
  <c r="GL1244" i="20"/>
  <c r="FX1244" i="20"/>
  <c r="FK1244" i="20"/>
  <c r="FB1244" i="20"/>
  <c r="DI1244" i="20"/>
  <c r="CS1244" i="20"/>
  <c r="CR1244" i="20"/>
  <c r="AA1244" i="20"/>
  <c r="EU1243" i="20"/>
  <c r="ET1243" i="20"/>
  <c r="AA1243" i="20"/>
  <c r="EU1242" i="20"/>
  <c r="ET1242" i="20"/>
  <c r="AA1242" i="20"/>
  <c r="GL1241" i="20"/>
  <c r="FX1241" i="20"/>
  <c r="FK1241" i="20"/>
  <c r="FB1241" i="20"/>
  <c r="EU1241" i="20"/>
  <c r="ET1241" i="20"/>
  <c r="EJ1241" i="20"/>
  <c r="DI1241" i="20"/>
  <c r="CS1241" i="20"/>
  <c r="CR1241" i="20"/>
  <c r="FX1240" i="20"/>
  <c r="FK1240" i="20"/>
  <c r="FB1240" i="20"/>
  <c r="EJ1240" i="20"/>
  <c r="DI1240" i="20"/>
  <c r="CS1240" i="20"/>
  <c r="CR1240" i="20"/>
  <c r="GL1239" i="20"/>
  <c r="FX1239" i="20"/>
  <c r="FK1239" i="20"/>
  <c r="FB1239" i="20"/>
  <c r="DI1239" i="20"/>
  <c r="CS1239" i="20"/>
  <c r="CR1239" i="20"/>
  <c r="AA1239" i="20"/>
  <c r="EU1238" i="20"/>
  <c r="ET1238" i="20"/>
  <c r="AA1238" i="20"/>
  <c r="EU1237" i="20"/>
  <c r="ET1237" i="20"/>
  <c r="AA1237" i="20"/>
  <c r="GL1236" i="20"/>
  <c r="FX1236" i="20"/>
  <c r="FK1236" i="20"/>
  <c r="FB1236" i="20"/>
  <c r="EU1236" i="20"/>
  <c r="ET1236" i="20"/>
  <c r="EJ1236" i="20"/>
  <c r="DI1236" i="20"/>
  <c r="CS1236" i="20"/>
  <c r="CR1236" i="20"/>
  <c r="FK1235" i="20"/>
  <c r="EJ1235" i="20"/>
  <c r="DI1235" i="20"/>
  <c r="CS1235" i="20"/>
  <c r="CR1235" i="20"/>
  <c r="GL1234" i="20"/>
  <c r="FK1234" i="20"/>
  <c r="DI1234" i="20"/>
  <c r="CS1234" i="20"/>
  <c r="CR1234" i="20"/>
  <c r="AA1234" i="20"/>
  <c r="EU1233" i="20"/>
  <c r="ET1233" i="20"/>
  <c r="BB1233" i="20"/>
  <c r="AA1233" i="20"/>
  <c r="EU1232" i="20"/>
  <c r="ET1232" i="20"/>
  <c r="AA1232" i="20"/>
  <c r="GL1231" i="20"/>
  <c r="FX1231" i="20"/>
  <c r="FK1231" i="20"/>
  <c r="FB1231" i="20"/>
  <c r="EU1231" i="20"/>
  <c r="ET1231" i="20"/>
  <c r="EJ1231" i="20"/>
  <c r="DI1231" i="20"/>
  <c r="CS1231" i="20"/>
  <c r="CR1231" i="20"/>
  <c r="BV1231" i="20"/>
  <c r="FK1230" i="20"/>
  <c r="EJ1230" i="20"/>
  <c r="DI1230" i="20"/>
  <c r="CS1230" i="20"/>
  <c r="CR1230" i="20"/>
  <c r="BV1230" i="20"/>
  <c r="GL1229" i="20"/>
  <c r="FK1229" i="20"/>
  <c r="DI1229" i="20"/>
  <c r="CS1229" i="20"/>
  <c r="CR1229" i="20"/>
  <c r="BW1229" i="20"/>
  <c r="AA1229" i="20"/>
  <c r="EU1228" i="20"/>
  <c r="ET1228" i="20"/>
  <c r="AA1228" i="20"/>
  <c r="EU1227" i="20"/>
  <c r="ET1227" i="20"/>
  <c r="AA1227" i="20"/>
  <c r="GL1226" i="20"/>
  <c r="FX1226" i="20"/>
  <c r="FK1226" i="20"/>
  <c r="FB1226" i="20"/>
  <c r="EU1226" i="20"/>
  <c r="ET1226" i="20"/>
  <c r="EJ1226" i="20"/>
  <c r="DI1226" i="20"/>
  <c r="CS1226" i="20"/>
  <c r="CR1226" i="20"/>
  <c r="FX1225" i="20"/>
  <c r="FK1225" i="20"/>
  <c r="FB1225" i="20"/>
  <c r="EJ1225" i="20"/>
  <c r="DI1225" i="20"/>
  <c r="CS1225" i="20"/>
  <c r="CR1225" i="20"/>
  <c r="GL1224" i="20"/>
  <c r="FX1224" i="20"/>
  <c r="FK1224" i="20"/>
  <c r="FB1224" i="20"/>
  <c r="DI1224" i="20"/>
  <c r="CS1224" i="20"/>
  <c r="CR1224" i="20"/>
  <c r="AA1224" i="20"/>
  <c r="EU1223" i="20"/>
  <c r="ET1223" i="20"/>
  <c r="AA1223" i="20"/>
  <c r="EU1222" i="20"/>
  <c r="ET1222" i="20"/>
  <c r="AA1222" i="20"/>
  <c r="GL1221" i="20"/>
  <c r="FX1221" i="20"/>
  <c r="FK1221" i="20"/>
  <c r="FB1221" i="20"/>
  <c r="EU1221" i="20"/>
  <c r="ET1221" i="20"/>
  <c r="EJ1221" i="20"/>
  <c r="DI1221" i="20"/>
  <c r="CS1221" i="20"/>
  <c r="CR1221" i="20"/>
  <c r="FX1220" i="20"/>
  <c r="FK1220" i="20"/>
  <c r="FB1220" i="20"/>
  <c r="EJ1220" i="20"/>
  <c r="DI1220" i="20"/>
  <c r="CS1220" i="20"/>
  <c r="CR1220" i="20"/>
  <c r="GL1219" i="20"/>
  <c r="FX1219" i="20"/>
  <c r="FK1219" i="20"/>
  <c r="FB1219" i="20"/>
  <c r="DI1219" i="20"/>
  <c r="CS1219" i="20"/>
  <c r="CR1219" i="20"/>
  <c r="AA1219" i="20"/>
  <c r="EU1218" i="20"/>
  <c r="ET1218" i="20"/>
  <c r="AA1218" i="20"/>
  <c r="EU1217" i="20"/>
  <c r="ET1217" i="20"/>
  <c r="AA1217" i="20"/>
  <c r="GL1216" i="20"/>
  <c r="FX1216" i="20"/>
  <c r="FK1216" i="20"/>
  <c r="FB1216" i="20"/>
  <c r="EU1216" i="20"/>
  <c r="ET1216" i="20"/>
  <c r="EJ1216" i="20"/>
  <c r="DI1216" i="20"/>
  <c r="CS1216" i="20"/>
  <c r="CR1216" i="20"/>
  <c r="FX1215" i="20"/>
  <c r="FK1215" i="20"/>
  <c r="FB1215" i="20"/>
  <c r="EJ1215" i="20"/>
  <c r="DI1215" i="20"/>
  <c r="CS1215" i="20"/>
  <c r="CR1215" i="20"/>
  <c r="GL1214" i="20"/>
  <c r="FX1214" i="20"/>
  <c r="FK1214" i="20"/>
  <c r="FB1214" i="20"/>
  <c r="DI1214" i="20"/>
  <c r="CS1214" i="20"/>
  <c r="CR1214" i="20"/>
  <c r="AA1214" i="20"/>
  <c r="EU1213" i="20"/>
  <c r="ET1213" i="20"/>
  <c r="AA1213" i="20"/>
  <c r="EU1212" i="20"/>
  <c r="ET1212" i="20"/>
  <c r="AA1212" i="20"/>
  <c r="GL1211" i="20"/>
  <c r="FX1211" i="20"/>
  <c r="FK1211" i="20"/>
  <c r="FB1211" i="20"/>
  <c r="EU1211" i="20"/>
  <c r="ET1211" i="20"/>
  <c r="EJ1211" i="20"/>
  <c r="DI1211" i="20"/>
  <c r="CS1211" i="20"/>
  <c r="CR1211" i="20"/>
  <c r="FX1210" i="20"/>
  <c r="FK1210" i="20"/>
  <c r="FB1210" i="20"/>
  <c r="EJ1210" i="20"/>
  <c r="DI1210" i="20"/>
  <c r="CS1210" i="20"/>
  <c r="CR1210" i="20"/>
  <c r="GL1209" i="20"/>
  <c r="FX1209" i="20"/>
  <c r="FK1209" i="20"/>
  <c r="FB1209" i="20"/>
  <c r="DI1209" i="20"/>
  <c r="CS1209" i="20"/>
  <c r="CR1209" i="20"/>
  <c r="AA1209" i="20"/>
  <c r="EU1208" i="20"/>
  <c r="ET1208" i="20"/>
  <c r="AA1208" i="20"/>
  <c r="EU1207" i="20"/>
  <c r="ET1207" i="20"/>
  <c r="AA1207" i="20"/>
  <c r="GL1206" i="20"/>
  <c r="FX1206" i="20"/>
  <c r="FK1206" i="20"/>
  <c r="FB1206" i="20"/>
  <c r="EU1206" i="20"/>
  <c r="ET1206" i="20"/>
  <c r="EJ1206" i="20"/>
  <c r="DI1206" i="20"/>
  <c r="CS1206" i="20"/>
  <c r="CR1206" i="20"/>
  <c r="FX1205" i="20"/>
  <c r="FK1205" i="20"/>
  <c r="FB1205" i="20"/>
  <c r="EJ1205" i="20"/>
  <c r="DI1205" i="20"/>
  <c r="CS1205" i="20"/>
  <c r="CR1205" i="20"/>
  <c r="GL1204" i="20"/>
  <c r="FX1204" i="20"/>
  <c r="FK1204" i="20"/>
  <c r="FB1204" i="20"/>
  <c r="DI1204" i="20"/>
  <c r="CS1204" i="20"/>
  <c r="CR1204" i="20"/>
  <c r="AA1204" i="20"/>
  <c r="EU1203" i="20"/>
  <c r="ET1203" i="20"/>
  <c r="AA1203" i="20"/>
  <c r="EU1202" i="20"/>
  <c r="ET1202" i="20"/>
  <c r="AA1202" i="20"/>
  <c r="GL1201" i="20"/>
  <c r="FX1201" i="20"/>
  <c r="FK1201" i="20"/>
  <c r="FB1201" i="20"/>
  <c r="EU1201" i="20"/>
  <c r="ET1201" i="20"/>
  <c r="EJ1201" i="20"/>
  <c r="DI1201" i="20"/>
  <c r="CS1201" i="20"/>
  <c r="CR1201" i="20"/>
  <c r="FX1200" i="20"/>
  <c r="FK1200" i="20"/>
  <c r="FB1200" i="20"/>
  <c r="EJ1200" i="20"/>
  <c r="DI1200" i="20"/>
  <c r="CS1200" i="20"/>
  <c r="CR1200" i="20"/>
  <c r="GL1199" i="20"/>
  <c r="FX1199" i="20"/>
  <c r="FK1199" i="20"/>
  <c r="FB1199" i="20"/>
  <c r="DI1199" i="20"/>
  <c r="CS1199" i="20"/>
  <c r="CR1199" i="20"/>
  <c r="AA1199" i="20"/>
  <c r="EU1198" i="20"/>
  <c r="ET1198" i="20"/>
  <c r="AA1198" i="20"/>
  <c r="EU1197" i="20"/>
  <c r="ET1197" i="20"/>
  <c r="AA1197" i="20"/>
  <c r="GL1196" i="20"/>
  <c r="FX1196" i="20"/>
  <c r="FK1196" i="20"/>
  <c r="FB1196" i="20"/>
  <c r="EU1196" i="20"/>
  <c r="ET1196" i="20"/>
  <c r="EJ1196" i="20"/>
  <c r="DI1196" i="20"/>
  <c r="CS1196" i="20"/>
  <c r="CR1196" i="20"/>
  <c r="FX1195" i="20"/>
  <c r="FK1195" i="20"/>
  <c r="FB1195" i="20"/>
  <c r="EJ1195" i="20"/>
  <c r="DI1195" i="20"/>
  <c r="CS1195" i="20"/>
  <c r="CR1195" i="20"/>
  <c r="GL1194" i="20"/>
  <c r="FX1194" i="20"/>
  <c r="FK1194" i="20"/>
  <c r="FB1194" i="20"/>
  <c r="DI1194" i="20"/>
  <c r="CS1194" i="20"/>
  <c r="CR1194" i="20"/>
  <c r="AA1194" i="20"/>
  <c r="EU1193" i="20"/>
  <c r="ET1193" i="20"/>
  <c r="AA1193" i="20"/>
  <c r="EU1192" i="20"/>
  <c r="ET1192" i="20"/>
  <c r="AA1192" i="20"/>
  <c r="GL1191" i="20"/>
  <c r="FX1191" i="20"/>
  <c r="FK1191" i="20"/>
  <c r="FB1191" i="20"/>
  <c r="EU1191" i="20"/>
  <c r="ET1191" i="20"/>
  <c r="EJ1191" i="20"/>
  <c r="DI1191" i="20"/>
  <c r="CS1191" i="20"/>
  <c r="CR1191" i="20"/>
  <c r="FX1190" i="20"/>
  <c r="FK1190" i="20"/>
  <c r="FB1190" i="20"/>
  <c r="EJ1190" i="20"/>
  <c r="DI1190" i="20"/>
  <c r="CS1190" i="20"/>
  <c r="CR1190" i="20"/>
  <c r="GL1189" i="20"/>
  <c r="FX1189" i="20"/>
  <c r="FK1189" i="20"/>
  <c r="FB1189" i="20"/>
  <c r="DI1189" i="20"/>
  <c r="CS1189" i="20"/>
  <c r="CR1189" i="20"/>
  <c r="AA1189" i="20"/>
  <c r="EU1188" i="20"/>
  <c r="ET1188" i="20"/>
  <c r="AA1188" i="20"/>
  <c r="EU1187" i="20"/>
  <c r="ET1187" i="20"/>
  <c r="AA1187" i="20"/>
  <c r="GL1186" i="20"/>
  <c r="FX1186" i="20"/>
  <c r="FK1186" i="20"/>
  <c r="FB1186" i="20"/>
  <c r="EU1186" i="20"/>
  <c r="ET1186" i="20"/>
  <c r="EJ1186" i="20"/>
  <c r="DI1186" i="20"/>
  <c r="CS1186" i="20"/>
  <c r="CR1186" i="20"/>
  <c r="FX1185" i="20"/>
  <c r="FK1185" i="20"/>
  <c r="FB1185" i="20"/>
  <c r="EJ1185" i="20"/>
  <c r="DI1185" i="20"/>
  <c r="CS1185" i="20"/>
  <c r="CR1185" i="20"/>
  <c r="GL1184" i="20"/>
  <c r="FX1184" i="20"/>
  <c r="FK1184" i="20"/>
  <c r="FB1184" i="20"/>
  <c r="DI1184" i="20"/>
  <c r="CS1184" i="20"/>
  <c r="CR1184" i="20"/>
  <c r="AA1184" i="20"/>
  <c r="EU1183" i="20"/>
  <c r="ET1183" i="20"/>
  <c r="AA1183" i="20"/>
  <c r="EU1182" i="20"/>
  <c r="ET1182" i="20"/>
  <c r="AA1182" i="20"/>
  <c r="GL1181" i="20"/>
  <c r="FX1181" i="20"/>
  <c r="FK1181" i="20"/>
  <c r="FB1181" i="20"/>
  <c r="EU1181" i="20"/>
  <c r="ET1181" i="20"/>
  <c r="EJ1181" i="20"/>
  <c r="DI1181" i="20"/>
  <c r="CS1181" i="20"/>
  <c r="CR1181" i="20"/>
  <c r="FX1180" i="20"/>
  <c r="FK1180" i="20"/>
  <c r="FB1180" i="20"/>
  <c r="EJ1180" i="20"/>
  <c r="DI1180" i="20"/>
  <c r="CS1180" i="20"/>
  <c r="CR1180" i="20"/>
  <c r="GL1179" i="20"/>
  <c r="FX1179" i="20"/>
  <c r="FK1179" i="20"/>
  <c r="FB1179" i="20"/>
  <c r="DI1179" i="20"/>
  <c r="CS1179" i="20"/>
  <c r="CR1179" i="20"/>
  <c r="AA1179" i="20"/>
  <c r="EU1178" i="20"/>
  <c r="ET1178" i="20"/>
  <c r="AA1178" i="20"/>
  <c r="EU1177" i="20"/>
  <c r="ET1177" i="20"/>
  <c r="AA1177" i="20"/>
  <c r="GL1176" i="20"/>
  <c r="FX1176" i="20"/>
  <c r="FK1176" i="20"/>
  <c r="FB1176" i="20"/>
  <c r="EU1176" i="20"/>
  <c r="ET1176" i="20"/>
  <c r="EJ1176" i="20"/>
  <c r="DI1176" i="20"/>
  <c r="CS1176" i="20"/>
  <c r="CR1176" i="20"/>
  <c r="FX1175" i="20"/>
  <c r="FK1175" i="20"/>
  <c r="FB1175" i="20"/>
  <c r="EJ1175" i="20"/>
  <c r="DI1175" i="20"/>
  <c r="CS1175" i="20"/>
  <c r="CR1175" i="20"/>
  <c r="GL1174" i="20"/>
  <c r="FX1174" i="20"/>
  <c r="FK1174" i="20"/>
  <c r="FB1174" i="20"/>
  <c r="DI1174" i="20"/>
  <c r="CS1174" i="20"/>
  <c r="CR1174" i="20"/>
  <c r="AA1174" i="20"/>
  <c r="EU1173" i="20"/>
  <c r="ET1173" i="20"/>
  <c r="AA1173" i="20"/>
  <c r="EU1172" i="20"/>
  <c r="ET1172" i="20"/>
  <c r="AA1172" i="20"/>
  <c r="GL1171" i="20"/>
  <c r="FK1171" i="20"/>
  <c r="EU1171" i="20"/>
  <c r="ET1171" i="20"/>
  <c r="EJ1171" i="20"/>
  <c r="DI1171" i="20"/>
  <c r="CS1171" i="20"/>
  <c r="CR1171" i="20"/>
  <c r="FK1170" i="20"/>
  <c r="EJ1170" i="20"/>
  <c r="DI1170" i="20"/>
  <c r="CS1170" i="20"/>
  <c r="CR1170" i="20"/>
  <c r="GL1169" i="20"/>
  <c r="FK1169" i="20"/>
  <c r="DI1169" i="20"/>
  <c r="CS1169" i="20"/>
  <c r="CR1169" i="20"/>
  <c r="AA1169" i="20"/>
  <c r="EU1168" i="20"/>
  <c r="ET1168" i="20"/>
  <c r="AA1168" i="20"/>
  <c r="EU1167" i="20"/>
  <c r="ET1167" i="20"/>
  <c r="AA1167" i="20"/>
  <c r="GL1166" i="20"/>
  <c r="FK1166" i="20"/>
  <c r="EU1166" i="20"/>
  <c r="ET1166" i="20"/>
  <c r="EJ1166" i="20"/>
  <c r="DI1166" i="20"/>
  <c r="CS1166" i="20"/>
  <c r="CR1166" i="20"/>
  <c r="FK1165" i="20"/>
  <c r="EJ1165" i="20"/>
  <c r="DI1165" i="20"/>
  <c r="CS1165" i="20"/>
  <c r="CR1165" i="20"/>
  <c r="GL1164" i="20"/>
  <c r="FK1164" i="20"/>
  <c r="DI1164" i="20"/>
  <c r="CS1164" i="20"/>
  <c r="CR1164" i="20"/>
  <c r="AA1164" i="20"/>
  <c r="EU1163" i="20"/>
  <c r="ET1163" i="20"/>
  <c r="AA1163" i="20"/>
  <c r="EU1162" i="20"/>
  <c r="ET1162" i="20"/>
  <c r="AA1162" i="20"/>
  <c r="GL1161" i="20"/>
  <c r="FK1161" i="20"/>
  <c r="EU1161" i="20"/>
  <c r="ET1161" i="20"/>
  <c r="EJ1161" i="20"/>
  <c r="DV1161" i="20"/>
  <c r="DI1161" i="20"/>
  <c r="CS1161" i="20"/>
  <c r="CR1161" i="20"/>
  <c r="FK1160" i="20"/>
  <c r="EJ1160" i="20"/>
  <c r="DV1160" i="20"/>
  <c r="DI1160" i="20"/>
  <c r="CS1160" i="20"/>
  <c r="CR1160" i="20"/>
  <c r="GL1159" i="20"/>
  <c r="FK1159" i="20"/>
  <c r="DI1159" i="20"/>
  <c r="CS1159" i="20"/>
  <c r="CR1159" i="20"/>
  <c r="AA1159" i="20"/>
  <c r="EU1158" i="20"/>
  <c r="ET1158" i="20"/>
  <c r="AA1158" i="20"/>
  <c r="EU1157" i="20"/>
  <c r="ET1157" i="20"/>
  <c r="AA1157" i="20"/>
  <c r="GL1156" i="20"/>
  <c r="FK1156" i="20"/>
  <c r="EU1156" i="20"/>
  <c r="ET1156" i="20"/>
  <c r="EJ1156" i="20"/>
  <c r="DV1156" i="20"/>
  <c r="DI1156" i="20"/>
  <c r="CS1156" i="20"/>
  <c r="CR1156" i="20"/>
  <c r="FK1155" i="20"/>
  <c r="EJ1155" i="20"/>
  <c r="DV1155" i="20"/>
  <c r="DI1155" i="20"/>
  <c r="CS1155" i="20"/>
  <c r="CR1155" i="20"/>
  <c r="GL1154" i="20"/>
  <c r="FK1154" i="20"/>
  <c r="DI1154" i="20"/>
  <c r="CS1154" i="20"/>
  <c r="CR1154" i="20"/>
  <c r="AA1154" i="20"/>
  <c r="AA1153" i="20"/>
  <c r="EU1152" i="20"/>
  <c r="ET1152" i="20"/>
  <c r="AA1152" i="20"/>
  <c r="EU1151" i="20"/>
  <c r="ET1151" i="20"/>
  <c r="GL1150" i="20"/>
  <c r="FX1150" i="20"/>
  <c r="FK1150" i="20"/>
  <c r="FB1150" i="20"/>
  <c r="EU1150" i="20"/>
  <c r="ET1150" i="20"/>
  <c r="EJ1150" i="20"/>
  <c r="DI1150" i="20"/>
  <c r="CS1150" i="20"/>
  <c r="CR1150" i="20"/>
  <c r="FX1149" i="20"/>
  <c r="FK1149" i="20"/>
  <c r="FB1149" i="20"/>
  <c r="DI1149" i="20"/>
  <c r="CS1149" i="20"/>
  <c r="CR1149" i="20"/>
  <c r="AA1149" i="20"/>
  <c r="GL1148" i="20"/>
  <c r="FX1148" i="20"/>
  <c r="FK1148" i="20"/>
  <c r="FB1148" i="20"/>
  <c r="DI1148" i="20"/>
  <c r="CS1148" i="20"/>
  <c r="CR1148" i="20"/>
  <c r="AA1148" i="20"/>
  <c r="EU1147" i="20"/>
  <c r="ET1147" i="20"/>
  <c r="AA1147" i="20"/>
  <c r="EU1146" i="20"/>
  <c r="ET1146" i="20"/>
  <c r="GL1145" i="20"/>
  <c r="FX1145" i="20"/>
  <c r="FK1145" i="20"/>
  <c r="FB1145" i="20"/>
  <c r="EU1145" i="20"/>
  <c r="ET1145" i="20"/>
  <c r="EJ1145" i="20"/>
  <c r="DI1145" i="20"/>
  <c r="CS1145" i="20"/>
  <c r="CR1145" i="20"/>
  <c r="FX1144" i="20"/>
  <c r="FK1144" i="20"/>
  <c r="FB1144" i="20"/>
  <c r="DI1144" i="20"/>
  <c r="CS1144" i="20"/>
  <c r="CR1144" i="20"/>
  <c r="AA1144" i="20"/>
  <c r="GL1143" i="20"/>
  <c r="FX1143" i="20"/>
  <c r="FK1143" i="20"/>
  <c r="FB1143" i="20"/>
  <c r="DI1143" i="20"/>
  <c r="CS1143" i="20"/>
  <c r="CR1143" i="20"/>
  <c r="AA1143" i="20"/>
  <c r="EU1142" i="20"/>
  <c r="ET1142" i="20"/>
  <c r="AA1142" i="20"/>
  <c r="EU1141" i="20"/>
  <c r="ET1141" i="20"/>
  <c r="GL1140" i="20"/>
  <c r="FX1140" i="20"/>
  <c r="FK1140" i="20"/>
  <c r="FB1140" i="20"/>
  <c r="EU1140" i="20"/>
  <c r="ET1140" i="20"/>
  <c r="EJ1140" i="20"/>
  <c r="DI1140" i="20"/>
  <c r="CS1140" i="20"/>
  <c r="CR1140" i="20"/>
  <c r="FK1139" i="20"/>
  <c r="DI1139" i="20"/>
  <c r="CS1139" i="20"/>
  <c r="CR1139" i="20"/>
  <c r="AA1139" i="20"/>
  <c r="GL1138" i="20"/>
  <c r="FK1138" i="20"/>
  <c r="DI1138" i="20"/>
  <c r="CS1138" i="20"/>
  <c r="CR1138" i="20"/>
  <c r="BB1138" i="20"/>
  <c r="AA1138" i="20"/>
  <c r="EU1137" i="20"/>
  <c r="ET1137" i="20"/>
  <c r="AA1137" i="20"/>
  <c r="EU1136" i="20"/>
  <c r="ET1136" i="20"/>
  <c r="GL1135" i="20"/>
  <c r="FX1135" i="20"/>
  <c r="FK1135" i="20"/>
  <c r="FB1135" i="20"/>
  <c r="EU1135" i="20"/>
  <c r="ET1135" i="20"/>
  <c r="EJ1135" i="20"/>
  <c r="DI1135" i="20"/>
  <c r="CS1135" i="20"/>
  <c r="CR1135" i="20"/>
  <c r="BV1135" i="20"/>
  <c r="FK1134" i="20"/>
  <c r="DI1134" i="20"/>
  <c r="CS1134" i="20"/>
  <c r="CR1134" i="20"/>
  <c r="BV1134" i="20"/>
  <c r="AA1134" i="20"/>
  <c r="GL1133" i="20"/>
  <c r="FK1133" i="20"/>
  <c r="DI1133" i="20"/>
  <c r="CS1133" i="20"/>
  <c r="CR1133" i="20"/>
  <c r="BW1133" i="20"/>
  <c r="AA1133" i="20"/>
  <c r="EU1132" i="20"/>
  <c r="ET1132" i="20"/>
  <c r="AA1132" i="20"/>
  <c r="EU1131" i="20"/>
  <c r="ET1131" i="20"/>
  <c r="GL1130" i="20"/>
  <c r="FX1130" i="20"/>
  <c r="FK1130" i="20"/>
  <c r="FB1130" i="20"/>
  <c r="EU1130" i="20"/>
  <c r="ET1130" i="20"/>
  <c r="EJ1130" i="20"/>
  <c r="DI1130" i="20"/>
  <c r="CS1130" i="20"/>
  <c r="CR1130" i="20"/>
  <c r="FX1129" i="20"/>
  <c r="FK1129" i="20"/>
  <c r="FB1129" i="20"/>
  <c r="DI1129" i="20"/>
  <c r="CS1129" i="20"/>
  <c r="CR1129" i="20"/>
  <c r="AA1129" i="20"/>
  <c r="GL1128" i="20"/>
  <c r="FX1128" i="20"/>
  <c r="FK1128" i="20"/>
  <c r="FB1128" i="20"/>
  <c r="DI1128" i="20"/>
  <c r="CS1128" i="20"/>
  <c r="CR1128" i="20"/>
  <c r="AA1128" i="20"/>
  <c r="EU1127" i="20"/>
  <c r="ET1127" i="20"/>
  <c r="AA1127" i="20"/>
  <c r="EU1126" i="20"/>
  <c r="ET1126" i="20"/>
  <c r="GL1125" i="20"/>
  <c r="FX1125" i="20"/>
  <c r="FK1125" i="20"/>
  <c r="FB1125" i="20"/>
  <c r="EU1125" i="20"/>
  <c r="ET1125" i="20"/>
  <c r="EJ1125" i="20"/>
  <c r="DI1125" i="20"/>
  <c r="CS1125" i="20"/>
  <c r="CR1125" i="20"/>
  <c r="FX1124" i="20"/>
  <c r="FK1124" i="20"/>
  <c r="FB1124" i="20"/>
  <c r="DI1124" i="20"/>
  <c r="CS1124" i="20"/>
  <c r="CR1124" i="20"/>
  <c r="AA1124" i="20"/>
  <c r="GL1123" i="20"/>
  <c r="FX1123" i="20"/>
  <c r="FK1123" i="20"/>
  <c r="FB1123" i="20"/>
  <c r="DI1123" i="20"/>
  <c r="CS1123" i="20"/>
  <c r="CR1123" i="20"/>
  <c r="AA1123" i="20"/>
  <c r="EU1122" i="20"/>
  <c r="ET1122" i="20"/>
  <c r="AA1122" i="20"/>
  <c r="EU1121" i="20"/>
  <c r="ET1121" i="20"/>
  <c r="GL1120" i="20"/>
  <c r="FX1120" i="20"/>
  <c r="FK1120" i="20"/>
  <c r="FB1120" i="20"/>
  <c r="EU1120" i="20"/>
  <c r="ET1120" i="20"/>
  <c r="EJ1120" i="20"/>
  <c r="DI1120" i="20"/>
  <c r="CS1120" i="20"/>
  <c r="CR1120" i="20"/>
  <c r="FX1119" i="20"/>
  <c r="FK1119" i="20"/>
  <c r="FB1119" i="20"/>
  <c r="DI1119" i="20"/>
  <c r="CS1119" i="20"/>
  <c r="CR1119" i="20"/>
  <c r="AA1119" i="20"/>
  <c r="GL1118" i="20"/>
  <c r="FX1118" i="20"/>
  <c r="FK1118" i="20"/>
  <c r="FB1118" i="20"/>
  <c r="DI1118" i="20"/>
  <c r="CS1118" i="20"/>
  <c r="CR1118" i="20"/>
  <c r="AA1118" i="20"/>
  <c r="EU1117" i="20"/>
  <c r="ET1117" i="20"/>
  <c r="AA1117" i="20"/>
  <c r="EU1116" i="20"/>
  <c r="ET1116" i="20"/>
  <c r="GL1115" i="20"/>
  <c r="FX1115" i="20"/>
  <c r="FK1115" i="20"/>
  <c r="FB1115" i="20"/>
  <c r="EU1115" i="20"/>
  <c r="ET1115" i="20"/>
  <c r="EJ1115" i="20"/>
  <c r="DI1115" i="20"/>
  <c r="CS1115" i="20"/>
  <c r="CR1115" i="20"/>
  <c r="FX1114" i="20"/>
  <c r="FK1114" i="20"/>
  <c r="FB1114" i="20"/>
  <c r="DI1114" i="20"/>
  <c r="CS1114" i="20"/>
  <c r="CR1114" i="20"/>
  <c r="AA1114" i="20"/>
  <c r="GL1113" i="20"/>
  <c r="FX1113" i="20"/>
  <c r="FK1113" i="20"/>
  <c r="FB1113" i="20"/>
  <c r="DI1113" i="20"/>
  <c r="CS1113" i="20"/>
  <c r="CR1113" i="20"/>
  <c r="AA1113" i="20"/>
  <c r="EU1112" i="20"/>
  <c r="ET1112" i="20"/>
  <c r="AA1112" i="20"/>
  <c r="EU1111" i="20"/>
  <c r="ET1111" i="20"/>
  <c r="GL1110" i="20"/>
  <c r="FX1110" i="20"/>
  <c r="FK1110" i="20"/>
  <c r="FB1110" i="20"/>
  <c r="EU1110" i="20"/>
  <c r="ET1110" i="20"/>
  <c r="EJ1110" i="20"/>
  <c r="DI1110" i="20"/>
  <c r="CS1110" i="20"/>
  <c r="CR1110" i="20"/>
  <c r="FX1109" i="20"/>
  <c r="FK1109" i="20"/>
  <c r="FB1109" i="20"/>
  <c r="DI1109" i="20"/>
  <c r="CS1109" i="20"/>
  <c r="CR1109" i="20"/>
  <c r="AA1109" i="20"/>
  <c r="GL1108" i="20"/>
  <c r="FX1108" i="20"/>
  <c r="FK1108" i="20"/>
  <c r="FB1108" i="20"/>
  <c r="DI1108" i="20"/>
  <c r="CS1108" i="20"/>
  <c r="CR1108" i="20"/>
  <c r="AA1108" i="20"/>
  <c r="EU1107" i="20"/>
  <c r="ET1107" i="20"/>
  <c r="AA1107" i="20"/>
  <c r="EU1106" i="20"/>
  <c r="ET1106" i="20"/>
  <c r="GL1105" i="20"/>
  <c r="FX1105" i="20"/>
  <c r="FK1105" i="20"/>
  <c r="FB1105" i="20"/>
  <c r="EU1105" i="20"/>
  <c r="ET1105" i="20"/>
  <c r="EJ1105" i="20"/>
  <c r="DI1105" i="20"/>
  <c r="CS1105" i="20"/>
  <c r="CR1105" i="20"/>
  <c r="FX1104" i="20"/>
  <c r="FK1104" i="20"/>
  <c r="FB1104" i="20"/>
  <c r="DI1104" i="20"/>
  <c r="CS1104" i="20"/>
  <c r="CR1104" i="20"/>
  <c r="AA1104" i="20"/>
  <c r="GL1103" i="20"/>
  <c r="FX1103" i="20"/>
  <c r="FK1103" i="20"/>
  <c r="FB1103" i="20"/>
  <c r="DI1103" i="20"/>
  <c r="CS1103" i="20"/>
  <c r="CR1103" i="20"/>
  <c r="AA1103" i="20"/>
  <c r="EU1102" i="20"/>
  <c r="ET1102" i="20"/>
  <c r="AA1102" i="20"/>
  <c r="EU1101" i="20"/>
  <c r="ET1101" i="20"/>
  <c r="GL1100" i="20"/>
  <c r="FX1100" i="20"/>
  <c r="FK1100" i="20"/>
  <c r="FB1100" i="20"/>
  <c r="EU1100" i="20"/>
  <c r="ET1100" i="20"/>
  <c r="EJ1100" i="20"/>
  <c r="DI1100" i="20"/>
  <c r="CS1100" i="20"/>
  <c r="CR1100" i="20"/>
  <c r="FX1099" i="20"/>
  <c r="FK1099" i="20"/>
  <c r="FB1099" i="20"/>
  <c r="DI1099" i="20"/>
  <c r="CS1099" i="20"/>
  <c r="CR1099" i="20"/>
  <c r="AA1099" i="20"/>
  <c r="GL1098" i="20"/>
  <c r="FX1098" i="20"/>
  <c r="FK1098" i="20"/>
  <c r="FB1098" i="20"/>
  <c r="DI1098" i="20"/>
  <c r="CS1098" i="20"/>
  <c r="CR1098" i="20"/>
  <c r="AA1098" i="20"/>
  <c r="EU1097" i="20"/>
  <c r="ET1097" i="20"/>
  <c r="AA1097" i="20"/>
  <c r="EU1096" i="20"/>
  <c r="ET1096" i="20"/>
  <c r="GL1095" i="20"/>
  <c r="FX1095" i="20"/>
  <c r="FK1095" i="20"/>
  <c r="FB1095" i="20"/>
  <c r="EU1095" i="20"/>
  <c r="ET1095" i="20"/>
  <c r="EJ1095" i="20"/>
  <c r="DI1095" i="20"/>
  <c r="CS1095" i="20"/>
  <c r="CR1095" i="20"/>
  <c r="FX1094" i="20"/>
  <c r="FK1094" i="20"/>
  <c r="FB1094" i="20"/>
  <c r="DI1094" i="20"/>
  <c r="CS1094" i="20"/>
  <c r="CR1094" i="20"/>
  <c r="AA1094" i="20"/>
  <c r="GL1093" i="20"/>
  <c r="FX1093" i="20"/>
  <c r="FK1093" i="20"/>
  <c r="FB1093" i="20"/>
  <c r="DI1093" i="20"/>
  <c r="CS1093" i="20"/>
  <c r="CR1093" i="20"/>
  <c r="AA1093" i="20"/>
  <c r="EU1092" i="20"/>
  <c r="ET1092" i="20"/>
  <c r="AA1092" i="20"/>
  <c r="EU1091" i="20"/>
  <c r="ET1091" i="20"/>
  <c r="GL1090" i="20"/>
  <c r="FX1090" i="20"/>
  <c r="FK1090" i="20"/>
  <c r="FB1090" i="20"/>
  <c r="EU1090" i="20"/>
  <c r="ET1090" i="20"/>
  <c r="EJ1090" i="20"/>
  <c r="DI1090" i="20"/>
  <c r="CS1090" i="20"/>
  <c r="CR1090" i="20"/>
  <c r="FX1089" i="20"/>
  <c r="FK1089" i="20"/>
  <c r="FB1089" i="20"/>
  <c r="DI1089" i="20"/>
  <c r="CS1089" i="20"/>
  <c r="CR1089" i="20"/>
  <c r="AA1089" i="20"/>
  <c r="GL1088" i="20"/>
  <c r="FX1088" i="20"/>
  <c r="FK1088" i="20"/>
  <c r="FB1088" i="20"/>
  <c r="DI1088" i="20"/>
  <c r="CS1088" i="20"/>
  <c r="CR1088" i="20"/>
  <c r="AA1088" i="20"/>
  <c r="EU1087" i="20"/>
  <c r="ET1087" i="20"/>
  <c r="AA1087" i="20"/>
  <c r="EU1086" i="20"/>
  <c r="ET1086" i="20"/>
  <c r="GL1085" i="20"/>
  <c r="FX1085" i="20"/>
  <c r="FK1085" i="20"/>
  <c r="FB1085" i="20"/>
  <c r="EU1085" i="20"/>
  <c r="ET1085" i="20"/>
  <c r="EJ1085" i="20"/>
  <c r="DI1085" i="20"/>
  <c r="CS1085" i="20"/>
  <c r="CR1085" i="20"/>
  <c r="FX1084" i="20"/>
  <c r="FK1084" i="20"/>
  <c r="FB1084" i="20"/>
  <c r="DI1084" i="20"/>
  <c r="CS1084" i="20"/>
  <c r="CR1084" i="20"/>
  <c r="AA1084" i="20"/>
  <c r="GL1083" i="20"/>
  <c r="FX1083" i="20"/>
  <c r="FK1083" i="20"/>
  <c r="FB1083" i="20"/>
  <c r="DI1083" i="20"/>
  <c r="CS1083" i="20"/>
  <c r="CR1083" i="20"/>
  <c r="AA1083" i="20"/>
  <c r="EU1082" i="20"/>
  <c r="ET1082" i="20"/>
  <c r="AA1082" i="20"/>
  <c r="EU1081" i="20"/>
  <c r="ET1081" i="20"/>
  <c r="GL1080" i="20"/>
  <c r="FX1080" i="20"/>
  <c r="FK1080" i="20"/>
  <c r="FB1080" i="20"/>
  <c r="EU1080" i="20"/>
  <c r="ET1080" i="20"/>
  <c r="EJ1080" i="20"/>
  <c r="DI1080" i="20"/>
  <c r="CS1080" i="20"/>
  <c r="CR1080" i="20"/>
  <c r="FX1079" i="20"/>
  <c r="FK1079" i="20"/>
  <c r="FB1079" i="20"/>
  <c r="DI1079" i="20"/>
  <c r="CS1079" i="20"/>
  <c r="CR1079" i="20"/>
  <c r="AA1079" i="20"/>
  <c r="GL1078" i="20"/>
  <c r="FX1078" i="20"/>
  <c r="FK1078" i="20"/>
  <c r="FB1078" i="20"/>
  <c r="DI1078" i="20"/>
  <c r="CS1078" i="20"/>
  <c r="CR1078" i="20"/>
  <c r="AA1078" i="20"/>
  <c r="EU1077" i="20"/>
  <c r="ET1077" i="20"/>
  <c r="AA1077" i="20"/>
  <c r="EU1076" i="20"/>
  <c r="ET1076" i="20"/>
  <c r="GL1075" i="20"/>
  <c r="FK1075" i="20"/>
  <c r="EU1075" i="20"/>
  <c r="ET1075" i="20"/>
  <c r="EJ1075" i="20"/>
  <c r="DI1075" i="20"/>
  <c r="CS1075" i="20"/>
  <c r="CR1075" i="20"/>
  <c r="FK1074" i="20"/>
  <c r="DI1074" i="20"/>
  <c r="CS1074" i="20"/>
  <c r="CR1074" i="20"/>
  <c r="AA1074" i="20"/>
  <c r="GL1073" i="20"/>
  <c r="FK1073" i="20"/>
  <c r="DI1073" i="20"/>
  <c r="CS1073" i="20"/>
  <c r="CR1073" i="20"/>
  <c r="AA1073" i="20"/>
  <c r="EU1072" i="20"/>
  <c r="ET1072" i="20"/>
  <c r="AA1072" i="20"/>
  <c r="EU1071" i="20"/>
  <c r="ET1071" i="20"/>
  <c r="GL1070" i="20"/>
  <c r="FK1070" i="20"/>
  <c r="EU1070" i="20"/>
  <c r="ET1070" i="20"/>
  <c r="EJ1070" i="20"/>
  <c r="DI1070" i="20"/>
  <c r="CS1070" i="20"/>
  <c r="CR1070" i="20"/>
  <c r="FK1069" i="20"/>
  <c r="DI1069" i="20"/>
  <c r="CS1069" i="20"/>
  <c r="CR1069" i="20"/>
  <c r="AA1069" i="20"/>
  <c r="GL1068" i="20"/>
  <c r="FK1068" i="20"/>
  <c r="DI1068" i="20"/>
  <c r="CS1068" i="20"/>
  <c r="CR1068" i="20"/>
  <c r="AA1068" i="20"/>
  <c r="EU1067" i="20"/>
  <c r="ET1067" i="20"/>
  <c r="AA1067" i="20"/>
  <c r="EU1066" i="20"/>
  <c r="ET1066" i="20"/>
  <c r="GL1065" i="20"/>
  <c r="FK1065" i="20"/>
  <c r="EU1065" i="20"/>
  <c r="ET1065" i="20"/>
  <c r="EJ1065" i="20"/>
  <c r="DV1065" i="20"/>
  <c r="DI1065" i="20"/>
  <c r="CS1065" i="20"/>
  <c r="CR1065" i="20"/>
  <c r="FK1064" i="20"/>
  <c r="DI1064" i="20"/>
  <c r="CS1064" i="20"/>
  <c r="CR1064" i="20"/>
  <c r="AA1064" i="20"/>
  <c r="GL1063" i="20"/>
  <c r="FK1063" i="20"/>
  <c r="DI1063" i="20"/>
  <c r="CS1063" i="20"/>
  <c r="CR1063" i="20"/>
  <c r="AA1063" i="20"/>
  <c r="EU1062" i="20"/>
  <c r="ET1062" i="20"/>
  <c r="AA1062" i="20"/>
  <c r="EU1061" i="20"/>
  <c r="ET1061" i="20"/>
  <c r="GL1060" i="20"/>
  <c r="FK1060" i="20"/>
  <c r="EU1060" i="20"/>
  <c r="ET1060" i="20"/>
  <c r="EJ1060" i="20"/>
  <c r="DV1060" i="20"/>
  <c r="DI1060" i="20"/>
  <c r="CS1060" i="20"/>
  <c r="CR1060" i="20"/>
  <c r="FK1059" i="20"/>
  <c r="DI1059" i="20"/>
  <c r="CS1059" i="20"/>
  <c r="CR1059" i="20"/>
  <c r="AA1059" i="20"/>
  <c r="GL1058" i="20"/>
  <c r="FK1058" i="20"/>
  <c r="DI1058" i="20"/>
  <c r="CS1058" i="20"/>
  <c r="CR1058" i="20"/>
  <c r="AA1058" i="20"/>
  <c r="AA1057" i="20"/>
  <c r="EU1056" i="20"/>
  <c r="ET1056" i="20"/>
  <c r="EU1055" i="20"/>
  <c r="ET1055" i="20"/>
  <c r="GL1054" i="20"/>
  <c r="FX1054" i="20"/>
  <c r="FK1054" i="20"/>
  <c r="FB1054" i="20"/>
  <c r="EU1054" i="20"/>
  <c r="ET1054" i="20"/>
  <c r="DI1054" i="20"/>
  <c r="CS1054" i="20"/>
  <c r="CR1054" i="20"/>
  <c r="AA1054" i="20"/>
  <c r="FX1053" i="20"/>
  <c r="FK1053" i="20"/>
  <c r="FB1053" i="20"/>
  <c r="DI1053" i="20"/>
  <c r="CS1053" i="20"/>
  <c r="CR1053" i="20"/>
  <c r="AA1053" i="20"/>
  <c r="GL1052" i="20"/>
  <c r="FX1052" i="20"/>
  <c r="FK1052" i="20"/>
  <c r="FB1052" i="20"/>
  <c r="DI1052" i="20"/>
  <c r="CS1052" i="20"/>
  <c r="CR1052" i="20"/>
  <c r="AA1052" i="20"/>
  <c r="EU1051" i="20"/>
  <c r="ET1051" i="20"/>
  <c r="EU1050" i="20"/>
  <c r="ET1050" i="20"/>
  <c r="GL1049" i="20"/>
  <c r="FX1049" i="20"/>
  <c r="FK1049" i="20"/>
  <c r="FB1049" i="20"/>
  <c r="EU1049" i="20"/>
  <c r="ET1049" i="20"/>
  <c r="DI1049" i="20"/>
  <c r="CS1049" i="20"/>
  <c r="CR1049" i="20"/>
  <c r="AA1049" i="20"/>
  <c r="FX1048" i="20"/>
  <c r="FK1048" i="20"/>
  <c r="FB1048" i="20"/>
  <c r="DI1048" i="20"/>
  <c r="CS1048" i="20"/>
  <c r="CR1048" i="20"/>
  <c r="AA1048" i="20"/>
  <c r="GL1047" i="20"/>
  <c r="FX1047" i="20"/>
  <c r="FK1047" i="20"/>
  <c r="FB1047" i="20"/>
  <c r="DI1047" i="20"/>
  <c r="CS1047" i="20"/>
  <c r="CR1047" i="20"/>
  <c r="AA1047" i="20"/>
  <c r="EU1046" i="20"/>
  <c r="ET1046" i="20"/>
  <c r="EU1045" i="20"/>
  <c r="ET1045" i="20"/>
  <c r="GL1044" i="20"/>
  <c r="FX1044" i="20"/>
  <c r="FK1044" i="20"/>
  <c r="FB1044" i="20"/>
  <c r="EU1044" i="20"/>
  <c r="ET1044" i="20"/>
  <c r="DI1044" i="20"/>
  <c r="CS1044" i="20"/>
  <c r="CR1044" i="20"/>
  <c r="AA1044" i="20"/>
  <c r="FK1043" i="20"/>
  <c r="DI1043" i="20"/>
  <c r="CS1043" i="20"/>
  <c r="CR1043" i="20"/>
  <c r="BB1043" i="20"/>
  <c r="AA1043" i="20"/>
  <c r="GL1042" i="20"/>
  <c r="FK1042" i="20"/>
  <c r="DI1042" i="20"/>
  <c r="CS1042" i="20"/>
  <c r="CR1042" i="20"/>
  <c r="AA1042" i="20"/>
  <c r="EU1041" i="20"/>
  <c r="ET1041" i="20"/>
  <c r="EU1040" i="20"/>
  <c r="ET1040" i="20"/>
  <c r="GL1039" i="20"/>
  <c r="FX1039" i="20"/>
  <c r="FK1039" i="20"/>
  <c r="FB1039" i="20"/>
  <c r="EU1039" i="20"/>
  <c r="ET1039" i="20"/>
  <c r="DI1039" i="20"/>
  <c r="CS1039" i="20"/>
  <c r="CR1039" i="20"/>
  <c r="BV1039" i="20"/>
  <c r="AA1039" i="20"/>
  <c r="FK1038" i="20"/>
  <c r="DI1038" i="20"/>
  <c r="CS1038" i="20"/>
  <c r="CR1038" i="20"/>
  <c r="BV1038" i="20"/>
  <c r="AA1038" i="20"/>
  <c r="GL1037" i="20"/>
  <c r="FK1037" i="20"/>
  <c r="DI1037" i="20"/>
  <c r="CS1037" i="20"/>
  <c r="CR1037" i="20"/>
  <c r="BW1037" i="20"/>
  <c r="AA1037" i="20"/>
  <c r="EU1036" i="20"/>
  <c r="ET1036" i="20"/>
  <c r="EU1035" i="20"/>
  <c r="ET1035" i="20"/>
  <c r="GL1034" i="20"/>
  <c r="FX1034" i="20"/>
  <c r="FK1034" i="20"/>
  <c r="FB1034" i="20"/>
  <c r="EU1034" i="20"/>
  <c r="ET1034" i="20"/>
  <c r="DI1034" i="20"/>
  <c r="CS1034" i="20"/>
  <c r="CR1034" i="20"/>
  <c r="AA1034" i="20"/>
  <c r="FX1033" i="20"/>
  <c r="FK1033" i="20"/>
  <c r="FB1033" i="20"/>
  <c r="DI1033" i="20"/>
  <c r="CS1033" i="20"/>
  <c r="CR1033" i="20"/>
  <c r="AA1033" i="20"/>
  <c r="GL1032" i="20"/>
  <c r="FX1032" i="20"/>
  <c r="FK1032" i="20"/>
  <c r="FB1032" i="20"/>
  <c r="DI1032" i="20"/>
  <c r="CS1032" i="20"/>
  <c r="CR1032" i="20"/>
  <c r="AA1032" i="20"/>
  <c r="EU1031" i="20"/>
  <c r="ET1031" i="20"/>
  <c r="EU1030" i="20"/>
  <c r="ET1030" i="20"/>
  <c r="GL1029" i="20"/>
  <c r="FX1029" i="20"/>
  <c r="FK1029" i="20"/>
  <c r="FB1029" i="20"/>
  <c r="EU1029" i="20"/>
  <c r="ET1029" i="20"/>
  <c r="DI1029" i="20"/>
  <c r="CS1029" i="20"/>
  <c r="CR1029" i="20"/>
  <c r="AA1029" i="20"/>
  <c r="FX1028" i="20"/>
  <c r="FK1028" i="20"/>
  <c r="FB1028" i="20"/>
  <c r="DI1028" i="20"/>
  <c r="CS1028" i="20"/>
  <c r="CR1028" i="20"/>
  <c r="AA1028" i="20"/>
  <c r="GL1027" i="20"/>
  <c r="FX1027" i="20"/>
  <c r="FK1027" i="20"/>
  <c r="FB1027" i="20"/>
  <c r="DI1027" i="20"/>
  <c r="CS1027" i="20"/>
  <c r="CR1027" i="20"/>
  <c r="AA1027" i="20"/>
  <c r="EU1026" i="20"/>
  <c r="ET1026" i="20"/>
  <c r="EU1025" i="20"/>
  <c r="ET1025" i="20"/>
  <c r="GL1024" i="20"/>
  <c r="FX1024" i="20"/>
  <c r="FK1024" i="20"/>
  <c r="FB1024" i="20"/>
  <c r="EU1024" i="20"/>
  <c r="ET1024" i="20"/>
  <c r="DI1024" i="20"/>
  <c r="CS1024" i="20"/>
  <c r="CR1024" i="20"/>
  <c r="AA1024" i="20"/>
  <c r="FX1023" i="20"/>
  <c r="FK1023" i="20"/>
  <c r="FB1023" i="20"/>
  <c r="DI1023" i="20"/>
  <c r="CS1023" i="20"/>
  <c r="CR1023" i="20"/>
  <c r="AA1023" i="20"/>
  <c r="GL1022" i="20"/>
  <c r="FX1022" i="20"/>
  <c r="FK1022" i="20"/>
  <c r="FB1022" i="20"/>
  <c r="DI1022" i="20"/>
  <c r="CS1022" i="20"/>
  <c r="CR1022" i="20"/>
  <c r="AA1022" i="20"/>
  <c r="EU1021" i="20"/>
  <c r="ET1021" i="20"/>
  <c r="EU1020" i="20"/>
  <c r="ET1020" i="20"/>
  <c r="GL1019" i="20"/>
  <c r="FX1019" i="20"/>
  <c r="FK1019" i="20"/>
  <c r="FB1019" i="20"/>
  <c r="EU1019" i="20"/>
  <c r="ET1019" i="20"/>
  <c r="DI1019" i="20"/>
  <c r="CS1019" i="20"/>
  <c r="CR1019" i="20"/>
  <c r="AA1019" i="20"/>
  <c r="FX1018" i="20"/>
  <c r="FK1018" i="20"/>
  <c r="FB1018" i="20"/>
  <c r="DI1018" i="20"/>
  <c r="CS1018" i="20"/>
  <c r="CR1018" i="20"/>
  <c r="AA1018" i="20"/>
  <c r="GL1017" i="20"/>
  <c r="FX1017" i="20"/>
  <c r="FK1017" i="20"/>
  <c r="FB1017" i="20"/>
  <c r="DI1017" i="20"/>
  <c r="CS1017" i="20"/>
  <c r="CR1017" i="20"/>
  <c r="AA1017" i="20"/>
  <c r="EU1016" i="20"/>
  <c r="ET1016" i="20"/>
  <c r="EU1015" i="20"/>
  <c r="ET1015" i="20"/>
  <c r="GL1014" i="20"/>
  <c r="FX1014" i="20"/>
  <c r="FK1014" i="20"/>
  <c r="FB1014" i="20"/>
  <c r="EU1014" i="20"/>
  <c r="ET1014" i="20"/>
  <c r="DI1014" i="20"/>
  <c r="CS1014" i="20"/>
  <c r="CR1014" i="20"/>
  <c r="AA1014" i="20"/>
  <c r="FX1013" i="20"/>
  <c r="FK1013" i="20"/>
  <c r="FB1013" i="20"/>
  <c r="DI1013" i="20"/>
  <c r="CS1013" i="20"/>
  <c r="CR1013" i="20"/>
  <c r="AA1013" i="20"/>
  <c r="GL1012" i="20"/>
  <c r="FX1012" i="20"/>
  <c r="FK1012" i="20"/>
  <c r="FB1012" i="20"/>
  <c r="DI1012" i="20"/>
  <c r="CS1012" i="20"/>
  <c r="CR1012" i="20"/>
  <c r="AA1012" i="20"/>
  <c r="EU1011" i="20"/>
  <c r="ET1011" i="20"/>
  <c r="EU1010" i="20"/>
  <c r="ET1010" i="20"/>
  <c r="GL1009" i="20"/>
  <c r="FX1009" i="20"/>
  <c r="FK1009" i="20"/>
  <c r="FB1009" i="20"/>
  <c r="EU1009" i="20"/>
  <c r="ET1009" i="20"/>
  <c r="DI1009" i="20"/>
  <c r="CS1009" i="20"/>
  <c r="CR1009" i="20"/>
  <c r="AA1009" i="20"/>
  <c r="FX1008" i="20"/>
  <c r="FK1008" i="20"/>
  <c r="FB1008" i="20"/>
  <c r="DI1008" i="20"/>
  <c r="CS1008" i="20"/>
  <c r="CR1008" i="20"/>
  <c r="AA1008" i="20"/>
  <c r="GL1007" i="20"/>
  <c r="FX1007" i="20"/>
  <c r="FK1007" i="20"/>
  <c r="FB1007" i="20"/>
  <c r="DI1007" i="20"/>
  <c r="CS1007" i="20"/>
  <c r="CR1007" i="20"/>
  <c r="AA1007" i="20"/>
  <c r="EU1006" i="20"/>
  <c r="ET1006" i="20"/>
  <c r="EU1005" i="20"/>
  <c r="ET1005" i="20"/>
  <c r="GL1004" i="20"/>
  <c r="FX1004" i="20"/>
  <c r="FK1004" i="20"/>
  <c r="FB1004" i="20"/>
  <c r="EU1004" i="20"/>
  <c r="ET1004" i="20"/>
  <c r="DI1004" i="20"/>
  <c r="CS1004" i="20"/>
  <c r="CR1004" i="20"/>
  <c r="AA1004" i="20"/>
  <c r="FX1003" i="20"/>
  <c r="FK1003" i="20"/>
  <c r="FB1003" i="20"/>
  <c r="DI1003" i="20"/>
  <c r="CS1003" i="20"/>
  <c r="CR1003" i="20"/>
  <c r="AA1003" i="20"/>
  <c r="GL1002" i="20"/>
  <c r="FX1002" i="20"/>
  <c r="FK1002" i="20"/>
  <c r="FB1002" i="20"/>
  <c r="DI1002" i="20"/>
  <c r="CS1002" i="20"/>
  <c r="CR1002" i="20"/>
  <c r="AA1002" i="20"/>
  <c r="EU1001" i="20"/>
  <c r="ET1001" i="20"/>
  <c r="EU1000" i="20"/>
  <c r="ET1000" i="20"/>
  <c r="GL999" i="20"/>
  <c r="FX999" i="20"/>
  <c r="FK999" i="20"/>
  <c r="FB999" i="20"/>
  <c r="EU999" i="20"/>
  <c r="ET999" i="20"/>
  <c r="DI999" i="20"/>
  <c r="CS999" i="20"/>
  <c r="CR999" i="20"/>
  <c r="AA999" i="20"/>
  <c r="FX998" i="20"/>
  <c r="FK998" i="20"/>
  <c r="FB998" i="20"/>
  <c r="DI998" i="20"/>
  <c r="CS998" i="20"/>
  <c r="CR998" i="20"/>
  <c r="AA998" i="20"/>
  <c r="GL997" i="20"/>
  <c r="FX997" i="20"/>
  <c r="FK997" i="20"/>
  <c r="FB997" i="20"/>
  <c r="DI997" i="20"/>
  <c r="CS997" i="20"/>
  <c r="CR997" i="20"/>
  <c r="AA997" i="20"/>
  <c r="EU996" i="20"/>
  <c r="ET996" i="20"/>
  <c r="EU995" i="20"/>
  <c r="ET995" i="20"/>
  <c r="GL994" i="20"/>
  <c r="FX994" i="20"/>
  <c r="FK994" i="20"/>
  <c r="FB994" i="20"/>
  <c r="EU994" i="20"/>
  <c r="ET994" i="20"/>
  <c r="DI994" i="20"/>
  <c r="CS994" i="20"/>
  <c r="CR994" i="20"/>
  <c r="AA994" i="20"/>
  <c r="FX993" i="20"/>
  <c r="FK993" i="20"/>
  <c r="FB993" i="20"/>
  <c r="DI993" i="20"/>
  <c r="CS993" i="20"/>
  <c r="CR993" i="20"/>
  <c r="AA993" i="20"/>
  <c r="GL992" i="20"/>
  <c r="FX992" i="20"/>
  <c r="FK992" i="20"/>
  <c r="FB992" i="20"/>
  <c r="DI992" i="20"/>
  <c r="CS992" i="20"/>
  <c r="CR992" i="20"/>
  <c r="AA992" i="20"/>
  <c r="EU991" i="20"/>
  <c r="ET991" i="20"/>
  <c r="EU990" i="20"/>
  <c r="ET990" i="20"/>
  <c r="GL989" i="20"/>
  <c r="FX989" i="20"/>
  <c r="FK989" i="20"/>
  <c r="FB989" i="20"/>
  <c r="EU989" i="20"/>
  <c r="ET989" i="20"/>
  <c r="DI989" i="20"/>
  <c r="CS989" i="20"/>
  <c r="CR989" i="20"/>
  <c r="AA989" i="20"/>
  <c r="FX988" i="20"/>
  <c r="FK988" i="20"/>
  <c r="FB988" i="20"/>
  <c r="DI988" i="20"/>
  <c r="CS988" i="20"/>
  <c r="CR988" i="20"/>
  <c r="AA988" i="20"/>
  <c r="GL987" i="20"/>
  <c r="FX987" i="20"/>
  <c r="FK987" i="20"/>
  <c r="FB987" i="20"/>
  <c r="DI987" i="20"/>
  <c r="CS987" i="20"/>
  <c r="CR987" i="20"/>
  <c r="AA987" i="20"/>
  <c r="EU986" i="20"/>
  <c r="ET986" i="20"/>
  <c r="EU985" i="20"/>
  <c r="ET985" i="20"/>
  <c r="GL984" i="20"/>
  <c r="FX984" i="20"/>
  <c r="FK984" i="20"/>
  <c r="FB984" i="20"/>
  <c r="EU984" i="20"/>
  <c r="ET984" i="20"/>
  <c r="DI984" i="20"/>
  <c r="CS984" i="20"/>
  <c r="CR984" i="20"/>
  <c r="AA984" i="20"/>
  <c r="FX983" i="20"/>
  <c r="FK983" i="20"/>
  <c r="FB983" i="20"/>
  <c r="DI983" i="20"/>
  <c r="CS983" i="20"/>
  <c r="CR983" i="20"/>
  <c r="AA983" i="20"/>
  <c r="GL982" i="20"/>
  <c r="FX982" i="20"/>
  <c r="FK982" i="20"/>
  <c r="FB982" i="20"/>
  <c r="DI982" i="20"/>
  <c r="CS982" i="20"/>
  <c r="CR982" i="20"/>
  <c r="AA982" i="20"/>
  <c r="EU981" i="20"/>
  <c r="ET981" i="20"/>
  <c r="EU980" i="20"/>
  <c r="ET980" i="20"/>
  <c r="GL979" i="20"/>
  <c r="FK979" i="20"/>
  <c r="EU979" i="20"/>
  <c r="ET979" i="20"/>
  <c r="DI979" i="20"/>
  <c r="CS979" i="20"/>
  <c r="CR979" i="20"/>
  <c r="AA979" i="20"/>
  <c r="FK978" i="20"/>
  <c r="DI978" i="20"/>
  <c r="CS978" i="20"/>
  <c r="CR978" i="20"/>
  <c r="AA978" i="20"/>
  <c r="GL977" i="20"/>
  <c r="FK977" i="20"/>
  <c r="DI977" i="20"/>
  <c r="CS977" i="20"/>
  <c r="CR977" i="20"/>
  <c r="AA977" i="20"/>
  <c r="EU976" i="20"/>
  <c r="ET976" i="20"/>
  <c r="EU975" i="20"/>
  <c r="ET975" i="20"/>
  <c r="GL974" i="20"/>
  <c r="FK974" i="20"/>
  <c r="EU974" i="20"/>
  <c r="ET974" i="20"/>
  <c r="DI974" i="20"/>
  <c r="CS974" i="20"/>
  <c r="CR974" i="20"/>
  <c r="AA974" i="20"/>
  <c r="FK973" i="20"/>
  <c r="DI973" i="20"/>
  <c r="CS973" i="20"/>
  <c r="CR973" i="20"/>
  <c r="AA973" i="20"/>
  <c r="GL972" i="20"/>
  <c r="FK972" i="20"/>
  <c r="DI972" i="20"/>
  <c r="CS972" i="20"/>
  <c r="CR972" i="20"/>
  <c r="AA972" i="20"/>
  <c r="EU971" i="20"/>
  <c r="ET971" i="20"/>
  <c r="EU970" i="20"/>
  <c r="ET970" i="20"/>
  <c r="GL969" i="20"/>
  <c r="FK969" i="20"/>
  <c r="EU969" i="20"/>
  <c r="ET969" i="20"/>
  <c r="DI969" i="20"/>
  <c r="CS969" i="20"/>
  <c r="CR969" i="20"/>
  <c r="AA969" i="20"/>
  <c r="FK968" i="20"/>
  <c r="DI968" i="20"/>
  <c r="CS968" i="20"/>
  <c r="CR968" i="20"/>
  <c r="AA968" i="20"/>
  <c r="GL967" i="20"/>
  <c r="FK967" i="20"/>
  <c r="DI967" i="20"/>
  <c r="CS967" i="20"/>
  <c r="CR967" i="20"/>
  <c r="AA967" i="20"/>
  <c r="EU966" i="20"/>
  <c r="ET966" i="20"/>
  <c r="EU965" i="20"/>
  <c r="ET965" i="20"/>
  <c r="GL964" i="20"/>
  <c r="FK964" i="20"/>
  <c r="EU964" i="20"/>
  <c r="ET964" i="20"/>
  <c r="DI964" i="20"/>
  <c r="CS964" i="20"/>
  <c r="CR964" i="20"/>
  <c r="AA964" i="20"/>
  <c r="FK963" i="20"/>
  <c r="DI963" i="20"/>
  <c r="CS963" i="20"/>
  <c r="CR963" i="20"/>
  <c r="AA963" i="20"/>
  <c r="GL962" i="20"/>
  <c r="FK962" i="20"/>
  <c r="DI962" i="20"/>
  <c r="CS962" i="20"/>
  <c r="CR962" i="20"/>
  <c r="AA962" i="20"/>
  <c r="EU960" i="20"/>
  <c r="ET960" i="20"/>
  <c r="EU959" i="20"/>
  <c r="ET959" i="20"/>
  <c r="AA959" i="20"/>
  <c r="GL958" i="20"/>
  <c r="FX958" i="20"/>
  <c r="FK958" i="20"/>
  <c r="FB958" i="20"/>
  <c r="EU958" i="20"/>
  <c r="ET958" i="20"/>
  <c r="DI958" i="20"/>
  <c r="CS958" i="20"/>
  <c r="CR958" i="20"/>
  <c r="AA958" i="20"/>
  <c r="FX957" i="20"/>
  <c r="FK957" i="20"/>
  <c r="FB957" i="20"/>
  <c r="DI957" i="20"/>
  <c r="CS957" i="20"/>
  <c r="CR957" i="20"/>
  <c r="AA957" i="20"/>
  <c r="GL956" i="20"/>
  <c r="FX956" i="20"/>
  <c r="FK956" i="20"/>
  <c r="FB956" i="20"/>
  <c r="EJ956" i="20"/>
  <c r="DI956" i="20"/>
  <c r="CS956" i="20"/>
  <c r="CR956" i="20"/>
  <c r="EU955" i="20"/>
  <c r="ET955" i="20"/>
  <c r="EU954" i="20"/>
  <c r="ET954" i="20"/>
  <c r="AA954" i="20"/>
  <c r="GL953" i="20"/>
  <c r="FX953" i="20"/>
  <c r="FK953" i="20"/>
  <c r="FB953" i="20"/>
  <c r="EU953" i="20"/>
  <c r="ET953" i="20"/>
  <c r="DI953" i="20"/>
  <c r="CS953" i="20"/>
  <c r="CR953" i="20"/>
  <c r="AA953" i="20"/>
  <c r="FX952" i="20"/>
  <c r="FK952" i="20"/>
  <c r="FB952" i="20"/>
  <c r="DI952" i="20"/>
  <c r="CS952" i="20"/>
  <c r="CR952" i="20"/>
  <c r="AA952" i="20"/>
  <c r="GL951" i="20"/>
  <c r="FX951" i="20"/>
  <c r="FK951" i="20"/>
  <c r="FB951" i="20"/>
  <c r="EJ951" i="20"/>
  <c r="DI951" i="20"/>
  <c r="CS951" i="20"/>
  <c r="CR951" i="20"/>
  <c r="EU950" i="20"/>
  <c r="ET950" i="20"/>
  <c r="EU949" i="20"/>
  <c r="ET949" i="20"/>
  <c r="AA949" i="20"/>
  <c r="GL948" i="20"/>
  <c r="FX948" i="20"/>
  <c r="FK948" i="20"/>
  <c r="FB948" i="20"/>
  <c r="EU948" i="20"/>
  <c r="ET948" i="20"/>
  <c r="DI948" i="20"/>
  <c r="CS948" i="20"/>
  <c r="CR948" i="20"/>
  <c r="BB948" i="20"/>
  <c r="AA948" i="20"/>
  <c r="FK947" i="20"/>
  <c r="DI947" i="20"/>
  <c r="CS947" i="20"/>
  <c r="CR947" i="20"/>
  <c r="AA947" i="20"/>
  <c r="GL946" i="20"/>
  <c r="FK946" i="20"/>
  <c r="EJ946" i="20"/>
  <c r="DI946" i="20"/>
  <c r="CS946" i="20"/>
  <c r="CR946" i="20"/>
  <c r="EU945" i="20"/>
  <c r="ET945" i="20"/>
  <c r="EU944" i="20"/>
  <c r="ET944" i="20"/>
  <c r="AA944" i="20"/>
  <c r="GL943" i="20"/>
  <c r="FX943" i="20"/>
  <c r="FK943" i="20"/>
  <c r="FB943" i="20"/>
  <c r="EU943" i="20"/>
  <c r="ET943" i="20"/>
  <c r="DI943" i="20"/>
  <c r="CS943" i="20"/>
  <c r="CR943" i="20"/>
  <c r="BV943" i="20"/>
  <c r="AA943" i="20"/>
  <c r="FK942" i="20"/>
  <c r="DI942" i="20"/>
  <c r="CS942" i="20"/>
  <c r="CR942" i="20"/>
  <c r="BV942" i="20"/>
  <c r="AA942" i="20"/>
  <c r="GL941" i="20"/>
  <c r="FK941" i="20"/>
  <c r="EJ941" i="20"/>
  <c r="DI941" i="20"/>
  <c r="CS941" i="20"/>
  <c r="CR941" i="20"/>
  <c r="BW941" i="20"/>
  <c r="EU940" i="20"/>
  <c r="ET940" i="20"/>
  <c r="EU939" i="20"/>
  <c r="ET939" i="20"/>
  <c r="AA939" i="20"/>
  <c r="GL938" i="20"/>
  <c r="FX938" i="20"/>
  <c r="FK938" i="20"/>
  <c r="FB938" i="20"/>
  <c r="EU938" i="20"/>
  <c r="ET938" i="20"/>
  <c r="DI938" i="20"/>
  <c r="CS938" i="20"/>
  <c r="CR938" i="20"/>
  <c r="AA938" i="20"/>
  <c r="FX937" i="20"/>
  <c r="FK937" i="20"/>
  <c r="FB937" i="20"/>
  <c r="DI937" i="20"/>
  <c r="CS937" i="20"/>
  <c r="CR937" i="20"/>
  <c r="AA937" i="20"/>
  <c r="GL936" i="20"/>
  <c r="FX936" i="20"/>
  <c r="FK936" i="20"/>
  <c r="FB936" i="20"/>
  <c r="EJ936" i="20"/>
  <c r="DI936" i="20"/>
  <c r="CS936" i="20"/>
  <c r="CR936" i="20"/>
  <c r="EU935" i="20"/>
  <c r="ET935" i="20"/>
  <c r="EU934" i="20"/>
  <c r="ET934" i="20"/>
  <c r="AA934" i="20"/>
  <c r="GL933" i="20"/>
  <c r="FX933" i="20"/>
  <c r="FK933" i="20"/>
  <c r="FB933" i="20"/>
  <c r="EU933" i="20"/>
  <c r="ET933" i="20"/>
  <c r="DI933" i="20"/>
  <c r="CS933" i="20"/>
  <c r="CR933" i="20"/>
  <c r="AA933" i="20"/>
  <c r="FX932" i="20"/>
  <c r="FK932" i="20"/>
  <c r="FB932" i="20"/>
  <c r="DI932" i="20"/>
  <c r="CS932" i="20"/>
  <c r="CR932" i="20"/>
  <c r="AA932" i="20"/>
  <c r="GL931" i="20"/>
  <c r="FX931" i="20"/>
  <c r="FK931" i="20"/>
  <c r="FB931" i="20"/>
  <c r="EJ931" i="20"/>
  <c r="DI931" i="20"/>
  <c r="CS931" i="20"/>
  <c r="CR931" i="20"/>
  <c r="EU930" i="20"/>
  <c r="ET930" i="20"/>
  <c r="EU929" i="20"/>
  <c r="ET929" i="20"/>
  <c r="AA929" i="20"/>
  <c r="GL928" i="20"/>
  <c r="FX928" i="20"/>
  <c r="FK928" i="20"/>
  <c r="FB928" i="20"/>
  <c r="EU928" i="20"/>
  <c r="ET928" i="20"/>
  <c r="DI928" i="20"/>
  <c r="CS928" i="20"/>
  <c r="CR928" i="20"/>
  <c r="AA928" i="20"/>
  <c r="FX927" i="20"/>
  <c r="FK927" i="20"/>
  <c r="FB927" i="20"/>
  <c r="DI927" i="20"/>
  <c r="CS927" i="20"/>
  <c r="CR927" i="20"/>
  <c r="AA927" i="20"/>
  <c r="GL926" i="20"/>
  <c r="FX926" i="20"/>
  <c r="FK926" i="20"/>
  <c r="FB926" i="20"/>
  <c r="EJ926" i="20"/>
  <c r="DI926" i="20"/>
  <c r="CS926" i="20"/>
  <c r="CR926" i="20"/>
  <c r="EU925" i="20"/>
  <c r="ET925" i="20"/>
  <c r="EU924" i="20"/>
  <c r="ET924" i="20"/>
  <c r="AA924" i="20"/>
  <c r="GL923" i="20"/>
  <c r="FX923" i="20"/>
  <c r="FK923" i="20"/>
  <c r="FB923" i="20"/>
  <c r="EU923" i="20"/>
  <c r="ET923" i="20"/>
  <c r="DI923" i="20"/>
  <c r="CS923" i="20"/>
  <c r="CR923" i="20"/>
  <c r="AA923" i="20"/>
  <c r="FX922" i="20"/>
  <c r="FK922" i="20"/>
  <c r="FB922" i="20"/>
  <c r="DI922" i="20"/>
  <c r="CS922" i="20"/>
  <c r="CR922" i="20"/>
  <c r="AA922" i="20"/>
  <c r="GL921" i="20"/>
  <c r="FX921" i="20"/>
  <c r="FK921" i="20"/>
  <c r="FB921" i="20"/>
  <c r="EJ921" i="20"/>
  <c r="DI921" i="20"/>
  <c r="CS921" i="20"/>
  <c r="CR921" i="20"/>
  <c r="EU920" i="20"/>
  <c r="ET920" i="20"/>
  <c r="EU919" i="20"/>
  <c r="ET919" i="20"/>
  <c r="AA919" i="20"/>
  <c r="GL918" i="20"/>
  <c r="FX918" i="20"/>
  <c r="FK918" i="20"/>
  <c r="FB918" i="20"/>
  <c r="EU918" i="20"/>
  <c r="ET918" i="20"/>
  <c r="DI918" i="20"/>
  <c r="CS918" i="20"/>
  <c r="CR918" i="20"/>
  <c r="AA918" i="20"/>
  <c r="FX917" i="20"/>
  <c r="FK917" i="20"/>
  <c r="FB917" i="20"/>
  <c r="DI917" i="20"/>
  <c r="CS917" i="20"/>
  <c r="CR917" i="20"/>
  <c r="AA917" i="20"/>
  <c r="GL916" i="20"/>
  <c r="FX916" i="20"/>
  <c r="FK916" i="20"/>
  <c r="FB916" i="20"/>
  <c r="EJ916" i="20"/>
  <c r="DI916" i="20"/>
  <c r="CS916" i="20"/>
  <c r="CR916" i="20"/>
  <c r="EU915" i="20"/>
  <c r="ET915" i="20"/>
  <c r="EU914" i="20"/>
  <c r="ET914" i="20"/>
  <c r="AA914" i="20"/>
  <c r="GL913" i="20"/>
  <c r="FX913" i="20"/>
  <c r="FK913" i="20"/>
  <c r="FB913" i="20"/>
  <c r="EU913" i="20"/>
  <c r="ET913" i="20"/>
  <c r="DI913" i="20"/>
  <c r="CS913" i="20"/>
  <c r="CR913" i="20"/>
  <c r="AA913" i="20"/>
  <c r="FX912" i="20"/>
  <c r="FK912" i="20"/>
  <c r="FB912" i="20"/>
  <c r="DI912" i="20"/>
  <c r="CS912" i="20"/>
  <c r="CR912" i="20"/>
  <c r="AA912" i="20"/>
  <c r="GL911" i="20"/>
  <c r="FX911" i="20"/>
  <c r="FK911" i="20"/>
  <c r="FB911" i="20"/>
  <c r="EJ911" i="20"/>
  <c r="DI911" i="20"/>
  <c r="CS911" i="20"/>
  <c r="CR911" i="20"/>
  <c r="EU910" i="20"/>
  <c r="ET910" i="20"/>
  <c r="EU909" i="20"/>
  <c r="ET909" i="20"/>
  <c r="AA909" i="20"/>
  <c r="GL908" i="20"/>
  <c r="FX908" i="20"/>
  <c r="FK908" i="20"/>
  <c r="FB908" i="20"/>
  <c r="EU908" i="20"/>
  <c r="ET908" i="20"/>
  <c r="DI908" i="20"/>
  <c r="CS908" i="20"/>
  <c r="CR908" i="20"/>
  <c r="AA908" i="20"/>
  <c r="FX907" i="20"/>
  <c r="FK907" i="20"/>
  <c r="FB907" i="20"/>
  <c r="DI907" i="20"/>
  <c r="CS907" i="20"/>
  <c r="CR907" i="20"/>
  <c r="AA907" i="20"/>
  <c r="GL906" i="20"/>
  <c r="FX906" i="20"/>
  <c r="FK906" i="20"/>
  <c r="FB906" i="20"/>
  <c r="EJ906" i="20"/>
  <c r="DI906" i="20"/>
  <c r="CS906" i="20"/>
  <c r="CR906" i="20"/>
  <c r="EU905" i="20"/>
  <c r="ET905" i="20"/>
  <c r="EU904" i="20"/>
  <c r="ET904" i="20"/>
  <c r="AA904" i="20"/>
  <c r="GL903" i="20"/>
  <c r="FX903" i="20"/>
  <c r="FK903" i="20"/>
  <c r="FB903" i="20"/>
  <c r="EU903" i="20"/>
  <c r="ET903" i="20"/>
  <c r="DI903" i="20"/>
  <c r="CS903" i="20"/>
  <c r="CR903" i="20"/>
  <c r="AA903" i="20"/>
  <c r="FX902" i="20"/>
  <c r="FK902" i="20"/>
  <c r="FB902" i="20"/>
  <c r="DI902" i="20"/>
  <c r="CS902" i="20"/>
  <c r="CR902" i="20"/>
  <c r="AA902" i="20"/>
  <c r="GL901" i="20"/>
  <c r="FX901" i="20"/>
  <c r="FK901" i="20"/>
  <c r="FB901" i="20"/>
  <c r="EJ901" i="20"/>
  <c r="DI901" i="20"/>
  <c r="CS901" i="20"/>
  <c r="CR901" i="20"/>
  <c r="EU900" i="20"/>
  <c r="ET900" i="20"/>
  <c r="EU899" i="20"/>
  <c r="ET899" i="20"/>
  <c r="AA899" i="20"/>
  <c r="GL898" i="20"/>
  <c r="FX898" i="20"/>
  <c r="FK898" i="20"/>
  <c r="FB898" i="20"/>
  <c r="EU898" i="20"/>
  <c r="ET898" i="20"/>
  <c r="DI898" i="20"/>
  <c r="CS898" i="20"/>
  <c r="CR898" i="20"/>
  <c r="AA898" i="20"/>
  <c r="FX897" i="20"/>
  <c r="FK897" i="20"/>
  <c r="FB897" i="20"/>
  <c r="DI897" i="20"/>
  <c r="CS897" i="20"/>
  <c r="CR897" i="20"/>
  <c r="AA897" i="20"/>
  <c r="GL896" i="20"/>
  <c r="FX896" i="20"/>
  <c r="FK896" i="20"/>
  <c r="FB896" i="20"/>
  <c r="EJ896" i="20"/>
  <c r="DI896" i="20"/>
  <c r="CS896" i="20"/>
  <c r="CR896" i="20"/>
  <c r="EU895" i="20"/>
  <c r="ET895" i="20"/>
  <c r="EU894" i="20"/>
  <c r="ET894" i="20"/>
  <c r="AA894" i="20"/>
  <c r="GL893" i="20"/>
  <c r="FX893" i="20"/>
  <c r="FK893" i="20"/>
  <c r="FB893" i="20"/>
  <c r="EU893" i="20"/>
  <c r="ET893" i="20"/>
  <c r="DI893" i="20"/>
  <c r="CS893" i="20"/>
  <c r="CR893" i="20"/>
  <c r="AA893" i="20"/>
  <c r="FX892" i="20"/>
  <c r="FK892" i="20"/>
  <c r="FB892" i="20"/>
  <c r="DI892" i="20"/>
  <c r="CS892" i="20"/>
  <c r="CR892" i="20"/>
  <c r="AA892" i="20"/>
  <c r="GL891" i="20"/>
  <c r="FX891" i="20"/>
  <c r="FK891" i="20"/>
  <c r="FB891" i="20"/>
  <c r="EJ891" i="20"/>
  <c r="DI891" i="20"/>
  <c r="CS891" i="20"/>
  <c r="CR891" i="20"/>
  <c r="EU890" i="20"/>
  <c r="ET890" i="20"/>
  <c r="EU889" i="20"/>
  <c r="ET889" i="20"/>
  <c r="AA889" i="20"/>
  <c r="GL888" i="20"/>
  <c r="FX888" i="20"/>
  <c r="FK888" i="20"/>
  <c r="FB888" i="20"/>
  <c r="EU888" i="20"/>
  <c r="ET888" i="20"/>
  <c r="DI888" i="20"/>
  <c r="CS888" i="20"/>
  <c r="CR888" i="20"/>
  <c r="AA888" i="20"/>
  <c r="FX887" i="20"/>
  <c r="FK887" i="20"/>
  <c r="FB887" i="20"/>
  <c r="DI887" i="20"/>
  <c r="CS887" i="20"/>
  <c r="CR887" i="20"/>
  <c r="AA887" i="20"/>
  <c r="GL886" i="20"/>
  <c r="FX886" i="20"/>
  <c r="FK886" i="20"/>
  <c r="FB886" i="20"/>
  <c r="EJ886" i="20"/>
  <c r="DI886" i="20"/>
  <c r="CS886" i="20"/>
  <c r="CR886" i="20"/>
  <c r="EU885" i="20"/>
  <c r="ET885" i="20"/>
  <c r="EU884" i="20"/>
  <c r="ET884" i="20"/>
  <c r="AA884" i="20"/>
  <c r="GL883" i="20"/>
  <c r="FK883" i="20"/>
  <c r="EU883" i="20"/>
  <c r="ET883" i="20"/>
  <c r="DI883" i="20"/>
  <c r="CS883" i="20"/>
  <c r="CR883" i="20"/>
  <c r="AA883" i="20"/>
  <c r="FK882" i="20"/>
  <c r="DI882" i="20"/>
  <c r="CS882" i="20"/>
  <c r="CR882" i="20"/>
  <c r="AA882" i="20"/>
  <c r="GL881" i="20"/>
  <c r="FK881" i="20"/>
  <c r="EJ881" i="20"/>
  <c r="DI881" i="20"/>
  <c r="CS881" i="20"/>
  <c r="CR881" i="20"/>
  <c r="EU880" i="20"/>
  <c r="ET880" i="20"/>
  <c r="EU879" i="20"/>
  <c r="ET879" i="20"/>
  <c r="AA879" i="20"/>
  <c r="GL878" i="20"/>
  <c r="FK878" i="20"/>
  <c r="EU878" i="20"/>
  <c r="ET878" i="20"/>
  <c r="DI878" i="20"/>
  <c r="CS878" i="20"/>
  <c r="CR878" i="20"/>
  <c r="AA878" i="20"/>
  <c r="FK877" i="20"/>
  <c r="DI877" i="20"/>
  <c r="CS877" i="20"/>
  <c r="CR877" i="20"/>
  <c r="AA877" i="20"/>
  <c r="GL876" i="20"/>
  <c r="FK876" i="20"/>
  <c r="EJ876" i="20"/>
  <c r="DI876" i="20"/>
  <c r="CS876" i="20"/>
  <c r="CR876" i="20"/>
  <c r="EU875" i="20"/>
  <c r="ET875" i="20"/>
  <c r="EU874" i="20"/>
  <c r="ET874" i="20"/>
  <c r="AA874" i="20"/>
  <c r="GL873" i="20"/>
  <c r="FK873" i="20"/>
  <c r="EU873" i="20"/>
  <c r="ET873" i="20"/>
  <c r="DI873" i="20"/>
  <c r="CS873" i="20"/>
  <c r="CR873" i="20"/>
  <c r="AA873" i="20"/>
  <c r="FK872" i="20"/>
  <c r="DI872" i="20"/>
  <c r="CS872" i="20"/>
  <c r="CR872" i="20"/>
  <c r="AA872" i="20"/>
  <c r="GL871" i="20"/>
  <c r="FK871" i="20"/>
  <c r="EJ871" i="20"/>
  <c r="DV871" i="20"/>
  <c r="DI871" i="20"/>
  <c r="CS871" i="20"/>
  <c r="CR871" i="20"/>
  <c r="EU870" i="20"/>
  <c r="ET870" i="20"/>
  <c r="EU869" i="20"/>
  <c r="ET869" i="20"/>
  <c r="AA869" i="20"/>
  <c r="GL868" i="20"/>
  <c r="FK868" i="20"/>
  <c r="EU868" i="20"/>
  <c r="ET868" i="20"/>
  <c r="DI868" i="20"/>
  <c r="CS868" i="20"/>
  <c r="CR868" i="20"/>
  <c r="AA868" i="20"/>
  <c r="FK867" i="20"/>
  <c r="DI867" i="20"/>
  <c r="CS867" i="20"/>
  <c r="CR867" i="20"/>
  <c r="AA867" i="20"/>
  <c r="GL866" i="20"/>
  <c r="FK866" i="20"/>
  <c r="EJ866" i="20"/>
  <c r="DV866" i="20"/>
  <c r="DI866" i="20"/>
  <c r="CS866" i="20"/>
  <c r="CR866" i="20"/>
  <c r="EU864" i="20"/>
  <c r="ET864" i="20"/>
  <c r="AA864" i="20"/>
  <c r="EU863" i="20"/>
  <c r="ET863" i="20"/>
  <c r="AA863" i="20"/>
  <c r="GL862" i="20"/>
  <c r="FX862" i="20"/>
  <c r="FK862" i="20"/>
  <c r="FB862" i="20"/>
  <c r="EU862" i="20"/>
  <c r="ET862" i="20"/>
  <c r="DI862" i="20"/>
  <c r="CS862" i="20"/>
  <c r="CR862" i="20"/>
  <c r="AA862" i="20"/>
  <c r="FX861" i="20"/>
  <c r="FK861" i="20"/>
  <c r="FB861" i="20"/>
  <c r="EJ861" i="20"/>
  <c r="DI861" i="20"/>
  <c r="CS861" i="20"/>
  <c r="CR861" i="20"/>
  <c r="GL860" i="20"/>
  <c r="FX860" i="20"/>
  <c r="FK860" i="20"/>
  <c r="FB860" i="20"/>
  <c r="EJ860" i="20"/>
  <c r="DI860" i="20"/>
  <c r="CS860" i="20"/>
  <c r="CR860" i="20"/>
  <c r="EU859" i="20"/>
  <c r="ET859" i="20"/>
  <c r="AA859" i="20"/>
  <c r="EU858" i="20"/>
  <c r="ET858" i="20"/>
  <c r="AA858" i="20"/>
  <c r="GL857" i="20"/>
  <c r="FX857" i="20"/>
  <c r="FK857" i="20"/>
  <c r="FB857" i="20"/>
  <c r="EU857" i="20"/>
  <c r="ET857" i="20"/>
  <c r="DI857" i="20"/>
  <c r="CS857" i="20"/>
  <c r="CR857" i="20"/>
  <c r="AA857" i="20"/>
  <c r="FX856" i="20"/>
  <c r="FK856" i="20"/>
  <c r="FB856" i="20"/>
  <c r="EJ856" i="20"/>
  <c r="DI856" i="20"/>
  <c r="CS856" i="20"/>
  <c r="CR856" i="20"/>
  <c r="GL855" i="20"/>
  <c r="FX855" i="20"/>
  <c r="FK855" i="20"/>
  <c r="FB855" i="20"/>
  <c r="EJ855" i="20"/>
  <c r="DI855" i="20"/>
  <c r="CS855" i="20"/>
  <c r="CR855" i="20"/>
  <c r="EU854" i="20"/>
  <c r="ET854" i="20"/>
  <c r="AA854" i="20"/>
  <c r="EU853" i="20"/>
  <c r="ET853" i="20"/>
  <c r="BB853" i="20"/>
  <c r="AA853" i="20"/>
  <c r="GL852" i="20"/>
  <c r="FX852" i="20"/>
  <c r="FK852" i="20"/>
  <c r="FB852" i="20"/>
  <c r="EU852" i="20"/>
  <c r="ET852" i="20"/>
  <c r="DI852" i="20"/>
  <c r="CS852" i="20"/>
  <c r="CR852" i="20"/>
  <c r="AA852" i="20"/>
  <c r="FK851" i="20"/>
  <c r="EJ851" i="20"/>
  <c r="DI851" i="20"/>
  <c r="CS851" i="20"/>
  <c r="CR851" i="20"/>
  <c r="GL850" i="20"/>
  <c r="FK850" i="20"/>
  <c r="EJ850" i="20"/>
  <c r="DI850" i="20"/>
  <c r="CS850" i="20"/>
  <c r="CR850" i="20"/>
  <c r="EU849" i="20"/>
  <c r="ET849" i="20"/>
  <c r="AA849" i="20"/>
  <c r="EU848" i="20"/>
  <c r="ET848" i="20"/>
  <c r="AA848" i="20"/>
  <c r="GL847" i="20"/>
  <c r="FX847" i="20"/>
  <c r="FK847" i="20"/>
  <c r="FB847" i="20"/>
  <c r="EU847" i="20"/>
  <c r="ET847" i="20"/>
  <c r="DI847" i="20"/>
  <c r="CS847" i="20"/>
  <c r="CR847" i="20"/>
  <c r="BV847" i="20"/>
  <c r="AA847" i="20"/>
  <c r="FK846" i="20"/>
  <c r="EJ846" i="20"/>
  <c r="DI846" i="20"/>
  <c r="CS846" i="20"/>
  <c r="CR846" i="20"/>
  <c r="BV846" i="20"/>
  <c r="GL845" i="20"/>
  <c r="FK845" i="20"/>
  <c r="EJ845" i="20"/>
  <c r="DI845" i="20"/>
  <c r="CS845" i="20"/>
  <c r="CR845" i="20"/>
  <c r="BW845" i="20"/>
  <c r="EU844" i="20"/>
  <c r="ET844" i="20"/>
  <c r="AA844" i="20"/>
  <c r="EU843" i="20"/>
  <c r="ET843" i="20"/>
  <c r="AA843" i="20"/>
  <c r="GL842" i="20"/>
  <c r="FX842" i="20"/>
  <c r="FK842" i="20"/>
  <c r="FB842" i="20"/>
  <c r="EU842" i="20"/>
  <c r="ET842" i="20"/>
  <c r="DI842" i="20"/>
  <c r="CS842" i="20"/>
  <c r="CR842" i="20"/>
  <c r="AA842" i="20"/>
  <c r="FX841" i="20"/>
  <c r="FK841" i="20"/>
  <c r="FB841" i="20"/>
  <c r="EJ841" i="20"/>
  <c r="DI841" i="20"/>
  <c r="CS841" i="20"/>
  <c r="CR841" i="20"/>
  <c r="GL840" i="20"/>
  <c r="FX840" i="20"/>
  <c r="FK840" i="20"/>
  <c r="FB840" i="20"/>
  <c r="EJ840" i="20"/>
  <c r="DI840" i="20"/>
  <c r="CS840" i="20"/>
  <c r="CR840" i="20"/>
  <c r="EU839" i="20"/>
  <c r="ET839" i="20"/>
  <c r="AA839" i="20"/>
  <c r="EU838" i="20"/>
  <c r="ET838" i="20"/>
  <c r="AA838" i="20"/>
  <c r="GL837" i="20"/>
  <c r="FX837" i="20"/>
  <c r="FK837" i="20"/>
  <c r="FB837" i="20"/>
  <c r="EU837" i="20"/>
  <c r="ET837" i="20"/>
  <c r="DI837" i="20"/>
  <c r="CS837" i="20"/>
  <c r="CR837" i="20"/>
  <c r="AA837" i="20"/>
  <c r="FX836" i="20"/>
  <c r="FK836" i="20"/>
  <c r="FB836" i="20"/>
  <c r="EJ836" i="20"/>
  <c r="DI836" i="20"/>
  <c r="CS836" i="20"/>
  <c r="CR836" i="20"/>
  <c r="GL835" i="20"/>
  <c r="FX835" i="20"/>
  <c r="FK835" i="20"/>
  <c r="FB835" i="20"/>
  <c r="EJ835" i="20"/>
  <c r="DI835" i="20"/>
  <c r="CS835" i="20"/>
  <c r="CR835" i="20"/>
  <c r="EU834" i="20"/>
  <c r="ET834" i="20"/>
  <c r="AA834" i="20"/>
  <c r="EU833" i="20"/>
  <c r="ET833" i="20"/>
  <c r="AA833" i="20"/>
  <c r="GL832" i="20"/>
  <c r="FX832" i="20"/>
  <c r="FK832" i="20"/>
  <c r="FB832" i="20"/>
  <c r="EU832" i="20"/>
  <c r="ET832" i="20"/>
  <c r="DI832" i="20"/>
  <c r="CS832" i="20"/>
  <c r="CR832" i="20"/>
  <c r="AA832" i="20"/>
  <c r="FX831" i="20"/>
  <c r="FK831" i="20"/>
  <c r="FB831" i="20"/>
  <c r="EJ831" i="20"/>
  <c r="DI831" i="20"/>
  <c r="CS831" i="20"/>
  <c r="CR831" i="20"/>
  <c r="GL830" i="20"/>
  <c r="FX830" i="20"/>
  <c r="FK830" i="20"/>
  <c r="FB830" i="20"/>
  <c r="EJ830" i="20"/>
  <c r="DI830" i="20"/>
  <c r="CS830" i="20"/>
  <c r="CR830" i="20"/>
  <c r="EU829" i="20"/>
  <c r="ET829" i="20"/>
  <c r="AA829" i="20"/>
  <c r="EU828" i="20"/>
  <c r="ET828" i="20"/>
  <c r="AA828" i="20"/>
  <c r="GL827" i="20"/>
  <c r="FX827" i="20"/>
  <c r="FK827" i="20"/>
  <c r="FB827" i="20"/>
  <c r="EU827" i="20"/>
  <c r="ET827" i="20"/>
  <c r="DI827" i="20"/>
  <c r="CS827" i="20"/>
  <c r="CR827" i="20"/>
  <c r="AA827" i="20"/>
  <c r="FX826" i="20"/>
  <c r="FK826" i="20"/>
  <c r="FB826" i="20"/>
  <c r="EJ826" i="20"/>
  <c r="DI826" i="20"/>
  <c r="CS826" i="20"/>
  <c r="CR826" i="20"/>
  <c r="GL825" i="20"/>
  <c r="FX825" i="20"/>
  <c r="FK825" i="20"/>
  <c r="FB825" i="20"/>
  <c r="EJ825" i="20"/>
  <c r="DI825" i="20"/>
  <c r="CS825" i="20"/>
  <c r="CR825" i="20"/>
  <c r="EU824" i="20"/>
  <c r="ET824" i="20"/>
  <c r="AA824" i="20"/>
  <c r="EU823" i="20"/>
  <c r="ET823" i="20"/>
  <c r="AA823" i="20"/>
  <c r="GL822" i="20"/>
  <c r="FX822" i="20"/>
  <c r="FK822" i="20"/>
  <c r="FB822" i="20"/>
  <c r="EU822" i="20"/>
  <c r="ET822" i="20"/>
  <c r="DI822" i="20"/>
  <c r="CS822" i="20"/>
  <c r="CR822" i="20"/>
  <c r="AA822" i="20"/>
  <c r="FX821" i="20"/>
  <c r="FK821" i="20"/>
  <c r="FB821" i="20"/>
  <c r="EJ821" i="20"/>
  <c r="DI821" i="20"/>
  <c r="CS821" i="20"/>
  <c r="CR821" i="20"/>
  <c r="GL820" i="20"/>
  <c r="FX820" i="20"/>
  <c r="FK820" i="20"/>
  <c r="FB820" i="20"/>
  <c r="EJ820" i="20"/>
  <c r="DI820" i="20"/>
  <c r="CS820" i="20"/>
  <c r="CR820" i="20"/>
  <c r="EU819" i="20"/>
  <c r="ET819" i="20"/>
  <c r="AA819" i="20"/>
  <c r="EU818" i="20"/>
  <c r="ET818" i="20"/>
  <c r="AA818" i="20"/>
  <c r="GL817" i="20"/>
  <c r="FX817" i="20"/>
  <c r="FK817" i="20"/>
  <c r="FB817" i="20"/>
  <c r="EU817" i="20"/>
  <c r="ET817" i="20"/>
  <c r="DI817" i="20"/>
  <c r="CS817" i="20"/>
  <c r="CR817" i="20"/>
  <c r="AA817" i="20"/>
  <c r="FX816" i="20"/>
  <c r="FK816" i="20"/>
  <c r="FB816" i="20"/>
  <c r="EJ816" i="20"/>
  <c r="DI816" i="20"/>
  <c r="CS816" i="20"/>
  <c r="CR816" i="20"/>
  <c r="GL815" i="20"/>
  <c r="FX815" i="20"/>
  <c r="FK815" i="20"/>
  <c r="FB815" i="20"/>
  <c r="EJ815" i="20"/>
  <c r="DI815" i="20"/>
  <c r="CS815" i="20"/>
  <c r="CR815" i="20"/>
  <c r="EU814" i="20"/>
  <c r="ET814" i="20"/>
  <c r="AA814" i="20"/>
  <c r="EU813" i="20"/>
  <c r="ET813" i="20"/>
  <c r="AA813" i="20"/>
  <c r="GL812" i="20"/>
  <c r="FX812" i="20"/>
  <c r="FK812" i="20"/>
  <c r="FB812" i="20"/>
  <c r="EU812" i="20"/>
  <c r="ET812" i="20"/>
  <c r="DI812" i="20"/>
  <c r="CS812" i="20"/>
  <c r="CR812" i="20"/>
  <c r="AA812" i="20"/>
  <c r="FX811" i="20"/>
  <c r="FK811" i="20"/>
  <c r="FB811" i="20"/>
  <c r="EJ811" i="20"/>
  <c r="DI811" i="20"/>
  <c r="CS811" i="20"/>
  <c r="CR811" i="20"/>
  <c r="GL810" i="20"/>
  <c r="FX810" i="20"/>
  <c r="FK810" i="20"/>
  <c r="FB810" i="20"/>
  <c r="EJ810" i="20"/>
  <c r="DI810" i="20"/>
  <c r="CS810" i="20"/>
  <c r="CR810" i="20"/>
  <c r="EU809" i="20"/>
  <c r="ET809" i="20"/>
  <c r="AA809" i="20"/>
  <c r="EU808" i="20"/>
  <c r="ET808" i="20"/>
  <c r="AA808" i="20"/>
  <c r="GL807" i="20"/>
  <c r="FX807" i="20"/>
  <c r="FK807" i="20"/>
  <c r="FB807" i="20"/>
  <c r="EU807" i="20"/>
  <c r="ET807" i="20"/>
  <c r="DI807" i="20"/>
  <c r="CS807" i="20"/>
  <c r="CR807" i="20"/>
  <c r="AA807" i="20"/>
  <c r="FX806" i="20"/>
  <c r="FK806" i="20"/>
  <c r="FB806" i="20"/>
  <c r="EJ806" i="20"/>
  <c r="DI806" i="20"/>
  <c r="CS806" i="20"/>
  <c r="CR806" i="20"/>
  <c r="GL805" i="20"/>
  <c r="FX805" i="20"/>
  <c r="FK805" i="20"/>
  <c r="FB805" i="20"/>
  <c r="EJ805" i="20"/>
  <c r="DI805" i="20"/>
  <c r="CS805" i="20"/>
  <c r="CR805" i="20"/>
  <c r="EU804" i="20"/>
  <c r="ET804" i="20"/>
  <c r="AA804" i="20"/>
  <c r="EU803" i="20"/>
  <c r="ET803" i="20"/>
  <c r="AA803" i="20"/>
  <c r="GL802" i="20"/>
  <c r="FX802" i="20"/>
  <c r="FK802" i="20"/>
  <c r="FB802" i="20"/>
  <c r="EU802" i="20"/>
  <c r="ET802" i="20"/>
  <c r="DI802" i="20"/>
  <c r="CS802" i="20"/>
  <c r="CR802" i="20"/>
  <c r="AA802" i="20"/>
  <c r="FX801" i="20"/>
  <c r="FK801" i="20"/>
  <c r="FB801" i="20"/>
  <c r="EJ801" i="20"/>
  <c r="DI801" i="20"/>
  <c r="CS801" i="20"/>
  <c r="CR801" i="20"/>
  <c r="GL800" i="20"/>
  <c r="FX800" i="20"/>
  <c r="FK800" i="20"/>
  <c r="FB800" i="20"/>
  <c r="EJ800" i="20"/>
  <c r="DI800" i="20"/>
  <c r="CS800" i="20"/>
  <c r="CR800" i="20"/>
  <c r="EU799" i="20"/>
  <c r="ET799" i="20"/>
  <c r="AA799" i="20"/>
  <c r="EU798" i="20"/>
  <c r="ET798" i="20"/>
  <c r="AA798" i="20"/>
  <c r="GL797" i="20"/>
  <c r="FX797" i="20"/>
  <c r="FK797" i="20"/>
  <c r="FB797" i="20"/>
  <c r="EU797" i="20"/>
  <c r="ET797" i="20"/>
  <c r="DI797" i="20"/>
  <c r="CS797" i="20"/>
  <c r="CR797" i="20"/>
  <c r="AA797" i="20"/>
  <c r="FX796" i="20"/>
  <c r="FK796" i="20"/>
  <c r="FB796" i="20"/>
  <c r="EJ796" i="20"/>
  <c r="DI796" i="20"/>
  <c r="CS796" i="20"/>
  <c r="CR796" i="20"/>
  <c r="GL795" i="20"/>
  <c r="FX795" i="20"/>
  <c r="FK795" i="20"/>
  <c r="FB795" i="20"/>
  <c r="EJ795" i="20"/>
  <c r="DI795" i="20"/>
  <c r="CS795" i="20"/>
  <c r="CR795" i="20"/>
  <c r="EU794" i="20"/>
  <c r="ET794" i="20"/>
  <c r="AA794" i="20"/>
  <c r="EU793" i="20"/>
  <c r="ET793" i="20"/>
  <c r="AA793" i="20"/>
  <c r="GL792" i="20"/>
  <c r="FX792" i="20"/>
  <c r="FK792" i="20"/>
  <c r="FB792" i="20"/>
  <c r="EU792" i="20"/>
  <c r="ET792" i="20"/>
  <c r="DI792" i="20"/>
  <c r="CS792" i="20"/>
  <c r="CR792" i="20"/>
  <c r="AA792" i="20"/>
  <c r="FX791" i="20"/>
  <c r="FK791" i="20"/>
  <c r="FB791" i="20"/>
  <c r="EJ791" i="20"/>
  <c r="DI791" i="20"/>
  <c r="CS791" i="20"/>
  <c r="CR791" i="20"/>
  <c r="GL790" i="20"/>
  <c r="FX790" i="20"/>
  <c r="FK790" i="20"/>
  <c r="FB790" i="20"/>
  <c r="EJ790" i="20"/>
  <c r="DI790" i="20"/>
  <c r="CS790" i="20"/>
  <c r="CR790" i="20"/>
  <c r="EU789" i="20"/>
  <c r="ET789" i="20"/>
  <c r="AA789" i="20"/>
  <c r="EU788" i="20"/>
  <c r="ET788" i="20"/>
  <c r="AA788" i="20"/>
  <c r="GL787" i="20"/>
  <c r="FK787" i="20"/>
  <c r="EU787" i="20"/>
  <c r="ET787" i="20"/>
  <c r="DI787" i="20"/>
  <c r="CS787" i="20"/>
  <c r="CR787" i="20"/>
  <c r="AA787" i="20"/>
  <c r="FK786" i="20"/>
  <c r="EJ786" i="20"/>
  <c r="DI786" i="20"/>
  <c r="CS786" i="20"/>
  <c r="CR786" i="20"/>
  <c r="GL785" i="20"/>
  <c r="FK785" i="20"/>
  <c r="EJ785" i="20"/>
  <c r="DI785" i="20"/>
  <c r="CS785" i="20"/>
  <c r="CR785" i="20"/>
  <c r="EU784" i="20"/>
  <c r="ET784" i="20"/>
  <c r="AA784" i="20"/>
  <c r="EU783" i="20"/>
  <c r="ET783" i="20"/>
  <c r="AA783" i="20"/>
  <c r="GL782" i="20"/>
  <c r="FK782" i="20"/>
  <c r="EU782" i="20"/>
  <c r="ET782" i="20"/>
  <c r="DI782" i="20"/>
  <c r="CS782" i="20"/>
  <c r="CR782" i="20"/>
  <c r="AA782" i="20"/>
  <c r="FK781" i="20"/>
  <c r="EJ781" i="20"/>
  <c r="DI781" i="20"/>
  <c r="CS781" i="20"/>
  <c r="CR781" i="20"/>
  <c r="GL780" i="20"/>
  <c r="FK780" i="20"/>
  <c r="EJ780" i="20"/>
  <c r="DI780" i="20"/>
  <c r="CS780" i="20"/>
  <c r="CR780" i="20"/>
  <c r="EU779" i="20"/>
  <c r="ET779" i="20"/>
  <c r="AA779" i="20"/>
  <c r="EU778" i="20"/>
  <c r="ET778" i="20"/>
  <c r="AA778" i="20"/>
  <c r="GL777" i="20"/>
  <c r="FK777" i="20"/>
  <c r="EU777" i="20"/>
  <c r="ET777" i="20"/>
  <c r="DI777" i="20"/>
  <c r="CS777" i="20"/>
  <c r="CR777" i="20"/>
  <c r="AA777" i="20"/>
  <c r="FK776" i="20"/>
  <c r="EJ776" i="20"/>
  <c r="DV776" i="20"/>
  <c r="DI776" i="20"/>
  <c r="CS776" i="20"/>
  <c r="CR776" i="20"/>
  <c r="GL775" i="20"/>
  <c r="FK775" i="20"/>
  <c r="EJ775" i="20"/>
  <c r="DV775" i="20"/>
  <c r="DI775" i="20"/>
  <c r="CS775" i="20"/>
  <c r="CR775" i="20"/>
  <c r="EU774" i="20"/>
  <c r="ET774" i="20"/>
  <c r="AA774" i="20"/>
  <c r="EU773" i="20"/>
  <c r="ET773" i="20"/>
  <c r="AA773" i="20"/>
  <c r="GL772" i="20"/>
  <c r="FK772" i="20"/>
  <c r="EU772" i="20"/>
  <c r="ET772" i="20"/>
  <c r="DI772" i="20"/>
  <c r="CS772" i="20"/>
  <c r="CR772" i="20"/>
  <c r="AA772" i="20"/>
  <c r="FK771" i="20"/>
  <c r="EJ771" i="20"/>
  <c r="DV771" i="20"/>
  <c r="DI771" i="20"/>
  <c r="CS771" i="20"/>
  <c r="CR771" i="20"/>
  <c r="GL770" i="20"/>
  <c r="FK770" i="20"/>
  <c r="EJ770" i="20"/>
  <c r="DV770" i="20"/>
  <c r="DI770" i="20"/>
  <c r="CS770" i="20"/>
  <c r="CR770" i="20"/>
  <c r="AA769" i="20"/>
  <c r="EU768" i="20"/>
  <c r="ET768" i="20"/>
  <c r="AA768" i="20"/>
  <c r="EU767" i="20"/>
  <c r="ET767" i="20"/>
  <c r="AA767" i="20"/>
  <c r="GL766" i="20"/>
  <c r="FX766" i="20"/>
  <c r="FK766" i="20"/>
  <c r="FB766" i="20"/>
  <c r="EU766" i="20"/>
  <c r="ET766" i="20"/>
  <c r="EJ766" i="20"/>
  <c r="DI766" i="20"/>
  <c r="CS766" i="20"/>
  <c r="CR766" i="20"/>
  <c r="FX765" i="20"/>
  <c r="FK765" i="20"/>
  <c r="FB765" i="20"/>
  <c r="EJ765" i="20"/>
  <c r="DI765" i="20"/>
  <c r="CS765" i="20"/>
  <c r="CR765" i="20"/>
  <c r="GL764" i="20"/>
  <c r="FX764" i="20"/>
  <c r="FK764" i="20"/>
  <c r="FB764" i="20"/>
  <c r="DI764" i="20"/>
  <c r="CS764" i="20"/>
  <c r="CR764" i="20"/>
  <c r="AA764" i="20"/>
  <c r="EU763" i="20"/>
  <c r="ET763" i="20"/>
  <c r="AA763" i="20"/>
  <c r="EU762" i="20"/>
  <c r="ET762" i="20"/>
  <c r="AA762" i="20"/>
  <c r="GL761" i="20"/>
  <c r="FX761" i="20"/>
  <c r="FK761" i="20"/>
  <c r="FB761" i="20"/>
  <c r="EU761" i="20"/>
  <c r="ET761" i="20"/>
  <c r="EJ761" i="20"/>
  <c r="DI761" i="20"/>
  <c r="CS761" i="20"/>
  <c r="CR761" i="20"/>
  <c r="FX760" i="20"/>
  <c r="FK760" i="20"/>
  <c r="FB760" i="20"/>
  <c r="EJ760" i="20"/>
  <c r="DI760" i="20"/>
  <c r="CS760" i="20"/>
  <c r="CR760" i="20"/>
  <c r="GL759" i="20"/>
  <c r="FX759" i="20"/>
  <c r="FK759" i="20"/>
  <c r="FB759" i="20"/>
  <c r="DI759" i="20"/>
  <c r="CS759" i="20"/>
  <c r="CR759" i="20"/>
  <c r="AA759" i="20"/>
  <c r="EU758" i="20"/>
  <c r="ET758" i="20"/>
  <c r="BB758" i="20"/>
  <c r="AA758" i="20"/>
  <c r="EU757" i="20"/>
  <c r="ET757" i="20"/>
  <c r="AA757" i="20"/>
  <c r="GL756" i="20"/>
  <c r="FX756" i="20"/>
  <c r="FK756" i="20"/>
  <c r="FB756" i="20"/>
  <c r="EU756" i="20"/>
  <c r="ET756" i="20"/>
  <c r="EJ756" i="20"/>
  <c r="DI756" i="20"/>
  <c r="CS756" i="20"/>
  <c r="CR756" i="20"/>
  <c r="FK755" i="20"/>
  <c r="EJ755" i="20"/>
  <c r="DI755" i="20"/>
  <c r="CS755" i="20"/>
  <c r="CR755" i="20"/>
  <c r="GL754" i="20"/>
  <c r="FK754" i="20"/>
  <c r="DI754" i="20"/>
  <c r="CS754" i="20"/>
  <c r="CR754" i="20"/>
  <c r="AA754" i="20"/>
  <c r="EU753" i="20"/>
  <c r="ET753" i="20"/>
  <c r="AA753" i="20"/>
  <c r="EU752" i="20"/>
  <c r="ET752" i="20"/>
  <c r="AA752" i="20"/>
  <c r="GL751" i="20"/>
  <c r="FX751" i="20"/>
  <c r="FK751" i="20"/>
  <c r="FB751" i="20"/>
  <c r="EU751" i="20"/>
  <c r="ET751" i="20"/>
  <c r="EJ751" i="20"/>
  <c r="DI751" i="20"/>
  <c r="CS751" i="20"/>
  <c r="CR751" i="20"/>
  <c r="BV751" i="20"/>
  <c r="FK750" i="20"/>
  <c r="EJ750" i="20"/>
  <c r="DI750" i="20"/>
  <c r="CS750" i="20"/>
  <c r="CR750" i="20"/>
  <c r="BV750" i="20"/>
  <c r="GL749" i="20"/>
  <c r="FK749" i="20"/>
  <c r="DI749" i="20"/>
  <c r="CS749" i="20"/>
  <c r="CR749" i="20"/>
  <c r="BW749" i="20"/>
  <c r="AA749" i="20"/>
  <c r="EU748" i="20"/>
  <c r="ET748" i="20"/>
  <c r="AA748" i="20"/>
  <c r="EU747" i="20"/>
  <c r="ET747" i="20"/>
  <c r="AA747" i="20"/>
  <c r="GL746" i="20"/>
  <c r="FX746" i="20"/>
  <c r="FK746" i="20"/>
  <c r="FB746" i="20"/>
  <c r="EU746" i="20"/>
  <c r="ET746" i="20"/>
  <c r="EJ746" i="20"/>
  <c r="DI746" i="20"/>
  <c r="CS746" i="20"/>
  <c r="CR746" i="20"/>
  <c r="FX745" i="20"/>
  <c r="FK745" i="20"/>
  <c r="FB745" i="20"/>
  <c r="EJ745" i="20"/>
  <c r="DI745" i="20"/>
  <c r="CS745" i="20"/>
  <c r="CR745" i="20"/>
  <c r="GL744" i="20"/>
  <c r="FX744" i="20"/>
  <c r="FK744" i="20"/>
  <c r="FB744" i="20"/>
  <c r="DI744" i="20"/>
  <c r="CS744" i="20"/>
  <c r="CR744" i="20"/>
  <c r="AA744" i="20"/>
  <c r="EU743" i="20"/>
  <c r="ET743" i="20"/>
  <c r="AA743" i="20"/>
  <c r="EU742" i="20"/>
  <c r="ET742" i="20"/>
  <c r="AA742" i="20"/>
  <c r="GL741" i="20"/>
  <c r="FX741" i="20"/>
  <c r="FK741" i="20"/>
  <c r="FB741" i="20"/>
  <c r="EU741" i="20"/>
  <c r="ET741" i="20"/>
  <c r="EJ741" i="20"/>
  <c r="DI741" i="20"/>
  <c r="CS741" i="20"/>
  <c r="CR741" i="20"/>
  <c r="FX740" i="20"/>
  <c r="FK740" i="20"/>
  <c r="FB740" i="20"/>
  <c r="EJ740" i="20"/>
  <c r="DI740" i="20"/>
  <c r="CS740" i="20"/>
  <c r="CR740" i="20"/>
  <c r="GL739" i="20"/>
  <c r="FX739" i="20"/>
  <c r="FK739" i="20"/>
  <c r="FB739" i="20"/>
  <c r="DI739" i="20"/>
  <c r="CS739" i="20"/>
  <c r="CR739" i="20"/>
  <c r="AA739" i="20"/>
  <c r="EU738" i="20"/>
  <c r="ET738" i="20"/>
  <c r="AA738" i="20"/>
  <c r="EU737" i="20"/>
  <c r="ET737" i="20"/>
  <c r="AA737" i="20"/>
  <c r="GL736" i="20"/>
  <c r="FX736" i="20"/>
  <c r="FK736" i="20"/>
  <c r="FB736" i="20"/>
  <c r="EU736" i="20"/>
  <c r="ET736" i="20"/>
  <c r="EJ736" i="20"/>
  <c r="DI736" i="20"/>
  <c r="CS736" i="20"/>
  <c r="CR736" i="20"/>
  <c r="FX735" i="20"/>
  <c r="FK735" i="20"/>
  <c r="FB735" i="20"/>
  <c r="EJ735" i="20"/>
  <c r="DI735" i="20"/>
  <c r="CS735" i="20"/>
  <c r="CR735" i="20"/>
  <c r="GL734" i="20"/>
  <c r="FX734" i="20"/>
  <c r="FK734" i="20"/>
  <c r="FB734" i="20"/>
  <c r="DI734" i="20"/>
  <c r="CS734" i="20"/>
  <c r="CR734" i="20"/>
  <c r="AA734" i="20"/>
  <c r="EU733" i="20"/>
  <c r="ET733" i="20"/>
  <c r="AA733" i="20"/>
  <c r="EU732" i="20"/>
  <c r="ET732" i="20"/>
  <c r="AA732" i="20"/>
  <c r="GL731" i="20"/>
  <c r="FX731" i="20"/>
  <c r="FK731" i="20"/>
  <c r="FB731" i="20"/>
  <c r="EU731" i="20"/>
  <c r="ET731" i="20"/>
  <c r="EJ731" i="20"/>
  <c r="DI731" i="20"/>
  <c r="CS731" i="20"/>
  <c r="CR731" i="20"/>
  <c r="FX730" i="20"/>
  <c r="FK730" i="20"/>
  <c r="FB730" i="20"/>
  <c r="EJ730" i="20"/>
  <c r="DI730" i="20"/>
  <c r="CS730" i="20"/>
  <c r="CR730" i="20"/>
  <c r="GL729" i="20"/>
  <c r="FX729" i="20"/>
  <c r="FK729" i="20"/>
  <c r="FB729" i="20"/>
  <c r="DI729" i="20"/>
  <c r="CS729" i="20"/>
  <c r="CR729" i="20"/>
  <c r="AA729" i="20"/>
  <c r="EU728" i="20"/>
  <c r="ET728" i="20"/>
  <c r="AA728" i="20"/>
  <c r="EU727" i="20"/>
  <c r="ET727" i="20"/>
  <c r="AA727" i="20"/>
  <c r="GL726" i="20"/>
  <c r="FX726" i="20"/>
  <c r="FK726" i="20"/>
  <c r="FB726" i="20"/>
  <c r="EU726" i="20"/>
  <c r="ET726" i="20"/>
  <c r="EJ726" i="20"/>
  <c r="DI726" i="20"/>
  <c r="CS726" i="20"/>
  <c r="CR726" i="20"/>
  <c r="FX725" i="20"/>
  <c r="FK725" i="20"/>
  <c r="FB725" i="20"/>
  <c r="EJ725" i="20"/>
  <c r="DI725" i="20"/>
  <c r="CS725" i="20"/>
  <c r="CR725" i="20"/>
  <c r="GL724" i="20"/>
  <c r="FX724" i="20"/>
  <c r="FK724" i="20"/>
  <c r="FB724" i="20"/>
  <c r="DI724" i="20"/>
  <c r="CS724" i="20"/>
  <c r="CR724" i="20"/>
  <c r="AA724" i="20"/>
  <c r="EU723" i="20"/>
  <c r="ET723" i="20"/>
  <c r="AA723" i="20"/>
  <c r="EU722" i="20"/>
  <c r="ET722" i="20"/>
  <c r="AA722" i="20"/>
  <c r="GL721" i="20"/>
  <c r="FX721" i="20"/>
  <c r="FK721" i="20"/>
  <c r="FB721" i="20"/>
  <c r="EU721" i="20"/>
  <c r="ET721" i="20"/>
  <c r="EJ721" i="20"/>
  <c r="DI721" i="20"/>
  <c r="CS721" i="20"/>
  <c r="CR721" i="20"/>
  <c r="FX720" i="20"/>
  <c r="FK720" i="20"/>
  <c r="FB720" i="20"/>
  <c r="EJ720" i="20"/>
  <c r="DI720" i="20"/>
  <c r="CS720" i="20"/>
  <c r="CR720" i="20"/>
  <c r="GL719" i="20"/>
  <c r="FX719" i="20"/>
  <c r="FK719" i="20"/>
  <c r="FB719" i="20"/>
  <c r="DI719" i="20"/>
  <c r="CS719" i="20"/>
  <c r="CR719" i="20"/>
  <c r="AA719" i="20"/>
  <c r="EU718" i="20"/>
  <c r="ET718" i="20"/>
  <c r="AA718" i="20"/>
  <c r="EU717" i="20"/>
  <c r="ET717" i="20"/>
  <c r="AA717" i="20"/>
  <c r="GL716" i="20"/>
  <c r="FX716" i="20"/>
  <c r="FK716" i="20"/>
  <c r="FB716" i="20"/>
  <c r="EU716" i="20"/>
  <c r="ET716" i="20"/>
  <c r="EJ716" i="20"/>
  <c r="DI716" i="20"/>
  <c r="CS716" i="20"/>
  <c r="CR716" i="20"/>
  <c r="FX715" i="20"/>
  <c r="FK715" i="20"/>
  <c r="FB715" i="20"/>
  <c r="EJ715" i="20"/>
  <c r="DI715" i="20"/>
  <c r="CS715" i="20"/>
  <c r="CR715" i="20"/>
  <c r="GL714" i="20"/>
  <c r="FX714" i="20"/>
  <c r="FK714" i="20"/>
  <c r="FB714" i="20"/>
  <c r="DI714" i="20"/>
  <c r="CS714" i="20"/>
  <c r="CR714" i="20"/>
  <c r="AA714" i="20"/>
  <c r="EU713" i="20"/>
  <c r="ET713" i="20"/>
  <c r="AA713" i="20"/>
  <c r="EU712" i="20"/>
  <c r="ET712" i="20"/>
  <c r="AA712" i="20"/>
  <c r="GL711" i="20"/>
  <c r="FX711" i="20"/>
  <c r="FK711" i="20"/>
  <c r="FB711" i="20"/>
  <c r="EU711" i="20"/>
  <c r="ET711" i="20"/>
  <c r="EJ711" i="20"/>
  <c r="DI711" i="20"/>
  <c r="CS711" i="20"/>
  <c r="CR711" i="20"/>
  <c r="FX710" i="20"/>
  <c r="FK710" i="20"/>
  <c r="FB710" i="20"/>
  <c r="EJ710" i="20"/>
  <c r="DI710" i="20"/>
  <c r="CS710" i="20"/>
  <c r="CR710" i="20"/>
  <c r="GL709" i="20"/>
  <c r="FX709" i="20"/>
  <c r="FK709" i="20"/>
  <c r="FB709" i="20"/>
  <c r="DI709" i="20"/>
  <c r="CS709" i="20"/>
  <c r="CR709" i="20"/>
  <c r="AA709" i="20"/>
  <c r="EU708" i="20"/>
  <c r="ET708" i="20"/>
  <c r="AA708" i="20"/>
  <c r="EU707" i="20"/>
  <c r="ET707" i="20"/>
  <c r="AA707" i="20"/>
  <c r="GL706" i="20"/>
  <c r="FX706" i="20"/>
  <c r="FK706" i="20"/>
  <c r="FB706" i="20"/>
  <c r="EU706" i="20"/>
  <c r="ET706" i="20"/>
  <c r="EJ706" i="20"/>
  <c r="DI706" i="20"/>
  <c r="CS706" i="20"/>
  <c r="CR706" i="20"/>
  <c r="FX705" i="20"/>
  <c r="FK705" i="20"/>
  <c r="FB705" i="20"/>
  <c r="EJ705" i="20"/>
  <c r="DI705" i="20"/>
  <c r="CS705" i="20"/>
  <c r="CR705" i="20"/>
  <c r="GL704" i="20"/>
  <c r="FX704" i="20"/>
  <c r="FK704" i="20"/>
  <c r="FB704" i="20"/>
  <c r="DI704" i="20"/>
  <c r="CS704" i="20"/>
  <c r="CR704" i="20"/>
  <c r="AA704" i="20"/>
  <c r="EU703" i="20"/>
  <c r="ET703" i="20"/>
  <c r="AA703" i="20"/>
  <c r="EU702" i="20"/>
  <c r="ET702" i="20"/>
  <c r="AA702" i="20"/>
  <c r="GL701" i="20"/>
  <c r="FX701" i="20"/>
  <c r="FK701" i="20"/>
  <c r="FB701" i="20"/>
  <c r="EU701" i="20"/>
  <c r="ET701" i="20"/>
  <c r="EJ701" i="20"/>
  <c r="DI701" i="20"/>
  <c r="CS701" i="20"/>
  <c r="CR701" i="20"/>
  <c r="FX700" i="20"/>
  <c r="FK700" i="20"/>
  <c r="FB700" i="20"/>
  <c r="EJ700" i="20"/>
  <c r="DI700" i="20"/>
  <c r="CS700" i="20"/>
  <c r="CR700" i="20"/>
  <c r="GL699" i="20"/>
  <c r="FX699" i="20"/>
  <c r="FK699" i="20"/>
  <c r="FB699" i="20"/>
  <c r="DI699" i="20"/>
  <c r="CS699" i="20"/>
  <c r="CR699" i="20"/>
  <c r="AA699" i="20"/>
  <c r="EU698" i="20"/>
  <c r="ET698" i="20"/>
  <c r="AA698" i="20"/>
  <c r="EU697" i="20"/>
  <c r="ET697" i="20"/>
  <c r="AA697" i="20"/>
  <c r="GL696" i="20"/>
  <c r="FX696" i="20"/>
  <c r="FK696" i="20"/>
  <c r="FB696" i="20"/>
  <c r="EU696" i="20"/>
  <c r="ET696" i="20"/>
  <c r="EJ696" i="20"/>
  <c r="DI696" i="20"/>
  <c r="CS696" i="20"/>
  <c r="CR696" i="20"/>
  <c r="FX695" i="20"/>
  <c r="FK695" i="20"/>
  <c r="FB695" i="20"/>
  <c r="EJ695" i="20"/>
  <c r="DI695" i="20"/>
  <c r="CS695" i="20"/>
  <c r="CR695" i="20"/>
  <c r="GL694" i="20"/>
  <c r="FX694" i="20"/>
  <c r="FK694" i="20"/>
  <c r="FB694" i="20"/>
  <c r="DI694" i="20"/>
  <c r="CS694" i="20"/>
  <c r="CR694" i="20"/>
  <c r="AA694" i="20"/>
  <c r="EU693" i="20"/>
  <c r="ET693" i="20"/>
  <c r="AA693" i="20"/>
  <c r="EU692" i="20"/>
  <c r="ET692" i="20"/>
  <c r="AA692" i="20"/>
  <c r="GL691" i="20"/>
  <c r="FK691" i="20"/>
  <c r="EU691" i="20"/>
  <c r="ET691" i="20"/>
  <c r="EJ691" i="20"/>
  <c r="DI691" i="20"/>
  <c r="CS691" i="20"/>
  <c r="CR691" i="20"/>
  <c r="FK690" i="20"/>
  <c r="EJ690" i="20"/>
  <c r="DI690" i="20"/>
  <c r="CS690" i="20"/>
  <c r="CR690" i="20"/>
  <c r="GL689" i="20"/>
  <c r="FK689" i="20"/>
  <c r="DI689" i="20"/>
  <c r="CS689" i="20"/>
  <c r="CR689" i="20"/>
  <c r="AA689" i="20"/>
  <c r="EU688" i="20"/>
  <c r="ET688" i="20"/>
  <c r="AA688" i="20"/>
  <c r="EU687" i="20"/>
  <c r="ET687" i="20"/>
  <c r="AA687" i="20"/>
  <c r="GL686" i="20"/>
  <c r="FK686" i="20"/>
  <c r="EU686" i="20"/>
  <c r="ET686" i="20"/>
  <c r="EJ686" i="20"/>
  <c r="DI686" i="20"/>
  <c r="CS686" i="20"/>
  <c r="CR686" i="20"/>
  <c r="FK685" i="20"/>
  <c r="EJ685" i="20"/>
  <c r="DI685" i="20"/>
  <c r="CS685" i="20"/>
  <c r="CR685" i="20"/>
  <c r="GL684" i="20"/>
  <c r="FK684" i="20"/>
  <c r="DI684" i="20"/>
  <c r="CS684" i="20"/>
  <c r="CR684" i="20"/>
  <c r="AA684" i="20"/>
  <c r="EU683" i="20"/>
  <c r="ET683" i="20"/>
  <c r="AA683" i="20"/>
  <c r="EU682" i="20"/>
  <c r="ET682" i="20"/>
  <c r="AA682" i="20"/>
  <c r="GL681" i="20"/>
  <c r="FK681" i="20"/>
  <c r="EU681" i="20"/>
  <c r="ET681" i="20"/>
  <c r="EJ681" i="20"/>
  <c r="DV681" i="20"/>
  <c r="DI681" i="20"/>
  <c r="CS681" i="20"/>
  <c r="CR681" i="20"/>
  <c r="FK680" i="20"/>
  <c r="EJ680" i="20"/>
  <c r="DV680" i="20"/>
  <c r="DI680" i="20"/>
  <c r="CS680" i="20"/>
  <c r="CR680" i="20"/>
  <c r="GL679" i="20"/>
  <c r="FK679" i="20"/>
  <c r="DI679" i="20"/>
  <c r="CS679" i="20"/>
  <c r="CR679" i="20"/>
  <c r="AA679" i="20"/>
  <c r="EU678" i="20"/>
  <c r="ET678" i="20"/>
  <c r="AA678" i="20"/>
  <c r="EU677" i="20"/>
  <c r="ET677" i="20"/>
  <c r="AA677" i="20"/>
  <c r="GL676" i="20"/>
  <c r="FK676" i="20"/>
  <c r="EU676" i="20"/>
  <c r="ET676" i="20"/>
  <c r="EJ676" i="20"/>
  <c r="DV676" i="20"/>
  <c r="DI676" i="20"/>
  <c r="CS676" i="20"/>
  <c r="CR676" i="20"/>
  <c r="FK675" i="20"/>
  <c r="EJ675" i="20"/>
  <c r="DV675" i="20"/>
  <c r="DI675" i="20"/>
  <c r="CS675" i="20"/>
  <c r="CR675" i="20"/>
  <c r="GL674" i="20"/>
  <c r="FK674" i="20"/>
  <c r="DI674" i="20"/>
  <c r="CS674" i="20"/>
  <c r="CR674" i="20"/>
  <c r="AA674" i="20"/>
  <c r="AA673" i="20"/>
  <c r="EU672" i="20"/>
  <c r="ET672" i="20"/>
  <c r="AA672" i="20"/>
  <c r="EU671" i="20"/>
  <c r="ET671" i="20"/>
  <c r="GL670" i="20"/>
  <c r="FX670" i="20"/>
  <c r="FK670" i="20"/>
  <c r="FB670" i="20"/>
  <c r="EU670" i="20"/>
  <c r="ET670" i="20"/>
  <c r="EJ670" i="20"/>
  <c r="DI670" i="20"/>
  <c r="CS670" i="20"/>
  <c r="CR670" i="20"/>
  <c r="FX669" i="20"/>
  <c r="FK669" i="20"/>
  <c r="FB669" i="20"/>
  <c r="DI669" i="20"/>
  <c r="CS669" i="20"/>
  <c r="CR669" i="20"/>
  <c r="AA669" i="20"/>
  <c r="GL668" i="20"/>
  <c r="FX668" i="20"/>
  <c r="FK668" i="20"/>
  <c r="FB668" i="20"/>
  <c r="DI668" i="20"/>
  <c r="CS668" i="20"/>
  <c r="CR668" i="20"/>
  <c r="AA668" i="20"/>
  <c r="EU667" i="20"/>
  <c r="ET667" i="20"/>
  <c r="AA667" i="20"/>
  <c r="EU666" i="20"/>
  <c r="ET666" i="20"/>
  <c r="GL665" i="20"/>
  <c r="FX665" i="20"/>
  <c r="FK665" i="20"/>
  <c r="FB665" i="20"/>
  <c r="EU665" i="20"/>
  <c r="ET665" i="20"/>
  <c r="EJ665" i="20"/>
  <c r="DI665" i="20"/>
  <c r="CS665" i="20"/>
  <c r="CR665" i="20"/>
  <c r="FX664" i="20"/>
  <c r="FK664" i="20"/>
  <c r="FB664" i="20"/>
  <c r="DI664" i="20"/>
  <c r="CS664" i="20"/>
  <c r="CR664" i="20"/>
  <c r="AA664" i="20"/>
  <c r="GL663" i="20"/>
  <c r="FX663" i="20"/>
  <c r="FK663" i="20"/>
  <c r="FB663" i="20"/>
  <c r="DI663" i="20"/>
  <c r="CS663" i="20"/>
  <c r="CR663" i="20"/>
  <c r="BB663" i="20"/>
  <c r="AA663" i="20"/>
  <c r="EU662" i="20"/>
  <c r="ET662" i="20"/>
  <c r="AA662" i="20"/>
  <c r="EU661" i="20"/>
  <c r="ET661" i="20"/>
  <c r="GL660" i="20"/>
  <c r="FX660" i="20"/>
  <c r="FK660" i="20"/>
  <c r="FB660" i="20"/>
  <c r="EU660" i="20"/>
  <c r="ET660" i="20"/>
  <c r="EJ660" i="20"/>
  <c r="DI660" i="20"/>
  <c r="CS660" i="20"/>
  <c r="CR660" i="20"/>
  <c r="FK659" i="20"/>
  <c r="DI659" i="20"/>
  <c r="CS659" i="20"/>
  <c r="CR659" i="20"/>
  <c r="AA659" i="20"/>
  <c r="GL658" i="20"/>
  <c r="FK658" i="20"/>
  <c r="DI658" i="20"/>
  <c r="CS658" i="20"/>
  <c r="CR658" i="20"/>
  <c r="AA658" i="20"/>
  <c r="EU657" i="20"/>
  <c r="ET657" i="20"/>
  <c r="AA657" i="20"/>
  <c r="EU656" i="20"/>
  <c r="ET656" i="20"/>
  <c r="GL655" i="20"/>
  <c r="FX655" i="20"/>
  <c r="FK655" i="20"/>
  <c r="FB655" i="20"/>
  <c r="EU655" i="20"/>
  <c r="ET655" i="20"/>
  <c r="EJ655" i="20"/>
  <c r="DI655" i="20"/>
  <c r="CS655" i="20"/>
  <c r="CR655" i="20"/>
  <c r="BV655" i="20"/>
  <c r="FK654" i="20"/>
  <c r="DI654" i="20"/>
  <c r="CS654" i="20"/>
  <c r="CR654" i="20"/>
  <c r="BV654" i="20"/>
  <c r="AA654" i="20"/>
  <c r="GL653" i="20"/>
  <c r="FK653" i="20"/>
  <c r="DI653" i="20"/>
  <c r="CS653" i="20"/>
  <c r="CR653" i="20"/>
  <c r="BW653" i="20"/>
  <c r="AA653" i="20"/>
  <c r="EU652" i="20"/>
  <c r="ET652" i="20"/>
  <c r="AA652" i="20"/>
  <c r="EU651" i="20"/>
  <c r="ET651" i="20"/>
  <c r="GL650" i="20"/>
  <c r="FX650" i="20"/>
  <c r="FK650" i="20"/>
  <c r="FB650" i="20"/>
  <c r="EU650" i="20"/>
  <c r="ET650" i="20"/>
  <c r="EJ650" i="20"/>
  <c r="DI650" i="20"/>
  <c r="CS650" i="20"/>
  <c r="CR650" i="20"/>
  <c r="FX649" i="20"/>
  <c r="FK649" i="20"/>
  <c r="FB649" i="20"/>
  <c r="DI649" i="20"/>
  <c r="CS649" i="20"/>
  <c r="CR649" i="20"/>
  <c r="AA649" i="20"/>
  <c r="GL648" i="20"/>
  <c r="FX648" i="20"/>
  <c r="FK648" i="20"/>
  <c r="FB648" i="20"/>
  <c r="DI648" i="20"/>
  <c r="CS648" i="20"/>
  <c r="CR648" i="20"/>
  <c r="AA648" i="20"/>
  <c r="EU647" i="20"/>
  <c r="ET647" i="20"/>
  <c r="AA647" i="20"/>
  <c r="EU646" i="20"/>
  <c r="ET646" i="20"/>
  <c r="GL645" i="20"/>
  <c r="FX645" i="20"/>
  <c r="FK645" i="20"/>
  <c r="FB645" i="20"/>
  <c r="EU645" i="20"/>
  <c r="ET645" i="20"/>
  <c r="EJ645" i="20"/>
  <c r="DI645" i="20"/>
  <c r="CS645" i="20"/>
  <c r="CR645" i="20"/>
  <c r="FX644" i="20"/>
  <c r="FK644" i="20"/>
  <c r="FB644" i="20"/>
  <c r="DI644" i="20"/>
  <c r="CS644" i="20"/>
  <c r="CR644" i="20"/>
  <c r="AA644" i="20"/>
  <c r="GL643" i="20"/>
  <c r="FX643" i="20"/>
  <c r="FK643" i="20"/>
  <c r="FB643" i="20"/>
  <c r="DI643" i="20"/>
  <c r="CS643" i="20"/>
  <c r="CR643" i="20"/>
  <c r="AA643" i="20"/>
  <c r="EU642" i="20"/>
  <c r="ET642" i="20"/>
  <c r="AA642" i="20"/>
  <c r="EU641" i="20"/>
  <c r="ET641" i="20"/>
  <c r="GL640" i="20"/>
  <c r="FX640" i="20"/>
  <c r="FK640" i="20"/>
  <c r="FB640" i="20"/>
  <c r="EU640" i="20"/>
  <c r="ET640" i="20"/>
  <c r="EJ640" i="20"/>
  <c r="DI640" i="20"/>
  <c r="CS640" i="20"/>
  <c r="CR640" i="20"/>
  <c r="FX639" i="20"/>
  <c r="FK639" i="20"/>
  <c r="FB639" i="20"/>
  <c r="DI639" i="20"/>
  <c r="CS639" i="20"/>
  <c r="CR639" i="20"/>
  <c r="AA639" i="20"/>
  <c r="GL638" i="20"/>
  <c r="FX638" i="20"/>
  <c r="FK638" i="20"/>
  <c r="FB638" i="20"/>
  <c r="DI638" i="20"/>
  <c r="CS638" i="20"/>
  <c r="CR638" i="20"/>
  <c r="AA638" i="20"/>
  <c r="EU637" i="20"/>
  <c r="ET637" i="20"/>
  <c r="AA637" i="20"/>
  <c r="EU636" i="20"/>
  <c r="ET636" i="20"/>
  <c r="GL635" i="20"/>
  <c r="FX635" i="20"/>
  <c r="FK635" i="20"/>
  <c r="FB635" i="20"/>
  <c r="EU635" i="20"/>
  <c r="ET635" i="20"/>
  <c r="EJ635" i="20"/>
  <c r="DI635" i="20"/>
  <c r="CS635" i="20"/>
  <c r="CR635" i="20"/>
  <c r="FX634" i="20"/>
  <c r="FK634" i="20"/>
  <c r="FB634" i="20"/>
  <c r="DI634" i="20"/>
  <c r="CS634" i="20"/>
  <c r="CR634" i="20"/>
  <c r="AA634" i="20"/>
  <c r="GL633" i="20"/>
  <c r="FX633" i="20"/>
  <c r="FK633" i="20"/>
  <c r="FB633" i="20"/>
  <c r="DI633" i="20"/>
  <c r="CS633" i="20"/>
  <c r="CR633" i="20"/>
  <c r="AA633" i="20"/>
  <c r="EU632" i="20"/>
  <c r="ET632" i="20"/>
  <c r="AA632" i="20"/>
  <c r="EU631" i="20"/>
  <c r="ET631" i="20"/>
  <c r="GL630" i="20"/>
  <c r="FX630" i="20"/>
  <c r="FK630" i="20"/>
  <c r="FB630" i="20"/>
  <c r="EU630" i="20"/>
  <c r="ET630" i="20"/>
  <c r="EJ630" i="20"/>
  <c r="DI630" i="20"/>
  <c r="CS630" i="20"/>
  <c r="CR630" i="20"/>
  <c r="FX629" i="20"/>
  <c r="FK629" i="20"/>
  <c r="FB629" i="20"/>
  <c r="DI629" i="20"/>
  <c r="CS629" i="20"/>
  <c r="CR629" i="20"/>
  <c r="AA629" i="20"/>
  <c r="GL628" i="20"/>
  <c r="FX628" i="20"/>
  <c r="FK628" i="20"/>
  <c r="FB628" i="20"/>
  <c r="DI628" i="20"/>
  <c r="CS628" i="20"/>
  <c r="CR628" i="20"/>
  <c r="AA628" i="20"/>
  <c r="EU627" i="20"/>
  <c r="ET627" i="20"/>
  <c r="AA627" i="20"/>
  <c r="EU626" i="20"/>
  <c r="ET626" i="20"/>
  <c r="GL625" i="20"/>
  <c r="FX625" i="20"/>
  <c r="FK625" i="20"/>
  <c r="FB625" i="20"/>
  <c r="EU625" i="20"/>
  <c r="ET625" i="20"/>
  <c r="EJ625" i="20"/>
  <c r="DI625" i="20"/>
  <c r="CS625" i="20"/>
  <c r="CR625" i="20"/>
  <c r="FX624" i="20"/>
  <c r="FK624" i="20"/>
  <c r="FB624" i="20"/>
  <c r="DI624" i="20"/>
  <c r="CS624" i="20"/>
  <c r="CR624" i="20"/>
  <c r="AA624" i="20"/>
  <c r="GL623" i="20"/>
  <c r="FX623" i="20"/>
  <c r="FK623" i="20"/>
  <c r="FB623" i="20"/>
  <c r="DI623" i="20"/>
  <c r="CS623" i="20"/>
  <c r="CR623" i="20"/>
  <c r="AA623" i="20"/>
  <c r="EU622" i="20"/>
  <c r="ET622" i="20"/>
  <c r="AA622" i="20"/>
  <c r="EU621" i="20"/>
  <c r="ET621" i="20"/>
  <c r="GL620" i="20"/>
  <c r="FX620" i="20"/>
  <c r="FK620" i="20"/>
  <c r="FB620" i="20"/>
  <c r="EU620" i="20"/>
  <c r="ET620" i="20"/>
  <c r="EJ620" i="20"/>
  <c r="DI620" i="20"/>
  <c r="CS620" i="20"/>
  <c r="CR620" i="20"/>
  <c r="FX619" i="20"/>
  <c r="FK619" i="20"/>
  <c r="FB619" i="20"/>
  <c r="DI619" i="20"/>
  <c r="CS619" i="20"/>
  <c r="CR619" i="20"/>
  <c r="AA619" i="20"/>
  <c r="GL618" i="20"/>
  <c r="FX618" i="20"/>
  <c r="FK618" i="20"/>
  <c r="FB618" i="20"/>
  <c r="DI618" i="20"/>
  <c r="CS618" i="20"/>
  <c r="CR618" i="20"/>
  <c r="AA618" i="20"/>
  <c r="EU617" i="20"/>
  <c r="ET617" i="20"/>
  <c r="AA617" i="20"/>
  <c r="EU616" i="20"/>
  <c r="ET616" i="20"/>
  <c r="GL615" i="20"/>
  <c r="FX615" i="20"/>
  <c r="FK615" i="20"/>
  <c r="FB615" i="20"/>
  <c r="EU615" i="20"/>
  <c r="ET615" i="20"/>
  <c r="EJ615" i="20"/>
  <c r="DI615" i="20"/>
  <c r="CS615" i="20"/>
  <c r="CR615" i="20"/>
  <c r="FX614" i="20"/>
  <c r="FK614" i="20"/>
  <c r="FB614" i="20"/>
  <c r="DI614" i="20"/>
  <c r="CS614" i="20"/>
  <c r="CR614" i="20"/>
  <c r="AA614" i="20"/>
  <c r="GL613" i="20"/>
  <c r="FX613" i="20"/>
  <c r="FK613" i="20"/>
  <c r="FB613" i="20"/>
  <c r="DI613" i="20"/>
  <c r="CS613" i="20"/>
  <c r="CR613" i="20"/>
  <c r="AA613" i="20"/>
  <c r="EU612" i="20"/>
  <c r="ET612" i="20"/>
  <c r="AA612" i="20"/>
  <c r="EU611" i="20"/>
  <c r="ET611" i="20"/>
  <c r="GL610" i="20"/>
  <c r="FX610" i="20"/>
  <c r="FK610" i="20"/>
  <c r="FB610" i="20"/>
  <c r="EU610" i="20"/>
  <c r="ET610" i="20"/>
  <c r="EJ610" i="20"/>
  <c r="DI610" i="20"/>
  <c r="CS610" i="20"/>
  <c r="CR610" i="20"/>
  <c r="FX609" i="20"/>
  <c r="FK609" i="20"/>
  <c r="FB609" i="20"/>
  <c r="DI609" i="20"/>
  <c r="CS609" i="20"/>
  <c r="CR609" i="20"/>
  <c r="AA609" i="20"/>
  <c r="GL608" i="20"/>
  <c r="FX608" i="20"/>
  <c r="FK608" i="20"/>
  <c r="FB608" i="20"/>
  <c r="DI608" i="20"/>
  <c r="CS608" i="20"/>
  <c r="CR608" i="20"/>
  <c r="AA608" i="20"/>
  <c r="EU607" i="20"/>
  <c r="ET607" i="20"/>
  <c r="AA607" i="20"/>
  <c r="EU606" i="20"/>
  <c r="ET606" i="20"/>
  <c r="GL605" i="20"/>
  <c r="FX605" i="20"/>
  <c r="FK605" i="20"/>
  <c r="FB605" i="20"/>
  <c r="EU605" i="20"/>
  <c r="ET605" i="20"/>
  <c r="EJ605" i="20"/>
  <c r="DI605" i="20"/>
  <c r="CS605" i="20"/>
  <c r="CR605" i="20"/>
  <c r="FX604" i="20"/>
  <c r="FK604" i="20"/>
  <c r="FB604" i="20"/>
  <c r="DI604" i="20"/>
  <c r="CS604" i="20"/>
  <c r="CR604" i="20"/>
  <c r="AA604" i="20"/>
  <c r="GL603" i="20"/>
  <c r="FX603" i="20"/>
  <c r="FK603" i="20"/>
  <c r="FB603" i="20"/>
  <c r="DI603" i="20"/>
  <c r="CS603" i="20"/>
  <c r="CR603" i="20"/>
  <c r="AA603" i="20"/>
  <c r="EU602" i="20"/>
  <c r="ET602" i="20"/>
  <c r="AA602" i="20"/>
  <c r="EU601" i="20"/>
  <c r="ET601" i="20"/>
  <c r="GL600" i="20"/>
  <c r="FX600" i="20"/>
  <c r="FK600" i="20"/>
  <c r="FB600" i="20"/>
  <c r="EU600" i="20"/>
  <c r="ET600" i="20"/>
  <c r="EJ600" i="20"/>
  <c r="DI600" i="20"/>
  <c r="CS600" i="20"/>
  <c r="CR600" i="20"/>
  <c r="FX599" i="20"/>
  <c r="FK599" i="20"/>
  <c r="FB599" i="20"/>
  <c r="DI599" i="20"/>
  <c r="CS599" i="20"/>
  <c r="CR599" i="20"/>
  <c r="AA599" i="20"/>
  <c r="GL598" i="20"/>
  <c r="FX598" i="20"/>
  <c r="FK598" i="20"/>
  <c r="FB598" i="20"/>
  <c r="DI598" i="20"/>
  <c r="CS598" i="20"/>
  <c r="CR598" i="20"/>
  <c r="AA598" i="20"/>
  <c r="EU597" i="20"/>
  <c r="ET597" i="20"/>
  <c r="AA597" i="20"/>
  <c r="EU596" i="20"/>
  <c r="ET596" i="20"/>
  <c r="GL595" i="20"/>
  <c r="FK595" i="20"/>
  <c r="EU595" i="20"/>
  <c r="ET595" i="20"/>
  <c r="EJ595" i="20"/>
  <c r="DI595" i="20"/>
  <c r="CS595" i="20"/>
  <c r="CR595" i="20"/>
  <c r="FK594" i="20"/>
  <c r="DI594" i="20"/>
  <c r="CS594" i="20"/>
  <c r="CR594" i="20"/>
  <c r="AA594" i="20"/>
  <c r="GL593" i="20"/>
  <c r="FK593" i="20"/>
  <c r="DI593" i="20"/>
  <c r="CS593" i="20"/>
  <c r="CR593" i="20"/>
  <c r="AA593" i="20"/>
  <c r="EU592" i="20"/>
  <c r="ET592" i="20"/>
  <c r="AA592" i="20"/>
  <c r="EU591" i="20"/>
  <c r="ET591" i="20"/>
  <c r="GL590" i="20"/>
  <c r="FK590" i="20"/>
  <c r="EU590" i="20"/>
  <c r="ET590" i="20"/>
  <c r="EJ590" i="20"/>
  <c r="DI590" i="20"/>
  <c r="CS590" i="20"/>
  <c r="CR590" i="20"/>
  <c r="FK589" i="20"/>
  <c r="DI589" i="20"/>
  <c r="CS589" i="20"/>
  <c r="CR589" i="20"/>
  <c r="AA589" i="20"/>
  <c r="GL588" i="20"/>
  <c r="FK588" i="20"/>
  <c r="DI588" i="20"/>
  <c r="CS588" i="20"/>
  <c r="CR588" i="20"/>
  <c r="AA588" i="20"/>
  <c r="EU587" i="20"/>
  <c r="ET587" i="20"/>
  <c r="AA587" i="20"/>
  <c r="EU586" i="20"/>
  <c r="ET586" i="20"/>
  <c r="GL585" i="20"/>
  <c r="FK585" i="20"/>
  <c r="EU585" i="20"/>
  <c r="ET585" i="20"/>
  <c r="EJ585" i="20"/>
  <c r="DV585" i="20"/>
  <c r="DI585" i="20"/>
  <c r="CS585" i="20"/>
  <c r="CR585" i="20"/>
  <c r="FK584" i="20"/>
  <c r="DI584" i="20"/>
  <c r="CS584" i="20"/>
  <c r="CR584" i="20"/>
  <c r="AA584" i="20"/>
  <c r="GL583" i="20"/>
  <c r="FK583" i="20"/>
  <c r="DI583" i="20"/>
  <c r="CS583" i="20"/>
  <c r="CR583" i="20"/>
  <c r="AA583" i="20"/>
  <c r="EU582" i="20"/>
  <c r="ET582" i="20"/>
  <c r="AA582" i="20"/>
  <c r="EU581" i="20"/>
  <c r="ET581" i="20"/>
  <c r="GL580" i="20"/>
  <c r="FK580" i="20"/>
  <c r="EU580" i="20"/>
  <c r="ET580" i="20"/>
  <c r="EJ580" i="20"/>
  <c r="DV580" i="20"/>
  <c r="DI580" i="20"/>
  <c r="CS580" i="20"/>
  <c r="CR580" i="20"/>
  <c r="FK579" i="20"/>
  <c r="DI579" i="20"/>
  <c r="CS579" i="20"/>
  <c r="CR579" i="20"/>
  <c r="AA579" i="20"/>
  <c r="GL578" i="20"/>
  <c r="FK578" i="20"/>
  <c r="DI578" i="20"/>
  <c r="CS578" i="20"/>
  <c r="CR578" i="20"/>
  <c r="AA578" i="20"/>
  <c r="AA577" i="20"/>
  <c r="EU576" i="20"/>
  <c r="ET576" i="20"/>
  <c r="EU575" i="20"/>
  <c r="ET575" i="20"/>
  <c r="GL574" i="20"/>
  <c r="FX574" i="20"/>
  <c r="FK574" i="20"/>
  <c r="FB574" i="20"/>
  <c r="EU574" i="20"/>
  <c r="ET574" i="20"/>
  <c r="DI574" i="20"/>
  <c r="CS574" i="20"/>
  <c r="CR574" i="20"/>
  <c r="AA574" i="20"/>
  <c r="FX573" i="20"/>
  <c r="FK573" i="20"/>
  <c r="FB573" i="20"/>
  <c r="DI573" i="20"/>
  <c r="CS573" i="20"/>
  <c r="CR573" i="20"/>
  <c r="AA573" i="20"/>
  <c r="GL572" i="20"/>
  <c r="FX572" i="20"/>
  <c r="FK572" i="20"/>
  <c r="FB572" i="20"/>
  <c r="DI572" i="20"/>
  <c r="CS572" i="20"/>
  <c r="CR572" i="20"/>
  <c r="AA572" i="20"/>
  <c r="EU571" i="20"/>
  <c r="ET571" i="20"/>
  <c r="EU570" i="20"/>
  <c r="ET570" i="20"/>
  <c r="GL569" i="20"/>
  <c r="FX569" i="20"/>
  <c r="FK569" i="20"/>
  <c r="FB569" i="20"/>
  <c r="EU569" i="20"/>
  <c r="ET569" i="20"/>
  <c r="DI569" i="20"/>
  <c r="CS569" i="20"/>
  <c r="CR569" i="20"/>
  <c r="AA569" i="20"/>
  <c r="FX568" i="20"/>
  <c r="FK568" i="20"/>
  <c r="FB568" i="20"/>
  <c r="DI568" i="20"/>
  <c r="CS568" i="20"/>
  <c r="CR568" i="20"/>
  <c r="BB568" i="20"/>
  <c r="AA568" i="20"/>
  <c r="GL567" i="20"/>
  <c r="FX567" i="20"/>
  <c r="FK567" i="20"/>
  <c r="FB567" i="20"/>
  <c r="DI567" i="20"/>
  <c r="CS567" i="20"/>
  <c r="CR567" i="20"/>
  <c r="AA567" i="20"/>
  <c r="EU566" i="20"/>
  <c r="ET566" i="20"/>
  <c r="EU565" i="20"/>
  <c r="ET565" i="20"/>
  <c r="GL564" i="20"/>
  <c r="FX564" i="20"/>
  <c r="FK564" i="20"/>
  <c r="FB564" i="20"/>
  <c r="EU564" i="20"/>
  <c r="ET564" i="20"/>
  <c r="DI564" i="20"/>
  <c r="CS564" i="20"/>
  <c r="CR564" i="20"/>
  <c r="AA564" i="20"/>
  <c r="FK563" i="20"/>
  <c r="DI563" i="20"/>
  <c r="CS563" i="20"/>
  <c r="CR563" i="20"/>
  <c r="AA563" i="20"/>
  <c r="GL562" i="20"/>
  <c r="FK562" i="20"/>
  <c r="DI562" i="20"/>
  <c r="CS562" i="20"/>
  <c r="CR562" i="20"/>
  <c r="AA562" i="20"/>
  <c r="EU561" i="20"/>
  <c r="ET561" i="20"/>
  <c r="EU560" i="20"/>
  <c r="ET560" i="20"/>
  <c r="GL559" i="20"/>
  <c r="FX559" i="20"/>
  <c r="FK559" i="20"/>
  <c r="FB559" i="20"/>
  <c r="EU559" i="20"/>
  <c r="ET559" i="20"/>
  <c r="DI559" i="20"/>
  <c r="CS559" i="20"/>
  <c r="CR559" i="20"/>
  <c r="BV559" i="20"/>
  <c r="AA559" i="20"/>
  <c r="FK558" i="20"/>
  <c r="DI558" i="20"/>
  <c r="CS558" i="20"/>
  <c r="CR558" i="20"/>
  <c r="BV558" i="20"/>
  <c r="AA558" i="20"/>
  <c r="GL557" i="20"/>
  <c r="FK557" i="20"/>
  <c r="DI557" i="20"/>
  <c r="CS557" i="20"/>
  <c r="CR557" i="20"/>
  <c r="BW557" i="20"/>
  <c r="AA557" i="20"/>
  <c r="EU556" i="20"/>
  <c r="ET556" i="20"/>
  <c r="EU555" i="20"/>
  <c r="ET555" i="20"/>
  <c r="GL554" i="20"/>
  <c r="FX554" i="20"/>
  <c r="FK554" i="20"/>
  <c r="FB554" i="20"/>
  <c r="EU554" i="20"/>
  <c r="ET554" i="20"/>
  <c r="DI554" i="20"/>
  <c r="CS554" i="20"/>
  <c r="CR554" i="20"/>
  <c r="AA554" i="20"/>
  <c r="FX553" i="20"/>
  <c r="FK553" i="20"/>
  <c r="FB553" i="20"/>
  <c r="DI553" i="20"/>
  <c r="CS553" i="20"/>
  <c r="CR553" i="20"/>
  <c r="AA553" i="20"/>
  <c r="GL552" i="20"/>
  <c r="FX552" i="20"/>
  <c r="FK552" i="20"/>
  <c r="FB552" i="20"/>
  <c r="DI552" i="20"/>
  <c r="CS552" i="20"/>
  <c r="CR552" i="20"/>
  <c r="AA552" i="20"/>
  <c r="EU551" i="20"/>
  <c r="ET551" i="20"/>
  <c r="EU550" i="20"/>
  <c r="ET550" i="20"/>
  <c r="GL549" i="20"/>
  <c r="FX549" i="20"/>
  <c r="FK549" i="20"/>
  <c r="FB549" i="20"/>
  <c r="EU549" i="20"/>
  <c r="ET549" i="20"/>
  <c r="DI549" i="20"/>
  <c r="CS549" i="20"/>
  <c r="CR549" i="20"/>
  <c r="AA549" i="20"/>
  <c r="FX548" i="20"/>
  <c r="FK548" i="20"/>
  <c r="FB548" i="20"/>
  <c r="DI548" i="20"/>
  <c r="CS548" i="20"/>
  <c r="CR548" i="20"/>
  <c r="AA548" i="20"/>
  <c r="GL547" i="20"/>
  <c r="FX547" i="20"/>
  <c r="FK547" i="20"/>
  <c r="FB547" i="20"/>
  <c r="DI547" i="20"/>
  <c r="CS547" i="20"/>
  <c r="CR547" i="20"/>
  <c r="AA547" i="20"/>
  <c r="EU546" i="20"/>
  <c r="ET546" i="20"/>
  <c r="EU545" i="20"/>
  <c r="ET545" i="20"/>
  <c r="GL544" i="20"/>
  <c r="FX544" i="20"/>
  <c r="FK544" i="20"/>
  <c r="FB544" i="20"/>
  <c r="EU544" i="20"/>
  <c r="ET544" i="20"/>
  <c r="DI544" i="20"/>
  <c r="CS544" i="20"/>
  <c r="CR544" i="20"/>
  <c r="AA544" i="20"/>
  <c r="FX543" i="20"/>
  <c r="FK543" i="20"/>
  <c r="FB543" i="20"/>
  <c r="DI543" i="20"/>
  <c r="CS543" i="20"/>
  <c r="CR543" i="20"/>
  <c r="AA543" i="20"/>
  <c r="GL542" i="20"/>
  <c r="FX542" i="20"/>
  <c r="FK542" i="20"/>
  <c r="FB542" i="20"/>
  <c r="DI542" i="20"/>
  <c r="CS542" i="20"/>
  <c r="CR542" i="20"/>
  <c r="AA542" i="20"/>
  <c r="EU541" i="20"/>
  <c r="ET541" i="20"/>
  <c r="EU540" i="20"/>
  <c r="ET540" i="20"/>
  <c r="GL539" i="20"/>
  <c r="FX539" i="20"/>
  <c r="FK539" i="20"/>
  <c r="FB539" i="20"/>
  <c r="EU539" i="20"/>
  <c r="ET539" i="20"/>
  <c r="DI539" i="20"/>
  <c r="CS539" i="20"/>
  <c r="CR539" i="20"/>
  <c r="AA539" i="20"/>
  <c r="FX538" i="20"/>
  <c r="FK538" i="20"/>
  <c r="FB538" i="20"/>
  <c r="DI538" i="20"/>
  <c r="CS538" i="20"/>
  <c r="CR538" i="20"/>
  <c r="AA538" i="20"/>
  <c r="GL537" i="20"/>
  <c r="FX537" i="20"/>
  <c r="FK537" i="20"/>
  <c r="FB537" i="20"/>
  <c r="DI537" i="20"/>
  <c r="CS537" i="20"/>
  <c r="CR537" i="20"/>
  <c r="AA537" i="20"/>
  <c r="EU536" i="20"/>
  <c r="ET536" i="20"/>
  <c r="EU535" i="20"/>
  <c r="ET535" i="20"/>
  <c r="GL534" i="20"/>
  <c r="FX534" i="20"/>
  <c r="FK534" i="20"/>
  <c r="FB534" i="20"/>
  <c r="EU534" i="20"/>
  <c r="ET534" i="20"/>
  <c r="DI534" i="20"/>
  <c r="CS534" i="20"/>
  <c r="CR534" i="20"/>
  <c r="AA534" i="20"/>
  <c r="FX533" i="20"/>
  <c r="FK533" i="20"/>
  <c r="FB533" i="20"/>
  <c r="DI533" i="20"/>
  <c r="CS533" i="20"/>
  <c r="CR533" i="20"/>
  <c r="AA533" i="20"/>
  <c r="GL532" i="20"/>
  <c r="FX532" i="20"/>
  <c r="FK532" i="20"/>
  <c r="FB532" i="20"/>
  <c r="DI532" i="20"/>
  <c r="CS532" i="20"/>
  <c r="CR532" i="20"/>
  <c r="AA532" i="20"/>
  <c r="EU531" i="20"/>
  <c r="ET531" i="20"/>
  <c r="EU530" i="20"/>
  <c r="ET530" i="20"/>
  <c r="GL529" i="20"/>
  <c r="FX529" i="20"/>
  <c r="FK529" i="20"/>
  <c r="FB529" i="20"/>
  <c r="EU529" i="20"/>
  <c r="ET529" i="20"/>
  <c r="DI529" i="20"/>
  <c r="CS529" i="20"/>
  <c r="CR529" i="20"/>
  <c r="AA529" i="20"/>
  <c r="FX528" i="20"/>
  <c r="FK528" i="20"/>
  <c r="FB528" i="20"/>
  <c r="DI528" i="20"/>
  <c r="CS528" i="20"/>
  <c r="CR528" i="20"/>
  <c r="AA528" i="20"/>
  <c r="GL527" i="20"/>
  <c r="FX527" i="20"/>
  <c r="FK527" i="20"/>
  <c r="FB527" i="20"/>
  <c r="DI527" i="20"/>
  <c r="CS527" i="20"/>
  <c r="CR527" i="20"/>
  <c r="AA527" i="20"/>
  <c r="EU526" i="20"/>
  <c r="ET526" i="20"/>
  <c r="EU525" i="20"/>
  <c r="ET525" i="20"/>
  <c r="GL524" i="20"/>
  <c r="FX524" i="20"/>
  <c r="FK524" i="20"/>
  <c r="FB524" i="20"/>
  <c r="EU524" i="20"/>
  <c r="ET524" i="20"/>
  <c r="DI524" i="20"/>
  <c r="CS524" i="20"/>
  <c r="CR524" i="20"/>
  <c r="AA524" i="20"/>
  <c r="FX523" i="20"/>
  <c r="FK523" i="20"/>
  <c r="FB523" i="20"/>
  <c r="DI523" i="20"/>
  <c r="CS523" i="20"/>
  <c r="CR523" i="20"/>
  <c r="AA523" i="20"/>
  <c r="GL522" i="20"/>
  <c r="FX522" i="20"/>
  <c r="FK522" i="20"/>
  <c r="FB522" i="20"/>
  <c r="DI522" i="20"/>
  <c r="CS522" i="20"/>
  <c r="CR522" i="20"/>
  <c r="AA522" i="20"/>
  <c r="EU521" i="20"/>
  <c r="ET521" i="20"/>
  <c r="EU520" i="20"/>
  <c r="ET520" i="20"/>
  <c r="GL519" i="20"/>
  <c r="FX519" i="20"/>
  <c r="FK519" i="20"/>
  <c r="FB519" i="20"/>
  <c r="EU519" i="20"/>
  <c r="ET519" i="20"/>
  <c r="DI519" i="20"/>
  <c r="CS519" i="20"/>
  <c r="CR519" i="20"/>
  <c r="AA519" i="20"/>
  <c r="FX518" i="20"/>
  <c r="FK518" i="20"/>
  <c r="FB518" i="20"/>
  <c r="DI518" i="20"/>
  <c r="CS518" i="20"/>
  <c r="CR518" i="20"/>
  <c r="AA518" i="20"/>
  <c r="GL517" i="20"/>
  <c r="FX517" i="20"/>
  <c r="FK517" i="20"/>
  <c r="FB517" i="20"/>
  <c r="DI517" i="20"/>
  <c r="CS517" i="20"/>
  <c r="CR517" i="20"/>
  <c r="AA517" i="20"/>
  <c r="EU516" i="20"/>
  <c r="ET516" i="20"/>
  <c r="EU515" i="20"/>
  <c r="ET515" i="20"/>
  <c r="GL514" i="20"/>
  <c r="FX514" i="20"/>
  <c r="FK514" i="20"/>
  <c r="FB514" i="20"/>
  <c r="EU514" i="20"/>
  <c r="ET514" i="20"/>
  <c r="DI514" i="20"/>
  <c r="CS514" i="20"/>
  <c r="CR514" i="20"/>
  <c r="AA514" i="20"/>
  <c r="FX513" i="20"/>
  <c r="FK513" i="20"/>
  <c r="FB513" i="20"/>
  <c r="DI513" i="20"/>
  <c r="CS513" i="20"/>
  <c r="CR513" i="20"/>
  <c r="AA513" i="20"/>
  <c r="GL512" i="20"/>
  <c r="FX512" i="20"/>
  <c r="FK512" i="20"/>
  <c r="FB512" i="20"/>
  <c r="DI512" i="20"/>
  <c r="CS512" i="20"/>
  <c r="CR512" i="20"/>
  <c r="AA512" i="20"/>
  <c r="EU511" i="20"/>
  <c r="ET511" i="20"/>
  <c r="EU510" i="20"/>
  <c r="ET510" i="20"/>
  <c r="GL509" i="20"/>
  <c r="FX509" i="20"/>
  <c r="FK509" i="20"/>
  <c r="FB509" i="20"/>
  <c r="EU509" i="20"/>
  <c r="ET509" i="20"/>
  <c r="DI509" i="20"/>
  <c r="CS509" i="20"/>
  <c r="CR509" i="20"/>
  <c r="AA509" i="20"/>
  <c r="FX508" i="20"/>
  <c r="FK508" i="20"/>
  <c r="FB508" i="20"/>
  <c r="DI508" i="20"/>
  <c r="CS508" i="20"/>
  <c r="CR508" i="20"/>
  <c r="AA508" i="20"/>
  <c r="GL507" i="20"/>
  <c r="FX507" i="20"/>
  <c r="FK507" i="20"/>
  <c r="FB507" i="20"/>
  <c r="DI507" i="20"/>
  <c r="CS507" i="20"/>
  <c r="CR507" i="20"/>
  <c r="AA507" i="20"/>
  <c r="EU506" i="20"/>
  <c r="ET506" i="20"/>
  <c r="EU505" i="20"/>
  <c r="ET505" i="20"/>
  <c r="GL504" i="20"/>
  <c r="FX504" i="20"/>
  <c r="FK504" i="20"/>
  <c r="FB504" i="20"/>
  <c r="EU504" i="20"/>
  <c r="ET504" i="20"/>
  <c r="DI504" i="20"/>
  <c r="CS504" i="20"/>
  <c r="CR504" i="20"/>
  <c r="AA504" i="20"/>
  <c r="FX503" i="20"/>
  <c r="FK503" i="20"/>
  <c r="FB503" i="20"/>
  <c r="DI503" i="20"/>
  <c r="CS503" i="20"/>
  <c r="CR503" i="20"/>
  <c r="AA503" i="20"/>
  <c r="GL502" i="20"/>
  <c r="FX502" i="20"/>
  <c r="FK502" i="20"/>
  <c r="FB502" i="20"/>
  <c r="DI502" i="20"/>
  <c r="CS502" i="20"/>
  <c r="CR502" i="20"/>
  <c r="AA502" i="20"/>
  <c r="EU501" i="20"/>
  <c r="ET501" i="20"/>
  <c r="EU500" i="20"/>
  <c r="ET500" i="20"/>
  <c r="GL499" i="20"/>
  <c r="FK499" i="20"/>
  <c r="EU499" i="20"/>
  <c r="ET499" i="20"/>
  <c r="DI499" i="20"/>
  <c r="CS499" i="20"/>
  <c r="CR499" i="20"/>
  <c r="AA499" i="20"/>
  <c r="FK498" i="20"/>
  <c r="DI498" i="20"/>
  <c r="CS498" i="20"/>
  <c r="CR498" i="20"/>
  <c r="AA498" i="20"/>
  <c r="GL497" i="20"/>
  <c r="FK497" i="20"/>
  <c r="DI497" i="20"/>
  <c r="CS497" i="20"/>
  <c r="CR497" i="20"/>
  <c r="AA497" i="20"/>
  <c r="EU496" i="20"/>
  <c r="ET496" i="20"/>
  <c r="EU495" i="20"/>
  <c r="ET495" i="20"/>
  <c r="GL494" i="20"/>
  <c r="FK494" i="20"/>
  <c r="EU494" i="20"/>
  <c r="ET494" i="20"/>
  <c r="DI494" i="20"/>
  <c r="CS494" i="20"/>
  <c r="CR494" i="20"/>
  <c r="AA494" i="20"/>
  <c r="FK493" i="20"/>
  <c r="DI493" i="20"/>
  <c r="CS493" i="20"/>
  <c r="CR493" i="20"/>
  <c r="AA493" i="20"/>
  <c r="GL492" i="20"/>
  <c r="FK492" i="20"/>
  <c r="DI492" i="20"/>
  <c r="CS492" i="20"/>
  <c r="CR492" i="20"/>
  <c r="AA492" i="20"/>
  <c r="EU491" i="20"/>
  <c r="ET491" i="20"/>
  <c r="EU490" i="20"/>
  <c r="ET490" i="20"/>
  <c r="GL489" i="20"/>
  <c r="FK489" i="20"/>
  <c r="EU489" i="20"/>
  <c r="ET489" i="20"/>
  <c r="DI489" i="20"/>
  <c r="CS489" i="20"/>
  <c r="CR489" i="20"/>
  <c r="AA489" i="20"/>
  <c r="FK488" i="20"/>
  <c r="DI488" i="20"/>
  <c r="CS488" i="20"/>
  <c r="CR488" i="20"/>
  <c r="AA488" i="20"/>
  <c r="GL487" i="20"/>
  <c r="FK487" i="20"/>
  <c r="DI487" i="20"/>
  <c r="CS487" i="20"/>
  <c r="CR487" i="20"/>
  <c r="AA487" i="20"/>
  <c r="EU486" i="20"/>
  <c r="ET486" i="20"/>
  <c r="EU485" i="20"/>
  <c r="ET485" i="20"/>
  <c r="GL484" i="20"/>
  <c r="FK484" i="20"/>
  <c r="EU484" i="20"/>
  <c r="ET484" i="20"/>
  <c r="DI484" i="20"/>
  <c r="CS484" i="20"/>
  <c r="CR484" i="20"/>
  <c r="AA484" i="20"/>
  <c r="FK483" i="20"/>
  <c r="DI483" i="20"/>
  <c r="CS483" i="20"/>
  <c r="CR483" i="20"/>
  <c r="AA483" i="20"/>
  <c r="GL482" i="20"/>
  <c r="FK482" i="20"/>
  <c r="DI482" i="20"/>
  <c r="CS482" i="20"/>
  <c r="CR482" i="20"/>
  <c r="AA482" i="20"/>
  <c r="EU480" i="20"/>
  <c r="ET480" i="20"/>
  <c r="EU479" i="20"/>
  <c r="ET479" i="20"/>
  <c r="AA479" i="20"/>
  <c r="GL478" i="20"/>
  <c r="FX478" i="20"/>
  <c r="FK478" i="20"/>
  <c r="FB478" i="20"/>
  <c r="EU478" i="20"/>
  <c r="ET478" i="20"/>
  <c r="DI478" i="20"/>
  <c r="CS478" i="20"/>
  <c r="CR478" i="20"/>
  <c r="AA478" i="20"/>
  <c r="FX477" i="20"/>
  <c r="FK477" i="20"/>
  <c r="FB477" i="20"/>
  <c r="DI477" i="20"/>
  <c r="CS477" i="20"/>
  <c r="CR477" i="20"/>
  <c r="AA477" i="20"/>
  <c r="GL476" i="20"/>
  <c r="FX476" i="20"/>
  <c r="FK476" i="20"/>
  <c r="FB476" i="20"/>
  <c r="EJ476" i="20"/>
  <c r="DI476" i="20"/>
  <c r="CS476" i="20"/>
  <c r="CR476" i="20"/>
  <c r="EU475" i="20"/>
  <c r="ET475" i="20"/>
  <c r="EU474" i="20"/>
  <c r="ET474" i="20"/>
  <c r="AA474" i="20"/>
  <c r="GL473" i="20"/>
  <c r="FX473" i="20"/>
  <c r="FK473" i="20"/>
  <c r="FB473" i="20"/>
  <c r="EU473" i="20"/>
  <c r="ET473" i="20"/>
  <c r="DI473" i="20"/>
  <c r="CS473" i="20"/>
  <c r="CR473" i="20"/>
  <c r="BB473" i="20"/>
  <c r="AA473" i="20"/>
  <c r="FX472" i="20"/>
  <c r="FK472" i="20"/>
  <c r="FB472" i="20"/>
  <c r="DI472" i="20"/>
  <c r="CS472" i="20"/>
  <c r="CR472" i="20"/>
  <c r="AA472" i="20"/>
  <c r="GL471" i="20"/>
  <c r="FX471" i="20"/>
  <c r="FK471" i="20"/>
  <c r="FB471" i="20"/>
  <c r="EJ471" i="20"/>
  <c r="DI471" i="20"/>
  <c r="CS471" i="20"/>
  <c r="CR471" i="20"/>
  <c r="EU470" i="20"/>
  <c r="ET470" i="20"/>
  <c r="EU469" i="20"/>
  <c r="ET469" i="20"/>
  <c r="AA469" i="20"/>
  <c r="GL468" i="20"/>
  <c r="FX468" i="20"/>
  <c r="FK468" i="20"/>
  <c r="FB468" i="20"/>
  <c r="EU468" i="20"/>
  <c r="ET468" i="20"/>
  <c r="DI468" i="20"/>
  <c r="CS468" i="20"/>
  <c r="CR468" i="20"/>
  <c r="AA468" i="20"/>
  <c r="FK467" i="20"/>
  <c r="DI467" i="20"/>
  <c r="CS467" i="20"/>
  <c r="CR467" i="20"/>
  <c r="AA467" i="20"/>
  <c r="GL466" i="20"/>
  <c r="FK466" i="20"/>
  <c r="EJ466" i="20"/>
  <c r="DI466" i="20"/>
  <c r="CS466" i="20"/>
  <c r="CR466" i="20"/>
  <c r="EU465" i="20"/>
  <c r="ET465" i="20"/>
  <c r="EU464" i="20"/>
  <c r="ET464" i="20"/>
  <c r="AA464" i="20"/>
  <c r="GL463" i="20"/>
  <c r="FX463" i="20"/>
  <c r="FK463" i="20"/>
  <c r="FB463" i="20"/>
  <c r="EU463" i="20"/>
  <c r="ET463" i="20"/>
  <c r="DI463" i="20"/>
  <c r="CS463" i="20"/>
  <c r="CR463" i="20"/>
  <c r="BV463" i="20"/>
  <c r="AA463" i="20"/>
  <c r="FK462" i="20"/>
  <c r="DI462" i="20"/>
  <c r="CS462" i="20"/>
  <c r="CR462" i="20"/>
  <c r="BV462" i="20"/>
  <c r="AA462" i="20"/>
  <c r="GL461" i="20"/>
  <c r="FK461" i="20"/>
  <c r="EJ461" i="20"/>
  <c r="DI461" i="20"/>
  <c r="CS461" i="20"/>
  <c r="CR461" i="20"/>
  <c r="BW461" i="20"/>
  <c r="EU460" i="20"/>
  <c r="ET460" i="20"/>
  <c r="EU459" i="20"/>
  <c r="ET459" i="20"/>
  <c r="AA459" i="20"/>
  <c r="GL458" i="20"/>
  <c r="FX458" i="20"/>
  <c r="FK458" i="20"/>
  <c r="FB458" i="20"/>
  <c r="EU458" i="20"/>
  <c r="ET458" i="20"/>
  <c r="DI458" i="20"/>
  <c r="CS458" i="20"/>
  <c r="CR458" i="20"/>
  <c r="AA458" i="20"/>
  <c r="FX457" i="20"/>
  <c r="FK457" i="20"/>
  <c r="FB457" i="20"/>
  <c r="DI457" i="20"/>
  <c r="CS457" i="20"/>
  <c r="CR457" i="20"/>
  <c r="AA457" i="20"/>
  <c r="GL456" i="20"/>
  <c r="FX456" i="20"/>
  <c r="FK456" i="20"/>
  <c r="FB456" i="20"/>
  <c r="EJ456" i="20"/>
  <c r="DI456" i="20"/>
  <c r="CS456" i="20"/>
  <c r="CR456" i="20"/>
  <c r="EU455" i="20"/>
  <c r="ET455" i="20"/>
  <c r="EU454" i="20"/>
  <c r="ET454" i="20"/>
  <c r="AA454" i="20"/>
  <c r="GL453" i="20"/>
  <c r="FX453" i="20"/>
  <c r="FK453" i="20"/>
  <c r="FB453" i="20"/>
  <c r="EU453" i="20"/>
  <c r="ET453" i="20"/>
  <c r="DI453" i="20"/>
  <c r="CS453" i="20"/>
  <c r="CR453" i="20"/>
  <c r="AA453" i="20"/>
  <c r="FX452" i="20"/>
  <c r="FK452" i="20"/>
  <c r="FB452" i="20"/>
  <c r="DI452" i="20"/>
  <c r="CS452" i="20"/>
  <c r="CR452" i="20"/>
  <c r="AA452" i="20"/>
  <c r="GL451" i="20"/>
  <c r="FX451" i="20"/>
  <c r="FK451" i="20"/>
  <c r="FB451" i="20"/>
  <c r="EJ451" i="20"/>
  <c r="DI451" i="20"/>
  <c r="CS451" i="20"/>
  <c r="CR451" i="20"/>
  <c r="EU450" i="20"/>
  <c r="ET450" i="20"/>
  <c r="EU449" i="20"/>
  <c r="ET449" i="20"/>
  <c r="AA449" i="20"/>
  <c r="GL448" i="20"/>
  <c r="FX448" i="20"/>
  <c r="FK448" i="20"/>
  <c r="FB448" i="20"/>
  <c r="EU448" i="20"/>
  <c r="ET448" i="20"/>
  <c r="DI448" i="20"/>
  <c r="CS448" i="20"/>
  <c r="CR448" i="20"/>
  <c r="AA448" i="20"/>
  <c r="FX447" i="20"/>
  <c r="FK447" i="20"/>
  <c r="FB447" i="20"/>
  <c r="DI447" i="20"/>
  <c r="CS447" i="20"/>
  <c r="CR447" i="20"/>
  <c r="AA447" i="20"/>
  <c r="GL446" i="20"/>
  <c r="FX446" i="20"/>
  <c r="FK446" i="20"/>
  <c r="FB446" i="20"/>
  <c r="EJ446" i="20"/>
  <c r="DI446" i="20"/>
  <c r="CS446" i="20"/>
  <c r="CR446" i="20"/>
  <c r="EU445" i="20"/>
  <c r="ET445" i="20"/>
  <c r="EU444" i="20"/>
  <c r="ET444" i="20"/>
  <c r="AA444" i="20"/>
  <c r="GL443" i="20"/>
  <c r="FX443" i="20"/>
  <c r="FK443" i="20"/>
  <c r="FB443" i="20"/>
  <c r="EU443" i="20"/>
  <c r="ET443" i="20"/>
  <c r="DI443" i="20"/>
  <c r="CS443" i="20"/>
  <c r="CR443" i="20"/>
  <c r="AA443" i="20"/>
  <c r="FX442" i="20"/>
  <c r="FK442" i="20"/>
  <c r="FB442" i="20"/>
  <c r="DI442" i="20"/>
  <c r="CS442" i="20"/>
  <c r="CR442" i="20"/>
  <c r="AA442" i="20"/>
  <c r="GL441" i="20"/>
  <c r="FX441" i="20"/>
  <c r="FK441" i="20"/>
  <c r="FB441" i="20"/>
  <c r="EJ441" i="20"/>
  <c r="DI441" i="20"/>
  <c r="CS441" i="20"/>
  <c r="CR441" i="20"/>
  <c r="EU440" i="20"/>
  <c r="ET440" i="20"/>
  <c r="EU439" i="20"/>
  <c r="ET439" i="20"/>
  <c r="AA439" i="20"/>
  <c r="GL438" i="20"/>
  <c r="FX438" i="20"/>
  <c r="FK438" i="20"/>
  <c r="FB438" i="20"/>
  <c r="EU438" i="20"/>
  <c r="ET438" i="20"/>
  <c r="DI438" i="20"/>
  <c r="CS438" i="20"/>
  <c r="CR438" i="20"/>
  <c r="AA438" i="20"/>
  <c r="FX437" i="20"/>
  <c r="FK437" i="20"/>
  <c r="FB437" i="20"/>
  <c r="DI437" i="20"/>
  <c r="CS437" i="20"/>
  <c r="CR437" i="20"/>
  <c r="AA437" i="20"/>
  <c r="GL436" i="20"/>
  <c r="FX436" i="20"/>
  <c r="FK436" i="20"/>
  <c r="FB436" i="20"/>
  <c r="EJ436" i="20"/>
  <c r="DI436" i="20"/>
  <c r="CS436" i="20"/>
  <c r="CR436" i="20"/>
  <c r="EU435" i="20"/>
  <c r="ET435" i="20"/>
  <c r="EU434" i="20"/>
  <c r="ET434" i="20"/>
  <c r="AA434" i="20"/>
  <c r="GL433" i="20"/>
  <c r="FX433" i="20"/>
  <c r="FK433" i="20"/>
  <c r="FB433" i="20"/>
  <c r="EU433" i="20"/>
  <c r="ET433" i="20"/>
  <c r="DI433" i="20"/>
  <c r="CS433" i="20"/>
  <c r="CR433" i="20"/>
  <c r="AA433" i="20"/>
  <c r="FX432" i="20"/>
  <c r="FK432" i="20"/>
  <c r="FB432" i="20"/>
  <c r="DI432" i="20"/>
  <c r="CS432" i="20"/>
  <c r="CR432" i="20"/>
  <c r="AA432" i="20"/>
  <c r="GL431" i="20"/>
  <c r="FX431" i="20"/>
  <c r="FK431" i="20"/>
  <c r="FB431" i="20"/>
  <c r="EJ431" i="20"/>
  <c r="DI431" i="20"/>
  <c r="CS431" i="20"/>
  <c r="CR431" i="20"/>
  <c r="EU430" i="20"/>
  <c r="ET430" i="20"/>
  <c r="EU429" i="20"/>
  <c r="ET429" i="20"/>
  <c r="AA429" i="20"/>
  <c r="GL428" i="20"/>
  <c r="FX428" i="20"/>
  <c r="FK428" i="20"/>
  <c r="FB428" i="20"/>
  <c r="EU428" i="20"/>
  <c r="ET428" i="20"/>
  <c r="DI428" i="20"/>
  <c r="CS428" i="20"/>
  <c r="CR428" i="20"/>
  <c r="AA428" i="20"/>
  <c r="FX427" i="20"/>
  <c r="FK427" i="20"/>
  <c r="FB427" i="20"/>
  <c r="DI427" i="20"/>
  <c r="CS427" i="20"/>
  <c r="CR427" i="20"/>
  <c r="AA427" i="20"/>
  <c r="GL426" i="20"/>
  <c r="FX426" i="20"/>
  <c r="FK426" i="20"/>
  <c r="FB426" i="20"/>
  <c r="EJ426" i="20"/>
  <c r="DI426" i="20"/>
  <c r="CS426" i="20"/>
  <c r="CR426" i="20"/>
  <c r="EU425" i="20"/>
  <c r="ET425" i="20"/>
  <c r="EU424" i="20"/>
  <c r="ET424" i="20"/>
  <c r="AA424" i="20"/>
  <c r="GL423" i="20"/>
  <c r="FX423" i="20"/>
  <c r="FK423" i="20"/>
  <c r="FB423" i="20"/>
  <c r="EU423" i="20"/>
  <c r="ET423" i="20"/>
  <c r="DI423" i="20"/>
  <c r="CS423" i="20"/>
  <c r="CR423" i="20"/>
  <c r="AA423" i="20"/>
  <c r="FX422" i="20"/>
  <c r="FK422" i="20"/>
  <c r="FB422" i="20"/>
  <c r="DI422" i="20"/>
  <c r="CS422" i="20"/>
  <c r="CR422" i="20"/>
  <c r="AA422" i="20"/>
  <c r="GL421" i="20"/>
  <c r="FX421" i="20"/>
  <c r="FK421" i="20"/>
  <c r="FB421" i="20"/>
  <c r="EJ421" i="20"/>
  <c r="DI421" i="20"/>
  <c r="CS421" i="20"/>
  <c r="CR421" i="20"/>
  <c r="EU420" i="20"/>
  <c r="ET420" i="20"/>
  <c r="EU419" i="20"/>
  <c r="ET419" i="20"/>
  <c r="AA419" i="20"/>
  <c r="GL418" i="20"/>
  <c r="FX418" i="20"/>
  <c r="FK418" i="20"/>
  <c r="FB418" i="20"/>
  <c r="EU418" i="20"/>
  <c r="ET418" i="20"/>
  <c r="DI418" i="20"/>
  <c r="CS418" i="20"/>
  <c r="CR418" i="20"/>
  <c r="AA418" i="20"/>
  <c r="FX417" i="20"/>
  <c r="FK417" i="20"/>
  <c r="FB417" i="20"/>
  <c r="DI417" i="20"/>
  <c r="CS417" i="20"/>
  <c r="CR417" i="20"/>
  <c r="AA417" i="20"/>
  <c r="GL416" i="20"/>
  <c r="FX416" i="20"/>
  <c r="FK416" i="20"/>
  <c r="FB416" i="20"/>
  <c r="EJ416" i="20"/>
  <c r="DI416" i="20"/>
  <c r="CS416" i="20"/>
  <c r="CR416" i="20"/>
  <c r="EU415" i="20"/>
  <c r="ET415" i="20"/>
  <c r="EU414" i="20"/>
  <c r="ET414" i="20"/>
  <c r="AA414" i="20"/>
  <c r="GL413" i="20"/>
  <c r="FX413" i="20"/>
  <c r="FK413" i="20"/>
  <c r="FB413" i="20"/>
  <c r="EU413" i="20"/>
  <c r="ET413" i="20"/>
  <c r="DI413" i="20"/>
  <c r="CS413" i="20"/>
  <c r="CR413" i="20"/>
  <c r="AA413" i="20"/>
  <c r="FX412" i="20"/>
  <c r="FK412" i="20"/>
  <c r="FB412" i="20"/>
  <c r="DI412" i="20"/>
  <c r="CS412" i="20"/>
  <c r="CR412" i="20"/>
  <c r="AA412" i="20"/>
  <c r="GL411" i="20"/>
  <c r="FX411" i="20"/>
  <c r="FK411" i="20"/>
  <c r="FB411" i="20"/>
  <c r="EJ411" i="20"/>
  <c r="DI411" i="20"/>
  <c r="CS411" i="20"/>
  <c r="CR411" i="20"/>
  <c r="EU410" i="20"/>
  <c r="ET410" i="20"/>
  <c r="EU409" i="20"/>
  <c r="ET409" i="20"/>
  <c r="AA409" i="20"/>
  <c r="GL408" i="20"/>
  <c r="FX408" i="20"/>
  <c r="FK408" i="20"/>
  <c r="FB408" i="20"/>
  <c r="EU408" i="20"/>
  <c r="ET408" i="20"/>
  <c r="DI408" i="20"/>
  <c r="CS408" i="20"/>
  <c r="CR408" i="20"/>
  <c r="AA408" i="20"/>
  <c r="FX407" i="20"/>
  <c r="FK407" i="20"/>
  <c r="FB407" i="20"/>
  <c r="DI407" i="20"/>
  <c r="CS407" i="20"/>
  <c r="CR407" i="20"/>
  <c r="AA407" i="20"/>
  <c r="GL406" i="20"/>
  <c r="FX406" i="20"/>
  <c r="FK406" i="20"/>
  <c r="FB406" i="20"/>
  <c r="EJ406" i="20"/>
  <c r="DI406" i="20"/>
  <c r="CS406" i="20"/>
  <c r="CR406" i="20"/>
  <c r="EU405" i="20"/>
  <c r="ET405" i="20"/>
  <c r="EU404" i="20"/>
  <c r="ET404" i="20"/>
  <c r="AA404" i="20"/>
  <c r="GL403" i="20"/>
  <c r="FK403" i="20"/>
  <c r="EU403" i="20"/>
  <c r="ET403" i="20"/>
  <c r="DI403" i="20"/>
  <c r="CS403" i="20"/>
  <c r="CR403" i="20"/>
  <c r="AA403" i="20"/>
  <c r="FK402" i="20"/>
  <c r="DI402" i="20"/>
  <c r="CS402" i="20"/>
  <c r="CR402" i="20"/>
  <c r="AA402" i="20"/>
  <c r="GL401" i="20"/>
  <c r="FK401" i="20"/>
  <c r="EJ401" i="20"/>
  <c r="DI401" i="20"/>
  <c r="CS401" i="20"/>
  <c r="CR401" i="20"/>
  <c r="EU400" i="20"/>
  <c r="ET400" i="20"/>
  <c r="EU399" i="20"/>
  <c r="ET399" i="20"/>
  <c r="AA399" i="20"/>
  <c r="GL398" i="20"/>
  <c r="FK398" i="20"/>
  <c r="EU398" i="20"/>
  <c r="ET398" i="20"/>
  <c r="DI398" i="20"/>
  <c r="CS398" i="20"/>
  <c r="CR398" i="20"/>
  <c r="AA398" i="20"/>
  <c r="FK397" i="20"/>
  <c r="DI397" i="20"/>
  <c r="CS397" i="20"/>
  <c r="CR397" i="20"/>
  <c r="AA397" i="20"/>
  <c r="GL396" i="20"/>
  <c r="FK396" i="20"/>
  <c r="EJ396" i="20"/>
  <c r="DI396" i="20"/>
  <c r="CS396" i="20"/>
  <c r="CR396" i="20"/>
  <c r="EU395" i="20"/>
  <c r="ET395" i="20"/>
  <c r="EU394" i="20"/>
  <c r="ET394" i="20"/>
  <c r="AA394" i="20"/>
  <c r="GL393" i="20"/>
  <c r="FK393" i="20"/>
  <c r="EU393" i="20"/>
  <c r="ET393" i="20"/>
  <c r="DI393" i="20"/>
  <c r="CS393" i="20"/>
  <c r="CR393" i="20"/>
  <c r="AA393" i="20"/>
  <c r="FK392" i="20"/>
  <c r="DI392" i="20"/>
  <c r="CS392" i="20"/>
  <c r="CR392" i="20"/>
  <c r="AA392" i="20"/>
  <c r="GL391" i="20"/>
  <c r="FK391" i="20"/>
  <c r="EJ391" i="20"/>
  <c r="DV391" i="20"/>
  <c r="DI391" i="20"/>
  <c r="CS391" i="20"/>
  <c r="CR391" i="20"/>
  <c r="EU390" i="20"/>
  <c r="ET390" i="20"/>
  <c r="EU389" i="20"/>
  <c r="ET389" i="20"/>
  <c r="AA389" i="20"/>
  <c r="GL388" i="20"/>
  <c r="FK388" i="20"/>
  <c r="EU388" i="20"/>
  <c r="ET388" i="20"/>
  <c r="DI388" i="20"/>
  <c r="CS388" i="20"/>
  <c r="CR388" i="20"/>
  <c r="AA388" i="20"/>
  <c r="FK387" i="20"/>
  <c r="DI387" i="20"/>
  <c r="CS387" i="20"/>
  <c r="CR387" i="20"/>
  <c r="AA387" i="20"/>
  <c r="GL386" i="20"/>
  <c r="FK386" i="20"/>
  <c r="EJ386" i="20"/>
  <c r="DV386" i="20"/>
  <c r="DI386" i="20"/>
  <c r="CS386" i="20"/>
  <c r="CR386" i="20"/>
  <c r="EU384" i="20"/>
  <c r="ET384" i="20"/>
  <c r="AA384" i="20"/>
  <c r="EU383" i="20"/>
  <c r="ET383" i="20"/>
  <c r="AA383" i="20"/>
  <c r="GL382" i="20"/>
  <c r="FX382" i="20"/>
  <c r="FK382" i="20"/>
  <c r="FB382" i="20"/>
  <c r="EU382" i="20"/>
  <c r="ET382" i="20"/>
  <c r="DI382" i="20"/>
  <c r="CS382" i="20"/>
  <c r="CR382" i="20"/>
  <c r="AA382" i="20"/>
  <c r="FX381" i="20"/>
  <c r="FK381" i="20"/>
  <c r="FB381" i="20"/>
  <c r="EJ381" i="20"/>
  <c r="DI381" i="20"/>
  <c r="CS381" i="20"/>
  <c r="CR381" i="20"/>
  <c r="GL380" i="20"/>
  <c r="FX380" i="20"/>
  <c r="FK380" i="20"/>
  <c r="FB380" i="20"/>
  <c r="EJ380" i="20"/>
  <c r="DI380" i="20"/>
  <c r="CS380" i="20"/>
  <c r="CR380" i="20"/>
  <c r="EU379" i="20"/>
  <c r="ET379" i="20"/>
  <c r="AA379" i="20"/>
  <c r="EU378" i="20"/>
  <c r="ET378" i="20"/>
  <c r="BB378" i="20"/>
  <c r="AA378" i="20"/>
  <c r="GL377" i="20"/>
  <c r="FX377" i="20"/>
  <c r="FK377" i="20"/>
  <c r="FB377" i="20"/>
  <c r="EU377" i="20"/>
  <c r="ET377" i="20"/>
  <c r="DI377" i="20"/>
  <c r="CS377" i="20"/>
  <c r="CR377" i="20"/>
  <c r="AA377" i="20"/>
  <c r="FX376" i="20"/>
  <c r="FK376" i="20"/>
  <c r="FB376" i="20"/>
  <c r="EJ376" i="20"/>
  <c r="DI376" i="20"/>
  <c r="CS376" i="20"/>
  <c r="CR376" i="20"/>
  <c r="GL375" i="20"/>
  <c r="FX375" i="20"/>
  <c r="FK375" i="20"/>
  <c r="FB375" i="20"/>
  <c r="EJ375" i="20"/>
  <c r="DI375" i="20"/>
  <c r="CS375" i="20"/>
  <c r="CR375" i="20"/>
  <c r="EU374" i="20"/>
  <c r="ET374" i="20"/>
  <c r="AA374" i="20"/>
  <c r="EU373" i="20"/>
  <c r="ET373" i="20"/>
  <c r="AA373" i="20"/>
  <c r="GL372" i="20"/>
  <c r="FX372" i="20"/>
  <c r="FK372" i="20"/>
  <c r="FB372" i="20"/>
  <c r="EU372" i="20"/>
  <c r="ET372" i="20"/>
  <c r="DI372" i="20"/>
  <c r="CS372" i="20"/>
  <c r="CR372" i="20"/>
  <c r="AA372" i="20"/>
  <c r="FK371" i="20"/>
  <c r="EJ371" i="20"/>
  <c r="DI371" i="20"/>
  <c r="CS371" i="20"/>
  <c r="CR371" i="20"/>
  <c r="GL370" i="20"/>
  <c r="FK370" i="20"/>
  <c r="EJ370" i="20"/>
  <c r="DI370" i="20"/>
  <c r="CS370" i="20"/>
  <c r="CR370" i="20"/>
  <c r="EU369" i="20"/>
  <c r="ET369" i="20"/>
  <c r="AA369" i="20"/>
  <c r="EU368" i="20"/>
  <c r="ET368" i="20"/>
  <c r="AA368" i="20"/>
  <c r="GL367" i="20"/>
  <c r="FX367" i="20"/>
  <c r="FK367" i="20"/>
  <c r="FB367" i="20"/>
  <c r="EU367" i="20"/>
  <c r="ET367" i="20"/>
  <c r="DI367" i="20"/>
  <c r="CS367" i="20"/>
  <c r="CR367" i="20"/>
  <c r="BV367" i="20"/>
  <c r="AA367" i="20"/>
  <c r="FK366" i="20"/>
  <c r="EJ366" i="20"/>
  <c r="DI366" i="20"/>
  <c r="CS366" i="20"/>
  <c r="CR366" i="20"/>
  <c r="BV366" i="20"/>
  <c r="GL365" i="20"/>
  <c r="FK365" i="20"/>
  <c r="EJ365" i="20"/>
  <c r="DI365" i="20"/>
  <c r="CS365" i="20"/>
  <c r="CR365" i="20"/>
  <c r="BW365" i="20"/>
  <c r="EU364" i="20"/>
  <c r="ET364" i="20"/>
  <c r="AA364" i="20"/>
  <c r="EU363" i="20"/>
  <c r="ET363" i="20"/>
  <c r="AA363" i="20"/>
  <c r="GL362" i="20"/>
  <c r="FX362" i="20"/>
  <c r="FK362" i="20"/>
  <c r="FB362" i="20"/>
  <c r="EU362" i="20"/>
  <c r="ET362" i="20"/>
  <c r="DI362" i="20"/>
  <c r="CS362" i="20"/>
  <c r="CR362" i="20"/>
  <c r="AA362" i="20"/>
  <c r="FX361" i="20"/>
  <c r="FK361" i="20"/>
  <c r="FB361" i="20"/>
  <c r="EJ361" i="20"/>
  <c r="DI361" i="20"/>
  <c r="CS361" i="20"/>
  <c r="CR361" i="20"/>
  <c r="GL360" i="20"/>
  <c r="FX360" i="20"/>
  <c r="FK360" i="20"/>
  <c r="FB360" i="20"/>
  <c r="EJ360" i="20"/>
  <c r="DI360" i="20"/>
  <c r="CS360" i="20"/>
  <c r="CR360" i="20"/>
  <c r="EU359" i="20"/>
  <c r="ET359" i="20"/>
  <c r="AA359" i="20"/>
  <c r="EU358" i="20"/>
  <c r="ET358" i="20"/>
  <c r="AA358" i="20"/>
  <c r="GL357" i="20"/>
  <c r="FX357" i="20"/>
  <c r="FK357" i="20"/>
  <c r="FB357" i="20"/>
  <c r="EU357" i="20"/>
  <c r="ET357" i="20"/>
  <c r="DI357" i="20"/>
  <c r="CS357" i="20"/>
  <c r="CR357" i="20"/>
  <c r="AA357" i="20"/>
  <c r="FX356" i="20"/>
  <c r="FK356" i="20"/>
  <c r="FB356" i="20"/>
  <c r="EJ356" i="20"/>
  <c r="DI356" i="20"/>
  <c r="CS356" i="20"/>
  <c r="CR356" i="20"/>
  <c r="GL355" i="20"/>
  <c r="FX355" i="20"/>
  <c r="FK355" i="20"/>
  <c r="FB355" i="20"/>
  <c r="EJ355" i="20"/>
  <c r="DI355" i="20"/>
  <c r="CS355" i="20"/>
  <c r="CR355" i="20"/>
  <c r="EU354" i="20"/>
  <c r="ET354" i="20"/>
  <c r="AA354" i="20"/>
  <c r="EU353" i="20"/>
  <c r="ET353" i="20"/>
  <c r="AA353" i="20"/>
  <c r="GL352" i="20"/>
  <c r="FX352" i="20"/>
  <c r="FK352" i="20"/>
  <c r="FB352" i="20"/>
  <c r="EU352" i="20"/>
  <c r="ET352" i="20"/>
  <c r="DI352" i="20"/>
  <c r="CS352" i="20"/>
  <c r="CR352" i="20"/>
  <c r="AA352" i="20"/>
  <c r="FX351" i="20"/>
  <c r="FK351" i="20"/>
  <c r="FB351" i="20"/>
  <c r="EJ351" i="20"/>
  <c r="DI351" i="20"/>
  <c r="CS351" i="20"/>
  <c r="CR351" i="20"/>
  <c r="GL350" i="20"/>
  <c r="FX350" i="20"/>
  <c r="FK350" i="20"/>
  <c r="FB350" i="20"/>
  <c r="EJ350" i="20"/>
  <c r="DI350" i="20"/>
  <c r="CS350" i="20"/>
  <c r="CR350" i="20"/>
  <c r="EU349" i="20"/>
  <c r="ET349" i="20"/>
  <c r="AA349" i="20"/>
  <c r="EU348" i="20"/>
  <c r="ET348" i="20"/>
  <c r="AA348" i="20"/>
  <c r="GL347" i="20"/>
  <c r="FX347" i="20"/>
  <c r="FK347" i="20"/>
  <c r="FB347" i="20"/>
  <c r="EU347" i="20"/>
  <c r="ET347" i="20"/>
  <c r="DI347" i="20"/>
  <c r="CS347" i="20"/>
  <c r="CR347" i="20"/>
  <c r="AA347" i="20"/>
  <c r="FX346" i="20"/>
  <c r="FK346" i="20"/>
  <c r="FB346" i="20"/>
  <c r="EJ346" i="20"/>
  <c r="DI346" i="20"/>
  <c r="CS346" i="20"/>
  <c r="CR346" i="20"/>
  <c r="GL345" i="20"/>
  <c r="FX345" i="20"/>
  <c r="FK345" i="20"/>
  <c r="FB345" i="20"/>
  <c r="EJ345" i="20"/>
  <c r="DI345" i="20"/>
  <c r="CS345" i="20"/>
  <c r="CR345" i="20"/>
  <c r="EU344" i="20"/>
  <c r="ET344" i="20"/>
  <c r="AA344" i="20"/>
  <c r="EU343" i="20"/>
  <c r="ET343" i="20"/>
  <c r="AA343" i="20"/>
  <c r="GL342" i="20"/>
  <c r="FX342" i="20"/>
  <c r="FK342" i="20"/>
  <c r="FB342" i="20"/>
  <c r="EU342" i="20"/>
  <c r="ET342" i="20"/>
  <c r="DI342" i="20"/>
  <c r="CS342" i="20"/>
  <c r="CR342" i="20"/>
  <c r="AA342" i="20"/>
  <c r="FX341" i="20"/>
  <c r="FK341" i="20"/>
  <c r="FB341" i="20"/>
  <c r="EJ341" i="20"/>
  <c r="DI341" i="20"/>
  <c r="CS341" i="20"/>
  <c r="CR341" i="20"/>
  <c r="GL340" i="20"/>
  <c r="FX340" i="20"/>
  <c r="FK340" i="20"/>
  <c r="FB340" i="20"/>
  <c r="EJ340" i="20"/>
  <c r="DI340" i="20"/>
  <c r="CS340" i="20"/>
  <c r="CR340" i="20"/>
  <c r="EU339" i="20"/>
  <c r="ET339" i="20"/>
  <c r="AA339" i="20"/>
  <c r="EU338" i="20"/>
  <c r="ET338" i="20"/>
  <c r="AA338" i="20"/>
  <c r="GL337" i="20"/>
  <c r="FX337" i="20"/>
  <c r="FK337" i="20"/>
  <c r="FB337" i="20"/>
  <c r="EU337" i="20"/>
  <c r="ET337" i="20"/>
  <c r="DI337" i="20"/>
  <c r="CS337" i="20"/>
  <c r="CR337" i="20"/>
  <c r="AA337" i="20"/>
  <c r="FX336" i="20"/>
  <c r="FK336" i="20"/>
  <c r="FB336" i="20"/>
  <c r="EJ336" i="20"/>
  <c r="DI336" i="20"/>
  <c r="CS336" i="20"/>
  <c r="CR336" i="20"/>
  <c r="GL335" i="20"/>
  <c r="FX335" i="20"/>
  <c r="FK335" i="20"/>
  <c r="FB335" i="20"/>
  <c r="EJ335" i="20"/>
  <c r="DI335" i="20"/>
  <c r="CS335" i="20"/>
  <c r="CR335" i="20"/>
  <c r="EU334" i="20"/>
  <c r="ET334" i="20"/>
  <c r="AA334" i="20"/>
  <c r="EU333" i="20"/>
  <c r="ET333" i="20"/>
  <c r="AA333" i="20"/>
  <c r="GL332" i="20"/>
  <c r="FX332" i="20"/>
  <c r="FK332" i="20"/>
  <c r="FB332" i="20"/>
  <c r="EU332" i="20"/>
  <c r="ET332" i="20"/>
  <c r="DI332" i="20"/>
  <c r="CS332" i="20"/>
  <c r="CR332" i="20"/>
  <c r="AA332" i="20"/>
  <c r="FX331" i="20"/>
  <c r="FK331" i="20"/>
  <c r="FB331" i="20"/>
  <c r="EJ331" i="20"/>
  <c r="DI331" i="20"/>
  <c r="CS331" i="20"/>
  <c r="CR331" i="20"/>
  <c r="GL330" i="20"/>
  <c r="FX330" i="20"/>
  <c r="FK330" i="20"/>
  <c r="FB330" i="20"/>
  <c r="EJ330" i="20"/>
  <c r="DI330" i="20"/>
  <c r="CS330" i="20"/>
  <c r="CR330" i="20"/>
  <c r="EU329" i="20"/>
  <c r="ET329" i="20"/>
  <c r="AA329" i="20"/>
  <c r="EU328" i="20"/>
  <c r="ET328" i="20"/>
  <c r="AA328" i="20"/>
  <c r="GL327" i="20"/>
  <c r="FX327" i="20"/>
  <c r="FK327" i="20"/>
  <c r="FB327" i="20"/>
  <c r="EU327" i="20"/>
  <c r="ET327" i="20"/>
  <c r="DI327" i="20"/>
  <c r="CS327" i="20"/>
  <c r="CR327" i="20"/>
  <c r="AA327" i="20"/>
  <c r="FX326" i="20"/>
  <c r="FK326" i="20"/>
  <c r="FB326" i="20"/>
  <c r="EJ326" i="20"/>
  <c r="DI326" i="20"/>
  <c r="CS326" i="20"/>
  <c r="CR326" i="20"/>
  <c r="GL325" i="20"/>
  <c r="FX325" i="20"/>
  <c r="FK325" i="20"/>
  <c r="FB325" i="20"/>
  <c r="EJ325" i="20"/>
  <c r="DI325" i="20"/>
  <c r="CS325" i="20"/>
  <c r="CR325" i="20"/>
  <c r="EU324" i="20"/>
  <c r="ET324" i="20"/>
  <c r="AA324" i="20"/>
  <c r="EU323" i="20"/>
  <c r="ET323" i="20"/>
  <c r="AA323" i="20"/>
  <c r="GL322" i="20"/>
  <c r="FX322" i="20"/>
  <c r="FK322" i="20"/>
  <c r="FB322" i="20"/>
  <c r="EU322" i="20"/>
  <c r="ET322" i="20"/>
  <c r="DI322" i="20"/>
  <c r="CS322" i="20"/>
  <c r="CR322" i="20"/>
  <c r="AA322" i="20"/>
  <c r="FX321" i="20"/>
  <c r="FK321" i="20"/>
  <c r="FB321" i="20"/>
  <c r="EJ321" i="20"/>
  <c r="DI321" i="20"/>
  <c r="CS321" i="20"/>
  <c r="CR321" i="20"/>
  <c r="GL320" i="20"/>
  <c r="FX320" i="20"/>
  <c r="FK320" i="20"/>
  <c r="FB320" i="20"/>
  <c r="EJ320" i="20"/>
  <c r="DI320" i="20"/>
  <c r="CS320" i="20"/>
  <c r="CR320" i="20"/>
  <c r="EU319" i="20"/>
  <c r="ET319" i="20"/>
  <c r="AA319" i="20"/>
  <c r="EU318" i="20"/>
  <c r="ET318" i="20"/>
  <c r="AA318" i="20"/>
  <c r="GL317" i="20"/>
  <c r="FX317" i="20"/>
  <c r="FK317" i="20"/>
  <c r="FB317" i="20"/>
  <c r="EU317" i="20"/>
  <c r="ET317" i="20"/>
  <c r="DI317" i="20"/>
  <c r="CS317" i="20"/>
  <c r="CR317" i="20"/>
  <c r="AA317" i="20"/>
  <c r="FX316" i="20"/>
  <c r="FK316" i="20"/>
  <c r="FB316" i="20"/>
  <c r="EJ316" i="20"/>
  <c r="DI316" i="20"/>
  <c r="CS316" i="20"/>
  <c r="CR316" i="20"/>
  <c r="GL315" i="20"/>
  <c r="FX315" i="20"/>
  <c r="FK315" i="20"/>
  <c r="FB315" i="20"/>
  <c r="EJ315" i="20"/>
  <c r="DI315" i="20"/>
  <c r="CS315" i="20"/>
  <c r="CR315" i="20"/>
  <c r="EU314" i="20"/>
  <c r="ET314" i="20"/>
  <c r="AA314" i="20"/>
  <c r="EU313" i="20"/>
  <c r="ET313" i="20"/>
  <c r="AA313" i="20"/>
  <c r="GL312" i="20"/>
  <c r="FX312" i="20"/>
  <c r="FK312" i="20"/>
  <c r="FB312" i="20"/>
  <c r="EU312" i="20"/>
  <c r="ET312" i="20"/>
  <c r="DI312" i="20"/>
  <c r="CS312" i="20"/>
  <c r="CR312" i="20"/>
  <c r="AA312" i="20"/>
  <c r="FX311" i="20"/>
  <c r="FK311" i="20"/>
  <c r="FB311" i="20"/>
  <c r="EJ311" i="20"/>
  <c r="DI311" i="20"/>
  <c r="CS311" i="20"/>
  <c r="CR311" i="20"/>
  <c r="GL310" i="20"/>
  <c r="FX310" i="20"/>
  <c r="FK310" i="20"/>
  <c r="FB310" i="20"/>
  <c r="EJ310" i="20"/>
  <c r="DI310" i="20"/>
  <c r="CS310" i="20"/>
  <c r="CR310" i="20"/>
  <c r="EU309" i="20"/>
  <c r="ET309" i="20"/>
  <c r="AA309" i="20"/>
  <c r="EU308" i="20"/>
  <c r="ET308" i="20"/>
  <c r="AA308" i="20"/>
  <c r="GL307" i="20"/>
  <c r="FK307" i="20"/>
  <c r="EU307" i="20"/>
  <c r="ET307" i="20"/>
  <c r="DI307" i="20"/>
  <c r="CS307" i="20"/>
  <c r="CR307" i="20"/>
  <c r="AA307" i="20"/>
  <c r="FK306" i="20"/>
  <c r="EJ306" i="20"/>
  <c r="DI306" i="20"/>
  <c r="CS306" i="20"/>
  <c r="CR306" i="20"/>
  <c r="GL305" i="20"/>
  <c r="FK305" i="20"/>
  <c r="EJ305" i="20"/>
  <c r="DI305" i="20"/>
  <c r="CS305" i="20"/>
  <c r="CR305" i="20"/>
  <c r="EU304" i="20"/>
  <c r="ET304" i="20"/>
  <c r="AA304" i="20"/>
  <c r="EU303" i="20"/>
  <c r="ET303" i="20"/>
  <c r="AA303" i="20"/>
  <c r="GL302" i="20"/>
  <c r="FK302" i="20"/>
  <c r="EU302" i="20"/>
  <c r="ET302" i="20"/>
  <c r="DI302" i="20"/>
  <c r="CS302" i="20"/>
  <c r="CR302" i="20"/>
  <c r="AA302" i="20"/>
  <c r="FK301" i="20"/>
  <c r="EJ301" i="20"/>
  <c r="DI301" i="20"/>
  <c r="CS301" i="20"/>
  <c r="CR301" i="20"/>
  <c r="GL300" i="20"/>
  <c r="FK300" i="20"/>
  <c r="EJ300" i="20"/>
  <c r="DI300" i="20"/>
  <c r="CS300" i="20"/>
  <c r="CR300" i="20"/>
  <c r="EU299" i="20"/>
  <c r="ET299" i="20"/>
  <c r="AA299" i="20"/>
  <c r="EU298" i="20"/>
  <c r="ET298" i="20"/>
  <c r="AA298" i="20"/>
  <c r="GL297" i="20"/>
  <c r="FK297" i="20"/>
  <c r="EU297" i="20"/>
  <c r="ET297" i="20"/>
  <c r="DI297" i="20"/>
  <c r="CS297" i="20"/>
  <c r="CR297" i="20"/>
  <c r="AA297" i="20"/>
  <c r="FK296" i="20"/>
  <c r="EJ296" i="20"/>
  <c r="DV296" i="20"/>
  <c r="DI296" i="20"/>
  <c r="CS296" i="20"/>
  <c r="CR296" i="20"/>
  <c r="GL295" i="20"/>
  <c r="FK295" i="20"/>
  <c r="EJ295" i="20"/>
  <c r="DV295" i="20"/>
  <c r="DI295" i="20"/>
  <c r="CS295" i="20"/>
  <c r="CR295" i="20"/>
  <c r="EU294" i="20"/>
  <c r="ET294" i="20"/>
  <c r="AA294" i="20"/>
  <c r="EU293" i="20"/>
  <c r="ET293" i="20"/>
  <c r="AA293" i="20"/>
  <c r="GL292" i="20"/>
  <c r="FK292" i="20"/>
  <c r="EU292" i="20"/>
  <c r="ET292" i="20"/>
  <c r="DI292" i="20"/>
  <c r="CS292" i="20"/>
  <c r="CR292" i="20"/>
  <c r="AA292" i="20"/>
  <c r="FK291" i="20"/>
  <c r="EJ291" i="20"/>
  <c r="DV291" i="20"/>
  <c r="DI291" i="20"/>
  <c r="CS291" i="20"/>
  <c r="CR291" i="20"/>
  <c r="GL290" i="20"/>
  <c r="FK290" i="20"/>
  <c r="EJ290" i="20"/>
  <c r="DV290" i="20"/>
  <c r="DI290" i="20"/>
  <c r="CS290" i="20"/>
  <c r="CR290" i="20"/>
  <c r="AA289" i="20"/>
  <c r="EU288" i="20"/>
  <c r="ET288" i="20"/>
  <c r="AA288" i="20"/>
  <c r="EU287" i="20"/>
  <c r="ET287" i="20"/>
  <c r="AA287" i="20"/>
  <c r="GL286" i="20"/>
  <c r="FX286" i="20"/>
  <c r="FK286" i="20"/>
  <c r="FB286" i="20"/>
  <c r="EU286" i="20"/>
  <c r="ET286" i="20"/>
  <c r="EJ286" i="20"/>
  <c r="DI286" i="20"/>
  <c r="CS286" i="20"/>
  <c r="CR286" i="20"/>
  <c r="FX285" i="20"/>
  <c r="FK285" i="20"/>
  <c r="FB285" i="20"/>
  <c r="EJ285" i="20"/>
  <c r="DI285" i="20"/>
  <c r="CS285" i="20"/>
  <c r="CR285" i="20"/>
  <c r="GL284" i="20"/>
  <c r="FX284" i="20"/>
  <c r="FK284" i="20"/>
  <c r="FB284" i="20"/>
  <c r="DI284" i="20"/>
  <c r="CS284" i="20"/>
  <c r="CR284" i="20"/>
  <c r="AA284" i="20"/>
  <c r="EU283" i="20"/>
  <c r="ET283" i="20"/>
  <c r="BB283" i="20"/>
  <c r="AA283" i="20"/>
  <c r="EU282" i="20"/>
  <c r="ET282" i="20"/>
  <c r="AA282" i="20"/>
  <c r="GL281" i="20"/>
  <c r="FX281" i="20"/>
  <c r="FK281" i="20"/>
  <c r="FB281" i="20"/>
  <c r="EU281" i="20"/>
  <c r="ET281" i="20"/>
  <c r="EJ281" i="20"/>
  <c r="DI281" i="20"/>
  <c r="CS281" i="20"/>
  <c r="CR281" i="20"/>
  <c r="FX280" i="20"/>
  <c r="FK280" i="20"/>
  <c r="FB280" i="20"/>
  <c r="EJ280" i="20"/>
  <c r="DI280" i="20"/>
  <c r="CS280" i="20"/>
  <c r="CR280" i="20"/>
  <c r="GL279" i="20"/>
  <c r="FX279" i="20"/>
  <c r="FK279" i="20"/>
  <c r="FB279" i="20"/>
  <c r="DI279" i="20"/>
  <c r="CS279" i="20"/>
  <c r="CR279" i="20"/>
  <c r="AA279" i="20"/>
  <c r="EU278" i="20"/>
  <c r="ET278" i="20"/>
  <c r="AA278" i="20"/>
  <c r="EU277" i="20"/>
  <c r="ET277" i="20"/>
  <c r="AA277" i="20"/>
  <c r="GL276" i="20"/>
  <c r="FX276" i="20"/>
  <c r="FK276" i="20"/>
  <c r="FB276" i="20"/>
  <c r="EU276" i="20"/>
  <c r="ET276" i="20"/>
  <c r="EJ276" i="20"/>
  <c r="DI276" i="20"/>
  <c r="CS276" i="20"/>
  <c r="CR276" i="20"/>
  <c r="FK275" i="20"/>
  <c r="EJ275" i="20"/>
  <c r="DI275" i="20"/>
  <c r="CS275" i="20"/>
  <c r="CR275" i="20"/>
  <c r="GL274" i="20"/>
  <c r="FK274" i="20"/>
  <c r="DI274" i="20"/>
  <c r="CS274" i="20"/>
  <c r="CR274" i="20"/>
  <c r="AA274" i="20"/>
  <c r="EU273" i="20"/>
  <c r="ET273" i="20"/>
  <c r="AA273" i="20"/>
  <c r="EU272" i="20"/>
  <c r="ET272" i="20"/>
  <c r="AA272" i="20"/>
  <c r="GL271" i="20"/>
  <c r="FX271" i="20"/>
  <c r="FK271" i="20"/>
  <c r="FB271" i="20"/>
  <c r="EU271" i="20"/>
  <c r="ET271" i="20"/>
  <c r="EJ271" i="20"/>
  <c r="DI271" i="20"/>
  <c r="CS271" i="20"/>
  <c r="CR271" i="20"/>
  <c r="BV271" i="20"/>
  <c r="FK270" i="20"/>
  <c r="EJ270" i="20"/>
  <c r="DI270" i="20"/>
  <c r="CS270" i="20"/>
  <c r="CR270" i="20"/>
  <c r="BV270" i="20"/>
  <c r="GL269" i="20"/>
  <c r="FK269" i="20"/>
  <c r="DI269" i="20"/>
  <c r="CS269" i="20"/>
  <c r="CR269" i="20"/>
  <c r="BW269" i="20"/>
  <c r="AA269" i="20"/>
  <c r="EU268" i="20"/>
  <c r="ET268" i="20"/>
  <c r="AA268" i="20"/>
  <c r="EU267" i="20"/>
  <c r="ET267" i="20"/>
  <c r="AA267" i="20"/>
  <c r="GL266" i="20"/>
  <c r="FX266" i="20"/>
  <c r="FK266" i="20"/>
  <c r="FB266" i="20"/>
  <c r="EU266" i="20"/>
  <c r="ET266" i="20"/>
  <c r="EJ266" i="20"/>
  <c r="DI266" i="20"/>
  <c r="CS266" i="20"/>
  <c r="CR266" i="20"/>
  <c r="FX265" i="20"/>
  <c r="FK265" i="20"/>
  <c r="FB265" i="20"/>
  <c r="EJ265" i="20"/>
  <c r="DI265" i="20"/>
  <c r="CS265" i="20"/>
  <c r="CR265" i="20"/>
  <c r="GL264" i="20"/>
  <c r="FX264" i="20"/>
  <c r="FK264" i="20"/>
  <c r="FB264" i="20"/>
  <c r="DI264" i="20"/>
  <c r="CS264" i="20"/>
  <c r="CR264" i="20"/>
  <c r="AA264" i="20"/>
  <c r="EU263" i="20"/>
  <c r="ET263" i="20"/>
  <c r="AA263" i="20"/>
  <c r="EU262" i="20"/>
  <c r="ET262" i="20"/>
  <c r="AA262" i="20"/>
  <c r="GL261" i="20"/>
  <c r="FX261" i="20"/>
  <c r="FK261" i="20"/>
  <c r="FB261" i="20"/>
  <c r="EU261" i="20"/>
  <c r="ET261" i="20"/>
  <c r="EJ261" i="20"/>
  <c r="DI261" i="20"/>
  <c r="CS261" i="20"/>
  <c r="CR261" i="20"/>
  <c r="FX260" i="20"/>
  <c r="FK260" i="20"/>
  <c r="FB260" i="20"/>
  <c r="EJ260" i="20"/>
  <c r="DI260" i="20"/>
  <c r="CS260" i="20"/>
  <c r="CR260" i="20"/>
  <c r="GL259" i="20"/>
  <c r="FX259" i="20"/>
  <c r="FK259" i="20"/>
  <c r="FB259" i="20"/>
  <c r="DI259" i="20"/>
  <c r="CS259" i="20"/>
  <c r="CR259" i="20"/>
  <c r="AA259" i="20"/>
  <c r="EU258" i="20"/>
  <c r="ET258" i="20"/>
  <c r="AA258" i="20"/>
  <c r="EU257" i="20"/>
  <c r="ET257" i="20"/>
  <c r="AA257" i="20"/>
  <c r="GL256" i="20"/>
  <c r="FX256" i="20"/>
  <c r="FK256" i="20"/>
  <c r="FB256" i="20"/>
  <c r="EU256" i="20"/>
  <c r="ET256" i="20"/>
  <c r="EJ256" i="20"/>
  <c r="DI256" i="20"/>
  <c r="CS256" i="20"/>
  <c r="CR256" i="20"/>
  <c r="FX255" i="20"/>
  <c r="FK255" i="20"/>
  <c r="FB255" i="20"/>
  <c r="EJ255" i="20"/>
  <c r="DI255" i="20"/>
  <c r="CS255" i="20"/>
  <c r="CR255" i="20"/>
  <c r="GL254" i="20"/>
  <c r="FX254" i="20"/>
  <c r="FK254" i="20"/>
  <c r="FB254" i="20"/>
  <c r="DI254" i="20"/>
  <c r="CS254" i="20"/>
  <c r="CR254" i="20"/>
  <c r="AA254" i="20"/>
  <c r="EU253" i="20"/>
  <c r="ET253" i="20"/>
  <c r="AA253" i="20"/>
  <c r="EU252" i="20"/>
  <c r="ET252" i="20"/>
  <c r="AA252" i="20"/>
  <c r="GL251" i="20"/>
  <c r="FX251" i="20"/>
  <c r="FK251" i="20"/>
  <c r="FB251" i="20"/>
  <c r="EU251" i="20"/>
  <c r="ET251" i="20"/>
  <c r="EJ251" i="20"/>
  <c r="DI251" i="20"/>
  <c r="CS251" i="20"/>
  <c r="CR251" i="20"/>
  <c r="FX250" i="20"/>
  <c r="FK250" i="20"/>
  <c r="FB250" i="20"/>
  <c r="EJ250" i="20"/>
  <c r="DI250" i="20"/>
  <c r="CS250" i="20"/>
  <c r="CR250" i="20"/>
  <c r="GL249" i="20"/>
  <c r="FX249" i="20"/>
  <c r="FK249" i="20"/>
  <c r="FB249" i="20"/>
  <c r="DI249" i="20"/>
  <c r="CS249" i="20"/>
  <c r="CR249" i="20"/>
  <c r="AA249" i="20"/>
  <c r="EU248" i="20"/>
  <c r="ET248" i="20"/>
  <c r="AA248" i="20"/>
  <c r="EU247" i="20"/>
  <c r="ET247" i="20"/>
  <c r="AA247" i="20"/>
  <c r="GL246" i="20"/>
  <c r="FX246" i="20"/>
  <c r="FK246" i="20"/>
  <c r="FB246" i="20"/>
  <c r="EU246" i="20"/>
  <c r="ET246" i="20"/>
  <c r="EJ246" i="20"/>
  <c r="DI246" i="20"/>
  <c r="CS246" i="20"/>
  <c r="CR246" i="20"/>
  <c r="FX245" i="20"/>
  <c r="FK245" i="20"/>
  <c r="FB245" i="20"/>
  <c r="EJ245" i="20"/>
  <c r="DI245" i="20"/>
  <c r="CS245" i="20"/>
  <c r="CR245" i="20"/>
  <c r="GL244" i="20"/>
  <c r="FX244" i="20"/>
  <c r="FK244" i="20"/>
  <c r="FB244" i="20"/>
  <c r="DI244" i="20"/>
  <c r="CS244" i="20"/>
  <c r="CR244" i="20"/>
  <c r="AA244" i="20"/>
  <c r="EU243" i="20"/>
  <c r="ET243" i="20"/>
  <c r="AA243" i="20"/>
  <c r="EU242" i="20"/>
  <c r="ET242" i="20"/>
  <c r="AA242" i="20"/>
  <c r="GL241" i="20"/>
  <c r="FX241" i="20"/>
  <c r="FK241" i="20"/>
  <c r="FB241" i="20"/>
  <c r="EU241" i="20"/>
  <c r="ET241" i="20"/>
  <c r="EJ241" i="20"/>
  <c r="DI241" i="20"/>
  <c r="CS241" i="20"/>
  <c r="CR241" i="20"/>
  <c r="FX240" i="20"/>
  <c r="FK240" i="20"/>
  <c r="FB240" i="20"/>
  <c r="EJ240" i="20"/>
  <c r="DI240" i="20"/>
  <c r="CS240" i="20"/>
  <c r="CR240" i="20"/>
  <c r="GL239" i="20"/>
  <c r="FX239" i="20"/>
  <c r="FK239" i="20"/>
  <c r="FB239" i="20"/>
  <c r="DI239" i="20"/>
  <c r="CS239" i="20"/>
  <c r="CR239" i="20"/>
  <c r="AA239" i="20"/>
  <c r="EU238" i="20"/>
  <c r="ET238" i="20"/>
  <c r="AA238" i="20"/>
  <c r="EU237" i="20"/>
  <c r="ET237" i="20"/>
  <c r="AA237" i="20"/>
  <c r="GL236" i="20"/>
  <c r="FX236" i="20"/>
  <c r="FK236" i="20"/>
  <c r="FB236" i="20"/>
  <c r="EU236" i="20"/>
  <c r="ET236" i="20"/>
  <c r="EJ236" i="20"/>
  <c r="DI236" i="20"/>
  <c r="CS236" i="20"/>
  <c r="CR236" i="20"/>
  <c r="FX235" i="20"/>
  <c r="FK235" i="20"/>
  <c r="FB235" i="20"/>
  <c r="EJ235" i="20"/>
  <c r="DI235" i="20"/>
  <c r="CS235" i="20"/>
  <c r="CR235" i="20"/>
  <c r="GL234" i="20"/>
  <c r="FX234" i="20"/>
  <c r="FK234" i="20"/>
  <c r="FB234" i="20"/>
  <c r="DI234" i="20"/>
  <c r="CS234" i="20"/>
  <c r="CR234" i="20"/>
  <c r="AA234" i="20"/>
  <c r="EU233" i="20"/>
  <c r="ET233" i="20"/>
  <c r="AA233" i="20"/>
  <c r="EU232" i="20"/>
  <c r="ET232" i="20"/>
  <c r="AA232" i="20"/>
  <c r="GL231" i="20"/>
  <c r="FX231" i="20"/>
  <c r="FK231" i="20"/>
  <c r="FB231" i="20"/>
  <c r="EU231" i="20"/>
  <c r="ET231" i="20"/>
  <c r="EJ231" i="20"/>
  <c r="DI231" i="20"/>
  <c r="CS231" i="20"/>
  <c r="CR231" i="20"/>
  <c r="FX230" i="20"/>
  <c r="FK230" i="20"/>
  <c r="FB230" i="20"/>
  <c r="EJ230" i="20"/>
  <c r="DI230" i="20"/>
  <c r="CS230" i="20"/>
  <c r="CR230" i="20"/>
  <c r="GL229" i="20"/>
  <c r="FX229" i="20"/>
  <c r="FK229" i="20"/>
  <c r="FB229" i="20"/>
  <c r="DI229" i="20"/>
  <c r="CS229" i="20"/>
  <c r="CR229" i="20"/>
  <c r="AA229" i="20"/>
  <c r="EU228" i="20"/>
  <c r="ET228" i="20"/>
  <c r="AA228" i="20"/>
  <c r="EU227" i="20"/>
  <c r="ET227" i="20"/>
  <c r="AA227" i="20"/>
  <c r="GL226" i="20"/>
  <c r="FX226" i="20"/>
  <c r="FK226" i="20"/>
  <c r="FB226" i="20"/>
  <c r="EU226" i="20"/>
  <c r="ET226" i="20"/>
  <c r="EJ226" i="20"/>
  <c r="DI226" i="20"/>
  <c r="CS226" i="20"/>
  <c r="CR226" i="20"/>
  <c r="FX225" i="20"/>
  <c r="FK225" i="20"/>
  <c r="FB225" i="20"/>
  <c r="EJ225" i="20"/>
  <c r="DI225" i="20"/>
  <c r="CS225" i="20"/>
  <c r="CR225" i="20"/>
  <c r="GL224" i="20"/>
  <c r="FX224" i="20"/>
  <c r="FK224" i="20"/>
  <c r="FB224" i="20"/>
  <c r="DI224" i="20"/>
  <c r="CS224" i="20"/>
  <c r="CR224" i="20"/>
  <c r="AA224" i="20"/>
  <c r="EU223" i="20"/>
  <c r="ET223" i="20"/>
  <c r="AA223" i="20"/>
  <c r="EU222" i="20"/>
  <c r="ET222" i="20"/>
  <c r="AA222" i="20"/>
  <c r="GL221" i="20"/>
  <c r="FX221" i="20"/>
  <c r="FK221" i="20"/>
  <c r="FB221" i="20"/>
  <c r="EU221" i="20"/>
  <c r="ET221" i="20"/>
  <c r="EJ221" i="20"/>
  <c r="DI221" i="20"/>
  <c r="CS221" i="20"/>
  <c r="CR221" i="20"/>
  <c r="FX220" i="20"/>
  <c r="FK220" i="20"/>
  <c r="FB220" i="20"/>
  <c r="EJ220" i="20"/>
  <c r="DI220" i="20"/>
  <c r="CS220" i="20"/>
  <c r="CR220" i="20"/>
  <c r="GL219" i="20"/>
  <c r="FX219" i="20"/>
  <c r="FK219" i="20"/>
  <c r="FB219" i="20"/>
  <c r="DI219" i="20"/>
  <c r="CS219" i="20"/>
  <c r="CR219" i="20"/>
  <c r="AA219" i="20"/>
  <c r="EU218" i="20"/>
  <c r="ET218" i="20"/>
  <c r="AA218" i="20"/>
  <c r="EU217" i="20"/>
  <c r="ET217" i="20"/>
  <c r="AA217" i="20"/>
  <c r="GL216" i="20"/>
  <c r="FX216" i="20"/>
  <c r="FK216" i="20"/>
  <c r="FB216" i="20"/>
  <c r="EU216" i="20"/>
  <c r="ET216" i="20"/>
  <c r="EJ216" i="20"/>
  <c r="DI216" i="20"/>
  <c r="CS216" i="20"/>
  <c r="CR216" i="20"/>
  <c r="FX215" i="20"/>
  <c r="FK215" i="20"/>
  <c r="FB215" i="20"/>
  <c r="EJ215" i="20"/>
  <c r="DI215" i="20"/>
  <c r="CS215" i="20"/>
  <c r="CR215" i="20"/>
  <c r="GL214" i="20"/>
  <c r="FX214" i="20"/>
  <c r="FK214" i="20"/>
  <c r="FB214" i="20"/>
  <c r="DI214" i="20"/>
  <c r="CS214" i="20"/>
  <c r="CR214" i="20"/>
  <c r="AA214" i="20"/>
  <c r="EU213" i="20"/>
  <c r="ET213" i="20"/>
  <c r="AA213" i="20"/>
  <c r="EU212" i="20"/>
  <c r="ET212" i="20"/>
  <c r="AA212" i="20"/>
  <c r="GL211" i="20"/>
  <c r="FK211" i="20"/>
  <c r="EU211" i="20"/>
  <c r="ET211" i="20"/>
  <c r="EJ211" i="20"/>
  <c r="DI211" i="20"/>
  <c r="CS211" i="20"/>
  <c r="CR211" i="20"/>
  <c r="FK210" i="20"/>
  <c r="EJ210" i="20"/>
  <c r="DI210" i="20"/>
  <c r="CS210" i="20"/>
  <c r="CR210" i="20"/>
  <c r="GL209" i="20"/>
  <c r="FK209" i="20"/>
  <c r="DI209" i="20"/>
  <c r="CS209" i="20"/>
  <c r="CR209" i="20"/>
  <c r="AA209" i="20"/>
  <c r="EU208" i="20"/>
  <c r="ET208" i="20"/>
  <c r="AA208" i="20"/>
  <c r="EU207" i="20"/>
  <c r="ET207" i="20"/>
  <c r="AA207" i="20"/>
  <c r="GL206" i="20"/>
  <c r="FK206" i="20"/>
  <c r="EU206" i="20"/>
  <c r="ET206" i="20"/>
  <c r="EJ206" i="20"/>
  <c r="DI206" i="20"/>
  <c r="CS206" i="20"/>
  <c r="CR206" i="20"/>
  <c r="FK205" i="20"/>
  <c r="EJ205" i="20"/>
  <c r="DI205" i="20"/>
  <c r="CS205" i="20"/>
  <c r="CR205" i="20"/>
  <c r="GL204" i="20"/>
  <c r="FK204" i="20"/>
  <c r="DI204" i="20"/>
  <c r="CS204" i="20"/>
  <c r="CR204" i="20"/>
  <c r="AA204" i="20"/>
  <c r="EU203" i="20"/>
  <c r="ET203" i="20"/>
  <c r="AA203" i="20"/>
  <c r="EU202" i="20"/>
  <c r="ET202" i="20"/>
  <c r="AA202" i="20"/>
  <c r="GL201" i="20"/>
  <c r="FK201" i="20"/>
  <c r="EU201" i="20"/>
  <c r="ET201" i="20"/>
  <c r="EJ201" i="20"/>
  <c r="DV201" i="20"/>
  <c r="DI201" i="20"/>
  <c r="CS201" i="20"/>
  <c r="CR201" i="20"/>
  <c r="FK200" i="20"/>
  <c r="EJ200" i="20"/>
  <c r="DV200" i="20"/>
  <c r="DI200" i="20"/>
  <c r="CS200" i="20"/>
  <c r="CR200" i="20"/>
  <c r="GL199" i="20"/>
  <c r="FK199" i="20"/>
  <c r="DI199" i="20"/>
  <c r="CS199" i="20"/>
  <c r="CR199" i="20"/>
  <c r="AA199" i="20"/>
  <c r="EU198" i="20"/>
  <c r="ET198" i="20"/>
  <c r="AA198" i="20"/>
  <c r="EU197" i="20"/>
  <c r="ET197" i="20"/>
  <c r="AA197" i="20"/>
  <c r="GL196" i="20"/>
  <c r="FK196" i="20"/>
  <c r="EU196" i="20"/>
  <c r="ET196" i="20"/>
  <c r="EJ196" i="20"/>
  <c r="DV196" i="20"/>
  <c r="DI196" i="20"/>
  <c r="CS196" i="20"/>
  <c r="CR196" i="20"/>
  <c r="FK195" i="20"/>
  <c r="EJ195" i="20"/>
  <c r="DV195" i="20"/>
  <c r="DI195" i="20"/>
  <c r="CS195" i="20"/>
  <c r="CR195" i="20"/>
  <c r="GL194" i="20"/>
  <c r="FK194" i="20"/>
  <c r="DI194" i="20"/>
  <c r="CS194" i="20"/>
  <c r="CR194" i="20"/>
  <c r="AA194" i="20"/>
  <c r="AA193" i="20"/>
  <c r="EU192" i="20"/>
  <c r="ET192" i="20"/>
  <c r="AA192" i="20"/>
  <c r="EU191" i="20"/>
  <c r="ET191" i="20"/>
  <c r="GL190" i="20"/>
  <c r="FX190" i="20"/>
  <c r="FK190" i="20"/>
  <c r="FB190" i="20"/>
  <c r="EU190" i="20"/>
  <c r="ET190" i="20"/>
  <c r="EJ190" i="20"/>
  <c r="DI190" i="20"/>
  <c r="CS190" i="20"/>
  <c r="CR190" i="20"/>
  <c r="FX189" i="20"/>
  <c r="FK189" i="20"/>
  <c r="FB189" i="20"/>
  <c r="DI189" i="20"/>
  <c r="CS189" i="20"/>
  <c r="CR189" i="20"/>
  <c r="AA189" i="20"/>
  <c r="GL188" i="20"/>
  <c r="FX188" i="20"/>
  <c r="FK188" i="20"/>
  <c r="FB188" i="20"/>
  <c r="DI188" i="20"/>
  <c r="CS188" i="20"/>
  <c r="CR188" i="20"/>
  <c r="BB188" i="20"/>
  <c r="AA188" i="20"/>
  <c r="EU187" i="20"/>
  <c r="ET187" i="20"/>
  <c r="AA187" i="20"/>
  <c r="EU186" i="20"/>
  <c r="ET186" i="20"/>
  <c r="GL185" i="20"/>
  <c r="FX185" i="20"/>
  <c r="FK185" i="20"/>
  <c r="FB185" i="20"/>
  <c r="EU185" i="20"/>
  <c r="ET185" i="20"/>
  <c r="EJ185" i="20"/>
  <c r="DI185" i="20"/>
  <c r="CS185" i="20"/>
  <c r="CR185" i="20"/>
  <c r="FX184" i="20"/>
  <c r="FK184" i="20"/>
  <c r="FB184" i="20"/>
  <c r="DI184" i="20"/>
  <c r="CS184" i="20"/>
  <c r="CR184" i="20"/>
  <c r="AA184" i="20"/>
  <c r="GL183" i="20"/>
  <c r="FX183" i="20"/>
  <c r="FK183" i="20"/>
  <c r="FB183" i="20"/>
  <c r="DI183" i="20"/>
  <c r="CS183" i="20"/>
  <c r="CR183" i="20"/>
  <c r="AA183" i="20"/>
  <c r="EU182" i="20"/>
  <c r="ET182" i="20"/>
  <c r="AA182" i="20"/>
  <c r="EU181" i="20"/>
  <c r="ET181" i="20"/>
  <c r="GL180" i="20"/>
  <c r="FX180" i="20"/>
  <c r="FK180" i="20"/>
  <c r="FB180" i="20"/>
  <c r="EU180" i="20"/>
  <c r="ET180" i="20"/>
  <c r="EJ180" i="20"/>
  <c r="DI180" i="20"/>
  <c r="CS180" i="20"/>
  <c r="CR180" i="20"/>
  <c r="FK179" i="20"/>
  <c r="DI179" i="20"/>
  <c r="CS179" i="20"/>
  <c r="CR179" i="20"/>
  <c r="AA179" i="20"/>
  <c r="GL178" i="20"/>
  <c r="FK178" i="20"/>
  <c r="DI178" i="20"/>
  <c r="CS178" i="20"/>
  <c r="CR178" i="20"/>
  <c r="AA178" i="20"/>
  <c r="EU177" i="20"/>
  <c r="ET177" i="20"/>
  <c r="AA177" i="20"/>
  <c r="EU176" i="20"/>
  <c r="ET176" i="20"/>
  <c r="GL175" i="20"/>
  <c r="FX175" i="20"/>
  <c r="FK175" i="20"/>
  <c r="FB175" i="20"/>
  <c r="EU175" i="20"/>
  <c r="ET175" i="20"/>
  <c r="EJ175" i="20"/>
  <c r="DI175" i="20"/>
  <c r="CS175" i="20"/>
  <c r="CR175" i="20"/>
  <c r="BV175" i="20"/>
  <c r="FK174" i="20"/>
  <c r="DI174" i="20"/>
  <c r="CS174" i="20"/>
  <c r="CR174" i="20"/>
  <c r="BV174" i="20"/>
  <c r="AA174" i="20"/>
  <c r="GL173" i="20"/>
  <c r="FK173" i="20"/>
  <c r="DI173" i="20"/>
  <c r="CS173" i="20"/>
  <c r="CR173" i="20"/>
  <c r="BW173" i="20"/>
  <c r="AA173" i="20"/>
  <c r="EU172" i="20"/>
  <c r="ET172" i="20"/>
  <c r="AA172" i="20"/>
  <c r="EU171" i="20"/>
  <c r="ET171" i="20"/>
  <c r="GL170" i="20"/>
  <c r="FX170" i="20"/>
  <c r="FK170" i="20"/>
  <c r="FB170" i="20"/>
  <c r="EU170" i="20"/>
  <c r="ET170" i="20"/>
  <c r="EJ170" i="20"/>
  <c r="DI170" i="20"/>
  <c r="CS170" i="20"/>
  <c r="CR170" i="20"/>
  <c r="FX169" i="20"/>
  <c r="FK169" i="20"/>
  <c r="FB169" i="20"/>
  <c r="DI169" i="20"/>
  <c r="CS169" i="20"/>
  <c r="CR169" i="20"/>
  <c r="AA169" i="20"/>
  <c r="GL168" i="20"/>
  <c r="FX168" i="20"/>
  <c r="FK168" i="20"/>
  <c r="FB168" i="20"/>
  <c r="DI168" i="20"/>
  <c r="CS168" i="20"/>
  <c r="CR168" i="20"/>
  <c r="AA168" i="20"/>
  <c r="EU167" i="20"/>
  <c r="ET167" i="20"/>
  <c r="AA167" i="20"/>
  <c r="EU166" i="20"/>
  <c r="ET166" i="20"/>
  <c r="GL165" i="20"/>
  <c r="FX165" i="20"/>
  <c r="FK165" i="20"/>
  <c r="FB165" i="20"/>
  <c r="EU165" i="20"/>
  <c r="ET165" i="20"/>
  <c r="EJ165" i="20"/>
  <c r="DI165" i="20"/>
  <c r="CS165" i="20"/>
  <c r="CR165" i="20"/>
  <c r="FX164" i="20"/>
  <c r="FK164" i="20"/>
  <c r="FB164" i="20"/>
  <c r="DI164" i="20"/>
  <c r="CS164" i="20"/>
  <c r="CR164" i="20"/>
  <c r="AA164" i="20"/>
  <c r="GL163" i="20"/>
  <c r="FX163" i="20"/>
  <c r="FK163" i="20"/>
  <c r="FB163" i="20"/>
  <c r="DI163" i="20"/>
  <c r="CS163" i="20"/>
  <c r="CR163" i="20"/>
  <c r="AA163" i="20"/>
  <c r="EU162" i="20"/>
  <c r="ET162" i="20"/>
  <c r="AA162" i="20"/>
  <c r="EU161" i="20"/>
  <c r="ET161" i="20"/>
  <c r="GL160" i="20"/>
  <c r="FX160" i="20"/>
  <c r="FK160" i="20"/>
  <c r="FB160" i="20"/>
  <c r="EU160" i="20"/>
  <c r="ET160" i="20"/>
  <c r="EJ160" i="20"/>
  <c r="DI160" i="20"/>
  <c r="CS160" i="20"/>
  <c r="CR160" i="20"/>
  <c r="FX159" i="20"/>
  <c r="FK159" i="20"/>
  <c r="FB159" i="20"/>
  <c r="DI159" i="20"/>
  <c r="CS159" i="20"/>
  <c r="CR159" i="20"/>
  <c r="AA159" i="20"/>
  <c r="GL158" i="20"/>
  <c r="FX158" i="20"/>
  <c r="FK158" i="20"/>
  <c r="FB158" i="20"/>
  <c r="DI158" i="20"/>
  <c r="CS158" i="20"/>
  <c r="CR158" i="20"/>
  <c r="AA158" i="20"/>
  <c r="EU157" i="20"/>
  <c r="ET157" i="20"/>
  <c r="AA157" i="20"/>
  <c r="EU156" i="20"/>
  <c r="ET156" i="20"/>
  <c r="GL155" i="20"/>
  <c r="FX155" i="20"/>
  <c r="FK155" i="20"/>
  <c r="FB155" i="20"/>
  <c r="EU155" i="20"/>
  <c r="ET155" i="20"/>
  <c r="EJ155" i="20"/>
  <c r="DI155" i="20"/>
  <c r="CS155" i="20"/>
  <c r="CR155" i="20"/>
  <c r="FX154" i="20"/>
  <c r="FK154" i="20"/>
  <c r="FB154" i="20"/>
  <c r="DI154" i="20"/>
  <c r="CS154" i="20"/>
  <c r="CR154" i="20"/>
  <c r="AA154" i="20"/>
  <c r="GL153" i="20"/>
  <c r="FX153" i="20"/>
  <c r="FK153" i="20"/>
  <c r="FB153" i="20"/>
  <c r="DI153" i="20"/>
  <c r="CS153" i="20"/>
  <c r="CR153" i="20"/>
  <c r="AA153" i="20"/>
  <c r="EU152" i="20"/>
  <c r="ET152" i="20"/>
  <c r="AA152" i="20"/>
  <c r="EU151" i="20"/>
  <c r="ET151" i="20"/>
  <c r="GL150" i="20"/>
  <c r="FX150" i="20"/>
  <c r="FK150" i="20"/>
  <c r="FB150" i="20"/>
  <c r="EU150" i="20"/>
  <c r="ET150" i="20"/>
  <c r="EJ150" i="20"/>
  <c r="DI150" i="20"/>
  <c r="CS150" i="20"/>
  <c r="CR150" i="20"/>
  <c r="FX149" i="20"/>
  <c r="FK149" i="20"/>
  <c r="FB149" i="20"/>
  <c r="DI149" i="20"/>
  <c r="CS149" i="20"/>
  <c r="CR149" i="20"/>
  <c r="AA149" i="20"/>
  <c r="GL148" i="20"/>
  <c r="FX148" i="20"/>
  <c r="FK148" i="20"/>
  <c r="FB148" i="20"/>
  <c r="DI148" i="20"/>
  <c r="CS148" i="20"/>
  <c r="CR148" i="20"/>
  <c r="AA148" i="20"/>
  <c r="EU147" i="20"/>
  <c r="ET147" i="20"/>
  <c r="AA147" i="20"/>
  <c r="EU146" i="20"/>
  <c r="ET146" i="20"/>
  <c r="GL145" i="20"/>
  <c r="FX145" i="20"/>
  <c r="FK145" i="20"/>
  <c r="FB145" i="20"/>
  <c r="EU145" i="20"/>
  <c r="ET145" i="20"/>
  <c r="EJ145" i="20"/>
  <c r="DI145" i="20"/>
  <c r="CS145" i="20"/>
  <c r="CR145" i="20"/>
  <c r="FX144" i="20"/>
  <c r="FK144" i="20"/>
  <c r="FB144" i="20"/>
  <c r="DI144" i="20"/>
  <c r="CS144" i="20"/>
  <c r="CR144" i="20"/>
  <c r="AA144" i="20"/>
  <c r="GL143" i="20"/>
  <c r="FX143" i="20"/>
  <c r="FK143" i="20"/>
  <c r="FB143" i="20"/>
  <c r="DI143" i="20"/>
  <c r="CS143" i="20"/>
  <c r="CR143" i="20"/>
  <c r="AA143" i="20"/>
  <c r="EU142" i="20"/>
  <c r="ET142" i="20"/>
  <c r="AA142" i="20"/>
  <c r="EU141" i="20"/>
  <c r="ET141" i="20"/>
  <c r="GL140" i="20"/>
  <c r="FX140" i="20"/>
  <c r="FK140" i="20"/>
  <c r="FB140" i="20"/>
  <c r="EU140" i="20"/>
  <c r="ET140" i="20"/>
  <c r="EJ140" i="20"/>
  <c r="DI140" i="20"/>
  <c r="CS140" i="20"/>
  <c r="CR140" i="20"/>
  <c r="FX139" i="20"/>
  <c r="FK139" i="20"/>
  <c r="FB139" i="20"/>
  <c r="DI139" i="20"/>
  <c r="CS139" i="20"/>
  <c r="CR139" i="20"/>
  <c r="AA139" i="20"/>
  <c r="GL138" i="20"/>
  <c r="FX138" i="20"/>
  <c r="FK138" i="20"/>
  <c r="FB138" i="20"/>
  <c r="DI138" i="20"/>
  <c r="CS138" i="20"/>
  <c r="CR138" i="20"/>
  <c r="AA138" i="20"/>
  <c r="EU137" i="20"/>
  <c r="ET137" i="20"/>
  <c r="AA137" i="20"/>
  <c r="EU136" i="20"/>
  <c r="ET136" i="20"/>
  <c r="GL135" i="20"/>
  <c r="FX135" i="20"/>
  <c r="FK135" i="20"/>
  <c r="FB135" i="20"/>
  <c r="EU135" i="20"/>
  <c r="ET135" i="20"/>
  <c r="EJ135" i="20"/>
  <c r="DI135" i="20"/>
  <c r="CS135" i="20"/>
  <c r="CR135" i="20"/>
  <c r="FX134" i="20"/>
  <c r="FK134" i="20"/>
  <c r="FB134" i="20"/>
  <c r="DI134" i="20"/>
  <c r="CS134" i="20"/>
  <c r="CR134" i="20"/>
  <c r="AA134" i="20"/>
  <c r="GL133" i="20"/>
  <c r="FX133" i="20"/>
  <c r="FK133" i="20"/>
  <c r="FB133" i="20"/>
  <c r="DI133" i="20"/>
  <c r="CS133" i="20"/>
  <c r="CR133" i="20"/>
  <c r="AA133" i="20"/>
  <c r="EU132" i="20"/>
  <c r="ET132" i="20"/>
  <c r="AA132" i="20"/>
  <c r="EU131" i="20"/>
  <c r="ET131" i="20"/>
  <c r="GL130" i="20"/>
  <c r="FX130" i="20"/>
  <c r="FK130" i="20"/>
  <c r="FB130" i="20"/>
  <c r="EU130" i="20"/>
  <c r="ET130" i="20"/>
  <c r="EJ130" i="20"/>
  <c r="DI130" i="20"/>
  <c r="CS130" i="20"/>
  <c r="CR130" i="20"/>
  <c r="FX129" i="20"/>
  <c r="FK129" i="20"/>
  <c r="FB129" i="20"/>
  <c r="DI129" i="20"/>
  <c r="CS129" i="20"/>
  <c r="CR129" i="20"/>
  <c r="AA129" i="20"/>
  <c r="GL128" i="20"/>
  <c r="FX128" i="20"/>
  <c r="FK128" i="20"/>
  <c r="FB128" i="20"/>
  <c r="DI128" i="20"/>
  <c r="CS128" i="20"/>
  <c r="CR128" i="20"/>
  <c r="AA128" i="20"/>
  <c r="EU127" i="20"/>
  <c r="ET127" i="20"/>
  <c r="AA127" i="20"/>
  <c r="EU126" i="20"/>
  <c r="ET126" i="20"/>
  <c r="GL125" i="20"/>
  <c r="FX125" i="20"/>
  <c r="FK125" i="20"/>
  <c r="FB125" i="20"/>
  <c r="EU125" i="20"/>
  <c r="ET125" i="20"/>
  <c r="EJ125" i="20"/>
  <c r="DI125" i="20"/>
  <c r="CS125" i="20"/>
  <c r="CR125" i="20"/>
  <c r="FX124" i="20"/>
  <c r="FK124" i="20"/>
  <c r="FB124" i="20"/>
  <c r="DI124" i="20"/>
  <c r="CS124" i="20"/>
  <c r="CR124" i="20"/>
  <c r="AA124" i="20"/>
  <c r="GL123" i="20"/>
  <c r="FX123" i="20"/>
  <c r="FK123" i="20"/>
  <c r="FB123" i="20"/>
  <c r="DI123" i="20"/>
  <c r="CS123" i="20"/>
  <c r="CR123" i="20"/>
  <c r="AA123" i="20"/>
  <c r="EU122" i="20"/>
  <c r="ET122" i="20"/>
  <c r="AA122" i="20"/>
  <c r="EU121" i="20"/>
  <c r="ET121" i="20"/>
  <c r="GL120" i="20"/>
  <c r="FX120" i="20"/>
  <c r="FK120" i="20"/>
  <c r="FB120" i="20"/>
  <c r="EU120" i="20"/>
  <c r="ET120" i="20"/>
  <c r="EJ120" i="20"/>
  <c r="DI120" i="20"/>
  <c r="CS120" i="20"/>
  <c r="CR120" i="20"/>
  <c r="FX119" i="20"/>
  <c r="FK119" i="20"/>
  <c r="FB119" i="20"/>
  <c r="DI119" i="20"/>
  <c r="CS119" i="20"/>
  <c r="CR119" i="20"/>
  <c r="AA119" i="20"/>
  <c r="GL118" i="20"/>
  <c r="FX118" i="20"/>
  <c r="FK118" i="20"/>
  <c r="FB118" i="20"/>
  <c r="DI118" i="20"/>
  <c r="CS118" i="20"/>
  <c r="CR118" i="20"/>
  <c r="AA118" i="20"/>
  <c r="EU117" i="20"/>
  <c r="ET117" i="20"/>
  <c r="AA117" i="20"/>
  <c r="EU116" i="20"/>
  <c r="ET116" i="20"/>
  <c r="GL115" i="20"/>
  <c r="FK115" i="20"/>
  <c r="EU115" i="20"/>
  <c r="ET115" i="20"/>
  <c r="EJ115" i="20"/>
  <c r="DI115" i="20"/>
  <c r="CS115" i="20"/>
  <c r="CR115" i="20"/>
  <c r="FK114" i="20"/>
  <c r="DI114" i="20"/>
  <c r="CS114" i="20"/>
  <c r="CR114" i="20"/>
  <c r="AA114" i="20"/>
  <c r="GL113" i="20"/>
  <c r="FK113" i="20"/>
  <c r="DI113" i="20"/>
  <c r="CS113" i="20"/>
  <c r="CR113" i="20"/>
  <c r="AA113" i="20"/>
  <c r="EU112" i="20"/>
  <c r="ET112" i="20"/>
  <c r="AA112" i="20"/>
  <c r="EU111" i="20"/>
  <c r="ET111" i="20"/>
  <c r="GL110" i="20"/>
  <c r="FK110" i="20"/>
  <c r="EU110" i="20"/>
  <c r="ET110" i="20"/>
  <c r="EJ110" i="20"/>
  <c r="DI110" i="20"/>
  <c r="CS110" i="20"/>
  <c r="CR110" i="20"/>
  <c r="FK109" i="20"/>
  <c r="DI109" i="20"/>
  <c r="CS109" i="20"/>
  <c r="CR109" i="20"/>
  <c r="AA109" i="20"/>
  <c r="GL108" i="20"/>
  <c r="FK108" i="20"/>
  <c r="DI108" i="20"/>
  <c r="CS108" i="20"/>
  <c r="CR108" i="20"/>
  <c r="AA108" i="20"/>
  <c r="EU107" i="20"/>
  <c r="ET107" i="20"/>
  <c r="AA107" i="20"/>
  <c r="EU106" i="20"/>
  <c r="ET106" i="20"/>
  <c r="GL105" i="20"/>
  <c r="FK105" i="20"/>
  <c r="EU105" i="20"/>
  <c r="ET105" i="20"/>
  <c r="EJ105" i="20"/>
  <c r="DV105" i="20"/>
  <c r="DI105" i="20"/>
  <c r="CS105" i="20"/>
  <c r="CR105" i="20"/>
  <c r="FK104" i="20"/>
  <c r="DI104" i="20"/>
  <c r="CS104" i="20"/>
  <c r="CR104" i="20"/>
  <c r="AA104" i="20"/>
  <c r="GL103" i="20"/>
  <c r="FK103" i="20"/>
  <c r="DI103" i="20"/>
  <c r="CS103" i="20"/>
  <c r="CR103" i="20"/>
  <c r="AA103" i="20"/>
  <c r="EU102" i="20"/>
  <c r="ET102" i="20"/>
  <c r="AA102" i="20"/>
  <c r="EU101" i="20"/>
  <c r="ET101" i="20"/>
  <c r="GL100" i="20"/>
  <c r="FK100" i="20"/>
  <c r="EU100" i="20"/>
  <c r="ET100" i="20"/>
  <c r="EJ100" i="20"/>
  <c r="DV100" i="20"/>
  <c r="DI100" i="20"/>
  <c r="CS100" i="20"/>
  <c r="CR100" i="20"/>
  <c r="FK99" i="20"/>
  <c r="DI99" i="20"/>
  <c r="CS99" i="20"/>
  <c r="CR99" i="20"/>
  <c r="AA99" i="20"/>
  <c r="GL98" i="20"/>
  <c r="FK98" i="20"/>
  <c r="DI98" i="20"/>
  <c r="CS98" i="20"/>
  <c r="CR98" i="20"/>
  <c r="AA98" i="20"/>
  <c r="AA97" i="20"/>
  <c r="EU96" i="20"/>
  <c r="ET96" i="20"/>
  <c r="EU95" i="20"/>
  <c r="ET95" i="20"/>
  <c r="F95" i="20"/>
  <c r="A95" i="20" s="1"/>
  <c r="E95" i="20"/>
  <c r="GL94" i="20"/>
  <c r="FX94" i="20"/>
  <c r="FK94" i="20"/>
  <c r="FB94" i="20"/>
  <c r="EU94" i="20"/>
  <c r="ET94" i="20"/>
  <c r="DI94" i="20"/>
  <c r="CS94" i="20"/>
  <c r="CR94" i="20"/>
  <c r="AA94" i="20"/>
  <c r="F94" i="20"/>
  <c r="E94" i="20"/>
  <c r="A94" i="20"/>
  <c r="FX93" i="20"/>
  <c r="FK93" i="20"/>
  <c r="FB93" i="20"/>
  <c r="DI93" i="20"/>
  <c r="CS93" i="20"/>
  <c r="CR93" i="20"/>
  <c r="AA93" i="20"/>
  <c r="F93" i="20"/>
  <c r="E93" i="20"/>
  <c r="A93" i="20"/>
  <c r="GL92" i="20"/>
  <c r="FX92" i="20"/>
  <c r="FK92" i="20"/>
  <c r="FB92" i="20"/>
  <c r="DI92" i="20"/>
  <c r="CS92" i="20"/>
  <c r="CR92" i="20"/>
  <c r="BF92" i="20"/>
  <c r="AA92" i="20"/>
  <c r="A92" i="20"/>
  <c r="EU91" i="20"/>
  <c r="ET91" i="20"/>
  <c r="A91" i="20"/>
  <c r="EU90" i="20"/>
  <c r="ET90" i="20"/>
  <c r="A90" i="20"/>
  <c r="GL89" i="20"/>
  <c r="FX89" i="20"/>
  <c r="FK89" i="20"/>
  <c r="FB89" i="20"/>
  <c r="EU89" i="20"/>
  <c r="ET89" i="20"/>
  <c r="DI89" i="20"/>
  <c r="CS89" i="20"/>
  <c r="CR89" i="20"/>
  <c r="AA89" i="20"/>
  <c r="FX88" i="20"/>
  <c r="FK88" i="20"/>
  <c r="FB88" i="20"/>
  <c r="DI88" i="20"/>
  <c r="CS88" i="20"/>
  <c r="CR88" i="20"/>
  <c r="AA88" i="20"/>
  <c r="GL87" i="20"/>
  <c r="FX87" i="20"/>
  <c r="FK87" i="20"/>
  <c r="FB87" i="20"/>
  <c r="DI87" i="20"/>
  <c r="CS87" i="20"/>
  <c r="CR87" i="20"/>
  <c r="AA87" i="20"/>
  <c r="EU86" i="20"/>
  <c r="ET86" i="20"/>
  <c r="EU85" i="20"/>
  <c r="ET85" i="20"/>
  <c r="GL84" i="20"/>
  <c r="FX84" i="20"/>
  <c r="FK84" i="20"/>
  <c r="FB84" i="20"/>
  <c r="EU84" i="20"/>
  <c r="ET84" i="20"/>
  <c r="DI84" i="20"/>
  <c r="CS84" i="20"/>
  <c r="CR84" i="20"/>
  <c r="AA84" i="20"/>
  <c r="FK83" i="20"/>
  <c r="DI83" i="20"/>
  <c r="CS83" i="20"/>
  <c r="CR83" i="20"/>
  <c r="AA83" i="20"/>
  <c r="GL82" i="20"/>
  <c r="FK82" i="20"/>
  <c r="DI82" i="20"/>
  <c r="CS82" i="20"/>
  <c r="CR82" i="20"/>
  <c r="AA82" i="20"/>
  <c r="EU81" i="20"/>
  <c r="ET81" i="20"/>
  <c r="EU80" i="20"/>
  <c r="ET80" i="20"/>
  <c r="GL79" i="20"/>
  <c r="FX79" i="20"/>
  <c r="FK79" i="20"/>
  <c r="FB79" i="20"/>
  <c r="EU79" i="20"/>
  <c r="ET79" i="20"/>
  <c r="DI79" i="20"/>
  <c r="CS79" i="20"/>
  <c r="CR79" i="20"/>
  <c r="BV79" i="20"/>
  <c r="AA79" i="20"/>
  <c r="FK78" i="20"/>
  <c r="DI78" i="20"/>
  <c r="CS78" i="20"/>
  <c r="CR78" i="20"/>
  <c r="BV78" i="20"/>
  <c r="AA78" i="20"/>
  <c r="GL77" i="20"/>
  <c r="FK77" i="20"/>
  <c r="DI77" i="20"/>
  <c r="CS77" i="20"/>
  <c r="CR77" i="20"/>
  <c r="BW77" i="20"/>
  <c r="AA77" i="20"/>
  <c r="EU76" i="20"/>
  <c r="ET76" i="20"/>
  <c r="EU75" i="20"/>
  <c r="ET75" i="20"/>
  <c r="GL74" i="20"/>
  <c r="FX74" i="20"/>
  <c r="FK74" i="20"/>
  <c r="FB74" i="20"/>
  <c r="EU74" i="20"/>
  <c r="ET74" i="20"/>
  <c r="DI74" i="20"/>
  <c r="CS74" i="20"/>
  <c r="CR74" i="20"/>
  <c r="AA74" i="20"/>
  <c r="FX73" i="20"/>
  <c r="FK73" i="20"/>
  <c r="FB73" i="20"/>
  <c r="DI73" i="20"/>
  <c r="CS73" i="20"/>
  <c r="CR73" i="20"/>
  <c r="AA73" i="20"/>
  <c r="GL72" i="20"/>
  <c r="FX72" i="20"/>
  <c r="FK72" i="20"/>
  <c r="FB72" i="20"/>
  <c r="DI72" i="20"/>
  <c r="CS72" i="20"/>
  <c r="CR72" i="20"/>
  <c r="AA72" i="20"/>
  <c r="EU71" i="20"/>
  <c r="ET71" i="20"/>
  <c r="EU70" i="20"/>
  <c r="ET70" i="20"/>
  <c r="GL69" i="20"/>
  <c r="FX69" i="20"/>
  <c r="FK69" i="20"/>
  <c r="FB69" i="20"/>
  <c r="EU69" i="20"/>
  <c r="ET69" i="20"/>
  <c r="DI69" i="20"/>
  <c r="CS69" i="20"/>
  <c r="CR69" i="20"/>
  <c r="AA69" i="20"/>
  <c r="FX68" i="20"/>
  <c r="FK68" i="20"/>
  <c r="FB68" i="20"/>
  <c r="DI68" i="20"/>
  <c r="CS68" i="20"/>
  <c r="CR68" i="20"/>
  <c r="AA68" i="20"/>
  <c r="GL67" i="20"/>
  <c r="FX67" i="20"/>
  <c r="FK67" i="20"/>
  <c r="FB67" i="20"/>
  <c r="DI67" i="20"/>
  <c r="CS67" i="20"/>
  <c r="CR67" i="20"/>
  <c r="AA67" i="20"/>
  <c r="EU66" i="20"/>
  <c r="ET66" i="20"/>
  <c r="EU65" i="20"/>
  <c r="ET65" i="20"/>
  <c r="GL64" i="20"/>
  <c r="FX64" i="20"/>
  <c r="FK64" i="20"/>
  <c r="FB64" i="20"/>
  <c r="EU64" i="20"/>
  <c r="ET64" i="20"/>
  <c r="DI64" i="20"/>
  <c r="CS64" i="20"/>
  <c r="CR64" i="20"/>
  <c r="AA64" i="20"/>
  <c r="FX63" i="20"/>
  <c r="FK63" i="20"/>
  <c r="FB63" i="20"/>
  <c r="DI63" i="20"/>
  <c r="CS63" i="20"/>
  <c r="CR63" i="20"/>
  <c r="AA63" i="20"/>
  <c r="GL62" i="20"/>
  <c r="FX62" i="20"/>
  <c r="FK62" i="20"/>
  <c r="FB62" i="20"/>
  <c r="DI62" i="20"/>
  <c r="CS62" i="20"/>
  <c r="CR62" i="20"/>
  <c r="AA62" i="20"/>
  <c r="EU61" i="20"/>
  <c r="ET61" i="20"/>
  <c r="EU60" i="20"/>
  <c r="ET60" i="20"/>
  <c r="GL59" i="20"/>
  <c r="FX59" i="20"/>
  <c r="FK59" i="20"/>
  <c r="FB59" i="20"/>
  <c r="EU59" i="20"/>
  <c r="ET59" i="20"/>
  <c r="DI59" i="20"/>
  <c r="CS59" i="20"/>
  <c r="CR59" i="20"/>
  <c r="AA59" i="20"/>
  <c r="FX58" i="20"/>
  <c r="FK58" i="20"/>
  <c r="FB58" i="20"/>
  <c r="DI58" i="20"/>
  <c r="CS58" i="20"/>
  <c r="CR58" i="20"/>
  <c r="AA58" i="20"/>
  <c r="GL57" i="20"/>
  <c r="FX57" i="20"/>
  <c r="FK57" i="20"/>
  <c r="FB57" i="20"/>
  <c r="DI57" i="20"/>
  <c r="CS57" i="20"/>
  <c r="CR57" i="20"/>
  <c r="AA57" i="20"/>
  <c r="EU56" i="20"/>
  <c r="ET56" i="20"/>
  <c r="EU55" i="20"/>
  <c r="ET55" i="20"/>
  <c r="GL54" i="20"/>
  <c r="FX54" i="20"/>
  <c r="FK54" i="20"/>
  <c r="FB54" i="20"/>
  <c r="EU54" i="20"/>
  <c r="ET54" i="20"/>
  <c r="DI54" i="20"/>
  <c r="CS54" i="20"/>
  <c r="CR54" i="20"/>
  <c r="AA54" i="20"/>
  <c r="FX53" i="20"/>
  <c r="FK53" i="20"/>
  <c r="FB53" i="20"/>
  <c r="DI53" i="20"/>
  <c r="CS53" i="20"/>
  <c r="CR53" i="20"/>
  <c r="AA53" i="20"/>
  <c r="GL52" i="20"/>
  <c r="FX52" i="20"/>
  <c r="FK52" i="20"/>
  <c r="FB52" i="20"/>
  <c r="DI52" i="20"/>
  <c r="CS52" i="20"/>
  <c r="CR52" i="20"/>
  <c r="AA52" i="20"/>
  <c r="EU51" i="20"/>
  <c r="ET51" i="20"/>
  <c r="EU50" i="20"/>
  <c r="ET50" i="20"/>
  <c r="GL49" i="20"/>
  <c r="FX49" i="20"/>
  <c r="FK49" i="20"/>
  <c r="FB49" i="20"/>
  <c r="EU49" i="20"/>
  <c r="ET49" i="20"/>
  <c r="DI49" i="20"/>
  <c r="CS49" i="20"/>
  <c r="CR49" i="20"/>
  <c r="AA49" i="20"/>
  <c r="FX48" i="20"/>
  <c r="FK48" i="20"/>
  <c r="FB48" i="20"/>
  <c r="DI48" i="20"/>
  <c r="CS48" i="20"/>
  <c r="CR48" i="20"/>
  <c r="AA48" i="20"/>
  <c r="GL47" i="20"/>
  <c r="FX47" i="20"/>
  <c r="FK47" i="20"/>
  <c r="FB47" i="20"/>
  <c r="DI47" i="20"/>
  <c r="CS47" i="20"/>
  <c r="CR47" i="20"/>
  <c r="AA47" i="20"/>
  <c r="EU46" i="20"/>
  <c r="ET46" i="20"/>
  <c r="EU45" i="20"/>
  <c r="ET45" i="20"/>
  <c r="GL44" i="20"/>
  <c r="FX44" i="20"/>
  <c r="FK44" i="20"/>
  <c r="FB44" i="20"/>
  <c r="EU44" i="20"/>
  <c r="ET44" i="20"/>
  <c r="DI44" i="20"/>
  <c r="CS44" i="20"/>
  <c r="CR44" i="20"/>
  <c r="AA44" i="20"/>
  <c r="FX43" i="20"/>
  <c r="FK43" i="20"/>
  <c r="FB43" i="20"/>
  <c r="DI43" i="20"/>
  <c r="CS43" i="20"/>
  <c r="CR43" i="20"/>
  <c r="AA43" i="20"/>
  <c r="GL42" i="20"/>
  <c r="FX42" i="20"/>
  <c r="FK42" i="20"/>
  <c r="FB42" i="20"/>
  <c r="DI42" i="20"/>
  <c r="CS42" i="20"/>
  <c r="CR42" i="20"/>
  <c r="AA42" i="20"/>
  <c r="EU41" i="20"/>
  <c r="ET41" i="20"/>
  <c r="EU40" i="20"/>
  <c r="ET40" i="20"/>
  <c r="GL39" i="20"/>
  <c r="FX39" i="20"/>
  <c r="FK39" i="20"/>
  <c r="FB39" i="20"/>
  <c r="EU39" i="20"/>
  <c r="ET39" i="20"/>
  <c r="DI39" i="20"/>
  <c r="CS39" i="20"/>
  <c r="CR39" i="20"/>
  <c r="AA39" i="20"/>
  <c r="FX38" i="20"/>
  <c r="FK38" i="20"/>
  <c r="FB38" i="20"/>
  <c r="DI38" i="20"/>
  <c r="CS38" i="20"/>
  <c r="CR38" i="20"/>
  <c r="AA38" i="20"/>
  <c r="GL37" i="20"/>
  <c r="FX37" i="20"/>
  <c r="FK37" i="20"/>
  <c r="FB37" i="20"/>
  <c r="DI37" i="20"/>
  <c r="CS37" i="20"/>
  <c r="CR37" i="20"/>
  <c r="AA37" i="20"/>
  <c r="EU36" i="20"/>
  <c r="ET36" i="20"/>
  <c r="EU35" i="20"/>
  <c r="ET35" i="20"/>
  <c r="GL34" i="20"/>
  <c r="FX34" i="20"/>
  <c r="FK34" i="20"/>
  <c r="FB34" i="20"/>
  <c r="EU34" i="20"/>
  <c r="ET34" i="20"/>
  <c r="DI34" i="20"/>
  <c r="CS34" i="20"/>
  <c r="CR34" i="20"/>
  <c r="AA34" i="20"/>
  <c r="FX33" i="20"/>
  <c r="FK33" i="20"/>
  <c r="FB33" i="20"/>
  <c r="DI33" i="20"/>
  <c r="CS33" i="20"/>
  <c r="CR33" i="20"/>
  <c r="AA33" i="20"/>
  <c r="GL32" i="20"/>
  <c r="FX32" i="20"/>
  <c r="FK32" i="20"/>
  <c r="FB32" i="20"/>
  <c r="DI32" i="20"/>
  <c r="CS32" i="20"/>
  <c r="CR32" i="20"/>
  <c r="AA32" i="20"/>
  <c r="EU31" i="20"/>
  <c r="ET31" i="20"/>
  <c r="EU30" i="20"/>
  <c r="ET30" i="20"/>
  <c r="GL29" i="20"/>
  <c r="FX29" i="20"/>
  <c r="FK29" i="20"/>
  <c r="FB29" i="20"/>
  <c r="EU29" i="20"/>
  <c r="ET29" i="20"/>
  <c r="DI29" i="20"/>
  <c r="CS29" i="20"/>
  <c r="CR29" i="20"/>
  <c r="AA29" i="20"/>
  <c r="FX28" i="20"/>
  <c r="FK28" i="20"/>
  <c r="FB28" i="20"/>
  <c r="DI28" i="20"/>
  <c r="CS28" i="20"/>
  <c r="CR28" i="20"/>
  <c r="AA28" i="20"/>
  <c r="GL27" i="20"/>
  <c r="FX27" i="20"/>
  <c r="FK27" i="20"/>
  <c r="FB27" i="20"/>
  <c r="DI27" i="20"/>
  <c r="CS27" i="20"/>
  <c r="CR27" i="20"/>
  <c r="AA27" i="20"/>
  <c r="EU26" i="20"/>
  <c r="ET26" i="20"/>
  <c r="EU25" i="20"/>
  <c r="ET25" i="20"/>
  <c r="GL24" i="20"/>
  <c r="FX24" i="20"/>
  <c r="FK24" i="20"/>
  <c r="FB24" i="20"/>
  <c r="EU24" i="20"/>
  <c r="ET24" i="20"/>
  <c r="DI24" i="20"/>
  <c r="CS24" i="20"/>
  <c r="CR24" i="20"/>
  <c r="AA24" i="20"/>
  <c r="FX23" i="20"/>
  <c r="FK23" i="20"/>
  <c r="FB23" i="20"/>
  <c r="DI23" i="20"/>
  <c r="CS23" i="20"/>
  <c r="CR23" i="20"/>
  <c r="AA23" i="20"/>
  <c r="GL22" i="20"/>
  <c r="FX22" i="20"/>
  <c r="FK22" i="20"/>
  <c r="FB22" i="20"/>
  <c r="DI22" i="20"/>
  <c r="CS22" i="20"/>
  <c r="CR22" i="20"/>
  <c r="AA22" i="20"/>
  <c r="EU21" i="20"/>
  <c r="ET21" i="20"/>
  <c r="EU20" i="20"/>
  <c r="ET20" i="20"/>
  <c r="BX20" i="20"/>
  <c r="BV20" i="20"/>
  <c r="BV116" i="20" s="1"/>
  <c r="BV212" i="20" s="1"/>
  <c r="BV308" i="20" s="1"/>
  <c r="BV404" i="20" s="1"/>
  <c r="BV500" i="20" s="1"/>
  <c r="BV596" i="20" s="1"/>
  <c r="BV692" i="20" s="1"/>
  <c r="BV788" i="20" s="1"/>
  <c r="BV884" i="20" s="1"/>
  <c r="BV980" i="20" s="1"/>
  <c r="BV1076" i="20" s="1"/>
  <c r="BV1172" i="20" s="1"/>
  <c r="BV1268" i="20" s="1"/>
  <c r="BV1364" i="20" s="1"/>
  <c r="BV1460" i="20" s="1"/>
  <c r="BV1556" i="20" s="1"/>
  <c r="C115" i="20"/>
  <c r="B115" i="20"/>
  <c r="A115" i="20"/>
  <c r="GL19" i="20"/>
  <c r="FK19" i="20"/>
  <c r="EU19" i="20"/>
  <c r="ET19" i="20"/>
  <c r="DI19" i="20"/>
  <c r="CS19" i="20"/>
  <c r="CR19" i="20"/>
  <c r="BW19" i="20"/>
  <c r="BW115" i="20" s="1"/>
  <c r="AA19" i="20"/>
  <c r="C114" i="20"/>
  <c r="B114" i="20"/>
  <c r="A114" i="20"/>
  <c r="FK18" i="20"/>
  <c r="DI18" i="20"/>
  <c r="CS18" i="20"/>
  <c r="CR18" i="20"/>
  <c r="AA18" i="20"/>
  <c r="O82" i="20"/>
  <c r="BW18" i="20"/>
  <c r="BV18" i="20"/>
  <c r="GL17" i="20"/>
  <c r="FK17" i="20"/>
  <c r="DI17" i="20"/>
  <c r="CS17" i="20"/>
  <c r="CR17" i="20"/>
  <c r="AA17" i="20"/>
  <c r="BW17" i="20"/>
  <c r="BV17" i="20"/>
  <c r="EU16" i="20"/>
  <c r="ET16" i="20"/>
  <c r="BW16" i="20"/>
  <c r="BW112" i="20" s="1"/>
  <c r="BW208" i="20" s="1"/>
  <c r="BW304" i="20" s="1"/>
  <c r="BW400" i="20" s="1"/>
  <c r="BW496" i="20" s="1"/>
  <c r="BW592" i="20" s="1"/>
  <c r="BW688" i="20" s="1"/>
  <c r="BW784" i="20" s="1"/>
  <c r="BW880" i="20" s="1"/>
  <c r="BW976" i="20" s="1"/>
  <c r="BW1072" i="20" s="1"/>
  <c r="BW1168" i="20" s="1"/>
  <c r="BW1264" i="20" s="1"/>
  <c r="BW1360" i="20" s="1"/>
  <c r="BW1456" i="20" s="1"/>
  <c r="BW1552" i="20" s="1"/>
  <c r="BV16" i="20"/>
  <c r="BV112" i="20" s="1"/>
  <c r="BV208" i="20" s="1"/>
  <c r="BV304" i="20" s="1"/>
  <c r="BV400" i="20" s="1"/>
  <c r="BV496" i="20" s="1"/>
  <c r="BV592" i="20" s="1"/>
  <c r="BV688" i="20" s="1"/>
  <c r="BV784" i="20" s="1"/>
  <c r="BV880" i="20" s="1"/>
  <c r="BV976" i="20" s="1"/>
  <c r="BV1072" i="20" s="1"/>
  <c r="BV1168" i="20" s="1"/>
  <c r="BV1264" i="20" s="1"/>
  <c r="BV1360" i="20" s="1"/>
  <c r="BV1456" i="20" s="1"/>
  <c r="BV1552" i="20" s="1"/>
  <c r="C111" i="20"/>
  <c r="B111" i="20"/>
  <c r="A111" i="20"/>
  <c r="EU15" i="20"/>
  <c r="ET15" i="20"/>
  <c r="BW15" i="20"/>
  <c r="BW111" i="20" s="1"/>
  <c r="C110" i="20"/>
  <c r="B110" i="20"/>
  <c r="GL14" i="20"/>
  <c r="FK14" i="20"/>
  <c r="EU14" i="20"/>
  <c r="ET14" i="20"/>
  <c r="DI14" i="20"/>
  <c r="CS14" i="20"/>
  <c r="CR14" i="20"/>
  <c r="BX14" i="20"/>
  <c r="CW62" i="20" s="1"/>
  <c r="AA14" i="20"/>
  <c r="O62" i="20"/>
  <c r="N62" i="20"/>
  <c r="A109" i="20"/>
  <c r="FK13" i="20"/>
  <c r="DI13" i="20"/>
  <c r="CS13" i="20"/>
  <c r="CR13" i="20"/>
  <c r="AA13" i="20"/>
  <c r="O57" i="20"/>
  <c r="B108" i="20"/>
  <c r="A108" i="20"/>
  <c r="GL12" i="20"/>
  <c r="FK12" i="20"/>
  <c r="DI12" i="20"/>
  <c r="CS12" i="20"/>
  <c r="CR12" i="20"/>
  <c r="AA12" i="20"/>
  <c r="O52" i="20"/>
  <c r="BV12" i="20"/>
  <c r="EU11" i="20"/>
  <c r="ET11" i="20"/>
  <c r="BX11" i="20"/>
  <c r="BV11" i="20"/>
  <c r="BV107" i="20" s="1"/>
  <c r="BV203" i="20" s="1"/>
  <c r="BV299" i="20" s="1"/>
  <c r="BV395" i="20" s="1"/>
  <c r="BV491" i="20" s="1"/>
  <c r="BV587" i="20" s="1"/>
  <c r="BV683" i="20" s="1"/>
  <c r="BV779" i="20" s="1"/>
  <c r="BV875" i="20" s="1"/>
  <c r="BV971" i="20" s="1"/>
  <c r="BV1067" i="20" s="1"/>
  <c r="BV1163" i="20" s="1"/>
  <c r="BV1259" i="20" s="1"/>
  <c r="BV1355" i="20" s="1"/>
  <c r="BV1451" i="20" s="1"/>
  <c r="BV1547" i="20" s="1"/>
  <c r="C106" i="20"/>
  <c r="N47" i="20"/>
  <c r="A106" i="20"/>
  <c r="EU10" i="20"/>
  <c r="ET10" i="20"/>
  <c r="BW10" i="20"/>
  <c r="BW106" i="20" s="1"/>
  <c r="BV10" i="20"/>
  <c r="CU42" i="20" s="1"/>
  <c r="F10" i="20"/>
  <c r="F15" i="20" s="1"/>
  <c r="F20" i="20" s="1"/>
  <c r="F25" i="20" s="1"/>
  <c r="F30" i="20" s="1"/>
  <c r="F35" i="20" s="1"/>
  <c r="F40" i="20" s="1"/>
  <c r="F45" i="20" s="1"/>
  <c r="F50" i="20" s="1"/>
  <c r="F55" i="20" s="1"/>
  <c r="F60" i="20" s="1"/>
  <c r="F65" i="20" s="1"/>
  <c r="F70" i="20" s="1"/>
  <c r="F75" i="20" s="1"/>
  <c r="F80" i="20" s="1"/>
  <c r="F85" i="20" s="1"/>
  <c r="F90" i="20" s="1"/>
  <c r="BH93" i="20" s="1"/>
  <c r="E10" i="20"/>
  <c r="E15" i="20" s="1"/>
  <c r="E20" i="20" s="1"/>
  <c r="E25" i="20" s="1"/>
  <c r="E30" i="20" s="1"/>
  <c r="E35" i="20" s="1"/>
  <c r="E40" i="20" s="1"/>
  <c r="E45" i="20" s="1"/>
  <c r="E50" i="20" s="1"/>
  <c r="E55" i="20" s="1"/>
  <c r="E60" i="20" s="1"/>
  <c r="E65" i="20" s="1"/>
  <c r="E70" i="20" s="1"/>
  <c r="E75" i="20" s="1"/>
  <c r="E80" i="20" s="1"/>
  <c r="E85" i="20" s="1"/>
  <c r="E90" i="20" s="1"/>
  <c r="BE92" i="20" s="1"/>
  <c r="C105" i="20"/>
  <c r="B105" i="20"/>
  <c r="M42" i="20"/>
  <c r="GL9" i="20"/>
  <c r="FK9" i="20"/>
  <c r="EU9" i="20"/>
  <c r="ET9" i="20"/>
  <c r="DI9" i="20"/>
  <c r="CS9" i="20"/>
  <c r="CR9" i="20"/>
  <c r="AA9" i="20"/>
  <c r="F9" i="20"/>
  <c r="F14" i="20" s="1"/>
  <c r="F19" i="20" s="1"/>
  <c r="F24" i="20" s="1"/>
  <c r="F29" i="20" s="1"/>
  <c r="F34" i="20" s="1"/>
  <c r="F39" i="20" s="1"/>
  <c r="F44" i="20" s="1"/>
  <c r="F49" i="20" s="1"/>
  <c r="F54" i="20" s="1"/>
  <c r="F59" i="20" s="1"/>
  <c r="F64" i="20" s="1"/>
  <c r="F69" i="20" s="1"/>
  <c r="F74" i="20" s="1"/>
  <c r="F79" i="20" s="1"/>
  <c r="F84" i="20" s="1"/>
  <c r="F89" i="20" s="1"/>
  <c r="BG93" i="20" s="1"/>
  <c r="E9" i="20"/>
  <c r="E14" i="20" s="1"/>
  <c r="E19" i="20" s="1"/>
  <c r="E24" i="20" s="1"/>
  <c r="E29" i="20" s="1"/>
  <c r="E34" i="20" s="1"/>
  <c r="E39" i="20" s="1"/>
  <c r="E44" i="20" s="1"/>
  <c r="E49" i="20" s="1"/>
  <c r="E54" i="20" s="1"/>
  <c r="E59" i="20" s="1"/>
  <c r="E64" i="20" s="1"/>
  <c r="E69" i="20" s="1"/>
  <c r="E74" i="20" s="1"/>
  <c r="E79" i="20" s="1"/>
  <c r="E84" i="20" s="1"/>
  <c r="E89" i="20" s="1"/>
  <c r="BD92" i="20" s="1"/>
  <c r="BW9" i="20"/>
  <c r="BV9" i="20"/>
  <c r="FK8" i="20"/>
  <c r="DI8" i="20"/>
  <c r="CS8" i="20"/>
  <c r="CR8" i="20"/>
  <c r="AA8" i="20"/>
  <c r="F8" i="20"/>
  <c r="F13" i="20" s="1"/>
  <c r="F18" i="20" s="1"/>
  <c r="F23" i="20" s="1"/>
  <c r="F28" i="20" s="1"/>
  <c r="F33" i="20" s="1"/>
  <c r="F38" i="20" s="1"/>
  <c r="F43" i="20" s="1"/>
  <c r="F48" i="20" s="1"/>
  <c r="F53" i="20" s="1"/>
  <c r="F58" i="20" s="1"/>
  <c r="F63" i="20" s="1"/>
  <c r="F68" i="20" s="1"/>
  <c r="F73" i="20" s="1"/>
  <c r="F78" i="20" s="1"/>
  <c r="F83" i="20" s="1"/>
  <c r="F88" i="20" s="1"/>
  <c r="E8" i="20"/>
  <c r="E13" i="20" s="1"/>
  <c r="E18" i="20" s="1"/>
  <c r="E23" i="20" s="1"/>
  <c r="E28" i="20" s="1"/>
  <c r="E33" i="20" s="1"/>
  <c r="E38" i="20" s="1"/>
  <c r="E43" i="20" s="1"/>
  <c r="E48" i="20" s="1"/>
  <c r="E53" i="20" s="1"/>
  <c r="E58" i="20" s="1"/>
  <c r="E63" i="20" s="1"/>
  <c r="E68" i="20" s="1"/>
  <c r="E73" i="20" s="1"/>
  <c r="E78" i="20" s="1"/>
  <c r="E83" i="20" s="1"/>
  <c r="E88" i="20" s="1"/>
  <c r="BX8" i="20"/>
  <c r="CW32" i="20" s="1"/>
  <c r="BW8" i="20"/>
  <c r="A103" i="20"/>
  <c r="GL7" i="20"/>
  <c r="FK7" i="20"/>
  <c r="DI7" i="20"/>
  <c r="CS7" i="20"/>
  <c r="CR7" i="20"/>
  <c r="BX7" i="20"/>
  <c r="AA7" i="20"/>
  <c r="C102" i="20"/>
  <c r="B102" i="20"/>
  <c r="A102" i="20"/>
  <c r="EU6" i="20"/>
  <c r="ET6" i="20"/>
  <c r="BX6" i="20"/>
  <c r="CW22" i="20" s="1"/>
  <c r="O22" i="20"/>
  <c r="N22" i="20"/>
  <c r="M22" i="20"/>
  <c r="EU5" i="20"/>
  <c r="ET5" i="20"/>
  <c r="BX5" i="20"/>
  <c r="BV5" i="20"/>
  <c r="BV101" i="20" s="1"/>
  <c r="BV197" i="20" s="1"/>
  <c r="BV293" i="20" s="1"/>
  <c r="BV389" i="20" s="1"/>
  <c r="BV485" i="20" s="1"/>
  <c r="BV581" i="20" s="1"/>
  <c r="BV677" i="20" s="1"/>
  <c r="BV773" i="20" s="1"/>
  <c r="BV869" i="20" s="1"/>
  <c r="BV965" i="20" s="1"/>
  <c r="BV1061" i="20" s="1"/>
  <c r="BV1157" i="20" s="1"/>
  <c r="BV1253" i="20" s="1"/>
  <c r="BV1349" i="20" s="1"/>
  <c r="BV1445" i="20" s="1"/>
  <c r="BV1541" i="20" s="1"/>
  <c r="O17" i="20"/>
  <c r="B100" i="20"/>
  <c r="A100" i="20"/>
  <c r="GL4" i="20"/>
  <c r="FK4" i="20"/>
  <c r="EU4" i="20"/>
  <c r="ET4" i="20"/>
  <c r="DI4" i="20"/>
  <c r="CS4" i="20"/>
  <c r="CR4" i="20"/>
  <c r="BX4" i="20"/>
  <c r="AA4" i="20"/>
  <c r="O12" i="20"/>
  <c r="BW4" i="20"/>
  <c r="BV4" i="20"/>
  <c r="FK3" i="20"/>
  <c r="DI3" i="20"/>
  <c r="CS3" i="20"/>
  <c r="CR3" i="20"/>
  <c r="BW3" i="20"/>
  <c r="BW99" i="20" s="1"/>
  <c r="BV3" i="20"/>
  <c r="BV99" i="20" s="1"/>
  <c r="BV195" i="20" s="1"/>
  <c r="BV291" i="20" s="1"/>
  <c r="BV387" i="20" s="1"/>
  <c r="BV483" i="20" s="1"/>
  <c r="BV579" i="20" s="1"/>
  <c r="BV675" i="20" s="1"/>
  <c r="BV771" i="20" s="1"/>
  <c r="BV867" i="20" s="1"/>
  <c r="BV963" i="20" s="1"/>
  <c r="BV1059" i="20" s="1"/>
  <c r="BV1155" i="20" s="1"/>
  <c r="BV1251" i="20" s="1"/>
  <c r="BV1347" i="20" s="1"/>
  <c r="BV1443" i="20" s="1"/>
  <c r="BV1539" i="20" s="1"/>
  <c r="AA3" i="20"/>
  <c r="O7" i="20"/>
  <c r="N7" i="20"/>
  <c r="M7" i="20"/>
  <c r="GL2" i="20"/>
  <c r="FK2" i="20"/>
  <c r="DI2" i="20"/>
  <c r="CS2" i="20"/>
  <c r="CR2" i="20"/>
  <c r="BV2" i="20"/>
  <c r="BV98" i="20" s="1"/>
  <c r="BV194" i="20" s="1"/>
  <c r="BV290" i="20" s="1"/>
  <c r="BV386" i="20" s="1"/>
  <c r="BV482" i="20" s="1"/>
  <c r="BV578" i="20" s="1"/>
  <c r="BV674" i="20" s="1"/>
  <c r="BV770" i="20" s="1"/>
  <c r="BV866" i="20" s="1"/>
  <c r="BV962" i="20" s="1"/>
  <c r="BV1058" i="20" s="1"/>
  <c r="BV1154" i="20" s="1"/>
  <c r="BV1250" i="20" s="1"/>
  <c r="BV1346" i="20" s="1"/>
  <c r="BV1442" i="20" s="1"/>
  <c r="BV1538" i="20" s="1"/>
  <c r="AA2" i="20"/>
  <c r="O2" i="20"/>
  <c r="W4" i="20" s="1"/>
  <c r="N2" i="20"/>
  <c r="C97" i="20"/>
  <c r="B97" i="20"/>
  <c r="A97" i="20"/>
  <c r="C104" i="20" l="1"/>
  <c r="FB9" i="20"/>
  <c r="O77" i="20"/>
  <c r="BX116" i="20"/>
  <c r="CW92" i="20"/>
  <c r="AC9" i="20"/>
  <c r="BX107" i="20"/>
  <c r="BX203" i="20" s="1"/>
  <c r="BX299" i="20" s="1"/>
  <c r="BX395" i="20" s="1"/>
  <c r="BX491" i="20" s="1"/>
  <c r="BX587" i="20" s="1"/>
  <c r="BX683" i="20" s="1"/>
  <c r="BX779" i="20" s="1"/>
  <c r="BX875" i="20" s="1"/>
  <c r="BX971" i="20" s="1"/>
  <c r="BX1067" i="20" s="1"/>
  <c r="BX1163" i="20" s="1"/>
  <c r="BX1259" i="20" s="1"/>
  <c r="BX1355" i="20" s="1"/>
  <c r="BX1451" i="20" s="1"/>
  <c r="BX1547" i="20" s="1"/>
  <c r="CW47" i="20"/>
  <c r="AD4" i="20"/>
  <c r="AE4" i="20"/>
  <c r="BX103" i="20"/>
  <c r="BX199" i="20" s="1"/>
  <c r="BX295" i="20" s="1"/>
  <c r="BX391" i="20" s="1"/>
  <c r="BX487" i="20" s="1"/>
  <c r="BX583" i="20" s="1"/>
  <c r="BX679" i="20" s="1"/>
  <c r="BX775" i="20" s="1"/>
  <c r="BX871" i="20" s="1"/>
  <c r="BX967" i="20" s="1"/>
  <c r="BX1063" i="20" s="1"/>
  <c r="BX1159" i="20" s="1"/>
  <c r="BX1255" i="20" s="1"/>
  <c r="BX1351" i="20" s="1"/>
  <c r="BX1447" i="20" s="1"/>
  <c r="BX1543" i="20" s="1"/>
  <c r="CW27" i="20"/>
  <c r="BX100" i="20"/>
  <c r="BX196" i="20" s="1"/>
  <c r="CW12" i="20"/>
  <c r="BX101" i="20"/>
  <c r="BX197" i="20" s="1"/>
  <c r="CW17" i="20"/>
  <c r="BX105" i="20"/>
  <c r="BX201" i="20" s="1"/>
  <c r="CW37" i="20"/>
  <c r="AE3" i="20"/>
  <c r="FX3" i="20"/>
  <c r="FX4" i="20"/>
  <c r="FX19" i="20"/>
  <c r="X2" i="20"/>
  <c r="AC3" i="20"/>
  <c r="AD22" i="20"/>
  <c r="AE24" i="20"/>
  <c r="AE23" i="20"/>
  <c r="AC22" i="20"/>
  <c r="AD23" i="20"/>
  <c r="BW195" i="20"/>
  <c r="FB98" i="20"/>
  <c r="AS24" i="20"/>
  <c r="AS23" i="20"/>
  <c r="AR24" i="20"/>
  <c r="X24" i="20"/>
  <c r="AR23" i="20"/>
  <c r="X23" i="20"/>
  <c r="W24" i="20"/>
  <c r="W23" i="20"/>
  <c r="V24" i="20"/>
  <c r="V23" i="20"/>
  <c r="X22" i="20"/>
  <c r="W22" i="20"/>
  <c r="AT22" i="20"/>
  <c r="V22" i="20"/>
  <c r="AS22" i="20"/>
  <c r="AT24" i="20"/>
  <c r="AT23" i="20"/>
  <c r="AR22" i="20"/>
  <c r="BW202" i="20"/>
  <c r="FB105" i="20"/>
  <c r="BV113" i="20"/>
  <c r="BV209" i="20" s="1"/>
  <c r="BV305" i="20" s="1"/>
  <c r="BV401" i="20" s="1"/>
  <c r="BV497" i="20" s="1"/>
  <c r="BV593" i="20" s="1"/>
  <c r="BV689" i="20" s="1"/>
  <c r="BV785" i="20" s="1"/>
  <c r="BV881" i="20" s="1"/>
  <c r="BV977" i="20" s="1"/>
  <c r="BV1073" i="20" s="1"/>
  <c r="BV1169" i="20" s="1"/>
  <c r="BV1265" i="20" s="1"/>
  <c r="BV1361" i="20" s="1"/>
  <c r="BV1457" i="20" s="1"/>
  <c r="BV1553" i="20" s="1"/>
  <c r="CU77" i="20"/>
  <c r="A204" i="20"/>
  <c r="M157" i="20"/>
  <c r="M167" i="20"/>
  <c r="A206" i="20"/>
  <c r="BW113" i="20"/>
  <c r="BW209" i="20" s="1"/>
  <c r="BW305" i="20" s="1"/>
  <c r="BW401" i="20" s="1"/>
  <c r="BW497" i="20" s="1"/>
  <c r="BW593" i="20" s="1"/>
  <c r="BW689" i="20" s="1"/>
  <c r="BW785" i="20" s="1"/>
  <c r="BW881" i="20" s="1"/>
  <c r="BW977" i="20" s="1"/>
  <c r="BW1073" i="20" s="1"/>
  <c r="BW1169" i="20" s="1"/>
  <c r="BW1265" i="20" s="1"/>
  <c r="BW1361" i="20" s="1"/>
  <c r="BW1457" i="20" s="1"/>
  <c r="BW1553" i="20" s="1"/>
  <c r="CV77" i="20"/>
  <c r="DM77" i="20" s="1"/>
  <c r="BI92" i="20"/>
  <c r="BC92" i="20"/>
  <c r="BF93" i="20"/>
  <c r="BI93" i="20"/>
  <c r="AE7" i="20"/>
  <c r="AD7" i="20"/>
  <c r="AC7" i="20"/>
  <c r="AE8" i="20"/>
  <c r="M122" i="20"/>
  <c r="A197" i="20"/>
  <c r="AD8" i="20"/>
  <c r="AE9" i="20"/>
  <c r="AI44" i="20"/>
  <c r="AI43" i="20"/>
  <c r="AK42" i="20"/>
  <c r="AJ42" i="20"/>
  <c r="AI42" i="20"/>
  <c r="AK44" i="20"/>
  <c r="AK43" i="20"/>
  <c r="AJ44" i="20"/>
  <c r="AJ43" i="20"/>
  <c r="CU52" i="20"/>
  <c r="BV108" i="20"/>
  <c r="BV204" i="20" s="1"/>
  <c r="BV300" i="20" s="1"/>
  <c r="BV396" i="20" s="1"/>
  <c r="BV492" i="20" s="1"/>
  <c r="BV588" i="20" s="1"/>
  <c r="BV684" i="20" s="1"/>
  <c r="BV780" i="20" s="1"/>
  <c r="BV876" i="20" s="1"/>
  <c r="BV972" i="20" s="1"/>
  <c r="BV1068" i="20" s="1"/>
  <c r="BV1164" i="20" s="1"/>
  <c r="BV1260" i="20" s="1"/>
  <c r="BV1356" i="20" s="1"/>
  <c r="BV1452" i="20" s="1"/>
  <c r="BV1548" i="20" s="1"/>
  <c r="AE62" i="20"/>
  <c r="AD62" i="20"/>
  <c r="AC62" i="20"/>
  <c r="N167" i="20"/>
  <c r="B206" i="20"/>
  <c r="AS79" i="20"/>
  <c r="V78" i="20"/>
  <c r="AS77" i="20"/>
  <c r="AR79" i="20"/>
  <c r="X79" i="20"/>
  <c r="AR77" i="20"/>
  <c r="W79" i="20"/>
  <c r="V79" i="20"/>
  <c r="AT78" i="20"/>
  <c r="AS78" i="20"/>
  <c r="X77" i="20"/>
  <c r="AR78" i="20"/>
  <c r="X78" i="20"/>
  <c r="W77" i="20"/>
  <c r="AT79" i="20"/>
  <c r="W78" i="20"/>
  <c r="AT77" i="20"/>
  <c r="V77" i="20"/>
  <c r="B192" i="20"/>
  <c r="N97" i="20"/>
  <c r="AC97" i="20" s="1"/>
  <c r="CU12" i="20"/>
  <c r="BV100" i="20"/>
  <c r="BV196" i="20" s="1"/>
  <c r="BV292" i="20" s="1"/>
  <c r="BV388" i="20" s="1"/>
  <c r="BV484" i="20" s="1"/>
  <c r="BV580" i="20" s="1"/>
  <c r="BV676" i="20" s="1"/>
  <c r="BV772" i="20" s="1"/>
  <c r="BV868" i="20" s="1"/>
  <c r="BV964" i="20" s="1"/>
  <c r="BV1060" i="20" s="1"/>
  <c r="BV1156" i="20" s="1"/>
  <c r="BV1252" i="20" s="1"/>
  <c r="BV1348" i="20" s="1"/>
  <c r="BV1444" i="20" s="1"/>
  <c r="BV1540" i="20" s="1"/>
  <c r="AT9" i="20"/>
  <c r="AS8" i="20"/>
  <c r="AS9" i="20"/>
  <c r="AR8" i="20"/>
  <c r="X8" i="20"/>
  <c r="X7" i="20"/>
  <c r="AR9" i="20"/>
  <c r="X9" i="20"/>
  <c r="W8" i="20"/>
  <c r="W7" i="20"/>
  <c r="W9" i="20"/>
  <c r="V8" i="20"/>
  <c r="AT7" i="20"/>
  <c r="V7" i="20"/>
  <c r="V9" i="20"/>
  <c r="AS7" i="20"/>
  <c r="AR7" i="20"/>
  <c r="AT8" i="20"/>
  <c r="BW100" i="20"/>
  <c r="FB3" i="20"/>
  <c r="CV12" i="20"/>
  <c r="DM12" i="20" s="1"/>
  <c r="B197" i="20"/>
  <c r="N122" i="20"/>
  <c r="N137" i="20"/>
  <c r="B200" i="20"/>
  <c r="A201" i="20"/>
  <c r="M142" i="20"/>
  <c r="AE52" i="20"/>
  <c r="AD52" i="20"/>
  <c r="AE54" i="20"/>
  <c r="AE53" i="20"/>
  <c r="AC52" i="20"/>
  <c r="AD53" i="20"/>
  <c r="M152" i="20"/>
  <c r="A203" i="20"/>
  <c r="AS64" i="20"/>
  <c r="AS63" i="20"/>
  <c r="AR64" i="20"/>
  <c r="X64" i="20"/>
  <c r="AR63" i="20"/>
  <c r="X63" i="20"/>
  <c r="W64" i="20"/>
  <c r="W63" i="20"/>
  <c r="V64" i="20"/>
  <c r="V63" i="20"/>
  <c r="X62" i="20"/>
  <c r="W62" i="20"/>
  <c r="AT62" i="20"/>
  <c r="V62" i="20"/>
  <c r="AS62" i="20"/>
  <c r="AT64" i="20"/>
  <c r="AT63" i="20"/>
  <c r="AR62" i="20"/>
  <c r="M162" i="20"/>
  <c r="A205" i="20"/>
  <c r="C206" i="20"/>
  <c r="O167" i="20"/>
  <c r="BV114" i="20"/>
  <c r="BV210" i="20" s="1"/>
  <c r="BV306" i="20" s="1"/>
  <c r="BV402" i="20" s="1"/>
  <c r="BV498" i="20" s="1"/>
  <c r="BV594" i="20" s="1"/>
  <c r="BV690" i="20" s="1"/>
  <c r="BV786" i="20" s="1"/>
  <c r="BV882" i="20" s="1"/>
  <c r="BV978" i="20" s="1"/>
  <c r="BV1074" i="20" s="1"/>
  <c r="BV1170" i="20" s="1"/>
  <c r="BV1266" i="20" s="1"/>
  <c r="BV1362" i="20" s="1"/>
  <c r="BV1458" i="20" s="1"/>
  <c r="BV1554" i="20" s="1"/>
  <c r="CU82" i="20"/>
  <c r="AS19" i="20"/>
  <c r="W18" i="20"/>
  <c r="AT17" i="20"/>
  <c r="V17" i="20"/>
  <c r="AR19" i="20"/>
  <c r="X19" i="20"/>
  <c r="V18" i="20"/>
  <c r="AS17" i="20"/>
  <c r="W19" i="20"/>
  <c r="AR17" i="20"/>
  <c r="V19" i="20"/>
  <c r="AT18" i="20"/>
  <c r="AS18" i="20"/>
  <c r="X17" i="20"/>
  <c r="AT19" i="20"/>
  <c r="AR18" i="20"/>
  <c r="X18" i="20"/>
  <c r="W17" i="20"/>
  <c r="BX104" i="20"/>
  <c r="FX7" i="20"/>
  <c r="AK8" i="20"/>
  <c r="AK7" i="20"/>
  <c r="AK9" i="20"/>
  <c r="AJ8" i="20"/>
  <c r="AJ7" i="20"/>
  <c r="AJ9" i="20"/>
  <c r="AI8" i="20"/>
  <c r="AI7" i="20"/>
  <c r="AI9" i="20"/>
  <c r="A192" i="20"/>
  <c r="M97" i="20"/>
  <c r="AT13" i="20"/>
  <c r="AS13" i="20"/>
  <c r="X12" i="20"/>
  <c r="AT14" i="20"/>
  <c r="AR13" i="20"/>
  <c r="X13" i="20"/>
  <c r="W12" i="20"/>
  <c r="AS14" i="20"/>
  <c r="W13" i="20"/>
  <c r="AT12" i="20"/>
  <c r="V12" i="20"/>
  <c r="AR14" i="20"/>
  <c r="X14" i="20"/>
  <c r="V13" i="20"/>
  <c r="AS12" i="20"/>
  <c r="W14" i="20"/>
  <c r="AR12" i="20"/>
  <c r="V14" i="20"/>
  <c r="AK24" i="20"/>
  <c r="AK23" i="20"/>
  <c r="AJ24" i="20"/>
  <c r="AJ23" i="20"/>
  <c r="AI24" i="20"/>
  <c r="AI23" i="20"/>
  <c r="AK22" i="20"/>
  <c r="AJ22" i="20"/>
  <c r="AI22" i="20"/>
  <c r="O122" i="20"/>
  <c r="C197" i="20"/>
  <c r="O137" i="20"/>
  <c r="C200" i="20"/>
  <c r="AE47" i="20"/>
  <c r="AD47" i="20"/>
  <c r="AE49" i="20"/>
  <c r="AE48" i="20"/>
  <c r="AC47" i="20"/>
  <c r="W54" i="20"/>
  <c r="W53" i="20"/>
  <c r="V54" i="20"/>
  <c r="V53" i="20"/>
  <c r="X52" i="20"/>
  <c r="W52" i="20"/>
  <c r="AT52" i="20"/>
  <c r="V52" i="20"/>
  <c r="AS52" i="20"/>
  <c r="AT54" i="20"/>
  <c r="AT53" i="20"/>
  <c r="AR52" i="20"/>
  <c r="AS54" i="20"/>
  <c r="AS53" i="20"/>
  <c r="AR54" i="20"/>
  <c r="X54" i="20"/>
  <c r="AR53" i="20"/>
  <c r="X53" i="20"/>
  <c r="N152" i="20"/>
  <c r="AD152" i="20" s="1"/>
  <c r="B203" i="20"/>
  <c r="B205" i="20"/>
  <c r="N162" i="20"/>
  <c r="AC163" i="20" s="1"/>
  <c r="EB79" i="20"/>
  <c r="DE78" i="20"/>
  <c r="EA79" i="20"/>
  <c r="DD78" i="20"/>
  <c r="DZ79" i="20"/>
  <c r="DF79" i="20"/>
  <c r="DE79" i="20"/>
  <c r="DF77" i="20"/>
  <c r="DD79" i="20"/>
  <c r="DE77" i="20"/>
  <c r="EB78" i="20"/>
  <c r="EY77" i="20"/>
  <c r="EB77" i="20"/>
  <c r="DD77" i="20"/>
  <c r="EA78" i="20"/>
  <c r="EA77" i="20"/>
  <c r="DZ78" i="20"/>
  <c r="DF78" i="20"/>
  <c r="DZ77" i="20"/>
  <c r="BW114" i="20"/>
  <c r="CV82" i="20"/>
  <c r="DK84" i="20" s="1"/>
  <c r="FB17" i="20"/>
  <c r="AC54" i="20"/>
  <c r="AD54" i="20"/>
  <c r="M127" i="20"/>
  <c r="A198" i="20"/>
  <c r="BV105" i="20"/>
  <c r="BV201" i="20" s="1"/>
  <c r="BV297" i="20" s="1"/>
  <c r="BV393" i="20" s="1"/>
  <c r="BV489" i="20" s="1"/>
  <c r="BV585" i="20" s="1"/>
  <c r="BV681" i="20" s="1"/>
  <c r="BV777" i="20" s="1"/>
  <c r="BV873" i="20" s="1"/>
  <c r="BV969" i="20" s="1"/>
  <c r="BV1065" i="20" s="1"/>
  <c r="BV1161" i="20" s="1"/>
  <c r="BV1257" i="20" s="1"/>
  <c r="BV1353" i="20" s="1"/>
  <c r="BV1449" i="20" s="1"/>
  <c r="BV1545" i="20" s="1"/>
  <c r="CU37" i="20"/>
  <c r="C201" i="20"/>
  <c r="O142" i="20"/>
  <c r="AR59" i="20"/>
  <c r="X59" i="20"/>
  <c r="AR58" i="20"/>
  <c r="X58" i="20"/>
  <c r="W59" i="20"/>
  <c r="W58" i="20"/>
  <c r="V59" i="20"/>
  <c r="V58" i="20"/>
  <c r="X57" i="20"/>
  <c r="W57" i="20"/>
  <c r="AT57" i="20"/>
  <c r="V57" i="20"/>
  <c r="AS57" i="20"/>
  <c r="AT59" i="20"/>
  <c r="AT58" i="20"/>
  <c r="AR57" i="20"/>
  <c r="AS59" i="20"/>
  <c r="AS58" i="20"/>
  <c r="EB64" i="20"/>
  <c r="EB63" i="20"/>
  <c r="EA64" i="20"/>
  <c r="EA63" i="20"/>
  <c r="DF62" i="20"/>
  <c r="DZ64" i="20"/>
  <c r="DF64" i="20"/>
  <c r="DZ63" i="20"/>
  <c r="DF63" i="20"/>
  <c r="DE62" i="20"/>
  <c r="DE64" i="20"/>
  <c r="DE63" i="20"/>
  <c r="EY62" i="20"/>
  <c r="EB62" i="20"/>
  <c r="DD62" i="20"/>
  <c r="DD64" i="20"/>
  <c r="DD63" i="20"/>
  <c r="EA62" i="20"/>
  <c r="DZ62" i="20"/>
  <c r="O162" i="20"/>
  <c r="C205" i="20"/>
  <c r="AT84" i="20"/>
  <c r="AS84" i="20"/>
  <c r="AR84" i="20"/>
  <c r="X84" i="20"/>
  <c r="X82" i="20"/>
  <c r="W84" i="20"/>
  <c r="AT83" i="20"/>
  <c r="W82" i="20"/>
  <c r="V84" i="20"/>
  <c r="AS83" i="20"/>
  <c r="AT82" i="20"/>
  <c r="V82" i="20"/>
  <c r="AR83" i="20"/>
  <c r="X83" i="20"/>
  <c r="AS82" i="20"/>
  <c r="W83" i="20"/>
  <c r="AR82" i="20"/>
  <c r="V83" i="20"/>
  <c r="AE64" i="20"/>
  <c r="BW104" i="20"/>
  <c r="FB7" i="20"/>
  <c r="CV32" i="20"/>
  <c r="DL33" i="20" s="1"/>
  <c r="BW105" i="20"/>
  <c r="CV37" i="20"/>
  <c r="FB8" i="20"/>
  <c r="BW207" i="20"/>
  <c r="FB110" i="20"/>
  <c r="AE22" i="20"/>
  <c r="AD24" i="20"/>
  <c r="AC64" i="20"/>
  <c r="AE63" i="20"/>
  <c r="A195" i="20"/>
  <c r="M112" i="20"/>
  <c r="C192" i="20"/>
  <c r="O97" i="20"/>
  <c r="B195" i="20"/>
  <c r="N112" i="20"/>
  <c r="AE113" i="20" s="1"/>
  <c r="EB24" i="20"/>
  <c r="EB23" i="20"/>
  <c r="EA24" i="20"/>
  <c r="EA23" i="20"/>
  <c r="DF22" i="20"/>
  <c r="DZ24" i="20"/>
  <c r="DF24" i="20"/>
  <c r="DZ23" i="20"/>
  <c r="DF23" i="20"/>
  <c r="DE22" i="20"/>
  <c r="DE24" i="20"/>
  <c r="DE23" i="20"/>
  <c r="EY22" i="20"/>
  <c r="EB22" i="20"/>
  <c r="DD22" i="20"/>
  <c r="DD24" i="20"/>
  <c r="DD23" i="20"/>
  <c r="EA22" i="20"/>
  <c r="DZ22" i="20"/>
  <c r="O132" i="20"/>
  <c r="C199" i="20"/>
  <c r="CU138" i="20"/>
  <c r="DS42" i="20"/>
  <c r="DS44" i="20"/>
  <c r="DS43" i="20"/>
  <c r="DR42" i="20"/>
  <c r="DR44" i="20"/>
  <c r="DR43" i="20"/>
  <c r="DQ42" i="20"/>
  <c r="DQ44" i="20"/>
  <c r="DQ43" i="20"/>
  <c r="EW42" i="20"/>
  <c r="DM39" i="20"/>
  <c r="AC49" i="20"/>
  <c r="AD49" i="20"/>
  <c r="AE2" i="20"/>
  <c r="X4" i="20"/>
  <c r="AR4" i="20"/>
  <c r="BV7" i="20"/>
  <c r="CU7" i="20"/>
  <c r="AC8" i="20"/>
  <c r="AD9" i="20"/>
  <c r="BW12" i="20"/>
  <c r="FX13" i="20"/>
  <c r="BV14" i="20"/>
  <c r="BX16" i="20"/>
  <c r="CW72" i="20" s="1"/>
  <c r="M17" i="20"/>
  <c r="BX18" i="20"/>
  <c r="CW82" i="20" s="1"/>
  <c r="C210" i="20"/>
  <c r="O187" i="20"/>
  <c r="AC23" i="20"/>
  <c r="AC24" i="20"/>
  <c r="M37" i="20"/>
  <c r="N42" i="20"/>
  <c r="AC44" i="20" s="1"/>
  <c r="CV42" i="20"/>
  <c r="DK43" i="20" s="1"/>
  <c r="O47" i="20"/>
  <c r="AC63" i="20"/>
  <c r="M87" i="20"/>
  <c r="CV87" i="20"/>
  <c r="DL89" i="20" s="1"/>
  <c r="N92" i="20"/>
  <c r="AD92" i="20" s="1"/>
  <c r="AD97" i="20"/>
  <c r="A98" i="20"/>
  <c r="C100" i="20"/>
  <c r="A101" i="20"/>
  <c r="B103" i="20"/>
  <c r="B106" i="20"/>
  <c r="C108" i="20"/>
  <c r="B109" i="20"/>
  <c r="A112" i="20"/>
  <c r="BX113" i="20"/>
  <c r="BX209" i="20" s="1"/>
  <c r="BX305" i="20" s="1"/>
  <c r="BX401" i="20" s="1"/>
  <c r="BX497" i="20" s="1"/>
  <c r="BX593" i="20" s="1"/>
  <c r="BX689" i="20" s="1"/>
  <c r="BX785" i="20" s="1"/>
  <c r="BX881" i="20" s="1"/>
  <c r="BX977" i="20" s="1"/>
  <c r="BX1073" i="20" s="1"/>
  <c r="BX1169" i="20" s="1"/>
  <c r="BX1265" i="20" s="1"/>
  <c r="BX1361" i="20" s="1"/>
  <c r="BX1457" i="20" s="1"/>
  <c r="BX1553" i="20" s="1"/>
  <c r="AC138" i="20"/>
  <c r="BW2" i="20"/>
  <c r="AR2" i="20"/>
  <c r="BX2" i="20"/>
  <c r="V3" i="20"/>
  <c r="AS4" i="20"/>
  <c r="BW7" i="20"/>
  <c r="CV7" i="20"/>
  <c r="DL8" i="20" s="1"/>
  <c r="BX12" i="20"/>
  <c r="CW52" i="20" s="1"/>
  <c r="BW14" i="20"/>
  <c r="BV15" i="20"/>
  <c r="N17" i="20"/>
  <c r="AC17" i="20" s="1"/>
  <c r="FB18" i="20"/>
  <c r="M32" i="20"/>
  <c r="N37" i="20"/>
  <c r="AC38" i="20" s="1"/>
  <c r="O42" i="20"/>
  <c r="AD63" i="20"/>
  <c r="AD64" i="20"/>
  <c r="M77" i="20"/>
  <c r="N87" i="20"/>
  <c r="AE87" i="20" s="1"/>
  <c r="DL88" i="20"/>
  <c r="O92" i="20"/>
  <c r="AC94" i="20"/>
  <c r="B98" i="20"/>
  <c r="B101" i="20"/>
  <c r="C103" i="20"/>
  <c r="A104" i="20"/>
  <c r="C109" i="20"/>
  <c r="B112" i="20"/>
  <c r="AD124" i="20"/>
  <c r="AS2" i="20"/>
  <c r="W3" i="20"/>
  <c r="AC4" i="20"/>
  <c r="AT4" i="20"/>
  <c r="BV13" i="20"/>
  <c r="M27" i="20"/>
  <c r="N32" i="20"/>
  <c r="AC34" i="20" s="1"/>
  <c r="O37" i="20"/>
  <c r="DK38" i="20"/>
  <c r="DL44" i="20"/>
  <c r="AC53" i="20"/>
  <c r="M67" i="20"/>
  <c r="M72" i="20"/>
  <c r="N77" i="20"/>
  <c r="AE79" i="20" s="1"/>
  <c r="DK83" i="20"/>
  <c r="O87" i="20"/>
  <c r="AD94" i="20"/>
  <c r="C98" i="20"/>
  <c r="A99" i="20"/>
  <c r="C101" i="20"/>
  <c r="BX102" i="20"/>
  <c r="BX198" i="20" s="1"/>
  <c r="BX294" i="20" s="1"/>
  <c r="BX390" i="20" s="1"/>
  <c r="BX486" i="20" s="1"/>
  <c r="BX582" i="20" s="1"/>
  <c r="BX678" i="20" s="1"/>
  <c r="BX774" i="20" s="1"/>
  <c r="BX870" i="20" s="1"/>
  <c r="BX966" i="20" s="1"/>
  <c r="BX1062" i="20" s="1"/>
  <c r="BX1158" i="20" s="1"/>
  <c r="BX1254" i="20" s="1"/>
  <c r="BX1350" i="20" s="1"/>
  <c r="BX1446" i="20" s="1"/>
  <c r="BX1542" i="20" s="1"/>
  <c r="B104" i="20"/>
  <c r="BV106" i="20"/>
  <c r="BV202" i="20" s="1"/>
  <c r="BV298" i="20" s="1"/>
  <c r="BV394" i="20" s="1"/>
  <c r="BV490" i="20" s="1"/>
  <c r="BV586" i="20" s="1"/>
  <c r="BV682" i="20" s="1"/>
  <c r="BV778" i="20" s="1"/>
  <c r="BV874" i="20" s="1"/>
  <c r="BV970" i="20" s="1"/>
  <c r="BV1066" i="20" s="1"/>
  <c r="BV1162" i="20" s="1"/>
  <c r="BV1258" i="20" s="1"/>
  <c r="BV1354" i="20" s="1"/>
  <c r="BV1450" i="20" s="1"/>
  <c r="BV1546" i="20" s="1"/>
  <c r="C112" i="20"/>
  <c r="A113" i="20"/>
  <c r="CU2" i="20"/>
  <c r="V2" i="20"/>
  <c r="AC2" i="20"/>
  <c r="AT2" i="20"/>
  <c r="FB2" i="20"/>
  <c r="X3" i="20"/>
  <c r="AR3" i="20"/>
  <c r="BX3" i="20"/>
  <c r="CW7" i="20" s="1"/>
  <c r="BV6" i="20"/>
  <c r="FX8" i="20"/>
  <c r="BW11" i="20"/>
  <c r="BW13" i="20"/>
  <c r="BX15" i="20"/>
  <c r="CW67" i="20" s="1"/>
  <c r="CU17" i="20"/>
  <c r="N27" i="20"/>
  <c r="AE27" i="20" s="1"/>
  <c r="O32" i="20"/>
  <c r="DL38" i="20"/>
  <c r="DL39" i="20"/>
  <c r="AC48" i="20"/>
  <c r="M62" i="20"/>
  <c r="N67" i="20"/>
  <c r="AE68" i="20" s="1"/>
  <c r="CV67" i="20"/>
  <c r="DM69" i="20" s="1"/>
  <c r="N72" i="20"/>
  <c r="AD73" i="20" s="1"/>
  <c r="CU72" i="20"/>
  <c r="DL83" i="20"/>
  <c r="AC93" i="20"/>
  <c r="B99" i="20"/>
  <c r="BX110" i="20"/>
  <c r="B113" i="20"/>
  <c r="AD138" i="20"/>
  <c r="M2" i="20"/>
  <c r="W2" i="20"/>
  <c r="AD2" i="20"/>
  <c r="AS3" i="20"/>
  <c r="BW6" i="20"/>
  <c r="BV8" i="20"/>
  <c r="M12" i="20"/>
  <c r="BX13" i="20"/>
  <c r="CW57" i="20" s="1"/>
  <c r="BV19" i="20"/>
  <c r="O27" i="20"/>
  <c r="AD48" i="20"/>
  <c r="M57" i="20"/>
  <c r="O67" i="20"/>
  <c r="O72" i="20"/>
  <c r="CV72" i="20"/>
  <c r="DM72" i="20" s="1"/>
  <c r="M82" i="20"/>
  <c r="DM83" i="20"/>
  <c r="CU92" i="20"/>
  <c r="AD93" i="20"/>
  <c r="C99" i="20"/>
  <c r="A107" i="20"/>
  <c r="AE112" i="20"/>
  <c r="C113" i="20"/>
  <c r="AE167" i="20"/>
  <c r="AT3" i="20"/>
  <c r="N12" i="20"/>
  <c r="AE12" i="20" s="1"/>
  <c r="A209" i="20"/>
  <c r="M182" i="20"/>
  <c r="FB114" i="20"/>
  <c r="BW211" i="20"/>
  <c r="M52" i="20"/>
  <c r="N57" i="20"/>
  <c r="AC59" i="20" s="1"/>
  <c r="N82" i="20"/>
  <c r="AD83" i="20" s="1"/>
  <c r="A105" i="20"/>
  <c r="B107" i="20"/>
  <c r="AD114" i="20"/>
  <c r="AD154" i="20"/>
  <c r="AD3" i="20"/>
  <c r="V4" i="20"/>
  <c r="DK7" i="20"/>
  <c r="FB14" i="20"/>
  <c r="B209" i="20"/>
  <c r="N182" i="20"/>
  <c r="AC184" i="20" s="1"/>
  <c r="BX19" i="20"/>
  <c r="CW87" i="20" s="1"/>
  <c r="A210" i="20"/>
  <c r="M187" i="20"/>
  <c r="BW20" i="20"/>
  <c r="AC33" i="20"/>
  <c r="M47" i="20"/>
  <c r="CU47" i="20"/>
  <c r="C107" i="20"/>
  <c r="AC124" i="20"/>
  <c r="AD162" i="20"/>
  <c r="BW5" i="20"/>
  <c r="DL7" i="20"/>
  <c r="BX10" i="20"/>
  <c r="CW42" i="20" s="1"/>
  <c r="C209" i="20"/>
  <c r="O182" i="20"/>
  <c r="B210" i="20"/>
  <c r="N187" i="20"/>
  <c r="AC189" i="20" s="1"/>
  <c r="FX115" i="20"/>
  <c r="BX212" i="20"/>
  <c r="AC28" i="20"/>
  <c r="M92" i="20"/>
  <c r="AD113" i="20"/>
  <c r="AD169" i="20"/>
  <c r="AE169" i="20"/>
  <c r="AC137" i="20"/>
  <c r="AE138" i="20"/>
  <c r="AC139" i="20"/>
  <c r="AC153" i="20"/>
  <c r="AD139" i="20"/>
  <c r="AD153" i="20"/>
  <c r="AC152" i="20"/>
  <c r="AE153" i="20"/>
  <c r="AC154" i="20"/>
  <c r="AC168" i="20"/>
  <c r="AC123" i="20"/>
  <c r="AD168" i="20"/>
  <c r="AD123" i="20"/>
  <c r="AD163" i="20"/>
  <c r="AC167" i="20"/>
  <c r="AE168" i="20"/>
  <c r="AC122" i="20"/>
  <c r="AE123" i="20"/>
  <c r="AD167" i="20"/>
  <c r="AC169" i="20"/>
  <c r="BQ1622" i="20"/>
  <c r="BP1623" i="20"/>
  <c r="BR1622" i="20"/>
  <c r="BQ1623" i="20"/>
  <c r="EJ1620" i="20"/>
  <c r="EK1620" i="20" s="1"/>
  <c r="BR1623" i="20"/>
  <c r="EJ1623" i="20"/>
  <c r="EJ1625" i="20"/>
  <c r="EK1625" i="20" s="1"/>
  <c r="E1660" i="20"/>
  <c r="M1660" i="20"/>
  <c r="EJ1624" i="20"/>
  <c r="F1660" i="20"/>
  <c r="N1660" i="20"/>
  <c r="BP1621" i="20"/>
  <c r="BQ1621" i="20"/>
  <c r="BR1621" i="20"/>
  <c r="Q1650" i="20"/>
  <c r="EJ1628" i="20"/>
  <c r="EK1628" i="20" s="1"/>
  <c r="Q1649" i="20"/>
  <c r="Q1660" i="20" s="1"/>
  <c r="AC99" i="20" l="1"/>
  <c r="AC98" i="20"/>
  <c r="AE99" i="20"/>
  <c r="DL79" i="20"/>
  <c r="AC187" i="20"/>
  <c r="DL68" i="20"/>
  <c r="DL78" i="20"/>
  <c r="DM79" i="20"/>
  <c r="AE97" i="20"/>
  <c r="DK78" i="20"/>
  <c r="AD18" i="20"/>
  <c r="AD189" i="20"/>
  <c r="AE188" i="20"/>
  <c r="AC188" i="20"/>
  <c r="DL73" i="20"/>
  <c r="AE164" i="20"/>
  <c r="AC164" i="20"/>
  <c r="AC113" i="20"/>
  <c r="AE154" i="20"/>
  <c r="DK14" i="20"/>
  <c r="AD164" i="20"/>
  <c r="DL13" i="20"/>
  <c r="AE163" i="20"/>
  <c r="DL14" i="20"/>
  <c r="DK33" i="20"/>
  <c r="AE183" i="20"/>
  <c r="AD43" i="20"/>
  <c r="AC43" i="20"/>
  <c r="AD112" i="20"/>
  <c r="AE152" i="20"/>
  <c r="DK13" i="20"/>
  <c r="DL34" i="20"/>
  <c r="AC112" i="20"/>
  <c r="DM13" i="20"/>
  <c r="FX99" i="20"/>
  <c r="AD89" i="20"/>
  <c r="AC89" i="20"/>
  <c r="FX100" i="20"/>
  <c r="FX104" i="20"/>
  <c r="DK68" i="20"/>
  <c r="AE114" i="20"/>
  <c r="DM14" i="20"/>
  <c r="EB9" i="20"/>
  <c r="DE7" i="20"/>
  <c r="EA9" i="20"/>
  <c r="EB8" i="20"/>
  <c r="DD7" i="20"/>
  <c r="DF7" i="20"/>
  <c r="DZ9" i="20"/>
  <c r="EA8" i="20"/>
  <c r="EY7" i="20"/>
  <c r="DZ8" i="20"/>
  <c r="EB7" i="20"/>
  <c r="DF9" i="20"/>
  <c r="EA7" i="20"/>
  <c r="DE9" i="20"/>
  <c r="DF8" i="20"/>
  <c r="DZ7" i="20"/>
  <c r="DD9" i="20"/>
  <c r="DE8" i="20"/>
  <c r="DD8" i="20"/>
  <c r="AD72" i="20"/>
  <c r="AC114" i="20"/>
  <c r="EB19" i="20"/>
  <c r="EB18" i="20"/>
  <c r="EA19" i="20"/>
  <c r="EA18" i="20"/>
  <c r="EB17" i="20"/>
  <c r="DZ19" i="20"/>
  <c r="DZ18" i="20"/>
  <c r="EA17" i="20"/>
  <c r="DZ17" i="20"/>
  <c r="DF19" i="20"/>
  <c r="DF18" i="20"/>
  <c r="DE19" i="20"/>
  <c r="DE18" i="20"/>
  <c r="DF17" i="20"/>
  <c r="DD19" i="20"/>
  <c r="DD18" i="20"/>
  <c r="DE17" i="20"/>
  <c r="EY17" i="20"/>
  <c r="DD17" i="20"/>
  <c r="BX98" i="20"/>
  <c r="BX194" i="20" s="1"/>
  <c r="BX290" i="20" s="1"/>
  <c r="BX386" i="20" s="1"/>
  <c r="BX482" i="20" s="1"/>
  <c r="BX578" i="20" s="1"/>
  <c r="BX674" i="20" s="1"/>
  <c r="BX770" i="20" s="1"/>
  <c r="BX866" i="20" s="1"/>
  <c r="BX962" i="20" s="1"/>
  <c r="BX1058" i="20" s="1"/>
  <c r="BX1154" i="20" s="1"/>
  <c r="BX1250" i="20" s="1"/>
  <c r="BX1346" i="20" s="1"/>
  <c r="BX1442" i="20" s="1"/>
  <c r="BX1538" i="20" s="1"/>
  <c r="CW2" i="20"/>
  <c r="Z57" i="20" a="1"/>
  <c r="Z57" i="20" s="1"/>
  <c r="EB14" i="20"/>
  <c r="EA13" i="20"/>
  <c r="EA14" i="20"/>
  <c r="DZ13" i="20"/>
  <c r="DZ12" i="20"/>
  <c r="DZ14" i="20"/>
  <c r="EA12" i="20"/>
  <c r="DF13" i="20"/>
  <c r="DF12" i="20"/>
  <c r="DF14" i="20"/>
  <c r="DE13" i="20"/>
  <c r="DE12" i="20"/>
  <c r="DE14" i="20"/>
  <c r="DD13" i="20"/>
  <c r="DD12" i="20"/>
  <c r="DD14" i="20"/>
  <c r="EY12" i="20"/>
  <c r="EB13" i="20"/>
  <c r="EB12" i="20"/>
  <c r="AC183" i="20"/>
  <c r="Z77" i="20" a="1"/>
  <c r="Z79" i="20" s="1"/>
  <c r="AC18" i="20"/>
  <c r="AE92" i="20"/>
  <c r="AC19" i="20"/>
  <c r="AD19" i="20"/>
  <c r="AD184" i="20"/>
  <c r="DL69" i="20"/>
  <c r="AE93" i="20"/>
  <c r="Z22" i="20" a="1"/>
  <c r="EK1629" i="20"/>
  <c r="B305" i="20"/>
  <c r="N282" i="20"/>
  <c r="FX9" i="20"/>
  <c r="BX106" i="20"/>
  <c r="AJ49" i="20"/>
  <c r="AJ48" i="20"/>
  <c r="AI49" i="20"/>
  <c r="AI48" i="20"/>
  <c r="AK47" i="20"/>
  <c r="AJ47" i="20"/>
  <c r="AI47" i="20"/>
  <c r="AK49" i="20"/>
  <c r="AK48" i="20"/>
  <c r="BW307" i="20"/>
  <c r="FB210" i="20"/>
  <c r="BX109" i="20"/>
  <c r="FX12" i="20"/>
  <c r="BV104" i="20"/>
  <c r="BV200" i="20" s="1"/>
  <c r="BV296" i="20" s="1"/>
  <c r="BV392" i="20" s="1"/>
  <c r="BV488" i="20" s="1"/>
  <c r="BV584" i="20" s="1"/>
  <c r="BV680" i="20" s="1"/>
  <c r="BV776" i="20" s="1"/>
  <c r="BV872" i="20" s="1"/>
  <c r="BV968" i="20" s="1"/>
  <c r="BV1064" i="20" s="1"/>
  <c r="BV1160" i="20" s="1"/>
  <c r="BV1256" i="20" s="1"/>
  <c r="BV1352" i="20" s="1"/>
  <c r="BV1448" i="20" s="1"/>
  <c r="BV1544" i="20" s="1"/>
  <c r="CU32" i="20"/>
  <c r="AK4" i="20"/>
  <c r="AJ4" i="20"/>
  <c r="AI4" i="20"/>
  <c r="AK2" i="20"/>
  <c r="AJ2" i="20"/>
  <c r="AI2" i="20"/>
  <c r="AK3" i="20"/>
  <c r="AJ3" i="20"/>
  <c r="AI3" i="20"/>
  <c r="AK64" i="20"/>
  <c r="AK63" i="20"/>
  <c r="AJ64" i="20"/>
  <c r="AJ63" i="20"/>
  <c r="AI64" i="20"/>
  <c r="AI63" i="20"/>
  <c r="AK62" i="20"/>
  <c r="AJ62" i="20"/>
  <c r="AI62" i="20"/>
  <c r="AS32" i="20"/>
  <c r="AT34" i="20"/>
  <c r="AT33" i="20"/>
  <c r="AR32" i="20"/>
  <c r="AS34" i="20"/>
  <c r="AS33" i="20"/>
  <c r="AR34" i="20"/>
  <c r="X34" i="20"/>
  <c r="AR33" i="20"/>
  <c r="X33" i="20"/>
  <c r="W34" i="20"/>
  <c r="W33" i="20"/>
  <c r="V34" i="20"/>
  <c r="V33" i="20"/>
  <c r="X32" i="20"/>
  <c r="W32" i="20"/>
  <c r="AT32" i="20"/>
  <c r="V32" i="20"/>
  <c r="N132" i="20"/>
  <c r="B199" i="20"/>
  <c r="AE77" i="20"/>
  <c r="DE39" i="20"/>
  <c r="DE38" i="20"/>
  <c r="EY37" i="20"/>
  <c r="EB37" i="20"/>
  <c r="DD37" i="20"/>
  <c r="DD39" i="20"/>
  <c r="DD38" i="20"/>
  <c r="EA37" i="20"/>
  <c r="DZ37" i="20"/>
  <c r="EB39" i="20"/>
  <c r="EB38" i="20"/>
  <c r="EA39" i="20"/>
  <c r="EA38" i="20"/>
  <c r="DF37" i="20"/>
  <c r="DZ39" i="20"/>
  <c r="DF39" i="20"/>
  <c r="DZ38" i="20"/>
  <c r="DF38" i="20"/>
  <c r="DE37" i="20"/>
  <c r="O127" i="20"/>
  <c r="C198" i="20"/>
  <c r="FB13" i="20"/>
  <c r="CV62" i="20"/>
  <c r="BW110" i="20"/>
  <c r="AJ89" i="20"/>
  <c r="AI88" i="20"/>
  <c r="AJ87" i="20"/>
  <c r="AI89" i="20"/>
  <c r="AI87" i="20"/>
  <c r="AK88" i="20"/>
  <c r="AK89" i="20"/>
  <c r="AJ88" i="20"/>
  <c r="AK87" i="20"/>
  <c r="AC73" i="20"/>
  <c r="CV138" i="20"/>
  <c r="DL42" i="20"/>
  <c r="DK42" i="20"/>
  <c r="EX42" i="20"/>
  <c r="DM42" i="20"/>
  <c r="C305" i="20"/>
  <c r="O282" i="20"/>
  <c r="DK8" i="20"/>
  <c r="DS140" i="20"/>
  <c r="DS139" i="20"/>
  <c r="DR140" i="20"/>
  <c r="DR139" i="20"/>
  <c r="DQ140" i="20"/>
  <c r="DQ139" i="20"/>
  <c r="DS138" i="20"/>
  <c r="DR138" i="20"/>
  <c r="DQ138" i="20"/>
  <c r="EW138" i="20"/>
  <c r="CU234" i="20"/>
  <c r="N207" i="20"/>
  <c r="B290" i="20"/>
  <c r="CV133" i="20"/>
  <c r="DK37" i="20"/>
  <c r="EX37" i="20"/>
  <c r="DM37" i="20"/>
  <c r="DL37" i="20"/>
  <c r="ED62" i="20" a="1"/>
  <c r="CU133" i="20"/>
  <c r="DS39" i="20"/>
  <c r="DS38" i="20"/>
  <c r="DR37" i="20"/>
  <c r="DR39" i="20"/>
  <c r="DR38" i="20"/>
  <c r="DQ37" i="20"/>
  <c r="DQ39" i="20"/>
  <c r="DQ38" i="20"/>
  <c r="EW37" i="20"/>
  <c r="DS37" i="20"/>
  <c r="W122" i="20"/>
  <c r="AT124" i="20"/>
  <c r="AT122" i="20"/>
  <c r="V122" i="20"/>
  <c r="AS124" i="20"/>
  <c r="AS122" i="20"/>
  <c r="AR124" i="20"/>
  <c r="X124" i="20"/>
  <c r="AT123" i="20"/>
  <c r="AR122" i="20"/>
  <c r="W124" i="20"/>
  <c r="AS123" i="20"/>
  <c r="V124" i="20"/>
  <c r="AR123" i="20"/>
  <c r="X123" i="20"/>
  <c r="W123" i="20"/>
  <c r="V123" i="20"/>
  <c r="X122" i="20"/>
  <c r="AI163" i="20"/>
  <c r="AK162" i="20"/>
  <c r="AJ162" i="20"/>
  <c r="AI162" i="20"/>
  <c r="AK164" i="20"/>
  <c r="AJ164" i="20"/>
  <c r="AI164" i="20"/>
  <c r="AK163" i="20"/>
  <c r="AJ163" i="20"/>
  <c r="AE139" i="20"/>
  <c r="AE137" i="20"/>
  <c r="AD137" i="20"/>
  <c r="AC83" i="20"/>
  <c r="CV173" i="20"/>
  <c r="DK79" i="20"/>
  <c r="DL77" i="20"/>
  <c r="DK77" i="20"/>
  <c r="EX77" i="20"/>
  <c r="DM9" i="20"/>
  <c r="AE73" i="20"/>
  <c r="EK1623" i="20"/>
  <c r="AT184" i="20"/>
  <c r="AR182" i="20"/>
  <c r="AS184" i="20"/>
  <c r="AT183" i="20"/>
  <c r="AR184" i="20"/>
  <c r="X184" i="20"/>
  <c r="AS183" i="20"/>
  <c r="W184" i="20"/>
  <c r="AR183" i="20"/>
  <c r="X183" i="20"/>
  <c r="V184" i="20"/>
  <c r="W183" i="20"/>
  <c r="X182" i="20"/>
  <c r="V183" i="20"/>
  <c r="W182" i="20"/>
  <c r="AT182" i="20"/>
  <c r="V182" i="20"/>
  <c r="AS182" i="20"/>
  <c r="BX115" i="20"/>
  <c r="FX18" i="20"/>
  <c r="A202" i="20"/>
  <c r="M147" i="20"/>
  <c r="CV168" i="20"/>
  <c r="DL72" i="20"/>
  <c r="DK72" i="20"/>
  <c r="EX72" i="20"/>
  <c r="AC82" i="20"/>
  <c r="CV57" i="20"/>
  <c r="BW109" i="20"/>
  <c r="FB12" i="20"/>
  <c r="AT37" i="20"/>
  <c r="V37" i="20"/>
  <c r="AS37" i="20"/>
  <c r="AT39" i="20"/>
  <c r="AT38" i="20"/>
  <c r="AR37" i="20"/>
  <c r="AS39" i="20"/>
  <c r="AS38" i="20"/>
  <c r="AR39" i="20"/>
  <c r="X39" i="20"/>
  <c r="AR38" i="20"/>
  <c r="X38" i="20"/>
  <c r="W39" i="20"/>
  <c r="W38" i="20"/>
  <c r="V39" i="20"/>
  <c r="V38" i="20"/>
  <c r="X37" i="20"/>
  <c r="W37" i="20"/>
  <c r="N172" i="20"/>
  <c r="B207" i="20"/>
  <c r="AD77" i="20"/>
  <c r="M172" i="20"/>
  <c r="A207" i="20"/>
  <c r="A193" i="20"/>
  <c r="M102" i="20"/>
  <c r="AD84" i="20"/>
  <c r="AD42" i="20"/>
  <c r="AE44" i="20"/>
  <c r="AE43" i="20"/>
  <c r="AC42" i="20"/>
  <c r="AE42" i="20"/>
  <c r="AE13" i="20"/>
  <c r="AE83" i="20"/>
  <c r="C294" i="20"/>
  <c r="O227" i="20"/>
  <c r="FH23" i="20"/>
  <c r="GB22" i="20"/>
  <c r="FG23" i="20"/>
  <c r="GD24" i="20"/>
  <c r="FF23" i="20"/>
  <c r="GC24" i="20"/>
  <c r="GB24" i="20"/>
  <c r="FH24" i="20"/>
  <c r="GD23" i="20"/>
  <c r="FH22" i="20"/>
  <c r="FG24" i="20"/>
  <c r="GC23" i="20"/>
  <c r="GD22" i="20"/>
  <c r="FG22" i="20"/>
  <c r="FF24" i="20"/>
  <c r="GB23" i="20"/>
  <c r="GC22" i="20"/>
  <c r="FF22" i="20"/>
  <c r="AT97" i="20"/>
  <c r="V97" i="20"/>
  <c r="AS97" i="20"/>
  <c r="AT99" i="20"/>
  <c r="AR97" i="20"/>
  <c r="AS99" i="20"/>
  <c r="AT98" i="20"/>
  <c r="AR99" i="20"/>
  <c r="X99" i="20"/>
  <c r="AS98" i="20"/>
  <c r="W99" i="20"/>
  <c r="AR98" i="20"/>
  <c r="X98" i="20"/>
  <c r="V99" i="20"/>
  <c r="W98" i="20"/>
  <c r="X97" i="20"/>
  <c r="V98" i="20"/>
  <c r="W97" i="20"/>
  <c r="BW201" i="20"/>
  <c r="FB104" i="20"/>
  <c r="DM88" i="20"/>
  <c r="AV52" i="20" a="1"/>
  <c r="AV7" i="20" a="1"/>
  <c r="AC92" i="20"/>
  <c r="DM74" i="20"/>
  <c r="CU148" i="20"/>
  <c r="DS52" i="20"/>
  <c r="DS54" i="20"/>
  <c r="DS53" i="20"/>
  <c r="DR52" i="20"/>
  <c r="DR54" i="20"/>
  <c r="DR53" i="20"/>
  <c r="DQ52" i="20"/>
  <c r="DQ54" i="20"/>
  <c r="DQ53" i="20"/>
  <c r="EW52" i="20"/>
  <c r="FX195" i="20"/>
  <c r="BX292" i="20"/>
  <c r="AC72" i="20"/>
  <c r="AJ93" i="20"/>
  <c r="AK92" i="20"/>
  <c r="AK94" i="20"/>
  <c r="AI93" i="20"/>
  <c r="AJ92" i="20"/>
  <c r="AJ94" i="20"/>
  <c r="AI92" i="20"/>
  <c r="AI94" i="20"/>
  <c r="AK93" i="20"/>
  <c r="C304" i="20"/>
  <c r="O277" i="20"/>
  <c r="C202" i="20"/>
  <c r="O147" i="20"/>
  <c r="AE182" i="20"/>
  <c r="AD182" i="20"/>
  <c r="AC182" i="20"/>
  <c r="B202" i="20"/>
  <c r="N147" i="20"/>
  <c r="AK184" i="20"/>
  <c r="AJ184" i="20"/>
  <c r="AK183" i="20"/>
  <c r="AI184" i="20"/>
  <c r="AJ183" i="20"/>
  <c r="AK182" i="20"/>
  <c r="AI183" i="20"/>
  <c r="AJ182" i="20"/>
  <c r="AI182" i="20"/>
  <c r="AT74" i="20"/>
  <c r="AS73" i="20"/>
  <c r="AR72" i="20"/>
  <c r="AS74" i="20"/>
  <c r="AR73" i="20"/>
  <c r="X73" i="20"/>
  <c r="AR74" i="20"/>
  <c r="X74" i="20"/>
  <c r="W73" i="20"/>
  <c r="W74" i="20"/>
  <c r="V73" i="20"/>
  <c r="V74" i="20"/>
  <c r="X72" i="20"/>
  <c r="W72" i="20"/>
  <c r="AT72" i="20"/>
  <c r="V72" i="20"/>
  <c r="AT73" i="20"/>
  <c r="AS72" i="20"/>
  <c r="BV115" i="20"/>
  <c r="BV211" i="20" s="1"/>
  <c r="BV307" i="20" s="1"/>
  <c r="BV403" i="20" s="1"/>
  <c r="BV499" i="20" s="1"/>
  <c r="BV595" i="20" s="1"/>
  <c r="BV691" i="20" s="1"/>
  <c r="BV787" i="20" s="1"/>
  <c r="BV883" i="20" s="1"/>
  <c r="BV979" i="20" s="1"/>
  <c r="BV1075" i="20" s="1"/>
  <c r="BV1171" i="20" s="1"/>
  <c r="BV1267" i="20" s="1"/>
  <c r="BV1363" i="20" s="1"/>
  <c r="BV1459" i="20" s="1"/>
  <c r="BV1555" i="20" s="1"/>
  <c r="CU87" i="20"/>
  <c r="CV22" i="20"/>
  <c r="BW102" i="20"/>
  <c r="BW198" i="20" s="1"/>
  <c r="BW294" i="20" s="1"/>
  <c r="BW390" i="20" s="1"/>
  <c r="BW486" i="20" s="1"/>
  <c r="BW582" i="20" s="1"/>
  <c r="BW678" i="20" s="1"/>
  <c r="BW774" i="20" s="1"/>
  <c r="BW870" i="20" s="1"/>
  <c r="BW966" i="20" s="1"/>
  <c r="BW1062" i="20" s="1"/>
  <c r="BW1158" i="20" s="1"/>
  <c r="BW1254" i="20" s="1"/>
  <c r="BW1350" i="20" s="1"/>
  <c r="BW1446" i="20" s="1"/>
  <c r="BW1542" i="20" s="1"/>
  <c r="B208" i="20"/>
  <c r="N177" i="20"/>
  <c r="CU22" i="20"/>
  <c r="BV102" i="20"/>
  <c r="BV198" i="20" s="1"/>
  <c r="BV294" i="20" s="1"/>
  <c r="BV390" i="20" s="1"/>
  <c r="BV486" i="20" s="1"/>
  <c r="BV582" i="20" s="1"/>
  <c r="BV678" i="20" s="1"/>
  <c r="BV774" i="20" s="1"/>
  <c r="BV870" i="20" s="1"/>
  <c r="BV966" i="20" s="1"/>
  <c r="BV1062" i="20" s="1"/>
  <c r="BV1158" i="20" s="1"/>
  <c r="BV1254" i="20" s="1"/>
  <c r="BV1350" i="20" s="1"/>
  <c r="BV1446" i="20" s="1"/>
  <c r="BV1542" i="20" s="1"/>
  <c r="M177" i="20"/>
  <c r="A208" i="20"/>
  <c r="N117" i="20"/>
  <c r="B196" i="20"/>
  <c r="AJ78" i="20"/>
  <c r="AI77" i="20"/>
  <c r="AI78" i="20"/>
  <c r="AK79" i="20"/>
  <c r="AJ79" i="20"/>
  <c r="AI79" i="20"/>
  <c r="AK77" i="20"/>
  <c r="AK78" i="20"/>
  <c r="AJ77" i="20"/>
  <c r="BX108" i="20"/>
  <c r="BX204" i="20" s="1"/>
  <c r="BX300" i="20" s="1"/>
  <c r="BX396" i="20" s="1"/>
  <c r="BX492" i="20" s="1"/>
  <c r="BX588" i="20" s="1"/>
  <c r="BX684" i="20" s="1"/>
  <c r="BX780" i="20" s="1"/>
  <c r="BX876" i="20" s="1"/>
  <c r="BX972" i="20" s="1"/>
  <c r="BX1068" i="20" s="1"/>
  <c r="BX1164" i="20" s="1"/>
  <c r="BX1260" i="20" s="1"/>
  <c r="BX1356" i="20" s="1"/>
  <c r="BX1452" i="20" s="1"/>
  <c r="BX1548" i="20" s="1"/>
  <c r="AD69" i="20"/>
  <c r="AJ37" i="20"/>
  <c r="AI37" i="20"/>
  <c r="AK39" i="20"/>
  <c r="AK38" i="20"/>
  <c r="AJ39" i="20"/>
  <c r="AJ38" i="20"/>
  <c r="AI39" i="20"/>
  <c r="AI38" i="20"/>
  <c r="AK37" i="20"/>
  <c r="AK18" i="20"/>
  <c r="AJ17" i="20"/>
  <c r="AJ18" i="20"/>
  <c r="AI17" i="20"/>
  <c r="AK19" i="20"/>
  <c r="AI18" i="20"/>
  <c r="AJ19" i="20"/>
  <c r="AI19" i="20"/>
  <c r="AK17" i="20"/>
  <c r="DM7" i="20"/>
  <c r="W134" i="20"/>
  <c r="AS133" i="20"/>
  <c r="V134" i="20"/>
  <c r="AR133" i="20"/>
  <c r="X133" i="20"/>
  <c r="W133" i="20"/>
  <c r="V133" i="20"/>
  <c r="X132" i="20"/>
  <c r="W132" i="20"/>
  <c r="AT134" i="20"/>
  <c r="AT132" i="20"/>
  <c r="V132" i="20"/>
  <c r="AS134" i="20"/>
  <c r="AS132" i="20"/>
  <c r="AR134" i="20"/>
  <c r="X134" i="20"/>
  <c r="AT133" i="20"/>
  <c r="AR132" i="20"/>
  <c r="C287" i="20"/>
  <c r="O192" i="20"/>
  <c r="CV128" i="20"/>
  <c r="EX32" i="20"/>
  <c r="DM32" i="20"/>
  <c r="DL32" i="20"/>
  <c r="DK32" i="20"/>
  <c r="DK88" i="20"/>
  <c r="Z82" i="20" a="1"/>
  <c r="A293" i="20"/>
  <c r="M222" i="20"/>
  <c r="AC162" i="20"/>
  <c r="AE162" i="20"/>
  <c r="O232" i="20"/>
  <c r="C295" i="20"/>
  <c r="Z12" i="20" a="1"/>
  <c r="CU178" i="20"/>
  <c r="DS83" i="20"/>
  <c r="DR83" i="20"/>
  <c r="DQ83" i="20"/>
  <c r="DS82" i="20"/>
  <c r="DR82" i="20"/>
  <c r="DQ82" i="20"/>
  <c r="DS84" i="20"/>
  <c r="EW82" i="20"/>
  <c r="DR84" i="20"/>
  <c r="DQ84" i="20"/>
  <c r="AV62" i="20" a="1"/>
  <c r="FX200" i="20"/>
  <c r="BX297" i="20"/>
  <c r="FX196" i="20"/>
  <c r="BX293" i="20"/>
  <c r="AE69" i="20"/>
  <c r="B301" i="20"/>
  <c r="N262" i="20"/>
  <c r="A301" i="20"/>
  <c r="M262" i="20"/>
  <c r="BW291" i="20"/>
  <c r="FB194" i="20"/>
  <c r="EK1630" i="20"/>
  <c r="EK1618" i="20"/>
  <c r="FB4" i="20"/>
  <c r="BW101" i="20"/>
  <c r="CV17" i="20"/>
  <c r="EB94" i="20"/>
  <c r="EA94" i="20"/>
  <c r="DF92" i="20"/>
  <c r="DZ94" i="20"/>
  <c r="DF94" i="20"/>
  <c r="EB93" i="20"/>
  <c r="DE92" i="20"/>
  <c r="DE94" i="20"/>
  <c r="EA93" i="20"/>
  <c r="EY92" i="20"/>
  <c r="EB92" i="20"/>
  <c r="DD92" i="20"/>
  <c r="DD94" i="20"/>
  <c r="DZ93" i="20"/>
  <c r="DF93" i="20"/>
  <c r="EA92" i="20"/>
  <c r="DE93" i="20"/>
  <c r="DZ92" i="20"/>
  <c r="DD93" i="20"/>
  <c r="B304" i="20"/>
  <c r="N277" i="20"/>
  <c r="M137" i="20"/>
  <c r="A200" i="20"/>
  <c r="A304" i="20"/>
  <c r="M277" i="20"/>
  <c r="AE184" i="20"/>
  <c r="C194" i="20"/>
  <c r="O107" i="20"/>
  <c r="B194" i="20"/>
  <c r="N107" i="20"/>
  <c r="DK74" i="20"/>
  <c r="AD27" i="20"/>
  <c r="AE29" i="20"/>
  <c r="AE28" i="20"/>
  <c r="AC27" i="20"/>
  <c r="AD28" i="20"/>
  <c r="DS18" i="20"/>
  <c r="EW17" i="20"/>
  <c r="DR18" i="20"/>
  <c r="CU113" i="20"/>
  <c r="DS19" i="20"/>
  <c r="DQ18" i="20"/>
  <c r="DR19" i="20"/>
  <c r="DQ19" i="20"/>
  <c r="DS17" i="20"/>
  <c r="DR17" i="20"/>
  <c r="DQ17" i="20"/>
  <c r="AD188" i="20"/>
  <c r="O117" i="20"/>
  <c r="C196" i="20"/>
  <c r="V89" i="20"/>
  <c r="AT87" i="20"/>
  <c r="V87" i="20"/>
  <c r="AS87" i="20"/>
  <c r="AR87" i="20"/>
  <c r="AT88" i="20"/>
  <c r="AT89" i="20"/>
  <c r="AS88" i="20"/>
  <c r="AS89" i="20"/>
  <c r="AR88" i="20"/>
  <c r="X88" i="20"/>
  <c r="AR89" i="20"/>
  <c r="X89" i="20"/>
  <c r="W88" i="20"/>
  <c r="X87" i="20"/>
  <c r="W89" i="20"/>
  <c r="V88" i="20"/>
  <c r="W87" i="20"/>
  <c r="AD34" i="20"/>
  <c r="AD33" i="20"/>
  <c r="AE32" i="20"/>
  <c r="AD32" i="20"/>
  <c r="AE34" i="20"/>
  <c r="AE33" i="20"/>
  <c r="AC32" i="20"/>
  <c r="CU57" i="20"/>
  <c r="BV109" i="20"/>
  <c r="BV205" i="20" s="1"/>
  <c r="BV301" i="20" s="1"/>
  <c r="BV397" i="20" s="1"/>
  <c r="BV493" i="20" s="1"/>
  <c r="BV589" i="20" s="1"/>
  <c r="BV685" i="20" s="1"/>
  <c r="BV781" i="20" s="1"/>
  <c r="BV877" i="20" s="1"/>
  <c r="BV973" i="20" s="1"/>
  <c r="BV1069" i="20" s="1"/>
  <c r="BV1165" i="20" s="1"/>
  <c r="BV1261" i="20" s="1"/>
  <c r="BV1357" i="20" s="1"/>
  <c r="BV1453" i="20" s="1"/>
  <c r="BV1549" i="20" s="1"/>
  <c r="AR94" i="20"/>
  <c r="X94" i="20"/>
  <c r="V93" i="20"/>
  <c r="W92" i="20"/>
  <c r="W94" i="20"/>
  <c r="AT92" i="20"/>
  <c r="V92" i="20"/>
  <c r="V94" i="20"/>
  <c r="AS92" i="20"/>
  <c r="AR92" i="20"/>
  <c r="AT93" i="20"/>
  <c r="AS93" i="20"/>
  <c r="AT94" i="20"/>
  <c r="AR93" i="20"/>
  <c r="X93" i="20"/>
  <c r="AS94" i="20"/>
  <c r="W93" i="20"/>
  <c r="X92" i="20"/>
  <c r="W42" i="20"/>
  <c r="AT42" i="20"/>
  <c r="V42" i="20"/>
  <c r="AS42" i="20"/>
  <c r="AT44" i="20"/>
  <c r="AT43" i="20"/>
  <c r="AR42" i="20"/>
  <c r="AS44" i="20"/>
  <c r="AS43" i="20"/>
  <c r="AR44" i="20"/>
  <c r="X44" i="20"/>
  <c r="AR43" i="20"/>
  <c r="X43" i="20"/>
  <c r="W44" i="20"/>
  <c r="W43" i="20"/>
  <c r="V44" i="20"/>
  <c r="V43" i="20"/>
  <c r="X42" i="20"/>
  <c r="B204" i="20"/>
  <c r="N157" i="20"/>
  <c r="N127" i="20"/>
  <c r="B198" i="20"/>
  <c r="AC79" i="20"/>
  <c r="BX112" i="20"/>
  <c r="BX208" i="20" s="1"/>
  <c r="BX304" i="20" s="1"/>
  <c r="BX400" i="20" s="1"/>
  <c r="BX496" i="20" s="1"/>
  <c r="BX592" i="20" s="1"/>
  <c r="BX688" i="20" s="1"/>
  <c r="BX784" i="20" s="1"/>
  <c r="BX880" i="20" s="1"/>
  <c r="BX976" i="20" s="1"/>
  <c r="BX1072" i="20" s="1"/>
  <c r="BX1168" i="20" s="1"/>
  <c r="BX1264" i="20" s="1"/>
  <c r="BX1360" i="20" s="1"/>
  <c r="BX1456" i="20" s="1"/>
  <c r="BX1552" i="20" s="1"/>
  <c r="CV52" i="20"/>
  <c r="BW108" i="20"/>
  <c r="BW204" i="20" s="1"/>
  <c r="BW300" i="20" s="1"/>
  <c r="BW396" i="20" s="1"/>
  <c r="BW492" i="20" s="1"/>
  <c r="BW588" i="20" s="1"/>
  <c r="BW684" i="20" s="1"/>
  <c r="BW780" i="20" s="1"/>
  <c r="BW876" i="20" s="1"/>
  <c r="BW972" i="20" s="1"/>
  <c r="BW1068" i="20" s="1"/>
  <c r="BW1164" i="20" s="1"/>
  <c r="BW1260" i="20" s="1"/>
  <c r="BW1356" i="20" s="1"/>
  <c r="BW1452" i="20" s="1"/>
  <c r="BW1548" i="20" s="1"/>
  <c r="DS7" i="20"/>
  <c r="DR7" i="20"/>
  <c r="DS8" i="20"/>
  <c r="EW7" i="20"/>
  <c r="DQ7" i="20"/>
  <c r="CU103" i="20"/>
  <c r="DS9" i="20"/>
  <c r="DR8" i="20"/>
  <c r="DR9" i="20"/>
  <c r="DQ8" i="20"/>
  <c r="DQ9" i="20"/>
  <c r="ED22" i="20" a="1"/>
  <c r="AK114" i="20"/>
  <c r="AJ114" i="20"/>
  <c r="AI114" i="20"/>
  <c r="AK113" i="20"/>
  <c r="AK112" i="20"/>
  <c r="AJ113" i="20"/>
  <c r="AJ112" i="20"/>
  <c r="AI113" i="20"/>
  <c r="AI112" i="20"/>
  <c r="AE18" i="20"/>
  <c r="AI129" i="20"/>
  <c r="AK128" i="20"/>
  <c r="AJ128" i="20"/>
  <c r="AI128" i="20"/>
  <c r="AK127" i="20"/>
  <c r="AJ127" i="20"/>
  <c r="AI127" i="20"/>
  <c r="AK129" i="20"/>
  <c r="AJ129" i="20"/>
  <c r="DM89" i="20"/>
  <c r="B300" i="20"/>
  <c r="N257" i="20"/>
  <c r="AS139" i="20"/>
  <c r="AS137" i="20"/>
  <c r="AR139" i="20"/>
  <c r="X139" i="20"/>
  <c r="AT138" i="20"/>
  <c r="AR137" i="20"/>
  <c r="W139" i="20"/>
  <c r="AS138" i="20"/>
  <c r="V139" i="20"/>
  <c r="AR138" i="20"/>
  <c r="X138" i="20"/>
  <c r="W138" i="20"/>
  <c r="V138" i="20"/>
  <c r="X137" i="20"/>
  <c r="W137" i="20"/>
  <c r="AT139" i="20"/>
  <c r="AT137" i="20"/>
  <c r="V137" i="20"/>
  <c r="DM73" i="20"/>
  <c r="AD122" i="20"/>
  <c r="AE124" i="20"/>
  <c r="AE122" i="20"/>
  <c r="AD88" i="20"/>
  <c r="DM34" i="20"/>
  <c r="AJ168" i="20"/>
  <c r="AI168" i="20"/>
  <c r="AK167" i="20"/>
  <c r="AJ167" i="20"/>
  <c r="AI167" i="20"/>
  <c r="AK169" i="20"/>
  <c r="AJ169" i="20"/>
  <c r="AI169" i="20"/>
  <c r="AK168" i="20"/>
  <c r="Z23" i="20"/>
  <c r="Z22" i="20"/>
  <c r="Z24" i="20"/>
  <c r="EK1624" i="20"/>
  <c r="AD183" i="20"/>
  <c r="AT69" i="20"/>
  <c r="AT68" i="20"/>
  <c r="AR67" i="20"/>
  <c r="AS69" i="20"/>
  <c r="AS68" i="20"/>
  <c r="AR69" i="20"/>
  <c r="X69" i="20"/>
  <c r="AR68" i="20"/>
  <c r="X68" i="20"/>
  <c r="W69" i="20"/>
  <c r="W68" i="20"/>
  <c r="V69" i="20"/>
  <c r="V68" i="20"/>
  <c r="X67" i="20"/>
  <c r="W67" i="20"/>
  <c r="AT67" i="20"/>
  <c r="V67" i="20"/>
  <c r="AS67" i="20"/>
  <c r="AD12" i="20"/>
  <c r="AE189" i="20"/>
  <c r="BX206" i="20"/>
  <c r="FX109" i="20"/>
  <c r="CU168" i="20"/>
  <c r="DR74" i="20"/>
  <c r="DQ73" i="20"/>
  <c r="DQ74" i="20"/>
  <c r="DS72" i="20"/>
  <c r="DR72" i="20"/>
  <c r="DS73" i="20"/>
  <c r="DQ72" i="20"/>
  <c r="DS74" i="20"/>
  <c r="DR73" i="20"/>
  <c r="EW72" i="20"/>
  <c r="FX14" i="20"/>
  <c r="BX111" i="20"/>
  <c r="O172" i="20"/>
  <c r="C207" i="20"/>
  <c r="AK29" i="20"/>
  <c r="AK28" i="20"/>
  <c r="AJ29" i="20"/>
  <c r="AJ28" i="20"/>
  <c r="AI29" i="20"/>
  <c r="AI28" i="20"/>
  <c r="AK27" i="20"/>
  <c r="AJ27" i="20"/>
  <c r="AI27" i="20"/>
  <c r="O157" i="20"/>
  <c r="C204" i="20"/>
  <c r="EX7" i="20"/>
  <c r="CV103" i="20"/>
  <c r="DM8" i="20"/>
  <c r="AV2" i="20" a="1"/>
  <c r="AD68" i="20"/>
  <c r="BV103" i="20"/>
  <c r="BV199" i="20" s="1"/>
  <c r="BV295" i="20" s="1"/>
  <c r="BV391" i="20" s="1"/>
  <c r="BV487" i="20" s="1"/>
  <c r="BV583" i="20" s="1"/>
  <c r="BV679" i="20" s="1"/>
  <c r="BV775" i="20" s="1"/>
  <c r="BV871" i="20" s="1"/>
  <c r="BV967" i="20" s="1"/>
  <c r="BV1063" i="20" s="1"/>
  <c r="BV1159" i="20" s="1"/>
  <c r="BV1255" i="20" s="1"/>
  <c r="BV1351" i="20" s="1"/>
  <c r="BV1447" i="20" s="1"/>
  <c r="BV1543" i="20" s="1"/>
  <c r="CU27" i="20"/>
  <c r="A290" i="20"/>
  <c r="M207" i="20"/>
  <c r="BW200" i="20"/>
  <c r="FB103" i="20"/>
  <c r="DM43" i="20"/>
  <c r="DH62" i="20" a="1"/>
  <c r="AE84" i="20"/>
  <c r="DH77" i="20" a="1"/>
  <c r="AE14" i="20"/>
  <c r="AV12" i="20" a="1"/>
  <c r="DK73" i="20"/>
  <c r="DM33" i="20"/>
  <c r="M247" i="20"/>
  <c r="A298" i="20"/>
  <c r="B292" i="20"/>
  <c r="N217" i="20"/>
  <c r="Z7" i="20" a="1"/>
  <c r="AE98" i="20"/>
  <c r="AD98" i="20"/>
  <c r="AC88" i="20"/>
  <c r="AV77" i="20" a="1"/>
  <c r="AD99" i="20"/>
  <c r="AE94" i="20"/>
  <c r="BX308" i="20"/>
  <c r="FX211" i="20"/>
  <c r="BW116" i="20"/>
  <c r="CV92" i="20"/>
  <c r="FB19" i="20"/>
  <c r="AD57" i="20"/>
  <c r="AE59" i="20"/>
  <c r="AE58" i="20"/>
  <c r="AC57" i="20"/>
  <c r="AD58" i="20"/>
  <c r="AD14" i="20"/>
  <c r="AI83" i="20"/>
  <c r="AK84" i="20"/>
  <c r="AK82" i="20"/>
  <c r="AJ84" i="20"/>
  <c r="AJ82" i="20"/>
  <c r="AI84" i="20"/>
  <c r="AI82" i="20"/>
  <c r="AK83" i="20"/>
  <c r="AJ83" i="20"/>
  <c r="AK59" i="20"/>
  <c r="AK58" i="20"/>
  <c r="AJ59" i="20"/>
  <c r="AJ58" i="20"/>
  <c r="AI59" i="20"/>
  <c r="AI58" i="20"/>
  <c r="AK57" i="20"/>
  <c r="AJ57" i="20"/>
  <c r="AI57" i="20"/>
  <c r="AI14" i="20"/>
  <c r="AK12" i="20"/>
  <c r="AK13" i="20"/>
  <c r="AJ12" i="20"/>
  <c r="AJ13" i="20"/>
  <c r="AI12" i="20"/>
  <c r="AK14" i="20"/>
  <c r="AI13" i="20"/>
  <c r="AJ14" i="20"/>
  <c r="AC74" i="20"/>
  <c r="AE72" i="20"/>
  <c r="AE74" i="20"/>
  <c r="AC12" i="20"/>
  <c r="A194" i="20"/>
  <c r="M107" i="20"/>
  <c r="AK73" i="20"/>
  <c r="AK74" i="20"/>
  <c r="AJ73" i="20"/>
  <c r="AJ74" i="20"/>
  <c r="AI73" i="20"/>
  <c r="AI74" i="20"/>
  <c r="AK72" i="20"/>
  <c r="AJ72" i="20"/>
  <c r="AI72" i="20"/>
  <c r="DL43" i="20"/>
  <c r="AC58" i="20"/>
  <c r="AE39" i="20"/>
  <c r="AE38" i="20"/>
  <c r="AC37" i="20"/>
  <c r="AD38" i="20"/>
  <c r="AE37" i="20"/>
  <c r="AD37" i="20"/>
  <c r="AE19" i="20"/>
  <c r="AE17" i="20"/>
  <c r="AD17" i="20"/>
  <c r="BW103" i="20"/>
  <c r="BW199" i="20" s="1"/>
  <c r="BW295" i="20" s="1"/>
  <c r="BW391" i="20" s="1"/>
  <c r="BW487" i="20" s="1"/>
  <c r="BW583" i="20" s="1"/>
  <c r="BW679" i="20" s="1"/>
  <c r="BW775" i="20" s="1"/>
  <c r="BW871" i="20" s="1"/>
  <c r="BW967" i="20" s="1"/>
  <c r="BW1063" i="20" s="1"/>
  <c r="BW1159" i="20" s="1"/>
  <c r="BW1255" i="20" s="1"/>
  <c r="BW1351" i="20" s="1"/>
  <c r="BW1447" i="20" s="1"/>
  <c r="BW1543" i="20" s="1"/>
  <c r="CV27" i="20"/>
  <c r="BW98" i="20"/>
  <c r="BW194" i="20" s="1"/>
  <c r="BW290" i="20" s="1"/>
  <c r="BW386" i="20" s="1"/>
  <c r="BW482" i="20" s="1"/>
  <c r="BW578" i="20" s="1"/>
  <c r="BW674" i="20" s="1"/>
  <c r="BW770" i="20" s="1"/>
  <c r="BW866" i="20" s="1"/>
  <c r="BW962" i="20" s="1"/>
  <c r="BW1058" i="20" s="1"/>
  <c r="BW1154" i="20" s="1"/>
  <c r="BW1250" i="20" s="1"/>
  <c r="BW1346" i="20" s="1"/>
  <c r="BW1442" i="20" s="1"/>
  <c r="BW1538" i="20" s="1"/>
  <c r="CV2" i="20"/>
  <c r="O152" i="20"/>
  <c r="C203" i="20"/>
  <c r="M117" i="20"/>
  <c r="A196" i="20"/>
  <c r="AC77" i="20"/>
  <c r="EA49" i="20"/>
  <c r="EA48" i="20"/>
  <c r="DF47" i="20"/>
  <c r="DZ49" i="20"/>
  <c r="DF49" i="20"/>
  <c r="DZ48" i="20"/>
  <c r="DF48" i="20"/>
  <c r="DE47" i="20"/>
  <c r="DE49" i="20"/>
  <c r="DE48" i="20"/>
  <c r="EY47" i="20"/>
  <c r="EB47" i="20"/>
  <c r="DD47" i="20"/>
  <c r="DD49" i="20"/>
  <c r="DD48" i="20"/>
  <c r="EA47" i="20"/>
  <c r="DZ47" i="20"/>
  <c r="EB49" i="20"/>
  <c r="EB48" i="20"/>
  <c r="CU62" i="20"/>
  <c r="BV110" i="20"/>
  <c r="BV206" i="20" s="1"/>
  <c r="BV302" i="20" s="1"/>
  <c r="BV398" i="20" s="1"/>
  <c r="BV494" i="20" s="1"/>
  <c r="BV590" i="20" s="1"/>
  <c r="BV686" i="20" s="1"/>
  <c r="BV782" i="20" s="1"/>
  <c r="BV878" i="20" s="1"/>
  <c r="BV974" i="20" s="1"/>
  <c r="BV1070" i="20" s="1"/>
  <c r="BV1166" i="20" s="1"/>
  <c r="BV1262" i="20" s="1"/>
  <c r="BV1358" i="20" s="1"/>
  <c r="BV1454" i="20" s="1"/>
  <c r="BV1550" i="20" s="1"/>
  <c r="BW303" i="20"/>
  <c r="FB206" i="20"/>
  <c r="AC78" i="20"/>
  <c r="DK44" i="20"/>
  <c r="AV82" i="20" a="1"/>
  <c r="AV57" i="20" a="1"/>
  <c r="AC13" i="20"/>
  <c r="CV178" i="20"/>
  <c r="DM84" i="20"/>
  <c r="DM82" i="20"/>
  <c r="DL82" i="20"/>
  <c r="DK82" i="20"/>
  <c r="EX82" i="20"/>
  <c r="Z52" i="20" a="1"/>
  <c r="DD34" i="20"/>
  <c r="DD33" i="20"/>
  <c r="EA32" i="20"/>
  <c r="DZ32" i="20"/>
  <c r="EB34" i="20"/>
  <c r="EB33" i="20"/>
  <c r="EA34" i="20"/>
  <c r="EA33" i="20"/>
  <c r="DF32" i="20"/>
  <c r="DZ34" i="20"/>
  <c r="DF34" i="20"/>
  <c r="DZ33" i="20"/>
  <c r="DF33" i="20"/>
  <c r="DE32" i="20"/>
  <c r="DE34" i="20"/>
  <c r="DE33" i="20"/>
  <c r="EY32" i="20"/>
  <c r="EB32" i="20"/>
  <c r="DD32" i="20"/>
  <c r="Z17" i="20" a="1"/>
  <c r="DK34" i="20"/>
  <c r="V168" i="20"/>
  <c r="X167" i="20"/>
  <c r="AT169" i="20"/>
  <c r="W167" i="20"/>
  <c r="AS169" i="20"/>
  <c r="AT167" i="20"/>
  <c r="V167" i="20"/>
  <c r="AR169" i="20"/>
  <c r="X169" i="20"/>
  <c r="AS167" i="20"/>
  <c r="W169" i="20"/>
  <c r="AT168" i="20"/>
  <c r="AR167" i="20"/>
  <c r="V169" i="20"/>
  <c r="AS168" i="20"/>
  <c r="AR168" i="20"/>
  <c r="X168" i="20"/>
  <c r="W168" i="20"/>
  <c r="AK154" i="20"/>
  <c r="AJ154" i="20"/>
  <c r="AI154" i="20"/>
  <c r="AK153" i="20"/>
  <c r="AJ153" i="20"/>
  <c r="AI153" i="20"/>
  <c r="AK152" i="20"/>
  <c r="AJ152" i="20"/>
  <c r="AI152" i="20"/>
  <c r="AI143" i="20"/>
  <c r="AK142" i="20"/>
  <c r="AJ142" i="20"/>
  <c r="AI142" i="20"/>
  <c r="AK144" i="20"/>
  <c r="AJ144" i="20"/>
  <c r="AI144" i="20"/>
  <c r="AK143" i="20"/>
  <c r="AJ143" i="20"/>
  <c r="DL12" i="20"/>
  <c r="DK12" i="20"/>
  <c r="CV108" i="20"/>
  <c r="EX12" i="20"/>
  <c r="B287" i="20"/>
  <c r="N192" i="20"/>
  <c r="DL84" i="20"/>
  <c r="AI157" i="20"/>
  <c r="AK159" i="20"/>
  <c r="AJ159" i="20"/>
  <c r="AI159" i="20"/>
  <c r="AK158" i="20"/>
  <c r="AJ158" i="20"/>
  <c r="AI158" i="20"/>
  <c r="AK157" i="20"/>
  <c r="AJ157" i="20"/>
  <c r="CU173" i="20"/>
  <c r="DS78" i="20"/>
  <c r="DR78" i="20"/>
  <c r="DQ78" i="20"/>
  <c r="DS79" i="20"/>
  <c r="DR79" i="20"/>
  <c r="DS77" i="20"/>
  <c r="DQ79" i="20"/>
  <c r="DR77" i="20"/>
  <c r="DQ77" i="20"/>
  <c r="EW77" i="20"/>
  <c r="BW298" i="20"/>
  <c r="FB201" i="20"/>
  <c r="BT1621" i="20" a="1"/>
  <c r="AJ187" i="20"/>
  <c r="AI187" i="20"/>
  <c r="AK189" i="20"/>
  <c r="AJ189" i="20"/>
  <c r="AK188" i="20"/>
  <c r="AI189" i="20"/>
  <c r="AJ188" i="20"/>
  <c r="AI188" i="20"/>
  <c r="AK187" i="20"/>
  <c r="AD78" i="20"/>
  <c r="DZ27" i="20"/>
  <c r="EB29" i="20"/>
  <c r="EB28" i="20"/>
  <c r="EA29" i="20"/>
  <c r="EA28" i="20"/>
  <c r="DF27" i="20"/>
  <c r="DZ29" i="20"/>
  <c r="DF29" i="20"/>
  <c r="DZ28" i="20"/>
  <c r="DF28" i="20"/>
  <c r="DE27" i="20"/>
  <c r="DE29" i="20"/>
  <c r="DE28" i="20"/>
  <c r="EY27" i="20"/>
  <c r="EB27" i="20"/>
  <c r="DD27" i="20"/>
  <c r="DD29" i="20"/>
  <c r="DD28" i="20"/>
  <c r="EA27" i="20"/>
  <c r="AC14" i="20"/>
  <c r="CV163" i="20"/>
  <c r="DM67" i="20"/>
  <c r="DL67" i="20"/>
  <c r="DK67" i="20"/>
  <c r="EX67" i="20"/>
  <c r="CV47" i="20"/>
  <c r="BW107" i="20"/>
  <c r="BW203" i="20" s="1"/>
  <c r="BW299" i="20" s="1"/>
  <c r="BW395" i="20" s="1"/>
  <c r="BW491" i="20" s="1"/>
  <c r="BW587" i="20" s="1"/>
  <c r="BW683" i="20" s="1"/>
  <c r="BW779" i="20" s="1"/>
  <c r="BW875" i="20" s="1"/>
  <c r="BW971" i="20" s="1"/>
  <c r="BW1067" i="20" s="1"/>
  <c r="BW1163" i="20" s="1"/>
  <c r="BW1259" i="20" s="1"/>
  <c r="BW1355" i="20" s="1"/>
  <c r="BW1451" i="20" s="1"/>
  <c r="BW1547" i="20" s="1"/>
  <c r="Z2" i="20" a="1"/>
  <c r="C193" i="20"/>
  <c r="O102" i="20"/>
  <c r="B193" i="20"/>
  <c r="N102" i="20"/>
  <c r="AC87" i="20"/>
  <c r="AE88" i="20"/>
  <c r="AD87" i="20"/>
  <c r="AI32" i="20"/>
  <c r="AK34" i="20"/>
  <c r="AK33" i="20"/>
  <c r="AJ34" i="20"/>
  <c r="AJ33" i="20"/>
  <c r="AI34" i="20"/>
  <c r="AI33" i="20"/>
  <c r="AK32" i="20"/>
  <c r="AJ32" i="20"/>
  <c r="BV111" i="20"/>
  <c r="BV207" i="20" s="1"/>
  <c r="BV303" i="20" s="1"/>
  <c r="BV399" i="20" s="1"/>
  <c r="BV495" i="20" s="1"/>
  <c r="BV591" i="20" s="1"/>
  <c r="BV687" i="20" s="1"/>
  <c r="BV783" i="20" s="1"/>
  <c r="BV879" i="20" s="1"/>
  <c r="BV975" i="20" s="1"/>
  <c r="BV1071" i="20" s="1"/>
  <c r="BV1167" i="20" s="1"/>
  <c r="BV1263" i="20" s="1"/>
  <c r="BV1359" i="20" s="1"/>
  <c r="BV1455" i="20" s="1"/>
  <c r="BV1551" i="20" s="1"/>
  <c r="CU67" i="20"/>
  <c r="C195" i="20"/>
  <c r="O112" i="20"/>
  <c r="AD74" i="20"/>
  <c r="V49" i="20"/>
  <c r="V48" i="20"/>
  <c r="X47" i="20"/>
  <c r="W47" i="20"/>
  <c r="AT47" i="20"/>
  <c r="V47" i="20"/>
  <c r="AS47" i="20"/>
  <c r="AT49" i="20"/>
  <c r="AT48" i="20"/>
  <c r="AR47" i="20"/>
  <c r="AS49" i="20"/>
  <c r="AS48" i="20"/>
  <c r="AR49" i="20"/>
  <c r="X49" i="20"/>
  <c r="AR48" i="20"/>
  <c r="X48" i="20"/>
  <c r="W49" i="20"/>
  <c r="W48" i="20"/>
  <c r="BX114" i="20"/>
  <c r="FX17" i="20"/>
  <c r="DL9" i="20"/>
  <c r="FU44" i="20"/>
  <c r="FU42" i="20"/>
  <c r="FT44" i="20"/>
  <c r="FT42" i="20"/>
  <c r="FS44" i="20"/>
  <c r="FS42" i="20"/>
  <c r="FU43" i="20"/>
  <c r="FT43" i="20"/>
  <c r="FS43" i="20"/>
  <c r="DM68" i="20"/>
  <c r="AD13" i="20"/>
  <c r="AD39" i="20"/>
  <c r="O257" i="20"/>
  <c r="C300" i="20"/>
  <c r="FH63" i="20"/>
  <c r="GB62" i="20"/>
  <c r="FG63" i="20"/>
  <c r="GD64" i="20"/>
  <c r="FF63" i="20"/>
  <c r="GC64" i="20"/>
  <c r="GB64" i="20"/>
  <c r="FH64" i="20"/>
  <c r="GD63" i="20"/>
  <c r="FH62" i="20"/>
  <c r="FG64" i="20"/>
  <c r="GC63" i="20"/>
  <c r="GD62" i="20"/>
  <c r="FG62" i="20"/>
  <c r="FF64" i="20"/>
  <c r="GB63" i="20"/>
  <c r="GC62" i="20"/>
  <c r="FF62" i="20"/>
  <c r="W142" i="20"/>
  <c r="AT144" i="20"/>
  <c r="AT142" i="20"/>
  <c r="V142" i="20"/>
  <c r="AS144" i="20"/>
  <c r="AS142" i="20"/>
  <c r="AR144" i="20"/>
  <c r="X144" i="20"/>
  <c r="AT143" i="20"/>
  <c r="AR142" i="20"/>
  <c r="W144" i="20"/>
  <c r="AS143" i="20"/>
  <c r="V144" i="20"/>
  <c r="AR143" i="20"/>
  <c r="X143" i="20"/>
  <c r="W143" i="20"/>
  <c r="V143" i="20"/>
  <c r="X142" i="20"/>
  <c r="FB113" i="20"/>
  <c r="BW210" i="20"/>
  <c r="GD79" i="20"/>
  <c r="GD78" i="20"/>
  <c r="GB77" i="20"/>
  <c r="GC79" i="20"/>
  <c r="GC78" i="20"/>
  <c r="GB79" i="20"/>
  <c r="GB78" i="20"/>
  <c r="FH79" i="20"/>
  <c r="FH78" i="20"/>
  <c r="FG79" i="20"/>
  <c r="FG78" i="20"/>
  <c r="FF79" i="20"/>
  <c r="FF78" i="20"/>
  <c r="FH77" i="20"/>
  <c r="GD77" i="20"/>
  <c r="FG77" i="20"/>
  <c r="GC77" i="20"/>
  <c r="FF77" i="20"/>
  <c r="B298" i="20"/>
  <c r="N247" i="20"/>
  <c r="DK9" i="20"/>
  <c r="AI98" i="20"/>
  <c r="AJ97" i="20"/>
  <c r="AI97" i="20"/>
  <c r="AK99" i="20"/>
  <c r="AJ99" i="20"/>
  <c r="AK98" i="20"/>
  <c r="AI99" i="20"/>
  <c r="AJ98" i="20"/>
  <c r="AK97" i="20"/>
  <c r="BX200" i="20"/>
  <c r="FX103" i="20"/>
  <c r="AD29" i="20"/>
  <c r="C301" i="20"/>
  <c r="O262" i="20"/>
  <c r="Z62" i="20" a="1"/>
  <c r="M237" i="20"/>
  <c r="A296" i="20"/>
  <c r="A292" i="20"/>
  <c r="M217" i="20"/>
  <c r="AE89" i="20"/>
  <c r="AD59" i="20"/>
  <c r="M252" i="20"/>
  <c r="A299" i="20"/>
  <c r="DM38" i="20"/>
  <c r="EK1619" i="20"/>
  <c r="AE187" i="20"/>
  <c r="AD187" i="20"/>
  <c r="CU143" i="20"/>
  <c r="DS47" i="20"/>
  <c r="DS49" i="20"/>
  <c r="DS48" i="20"/>
  <c r="DR47" i="20"/>
  <c r="DR49" i="20"/>
  <c r="DR48" i="20"/>
  <c r="DQ47" i="20"/>
  <c r="DQ49" i="20"/>
  <c r="DQ48" i="20"/>
  <c r="EW47" i="20"/>
  <c r="A305" i="20"/>
  <c r="M282" i="20"/>
  <c r="AC84" i="20"/>
  <c r="AE82" i="20"/>
  <c r="AD82" i="20"/>
  <c r="AK54" i="20"/>
  <c r="AK53" i="20"/>
  <c r="AJ54" i="20"/>
  <c r="AJ53" i="20"/>
  <c r="AI54" i="20"/>
  <c r="AI53" i="20"/>
  <c r="AK52" i="20"/>
  <c r="AJ52" i="20"/>
  <c r="AI52" i="20"/>
  <c r="O177" i="20"/>
  <c r="C208" i="20"/>
  <c r="CU188" i="20"/>
  <c r="DQ93" i="20"/>
  <c r="DS92" i="20"/>
  <c r="DS94" i="20"/>
  <c r="DR92" i="20"/>
  <c r="DR94" i="20"/>
  <c r="DQ92" i="20"/>
  <c r="DQ94" i="20"/>
  <c r="DS93" i="20"/>
  <c r="EW92" i="20"/>
  <c r="DR93" i="20"/>
  <c r="DL74" i="20"/>
  <c r="AT29" i="20"/>
  <c r="AT28" i="20"/>
  <c r="AR27" i="20"/>
  <c r="AS29" i="20"/>
  <c r="AS28" i="20"/>
  <c r="AR29" i="20"/>
  <c r="X29" i="20"/>
  <c r="AR28" i="20"/>
  <c r="X28" i="20"/>
  <c r="W29" i="20"/>
  <c r="W28" i="20"/>
  <c r="V29" i="20"/>
  <c r="V28" i="20"/>
  <c r="X27" i="20"/>
  <c r="W27" i="20"/>
  <c r="AT27" i="20"/>
  <c r="V27" i="20"/>
  <c r="AS27" i="20"/>
  <c r="AC69" i="20"/>
  <c r="AC68" i="20"/>
  <c r="AE67" i="20"/>
  <c r="AD67" i="20"/>
  <c r="AC67" i="20"/>
  <c r="FX2" i="20"/>
  <c r="BX99" i="20"/>
  <c r="DS4" i="20"/>
  <c r="DR4" i="20"/>
  <c r="DS2" i="20"/>
  <c r="CU98" i="20"/>
  <c r="DQ4" i="20"/>
  <c r="DR2" i="20"/>
  <c r="EW2" i="20"/>
  <c r="DQ2" i="20"/>
  <c r="DS3" i="20"/>
  <c r="DR3" i="20"/>
  <c r="DQ3" i="20"/>
  <c r="AK69" i="20"/>
  <c r="AK68" i="20"/>
  <c r="AJ69" i="20"/>
  <c r="AJ68" i="20"/>
  <c r="AI69" i="20"/>
  <c r="AI68" i="20"/>
  <c r="AK67" i="20"/>
  <c r="AJ67" i="20"/>
  <c r="AI67" i="20"/>
  <c r="A199" i="20"/>
  <c r="M132" i="20"/>
  <c r="AD79" i="20"/>
  <c r="B201" i="20"/>
  <c r="N142" i="20"/>
  <c r="CV183" i="20"/>
  <c r="DK89" i="20"/>
  <c r="DL87" i="20"/>
  <c r="DK87" i="20"/>
  <c r="EX87" i="20"/>
  <c r="DM87" i="20"/>
  <c r="AT189" i="20"/>
  <c r="AT187" i="20"/>
  <c r="V187" i="20"/>
  <c r="AS189" i="20"/>
  <c r="AT188" i="20"/>
  <c r="AS187" i="20"/>
  <c r="AR189" i="20"/>
  <c r="X189" i="20"/>
  <c r="AS188" i="20"/>
  <c r="AR187" i="20"/>
  <c r="W189" i="20"/>
  <c r="AR188" i="20"/>
  <c r="X188" i="20"/>
  <c r="V189" i="20"/>
  <c r="W188" i="20"/>
  <c r="V188" i="20"/>
  <c r="X187" i="20"/>
  <c r="W187" i="20"/>
  <c r="DH22" i="20" a="1"/>
  <c r="DK69" i="20"/>
  <c r="AC39" i="20"/>
  <c r="W162" i="20"/>
  <c r="AT164" i="20"/>
  <c r="AT162" i="20"/>
  <c r="V162" i="20"/>
  <c r="AS164" i="20"/>
  <c r="AS162" i="20"/>
  <c r="AR164" i="20"/>
  <c r="X164" i="20"/>
  <c r="AT163" i="20"/>
  <c r="AR162" i="20"/>
  <c r="W164" i="20"/>
  <c r="AS163" i="20"/>
  <c r="V164" i="20"/>
  <c r="AR163" i="20"/>
  <c r="X163" i="20"/>
  <c r="W163" i="20"/>
  <c r="V163" i="20"/>
  <c r="X162" i="20"/>
  <c r="O237" i="20"/>
  <c r="C296" i="20"/>
  <c r="AE78" i="20"/>
  <c r="DM44" i="20"/>
  <c r="ED77" i="20" a="1"/>
  <c r="O217" i="20"/>
  <c r="C292" i="20"/>
  <c r="M192" i="20"/>
  <c r="A287" i="20"/>
  <c r="AV17" i="20" a="1"/>
  <c r="AC29" i="20"/>
  <c r="A300" i="20"/>
  <c r="M257" i="20"/>
  <c r="B295" i="20"/>
  <c r="N232" i="20"/>
  <c r="BW196" i="20"/>
  <c r="FB99" i="20"/>
  <c r="DQ14" i="20"/>
  <c r="DS12" i="20"/>
  <c r="DR12" i="20"/>
  <c r="DQ12" i="20"/>
  <c r="CU108" i="20"/>
  <c r="DS13" i="20"/>
  <c r="EW12" i="20"/>
  <c r="DR13" i="20"/>
  <c r="DS14" i="20"/>
  <c r="DQ13" i="20"/>
  <c r="DR14" i="20"/>
  <c r="AD44" i="20"/>
  <c r="AI123" i="20"/>
  <c r="AK122" i="20"/>
  <c r="AJ122" i="20"/>
  <c r="AI122" i="20"/>
  <c r="AK124" i="20"/>
  <c r="AJ124" i="20"/>
  <c r="AI124" i="20"/>
  <c r="AK123" i="20"/>
  <c r="AJ123" i="20"/>
  <c r="AE57" i="20"/>
  <c r="DM78" i="20"/>
  <c r="DK39" i="20"/>
  <c r="AV22" i="20" a="1"/>
  <c r="AG22" i="20" l="1" a="1"/>
  <c r="AG23" i="20" s="1"/>
  <c r="Z78" i="20"/>
  <c r="Z58" i="20"/>
  <c r="Z77" i="20"/>
  <c r="Z59" i="20"/>
  <c r="Z72" i="20" a="1"/>
  <c r="DH7" i="20" a="1"/>
  <c r="DH92" i="20" a="1"/>
  <c r="DH92" i="20" s="1"/>
  <c r="FF14" i="20"/>
  <c r="GD13" i="20"/>
  <c r="FG12" i="20"/>
  <c r="FG13" i="20"/>
  <c r="GC14" i="20"/>
  <c r="GD12" i="20"/>
  <c r="FF13" i="20"/>
  <c r="FG14" i="20"/>
  <c r="GC13" i="20"/>
  <c r="FH12" i="20"/>
  <c r="GB14" i="20"/>
  <c r="GB13" i="20"/>
  <c r="GD14" i="20"/>
  <c r="FF12" i="20"/>
  <c r="GB12" i="20"/>
  <c r="FH14" i="20"/>
  <c r="GC12" i="20"/>
  <c r="FH13" i="20"/>
  <c r="DH12" i="20" a="1"/>
  <c r="DD4" i="20"/>
  <c r="DE2" i="20"/>
  <c r="DD3" i="20"/>
  <c r="EB3" i="20"/>
  <c r="DD2" i="20"/>
  <c r="DF2" i="20"/>
  <c r="EB4" i="20"/>
  <c r="EA3" i="20"/>
  <c r="EY2" i="20"/>
  <c r="EB2" i="20"/>
  <c r="EA4" i="20"/>
  <c r="DZ3" i="20"/>
  <c r="DE4" i="20"/>
  <c r="DZ4" i="20"/>
  <c r="EA2" i="20"/>
  <c r="DF3" i="20"/>
  <c r="DZ2" i="20"/>
  <c r="DF4" i="20"/>
  <c r="DE3" i="20"/>
  <c r="GC9" i="20"/>
  <c r="GC7" i="20"/>
  <c r="FG8" i="20"/>
  <c r="FH9" i="20"/>
  <c r="FH8" i="20"/>
  <c r="FF8" i="20"/>
  <c r="FF9" i="20"/>
  <c r="GB7" i="20"/>
  <c r="GD9" i="20"/>
  <c r="FG7" i="20"/>
  <c r="FF7" i="20"/>
  <c r="GB8" i="20"/>
  <c r="GD7" i="20"/>
  <c r="FH7" i="20"/>
  <c r="FG9" i="20"/>
  <c r="GD8" i="20"/>
  <c r="GC8" i="20"/>
  <c r="GB9" i="20"/>
  <c r="ED12" i="20" a="1"/>
  <c r="DH17" i="20" a="1"/>
  <c r="ED7" i="20" a="1"/>
  <c r="FJ77" i="20" a="1"/>
  <c r="GC19" i="20"/>
  <c r="GB18" i="20"/>
  <c r="GD19" i="20"/>
  <c r="FH19" i="20"/>
  <c r="GB19" i="20"/>
  <c r="GB17" i="20"/>
  <c r="FH17" i="20"/>
  <c r="FF17" i="20"/>
  <c r="GC17" i="20"/>
  <c r="GD18" i="20"/>
  <c r="FF18" i="20"/>
  <c r="GC18" i="20"/>
  <c r="FG17" i="20"/>
  <c r="FH18" i="20"/>
  <c r="GD17" i="20"/>
  <c r="FG18" i="20"/>
  <c r="FF19" i="20"/>
  <c r="FG19" i="20"/>
  <c r="ED17" i="20" a="1"/>
  <c r="Z182" i="20" a="1"/>
  <c r="Z184" i="20" s="1"/>
  <c r="AV187" i="20" a="1"/>
  <c r="AV189" i="20" s="1"/>
  <c r="AV162" i="20" a="1"/>
  <c r="AV164" i="20" s="1"/>
  <c r="DH27" i="20" a="1"/>
  <c r="AV24" i="20"/>
  <c r="AV23" i="20"/>
  <c r="AV22" i="20"/>
  <c r="AV19" i="20"/>
  <c r="AV18" i="20"/>
  <c r="AV17" i="20"/>
  <c r="C391" i="20"/>
  <c r="O332" i="20"/>
  <c r="Z162" i="20" a="1"/>
  <c r="N237" i="20"/>
  <c r="B296" i="20"/>
  <c r="BX195" i="20"/>
  <c r="FX98" i="20"/>
  <c r="Z27" i="20" a="1"/>
  <c r="Z63" i="20"/>
  <c r="Z62" i="20"/>
  <c r="Z64" i="20"/>
  <c r="AD247" i="20"/>
  <c r="AE249" i="20"/>
  <c r="AC247" i="20"/>
  <c r="AE247" i="20"/>
  <c r="AC248" i="20"/>
  <c r="AE248" i="20"/>
  <c r="AD249" i="20"/>
  <c r="AD248" i="20"/>
  <c r="AC249" i="20"/>
  <c r="FJ62" i="20" a="1"/>
  <c r="GF62" i="20" a="1"/>
  <c r="Z47" i="20" a="1"/>
  <c r="O207" i="20"/>
  <c r="C290" i="20"/>
  <c r="B288" i="20"/>
  <c r="N197" i="20"/>
  <c r="B382" i="20"/>
  <c r="N287" i="20"/>
  <c r="Z54" i="20"/>
  <c r="Z53" i="20"/>
  <c r="Z52" i="20"/>
  <c r="AV59" i="20"/>
  <c r="AV58" i="20"/>
  <c r="AV57" i="20"/>
  <c r="GC49" i="20"/>
  <c r="GB49" i="20"/>
  <c r="FH49" i="20"/>
  <c r="GD48" i="20"/>
  <c r="FH47" i="20"/>
  <c r="FG49" i="20"/>
  <c r="GC48" i="20"/>
  <c r="GD47" i="20"/>
  <c r="FG47" i="20"/>
  <c r="FF49" i="20"/>
  <c r="GB48" i="20"/>
  <c r="GC47" i="20"/>
  <c r="FF47" i="20"/>
  <c r="FH48" i="20"/>
  <c r="GB47" i="20"/>
  <c r="FG48" i="20"/>
  <c r="GD49" i="20"/>
  <c r="FF48" i="20"/>
  <c r="DM3" i="20"/>
  <c r="DM2" i="20"/>
  <c r="CV98" i="20"/>
  <c r="DL3" i="20"/>
  <c r="DL2" i="20"/>
  <c r="EX2" i="20"/>
  <c r="DK2" i="20"/>
  <c r="DK4" i="20"/>
  <c r="DL4" i="20"/>
  <c r="DM4" i="20"/>
  <c r="DK3" i="20"/>
  <c r="AK109" i="20"/>
  <c r="AK108" i="20"/>
  <c r="AK107" i="20"/>
  <c r="AJ109" i="20"/>
  <c r="AJ108" i="20"/>
  <c r="AJ107" i="20"/>
  <c r="AI109" i="20"/>
  <c r="AI108" i="20"/>
  <c r="AI107" i="20"/>
  <c r="BX302" i="20"/>
  <c r="FX205" i="20"/>
  <c r="CV148" i="20"/>
  <c r="DM52" i="20"/>
  <c r="DL52" i="20"/>
  <c r="DK52" i="20"/>
  <c r="EX52" i="20"/>
  <c r="DM54" i="20"/>
  <c r="DK54" i="20"/>
  <c r="DM53" i="20"/>
  <c r="DK53" i="20"/>
  <c r="DL53" i="20"/>
  <c r="DL54" i="20"/>
  <c r="AS119" i="20"/>
  <c r="AS117" i="20"/>
  <c r="AR119" i="20"/>
  <c r="X119" i="20"/>
  <c r="AT118" i="20"/>
  <c r="AR117" i="20"/>
  <c r="W119" i="20"/>
  <c r="AS118" i="20"/>
  <c r="V119" i="20"/>
  <c r="AR118" i="20"/>
  <c r="X118" i="20"/>
  <c r="W118" i="20"/>
  <c r="V118" i="20"/>
  <c r="X117" i="20"/>
  <c r="W117" i="20"/>
  <c r="AT119" i="20"/>
  <c r="AT117" i="20"/>
  <c r="V117" i="20"/>
  <c r="C289" i="20"/>
  <c r="O202" i="20"/>
  <c r="C390" i="20"/>
  <c r="O327" i="20"/>
  <c r="B291" i="20"/>
  <c r="N212" i="20"/>
  <c r="B303" i="20"/>
  <c r="N272" i="20"/>
  <c r="AC147" i="20"/>
  <c r="AE148" i="20"/>
  <c r="AC149" i="20"/>
  <c r="AD149" i="20"/>
  <c r="AC148" i="20"/>
  <c r="AD148" i="20"/>
  <c r="AE147" i="20"/>
  <c r="AE149" i="20"/>
  <c r="AD147" i="20"/>
  <c r="C399" i="20"/>
  <c r="O372" i="20"/>
  <c r="Z97" i="20" a="1"/>
  <c r="AI104" i="20"/>
  <c r="AJ103" i="20"/>
  <c r="AJ102" i="20"/>
  <c r="AI103" i="20"/>
  <c r="AI102" i="20"/>
  <c r="AK104" i="20"/>
  <c r="AJ104" i="20"/>
  <c r="AK103" i="20"/>
  <c r="AK102" i="20"/>
  <c r="FU39" i="20"/>
  <c r="FU37" i="20"/>
  <c r="FT39" i="20"/>
  <c r="FT37" i="20"/>
  <c r="FS39" i="20"/>
  <c r="FS37" i="20"/>
  <c r="FU38" i="20"/>
  <c r="FT38" i="20"/>
  <c r="FS38" i="20"/>
  <c r="N302" i="20"/>
  <c r="B385" i="20"/>
  <c r="CV158" i="20"/>
  <c r="DM64" i="20"/>
  <c r="DM63" i="20"/>
  <c r="DM62" i="20"/>
  <c r="DL62" i="20"/>
  <c r="DK62" i="20"/>
  <c r="EX62" i="20"/>
  <c r="DK64" i="20"/>
  <c r="DL63" i="20"/>
  <c r="DL64" i="20"/>
  <c r="DK63" i="20"/>
  <c r="B294" i="20"/>
  <c r="N227" i="20"/>
  <c r="AV32" i="20" a="1"/>
  <c r="A382" i="20"/>
  <c r="M287" i="20"/>
  <c r="AS239" i="20"/>
  <c r="V238" i="20"/>
  <c r="AR239" i="20"/>
  <c r="X239" i="20"/>
  <c r="W239" i="20"/>
  <c r="V239" i="20"/>
  <c r="X237" i="20"/>
  <c r="AT238" i="20"/>
  <c r="W237" i="20"/>
  <c r="AS238" i="20"/>
  <c r="AT237" i="20"/>
  <c r="V237" i="20"/>
  <c r="AR238" i="20"/>
  <c r="X238" i="20"/>
  <c r="AS237" i="20"/>
  <c r="AT239" i="20"/>
  <c r="W238" i="20"/>
  <c r="AR237" i="20"/>
  <c r="FU4" i="20"/>
  <c r="FU3" i="20"/>
  <c r="FT4" i="20"/>
  <c r="FT3" i="20"/>
  <c r="FS4" i="20"/>
  <c r="FS3" i="20"/>
  <c r="FU2" i="20"/>
  <c r="FT2" i="20"/>
  <c r="FS2" i="20"/>
  <c r="AT264" i="20"/>
  <c r="W263" i="20"/>
  <c r="AR262" i="20"/>
  <c r="AS264" i="20"/>
  <c r="V263" i="20"/>
  <c r="AR264" i="20"/>
  <c r="X264" i="20"/>
  <c r="W264" i="20"/>
  <c r="V264" i="20"/>
  <c r="X262" i="20"/>
  <c r="AT263" i="20"/>
  <c r="W262" i="20"/>
  <c r="AS263" i="20"/>
  <c r="AT262" i="20"/>
  <c r="V262" i="20"/>
  <c r="AR263" i="20"/>
  <c r="X263" i="20"/>
  <c r="AS262" i="20"/>
  <c r="B393" i="20"/>
  <c r="N342" i="20"/>
  <c r="GF77" i="20" a="1"/>
  <c r="CU163" i="20"/>
  <c r="DQ69" i="20"/>
  <c r="DQ68" i="20"/>
  <c r="EW67" i="20"/>
  <c r="DS67" i="20"/>
  <c r="DS69" i="20"/>
  <c r="DS68" i="20"/>
  <c r="DR67" i="20"/>
  <c r="DR69" i="20"/>
  <c r="DR68" i="20"/>
  <c r="DQ67" i="20"/>
  <c r="V103" i="20"/>
  <c r="AT102" i="20"/>
  <c r="V102" i="20"/>
  <c r="AS102" i="20"/>
  <c r="AR102" i="20"/>
  <c r="AT104" i="20"/>
  <c r="AS104" i="20"/>
  <c r="AT103" i="20"/>
  <c r="AR104" i="20"/>
  <c r="X104" i="20"/>
  <c r="AS103" i="20"/>
  <c r="W104" i="20"/>
  <c r="AR103" i="20"/>
  <c r="X103" i="20"/>
  <c r="X102" i="20"/>
  <c r="V104" i="20"/>
  <c r="W103" i="20"/>
  <c r="W102" i="20"/>
  <c r="FF29" i="20"/>
  <c r="GB28" i="20"/>
  <c r="GC27" i="20"/>
  <c r="FF27" i="20"/>
  <c r="FH28" i="20"/>
  <c r="GB27" i="20"/>
  <c r="FG28" i="20"/>
  <c r="GD29" i="20"/>
  <c r="FF28" i="20"/>
  <c r="GC29" i="20"/>
  <c r="GB29" i="20"/>
  <c r="FH29" i="20"/>
  <c r="GD28" i="20"/>
  <c r="FH27" i="20"/>
  <c r="FG29" i="20"/>
  <c r="GC28" i="20"/>
  <c r="GD27" i="20"/>
  <c r="FG27" i="20"/>
  <c r="BW394" i="20"/>
  <c r="FB297" i="20"/>
  <c r="FN14" i="20"/>
  <c r="FO13" i="20"/>
  <c r="FM14" i="20"/>
  <c r="FO14" i="20"/>
  <c r="FM12" i="20"/>
  <c r="FM13" i="20"/>
  <c r="FN12" i="20"/>
  <c r="FO12" i="20"/>
  <c r="FN13" i="20"/>
  <c r="FN83" i="20"/>
  <c r="FO84" i="20"/>
  <c r="FO82" i="20"/>
  <c r="FO83" i="20"/>
  <c r="FM82" i="20"/>
  <c r="FM83" i="20"/>
  <c r="FM84" i="20"/>
  <c r="FN84" i="20"/>
  <c r="FN82" i="20"/>
  <c r="AV84" i="20"/>
  <c r="AV83" i="20"/>
  <c r="AV82" i="20"/>
  <c r="A289" i="20"/>
  <c r="M202" i="20"/>
  <c r="Z9" i="20"/>
  <c r="Z8" i="20"/>
  <c r="Z7" i="20"/>
  <c r="BW296" i="20"/>
  <c r="FB199" i="20"/>
  <c r="CV199" i="20"/>
  <c r="DM103" i="20"/>
  <c r="DL103" i="20"/>
  <c r="EX103" i="20"/>
  <c r="DK103" i="20"/>
  <c r="DL104" i="20"/>
  <c r="DK104" i="20"/>
  <c r="DL105" i="20"/>
  <c r="DM104" i="20"/>
  <c r="DM105" i="20"/>
  <c r="DK105" i="20"/>
  <c r="BX207" i="20"/>
  <c r="FX110" i="20"/>
  <c r="CU199" i="20"/>
  <c r="DS104" i="20"/>
  <c r="DS105" i="20"/>
  <c r="DR104" i="20"/>
  <c r="DR105" i="20"/>
  <c r="DQ104" i="20"/>
  <c r="DS103" i="20"/>
  <c r="DQ105" i="20"/>
  <c r="DR103" i="20"/>
  <c r="EW103" i="20"/>
  <c r="DQ103" i="20"/>
  <c r="DD74" i="20"/>
  <c r="EB73" i="20"/>
  <c r="DF72" i="20"/>
  <c r="EB74" i="20"/>
  <c r="EA73" i="20"/>
  <c r="DE72" i="20"/>
  <c r="EA74" i="20"/>
  <c r="DZ73" i="20"/>
  <c r="DF73" i="20"/>
  <c r="EY72" i="20"/>
  <c r="EB72" i="20"/>
  <c r="DD72" i="20"/>
  <c r="DZ74" i="20"/>
  <c r="DF74" i="20"/>
  <c r="DE73" i="20"/>
  <c r="EA72" i="20"/>
  <c r="DE74" i="20"/>
  <c r="DD73" i="20"/>
  <c r="DZ72" i="20"/>
  <c r="ED92" i="20" a="1"/>
  <c r="GB93" i="20"/>
  <c r="GD94" i="20"/>
  <c r="FH93" i="20"/>
  <c r="GC94" i="20"/>
  <c r="FG93" i="20"/>
  <c r="GB94" i="20"/>
  <c r="FF93" i="20"/>
  <c r="FH94" i="20"/>
  <c r="FH92" i="20"/>
  <c r="FG94" i="20"/>
  <c r="GD92" i="20"/>
  <c r="FG92" i="20"/>
  <c r="FF94" i="20"/>
  <c r="GD93" i="20"/>
  <c r="GC92" i="20"/>
  <c r="FF92" i="20"/>
  <c r="GC93" i="20"/>
  <c r="GB92" i="20"/>
  <c r="BW387" i="20"/>
  <c r="FB290" i="20"/>
  <c r="BX393" i="20"/>
  <c r="FX296" i="20"/>
  <c r="W234" i="20"/>
  <c r="V234" i="20"/>
  <c r="X232" i="20"/>
  <c r="AT233" i="20"/>
  <c r="W232" i="20"/>
  <c r="AS233" i="20"/>
  <c r="AT232" i="20"/>
  <c r="V232" i="20"/>
  <c r="AR233" i="20"/>
  <c r="X233" i="20"/>
  <c r="AS232" i="20"/>
  <c r="AT234" i="20"/>
  <c r="W233" i="20"/>
  <c r="AR232" i="20"/>
  <c r="AS234" i="20"/>
  <c r="V233" i="20"/>
  <c r="AR234" i="20"/>
  <c r="X234" i="20"/>
  <c r="AD117" i="20"/>
  <c r="AE118" i="20"/>
  <c r="AE117" i="20"/>
  <c r="AC119" i="20"/>
  <c r="AC118" i="20"/>
  <c r="AD119" i="20"/>
  <c r="AD118" i="20"/>
  <c r="AE119" i="20"/>
  <c r="AC117" i="20"/>
  <c r="B297" i="20"/>
  <c r="N242" i="20"/>
  <c r="FT53" i="20"/>
  <c r="FS53" i="20"/>
  <c r="FU54" i="20"/>
  <c r="FU52" i="20"/>
  <c r="FT54" i="20"/>
  <c r="FT52" i="20"/>
  <c r="FS54" i="20"/>
  <c r="FS52" i="20"/>
  <c r="FU53" i="20"/>
  <c r="AV53" i="20"/>
  <c r="AV52" i="20"/>
  <c r="AV54" i="20"/>
  <c r="A288" i="20"/>
  <c r="M197" i="20"/>
  <c r="CV264" i="20"/>
  <c r="DM168" i="20"/>
  <c r="DL168" i="20"/>
  <c r="DK168" i="20"/>
  <c r="EX168" i="20"/>
  <c r="DL169" i="20"/>
  <c r="DK170" i="20"/>
  <c r="DM169" i="20"/>
  <c r="DM170" i="20"/>
  <c r="DK169" i="20"/>
  <c r="DL170" i="20"/>
  <c r="DQ135" i="20"/>
  <c r="DQ134" i="20"/>
  <c r="DS133" i="20"/>
  <c r="DR133" i="20"/>
  <c r="DQ133" i="20"/>
  <c r="EW133" i="20"/>
  <c r="CU229" i="20"/>
  <c r="DS135" i="20"/>
  <c r="DS134" i="20"/>
  <c r="DR135" i="20"/>
  <c r="DR134" i="20"/>
  <c r="AE209" i="20"/>
  <c r="AD209" i="20"/>
  <c r="AE207" i="20"/>
  <c r="AE208" i="20"/>
  <c r="AD207" i="20"/>
  <c r="AC208" i="20"/>
  <c r="AC207" i="20"/>
  <c r="AC209" i="20"/>
  <c r="AD208" i="20"/>
  <c r="FO43" i="20"/>
  <c r="FN43" i="20"/>
  <c r="FO42" i="20"/>
  <c r="FM42" i="20"/>
  <c r="FN44" i="20"/>
  <c r="FM44" i="20"/>
  <c r="FO44" i="20"/>
  <c r="FN42" i="20"/>
  <c r="FM43" i="20"/>
  <c r="AD132" i="20"/>
  <c r="AC134" i="20"/>
  <c r="AE132" i="20"/>
  <c r="AD134" i="20"/>
  <c r="AE134" i="20"/>
  <c r="AC133" i="20"/>
  <c r="AC132" i="20"/>
  <c r="AD133" i="20"/>
  <c r="AE133" i="20"/>
  <c r="BX205" i="20"/>
  <c r="FX108" i="20"/>
  <c r="AE283" i="20"/>
  <c r="AE282" i="20"/>
  <c r="AD282" i="20"/>
  <c r="AD284" i="20"/>
  <c r="AC284" i="20"/>
  <c r="AC282" i="20"/>
  <c r="AE284" i="20"/>
  <c r="AC283" i="20"/>
  <c r="AD283" i="20"/>
  <c r="FT14" i="20"/>
  <c r="FU13" i="20"/>
  <c r="FS14" i="20"/>
  <c r="FT13" i="20"/>
  <c r="FS13" i="20"/>
  <c r="FU12" i="20"/>
  <c r="FT12" i="20"/>
  <c r="FS12" i="20"/>
  <c r="FU14" i="20"/>
  <c r="FB195" i="20"/>
  <c r="BW292" i="20"/>
  <c r="AJ194" i="20"/>
  <c r="AK192" i="20"/>
  <c r="AI194" i="20"/>
  <c r="AJ192" i="20"/>
  <c r="AI192" i="20"/>
  <c r="AK193" i="20"/>
  <c r="AJ193" i="20"/>
  <c r="AI193" i="20"/>
  <c r="AK194" i="20"/>
  <c r="FN89" i="20"/>
  <c r="FO88" i="20"/>
  <c r="FO87" i="20"/>
  <c r="FN88" i="20"/>
  <c r="FO89" i="20"/>
  <c r="FN87" i="20"/>
  <c r="FM87" i="20"/>
  <c r="FM88" i="20"/>
  <c r="FM89" i="20"/>
  <c r="AK134" i="20"/>
  <c r="AJ134" i="20"/>
  <c r="AI134" i="20"/>
  <c r="AK133" i="20"/>
  <c r="AJ133" i="20"/>
  <c r="AI133" i="20"/>
  <c r="AK132" i="20"/>
  <c r="AJ132" i="20"/>
  <c r="AI132" i="20"/>
  <c r="AJ218" i="20"/>
  <c r="AI218" i="20"/>
  <c r="AK219" i="20"/>
  <c r="AJ219" i="20"/>
  <c r="AI219" i="20"/>
  <c r="AK217" i="20"/>
  <c r="AJ217" i="20"/>
  <c r="AI217" i="20"/>
  <c r="AK218" i="20"/>
  <c r="C396" i="20"/>
  <c r="O357" i="20"/>
  <c r="FJ79" i="20"/>
  <c r="FJ78" i="20"/>
  <c r="FJ77" i="20"/>
  <c r="O352" i="20"/>
  <c r="C395" i="20"/>
  <c r="DE83" i="20"/>
  <c r="DD83" i="20"/>
  <c r="DF82" i="20"/>
  <c r="EB84" i="20"/>
  <c r="DE82" i="20"/>
  <c r="EA84" i="20"/>
  <c r="EY82" i="20"/>
  <c r="EB82" i="20"/>
  <c r="DD82" i="20"/>
  <c r="DZ84" i="20"/>
  <c r="DF84" i="20"/>
  <c r="EA82" i="20"/>
  <c r="DE84" i="20"/>
  <c r="EB83" i="20"/>
  <c r="DZ82" i="20"/>
  <c r="DD84" i="20"/>
  <c r="EA83" i="20"/>
  <c r="DZ83" i="20"/>
  <c r="DF83" i="20"/>
  <c r="C288" i="20"/>
  <c r="O197" i="20"/>
  <c r="CV259" i="20"/>
  <c r="DM163" i="20"/>
  <c r="DM165" i="20"/>
  <c r="DM164" i="20"/>
  <c r="DL163" i="20"/>
  <c r="DK163" i="20"/>
  <c r="EX163" i="20"/>
  <c r="DK165" i="20"/>
  <c r="DL164" i="20"/>
  <c r="DL165" i="20"/>
  <c r="DK164" i="20"/>
  <c r="FS77" i="20"/>
  <c r="FU79" i="20"/>
  <c r="FU78" i="20"/>
  <c r="FT79" i="20"/>
  <c r="FT78" i="20"/>
  <c r="FS79" i="20"/>
  <c r="FS78" i="20"/>
  <c r="FU77" i="20"/>
  <c r="FT77" i="20"/>
  <c r="CV204" i="20"/>
  <c r="DM108" i="20"/>
  <c r="DK108" i="20"/>
  <c r="EX108" i="20"/>
  <c r="DM110" i="20"/>
  <c r="DL110" i="20"/>
  <c r="DL108" i="20"/>
  <c r="DK109" i="20"/>
  <c r="DM109" i="20"/>
  <c r="DL109" i="20"/>
  <c r="DK110" i="20"/>
  <c r="Z167" i="20" a="1"/>
  <c r="Z19" i="20"/>
  <c r="Z18" i="20"/>
  <c r="Z17" i="20"/>
  <c r="ED32" i="20" a="1"/>
  <c r="ED47" i="20" a="1"/>
  <c r="CV123" i="20"/>
  <c r="DL27" i="20"/>
  <c r="DK27" i="20"/>
  <c r="EX27" i="20"/>
  <c r="DM28" i="20"/>
  <c r="DK28" i="20"/>
  <c r="DL28" i="20"/>
  <c r="DL29" i="20"/>
  <c r="DM29" i="20"/>
  <c r="DM27" i="20"/>
  <c r="DK29" i="20"/>
  <c r="AE217" i="20"/>
  <c r="AE219" i="20"/>
  <c r="AC217" i="20"/>
  <c r="AC218" i="20"/>
  <c r="AE218" i="20"/>
  <c r="AD217" i="20"/>
  <c r="AD218" i="20"/>
  <c r="AD219" i="20"/>
  <c r="AC219" i="20"/>
  <c r="AV14" i="20"/>
  <c r="AV13" i="20"/>
  <c r="AV12" i="20"/>
  <c r="AK208" i="20"/>
  <c r="AJ208" i="20"/>
  <c r="AI208" i="20"/>
  <c r="AK207" i="20"/>
  <c r="AJ207" i="20"/>
  <c r="AK209" i="20"/>
  <c r="AI207" i="20"/>
  <c r="AJ209" i="20"/>
  <c r="AI209" i="20"/>
  <c r="FO7" i="20"/>
  <c r="FN8" i="20"/>
  <c r="FN7" i="20"/>
  <c r="FM7" i="20"/>
  <c r="FO9" i="20"/>
  <c r="FM9" i="20"/>
  <c r="FN9" i="20"/>
  <c r="FO8" i="20"/>
  <c r="FM8" i="20"/>
  <c r="AV67" i="20" a="1"/>
  <c r="AV92" i="20" a="1"/>
  <c r="AV87" i="20" a="1"/>
  <c r="AK279" i="20"/>
  <c r="AK277" i="20"/>
  <c r="AJ279" i="20"/>
  <c r="AJ277" i="20"/>
  <c r="AI279" i="20"/>
  <c r="AI277" i="20"/>
  <c r="AK278" i="20"/>
  <c r="AJ278" i="20"/>
  <c r="AI278" i="20"/>
  <c r="AK263" i="20"/>
  <c r="AJ263" i="20"/>
  <c r="AI263" i="20"/>
  <c r="AK264" i="20"/>
  <c r="AJ264" i="20"/>
  <c r="AI264" i="20"/>
  <c r="AK262" i="20"/>
  <c r="AJ262" i="20"/>
  <c r="AI262" i="20"/>
  <c r="A303" i="20"/>
  <c r="M272" i="20"/>
  <c r="CV118" i="20"/>
  <c r="DK22" i="20"/>
  <c r="EX22" i="20"/>
  <c r="DK24" i="20"/>
  <c r="DK23" i="20"/>
  <c r="DM23" i="20"/>
  <c r="DL22" i="20"/>
  <c r="DL23" i="20"/>
  <c r="DM24" i="20"/>
  <c r="DL24" i="20"/>
  <c r="DM22" i="20"/>
  <c r="FJ22" i="20" a="1"/>
  <c r="GF22" i="20" a="1"/>
  <c r="A302" i="20"/>
  <c r="M267" i="20"/>
  <c r="BW205" i="20"/>
  <c r="FB108" i="20"/>
  <c r="AI149" i="20"/>
  <c r="AK148" i="20"/>
  <c r="AJ148" i="20"/>
  <c r="AI148" i="20"/>
  <c r="AK147" i="20"/>
  <c r="AJ147" i="20"/>
  <c r="AI147" i="20"/>
  <c r="AK149" i="20"/>
  <c r="AJ149" i="20"/>
  <c r="DM173" i="20"/>
  <c r="DL173" i="20"/>
  <c r="CV269" i="20"/>
  <c r="DM175" i="20"/>
  <c r="EX173" i="20"/>
  <c r="DK173" i="20"/>
  <c r="DL174" i="20"/>
  <c r="DK174" i="20"/>
  <c r="DL175" i="20"/>
  <c r="DM174" i="20"/>
  <c r="DK175" i="20"/>
  <c r="ED64" i="20"/>
  <c r="ED63" i="20"/>
  <c r="ED62" i="20"/>
  <c r="CU330" i="20"/>
  <c r="DR234" i="20"/>
  <c r="DS235" i="20"/>
  <c r="DQ234" i="20"/>
  <c r="DR235" i="20"/>
  <c r="EW234" i="20"/>
  <c r="DQ235" i="20"/>
  <c r="DS236" i="20"/>
  <c r="DR236" i="20"/>
  <c r="DQ236" i="20"/>
  <c r="DS234" i="20"/>
  <c r="C293" i="20"/>
  <c r="O222" i="20"/>
  <c r="DH37" i="20" a="1"/>
  <c r="Z32" i="20" a="1"/>
  <c r="EB59" i="20"/>
  <c r="EB58" i="20"/>
  <c r="EA59" i="20"/>
  <c r="EA58" i="20"/>
  <c r="DF57" i="20"/>
  <c r="DZ59" i="20"/>
  <c r="DF59" i="20"/>
  <c r="DZ58" i="20"/>
  <c r="DF58" i="20"/>
  <c r="DE57" i="20"/>
  <c r="DE59" i="20"/>
  <c r="DE58" i="20"/>
  <c r="EY57" i="20"/>
  <c r="EB57" i="20"/>
  <c r="DD57" i="20"/>
  <c r="DD59" i="20"/>
  <c r="DD58" i="20"/>
  <c r="EA57" i="20"/>
  <c r="DZ57" i="20"/>
  <c r="B400" i="20"/>
  <c r="N377" i="20"/>
  <c r="AE232" i="20"/>
  <c r="AE234" i="20"/>
  <c r="AC232" i="20"/>
  <c r="AD233" i="20"/>
  <c r="AD234" i="20"/>
  <c r="AE233" i="20"/>
  <c r="AC234" i="20"/>
  <c r="AC233" i="20"/>
  <c r="AD232" i="20"/>
  <c r="C387" i="20"/>
  <c r="O312" i="20"/>
  <c r="M227" i="20"/>
  <c r="A294" i="20"/>
  <c r="FU93" i="20"/>
  <c r="FT93" i="20"/>
  <c r="FS93" i="20"/>
  <c r="FU94" i="20"/>
  <c r="FU92" i="20"/>
  <c r="FT94" i="20"/>
  <c r="FT92" i="20"/>
  <c r="FS94" i="20"/>
  <c r="FS92" i="20"/>
  <c r="AK284" i="20"/>
  <c r="AJ284" i="20"/>
  <c r="AI284" i="20"/>
  <c r="AK282" i="20"/>
  <c r="AJ282" i="20"/>
  <c r="AK283" i="20"/>
  <c r="AI282" i="20"/>
  <c r="AJ283" i="20"/>
  <c r="AI283" i="20"/>
  <c r="A387" i="20"/>
  <c r="M312" i="20"/>
  <c r="AS259" i="20"/>
  <c r="V258" i="20"/>
  <c r="AR259" i="20"/>
  <c r="X259" i="20"/>
  <c r="W259" i="20"/>
  <c r="V259" i="20"/>
  <c r="X257" i="20"/>
  <c r="AT258" i="20"/>
  <c r="W257" i="20"/>
  <c r="AS258" i="20"/>
  <c r="AT257" i="20"/>
  <c r="V257" i="20"/>
  <c r="AR258" i="20"/>
  <c r="X258" i="20"/>
  <c r="AS257" i="20"/>
  <c r="AT259" i="20"/>
  <c r="W258" i="20"/>
  <c r="AR257" i="20"/>
  <c r="BX210" i="20"/>
  <c r="FX113" i="20"/>
  <c r="Z2" i="20"/>
  <c r="Z4" i="20"/>
  <c r="Z3" i="20"/>
  <c r="DH32" i="20" a="1"/>
  <c r="AG77" i="20" a="1"/>
  <c r="CV188" i="20"/>
  <c r="DM93" i="20"/>
  <c r="DL93" i="20"/>
  <c r="DM92" i="20"/>
  <c r="DL92" i="20"/>
  <c r="DK92" i="20"/>
  <c r="EX92" i="20"/>
  <c r="DM94" i="20"/>
  <c r="DL94" i="20"/>
  <c r="DK93" i="20"/>
  <c r="DK94" i="20"/>
  <c r="B387" i="20"/>
  <c r="N312" i="20"/>
  <c r="M302" i="20"/>
  <c r="A385" i="20"/>
  <c r="O252" i="20"/>
  <c r="C299" i="20"/>
  <c r="DZ67" i="20"/>
  <c r="EB69" i="20"/>
  <c r="EB68" i="20"/>
  <c r="EA69" i="20"/>
  <c r="EA68" i="20"/>
  <c r="DF67" i="20"/>
  <c r="DZ69" i="20"/>
  <c r="DF69" i="20"/>
  <c r="DZ68" i="20"/>
  <c r="DF68" i="20"/>
  <c r="DE67" i="20"/>
  <c r="DE69" i="20"/>
  <c r="DE68" i="20"/>
  <c r="EY67" i="20"/>
  <c r="EB67" i="20"/>
  <c r="DD67" i="20"/>
  <c r="DD69" i="20"/>
  <c r="DD68" i="20"/>
  <c r="EA67" i="20"/>
  <c r="Z137" i="20" a="1"/>
  <c r="ED24" i="20"/>
  <c r="ED23" i="20"/>
  <c r="ED22" i="20"/>
  <c r="FU7" i="20"/>
  <c r="FT7" i="20"/>
  <c r="FU9" i="20"/>
  <c r="FS7" i="20"/>
  <c r="FT9" i="20"/>
  <c r="FS9" i="20"/>
  <c r="FU8" i="20"/>
  <c r="FT8" i="20"/>
  <c r="FS8" i="20"/>
  <c r="AV42" i="20" a="1"/>
  <c r="DR114" i="20"/>
  <c r="CU209" i="20"/>
  <c r="DS115" i="20"/>
  <c r="DQ114" i="20"/>
  <c r="DR115" i="20"/>
  <c r="DQ113" i="20"/>
  <c r="DQ115" i="20"/>
  <c r="EW113" i="20"/>
  <c r="DS114" i="20"/>
  <c r="DS113" i="20"/>
  <c r="DR113" i="20"/>
  <c r="A399" i="20"/>
  <c r="M372" i="20"/>
  <c r="CV113" i="20"/>
  <c r="DM19" i="20"/>
  <c r="DL17" i="20"/>
  <c r="DK17" i="20"/>
  <c r="EX17" i="20"/>
  <c r="DM17" i="20"/>
  <c r="DK18" i="20"/>
  <c r="DM18" i="20"/>
  <c r="DK19" i="20"/>
  <c r="DL19" i="20"/>
  <c r="DL18" i="20"/>
  <c r="A396" i="20"/>
  <c r="M357" i="20"/>
  <c r="AV64" i="20"/>
  <c r="AV63" i="20"/>
  <c r="AV62" i="20"/>
  <c r="FN32" i="20"/>
  <c r="FM32" i="20"/>
  <c r="FO33" i="20"/>
  <c r="FN33" i="20"/>
  <c r="FO32" i="20"/>
  <c r="FO34" i="20"/>
  <c r="FM34" i="20"/>
  <c r="FM33" i="20"/>
  <c r="FN34" i="20"/>
  <c r="AK179" i="20"/>
  <c r="AK177" i="20"/>
  <c r="AJ179" i="20"/>
  <c r="AJ177" i="20"/>
  <c r="AI179" i="20"/>
  <c r="AI177" i="20"/>
  <c r="AK178" i="20"/>
  <c r="AJ178" i="20"/>
  <c r="AI178" i="20"/>
  <c r="CU183" i="20"/>
  <c r="DS87" i="20"/>
  <c r="DR87" i="20"/>
  <c r="DS88" i="20"/>
  <c r="DQ87" i="20"/>
  <c r="DS89" i="20"/>
  <c r="DR88" i="20"/>
  <c r="EW87" i="20"/>
  <c r="DR89" i="20"/>
  <c r="DQ88" i="20"/>
  <c r="DQ89" i="20"/>
  <c r="DR148" i="20"/>
  <c r="DQ148" i="20"/>
  <c r="EW148" i="20"/>
  <c r="CU244" i="20"/>
  <c r="DS150" i="20"/>
  <c r="DS149" i="20"/>
  <c r="DR150" i="20"/>
  <c r="DR149" i="20"/>
  <c r="DQ150" i="20"/>
  <c r="DQ149" i="20"/>
  <c r="DS148" i="20"/>
  <c r="AJ174" i="20"/>
  <c r="AI173" i="20"/>
  <c r="AI174" i="20"/>
  <c r="AK172" i="20"/>
  <c r="AJ172" i="20"/>
  <c r="AI172" i="20"/>
  <c r="AK173" i="20"/>
  <c r="AK174" i="20"/>
  <c r="AJ173" i="20"/>
  <c r="AV37" i="20" a="1"/>
  <c r="CV153" i="20"/>
  <c r="DL59" i="20"/>
  <c r="DL58" i="20"/>
  <c r="DL57" i="20"/>
  <c r="DK57" i="20"/>
  <c r="EX57" i="20"/>
  <c r="DK58" i="20"/>
  <c r="DM57" i="20"/>
  <c r="DK59" i="20"/>
  <c r="DM59" i="20"/>
  <c r="DM58" i="20"/>
  <c r="A297" i="20"/>
  <c r="M242" i="20"/>
  <c r="Z122" i="20" a="1"/>
  <c r="FU140" i="20"/>
  <c r="FT140" i="20"/>
  <c r="FS140" i="20"/>
  <c r="FU139" i="20"/>
  <c r="FT139" i="20"/>
  <c r="FU138" i="20"/>
  <c r="FS139" i="20"/>
  <c r="FT138" i="20"/>
  <c r="FS138" i="20"/>
  <c r="W128" i="20"/>
  <c r="V128" i="20"/>
  <c r="X127" i="20"/>
  <c r="W127" i="20"/>
  <c r="AT129" i="20"/>
  <c r="AT127" i="20"/>
  <c r="V127" i="20"/>
  <c r="AS129" i="20"/>
  <c r="AS127" i="20"/>
  <c r="AR129" i="20"/>
  <c r="X129" i="20"/>
  <c r="AT128" i="20"/>
  <c r="AR127" i="20"/>
  <c r="W129" i="20"/>
  <c r="AS128" i="20"/>
  <c r="V129" i="20"/>
  <c r="AR128" i="20"/>
  <c r="X128" i="20"/>
  <c r="CU204" i="20"/>
  <c r="DS109" i="20"/>
  <c r="DR109" i="20"/>
  <c r="DS108" i="20"/>
  <c r="DS110" i="20"/>
  <c r="DQ109" i="20"/>
  <c r="DR108" i="20"/>
  <c r="DR110" i="20"/>
  <c r="DQ108" i="20"/>
  <c r="DQ110" i="20"/>
  <c r="EW108" i="20"/>
  <c r="B390" i="20"/>
  <c r="N327" i="20"/>
  <c r="AS219" i="20"/>
  <c r="V218" i="20"/>
  <c r="AR219" i="20"/>
  <c r="X219" i="20"/>
  <c r="W219" i="20"/>
  <c r="V219" i="20"/>
  <c r="X217" i="20"/>
  <c r="AT218" i="20"/>
  <c r="W217" i="20"/>
  <c r="AS218" i="20"/>
  <c r="AT217" i="20"/>
  <c r="V217" i="20"/>
  <c r="AR218" i="20"/>
  <c r="X218" i="20"/>
  <c r="AS217" i="20"/>
  <c r="AT219" i="20"/>
  <c r="W218" i="20"/>
  <c r="AR217" i="20"/>
  <c r="CU194" i="20"/>
  <c r="DS99" i="20"/>
  <c r="DS100" i="20"/>
  <c r="DR99" i="20"/>
  <c r="DR100" i="20"/>
  <c r="DQ99" i="20"/>
  <c r="DS98" i="20"/>
  <c r="DQ100" i="20"/>
  <c r="DR98" i="20"/>
  <c r="EW98" i="20"/>
  <c r="DQ98" i="20"/>
  <c r="DQ188" i="20"/>
  <c r="EW188" i="20"/>
  <c r="DS190" i="20"/>
  <c r="CU284" i="20"/>
  <c r="DR190" i="20"/>
  <c r="DQ190" i="20"/>
  <c r="DS189" i="20"/>
  <c r="DR189" i="20"/>
  <c r="DS188" i="20"/>
  <c r="DQ189" i="20"/>
  <c r="DR188" i="20"/>
  <c r="A400" i="20"/>
  <c r="M377" i="20"/>
  <c r="BW306" i="20"/>
  <c r="FB209" i="20"/>
  <c r="Z142" i="20" a="1"/>
  <c r="AV47" i="20" a="1"/>
  <c r="DS175" i="20"/>
  <c r="DR175" i="20"/>
  <c r="DQ175" i="20"/>
  <c r="DS174" i="20"/>
  <c r="DS173" i="20"/>
  <c r="DR174" i="20"/>
  <c r="DR173" i="20"/>
  <c r="CU269" i="20"/>
  <c r="DQ174" i="20"/>
  <c r="DQ173" i="20"/>
  <c r="EW173" i="20"/>
  <c r="AV167" i="20" a="1"/>
  <c r="A291" i="20"/>
  <c r="M212" i="20"/>
  <c r="AW12" i="20" a="1"/>
  <c r="BW212" i="20"/>
  <c r="FB115" i="20"/>
  <c r="M342" i="20"/>
  <c r="A393" i="20"/>
  <c r="DH78" i="20"/>
  <c r="DH77" i="20"/>
  <c r="DH79" i="20"/>
  <c r="CU123" i="20"/>
  <c r="DQ29" i="20"/>
  <c r="DQ28" i="20"/>
  <c r="EW27" i="20"/>
  <c r="DS27" i="20"/>
  <c r="DS29" i="20"/>
  <c r="DS28" i="20"/>
  <c r="DR27" i="20"/>
  <c r="DR29" i="20"/>
  <c r="DR28" i="20"/>
  <c r="DQ27" i="20"/>
  <c r="AS159" i="20"/>
  <c r="AS157" i="20"/>
  <c r="AR159" i="20"/>
  <c r="X159" i="20"/>
  <c r="AT158" i="20"/>
  <c r="AR157" i="20"/>
  <c r="W159" i="20"/>
  <c r="AS158" i="20"/>
  <c r="V159" i="20"/>
  <c r="AR158" i="20"/>
  <c r="X158" i="20"/>
  <c r="W158" i="20"/>
  <c r="V158" i="20"/>
  <c r="X157" i="20"/>
  <c r="W157" i="20"/>
  <c r="AT159" i="20"/>
  <c r="AT157" i="20"/>
  <c r="V157" i="20"/>
  <c r="FU74" i="20"/>
  <c r="FS72" i="20"/>
  <c r="FT74" i="20"/>
  <c r="FS74" i="20"/>
  <c r="FU73" i="20"/>
  <c r="FT73" i="20"/>
  <c r="FS73" i="20"/>
  <c r="FU72" i="20"/>
  <c r="FT72" i="20"/>
  <c r="Z67" i="20" a="1"/>
  <c r="B293" i="20"/>
  <c r="N222" i="20"/>
  <c r="Z87" i="20" a="1"/>
  <c r="A295" i="20"/>
  <c r="M232" i="20"/>
  <c r="BW197" i="20"/>
  <c r="FB100" i="20"/>
  <c r="AD263" i="20"/>
  <c r="AE262" i="20"/>
  <c r="AD262" i="20"/>
  <c r="AC262" i="20"/>
  <c r="AD264" i="20"/>
  <c r="AC264" i="20"/>
  <c r="AE263" i="20"/>
  <c r="AC263" i="20"/>
  <c r="AE264" i="20"/>
  <c r="AI222" i="20"/>
  <c r="AK223" i="20"/>
  <c r="AJ223" i="20"/>
  <c r="AI223" i="20"/>
  <c r="AK224" i="20"/>
  <c r="AJ224" i="20"/>
  <c r="AI224" i="20"/>
  <c r="AK222" i="20"/>
  <c r="AJ222" i="20"/>
  <c r="DK128" i="20"/>
  <c r="EX128" i="20"/>
  <c r="CV224" i="20"/>
  <c r="DM128" i="20"/>
  <c r="DL128" i="20"/>
  <c r="DK130" i="20"/>
  <c r="DL130" i="20"/>
  <c r="DK129" i="20"/>
  <c r="DM129" i="20"/>
  <c r="DM130" i="20"/>
  <c r="DL129" i="20"/>
  <c r="AV72" i="20" a="1"/>
  <c r="AT228" i="20"/>
  <c r="W227" i="20"/>
  <c r="AS228" i="20"/>
  <c r="AT227" i="20"/>
  <c r="V227" i="20"/>
  <c r="AR228" i="20"/>
  <c r="X228" i="20"/>
  <c r="AS227" i="20"/>
  <c r="AT229" i="20"/>
  <c r="W228" i="20"/>
  <c r="AR227" i="20"/>
  <c r="AS229" i="20"/>
  <c r="V228" i="20"/>
  <c r="AR229" i="20"/>
  <c r="X229" i="20"/>
  <c r="W229" i="20"/>
  <c r="V229" i="20"/>
  <c r="X227" i="20"/>
  <c r="AW82" i="20" a="1"/>
  <c r="EB89" i="20"/>
  <c r="EA88" i="20"/>
  <c r="DE87" i="20"/>
  <c r="EA89" i="20"/>
  <c r="DZ88" i="20"/>
  <c r="DF88" i="20"/>
  <c r="EY87" i="20"/>
  <c r="EB87" i="20"/>
  <c r="DD87" i="20"/>
  <c r="DZ89" i="20"/>
  <c r="DF89" i="20"/>
  <c r="DE88" i="20"/>
  <c r="EA87" i="20"/>
  <c r="DE89" i="20"/>
  <c r="DD88" i="20"/>
  <c r="DZ87" i="20"/>
  <c r="DD89" i="20"/>
  <c r="EB88" i="20"/>
  <c r="DF87" i="20"/>
  <c r="DL138" i="20"/>
  <c r="EX138" i="20"/>
  <c r="CV234" i="20"/>
  <c r="DK139" i="20"/>
  <c r="DK138" i="20"/>
  <c r="DM140" i="20"/>
  <c r="DK140" i="20"/>
  <c r="DL139" i="20"/>
  <c r="DL140" i="20"/>
  <c r="DM138" i="20"/>
  <c r="DM139" i="20"/>
  <c r="FH39" i="20"/>
  <c r="GD38" i="20"/>
  <c r="FH37" i="20"/>
  <c r="FG39" i="20"/>
  <c r="GC38" i="20"/>
  <c r="GD37" i="20"/>
  <c r="FG37" i="20"/>
  <c r="FF39" i="20"/>
  <c r="GB38" i="20"/>
  <c r="GC37" i="20"/>
  <c r="FF37" i="20"/>
  <c r="FH38" i="20"/>
  <c r="GB37" i="20"/>
  <c r="FG38" i="20"/>
  <c r="GD39" i="20"/>
  <c r="FF38" i="20"/>
  <c r="GC39" i="20"/>
  <c r="GB39" i="20"/>
  <c r="BW403" i="20"/>
  <c r="FB306" i="20"/>
  <c r="AJ258" i="20"/>
  <c r="AI258" i="20"/>
  <c r="AK259" i="20"/>
  <c r="AJ259" i="20"/>
  <c r="AI259" i="20"/>
  <c r="AK257" i="20"/>
  <c r="AJ257" i="20"/>
  <c r="AI257" i="20"/>
  <c r="AK258" i="20"/>
  <c r="ED79" i="20"/>
  <c r="ED78" i="20"/>
  <c r="ED77" i="20"/>
  <c r="C303" i="20"/>
  <c r="O272" i="20"/>
  <c r="FS48" i="20"/>
  <c r="FU49" i="20"/>
  <c r="FU47" i="20"/>
  <c r="FT49" i="20"/>
  <c r="FT47" i="20"/>
  <c r="FS49" i="20"/>
  <c r="FS47" i="20"/>
  <c r="FU48" i="20"/>
  <c r="FT48" i="20"/>
  <c r="BX296" i="20"/>
  <c r="FX199" i="20"/>
  <c r="CV143" i="20"/>
  <c r="DM47" i="20"/>
  <c r="DL47" i="20"/>
  <c r="DK47" i="20"/>
  <c r="EX47" i="20"/>
  <c r="DL49" i="20"/>
  <c r="DK49" i="20"/>
  <c r="DM48" i="20"/>
  <c r="DK48" i="20"/>
  <c r="DM49" i="20"/>
  <c r="DL48" i="20"/>
  <c r="FG34" i="20"/>
  <c r="GC33" i="20"/>
  <c r="GD32" i="20"/>
  <c r="FG32" i="20"/>
  <c r="FF34" i="20"/>
  <c r="GB33" i="20"/>
  <c r="GC32" i="20"/>
  <c r="FF32" i="20"/>
  <c r="FH33" i="20"/>
  <c r="GB32" i="20"/>
  <c r="FG33" i="20"/>
  <c r="GD34" i="20"/>
  <c r="FF33" i="20"/>
  <c r="GC34" i="20"/>
  <c r="GB34" i="20"/>
  <c r="FH34" i="20"/>
  <c r="GD33" i="20"/>
  <c r="FH32" i="20"/>
  <c r="BW399" i="20"/>
  <c r="FB302" i="20"/>
  <c r="AI117" i="20"/>
  <c r="AK119" i="20"/>
  <c r="AJ119" i="20"/>
  <c r="AI119" i="20"/>
  <c r="AK118" i="20"/>
  <c r="AJ118" i="20"/>
  <c r="AI118" i="20"/>
  <c r="AK117" i="20"/>
  <c r="AJ117" i="20"/>
  <c r="AV79" i="20"/>
  <c r="AV78" i="20"/>
  <c r="AV77" i="20"/>
  <c r="AI249" i="20"/>
  <c r="AK247" i="20"/>
  <c r="AJ247" i="20"/>
  <c r="AI247" i="20"/>
  <c r="AK248" i="20"/>
  <c r="AJ248" i="20"/>
  <c r="AI248" i="20"/>
  <c r="AK249" i="20"/>
  <c r="AJ249" i="20"/>
  <c r="AE259" i="20"/>
  <c r="AC257" i="20"/>
  <c r="AE258" i="20"/>
  <c r="AE257" i="20"/>
  <c r="AD258" i="20"/>
  <c r="AD259" i="20"/>
  <c r="AD257" i="20"/>
  <c r="AC259" i="20"/>
  <c r="AC258" i="20"/>
  <c r="AD129" i="20"/>
  <c r="AE129" i="20"/>
  <c r="AD127" i="20"/>
  <c r="AC127" i="20"/>
  <c r="AE128" i="20"/>
  <c r="AC128" i="20"/>
  <c r="AC129" i="20"/>
  <c r="AE127" i="20"/>
  <c r="AD128" i="20"/>
  <c r="Z92" i="20" a="1"/>
  <c r="CU153" i="20"/>
  <c r="DS57" i="20"/>
  <c r="DS59" i="20"/>
  <c r="DS58" i="20"/>
  <c r="DR57" i="20"/>
  <c r="DR59" i="20"/>
  <c r="DR58" i="20"/>
  <c r="DQ57" i="20"/>
  <c r="DQ59" i="20"/>
  <c r="DQ58" i="20"/>
  <c r="EW57" i="20"/>
  <c r="FT17" i="20"/>
  <c r="FS17" i="20"/>
  <c r="FU19" i="20"/>
  <c r="FT19" i="20"/>
  <c r="FU18" i="20"/>
  <c r="FS19" i="20"/>
  <c r="FT18" i="20"/>
  <c r="FS18" i="20"/>
  <c r="FU17" i="20"/>
  <c r="AD107" i="20"/>
  <c r="AC107" i="20"/>
  <c r="AE108" i="20"/>
  <c r="AD108" i="20"/>
  <c r="AE107" i="20"/>
  <c r="AC108" i="20"/>
  <c r="AE109" i="20"/>
  <c r="AD109" i="20"/>
  <c r="AC109" i="20"/>
  <c r="AI137" i="20"/>
  <c r="AK139" i="20"/>
  <c r="AJ139" i="20"/>
  <c r="AI139" i="20"/>
  <c r="AK138" i="20"/>
  <c r="AJ138" i="20"/>
  <c r="AI138" i="20"/>
  <c r="AK137" i="20"/>
  <c r="AJ137" i="20"/>
  <c r="B396" i="20"/>
  <c r="N357" i="20"/>
  <c r="A388" i="20"/>
  <c r="M317" i="20"/>
  <c r="V194" i="20"/>
  <c r="AT193" i="20"/>
  <c r="W192" i="20"/>
  <c r="AS193" i="20"/>
  <c r="AT192" i="20"/>
  <c r="V192" i="20"/>
  <c r="AR193" i="20"/>
  <c r="X193" i="20"/>
  <c r="AS192" i="20"/>
  <c r="W193" i="20"/>
  <c r="AR192" i="20"/>
  <c r="AT194" i="20"/>
  <c r="V193" i="20"/>
  <c r="AS194" i="20"/>
  <c r="AR194" i="20"/>
  <c r="X194" i="20"/>
  <c r="W194" i="20"/>
  <c r="X192" i="20"/>
  <c r="Z132" i="20" a="1"/>
  <c r="W148" i="20"/>
  <c r="V148" i="20"/>
  <c r="X147" i="20"/>
  <c r="W147" i="20"/>
  <c r="AT149" i="20"/>
  <c r="AT147" i="20"/>
  <c r="V147" i="20"/>
  <c r="AS149" i="20"/>
  <c r="AS147" i="20"/>
  <c r="AR149" i="20"/>
  <c r="X149" i="20"/>
  <c r="AT148" i="20"/>
  <c r="AR147" i="20"/>
  <c r="W149" i="20"/>
  <c r="AS148" i="20"/>
  <c r="V149" i="20"/>
  <c r="AR148" i="20"/>
  <c r="X148" i="20"/>
  <c r="BX388" i="20"/>
  <c r="FX291" i="20"/>
  <c r="AV97" i="20" a="1"/>
  <c r="C389" i="20"/>
  <c r="O322" i="20"/>
  <c r="B302" i="20"/>
  <c r="N267" i="20"/>
  <c r="AV122" i="20" a="1"/>
  <c r="FN38" i="20"/>
  <c r="FO37" i="20"/>
  <c r="FO38" i="20"/>
  <c r="FM39" i="20"/>
  <c r="FO39" i="20"/>
  <c r="FM37" i="20"/>
  <c r="FM38" i="20"/>
  <c r="FN39" i="20"/>
  <c r="FN37" i="20"/>
  <c r="A395" i="20"/>
  <c r="M352" i="20"/>
  <c r="DH23" i="20"/>
  <c r="DH22" i="20"/>
  <c r="DH24" i="20"/>
  <c r="Z187" i="20" a="1"/>
  <c r="CV279" i="20"/>
  <c r="DM183" i="20"/>
  <c r="DL183" i="20"/>
  <c r="DM185" i="20"/>
  <c r="DK183" i="20"/>
  <c r="EX183" i="20"/>
  <c r="DM184" i="20"/>
  <c r="DK184" i="20"/>
  <c r="DL184" i="20"/>
  <c r="DL185" i="20"/>
  <c r="DK185" i="20"/>
  <c r="AV27" i="20" a="1"/>
  <c r="W179" i="20"/>
  <c r="W177" i="20"/>
  <c r="V179" i="20"/>
  <c r="AT177" i="20"/>
  <c r="V177" i="20"/>
  <c r="AT178" i="20"/>
  <c r="AS177" i="20"/>
  <c r="AS178" i="20"/>
  <c r="AR177" i="20"/>
  <c r="AR178" i="20"/>
  <c r="X178" i="20"/>
  <c r="AT179" i="20"/>
  <c r="W178" i="20"/>
  <c r="AS179" i="20"/>
  <c r="V178" i="20"/>
  <c r="AR179" i="20"/>
  <c r="X179" i="20"/>
  <c r="X177" i="20"/>
  <c r="M347" i="20"/>
  <c r="A394" i="20"/>
  <c r="A391" i="20"/>
  <c r="M332" i="20"/>
  <c r="AV142" i="20" a="1"/>
  <c r="FM67" i="20"/>
  <c r="FO67" i="20"/>
  <c r="FN68" i="20"/>
  <c r="FO68" i="20"/>
  <c r="FN67" i="20"/>
  <c r="FM69" i="20"/>
  <c r="FO69" i="20"/>
  <c r="FM68" i="20"/>
  <c r="FN69" i="20"/>
  <c r="ED27" i="20" a="1"/>
  <c r="DM178" i="20"/>
  <c r="DL178" i="20"/>
  <c r="DK178" i="20"/>
  <c r="CV274" i="20"/>
  <c r="EX178" i="20"/>
  <c r="DL180" i="20"/>
  <c r="DK179" i="20"/>
  <c r="DM179" i="20"/>
  <c r="DL179" i="20"/>
  <c r="DM180" i="20"/>
  <c r="DK180" i="20"/>
  <c r="DH47" i="20" a="1"/>
  <c r="C298" i="20"/>
  <c r="O247" i="20"/>
  <c r="AG57" i="20" a="1"/>
  <c r="BX404" i="20"/>
  <c r="FX307" i="20"/>
  <c r="DH63" i="20"/>
  <c r="DH62" i="20"/>
  <c r="DH64" i="20"/>
  <c r="C302" i="20"/>
  <c r="O267" i="20"/>
  <c r="EW168" i="20"/>
  <c r="CU264" i="20"/>
  <c r="DS169" i="20"/>
  <c r="DS170" i="20"/>
  <c r="DR169" i="20"/>
  <c r="DR170" i="20"/>
  <c r="DQ169" i="20"/>
  <c r="DS168" i="20"/>
  <c r="DQ170" i="20"/>
  <c r="DR168" i="20"/>
  <c r="DQ168" i="20"/>
  <c r="B395" i="20"/>
  <c r="N352" i="20"/>
  <c r="AE159" i="20"/>
  <c r="AE157" i="20"/>
  <c r="AD157" i="20"/>
  <c r="AC158" i="20"/>
  <c r="AC157" i="20"/>
  <c r="AE158" i="20"/>
  <c r="AC159" i="20"/>
  <c r="AD158" i="20"/>
  <c r="AD159" i="20"/>
  <c r="B289" i="20"/>
  <c r="N202" i="20"/>
  <c r="AE278" i="20"/>
  <c r="AE277" i="20"/>
  <c r="AD278" i="20"/>
  <c r="AD277" i="20"/>
  <c r="AC278" i="20"/>
  <c r="AD279" i="20"/>
  <c r="AC279" i="20"/>
  <c r="AE279" i="20"/>
  <c r="AC277" i="20"/>
  <c r="FS84" i="20"/>
  <c r="FU83" i="20"/>
  <c r="FU82" i="20"/>
  <c r="FT83" i="20"/>
  <c r="FT82" i="20"/>
  <c r="FU84" i="20"/>
  <c r="FS83" i="20"/>
  <c r="FS82" i="20"/>
  <c r="FT84" i="20"/>
  <c r="DS178" i="20"/>
  <c r="DS180" i="20"/>
  <c r="DR178" i="20"/>
  <c r="DR180" i="20"/>
  <c r="DS179" i="20"/>
  <c r="DQ178" i="20"/>
  <c r="CU274" i="20"/>
  <c r="DQ180" i="20"/>
  <c r="DR179" i="20"/>
  <c r="EW178" i="20"/>
  <c r="DQ179" i="20"/>
  <c r="Z82" i="20"/>
  <c r="Z84" i="20"/>
  <c r="Z83" i="20"/>
  <c r="C382" i="20"/>
  <c r="O287" i="20"/>
  <c r="EB54" i="20"/>
  <c r="EB53" i="20"/>
  <c r="EA54" i="20"/>
  <c r="EA53" i="20"/>
  <c r="DF52" i="20"/>
  <c r="DZ54" i="20"/>
  <c r="DF54" i="20"/>
  <c r="DZ53" i="20"/>
  <c r="DF53" i="20"/>
  <c r="DE52" i="20"/>
  <c r="DE54" i="20"/>
  <c r="DE53" i="20"/>
  <c r="EY52" i="20"/>
  <c r="EB52" i="20"/>
  <c r="DD52" i="20"/>
  <c r="DD54" i="20"/>
  <c r="DD53" i="20"/>
  <c r="EA52" i="20"/>
  <c r="DZ52" i="20"/>
  <c r="CU118" i="20"/>
  <c r="DS22" i="20"/>
  <c r="DS24" i="20"/>
  <c r="DS23" i="20"/>
  <c r="DR22" i="20"/>
  <c r="DR24" i="20"/>
  <c r="DR23" i="20"/>
  <c r="DQ22" i="20"/>
  <c r="DQ24" i="20"/>
  <c r="DQ23" i="20"/>
  <c r="EW22" i="20"/>
  <c r="C297" i="20"/>
  <c r="O242" i="20"/>
  <c r="AV8" i="20"/>
  <c r="AV7" i="20"/>
  <c r="AV9" i="20"/>
  <c r="AD173" i="20"/>
  <c r="AD172" i="20"/>
  <c r="AC172" i="20"/>
  <c r="AC173" i="20"/>
  <c r="AC174" i="20"/>
  <c r="AD174" i="20"/>
  <c r="AE173" i="20"/>
  <c r="AE172" i="20"/>
  <c r="AE174" i="20"/>
  <c r="FM74" i="20"/>
  <c r="FM73" i="20"/>
  <c r="FN74" i="20"/>
  <c r="FO74" i="20"/>
  <c r="FN72" i="20"/>
  <c r="FN73" i="20"/>
  <c r="FO72" i="20"/>
  <c r="FO73" i="20"/>
  <c r="FM72" i="20"/>
  <c r="FX114" i="20"/>
  <c r="BX211" i="20"/>
  <c r="FN79" i="20"/>
  <c r="FN78" i="20"/>
  <c r="FO77" i="20"/>
  <c r="FO79" i="20"/>
  <c r="FM77" i="20"/>
  <c r="FM78" i="20"/>
  <c r="FO78" i="20"/>
  <c r="FM79" i="20"/>
  <c r="FN77" i="20"/>
  <c r="AR284" i="20"/>
  <c r="X284" i="20"/>
  <c r="W284" i="20"/>
  <c r="V284" i="20"/>
  <c r="AT283" i="20"/>
  <c r="X282" i="20"/>
  <c r="AS283" i="20"/>
  <c r="W282" i="20"/>
  <c r="AR283" i="20"/>
  <c r="X283" i="20"/>
  <c r="AT282" i="20"/>
  <c r="V282" i="20"/>
  <c r="W283" i="20"/>
  <c r="AS282" i="20"/>
  <c r="AT284" i="20"/>
  <c r="V283" i="20"/>
  <c r="AR282" i="20"/>
  <c r="AS284" i="20"/>
  <c r="ED37" i="20" a="1"/>
  <c r="CU128" i="20"/>
  <c r="DR34" i="20"/>
  <c r="DR33" i="20"/>
  <c r="DQ32" i="20"/>
  <c r="DQ34" i="20"/>
  <c r="DQ33" i="20"/>
  <c r="EW32" i="20"/>
  <c r="DS32" i="20"/>
  <c r="DS34" i="20"/>
  <c r="DS33" i="20"/>
  <c r="DR32" i="20"/>
  <c r="DZ44" i="20"/>
  <c r="DF44" i="20"/>
  <c r="DZ43" i="20"/>
  <c r="DF43" i="20"/>
  <c r="DE42" i="20"/>
  <c r="DE44" i="20"/>
  <c r="DE43" i="20"/>
  <c r="EY42" i="20"/>
  <c r="EB42" i="20"/>
  <c r="DD42" i="20"/>
  <c r="DD44" i="20"/>
  <c r="DD43" i="20"/>
  <c r="EA42" i="20"/>
  <c r="DZ42" i="20"/>
  <c r="EB44" i="20"/>
  <c r="EB43" i="20"/>
  <c r="EA44" i="20"/>
  <c r="EA43" i="20"/>
  <c r="DF42" i="20"/>
  <c r="AD142" i="20"/>
  <c r="AE144" i="20"/>
  <c r="AE142" i="20"/>
  <c r="AC144" i="20"/>
  <c r="AC142" i="20"/>
  <c r="AE143" i="20"/>
  <c r="AD143" i="20"/>
  <c r="AD144" i="20"/>
  <c r="AC143" i="20"/>
  <c r="EW143" i="20"/>
  <c r="CU239" i="20"/>
  <c r="DS145" i="20"/>
  <c r="DS144" i="20"/>
  <c r="DR145" i="20"/>
  <c r="DR144" i="20"/>
  <c r="DQ145" i="20"/>
  <c r="DQ144" i="20"/>
  <c r="DS143" i="20"/>
  <c r="DR143" i="20"/>
  <c r="DQ143" i="20"/>
  <c r="AK254" i="20"/>
  <c r="AJ254" i="20"/>
  <c r="AI254" i="20"/>
  <c r="AK252" i="20"/>
  <c r="AJ252" i="20"/>
  <c r="AI252" i="20"/>
  <c r="AK253" i="20"/>
  <c r="AJ253" i="20"/>
  <c r="AI253" i="20"/>
  <c r="AJ238" i="20"/>
  <c r="AI238" i="20"/>
  <c r="AK239" i="20"/>
  <c r="AJ239" i="20"/>
  <c r="AI239" i="20"/>
  <c r="AK237" i="20"/>
  <c r="AJ237" i="20"/>
  <c r="AI237" i="20"/>
  <c r="AK238" i="20"/>
  <c r="AT114" i="20"/>
  <c r="AS114" i="20"/>
  <c r="AR114" i="20"/>
  <c r="X114" i="20"/>
  <c r="AR113" i="20"/>
  <c r="W114" i="20"/>
  <c r="V114" i="20"/>
  <c r="AT113" i="20"/>
  <c r="AS113" i="20"/>
  <c r="X113" i="20"/>
  <c r="X112" i="20"/>
  <c r="W113" i="20"/>
  <c r="W112" i="20"/>
  <c r="V113" i="20"/>
  <c r="AT112" i="20"/>
  <c r="V112" i="20"/>
  <c r="AS112" i="20"/>
  <c r="AR112" i="20"/>
  <c r="AE103" i="20"/>
  <c r="AD103" i="20"/>
  <c r="AD104" i="20"/>
  <c r="AC102" i="20"/>
  <c r="AD102" i="20"/>
  <c r="AE104" i="20"/>
  <c r="AC104" i="20"/>
  <c r="AE102" i="20"/>
  <c r="AC103" i="20"/>
  <c r="DH29" i="20"/>
  <c r="DH28" i="20"/>
  <c r="DH27" i="20"/>
  <c r="BT1623" i="20"/>
  <c r="BT1622" i="20"/>
  <c r="BT1621" i="20"/>
  <c r="AE194" i="20"/>
  <c r="AC193" i="20"/>
  <c r="AD194" i="20"/>
  <c r="AC192" i="20"/>
  <c r="AE193" i="20"/>
  <c r="AD192" i="20"/>
  <c r="AE192" i="20"/>
  <c r="AD193" i="20"/>
  <c r="AC194" i="20"/>
  <c r="CU158" i="20"/>
  <c r="DS62" i="20"/>
  <c r="DS64" i="20"/>
  <c r="DS63" i="20"/>
  <c r="DR62" i="20"/>
  <c r="DR64" i="20"/>
  <c r="DR63" i="20"/>
  <c r="DQ62" i="20"/>
  <c r="DQ64" i="20"/>
  <c r="DQ63" i="20"/>
  <c r="EW62" i="20"/>
  <c r="W154" i="20"/>
  <c r="AS153" i="20"/>
  <c r="V154" i="20"/>
  <c r="AR153" i="20"/>
  <c r="X153" i="20"/>
  <c r="W153" i="20"/>
  <c r="V153" i="20"/>
  <c r="X152" i="20"/>
  <c r="W152" i="20"/>
  <c r="AT154" i="20"/>
  <c r="AT152" i="20"/>
  <c r="V152" i="20"/>
  <c r="AS154" i="20"/>
  <c r="AS152" i="20"/>
  <c r="AR154" i="20"/>
  <c r="X154" i="20"/>
  <c r="AT153" i="20"/>
  <c r="AR152" i="20"/>
  <c r="AV3" i="20"/>
  <c r="AV2" i="20"/>
  <c r="AV4" i="20"/>
  <c r="V174" i="20"/>
  <c r="X172" i="20"/>
  <c r="W172" i="20"/>
  <c r="AT173" i="20"/>
  <c r="AT172" i="20"/>
  <c r="V172" i="20"/>
  <c r="AT174" i="20"/>
  <c r="AS173" i="20"/>
  <c r="AS172" i="20"/>
  <c r="AS174" i="20"/>
  <c r="AR173" i="20"/>
  <c r="X173" i="20"/>
  <c r="AR172" i="20"/>
  <c r="AR174" i="20"/>
  <c r="X174" i="20"/>
  <c r="W173" i="20"/>
  <c r="W174" i="20"/>
  <c r="V173" i="20"/>
  <c r="AV137" i="20" a="1"/>
  <c r="N252" i="20"/>
  <c r="B299" i="20"/>
  <c r="Z42" i="20" a="1"/>
  <c r="C291" i="20"/>
  <c r="O212" i="20"/>
  <c r="W109" i="20"/>
  <c r="W108" i="20"/>
  <c r="W107" i="20"/>
  <c r="V109" i="20"/>
  <c r="V108" i="20"/>
  <c r="AT107" i="20"/>
  <c r="V107" i="20"/>
  <c r="AS107" i="20"/>
  <c r="AR107" i="20"/>
  <c r="AT109" i="20"/>
  <c r="AT108" i="20"/>
  <c r="AS109" i="20"/>
  <c r="AS108" i="20"/>
  <c r="AR109" i="20"/>
  <c r="X109" i="20"/>
  <c r="AR108" i="20"/>
  <c r="X108" i="20"/>
  <c r="X107" i="20"/>
  <c r="B399" i="20"/>
  <c r="N372" i="20"/>
  <c r="BX389" i="20"/>
  <c r="FX292" i="20"/>
  <c r="Z12" i="20"/>
  <c r="Z14" i="20"/>
  <c r="Z13" i="20"/>
  <c r="AV132" i="20" a="1"/>
  <c r="AE179" i="20"/>
  <c r="AC178" i="20"/>
  <c r="AE178" i="20"/>
  <c r="AC177" i="20"/>
  <c r="AD177" i="20"/>
  <c r="AC179" i="20"/>
  <c r="AD179" i="20"/>
  <c r="AD178" i="20"/>
  <c r="AE177" i="20"/>
  <c r="Z74" i="20"/>
  <c r="Z73" i="20"/>
  <c r="Z72" i="20"/>
  <c r="AR279" i="20"/>
  <c r="X279" i="20"/>
  <c r="X277" i="20"/>
  <c r="W279" i="20"/>
  <c r="W277" i="20"/>
  <c r="V279" i="20"/>
  <c r="AT278" i="20"/>
  <c r="AT277" i="20"/>
  <c r="V277" i="20"/>
  <c r="AS278" i="20"/>
  <c r="AS277" i="20"/>
  <c r="AR278" i="20"/>
  <c r="X278" i="20"/>
  <c r="AR277" i="20"/>
  <c r="W278" i="20"/>
  <c r="AT279" i="20"/>
  <c r="V278" i="20"/>
  <c r="AS279" i="20"/>
  <c r="FB200" i="20"/>
  <c r="BW297" i="20"/>
  <c r="Z37" i="20" a="1"/>
  <c r="AV182" i="20" a="1"/>
  <c r="EE77" i="20" a="1"/>
  <c r="DM133" i="20"/>
  <c r="DL133" i="20"/>
  <c r="DK133" i="20"/>
  <c r="EX133" i="20"/>
  <c r="CV229" i="20"/>
  <c r="DM134" i="20"/>
  <c r="DL134" i="20"/>
  <c r="DL135" i="20"/>
  <c r="DM135" i="20"/>
  <c r="DK134" i="20"/>
  <c r="DK135" i="20"/>
  <c r="C400" i="20"/>
  <c r="O377" i="20"/>
  <c r="BW206" i="20"/>
  <c r="FB109" i="20"/>
  <c r="BX202" i="20"/>
  <c r="FX105" i="20"/>
  <c r="AG24" i="20" l="1"/>
  <c r="AG22" i="20"/>
  <c r="DH93" i="20"/>
  <c r="DH94" i="20"/>
  <c r="AV187" i="20"/>
  <c r="AV188" i="20"/>
  <c r="AG17" i="20" a="1"/>
  <c r="AG72" i="20" a="1"/>
  <c r="AG72" i="20" s="1"/>
  <c r="DO77" i="20" a="1"/>
  <c r="DO78" i="20" s="1"/>
  <c r="AW57" i="20" a="1"/>
  <c r="AG2" i="20" a="1"/>
  <c r="Z183" i="20"/>
  <c r="Z182" i="20"/>
  <c r="AV162" i="20"/>
  <c r="AV163" i="20"/>
  <c r="FJ7" i="20" a="1"/>
  <c r="FJ7" i="20" s="1"/>
  <c r="FJ17" i="20" a="1"/>
  <c r="ED2" i="20" a="1"/>
  <c r="FG4" i="20"/>
  <c r="GC2" i="20"/>
  <c r="FF3" i="20"/>
  <c r="GB2" i="20"/>
  <c r="FF4" i="20"/>
  <c r="FG3" i="20"/>
  <c r="FH3" i="20"/>
  <c r="GC3" i="20"/>
  <c r="GB3" i="20"/>
  <c r="GD2" i="20"/>
  <c r="GD3" i="20"/>
  <c r="FH2" i="20"/>
  <c r="FG2" i="20"/>
  <c r="FH4" i="20"/>
  <c r="GB4" i="20"/>
  <c r="GC4" i="20"/>
  <c r="GD4" i="20"/>
  <c r="FF2" i="20"/>
  <c r="ED7" i="20"/>
  <c r="ED9" i="20"/>
  <c r="ED8" i="20"/>
  <c r="DH14" i="20"/>
  <c r="DH13" i="20"/>
  <c r="DH12" i="20"/>
  <c r="AW77" i="20" a="1"/>
  <c r="AW77" i="20" s="1"/>
  <c r="Z262" i="20" a="1"/>
  <c r="AV237" i="20" a="1"/>
  <c r="GF17" i="20" a="1"/>
  <c r="DH19" i="20"/>
  <c r="DH18" i="20"/>
  <c r="DH17" i="20"/>
  <c r="ED12" i="20"/>
  <c r="ED14" i="20"/>
  <c r="ED13" i="20"/>
  <c r="DH2" i="20" a="1"/>
  <c r="Z112" i="20" a="1"/>
  <c r="ED18" i="20"/>
  <c r="ED19" i="20"/>
  <c r="ED17" i="20"/>
  <c r="GF12" i="20" a="1"/>
  <c r="DH9" i="20"/>
  <c r="DH8" i="20"/>
  <c r="DH7" i="20"/>
  <c r="GF7" i="20" a="1"/>
  <c r="FJ12" i="20" a="1"/>
  <c r="ED87" i="20" a="1"/>
  <c r="ED89" i="20" s="1"/>
  <c r="AG82" i="20" a="1"/>
  <c r="AG83" i="20" s="1"/>
  <c r="Q22" i="20" a="1"/>
  <c r="FJ47" i="20" a="1"/>
  <c r="FJ48" i="20" s="1"/>
  <c r="AG52" i="20" a="1"/>
  <c r="AG52" i="20" s="1"/>
  <c r="AG12" i="20" a="1"/>
  <c r="AG12" i="20" s="1"/>
  <c r="AW62" i="20" a="1"/>
  <c r="Z117" i="20" a="1"/>
  <c r="DH57" i="20" a="1"/>
  <c r="GF92" i="20" a="1"/>
  <c r="AW22" i="20" a="1"/>
  <c r="DO79" i="20"/>
  <c r="Z107" i="20" a="1"/>
  <c r="O307" i="20"/>
  <c r="C386" i="20"/>
  <c r="AV112" i="20" a="1"/>
  <c r="GB44" i="20"/>
  <c r="FH44" i="20"/>
  <c r="GD43" i="20"/>
  <c r="FH42" i="20"/>
  <c r="FG44" i="20"/>
  <c r="GC43" i="20"/>
  <c r="GD42" i="20"/>
  <c r="FG42" i="20"/>
  <c r="FF44" i="20"/>
  <c r="GB43" i="20"/>
  <c r="GC42" i="20"/>
  <c r="FF42" i="20"/>
  <c r="FH43" i="20"/>
  <c r="GB42" i="20"/>
  <c r="FG43" i="20"/>
  <c r="GD44" i="20"/>
  <c r="FF43" i="20"/>
  <c r="GC44" i="20"/>
  <c r="AR243" i="20"/>
  <c r="X243" i="20"/>
  <c r="AS242" i="20"/>
  <c r="AT244" i="20"/>
  <c r="W243" i="20"/>
  <c r="AR242" i="20"/>
  <c r="AS244" i="20"/>
  <c r="V243" i="20"/>
  <c r="AR244" i="20"/>
  <c r="X244" i="20"/>
  <c r="W244" i="20"/>
  <c r="V244" i="20"/>
  <c r="X242" i="20"/>
  <c r="AT243" i="20"/>
  <c r="W242" i="20"/>
  <c r="AS243" i="20"/>
  <c r="AT242" i="20"/>
  <c r="V242" i="20"/>
  <c r="FU179" i="20"/>
  <c r="FT179" i="20"/>
  <c r="FS179" i="20"/>
  <c r="FU180" i="20"/>
  <c r="FU178" i="20"/>
  <c r="FT180" i="20"/>
  <c r="FT178" i="20"/>
  <c r="FS180" i="20"/>
  <c r="FS178" i="20"/>
  <c r="C393" i="20"/>
  <c r="O342" i="20"/>
  <c r="FO179" i="20"/>
  <c r="FO178" i="20"/>
  <c r="FN179" i="20"/>
  <c r="FN178" i="20"/>
  <c r="FM178" i="20"/>
  <c r="FN180" i="20"/>
  <c r="FO180" i="20"/>
  <c r="FM180" i="20"/>
  <c r="FM179" i="20"/>
  <c r="Z189" i="20"/>
  <c r="Z188" i="20"/>
  <c r="Z187" i="20"/>
  <c r="FU58" i="20"/>
  <c r="FT58" i="20"/>
  <c r="FS58" i="20"/>
  <c r="FU59" i="20"/>
  <c r="FU57" i="20"/>
  <c r="FT59" i="20"/>
  <c r="FT57" i="20"/>
  <c r="FS59" i="20"/>
  <c r="FS57" i="20"/>
  <c r="BW495" i="20"/>
  <c r="FB398" i="20"/>
  <c r="DH87" i="20" a="1"/>
  <c r="Z227" i="20" a="1"/>
  <c r="Z89" i="20"/>
  <c r="Z88" i="20"/>
  <c r="Z87" i="20"/>
  <c r="BW308" i="20"/>
  <c r="FB211" i="20"/>
  <c r="FT174" i="20"/>
  <c r="FS174" i="20"/>
  <c r="FU175" i="20"/>
  <c r="FT175" i="20"/>
  <c r="FS175" i="20"/>
  <c r="FU173" i="20"/>
  <c r="FT173" i="20"/>
  <c r="FU174" i="20"/>
  <c r="FS173" i="20"/>
  <c r="DQ195" i="20"/>
  <c r="CU290" i="20"/>
  <c r="DS196" i="20"/>
  <c r="DS194" i="20"/>
  <c r="DR196" i="20"/>
  <c r="DR194" i="20"/>
  <c r="DQ196" i="20"/>
  <c r="EW194" i="20"/>
  <c r="DQ194" i="20"/>
  <c r="DS195" i="20"/>
  <c r="DR195" i="20"/>
  <c r="AI242" i="20"/>
  <c r="AK243" i="20"/>
  <c r="AJ243" i="20"/>
  <c r="AI243" i="20"/>
  <c r="AK244" i="20"/>
  <c r="AJ244" i="20"/>
  <c r="AI244" i="20"/>
  <c r="AK242" i="20"/>
  <c r="AJ242" i="20"/>
  <c r="CU340" i="20"/>
  <c r="DS246" i="20"/>
  <c r="DR246" i="20"/>
  <c r="DQ246" i="20"/>
  <c r="DS244" i="20"/>
  <c r="DR244" i="20"/>
  <c r="DS245" i="20"/>
  <c r="DQ244" i="20"/>
  <c r="DR245" i="20"/>
  <c r="EW244" i="20"/>
  <c r="DQ245" i="20"/>
  <c r="CU279" i="20"/>
  <c r="DS185" i="20"/>
  <c r="DS184" i="20"/>
  <c r="DR185" i="20"/>
  <c r="DR184" i="20"/>
  <c r="DQ185" i="20"/>
  <c r="DQ184" i="20"/>
  <c r="DS183" i="20"/>
  <c r="DR183" i="20"/>
  <c r="DQ183" i="20"/>
  <c r="EW183" i="20"/>
  <c r="AK357" i="20"/>
  <c r="AJ357" i="20"/>
  <c r="AI357" i="20"/>
  <c r="AK359" i="20"/>
  <c r="AK358" i="20"/>
  <c r="AJ359" i="20"/>
  <c r="AJ358" i="20"/>
  <c r="AI359" i="20"/>
  <c r="AI358" i="20"/>
  <c r="FO17" i="20"/>
  <c r="FM19" i="20"/>
  <c r="FO19" i="20"/>
  <c r="FO18" i="20"/>
  <c r="FM18" i="20"/>
  <c r="FM17" i="20"/>
  <c r="FN18" i="20"/>
  <c r="FN19" i="20"/>
  <c r="FN17" i="20"/>
  <c r="CU305" i="20"/>
  <c r="DQ211" i="20"/>
  <c r="DS209" i="20"/>
  <c r="DR209" i="20"/>
  <c r="DQ209" i="20"/>
  <c r="EW209" i="20"/>
  <c r="DS210" i="20"/>
  <c r="DS211" i="20"/>
  <c r="DR210" i="20"/>
  <c r="DR211" i="20"/>
  <c r="DQ210" i="20"/>
  <c r="B482" i="20"/>
  <c r="N407" i="20"/>
  <c r="Z257" i="20" a="1"/>
  <c r="M322" i="20"/>
  <c r="A389" i="20"/>
  <c r="B495" i="20"/>
  <c r="N472" i="20"/>
  <c r="FO174" i="20"/>
  <c r="FN174" i="20"/>
  <c r="FO173" i="20"/>
  <c r="FN173" i="20"/>
  <c r="FM174" i="20"/>
  <c r="FO175" i="20"/>
  <c r="FM175" i="20"/>
  <c r="FM173" i="20"/>
  <c r="FN175" i="20"/>
  <c r="AK269" i="20"/>
  <c r="AJ268" i="20"/>
  <c r="AI267" i="20"/>
  <c r="AJ269" i="20"/>
  <c r="AI268" i="20"/>
  <c r="AI269" i="20"/>
  <c r="AK267" i="20"/>
  <c r="AK268" i="20"/>
  <c r="AJ267" i="20"/>
  <c r="DL118" i="20"/>
  <c r="DK118" i="20"/>
  <c r="EX118" i="20"/>
  <c r="CV214" i="20"/>
  <c r="DM119" i="20"/>
  <c r="DK119" i="20"/>
  <c r="DM120" i="20"/>
  <c r="DK120" i="20"/>
  <c r="DL119" i="20"/>
  <c r="DL120" i="20"/>
  <c r="DM118" i="20"/>
  <c r="AV94" i="20"/>
  <c r="AV93" i="20"/>
  <c r="AV92" i="20"/>
  <c r="ED34" i="20"/>
  <c r="ED33" i="20"/>
  <c r="ED32" i="20"/>
  <c r="C491" i="20"/>
  <c r="O452" i="20"/>
  <c r="FT135" i="20"/>
  <c r="FS135" i="20"/>
  <c r="FU134" i="20"/>
  <c r="FT134" i="20"/>
  <c r="FU133" i="20"/>
  <c r="FS134" i="20"/>
  <c r="FT133" i="20"/>
  <c r="FS133" i="20"/>
  <c r="FU135" i="20"/>
  <c r="AV232" i="20" a="1"/>
  <c r="DL158" i="20"/>
  <c r="DK158" i="20"/>
  <c r="EX158" i="20"/>
  <c r="CV254" i="20"/>
  <c r="DM160" i="20"/>
  <c r="DK159" i="20"/>
  <c r="DK160" i="20"/>
  <c r="DM158" i="20"/>
  <c r="DM159" i="20"/>
  <c r="DL159" i="20"/>
  <c r="DL160" i="20"/>
  <c r="Z99" i="20"/>
  <c r="Z98" i="20"/>
  <c r="Z97" i="20"/>
  <c r="GF47" i="20" a="1"/>
  <c r="AE199" i="20"/>
  <c r="AE197" i="20"/>
  <c r="AD197" i="20"/>
  <c r="AD199" i="20"/>
  <c r="AC197" i="20"/>
  <c r="AD198" i="20"/>
  <c r="AC198" i="20"/>
  <c r="AE198" i="20"/>
  <c r="AC199" i="20"/>
  <c r="EE79" i="20"/>
  <c r="EE78" i="20"/>
  <c r="EE77" i="20"/>
  <c r="Z277" i="20" a="1"/>
  <c r="Z44" i="20"/>
  <c r="Z43" i="20"/>
  <c r="Z42" i="20"/>
  <c r="AV152" i="20" a="1"/>
  <c r="BX307" i="20"/>
  <c r="FX210" i="20"/>
  <c r="C392" i="20"/>
  <c r="O337" i="20"/>
  <c r="AE354" i="20"/>
  <c r="AD352" i="20"/>
  <c r="AD353" i="20"/>
  <c r="AC352" i="20"/>
  <c r="AC353" i="20"/>
  <c r="AD354" i="20"/>
  <c r="AC354" i="20"/>
  <c r="AE353" i="20"/>
  <c r="AE352" i="20"/>
  <c r="DH49" i="20"/>
  <c r="DH48" i="20"/>
  <c r="DH47" i="20"/>
  <c r="CV370" i="20"/>
  <c r="EX274" i="20"/>
  <c r="DL275" i="20"/>
  <c r="DM274" i="20"/>
  <c r="DL274" i="20"/>
  <c r="DK274" i="20"/>
  <c r="DM275" i="20"/>
  <c r="DL276" i="20"/>
  <c r="DK275" i="20"/>
  <c r="DM276" i="20"/>
  <c r="DK276" i="20"/>
  <c r="AV177" i="20" a="1"/>
  <c r="AV147" i="20" a="1"/>
  <c r="AK317" i="20"/>
  <c r="AJ317" i="20"/>
  <c r="AI317" i="20"/>
  <c r="AK319" i="20"/>
  <c r="AK318" i="20"/>
  <c r="AJ319" i="20"/>
  <c r="AJ318" i="20"/>
  <c r="AI319" i="20"/>
  <c r="AI318" i="20"/>
  <c r="GF32" i="20" a="1"/>
  <c r="BX392" i="20"/>
  <c r="FX295" i="20"/>
  <c r="CV330" i="20"/>
  <c r="EX234" i="20"/>
  <c r="DL234" i="20"/>
  <c r="DM236" i="20"/>
  <c r="DK236" i="20"/>
  <c r="DM235" i="20"/>
  <c r="DK234" i="20"/>
  <c r="DM234" i="20"/>
  <c r="DL235" i="20"/>
  <c r="DL236" i="20"/>
  <c r="DK235" i="20"/>
  <c r="AW84" i="20"/>
  <c r="AW83" i="20"/>
  <c r="AW82" i="20"/>
  <c r="AV74" i="20"/>
  <c r="AV73" i="20"/>
  <c r="AV72" i="20"/>
  <c r="AE224" i="20"/>
  <c r="AC222" i="20"/>
  <c r="AC224" i="20"/>
  <c r="AE222" i="20"/>
  <c r="AD223" i="20"/>
  <c r="AD224" i="20"/>
  <c r="AD222" i="20"/>
  <c r="AC223" i="20"/>
  <c r="AE223" i="20"/>
  <c r="AV157" i="20" a="1"/>
  <c r="EW123" i="20"/>
  <c r="CU219" i="20"/>
  <c r="DS125" i="20"/>
  <c r="DS124" i="20"/>
  <c r="DR125" i="20"/>
  <c r="DR124" i="20"/>
  <c r="DQ125" i="20"/>
  <c r="DQ124" i="20"/>
  <c r="DS123" i="20"/>
  <c r="DR123" i="20"/>
  <c r="DQ123" i="20"/>
  <c r="AK378" i="20"/>
  <c r="AI377" i="20"/>
  <c r="AK379" i="20"/>
  <c r="AJ378" i="20"/>
  <c r="AJ379" i="20"/>
  <c r="AI378" i="20"/>
  <c r="AI379" i="20"/>
  <c r="AK377" i="20"/>
  <c r="AJ377" i="20"/>
  <c r="Z217" i="20" a="1"/>
  <c r="CU300" i="20"/>
  <c r="DR206" i="20"/>
  <c r="EW204" i="20"/>
  <c r="DQ206" i="20"/>
  <c r="DS205" i="20"/>
  <c r="DR205" i="20"/>
  <c r="DQ205" i="20"/>
  <c r="DS204" i="20"/>
  <c r="DR204" i="20"/>
  <c r="DS206" i="20"/>
  <c r="DQ204" i="20"/>
  <c r="A392" i="20"/>
  <c r="M337" i="20"/>
  <c r="FU149" i="20"/>
  <c r="FT149" i="20"/>
  <c r="FU148" i="20"/>
  <c r="FS149" i="20"/>
  <c r="FT148" i="20"/>
  <c r="FS148" i="20"/>
  <c r="FU150" i="20"/>
  <c r="FT150" i="20"/>
  <c r="FS150" i="20"/>
  <c r="FS88" i="20"/>
  <c r="FU87" i="20"/>
  <c r="FT87" i="20"/>
  <c r="FU89" i="20"/>
  <c r="FS87" i="20"/>
  <c r="FT89" i="20"/>
  <c r="FS89" i="20"/>
  <c r="FU88" i="20"/>
  <c r="FT88" i="20"/>
  <c r="A491" i="20"/>
  <c r="M452" i="20"/>
  <c r="EE17" i="20" a="1"/>
  <c r="BX306" i="20"/>
  <c r="FX209" i="20"/>
  <c r="AI229" i="20"/>
  <c r="AK227" i="20"/>
  <c r="AJ227" i="20"/>
  <c r="AI227" i="20"/>
  <c r="AK228" i="20"/>
  <c r="AJ228" i="20"/>
  <c r="AI228" i="20"/>
  <c r="AK229" i="20"/>
  <c r="AJ229" i="20"/>
  <c r="ED57" i="20" a="1"/>
  <c r="FS236" i="20"/>
  <c r="FU234" i="20"/>
  <c r="FT234" i="20"/>
  <c r="FS234" i="20"/>
  <c r="FU235" i="20"/>
  <c r="FU236" i="20"/>
  <c r="FT235" i="20"/>
  <c r="FT236" i="20"/>
  <c r="FS235" i="20"/>
  <c r="A397" i="20"/>
  <c r="M362" i="20"/>
  <c r="AK274" i="20"/>
  <c r="AI273" i="20"/>
  <c r="AJ274" i="20"/>
  <c r="AI274" i="20"/>
  <c r="AK272" i="20"/>
  <c r="AJ272" i="20"/>
  <c r="AK273" i="20"/>
  <c r="AI272" i="20"/>
  <c r="AJ273" i="20"/>
  <c r="FM27" i="20"/>
  <c r="FO28" i="20"/>
  <c r="FN28" i="20"/>
  <c r="FO27" i="20"/>
  <c r="FN27" i="20"/>
  <c r="FO29" i="20"/>
  <c r="FM28" i="20"/>
  <c r="FM29" i="20"/>
  <c r="FN29" i="20"/>
  <c r="AG19" i="20"/>
  <c r="AG18" i="20"/>
  <c r="AG17" i="20"/>
  <c r="CV300" i="20"/>
  <c r="DL204" i="20"/>
  <c r="EX204" i="20"/>
  <c r="DL205" i="20"/>
  <c r="DM204" i="20"/>
  <c r="DK204" i="20"/>
  <c r="DM205" i="20"/>
  <c r="DL206" i="20"/>
  <c r="DK206" i="20"/>
  <c r="DK205" i="20"/>
  <c r="DM206" i="20"/>
  <c r="ED82" i="20" a="1"/>
  <c r="GD83" i="20"/>
  <c r="GC83" i="20"/>
  <c r="GD84" i="20"/>
  <c r="GB83" i="20"/>
  <c r="GC84" i="20"/>
  <c r="FH83" i="20"/>
  <c r="FH82" i="20"/>
  <c r="GB84" i="20"/>
  <c r="FG83" i="20"/>
  <c r="GD82" i="20"/>
  <c r="FG82" i="20"/>
  <c r="FH84" i="20"/>
  <c r="FF83" i="20"/>
  <c r="GC82" i="20"/>
  <c r="FF82" i="20"/>
  <c r="FG84" i="20"/>
  <c r="GB82" i="20"/>
  <c r="FF84" i="20"/>
  <c r="AC242" i="20"/>
  <c r="AE242" i="20"/>
  <c r="AE243" i="20"/>
  <c r="AD243" i="20"/>
  <c r="AE244" i="20"/>
  <c r="AD242" i="20"/>
  <c r="AC244" i="20"/>
  <c r="AC243" i="20"/>
  <c r="AD244" i="20"/>
  <c r="BW483" i="20"/>
  <c r="FB386" i="20"/>
  <c r="FU105" i="20"/>
  <c r="FT105" i="20"/>
  <c r="FS105" i="20"/>
  <c r="FU104" i="20"/>
  <c r="FU103" i="20"/>
  <c r="FT104" i="20"/>
  <c r="FT103" i="20"/>
  <c r="FS104" i="20"/>
  <c r="FS103" i="20"/>
  <c r="BW392" i="20"/>
  <c r="FB295" i="20"/>
  <c r="FT69" i="20"/>
  <c r="FT67" i="20"/>
  <c r="FS69" i="20"/>
  <c r="FS67" i="20"/>
  <c r="FU68" i="20"/>
  <c r="FT68" i="20"/>
  <c r="FS68" i="20"/>
  <c r="FU69" i="20"/>
  <c r="FU67" i="20"/>
  <c r="Z237" i="20" a="1"/>
  <c r="B480" i="20"/>
  <c r="N397" i="20"/>
  <c r="AR374" i="20"/>
  <c r="X374" i="20"/>
  <c r="W373" i="20"/>
  <c r="AS372" i="20"/>
  <c r="W374" i="20"/>
  <c r="V373" i="20"/>
  <c r="AR372" i="20"/>
  <c r="V374" i="20"/>
  <c r="AT373" i="20"/>
  <c r="X372" i="20"/>
  <c r="AT374" i="20"/>
  <c r="AS373" i="20"/>
  <c r="W372" i="20"/>
  <c r="AS374" i="20"/>
  <c r="AR373" i="20"/>
  <c r="X373" i="20"/>
  <c r="AT372" i="20"/>
  <c r="V372" i="20"/>
  <c r="B383" i="20"/>
  <c r="N292" i="20"/>
  <c r="AG62" i="20" a="1"/>
  <c r="BW302" i="20"/>
  <c r="FB205" i="20"/>
  <c r="AV184" i="20"/>
  <c r="AV183" i="20"/>
  <c r="AV182" i="20"/>
  <c r="AV134" i="20"/>
  <c r="AV133" i="20"/>
  <c r="AV132" i="20"/>
  <c r="B394" i="20"/>
  <c r="N347" i="20"/>
  <c r="AW2" i="20" a="1"/>
  <c r="Z113" i="20"/>
  <c r="Z112" i="20"/>
  <c r="Z114" i="20"/>
  <c r="AW187" i="20" a="1"/>
  <c r="ED42" i="20" a="1"/>
  <c r="DR128" i="20"/>
  <c r="DQ128" i="20"/>
  <c r="EW128" i="20"/>
  <c r="CU224" i="20"/>
  <c r="DS130" i="20"/>
  <c r="DS129" i="20"/>
  <c r="DR130" i="20"/>
  <c r="DR129" i="20"/>
  <c r="DQ130" i="20"/>
  <c r="DQ129" i="20"/>
  <c r="DS128" i="20"/>
  <c r="Z282" i="20" a="1"/>
  <c r="FS24" i="20"/>
  <c r="FS22" i="20"/>
  <c r="FU23" i="20"/>
  <c r="FT23" i="20"/>
  <c r="FS23" i="20"/>
  <c r="FU24" i="20"/>
  <c r="FU22" i="20"/>
  <c r="FT24" i="20"/>
  <c r="FT22" i="20"/>
  <c r="AT289" i="20"/>
  <c r="AT288" i="20"/>
  <c r="AS289" i="20"/>
  <c r="AS288" i="20"/>
  <c r="AR289" i="20"/>
  <c r="X289" i="20"/>
  <c r="AR288" i="20"/>
  <c r="X288" i="20"/>
  <c r="X287" i="20"/>
  <c r="W289" i="20"/>
  <c r="W288" i="20"/>
  <c r="W287" i="20"/>
  <c r="V289" i="20"/>
  <c r="V288" i="20"/>
  <c r="AT287" i="20"/>
  <c r="V287" i="20"/>
  <c r="AS287" i="20"/>
  <c r="AR287" i="20"/>
  <c r="B490" i="20"/>
  <c r="N447" i="20"/>
  <c r="FO183" i="20"/>
  <c r="FO185" i="20"/>
  <c r="FO184" i="20"/>
  <c r="FN183" i="20"/>
  <c r="FN185" i="20"/>
  <c r="FN184" i="20"/>
  <c r="FM184" i="20"/>
  <c r="FM185" i="20"/>
  <c r="FM183" i="20"/>
  <c r="A483" i="20"/>
  <c r="M412" i="20"/>
  <c r="DQ155" i="20"/>
  <c r="DQ154" i="20"/>
  <c r="DS153" i="20"/>
  <c r="DR153" i="20"/>
  <c r="DQ153" i="20"/>
  <c r="EW153" i="20"/>
  <c r="CU249" i="20"/>
  <c r="DS155" i="20"/>
  <c r="DS154" i="20"/>
  <c r="DR155" i="20"/>
  <c r="DR154" i="20"/>
  <c r="FO140" i="20"/>
  <c r="FO138" i="20"/>
  <c r="FN138" i="20"/>
  <c r="FM138" i="20"/>
  <c r="FM139" i="20"/>
  <c r="FM140" i="20"/>
  <c r="FN139" i="20"/>
  <c r="FO139" i="20"/>
  <c r="FN140" i="20"/>
  <c r="GD89" i="20"/>
  <c r="GC89" i="20"/>
  <c r="FH87" i="20"/>
  <c r="GB89" i="20"/>
  <c r="GD88" i="20"/>
  <c r="GD87" i="20"/>
  <c r="FG87" i="20"/>
  <c r="FH89" i="20"/>
  <c r="GC88" i="20"/>
  <c r="GC87" i="20"/>
  <c r="FF87" i="20"/>
  <c r="FG89" i="20"/>
  <c r="GB88" i="20"/>
  <c r="GB87" i="20"/>
  <c r="FF89" i="20"/>
  <c r="FH88" i="20"/>
  <c r="FG88" i="20"/>
  <c r="FF88" i="20"/>
  <c r="AV227" i="20" a="1"/>
  <c r="N317" i="20"/>
  <c r="B388" i="20"/>
  <c r="A495" i="20"/>
  <c r="M472" i="20"/>
  <c r="CU380" i="20"/>
  <c r="DS286" i="20"/>
  <c r="DR286" i="20"/>
  <c r="DQ286" i="20"/>
  <c r="DS285" i="20"/>
  <c r="DS284" i="20"/>
  <c r="DR285" i="20"/>
  <c r="DR284" i="20"/>
  <c r="DQ285" i="20"/>
  <c r="DQ284" i="20"/>
  <c r="EW284" i="20"/>
  <c r="FU115" i="20"/>
  <c r="FU113" i="20"/>
  <c r="FT115" i="20"/>
  <c r="FU114" i="20"/>
  <c r="FT113" i="20"/>
  <c r="FS115" i="20"/>
  <c r="FT114" i="20"/>
  <c r="FS113" i="20"/>
  <c r="FS114" i="20"/>
  <c r="AV44" i="20"/>
  <c r="AV43" i="20"/>
  <c r="AV42" i="20"/>
  <c r="ED67" i="20" a="1"/>
  <c r="AV257" i="20" a="1"/>
  <c r="CV365" i="20"/>
  <c r="DL270" i="20"/>
  <c r="DM269" i="20"/>
  <c r="DL269" i="20"/>
  <c r="DK269" i="20"/>
  <c r="EX269" i="20"/>
  <c r="DL271" i="20"/>
  <c r="DM270" i="20"/>
  <c r="DM271" i="20"/>
  <c r="DK270" i="20"/>
  <c r="DK271" i="20"/>
  <c r="GF24" i="20"/>
  <c r="GF23" i="20"/>
  <c r="GF22" i="20"/>
  <c r="A398" i="20"/>
  <c r="M367" i="20"/>
  <c r="DO27" i="20" a="1"/>
  <c r="CV355" i="20"/>
  <c r="DM259" i="20"/>
  <c r="DL259" i="20"/>
  <c r="DK259" i="20"/>
  <c r="EX259" i="20"/>
  <c r="DK260" i="20"/>
  <c r="DL260" i="20"/>
  <c r="DM261" i="20"/>
  <c r="DK261" i="20"/>
  <c r="DL261" i="20"/>
  <c r="DM260" i="20"/>
  <c r="C490" i="20"/>
  <c r="O447" i="20"/>
  <c r="BW388" i="20"/>
  <c r="FB291" i="20"/>
  <c r="CV360" i="20"/>
  <c r="EX264" i="20"/>
  <c r="DM266" i="20"/>
  <c r="DL266" i="20"/>
  <c r="DL264" i="20"/>
  <c r="DK266" i="20"/>
  <c r="DK265" i="20"/>
  <c r="DM265" i="20"/>
  <c r="DL265" i="20"/>
  <c r="DM264" i="20"/>
  <c r="DK264" i="20"/>
  <c r="B392" i="20"/>
  <c r="N337" i="20"/>
  <c r="GF94" i="20"/>
  <c r="GF93" i="20"/>
  <c r="GF92" i="20"/>
  <c r="DR200" i="20"/>
  <c r="DQ200" i="20"/>
  <c r="CU295" i="20"/>
  <c r="DS201" i="20"/>
  <c r="DS199" i="20"/>
  <c r="DR201" i="20"/>
  <c r="DR199" i="20"/>
  <c r="DQ201" i="20"/>
  <c r="EW199" i="20"/>
  <c r="DQ199" i="20"/>
  <c r="DS200" i="20"/>
  <c r="AG7" i="20" a="1"/>
  <c r="GF27" i="20" a="1"/>
  <c r="FO63" i="20"/>
  <c r="FN63" i="20"/>
  <c r="FN64" i="20"/>
  <c r="FM62" i="20"/>
  <c r="FN62" i="20"/>
  <c r="FM63" i="20"/>
  <c r="FM64" i="20"/>
  <c r="FO64" i="20"/>
  <c r="FO62" i="20"/>
  <c r="AE302" i="20"/>
  <c r="AD302" i="20"/>
  <c r="AC303" i="20"/>
  <c r="AD303" i="20"/>
  <c r="AE304" i="20"/>
  <c r="AC304" i="20"/>
  <c r="AC302" i="20"/>
  <c r="AD304" i="20"/>
  <c r="AE303" i="20"/>
  <c r="C494" i="20"/>
  <c r="O467" i="20"/>
  <c r="W329" i="20"/>
  <c r="W328" i="20"/>
  <c r="AR327" i="20"/>
  <c r="V329" i="20"/>
  <c r="V328" i="20"/>
  <c r="X327" i="20"/>
  <c r="AT329" i="20"/>
  <c r="AT328" i="20"/>
  <c r="W327" i="20"/>
  <c r="AS329" i="20"/>
  <c r="AS328" i="20"/>
  <c r="AT327" i="20"/>
  <c r="V327" i="20"/>
  <c r="AR329" i="20"/>
  <c r="X329" i="20"/>
  <c r="AR328" i="20"/>
  <c r="X328" i="20"/>
  <c r="AS327" i="20"/>
  <c r="Z119" i="20"/>
  <c r="Z118" i="20"/>
  <c r="Z117" i="20"/>
  <c r="FO52" i="20"/>
  <c r="FN52" i="20"/>
  <c r="FM52" i="20"/>
  <c r="FN53" i="20"/>
  <c r="FO53" i="20"/>
  <c r="FO54" i="20"/>
  <c r="FM54" i="20"/>
  <c r="FM53" i="20"/>
  <c r="FN54" i="20"/>
  <c r="BX398" i="20"/>
  <c r="FX301" i="20"/>
  <c r="CV194" i="20"/>
  <c r="DM98" i="20"/>
  <c r="DL98" i="20"/>
  <c r="EX98" i="20"/>
  <c r="DK98" i="20"/>
  <c r="DM99" i="20"/>
  <c r="DM100" i="20"/>
  <c r="DK100" i="20"/>
  <c r="DL100" i="20"/>
  <c r="DK99" i="20"/>
  <c r="DL99" i="20"/>
  <c r="FJ49" i="20"/>
  <c r="AG53" i="20"/>
  <c r="C385" i="20"/>
  <c r="O302" i="20"/>
  <c r="B391" i="20"/>
  <c r="N332" i="20"/>
  <c r="AW24" i="20"/>
  <c r="AW23" i="20"/>
  <c r="AW22" i="20"/>
  <c r="AR379" i="20"/>
  <c r="X379" i="20"/>
  <c r="W378" i="20"/>
  <c r="AS377" i="20"/>
  <c r="W379" i="20"/>
  <c r="V378" i="20"/>
  <c r="AR377" i="20"/>
  <c r="V379" i="20"/>
  <c r="AT378" i="20"/>
  <c r="X377" i="20"/>
  <c r="AT379" i="20"/>
  <c r="AS378" i="20"/>
  <c r="W377" i="20"/>
  <c r="AS379" i="20"/>
  <c r="AR378" i="20"/>
  <c r="X378" i="20"/>
  <c r="AT377" i="20"/>
  <c r="V377" i="20"/>
  <c r="CV325" i="20"/>
  <c r="DL229" i="20"/>
  <c r="EX229" i="20"/>
  <c r="DM230" i="20"/>
  <c r="DK231" i="20"/>
  <c r="DK229" i="20"/>
  <c r="DL230" i="20"/>
  <c r="DM231" i="20"/>
  <c r="DL231" i="20"/>
  <c r="DM229" i="20"/>
  <c r="DK230" i="20"/>
  <c r="AD373" i="20"/>
  <c r="AC373" i="20"/>
  <c r="AE372" i="20"/>
  <c r="AD372" i="20"/>
  <c r="AC372" i="20"/>
  <c r="AD374" i="20"/>
  <c r="AE374" i="20"/>
  <c r="AE373" i="20"/>
  <c r="AC374" i="20"/>
  <c r="AD253" i="20"/>
  <c r="AE252" i="20"/>
  <c r="AC252" i="20"/>
  <c r="AE254" i="20"/>
  <c r="AC254" i="20"/>
  <c r="AD254" i="20"/>
  <c r="AC253" i="20"/>
  <c r="AD252" i="20"/>
  <c r="AE253" i="20"/>
  <c r="Z172" i="20" a="1"/>
  <c r="FS64" i="20"/>
  <c r="FS62" i="20"/>
  <c r="FU63" i="20"/>
  <c r="FT63" i="20"/>
  <c r="FS63" i="20"/>
  <c r="FU64" i="20"/>
  <c r="FU62" i="20"/>
  <c r="FT64" i="20"/>
  <c r="FT62" i="20"/>
  <c r="ED39" i="20"/>
  <c r="ED38" i="20"/>
  <c r="ED37" i="20"/>
  <c r="DH52" i="20" a="1"/>
  <c r="C477" i="20"/>
  <c r="O382" i="20"/>
  <c r="CU370" i="20"/>
  <c r="DR275" i="20"/>
  <c r="DQ274" i="20"/>
  <c r="DQ275" i="20"/>
  <c r="EW274" i="20"/>
  <c r="DS276" i="20"/>
  <c r="DR276" i="20"/>
  <c r="DQ276" i="20"/>
  <c r="DS274" i="20"/>
  <c r="DS275" i="20"/>
  <c r="DR274" i="20"/>
  <c r="AV144" i="20"/>
  <c r="AV143" i="20"/>
  <c r="AV142" i="20"/>
  <c r="AE267" i="20"/>
  <c r="AD267" i="20"/>
  <c r="AE268" i="20"/>
  <c r="AC269" i="20"/>
  <c r="AE269" i="20"/>
  <c r="AC267" i="20"/>
  <c r="AC268" i="20"/>
  <c r="AD269" i="20"/>
  <c r="AD268" i="20"/>
  <c r="BX484" i="20"/>
  <c r="FX387" i="20"/>
  <c r="Z192" i="20" a="1"/>
  <c r="AD357" i="20"/>
  <c r="AC357" i="20"/>
  <c r="AE357" i="20"/>
  <c r="AD359" i="20"/>
  <c r="AE359" i="20"/>
  <c r="AC359" i="20"/>
  <c r="AE358" i="20"/>
  <c r="AC358" i="20"/>
  <c r="AD358" i="20"/>
  <c r="Z94" i="20"/>
  <c r="Z93" i="20"/>
  <c r="Z92" i="20"/>
  <c r="FJ32" i="20" a="1"/>
  <c r="FN48" i="20"/>
  <c r="FO47" i="20"/>
  <c r="FM48" i="20"/>
  <c r="FM49" i="20"/>
  <c r="FO48" i="20"/>
  <c r="FO49" i="20"/>
  <c r="FM47" i="20"/>
  <c r="FN49" i="20"/>
  <c r="FN47" i="20"/>
  <c r="W274" i="20"/>
  <c r="V274" i="20"/>
  <c r="AT273" i="20"/>
  <c r="X272" i="20"/>
  <c r="AS273" i="20"/>
  <c r="W272" i="20"/>
  <c r="AT274" i="20"/>
  <c r="AR273" i="20"/>
  <c r="X273" i="20"/>
  <c r="AT272" i="20"/>
  <c r="V272" i="20"/>
  <c r="AS274" i="20"/>
  <c r="W273" i="20"/>
  <c r="AS272" i="20"/>
  <c r="AR274" i="20"/>
  <c r="X274" i="20"/>
  <c r="V273" i="20"/>
  <c r="AR272" i="20"/>
  <c r="BW293" i="20"/>
  <c r="FB196" i="20"/>
  <c r="Z69" i="20"/>
  <c r="Z68" i="20"/>
  <c r="Z67" i="20"/>
  <c r="AW14" i="20"/>
  <c r="AW13" i="20"/>
  <c r="AW12" i="20"/>
  <c r="CU365" i="20"/>
  <c r="DR271" i="20"/>
  <c r="EW269" i="20"/>
  <c r="DQ271" i="20"/>
  <c r="DS270" i="20"/>
  <c r="DS269" i="20"/>
  <c r="DR270" i="20"/>
  <c r="DR269" i="20"/>
  <c r="DS271" i="20"/>
  <c r="DQ270" i="20"/>
  <c r="DQ269" i="20"/>
  <c r="AV47" i="20"/>
  <c r="AV49" i="20"/>
  <c r="AV48" i="20"/>
  <c r="AV217" i="20" a="1"/>
  <c r="DH67" i="20" a="1"/>
  <c r="C394" i="20"/>
  <c r="O347" i="20"/>
  <c r="EX188" i="20"/>
  <c r="CV284" i="20"/>
  <c r="DM188" i="20"/>
  <c r="DL188" i="20"/>
  <c r="DK188" i="20"/>
  <c r="DM189" i="20"/>
  <c r="DL189" i="20"/>
  <c r="DK189" i="20"/>
  <c r="DL190" i="20"/>
  <c r="DM190" i="20"/>
  <c r="DK190" i="20"/>
  <c r="FJ24" i="20"/>
  <c r="FJ23" i="20"/>
  <c r="FJ22" i="20"/>
  <c r="W199" i="20"/>
  <c r="AT198" i="20"/>
  <c r="AS197" i="20"/>
  <c r="V199" i="20"/>
  <c r="AS198" i="20"/>
  <c r="AR197" i="20"/>
  <c r="AR198" i="20"/>
  <c r="X198" i="20"/>
  <c r="W198" i="20"/>
  <c r="V198" i="20"/>
  <c r="AT199" i="20"/>
  <c r="X197" i="20"/>
  <c r="AS199" i="20"/>
  <c r="W197" i="20"/>
  <c r="AR199" i="20"/>
  <c r="X199" i="20"/>
  <c r="AT197" i="20"/>
  <c r="V197" i="20"/>
  <c r="AS354" i="20"/>
  <c r="AS353" i="20"/>
  <c r="AT352" i="20"/>
  <c r="V352" i="20"/>
  <c r="AR354" i="20"/>
  <c r="X354" i="20"/>
  <c r="AR353" i="20"/>
  <c r="X353" i="20"/>
  <c r="AS352" i="20"/>
  <c r="W354" i="20"/>
  <c r="W353" i="20"/>
  <c r="AR352" i="20"/>
  <c r="V354" i="20"/>
  <c r="V353" i="20"/>
  <c r="X352" i="20"/>
  <c r="AT354" i="20"/>
  <c r="AT353" i="20"/>
  <c r="W352" i="20"/>
  <c r="AK199" i="20"/>
  <c r="AI197" i="20"/>
  <c r="AJ199" i="20"/>
  <c r="AI199" i="20"/>
  <c r="AK198" i="20"/>
  <c r="AJ198" i="20"/>
  <c r="AI198" i="20"/>
  <c r="AK197" i="20"/>
  <c r="AJ197" i="20"/>
  <c r="AG117" i="20" a="1"/>
  <c r="Z264" i="20"/>
  <c r="Z263" i="20"/>
  <c r="Z262" i="20"/>
  <c r="AV239" i="20"/>
  <c r="AV238" i="20"/>
  <c r="AV237" i="20"/>
  <c r="AV34" i="20"/>
  <c r="AV33" i="20"/>
  <c r="AV32" i="20"/>
  <c r="EE62" i="20" a="1"/>
  <c r="DO62" i="20" a="1"/>
  <c r="C485" i="20"/>
  <c r="O422" i="20"/>
  <c r="W208" i="20"/>
  <c r="V208" i="20"/>
  <c r="AT209" i="20"/>
  <c r="X207" i="20"/>
  <c r="AS209" i="20"/>
  <c r="W207" i="20"/>
  <c r="AR209" i="20"/>
  <c r="X209" i="20"/>
  <c r="AT207" i="20"/>
  <c r="V207" i="20"/>
  <c r="W209" i="20"/>
  <c r="AT208" i="20"/>
  <c r="AS207" i="20"/>
  <c r="V209" i="20"/>
  <c r="AS208" i="20"/>
  <c r="AR207" i="20"/>
  <c r="AR208" i="20"/>
  <c r="X208" i="20"/>
  <c r="AE237" i="20"/>
  <c r="AE239" i="20"/>
  <c r="AC237" i="20"/>
  <c r="AD239" i="20"/>
  <c r="AC238" i="20"/>
  <c r="AD237" i="20"/>
  <c r="AE238" i="20"/>
  <c r="AD238" i="20"/>
  <c r="AC239" i="20"/>
  <c r="C495" i="20"/>
  <c r="O472" i="20"/>
  <c r="FO133" i="20"/>
  <c r="FM133" i="20"/>
  <c r="FO134" i="20"/>
  <c r="FN134" i="20"/>
  <c r="FM135" i="20"/>
  <c r="FO135" i="20"/>
  <c r="FN133" i="20"/>
  <c r="FN135" i="20"/>
  <c r="FM134" i="20"/>
  <c r="AV277" i="20" a="1"/>
  <c r="B494" i="20"/>
  <c r="N467" i="20"/>
  <c r="AV139" i="20"/>
  <c r="AV138" i="20"/>
  <c r="AV137" i="20"/>
  <c r="AV172" i="20" a="1"/>
  <c r="FU34" i="20"/>
  <c r="FU32" i="20"/>
  <c r="FT34" i="20"/>
  <c r="FT32" i="20"/>
  <c r="FS34" i="20"/>
  <c r="FS32" i="20"/>
  <c r="FU33" i="20"/>
  <c r="FT33" i="20"/>
  <c r="FS33" i="20"/>
  <c r="FQ77" i="20" a="1"/>
  <c r="DS120" i="20"/>
  <c r="DS119" i="20"/>
  <c r="DR120" i="20"/>
  <c r="DR119" i="20"/>
  <c r="DQ120" i="20"/>
  <c r="DQ119" i="20"/>
  <c r="DS118" i="20"/>
  <c r="DR118" i="20"/>
  <c r="DQ118" i="20"/>
  <c r="EW118" i="20"/>
  <c r="CU214" i="20"/>
  <c r="AE203" i="20"/>
  <c r="AE202" i="20"/>
  <c r="AC204" i="20"/>
  <c r="AE204" i="20"/>
  <c r="AC202" i="20"/>
  <c r="AC203" i="20"/>
  <c r="AD202" i="20"/>
  <c r="AD203" i="20"/>
  <c r="AD204" i="20"/>
  <c r="CU360" i="20"/>
  <c r="DS266" i="20"/>
  <c r="DS264" i="20"/>
  <c r="DR266" i="20"/>
  <c r="DR264" i="20"/>
  <c r="DQ266" i="20"/>
  <c r="DQ264" i="20"/>
  <c r="DS265" i="20"/>
  <c r="EW264" i="20"/>
  <c r="DR265" i="20"/>
  <c r="DQ265" i="20"/>
  <c r="BX500" i="20"/>
  <c r="FX403" i="20"/>
  <c r="AJ332" i="20"/>
  <c r="AI332" i="20"/>
  <c r="AK334" i="20"/>
  <c r="AK333" i="20"/>
  <c r="AJ334" i="20"/>
  <c r="AJ333" i="20"/>
  <c r="AI334" i="20"/>
  <c r="AI333" i="20"/>
  <c r="AK332" i="20"/>
  <c r="AV29" i="20"/>
  <c r="AV28" i="20"/>
  <c r="AV27" i="20"/>
  <c r="AJ352" i="20"/>
  <c r="AI352" i="20"/>
  <c r="AK354" i="20"/>
  <c r="AK353" i="20"/>
  <c r="AJ354" i="20"/>
  <c r="AJ353" i="20"/>
  <c r="AI354" i="20"/>
  <c r="AI353" i="20"/>
  <c r="AK352" i="20"/>
  <c r="B397" i="20"/>
  <c r="N362" i="20"/>
  <c r="B491" i="20"/>
  <c r="N452" i="20"/>
  <c r="DO47" i="20" a="1"/>
  <c r="C398" i="20"/>
  <c r="O367" i="20"/>
  <c r="BW499" i="20"/>
  <c r="FB402" i="20"/>
  <c r="GF37" i="20" a="1"/>
  <c r="AK234" i="20"/>
  <c r="AJ234" i="20"/>
  <c r="AI234" i="20"/>
  <c r="AK232" i="20"/>
  <c r="AJ232" i="20"/>
  <c r="AI232" i="20"/>
  <c r="AK233" i="20"/>
  <c r="AJ233" i="20"/>
  <c r="AI233" i="20"/>
  <c r="Z144" i="20"/>
  <c r="Z143" i="20"/>
  <c r="Z142" i="20"/>
  <c r="FU188" i="20"/>
  <c r="FU189" i="20"/>
  <c r="FT188" i="20"/>
  <c r="FT189" i="20"/>
  <c r="FS188" i="20"/>
  <c r="FS189" i="20"/>
  <c r="FU190" i="20"/>
  <c r="FT190" i="20"/>
  <c r="FS190" i="20"/>
  <c r="DM153" i="20"/>
  <c r="DL153" i="20"/>
  <c r="DK153" i="20"/>
  <c r="EX153" i="20"/>
  <c r="CV249" i="20"/>
  <c r="DL154" i="20"/>
  <c r="DL155" i="20"/>
  <c r="DM155" i="20"/>
  <c r="DK154" i="20"/>
  <c r="DK155" i="20"/>
  <c r="DM154" i="20"/>
  <c r="CV209" i="20"/>
  <c r="EX113" i="20"/>
  <c r="DL114" i="20"/>
  <c r="DL113" i="20"/>
  <c r="DK113" i="20"/>
  <c r="DM113" i="20"/>
  <c r="DM115" i="20"/>
  <c r="DM114" i="20"/>
  <c r="DK114" i="20"/>
  <c r="DK115" i="20"/>
  <c r="DL115" i="20"/>
  <c r="W254" i="20"/>
  <c r="V254" i="20"/>
  <c r="X252" i="20"/>
  <c r="AT253" i="20"/>
  <c r="W252" i="20"/>
  <c r="AS253" i="20"/>
  <c r="AT252" i="20"/>
  <c r="V252" i="20"/>
  <c r="AR253" i="20"/>
  <c r="X253" i="20"/>
  <c r="AS252" i="20"/>
  <c r="AT254" i="20"/>
  <c r="W253" i="20"/>
  <c r="AR252" i="20"/>
  <c r="AS254" i="20"/>
  <c r="V253" i="20"/>
  <c r="AR254" i="20"/>
  <c r="X254" i="20"/>
  <c r="AG79" i="20"/>
  <c r="AG78" i="20"/>
  <c r="AG77" i="20"/>
  <c r="AJ312" i="20"/>
  <c r="AI312" i="20"/>
  <c r="AK314" i="20"/>
  <c r="AK313" i="20"/>
  <c r="AJ314" i="20"/>
  <c r="AJ313" i="20"/>
  <c r="AI314" i="20"/>
  <c r="AI313" i="20"/>
  <c r="AK312" i="20"/>
  <c r="AS314" i="20"/>
  <c r="AS313" i="20"/>
  <c r="AT312" i="20"/>
  <c r="V312" i="20"/>
  <c r="AR314" i="20"/>
  <c r="X314" i="20"/>
  <c r="AR313" i="20"/>
  <c r="X313" i="20"/>
  <c r="AS312" i="20"/>
  <c r="W314" i="20"/>
  <c r="W313" i="20"/>
  <c r="AR312" i="20"/>
  <c r="V314" i="20"/>
  <c r="V313" i="20"/>
  <c r="X312" i="20"/>
  <c r="AT314" i="20"/>
  <c r="AT313" i="20"/>
  <c r="W312" i="20"/>
  <c r="Z34" i="20"/>
  <c r="Z33" i="20"/>
  <c r="Z32" i="20"/>
  <c r="CV219" i="20"/>
  <c r="DL123" i="20"/>
  <c r="EX123" i="20"/>
  <c r="DK124" i="20"/>
  <c r="DK125" i="20"/>
  <c r="DM123" i="20"/>
  <c r="DK123" i="20"/>
  <c r="DM124" i="20"/>
  <c r="DL124" i="20"/>
  <c r="DL125" i="20"/>
  <c r="DM125" i="20"/>
  <c r="Z169" i="20"/>
  <c r="Z168" i="20"/>
  <c r="Z167" i="20"/>
  <c r="FM165" i="20"/>
  <c r="FO165" i="20"/>
  <c r="FN165" i="20"/>
  <c r="FM164" i="20"/>
  <c r="FO164" i="20"/>
  <c r="FO163" i="20"/>
  <c r="FM163" i="20"/>
  <c r="FN164" i="20"/>
  <c r="FN163" i="20"/>
  <c r="C383" i="20"/>
  <c r="O292" i="20"/>
  <c r="A383" i="20"/>
  <c r="M292" i="20"/>
  <c r="FJ92" i="20" a="1"/>
  <c r="ED94" i="20"/>
  <c r="ED93" i="20"/>
  <c r="ED92" i="20"/>
  <c r="DH72" i="20" a="1"/>
  <c r="BX303" i="20"/>
  <c r="FX206" i="20"/>
  <c r="FN104" i="20"/>
  <c r="FO103" i="20"/>
  <c r="FM104" i="20"/>
  <c r="FO104" i="20"/>
  <c r="FN105" i="20"/>
  <c r="FM103" i="20"/>
  <c r="FO105" i="20"/>
  <c r="FM105" i="20"/>
  <c r="FN103" i="20"/>
  <c r="FJ27" i="20" a="1"/>
  <c r="EW163" i="20"/>
  <c r="CU259" i="20"/>
  <c r="DS165" i="20"/>
  <c r="DS164" i="20"/>
  <c r="DR165" i="20"/>
  <c r="DR164" i="20"/>
  <c r="DQ165" i="20"/>
  <c r="DQ164" i="20"/>
  <c r="DS163" i="20"/>
  <c r="DR163" i="20"/>
  <c r="DQ163" i="20"/>
  <c r="AD227" i="20"/>
  <c r="AE229" i="20"/>
  <c r="AC227" i="20"/>
  <c r="AE227" i="20"/>
  <c r="AC228" i="20"/>
  <c r="AE228" i="20"/>
  <c r="AD228" i="20"/>
  <c r="AC229" i="20"/>
  <c r="AD229" i="20"/>
  <c r="AD272" i="20"/>
  <c r="AE274" i="20"/>
  <c r="AC272" i="20"/>
  <c r="AD274" i="20"/>
  <c r="AE272" i="20"/>
  <c r="AC274" i="20"/>
  <c r="AD273" i="20"/>
  <c r="AC273" i="20"/>
  <c r="AE273" i="20"/>
  <c r="Z49" i="20"/>
  <c r="Z48" i="20"/>
  <c r="Z47" i="20"/>
  <c r="Z164" i="20"/>
  <c r="Z163" i="20"/>
  <c r="Z162" i="20"/>
  <c r="Z39" i="20"/>
  <c r="Z38" i="20"/>
  <c r="Z37" i="20"/>
  <c r="Q22" i="20"/>
  <c r="Q24" i="20"/>
  <c r="Q23" i="20"/>
  <c r="DS160" i="20"/>
  <c r="DS159" i="20"/>
  <c r="DR160" i="20"/>
  <c r="DR159" i="20"/>
  <c r="DQ160" i="20"/>
  <c r="DQ159" i="20"/>
  <c r="DS158" i="20"/>
  <c r="DR158" i="20"/>
  <c r="DQ158" i="20"/>
  <c r="EW158" i="20"/>
  <c r="CU254" i="20"/>
  <c r="CU335" i="20"/>
  <c r="DR241" i="20"/>
  <c r="DQ241" i="20"/>
  <c r="DS239" i="20"/>
  <c r="DR239" i="20"/>
  <c r="DS240" i="20"/>
  <c r="DQ239" i="20"/>
  <c r="DR240" i="20"/>
  <c r="EW239" i="20"/>
  <c r="DQ240" i="20"/>
  <c r="DS241" i="20"/>
  <c r="AV282" i="20" a="1"/>
  <c r="GD54" i="20"/>
  <c r="FF53" i="20"/>
  <c r="GC54" i="20"/>
  <c r="GB54" i="20"/>
  <c r="FH54" i="20"/>
  <c r="GD53" i="20"/>
  <c r="FH52" i="20"/>
  <c r="FG54" i="20"/>
  <c r="GC53" i="20"/>
  <c r="GD52" i="20"/>
  <c r="FG52" i="20"/>
  <c r="FF54" i="20"/>
  <c r="GB53" i="20"/>
  <c r="GC52" i="20"/>
  <c r="FF52" i="20"/>
  <c r="FH53" i="20"/>
  <c r="GB52" i="20"/>
  <c r="FG53" i="20"/>
  <c r="B384" i="20"/>
  <c r="N297" i="20"/>
  <c r="FT169" i="20"/>
  <c r="FT168" i="20"/>
  <c r="FS169" i="20"/>
  <c r="FS168" i="20"/>
  <c r="FU170" i="20"/>
  <c r="FT170" i="20"/>
  <c r="FS170" i="20"/>
  <c r="FU169" i="20"/>
  <c r="FU168" i="20"/>
  <c r="AW59" i="20"/>
  <c r="AW58" i="20"/>
  <c r="AW57" i="20"/>
  <c r="A486" i="20"/>
  <c r="M427" i="20"/>
  <c r="Z177" i="20" a="1"/>
  <c r="A490" i="20"/>
  <c r="M447" i="20"/>
  <c r="X322" i="20"/>
  <c r="AT324" i="20"/>
  <c r="AT323" i="20"/>
  <c r="W322" i="20"/>
  <c r="AS324" i="20"/>
  <c r="AS323" i="20"/>
  <c r="AT322" i="20"/>
  <c r="V322" i="20"/>
  <c r="AR324" i="20"/>
  <c r="X324" i="20"/>
  <c r="AR323" i="20"/>
  <c r="X323" i="20"/>
  <c r="AS322" i="20"/>
  <c r="W324" i="20"/>
  <c r="W323" i="20"/>
  <c r="AR322" i="20"/>
  <c r="V324" i="20"/>
  <c r="V323" i="20"/>
  <c r="CV320" i="20"/>
  <c r="DL224" i="20"/>
  <c r="DK224" i="20"/>
  <c r="EX224" i="20"/>
  <c r="DM226" i="20"/>
  <c r="DK226" i="20"/>
  <c r="DM225" i="20"/>
  <c r="DK225" i="20"/>
  <c r="DL226" i="20"/>
  <c r="DM224" i="20"/>
  <c r="DL225" i="20"/>
  <c r="A390" i="20"/>
  <c r="M327" i="20"/>
  <c r="Z157" i="20" a="1"/>
  <c r="A488" i="20"/>
  <c r="M437" i="20"/>
  <c r="AK214" i="20"/>
  <c r="AJ214" i="20"/>
  <c r="AI214" i="20"/>
  <c r="AK213" i="20"/>
  <c r="AK212" i="20"/>
  <c r="AJ213" i="20"/>
  <c r="AJ212" i="20"/>
  <c r="AI213" i="20"/>
  <c r="AI212" i="20"/>
  <c r="AE329" i="20"/>
  <c r="AC327" i="20"/>
  <c r="AD327" i="20"/>
  <c r="AE327" i="20"/>
  <c r="AE328" i="20"/>
  <c r="AC328" i="20"/>
  <c r="AC329" i="20"/>
  <c r="AD328" i="20"/>
  <c r="AD329" i="20"/>
  <c r="Z127" i="20" a="1"/>
  <c r="AV39" i="20"/>
  <c r="AV38" i="20"/>
  <c r="AV37" i="20"/>
  <c r="AW64" i="20"/>
  <c r="AW63" i="20"/>
  <c r="AW62" i="20"/>
  <c r="AK373" i="20"/>
  <c r="AI372" i="20"/>
  <c r="AK374" i="20"/>
  <c r="AJ373" i="20"/>
  <c r="AJ374" i="20"/>
  <c r="AI373" i="20"/>
  <c r="AI374" i="20"/>
  <c r="AK372" i="20"/>
  <c r="AJ372" i="20"/>
  <c r="FF69" i="20"/>
  <c r="GB68" i="20"/>
  <c r="GC67" i="20"/>
  <c r="FF67" i="20"/>
  <c r="FH68" i="20"/>
  <c r="GB67" i="20"/>
  <c r="FG68" i="20"/>
  <c r="GD69" i="20"/>
  <c r="FF68" i="20"/>
  <c r="GC69" i="20"/>
  <c r="GB69" i="20"/>
  <c r="FH69" i="20"/>
  <c r="GD68" i="20"/>
  <c r="FH67" i="20"/>
  <c r="FG69" i="20"/>
  <c r="GC68" i="20"/>
  <c r="GD67" i="20"/>
  <c r="FG67" i="20"/>
  <c r="A480" i="20"/>
  <c r="M397" i="20"/>
  <c r="FO94" i="20"/>
  <c r="FO92" i="20"/>
  <c r="FN94" i="20"/>
  <c r="FM94" i="20"/>
  <c r="FM93" i="20"/>
  <c r="FM92" i="20"/>
  <c r="FN92" i="20"/>
  <c r="FN93" i="20"/>
  <c r="FO93" i="20"/>
  <c r="AG3" i="20"/>
  <c r="AG4" i="20"/>
  <c r="AG2" i="20"/>
  <c r="A482" i="20"/>
  <c r="M407" i="20"/>
  <c r="C482" i="20"/>
  <c r="O407" i="20"/>
  <c r="DH57" i="20"/>
  <c r="DH59" i="20"/>
  <c r="DH58" i="20"/>
  <c r="DH39" i="20"/>
  <c r="DH38" i="20"/>
  <c r="DH37" i="20"/>
  <c r="ED47" i="20"/>
  <c r="ED49" i="20"/>
  <c r="ED48" i="20"/>
  <c r="ED72" i="20" a="1"/>
  <c r="AJ202" i="20"/>
  <c r="AK204" i="20"/>
  <c r="AI202" i="20"/>
  <c r="AJ204" i="20"/>
  <c r="AI204" i="20"/>
  <c r="AK203" i="20"/>
  <c r="AJ203" i="20"/>
  <c r="AI203" i="20"/>
  <c r="AK202" i="20"/>
  <c r="BW490" i="20"/>
  <c r="FB393" i="20"/>
  <c r="AV102" i="20" a="1"/>
  <c r="GF79" i="20"/>
  <c r="GF78" i="20"/>
  <c r="GF77" i="20"/>
  <c r="AK289" i="20"/>
  <c r="AK288" i="20"/>
  <c r="AK287" i="20"/>
  <c r="AJ289" i="20"/>
  <c r="AJ288" i="20"/>
  <c r="AJ287" i="20"/>
  <c r="AI289" i="20"/>
  <c r="AI288" i="20"/>
  <c r="AI287" i="20"/>
  <c r="B389" i="20"/>
  <c r="N322" i="20"/>
  <c r="B398" i="20"/>
  <c r="N367" i="20"/>
  <c r="AD289" i="20"/>
  <c r="AD288" i="20"/>
  <c r="AE289" i="20"/>
  <c r="AE288" i="20"/>
  <c r="AC289" i="20"/>
  <c r="AD287" i="20"/>
  <c r="AC287" i="20"/>
  <c r="AE287" i="20"/>
  <c r="AC288" i="20"/>
  <c r="GF64" i="20"/>
  <c r="GF63" i="20"/>
  <c r="GF62" i="20"/>
  <c r="Z29" i="20"/>
  <c r="Z28" i="20"/>
  <c r="Z27" i="20"/>
  <c r="AS334" i="20"/>
  <c r="AS333" i="20"/>
  <c r="AT332" i="20"/>
  <c r="V332" i="20"/>
  <c r="AR334" i="20"/>
  <c r="X334" i="20"/>
  <c r="AR333" i="20"/>
  <c r="X333" i="20"/>
  <c r="AS332" i="20"/>
  <c r="W334" i="20"/>
  <c r="W333" i="20"/>
  <c r="AR332" i="20"/>
  <c r="V334" i="20"/>
  <c r="V333" i="20"/>
  <c r="X332" i="20"/>
  <c r="AT334" i="20"/>
  <c r="AT333" i="20"/>
  <c r="W332" i="20"/>
  <c r="FX201" i="20"/>
  <c r="BX298" i="20"/>
  <c r="BW393" i="20"/>
  <c r="FB296" i="20"/>
  <c r="AV107" i="20" a="1"/>
  <c r="FS144" i="20"/>
  <c r="FT143" i="20"/>
  <c r="FS143" i="20"/>
  <c r="FU145" i="20"/>
  <c r="FT145" i="20"/>
  <c r="FS145" i="20"/>
  <c r="FU144" i="20"/>
  <c r="FT144" i="20"/>
  <c r="FU143" i="20"/>
  <c r="DH42" i="20" a="1"/>
  <c r="AW7" i="20" a="1"/>
  <c r="W269" i="20"/>
  <c r="V268" i="20"/>
  <c r="AS267" i="20"/>
  <c r="V269" i="20"/>
  <c r="AR267" i="20"/>
  <c r="AT268" i="20"/>
  <c r="AT269" i="20"/>
  <c r="AS268" i="20"/>
  <c r="X267" i="20"/>
  <c r="AS269" i="20"/>
  <c r="AR268" i="20"/>
  <c r="X268" i="20"/>
  <c r="W267" i="20"/>
  <c r="AR269" i="20"/>
  <c r="X269" i="20"/>
  <c r="W268" i="20"/>
  <c r="AT267" i="20"/>
  <c r="V267" i="20"/>
  <c r="AG57" i="20"/>
  <c r="AG59" i="20"/>
  <c r="AG58" i="20"/>
  <c r="A489" i="20"/>
  <c r="M442" i="20"/>
  <c r="C484" i="20"/>
  <c r="O417" i="20"/>
  <c r="Z133" i="20"/>
  <c r="Z132" i="20"/>
  <c r="Z134" i="20"/>
  <c r="AV192" i="20" a="1"/>
  <c r="FJ37" i="20" a="1"/>
  <c r="FO130" i="20"/>
  <c r="FO128" i="20"/>
  <c r="FM128" i="20"/>
  <c r="FN130" i="20"/>
  <c r="FM130" i="20"/>
  <c r="FM129" i="20"/>
  <c r="FO129" i="20"/>
  <c r="FN128" i="20"/>
  <c r="FN129" i="20"/>
  <c r="FT29" i="20"/>
  <c r="FT27" i="20"/>
  <c r="FS29" i="20"/>
  <c r="FS27" i="20"/>
  <c r="FU28" i="20"/>
  <c r="FT28" i="20"/>
  <c r="FS28" i="20"/>
  <c r="FU29" i="20"/>
  <c r="FU27" i="20"/>
  <c r="AI344" i="20"/>
  <c r="AI343" i="20"/>
  <c r="AK342" i="20"/>
  <c r="AJ342" i="20"/>
  <c r="AI342" i="20"/>
  <c r="AK344" i="20"/>
  <c r="AK343" i="20"/>
  <c r="AJ344" i="20"/>
  <c r="AJ343" i="20"/>
  <c r="M307" i="20"/>
  <c r="A386" i="20"/>
  <c r="BW402" i="20"/>
  <c r="FB305" i="20"/>
  <c r="B485" i="20"/>
  <c r="N422" i="20"/>
  <c r="A494" i="20"/>
  <c r="M467" i="20"/>
  <c r="AK304" i="20"/>
  <c r="AI303" i="20"/>
  <c r="AJ304" i="20"/>
  <c r="AK302" i="20"/>
  <c r="AI304" i="20"/>
  <c r="AJ302" i="20"/>
  <c r="AI302" i="20"/>
  <c r="AK303" i="20"/>
  <c r="AJ303" i="20"/>
  <c r="DO92" i="20" a="1"/>
  <c r="EE92" i="20" a="1"/>
  <c r="DH34" i="20"/>
  <c r="DH33" i="20"/>
  <c r="DH32" i="20"/>
  <c r="DO32" i="20" s="1" a="1"/>
  <c r="AR223" i="20"/>
  <c r="X223" i="20"/>
  <c r="AS222" i="20"/>
  <c r="AT224" i="20"/>
  <c r="W223" i="20"/>
  <c r="AR222" i="20"/>
  <c r="AS224" i="20"/>
  <c r="V223" i="20"/>
  <c r="AR224" i="20"/>
  <c r="X224" i="20"/>
  <c r="W224" i="20"/>
  <c r="V224" i="20"/>
  <c r="X222" i="20"/>
  <c r="AT223" i="20"/>
  <c r="W222" i="20"/>
  <c r="AS223" i="20"/>
  <c r="AT222" i="20"/>
  <c r="V222" i="20"/>
  <c r="CU426" i="20"/>
  <c r="DR330" i="20"/>
  <c r="DS332" i="20"/>
  <c r="DQ330" i="20"/>
  <c r="DR332" i="20"/>
  <c r="EW330" i="20"/>
  <c r="DQ332" i="20"/>
  <c r="DS331" i="20"/>
  <c r="DR331" i="20"/>
  <c r="DQ331" i="20"/>
  <c r="DS330" i="20"/>
  <c r="FN23" i="20"/>
  <c r="FO22" i="20"/>
  <c r="FN22" i="20"/>
  <c r="FM22" i="20"/>
  <c r="FO23" i="20"/>
  <c r="FM24" i="20"/>
  <c r="FO24" i="20"/>
  <c r="FN24" i="20"/>
  <c r="FM23" i="20"/>
  <c r="FO110" i="20"/>
  <c r="FN109" i="20"/>
  <c r="FO108" i="20"/>
  <c r="FN108" i="20"/>
  <c r="FN110" i="20"/>
  <c r="FM109" i="20"/>
  <c r="FM108" i="20"/>
  <c r="FM110" i="20"/>
  <c r="FO109" i="20"/>
  <c r="FO169" i="20"/>
  <c r="FN169" i="20"/>
  <c r="FO168" i="20"/>
  <c r="FN168" i="20"/>
  <c r="FM169" i="20"/>
  <c r="FO170" i="20"/>
  <c r="FM168" i="20"/>
  <c r="FN170" i="20"/>
  <c r="FM170" i="20"/>
  <c r="AW52" i="20" a="1"/>
  <c r="Z232" i="20" a="1"/>
  <c r="FG74" i="20"/>
  <c r="GB73" i="20"/>
  <c r="GB72" i="20"/>
  <c r="FF74" i="20"/>
  <c r="FH73" i="20"/>
  <c r="FG73" i="20"/>
  <c r="FF73" i="20"/>
  <c r="GD74" i="20"/>
  <c r="GC74" i="20"/>
  <c r="FH72" i="20"/>
  <c r="GB74" i="20"/>
  <c r="GD73" i="20"/>
  <c r="GD72" i="20"/>
  <c r="FG72" i="20"/>
  <c r="FH74" i="20"/>
  <c r="GC73" i="20"/>
  <c r="GC72" i="20"/>
  <c r="FF72" i="20"/>
  <c r="A384" i="20"/>
  <c r="M297" i="20"/>
  <c r="AD343" i="20"/>
  <c r="AC342" i="20"/>
  <c r="AD344" i="20"/>
  <c r="AD342" i="20"/>
  <c r="AE342" i="20"/>
  <c r="AE343" i="20"/>
  <c r="AC343" i="20"/>
  <c r="AE344" i="20"/>
  <c r="AC344" i="20"/>
  <c r="A477" i="20"/>
  <c r="M382" i="20"/>
  <c r="AE214" i="20"/>
  <c r="AC213" i="20"/>
  <c r="AD212" i="20"/>
  <c r="AE213" i="20"/>
  <c r="AC214" i="20"/>
  <c r="AE212" i="20"/>
  <c r="AD213" i="20"/>
  <c r="AC212" i="20"/>
  <c r="AD214" i="20"/>
  <c r="AR204" i="20"/>
  <c r="X204" i="20"/>
  <c r="AT202" i="20"/>
  <c r="V202" i="20"/>
  <c r="W204" i="20"/>
  <c r="AT203" i="20"/>
  <c r="AS202" i="20"/>
  <c r="V204" i="20"/>
  <c r="AS203" i="20"/>
  <c r="AR202" i="20"/>
  <c r="AR203" i="20"/>
  <c r="X203" i="20"/>
  <c r="W203" i="20"/>
  <c r="V203" i="20"/>
  <c r="AT204" i="20"/>
  <c r="X202" i="20"/>
  <c r="AS204" i="20"/>
  <c r="W202" i="20"/>
  <c r="AV117" i="20" a="1"/>
  <c r="DK148" i="20"/>
  <c r="EX148" i="20"/>
  <c r="CV244" i="20"/>
  <c r="DM148" i="20"/>
  <c r="DL148" i="20"/>
  <c r="DL150" i="20"/>
  <c r="DL149" i="20"/>
  <c r="DK149" i="20"/>
  <c r="DM150" i="20"/>
  <c r="DK150" i="20"/>
  <c r="DM149" i="20"/>
  <c r="B477" i="20"/>
  <c r="N382" i="20"/>
  <c r="FJ64" i="20"/>
  <c r="FJ63" i="20"/>
  <c r="FJ62" i="20"/>
  <c r="C486" i="20"/>
  <c r="O427" i="20"/>
  <c r="BX485" i="20"/>
  <c r="FX388" i="20"/>
  <c r="W214" i="20"/>
  <c r="AR212" i="20"/>
  <c r="V214" i="20"/>
  <c r="AT213" i="20"/>
  <c r="AS213" i="20"/>
  <c r="AR213" i="20"/>
  <c r="X213" i="20"/>
  <c r="X212" i="20"/>
  <c r="AT214" i="20"/>
  <c r="W213" i="20"/>
  <c r="W212" i="20"/>
  <c r="AS214" i="20"/>
  <c r="V213" i="20"/>
  <c r="AT212" i="20"/>
  <c r="V212" i="20"/>
  <c r="AR214" i="20"/>
  <c r="X214" i="20"/>
  <c r="AS212" i="20"/>
  <c r="Z152" i="20" a="1"/>
  <c r="ED52" i="20" a="1"/>
  <c r="C397" i="20"/>
  <c r="O362" i="20"/>
  <c r="AT248" i="20"/>
  <c r="W247" i="20"/>
  <c r="AS248" i="20"/>
  <c r="AT247" i="20"/>
  <c r="V247" i="20"/>
  <c r="AR248" i="20"/>
  <c r="X248" i="20"/>
  <c r="AS247" i="20"/>
  <c r="AT249" i="20"/>
  <c r="W248" i="20"/>
  <c r="AR247" i="20"/>
  <c r="AS249" i="20"/>
  <c r="V248" i="20"/>
  <c r="AR249" i="20"/>
  <c r="X249" i="20"/>
  <c r="W249" i="20"/>
  <c r="V249" i="20"/>
  <c r="X247" i="20"/>
  <c r="ED29" i="20"/>
  <c r="ED28" i="20"/>
  <c r="ED27" i="20"/>
  <c r="AK349" i="20"/>
  <c r="AK348" i="20"/>
  <c r="AJ349" i="20"/>
  <c r="AJ348" i="20"/>
  <c r="AI349" i="20"/>
  <c r="AI348" i="20"/>
  <c r="AK347" i="20"/>
  <c r="AJ347" i="20"/>
  <c r="AI347" i="20"/>
  <c r="CV375" i="20"/>
  <c r="DM279" i="20"/>
  <c r="DM281" i="20"/>
  <c r="DL279" i="20"/>
  <c r="DK279" i="20"/>
  <c r="EX279" i="20"/>
  <c r="DL280" i="20"/>
  <c r="DK280" i="20"/>
  <c r="DK281" i="20"/>
  <c r="DL281" i="20"/>
  <c r="DM280" i="20"/>
  <c r="AV124" i="20"/>
  <c r="AV123" i="20"/>
  <c r="AV122" i="20"/>
  <c r="AV99" i="20"/>
  <c r="AV98" i="20"/>
  <c r="AV97" i="20"/>
  <c r="Z147" i="20" a="1"/>
  <c r="CV239" i="20"/>
  <c r="DM143" i="20"/>
  <c r="DL143" i="20"/>
  <c r="DK143" i="20"/>
  <c r="EX143" i="20"/>
  <c r="DK145" i="20"/>
  <c r="DL144" i="20"/>
  <c r="DM144" i="20"/>
  <c r="DL145" i="20"/>
  <c r="DK144" i="20"/>
  <c r="DM145" i="20"/>
  <c r="AV167" i="20"/>
  <c r="AV169" i="20"/>
  <c r="AV168" i="20"/>
  <c r="FU100" i="20"/>
  <c r="FT100" i="20"/>
  <c r="FS100" i="20"/>
  <c r="FU99" i="20"/>
  <c r="FU98" i="20"/>
  <c r="FT99" i="20"/>
  <c r="FT98" i="20"/>
  <c r="FS99" i="20"/>
  <c r="FS98" i="20"/>
  <c r="FS110" i="20"/>
  <c r="FT109" i="20"/>
  <c r="FS108" i="20"/>
  <c r="FS109" i="20"/>
  <c r="FU110" i="20"/>
  <c r="FU108" i="20"/>
  <c r="FT110" i="20"/>
  <c r="FU109" i="20"/>
  <c r="FT108" i="20"/>
  <c r="AV127" i="20" a="1"/>
  <c r="Z124" i="20"/>
  <c r="Z123" i="20"/>
  <c r="Z122" i="20"/>
  <c r="FO59" i="20"/>
  <c r="FO58" i="20"/>
  <c r="FN58" i="20"/>
  <c r="FO57" i="20"/>
  <c r="FN57" i="20"/>
  <c r="FM57" i="20"/>
  <c r="FM59" i="20"/>
  <c r="FN59" i="20"/>
  <c r="FM58" i="20"/>
  <c r="Z139" i="20"/>
  <c r="Z138" i="20"/>
  <c r="Z137" i="20"/>
  <c r="AE314" i="20"/>
  <c r="AE313" i="20"/>
  <c r="AD312" i="20"/>
  <c r="AD313" i="20"/>
  <c r="AD314" i="20"/>
  <c r="AC313" i="20"/>
  <c r="AC312" i="20"/>
  <c r="AC314" i="20"/>
  <c r="AE312" i="20"/>
  <c r="AD378" i="20"/>
  <c r="AC378" i="20"/>
  <c r="AD377" i="20"/>
  <c r="AC377" i="20"/>
  <c r="AE377" i="20"/>
  <c r="AD379" i="20"/>
  <c r="AC379" i="20"/>
  <c r="AE379" i="20"/>
  <c r="AE378" i="20"/>
  <c r="FG58" i="20"/>
  <c r="GD59" i="20"/>
  <c r="FF58" i="20"/>
  <c r="GC59" i="20"/>
  <c r="GB59" i="20"/>
  <c r="FH59" i="20"/>
  <c r="GD58" i="20"/>
  <c r="FH57" i="20"/>
  <c r="FG59" i="20"/>
  <c r="GC58" i="20"/>
  <c r="GD57" i="20"/>
  <c r="FG57" i="20"/>
  <c r="FF59" i="20"/>
  <c r="GB58" i="20"/>
  <c r="GC57" i="20"/>
  <c r="FF57" i="20"/>
  <c r="FH58" i="20"/>
  <c r="GB57" i="20"/>
  <c r="C388" i="20"/>
  <c r="O317" i="20"/>
  <c r="BW301" i="20"/>
  <c r="FB204" i="20"/>
  <c r="EE22" i="20" a="1"/>
  <c r="DO22" i="20" a="1"/>
  <c r="AV89" i="20"/>
  <c r="AV88" i="20"/>
  <c r="AV87" i="20"/>
  <c r="AV69" i="20"/>
  <c r="AV68" i="20"/>
  <c r="AV67" i="20"/>
  <c r="DH82" i="20" a="1"/>
  <c r="AT359" i="20"/>
  <c r="AT358" i="20"/>
  <c r="W357" i="20"/>
  <c r="AS359" i="20"/>
  <c r="AS358" i="20"/>
  <c r="AT357" i="20"/>
  <c r="V357" i="20"/>
  <c r="AR359" i="20"/>
  <c r="X359" i="20"/>
  <c r="AR358" i="20"/>
  <c r="X358" i="20"/>
  <c r="AS357" i="20"/>
  <c r="W359" i="20"/>
  <c r="W358" i="20"/>
  <c r="AR357" i="20"/>
  <c r="V359" i="20"/>
  <c r="V358" i="20"/>
  <c r="X357" i="20"/>
  <c r="BX301" i="20"/>
  <c r="FX204" i="20"/>
  <c r="CU325" i="20"/>
  <c r="DR230" i="20"/>
  <c r="EW229" i="20"/>
  <c r="DQ230" i="20"/>
  <c r="DS231" i="20"/>
  <c r="DR231" i="20"/>
  <c r="DQ231" i="20"/>
  <c r="DS229" i="20"/>
  <c r="DR229" i="20"/>
  <c r="DS230" i="20"/>
  <c r="DQ229" i="20"/>
  <c r="BX489" i="20"/>
  <c r="FX392" i="20"/>
  <c r="CV295" i="20"/>
  <c r="DM199" i="20"/>
  <c r="DL199" i="20"/>
  <c r="EX199" i="20"/>
  <c r="DK199" i="20"/>
  <c r="DM201" i="20"/>
  <c r="DK201" i="20"/>
  <c r="DK200" i="20"/>
  <c r="DL201" i="20"/>
  <c r="DM200" i="20"/>
  <c r="DL200" i="20"/>
  <c r="Z102" i="20" a="1"/>
  <c r="B488" i="20"/>
  <c r="N437" i="20"/>
  <c r="AV262" i="20" a="1"/>
  <c r="N307" i="20"/>
  <c r="B386" i="20"/>
  <c r="C384" i="20"/>
  <c r="O297" i="20"/>
  <c r="FO2" i="20"/>
  <c r="FN2" i="20"/>
  <c r="FM2" i="20"/>
  <c r="FM4" i="20"/>
  <c r="FN3" i="20"/>
  <c r="FO4" i="20"/>
  <c r="FN4" i="20"/>
  <c r="FO3" i="20"/>
  <c r="FM3" i="20"/>
  <c r="BX291" i="20"/>
  <c r="FX194" i="20"/>
  <c r="AW17" i="20" a="1"/>
  <c r="AG73" i="20" l="1"/>
  <c r="AG137" i="20" a="1"/>
  <c r="AG74" i="20"/>
  <c r="DO77" i="20"/>
  <c r="AG42" i="20" a="1"/>
  <c r="AG182" i="20" a="1"/>
  <c r="AG262" i="20" a="1"/>
  <c r="AG264" i="20" s="1"/>
  <c r="AW142" i="20" a="1"/>
  <c r="AW143" i="20" s="1"/>
  <c r="AW132" i="20" a="1"/>
  <c r="AW132" i="20" s="1"/>
  <c r="DO17" i="20" a="1"/>
  <c r="AG132" i="20" a="1"/>
  <c r="AG133" i="20" s="1"/>
  <c r="DO57" i="20" a="1"/>
  <c r="DO57" i="20" s="1"/>
  <c r="AG142" i="20" a="1"/>
  <c r="AG144" i="20" s="1"/>
  <c r="AG67" i="20" a="1"/>
  <c r="AG69" i="20" s="1"/>
  <c r="EE47" i="20" a="1"/>
  <c r="EE48" i="20" s="1"/>
  <c r="FJ47" i="20"/>
  <c r="AG47" i="20" a="1"/>
  <c r="AG49" i="20" s="1"/>
  <c r="AG112" i="20" a="1"/>
  <c r="FJ8" i="20"/>
  <c r="FJ9" i="20"/>
  <c r="GF2" i="20" a="1"/>
  <c r="GF2" i="20" s="1"/>
  <c r="ED87" i="20"/>
  <c r="ED88" i="20"/>
  <c r="AG84" i="20"/>
  <c r="AG82" i="20"/>
  <c r="AW78" i="20"/>
  <c r="Q72" i="20" a="1"/>
  <c r="Q72" i="20" s="1"/>
  <c r="AW162" i="20" a="1"/>
  <c r="AG54" i="20"/>
  <c r="Q52" i="20" s="1" a="1"/>
  <c r="AW79" i="20"/>
  <c r="AV202" i="20" a="1"/>
  <c r="DO7" i="20" a="1"/>
  <c r="DH4" i="20"/>
  <c r="DH3" i="20"/>
  <c r="DH2" i="20"/>
  <c r="AG13" i="20"/>
  <c r="Z327" i="20" a="1"/>
  <c r="Z327" i="20" s="1"/>
  <c r="AG14" i="20"/>
  <c r="GF19" i="20"/>
  <c r="GF18" i="20"/>
  <c r="GF17" i="20"/>
  <c r="GF12" i="20"/>
  <c r="GF13" i="20"/>
  <c r="GF14" i="20"/>
  <c r="EE7" i="20" a="1"/>
  <c r="FJ2" i="20" a="1"/>
  <c r="AG97" i="20" a="1"/>
  <c r="AG99" i="20" s="1"/>
  <c r="FJ13" i="20"/>
  <c r="FJ12" i="20"/>
  <c r="FJ14" i="20"/>
  <c r="EE12" i="20" a="1"/>
  <c r="DO12" i="20" a="1"/>
  <c r="ED4" i="20"/>
  <c r="ED3" i="20"/>
  <c r="ED2" i="20"/>
  <c r="AW137" i="20" a="1"/>
  <c r="AW137" i="20" s="1"/>
  <c r="GF8" i="20"/>
  <c r="GF7" i="20"/>
  <c r="GF9" i="20"/>
  <c r="FJ19" i="20"/>
  <c r="FJ18" i="20"/>
  <c r="FJ17" i="20"/>
  <c r="AW167" i="20" a="1"/>
  <c r="AW167" i="20" s="1"/>
  <c r="DO37" i="20" a="1"/>
  <c r="DO39" i="20" s="1"/>
  <c r="AW32" i="20" a="1"/>
  <c r="AW32" i="20" s="1"/>
  <c r="AW72" i="20" a="1"/>
  <c r="AV357" i="20" a="1"/>
  <c r="AV358" i="20" s="1"/>
  <c r="AW67" i="20" a="1"/>
  <c r="AW67" i="20" s="1"/>
  <c r="FJ72" i="20" a="1"/>
  <c r="FJ73" i="20" s="1"/>
  <c r="Q57" i="20" a="1"/>
  <c r="Z222" i="20" a="1"/>
  <c r="Z224" i="20" s="1"/>
  <c r="GG77" i="20" a="1"/>
  <c r="GG77" i="20" s="1"/>
  <c r="AM62" i="20" a="1"/>
  <c r="AM64" i="20" s="1"/>
  <c r="H65" i="20" s="1"/>
  <c r="AG167" i="20" a="1"/>
  <c r="EE37" i="20" a="1"/>
  <c r="EE39" i="20" s="1"/>
  <c r="GF57" i="20" a="1"/>
  <c r="Z197" i="20" a="1"/>
  <c r="AW182" i="20" a="1"/>
  <c r="AW182" i="20" s="1"/>
  <c r="EE27" i="20" a="1"/>
  <c r="EE27" i="20" s="1"/>
  <c r="AG37" i="20" a="1"/>
  <c r="AG38" i="20" s="1"/>
  <c r="AM12" i="20" a="1"/>
  <c r="AM13" i="20" s="1"/>
  <c r="H14" i="20" s="1"/>
  <c r="Q17" i="20" a="1"/>
  <c r="Z242" i="20" a="1"/>
  <c r="B481" i="20"/>
  <c r="N402" i="20"/>
  <c r="DH84" i="20"/>
  <c r="DH83" i="20"/>
  <c r="DH82" i="20"/>
  <c r="AG122" i="20" a="1"/>
  <c r="AV212" i="20" a="1"/>
  <c r="AV119" i="20"/>
  <c r="AV118" i="20"/>
  <c r="AV117" i="20"/>
  <c r="AW54" i="20"/>
  <c r="AW53" i="20"/>
  <c r="AW52" i="20"/>
  <c r="CU522" i="20"/>
  <c r="DS427" i="20"/>
  <c r="DR427" i="20"/>
  <c r="DS428" i="20"/>
  <c r="DQ427" i="20"/>
  <c r="DS426" i="20"/>
  <c r="DR428" i="20"/>
  <c r="DR426" i="20"/>
  <c r="DQ428" i="20"/>
  <c r="DQ426" i="20"/>
  <c r="EW426" i="20"/>
  <c r="BW498" i="20"/>
  <c r="FB401" i="20"/>
  <c r="FJ39" i="20"/>
  <c r="FJ38" i="20"/>
  <c r="FJ37" i="20"/>
  <c r="Z267" i="20" a="1"/>
  <c r="AG27" i="20" a="1"/>
  <c r="CV416" i="20"/>
  <c r="DL320" i="20"/>
  <c r="DL321" i="20"/>
  <c r="EX320" i="20"/>
  <c r="DM320" i="20"/>
  <c r="DK322" i="20"/>
  <c r="DK320" i="20"/>
  <c r="DL322" i="20"/>
  <c r="DK321" i="20"/>
  <c r="DM322" i="20"/>
  <c r="DM321" i="20"/>
  <c r="AV284" i="20"/>
  <c r="AV283" i="20"/>
  <c r="AV282" i="20"/>
  <c r="DH73" i="20"/>
  <c r="DH72" i="20"/>
  <c r="DH74" i="20"/>
  <c r="CV305" i="20"/>
  <c r="DM209" i="20"/>
  <c r="DL209" i="20"/>
  <c r="EX209" i="20"/>
  <c r="DL211" i="20"/>
  <c r="DK210" i="20"/>
  <c r="DL210" i="20"/>
  <c r="DM210" i="20"/>
  <c r="DM211" i="20"/>
  <c r="DK211" i="20"/>
  <c r="DK209" i="20"/>
  <c r="B492" i="20"/>
  <c r="N457" i="20"/>
  <c r="CU310" i="20"/>
  <c r="DR214" i="20"/>
  <c r="DS215" i="20"/>
  <c r="DQ214" i="20"/>
  <c r="DR215" i="20"/>
  <c r="EW214" i="20"/>
  <c r="DQ215" i="20"/>
  <c r="DS216" i="20"/>
  <c r="DR216" i="20"/>
  <c r="DQ216" i="20"/>
  <c r="DS214" i="20"/>
  <c r="FM188" i="20"/>
  <c r="FN189" i="20"/>
  <c r="FO188" i="20"/>
  <c r="FO190" i="20"/>
  <c r="FM190" i="20"/>
  <c r="FM189" i="20"/>
  <c r="FN188" i="20"/>
  <c r="FO189" i="20"/>
  <c r="FN190" i="20"/>
  <c r="FU271" i="20"/>
  <c r="FT269" i="20"/>
  <c r="FT271" i="20"/>
  <c r="FU270" i="20"/>
  <c r="FS269" i="20"/>
  <c r="FS271" i="20"/>
  <c r="FT270" i="20"/>
  <c r="FS270" i="20"/>
  <c r="FU269" i="20"/>
  <c r="FJ34" i="20"/>
  <c r="FJ33" i="20"/>
  <c r="FJ32" i="20"/>
  <c r="CU466" i="20"/>
  <c r="DR372" i="20"/>
  <c r="DR370" i="20"/>
  <c r="DQ372" i="20"/>
  <c r="DQ370" i="20"/>
  <c r="EW370" i="20"/>
  <c r="DS371" i="20"/>
  <c r="DR371" i="20"/>
  <c r="DQ371" i="20"/>
  <c r="DS372" i="20"/>
  <c r="DS370" i="20"/>
  <c r="CU391" i="20"/>
  <c r="DQ297" i="20"/>
  <c r="DS296" i="20"/>
  <c r="DR296" i="20"/>
  <c r="DS295" i="20"/>
  <c r="DQ296" i="20"/>
  <c r="DR295" i="20"/>
  <c r="EW295" i="20"/>
  <c r="DQ295" i="20"/>
  <c r="DS297" i="20"/>
  <c r="DR297" i="20"/>
  <c r="DO29" i="20"/>
  <c r="DO28" i="20"/>
  <c r="DO27" i="20"/>
  <c r="AE319" i="20"/>
  <c r="AE318" i="20"/>
  <c r="AD317" i="20"/>
  <c r="AD319" i="20"/>
  <c r="AC318" i="20"/>
  <c r="AD318" i="20"/>
  <c r="AC319" i="20"/>
  <c r="AE317" i="20"/>
  <c r="AC317" i="20"/>
  <c r="AI414" i="20"/>
  <c r="AI413" i="20"/>
  <c r="AK412" i="20"/>
  <c r="AI412" i="20"/>
  <c r="AK414" i="20"/>
  <c r="AK413" i="20"/>
  <c r="AJ414" i="20"/>
  <c r="AJ413" i="20"/>
  <c r="AJ412" i="20"/>
  <c r="ED44" i="20"/>
  <c r="ED43" i="20"/>
  <c r="ED42" i="20"/>
  <c r="AG63" i="20"/>
  <c r="AG62" i="20"/>
  <c r="AG64" i="20"/>
  <c r="AV372" i="20" a="1"/>
  <c r="B575" i="20"/>
  <c r="N492" i="20"/>
  <c r="FJ82" i="20" a="1"/>
  <c r="FO205" i="20"/>
  <c r="FN205" i="20"/>
  <c r="FO206" i="20"/>
  <c r="FM204" i="20"/>
  <c r="FM206" i="20"/>
  <c r="FN206" i="20"/>
  <c r="FO204" i="20"/>
  <c r="FN204" i="20"/>
  <c r="FM205" i="20"/>
  <c r="ED59" i="20"/>
  <c r="ED58" i="20"/>
  <c r="ED57" i="20"/>
  <c r="FU206" i="20"/>
  <c r="FT204" i="20"/>
  <c r="FT206" i="20"/>
  <c r="FS204" i="20"/>
  <c r="FS206" i="20"/>
  <c r="FU205" i="20"/>
  <c r="FT205" i="20"/>
  <c r="FS205" i="20"/>
  <c r="FU204" i="20"/>
  <c r="FO236" i="20"/>
  <c r="FN235" i="20"/>
  <c r="FM235" i="20"/>
  <c r="FN234" i="20"/>
  <c r="FN236" i="20"/>
  <c r="FM236" i="20"/>
  <c r="FO234" i="20"/>
  <c r="FO235" i="20"/>
  <c r="FM234" i="20"/>
  <c r="CV466" i="20"/>
  <c r="EX370" i="20"/>
  <c r="DM372" i="20"/>
  <c r="DL370" i="20"/>
  <c r="DK372" i="20"/>
  <c r="DL371" i="20"/>
  <c r="DK370" i="20"/>
  <c r="DM371" i="20"/>
  <c r="DK371" i="20"/>
  <c r="DM370" i="20"/>
  <c r="DL372" i="20"/>
  <c r="BX403" i="20"/>
  <c r="FX306" i="20"/>
  <c r="C586" i="20"/>
  <c r="O547" i="20"/>
  <c r="AG187" i="20" a="1"/>
  <c r="Z109" i="20"/>
  <c r="Z108" i="20"/>
  <c r="Z107" i="20"/>
  <c r="BX387" i="20"/>
  <c r="FX290" i="20"/>
  <c r="AD308" i="20"/>
  <c r="AC308" i="20"/>
  <c r="AC307" i="20"/>
  <c r="AD309" i="20"/>
  <c r="AD307" i="20"/>
  <c r="AE308" i="20"/>
  <c r="AE307" i="20"/>
  <c r="AC309" i="20"/>
  <c r="AE309" i="20"/>
  <c r="CU421" i="20"/>
  <c r="DR327" i="20"/>
  <c r="EW325" i="20"/>
  <c r="DQ327" i="20"/>
  <c r="DS326" i="20"/>
  <c r="DR326" i="20"/>
  <c r="DQ326" i="20"/>
  <c r="DS325" i="20"/>
  <c r="DR325" i="20"/>
  <c r="DS327" i="20"/>
  <c r="DQ325" i="20"/>
  <c r="AV357" i="20"/>
  <c r="Z357" i="20" a="1"/>
  <c r="DO23" i="20"/>
  <c r="DO22" i="20"/>
  <c r="DO24" i="20"/>
  <c r="X317" i="20"/>
  <c r="AT319" i="20"/>
  <c r="AT318" i="20"/>
  <c r="W317" i="20"/>
  <c r="AS319" i="20"/>
  <c r="AS318" i="20"/>
  <c r="AT317" i="20"/>
  <c r="V317" i="20"/>
  <c r="AR319" i="20"/>
  <c r="X319" i="20"/>
  <c r="AR318" i="20"/>
  <c r="X318" i="20"/>
  <c r="AS317" i="20"/>
  <c r="W319" i="20"/>
  <c r="W318" i="20"/>
  <c r="AR317" i="20"/>
  <c r="V319" i="20"/>
  <c r="V318" i="20"/>
  <c r="CV335" i="20"/>
  <c r="DL239" i="20"/>
  <c r="DM241" i="20"/>
  <c r="DK239" i="20"/>
  <c r="EX239" i="20"/>
  <c r="DK240" i="20"/>
  <c r="DL240" i="20"/>
  <c r="DM240" i="20"/>
  <c r="DL241" i="20"/>
  <c r="DK241" i="20"/>
  <c r="DM239" i="20"/>
  <c r="AE383" i="20"/>
  <c r="AE384" i="20"/>
  <c r="AD382" i="20"/>
  <c r="AD384" i="20"/>
  <c r="AD383" i="20"/>
  <c r="AE382" i="20"/>
  <c r="AC384" i="20"/>
  <c r="AC382" i="20"/>
  <c r="AC383" i="20"/>
  <c r="AV204" i="20"/>
  <c r="AV203" i="20"/>
  <c r="AV202" i="20"/>
  <c r="Z223" i="20"/>
  <c r="Z222" i="20"/>
  <c r="AJ467" i="20"/>
  <c r="AI467" i="20"/>
  <c r="AK469" i="20"/>
  <c r="AJ469" i="20"/>
  <c r="AK468" i="20"/>
  <c r="AI469" i="20"/>
  <c r="AJ468" i="20"/>
  <c r="AI468" i="20"/>
  <c r="AK467" i="20"/>
  <c r="A481" i="20"/>
  <c r="M402" i="20"/>
  <c r="W419" i="20"/>
  <c r="W418" i="20"/>
  <c r="V419" i="20"/>
  <c r="V418" i="20"/>
  <c r="X417" i="20"/>
  <c r="W417" i="20"/>
  <c r="AT417" i="20"/>
  <c r="V417" i="20"/>
  <c r="AS417" i="20"/>
  <c r="AT419" i="20"/>
  <c r="AT418" i="20"/>
  <c r="AR417" i="20"/>
  <c r="AS419" i="20"/>
  <c r="AS418" i="20"/>
  <c r="AR419" i="20"/>
  <c r="X419" i="20"/>
  <c r="AR418" i="20"/>
  <c r="X418" i="20"/>
  <c r="AV109" i="20"/>
  <c r="AV108" i="20"/>
  <c r="AV107" i="20"/>
  <c r="AE367" i="20"/>
  <c r="AD367" i="20"/>
  <c r="AD369" i="20"/>
  <c r="AE369" i="20"/>
  <c r="AC367" i="20"/>
  <c r="AD368" i="20"/>
  <c r="AC368" i="20"/>
  <c r="AC369" i="20"/>
  <c r="AE368" i="20"/>
  <c r="AV104" i="20"/>
  <c r="AV103" i="20"/>
  <c r="AV102" i="20"/>
  <c r="AS407" i="20"/>
  <c r="AS409" i="20"/>
  <c r="AS408" i="20"/>
  <c r="AR409" i="20"/>
  <c r="X409" i="20"/>
  <c r="AR408" i="20"/>
  <c r="X408" i="20"/>
  <c r="W409" i="20"/>
  <c r="W408" i="20"/>
  <c r="V409" i="20"/>
  <c r="V408" i="20"/>
  <c r="X407" i="20"/>
  <c r="W407" i="20"/>
  <c r="AT407" i="20"/>
  <c r="V407" i="20"/>
  <c r="AT408" i="20"/>
  <c r="AR407" i="20"/>
  <c r="AT409" i="20"/>
  <c r="AK398" i="20"/>
  <c r="AK397" i="20"/>
  <c r="AJ398" i="20"/>
  <c r="AJ397" i="20"/>
  <c r="AK399" i="20"/>
  <c r="AI398" i="20"/>
  <c r="AI397" i="20"/>
  <c r="AJ399" i="20"/>
  <c r="AI399" i="20"/>
  <c r="FJ67" i="20" a="1"/>
  <c r="AW37" i="20" a="1"/>
  <c r="AK439" i="20"/>
  <c r="AK438" i="20"/>
  <c r="AJ439" i="20"/>
  <c r="AJ438" i="20"/>
  <c r="AI439" i="20"/>
  <c r="AI438" i="20"/>
  <c r="AK437" i="20"/>
  <c r="AJ437" i="20"/>
  <c r="AI437" i="20"/>
  <c r="AV322" i="20" a="1"/>
  <c r="Z322" i="20" a="1"/>
  <c r="AI447" i="20"/>
  <c r="AK449" i="20"/>
  <c r="AK448" i="20"/>
  <c r="AJ449" i="20"/>
  <c r="AJ448" i="20"/>
  <c r="AI449" i="20"/>
  <c r="AI448" i="20"/>
  <c r="AK447" i="20"/>
  <c r="AJ447" i="20"/>
  <c r="G24" i="20"/>
  <c r="AG162" i="20" a="1"/>
  <c r="FM123" i="20"/>
  <c r="FO125" i="20"/>
  <c r="FO123" i="20"/>
  <c r="FN123" i="20"/>
  <c r="FN124" i="20"/>
  <c r="FM124" i="20"/>
  <c r="FM125" i="20"/>
  <c r="FO124" i="20"/>
  <c r="FN125" i="20"/>
  <c r="DO49" i="20"/>
  <c r="DO48" i="20"/>
  <c r="DO47" i="20"/>
  <c r="FU120" i="20"/>
  <c r="FT120" i="20"/>
  <c r="FS120" i="20"/>
  <c r="FU119" i="20"/>
  <c r="FT119" i="20"/>
  <c r="FU118" i="20"/>
  <c r="FS119" i="20"/>
  <c r="FT118" i="20"/>
  <c r="FS118" i="20"/>
  <c r="AV207" i="20" a="1"/>
  <c r="DO63" i="20"/>
  <c r="DO62" i="20"/>
  <c r="DO64" i="20"/>
  <c r="W349" i="20"/>
  <c r="W348" i="20"/>
  <c r="AR347" i="20"/>
  <c r="V349" i="20"/>
  <c r="V348" i="20"/>
  <c r="X347" i="20"/>
  <c r="AT349" i="20"/>
  <c r="AT348" i="20"/>
  <c r="W347" i="20"/>
  <c r="AS349" i="20"/>
  <c r="AS348" i="20"/>
  <c r="AT347" i="20"/>
  <c r="V347" i="20"/>
  <c r="AR349" i="20"/>
  <c r="X349" i="20"/>
  <c r="AR348" i="20"/>
  <c r="X348" i="20"/>
  <c r="AS347" i="20"/>
  <c r="FQ47" i="20" a="1"/>
  <c r="AG92" i="20" a="1"/>
  <c r="BX580" i="20"/>
  <c r="FX483" i="20"/>
  <c r="V383" i="20"/>
  <c r="AT382" i="20"/>
  <c r="V382" i="20"/>
  <c r="AT384" i="20"/>
  <c r="AS382" i="20"/>
  <c r="AS384" i="20"/>
  <c r="AR382" i="20"/>
  <c r="AR384" i="20"/>
  <c r="X384" i="20"/>
  <c r="W384" i="20"/>
  <c r="AT383" i="20"/>
  <c r="V384" i="20"/>
  <c r="AS383" i="20"/>
  <c r="AR383" i="20"/>
  <c r="X383" i="20"/>
  <c r="X382" i="20"/>
  <c r="W383" i="20"/>
  <c r="W382" i="20"/>
  <c r="FO231" i="20"/>
  <c r="FM230" i="20"/>
  <c r="FN231" i="20"/>
  <c r="FN229" i="20"/>
  <c r="FO229" i="20"/>
  <c r="FN230" i="20"/>
  <c r="FO230" i="20"/>
  <c r="FM229" i="20"/>
  <c r="FM231" i="20"/>
  <c r="AE334" i="20"/>
  <c r="AE333" i="20"/>
  <c r="AD332" i="20"/>
  <c r="AC333" i="20"/>
  <c r="AE332" i="20"/>
  <c r="AC332" i="20"/>
  <c r="AD334" i="20"/>
  <c r="AC334" i="20"/>
  <c r="AD333" i="20"/>
  <c r="FO265" i="20"/>
  <c r="FN264" i="20"/>
  <c r="FN265" i="20"/>
  <c r="FO266" i="20"/>
  <c r="FM265" i="20"/>
  <c r="FM266" i="20"/>
  <c r="FO264" i="20"/>
  <c r="FN266" i="20"/>
  <c r="FM264" i="20"/>
  <c r="AS447" i="20"/>
  <c r="AT449" i="20"/>
  <c r="AT448" i="20"/>
  <c r="AR447" i="20"/>
  <c r="AS449" i="20"/>
  <c r="AS448" i="20"/>
  <c r="AR449" i="20"/>
  <c r="X449" i="20"/>
  <c r="AR448" i="20"/>
  <c r="X448" i="20"/>
  <c r="W449" i="20"/>
  <c r="W448" i="20"/>
  <c r="V449" i="20"/>
  <c r="V448" i="20"/>
  <c r="X447" i="20"/>
  <c r="W447" i="20"/>
  <c r="AT447" i="20"/>
  <c r="V447" i="20"/>
  <c r="FM259" i="20"/>
  <c r="FO261" i="20"/>
  <c r="FM260" i="20"/>
  <c r="FO259" i="20"/>
  <c r="FO260" i="20"/>
  <c r="FN261" i="20"/>
  <c r="FN259" i="20"/>
  <c r="FN260" i="20"/>
  <c r="FM261" i="20"/>
  <c r="CV461" i="20"/>
  <c r="EX365" i="20"/>
  <c r="DM367" i="20"/>
  <c r="DM366" i="20"/>
  <c r="DM365" i="20"/>
  <c r="DL365" i="20"/>
  <c r="DK366" i="20"/>
  <c r="DK365" i="20"/>
  <c r="DK367" i="20"/>
  <c r="DL367" i="20"/>
  <c r="DL366" i="20"/>
  <c r="AV229" i="20"/>
  <c r="AV228" i="20"/>
  <c r="AV227" i="20"/>
  <c r="FJ87" i="20" a="1"/>
  <c r="CU345" i="20"/>
  <c r="DR250" i="20"/>
  <c r="EW249" i="20"/>
  <c r="DQ250" i="20"/>
  <c r="DS251" i="20"/>
  <c r="DR251" i="20"/>
  <c r="DQ251" i="20"/>
  <c r="DS249" i="20"/>
  <c r="DR249" i="20"/>
  <c r="DS250" i="20"/>
  <c r="DQ249" i="20"/>
  <c r="A578" i="20"/>
  <c r="M507" i="20"/>
  <c r="Z287" i="20" a="1"/>
  <c r="AW189" i="20"/>
  <c r="AW188" i="20"/>
  <c r="AW187" i="20"/>
  <c r="AE294" i="20"/>
  <c r="AC294" i="20"/>
  <c r="AD294" i="20"/>
  <c r="AD292" i="20"/>
  <c r="AC292" i="20"/>
  <c r="AD293" i="20"/>
  <c r="AC293" i="20"/>
  <c r="AE292" i="20"/>
  <c r="AE293" i="20"/>
  <c r="Z238" i="20"/>
  <c r="Z237" i="20"/>
  <c r="Z239" i="20"/>
  <c r="AM82" i="20" a="1"/>
  <c r="CV426" i="20"/>
  <c r="DL331" i="20"/>
  <c r="EX330" i="20"/>
  <c r="DL330" i="20"/>
  <c r="DM330" i="20"/>
  <c r="DK330" i="20"/>
  <c r="DM331" i="20"/>
  <c r="DM332" i="20"/>
  <c r="DK332" i="20"/>
  <c r="DK331" i="20"/>
  <c r="DL332" i="20"/>
  <c r="AV154" i="20"/>
  <c r="AV153" i="20"/>
  <c r="AV152" i="20"/>
  <c r="EE32" i="20" a="1"/>
  <c r="CU375" i="20"/>
  <c r="DQ281" i="20"/>
  <c r="DS279" i="20"/>
  <c r="DR279" i="20"/>
  <c r="DS280" i="20"/>
  <c r="DQ279" i="20"/>
  <c r="DR280" i="20"/>
  <c r="EW279" i="20"/>
  <c r="DQ280" i="20"/>
  <c r="DS281" i="20"/>
  <c r="DR281" i="20"/>
  <c r="CU386" i="20"/>
  <c r="DS291" i="20"/>
  <c r="DR291" i="20"/>
  <c r="DS290" i="20"/>
  <c r="DQ291" i="20"/>
  <c r="DR290" i="20"/>
  <c r="EW290" i="20"/>
  <c r="DQ290" i="20"/>
  <c r="DS292" i="20"/>
  <c r="DR292" i="20"/>
  <c r="DQ292" i="20"/>
  <c r="Z244" i="20"/>
  <c r="Z243" i="20"/>
  <c r="Z242" i="20"/>
  <c r="FJ42" i="20" a="1"/>
  <c r="AV264" i="20"/>
  <c r="AV263" i="20"/>
  <c r="AV262" i="20"/>
  <c r="CV391" i="20"/>
  <c r="DM295" i="20"/>
  <c r="DL295" i="20"/>
  <c r="EX295" i="20"/>
  <c r="DL297" i="20"/>
  <c r="DK297" i="20"/>
  <c r="DM296" i="20"/>
  <c r="DK296" i="20"/>
  <c r="DM297" i="20"/>
  <c r="DL296" i="20"/>
  <c r="DK295" i="20"/>
  <c r="EE24" i="20"/>
  <c r="EE23" i="20"/>
  <c r="EE22" i="20"/>
  <c r="C483" i="20"/>
  <c r="O412" i="20"/>
  <c r="Z149" i="20"/>
  <c r="Z148" i="20"/>
  <c r="Z147" i="20"/>
  <c r="W364" i="20"/>
  <c r="AS363" i="20"/>
  <c r="X362" i="20"/>
  <c r="V364" i="20"/>
  <c r="AR363" i="20"/>
  <c r="X363" i="20"/>
  <c r="W362" i="20"/>
  <c r="W363" i="20"/>
  <c r="AT362" i="20"/>
  <c r="V362" i="20"/>
  <c r="V363" i="20"/>
  <c r="AS362" i="20"/>
  <c r="AR362" i="20"/>
  <c r="AT364" i="20"/>
  <c r="AS364" i="20"/>
  <c r="AR364" i="20"/>
  <c r="X364" i="20"/>
  <c r="AT363" i="20"/>
  <c r="B572" i="20"/>
  <c r="N477" i="20"/>
  <c r="GG22" i="20" a="1"/>
  <c r="FQ22" i="20" a="1"/>
  <c r="A589" i="20"/>
  <c r="M562" i="20"/>
  <c r="AK309" i="20"/>
  <c r="AJ309" i="20"/>
  <c r="AI309" i="20"/>
  <c r="AK308" i="20"/>
  <c r="AK307" i="20"/>
  <c r="AJ308" i="20"/>
  <c r="AJ307" i="20"/>
  <c r="AI308" i="20"/>
  <c r="AI307" i="20"/>
  <c r="C579" i="20"/>
  <c r="O512" i="20"/>
  <c r="AW9" i="20"/>
  <c r="AW8" i="20"/>
  <c r="AW7" i="20"/>
  <c r="B493" i="20"/>
  <c r="N462" i="20"/>
  <c r="C577" i="20"/>
  <c r="O502" i="20"/>
  <c r="A575" i="20"/>
  <c r="M492" i="20"/>
  <c r="A583" i="20"/>
  <c r="M532" i="20"/>
  <c r="A585" i="20"/>
  <c r="M542" i="20"/>
  <c r="AC297" i="20"/>
  <c r="AE297" i="20"/>
  <c r="AD298" i="20"/>
  <c r="AD297" i="20"/>
  <c r="AC298" i="20"/>
  <c r="AD299" i="20"/>
  <c r="AC299" i="20"/>
  <c r="AE298" i="20"/>
  <c r="AE299" i="20"/>
  <c r="AW144" i="20"/>
  <c r="G25" i="20"/>
  <c r="CU355" i="20"/>
  <c r="DR261" i="20"/>
  <c r="DQ261" i="20"/>
  <c r="DS259" i="20"/>
  <c r="DR259" i="20"/>
  <c r="DS260" i="20"/>
  <c r="DQ259" i="20"/>
  <c r="DR260" i="20"/>
  <c r="EW259" i="20"/>
  <c r="DQ260" i="20"/>
  <c r="DS261" i="20"/>
  <c r="AV312" i="20" a="1"/>
  <c r="Z312" i="20" a="1"/>
  <c r="GF39" i="20"/>
  <c r="GF38" i="20"/>
  <c r="GF37" i="20"/>
  <c r="AW27" i="20" a="1"/>
  <c r="FU265" i="20"/>
  <c r="FT265" i="20"/>
  <c r="FU266" i="20"/>
  <c r="FS265" i="20"/>
  <c r="FT266" i="20"/>
  <c r="FU264" i="20"/>
  <c r="FS266" i="20"/>
  <c r="FT264" i="20"/>
  <c r="FS264" i="20"/>
  <c r="CU456" i="20"/>
  <c r="DS361" i="20"/>
  <c r="DR361" i="20"/>
  <c r="DS360" i="20"/>
  <c r="DS362" i="20"/>
  <c r="DQ361" i="20"/>
  <c r="DR360" i="20"/>
  <c r="DR362" i="20"/>
  <c r="DQ360" i="20"/>
  <c r="DQ362" i="20"/>
  <c r="EW360" i="20"/>
  <c r="AV173" i="20"/>
  <c r="AV172" i="20"/>
  <c r="AV174" i="20"/>
  <c r="AV277" i="20"/>
  <c r="AV279" i="20"/>
  <c r="AV278" i="20"/>
  <c r="EE64" i="20"/>
  <c r="EE63" i="20"/>
  <c r="EE62" i="20"/>
  <c r="C489" i="20"/>
  <c r="O442" i="20"/>
  <c r="CU461" i="20"/>
  <c r="DQ365" i="20"/>
  <c r="EW365" i="20"/>
  <c r="DS367" i="20"/>
  <c r="DS366" i="20"/>
  <c r="DR367" i="20"/>
  <c r="DR366" i="20"/>
  <c r="DQ367" i="20"/>
  <c r="DQ366" i="20"/>
  <c r="DS365" i="20"/>
  <c r="DR365" i="20"/>
  <c r="C572" i="20"/>
  <c r="O477" i="20"/>
  <c r="B486" i="20"/>
  <c r="N427" i="20"/>
  <c r="FO98" i="20"/>
  <c r="FN98" i="20"/>
  <c r="FN99" i="20"/>
  <c r="FN100" i="20"/>
  <c r="FO99" i="20"/>
  <c r="FO100" i="20"/>
  <c r="FM98" i="20"/>
  <c r="FM100" i="20"/>
  <c r="FM99" i="20"/>
  <c r="FU200" i="20"/>
  <c r="FT200" i="20"/>
  <c r="FU201" i="20"/>
  <c r="FS200" i="20"/>
  <c r="FT201" i="20"/>
  <c r="FU199" i="20"/>
  <c r="FS201" i="20"/>
  <c r="FT199" i="20"/>
  <c r="FS199" i="20"/>
  <c r="CV456" i="20"/>
  <c r="DM361" i="20"/>
  <c r="EX360" i="20"/>
  <c r="DL361" i="20"/>
  <c r="DM362" i="20"/>
  <c r="DK361" i="20"/>
  <c r="DL360" i="20"/>
  <c r="DK360" i="20"/>
  <c r="DM360" i="20"/>
  <c r="DK362" i="20"/>
  <c r="DL362" i="20"/>
  <c r="C585" i="20"/>
  <c r="O542" i="20"/>
  <c r="AK369" i="20"/>
  <c r="AJ369" i="20"/>
  <c r="AK368" i="20"/>
  <c r="AI369" i="20"/>
  <c r="AJ368" i="20"/>
  <c r="AK367" i="20"/>
  <c r="AI368" i="20"/>
  <c r="AJ367" i="20"/>
  <c r="AI367" i="20"/>
  <c r="AV259" i="20"/>
  <c r="AV258" i="20"/>
  <c r="AV257" i="20"/>
  <c r="AW257" i="20" s="1" a="1"/>
  <c r="FU285" i="20"/>
  <c r="FS284" i="20"/>
  <c r="FU286" i="20"/>
  <c r="FT285" i="20"/>
  <c r="FT286" i="20"/>
  <c r="FS285" i="20"/>
  <c r="FS286" i="20"/>
  <c r="FU284" i="20"/>
  <c r="FT284" i="20"/>
  <c r="FT155" i="20"/>
  <c r="FS155" i="20"/>
  <c r="FU154" i="20"/>
  <c r="FT154" i="20"/>
  <c r="FU153" i="20"/>
  <c r="FS154" i="20"/>
  <c r="FT153" i="20"/>
  <c r="FS153" i="20"/>
  <c r="FU155" i="20"/>
  <c r="B478" i="20"/>
  <c r="N387" i="20"/>
  <c r="CV396" i="20"/>
  <c r="DM300" i="20"/>
  <c r="DL300" i="20"/>
  <c r="EX300" i="20"/>
  <c r="DM301" i="20"/>
  <c r="DL301" i="20"/>
  <c r="DK301" i="20"/>
  <c r="DK302" i="20"/>
  <c r="DM302" i="20"/>
  <c r="DK300" i="20"/>
  <c r="DL302" i="20"/>
  <c r="CU396" i="20"/>
  <c r="DS302" i="20"/>
  <c r="DR302" i="20"/>
  <c r="DQ302" i="20"/>
  <c r="DS301" i="20"/>
  <c r="DS300" i="20"/>
  <c r="DR301" i="20"/>
  <c r="DR300" i="20"/>
  <c r="DQ301" i="20"/>
  <c r="DQ300" i="20"/>
  <c r="EW300" i="20"/>
  <c r="CU315" i="20"/>
  <c r="DR221" i="20"/>
  <c r="DQ221" i="20"/>
  <c r="DS219" i="20"/>
  <c r="DR219" i="20"/>
  <c r="DS220" i="20"/>
  <c r="DQ219" i="20"/>
  <c r="DR220" i="20"/>
  <c r="EW219" i="20"/>
  <c r="DQ220" i="20"/>
  <c r="DS221" i="20"/>
  <c r="AV148" i="20"/>
  <c r="AV147" i="20"/>
  <c r="AV149" i="20"/>
  <c r="AG44" i="20"/>
  <c r="AG43" i="20"/>
  <c r="AG42" i="20"/>
  <c r="GF48" i="20"/>
  <c r="GF47" i="20"/>
  <c r="GF49" i="20"/>
  <c r="Z258" i="20"/>
  <c r="Z257" i="20"/>
  <c r="Z259" i="20"/>
  <c r="CY77" i="20" a="1"/>
  <c r="AE437" i="20"/>
  <c r="AD437" i="20"/>
  <c r="AE438" i="20"/>
  <c r="AC438" i="20"/>
  <c r="AD438" i="20"/>
  <c r="AC439" i="20"/>
  <c r="AD439" i="20"/>
  <c r="AE439" i="20"/>
  <c r="AC437" i="20"/>
  <c r="BX397" i="20"/>
  <c r="FX300" i="20"/>
  <c r="GF59" i="20"/>
  <c r="GF58" i="20"/>
  <c r="GF57" i="20"/>
  <c r="GG57" i="20" s="1" a="1"/>
  <c r="AV128" i="20"/>
  <c r="AV127" i="20"/>
  <c r="AV129" i="20"/>
  <c r="AW97" i="20" a="1"/>
  <c r="CV471" i="20"/>
  <c r="DL375" i="20"/>
  <c r="DL376" i="20"/>
  <c r="DK375" i="20"/>
  <c r="EX375" i="20"/>
  <c r="DK376" i="20"/>
  <c r="DK377" i="20"/>
  <c r="DM375" i="20"/>
  <c r="DM377" i="20"/>
  <c r="DL377" i="20"/>
  <c r="DM376" i="20"/>
  <c r="C492" i="20"/>
  <c r="O457" i="20"/>
  <c r="Z212" i="20" a="1"/>
  <c r="BX581" i="20"/>
  <c r="FX484" i="20"/>
  <c r="AK299" i="20"/>
  <c r="AJ299" i="20"/>
  <c r="AJ297" i="20"/>
  <c r="AI299" i="20"/>
  <c r="AI297" i="20"/>
  <c r="AK298" i="20"/>
  <c r="AJ298" i="20"/>
  <c r="AI298" i="20"/>
  <c r="AK297" i="20"/>
  <c r="FU331" i="20"/>
  <c r="FU330" i="20"/>
  <c r="FU332" i="20"/>
  <c r="FT331" i="20"/>
  <c r="FT330" i="20"/>
  <c r="FT332" i="20"/>
  <c r="FS331" i="20"/>
  <c r="FS330" i="20"/>
  <c r="FS332" i="20"/>
  <c r="DO34" i="20"/>
  <c r="DO33" i="20"/>
  <c r="DO32" i="20"/>
  <c r="AD422" i="20"/>
  <c r="AE423" i="20"/>
  <c r="AD424" i="20"/>
  <c r="AE424" i="20"/>
  <c r="AE422" i="20"/>
  <c r="AC423" i="20"/>
  <c r="AC424" i="20"/>
  <c r="AC422" i="20"/>
  <c r="AD423" i="20"/>
  <c r="AK444" i="20"/>
  <c r="AK443" i="20"/>
  <c r="AJ444" i="20"/>
  <c r="AJ443" i="20"/>
  <c r="AI444" i="20"/>
  <c r="AI443" i="20"/>
  <c r="AK442" i="20"/>
  <c r="AJ442" i="20"/>
  <c r="AI442" i="20"/>
  <c r="DH44" i="20"/>
  <c r="DH43" i="20"/>
  <c r="DH42" i="20"/>
  <c r="BW489" i="20"/>
  <c r="FB392" i="20"/>
  <c r="AE324" i="20"/>
  <c r="AE323" i="20"/>
  <c r="AC324" i="20"/>
  <c r="AE322" i="20"/>
  <c r="AD323" i="20"/>
  <c r="AD324" i="20"/>
  <c r="AD322" i="20"/>
  <c r="AC322" i="20"/>
  <c r="AC323" i="20"/>
  <c r="BW586" i="20"/>
  <c r="FB489" i="20"/>
  <c r="AI407" i="20"/>
  <c r="AK409" i="20"/>
  <c r="AK408" i="20"/>
  <c r="AJ409" i="20"/>
  <c r="AJ408" i="20"/>
  <c r="AI409" i="20"/>
  <c r="AI408" i="20"/>
  <c r="AK407" i="20"/>
  <c r="AJ407" i="20"/>
  <c r="GG92" i="20" a="1"/>
  <c r="Z159" i="20"/>
  <c r="Z158" i="20"/>
  <c r="Z157" i="20"/>
  <c r="Z179" i="20"/>
  <c r="Z178" i="20"/>
  <c r="Z177" i="20"/>
  <c r="B479" i="20"/>
  <c r="N392" i="20"/>
  <c r="G23" i="20"/>
  <c r="FS164" i="20"/>
  <c r="FT163" i="20"/>
  <c r="FS163" i="20"/>
  <c r="FU165" i="20"/>
  <c r="FT165" i="20"/>
  <c r="FS165" i="20"/>
  <c r="FU164" i="20"/>
  <c r="FT164" i="20"/>
  <c r="FU163" i="20"/>
  <c r="AS293" i="20"/>
  <c r="AS292" i="20"/>
  <c r="AT294" i="20"/>
  <c r="AR293" i="20"/>
  <c r="X293" i="20"/>
  <c r="AR292" i="20"/>
  <c r="AS294" i="20"/>
  <c r="W293" i="20"/>
  <c r="AR294" i="20"/>
  <c r="X294" i="20"/>
  <c r="V293" i="20"/>
  <c r="W294" i="20"/>
  <c r="V294" i="20"/>
  <c r="X292" i="20"/>
  <c r="W292" i="20"/>
  <c r="AT293" i="20"/>
  <c r="AT292" i="20"/>
  <c r="V292" i="20"/>
  <c r="CV315" i="20"/>
  <c r="DL219" i="20"/>
  <c r="DK219" i="20"/>
  <c r="EX219" i="20"/>
  <c r="DL221" i="20"/>
  <c r="DL220" i="20"/>
  <c r="DM220" i="20"/>
  <c r="DK221" i="20"/>
  <c r="DK220" i="20"/>
  <c r="DM219" i="20"/>
  <c r="DM221" i="20"/>
  <c r="FQ79" i="20"/>
  <c r="FQ78" i="20"/>
  <c r="FQ77" i="20"/>
  <c r="AW138" i="20"/>
  <c r="AS424" i="20"/>
  <c r="AS423" i="20"/>
  <c r="AR424" i="20"/>
  <c r="X424" i="20"/>
  <c r="AR423" i="20"/>
  <c r="X423" i="20"/>
  <c r="W424" i="20"/>
  <c r="W423" i="20"/>
  <c r="V424" i="20"/>
  <c r="V423" i="20"/>
  <c r="X422" i="20"/>
  <c r="W422" i="20"/>
  <c r="AT422" i="20"/>
  <c r="V422" i="20"/>
  <c r="AS422" i="20"/>
  <c r="AT424" i="20"/>
  <c r="AT423" i="20"/>
  <c r="AR422" i="20"/>
  <c r="AW33" i="20"/>
  <c r="Z199" i="20"/>
  <c r="Z198" i="20"/>
  <c r="Z197" i="20"/>
  <c r="DH69" i="20"/>
  <c r="DH68" i="20"/>
  <c r="DH67" i="20"/>
  <c r="DH54" i="20"/>
  <c r="DH53" i="20"/>
  <c r="DH52" i="20"/>
  <c r="CV421" i="20"/>
  <c r="DL325" i="20"/>
  <c r="DL326" i="20"/>
  <c r="EX325" i="20"/>
  <c r="DK326" i="20"/>
  <c r="DL327" i="20"/>
  <c r="DK327" i="20"/>
  <c r="DM327" i="20"/>
  <c r="DK325" i="20"/>
  <c r="DM326" i="20"/>
  <c r="DM325" i="20"/>
  <c r="W304" i="20"/>
  <c r="X302" i="20"/>
  <c r="V304" i="20"/>
  <c r="W302" i="20"/>
  <c r="AT302" i="20"/>
  <c r="V302" i="20"/>
  <c r="AT303" i="20"/>
  <c r="AS302" i="20"/>
  <c r="AS303" i="20"/>
  <c r="AR302" i="20"/>
  <c r="AT304" i="20"/>
  <c r="AR303" i="20"/>
  <c r="X303" i="20"/>
  <c r="AS304" i="20"/>
  <c r="W303" i="20"/>
  <c r="AR304" i="20"/>
  <c r="X304" i="20"/>
  <c r="V303" i="20"/>
  <c r="AV327" i="20" a="1"/>
  <c r="A493" i="20"/>
  <c r="M462" i="20"/>
  <c r="ED69" i="20"/>
  <c r="ED68" i="20"/>
  <c r="ED67" i="20"/>
  <c r="AG113" i="20"/>
  <c r="AG112" i="20"/>
  <c r="AG114" i="20"/>
  <c r="Q19" i="20"/>
  <c r="Q18" i="20"/>
  <c r="Q17" i="20"/>
  <c r="BX402" i="20"/>
  <c r="FX305" i="20"/>
  <c r="FS124" i="20"/>
  <c r="FT123" i="20"/>
  <c r="FS123" i="20"/>
  <c r="FU125" i="20"/>
  <c r="FT125" i="20"/>
  <c r="FS125" i="20"/>
  <c r="FU124" i="20"/>
  <c r="FT124" i="20"/>
  <c r="FU123" i="20"/>
  <c r="AV233" i="20"/>
  <c r="AV232" i="20"/>
  <c r="AV234" i="20"/>
  <c r="FU245" i="20"/>
  <c r="FU246" i="20"/>
  <c r="FT245" i="20"/>
  <c r="FT246" i="20"/>
  <c r="FS245" i="20"/>
  <c r="FS246" i="20"/>
  <c r="FU244" i="20"/>
  <c r="FT244" i="20"/>
  <c r="FS244" i="20"/>
  <c r="FU195" i="20"/>
  <c r="FT195" i="20"/>
  <c r="FU196" i="20"/>
  <c r="FS195" i="20"/>
  <c r="FT196" i="20"/>
  <c r="FU194" i="20"/>
  <c r="FS196" i="20"/>
  <c r="FT194" i="20"/>
  <c r="FS194" i="20"/>
  <c r="Z229" i="20"/>
  <c r="Z228" i="20"/>
  <c r="Z227" i="20"/>
  <c r="B583" i="20"/>
  <c r="N532" i="20"/>
  <c r="BX585" i="20"/>
  <c r="FX488" i="20"/>
  <c r="BW397" i="20"/>
  <c r="FB300" i="20"/>
  <c r="AG139" i="20"/>
  <c r="AG138" i="20"/>
  <c r="AG137" i="20"/>
  <c r="ED53" i="20"/>
  <c r="ED52" i="20"/>
  <c r="ED54" i="20"/>
  <c r="AS427" i="20"/>
  <c r="AT429" i="20"/>
  <c r="AT428" i="20"/>
  <c r="AR427" i="20"/>
  <c r="AS429" i="20"/>
  <c r="AS428" i="20"/>
  <c r="AR429" i="20"/>
  <c r="X429" i="20"/>
  <c r="AR428" i="20"/>
  <c r="X428" i="20"/>
  <c r="W429" i="20"/>
  <c r="W428" i="20"/>
  <c r="V429" i="20"/>
  <c r="V428" i="20"/>
  <c r="X427" i="20"/>
  <c r="W427" i="20"/>
  <c r="AT427" i="20"/>
  <c r="V427" i="20"/>
  <c r="A479" i="20"/>
  <c r="M392" i="20"/>
  <c r="GF72" i="20" a="1"/>
  <c r="B580" i="20"/>
  <c r="N517" i="20"/>
  <c r="A584" i="20"/>
  <c r="M537" i="20"/>
  <c r="BX394" i="20"/>
  <c r="FX297" i="20"/>
  <c r="AV332" i="20" a="1"/>
  <c r="Z332" i="20" a="1"/>
  <c r="B484" i="20"/>
  <c r="N417" i="20"/>
  <c r="A577" i="20"/>
  <c r="M502" i="20"/>
  <c r="Z129" i="20"/>
  <c r="Z128" i="20"/>
  <c r="Z127" i="20"/>
  <c r="AK329" i="20"/>
  <c r="AK328" i="20"/>
  <c r="AJ329" i="20"/>
  <c r="AJ328" i="20"/>
  <c r="AI329" i="20"/>
  <c r="AI328" i="20"/>
  <c r="AK327" i="20"/>
  <c r="AJ327" i="20"/>
  <c r="AI327" i="20"/>
  <c r="AI427" i="20"/>
  <c r="AK429" i="20"/>
  <c r="AK428" i="20"/>
  <c r="AJ429" i="20"/>
  <c r="AJ428" i="20"/>
  <c r="AI429" i="20"/>
  <c r="AI428" i="20"/>
  <c r="AK427" i="20"/>
  <c r="AJ427" i="20"/>
  <c r="AG39" i="20"/>
  <c r="FJ29" i="20"/>
  <c r="FJ28" i="20"/>
  <c r="FJ27" i="20"/>
  <c r="FJ94" i="20"/>
  <c r="FJ93" i="20"/>
  <c r="FJ92" i="20"/>
  <c r="C478" i="20"/>
  <c r="O387" i="20"/>
  <c r="Z252" i="20" a="1"/>
  <c r="BW595" i="20"/>
  <c r="FB498" i="20"/>
  <c r="AT474" i="20"/>
  <c r="AS473" i="20"/>
  <c r="AR472" i="20"/>
  <c r="AS474" i="20"/>
  <c r="AR473" i="20"/>
  <c r="X473" i="20"/>
  <c r="AR474" i="20"/>
  <c r="X474" i="20"/>
  <c r="W473" i="20"/>
  <c r="W474" i="20"/>
  <c r="V473" i="20"/>
  <c r="V474" i="20"/>
  <c r="X472" i="20"/>
  <c r="W472" i="20"/>
  <c r="AT472" i="20"/>
  <c r="V472" i="20"/>
  <c r="AT473" i="20"/>
  <c r="AS472" i="20"/>
  <c r="AW237" i="20" a="1"/>
  <c r="C580" i="20"/>
  <c r="O517" i="20"/>
  <c r="AV219" i="20"/>
  <c r="AV218" i="20"/>
  <c r="AV217" i="20"/>
  <c r="BW389" i="20"/>
  <c r="FB292" i="20"/>
  <c r="Z272" i="20" a="1"/>
  <c r="FU274" i="20"/>
  <c r="FT274" i="20"/>
  <c r="FS274" i="20"/>
  <c r="FU276" i="20"/>
  <c r="FU275" i="20"/>
  <c r="FT276" i="20"/>
  <c r="FT275" i="20"/>
  <c r="FS276" i="20"/>
  <c r="FS275" i="20"/>
  <c r="Z377" i="20" a="1"/>
  <c r="C480" i="20"/>
  <c r="O397" i="20"/>
  <c r="AW133" i="20"/>
  <c r="FN270" i="20"/>
  <c r="FO269" i="20"/>
  <c r="FM271" i="20"/>
  <c r="FM270" i="20"/>
  <c r="FM269" i="20"/>
  <c r="FN269" i="20"/>
  <c r="FO271" i="20"/>
  <c r="FO270" i="20"/>
  <c r="FN271" i="20"/>
  <c r="AW42" i="20" a="1"/>
  <c r="CU476" i="20"/>
  <c r="DS381" i="20"/>
  <c r="DS382" i="20"/>
  <c r="DR381" i="20"/>
  <c r="DR382" i="20"/>
  <c r="DQ381" i="20"/>
  <c r="DS380" i="20"/>
  <c r="DQ382" i="20"/>
  <c r="DR380" i="20"/>
  <c r="DQ380" i="20"/>
  <c r="EW380" i="20"/>
  <c r="Z282" i="20"/>
  <c r="Z284" i="20"/>
  <c r="Z283" i="20"/>
  <c r="CU320" i="20"/>
  <c r="DS226" i="20"/>
  <c r="DR226" i="20"/>
  <c r="DQ226" i="20"/>
  <c r="DS224" i="20"/>
  <c r="DR224" i="20"/>
  <c r="DS225" i="20"/>
  <c r="DQ224" i="20"/>
  <c r="DR225" i="20"/>
  <c r="EW224" i="20"/>
  <c r="DQ225" i="20"/>
  <c r="BW488" i="20"/>
  <c r="FB391" i="20"/>
  <c r="DO19" i="20"/>
  <c r="DO18" i="20"/>
  <c r="DO17" i="20"/>
  <c r="AV159" i="20"/>
  <c r="AV158" i="20"/>
  <c r="AV157" i="20"/>
  <c r="AW92" i="20" a="1"/>
  <c r="AE473" i="20"/>
  <c r="AD472" i="20"/>
  <c r="AC474" i="20"/>
  <c r="AC472" i="20"/>
  <c r="AD473" i="20"/>
  <c r="AE474" i="20"/>
  <c r="AE472" i="20"/>
  <c r="AC473" i="20"/>
  <c r="AD474" i="20"/>
  <c r="DQ305" i="20"/>
  <c r="DS306" i="20"/>
  <c r="EW305" i="20"/>
  <c r="DS307" i="20"/>
  <c r="DR306" i="20"/>
  <c r="CU401" i="20"/>
  <c r="DR307" i="20"/>
  <c r="DQ306" i="20"/>
  <c r="DQ307" i="20"/>
  <c r="DS305" i="20"/>
  <c r="DR305" i="20"/>
  <c r="CU436" i="20"/>
  <c r="DS341" i="20"/>
  <c r="DR341" i="20"/>
  <c r="DQ341" i="20"/>
  <c r="DS340" i="20"/>
  <c r="DR340" i="20"/>
  <c r="DS342" i="20"/>
  <c r="DQ340" i="20"/>
  <c r="DR342" i="20"/>
  <c r="EW340" i="20"/>
  <c r="DQ342" i="20"/>
  <c r="DH89" i="20"/>
  <c r="DH88" i="20"/>
  <c r="DH87" i="20"/>
  <c r="Z104" i="20"/>
  <c r="Z103" i="20"/>
  <c r="Z102" i="20"/>
  <c r="FJ57" i="20" a="1"/>
  <c r="FM143" i="20"/>
  <c r="FO145" i="20"/>
  <c r="FO143" i="20"/>
  <c r="FM144" i="20"/>
  <c r="FM145" i="20"/>
  <c r="FO144" i="20"/>
  <c r="FN143" i="20"/>
  <c r="FN145" i="20"/>
  <c r="FN144" i="20"/>
  <c r="Z247" i="20" a="1"/>
  <c r="C581" i="20"/>
  <c r="O522" i="20"/>
  <c r="CV340" i="20"/>
  <c r="DL244" i="20"/>
  <c r="DK244" i="20"/>
  <c r="EX244" i="20"/>
  <c r="DL246" i="20"/>
  <c r="DL245" i="20"/>
  <c r="DM244" i="20"/>
  <c r="DM245" i="20"/>
  <c r="DK245" i="20"/>
  <c r="DM246" i="20"/>
  <c r="DK246" i="20"/>
  <c r="FJ74" i="20"/>
  <c r="AV222" i="20" a="1"/>
  <c r="AV194" i="20"/>
  <c r="AV193" i="20"/>
  <c r="AV192" i="20"/>
  <c r="AV267" i="20" a="1"/>
  <c r="ED74" i="20"/>
  <c r="ED73" i="20"/>
  <c r="ED72" i="20"/>
  <c r="Q2" i="20" a="1"/>
  <c r="A485" i="20"/>
  <c r="M422" i="20"/>
  <c r="FO226" i="20"/>
  <c r="FN226" i="20"/>
  <c r="FM226" i="20"/>
  <c r="FN224" i="20"/>
  <c r="FN225" i="20"/>
  <c r="FO224" i="20"/>
  <c r="FO225" i="20"/>
  <c r="FM224" i="20"/>
  <c r="FM225" i="20"/>
  <c r="A581" i="20"/>
  <c r="M522" i="20"/>
  <c r="GF52" i="20" a="1"/>
  <c r="FU241" i="20"/>
  <c r="FT240" i="20"/>
  <c r="FT241" i="20"/>
  <c r="FS240" i="20"/>
  <c r="FS241" i="20"/>
  <c r="FU239" i="20"/>
  <c r="FT239" i="20"/>
  <c r="FS239" i="20"/>
  <c r="FU240" i="20"/>
  <c r="CU431" i="20"/>
  <c r="DR336" i="20"/>
  <c r="DQ336" i="20"/>
  <c r="DS335" i="20"/>
  <c r="DR335" i="20"/>
  <c r="DS337" i="20"/>
  <c r="DQ335" i="20"/>
  <c r="DR337" i="20"/>
  <c r="EW335" i="20"/>
  <c r="DQ337" i="20"/>
  <c r="DS336" i="20"/>
  <c r="AI292" i="20"/>
  <c r="AK293" i="20"/>
  <c r="AJ293" i="20"/>
  <c r="AK294" i="20"/>
  <c r="AI293" i="20"/>
  <c r="AJ294" i="20"/>
  <c r="AI294" i="20"/>
  <c r="AK292" i="20"/>
  <c r="AJ292" i="20"/>
  <c r="W369" i="20"/>
  <c r="AR368" i="20"/>
  <c r="X368" i="20"/>
  <c r="V369" i="20"/>
  <c r="W368" i="20"/>
  <c r="X367" i="20"/>
  <c r="V368" i="20"/>
  <c r="W367" i="20"/>
  <c r="AT367" i="20"/>
  <c r="V367" i="20"/>
  <c r="AS367" i="20"/>
  <c r="AT369" i="20"/>
  <c r="AR367" i="20"/>
  <c r="AS369" i="20"/>
  <c r="AT368" i="20"/>
  <c r="AR369" i="20"/>
  <c r="X369" i="20"/>
  <c r="AS368" i="20"/>
  <c r="AE454" i="20"/>
  <c r="AE453" i="20"/>
  <c r="AC452" i="20"/>
  <c r="AD453" i="20"/>
  <c r="AE452" i="20"/>
  <c r="AD452" i="20"/>
  <c r="AC454" i="20"/>
  <c r="AC453" i="20"/>
  <c r="AD454" i="20"/>
  <c r="C590" i="20"/>
  <c r="O567" i="20"/>
  <c r="AV272" i="20" a="1"/>
  <c r="CV290" i="20"/>
  <c r="DM194" i="20"/>
  <c r="DL194" i="20"/>
  <c r="EX194" i="20"/>
  <c r="DK194" i="20"/>
  <c r="DM196" i="20"/>
  <c r="DL196" i="20"/>
  <c r="DK196" i="20"/>
  <c r="DL195" i="20"/>
  <c r="DK195" i="20"/>
  <c r="DM195" i="20"/>
  <c r="CV451" i="20"/>
  <c r="DM355" i="20"/>
  <c r="DL355" i="20"/>
  <c r="EX355" i="20"/>
  <c r="DM356" i="20"/>
  <c r="DM357" i="20"/>
  <c r="DL357" i="20"/>
  <c r="DL356" i="20"/>
  <c r="DK356" i="20"/>
  <c r="DK357" i="20"/>
  <c r="DK355" i="20"/>
  <c r="AK473" i="20"/>
  <c r="AK474" i="20"/>
  <c r="AJ473" i="20"/>
  <c r="AJ474" i="20"/>
  <c r="AI473" i="20"/>
  <c r="AI474" i="20"/>
  <c r="AK472" i="20"/>
  <c r="AJ472" i="20"/>
  <c r="AI472" i="20"/>
  <c r="AE447" i="20"/>
  <c r="AD447" i="20"/>
  <c r="AC448" i="20"/>
  <c r="AD449" i="20"/>
  <c r="AD448" i="20"/>
  <c r="AC449" i="20"/>
  <c r="AC447" i="20"/>
  <c r="AE448" i="20"/>
  <c r="AE449" i="20"/>
  <c r="FU129" i="20"/>
  <c r="FT129" i="20"/>
  <c r="FU128" i="20"/>
  <c r="FS129" i="20"/>
  <c r="FT128" i="20"/>
  <c r="FS128" i="20"/>
  <c r="FU130" i="20"/>
  <c r="FT130" i="20"/>
  <c r="FS130" i="20"/>
  <c r="AW4" i="20"/>
  <c r="AW3" i="20"/>
  <c r="AW2" i="20"/>
  <c r="Z372" i="20" a="1"/>
  <c r="AK364" i="20"/>
  <c r="AJ364" i="20"/>
  <c r="AK362" i="20"/>
  <c r="AI364" i="20"/>
  <c r="AK363" i="20"/>
  <c r="AJ362" i="20"/>
  <c r="AJ363" i="20"/>
  <c r="AI362" i="20"/>
  <c r="AI363" i="20"/>
  <c r="EE17" i="20"/>
  <c r="EE19" i="20"/>
  <c r="EE18" i="20"/>
  <c r="Z218" i="20"/>
  <c r="Z217" i="20"/>
  <c r="Z219" i="20"/>
  <c r="BX488" i="20"/>
  <c r="FX391" i="20"/>
  <c r="AV179" i="20"/>
  <c r="AV178" i="20"/>
  <c r="AV177" i="20"/>
  <c r="X337" i="20"/>
  <c r="AT339" i="20"/>
  <c r="AT338" i="20"/>
  <c r="W337" i="20"/>
  <c r="AS339" i="20"/>
  <c r="AS338" i="20"/>
  <c r="AT337" i="20"/>
  <c r="V337" i="20"/>
  <c r="AR339" i="20"/>
  <c r="X339" i="20"/>
  <c r="AR338" i="20"/>
  <c r="X338" i="20"/>
  <c r="AS337" i="20"/>
  <c r="W339" i="20"/>
  <c r="W338" i="20"/>
  <c r="AR337" i="20"/>
  <c r="V339" i="20"/>
  <c r="V338" i="20"/>
  <c r="Z279" i="20"/>
  <c r="Z278" i="20"/>
  <c r="Z277" i="20"/>
  <c r="AG197" i="20" a="1"/>
  <c r="CV350" i="20"/>
  <c r="EX254" i="20"/>
  <c r="DL254" i="20"/>
  <c r="DM256" i="20"/>
  <c r="DK254" i="20"/>
  <c r="DM254" i="20"/>
  <c r="DK255" i="20"/>
  <c r="DL255" i="20"/>
  <c r="DM255" i="20"/>
  <c r="DL256" i="20"/>
  <c r="DK256" i="20"/>
  <c r="B590" i="20"/>
  <c r="N567" i="20"/>
  <c r="BW404" i="20"/>
  <c r="FB307" i="20"/>
  <c r="AV242" i="20" a="1"/>
  <c r="AV114" i="20"/>
  <c r="AV113" i="20"/>
  <c r="AV112" i="20"/>
  <c r="Q73" i="20"/>
  <c r="AT299" i="20"/>
  <c r="AR299" i="20"/>
  <c r="X299" i="20"/>
  <c r="W299" i="20"/>
  <c r="AS299" i="20"/>
  <c r="AT298" i="20"/>
  <c r="AT297" i="20"/>
  <c r="V297" i="20"/>
  <c r="AS298" i="20"/>
  <c r="AS297" i="20"/>
  <c r="AR298" i="20"/>
  <c r="X298" i="20"/>
  <c r="AR297" i="20"/>
  <c r="W298" i="20"/>
  <c r="V298" i="20"/>
  <c r="V299" i="20"/>
  <c r="X297" i="20"/>
  <c r="W297" i="20"/>
  <c r="AW87" i="20" a="1"/>
  <c r="AW122" i="20" a="1"/>
  <c r="FO281" i="20"/>
  <c r="FO280" i="20"/>
  <c r="FO279" i="20"/>
  <c r="FN280" i="20"/>
  <c r="FN279" i="20"/>
  <c r="FM279" i="20"/>
  <c r="FM281" i="20"/>
  <c r="FM280" i="20"/>
  <c r="FN281" i="20"/>
  <c r="FO150" i="20"/>
  <c r="FO148" i="20"/>
  <c r="FM148" i="20"/>
  <c r="FN149" i="20"/>
  <c r="FM150" i="20"/>
  <c r="FO149" i="20"/>
  <c r="FM149" i="20"/>
  <c r="FN148" i="20"/>
  <c r="FN150" i="20"/>
  <c r="AJ383" i="20"/>
  <c r="AJ382" i="20"/>
  <c r="AI383" i="20"/>
  <c r="AI382" i="20"/>
  <c r="AK384" i="20"/>
  <c r="AJ384" i="20"/>
  <c r="AI384" i="20"/>
  <c r="AK383" i="20"/>
  <c r="AK382" i="20"/>
  <c r="EE94" i="20"/>
  <c r="EE93" i="20"/>
  <c r="EE92" i="20"/>
  <c r="AM62" i="20"/>
  <c r="H63" i="20" s="1"/>
  <c r="AM57" i="20" a="1"/>
  <c r="CU350" i="20"/>
  <c r="DR254" i="20"/>
  <c r="DS255" i="20"/>
  <c r="DQ254" i="20"/>
  <c r="DR255" i="20"/>
  <c r="EW254" i="20"/>
  <c r="DQ255" i="20"/>
  <c r="DS256" i="20"/>
  <c r="DR256" i="20"/>
  <c r="DQ256" i="20"/>
  <c r="DS254" i="20"/>
  <c r="A478" i="20"/>
  <c r="M387" i="20"/>
  <c r="AG169" i="20"/>
  <c r="AG168" i="20"/>
  <c r="AG167" i="20"/>
  <c r="AV252" i="20" a="1"/>
  <c r="CV345" i="20"/>
  <c r="DL249" i="20"/>
  <c r="DK249" i="20"/>
  <c r="EX249" i="20"/>
  <c r="DL250" i="20"/>
  <c r="DM250" i="20"/>
  <c r="DM249" i="20"/>
  <c r="DK250" i="20"/>
  <c r="DM251" i="20"/>
  <c r="DL251" i="20"/>
  <c r="DK251" i="20"/>
  <c r="C493" i="20"/>
  <c r="O462" i="20"/>
  <c r="B586" i="20"/>
  <c r="N547" i="20"/>
  <c r="AD468" i="20"/>
  <c r="AE468" i="20"/>
  <c r="AC469" i="20"/>
  <c r="AC468" i="20"/>
  <c r="AD467" i="20"/>
  <c r="AE469" i="20"/>
  <c r="AC467" i="20"/>
  <c r="AE467" i="20"/>
  <c r="AD469" i="20"/>
  <c r="AG119" i="20"/>
  <c r="AG118" i="20"/>
  <c r="AG117" i="20"/>
  <c r="Z174" i="20"/>
  <c r="Z173" i="20"/>
  <c r="Z172" i="20"/>
  <c r="AM22" i="20" a="1"/>
  <c r="AT469" i="20"/>
  <c r="AT467" i="20"/>
  <c r="V467" i="20"/>
  <c r="AS469" i="20"/>
  <c r="AT468" i="20"/>
  <c r="AS467" i="20"/>
  <c r="AR469" i="20"/>
  <c r="X469" i="20"/>
  <c r="AS468" i="20"/>
  <c r="AR467" i="20"/>
  <c r="W469" i="20"/>
  <c r="AR468" i="20"/>
  <c r="X468" i="20"/>
  <c r="V469" i="20"/>
  <c r="W468" i="20"/>
  <c r="V468" i="20"/>
  <c r="X467" i="20"/>
  <c r="W467" i="20"/>
  <c r="GG62" i="20" a="1"/>
  <c r="FQ62" i="20" a="1"/>
  <c r="GF29" i="20"/>
  <c r="GF28" i="20"/>
  <c r="GF27" i="20"/>
  <c r="AE339" i="20"/>
  <c r="AE337" i="20"/>
  <c r="AD339" i="20"/>
  <c r="AD337" i="20"/>
  <c r="AD338" i="20"/>
  <c r="AC338" i="20"/>
  <c r="AE338" i="20"/>
  <c r="AC337" i="20"/>
  <c r="AC339" i="20"/>
  <c r="BW484" i="20"/>
  <c r="FB387" i="20"/>
  <c r="A590" i="20"/>
  <c r="M567" i="20"/>
  <c r="GF87" i="20" a="1"/>
  <c r="B585" i="20"/>
  <c r="N542" i="20"/>
  <c r="AC348" i="20"/>
  <c r="AC349" i="20"/>
  <c r="AD348" i="20"/>
  <c r="AE349" i="20"/>
  <c r="AD349" i="20"/>
  <c r="AE347" i="20"/>
  <c r="AE348" i="20"/>
  <c r="AC347" i="20"/>
  <c r="AD347" i="20"/>
  <c r="GF82" i="20" a="1"/>
  <c r="FQ27" i="20" a="1"/>
  <c r="A492" i="20"/>
  <c r="M457" i="20"/>
  <c r="AJ452" i="20"/>
  <c r="AI452" i="20"/>
  <c r="AK454" i="20"/>
  <c r="AK453" i="20"/>
  <c r="AJ454" i="20"/>
  <c r="AJ453" i="20"/>
  <c r="AI454" i="20"/>
  <c r="AI453" i="20"/>
  <c r="AK452" i="20"/>
  <c r="AK337" i="20"/>
  <c r="AJ337" i="20"/>
  <c r="AI337" i="20"/>
  <c r="AK339" i="20"/>
  <c r="AK338" i="20"/>
  <c r="AJ339" i="20"/>
  <c r="AJ338" i="20"/>
  <c r="AI339" i="20"/>
  <c r="AI338" i="20"/>
  <c r="AW72" i="20"/>
  <c r="AW74" i="20"/>
  <c r="AW73" i="20"/>
  <c r="GF34" i="20"/>
  <c r="GF33" i="20"/>
  <c r="GF32" i="20"/>
  <c r="C487" i="20"/>
  <c r="O432" i="20"/>
  <c r="DU77" i="20" a="1"/>
  <c r="FO160" i="20"/>
  <c r="FO158" i="20"/>
  <c r="FN158" i="20"/>
  <c r="FM158" i="20"/>
  <c r="FM160" i="20"/>
  <c r="FM159" i="20"/>
  <c r="FN159" i="20"/>
  <c r="FN160" i="20"/>
  <c r="FO159" i="20"/>
  <c r="CV310" i="20"/>
  <c r="EX214" i="20"/>
  <c r="DL214" i="20"/>
  <c r="DK215" i="20"/>
  <c r="DK214" i="20"/>
  <c r="DK216" i="20"/>
  <c r="DL216" i="20"/>
  <c r="DL215" i="20"/>
  <c r="DM216" i="20"/>
  <c r="DM214" i="20"/>
  <c r="DM215" i="20"/>
  <c r="A484" i="20"/>
  <c r="M417" i="20"/>
  <c r="AD408" i="20"/>
  <c r="AD407" i="20"/>
  <c r="AC409" i="20"/>
  <c r="AC408" i="20"/>
  <c r="AE407" i="20"/>
  <c r="AC407" i="20"/>
  <c r="AD409" i="20"/>
  <c r="AE408" i="20"/>
  <c r="AE409" i="20"/>
  <c r="AG87" i="20" a="1"/>
  <c r="BW591" i="20"/>
  <c r="FB494" i="20"/>
  <c r="X342" i="20"/>
  <c r="AT344" i="20"/>
  <c r="AT343" i="20"/>
  <c r="W342" i="20"/>
  <c r="AS344" i="20"/>
  <c r="AS343" i="20"/>
  <c r="AT342" i="20"/>
  <c r="V342" i="20"/>
  <c r="AR344" i="20"/>
  <c r="X344" i="20"/>
  <c r="AR343" i="20"/>
  <c r="X343" i="20"/>
  <c r="AS342" i="20"/>
  <c r="W344" i="20"/>
  <c r="W343" i="20"/>
  <c r="AR342" i="20"/>
  <c r="V344" i="20"/>
  <c r="V343" i="20"/>
  <c r="C481" i="20"/>
  <c r="O402" i="20"/>
  <c r="Q12" i="20" a="1"/>
  <c r="AW19" i="20"/>
  <c r="AW18" i="20"/>
  <c r="AW17" i="20"/>
  <c r="C479" i="20"/>
  <c r="O392" i="20"/>
  <c r="FO199" i="20"/>
  <c r="FO200" i="20"/>
  <c r="FN199" i="20"/>
  <c r="FN200" i="20"/>
  <c r="FO201" i="20"/>
  <c r="FN201" i="20"/>
  <c r="FM201" i="20"/>
  <c r="FM200" i="20"/>
  <c r="FM199" i="20"/>
  <c r="FT229" i="20"/>
  <c r="FS229" i="20"/>
  <c r="FU230" i="20"/>
  <c r="FU231" i="20"/>
  <c r="FT230" i="20"/>
  <c r="FT231" i="20"/>
  <c r="FS230" i="20"/>
  <c r="FS231" i="20"/>
  <c r="FU229" i="20"/>
  <c r="AV247" i="20" a="1"/>
  <c r="Z153" i="20"/>
  <c r="Z152" i="20"/>
  <c r="Z154" i="20"/>
  <c r="Z202" i="20" a="1"/>
  <c r="A572" i="20"/>
  <c r="M477" i="20"/>
  <c r="Z234" i="20"/>
  <c r="Z233" i="20"/>
  <c r="Z232" i="20"/>
  <c r="DO92" i="20"/>
  <c r="DO94" i="20"/>
  <c r="DO93" i="20"/>
  <c r="Q59" i="20"/>
  <c r="Q58" i="20"/>
  <c r="Q57" i="20"/>
  <c r="GF67" i="20" a="1"/>
  <c r="FJ52" i="20" a="1"/>
  <c r="FU160" i="20"/>
  <c r="FT160" i="20"/>
  <c r="FS160" i="20"/>
  <c r="FU159" i="20"/>
  <c r="FT159" i="20"/>
  <c r="FU158" i="20"/>
  <c r="FS159" i="20"/>
  <c r="FT158" i="20"/>
  <c r="FS158" i="20"/>
  <c r="BX399" i="20"/>
  <c r="FX302" i="20"/>
  <c r="AG32" i="20" a="1"/>
  <c r="Q77" i="20" a="1"/>
  <c r="FO113" i="20"/>
  <c r="FO114" i="20"/>
  <c r="FO115" i="20"/>
  <c r="FN115" i="20"/>
  <c r="FN114" i="20"/>
  <c r="FM115" i="20"/>
  <c r="FN113" i="20"/>
  <c r="FM114" i="20"/>
  <c r="FM113" i="20"/>
  <c r="FO153" i="20"/>
  <c r="FM153" i="20"/>
  <c r="FO154" i="20"/>
  <c r="FM154" i="20"/>
  <c r="FN153" i="20"/>
  <c r="FN155" i="20"/>
  <c r="FM155" i="20"/>
  <c r="FO155" i="20"/>
  <c r="FN154" i="20"/>
  <c r="AE362" i="20"/>
  <c r="AD362" i="20"/>
  <c r="AC362" i="20"/>
  <c r="AE363" i="20"/>
  <c r="AD363" i="20"/>
  <c r="AE364" i="20"/>
  <c r="AC363" i="20"/>
  <c r="AD364" i="20"/>
  <c r="AC364" i="20"/>
  <c r="BX596" i="20"/>
  <c r="FX499" i="20"/>
  <c r="B589" i="20"/>
  <c r="N562" i="20"/>
  <c r="Z207" i="20" a="1"/>
  <c r="AV352" i="20" a="1"/>
  <c r="Z352" i="20" a="1"/>
  <c r="AV197" i="20" a="1"/>
  <c r="CV380" i="20"/>
  <c r="DL285" i="20"/>
  <c r="EX284" i="20"/>
  <c r="DM285" i="20"/>
  <c r="DK285" i="20"/>
  <c r="DM284" i="20"/>
  <c r="DL286" i="20"/>
  <c r="DK284" i="20"/>
  <c r="DL284" i="20"/>
  <c r="DM286" i="20"/>
  <c r="DK286" i="20"/>
  <c r="AW47" i="20" a="1"/>
  <c r="Z194" i="20"/>
  <c r="Z193" i="20"/>
  <c r="Z192" i="20"/>
  <c r="AV377" i="20" a="1"/>
  <c r="BX494" i="20"/>
  <c r="FX397" i="20"/>
  <c r="C589" i="20"/>
  <c r="O562" i="20"/>
  <c r="AG9" i="20"/>
  <c r="AG8" i="20"/>
  <c r="AG7" i="20"/>
  <c r="B487" i="20"/>
  <c r="N432" i="20"/>
  <c r="B483" i="20"/>
  <c r="N412" i="20"/>
  <c r="AV287" i="20" a="1"/>
  <c r="B489" i="20"/>
  <c r="N442" i="20"/>
  <c r="BW398" i="20"/>
  <c r="FB301" i="20"/>
  <c r="AE399" i="20"/>
  <c r="AC397" i="20"/>
  <c r="AD399" i="20"/>
  <c r="AC399" i="20"/>
  <c r="AC398" i="20"/>
  <c r="AE398" i="20"/>
  <c r="AD398" i="20"/>
  <c r="AD397" i="20"/>
  <c r="AE397" i="20"/>
  <c r="BW579" i="20"/>
  <c r="FB482" i="20"/>
  <c r="ED83" i="20"/>
  <c r="ED82" i="20"/>
  <c r="ED84" i="20"/>
  <c r="A586" i="20"/>
  <c r="M547" i="20"/>
  <c r="A487" i="20"/>
  <c r="M432" i="20"/>
  <c r="FN274" i="20"/>
  <c r="FM274" i="20"/>
  <c r="FO274" i="20"/>
  <c r="FM275" i="20"/>
  <c r="FM276" i="20"/>
  <c r="FN275" i="20"/>
  <c r="FO275" i="20"/>
  <c r="FO276" i="20"/>
  <c r="FN276" i="20"/>
  <c r="AT452" i="20"/>
  <c r="V452" i="20"/>
  <c r="AS452" i="20"/>
  <c r="AT454" i="20"/>
  <c r="AT453" i="20"/>
  <c r="AR452" i="20"/>
  <c r="AS454" i="20"/>
  <c r="AS453" i="20"/>
  <c r="AR454" i="20"/>
  <c r="X454" i="20"/>
  <c r="AR453" i="20"/>
  <c r="X453" i="20"/>
  <c r="W454" i="20"/>
  <c r="W453" i="20"/>
  <c r="V454" i="20"/>
  <c r="V453" i="20"/>
  <c r="X452" i="20"/>
  <c r="W452" i="20"/>
  <c r="FN119" i="20"/>
  <c r="FO118" i="20"/>
  <c r="FM118" i="20"/>
  <c r="FO119" i="20"/>
  <c r="FN118" i="20"/>
  <c r="FO120" i="20"/>
  <c r="FM119" i="20"/>
  <c r="FM120" i="20"/>
  <c r="FN120" i="20"/>
  <c r="AI324" i="20"/>
  <c r="AI323" i="20"/>
  <c r="AK322" i="20"/>
  <c r="AJ322" i="20"/>
  <c r="AI322" i="20"/>
  <c r="AK324" i="20"/>
  <c r="AK323" i="20"/>
  <c r="AJ324" i="20"/>
  <c r="AJ323" i="20"/>
  <c r="B577" i="20"/>
  <c r="N502" i="20"/>
  <c r="FT211" i="20"/>
  <c r="FS211" i="20"/>
  <c r="FU210" i="20"/>
  <c r="FT210" i="20"/>
  <c r="FS210" i="20"/>
  <c r="FU209" i="20"/>
  <c r="FT209" i="20"/>
  <c r="FS209" i="20"/>
  <c r="FU211" i="20"/>
  <c r="FS184" i="20"/>
  <c r="FS183" i="20"/>
  <c r="FU185" i="20"/>
  <c r="FT185" i="20"/>
  <c r="FS185" i="20"/>
  <c r="FU184" i="20"/>
  <c r="FU183" i="20"/>
  <c r="FT184" i="20"/>
  <c r="FT183" i="20"/>
  <c r="C488" i="20"/>
  <c r="O437" i="20"/>
  <c r="GF42" i="20" a="1"/>
  <c r="W309" i="20"/>
  <c r="AT308" i="20"/>
  <c r="V309" i="20"/>
  <c r="AS308" i="20"/>
  <c r="AR308" i="20"/>
  <c r="X308" i="20"/>
  <c r="X307" i="20"/>
  <c r="W308" i="20"/>
  <c r="W307" i="20"/>
  <c r="V308" i="20"/>
  <c r="AT307" i="20"/>
  <c r="V307" i="20"/>
  <c r="AT309" i="20"/>
  <c r="AS307" i="20"/>
  <c r="AS309" i="20"/>
  <c r="AR307" i="20"/>
  <c r="AR309" i="20"/>
  <c r="X309" i="20"/>
  <c r="AG97" i="20" l="1"/>
  <c r="AG98" i="20"/>
  <c r="AG262" i="20"/>
  <c r="DO37" i="20"/>
  <c r="AG263" i="20"/>
  <c r="AG37" i="20"/>
  <c r="AW139" i="20"/>
  <c r="AM137" i="20" s="1" a="1"/>
  <c r="DO38" i="20"/>
  <c r="CY37" i="20" s="1" a="1"/>
  <c r="AW142" i="20"/>
  <c r="GG17" i="20" a="1"/>
  <c r="AG134" i="20"/>
  <c r="EE49" i="20"/>
  <c r="Q82" i="20" a="1"/>
  <c r="GG27" i="20" a="1"/>
  <c r="AM63" i="20"/>
  <c r="H64" i="20" s="1"/>
  <c r="AW134" i="20"/>
  <c r="AM132" i="20" s="1" a="1"/>
  <c r="AG47" i="20"/>
  <c r="AG48" i="20"/>
  <c r="AM14" i="20"/>
  <c r="H15" i="20" s="1"/>
  <c r="AM12" i="20"/>
  <c r="H13" i="20" s="1"/>
  <c r="AW34" i="20"/>
  <c r="AG132" i="20"/>
  <c r="DO87" i="20" a="1"/>
  <c r="DO89" i="20" s="1"/>
  <c r="FQ17" i="20" a="1"/>
  <c r="EE87" i="20" a="1"/>
  <c r="AG184" i="20"/>
  <c r="AG183" i="20"/>
  <c r="AG182" i="20"/>
  <c r="EE57" i="20" a="1"/>
  <c r="EE59" i="20" s="1"/>
  <c r="AG142" i="20"/>
  <c r="FQ7" i="20" a="1"/>
  <c r="FQ9" i="20" s="1"/>
  <c r="AG227" i="20" a="1"/>
  <c r="AG229" i="20" s="1"/>
  <c r="Z328" i="20"/>
  <c r="AG143" i="20"/>
  <c r="AG67" i="20"/>
  <c r="AM77" i="20" a="1"/>
  <c r="AM79" i="20" s="1"/>
  <c r="H80" i="20" s="1"/>
  <c r="CY92" i="20" a="1"/>
  <c r="CY94" i="20" s="1"/>
  <c r="AW183" i="20"/>
  <c r="AW147" i="20" a="1"/>
  <c r="AW149" i="20" s="1"/>
  <c r="Z329" i="20"/>
  <c r="AG327" i="20" s="1" a="1"/>
  <c r="AW184" i="20"/>
  <c r="EE37" i="20"/>
  <c r="EE38" i="20"/>
  <c r="Q74" i="20"/>
  <c r="AG68" i="20"/>
  <c r="Q67" i="20" s="1" a="1"/>
  <c r="DO58" i="20"/>
  <c r="DO59" i="20"/>
  <c r="CY57" i="20" s="1" a="1"/>
  <c r="AV359" i="20"/>
  <c r="AW357" i="20" s="1" a="1"/>
  <c r="EE47" i="20"/>
  <c r="DU47" i="20" s="1" a="1"/>
  <c r="AG237" i="20" a="1"/>
  <c r="GF3" i="20"/>
  <c r="GF4" i="20"/>
  <c r="Q97" i="20" a="1"/>
  <c r="Q52" i="20"/>
  <c r="Q54" i="20"/>
  <c r="G55" i="20" s="1"/>
  <c r="Q53" i="20"/>
  <c r="G54" i="20" s="1"/>
  <c r="AW152" i="20" a="1"/>
  <c r="AW153" i="20" s="1"/>
  <c r="GG47" i="20" a="1"/>
  <c r="GG49" i="20" s="1"/>
  <c r="Z427" i="20" a="1"/>
  <c r="Z429" i="20" s="1"/>
  <c r="AW227" i="20" a="1"/>
  <c r="AW229" i="20" s="1"/>
  <c r="AW168" i="20"/>
  <c r="FJ72" i="20"/>
  <c r="AW164" i="20"/>
  <c r="AW163" i="20"/>
  <c r="AW162" i="20"/>
  <c r="AG222" i="20" a="1"/>
  <c r="AW202" i="20" a="1"/>
  <c r="AW204" i="20" s="1"/>
  <c r="GG7" i="20" a="1"/>
  <c r="GG12" i="20" a="1"/>
  <c r="DO2" i="20" a="1"/>
  <c r="EE2" i="20" a="1"/>
  <c r="AW169" i="20"/>
  <c r="AM167" i="20" s="1" a="1"/>
  <c r="DU17" i="20" a="1"/>
  <c r="DU19" i="20" s="1"/>
  <c r="CC20" i="20" s="1"/>
  <c r="EE28" i="20"/>
  <c r="EE29" i="20"/>
  <c r="DU27" i="20" s="1" a="1"/>
  <c r="AG152" i="20" a="1"/>
  <c r="DU62" i="20" a="1"/>
  <c r="EE14" i="20"/>
  <c r="EE13" i="20"/>
  <c r="EE12" i="20"/>
  <c r="AW117" i="20" a="1"/>
  <c r="AW118" i="20" s="1"/>
  <c r="FQ12" i="20" a="1"/>
  <c r="AW277" i="20" a="1"/>
  <c r="AW277" i="20" s="1"/>
  <c r="FJ4" i="20"/>
  <c r="FJ3" i="20"/>
  <c r="FJ2" i="20"/>
  <c r="EE9" i="20"/>
  <c r="EE8" i="20"/>
  <c r="EE7" i="20"/>
  <c r="DO9" i="20"/>
  <c r="DO8" i="20"/>
  <c r="DO7" i="20"/>
  <c r="GG78" i="20"/>
  <c r="DO12" i="20"/>
  <c r="DO14" i="20"/>
  <c r="DO13" i="20"/>
  <c r="AM2" i="20" a="1"/>
  <c r="AM2" i="20" s="1"/>
  <c r="H3" i="20" s="1"/>
  <c r="DV2" i="20" s="1"/>
  <c r="AW68" i="20"/>
  <c r="AW69" i="20"/>
  <c r="GG79" i="20"/>
  <c r="AM17" i="20" a="1"/>
  <c r="Q117" i="20" a="1"/>
  <c r="Q119" i="20" s="1"/>
  <c r="AV367" i="20" a="1"/>
  <c r="AV367" i="20" s="1"/>
  <c r="Q262" i="20" a="1"/>
  <c r="Q263" i="20" s="1"/>
  <c r="G264" i="20" s="1"/>
  <c r="Z362" i="20" a="1"/>
  <c r="Z364" i="20" s="1"/>
  <c r="AG172" i="20" a="1"/>
  <c r="AG173" i="20" s="1"/>
  <c r="AW177" i="20" a="1"/>
  <c r="AW179" i="20" s="1"/>
  <c r="CY32" i="20" a="1"/>
  <c r="FQ92" i="20" a="1"/>
  <c r="FQ93" i="20" s="1"/>
  <c r="DO67" i="20" a="1"/>
  <c r="DO68" i="20" s="1"/>
  <c r="AV292" i="20" a="1"/>
  <c r="AV317" i="20" a="1"/>
  <c r="AV318" i="20" s="1"/>
  <c r="Z317" i="20" a="1"/>
  <c r="Z319" i="20" s="1"/>
  <c r="AW282" i="20" a="1"/>
  <c r="Q37" i="20" a="1"/>
  <c r="Q38" i="20" s="1"/>
  <c r="Q137" i="20" a="1"/>
  <c r="Q139" i="20" s="1"/>
  <c r="Z407" i="20" a="1"/>
  <c r="Z408" i="20" s="1"/>
  <c r="DO82" i="20" a="1"/>
  <c r="AG232" i="20" a="1"/>
  <c r="AG234" i="20" s="1"/>
  <c r="DO52" i="20" a="1"/>
  <c r="DO52" i="20" s="1"/>
  <c r="GG37" i="20" a="1"/>
  <c r="GG39" i="20" s="1"/>
  <c r="AW262" i="20" a="1"/>
  <c r="AG242" i="20" a="1"/>
  <c r="AG243" i="20" s="1"/>
  <c r="AV382" i="20" a="1"/>
  <c r="AV382" i="20" s="1"/>
  <c r="GG59" i="20"/>
  <c r="GG58" i="20"/>
  <c r="GG57" i="20"/>
  <c r="C583" i="20"/>
  <c r="O532" i="20"/>
  <c r="B672" i="20"/>
  <c r="N597" i="20"/>
  <c r="AD442" i="20"/>
  <c r="AE442" i="20"/>
  <c r="AD444" i="20"/>
  <c r="AE444" i="20"/>
  <c r="AC443" i="20"/>
  <c r="AC444" i="20"/>
  <c r="AC442" i="20"/>
  <c r="AE443" i="20"/>
  <c r="AD443" i="20"/>
  <c r="AV354" i="20"/>
  <c r="AV353" i="20"/>
  <c r="AV352" i="20"/>
  <c r="BX495" i="20"/>
  <c r="FX398" i="20"/>
  <c r="Z204" i="20"/>
  <c r="Z203" i="20"/>
  <c r="Z202" i="20"/>
  <c r="AR394" i="20"/>
  <c r="X394" i="20"/>
  <c r="W393" i="20"/>
  <c r="V394" i="20"/>
  <c r="AT392" i="20"/>
  <c r="V392" i="20"/>
  <c r="AS392" i="20"/>
  <c r="AR392" i="20"/>
  <c r="AT393" i="20"/>
  <c r="AT394" i="20"/>
  <c r="AS393" i="20"/>
  <c r="AS394" i="20"/>
  <c r="AR393" i="20"/>
  <c r="X393" i="20"/>
  <c r="W392" i="20"/>
  <c r="W394" i="20"/>
  <c r="V393" i="20"/>
  <c r="X392" i="20"/>
  <c r="GG28" i="20"/>
  <c r="GG27" i="20"/>
  <c r="GG29" i="20"/>
  <c r="AI568" i="20"/>
  <c r="AK569" i="20"/>
  <c r="AJ569" i="20"/>
  <c r="AI569" i="20"/>
  <c r="AK568" i="20"/>
  <c r="AJ568" i="20"/>
  <c r="AK567" i="20"/>
  <c r="AJ567" i="20"/>
  <c r="AI567" i="20"/>
  <c r="FQ64" i="20"/>
  <c r="FQ63" i="20"/>
  <c r="FQ62" i="20"/>
  <c r="C588" i="20"/>
  <c r="O557" i="20"/>
  <c r="FO249" i="20"/>
  <c r="FO251" i="20"/>
  <c r="FM249" i="20"/>
  <c r="FO250" i="20"/>
  <c r="FM251" i="20"/>
  <c r="FM250" i="20"/>
  <c r="FN249" i="20"/>
  <c r="FN251" i="20"/>
  <c r="FN250" i="20"/>
  <c r="AI389" i="20"/>
  <c r="AK388" i="20"/>
  <c r="AK389" i="20"/>
  <c r="AJ389" i="20"/>
  <c r="AJ388" i="20"/>
  <c r="AK387" i="20"/>
  <c r="AI388" i="20"/>
  <c r="AJ387" i="20"/>
  <c r="AI387" i="20"/>
  <c r="AV244" i="20"/>
  <c r="AV243" i="20"/>
  <c r="AV242" i="20"/>
  <c r="AS569" i="20"/>
  <c r="AR569" i="20"/>
  <c r="X569" i="20"/>
  <c r="W569" i="20"/>
  <c r="V569" i="20"/>
  <c r="AT568" i="20"/>
  <c r="AS568" i="20"/>
  <c r="AR568" i="20"/>
  <c r="X568" i="20"/>
  <c r="W568" i="20"/>
  <c r="AT569" i="20"/>
  <c r="V568" i="20"/>
  <c r="X567" i="20"/>
  <c r="W567" i="20"/>
  <c r="AT567" i="20"/>
  <c r="V567" i="20"/>
  <c r="AS567" i="20"/>
  <c r="AR567" i="20"/>
  <c r="GF54" i="20"/>
  <c r="GF53" i="20"/>
  <c r="GF52" i="20"/>
  <c r="FQ72" i="20" a="1"/>
  <c r="Z249" i="20"/>
  <c r="Z248" i="20"/>
  <c r="Z247" i="20"/>
  <c r="AW94" i="20"/>
  <c r="AW93" i="20"/>
  <c r="AW92" i="20"/>
  <c r="CU416" i="20"/>
  <c r="DS321" i="20"/>
  <c r="DR321" i="20"/>
  <c r="DQ321" i="20"/>
  <c r="DS320" i="20"/>
  <c r="DR320" i="20"/>
  <c r="DS322" i="20"/>
  <c r="DQ320" i="20"/>
  <c r="DR322" i="20"/>
  <c r="EW320" i="20"/>
  <c r="DQ322" i="20"/>
  <c r="AG127" i="20" a="1"/>
  <c r="B579" i="20"/>
  <c r="N512" i="20"/>
  <c r="B675" i="20"/>
  <c r="N612" i="20"/>
  <c r="B678" i="20"/>
  <c r="N627" i="20"/>
  <c r="EE67" i="20" a="1"/>
  <c r="AM32" i="20" a="1"/>
  <c r="AG157" i="20" a="1"/>
  <c r="AS459" i="20"/>
  <c r="W457" i="20"/>
  <c r="AR459" i="20"/>
  <c r="X459" i="20"/>
  <c r="AT458" i="20"/>
  <c r="AT457" i="20"/>
  <c r="V457" i="20"/>
  <c r="W459" i="20"/>
  <c r="AS458" i="20"/>
  <c r="AS457" i="20"/>
  <c r="V459" i="20"/>
  <c r="AR458" i="20"/>
  <c r="X458" i="20"/>
  <c r="AR457" i="20"/>
  <c r="W458" i="20"/>
  <c r="V458" i="20"/>
  <c r="AT459" i="20"/>
  <c r="X457" i="20"/>
  <c r="FO375" i="20"/>
  <c r="FO377" i="20"/>
  <c r="FO376" i="20"/>
  <c r="FM376" i="20"/>
  <c r="FN376" i="20"/>
  <c r="FM375" i="20"/>
  <c r="FN375" i="20"/>
  <c r="FN377" i="20"/>
  <c r="FM377" i="20"/>
  <c r="BX493" i="20"/>
  <c r="FX396" i="20"/>
  <c r="AG257" i="20" a="1"/>
  <c r="CU492" i="20"/>
  <c r="DQ398" i="20"/>
  <c r="DS397" i="20"/>
  <c r="DS396" i="20"/>
  <c r="DR397" i="20"/>
  <c r="DR396" i="20"/>
  <c r="DQ397" i="20"/>
  <c r="DQ396" i="20"/>
  <c r="EW396" i="20"/>
  <c r="DS398" i="20"/>
  <c r="DR398" i="20"/>
  <c r="FO301" i="20"/>
  <c r="FM300" i="20"/>
  <c r="FO300" i="20"/>
  <c r="FM302" i="20"/>
  <c r="FN302" i="20"/>
  <c r="FO302" i="20"/>
  <c r="FN300" i="20"/>
  <c r="FN301" i="20"/>
  <c r="FM301" i="20"/>
  <c r="AT543" i="20"/>
  <c r="AS543" i="20"/>
  <c r="X542" i="20"/>
  <c r="AR543" i="20"/>
  <c r="X543" i="20"/>
  <c r="W542" i="20"/>
  <c r="AT544" i="20"/>
  <c r="W543" i="20"/>
  <c r="AT542" i="20"/>
  <c r="V542" i="20"/>
  <c r="AS544" i="20"/>
  <c r="V543" i="20"/>
  <c r="AS542" i="20"/>
  <c r="AR544" i="20"/>
  <c r="X544" i="20"/>
  <c r="AR542" i="20"/>
  <c r="W544" i="20"/>
  <c r="V544" i="20"/>
  <c r="AS444" i="20"/>
  <c r="AS443" i="20"/>
  <c r="AR444" i="20"/>
  <c r="X444" i="20"/>
  <c r="AR443" i="20"/>
  <c r="X443" i="20"/>
  <c r="W444" i="20"/>
  <c r="W443" i="20"/>
  <c r="V444" i="20"/>
  <c r="V443" i="20"/>
  <c r="X442" i="20"/>
  <c r="W442" i="20"/>
  <c r="AT442" i="20"/>
  <c r="V442" i="20"/>
  <c r="AS442" i="20"/>
  <c r="AT444" i="20"/>
  <c r="AT443" i="20"/>
  <c r="AR442" i="20"/>
  <c r="AV314" i="20"/>
  <c r="AV313" i="20"/>
  <c r="AV312" i="20"/>
  <c r="A670" i="20"/>
  <c r="M587" i="20"/>
  <c r="B667" i="20"/>
  <c r="N572" i="20"/>
  <c r="FN296" i="20"/>
  <c r="FO296" i="20"/>
  <c r="FN295" i="20"/>
  <c r="FM297" i="20"/>
  <c r="FO297" i="20"/>
  <c r="FM295" i="20"/>
  <c r="FN297" i="20"/>
  <c r="FO295" i="20"/>
  <c r="FM296" i="20"/>
  <c r="AM83" i="20"/>
  <c r="H84" i="20" s="1"/>
  <c r="AM82" i="20"/>
  <c r="H83" i="20" s="1"/>
  <c r="AM84" i="20"/>
  <c r="H85" i="20" s="1"/>
  <c r="CV557" i="20"/>
  <c r="DM461" i="20"/>
  <c r="EX461" i="20"/>
  <c r="DM463" i="20"/>
  <c r="DM462" i="20"/>
  <c r="DK463" i="20"/>
  <c r="DK461" i="20"/>
  <c r="DL461" i="20"/>
  <c r="DL463" i="20"/>
  <c r="DK462" i="20"/>
  <c r="DL462" i="20"/>
  <c r="AV447" i="20" a="1"/>
  <c r="CY62" i="20" a="1"/>
  <c r="AV324" i="20"/>
  <c r="AV323" i="20"/>
  <c r="AV322" i="20"/>
  <c r="Z417" i="20" a="1"/>
  <c r="FU327" i="20"/>
  <c r="FT326" i="20"/>
  <c r="FT325" i="20"/>
  <c r="FT327" i="20"/>
  <c r="FS326" i="20"/>
  <c r="FS325" i="20"/>
  <c r="FS327" i="20"/>
  <c r="FU326" i="20"/>
  <c r="FU325" i="20"/>
  <c r="AE492" i="20"/>
  <c r="AD492" i="20"/>
  <c r="AC492" i="20"/>
  <c r="AC493" i="20"/>
  <c r="AE494" i="20"/>
  <c r="AD493" i="20"/>
  <c r="AE493" i="20"/>
  <c r="AC494" i="20"/>
  <c r="AD494" i="20"/>
  <c r="CU406" i="20"/>
  <c r="DR310" i="20"/>
  <c r="DS312" i="20"/>
  <c r="DQ310" i="20"/>
  <c r="DR312" i="20"/>
  <c r="EW310" i="20"/>
  <c r="DQ312" i="20"/>
  <c r="DS311" i="20"/>
  <c r="DR311" i="20"/>
  <c r="DQ311" i="20"/>
  <c r="DS310" i="20"/>
  <c r="AG124" i="20"/>
  <c r="AG123" i="20"/>
  <c r="AG122" i="20"/>
  <c r="B576" i="20"/>
  <c r="N497" i="20"/>
  <c r="B584" i="20"/>
  <c r="N537" i="20"/>
  <c r="G58" i="20"/>
  <c r="C574" i="20"/>
  <c r="O487" i="20"/>
  <c r="FO214" i="20"/>
  <c r="FO216" i="20"/>
  <c r="FN215" i="20"/>
  <c r="FN214" i="20"/>
  <c r="FM216" i="20"/>
  <c r="FM214" i="20"/>
  <c r="FN216" i="20"/>
  <c r="FM215" i="20"/>
  <c r="FO215" i="20"/>
  <c r="GF84" i="20"/>
  <c r="GF83" i="20"/>
  <c r="GF82" i="20"/>
  <c r="A685" i="20"/>
  <c r="M662" i="20"/>
  <c r="GG62" i="20"/>
  <c r="GG64" i="20"/>
  <c r="GG63" i="20"/>
  <c r="Z467" i="20" a="1"/>
  <c r="AG174" i="20"/>
  <c r="AG172" i="20"/>
  <c r="A573" i="20"/>
  <c r="M482" i="20"/>
  <c r="FS256" i="20"/>
  <c r="FU254" i="20"/>
  <c r="FT254" i="20"/>
  <c r="FS254" i="20"/>
  <c r="FU255" i="20"/>
  <c r="FU256" i="20"/>
  <c r="FT255" i="20"/>
  <c r="FT256" i="20"/>
  <c r="FS255" i="20"/>
  <c r="AM58" i="20"/>
  <c r="H59" i="20" s="1"/>
  <c r="AM57" i="20"/>
  <c r="H58" i="20" s="1"/>
  <c r="AM59" i="20"/>
  <c r="H60" i="20" s="1"/>
  <c r="C685" i="20"/>
  <c r="O662" i="20"/>
  <c r="AI524" i="20"/>
  <c r="AK522" i="20"/>
  <c r="AK523" i="20"/>
  <c r="AJ522" i="20"/>
  <c r="AJ523" i="20"/>
  <c r="AI522" i="20"/>
  <c r="AI523" i="20"/>
  <c r="AK524" i="20"/>
  <c r="AJ524" i="20"/>
  <c r="EE89" i="20"/>
  <c r="EE88" i="20"/>
  <c r="EE87" i="20"/>
  <c r="Q39" i="20"/>
  <c r="Z334" i="20"/>
  <c r="Z333" i="20"/>
  <c r="Z332" i="20"/>
  <c r="GF74" i="20"/>
  <c r="GF73" i="20"/>
  <c r="GF72" i="20"/>
  <c r="Q99" i="20"/>
  <c r="Q98" i="20"/>
  <c r="Q97" i="20"/>
  <c r="G98" i="20" s="1"/>
  <c r="DO69" i="20"/>
  <c r="DO67" i="20"/>
  <c r="FO221" i="20"/>
  <c r="FN220" i="20"/>
  <c r="FO219" i="20"/>
  <c r="FM219" i="20"/>
  <c r="FO220" i="20"/>
  <c r="FM220" i="20"/>
  <c r="FN219" i="20"/>
  <c r="FN221" i="20"/>
  <c r="FM221" i="20"/>
  <c r="AV294" i="20"/>
  <c r="AV293" i="20"/>
  <c r="AV292" i="20"/>
  <c r="C587" i="20"/>
  <c r="O552" i="20"/>
  <c r="C680" i="20"/>
  <c r="O637" i="20"/>
  <c r="AD428" i="20"/>
  <c r="AD427" i="20"/>
  <c r="AC429" i="20"/>
  <c r="AE428" i="20"/>
  <c r="AE429" i="20"/>
  <c r="AE427" i="20"/>
  <c r="AD429" i="20"/>
  <c r="AC428" i="20"/>
  <c r="AC427" i="20"/>
  <c r="C584" i="20"/>
  <c r="O537" i="20"/>
  <c r="AW279" i="20"/>
  <c r="AW278" i="20"/>
  <c r="CU552" i="20"/>
  <c r="DR456" i="20"/>
  <c r="DQ456" i="20"/>
  <c r="EW456" i="20"/>
  <c r="DS458" i="20"/>
  <c r="DS457" i="20"/>
  <c r="DR458" i="20"/>
  <c r="DR457" i="20"/>
  <c r="DQ458" i="20"/>
  <c r="DQ457" i="20"/>
  <c r="DS456" i="20"/>
  <c r="AT503" i="20"/>
  <c r="AS503" i="20"/>
  <c r="X502" i="20"/>
  <c r="AR503" i="20"/>
  <c r="X503" i="20"/>
  <c r="W502" i="20"/>
  <c r="AT504" i="20"/>
  <c r="W503" i="20"/>
  <c r="AT502" i="20"/>
  <c r="V502" i="20"/>
  <c r="AS504" i="20"/>
  <c r="V503" i="20"/>
  <c r="AS502" i="20"/>
  <c r="AR504" i="20"/>
  <c r="X504" i="20"/>
  <c r="AR502" i="20"/>
  <c r="W504" i="20"/>
  <c r="V504" i="20"/>
  <c r="AJ564" i="20"/>
  <c r="AI564" i="20"/>
  <c r="AK563" i="20"/>
  <c r="AK562" i="20"/>
  <c r="AJ563" i="20"/>
  <c r="AJ562" i="20"/>
  <c r="AK564" i="20"/>
  <c r="AI563" i="20"/>
  <c r="AI562" i="20"/>
  <c r="AV384" i="20"/>
  <c r="AV383" i="20"/>
  <c r="BX676" i="20"/>
  <c r="FX579" i="20"/>
  <c r="AV319" i="20"/>
  <c r="Z318" i="20"/>
  <c r="BX499" i="20"/>
  <c r="FX402" i="20"/>
  <c r="B670" i="20"/>
  <c r="N587" i="20"/>
  <c r="CU562" i="20"/>
  <c r="DS467" i="20"/>
  <c r="DS468" i="20"/>
  <c r="DR467" i="20"/>
  <c r="DR468" i="20"/>
  <c r="DQ467" i="20"/>
  <c r="DQ468" i="20"/>
  <c r="DS466" i="20"/>
  <c r="DR466" i="20"/>
  <c r="DQ466" i="20"/>
  <c r="EW466" i="20"/>
  <c r="CV401" i="20"/>
  <c r="EX305" i="20"/>
  <c r="DM307" i="20"/>
  <c r="DM305" i="20"/>
  <c r="DL305" i="20"/>
  <c r="DK305" i="20"/>
  <c r="DK306" i="20"/>
  <c r="DK307" i="20"/>
  <c r="DL307" i="20"/>
  <c r="DM306" i="20"/>
  <c r="DL306" i="20"/>
  <c r="AW284" i="20"/>
  <c r="AW283" i="20"/>
  <c r="AW282" i="20"/>
  <c r="Z307" i="20" a="1"/>
  <c r="AI434" i="20"/>
  <c r="AI433" i="20"/>
  <c r="AK432" i="20"/>
  <c r="AJ432" i="20"/>
  <c r="AI432" i="20"/>
  <c r="AK434" i="20"/>
  <c r="AK433" i="20"/>
  <c r="AJ434" i="20"/>
  <c r="AJ433" i="20"/>
  <c r="BW675" i="20"/>
  <c r="FB578" i="20"/>
  <c r="AV289" i="20"/>
  <c r="AV288" i="20"/>
  <c r="AV287" i="20"/>
  <c r="V564" i="20"/>
  <c r="AR562" i="20"/>
  <c r="AT563" i="20"/>
  <c r="AS563" i="20"/>
  <c r="AT564" i="20"/>
  <c r="AR563" i="20"/>
  <c r="X563" i="20"/>
  <c r="X562" i="20"/>
  <c r="AS564" i="20"/>
  <c r="W563" i="20"/>
  <c r="W562" i="20"/>
  <c r="AR564" i="20"/>
  <c r="X564" i="20"/>
  <c r="V563" i="20"/>
  <c r="AT562" i="20"/>
  <c r="V562" i="20"/>
  <c r="W564" i="20"/>
  <c r="AS562" i="20"/>
  <c r="AW49" i="20"/>
  <c r="AW48" i="20"/>
  <c r="AW47" i="20"/>
  <c r="G59" i="20"/>
  <c r="AM19" i="20"/>
  <c r="H20" i="20" s="1"/>
  <c r="AM18" i="20"/>
  <c r="H19" i="20" s="1"/>
  <c r="AM17" i="20"/>
  <c r="H18" i="20" s="1"/>
  <c r="AV342" i="20" a="1"/>
  <c r="Z342" i="20" a="1"/>
  <c r="DL311" i="20"/>
  <c r="EX310" i="20"/>
  <c r="CV406" i="20"/>
  <c r="DL310" i="20"/>
  <c r="DK310" i="20"/>
  <c r="DM311" i="20"/>
  <c r="DM312" i="20"/>
  <c r="DM310" i="20"/>
  <c r="DK311" i="20"/>
  <c r="DK312" i="20"/>
  <c r="DL312" i="20"/>
  <c r="AV467" i="20" a="1"/>
  <c r="AW89" i="20"/>
  <c r="AW88" i="20"/>
  <c r="AW87" i="20"/>
  <c r="Z297" i="20" a="1"/>
  <c r="G75" i="20"/>
  <c r="BW500" i="20"/>
  <c r="FB403" i="20"/>
  <c r="FO254" i="20"/>
  <c r="FO256" i="20"/>
  <c r="FN255" i="20"/>
  <c r="FN254" i="20"/>
  <c r="FO255" i="20"/>
  <c r="FN256" i="20"/>
  <c r="FM256" i="20"/>
  <c r="FM254" i="20"/>
  <c r="FM255" i="20"/>
  <c r="CV547" i="20"/>
  <c r="DL451" i="20"/>
  <c r="DL452" i="20"/>
  <c r="DK451" i="20"/>
  <c r="DM453" i="20"/>
  <c r="EX451" i="20"/>
  <c r="DM452" i="20"/>
  <c r="DL453" i="20"/>
  <c r="DK452" i="20"/>
  <c r="DK453" i="20"/>
  <c r="DM451" i="20"/>
  <c r="FO194" i="20"/>
  <c r="FO195" i="20"/>
  <c r="FN194" i="20"/>
  <c r="FN195" i="20"/>
  <c r="FM194" i="20"/>
  <c r="FO196" i="20"/>
  <c r="FN196" i="20"/>
  <c r="FM196" i="20"/>
  <c r="FM195" i="20"/>
  <c r="A676" i="20"/>
  <c r="M617" i="20"/>
  <c r="FO244" i="20"/>
  <c r="FO246" i="20"/>
  <c r="FN245" i="20"/>
  <c r="FO245" i="20"/>
  <c r="FN246" i="20"/>
  <c r="FM246" i="20"/>
  <c r="FM244" i="20"/>
  <c r="FM245" i="20"/>
  <c r="FN244" i="20"/>
  <c r="FU305" i="20"/>
  <c r="FT305" i="20"/>
  <c r="FS305" i="20"/>
  <c r="FU307" i="20"/>
  <c r="FT307" i="20"/>
  <c r="FS307" i="20"/>
  <c r="FU306" i="20"/>
  <c r="FT306" i="20"/>
  <c r="FS306" i="20"/>
  <c r="AG224" i="20"/>
  <c r="AG223" i="20"/>
  <c r="AG222" i="20"/>
  <c r="Z472" i="20" a="1"/>
  <c r="AV334" i="20"/>
  <c r="AV333" i="20"/>
  <c r="AV332" i="20"/>
  <c r="AK393" i="20"/>
  <c r="AJ394" i="20"/>
  <c r="AI393" i="20"/>
  <c r="AJ392" i="20"/>
  <c r="AI394" i="20"/>
  <c r="AI392" i="20"/>
  <c r="AK392" i="20"/>
  <c r="AK394" i="20"/>
  <c r="AJ393" i="20"/>
  <c r="BX498" i="20"/>
  <c r="FX401" i="20"/>
  <c r="Q112" i="20" a="1"/>
  <c r="Z302" i="20" a="1"/>
  <c r="CV517" i="20"/>
  <c r="DL421" i="20"/>
  <c r="EX421" i="20"/>
  <c r="DK423" i="20"/>
  <c r="DM422" i="20"/>
  <c r="DK422" i="20"/>
  <c r="DM421" i="20"/>
  <c r="DL422" i="20"/>
  <c r="DK421" i="20"/>
  <c r="DM423" i="20"/>
  <c r="DL423" i="20"/>
  <c r="AV422" i="20" a="1"/>
  <c r="BW682" i="20"/>
  <c r="FB585" i="20"/>
  <c r="AW259" i="20"/>
  <c r="AW258" i="20"/>
  <c r="AW257" i="20"/>
  <c r="FN361" i="20"/>
  <c r="FO361" i="20"/>
  <c r="FO362" i="20"/>
  <c r="FN360" i="20"/>
  <c r="FM360" i="20"/>
  <c r="FM362" i="20"/>
  <c r="FM361" i="20"/>
  <c r="FN362" i="20"/>
  <c r="FO360" i="20"/>
  <c r="B581" i="20"/>
  <c r="N522" i="20"/>
  <c r="DU64" i="20"/>
  <c r="CC65" i="20" s="1"/>
  <c r="DU63" i="20"/>
  <c r="CC64" i="20" s="1"/>
  <c r="DU62" i="20"/>
  <c r="CC63" i="20" s="1"/>
  <c r="C672" i="20"/>
  <c r="O597" i="20"/>
  <c r="A684" i="20"/>
  <c r="M657" i="20"/>
  <c r="Q84" i="20"/>
  <c r="Q83" i="20"/>
  <c r="Q82" i="20"/>
  <c r="Z288" i="20"/>
  <c r="Z287" i="20"/>
  <c r="Z289" i="20"/>
  <c r="FJ89" i="20"/>
  <c r="FJ88" i="20"/>
  <c r="FJ87" i="20"/>
  <c r="Z447" i="20" a="1"/>
  <c r="AG94" i="20"/>
  <c r="AG93" i="20"/>
  <c r="AG92" i="20"/>
  <c r="Z347" i="20" a="1"/>
  <c r="AV209" i="20"/>
  <c r="AV208" i="20"/>
  <c r="AV207" i="20"/>
  <c r="AW39" i="20"/>
  <c r="AW38" i="20"/>
  <c r="AW37" i="20"/>
  <c r="AK403" i="20"/>
  <c r="AI403" i="20"/>
  <c r="AK404" i="20"/>
  <c r="AK402" i="20"/>
  <c r="AJ404" i="20"/>
  <c r="AJ402" i="20"/>
  <c r="AI404" i="20"/>
  <c r="AI402" i="20"/>
  <c r="AJ403" i="20"/>
  <c r="FO239" i="20"/>
  <c r="FO241" i="20"/>
  <c r="FN240" i="20"/>
  <c r="FM239" i="20"/>
  <c r="FM240" i="20"/>
  <c r="FN239" i="20"/>
  <c r="FO240" i="20"/>
  <c r="FM241" i="20"/>
  <c r="FN241" i="20"/>
  <c r="CY22" i="20" a="1"/>
  <c r="CU517" i="20"/>
  <c r="DS423" i="20"/>
  <c r="DQ422" i="20"/>
  <c r="DS421" i="20"/>
  <c r="DR423" i="20"/>
  <c r="DR421" i="20"/>
  <c r="DQ423" i="20"/>
  <c r="DQ421" i="20"/>
  <c r="EW421" i="20"/>
  <c r="DS422" i="20"/>
  <c r="DR422" i="20"/>
  <c r="AV374" i="20"/>
  <c r="AV373" i="20"/>
  <c r="AV372" i="20"/>
  <c r="FQ32" i="20" a="1"/>
  <c r="BW594" i="20"/>
  <c r="FB497" i="20"/>
  <c r="Z452" i="20" a="1"/>
  <c r="A582" i="20"/>
  <c r="M527" i="20"/>
  <c r="AD412" i="20"/>
  <c r="AC412" i="20"/>
  <c r="AD414" i="20"/>
  <c r="AC413" i="20"/>
  <c r="AC414" i="20"/>
  <c r="AE412" i="20"/>
  <c r="AE413" i="20"/>
  <c r="AE414" i="20"/>
  <c r="AD413" i="20"/>
  <c r="C684" i="20"/>
  <c r="O657" i="20"/>
  <c r="FN286" i="20"/>
  <c r="FM284" i="20"/>
  <c r="FM285" i="20"/>
  <c r="FN284" i="20"/>
  <c r="FO284" i="20"/>
  <c r="FO285" i="20"/>
  <c r="FO286" i="20"/>
  <c r="FM286" i="20"/>
  <c r="FN285" i="20"/>
  <c r="Z207" i="20"/>
  <c r="Z209" i="20"/>
  <c r="Z208" i="20"/>
  <c r="Q79" i="20"/>
  <c r="Q78" i="20"/>
  <c r="Q77" i="20"/>
  <c r="G60" i="20"/>
  <c r="BW687" i="20"/>
  <c r="FB590" i="20"/>
  <c r="BW580" i="20"/>
  <c r="FB483" i="20"/>
  <c r="CV441" i="20"/>
  <c r="DL345" i="20"/>
  <c r="DM346" i="20"/>
  <c r="DL346" i="20"/>
  <c r="EX345" i="20"/>
  <c r="DL347" i="20"/>
  <c r="DM347" i="20"/>
  <c r="DK345" i="20"/>
  <c r="DM345" i="20"/>
  <c r="DK346" i="20"/>
  <c r="DK347" i="20"/>
  <c r="G73" i="20"/>
  <c r="CV446" i="20"/>
  <c r="DM351" i="20"/>
  <c r="DK350" i="20"/>
  <c r="DL351" i="20"/>
  <c r="EX350" i="20"/>
  <c r="DL350" i="20"/>
  <c r="DK351" i="20"/>
  <c r="DM350" i="20"/>
  <c r="DL352" i="20"/>
  <c r="DM352" i="20"/>
  <c r="DK352" i="20"/>
  <c r="AV337" i="20" a="1"/>
  <c r="Z337" i="20" a="1"/>
  <c r="AG217" i="20" a="1"/>
  <c r="Z367" i="20" a="1"/>
  <c r="AG282" i="20" a="1"/>
  <c r="A574" i="20"/>
  <c r="M487" i="20"/>
  <c r="EJ17" i="20"/>
  <c r="G18" i="20"/>
  <c r="AY17" i="20"/>
  <c r="AI463" i="20"/>
  <c r="AK464" i="20"/>
  <c r="AJ464" i="20"/>
  <c r="AI464" i="20"/>
  <c r="AK462" i="20"/>
  <c r="AJ462" i="20"/>
  <c r="AK463" i="20"/>
  <c r="AI462" i="20"/>
  <c r="AJ463" i="20"/>
  <c r="AE394" i="20"/>
  <c r="AD393" i="20"/>
  <c r="AE392" i="20"/>
  <c r="AD392" i="20"/>
  <c r="AC393" i="20"/>
  <c r="AD394" i="20"/>
  <c r="AC394" i="20"/>
  <c r="AC392" i="20"/>
  <c r="AE393" i="20"/>
  <c r="CY34" i="20"/>
  <c r="CY33" i="20"/>
  <c r="CY32" i="20"/>
  <c r="CV492" i="20"/>
  <c r="EX396" i="20"/>
  <c r="DM398" i="20"/>
  <c r="DM396" i="20"/>
  <c r="DM397" i="20"/>
  <c r="DK396" i="20"/>
  <c r="DK397" i="20"/>
  <c r="DL397" i="20"/>
  <c r="DL396" i="20"/>
  <c r="DK398" i="20"/>
  <c r="DL398" i="20"/>
  <c r="V478" i="20"/>
  <c r="AT479" i="20"/>
  <c r="AS479" i="20"/>
  <c r="AR479" i="20"/>
  <c r="X479" i="20"/>
  <c r="X477" i="20"/>
  <c r="W479" i="20"/>
  <c r="AT478" i="20"/>
  <c r="W477" i="20"/>
  <c r="V479" i="20"/>
  <c r="AS478" i="20"/>
  <c r="AT477" i="20"/>
  <c r="V477" i="20"/>
  <c r="AR478" i="20"/>
  <c r="X478" i="20"/>
  <c r="AS477" i="20"/>
  <c r="W478" i="20"/>
  <c r="AR477" i="20"/>
  <c r="AW172" i="20" a="1"/>
  <c r="AW27" i="20"/>
  <c r="AW29" i="20"/>
  <c r="AW28" i="20"/>
  <c r="FU261" i="20"/>
  <c r="FT260" i="20"/>
  <c r="FT261" i="20"/>
  <c r="FS260" i="20"/>
  <c r="FS261" i="20"/>
  <c r="FU259" i="20"/>
  <c r="FT259" i="20"/>
  <c r="FS259" i="20"/>
  <c r="FU260" i="20"/>
  <c r="CU451" i="20"/>
  <c r="DR356" i="20"/>
  <c r="DQ356" i="20"/>
  <c r="DS355" i="20"/>
  <c r="DS357" i="20"/>
  <c r="DR355" i="20"/>
  <c r="DR357" i="20"/>
  <c r="DQ355" i="20"/>
  <c r="DQ357" i="20"/>
  <c r="EW355" i="20"/>
  <c r="DS356" i="20"/>
  <c r="AI544" i="20"/>
  <c r="AK542" i="20"/>
  <c r="AK543" i="20"/>
  <c r="AJ542" i="20"/>
  <c r="AJ543" i="20"/>
  <c r="AI542" i="20"/>
  <c r="AI543" i="20"/>
  <c r="AK544" i="20"/>
  <c r="AJ544" i="20"/>
  <c r="AM7" i="20" a="1"/>
  <c r="AG147" i="20" a="1"/>
  <c r="CV487" i="20"/>
  <c r="EX391" i="20"/>
  <c r="DL391" i="20"/>
  <c r="DM393" i="20"/>
  <c r="DM391" i="20"/>
  <c r="DK392" i="20"/>
  <c r="DL392" i="20"/>
  <c r="DL393" i="20"/>
  <c r="DM392" i="20"/>
  <c r="DK391" i="20"/>
  <c r="DK393" i="20"/>
  <c r="FJ44" i="20"/>
  <c r="FJ43" i="20"/>
  <c r="FJ42" i="20"/>
  <c r="CU482" i="20"/>
  <c r="DS388" i="20"/>
  <c r="DR388" i="20"/>
  <c r="DQ388" i="20"/>
  <c r="DS386" i="20"/>
  <c r="DR386" i="20"/>
  <c r="DS387" i="20"/>
  <c r="EW386" i="20"/>
  <c r="DQ386" i="20"/>
  <c r="DR387" i="20"/>
  <c r="DQ387" i="20"/>
  <c r="AK509" i="20"/>
  <c r="AJ509" i="20"/>
  <c r="AI509" i="20"/>
  <c r="AK507" i="20"/>
  <c r="AK508" i="20"/>
  <c r="AJ507" i="20"/>
  <c r="AJ508" i="20"/>
  <c r="AI507" i="20"/>
  <c r="AI508" i="20"/>
  <c r="Q142" i="20" a="1"/>
  <c r="FJ69" i="20"/>
  <c r="FJ68" i="20"/>
  <c r="FJ67" i="20"/>
  <c r="AW107" i="20" a="1"/>
  <c r="A576" i="20"/>
  <c r="M497" i="20"/>
  <c r="AG189" i="20"/>
  <c r="AG188" i="20"/>
  <c r="AG187" i="20"/>
  <c r="FN370" i="20"/>
  <c r="FM370" i="20"/>
  <c r="FO372" i="20"/>
  <c r="FO371" i="20"/>
  <c r="FN371" i="20"/>
  <c r="FM371" i="20"/>
  <c r="FM372" i="20"/>
  <c r="FN372" i="20"/>
  <c r="FO370" i="20"/>
  <c r="FS216" i="20"/>
  <c r="FU214" i="20"/>
  <c r="FT214" i="20"/>
  <c r="FS214" i="20"/>
  <c r="FU215" i="20"/>
  <c r="FU216" i="20"/>
  <c r="FT215" i="20"/>
  <c r="FT216" i="20"/>
  <c r="FS215" i="20"/>
  <c r="AD458" i="20"/>
  <c r="AD457" i="20"/>
  <c r="AC457" i="20"/>
  <c r="AC458" i="20"/>
  <c r="AE457" i="20"/>
  <c r="AE459" i="20"/>
  <c r="AE458" i="20"/>
  <c r="AD459" i="20"/>
  <c r="AC459" i="20"/>
  <c r="DO72" i="20" a="1"/>
  <c r="FN321" i="20"/>
  <c r="FN320" i="20"/>
  <c r="FM321" i="20"/>
  <c r="FN322" i="20"/>
  <c r="FO321" i="20"/>
  <c r="FM320" i="20"/>
  <c r="FO320" i="20"/>
  <c r="FM322" i="20"/>
  <c r="FO322" i="20"/>
  <c r="FU428" i="20"/>
  <c r="FT428" i="20"/>
  <c r="FU427" i="20"/>
  <c r="FU426" i="20"/>
  <c r="FS428" i="20"/>
  <c r="FT427" i="20"/>
  <c r="FT426" i="20"/>
  <c r="FS427" i="20"/>
  <c r="FS426" i="20"/>
  <c r="Q132" i="20" a="1"/>
  <c r="AJ549" i="20"/>
  <c r="AI549" i="20"/>
  <c r="AK547" i="20"/>
  <c r="AK548" i="20"/>
  <c r="AJ547" i="20"/>
  <c r="AJ548" i="20"/>
  <c r="AI547" i="20"/>
  <c r="AI548" i="20"/>
  <c r="AK549" i="20"/>
  <c r="B578" i="20"/>
  <c r="N507" i="20"/>
  <c r="AD563" i="20"/>
  <c r="AC562" i="20"/>
  <c r="AD562" i="20"/>
  <c r="AE564" i="20"/>
  <c r="AC563" i="20"/>
  <c r="AE562" i="20"/>
  <c r="AC564" i="20"/>
  <c r="AD564" i="20"/>
  <c r="AE563" i="20"/>
  <c r="AG34" i="20"/>
  <c r="AG33" i="20"/>
  <c r="AG32" i="20"/>
  <c r="FJ53" i="20"/>
  <c r="FJ52" i="20"/>
  <c r="FJ54" i="20"/>
  <c r="AG153" i="20"/>
  <c r="AG152" i="20"/>
  <c r="AG154" i="20"/>
  <c r="AG89" i="20"/>
  <c r="AG88" i="20"/>
  <c r="AG87" i="20"/>
  <c r="DU79" i="20"/>
  <c r="CC80" i="20" s="1"/>
  <c r="DU78" i="20"/>
  <c r="CC79" i="20" s="1"/>
  <c r="DU77" i="20"/>
  <c r="CC78" i="20" s="1"/>
  <c r="AM72" i="20" a="1"/>
  <c r="AV253" i="20"/>
  <c r="AV252" i="20"/>
  <c r="AV254" i="20"/>
  <c r="G74" i="20"/>
  <c r="AG199" i="20"/>
  <c r="AG198" i="20"/>
  <c r="AG197" i="20"/>
  <c r="AK424" i="20"/>
  <c r="AK423" i="20"/>
  <c r="AJ424" i="20"/>
  <c r="AJ423" i="20"/>
  <c r="AI424" i="20"/>
  <c r="AI423" i="20"/>
  <c r="AK422" i="20"/>
  <c r="AJ422" i="20"/>
  <c r="AI422" i="20"/>
  <c r="AV269" i="20"/>
  <c r="AV268" i="20"/>
  <c r="AV267" i="20"/>
  <c r="AW157" i="20" a="1"/>
  <c r="FU382" i="20"/>
  <c r="FT382" i="20"/>
  <c r="FS382" i="20"/>
  <c r="FU381" i="20"/>
  <c r="FU380" i="20"/>
  <c r="FT381" i="20"/>
  <c r="FT380" i="20"/>
  <c r="FS381" i="20"/>
  <c r="FS380" i="20"/>
  <c r="AT398" i="20"/>
  <c r="AT399" i="20"/>
  <c r="AR398" i="20"/>
  <c r="X398" i="20"/>
  <c r="X397" i="20"/>
  <c r="AS399" i="20"/>
  <c r="W398" i="20"/>
  <c r="W397" i="20"/>
  <c r="AR399" i="20"/>
  <c r="X399" i="20"/>
  <c r="V398" i="20"/>
  <c r="AT397" i="20"/>
  <c r="V397" i="20"/>
  <c r="W399" i="20"/>
  <c r="AS397" i="20"/>
  <c r="V399" i="20"/>
  <c r="AR397" i="20"/>
  <c r="AS398" i="20"/>
  <c r="Z273" i="20"/>
  <c r="Z272" i="20"/>
  <c r="Z274" i="20"/>
  <c r="AR518" i="20"/>
  <c r="X518" i="20"/>
  <c r="W517" i="20"/>
  <c r="AT519" i="20"/>
  <c r="W518" i="20"/>
  <c r="AT517" i="20"/>
  <c r="V517" i="20"/>
  <c r="AS519" i="20"/>
  <c r="V518" i="20"/>
  <c r="AS517" i="20"/>
  <c r="AR519" i="20"/>
  <c r="X519" i="20"/>
  <c r="AR517" i="20"/>
  <c r="W519" i="20"/>
  <c r="V519" i="20"/>
  <c r="AT518" i="20"/>
  <c r="AS518" i="20"/>
  <c r="X517" i="20"/>
  <c r="Z254" i="20"/>
  <c r="Z253" i="20"/>
  <c r="Z252" i="20"/>
  <c r="BX490" i="20"/>
  <c r="FX393" i="20"/>
  <c r="EE52" i="20" a="1"/>
  <c r="BW493" i="20"/>
  <c r="FB396" i="20"/>
  <c r="EJ18" i="20"/>
  <c r="AY18" i="20"/>
  <c r="G19" i="20"/>
  <c r="A588" i="20"/>
  <c r="M557" i="20"/>
  <c r="CV411" i="20"/>
  <c r="DL315" i="20"/>
  <c r="DK315" i="20"/>
  <c r="EX315" i="20"/>
  <c r="DM315" i="20"/>
  <c r="DK316" i="20"/>
  <c r="DK317" i="20"/>
  <c r="DM316" i="20"/>
  <c r="DL316" i="20"/>
  <c r="DM317" i="20"/>
  <c r="DL317" i="20"/>
  <c r="B574" i="20"/>
  <c r="N487" i="20"/>
  <c r="GG94" i="20"/>
  <c r="GG93" i="20"/>
  <c r="GG92" i="20"/>
  <c r="AW322" i="20" a="1"/>
  <c r="CV567" i="20"/>
  <c r="EX471" i="20"/>
  <c r="DK473" i="20"/>
  <c r="DK471" i="20"/>
  <c r="DL471" i="20"/>
  <c r="DM471" i="20"/>
  <c r="DL472" i="20"/>
  <c r="DM472" i="20"/>
  <c r="DL473" i="20"/>
  <c r="DM473" i="20"/>
  <c r="DK472" i="20"/>
  <c r="CY77" i="20"/>
  <c r="CY79" i="20"/>
  <c r="CY78" i="20"/>
  <c r="AD387" i="20"/>
  <c r="AD389" i="20"/>
  <c r="AC388" i="20"/>
  <c r="AD388" i="20"/>
  <c r="AC389" i="20"/>
  <c r="AE388" i="20"/>
  <c r="AE389" i="20"/>
  <c r="AC387" i="20"/>
  <c r="AE387" i="20"/>
  <c r="CV552" i="20"/>
  <c r="DK456" i="20"/>
  <c r="EX456" i="20"/>
  <c r="DM456" i="20"/>
  <c r="DL456" i="20"/>
  <c r="DK458" i="20"/>
  <c r="DM458" i="20"/>
  <c r="DM457" i="20"/>
  <c r="DL457" i="20"/>
  <c r="DK457" i="20"/>
  <c r="DL458" i="20"/>
  <c r="C667" i="20"/>
  <c r="O572" i="20"/>
  <c r="A680" i="20"/>
  <c r="M637" i="20"/>
  <c r="W412" i="20"/>
  <c r="AS412" i="20"/>
  <c r="AT414" i="20"/>
  <c r="AT413" i="20"/>
  <c r="AR412" i="20"/>
  <c r="AS414" i="20"/>
  <c r="AS413" i="20"/>
  <c r="AR414" i="20"/>
  <c r="X414" i="20"/>
  <c r="AR413" i="20"/>
  <c r="X413" i="20"/>
  <c r="W414" i="20"/>
  <c r="W413" i="20"/>
  <c r="V414" i="20"/>
  <c r="V413" i="20"/>
  <c r="X412" i="20"/>
  <c r="AT412" i="20"/>
  <c r="V412" i="20"/>
  <c r="AW262" i="20"/>
  <c r="AW264" i="20"/>
  <c r="AW263" i="20"/>
  <c r="A673" i="20"/>
  <c r="M602" i="20"/>
  <c r="FQ47" i="20"/>
  <c r="FQ49" i="20"/>
  <c r="FQ48" i="20"/>
  <c r="AV347" i="20" a="1"/>
  <c r="AV417" i="20" a="1"/>
  <c r="Z359" i="20"/>
  <c r="Z358" i="20"/>
  <c r="Z357" i="20"/>
  <c r="CV562" i="20"/>
  <c r="EX466" i="20"/>
  <c r="DK466" i="20"/>
  <c r="DM468" i="20"/>
  <c r="DM467" i="20"/>
  <c r="DL467" i="20"/>
  <c r="DL466" i="20"/>
  <c r="DK467" i="20"/>
  <c r="DM466" i="20"/>
  <c r="DL468" i="20"/>
  <c r="DK468" i="20"/>
  <c r="Q62" i="20" a="1"/>
  <c r="FU372" i="20"/>
  <c r="FU371" i="20"/>
  <c r="FT372" i="20"/>
  <c r="FT371" i="20"/>
  <c r="FU370" i="20"/>
  <c r="FS372" i="20"/>
  <c r="FS371" i="20"/>
  <c r="FT370" i="20"/>
  <c r="FS370" i="20"/>
  <c r="B587" i="20"/>
  <c r="N552" i="20"/>
  <c r="AG29" i="20"/>
  <c r="AG28" i="20"/>
  <c r="AG27" i="20"/>
  <c r="AV214" i="20"/>
  <c r="AV213" i="20"/>
  <c r="AV212" i="20"/>
  <c r="DO84" i="20"/>
  <c r="DO83" i="20"/>
  <c r="DO82" i="20"/>
  <c r="A681" i="20"/>
  <c r="M642" i="20"/>
  <c r="AD432" i="20"/>
  <c r="AE432" i="20"/>
  <c r="AC432" i="20"/>
  <c r="AE434" i="20"/>
  <c r="AE433" i="20"/>
  <c r="AC433" i="20"/>
  <c r="AD433" i="20"/>
  <c r="AC434" i="20"/>
  <c r="AD434" i="20"/>
  <c r="BX590" i="20"/>
  <c r="FX493" i="20"/>
  <c r="CV476" i="20"/>
  <c r="DM380" i="20"/>
  <c r="DL380" i="20"/>
  <c r="DK380" i="20"/>
  <c r="DL381" i="20"/>
  <c r="EX380" i="20"/>
  <c r="DK381" i="20"/>
  <c r="DL382" i="20"/>
  <c r="DK382" i="20"/>
  <c r="DM382" i="20"/>
  <c r="DM381" i="20"/>
  <c r="B684" i="20"/>
  <c r="N657" i="20"/>
  <c r="GF69" i="20"/>
  <c r="GF68" i="20"/>
  <c r="GF67" i="20"/>
  <c r="Q14" i="20"/>
  <c r="Q13" i="20"/>
  <c r="Q12" i="20"/>
  <c r="W432" i="20"/>
  <c r="AT432" i="20"/>
  <c r="V432" i="20"/>
  <c r="AS432" i="20"/>
  <c r="AT434" i="20"/>
  <c r="AT433" i="20"/>
  <c r="AR432" i="20"/>
  <c r="AS434" i="20"/>
  <c r="AS433" i="20"/>
  <c r="AR434" i="20"/>
  <c r="X434" i="20"/>
  <c r="AR433" i="20"/>
  <c r="X433" i="20"/>
  <c r="W434" i="20"/>
  <c r="W433" i="20"/>
  <c r="V434" i="20"/>
  <c r="V433" i="20"/>
  <c r="X432" i="20"/>
  <c r="AK457" i="20"/>
  <c r="AJ457" i="20"/>
  <c r="AK459" i="20"/>
  <c r="AI457" i="20"/>
  <c r="AJ459" i="20"/>
  <c r="AI459" i="20"/>
  <c r="AK458" i="20"/>
  <c r="AJ458" i="20"/>
  <c r="AI458" i="20"/>
  <c r="AD543" i="20"/>
  <c r="AC543" i="20"/>
  <c r="AC542" i="20"/>
  <c r="AD542" i="20"/>
  <c r="AE542" i="20"/>
  <c r="AD544" i="20"/>
  <c r="AC544" i="20"/>
  <c r="AE544" i="20"/>
  <c r="AE543" i="20"/>
  <c r="AD548" i="20"/>
  <c r="AE548" i="20"/>
  <c r="AC548" i="20"/>
  <c r="AC547" i="20"/>
  <c r="AD547" i="20"/>
  <c r="AD549" i="20"/>
  <c r="AC549" i="20"/>
  <c r="AE547" i="20"/>
  <c r="AE549" i="20"/>
  <c r="Q167" i="20" a="1"/>
  <c r="AV297" i="20" a="1"/>
  <c r="AW112" i="20" a="1"/>
  <c r="AE568" i="20"/>
  <c r="AE567" i="20"/>
  <c r="AD567" i="20"/>
  <c r="AC567" i="20"/>
  <c r="AD569" i="20"/>
  <c r="AC568" i="20"/>
  <c r="AD568" i="20"/>
  <c r="AC569" i="20"/>
  <c r="AE569" i="20"/>
  <c r="CV386" i="20"/>
  <c r="DM292" i="20"/>
  <c r="DM290" i="20"/>
  <c r="DL290" i="20"/>
  <c r="EX290" i="20"/>
  <c r="DK290" i="20"/>
  <c r="DL292" i="20"/>
  <c r="DL291" i="20"/>
  <c r="DK291" i="20"/>
  <c r="DM291" i="20"/>
  <c r="DK292" i="20"/>
  <c r="A580" i="20"/>
  <c r="M517" i="20"/>
  <c r="AW192" i="20" a="1"/>
  <c r="AV224" i="20"/>
  <c r="AV223" i="20"/>
  <c r="AV222" i="20"/>
  <c r="CV436" i="20"/>
  <c r="DL340" i="20"/>
  <c r="DL341" i="20"/>
  <c r="EX340" i="20"/>
  <c r="DK340" i="20"/>
  <c r="DM340" i="20"/>
  <c r="DK341" i="20"/>
  <c r="DM341" i="20"/>
  <c r="DK342" i="20"/>
  <c r="DL342" i="20"/>
  <c r="DM342" i="20"/>
  <c r="BW584" i="20"/>
  <c r="FB487" i="20"/>
  <c r="C575" i="20"/>
  <c r="O492" i="20"/>
  <c r="C675" i="20"/>
  <c r="O612" i="20"/>
  <c r="AI504" i="20"/>
  <c r="AK502" i="20"/>
  <c r="AK503" i="20"/>
  <c r="AJ502" i="20"/>
  <c r="AJ503" i="20"/>
  <c r="AI502" i="20"/>
  <c r="AI503" i="20"/>
  <c r="AK504" i="20"/>
  <c r="AJ504" i="20"/>
  <c r="AK537" i="20"/>
  <c r="AK538" i="20"/>
  <c r="AJ537" i="20"/>
  <c r="AJ538" i="20"/>
  <c r="AI537" i="20"/>
  <c r="AI538" i="20"/>
  <c r="AK539" i="20"/>
  <c r="AJ539" i="20"/>
  <c r="AI539" i="20"/>
  <c r="G20" i="20"/>
  <c r="AV329" i="20"/>
  <c r="AV328" i="20"/>
  <c r="AV327" i="20"/>
  <c r="Z292" i="20" a="1"/>
  <c r="AG177" i="20" a="1"/>
  <c r="BW585" i="20"/>
  <c r="FB488" i="20"/>
  <c r="AW99" i="20"/>
  <c r="AW98" i="20"/>
  <c r="AW97" i="20"/>
  <c r="Q42" i="20" a="1"/>
  <c r="FU221" i="20"/>
  <c r="FT220" i="20"/>
  <c r="FT221" i="20"/>
  <c r="FS220" i="20"/>
  <c r="FS221" i="20"/>
  <c r="FU219" i="20"/>
  <c r="FT219" i="20"/>
  <c r="FS219" i="20"/>
  <c r="FU220" i="20"/>
  <c r="CU411" i="20"/>
  <c r="DR316" i="20"/>
  <c r="DQ316" i="20"/>
  <c r="DS315" i="20"/>
  <c r="DR315" i="20"/>
  <c r="DS317" i="20"/>
  <c r="DQ315" i="20"/>
  <c r="DR317" i="20"/>
  <c r="EW315" i="20"/>
  <c r="DQ317" i="20"/>
  <c r="DS316" i="20"/>
  <c r="B573" i="20"/>
  <c r="N482" i="20"/>
  <c r="FS366" i="20"/>
  <c r="FU365" i="20"/>
  <c r="FT365" i="20"/>
  <c r="FS365" i="20"/>
  <c r="FU367" i="20"/>
  <c r="FT367" i="20"/>
  <c r="FS367" i="20"/>
  <c r="FU366" i="20"/>
  <c r="FT366" i="20"/>
  <c r="AJ533" i="20"/>
  <c r="AI532" i="20"/>
  <c r="AI533" i="20"/>
  <c r="AK534" i="20"/>
  <c r="AJ534" i="20"/>
  <c r="AI534" i="20"/>
  <c r="AK532" i="20"/>
  <c r="AK533" i="20"/>
  <c r="AJ532" i="20"/>
  <c r="AD462" i="20"/>
  <c r="AE464" i="20"/>
  <c r="AE462" i="20"/>
  <c r="AC464" i="20"/>
  <c r="AC462" i="20"/>
  <c r="AD463" i="20"/>
  <c r="AC463" i="20"/>
  <c r="AD464" i="20"/>
  <c r="AE463" i="20"/>
  <c r="FQ24" i="20"/>
  <c r="FQ23" i="20"/>
  <c r="FQ22" i="20"/>
  <c r="C578" i="20"/>
  <c r="O507" i="20"/>
  <c r="FU290" i="20"/>
  <c r="FU291" i="20"/>
  <c r="FT290" i="20"/>
  <c r="FT291" i="20"/>
  <c r="FS290" i="20"/>
  <c r="FU292" i="20"/>
  <c r="FS291" i="20"/>
  <c r="FT292" i="20"/>
  <c r="FS292" i="20"/>
  <c r="FO330" i="20"/>
  <c r="FN330" i="20"/>
  <c r="FO332" i="20"/>
  <c r="FM330" i="20"/>
  <c r="FO331" i="20"/>
  <c r="FM332" i="20"/>
  <c r="FM331" i="20"/>
  <c r="FN331" i="20"/>
  <c r="FN332" i="20"/>
  <c r="FT249" i="20"/>
  <c r="FS249" i="20"/>
  <c r="FU250" i="20"/>
  <c r="FU251" i="20"/>
  <c r="FT250" i="20"/>
  <c r="FT251" i="20"/>
  <c r="FS250" i="20"/>
  <c r="FS251" i="20"/>
  <c r="FU249" i="20"/>
  <c r="Z382" i="20" a="1"/>
  <c r="BX483" i="20"/>
  <c r="FX386" i="20"/>
  <c r="FJ83" i="20"/>
  <c r="FJ82" i="20"/>
  <c r="FJ84" i="20"/>
  <c r="Z269" i="20"/>
  <c r="Z268" i="20"/>
  <c r="Z267" i="20"/>
  <c r="CU618" i="20"/>
  <c r="EW522" i="20"/>
  <c r="DS523" i="20"/>
  <c r="DR523" i="20"/>
  <c r="DQ523" i="20"/>
  <c r="DS524" i="20"/>
  <c r="DR524" i="20"/>
  <c r="DS522" i="20"/>
  <c r="DQ524" i="20"/>
  <c r="DR522" i="20"/>
  <c r="DQ522" i="20"/>
  <c r="AV307" i="20" a="1"/>
  <c r="GF42" i="20"/>
  <c r="GF44" i="20"/>
  <c r="GF43" i="20"/>
  <c r="B582" i="20"/>
  <c r="N527" i="20"/>
  <c r="AV379" i="20"/>
  <c r="AV378" i="20"/>
  <c r="AV377" i="20"/>
  <c r="AV199" i="20"/>
  <c r="AV198" i="20"/>
  <c r="AV197" i="20"/>
  <c r="AJ478" i="20"/>
  <c r="AI478" i="20"/>
  <c r="AK479" i="20"/>
  <c r="AK477" i="20"/>
  <c r="AJ479" i="20"/>
  <c r="AJ477" i="20"/>
  <c r="AI479" i="20"/>
  <c r="AI477" i="20"/>
  <c r="AK478" i="20"/>
  <c r="AV249" i="20"/>
  <c r="AV248" i="20"/>
  <c r="AV247" i="20"/>
  <c r="W403" i="20"/>
  <c r="AR402" i="20"/>
  <c r="AT404" i="20"/>
  <c r="AS404" i="20"/>
  <c r="AR404" i="20"/>
  <c r="X404" i="20"/>
  <c r="X402" i="20"/>
  <c r="W404" i="20"/>
  <c r="AT403" i="20"/>
  <c r="W402" i="20"/>
  <c r="V404" i="20"/>
  <c r="AS403" i="20"/>
  <c r="AT402" i="20"/>
  <c r="V402" i="20"/>
  <c r="AR403" i="20"/>
  <c r="X403" i="20"/>
  <c r="AS402" i="20"/>
  <c r="V403" i="20"/>
  <c r="AK419" i="20"/>
  <c r="AK418" i="20"/>
  <c r="AJ419" i="20"/>
  <c r="AJ418" i="20"/>
  <c r="AI419" i="20"/>
  <c r="AI418" i="20"/>
  <c r="AK417" i="20"/>
  <c r="AJ417" i="20"/>
  <c r="AI417" i="20"/>
  <c r="C582" i="20"/>
  <c r="O527" i="20"/>
  <c r="A587" i="20"/>
  <c r="M552" i="20"/>
  <c r="B680" i="20"/>
  <c r="N637" i="20"/>
  <c r="AM24" i="20"/>
  <c r="AM23" i="20"/>
  <c r="AM22" i="20"/>
  <c r="B681" i="20"/>
  <c r="N642" i="20"/>
  <c r="CU446" i="20"/>
  <c r="DR350" i="20"/>
  <c r="DS352" i="20"/>
  <c r="DQ350" i="20"/>
  <c r="DR352" i="20"/>
  <c r="EW350" i="20"/>
  <c r="DQ352" i="20"/>
  <c r="DS351" i="20"/>
  <c r="DR351" i="20"/>
  <c r="DQ351" i="20"/>
  <c r="DS350" i="20"/>
  <c r="B685" i="20"/>
  <c r="N662" i="20"/>
  <c r="AG277" i="20" a="1"/>
  <c r="G53" i="20"/>
  <c r="FU336" i="20"/>
  <c r="FU335" i="20"/>
  <c r="FU337" i="20"/>
  <c r="FT336" i="20"/>
  <c r="FT335" i="20"/>
  <c r="FT337" i="20"/>
  <c r="FS336" i="20"/>
  <c r="FS335" i="20"/>
  <c r="FS337" i="20"/>
  <c r="CU527" i="20"/>
  <c r="DS432" i="20"/>
  <c r="DR432" i="20"/>
  <c r="DS433" i="20"/>
  <c r="DQ432" i="20"/>
  <c r="DS431" i="20"/>
  <c r="DR433" i="20"/>
  <c r="DR431" i="20"/>
  <c r="DQ433" i="20"/>
  <c r="DQ431" i="20"/>
  <c r="EW431" i="20"/>
  <c r="Q2" i="20"/>
  <c r="Q4" i="20"/>
  <c r="Q3" i="20"/>
  <c r="AT523" i="20"/>
  <c r="AS523" i="20"/>
  <c r="X522" i="20"/>
  <c r="AR523" i="20"/>
  <c r="X523" i="20"/>
  <c r="W522" i="20"/>
  <c r="AT524" i="20"/>
  <c r="W523" i="20"/>
  <c r="AT522" i="20"/>
  <c r="V522" i="20"/>
  <c r="AS524" i="20"/>
  <c r="V523" i="20"/>
  <c r="AS522" i="20"/>
  <c r="AR524" i="20"/>
  <c r="X524" i="20"/>
  <c r="AR522" i="20"/>
  <c r="W524" i="20"/>
  <c r="V524" i="20"/>
  <c r="FJ59" i="20"/>
  <c r="FJ58" i="20"/>
  <c r="FJ57" i="20"/>
  <c r="FS342" i="20"/>
  <c r="FU341" i="20"/>
  <c r="FU340" i="20"/>
  <c r="FU342" i="20"/>
  <c r="FT341" i="20"/>
  <c r="FT340" i="20"/>
  <c r="FT342" i="20"/>
  <c r="FS341" i="20"/>
  <c r="FS340" i="20"/>
  <c r="CU572" i="20"/>
  <c r="DQ477" i="20"/>
  <c r="DS478" i="20"/>
  <c r="DR478" i="20"/>
  <c r="DS477" i="20"/>
  <c r="DQ478" i="20"/>
  <c r="EW476" i="20"/>
  <c r="DS476" i="20"/>
  <c r="DR477" i="20"/>
  <c r="DR476" i="20"/>
  <c r="DQ476" i="20"/>
  <c r="Z379" i="20"/>
  <c r="Z378" i="20"/>
  <c r="Z377" i="20"/>
  <c r="BW485" i="20"/>
  <c r="FB388" i="20"/>
  <c r="AG238" i="20"/>
  <c r="AG237" i="20"/>
  <c r="AG239" i="20"/>
  <c r="AT388" i="20"/>
  <c r="AT389" i="20"/>
  <c r="AS388" i="20"/>
  <c r="AS389" i="20"/>
  <c r="AR388" i="20"/>
  <c r="X388" i="20"/>
  <c r="AR389" i="20"/>
  <c r="X389" i="20"/>
  <c r="W388" i="20"/>
  <c r="X387" i="20"/>
  <c r="W387" i="20"/>
  <c r="W389" i="20"/>
  <c r="AT387" i="20"/>
  <c r="V387" i="20"/>
  <c r="V389" i="20"/>
  <c r="AS387" i="20"/>
  <c r="V388" i="20"/>
  <c r="AR387" i="20"/>
  <c r="Q47" i="20" a="1"/>
  <c r="A672" i="20"/>
  <c r="M597" i="20"/>
  <c r="A679" i="20"/>
  <c r="M632" i="20"/>
  <c r="BX681" i="20"/>
  <c r="FX584" i="20"/>
  <c r="AV302" i="20" a="1"/>
  <c r="Z422" i="20" a="1"/>
  <c r="DO42" i="20" a="1"/>
  <c r="BX677" i="20"/>
  <c r="FX580" i="20"/>
  <c r="FS301" i="20"/>
  <c r="FU302" i="20"/>
  <c r="FT302" i="20"/>
  <c r="FS302" i="20"/>
  <c r="FU300" i="20"/>
  <c r="FT300" i="20"/>
  <c r="FU301" i="20"/>
  <c r="FS300" i="20"/>
  <c r="FT301" i="20"/>
  <c r="A678" i="20"/>
  <c r="M627" i="20"/>
  <c r="B588" i="20"/>
  <c r="N557" i="20"/>
  <c r="AS514" i="20"/>
  <c r="V513" i="20"/>
  <c r="AS512" i="20"/>
  <c r="AR514" i="20"/>
  <c r="X514" i="20"/>
  <c r="AR512" i="20"/>
  <c r="W514" i="20"/>
  <c r="V514" i="20"/>
  <c r="AT513" i="20"/>
  <c r="AS513" i="20"/>
  <c r="X512" i="20"/>
  <c r="AR513" i="20"/>
  <c r="X513" i="20"/>
  <c r="W512" i="20"/>
  <c r="AT514" i="20"/>
  <c r="W513" i="20"/>
  <c r="AT512" i="20"/>
  <c r="V512" i="20"/>
  <c r="GG22" i="20"/>
  <c r="GG24" i="20"/>
  <c r="GG23" i="20"/>
  <c r="AV362" i="20" a="1"/>
  <c r="DU22" i="20" a="1"/>
  <c r="CU471" i="20"/>
  <c r="DQ376" i="20"/>
  <c r="DS377" i="20"/>
  <c r="DS375" i="20"/>
  <c r="DR377" i="20"/>
  <c r="DR375" i="20"/>
  <c r="DQ377" i="20"/>
  <c r="DQ375" i="20"/>
  <c r="EW375" i="20"/>
  <c r="DS376" i="20"/>
  <c r="DR376" i="20"/>
  <c r="CY47" i="20" a="1"/>
  <c r="AV407" i="20" a="1"/>
  <c r="CV431" i="20"/>
  <c r="DL335" i="20"/>
  <c r="EX335" i="20"/>
  <c r="DL336" i="20"/>
  <c r="DM335" i="20"/>
  <c r="DK337" i="20"/>
  <c r="DK335" i="20"/>
  <c r="DM336" i="20"/>
  <c r="DL337" i="20"/>
  <c r="DM337" i="20"/>
  <c r="DK336" i="20"/>
  <c r="AG107" i="20" a="1"/>
  <c r="FQ19" i="20"/>
  <c r="FQ18" i="20"/>
  <c r="FQ17" i="20"/>
  <c r="V549" i="20"/>
  <c r="AT548" i="20"/>
  <c r="AS548" i="20"/>
  <c r="X547" i="20"/>
  <c r="AR548" i="20"/>
  <c r="X548" i="20"/>
  <c r="W547" i="20"/>
  <c r="AT549" i="20"/>
  <c r="W548" i="20"/>
  <c r="AT547" i="20"/>
  <c r="V547" i="20"/>
  <c r="AS549" i="20"/>
  <c r="V548" i="20"/>
  <c r="AS547" i="20"/>
  <c r="AR549" i="20"/>
  <c r="X549" i="20"/>
  <c r="AR547" i="20"/>
  <c r="W549" i="20"/>
  <c r="EE42" i="20" a="1"/>
  <c r="CU487" i="20"/>
  <c r="DS392" i="20"/>
  <c r="DQ392" i="20"/>
  <c r="DR391" i="20"/>
  <c r="DS393" i="20"/>
  <c r="EW391" i="20"/>
  <c r="DQ391" i="20"/>
  <c r="DR393" i="20"/>
  <c r="DQ393" i="20"/>
  <c r="DS391" i="20"/>
  <c r="DR392" i="20"/>
  <c r="FO209" i="20"/>
  <c r="FN209" i="20"/>
  <c r="FM209" i="20"/>
  <c r="FM211" i="20"/>
  <c r="FN210" i="20"/>
  <c r="FO210" i="20"/>
  <c r="FM210" i="20"/>
  <c r="FO211" i="20"/>
  <c r="FN211" i="20"/>
  <c r="CV512" i="20"/>
  <c r="DL417" i="20"/>
  <c r="EX416" i="20"/>
  <c r="DL416" i="20"/>
  <c r="DL418" i="20"/>
  <c r="DM417" i="20"/>
  <c r="DK417" i="20"/>
  <c r="DM416" i="20"/>
  <c r="DM418" i="20"/>
  <c r="DK416" i="20"/>
  <c r="DK418" i="20"/>
  <c r="FQ37" i="20" a="1"/>
  <c r="AM52" i="20" a="1"/>
  <c r="W439" i="20"/>
  <c r="W438" i="20"/>
  <c r="V439" i="20"/>
  <c r="V438" i="20"/>
  <c r="X437" i="20"/>
  <c r="W437" i="20"/>
  <c r="AT437" i="20"/>
  <c r="V437" i="20"/>
  <c r="AS437" i="20"/>
  <c r="AT439" i="20"/>
  <c r="AT438" i="20"/>
  <c r="AR437" i="20"/>
  <c r="AS439" i="20"/>
  <c r="AS438" i="20"/>
  <c r="AR439" i="20"/>
  <c r="X439" i="20"/>
  <c r="AR438" i="20"/>
  <c r="X438" i="20"/>
  <c r="AE502" i="20"/>
  <c r="AE503" i="20"/>
  <c r="AD503" i="20"/>
  <c r="AD504" i="20"/>
  <c r="AC504" i="20"/>
  <c r="AE504" i="20"/>
  <c r="AD502" i="20"/>
  <c r="AC503" i="20"/>
  <c r="AC502" i="20"/>
  <c r="AV452" i="20" a="1"/>
  <c r="EE82" i="20" a="1"/>
  <c r="BW494" i="20"/>
  <c r="FB397" i="20"/>
  <c r="Q7" i="20" a="1"/>
  <c r="AG192" i="20" a="1"/>
  <c r="Z354" i="20"/>
  <c r="Z353" i="20"/>
  <c r="Z352" i="20"/>
  <c r="BX692" i="20"/>
  <c r="FX595" i="20"/>
  <c r="A667" i="20"/>
  <c r="M572" i="20"/>
  <c r="C576" i="20"/>
  <c r="O497" i="20"/>
  <c r="A579" i="20"/>
  <c r="M512" i="20"/>
  <c r="GG32" i="20" a="1"/>
  <c r="FQ29" i="20"/>
  <c r="FQ28" i="20"/>
  <c r="FQ27" i="20"/>
  <c r="GF87" i="20"/>
  <c r="GF89" i="20"/>
  <c r="GF88" i="20"/>
  <c r="AS464" i="20"/>
  <c r="AR464" i="20"/>
  <c r="X464" i="20"/>
  <c r="W464" i="20"/>
  <c r="V464" i="20"/>
  <c r="AT463" i="20"/>
  <c r="X462" i="20"/>
  <c r="AS463" i="20"/>
  <c r="W462" i="20"/>
  <c r="AR463" i="20"/>
  <c r="X463" i="20"/>
  <c r="AT462" i="20"/>
  <c r="V462" i="20"/>
  <c r="W463" i="20"/>
  <c r="AS462" i="20"/>
  <c r="AT464" i="20"/>
  <c r="V463" i="20"/>
  <c r="AR462" i="20"/>
  <c r="DU92" i="20" a="1"/>
  <c r="AW124" i="20"/>
  <c r="AW123" i="20"/>
  <c r="AW122" i="20"/>
  <c r="BX584" i="20"/>
  <c r="FX487" i="20"/>
  <c r="DU17" i="20"/>
  <c r="CC18" i="20" s="1"/>
  <c r="Z374" i="20"/>
  <c r="Z373" i="20"/>
  <c r="Z372" i="20"/>
  <c r="FM357" i="20"/>
  <c r="FO356" i="20"/>
  <c r="FN355" i="20"/>
  <c r="FM355" i="20"/>
  <c r="FN356" i="20"/>
  <c r="FO355" i="20"/>
  <c r="FO357" i="20"/>
  <c r="FM356" i="20"/>
  <c r="FN357" i="20"/>
  <c r="AV274" i="20"/>
  <c r="AV273" i="20"/>
  <c r="AV272" i="20"/>
  <c r="EE72" i="20" a="1"/>
  <c r="C676" i="20"/>
  <c r="O617" i="20"/>
  <c r="AG102" i="20" a="1"/>
  <c r="CU532" i="20"/>
  <c r="DQ438" i="20"/>
  <c r="DQ436" i="20"/>
  <c r="EW436" i="20"/>
  <c r="DS437" i="20"/>
  <c r="DR437" i="20"/>
  <c r="DS438" i="20"/>
  <c r="DQ437" i="20"/>
  <c r="DS436" i="20"/>
  <c r="DR438" i="20"/>
  <c r="DR436" i="20"/>
  <c r="CU497" i="20"/>
  <c r="DR401" i="20"/>
  <c r="DS403" i="20"/>
  <c r="DQ401" i="20"/>
  <c r="DR403" i="20"/>
  <c r="DS402" i="20"/>
  <c r="EW401" i="20"/>
  <c r="DQ403" i="20"/>
  <c r="DR402" i="20"/>
  <c r="DQ402" i="20"/>
  <c r="DS401" i="20"/>
  <c r="CY17" i="20" a="1"/>
  <c r="FU225" i="20"/>
  <c r="FU226" i="20"/>
  <c r="FT225" i="20"/>
  <c r="FT226" i="20"/>
  <c r="FS225" i="20"/>
  <c r="FS226" i="20"/>
  <c r="FU224" i="20"/>
  <c r="FT224" i="20"/>
  <c r="FS224" i="20"/>
  <c r="AW44" i="20"/>
  <c r="AW43" i="20"/>
  <c r="AW42" i="20"/>
  <c r="AW217" i="20" a="1"/>
  <c r="AW239" i="20"/>
  <c r="AW238" i="20"/>
  <c r="AW237" i="20"/>
  <c r="AV472" i="20" a="1"/>
  <c r="BW691" i="20"/>
  <c r="FB594" i="20"/>
  <c r="C573" i="20"/>
  <c r="O482" i="20"/>
  <c r="AE418" i="20"/>
  <c r="AD417" i="20"/>
  <c r="AE417" i="20"/>
  <c r="AC418" i="20"/>
  <c r="AD418" i="20"/>
  <c r="AC419" i="20"/>
  <c r="AC417" i="20"/>
  <c r="AD419" i="20"/>
  <c r="AE419" i="20"/>
  <c r="AD517" i="20"/>
  <c r="AD518" i="20"/>
  <c r="AE517" i="20"/>
  <c r="AC518" i="20"/>
  <c r="AE518" i="20"/>
  <c r="AE519" i="20"/>
  <c r="AC519" i="20"/>
  <c r="AD519" i="20"/>
  <c r="AC517" i="20"/>
  <c r="AV427" i="20" a="1"/>
  <c r="AE534" i="20"/>
  <c r="AE533" i="20"/>
  <c r="AC534" i="20"/>
  <c r="AD532" i="20"/>
  <c r="AE532" i="20"/>
  <c r="AD534" i="20"/>
  <c r="AC533" i="20"/>
  <c r="AC532" i="20"/>
  <c r="AD533" i="20"/>
  <c r="AW232" i="20" a="1"/>
  <c r="FN325" i="20"/>
  <c r="FO326" i="20"/>
  <c r="FM327" i="20"/>
  <c r="FM326" i="20"/>
  <c r="FN326" i="20"/>
  <c r="FO327" i="20"/>
  <c r="FN327" i="20"/>
  <c r="FO325" i="20"/>
  <c r="FM325" i="20"/>
  <c r="FA77" i="20" a="1"/>
  <c r="Z214" i="20"/>
  <c r="Z213" i="20"/>
  <c r="Z212" i="20"/>
  <c r="AW127" i="20" a="1"/>
  <c r="CU557" i="20"/>
  <c r="DS463" i="20"/>
  <c r="DS461" i="20"/>
  <c r="DR463" i="20"/>
  <c r="DR461" i="20"/>
  <c r="DQ463" i="20"/>
  <c r="DS462" i="20"/>
  <c r="DQ461" i="20"/>
  <c r="DR462" i="20"/>
  <c r="EW461" i="20"/>
  <c r="DQ462" i="20"/>
  <c r="FS361" i="20"/>
  <c r="FU362" i="20"/>
  <c r="FU360" i="20"/>
  <c r="FT362" i="20"/>
  <c r="FU361" i="20"/>
  <c r="FT360" i="20"/>
  <c r="FS362" i="20"/>
  <c r="FT361" i="20"/>
  <c r="FS360" i="20"/>
  <c r="Z314" i="20"/>
  <c r="Z313" i="20"/>
  <c r="Z312" i="20"/>
  <c r="AM142" i="20" a="1"/>
  <c r="AK494" i="20"/>
  <c r="AK492" i="20"/>
  <c r="AJ494" i="20"/>
  <c r="AJ492" i="20"/>
  <c r="AI494" i="20"/>
  <c r="AI492" i="20"/>
  <c r="AK493" i="20"/>
  <c r="AJ493" i="20"/>
  <c r="AI493" i="20"/>
  <c r="C674" i="20"/>
  <c r="O607" i="20"/>
  <c r="AE479" i="20"/>
  <c r="AE477" i="20"/>
  <c r="AC477" i="20"/>
  <c r="AD478" i="20"/>
  <c r="AD479" i="20"/>
  <c r="AC479" i="20"/>
  <c r="AD477" i="20"/>
  <c r="AC478" i="20"/>
  <c r="AE478" i="20"/>
  <c r="FT281" i="20"/>
  <c r="FT280" i="20"/>
  <c r="FS281" i="20"/>
  <c r="FS280" i="20"/>
  <c r="FU279" i="20"/>
  <c r="FT279" i="20"/>
  <c r="FS279" i="20"/>
  <c r="FU281" i="20"/>
  <c r="FU280" i="20"/>
  <c r="EE33" i="20"/>
  <c r="EE32" i="20"/>
  <c r="EE34" i="20"/>
  <c r="CV522" i="20"/>
  <c r="DL427" i="20"/>
  <c r="EX426" i="20"/>
  <c r="DK428" i="20"/>
  <c r="DL428" i="20"/>
  <c r="DK426" i="20"/>
  <c r="DK427" i="20"/>
  <c r="DM427" i="20"/>
  <c r="DL426" i="20"/>
  <c r="DM426" i="20"/>
  <c r="DM428" i="20"/>
  <c r="AM187" i="20" a="1"/>
  <c r="CU441" i="20"/>
  <c r="DR347" i="20"/>
  <c r="EW345" i="20"/>
  <c r="DQ347" i="20"/>
  <c r="DS346" i="20"/>
  <c r="DR346" i="20"/>
  <c r="DQ346" i="20"/>
  <c r="DS345" i="20"/>
  <c r="DR345" i="20"/>
  <c r="DS347" i="20"/>
  <c r="DQ345" i="20"/>
  <c r="FO366" i="20"/>
  <c r="FN366" i="20"/>
  <c r="FN367" i="20"/>
  <c r="FO365" i="20"/>
  <c r="FM367" i="20"/>
  <c r="FM365" i="20"/>
  <c r="FO367" i="20"/>
  <c r="FM366" i="20"/>
  <c r="FN365" i="20"/>
  <c r="AG332" i="20" a="1"/>
  <c r="AG164" i="20"/>
  <c r="AG163" i="20"/>
  <c r="AG162" i="20"/>
  <c r="Z322" i="20"/>
  <c r="Z324" i="20"/>
  <c r="Z323" i="20"/>
  <c r="AW102" i="20" a="1"/>
  <c r="GG18" i="20"/>
  <c r="GG17" i="20"/>
  <c r="GG19" i="20"/>
  <c r="C681" i="20"/>
  <c r="O642" i="20"/>
  <c r="CY27" i="20" a="1"/>
  <c r="FS297" i="20"/>
  <c r="FU295" i="20"/>
  <c r="FU296" i="20"/>
  <c r="FT295" i="20"/>
  <c r="FT296" i="20"/>
  <c r="FS295" i="20"/>
  <c r="FU297" i="20"/>
  <c r="FS296" i="20"/>
  <c r="FT297" i="20"/>
  <c r="AE404" i="20"/>
  <c r="AD403" i="20"/>
  <c r="AE402" i="20"/>
  <c r="AD402" i="20"/>
  <c r="AC402" i="20"/>
  <c r="AD404" i="20"/>
  <c r="AC404" i="20"/>
  <c r="AE403" i="20"/>
  <c r="AC403" i="20"/>
  <c r="DO53" i="20" l="1"/>
  <c r="EJ59" i="20"/>
  <c r="DO87" i="20"/>
  <c r="DO54" i="20"/>
  <c r="AY59" i="20"/>
  <c r="DO88" i="20"/>
  <c r="AG227" i="20"/>
  <c r="Q227" i="20" s="1" a="1"/>
  <c r="AG228" i="20"/>
  <c r="AW147" i="20"/>
  <c r="AW148" i="20"/>
  <c r="AW154" i="20"/>
  <c r="AW152" i="20"/>
  <c r="AW292" i="20" a="1"/>
  <c r="AM134" i="20"/>
  <c r="H135" i="20" s="1"/>
  <c r="AM132" i="20"/>
  <c r="H133" i="20" s="1"/>
  <c r="FQ7" i="20"/>
  <c r="AW332" i="20" a="1"/>
  <c r="DU37" i="20" a="1"/>
  <c r="DU38" i="20" s="1"/>
  <c r="CC39" i="20" s="1"/>
  <c r="Q182" i="20" a="1"/>
  <c r="Q68" i="20"/>
  <c r="Q69" i="20"/>
  <c r="Q67" i="20"/>
  <c r="AG328" i="20"/>
  <c r="AG327" i="20"/>
  <c r="AG329" i="20"/>
  <c r="DU18" i="20"/>
  <c r="CC19" i="20" s="1"/>
  <c r="EE57" i="20"/>
  <c r="AV317" i="20"/>
  <c r="AW317" i="20" s="1" a="1"/>
  <c r="AM133" i="20"/>
  <c r="H134" i="20" s="1"/>
  <c r="EE58" i="20"/>
  <c r="CY92" i="20"/>
  <c r="Q264" i="20"/>
  <c r="G265" i="20" s="1"/>
  <c r="CY93" i="20"/>
  <c r="Q262" i="20"/>
  <c r="G263" i="20" s="1"/>
  <c r="FA22" i="20" a="1"/>
  <c r="FA22" i="20" s="1"/>
  <c r="AY19" i="20"/>
  <c r="AZ19" i="20" s="1"/>
  <c r="EJ19" i="20"/>
  <c r="EK19" i="20" s="1"/>
  <c r="AW287" i="20" a="1"/>
  <c r="FQ8" i="20"/>
  <c r="AM182" i="20" a="1"/>
  <c r="AM183" i="20" s="1"/>
  <c r="FW22" i="20" a="1"/>
  <c r="FW24" i="20" s="1"/>
  <c r="CN25" i="20" s="1"/>
  <c r="GG2" i="20" a="1"/>
  <c r="GG4" i="20" s="1"/>
  <c r="AG372" i="20" a="1"/>
  <c r="AG374" i="20" s="1"/>
  <c r="AG312" i="20" a="1"/>
  <c r="AW207" i="20" a="1"/>
  <c r="AW208" i="20" s="1"/>
  <c r="AM77" i="20"/>
  <c r="H78" i="20" s="1"/>
  <c r="Q32" i="20" a="1"/>
  <c r="Q34" i="20" s="1"/>
  <c r="AM78" i="20"/>
  <c r="H79" i="20" s="1"/>
  <c r="AM42" i="20" a="1"/>
  <c r="AV387" i="20" a="1"/>
  <c r="AV389" i="20" s="1"/>
  <c r="FA47" i="20" a="1"/>
  <c r="EJ58" i="20"/>
  <c r="AG357" i="20" a="1"/>
  <c r="AG359" i="20" s="1"/>
  <c r="AW359" i="20"/>
  <c r="AW358" i="20"/>
  <c r="AW357" i="20"/>
  <c r="DU48" i="20"/>
  <c r="CC49" i="20" s="1"/>
  <c r="DU47" i="20"/>
  <c r="CC48" i="20" s="1"/>
  <c r="DU49" i="20"/>
  <c r="CC50" i="20" s="1"/>
  <c r="AW227" i="20"/>
  <c r="AW228" i="20"/>
  <c r="AV369" i="20"/>
  <c r="FW77" i="20" a="1"/>
  <c r="FW79" i="20" s="1"/>
  <c r="CN80" i="20" s="1"/>
  <c r="AM162" i="20" a="1"/>
  <c r="AG252" i="20" a="1"/>
  <c r="Z427" i="20"/>
  <c r="GG47" i="20"/>
  <c r="Z428" i="20"/>
  <c r="GG48" i="20"/>
  <c r="Q117" i="20"/>
  <c r="G118" i="20" s="1"/>
  <c r="AW119" i="20"/>
  <c r="AW117" i="20"/>
  <c r="AW382" i="20" a="1"/>
  <c r="AW382" i="20" s="1"/>
  <c r="Z317" i="20"/>
  <c r="AG317" i="20" s="1" a="1"/>
  <c r="AG318" i="20" s="1"/>
  <c r="GG37" i="20"/>
  <c r="FW37" i="20" s="1" a="1"/>
  <c r="GG38" i="20"/>
  <c r="Q37" i="20"/>
  <c r="AG232" i="20"/>
  <c r="AG233" i="20"/>
  <c r="Q232" i="20" s="1" a="1"/>
  <c r="AV368" i="20"/>
  <c r="AW203" i="20"/>
  <c r="FQ87" i="20" a="1"/>
  <c r="FQ89" i="20" s="1"/>
  <c r="AW177" i="20"/>
  <c r="AW178" i="20"/>
  <c r="Q137" i="20"/>
  <c r="G138" i="20" s="1"/>
  <c r="DU29" i="20"/>
  <c r="CC30" i="20" s="1"/>
  <c r="DU28" i="20"/>
  <c r="CC29" i="20" s="1"/>
  <c r="DU27" i="20"/>
  <c r="CC28" i="20" s="1"/>
  <c r="Q118" i="20"/>
  <c r="G119" i="20" s="1"/>
  <c r="AW202" i="20"/>
  <c r="AM3" i="20"/>
  <c r="H4" i="20" s="1"/>
  <c r="DV3" i="20" s="1"/>
  <c r="AM4" i="20"/>
  <c r="H5" i="20" s="1"/>
  <c r="DV4" i="20" s="1"/>
  <c r="Z362" i="20"/>
  <c r="Z363" i="20"/>
  <c r="AM67" i="20" a="1"/>
  <c r="AM69" i="20" s="1"/>
  <c r="Q138" i="20"/>
  <c r="Z409" i="20"/>
  <c r="Z407" i="20"/>
  <c r="GG14" i="20"/>
  <c r="GG13" i="20"/>
  <c r="GG12" i="20"/>
  <c r="GG9" i="20"/>
  <c r="GG8" i="20"/>
  <c r="GG7" i="20"/>
  <c r="DU7" i="20" a="1"/>
  <c r="DU7" i="20" s="1"/>
  <c r="CC8" i="20" s="1"/>
  <c r="FQ2" i="20" a="1"/>
  <c r="EE3" i="20"/>
  <c r="EE2" i="20"/>
  <c r="EE4" i="20"/>
  <c r="DO3" i="20"/>
  <c r="DO2" i="20"/>
  <c r="DO4" i="20"/>
  <c r="AG244" i="20"/>
  <c r="CY12" i="20" a="1"/>
  <c r="CY14" i="20" s="1"/>
  <c r="DU12" i="20" a="1"/>
  <c r="DU14" i="20" s="1"/>
  <c r="CC15" i="20" s="1"/>
  <c r="AM122" i="20" a="1"/>
  <c r="AG287" i="20" a="1"/>
  <c r="AG352" i="20" a="1"/>
  <c r="AW212" i="20" a="1"/>
  <c r="AW212" i="20" s="1"/>
  <c r="AG247" i="20" a="1"/>
  <c r="AG249" i="20" s="1"/>
  <c r="AG202" i="20" a="1"/>
  <c r="AG204" i="20" s="1"/>
  <c r="AG207" i="20" a="1"/>
  <c r="AW312" i="20" a="1"/>
  <c r="FQ92" i="20"/>
  <c r="FQ94" i="20"/>
  <c r="CY7" i="20" a="1"/>
  <c r="AG242" i="20"/>
  <c r="Q242" i="20" s="1" a="1"/>
  <c r="FQ12" i="20"/>
  <c r="FQ14" i="20"/>
  <c r="FQ13" i="20"/>
  <c r="Q197" i="20" a="1"/>
  <c r="AY58" i="20"/>
  <c r="AM92" i="20" a="1"/>
  <c r="Q122" i="20" a="1"/>
  <c r="Q124" i="20" s="1"/>
  <c r="Q87" i="20" a="1"/>
  <c r="Q89" i="20" s="1"/>
  <c r="Z512" i="20" a="1"/>
  <c r="Z514" i="20" s="1"/>
  <c r="FQ67" i="20" a="1"/>
  <c r="FQ69" i="20" s="1"/>
  <c r="AW272" i="20" a="1"/>
  <c r="AW273" i="20" s="1"/>
  <c r="AM262" i="20" a="1"/>
  <c r="Z562" i="20" a="1"/>
  <c r="GG67" i="20" a="1"/>
  <c r="AM277" i="20" a="1"/>
  <c r="AM279" i="20" s="1"/>
  <c r="H280" i="20" s="1"/>
  <c r="AY57" i="20"/>
  <c r="AZ57" i="20" s="1"/>
  <c r="AG322" i="20" a="1"/>
  <c r="AG322" i="20" s="1"/>
  <c r="FW57" i="20" a="1"/>
  <c r="AW377" i="20" a="1"/>
  <c r="AW378" i="20" s="1"/>
  <c r="Z397" i="20" a="1"/>
  <c r="Z398" i="20" s="1"/>
  <c r="AV457" i="20" a="1"/>
  <c r="AV457" i="20" s="1"/>
  <c r="GG52" i="20" a="1"/>
  <c r="C776" i="20"/>
  <c r="O737" i="20"/>
  <c r="Q162" i="20" a="1"/>
  <c r="CU537" i="20"/>
  <c r="DS443" i="20"/>
  <c r="DQ442" i="20"/>
  <c r="DS441" i="20"/>
  <c r="DR443" i="20"/>
  <c r="DR441" i="20"/>
  <c r="DQ443" i="20"/>
  <c r="DQ441" i="20"/>
  <c r="EW441" i="20"/>
  <c r="DS442" i="20"/>
  <c r="DR442" i="20"/>
  <c r="AM144" i="20"/>
  <c r="H145" i="20" s="1"/>
  <c r="AM143" i="20"/>
  <c r="H144" i="20" s="1"/>
  <c r="AM142" i="20"/>
  <c r="H143" i="20" s="1"/>
  <c r="EE74" i="20"/>
  <c r="EE73" i="20"/>
  <c r="EE72" i="20"/>
  <c r="A674" i="20"/>
  <c r="M607" i="20"/>
  <c r="BW590" i="20"/>
  <c r="FB493" i="20"/>
  <c r="Z437" i="20" a="1"/>
  <c r="AM52" i="20"/>
  <c r="AM54" i="20"/>
  <c r="AM53" i="20"/>
  <c r="CU583" i="20"/>
  <c r="DQ488" i="20"/>
  <c r="DS487" i="20"/>
  <c r="DS489" i="20"/>
  <c r="DR487" i="20"/>
  <c r="DR489" i="20"/>
  <c r="EW487" i="20"/>
  <c r="DQ487" i="20"/>
  <c r="DQ489" i="20"/>
  <c r="DS488" i="20"/>
  <c r="DR488" i="20"/>
  <c r="FA17" i="20" a="1"/>
  <c r="CY39" i="20"/>
  <c r="CY38" i="20"/>
  <c r="CY37" i="20"/>
  <c r="AI632" i="20"/>
  <c r="AK634" i="20"/>
  <c r="AJ634" i="20"/>
  <c r="AI634" i="20"/>
  <c r="AK633" i="20"/>
  <c r="AJ633" i="20"/>
  <c r="AI633" i="20"/>
  <c r="AK632" i="20"/>
  <c r="AJ632" i="20"/>
  <c r="AV388" i="20"/>
  <c r="AV387" i="20"/>
  <c r="CU623" i="20"/>
  <c r="DQ529" i="20"/>
  <c r="DR527" i="20"/>
  <c r="DQ527" i="20"/>
  <c r="EW527" i="20"/>
  <c r="DS528" i="20"/>
  <c r="DR528" i="20"/>
  <c r="DQ528" i="20"/>
  <c r="DS529" i="20"/>
  <c r="DR529" i="20"/>
  <c r="DS527" i="20"/>
  <c r="H25" i="20"/>
  <c r="AY24" i="20"/>
  <c r="EJ24" i="20"/>
  <c r="Z384" i="20"/>
  <c r="Z383" i="20"/>
  <c r="Z382" i="20"/>
  <c r="FA23" i="20"/>
  <c r="AS614" i="20"/>
  <c r="AS612" i="20"/>
  <c r="AR614" i="20"/>
  <c r="X614" i="20"/>
  <c r="AT613" i="20"/>
  <c r="AR612" i="20"/>
  <c r="W614" i="20"/>
  <c r="AS613" i="20"/>
  <c r="V614" i="20"/>
  <c r="AR613" i="20"/>
  <c r="X613" i="20"/>
  <c r="W613" i="20"/>
  <c r="V613" i="20"/>
  <c r="X612" i="20"/>
  <c r="W612" i="20"/>
  <c r="AT614" i="20"/>
  <c r="AT612" i="20"/>
  <c r="V612" i="20"/>
  <c r="A675" i="20"/>
  <c r="M612" i="20"/>
  <c r="AV299" i="20"/>
  <c r="AV298" i="20"/>
  <c r="AV297" i="20"/>
  <c r="AE658" i="20"/>
  <c r="AD658" i="20"/>
  <c r="AC657" i="20"/>
  <c r="AC658" i="20"/>
  <c r="AC659" i="20"/>
  <c r="AD659" i="20"/>
  <c r="AE657" i="20"/>
  <c r="AD657" i="20"/>
  <c r="AE659" i="20"/>
  <c r="AJ643" i="20"/>
  <c r="AI643" i="20"/>
  <c r="AK642" i="20"/>
  <c r="AJ642" i="20"/>
  <c r="AI642" i="20"/>
  <c r="AK644" i="20"/>
  <c r="AJ644" i="20"/>
  <c r="AI644" i="20"/>
  <c r="AK643" i="20"/>
  <c r="AW319" i="20"/>
  <c r="AW318" i="20"/>
  <c r="AW317" i="20"/>
  <c r="FA47" i="20"/>
  <c r="FA49" i="20"/>
  <c r="FA48" i="20"/>
  <c r="EM78" i="20"/>
  <c r="CB80" i="20"/>
  <c r="EG79" i="20"/>
  <c r="A683" i="20"/>
  <c r="M652" i="20"/>
  <c r="BX586" i="20"/>
  <c r="FX489" i="20"/>
  <c r="AW158" i="20"/>
  <c r="AW157" i="20"/>
  <c r="AW159" i="20"/>
  <c r="AW252" i="20" a="1"/>
  <c r="AE508" i="20"/>
  <c r="AD508" i="20"/>
  <c r="AE507" i="20"/>
  <c r="AD507" i="20"/>
  <c r="AC508" i="20"/>
  <c r="AC507" i="20"/>
  <c r="AE509" i="20"/>
  <c r="AD509" i="20"/>
  <c r="AC509" i="20"/>
  <c r="CY59" i="20"/>
  <c r="CY58" i="20"/>
  <c r="CY57" i="20"/>
  <c r="FQ67" i="20"/>
  <c r="CU547" i="20"/>
  <c r="DS452" i="20"/>
  <c r="DR452" i="20"/>
  <c r="DS453" i="20"/>
  <c r="DQ452" i="20"/>
  <c r="DR453" i="20"/>
  <c r="DS451" i="20"/>
  <c r="DQ453" i="20"/>
  <c r="DR451" i="20"/>
  <c r="DQ451" i="20"/>
  <c r="EW451" i="20"/>
  <c r="CB35" i="20"/>
  <c r="AZ17" i="20"/>
  <c r="Z369" i="20"/>
  <c r="Z368" i="20"/>
  <c r="Z367" i="20"/>
  <c r="BW676" i="20"/>
  <c r="FB579" i="20"/>
  <c r="Z449" i="20"/>
  <c r="Z448" i="20"/>
  <c r="Z447" i="20"/>
  <c r="AW293" i="20"/>
  <c r="AW292" i="20"/>
  <c r="AW294" i="20"/>
  <c r="W597" i="20"/>
  <c r="AT599" i="20"/>
  <c r="AT597" i="20"/>
  <c r="V597" i="20"/>
  <c r="AS599" i="20"/>
  <c r="AS597" i="20"/>
  <c r="AR599" i="20"/>
  <c r="X599" i="20"/>
  <c r="AT598" i="20"/>
  <c r="AR597" i="20"/>
  <c r="W599" i="20"/>
  <c r="AS598" i="20"/>
  <c r="V599" i="20"/>
  <c r="AR598" i="20"/>
  <c r="X598" i="20"/>
  <c r="W598" i="20"/>
  <c r="V598" i="20"/>
  <c r="X597" i="20"/>
  <c r="CV613" i="20"/>
  <c r="DM519" i="20"/>
  <c r="EX517" i="20"/>
  <c r="DM517" i="20"/>
  <c r="DL519" i="20"/>
  <c r="DK517" i="20"/>
  <c r="DM518" i="20"/>
  <c r="DK518" i="20"/>
  <c r="DK519" i="20"/>
  <c r="DL517" i="20"/>
  <c r="DL518" i="20"/>
  <c r="CV643" i="20"/>
  <c r="EX547" i="20"/>
  <c r="DM548" i="20"/>
  <c r="DM547" i="20"/>
  <c r="DL547" i="20"/>
  <c r="DK547" i="20"/>
  <c r="DK549" i="20"/>
  <c r="DM549" i="20"/>
  <c r="DL549" i="20"/>
  <c r="DK548" i="20"/>
  <c r="DL548" i="20"/>
  <c r="AM87" i="20" a="1"/>
  <c r="FO310" i="20"/>
  <c r="FN310" i="20"/>
  <c r="FO312" i="20"/>
  <c r="FO311" i="20"/>
  <c r="FN312" i="20"/>
  <c r="FM312" i="20"/>
  <c r="FM311" i="20"/>
  <c r="FN311" i="20"/>
  <c r="FM310" i="20"/>
  <c r="FN306" i="20"/>
  <c r="FM305" i="20"/>
  <c r="FO305" i="20"/>
  <c r="FN305" i="20"/>
  <c r="FO307" i="20"/>
  <c r="FO306" i="20"/>
  <c r="FN307" i="20"/>
  <c r="FM306" i="20"/>
  <c r="FM307" i="20"/>
  <c r="CU648" i="20"/>
  <c r="DS552" i="20"/>
  <c r="DR552" i="20"/>
  <c r="DS553" i="20"/>
  <c r="DQ552" i="20"/>
  <c r="DS554" i="20"/>
  <c r="DR553" i="20"/>
  <c r="EW552" i="20"/>
  <c r="DR554" i="20"/>
  <c r="DQ553" i="20"/>
  <c r="DQ554" i="20"/>
  <c r="G99" i="20"/>
  <c r="O757" i="20"/>
  <c r="C780" i="20"/>
  <c r="BH84" i="20"/>
  <c r="BG84" i="20"/>
  <c r="BF84" i="20"/>
  <c r="BE84" i="20"/>
  <c r="J58" i="20"/>
  <c r="BI84" i="20" s="1"/>
  <c r="B1631" i="20" s="1"/>
  <c r="B1651" i="20" s="1"/>
  <c r="BD84" i="20"/>
  <c r="BC84" i="20"/>
  <c r="B671" i="20"/>
  <c r="N592" i="20"/>
  <c r="CU502" i="20"/>
  <c r="DS407" i="20"/>
  <c r="DS408" i="20"/>
  <c r="DQ407" i="20"/>
  <c r="DS406" i="20"/>
  <c r="DR408" i="20"/>
  <c r="DR406" i="20"/>
  <c r="DQ408" i="20"/>
  <c r="DQ406" i="20"/>
  <c r="EW406" i="20"/>
  <c r="DR407" i="20"/>
  <c r="FO461" i="20"/>
  <c r="FN462" i="20"/>
  <c r="FN461" i="20"/>
  <c r="FN463" i="20"/>
  <c r="FM461" i="20"/>
  <c r="FM462" i="20"/>
  <c r="FM463" i="20"/>
  <c r="FO462" i="20"/>
  <c r="FO463" i="20"/>
  <c r="Z542" i="20" a="1"/>
  <c r="AG258" i="20"/>
  <c r="AG257" i="20"/>
  <c r="AG259" i="20"/>
  <c r="AD612" i="20"/>
  <c r="AC612" i="20"/>
  <c r="AE613" i="20"/>
  <c r="AE612" i="20"/>
  <c r="AC614" i="20"/>
  <c r="AC613" i="20"/>
  <c r="AD613" i="20"/>
  <c r="AE614" i="20"/>
  <c r="AD614" i="20"/>
  <c r="AM94" i="20"/>
  <c r="H95" i="20" s="1"/>
  <c r="AM93" i="20"/>
  <c r="H94" i="20" s="1"/>
  <c r="AM92" i="20"/>
  <c r="H93" i="20" s="1"/>
  <c r="FQ74" i="20"/>
  <c r="FQ73" i="20"/>
  <c r="FQ72" i="20"/>
  <c r="CB93" i="20"/>
  <c r="C678" i="20"/>
  <c r="O627" i="20"/>
  <c r="AM189" i="20"/>
  <c r="H190" i="20" s="1"/>
  <c r="AM188" i="20"/>
  <c r="H189" i="20" s="1"/>
  <c r="AM187" i="20"/>
  <c r="H188" i="20" s="1"/>
  <c r="AG314" i="20"/>
  <c r="AG313" i="20"/>
  <c r="AG312" i="20"/>
  <c r="AS483" i="20"/>
  <c r="W482" i="20"/>
  <c r="AR483" i="20"/>
  <c r="X483" i="20"/>
  <c r="AT482" i="20"/>
  <c r="V482" i="20"/>
  <c r="W483" i="20"/>
  <c r="AS482" i="20"/>
  <c r="AT484" i="20"/>
  <c r="V483" i="20"/>
  <c r="AR482" i="20"/>
  <c r="AS484" i="20"/>
  <c r="AR484" i="20"/>
  <c r="X484" i="20"/>
  <c r="W484" i="20"/>
  <c r="V484" i="20"/>
  <c r="AT483" i="20"/>
  <c r="X482" i="20"/>
  <c r="AW219" i="20"/>
  <c r="AW218" i="20"/>
  <c r="AW217" i="20"/>
  <c r="CU593" i="20"/>
  <c r="DS497" i="20"/>
  <c r="DS499" i="20"/>
  <c r="DS498" i="20"/>
  <c r="DR497" i="20"/>
  <c r="DR499" i="20"/>
  <c r="DR498" i="20"/>
  <c r="DQ497" i="20"/>
  <c r="DQ499" i="20"/>
  <c r="DQ498" i="20"/>
  <c r="EW497" i="20"/>
  <c r="FT438" i="20"/>
  <c r="FU437" i="20"/>
  <c r="FU436" i="20"/>
  <c r="FS438" i="20"/>
  <c r="FT437" i="20"/>
  <c r="FT436" i="20"/>
  <c r="FS437" i="20"/>
  <c r="FS436" i="20"/>
  <c r="FU438" i="20"/>
  <c r="AW274" i="20"/>
  <c r="AS499" i="20"/>
  <c r="AS498" i="20"/>
  <c r="AR499" i="20"/>
  <c r="X499" i="20"/>
  <c r="AR498" i="20"/>
  <c r="X498" i="20"/>
  <c r="W499" i="20"/>
  <c r="W498" i="20"/>
  <c r="V499" i="20"/>
  <c r="V498" i="20"/>
  <c r="X497" i="20"/>
  <c r="W497" i="20"/>
  <c r="AT497" i="20"/>
  <c r="V497" i="20"/>
  <c r="AS497" i="20"/>
  <c r="AT499" i="20"/>
  <c r="AT498" i="20"/>
  <c r="AR497" i="20"/>
  <c r="BX788" i="20"/>
  <c r="FX691" i="20"/>
  <c r="EE84" i="20"/>
  <c r="EE83" i="20"/>
  <c r="EE82" i="20"/>
  <c r="FQ39" i="20"/>
  <c r="FQ38" i="20"/>
  <c r="FQ37" i="20"/>
  <c r="AV409" i="20"/>
  <c r="AV408" i="20"/>
  <c r="AV407" i="20"/>
  <c r="Z423" i="20"/>
  <c r="Z422" i="20"/>
  <c r="Z424" i="20"/>
  <c r="A774" i="20"/>
  <c r="M727" i="20"/>
  <c r="Z522" i="20" a="1"/>
  <c r="CU542" i="20"/>
  <c r="DS447" i="20"/>
  <c r="DR447" i="20"/>
  <c r="DS448" i="20"/>
  <c r="DQ447" i="20"/>
  <c r="DS446" i="20"/>
  <c r="DR448" i="20"/>
  <c r="DR446" i="20"/>
  <c r="DQ448" i="20"/>
  <c r="DQ446" i="20"/>
  <c r="EW446" i="20"/>
  <c r="AE639" i="20"/>
  <c r="AE637" i="20"/>
  <c r="AC637" i="20"/>
  <c r="AD637" i="20"/>
  <c r="AE638" i="20"/>
  <c r="AC638" i="20"/>
  <c r="AD638" i="20"/>
  <c r="AD639" i="20"/>
  <c r="AC639" i="20"/>
  <c r="GG42" i="20" a="1"/>
  <c r="Z294" i="20"/>
  <c r="Z293" i="20"/>
  <c r="Z292" i="20"/>
  <c r="C770" i="20"/>
  <c r="O707" i="20"/>
  <c r="B779" i="20"/>
  <c r="N752" i="20"/>
  <c r="A776" i="20"/>
  <c r="M737" i="20"/>
  <c r="Q62" i="20"/>
  <c r="Q64" i="20"/>
  <c r="Q63" i="20"/>
  <c r="AW384" i="20"/>
  <c r="AW383" i="20"/>
  <c r="AM264" i="20"/>
  <c r="H265" i="20" s="1"/>
  <c r="AM263" i="20"/>
  <c r="H264" i="20" s="1"/>
  <c r="AM262" i="20"/>
  <c r="H263" i="20" s="1"/>
  <c r="AT572" i="20"/>
  <c r="V572" i="20"/>
  <c r="AS572" i="20"/>
  <c r="AT574" i="20"/>
  <c r="AT573" i="20"/>
  <c r="AR572" i="20"/>
  <c r="AS574" i="20"/>
  <c r="AS573" i="20"/>
  <c r="AR574" i="20"/>
  <c r="X574" i="20"/>
  <c r="AR573" i="20"/>
  <c r="X573" i="20"/>
  <c r="W574" i="20"/>
  <c r="W573" i="20"/>
  <c r="V574" i="20"/>
  <c r="V573" i="20"/>
  <c r="X572" i="20"/>
  <c r="W572" i="20"/>
  <c r="EM79" i="20"/>
  <c r="CB78" i="20"/>
  <c r="EG77" i="20"/>
  <c r="Z517" i="20" a="1"/>
  <c r="AG272" i="20" a="1"/>
  <c r="Q199" i="20"/>
  <c r="Q198" i="20"/>
  <c r="G199" i="20" s="1"/>
  <c r="Q197" i="20"/>
  <c r="G198" i="20" s="1"/>
  <c r="B673" i="20"/>
  <c r="N602" i="20"/>
  <c r="FO391" i="20"/>
  <c r="FM392" i="20"/>
  <c r="FM391" i="20"/>
  <c r="FO392" i="20"/>
  <c r="FN391" i="20"/>
  <c r="FM393" i="20"/>
  <c r="FN393" i="20"/>
  <c r="FO393" i="20"/>
  <c r="FN392" i="20"/>
  <c r="FO398" i="20"/>
  <c r="FO396" i="20"/>
  <c r="FN396" i="20"/>
  <c r="FM396" i="20"/>
  <c r="FO397" i="20"/>
  <c r="FM398" i="20"/>
  <c r="FM397" i="20"/>
  <c r="FN398" i="20"/>
  <c r="FN397" i="20"/>
  <c r="BG76" i="20"/>
  <c r="BF76" i="20"/>
  <c r="BE76" i="20"/>
  <c r="J18" i="20"/>
  <c r="BI76" i="20" s="1"/>
  <c r="B1623" i="20" s="1"/>
  <c r="B1643" i="20" s="1"/>
  <c r="BD76" i="20"/>
  <c r="BC76" i="20"/>
  <c r="BH76" i="20"/>
  <c r="AG218" i="20"/>
  <c r="AG217" i="20"/>
  <c r="AG219" i="20"/>
  <c r="CV542" i="20"/>
  <c r="DL446" i="20"/>
  <c r="EX446" i="20"/>
  <c r="DM448" i="20"/>
  <c r="DL448" i="20"/>
  <c r="DM446" i="20"/>
  <c r="DM447" i="20"/>
  <c r="DK446" i="20"/>
  <c r="DL447" i="20"/>
  <c r="DK448" i="20"/>
  <c r="DK447" i="20"/>
  <c r="AT659" i="20"/>
  <c r="AS659" i="20"/>
  <c r="AR659" i="20"/>
  <c r="X659" i="20"/>
  <c r="W659" i="20"/>
  <c r="V659" i="20"/>
  <c r="AS658" i="20"/>
  <c r="AR658" i="20"/>
  <c r="X658" i="20"/>
  <c r="W658" i="20"/>
  <c r="X657" i="20"/>
  <c r="V658" i="20"/>
  <c r="W657" i="20"/>
  <c r="AT657" i="20"/>
  <c r="V657" i="20"/>
  <c r="AS657" i="20"/>
  <c r="AR657" i="20"/>
  <c r="AT658" i="20"/>
  <c r="AW209" i="20"/>
  <c r="AW207" i="20"/>
  <c r="C767" i="20"/>
  <c r="O692" i="20"/>
  <c r="AE523" i="20"/>
  <c r="AD523" i="20"/>
  <c r="AE524" i="20"/>
  <c r="AC522" i="20"/>
  <c r="AD522" i="20"/>
  <c r="AE522" i="20"/>
  <c r="AC524" i="20"/>
  <c r="AC523" i="20"/>
  <c r="AD524" i="20"/>
  <c r="Z564" i="20"/>
  <c r="Z563" i="20"/>
  <c r="Z562" i="20"/>
  <c r="AW289" i="20"/>
  <c r="AW288" i="20"/>
  <c r="AW287" i="20"/>
  <c r="CV497" i="20"/>
  <c r="DK401" i="20"/>
  <c r="EX401" i="20"/>
  <c r="DK402" i="20"/>
  <c r="DL401" i="20"/>
  <c r="DM401" i="20"/>
  <c r="DK403" i="20"/>
  <c r="DM403" i="20"/>
  <c r="DL402" i="20"/>
  <c r="DM402" i="20"/>
  <c r="DL403" i="20"/>
  <c r="BX772" i="20"/>
  <c r="FX675" i="20"/>
  <c r="W637" i="20"/>
  <c r="AT639" i="20"/>
  <c r="AT637" i="20"/>
  <c r="V637" i="20"/>
  <c r="AS639" i="20"/>
  <c r="AS637" i="20"/>
  <c r="AR639" i="20"/>
  <c r="X639" i="20"/>
  <c r="AT638" i="20"/>
  <c r="AR637" i="20"/>
  <c r="W639" i="20"/>
  <c r="AS638" i="20"/>
  <c r="V639" i="20"/>
  <c r="AR638" i="20"/>
  <c r="X638" i="20"/>
  <c r="W638" i="20"/>
  <c r="V638" i="20"/>
  <c r="X637" i="20"/>
  <c r="G100" i="20"/>
  <c r="Q122" i="20"/>
  <c r="G123" i="20" s="1"/>
  <c r="AK589" i="20"/>
  <c r="AK588" i="20"/>
  <c r="AK587" i="20"/>
  <c r="AJ589" i="20"/>
  <c r="AJ588" i="20"/>
  <c r="AJ587" i="20"/>
  <c r="AI589" i="20"/>
  <c r="AI588" i="20"/>
  <c r="AI587" i="20"/>
  <c r="B770" i="20"/>
  <c r="N707" i="20"/>
  <c r="GG54" i="20"/>
  <c r="GG53" i="20"/>
  <c r="GG52" i="20"/>
  <c r="CB94" i="20"/>
  <c r="FW17" i="20" a="1"/>
  <c r="FN427" i="20"/>
  <c r="FN426" i="20"/>
  <c r="FO428" i="20"/>
  <c r="FM426" i="20"/>
  <c r="FM428" i="20"/>
  <c r="FN428" i="20"/>
  <c r="FO426" i="20"/>
  <c r="FM427" i="20"/>
  <c r="FO427" i="20"/>
  <c r="FA79" i="20"/>
  <c r="FA78" i="20"/>
  <c r="FA77" i="20"/>
  <c r="C668" i="20"/>
  <c r="O577" i="20"/>
  <c r="AM44" i="20"/>
  <c r="H45" i="20" s="1"/>
  <c r="AM43" i="20"/>
  <c r="H44" i="20" s="1"/>
  <c r="AM42" i="20"/>
  <c r="H43" i="20" s="1"/>
  <c r="AM124" i="20"/>
  <c r="H125" i="20" s="1"/>
  <c r="AM123" i="20"/>
  <c r="H124" i="20" s="1"/>
  <c r="AM122" i="20"/>
  <c r="H123" i="20" s="1"/>
  <c r="GG87" i="20" a="1"/>
  <c r="C671" i="20"/>
  <c r="O592" i="20"/>
  <c r="AG354" i="20"/>
  <c r="AG353" i="20"/>
  <c r="AG352" i="20"/>
  <c r="AV454" i="20"/>
  <c r="AV453" i="20"/>
  <c r="AV452" i="20"/>
  <c r="FN416" i="20"/>
  <c r="FO418" i="20"/>
  <c r="FO416" i="20"/>
  <c r="FM417" i="20"/>
  <c r="FN417" i="20"/>
  <c r="FM418" i="20"/>
  <c r="FM416" i="20"/>
  <c r="FO417" i="20"/>
  <c r="FN418" i="20"/>
  <c r="AV302" i="20"/>
  <c r="AV304" i="20"/>
  <c r="AV303" i="20"/>
  <c r="AI598" i="20"/>
  <c r="AK597" i="20"/>
  <c r="AJ597" i="20"/>
  <c r="AI597" i="20"/>
  <c r="AK599" i="20"/>
  <c r="AJ599" i="20"/>
  <c r="AI599" i="20"/>
  <c r="AK598" i="20"/>
  <c r="AJ598" i="20"/>
  <c r="AE642" i="20"/>
  <c r="AC644" i="20"/>
  <c r="AD642" i="20"/>
  <c r="AC643" i="20"/>
  <c r="AD644" i="20"/>
  <c r="AE644" i="20"/>
  <c r="AD643" i="20"/>
  <c r="AC642" i="20"/>
  <c r="AE643" i="20"/>
  <c r="B775" i="20"/>
  <c r="N732" i="20"/>
  <c r="AV402" i="20" a="1"/>
  <c r="AV309" i="20"/>
  <c r="AV308" i="20"/>
  <c r="AV307" i="20"/>
  <c r="FQ82" i="20" a="1"/>
  <c r="FU316" i="20"/>
  <c r="FU315" i="20"/>
  <c r="FU317" i="20"/>
  <c r="FT316" i="20"/>
  <c r="FT315" i="20"/>
  <c r="FT317" i="20"/>
  <c r="FS316" i="20"/>
  <c r="FS315" i="20"/>
  <c r="FS317" i="20"/>
  <c r="CU507" i="20"/>
  <c r="DS412" i="20"/>
  <c r="DR412" i="20"/>
  <c r="DS413" i="20"/>
  <c r="DQ412" i="20"/>
  <c r="DS411" i="20"/>
  <c r="DR413" i="20"/>
  <c r="DR411" i="20"/>
  <c r="DQ413" i="20"/>
  <c r="DQ411" i="20"/>
  <c r="EW411" i="20"/>
  <c r="AM139" i="20"/>
  <c r="H140" i="20" s="1"/>
  <c r="AM138" i="20"/>
  <c r="H139" i="20" s="1"/>
  <c r="AM137" i="20"/>
  <c r="H138" i="20" s="1"/>
  <c r="AS494" i="20"/>
  <c r="AR494" i="20"/>
  <c r="X494" i="20"/>
  <c r="X492" i="20"/>
  <c r="W494" i="20"/>
  <c r="AT493" i="20"/>
  <c r="W492" i="20"/>
  <c r="V494" i="20"/>
  <c r="AS493" i="20"/>
  <c r="AT492" i="20"/>
  <c r="V492" i="20"/>
  <c r="AR493" i="20"/>
  <c r="X493" i="20"/>
  <c r="AS492" i="20"/>
  <c r="W493" i="20"/>
  <c r="AR492" i="20"/>
  <c r="V493" i="20"/>
  <c r="AT494" i="20"/>
  <c r="CV532" i="20"/>
  <c r="DL437" i="20"/>
  <c r="EX436" i="20"/>
  <c r="DL436" i="20"/>
  <c r="DK438" i="20"/>
  <c r="DK436" i="20"/>
  <c r="DK437" i="20"/>
  <c r="DL438" i="20"/>
  <c r="DM438" i="20"/>
  <c r="DM437" i="20"/>
  <c r="DM436" i="20"/>
  <c r="Q169" i="20"/>
  <c r="Q168" i="20"/>
  <c r="Q167" i="20"/>
  <c r="G168" i="20" s="1"/>
  <c r="G13" i="20"/>
  <c r="AY12" i="20"/>
  <c r="EJ12" i="20"/>
  <c r="AE554" i="20"/>
  <c r="AD553" i="20"/>
  <c r="AE553" i="20"/>
  <c r="AD552" i="20"/>
  <c r="AC554" i="20"/>
  <c r="AC553" i="20"/>
  <c r="AD554" i="20"/>
  <c r="AC552" i="20"/>
  <c r="AE552" i="20"/>
  <c r="AV418" i="20"/>
  <c r="AV417" i="20"/>
  <c r="AV419" i="20"/>
  <c r="Z412" i="20" a="1"/>
  <c r="C762" i="20"/>
  <c r="O667" i="20"/>
  <c r="AE487" i="20"/>
  <c r="AD487" i="20"/>
  <c r="AE489" i="20"/>
  <c r="AC488" i="20"/>
  <c r="AC489" i="20"/>
  <c r="AC487" i="20"/>
  <c r="AD488" i="20"/>
  <c r="AE488" i="20"/>
  <c r="AD489" i="20"/>
  <c r="AZ18" i="20"/>
  <c r="FQ52" i="20" a="1"/>
  <c r="CV583" i="20"/>
  <c r="DM487" i="20"/>
  <c r="DL487" i="20"/>
  <c r="EX487" i="20"/>
  <c r="DM488" i="20"/>
  <c r="DK487" i="20"/>
  <c r="DL488" i="20"/>
  <c r="DK489" i="20"/>
  <c r="DM489" i="20"/>
  <c r="DL489" i="20"/>
  <c r="DK488" i="20"/>
  <c r="CV588" i="20"/>
  <c r="DL492" i="20"/>
  <c r="DM493" i="20"/>
  <c r="DK492" i="20"/>
  <c r="DL493" i="20"/>
  <c r="EX492" i="20"/>
  <c r="DM492" i="20"/>
  <c r="DL494" i="20"/>
  <c r="DK493" i="20"/>
  <c r="DK494" i="20"/>
  <c r="DM494" i="20"/>
  <c r="EK17" i="20"/>
  <c r="FO345" i="20"/>
  <c r="FN345" i="20"/>
  <c r="FM345" i="20"/>
  <c r="FO347" i="20"/>
  <c r="FN347" i="20"/>
  <c r="FO346" i="20"/>
  <c r="FN346" i="20"/>
  <c r="FM346" i="20"/>
  <c r="FM347" i="20"/>
  <c r="G78" i="20"/>
  <c r="O752" i="20"/>
  <c r="C779" i="20"/>
  <c r="FU423" i="20"/>
  <c r="FT423" i="20"/>
  <c r="FU422" i="20"/>
  <c r="FU421" i="20"/>
  <c r="FS423" i="20"/>
  <c r="FT422" i="20"/>
  <c r="FT421" i="20"/>
  <c r="FS422" i="20"/>
  <c r="FS421" i="20"/>
  <c r="CU613" i="20"/>
  <c r="DR518" i="20"/>
  <c r="DQ518" i="20"/>
  <c r="DS519" i="20"/>
  <c r="DR519" i="20"/>
  <c r="DS517" i="20"/>
  <c r="DQ519" i="20"/>
  <c r="DR517" i="20"/>
  <c r="DQ517" i="20"/>
  <c r="EW517" i="20"/>
  <c r="DS518" i="20"/>
  <c r="B676" i="20"/>
  <c r="N617" i="20"/>
  <c r="BW778" i="20"/>
  <c r="FB681" i="20"/>
  <c r="Z342" i="20"/>
  <c r="Z344" i="20"/>
  <c r="Z343" i="20"/>
  <c r="FU468" i="20"/>
  <c r="FT468" i="20"/>
  <c r="FS468" i="20"/>
  <c r="FU467" i="20"/>
  <c r="FT467" i="20"/>
  <c r="FU466" i="20"/>
  <c r="FS467" i="20"/>
  <c r="FT466" i="20"/>
  <c r="FS466" i="20"/>
  <c r="C775" i="20"/>
  <c r="O732" i="20"/>
  <c r="FW62" i="20" a="1"/>
  <c r="EJ57" i="20"/>
  <c r="EK57" i="20" s="1"/>
  <c r="CV653" i="20"/>
  <c r="DL558" i="20"/>
  <c r="DL557" i="20"/>
  <c r="DK557" i="20"/>
  <c r="EX557" i="20"/>
  <c r="DL559" i="20"/>
  <c r="DM558" i="20"/>
  <c r="DM557" i="20"/>
  <c r="DK559" i="20"/>
  <c r="DM559" i="20"/>
  <c r="DK558" i="20"/>
  <c r="A765" i="20"/>
  <c r="M682" i="20"/>
  <c r="Z442" i="20" a="1"/>
  <c r="AV542" i="20" a="1"/>
  <c r="BX589" i="20"/>
  <c r="FX492" i="20"/>
  <c r="AE514" i="20"/>
  <c r="AE512" i="20"/>
  <c r="AC512" i="20"/>
  <c r="AC514" i="20"/>
  <c r="AD512" i="20"/>
  <c r="AD514" i="20"/>
  <c r="AD513" i="20"/>
  <c r="AC513" i="20"/>
  <c r="AE513" i="20"/>
  <c r="CB95" i="20"/>
  <c r="AG334" i="20"/>
  <c r="AG333" i="20"/>
  <c r="AG332" i="20"/>
  <c r="FU402" i="20"/>
  <c r="FS402" i="20"/>
  <c r="FU401" i="20"/>
  <c r="FU403" i="20"/>
  <c r="FT401" i="20"/>
  <c r="FT403" i="20"/>
  <c r="FS401" i="20"/>
  <c r="FS403" i="20"/>
  <c r="FT402" i="20"/>
  <c r="Z462" i="20" a="1"/>
  <c r="FA27" i="20" a="1"/>
  <c r="FU391" i="20"/>
  <c r="FU393" i="20"/>
  <c r="FU392" i="20"/>
  <c r="FT391" i="20"/>
  <c r="FT393" i="20"/>
  <c r="FT392" i="20"/>
  <c r="FS391" i="20"/>
  <c r="FS393" i="20"/>
  <c r="FS392" i="20"/>
  <c r="EE44" i="20"/>
  <c r="EE43" i="20"/>
  <c r="EE42" i="20"/>
  <c r="AG109" i="20"/>
  <c r="AG108" i="20"/>
  <c r="AG107" i="20"/>
  <c r="FU377" i="20"/>
  <c r="FU376" i="20"/>
  <c r="FT377" i="20"/>
  <c r="FT376" i="20"/>
  <c r="FU375" i="20"/>
  <c r="FS377" i="20"/>
  <c r="FS376" i="20"/>
  <c r="FT375" i="20"/>
  <c r="FS375" i="20"/>
  <c r="CU567" i="20"/>
  <c r="DS472" i="20"/>
  <c r="DR472" i="20"/>
  <c r="DQ472" i="20"/>
  <c r="DS473" i="20"/>
  <c r="DS471" i="20"/>
  <c r="DR473" i="20"/>
  <c r="DR471" i="20"/>
  <c r="DQ473" i="20"/>
  <c r="DQ471" i="20"/>
  <c r="EW471" i="20"/>
  <c r="AE557" i="20"/>
  <c r="AC557" i="20"/>
  <c r="AD557" i="20"/>
  <c r="AD558" i="20"/>
  <c r="AE559" i="20"/>
  <c r="AC558" i="20"/>
  <c r="AE558" i="20"/>
  <c r="AC559" i="20"/>
  <c r="AD559" i="20"/>
  <c r="A767" i="20"/>
  <c r="M692" i="20"/>
  <c r="Q237" i="20" a="1"/>
  <c r="AV522" i="20" a="1"/>
  <c r="AY3" i="20"/>
  <c r="G4" i="20"/>
  <c r="EJ3" i="20"/>
  <c r="B776" i="20"/>
  <c r="N737" i="20"/>
  <c r="AK553" i="20"/>
  <c r="AK554" i="20"/>
  <c r="AJ553" i="20"/>
  <c r="AJ554" i="20"/>
  <c r="AI553" i="20"/>
  <c r="AK552" i="20"/>
  <c r="AI554" i="20"/>
  <c r="AJ552" i="20"/>
  <c r="AI552" i="20"/>
  <c r="AW197" i="20" a="1"/>
  <c r="AE528" i="20"/>
  <c r="AD528" i="20"/>
  <c r="AC527" i="20"/>
  <c r="AD529" i="20"/>
  <c r="AE527" i="20"/>
  <c r="AC529" i="20"/>
  <c r="AE529" i="20"/>
  <c r="AD527" i="20"/>
  <c r="AC528" i="20"/>
  <c r="AM169" i="20"/>
  <c r="H170" i="20" s="1"/>
  <c r="AM168" i="20"/>
  <c r="H169" i="20" s="1"/>
  <c r="AM167" i="20"/>
  <c r="H168" i="20" s="1"/>
  <c r="BW681" i="20"/>
  <c r="FB584" i="20"/>
  <c r="AW327" i="20" a="1"/>
  <c r="C670" i="20"/>
  <c r="O587" i="20"/>
  <c r="AW222" i="20" a="1"/>
  <c r="CV482" i="20"/>
  <c r="DM386" i="20"/>
  <c r="DL386" i="20"/>
  <c r="EX386" i="20"/>
  <c r="DK387" i="20"/>
  <c r="DK388" i="20"/>
  <c r="DM387" i="20"/>
  <c r="DM388" i="20"/>
  <c r="DL387" i="20"/>
  <c r="DK386" i="20"/>
  <c r="DL388" i="20"/>
  <c r="AV432" i="20" a="1"/>
  <c r="AY13" i="20"/>
  <c r="G14" i="20"/>
  <c r="EJ13" i="20"/>
  <c r="B682" i="20"/>
  <c r="N647" i="20"/>
  <c r="FN467" i="20"/>
  <c r="FO468" i="20"/>
  <c r="FO467" i="20"/>
  <c r="FM467" i="20"/>
  <c r="FO466" i="20"/>
  <c r="FM468" i="20"/>
  <c r="FN466" i="20"/>
  <c r="FM466" i="20"/>
  <c r="FN468" i="20"/>
  <c r="AI604" i="20"/>
  <c r="AK603" i="20"/>
  <c r="AJ603" i="20"/>
  <c r="AI603" i="20"/>
  <c r="AK602" i="20"/>
  <c r="AJ602" i="20"/>
  <c r="AI602" i="20"/>
  <c r="AK604" i="20"/>
  <c r="AJ604" i="20"/>
  <c r="FO456" i="20"/>
  <c r="FN456" i="20"/>
  <c r="FO457" i="20"/>
  <c r="FM456" i="20"/>
  <c r="FM458" i="20"/>
  <c r="FN458" i="20"/>
  <c r="FO458" i="20"/>
  <c r="FM457" i="20"/>
  <c r="FN457" i="20"/>
  <c r="FN473" i="20"/>
  <c r="FN472" i="20"/>
  <c r="FO471" i="20"/>
  <c r="FN471" i="20"/>
  <c r="FO473" i="20"/>
  <c r="FO472" i="20"/>
  <c r="FM471" i="20"/>
  <c r="FM472" i="20"/>
  <c r="FM473" i="20"/>
  <c r="B669" i="20"/>
  <c r="N582" i="20"/>
  <c r="FN316" i="20"/>
  <c r="FO317" i="20"/>
  <c r="FM315" i="20"/>
  <c r="FM317" i="20"/>
  <c r="FO316" i="20"/>
  <c r="FN315" i="20"/>
  <c r="FM316" i="20"/>
  <c r="FN317" i="20"/>
  <c r="FO315" i="20"/>
  <c r="EK18" i="20"/>
  <c r="AG254" i="20"/>
  <c r="AG253" i="20"/>
  <c r="AG252" i="20"/>
  <c r="AV517" i="20" a="1"/>
  <c r="AW267" i="20" a="1"/>
  <c r="Q144" i="20"/>
  <c r="Q143" i="20"/>
  <c r="Q142" i="20"/>
  <c r="G143" i="20" s="1"/>
  <c r="AG149" i="20"/>
  <c r="AG148" i="20"/>
  <c r="AG147" i="20"/>
  <c r="Z477" i="20" a="1"/>
  <c r="AJ489" i="20"/>
  <c r="AI489" i="20"/>
  <c r="AK487" i="20"/>
  <c r="AJ487" i="20"/>
  <c r="AK488" i="20"/>
  <c r="AI487" i="20"/>
  <c r="AJ488" i="20"/>
  <c r="AI488" i="20"/>
  <c r="AK489" i="20"/>
  <c r="G79" i="20"/>
  <c r="BW690" i="20"/>
  <c r="FB593" i="20"/>
  <c r="CY22" i="20"/>
  <c r="CY24" i="20"/>
  <c r="CY23" i="20"/>
  <c r="EJ82" i="20"/>
  <c r="G83" i="20"/>
  <c r="AY82" i="20"/>
  <c r="Z304" i="20"/>
  <c r="Z303" i="20"/>
  <c r="Z302" i="20"/>
  <c r="AI618" i="20"/>
  <c r="AK617" i="20"/>
  <c r="AJ617" i="20"/>
  <c r="AI617" i="20"/>
  <c r="AK619" i="20"/>
  <c r="AJ619" i="20"/>
  <c r="AI619" i="20"/>
  <c r="AK618" i="20"/>
  <c r="AJ618" i="20"/>
  <c r="FO452" i="20"/>
  <c r="FO451" i="20"/>
  <c r="FN451" i="20"/>
  <c r="FO453" i="20"/>
  <c r="FM451" i="20"/>
  <c r="FM452" i="20"/>
  <c r="FN452" i="20"/>
  <c r="FM453" i="20"/>
  <c r="FN453" i="20"/>
  <c r="BW596" i="20"/>
  <c r="FB499" i="20"/>
  <c r="AV344" i="20"/>
  <c r="AV343" i="20"/>
  <c r="AV342" i="20"/>
  <c r="G120" i="20"/>
  <c r="AK664" i="20"/>
  <c r="AJ664" i="20"/>
  <c r="AK663" i="20"/>
  <c r="AI664" i="20"/>
  <c r="AJ663" i="20"/>
  <c r="AI663" i="20"/>
  <c r="AK662" i="20"/>
  <c r="AJ662" i="20"/>
  <c r="AI662" i="20"/>
  <c r="V489" i="20"/>
  <c r="AT488" i="20"/>
  <c r="X487" i="20"/>
  <c r="AS488" i="20"/>
  <c r="W487" i="20"/>
  <c r="AR488" i="20"/>
  <c r="X488" i="20"/>
  <c r="AT487" i="20"/>
  <c r="V487" i="20"/>
  <c r="W488" i="20"/>
  <c r="AS487" i="20"/>
  <c r="AT489" i="20"/>
  <c r="V488" i="20"/>
  <c r="AR487" i="20"/>
  <c r="AS489" i="20"/>
  <c r="AR489" i="20"/>
  <c r="X489" i="20"/>
  <c r="W489" i="20"/>
  <c r="FU311" i="20"/>
  <c r="FU310" i="20"/>
  <c r="FU312" i="20"/>
  <c r="FT311" i="20"/>
  <c r="FT310" i="20"/>
  <c r="FT312" i="20"/>
  <c r="FS311" i="20"/>
  <c r="FS310" i="20"/>
  <c r="FS312" i="20"/>
  <c r="AW314" i="20"/>
  <c r="AW313" i="20"/>
  <c r="AW312" i="20"/>
  <c r="AC628" i="20"/>
  <c r="AC629" i="20"/>
  <c r="AE627" i="20"/>
  <c r="AD629" i="20"/>
  <c r="AD628" i="20"/>
  <c r="AE629" i="20"/>
  <c r="AD627" i="20"/>
  <c r="AC627" i="20"/>
  <c r="AE628" i="20"/>
  <c r="B674" i="20"/>
  <c r="N607" i="20"/>
  <c r="FW27" i="20" a="1"/>
  <c r="AV392" i="20" a="1"/>
  <c r="AW104" i="20"/>
  <c r="AW103" i="20"/>
  <c r="AW102" i="20"/>
  <c r="AW334" i="20"/>
  <c r="AW333" i="20"/>
  <c r="AW332" i="20"/>
  <c r="CV618" i="20"/>
  <c r="DL522" i="20"/>
  <c r="DK522" i="20"/>
  <c r="DM524" i="20"/>
  <c r="EX522" i="20"/>
  <c r="DK524" i="20"/>
  <c r="DL524" i="20"/>
  <c r="DK523" i="20"/>
  <c r="DL523" i="20"/>
  <c r="DM522" i="20"/>
  <c r="DM523" i="20"/>
  <c r="AW129" i="20"/>
  <c r="AW128" i="20"/>
  <c r="AW127" i="20"/>
  <c r="AW234" i="20"/>
  <c r="AW233" i="20"/>
  <c r="AW232" i="20"/>
  <c r="BW787" i="20"/>
  <c r="FB690" i="20"/>
  <c r="CU628" i="20"/>
  <c r="DS534" i="20"/>
  <c r="DR534" i="20"/>
  <c r="DS532" i="20"/>
  <c r="DQ534" i="20"/>
  <c r="DR532" i="20"/>
  <c r="DQ532" i="20"/>
  <c r="EW532" i="20"/>
  <c r="DS533" i="20"/>
  <c r="DR533" i="20"/>
  <c r="DQ533" i="20"/>
  <c r="AV437" i="20" a="1"/>
  <c r="CV608" i="20"/>
  <c r="DM512" i="20"/>
  <c r="DL512" i="20"/>
  <c r="DK512" i="20"/>
  <c r="EX512" i="20"/>
  <c r="DM513" i="20"/>
  <c r="DK514" i="20"/>
  <c r="DL514" i="20"/>
  <c r="DL513" i="20"/>
  <c r="DM514" i="20"/>
  <c r="DK513" i="20"/>
  <c r="FN337" i="20"/>
  <c r="FN335" i="20"/>
  <c r="FO337" i="20"/>
  <c r="FN336" i="20"/>
  <c r="FM337" i="20"/>
  <c r="FM335" i="20"/>
  <c r="FO335" i="20"/>
  <c r="FM336" i="20"/>
  <c r="FO336" i="20"/>
  <c r="DU24" i="20"/>
  <c r="CC25" i="20" s="1"/>
  <c r="DU23" i="20"/>
  <c r="CC24" i="20" s="1"/>
  <c r="DU22" i="20"/>
  <c r="CC23" i="20" s="1"/>
  <c r="B683" i="20"/>
  <c r="N652" i="20"/>
  <c r="Z387" i="20" a="1"/>
  <c r="CU668" i="20"/>
  <c r="DS572" i="20"/>
  <c r="DS574" i="20"/>
  <c r="DS573" i="20"/>
  <c r="DR572" i="20"/>
  <c r="DR574" i="20"/>
  <c r="DR573" i="20"/>
  <c r="DQ572" i="20"/>
  <c r="DQ574" i="20"/>
  <c r="DQ573" i="20"/>
  <c r="EW572" i="20"/>
  <c r="EJ4" i="20"/>
  <c r="G5" i="20"/>
  <c r="AY4" i="20"/>
  <c r="AG279" i="20"/>
  <c r="AG278" i="20"/>
  <c r="AG277" i="20"/>
  <c r="FU351" i="20"/>
  <c r="FU350" i="20"/>
  <c r="FU352" i="20"/>
  <c r="FT351" i="20"/>
  <c r="FT350" i="20"/>
  <c r="FT352" i="20"/>
  <c r="FS351" i="20"/>
  <c r="FS350" i="20"/>
  <c r="FS352" i="20"/>
  <c r="A682" i="20"/>
  <c r="M647" i="20"/>
  <c r="AW247" i="20" a="1"/>
  <c r="B677" i="20"/>
  <c r="N622" i="20"/>
  <c r="G70" i="20"/>
  <c r="Q44" i="20"/>
  <c r="Q43" i="20"/>
  <c r="Q42" i="20"/>
  <c r="G15" i="20"/>
  <c r="EJ14" i="20"/>
  <c r="EK14" i="20" s="1"/>
  <c r="AY14" i="20"/>
  <c r="CV572" i="20"/>
  <c r="DM478" i="20"/>
  <c r="EX476" i="20"/>
  <c r="DK478" i="20"/>
  <c r="DL476" i="20"/>
  <c r="DK477" i="20"/>
  <c r="DM477" i="20"/>
  <c r="DL478" i="20"/>
  <c r="DK476" i="20"/>
  <c r="DL477" i="20"/>
  <c r="DM476" i="20"/>
  <c r="CV658" i="20"/>
  <c r="EX562" i="20"/>
  <c r="DM563" i="20"/>
  <c r="DM564" i="20"/>
  <c r="DL562" i="20"/>
  <c r="DL564" i="20"/>
  <c r="DK563" i="20"/>
  <c r="DM562" i="20"/>
  <c r="DL563" i="20"/>
  <c r="DK562" i="20"/>
  <c r="DK564" i="20"/>
  <c r="A768" i="20"/>
  <c r="M697" i="20"/>
  <c r="AI638" i="20"/>
  <c r="AK637" i="20"/>
  <c r="AJ637" i="20"/>
  <c r="AI637" i="20"/>
  <c r="AK639" i="20"/>
  <c r="AJ639" i="20"/>
  <c r="AI639" i="20"/>
  <c r="AK638" i="20"/>
  <c r="AJ638" i="20"/>
  <c r="CV663" i="20"/>
  <c r="DL567" i="20"/>
  <c r="EX567" i="20"/>
  <c r="DM568" i="20"/>
  <c r="DL568" i="20"/>
  <c r="DK569" i="20"/>
  <c r="DK568" i="20"/>
  <c r="DK567" i="20"/>
  <c r="DL569" i="20"/>
  <c r="DM567" i="20"/>
  <c r="DM569" i="20"/>
  <c r="AV397" i="20" a="1"/>
  <c r="CU578" i="20"/>
  <c r="DS482" i="20"/>
  <c r="DS484" i="20"/>
  <c r="DR482" i="20"/>
  <c r="DR484" i="20"/>
  <c r="EW482" i="20"/>
  <c r="DQ482" i="20"/>
  <c r="DQ484" i="20"/>
  <c r="DS483" i="20"/>
  <c r="DR483" i="20"/>
  <c r="DQ483" i="20"/>
  <c r="AM7" i="20"/>
  <c r="H8" i="20" s="1"/>
  <c r="DV7" i="20" s="1"/>
  <c r="AM9" i="20"/>
  <c r="H10" i="20" s="1"/>
  <c r="DV9" i="20" s="1"/>
  <c r="AM8" i="20"/>
  <c r="H9" i="20" s="1"/>
  <c r="DV8" i="20" s="1"/>
  <c r="AM27" i="20" a="1"/>
  <c r="CY52" i="20" a="1"/>
  <c r="A669" i="20"/>
  <c r="M582" i="20"/>
  <c r="G80" i="20"/>
  <c r="EJ79" i="20"/>
  <c r="AY79" i="20"/>
  <c r="AK529" i="20"/>
  <c r="AJ529" i="20"/>
  <c r="AI529" i="20"/>
  <c r="AK527" i="20"/>
  <c r="AK528" i="20"/>
  <c r="AJ527" i="20"/>
  <c r="AJ528" i="20"/>
  <c r="AI527" i="20"/>
  <c r="AI528" i="20"/>
  <c r="FQ34" i="20"/>
  <c r="FQ33" i="20"/>
  <c r="FQ32" i="20"/>
  <c r="Z349" i="20"/>
  <c r="Z348" i="20"/>
  <c r="Z347" i="20"/>
  <c r="EJ83" i="20"/>
  <c r="AY83" i="20"/>
  <c r="G84" i="20"/>
  <c r="Q112" i="20"/>
  <c r="G113" i="20" s="1"/>
  <c r="Q114" i="20"/>
  <c r="Q113" i="20"/>
  <c r="CY87" i="20" a="1"/>
  <c r="A771" i="20"/>
  <c r="M712" i="20"/>
  <c r="AM47" i="20" a="1"/>
  <c r="AM282" i="20" a="1"/>
  <c r="CU658" i="20"/>
  <c r="DR562" i="20"/>
  <c r="DQ562" i="20"/>
  <c r="DS563" i="20"/>
  <c r="EW562" i="20"/>
  <c r="DR563" i="20"/>
  <c r="DS564" i="20"/>
  <c r="DQ563" i="20"/>
  <c r="DR564" i="20"/>
  <c r="DQ564" i="20"/>
  <c r="DS562" i="20"/>
  <c r="Z502" i="20" a="1"/>
  <c r="AT553" i="20"/>
  <c r="AR552" i="20"/>
  <c r="AT554" i="20"/>
  <c r="AS553" i="20"/>
  <c r="AS554" i="20"/>
  <c r="AR553" i="20"/>
  <c r="X553" i="20"/>
  <c r="AR554" i="20"/>
  <c r="X554" i="20"/>
  <c r="W553" i="20"/>
  <c r="W554" i="20"/>
  <c r="V553" i="20"/>
  <c r="X552" i="20"/>
  <c r="V554" i="20"/>
  <c r="W552" i="20"/>
  <c r="AT552" i="20"/>
  <c r="V552" i="20"/>
  <c r="AS552" i="20"/>
  <c r="CY67" i="20" a="1"/>
  <c r="Q172" i="20" a="1"/>
  <c r="M757" i="20"/>
  <c r="A780" i="20"/>
  <c r="C669" i="20"/>
  <c r="O582" i="20"/>
  <c r="B773" i="20"/>
  <c r="N722" i="20"/>
  <c r="AG129" i="20"/>
  <c r="AG128" i="20"/>
  <c r="AG127" i="20"/>
  <c r="V559" i="20"/>
  <c r="W558" i="20"/>
  <c r="V558" i="20"/>
  <c r="X557" i="20"/>
  <c r="W557" i="20"/>
  <c r="AT559" i="20"/>
  <c r="AT557" i="20"/>
  <c r="V557" i="20"/>
  <c r="AS559" i="20"/>
  <c r="AT558" i="20"/>
  <c r="AS557" i="20"/>
  <c r="AR559" i="20"/>
  <c r="X559" i="20"/>
  <c r="AS558" i="20"/>
  <c r="AR557" i="20"/>
  <c r="W559" i="20"/>
  <c r="AR558" i="20"/>
  <c r="X558" i="20"/>
  <c r="BX591" i="20"/>
  <c r="FX494" i="20"/>
  <c r="FW59" i="20"/>
  <c r="CN60" i="20" s="1"/>
  <c r="FW58" i="20"/>
  <c r="CN59" i="20" s="1"/>
  <c r="FW57" i="20"/>
  <c r="CN58" i="20" s="1"/>
  <c r="W609" i="20"/>
  <c r="AS608" i="20"/>
  <c r="V609" i="20"/>
  <c r="AR608" i="20"/>
  <c r="X608" i="20"/>
  <c r="W608" i="20"/>
  <c r="V608" i="20"/>
  <c r="X607" i="20"/>
  <c r="W607" i="20"/>
  <c r="AT609" i="20"/>
  <c r="AT607" i="20"/>
  <c r="V607" i="20"/>
  <c r="AS609" i="20"/>
  <c r="AS607" i="20"/>
  <c r="AR609" i="20"/>
  <c r="X609" i="20"/>
  <c r="AT608" i="20"/>
  <c r="AR607" i="20"/>
  <c r="AG212" i="20" a="1"/>
  <c r="AV474" i="20"/>
  <c r="AV473" i="20"/>
  <c r="AV472" i="20"/>
  <c r="AG104" i="20"/>
  <c r="AG103" i="20"/>
  <c r="AG102" i="20"/>
  <c r="DU93" i="20"/>
  <c r="CC94" i="20" s="1"/>
  <c r="DU92" i="20"/>
  <c r="CC93" i="20" s="1"/>
  <c r="DU94" i="20"/>
  <c r="CC95" i="20" s="1"/>
  <c r="AG194" i="20"/>
  <c r="AG193" i="20"/>
  <c r="AG192" i="20"/>
  <c r="Z547" i="20" a="1"/>
  <c r="AV362" i="20"/>
  <c r="AV364" i="20"/>
  <c r="AV363" i="20"/>
  <c r="AV512" i="20" a="1"/>
  <c r="AK629" i="20"/>
  <c r="AJ629" i="20"/>
  <c r="AI629" i="20"/>
  <c r="AK628" i="20"/>
  <c r="AJ628" i="20"/>
  <c r="AI628" i="20"/>
  <c r="AK627" i="20"/>
  <c r="AJ627" i="20"/>
  <c r="AI627" i="20"/>
  <c r="G3" i="20"/>
  <c r="AY2" i="20"/>
  <c r="EJ2" i="20"/>
  <c r="EK2" i="20" s="1"/>
  <c r="AE662" i="20"/>
  <c r="AE663" i="20"/>
  <c r="AD662" i="20"/>
  <c r="AD663" i="20"/>
  <c r="AC663" i="20"/>
  <c r="AC664" i="20"/>
  <c r="AD664" i="20"/>
  <c r="AE664" i="20"/>
  <c r="AC662" i="20"/>
  <c r="W529" i="20"/>
  <c r="V529" i="20"/>
  <c r="AT528" i="20"/>
  <c r="AS528" i="20"/>
  <c r="X527" i="20"/>
  <c r="AR528" i="20"/>
  <c r="X528" i="20"/>
  <c r="W527" i="20"/>
  <c r="AT529" i="20"/>
  <c r="W528" i="20"/>
  <c r="AT527" i="20"/>
  <c r="V527" i="20"/>
  <c r="AS529" i="20"/>
  <c r="V528" i="20"/>
  <c r="AS527" i="20"/>
  <c r="AR529" i="20"/>
  <c r="X529" i="20"/>
  <c r="AR527" i="20"/>
  <c r="FT522" i="20"/>
  <c r="FS522" i="20"/>
  <c r="FU524" i="20"/>
  <c r="FU523" i="20"/>
  <c r="FT524" i="20"/>
  <c r="FT523" i="20"/>
  <c r="FS524" i="20"/>
  <c r="FS523" i="20"/>
  <c r="FU522" i="20"/>
  <c r="G68" i="20"/>
  <c r="AM97" i="20" a="1"/>
  <c r="GG68" i="20"/>
  <c r="GG67" i="20"/>
  <c r="GG69" i="20"/>
  <c r="AV349" i="20"/>
  <c r="AV348" i="20"/>
  <c r="AV347" i="20"/>
  <c r="A775" i="20"/>
  <c r="M732" i="20"/>
  <c r="CV648" i="20"/>
  <c r="DL552" i="20"/>
  <c r="DK552" i="20"/>
  <c r="EX552" i="20"/>
  <c r="DM553" i="20"/>
  <c r="DM552" i="20"/>
  <c r="DM554" i="20"/>
  <c r="DK553" i="20"/>
  <c r="DL554" i="20"/>
  <c r="DK554" i="20"/>
  <c r="DL553" i="20"/>
  <c r="AW324" i="20"/>
  <c r="AW323" i="20"/>
  <c r="AW322" i="20"/>
  <c r="BW589" i="20"/>
  <c r="FB492" i="20"/>
  <c r="AM74" i="20"/>
  <c r="AM73" i="20"/>
  <c r="AM72" i="20"/>
  <c r="AK499" i="20"/>
  <c r="AK498" i="20"/>
  <c r="AJ499" i="20"/>
  <c r="AJ498" i="20"/>
  <c r="AI499" i="20"/>
  <c r="AI498" i="20"/>
  <c r="AK497" i="20"/>
  <c r="AJ497" i="20"/>
  <c r="AI497" i="20"/>
  <c r="FU388" i="20"/>
  <c r="FU387" i="20"/>
  <c r="FT388" i="20"/>
  <c r="FT387" i="20"/>
  <c r="FS388" i="20"/>
  <c r="FU386" i="20"/>
  <c r="FT386" i="20"/>
  <c r="FS386" i="20"/>
  <c r="FS387" i="20"/>
  <c r="FQ42" i="20" a="1"/>
  <c r="AW174" i="20"/>
  <c r="AW173" i="20"/>
  <c r="AW172" i="20"/>
  <c r="AG282" i="20"/>
  <c r="AG284" i="20"/>
  <c r="AG283" i="20"/>
  <c r="Z339" i="20"/>
  <c r="Z338" i="20"/>
  <c r="Z337" i="20"/>
  <c r="FO350" i="20"/>
  <c r="FN350" i="20"/>
  <c r="FN352" i="20"/>
  <c r="FM352" i="20"/>
  <c r="FO352" i="20"/>
  <c r="FN351" i="20"/>
  <c r="FM350" i="20"/>
  <c r="FO351" i="20"/>
  <c r="FM351" i="20"/>
  <c r="A677" i="20"/>
  <c r="M622" i="20"/>
  <c r="AW372" i="20" a="1"/>
  <c r="Q92" i="20" a="1"/>
  <c r="AG288" i="20"/>
  <c r="AG287" i="20"/>
  <c r="AG289" i="20"/>
  <c r="G85" i="20"/>
  <c r="EJ84" i="20"/>
  <c r="AY84" i="20"/>
  <c r="AZ84" i="20" s="1"/>
  <c r="AV424" i="20"/>
  <c r="AV423" i="20"/>
  <c r="AV422" i="20"/>
  <c r="Z474" i="20"/>
  <c r="Z473" i="20"/>
  <c r="Z472" i="20"/>
  <c r="BW771" i="20"/>
  <c r="FB674" i="20"/>
  <c r="AE588" i="20"/>
  <c r="AD588" i="20"/>
  <c r="AC588" i="20"/>
  <c r="AE589" i="20"/>
  <c r="AD587" i="20"/>
  <c r="AE587" i="20"/>
  <c r="AC587" i="20"/>
  <c r="AC589" i="20"/>
  <c r="AD589" i="20"/>
  <c r="BX595" i="20"/>
  <c r="FX498" i="20"/>
  <c r="FT457" i="20"/>
  <c r="FS457" i="20"/>
  <c r="FU456" i="20"/>
  <c r="FT456" i="20"/>
  <c r="FS456" i="20"/>
  <c r="FU458" i="20"/>
  <c r="FT458" i="20"/>
  <c r="FS458" i="20"/>
  <c r="FU457" i="20"/>
  <c r="AM147" i="20" a="1"/>
  <c r="C682" i="20"/>
  <c r="O647" i="20"/>
  <c r="G38" i="20"/>
  <c r="AI484" i="20"/>
  <c r="AK482" i="20"/>
  <c r="AJ482" i="20"/>
  <c r="AK483" i="20"/>
  <c r="AI482" i="20"/>
  <c r="AJ483" i="20"/>
  <c r="AI483" i="20"/>
  <c r="AK484" i="20"/>
  <c r="AJ484" i="20"/>
  <c r="GG82" i="20" a="1"/>
  <c r="AD537" i="20"/>
  <c r="AC537" i="20"/>
  <c r="AE538" i="20"/>
  <c r="AD538" i="20"/>
  <c r="AE539" i="20"/>
  <c r="AC538" i="20"/>
  <c r="AE537" i="20"/>
  <c r="AC539" i="20"/>
  <c r="AD539" i="20"/>
  <c r="AD573" i="20"/>
  <c r="AC572" i="20"/>
  <c r="AD574" i="20"/>
  <c r="AE573" i="20"/>
  <c r="AC573" i="20"/>
  <c r="AC574" i="20"/>
  <c r="AD572" i="20"/>
  <c r="AE572" i="20"/>
  <c r="AE574" i="20"/>
  <c r="AG247" i="20"/>
  <c r="AV567" i="20" a="1"/>
  <c r="C683" i="20"/>
  <c r="O652" i="20"/>
  <c r="Z392" i="20" a="1"/>
  <c r="AD597" i="20"/>
  <c r="AE597" i="20"/>
  <c r="AE599" i="20"/>
  <c r="AC599" i="20"/>
  <c r="AC598" i="20"/>
  <c r="AC597" i="20"/>
  <c r="AE598" i="20"/>
  <c r="AD599" i="20"/>
  <c r="AD598" i="20"/>
  <c r="CY28" i="20"/>
  <c r="CY27" i="20"/>
  <c r="CY29" i="20"/>
  <c r="FU347" i="20"/>
  <c r="FT346" i="20"/>
  <c r="FT345" i="20"/>
  <c r="FT347" i="20"/>
  <c r="FS346" i="20"/>
  <c r="FS345" i="20"/>
  <c r="FS347" i="20"/>
  <c r="FU346" i="20"/>
  <c r="FU345" i="20"/>
  <c r="DU32" i="20" a="1"/>
  <c r="C769" i="20"/>
  <c r="O702" i="20"/>
  <c r="FU462" i="20"/>
  <c r="FT462" i="20"/>
  <c r="FS462" i="20"/>
  <c r="FU463" i="20"/>
  <c r="FT463" i="20"/>
  <c r="FU461" i="20"/>
  <c r="FS463" i="20"/>
  <c r="FT461" i="20"/>
  <c r="FS461" i="20"/>
  <c r="AV429" i="20"/>
  <c r="AV428" i="20"/>
  <c r="AV427" i="20"/>
  <c r="AM237" i="20" a="1"/>
  <c r="CY18" i="20"/>
  <c r="CY17" i="20"/>
  <c r="CY19" i="20"/>
  <c r="W617" i="20"/>
  <c r="AT619" i="20"/>
  <c r="AT617" i="20"/>
  <c r="V617" i="20"/>
  <c r="AS619" i="20"/>
  <c r="AS617" i="20"/>
  <c r="AR619" i="20"/>
  <c r="X619" i="20"/>
  <c r="AT618" i="20"/>
  <c r="AR617" i="20"/>
  <c r="W619" i="20"/>
  <c r="AS618" i="20"/>
  <c r="V619" i="20"/>
  <c r="AR618" i="20"/>
  <c r="X618" i="20"/>
  <c r="W618" i="20"/>
  <c r="V618" i="20"/>
  <c r="X617" i="20"/>
  <c r="AV462" i="20" a="1"/>
  <c r="GG34" i="20"/>
  <c r="GG33" i="20"/>
  <c r="GG32" i="20"/>
  <c r="AJ572" i="20"/>
  <c r="AI572" i="20"/>
  <c r="AK574" i="20"/>
  <c r="AK573" i="20"/>
  <c r="AJ574" i="20"/>
  <c r="AJ573" i="20"/>
  <c r="AI574" i="20"/>
  <c r="AI573" i="20"/>
  <c r="AK572" i="20"/>
  <c r="Q9" i="20"/>
  <c r="Q8" i="20"/>
  <c r="Q7" i="20"/>
  <c r="CV527" i="20"/>
  <c r="DL431" i="20"/>
  <c r="EX431" i="20"/>
  <c r="DL433" i="20"/>
  <c r="DK433" i="20"/>
  <c r="DM433" i="20"/>
  <c r="DK432" i="20"/>
  <c r="DL432" i="20"/>
  <c r="DK431" i="20"/>
  <c r="DM431" i="20"/>
  <c r="DM432" i="20"/>
  <c r="CY49" i="20"/>
  <c r="CY48" i="20"/>
  <c r="CY47" i="20"/>
  <c r="A773" i="20"/>
  <c r="M722" i="20"/>
  <c r="BX773" i="20"/>
  <c r="FX676" i="20"/>
  <c r="BX777" i="20"/>
  <c r="FX680" i="20"/>
  <c r="BW581" i="20"/>
  <c r="FB484" i="20"/>
  <c r="FS478" i="20"/>
  <c r="FU477" i="20"/>
  <c r="FT477" i="20"/>
  <c r="FS477" i="20"/>
  <c r="FU478" i="20"/>
  <c r="FT478" i="20"/>
  <c r="FU476" i="20"/>
  <c r="FT476" i="20"/>
  <c r="FS476" i="20"/>
  <c r="FQ57" i="20" a="1"/>
  <c r="FS432" i="20"/>
  <c r="FS431" i="20"/>
  <c r="FU433" i="20"/>
  <c r="FT433" i="20"/>
  <c r="FU432" i="20"/>
  <c r="FU431" i="20"/>
  <c r="FS433" i="20"/>
  <c r="FT432" i="20"/>
  <c r="FT431" i="20"/>
  <c r="N757" i="20"/>
  <c r="B780" i="20"/>
  <c r="H23" i="20"/>
  <c r="EJ22" i="20"/>
  <c r="AY22" i="20"/>
  <c r="C677" i="20"/>
  <c r="O622" i="20"/>
  <c r="Z402" i="20" a="1"/>
  <c r="CU714" i="20"/>
  <c r="EW618" i="20"/>
  <c r="DS620" i="20"/>
  <c r="DS619" i="20"/>
  <c r="DR620" i="20"/>
  <c r="DR619" i="20"/>
  <c r="DQ620" i="20"/>
  <c r="DQ619" i="20"/>
  <c r="DS618" i="20"/>
  <c r="DR618" i="20"/>
  <c r="DQ618" i="20"/>
  <c r="G69" i="20"/>
  <c r="W509" i="20"/>
  <c r="V509" i="20"/>
  <c r="AT508" i="20"/>
  <c r="AS508" i="20"/>
  <c r="X507" i="20"/>
  <c r="AR508" i="20"/>
  <c r="X508" i="20"/>
  <c r="W507" i="20"/>
  <c r="AT509" i="20"/>
  <c r="W508" i="20"/>
  <c r="AT507" i="20"/>
  <c r="V507" i="20"/>
  <c r="AS509" i="20"/>
  <c r="V508" i="20"/>
  <c r="AS507" i="20"/>
  <c r="AR509" i="20"/>
  <c r="X509" i="20"/>
  <c r="AR507" i="20"/>
  <c r="AD482" i="20"/>
  <c r="AE484" i="20"/>
  <c r="AE482" i="20"/>
  <c r="AC483" i="20"/>
  <c r="AC484" i="20"/>
  <c r="AD483" i="20"/>
  <c r="AE483" i="20"/>
  <c r="AD484" i="20"/>
  <c r="AC482" i="20"/>
  <c r="AG179" i="20"/>
  <c r="AG178" i="20"/>
  <c r="AG177" i="20"/>
  <c r="AW194" i="20"/>
  <c r="AW193" i="20"/>
  <c r="AW192" i="20"/>
  <c r="AM192" i="20" s="1" a="1"/>
  <c r="BX686" i="20"/>
  <c r="FX589" i="20"/>
  <c r="CV507" i="20"/>
  <c r="DL411" i="20"/>
  <c r="DL412" i="20"/>
  <c r="EX411" i="20"/>
  <c r="DL413" i="20"/>
  <c r="DM412" i="20"/>
  <c r="DM411" i="20"/>
  <c r="DK413" i="20"/>
  <c r="DK412" i="20"/>
  <c r="DM413" i="20"/>
  <c r="DK411" i="20"/>
  <c r="EE54" i="20"/>
  <c r="EE53" i="20"/>
  <c r="EE52" i="20"/>
  <c r="DO73" i="20"/>
  <c r="DO72" i="20"/>
  <c r="DO74" i="20"/>
  <c r="Q187" i="20" a="1"/>
  <c r="A671" i="20"/>
  <c r="M592" i="20"/>
  <c r="AV477" i="20" a="1"/>
  <c r="CB33" i="20"/>
  <c r="AV337" i="20"/>
  <c r="AV339" i="20"/>
  <c r="AV338" i="20"/>
  <c r="CV537" i="20"/>
  <c r="DL441" i="20"/>
  <c r="DL442" i="20"/>
  <c r="EX441" i="20"/>
  <c r="DM442" i="20"/>
  <c r="DM441" i="20"/>
  <c r="DK441" i="20"/>
  <c r="DM443" i="20"/>
  <c r="DK442" i="20"/>
  <c r="DL443" i="20"/>
  <c r="DK443" i="20"/>
  <c r="BW783" i="20"/>
  <c r="FB686" i="20"/>
  <c r="Z454" i="20"/>
  <c r="Z453" i="20"/>
  <c r="Z452" i="20"/>
  <c r="AM37" i="20" a="1"/>
  <c r="AK659" i="20"/>
  <c r="AJ659" i="20"/>
  <c r="AI659" i="20"/>
  <c r="AK658" i="20"/>
  <c r="AJ658" i="20"/>
  <c r="AK657" i="20"/>
  <c r="AI658" i="20"/>
  <c r="AJ657" i="20"/>
  <c r="AI657" i="20"/>
  <c r="AM257" i="20" a="1"/>
  <c r="FO423" i="20"/>
  <c r="FM423" i="20"/>
  <c r="FM421" i="20"/>
  <c r="FO421" i="20"/>
  <c r="FN423" i="20"/>
  <c r="FN421" i="20"/>
  <c r="FM422" i="20"/>
  <c r="FN422" i="20"/>
  <c r="FO422" i="20"/>
  <c r="BX594" i="20"/>
  <c r="FX497" i="20"/>
  <c r="Q222" i="20" a="1"/>
  <c r="AV469" i="20"/>
  <c r="AV468" i="20"/>
  <c r="AV467" i="20"/>
  <c r="B765" i="20"/>
  <c r="N682" i="20"/>
  <c r="AV502" i="20" a="1"/>
  <c r="AR538" i="20"/>
  <c r="X538" i="20"/>
  <c r="W537" i="20"/>
  <c r="AT539" i="20"/>
  <c r="W538" i="20"/>
  <c r="AT537" i="20"/>
  <c r="V537" i="20"/>
  <c r="AS539" i="20"/>
  <c r="V538" i="20"/>
  <c r="AS537" i="20"/>
  <c r="AR539" i="20"/>
  <c r="X539" i="20"/>
  <c r="AR537" i="20"/>
  <c r="W539" i="20"/>
  <c r="V539" i="20"/>
  <c r="AT538" i="20"/>
  <c r="AS538" i="20"/>
  <c r="X537" i="20"/>
  <c r="G39" i="20"/>
  <c r="A668" i="20"/>
  <c r="M577" i="20"/>
  <c r="B679" i="20"/>
  <c r="N632" i="20"/>
  <c r="CY62" i="20"/>
  <c r="CY64" i="20"/>
  <c r="CY63" i="20"/>
  <c r="AM152" i="20" a="1"/>
  <c r="B762" i="20"/>
  <c r="N667" i="20"/>
  <c r="AV442" i="20" a="1"/>
  <c r="AG159" i="20"/>
  <c r="AG158" i="20"/>
  <c r="AG157" i="20"/>
  <c r="AM34" i="20"/>
  <c r="H35" i="20" s="1"/>
  <c r="AM33" i="20"/>
  <c r="H34" i="20" s="1"/>
  <c r="AM32" i="20"/>
  <c r="H33" i="20" s="1"/>
  <c r="FS322" i="20"/>
  <c r="FU321" i="20"/>
  <c r="FU320" i="20"/>
  <c r="FU322" i="20"/>
  <c r="FT321" i="20"/>
  <c r="FT320" i="20"/>
  <c r="FT322" i="20"/>
  <c r="FS321" i="20"/>
  <c r="FS320" i="20"/>
  <c r="FA62" i="20" a="1"/>
  <c r="B767" i="20"/>
  <c r="N692" i="20"/>
  <c r="V643" i="20"/>
  <c r="X642" i="20"/>
  <c r="W642" i="20"/>
  <c r="AT644" i="20"/>
  <c r="AT642" i="20"/>
  <c r="V642" i="20"/>
  <c r="AS644" i="20"/>
  <c r="AS642" i="20"/>
  <c r="AR644" i="20"/>
  <c r="X644" i="20"/>
  <c r="AT643" i="20"/>
  <c r="AR642" i="20"/>
  <c r="W644" i="20"/>
  <c r="AS643" i="20"/>
  <c r="V644" i="20"/>
  <c r="AR643" i="20"/>
  <c r="X643" i="20"/>
  <c r="W643" i="20"/>
  <c r="CU653" i="20"/>
  <c r="DS559" i="20"/>
  <c r="DR559" i="20"/>
  <c r="DS558" i="20"/>
  <c r="DS557" i="20"/>
  <c r="DQ559" i="20"/>
  <c r="DR558" i="20"/>
  <c r="DR557" i="20"/>
  <c r="DQ558" i="20"/>
  <c r="DQ557" i="20"/>
  <c r="EW557" i="20"/>
  <c r="C771" i="20"/>
  <c r="O712" i="20"/>
  <c r="BX680" i="20"/>
  <c r="FX583" i="20"/>
  <c r="AJ513" i="20"/>
  <c r="AI512" i="20"/>
  <c r="AI513" i="20"/>
  <c r="AK514" i="20"/>
  <c r="AJ514" i="20"/>
  <c r="AI514" i="20"/>
  <c r="AK512" i="20"/>
  <c r="AK513" i="20"/>
  <c r="AJ512" i="20"/>
  <c r="A762" i="20"/>
  <c r="M667" i="20"/>
  <c r="AV547" i="20" a="1"/>
  <c r="DO44" i="20"/>
  <c r="DO43" i="20"/>
  <c r="DO42" i="20"/>
  <c r="Q49" i="20"/>
  <c r="Q48" i="20"/>
  <c r="Q47" i="20"/>
  <c r="AG377" i="20" a="1"/>
  <c r="H24" i="20"/>
  <c r="AY23" i="20"/>
  <c r="EJ23" i="20"/>
  <c r="AG267" i="20" a="1"/>
  <c r="BX579" i="20"/>
  <c r="FX482" i="20"/>
  <c r="C673" i="20"/>
  <c r="O602" i="20"/>
  <c r="B668" i="20"/>
  <c r="N577" i="20"/>
  <c r="BW680" i="20"/>
  <c r="FB583" i="20"/>
  <c r="FN340" i="20"/>
  <c r="FM340" i="20"/>
  <c r="FN341" i="20"/>
  <c r="FO342" i="20"/>
  <c r="FO340" i="20"/>
  <c r="FN342" i="20"/>
  <c r="FM342" i="20"/>
  <c r="FM341" i="20"/>
  <c r="FO341" i="20"/>
  <c r="AK517" i="20"/>
  <c r="AK518" i="20"/>
  <c r="AJ517" i="20"/>
  <c r="AJ518" i="20"/>
  <c r="AI517" i="20"/>
  <c r="AI518" i="20"/>
  <c r="AK519" i="20"/>
  <c r="AJ519" i="20"/>
  <c r="AI519" i="20"/>
  <c r="FO292" i="20"/>
  <c r="FM291" i="20"/>
  <c r="FO290" i="20"/>
  <c r="FN290" i="20"/>
  <c r="FN291" i="20"/>
  <c r="FN292" i="20"/>
  <c r="FM292" i="20"/>
  <c r="FO291" i="20"/>
  <c r="FM290" i="20"/>
  <c r="AW114" i="20"/>
  <c r="AW113" i="20"/>
  <c r="AW112" i="20"/>
  <c r="Z432" i="20" a="1"/>
  <c r="FO380" i="20"/>
  <c r="FO382" i="20"/>
  <c r="FM380" i="20"/>
  <c r="FM382" i="20"/>
  <c r="FO381" i="20"/>
  <c r="FN382" i="20"/>
  <c r="FM381" i="20"/>
  <c r="FN380" i="20"/>
  <c r="FN381" i="20"/>
  <c r="CY82" i="20" a="1"/>
  <c r="Q27" i="20" a="1"/>
  <c r="AG319" i="20"/>
  <c r="AV412" i="20" a="1"/>
  <c r="EM77" i="20"/>
  <c r="EG78" i="20"/>
  <c r="CB79" i="20"/>
  <c r="FW92" i="20" a="1"/>
  <c r="AJ559" i="20"/>
  <c r="AK558" i="20"/>
  <c r="AI559" i="20"/>
  <c r="AJ558" i="20"/>
  <c r="AI558" i="20"/>
  <c r="AK557" i="20"/>
  <c r="AJ557" i="20"/>
  <c r="AI557" i="20"/>
  <c r="AK559" i="20"/>
  <c r="Q152" i="20" a="1"/>
  <c r="Q132" i="20"/>
  <c r="G133" i="20" s="1"/>
  <c r="Q134" i="20"/>
  <c r="Q133" i="20"/>
  <c r="AW109" i="20"/>
  <c r="AW108" i="20"/>
  <c r="AW107" i="20"/>
  <c r="FU357" i="20"/>
  <c r="FU356" i="20"/>
  <c r="FU355" i="20"/>
  <c r="FT357" i="20"/>
  <c r="FT356" i="20"/>
  <c r="FT355" i="20"/>
  <c r="FS357" i="20"/>
  <c r="FS356" i="20"/>
  <c r="FS355" i="20"/>
  <c r="CB34" i="20"/>
  <c r="EK59" i="20"/>
  <c r="AG207" i="20"/>
  <c r="AG209" i="20"/>
  <c r="AG208" i="20"/>
  <c r="M752" i="20"/>
  <c r="A779" i="20"/>
  <c r="Z299" i="20"/>
  <c r="Z298" i="20"/>
  <c r="Z297" i="20"/>
  <c r="CV502" i="20"/>
  <c r="DL407" i="20"/>
  <c r="EX406" i="20"/>
  <c r="DM406" i="20"/>
  <c r="DL406" i="20"/>
  <c r="DK406" i="20"/>
  <c r="DM407" i="20"/>
  <c r="DM408" i="20"/>
  <c r="DK408" i="20"/>
  <c r="DL408" i="20"/>
  <c r="DK407" i="20"/>
  <c r="EK58" i="20"/>
  <c r="AV562" i="20" a="1"/>
  <c r="Z307" i="20"/>
  <c r="Z309" i="20"/>
  <c r="Z308" i="20"/>
  <c r="AM117" i="20" a="1"/>
  <c r="C679" i="20"/>
  <c r="O632" i="20"/>
  <c r="GG72" i="20" a="1"/>
  <c r="G40" i="20"/>
  <c r="DU87" i="20" a="1"/>
  <c r="AR664" i="20"/>
  <c r="X664" i="20"/>
  <c r="AS663" i="20"/>
  <c r="AR662" i="20"/>
  <c r="W664" i="20"/>
  <c r="AR663" i="20"/>
  <c r="X663" i="20"/>
  <c r="V664" i="20"/>
  <c r="W663" i="20"/>
  <c r="V663" i="20"/>
  <c r="X662" i="20"/>
  <c r="W662" i="20"/>
  <c r="AT664" i="20"/>
  <c r="AT662" i="20"/>
  <c r="V662" i="20"/>
  <c r="AS664" i="20"/>
  <c r="AT663" i="20"/>
  <c r="AS662" i="20"/>
  <c r="Z469" i="20"/>
  <c r="Z468" i="20"/>
  <c r="Z467" i="20"/>
  <c r="AE497" i="20"/>
  <c r="AD497" i="20"/>
  <c r="AE499" i="20"/>
  <c r="AE498" i="20"/>
  <c r="AC497" i="20"/>
  <c r="AD498" i="20"/>
  <c r="AC499" i="20"/>
  <c r="AD499" i="20"/>
  <c r="AC498" i="20"/>
  <c r="Z419" i="20"/>
  <c r="Z418" i="20"/>
  <c r="Z417" i="20"/>
  <c r="AV449" i="20"/>
  <c r="AV448" i="20"/>
  <c r="AV447" i="20"/>
  <c r="FT398" i="20"/>
  <c r="FS397" i="20"/>
  <c r="FU396" i="20"/>
  <c r="FT396" i="20"/>
  <c r="FU397" i="20"/>
  <c r="FS396" i="20"/>
  <c r="FU398" i="20"/>
  <c r="FT397" i="20"/>
  <c r="FS398" i="20"/>
  <c r="CU588" i="20"/>
  <c r="DS493" i="20"/>
  <c r="DR493" i="20"/>
  <c r="DQ493" i="20"/>
  <c r="DS492" i="20"/>
  <c r="DR492" i="20"/>
  <c r="DQ492" i="20"/>
  <c r="DS494" i="20"/>
  <c r="EW492" i="20"/>
  <c r="DR494" i="20"/>
  <c r="DQ494" i="20"/>
  <c r="Z457" i="20" a="1"/>
  <c r="EE67" i="20"/>
  <c r="EE69" i="20"/>
  <c r="EE68" i="20"/>
  <c r="G140" i="20"/>
  <c r="EJ139" i="20"/>
  <c r="CU512" i="20"/>
  <c r="DQ418" i="20"/>
  <c r="DQ416" i="20"/>
  <c r="EW416" i="20"/>
  <c r="DS417" i="20"/>
  <c r="DR417" i="20"/>
  <c r="DS418" i="20"/>
  <c r="DQ417" i="20"/>
  <c r="DS416" i="20"/>
  <c r="DR418" i="20"/>
  <c r="DR416" i="20"/>
  <c r="Z567" i="20" a="1"/>
  <c r="AW242" i="20" a="1"/>
  <c r="AW352" i="20" a="1"/>
  <c r="AS534" i="20"/>
  <c r="V533" i="20"/>
  <c r="AS532" i="20"/>
  <c r="AR534" i="20"/>
  <c r="X534" i="20"/>
  <c r="AR532" i="20"/>
  <c r="W534" i="20"/>
  <c r="V534" i="20"/>
  <c r="AT533" i="20"/>
  <c r="AS533" i="20"/>
  <c r="X532" i="20"/>
  <c r="AR533" i="20"/>
  <c r="X533" i="20"/>
  <c r="W532" i="20"/>
  <c r="AT534" i="20"/>
  <c r="W533" i="20"/>
  <c r="AT532" i="20"/>
  <c r="V532" i="20"/>
  <c r="Q229" i="20" l="1"/>
  <c r="Q228" i="20"/>
  <c r="G229" i="20" s="1"/>
  <c r="Q227" i="20"/>
  <c r="G228" i="20" s="1"/>
  <c r="AW213" i="20"/>
  <c r="Q32" i="20"/>
  <c r="AY78" i="20"/>
  <c r="AW214" i="20"/>
  <c r="EH78" i="20"/>
  <c r="BL79" i="20" s="1"/>
  <c r="Q33" i="20"/>
  <c r="EJ78" i="20"/>
  <c r="AW272" i="20"/>
  <c r="DU39" i="20"/>
  <c r="CC40" i="20" s="1"/>
  <c r="FA7" i="20" a="1"/>
  <c r="FA9" i="20" s="1"/>
  <c r="CM10" i="20" s="1"/>
  <c r="DU37" i="20"/>
  <c r="CC38" i="20" s="1"/>
  <c r="FA8" i="20"/>
  <c r="FA7" i="20"/>
  <c r="AM357" i="20" a="1"/>
  <c r="AM359" i="20" s="1"/>
  <c r="H360" i="20" s="1"/>
  <c r="Q327" i="20" a="1"/>
  <c r="Q328" i="20" s="1"/>
  <c r="G329" i="20" s="1"/>
  <c r="AM184" i="20"/>
  <c r="H185" i="20" s="1"/>
  <c r="DU57" i="20" a="1"/>
  <c r="DU58" i="20" s="1"/>
  <c r="CC59" i="20" s="1"/>
  <c r="Q183" i="20"/>
  <c r="G184" i="20" s="1"/>
  <c r="Q182" i="20"/>
  <c r="G183" i="20" s="1"/>
  <c r="Q184" i="20"/>
  <c r="H184" i="20"/>
  <c r="AG202" i="20"/>
  <c r="FA24" i="20"/>
  <c r="AZ23" i="20"/>
  <c r="AG203" i="20"/>
  <c r="AZ2" i="20"/>
  <c r="EK23" i="20"/>
  <c r="FQ87" i="20"/>
  <c r="Q87" i="20"/>
  <c r="AY87" i="20" s="1"/>
  <c r="FW22" i="20"/>
  <c r="CN23" i="20" s="1"/>
  <c r="AG358" i="20"/>
  <c r="FQ88" i="20"/>
  <c r="Q88" i="20"/>
  <c r="FW23" i="20"/>
  <c r="CN24" i="20" s="1"/>
  <c r="AM182" i="20"/>
  <c r="H183" i="20" s="1"/>
  <c r="AG562" i="20" a="1"/>
  <c r="GG2" i="20"/>
  <c r="GG3" i="20"/>
  <c r="FW2" i="20" s="1" a="1"/>
  <c r="AG347" i="20" a="1"/>
  <c r="AG349" i="20" s="1"/>
  <c r="AM112" i="20" a="1"/>
  <c r="AW427" i="20" a="1"/>
  <c r="AW428" i="20" s="1"/>
  <c r="AG362" i="20" a="1"/>
  <c r="AG364" i="20" s="1"/>
  <c r="AW387" i="20" a="1"/>
  <c r="AW389" i="20" s="1"/>
  <c r="AW362" i="20" a="1"/>
  <c r="AM202" i="20" a="1"/>
  <c r="AM203" i="20" s="1"/>
  <c r="H204" i="20" s="1"/>
  <c r="EJ138" i="20"/>
  <c r="EK139" i="20" s="1"/>
  <c r="AG427" i="20" a="1"/>
  <c r="AW367" i="20" a="1"/>
  <c r="AW368" i="20" s="1"/>
  <c r="AM227" i="20" a="1"/>
  <c r="AM229" i="20" s="1"/>
  <c r="H230" i="20" s="1"/>
  <c r="AG317" i="20"/>
  <c r="Q317" i="20" s="1" a="1"/>
  <c r="AM277" i="20"/>
  <c r="H278" i="20" s="1"/>
  <c r="AG357" i="20"/>
  <c r="AM278" i="20"/>
  <c r="H279" i="20" s="1"/>
  <c r="FW12" i="20" a="1"/>
  <c r="FW13" i="20" s="1"/>
  <c r="CN14" i="20" s="1"/>
  <c r="G139" i="20"/>
  <c r="AG248" i="20"/>
  <c r="Q247" i="20" s="1" a="1"/>
  <c r="AY77" i="20"/>
  <c r="AZ79" i="20" s="1"/>
  <c r="Q123" i="20"/>
  <c r="Q217" i="20" a="1"/>
  <c r="Q217" i="20" s="1"/>
  <c r="G218" i="20" s="1"/>
  <c r="AG372" i="20"/>
  <c r="FW32" i="20" a="1"/>
  <c r="FW52" i="20" a="1"/>
  <c r="AG292" i="20" a="1"/>
  <c r="AG373" i="20"/>
  <c r="AG407" i="20" a="1"/>
  <c r="AG408" i="20" s="1"/>
  <c r="AM177" i="20" a="1"/>
  <c r="AM179" i="20" s="1"/>
  <c r="H180" i="20" s="1"/>
  <c r="AZ14" i="20"/>
  <c r="EJ77" i="20"/>
  <c r="EK79" i="20" s="1"/>
  <c r="AW417" i="20" a="1"/>
  <c r="AW418" i="20" s="1"/>
  <c r="FW77" i="20"/>
  <c r="CN78" i="20" s="1"/>
  <c r="Q107" i="20" a="1"/>
  <c r="Q109" i="20" s="1"/>
  <c r="AG297" i="20" a="1"/>
  <c r="FW7" i="20" a="1"/>
  <c r="FW7" i="20" s="1"/>
  <c r="FW78" i="20"/>
  <c r="CN79" i="20" s="1"/>
  <c r="FW47" i="20" a="1"/>
  <c r="FW48" i="20" s="1"/>
  <c r="CN49" i="20" s="1"/>
  <c r="AM164" i="20"/>
  <c r="H165" i="20" s="1"/>
  <c r="AM163" i="20"/>
  <c r="H164" i="20" s="1"/>
  <c r="AM162" i="20"/>
  <c r="H163" i="20" s="1"/>
  <c r="Z532" i="20" a="1"/>
  <c r="Z533" i="20" s="1"/>
  <c r="Z399" i="20"/>
  <c r="Z397" i="20"/>
  <c r="Z512" i="20"/>
  <c r="Z513" i="20"/>
  <c r="FA92" i="20" a="1"/>
  <c r="FA94" i="20" s="1"/>
  <c r="CM95" i="20" s="1"/>
  <c r="DU12" i="20"/>
  <c r="CC13" i="20" s="1"/>
  <c r="DU13" i="20"/>
  <c r="CC14" i="20" s="1"/>
  <c r="AV637" i="20" a="1"/>
  <c r="AV639" i="20" s="1"/>
  <c r="AV458" i="20"/>
  <c r="AV459" i="20"/>
  <c r="AG447" i="20" a="1"/>
  <c r="FQ68" i="20"/>
  <c r="AZ58" i="20"/>
  <c r="DU9" i="20"/>
  <c r="CC10" i="20" s="1"/>
  <c r="AW377" i="20"/>
  <c r="FA72" i="20" a="1"/>
  <c r="H70" i="20"/>
  <c r="EJ69" i="20"/>
  <c r="AY69" i="20"/>
  <c r="AM67" i="20"/>
  <c r="AM68" i="20"/>
  <c r="DU59" i="20"/>
  <c r="CC60" i="20" s="1"/>
  <c r="DU57" i="20"/>
  <c r="CC58" i="20" s="1"/>
  <c r="DU8" i="20"/>
  <c r="CC9" i="20" s="1"/>
  <c r="CY12" i="20"/>
  <c r="CY2" i="20" a="1"/>
  <c r="DU2" i="20" a="1"/>
  <c r="FQ4" i="20"/>
  <c r="FQ3" i="20"/>
  <c r="FQ2" i="20"/>
  <c r="CY13" i="20"/>
  <c r="Q357" i="20" a="1"/>
  <c r="Q357" i="20" s="1"/>
  <c r="AG323" i="20"/>
  <c r="EK84" i="20"/>
  <c r="AG324" i="20"/>
  <c r="AZ59" i="20"/>
  <c r="AM272" i="20" a="1"/>
  <c r="FA12" i="20" a="1"/>
  <c r="CY9" i="20"/>
  <c r="CY8" i="20"/>
  <c r="CY7" i="20"/>
  <c r="CB15" i="20"/>
  <c r="EG14" i="20"/>
  <c r="Q312" i="20" a="1"/>
  <c r="AG382" i="20" a="1"/>
  <c r="Q102" i="20" a="1"/>
  <c r="Q102" i="20" s="1"/>
  <c r="G103" i="20" s="1"/>
  <c r="AM102" i="20" a="1"/>
  <c r="Q192" i="20" a="1"/>
  <c r="Q194" i="20" s="1"/>
  <c r="AM217" i="20" a="1"/>
  <c r="AM219" i="20" s="1"/>
  <c r="H220" i="20" s="1"/>
  <c r="AW379" i="20"/>
  <c r="AG342" i="20" a="1"/>
  <c r="AG344" i="20" s="1"/>
  <c r="AM107" i="20" a="1"/>
  <c r="AM108" i="20" s="1"/>
  <c r="H109" i="20" s="1"/>
  <c r="CY42" i="20" a="1"/>
  <c r="Q352" i="20" a="1"/>
  <c r="Q354" i="20" s="1"/>
  <c r="G355" i="20" s="1"/>
  <c r="AW422" i="20" a="1"/>
  <c r="AG417" i="20" a="1"/>
  <c r="AG417" i="20" s="1"/>
  <c r="AG452" i="20" a="1"/>
  <c r="AW302" i="20" a="1"/>
  <c r="DU82" i="20" a="1"/>
  <c r="Q207" i="20" a="1"/>
  <c r="Q209" i="20" s="1"/>
  <c r="Q157" i="20" a="1"/>
  <c r="Q159" i="20" s="1"/>
  <c r="CY72" i="20" a="1"/>
  <c r="CY72" i="20" s="1"/>
  <c r="Z607" i="20" a="1"/>
  <c r="AW297" i="20" a="1"/>
  <c r="Z507" i="20" a="1"/>
  <c r="Z508" i="20" s="1"/>
  <c r="AG302" i="20" a="1"/>
  <c r="AV492" i="20" a="1"/>
  <c r="AV493" i="20" s="1"/>
  <c r="DU72" i="20" a="1"/>
  <c r="DU74" i="20" s="1"/>
  <c r="CC75" i="20" s="1"/>
  <c r="AM382" i="20" a="1"/>
  <c r="AW417" i="20"/>
  <c r="AW429" i="20"/>
  <c r="Z534" i="20"/>
  <c r="FS494" i="20"/>
  <c r="FU493" i="20"/>
  <c r="FU492" i="20"/>
  <c r="FT493" i="20"/>
  <c r="FT492" i="20"/>
  <c r="FU494" i="20"/>
  <c r="FS493" i="20"/>
  <c r="FS492" i="20"/>
  <c r="FT494" i="20"/>
  <c r="CU684" i="20"/>
  <c r="DS590" i="20"/>
  <c r="DQ589" i="20"/>
  <c r="DR588" i="20"/>
  <c r="DR590" i="20"/>
  <c r="DQ588" i="20"/>
  <c r="DQ590" i="20"/>
  <c r="EW588" i="20"/>
  <c r="DS589" i="20"/>
  <c r="DR589" i="20"/>
  <c r="DS588" i="20"/>
  <c r="GG72" i="20"/>
  <c r="GG74" i="20"/>
  <c r="GG73" i="20"/>
  <c r="AS634" i="20"/>
  <c r="AS632" i="20"/>
  <c r="AR634" i="20"/>
  <c r="X634" i="20"/>
  <c r="AT633" i="20"/>
  <c r="AR632" i="20"/>
  <c r="W634" i="20"/>
  <c r="AS633" i="20"/>
  <c r="V634" i="20"/>
  <c r="AR633" i="20"/>
  <c r="X633" i="20"/>
  <c r="W633" i="20"/>
  <c r="V633" i="20"/>
  <c r="X632" i="20"/>
  <c r="W632" i="20"/>
  <c r="AT634" i="20"/>
  <c r="AT632" i="20"/>
  <c r="V632" i="20"/>
  <c r="FN407" i="20"/>
  <c r="FN406" i="20"/>
  <c r="FM407" i="20"/>
  <c r="FO407" i="20"/>
  <c r="FO406" i="20"/>
  <c r="FO408" i="20"/>
  <c r="FM406" i="20"/>
  <c r="FN408" i="20"/>
  <c r="FM408" i="20"/>
  <c r="Q152" i="20"/>
  <c r="G153" i="20" s="1"/>
  <c r="Q154" i="20"/>
  <c r="Q153" i="20"/>
  <c r="W603" i="20"/>
  <c r="V603" i="20"/>
  <c r="X602" i="20"/>
  <c r="W602" i="20"/>
  <c r="AT604" i="20"/>
  <c r="AT602" i="20"/>
  <c r="V602" i="20"/>
  <c r="AS604" i="20"/>
  <c r="AS602" i="20"/>
  <c r="AR604" i="20"/>
  <c r="X604" i="20"/>
  <c r="AT603" i="20"/>
  <c r="AR602" i="20"/>
  <c r="W604" i="20"/>
  <c r="AS603" i="20"/>
  <c r="V604" i="20"/>
  <c r="AR603" i="20"/>
  <c r="X603" i="20"/>
  <c r="AI667" i="20"/>
  <c r="AK668" i="20"/>
  <c r="AJ668" i="20"/>
  <c r="AI668" i="20"/>
  <c r="AK669" i="20"/>
  <c r="AJ669" i="20"/>
  <c r="AI669" i="20"/>
  <c r="AK667" i="20"/>
  <c r="AJ667" i="20"/>
  <c r="AD693" i="20"/>
  <c r="AE694" i="20"/>
  <c r="AE693" i="20"/>
  <c r="AE692" i="20"/>
  <c r="AC693" i="20"/>
  <c r="AD694" i="20"/>
  <c r="AC692" i="20"/>
  <c r="AD692" i="20"/>
  <c r="AC694" i="20"/>
  <c r="B857" i="20"/>
  <c r="N762" i="20"/>
  <c r="A763" i="20"/>
  <c r="M672" i="20"/>
  <c r="AV503" i="20"/>
  <c r="AV502" i="20"/>
  <c r="AV504" i="20"/>
  <c r="BX690" i="20"/>
  <c r="FX593" i="20"/>
  <c r="AV479" i="20"/>
  <c r="AV478" i="20"/>
  <c r="AV477" i="20"/>
  <c r="FS619" i="20"/>
  <c r="FT618" i="20"/>
  <c r="FS618" i="20"/>
  <c r="FU620" i="20"/>
  <c r="FT620" i="20"/>
  <c r="FS620" i="20"/>
  <c r="FU619" i="20"/>
  <c r="FT619" i="20"/>
  <c r="FU618" i="20"/>
  <c r="BW677" i="20"/>
  <c r="FB580" i="20"/>
  <c r="EM47" i="20"/>
  <c r="CB49" i="20"/>
  <c r="EG48" i="20"/>
  <c r="AV567" i="20"/>
  <c r="AV569" i="20"/>
  <c r="AV568" i="20"/>
  <c r="C777" i="20"/>
  <c r="O742" i="20"/>
  <c r="Q287" i="20" a="1"/>
  <c r="FO553" i="20"/>
  <c r="FO552" i="20"/>
  <c r="FO554" i="20"/>
  <c r="FN553" i="20"/>
  <c r="FM554" i="20"/>
  <c r="FM552" i="20"/>
  <c r="FN554" i="20"/>
  <c r="FM553" i="20"/>
  <c r="FN552" i="20"/>
  <c r="BG73" i="20"/>
  <c r="BF73" i="20"/>
  <c r="BE73" i="20"/>
  <c r="BD73" i="20"/>
  <c r="BC73" i="20"/>
  <c r="BH73" i="20"/>
  <c r="J3" i="20"/>
  <c r="BI73" i="20" s="1"/>
  <c r="B1620" i="20" s="1"/>
  <c r="B1640" i="20" s="1"/>
  <c r="Z547" i="20"/>
  <c r="Z549" i="20"/>
  <c r="Z548" i="20"/>
  <c r="AI758" i="20"/>
  <c r="AK759" i="20"/>
  <c r="AJ759" i="20"/>
  <c r="AI759" i="20"/>
  <c r="AK757" i="20"/>
  <c r="AJ757" i="20"/>
  <c r="AK758" i="20"/>
  <c r="AI757" i="20"/>
  <c r="AJ758" i="20"/>
  <c r="CU754" i="20"/>
  <c r="DS660" i="20"/>
  <c r="DR660" i="20"/>
  <c r="EW658" i="20"/>
  <c r="DQ660" i="20"/>
  <c r="DS659" i="20"/>
  <c r="DR659" i="20"/>
  <c r="DQ659" i="20"/>
  <c r="DS658" i="20"/>
  <c r="DR658" i="20"/>
  <c r="DQ658" i="20"/>
  <c r="CY89" i="20"/>
  <c r="CY88" i="20"/>
  <c r="CY87" i="20"/>
  <c r="EK83" i="20"/>
  <c r="AM29" i="20"/>
  <c r="H30" i="20" s="1"/>
  <c r="AM28" i="20"/>
  <c r="H29" i="20" s="1"/>
  <c r="AM27" i="20"/>
  <c r="H28" i="20" s="1"/>
  <c r="AV399" i="20"/>
  <c r="AV397" i="20"/>
  <c r="AV398" i="20"/>
  <c r="CV668" i="20"/>
  <c r="DM572" i="20"/>
  <c r="DL572" i="20"/>
  <c r="EX572" i="20"/>
  <c r="DK574" i="20"/>
  <c r="DM573" i="20"/>
  <c r="DK572" i="20"/>
  <c r="DL573" i="20"/>
  <c r="DM574" i="20"/>
  <c r="DL574" i="20"/>
  <c r="DK573" i="20"/>
  <c r="AY42" i="20"/>
  <c r="G43" i="20"/>
  <c r="EJ42" i="20"/>
  <c r="AW249" i="20"/>
  <c r="AW248" i="20"/>
  <c r="AW247" i="20"/>
  <c r="CV704" i="20"/>
  <c r="DM608" i="20"/>
  <c r="DL608" i="20"/>
  <c r="EX608" i="20"/>
  <c r="DK609" i="20"/>
  <c r="DK608" i="20"/>
  <c r="DK610" i="20"/>
  <c r="DL609" i="20"/>
  <c r="DM609" i="20"/>
  <c r="DL610" i="20"/>
  <c r="DM610" i="20"/>
  <c r="B769" i="20"/>
  <c r="N702" i="20"/>
  <c r="BD89" i="20"/>
  <c r="J83" i="20"/>
  <c r="BI89" i="20" s="1"/>
  <c r="B1636" i="20" s="1"/>
  <c r="B1656" i="20" s="1"/>
  <c r="BC89" i="20"/>
  <c r="BH89" i="20"/>
  <c r="BG89" i="20"/>
  <c r="BF89" i="20"/>
  <c r="BE89" i="20"/>
  <c r="BW786" i="20"/>
  <c r="FB689" i="20"/>
  <c r="AW327" i="20"/>
  <c r="AW329" i="20"/>
  <c r="AW328" i="20"/>
  <c r="AV523" i="20"/>
  <c r="AV522" i="20"/>
  <c r="AV524" i="20"/>
  <c r="A860" i="20"/>
  <c r="M777" i="20"/>
  <c r="FM558" i="20"/>
  <c r="FO557" i="20"/>
  <c r="FN557" i="20"/>
  <c r="FO559" i="20"/>
  <c r="FM557" i="20"/>
  <c r="FM559" i="20"/>
  <c r="FN558" i="20"/>
  <c r="FN559" i="20"/>
  <c r="FO558" i="20"/>
  <c r="FU519" i="20"/>
  <c r="FU518" i="20"/>
  <c r="FT519" i="20"/>
  <c r="FT518" i="20"/>
  <c r="FS519" i="20"/>
  <c r="FS518" i="20"/>
  <c r="FU517" i="20"/>
  <c r="FT517" i="20"/>
  <c r="FS517" i="20"/>
  <c r="BC88" i="20"/>
  <c r="J78" i="20"/>
  <c r="BI88" i="20" s="1"/>
  <c r="B1635" i="20" s="1"/>
  <c r="B1655" i="20" s="1"/>
  <c r="BH88" i="20"/>
  <c r="BG88" i="20"/>
  <c r="BF88" i="20"/>
  <c r="BE88" i="20"/>
  <c r="BD88" i="20"/>
  <c r="FO487" i="20"/>
  <c r="FN488" i="20"/>
  <c r="FO489" i="20"/>
  <c r="FM488" i="20"/>
  <c r="FM489" i="20"/>
  <c r="FN487" i="20"/>
  <c r="FN489" i="20"/>
  <c r="FM487" i="20"/>
  <c r="FO488" i="20"/>
  <c r="AV492" i="20"/>
  <c r="AV494" i="20"/>
  <c r="AW307" i="20" a="1"/>
  <c r="W579" i="20"/>
  <c r="AR578" i="20"/>
  <c r="X578" i="20"/>
  <c r="V579" i="20"/>
  <c r="W578" i="20"/>
  <c r="X577" i="20"/>
  <c r="V578" i="20"/>
  <c r="W577" i="20"/>
  <c r="AT577" i="20"/>
  <c r="V577" i="20"/>
  <c r="AS577" i="20"/>
  <c r="AT579" i="20"/>
  <c r="AR577" i="20"/>
  <c r="AS579" i="20"/>
  <c r="AT578" i="20"/>
  <c r="AR579" i="20"/>
  <c r="X579" i="20"/>
  <c r="AS578" i="20"/>
  <c r="FO401" i="20"/>
  <c r="FN401" i="20"/>
  <c r="FN402" i="20"/>
  <c r="FM401" i="20"/>
  <c r="FM403" i="20"/>
  <c r="FO403" i="20"/>
  <c r="FM402" i="20"/>
  <c r="FN403" i="20"/>
  <c r="FO402" i="20"/>
  <c r="G89" i="20"/>
  <c r="AV572" i="20" a="1"/>
  <c r="A871" i="20"/>
  <c r="M832" i="20"/>
  <c r="AT708" i="20"/>
  <c r="W707" i="20"/>
  <c r="AS708" i="20"/>
  <c r="AT707" i="20"/>
  <c r="V707" i="20"/>
  <c r="AR708" i="20"/>
  <c r="X708" i="20"/>
  <c r="AS707" i="20"/>
  <c r="AT709" i="20"/>
  <c r="W708" i="20"/>
  <c r="AR707" i="20"/>
  <c r="AS709" i="20"/>
  <c r="V708" i="20"/>
  <c r="AR709" i="20"/>
  <c r="X709" i="20"/>
  <c r="W709" i="20"/>
  <c r="V709" i="20"/>
  <c r="X707" i="20"/>
  <c r="FU448" i="20"/>
  <c r="FT448" i="20"/>
  <c r="FU447" i="20"/>
  <c r="FU446" i="20"/>
  <c r="FS448" i="20"/>
  <c r="FT447" i="20"/>
  <c r="FT446" i="20"/>
  <c r="FS447" i="20"/>
  <c r="FS446" i="20"/>
  <c r="B766" i="20"/>
  <c r="N687" i="20"/>
  <c r="C875" i="20"/>
  <c r="O852" i="20"/>
  <c r="FN547" i="20"/>
  <c r="FM547" i="20"/>
  <c r="FO547" i="20"/>
  <c r="FO549" i="20"/>
  <c r="FM548" i="20"/>
  <c r="FO548" i="20"/>
  <c r="FN549" i="20"/>
  <c r="FM549" i="20"/>
  <c r="FN548" i="20"/>
  <c r="EH79" i="20"/>
  <c r="AI612" i="20"/>
  <c r="AK614" i="20"/>
  <c r="AJ614" i="20"/>
  <c r="AI614" i="20"/>
  <c r="AK613" i="20"/>
  <c r="AJ613" i="20"/>
  <c r="AI613" i="20"/>
  <c r="AK612" i="20"/>
  <c r="AJ612" i="20"/>
  <c r="CM9" i="20"/>
  <c r="EM38" i="20"/>
  <c r="CB40" i="20"/>
  <c r="EG39" i="20"/>
  <c r="AK609" i="20"/>
  <c r="AJ609" i="20"/>
  <c r="AI609" i="20"/>
  <c r="AK608" i="20"/>
  <c r="AJ608" i="20"/>
  <c r="AI608" i="20"/>
  <c r="AK607" i="20"/>
  <c r="AJ607" i="20"/>
  <c r="AI607" i="20"/>
  <c r="C774" i="20"/>
  <c r="O727" i="20"/>
  <c r="M847" i="20"/>
  <c r="A874" i="20"/>
  <c r="Z434" i="20"/>
  <c r="Z433" i="20"/>
  <c r="Z432" i="20"/>
  <c r="BW776" i="20"/>
  <c r="FB679" i="20"/>
  <c r="C768" i="20"/>
  <c r="O697" i="20"/>
  <c r="CY44" i="20"/>
  <c r="CY43" i="20"/>
  <c r="CY42" i="20"/>
  <c r="A857" i="20"/>
  <c r="M762" i="20"/>
  <c r="FU558" i="20"/>
  <c r="FS557" i="20"/>
  <c r="FT558" i="20"/>
  <c r="FS558" i="20"/>
  <c r="FU559" i="20"/>
  <c r="FT559" i="20"/>
  <c r="FS559" i="20"/>
  <c r="FU557" i="20"/>
  <c r="FT557" i="20"/>
  <c r="B862" i="20"/>
  <c r="N787" i="20"/>
  <c r="AM154" i="20"/>
  <c r="H155" i="20" s="1"/>
  <c r="AM153" i="20"/>
  <c r="H154" i="20" s="1"/>
  <c r="AM152" i="20"/>
  <c r="H153" i="20" s="1"/>
  <c r="AV537" i="20" a="1"/>
  <c r="AE683" i="20"/>
  <c r="AD682" i="20"/>
  <c r="AE684" i="20"/>
  <c r="AD684" i="20"/>
  <c r="AE682" i="20"/>
  <c r="AC684" i="20"/>
  <c r="AC682" i="20"/>
  <c r="AD683" i="20"/>
  <c r="AC683" i="20"/>
  <c r="CV633" i="20"/>
  <c r="DK537" i="20"/>
  <c r="DM539" i="20"/>
  <c r="EX537" i="20"/>
  <c r="DL537" i="20"/>
  <c r="DM537" i="20"/>
  <c r="DL538" i="20"/>
  <c r="DM538" i="20"/>
  <c r="DL539" i="20"/>
  <c r="DK538" i="20"/>
  <c r="DK539" i="20"/>
  <c r="AK593" i="20"/>
  <c r="AJ593" i="20"/>
  <c r="AI593" i="20"/>
  <c r="AK594" i="20"/>
  <c r="AJ594" i="20"/>
  <c r="AI594" i="20"/>
  <c r="AK592" i="20"/>
  <c r="AJ592" i="20"/>
  <c r="AI592" i="20"/>
  <c r="AG564" i="20"/>
  <c r="AG563" i="20"/>
  <c r="AG562" i="20"/>
  <c r="CU810" i="20"/>
  <c r="DR714" i="20"/>
  <c r="DS715" i="20"/>
  <c r="DQ714" i="20"/>
  <c r="DR715" i="20"/>
  <c r="EW714" i="20"/>
  <c r="DQ715" i="20"/>
  <c r="DS716" i="20"/>
  <c r="DR716" i="20"/>
  <c r="DQ716" i="20"/>
  <c r="DS714" i="20"/>
  <c r="EM48" i="20"/>
  <c r="CB50" i="20"/>
  <c r="EG49" i="20"/>
  <c r="FW34" i="20"/>
  <c r="CN35" i="20" s="1"/>
  <c r="FW33" i="20"/>
  <c r="CN34" i="20" s="1"/>
  <c r="FW32" i="20"/>
  <c r="CN33" i="20" s="1"/>
  <c r="EM18" i="20"/>
  <c r="CB20" i="20"/>
  <c r="EG19" i="20"/>
  <c r="EG29" i="20"/>
  <c r="EM28" i="20"/>
  <c r="CB30" i="20"/>
  <c r="AM147" i="20"/>
  <c r="H148" i="20" s="1"/>
  <c r="AM149" i="20"/>
  <c r="H150" i="20" s="1"/>
  <c r="AM148" i="20"/>
  <c r="H149" i="20" s="1"/>
  <c r="BW867" i="20"/>
  <c r="FB770" i="20"/>
  <c r="AW424" i="20"/>
  <c r="AW423" i="20"/>
  <c r="AW422" i="20"/>
  <c r="H73" i="20"/>
  <c r="EJ72" i="20"/>
  <c r="AY72" i="20"/>
  <c r="Q358" i="20"/>
  <c r="G359" i="20" s="1"/>
  <c r="Z608" i="20"/>
  <c r="Z607" i="20"/>
  <c r="Z609" i="20"/>
  <c r="AE722" i="20"/>
  <c r="AE724" i="20"/>
  <c r="AC722" i="20"/>
  <c r="AD724" i="20"/>
  <c r="AC723" i="20"/>
  <c r="AD723" i="20"/>
  <c r="AC724" i="20"/>
  <c r="AD722" i="20"/>
  <c r="AE723" i="20"/>
  <c r="Q174" i="20"/>
  <c r="Q173" i="20"/>
  <c r="Q172" i="20"/>
  <c r="G173" i="20" s="1"/>
  <c r="FU483" i="20"/>
  <c r="FU484" i="20"/>
  <c r="FT483" i="20"/>
  <c r="FU482" i="20"/>
  <c r="FT484" i="20"/>
  <c r="FS483" i="20"/>
  <c r="FT482" i="20"/>
  <c r="FS484" i="20"/>
  <c r="FS482" i="20"/>
  <c r="AJ698" i="20"/>
  <c r="AI698" i="20"/>
  <c r="AK699" i="20"/>
  <c r="AJ699" i="20"/>
  <c r="AI699" i="20"/>
  <c r="AK697" i="20"/>
  <c r="AJ697" i="20"/>
  <c r="AI697" i="20"/>
  <c r="AK698" i="20"/>
  <c r="G44" i="20"/>
  <c r="AY43" i="20"/>
  <c r="EJ43" i="20"/>
  <c r="AJ648" i="20"/>
  <c r="AI648" i="20"/>
  <c r="AK649" i="20"/>
  <c r="AJ649" i="20"/>
  <c r="AK647" i="20"/>
  <c r="AI649" i="20"/>
  <c r="AJ647" i="20"/>
  <c r="AI647" i="20"/>
  <c r="AK648" i="20"/>
  <c r="EK4" i="20"/>
  <c r="AV438" i="20"/>
  <c r="AV437" i="20"/>
  <c r="AV439" i="20"/>
  <c r="CU724" i="20"/>
  <c r="DQ630" i="20"/>
  <c r="DQ629" i="20"/>
  <c r="DS628" i="20"/>
  <c r="DR628" i="20"/>
  <c r="DQ628" i="20"/>
  <c r="EW628" i="20"/>
  <c r="DS630" i="20"/>
  <c r="DS629" i="20"/>
  <c r="DR630" i="20"/>
  <c r="DR629" i="20"/>
  <c r="AG304" i="20"/>
  <c r="AG303" i="20"/>
  <c r="AG302" i="20"/>
  <c r="EK82" i="20"/>
  <c r="FO386" i="20"/>
  <c r="FM386" i="20"/>
  <c r="FN388" i="20"/>
  <c r="FO388" i="20"/>
  <c r="FN386" i="20"/>
  <c r="FN387" i="20"/>
  <c r="FM388" i="20"/>
  <c r="FO387" i="20"/>
  <c r="FM387" i="20"/>
  <c r="AW198" i="20"/>
  <c r="AW197" i="20"/>
  <c r="AW199" i="20"/>
  <c r="Q237" i="20"/>
  <c r="G238" i="20" s="1"/>
  <c r="Q239" i="20"/>
  <c r="Q238" i="20"/>
  <c r="G239" i="20" s="1"/>
  <c r="FA29" i="20"/>
  <c r="FA28" i="20"/>
  <c r="FA27" i="20"/>
  <c r="W734" i="20"/>
  <c r="V734" i="20"/>
  <c r="X732" i="20"/>
  <c r="AT733" i="20"/>
  <c r="W732" i="20"/>
  <c r="AS733" i="20"/>
  <c r="AT732" i="20"/>
  <c r="V732" i="20"/>
  <c r="AR733" i="20"/>
  <c r="X733" i="20"/>
  <c r="AS732" i="20"/>
  <c r="AT734" i="20"/>
  <c r="W733" i="20"/>
  <c r="AR732" i="20"/>
  <c r="AS734" i="20"/>
  <c r="V733" i="20"/>
  <c r="AR734" i="20"/>
  <c r="X734" i="20"/>
  <c r="CU709" i="20"/>
  <c r="DS615" i="20"/>
  <c r="DS614" i="20"/>
  <c r="DR615" i="20"/>
  <c r="DR614" i="20"/>
  <c r="DQ615" i="20"/>
  <c r="DQ614" i="20"/>
  <c r="DS613" i="20"/>
  <c r="DR613" i="20"/>
  <c r="DQ613" i="20"/>
  <c r="EW613" i="20"/>
  <c r="EK77" i="20"/>
  <c r="FO492" i="20"/>
  <c r="FN492" i="20"/>
  <c r="FM493" i="20"/>
  <c r="FM492" i="20"/>
  <c r="FO494" i="20"/>
  <c r="FN493" i="20"/>
  <c r="FN494" i="20"/>
  <c r="FO493" i="20"/>
  <c r="FM494" i="20"/>
  <c r="AR668" i="20"/>
  <c r="X668" i="20"/>
  <c r="AS667" i="20"/>
  <c r="AT669" i="20"/>
  <c r="W668" i="20"/>
  <c r="AR667" i="20"/>
  <c r="AS669" i="20"/>
  <c r="V668" i="20"/>
  <c r="AR669" i="20"/>
  <c r="X669" i="20"/>
  <c r="W669" i="20"/>
  <c r="V669" i="20"/>
  <c r="X667" i="20"/>
  <c r="AT668" i="20"/>
  <c r="W667" i="20"/>
  <c r="AS668" i="20"/>
  <c r="AT667" i="20"/>
  <c r="V667" i="20"/>
  <c r="EJ168" i="20"/>
  <c r="G169" i="20"/>
  <c r="AW304" i="20"/>
  <c r="AW303" i="20"/>
  <c r="AW302" i="20"/>
  <c r="C763" i="20"/>
  <c r="O672" i="20"/>
  <c r="W694" i="20"/>
  <c r="AR692" i="20"/>
  <c r="V694" i="20"/>
  <c r="AT693" i="20"/>
  <c r="AS693" i="20"/>
  <c r="AR693" i="20"/>
  <c r="X693" i="20"/>
  <c r="X692" i="20"/>
  <c r="AT694" i="20"/>
  <c r="W693" i="20"/>
  <c r="W692" i="20"/>
  <c r="AS694" i="20"/>
  <c r="V693" i="20"/>
  <c r="AT692" i="20"/>
  <c r="V692" i="20"/>
  <c r="AR694" i="20"/>
  <c r="X694" i="20"/>
  <c r="AS692" i="20"/>
  <c r="FO448" i="20"/>
  <c r="FN448" i="20"/>
  <c r="FM448" i="20"/>
  <c r="FN447" i="20"/>
  <c r="FO447" i="20"/>
  <c r="FN446" i="20"/>
  <c r="FO446" i="20"/>
  <c r="FM446" i="20"/>
  <c r="FM447" i="20"/>
  <c r="G90" i="20"/>
  <c r="EH77" i="20"/>
  <c r="AM384" i="20"/>
  <c r="H385" i="20" s="1"/>
  <c r="AM383" i="20"/>
  <c r="H384" i="20" s="1"/>
  <c r="AM382" i="20"/>
  <c r="H383" i="20" s="1"/>
  <c r="C865" i="20"/>
  <c r="O802" i="20"/>
  <c r="GG44" i="20"/>
  <c r="GG43" i="20"/>
  <c r="GG42" i="20"/>
  <c r="AM274" i="20"/>
  <c r="H275" i="20" s="1"/>
  <c r="AM273" i="20"/>
  <c r="H274" i="20" s="1"/>
  <c r="AM272" i="20"/>
  <c r="H273" i="20" s="1"/>
  <c r="FA74" i="20"/>
  <c r="FA73" i="20"/>
  <c r="FA72" i="20"/>
  <c r="AS759" i="20"/>
  <c r="AR759" i="20"/>
  <c r="X759" i="20"/>
  <c r="W759" i="20"/>
  <c r="V759" i="20"/>
  <c r="AT758" i="20"/>
  <c r="X757" i="20"/>
  <c r="AS758" i="20"/>
  <c r="W757" i="20"/>
  <c r="AR758" i="20"/>
  <c r="X758" i="20"/>
  <c r="AT757" i="20"/>
  <c r="V757" i="20"/>
  <c r="W758" i="20"/>
  <c r="AS757" i="20"/>
  <c r="AT759" i="20"/>
  <c r="V758" i="20"/>
  <c r="AR757" i="20"/>
  <c r="CV739" i="20"/>
  <c r="DM645" i="20"/>
  <c r="DL644" i="20"/>
  <c r="EX643" i="20"/>
  <c r="DM643" i="20"/>
  <c r="DL643" i="20"/>
  <c r="DM644" i="20"/>
  <c r="DK643" i="20"/>
  <c r="DL645" i="20"/>
  <c r="DK645" i="20"/>
  <c r="DK644" i="20"/>
  <c r="AG449" i="20"/>
  <c r="AG448" i="20"/>
  <c r="AG447" i="20"/>
  <c r="CU643" i="20"/>
  <c r="DQ549" i="20"/>
  <c r="DQ547" i="20"/>
  <c r="EW547" i="20"/>
  <c r="DS548" i="20"/>
  <c r="DR548" i="20"/>
  <c r="DQ548" i="20"/>
  <c r="DS549" i="20"/>
  <c r="DS547" i="20"/>
  <c r="DR549" i="20"/>
  <c r="DR547" i="20"/>
  <c r="CB58" i="20"/>
  <c r="A770" i="20"/>
  <c r="M707" i="20"/>
  <c r="AG384" i="20"/>
  <c r="AG383" i="20"/>
  <c r="AG382" i="20"/>
  <c r="CU719" i="20"/>
  <c r="DR623" i="20"/>
  <c r="DQ623" i="20"/>
  <c r="EW623" i="20"/>
  <c r="DS625" i="20"/>
  <c r="DS624" i="20"/>
  <c r="DR625" i="20"/>
  <c r="DR624" i="20"/>
  <c r="DQ625" i="20"/>
  <c r="DQ624" i="20"/>
  <c r="DS623" i="20"/>
  <c r="CU679" i="20"/>
  <c r="EW583" i="20"/>
  <c r="DQ583" i="20"/>
  <c r="DS584" i="20"/>
  <c r="DS585" i="20"/>
  <c r="DR584" i="20"/>
  <c r="DR585" i="20"/>
  <c r="DQ584" i="20"/>
  <c r="DS583" i="20"/>
  <c r="DQ585" i="20"/>
  <c r="DR583" i="20"/>
  <c r="A769" i="20"/>
  <c r="M702" i="20"/>
  <c r="AW354" i="20"/>
  <c r="AW353" i="20"/>
  <c r="AW352" i="20"/>
  <c r="AM119" i="20"/>
  <c r="AM118" i="20"/>
  <c r="AM117" i="20"/>
  <c r="H118" i="20" s="1"/>
  <c r="CV598" i="20"/>
  <c r="DL502" i="20"/>
  <c r="DK502" i="20"/>
  <c r="DM504" i="20"/>
  <c r="EX502" i="20"/>
  <c r="DK503" i="20"/>
  <c r="DM502" i="20"/>
  <c r="DM503" i="20"/>
  <c r="DK504" i="20"/>
  <c r="DL503" i="20"/>
  <c r="DL504" i="20"/>
  <c r="AK754" i="20"/>
  <c r="AK752" i="20"/>
  <c r="AJ754" i="20"/>
  <c r="AJ752" i="20"/>
  <c r="AI754" i="20"/>
  <c r="AI752" i="20"/>
  <c r="AK753" i="20"/>
  <c r="AJ753" i="20"/>
  <c r="AI753" i="20"/>
  <c r="AM109" i="20"/>
  <c r="H110" i="20" s="1"/>
  <c r="AV414" i="20"/>
  <c r="AV413" i="20"/>
  <c r="AV412" i="20"/>
  <c r="AM114" i="20"/>
  <c r="H115" i="20" s="1"/>
  <c r="AM113" i="20"/>
  <c r="H114" i="20" s="1"/>
  <c r="AM112" i="20"/>
  <c r="H113" i="20" s="1"/>
  <c r="AG379" i="20"/>
  <c r="AG378" i="20"/>
  <c r="AG377" i="20"/>
  <c r="Z642" i="20" a="1"/>
  <c r="FA64" i="20"/>
  <c r="FA63" i="20"/>
  <c r="FA62" i="20"/>
  <c r="EM62" i="20"/>
  <c r="CB64" i="20"/>
  <c r="EG63" i="20"/>
  <c r="B860" i="20"/>
  <c r="N777" i="20"/>
  <c r="AG454" i="20"/>
  <c r="AG453" i="20"/>
  <c r="AG452" i="20"/>
  <c r="A766" i="20"/>
  <c r="M687" i="20"/>
  <c r="CV603" i="20"/>
  <c r="DK507" i="20"/>
  <c r="EX507" i="20"/>
  <c r="DM507" i="20"/>
  <c r="DL507" i="20"/>
  <c r="DM509" i="20"/>
  <c r="DK508" i="20"/>
  <c r="DM508" i="20"/>
  <c r="DL509" i="20"/>
  <c r="DK509" i="20"/>
  <c r="DL508" i="20"/>
  <c r="AM194" i="20"/>
  <c r="H195" i="20" s="1"/>
  <c r="DV194" i="20" s="1"/>
  <c r="AM193" i="20"/>
  <c r="H194" i="20" s="1"/>
  <c r="AM192" i="20"/>
  <c r="H193" i="20" s="1"/>
  <c r="AV507" i="20" a="1"/>
  <c r="Z404" i="20"/>
  <c r="Z402" i="20"/>
  <c r="Z403" i="20"/>
  <c r="B875" i="20"/>
  <c r="N852" i="20"/>
  <c r="BX873" i="20"/>
  <c r="FX776" i="20"/>
  <c r="FO433" i="20"/>
  <c r="FM431" i="20"/>
  <c r="FN431" i="20"/>
  <c r="FM433" i="20"/>
  <c r="FO431" i="20"/>
  <c r="FM432" i="20"/>
  <c r="FN432" i="20"/>
  <c r="FN433" i="20"/>
  <c r="FO432" i="20"/>
  <c r="EM19" i="20"/>
  <c r="CB18" i="20"/>
  <c r="EG17" i="20"/>
  <c r="CB28" i="20"/>
  <c r="EG27" i="20"/>
  <c r="EM29" i="20"/>
  <c r="GG84" i="20"/>
  <c r="GG83" i="20"/>
  <c r="GG82" i="20"/>
  <c r="Q94" i="20"/>
  <c r="Q93" i="20"/>
  <c r="Q92" i="20"/>
  <c r="FQ44" i="20"/>
  <c r="FQ43" i="20"/>
  <c r="FQ42" i="20"/>
  <c r="H74" i="20"/>
  <c r="EJ73" i="20"/>
  <c r="AY73" i="20"/>
  <c r="Z527" i="20" a="1"/>
  <c r="AG214" i="20"/>
  <c r="AG213" i="20"/>
  <c r="AG212" i="20"/>
  <c r="B868" i="20"/>
  <c r="N817" i="20"/>
  <c r="CY68" i="20"/>
  <c r="CY67" i="20"/>
  <c r="CY69" i="20"/>
  <c r="A863" i="20"/>
  <c r="M792" i="20"/>
  <c r="AY44" i="20"/>
  <c r="EJ44" i="20"/>
  <c r="EK44" i="20" s="1"/>
  <c r="G45" i="20"/>
  <c r="A777" i="20"/>
  <c r="M742" i="20"/>
  <c r="FT573" i="20"/>
  <c r="FS573" i="20"/>
  <c r="FU574" i="20"/>
  <c r="FU572" i="20"/>
  <c r="FT574" i="20"/>
  <c r="FT572" i="20"/>
  <c r="FS574" i="20"/>
  <c r="FS572" i="20"/>
  <c r="FU573" i="20"/>
  <c r="FU534" i="20"/>
  <c r="FU533" i="20"/>
  <c r="FT534" i="20"/>
  <c r="FT533" i="20"/>
  <c r="FS534" i="20"/>
  <c r="FS533" i="20"/>
  <c r="FU532" i="20"/>
  <c r="FT532" i="20"/>
  <c r="FS532" i="20"/>
  <c r="FO524" i="20"/>
  <c r="FO523" i="20"/>
  <c r="FM522" i="20"/>
  <c r="FO522" i="20"/>
  <c r="FN522" i="20"/>
  <c r="FM523" i="20"/>
  <c r="FN523" i="20"/>
  <c r="FM524" i="20"/>
  <c r="FN524" i="20"/>
  <c r="AM104" i="20"/>
  <c r="H105" i="20" s="1"/>
  <c r="DV104" i="20" s="1"/>
  <c r="AM103" i="20"/>
  <c r="H104" i="20" s="1"/>
  <c r="DV103" i="20" s="1"/>
  <c r="AM102" i="20"/>
  <c r="H103" i="20" s="1"/>
  <c r="Z487" i="20" a="1"/>
  <c r="EM22" i="20"/>
  <c r="CB24" i="20"/>
  <c r="EG23" i="20"/>
  <c r="AZ78" i="20"/>
  <c r="AE648" i="20"/>
  <c r="AC649" i="20"/>
  <c r="AD649" i="20"/>
  <c r="AE647" i="20"/>
  <c r="AE649" i="20"/>
  <c r="AD647" i="20"/>
  <c r="AD648" i="20"/>
  <c r="AC647" i="20"/>
  <c r="AC648" i="20"/>
  <c r="BW777" i="20"/>
  <c r="FB680" i="20"/>
  <c r="AK694" i="20"/>
  <c r="AJ694" i="20"/>
  <c r="AI694" i="20"/>
  <c r="AK693" i="20"/>
  <c r="AK692" i="20"/>
  <c r="AJ693" i="20"/>
  <c r="AJ692" i="20"/>
  <c r="AI693" i="20"/>
  <c r="AI692" i="20"/>
  <c r="Z463" i="20"/>
  <c r="Z462" i="20"/>
  <c r="Z464" i="20"/>
  <c r="C870" i="20"/>
  <c r="O827" i="20"/>
  <c r="C857" i="20"/>
  <c r="O762" i="20"/>
  <c r="G170" i="20"/>
  <c r="EJ169" i="20"/>
  <c r="FW54" i="20"/>
  <c r="CN55" i="20" s="1"/>
  <c r="FW53" i="20"/>
  <c r="CN54" i="20" s="1"/>
  <c r="FW52" i="20"/>
  <c r="CN53" i="20" s="1"/>
  <c r="CV593" i="20"/>
  <c r="DM497" i="20"/>
  <c r="DL497" i="20"/>
  <c r="DK497" i="20"/>
  <c r="EX497" i="20"/>
  <c r="DM498" i="20"/>
  <c r="DL498" i="20"/>
  <c r="DK499" i="20"/>
  <c r="DK498" i="20"/>
  <c r="DL499" i="20"/>
  <c r="DM499" i="20"/>
  <c r="C862" i="20"/>
  <c r="O787" i="20"/>
  <c r="AG294" i="20"/>
  <c r="AG293" i="20"/>
  <c r="AG292" i="20"/>
  <c r="CU638" i="20"/>
  <c r="EW542" i="20"/>
  <c r="DS543" i="20"/>
  <c r="DR543" i="20"/>
  <c r="DQ543" i="20"/>
  <c r="DS544" i="20"/>
  <c r="DR544" i="20"/>
  <c r="DS542" i="20"/>
  <c r="DQ544" i="20"/>
  <c r="DR542" i="20"/>
  <c r="DQ542" i="20"/>
  <c r="DU82" i="20"/>
  <c r="CC83" i="20" s="1"/>
  <c r="DU84" i="20"/>
  <c r="CC85" i="20" s="1"/>
  <c r="DU83" i="20"/>
  <c r="CC84" i="20" s="1"/>
  <c r="AV482" i="20" a="1"/>
  <c r="Z544" i="20"/>
  <c r="Z543" i="20"/>
  <c r="Z542" i="20"/>
  <c r="CU744" i="20"/>
  <c r="DQ648" i="20"/>
  <c r="DS649" i="20"/>
  <c r="EW648" i="20"/>
  <c r="DS650" i="20"/>
  <c r="DR649" i="20"/>
  <c r="DR650" i="20"/>
  <c r="DQ649" i="20"/>
  <c r="DQ650" i="20"/>
  <c r="DS648" i="20"/>
  <c r="DR648" i="20"/>
  <c r="Z597" i="20" a="1"/>
  <c r="CB59" i="20"/>
  <c r="EG58" i="20"/>
  <c r="Z612" i="20" a="1"/>
  <c r="H54" i="20"/>
  <c r="AY53" i="20"/>
  <c r="EJ53" i="20"/>
  <c r="Q164" i="20"/>
  <c r="Q163" i="20"/>
  <c r="Q162" i="20"/>
  <c r="G163" i="20" s="1"/>
  <c r="AW243" i="20"/>
  <c r="AW242" i="20"/>
  <c r="AW244" i="20"/>
  <c r="Z662" i="20" a="1"/>
  <c r="AG299" i="20"/>
  <c r="AG298" i="20"/>
  <c r="AG297" i="20"/>
  <c r="Q319" i="20"/>
  <c r="G320" i="20" s="1"/>
  <c r="Q318" i="20"/>
  <c r="G319" i="20" s="1"/>
  <c r="Q317" i="20"/>
  <c r="BX675" i="20"/>
  <c r="FX578" i="20"/>
  <c r="G48" i="20"/>
  <c r="CU749" i="20"/>
  <c r="DS655" i="20"/>
  <c r="DR655" i="20"/>
  <c r="DS653" i="20"/>
  <c r="DQ655" i="20"/>
  <c r="DS654" i="20"/>
  <c r="DR653" i="20"/>
  <c r="DR654" i="20"/>
  <c r="DQ653" i="20"/>
  <c r="DQ654" i="20"/>
  <c r="EW653" i="20"/>
  <c r="EG64" i="20"/>
  <c r="EM63" i="20"/>
  <c r="CB65" i="20"/>
  <c r="AW467" i="20" a="1"/>
  <c r="Q189" i="20"/>
  <c r="Q188" i="20"/>
  <c r="Q187" i="20"/>
  <c r="G188" i="20" s="1"/>
  <c r="FW39" i="20"/>
  <c r="CN40" i="20" s="1"/>
  <c r="FW38" i="20"/>
  <c r="CN39" i="20" s="1"/>
  <c r="FW37" i="20"/>
  <c r="CN38" i="20" s="1"/>
  <c r="W623" i="20"/>
  <c r="V623" i="20"/>
  <c r="X622" i="20"/>
  <c r="W622" i="20"/>
  <c r="AT624" i="20"/>
  <c r="AT622" i="20"/>
  <c r="V622" i="20"/>
  <c r="AS624" i="20"/>
  <c r="AS622" i="20"/>
  <c r="AR624" i="20"/>
  <c r="X624" i="20"/>
  <c r="AT623" i="20"/>
  <c r="AR622" i="20"/>
  <c r="W624" i="20"/>
  <c r="AS623" i="20"/>
  <c r="V624" i="20"/>
  <c r="AR623" i="20"/>
  <c r="X623" i="20"/>
  <c r="AE757" i="20"/>
  <c r="AD757" i="20"/>
  <c r="AE759" i="20"/>
  <c r="AC757" i="20"/>
  <c r="AD759" i="20"/>
  <c r="AE758" i="20"/>
  <c r="AD758" i="20"/>
  <c r="AC758" i="20"/>
  <c r="AC759" i="20"/>
  <c r="Z617" i="20" a="1"/>
  <c r="EM17" i="20"/>
  <c r="EG18" i="20"/>
  <c r="CB19" i="20"/>
  <c r="AR703" i="20"/>
  <c r="X703" i="20"/>
  <c r="AS702" i="20"/>
  <c r="AT704" i="20"/>
  <c r="W703" i="20"/>
  <c r="AR702" i="20"/>
  <c r="AS704" i="20"/>
  <c r="V703" i="20"/>
  <c r="AR704" i="20"/>
  <c r="X704" i="20"/>
  <c r="W704" i="20"/>
  <c r="V704" i="20"/>
  <c r="X702" i="20"/>
  <c r="AT703" i="20"/>
  <c r="W702" i="20"/>
  <c r="AS703" i="20"/>
  <c r="AT702" i="20"/>
  <c r="V702" i="20"/>
  <c r="EM27" i="20"/>
  <c r="CB29" i="20"/>
  <c r="EG28" i="20"/>
  <c r="EH28" i="20" s="1"/>
  <c r="AW373" i="20"/>
  <c r="AW372" i="20"/>
  <c r="AW374" i="20"/>
  <c r="H75" i="20"/>
  <c r="EJ74" i="20"/>
  <c r="AY74" i="20"/>
  <c r="CV744" i="20"/>
  <c r="EX648" i="20"/>
  <c r="DM648" i="20"/>
  <c r="DM649" i="20"/>
  <c r="DK650" i="20"/>
  <c r="DK649" i="20"/>
  <c r="DL650" i="20"/>
  <c r="DM650" i="20"/>
  <c r="DK648" i="20"/>
  <c r="DL648" i="20"/>
  <c r="DL649" i="20"/>
  <c r="AV607" i="20" a="1"/>
  <c r="BX687" i="20"/>
  <c r="FX590" i="20"/>
  <c r="AV552" i="20" a="1"/>
  <c r="AM283" i="20"/>
  <c r="H284" i="20" s="1"/>
  <c r="AM282" i="20"/>
  <c r="H283" i="20" s="1"/>
  <c r="AM284" i="20"/>
  <c r="H285" i="20" s="1"/>
  <c r="G114" i="20"/>
  <c r="AK584" i="20"/>
  <c r="AJ584" i="20"/>
  <c r="AK583" i="20"/>
  <c r="AK582" i="20"/>
  <c r="AI584" i="20"/>
  <c r="AJ583" i="20"/>
  <c r="AJ582" i="20"/>
  <c r="AI583" i="20"/>
  <c r="AI582" i="20"/>
  <c r="FM568" i="20"/>
  <c r="FO569" i="20"/>
  <c r="FM569" i="20"/>
  <c r="FM567" i="20"/>
  <c r="FO568" i="20"/>
  <c r="FN568" i="20"/>
  <c r="FN567" i="20"/>
  <c r="FO567" i="20"/>
  <c r="FN569" i="20"/>
  <c r="BW883" i="20"/>
  <c r="FB786" i="20"/>
  <c r="EG24" i="20"/>
  <c r="EM23" i="20"/>
  <c r="CB25" i="20"/>
  <c r="EK78" i="20"/>
  <c r="EJ143" i="20"/>
  <c r="G144" i="20"/>
  <c r="B777" i="20"/>
  <c r="N742" i="20"/>
  <c r="AD738" i="20"/>
  <c r="AD739" i="20"/>
  <c r="AC739" i="20"/>
  <c r="AD737" i="20"/>
  <c r="AE738" i="20"/>
  <c r="AC737" i="20"/>
  <c r="AC738" i="20"/>
  <c r="AE739" i="20"/>
  <c r="AE737" i="20"/>
  <c r="A862" i="20"/>
  <c r="M787" i="20"/>
  <c r="CV679" i="20"/>
  <c r="DM583" i="20"/>
  <c r="DL583" i="20"/>
  <c r="EX583" i="20"/>
  <c r="DK584" i="20"/>
  <c r="DK585" i="20"/>
  <c r="DK583" i="20"/>
  <c r="DL585" i="20"/>
  <c r="DL584" i="20"/>
  <c r="DM584" i="20"/>
  <c r="DM585" i="20"/>
  <c r="Z414" i="20"/>
  <c r="Z413" i="20"/>
  <c r="Z412" i="20"/>
  <c r="FN436" i="20"/>
  <c r="FO438" i="20"/>
  <c r="FM437" i="20"/>
  <c r="FN437" i="20"/>
  <c r="FO437" i="20"/>
  <c r="FM438" i="20"/>
  <c r="FM436" i="20"/>
  <c r="FN438" i="20"/>
  <c r="FO436" i="20"/>
  <c r="FS412" i="20"/>
  <c r="FS411" i="20"/>
  <c r="FU413" i="20"/>
  <c r="FT413" i="20"/>
  <c r="FU412" i="20"/>
  <c r="FU411" i="20"/>
  <c r="FS413" i="20"/>
  <c r="FT412" i="20"/>
  <c r="FT411" i="20"/>
  <c r="AV404" i="20"/>
  <c r="AV403" i="20"/>
  <c r="AV402" i="20"/>
  <c r="EM92" i="20"/>
  <c r="EJ123" i="20"/>
  <c r="G124" i="20"/>
  <c r="AM287" i="20" a="1"/>
  <c r="FA87" i="20" a="1"/>
  <c r="CV638" i="20"/>
  <c r="DM542" i="20"/>
  <c r="DL542" i="20"/>
  <c r="DM544" i="20"/>
  <c r="EX542" i="20"/>
  <c r="DL544" i="20"/>
  <c r="DK542" i="20"/>
  <c r="DM543" i="20"/>
  <c r="DK543" i="20"/>
  <c r="DK544" i="20"/>
  <c r="DL543" i="20"/>
  <c r="AD752" i="20"/>
  <c r="AD754" i="20"/>
  <c r="AE754" i="20"/>
  <c r="AE752" i="20"/>
  <c r="AD753" i="20"/>
  <c r="AE753" i="20"/>
  <c r="AC754" i="20"/>
  <c r="AC753" i="20"/>
  <c r="AC752" i="20"/>
  <c r="Z524" i="20"/>
  <c r="Z523" i="20"/>
  <c r="Z522" i="20"/>
  <c r="Z497" i="20" a="1"/>
  <c r="FS553" i="20"/>
  <c r="FU552" i="20"/>
  <c r="FT552" i="20"/>
  <c r="FU554" i="20"/>
  <c r="FS552" i="20"/>
  <c r="FT554" i="20"/>
  <c r="FS554" i="20"/>
  <c r="FU553" i="20"/>
  <c r="FT553" i="20"/>
  <c r="EJ264" i="20"/>
  <c r="CB60" i="20"/>
  <c r="AG397" i="20" a="1"/>
  <c r="CM49" i="20"/>
  <c r="GI48" i="20"/>
  <c r="FU488" i="20"/>
  <c r="FU489" i="20"/>
  <c r="FT488" i="20"/>
  <c r="FU487" i="20"/>
  <c r="FT489" i="20"/>
  <c r="FS488" i="20"/>
  <c r="FT487" i="20"/>
  <c r="FS489" i="20"/>
  <c r="FS487" i="20"/>
  <c r="H55" i="20"/>
  <c r="EJ54" i="20"/>
  <c r="AY54" i="20"/>
  <c r="AR739" i="20"/>
  <c r="X739" i="20"/>
  <c r="W739" i="20"/>
  <c r="V739" i="20"/>
  <c r="X737" i="20"/>
  <c r="AT738" i="20"/>
  <c r="W737" i="20"/>
  <c r="AS738" i="20"/>
  <c r="AT737" i="20"/>
  <c r="V737" i="20"/>
  <c r="AR738" i="20"/>
  <c r="X738" i="20"/>
  <c r="AS737" i="20"/>
  <c r="AT739" i="20"/>
  <c r="W738" i="20"/>
  <c r="AR737" i="20"/>
  <c r="AS739" i="20"/>
  <c r="V738" i="20"/>
  <c r="AV532" i="20" a="1"/>
  <c r="Z569" i="20"/>
  <c r="Z568" i="20"/>
  <c r="Z567" i="20"/>
  <c r="FT418" i="20"/>
  <c r="FU417" i="20"/>
  <c r="FU416" i="20"/>
  <c r="FS418" i="20"/>
  <c r="FT417" i="20"/>
  <c r="FT416" i="20"/>
  <c r="FS417" i="20"/>
  <c r="FS416" i="20"/>
  <c r="FU418" i="20"/>
  <c r="DU67" i="20" a="1"/>
  <c r="AW447" i="20" a="1"/>
  <c r="DU89" i="20"/>
  <c r="CC90" i="20" s="1"/>
  <c r="DU88" i="20"/>
  <c r="CC89" i="20" s="1"/>
  <c r="DU87" i="20"/>
  <c r="CC88" i="20" s="1"/>
  <c r="FW94" i="20"/>
  <c r="CN95" i="20" s="1"/>
  <c r="FW93" i="20"/>
  <c r="CN94" i="20" s="1"/>
  <c r="FW92" i="20"/>
  <c r="CN93" i="20" s="1"/>
  <c r="AE578" i="20"/>
  <c r="AD578" i="20"/>
  <c r="AD579" i="20"/>
  <c r="AC579" i="20"/>
  <c r="AE577" i="20"/>
  <c r="AE579" i="20"/>
  <c r="AC577" i="20"/>
  <c r="AD577" i="20"/>
  <c r="AC578" i="20"/>
  <c r="AG269" i="20"/>
  <c r="AG268" i="20"/>
  <c r="AG267" i="20"/>
  <c r="G49" i="20"/>
  <c r="BX776" i="20"/>
  <c r="FX679" i="20"/>
  <c r="AV642" i="20" a="1"/>
  <c r="CB63" i="20"/>
  <c r="EG62" i="20"/>
  <c r="EH62" i="20" s="1"/>
  <c r="EM64" i="20"/>
  <c r="AW337" i="20" a="1"/>
  <c r="C772" i="20"/>
  <c r="O717" i="20"/>
  <c r="BX869" i="20"/>
  <c r="FX772" i="20"/>
  <c r="CV623" i="20"/>
  <c r="DK527" i="20"/>
  <c r="EX527" i="20"/>
  <c r="DM527" i="20"/>
  <c r="DL527" i="20"/>
  <c r="DM529" i="20"/>
  <c r="DM528" i="20"/>
  <c r="DK528" i="20"/>
  <c r="DK529" i="20"/>
  <c r="DL529" i="20"/>
  <c r="DL528" i="20"/>
  <c r="AV464" i="20"/>
  <c r="AV463" i="20"/>
  <c r="AV462" i="20"/>
  <c r="AM239" i="20"/>
  <c r="H240" i="20" s="1"/>
  <c r="AM238" i="20"/>
  <c r="H239" i="20" s="1"/>
  <c r="AM237" i="20"/>
  <c r="H238" i="20" s="1"/>
  <c r="C864" i="20"/>
  <c r="O797" i="20"/>
  <c r="AI624" i="20"/>
  <c r="AK623" i="20"/>
  <c r="AJ623" i="20"/>
  <c r="AI623" i="20"/>
  <c r="AK622" i="20"/>
  <c r="AJ622" i="20"/>
  <c r="AI622" i="20"/>
  <c r="AK624" i="20"/>
  <c r="AJ624" i="20"/>
  <c r="Q282" i="20" a="1"/>
  <c r="AK734" i="20"/>
  <c r="AJ734" i="20"/>
  <c r="AI734" i="20"/>
  <c r="AK732" i="20"/>
  <c r="AJ732" i="20"/>
  <c r="AI732" i="20"/>
  <c r="AK733" i="20"/>
  <c r="AJ733" i="20"/>
  <c r="AI733" i="20"/>
  <c r="AV527" i="20" a="1"/>
  <c r="AV514" i="20"/>
  <c r="AV513" i="20"/>
  <c r="AV512" i="20"/>
  <c r="Z552" i="20" a="1"/>
  <c r="FS563" i="20"/>
  <c r="FU562" i="20"/>
  <c r="FT562" i="20"/>
  <c r="FS562" i="20"/>
  <c r="FU564" i="20"/>
  <c r="FT564" i="20"/>
  <c r="FU563" i="20"/>
  <c r="FS564" i="20"/>
  <c r="FT563" i="20"/>
  <c r="EJ114" i="20"/>
  <c r="G115" i="20"/>
  <c r="FA32" i="20" a="1"/>
  <c r="A764" i="20"/>
  <c r="M677" i="20"/>
  <c r="FO564" i="20"/>
  <c r="FO562" i="20"/>
  <c r="FO563" i="20"/>
  <c r="FN562" i="20"/>
  <c r="FM562" i="20"/>
  <c r="FM564" i="20"/>
  <c r="FN564" i="20"/>
  <c r="FN563" i="20"/>
  <c r="FM563" i="20"/>
  <c r="Q277" i="20" a="1"/>
  <c r="CU764" i="20"/>
  <c r="DR670" i="20"/>
  <c r="DS668" i="20"/>
  <c r="DQ670" i="20"/>
  <c r="DR668" i="20"/>
  <c r="DS669" i="20"/>
  <c r="DQ668" i="20"/>
  <c r="DR669" i="20"/>
  <c r="EW668" i="20"/>
  <c r="DQ669" i="20"/>
  <c r="DS670" i="20"/>
  <c r="FO512" i="20"/>
  <c r="FN514" i="20"/>
  <c r="FN512" i="20"/>
  <c r="FO513" i="20"/>
  <c r="FO514" i="20"/>
  <c r="FM513" i="20"/>
  <c r="FM514" i="20"/>
  <c r="FN513" i="20"/>
  <c r="FM512" i="20"/>
  <c r="AM232" i="20" a="1"/>
  <c r="AM312" i="20" a="1"/>
  <c r="EJ229" i="20"/>
  <c r="G230" i="20"/>
  <c r="CB23" i="20"/>
  <c r="EG22" i="20"/>
  <c r="EM24" i="20"/>
  <c r="G145" i="20"/>
  <c r="EJ144" i="20"/>
  <c r="AE583" i="20"/>
  <c r="AD583" i="20"/>
  <c r="AD584" i="20"/>
  <c r="AC584" i="20"/>
  <c r="AC583" i="20"/>
  <c r="AE582" i="20"/>
  <c r="AE584" i="20"/>
  <c r="AC582" i="20"/>
  <c r="AD582" i="20"/>
  <c r="EK13" i="20"/>
  <c r="CV578" i="20"/>
  <c r="DM483" i="20"/>
  <c r="DL482" i="20"/>
  <c r="DL483" i="20"/>
  <c r="EX482" i="20"/>
  <c r="DK482" i="20"/>
  <c r="DM482" i="20"/>
  <c r="DM484" i="20"/>
  <c r="DK483" i="20"/>
  <c r="DL484" i="20"/>
  <c r="DK484" i="20"/>
  <c r="B871" i="20"/>
  <c r="N832" i="20"/>
  <c r="DU42" i="20" a="1"/>
  <c r="BX685" i="20"/>
  <c r="FX588" i="20"/>
  <c r="CV749" i="20"/>
  <c r="DL654" i="20"/>
  <c r="DM655" i="20"/>
  <c r="EX653" i="20"/>
  <c r="DM654" i="20"/>
  <c r="DK654" i="20"/>
  <c r="DL655" i="20"/>
  <c r="DK655" i="20"/>
  <c r="DM653" i="20"/>
  <c r="DL653" i="20"/>
  <c r="DK653" i="20"/>
  <c r="BW874" i="20"/>
  <c r="FB777" i="20"/>
  <c r="AM212" i="20" a="1"/>
  <c r="AE732" i="20"/>
  <c r="AC732" i="20"/>
  <c r="AD732" i="20"/>
  <c r="AC734" i="20"/>
  <c r="AD733" i="20"/>
  <c r="AD734" i="20"/>
  <c r="AE734" i="20"/>
  <c r="AC733" i="20"/>
  <c r="AE733" i="20"/>
  <c r="GI77" i="20"/>
  <c r="CM78" i="20"/>
  <c r="EG93" i="20"/>
  <c r="G125" i="20"/>
  <c r="EJ124" i="20"/>
  <c r="BX868" i="20"/>
  <c r="FX771" i="20"/>
  <c r="G200" i="20"/>
  <c r="Z572" i="20" a="1"/>
  <c r="G64" i="20"/>
  <c r="AY63" i="20"/>
  <c r="EJ63" i="20"/>
  <c r="N847" i="20"/>
  <c r="B874" i="20"/>
  <c r="AI729" i="20"/>
  <c r="AK727" i="20"/>
  <c r="AJ727" i="20"/>
  <c r="AI727" i="20"/>
  <c r="AK728" i="20"/>
  <c r="AJ728" i="20"/>
  <c r="AI728" i="20"/>
  <c r="AK729" i="20"/>
  <c r="AJ729" i="20"/>
  <c r="AW407" i="20" a="1"/>
  <c r="W629" i="20"/>
  <c r="AS628" i="20"/>
  <c r="V629" i="20"/>
  <c r="AR628" i="20"/>
  <c r="X628" i="20"/>
  <c r="W628" i="20"/>
  <c r="V628" i="20"/>
  <c r="X627" i="20"/>
  <c r="W627" i="20"/>
  <c r="AT629" i="20"/>
  <c r="AT627" i="20"/>
  <c r="V627" i="20"/>
  <c r="AS629" i="20"/>
  <c r="AS627" i="20"/>
  <c r="AR629" i="20"/>
  <c r="X629" i="20"/>
  <c r="AT628" i="20"/>
  <c r="AR627" i="20"/>
  <c r="FO517" i="20"/>
  <c r="FN517" i="20"/>
  <c r="FO519" i="20"/>
  <c r="FM519" i="20"/>
  <c r="FO518" i="20"/>
  <c r="FN518" i="20"/>
  <c r="FN519" i="20"/>
  <c r="FM517" i="20"/>
  <c r="FM518" i="20"/>
  <c r="AV597" i="20" a="1"/>
  <c r="FA67" i="20" a="1"/>
  <c r="CM50" i="20"/>
  <c r="CM23" i="20"/>
  <c r="GO24" i="20"/>
  <c r="GI22" i="20"/>
  <c r="EK24" i="20"/>
  <c r="H53" i="20"/>
  <c r="EJ52" i="20"/>
  <c r="AY52" i="20"/>
  <c r="AZ52" i="20" s="1"/>
  <c r="C871" i="20"/>
  <c r="O832" i="20"/>
  <c r="Q322" i="20" a="1"/>
  <c r="Z459" i="20"/>
  <c r="Z458" i="20"/>
  <c r="Z457" i="20"/>
  <c r="AG467" i="20" a="1"/>
  <c r="AG307" i="20" a="1"/>
  <c r="G134" i="20"/>
  <c r="EJ133" i="20"/>
  <c r="B763" i="20"/>
  <c r="N672" i="20"/>
  <c r="G50" i="20"/>
  <c r="W714" i="20"/>
  <c r="V714" i="20"/>
  <c r="X712" i="20"/>
  <c r="AT713" i="20"/>
  <c r="W712" i="20"/>
  <c r="AS713" i="20"/>
  <c r="AT712" i="20"/>
  <c r="V712" i="20"/>
  <c r="AR713" i="20"/>
  <c r="X713" i="20"/>
  <c r="AS712" i="20"/>
  <c r="AT714" i="20"/>
  <c r="W713" i="20"/>
  <c r="AR712" i="20"/>
  <c r="AS714" i="20"/>
  <c r="V713" i="20"/>
  <c r="AR714" i="20"/>
  <c r="X714" i="20"/>
  <c r="EK138" i="20"/>
  <c r="EK140" i="20"/>
  <c r="AE634" i="20"/>
  <c r="AE632" i="20"/>
  <c r="AD632" i="20"/>
  <c r="AD633" i="20"/>
  <c r="AC632" i="20"/>
  <c r="AE633" i="20"/>
  <c r="AC633" i="20"/>
  <c r="AC634" i="20"/>
  <c r="AD634" i="20"/>
  <c r="AM259" i="20"/>
  <c r="H260" i="20" s="1"/>
  <c r="AM258" i="20"/>
  <c r="H259" i="20" s="1"/>
  <c r="AM257" i="20"/>
  <c r="H258" i="20" s="1"/>
  <c r="DU52" i="20" a="1"/>
  <c r="AZ22" i="20"/>
  <c r="FQ59" i="20"/>
  <c r="FQ58" i="20"/>
  <c r="FQ57" i="20"/>
  <c r="AI722" i="20"/>
  <c r="AK723" i="20"/>
  <c r="AJ723" i="20"/>
  <c r="AI723" i="20"/>
  <c r="AK724" i="20"/>
  <c r="AJ724" i="20"/>
  <c r="AI724" i="20"/>
  <c r="AK722" i="20"/>
  <c r="AJ722" i="20"/>
  <c r="AY7" i="20"/>
  <c r="EJ7" i="20"/>
  <c r="G8" i="20"/>
  <c r="AV617" i="20" a="1"/>
  <c r="DU34" i="20"/>
  <c r="DU33" i="20"/>
  <c r="DU32" i="20"/>
  <c r="Z394" i="20"/>
  <c r="Z393" i="20"/>
  <c r="Z392" i="20"/>
  <c r="BX691" i="20"/>
  <c r="FX594" i="20"/>
  <c r="A772" i="20"/>
  <c r="M717" i="20"/>
  <c r="BW685" i="20"/>
  <c r="FB588" i="20"/>
  <c r="A870" i="20"/>
  <c r="M827" i="20"/>
  <c r="AR584" i="20"/>
  <c r="X584" i="20"/>
  <c r="AS583" i="20"/>
  <c r="W584" i="20"/>
  <c r="AR583" i="20"/>
  <c r="X583" i="20"/>
  <c r="X582" i="20"/>
  <c r="V584" i="20"/>
  <c r="W583" i="20"/>
  <c r="W582" i="20"/>
  <c r="V583" i="20"/>
  <c r="AT582" i="20"/>
  <c r="V582" i="20"/>
  <c r="AS582" i="20"/>
  <c r="AR582" i="20"/>
  <c r="AT584" i="20"/>
  <c r="AS584" i="20"/>
  <c r="AT583" i="20"/>
  <c r="Z504" i="20"/>
  <c r="Z503" i="20"/>
  <c r="Z502" i="20"/>
  <c r="AM49" i="20"/>
  <c r="H50" i="20" s="1"/>
  <c r="AM48" i="20"/>
  <c r="H49" i="20" s="1"/>
  <c r="AM47" i="20"/>
  <c r="H48" i="20" s="1"/>
  <c r="CY54" i="20"/>
  <c r="CY53" i="20"/>
  <c r="CY52" i="20"/>
  <c r="G33" i="20"/>
  <c r="EJ32" i="20"/>
  <c r="AY32" i="20"/>
  <c r="CV759" i="20"/>
  <c r="DL663" i="20"/>
  <c r="DK663" i="20"/>
  <c r="DM664" i="20"/>
  <c r="EX663" i="20"/>
  <c r="DL664" i="20"/>
  <c r="DK664" i="20"/>
  <c r="DL665" i="20"/>
  <c r="DK665" i="20"/>
  <c r="DM663" i="20"/>
  <c r="DM665" i="20"/>
  <c r="CV754" i="20"/>
  <c r="EX658" i="20"/>
  <c r="DM659" i="20"/>
  <c r="DL658" i="20"/>
  <c r="DK658" i="20"/>
  <c r="DM658" i="20"/>
  <c r="DL660" i="20"/>
  <c r="DK660" i="20"/>
  <c r="DM660" i="20"/>
  <c r="DL659" i="20"/>
  <c r="DK659" i="20"/>
  <c r="Z389" i="20"/>
  <c r="Z388" i="20"/>
  <c r="Z387" i="20"/>
  <c r="AV392" i="20"/>
  <c r="AV394" i="20"/>
  <c r="AV393" i="20"/>
  <c r="AV487" i="20" a="1"/>
  <c r="AW268" i="20"/>
  <c r="AW267" i="20"/>
  <c r="AW269" i="20"/>
  <c r="B764" i="20"/>
  <c r="N677" i="20"/>
  <c r="AW223" i="20"/>
  <c r="AW222" i="20"/>
  <c r="AW224" i="20"/>
  <c r="EK3" i="20"/>
  <c r="FU473" i="20"/>
  <c r="FU472" i="20"/>
  <c r="FT473" i="20"/>
  <c r="FT472" i="20"/>
  <c r="FU471" i="20"/>
  <c r="FS473" i="20"/>
  <c r="FS472" i="20"/>
  <c r="FT471" i="20"/>
  <c r="FS471" i="20"/>
  <c r="EM93" i="20"/>
  <c r="AV543" i="20"/>
  <c r="AV542" i="20"/>
  <c r="AV544" i="20"/>
  <c r="AD617" i="20"/>
  <c r="AC617" i="20"/>
  <c r="AE619" i="20"/>
  <c r="AE617" i="20"/>
  <c r="AC619" i="20"/>
  <c r="AE618" i="20"/>
  <c r="AD619" i="20"/>
  <c r="AC618" i="20"/>
  <c r="AD618" i="20"/>
  <c r="O847" i="20"/>
  <c r="C874" i="20"/>
  <c r="EK12" i="20"/>
  <c r="CV628" i="20"/>
  <c r="DM533" i="20"/>
  <c r="DM532" i="20"/>
  <c r="DL533" i="20"/>
  <c r="DL532" i="20"/>
  <c r="DK532" i="20"/>
  <c r="EX532" i="20"/>
  <c r="DK533" i="20"/>
  <c r="DL534" i="20"/>
  <c r="DK534" i="20"/>
  <c r="DM534" i="20"/>
  <c r="Z492" i="20" a="1"/>
  <c r="CU603" i="20"/>
  <c r="DQ509" i="20"/>
  <c r="DR507" i="20"/>
  <c r="DQ507" i="20"/>
  <c r="EW507" i="20"/>
  <c r="DS508" i="20"/>
  <c r="DR508" i="20"/>
  <c r="DQ508" i="20"/>
  <c r="DS509" i="20"/>
  <c r="DR509" i="20"/>
  <c r="DS507" i="20"/>
  <c r="B870" i="20"/>
  <c r="N827" i="20"/>
  <c r="AT594" i="20"/>
  <c r="W593" i="20"/>
  <c r="AR592" i="20"/>
  <c r="AS594" i="20"/>
  <c r="V593" i="20"/>
  <c r="AR594" i="20"/>
  <c r="X594" i="20"/>
  <c r="W594" i="20"/>
  <c r="V594" i="20"/>
  <c r="X592" i="20"/>
  <c r="AT593" i="20"/>
  <c r="W592" i="20"/>
  <c r="AS593" i="20"/>
  <c r="AT592" i="20"/>
  <c r="V592" i="20"/>
  <c r="AR593" i="20"/>
  <c r="X593" i="20"/>
  <c r="AS592" i="20"/>
  <c r="CM79" i="20"/>
  <c r="AD707" i="20"/>
  <c r="AE709" i="20"/>
  <c r="AC707" i="20"/>
  <c r="AE707" i="20"/>
  <c r="AE708" i="20"/>
  <c r="AD709" i="20"/>
  <c r="AD708" i="20"/>
  <c r="AC709" i="20"/>
  <c r="AC708" i="20"/>
  <c r="AV657" i="20" a="1"/>
  <c r="AC604" i="20"/>
  <c r="AD602" i="20"/>
  <c r="AE602" i="20"/>
  <c r="AC603" i="20"/>
  <c r="AD604" i="20"/>
  <c r="AE604" i="20"/>
  <c r="AD603" i="20"/>
  <c r="AC602" i="20"/>
  <c r="AE603" i="20"/>
  <c r="AG273" i="20"/>
  <c r="AG272" i="20"/>
  <c r="AG274" i="20"/>
  <c r="G65" i="20"/>
  <c r="AY64" i="20"/>
  <c r="EJ64" i="20"/>
  <c r="A869" i="20"/>
  <c r="M822" i="20"/>
  <c r="FS499" i="20"/>
  <c r="FS497" i="20"/>
  <c r="FU498" i="20"/>
  <c r="FT498" i="20"/>
  <c r="FS498" i="20"/>
  <c r="FU499" i="20"/>
  <c r="FU497" i="20"/>
  <c r="FT499" i="20"/>
  <c r="FT497" i="20"/>
  <c r="Q314" i="20"/>
  <c r="G315" i="20" s="1"/>
  <c r="Q313" i="20"/>
  <c r="G314" i="20" s="1"/>
  <c r="Q312" i="20"/>
  <c r="C773" i="20"/>
  <c r="O722" i="20"/>
  <c r="FU408" i="20"/>
  <c r="FT408" i="20"/>
  <c r="FU407" i="20"/>
  <c r="FU406" i="20"/>
  <c r="FS408" i="20"/>
  <c r="FT407" i="20"/>
  <c r="FT406" i="20"/>
  <c r="FS407" i="20"/>
  <c r="FS406" i="20"/>
  <c r="BW772" i="20"/>
  <c r="FB675" i="20"/>
  <c r="AW254" i="20"/>
  <c r="AW253" i="20"/>
  <c r="AW252" i="20"/>
  <c r="BX682" i="20"/>
  <c r="FX585" i="20"/>
  <c r="CM48" i="20"/>
  <c r="AW299" i="20"/>
  <c r="AW298" i="20"/>
  <c r="AW297" i="20"/>
  <c r="GO22" i="20"/>
  <c r="CM24" i="20"/>
  <c r="GI23" i="20"/>
  <c r="AZ24" i="20"/>
  <c r="FT529" i="20"/>
  <c r="FT528" i="20"/>
  <c r="FS529" i="20"/>
  <c r="FS528" i="20"/>
  <c r="FU527" i="20"/>
  <c r="FT527" i="20"/>
  <c r="FS527" i="20"/>
  <c r="FU529" i="20"/>
  <c r="FU528" i="20"/>
  <c r="Z439" i="20"/>
  <c r="Z438" i="20"/>
  <c r="Z437" i="20"/>
  <c r="AV662" i="20" a="1"/>
  <c r="AV564" i="20"/>
  <c r="AV563" i="20"/>
  <c r="AV562" i="20"/>
  <c r="EJ134" i="20"/>
  <c r="G135" i="20"/>
  <c r="Q28" i="20"/>
  <c r="Q27" i="20"/>
  <c r="Q29" i="20"/>
  <c r="C866" i="20"/>
  <c r="O807" i="20"/>
  <c r="AV444" i="20"/>
  <c r="AV443" i="20"/>
  <c r="AV442" i="20"/>
  <c r="B774" i="20"/>
  <c r="N727" i="20"/>
  <c r="Q224" i="20"/>
  <c r="Q223" i="20"/>
  <c r="G224" i="20" s="1"/>
  <c r="Q222" i="20"/>
  <c r="G223" i="20" s="1"/>
  <c r="BW879" i="20"/>
  <c r="FB782" i="20"/>
  <c r="FN441" i="20"/>
  <c r="FO443" i="20"/>
  <c r="FN443" i="20"/>
  <c r="FM442" i="20"/>
  <c r="FM441" i="20"/>
  <c r="FO442" i="20"/>
  <c r="FN442" i="20"/>
  <c r="FO441" i="20"/>
  <c r="FM443" i="20"/>
  <c r="Q177" i="20" a="1"/>
  <c r="EK22" i="20"/>
  <c r="A868" i="20"/>
  <c r="M817" i="20"/>
  <c r="EJ8" i="20"/>
  <c r="G9" i="20"/>
  <c r="AY8" i="20"/>
  <c r="W654" i="20"/>
  <c r="X652" i="20"/>
  <c r="V654" i="20"/>
  <c r="W652" i="20"/>
  <c r="AT652" i="20"/>
  <c r="V652" i="20"/>
  <c r="AT653" i="20"/>
  <c r="AS652" i="20"/>
  <c r="AS653" i="20"/>
  <c r="AR652" i="20"/>
  <c r="AT654" i="20"/>
  <c r="AR653" i="20"/>
  <c r="X653" i="20"/>
  <c r="AS654" i="20"/>
  <c r="W653" i="20"/>
  <c r="AR654" i="20"/>
  <c r="X654" i="20"/>
  <c r="V653" i="20"/>
  <c r="AG472" i="20" a="1"/>
  <c r="AM322" i="20" a="1"/>
  <c r="AW347" i="20" a="1"/>
  <c r="Z557" i="20" a="1"/>
  <c r="Q127" i="20" a="1"/>
  <c r="C764" i="20"/>
  <c r="O677" i="20"/>
  <c r="AK714" i="20"/>
  <c r="AJ714" i="20"/>
  <c r="AI714" i="20"/>
  <c r="AK712" i="20"/>
  <c r="AJ712" i="20"/>
  <c r="AI712" i="20"/>
  <c r="AK713" i="20"/>
  <c r="AJ713" i="20"/>
  <c r="AI713" i="20"/>
  <c r="CU674" i="20"/>
  <c r="DS579" i="20"/>
  <c r="DS580" i="20"/>
  <c r="DR579" i="20"/>
  <c r="DR580" i="20"/>
  <c r="DQ579" i="20"/>
  <c r="DS578" i="20"/>
  <c r="DQ580" i="20"/>
  <c r="DR578" i="20"/>
  <c r="EW578" i="20"/>
  <c r="DQ578" i="20"/>
  <c r="AY33" i="20"/>
  <c r="EJ33" i="20"/>
  <c r="G34" i="20"/>
  <c r="FO476" i="20"/>
  <c r="FN476" i="20"/>
  <c r="FM476" i="20"/>
  <c r="FO477" i="20"/>
  <c r="FM478" i="20"/>
  <c r="FN477" i="20"/>
  <c r="FM477" i="20"/>
  <c r="FO478" i="20"/>
  <c r="FN478" i="20"/>
  <c r="AD624" i="20"/>
  <c r="AC624" i="20"/>
  <c r="AE624" i="20"/>
  <c r="AE622" i="20"/>
  <c r="AD623" i="20"/>
  <c r="AC623" i="20"/>
  <c r="AC622" i="20"/>
  <c r="AE623" i="20"/>
  <c r="AD622" i="20"/>
  <c r="AE652" i="20"/>
  <c r="AE653" i="20"/>
  <c r="AD652" i="20"/>
  <c r="AC654" i="20"/>
  <c r="AC652" i="20"/>
  <c r="AE654" i="20"/>
  <c r="AC653" i="20"/>
  <c r="AD653" i="20"/>
  <c r="AD654" i="20"/>
  <c r="CV714" i="20"/>
  <c r="DM618" i="20"/>
  <c r="DL618" i="20"/>
  <c r="DK618" i="20"/>
  <c r="EX618" i="20"/>
  <c r="DM620" i="20"/>
  <c r="DK620" i="20"/>
  <c r="DM619" i="20"/>
  <c r="DL619" i="20"/>
  <c r="DL620" i="20"/>
  <c r="DK619" i="20"/>
  <c r="FW29" i="20"/>
  <c r="CN30" i="20" s="1"/>
  <c r="FW28" i="20"/>
  <c r="CN29" i="20" s="1"/>
  <c r="FW27" i="20"/>
  <c r="CN28" i="20" s="1"/>
  <c r="BW692" i="20"/>
  <c r="FB595" i="20"/>
  <c r="Z477" i="20"/>
  <c r="Z479" i="20"/>
  <c r="Z478" i="20"/>
  <c r="AV519" i="20"/>
  <c r="AV518" i="20"/>
  <c r="AV517" i="20"/>
  <c r="AZ13" i="20"/>
  <c r="AT589" i="20"/>
  <c r="AT588" i="20"/>
  <c r="AS589" i="20"/>
  <c r="AS588" i="20"/>
  <c r="AR589" i="20"/>
  <c r="X589" i="20"/>
  <c r="AR588" i="20"/>
  <c r="X588" i="20"/>
  <c r="X587" i="20"/>
  <c r="W589" i="20"/>
  <c r="W588" i="20"/>
  <c r="W587" i="20"/>
  <c r="V589" i="20"/>
  <c r="V588" i="20"/>
  <c r="AT587" i="20"/>
  <c r="V587" i="20"/>
  <c r="AS587" i="20"/>
  <c r="AR587" i="20"/>
  <c r="Z443" i="20"/>
  <c r="Z442" i="20"/>
  <c r="Z444" i="20"/>
  <c r="FW64" i="20"/>
  <c r="CN65" i="20" s="1"/>
  <c r="FW63" i="20"/>
  <c r="CN64" i="20" s="1"/>
  <c r="FW62" i="20"/>
  <c r="CN63" i="20" s="1"/>
  <c r="B771" i="20"/>
  <c r="N712" i="20"/>
  <c r="W754" i="20"/>
  <c r="W752" i="20"/>
  <c r="V754" i="20"/>
  <c r="AT753" i="20"/>
  <c r="AT752" i="20"/>
  <c r="V752" i="20"/>
  <c r="AS753" i="20"/>
  <c r="AS752" i="20"/>
  <c r="AR753" i="20"/>
  <c r="X753" i="20"/>
  <c r="AR752" i="20"/>
  <c r="W753" i="20"/>
  <c r="AT754" i="20"/>
  <c r="V753" i="20"/>
  <c r="AS754" i="20"/>
  <c r="AR754" i="20"/>
  <c r="X754" i="20"/>
  <c r="X752" i="20"/>
  <c r="CV684" i="20"/>
  <c r="DK588" i="20"/>
  <c r="EX588" i="20"/>
  <c r="DM588" i="20"/>
  <c r="DL588" i="20"/>
  <c r="DK590" i="20"/>
  <c r="DL590" i="20"/>
  <c r="DL589" i="20"/>
  <c r="DM590" i="20"/>
  <c r="DM589" i="20"/>
  <c r="DK589" i="20"/>
  <c r="FQ53" i="20"/>
  <c r="FQ52" i="20"/>
  <c r="FQ54" i="20"/>
  <c r="AZ12" i="20"/>
  <c r="C766" i="20"/>
  <c r="O687" i="20"/>
  <c r="CM80" i="20"/>
  <c r="GO78" i="20"/>
  <c r="GI79" i="20"/>
  <c r="B865" i="20"/>
  <c r="N802" i="20"/>
  <c r="AM207" i="20" a="1"/>
  <c r="B768" i="20"/>
  <c r="N697" i="20"/>
  <c r="Z519" i="20"/>
  <c r="Z518" i="20"/>
  <c r="Z517" i="20"/>
  <c r="EJ62" i="20"/>
  <c r="AY62" i="20"/>
  <c r="G63" i="20"/>
  <c r="BX884" i="20"/>
  <c r="FX787" i="20"/>
  <c r="EM94" i="20"/>
  <c r="Q257" i="20" a="1"/>
  <c r="CU598" i="20"/>
  <c r="EW502" i="20"/>
  <c r="DS503" i="20"/>
  <c r="DR503" i="20"/>
  <c r="DQ503" i="20"/>
  <c r="DS504" i="20"/>
  <c r="DR504" i="20"/>
  <c r="DS502" i="20"/>
  <c r="DQ504" i="20"/>
  <c r="DR502" i="20"/>
  <c r="DQ502" i="20"/>
  <c r="AG429" i="20"/>
  <c r="AG428" i="20"/>
  <c r="AG427" i="20"/>
  <c r="AM89" i="20"/>
  <c r="H90" i="20" s="1"/>
  <c r="AM88" i="20"/>
  <c r="H89" i="20" s="1"/>
  <c r="AM87" i="20"/>
  <c r="H88" i="20" s="1"/>
  <c r="CV709" i="20"/>
  <c r="DM613" i="20"/>
  <c r="DL613" i="20"/>
  <c r="DK613" i="20"/>
  <c r="EX613" i="20"/>
  <c r="DL614" i="20"/>
  <c r="DL615" i="20"/>
  <c r="DK614" i="20"/>
  <c r="DK615" i="20"/>
  <c r="DM614" i="20"/>
  <c r="DM615" i="20"/>
  <c r="AG367" i="20" a="1"/>
  <c r="AK654" i="20"/>
  <c r="AI653" i="20"/>
  <c r="AJ654" i="20"/>
  <c r="AK652" i="20"/>
  <c r="AI654" i="20"/>
  <c r="AJ652" i="20"/>
  <c r="AI652" i="20"/>
  <c r="AK653" i="20"/>
  <c r="AJ653" i="20"/>
  <c r="AM317" i="20" a="1"/>
  <c r="AV612" i="20" a="1"/>
  <c r="GO23" i="20"/>
  <c r="CM25" i="20"/>
  <c r="GI24" i="20"/>
  <c r="EM39" i="20"/>
  <c r="CB38" i="20"/>
  <c r="EG37" i="20"/>
  <c r="FA19" i="20"/>
  <c r="FA18" i="20"/>
  <c r="FA17" i="20"/>
  <c r="Q244" i="20"/>
  <c r="Q243" i="20"/>
  <c r="G244" i="20" s="1"/>
  <c r="Q242" i="20"/>
  <c r="G243" i="20" s="1"/>
  <c r="CU608" i="20"/>
  <c r="DS514" i="20"/>
  <c r="DR514" i="20"/>
  <c r="DS512" i="20"/>
  <c r="DQ514" i="20"/>
  <c r="DR512" i="20"/>
  <c r="DQ512" i="20"/>
  <c r="EW512" i="20"/>
  <c r="DS513" i="20"/>
  <c r="DR513" i="20"/>
  <c r="DQ513" i="20"/>
  <c r="CY84" i="20"/>
  <c r="CY83" i="20"/>
  <c r="CY82" i="20"/>
  <c r="AV549" i="20"/>
  <c r="AV548" i="20"/>
  <c r="AV547" i="20"/>
  <c r="AD667" i="20"/>
  <c r="AE669" i="20"/>
  <c r="AD668" i="20"/>
  <c r="AC669" i="20"/>
  <c r="AC667" i="20"/>
  <c r="AC668" i="20"/>
  <c r="AD669" i="20"/>
  <c r="AE668" i="20"/>
  <c r="AE667" i="20"/>
  <c r="AK579" i="20"/>
  <c r="AJ579" i="20"/>
  <c r="AK578" i="20"/>
  <c r="AI579" i="20"/>
  <c r="AJ578" i="20"/>
  <c r="AK577" i="20"/>
  <c r="AI578" i="20"/>
  <c r="AJ577" i="20"/>
  <c r="AI577" i="20"/>
  <c r="Z537" i="20" a="1"/>
  <c r="AM39" i="20"/>
  <c r="AM38" i="20"/>
  <c r="AM37" i="20"/>
  <c r="FO413" i="20"/>
  <c r="FN411" i="20"/>
  <c r="FO412" i="20"/>
  <c r="FO411" i="20"/>
  <c r="FN413" i="20"/>
  <c r="FM412" i="20"/>
  <c r="FM411" i="20"/>
  <c r="FN412" i="20"/>
  <c r="FM413" i="20"/>
  <c r="BX782" i="20"/>
  <c r="FX685" i="20"/>
  <c r="BH77" i="20"/>
  <c r="BG77" i="20"/>
  <c r="BF77" i="20"/>
  <c r="BE77" i="20"/>
  <c r="BD77" i="20"/>
  <c r="BC77" i="20"/>
  <c r="J23" i="20"/>
  <c r="BI77" i="20" s="1"/>
  <c r="B1624" i="20" s="1"/>
  <c r="B1644" i="20" s="1"/>
  <c r="EG47" i="20"/>
  <c r="EH47" i="20" s="1"/>
  <c r="EM49" i="20"/>
  <c r="CB48" i="20"/>
  <c r="G10" i="20"/>
  <c r="EJ9" i="20"/>
  <c r="AY9" i="20"/>
  <c r="C778" i="20"/>
  <c r="O747" i="20"/>
  <c r="Q234" i="20"/>
  <c r="Q233" i="20"/>
  <c r="G234" i="20" s="1"/>
  <c r="Q232" i="20"/>
  <c r="G233" i="20" s="1"/>
  <c r="AS649" i="20"/>
  <c r="V648" i="20"/>
  <c r="AR649" i="20"/>
  <c r="X649" i="20"/>
  <c r="W649" i="20"/>
  <c r="X647" i="20"/>
  <c r="V649" i="20"/>
  <c r="W647" i="20"/>
  <c r="AT648" i="20"/>
  <c r="AT647" i="20"/>
  <c r="V647" i="20"/>
  <c r="AS648" i="20"/>
  <c r="AS647" i="20"/>
  <c r="AR648" i="20"/>
  <c r="X648" i="20"/>
  <c r="AR647" i="20"/>
  <c r="AT649" i="20"/>
  <c r="W648" i="20"/>
  <c r="AG337" i="20" a="1"/>
  <c r="AM172" i="20" a="1"/>
  <c r="FW67" i="20" a="1"/>
  <c r="AM99" i="20"/>
  <c r="AM98" i="20"/>
  <c r="AM97" i="20"/>
  <c r="H98" i="20" s="1"/>
  <c r="AW364" i="20"/>
  <c r="AW363" i="20"/>
  <c r="AW362" i="20"/>
  <c r="AW472" i="20" a="1"/>
  <c r="AV557" i="20" a="1"/>
  <c r="A875" i="20"/>
  <c r="M852" i="20"/>
  <c r="A866" i="20"/>
  <c r="M807" i="20"/>
  <c r="AZ83" i="20"/>
  <c r="AY34" i="20"/>
  <c r="EJ34" i="20"/>
  <c r="G35" i="20"/>
  <c r="B772" i="20"/>
  <c r="N717" i="20"/>
  <c r="AZ4" i="20"/>
  <c r="B778" i="20"/>
  <c r="N747" i="20"/>
  <c r="AM127" i="20" a="1"/>
  <c r="AM332" i="20" a="1"/>
  <c r="AD609" i="20"/>
  <c r="AD607" i="20"/>
  <c r="AE609" i="20"/>
  <c r="AE607" i="20"/>
  <c r="AD608" i="20"/>
  <c r="AC607" i="20"/>
  <c r="AC608" i="20"/>
  <c r="AE608" i="20"/>
  <c r="AC609" i="20"/>
  <c r="AW342" i="20" a="1"/>
  <c r="AZ82" i="20"/>
  <c r="Q147" i="20" a="1"/>
  <c r="Q252" i="20" a="1"/>
  <c r="AV434" i="20"/>
  <c r="AV433" i="20"/>
  <c r="AV432" i="20"/>
  <c r="C765" i="20"/>
  <c r="O682" i="20"/>
  <c r="AZ3" i="20"/>
  <c r="CU663" i="20"/>
  <c r="DR568" i="20"/>
  <c r="DQ568" i="20"/>
  <c r="DS569" i="20"/>
  <c r="DR569" i="20"/>
  <c r="DQ569" i="20"/>
  <c r="DS568" i="20"/>
  <c r="EW567" i="20"/>
  <c r="DS567" i="20"/>
  <c r="DR567" i="20"/>
  <c r="DQ567" i="20"/>
  <c r="Q332" i="20" a="1"/>
  <c r="EG94" i="20"/>
  <c r="AK682" i="20"/>
  <c r="AJ682" i="20"/>
  <c r="AK684" i="20"/>
  <c r="AI682" i="20"/>
  <c r="AJ684" i="20"/>
  <c r="AI684" i="20"/>
  <c r="AK683" i="20"/>
  <c r="AJ683" i="20"/>
  <c r="AI683" i="20"/>
  <c r="AZ77" i="20"/>
  <c r="BE75" i="20"/>
  <c r="BD75" i="20"/>
  <c r="BC75" i="20"/>
  <c r="BH75" i="20"/>
  <c r="BG75" i="20"/>
  <c r="J13" i="20"/>
  <c r="BI75" i="20" s="1"/>
  <c r="B1622" i="20" s="1"/>
  <c r="B1642" i="20" s="1"/>
  <c r="BF75" i="20"/>
  <c r="FQ83" i="20"/>
  <c r="FQ82" i="20"/>
  <c r="FQ84" i="20"/>
  <c r="AW452" i="20" a="1"/>
  <c r="GG89" i="20"/>
  <c r="GG88" i="20"/>
  <c r="GG87" i="20"/>
  <c r="FW87" i="20" s="1" a="1"/>
  <c r="FW19" i="20"/>
  <c r="CN20" i="20" s="1"/>
  <c r="FW18" i="20"/>
  <c r="CN19" i="20" s="1"/>
  <c r="FW17" i="20"/>
  <c r="CN18" i="20" s="1"/>
  <c r="Z637" i="20" a="1"/>
  <c r="Z657" i="20" a="1"/>
  <c r="AI738" i="20"/>
  <c r="AK739" i="20"/>
  <c r="AJ739" i="20"/>
  <c r="AI739" i="20"/>
  <c r="AK737" i="20"/>
  <c r="AJ737" i="20"/>
  <c r="AI737" i="20"/>
  <c r="AK738" i="20"/>
  <c r="AJ738" i="20"/>
  <c r="AG422" i="20" a="1"/>
  <c r="FA37" i="20" a="1"/>
  <c r="AV497" i="20" a="1"/>
  <c r="CU689" i="20"/>
  <c r="DQ594" i="20"/>
  <c r="DS595" i="20"/>
  <c r="DR595" i="20"/>
  <c r="DS593" i="20"/>
  <c r="DQ595" i="20"/>
  <c r="DR593" i="20"/>
  <c r="DS594" i="20"/>
  <c r="DQ593" i="20"/>
  <c r="DR594" i="20"/>
  <c r="EW593" i="20"/>
  <c r="Z482" i="20" a="1"/>
  <c r="EG92" i="20"/>
  <c r="AD593" i="20"/>
  <c r="AE592" i="20"/>
  <c r="AC593" i="20"/>
  <c r="AD592" i="20"/>
  <c r="AE594" i="20"/>
  <c r="AC592" i="20"/>
  <c r="AE593" i="20"/>
  <c r="AC594" i="20"/>
  <c r="AD594" i="20"/>
  <c r="AM292" i="20" a="1"/>
  <c r="FS451" i="20"/>
  <c r="FU453" i="20"/>
  <c r="FT453" i="20"/>
  <c r="FU452" i="20"/>
  <c r="FS453" i="20"/>
  <c r="FT452" i="20"/>
  <c r="FU451" i="20"/>
  <c r="FS452" i="20"/>
  <c r="FT451" i="20"/>
  <c r="AM157" i="20" a="1"/>
  <c r="A778" i="20"/>
  <c r="M747" i="20"/>
  <c r="CM8" i="20"/>
  <c r="EM37" i="20"/>
  <c r="CB39" i="20"/>
  <c r="EG38" i="20"/>
  <c r="BW686" i="20"/>
  <c r="FB589" i="20"/>
  <c r="FU443" i="20"/>
  <c r="FT443" i="20"/>
  <c r="FU442" i="20"/>
  <c r="FU441" i="20"/>
  <c r="FS443" i="20"/>
  <c r="FT442" i="20"/>
  <c r="FT441" i="20"/>
  <c r="FS442" i="20"/>
  <c r="FS441" i="20"/>
  <c r="CU633" i="20"/>
  <c r="DR538" i="20"/>
  <c r="DQ538" i="20"/>
  <c r="DS539" i="20"/>
  <c r="DR539" i="20"/>
  <c r="DS537" i="20"/>
  <c r="DQ539" i="20"/>
  <c r="DR537" i="20"/>
  <c r="DQ537" i="20"/>
  <c r="EW537" i="20"/>
  <c r="DS538" i="20"/>
  <c r="EK34" i="20" l="1"/>
  <c r="EJ87" i="20"/>
  <c r="CY73" i="20"/>
  <c r="G88" i="20"/>
  <c r="CY74" i="20"/>
  <c r="EK52" i="20"/>
  <c r="Q352" i="20"/>
  <c r="Q353" i="20"/>
  <c r="G354" i="20" s="1"/>
  <c r="Q103" i="20"/>
  <c r="EH38" i="20"/>
  <c r="EG59" i="20"/>
  <c r="EM57" i="20"/>
  <c r="AZ34" i="20"/>
  <c r="EK9" i="20"/>
  <c r="AM357" i="20"/>
  <c r="H358" i="20" s="1"/>
  <c r="Q329" i="20"/>
  <c r="G330" i="20" s="1"/>
  <c r="Q327" i="20"/>
  <c r="G328" i="20" s="1"/>
  <c r="AW522" i="20" a="1"/>
  <c r="EJ183" i="20"/>
  <c r="AM358" i="20"/>
  <c r="H359" i="20" s="1"/>
  <c r="Q107" i="20"/>
  <c r="G108" i="20" s="1"/>
  <c r="Q359" i="20"/>
  <c r="G360" i="20" s="1"/>
  <c r="AZ62" i="20"/>
  <c r="Q108" i="20"/>
  <c r="EJ108" i="20" s="1"/>
  <c r="AG347" i="20"/>
  <c r="AG348" i="20"/>
  <c r="Q193" i="20"/>
  <c r="G194" i="20" s="1"/>
  <c r="EH18" i="20"/>
  <c r="AG409" i="20"/>
  <c r="G185" i="20"/>
  <c r="EJ184" i="20"/>
  <c r="Q202" i="20" a="1"/>
  <c r="Q202" i="20" s="1"/>
  <c r="G203" i="20" s="1"/>
  <c r="GI78" i="20"/>
  <c r="GO79" i="20"/>
  <c r="AM177" i="20"/>
  <c r="H178" i="20" s="1"/>
  <c r="Q104" i="20"/>
  <c r="EM59" i="20"/>
  <c r="AW387" i="20"/>
  <c r="EM58" i="20"/>
  <c r="AM178" i="20"/>
  <c r="H179" i="20" s="1"/>
  <c r="EG57" i="20"/>
  <c r="AW388" i="20"/>
  <c r="AG363" i="20"/>
  <c r="AZ9" i="20"/>
  <c r="Q218" i="20"/>
  <c r="G219" i="20" s="1"/>
  <c r="GO77" i="20"/>
  <c r="AW427" i="20"/>
  <c r="AG362" i="20"/>
  <c r="GJ24" i="20"/>
  <c r="Q219" i="20"/>
  <c r="EK124" i="20"/>
  <c r="AZ44" i="20"/>
  <c r="AG407" i="20"/>
  <c r="Q407" i="20" s="1" a="1"/>
  <c r="Q408" i="20" s="1"/>
  <c r="G409" i="20" s="1"/>
  <c r="DU72" i="20"/>
  <c r="CC73" i="20" s="1"/>
  <c r="EK169" i="20"/>
  <c r="AM227" i="20"/>
  <c r="H228" i="20" s="1"/>
  <c r="DU73" i="20"/>
  <c r="CC74" i="20" s="1"/>
  <c r="EH22" i="20"/>
  <c r="EJ113" i="20"/>
  <c r="EK113" i="20" s="1"/>
  <c r="AM107" i="20"/>
  <c r="H108" i="20" s="1"/>
  <c r="AW419" i="20"/>
  <c r="AM417" i="20" s="1" a="1"/>
  <c r="AM417" i="20" s="1"/>
  <c r="H418" i="20" s="1"/>
  <c r="AG512" i="20" a="1"/>
  <c r="AG512" i="20" s="1"/>
  <c r="AW369" i="20"/>
  <c r="AM228" i="20"/>
  <c r="H229" i="20" s="1"/>
  <c r="FW8" i="20"/>
  <c r="EM12" i="20"/>
  <c r="FW9" i="20"/>
  <c r="GO8" i="20" s="1"/>
  <c r="CN8" i="20"/>
  <c r="GI7" i="20"/>
  <c r="GO9" i="20"/>
  <c r="Q372" i="20" a="1"/>
  <c r="Q373" i="20" s="1"/>
  <c r="G374" i="20" s="1"/>
  <c r="FW14" i="20"/>
  <c r="CN15" i="20" s="1"/>
  <c r="AM204" i="20"/>
  <c r="H205" i="20" s="1"/>
  <c r="AG522" i="20" a="1"/>
  <c r="AG524" i="20" s="1"/>
  <c r="AW367" i="20"/>
  <c r="AM202" i="20"/>
  <c r="H203" i="20" s="1"/>
  <c r="FW12" i="20"/>
  <c r="CN13" i="20" s="1"/>
  <c r="Q249" i="20"/>
  <c r="G250" i="20" s="1"/>
  <c r="Q248" i="20"/>
  <c r="G249" i="20" s="1"/>
  <c r="Q247" i="20"/>
  <c r="G248" i="20" s="1"/>
  <c r="AW412" i="20" a="1"/>
  <c r="AW413" i="20" s="1"/>
  <c r="FW82" i="20" a="1"/>
  <c r="AW457" i="20" a="1"/>
  <c r="AW459" i="20" s="1"/>
  <c r="AG462" i="20" a="1"/>
  <c r="AG463" i="20" s="1"/>
  <c r="AW492" i="20" a="1"/>
  <c r="AW477" i="20" a="1"/>
  <c r="AW477" i="20" s="1"/>
  <c r="FW2" i="20"/>
  <c r="CN3" i="20" s="1"/>
  <c r="FW4" i="20"/>
  <c r="CN5" i="20" s="1"/>
  <c r="FW3" i="20"/>
  <c r="CN4" i="20" s="1"/>
  <c r="AV637" i="20"/>
  <c r="AV638" i="20"/>
  <c r="AG342" i="20"/>
  <c r="AG343" i="20"/>
  <c r="Z532" i="20"/>
  <c r="AM377" i="20" a="1"/>
  <c r="AM379" i="20" s="1"/>
  <c r="H380" i="20" s="1"/>
  <c r="FW47" i="20"/>
  <c r="EK144" i="20"/>
  <c r="FW49" i="20"/>
  <c r="Q157" i="20"/>
  <c r="G158" i="20" s="1"/>
  <c r="Q158" i="20"/>
  <c r="G159" i="20" s="1"/>
  <c r="Z509" i="20"/>
  <c r="Q297" i="20" a="1"/>
  <c r="Q299" i="20" s="1"/>
  <c r="G300" i="20" s="1"/>
  <c r="EG12" i="20"/>
  <c r="EM14" i="20"/>
  <c r="CB13" i="20"/>
  <c r="Q192" i="20"/>
  <c r="G193" i="20" s="1"/>
  <c r="EK134" i="20"/>
  <c r="FA92" i="20"/>
  <c r="GO93" i="20" s="1"/>
  <c r="FA93" i="20"/>
  <c r="Q562" i="20" a="1"/>
  <c r="Q563" i="20" s="1"/>
  <c r="BL78" i="20"/>
  <c r="CB14" i="20"/>
  <c r="EG13" i="20"/>
  <c r="EM13" i="20"/>
  <c r="AW457" i="20"/>
  <c r="BL77" i="20"/>
  <c r="GJ79" i="20"/>
  <c r="AG432" i="20" a="1"/>
  <c r="Z507" i="20"/>
  <c r="AM218" i="20"/>
  <c r="H219" i="20" s="1"/>
  <c r="AZ74" i="20"/>
  <c r="H69" i="20"/>
  <c r="EJ68" i="20"/>
  <c r="AY68" i="20"/>
  <c r="H68" i="20"/>
  <c r="EJ67" i="20"/>
  <c r="AY67" i="20"/>
  <c r="AG418" i="20"/>
  <c r="AM217" i="20"/>
  <c r="H218" i="20" s="1"/>
  <c r="FA2" i="20" a="1"/>
  <c r="DU3" i="20"/>
  <c r="CC4" i="20" s="1"/>
  <c r="DU2" i="20"/>
  <c r="CC3" i="20" s="1"/>
  <c r="DU4" i="20"/>
  <c r="CC5" i="20" s="1"/>
  <c r="CY2" i="20"/>
  <c r="CY4" i="20"/>
  <c r="CY3" i="20"/>
  <c r="Q207" i="20"/>
  <c r="G208" i="20" s="1"/>
  <c r="Q377" i="20" a="1"/>
  <c r="Q378" i="20" s="1"/>
  <c r="G379" i="20" s="1"/>
  <c r="Q208" i="20"/>
  <c r="G209" i="20" s="1"/>
  <c r="Q447" i="20" a="1"/>
  <c r="Q449" i="20" s="1"/>
  <c r="G450" i="20" s="1"/>
  <c r="AM302" i="20" a="1"/>
  <c r="AM304" i="20" s="1"/>
  <c r="H305" i="20" s="1"/>
  <c r="AM197" i="20" a="1"/>
  <c r="AM199" i="20" s="1"/>
  <c r="EK62" i="20"/>
  <c r="AG517" i="20" a="1"/>
  <c r="AG519" i="20" s="1"/>
  <c r="AG502" i="20" a="1"/>
  <c r="AG502" i="20" s="1"/>
  <c r="AM297" i="20" a="1"/>
  <c r="AW397" i="20" a="1"/>
  <c r="AV632" i="20" a="1"/>
  <c r="AV632" i="20" s="1"/>
  <c r="AG542" i="20" a="1"/>
  <c r="AG544" i="20" s="1"/>
  <c r="EM9" i="20"/>
  <c r="CB8" i="20"/>
  <c r="EG7" i="20"/>
  <c r="AW392" i="20" a="1"/>
  <c r="AW394" i="20" s="1"/>
  <c r="EM7" i="20"/>
  <c r="EG8" i="20"/>
  <c r="CB9" i="20"/>
  <c r="FA12" i="20"/>
  <c r="FA14" i="20"/>
  <c r="FA13" i="20"/>
  <c r="EM8" i="20"/>
  <c r="CB10" i="20"/>
  <c r="EG9" i="20"/>
  <c r="EH92" i="20"/>
  <c r="AG419" i="20"/>
  <c r="AM387" i="20" a="1"/>
  <c r="AM387" i="20" s="1"/>
  <c r="H388" i="20" s="1"/>
  <c r="DV387" i="20" s="1"/>
  <c r="FW72" i="20" a="1"/>
  <c r="FW72" i="20" s="1"/>
  <c r="AW462" i="20" a="1"/>
  <c r="AW464" i="20" s="1"/>
  <c r="AV627" i="20" a="1"/>
  <c r="AV629" i="20" s="1"/>
  <c r="FW42" i="20" a="1"/>
  <c r="AW512" i="20" a="1"/>
  <c r="AW513" i="20" s="1"/>
  <c r="Q267" i="20" a="1"/>
  <c r="Q212" i="20" a="1"/>
  <c r="Q213" i="20" s="1"/>
  <c r="G214" i="20" s="1"/>
  <c r="AG387" i="20" a="1"/>
  <c r="AG389" i="20" s="1"/>
  <c r="EK73" i="20"/>
  <c r="AM242" i="20" a="1"/>
  <c r="AM244" i="20" s="1"/>
  <c r="AM422" i="20" a="1"/>
  <c r="AM424" i="20" s="1"/>
  <c r="H425" i="20" s="1"/>
  <c r="Z582" i="20" a="1"/>
  <c r="Z584" i="20" s="1"/>
  <c r="AV737" i="20" a="1"/>
  <c r="FA42" i="20" a="1"/>
  <c r="FU539" i="20"/>
  <c r="FU538" i="20"/>
  <c r="FT539" i="20"/>
  <c r="FT538" i="20"/>
  <c r="FS539" i="20"/>
  <c r="FS538" i="20"/>
  <c r="FU537" i="20"/>
  <c r="FT537" i="20"/>
  <c r="FS537" i="20"/>
  <c r="BH90" i="20"/>
  <c r="J88" i="20"/>
  <c r="BI90" i="20" s="1"/>
  <c r="B1637" i="20" s="1"/>
  <c r="B1657" i="20" s="1"/>
  <c r="BG90" i="20"/>
  <c r="BF90" i="20"/>
  <c r="BE90" i="20"/>
  <c r="BD90" i="20"/>
  <c r="BC90" i="20"/>
  <c r="AM334" i="20"/>
  <c r="H335" i="20" s="1"/>
  <c r="AM333" i="20"/>
  <c r="H334" i="20" s="1"/>
  <c r="AM332" i="20"/>
  <c r="H333" i="20" s="1"/>
  <c r="AW472" i="20"/>
  <c r="AW474" i="20"/>
  <c r="AW473" i="20"/>
  <c r="AM172" i="20"/>
  <c r="H173" i="20" s="1"/>
  <c r="AM174" i="20"/>
  <c r="H175" i="20" s="1"/>
  <c r="AM173" i="20"/>
  <c r="H174" i="20" s="1"/>
  <c r="G235" i="20"/>
  <c r="BX878" i="20"/>
  <c r="FX781" i="20"/>
  <c r="Z539" i="20"/>
  <c r="Z538" i="20"/>
  <c r="Z537" i="20"/>
  <c r="EM83" i="20"/>
  <c r="EG84" i="20"/>
  <c r="CB85" i="20"/>
  <c r="AG369" i="20"/>
  <c r="AG368" i="20"/>
  <c r="AG367" i="20"/>
  <c r="AD713" i="20"/>
  <c r="AE712" i="20"/>
  <c r="AD712" i="20"/>
  <c r="AC712" i="20"/>
  <c r="AC713" i="20"/>
  <c r="AC714" i="20"/>
  <c r="AE714" i="20"/>
  <c r="AE713" i="20"/>
  <c r="AD714" i="20"/>
  <c r="CU770" i="20"/>
  <c r="DR675" i="20"/>
  <c r="DQ675" i="20"/>
  <c r="DS676" i="20"/>
  <c r="DS674" i="20"/>
  <c r="DR676" i="20"/>
  <c r="DR674" i="20"/>
  <c r="DQ676" i="20"/>
  <c r="EW674" i="20"/>
  <c r="DQ674" i="20"/>
  <c r="DS675" i="20"/>
  <c r="A963" i="20"/>
  <c r="M912" i="20"/>
  <c r="EJ29" i="20"/>
  <c r="G30" i="20"/>
  <c r="AY29" i="20"/>
  <c r="BW868" i="20"/>
  <c r="FB771" i="20"/>
  <c r="EK64" i="20"/>
  <c r="G220" i="20"/>
  <c r="EJ219" i="20"/>
  <c r="AV592" i="20" a="1"/>
  <c r="Z494" i="20"/>
  <c r="Z493" i="20"/>
  <c r="Z492" i="20"/>
  <c r="AZ32" i="20"/>
  <c r="A965" i="20"/>
  <c r="M922" i="20"/>
  <c r="BH74" i="20"/>
  <c r="BG74" i="20"/>
  <c r="BF74" i="20"/>
  <c r="BE74" i="20"/>
  <c r="BD74" i="20"/>
  <c r="J8" i="20"/>
  <c r="BI74" i="20" s="1"/>
  <c r="B1621" i="20" s="1"/>
  <c r="B1641" i="20" s="1"/>
  <c r="BC74" i="20"/>
  <c r="DU52" i="20"/>
  <c r="CC53" i="20" s="1"/>
  <c r="DU54" i="20"/>
  <c r="CC55" i="20" s="1"/>
  <c r="DU53" i="20"/>
  <c r="CC54" i="20" s="1"/>
  <c r="B858" i="20"/>
  <c r="N767" i="20"/>
  <c r="AG469" i="20"/>
  <c r="AG468" i="20"/>
  <c r="AG467" i="20"/>
  <c r="C966" i="20"/>
  <c r="O927" i="20"/>
  <c r="BX781" i="20"/>
  <c r="FX684" i="20"/>
  <c r="Z554" i="20"/>
  <c r="Z553" i="20"/>
  <c r="Z552" i="20"/>
  <c r="CV719" i="20"/>
  <c r="DL624" i="20"/>
  <c r="DK623" i="20"/>
  <c r="EX623" i="20"/>
  <c r="DM623" i="20"/>
  <c r="DL623" i="20"/>
  <c r="DM625" i="20"/>
  <c r="DK625" i="20"/>
  <c r="DK624" i="20"/>
  <c r="DL625" i="20"/>
  <c r="DM624" i="20"/>
  <c r="EJ48" i="20"/>
  <c r="Z737" i="20" a="1"/>
  <c r="Z498" i="20"/>
  <c r="Z497" i="20"/>
  <c r="Z499" i="20"/>
  <c r="CV775" i="20"/>
  <c r="DM681" i="20"/>
  <c r="DM679" i="20"/>
  <c r="DL679" i="20"/>
  <c r="EX679" i="20"/>
  <c r="DK679" i="20"/>
  <c r="DL680" i="20"/>
  <c r="DM680" i="20"/>
  <c r="DK680" i="20"/>
  <c r="DL681" i="20"/>
  <c r="DK681" i="20"/>
  <c r="A957" i="20"/>
  <c r="M882" i="20"/>
  <c r="FU654" i="20"/>
  <c r="FT654" i="20"/>
  <c r="FS654" i="20"/>
  <c r="FU655" i="20"/>
  <c r="FT655" i="20"/>
  <c r="FS655" i="20"/>
  <c r="FU653" i="20"/>
  <c r="FT653" i="20"/>
  <c r="FS653" i="20"/>
  <c r="Z664" i="20"/>
  <c r="Z663" i="20"/>
  <c r="Z662" i="20"/>
  <c r="AR762" i="20"/>
  <c r="AT764" i="20"/>
  <c r="AT763" i="20"/>
  <c r="AS764" i="20"/>
  <c r="AS763" i="20"/>
  <c r="AR764" i="20"/>
  <c r="X764" i="20"/>
  <c r="AR763" i="20"/>
  <c r="X763" i="20"/>
  <c r="X762" i="20"/>
  <c r="W764" i="20"/>
  <c r="W763" i="20"/>
  <c r="W762" i="20"/>
  <c r="V764" i="20"/>
  <c r="V763" i="20"/>
  <c r="AT762" i="20"/>
  <c r="V762" i="20"/>
  <c r="AS762" i="20"/>
  <c r="C965" i="20"/>
  <c r="O922" i="20"/>
  <c r="BW873" i="20"/>
  <c r="FB776" i="20"/>
  <c r="Z489" i="20"/>
  <c r="Z488" i="20"/>
  <c r="Z487" i="20"/>
  <c r="CB70" i="20"/>
  <c r="FW84" i="20"/>
  <c r="CN85" i="20" s="1"/>
  <c r="FW83" i="20"/>
  <c r="CN84" i="20" s="1"/>
  <c r="FW82" i="20"/>
  <c r="CN83" i="20" s="1"/>
  <c r="AV509" i="20"/>
  <c r="AV508" i="20"/>
  <c r="AV507" i="20"/>
  <c r="A861" i="20"/>
  <c r="M782" i="20"/>
  <c r="Q379" i="20"/>
  <c r="G380" i="20" s="1"/>
  <c r="AW414" i="20"/>
  <c r="AI709" i="20"/>
  <c r="AK707" i="20"/>
  <c r="AJ707" i="20"/>
  <c r="AI707" i="20"/>
  <c r="AK708" i="20"/>
  <c r="AJ708" i="20"/>
  <c r="AI708" i="20"/>
  <c r="AK709" i="20"/>
  <c r="AJ709" i="20"/>
  <c r="CV835" i="20"/>
  <c r="DL740" i="20"/>
  <c r="EX739" i="20"/>
  <c r="DL741" i="20"/>
  <c r="DM740" i="20"/>
  <c r="DK741" i="20"/>
  <c r="DL739" i="20"/>
  <c r="DK739" i="20"/>
  <c r="DK740" i="20"/>
  <c r="DM741" i="20"/>
  <c r="DM739" i="20"/>
  <c r="AV692" i="20" a="1"/>
  <c r="W674" i="20"/>
  <c r="X672" i="20"/>
  <c r="V674" i="20"/>
  <c r="AT673" i="20"/>
  <c r="W672" i="20"/>
  <c r="AS673" i="20"/>
  <c r="AT672" i="20"/>
  <c r="V672" i="20"/>
  <c r="AR673" i="20"/>
  <c r="X673" i="20"/>
  <c r="AS672" i="20"/>
  <c r="W673" i="20"/>
  <c r="AR672" i="20"/>
  <c r="AT674" i="20"/>
  <c r="V673" i="20"/>
  <c r="AS674" i="20"/>
  <c r="AR674" i="20"/>
  <c r="X674" i="20"/>
  <c r="EJ357" i="20"/>
  <c r="G358" i="20"/>
  <c r="AV539" i="20"/>
  <c r="AV538" i="20"/>
  <c r="AV537" i="20"/>
  <c r="B957" i="20"/>
  <c r="N882" i="20"/>
  <c r="CB45" i="20"/>
  <c r="AS854" i="20"/>
  <c r="AR853" i="20"/>
  <c r="X853" i="20"/>
  <c r="X852" i="20"/>
  <c r="AR854" i="20"/>
  <c r="X854" i="20"/>
  <c r="W853" i="20"/>
  <c r="W852" i="20"/>
  <c r="W854" i="20"/>
  <c r="V853" i="20"/>
  <c r="AT852" i="20"/>
  <c r="V852" i="20"/>
  <c r="V854" i="20"/>
  <c r="AS852" i="20"/>
  <c r="AR852" i="20"/>
  <c r="AT853" i="20"/>
  <c r="AT854" i="20"/>
  <c r="AS853" i="20"/>
  <c r="A966" i="20"/>
  <c r="M927" i="20"/>
  <c r="A955" i="20"/>
  <c r="M872" i="20"/>
  <c r="B864" i="20"/>
  <c r="N797" i="20"/>
  <c r="FO610" i="20"/>
  <c r="FO608" i="20"/>
  <c r="FN608" i="20"/>
  <c r="FM608" i="20"/>
  <c r="FO609" i="20"/>
  <c r="FM610" i="20"/>
  <c r="FN610" i="20"/>
  <c r="FN609" i="20"/>
  <c r="FM609" i="20"/>
  <c r="AV634" i="20"/>
  <c r="AV633" i="20"/>
  <c r="CU729" i="20"/>
  <c r="DS635" i="20"/>
  <c r="DS634" i="20"/>
  <c r="DR635" i="20"/>
  <c r="DR634" i="20"/>
  <c r="DQ635" i="20"/>
  <c r="DQ634" i="20"/>
  <c r="DS633" i="20"/>
  <c r="DR633" i="20"/>
  <c r="DQ633" i="20"/>
  <c r="EW633" i="20"/>
  <c r="AM294" i="20"/>
  <c r="H295" i="20" s="1"/>
  <c r="AM293" i="20"/>
  <c r="H294" i="20" s="1"/>
  <c r="AM292" i="20"/>
  <c r="H293" i="20" s="1"/>
  <c r="DV292" i="20" s="1"/>
  <c r="CU785" i="20"/>
  <c r="DQ691" i="20"/>
  <c r="DQ689" i="20"/>
  <c r="EW689" i="20"/>
  <c r="DS690" i="20"/>
  <c r="DS691" i="20"/>
  <c r="DR690" i="20"/>
  <c r="DS689" i="20"/>
  <c r="DR691" i="20"/>
  <c r="DQ690" i="20"/>
  <c r="DR689" i="20"/>
  <c r="FA82" i="20" a="1"/>
  <c r="Q254" i="20"/>
  <c r="Q253" i="20"/>
  <c r="G254" i="20" s="1"/>
  <c r="Q252" i="20"/>
  <c r="G253" i="20" s="1"/>
  <c r="AM127" i="20"/>
  <c r="H128" i="20" s="1"/>
  <c r="AM129" i="20"/>
  <c r="H130" i="20" s="1"/>
  <c r="AM128" i="20"/>
  <c r="H129" i="20" s="1"/>
  <c r="AM362" i="20" a="1"/>
  <c r="AG339" i="20"/>
  <c r="AG338" i="20"/>
  <c r="AG337" i="20"/>
  <c r="Z647" i="20" a="1"/>
  <c r="V749" i="20"/>
  <c r="AT748" i="20"/>
  <c r="X747" i="20"/>
  <c r="AS748" i="20"/>
  <c r="W747" i="20"/>
  <c r="AT749" i="20"/>
  <c r="AR748" i="20"/>
  <c r="X748" i="20"/>
  <c r="AT747" i="20"/>
  <c r="V747" i="20"/>
  <c r="AS749" i="20"/>
  <c r="W748" i="20"/>
  <c r="AS747" i="20"/>
  <c r="AR749" i="20"/>
  <c r="X749" i="20"/>
  <c r="V748" i="20"/>
  <c r="AR747" i="20"/>
  <c r="W749" i="20"/>
  <c r="Q427" i="20" a="1"/>
  <c r="Q257" i="20"/>
  <c r="G258" i="20" s="1"/>
  <c r="Q259" i="20"/>
  <c r="Q258" i="20"/>
  <c r="G259" i="20" s="1"/>
  <c r="B866" i="20"/>
  <c r="N807" i="20"/>
  <c r="FM618" i="20"/>
  <c r="FO620" i="20"/>
  <c r="FO618" i="20"/>
  <c r="FM620" i="20"/>
  <c r="FO619" i="20"/>
  <c r="FN618" i="20"/>
  <c r="FM619" i="20"/>
  <c r="FN620" i="20"/>
  <c r="FN619" i="20"/>
  <c r="EJ27" i="20"/>
  <c r="AY27" i="20"/>
  <c r="G28" i="20"/>
  <c r="AV664" i="20"/>
  <c r="AV663" i="20"/>
  <c r="AV662" i="20"/>
  <c r="AZ64" i="20"/>
  <c r="AW542" i="20" a="1"/>
  <c r="AM222" i="20" a="1"/>
  <c r="FO660" i="20"/>
  <c r="FO658" i="20"/>
  <c r="FM658" i="20"/>
  <c r="FN659" i="20"/>
  <c r="FM659" i="20"/>
  <c r="FN658" i="20"/>
  <c r="FO659" i="20"/>
  <c r="FM660" i="20"/>
  <c r="FN660" i="20"/>
  <c r="EK32" i="20"/>
  <c r="AG392" i="20" a="1"/>
  <c r="EK7" i="20"/>
  <c r="EM72" i="20"/>
  <c r="EG73" i="20"/>
  <c r="CB74" i="20"/>
  <c r="AG457" i="20" a="1"/>
  <c r="Z574" i="20"/>
  <c r="Z573" i="20"/>
  <c r="Z572" i="20"/>
  <c r="AM214" i="20"/>
  <c r="H215" i="20" s="1"/>
  <c r="AM213" i="20"/>
  <c r="H214" i="20" s="1"/>
  <c r="AM212" i="20"/>
  <c r="H213" i="20" s="1"/>
  <c r="DU44" i="20"/>
  <c r="CC45" i="20" s="1"/>
  <c r="DU43" i="20"/>
  <c r="CC44" i="20" s="1"/>
  <c r="DU42" i="20"/>
  <c r="CC43" i="20" s="1"/>
  <c r="EK229" i="20"/>
  <c r="EK231" i="20"/>
  <c r="EK230" i="20"/>
  <c r="AJ677" i="20"/>
  <c r="AK679" i="20"/>
  <c r="AI677" i="20"/>
  <c r="AJ679" i="20"/>
  <c r="AI679" i="20"/>
  <c r="AK678" i="20"/>
  <c r="AJ678" i="20"/>
  <c r="AI678" i="20"/>
  <c r="AK677" i="20"/>
  <c r="AY48" i="20"/>
  <c r="AG397" i="20"/>
  <c r="AG399" i="20"/>
  <c r="AG398" i="20"/>
  <c r="AG412" i="20" a="1"/>
  <c r="BW979" i="20"/>
  <c r="FB882" i="20"/>
  <c r="AM372" i="20" a="1"/>
  <c r="CU840" i="20"/>
  <c r="DQ746" i="20"/>
  <c r="DQ744" i="20"/>
  <c r="DS745" i="20"/>
  <c r="EW744" i="20"/>
  <c r="DR745" i="20"/>
  <c r="DQ745" i="20"/>
  <c r="DS746" i="20"/>
  <c r="DS744" i="20"/>
  <c r="DR746" i="20"/>
  <c r="DR744" i="20"/>
  <c r="G353" i="20"/>
  <c r="C952" i="20"/>
  <c r="O857" i="20"/>
  <c r="AJ744" i="20"/>
  <c r="AI743" i="20"/>
  <c r="AI744" i="20"/>
  <c r="AK742" i="20"/>
  <c r="AK743" i="20"/>
  <c r="AJ742" i="20"/>
  <c r="AK744" i="20"/>
  <c r="AJ743" i="20"/>
  <c r="AI742" i="20"/>
  <c r="CB68" i="20"/>
  <c r="EJ103" i="20"/>
  <c r="G104" i="20"/>
  <c r="EH27" i="20"/>
  <c r="Q452" i="20" a="1"/>
  <c r="CV694" i="20"/>
  <c r="DM598" i="20"/>
  <c r="DL598" i="20"/>
  <c r="DK598" i="20"/>
  <c r="EX598" i="20"/>
  <c r="DM600" i="20"/>
  <c r="DK600" i="20"/>
  <c r="DM599" i="20"/>
  <c r="DK599" i="20"/>
  <c r="DL599" i="20"/>
  <c r="DL600" i="20"/>
  <c r="CU815" i="20"/>
  <c r="DR721" i="20"/>
  <c r="DQ721" i="20"/>
  <c r="DS719" i="20"/>
  <c r="DR719" i="20"/>
  <c r="DS720" i="20"/>
  <c r="DQ719" i="20"/>
  <c r="DR720" i="20"/>
  <c r="EW719" i="20"/>
  <c r="DQ720" i="20"/>
  <c r="DS721" i="20"/>
  <c r="A865" i="20"/>
  <c r="M802" i="20"/>
  <c r="AV757" i="20" a="1"/>
  <c r="C858" i="20"/>
  <c r="O767" i="20"/>
  <c r="Q347" i="20" a="1"/>
  <c r="EH19" i="20"/>
  <c r="AS699" i="20"/>
  <c r="V698" i="20"/>
  <c r="AR699" i="20"/>
  <c r="X699" i="20"/>
  <c r="W699" i="20"/>
  <c r="V699" i="20"/>
  <c r="X697" i="20"/>
  <c r="AT698" i="20"/>
  <c r="W697" i="20"/>
  <c r="AS698" i="20"/>
  <c r="AT697" i="20"/>
  <c r="V697" i="20"/>
  <c r="AR698" i="20"/>
  <c r="X698" i="20"/>
  <c r="AS697" i="20"/>
  <c r="AT699" i="20"/>
  <c r="W698" i="20"/>
  <c r="AR697" i="20"/>
  <c r="O947" i="20"/>
  <c r="C970" i="20"/>
  <c r="AV574" i="20"/>
  <c r="AV573" i="20"/>
  <c r="AV572" i="20"/>
  <c r="EK42" i="20"/>
  <c r="CU850" i="20"/>
  <c r="DR756" i="20"/>
  <c r="DQ755" i="20"/>
  <c r="DQ754" i="20"/>
  <c r="DQ756" i="20"/>
  <c r="EW754" i="20"/>
  <c r="DS755" i="20"/>
  <c r="DS754" i="20"/>
  <c r="DS756" i="20"/>
  <c r="DR755" i="20"/>
  <c r="DR754" i="20"/>
  <c r="AW478" i="20"/>
  <c r="AK674" i="20"/>
  <c r="AJ674" i="20"/>
  <c r="AK672" i="20"/>
  <c r="AI674" i="20"/>
  <c r="AJ672" i="20"/>
  <c r="AI672" i="20"/>
  <c r="AK673" i="20"/>
  <c r="AJ673" i="20"/>
  <c r="AI673" i="20"/>
  <c r="G210" i="20"/>
  <c r="AV499" i="20"/>
  <c r="AV498" i="20"/>
  <c r="AV497" i="20"/>
  <c r="FW87" i="20"/>
  <c r="CN88" i="20" s="1"/>
  <c r="FW89" i="20"/>
  <c r="CN90" i="20" s="1"/>
  <c r="FW88" i="20"/>
  <c r="CN89" i="20" s="1"/>
  <c r="CU759" i="20"/>
  <c r="DS665" i="20"/>
  <c r="DR665" i="20"/>
  <c r="DQ665" i="20"/>
  <c r="DS664" i="20"/>
  <c r="DR664" i="20"/>
  <c r="DS663" i="20"/>
  <c r="DQ664" i="20"/>
  <c r="DR663" i="20"/>
  <c r="DQ663" i="20"/>
  <c r="EW663" i="20"/>
  <c r="Q149" i="20"/>
  <c r="Q148" i="20"/>
  <c r="Q147" i="20"/>
  <c r="G148" i="20" s="1"/>
  <c r="AG607" i="20" a="1"/>
  <c r="AE748" i="20"/>
  <c r="AE749" i="20"/>
  <c r="AD747" i="20"/>
  <c r="AE747" i="20"/>
  <c r="AD749" i="20"/>
  <c r="AC747" i="20"/>
  <c r="AC749" i="20"/>
  <c r="AD748" i="20"/>
  <c r="AC748" i="20"/>
  <c r="C873" i="20"/>
  <c r="O842" i="20"/>
  <c r="GO19" i="20"/>
  <c r="GI17" i="20"/>
  <c r="CM18" i="20"/>
  <c r="Z752" i="20" a="1"/>
  <c r="X807" i="20"/>
  <c r="AT809" i="20"/>
  <c r="AT808" i="20"/>
  <c r="W807" i="20"/>
  <c r="AS809" i="20"/>
  <c r="AS808" i="20"/>
  <c r="AT807" i="20"/>
  <c r="V807" i="20"/>
  <c r="AR809" i="20"/>
  <c r="X809" i="20"/>
  <c r="AR808" i="20"/>
  <c r="X808" i="20"/>
  <c r="AS807" i="20"/>
  <c r="W809" i="20"/>
  <c r="W808" i="20"/>
  <c r="AR807" i="20"/>
  <c r="V809" i="20"/>
  <c r="V808" i="20"/>
  <c r="EJ28" i="20"/>
  <c r="G29" i="20"/>
  <c r="AY28" i="20"/>
  <c r="AZ28" i="20" s="1"/>
  <c r="AM299" i="20"/>
  <c r="H300" i="20" s="1"/>
  <c r="AM298" i="20"/>
  <c r="H299" i="20" s="1"/>
  <c r="AM297" i="20"/>
  <c r="H298" i="20" s="1"/>
  <c r="DV297" i="20" s="1"/>
  <c r="AV659" i="20"/>
  <c r="AV658" i="20"/>
  <c r="AV657" i="20"/>
  <c r="CV850" i="20"/>
  <c r="EX754" i="20"/>
  <c r="DM754" i="20"/>
  <c r="DL754" i="20"/>
  <c r="DM755" i="20"/>
  <c r="DL756" i="20"/>
  <c r="DL755" i="20"/>
  <c r="DK755" i="20"/>
  <c r="DK754" i="20"/>
  <c r="DK756" i="20"/>
  <c r="DM756" i="20"/>
  <c r="BG79" i="20"/>
  <c r="BF79" i="20"/>
  <c r="BE79" i="20"/>
  <c r="BD79" i="20"/>
  <c r="BC79" i="20"/>
  <c r="J33" i="20"/>
  <c r="BI79" i="20" s="1"/>
  <c r="B1626" i="20" s="1"/>
  <c r="B1646" i="20" s="1"/>
  <c r="BH79" i="20"/>
  <c r="BW781" i="20"/>
  <c r="FB684" i="20"/>
  <c r="AZ7" i="20"/>
  <c r="CB75" i="20"/>
  <c r="EG74" i="20"/>
  <c r="AW408" i="20"/>
  <c r="AW409" i="20"/>
  <c r="AW407" i="20"/>
  <c r="EH93" i="20"/>
  <c r="BL94" i="20" s="1"/>
  <c r="AE834" i="20"/>
  <c r="AE833" i="20"/>
  <c r="AD834" i="20"/>
  <c r="AD833" i="20"/>
  <c r="AE832" i="20"/>
  <c r="AC834" i="20"/>
  <c r="AC832" i="20"/>
  <c r="AD832" i="20"/>
  <c r="AC833" i="20"/>
  <c r="FO482" i="20"/>
  <c r="FN482" i="20"/>
  <c r="FO484" i="20"/>
  <c r="FM483" i="20"/>
  <c r="FO483" i="20"/>
  <c r="FM484" i="20"/>
  <c r="FN484" i="20"/>
  <c r="FN483" i="20"/>
  <c r="FM482" i="20"/>
  <c r="AM314" i="20"/>
  <c r="H315" i="20" s="1"/>
  <c r="AM313" i="20"/>
  <c r="H314" i="20" s="1"/>
  <c r="AM312" i="20"/>
  <c r="H313" i="20" s="1"/>
  <c r="FU670" i="20"/>
  <c r="FS669" i="20"/>
  <c r="FT670" i="20"/>
  <c r="FS670" i="20"/>
  <c r="FU668" i="20"/>
  <c r="FT668" i="20"/>
  <c r="FS668" i="20"/>
  <c r="FU669" i="20"/>
  <c r="FT669" i="20"/>
  <c r="CU860" i="20"/>
  <c r="DS765" i="20"/>
  <c r="DS766" i="20"/>
  <c r="DR765" i="20"/>
  <c r="DS764" i="20"/>
  <c r="DR766" i="20"/>
  <c r="DQ765" i="20"/>
  <c r="DR764" i="20"/>
  <c r="DQ766" i="20"/>
  <c r="DQ764" i="20"/>
  <c r="EW764" i="20"/>
  <c r="A859" i="20"/>
  <c r="M772" i="20"/>
  <c r="Q284" i="20"/>
  <c r="Q283" i="20"/>
  <c r="G284" i="20" s="1"/>
  <c r="Q282" i="20"/>
  <c r="G283" i="20" s="1"/>
  <c r="DU69" i="20"/>
  <c r="CC70" i="20" s="1"/>
  <c r="DU68" i="20"/>
  <c r="CC69" i="20" s="1"/>
  <c r="DU67" i="20"/>
  <c r="CC68" i="20" s="1"/>
  <c r="AV739" i="20"/>
  <c r="AV738" i="20"/>
  <c r="AV737" i="20"/>
  <c r="AZ54" i="20"/>
  <c r="CV734" i="20"/>
  <c r="DM638" i="20"/>
  <c r="DM640" i="20"/>
  <c r="DL638" i="20"/>
  <c r="DL639" i="20"/>
  <c r="DK638" i="20"/>
  <c r="EX638" i="20"/>
  <c r="DM639" i="20"/>
  <c r="DK639" i="20"/>
  <c r="DL640" i="20"/>
  <c r="DK640" i="20"/>
  <c r="AV702" i="20" a="1"/>
  <c r="Z622" i="20" a="1"/>
  <c r="AW469" i="20"/>
  <c r="AW468" i="20"/>
  <c r="AW467" i="20"/>
  <c r="CU845" i="20"/>
  <c r="DR750" i="20"/>
  <c r="DS751" i="20"/>
  <c r="DQ750" i="20"/>
  <c r="DR751" i="20"/>
  <c r="EW749" i="20"/>
  <c r="DQ751" i="20"/>
  <c r="DS750" i="20"/>
  <c r="DS749" i="20"/>
  <c r="DR749" i="20"/>
  <c r="DQ749" i="20"/>
  <c r="G318" i="20"/>
  <c r="AM243" i="20"/>
  <c r="H244" i="20" s="1"/>
  <c r="EK53" i="20"/>
  <c r="EH58" i="20"/>
  <c r="FT542" i="20"/>
  <c r="FS542" i="20"/>
  <c r="FU544" i="20"/>
  <c r="FU543" i="20"/>
  <c r="FT544" i="20"/>
  <c r="FT543" i="20"/>
  <c r="FS544" i="20"/>
  <c r="FS543" i="20"/>
  <c r="FU542" i="20"/>
  <c r="V788" i="20"/>
  <c r="AT787" i="20"/>
  <c r="V787" i="20"/>
  <c r="AT789" i="20"/>
  <c r="AS787" i="20"/>
  <c r="AS789" i="20"/>
  <c r="AR787" i="20"/>
  <c r="AR789" i="20"/>
  <c r="X789" i="20"/>
  <c r="W789" i="20"/>
  <c r="AT788" i="20"/>
  <c r="V789" i="20"/>
  <c r="AS788" i="20"/>
  <c r="AR788" i="20"/>
  <c r="X788" i="20"/>
  <c r="X787" i="20"/>
  <c r="W788" i="20"/>
  <c r="W787" i="20"/>
  <c r="FO497" i="20"/>
  <c r="FM497" i="20"/>
  <c r="FO498" i="20"/>
  <c r="FM499" i="20"/>
  <c r="FO499" i="20"/>
  <c r="FN499" i="20"/>
  <c r="FN498" i="20"/>
  <c r="FN497" i="20"/>
  <c r="FM498" i="20"/>
  <c r="A872" i="20"/>
  <c r="M837" i="20"/>
  <c r="CB69" i="20"/>
  <c r="EJ104" i="20"/>
  <c r="EK104" i="20" s="1"/>
  <c r="G105" i="20"/>
  <c r="FA44" i="20"/>
  <c r="FA43" i="20"/>
  <c r="FA42" i="20"/>
  <c r="BX969" i="20"/>
  <c r="FX872" i="20"/>
  <c r="CM63" i="20"/>
  <c r="GO64" i="20"/>
  <c r="GI62" i="20"/>
  <c r="AI702" i="20"/>
  <c r="AK703" i="20"/>
  <c r="AJ703" i="20"/>
  <c r="AI703" i="20"/>
  <c r="AK704" i="20"/>
  <c r="AJ704" i="20"/>
  <c r="AI704" i="20"/>
  <c r="AK702" i="20"/>
  <c r="AJ702" i="20"/>
  <c r="Z732" i="20" a="1"/>
  <c r="G109" i="20"/>
  <c r="C863" i="20"/>
  <c r="O792" i="20"/>
  <c r="M942" i="20"/>
  <c r="A969" i="20"/>
  <c r="AE689" i="20"/>
  <c r="AE688" i="20"/>
  <c r="AD688" i="20"/>
  <c r="AD687" i="20"/>
  <c r="AC688" i="20"/>
  <c r="AC687" i="20"/>
  <c r="AC689" i="20"/>
  <c r="AD689" i="20"/>
  <c r="AE687" i="20"/>
  <c r="Z707" i="20" a="1"/>
  <c r="EJ88" i="20"/>
  <c r="BC81" i="20"/>
  <c r="J43" i="20"/>
  <c r="BI81" i="20" s="1"/>
  <c r="B1628" i="20" s="1"/>
  <c r="B1648" i="20" s="1"/>
  <c r="BH81" i="20"/>
  <c r="BG81" i="20"/>
  <c r="BF81" i="20"/>
  <c r="BE81" i="20"/>
  <c r="BD81" i="20"/>
  <c r="AW399" i="20"/>
  <c r="AW398" i="20"/>
  <c r="AW397" i="20"/>
  <c r="Q287" i="20"/>
  <c r="G288" i="20" s="1"/>
  <c r="Q289" i="20"/>
  <c r="G290" i="20" s="1"/>
  <c r="Q288" i="20"/>
  <c r="G289" i="20" s="1"/>
  <c r="AW567" i="20" a="1"/>
  <c r="BW773" i="20"/>
  <c r="FB676" i="20"/>
  <c r="A858" i="20"/>
  <c r="M767" i="20"/>
  <c r="Z602" i="20" a="1"/>
  <c r="AJ749" i="20"/>
  <c r="AI749" i="20"/>
  <c r="AK747" i="20"/>
  <c r="AJ747" i="20"/>
  <c r="AK748" i="20"/>
  <c r="AI747" i="20"/>
  <c r="AJ748" i="20"/>
  <c r="AK749" i="20"/>
  <c r="AI748" i="20"/>
  <c r="FA39" i="20"/>
  <c r="FA38" i="20"/>
  <c r="FA37" i="20"/>
  <c r="Z657" i="20"/>
  <c r="Z659" i="20"/>
  <c r="Z658" i="20"/>
  <c r="FU568" i="20"/>
  <c r="FT568" i="20"/>
  <c r="FU567" i="20"/>
  <c r="FU569" i="20"/>
  <c r="FS568" i="20"/>
  <c r="FT569" i="20"/>
  <c r="FS567" i="20"/>
  <c r="FS569" i="20"/>
  <c r="FT567" i="20"/>
  <c r="N842" i="20"/>
  <c r="B873" i="20"/>
  <c r="AK807" i="20"/>
  <c r="AJ807" i="20"/>
  <c r="AI807" i="20"/>
  <c r="AK809" i="20"/>
  <c r="AK808" i="20"/>
  <c r="AJ809" i="20"/>
  <c r="AJ808" i="20"/>
  <c r="AI809" i="20"/>
  <c r="AI808" i="20"/>
  <c r="H38" i="20"/>
  <c r="EJ37" i="20"/>
  <c r="AY37" i="20"/>
  <c r="AW547" i="20" a="1"/>
  <c r="CU704" i="20"/>
  <c r="DQ610" i="20"/>
  <c r="DQ609" i="20"/>
  <c r="DS608" i="20"/>
  <c r="DR608" i="20"/>
  <c r="DQ608" i="20"/>
  <c r="EW608" i="20"/>
  <c r="DS610" i="20"/>
  <c r="DS609" i="20"/>
  <c r="DR610" i="20"/>
  <c r="DR609" i="20"/>
  <c r="CM19" i="20"/>
  <c r="GO17" i="20"/>
  <c r="GI18" i="20"/>
  <c r="CV805" i="20"/>
  <c r="DL709" i="20"/>
  <c r="DK709" i="20"/>
  <c r="EX709" i="20"/>
  <c r="DM711" i="20"/>
  <c r="DL710" i="20"/>
  <c r="DM710" i="20"/>
  <c r="DL711" i="20"/>
  <c r="DM709" i="20"/>
  <c r="DK711" i="20"/>
  <c r="DK710" i="20"/>
  <c r="AE697" i="20"/>
  <c r="AE699" i="20"/>
  <c r="AC697" i="20"/>
  <c r="AE698" i="20"/>
  <c r="AD699" i="20"/>
  <c r="AC698" i="20"/>
  <c r="AC699" i="20"/>
  <c r="AD697" i="20"/>
  <c r="AD698" i="20"/>
  <c r="AS689" i="20"/>
  <c r="AS688" i="20"/>
  <c r="AR689" i="20"/>
  <c r="X689" i="20"/>
  <c r="AR688" i="20"/>
  <c r="X688" i="20"/>
  <c r="X687" i="20"/>
  <c r="W689" i="20"/>
  <c r="W688" i="20"/>
  <c r="W687" i="20"/>
  <c r="V689" i="20"/>
  <c r="V688" i="20"/>
  <c r="AT687" i="20"/>
  <c r="V687" i="20"/>
  <c r="AS687" i="20"/>
  <c r="AR687" i="20"/>
  <c r="AT689" i="20"/>
  <c r="AT688" i="20"/>
  <c r="FO588" i="20"/>
  <c r="FO590" i="20"/>
  <c r="FN590" i="20"/>
  <c r="FO589" i="20"/>
  <c r="FN589" i="20"/>
  <c r="FM590" i="20"/>
  <c r="FM588" i="20"/>
  <c r="FM589" i="20"/>
  <c r="FN588" i="20"/>
  <c r="AW347" i="20"/>
  <c r="AW349" i="20"/>
  <c r="AW348" i="20"/>
  <c r="Z652" i="20" a="1"/>
  <c r="C961" i="20"/>
  <c r="O902" i="20"/>
  <c r="BX778" i="20"/>
  <c r="FX681" i="20"/>
  <c r="AW524" i="20"/>
  <c r="AW523" i="20"/>
  <c r="AW522" i="20"/>
  <c r="AD829" i="20"/>
  <c r="AD828" i="20"/>
  <c r="AE827" i="20"/>
  <c r="AC829" i="20"/>
  <c r="AC828" i="20"/>
  <c r="AD827" i="20"/>
  <c r="AE829" i="20"/>
  <c r="AE828" i="20"/>
  <c r="AC827" i="20"/>
  <c r="FT509" i="20"/>
  <c r="FT508" i="20"/>
  <c r="FS509" i="20"/>
  <c r="FS508" i="20"/>
  <c r="FU507" i="20"/>
  <c r="FT507" i="20"/>
  <c r="FS507" i="20"/>
  <c r="FU509" i="20"/>
  <c r="FU508" i="20"/>
  <c r="CV724" i="20"/>
  <c r="DM628" i="20"/>
  <c r="DL628" i="20"/>
  <c r="DK628" i="20"/>
  <c r="EX628" i="20"/>
  <c r="DK630" i="20"/>
  <c r="DL629" i="20"/>
  <c r="DM629" i="20"/>
  <c r="DK629" i="20"/>
  <c r="DL630" i="20"/>
  <c r="DM630" i="20"/>
  <c r="AD678" i="20"/>
  <c r="AC677" i="20"/>
  <c r="AE679" i="20"/>
  <c r="AD679" i="20"/>
  <c r="AC679" i="20"/>
  <c r="AE677" i="20"/>
  <c r="AE678" i="20"/>
  <c r="AD677" i="20"/>
  <c r="AC678" i="20"/>
  <c r="FO663" i="20"/>
  <c r="FN663" i="20"/>
  <c r="FM663" i="20"/>
  <c r="FM665" i="20"/>
  <c r="FN665" i="20"/>
  <c r="FO665" i="20"/>
  <c r="FM664" i="20"/>
  <c r="FO664" i="20"/>
  <c r="FN664" i="20"/>
  <c r="CB53" i="20"/>
  <c r="AJ718" i="20"/>
  <c r="AI718" i="20"/>
  <c r="AK719" i="20"/>
  <c r="AJ719" i="20"/>
  <c r="AI719" i="20"/>
  <c r="AK717" i="20"/>
  <c r="AJ717" i="20"/>
  <c r="AI717" i="20"/>
  <c r="AK718" i="20"/>
  <c r="CB73" i="20"/>
  <c r="EK133" i="20"/>
  <c r="EK135" i="20"/>
  <c r="BD83" i="20"/>
  <c r="BC83" i="20"/>
  <c r="J53" i="20"/>
  <c r="BI83" i="20" s="1"/>
  <c r="B1630" i="20" s="1"/>
  <c r="B1650" i="20" s="1"/>
  <c r="BH83" i="20"/>
  <c r="BG83" i="20"/>
  <c r="BF83" i="20"/>
  <c r="BE83" i="20"/>
  <c r="FA69" i="20"/>
  <c r="FA68" i="20"/>
  <c r="FA67" i="20"/>
  <c r="BW970" i="20"/>
  <c r="FB873" i="20"/>
  <c r="FM653" i="20"/>
  <c r="FN653" i="20"/>
  <c r="FN654" i="20"/>
  <c r="FO654" i="20"/>
  <c r="FM654" i="20"/>
  <c r="FM655" i="20"/>
  <c r="FO655" i="20"/>
  <c r="FN655" i="20"/>
  <c r="FO653" i="20"/>
  <c r="B966" i="20"/>
  <c r="N927" i="20"/>
  <c r="Q279" i="20"/>
  <c r="Q278" i="20"/>
  <c r="G279" i="20" s="1"/>
  <c r="Q277" i="20"/>
  <c r="G278" i="20" s="1"/>
  <c r="FA34" i="20"/>
  <c r="FA33" i="20"/>
  <c r="FA32" i="20"/>
  <c r="Q269" i="20"/>
  <c r="Q268" i="20"/>
  <c r="G269" i="20" s="1"/>
  <c r="Q267" i="20"/>
  <c r="G268" i="20" s="1"/>
  <c r="EK54" i="20"/>
  <c r="FA89" i="20"/>
  <c r="FA88" i="20"/>
  <c r="FA87" i="20"/>
  <c r="EH24" i="20"/>
  <c r="FO649" i="20"/>
  <c r="FN648" i="20"/>
  <c r="FN649" i="20"/>
  <c r="FM648" i="20"/>
  <c r="FO648" i="20"/>
  <c r="FM650" i="20"/>
  <c r="FN650" i="20"/>
  <c r="FM649" i="20"/>
  <c r="FO650" i="20"/>
  <c r="Z619" i="20"/>
  <c r="Z618" i="20"/>
  <c r="Z617" i="20"/>
  <c r="EJ47" i="20"/>
  <c r="AZ53" i="20"/>
  <c r="CU734" i="20"/>
  <c r="EW638" i="20"/>
  <c r="DS640" i="20"/>
  <c r="DS639" i="20"/>
  <c r="DR640" i="20"/>
  <c r="DR639" i="20"/>
  <c r="DQ640" i="20"/>
  <c r="DQ639" i="20"/>
  <c r="DS638" i="20"/>
  <c r="DR638" i="20"/>
  <c r="DQ638" i="20"/>
  <c r="C957" i="20"/>
  <c r="O882" i="20"/>
  <c r="AC818" i="20"/>
  <c r="AD818" i="20"/>
  <c r="AC819" i="20"/>
  <c r="AD819" i="20"/>
  <c r="AE818" i="20"/>
  <c r="AE819" i="20"/>
  <c r="AD817" i="20"/>
  <c r="AE817" i="20"/>
  <c r="AC817" i="20"/>
  <c r="Z528" i="20"/>
  <c r="Z527" i="20"/>
  <c r="Z529" i="20"/>
  <c r="AE852" i="20"/>
  <c r="AD852" i="20"/>
  <c r="AE854" i="20"/>
  <c r="AD853" i="20"/>
  <c r="AC853" i="20"/>
  <c r="AC852" i="20"/>
  <c r="AC854" i="20"/>
  <c r="AD854" i="20"/>
  <c r="AE853" i="20"/>
  <c r="GO62" i="20"/>
  <c r="CM64" i="20"/>
  <c r="GI63" i="20"/>
  <c r="H119" i="20"/>
  <c r="EJ118" i="20"/>
  <c r="A864" i="20"/>
  <c r="M797" i="20"/>
  <c r="EH57" i="20"/>
  <c r="CM73" i="20"/>
  <c r="FW42" i="20"/>
  <c r="CN43" i="20" s="1"/>
  <c r="FW44" i="20"/>
  <c r="CN45" i="20" s="1"/>
  <c r="FW43" i="20"/>
  <c r="CN44" i="20" s="1"/>
  <c r="EI80" i="20"/>
  <c r="Z692" i="20" a="1"/>
  <c r="AV667" i="20" a="1"/>
  <c r="FU615" i="20"/>
  <c r="FT615" i="20"/>
  <c r="FS615" i="20"/>
  <c r="FU614" i="20"/>
  <c r="FT614" i="20"/>
  <c r="FU613" i="20"/>
  <c r="FS614" i="20"/>
  <c r="FT613" i="20"/>
  <c r="FS613" i="20"/>
  <c r="G110" i="20"/>
  <c r="EJ109" i="20"/>
  <c r="BL17" i="20"/>
  <c r="FO537" i="20"/>
  <c r="FN537" i="20"/>
  <c r="FM539" i="20"/>
  <c r="FM537" i="20"/>
  <c r="FM538" i="20"/>
  <c r="FO538" i="20"/>
  <c r="FN538" i="20"/>
  <c r="FO539" i="20"/>
  <c r="FN539" i="20"/>
  <c r="AK849" i="20"/>
  <c r="AJ848" i="20"/>
  <c r="AI847" i="20"/>
  <c r="AJ849" i="20"/>
  <c r="AI848" i="20"/>
  <c r="AI849" i="20"/>
  <c r="AK847" i="20"/>
  <c r="AK848" i="20"/>
  <c r="AJ847" i="20"/>
  <c r="EH39" i="20"/>
  <c r="BL37" i="20" s="1"/>
  <c r="B861" i="20"/>
  <c r="N782" i="20"/>
  <c r="AY88" i="20"/>
  <c r="AW309" i="20"/>
  <c r="AW308" i="20"/>
  <c r="AW307" i="20"/>
  <c r="AM327" i="20" a="1"/>
  <c r="CV800" i="20"/>
  <c r="DL706" i="20"/>
  <c r="EX704" i="20"/>
  <c r="DL704" i="20"/>
  <c r="DM706" i="20"/>
  <c r="DM705" i="20"/>
  <c r="DK704" i="20"/>
  <c r="DK705" i="20"/>
  <c r="DL705" i="20"/>
  <c r="DK706" i="20"/>
  <c r="DM704" i="20"/>
  <c r="AZ42" i="20"/>
  <c r="FO572" i="20"/>
  <c r="FN572" i="20"/>
  <c r="FM572" i="20"/>
  <c r="FM574" i="20"/>
  <c r="FN574" i="20"/>
  <c r="FM573" i="20"/>
  <c r="FO573" i="20"/>
  <c r="FN573" i="20"/>
  <c r="FO574" i="20"/>
  <c r="AE762" i="20"/>
  <c r="AD762" i="20"/>
  <c r="AC762" i="20"/>
  <c r="AC764" i="20"/>
  <c r="AD763" i="20"/>
  <c r="AD764" i="20"/>
  <c r="AE763" i="20"/>
  <c r="AC763" i="20"/>
  <c r="AE764" i="20"/>
  <c r="BW782" i="20"/>
  <c r="FB685" i="20"/>
  <c r="M842" i="20"/>
  <c r="A873" i="20"/>
  <c r="AG423" i="20"/>
  <c r="AG422" i="20"/>
  <c r="AG424" i="20"/>
  <c r="Z639" i="20"/>
  <c r="Z638" i="20"/>
  <c r="Z637" i="20"/>
  <c r="AS684" i="20"/>
  <c r="W682" i="20"/>
  <c r="AR684" i="20"/>
  <c r="X684" i="20"/>
  <c r="AT682" i="20"/>
  <c r="V682" i="20"/>
  <c r="W684" i="20"/>
  <c r="AT683" i="20"/>
  <c r="AS682" i="20"/>
  <c r="V684" i="20"/>
  <c r="AS683" i="20"/>
  <c r="AR682" i="20"/>
  <c r="AR683" i="20"/>
  <c r="X683" i="20"/>
  <c r="W683" i="20"/>
  <c r="V683" i="20"/>
  <c r="AT684" i="20"/>
  <c r="X682" i="20"/>
  <c r="A961" i="20"/>
  <c r="M902" i="20"/>
  <c r="AV647" i="20" a="1"/>
  <c r="H39" i="20"/>
  <c r="AY38" i="20"/>
  <c r="EJ38" i="20"/>
  <c r="FU514" i="20"/>
  <c r="FU513" i="20"/>
  <c r="FT514" i="20"/>
  <c r="FT513" i="20"/>
  <c r="FS514" i="20"/>
  <c r="FS513" i="20"/>
  <c r="FU512" i="20"/>
  <c r="FT512" i="20"/>
  <c r="FS512" i="20"/>
  <c r="CM20" i="20"/>
  <c r="GO18" i="20"/>
  <c r="GI19" i="20"/>
  <c r="GJ19" i="20" s="1"/>
  <c r="BX980" i="20"/>
  <c r="FX883" i="20"/>
  <c r="B863" i="20"/>
  <c r="N792" i="20"/>
  <c r="C861" i="20"/>
  <c r="O782" i="20"/>
  <c r="AV587" i="20" a="1"/>
  <c r="AG477" i="20" a="1"/>
  <c r="EK33" i="20"/>
  <c r="AR679" i="20"/>
  <c r="X679" i="20"/>
  <c r="AT677" i="20"/>
  <c r="V677" i="20"/>
  <c r="W679" i="20"/>
  <c r="AT678" i="20"/>
  <c r="AS677" i="20"/>
  <c r="V679" i="20"/>
  <c r="AS678" i="20"/>
  <c r="AR677" i="20"/>
  <c r="AR678" i="20"/>
  <c r="X678" i="20"/>
  <c r="W678" i="20"/>
  <c r="V678" i="20"/>
  <c r="AT679" i="20"/>
  <c r="X677" i="20"/>
  <c r="AS679" i="20"/>
  <c r="W677" i="20"/>
  <c r="AM323" i="20"/>
  <c r="H324" i="20" s="1"/>
  <c r="AM322" i="20"/>
  <c r="H323" i="20" s="1"/>
  <c r="AM324" i="20"/>
  <c r="H325" i="20" s="1"/>
  <c r="AZ8" i="20"/>
  <c r="Q179" i="20"/>
  <c r="Q178" i="20"/>
  <c r="Q177" i="20"/>
  <c r="G178" i="20" s="1"/>
  <c r="G225" i="20"/>
  <c r="AM252" i="20" a="1"/>
  <c r="AR723" i="20"/>
  <c r="X723" i="20"/>
  <c r="AS722" i="20"/>
  <c r="AT724" i="20"/>
  <c r="W723" i="20"/>
  <c r="AR722" i="20"/>
  <c r="AS724" i="20"/>
  <c r="V723" i="20"/>
  <c r="AR724" i="20"/>
  <c r="X724" i="20"/>
  <c r="W724" i="20"/>
  <c r="V724" i="20"/>
  <c r="X722" i="20"/>
  <c r="AT723" i="20"/>
  <c r="W722" i="20"/>
  <c r="AS723" i="20"/>
  <c r="AT722" i="20"/>
  <c r="V722" i="20"/>
  <c r="AJ822" i="20"/>
  <c r="AI822" i="20"/>
  <c r="AK824" i="20"/>
  <c r="AK823" i="20"/>
  <c r="AJ824" i="20"/>
  <c r="AJ823" i="20"/>
  <c r="AI824" i="20"/>
  <c r="AI823" i="20"/>
  <c r="AK822" i="20"/>
  <c r="Q272" i="20" a="1"/>
  <c r="AG523" i="20"/>
  <c r="Z592" i="20" a="1"/>
  <c r="B965" i="20"/>
  <c r="N922" i="20"/>
  <c r="B859" i="20"/>
  <c r="N772" i="20"/>
  <c r="CB54" i="20"/>
  <c r="A867" i="20"/>
  <c r="M812" i="20"/>
  <c r="CC33" i="20"/>
  <c r="EG32" i="20"/>
  <c r="EM33" i="20"/>
  <c r="FA57" i="20" a="1"/>
  <c r="Z712" i="20" a="1"/>
  <c r="AV599" i="20"/>
  <c r="AV598" i="20"/>
  <c r="AV597" i="20"/>
  <c r="N942" i="20"/>
  <c r="B969" i="20"/>
  <c r="GJ77" i="20"/>
  <c r="AV529" i="20"/>
  <c r="AV528" i="20"/>
  <c r="AV527" i="20"/>
  <c r="BX965" i="20"/>
  <c r="FX868" i="20"/>
  <c r="AV642" i="20"/>
  <c r="AV644" i="20"/>
  <c r="AV643" i="20"/>
  <c r="AG567" i="20" a="1"/>
  <c r="AM289" i="20"/>
  <c r="H290" i="20" s="1"/>
  <c r="AM288" i="20"/>
  <c r="H289" i="20" s="1"/>
  <c r="AM287" i="20"/>
  <c r="H288" i="20" s="1"/>
  <c r="AW402" i="20" a="1"/>
  <c r="AD742" i="20"/>
  <c r="AC744" i="20"/>
  <c r="AE744" i="20"/>
  <c r="AC742" i="20"/>
  <c r="AE743" i="20"/>
  <c r="AD743" i="20"/>
  <c r="AD744" i="20"/>
  <c r="AC743" i="20"/>
  <c r="AE742" i="20"/>
  <c r="AV554" i="20"/>
  <c r="AV553" i="20"/>
  <c r="AV552" i="20"/>
  <c r="CV840" i="20"/>
  <c r="EX744" i="20"/>
  <c r="DL745" i="20"/>
  <c r="DM744" i="20"/>
  <c r="DK744" i="20"/>
  <c r="DL746" i="20"/>
  <c r="DK746" i="20"/>
  <c r="DM745" i="20"/>
  <c r="DL744" i="20"/>
  <c r="DM746" i="20"/>
  <c r="DK745" i="20"/>
  <c r="AV622" i="20" a="1"/>
  <c r="BD82" i="20"/>
  <c r="BC82" i="20"/>
  <c r="J48" i="20"/>
  <c r="BI82" i="20" s="1"/>
  <c r="B1629" i="20" s="1"/>
  <c r="B1649" i="20" s="1"/>
  <c r="BH82" i="20"/>
  <c r="BG82" i="20"/>
  <c r="BF82" i="20"/>
  <c r="BE82" i="20"/>
  <c r="Z599" i="20"/>
  <c r="Z598" i="20"/>
  <c r="Z597" i="20"/>
  <c r="B963" i="20"/>
  <c r="N912" i="20"/>
  <c r="N947" i="20"/>
  <c r="B970" i="20"/>
  <c r="FO507" i="20"/>
  <c r="FN507" i="20"/>
  <c r="FN508" i="20"/>
  <c r="FM507" i="20"/>
  <c r="FN509" i="20"/>
  <c r="FO508" i="20"/>
  <c r="FM508" i="20"/>
  <c r="FO509" i="20"/>
  <c r="FM509" i="20"/>
  <c r="GO63" i="20"/>
  <c r="CM65" i="20"/>
  <c r="GI64" i="20"/>
  <c r="H120" i="20"/>
  <c r="EJ119" i="20"/>
  <c r="EK119" i="20" s="1"/>
  <c r="FT549" i="20"/>
  <c r="FS548" i="20"/>
  <c r="FU547" i="20"/>
  <c r="FS549" i="20"/>
  <c r="FT547" i="20"/>
  <c r="FS547" i="20"/>
  <c r="FU548" i="20"/>
  <c r="FU549" i="20"/>
  <c r="FT548" i="20"/>
  <c r="CM74" i="20"/>
  <c r="AV732" i="20" a="1"/>
  <c r="CM28" i="20"/>
  <c r="GO29" i="20"/>
  <c r="GI27" i="20"/>
  <c r="EK43" i="20"/>
  <c r="BW963" i="20"/>
  <c r="FB866" i="20"/>
  <c r="CU906" i="20"/>
  <c r="DS811" i="20"/>
  <c r="DR811" i="20"/>
  <c r="DQ811" i="20"/>
  <c r="DS810" i="20"/>
  <c r="DR810" i="20"/>
  <c r="DS812" i="20"/>
  <c r="DQ810" i="20"/>
  <c r="DR812" i="20"/>
  <c r="EW810" i="20"/>
  <c r="DQ812" i="20"/>
  <c r="AK764" i="20"/>
  <c r="AK763" i="20"/>
  <c r="AK762" i="20"/>
  <c r="AJ764" i="20"/>
  <c r="AJ763" i="20"/>
  <c r="AJ762" i="20"/>
  <c r="AI764" i="20"/>
  <c r="AI763" i="20"/>
  <c r="AI762" i="20"/>
  <c r="BW872" i="20"/>
  <c r="FB775" i="20"/>
  <c r="AT728" i="20"/>
  <c r="W727" i="20"/>
  <c r="AS728" i="20"/>
  <c r="AT727" i="20"/>
  <c r="V727" i="20"/>
  <c r="AR728" i="20"/>
  <c r="X728" i="20"/>
  <c r="AS727" i="20"/>
  <c r="AT729" i="20"/>
  <c r="W728" i="20"/>
  <c r="AR727" i="20"/>
  <c r="AS729" i="20"/>
  <c r="V728" i="20"/>
  <c r="AR729" i="20"/>
  <c r="X729" i="20"/>
  <c r="W729" i="20"/>
  <c r="V729" i="20"/>
  <c r="X727" i="20"/>
  <c r="AV707" i="20" a="1"/>
  <c r="AV577" i="20" a="1"/>
  <c r="EG87" i="20"/>
  <c r="EM89" i="20"/>
  <c r="CB88" i="20"/>
  <c r="B952" i="20"/>
  <c r="N857" i="20"/>
  <c r="AV602" i="20" a="1"/>
  <c r="G154" i="20"/>
  <c r="EJ153" i="20"/>
  <c r="Z632" i="20" a="1"/>
  <c r="AM159" i="20"/>
  <c r="H160" i="20" s="1"/>
  <c r="AM158" i="20"/>
  <c r="H159" i="20" s="1"/>
  <c r="AM157" i="20"/>
  <c r="H158" i="20" s="1"/>
  <c r="AW454" i="20"/>
  <c r="AW453" i="20"/>
  <c r="AW452" i="20"/>
  <c r="C860" i="20"/>
  <c r="O777" i="20"/>
  <c r="AE719" i="20"/>
  <c r="AC717" i="20"/>
  <c r="AE718" i="20"/>
  <c r="AD717" i="20"/>
  <c r="AC718" i="20"/>
  <c r="AD719" i="20"/>
  <c r="AD718" i="20"/>
  <c r="AC719" i="20"/>
  <c r="AE717" i="20"/>
  <c r="AK853" i="20"/>
  <c r="AK852" i="20"/>
  <c r="AK854" i="20"/>
  <c r="AJ853" i="20"/>
  <c r="AJ852" i="20"/>
  <c r="AJ854" i="20"/>
  <c r="AI853" i="20"/>
  <c r="AI852" i="20"/>
  <c r="AI854" i="20"/>
  <c r="H99" i="20"/>
  <c r="DV98" i="20" s="1"/>
  <c r="EJ98" i="20"/>
  <c r="H40" i="20"/>
  <c r="AY39" i="20"/>
  <c r="EJ39" i="20"/>
  <c r="EH37" i="20"/>
  <c r="AV614" i="20"/>
  <c r="AV613" i="20"/>
  <c r="AV612" i="20"/>
  <c r="FT502" i="20"/>
  <c r="FS502" i="20"/>
  <c r="FU504" i="20"/>
  <c r="FU503" i="20"/>
  <c r="FT504" i="20"/>
  <c r="FT503" i="20"/>
  <c r="FS504" i="20"/>
  <c r="FS503" i="20"/>
  <c r="FU502" i="20"/>
  <c r="BC85" i="20"/>
  <c r="BH85" i="20"/>
  <c r="BG85" i="20"/>
  <c r="J63" i="20"/>
  <c r="BI85" i="20" s="1"/>
  <c r="B1632" i="20" s="1"/>
  <c r="B1652" i="20" s="1"/>
  <c r="BF85" i="20"/>
  <c r="BE85" i="20"/>
  <c r="BD85" i="20"/>
  <c r="AM208" i="20"/>
  <c r="H209" i="20" s="1"/>
  <c r="AM207" i="20"/>
  <c r="H208" i="20" s="1"/>
  <c r="AM209" i="20"/>
  <c r="H210" i="20" s="1"/>
  <c r="CV780" i="20"/>
  <c r="EX684" i="20"/>
  <c r="DM685" i="20"/>
  <c r="DM684" i="20"/>
  <c r="DM686" i="20"/>
  <c r="DL684" i="20"/>
  <c r="DK684" i="20"/>
  <c r="DK685" i="20"/>
  <c r="DL686" i="20"/>
  <c r="DK686" i="20"/>
  <c r="DL685" i="20"/>
  <c r="AV752" i="20" a="1"/>
  <c r="CV810" i="20"/>
  <c r="EX714" i="20"/>
  <c r="DL714" i="20"/>
  <c r="DM715" i="20"/>
  <c r="DL716" i="20"/>
  <c r="DM714" i="20"/>
  <c r="DL715" i="20"/>
  <c r="DK716" i="20"/>
  <c r="DK715" i="20"/>
  <c r="DK714" i="20"/>
  <c r="DM716" i="20"/>
  <c r="AZ33" i="20"/>
  <c r="C859" i="20"/>
  <c r="O772" i="20"/>
  <c r="AG474" i="20"/>
  <c r="AG473" i="20"/>
  <c r="AG472" i="20"/>
  <c r="AD727" i="20"/>
  <c r="AC727" i="20"/>
  <c r="AD728" i="20"/>
  <c r="AE727" i="20"/>
  <c r="AC728" i="20"/>
  <c r="AC729" i="20"/>
  <c r="AE729" i="20"/>
  <c r="AE728" i="20"/>
  <c r="AD729" i="20"/>
  <c r="AG437" i="20" a="1"/>
  <c r="C868" i="20"/>
  <c r="O817" i="20"/>
  <c r="A964" i="20"/>
  <c r="M917" i="20"/>
  <c r="FO534" i="20"/>
  <c r="FO533" i="20"/>
  <c r="FN533" i="20"/>
  <c r="FM532" i="20"/>
  <c r="FO532" i="20"/>
  <c r="FN534" i="20"/>
  <c r="FM533" i="20"/>
  <c r="FN532" i="20"/>
  <c r="FM534" i="20"/>
  <c r="O942" i="20"/>
  <c r="C969" i="20"/>
  <c r="AV487" i="20"/>
  <c r="AV489" i="20"/>
  <c r="AV488" i="20"/>
  <c r="CB55" i="20"/>
  <c r="CC34" i="20"/>
  <c r="EG33" i="20"/>
  <c r="EM34" i="20"/>
  <c r="EJ49" i="20"/>
  <c r="GJ22" i="20"/>
  <c r="AE847" i="20"/>
  <c r="AD847" i="20"/>
  <c r="AD849" i="20"/>
  <c r="AE848" i="20"/>
  <c r="AD848" i="20"/>
  <c r="AC848" i="20"/>
  <c r="AE849" i="20"/>
  <c r="AC847" i="20"/>
  <c r="AC849" i="20"/>
  <c r="BL23" i="20"/>
  <c r="AM232" i="20"/>
  <c r="H233" i="20" s="1"/>
  <c r="AM234" i="20"/>
  <c r="H235" i="20" s="1"/>
  <c r="AM233" i="20"/>
  <c r="H234" i="20" s="1"/>
  <c r="AS719" i="20"/>
  <c r="V718" i="20"/>
  <c r="AR719" i="20"/>
  <c r="X719" i="20"/>
  <c r="W719" i="20"/>
  <c r="V719" i="20"/>
  <c r="X717" i="20"/>
  <c r="AT718" i="20"/>
  <c r="W717" i="20"/>
  <c r="AS718" i="20"/>
  <c r="AT717" i="20"/>
  <c r="V717" i="20"/>
  <c r="AR718" i="20"/>
  <c r="X718" i="20"/>
  <c r="AS717" i="20"/>
  <c r="AT719" i="20"/>
  <c r="W718" i="20"/>
  <c r="AR717" i="20"/>
  <c r="FO583" i="20"/>
  <c r="FN583" i="20"/>
  <c r="FN584" i="20"/>
  <c r="FO584" i="20"/>
  <c r="FM585" i="20"/>
  <c r="FM584" i="20"/>
  <c r="FN585" i="20"/>
  <c r="FO585" i="20"/>
  <c r="FM583" i="20"/>
  <c r="B872" i="20"/>
  <c r="N837" i="20"/>
  <c r="BL29" i="20"/>
  <c r="EJ188" i="20"/>
  <c r="G189" i="20"/>
  <c r="EH64" i="20"/>
  <c r="BL63" i="20" s="1"/>
  <c r="AY47" i="20"/>
  <c r="EJ163" i="20"/>
  <c r="G164" i="20"/>
  <c r="AV484" i="20"/>
  <c r="AV483" i="20"/>
  <c r="AV482" i="20"/>
  <c r="AY92" i="20"/>
  <c r="EJ92" i="20"/>
  <c r="G93" i="20"/>
  <c r="EH17" i="20"/>
  <c r="EI20" i="20" s="1"/>
  <c r="AC779" i="20"/>
  <c r="AC777" i="20"/>
  <c r="AC778" i="20"/>
  <c r="AE777" i="20"/>
  <c r="AD777" i="20"/>
  <c r="AE778" i="20"/>
  <c r="AD778" i="20"/>
  <c r="AD779" i="20"/>
  <c r="AE779" i="20"/>
  <c r="Z644" i="20"/>
  <c r="Z643" i="20"/>
  <c r="Z642" i="20"/>
  <c r="FO504" i="20"/>
  <c r="FO503" i="20"/>
  <c r="FO502" i="20"/>
  <c r="FN502" i="20"/>
  <c r="FM502" i="20"/>
  <c r="FN504" i="20"/>
  <c r="FN503" i="20"/>
  <c r="FM503" i="20"/>
  <c r="FM504" i="20"/>
  <c r="FT584" i="20"/>
  <c r="FT583" i="20"/>
  <c r="FS584" i="20"/>
  <c r="FS583" i="20"/>
  <c r="FU585" i="20"/>
  <c r="FT585" i="20"/>
  <c r="FS585" i="20"/>
  <c r="FU584" i="20"/>
  <c r="FU583" i="20"/>
  <c r="Q382" i="20" a="1"/>
  <c r="FO643" i="20"/>
  <c r="FM645" i="20"/>
  <c r="FN643" i="20"/>
  <c r="FN644" i="20"/>
  <c r="FN645" i="20"/>
  <c r="FM643" i="20"/>
  <c r="FM644" i="20"/>
  <c r="FO645" i="20"/>
  <c r="FO644" i="20"/>
  <c r="CM75" i="20"/>
  <c r="EJ89" i="20"/>
  <c r="CU805" i="20"/>
  <c r="DR710" i="20"/>
  <c r="EW709" i="20"/>
  <c r="DQ710" i="20"/>
  <c r="DS711" i="20"/>
  <c r="DR711" i="20"/>
  <c r="DQ711" i="20"/>
  <c r="DS709" i="20"/>
  <c r="DR709" i="20"/>
  <c r="DS710" i="20"/>
  <c r="DQ709" i="20"/>
  <c r="GO27" i="20"/>
  <c r="CM29" i="20"/>
  <c r="GI28" i="20"/>
  <c r="G240" i="20"/>
  <c r="EJ239" i="20"/>
  <c r="CU820" i="20"/>
  <c r="DS726" i="20"/>
  <c r="DR726" i="20"/>
  <c r="DQ726" i="20"/>
  <c r="DS724" i="20"/>
  <c r="DR724" i="20"/>
  <c r="DS725" i="20"/>
  <c r="DQ724" i="20"/>
  <c r="DR725" i="20"/>
  <c r="EW724" i="20"/>
  <c r="DQ725" i="20"/>
  <c r="AZ43" i="20"/>
  <c r="G174" i="20"/>
  <c r="EJ194" i="20"/>
  <c r="G195" i="20"/>
  <c r="AZ72" i="20"/>
  <c r="A952" i="20"/>
  <c r="M857" i="20"/>
  <c r="AG434" i="20"/>
  <c r="AG433" i="20"/>
  <c r="AG432" i="20"/>
  <c r="C869" i="20"/>
  <c r="O822" i="20"/>
  <c r="AW494" i="20"/>
  <c r="AW493" i="20"/>
  <c r="AW492" i="20"/>
  <c r="EM87" i="20"/>
  <c r="EG88" i="20"/>
  <c r="CB89" i="20"/>
  <c r="AG547" i="20" a="1"/>
  <c r="V744" i="20"/>
  <c r="AR742" i="20"/>
  <c r="AT743" i="20"/>
  <c r="AT744" i="20"/>
  <c r="AS743" i="20"/>
  <c r="X742" i="20"/>
  <c r="AS744" i="20"/>
  <c r="AR743" i="20"/>
  <c r="X743" i="20"/>
  <c r="W742" i="20"/>
  <c r="AR744" i="20"/>
  <c r="X744" i="20"/>
  <c r="W743" i="20"/>
  <c r="AT742" i="20"/>
  <c r="V742" i="20"/>
  <c r="W744" i="20"/>
  <c r="V743" i="20"/>
  <c r="AS742" i="20"/>
  <c r="GI94" i="20"/>
  <c r="BX786" i="20"/>
  <c r="FX689" i="20"/>
  <c r="EJ154" i="20"/>
  <c r="EK154" i="20" s="1"/>
  <c r="G155" i="20"/>
  <c r="CU780" i="20"/>
  <c r="DQ684" i="20"/>
  <c r="EW684" i="20"/>
  <c r="DS685" i="20"/>
  <c r="DS686" i="20"/>
  <c r="DR685" i="20"/>
  <c r="DR686" i="20"/>
  <c r="DQ685" i="20"/>
  <c r="DQ686" i="20"/>
  <c r="DS684" i="20"/>
  <c r="DR684" i="20"/>
  <c r="Z484" i="20"/>
  <c r="Z483" i="20"/>
  <c r="Z482" i="20"/>
  <c r="EH94" i="20"/>
  <c r="AW432" i="20" a="1"/>
  <c r="AW344" i="20"/>
  <c r="AW343" i="20"/>
  <c r="AW342" i="20"/>
  <c r="B867" i="20"/>
  <c r="N812" i="20"/>
  <c r="A970" i="20"/>
  <c r="M947" i="20"/>
  <c r="H100" i="20"/>
  <c r="DV99" i="20" s="1"/>
  <c r="EJ99" i="20"/>
  <c r="EG82" i="20"/>
  <c r="CB83" i="20"/>
  <c r="EM84" i="20"/>
  <c r="G245" i="20"/>
  <c r="AM319" i="20"/>
  <c r="H320" i="20" s="1"/>
  <c r="AM318" i="20"/>
  <c r="H319" i="20" s="1"/>
  <c r="AM317" i="20"/>
  <c r="H318" i="20" s="1"/>
  <c r="CU694" i="20"/>
  <c r="EW598" i="20"/>
  <c r="DS600" i="20"/>
  <c r="DS599" i="20"/>
  <c r="DR600" i="20"/>
  <c r="DR599" i="20"/>
  <c r="DQ600" i="20"/>
  <c r="DQ599" i="20"/>
  <c r="DS598" i="20"/>
  <c r="DR598" i="20"/>
  <c r="DQ598" i="20"/>
  <c r="AE804" i="20"/>
  <c r="AE803" i="20"/>
  <c r="AD803" i="20"/>
  <c r="AD802" i="20"/>
  <c r="AC803" i="20"/>
  <c r="AE802" i="20"/>
  <c r="AC802" i="20"/>
  <c r="AC804" i="20"/>
  <c r="AD804" i="20"/>
  <c r="AG442" i="20" a="1"/>
  <c r="Z587" i="20" a="1"/>
  <c r="BW788" i="20"/>
  <c r="FB691" i="20"/>
  <c r="Q129" i="20"/>
  <c r="Q128" i="20"/>
  <c r="Q127" i="20"/>
  <c r="G128" i="20" s="1"/>
  <c r="EK8" i="20"/>
  <c r="B869" i="20"/>
  <c r="N822" i="20"/>
  <c r="AW562" i="20" a="1"/>
  <c r="EJ312" i="20"/>
  <c r="G313" i="20"/>
  <c r="GJ78" i="20"/>
  <c r="W849" i="20"/>
  <c r="V848" i="20"/>
  <c r="AS847" i="20"/>
  <c r="V849" i="20"/>
  <c r="AR847" i="20"/>
  <c r="AT848" i="20"/>
  <c r="AT849" i="20"/>
  <c r="AS848" i="20"/>
  <c r="X847" i="20"/>
  <c r="AS849" i="20"/>
  <c r="AR848" i="20"/>
  <c r="X848" i="20"/>
  <c r="W847" i="20"/>
  <c r="AR849" i="20"/>
  <c r="X849" i="20"/>
  <c r="W848" i="20"/>
  <c r="AT847" i="20"/>
  <c r="V847" i="20"/>
  <c r="AG617" i="20" a="1"/>
  <c r="AM267" i="20" a="1"/>
  <c r="AV582" i="20" a="1"/>
  <c r="BX787" i="20"/>
  <c r="FX690" i="20"/>
  <c r="CC35" i="20"/>
  <c r="EG34" i="20"/>
  <c r="EM32" i="20"/>
  <c r="AV712" i="20" a="1"/>
  <c r="AY49" i="20"/>
  <c r="Q324" i="20"/>
  <c r="G325" i="20" s="1"/>
  <c r="Q323" i="20"/>
  <c r="G324" i="20" s="1"/>
  <c r="Q322" i="20"/>
  <c r="Z627" i="20" a="1"/>
  <c r="EK63" i="20"/>
  <c r="CV845" i="20"/>
  <c r="DM751" i="20"/>
  <c r="EX749" i="20"/>
  <c r="DK749" i="20"/>
  <c r="DK751" i="20"/>
  <c r="DM750" i="20"/>
  <c r="DM749" i="20"/>
  <c r="DL751" i="20"/>
  <c r="DL750" i="20"/>
  <c r="DL749" i="20"/>
  <c r="DK750" i="20"/>
  <c r="CV674" i="20"/>
  <c r="DM578" i="20"/>
  <c r="DL578" i="20"/>
  <c r="EX578" i="20"/>
  <c r="DK578" i="20"/>
  <c r="DL579" i="20"/>
  <c r="DK579" i="20"/>
  <c r="DK580" i="20"/>
  <c r="DM580" i="20"/>
  <c r="DL580" i="20"/>
  <c r="DM579" i="20"/>
  <c r="W799" i="20"/>
  <c r="W798" i="20"/>
  <c r="AR797" i="20"/>
  <c r="V799" i="20"/>
  <c r="V798" i="20"/>
  <c r="X797" i="20"/>
  <c r="AT799" i="20"/>
  <c r="AT798" i="20"/>
  <c r="W797" i="20"/>
  <c r="AS799" i="20"/>
  <c r="AS798" i="20"/>
  <c r="AT797" i="20"/>
  <c r="V797" i="20"/>
  <c r="AR799" i="20"/>
  <c r="X799" i="20"/>
  <c r="AR798" i="20"/>
  <c r="X798" i="20"/>
  <c r="AS797" i="20"/>
  <c r="FO527" i="20"/>
  <c r="FN527" i="20"/>
  <c r="FM529" i="20"/>
  <c r="FO529" i="20"/>
  <c r="FN528" i="20"/>
  <c r="FM527" i="20"/>
  <c r="FN529" i="20"/>
  <c r="FO528" i="20"/>
  <c r="FM528" i="20"/>
  <c r="C867" i="20"/>
  <c r="O812" i="20"/>
  <c r="BX872" i="20"/>
  <c r="FX775" i="20"/>
  <c r="EK265" i="20"/>
  <c r="EK264" i="20"/>
  <c r="EK266" i="20"/>
  <c r="FO542" i="20"/>
  <c r="FN542" i="20"/>
  <c r="FM542" i="20"/>
  <c r="FO543" i="20"/>
  <c r="FO544" i="20"/>
  <c r="FM543" i="20"/>
  <c r="FN543" i="20"/>
  <c r="FM544" i="20"/>
  <c r="FN544" i="20"/>
  <c r="EK123" i="20"/>
  <c r="EK125" i="20"/>
  <c r="BX783" i="20"/>
  <c r="FX686" i="20"/>
  <c r="EK74" i="20"/>
  <c r="Z702" i="20" a="1"/>
  <c r="G190" i="20"/>
  <c r="EJ189" i="20"/>
  <c r="G165" i="20"/>
  <c r="EJ164" i="20"/>
  <c r="EK164" i="20" s="1"/>
  <c r="FU648" i="20"/>
  <c r="FT648" i="20"/>
  <c r="FS648" i="20"/>
  <c r="FU650" i="20"/>
  <c r="FT650" i="20"/>
  <c r="FS650" i="20"/>
  <c r="FU649" i="20"/>
  <c r="FT649" i="20"/>
  <c r="FS649" i="20"/>
  <c r="CV689" i="20"/>
  <c r="DL593" i="20"/>
  <c r="DK593" i="20"/>
  <c r="DM595" i="20"/>
  <c r="EX593" i="20"/>
  <c r="DK595" i="20"/>
  <c r="DL595" i="20"/>
  <c r="DM593" i="20"/>
  <c r="DK594" i="20"/>
  <c r="DL594" i="20"/>
  <c r="DM594" i="20"/>
  <c r="EH23" i="20"/>
  <c r="BL24" i="20" s="1"/>
  <c r="AI794" i="20"/>
  <c r="AI793" i="20"/>
  <c r="AK792" i="20"/>
  <c r="AJ792" i="20"/>
  <c r="AI792" i="20"/>
  <c r="AK794" i="20"/>
  <c r="AK793" i="20"/>
  <c r="AJ794" i="20"/>
  <c r="AJ793" i="20"/>
  <c r="EJ93" i="20"/>
  <c r="AY93" i="20"/>
  <c r="G94" i="20"/>
  <c r="AG402" i="20" a="1"/>
  <c r="CV699" i="20"/>
  <c r="DK603" i="20"/>
  <c r="EX603" i="20"/>
  <c r="DM603" i="20"/>
  <c r="DL603" i="20"/>
  <c r="DL604" i="20"/>
  <c r="DM605" i="20"/>
  <c r="DK605" i="20"/>
  <c r="DL605" i="20"/>
  <c r="DM604" i="20"/>
  <c r="DK604" i="20"/>
  <c r="B955" i="20"/>
  <c r="N872" i="20"/>
  <c r="CU775" i="20"/>
  <c r="DS680" i="20"/>
  <c r="DR680" i="20"/>
  <c r="DQ680" i="20"/>
  <c r="DS681" i="20"/>
  <c r="DS679" i="20"/>
  <c r="DR681" i="20"/>
  <c r="DR679" i="20"/>
  <c r="DQ681" i="20"/>
  <c r="EW679" i="20"/>
  <c r="DQ679" i="20"/>
  <c r="FU624" i="20"/>
  <c r="FT624" i="20"/>
  <c r="FU623" i="20"/>
  <c r="FS624" i="20"/>
  <c r="FT623" i="20"/>
  <c r="FS623" i="20"/>
  <c r="FU625" i="20"/>
  <c r="FT625" i="20"/>
  <c r="FS625" i="20"/>
  <c r="Z757" i="20" a="1"/>
  <c r="AS804" i="20"/>
  <c r="AS803" i="20"/>
  <c r="AT802" i="20"/>
  <c r="V802" i="20"/>
  <c r="AR804" i="20"/>
  <c r="X804" i="20"/>
  <c r="AR803" i="20"/>
  <c r="X803" i="20"/>
  <c r="AS802" i="20"/>
  <c r="W804" i="20"/>
  <c r="W803" i="20"/>
  <c r="AR802" i="20"/>
  <c r="V804" i="20"/>
  <c r="V803" i="20"/>
  <c r="X802" i="20"/>
  <c r="AT804" i="20"/>
  <c r="AT803" i="20"/>
  <c r="W802" i="20"/>
  <c r="AY89" i="20"/>
  <c r="AZ89" i="20" s="1"/>
  <c r="EK168" i="20"/>
  <c r="EK170" i="20"/>
  <c r="GO28" i="20"/>
  <c r="CM30" i="20"/>
  <c r="GI29" i="20"/>
  <c r="GJ29" i="20" s="1"/>
  <c r="Q302" i="20" a="1"/>
  <c r="G175" i="20"/>
  <c r="EJ174" i="20"/>
  <c r="EK72" i="20"/>
  <c r="EH29" i="20"/>
  <c r="BL27" i="20" s="1"/>
  <c r="CV729" i="20"/>
  <c r="DL633" i="20"/>
  <c r="DK633" i="20"/>
  <c r="EX633" i="20"/>
  <c r="DL635" i="20"/>
  <c r="DK634" i="20"/>
  <c r="DK635" i="20"/>
  <c r="DM633" i="20"/>
  <c r="DM634" i="20"/>
  <c r="DM635" i="20"/>
  <c r="DL634" i="20"/>
  <c r="G160" i="20"/>
  <c r="EJ159" i="20"/>
  <c r="EG42" i="20"/>
  <c r="EM44" i="20"/>
  <c r="CB43" i="20"/>
  <c r="AM247" i="20" a="1"/>
  <c r="CV764" i="20"/>
  <c r="DL668" i="20"/>
  <c r="DK668" i="20"/>
  <c r="EX668" i="20"/>
  <c r="DM669" i="20"/>
  <c r="DL669" i="20"/>
  <c r="DM668" i="20"/>
  <c r="DL670" i="20"/>
  <c r="DM670" i="20"/>
  <c r="DK669" i="20"/>
  <c r="DK670" i="20"/>
  <c r="EM88" i="20"/>
  <c r="CB90" i="20"/>
  <c r="EG89" i="20"/>
  <c r="FS659" i="20"/>
  <c r="FU658" i="20"/>
  <c r="FU660" i="20"/>
  <c r="FT658" i="20"/>
  <c r="FT660" i="20"/>
  <c r="FS658" i="20"/>
  <c r="FS660" i="20"/>
  <c r="FU659" i="20"/>
  <c r="FT659" i="20"/>
  <c r="C872" i="20"/>
  <c r="O837" i="20"/>
  <c r="EH48" i="20"/>
  <c r="BL49" i="20" s="1"/>
  <c r="FU590" i="20"/>
  <c r="FU588" i="20"/>
  <c r="FT590" i="20"/>
  <c r="FU589" i="20"/>
  <c r="FT588" i="20"/>
  <c r="FS590" i="20"/>
  <c r="FT589" i="20"/>
  <c r="FS588" i="20"/>
  <c r="FS589" i="20"/>
  <c r="FS593" i="20"/>
  <c r="FU594" i="20"/>
  <c r="FT594" i="20"/>
  <c r="FU595" i="20"/>
  <c r="FS594" i="20"/>
  <c r="FT595" i="20"/>
  <c r="FS595" i="20"/>
  <c r="FU593" i="20"/>
  <c r="FT593" i="20"/>
  <c r="Q334" i="20"/>
  <c r="G335" i="20" s="1"/>
  <c r="Q333" i="20"/>
  <c r="G334" i="20" s="1"/>
  <c r="Q332" i="20"/>
  <c r="AV559" i="20"/>
  <c r="AV558" i="20"/>
  <c r="AV557" i="20"/>
  <c r="FW69" i="20"/>
  <c r="CN70" i="20" s="1"/>
  <c r="FW68" i="20"/>
  <c r="CN69" i="20" s="1"/>
  <c r="FW67" i="20"/>
  <c r="CN68" i="20" s="1"/>
  <c r="CB84" i="20"/>
  <c r="EG83" i="20"/>
  <c r="EH83" i="20" s="1"/>
  <c r="EM82" i="20"/>
  <c r="FN614" i="20"/>
  <c r="FO615" i="20"/>
  <c r="FO613" i="20"/>
  <c r="FM613" i="20"/>
  <c r="FM615" i="20"/>
  <c r="FN613" i="20"/>
  <c r="FO614" i="20"/>
  <c r="FM614" i="20"/>
  <c r="FN615" i="20"/>
  <c r="B960" i="20"/>
  <c r="N897" i="20"/>
  <c r="FA52" i="20" a="1"/>
  <c r="AW517" i="20" a="1"/>
  <c r="FS579" i="20"/>
  <c r="FS578" i="20"/>
  <c r="FU580" i="20"/>
  <c r="FT580" i="20"/>
  <c r="FS580" i="20"/>
  <c r="FU579" i="20"/>
  <c r="FU578" i="20"/>
  <c r="FT579" i="20"/>
  <c r="FT578" i="20"/>
  <c r="Z557" i="20"/>
  <c r="Z559" i="20"/>
  <c r="Z558" i="20"/>
  <c r="AV652" i="20" a="1"/>
  <c r="AK819" i="20"/>
  <c r="AK818" i="20"/>
  <c r="AJ819" i="20"/>
  <c r="AJ818" i="20"/>
  <c r="AI819" i="20"/>
  <c r="AI818" i="20"/>
  <c r="AK817" i="20"/>
  <c r="AJ817" i="20"/>
  <c r="AI817" i="20"/>
  <c r="BW975" i="20"/>
  <c r="FB878" i="20"/>
  <c r="AW442" i="20" a="1"/>
  <c r="GJ23" i="20"/>
  <c r="CU699" i="20"/>
  <c r="DR603" i="20"/>
  <c r="DQ603" i="20"/>
  <c r="EW603" i="20"/>
  <c r="DS605" i="20"/>
  <c r="DS604" i="20"/>
  <c r="DR605" i="20"/>
  <c r="DR604" i="20"/>
  <c r="DQ605" i="20"/>
  <c r="DQ604" i="20"/>
  <c r="DS603" i="20"/>
  <c r="CV855" i="20"/>
  <c r="DM761" i="20"/>
  <c r="DM759" i="20"/>
  <c r="DL759" i="20"/>
  <c r="DK759" i="20"/>
  <c r="EX759" i="20"/>
  <c r="DM760" i="20"/>
  <c r="DK761" i="20"/>
  <c r="DL761" i="20"/>
  <c r="DK760" i="20"/>
  <c r="DL760" i="20"/>
  <c r="AK827" i="20"/>
  <c r="AJ827" i="20"/>
  <c r="AI827" i="20"/>
  <c r="AK829" i="20"/>
  <c r="AK828" i="20"/>
  <c r="AJ829" i="20"/>
  <c r="AJ828" i="20"/>
  <c r="AI829" i="20"/>
  <c r="AI828" i="20"/>
  <c r="AV619" i="20"/>
  <c r="AV618" i="20"/>
  <c r="AV617" i="20"/>
  <c r="AE672" i="20"/>
  <c r="AD672" i="20"/>
  <c r="AC674" i="20"/>
  <c r="AC673" i="20"/>
  <c r="AC672" i="20"/>
  <c r="AD673" i="20"/>
  <c r="AE673" i="20"/>
  <c r="AE674" i="20"/>
  <c r="AD674" i="20"/>
  <c r="AG307" i="20"/>
  <c r="AG309" i="20"/>
  <c r="AG308" i="20"/>
  <c r="X832" i="20"/>
  <c r="AT834" i="20"/>
  <c r="AT833" i="20"/>
  <c r="W832" i="20"/>
  <c r="AS834" i="20"/>
  <c r="AS833" i="20"/>
  <c r="AT832" i="20"/>
  <c r="V832" i="20"/>
  <c r="AR834" i="20"/>
  <c r="X834" i="20"/>
  <c r="AR833" i="20"/>
  <c r="X833" i="20"/>
  <c r="AS832" i="20"/>
  <c r="W834" i="20"/>
  <c r="W833" i="20"/>
  <c r="AR832" i="20"/>
  <c r="V834" i="20"/>
  <c r="V833" i="20"/>
  <c r="AZ63" i="20"/>
  <c r="BX964" i="20"/>
  <c r="FX867" i="20"/>
  <c r="C959" i="20"/>
  <c r="O892" i="20"/>
  <c r="AW339" i="20"/>
  <c r="AW338" i="20"/>
  <c r="AW337" i="20"/>
  <c r="AW448" i="20"/>
  <c r="AW447" i="20"/>
  <c r="AW449" i="20"/>
  <c r="AV534" i="20"/>
  <c r="AV533" i="20"/>
  <c r="AV532" i="20"/>
  <c r="AJ788" i="20"/>
  <c r="AJ787" i="20"/>
  <c r="AI788" i="20"/>
  <c r="AI787" i="20"/>
  <c r="AK789" i="20"/>
  <c r="AJ789" i="20"/>
  <c r="AI789" i="20"/>
  <c r="AK788" i="20"/>
  <c r="AK787" i="20"/>
  <c r="EK143" i="20"/>
  <c r="EK145" i="20"/>
  <c r="AV609" i="20"/>
  <c r="AV608" i="20"/>
  <c r="AV607" i="20"/>
  <c r="BX771" i="20"/>
  <c r="FX674" i="20"/>
  <c r="Z614" i="20"/>
  <c r="Z613" i="20"/>
  <c r="Z612" i="20"/>
  <c r="Q292" i="20" a="1"/>
  <c r="X827" i="20"/>
  <c r="AT829" i="20"/>
  <c r="AT828" i="20"/>
  <c r="W827" i="20"/>
  <c r="AS829" i="20"/>
  <c r="AS828" i="20"/>
  <c r="AT827" i="20"/>
  <c r="V827" i="20"/>
  <c r="AR829" i="20"/>
  <c r="X829" i="20"/>
  <c r="AR828" i="20"/>
  <c r="X828" i="20"/>
  <c r="AS827" i="20"/>
  <c r="W829" i="20"/>
  <c r="W828" i="20"/>
  <c r="AR827" i="20"/>
  <c r="V829" i="20"/>
  <c r="V828" i="20"/>
  <c r="A958" i="20"/>
  <c r="M887" i="20"/>
  <c r="AZ73" i="20"/>
  <c r="AY94" i="20"/>
  <c r="EJ94" i="20"/>
  <c r="G95" i="20"/>
  <c r="BL18" i="20"/>
  <c r="AK689" i="20"/>
  <c r="AK688" i="20"/>
  <c r="AK687" i="20"/>
  <c r="AJ689" i="20"/>
  <c r="AJ688" i="20"/>
  <c r="AJ687" i="20"/>
  <c r="AI689" i="20"/>
  <c r="AI688" i="20"/>
  <c r="AI687" i="20"/>
  <c r="EH63" i="20"/>
  <c r="AM352" i="20" a="1"/>
  <c r="CU739" i="20"/>
  <c r="DQ643" i="20"/>
  <c r="EW643" i="20"/>
  <c r="DS644" i="20"/>
  <c r="DS645" i="20"/>
  <c r="DR644" i="20"/>
  <c r="DR645" i="20"/>
  <c r="DQ644" i="20"/>
  <c r="DS643" i="20"/>
  <c r="DQ645" i="20"/>
  <c r="DR643" i="20"/>
  <c r="C960" i="20"/>
  <c r="O897" i="20"/>
  <c r="Z667" i="20" a="1"/>
  <c r="FT630" i="20"/>
  <c r="FS630" i="20"/>
  <c r="FU629" i="20"/>
  <c r="FT629" i="20"/>
  <c r="FU628" i="20"/>
  <c r="FS629" i="20"/>
  <c r="FT628" i="20"/>
  <c r="FS628" i="20"/>
  <c r="FU630" i="20"/>
  <c r="AW437" i="20" a="1"/>
  <c r="BF87" i="20"/>
  <c r="BE87" i="20"/>
  <c r="BD87" i="20"/>
  <c r="J73" i="20"/>
  <c r="BI87" i="20" s="1"/>
  <c r="B1634" i="20" s="1"/>
  <c r="B1654" i="20" s="1"/>
  <c r="BC87" i="20"/>
  <c r="BH87" i="20"/>
  <c r="BG87" i="20"/>
  <c r="EH49" i="20"/>
  <c r="BL47" i="20" s="1"/>
  <c r="FS716" i="20"/>
  <c r="FU714" i="20"/>
  <c r="FT714" i="20"/>
  <c r="FS714" i="20"/>
  <c r="FU715" i="20"/>
  <c r="FU716" i="20"/>
  <c r="FT715" i="20"/>
  <c r="FT716" i="20"/>
  <c r="FS715" i="20"/>
  <c r="AE789" i="20"/>
  <c r="AD787" i="20"/>
  <c r="AC788" i="20"/>
  <c r="AE787" i="20"/>
  <c r="AC789" i="20"/>
  <c r="AC787" i="20"/>
  <c r="AD789" i="20"/>
  <c r="AD788" i="20"/>
  <c r="AE788" i="20"/>
  <c r="CB44" i="20"/>
  <c r="EG43" i="20"/>
  <c r="AK832" i="20"/>
  <c r="AJ832" i="20"/>
  <c r="AI832" i="20"/>
  <c r="AK834" i="20"/>
  <c r="AK833" i="20"/>
  <c r="AJ834" i="20"/>
  <c r="AJ833" i="20"/>
  <c r="AI834" i="20"/>
  <c r="AI833" i="20"/>
  <c r="Z577" i="20" a="1"/>
  <c r="AJ778" i="20"/>
  <c r="AK779" i="20"/>
  <c r="AI778" i="20"/>
  <c r="AJ779" i="20"/>
  <c r="AI779" i="20"/>
  <c r="AK777" i="20"/>
  <c r="AJ777" i="20"/>
  <c r="AI777" i="20"/>
  <c r="AK778" i="20"/>
  <c r="BW882" i="20"/>
  <c r="FB785" i="20"/>
  <c r="AE702" i="20"/>
  <c r="AE704" i="20"/>
  <c r="AC702" i="20"/>
  <c r="AD703" i="20"/>
  <c r="AD702" i="20"/>
  <c r="AC704" i="20"/>
  <c r="AD704" i="20"/>
  <c r="AC703" i="20"/>
  <c r="AE703" i="20"/>
  <c r="AW502" i="20" a="1"/>
  <c r="AG532" i="20" a="1"/>
  <c r="AM427" i="20" a="1"/>
  <c r="EH59" i="20" l="1"/>
  <c r="EH89" i="20"/>
  <c r="AW479" i="20"/>
  <c r="EG52" i="20"/>
  <c r="EM73" i="20"/>
  <c r="AM388" i="20"/>
  <c r="H389" i="20" s="1"/>
  <c r="DV388" i="20" s="1"/>
  <c r="AG387" i="20"/>
  <c r="AM389" i="20"/>
  <c r="H390" i="20" s="1"/>
  <c r="EM74" i="20"/>
  <c r="AG388" i="20"/>
  <c r="EG72" i="20"/>
  <c r="EH72" i="20" s="1"/>
  <c r="AG513" i="20"/>
  <c r="EK87" i="20"/>
  <c r="EG54" i="20"/>
  <c r="EK89" i="20"/>
  <c r="EM53" i="20"/>
  <c r="EK99" i="20"/>
  <c r="EK109" i="20"/>
  <c r="AZ94" i="20"/>
  <c r="Q204" i="20"/>
  <c r="AW737" i="20" a="1"/>
  <c r="Q362" i="20" a="1"/>
  <c r="Q364" i="20" s="1"/>
  <c r="G365" i="20" s="1"/>
  <c r="BL57" i="20"/>
  <c r="Q203" i="20"/>
  <c r="G204" i="20" s="1"/>
  <c r="AM377" i="20"/>
  <c r="H378" i="20" s="1"/>
  <c r="AM378" i="20"/>
  <c r="H379" i="20" s="1"/>
  <c r="EK184" i="20"/>
  <c r="EK183" i="20"/>
  <c r="EK185" i="20"/>
  <c r="EH13" i="20"/>
  <c r="H245" i="20"/>
  <c r="EJ244" i="20"/>
  <c r="EK189" i="20"/>
  <c r="EI60" i="20"/>
  <c r="EM54" i="20"/>
  <c r="AM302" i="20"/>
  <c r="H303" i="20" s="1"/>
  <c r="AG542" i="20"/>
  <c r="AG514" i="20"/>
  <c r="Q512" i="20" s="1" a="1"/>
  <c r="AW412" i="20"/>
  <c r="AM412" i="20" s="1" a="1"/>
  <c r="AM414" i="20" s="1"/>
  <c r="H415" i="20" s="1"/>
  <c r="EK114" i="20"/>
  <c r="EI65" i="20"/>
  <c r="EH34" i="20"/>
  <c r="Q214" i="20"/>
  <c r="EK49" i="20"/>
  <c r="AW462" i="20"/>
  <c r="AM303" i="20"/>
  <c r="H304" i="20" s="1"/>
  <c r="AG464" i="20"/>
  <c r="EK115" i="20"/>
  <c r="AW617" i="20" a="1"/>
  <c r="AW618" i="20" s="1"/>
  <c r="Q212" i="20"/>
  <c r="G213" i="20" s="1"/>
  <c r="AW463" i="20"/>
  <c r="AG462" i="20"/>
  <c r="EG53" i="20"/>
  <c r="AG522" i="20"/>
  <c r="AM242" i="20"/>
  <c r="H243" i="20" s="1"/>
  <c r="EM52" i="20"/>
  <c r="EM42" i="20"/>
  <c r="BL92" i="20"/>
  <c r="GJ64" i="20"/>
  <c r="AM367" i="20" a="1"/>
  <c r="AG612" i="20" a="1"/>
  <c r="Q372" i="20"/>
  <c r="G373" i="20" s="1"/>
  <c r="EH12" i="20"/>
  <c r="CN10" i="20"/>
  <c r="GI9" i="20"/>
  <c r="GO7" i="20"/>
  <c r="CN9" i="20"/>
  <c r="GI8" i="20"/>
  <c r="AW458" i="20"/>
  <c r="AM457" i="20" s="1" a="1"/>
  <c r="Q342" i="20" a="1"/>
  <c r="Q344" i="20" s="1"/>
  <c r="G345" i="20" s="1"/>
  <c r="Q374" i="20"/>
  <c r="G375" i="20" s="1"/>
  <c r="AG482" i="20" a="1"/>
  <c r="AW637" i="20" a="1"/>
  <c r="AG637" i="20" a="1"/>
  <c r="AG507" i="20" a="1"/>
  <c r="EH14" i="20"/>
  <c r="Q297" i="20"/>
  <c r="Q298" i="20"/>
  <c r="G299" i="20" s="1"/>
  <c r="Q564" i="20"/>
  <c r="G565" i="20" s="1"/>
  <c r="Q562" i="20"/>
  <c r="FW73" i="20"/>
  <c r="GO74" i="20" s="1"/>
  <c r="FW74" i="20"/>
  <c r="GO73" i="20" s="1"/>
  <c r="AG543" i="20"/>
  <c r="AM337" i="20" a="1"/>
  <c r="CN50" i="20"/>
  <c r="GI49" i="20"/>
  <c r="GO47" i="20"/>
  <c r="CN48" i="20"/>
  <c r="GO48" i="20"/>
  <c r="GO49" i="20"/>
  <c r="GI47" i="20"/>
  <c r="Q407" i="20"/>
  <c r="G408" i="20" s="1"/>
  <c r="AG503" i="20"/>
  <c r="Q409" i="20"/>
  <c r="G410" i="20" s="1"/>
  <c r="BL38" i="20"/>
  <c r="AG518" i="20"/>
  <c r="EK94" i="20"/>
  <c r="GO92" i="20"/>
  <c r="CM94" i="20"/>
  <c r="GI93" i="20"/>
  <c r="GO94" i="20"/>
  <c r="GI92" i="20"/>
  <c r="CM93" i="20"/>
  <c r="AW632" i="20" a="1"/>
  <c r="EJ173" i="20"/>
  <c r="EK174" i="20" s="1"/>
  <c r="EG68" i="20"/>
  <c r="Q447" i="20"/>
  <c r="Q448" i="20"/>
  <c r="AM422" i="20"/>
  <c r="H423" i="20" s="1"/>
  <c r="AM423" i="20"/>
  <c r="H424" i="20" s="1"/>
  <c r="AM418" i="20"/>
  <c r="H419" i="20" s="1"/>
  <c r="Q417" i="20" a="1"/>
  <c r="Q417" i="20" s="1"/>
  <c r="AM419" i="20"/>
  <c r="H420" i="20" s="1"/>
  <c r="AG504" i="20"/>
  <c r="EK28" i="20"/>
  <c r="Z582" i="20"/>
  <c r="Z583" i="20"/>
  <c r="AW392" i="20"/>
  <c r="AW393" i="20"/>
  <c r="AG662" i="20" a="1"/>
  <c r="Q377" i="20"/>
  <c r="CN73" i="20"/>
  <c r="GI72" i="20"/>
  <c r="AZ69" i="20"/>
  <c r="AZ67" i="20"/>
  <c r="EK67" i="20"/>
  <c r="EK69" i="20"/>
  <c r="BE86" i="20"/>
  <c r="BD86" i="20"/>
  <c r="BC86" i="20"/>
  <c r="BH86" i="20"/>
  <c r="J68" i="20"/>
  <c r="BI86" i="20" s="1"/>
  <c r="B1633" i="20" s="1"/>
  <c r="B1653" i="20" s="1"/>
  <c r="BG86" i="20"/>
  <c r="BF86" i="20"/>
  <c r="AZ68" i="20"/>
  <c r="EK68" i="20"/>
  <c r="AV627" i="20"/>
  <c r="AV628" i="20"/>
  <c r="AG537" i="20" a="1"/>
  <c r="AG517" i="20"/>
  <c r="AM197" i="20"/>
  <c r="H198" i="20" s="1"/>
  <c r="AM198" i="20"/>
  <c r="H199" i="20" s="1"/>
  <c r="CB4" i="20"/>
  <c r="EG3" i="20"/>
  <c r="EM2" i="20"/>
  <c r="CB5" i="20"/>
  <c r="EG4" i="20"/>
  <c r="EM3" i="20"/>
  <c r="CB3" i="20"/>
  <c r="EG2" i="20"/>
  <c r="EM4" i="20"/>
  <c r="AG572" i="20" a="1"/>
  <c r="FA4" i="20"/>
  <c r="FA3" i="20"/>
  <c r="FA2" i="20"/>
  <c r="EK39" i="20"/>
  <c r="AZ39" i="20"/>
  <c r="EJ158" i="20"/>
  <c r="EK159" i="20" s="1"/>
  <c r="AM522" i="20" a="1"/>
  <c r="EH8" i="20"/>
  <c r="AV787" i="20" a="1"/>
  <c r="AV789" i="20" s="1"/>
  <c r="EH9" i="20"/>
  <c r="AW514" i="20"/>
  <c r="AW512" i="20"/>
  <c r="GO12" i="20"/>
  <c r="GI13" i="20"/>
  <c r="CM14" i="20"/>
  <c r="AM307" i="20" a="1"/>
  <c r="GI14" i="20"/>
  <c r="CM15" i="20"/>
  <c r="GO13" i="20"/>
  <c r="Z742" i="20" a="1"/>
  <c r="AW482" i="20" a="1"/>
  <c r="GI12" i="20"/>
  <c r="CM13" i="20"/>
  <c r="GO14" i="20"/>
  <c r="EH7" i="20"/>
  <c r="BL22" i="20"/>
  <c r="AM347" i="20" a="1"/>
  <c r="BL59" i="20"/>
  <c r="EI25" i="20"/>
  <c r="AW527" i="20" a="1"/>
  <c r="AW529" i="20" s="1"/>
  <c r="AV677" i="20" a="1"/>
  <c r="AV679" i="20" s="1"/>
  <c r="AW497" i="20" a="1"/>
  <c r="Q337" i="20" a="1"/>
  <c r="Q339" i="20" s="1"/>
  <c r="G340" i="20" s="1"/>
  <c r="Q367" i="20" a="1"/>
  <c r="AZ47" i="20"/>
  <c r="AV672" i="20" a="1"/>
  <c r="AG552" i="20" a="1"/>
  <c r="AG597" i="20" a="1"/>
  <c r="AG599" i="20" s="1"/>
  <c r="AG492" i="20" a="1"/>
  <c r="AG494" i="20" s="1"/>
  <c r="AW607" i="20" a="1"/>
  <c r="AW609" i="20" s="1"/>
  <c r="AV852" i="20" a="1"/>
  <c r="AW597" i="20" a="1"/>
  <c r="AM407" i="20" a="1"/>
  <c r="Z762" i="20" a="1"/>
  <c r="BW1071" i="20"/>
  <c r="FB974" i="20"/>
  <c r="AG619" i="20"/>
  <c r="AG618" i="20"/>
  <c r="AG617" i="20"/>
  <c r="AI949" i="20"/>
  <c r="AJ948" i="20"/>
  <c r="AI948" i="20"/>
  <c r="AK947" i="20"/>
  <c r="AJ947" i="20"/>
  <c r="AK949" i="20"/>
  <c r="AI947" i="20"/>
  <c r="AJ949" i="20"/>
  <c r="AK948" i="20"/>
  <c r="W819" i="20"/>
  <c r="W818" i="20"/>
  <c r="AR817" i="20"/>
  <c r="V819" i="20"/>
  <c r="V818" i="20"/>
  <c r="X817" i="20"/>
  <c r="AT819" i="20"/>
  <c r="AT818" i="20"/>
  <c r="W817" i="20"/>
  <c r="AS819" i="20"/>
  <c r="AS818" i="20"/>
  <c r="AT817" i="20"/>
  <c r="V817" i="20"/>
  <c r="AR819" i="20"/>
  <c r="X819" i="20"/>
  <c r="AR818" i="20"/>
  <c r="X818" i="20"/>
  <c r="AS817" i="20"/>
  <c r="W774" i="20"/>
  <c r="V774" i="20"/>
  <c r="X772" i="20"/>
  <c r="W772" i="20"/>
  <c r="AT773" i="20"/>
  <c r="AT772" i="20"/>
  <c r="V772" i="20"/>
  <c r="AS773" i="20"/>
  <c r="AS772" i="20"/>
  <c r="AT774" i="20"/>
  <c r="AR773" i="20"/>
  <c r="X773" i="20"/>
  <c r="AR772" i="20"/>
  <c r="AS774" i="20"/>
  <c r="W773" i="20"/>
  <c r="AR774" i="20"/>
  <c r="X774" i="20"/>
  <c r="V773" i="20"/>
  <c r="AV578" i="20"/>
  <c r="AV577" i="20"/>
  <c r="AV579" i="20"/>
  <c r="AV733" i="20"/>
  <c r="AV732" i="20"/>
  <c r="AV734" i="20"/>
  <c r="AW504" i="20"/>
  <c r="AW503" i="20"/>
  <c r="AW502" i="20"/>
  <c r="AW439" i="20"/>
  <c r="AW438" i="20"/>
  <c r="AW437" i="20"/>
  <c r="AK889" i="20"/>
  <c r="AK888" i="20"/>
  <c r="AJ889" i="20"/>
  <c r="AJ888" i="20"/>
  <c r="AI889" i="20"/>
  <c r="AI888" i="20"/>
  <c r="AK887" i="20"/>
  <c r="AJ887" i="20"/>
  <c r="AI887" i="20"/>
  <c r="AV832" i="20" a="1"/>
  <c r="Z832" i="20" a="1"/>
  <c r="AE899" i="20"/>
  <c r="AE898" i="20"/>
  <c r="AD899" i="20"/>
  <c r="AD898" i="20"/>
  <c r="AE897" i="20"/>
  <c r="AC897" i="20"/>
  <c r="AD897" i="20"/>
  <c r="AC898" i="20"/>
  <c r="AC899" i="20"/>
  <c r="FM670" i="20"/>
  <c r="FN668" i="20"/>
  <c r="FO668" i="20"/>
  <c r="FN669" i="20"/>
  <c r="FO669" i="20"/>
  <c r="FO670" i="20"/>
  <c r="FN670" i="20"/>
  <c r="FM668" i="20"/>
  <c r="FM669" i="20"/>
  <c r="AG404" i="20"/>
  <c r="AG402" i="20"/>
  <c r="AG403" i="20"/>
  <c r="C962" i="20"/>
  <c r="O907" i="20"/>
  <c r="FO751" i="20"/>
  <c r="FO750" i="20"/>
  <c r="FN750" i="20"/>
  <c r="FO749" i="20"/>
  <c r="FM750" i="20"/>
  <c r="FM751" i="20"/>
  <c r="FM749" i="20"/>
  <c r="FN749" i="20"/>
  <c r="FN751" i="20"/>
  <c r="BX883" i="20"/>
  <c r="FX786" i="20"/>
  <c r="AW562" i="20"/>
  <c r="AW564" i="20"/>
  <c r="AW563" i="20"/>
  <c r="EK244" i="20"/>
  <c r="EK245" i="20"/>
  <c r="EK246" i="20"/>
  <c r="M1042" i="20"/>
  <c r="A1065" i="20"/>
  <c r="AZ87" i="20"/>
  <c r="A1047" i="20"/>
  <c r="M952" i="20"/>
  <c r="EK194" i="20"/>
  <c r="EK196" i="20"/>
  <c r="EK195" i="20"/>
  <c r="CU916" i="20"/>
  <c r="DR820" i="20"/>
  <c r="DS822" i="20"/>
  <c r="DQ820" i="20"/>
  <c r="DR822" i="20"/>
  <c r="EW820" i="20"/>
  <c r="DQ822" i="20"/>
  <c r="DS821" i="20"/>
  <c r="DR821" i="20"/>
  <c r="DQ821" i="20"/>
  <c r="DS820" i="20"/>
  <c r="CU901" i="20"/>
  <c r="DR806" i="20"/>
  <c r="DQ806" i="20"/>
  <c r="DS805" i="20"/>
  <c r="DR805" i="20"/>
  <c r="DS807" i="20"/>
  <c r="DQ805" i="20"/>
  <c r="DR807" i="20"/>
  <c r="EW805" i="20"/>
  <c r="DQ807" i="20"/>
  <c r="DS806" i="20"/>
  <c r="Q384" i="20"/>
  <c r="G385" i="20" s="1"/>
  <c r="Q383" i="20"/>
  <c r="G384" i="20" s="1"/>
  <c r="Q382" i="20"/>
  <c r="Z717" i="20" a="1"/>
  <c r="EH33" i="20"/>
  <c r="C963" i="20"/>
  <c r="O912" i="20"/>
  <c r="C954" i="20"/>
  <c r="O867" i="20"/>
  <c r="CV876" i="20"/>
  <c r="EX780" i="20"/>
  <c r="DM781" i="20"/>
  <c r="DL780" i="20"/>
  <c r="DM780" i="20"/>
  <c r="DK780" i="20"/>
  <c r="DK782" i="20"/>
  <c r="DM782" i="20"/>
  <c r="DL781" i="20"/>
  <c r="DK781" i="20"/>
  <c r="DL782" i="20"/>
  <c r="AV603" i="20"/>
  <c r="AV602" i="20"/>
  <c r="AV604" i="20"/>
  <c r="AV709" i="20"/>
  <c r="AV708" i="20"/>
  <c r="AV707" i="20"/>
  <c r="Z727" i="20" a="1"/>
  <c r="FS812" i="20"/>
  <c r="FU811" i="20"/>
  <c r="FU810" i="20"/>
  <c r="FU812" i="20"/>
  <c r="FT811" i="20"/>
  <c r="FT810" i="20"/>
  <c r="FT812" i="20"/>
  <c r="FS811" i="20"/>
  <c r="FS810" i="20"/>
  <c r="B1065" i="20"/>
  <c r="N1042" i="20"/>
  <c r="AW402" i="20"/>
  <c r="AW404" i="20"/>
  <c r="AW403" i="20"/>
  <c r="AG569" i="20"/>
  <c r="AG568" i="20"/>
  <c r="AG567" i="20"/>
  <c r="FA59" i="20"/>
  <c r="FA58" i="20"/>
  <c r="FA57" i="20"/>
  <c r="Q522" i="20" a="1"/>
  <c r="AG477" i="20"/>
  <c r="AG479" i="20"/>
  <c r="AG478" i="20"/>
  <c r="AZ38" i="20"/>
  <c r="AG639" i="20"/>
  <c r="AG638" i="20"/>
  <c r="AG637" i="20"/>
  <c r="B956" i="20"/>
  <c r="N877" i="20"/>
  <c r="AK799" i="20"/>
  <c r="AK798" i="20"/>
  <c r="AJ799" i="20"/>
  <c r="AJ798" i="20"/>
  <c r="AI799" i="20"/>
  <c r="AI798" i="20"/>
  <c r="AK797" i="20"/>
  <c r="AJ797" i="20"/>
  <c r="AI797" i="20"/>
  <c r="CV820" i="20"/>
  <c r="DL724" i="20"/>
  <c r="DK724" i="20"/>
  <c r="EX724" i="20"/>
  <c r="DM725" i="20"/>
  <c r="DL726" i="20"/>
  <c r="DK725" i="20"/>
  <c r="DK726" i="20"/>
  <c r="DM724" i="20"/>
  <c r="DM726" i="20"/>
  <c r="DL725" i="20"/>
  <c r="CV901" i="20"/>
  <c r="DM805" i="20"/>
  <c r="DL805" i="20"/>
  <c r="EX805" i="20"/>
  <c r="DK807" i="20"/>
  <c r="DL807" i="20"/>
  <c r="DM806" i="20"/>
  <c r="DM807" i="20"/>
  <c r="DK805" i="20"/>
  <c r="DK806" i="20"/>
  <c r="DL806" i="20"/>
  <c r="FT610" i="20"/>
  <c r="FS610" i="20"/>
  <c r="FU609" i="20"/>
  <c r="FT609" i="20"/>
  <c r="FU608" i="20"/>
  <c r="FS609" i="20"/>
  <c r="FT608" i="20"/>
  <c r="FS608" i="20"/>
  <c r="FU610" i="20"/>
  <c r="AZ37" i="20"/>
  <c r="N937" i="20"/>
  <c r="B968" i="20"/>
  <c r="GO38" i="20"/>
  <c r="CM40" i="20"/>
  <c r="GI39" i="20"/>
  <c r="Z709" i="20"/>
  <c r="Z708" i="20"/>
  <c r="Z707" i="20"/>
  <c r="CM44" i="20"/>
  <c r="GI43" i="20"/>
  <c r="GO42" i="20"/>
  <c r="A967" i="20"/>
  <c r="M932" i="20"/>
  <c r="Z754" i="20"/>
  <c r="Z753" i="20"/>
  <c r="Z752" i="20"/>
  <c r="AG608" i="20"/>
  <c r="AG607" i="20"/>
  <c r="AG609" i="20"/>
  <c r="AV697" i="20" a="1"/>
  <c r="BL64" i="20"/>
  <c r="Q429" i="20"/>
  <c r="G430" i="20" s="1"/>
  <c r="Q428" i="20"/>
  <c r="Q427" i="20"/>
  <c r="B959" i="20"/>
  <c r="N892" i="20"/>
  <c r="AV852" i="20"/>
  <c r="AV854" i="20"/>
  <c r="AV853" i="20"/>
  <c r="EG44" i="20"/>
  <c r="EH44" i="20" s="1"/>
  <c r="AV672" i="20"/>
  <c r="AV674" i="20"/>
  <c r="AV673" i="20"/>
  <c r="FO740" i="20"/>
  <c r="FO741" i="20"/>
  <c r="FM741" i="20"/>
  <c r="FN741" i="20"/>
  <c r="FM740" i="20"/>
  <c r="FO739" i="20"/>
  <c r="FN740" i="20"/>
  <c r="FN739" i="20"/>
  <c r="FM739" i="20"/>
  <c r="AG487" i="20" a="1"/>
  <c r="AR929" i="20"/>
  <c r="W929" i="20"/>
  <c r="W928" i="20"/>
  <c r="V929" i="20"/>
  <c r="V928" i="20"/>
  <c r="X927" i="20"/>
  <c r="W927" i="20"/>
  <c r="AT927" i="20"/>
  <c r="V927" i="20"/>
  <c r="AS927" i="20"/>
  <c r="AT928" i="20"/>
  <c r="AR927" i="20"/>
  <c r="AT929" i="20"/>
  <c r="AS928" i="20"/>
  <c r="AS929" i="20"/>
  <c r="X929" i="20"/>
  <c r="AR928" i="20"/>
  <c r="X928" i="20"/>
  <c r="AG614" i="20"/>
  <c r="AG613" i="20"/>
  <c r="AG612" i="20"/>
  <c r="FA53" i="20"/>
  <c r="FA52" i="20"/>
  <c r="FA54" i="20"/>
  <c r="A1053" i="20"/>
  <c r="M982" i="20"/>
  <c r="AV652" i="20"/>
  <c r="AV654" i="20"/>
  <c r="AV653" i="20"/>
  <c r="B1055" i="20"/>
  <c r="N992" i="20"/>
  <c r="FS679" i="20"/>
  <c r="FU680" i="20"/>
  <c r="FT680" i="20"/>
  <c r="FU681" i="20"/>
  <c r="FS680" i="20"/>
  <c r="FT681" i="20"/>
  <c r="FU679" i="20"/>
  <c r="FS681" i="20"/>
  <c r="FT679" i="20"/>
  <c r="CV785" i="20"/>
  <c r="EX689" i="20"/>
  <c r="DM689" i="20"/>
  <c r="DL689" i="20"/>
  <c r="DK689" i="20"/>
  <c r="DM690" i="20"/>
  <c r="DL691" i="20"/>
  <c r="DK690" i="20"/>
  <c r="DK691" i="20"/>
  <c r="DL690" i="20"/>
  <c r="DM691" i="20"/>
  <c r="AV797" i="20" a="1"/>
  <c r="AV583" i="20"/>
  <c r="AV582" i="20"/>
  <c r="AV584" i="20"/>
  <c r="Z847" i="20" a="1"/>
  <c r="AC822" i="20"/>
  <c r="AE822" i="20"/>
  <c r="AD822" i="20"/>
  <c r="AE824" i="20"/>
  <c r="AE823" i="20"/>
  <c r="AC823" i="20"/>
  <c r="AD823" i="20"/>
  <c r="AC824" i="20"/>
  <c r="AD824" i="20"/>
  <c r="FS599" i="20"/>
  <c r="FT598" i="20"/>
  <c r="FS598" i="20"/>
  <c r="FU600" i="20"/>
  <c r="FT600" i="20"/>
  <c r="FS600" i="20"/>
  <c r="FU599" i="20"/>
  <c r="FT599" i="20"/>
  <c r="FU598" i="20"/>
  <c r="AE814" i="20"/>
  <c r="AE813" i="20"/>
  <c r="AD814" i="20"/>
  <c r="AD812" i="20"/>
  <c r="AC812" i="20"/>
  <c r="AC813" i="20"/>
  <c r="AE812" i="20"/>
  <c r="AC814" i="20"/>
  <c r="AD813" i="20"/>
  <c r="AG484" i="20"/>
  <c r="AG483" i="20"/>
  <c r="AG482" i="20"/>
  <c r="EH88" i="20"/>
  <c r="BL87" i="20" s="1"/>
  <c r="EK239" i="20"/>
  <c r="EK240" i="20"/>
  <c r="EK241" i="20"/>
  <c r="BH91" i="20"/>
  <c r="J93" i="20"/>
  <c r="BI91" i="20" s="1"/>
  <c r="B1638" i="20" s="1"/>
  <c r="B1658" i="20" s="1"/>
  <c r="BG91" i="20"/>
  <c r="BF91" i="20"/>
  <c r="BE91" i="20"/>
  <c r="BD91" i="20"/>
  <c r="BC91" i="20"/>
  <c r="AW487" i="20" a="1"/>
  <c r="AG439" i="20"/>
  <c r="AG438" i="20"/>
  <c r="AG437" i="20"/>
  <c r="AD857" i="20"/>
  <c r="AC857" i="20"/>
  <c r="AC858" i="20"/>
  <c r="AC859" i="20"/>
  <c r="AE857" i="20"/>
  <c r="AD858" i="20"/>
  <c r="AE858" i="20"/>
  <c r="AE859" i="20"/>
  <c r="AD859" i="20"/>
  <c r="CU1002" i="20"/>
  <c r="DR908" i="20"/>
  <c r="DR906" i="20"/>
  <c r="DQ908" i="20"/>
  <c r="DQ906" i="20"/>
  <c r="EW906" i="20"/>
  <c r="DS907" i="20"/>
  <c r="DR907" i="20"/>
  <c r="DS908" i="20"/>
  <c r="DQ907" i="20"/>
  <c r="DS906" i="20"/>
  <c r="AE949" i="20"/>
  <c r="AE947" i="20"/>
  <c r="AD949" i="20"/>
  <c r="AD947" i="20"/>
  <c r="AD948" i="20"/>
  <c r="AC947" i="20"/>
  <c r="AC948" i="20"/>
  <c r="AE948" i="20"/>
  <c r="AC949" i="20"/>
  <c r="BL32" i="20"/>
  <c r="AE774" i="20"/>
  <c r="AE772" i="20"/>
  <c r="AC772" i="20"/>
  <c r="AE773" i="20"/>
  <c r="AC774" i="20"/>
  <c r="AC773" i="20"/>
  <c r="AD772" i="20"/>
  <c r="AD773" i="20"/>
  <c r="AD774" i="20"/>
  <c r="AV722" i="20" a="1"/>
  <c r="Z677" i="20" a="1"/>
  <c r="AV589" i="20"/>
  <c r="AV588" i="20"/>
  <c r="AV587" i="20"/>
  <c r="BX1076" i="20"/>
  <c r="FX979" i="20"/>
  <c r="BW878" i="20"/>
  <c r="FB781" i="20"/>
  <c r="CV896" i="20"/>
  <c r="DM801" i="20"/>
  <c r="DL801" i="20"/>
  <c r="EX800" i="20"/>
  <c r="DL800" i="20"/>
  <c r="DL802" i="20"/>
  <c r="DK800" i="20"/>
  <c r="DM800" i="20"/>
  <c r="DK801" i="20"/>
  <c r="DM802" i="20"/>
  <c r="DK802" i="20"/>
  <c r="A959" i="20"/>
  <c r="M892" i="20"/>
  <c r="AG527" i="20" a="1"/>
  <c r="FS639" i="20"/>
  <c r="FT638" i="20"/>
  <c r="FS638" i="20"/>
  <c r="FU640" i="20"/>
  <c r="FT640" i="20"/>
  <c r="FS640" i="20"/>
  <c r="FU639" i="20"/>
  <c r="FT639" i="20"/>
  <c r="FU638" i="20"/>
  <c r="CM68" i="20"/>
  <c r="GO69" i="20"/>
  <c r="GI67" i="20"/>
  <c r="Q387" i="20" a="1"/>
  <c r="AM349" i="20"/>
  <c r="H350" i="20" s="1"/>
  <c r="AM348" i="20"/>
  <c r="H349" i="20" s="1"/>
  <c r="AM347" i="20"/>
  <c r="H348" i="20" s="1"/>
  <c r="GJ18" i="20"/>
  <c r="EK37" i="20"/>
  <c r="AE842" i="20"/>
  <c r="AD842" i="20"/>
  <c r="AC842" i="20"/>
  <c r="AE843" i="20"/>
  <c r="AD843" i="20"/>
  <c r="AE844" i="20"/>
  <c r="AD844" i="20"/>
  <c r="AC844" i="20"/>
  <c r="AC843" i="20"/>
  <c r="BW869" i="20"/>
  <c r="FB772" i="20"/>
  <c r="EK108" i="20"/>
  <c r="EK110" i="20"/>
  <c r="GJ62" i="20"/>
  <c r="GO43" i="20"/>
  <c r="CM45" i="20"/>
  <c r="GI44" i="20"/>
  <c r="CV830" i="20"/>
  <c r="DK734" i="20"/>
  <c r="EX734" i="20"/>
  <c r="DM734" i="20"/>
  <c r="DL734" i="20"/>
  <c r="DK735" i="20"/>
  <c r="DL735" i="20"/>
  <c r="DK736" i="20"/>
  <c r="DM735" i="20"/>
  <c r="DM736" i="20"/>
  <c r="DL736" i="20"/>
  <c r="FT765" i="20"/>
  <c r="FS764" i="20"/>
  <c r="FS765" i="20"/>
  <c r="FU766" i="20"/>
  <c r="FT766" i="20"/>
  <c r="FU764" i="20"/>
  <c r="FS766" i="20"/>
  <c r="FU765" i="20"/>
  <c r="FT764" i="20"/>
  <c r="AW657" i="20" a="1"/>
  <c r="BL93" i="20"/>
  <c r="CU946" i="20"/>
  <c r="DQ850" i="20"/>
  <c r="DS851" i="20"/>
  <c r="EW850" i="20"/>
  <c r="DS852" i="20"/>
  <c r="DR851" i="20"/>
  <c r="DR852" i="20"/>
  <c r="DQ851" i="20"/>
  <c r="DQ852" i="20"/>
  <c r="DS850" i="20"/>
  <c r="DR850" i="20"/>
  <c r="AW572" i="20" a="1"/>
  <c r="W769" i="20"/>
  <c r="W768" i="20"/>
  <c r="W767" i="20"/>
  <c r="V769" i="20"/>
  <c r="V768" i="20"/>
  <c r="AT767" i="20"/>
  <c r="V767" i="20"/>
  <c r="AS767" i="20"/>
  <c r="AR767" i="20"/>
  <c r="AT769" i="20"/>
  <c r="AT768" i="20"/>
  <c r="AS769" i="20"/>
  <c r="AS768" i="20"/>
  <c r="AR769" i="20"/>
  <c r="X769" i="20"/>
  <c r="AR768" i="20"/>
  <c r="X768" i="20"/>
  <c r="X767" i="20"/>
  <c r="FM598" i="20"/>
  <c r="FO600" i="20"/>
  <c r="FO598" i="20"/>
  <c r="FN599" i="20"/>
  <c r="FM600" i="20"/>
  <c r="FN598" i="20"/>
  <c r="FO599" i="20"/>
  <c r="FN600" i="20"/>
  <c r="FM599" i="20"/>
  <c r="Q454" i="20"/>
  <c r="G455" i="20" s="1"/>
  <c r="Q453" i="20"/>
  <c r="Q452" i="20"/>
  <c r="FT746" i="20"/>
  <c r="FU744" i="20"/>
  <c r="FS746" i="20"/>
  <c r="FT744" i="20"/>
  <c r="FS744" i="20"/>
  <c r="FU745" i="20"/>
  <c r="FT745" i="20"/>
  <c r="FU746" i="20"/>
  <c r="FS745" i="20"/>
  <c r="BW1075" i="20"/>
  <c r="FB978" i="20"/>
  <c r="EH73" i="20"/>
  <c r="BL74" i="20" s="1"/>
  <c r="BD78" i="20"/>
  <c r="BC78" i="20"/>
  <c r="BH78" i="20"/>
  <c r="BG78" i="20"/>
  <c r="J28" i="20"/>
  <c r="BI78" i="20" s="1"/>
  <c r="B1625" i="20" s="1"/>
  <c r="B1645" i="20" s="1"/>
  <c r="BF78" i="20"/>
  <c r="BE78" i="20"/>
  <c r="G255" i="20"/>
  <c r="AJ874" i="20"/>
  <c r="AI873" i="20"/>
  <c r="AJ872" i="20"/>
  <c r="AI874" i="20"/>
  <c r="AI872" i="20"/>
  <c r="AK873" i="20"/>
  <c r="AK874" i="20"/>
  <c r="AJ873" i="20"/>
  <c r="AK872" i="20"/>
  <c r="EK357" i="20"/>
  <c r="EK355" i="20"/>
  <c r="EK356" i="20"/>
  <c r="Z764" i="20"/>
  <c r="Z763" i="20"/>
  <c r="Z762" i="20"/>
  <c r="AV762" i="20" a="1"/>
  <c r="AG497" i="20" a="1"/>
  <c r="BX877" i="20"/>
  <c r="FX780" i="20"/>
  <c r="C1061" i="20"/>
  <c r="O1022" i="20"/>
  <c r="AJ924" i="20"/>
  <c r="AJ923" i="20"/>
  <c r="AI924" i="20"/>
  <c r="AI923" i="20"/>
  <c r="AK922" i="20"/>
  <c r="AJ922" i="20"/>
  <c r="AI922" i="20"/>
  <c r="AK924" i="20"/>
  <c r="AK923" i="20"/>
  <c r="Q369" i="20"/>
  <c r="G370" i="20" s="1"/>
  <c r="Q368" i="20"/>
  <c r="G369" i="20" s="1"/>
  <c r="Q367" i="20"/>
  <c r="AG539" i="20"/>
  <c r="AG538" i="20"/>
  <c r="AG537" i="20"/>
  <c r="AM339" i="20"/>
  <c r="H340" i="20" s="1"/>
  <c r="AM338" i="20"/>
  <c r="H339" i="20" s="1"/>
  <c r="AM337" i="20"/>
  <c r="H338" i="20" s="1"/>
  <c r="AW672" i="20" a="1"/>
  <c r="FN684" i="20"/>
  <c r="FM684" i="20"/>
  <c r="FO686" i="20"/>
  <c r="FO684" i="20"/>
  <c r="FN685" i="20"/>
  <c r="FM686" i="20"/>
  <c r="FM685" i="20"/>
  <c r="FO685" i="20"/>
  <c r="FN686" i="20"/>
  <c r="CV936" i="20"/>
  <c r="EX840" i="20"/>
  <c r="DM842" i="20"/>
  <c r="DM840" i="20"/>
  <c r="DL840" i="20"/>
  <c r="DK840" i="20"/>
  <c r="DL842" i="20"/>
  <c r="DK842" i="20"/>
  <c r="DL841" i="20"/>
  <c r="DM841" i="20"/>
  <c r="DK841" i="20"/>
  <c r="Z579" i="20"/>
  <c r="Z578" i="20"/>
  <c r="Z577" i="20"/>
  <c r="Z669" i="20"/>
  <c r="Z668" i="20"/>
  <c r="Z667" i="20"/>
  <c r="AM354" i="20"/>
  <c r="H355" i="20" s="1"/>
  <c r="AM353" i="20"/>
  <c r="H354" i="20" s="1"/>
  <c r="AM352" i="20"/>
  <c r="AM447" i="20" a="1"/>
  <c r="BX1060" i="20"/>
  <c r="FX963" i="20"/>
  <c r="Q307" i="20" a="1"/>
  <c r="CV951" i="20"/>
  <c r="DM857" i="20"/>
  <c r="DL856" i="20"/>
  <c r="EX855" i="20"/>
  <c r="DK855" i="20"/>
  <c r="DK856" i="20"/>
  <c r="DL855" i="20"/>
  <c r="DK857" i="20"/>
  <c r="DL857" i="20"/>
  <c r="DM855" i="20"/>
  <c r="DM856" i="20"/>
  <c r="FU604" i="20"/>
  <c r="FT604" i="20"/>
  <c r="FU603" i="20"/>
  <c r="FS604" i="20"/>
  <c r="FT603" i="20"/>
  <c r="FS603" i="20"/>
  <c r="FU605" i="20"/>
  <c r="FT605" i="20"/>
  <c r="FS605" i="20"/>
  <c r="AT839" i="20"/>
  <c r="X839" i="20"/>
  <c r="AT838" i="20"/>
  <c r="AS839" i="20"/>
  <c r="W839" i="20"/>
  <c r="AS838" i="20"/>
  <c r="X837" i="20"/>
  <c r="AR839" i="20"/>
  <c r="V839" i="20"/>
  <c r="AR838" i="20"/>
  <c r="X838" i="20"/>
  <c r="W837" i="20"/>
  <c r="W838" i="20"/>
  <c r="AT837" i="20"/>
  <c r="V837" i="20"/>
  <c r="V838" i="20"/>
  <c r="AS837" i="20"/>
  <c r="AR837" i="20"/>
  <c r="EH42" i="20"/>
  <c r="BL43" i="20" s="1"/>
  <c r="AV802" i="20" a="1"/>
  <c r="Z802" i="20" a="1"/>
  <c r="CU871" i="20"/>
  <c r="EW775" i="20"/>
  <c r="DQ775" i="20"/>
  <c r="DS777" i="20"/>
  <c r="DR777" i="20"/>
  <c r="DQ777" i="20"/>
  <c r="DS776" i="20"/>
  <c r="DR776" i="20"/>
  <c r="DS775" i="20"/>
  <c r="DQ776" i="20"/>
  <c r="DR775" i="20"/>
  <c r="BX879" i="20"/>
  <c r="FX782" i="20"/>
  <c r="CV941" i="20"/>
  <c r="DL845" i="20"/>
  <c r="DK845" i="20"/>
  <c r="EX845" i="20"/>
  <c r="DM845" i="20"/>
  <c r="DL847" i="20"/>
  <c r="DM847" i="20"/>
  <c r="DK847" i="20"/>
  <c r="DK846" i="20"/>
  <c r="DL846" i="20"/>
  <c r="DM846" i="20"/>
  <c r="AZ49" i="20"/>
  <c r="B964" i="20"/>
  <c r="N917" i="20"/>
  <c r="CU790" i="20"/>
  <c r="DR694" i="20"/>
  <c r="DS695" i="20"/>
  <c r="DQ694" i="20"/>
  <c r="DR695" i="20"/>
  <c r="EW694" i="20"/>
  <c r="DQ695" i="20"/>
  <c r="DS696" i="20"/>
  <c r="DR696" i="20"/>
  <c r="DQ696" i="20"/>
  <c r="DS694" i="20"/>
  <c r="B962" i="20"/>
  <c r="N907" i="20"/>
  <c r="FS685" i="20"/>
  <c r="FU684" i="20"/>
  <c r="FT684" i="20"/>
  <c r="FS684" i="20"/>
  <c r="FU686" i="20"/>
  <c r="FT686" i="20"/>
  <c r="FS686" i="20"/>
  <c r="FU685" i="20"/>
  <c r="FT685" i="20"/>
  <c r="BX882" i="20"/>
  <c r="FX785" i="20"/>
  <c r="AS824" i="20"/>
  <c r="AS823" i="20"/>
  <c r="AT822" i="20"/>
  <c r="V822" i="20"/>
  <c r="AR824" i="20"/>
  <c r="X824" i="20"/>
  <c r="AR823" i="20"/>
  <c r="X823" i="20"/>
  <c r="AS822" i="20"/>
  <c r="W824" i="20"/>
  <c r="W823" i="20"/>
  <c r="AR822" i="20"/>
  <c r="V824" i="20"/>
  <c r="V823" i="20"/>
  <c r="X822" i="20"/>
  <c r="AT824" i="20"/>
  <c r="AT823" i="20"/>
  <c r="W822" i="20"/>
  <c r="EK158" i="20"/>
  <c r="EK92" i="20"/>
  <c r="EK188" i="20"/>
  <c r="EK190" i="20"/>
  <c r="AV717" i="20" a="1"/>
  <c r="O1037" i="20"/>
  <c r="C1064" i="20"/>
  <c r="AR779" i="20"/>
  <c r="X779" i="20"/>
  <c r="V778" i="20"/>
  <c r="W779" i="20"/>
  <c r="V779" i="20"/>
  <c r="X777" i="20"/>
  <c r="W777" i="20"/>
  <c r="AT778" i="20"/>
  <c r="AT777" i="20"/>
  <c r="V777" i="20"/>
  <c r="AS778" i="20"/>
  <c r="AS777" i="20"/>
  <c r="AT779" i="20"/>
  <c r="AR778" i="20"/>
  <c r="X778" i="20"/>
  <c r="AR777" i="20"/>
  <c r="AS779" i="20"/>
  <c r="W778" i="20"/>
  <c r="B1047" i="20"/>
  <c r="N952" i="20"/>
  <c r="AV727" i="20" a="1"/>
  <c r="AD912" i="20"/>
  <c r="AC914" i="20"/>
  <c r="AE912" i="20"/>
  <c r="AC913" i="20"/>
  <c r="AC912" i="20"/>
  <c r="AE914" i="20"/>
  <c r="AD913" i="20"/>
  <c r="AD914" i="20"/>
  <c r="AE913" i="20"/>
  <c r="AW552" i="20" a="1"/>
  <c r="N1037" i="20"/>
  <c r="B1064" i="20"/>
  <c r="EH32" i="20"/>
  <c r="EI35" i="20" s="1"/>
  <c r="B954" i="20"/>
  <c r="N867" i="20"/>
  <c r="BL48" i="20"/>
  <c r="Z682" i="20" a="1"/>
  <c r="AM329" i="20"/>
  <c r="H330" i="20" s="1"/>
  <c r="AM328" i="20"/>
  <c r="H329" i="20" s="1"/>
  <c r="AM327" i="20"/>
  <c r="EK118" i="20"/>
  <c r="EK120" i="20"/>
  <c r="CU830" i="20"/>
  <c r="DR734" i="20"/>
  <c r="DS735" i="20"/>
  <c r="DQ734" i="20"/>
  <c r="DR735" i="20"/>
  <c r="EW734" i="20"/>
  <c r="DQ735" i="20"/>
  <c r="DS736" i="20"/>
  <c r="DR736" i="20"/>
  <c r="DQ736" i="20"/>
  <c r="DS734" i="20"/>
  <c r="CM33" i="20"/>
  <c r="GO34" i="20"/>
  <c r="GI32" i="20"/>
  <c r="AE927" i="20"/>
  <c r="AE929" i="20"/>
  <c r="AE928" i="20"/>
  <c r="AD928" i="20"/>
  <c r="AD929" i="20"/>
  <c r="AD927" i="20"/>
  <c r="AC928" i="20"/>
  <c r="AC929" i="20"/>
  <c r="AC927" i="20"/>
  <c r="GO67" i="20"/>
  <c r="CM69" i="20"/>
  <c r="GI68" i="20"/>
  <c r="BH80" i="20"/>
  <c r="BG80" i="20"/>
  <c r="BF80" i="20"/>
  <c r="BE80" i="20"/>
  <c r="BD80" i="20"/>
  <c r="BC80" i="20"/>
  <c r="J38" i="20"/>
  <c r="BI80" i="20" s="1"/>
  <c r="B1627" i="20" s="1"/>
  <c r="B1647" i="20" s="1"/>
  <c r="AW569" i="20"/>
  <c r="AW568" i="20"/>
  <c r="AW567" i="20"/>
  <c r="Z734" i="20"/>
  <c r="Z733" i="20"/>
  <c r="Z732" i="20"/>
  <c r="FU749" i="20"/>
  <c r="FU751" i="20"/>
  <c r="FT749" i="20"/>
  <c r="FT751" i="20"/>
  <c r="FU750" i="20"/>
  <c r="FS749" i="20"/>
  <c r="FS751" i="20"/>
  <c r="FT750" i="20"/>
  <c r="FS750" i="20"/>
  <c r="AM467" i="20" a="1"/>
  <c r="AM477" i="20" a="1"/>
  <c r="C953" i="20"/>
  <c r="O862" i="20"/>
  <c r="FU721" i="20"/>
  <c r="FT720" i="20"/>
  <c r="FT721" i="20"/>
  <c r="FS720" i="20"/>
  <c r="FS721" i="20"/>
  <c r="FU719" i="20"/>
  <c r="FT719" i="20"/>
  <c r="FS719" i="20"/>
  <c r="FU720" i="20"/>
  <c r="CU911" i="20"/>
  <c r="DR817" i="20"/>
  <c r="EW815" i="20"/>
  <c r="DQ817" i="20"/>
  <c r="DS816" i="20"/>
  <c r="DR816" i="20"/>
  <c r="DQ816" i="20"/>
  <c r="DS815" i="20"/>
  <c r="DR815" i="20"/>
  <c r="DS817" i="20"/>
  <c r="DQ815" i="20"/>
  <c r="AG414" i="20"/>
  <c r="AG413" i="20"/>
  <c r="AG412" i="20"/>
  <c r="AM224" i="20"/>
  <c r="AM223" i="20"/>
  <c r="H224" i="20" s="1"/>
  <c r="AM222" i="20"/>
  <c r="H223" i="20" s="1"/>
  <c r="AZ27" i="20"/>
  <c r="FA83" i="20"/>
  <c r="FA82" i="20"/>
  <c r="FA84" i="20"/>
  <c r="FT691" i="20"/>
  <c r="FU689" i="20"/>
  <c r="FS691" i="20"/>
  <c r="FU690" i="20"/>
  <c r="FT689" i="20"/>
  <c r="FT690" i="20"/>
  <c r="FS689" i="20"/>
  <c r="FS690" i="20"/>
  <c r="FU691" i="20"/>
  <c r="A1050" i="20"/>
  <c r="M967" i="20"/>
  <c r="EM43" i="20"/>
  <c r="H200" i="20"/>
  <c r="DV199" i="20" s="1"/>
  <c r="EJ199" i="20"/>
  <c r="CV931" i="20"/>
  <c r="DM836" i="20"/>
  <c r="EX835" i="20"/>
  <c r="DL836" i="20"/>
  <c r="DM835" i="20"/>
  <c r="DL835" i="20"/>
  <c r="DK835" i="20"/>
  <c r="DK837" i="20"/>
  <c r="DK836" i="20"/>
  <c r="DL837" i="20"/>
  <c r="DM837" i="20"/>
  <c r="EJ377" i="20"/>
  <c r="G378" i="20"/>
  <c r="BL28" i="20"/>
  <c r="CV815" i="20"/>
  <c r="DL719" i="20"/>
  <c r="EX719" i="20"/>
  <c r="DL721" i="20"/>
  <c r="DM719" i="20"/>
  <c r="DK720" i="20"/>
  <c r="DK721" i="20"/>
  <c r="DK719" i="20"/>
  <c r="DM721" i="20"/>
  <c r="DM720" i="20"/>
  <c r="DL720" i="20"/>
  <c r="Q467" i="20" a="1"/>
  <c r="A1060" i="20"/>
  <c r="M1017" i="20"/>
  <c r="BW964" i="20"/>
  <c r="FB867" i="20"/>
  <c r="FU675" i="20"/>
  <c r="FT675" i="20"/>
  <c r="FU676" i="20"/>
  <c r="FS675" i="20"/>
  <c r="FT676" i="20"/>
  <c r="FU674" i="20"/>
  <c r="FS676" i="20"/>
  <c r="FT674" i="20"/>
  <c r="FS674" i="20"/>
  <c r="CU866" i="20"/>
  <c r="DS772" i="20"/>
  <c r="DR772" i="20"/>
  <c r="DQ772" i="20"/>
  <c r="DS771" i="20"/>
  <c r="DR771" i="20"/>
  <c r="DS770" i="20"/>
  <c r="DQ771" i="20"/>
  <c r="DR770" i="20"/>
  <c r="EW770" i="20"/>
  <c r="DQ770" i="20"/>
  <c r="BW978" i="20"/>
  <c r="FB881" i="20"/>
  <c r="CU835" i="20"/>
  <c r="DS741" i="20"/>
  <c r="DS739" i="20"/>
  <c r="DR741" i="20"/>
  <c r="DR739" i="20"/>
  <c r="DQ741" i="20"/>
  <c r="DQ739" i="20"/>
  <c r="DS740" i="20"/>
  <c r="EW739" i="20"/>
  <c r="DR740" i="20"/>
  <c r="DQ740" i="20"/>
  <c r="EJ332" i="20"/>
  <c r="G333" i="20"/>
  <c r="Z797" i="20" a="1"/>
  <c r="AK858" i="20"/>
  <c r="AK857" i="20"/>
  <c r="AJ858" i="20"/>
  <c r="AJ857" i="20"/>
  <c r="AI858" i="20"/>
  <c r="AI857" i="20"/>
  <c r="AK859" i="20"/>
  <c r="AJ859" i="20"/>
  <c r="AI859" i="20"/>
  <c r="AM429" i="20"/>
  <c r="H430" i="20" s="1"/>
  <c r="AM428" i="20"/>
  <c r="H429" i="20" s="1"/>
  <c r="AM427" i="20"/>
  <c r="H428" i="20" s="1"/>
  <c r="EH43" i="20"/>
  <c r="AT897" i="20"/>
  <c r="V897" i="20"/>
  <c r="AS897" i="20"/>
  <c r="AT899" i="20"/>
  <c r="AT898" i="20"/>
  <c r="AR897" i="20"/>
  <c r="AS899" i="20"/>
  <c r="AS898" i="20"/>
  <c r="AR899" i="20"/>
  <c r="X899" i="20"/>
  <c r="AR898" i="20"/>
  <c r="X898" i="20"/>
  <c r="W899" i="20"/>
  <c r="W898" i="20"/>
  <c r="V899" i="20"/>
  <c r="V898" i="20"/>
  <c r="X897" i="20"/>
  <c r="W897" i="20"/>
  <c r="C967" i="20"/>
  <c r="O932" i="20"/>
  <c r="CV860" i="20"/>
  <c r="DL764" i="20"/>
  <c r="DK764" i="20"/>
  <c r="DM765" i="20"/>
  <c r="EX764" i="20"/>
  <c r="DL766" i="20"/>
  <c r="DK765" i="20"/>
  <c r="DL765" i="20"/>
  <c r="DK766" i="20"/>
  <c r="DM764" i="20"/>
  <c r="DM766" i="20"/>
  <c r="AD872" i="20"/>
  <c r="AC872" i="20"/>
  <c r="AD873" i="20"/>
  <c r="AC874" i="20"/>
  <c r="AE873" i="20"/>
  <c r="AC873" i="20"/>
  <c r="AD874" i="20"/>
  <c r="AE874" i="20"/>
  <c r="AE872" i="20"/>
  <c r="AZ93" i="20"/>
  <c r="AV713" i="20"/>
  <c r="AV712" i="20"/>
  <c r="AV714" i="20"/>
  <c r="EH82" i="20"/>
  <c r="BL84" i="20" s="1"/>
  <c r="AM342" i="20" a="1"/>
  <c r="C964" i="20"/>
  <c r="O917" i="20"/>
  <c r="GJ28" i="20"/>
  <c r="AG642" i="20" a="1"/>
  <c r="AZ92" i="20"/>
  <c r="EK163" i="20"/>
  <c r="EK165" i="20"/>
  <c r="AT944" i="20"/>
  <c r="X942" i="20"/>
  <c r="AS944" i="20"/>
  <c r="W942" i="20"/>
  <c r="AR944" i="20"/>
  <c r="X944" i="20"/>
  <c r="AT943" i="20"/>
  <c r="AT942" i="20"/>
  <c r="V942" i="20"/>
  <c r="W944" i="20"/>
  <c r="AS943" i="20"/>
  <c r="AS942" i="20"/>
  <c r="V944" i="20"/>
  <c r="AR943" i="20"/>
  <c r="X943" i="20"/>
  <c r="AR942" i="20"/>
  <c r="W943" i="20"/>
  <c r="V943" i="20"/>
  <c r="FO716" i="20"/>
  <c r="FN715" i="20"/>
  <c r="FN714" i="20"/>
  <c r="FO714" i="20"/>
  <c r="FO715" i="20"/>
  <c r="FM714" i="20"/>
  <c r="FM715" i="20"/>
  <c r="FM716" i="20"/>
  <c r="FN716" i="20"/>
  <c r="C955" i="20"/>
  <c r="O872" i="20"/>
  <c r="BW1059" i="20"/>
  <c r="FB962" i="20"/>
  <c r="B1058" i="20"/>
  <c r="N1007" i="20"/>
  <c r="AD943" i="20"/>
  <c r="AD944" i="20"/>
  <c r="AE942" i="20"/>
  <c r="AD942" i="20"/>
  <c r="AE943" i="20"/>
  <c r="AC944" i="20"/>
  <c r="AC942" i="20"/>
  <c r="AE944" i="20"/>
  <c r="AC943" i="20"/>
  <c r="Q272" i="20"/>
  <c r="G273" i="20" s="1"/>
  <c r="Q274" i="20"/>
  <c r="Q273" i="20"/>
  <c r="G274" i="20" s="1"/>
  <c r="AV649" i="20"/>
  <c r="AV648" i="20"/>
  <c r="AV647" i="20"/>
  <c r="AM308" i="20"/>
  <c r="H309" i="20" s="1"/>
  <c r="AM307" i="20"/>
  <c r="H308" i="20" s="1"/>
  <c r="AM309" i="20"/>
  <c r="H310" i="20" s="1"/>
  <c r="GO32" i="20"/>
  <c r="CM34" i="20"/>
  <c r="GI33" i="20"/>
  <c r="B1061" i="20"/>
  <c r="N1022" i="20"/>
  <c r="GO68" i="20"/>
  <c r="CM70" i="20"/>
  <c r="GI69" i="20"/>
  <c r="BX874" i="20"/>
  <c r="FX777" i="20"/>
  <c r="EJ317" i="20"/>
  <c r="FM638" i="20"/>
  <c r="FO640" i="20"/>
  <c r="FO638" i="20"/>
  <c r="FN638" i="20"/>
  <c r="FM640" i="20"/>
  <c r="FO639" i="20"/>
  <c r="FM639" i="20"/>
  <c r="FN639" i="20"/>
  <c r="FN640" i="20"/>
  <c r="CU956" i="20"/>
  <c r="DS860" i="20"/>
  <c r="DR860" i="20"/>
  <c r="DQ860" i="20"/>
  <c r="DS861" i="20"/>
  <c r="EW860" i="20"/>
  <c r="DS862" i="20"/>
  <c r="DR861" i="20"/>
  <c r="DR862" i="20"/>
  <c r="DQ861" i="20"/>
  <c r="DQ862" i="20"/>
  <c r="AM409" i="20"/>
  <c r="H410" i="20" s="1"/>
  <c r="AM408" i="20"/>
  <c r="AM407" i="20"/>
  <c r="BW877" i="20"/>
  <c r="FB780" i="20"/>
  <c r="GJ17" i="20"/>
  <c r="G149" i="20"/>
  <c r="EJ148" i="20"/>
  <c r="AV759" i="20"/>
  <c r="AV758" i="20"/>
  <c r="AV757" i="20"/>
  <c r="EI10" i="20"/>
  <c r="AW544" i="20"/>
  <c r="AW543" i="20"/>
  <c r="AW542" i="20"/>
  <c r="EK27" i="20"/>
  <c r="AD809" i="20"/>
  <c r="AD808" i="20"/>
  <c r="AE807" i="20"/>
  <c r="AC809" i="20"/>
  <c r="AC808" i="20"/>
  <c r="AD807" i="20"/>
  <c r="AE809" i="20"/>
  <c r="AE808" i="20"/>
  <c r="AC807" i="20"/>
  <c r="AM364" i="20"/>
  <c r="H365" i="20" s="1"/>
  <c r="AM363" i="20"/>
  <c r="H364" i="20" s="1"/>
  <c r="AM362" i="20"/>
  <c r="AK929" i="20"/>
  <c r="AK928" i="20"/>
  <c r="AJ929" i="20"/>
  <c r="AJ928" i="20"/>
  <c r="AI929" i="20"/>
  <c r="AI928" i="20"/>
  <c r="AK927" i="20"/>
  <c r="AJ927" i="20"/>
  <c r="AI927" i="20"/>
  <c r="Z852" i="20" a="1"/>
  <c r="G563" i="20"/>
  <c r="G448" i="20"/>
  <c r="AK884" i="20"/>
  <c r="AK882" i="20"/>
  <c r="AJ884" i="20"/>
  <c r="AJ882" i="20"/>
  <c r="AI884" i="20"/>
  <c r="AI882" i="20"/>
  <c r="AK883" i="20"/>
  <c r="AJ883" i="20"/>
  <c r="AI883" i="20"/>
  <c r="FO681" i="20"/>
  <c r="FO679" i="20"/>
  <c r="FO680" i="20"/>
  <c r="FN679" i="20"/>
  <c r="FN680" i="20"/>
  <c r="FN681" i="20"/>
  <c r="FM680" i="20"/>
  <c r="FM681" i="20"/>
  <c r="FM679" i="20"/>
  <c r="Z737" i="20"/>
  <c r="Z739" i="20"/>
  <c r="Z738" i="20"/>
  <c r="AV594" i="20"/>
  <c r="AV593" i="20"/>
  <c r="AV592" i="20"/>
  <c r="AZ29" i="20"/>
  <c r="AG534" i="20"/>
  <c r="AG533" i="20"/>
  <c r="AG532" i="20"/>
  <c r="C1055" i="20"/>
  <c r="O992" i="20"/>
  <c r="AT894" i="20"/>
  <c r="AT893" i="20"/>
  <c r="AR892" i="20"/>
  <c r="AS894" i="20"/>
  <c r="AS893" i="20"/>
  <c r="AR894" i="20"/>
  <c r="X894" i="20"/>
  <c r="AR893" i="20"/>
  <c r="X893" i="20"/>
  <c r="W894" i="20"/>
  <c r="W893" i="20"/>
  <c r="V894" i="20"/>
  <c r="V893" i="20"/>
  <c r="X892" i="20"/>
  <c r="W892" i="20"/>
  <c r="AT892" i="20"/>
  <c r="V892" i="20"/>
  <c r="AS892" i="20"/>
  <c r="AG557" i="20" a="1"/>
  <c r="AW557" i="20" a="1"/>
  <c r="AM249" i="20"/>
  <c r="AM248" i="20"/>
  <c r="H249" i="20" s="1"/>
  <c r="AM247" i="20"/>
  <c r="H248" i="20" s="1"/>
  <c r="FO635" i="20"/>
  <c r="FO633" i="20"/>
  <c r="FM633" i="20"/>
  <c r="FO634" i="20"/>
  <c r="FN633" i="20"/>
  <c r="FM634" i="20"/>
  <c r="FM635" i="20"/>
  <c r="FN635" i="20"/>
  <c r="FN634" i="20"/>
  <c r="Q304" i="20"/>
  <c r="G305" i="20" s="1"/>
  <c r="Q303" i="20"/>
  <c r="G304" i="20" s="1"/>
  <c r="Q302" i="20"/>
  <c r="B1050" i="20"/>
  <c r="N967" i="20"/>
  <c r="EK93" i="20"/>
  <c r="FO578" i="20"/>
  <c r="FN578" i="20"/>
  <c r="FM580" i="20"/>
  <c r="FM578" i="20"/>
  <c r="FO579" i="20"/>
  <c r="FN580" i="20"/>
  <c r="FO580" i="20"/>
  <c r="FM579" i="20"/>
  <c r="FN579" i="20"/>
  <c r="Z628" i="20"/>
  <c r="Z627" i="20"/>
  <c r="Z629" i="20"/>
  <c r="AM269" i="20"/>
  <c r="H270" i="20" s="1"/>
  <c r="AM268" i="20"/>
  <c r="H269" i="20" s="1"/>
  <c r="AM267" i="20"/>
  <c r="H268" i="20" s="1"/>
  <c r="BW884" i="20"/>
  <c r="FB787" i="20"/>
  <c r="CU876" i="20"/>
  <c r="DR780" i="20"/>
  <c r="DQ780" i="20"/>
  <c r="DS781" i="20"/>
  <c r="EW780" i="20"/>
  <c r="DS782" i="20"/>
  <c r="DR781" i="20"/>
  <c r="DR782" i="20"/>
  <c r="DQ781" i="20"/>
  <c r="DQ782" i="20"/>
  <c r="DS780" i="20"/>
  <c r="AV742" i="20" a="1"/>
  <c r="Q432" i="20" a="1"/>
  <c r="EK173" i="20"/>
  <c r="EK175" i="20"/>
  <c r="G215" i="20"/>
  <c r="EJ214" i="20"/>
  <c r="G298" i="20"/>
  <c r="EJ297" i="20"/>
  <c r="AD838" i="20"/>
  <c r="AC839" i="20"/>
  <c r="AD839" i="20"/>
  <c r="AE838" i="20"/>
  <c r="AE837" i="20"/>
  <c r="AC838" i="20"/>
  <c r="AC837" i="20"/>
  <c r="AD837" i="20"/>
  <c r="AE839" i="20"/>
  <c r="Q472" i="20" a="1"/>
  <c r="CV906" i="20"/>
  <c r="DM812" i="20"/>
  <c r="EX810" i="20"/>
  <c r="DK812" i="20"/>
  <c r="DK810" i="20"/>
  <c r="DL810" i="20"/>
  <c r="DL812" i="20"/>
  <c r="DM811" i="20"/>
  <c r="DK811" i="20"/>
  <c r="DL811" i="20"/>
  <c r="DM810" i="20"/>
  <c r="AW612" i="20" a="1"/>
  <c r="AM452" i="20" a="1"/>
  <c r="GJ27" i="20"/>
  <c r="BL62" i="20"/>
  <c r="AV623" i="20"/>
  <c r="AV622" i="20"/>
  <c r="AV624" i="20"/>
  <c r="AW599" i="20"/>
  <c r="AW598" i="20"/>
  <c r="AW597" i="20"/>
  <c r="AI814" i="20"/>
  <c r="AI813" i="20"/>
  <c r="AK812" i="20"/>
  <c r="AJ812" i="20"/>
  <c r="AI812" i="20"/>
  <c r="AK814" i="20"/>
  <c r="AK813" i="20"/>
  <c r="AJ814" i="20"/>
  <c r="AJ813" i="20"/>
  <c r="AR784" i="20"/>
  <c r="X784" i="20"/>
  <c r="W784" i="20"/>
  <c r="AT783" i="20"/>
  <c r="V784" i="20"/>
  <c r="AS783" i="20"/>
  <c r="AR783" i="20"/>
  <c r="X783" i="20"/>
  <c r="X782" i="20"/>
  <c r="W783" i="20"/>
  <c r="W782" i="20"/>
  <c r="V783" i="20"/>
  <c r="AT782" i="20"/>
  <c r="V782" i="20"/>
  <c r="AT784" i="20"/>
  <c r="AS782" i="20"/>
  <c r="AS784" i="20"/>
  <c r="AR782" i="20"/>
  <c r="AJ904" i="20"/>
  <c r="AJ903" i="20"/>
  <c r="AI904" i="20"/>
  <c r="AI903" i="20"/>
  <c r="AK902" i="20"/>
  <c r="AJ902" i="20"/>
  <c r="AI902" i="20"/>
  <c r="AK904" i="20"/>
  <c r="AK903" i="20"/>
  <c r="AV682" i="20" a="1"/>
  <c r="Q422" i="20" a="1"/>
  <c r="GJ63" i="20"/>
  <c r="EK47" i="20"/>
  <c r="CM88" i="20"/>
  <c r="GI87" i="20"/>
  <c r="GO89" i="20"/>
  <c r="GO33" i="20"/>
  <c r="CM35" i="20"/>
  <c r="GI34" i="20"/>
  <c r="FM628" i="20"/>
  <c r="FN629" i="20"/>
  <c r="FO630" i="20"/>
  <c r="FM629" i="20"/>
  <c r="FO629" i="20"/>
  <c r="FN628" i="20"/>
  <c r="FO628" i="20"/>
  <c r="FN630" i="20"/>
  <c r="FM630" i="20"/>
  <c r="V904" i="20"/>
  <c r="V903" i="20"/>
  <c r="X902" i="20"/>
  <c r="W902" i="20"/>
  <c r="AT902" i="20"/>
  <c r="V902" i="20"/>
  <c r="AS902" i="20"/>
  <c r="AT904" i="20"/>
  <c r="AT903" i="20"/>
  <c r="AR902" i="20"/>
  <c r="AS904" i="20"/>
  <c r="AS903" i="20"/>
  <c r="AR904" i="20"/>
  <c r="X904" i="20"/>
  <c r="AR903" i="20"/>
  <c r="X903" i="20"/>
  <c r="W904" i="20"/>
  <c r="W903" i="20"/>
  <c r="A1064" i="20"/>
  <c r="M1037" i="20"/>
  <c r="Q462" i="20" a="1"/>
  <c r="EJ284" i="20"/>
  <c r="G285" i="20"/>
  <c r="FN754" i="20"/>
  <c r="FM754" i="20"/>
  <c r="FO756" i="20"/>
  <c r="FN756" i="20"/>
  <c r="FO755" i="20"/>
  <c r="FO754" i="20"/>
  <c r="FM756" i="20"/>
  <c r="FN755" i="20"/>
  <c r="FM755" i="20"/>
  <c r="AV807" i="20" a="1"/>
  <c r="Z807" i="20" a="1"/>
  <c r="G150" i="20"/>
  <c r="EJ149" i="20"/>
  <c r="EJ209" i="20"/>
  <c r="FU756" i="20"/>
  <c r="FU754" i="20"/>
  <c r="FT756" i="20"/>
  <c r="FT754" i="20"/>
  <c r="FS756" i="20"/>
  <c r="FU755" i="20"/>
  <c r="FS754" i="20"/>
  <c r="FT755" i="20"/>
  <c r="FS755" i="20"/>
  <c r="C1065" i="20"/>
  <c r="O1042" i="20"/>
  <c r="EK103" i="20"/>
  <c r="EK105" i="20"/>
  <c r="W858" i="20"/>
  <c r="W857" i="20"/>
  <c r="V858" i="20"/>
  <c r="AT857" i="20"/>
  <c r="V857" i="20"/>
  <c r="AT859" i="20"/>
  <c r="AS857" i="20"/>
  <c r="AS859" i="20"/>
  <c r="AR857" i="20"/>
  <c r="AR859" i="20"/>
  <c r="X859" i="20"/>
  <c r="W859" i="20"/>
  <c r="AT858" i="20"/>
  <c r="V859" i="20"/>
  <c r="AS858" i="20"/>
  <c r="AR858" i="20"/>
  <c r="X858" i="20"/>
  <c r="X857" i="20"/>
  <c r="AG574" i="20"/>
  <c r="AG573" i="20"/>
  <c r="AG572" i="20"/>
  <c r="AG394" i="20"/>
  <c r="AG393" i="20"/>
  <c r="AG392" i="20"/>
  <c r="B961" i="20"/>
  <c r="N902" i="20"/>
  <c r="A1061" i="20"/>
  <c r="M1022" i="20"/>
  <c r="G564" i="20"/>
  <c r="G449" i="20"/>
  <c r="A1052" i="20"/>
  <c r="M977" i="20"/>
  <c r="EK219" i="20"/>
  <c r="EK221" i="20"/>
  <c r="EK220" i="20"/>
  <c r="CV825" i="20"/>
  <c r="DL729" i="20"/>
  <c r="DM731" i="20"/>
  <c r="EX729" i="20"/>
  <c r="DM729" i="20"/>
  <c r="DM730" i="20"/>
  <c r="DL731" i="20"/>
  <c r="DK730" i="20"/>
  <c r="DL730" i="20"/>
  <c r="DK731" i="20"/>
  <c r="DK729" i="20"/>
  <c r="G323" i="20"/>
  <c r="EJ322" i="20"/>
  <c r="EK312" i="20"/>
  <c r="EK311" i="20"/>
  <c r="EK310" i="20"/>
  <c r="Z744" i="20"/>
  <c r="Z743" i="20"/>
  <c r="Z742" i="20"/>
  <c r="AW484" i="20"/>
  <c r="AW483" i="20"/>
  <c r="AW482" i="20"/>
  <c r="FS645" i="20"/>
  <c r="FU644" i="20"/>
  <c r="FU643" i="20"/>
  <c r="FT644" i="20"/>
  <c r="FT643" i="20"/>
  <c r="FS644" i="20"/>
  <c r="FS643" i="20"/>
  <c r="FU645" i="20"/>
  <c r="FT645" i="20"/>
  <c r="BX867" i="20"/>
  <c r="FX770" i="20"/>
  <c r="C1054" i="20"/>
  <c r="O987" i="20"/>
  <c r="FM759" i="20"/>
  <c r="FO760" i="20"/>
  <c r="FO761" i="20"/>
  <c r="FN760" i="20"/>
  <c r="FO759" i="20"/>
  <c r="FN759" i="20"/>
  <c r="FM760" i="20"/>
  <c r="FM761" i="20"/>
  <c r="FN761" i="20"/>
  <c r="CU795" i="20"/>
  <c r="DR701" i="20"/>
  <c r="DQ701" i="20"/>
  <c r="DS699" i="20"/>
  <c r="DR699" i="20"/>
  <c r="DS700" i="20"/>
  <c r="DQ699" i="20"/>
  <c r="DR700" i="20"/>
  <c r="EW699" i="20"/>
  <c r="DQ700" i="20"/>
  <c r="DS701" i="20"/>
  <c r="AW444" i="20"/>
  <c r="AW443" i="20"/>
  <c r="AW442" i="20"/>
  <c r="FO605" i="20"/>
  <c r="FO603" i="20"/>
  <c r="FM603" i="20"/>
  <c r="FO604" i="20"/>
  <c r="FM605" i="20"/>
  <c r="FN603" i="20"/>
  <c r="FM604" i="20"/>
  <c r="FN605" i="20"/>
  <c r="FN604" i="20"/>
  <c r="FO594" i="20"/>
  <c r="FO593" i="20"/>
  <c r="FN594" i="20"/>
  <c r="FO595" i="20"/>
  <c r="FM594" i="20"/>
  <c r="FN593" i="20"/>
  <c r="FN595" i="20"/>
  <c r="FM593" i="20"/>
  <c r="FM595" i="20"/>
  <c r="G129" i="20"/>
  <c r="EJ128" i="20"/>
  <c r="Z587" i="20"/>
  <c r="Z589" i="20"/>
  <c r="Z588" i="20"/>
  <c r="B967" i="20"/>
  <c r="N932" i="20"/>
  <c r="AJ917" i="20"/>
  <c r="AI917" i="20"/>
  <c r="AK919" i="20"/>
  <c r="AK918" i="20"/>
  <c r="AJ919" i="20"/>
  <c r="AJ918" i="20"/>
  <c r="AI919" i="20"/>
  <c r="AI918" i="20"/>
  <c r="AK917" i="20"/>
  <c r="AV754" i="20"/>
  <c r="AV753" i="20"/>
  <c r="AV752" i="20"/>
  <c r="Z634" i="20"/>
  <c r="Z633" i="20"/>
  <c r="Z632" i="20"/>
  <c r="AW642" i="20" a="1"/>
  <c r="A962" i="20"/>
  <c r="M907" i="20"/>
  <c r="AE922" i="20"/>
  <c r="AD922" i="20"/>
  <c r="AE923" i="20"/>
  <c r="AE924" i="20"/>
  <c r="AD923" i="20"/>
  <c r="AC923" i="20"/>
  <c r="AD924" i="20"/>
  <c r="AC922" i="20"/>
  <c r="AC924" i="20"/>
  <c r="Z722" i="20" a="1"/>
  <c r="EJ178" i="20"/>
  <c r="G179" i="20"/>
  <c r="C956" i="20"/>
  <c r="O877" i="20"/>
  <c r="A1056" i="20"/>
  <c r="M997" i="20"/>
  <c r="AV669" i="20"/>
  <c r="AV668" i="20"/>
  <c r="AV667" i="20"/>
  <c r="GI88" i="20"/>
  <c r="CM89" i="20"/>
  <c r="GO87" i="20"/>
  <c r="EJ269" i="20"/>
  <c r="G270" i="20"/>
  <c r="AM522" i="20"/>
  <c r="H523" i="20" s="1"/>
  <c r="AM524" i="20"/>
  <c r="H525" i="20" s="1"/>
  <c r="AM523" i="20"/>
  <c r="H524" i="20" s="1"/>
  <c r="C1056" i="20"/>
  <c r="O997" i="20"/>
  <c r="AV687" i="20" a="1"/>
  <c r="FO711" i="20"/>
  <c r="FO709" i="20"/>
  <c r="FM710" i="20"/>
  <c r="FO710" i="20"/>
  <c r="FM709" i="20"/>
  <c r="FN711" i="20"/>
  <c r="FN709" i="20"/>
  <c r="FN710" i="20"/>
  <c r="FM711" i="20"/>
  <c r="AG657" i="20" a="1"/>
  <c r="Z604" i="20"/>
  <c r="Z603" i="20"/>
  <c r="Z602" i="20"/>
  <c r="AI943" i="20"/>
  <c r="AK942" i="20"/>
  <c r="AJ942" i="20"/>
  <c r="AK944" i="20"/>
  <c r="AI942" i="20"/>
  <c r="AJ944" i="20"/>
  <c r="AI944" i="20"/>
  <c r="AK943" i="20"/>
  <c r="AJ943" i="20"/>
  <c r="BX1065" i="20"/>
  <c r="FX968" i="20"/>
  <c r="Z624" i="20"/>
  <c r="Z623" i="20"/>
  <c r="Z622" i="20"/>
  <c r="AK774" i="20"/>
  <c r="AI773" i="20"/>
  <c r="AJ774" i="20"/>
  <c r="AI774" i="20"/>
  <c r="AK772" i="20"/>
  <c r="AJ772" i="20"/>
  <c r="AI772" i="20"/>
  <c r="AK773" i="20"/>
  <c r="AJ773" i="20"/>
  <c r="CV946" i="20"/>
  <c r="EX850" i="20"/>
  <c r="DM852" i="20"/>
  <c r="DL850" i="20"/>
  <c r="DK850" i="20"/>
  <c r="DK852" i="20"/>
  <c r="DL852" i="20"/>
  <c r="DL851" i="20"/>
  <c r="DM850" i="20"/>
  <c r="DM851" i="20"/>
  <c r="DK851" i="20"/>
  <c r="AS844" i="20"/>
  <c r="AT843" i="20"/>
  <c r="X842" i="20"/>
  <c r="AR844" i="20"/>
  <c r="X844" i="20"/>
  <c r="AS843" i="20"/>
  <c r="W842" i="20"/>
  <c r="W844" i="20"/>
  <c r="AR843" i="20"/>
  <c r="X843" i="20"/>
  <c r="AT842" i="20"/>
  <c r="V842" i="20"/>
  <c r="V844" i="20"/>
  <c r="W843" i="20"/>
  <c r="AS842" i="20"/>
  <c r="V843" i="20"/>
  <c r="AR842" i="20"/>
  <c r="AT844" i="20"/>
  <c r="FT664" i="20"/>
  <c r="FS663" i="20"/>
  <c r="FS664" i="20"/>
  <c r="FU665" i="20"/>
  <c r="FT665" i="20"/>
  <c r="FS665" i="20"/>
  <c r="FU663" i="20"/>
  <c r="FU664" i="20"/>
  <c r="FT663" i="20"/>
  <c r="AW499" i="20"/>
  <c r="AW498" i="20"/>
  <c r="AW497" i="20"/>
  <c r="V948" i="20"/>
  <c r="AT949" i="20"/>
  <c r="X947" i="20"/>
  <c r="AS949" i="20"/>
  <c r="AT948" i="20"/>
  <c r="W947" i="20"/>
  <c r="AR949" i="20"/>
  <c r="X949" i="20"/>
  <c r="AS948" i="20"/>
  <c r="AT947" i="20"/>
  <c r="V947" i="20"/>
  <c r="W949" i="20"/>
  <c r="AR948" i="20"/>
  <c r="X948" i="20"/>
  <c r="AS947" i="20"/>
  <c r="V949" i="20"/>
  <c r="W948" i="20"/>
  <c r="AR947" i="20"/>
  <c r="CV790" i="20"/>
  <c r="EX694" i="20"/>
  <c r="DL694" i="20"/>
  <c r="DM696" i="20"/>
  <c r="DK694" i="20"/>
  <c r="DK696" i="20"/>
  <c r="DL696" i="20"/>
  <c r="DM695" i="20"/>
  <c r="DM694" i="20"/>
  <c r="DK695" i="20"/>
  <c r="DL695" i="20"/>
  <c r="EM69" i="20"/>
  <c r="C1047" i="20"/>
  <c r="O952" i="20"/>
  <c r="CU936" i="20"/>
  <c r="DS841" i="20"/>
  <c r="DR841" i="20"/>
  <c r="DQ841" i="20"/>
  <c r="DR840" i="20"/>
  <c r="DS842" i="20"/>
  <c r="DQ840" i="20"/>
  <c r="DR842" i="20"/>
  <c r="EW840" i="20"/>
  <c r="DQ842" i="20"/>
  <c r="DS840" i="20"/>
  <c r="Q397" i="20" a="1"/>
  <c r="Z747" i="20" a="1"/>
  <c r="CU881" i="20"/>
  <c r="DQ787" i="20"/>
  <c r="DS785" i="20"/>
  <c r="DR785" i="20"/>
  <c r="DQ785" i="20"/>
  <c r="DS786" i="20"/>
  <c r="EW785" i="20"/>
  <c r="DS787" i="20"/>
  <c r="DR786" i="20"/>
  <c r="DR787" i="20"/>
  <c r="DQ786" i="20"/>
  <c r="FU635" i="20"/>
  <c r="FT635" i="20"/>
  <c r="FS635" i="20"/>
  <c r="FU634" i="20"/>
  <c r="FT634" i="20"/>
  <c r="FU633" i="20"/>
  <c r="FS634" i="20"/>
  <c r="FT633" i="20"/>
  <c r="FS633" i="20"/>
  <c r="AD883" i="20"/>
  <c r="AE882" i="20"/>
  <c r="AD882" i="20"/>
  <c r="AC882" i="20"/>
  <c r="AE884" i="20"/>
  <c r="AC884" i="20"/>
  <c r="AD884" i="20"/>
  <c r="AC883" i="20"/>
  <c r="AE883" i="20"/>
  <c r="Z672" i="20" a="1"/>
  <c r="AV694" i="20"/>
  <c r="AV693" i="20"/>
  <c r="AV692" i="20"/>
  <c r="AK784" i="20"/>
  <c r="AJ784" i="20"/>
  <c r="AI784" i="20"/>
  <c r="AK783" i="20"/>
  <c r="AK782" i="20"/>
  <c r="AJ783" i="20"/>
  <c r="AJ782" i="20"/>
  <c r="AI783" i="20"/>
  <c r="AI782" i="20"/>
  <c r="BW969" i="20"/>
  <c r="FB872" i="20"/>
  <c r="AG664" i="20"/>
  <c r="AG663" i="20"/>
  <c r="AG662" i="20"/>
  <c r="AG554" i="20"/>
  <c r="AG553" i="20"/>
  <c r="AG552" i="20"/>
  <c r="AD767" i="20"/>
  <c r="AE769" i="20"/>
  <c r="AD769" i="20"/>
  <c r="AD768" i="20"/>
  <c r="AC768" i="20"/>
  <c r="AE767" i="20"/>
  <c r="AE768" i="20"/>
  <c r="AC767" i="20"/>
  <c r="AC769" i="20"/>
  <c r="EK29" i="20"/>
  <c r="BX974" i="20"/>
  <c r="FX877" i="20"/>
  <c r="AM472" i="20" a="1"/>
  <c r="CV795" i="20"/>
  <c r="DL699" i="20"/>
  <c r="EX699" i="20"/>
  <c r="DL700" i="20"/>
  <c r="DM700" i="20"/>
  <c r="DK701" i="20"/>
  <c r="DM699" i="20"/>
  <c r="DM701" i="20"/>
  <c r="DL701" i="20"/>
  <c r="DK699" i="20"/>
  <c r="DK700" i="20"/>
  <c r="Z704" i="20"/>
  <c r="Z703" i="20"/>
  <c r="Z702" i="20"/>
  <c r="X812" i="20"/>
  <c r="AT814" i="20"/>
  <c r="AT813" i="20"/>
  <c r="W812" i="20"/>
  <c r="AS814" i="20"/>
  <c r="AS813" i="20"/>
  <c r="AT812" i="20"/>
  <c r="V812" i="20"/>
  <c r="AR814" i="20"/>
  <c r="X814" i="20"/>
  <c r="AR813" i="20"/>
  <c r="X813" i="20"/>
  <c r="AS812" i="20"/>
  <c r="W814" i="20"/>
  <c r="W813" i="20"/>
  <c r="AR812" i="20"/>
  <c r="V814" i="20"/>
  <c r="V813" i="20"/>
  <c r="CV770" i="20"/>
  <c r="DM674" i="20"/>
  <c r="DL674" i="20"/>
  <c r="EX674" i="20"/>
  <c r="DK674" i="20"/>
  <c r="DM676" i="20"/>
  <c r="DL676" i="20"/>
  <c r="DK675" i="20"/>
  <c r="DL675" i="20"/>
  <c r="DK676" i="20"/>
  <c r="DM675" i="20"/>
  <c r="AG547" i="20"/>
  <c r="AG549" i="20"/>
  <c r="AG548" i="20"/>
  <c r="FU725" i="20"/>
  <c r="FU726" i="20"/>
  <c r="FT725" i="20"/>
  <c r="FT726" i="20"/>
  <c r="FS725" i="20"/>
  <c r="FS726" i="20"/>
  <c r="FU724" i="20"/>
  <c r="FT724" i="20"/>
  <c r="FS724" i="20"/>
  <c r="AV827" i="20" a="1"/>
  <c r="Z827" i="20" a="1"/>
  <c r="Q294" i="20"/>
  <c r="G295" i="20" s="1"/>
  <c r="Q293" i="20"/>
  <c r="G294" i="20" s="1"/>
  <c r="Q292" i="20"/>
  <c r="AW532" i="20" a="1"/>
  <c r="AW519" i="20"/>
  <c r="AW518" i="20"/>
  <c r="AW517" i="20"/>
  <c r="BL39" i="20"/>
  <c r="Z758" i="20"/>
  <c r="Z757" i="20"/>
  <c r="Z759" i="20"/>
  <c r="BX968" i="20"/>
  <c r="FX871" i="20"/>
  <c r="AV847" i="20" a="1"/>
  <c r="G130" i="20"/>
  <c r="EJ129" i="20"/>
  <c r="EK129" i="20" s="1"/>
  <c r="AG443" i="20"/>
  <c r="AG442" i="20"/>
  <c r="AG444" i="20"/>
  <c r="AW434" i="20"/>
  <c r="AW433" i="20"/>
  <c r="AW432" i="20"/>
  <c r="AM459" i="20"/>
  <c r="H460" i="20" s="1"/>
  <c r="AM458" i="20"/>
  <c r="H459" i="20" s="1"/>
  <c r="AM457" i="20"/>
  <c r="H458" i="20" s="1"/>
  <c r="AM492" i="20" a="1"/>
  <c r="FT709" i="20"/>
  <c r="FS709" i="20"/>
  <c r="FU710" i="20"/>
  <c r="FU711" i="20"/>
  <c r="FT710" i="20"/>
  <c r="FT711" i="20"/>
  <c r="FS710" i="20"/>
  <c r="FS711" i="20"/>
  <c r="FU709" i="20"/>
  <c r="A1059" i="20"/>
  <c r="M1012" i="20"/>
  <c r="EK100" i="20"/>
  <c r="EK98" i="20"/>
  <c r="EK153" i="20"/>
  <c r="EK155" i="20"/>
  <c r="EH87" i="20"/>
  <c r="BW968" i="20"/>
  <c r="FB871" i="20"/>
  <c r="FN744" i="20"/>
  <c r="FO744" i="20"/>
  <c r="FM746" i="20"/>
  <c r="FM744" i="20"/>
  <c r="FO745" i="20"/>
  <c r="FM745" i="20"/>
  <c r="FN745" i="20"/>
  <c r="FN746" i="20"/>
  <c r="FO746" i="20"/>
  <c r="AW739" i="20"/>
  <c r="AW738" i="20"/>
  <c r="AW737" i="20"/>
  <c r="EH53" i="20"/>
  <c r="B1060" i="20"/>
  <c r="N1017" i="20"/>
  <c r="G180" i="20"/>
  <c r="EJ179" i="20"/>
  <c r="AE794" i="20"/>
  <c r="AE793" i="20"/>
  <c r="AD792" i="20"/>
  <c r="AD793" i="20"/>
  <c r="AC793" i="20"/>
  <c r="AC794" i="20"/>
  <c r="AE792" i="20"/>
  <c r="AD794" i="20"/>
  <c r="AC792" i="20"/>
  <c r="M937" i="20"/>
  <c r="A968" i="20"/>
  <c r="AZ88" i="20"/>
  <c r="Z694" i="20"/>
  <c r="Z693" i="20"/>
  <c r="Z692" i="20"/>
  <c r="AS884" i="20"/>
  <c r="AR884" i="20"/>
  <c r="X884" i="20"/>
  <c r="X882" i="20"/>
  <c r="W884" i="20"/>
  <c r="AT883" i="20"/>
  <c r="W882" i="20"/>
  <c r="V884" i="20"/>
  <c r="AS883" i="20"/>
  <c r="AT882" i="20"/>
  <c r="V882" i="20"/>
  <c r="AR883" i="20"/>
  <c r="X883" i="20"/>
  <c r="AS882" i="20"/>
  <c r="W883" i="20"/>
  <c r="AR882" i="20"/>
  <c r="V883" i="20"/>
  <c r="AT884" i="20"/>
  <c r="GO88" i="20"/>
  <c r="CM90" i="20"/>
  <c r="GI89" i="20"/>
  <c r="BW1066" i="20"/>
  <c r="FB969" i="20"/>
  <c r="AW633" i="20"/>
  <c r="AW632" i="20"/>
  <c r="AW634" i="20"/>
  <c r="Z654" i="20"/>
  <c r="Z653" i="20"/>
  <c r="Z652" i="20"/>
  <c r="CU800" i="20"/>
  <c r="DS706" i="20"/>
  <c r="DR706" i="20"/>
  <c r="DQ706" i="20"/>
  <c r="DS704" i="20"/>
  <c r="DR704" i="20"/>
  <c r="DS705" i="20"/>
  <c r="DQ704" i="20"/>
  <c r="DR705" i="20"/>
  <c r="EW704" i="20"/>
  <c r="DQ705" i="20"/>
  <c r="GJ93" i="20"/>
  <c r="GO39" i="20"/>
  <c r="GI37" i="20"/>
  <c r="CM38" i="20"/>
  <c r="AK769" i="20"/>
  <c r="AK768" i="20"/>
  <c r="AK767" i="20"/>
  <c r="AJ769" i="20"/>
  <c r="AJ768" i="20"/>
  <c r="AJ767" i="20"/>
  <c r="AI769" i="20"/>
  <c r="AI768" i="20"/>
  <c r="AI767" i="20"/>
  <c r="AM397" i="20" a="1"/>
  <c r="X792" i="20"/>
  <c r="AT794" i="20"/>
  <c r="AT793" i="20"/>
  <c r="W792" i="20"/>
  <c r="AS794" i="20"/>
  <c r="AS793" i="20"/>
  <c r="AT792" i="20"/>
  <c r="V792" i="20"/>
  <c r="AR794" i="20"/>
  <c r="X794" i="20"/>
  <c r="AR793" i="20"/>
  <c r="X793" i="20"/>
  <c r="AS792" i="20"/>
  <c r="W794" i="20"/>
  <c r="W793" i="20"/>
  <c r="AR792" i="20"/>
  <c r="V794" i="20"/>
  <c r="V793" i="20"/>
  <c r="BL58" i="20"/>
  <c r="EM67" i="20"/>
  <c r="BL19" i="20"/>
  <c r="A954" i="20"/>
  <c r="M867" i="20"/>
  <c r="O937" i="20"/>
  <c r="C968" i="20"/>
  <c r="Z697" i="20" a="1"/>
  <c r="AJ802" i="20"/>
  <c r="AI802" i="20"/>
  <c r="AK804" i="20"/>
  <c r="AK803" i="20"/>
  <c r="AJ804" i="20"/>
  <c r="AJ803" i="20"/>
  <c r="AI804" i="20"/>
  <c r="AI803" i="20"/>
  <c r="AK802" i="20"/>
  <c r="EG67" i="20"/>
  <c r="AZ48" i="20"/>
  <c r="AW662" i="20" a="1"/>
  <c r="G260" i="20"/>
  <c r="EJ259" i="20"/>
  <c r="AV747" i="20" a="1"/>
  <c r="B1052" i="20"/>
  <c r="N977" i="20"/>
  <c r="A956" i="20"/>
  <c r="M877" i="20"/>
  <c r="EM68" i="20"/>
  <c r="V924" i="20"/>
  <c r="V923" i="20"/>
  <c r="X922" i="20"/>
  <c r="W922" i="20"/>
  <c r="AT922" i="20"/>
  <c r="V922" i="20"/>
  <c r="AS922" i="20"/>
  <c r="AT924" i="20"/>
  <c r="AT923" i="20"/>
  <c r="AR922" i="20"/>
  <c r="AS924" i="20"/>
  <c r="AS923" i="20"/>
  <c r="AR924" i="20"/>
  <c r="X924" i="20"/>
  <c r="AR923" i="20"/>
  <c r="X923" i="20"/>
  <c r="W924" i="20"/>
  <c r="W923" i="20"/>
  <c r="EK48" i="20"/>
  <c r="B953" i="20"/>
  <c r="N862" i="20"/>
  <c r="Q502" i="20" a="1"/>
  <c r="AK914" i="20"/>
  <c r="AK913" i="20"/>
  <c r="AJ914" i="20"/>
  <c r="AJ913" i="20"/>
  <c r="AI914" i="20"/>
  <c r="AI913" i="20"/>
  <c r="AK912" i="20"/>
  <c r="AJ912" i="20"/>
  <c r="AI912" i="20"/>
  <c r="EJ234" i="20"/>
  <c r="BX1061" i="20"/>
  <c r="FX964" i="20"/>
  <c r="Z714" i="20"/>
  <c r="Z713" i="20"/>
  <c r="Z712" i="20"/>
  <c r="Z594" i="20"/>
  <c r="Z593" i="20"/>
  <c r="Z592" i="20"/>
  <c r="AM252" i="20"/>
  <c r="H253" i="20" s="1"/>
  <c r="AM254" i="20"/>
  <c r="H255" i="20" s="1"/>
  <c r="AM253" i="20"/>
  <c r="H254" i="20" s="1"/>
  <c r="B958" i="20"/>
  <c r="N887" i="20"/>
  <c r="EK38" i="20"/>
  <c r="EI40" i="20" s="1"/>
  <c r="AK842" i="20"/>
  <c r="AK844" i="20"/>
  <c r="AJ842" i="20"/>
  <c r="AJ844" i="20"/>
  <c r="AK843" i="20"/>
  <c r="AI842" i="20"/>
  <c r="AI844" i="20"/>
  <c r="AJ843" i="20"/>
  <c r="AI843" i="20"/>
  <c r="FO706" i="20"/>
  <c r="FN705" i="20"/>
  <c r="FN704" i="20"/>
  <c r="FM706" i="20"/>
  <c r="FO704" i="20"/>
  <c r="FM704" i="20"/>
  <c r="FO705" i="20"/>
  <c r="FM705" i="20"/>
  <c r="FN706" i="20"/>
  <c r="AE782" i="20"/>
  <c r="AD782" i="20"/>
  <c r="AD784" i="20"/>
  <c r="AC782" i="20"/>
  <c r="AE783" i="20"/>
  <c r="AC784" i="20"/>
  <c r="AC783" i="20"/>
  <c r="AD783" i="20"/>
  <c r="AE784" i="20"/>
  <c r="C1052" i="20"/>
  <c r="O977" i="20"/>
  <c r="AM462" i="20" a="1"/>
  <c r="G280" i="20"/>
  <c r="EJ279" i="20"/>
  <c r="EH52" i="20"/>
  <c r="Z687" i="20" a="1"/>
  <c r="AW549" i="20"/>
  <c r="AW548" i="20"/>
  <c r="AW547" i="20"/>
  <c r="GO37" i="20"/>
  <c r="CM39" i="20"/>
  <c r="GI38" i="20"/>
  <c r="A953" i="20"/>
  <c r="M862" i="20"/>
  <c r="EK88" i="20"/>
  <c r="C958" i="20"/>
  <c r="O887" i="20"/>
  <c r="CM43" i="20"/>
  <c r="GO44" i="20"/>
  <c r="GI42" i="20"/>
  <c r="GJ42" i="20" s="1"/>
  <c r="AI839" i="20"/>
  <c r="AK837" i="20"/>
  <c r="AK839" i="20"/>
  <c r="AK838" i="20"/>
  <c r="AJ837" i="20"/>
  <c r="AJ839" i="20"/>
  <c r="AJ838" i="20"/>
  <c r="AI837" i="20"/>
  <c r="AI838" i="20"/>
  <c r="Z787" i="20" a="1"/>
  <c r="CU941" i="20"/>
  <c r="DQ847" i="20"/>
  <c r="DS845" i="20"/>
  <c r="DR845" i="20"/>
  <c r="DQ845" i="20"/>
  <c r="EW845" i="20"/>
  <c r="DS846" i="20"/>
  <c r="DR846" i="20"/>
  <c r="DS847" i="20"/>
  <c r="DQ846" i="20"/>
  <c r="DR847" i="20"/>
  <c r="AV704" i="20"/>
  <c r="AV703" i="20"/>
  <c r="AV702" i="20"/>
  <c r="EH74" i="20"/>
  <c r="CU855" i="20"/>
  <c r="EW759" i="20"/>
  <c r="DS761" i="20"/>
  <c r="DR761" i="20"/>
  <c r="DQ761" i="20"/>
  <c r="DS760" i="20"/>
  <c r="DS759" i="20"/>
  <c r="DR760" i="20"/>
  <c r="DR759" i="20"/>
  <c r="DQ760" i="20"/>
  <c r="DQ759" i="20"/>
  <c r="Q348" i="20"/>
  <c r="G349" i="20" s="1"/>
  <c r="Q347" i="20"/>
  <c r="Q349" i="20"/>
  <c r="G350" i="20" s="1"/>
  <c r="A960" i="20"/>
  <c r="M897" i="20"/>
  <c r="AM374" i="20"/>
  <c r="H375" i="20" s="1"/>
  <c r="AM373" i="20"/>
  <c r="H374" i="20" s="1"/>
  <c r="AM372" i="20"/>
  <c r="AG459" i="20"/>
  <c r="AG458" i="20"/>
  <c r="AG457" i="20"/>
  <c r="Z647" i="20"/>
  <c r="Z649" i="20"/>
  <c r="Z648" i="20"/>
  <c r="CU825" i="20"/>
  <c r="DR730" i="20"/>
  <c r="EW729" i="20"/>
  <c r="DQ730" i="20"/>
  <c r="DS731" i="20"/>
  <c r="DR731" i="20"/>
  <c r="DQ731" i="20"/>
  <c r="DS729" i="20"/>
  <c r="DR729" i="20"/>
  <c r="DS730" i="20"/>
  <c r="DQ729" i="20"/>
  <c r="AC799" i="20"/>
  <c r="AE799" i="20"/>
  <c r="AE798" i="20"/>
  <c r="AC797" i="20"/>
  <c r="AD798" i="20"/>
  <c r="AD797" i="20"/>
  <c r="AD799" i="20"/>
  <c r="AE797" i="20"/>
  <c r="AC798" i="20"/>
  <c r="AW537" i="20" a="1"/>
  <c r="AW507" i="20" a="1"/>
  <c r="EG69" i="20"/>
  <c r="C1060" i="20"/>
  <c r="O1017" i="20"/>
  <c r="CV871" i="20"/>
  <c r="DL776" i="20"/>
  <c r="DM777" i="20"/>
  <c r="DM775" i="20"/>
  <c r="DL775" i="20"/>
  <c r="EX775" i="20"/>
  <c r="DK775" i="20"/>
  <c r="DK776" i="20"/>
  <c r="DM776" i="20"/>
  <c r="DK777" i="20"/>
  <c r="DL777" i="20"/>
  <c r="FO625" i="20"/>
  <c r="FO623" i="20"/>
  <c r="FM623" i="20"/>
  <c r="FO624" i="20"/>
  <c r="FM625" i="20"/>
  <c r="FN623" i="20"/>
  <c r="FN625" i="20"/>
  <c r="FN624" i="20"/>
  <c r="FM624" i="20"/>
  <c r="A1058" i="20"/>
  <c r="M1007" i="20"/>
  <c r="EH84" i="20"/>
  <c r="BL82" i="20" s="1"/>
  <c r="AW619" i="20" l="1"/>
  <c r="BL14" i="20"/>
  <c r="EH54" i="20"/>
  <c r="Q363" i="20"/>
  <c r="G364" i="20" s="1"/>
  <c r="Q362" i="20"/>
  <c r="G363" i="20" s="1"/>
  <c r="BL13" i="20"/>
  <c r="AW617" i="20"/>
  <c r="Q517" i="20" a="1"/>
  <c r="Q517" i="20" s="1"/>
  <c r="G518" i="20" s="1"/>
  <c r="EJ204" i="20"/>
  <c r="G205" i="20"/>
  <c r="Q542" i="20" a="1"/>
  <c r="Q543" i="20" s="1"/>
  <c r="G544" i="20" s="1"/>
  <c r="AM412" i="20"/>
  <c r="H413" i="20" s="1"/>
  <c r="AM413" i="20"/>
  <c r="H414" i="20" s="1"/>
  <c r="AM392" i="20" a="1"/>
  <c r="Q512" i="20"/>
  <c r="Q514" i="20"/>
  <c r="G515" i="20" s="1"/>
  <c r="Q513" i="20"/>
  <c r="EI15" i="20"/>
  <c r="AM367" i="20"/>
  <c r="H368" i="20" s="1"/>
  <c r="AM369" i="20"/>
  <c r="H370" i="20" s="1"/>
  <c r="AM368" i="20"/>
  <c r="H369" i="20" s="1"/>
  <c r="GJ9" i="20"/>
  <c r="EK149" i="20"/>
  <c r="GJ94" i="20"/>
  <c r="Q342" i="20"/>
  <c r="G343" i="20" s="1"/>
  <c r="BL34" i="20"/>
  <c r="Q343" i="20"/>
  <c r="G344" i="20" s="1"/>
  <c r="EH69" i="20"/>
  <c r="BL72" i="20"/>
  <c r="BL44" i="20"/>
  <c r="GJ7" i="20"/>
  <c r="EK179" i="20"/>
  <c r="BL12" i="20"/>
  <c r="EK160" i="20"/>
  <c r="GJ8" i="20"/>
  <c r="AW852" i="20" a="1"/>
  <c r="GJ89" i="20"/>
  <c r="AV787" i="20"/>
  <c r="AV788" i="20"/>
  <c r="AG597" i="20"/>
  <c r="Q597" i="20" s="1" a="1"/>
  <c r="Q392" i="20" a="1"/>
  <c r="GJ92" i="20"/>
  <c r="AV677" i="20"/>
  <c r="AG598" i="20"/>
  <c r="AV678" i="20"/>
  <c r="GJ69" i="20"/>
  <c r="AW639" i="20"/>
  <c r="AW638" i="20"/>
  <c r="AW637" i="20"/>
  <c r="AW627" i="20" a="1"/>
  <c r="EI55" i="20"/>
  <c r="AG508" i="20"/>
  <c r="AG507" i="20"/>
  <c r="AG509" i="20"/>
  <c r="AG582" i="20" a="1"/>
  <c r="AG582" i="20" s="1"/>
  <c r="BL89" i="20"/>
  <c r="AM547" i="20" a="1"/>
  <c r="CN75" i="20"/>
  <c r="GO72" i="20"/>
  <c r="GI74" i="20"/>
  <c r="CN74" i="20"/>
  <c r="GI73" i="20"/>
  <c r="GJ47" i="20"/>
  <c r="GJ48" i="20"/>
  <c r="GJ49" i="20"/>
  <c r="BL9" i="20"/>
  <c r="Q477" i="20" a="1"/>
  <c r="Q477" i="20" s="1"/>
  <c r="AG667" i="20" a="1"/>
  <c r="Q419" i="20"/>
  <c r="G420" i="20" s="1"/>
  <c r="AM512" i="20" a="1"/>
  <c r="AM513" i="20" s="1"/>
  <c r="H514" i="20" s="1"/>
  <c r="Q418" i="20"/>
  <c r="EJ417" i="20"/>
  <c r="G418" i="20"/>
  <c r="EH2" i="20"/>
  <c r="AG492" i="20"/>
  <c r="GJ13" i="20"/>
  <c r="GI2" i="20"/>
  <c r="CM3" i="20"/>
  <c r="GO4" i="20"/>
  <c r="EH4" i="20"/>
  <c r="GI3" i="20"/>
  <c r="GO2" i="20"/>
  <c r="CM4" i="20"/>
  <c r="GI4" i="20"/>
  <c r="CM5" i="20"/>
  <c r="GO3" i="20"/>
  <c r="EH3" i="20"/>
  <c r="Q537" i="20" a="1"/>
  <c r="BL8" i="20"/>
  <c r="AG493" i="20"/>
  <c r="AW527" i="20"/>
  <c r="AW528" i="20"/>
  <c r="BL7" i="20"/>
  <c r="AG602" i="20" a="1"/>
  <c r="AW667" i="20" a="1"/>
  <c r="AW668" i="20" s="1"/>
  <c r="AG742" i="20" a="1"/>
  <c r="AG744" i="20" s="1"/>
  <c r="Z837" i="20" a="1"/>
  <c r="GJ38" i="20"/>
  <c r="AM562" i="20" a="1"/>
  <c r="AM563" i="20" s="1"/>
  <c r="Q617" i="20" a="1"/>
  <c r="Q619" i="20" s="1"/>
  <c r="AG712" i="20" a="1"/>
  <c r="AG714" i="20" s="1"/>
  <c r="AM432" i="20" a="1"/>
  <c r="AV857" i="20" a="1"/>
  <c r="AV859" i="20" s="1"/>
  <c r="AM542" i="20" a="1"/>
  <c r="AM544" i="20" s="1"/>
  <c r="H545" i="20" s="1"/>
  <c r="GJ14" i="20"/>
  <c r="AV902" i="20" a="1"/>
  <c r="AV903" i="20" s="1"/>
  <c r="AM502" i="20" a="1"/>
  <c r="AM502" i="20" s="1"/>
  <c r="H503" i="20" s="1"/>
  <c r="Q337" i="20"/>
  <c r="G338" i="20" s="1"/>
  <c r="GJ12" i="20"/>
  <c r="AG702" i="20" a="1"/>
  <c r="AG703" i="20" s="1"/>
  <c r="Q338" i="20"/>
  <c r="G339" i="20" s="1"/>
  <c r="Q572" i="20" a="1"/>
  <c r="GJ34" i="20"/>
  <c r="Q612" i="20" a="1"/>
  <c r="Q614" i="20" s="1"/>
  <c r="AM617" i="20" a="1"/>
  <c r="AM619" i="20" s="1"/>
  <c r="H620" i="20" s="1"/>
  <c r="AG632" i="20" a="1"/>
  <c r="AG634" i="20" s="1"/>
  <c r="AM402" i="20" a="1"/>
  <c r="BL54" i="20"/>
  <c r="AG757" i="20" a="1"/>
  <c r="AG759" i="20" s="1"/>
  <c r="Z782" i="20" a="1"/>
  <c r="EI75" i="20"/>
  <c r="Q437" i="20" a="1"/>
  <c r="AW607" i="20"/>
  <c r="AG752" i="20" a="1"/>
  <c r="AW608" i="20"/>
  <c r="AW702" i="20" a="1"/>
  <c r="AW704" i="20" s="1"/>
  <c r="BL73" i="20"/>
  <c r="AW712" i="20" a="1"/>
  <c r="AW713" i="20" s="1"/>
  <c r="Q567" i="20" a="1"/>
  <c r="Q402" i="20" a="1"/>
  <c r="Q403" i="20" s="1"/>
  <c r="EH68" i="20"/>
  <c r="Z842" i="20" a="1"/>
  <c r="EI30" i="20"/>
  <c r="BL42" i="20"/>
  <c r="AG732" i="20" a="1"/>
  <c r="AG733" i="20" s="1"/>
  <c r="AW587" i="20" a="1"/>
  <c r="AV927" i="20" a="1"/>
  <c r="Q637" i="20" a="1"/>
  <c r="Q639" i="20" s="1"/>
  <c r="AW707" i="20" a="1"/>
  <c r="AW707" i="20" s="1"/>
  <c r="AW577" i="20" a="1"/>
  <c r="AG762" i="20" a="1"/>
  <c r="AG764" i="20" s="1"/>
  <c r="AW509" i="20"/>
  <c r="AW508" i="20"/>
  <c r="AW507" i="20"/>
  <c r="EK279" i="20"/>
  <c r="EK280" i="20"/>
  <c r="EK281" i="20"/>
  <c r="AG592" i="20" a="1"/>
  <c r="EK234" i="20"/>
  <c r="EK236" i="20"/>
  <c r="EK235" i="20"/>
  <c r="AV922" i="20" a="1"/>
  <c r="AW533" i="20"/>
  <c r="AW532" i="20"/>
  <c r="AW534" i="20"/>
  <c r="Q552" i="20" a="1"/>
  <c r="C1142" i="20"/>
  <c r="O1047" i="20"/>
  <c r="C1051" i="20"/>
  <c r="O972" i="20"/>
  <c r="BL88" i="20"/>
  <c r="BX963" i="20"/>
  <c r="FX866" i="20"/>
  <c r="C1160" i="20"/>
  <c r="O1137" i="20"/>
  <c r="AV807" i="20"/>
  <c r="AV809" i="20"/>
  <c r="AV808" i="20"/>
  <c r="A1159" i="20"/>
  <c r="M1132" i="20"/>
  <c r="BL52" i="20"/>
  <c r="Q434" i="20"/>
  <c r="G435" i="20" s="1"/>
  <c r="Q433" i="20"/>
  <c r="Q432" i="20"/>
  <c r="FS781" i="20"/>
  <c r="FU780" i="20"/>
  <c r="FT780" i="20"/>
  <c r="FS780" i="20"/>
  <c r="FU782" i="20"/>
  <c r="FT782" i="20"/>
  <c r="FS782" i="20"/>
  <c r="FU781" i="20"/>
  <c r="FT781" i="20"/>
  <c r="AR994" i="20"/>
  <c r="X994" i="20"/>
  <c r="AR992" i="20"/>
  <c r="W994" i="20"/>
  <c r="V994" i="20"/>
  <c r="AT993" i="20"/>
  <c r="AS993" i="20"/>
  <c r="X992" i="20"/>
  <c r="AR993" i="20"/>
  <c r="X993" i="20"/>
  <c r="W992" i="20"/>
  <c r="AT994" i="20"/>
  <c r="W993" i="20"/>
  <c r="AT992" i="20"/>
  <c r="V992" i="20"/>
  <c r="AS994" i="20"/>
  <c r="V993" i="20"/>
  <c r="AS992" i="20"/>
  <c r="AW757" i="20" a="1"/>
  <c r="EK148" i="20"/>
  <c r="EK150" i="20"/>
  <c r="FS862" i="20"/>
  <c r="FU861" i="20"/>
  <c r="FT861" i="20"/>
  <c r="FS861" i="20"/>
  <c r="FU860" i="20"/>
  <c r="FT860" i="20"/>
  <c r="FS860" i="20"/>
  <c r="FU862" i="20"/>
  <c r="FT862" i="20"/>
  <c r="AW647" i="20" a="1"/>
  <c r="C1050" i="20"/>
  <c r="O967" i="20"/>
  <c r="FO764" i="20"/>
  <c r="FN764" i="20"/>
  <c r="FM764" i="20"/>
  <c r="FO766" i="20"/>
  <c r="FM766" i="20"/>
  <c r="FN766" i="20"/>
  <c r="FM765" i="20"/>
  <c r="FN765" i="20"/>
  <c r="FO765" i="20"/>
  <c r="AV897" i="20" a="1"/>
  <c r="FN835" i="20"/>
  <c r="FM835" i="20"/>
  <c r="FM836" i="20"/>
  <c r="FO835" i="20"/>
  <c r="FN837" i="20"/>
  <c r="FM837" i="20"/>
  <c r="FN836" i="20"/>
  <c r="FO836" i="20"/>
  <c r="FO837" i="20"/>
  <c r="AJ969" i="20"/>
  <c r="AI969" i="20"/>
  <c r="AK967" i="20"/>
  <c r="AJ967" i="20"/>
  <c r="AK968" i="20"/>
  <c r="AI967" i="20"/>
  <c r="AJ968" i="20"/>
  <c r="AI968" i="20"/>
  <c r="AK969" i="20"/>
  <c r="C1048" i="20"/>
  <c r="O957" i="20"/>
  <c r="GJ68" i="20"/>
  <c r="AD953" i="20"/>
  <c r="AE952" i="20"/>
  <c r="AD952" i="20"/>
  <c r="AE953" i="20"/>
  <c r="AC953" i="20"/>
  <c r="AE954" i="20"/>
  <c r="AC954" i="20"/>
  <c r="AC952" i="20"/>
  <c r="AD954" i="20"/>
  <c r="AV822" i="20" a="1"/>
  <c r="Z822" i="20" a="1"/>
  <c r="AD908" i="20"/>
  <c r="AC908" i="20"/>
  <c r="AD909" i="20"/>
  <c r="AD907" i="20"/>
  <c r="AC909" i="20"/>
  <c r="AE909" i="20"/>
  <c r="AE908" i="20"/>
  <c r="AC907" i="20"/>
  <c r="AE907" i="20"/>
  <c r="FS696" i="20"/>
  <c r="FU694" i="20"/>
  <c r="FT694" i="20"/>
  <c r="FS694" i="20"/>
  <c r="FU695" i="20"/>
  <c r="FU696" i="20"/>
  <c r="FT695" i="20"/>
  <c r="FT696" i="20"/>
  <c r="FS695" i="20"/>
  <c r="FO845" i="20"/>
  <c r="FO846" i="20"/>
  <c r="FN845" i="20"/>
  <c r="FO847" i="20"/>
  <c r="FN847" i="20"/>
  <c r="FM846" i="20"/>
  <c r="FN846" i="20"/>
  <c r="FM847" i="20"/>
  <c r="FM845" i="20"/>
  <c r="CU967" i="20"/>
  <c r="DQ872" i="20"/>
  <c r="DR871" i="20"/>
  <c r="DS873" i="20"/>
  <c r="EW871" i="20"/>
  <c r="DQ871" i="20"/>
  <c r="DR873" i="20"/>
  <c r="DQ873" i="20"/>
  <c r="DS872" i="20"/>
  <c r="DR872" i="20"/>
  <c r="DS871" i="20"/>
  <c r="FO856" i="20"/>
  <c r="FN856" i="20"/>
  <c r="FO855" i="20"/>
  <c r="FN855" i="20"/>
  <c r="FM855" i="20"/>
  <c r="FN857" i="20"/>
  <c r="FM856" i="20"/>
  <c r="FO857" i="20"/>
  <c r="FM857" i="20"/>
  <c r="AG498" i="20"/>
  <c r="AG497" i="20"/>
  <c r="AG499" i="20"/>
  <c r="G453" i="20"/>
  <c r="CV992" i="20"/>
  <c r="DL897" i="20"/>
  <c r="EX896" i="20"/>
  <c r="DK897" i="20"/>
  <c r="DL896" i="20"/>
  <c r="DM896" i="20"/>
  <c r="DK898" i="20"/>
  <c r="DL898" i="20"/>
  <c r="DK896" i="20"/>
  <c r="DM898" i="20"/>
  <c r="DM897" i="20"/>
  <c r="Z679" i="20"/>
  <c r="Z678" i="20"/>
  <c r="Z677" i="20"/>
  <c r="Q482" i="20" a="1"/>
  <c r="CV881" i="20"/>
  <c r="DM787" i="20"/>
  <c r="DL786" i="20"/>
  <c r="DM785" i="20"/>
  <c r="EX785" i="20"/>
  <c r="DM786" i="20"/>
  <c r="DK786" i="20"/>
  <c r="DK785" i="20"/>
  <c r="DL785" i="20"/>
  <c r="DK787" i="20"/>
  <c r="DL787" i="20"/>
  <c r="AE993" i="20"/>
  <c r="AD993" i="20"/>
  <c r="AC993" i="20"/>
  <c r="AD994" i="20"/>
  <c r="AE994" i="20"/>
  <c r="AC992" i="20"/>
  <c r="AD992" i="20"/>
  <c r="AC994" i="20"/>
  <c r="AE992" i="20"/>
  <c r="CM53" i="20"/>
  <c r="GO54" i="20"/>
  <c r="GI52" i="20"/>
  <c r="AI934" i="20"/>
  <c r="AK933" i="20"/>
  <c r="AJ933" i="20"/>
  <c r="AI933" i="20"/>
  <c r="AK932" i="20"/>
  <c r="AJ932" i="20"/>
  <c r="AK934" i="20"/>
  <c r="AI932" i="20"/>
  <c r="AJ934" i="20"/>
  <c r="FO807" i="20"/>
  <c r="FO806" i="20"/>
  <c r="FM806" i="20"/>
  <c r="FN807" i="20"/>
  <c r="FO805" i="20"/>
  <c r="FM807" i="20"/>
  <c r="FM805" i="20"/>
  <c r="FN805" i="20"/>
  <c r="FN806" i="20"/>
  <c r="B1051" i="20"/>
  <c r="N972" i="20"/>
  <c r="C1058" i="20"/>
  <c r="O1007" i="20"/>
  <c r="AK1044" i="20"/>
  <c r="AI1043" i="20"/>
  <c r="AK1042" i="20"/>
  <c r="AJ1044" i="20"/>
  <c r="AJ1042" i="20"/>
  <c r="AI1044" i="20"/>
  <c r="AI1042" i="20"/>
  <c r="AK1043" i="20"/>
  <c r="AJ1043" i="20"/>
  <c r="BL33" i="20"/>
  <c r="AW539" i="20"/>
  <c r="AW538" i="20"/>
  <c r="AW537" i="20"/>
  <c r="EJ347" i="20"/>
  <c r="G348" i="20"/>
  <c r="AV749" i="20"/>
  <c r="AV748" i="20"/>
  <c r="AV747" i="20"/>
  <c r="Z698" i="20"/>
  <c r="Z697" i="20"/>
  <c r="Z699" i="20"/>
  <c r="BW1162" i="20"/>
  <c r="FB1065" i="20"/>
  <c r="AV849" i="20"/>
  <c r="AV848" i="20"/>
  <c r="AV847" i="20"/>
  <c r="G293" i="20"/>
  <c r="EJ292" i="20"/>
  <c r="CV866" i="20"/>
  <c r="DL771" i="20"/>
  <c r="DM772" i="20"/>
  <c r="DM770" i="20"/>
  <c r="DL770" i="20"/>
  <c r="EX770" i="20"/>
  <c r="DM771" i="20"/>
  <c r="DL772" i="20"/>
  <c r="DK771" i="20"/>
  <c r="DK770" i="20"/>
  <c r="DK772" i="20"/>
  <c r="CV891" i="20"/>
  <c r="DL795" i="20"/>
  <c r="DL796" i="20"/>
  <c r="EX795" i="20"/>
  <c r="DK796" i="20"/>
  <c r="DM795" i="20"/>
  <c r="DL797" i="20"/>
  <c r="DM796" i="20"/>
  <c r="DM797" i="20"/>
  <c r="DK797" i="20"/>
  <c r="DK795" i="20"/>
  <c r="AW692" i="20" a="1"/>
  <c r="CU977" i="20"/>
  <c r="DS883" i="20"/>
  <c r="DQ881" i="20"/>
  <c r="DR883" i="20"/>
  <c r="DS882" i="20"/>
  <c r="EW881" i="20"/>
  <c r="DQ883" i="20"/>
  <c r="DR882" i="20"/>
  <c r="DQ882" i="20"/>
  <c r="DS881" i="20"/>
  <c r="DR881" i="20"/>
  <c r="Z844" i="20"/>
  <c r="Z843" i="20"/>
  <c r="Z842" i="20"/>
  <c r="BX1161" i="20"/>
  <c r="FX1064" i="20"/>
  <c r="AV688" i="20"/>
  <c r="AV687" i="20"/>
  <c r="AV689" i="20"/>
  <c r="FU701" i="20"/>
  <c r="FT700" i="20"/>
  <c r="FT701" i="20"/>
  <c r="FS700" i="20"/>
  <c r="FS701" i="20"/>
  <c r="FU699" i="20"/>
  <c r="FT699" i="20"/>
  <c r="FS699" i="20"/>
  <c r="FU700" i="20"/>
  <c r="CU891" i="20"/>
  <c r="DR797" i="20"/>
  <c r="EW795" i="20"/>
  <c r="DQ797" i="20"/>
  <c r="DS796" i="20"/>
  <c r="DR796" i="20"/>
  <c r="DQ796" i="20"/>
  <c r="DS795" i="20"/>
  <c r="DR795" i="20"/>
  <c r="DS797" i="20"/>
  <c r="DQ795" i="20"/>
  <c r="AV902" i="20"/>
  <c r="AV904" i="20"/>
  <c r="Z783" i="20"/>
  <c r="Z782" i="20"/>
  <c r="Z784" i="20"/>
  <c r="AV744" i="20"/>
  <c r="AV743" i="20"/>
  <c r="AV742" i="20"/>
  <c r="AE967" i="20"/>
  <c r="AD967" i="20"/>
  <c r="AD968" i="20"/>
  <c r="AE968" i="20"/>
  <c r="AC969" i="20"/>
  <c r="AC968" i="20"/>
  <c r="AE969" i="20"/>
  <c r="AD969" i="20"/>
  <c r="AC967" i="20"/>
  <c r="H250" i="20"/>
  <c r="EJ249" i="20"/>
  <c r="C1150" i="20"/>
  <c r="O1087" i="20"/>
  <c r="AG644" i="20"/>
  <c r="AG643" i="20"/>
  <c r="AG642" i="20"/>
  <c r="AM343" i="20"/>
  <c r="H344" i="20" s="1"/>
  <c r="AM342" i="20"/>
  <c r="AM344" i="20"/>
  <c r="H345" i="20" s="1"/>
  <c r="CV911" i="20"/>
  <c r="EX815" i="20"/>
  <c r="DK816" i="20"/>
  <c r="DL817" i="20"/>
  <c r="DL816" i="20"/>
  <c r="DM817" i="20"/>
  <c r="DK815" i="20"/>
  <c r="DM815" i="20"/>
  <c r="DL815" i="20"/>
  <c r="DM816" i="20"/>
  <c r="DK817" i="20"/>
  <c r="A1145" i="20"/>
  <c r="M1062" i="20"/>
  <c r="AM478" i="20"/>
  <c r="H479" i="20" s="1"/>
  <c r="AM477" i="20"/>
  <c r="H478" i="20" s="1"/>
  <c r="AM479" i="20"/>
  <c r="H480" i="20" s="1"/>
  <c r="AG734" i="20"/>
  <c r="CU926" i="20"/>
  <c r="DS831" i="20"/>
  <c r="DR831" i="20"/>
  <c r="DQ831" i="20"/>
  <c r="DS830" i="20"/>
  <c r="DS832" i="20"/>
  <c r="DR830" i="20"/>
  <c r="DR832" i="20"/>
  <c r="DQ830" i="20"/>
  <c r="DQ832" i="20"/>
  <c r="EW830" i="20"/>
  <c r="Z684" i="20"/>
  <c r="Z683" i="20"/>
  <c r="Z682" i="20"/>
  <c r="B1142" i="20"/>
  <c r="N1047" i="20"/>
  <c r="B1057" i="20"/>
  <c r="N1002" i="20"/>
  <c r="Z838" i="20"/>
  <c r="Z837" i="20"/>
  <c r="Z839" i="20"/>
  <c r="AV764" i="20"/>
  <c r="AV763" i="20"/>
  <c r="AV762" i="20"/>
  <c r="C90" i="20" a="1"/>
  <c r="G454" i="20"/>
  <c r="CU1042" i="20"/>
  <c r="DQ948" i="20"/>
  <c r="DS946" i="20"/>
  <c r="DR946" i="20"/>
  <c r="DQ946" i="20"/>
  <c r="DS947" i="20"/>
  <c r="EW946" i="20"/>
  <c r="DS948" i="20"/>
  <c r="DR947" i="20"/>
  <c r="DR948" i="20"/>
  <c r="DQ947" i="20"/>
  <c r="BW965" i="20"/>
  <c r="FB868" i="20"/>
  <c r="AV724" i="20"/>
  <c r="AV723" i="20"/>
  <c r="AV722" i="20"/>
  <c r="CU1098" i="20"/>
  <c r="DS1003" i="20"/>
  <c r="DR1003" i="20"/>
  <c r="DQ1003" i="20"/>
  <c r="DS1004" i="20"/>
  <c r="DR1004" i="20"/>
  <c r="DS1002" i="20"/>
  <c r="DQ1004" i="20"/>
  <c r="DR1002" i="20"/>
  <c r="DQ1002" i="20"/>
  <c r="EW1002" i="20"/>
  <c r="Z849" i="20"/>
  <c r="Z848" i="20"/>
  <c r="Z847" i="20"/>
  <c r="B1150" i="20"/>
  <c r="N1087" i="20"/>
  <c r="CM54" i="20"/>
  <c r="GI53" i="20"/>
  <c r="GO52" i="20"/>
  <c r="AV928" i="20"/>
  <c r="AV927" i="20"/>
  <c r="AV929" i="20"/>
  <c r="AG489" i="20"/>
  <c r="AG488" i="20"/>
  <c r="AG487" i="20"/>
  <c r="G428" i="20"/>
  <c r="EJ427" i="20"/>
  <c r="Q607" i="20" a="1"/>
  <c r="A1062" i="20"/>
  <c r="M1027" i="20"/>
  <c r="Q478" i="20"/>
  <c r="Z729" i="20"/>
  <c r="Z728" i="20"/>
  <c r="Z727" i="20"/>
  <c r="FU821" i="20"/>
  <c r="FU820" i="20"/>
  <c r="FU822" i="20"/>
  <c r="FT821" i="20"/>
  <c r="FT820" i="20"/>
  <c r="FT822" i="20"/>
  <c r="FS821" i="20"/>
  <c r="FS820" i="20"/>
  <c r="FS822" i="20"/>
  <c r="Z834" i="20"/>
  <c r="Z833" i="20"/>
  <c r="Z832" i="20"/>
  <c r="AV772" i="20" a="1"/>
  <c r="AR889" i="20"/>
  <c r="X889" i="20"/>
  <c r="AR888" i="20"/>
  <c r="X888" i="20"/>
  <c r="W889" i="20"/>
  <c r="W888" i="20"/>
  <c r="V889" i="20"/>
  <c r="V888" i="20"/>
  <c r="X887" i="20"/>
  <c r="W887" i="20"/>
  <c r="AT887" i="20"/>
  <c r="V887" i="20"/>
  <c r="AS887" i="20"/>
  <c r="AT889" i="20"/>
  <c r="AT888" i="20"/>
  <c r="AR887" i="20"/>
  <c r="AS889" i="20"/>
  <c r="AS888" i="20"/>
  <c r="AM548" i="20"/>
  <c r="H549" i="20" s="1"/>
  <c r="AM547" i="20"/>
  <c r="H548" i="20" s="1"/>
  <c r="AM549" i="20"/>
  <c r="H550" i="20" s="1"/>
  <c r="AM464" i="20"/>
  <c r="H465" i="20" s="1"/>
  <c r="AM463" i="20"/>
  <c r="H464" i="20" s="1"/>
  <c r="AM462" i="20"/>
  <c r="H463" i="20" s="1"/>
  <c r="EK259" i="20"/>
  <c r="EK260" i="20"/>
  <c r="EK261" i="20"/>
  <c r="AD1017" i="20"/>
  <c r="AD1018" i="20"/>
  <c r="AC1017" i="20"/>
  <c r="AC1018" i="20"/>
  <c r="AC1019" i="20"/>
  <c r="AD1019" i="20"/>
  <c r="AE1018" i="20"/>
  <c r="AE1019" i="20"/>
  <c r="AE1017" i="20"/>
  <c r="AM434" i="20"/>
  <c r="H435" i="20" s="1"/>
  <c r="AM433" i="20"/>
  <c r="H434" i="20" s="1"/>
  <c r="AM432" i="20"/>
  <c r="H433" i="20" s="1"/>
  <c r="Z747" i="20"/>
  <c r="Z749" i="20"/>
  <c r="Z748" i="20"/>
  <c r="AG604" i="20"/>
  <c r="AG603" i="20"/>
  <c r="AG602" i="20"/>
  <c r="AT999" i="20"/>
  <c r="W998" i="20"/>
  <c r="AT997" i="20"/>
  <c r="V997" i="20"/>
  <c r="AS999" i="20"/>
  <c r="V998" i="20"/>
  <c r="AS997" i="20"/>
  <c r="AR999" i="20"/>
  <c r="X999" i="20"/>
  <c r="AR997" i="20"/>
  <c r="W999" i="20"/>
  <c r="V999" i="20"/>
  <c r="AT998" i="20"/>
  <c r="AS998" i="20"/>
  <c r="X997" i="20"/>
  <c r="AR998" i="20"/>
  <c r="X998" i="20"/>
  <c r="W997" i="20"/>
  <c r="EK178" i="20"/>
  <c r="EK180" i="20"/>
  <c r="CV921" i="20"/>
  <c r="DM825" i="20"/>
  <c r="DL825" i="20"/>
  <c r="EX825" i="20"/>
  <c r="DK827" i="20"/>
  <c r="DL827" i="20"/>
  <c r="DM827" i="20"/>
  <c r="DL826" i="20"/>
  <c r="DK826" i="20"/>
  <c r="DK825" i="20"/>
  <c r="DM826" i="20"/>
  <c r="Q394" i="20"/>
  <c r="G395" i="20" s="1"/>
  <c r="Q393" i="20"/>
  <c r="Q392" i="20"/>
  <c r="GJ87" i="20"/>
  <c r="Q422" i="20"/>
  <c r="Q424" i="20"/>
  <c r="G425" i="20" s="1"/>
  <c r="Q423" i="20"/>
  <c r="AM454" i="20"/>
  <c r="H455" i="20" s="1"/>
  <c r="AM453" i="20"/>
  <c r="H454" i="20" s="1"/>
  <c r="AM452" i="20"/>
  <c r="H453" i="20" s="1"/>
  <c r="EK297" i="20"/>
  <c r="EK296" i="20"/>
  <c r="EK295" i="20"/>
  <c r="B1145" i="20"/>
  <c r="N1062" i="20"/>
  <c r="AW559" i="20"/>
  <c r="AW558" i="20"/>
  <c r="AW557" i="20"/>
  <c r="AM542" i="20"/>
  <c r="H543" i="20" s="1"/>
  <c r="AM543" i="20"/>
  <c r="H544" i="20" s="1"/>
  <c r="G275" i="20"/>
  <c r="EJ274" i="20"/>
  <c r="AD1008" i="20"/>
  <c r="AE1008" i="20"/>
  <c r="AE1009" i="20"/>
  <c r="AD1007" i="20"/>
  <c r="AE1007" i="20"/>
  <c r="AC1007" i="20"/>
  <c r="AC1009" i="20"/>
  <c r="AC1008" i="20"/>
  <c r="AD1009" i="20"/>
  <c r="EI85" i="20"/>
  <c r="FU740" i="20"/>
  <c r="FT740" i="20"/>
  <c r="FU741" i="20"/>
  <c r="FS740" i="20"/>
  <c r="FT741" i="20"/>
  <c r="FU739" i="20"/>
  <c r="FS741" i="20"/>
  <c r="FT739" i="20"/>
  <c r="FS739" i="20"/>
  <c r="CU931" i="20"/>
  <c r="DR837" i="20"/>
  <c r="DQ835" i="20"/>
  <c r="DQ837" i="20"/>
  <c r="EW835" i="20"/>
  <c r="DS836" i="20"/>
  <c r="DR836" i="20"/>
  <c r="DS835" i="20"/>
  <c r="DS837" i="20"/>
  <c r="DQ836" i="20"/>
  <c r="DR835" i="20"/>
  <c r="BW1060" i="20"/>
  <c r="FB963" i="20"/>
  <c r="CV1027" i="20"/>
  <c r="EX931" i="20"/>
  <c r="DK931" i="20"/>
  <c r="DM931" i="20"/>
  <c r="DM933" i="20"/>
  <c r="DK932" i="20"/>
  <c r="DL931" i="20"/>
  <c r="DK933" i="20"/>
  <c r="DL932" i="20"/>
  <c r="DM932" i="20"/>
  <c r="DL933" i="20"/>
  <c r="AW552" i="20"/>
  <c r="AW554" i="20"/>
  <c r="AW553" i="20"/>
  <c r="Z777" i="20" a="1"/>
  <c r="C1159" i="20"/>
  <c r="O1132" i="20"/>
  <c r="AG669" i="20"/>
  <c r="AG668" i="20"/>
  <c r="AG667" i="20"/>
  <c r="EJ254" i="20"/>
  <c r="GJ44" i="20"/>
  <c r="Q389" i="20"/>
  <c r="G390" i="20" s="1"/>
  <c r="Q388" i="20"/>
  <c r="Q387" i="20"/>
  <c r="BW974" i="20"/>
  <c r="FB877" i="20"/>
  <c r="AW489" i="20"/>
  <c r="AW488" i="20"/>
  <c r="AW487" i="20"/>
  <c r="Q612" i="20"/>
  <c r="G613" i="20" s="1"/>
  <c r="EJ428" i="20"/>
  <c r="EK428" i="20" s="1"/>
  <c r="G429" i="20"/>
  <c r="GJ39" i="20"/>
  <c r="Q524" i="20"/>
  <c r="Q523" i="20"/>
  <c r="Q522" i="20"/>
  <c r="Q569" i="20"/>
  <c r="Q568" i="20"/>
  <c r="Q567" i="20"/>
  <c r="AD1042" i="20"/>
  <c r="AE1043" i="20"/>
  <c r="AC1042" i="20"/>
  <c r="AE1042" i="20"/>
  <c r="AC1044" i="20"/>
  <c r="AC1043" i="20"/>
  <c r="AD1044" i="20"/>
  <c r="AE1044" i="20"/>
  <c r="AD1043" i="20"/>
  <c r="Z718" i="20"/>
  <c r="Z717" i="20"/>
  <c r="Z719" i="20"/>
  <c r="AK954" i="20"/>
  <c r="AK952" i="20"/>
  <c r="AJ954" i="20"/>
  <c r="AJ952" i="20"/>
  <c r="AI954" i="20"/>
  <c r="AI952" i="20"/>
  <c r="AK953" i="20"/>
  <c r="AJ953" i="20"/>
  <c r="AI953" i="20"/>
  <c r="BX979" i="20"/>
  <c r="FX882" i="20"/>
  <c r="AV833" i="20"/>
  <c r="AV832" i="20"/>
  <c r="AV834" i="20"/>
  <c r="AW579" i="20"/>
  <c r="AW578" i="20"/>
  <c r="AW577" i="20"/>
  <c r="Q617" i="20"/>
  <c r="G618" i="20" s="1"/>
  <c r="FT729" i="20"/>
  <c r="FS729" i="20"/>
  <c r="FU730" i="20"/>
  <c r="FU731" i="20"/>
  <c r="FT730" i="20"/>
  <c r="FT731" i="20"/>
  <c r="FS730" i="20"/>
  <c r="FS731" i="20"/>
  <c r="FU729" i="20"/>
  <c r="C1053" i="20"/>
  <c r="O982" i="20"/>
  <c r="AD889" i="20"/>
  <c r="AD888" i="20"/>
  <c r="AC887" i="20"/>
  <c r="AE889" i="20"/>
  <c r="AE887" i="20"/>
  <c r="AC888" i="20"/>
  <c r="AE888" i="20"/>
  <c r="AC889" i="20"/>
  <c r="AD887" i="20"/>
  <c r="AJ879" i="20"/>
  <c r="AJ877" i="20"/>
  <c r="AI879" i="20"/>
  <c r="AI877" i="20"/>
  <c r="AK878" i="20"/>
  <c r="AJ878" i="20"/>
  <c r="AI878" i="20"/>
  <c r="AK879" i="20"/>
  <c r="AK877" i="20"/>
  <c r="AI869" i="20"/>
  <c r="AI867" i="20"/>
  <c r="AK868" i="20"/>
  <c r="AK869" i="20"/>
  <c r="AJ868" i="20"/>
  <c r="AK867" i="20"/>
  <c r="AJ869" i="20"/>
  <c r="AI868" i="20"/>
  <c r="AJ867" i="20"/>
  <c r="FU705" i="20"/>
  <c r="FU706" i="20"/>
  <c r="FT705" i="20"/>
  <c r="FT706" i="20"/>
  <c r="FS705" i="20"/>
  <c r="FS706" i="20"/>
  <c r="FU704" i="20"/>
  <c r="FT704" i="20"/>
  <c r="FS704" i="20"/>
  <c r="A1063" i="20"/>
  <c r="M1032" i="20"/>
  <c r="B1155" i="20"/>
  <c r="N1112" i="20"/>
  <c r="AI1013" i="20"/>
  <c r="AK1014" i="20"/>
  <c r="AJ1014" i="20"/>
  <c r="AI1014" i="20"/>
  <c r="AK1012" i="20"/>
  <c r="AK1013" i="20"/>
  <c r="AJ1012" i="20"/>
  <c r="AJ1013" i="20"/>
  <c r="AI1012" i="20"/>
  <c r="BX1064" i="20"/>
  <c r="FX967" i="20"/>
  <c r="AM517" i="20" a="1"/>
  <c r="Q662" i="20" a="1"/>
  <c r="FT787" i="20"/>
  <c r="FS787" i="20"/>
  <c r="FU786" i="20"/>
  <c r="FT786" i="20"/>
  <c r="FS786" i="20"/>
  <c r="FU785" i="20"/>
  <c r="FT785" i="20"/>
  <c r="FS785" i="20"/>
  <c r="FU787" i="20"/>
  <c r="Q399" i="20"/>
  <c r="G400" i="20" s="1"/>
  <c r="Q398" i="20"/>
  <c r="Q397" i="20"/>
  <c r="FO694" i="20"/>
  <c r="FO696" i="20"/>
  <c r="FN695" i="20"/>
  <c r="FN694" i="20"/>
  <c r="FM695" i="20"/>
  <c r="FO695" i="20"/>
  <c r="FM694" i="20"/>
  <c r="FM696" i="20"/>
  <c r="FN696" i="20"/>
  <c r="AG622" i="20" a="1"/>
  <c r="C1151" i="20"/>
  <c r="O1092" i="20"/>
  <c r="Z724" i="20"/>
  <c r="Z723" i="20"/>
  <c r="Z722" i="20"/>
  <c r="AD934" i="20"/>
  <c r="AD932" i="20"/>
  <c r="AC934" i="20"/>
  <c r="AE934" i="20"/>
  <c r="AD933" i="20"/>
  <c r="AE932" i="20"/>
  <c r="AC932" i="20"/>
  <c r="AE933" i="20"/>
  <c r="AC933" i="20"/>
  <c r="AG587" i="20" a="1"/>
  <c r="AM482" i="20" a="1"/>
  <c r="EK284" i="20"/>
  <c r="EK285" i="20"/>
  <c r="EK286" i="20"/>
  <c r="AV684" i="20"/>
  <c r="AV683" i="20"/>
  <c r="AV682" i="20"/>
  <c r="AW622" i="20" a="1"/>
  <c r="AW613" i="20"/>
  <c r="AW612" i="20"/>
  <c r="AW614" i="20"/>
  <c r="AG627" i="20" a="1"/>
  <c r="G303" i="20"/>
  <c r="EJ302" i="20"/>
  <c r="BX970" i="20"/>
  <c r="FX873" i="20"/>
  <c r="AD1023" i="20"/>
  <c r="AD1022" i="20"/>
  <c r="AC1022" i="20"/>
  <c r="AE1022" i="20"/>
  <c r="AE1024" i="20"/>
  <c r="AD1024" i="20"/>
  <c r="AE1023" i="20"/>
  <c r="AC1023" i="20"/>
  <c r="AC1024" i="20"/>
  <c r="B1153" i="20"/>
  <c r="N1102" i="20"/>
  <c r="AT917" i="20"/>
  <c r="V917" i="20"/>
  <c r="AS917" i="20"/>
  <c r="AT919" i="20"/>
  <c r="AT918" i="20"/>
  <c r="AR917" i="20"/>
  <c r="AS919" i="20"/>
  <c r="AS918" i="20"/>
  <c r="AR919" i="20"/>
  <c r="X919" i="20"/>
  <c r="AR918" i="20"/>
  <c r="X918" i="20"/>
  <c r="W919" i="20"/>
  <c r="W918" i="20"/>
  <c r="V919" i="20"/>
  <c r="V918" i="20"/>
  <c r="X917" i="20"/>
  <c r="W917" i="20"/>
  <c r="AM394" i="20"/>
  <c r="H395" i="20" s="1"/>
  <c r="AM393" i="20"/>
  <c r="H394" i="20" s="1"/>
  <c r="DV393" i="20" s="1"/>
  <c r="AM392" i="20"/>
  <c r="H393" i="20" s="1"/>
  <c r="DV392" i="20" s="1"/>
  <c r="EK199" i="20"/>
  <c r="EK201" i="20"/>
  <c r="EK200" i="20"/>
  <c r="GI84" i="20"/>
  <c r="CM85" i="20"/>
  <c r="GO83" i="20"/>
  <c r="H225" i="20"/>
  <c r="EJ224" i="20"/>
  <c r="FU817" i="20"/>
  <c r="FT816" i="20"/>
  <c r="FT815" i="20"/>
  <c r="FT817" i="20"/>
  <c r="FS816" i="20"/>
  <c r="FS815" i="20"/>
  <c r="FS817" i="20"/>
  <c r="FU816" i="20"/>
  <c r="FU815" i="20"/>
  <c r="AW854" i="20"/>
  <c r="AW853" i="20"/>
  <c r="AW852" i="20"/>
  <c r="AE868" i="20"/>
  <c r="AD868" i="20"/>
  <c r="AE867" i="20"/>
  <c r="AD867" i="20"/>
  <c r="AC867" i="20"/>
  <c r="AD869" i="20"/>
  <c r="AC869" i="20"/>
  <c r="AE869" i="20"/>
  <c r="AC868" i="20"/>
  <c r="V1039" i="20"/>
  <c r="AT1037" i="20"/>
  <c r="V1037" i="20"/>
  <c r="AS1037" i="20"/>
  <c r="AR1037" i="20"/>
  <c r="AT1038" i="20"/>
  <c r="AT1039" i="20"/>
  <c r="AS1038" i="20"/>
  <c r="AS1039" i="20"/>
  <c r="AR1038" i="20"/>
  <c r="X1038" i="20"/>
  <c r="AR1039" i="20"/>
  <c r="X1039" i="20"/>
  <c r="W1038" i="20"/>
  <c r="X1037" i="20"/>
  <c r="W1039" i="20"/>
  <c r="V1038" i="20"/>
  <c r="W1037" i="20"/>
  <c r="CV1037" i="20"/>
  <c r="EX941" i="20"/>
  <c r="DL943" i="20"/>
  <c r="DM943" i="20"/>
  <c r="DK941" i="20"/>
  <c r="DK942" i="20"/>
  <c r="DM941" i="20"/>
  <c r="DK943" i="20"/>
  <c r="DM942" i="20"/>
  <c r="DL941" i="20"/>
  <c r="DL942" i="20"/>
  <c r="Z804" i="20"/>
  <c r="Z803" i="20"/>
  <c r="Z802" i="20"/>
  <c r="CV1047" i="20"/>
  <c r="DL951" i="20"/>
  <c r="DK951" i="20"/>
  <c r="EX951" i="20"/>
  <c r="DM951" i="20"/>
  <c r="DL953" i="20"/>
  <c r="DM952" i="20"/>
  <c r="DK952" i="20"/>
  <c r="DL952" i="20"/>
  <c r="DM953" i="20"/>
  <c r="DK953" i="20"/>
  <c r="FO842" i="20"/>
  <c r="FO841" i="20"/>
  <c r="FN841" i="20"/>
  <c r="FO840" i="20"/>
  <c r="FM842" i="20"/>
  <c r="FN842" i="20"/>
  <c r="FM840" i="20"/>
  <c r="FN840" i="20"/>
  <c r="FM841" i="20"/>
  <c r="Q539" i="20"/>
  <c r="Q538" i="20"/>
  <c r="Q537" i="20"/>
  <c r="AW659" i="20"/>
  <c r="AW658" i="20"/>
  <c r="AW657" i="20"/>
  <c r="AG528" i="20"/>
  <c r="AG527" i="20"/>
  <c r="AG529" i="20"/>
  <c r="AW582" i="20" a="1"/>
  <c r="AG754" i="20"/>
  <c r="AG753" i="20"/>
  <c r="AG752" i="20"/>
  <c r="GJ43" i="20"/>
  <c r="CV997" i="20"/>
  <c r="DM903" i="20"/>
  <c r="DL901" i="20"/>
  <c r="EX901" i="20"/>
  <c r="DL902" i="20"/>
  <c r="DM901" i="20"/>
  <c r="DK903" i="20"/>
  <c r="DL903" i="20"/>
  <c r="DK901" i="20"/>
  <c r="DM902" i="20"/>
  <c r="DK902" i="20"/>
  <c r="FO726" i="20"/>
  <c r="FM726" i="20"/>
  <c r="FO724" i="20"/>
  <c r="FM724" i="20"/>
  <c r="FO725" i="20"/>
  <c r="FM725" i="20"/>
  <c r="FN726" i="20"/>
  <c r="FN724" i="20"/>
  <c r="FN725" i="20"/>
  <c r="B1160" i="20"/>
  <c r="N1137" i="20"/>
  <c r="FO781" i="20"/>
  <c r="FN780" i="20"/>
  <c r="FO782" i="20"/>
  <c r="FM780" i="20"/>
  <c r="FM782" i="20"/>
  <c r="FO780" i="20"/>
  <c r="FM781" i="20"/>
  <c r="FN781" i="20"/>
  <c r="FN782" i="20"/>
  <c r="FU806" i="20"/>
  <c r="FU805" i="20"/>
  <c r="FU807" i="20"/>
  <c r="FT806" i="20"/>
  <c r="FT805" i="20"/>
  <c r="FT807" i="20"/>
  <c r="FS806" i="20"/>
  <c r="FS805" i="20"/>
  <c r="FS807" i="20"/>
  <c r="CU997" i="20"/>
  <c r="EW901" i="20"/>
  <c r="DS902" i="20"/>
  <c r="DR902" i="20"/>
  <c r="DS903" i="20"/>
  <c r="DQ902" i="20"/>
  <c r="DS901" i="20"/>
  <c r="DR903" i="20"/>
  <c r="DR901" i="20"/>
  <c r="DQ903" i="20"/>
  <c r="DQ901" i="20"/>
  <c r="A1142" i="20"/>
  <c r="M1047" i="20"/>
  <c r="Z817" i="20" a="1"/>
  <c r="H373" i="20"/>
  <c r="EJ372" i="20"/>
  <c r="CV967" i="20"/>
  <c r="EX871" i="20"/>
  <c r="DM872" i="20"/>
  <c r="DL873" i="20"/>
  <c r="DL871" i="20"/>
  <c r="DK873" i="20"/>
  <c r="DM873" i="20"/>
  <c r="DK872" i="20"/>
  <c r="DK871" i="20"/>
  <c r="DM871" i="20"/>
  <c r="DL872" i="20"/>
  <c r="FT759" i="20"/>
  <c r="FU760" i="20"/>
  <c r="FS759" i="20"/>
  <c r="FU761" i="20"/>
  <c r="FT760" i="20"/>
  <c r="FT761" i="20"/>
  <c r="FS760" i="20"/>
  <c r="FS761" i="20"/>
  <c r="FU759" i="20"/>
  <c r="CU1037" i="20"/>
  <c r="DQ941" i="20"/>
  <c r="EW941" i="20"/>
  <c r="DS943" i="20"/>
  <c r="DS942" i="20"/>
  <c r="DR943" i="20"/>
  <c r="DR942" i="20"/>
  <c r="DQ943" i="20"/>
  <c r="DQ942" i="20"/>
  <c r="DS941" i="20"/>
  <c r="DR941" i="20"/>
  <c r="B1053" i="20"/>
  <c r="N982" i="20"/>
  <c r="Q504" i="20"/>
  <c r="Q503" i="20"/>
  <c r="Q502" i="20"/>
  <c r="Z922" i="20" a="1"/>
  <c r="A1051" i="20"/>
  <c r="M972" i="20"/>
  <c r="AW662" i="20"/>
  <c r="AW664" i="20"/>
  <c r="AW663" i="20"/>
  <c r="A1049" i="20"/>
  <c r="M962" i="20"/>
  <c r="AV792" i="20" a="1"/>
  <c r="Z792" i="20" a="1"/>
  <c r="AM398" i="20"/>
  <c r="H399" i="20" s="1"/>
  <c r="AM399" i="20"/>
  <c r="H400" i="20" s="1"/>
  <c r="AM397" i="20"/>
  <c r="H398" i="20" s="1"/>
  <c r="CU896" i="20"/>
  <c r="DR800" i="20"/>
  <c r="DS802" i="20"/>
  <c r="DQ800" i="20"/>
  <c r="DR802" i="20"/>
  <c r="EW800" i="20"/>
  <c r="DQ802" i="20"/>
  <c r="DS801" i="20"/>
  <c r="DR801" i="20"/>
  <c r="DQ801" i="20"/>
  <c r="DS800" i="20"/>
  <c r="BL53" i="20"/>
  <c r="Z882" i="20" a="1"/>
  <c r="AI939" i="20"/>
  <c r="AJ938" i="20"/>
  <c r="AI938" i="20"/>
  <c r="AK937" i="20"/>
  <c r="AJ937" i="20"/>
  <c r="AI937" i="20"/>
  <c r="AK939" i="20"/>
  <c r="AJ939" i="20"/>
  <c r="AK938" i="20"/>
  <c r="A1154" i="20"/>
  <c r="M1107" i="20"/>
  <c r="Z829" i="20"/>
  <c r="Z828" i="20"/>
  <c r="Z827" i="20"/>
  <c r="AV812" i="20" a="1"/>
  <c r="Z812" i="20" a="1"/>
  <c r="AM474" i="20"/>
  <c r="H475" i="20" s="1"/>
  <c r="AM473" i="20"/>
  <c r="H474" i="20" s="1"/>
  <c r="AM472" i="20"/>
  <c r="H473" i="20" s="1"/>
  <c r="Z674" i="20"/>
  <c r="Z673" i="20"/>
  <c r="Z672" i="20"/>
  <c r="CV886" i="20"/>
  <c r="DL791" i="20"/>
  <c r="EX790" i="20"/>
  <c r="DL792" i="20"/>
  <c r="DL790" i="20"/>
  <c r="DM790" i="20"/>
  <c r="DM792" i="20"/>
  <c r="DK790" i="20"/>
  <c r="DK791" i="20"/>
  <c r="DM791" i="20"/>
  <c r="DK792" i="20"/>
  <c r="Z947" i="20" a="1"/>
  <c r="AV842" i="20" a="1"/>
  <c r="EK269" i="20"/>
  <c r="EK271" i="20"/>
  <c r="EK270" i="20"/>
  <c r="AW752" i="20" a="1"/>
  <c r="B1062" i="20"/>
  <c r="N1027" i="20"/>
  <c r="EK128" i="20"/>
  <c r="EK130" i="20"/>
  <c r="AM442" i="20" a="1"/>
  <c r="EK322" i="20"/>
  <c r="EK320" i="20"/>
  <c r="EK321" i="20"/>
  <c r="AK1024" i="20"/>
  <c r="AJ1024" i="20"/>
  <c r="AI1024" i="20"/>
  <c r="AK1023" i="20"/>
  <c r="AJ1023" i="20"/>
  <c r="AI1023" i="20"/>
  <c r="AK1022" i="20"/>
  <c r="AJ1022" i="20"/>
  <c r="AI1022" i="20"/>
  <c r="EK209" i="20"/>
  <c r="EK211" i="20"/>
  <c r="EK210" i="20"/>
  <c r="EI50" i="20"/>
  <c r="FO811" i="20"/>
  <c r="FO812" i="20"/>
  <c r="FN811" i="20"/>
  <c r="FO810" i="20"/>
  <c r="FM810" i="20"/>
  <c r="FM812" i="20"/>
  <c r="FN810" i="20"/>
  <c r="FM811" i="20"/>
  <c r="FN812" i="20"/>
  <c r="EK214" i="20"/>
  <c r="EK215" i="20"/>
  <c r="EK216" i="20"/>
  <c r="CU972" i="20"/>
  <c r="DQ877" i="20"/>
  <c r="DS876" i="20"/>
  <c r="DR876" i="20"/>
  <c r="DS878" i="20"/>
  <c r="DQ876" i="20"/>
  <c r="DR878" i="20"/>
  <c r="DS877" i="20"/>
  <c r="EW876" i="20"/>
  <c r="DQ878" i="20"/>
  <c r="DR877" i="20"/>
  <c r="Q532" i="20" a="1"/>
  <c r="AG737" i="20" a="1"/>
  <c r="N1117" i="20"/>
  <c r="B1156" i="20"/>
  <c r="C1059" i="20"/>
  <c r="O1012" i="20"/>
  <c r="CV956" i="20"/>
  <c r="DL860" i="20"/>
  <c r="DK860" i="20"/>
  <c r="EX860" i="20"/>
  <c r="DM861" i="20"/>
  <c r="DM860" i="20"/>
  <c r="DL861" i="20"/>
  <c r="DM862" i="20"/>
  <c r="DK861" i="20"/>
  <c r="DL862" i="20"/>
  <c r="DK862" i="20"/>
  <c r="Z897" i="20" a="1"/>
  <c r="BW1074" i="20"/>
  <c r="FB977" i="20"/>
  <c r="AK1018" i="20"/>
  <c r="AJ1017" i="20"/>
  <c r="AJ1018" i="20"/>
  <c r="AI1017" i="20"/>
  <c r="AI1018" i="20"/>
  <c r="AK1019" i="20"/>
  <c r="AJ1019" i="20"/>
  <c r="AI1019" i="20"/>
  <c r="AK1017" i="20"/>
  <c r="GI82" i="20"/>
  <c r="GO84" i="20"/>
  <c r="CM83" i="20"/>
  <c r="AM567" i="20" a="1"/>
  <c r="GJ32" i="20"/>
  <c r="FS736" i="20"/>
  <c r="FU734" i="20"/>
  <c r="FT734" i="20"/>
  <c r="FS734" i="20"/>
  <c r="FU735" i="20"/>
  <c r="FU736" i="20"/>
  <c r="FT735" i="20"/>
  <c r="FT736" i="20"/>
  <c r="FS735" i="20"/>
  <c r="B1049" i="20"/>
  <c r="N962" i="20"/>
  <c r="AV777" i="20" a="1"/>
  <c r="AV719" i="20"/>
  <c r="AV718" i="20"/>
  <c r="AV717" i="20"/>
  <c r="AV804" i="20"/>
  <c r="AV803" i="20"/>
  <c r="AV802" i="20"/>
  <c r="Q309" i="20"/>
  <c r="G310" i="20" s="1"/>
  <c r="Q308" i="20"/>
  <c r="G309" i="20" s="1"/>
  <c r="Q307" i="20"/>
  <c r="CV1032" i="20"/>
  <c r="DM937" i="20"/>
  <c r="DL936" i="20"/>
  <c r="DK936" i="20"/>
  <c r="EX936" i="20"/>
  <c r="DM936" i="20"/>
  <c r="DL938" i="20"/>
  <c r="DK938" i="20"/>
  <c r="DK937" i="20"/>
  <c r="DM938" i="20"/>
  <c r="DL937" i="20"/>
  <c r="W1024" i="20"/>
  <c r="V1024" i="20"/>
  <c r="AT1023" i="20"/>
  <c r="AS1023" i="20"/>
  <c r="AR1023" i="20"/>
  <c r="X1023" i="20"/>
  <c r="AT1024" i="20"/>
  <c r="W1023" i="20"/>
  <c r="AS1024" i="20"/>
  <c r="V1023" i="20"/>
  <c r="AR1024" i="20"/>
  <c r="X1024" i="20"/>
  <c r="W1022" i="20"/>
  <c r="AT1022" i="20"/>
  <c r="V1022" i="20"/>
  <c r="AS1022" i="20"/>
  <c r="AR1022" i="20"/>
  <c r="X1022" i="20"/>
  <c r="GJ67" i="20"/>
  <c r="AK894" i="20"/>
  <c r="AK893" i="20"/>
  <c r="AJ894" i="20"/>
  <c r="AJ893" i="20"/>
  <c r="AI894" i="20"/>
  <c r="AI893" i="20"/>
  <c r="AK892" i="20"/>
  <c r="AJ892" i="20"/>
  <c r="AI892" i="20"/>
  <c r="BX1172" i="20"/>
  <c r="FX1075" i="20"/>
  <c r="FU908" i="20"/>
  <c r="FT908" i="20"/>
  <c r="FU907" i="20"/>
  <c r="FU906" i="20"/>
  <c r="FS908" i="20"/>
  <c r="FT907" i="20"/>
  <c r="FT906" i="20"/>
  <c r="FS907" i="20"/>
  <c r="FS906" i="20"/>
  <c r="BL83" i="20"/>
  <c r="AW652" i="20" a="1"/>
  <c r="Z927" i="20" a="1"/>
  <c r="AD892" i="20"/>
  <c r="AE893" i="20"/>
  <c r="AC893" i="20"/>
  <c r="AD893" i="20"/>
  <c r="AC894" i="20"/>
  <c r="AD894" i="20"/>
  <c r="AE892" i="20"/>
  <c r="AE894" i="20"/>
  <c r="AC892" i="20"/>
  <c r="CM58" i="20"/>
  <c r="GO59" i="20"/>
  <c r="GI57" i="20"/>
  <c r="CV972" i="20"/>
  <c r="DM878" i="20"/>
  <c r="DL878" i="20"/>
  <c r="DM877" i="20"/>
  <c r="EX876" i="20"/>
  <c r="DL877" i="20"/>
  <c r="DK876" i="20"/>
  <c r="DK878" i="20"/>
  <c r="DL876" i="20"/>
  <c r="DK877" i="20"/>
  <c r="DM876" i="20"/>
  <c r="G383" i="20"/>
  <c r="EJ382" i="20"/>
  <c r="AR909" i="20"/>
  <c r="X909" i="20"/>
  <c r="AR908" i="20"/>
  <c r="X908" i="20"/>
  <c r="W909" i="20"/>
  <c r="W908" i="20"/>
  <c r="V909" i="20"/>
  <c r="V908" i="20"/>
  <c r="X907" i="20"/>
  <c r="W907" i="20"/>
  <c r="AT907" i="20"/>
  <c r="V907" i="20"/>
  <c r="AS907" i="20"/>
  <c r="AT909" i="20"/>
  <c r="AT908" i="20"/>
  <c r="AR907" i="20"/>
  <c r="AS909" i="20"/>
  <c r="AS908" i="20"/>
  <c r="AT1019" i="20"/>
  <c r="W1018" i="20"/>
  <c r="AT1017" i="20"/>
  <c r="V1017" i="20"/>
  <c r="AS1019" i="20"/>
  <c r="V1018" i="20"/>
  <c r="AS1017" i="20"/>
  <c r="AR1019" i="20"/>
  <c r="X1019" i="20"/>
  <c r="AR1017" i="20"/>
  <c r="W1019" i="20"/>
  <c r="V1019" i="20"/>
  <c r="AT1018" i="20"/>
  <c r="AS1018" i="20"/>
  <c r="X1017" i="20"/>
  <c r="AR1018" i="20"/>
  <c r="X1018" i="20"/>
  <c r="W1017" i="20"/>
  <c r="CU921" i="20"/>
  <c r="DR826" i="20"/>
  <c r="DQ826" i="20"/>
  <c r="DS825" i="20"/>
  <c r="DR825" i="20"/>
  <c r="DS827" i="20"/>
  <c r="DQ825" i="20"/>
  <c r="DR827" i="20"/>
  <c r="EW825" i="20"/>
  <c r="DQ827" i="20"/>
  <c r="DS826" i="20"/>
  <c r="CU951" i="20"/>
  <c r="DS856" i="20"/>
  <c r="DS857" i="20"/>
  <c r="DR856" i="20"/>
  <c r="DR857" i="20"/>
  <c r="DQ856" i="20"/>
  <c r="DS855" i="20"/>
  <c r="DQ857" i="20"/>
  <c r="DR855" i="20"/>
  <c r="DQ855" i="20"/>
  <c r="EW855" i="20"/>
  <c r="Z789" i="20"/>
  <c r="Z788" i="20"/>
  <c r="Z787" i="20"/>
  <c r="AK864" i="20"/>
  <c r="AJ864" i="20"/>
  <c r="AI864" i="20"/>
  <c r="AK863" i="20"/>
  <c r="AK862" i="20"/>
  <c r="AJ863" i="20"/>
  <c r="AJ862" i="20"/>
  <c r="AI863" i="20"/>
  <c r="AI862" i="20"/>
  <c r="Z689" i="20"/>
  <c r="Z688" i="20"/>
  <c r="Z687" i="20"/>
  <c r="AR979" i="20"/>
  <c r="X979" i="20"/>
  <c r="AR978" i="20"/>
  <c r="X978" i="20"/>
  <c r="W979" i="20"/>
  <c r="W978" i="20"/>
  <c r="V979" i="20"/>
  <c r="V978" i="20"/>
  <c r="X977" i="20"/>
  <c r="W977" i="20"/>
  <c r="AT977" i="20"/>
  <c r="V977" i="20"/>
  <c r="AS977" i="20"/>
  <c r="AT979" i="20"/>
  <c r="AT978" i="20"/>
  <c r="AR977" i="20"/>
  <c r="AS979" i="20"/>
  <c r="AS978" i="20"/>
  <c r="AE863" i="20"/>
  <c r="AC864" i="20"/>
  <c r="AE862" i="20"/>
  <c r="AD863" i="20"/>
  <c r="AC862" i="20"/>
  <c r="AE864" i="20"/>
  <c r="AC863" i="20"/>
  <c r="AD864" i="20"/>
  <c r="AD862" i="20"/>
  <c r="AE977" i="20"/>
  <c r="AD977" i="20"/>
  <c r="AE979" i="20"/>
  <c r="AC977" i="20"/>
  <c r="AC979" i="20"/>
  <c r="AC978" i="20"/>
  <c r="AD979" i="20"/>
  <c r="AE978" i="20"/>
  <c r="AD978" i="20"/>
  <c r="AM737" i="20" a="1"/>
  <c r="BW1064" i="20"/>
  <c r="FB967" i="20"/>
  <c r="AV827" i="20"/>
  <c r="AV829" i="20"/>
  <c r="AV828" i="20"/>
  <c r="AV947" i="20" a="1"/>
  <c r="AG657" i="20"/>
  <c r="AG659" i="20"/>
  <c r="AG658" i="20"/>
  <c r="AK998" i="20"/>
  <c r="AJ997" i="20"/>
  <c r="AJ998" i="20"/>
  <c r="AI997" i="20"/>
  <c r="AI998" i="20"/>
  <c r="AK999" i="20"/>
  <c r="AJ999" i="20"/>
  <c r="AI999" i="20"/>
  <c r="AK997" i="20"/>
  <c r="AK909" i="20"/>
  <c r="AK908" i="20"/>
  <c r="AJ909" i="20"/>
  <c r="AJ908" i="20"/>
  <c r="AI909" i="20"/>
  <c r="AI908" i="20"/>
  <c r="AK907" i="20"/>
  <c r="AJ907" i="20"/>
  <c r="AI907" i="20"/>
  <c r="V989" i="20"/>
  <c r="AT988" i="20"/>
  <c r="AS988" i="20"/>
  <c r="X987" i="20"/>
  <c r="AR988" i="20"/>
  <c r="X988" i="20"/>
  <c r="W987" i="20"/>
  <c r="AT989" i="20"/>
  <c r="W988" i="20"/>
  <c r="AT987" i="20"/>
  <c r="V987" i="20"/>
  <c r="AS989" i="20"/>
  <c r="V988" i="20"/>
  <c r="AS987" i="20"/>
  <c r="AR989" i="20"/>
  <c r="X989" i="20"/>
  <c r="AR987" i="20"/>
  <c r="W989" i="20"/>
  <c r="A1156" i="20"/>
  <c r="M1117" i="20"/>
  <c r="Q574" i="20"/>
  <c r="Q573" i="20"/>
  <c r="Q572" i="20"/>
  <c r="Z857" i="20" a="1"/>
  <c r="Q462" i="20"/>
  <c r="Q464" i="20"/>
  <c r="G465" i="20" s="1"/>
  <c r="Q463" i="20"/>
  <c r="Z902" i="20" a="1"/>
  <c r="AV782" i="20" a="1"/>
  <c r="AG557" i="20"/>
  <c r="AG559" i="20"/>
  <c r="AG558" i="20"/>
  <c r="AV892" i="20" a="1"/>
  <c r="H363" i="20"/>
  <c r="EJ362" i="20"/>
  <c r="G513" i="20"/>
  <c r="BW973" i="20"/>
  <c r="FB876" i="20"/>
  <c r="CU1052" i="20"/>
  <c r="DQ957" i="20"/>
  <c r="DS956" i="20"/>
  <c r="DR956" i="20"/>
  <c r="DS958" i="20"/>
  <c r="DQ956" i="20"/>
  <c r="DR958" i="20"/>
  <c r="DS957" i="20"/>
  <c r="EW956" i="20"/>
  <c r="DQ958" i="20"/>
  <c r="DR957" i="20"/>
  <c r="GJ33" i="20"/>
  <c r="Z942" i="20" a="1"/>
  <c r="W933" i="20"/>
  <c r="V933" i="20"/>
  <c r="AT934" i="20"/>
  <c r="X932" i="20"/>
  <c r="AS934" i="20"/>
  <c r="W932" i="20"/>
  <c r="AR934" i="20"/>
  <c r="X934" i="20"/>
  <c r="AT933" i="20"/>
  <c r="AT932" i="20"/>
  <c r="V932" i="20"/>
  <c r="W934" i="20"/>
  <c r="AS933" i="20"/>
  <c r="AS932" i="20"/>
  <c r="V934" i="20"/>
  <c r="AR933" i="20"/>
  <c r="X933" i="20"/>
  <c r="AR932" i="20"/>
  <c r="Z799" i="20"/>
  <c r="Z798" i="20"/>
  <c r="Z797" i="20"/>
  <c r="A1155" i="20"/>
  <c r="M1112" i="20"/>
  <c r="CM84" i="20"/>
  <c r="GI83" i="20"/>
  <c r="GO82" i="20"/>
  <c r="Q412" i="20" a="1"/>
  <c r="CU1007" i="20"/>
  <c r="DR912" i="20"/>
  <c r="DS913" i="20"/>
  <c r="DQ912" i="20"/>
  <c r="DS911" i="20"/>
  <c r="DR913" i="20"/>
  <c r="DR911" i="20"/>
  <c r="DQ913" i="20"/>
  <c r="DQ911" i="20"/>
  <c r="EW911" i="20"/>
  <c r="DS912" i="20"/>
  <c r="CU886" i="20"/>
  <c r="DS791" i="20"/>
  <c r="DR791" i="20"/>
  <c r="DQ791" i="20"/>
  <c r="DS790" i="20"/>
  <c r="DR790" i="20"/>
  <c r="DS792" i="20"/>
  <c r="DQ790" i="20"/>
  <c r="DR792" i="20"/>
  <c r="EW790" i="20"/>
  <c r="DQ792" i="20"/>
  <c r="BX975" i="20"/>
  <c r="FX878" i="20"/>
  <c r="EI45" i="20"/>
  <c r="O1117" i="20"/>
  <c r="C1156" i="20"/>
  <c r="AV767" i="20" a="1"/>
  <c r="FO734" i="20"/>
  <c r="FO736" i="20"/>
  <c r="FM734" i="20"/>
  <c r="FM736" i="20"/>
  <c r="FM735" i="20"/>
  <c r="FN735" i="20"/>
  <c r="FN736" i="20"/>
  <c r="FN734" i="20"/>
  <c r="FO735" i="20"/>
  <c r="A1054" i="20"/>
  <c r="M987" i="20"/>
  <c r="FO800" i="20"/>
  <c r="FN800" i="20"/>
  <c r="FO802" i="20"/>
  <c r="FN801" i="20"/>
  <c r="FM800" i="20"/>
  <c r="FO801" i="20"/>
  <c r="FM802" i="20"/>
  <c r="FM801" i="20"/>
  <c r="FN802" i="20"/>
  <c r="AW589" i="20"/>
  <c r="AW588" i="20"/>
  <c r="AW587" i="20"/>
  <c r="Q439" i="20"/>
  <c r="G440" i="20" s="1"/>
  <c r="Q438" i="20"/>
  <c r="Q437" i="20"/>
  <c r="AV799" i="20"/>
  <c r="AV798" i="20"/>
  <c r="AV797" i="20"/>
  <c r="AK982" i="20"/>
  <c r="AK983" i="20"/>
  <c r="AJ982" i="20"/>
  <c r="AJ983" i="20"/>
  <c r="AI982" i="20"/>
  <c r="AI983" i="20"/>
  <c r="AK984" i="20"/>
  <c r="AJ984" i="20"/>
  <c r="AI984" i="20"/>
  <c r="B1054" i="20"/>
  <c r="N987" i="20"/>
  <c r="B1063" i="20"/>
  <c r="N1032" i="20"/>
  <c r="GO57" i="20"/>
  <c r="CM59" i="20"/>
  <c r="GI58" i="20"/>
  <c r="AS867" i="20"/>
  <c r="AR867" i="20"/>
  <c r="AT868" i="20"/>
  <c r="AT869" i="20"/>
  <c r="AS868" i="20"/>
  <c r="AS869" i="20"/>
  <c r="AR868" i="20"/>
  <c r="X868" i="20"/>
  <c r="AR869" i="20"/>
  <c r="X869" i="20"/>
  <c r="W868" i="20"/>
  <c r="X867" i="20"/>
  <c r="W869" i="20"/>
  <c r="V868" i="20"/>
  <c r="W867" i="20"/>
  <c r="V869" i="20"/>
  <c r="AT867" i="20"/>
  <c r="V867" i="20"/>
  <c r="C1057" i="20"/>
  <c r="O1002" i="20"/>
  <c r="AV817" i="20" a="1"/>
  <c r="AJ1009" i="20"/>
  <c r="AI1009" i="20"/>
  <c r="AK1007" i="20"/>
  <c r="AK1008" i="20"/>
  <c r="AJ1007" i="20"/>
  <c r="AJ1008" i="20"/>
  <c r="AI1007" i="20"/>
  <c r="AI1008" i="20"/>
  <c r="AK1009" i="20"/>
  <c r="C1155" i="20"/>
  <c r="O1112" i="20"/>
  <c r="AJ897" i="20"/>
  <c r="AI897" i="20"/>
  <c r="AK899" i="20"/>
  <c r="AK898" i="20"/>
  <c r="AJ899" i="20"/>
  <c r="AJ898" i="20"/>
  <c r="AI899" i="20"/>
  <c r="AI898" i="20"/>
  <c r="AK897" i="20"/>
  <c r="A1048" i="20"/>
  <c r="M957" i="20"/>
  <c r="C1147" i="20"/>
  <c r="O1072" i="20"/>
  <c r="B1048" i="20"/>
  <c r="N957" i="20"/>
  <c r="B1147" i="20"/>
  <c r="N1072" i="20"/>
  <c r="C1063" i="20"/>
  <c r="O1032" i="20"/>
  <c r="AM632" i="20" a="1"/>
  <c r="EI90" i="20"/>
  <c r="AM492" i="20"/>
  <c r="H493" i="20" s="1"/>
  <c r="AM494" i="20"/>
  <c r="H495" i="20" s="1"/>
  <c r="AM493" i="20"/>
  <c r="H494" i="20" s="1"/>
  <c r="Q442" i="20" a="1"/>
  <c r="Q547" i="20" a="1"/>
  <c r="FO674" i="20"/>
  <c r="FO675" i="20"/>
  <c r="FN674" i="20"/>
  <c r="FN675" i="20"/>
  <c r="FM674" i="20"/>
  <c r="FO676" i="20"/>
  <c r="FM676" i="20"/>
  <c r="FN676" i="20"/>
  <c r="FM675" i="20"/>
  <c r="BX1070" i="20"/>
  <c r="FX973" i="20"/>
  <c r="FU840" i="20"/>
  <c r="FU842" i="20"/>
  <c r="FU841" i="20"/>
  <c r="FT840" i="20"/>
  <c r="FT842" i="20"/>
  <c r="FT841" i="20"/>
  <c r="FS840" i="20"/>
  <c r="FS842" i="20"/>
  <c r="FS841" i="20"/>
  <c r="CU1032" i="20"/>
  <c r="DQ938" i="20"/>
  <c r="DS936" i="20"/>
  <c r="DR936" i="20"/>
  <c r="DQ936" i="20"/>
  <c r="EW936" i="20"/>
  <c r="DS937" i="20"/>
  <c r="DS938" i="20"/>
  <c r="DR937" i="20"/>
  <c r="DR938" i="20"/>
  <c r="DQ937" i="20"/>
  <c r="FN850" i="20"/>
  <c r="FN851" i="20"/>
  <c r="FM850" i="20"/>
  <c r="FO850" i="20"/>
  <c r="FN852" i="20"/>
  <c r="FM851" i="20"/>
  <c r="FO851" i="20"/>
  <c r="FO852" i="20"/>
  <c r="FM852" i="20"/>
  <c r="A1151" i="20"/>
  <c r="M1092" i="20"/>
  <c r="A1057" i="20"/>
  <c r="M1002" i="20"/>
  <c r="C1149" i="20"/>
  <c r="O1082" i="20"/>
  <c r="AK979" i="20"/>
  <c r="AK978" i="20"/>
  <c r="AJ979" i="20"/>
  <c r="AJ978" i="20"/>
  <c r="AI979" i="20"/>
  <c r="AI978" i="20"/>
  <c r="AK977" i="20"/>
  <c r="AJ977" i="20"/>
  <c r="AI977" i="20"/>
  <c r="AE902" i="20"/>
  <c r="AD902" i="20"/>
  <c r="AE903" i="20"/>
  <c r="AC903" i="20"/>
  <c r="AC902" i="20"/>
  <c r="AC904" i="20"/>
  <c r="AE904" i="20"/>
  <c r="AD903" i="20"/>
  <c r="AD904" i="20"/>
  <c r="CV1002" i="20"/>
  <c r="DL907" i="20"/>
  <c r="EX906" i="20"/>
  <c r="DL906" i="20"/>
  <c r="DK907" i="20"/>
  <c r="DM908" i="20"/>
  <c r="DK906" i="20"/>
  <c r="DM907" i="20"/>
  <c r="DL908" i="20"/>
  <c r="DM906" i="20"/>
  <c r="DK908" i="20"/>
  <c r="BW980" i="20"/>
  <c r="FB883" i="20"/>
  <c r="G514" i="20"/>
  <c r="EJ513" i="20"/>
  <c r="H408" i="20"/>
  <c r="EJ407" i="20"/>
  <c r="BW1155" i="20"/>
  <c r="FB1058" i="20"/>
  <c r="AV942" i="20" a="1"/>
  <c r="C1062" i="20"/>
  <c r="O1027" i="20"/>
  <c r="FT771" i="20"/>
  <c r="FS770" i="20"/>
  <c r="FU772" i="20"/>
  <c r="FS771" i="20"/>
  <c r="FT772" i="20"/>
  <c r="FS772" i="20"/>
  <c r="FU770" i="20"/>
  <c r="FU771" i="20"/>
  <c r="FT770" i="20"/>
  <c r="Q469" i="20"/>
  <c r="G470" i="20" s="1"/>
  <c r="Q468" i="20"/>
  <c r="Q467" i="20"/>
  <c r="H328" i="20"/>
  <c r="EJ327" i="20"/>
  <c r="B1159" i="20"/>
  <c r="N1132" i="20"/>
  <c r="BX978" i="20"/>
  <c r="FX881" i="20"/>
  <c r="AE919" i="20"/>
  <c r="AE918" i="20"/>
  <c r="AD918" i="20"/>
  <c r="AD917" i="20"/>
  <c r="AC917" i="20"/>
  <c r="AD919" i="20"/>
  <c r="AE917" i="20"/>
  <c r="AC918" i="20"/>
  <c r="AC919" i="20"/>
  <c r="AV837" i="20" a="1"/>
  <c r="BX1156" i="20"/>
  <c r="FX1059" i="20"/>
  <c r="EJ367" i="20"/>
  <c r="G368" i="20"/>
  <c r="B1660" i="20"/>
  <c r="BW1171" i="20"/>
  <c r="FB1074" i="20"/>
  <c r="AW574" i="20"/>
  <c r="AW573" i="20"/>
  <c r="AW572" i="20"/>
  <c r="FU850" i="20"/>
  <c r="FT850" i="20"/>
  <c r="FS850" i="20"/>
  <c r="FU852" i="20"/>
  <c r="FT852" i="20"/>
  <c r="FS852" i="20"/>
  <c r="FU851" i="20"/>
  <c r="FT851" i="20"/>
  <c r="FS851" i="20"/>
  <c r="A1148" i="20"/>
  <c r="M1077" i="20"/>
  <c r="AD939" i="20"/>
  <c r="AC937" i="20"/>
  <c r="AE937" i="20"/>
  <c r="AD938" i="20"/>
  <c r="AE939" i="20"/>
  <c r="AC939" i="20"/>
  <c r="AC938" i="20"/>
  <c r="AD937" i="20"/>
  <c r="AE938" i="20"/>
  <c r="CV916" i="20"/>
  <c r="DM821" i="20"/>
  <c r="DK820" i="20"/>
  <c r="DL821" i="20"/>
  <c r="EX820" i="20"/>
  <c r="DL820" i="20"/>
  <c r="DM820" i="20"/>
  <c r="DK822" i="20"/>
  <c r="DL822" i="20"/>
  <c r="DK821" i="20"/>
  <c r="DM822" i="20"/>
  <c r="CM60" i="20"/>
  <c r="GI59" i="20"/>
  <c r="GO58" i="20"/>
  <c r="AW602" i="20" a="1"/>
  <c r="C1049" i="20"/>
  <c r="O962" i="20"/>
  <c r="CU1012" i="20"/>
  <c r="DS917" i="20"/>
  <c r="DR917" i="20"/>
  <c r="DS918" i="20"/>
  <c r="DQ917" i="20"/>
  <c r="DS916" i="20"/>
  <c r="DR918" i="20"/>
  <c r="DR916" i="20"/>
  <c r="DQ918" i="20"/>
  <c r="DQ916" i="20"/>
  <c r="EW916" i="20"/>
  <c r="AM437" i="20" a="1"/>
  <c r="BW1167" i="20"/>
  <c r="FB1070" i="20"/>
  <c r="A1153" i="20"/>
  <c r="M1102" i="20"/>
  <c r="FN776" i="20"/>
  <c r="FO777" i="20"/>
  <c r="FO775" i="20"/>
  <c r="FM775" i="20"/>
  <c r="FO776" i="20"/>
  <c r="FN775" i="20"/>
  <c r="FM776" i="20"/>
  <c r="FM777" i="20"/>
  <c r="FN777" i="20"/>
  <c r="AG647" i="20" a="1"/>
  <c r="Q457" i="20" a="1"/>
  <c r="A1055" i="20"/>
  <c r="M992" i="20"/>
  <c r="FT847" i="20"/>
  <c r="FU846" i="20"/>
  <c r="FS847" i="20"/>
  <c r="FT846" i="20"/>
  <c r="FS846" i="20"/>
  <c r="FU845" i="20"/>
  <c r="FT845" i="20"/>
  <c r="FS845" i="20"/>
  <c r="FU847" i="20"/>
  <c r="BX1157" i="20"/>
  <c r="FX1060" i="20"/>
  <c r="EH67" i="20"/>
  <c r="V938" i="20"/>
  <c r="X937" i="20"/>
  <c r="W937" i="20"/>
  <c r="AT939" i="20"/>
  <c r="AT937" i="20"/>
  <c r="V937" i="20"/>
  <c r="AS939" i="20"/>
  <c r="AT938" i="20"/>
  <c r="AS937" i="20"/>
  <c r="AR939" i="20"/>
  <c r="X939" i="20"/>
  <c r="AS938" i="20"/>
  <c r="AR937" i="20"/>
  <c r="W939" i="20"/>
  <c r="AR938" i="20"/>
  <c r="X938" i="20"/>
  <c r="V939" i="20"/>
  <c r="W938" i="20"/>
  <c r="GJ37" i="20"/>
  <c r="AG652" i="20" a="1"/>
  <c r="AV882" i="20" a="1"/>
  <c r="AG692" i="20" a="1"/>
  <c r="AG758" i="20"/>
  <c r="AG757" i="20"/>
  <c r="FO701" i="20"/>
  <c r="FM701" i="20"/>
  <c r="FM700" i="20"/>
  <c r="FN700" i="20"/>
  <c r="FO699" i="20"/>
  <c r="FO700" i="20"/>
  <c r="FN701" i="20"/>
  <c r="FM699" i="20"/>
  <c r="FN699" i="20"/>
  <c r="BW1065" i="20"/>
  <c r="FB968" i="20"/>
  <c r="AR954" i="20"/>
  <c r="X954" i="20"/>
  <c r="X952" i="20"/>
  <c r="W954" i="20"/>
  <c r="AT953" i="20"/>
  <c r="W952" i="20"/>
  <c r="V954" i="20"/>
  <c r="AS953" i="20"/>
  <c r="AT952" i="20"/>
  <c r="V952" i="20"/>
  <c r="AR953" i="20"/>
  <c r="X953" i="20"/>
  <c r="AS952" i="20"/>
  <c r="W953" i="20"/>
  <c r="AR952" i="20"/>
  <c r="V953" i="20"/>
  <c r="AT954" i="20"/>
  <c r="AS954" i="20"/>
  <c r="AM497" i="20" a="1"/>
  <c r="CV1042" i="20"/>
  <c r="DM947" i="20"/>
  <c r="DM948" i="20"/>
  <c r="DL947" i="20"/>
  <c r="DM946" i="20"/>
  <c r="DL946" i="20"/>
  <c r="DK946" i="20"/>
  <c r="EX946" i="20"/>
  <c r="DK948" i="20"/>
  <c r="DK947" i="20"/>
  <c r="DL948" i="20"/>
  <c r="GJ88" i="20"/>
  <c r="V879" i="20"/>
  <c r="AS878" i="20"/>
  <c r="AT877" i="20"/>
  <c r="V877" i="20"/>
  <c r="AR878" i="20"/>
  <c r="X878" i="20"/>
  <c r="AS877" i="20"/>
  <c r="W878" i="20"/>
  <c r="AR877" i="20"/>
  <c r="V878" i="20"/>
  <c r="AT879" i="20"/>
  <c r="AS879" i="20"/>
  <c r="AR879" i="20"/>
  <c r="X879" i="20"/>
  <c r="X877" i="20"/>
  <c r="W879" i="20"/>
  <c r="AT878" i="20"/>
  <c r="W877" i="20"/>
  <c r="AW644" i="20"/>
  <c r="AW643" i="20"/>
  <c r="AW642" i="20"/>
  <c r="FO729" i="20"/>
  <c r="FO731" i="20"/>
  <c r="FN730" i="20"/>
  <c r="FN729" i="20"/>
  <c r="FM730" i="20"/>
  <c r="FM731" i="20"/>
  <c r="FN731" i="20"/>
  <c r="FM729" i="20"/>
  <c r="FO730" i="20"/>
  <c r="A1147" i="20"/>
  <c r="M1072" i="20"/>
  <c r="B1056" i="20"/>
  <c r="N997" i="20"/>
  <c r="W1044" i="20"/>
  <c r="W1042" i="20"/>
  <c r="V1044" i="20"/>
  <c r="AT1042" i="20"/>
  <c r="V1042" i="20"/>
  <c r="AS1042" i="20"/>
  <c r="AT1043" i="20"/>
  <c r="AR1042" i="20"/>
  <c r="AS1043" i="20"/>
  <c r="AT1044" i="20"/>
  <c r="AR1043" i="20"/>
  <c r="X1043" i="20"/>
  <c r="AS1044" i="20"/>
  <c r="W1043" i="20"/>
  <c r="AR1044" i="20"/>
  <c r="X1044" i="20"/>
  <c r="V1043" i="20"/>
  <c r="X1042" i="20"/>
  <c r="Z809" i="20"/>
  <c r="Z808" i="20"/>
  <c r="Z807" i="20"/>
  <c r="AJ1039" i="20"/>
  <c r="AI1038" i="20"/>
  <c r="AJ1037" i="20"/>
  <c r="AI1039" i="20"/>
  <c r="AI1037" i="20"/>
  <c r="AK1038" i="20"/>
  <c r="AK1039" i="20"/>
  <c r="AJ1038" i="20"/>
  <c r="AK1037" i="20"/>
  <c r="AM597" i="20" a="1"/>
  <c r="Q473" i="20"/>
  <c r="Q472" i="20"/>
  <c r="Q474" i="20"/>
  <c r="G475" i="20" s="1"/>
  <c r="Z892" i="20" a="1"/>
  <c r="AW592" i="20" a="1"/>
  <c r="Z854" i="20"/>
  <c r="Z853" i="20"/>
  <c r="Z852" i="20"/>
  <c r="H409" i="20"/>
  <c r="EJ408" i="20"/>
  <c r="EK317" i="20"/>
  <c r="EK315" i="20"/>
  <c r="EK316" i="20"/>
  <c r="V874" i="20"/>
  <c r="AT872" i="20"/>
  <c r="V872" i="20"/>
  <c r="AS872" i="20"/>
  <c r="AR872" i="20"/>
  <c r="AT873" i="20"/>
  <c r="AT874" i="20"/>
  <c r="AS873" i="20"/>
  <c r="AS874" i="20"/>
  <c r="AR873" i="20"/>
  <c r="X873" i="20"/>
  <c r="AR874" i="20"/>
  <c r="X874" i="20"/>
  <c r="W873" i="20"/>
  <c r="X872" i="20"/>
  <c r="W874" i="20"/>
  <c r="V873" i="20"/>
  <c r="W872" i="20"/>
  <c r="EK332" i="20"/>
  <c r="EK330" i="20"/>
  <c r="EK331" i="20"/>
  <c r="CU962" i="20"/>
  <c r="DS868" i="20"/>
  <c r="EW866" i="20"/>
  <c r="DQ866" i="20"/>
  <c r="DR868" i="20"/>
  <c r="DQ868" i="20"/>
  <c r="DS867" i="20"/>
  <c r="DR867" i="20"/>
  <c r="DS866" i="20"/>
  <c r="DQ867" i="20"/>
  <c r="DR866" i="20"/>
  <c r="FO721" i="20"/>
  <c r="FO719" i="20"/>
  <c r="FO720" i="20"/>
  <c r="FM719" i="20"/>
  <c r="FM721" i="20"/>
  <c r="FM720" i="20"/>
  <c r="FN721" i="20"/>
  <c r="FN719" i="20"/>
  <c r="FN720" i="20"/>
  <c r="EK377" i="20"/>
  <c r="EK375" i="20"/>
  <c r="EK376" i="20"/>
  <c r="W864" i="20"/>
  <c r="AT863" i="20"/>
  <c r="V864" i="20"/>
  <c r="AS863" i="20"/>
  <c r="AR863" i="20"/>
  <c r="X863" i="20"/>
  <c r="X862" i="20"/>
  <c r="W863" i="20"/>
  <c r="W862" i="20"/>
  <c r="V863" i="20"/>
  <c r="AT862" i="20"/>
  <c r="V862" i="20"/>
  <c r="AT864" i="20"/>
  <c r="AS862" i="20"/>
  <c r="AS864" i="20"/>
  <c r="AR862" i="20"/>
  <c r="AR864" i="20"/>
  <c r="X864" i="20"/>
  <c r="AM469" i="20"/>
  <c r="H470" i="20" s="1"/>
  <c r="AM468" i="20"/>
  <c r="H469" i="20" s="1"/>
  <c r="AM467" i="20"/>
  <c r="H468" i="20" s="1"/>
  <c r="AE1038" i="20"/>
  <c r="AE1039" i="20"/>
  <c r="AD1037" i="20"/>
  <c r="AC1039" i="20"/>
  <c r="AC1037" i="20"/>
  <c r="AC1038" i="20"/>
  <c r="AD1038" i="20"/>
  <c r="AE1037" i="20"/>
  <c r="AD1039" i="20"/>
  <c r="AV729" i="20"/>
  <c r="AV728" i="20"/>
  <c r="AV727" i="20"/>
  <c r="EI95" i="20"/>
  <c r="B1059" i="20"/>
  <c r="N1012" i="20"/>
  <c r="FU776" i="20"/>
  <c r="FT775" i="20"/>
  <c r="FT776" i="20"/>
  <c r="FS775" i="20"/>
  <c r="FU777" i="20"/>
  <c r="FS776" i="20"/>
  <c r="FT777" i="20"/>
  <c r="FS777" i="20"/>
  <c r="FU775" i="20"/>
  <c r="AM449" i="20"/>
  <c r="H450" i="20" s="1"/>
  <c r="AM448" i="20"/>
  <c r="AM447" i="20"/>
  <c r="H353" i="20"/>
  <c r="EJ352" i="20"/>
  <c r="AG577" i="20" a="1"/>
  <c r="AW674" i="20"/>
  <c r="AW673" i="20"/>
  <c r="AW672" i="20"/>
  <c r="BX973" i="20"/>
  <c r="FX876" i="20"/>
  <c r="Z767" i="20" a="1"/>
  <c r="CV926" i="20"/>
  <c r="DK830" i="20"/>
  <c r="EX830" i="20"/>
  <c r="DM832" i="20"/>
  <c r="DK832" i="20"/>
  <c r="DL830" i="20"/>
  <c r="DM830" i="20"/>
  <c r="DL832" i="20"/>
  <c r="DK831" i="20"/>
  <c r="DL831" i="20"/>
  <c r="DM831" i="20"/>
  <c r="FN689" i="20"/>
  <c r="FM689" i="20"/>
  <c r="FO689" i="20"/>
  <c r="FN691" i="20"/>
  <c r="FM691" i="20"/>
  <c r="FO690" i="20"/>
  <c r="FM690" i="20"/>
  <c r="FN690" i="20"/>
  <c r="FO691" i="20"/>
  <c r="GO53" i="20"/>
  <c r="CM55" i="20"/>
  <c r="GI54" i="20"/>
  <c r="GJ54" i="20" s="1"/>
  <c r="AV699" i="20"/>
  <c r="AV698" i="20"/>
  <c r="AV697" i="20"/>
  <c r="AG707" i="20" a="1"/>
  <c r="AE878" i="20"/>
  <c r="AD877" i="20"/>
  <c r="AC877" i="20"/>
  <c r="AE877" i="20"/>
  <c r="AD878" i="20"/>
  <c r="AD879" i="20"/>
  <c r="AC879" i="20"/>
  <c r="AE879" i="20"/>
  <c r="AC878" i="20"/>
  <c r="AM527" i="20" a="1"/>
  <c r="AM403" i="20"/>
  <c r="H404" i="20" s="1"/>
  <c r="AM402" i="20"/>
  <c r="H403" i="20" s="1"/>
  <c r="AM404" i="20"/>
  <c r="H405" i="20" s="1"/>
  <c r="AT914" i="20"/>
  <c r="AT913" i="20"/>
  <c r="AR912" i="20"/>
  <c r="AS914" i="20"/>
  <c r="AS913" i="20"/>
  <c r="AR914" i="20"/>
  <c r="X914" i="20"/>
  <c r="AR913" i="20"/>
  <c r="X913" i="20"/>
  <c r="W914" i="20"/>
  <c r="W913" i="20"/>
  <c r="V914" i="20"/>
  <c r="V913" i="20"/>
  <c r="X912" i="20"/>
  <c r="W912" i="20"/>
  <c r="AT912" i="20"/>
  <c r="V912" i="20"/>
  <c r="AS912" i="20"/>
  <c r="A1160" i="20"/>
  <c r="M1137" i="20"/>
  <c r="AW732" i="20" a="1"/>
  <c r="Z772" i="20" a="1"/>
  <c r="Q518" i="20" l="1"/>
  <c r="G519" i="20" s="1"/>
  <c r="AW669" i="20"/>
  <c r="Q519" i="20"/>
  <c r="G520" i="20" s="1"/>
  <c r="BL67" i="20"/>
  <c r="Q542" i="20"/>
  <c r="G543" i="20" s="1"/>
  <c r="Q544" i="20"/>
  <c r="G545" i="20" s="1"/>
  <c r="EK204" i="20"/>
  <c r="EK206" i="20"/>
  <c r="EK205" i="20"/>
  <c r="AM637" i="20" a="1"/>
  <c r="Q492" i="20" a="1"/>
  <c r="Q613" i="20"/>
  <c r="Q404" i="20"/>
  <c r="G405" i="20" s="1"/>
  <c r="AG732" i="20"/>
  <c r="AW847" i="20" a="1"/>
  <c r="AW747" i="20" a="1"/>
  <c r="AW749" i="20" s="1"/>
  <c r="AG842" i="20" a="1"/>
  <c r="AG843" i="20" s="1"/>
  <c r="AW677" i="20" a="1"/>
  <c r="AW679" i="20" s="1"/>
  <c r="AM503" i="20"/>
  <c r="H504" i="20" s="1"/>
  <c r="AG827" i="20" a="1"/>
  <c r="AM504" i="20"/>
  <c r="H505" i="20" s="1"/>
  <c r="AW708" i="20"/>
  <c r="AG837" i="20" a="1"/>
  <c r="AM564" i="20"/>
  <c r="H565" i="20" s="1"/>
  <c r="Q479" i="20"/>
  <c r="G480" i="20" s="1"/>
  <c r="AG583" i="20"/>
  <c r="AG584" i="20"/>
  <c r="AW797" i="20" a="1"/>
  <c r="GJ74" i="20"/>
  <c r="AW787" i="20" a="1"/>
  <c r="Q637" i="20"/>
  <c r="G638" i="20" s="1"/>
  <c r="Q638" i="20"/>
  <c r="G639" i="20" s="1"/>
  <c r="AW629" i="20"/>
  <c r="AW628" i="20"/>
  <c r="AW627" i="20"/>
  <c r="Q507" i="20" a="1"/>
  <c r="EI5" i="20"/>
  <c r="AG742" i="20"/>
  <c r="GJ73" i="20"/>
  <c r="GJ72" i="20"/>
  <c r="AW927" i="20" a="1"/>
  <c r="AW712" i="20"/>
  <c r="Q402" i="20"/>
  <c r="AG672" i="20" a="1"/>
  <c r="AW667" i="20"/>
  <c r="AV857" i="20"/>
  <c r="AV858" i="20"/>
  <c r="GJ3" i="20"/>
  <c r="AG797" i="20" a="1"/>
  <c r="AG799" i="20" s="1"/>
  <c r="AM514" i="20"/>
  <c r="AM512" i="20"/>
  <c r="AM562" i="20"/>
  <c r="H563" i="20" s="1"/>
  <c r="EJ418" i="20"/>
  <c r="G419" i="20"/>
  <c r="AW714" i="20"/>
  <c r="AW762" i="20" a="1"/>
  <c r="AW762" i="20" s="1"/>
  <c r="BL4" i="20"/>
  <c r="GJ83" i="20"/>
  <c r="AG632" i="20"/>
  <c r="AG633" i="20"/>
  <c r="AW807" i="20" a="1"/>
  <c r="AW807" i="20" s="1"/>
  <c r="AG802" i="20" a="1"/>
  <c r="AG782" i="20" a="1"/>
  <c r="AG782" i="20" s="1"/>
  <c r="BL2" i="20"/>
  <c r="BL3" i="20"/>
  <c r="GJ2" i="20"/>
  <c r="GJ4" i="20"/>
  <c r="AG704" i="20"/>
  <c r="AM667" i="20" a="1"/>
  <c r="EK408" i="20"/>
  <c r="AG712" i="20"/>
  <c r="AG743" i="20"/>
  <c r="Q742" i="20" s="1" a="1"/>
  <c r="AM607" i="20" a="1"/>
  <c r="AM609" i="20" s="1"/>
  <c r="H610" i="20" s="1"/>
  <c r="AG713" i="20"/>
  <c r="AG762" i="20"/>
  <c r="AW702" i="20"/>
  <c r="AG763" i="20"/>
  <c r="AW703" i="20"/>
  <c r="AG702" i="20"/>
  <c r="AM642" i="20" a="1"/>
  <c r="AM644" i="20" s="1"/>
  <c r="H645" i="20" s="1"/>
  <c r="Q757" i="20" a="1"/>
  <c r="EI70" i="20"/>
  <c r="AG787" i="20" a="1"/>
  <c r="AM852" i="20" a="1"/>
  <c r="AM854" i="20" s="1"/>
  <c r="H855" i="20" s="1"/>
  <c r="Q618" i="20"/>
  <c r="AW709" i="20"/>
  <c r="AM707" i="20" s="1" a="1"/>
  <c r="AM552" i="20" a="1"/>
  <c r="AV937" i="20" a="1"/>
  <c r="Q527" i="20" a="1"/>
  <c r="AM617" i="20"/>
  <c r="H618" i="20" s="1"/>
  <c r="EJ337" i="20"/>
  <c r="EK337" i="20" s="1"/>
  <c r="AM618" i="20"/>
  <c r="H619" i="20" s="1"/>
  <c r="AW802" i="20" a="1"/>
  <c r="AW804" i="20" s="1"/>
  <c r="AW832" i="20" a="1"/>
  <c r="AM487" i="20" a="1"/>
  <c r="AM488" i="20" s="1"/>
  <c r="H489" i="20" s="1"/>
  <c r="DV488" i="20" s="1"/>
  <c r="EJ544" i="20"/>
  <c r="GJ58" i="20"/>
  <c r="AW727" i="20" a="1"/>
  <c r="AG852" i="20" a="1"/>
  <c r="AG853" i="20" s="1"/>
  <c r="AG807" i="20" a="1"/>
  <c r="AG809" i="20" s="1"/>
  <c r="AW827" i="20" a="1"/>
  <c r="AW829" i="20" s="1"/>
  <c r="AG717" i="20" a="1"/>
  <c r="AM672" i="20" a="1"/>
  <c r="AM657" i="20" a="1"/>
  <c r="AM658" i="20" s="1"/>
  <c r="H659" i="20" s="1"/>
  <c r="AW697" i="20" a="1"/>
  <c r="AW699" i="20" s="1"/>
  <c r="Z912" i="20" a="1"/>
  <c r="Q657" i="20" a="1"/>
  <c r="Z977" i="20" a="1"/>
  <c r="AV1042" i="20" a="1"/>
  <c r="AM587" i="20" a="1"/>
  <c r="AG722" i="20" a="1"/>
  <c r="AG724" i="20" s="1"/>
  <c r="AM572" i="20" a="1"/>
  <c r="AM572" i="20" s="1"/>
  <c r="H573" i="20" s="1"/>
  <c r="AV952" i="20" a="1"/>
  <c r="AG844" i="20"/>
  <c r="AW734" i="20"/>
  <c r="AW733" i="20"/>
  <c r="AW732" i="20"/>
  <c r="AG709" i="20"/>
  <c r="AG708" i="20"/>
  <c r="AG707" i="20"/>
  <c r="BX1069" i="20"/>
  <c r="FX972" i="20"/>
  <c r="B1154" i="20"/>
  <c r="N1107" i="20"/>
  <c r="AV872" i="20" a="1"/>
  <c r="AM599" i="20"/>
  <c r="H600" i="20" s="1"/>
  <c r="AM598" i="20"/>
  <c r="H599" i="20" s="1"/>
  <c r="AM597" i="20"/>
  <c r="H598" i="20" s="1"/>
  <c r="B1151" i="20"/>
  <c r="N1092" i="20"/>
  <c r="AG654" i="20"/>
  <c r="AG653" i="20"/>
  <c r="AG652" i="20"/>
  <c r="BX1253" i="20"/>
  <c r="FX1156" i="20"/>
  <c r="AG647" i="20"/>
  <c r="AG649" i="20"/>
  <c r="AG648" i="20"/>
  <c r="AW604" i="20"/>
  <c r="AW603" i="20"/>
  <c r="AW602" i="20"/>
  <c r="EK367" i="20"/>
  <c r="EK366" i="20"/>
  <c r="EK365" i="20"/>
  <c r="BW1251" i="20"/>
  <c r="FB1154" i="20"/>
  <c r="BX1166" i="20"/>
  <c r="FX1069" i="20"/>
  <c r="AM634" i="20"/>
  <c r="H635" i="20" s="1"/>
  <c r="AM633" i="20"/>
  <c r="H634" i="20" s="1"/>
  <c r="AM632" i="20"/>
  <c r="H633" i="20" s="1"/>
  <c r="B1143" i="20"/>
  <c r="N1052" i="20"/>
  <c r="CU1103" i="20"/>
  <c r="DQ1007" i="20"/>
  <c r="EW1007" i="20"/>
  <c r="DS1008" i="20"/>
  <c r="DR1008" i="20"/>
  <c r="DQ1008" i="20"/>
  <c r="DS1009" i="20"/>
  <c r="DR1009" i="20"/>
  <c r="DS1007" i="20"/>
  <c r="DQ1009" i="20"/>
  <c r="DR1007" i="20"/>
  <c r="Z904" i="20"/>
  <c r="Z903" i="20"/>
  <c r="Z902" i="20"/>
  <c r="AK1119" i="20"/>
  <c r="AJ1119" i="20"/>
  <c r="AI1119" i="20"/>
  <c r="AK1118" i="20"/>
  <c r="AJ1118" i="20"/>
  <c r="AI1118" i="20"/>
  <c r="AK1117" i="20"/>
  <c r="AJ1117" i="20"/>
  <c r="AI1117" i="20"/>
  <c r="AV1017" i="20" a="1"/>
  <c r="Z907" i="20" a="1"/>
  <c r="CV1068" i="20"/>
  <c r="DL972" i="20"/>
  <c r="EX972" i="20"/>
  <c r="DM972" i="20"/>
  <c r="DM974" i="20"/>
  <c r="DK972" i="20"/>
  <c r="DM973" i="20"/>
  <c r="DL973" i="20"/>
  <c r="DK973" i="20"/>
  <c r="DL974" i="20"/>
  <c r="DK974" i="20"/>
  <c r="AW654" i="20"/>
  <c r="AW653" i="20"/>
  <c r="AW652" i="20"/>
  <c r="BW1170" i="20"/>
  <c r="FB1073" i="20"/>
  <c r="C1154" i="20"/>
  <c r="O1107" i="20"/>
  <c r="AM444" i="20"/>
  <c r="H445" i="20" s="1"/>
  <c r="AM443" i="20"/>
  <c r="H444" i="20" s="1"/>
  <c r="AM442" i="20"/>
  <c r="H443" i="20" s="1"/>
  <c r="Z812" i="20"/>
  <c r="Z814" i="20"/>
  <c r="Z813" i="20"/>
  <c r="Z884" i="20"/>
  <c r="Z883" i="20"/>
  <c r="Z882" i="20"/>
  <c r="Z792" i="20"/>
  <c r="Z794" i="20"/>
  <c r="Z793" i="20"/>
  <c r="A1146" i="20"/>
  <c r="M1067" i="20"/>
  <c r="FN871" i="20"/>
  <c r="FM871" i="20"/>
  <c r="FN872" i="20"/>
  <c r="FO871" i="20"/>
  <c r="FM873" i="20"/>
  <c r="FO872" i="20"/>
  <c r="FN873" i="20"/>
  <c r="FO873" i="20"/>
  <c r="FM872" i="20"/>
  <c r="G540" i="20"/>
  <c r="B1248" i="20"/>
  <c r="N1197" i="20"/>
  <c r="AM519" i="20"/>
  <c r="AM518" i="20"/>
  <c r="AM517" i="20"/>
  <c r="G525" i="20"/>
  <c r="EJ524" i="20"/>
  <c r="G615" i="20"/>
  <c r="G388" i="20"/>
  <c r="EJ387" i="20"/>
  <c r="BW1156" i="20"/>
  <c r="FB1059" i="20"/>
  <c r="EJ423" i="20"/>
  <c r="G424" i="20"/>
  <c r="AG747" i="20" a="1"/>
  <c r="EJ477" i="20"/>
  <c r="G478" i="20"/>
  <c r="EK427" i="20"/>
  <c r="EK426" i="20"/>
  <c r="B1152" i="20"/>
  <c r="N1097" i="20"/>
  <c r="CU1022" i="20"/>
  <c r="DQ928" i="20"/>
  <c r="DR926" i="20"/>
  <c r="DQ926" i="20"/>
  <c r="EW926" i="20"/>
  <c r="DS927" i="20"/>
  <c r="DR927" i="20"/>
  <c r="DS928" i="20"/>
  <c r="DQ927" i="20"/>
  <c r="DR928" i="20"/>
  <c r="DS926" i="20"/>
  <c r="A1240" i="20"/>
  <c r="M1157" i="20"/>
  <c r="EK249" i="20"/>
  <c r="EK250" i="20"/>
  <c r="EK251" i="20"/>
  <c r="FO772" i="20"/>
  <c r="FO770" i="20"/>
  <c r="FN770" i="20"/>
  <c r="FM770" i="20"/>
  <c r="FN772" i="20"/>
  <c r="FO771" i="20"/>
  <c r="FM772" i="20"/>
  <c r="FM771" i="20"/>
  <c r="FN771" i="20"/>
  <c r="AW848" i="20"/>
  <c r="AW847" i="20"/>
  <c r="AW849" i="20"/>
  <c r="AW747" i="20"/>
  <c r="EK347" i="20"/>
  <c r="EK346" i="20"/>
  <c r="EK345" i="20"/>
  <c r="AD972" i="20"/>
  <c r="AE972" i="20"/>
  <c r="AE973" i="20"/>
  <c r="AC973" i="20"/>
  <c r="AD973" i="20"/>
  <c r="AC972" i="20"/>
  <c r="AC974" i="20"/>
  <c r="AE974" i="20"/>
  <c r="AD974" i="20"/>
  <c r="CV1088" i="20"/>
  <c r="DL992" i="20"/>
  <c r="DK992" i="20"/>
  <c r="EX992" i="20"/>
  <c r="DM992" i="20"/>
  <c r="DL994" i="20"/>
  <c r="DM994" i="20"/>
  <c r="DK994" i="20"/>
  <c r="DK993" i="20"/>
  <c r="DL993" i="20"/>
  <c r="DM993" i="20"/>
  <c r="AV899" i="20"/>
  <c r="AV898" i="20"/>
  <c r="AV897" i="20"/>
  <c r="EJ542" i="20"/>
  <c r="G434" i="20"/>
  <c r="EJ433" i="20"/>
  <c r="BX1059" i="20"/>
  <c r="FX962" i="20"/>
  <c r="AR1049" i="20"/>
  <c r="X1049" i="20"/>
  <c r="AR1048" i="20"/>
  <c r="X1048" i="20"/>
  <c r="W1049" i="20"/>
  <c r="W1048" i="20"/>
  <c r="V1049" i="20"/>
  <c r="V1048" i="20"/>
  <c r="X1047" i="20"/>
  <c r="W1047" i="20"/>
  <c r="AT1047" i="20"/>
  <c r="V1047" i="20"/>
  <c r="AS1047" i="20"/>
  <c r="AT1049" i="20"/>
  <c r="AT1048" i="20"/>
  <c r="AR1047" i="20"/>
  <c r="AS1049" i="20"/>
  <c r="AS1048" i="20"/>
  <c r="AM712" i="20" a="1"/>
  <c r="AM674" i="20"/>
  <c r="H675" i="20" s="1"/>
  <c r="DV674" i="20" s="1"/>
  <c r="AM673" i="20"/>
  <c r="H674" i="20" s="1"/>
  <c r="AM672" i="20"/>
  <c r="H673" i="20" s="1"/>
  <c r="H448" i="20"/>
  <c r="EJ447" i="20"/>
  <c r="Z862" i="20" a="1"/>
  <c r="AJ1073" i="20"/>
  <c r="AI1073" i="20"/>
  <c r="AK1074" i="20"/>
  <c r="AJ1074" i="20"/>
  <c r="AI1074" i="20"/>
  <c r="AK1072" i="20"/>
  <c r="AJ1072" i="20"/>
  <c r="AI1072" i="20"/>
  <c r="AK1073" i="20"/>
  <c r="AG797" i="20"/>
  <c r="BW1263" i="20"/>
  <c r="FB1166" i="20"/>
  <c r="BW1076" i="20"/>
  <c r="FB979" i="20"/>
  <c r="AS1074" i="20"/>
  <c r="V1073" i="20"/>
  <c r="AR1074" i="20"/>
  <c r="X1074" i="20"/>
  <c r="W1074" i="20"/>
  <c r="V1074" i="20"/>
  <c r="X1072" i="20"/>
  <c r="AT1073" i="20"/>
  <c r="W1072" i="20"/>
  <c r="AS1073" i="20"/>
  <c r="AT1072" i="20"/>
  <c r="V1072" i="20"/>
  <c r="AR1073" i="20"/>
  <c r="X1073" i="20"/>
  <c r="AS1072" i="20"/>
  <c r="AT1074" i="20"/>
  <c r="W1073" i="20"/>
  <c r="AR1072" i="20"/>
  <c r="AM588" i="20"/>
  <c r="H589" i="20" s="1"/>
  <c r="AM587" i="20"/>
  <c r="H588" i="20" s="1"/>
  <c r="AM589" i="20"/>
  <c r="H590" i="20" s="1"/>
  <c r="AV769" i="20"/>
  <c r="AV768" i="20"/>
  <c r="AV767" i="20"/>
  <c r="Q414" i="20"/>
  <c r="G415" i="20" s="1"/>
  <c r="Q413" i="20"/>
  <c r="Q412" i="20"/>
  <c r="EJ463" i="20"/>
  <c r="G464" i="20"/>
  <c r="A1251" i="20"/>
  <c r="M1212" i="20"/>
  <c r="GJ57" i="20"/>
  <c r="FO937" i="20"/>
  <c r="FN937" i="20"/>
  <c r="FO936" i="20"/>
  <c r="FM936" i="20"/>
  <c r="FN938" i="20"/>
  <c r="FO938" i="20"/>
  <c r="FM937" i="20"/>
  <c r="FN936" i="20"/>
  <c r="FM938" i="20"/>
  <c r="AV779" i="20"/>
  <c r="AV778" i="20"/>
  <c r="AV777" i="20"/>
  <c r="GJ82" i="20"/>
  <c r="CV982" i="20"/>
  <c r="DL887" i="20"/>
  <c r="EX886" i="20"/>
  <c r="DL886" i="20"/>
  <c r="DL888" i="20"/>
  <c r="DK887" i="20"/>
  <c r="DK886" i="20"/>
  <c r="DM887" i="20"/>
  <c r="DM886" i="20"/>
  <c r="DM888" i="20"/>
  <c r="DK888" i="20"/>
  <c r="AV814" i="20"/>
  <c r="AV813" i="20"/>
  <c r="AV812" i="20"/>
  <c r="AV794" i="20"/>
  <c r="AV793" i="20"/>
  <c r="AV792" i="20"/>
  <c r="Z924" i="20"/>
  <c r="Z923" i="20"/>
  <c r="Z922" i="20"/>
  <c r="AG783" i="20"/>
  <c r="CV1063" i="20"/>
  <c r="DM967" i="20"/>
  <c r="DL967" i="20"/>
  <c r="EX967" i="20"/>
  <c r="DK968" i="20"/>
  <c r="DM968" i="20"/>
  <c r="DK967" i="20"/>
  <c r="DK969" i="20"/>
  <c r="DL969" i="20"/>
  <c r="DM969" i="20"/>
  <c r="DL968" i="20"/>
  <c r="Z819" i="20"/>
  <c r="Z818" i="20"/>
  <c r="Z817" i="20"/>
  <c r="FO951" i="20"/>
  <c r="FN951" i="20"/>
  <c r="FM951" i="20"/>
  <c r="FN953" i="20"/>
  <c r="FM953" i="20"/>
  <c r="FO952" i="20"/>
  <c r="FN952" i="20"/>
  <c r="FM952" i="20"/>
  <c r="FO953" i="20"/>
  <c r="AV917" i="20" a="1"/>
  <c r="AM612" i="20" a="1"/>
  <c r="AM484" i="20"/>
  <c r="H485" i="20" s="1"/>
  <c r="DV484" i="20" s="1"/>
  <c r="AM483" i="20"/>
  <c r="H484" i="20" s="1"/>
  <c r="DV483" i="20" s="1"/>
  <c r="AM482" i="20"/>
  <c r="H483" i="20" s="1"/>
  <c r="DV482" i="20" s="1"/>
  <c r="EJ397" i="20"/>
  <c r="G398" i="20"/>
  <c r="AM489" i="20"/>
  <c r="H490" i="20" s="1"/>
  <c r="DV489" i="20" s="1"/>
  <c r="G389" i="20"/>
  <c r="EJ388" i="20"/>
  <c r="EK388" i="20" s="1"/>
  <c r="EK274" i="20"/>
  <c r="EK276" i="20"/>
  <c r="EK275" i="20"/>
  <c r="CV1017" i="20"/>
  <c r="DM923" i="20"/>
  <c r="DL921" i="20"/>
  <c r="DL922" i="20"/>
  <c r="EX921" i="20"/>
  <c r="DL923" i="20"/>
  <c r="DK921" i="20"/>
  <c r="DK923" i="20"/>
  <c r="DK922" i="20"/>
  <c r="DM922" i="20"/>
  <c r="DM921" i="20"/>
  <c r="AV997" i="20" a="1"/>
  <c r="Z887" i="20" a="1"/>
  <c r="G403" i="20"/>
  <c r="EJ402" i="20"/>
  <c r="G479" i="20"/>
  <c r="EJ478" i="20"/>
  <c r="EK478" i="20" s="1"/>
  <c r="GJ53" i="20"/>
  <c r="BW1061" i="20"/>
  <c r="FB964" i="20"/>
  <c r="AE1047" i="20"/>
  <c r="AE1048" i="20"/>
  <c r="AC1048" i="20"/>
  <c r="AE1049" i="20"/>
  <c r="AC1047" i="20"/>
  <c r="AC1049" i="20"/>
  <c r="AD1048" i="20"/>
  <c r="AD1049" i="20"/>
  <c r="AD1047" i="20"/>
  <c r="Q732" i="20" a="1"/>
  <c r="FU797" i="20"/>
  <c r="FT796" i="20"/>
  <c r="FT795" i="20"/>
  <c r="FT797" i="20"/>
  <c r="FS796" i="20"/>
  <c r="FS795" i="20"/>
  <c r="FS797" i="20"/>
  <c r="FU796" i="20"/>
  <c r="FU795" i="20"/>
  <c r="FU881" i="20"/>
  <c r="FU883" i="20"/>
  <c r="FT881" i="20"/>
  <c r="FT883" i="20"/>
  <c r="FS881" i="20"/>
  <c r="FS883" i="20"/>
  <c r="FU882" i="20"/>
  <c r="FT882" i="20"/>
  <c r="FS882" i="20"/>
  <c r="AM537" i="20" a="1"/>
  <c r="B1146" i="20"/>
  <c r="N1067" i="20"/>
  <c r="CU1063" i="20"/>
  <c r="DQ968" i="20"/>
  <c r="DS967" i="20"/>
  <c r="DS969" i="20"/>
  <c r="DR967" i="20"/>
  <c r="DR969" i="20"/>
  <c r="EW967" i="20"/>
  <c r="DQ967" i="20"/>
  <c r="DQ969" i="20"/>
  <c r="DS968" i="20"/>
  <c r="DR968" i="20"/>
  <c r="C1237" i="20"/>
  <c r="O1142" i="20"/>
  <c r="AM507" i="20" a="1"/>
  <c r="Z774" i="20"/>
  <c r="Z773" i="20"/>
  <c r="Z772" i="20"/>
  <c r="EJ473" i="20"/>
  <c r="G474" i="20"/>
  <c r="H449" i="20"/>
  <c r="EJ448" i="20"/>
  <c r="AW729" i="20"/>
  <c r="AW728" i="20"/>
  <c r="AW727" i="20"/>
  <c r="Z872" i="20" a="1"/>
  <c r="Z1042" i="20" a="1"/>
  <c r="A1242" i="20"/>
  <c r="M1167" i="20"/>
  <c r="CV1138" i="20"/>
  <c r="DM1043" i="20"/>
  <c r="DL1043" i="20"/>
  <c r="DM1042" i="20"/>
  <c r="DL1042" i="20"/>
  <c r="DK1042" i="20"/>
  <c r="EX1042" i="20"/>
  <c r="DL1044" i="20"/>
  <c r="DK1043" i="20"/>
  <c r="DK1044" i="20"/>
  <c r="DM1044" i="20"/>
  <c r="Q757" i="20"/>
  <c r="G758" i="20" s="1"/>
  <c r="Q759" i="20"/>
  <c r="Q758" i="20"/>
  <c r="G759" i="20" s="1"/>
  <c r="AW797" i="20"/>
  <c r="AW799" i="20"/>
  <c r="AW798" i="20"/>
  <c r="AM437" i="20"/>
  <c r="H438" i="20" s="1"/>
  <c r="AM439" i="20"/>
  <c r="H440" i="20" s="1"/>
  <c r="AM438" i="20"/>
  <c r="H439" i="20" s="1"/>
  <c r="GJ59" i="20"/>
  <c r="FO820" i="20"/>
  <c r="FN820" i="20"/>
  <c r="FO822" i="20"/>
  <c r="FM821" i="20"/>
  <c r="FN821" i="20"/>
  <c r="FM822" i="20"/>
  <c r="FN822" i="20"/>
  <c r="FM820" i="20"/>
  <c r="FO821" i="20"/>
  <c r="AJ1077" i="20"/>
  <c r="AI1077" i="20"/>
  <c r="AK1079" i="20"/>
  <c r="AJ1079" i="20"/>
  <c r="AI1079" i="20"/>
  <c r="AK1078" i="20"/>
  <c r="AJ1078" i="20"/>
  <c r="AI1078" i="20"/>
  <c r="AK1077" i="20"/>
  <c r="BX1074" i="20"/>
  <c r="FX977" i="20"/>
  <c r="G468" i="20"/>
  <c r="EJ467" i="20"/>
  <c r="FO906" i="20"/>
  <c r="FN906" i="20"/>
  <c r="FO908" i="20"/>
  <c r="FN907" i="20"/>
  <c r="FM906" i="20"/>
  <c r="FN908" i="20"/>
  <c r="FO907" i="20"/>
  <c r="FM907" i="20"/>
  <c r="FM908" i="20"/>
  <c r="AK1002" i="20"/>
  <c r="AK1003" i="20"/>
  <c r="AJ1002" i="20"/>
  <c r="AJ1003" i="20"/>
  <c r="AI1002" i="20"/>
  <c r="AI1003" i="20"/>
  <c r="AK1004" i="20"/>
  <c r="AJ1004" i="20"/>
  <c r="AI1004" i="20"/>
  <c r="Q549" i="20"/>
  <c r="Q548" i="20"/>
  <c r="Q547" i="20"/>
  <c r="C1242" i="20"/>
  <c r="O1167" i="20"/>
  <c r="AD1033" i="20"/>
  <c r="AE1034" i="20"/>
  <c r="AE1033" i="20"/>
  <c r="AD1034" i="20"/>
  <c r="AC1034" i="20"/>
  <c r="AC1032" i="20"/>
  <c r="AD1032" i="20"/>
  <c r="AE1032" i="20"/>
  <c r="AC1033" i="20"/>
  <c r="BX1071" i="20"/>
  <c r="FX974" i="20"/>
  <c r="FS958" i="20"/>
  <c r="FU957" i="20"/>
  <c r="FT957" i="20"/>
  <c r="FS957" i="20"/>
  <c r="FU956" i="20"/>
  <c r="FU958" i="20"/>
  <c r="FT956" i="20"/>
  <c r="FT958" i="20"/>
  <c r="FS956" i="20"/>
  <c r="CU1148" i="20"/>
  <c r="DS1052" i="20"/>
  <c r="DS1054" i="20"/>
  <c r="DS1053" i="20"/>
  <c r="DR1052" i="20"/>
  <c r="DR1054" i="20"/>
  <c r="DR1053" i="20"/>
  <c r="DQ1052" i="20"/>
  <c r="DQ1054" i="20"/>
  <c r="DQ1053" i="20"/>
  <c r="EW1052" i="20"/>
  <c r="Z987" i="20" a="1"/>
  <c r="AM738" i="20"/>
  <c r="H739" i="20" s="1"/>
  <c r="AM737" i="20"/>
  <c r="H738" i="20" s="1"/>
  <c r="AM739" i="20"/>
  <c r="H740" i="20" s="1"/>
  <c r="FU857" i="20"/>
  <c r="FT857" i="20"/>
  <c r="FS857" i="20"/>
  <c r="FU856" i="20"/>
  <c r="FU855" i="20"/>
  <c r="FT856" i="20"/>
  <c r="FT855" i="20"/>
  <c r="FS856" i="20"/>
  <c r="FS855" i="20"/>
  <c r="AV1022" i="20" a="1"/>
  <c r="AD962" i="20"/>
  <c r="AE964" i="20"/>
  <c r="AC962" i="20"/>
  <c r="AE962" i="20"/>
  <c r="AD964" i="20"/>
  <c r="AE963" i="20"/>
  <c r="AC964" i="20"/>
  <c r="AC963" i="20"/>
  <c r="AD963" i="20"/>
  <c r="AG674" i="20"/>
  <c r="AG673" i="20"/>
  <c r="AG672" i="20"/>
  <c r="AG829" i="20"/>
  <c r="AG828" i="20"/>
  <c r="AG827" i="20"/>
  <c r="AI964" i="20"/>
  <c r="AK962" i="20"/>
  <c r="AJ962" i="20"/>
  <c r="AK963" i="20"/>
  <c r="AI962" i="20"/>
  <c r="AJ963" i="20"/>
  <c r="AI963" i="20"/>
  <c r="AK964" i="20"/>
  <c r="AJ964" i="20"/>
  <c r="EJ502" i="20"/>
  <c r="G503" i="20"/>
  <c r="EK372" i="20"/>
  <c r="EK370" i="20"/>
  <c r="EK371" i="20"/>
  <c r="FS903" i="20"/>
  <c r="FT902" i="20"/>
  <c r="FT901" i="20"/>
  <c r="FS902" i="20"/>
  <c r="FS901" i="20"/>
  <c r="FU903" i="20"/>
  <c r="FT903" i="20"/>
  <c r="FU902" i="20"/>
  <c r="FU901" i="20"/>
  <c r="G640" i="20"/>
  <c r="Q752" i="20" a="1"/>
  <c r="AV1037" i="20" a="1"/>
  <c r="EK224" i="20"/>
  <c r="EK226" i="20"/>
  <c r="EK225" i="20"/>
  <c r="BX1066" i="20"/>
  <c r="FX969" i="20"/>
  <c r="G399" i="20"/>
  <c r="EJ398" i="20"/>
  <c r="EK398" i="20" s="1"/>
  <c r="BX1160" i="20"/>
  <c r="FX1063" i="20"/>
  <c r="G620" i="20"/>
  <c r="EJ619" i="20"/>
  <c r="BX1075" i="20"/>
  <c r="FX978" i="20"/>
  <c r="AS1134" i="20"/>
  <c r="AT1132" i="20"/>
  <c r="V1132" i="20"/>
  <c r="AR1134" i="20"/>
  <c r="X1134" i="20"/>
  <c r="AS1132" i="20"/>
  <c r="W1134" i="20"/>
  <c r="AR1132" i="20"/>
  <c r="V1134" i="20"/>
  <c r="AT1133" i="20"/>
  <c r="AS1133" i="20"/>
  <c r="AR1133" i="20"/>
  <c r="X1133" i="20"/>
  <c r="W1133" i="20"/>
  <c r="X1132" i="20"/>
  <c r="AT1134" i="20"/>
  <c r="V1133" i="20"/>
  <c r="W1132" i="20"/>
  <c r="EJ422" i="20"/>
  <c r="G423" i="20"/>
  <c r="Q487" i="20" a="1"/>
  <c r="FS1002" i="20"/>
  <c r="FU1004" i="20"/>
  <c r="FU1003" i="20"/>
  <c r="FT1004" i="20"/>
  <c r="FT1003" i="20"/>
  <c r="FS1004" i="20"/>
  <c r="FS1003" i="20"/>
  <c r="FU1002" i="20"/>
  <c r="FT1002" i="20"/>
  <c r="B1237" i="20"/>
  <c r="N1142" i="20"/>
  <c r="FO816" i="20"/>
  <c r="FN815" i="20"/>
  <c r="FO815" i="20"/>
  <c r="FM816" i="20"/>
  <c r="FN816" i="20"/>
  <c r="FM815" i="20"/>
  <c r="FO817" i="20"/>
  <c r="FM817" i="20"/>
  <c r="FN817" i="20"/>
  <c r="EJ543" i="20"/>
  <c r="AW687" i="20" a="1"/>
  <c r="CV987" i="20"/>
  <c r="DL891" i="20"/>
  <c r="EX891" i="20"/>
  <c r="DK891" i="20"/>
  <c r="DL892" i="20"/>
  <c r="DM892" i="20"/>
  <c r="DM891" i="20"/>
  <c r="DK892" i="20"/>
  <c r="DM893" i="20"/>
  <c r="DL893" i="20"/>
  <c r="DK893" i="20"/>
  <c r="Q497" i="20" a="1"/>
  <c r="V958" i="20"/>
  <c r="AT959" i="20"/>
  <c r="AS959" i="20"/>
  <c r="AR959" i="20"/>
  <c r="X959" i="20"/>
  <c r="X957" i="20"/>
  <c r="W959" i="20"/>
  <c r="AT958" i="20"/>
  <c r="W957" i="20"/>
  <c r="V959" i="20"/>
  <c r="AS958" i="20"/>
  <c r="AT957" i="20"/>
  <c r="V957" i="20"/>
  <c r="AR958" i="20"/>
  <c r="X958" i="20"/>
  <c r="AS957" i="20"/>
  <c r="W958" i="20"/>
  <c r="AR957" i="20"/>
  <c r="AE1013" i="20"/>
  <c r="AD1014" i="20"/>
  <c r="AC1013" i="20"/>
  <c r="AD1013" i="20"/>
  <c r="AC1012" i="20"/>
  <c r="AE1014" i="20"/>
  <c r="AC1014" i="20"/>
  <c r="AD1012" i="20"/>
  <c r="AE1012" i="20"/>
  <c r="AK1137" i="20"/>
  <c r="AJ1137" i="20"/>
  <c r="AK1139" i="20"/>
  <c r="AI1137" i="20"/>
  <c r="AJ1139" i="20"/>
  <c r="AI1139" i="20"/>
  <c r="AK1138" i="20"/>
  <c r="AJ1138" i="20"/>
  <c r="AI1138" i="20"/>
  <c r="FO832" i="20"/>
  <c r="FO831" i="20"/>
  <c r="FN832" i="20"/>
  <c r="FN831" i="20"/>
  <c r="FM830" i="20"/>
  <c r="FM831" i="20"/>
  <c r="FN830" i="20"/>
  <c r="FO830" i="20"/>
  <c r="FM832" i="20"/>
  <c r="FU868" i="20"/>
  <c r="FU867" i="20"/>
  <c r="FT866" i="20"/>
  <c r="FT868" i="20"/>
  <c r="FT867" i="20"/>
  <c r="FS866" i="20"/>
  <c r="FS868" i="20"/>
  <c r="FS867" i="20"/>
  <c r="FU866" i="20"/>
  <c r="AW592" i="20"/>
  <c r="AW594" i="20"/>
  <c r="AW593" i="20"/>
  <c r="Z877" i="20" a="1"/>
  <c r="FN946" i="20"/>
  <c r="FM947" i="20"/>
  <c r="FM946" i="20"/>
  <c r="FO948" i="20"/>
  <c r="FO946" i="20"/>
  <c r="FO947" i="20"/>
  <c r="FN947" i="20"/>
  <c r="FN948" i="20"/>
  <c r="FM948" i="20"/>
  <c r="AM499" i="20"/>
  <c r="H500" i="20" s="1"/>
  <c r="AM498" i="20"/>
  <c r="H499" i="20" s="1"/>
  <c r="AM497" i="20"/>
  <c r="H498" i="20" s="1"/>
  <c r="FU918" i="20"/>
  <c r="FT918" i="20"/>
  <c r="FU917" i="20"/>
  <c r="FU916" i="20"/>
  <c r="FS918" i="20"/>
  <c r="FT917" i="20"/>
  <c r="FT916" i="20"/>
  <c r="FS917" i="20"/>
  <c r="FS916" i="20"/>
  <c r="A1243" i="20"/>
  <c r="M1172" i="20"/>
  <c r="AC1132" i="20"/>
  <c r="AE1134" i="20"/>
  <c r="AD1132" i="20"/>
  <c r="AD1133" i="20"/>
  <c r="AE1133" i="20"/>
  <c r="AC1134" i="20"/>
  <c r="AD1134" i="20"/>
  <c r="AC1133" i="20"/>
  <c r="AE1132" i="20"/>
  <c r="EJ468" i="20"/>
  <c r="G469" i="20"/>
  <c r="A1152" i="20"/>
  <c r="M1097" i="20"/>
  <c r="CU1128" i="20"/>
  <c r="DS1032" i="20"/>
  <c r="DR1032" i="20"/>
  <c r="DQ1032" i="20"/>
  <c r="DS1033" i="20"/>
  <c r="EW1032" i="20"/>
  <c r="DR1033" i="20"/>
  <c r="DS1034" i="20"/>
  <c r="DQ1033" i="20"/>
  <c r="DR1034" i="20"/>
  <c r="DQ1034" i="20"/>
  <c r="Q442" i="20"/>
  <c r="Q444" i="20"/>
  <c r="G445" i="20" s="1"/>
  <c r="Q443" i="20"/>
  <c r="AR1032" i="20"/>
  <c r="AT1033" i="20"/>
  <c r="AS1033" i="20"/>
  <c r="AT1034" i="20"/>
  <c r="AR1033" i="20"/>
  <c r="X1033" i="20"/>
  <c r="AS1034" i="20"/>
  <c r="W1033" i="20"/>
  <c r="X1032" i="20"/>
  <c r="AR1034" i="20"/>
  <c r="X1034" i="20"/>
  <c r="V1033" i="20"/>
  <c r="W1032" i="20"/>
  <c r="W1034" i="20"/>
  <c r="AT1032" i="20"/>
  <c r="V1032" i="20"/>
  <c r="V1034" i="20"/>
  <c r="AS1032" i="20"/>
  <c r="AJ958" i="20"/>
  <c r="AI958" i="20"/>
  <c r="AK959" i="20"/>
  <c r="AK957" i="20"/>
  <c r="AJ959" i="20"/>
  <c r="AJ957" i="20"/>
  <c r="AI959" i="20"/>
  <c r="AI957" i="20"/>
  <c r="AK958" i="20"/>
  <c r="AV819" i="20"/>
  <c r="AV818" i="20"/>
  <c r="AV817" i="20"/>
  <c r="B1158" i="20"/>
  <c r="N1127" i="20"/>
  <c r="Z932" i="20" a="1"/>
  <c r="AV894" i="20"/>
  <c r="AV893" i="20"/>
  <c r="AW892" i="20" s="1" a="1"/>
  <c r="AV892" i="20"/>
  <c r="G463" i="20"/>
  <c r="EJ462" i="20"/>
  <c r="AV977" i="20" a="1"/>
  <c r="AG687" i="20" a="1"/>
  <c r="B1144" i="20"/>
  <c r="N1057" i="20"/>
  <c r="Z899" i="20"/>
  <c r="Z898" i="20"/>
  <c r="Z897" i="20"/>
  <c r="FN862" i="20"/>
  <c r="FM862" i="20"/>
  <c r="FO862" i="20"/>
  <c r="FM861" i="20"/>
  <c r="FM860" i="20"/>
  <c r="FN861" i="20"/>
  <c r="FN860" i="20"/>
  <c r="FO861" i="20"/>
  <c r="FO860" i="20"/>
  <c r="B1251" i="20"/>
  <c r="N1212" i="20"/>
  <c r="FS878" i="20"/>
  <c r="FU877" i="20"/>
  <c r="FT877" i="20"/>
  <c r="FS877" i="20"/>
  <c r="FU876" i="20"/>
  <c r="FU878" i="20"/>
  <c r="FT876" i="20"/>
  <c r="FT878" i="20"/>
  <c r="FS876" i="20"/>
  <c r="CU1068" i="20"/>
  <c r="DS972" i="20"/>
  <c r="DS974" i="20"/>
  <c r="DS973" i="20"/>
  <c r="DR972" i="20"/>
  <c r="DR974" i="20"/>
  <c r="DR973" i="20"/>
  <c r="DQ972" i="20"/>
  <c r="DQ974" i="20"/>
  <c r="DQ973" i="20"/>
  <c r="EW972" i="20"/>
  <c r="AE1028" i="20"/>
  <c r="AE1029" i="20"/>
  <c r="AD1028" i="20"/>
  <c r="AD1027" i="20"/>
  <c r="AC1028" i="20"/>
  <c r="AD1029" i="20"/>
  <c r="AE1027" i="20"/>
  <c r="AC1027" i="20"/>
  <c r="AC1029" i="20"/>
  <c r="A1144" i="20"/>
  <c r="M1057" i="20"/>
  <c r="G504" i="20"/>
  <c r="EJ503" i="20"/>
  <c r="FS942" i="20"/>
  <c r="FU941" i="20"/>
  <c r="FT941" i="20"/>
  <c r="FS941" i="20"/>
  <c r="FU943" i="20"/>
  <c r="FT943" i="20"/>
  <c r="FS943" i="20"/>
  <c r="FU942" i="20"/>
  <c r="FT942" i="20"/>
  <c r="CU1093" i="20"/>
  <c r="DQ998" i="20"/>
  <c r="DS999" i="20"/>
  <c r="DR999" i="20"/>
  <c r="DS997" i="20"/>
  <c r="DQ999" i="20"/>
  <c r="DR997" i="20"/>
  <c r="DQ997" i="20"/>
  <c r="EW997" i="20"/>
  <c r="DS998" i="20"/>
  <c r="DR998" i="20"/>
  <c r="FO903" i="20"/>
  <c r="FM901" i="20"/>
  <c r="FN903" i="20"/>
  <c r="FM902" i="20"/>
  <c r="FO901" i="20"/>
  <c r="FN902" i="20"/>
  <c r="FM903" i="20"/>
  <c r="FN901" i="20"/>
  <c r="FO902" i="20"/>
  <c r="Q527" i="20"/>
  <c r="Q529" i="20"/>
  <c r="Q528" i="20"/>
  <c r="FN941" i="20"/>
  <c r="FO943" i="20"/>
  <c r="FO941" i="20"/>
  <c r="FN942" i="20"/>
  <c r="FN943" i="20"/>
  <c r="FM942" i="20"/>
  <c r="FO942" i="20"/>
  <c r="FM943" i="20"/>
  <c r="FM941" i="20"/>
  <c r="AW929" i="20"/>
  <c r="AW928" i="20"/>
  <c r="AW927" i="20"/>
  <c r="AW624" i="20"/>
  <c r="AW623" i="20"/>
  <c r="AW622" i="20"/>
  <c r="AR1094" i="20"/>
  <c r="X1094" i="20"/>
  <c r="AT1093" i="20"/>
  <c r="AR1092" i="20"/>
  <c r="W1094" i="20"/>
  <c r="AS1093" i="20"/>
  <c r="V1094" i="20"/>
  <c r="AR1093" i="20"/>
  <c r="X1093" i="20"/>
  <c r="W1093" i="20"/>
  <c r="V1093" i="20"/>
  <c r="X1092" i="20"/>
  <c r="W1092" i="20"/>
  <c r="AT1094" i="20"/>
  <c r="AT1092" i="20"/>
  <c r="V1092" i="20"/>
  <c r="AS1094" i="20"/>
  <c r="AS1092" i="20"/>
  <c r="AM577" i="20" a="1"/>
  <c r="G568" i="20"/>
  <c r="C1254" i="20"/>
  <c r="O1227" i="20"/>
  <c r="FO931" i="20"/>
  <c r="FN931" i="20"/>
  <c r="FO932" i="20"/>
  <c r="FM931" i="20"/>
  <c r="FN932" i="20"/>
  <c r="FM933" i="20"/>
  <c r="FO933" i="20"/>
  <c r="FM932" i="20"/>
  <c r="FN933" i="20"/>
  <c r="CU1027" i="20"/>
  <c r="DR933" i="20"/>
  <c r="DR932" i="20"/>
  <c r="DQ933" i="20"/>
  <c r="DQ932" i="20"/>
  <c r="DS931" i="20"/>
  <c r="DQ931" i="20"/>
  <c r="EW931" i="20"/>
  <c r="DS933" i="20"/>
  <c r="DS932" i="20"/>
  <c r="DR931" i="20"/>
  <c r="AM557" i="20" a="1"/>
  <c r="Q602" i="20" a="1"/>
  <c r="G404" i="20"/>
  <c r="EJ403" i="20"/>
  <c r="AE1088" i="20"/>
  <c r="AC1089" i="20"/>
  <c r="AC1088" i="20"/>
  <c r="AD1089" i="20"/>
  <c r="AD1087" i="20"/>
  <c r="AE1087" i="20"/>
  <c r="AE1089" i="20"/>
  <c r="AD1088" i="20"/>
  <c r="AC1087" i="20"/>
  <c r="AG682" i="20" a="1"/>
  <c r="CV1007" i="20"/>
  <c r="DM911" i="20"/>
  <c r="DL911" i="20"/>
  <c r="EX911" i="20"/>
  <c r="DK911" i="20"/>
  <c r="DL913" i="20"/>
  <c r="DK912" i="20"/>
  <c r="DM913" i="20"/>
  <c r="DL912" i="20"/>
  <c r="DM912" i="20"/>
  <c r="DK913" i="20"/>
  <c r="CU987" i="20"/>
  <c r="DR892" i="20"/>
  <c r="DS893" i="20"/>
  <c r="DQ892" i="20"/>
  <c r="DS891" i="20"/>
  <c r="DR893" i="20"/>
  <c r="DR891" i="20"/>
  <c r="DQ893" i="20"/>
  <c r="DQ891" i="20"/>
  <c r="EW891" i="20"/>
  <c r="DS892" i="20"/>
  <c r="BL68" i="20"/>
  <c r="H564" i="20"/>
  <c r="EJ563" i="20"/>
  <c r="CV977" i="20"/>
  <c r="EX881" i="20"/>
  <c r="DM883" i="20"/>
  <c r="DL882" i="20"/>
  <c r="DM881" i="20"/>
  <c r="DK881" i="20"/>
  <c r="DL883" i="20"/>
  <c r="DL881" i="20"/>
  <c r="DK882" i="20"/>
  <c r="DK883" i="20"/>
  <c r="DM882" i="20"/>
  <c r="AG677" i="20" a="1"/>
  <c r="C1143" i="20"/>
  <c r="O1052" i="20"/>
  <c r="AV992" i="20" a="1"/>
  <c r="AS1139" i="20"/>
  <c r="W1137" i="20"/>
  <c r="AR1139" i="20"/>
  <c r="X1139" i="20"/>
  <c r="AT1137" i="20"/>
  <c r="V1137" i="20"/>
  <c r="W1139" i="20"/>
  <c r="AT1138" i="20"/>
  <c r="AS1137" i="20"/>
  <c r="V1139" i="20"/>
  <c r="AS1138" i="20"/>
  <c r="AR1137" i="20"/>
  <c r="AR1138" i="20"/>
  <c r="X1138" i="20"/>
  <c r="W1138" i="20"/>
  <c r="V1138" i="20"/>
  <c r="AT1139" i="20"/>
  <c r="X1137" i="20"/>
  <c r="AG594" i="20"/>
  <c r="AG593" i="20"/>
  <c r="AG592" i="20"/>
  <c r="A1255" i="20"/>
  <c r="M1232" i="20"/>
  <c r="AV912" i="20" a="1"/>
  <c r="Z894" i="20"/>
  <c r="Z893" i="20"/>
  <c r="AG892" i="20" s="1" a="1"/>
  <c r="Z892" i="20"/>
  <c r="Z952" i="20" a="1"/>
  <c r="BX1252" i="20"/>
  <c r="FX1155" i="20"/>
  <c r="B1254" i="20"/>
  <c r="N1227" i="20"/>
  <c r="CV1098" i="20"/>
  <c r="DM1002" i="20"/>
  <c r="DL1002" i="20"/>
  <c r="DK1002" i="20"/>
  <c r="EX1002" i="20"/>
  <c r="DM1004" i="20"/>
  <c r="DL1004" i="20"/>
  <c r="DK1003" i="20"/>
  <c r="DL1003" i="20"/>
  <c r="DK1004" i="20"/>
  <c r="DM1003" i="20"/>
  <c r="AW902" i="20" a="1"/>
  <c r="AG902" i="20" a="1"/>
  <c r="V1083" i="20"/>
  <c r="X1082" i="20"/>
  <c r="W1082" i="20"/>
  <c r="AT1084" i="20"/>
  <c r="AT1082" i="20"/>
  <c r="V1082" i="20"/>
  <c r="AS1084" i="20"/>
  <c r="AS1082" i="20"/>
  <c r="AR1084" i="20"/>
  <c r="X1084" i="20"/>
  <c r="AT1083" i="20"/>
  <c r="AR1082" i="20"/>
  <c r="W1084" i="20"/>
  <c r="AS1083" i="20"/>
  <c r="V1084" i="20"/>
  <c r="AR1083" i="20"/>
  <c r="X1083" i="20"/>
  <c r="W1083" i="20"/>
  <c r="AK1094" i="20"/>
  <c r="AJ1094" i="20"/>
  <c r="AI1094" i="20"/>
  <c r="AK1093" i="20"/>
  <c r="AJ1093" i="20"/>
  <c r="AI1093" i="20"/>
  <c r="AK1092" i="20"/>
  <c r="AJ1092" i="20"/>
  <c r="AI1092" i="20"/>
  <c r="C1158" i="20"/>
  <c r="O1127" i="20"/>
  <c r="A1143" i="20"/>
  <c r="M1052" i="20"/>
  <c r="AD988" i="20"/>
  <c r="AE988" i="20"/>
  <c r="AE989" i="20"/>
  <c r="AD989" i="20"/>
  <c r="AD987" i="20"/>
  <c r="AC987" i="20"/>
  <c r="AC989" i="20"/>
  <c r="AE987" i="20"/>
  <c r="AC988" i="20"/>
  <c r="G438" i="20"/>
  <c r="C1251" i="20"/>
  <c r="O1212" i="20"/>
  <c r="FS792" i="20"/>
  <c r="FU791" i="20"/>
  <c r="FU790" i="20"/>
  <c r="FU792" i="20"/>
  <c r="FT791" i="20"/>
  <c r="FT790" i="20"/>
  <c r="FT792" i="20"/>
  <c r="FS791" i="20"/>
  <c r="FS790" i="20"/>
  <c r="AV932" i="20" a="1"/>
  <c r="BW1069" i="20"/>
  <c r="FB972" i="20"/>
  <c r="Z859" i="20"/>
  <c r="Z858" i="20"/>
  <c r="Z857" i="20"/>
  <c r="AV987" i="20" a="1"/>
  <c r="CU1047" i="20"/>
  <c r="DS951" i="20"/>
  <c r="DR951" i="20"/>
  <c r="DS953" i="20"/>
  <c r="DQ951" i="20"/>
  <c r="DR953" i="20"/>
  <c r="DS952" i="20"/>
  <c r="EW951" i="20"/>
  <c r="DQ953" i="20"/>
  <c r="DR952" i="20"/>
  <c r="DQ952" i="20"/>
  <c r="AV907" i="20" a="1"/>
  <c r="EK382" i="20"/>
  <c r="EK380" i="20"/>
  <c r="EK381" i="20"/>
  <c r="FO878" i="20"/>
  <c r="FO877" i="20"/>
  <c r="FN876" i="20"/>
  <c r="FM876" i="20"/>
  <c r="FM878" i="20"/>
  <c r="FN877" i="20"/>
  <c r="FO876" i="20"/>
  <c r="FN878" i="20"/>
  <c r="FM877" i="20"/>
  <c r="Z1022" i="20" a="1"/>
  <c r="AD1118" i="20"/>
  <c r="AC1118" i="20"/>
  <c r="AD1117" i="20"/>
  <c r="AD1119" i="20"/>
  <c r="AE1119" i="20"/>
  <c r="AC1117" i="20"/>
  <c r="AE1117" i="20"/>
  <c r="AE1118" i="20"/>
  <c r="AC1119" i="20"/>
  <c r="B1157" i="20"/>
  <c r="N1122" i="20"/>
  <c r="CU992" i="20"/>
  <c r="DS897" i="20"/>
  <c r="DR897" i="20"/>
  <c r="DS898" i="20"/>
  <c r="DQ897" i="20"/>
  <c r="DS896" i="20"/>
  <c r="DR898" i="20"/>
  <c r="DR896" i="20"/>
  <c r="DQ898" i="20"/>
  <c r="DQ896" i="20"/>
  <c r="EW896" i="20"/>
  <c r="G505" i="20"/>
  <c r="EJ504" i="20"/>
  <c r="CV1143" i="20"/>
  <c r="EX1047" i="20"/>
  <c r="DL1047" i="20"/>
  <c r="DK1047" i="20"/>
  <c r="DL1048" i="20"/>
  <c r="DL1049" i="20"/>
  <c r="DK1049" i="20"/>
  <c r="DM1048" i="20"/>
  <c r="DM1047" i="20"/>
  <c r="DK1048" i="20"/>
  <c r="DM1049" i="20"/>
  <c r="CV1133" i="20"/>
  <c r="DL1037" i="20"/>
  <c r="DK1037" i="20"/>
  <c r="EX1037" i="20"/>
  <c r="DM1037" i="20"/>
  <c r="DM1039" i="20"/>
  <c r="DK1038" i="20"/>
  <c r="DL1039" i="20"/>
  <c r="DM1038" i="20"/>
  <c r="DK1039" i="20"/>
  <c r="DL1038" i="20"/>
  <c r="Z1037" i="20" a="1"/>
  <c r="EK302" i="20"/>
  <c r="EK300" i="20"/>
  <c r="EK301" i="20"/>
  <c r="AW682" i="20" a="1"/>
  <c r="C1246" i="20"/>
  <c r="O1187" i="20"/>
  <c r="AC1113" i="20"/>
  <c r="AC1114" i="20"/>
  <c r="AE1112" i="20"/>
  <c r="AD1113" i="20"/>
  <c r="AE1113" i="20"/>
  <c r="AE1114" i="20"/>
  <c r="AD1114" i="20"/>
  <c r="AC1112" i="20"/>
  <c r="AD1112" i="20"/>
  <c r="G569" i="20"/>
  <c r="EK254" i="20"/>
  <c r="EK255" i="20"/>
  <c r="EK256" i="20"/>
  <c r="Z777" i="20"/>
  <c r="Z779" i="20"/>
  <c r="Z778" i="20"/>
  <c r="CV1123" i="20"/>
  <c r="DM1029" i="20"/>
  <c r="DL1028" i="20"/>
  <c r="DM1027" i="20"/>
  <c r="DL1027" i="20"/>
  <c r="DK1027" i="20"/>
  <c r="EX1027" i="20"/>
  <c r="DM1028" i="20"/>
  <c r="DK1029" i="20"/>
  <c r="DK1028" i="20"/>
  <c r="DL1029" i="20"/>
  <c r="G393" i="20"/>
  <c r="EJ392" i="20"/>
  <c r="B1245" i="20"/>
  <c r="N1182" i="20"/>
  <c r="CU1194" i="20"/>
  <c r="DS1100" i="20"/>
  <c r="DS1099" i="20"/>
  <c r="DR1100" i="20"/>
  <c r="DR1099" i="20"/>
  <c r="DQ1100" i="20"/>
  <c r="DQ1099" i="20"/>
  <c r="DS1098" i="20"/>
  <c r="DR1098" i="20"/>
  <c r="DQ1098" i="20"/>
  <c r="EW1098" i="20"/>
  <c r="CU1138" i="20"/>
  <c r="DS1044" i="20"/>
  <c r="DR1044" i="20"/>
  <c r="DQ1044" i="20"/>
  <c r="DS1042" i="20"/>
  <c r="DR1042" i="20"/>
  <c r="DQ1042" i="20"/>
  <c r="DS1043" i="20"/>
  <c r="EW1042" i="20"/>
  <c r="DR1043" i="20"/>
  <c r="DQ1043" i="20"/>
  <c r="AW742" i="20" a="1"/>
  <c r="BW1258" i="20"/>
  <c r="FB1161" i="20"/>
  <c r="EJ564" i="20"/>
  <c r="Q494" i="20"/>
  <c r="Q493" i="20"/>
  <c r="Q492" i="20"/>
  <c r="V969" i="20"/>
  <c r="AT968" i="20"/>
  <c r="X967" i="20"/>
  <c r="AS968" i="20"/>
  <c r="W967" i="20"/>
  <c r="AR968" i="20"/>
  <c r="X968" i="20"/>
  <c r="AT967" i="20"/>
  <c r="V967" i="20"/>
  <c r="W968" i="20"/>
  <c r="AS967" i="20"/>
  <c r="AT969" i="20"/>
  <c r="V968" i="20"/>
  <c r="AR967" i="20"/>
  <c r="AS969" i="20"/>
  <c r="AR969" i="20"/>
  <c r="X969" i="20"/>
  <c r="W969" i="20"/>
  <c r="AW759" i="20"/>
  <c r="AW758" i="20"/>
  <c r="AW757" i="20"/>
  <c r="AI1133" i="20"/>
  <c r="AJ1132" i="20"/>
  <c r="AI1132" i="20"/>
  <c r="AK1134" i="20"/>
  <c r="AJ1134" i="20"/>
  <c r="AI1134" i="20"/>
  <c r="AK1133" i="20"/>
  <c r="AJ1133" i="20"/>
  <c r="AK1132" i="20"/>
  <c r="C1255" i="20"/>
  <c r="O1232" i="20"/>
  <c r="W972" i="20"/>
  <c r="AT972" i="20"/>
  <c r="V972" i="20"/>
  <c r="AS972" i="20"/>
  <c r="AT974" i="20"/>
  <c r="AT973" i="20"/>
  <c r="AR972" i="20"/>
  <c r="AS974" i="20"/>
  <c r="AS973" i="20"/>
  <c r="AR974" i="20"/>
  <c r="X974" i="20"/>
  <c r="AR973" i="20"/>
  <c r="X973" i="20"/>
  <c r="W974" i="20"/>
  <c r="W973" i="20"/>
  <c r="V974" i="20"/>
  <c r="V973" i="20"/>
  <c r="X972" i="20"/>
  <c r="AM532" i="20" a="1"/>
  <c r="EK352" i="20"/>
  <c r="EK350" i="20"/>
  <c r="EK351" i="20"/>
  <c r="CV1022" i="20"/>
  <c r="DL927" i="20"/>
  <c r="DK926" i="20"/>
  <c r="EX926" i="20"/>
  <c r="DM927" i="20"/>
  <c r="DL926" i="20"/>
  <c r="DK928" i="20"/>
  <c r="DK927" i="20"/>
  <c r="DM928" i="20"/>
  <c r="DM926" i="20"/>
  <c r="DL928" i="20"/>
  <c r="AV862" i="20" a="1"/>
  <c r="CU1058" i="20"/>
  <c r="DS962" i="20"/>
  <c r="DS964" i="20"/>
  <c r="DR962" i="20"/>
  <c r="DR964" i="20"/>
  <c r="EW962" i="20"/>
  <c r="DQ962" i="20"/>
  <c r="DQ964" i="20"/>
  <c r="DS963" i="20"/>
  <c r="DR963" i="20"/>
  <c r="DQ963" i="20"/>
  <c r="Q599" i="20"/>
  <c r="Q598" i="20"/>
  <c r="Q597" i="20"/>
  <c r="G598" i="20" s="1"/>
  <c r="AI993" i="20"/>
  <c r="AK994" i="20"/>
  <c r="AJ994" i="20"/>
  <c r="AI994" i="20"/>
  <c r="AK992" i="20"/>
  <c r="AK993" i="20"/>
  <c r="AJ992" i="20"/>
  <c r="AJ993" i="20"/>
  <c r="AI992" i="20"/>
  <c r="CU1108" i="20"/>
  <c r="DR1014" i="20"/>
  <c r="DS1012" i="20"/>
  <c r="DQ1014" i="20"/>
  <c r="DR1012" i="20"/>
  <c r="DQ1012" i="20"/>
  <c r="EW1012" i="20"/>
  <c r="DS1013" i="20"/>
  <c r="DR1013" i="20"/>
  <c r="DQ1013" i="20"/>
  <c r="DS1014" i="20"/>
  <c r="BW1267" i="20"/>
  <c r="FB1170" i="20"/>
  <c r="AV839" i="20"/>
  <c r="AV838" i="20"/>
  <c r="AV837" i="20"/>
  <c r="EK327" i="20"/>
  <c r="EK326" i="20"/>
  <c r="EK325" i="20"/>
  <c r="AS1027" i="20"/>
  <c r="AR1027" i="20"/>
  <c r="AT1028" i="20"/>
  <c r="AT1029" i="20"/>
  <c r="AS1028" i="20"/>
  <c r="AS1029" i="20"/>
  <c r="AR1028" i="20"/>
  <c r="X1028" i="20"/>
  <c r="AR1029" i="20"/>
  <c r="X1029" i="20"/>
  <c r="W1028" i="20"/>
  <c r="X1027" i="20"/>
  <c r="W1029" i="20"/>
  <c r="V1028" i="20"/>
  <c r="W1027" i="20"/>
  <c r="V1029" i="20"/>
  <c r="AT1027" i="20"/>
  <c r="V1027" i="20"/>
  <c r="EK407" i="20"/>
  <c r="EK406" i="20"/>
  <c r="C1244" i="20"/>
  <c r="O1177" i="20"/>
  <c r="A1246" i="20"/>
  <c r="M1187" i="20"/>
  <c r="AD1073" i="20"/>
  <c r="AE1072" i="20"/>
  <c r="AE1074" i="20"/>
  <c r="AC1072" i="20"/>
  <c r="AD1072" i="20"/>
  <c r="AC1073" i="20"/>
  <c r="AE1073" i="20"/>
  <c r="AD1074" i="20"/>
  <c r="AC1074" i="20"/>
  <c r="Z867" i="20" a="1"/>
  <c r="AV867" i="20" a="1"/>
  <c r="B1149" i="20"/>
  <c r="N1082" i="20"/>
  <c r="EJ438" i="20"/>
  <c r="G439" i="20"/>
  <c r="AJ989" i="20"/>
  <c r="AI989" i="20"/>
  <c r="AK987" i="20"/>
  <c r="AK988" i="20"/>
  <c r="AJ987" i="20"/>
  <c r="AJ988" i="20"/>
  <c r="AI987" i="20"/>
  <c r="AI988" i="20"/>
  <c r="AK989" i="20"/>
  <c r="W1119" i="20"/>
  <c r="AS1118" i="20"/>
  <c r="V1119" i="20"/>
  <c r="AR1118" i="20"/>
  <c r="X1118" i="20"/>
  <c r="W1118" i="20"/>
  <c r="V1118" i="20"/>
  <c r="X1117" i="20"/>
  <c r="W1117" i="20"/>
  <c r="AT1119" i="20"/>
  <c r="AT1117" i="20"/>
  <c r="V1117" i="20"/>
  <c r="AS1119" i="20"/>
  <c r="AS1117" i="20"/>
  <c r="AR1119" i="20"/>
  <c r="X1119" i="20"/>
  <c r="AT1118" i="20"/>
  <c r="AR1117" i="20"/>
  <c r="CU982" i="20"/>
  <c r="DR888" i="20"/>
  <c r="DR886" i="20"/>
  <c r="DQ888" i="20"/>
  <c r="DQ886" i="20"/>
  <c r="EW886" i="20"/>
  <c r="DS887" i="20"/>
  <c r="DR887" i="20"/>
  <c r="DS888" i="20"/>
  <c r="DQ887" i="20"/>
  <c r="DS886" i="20"/>
  <c r="AJ1114" i="20"/>
  <c r="AI1114" i="20"/>
  <c r="AK1114" i="20"/>
  <c r="AK1113" i="20"/>
  <c r="AJ1113" i="20"/>
  <c r="AI1113" i="20"/>
  <c r="AK1112" i="20"/>
  <c r="AJ1112" i="20"/>
  <c r="AI1112" i="20"/>
  <c r="G573" i="20"/>
  <c r="Q659" i="20"/>
  <c r="Q658" i="20"/>
  <c r="Q657" i="20"/>
  <c r="G658" i="20" s="1"/>
  <c r="CV1128" i="20"/>
  <c r="DM1034" i="20"/>
  <c r="DL1032" i="20"/>
  <c r="DK1032" i="20"/>
  <c r="EX1032" i="20"/>
  <c r="DM1032" i="20"/>
  <c r="DK1034" i="20"/>
  <c r="DK1033" i="20"/>
  <c r="DL1034" i="20"/>
  <c r="DM1033" i="20"/>
  <c r="DL1033" i="20"/>
  <c r="AG737" i="20"/>
  <c r="AG739" i="20"/>
  <c r="AG738" i="20"/>
  <c r="AW754" i="20"/>
  <c r="AW753" i="20"/>
  <c r="AW752" i="20"/>
  <c r="AV842" i="20"/>
  <c r="AV844" i="20"/>
  <c r="AV843" i="20"/>
  <c r="AJ1109" i="20"/>
  <c r="AI1109" i="20"/>
  <c r="AK1108" i="20"/>
  <c r="AJ1108" i="20"/>
  <c r="AI1108" i="20"/>
  <c r="AK1107" i="20"/>
  <c r="AJ1107" i="20"/>
  <c r="AI1107" i="20"/>
  <c r="AK1109" i="20"/>
  <c r="AE983" i="20"/>
  <c r="AD983" i="20"/>
  <c r="AC983" i="20"/>
  <c r="AE982" i="20"/>
  <c r="AD984" i="20"/>
  <c r="AC982" i="20"/>
  <c r="AE984" i="20"/>
  <c r="AC984" i="20"/>
  <c r="AD982" i="20"/>
  <c r="CU1133" i="20"/>
  <c r="DS1037" i="20"/>
  <c r="DR1037" i="20"/>
  <c r="DS1038" i="20"/>
  <c r="DQ1037" i="20"/>
  <c r="DS1039" i="20"/>
  <c r="DR1038" i="20"/>
  <c r="EW1037" i="20"/>
  <c r="DR1039" i="20"/>
  <c r="DQ1038" i="20"/>
  <c r="DQ1039" i="20"/>
  <c r="AK1049" i="20"/>
  <c r="AK1048" i="20"/>
  <c r="AJ1049" i="20"/>
  <c r="AJ1048" i="20"/>
  <c r="AI1049" i="20"/>
  <c r="AI1048" i="20"/>
  <c r="AK1047" i="20"/>
  <c r="AJ1047" i="20"/>
  <c r="AI1047" i="20"/>
  <c r="Z917" i="20" a="1"/>
  <c r="AG624" i="20"/>
  <c r="AG623" i="20"/>
  <c r="AG622" i="20"/>
  <c r="Q663" i="20"/>
  <c r="Q662" i="20"/>
  <c r="G663" i="20" s="1"/>
  <c r="Q664" i="20"/>
  <c r="B1250" i="20"/>
  <c r="N1207" i="20"/>
  <c r="AG718" i="20"/>
  <c r="AG717" i="20"/>
  <c r="AG719" i="20"/>
  <c r="G570" i="20"/>
  <c r="BW1070" i="20"/>
  <c r="FB973" i="20"/>
  <c r="Q667" i="20" a="1"/>
  <c r="G394" i="20"/>
  <c r="EJ393" i="20"/>
  <c r="EK393" i="20" s="1"/>
  <c r="AV887" i="20" a="1"/>
  <c r="AV773" i="20"/>
  <c r="AV772" i="20"/>
  <c r="AV774" i="20"/>
  <c r="AG727" i="20" a="1"/>
  <c r="AI1029" i="20"/>
  <c r="AI1027" i="20"/>
  <c r="AK1028" i="20"/>
  <c r="AK1029" i="20"/>
  <c r="AJ1028" i="20"/>
  <c r="AK1027" i="20"/>
  <c r="AJ1029" i="20"/>
  <c r="AI1028" i="20"/>
  <c r="AJ1027" i="20"/>
  <c r="AG847" i="20" a="1"/>
  <c r="AW722" i="20" a="1"/>
  <c r="EJ453" i="20"/>
  <c r="H343" i="20"/>
  <c r="EJ342" i="20"/>
  <c r="BX1257" i="20"/>
  <c r="FX1160" i="20"/>
  <c r="CV962" i="20"/>
  <c r="DM867" i="20"/>
  <c r="DL867" i="20"/>
  <c r="DM866" i="20"/>
  <c r="DL866" i="20"/>
  <c r="EX866" i="20"/>
  <c r="DK866" i="20"/>
  <c r="DK867" i="20"/>
  <c r="DL868" i="20"/>
  <c r="DM868" i="20"/>
  <c r="DK868" i="20"/>
  <c r="GJ52" i="20"/>
  <c r="FU871" i="20"/>
  <c r="FU873" i="20"/>
  <c r="FU872" i="20"/>
  <c r="FT871" i="20"/>
  <c r="FT873" i="20"/>
  <c r="FT872" i="20"/>
  <c r="FS871" i="20"/>
  <c r="FS873" i="20"/>
  <c r="FS872" i="20"/>
  <c r="Z824" i="20"/>
  <c r="Z823" i="20"/>
  <c r="Z822" i="20"/>
  <c r="C1145" i="20"/>
  <c r="O1062" i="20"/>
  <c r="A1254" i="20"/>
  <c r="M1227" i="20"/>
  <c r="C1146" i="20"/>
  <c r="O1067" i="20"/>
  <c r="Z914" i="20"/>
  <c r="Z913" i="20"/>
  <c r="Z912" i="20"/>
  <c r="AM529" i="20"/>
  <c r="H530" i="20" s="1"/>
  <c r="AM528" i="20"/>
  <c r="H529" i="20" s="1"/>
  <c r="AM527" i="20"/>
  <c r="H528" i="20" s="1"/>
  <c r="Z769" i="20"/>
  <c r="Z768" i="20"/>
  <c r="Z767" i="20"/>
  <c r="AG579" i="20"/>
  <c r="AG578" i="20"/>
  <c r="AG577" i="20"/>
  <c r="EJ472" i="20"/>
  <c r="G473" i="20"/>
  <c r="AV877" i="20" a="1"/>
  <c r="AG694" i="20"/>
  <c r="AG693" i="20"/>
  <c r="AG692" i="20"/>
  <c r="Z937" i="20" a="1"/>
  <c r="A1150" i="20"/>
  <c r="M1087" i="20"/>
  <c r="AJ1103" i="20"/>
  <c r="AI1103" i="20"/>
  <c r="AK1102" i="20"/>
  <c r="AJ1102" i="20"/>
  <c r="AI1102" i="20"/>
  <c r="AK1104" i="20"/>
  <c r="AJ1104" i="20"/>
  <c r="AI1104" i="20"/>
  <c r="AK1103" i="20"/>
  <c r="AS963" i="20"/>
  <c r="W962" i="20"/>
  <c r="AR963" i="20"/>
  <c r="X963" i="20"/>
  <c r="AT962" i="20"/>
  <c r="V962" i="20"/>
  <c r="W963" i="20"/>
  <c r="AS962" i="20"/>
  <c r="AT964" i="20"/>
  <c r="V963" i="20"/>
  <c r="AR962" i="20"/>
  <c r="AS964" i="20"/>
  <c r="AR964" i="20"/>
  <c r="X964" i="20"/>
  <c r="W964" i="20"/>
  <c r="V964" i="20"/>
  <c r="AT963" i="20"/>
  <c r="X962" i="20"/>
  <c r="CV1012" i="20"/>
  <c r="DL917" i="20"/>
  <c r="EX916" i="20"/>
  <c r="DK918" i="20"/>
  <c r="DK916" i="20"/>
  <c r="DM918" i="20"/>
  <c r="DL916" i="20"/>
  <c r="DM916" i="20"/>
  <c r="DM917" i="20"/>
  <c r="DL918" i="20"/>
  <c r="DK917" i="20"/>
  <c r="C1157" i="20"/>
  <c r="O1122" i="20"/>
  <c r="AV943" i="20"/>
  <c r="AV942" i="20"/>
  <c r="AV944" i="20"/>
  <c r="FT938" i="20"/>
  <c r="FS938" i="20"/>
  <c r="FU937" i="20"/>
  <c r="FT937" i="20"/>
  <c r="FU936" i="20"/>
  <c r="FS937" i="20"/>
  <c r="FT936" i="20"/>
  <c r="FS936" i="20"/>
  <c r="FU938" i="20"/>
  <c r="B1242" i="20"/>
  <c r="N1167" i="20"/>
  <c r="V1114" i="20"/>
  <c r="AT1114" i="20"/>
  <c r="AS1114" i="20"/>
  <c r="AR1114" i="20"/>
  <c r="X1114" i="20"/>
  <c r="W1114" i="20"/>
  <c r="AT1113" i="20"/>
  <c r="AR1112" i="20"/>
  <c r="AS1113" i="20"/>
  <c r="AR1113" i="20"/>
  <c r="X1113" i="20"/>
  <c r="W1113" i="20"/>
  <c r="V1113" i="20"/>
  <c r="X1112" i="20"/>
  <c r="W1112" i="20"/>
  <c r="AT1112" i="20"/>
  <c r="V1112" i="20"/>
  <c r="AS1112" i="20"/>
  <c r="AS1003" i="20"/>
  <c r="X1002" i="20"/>
  <c r="AR1003" i="20"/>
  <c r="X1003" i="20"/>
  <c r="W1002" i="20"/>
  <c r="AT1004" i="20"/>
  <c r="W1003" i="20"/>
  <c r="AT1002" i="20"/>
  <c r="V1002" i="20"/>
  <c r="AS1004" i="20"/>
  <c r="V1003" i="20"/>
  <c r="AS1002" i="20"/>
  <c r="AR1004" i="20"/>
  <c r="X1004" i="20"/>
  <c r="AR1002" i="20"/>
  <c r="W1004" i="20"/>
  <c r="V1004" i="20"/>
  <c r="AT1003" i="20"/>
  <c r="A1149" i="20"/>
  <c r="M1082" i="20"/>
  <c r="A1250" i="20"/>
  <c r="M1207" i="20"/>
  <c r="Z944" i="20"/>
  <c r="Z943" i="20"/>
  <c r="Z942" i="20"/>
  <c r="Q557" i="20" a="1"/>
  <c r="G574" i="20"/>
  <c r="AV949" i="20"/>
  <c r="AV948" i="20"/>
  <c r="AV947" i="20"/>
  <c r="Z1017" i="20" a="1"/>
  <c r="BX1268" i="20"/>
  <c r="FX1171" i="20"/>
  <c r="EJ307" i="20"/>
  <c r="G308" i="20"/>
  <c r="AW717" i="20" a="1"/>
  <c r="AM569" i="20"/>
  <c r="H570" i="20" s="1"/>
  <c r="AM568" i="20"/>
  <c r="H569" i="20" s="1"/>
  <c r="AM567" i="20"/>
  <c r="H568" i="20" s="1"/>
  <c r="CV1052" i="20"/>
  <c r="DM958" i="20"/>
  <c r="DM956" i="20"/>
  <c r="DL956" i="20"/>
  <c r="DK956" i="20"/>
  <c r="EX956" i="20"/>
  <c r="DM957" i="20"/>
  <c r="DL958" i="20"/>
  <c r="DK958" i="20"/>
  <c r="DK957" i="20"/>
  <c r="DL957" i="20"/>
  <c r="Q534" i="20"/>
  <c r="Q533" i="20"/>
  <c r="Q532" i="20"/>
  <c r="Z948" i="20"/>
  <c r="Z947" i="20"/>
  <c r="Z949" i="20"/>
  <c r="A1249" i="20"/>
  <c r="M1202" i="20"/>
  <c r="AM662" i="20" a="1"/>
  <c r="B1148" i="20"/>
  <c r="N1077" i="20"/>
  <c r="A1237" i="20"/>
  <c r="M1142" i="20"/>
  <c r="AE1138" i="20"/>
  <c r="AD1137" i="20"/>
  <c r="AE1137" i="20"/>
  <c r="AD1138" i="20"/>
  <c r="AC1138" i="20"/>
  <c r="AC1139" i="20"/>
  <c r="AD1139" i="20"/>
  <c r="AE1139" i="20"/>
  <c r="AC1137" i="20"/>
  <c r="CV1093" i="20"/>
  <c r="DM998" i="20"/>
  <c r="DM997" i="20"/>
  <c r="DL997" i="20"/>
  <c r="DK997" i="20"/>
  <c r="EX997" i="20"/>
  <c r="DK999" i="20"/>
  <c r="DL999" i="20"/>
  <c r="DM999" i="20"/>
  <c r="DK998" i="20"/>
  <c r="DL998" i="20"/>
  <c r="G538" i="20"/>
  <c r="GJ84" i="20"/>
  <c r="AG628" i="20"/>
  <c r="AG627" i="20"/>
  <c r="AG629" i="20"/>
  <c r="AG838" i="20"/>
  <c r="AG837" i="20"/>
  <c r="AG839" i="20"/>
  <c r="AG587" i="20"/>
  <c r="AG589" i="20"/>
  <c r="AG588" i="20"/>
  <c r="AI1034" i="20"/>
  <c r="AK1033" i="20"/>
  <c r="AJ1033" i="20"/>
  <c r="AK1032" i="20"/>
  <c r="AK1034" i="20"/>
  <c r="AI1033" i="20"/>
  <c r="AJ1032" i="20"/>
  <c r="AJ1034" i="20"/>
  <c r="AI1032" i="20"/>
  <c r="AS983" i="20"/>
  <c r="X982" i="20"/>
  <c r="AR983" i="20"/>
  <c r="X983" i="20"/>
  <c r="W982" i="20"/>
  <c r="AT984" i="20"/>
  <c r="W983" i="20"/>
  <c r="AT982" i="20"/>
  <c r="V982" i="20"/>
  <c r="AS984" i="20"/>
  <c r="V983" i="20"/>
  <c r="AS982" i="20"/>
  <c r="AR984" i="20"/>
  <c r="X984" i="20"/>
  <c r="AR982" i="20"/>
  <c r="W984" i="20"/>
  <c r="V984" i="20"/>
  <c r="AT983" i="20"/>
  <c r="EJ522" i="20"/>
  <c r="G523" i="20"/>
  <c r="AE1062" i="20"/>
  <c r="AD1062" i="20"/>
  <c r="AE1063" i="20"/>
  <c r="AD1064" i="20"/>
  <c r="AD1063" i="20"/>
  <c r="AC1063" i="20"/>
  <c r="AE1064" i="20"/>
  <c r="AC1062" i="20"/>
  <c r="AC1064" i="20"/>
  <c r="FO827" i="20"/>
  <c r="FO825" i="20"/>
  <c r="FM825" i="20"/>
  <c r="FM826" i="20"/>
  <c r="FN827" i="20"/>
  <c r="FM827" i="20"/>
  <c r="FN826" i="20"/>
  <c r="FO826" i="20"/>
  <c r="FN825" i="20"/>
  <c r="AG832" i="20" a="1"/>
  <c r="A1157" i="20"/>
  <c r="M1122" i="20"/>
  <c r="FT948" i="20"/>
  <c r="FS948" i="20"/>
  <c r="FU947" i="20"/>
  <c r="FT947" i="20"/>
  <c r="FS947" i="20"/>
  <c r="FU946" i="20"/>
  <c r="FT946" i="20"/>
  <c r="FS946" i="20"/>
  <c r="FU948" i="20"/>
  <c r="FU832" i="20"/>
  <c r="FU831" i="20"/>
  <c r="FU830" i="20"/>
  <c r="FT832" i="20"/>
  <c r="FT831" i="20"/>
  <c r="FT830" i="20"/>
  <c r="FS832" i="20"/>
  <c r="FS831" i="20"/>
  <c r="FS830" i="20"/>
  <c r="V1089" i="20"/>
  <c r="AR1088" i="20"/>
  <c r="X1088" i="20"/>
  <c r="W1088" i="20"/>
  <c r="V1088" i="20"/>
  <c r="X1087" i="20"/>
  <c r="W1087" i="20"/>
  <c r="AT1089" i="20"/>
  <c r="AT1087" i="20"/>
  <c r="V1087" i="20"/>
  <c r="AS1089" i="20"/>
  <c r="AS1087" i="20"/>
  <c r="AR1089" i="20"/>
  <c r="X1089" i="20"/>
  <c r="AT1088" i="20"/>
  <c r="AR1087" i="20"/>
  <c r="W1089" i="20"/>
  <c r="AS1088" i="20"/>
  <c r="CU1073" i="20"/>
  <c r="DS977" i="20"/>
  <c r="DS979" i="20"/>
  <c r="DS978" i="20"/>
  <c r="DR977" i="20"/>
  <c r="DR979" i="20"/>
  <c r="DR978" i="20"/>
  <c r="DQ977" i="20"/>
  <c r="DQ979" i="20"/>
  <c r="DQ978" i="20"/>
  <c r="EW977" i="20"/>
  <c r="EK292" i="20"/>
  <c r="EK290" i="20"/>
  <c r="EK291" i="20"/>
  <c r="AG697" i="20" a="1"/>
  <c r="V1009" i="20"/>
  <c r="AT1008" i="20"/>
  <c r="AS1008" i="20"/>
  <c r="X1007" i="20"/>
  <c r="AR1008" i="20"/>
  <c r="X1008" i="20"/>
  <c r="W1007" i="20"/>
  <c r="AT1009" i="20"/>
  <c r="W1008" i="20"/>
  <c r="AT1007" i="20"/>
  <c r="V1007" i="20"/>
  <c r="AS1009" i="20"/>
  <c r="V1008" i="20"/>
  <c r="AS1007" i="20"/>
  <c r="AR1009" i="20"/>
  <c r="X1009" i="20"/>
  <c r="AR1007" i="20"/>
  <c r="W1009" i="20"/>
  <c r="Q484" i="20"/>
  <c r="Q483" i="20"/>
  <c r="Q482" i="20"/>
  <c r="FO897" i="20"/>
  <c r="FN897" i="20"/>
  <c r="FN896" i="20"/>
  <c r="FO898" i="20"/>
  <c r="FM896" i="20"/>
  <c r="FM897" i="20"/>
  <c r="FM898" i="20"/>
  <c r="FN898" i="20"/>
  <c r="FO896" i="20"/>
  <c r="AV824" i="20"/>
  <c r="AV823" i="20"/>
  <c r="AV822" i="20"/>
  <c r="AW649" i="20"/>
  <c r="AW648" i="20"/>
  <c r="AW647" i="20"/>
  <c r="Q553" i="20"/>
  <c r="Q552" i="20"/>
  <c r="Q554" i="20"/>
  <c r="BL69" i="20"/>
  <c r="Q762" i="20" a="1"/>
  <c r="AV1044" i="20"/>
  <c r="AV1043" i="20"/>
  <c r="AV1042" i="20"/>
  <c r="AE998" i="20"/>
  <c r="AD998" i="20"/>
  <c r="AC999" i="20"/>
  <c r="AC997" i="20"/>
  <c r="AD999" i="20"/>
  <c r="AD997" i="20"/>
  <c r="AE997" i="20"/>
  <c r="AE999" i="20"/>
  <c r="AC998" i="20"/>
  <c r="AV952" i="20"/>
  <c r="AV954" i="20"/>
  <c r="AV953" i="20"/>
  <c r="BW1161" i="20"/>
  <c r="FB1064" i="20"/>
  <c r="AV883" i="20"/>
  <c r="AV882" i="20"/>
  <c r="AV884" i="20"/>
  <c r="AV938" i="20"/>
  <c r="AV937" i="20"/>
  <c r="AV939" i="20"/>
  <c r="Q459" i="20"/>
  <c r="G460" i="20" s="1"/>
  <c r="Q458" i="20"/>
  <c r="Q457" i="20"/>
  <c r="A1248" i="20"/>
  <c r="M1197" i="20"/>
  <c r="C1144" i="20"/>
  <c r="O1057" i="20"/>
  <c r="AD959" i="20"/>
  <c r="AE959" i="20"/>
  <c r="AC958" i="20"/>
  <c r="AE957" i="20"/>
  <c r="AE958" i="20"/>
  <c r="AC957" i="20"/>
  <c r="AD958" i="20"/>
  <c r="AC959" i="20"/>
  <c r="AD957" i="20"/>
  <c r="C1250" i="20"/>
  <c r="O1207" i="20"/>
  <c r="C1152" i="20"/>
  <c r="O1097" i="20"/>
  <c r="FU913" i="20"/>
  <c r="FT913" i="20"/>
  <c r="FU912" i="20"/>
  <c r="FU911" i="20"/>
  <c r="FS913" i="20"/>
  <c r="FT912" i="20"/>
  <c r="FT911" i="20"/>
  <c r="FS912" i="20"/>
  <c r="FS911" i="20"/>
  <c r="EK360" i="20"/>
  <c r="EK362" i="20"/>
  <c r="EK361" i="20"/>
  <c r="AV784" i="20"/>
  <c r="AV783" i="20"/>
  <c r="AV782" i="20"/>
  <c r="G575" i="20"/>
  <c r="BW1160" i="20"/>
  <c r="FB1063" i="20"/>
  <c r="Z977" i="20"/>
  <c r="Z979" i="20"/>
  <c r="Z978" i="20"/>
  <c r="AG789" i="20"/>
  <c r="AG788" i="20"/>
  <c r="AG787" i="20"/>
  <c r="FU826" i="20"/>
  <c r="FU825" i="20"/>
  <c r="FU827" i="20"/>
  <c r="FT826" i="20"/>
  <c r="FT825" i="20"/>
  <c r="FT827" i="20"/>
  <c r="FS826" i="20"/>
  <c r="FS825" i="20"/>
  <c r="FS827" i="20"/>
  <c r="CU1017" i="20"/>
  <c r="EW921" i="20"/>
  <c r="DS922" i="20"/>
  <c r="DR922" i="20"/>
  <c r="DS923" i="20"/>
  <c r="DQ922" i="20"/>
  <c r="DS921" i="20"/>
  <c r="DR923" i="20"/>
  <c r="DR921" i="20"/>
  <c r="DQ923" i="20"/>
  <c r="DQ921" i="20"/>
  <c r="Z929" i="20"/>
  <c r="Z928" i="20"/>
  <c r="Z927" i="20"/>
  <c r="AR1014" i="20"/>
  <c r="X1014" i="20"/>
  <c r="AR1012" i="20"/>
  <c r="W1014" i="20"/>
  <c r="V1014" i="20"/>
  <c r="AT1013" i="20"/>
  <c r="AS1013" i="20"/>
  <c r="X1012" i="20"/>
  <c r="AR1013" i="20"/>
  <c r="X1013" i="20"/>
  <c r="W1012" i="20"/>
  <c r="AT1014" i="20"/>
  <c r="W1013" i="20"/>
  <c r="AT1012" i="20"/>
  <c r="V1012" i="20"/>
  <c r="AS1014" i="20"/>
  <c r="V1013" i="20"/>
  <c r="AS1012" i="20"/>
  <c r="FO792" i="20"/>
  <c r="FN791" i="20"/>
  <c r="FN790" i="20"/>
  <c r="FN792" i="20"/>
  <c r="FM792" i="20"/>
  <c r="FM791" i="20"/>
  <c r="FO791" i="20"/>
  <c r="FM790" i="20"/>
  <c r="FO790" i="20"/>
  <c r="FU801" i="20"/>
  <c r="FU800" i="20"/>
  <c r="FU802" i="20"/>
  <c r="FT801" i="20"/>
  <c r="FT800" i="20"/>
  <c r="FT802" i="20"/>
  <c r="FS801" i="20"/>
  <c r="FS800" i="20"/>
  <c r="FS802" i="20"/>
  <c r="AI974" i="20"/>
  <c r="AI973" i="20"/>
  <c r="AK972" i="20"/>
  <c r="AJ972" i="20"/>
  <c r="AI972" i="20"/>
  <c r="AK974" i="20"/>
  <c r="AK973" i="20"/>
  <c r="AJ974" i="20"/>
  <c r="AJ973" i="20"/>
  <c r="B1255" i="20"/>
  <c r="N1232" i="20"/>
  <c r="AW584" i="20"/>
  <c r="AW583" i="20"/>
  <c r="AW582" i="20"/>
  <c r="AM659" i="20"/>
  <c r="H660" i="20" s="1"/>
  <c r="G539" i="20"/>
  <c r="AG804" i="20"/>
  <c r="AG803" i="20"/>
  <c r="AG802" i="20"/>
  <c r="AD1102" i="20"/>
  <c r="AC1102" i="20"/>
  <c r="AD1103" i="20"/>
  <c r="AE1103" i="20"/>
  <c r="AC1104" i="20"/>
  <c r="AD1104" i="20"/>
  <c r="AE1102" i="20"/>
  <c r="AE1104" i="20"/>
  <c r="AC1103" i="20"/>
  <c r="A1158" i="20"/>
  <c r="M1127" i="20"/>
  <c r="C1148" i="20"/>
  <c r="O1077" i="20"/>
  <c r="AW834" i="20"/>
  <c r="AW833" i="20"/>
  <c r="AW832" i="20"/>
  <c r="G524" i="20"/>
  <c r="EJ523" i="20"/>
  <c r="EK523" i="20" s="1"/>
  <c r="G614" i="20"/>
  <c r="AM554" i="20"/>
  <c r="H555" i="20" s="1"/>
  <c r="AM553" i="20"/>
  <c r="H554" i="20" s="1"/>
  <c r="AM552" i="20"/>
  <c r="H553" i="20" s="1"/>
  <c r="FU837" i="20"/>
  <c r="FU835" i="20"/>
  <c r="FT837" i="20"/>
  <c r="FU836" i="20"/>
  <c r="FT835" i="20"/>
  <c r="FS837" i="20"/>
  <c r="FT836" i="20"/>
  <c r="FS835" i="20"/>
  <c r="FS836" i="20"/>
  <c r="B1240" i="20"/>
  <c r="N1157" i="20"/>
  <c r="AM669" i="20"/>
  <c r="H670" i="20" s="1"/>
  <c r="AM668" i="20"/>
  <c r="H669" i="20" s="1"/>
  <c r="AM667" i="20"/>
  <c r="H668" i="20" s="1"/>
  <c r="Z997" i="20" a="1"/>
  <c r="Q607" i="20"/>
  <c r="G608" i="20" s="1"/>
  <c r="Q609" i="20"/>
  <c r="Q608" i="20"/>
  <c r="C95" i="20"/>
  <c r="C94" i="20"/>
  <c r="C93" i="20"/>
  <c r="C92" i="20"/>
  <c r="C91" i="20"/>
  <c r="C90" i="20"/>
  <c r="AE1004" i="20"/>
  <c r="AD1002" i="20"/>
  <c r="AC1002" i="20"/>
  <c r="AE1003" i="20"/>
  <c r="AC1004" i="20"/>
  <c r="AD1003" i="20"/>
  <c r="AE1002" i="20"/>
  <c r="AD1004" i="20"/>
  <c r="AC1003" i="20"/>
  <c r="AK1064" i="20"/>
  <c r="AJ1064" i="20"/>
  <c r="AK1063" i="20"/>
  <c r="AK1062" i="20"/>
  <c r="AI1064" i="20"/>
  <c r="AJ1063" i="20"/>
  <c r="AJ1062" i="20"/>
  <c r="AI1063" i="20"/>
  <c r="AI1062" i="20"/>
  <c r="Q642" i="20" a="1"/>
  <c r="C1245" i="20"/>
  <c r="O1182" i="20"/>
  <c r="AW692" i="20"/>
  <c r="AW694" i="20"/>
  <c r="AW693" i="20"/>
  <c r="FO796" i="20"/>
  <c r="FO795" i="20"/>
  <c r="FM796" i="20"/>
  <c r="FN795" i="20"/>
  <c r="FN797" i="20"/>
  <c r="FO797" i="20"/>
  <c r="FN796" i="20"/>
  <c r="FM797" i="20"/>
  <c r="FM795" i="20"/>
  <c r="C1153" i="20"/>
  <c r="O1102" i="20"/>
  <c r="FO785" i="20"/>
  <c r="FN785" i="20"/>
  <c r="FN786" i="20"/>
  <c r="FM785" i="20"/>
  <c r="FO787" i="20"/>
  <c r="FO786" i="20"/>
  <c r="FM786" i="20"/>
  <c r="FN787" i="20"/>
  <c r="FM787" i="20"/>
  <c r="EJ452" i="20"/>
  <c r="Z992" i="20" a="1"/>
  <c r="G433" i="20"/>
  <c r="EJ432" i="20"/>
  <c r="AV922" i="20"/>
  <c r="AV924" i="20"/>
  <c r="AV923" i="20"/>
  <c r="AM657" i="20" l="1"/>
  <c r="H658" i="20" s="1"/>
  <c r="AM642" i="20"/>
  <c r="H643" i="20" s="1"/>
  <c r="AW748" i="20"/>
  <c r="AM643" i="20"/>
  <c r="H644" i="20" s="1"/>
  <c r="EK504" i="20"/>
  <c r="AG897" i="20" a="1"/>
  <c r="AW952" i="20" a="1"/>
  <c r="AW952" i="20" s="1"/>
  <c r="Q582" i="20" a="1"/>
  <c r="Q584" i="20" s="1"/>
  <c r="G585" i="20" s="1"/>
  <c r="AM638" i="20"/>
  <c r="AM637" i="20"/>
  <c r="H638" i="20" s="1"/>
  <c r="AM639" i="20"/>
  <c r="AG842" i="20"/>
  <c r="Q842" i="20" s="1" a="1"/>
  <c r="AM627" i="20" a="1"/>
  <c r="AW677" i="20"/>
  <c r="AW678" i="20"/>
  <c r="AG922" i="20" a="1"/>
  <c r="AG924" i="20" s="1"/>
  <c r="AW857" i="20" a="1"/>
  <c r="AW789" i="20"/>
  <c r="AW788" i="20"/>
  <c r="AW787" i="20"/>
  <c r="EK448" i="20"/>
  <c r="AG798" i="20"/>
  <c r="Q508" i="20"/>
  <c r="G509" i="20" s="1"/>
  <c r="Q507" i="20"/>
  <c r="G508" i="20" s="1"/>
  <c r="Q509" i="20"/>
  <c r="G510" i="20" s="1"/>
  <c r="AG772" i="20" a="1"/>
  <c r="AG774" i="20" s="1"/>
  <c r="AW763" i="20"/>
  <c r="AW764" i="20"/>
  <c r="EK468" i="20"/>
  <c r="EJ562" i="20"/>
  <c r="EK564" i="20" s="1"/>
  <c r="EK544" i="20"/>
  <c r="Q712" i="20" a="1"/>
  <c r="Q712" i="20" s="1"/>
  <c r="G713" i="20" s="1"/>
  <c r="AM852" i="20"/>
  <c r="H853" i="20" s="1"/>
  <c r="AM853" i="20"/>
  <c r="H854" i="20" s="1"/>
  <c r="AW827" i="20"/>
  <c r="AW828" i="20"/>
  <c r="EK543" i="20"/>
  <c r="AG722" i="20"/>
  <c r="AW809" i="20"/>
  <c r="EK403" i="20"/>
  <c r="AG784" i="20"/>
  <c r="Q782" i="20" s="1" a="1"/>
  <c r="H513" i="20"/>
  <c r="EJ512" i="20"/>
  <c r="H515" i="20"/>
  <c r="EJ514" i="20"/>
  <c r="AM702" i="20" a="1"/>
  <c r="AM704" i="20" s="1"/>
  <c r="H705" i="20" s="1"/>
  <c r="AW817" i="20" a="1"/>
  <c r="AW818" i="20" s="1"/>
  <c r="Q702" i="20" a="1"/>
  <c r="Q704" i="20" s="1"/>
  <c r="EK417" i="20"/>
  <c r="EK416" i="20"/>
  <c r="EK418" i="20"/>
  <c r="Q632" i="20" a="1"/>
  <c r="AG723" i="20"/>
  <c r="Q722" i="20" s="1" a="1"/>
  <c r="Q722" i="20" s="1"/>
  <c r="G723" i="20" s="1"/>
  <c r="AW808" i="20"/>
  <c r="AW802" i="20"/>
  <c r="AM802" i="20" s="1" a="1"/>
  <c r="AW803" i="20"/>
  <c r="AM487" i="20"/>
  <c r="H488" i="20" s="1"/>
  <c r="DV487" i="20" s="1"/>
  <c r="AM573" i="20"/>
  <c r="AM574" i="20"/>
  <c r="EK336" i="20"/>
  <c r="EK335" i="20"/>
  <c r="AM702" i="20"/>
  <c r="H703" i="20" s="1"/>
  <c r="Q827" i="20" a="1"/>
  <c r="Q828" i="20" s="1"/>
  <c r="G829" i="20" s="1"/>
  <c r="AM607" i="20"/>
  <c r="H608" i="20" s="1"/>
  <c r="AM608" i="20"/>
  <c r="H609" i="20" s="1"/>
  <c r="EJ618" i="20"/>
  <c r="EK619" i="20" s="1"/>
  <c r="AM709" i="20"/>
  <c r="H710" i="20" s="1"/>
  <c r="AM708" i="20"/>
  <c r="H709" i="20" s="1"/>
  <c r="AM707" i="20"/>
  <c r="H708" i="20" s="1"/>
  <c r="AG977" i="20" a="1"/>
  <c r="AG977" i="20" s="1"/>
  <c r="AG822" i="20" a="1"/>
  <c r="AG823" i="20" s="1"/>
  <c r="Z1027" i="20" a="1"/>
  <c r="G619" i="20"/>
  <c r="AW792" i="20" a="1"/>
  <c r="AW937" i="20" a="1"/>
  <c r="AW939" i="20" s="1"/>
  <c r="Q692" i="20" a="1"/>
  <c r="AG912" i="20" a="1"/>
  <c r="AG914" i="20" s="1"/>
  <c r="AM757" i="20" a="1"/>
  <c r="AM759" i="20" s="1"/>
  <c r="H760" i="20" s="1"/>
  <c r="AW697" i="20"/>
  <c r="AM832" i="20" a="1"/>
  <c r="AM834" i="20" s="1"/>
  <c r="H835" i="20" s="1"/>
  <c r="AW698" i="20"/>
  <c r="AG927" i="20" a="1"/>
  <c r="AG929" i="20" s="1"/>
  <c r="AG767" i="20" a="1"/>
  <c r="AG767" i="20" s="1"/>
  <c r="AG854" i="20"/>
  <c r="AW1042" i="20" a="1"/>
  <c r="AW1044" i="20" s="1"/>
  <c r="EJ437" i="20"/>
  <c r="EK438" i="20" s="1"/>
  <c r="AG852" i="20"/>
  <c r="B93" i="20"/>
  <c r="F98" i="20" s="1"/>
  <c r="F188" i="20" s="1"/>
  <c r="Z1032" i="20" a="1"/>
  <c r="Z1034" i="20" s="1"/>
  <c r="Q672" i="20" a="1"/>
  <c r="Z1072" i="20" a="1"/>
  <c r="Z1074" i="20" s="1"/>
  <c r="AM652" i="20" a="1"/>
  <c r="Q622" i="20" a="1"/>
  <c r="Q624" i="20" s="1"/>
  <c r="AW822" i="20" a="1"/>
  <c r="AV1002" i="20" a="1"/>
  <c r="AV1004" i="20" s="1"/>
  <c r="Z1112" i="20" a="1"/>
  <c r="Z1114" i="20" s="1"/>
  <c r="Q592" i="20" a="1"/>
  <c r="Q594" i="20" s="1"/>
  <c r="AV1027" i="20" a="1"/>
  <c r="AV967" i="20" a="1"/>
  <c r="AV1092" i="20" a="1"/>
  <c r="AV1093" i="20" s="1"/>
  <c r="AM592" i="20" a="1"/>
  <c r="AG807" i="20"/>
  <c r="AG808" i="20"/>
  <c r="Q807" i="20" s="1" a="1"/>
  <c r="AM692" i="20" a="1"/>
  <c r="AM692" i="20" s="1"/>
  <c r="H693" i="20" s="1"/>
  <c r="AW812" i="20" a="1"/>
  <c r="AW814" i="20" s="1"/>
  <c r="Q652" i="20" a="1"/>
  <c r="Q654" i="20" s="1"/>
  <c r="Q707" i="20" a="1"/>
  <c r="EJ572" i="20"/>
  <c r="EK452" i="20"/>
  <c r="EK451" i="20"/>
  <c r="A78" i="20"/>
  <c r="B77" i="20"/>
  <c r="B91" i="20"/>
  <c r="E99" i="20" s="1"/>
  <c r="E189" i="20" s="1"/>
  <c r="Z999" i="20"/>
  <c r="Z998" i="20"/>
  <c r="Z997" i="20"/>
  <c r="AI1129" i="20"/>
  <c r="AK1128" i="20"/>
  <c r="AJ1128" i="20"/>
  <c r="AI1128" i="20"/>
  <c r="AK1127" i="20"/>
  <c r="AK1129" i="20"/>
  <c r="AJ1127" i="20"/>
  <c r="AJ1129" i="20"/>
  <c r="AI1127" i="20"/>
  <c r="Q787" i="20" a="1"/>
  <c r="C1345" i="20"/>
  <c r="O1302" i="20"/>
  <c r="G458" i="20"/>
  <c r="EJ457" i="20"/>
  <c r="G485" i="20"/>
  <c r="EJ484" i="20"/>
  <c r="Z1007" i="20" a="1"/>
  <c r="AG834" i="20"/>
  <c r="AG833" i="20"/>
  <c r="AG832" i="20"/>
  <c r="A1332" i="20"/>
  <c r="M1237" i="20"/>
  <c r="CV1148" i="20"/>
  <c r="DM1052" i="20"/>
  <c r="DL1052" i="20"/>
  <c r="DK1052" i="20"/>
  <c r="EX1052" i="20"/>
  <c r="DK1053" i="20"/>
  <c r="DM1054" i="20"/>
  <c r="DK1054" i="20"/>
  <c r="DM1053" i="20"/>
  <c r="DL1053" i="20"/>
  <c r="DL1054" i="20"/>
  <c r="BX1364" i="20"/>
  <c r="FX1267" i="20"/>
  <c r="AV879" i="20"/>
  <c r="AV878" i="20"/>
  <c r="AV877" i="20"/>
  <c r="Q717" i="20" a="1"/>
  <c r="CV1224" i="20"/>
  <c r="DM1128" i="20"/>
  <c r="EX1128" i="20"/>
  <c r="DK1130" i="20"/>
  <c r="DL1129" i="20"/>
  <c r="DM1130" i="20"/>
  <c r="DL1128" i="20"/>
  <c r="DM1129" i="20"/>
  <c r="DK1128" i="20"/>
  <c r="DK1129" i="20"/>
  <c r="DL1130" i="20"/>
  <c r="CU1154" i="20"/>
  <c r="DS1059" i="20"/>
  <c r="DS1060" i="20"/>
  <c r="DR1059" i="20"/>
  <c r="DR1060" i="20"/>
  <c r="DQ1059" i="20"/>
  <c r="DS1058" i="20"/>
  <c r="DQ1060" i="20"/>
  <c r="DR1058" i="20"/>
  <c r="EW1058" i="20"/>
  <c r="DQ1058" i="20"/>
  <c r="AV972" i="20" a="1"/>
  <c r="C1350" i="20"/>
  <c r="O1327" i="20"/>
  <c r="FS1098" i="20"/>
  <c r="FU1100" i="20"/>
  <c r="FT1100" i="20"/>
  <c r="FS1100" i="20"/>
  <c r="FU1099" i="20"/>
  <c r="FT1099" i="20"/>
  <c r="FU1098" i="20"/>
  <c r="FS1099" i="20"/>
  <c r="FT1098" i="20"/>
  <c r="AW684" i="20"/>
  <c r="AW683" i="20"/>
  <c r="AW682" i="20"/>
  <c r="AV934" i="20"/>
  <c r="AV933" i="20"/>
  <c r="AV932" i="20"/>
  <c r="C1253" i="20"/>
  <c r="O1222" i="20"/>
  <c r="AV1082" i="20" a="1"/>
  <c r="CV1194" i="20"/>
  <c r="DM1098" i="20"/>
  <c r="DK1098" i="20"/>
  <c r="EX1098" i="20"/>
  <c r="DK1099" i="20"/>
  <c r="DM1100" i="20"/>
  <c r="DL1098" i="20"/>
  <c r="DK1100" i="20"/>
  <c r="DM1099" i="20"/>
  <c r="DL1099" i="20"/>
  <c r="DL1100" i="20"/>
  <c r="BX1348" i="20"/>
  <c r="FX1251" i="20"/>
  <c r="Q743" i="20"/>
  <c r="G744" i="20" s="1"/>
  <c r="Q742" i="20"/>
  <c r="G743" i="20" s="1"/>
  <c r="Q744" i="20"/>
  <c r="Z1137" i="20" a="1"/>
  <c r="AV994" i="20"/>
  <c r="AV993" i="20"/>
  <c r="AV992" i="20"/>
  <c r="CV1073" i="20"/>
  <c r="DM977" i="20"/>
  <c r="DL977" i="20"/>
  <c r="DK977" i="20"/>
  <c r="EX977" i="20"/>
  <c r="DM979" i="20"/>
  <c r="DL979" i="20"/>
  <c r="DK978" i="20"/>
  <c r="DK979" i="20"/>
  <c r="DM978" i="20"/>
  <c r="DL978" i="20"/>
  <c r="CU1083" i="20"/>
  <c r="DQ987" i="20"/>
  <c r="EW987" i="20"/>
  <c r="DS988" i="20"/>
  <c r="DR988" i="20"/>
  <c r="DQ988" i="20"/>
  <c r="DS989" i="20"/>
  <c r="DR989" i="20"/>
  <c r="DS987" i="20"/>
  <c r="DQ989" i="20"/>
  <c r="DR987" i="20"/>
  <c r="FO913" i="20"/>
  <c r="FN913" i="20"/>
  <c r="FN911" i="20"/>
  <c r="FN912" i="20"/>
  <c r="FO912" i="20"/>
  <c r="FO911" i="20"/>
  <c r="FM913" i="20"/>
  <c r="FM912" i="20"/>
  <c r="FM911" i="20"/>
  <c r="EJ529" i="20"/>
  <c r="G530" i="20"/>
  <c r="CU1164" i="20"/>
  <c r="DR1070" i="20"/>
  <c r="DS1068" i="20"/>
  <c r="DQ1070" i="20"/>
  <c r="DR1068" i="20"/>
  <c r="DS1069" i="20"/>
  <c r="DQ1068" i="20"/>
  <c r="DR1069" i="20"/>
  <c r="EW1068" i="20"/>
  <c r="DQ1069" i="20"/>
  <c r="DS1070" i="20"/>
  <c r="AG689" i="20"/>
  <c r="AG688" i="20"/>
  <c r="AG687" i="20"/>
  <c r="AD1127" i="20"/>
  <c r="AC1129" i="20"/>
  <c r="AE1127" i="20"/>
  <c r="AE1128" i="20"/>
  <c r="AC1127" i="20"/>
  <c r="AD1129" i="20"/>
  <c r="AD1128" i="20"/>
  <c r="AE1129" i="20"/>
  <c r="AC1128" i="20"/>
  <c r="Z1033" i="20"/>
  <c r="Z1032" i="20"/>
  <c r="EJ443" i="20"/>
  <c r="G444" i="20"/>
  <c r="FS1034" i="20"/>
  <c r="FT1033" i="20"/>
  <c r="FS1033" i="20"/>
  <c r="FU1032" i="20"/>
  <c r="FT1032" i="20"/>
  <c r="FS1032" i="20"/>
  <c r="FU1034" i="20"/>
  <c r="FT1034" i="20"/>
  <c r="FU1033" i="20"/>
  <c r="CV1083" i="20"/>
  <c r="EX987" i="20"/>
  <c r="DM988" i="20"/>
  <c r="DM987" i="20"/>
  <c r="DL987" i="20"/>
  <c r="DK987" i="20"/>
  <c r="DK988" i="20"/>
  <c r="DL988" i="20"/>
  <c r="DK989" i="20"/>
  <c r="DM989" i="20"/>
  <c r="DL989" i="20"/>
  <c r="AV1132" i="20" a="1"/>
  <c r="G760" i="20"/>
  <c r="AK1169" i="20"/>
  <c r="AK1168" i="20"/>
  <c r="AK1167" i="20"/>
  <c r="AJ1169" i="20"/>
  <c r="AJ1168" i="20"/>
  <c r="AJ1167" i="20"/>
  <c r="AI1169" i="20"/>
  <c r="AI1168" i="20"/>
  <c r="AI1167" i="20"/>
  <c r="CV1113" i="20"/>
  <c r="DM1018" i="20"/>
  <c r="DM1017" i="20"/>
  <c r="EX1017" i="20"/>
  <c r="DK1019" i="20"/>
  <c r="DL1019" i="20"/>
  <c r="DK1017" i="20"/>
  <c r="DK1018" i="20"/>
  <c r="DL1017" i="20"/>
  <c r="DM1019" i="20"/>
  <c r="DL1018" i="20"/>
  <c r="AM614" i="20"/>
  <c r="AM613" i="20"/>
  <c r="AM612" i="20"/>
  <c r="H613" i="20" s="1"/>
  <c r="EK463" i="20"/>
  <c r="EK423" i="20"/>
  <c r="H520" i="20"/>
  <c r="EJ519" i="20"/>
  <c r="B1343" i="20"/>
  <c r="N1292" i="20"/>
  <c r="V1109" i="20"/>
  <c r="AR1108" i="20"/>
  <c r="X1108" i="20"/>
  <c r="W1108" i="20"/>
  <c r="V1108" i="20"/>
  <c r="X1107" i="20"/>
  <c r="W1107" i="20"/>
  <c r="AT1109" i="20"/>
  <c r="AT1107" i="20"/>
  <c r="V1107" i="20"/>
  <c r="AS1109" i="20"/>
  <c r="AS1107" i="20"/>
  <c r="AR1109" i="20"/>
  <c r="X1109" i="20"/>
  <c r="AT1108" i="20"/>
  <c r="AR1107" i="20"/>
  <c r="W1109" i="20"/>
  <c r="AS1108" i="20"/>
  <c r="FM972" i="20"/>
  <c r="FN972" i="20"/>
  <c r="FM973" i="20"/>
  <c r="FN973" i="20"/>
  <c r="FO973" i="20"/>
  <c r="FO972" i="20"/>
  <c r="FO974" i="20"/>
  <c r="FM974" i="20"/>
  <c r="FN974" i="20"/>
  <c r="AD1053" i="20"/>
  <c r="AE1054" i="20"/>
  <c r="AE1053" i="20"/>
  <c r="AC1053" i="20"/>
  <c r="AC1052" i="20"/>
  <c r="AD1052" i="20"/>
  <c r="AC1054" i="20"/>
  <c r="AD1054" i="20"/>
  <c r="AE1052" i="20"/>
  <c r="BW1347" i="20"/>
  <c r="FB1250" i="20"/>
  <c r="BX1349" i="20"/>
  <c r="FX1252" i="20"/>
  <c r="BX1165" i="20"/>
  <c r="FX1068" i="20"/>
  <c r="AM833" i="20"/>
  <c r="H834" i="20" s="1"/>
  <c r="A1253" i="20"/>
  <c r="M1222" i="20"/>
  <c r="G459" i="20"/>
  <c r="EJ458" i="20"/>
  <c r="CU1169" i="20"/>
  <c r="DS1075" i="20"/>
  <c r="DR1075" i="20"/>
  <c r="DS1073" i="20"/>
  <c r="DQ1075" i="20"/>
  <c r="DR1073" i="20"/>
  <c r="DS1074" i="20"/>
  <c r="DQ1073" i="20"/>
  <c r="DR1074" i="20"/>
  <c r="EW1073" i="20"/>
  <c r="DQ1074" i="20"/>
  <c r="Z982" i="20" a="1"/>
  <c r="AD1078" i="20"/>
  <c r="AD1077" i="20"/>
  <c r="AC1078" i="20"/>
  <c r="AD1079" i="20"/>
  <c r="AE1078" i="20"/>
  <c r="AE1079" i="20"/>
  <c r="AC1077" i="20"/>
  <c r="AC1079" i="20"/>
  <c r="AE1077" i="20"/>
  <c r="AG894" i="20"/>
  <c r="AG893" i="20"/>
  <c r="AG892" i="20"/>
  <c r="AV1002" i="20"/>
  <c r="AG768" i="20"/>
  <c r="CV1058" i="20"/>
  <c r="DM963" i="20"/>
  <c r="DL962" i="20"/>
  <c r="DL963" i="20"/>
  <c r="EX962" i="20"/>
  <c r="DK962" i="20"/>
  <c r="DM962" i="20"/>
  <c r="DM964" i="20"/>
  <c r="DL964" i="20"/>
  <c r="DK963" i="20"/>
  <c r="DK964" i="20"/>
  <c r="EK342" i="20"/>
  <c r="EK340" i="20"/>
  <c r="EK341" i="20"/>
  <c r="AG729" i="20"/>
  <c r="AG728" i="20"/>
  <c r="AG727" i="20"/>
  <c r="CU1229" i="20"/>
  <c r="DQ1134" i="20"/>
  <c r="DS1135" i="20"/>
  <c r="DS1133" i="20"/>
  <c r="DR1135" i="20"/>
  <c r="DR1133" i="20"/>
  <c r="DQ1135" i="20"/>
  <c r="DQ1133" i="20"/>
  <c r="DS1134" i="20"/>
  <c r="EW1133" i="20"/>
  <c r="DR1134" i="20"/>
  <c r="FU888" i="20"/>
  <c r="FT888" i="20"/>
  <c r="FU887" i="20"/>
  <c r="FU886" i="20"/>
  <c r="FS888" i="20"/>
  <c r="FT887" i="20"/>
  <c r="FT886" i="20"/>
  <c r="FS887" i="20"/>
  <c r="FS886" i="20"/>
  <c r="Z1029" i="20"/>
  <c r="Z1028" i="20"/>
  <c r="Z1027" i="20"/>
  <c r="AV1029" i="20"/>
  <c r="AV1028" i="20"/>
  <c r="AV1027" i="20"/>
  <c r="AV864" i="20"/>
  <c r="AV863" i="20"/>
  <c r="AV862" i="20"/>
  <c r="FO926" i="20"/>
  <c r="FN926" i="20"/>
  <c r="FO927" i="20"/>
  <c r="FN927" i="20"/>
  <c r="FM928" i="20"/>
  <c r="FM926" i="20"/>
  <c r="FN928" i="20"/>
  <c r="FM927" i="20"/>
  <c r="FO928" i="20"/>
  <c r="AV967" i="20"/>
  <c r="AV969" i="20"/>
  <c r="AV968" i="20"/>
  <c r="FN1047" i="20"/>
  <c r="FM1047" i="20"/>
  <c r="FO1047" i="20"/>
  <c r="FO1049" i="20"/>
  <c r="FN1048" i="20"/>
  <c r="FO1048" i="20"/>
  <c r="FM1048" i="20"/>
  <c r="FN1049" i="20"/>
  <c r="FM1049" i="20"/>
  <c r="FU898" i="20"/>
  <c r="FT898" i="20"/>
  <c r="FU897" i="20"/>
  <c r="FU896" i="20"/>
  <c r="FS898" i="20"/>
  <c r="FT897" i="20"/>
  <c r="FT896" i="20"/>
  <c r="FS897" i="20"/>
  <c r="FS896" i="20"/>
  <c r="CU1123" i="20"/>
  <c r="DS1027" i="20"/>
  <c r="DR1027" i="20"/>
  <c r="DS1028" i="20"/>
  <c r="DQ1027" i="20"/>
  <c r="DS1029" i="20"/>
  <c r="DR1028" i="20"/>
  <c r="EW1027" i="20"/>
  <c r="DR1029" i="20"/>
  <c r="DQ1028" i="20"/>
  <c r="DQ1029" i="20"/>
  <c r="G528" i="20"/>
  <c r="EJ527" i="20"/>
  <c r="AJ1059" i="20"/>
  <c r="AK1058" i="20"/>
  <c r="AI1059" i="20"/>
  <c r="AJ1058" i="20"/>
  <c r="AK1057" i="20"/>
  <c r="AI1058" i="20"/>
  <c r="AJ1057" i="20"/>
  <c r="AI1057" i="20"/>
  <c r="AK1059" i="20"/>
  <c r="AV979" i="20"/>
  <c r="AV978" i="20"/>
  <c r="AV977" i="20"/>
  <c r="B1253" i="20"/>
  <c r="N1222" i="20"/>
  <c r="AW689" i="20"/>
  <c r="AW688" i="20"/>
  <c r="AW687" i="20"/>
  <c r="Q489" i="20"/>
  <c r="Q488" i="20"/>
  <c r="Q487" i="20"/>
  <c r="BX1171" i="20"/>
  <c r="FX1074" i="20"/>
  <c r="AV1039" i="20"/>
  <c r="AV1038" i="20"/>
  <c r="AV1037" i="20"/>
  <c r="BX1167" i="20"/>
  <c r="FX1070" i="20"/>
  <c r="A1337" i="20"/>
  <c r="M1262" i="20"/>
  <c r="CU1159" i="20"/>
  <c r="DR1065" i="20"/>
  <c r="DQ1065" i="20"/>
  <c r="DS1065" i="20"/>
  <c r="DS1064" i="20"/>
  <c r="DR1064" i="20"/>
  <c r="DQ1064" i="20"/>
  <c r="DS1063" i="20"/>
  <c r="DR1063" i="20"/>
  <c r="EW1063" i="20"/>
  <c r="DQ1063" i="20"/>
  <c r="Q734" i="20"/>
  <c r="Q733" i="20"/>
  <c r="G734" i="20" s="1"/>
  <c r="Q732" i="20"/>
  <c r="G733" i="20" s="1"/>
  <c r="AV919" i="20"/>
  <c r="AV918" i="20"/>
  <c r="AV917" i="20"/>
  <c r="FO967" i="20"/>
  <c r="FN967" i="20"/>
  <c r="FO968" i="20"/>
  <c r="FM968" i="20"/>
  <c r="FO969" i="20"/>
  <c r="FN968" i="20"/>
  <c r="FM969" i="20"/>
  <c r="FN969" i="20"/>
  <c r="FM967" i="20"/>
  <c r="G413" i="20"/>
  <c r="EJ412" i="20"/>
  <c r="AD1098" i="20"/>
  <c r="AD1097" i="20"/>
  <c r="AD1099" i="20"/>
  <c r="AE1097" i="20"/>
  <c r="AC1097" i="20"/>
  <c r="AE1098" i="20"/>
  <c r="AE1099" i="20"/>
  <c r="AC1099" i="20"/>
  <c r="AC1098" i="20"/>
  <c r="C1249" i="20"/>
  <c r="O1202" i="20"/>
  <c r="FS1009" i="20"/>
  <c r="FS1008" i="20"/>
  <c r="FU1007" i="20"/>
  <c r="FT1007" i="20"/>
  <c r="FS1007" i="20"/>
  <c r="FU1009" i="20"/>
  <c r="FU1008" i="20"/>
  <c r="FT1009" i="20"/>
  <c r="FT1008" i="20"/>
  <c r="B1238" i="20"/>
  <c r="N1147" i="20"/>
  <c r="Q709" i="20"/>
  <c r="Q708" i="20"/>
  <c r="G709" i="20" s="1"/>
  <c r="Q707" i="20"/>
  <c r="G708" i="20" s="1"/>
  <c r="B92" i="20"/>
  <c r="E100" i="20" s="1"/>
  <c r="E190" i="20" s="1"/>
  <c r="A79" i="20"/>
  <c r="B78" i="20"/>
  <c r="EK431" i="20"/>
  <c r="EK432" i="20"/>
  <c r="V1184" i="20"/>
  <c r="X1182" i="20"/>
  <c r="AT1183" i="20"/>
  <c r="W1182" i="20"/>
  <c r="AS1183" i="20"/>
  <c r="AT1182" i="20"/>
  <c r="V1182" i="20"/>
  <c r="AR1183" i="20"/>
  <c r="X1183" i="20"/>
  <c r="AS1182" i="20"/>
  <c r="AT1184" i="20"/>
  <c r="W1183" i="20"/>
  <c r="AR1182" i="20"/>
  <c r="AS1184" i="20"/>
  <c r="V1183" i="20"/>
  <c r="AR1184" i="20"/>
  <c r="X1184" i="20"/>
  <c r="W1184" i="20"/>
  <c r="AV1012" i="20" a="1"/>
  <c r="BW1257" i="20"/>
  <c r="FB1160" i="20"/>
  <c r="Q763" i="20"/>
  <c r="G764" i="20" s="1"/>
  <c r="Q762" i="20"/>
  <c r="G763" i="20" s="1"/>
  <c r="Q764" i="20"/>
  <c r="AW824" i="20"/>
  <c r="AW823" i="20"/>
  <c r="AW822" i="20"/>
  <c r="AV1007" i="20" a="1"/>
  <c r="Z1087" i="20" a="1"/>
  <c r="Q627" i="20" a="1"/>
  <c r="B1243" i="20"/>
  <c r="N1172" i="20"/>
  <c r="AW892" i="20"/>
  <c r="AW894" i="20"/>
  <c r="AW893" i="20"/>
  <c r="AV1112" i="20" a="1"/>
  <c r="AC1168" i="20"/>
  <c r="AE1167" i="20"/>
  <c r="AD1167" i="20"/>
  <c r="AC1167" i="20"/>
  <c r="AC1169" i="20"/>
  <c r="AE1169" i="20"/>
  <c r="AE1168" i="20"/>
  <c r="AD1168" i="20"/>
  <c r="AD1169" i="20"/>
  <c r="AJ1089" i="20"/>
  <c r="AI1089" i="20"/>
  <c r="AK1088" i="20"/>
  <c r="AJ1088" i="20"/>
  <c r="AI1088" i="20"/>
  <c r="AK1087" i="20"/>
  <c r="AJ1087" i="20"/>
  <c r="AI1087" i="20"/>
  <c r="AK1089" i="20"/>
  <c r="V1069" i="20"/>
  <c r="X1067" i="20"/>
  <c r="AT1068" i="20"/>
  <c r="W1067" i="20"/>
  <c r="AS1068" i="20"/>
  <c r="AT1067" i="20"/>
  <c r="V1067" i="20"/>
  <c r="AR1068" i="20"/>
  <c r="X1068" i="20"/>
  <c r="AS1067" i="20"/>
  <c r="AT1069" i="20"/>
  <c r="W1068" i="20"/>
  <c r="AR1067" i="20"/>
  <c r="AS1069" i="20"/>
  <c r="V1068" i="20"/>
  <c r="AR1069" i="20"/>
  <c r="X1069" i="20"/>
  <c r="W1069" i="20"/>
  <c r="Q669" i="20"/>
  <c r="Q668" i="20"/>
  <c r="Q667" i="20"/>
  <c r="G668" i="20" s="1"/>
  <c r="AD1207" i="20"/>
  <c r="AE1209" i="20"/>
  <c r="AC1207" i="20"/>
  <c r="AE1207" i="20"/>
  <c r="AD1208" i="20"/>
  <c r="AD1209" i="20"/>
  <c r="AE1208" i="20"/>
  <c r="AC1209" i="20"/>
  <c r="AC1208" i="20"/>
  <c r="FS1038" i="20"/>
  <c r="FU1037" i="20"/>
  <c r="FT1037" i="20"/>
  <c r="FU1039" i="20"/>
  <c r="FS1037" i="20"/>
  <c r="FT1039" i="20"/>
  <c r="FS1039" i="20"/>
  <c r="FU1038" i="20"/>
  <c r="FT1038" i="20"/>
  <c r="BW1363" i="20"/>
  <c r="FB1266" i="20"/>
  <c r="CU1290" i="20"/>
  <c r="DS1196" i="20"/>
  <c r="DR1196" i="20"/>
  <c r="DQ1196" i="20"/>
  <c r="DS1194" i="20"/>
  <c r="DR1194" i="20"/>
  <c r="DS1195" i="20"/>
  <c r="DQ1194" i="20"/>
  <c r="DR1195" i="20"/>
  <c r="EW1194" i="20"/>
  <c r="DQ1195" i="20"/>
  <c r="CV1239" i="20"/>
  <c r="DL1145" i="20"/>
  <c r="DM1145" i="20"/>
  <c r="EX1143" i="20"/>
  <c r="DK1144" i="20"/>
  <c r="DL1143" i="20"/>
  <c r="DK1145" i="20"/>
  <c r="DK1143" i="20"/>
  <c r="DL1144" i="20"/>
  <c r="DM1144" i="20"/>
  <c r="DM1143" i="20"/>
  <c r="AV909" i="20"/>
  <c r="AV908" i="20"/>
  <c r="AV907" i="20"/>
  <c r="AV989" i="20"/>
  <c r="AV988" i="20"/>
  <c r="AV987" i="20"/>
  <c r="V1214" i="20"/>
  <c r="X1212" i="20"/>
  <c r="AT1213" i="20"/>
  <c r="W1212" i="20"/>
  <c r="AS1213" i="20"/>
  <c r="AT1212" i="20"/>
  <c r="V1212" i="20"/>
  <c r="AR1213" i="20"/>
  <c r="X1213" i="20"/>
  <c r="AS1212" i="20"/>
  <c r="AT1214" i="20"/>
  <c r="W1213" i="20"/>
  <c r="AR1212" i="20"/>
  <c r="AS1214" i="20"/>
  <c r="V1213" i="20"/>
  <c r="AR1214" i="20"/>
  <c r="X1214" i="20"/>
  <c r="W1214" i="20"/>
  <c r="AV1137" i="20" a="1"/>
  <c r="Q604" i="20"/>
  <c r="Q603" i="20"/>
  <c r="Q602" i="20"/>
  <c r="G603" i="20" s="1"/>
  <c r="FU933" i="20"/>
  <c r="FT933" i="20"/>
  <c r="FS933" i="20"/>
  <c r="FU932" i="20"/>
  <c r="FT932" i="20"/>
  <c r="FS932" i="20"/>
  <c r="FU931" i="20"/>
  <c r="FT931" i="20"/>
  <c r="FS931" i="20"/>
  <c r="A1239" i="20"/>
  <c r="M1152" i="20"/>
  <c r="AD1213" i="20"/>
  <c r="AE1212" i="20"/>
  <c r="AD1212" i="20"/>
  <c r="AE1213" i="20"/>
  <c r="AC1214" i="20"/>
  <c r="AC1213" i="20"/>
  <c r="AE1214" i="20"/>
  <c r="AD1214" i="20"/>
  <c r="AC1212" i="20"/>
  <c r="AE1057" i="20"/>
  <c r="AD1057" i="20"/>
  <c r="AC1058" i="20"/>
  <c r="AC1057" i="20"/>
  <c r="AE1059" i="20"/>
  <c r="AE1058" i="20"/>
  <c r="AD1059" i="20"/>
  <c r="AD1058" i="20"/>
  <c r="AC1059" i="20"/>
  <c r="EK462" i="20"/>
  <c r="EK461" i="20"/>
  <c r="AW817" i="20"/>
  <c r="AW819" i="20"/>
  <c r="EJ442" i="20"/>
  <c r="G443" i="20"/>
  <c r="Z879" i="20"/>
  <c r="Z878" i="20"/>
  <c r="Z877" i="20"/>
  <c r="Z957" i="20" a="1"/>
  <c r="Q829" i="20"/>
  <c r="G830" i="20" s="1"/>
  <c r="EK467" i="20"/>
  <c r="EK466" i="20"/>
  <c r="Z1044" i="20"/>
  <c r="Z1043" i="20"/>
  <c r="Z1042" i="20"/>
  <c r="AD1068" i="20"/>
  <c r="AE1067" i="20"/>
  <c r="AD1067" i="20"/>
  <c r="AC1069" i="20"/>
  <c r="AC1068" i="20"/>
  <c r="AD1069" i="20"/>
  <c r="AE1068" i="20"/>
  <c r="AE1069" i="20"/>
  <c r="AC1067" i="20"/>
  <c r="EK402" i="20"/>
  <c r="EK401" i="20"/>
  <c r="EK397" i="20"/>
  <c r="EK396" i="20"/>
  <c r="AW812" i="20"/>
  <c r="G414" i="20"/>
  <c r="EJ413" i="20"/>
  <c r="EK413" i="20" s="1"/>
  <c r="AV1072" i="20" a="1"/>
  <c r="AV1047" i="20" a="1"/>
  <c r="AM847" i="20" a="1"/>
  <c r="AK1158" i="20"/>
  <c r="AJ1158" i="20"/>
  <c r="AI1158" i="20"/>
  <c r="AK1157" i="20"/>
  <c r="AJ1157" i="20"/>
  <c r="AK1159" i="20"/>
  <c r="AI1157" i="20"/>
  <c r="AJ1159" i="20"/>
  <c r="AI1159" i="20"/>
  <c r="FT928" i="20"/>
  <c r="FU927" i="20"/>
  <c r="FS928" i="20"/>
  <c r="FT927" i="20"/>
  <c r="FU926" i="20"/>
  <c r="FS927" i="20"/>
  <c r="FT926" i="20"/>
  <c r="FS926" i="20"/>
  <c r="FU928" i="20"/>
  <c r="B1247" i="20"/>
  <c r="N1192" i="20"/>
  <c r="BW1252" i="20"/>
  <c r="FB1155" i="20"/>
  <c r="AJ1069" i="20"/>
  <c r="AI1069" i="20"/>
  <c r="AK1067" i="20"/>
  <c r="AJ1067" i="20"/>
  <c r="AI1067" i="20"/>
  <c r="AK1068" i="20"/>
  <c r="AJ1068" i="20"/>
  <c r="AI1068" i="20"/>
  <c r="AK1069" i="20"/>
  <c r="CV1164" i="20"/>
  <c r="DL1068" i="20"/>
  <c r="DK1068" i="20"/>
  <c r="EX1068" i="20"/>
  <c r="DL1070" i="20"/>
  <c r="DM1069" i="20"/>
  <c r="DL1069" i="20"/>
  <c r="DK1070" i="20"/>
  <c r="DM1070" i="20"/>
  <c r="DM1068" i="20"/>
  <c r="DK1069" i="20"/>
  <c r="C1340" i="20"/>
  <c r="O1277" i="20"/>
  <c r="B94" i="20"/>
  <c r="F99" i="20" s="1"/>
  <c r="F189" i="20" s="1"/>
  <c r="Q802" i="20" a="1"/>
  <c r="AM582" i="20" a="1"/>
  <c r="AG997" i="20" a="1"/>
  <c r="AG698" i="20"/>
  <c r="AG697" i="20"/>
  <c r="AG699" i="20"/>
  <c r="AV982" i="20" a="1"/>
  <c r="CV1189" i="20"/>
  <c r="DM1093" i="20"/>
  <c r="DL1093" i="20"/>
  <c r="DK1093" i="20"/>
  <c r="EX1093" i="20"/>
  <c r="DL1095" i="20"/>
  <c r="DM1095" i="20"/>
  <c r="DK1095" i="20"/>
  <c r="DM1094" i="20"/>
  <c r="DK1094" i="20"/>
  <c r="DL1094" i="20"/>
  <c r="AM664" i="20"/>
  <c r="H665" i="20" s="1"/>
  <c r="AM663" i="20"/>
  <c r="H664" i="20" s="1"/>
  <c r="AM662" i="20"/>
  <c r="H663" i="20" s="1"/>
  <c r="G533" i="20"/>
  <c r="FO958" i="20"/>
  <c r="FM958" i="20"/>
  <c r="FM957" i="20"/>
  <c r="FN958" i="20"/>
  <c r="FM956" i="20"/>
  <c r="FN956" i="20"/>
  <c r="FN957" i="20"/>
  <c r="FO957" i="20"/>
  <c r="FO956" i="20"/>
  <c r="Z1019" i="20"/>
  <c r="Z1018" i="20"/>
  <c r="Z1017" i="20"/>
  <c r="Q559" i="20"/>
  <c r="Q558" i="20"/>
  <c r="Q557" i="20"/>
  <c r="AG942" i="20" a="1"/>
  <c r="B1337" i="20"/>
  <c r="N1262" i="20"/>
  <c r="Z962" i="20" a="1"/>
  <c r="A1245" i="20"/>
  <c r="M1182" i="20"/>
  <c r="C1241" i="20"/>
  <c r="O1162" i="20"/>
  <c r="BX1353" i="20"/>
  <c r="FX1256" i="20"/>
  <c r="B1345" i="20"/>
  <c r="N1302" i="20"/>
  <c r="Z919" i="20"/>
  <c r="Z918" i="20"/>
  <c r="Z917" i="20"/>
  <c r="AI1188" i="20"/>
  <c r="AK1189" i="20"/>
  <c r="AJ1189" i="20"/>
  <c r="AI1189" i="20"/>
  <c r="AK1187" i="20"/>
  <c r="AJ1187" i="20"/>
  <c r="AI1187" i="20"/>
  <c r="AK1188" i="20"/>
  <c r="AJ1188" i="20"/>
  <c r="FU963" i="20"/>
  <c r="FU964" i="20"/>
  <c r="FT963" i="20"/>
  <c r="FU962" i="20"/>
  <c r="FT964" i="20"/>
  <c r="FS963" i="20"/>
  <c r="FT962" i="20"/>
  <c r="FS964" i="20"/>
  <c r="FS962" i="20"/>
  <c r="AC1182" i="20"/>
  <c r="AD1183" i="20"/>
  <c r="AD1184" i="20"/>
  <c r="AD1182" i="20"/>
  <c r="AC1183" i="20"/>
  <c r="AC1184" i="20"/>
  <c r="AE1184" i="20"/>
  <c r="AE1182" i="20"/>
  <c r="AE1183" i="20"/>
  <c r="CU1088" i="20"/>
  <c r="DR994" i="20"/>
  <c r="DS992" i="20"/>
  <c r="DQ994" i="20"/>
  <c r="DR992" i="20"/>
  <c r="DQ992" i="20"/>
  <c r="EW992" i="20"/>
  <c r="DS993" i="20"/>
  <c r="DR993" i="20"/>
  <c r="DQ993" i="20"/>
  <c r="DS994" i="20"/>
  <c r="Z1024" i="20"/>
  <c r="Z1023" i="20"/>
  <c r="Z1022" i="20"/>
  <c r="AG857" i="20" a="1"/>
  <c r="C1346" i="20"/>
  <c r="O1307" i="20"/>
  <c r="AW987" i="20" a="1"/>
  <c r="AE1229" i="20"/>
  <c r="AD1229" i="20"/>
  <c r="AD1227" i="20"/>
  <c r="AD1228" i="20"/>
  <c r="AC1227" i="20"/>
  <c r="AC1228" i="20"/>
  <c r="AE1227" i="20"/>
  <c r="AC1229" i="20"/>
  <c r="AE1228" i="20"/>
  <c r="AS1052" i="20"/>
  <c r="AT1054" i="20"/>
  <c r="AT1053" i="20"/>
  <c r="AR1052" i="20"/>
  <c r="AS1054" i="20"/>
  <c r="AS1053" i="20"/>
  <c r="AR1054" i="20"/>
  <c r="X1054" i="20"/>
  <c r="AR1053" i="20"/>
  <c r="X1053" i="20"/>
  <c r="W1054" i="20"/>
  <c r="W1053" i="20"/>
  <c r="V1054" i="20"/>
  <c r="V1053" i="20"/>
  <c r="X1052" i="20"/>
  <c r="W1052" i="20"/>
  <c r="AT1052" i="20"/>
  <c r="V1052" i="20"/>
  <c r="EK563" i="20"/>
  <c r="CV1103" i="20"/>
  <c r="DM1009" i="20"/>
  <c r="EX1007" i="20"/>
  <c r="DL1007" i="20"/>
  <c r="DK1007" i="20"/>
  <c r="DL1009" i="20"/>
  <c r="DK1008" i="20"/>
  <c r="DL1008" i="20"/>
  <c r="DM1007" i="20"/>
  <c r="DM1008" i="20"/>
  <c r="DK1009" i="20"/>
  <c r="W1228" i="20"/>
  <c r="AT1229" i="20"/>
  <c r="V1228" i="20"/>
  <c r="AS1229" i="20"/>
  <c r="AR1229" i="20"/>
  <c r="X1229" i="20"/>
  <c r="X1227" i="20"/>
  <c r="W1229" i="20"/>
  <c r="W1227" i="20"/>
  <c r="V1229" i="20"/>
  <c r="AT1228" i="20"/>
  <c r="AT1227" i="20"/>
  <c r="V1227" i="20"/>
  <c r="AS1228" i="20"/>
  <c r="AS1227" i="20"/>
  <c r="AR1228" i="20"/>
  <c r="X1228" i="20"/>
  <c r="AR1227" i="20"/>
  <c r="B1346" i="20"/>
  <c r="N1307" i="20"/>
  <c r="B1239" i="20"/>
  <c r="N1152" i="20"/>
  <c r="AK1173" i="20"/>
  <c r="AK1172" i="20"/>
  <c r="AJ1173" i="20"/>
  <c r="AJ1172" i="20"/>
  <c r="AI1173" i="20"/>
  <c r="AI1172" i="20"/>
  <c r="AK1174" i="20"/>
  <c r="AJ1174" i="20"/>
  <c r="AI1174" i="20"/>
  <c r="Q497" i="20"/>
  <c r="Q499" i="20"/>
  <c r="Q498" i="20"/>
  <c r="EK422" i="20"/>
  <c r="EK421" i="20"/>
  <c r="BX1162" i="20"/>
  <c r="FX1065" i="20"/>
  <c r="AR1167" i="20"/>
  <c r="AT1169" i="20"/>
  <c r="AT1168" i="20"/>
  <c r="AS1169" i="20"/>
  <c r="AS1168" i="20"/>
  <c r="AR1169" i="20"/>
  <c r="X1169" i="20"/>
  <c r="AR1168" i="20"/>
  <c r="X1168" i="20"/>
  <c r="X1167" i="20"/>
  <c r="W1169" i="20"/>
  <c r="W1168" i="20"/>
  <c r="W1167" i="20"/>
  <c r="V1169" i="20"/>
  <c r="V1168" i="20"/>
  <c r="AT1167" i="20"/>
  <c r="V1167" i="20"/>
  <c r="AS1167" i="20"/>
  <c r="Z874" i="20"/>
  <c r="Z873" i="20"/>
  <c r="Z872" i="20"/>
  <c r="AM509" i="20"/>
  <c r="AM508" i="20"/>
  <c r="AM507" i="20"/>
  <c r="FU968" i="20"/>
  <c r="FU969" i="20"/>
  <c r="FT968" i="20"/>
  <c r="FU967" i="20"/>
  <c r="FT969" i="20"/>
  <c r="FS968" i="20"/>
  <c r="FT967" i="20"/>
  <c r="FS969" i="20"/>
  <c r="FS967" i="20"/>
  <c r="B1241" i="20"/>
  <c r="N1162" i="20"/>
  <c r="AW777" i="20" a="1"/>
  <c r="BW1359" i="20"/>
  <c r="FB1262" i="20"/>
  <c r="Z862" i="20"/>
  <c r="Z864" i="20"/>
  <c r="Z863" i="20"/>
  <c r="BX1155" i="20"/>
  <c r="FX1058" i="20"/>
  <c r="A1335" i="20"/>
  <c r="M1252" i="20"/>
  <c r="EK477" i="20"/>
  <c r="EK476" i="20"/>
  <c r="EK387" i="20"/>
  <c r="EK386" i="20"/>
  <c r="A1241" i="20"/>
  <c r="M1162" i="20"/>
  <c r="BW1266" i="20"/>
  <c r="FB1169" i="20"/>
  <c r="Z907" i="20"/>
  <c r="Z909" i="20"/>
  <c r="Z908" i="20"/>
  <c r="CU1199" i="20"/>
  <c r="DQ1103" i="20"/>
  <c r="EW1103" i="20"/>
  <c r="DS1105" i="20"/>
  <c r="DS1104" i="20"/>
  <c r="DR1105" i="20"/>
  <c r="DR1104" i="20"/>
  <c r="DQ1105" i="20"/>
  <c r="DQ1104" i="20"/>
  <c r="DS1103" i="20"/>
  <c r="DR1103" i="20"/>
  <c r="Z994" i="20"/>
  <c r="Z993" i="20"/>
  <c r="Z992" i="20"/>
  <c r="V1103" i="20"/>
  <c r="X1102" i="20"/>
  <c r="W1102" i="20"/>
  <c r="AT1104" i="20"/>
  <c r="AT1102" i="20"/>
  <c r="V1102" i="20"/>
  <c r="AS1104" i="20"/>
  <c r="AS1102" i="20"/>
  <c r="AR1104" i="20"/>
  <c r="X1104" i="20"/>
  <c r="AT1103" i="20"/>
  <c r="AR1102" i="20"/>
  <c r="W1104" i="20"/>
  <c r="AS1103" i="20"/>
  <c r="V1104" i="20"/>
  <c r="AR1103" i="20"/>
  <c r="X1103" i="20"/>
  <c r="W1103" i="20"/>
  <c r="Q644" i="20"/>
  <c r="Q643" i="20"/>
  <c r="Q642" i="20"/>
  <c r="G643" i="20" s="1"/>
  <c r="B95" i="20"/>
  <c r="F100" i="20" s="1"/>
  <c r="F190" i="20" s="1"/>
  <c r="AE1159" i="20"/>
  <c r="AE1157" i="20"/>
  <c r="AD1157" i="20"/>
  <c r="AC1157" i="20"/>
  <c r="AE1158" i="20"/>
  <c r="AD1158" i="20"/>
  <c r="AC1158" i="20"/>
  <c r="AD1159" i="20"/>
  <c r="AC1159" i="20"/>
  <c r="AT1079" i="20"/>
  <c r="AT1077" i="20"/>
  <c r="V1077" i="20"/>
  <c r="AS1079" i="20"/>
  <c r="AS1077" i="20"/>
  <c r="AR1079" i="20"/>
  <c r="X1079" i="20"/>
  <c r="AT1078" i="20"/>
  <c r="AR1077" i="20"/>
  <c r="W1079" i="20"/>
  <c r="AS1078" i="20"/>
  <c r="V1079" i="20"/>
  <c r="AR1078" i="20"/>
  <c r="X1078" i="20"/>
  <c r="W1078" i="20"/>
  <c r="V1078" i="20"/>
  <c r="X1077" i="20"/>
  <c r="W1077" i="20"/>
  <c r="V1059" i="20"/>
  <c r="W1058" i="20"/>
  <c r="X1057" i="20"/>
  <c r="V1058" i="20"/>
  <c r="W1057" i="20"/>
  <c r="AT1057" i="20"/>
  <c r="V1057" i="20"/>
  <c r="AS1057" i="20"/>
  <c r="AT1059" i="20"/>
  <c r="AR1057" i="20"/>
  <c r="AS1059" i="20"/>
  <c r="AT1058" i="20"/>
  <c r="AR1059" i="20"/>
  <c r="X1059" i="20"/>
  <c r="AS1058" i="20"/>
  <c r="W1059" i="20"/>
  <c r="AR1058" i="20"/>
  <c r="X1058" i="20"/>
  <c r="G555" i="20"/>
  <c r="EJ554" i="20"/>
  <c r="AV1087" i="20" a="1"/>
  <c r="AI1202" i="20"/>
  <c r="AK1203" i="20"/>
  <c r="AJ1203" i="20"/>
  <c r="AK1204" i="20"/>
  <c r="AI1204" i="20"/>
  <c r="AK1202" i="20"/>
  <c r="AI1203" i="20"/>
  <c r="AJ1204" i="20"/>
  <c r="AJ1202" i="20"/>
  <c r="G534" i="20"/>
  <c r="AW719" i="20"/>
  <c r="AW718" i="20"/>
  <c r="AW717" i="20"/>
  <c r="AM717" i="20" s="1" a="1"/>
  <c r="AJ1083" i="20"/>
  <c r="AI1083" i="20"/>
  <c r="AK1082" i="20"/>
  <c r="AJ1082" i="20"/>
  <c r="AI1082" i="20"/>
  <c r="AK1084" i="20"/>
  <c r="AJ1084" i="20"/>
  <c r="AI1084" i="20"/>
  <c r="AK1083" i="20"/>
  <c r="AW942" i="20" a="1"/>
  <c r="FO917" i="20"/>
  <c r="FN917" i="20"/>
  <c r="FN916" i="20"/>
  <c r="FO918" i="20"/>
  <c r="FO916" i="20"/>
  <c r="FM918" i="20"/>
  <c r="FM916" i="20"/>
  <c r="FM917" i="20"/>
  <c r="FN918" i="20"/>
  <c r="Z939" i="20"/>
  <c r="Z938" i="20"/>
  <c r="Z937" i="20"/>
  <c r="EK472" i="20"/>
  <c r="EK471" i="20"/>
  <c r="AK1228" i="20"/>
  <c r="AJ1228" i="20"/>
  <c r="AI1228" i="20"/>
  <c r="AK1229" i="20"/>
  <c r="AK1227" i="20"/>
  <c r="AJ1229" i="20"/>
  <c r="AJ1227" i="20"/>
  <c r="AI1229" i="20"/>
  <c r="AI1227" i="20"/>
  <c r="FM866" i="20"/>
  <c r="FM867" i="20"/>
  <c r="FO866" i="20"/>
  <c r="FN866" i="20"/>
  <c r="FM868" i="20"/>
  <c r="FN868" i="20"/>
  <c r="FO868" i="20"/>
  <c r="FO867" i="20"/>
  <c r="FN867" i="20"/>
  <c r="BW1166" i="20"/>
  <c r="FB1069" i="20"/>
  <c r="G665" i="20"/>
  <c r="Q737" i="20" a="1"/>
  <c r="FO1034" i="20"/>
  <c r="FO1032" i="20"/>
  <c r="FN1033" i="20"/>
  <c r="FN1032" i="20"/>
  <c r="FO1033" i="20"/>
  <c r="FN1034" i="20"/>
  <c r="FM1034" i="20"/>
  <c r="FM1033" i="20"/>
  <c r="FM1032" i="20"/>
  <c r="G659" i="20"/>
  <c r="EJ658" i="20"/>
  <c r="AD1082" i="20"/>
  <c r="AD1084" i="20"/>
  <c r="AE1084" i="20"/>
  <c r="AC1082" i="20"/>
  <c r="AD1083" i="20"/>
  <c r="AE1083" i="20"/>
  <c r="AC1084" i="20"/>
  <c r="AE1082" i="20"/>
  <c r="AC1083" i="20"/>
  <c r="A1341" i="20"/>
  <c r="M1282" i="20"/>
  <c r="EJ598" i="20"/>
  <c r="G599" i="20"/>
  <c r="CV1118" i="20"/>
  <c r="EX1022" i="20"/>
  <c r="DL1022" i="20"/>
  <c r="DK1023" i="20"/>
  <c r="DM1023" i="20"/>
  <c r="DM1024" i="20"/>
  <c r="DK1024" i="20"/>
  <c r="DL1023" i="20"/>
  <c r="DM1022" i="20"/>
  <c r="DK1022" i="20"/>
  <c r="DL1024" i="20"/>
  <c r="AM534" i="20"/>
  <c r="H535" i="20" s="1"/>
  <c r="AM533" i="20"/>
  <c r="H534" i="20" s="1"/>
  <c r="AM532" i="20"/>
  <c r="H533" i="20" s="1"/>
  <c r="Z972" i="20" a="1"/>
  <c r="AW742" i="20"/>
  <c r="AW744" i="20"/>
  <c r="AW743" i="20"/>
  <c r="B1340" i="20"/>
  <c r="N1277" i="20"/>
  <c r="CV1219" i="20"/>
  <c r="DM1123" i="20"/>
  <c r="DL1123" i="20"/>
  <c r="DK1123" i="20"/>
  <c r="EX1123" i="20"/>
  <c r="DL1124" i="20"/>
  <c r="DM1125" i="20"/>
  <c r="DL1125" i="20"/>
  <c r="DK1124" i="20"/>
  <c r="DK1125" i="20"/>
  <c r="DM1124" i="20"/>
  <c r="EJ568" i="20"/>
  <c r="Z1039" i="20"/>
  <c r="Z1038" i="20"/>
  <c r="Z1037" i="20"/>
  <c r="FO1038" i="20"/>
  <c r="FO1037" i="20"/>
  <c r="FN1038" i="20"/>
  <c r="FO1039" i="20"/>
  <c r="FN1039" i="20"/>
  <c r="FM1039" i="20"/>
  <c r="FM1037" i="20"/>
  <c r="FN1037" i="20"/>
  <c r="FM1038" i="20"/>
  <c r="AD1124" i="20"/>
  <c r="AD1122" i="20"/>
  <c r="AE1122" i="20"/>
  <c r="AE1124" i="20"/>
  <c r="AC1124" i="20"/>
  <c r="AD1123" i="20"/>
  <c r="AE1123" i="20"/>
  <c r="AC1122" i="20"/>
  <c r="AC1123" i="20"/>
  <c r="EK437" i="20"/>
  <c r="EK436" i="20"/>
  <c r="AG904" i="20"/>
  <c r="AG903" i="20"/>
  <c r="AG902" i="20"/>
  <c r="FN1003" i="20"/>
  <c r="FO1004" i="20"/>
  <c r="FO1003" i="20"/>
  <c r="FM1002" i="20"/>
  <c r="FO1002" i="20"/>
  <c r="FN1002" i="20"/>
  <c r="FM1004" i="20"/>
  <c r="FN1004" i="20"/>
  <c r="FM1003" i="20"/>
  <c r="B1349" i="20"/>
  <c r="N1322" i="20"/>
  <c r="C1238" i="20"/>
  <c r="O1147" i="20"/>
  <c r="AG684" i="20"/>
  <c r="AG683" i="20"/>
  <c r="AG682" i="20"/>
  <c r="Q682" i="20" s="1" a="1"/>
  <c r="AM558" i="20"/>
  <c r="H559" i="20" s="1"/>
  <c r="AM557" i="20"/>
  <c r="H558" i="20" s="1"/>
  <c r="AM559" i="20"/>
  <c r="H560" i="20" s="1"/>
  <c r="C1349" i="20"/>
  <c r="O1322" i="20"/>
  <c r="Z1092" i="20" a="1"/>
  <c r="AM622" i="20" a="1"/>
  <c r="AW1027" i="20" a="1"/>
  <c r="AG1027" i="20" a="1"/>
  <c r="A1338" i="20"/>
  <c r="M1267" i="20"/>
  <c r="EK562" i="20"/>
  <c r="Q754" i="20"/>
  <c r="Q753" i="20"/>
  <c r="G754" i="20" s="1"/>
  <c r="Q752" i="20"/>
  <c r="G753" i="20" s="1"/>
  <c r="Z987" i="20"/>
  <c r="Z989" i="20"/>
  <c r="Z988" i="20"/>
  <c r="FS1053" i="20"/>
  <c r="FU1054" i="20"/>
  <c r="FU1052" i="20"/>
  <c r="FT1054" i="20"/>
  <c r="FT1052" i="20"/>
  <c r="FS1054" i="20"/>
  <c r="FS1052" i="20"/>
  <c r="FU1053" i="20"/>
  <c r="FT1053" i="20"/>
  <c r="C1337" i="20"/>
  <c r="O1262" i="20"/>
  <c r="CV1234" i="20"/>
  <c r="DL1138" i="20"/>
  <c r="EX1138" i="20"/>
  <c r="DK1140" i="20"/>
  <c r="DK1138" i="20"/>
  <c r="DL1140" i="20"/>
  <c r="DM1139" i="20"/>
  <c r="DM1138" i="20"/>
  <c r="DM1140" i="20"/>
  <c r="DK1139" i="20"/>
  <c r="DL1139" i="20"/>
  <c r="AR1144" i="20"/>
  <c r="X1144" i="20"/>
  <c r="W1144" i="20"/>
  <c r="V1144" i="20"/>
  <c r="X1142" i="20"/>
  <c r="AT1143" i="20"/>
  <c r="W1142" i="20"/>
  <c r="AS1143" i="20"/>
  <c r="AT1142" i="20"/>
  <c r="V1142" i="20"/>
  <c r="AR1143" i="20"/>
  <c r="X1143" i="20"/>
  <c r="AS1142" i="20"/>
  <c r="AT1144" i="20"/>
  <c r="W1143" i="20"/>
  <c r="AR1142" i="20"/>
  <c r="AS1144" i="20"/>
  <c r="V1143" i="20"/>
  <c r="AM539" i="20"/>
  <c r="AM538" i="20"/>
  <c r="AM537" i="20"/>
  <c r="BW1157" i="20"/>
  <c r="FB1060" i="20"/>
  <c r="Z887" i="20"/>
  <c r="Z889" i="20"/>
  <c r="Z888" i="20"/>
  <c r="FM921" i="20"/>
  <c r="FO923" i="20"/>
  <c r="FN921" i="20"/>
  <c r="FO922" i="20"/>
  <c r="FO921" i="20"/>
  <c r="FN922" i="20"/>
  <c r="FM922" i="20"/>
  <c r="FM923" i="20"/>
  <c r="FN923" i="20"/>
  <c r="EK618" i="20"/>
  <c r="EK620" i="20"/>
  <c r="CV1159" i="20"/>
  <c r="EX1063" i="20"/>
  <c r="DK1065" i="20"/>
  <c r="DL1064" i="20"/>
  <c r="DM1063" i="20"/>
  <c r="DL1065" i="20"/>
  <c r="DK1064" i="20"/>
  <c r="DL1063" i="20"/>
  <c r="DK1063" i="20"/>
  <c r="DM1064" i="20"/>
  <c r="DM1065" i="20"/>
  <c r="AW767" i="20" a="1"/>
  <c r="Q797" i="20" a="1"/>
  <c r="EK447" i="20"/>
  <c r="EK446" i="20"/>
  <c r="AM712" i="20"/>
  <c r="H713" i="20" s="1"/>
  <c r="AM714" i="20"/>
  <c r="H715" i="20" s="1"/>
  <c r="AM713" i="20"/>
  <c r="H714" i="20" s="1"/>
  <c r="EK433" i="20"/>
  <c r="FO992" i="20"/>
  <c r="FO994" i="20"/>
  <c r="FO993" i="20"/>
  <c r="FN993" i="20"/>
  <c r="FN994" i="20"/>
  <c r="FM993" i="20"/>
  <c r="FM994" i="20"/>
  <c r="FN992" i="20"/>
  <c r="FM992" i="20"/>
  <c r="AG747" i="20"/>
  <c r="AG749" i="20"/>
  <c r="AG748" i="20"/>
  <c r="AG812" i="20" a="1"/>
  <c r="AV1019" i="20"/>
  <c r="AV1018" i="20"/>
  <c r="AV1017" i="20"/>
  <c r="AW1017" i="20" s="1" a="1"/>
  <c r="AD1092" i="20"/>
  <c r="AC1093" i="20"/>
  <c r="AD1094" i="20"/>
  <c r="AE1092" i="20"/>
  <c r="AE1094" i="20"/>
  <c r="AC1092" i="20"/>
  <c r="AE1093" i="20"/>
  <c r="AD1093" i="20"/>
  <c r="AC1094" i="20"/>
  <c r="AV874" i="20"/>
  <c r="AV873" i="20"/>
  <c r="AV872" i="20"/>
  <c r="AM732" i="20" a="1"/>
  <c r="C1248" i="20"/>
  <c r="O1197" i="20"/>
  <c r="G609" i="20"/>
  <c r="B1335" i="20"/>
  <c r="N1252" i="20"/>
  <c r="C1243" i="20"/>
  <c r="O1172" i="20"/>
  <c r="FS923" i="20"/>
  <c r="FT922" i="20"/>
  <c r="FT921" i="20"/>
  <c r="FS922" i="20"/>
  <c r="FS921" i="20"/>
  <c r="FU923" i="20"/>
  <c r="FT923" i="20"/>
  <c r="FU922" i="20"/>
  <c r="FU921" i="20"/>
  <c r="AT1099" i="20"/>
  <c r="AT1097" i="20"/>
  <c r="V1097" i="20"/>
  <c r="AS1099" i="20"/>
  <c r="AS1097" i="20"/>
  <c r="AR1099" i="20"/>
  <c r="X1099" i="20"/>
  <c r="AT1098" i="20"/>
  <c r="AR1097" i="20"/>
  <c r="W1099" i="20"/>
  <c r="AS1098" i="20"/>
  <c r="V1099" i="20"/>
  <c r="AR1098" i="20"/>
  <c r="X1098" i="20"/>
  <c r="W1098" i="20"/>
  <c r="V1098" i="20"/>
  <c r="X1097" i="20"/>
  <c r="W1097" i="20"/>
  <c r="C1239" i="20"/>
  <c r="O1152" i="20"/>
  <c r="EJ552" i="20"/>
  <c r="G553" i="20"/>
  <c r="EK522" i="20"/>
  <c r="Q587" i="20" a="1"/>
  <c r="A1344" i="20"/>
  <c r="M1297" i="20"/>
  <c r="G535" i="20"/>
  <c r="A1244" i="20"/>
  <c r="M1177" i="20"/>
  <c r="Q693" i="20"/>
  <c r="G694" i="20" s="1"/>
  <c r="Q692" i="20"/>
  <c r="G693" i="20" s="1"/>
  <c r="Q694" i="20"/>
  <c r="A1349" i="20"/>
  <c r="M1322" i="20"/>
  <c r="EK453" i="20"/>
  <c r="AW772" i="20" a="1"/>
  <c r="G660" i="20"/>
  <c r="EJ659" i="20"/>
  <c r="EK659" i="20" s="1"/>
  <c r="Z1117" i="20" a="1"/>
  <c r="B1244" i="20"/>
  <c r="N1177" i="20"/>
  <c r="AS1178" i="20"/>
  <c r="AT1177" i="20"/>
  <c r="V1177" i="20"/>
  <c r="AR1178" i="20"/>
  <c r="X1178" i="20"/>
  <c r="AS1177" i="20"/>
  <c r="AT1179" i="20"/>
  <c r="W1178" i="20"/>
  <c r="AR1177" i="20"/>
  <c r="AS1179" i="20"/>
  <c r="V1178" i="20"/>
  <c r="AR1179" i="20"/>
  <c r="X1179" i="20"/>
  <c r="W1179" i="20"/>
  <c r="V1179" i="20"/>
  <c r="X1177" i="20"/>
  <c r="AT1178" i="20"/>
  <c r="W1177" i="20"/>
  <c r="CU1204" i="20"/>
  <c r="DS1108" i="20"/>
  <c r="DR1108" i="20"/>
  <c r="DQ1108" i="20"/>
  <c r="EW1108" i="20"/>
  <c r="DS1110" i="20"/>
  <c r="DS1109" i="20"/>
  <c r="DR1110" i="20"/>
  <c r="DR1109" i="20"/>
  <c r="DQ1110" i="20"/>
  <c r="DQ1109" i="20"/>
  <c r="G600" i="20"/>
  <c r="EJ599" i="20"/>
  <c r="EK599" i="20" s="1"/>
  <c r="EJ492" i="20"/>
  <c r="G493" i="20"/>
  <c r="EK392" i="20"/>
  <c r="EK391" i="20"/>
  <c r="B1252" i="20"/>
  <c r="N1217" i="20"/>
  <c r="CU1143" i="20"/>
  <c r="DR1049" i="20"/>
  <c r="DR1048" i="20"/>
  <c r="DQ1047" i="20"/>
  <c r="DQ1049" i="20"/>
  <c r="DQ1048" i="20"/>
  <c r="EW1047" i="20"/>
  <c r="DS1047" i="20"/>
  <c r="DS1049" i="20"/>
  <c r="DS1048" i="20"/>
  <c r="DR1047" i="20"/>
  <c r="AI1052" i="20"/>
  <c r="AK1054" i="20"/>
  <c r="AK1053" i="20"/>
  <c r="AJ1054" i="20"/>
  <c r="AJ1053" i="20"/>
  <c r="AI1054" i="20"/>
  <c r="AI1053" i="20"/>
  <c r="AK1052" i="20"/>
  <c r="AJ1052" i="20"/>
  <c r="AW904" i="20"/>
  <c r="AW903" i="20"/>
  <c r="AW902" i="20"/>
  <c r="Z954" i="20"/>
  <c r="Z953" i="20"/>
  <c r="Z952" i="20"/>
  <c r="AV914" i="20"/>
  <c r="AV913" i="20"/>
  <c r="AV912" i="20"/>
  <c r="AG679" i="20"/>
  <c r="AG678" i="20"/>
  <c r="AG677" i="20"/>
  <c r="EJ567" i="20"/>
  <c r="FU999" i="20"/>
  <c r="FU998" i="20"/>
  <c r="FT999" i="20"/>
  <c r="FT998" i="20"/>
  <c r="FS999" i="20"/>
  <c r="FS998" i="20"/>
  <c r="FU997" i="20"/>
  <c r="FT997" i="20"/>
  <c r="FS997" i="20"/>
  <c r="CU1189" i="20"/>
  <c r="DR1095" i="20"/>
  <c r="DR1094" i="20"/>
  <c r="DQ1095" i="20"/>
  <c r="DQ1094" i="20"/>
  <c r="DS1093" i="20"/>
  <c r="DR1093" i="20"/>
  <c r="DQ1093" i="20"/>
  <c r="EW1093" i="20"/>
  <c r="DS1095" i="20"/>
  <c r="DS1094" i="20"/>
  <c r="AG899" i="20"/>
  <c r="AG898" i="20"/>
  <c r="AG897" i="20"/>
  <c r="CU1224" i="20"/>
  <c r="DQ1130" i="20"/>
  <c r="DS1128" i="20"/>
  <c r="DR1128" i="20"/>
  <c r="DQ1128" i="20"/>
  <c r="EW1128" i="20"/>
  <c r="DS1129" i="20"/>
  <c r="DS1130" i="20"/>
  <c r="DR1129" i="20"/>
  <c r="DR1130" i="20"/>
  <c r="DQ1129" i="20"/>
  <c r="AM594" i="20"/>
  <c r="H595" i="20" s="1"/>
  <c r="AM593" i="20"/>
  <c r="H594" i="20" s="1"/>
  <c r="AM592" i="20"/>
  <c r="H593" i="20" s="1"/>
  <c r="AV957" i="20" a="1"/>
  <c r="Z1132" i="20" a="1"/>
  <c r="BX1256" i="20"/>
  <c r="FX1159" i="20"/>
  <c r="Q674" i="20"/>
  <c r="Q673" i="20"/>
  <c r="G674" i="20" s="1"/>
  <c r="Q672" i="20"/>
  <c r="G673" i="20" s="1"/>
  <c r="AV1024" i="20"/>
  <c r="AV1023" i="20"/>
  <c r="AV1022" i="20"/>
  <c r="G548" i="20"/>
  <c r="EJ547" i="20"/>
  <c r="BX1170" i="20"/>
  <c r="FX1073" i="20"/>
  <c r="C1332" i="20"/>
  <c r="O1237" i="20"/>
  <c r="AV999" i="20"/>
  <c r="AV998" i="20"/>
  <c r="AV997" i="20"/>
  <c r="AW794" i="20"/>
  <c r="AW793" i="20"/>
  <c r="AW792" i="20"/>
  <c r="FN886" i="20"/>
  <c r="FO888" i="20"/>
  <c r="FN887" i="20"/>
  <c r="FO887" i="20"/>
  <c r="FM887" i="20"/>
  <c r="FM888" i="20"/>
  <c r="FO886" i="20"/>
  <c r="FN888" i="20"/>
  <c r="FM886" i="20"/>
  <c r="AJ1214" i="20"/>
  <c r="AI1214" i="20"/>
  <c r="AK1212" i="20"/>
  <c r="AJ1212" i="20"/>
  <c r="AI1212" i="20"/>
  <c r="AK1213" i="20"/>
  <c r="AJ1213" i="20"/>
  <c r="AI1213" i="20"/>
  <c r="AK1214" i="20"/>
  <c r="AM654" i="20"/>
  <c r="H655" i="20" s="1"/>
  <c r="AM653" i="20"/>
  <c r="H654" i="20" s="1"/>
  <c r="AM652" i="20"/>
  <c r="H653" i="20" s="1"/>
  <c r="B1246" i="20"/>
  <c r="N1187" i="20"/>
  <c r="AE1107" i="20"/>
  <c r="AC1107" i="20"/>
  <c r="AD1109" i="20"/>
  <c r="AE1108" i="20"/>
  <c r="AE1109" i="20"/>
  <c r="AD1107" i="20"/>
  <c r="AC1109" i="20"/>
  <c r="AC1108" i="20"/>
  <c r="AD1108" i="20"/>
  <c r="EJ609" i="20"/>
  <c r="G610" i="20"/>
  <c r="AE1232" i="20"/>
  <c r="AD1232" i="20"/>
  <c r="AC1232" i="20"/>
  <c r="AD1234" i="20"/>
  <c r="AD1233" i="20"/>
  <c r="AE1233" i="20"/>
  <c r="AC1234" i="20"/>
  <c r="AE1234" i="20"/>
  <c r="AC1233" i="20"/>
  <c r="Z1012" i="20" a="1"/>
  <c r="CU1113" i="20"/>
  <c r="DQ1018" i="20"/>
  <c r="DS1019" i="20"/>
  <c r="DR1019" i="20"/>
  <c r="DS1017" i="20"/>
  <c r="DQ1019" i="20"/>
  <c r="DR1017" i="20"/>
  <c r="DQ1017" i="20"/>
  <c r="EW1017" i="20"/>
  <c r="DS1018" i="20"/>
  <c r="DR1018" i="20"/>
  <c r="AW782" i="20" a="1"/>
  <c r="C1247" i="20"/>
  <c r="O1192" i="20"/>
  <c r="AJ1197" i="20"/>
  <c r="AI1197" i="20"/>
  <c r="AK1198" i="20"/>
  <c r="AJ1198" i="20"/>
  <c r="AI1198" i="20"/>
  <c r="AK1199" i="20"/>
  <c r="AJ1199" i="20"/>
  <c r="AI1199" i="20"/>
  <c r="AK1197" i="20"/>
  <c r="EJ553" i="20"/>
  <c r="G554" i="20"/>
  <c r="EJ482" i="20"/>
  <c r="G483" i="20"/>
  <c r="AI1124" i="20"/>
  <c r="AI1122" i="20"/>
  <c r="AK1123" i="20"/>
  <c r="AJ1123" i="20"/>
  <c r="AI1123" i="20"/>
  <c r="AK1124" i="20"/>
  <c r="AK1122" i="20"/>
  <c r="AJ1124" i="20"/>
  <c r="AJ1122" i="20"/>
  <c r="FO997" i="20"/>
  <c r="FN997" i="20"/>
  <c r="FM997" i="20"/>
  <c r="FN999" i="20"/>
  <c r="FM999" i="20"/>
  <c r="FO998" i="20"/>
  <c r="FO999" i="20"/>
  <c r="FM998" i="20"/>
  <c r="FN998" i="20"/>
  <c r="EK307" i="20"/>
  <c r="EK305" i="20"/>
  <c r="EK306" i="20"/>
  <c r="AW947" i="20" a="1"/>
  <c r="AI1209" i="20"/>
  <c r="AK1207" i="20"/>
  <c r="AJ1207" i="20"/>
  <c r="AI1207" i="20"/>
  <c r="AK1208" i="20"/>
  <c r="AJ1208" i="20"/>
  <c r="AI1208" i="20"/>
  <c r="AK1209" i="20"/>
  <c r="AJ1209" i="20"/>
  <c r="AS1123" i="20"/>
  <c r="AS1122" i="20"/>
  <c r="AR1123" i="20"/>
  <c r="X1123" i="20"/>
  <c r="AR1122" i="20"/>
  <c r="W1123" i="20"/>
  <c r="AT1124" i="20"/>
  <c r="V1123" i="20"/>
  <c r="AS1124" i="20"/>
  <c r="AR1124" i="20"/>
  <c r="X1124" i="20"/>
  <c r="X1122" i="20"/>
  <c r="W1124" i="20"/>
  <c r="W1122" i="20"/>
  <c r="V1124" i="20"/>
  <c r="AT1123" i="20"/>
  <c r="AT1122" i="20"/>
  <c r="V1122" i="20"/>
  <c r="CV1108" i="20"/>
  <c r="DL1013" i="20"/>
  <c r="DL1012" i="20"/>
  <c r="DK1013" i="20"/>
  <c r="DK1012" i="20"/>
  <c r="EX1012" i="20"/>
  <c r="DM1013" i="20"/>
  <c r="DM1012" i="20"/>
  <c r="DM1014" i="20"/>
  <c r="DK1014" i="20"/>
  <c r="DL1014" i="20"/>
  <c r="AV962" i="20" a="1"/>
  <c r="Q577" i="20" a="1"/>
  <c r="W1064" i="20"/>
  <c r="AR1063" i="20"/>
  <c r="X1063" i="20"/>
  <c r="X1062" i="20"/>
  <c r="V1064" i="20"/>
  <c r="W1063" i="20"/>
  <c r="W1062" i="20"/>
  <c r="V1063" i="20"/>
  <c r="AT1062" i="20"/>
  <c r="V1062" i="20"/>
  <c r="AS1062" i="20"/>
  <c r="AR1062" i="20"/>
  <c r="AT1064" i="20"/>
  <c r="AS1064" i="20"/>
  <c r="AT1063" i="20"/>
  <c r="AR1064" i="20"/>
  <c r="X1064" i="20"/>
  <c r="AS1063" i="20"/>
  <c r="AW723" i="20"/>
  <c r="AW722" i="20"/>
  <c r="AW724" i="20"/>
  <c r="EJ569" i="20"/>
  <c r="G664" i="20"/>
  <c r="AW842" i="20" a="1"/>
  <c r="CU1078" i="20"/>
  <c r="DS983" i="20"/>
  <c r="DR983" i="20"/>
  <c r="DQ983" i="20"/>
  <c r="DS984" i="20"/>
  <c r="DR984" i="20"/>
  <c r="DS982" i="20"/>
  <c r="DQ984" i="20"/>
  <c r="DR982" i="20"/>
  <c r="DQ982" i="20"/>
  <c r="EW982" i="20"/>
  <c r="AV869" i="20"/>
  <c r="AV868" i="20"/>
  <c r="AV867" i="20"/>
  <c r="C1339" i="20"/>
  <c r="O1272" i="20"/>
  <c r="AW837" i="20" a="1"/>
  <c r="Z967" i="20" a="1"/>
  <c r="EJ493" i="20"/>
  <c r="G494" i="20"/>
  <c r="FO1029" i="20"/>
  <c r="FO1027" i="20"/>
  <c r="FM1027" i="20"/>
  <c r="FM1028" i="20"/>
  <c r="FN1027" i="20"/>
  <c r="FM1029" i="20"/>
  <c r="FN1028" i="20"/>
  <c r="FO1028" i="20"/>
  <c r="FN1029" i="20"/>
  <c r="AR1189" i="20"/>
  <c r="X1189" i="20"/>
  <c r="W1189" i="20"/>
  <c r="V1189" i="20"/>
  <c r="X1187" i="20"/>
  <c r="AT1188" i="20"/>
  <c r="W1187" i="20"/>
  <c r="AS1188" i="20"/>
  <c r="AT1187" i="20"/>
  <c r="V1187" i="20"/>
  <c r="AR1188" i="20"/>
  <c r="X1188" i="20"/>
  <c r="AS1187" i="20"/>
  <c r="AT1189" i="20"/>
  <c r="W1188" i="20"/>
  <c r="AR1187" i="20"/>
  <c r="AS1189" i="20"/>
  <c r="V1188" i="20"/>
  <c r="FT952" i="20"/>
  <c r="FS952" i="20"/>
  <c r="FU951" i="20"/>
  <c r="FU953" i="20"/>
  <c r="FT951" i="20"/>
  <c r="FT953" i="20"/>
  <c r="FS951" i="20"/>
  <c r="FS953" i="20"/>
  <c r="FU952" i="20"/>
  <c r="A1238" i="20"/>
  <c r="M1147" i="20"/>
  <c r="Z1082" i="20" a="1"/>
  <c r="AJ1233" i="20"/>
  <c r="AI1233" i="20"/>
  <c r="AK1234" i="20"/>
  <c r="AJ1234" i="20"/>
  <c r="AI1234" i="20"/>
  <c r="AK1232" i="20"/>
  <c r="AJ1232" i="20"/>
  <c r="AK1233" i="20"/>
  <c r="AI1232" i="20"/>
  <c r="FU974" i="20"/>
  <c r="FU972" i="20"/>
  <c r="FT974" i="20"/>
  <c r="FT972" i="20"/>
  <c r="FS974" i="20"/>
  <c r="FS972" i="20"/>
  <c r="FU973" i="20"/>
  <c r="FT973" i="20"/>
  <c r="FS973" i="20"/>
  <c r="AJ1097" i="20"/>
  <c r="AI1097" i="20"/>
  <c r="AK1099" i="20"/>
  <c r="AJ1099" i="20"/>
  <c r="AI1099" i="20"/>
  <c r="AK1098" i="20"/>
  <c r="AJ1098" i="20"/>
  <c r="AI1098" i="20"/>
  <c r="AK1097" i="20"/>
  <c r="FO893" i="20"/>
  <c r="FN892" i="20"/>
  <c r="FN891" i="20"/>
  <c r="FM892" i="20"/>
  <c r="FO891" i="20"/>
  <c r="FN893" i="20"/>
  <c r="FM893" i="20"/>
  <c r="FM891" i="20"/>
  <c r="FO892" i="20"/>
  <c r="AE1142" i="20"/>
  <c r="AD1142" i="20"/>
  <c r="AC1143" i="20"/>
  <c r="AD1143" i="20"/>
  <c r="AE1143" i="20"/>
  <c r="AD1144" i="20"/>
  <c r="AC1142" i="20"/>
  <c r="AE1144" i="20"/>
  <c r="AC1144" i="20"/>
  <c r="EK502" i="20"/>
  <c r="CU1244" i="20"/>
  <c r="DR1150" i="20"/>
  <c r="DS1148" i="20"/>
  <c r="DQ1150" i="20"/>
  <c r="DR1148" i="20"/>
  <c r="DS1149" i="20"/>
  <c r="DQ1148" i="20"/>
  <c r="DR1149" i="20"/>
  <c r="EW1148" i="20"/>
  <c r="DQ1149" i="20"/>
  <c r="DS1150" i="20"/>
  <c r="G549" i="20"/>
  <c r="EJ548" i="20"/>
  <c r="AM797" i="20" a="1"/>
  <c r="FM1043" i="20"/>
  <c r="FO1043" i="20"/>
  <c r="FM1044" i="20"/>
  <c r="FN1042" i="20"/>
  <c r="FO1044" i="20"/>
  <c r="FN1044" i="20"/>
  <c r="FO1042" i="20"/>
  <c r="FM1042" i="20"/>
  <c r="FN1043" i="20"/>
  <c r="AM727" i="20" a="1"/>
  <c r="A1346" i="20"/>
  <c r="M1307" i="20"/>
  <c r="Z1047" i="20" a="1"/>
  <c r="EK542" i="20"/>
  <c r="AM747" i="20" a="1"/>
  <c r="CU1118" i="20"/>
  <c r="DR1024" i="20"/>
  <c r="DQ1024" i="20"/>
  <c r="DQ1022" i="20"/>
  <c r="EW1022" i="20"/>
  <c r="DS1023" i="20"/>
  <c r="DR1023" i="20"/>
  <c r="DQ1023" i="20"/>
  <c r="DS1024" i="20"/>
  <c r="DS1022" i="20"/>
  <c r="DR1022" i="20"/>
  <c r="H518" i="20"/>
  <c r="EJ517" i="20"/>
  <c r="AG792" i="20" a="1"/>
  <c r="BX1262" i="20"/>
  <c r="FX1165" i="20"/>
  <c r="Q647" i="20" a="1"/>
  <c r="B1249" i="20"/>
  <c r="N1202" i="20"/>
  <c r="AW922" i="20" a="1"/>
  <c r="B90" i="20"/>
  <c r="E98" i="20" s="1"/>
  <c r="B79" i="20"/>
  <c r="A77" i="20"/>
  <c r="A72" i="20"/>
  <c r="B1350" i="20"/>
  <c r="N1327" i="20"/>
  <c r="BW1256" i="20"/>
  <c r="FB1159" i="20"/>
  <c r="AT1208" i="20"/>
  <c r="W1207" i="20"/>
  <c r="AS1208" i="20"/>
  <c r="AT1207" i="20"/>
  <c r="V1207" i="20"/>
  <c r="AR1208" i="20"/>
  <c r="X1208" i="20"/>
  <c r="AS1207" i="20"/>
  <c r="AT1209" i="20"/>
  <c r="W1208" i="20"/>
  <c r="AR1207" i="20"/>
  <c r="AS1209" i="20"/>
  <c r="V1208" i="20"/>
  <c r="AR1209" i="20"/>
  <c r="X1209" i="20"/>
  <c r="W1209" i="20"/>
  <c r="V1209" i="20"/>
  <c r="X1207" i="20"/>
  <c r="A1343" i="20"/>
  <c r="M1292" i="20"/>
  <c r="AW882" i="20" a="1"/>
  <c r="AM647" i="20" a="1"/>
  <c r="G484" i="20"/>
  <c r="EJ483" i="20"/>
  <c r="EK483" i="20" s="1"/>
  <c r="FU978" i="20"/>
  <c r="FT978" i="20"/>
  <c r="FS978" i="20"/>
  <c r="FU979" i="20"/>
  <c r="FU977" i="20"/>
  <c r="FT979" i="20"/>
  <c r="FT977" i="20"/>
  <c r="FS979" i="20"/>
  <c r="FS977" i="20"/>
  <c r="A1252" i="20"/>
  <c r="M1217" i="20"/>
  <c r="Q837" i="20" a="1"/>
  <c r="AI1143" i="20"/>
  <c r="AK1144" i="20"/>
  <c r="AJ1144" i="20"/>
  <c r="AI1144" i="20"/>
  <c r="AK1142" i="20"/>
  <c r="AJ1142" i="20"/>
  <c r="AI1142" i="20"/>
  <c r="AK1143" i="20"/>
  <c r="AJ1143" i="20"/>
  <c r="AG947" i="20" a="1"/>
  <c r="A1345" i="20"/>
  <c r="M1302" i="20"/>
  <c r="Z1002" i="20" a="1"/>
  <c r="C1252" i="20"/>
  <c r="O1217" i="20"/>
  <c r="C1240" i="20"/>
  <c r="O1157" i="20"/>
  <c r="AG849" i="20"/>
  <c r="AG848" i="20"/>
  <c r="AG847" i="20"/>
  <c r="AV889" i="20"/>
  <c r="AV888" i="20"/>
  <c r="AV887" i="20"/>
  <c r="AM752" i="20" a="1"/>
  <c r="AV1117" i="20" a="1"/>
  <c r="Z869" i="20"/>
  <c r="Z868" i="20"/>
  <c r="Z867" i="20"/>
  <c r="FU1014" i="20"/>
  <c r="FU1013" i="20"/>
  <c r="FT1014" i="20"/>
  <c r="FT1013" i="20"/>
  <c r="FS1014" i="20"/>
  <c r="FS1013" i="20"/>
  <c r="FU1012" i="20"/>
  <c r="FT1012" i="20"/>
  <c r="FS1012" i="20"/>
  <c r="AT1234" i="20"/>
  <c r="V1233" i="20"/>
  <c r="AR1232" i="20"/>
  <c r="AS1234" i="20"/>
  <c r="AR1234" i="20"/>
  <c r="X1234" i="20"/>
  <c r="W1234" i="20"/>
  <c r="V1234" i="20"/>
  <c r="AT1233" i="20"/>
  <c r="X1232" i="20"/>
  <c r="AS1233" i="20"/>
  <c r="W1232" i="20"/>
  <c r="AR1233" i="20"/>
  <c r="X1233" i="20"/>
  <c r="AT1232" i="20"/>
  <c r="V1232" i="20"/>
  <c r="W1233" i="20"/>
  <c r="AS1232" i="20"/>
  <c r="G495" i="20"/>
  <c r="EJ494" i="20"/>
  <c r="BW1354" i="20"/>
  <c r="FB1257" i="20"/>
  <c r="FU1044" i="20"/>
  <c r="FU1043" i="20"/>
  <c r="FT1044" i="20"/>
  <c r="FT1043" i="20"/>
  <c r="FS1044" i="20"/>
  <c r="FS1043" i="20"/>
  <c r="FU1042" i="20"/>
  <c r="FT1042" i="20"/>
  <c r="FS1042" i="20"/>
  <c r="CU1234" i="20"/>
  <c r="DQ1140" i="20"/>
  <c r="EW1138" i="20"/>
  <c r="DS1139" i="20"/>
  <c r="DR1139" i="20"/>
  <c r="DQ1139" i="20"/>
  <c r="DS1138" i="20"/>
  <c r="DS1140" i="20"/>
  <c r="DR1138" i="20"/>
  <c r="DR1140" i="20"/>
  <c r="DQ1138" i="20"/>
  <c r="AG777" i="20" a="1"/>
  <c r="C1341" i="20"/>
  <c r="O1282" i="20"/>
  <c r="CV1229" i="20"/>
  <c r="EX1133" i="20"/>
  <c r="DL1133" i="20"/>
  <c r="DM1133" i="20"/>
  <c r="DK1134" i="20"/>
  <c r="DL1134" i="20"/>
  <c r="DM1134" i="20"/>
  <c r="DM1135" i="20"/>
  <c r="DL1135" i="20"/>
  <c r="DK1133" i="20"/>
  <c r="DK1135" i="20"/>
  <c r="BW1165" i="20"/>
  <c r="FB1068" i="20"/>
  <c r="AS1128" i="20"/>
  <c r="AR1127" i="20"/>
  <c r="AR1128" i="20"/>
  <c r="X1128" i="20"/>
  <c r="W1128" i="20"/>
  <c r="AT1129" i="20"/>
  <c r="V1128" i="20"/>
  <c r="AS1129" i="20"/>
  <c r="X1127" i="20"/>
  <c r="AR1129" i="20"/>
  <c r="X1129" i="20"/>
  <c r="W1127" i="20"/>
  <c r="W1129" i="20"/>
  <c r="AT1127" i="20"/>
  <c r="V1127" i="20"/>
  <c r="V1129" i="20"/>
  <c r="AT1128" i="20"/>
  <c r="AS1127" i="20"/>
  <c r="A1350" i="20"/>
  <c r="M1327" i="20"/>
  <c r="FN881" i="20"/>
  <c r="FN882" i="20"/>
  <c r="FM881" i="20"/>
  <c r="FN883" i="20"/>
  <c r="FO881" i="20"/>
  <c r="FO882" i="20"/>
  <c r="FO883" i="20"/>
  <c r="FM882" i="20"/>
  <c r="FM883" i="20"/>
  <c r="FU893" i="20"/>
  <c r="FT893" i="20"/>
  <c r="FU892" i="20"/>
  <c r="FU891" i="20"/>
  <c r="FS893" i="20"/>
  <c r="FT892" i="20"/>
  <c r="FT891" i="20"/>
  <c r="FS892" i="20"/>
  <c r="FS891" i="20"/>
  <c r="AM577" i="20"/>
  <c r="H578" i="20" s="1"/>
  <c r="AM579" i="20"/>
  <c r="H580" i="20" s="1"/>
  <c r="DV579" i="20" s="1"/>
  <c r="AM578" i="20"/>
  <c r="H579" i="20" s="1"/>
  <c r="DV578" i="20" s="1"/>
  <c r="AM927" i="20" a="1"/>
  <c r="G529" i="20"/>
  <c r="EJ528" i="20"/>
  <c r="EK503" i="20"/>
  <c r="Z933" i="20"/>
  <c r="Z932" i="20"/>
  <c r="Z934" i="20"/>
  <c r="AV1032" i="20" a="1"/>
  <c r="A1247" i="20"/>
  <c r="M1192" i="20"/>
  <c r="B1332" i="20"/>
  <c r="N1237" i="20"/>
  <c r="EJ549" i="20"/>
  <c r="EK549" i="20" s="1"/>
  <c r="G550" i="20"/>
  <c r="EK473" i="20"/>
  <c r="AG817" i="20" a="1"/>
  <c r="CV1078" i="20"/>
  <c r="DM982" i="20"/>
  <c r="DL982" i="20"/>
  <c r="DK982" i="20"/>
  <c r="EX982" i="20"/>
  <c r="DM983" i="20"/>
  <c r="DL984" i="20"/>
  <c r="DK983" i="20"/>
  <c r="DL983" i="20"/>
  <c r="DM984" i="20"/>
  <c r="DK984" i="20"/>
  <c r="BW1172" i="20"/>
  <c r="FB1075" i="20"/>
  <c r="AW897" i="20" a="1"/>
  <c r="CV1184" i="20"/>
  <c r="DL1088" i="20"/>
  <c r="DL1090" i="20"/>
  <c r="DL1089" i="20"/>
  <c r="DK1088" i="20"/>
  <c r="EX1088" i="20"/>
  <c r="DM1088" i="20"/>
  <c r="DK1090" i="20"/>
  <c r="DM1089" i="20"/>
  <c r="DM1090" i="20"/>
  <c r="DK1089" i="20"/>
  <c r="EK524" i="20"/>
  <c r="H519" i="20"/>
  <c r="EJ518" i="20"/>
  <c r="AE1198" i="20"/>
  <c r="AD1198" i="20"/>
  <c r="AE1197" i="20"/>
  <c r="AC1199" i="20"/>
  <c r="AE1199" i="20"/>
  <c r="AC1197" i="20"/>
  <c r="AD1197" i="20"/>
  <c r="AC1198" i="20"/>
  <c r="AD1199" i="20"/>
  <c r="AG882" i="20" a="1"/>
  <c r="AM602" i="20" a="1"/>
  <c r="AM832" i="20" l="1"/>
  <c r="H833" i="20" s="1"/>
  <c r="EK528" i="20"/>
  <c r="AM693" i="20"/>
  <c r="H694" i="20" s="1"/>
  <c r="AW953" i="20"/>
  <c r="AG922" i="20"/>
  <c r="AW954" i="20"/>
  <c r="AG923" i="20"/>
  <c r="EJ534" i="20"/>
  <c r="AG912" i="20"/>
  <c r="AG913" i="20"/>
  <c r="EK553" i="20"/>
  <c r="AM827" i="20" a="1"/>
  <c r="Q842" i="20"/>
  <c r="Q844" i="20"/>
  <c r="G845" i="20" s="1"/>
  <c r="Q843" i="20"/>
  <c r="G844" i="20" s="1"/>
  <c r="AM762" i="20" a="1"/>
  <c r="AM764" i="20" s="1"/>
  <c r="Q582" i="20"/>
  <c r="G583" i="20" s="1"/>
  <c r="Q583" i="20"/>
  <c r="G584" i="20" s="1"/>
  <c r="AW907" i="20" a="1"/>
  <c r="AM677" i="20" a="1"/>
  <c r="AM694" i="20"/>
  <c r="H695" i="20" s="1"/>
  <c r="AG769" i="20"/>
  <c r="EK518" i="20"/>
  <c r="AG772" i="20"/>
  <c r="Q772" i="20" s="1" a="1"/>
  <c r="AW937" i="20"/>
  <c r="EK494" i="20"/>
  <c r="AG773" i="20"/>
  <c r="H640" i="20"/>
  <c r="EJ639" i="20"/>
  <c r="AG927" i="20"/>
  <c r="EJ663" i="20"/>
  <c r="AG928" i="20"/>
  <c r="Q927" i="20" s="1" a="1"/>
  <c r="H639" i="20"/>
  <c r="EJ638" i="20"/>
  <c r="EK569" i="20"/>
  <c r="EJ664" i="20"/>
  <c r="Z1167" i="20" a="1"/>
  <c r="AM627" i="20"/>
  <c r="H628" i="20" s="1"/>
  <c r="AM629" i="20"/>
  <c r="H630" i="20" s="1"/>
  <c r="AM628" i="20"/>
  <c r="H629" i="20" s="1"/>
  <c r="AM787" i="20" a="1"/>
  <c r="AM807" i="20" a="1"/>
  <c r="AM807" i="20" s="1"/>
  <c r="H808" i="20" s="1"/>
  <c r="AW857" i="20"/>
  <c r="AW859" i="20"/>
  <c r="AW858" i="20"/>
  <c r="Q827" i="20"/>
  <c r="AW813" i="20"/>
  <c r="Q714" i="20"/>
  <c r="AM792" i="20" a="1"/>
  <c r="AM792" i="20" s="1"/>
  <c r="H793" i="20" s="1"/>
  <c r="Q713" i="20"/>
  <c r="G714" i="20" s="1"/>
  <c r="Q622" i="20"/>
  <c r="G623" i="20" s="1"/>
  <c r="Q623" i="20"/>
  <c r="AW938" i="20"/>
  <c r="AG1032" i="20" a="1"/>
  <c r="Z1112" i="20"/>
  <c r="Z1113" i="20"/>
  <c r="AG824" i="20"/>
  <c r="AV1094" i="20"/>
  <c r="Z1072" i="20"/>
  <c r="Q592" i="20"/>
  <c r="G593" i="20" s="1"/>
  <c r="Q593" i="20"/>
  <c r="EJ608" i="20"/>
  <c r="EK609" i="20" s="1"/>
  <c r="AM703" i="20"/>
  <c r="H704" i="20" s="1"/>
  <c r="EK514" i="20"/>
  <c r="EK512" i="20"/>
  <c r="EK513" i="20"/>
  <c r="EJ704" i="20"/>
  <c r="G705" i="20"/>
  <c r="Q702" i="20"/>
  <c r="G703" i="20" s="1"/>
  <c r="Q703" i="20"/>
  <c r="G704" i="20" s="1"/>
  <c r="AW1042" i="20"/>
  <c r="Q852" i="20" a="1"/>
  <c r="Q854" i="20" s="1"/>
  <c r="G855" i="20" s="1"/>
  <c r="AV1212" i="20" a="1"/>
  <c r="AG822" i="20"/>
  <c r="Q634" i="20"/>
  <c r="Q633" i="20"/>
  <c r="Q632" i="20"/>
  <c r="G633" i="20" s="1"/>
  <c r="Q723" i="20"/>
  <c r="G724" i="20" s="1"/>
  <c r="Q724" i="20"/>
  <c r="C83" i="20"/>
  <c r="C79" i="20"/>
  <c r="AG987" i="20" a="1"/>
  <c r="AG987" i="20" s="1"/>
  <c r="B83" i="20"/>
  <c r="Z1073" i="20"/>
  <c r="AW977" i="20" a="1"/>
  <c r="AW979" i="20" s="1"/>
  <c r="H575" i="20"/>
  <c r="EJ574" i="20"/>
  <c r="H574" i="20"/>
  <c r="EJ573" i="20"/>
  <c r="AV1003" i="20"/>
  <c r="AW1002" i="20" s="1" a="1"/>
  <c r="AW1004" i="20" s="1"/>
  <c r="AV1092" i="20"/>
  <c r="AG877" i="20" a="1"/>
  <c r="AM757" i="20"/>
  <c r="H758" i="20" s="1"/>
  <c r="AM758" i="20"/>
  <c r="H759" i="20" s="1"/>
  <c r="Q652" i="20"/>
  <c r="G653" i="20" s="1"/>
  <c r="Q653" i="20"/>
  <c r="EJ653" i="20" s="1"/>
  <c r="EK458" i="20"/>
  <c r="AW1043" i="20"/>
  <c r="Q902" i="20" a="1"/>
  <c r="Q747" i="20" a="1"/>
  <c r="AG978" i="20"/>
  <c r="AG979" i="20"/>
  <c r="AM952" i="20" a="1"/>
  <c r="AM697" i="20" a="1"/>
  <c r="AW997" i="20" a="1"/>
  <c r="AW999" i="20" s="1"/>
  <c r="Q697" i="20" a="1"/>
  <c r="Q697" i="20" s="1"/>
  <c r="G698" i="20" s="1"/>
  <c r="Q922" i="20" a="1"/>
  <c r="Q924" i="20" s="1"/>
  <c r="G925" i="20" s="1"/>
  <c r="AG1042" i="20" a="1"/>
  <c r="Q832" i="20" a="1"/>
  <c r="AV1067" i="20" a="1"/>
  <c r="AG932" i="20" a="1"/>
  <c r="AW967" i="20" a="1"/>
  <c r="AW967" i="20" s="1"/>
  <c r="Q892" i="20" a="1"/>
  <c r="Q893" i="20" s="1"/>
  <c r="Z1107" i="20" a="1"/>
  <c r="Z1107" i="20" s="1"/>
  <c r="AW1037" i="20" a="1"/>
  <c r="AM687" i="20" a="1"/>
  <c r="Q912" i="20" a="1"/>
  <c r="Q809" i="20"/>
  <c r="G810" i="20" s="1"/>
  <c r="Q808" i="20"/>
  <c r="G809" i="20" s="1"/>
  <c r="Q807" i="20"/>
  <c r="A1445" i="20"/>
  <c r="M1422" i="20"/>
  <c r="FO1133" i="20"/>
  <c r="FO1134" i="20"/>
  <c r="FN1133" i="20"/>
  <c r="FO1135" i="20"/>
  <c r="FM1133" i="20"/>
  <c r="FM1134" i="20"/>
  <c r="FN1134" i="20"/>
  <c r="FN1135" i="20"/>
  <c r="FM1135" i="20"/>
  <c r="AV1232" i="20" a="1"/>
  <c r="Q837" i="20"/>
  <c r="Q839" i="20"/>
  <c r="G840" i="20" s="1"/>
  <c r="Q838" i="20"/>
  <c r="G839" i="20" s="1"/>
  <c r="AI1292" i="20"/>
  <c r="AK1294" i="20"/>
  <c r="AK1293" i="20"/>
  <c r="AJ1294" i="20"/>
  <c r="AJ1293" i="20"/>
  <c r="AI1294" i="20"/>
  <c r="AI1293" i="20"/>
  <c r="AK1292" i="20"/>
  <c r="AJ1292" i="20"/>
  <c r="Q649" i="20"/>
  <c r="Q648" i="20"/>
  <c r="Q647" i="20"/>
  <c r="G648" i="20" s="1"/>
  <c r="CU1214" i="20"/>
  <c r="DS1120" i="20"/>
  <c r="DR1119" i="20"/>
  <c r="DR1120" i="20"/>
  <c r="DQ1119" i="20"/>
  <c r="DS1118" i="20"/>
  <c r="DQ1120" i="20"/>
  <c r="DR1118" i="20"/>
  <c r="DQ1118" i="20"/>
  <c r="EW1118" i="20"/>
  <c r="DS1119" i="20"/>
  <c r="AM804" i="20"/>
  <c r="H805" i="20" s="1"/>
  <c r="AM803" i="20"/>
  <c r="H804" i="20" s="1"/>
  <c r="AM802" i="20"/>
  <c r="H803" i="20" s="1"/>
  <c r="AM729" i="20"/>
  <c r="H730" i="20" s="1"/>
  <c r="AM728" i="20"/>
  <c r="H729" i="20" s="1"/>
  <c r="AM727" i="20"/>
  <c r="H728" i="20" s="1"/>
  <c r="C1434" i="20"/>
  <c r="O1367" i="20"/>
  <c r="AV1062" i="20" a="1"/>
  <c r="AV1122" i="20" a="1"/>
  <c r="B1341" i="20"/>
  <c r="N1282" i="20"/>
  <c r="AM793" i="20"/>
  <c r="H794" i="20" s="1"/>
  <c r="BX1266" i="20"/>
  <c r="FX1169" i="20"/>
  <c r="Z1134" i="20"/>
  <c r="Z1133" i="20"/>
  <c r="Z1132" i="20"/>
  <c r="Z1118" i="20"/>
  <c r="Z1117" i="20"/>
  <c r="Z1119" i="20"/>
  <c r="AW774" i="20"/>
  <c r="AW773" i="20"/>
  <c r="AW772" i="20"/>
  <c r="EK552" i="20"/>
  <c r="AD1252" i="20"/>
  <c r="AD1254" i="20"/>
  <c r="AC1253" i="20"/>
  <c r="AE1252" i="20"/>
  <c r="AC1254" i="20"/>
  <c r="AE1254" i="20"/>
  <c r="AE1253" i="20"/>
  <c r="AD1253" i="20"/>
  <c r="AC1252" i="20"/>
  <c r="AM732" i="20"/>
  <c r="H733" i="20" s="1"/>
  <c r="AM734" i="20"/>
  <c r="H735" i="20" s="1"/>
  <c r="AM733" i="20"/>
  <c r="H734" i="20" s="1"/>
  <c r="AG812" i="20"/>
  <c r="AG814" i="20"/>
  <c r="AG813" i="20"/>
  <c r="AI1268" i="20"/>
  <c r="AI1267" i="20"/>
  <c r="AK1269" i="20"/>
  <c r="AJ1269" i="20"/>
  <c r="AI1269" i="20"/>
  <c r="AK1268" i="20"/>
  <c r="AK1267" i="20"/>
  <c r="AJ1268" i="20"/>
  <c r="AJ1267" i="20"/>
  <c r="AT1324" i="20"/>
  <c r="AS1323" i="20"/>
  <c r="AS1322" i="20"/>
  <c r="AS1324" i="20"/>
  <c r="AR1323" i="20"/>
  <c r="X1323" i="20"/>
  <c r="AR1322" i="20"/>
  <c r="AR1324" i="20"/>
  <c r="X1324" i="20"/>
  <c r="W1323" i="20"/>
  <c r="W1324" i="20"/>
  <c r="V1323" i="20"/>
  <c r="V1324" i="20"/>
  <c r="X1322" i="20"/>
  <c r="W1322" i="20"/>
  <c r="AT1323" i="20"/>
  <c r="AT1322" i="20"/>
  <c r="V1322" i="20"/>
  <c r="AR1148" i="20"/>
  <c r="X1148" i="20"/>
  <c r="AS1147" i="20"/>
  <c r="AT1149" i="20"/>
  <c r="W1148" i="20"/>
  <c r="AR1147" i="20"/>
  <c r="AS1149" i="20"/>
  <c r="V1148" i="20"/>
  <c r="AR1149" i="20"/>
  <c r="X1149" i="20"/>
  <c r="W1149" i="20"/>
  <c r="V1149" i="20"/>
  <c r="X1147" i="20"/>
  <c r="AT1148" i="20"/>
  <c r="W1147" i="20"/>
  <c r="AS1148" i="20"/>
  <c r="AT1147" i="20"/>
  <c r="V1147" i="20"/>
  <c r="Z974" i="20"/>
  <c r="Z973" i="20"/>
  <c r="Z972" i="20"/>
  <c r="EK598" i="20"/>
  <c r="EK600" i="20"/>
  <c r="AG937" i="20" a="1"/>
  <c r="EK554" i="20"/>
  <c r="AD1153" i="20"/>
  <c r="AE1152" i="20"/>
  <c r="AE1154" i="20"/>
  <c r="AE1153" i="20"/>
  <c r="AD1154" i="20"/>
  <c r="AD1152" i="20"/>
  <c r="AC1153" i="20"/>
  <c r="AC1154" i="20"/>
  <c r="AC1152" i="20"/>
  <c r="Z1052" i="20" a="1"/>
  <c r="AS1164" i="20"/>
  <c r="AS1163" i="20"/>
  <c r="AR1164" i="20"/>
  <c r="X1164" i="20"/>
  <c r="AR1163" i="20"/>
  <c r="X1163" i="20"/>
  <c r="X1162" i="20"/>
  <c r="W1164" i="20"/>
  <c r="W1163" i="20"/>
  <c r="W1162" i="20"/>
  <c r="V1164" i="20"/>
  <c r="V1163" i="20"/>
  <c r="AT1162" i="20"/>
  <c r="V1162" i="20"/>
  <c r="AS1162" i="20"/>
  <c r="AR1162" i="20"/>
  <c r="AT1164" i="20"/>
  <c r="AT1163" i="20"/>
  <c r="G559" i="20"/>
  <c r="EJ558" i="20"/>
  <c r="A189" i="20"/>
  <c r="F104" i="20"/>
  <c r="F109" i="20" s="1"/>
  <c r="F114" i="20" s="1"/>
  <c r="F119" i="20" s="1"/>
  <c r="F124" i="20" s="1"/>
  <c r="F129" i="20" s="1"/>
  <c r="F134" i="20" s="1"/>
  <c r="F139" i="20" s="1"/>
  <c r="F144" i="20" s="1"/>
  <c r="F149" i="20" s="1"/>
  <c r="F154" i="20" s="1"/>
  <c r="F159" i="20" s="1"/>
  <c r="F164" i="20" s="1"/>
  <c r="F169" i="20" s="1"/>
  <c r="F174" i="20" s="1"/>
  <c r="F179" i="20" s="1"/>
  <c r="F184" i="20" s="1"/>
  <c r="BC189" i="20" s="1"/>
  <c r="BW1348" i="20"/>
  <c r="FB1251" i="20"/>
  <c r="AD1193" i="20"/>
  <c r="AE1192" i="20"/>
  <c r="AE1194" i="20"/>
  <c r="AC1192" i="20"/>
  <c r="AC1194" i="20"/>
  <c r="AE1193" i="20"/>
  <c r="AD1192" i="20"/>
  <c r="AC1193" i="20"/>
  <c r="AD1194" i="20"/>
  <c r="Z958" i="20"/>
  <c r="Z957" i="20"/>
  <c r="Z959" i="20"/>
  <c r="BW1459" i="20"/>
  <c r="FB1362" i="20"/>
  <c r="AY169" i="20"/>
  <c r="A187" i="20"/>
  <c r="E105" i="20"/>
  <c r="E110" i="20" s="1"/>
  <c r="E115" i="20" s="1"/>
  <c r="E120" i="20" s="1"/>
  <c r="E125" i="20" s="1"/>
  <c r="E130" i="20" s="1"/>
  <c r="E135" i="20" s="1"/>
  <c r="E140" i="20" s="1"/>
  <c r="E145" i="20" s="1"/>
  <c r="E150" i="20" s="1"/>
  <c r="E155" i="20" s="1"/>
  <c r="E160" i="20" s="1"/>
  <c r="E165" i="20" s="1"/>
  <c r="E170" i="20" s="1"/>
  <c r="E175" i="20" s="1"/>
  <c r="E180" i="20" s="1"/>
  <c r="E185" i="20" s="1"/>
  <c r="BA188" i="20" s="1"/>
  <c r="FU1065" i="20"/>
  <c r="FT1065" i="20"/>
  <c r="FS1065" i="20"/>
  <c r="FU1064" i="20"/>
  <c r="FS1063" i="20"/>
  <c r="FT1064" i="20"/>
  <c r="FS1064" i="20"/>
  <c r="FU1063" i="20"/>
  <c r="FT1063" i="20"/>
  <c r="AW969" i="20"/>
  <c r="G624" i="20"/>
  <c r="FU1074" i="20"/>
  <c r="FT1074" i="20"/>
  <c r="FU1075" i="20"/>
  <c r="FS1074" i="20"/>
  <c r="FT1075" i="20"/>
  <c r="FS1075" i="20"/>
  <c r="FU1073" i="20"/>
  <c r="FT1073" i="20"/>
  <c r="FS1073" i="20"/>
  <c r="Z1108" i="20"/>
  <c r="FS989" i="20"/>
  <c r="FS988" i="20"/>
  <c r="FU987" i="20"/>
  <c r="FT987" i="20"/>
  <c r="FS987" i="20"/>
  <c r="FU989" i="20"/>
  <c r="FU988" i="20"/>
  <c r="FT989" i="20"/>
  <c r="FT988" i="20"/>
  <c r="AW992" i="20" a="1"/>
  <c r="BX1444" i="20"/>
  <c r="FX1347" i="20"/>
  <c r="FN1099" i="20"/>
  <c r="FO1100" i="20"/>
  <c r="FO1098" i="20"/>
  <c r="FN1098" i="20"/>
  <c r="FM1100" i="20"/>
  <c r="FM1098" i="20"/>
  <c r="FO1099" i="20"/>
  <c r="FN1100" i="20"/>
  <c r="FM1099" i="20"/>
  <c r="AV974" i="20"/>
  <c r="AV973" i="20"/>
  <c r="AV972" i="20"/>
  <c r="AM602" i="20"/>
  <c r="H603" i="20" s="1"/>
  <c r="AM604" i="20"/>
  <c r="H605" i="20" s="1"/>
  <c r="AM603" i="20"/>
  <c r="H604" i="20" s="1"/>
  <c r="CV1280" i="20"/>
  <c r="EX1184" i="20"/>
  <c r="DM1184" i="20"/>
  <c r="DL1184" i="20"/>
  <c r="DK1184" i="20"/>
  <c r="DM1185" i="20"/>
  <c r="DL1186" i="20"/>
  <c r="DL1185" i="20"/>
  <c r="DK1185" i="20"/>
  <c r="DK1186" i="20"/>
  <c r="DM1186" i="20"/>
  <c r="CV1174" i="20"/>
  <c r="DM1078" i="20"/>
  <c r="DL1078" i="20"/>
  <c r="DK1078" i="20"/>
  <c r="EX1078" i="20"/>
  <c r="DK1079" i="20"/>
  <c r="DM1080" i="20"/>
  <c r="DK1080" i="20"/>
  <c r="DM1079" i="20"/>
  <c r="DL1079" i="20"/>
  <c r="DL1080" i="20"/>
  <c r="AV1127" i="20" a="1"/>
  <c r="CV1325" i="20"/>
  <c r="DM1229" i="20"/>
  <c r="DL1229" i="20"/>
  <c r="DK1229" i="20"/>
  <c r="EX1229" i="20"/>
  <c r="DM1230" i="20"/>
  <c r="DM1231" i="20"/>
  <c r="DK1231" i="20"/>
  <c r="DL1230" i="20"/>
  <c r="DK1230" i="20"/>
  <c r="DL1231" i="20"/>
  <c r="CU1330" i="20"/>
  <c r="DS1235" i="20"/>
  <c r="DR1235" i="20"/>
  <c r="DS1236" i="20"/>
  <c r="DQ1235" i="20"/>
  <c r="DS1234" i="20"/>
  <c r="DR1236" i="20"/>
  <c r="DR1234" i="20"/>
  <c r="DQ1236" i="20"/>
  <c r="DQ1234" i="20"/>
  <c r="EW1234" i="20"/>
  <c r="AM754" i="20"/>
  <c r="H755" i="20" s="1"/>
  <c r="AM753" i="20"/>
  <c r="H754" i="20" s="1"/>
  <c r="AM752" i="20"/>
  <c r="H753" i="20" s="1"/>
  <c r="AK1217" i="20"/>
  <c r="AK1218" i="20"/>
  <c r="AJ1217" i="20"/>
  <c r="AK1219" i="20"/>
  <c r="AJ1218" i="20"/>
  <c r="AI1217" i="20"/>
  <c r="AJ1219" i="20"/>
  <c r="AI1218" i="20"/>
  <c r="AI1219" i="20"/>
  <c r="A1438" i="20"/>
  <c r="M1387" i="20"/>
  <c r="AV1207" i="20" a="1"/>
  <c r="AM748" i="20"/>
  <c r="H749" i="20" s="1"/>
  <c r="AM747" i="20"/>
  <c r="H748" i="20" s="1"/>
  <c r="AM749" i="20"/>
  <c r="H750" i="20" s="1"/>
  <c r="Z1084" i="20"/>
  <c r="Z1083" i="20"/>
  <c r="Z1082" i="20"/>
  <c r="AW867" i="20" a="1"/>
  <c r="EK482" i="20"/>
  <c r="W1239" i="20"/>
  <c r="W1238" i="20"/>
  <c r="W1237" i="20"/>
  <c r="V1239" i="20"/>
  <c r="V1238" i="20"/>
  <c r="AT1237" i="20"/>
  <c r="V1237" i="20"/>
  <c r="AS1237" i="20"/>
  <c r="AR1237" i="20"/>
  <c r="AT1239" i="20"/>
  <c r="AT1238" i="20"/>
  <c r="AS1239" i="20"/>
  <c r="AS1238" i="20"/>
  <c r="AR1239" i="20"/>
  <c r="X1239" i="20"/>
  <c r="AR1238" i="20"/>
  <c r="X1238" i="20"/>
  <c r="X1237" i="20"/>
  <c r="FU1095" i="20"/>
  <c r="FT1095" i="20"/>
  <c r="FS1095" i="20"/>
  <c r="FU1094" i="20"/>
  <c r="FT1094" i="20"/>
  <c r="FU1093" i="20"/>
  <c r="FS1094" i="20"/>
  <c r="FT1093" i="20"/>
  <c r="FS1093" i="20"/>
  <c r="CU1285" i="20"/>
  <c r="DQ1191" i="20"/>
  <c r="DS1189" i="20"/>
  <c r="DR1189" i="20"/>
  <c r="DS1190" i="20"/>
  <c r="DQ1189" i="20"/>
  <c r="DR1190" i="20"/>
  <c r="EW1189" i="20"/>
  <c r="DQ1190" i="20"/>
  <c r="DS1191" i="20"/>
  <c r="DR1191" i="20"/>
  <c r="CU1300" i="20"/>
  <c r="DS1206" i="20"/>
  <c r="DR1206" i="20"/>
  <c r="DQ1206" i="20"/>
  <c r="DS1204" i="20"/>
  <c r="DR1204" i="20"/>
  <c r="DS1205" i="20"/>
  <c r="DQ1204" i="20"/>
  <c r="DR1205" i="20"/>
  <c r="EW1204" i="20"/>
  <c r="DQ1205" i="20"/>
  <c r="Z1177" i="20" a="1"/>
  <c r="G695" i="20"/>
  <c r="EJ694" i="20"/>
  <c r="AK1297" i="20"/>
  <c r="AJ1297" i="20"/>
  <c r="AI1297" i="20"/>
  <c r="AK1299" i="20"/>
  <c r="AK1298" i="20"/>
  <c r="AJ1299" i="20"/>
  <c r="AJ1298" i="20"/>
  <c r="AI1299" i="20"/>
  <c r="AI1298" i="20"/>
  <c r="W1154" i="20"/>
  <c r="X1152" i="20"/>
  <c r="V1154" i="20"/>
  <c r="AT1153" i="20"/>
  <c r="W1152" i="20"/>
  <c r="AS1153" i="20"/>
  <c r="AT1152" i="20"/>
  <c r="V1152" i="20"/>
  <c r="AR1153" i="20"/>
  <c r="X1153" i="20"/>
  <c r="AS1152" i="20"/>
  <c r="W1153" i="20"/>
  <c r="AR1152" i="20"/>
  <c r="AT1154" i="20"/>
  <c r="V1153" i="20"/>
  <c r="AS1154" i="20"/>
  <c r="AR1154" i="20"/>
  <c r="X1154" i="20"/>
  <c r="B1430" i="20"/>
  <c r="N1347" i="20"/>
  <c r="AW872" i="20" a="1"/>
  <c r="BW1253" i="20"/>
  <c r="FB1156" i="20"/>
  <c r="FM1138" i="20"/>
  <c r="FO1138" i="20"/>
  <c r="FN1138" i="20"/>
  <c r="FM1139" i="20"/>
  <c r="FN1140" i="20"/>
  <c r="FO1139" i="20"/>
  <c r="FN1139" i="20"/>
  <c r="FO1140" i="20"/>
  <c r="FM1140" i="20"/>
  <c r="A1433" i="20"/>
  <c r="M1362" i="20"/>
  <c r="C1444" i="20"/>
  <c r="O1417" i="20"/>
  <c r="C1333" i="20"/>
  <c r="O1242" i="20"/>
  <c r="AI1282" i="20"/>
  <c r="AK1284" i="20"/>
  <c r="AK1283" i="20"/>
  <c r="AJ1284" i="20"/>
  <c r="AJ1283" i="20"/>
  <c r="AI1284" i="20"/>
  <c r="AI1283" i="20"/>
  <c r="AK1282" i="20"/>
  <c r="AJ1282" i="20"/>
  <c r="Z1102" i="20" a="1"/>
  <c r="BW1362" i="20"/>
  <c r="FB1265" i="20"/>
  <c r="AG862" i="20" a="1"/>
  <c r="H508" i="20"/>
  <c r="EJ507" i="20"/>
  <c r="B1334" i="20"/>
  <c r="N1247" i="20"/>
  <c r="CU1184" i="20"/>
  <c r="DS1088" i="20"/>
  <c r="DR1088" i="20"/>
  <c r="DQ1088" i="20"/>
  <c r="EW1088" i="20"/>
  <c r="DS1090" i="20"/>
  <c r="DS1089" i="20"/>
  <c r="DR1090" i="20"/>
  <c r="DR1089" i="20"/>
  <c r="DQ1090" i="20"/>
  <c r="DQ1089" i="20"/>
  <c r="C1336" i="20"/>
  <c r="O1257" i="20"/>
  <c r="AJ1184" i="20"/>
  <c r="AI1184" i="20"/>
  <c r="AK1182" i="20"/>
  <c r="AJ1182" i="20"/>
  <c r="AI1182" i="20"/>
  <c r="AK1183" i="20"/>
  <c r="AJ1183" i="20"/>
  <c r="AI1183" i="20"/>
  <c r="AK1184" i="20"/>
  <c r="G560" i="20"/>
  <c r="EJ559" i="20"/>
  <c r="FO1095" i="20"/>
  <c r="FO1093" i="20"/>
  <c r="FM1093" i="20"/>
  <c r="FM1095" i="20"/>
  <c r="FM1094" i="20"/>
  <c r="FN1095" i="20"/>
  <c r="FN1093" i="20"/>
  <c r="FN1094" i="20"/>
  <c r="FO1094" i="20"/>
  <c r="V1279" i="20"/>
  <c r="V1278" i="20"/>
  <c r="X1277" i="20"/>
  <c r="AT1279" i="20"/>
  <c r="AT1278" i="20"/>
  <c r="W1277" i="20"/>
  <c r="AS1279" i="20"/>
  <c r="AS1278" i="20"/>
  <c r="AT1277" i="20"/>
  <c r="V1277" i="20"/>
  <c r="AR1279" i="20"/>
  <c r="X1279" i="20"/>
  <c r="AR1278" i="20"/>
  <c r="X1278" i="20"/>
  <c r="AS1277" i="20"/>
  <c r="W1279" i="20"/>
  <c r="W1278" i="20"/>
  <c r="AR1277" i="20"/>
  <c r="FO1069" i="20"/>
  <c r="FO1068" i="20"/>
  <c r="FN1069" i="20"/>
  <c r="FO1070" i="20"/>
  <c r="FM1068" i="20"/>
  <c r="FM1069" i="20"/>
  <c r="FN1068" i="20"/>
  <c r="FM1070" i="20"/>
  <c r="FN1070" i="20"/>
  <c r="B1342" i="20"/>
  <c r="N1287" i="20"/>
  <c r="AG1044" i="20"/>
  <c r="AG1043" i="20"/>
  <c r="AG1042" i="20"/>
  <c r="AG879" i="20"/>
  <c r="AG878" i="20"/>
  <c r="AG877" i="20"/>
  <c r="EK442" i="20"/>
  <c r="EK441" i="20"/>
  <c r="AK1154" i="20"/>
  <c r="AJ1154" i="20"/>
  <c r="AK1152" i="20"/>
  <c r="AI1154" i="20"/>
  <c r="AJ1152" i="20"/>
  <c r="AI1152" i="20"/>
  <c r="AK1153" i="20"/>
  <c r="AJ1153" i="20"/>
  <c r="AI1153" i="20"/>
  <c r="FO1145" i="20"/>
  <c r="FM1143" i="20"/>
  <c r="FO1144" i="20"/>
  <c r="FO1143" i="20"/>
  <c r="FN1144" i="20"/>
  <c r="FN1143" i="20"/>
  <c r="FM1144" i="20"/>
  <c r="FN1145" i="20"/>
  <c r="FM1145" i="20"/>
  <c r="AM892" i="20" a="1"/>
  <c r="A188" i="20"/>
  <c r="F103" i="20"/>
  <c r="AY187" i="20"/>
  <c r="AZ187" i="20"/>
  <c r="BA187" i="20"/>
  <c r="G655" i="20"/>
  <c r="EJ654" i="20"/>
  <c r="G725" i="20"/>
  <c r="EK412" i="20"/>
  <c r="EK411" i="20"/>
  <c r="CU1255" i="20"/>
  <c r="DS1159" i="20"/>
  <c r="DR1159" i="20"/>
  <c r="EW1159" i="20"/>
  <c r="DQ1159" i="20"/>
  <c r="DS1161" i="20"/>
  <c r="DS1160" i="20"/>
  <c r="DR1161" i="20"/>
  <c r="DR1160" i="20"/>
  <c r="DQ1161" i="20"/>
  <c r="DQ1160" i="20"/>
  <c r="BX1267" i="20"/>
  <c r="FX1170" i="20"/>
  <c r="EJ593" i="20"/>
  <c r="G594" i="20"/>
  <c r="G625" i="20"/>
  <c r="CU1265" i="20"/>
  <c r="DS1170" i="20"/>
  <c r="DS1171" i="20"/>
  <c r="DR1170" i="20"/>
  <c r="DS1169" i="20"/>
  <c r="DR1171" i="20"/>
  <c r="DQ1170" i="20"/>
  <c r="DR1169" i="20"/>
  <c r="DQ1171" i="20"/>
  <c r="DQ1169" i="20"/>
  <c r="EW1169" i="20"/>
  <c r="BX1261" i="20"/>
  <c r="FX1164" i="20"/>
  <c r="FN987" i="20"/>
  <c r="FO989" i="20"/>
  <c r="FO987" i="20"/>
  <c r="FN989" i="20"/>
  <c r="FM988" i="20"/>
  <c r="FM987" i="20"/>
  <c r="FM989" i="20"/>
  <c r="FO988" i="20"/>
  <c r="FN988" i="20"/>
  <c r="FU1070" i="20"/>
  <c r="FS1069" i="20"/>
  <c r="FT1070" i="20"/>
  <c r="FS1070" i="20"/>
  <c r="FU1068" i="20"/>
  <c r="FT1068" i="20"/>
  <c r="FS1068" i="20"/>
  <c r="FU1069" i="20"/>
  <c r="FT1069" i="20"/>
  <c r="CU1260" i="20"/>
  <c r="DQ1166" i="20"/>
  <c r="DQ1164" i="20"/>
  <c r="EW1164" i="20"/>
  <c r="DS1165" i="20"/>
  <c r="DS1166" i="20"/>
  <c r="DR1165" i="20"/>
  <c r="DS1164" i="20"/>
  <c r="DR1166" i="20"/>
  <c r="DQ1165" i="20"/>
  <c r="DR1164" i="20"/>
  <c r="CV1320" i="20"/>
  <c r="DM1226" i="20"/>
  <c r="DL1224" i="20"/>
  <c r="DK1224" i="20"/>
  <c r="EX1224" i="20"/>
  <c r="DM1224" i="20"/>
  <c r="DL1225" i="20"/>
  <c r="DL1226" i="20"/>
  <c r="DK1225" i="20"/>
  <c r="DK1226" i="20"/>
  <c r="DM1225" i="20"/>
  <c r="FO1053" i="20"/>
  <c r="FO1052" i="20"/>
  <c r="FM1052" i="20"/>
  <c r="FM1054" i="20"/>
  <c r="FN1053" i="20"/>
  <c r="FN1052" i="20"/>
  <c r="FM1053" i="20"/>
  <c r="FO1054" i="20"/>
  <c r="FN1054" i="20"/>
  <c r="Q834" i="20"/>
  <c r="G835" i="20" s="1"/>
  <c r="Q833" i="20"/>
  <c r="G834" i="20" s="1"/>
  <c r="Q832" i="20"/>
  <c r="X1302" i="20"/>
  <c r="AT1304" i="20"/>
  <c r="AT1303" i="20"/>
  <c r="W1302" i="20"/>
  <c r="AS1304" i="20"/>
  <c r="AS1303" i="20"/>
  <c r="AT1302" i="20"/>
  <c r="V1302" i="20"/>
  <c r="AR1304" i="20"/>
  <c r="X1304" i="20"/>
  <c r="AR1303" i="20"/>
  <c r="X1303" i="20"/>
  <c r="AS1302" i="20"/>
  <c r="W1304" i="20"/>
  <c r="W1303" i="20"/>
  <c r="AR1302" i="20"/>
  <c r="V1304" i="20"/>
  <c r="V1303" i="20"/>
  <c r="AM954" i="20"/>
  <c r="H955" i="20" s="1"/>
  <c r="AM953" i="20"/>
  <c r="H954" i="20" s="1"/>
  <c r="AM952" i="20"/>
  <c r="H953" i="20" s="1"/>
  <c r="AG884" i="20"/>
  <c r="AG883" i="20"/>
  <c r="AG882" i="20"/>
  <c r="AW899" i="20"/>
  <c r="AW898" i="20"/>
  <c r="AW897" i="20"/>
  <c r="AG819" i="20"/>
  <c r="AG818" i="20"/>
  <c r="AG817" i="20"/>
  <c r="AK1193" i="20"/>
  <c r="AJ1193" i="20"/>
  <c r="AI1193" i="20"/>
  <c r="AK1194" i="20"/>
  <c r="AJ1194" i="20"/>
  <c r="AI1194" i="20"/>
  <c r="AK1192" i="20"/>
  <c r="AJ1192" i="20"/>
  <c r="AI1192" i="20"/>
  <c r="AR1284" i="20"/>
  <c r="X1284" i="20"/>
  <c r="AR1283" i="20"/>
  <c r="X1283" i="20"/>
  <c r="AS1282" i="20"/>
  <c r="W1284" i="20"/>
  <c r="W1283" i="20"/>
  <c r="AR1282" i="20"/>
  <c r="V1284" i="20"/>
  <c r="V1283" i="20"/>
  <c r="X1282" i="20"/>
  <c r="AT1284" i="20"/>
  <c r="AT1283" i="20"/>
  <c r="W1282" i="20"/>
  <c r="AS1284" i="20"/>
  <c r="AS1283" i="20"/>
  <c r="AT1282" i="20"/>
  <c r="V1282" i="20"/>
  <c r="AW887" i="20" a="1"/>
  <c r="Z1004" i="20"/>
  <c r="Z1003" i="20"/>
  <c r="Z1002" i="20"/>
  <c r="A1347" i="20"/>
  <c r="M1312" i="20"/>
  <c r="BX1358" i="20"/>
  <c r="FX1261" i="20"/>
  <c r="AM799" i="20"/>
  <c r="H800" i="20" s="1"/>
  <c r="AM798" i="20"/>
  <c r="H799" i="20" s="1"/>
  <c r="AM797" i="20"/>
  <c r="H798" i="20" s="1"/>
  <c r="AI1147" i="20"/>
  <c r="AK1148" i="20"/>
  <c r="AJ1148" i="20"/>
  <c r="AI1148" i="20"/>
  <c r="AK1149" i="20"/>
  <c r="AJ1149" i="20"/>
  <c r="AI1149" i="20"/>
  <c r="AK1147" i="20"/>
  <c r="AJ1147" i="20"/>
  <c r="EK493" i="20"/>
  <c r="EK663" i="20"/>
  <c r="EK665" i="20"/>
  <c r="Z1062" i="20" a="1"/>
  <c r="CV1204" i="20"/>
  <c r="DL1110" i="20"/>
  <c r="DL1109" i="20"/>
  <c r="DK1108" i="20"/>
  <c r="EX1108" i="20"/>
  <c r="DM1108" i="20"/>
  <c r="DM1109" i="20"/>
  <c r="DM1110" i="20"/>
  <c r="DK1109" i="20"/>
  <c r="DK1110" i="20"/>
  <c r="DL1108" i="20"/>
  <c r="FU1019" i="20"/>
  <c r="FU1018" i="20"/>
  <c r="FT1019" i="20"/>
  <c r="FT1018" i="20"/>
  <c r="FS1019" i="20"/>
  <c r="FS1018" i="20"/>
  <c r="FU1017" i="20"/>
  <c r="FT1017" i="20"/>
  <c r="FS1017" i="20"/>
  <c r="CU1209" i="20"/>
  <c r="DQ1113" i="20"/>
  <c r="EW1113" i="20"/>
  <c r="DS1115" i="20"/>
  <c r="DS1114" i="20"/>
  <c r="DR1115" i="20"/>
  <c r="DR1114" i="20"/>
  <c r="DQ1115" i="20"/>
  <c r="DQ1114" i="20"/>
  <c r="DS1113" i="20"/>
  <c r="DR1113" i="20"/>
  <c r="C1427" i="20"/>
  <c r="O1332" i="20"/>
  <c r="AG952" i="20" a="1"/>
  <c r="A1439" i="20"/>
  <c r="M1392" i="20"/>
  <c r="C1334" i="20"/>
  <c r="O1247" i="20"/>
  <c r="Z1097" i="20" a="1"/>
  <c r="H538" i="20"/>
  <c r="EJ537" i="20"/>
  <c r="AG1029" i="20"/>
  <c r="AG1028" i="20"/>
  <c r="AG1027" i="20"/>
  <c r="AD1324" i="20"/>
  <c r="AC1322" i="20"/>
  <c r="AC1323" i="20"/>
  <c r="AE1322" i="20"/>
  <c r="AE1324" i="20"/>
  <c r="AD1322" i="20"/>
  <c r="AC1324" i="20"/>
  <c r="AE1323" i="20"/>
  <c r="AD1323" i="20"/>
  <c r="CV1315" i="20"/>
  <c r="DM1221" i="20"/>
  <c r="DL1219" i="20"/>
  <c r="DK1219" i="20"/>
  <c r="EX1219" i="20"/>
  <c r="DK1221" i="20"/>
  <c r="DM1220" i="20"/>
  <c r="DL1221" i="20"/>
  <c r="DK1220" i="20"/>
  <c r="DM1219" i="20"/>
  <c r="DL1220" i="20"/>
  <c r="A1436" i="20"/>
  <c r="M1377" i="20"/>
  <c r="EK664" i="20"/>
  <c r="AV1057" i="20" a="1"/>
  <c r="FT1104" i="20"/>
  <c r="FU1103" i="20"/>
  <c r="FS1104" i="20"/>
  <c r="FT1103" i="20"/>
  <c r="FS1103" i="20"/>
  <c r="FU1105" i="20"/>
  <c r="FT1105" i="20"/>
  <c r="FS1105" i="20"/>
  <c r="FU1104" i="20"/>
  <c r="AK1164" i="20"/>
  <c r="AK1163" i="20"/>
  <c r="AK1162" i="20"/>
  <c r="AJ1164" i="20"/>
  <c r="AJ1163" i="20"/>
  <c r="AJ1162" i="20"/>
  <c r="AI1164" i="20"/>
  <c r="AI1163" i="20"/>
  <c r="AI1162" i="20"/>
  <c r="H509" i="20"/>
  <c r="EJ508" i="20"/>
  <c r="BX1258" i="20"/>
  <c r="FX1161" i="20"/>
  <c r="AE1309" i="20"/>
  <c r="AC1309" i="20"/>
  <c r="AD1308" i="20"/>
  <c r="AD1309" i="20"/>
  <c r="AE1308" i="20"/>
  <c r="AC1307" i="20"/>
  <c r="AD1307" i="20"/>
  <c r="AE1307" i="20"/>
  <c r="AC1308" i="20"/>
  <c r="FN1007" i="20"/>
  <c r="FO1009" i="20"/>
  <c r="FO1008" i="20"/>
  <c r="FM1007" i="20"/>
  <c r="FO1007" i="20"/>
  <c r="FM1009" i="20"/>
  <c r="FN1009" i="20"/>
  <c r="FM1008" i="20"/>
  <c r="FN1008" i="20"/>
  <c r="AG1022" i="20" a="1"/>
  <c r="AE1304" i="20"/>
  <c r="AE1302" i="20"/>
  <c r="AD1303" i="20"/>
  <c r="AD1304" i="20"/>
  <c r="AC1302" i="20"/>
  <c r="AD1302" i="20"/>
  <c r="AE1303" i="20"/>
  <c r="AC1303" i="20"/>
  <c r="AC1304" i="20"/>
  <c r="A1340" i="20"/>
  <c r="M1277" i="20"/>
  <c r="AG1017" i="20" a="1"/>
  <c r="AG999" i="20"/>
  <c r="AG998" i="20"/>
  <c r="AG997" i="20"/>
  <c r="C1435" i="20"/>
  <c r="O1372" i="20"/>
  <c r="AM812" i="20" a="1"/>
  <c r="A1334" i="20"/>
  <c r="M1247" i="20"/>
  <c r="AE1174" i="20"/>
  <c r="AC1174" i="20"/>
  <c r="AD1172" i="20"/>
  <c r="AE1172" i="20"/>
  <c r="AC1172" i="20"/>
  <c r="AE1173" i="20"/>
  <c r="AD1174" i="20"/>
  <c r="AC1173" i="20"/>
  <c r="AD1173" i="20"/>
  <c r="AV1009" i="20"/>
  <c r="AV1008" i="20"/>
  <c r="AV1007" i="20"/>
  <c r="BW1353" i="20"/>
  <c r="FB1256" i="20"/>
  <c r="AE1149" i="20"/>
  <c r="AC1149" i="20"/>
  <c r="AD1147" i="20"/>
  <c r="AD1148" i="20"/>
  <c r="AD1149" i="20"/>
  <c r="AC1148" i="20"/>
  <c r="AE1148" i="20"/>
  <c r="AC1147" i="20"/>
  <c r="AE1147" i="20"/>
  <c r="G735" i="20"/>
  <c r="AK1264" i="20"/>
  <c r="AJ1264" i="20"/>
  <c r="AI1264" i="20"/>
  <c r="AK1263" i="20"/>
  <c r="AK1262" i="20"/>
  <c r="AJ1263" i="20"/>
  <c r="AJ1262" i="20"/>
  <c r="AI1263" i="20"/>
  <c r="AI1262" i="20"/>
  <c r="EJ487" i="20"/>
  <c r="G488" i="20"/>
  <c r="EK527" i="20"/>
  <c r="AW862" i="20" a="1"/>
  <c r="Q727" i="20" a="1"/>
  <c r="CV1154" i="20"/>
  <c r="DL1058" i="20"/>
  <c r="EX1058" i="20"/>
  <c r="DK1058" i="20"/>
  <c r="DM1059" i="20"/>
  <c r="DL1059" i="20"/>
  <c r="DK1060" i="20"/>
  <c r="DK1059" i="20"/>
  <c r="DM1058" i="20"/>
  <c r="DM1060" i="20"/>
  <c r="DL1060" i="20"/>
  <c r="AV1107" i="20" a="1"/>
  <c r="H614" i="20"/>
  <c r="EJ613" i="20"/>
  <c r="CV1179" i="20"/>
  <c r="EX1083" i="20"/>
  <c r="DM1083" i="20"/>
  <c r="DL1083" i="20"/>
  <c r="DK1083" i="20"/>
  <c r="DK1085" i="20"/>
  <c r="DL1084" i="20"/>
  <c r="DM1084" i="20"/>
  <c r="DL1085" i="20"/>
  <c r="DM1085" i="20"/>
  <c r="DK1084" i="20"/>
  <c r="Q687" i="20" a="1"/>
  <c r="CU1179" i="20"/>
  <c r="DQ1083" i="20"/>
  <c r="EW1083" i="20"/>
  <c r="DS1085" i="20"/>
  <c r="DS1084" i="20"/>
  <c r="DR1085" i="20"/>
  <c r="DR1084" i="20"/>
  <c r="DQ1085" i="20"/>
  <c r="DQ1084" i="20"/>
  <c r="DS1083" i="20"/>
  <c r="DR1083" i="20"/>
  <c r="AM682" i="20" a="1"/>
  <c r="FU1060" i="20"/>
  <c r="FT1060" i="20"/>
  <c r="FS1060" i="20"/>
  <c r="FU1059" i="20"/>
  <c r="FU1058" i="20"/>
  <c r="FT1059" i="20"/>
  <c r="FT1058" i="20"/>
  <c r="FS1059" i="20"/>
  <c r="FS1058" i="20"/>
  <c r="Q717" i="20"/>
  <c r="G718" i="20" s="1"/>
  <c r="Q719" i="20"/>
  <c r="Q718" i="20"/>
  <c r="G719" i="20" s="1"/>
  <c r="BX1460" i="20"/>
  <c r="FX1363" i="20"/>
  <c r="C1440" i="20"/>
  <c r="O1397" i="20"/>
  <c r="A186" i="20"/>
  <c r="E104" i="20"/>
  <c r="E109" i="20" s="1"/>
  <c r="E114" i="20" s="1"/>
  <c r="E119" i="20" s="1"/>
  <c r="E124" i="20" s="1"/>
  <c r="E129" i="20" s="1"/>
  <c r="E134" i="20" s="1"/>
  <c r="E139" i="20" s="1"/>
  <c r="E144" i="20" s="1"/>
  <c r="E149" i="20" s="1"/>
  <c r="E154" i="20" s="1"/>
  <c r="E159" i="20" s="1"/>
  <c r="E164" i="20" s="1"/>
  <c r="E169" i="20" s="1"/>
  <c r="E174" i="20" s="1"/>
  <c r="E179" i="20" s="1"/>
  <c r="E184" i="20" s="1"/>
  <c r="AZ188" i="20" s="1"/>
  <c r="A1342" i="20"/>
  <c r="M1287" i="20"/>
  <c r="AM927" i="20"/>
  <c r="H928" i="20" s="1"/>
  <c r="AM929" i="20"/>
  <c r="H930" i="20" s="1"/>
  <c r="AM928" i="20"/>
  <c r="H929" i="20" s="1"/>
  <c r="C1436" i="20"/>
  <c r="O1377" i="20"/>
  <c r="Z1232" i="20" a="1"/>
  <c r="AK1302" i="20"/>
  <c r="AJ1302" i="20"/>
  <c r="AI1302" i="20"/>
  <c r="AK1304" i="20"/>
  <c r="AK1303" i="20"/>
  <c r="AJ1304" i="20"/>
  <c r="AJ1303" i="20"/>
  <c r="AI1304" i="20"/>
  <c r="AI1303" i="20"/>
  <c r="AG792" i="20"/>
  <c r="AG794" i="20"/>
  <c r="AG793" i="20"/>
  <c r="Z1047" i="20"/>
  <c r="Z1049" i="20"/>
  <c r="Z1048" i="20"/>
  <c r="EK548" i="20"/>
  <c r="A1333" i="20"/>
  <c r="M1242" i="20"/>
  <c r="Z969" i="20"/>
  <c r="Z968" i="20"/>
  <c r="Z967" i="20"/>
  <c r="AG967" i="20" s="1" a="1"/>
  <c r="Z1122" i="20" a="1"/>
  <c r="Z1014" i="20"/>
  <c r="Z1013" i="20"/>
  <c r="Z1012" i="20"/>
  <c r="EK547" i="20"/>
  <c r="AV959" i="20"/>
  <c r="AV958" i="20"/>
  <c r="AV957" i="20"/>
  <c r="CU1320" i="20"/>
  <c r="DS1225" i="20"/>
  <c r="EW1224" i="20"/>
  <c r="DR1225" i="20"/>
  <c r="DQ1225" i="20"/>
  <c r="DS1226" i="20"/>
  <c r="DS1224" i="20"/>
  <c r="DR1226" i="20"/>
  <c r="DR1224" i="20"/>
  <c r="DQ1226" i="20"/>
  <c r="DQ1224" i="20"/>
  <c r="EK567" i="20"/>
  <c r="AV1177" i="20" a="1"/>
  <c r="Q589" i="20"/>
  <c r="Q588" i="20"/>
  <c r="Q587" i="20"/>
  <c r="G588" i="20" s="1"/>
  <c r="Q749" i="20"/>
  <c r="Q748" i="20"/>
  <c r="G749" i="20" s="1"/>
  <c r="Q747" i="20"/>
  <c r="G748" i="20" s="1"/>
  <c r="Q798" i="20"/>
  <c r="G799" i="20" s="1"/>
  <c r="Q797" i="20"/>
  <c r="Q799" i="20"/>
  <c r="G800" i="20" s="1"/>
  <c r="H539" i="20"/>
  <c r="EJ538" i="20"/>
  <c r="CV1330" i="20"/>
  <c r="DL1235" i="20"/>
  <c r="EX1234" i="20"/>
  <c r="DM1236" i="20"/>
  <c r="DL1234" i="20"/>
  <c r="DK1236" i="20"/>
  <c r="DM1235" i="20"/>
  <c r="DM1234" i="20"/>
  <c r="DK1235" i="20"/>
  <c r="DL1236" i="20"/>
  <c r="DK1234" i="20"/>
  <c r="AW1028" i="20"/>
  <c r="AW1027" i="20"/>
  <c r="AW1029" i="20"/>
  <c r="B1444" i="20"/>
  <c r="N1417" i="20"/>
  <c r="AC1279" i="20"/>
  <c r="AE1278" i="20"/>
  <c r="AC1277" i="20"/>
  <c r="AE1277" i="20"/>
  <c r="AD1277" i="20"/>
  <c r="AD1278" i="20"/>
  <c r="AE1279" i="20"/>
  <c r="AD1279" i="20"/>
  <c r="AC1278" i="20"/>
  <c r="EJ533" i="20"/>
  <c r="Z1077" i="20" a="1"/>
  <c r="G644" i="20"/>
  <c r="EJ643" i="20"/>
  <c r="AV1102" i="20" a="1"/>
  <c r="A1336" i="20"/>
  <c r="M1257" i="20"/>
  <c r="AK1254" i="20"/>
  <c r="AI1253" i="20"/>
  <c r="AJ1254" i="20"/>
  <c r="AI1254" i="20"/>
  <c r="AK1252" i="20"/>
  <c r="AJ1252" i="20"/>
  <c r="AI1252" i="20"/>
  <c r="AK1253" i="20"/>
  <c r="AJ1253" i="20"/>
  <c r="H510" i="20"/>
  <c r="EJ509" i="20"/>
  <c r="EK509" i="20" s="1"/>
  <c r="AG872" i="20" a="1"/>
  <c r="B1441" i="20"/>
  <c r="N1402" i="20"/>
  <c r="Z1227" i="20" a="1"/>
  <c r="AW989" i="20"/>
  <c r="AW988" i="20"/>
  <c r="AW987" i="20"/>
  <c r="FU994" i="20"/>
  <c r="FU993" i="20"/>
  <c r="FT994" i="20"/>
  <c r="FT993" i="20"/>
  <c r="FS994" i="20"/>
  <c r="FS993" i="20"/>
  <c r="FU992" i="20"/>
  <c r="FT992" i="20"/>
  <c r="FS992" i="20"/>
  <c r="B1440" i="20"/>
  <c r="N1397" i="20"/>
  <c r="Z964" i="20"/>
  <c r="Z963" i="20"/>
  <c r="Z962" i="20"/>
  <c r="Z1212" i="20" a="1"/>
  <c r="Z1067" i="20" a="1"/>
  <c r="B1338" i="20"/>
  <c r="N1267" i="20"/>
  <c r="AM822" i="20" a="1"/>
  <c r="AV1014" i="20"/>
  <c r="AV1013" i="20"/>
  <c r="AV1012" i="20"/>
  <c r="EJ709" i="20"/>
  <c r="G710" i="20"/>
  <c r="B1333" i="20"/>
  <c r="N1242" i="20"/>
  <c r="A1432" i="20"/>
  <c r="M1357" i="20"/>
  <c r="G489" i="20"/>
  <c r="EJ488" i="20"/>
  <c r="Q913" i="20"/>
  <c r="Q912" i="20"/>
  <c r="Q914" i="20"/>
  <c r="G915" i="20" s="1"/>
  <c r="AI1224" i="20"/>
  <c r="AK1222" i="20"/>
  <c r="AJ1222" i="20"/>
  <c r="AK1223" i="20"/>
  <c r="AI1222" i="20"/>
  <c r="AJ1223" i="20"/>
  <c r="AK1224" i="20"/>
  <c r="AI1223" i="20"/>
  <c r="AJ1224" i="20"/>
  <c r="BX1445" i="20"/>
  <c r="FX1348" i="20"/>
  <c r="H615" i="20"/>
  <c r="EJ614" i="20"/>
  <c r="FN1018" i="20"/>
  <c r="FN1017" i="20"/>
  <c r="FO1017" i="20"/>
  <c r="FN1019" i="20"/>
  <c r="FM1017" i="20"/>
  <c r="FO1018" i="20"/>
  <c r="FO1019" i="20"/>
  <c r="FM1018" i="20"/>
  <c r="FM1019" i="20"/>
  <c r="AV1134" i="20"/>
  <c r="AV1133" i="20"/>
  <c r="AV1132" i="20"/>
  <c r="EK529" i="20"/>
  <c r="FO977" i="20"/>
  <c r="FM977" i="20"/>
  <c r="FM978" i="20"/>
  <c r="FN978" i="20"/>
  <c r="FO978" i="20"/>
  <c r="FO979" i="20"/>
  <c r="FM979" i="20"/>
  <c r="FN979" i="20"/>
  <c r="FN977" i="20"/>
  <c r="Z1139" i="20"/>
  <c r="Z1138" i="20"/>
  <c r="Z1137" i="20"/>
  <c r="CV1290" i="20"/>
  <c r="DL1196" i="20"/>
  <c r="EX1194" i="20"/>
  <c r="DK1194" i="20"/>
  <c r="DL1195" i="20"/>
  <c r="DK1195" i="20"/>
  <c r="DL1194" i="20"/>
  <c r="DM1196" i="20"/>
  <c r="DM1195" i="20"/>
  <c r="DK1196" i="20"/>
  <c r="DM1194" i="20"/>
  <c r="CU1250" i="20"/>
  <c r="DR1155" i="20"/>
  <c r="DQ1155" i="20"/>
  <c r="DS1156" i="20"/>
  <c r="DS1154" i="20"/>
  <c r="DR1156" i="20"/>
  <c r="DR1154" i="20"/>
  <c r="DQ1156" i="20"/>
  <c r="EW1154" i="20"/>
  <c r="DQ1154" i="20"/>
  <c r="DS1155" i="20"/>
  <c r="Q789" i="20"/>
  <c r="G790" i="20" s="1"/>
  <c r="Q788" i="20"/>
  <c r="G789" i="20" s="1"/>
  <c r="Q787" i="20"/>
  <c r="Q977" i="20" a="1"/>
  <c r="FO1090" i="20"/>
  <c r="FO1088" i="20"/>
  <c r="FM1088" i="20"/>
  <c r="FN1090" i="20"/>
  <c r="FN1089" i="20"/>
  <c r="FO1089" i="20"/>
  <c r="FM1089" i="20"/>
  <c r="FM1090" i="20"/>
  <c r="FN1088" i="20"/>
  <c r="AD1237" i="20"/>
  <c r="AC1237" i="20"/>
  <c r="AC1239" i="20"/>
  <c r="AC1238" i="20"/>
  <c r="AE1237" i="20"/>
  <c r="AE1238" i="20"/>
  <c r="AD1238" i="20"/>
  <c r="AE1239" i="20"/>
  <c r="AD1239" i="20"/>
  <c r="AV1034" i="20"/>
  <c r="AV1033" i="20"/>
  <c r="AV1032" i="20"/>
  <c r="Z1127" i="20" a="1"/>
  <c r="BW1261" i="20"/>
  <c r="FB1164" i="20"/>
  <c r="AG777" i="20"/>
  <c r="AG779" i="20"/>
  <c r="AG778" i="20"/>
  <c r="BW1450" i="20"/>
  <c r="FB1353" i="20"/>
  <c r="AG867" i="20" a="1"/>
  <c r="W1158" i="20"/>
  <c r="V1158" i="20"/>
  <c r="AT1159" i="20"/>
  <c r="X1157" i="20"/>
  <c r="AS1159" i="20"/>
  <c r="W1157" i="20"/>
  <c r="AR1159" i="20"/>
  <c r="X1159" i="20"/>
  <c r="AT1157" i="20"/>
  <c r="V1157" i="20"/>
  <c r="W1159" i="20"/>
  <c r="AT1158" i="20"/>
  <c r="AS1157" i="20"/>
  <c r="V1159" i="20"/>
  <c r="AS1158" i="20"/>
  <c r="AR1157" i="20"/>
  <c r="AR1158" i="20"/>
  <c r="X1158" i="20"/>
  <c r="A1440" i="20"/>
  <c r="M1397" i="20"/>
  <c r="E188" i="20"/>
  <c r="BD169" i="20"/>
  <c r="BC169" i="20"/>
  <c r="BB169" i="20"/>
  <c r="J98" i="20"/>
  <c r="BE169" i="20" s="1"/>
  <c r="EK517" i="20"/>
  <c r="FU1024" i="20"/>
  <c r="FT1023" i="20"/>
  <c r="FT1024" i="20"/>
  <c r="FS1023" i="20"/>
  <c r="FU1022" i="20"/>
  <c r="FS1024" i="20"/>
  <c r="FT1022" i="20"/>
  <c r="FS1022" i="20"/>
  <c r="FU1023" i="20"/>
  <c r="AI1309" i="20"/>
  <c r="AI1308" i="20"/>
  <c r="AK1307" i="20"/>
  <c r="AJ1307" i="20"/>
  <c r="AI1307" i="20"/>
  <c r="AK1309" i="20"/>
  <c r="AK1308" i="20"/>
  <c r="AJ1309" i="20"/>
  <c r="AJ1308" i="20"/>
  <c r="FS982" i="20"/>
  <c r="FU984" i="20"/>
  <c r="FU983" i="20"/>
  <c r="FT984" i="20"/>
  <c r="FT983" i="20"/>
  <c r="FS984" i="20"/>
  <c r="FS983" i="20"/>
  <c r="FU982" i="20"/>
  <c r="FT982" i="20"/>
  <c r="EJ674" i="20"/>
  <c r="G675" i="20"/>
  <c r="Q897" i="20" a="1"/>
  <c r="Q677" i="20" a="1"/>
  <c r="CU1239" i="20"/>
  <c r="DR1144" i="20"/>
  <c r="EW1143" i="20"/>
  <c r="DQ1144" i="20"/>
  <c r="DS1145" i="20"/>
  <c r="DR1145" i="20"/>
  <c r="DS1143" i="20"/>
  <c r="DQ1145" i="20"/>
  <c r="DR1143" i="20"/>
  <c r="DS1144" i="20"/>
  <c r="DQ1143" i="20"/>
  <c r="EK492" i="20"/>
  <c r="AI1322" i="20"/>
  <c r="AK1323" i="20"/>
  <c r="AK1324" i="20"/>
  <c r="AJ1323" i="20"/>
  <c r="AJ1324" i="20"/>
  <c r="AI1323" i="20"/>
  <c r="AI1324" i="20"/>
  <c r="AK1322" i="20"/>
  <c r="AJ1322" i="20"/>
  <c r="AV1097" i="20" a="1"/>
  <c r="AW769" i="20"/>
  <c r="AW768" i="20"/>
  <c r="AW767" i="20"/>
  <c r="H540" i="20"/>
  <c r="EJ539" i="20"/>
  <c r="AG1037" i="20" a="1"/>
  <c r="B1435" i="20"/>
  <c r="N1372" i="20"/>
  <c r="EK658" i="20"/>
  <c r="EK660" i="20"/>
  <c r="AW944" i="20"/>
  <c r="AW943" i="20"/>
  <c r="AW942" i="20"/>
  <c r="G645" i="20"/>
  <c r="EJ644" i="20"/>
  <c r="EK644" i="20" s="1"/>
  <c r="CU1295" i="20"/>
  <c r="DQ1200" i="20"/>
  <c r="DS1201" i="20"/>
  <c r="DR1201" i="20"/>
  <c r="DQ1201" i="20"/>
  <c r="DS1199" i="20"/>
  <c r="DR1199" i="20"/>
  <c r="DS1200" i="20"/>
  <c r="DQ1199" i="20"/>
  <c r="DR1200" i="20"/>
  <c r="EW1199" i="20"/>
  <c r="A1430" i="20"/>
  <c r="M1347" i="20"/>
  <c r="CV1199" i="20"/>
  <c r="EX1103" i="20"/>
  <c r="DM1103" i="20"/>
  <c r="DK1103" i="20"/>
  <c r="DL1104" i="20"/>
  <c r="DK1104" i="20"/>
  <c r="DL1105" i="20"/>
  <c r="DK1105" i="20"/>
  <c r="DM1104" i="20"/>
  <c r="DL1103" i="20"/>
  <c r="DM1105" i="20"/>
  <c r="AE1262" i="20"/>
  <c r="AC1262" i="20"/>
  <c r="AE1263" i="20"/>
  <c r="AC1263" i="20"/>
  <c r="AD1263" i="20"/>
  <c r="AD1262" i="20"/>
  <c r="AD1264" i="20"/>
  <c r="AC1264" i="20"/>
  <c r="AE1264" i="20"/>
  <c r="CV1260" i="20"/>
  <c r="EX1164" i="20"/>
  <c r="DM1166" i="20"/>
  <c r="DM1164" i="20"/>
  <c r="DL1164" i="20"/>
  <c r="DK1164" i="20"/>
  <c r="DL1166" i="20"/>
  <c r="DL1165" i="20"/>
  <c r="DM1165" i="20"/>
  <c r="DK1166" i="20"/>
  <c r="DK1165" i="20"/>
  <c r="AM849" i="20"/>
  <c r="H850" i="20" s="1"/>
  <c r="AM848" i="20"/>
  <c r="H849" i="20" s="1"/>
  <c r="AM847" i="20"/>
  <c r="H848" i="20" s="1"/>
  <c r="AM817" i="20" a="1"/>
  <c r="CV1335" i="20"/>
  <c r="DM1240" i="20"/>
  <c r="EX1239" i="20"/>
  <c r="DM1239" i="20"/>
  <c r="DK1241" i="20"/>
  <c r="DL1239" i="20"/>
  <c r="DK1240" i="20"/>
  <c r="DL1241" i="20"/>
  <c r="DK1239" i="20"/>
  <c r="DM1241" i="20"/>
  <c r="DL1240" i="20"/>
  <c r="Q627" i="20"/>
  <c r="G628" i="20" s="1"/>
  <c r="Q629" i="20"/>
  <c r="Q628" i="20"/>
  <c r="BX1263" i="20"/>
  <c r="FX1166" i="20"/>
  <c r="G490" i="20"/>
  <c r="EJ489" i="20"/>
  <c r="Z984" i="20"/>
  <c r="Z983" i="20"/>
  <c r="Z982" i="20"/>
  <c r="A1348" i="20"/>
  <c r="M1317" i="20"/>
  <c r="AD1292" i="20"/>
  <c r="AE1294" i="20"/>
  <c r="AE1293" i="20"/>
  <c r="AC1293" i="20"/>
  <c r="AC1292" i="20"/>
  <c r="AC1294" i="20"/>
  <c r="AE1292" i="20"/>
  <c r="AD1293" i="20"/>
  <c r="AD1294" i="20"/>
  <c r="EJ759" i="20"/>
  <c r="G745" i="20"/>
  <c r="AV1082" i="20"/>
  <c r="AV1084" i="20"/>
  <c r="AV1083" i="20"/>
  <c r="Z1007" i="20"/>
  <c r="Z1009" i="20"/>
  <c r="Z1008" i="20"/>
  <c r="C82" i="20"/>
  <c r="C77" i="20"/>
  <c r="FO982" i="20"/>
  <c r="FO984" i="20"/>
  <c r="FN983" i="20"/>
  <c r="FO983" i="20"/>
  <c r="FN982" i="20"/>
  <c r="FM984" i="20"/>
  <c r="FN984" i="20"/>
  <c r="FM983" i="20"/>
  <c r="FM982" i="20"/>
  <c r="B1427" i="20"/>
  <c r="N1332" i="20"/>
  <c r="C1335" i="20"/>
  <c r="O1252" i="20"/>
  <c r="AG948" i="20"/>
  <c r="AG947" i="20"/>
  <c r="AG949" i="20"/>
  <c r="BW1352" i="20"/>
  <c r="FB1255" i="20"/>
  <c r="AW924" i="20"/>
  <c r="AW923" i="20"/>
  <c r="AW922" i="20"/>
  <c r="A1441" i="20"/>
  <c r="M1402" i="20"/>
  <c r="Z1187" i="20" a="1"/>
  <c r="AM722" i="20" a="1"/>
  <c r="EK704" i="20"/>
  <c r="EK706" i="20"/>
  <c r="EK705" i="20"/>
  <c r="FO1012" i="20"/>
  <c r="FN1014" i="20"/>
  <c r="FO1014" i="20"/>
  <c r="FM1014" i="20"/>
  <c r="FN1012" i="20"/>
  <c r="FO1013" i="20"/>
  <c r="FM1012" i="20"/>
  <c r="FM1013" i="20"/>
  <c r="FN1013" i="20"/>
  <c r="AT1194" i="20"/>
  <c r="W1193" i="20"/>
  <c r="AR1192" i="20"/>
  <c r="AS1194" i="20"/>
  <c r="V1193" i="20"/>
  <c r="AR1194" i="20"/>
  <c r="X1194" i="20"/>
  <c r="W1194" i="20"/>
  <c r="V1194" i="20"/>
  <c r="X1192" i="20"/>
  <c r="AT1193" i="20"/>
  <c r="W1192" i="20"/>
  <c r="AS1193" i="20"/>
  <c r="AT1192" i="20"/>
  <c r="V1192" i="20"/>
  <c r="AR1193" i="20"/>
  <c r="X1193" i="20"/>
  <c r="AS1192" i="20"/>
  <c r="AG1034" i="20"/>
  <c r="AG1033" i="20"/>
  <c r="AG1032" i="20"/>
  <c r="AE1217" i="20"/>
  <c r="AC1218" i="20"/>
  <c r="AC1219" i="20"/>
  <c r="AD1218" i="20"/>
  <c r="AD1219" i="20"/>
  <c r="AC1217" i="20"/>
  <c r="AE1219" i="20"/>
  <c r="AE1218" i="20"/>
  <c r="AD1217" i="20"/>
  <c r="FS1110" i="20"/>
  <c r="FU1109" i="20"/>
  <c r="FT1109" i="20"/>
  <c r="FU1108" i="20"/>
  <c r="FS1109" i="20"/>
  <c r="FT1108" i="20"/>
  <c r="FS1108" i="20"/>
  <c r="FU1110" i="20"/>
  <c r="FT1110" i="20"/>
  <c r="A1444" i="20"/>
  <c r="M1417" i="20"/>
  <c r="AW1019" i="20"/>
  <c r="AW1018" i="20"/>
  <c r="AW1017" i="20"/>
  <c r="Z1142" i="20" a="1"/>
  <c r="Q684" i="20"/>
  <c r="Q683" i="20"/>
  <c r="G684" i="20" s="1"/>
  <c r="Q682" i="20"/>
  <c r="G683" i="20" s="1"/>
  <c r="Q904" i="20"/>
  <c r="G905" i="20" s="1"/>
  <c r="Q903" i="20"/>
  <c r="Q902" i="20"/>
  <c r="FO1022" i="20"/>
  <c r="FO1023" i="20"/>
  <c r="FM1024" i="20"/>
  <c r="FM1023" i="20"/>
  <c r="FN1022" i="20"/>
  <c r="FN1024" i="20"/>
  <c r="FN1023" i="20"/>
  <c r="FO1024" i="20"/>
  <c r="FM1022" i="20"/>
  <c r="BW1262" i="20"/>
  <c r="FB1165" i="20"/>
  <c r="Z1057" i="20" a="1"/>
  <c r="AV1077" i="20" a="1"/>
  <c r="BW1455" i="20"/>
  <c r="FB1358" i="20"/>
  <c r="G499" i="20"/>
  <c r="EJ498" i="20"/>
  <c r="X1307" i="20"/>
  <c r="AT1309" i="20"/>
  <c r="AT1308" i="20"/>
  <c r="W1307" i="20"/>
  <c r="AS1309" i="20"/>
  <c r="AS1308" i="20"/>
  <c r="AT1307" i="20"/>
  <c r="V1307" i="20"/>
  <c r="AR1309" i="20"/>
  <c r="X1309" i="20"/>
  <c r="AR1308" i="20"/>
  <c r="X1308" i="20"/>
  <c r="AS1307" i="20"/>
  <c r="W1309" i="20"/>
  <c r="W1308" i="20"/>
  <c r="AR1307" i="20"/>
  <c r="V1309" i="20"/>
  <c r="V1308" i="20"/>
  <c r="BX1449" i="20"/>
  <c r="FX1352" i="20"/>
  <c r="B1432" i="20"/>
  <c r="N1357" i="20"/>
  <c r="CV1285" i="20"/>
  <c r="EX1189" i="20"/>
  <c r="DL1190" i="20"/>
  <c r="DM1189" i="20"/>
  <c r="DL1191" i="20"/>
  <c r="DK1190" i="20"/>
  <c r="DK1189" i="20"/>
  <c r="DL1189" i="20"/>
  <c r="DK1191" i="20"/>
  <c r="DM1191" i="20"/>
  <c r="DM1190" i="20"/>
  <c r="G843" i="20"/>
  <c r="AV1049" i="20"/>
  <c r="AV1048" i="20"/>
  <c r="AV1047" i="20"/>
  <c r="Q922" i="20"/>
  <c r="G604" i="20"/>
  <c r="EJ603" i="20"/>
  <c r="AV1212" i="20"/>
  <c r="AV1214" i="20"/>
  <c r="AV1213" i="20"/>
  <c r="AW909" i="20"/>
  <c r="AW908" i="20"/>
  <c r="AW907" i="20"/>
  <c r="AV1067" i="20"/>
  <c r="AV1069" i="20"/>
  <c r="AV1068" i="20"/>
  <c r="Z1182" i="20" a="1"/>
  <c r="AR1203" i="20"/>
  <c r="X1203" i="20"/>
  <c r="AS1202" i="20"/>
  <c r="AT1204" i="20"/>
  <c r="W1203" i="20"/>
  <c r="AR1202" i="20"/>
  <c r="AS1204" i="20"/>
  <c r="V1203" i="20"/>
  <c r="AR1204" i="20"/>
  <c r="X1204" i="20"/>
  <c r="W1204" i="20"/>
  <c r="AT1203" i="20"/>
  <c r="AS1203" i="20"/>
  <c r="X1202" i="20"/>
  <c r="W1202" i="20"/>
  <c r="AT1202" i="20"/>
  <c r="V1202" i="20"/>
  <c r="V1204" i="20"/>
  <c r="AW1039" i="20"/>
  <c r="AW1038" i="20"/>
  <c r="AW1037" i="20"/>
  <c r="AM687" i="20"/>
  <c r="H688" i="20" s="1"/>
  <c r="AM689" i="20"/>
  <c r="H690" i="20" s="1"/>
  <c r="AM688" i="20"/>
  <c r="H689" i="20" s="1"/>
  <c r="FU1134" i="20"/>
  <c r="FT1134" i="20"/>
  <c r="FU1135" i="20"/>
  <c r="FS1134" i="20"/>
  <c r="FT1135" i="20"/>
  <c r="FU1133" i="20"/>
  <c r="FS1135" i="20"/>
  <c r="FT1133" i="20"/>
  <c r="FS1133" i="20"/>
  <c r="BW1443" i="20"/>
  <c r="FB1346" i="20"/>
  <c r="B1438" i="20"/>
  <c r="N1387" i="20"/>
  <c r="EK443" i="20"/>
  <c r="AT1223" i="20"/>
  <c r="X1222" i="20"/>
  <c r="AS1223" i="20"/>
  <c r="W1222" i="20"/>
  <c r="AT1224" i="20"/>
  <c r="AR1223" i="20"/>
  <c r="X1223" i="20"/>
  <c r="AT1222" i="20"/>
  <c r="V1222" i="20"/>
  <c r="AS1224" i="20"/>
  <c r="W1223" i="20"/>
  <c r="AS1222" i="20"/>
  <c r="AR1224" i="20"/>
  <c r="X1224" i="20"/>
  <c r="V1223" i="20"/>
  <c r="AR1222" i="20"/>
  <c r="W1224" i="20"/>
  <c r="V1224" i="20"/>
  <c r="CV1244" i="20"/>
  <c r="DL1148" i="20"/>
  <c r="DK1148" i="20"/>
  <c r="EX1148" i="20"/>
  <c r="DM1148" i="20"/>
  <c r="DK1150" i="20"/>
  <c r="DM1149" i="20"/>
  <c r="DL1150" i="20"/>
  <c r="DL1149" i="20"/>
  <c r="DM1150" i="20"/>
  <c r="DK1149" i="20"/>
  <c r="EK484" i="20"/>
  <c r="AM1042" i="20" a="1"/>
  <c r="BW1268" i="20"/>
  <c r="FB1171" i="20"/>
  <c r="AG933" i="20"/>
  <c r="AG932" i="20"/>
  <c r="AG934" i="20"/>
  <c r="AT1218" i="20"/>
  <c r="AT1219" i="20"/>
  <c r="AS1218" i="20"/>
  <c r="X1217" i="20"/>
  <c r="AS1219" i="20"/>
  <c r="AR1218" i="20"/>
  <c r="X1218" i="20"/>
  <c r="W1217" i="20"/>
  <c r="AR1219" i="20"/>
  <c r="X1219" i="20"/>
  <c r="W1218" i="20"/>
  <c r="AT1217" i="20"/>
  <c r="V1217" i="20"/>
  <c r="W1219" i="20"/>
  <c r="V1218" i="20"/>
  <c r="AS1217" i="20"/>
  <c r="V1219" i="20"/>
  <c r="AR1217" i="20"/>
  <c r="AM648" i="20"/>
  <c r="H649" i="20" s="1"/>
  <c r="AM647" i="20"/>
  <c r="H648" i="20" s="1"/>
  <c r="AM649" i="20"/>
  <c r="H650" i="20" s="1"/>
  <c r="AE1327" i="20"/>
  <c r="AE1329" i="20"/>
  <c r="AC1329" i="20"/>
  <c r="AC1328" i="20"/>
  <c r="AD1329" i="20"/>
  <c r="AD1328" i="20"/>
  <c r="AD1327" i="20"/>
  <c r="AE1328" i="20"/>
  <c r="AC1327" i="20"/>
  <c r="AE1204" i="20"/>
  <c r="AE1202" i="20"/>
  <c r="AD1203" i="20"/>
  <c r="AD1202" i="20"/>
  <c r="AC1202" i="20"/>
  <c r="AD1204" i="20"/>
  <c r="AC1204" i="20"/>
  <c r="AE1203" i="20"/>
  <c r="AC1203" i="20"/>
  <c r="AW839" i="20"/>
  <c r="AW838" i="20"/>
  <c r="AW837" i="20"/>
  <c r="CU1174" i="20"/>
  <c r="DS1080" i="20"/>
  <c r="DS1079" i="20"/>
  <c r="DR1080" i="20"/>
  <c r="DR1079" i="20"/>
  <c r="DQ1080" i="20"/>
  <c r="DQ1079" i="20"/>
  <c r="DS1078" i="20"/>
  <c r="DR1078" i="20"/>
  <c r="DQ1078" i="20"/>
  <c r="EW1078" i="20"/>
  <c r="AW844" i="20"/>
  <c r="AW843" i="20"/>
  <c r="AW842" i="20"/>
  <c r="Q579" i="20"/>
  <c r="Q578" i="20"/>
  <c r="Q577" i="20"/>
  <c r="G578" i="20" s="1"/>
  <c r="AW949" i="20"/>
  <c r="AW948" i="20"/>
  <c r="AW947" i="20"/>
  <c r="C1342" i="20"/>
  <c r="O1287" i="20"/>
  <c r="FT1130" i="20"/>
  <c r="FS1130" i="20"/>
  <c r="FU1129" i="20"/>
  <c r="FT1129" i="20"/>
  <c r="FS1129" i="20"/>
  <c r="FU1128" i="20"/>
  <c r="FT1128" i="20"/>
  <c r="FS1128" i="20"/>
  <c r="FU1130" i="20"/>
  <c r="FU1049" i="20"/>
  <c r="FU1047" i="20"/>
  <c r="FT1049" i="20"/>
  <c r="FT1047" i="20"/>
  <c r="FS1049" i="20"/>
  <c r="FS1047" i="20"/>
  <c r="FU1048" i="20"/>
  <c r="FT1048" i="20"/>
  <c r="FS1048" i="20"/>
  <c r="B1347" i="20"/>
  <c r="N1312" i="20"/>
  <c r="AE1178" i="20"/>
  <c r="AD1178" i="20"/>
  <c r="AE1177" i="20"/>
  <c r="AD1177" i="20"/>
  <c r="AC1178" i="20"/>
  <c r="AC1179" i="20"/>
  <c r="AC1177" i="20"/>
  <c r="AE1179" i="20"/>
  <c r="AD1179" i="20"/>
  <c r="AJ1177" i="20"/>
  <c r="AI1177" i="20"/>
  <c r="AK1178" i="20"/>
  <c r="AJ1178" i="20"/>
  <c r="AI1178" i="20"/>
  <c r="AK1179" i="20"/>
  <c r="AJ1179" i="20"/>
  <c r="AI1179" i="20"/>
  <c r="AK1177" i="20"/>
  <c r="AT1174" i="20"/>
  <c r="W1173" i="20"/>
  <c r="W1172" i="20"/>
  <c r="AS1174" i="20"/>
  <c r="V1173" i="20"/>
  <c r="AT1172" i="20"/>
  <c r="V1172" i="20"/>
  <c r="AR1174" i="20"/>
  <c r="X1174" i="20"/>
  <c r="AS1172" i="20"/>
  <c r="W1174" i="20"/>
  <c r="AR1172" i="20"/>
  <c r="V1174" i="20"/>
  <c r="AT1173" i="20"/>
  <c r="AS1173" i="20"/>
  <c r="AR1173" i="20"/>
  <c r="X1173" i="20"/>
  <c r="X1172" i="20"/>
  <c r="AS1198" i="20"/>
  <c r="AT1197" i="20"/>
  <c r="V1197" i="20"/>
  <c r="AR1198" i="20"/>
  <c r="X1198" i="20"/>
  <c r="AS1197" i="20"/>
  <c r="AT1199" i="20"/>
  <c r="W1198" i="20"/>
  <c r="AR1197" i="20"/>
  <c r="AS1199" i="20"/>
  <c r="V1198" i="20"/>
  <c r="AR1199" i="20"/>
  <c r="X1199" i="20"/>
  <c r="W1199" i="20"/>
  <c r="V1199" i="20"/>
  <c r="X1197" i="20"/>
  <c r="AT1198" i="20"/>
  <c r="W1197" i="20"/>
  <c r="FO1065" i="20"/>
  <c r="FO1063" i="20"/>
  <c r="FN1063" i="20"/>
  <c r="FM1063" i="20"/>
  <c r="FM1065" i="20"/>
  <c r="FM1064" i="20"/>
  <c r="FN1064" i="20"/>
  <c r="FN1065" i="20"/>
  <c r="FO1064" i="20"/>
  <c r="W1264" i="20"/>
  <c r="AT1263" i="20"/>
  <c r="V1264" i="20"/>
  <c r="AS1263" i="20"/>
  <c r="AR1263" i="20"/>
  <c r="X1263" i="20"/>
  <c r="X1262" i="20"/>
  <c r="W1263" i="20"/>
  <c r="W1262" i="20"/>
  <c r="V1263" i="20"/>
  <c r="AT1262" i="20"/>
  <c r="V1262" i="20"/>
  <c r="AT1264" i="20"/>
  <c r="AS1262" i="20"/>
  <c r="AS1264" i="20"/>
  <c r="AR1262" i="20"/>
  <c r="AR1264" i="20"/>
  <c r="X1264" i="20"/>
  <c r="EJ754" i="20"/>
  <c r="G755" i="20"/>
  <c r="AM622" i="20"/>
  <c r="H623" i="20" s="1"/>
  <c r="AM624" i="20"/>
  <c r="H625" i="20" s="1"/>
  <c r="AM623" i="20"/>
  <c r="H624" i="20" s="1"/>
  <c r="FO1123" i="20"/>
  <c r="FN1123" i="20"/>
  <c r="FN1124" i="20"/>
  <c r="FM1123" i="20"/>
  <c r="FM1125" i="20"/>
  <c r="FM1124" i="20"/>
  <c r="FN1125" i="20"/>
  <c r="FO1125" i="20"/>
  <c r="FO1124" i="20"/>
  <c r="CV1214" i="20"/>
  <c r="DL1118" i="20"/>
  <c r="DK1118" i="20"/>
  <c r="EX1118" i="20"/>
  <c r="DM1118" i="20"/>
  <c r="DK1120" i="20"/>
  <c r="DM1119" i="20"/>
  <c r="DM1120" i="20"/>
  <c r="DK1119" i="20"/>
  <c r="DL1119" i="20"/>
  <c r="DL1120" i="20"/>
  <c r="AM719" i="20"/>
  <c r="H720" i="20" s="1"/>
  <c r="AM718" i="20"/>
  <c r="H719" i="20" s="1"/>
  <c r="AM717" i="20"/>
  <c r="H718" i="20" s="1"/>
  <c r="BX1251" i="20"/>
  <c r="FX1154" i="20"/>
  <c r="AW779" i="20"/>
  <c r="AW778" i="20"/>
  <c r="AW777" i="20"/>
  <c r="AE1164" i="20"/>
  <c r="AE1163" i="20"/>
  <c r="AC1163" i="20"/>
  <c r="AD1162" i="20"/>
  <c r="AC1164" i="20"/>
  <c r="AD1163" i="20"/>
  <c r="AD1164" i="20"/>
  <c r="AC1162" i="20"/>
  <c r="AE1162" i="20"/>
  <c r="Z1169" i="20"/>
  <c r="Z1168" i="20"/>
  <c r="Z1167" i="20"/>
  <c r="AV1167" i="20" a="1"/>
  <c r="G500" i="20"/>
  <c r="EJ499" i="20"/>
  <c r="AV1227" i="20" a="1"/>
  <c r="AV1052" i="20" a="1"/>
  <c r="C1441" i="20"/>
  <c r="O1402" i="20"/>
  <c r="AG944" i="20"/>
  <c r="AG943" i="20"/>
  <c r="AG942" i="20"/>
  <c r="EJ532" i="20"/>
  <c r="AV982" i="20"/>
  <c r="AV984" i="20"/>
  <c r="AV983" i="20"/>
  <c r="AM582" i="20"/>
  <c r="H583" i="20" s="1"/>
  <c r="AM584" i="20"/>
  <c r="AM583" i="20"/>
  <c r="AV1074" i="20"/>
  <c r="AV1073" i="20"/>
  <c r="AV1072" i="20"/>
  <c r="AW1067" i="20" a="1"/>
  <c r="G828" i="20"/>
  <c r="G605" i="20"/>
  <c r="EJ604" i="20"/>
  <c r="EK604" i="20" s="1"/>
  <c r="FU1195" i="20"/>
  <c r="FU1196" i="20"/>
  <c r="FT1195" i="20"/>
  <c r="FT1196" i="20"/>
  <c r="FS1195" i="20"/>
  <c r="FS1196" i="20"/>
  <c r="FU1194" i="20"/>
  <c r="FT1194" i="20"/>
  <c r="FS1194" i="20"/>
  <c r="EJ668" i="20"/>
  <c r="G669" i="20"/>
  <c r="AV1114" i="20"/>
  <c r="AV1113" i="20"/>
  <c r="AV1112" i="20"/>
  <c r="G765" i="20"/>
  <c r="AZ169" i="20"/>
  <c r="C1344" i="20"/>
  <c r="O1297" i="20"/>
  <c r="AW917" i="20" a="1"/>
  <c r="AE1224" i="20"/>
  <c r="AE1222" i="20"/>
  <c r="AE1223" i="20"/>
  <c r="AC1223" i="20"/>
  <c r="AC1222" i="20"/>
  <c r="AD1223" i="20"/>
  <c r="AC1224" i="20"/>
  <c r="AD1222" i="20"/>
  <c r="AD1224" i="20"/>
  <c r="CU1219" i="20"/>
  <c r="DQ1125" i="20"/>
  <c r="DS1123" i="20"/>
  <c r="DR1123" i="20"/>
  <c r="DQ1123" i="20"/>
  <c r="DS1124" i="20"/>
  <c r="EW1123" i="20"/>
  <c r="DS1125" i="20"/>
  <c r="DR1124" i="20"/>
  <c r="DR1125" i="20"/>
  <c r="DQ1124" i="20"/>
  <c r="CU1325" i="20"/>
  <c r="DS1231" i="20"/>
  <c r="DS1230" i="20"/>
  <c r="DR1231" i="20"/>
  <c r="DR1230" i="20"/>
  <c r="DS1229" i="20"/>
  <c r="DQ1231" i="20"/>
  <c r="DQ1230" i="20"/>
  <c r="DR1229" i="20"/>
  <c r="DQ1229" i="20"/>
  <c r="EW1229" i="20"/>
  <c r="FO962" i="20"/>
  <c r="FN962" i="20"/>
  <c r="FM964" i="20"/>
  <c r="FO963" i="20"/>
  <c r="FM963" i="20"/>
  <c r="FN963" i="20"/>
  <c r="FN964" i="20"/>
  <c r="FM962" i="20"/>
  <c r="FO964" i="20"/>
  <c r="Q767" i="20" a="1"/>
  <c r="EK519" i="20"/>
  <c r="Q782" i="20"/>
  <c r="Q784" i="20"/>
  <c r="G785" i="20" s="1"/>
  <c r="Q783" i="20"/>
  <c r="G784" i="20" s="1"/>
  <c r="CV1209" i="20"/>
  <c r="EX1113" i="20"/>
  <c r="DM1113" i="20"/>
  <c r="DL1113" i="20"/>
  <c r="DK1113" i="20"/>
  <c r="DK1115" i="20"/>
  <c r="DK1114" i="20"/>
  <c r="DM1114" i="20"/>
  <c r="DL1114" i="20"/>
  <c r="DM1115" i="20"/>
  <c r="DL1115" i="20"/>
  <c r="C1348" i="20"/>
  <c r="O1317" i="20"/>
  <c r="AS1329" i="20"/>
  <c r="AR1328" i="20"/>
  <c r="X1328" i="20"/>
  <c r="AR1329" i="20"/>
  <c r="X1329" i="20"/>
  <c r="W1328" i="20"/>
  <c r="X1327" i="20"/>
  <c r="W1329" i="20"/>
  <c r="V1328" i="20"/>
  <c r="W1327" i="20"/>
  <c r="V1329" i="20"/>
  <c r="AT1327" i="20"/>
  <c r="V1327" i="20"/>
  <c r="AS1327" i="20"/>
  <c r="AR1327" i="20"/>
  <c r="AT1328" i="20"/>
  <c r="AT1329" i="20"/>
  <c r="AS1328" i="20"/>
  <c r="AM829" i="20"/>
  <c r="H830" i="20" s="1"/>
  <c r="AM828" i="20"/>
  <c r="H829" i="20" s="1"/>
  <c r="AM827" i="20"/>
  <c r="H828" i="20" s="1"/>
  <c r="AW877" i="20" a="1"/>
  <c r="AK1239" i="20"/>
  <c r="AK1238" i="20"/>
  <c r="AK1237" i="20"/>
  <c r="AJ1239" i="20"/>
  <c r="AJ1238" i="20"/>
  <c r="AJ1237" i="20"/>
  <c r="AI1239" i="20"/>
  <c r="AI1238" i="20"/>
  <c r="AI1237" i="20"/>
  <c r="AM937" i="20" a="1"/>
  <c r="AK1328" i="20"/>
  <c r="AK1329" i="20"/>
  <c r="AJ1328" i="20"/>
  <c r="AK1327" i="20"/>
  <c r="AJ1329" i="20"/>
  <c r="AI1328" i="20"/>
  <c r="AJ1327" i="20"/>
  <c r="AI1329" i="20"/>
  <c r="AI1327" i="20"/>
  <c r="FT1140" i="20"/>
  <c r="FS1139" i="20"/>
  <c r="FT1138" i="20"/>
  <c r="FS1140" i="20"/>
  <c r="FS1138" i="20"/>
  <c r="FU1139" i="20"/>
  <c r="FU1140" i="20"/>
  <c r="FT1139" i="20"/>
  <c r="FU1138" i="20"/>
  <c r="AV1119" i="20"/>
  <c r="AV1118" i="20"/>
  <c r="AV1117" i="20"/>
  <c r="Q847" i="20" a="1"/>
  <c r="C1347" i="20"/>
  <c r="O1312" i="20"/>
  <c r="AW884" i="20"/>
  <c r="AW883" i="20"/>
  <c r="AW882" i="20"/>
  <c r="Z1207" i="20" a="1"/>
  <c r="B1445" i="20"/>
  <c r="N1422" i="20"/>
  <c r="B1344" i="20"/>
  <c r="N1297" i="20"/>
  <c r="FU1150" i="20"/>
  <c r="FS1149" i="20"/>
  <c r="FT1150" i="20"/>
  <c r="FS1150" i="20"/>
  <c r="FU1148" i="20"/>
  <c r="FT1148" i="20"/>
  <c r="FS1148" i="20"/>
  <c r="FU1149" i="20"/>
  <c r="FT1149" i="20"/>
  <c r="CU1340" i="20"/>
  <c r="DS1245" i="20"/>
  <c r="DQ1245" i="20"/>
  <c r="DS1246" i="20"/>
  <c r="DS1244" i="20"/>
  <c r="DR1246" i="20"/>
  <c r="EW1244" i="20"/>
  <c r="DR1244" i="20"/>
  <c r="DQ1246" i="20"/>
  <c r="DQ1244" i="20"/>
  <c r="DR1245" i="20"/>
  <c r="AV1187" i="20" a="1"/>
  <c r="X1272" i="20"/>
  <c r="AT1274" i="20"/>
  <c r="AT1273" i="20"/>
  <c r="W1272" i="20"/>
  <c r="AS1274" i="20"/>
  <c r="AS1273" i="20"/>
  <c r="AT1272" i="20"/>
  <c r="V1272" i="20"/>
  <c r="AR1274" i="20"/>
  <c r="X1274" i="20"/>
  <c r="AR1273" i="20"/>
  <c r="X1273" i="20"/>
  <c r="AS1272" i="20"/>
  <c r="W1274" i="20"/>
  <c r="W1273" i="20"/>
  <c r="AR1272" i="20"/>
  <c r="V1274" i="20"/>
  <c r="V1273" i="20"/>
  <c r="AV964" i="20"/>
  <c r="AV963" i="20"/>
  <c r="AV962" i="20"/>
  <c r="AW784" i="20"/>
  <c r="AW783" i="20"/>
  <c r="AW782" i="20"/>
  <c r="AE1189" i="20"/>
  <c r="AC1187" i="20"/>
  <c r="AE1187" i="20"/>
  <c r="AE1188" i="20"/>
  <c r="AC1189" i="20"/>
  <c r="AD1187" i="20"/>
  <c r="AC1188" i="20"/>
  <c r="AD1189" i="20"/>
  <c r="AD1188" i="20"/>
  <c r="AW1022" i="20" a="1"/>
  <c r="BX1352" i="20"/>
  <c r="FX1255" i="20"/>
  <c r="AW912" i="20" a="1"/>
  <c r="AM902" i="20" a="1"/>
  <c r="B1339" i="20"/>
  <c r="N1272" i="20"/>
  <c r="A1339" i="20"/>
  <c r="M1272" i="20"/>
  <c r="C1338" i="20"/>
  <c r="O1267" i="20"/>
  <c r="C1343" i="20"/>
  <c r="O1292" i="20"/>
  <c r="AW1092" i="20" a="1"/>
  <c r="CV1255" i="20"/>
  <c r="DM1159" i="20"/>
  <c r="EX1159" i="20"/>
  <c r="DK1159" i="20"/>
  <c r="DL1159" i="20"/>
  <c r="DK1161" i="20"/>
  <c r="DL1161" i="20"/>
  <c r="DK1160" i="20"/>
  <c r="DL1160" i="20"/>
  <c r="DM1161" i="20"/>
  <c r="DM1160" i="20"/>
  <c r="AG887" i="20" a="1"/>
  <c r="AV1142" i="20" a="1"/>
  <c r="C1432" i="20"/>
  <c r="O1357" i="20"/>
  <c r="Z1094" i="20"/>
  <c r="Z1093" i="20"/>
  <c r="Z1092" i="20"/>
  <c r="EK568" i="20"/>
  <c r="AM742" i="20" a="1"/>
  <c r="Q739" i="20"/>
  <c r="Q738" i="20"/>
  <c r="G739" i="20" s="1"/>
  <c r="Q737" i="20"/>
  <c r="G738" i="20" s="1"/>
  <c r="AV1089" i="20"/>
  <c r="AV1088" i="20"/>
  <c r="AV1087" i="20"/>
  <c r="A190" i="20"/>
  <c r="F105" i="20"/>
  <c r="F110" i="20" s="1"/>
  <c r="F115" i="20" s="1"/>
  <c r="F120" i="20" s="1"/>
  <c r="F125" i="20" s="1"/>
  <c r="F130" i="20" s="1"/>
  <c r="F135" i="20" s="1"/>
  <c r="F140" i="20" s="1"/>
  <c r="F145" i="20" s="1"/>
  <c r="F150" i="20" s="1"/>
  <c r="F155" i="20" s="1"/>
  <c r="F160" i="20" s="1"/>
  <c r="F165" i="20" s="1"/>
  <c r="F170" i="20" s="1"/>
  <c r="F175" i="20" s="1"/>
  <c r="F180" i="20" s="1"/>
  <c r="F185" i="20" s="1"/>
  <c r="BD189" i="20" s="1"/>
  <c r="AG992" i="20" a="1"/>
  <c r="AG907" i="20" a="1"/>
  <c r="B1336" i="20"/>
  <c r="N1257" i="20"/>
  <c r="EJ497" i="20"/>
  <c r="EK497" i="20" s="1"/>
  <c r="G498" i="20"/>
  <c r="AG859" i="20"/>
  <c r="AG858" i="20"/>
  <c r="AG857" i="20"/>
  <c r="AG917" i="20" a="1"/>
  <c r="EJ557" i="20"/>
  <c r="EK557" i="20" s="1"/>
  <c r="G558" i="20"/>
  <c r="Q804" i="20"/>
  <c r="G805" i="20" s="1"/>
  <c r="Q803" i="20"/>
  <c r="G804" i="20" s="1"/>
  <c r="Q802" i="20"/>
  <c r="AV1139" i="20"/>
  <c r="AV1138" i="20"/>
  <c r="AV1137" i="20"/>
  <c r="CU1386" i="20"/>
  <c r="DS1292" i="20"/>
  <c r="DR1292" i="20"/>
  <c r="DQ1292" i="20"/>
  <c r="DR1291" i="20"/>
  <c r="DS1290" i="20"/>
  <c r="DR1290" i="20"/>
  <c r="DQ1290" i="20"/>
  <c r="EW1290" i="20"/>
  <c r="DS1291" i="20"/>
  <c r="DQ1291" i="20"/>
  <c r="EJ669" i="20"/>
  <c r="EK669" i="20" s="1"/>
  <c r="G670" i="20"/>
  <c r="Z1087" i="20"/>
  <c r="Z1089" i="20"/>
  <c r="Z1088" i="20"/>
  <c r="BA169" i="20"/>
  <c r="AV1182" i="20" a="1"/>
  <c r="B82" i="20"/>
  <c r="C78" i="20"/>
  <c r="B1348" i="20"/>
  <c r="N1317" i="20"/>
  <c r="FS1029" i="20"/>
  <c r="FU1028" i="20"/>
  <c r="FT1028" i="20"/>
  <c r="FS1028" i="20"/>
  <c r="FU1027" i="20"/>
  <c r="FT1027" i="20"/>
  <c r="FU1029" i="20"/>
  <c r="FS1027" i="20"/>
  <c r="FT1029" i="20"/>
  <c r="EJ594" i="20"/>
  <c r="G595" i="20"/>
  <c r="CV1169" i="20"/>
  <c r="DL1073" i="20"/>
  <c r="DM1075" i="20"/>
  <c r="EX1073" i="20"/>
  <c r="DM1073" i="20"/>
  <c r="DM1074" i="20"/>
  <c r="DK1074" i="20"/>
  <c r="DK1073" i="20"/>
  <c r="DL1074" i="20"/>
  <c r="DL1075" i="20"/>
  <c r="DK1075" i="20"/>
  <c r="AW932" i="20" a="1"/>
  <c r="C1445" i="20"/>
  <c r="O1422" i="20"/>
  <c r="FO1129" i="20"/>
  <c r="FN1129" i="20"/>
  <c r="FO1130" i="20"/>
  <c r="FO1128" i="20"/>
  <c r="FM1128" i="20"/>
  <c r="FN1130" i="20"/>
  <c r="FM1130" i="20"/>
  <c r="FM1129" i="20"/>
  <c r="FN1128" i="20"/>
  <c r="A1427" i="20"/>
  <c r="M1332" i="20"/>
  <c r="EK457" i="20"/>
  <c r="EK456" i="20"/>
  <c r="EJ734" i="20" l="1"/>
  <c r="G654" i="20"/>
  <c r="C84" i="20"/>
  <c r="EK532" i="20"/>
  <c r="EK594" i="20"/>
  <c r="EK614" i="20"/>
  <c r="AW968" i="20"/>
  <c r="EK539" i="20"/>
  <c r="EK639" i="20"/>
  <c r="H765" i="20"/>
  <c r="EJ764" i="20"/>
  <c r="AM794" i="20"/>
  <c r="H795" i="20" s="1"/>
  <c r="AM762" i="20"/>
  <c r="H763" i="20" s="1"/>
  <c r="AM763" i="20"/>
  <c r="H764" i="20" s="1"/>
  <c r="AG1072" i="20" a="1"/>
  <c r="AG1072" i="20" s="1"/>
  <c r="AM679" i="20"/>
  <c r="H680" i="20" s="1"/>
  <c r="DV679" i="20" s="1"/>
  <c r="AM678" i="20"/>
  <c r="H679" i="20" s="1"/>
  <c r="AM677" i="20"/>
  <c r="H678" i="20" s="1"/>
  <c r="AM767" i="20" a="1"/>
  <c r="EK638" i="20"/>
  <c r="EK640" i="20"/>
  <c r="AW1212" i="20" a="1"/>
  <c r="AW1214" i="20" s="1"/>
  <c r="AM809" i="20"/>
  <c r="H810" i="20" s="1"/>
  <c r="AM808" i="20"/>
  <c r="H809" i="20" s="1"/>
  <c r="AM788" i="20"/>
  <c r="H789" i="20" s="1"/>
  <c r="AM787" i="20"/>
  <c r="H788" i="20" s="1"/>
  <c r="AM789" i="20"/>
  <c r="H790" i="20" s="1"/>
  <c r="AW982" i="20" a="1"/>
  <c r="AW983" i="20" s="1"/>
  <c r="Q822" i="20" a="1"/>
  <c r="Q822" i="20" s="1"/>
  <c r="G823" i="20" s="1"/>
  <c r="AM857" i="20" a="1"/>
  <c r="AG1112" i="20" a="1"/>
  <c r="Q923" i="20"/>
  <c r="G924" i="20" s="1"/>
  <c r="Z1109" i="20"/>
  <c r="AG1107" i="20" s="1" a="1"/>
  <c r="AW1002" i="20"/>
  <c r="AW1003" i="20"/>
  <c r="EJ714" i="20"/>
  <c r="G715" i="20"/>
  <c r="EK610" i="20"/>
  <c r="EK608" i="20"/>
  <c r="AW977" i="20"/>
  <c r="AM977" i="20" s="1" a="1"/>
  <c r="AW978" i="20"/>
  <c r="EK489" i="20"/>
  <c r="Q852" i="20"/>
  <c r="Q853" i="20"/>
  <c r="G854" i="20" s="1"/>
  <c r="EK654" i="20"/>
  <c r="AG1082" i="20" a="1"/>
  <c r="AG1084" i="20" s="1"/>
  <c r="G634" i="20"/>
  <c r="EJ633" i="20"/>
  <c r="G635" i="20"/>
  <c r="EJ634" i="20"/>
  <c r="AG988" i="20"/>
  <c r="AG989" i="20"/>
  <c r="Q894" i="20"/>
  <c r="G895" i="20" s="1"/>
  <c r="Q892" i="20"/>
  <c r="AM987" i="20" a="1"/>
  <c r="Q698" i="20"/>
  <c r="G699" i="20" s="1"/>
  <c r="Q699" i="20"/>
  <c r="G700" i="20" s="1"/>
  <c r="EK573" i="20"/>
  <c r="EK572" i="20"/>
  <c r="EK574" i="20"/>
  <c r="AG1092" i="20" a="1"/>
  <c r="AG1094" i="20" s="1"/>
  <c r="AW997" i="20"/>
  <c r="Q947" i="20" a="1"/>
  <c r="Q949" i="20" s="1"/>
  <c r="G950" i="20" s="1"/>
  <c r="AW998" i="20"/>
  <c r="AM997" i="20" s="1" a="1"/>
  <c r="AM777" i="20" a="1"/>
  <c r="AW1047" i="20" a="1"/>
  <c r="AG1002" i="20" a="1"/>
  <c r="Q1042" i="20" a="1"/>
  <c r="Q1044" i="20" s="1"/>
  <c r="AM1037" i="20" a="1"/>
  <c r="AM1039" i="20" s="1"/>
  <c r="H1040" i="20" s="1"/>
  <c r="AG982" i="20" a="1"/>
  <c r="AG1167" i="20" a="1"/>
  <c r="AG1169" i="20" s="1"/>
  <c r="Q792" i="20" a="1"/>
  <c r="Q794" i="20" s="1"/>
  <c r="G795" i="20" s="1"/>
  <c r="Z1322" i="20" a="1"/>
  <c r="Z1324" i="20" s="1"/>
  <c r="AM699" i="20"/>
  <c r="H700" i="20" s="1"/>
  <c r="AM698" i="20"/>
  <c r="H699" i="20" s="1"/>
  <c r="AM697" i="20"/>
  <c r="H698" i="20" s="1"/>
  <c r="Z1202" i="20" a="1"/>
  <c r="Z1202" i="20" s="1"/>
  <c r="AW1012" i="20" a="1"/>
  <c r="AG962" i="20" a="1"/>
  <c r="AM882" i="20" a="1"/>
  <c r="AM884" i="20" s="1"/>
  <c r="H885" i="20" s="1"/>
  <c r="Q942" i="20" a="1"/>
  <c r="Z1282" i="20" a="1"/>
  <c r="Z1284" i="20" s="1"/>
  <c r="AV1172" i="20" a="1"/>
  <c r="AM1017" i="20" a="1"/>
  <c r="AM1018" i="20" s="1"/>
  <c r="H1019" i="20" s="1"/>
  <c r="Q877" i="20" a="1"/>
  <c r="AM782" i="20" a="1"/>
  <c r="AW1082" i="20" a="1"/>
  <c r="AW1083" i="20" s="1"/>
  <c r="AG1012" i="20" a="1"/>
  <c r="AG1012" i="20" s="1"/>
  <c r="Q1027" i="20" a="1"/>
  <c r="AG957" i="20" a="1"/>
  <c r="AG958" i="20" s="1"/>
  <c r="AG1117" i="20" a="1"/>
  <c r="AV1327" i="20" a="1"/>
  <c r="AV1328" i="20" s="1"/>
  <c r="AW1112" i="20" a="1"/>
  <c r="AM967" i="20" a="1"/>
  <c r="AM968" i="20" s="1"/>
  <c r="H969" i="20" s="1"/>
  <c r="DV968" i="20" s="1"/>
  <c r="AV1237" i="20" a="1"/>
  <c r="AV1239" i="20" s="1"/>
  <c r="B84" i="20"/>
  <c r="AW934" i="20"/>
  <c r="AW933" i="20"/>
  <c r="AW932" i="20"/>
  <c r="FN1074" i="20"/>
  <c r="FN1075" i="20"/>
  <c r="FO1074" i="20"/>
  <c r="FO1075" i="20"/>
  <c r="FM1073" i="20"/>
  <c r="FM1075" i="20"/>
  <c r="FN1073" i="20"/>
  <c r="FO1073" i="20"/>
  <c r="FM1074" i="20"/>
  <c r="AD1274" i="20"/>
  <c r="AD1273" i="20"/>
  <c r="AE1274" i="20"/>
  <c r="AD1272" i="20"/>
  <c r="AC1272" i="20"/>
  <c r="AC1273" i="20"/>
  <c r="AE1273" i="20"/>
  <c r="AC1274" i="20"/>
  <c r="AE1272" i="20"/>
  <c r="AW1024" i="20"/>
  <c r="AW1023" i="20"/>
  <c r="AW1022" i="20"/>
  <c r="AD1422" i="20"/>
  <c r="AC1422" i="20"/>
  <c r="AD1423" i="20"/>
  <c r="AC1423" i="20"/>
  <c r="AE1422" i="20"/>
  <c r="AE1424" i="20"/>
  <c r="AD1424" i="20"/>
  <c r="AE1423" i="20"/>
  <c r="AC1424" i="20"/>
  <c r="Q849" i="20"/>
  <c r="G850" i="20" s="1"/>
  <c r="Q848" i="20"/>
  <c r="G849" i="20" s="1"/>
  <c r="Q847" i="20"/>
  <c r="AM937" i="20"/>
  <c r="H938" i="20" s="1"/>
  <c r="AM939" i="20"/>
  <c r="H940" i="20" s="1"/>
  <c r="AM938" i="20"/>
  <c r="H939" i="20" s="1"/>
  <c r="CV1305" i="20"/>
  <c r="DL1209" i="20"/>
  <c r="DK1209" i="20"/>
  <c r="EX1209" i="20"/>
  <c r="DK1211" i="20"/>
  <c r="DM1209" i="20"/>
  <c r="DK1210" i="20"/>
  <c r="DL1211" i="20"/>
  <c r="DM1211" i="20"/>
  <c r="DL1210" i="20"/>
  <c r="DM1210" i="20"/>
  <c r="FU1231" i="20"/>
  <c r="FT1231" i="20"/>
  <c r="FS1231" i="20"/>
  <c r="FU1229" i="20"/>
  <c r="FU1230" i="20"/>
  <c r="FT1229" i="20"/>
  <c r="FT1230" i="20"/>
  <c r="FS1229" i="20"/>
  <c r="FS1230" i="20"/>
  <c r="AT1299" i="20"/>
  <c r="AT1298" i="20"/>
  <c r="W1297" i="20"/>
  <c r="AS1299" i="20"/>
  <c r="AS1298" i="20"/>
  <c r="AT1297" i="20"/>
  <c r="V1297" i="20"/>
  <c r="AR1299" i="20"/>
  <c r="X1299" i="20"/>
  <c r="AR1298" i="20"/>
  <c r="X1298" i="20"/>
  <c r="AS1297" i="20"/>
  <c r="W1299" i="20"/>
  <c r="W1298" i="20"/>
  <c r="AR1297" i="20"/>
  <c r="V1299" i="20"/>
  <c r="V1298" i="20"/>
  <c r="X1297" i="20"/>
  <c r="AW1069" i="20"/>
  <c r="AW1068" i="20"/>
  <c r="AW1067" i="20"/>
  <c r="Z1172" i="20" a="1"/>
  <c r="C1437" i="20"/>
  <c r="O1382" i="20"/>
  <c r="EJ579" i="20"/>
  <c r="G580" i="20"/>
  <c r="CV1340" i="20"/>
  <c r="DM1245" i="20"/>
  <c r="EX1244" i="20"/>
  <c r="DL1246" i="20"/>
  <c r="DL1245" i="20"/>
  <c r="DM1246" i="20"/>
  <c r="DK1245" i="20"/>
  <c r="DK1246" i="20"/>
  <c r="DK1244" i="20"/>
  <c r="DL1244" i="20"/>
  <c r="DM1244" i="20"/>
  <c r="FM1103" i="20"/>
  <c r="FO1104" i="20"/>
  <c r="FO1105" i="20"/>
  <c r="FO1103" i="20"/>
  <c r="FN1104" i="20"/>
  <c r="FN1103" i="20"/>
  <c r="FM1105" i="20"/>
  <c r="FN1105" i="20"/>
  <c r="FM1104" i="20"/>
  <c r="AG1039" i="20"/>
  <c r="AG1038" i="20"/>
  <c r="AG1037" i="20"/>
  <c r="AK1399" i="20"/>
  <c r="AK1398" i="20"/>
  <c r="AJ1399" i="20"/>
  <c r="AJ1398" i="20"/>
  <c r="AI1399" i="20"/>
  <c r="AI1398" i="20"/>
  <c r="AK1397" i="20"/>
  <c r="AJ1397" i="20"/>
  <c r="AI1397" i="20"/>
  <c r="CV1386" i="20"/>
  <c r="DM1291" i="20"/>
  <c r="DL1291" i="20"/>
  <c r="EX1290" i="20"/>
  <c r="DL1290" i="20"/>
  <c r="DK1290" i="20"/>
  <c r="DL1292" i="20"/>
  <c r="DM1290" i="20"/>
  <c r="DK1291" i="20"/>
  <c r="DK1292" i="20"/>
  <c r="DM1292" i="20"/>
  <c r="AW1132" i="20" a="1"/>
  <c r="A1527" i="20"/>
  <c r="M1547" i="20" s="1"/>
  <c r="M1452" i="20"/>
  <c r="AM824" i="20"/>
  <c r="H825" i="20" s="1"/>
  <c r="AM823" i="20"/>
  <c r="H824" i="20" s="1"/>
  <c r="AM822" i="20"/>
  <c r="H823" i="20" s="1"/>
  <c r="AE1404" i="20"/>
  <c r="AD1403" i="20"/>
  <c r="AE1402" i="20"/>
  <c r="AC1403" i="20"/>
  <c r="AC1404" i="20"/>
  <c r="AE1403" i="20"/>
  <c r="AC1402" i="20"/>
  <c r="AD1404" i="20"/>
  <c r="AD1402" i="20"/>
  <c r="AK1258" i="20"/>
  <c r="AJ1258" i="20"/>
  <c r="AK1257" i="20"/>
  <c r="AI1258" i="20"/>
  <c r="AJ1257" i="20"/>
  <c r="AI1257" i="20"/>
  <c r="AK1259" i="20"/>
  <c r="AJ1259" i="20"/>
  <c r="AI1259" i="20"/>
  <c r="EJ589" i="20"/>
  <c r="G590" i="20"/>
  <c r="Z1234" i="20"/>
  <c r="Z1233" i="20"/>
  <c r="Z1232" i="20"/>
  <c r="FT1084" i="20"/>
  <c r="FU1083" i="20"/>
  <c r="FS1084" i="20"/>
  <c r="FT1083" i="20"/>
  <c r="FS1083" i="20"/>
  <c r="FU1085" i="20"/>
  <c r="FT1085" i="20"/>
  <c r="FS1085" i="20"/>
  <c r="FU1084" i="20"/>
  <c r="FN1059" i="20"/>
  <c r="FM1058" i="20"/>
  <c r="FO1059" i="20"/>
  <c r="FN1058" i="20"/>
  <c r="FO1060" i="20"/>
  <c r="FM1059" i="20"/>
  <c r="FM1060" i="20"/>
  <c r="FO1058" i="20"/>
  <c r="FN1060" i="20"/>
  <c r="A1429" i="20"/>
  <c r="M1342" i="20"/>
  <c r="EK508" i="20"/>
  <c r="AI1394" i="20"/>
  <c r="AI1393" i="20"/>
  <c r="AK1392" i="20"/>
  <c r="AJ1392" i="20"/>
  <c r="AI1392" i="20"/>
  <c r="AK1394" i="20"/>
  <c r="AK1393" i="20"/>
  <c r="AJ1394" i="20"/>
  <c r="AJ1393" i="20"/>
  <c r="AR1334" i="20"/>
  <c r="X1334" i="20"/>
  <c r="W1334" i="20"/>
  <c r="AT1334" i="20"/>
  <c r="V1334" i="20"/>
  <c r="AS1333" i="20"/>
  <c r="AS1334" i="20"/>
  <c r="AR1333" i="20"/>
  <c r="X1333" i="20"/>
  <c r="W1333" i="20"/>
  <c r="V1333" i="20"/>
  <c r="X1332" i="20"/>
  <c r="W1332" i="20"/>
  <c r="AT1332" i="20"/>
  <c r="V1332" i="20"/>
  <c r="AS1332" i="20"/>
  <c r="AT1333" i="20"/>
  <c r="AR1332" i="20"/>
  <c r="CU1305" i="20"/>
  <c r="DR1210" i="20"/>
  <c r="EW1209" i="20"/>
  <c r="DQ1210" i="20"/>
  <c r="DS1211" i="20"/>
  <c r="DR1211" i="20"/>
  <c r="DQ1211" i="20"/>
  <c r="DS1209" i="20"/>
  <c r="DR1209" i="20"/>
  <c r="DS1210" i="20"/>
  <c r="DQ1209" i="20"/>
  <c r="CV1300" i="20"/>
  <c r="DL1206" i="20"/>
  <c r="EX1204" i="20"/>
  <c r="DK1206" i="20"/>
  <c r="DL1205" i="20"/>
  <c r="DL1204" i="20"/>
  <c r="DM1206" i="20"/>
  <c r="DK1205" i="20"/>
  <c r="DM1205" i="20"/>
  <c r="DM1204" i="20"/>
  <c r="DK1204" i="20"/>
  <c r="AI1313" i="20"/>
  <c r="AK1314" i="20"/>
  <c r="AJ1314" i="20"/>
  <c r="AK1312" i="20"/>
  <c r="AI1314" i="20"/>
  <c r="AK1313" i="20"/>
  <c r="AJ1312" i="20"/>
  <c r="AJ1313" i="20"/>
  <c r="AI1312" i="20"/>
  <c r="AC1287" i="20"/>
  <c r="AE1289" i="20"/>
  <c r="AD1288" i="20"/>
  <c r="AC1288" i="20"/>
  <c r="AD1289" i="20"/>
  <c r="AC1289" i="20"/>
  <c r="AE1288" i="20"/>
  <c r="AE1287" i="20"/>
  <c r="AD1287" i="20"/>
  <c r="AK1364" i="20"/>
  <c r="AK1362" i="20"/>
  <c r="AJ1364" i="20"/>
  <c r="AJ1362" i="20"/>
  <c r="AI1364" i="20"/>
  <c r="AI1362" i="20"/>
  <c r="AK1363" i="20"/>
  <c r="AJ1363" i="20"/>
  <c r="AI1363" i="20"/>
  <c r="FT1191" i="20"/>
  <c r="FS1190" i="20"/>
  <c r="FS1191" i="20"/>
  <c r="FU1189" i="20"/>
  <c r="FT1189" i="20"/>
  <c r="FS1189" i="20"/>
  <c r="FU1190" i="20"/>
  <c r="FU1191" i="20"/>
  <c r="FT1190" i="20"/>
  <c r="AI1387" i="20"/>
  <c r="AK1389" i="20"/>
  <c r="AK1388" i="20"/>
  <c r="AJ1389" i="20"/>
  <c r="AJ1388" i="20"/>
  <c r="AI1389" i="20"/>
  <c r="AI1388" i="20"/>
  <c r="AK1387" i="20"/>
  <c r="AJ1387" i="20"/>
  <c r="CU1426" i="20"/>
  <c r="DS1330" i="20"/>
  <c r="DR1330" i="20"/>
  <c r="DQ1330" i="20"/>
  <c r="DS1332" i="20"/>
  <c r="EW1330" i="20"/>
  <c r="DR1332" i="20"/>
  <c r="DS1331" i="20"/>
  <c r="DQ1332" i="20"/>
  <c r="DR1331" i="20"/>
  <c r="DQ1331" i="20"/>
  <c r="AM969" i="20"/>
  <c r="H970" i="20" s="1"/>
  <c r="DV969" i="20" s="1"/>
  <c r="Z1162" i="20" a="1"/>
  <c r="Z1147" i="20" a="1"/>
  <c r="BX1362" i="20"/>
  <c r="FX1265" i="20"/>
  <c r="AR1369" i="20"/>
  <c r="X1369" i="20"/>
  <c r="AR1368" i="20"/>
  <c r="X1368" i="20"/>
  <c r="W1369" i="20"/>
  <c r="W1368" i="20"/>
  <c r="V1369" i="20"/>
  <c r="V1368" i="20"/>
  <c r="X1367" i="20"/>
  <c r="W1367" i="20"/>
  <c r="AT1367" i="20"/>
  <c r="V1367" i="20"/>
  <c r="AS1367" i="20"/>
  <c r="AT1369" i="20"/>
  <c r="AT1368" i="20"/>
  <c r="AR1367" i="20"/>
  <c r="AS1369" i="20"/>
  <c r="AS1368" i="20"/>
  <c r="EJ802" i="20"/>
  <c r="G803" i="20"/>
  <c r="AW1087" i="20" a="1"/>
  <c r="B1434" i="20"/>
  <c r="N1367" i="20"/>
  <c r="AV1189" i="20"/>
  <c r="AV1188" i="20"/>
  <c r="AV1187" i="20"/>
  <c r="B1540" i="20"/>
  <c r="N1612" i="20" s="1"/>
  <c r="N1517" i="20"/>
  <c r="AW1117" i="20" a="1"/>
  <c r="C1439" i="20"/>
  <c r="O1392" i="20"/>
  <c r="EK668" i="20"/>
  <c r="EK670" i="20"/>
  <c r="AW1072" i="20" a="1"/>
  <c r="AW984" i="20"/>
  <c r="CV1310" i="20"/>
  <c r="EX1214" i="20"/>
  <c r="DM1215" i="20"/>
  <c r="DL1215" i="20"/>
  <c r="DM1216" i="20"/>
  <c r="DK1214" i="20"/>
  <c r="DK1216" i="20"/>
  <c r="DL1214" i="20"/>
  <c r="DK1215" i="20"/>
  <c r="DL1216" i="20"/>
  <c r="DM1214" i="20"/>
  <c r="AM947" i="20" a="1"/>
  <c r="AM842" i="20" a="1"/>
  <c r="AV1217" i="20" a="1"/>
  <c r="BW1364" i="20"/>
  <c r="FB1267" i="20"/>
  <c r="AD1389" i="20"/>
  <c r="AD1388" i="20"/>
  <c r="AE1387" i="20"/>
  <c r="AD1387" i="20"/>
  <c r="AE1389" i="20"/>
  <c r="AE1388" i="20"/>
  <c r="AC1387" i="20"/>
  <c r="AC1388" i="20"/>
  <c r="AC1389" i="20"/>
  <c r="AM907" i="20" a="1"/>
  <c r="G923" i="20"/>
  <c r="BX1545" i="20"/>
  <c r="FX1544" i="20" s="1"/>
  <c r="FX1448" i="20"/>
  <c r="BW1551" i="20"/>
  <c r="FB1550" i="20" s="1"/>
  <c r="FB1454" i="20"/>
  <c r="G903" i="20"/>
  <c r="AI1318" i="20"/>
  <c r="AK1317" i="20"/>
  <c r="AK1319" i="20"/>
  <c r="AJ1317" i="20"/>
  <c r="AJ1319" i="20"/>
  <c r="AK1318" i="20"/>
  <c r="AI1317" i="20"/>
  <c r="AI1319" i="20"/>
  <c r="AJ1318" i="20"/>
  <c r="FO1239" i="20"/>
  <c r="FN1239" i="20"/>
  <c r="FM1241" i="20"/>
  <c r="FO1240" i="20"/>
  <c r="FM1240" i="20"/>
  <c r="FM1239" i="20"/>
  <c r="FN1241" i="20"/>
  <c r="FN1240" i="20"/>
  <c r="FO1241" i="20"/>
  <c r="CV1295" i="20"/>
  <c r="DL1199" i="20"/>
  <c r="DM1201" i="20"/>
  <c r="DK1199" i="20"/>
  <c r="EX1199" i="20"/>
  <c r="DK1201" i="20"/>
  <c r="DM1199" i="20"/>
  <c r="DL1201" i="20"/>
  <c r="DK1200" i="20"/>
  <c r="DL1200" i="20"/>
  <c r="DM1200" i="20"/>
  <c r="AM942" i="20" a="1"/>
  <c r="AV1099" i="20"/>
  <c r="AV1098" i="20"/>
  <c r="AV1097" i="20"/>
  <c r="CU1335" i="20"/>
  <c r="DR1241" i="20"/>
  <c r="DQ1240" i="20"/>
  <c r="DR1239" i="20"/>
  <c r="DQ1241" i="20"/>
  <c r="DQ1239" i="20"/>
  <c r="EW1239" i="20"/>
  <c r="DS1240" i="20"/>
  <c r="DS1241" i="20"/>
  <c r="DR1240" i="20"/>
  <c r="DS1239" i="20"/>
  <c r="A1535" i="20"/>
  <c r="M1587" i="20" s="1"/>
  <c r="M1492" i="20"/>
  <c r="Q777" i="20" a="1"/>
  <c r="AG1137" i="20" a="1"/>
  <c r="AD1243" i="20"/>
  <c r="AC1244" i="20"/>
  <c r="AE1244" i="20"/>
  <c r="AC1242" i="20"/>
  <c r="AD1244" i="20"/>
  <c r="AD1242" i="20"/>
  <c r="AE1242" i="20"/>
  <c r="AE1243" i="20"/>
  <c r="AC1243" i="20"/>
  <c r="AD1268" i="20"/>
  <c r="AE1267" i="20"/>
  <c r="AE1269" i="20"/>
  <c r="AD1267" i="20"/>
  <c r="AC1267" i="20"/>
  <c r="AC1269" i="20"/>
  <c r="AE1268" i="20"/>
  <c r="AC1268" i="20"/>
  <c r="AD1269" i="20"/>
  <c r="B1536" i="20"/>
  <c r="N1592" i="20" s="1"/>
  <c r="N1497" i="20"/>
  <c r="A1431" i="20"/>
  <c r="M1352" i="20"/>
  <c r="Z1079" i="20"/>
  <c r="Z1078" i="20"/>
  <c r="Z1077" i="20"/>
  <c r="AM1027" i="20" a="1"/>
  <c r="EJ797" i="20"/>
  <c r="G798" i="20"/>
  <c r="AT1377" i="20"/>
  <c r="V1377" i="20"/>
  <c r="AS1377" i="20"/>
  <c r="AT1379" i="20"/>
  <c r="AT1378" i="20"/>
  <c r="AR1377" i="20"/>
  <c r="AS1379" i="20"/>
  <c r="AS1378" i="20"/>
  <c r="AR1379" i="20"/>
  <c r="X1379" i="20"/>
  <c r="AR1378" i="20"/>
  <c r="X1378" i="20"/>
  <c r="W1379" i="20"/>
  <c r="W1378" i="20"/>
  <c r="V1379" i="20"/>
  <c r="V1378" i="20"/>
  <c r="X1377" i="20"/>
  <c r="W1377" i="20"/>
  <c r="EK613" i="20"/>
  <c r="EK615" i="20"/>
  <c r="EK487" i="20"/>
  <c r="AM813" i="20"/>
  <c r="H814" i="20" s="1"/>
  <c r="AM812" i="20"/>
  <c r="H813" i="20" s="1"/>
  <c r="AM814" i="20"/>
  <c r="H815" i="20" s="1"/>
  <c r="EK537" i="20"/>
  <c r="A1534" i="20"/>
  <c r="M1582" i="20" s="1"/>
  <c r="M1487" i="20"/>
  <c r="C1522" i="20"/>
  <c r="O1522" i="20" s="1"/>
  <c r="O1427" i="20"/>
  <c r="Z1064" i="20"/>
  <c r="Z1063" i="20"/>
  <c r="Z1062" i="20"/>
  <c r="A1442" i="20"/>
  <c r="M1407" i="20"/>
  <c r="Q882" i="20" a="1"/>
  <c r="AV1302" i="20" a="1"/>
  <c r="Z1302" i="20" a="1"/>
  <c r="G833" i="20"/>
  <c r="EJ832" i="20"/>
  <c r="CU1361" i="20"/>
  <c r="DS1265" i="20"/>
  <c r="DR1265" i="20"/>
  <c r="DQ1265" i="20"/>
  <c r="DS1266" i="20"/>
  <c r="EW1265" i="20"/>
  <c r="DS1267" i="20"/>
  <c r="DR1266" i="20"/>
  <c r="DR1267" i="20"/>
  <c r="DQ1266" i="20"/>
  <c r="DQ1267" i="20"/>
  <c r="B1437" i="20"/>
  <c r="N1382" i="20"/>
  <c r="BW1458" i="20"/>
  <c r="FB1361" i="20"/>
  <c r="A1528" i="20"/>
  <c r="M1552" i="20" s="1"/>
  <c r="M1457" i="20"/>
  <c r="FU1205" i="20"/>
  <c r="FU1206" i="20"/>
  <c r="FT1205" i="20"/>
  <c r="FT1206" i="20"/>
  <c r="FS1205" i="20"/>
  <c r="FS1206" i="20"/>
  <c r="FU1204" i="20"/>
  <c r="FT1204" i="20"/>
  <c r="FS1204" i="20"/>
  <c r="A1533" i="20"/>
  <c r="M1577" i="20" s="1"/>
  <c r="M1482" i="20"/>
  <c r="FO1185" i="20"/>
  <c r="FN1184" i="20"/>
  <c r="FO1186" i="20"/>
  <c r="FM1184" i="20"/>
  <c r="FN1185" i="20"/>
  <c r="FM1185" i="20"/>
  <c r="FN1186" i="20"/>
  <c r="FM1186" i="20"/>
  <c r="FO1184" i="20"/>
  <c r="C1529" i="20"/>
  <c r="O1557" i="20" s="1"/>
  <c r="O1462" i="20"/>
  <c r="AV1144" i="20"/>
  <c r="AV1143" i="20"/>
  <c r="AV1142" i="20"/>
  <c r="AW1092" i="20"/>
  <c r="AW1094" i="20"/>
  <c r="AW1093" i="20"/>
  <c r="AM904" i="20"/>
  <c r="H905" i="20" s="1"/>
  <c r="AM903" i="20"/>
  <c r="H904" i="20" s="1"/>
  <c r="AM902" i="20"/>
  <c r="H903" i="20" s="1"/>
  <c r="AW1187" i="20" a="1"/>
  <c r="Z1209" i="20"/>
  <c r="Z1208" i="20"/>
  <c r="Z1207" i="20"/>
  <c r="AT1319" i="20"/>
  <c r="AS1319" i="20"/>
  <c r="AT1318" i="20"/>
  <c r="X1317" i="20"/>
  <c r="AR1319" i="20"/>
  <c r="X1319" i="20"/>
  <c r="AS1318" i="20"/>
  <c r="W1317" i="20"/>
  <c r="W1319" i="20"/>
  <c r="AR1318" i="20"/>
  <c r="X1318" i="20"/>
  <c r="AT1317" i="20"/>
  <c r="V1317" i="20"/>
  <c r="V1319" i="20"/>
  <c r="W1318" i="20"/>
  <c r="AS1317" i="20"/>
  <c r="V1318" i="20"/>
  <c r="AR1317" i="20"/>
  <c r="CU1421" i="20"/>
  <c r="DS1325" i="20"/>
  <c r="DR1325" i="20"/>
  <c r="DS1327" i="20"/>
  <c r="DS1326" i="20"/>
  <c r="DQ1325" i="20"/>
  <c r="DR1327" i="20"/>
  <c r="DR1326" i="20"/>
  <c r="EW1325" i="20"/>
  <c r="DQ1327" i="20"/>
  <c r="DQ1326" i="20"/>
  <c r="AV1054" i="20"/>
  <c r="AV1053" i="20"/>
  <c r="AV1052" i="20"/>
  <c r="AV1262" i="20" a="1"/>
  <c r="Z1197" i="20" a="1"/>
  <c r="B1533" i="20"/>
  <c r="N1577" i="20" s="1"/>
  <c r="N1482" i="20"/>
  <c r="AV1079" i="20"/>
  <c r="AV1078" i="20"/>
  <c r="AV1077" i="20"/>
  <c r="G904" i="20"/>
  <c r="AM724" i="20"/>
  <c r="AM723" i="20"/>
  <c r="H724" i="20" s="1"/>
  <c r="AM722" i="20"/>
  <c r="H723" i="20" s="1"/>
  <c r="AM922" i="20" a="1"/>
  <c r="W1254" i="20"/>
  <c r="V1254" i="20"/>
  <c r="X1252" i="20"/>
  <c r="W1252" i="20"/>
  <c r="AT1253" i="20"/>
  <c r="AT1252" i="20"/>
  <c r="V1252" i="20"/>
  <c r="AS1253" i="20"/>
  <c r="AS1252" i="20"/>
  <c r="AT1254" i="20"/>
  <c r="AR1253" i="20"/>
  <c r="X1253" i="20"/>
  <c r="AR1252" i="20"/>
  <c r="AS1254" i="20"/>
  <c r="W1253" i="20"/>
  <c r="AR1254" i="20"/>
  <c r="X1254" i="20"/>
  <c r="V1253" i="20"/>
  <c r="A1443" i="20"/>
  <c r="M1412" i="20"/>
  <c r="FO1165" i="20"/>
  <c r="FN1165" i="20"/>
  <c r="FO1164" i="20"/>
  <c r="FO1166" i="20"/>
  <c r="FN1164" i="20"/>
  <c r="FM1164" i="20"/>
  <c r="FM1165" i="20"/>
  <c r="FM1166" i="20"/>
  <c r="FN1166" i="20"/>
  <c r="AJ1349" i="20"/>
  <c r="AI1348" i="20"/>
  <c r="AJ1347" i="20"/>
  <c r="AI1349" i="20"/>
  <c r="AI1347" i="20"/>
  <c r="AK1348" i="20"/>
  <c r="AK1349" i="20"/>
  <c r="AJ1348" i="20"/>
  <c r="AK1347" i="20"/>
  <c r="Q679" i="20"/>
  <c r="Q678" i="20"/>
  <c r="G679" i="20" s="1"/>
  <c r="Q677" i="20"/>
  <c r="G678" i="20" s="1"/>
  <c r="Z1157" i="20" a="1"/>
  <c r="G913" i="20"/>
  <c r="B1428" i="20"/>
  <c r="N1337" i="20"/>
  <c r="B1433" i="20"/>
  <c r="N1362" i="20"/>
  <c r="EK533" i="20"/>
  <c r="Z1124" i="20"/>
  <c r="Z1123" i="20"/>
  <c r="Z1122" i="20"/>
  <c r="Q792" i="20"/>
  <c r="C1531" i="20"/>
  <c r="O1567" i="20" s="1"/>
  <c r="O1472" i="20"/>
  <c r="BX1556" i="20"/>
  <c r="FX1555" i="20" s="1"/>
  <c r="FX1459" i="20"/>
  <c r="CU1275" i="20"/>
  <c r="DQ1180" i="20"/>
  <c r="DS1181" i="20"/>
  <c r="DR1181" i="20"/>
  <c r="DQ1181" i="20"/>
  <c r="DS1179" i="20"/>
  <c r="DR1179" i="20"/>
  <c r="DS1180" i="20"/>
  <c r="DQ1179" i="20"/>
  <c r="DR1180" i="20"/>
  <c r="EW1179" i="20"/>
  <c r="CV1250" i="20"/>
  <c r="DM1154" i="20"/>
  <c r="EX1154" i="20"/>
  <c r="DK1154" i="20"/>
  <c r="DM1156" i="20"/>
  <c r="DL1155" i="20"/>
  <c r="DM1155" i="20"/>
  <c r="DK1156" i="20"/>
  <c r="DL1154" i="20"/>
  <c r="DK1155" i="20"/>
  <c r="DL1156" i="20"/>
  <c r="AG1024" i="20"/>
  <c r="AG1023" i="20"/>
  <c r="AG1022" i="20"/>
  <c r="CV1411" i="20"/>
  <c r="DL1316" i="20"/>
  <c r="DM1315" i="20"/>
  <c r="DL1315" i="20"/>
  <c r="DK1315" i="20"/>
  <c r="DM1316" i="20"/>
  <c r="EX1315" i="20"/>
  <c r="DK1316" i="20"/>
  <c r="DK1317" i="20"/>
  <c r="DL1317" i="20"/>
  <c r="DM1317" i="20"/>
  <c r="AG1004" i="20"/>
  <c r="AG1003" i="20"/>
  <c r="AG1002" i="20"/>
  <c r="AV1282" i="20" a="1"/>
  <c r="CU1356" i="20"/>
  <c r="DQ1260" i="20"/>
  <c r="DS1261" i="20"/>
  <c r="EW1260" i="20"/>
  <c r="DS1262" i="20"/>
  <c r="DR1261" i="20"/>
  <c r="DR1262" i="20"/>
  <c r="DQ1261" i="20"/>
  <c r="DQ1262" i="20"/>
  <c r="DS1260" i="20"/>
  <c r="DR1260" i="20"/>
  <c r="EJ624" i="20"/>
  <c r="CU1351" i="20"/>
  <c r="DS1257" i="20"/>
  <c r="DS1256" i="20"/>
  <c r="EW1255" i="20"/>
  <c r="DQ1255" i="20"/>
  <c r="DR1257" i="20"/>
  <c r="DR1256" i="20"/>
  <c r="DQ1257" i="20"/>
  <c r="DQ1256" i="20"/>
  <c r="DS1255" i="20"/>
  <c r="DR1255" i="20"/>
  <c r="Q879" i="20"/>
  <c r="G880" i="20" s="1"/>
  <c r="Q878" i="20"/>
  <c r="Q877" i="20"/>
  <c r="EK559" i="20"/>
  <c r="CU1280" i="20"/>
  <c r="DS1185" i="20"/>
  <c r="DQ1184" i="20"/>
  <c r="DR1185" i="20"/>
  <c r="EW1184" i="20"/>
  <c r="DQ1185" i="20"/>
  <c r="DS1186" i="20"/>
  <c r="DR1186" i="20"/>
  <c r="DQ1186" i="20"/>
  <c r="DS1184" i="20"/>
  <c r="DR1184" i="20"/>
  <c r="Z1104" i="20"/>
  <c r="Z1103" i="20"/>
  <c r="Z1102" i="20"/>
  <c r="CU1396" i="20"/>
  <c r="DS1301" i="20"/>
  <c r="DR1301" i="20"/>
  <c r="DQ1301" i="20"/>
  <c r="DS1300" i="20"/>
  <c r="DR1300" i="20"/>
  <c r="DS1302" i="20"/>
  <c r="DQ1300" i="20"/>
  <c r="DR1302" i="20"/>
  <c r="EW1300" i="20"/>
  <c r="DQ1302" i="20"/>
  <c r="CV1376" i="20"/>
  <c r="EX1280" i="20"/>
  <c r="DK1281" i="20"/>
  <c r="DM1280" i="20"/>
  <c r="DL1280" i="20"/>
  <c r="DM1281" i="20"/>
  <c r="DK1280" i="20"/>
  <c r="DL1282" i="20"/>
  <c r="DL1281" i="20"/>
  <c r="DM1282" i="20"/>
  <c r="DK1282" i="20"/>
  <c r="BX1540" i="20"/>
  <c r="FX1539" i="20" s="1"/>
  <c r="FX1443" i="20"/>
  <c r="EK558" i="20"/>
  <c r="AG1118" i="20"/>
  <c r="AG1117" i="20"/>
  <c r="AG1119" i="20"/>
  <c r="AK1424" i="20"/>
  <c r="AK1422" i="20"/>
  <c r="AJ1424" i="20"/>
  <c r="AJ1422" i="20"/>
  <c r="AI1424" i="20"/>
  <c r="AK1423" i="20"/>
  <c r="AI1422" i="20"/>
  <c r="AJ1423" i="20"/>
  <c r="AI1423" i="20"/>
  <c r="AK1334" i="20"/>
  <c r="AJ1334" i="20"/>
  <c r="AK1333" i="20"/>
  <c r="AI1334" i="20"/>
  <c r="AJ1333" i="20"/>
  <c r="AI1333" i="20"/>
  <c r="AK1332" i="20"/>
  <c r="AJ1332" i="20"/>
  <c r="AI1332" i="20"/>
  <c r="AV1182" i="20"/>
  <c r="AV1184" i="20"/>
  <c r="AV1183" i="20"/>
  <c r="AE1257" i="20"/>
  <c r="AC1259" i="20"/>
  <c r="AC1257" i="20"/>
  <c r="AE1258" i="20"/>
  <c r="AD1257" i="20"/>
  <c r="AE1259" i="20"/>
  <c r="AD1258" i="20"/>
  <c r="AD1259" i="20"/>
  <c r="AC1258" i="20"/>
  <c r="AG887" i="20"/>
  <c r="AG889" i="20"/>
  <c r="AG888" i="20"/>
  <c r="AR1294" i="20"/>
  <c r="X1294" i="20"/>
  <c r="AR1293" i="20"/>
  <c r="X1293" i="20"/>
  <c r="AS1292" i="20"/>
  <c r="W1294" i="20"/>
  <c r="W1293" i="20"/>
  <c r="AR1292" i="20"/>
  <c r="V1294" i="20"/>
  <c r="V1293" i="20"/>
  <c r="X1292" i="20"/>
  <c r="AT1294" i="20"/>
  <c r="AT1293" i="20"/>
  <c r="W1292" i="20"/>
  <c r="AS1294" i="20"/>
  <c r="AS1293" i="20"/>
  <c r="AT1292" i="20"/>
  <c r="V1292" i="20"/>
  <c r="AW912" i="20"/>
  <c r="AW914" i="20"/>
  <c r="AW913" i="20"/>
  <c r="AM882" i="20"/>
  <c r="H883" i="20" s="1"/>
  <c r="C1443" i="20"/>
  <c r="O1412" i="20"/>
  <c r="G783" i="20"/>
  <c r="Q944" i="20"/>
  <c r="G945" i="20" s="1"/>
  <c r="Q943" i="20"/>
  <c r="Q942" i="20"/>
  <c r="AV1229" i="20"/>
  <c r="AV1228" i="20"/>
  <c r="AV1227" i="20"/>
  <c r="AM778" i="20"/>
  <c r="H779" i="20" s="1"/>
  <c r="AM777" i="20"/>
  <c r="H778" i="20" s="1"/>
  <c r="DV777" i="20" s="1"/>
  <c r="AM779" i="20"/>
  <c r="H780" i="20" s="1"/>
  <c r="AV1174" i="20"/>
  <c r="AV1173" i="20"/>
  <c r="AV1172" i="20"/>
  <c r="AE1312" i="20"/>
  <c r="AD1312" i="20"/>
  <c r="AC1312" i="20"/>
  <c r="AE1314" i="20"/>
  <c r="AD1314" i="20"/>
  <c r="AC1313" i="20"/>
  <c r="AE1313" i="20"/>
  <c r="AC1314" i="20"/>
  <c r="AD1313" i="20"/>
  <c r="Z1203" i="20"/>
  <c r="Z1059" i="20"/>
  <c r="Z1058" i="20"/>
  <c r="Z1057" i="20"/>
  <c r="BW1358" i="20"/>
  <c r="FB1261" i="20"/>
  <c r="AK1418" i="20"/>
  <c r="AK1419" i="20"/>
  <c r="AJ1418" i="20"/>
  <c r="AK1417" i="20"/>
  <c r="AJ1419" i="20"/>
  <c r="AI1418" i="20"/>
  <c r="AJ1417" i="20"/>
  <c r="AI1419" i="20"/>
  <c r="AI1417" i="20"/>
  <c r="AV1192" i="20" a="1"/>
  <c r="C1430" i="20"/>
  <c r="O1347" i="20"/>
  <c r="AG984" i="20"/>
  <c r="AG983" i="20"/>
  <c r="AG982" i="20"/>
  <c r="BX1359" i="20"/>
  <c r="FX1262" i="20"/>
  <c r="CV1431" i="20"/>
  <c r="DK1335" i="20"/>
  <c r="EX1335" i="20"/>
  <c r="DM1336" i="20"/>
  <c r="DL1335" i="20"/>
  <c r="DM1335" i="20"/>
  <c r="DK1337" i="20"/>
  <c r="DK1336" i="20"/>
  <c r="DL1336" i="20"/>
  <c r="DL1337" i="20"/>
  <c r="DM1337" i="20"/>
  <c r="CV1356" i="20"/>
  <c r="EX1260" i="20"/>
  <c r="DM1261" i="20"/>
  <c r="DM1262" i="20"/>
  <c r="DM1260" i="20"/>
  <c r="DL1262" i="20"/>
  <c r="DK1261" i="20"/>
  <c r="DL1260" i="20"/>
  <c r="DK1262" i="20"/>
  <c r="DK1260" i="20"/>
  <c r="DL1261" i="20"/>
  <c r="A1525" i="20"/>
  <c r="M1537" i="20" s="1"/>
  <c r="M1442" i="20"/>
  <c r="Q899" i="20"/>
  <c r="G900" i="20" s="1"/>
  <c r="Q898" i="20"/>
  <c r="Q897" i="20"/>
  <c r="BW1357" i="20"/>
  <c r="FB1260" i="20"/>
  <c r="G914" i="20"/>
  <c r="AG964" i="20"/>
  <c r="AG963" i="20"/>
  <c r="AG962" i="20"/>
  <c r="FO1236" i="20"/>
  <c r="FN1236" i="20"/>
  <c r="FO1235" i="20"/>
  <c r="FN1234" i="20"/>
  <c r="FN1235" i="20"/>
  <c r="FO1234" i="20"/>
  <c r="FM1234" i="20"/>
  <c r="FM1235" i="20"/>
  <c r="FM1236" i="20"/>
  <c r="AV1179" i="20"/>
  <c r="AV1178" i="20"/>
  <c r="AV1177" i="20"/>
  <c r="AW1177" i="20" s="1" a="1"/>
  <c r="AG1013" i="20"/>
  <c r="AG969" i="20"/>
  <c r="AG968" i="20"/>
  <c r="AG967" i="20"/>
  <c r="Q689" i="20"/>
  <c r="Q688" i="20"/>
  <c r="G689" i="20" s="1"/>
  <c r="Q687" i="20"/>
  <c r="G688" i="20" s="1"/>
  <c r="AV1109" i="20"/>
  <c r="AV1108" i="20"/>
  <c r="AV1107" i="20"/>
  <c r="Q729" i="20"/>
  <c r="Q728" i="20"/>
  <c r="G729" i="20" s="1"/>
  <c r="Q727" i="20"/>
  <c r="G728" i="20" s="1"/>
  <c r="EK734" i="20"/>
  <c r="EK735" i="20"/>
  <c r="EK736" i="20"/>
  <c r="AG1019" i="20"/>
  <c r="AG1018" i="20"/>
  <c r="AG1017" i="20"/>
  <c r="AV1057" i="20"/>
  <c r="AV1059" i="20"/>
  <c r="AV1058" i="20"/>
  <c r="Q817" i="20" a="1"/>
  <c r="FN1225" i="20"/>
  <c r="FO1226" i="20"/>
  <c r="FO1224" i="20"/>
  <c r="FO1225" i="20"/>
  <c r="FM1224" i="20"/>
  <c r="FN1226" i="20"/>
  <c r="FM1226" i="20"/>
  <c r="FM1225" i="20"/>
  <c r="FN1224" i="20"/>
  <c r="F108" i="20"/>
  <c r="AY170" i="20"/>
  <c r="AZ170" i="20"/>
  <c r="BA170" i="20"/>
  <c r="AC1249" i="20"/>
  <c r="AE1249" i="20"/>
  <c r="AC1248" i="20"/>
  <c r="AE1247" i="20"/>
  <c r="AE1248" i="20"/>
  <c r="AD1247" i="20"/>
  <c r="AD1248" i="20"/>
  <c r="AC1247" i="20"/>
  <c r="AD1249" i="20"/>
  <c r="CV1421" i="20"/>
  <c r="DL1325" i="20"/>
  <c r="DK1325" i="20"/>
  <c r="EX1325" i="20"/>
  <c r="DK1327" i="20"/>
  <c r="DK1326" i="20"/>
  <c r="DM1325" i="20"/>
  <c r="DM1326" i="20"/>
  <c r="DL1326" i="20"/>
  <c r="DL1327" i="20"/>
  <c r="DM1327" i="20"/>
  <c r="FN1079" i="20"/>
  <c r="FO1080" i="20"/>
  <c r="FO1078" i="20"/>
  <c r="FN1078" i="20"/>
  <c r="FM1078" i="20"/>
  <c r="FM1079" i="20"/>
  <c r="FO1079" i="20"/>
  <c r="FN1080" i="20"/>
  <c r="FM1080" i="20"/>
  <c r="AW992" i="20"/>
  <c r="AW994" i="20"/>
  <c r="AW993" i="20"/>
  <c r="BW1555" i="20"/>
  <c r="FB1554" i="20" s="1"/>
  <c r="FB1458" i="20"/>
  <c r="FU1120" i="20"/>
  <c r="FT1120" i="20"/>
  <c r="FS1120" i="20"/>
  <c r="FU1119" i="20"/>
  <c r="FU1118" i="20"/>
  <c r="FT1119" i="20"/>
  <c r="FT1118" i="20"/>
  <c r="FS1119" i="20"/>
  <c r="FS1118" i="20"/>
  <c r="G838" i="20"/>
  <c r="A1540" i="20"/>
  <c r="M1612" i="20" s="1"/>
  <c r="M1517" i="20"/>
  <c r="B1431" i="20"/>
  <c r="N1352" i="20"/>
  <c r="FO1159" i="20"/>
  <c r="FN1159" i="20"/>
  <c r="FM1159" i="20"/>
  <c r="FN1161" i="20"/>
  <c r="FN1160" i="20"/>
  <c r="FO1161" i="20"/>
  <c r="FM1160" i="20"/>
  <c r="FM1161" i="20"/>
  <c r="FO1160" i="20"/>
  <c r="C1438" i="20"/>
  <c r="O1387" i="20"/>
  <c r="AM784" i="20"/>
  <c r="H785" i="20" s="1"/>
  <c r="AM783" i="20"/>
  <c r="H784" i="20" s="1"/>
  <c r="AM782" i="20"/>
  <c r="H783" i="20" s="1"/>
  <c r="AV1272" i="20" a="1"/>
  <c r="Z1272" i="20" a="1"/>
  <c r="CU1436" i="20"/>
  <c r="DQ1342" i="20"/>
  <c r="DS1340" i="20"/>
  <c r="DR1340" i="20"/>
  <c r="DQ1340" i="20"/>
  <c r="DS1341" i="20"/>
  <c r="EW1340" i="20"/>
  <c r="DS1342" i="20"/>
  <c r="DR1341" i="20"/>
  <c r="DR1342" i="20"/>
  <c r="DQ1341" i="20"/>
  <c r="AW879" i="20"/>
  <c r="AW878" i="20"/>
  <c r="AW877" i="20"/>
  <c r="EK764" i="20"/>
  <c r="EK766" i="20"/>
  <c r="EK765" i="20"/>
  <c r="H584" i="20"/>
  <c r="DV583" i="20" s="1"/>
  <c r="EJ583" i="20"/>
  <c r="EK499" i="20"/>
  <c r="AV1197" i="20" a="1"/>
  <c r="B1442" i="20"/>
  <c r="N1407" i="20"/>
  <c r="FS1078" i="20"/>
  <c r="FU1080" i="20"/>
  <c r="FT1080" i="20"/>
  <c r="FS1080" i="20"/>
  <c r="FU1079" i="20"/>
  <c r="FT1079" i="20"/>
  <c r="FU1078" i="20"/>
  <c r="FS1079" i="20"/>
  <c r="FT1078" i="20"/>
  <c r="Q932" i="20" a="1"/>
  <c r="AM1044" i="20"/>
  <c r="H1045" i="20" s="1"/>
  <c r="AM1043" i="20"/>
  <c r="H1044" i="20" s="1"/>
  <c r="AM1042" i="20"/>
  <c r="H1043" i="20" s="1"/>
  <c r="Z1222" i="20" a="1"/>
  <c r="BW1539" i="20"/>
  <c r="FB1538" i="20" s="1"/>
  <c r="FB1442" i="20"/>
  <c r="Z1184" i="20"/>
  <c r="Z1183" i="20"/>
  <c r="Z1182" i="20"/>
  <c r="AW1049" i="20"/>
  <c r="AW1048" i="20"/>
  <c r="AW1047" i="20"/>
  <c r="FO1191" i="20"/>
  <c r="FN1190" i="20"/>
  <c r="FO1189" i="20"/>
  <c r="FO1190" i="20"/>
  <c r="FM1191" i="20"/>
  <c r="FM1189" i="20"/>
  <c r="FM1190" i="20"/>
  <c r="FN1191" i="20"/>
  <c r="FN1189" i="20"/>
  <c r="A1539" i="20"/>
  <c r="M1607" i="20" s="1"/>
  <c r="M1512" i="20"/>
  <c r="FS1199" i="20"/>
  <c r="FU1200" i="20"/>
  <c r="FU1201" i="20"/>
  <c r="FT1200" i="20"/>
  <c r="FT1201" i="20"/>
  <c r="FS1200" i="20"/>
  <c r="FS1201" i="20"/>
  <c r="FU1199" i="20"/>
  <c r="FT1199" i="20"/>
  <c r="AM769" i="20"/>
  <c r="H770" i="20" s="1"/>
  <c r="AM768" i="20"/>
  <c r="H769" i="20" s="1"/>
  <c r="AM767" i="20"/>
  <c r="H768" i="20" s="1"/>
  <c r="AV1157" i="20" a="1"/>
  <c r="AG869" i="20"/>
  <c r="AG868" i="20"/>
  <c r="AG867" i="20"/>
  <c r="Z1129" i="20"/>
  <c r="Z1128" i="20"/>
  <c r="Z1127" i="20"/>
  <c r="AG1127" i="20" s="1" a="1"/>
  <c r="Q979" i="20"/>
  <c r="Q978" i="20"/>
  <c r="Q977" i="20"/>
  <c r="EK709" i="20"/>
  <c r="EK711" i="20"/>
  <c r="EK710" i="20"/>
  <c r="AM988" i="20"/>
  <c r="H989" i="20" s="1"/>
  <c r="AM987" i="20"/>
  <c r="H988" i="20" s="1"/>
  <c r="AM989" i="20"/>
  <c r="H990" i="20" s="1"/>
  <c r="AG874" i="20"/>
  <c r="AG873" i="20"/>
  <c r="AG872" i="20"/>
  <c r="AV1102" i="20"/>
  <c r="AV1104" i="20"/>
  <c r="AV1103" i="20"/>
  <c r="FS1226" i="20"/>
  <c r="FT1224" i="20"/>
  <c r="FS1224" i="20"/>
  <c r="FU1225" i="20"/>
  <c r="FT1225" i="20"/>
  <c r="FU1226" i="20"/>
  <c r="FS1225" i="20"/>
  <c r="FT1226" i="20"/>
  <c r="FU1224" i="20"/>
  <c r="G720" i="20"/>
  <c r="EJ719" i="20"/>
  <c r="AW864" i="20"/>
  <c r="AW863" i="20"/>
  <c r="AW862" i="20"/>
  <c r="AT1374" i="20"/>
  <c r="AT1373" i="20"/>
  <c r="AR1372" i="20"/>
  <c r="AS1374" i="20"/>
  <c r="AS1373" i="20"/>
  <c r="AR1374" i="20"/>
  <c r="X1374" i="20"/>
  <c r="AR1373" i="20"/>
  <c r="X1373" i="20"/>
  <c r="W1374" i="20"/>
  <c r="W1373" i="20"/>
  <c r="V1374" i="20"/>
  <c r="V1373" i="20"/>
  <c r="X1372" i="20"/>
  <c r="W1372" i="20"/>
  <c r="AT1372" i="20"/>
  <c r="V1372" i="20"/>
  <c r="AS1372" i="20"/>
  <c r="AJ1279" i="20"/>
  <c r="AJ1278" i="20"/>
  <c r="AI1279" i="20"/>
  <c r="AI1278" i="20"/>
  <c r="AK1277" i="20"/>
  <c r="AJ1277" i="20"/>
  <c r="AI1277" i="20"/>
  <c r="AK1279" i="20"/>
  <c r="AK1278" i="20"/>
  <c r="Q1029" i="20"/>
  <c r="Q1028" i="20"/>
  <c r="Q1027" i="20"/>
  <c r="AG954" i="20"/>
  <c r="AG953" i="20"/>
  <c r="AG952" i="20"/>
  <c r="FO1110" i="20"/>
  <c r="FO1108" i="20"/>
  <c r="FM1110" i="20"/>
  <c r="FM1108" i="20"/>
  <c r="FO1109" i="20"/>
  <c r="FN1108" i="20"/>
  <c r="FN1110" i="20"/>
  <c r="FM1109" i="20"/>
  <c r="FN1109" i="20"/>
  <c r="B1429" i="20"/>
  <c r="N1342" i="20"/>
  <c r="AT1244" i="20"/>
  <c r="AT1243" i="20"/>
  <c r="AS1244" i="20"/>
  <c r="AS1243" i="20"/>
  <c r="AR1244" i="20"/>
  <c r="X1244" i="20"/>
  <c r="AR1243" i="20"/>
  <c r="X1243" i="20"/>
  <c r="X1242" i="20"/>
  <c r="W1244" i="20"/>
  <c r="W1243" i="20"/>
  <c r="W1242" i="20"/>
  <c r="V1244" i="20"/>
  <c r="V1243" i="20"/>
  <c r="AT1242" i="20"/>
  <c r="V1242" i="20"/>
  <c r="AS1242" i="20"/>
  <c r="AR1242" i="20"/>
  <c r="BW1349" i="20"/>
  <c r="FB1252" i="20"/>
  <c r="Z1152" i="20" a="1"/>
  <c r="Z1237" i="20" a="1"/>
  <c r="AW868" i="20"/>
  <c r="AW867" i="20"/>
  <c r="AW869" i="20"/>
  <c r="AV1129" i="20"/>
  <c r="AV1128" i="20"/>
  <c r="AV1127" i="20"/>
  <c r="AW1127" i="20" s="1" a="1"/>
  <c r="G893" i="20"/>
  <c r="BW1444" i="20"/>
  <c r="FB1347" i="20"/>
  <c r="AV1147" i="20" a="1"/>
  <c r="AG1132" i="20" a="1"/>
  <c r="CU1310" i="20"/>
  <c r="DR1216" i="20"/>
  <c r="DR1214" i="20"/>
  <c r="DQ1216" i="20"/>
  <c r="DQ1214" i="20"/>
  <c r="DS1215" i="20"/>
  <c r="EW1214" i="20"/>
  <c r="DR1215" i="20"/>
  <c r="DQ1215" i="20"/>
  <c r="DS1216" i="20"/>
  <c r="DS1214" i="20"/>
  <c r="G808" i="20"/>
  <c r="EJ807" i="20"/>
  <c r="AE1319" i="20"/>
  <c r="AC1317" i="20"/>
  <c r="AC1319" i="20"/>
  <c r="AD1319" i="20"/>
  <c r="AD1317" i="20"/>
  <c r="AE1317" i="20"/>
  <c r="AC1318" i="20"/>
  <c r="AE1318" i="20"/>
  <c r="AD1318" i="20"/>
  <c r="FU1292" i="20"/>
  <c r="FT1291" i="20"/>
  <c r="FT1292" i="20"/>
  <c r="FS1291" i="20"/>
  <c r="FS1292" i="20"/>
  <c r="FU1291" i="20"/>
  <c r="FU1290" i="20"/>
  <c r="FT1290" i="20"/>
  <c r="FS1290" i="20"/>
  <c r="CU1482" i="20"/>
  <c r="DS1387" i="20"/>
  <c r="DR1387" i="20"/>
  <c r="DS1388" i="20"/>
  <c r="DQ1387" i="20"/>
  <c r="DS1386" i="20"/>
  <c r="DR1388" i="20"/>
  <c r="DR1386" i="20"/>
  <c r="DQ1388" i="20"/>
  <c r="DQ1386" i="20"/>
  <c r="EW1386" i="20"/>
  <c r="AG919" i="20"/>
  <c r="AG918" i="20"/>
  <c r="AG917" i="20"/>
  <c r="AG907" i="20"/>
  <c r="AG909" i="20"/>
  <c r="AG908" i="20"/>
  <c r="AT1269" i="20"/>
  <c r="AS1267" i="20"/>
  <c r="AS1269" i="20"/>
  <c r="AR1267" i="20"/>
  <c r="AR1269" i="20"/>
  <c r="X1269" i="20"/>
  <c r="W1269" i="20"/>
  <c r="AT1268" i="20"/>
  <c r="V1269" i="20"/>
  <c r="AS1268" i="20"/>
  <c r="AR1268" i="20"/>
  <c r="X1268" i="20"/>
  <c r="X1267" i="20"/>
  <c r="W1268" i="20"/>
  <c r="W1267" i="20"/>
  <c r="V1268" i="20"/>
  <c r="AT1267" i="20"/>
  <c r="V1267" i="20"/>
  <c r="Z1327" i="20" a="1"/>
  <c r="Q929" i="20"/>
  <c r="G930" i="20" s="1"/>
  <c r="Q928" i="20"/>
  <c r="Q927" i="20"/>
  <c r="CU1315" i="20"/>
  <c r="DS1220" i="20"/>
  <c r="EW1219" i="20"/>
  <c r="DR1220" i="20"/>
  <c r="DQ1220" i="20"/>
  <c r="DS1221" i="20"/>
  <c r="DS1219" i="20"/>
  <c r="DR1221" i="20"/>
  <c r="DR1219" i="20"/>
  <c r="DQ1221" i="20"/>
  <c r="DQ1219" i="20"/>
  <c r="AW1112" i="20"/>
  <c r="AW1114" i="20"/>
  <c r="AW1113" i="20"/>
  <c r="EJ827" i="20"/>
  <c r="H585" i="20"/>
  <c r="DV584" i="20" s="1"/>
  <c r="EJ584" i="20"/>
  <c r="EK584" i="20" s="1"/>
  <c r="FO1148" i="20"/>
  <c r="FM1149" i="20"/>
  <c r="FM1148" i="20"/>
  <c r="FN1148" i="20"/>
  <c r="FO1149" i="20"/>
  <c r="FN1149" i="20"/>
  <c r="FM1150" i="20"/>
  <c r="FN1150" i="20"/>
  <c r="FO1150" i="20"/>
  <c r="AV1222" i="20" a="1"/>
  <c r="CV1381" i="20"/>
  <c r="DK1285" i="20"/>
  <c r="EX1285" i="20"/>
  <c r="DM1287" i="20"/>
  <c r="DM1285" i="20"/>
  <c r="DL1285" i="20"/>
  <c r="DK1286" i="20"/>
  <c r="DM1286" i="20"/>
  <c r="DL1287" i="20"/>
  <c r="DK1287" i="20"/>
  <c r="DL1286" i="20"/>
  <c r="Z1187" i="20"/>
  <c r="Z1189" i="20"/>
  <c r="Z1188" i="20"/>
  <c r="AM819" i="20"/>
  <c r="H820" i="20" s="1"/>
  <c r="AM818" i="20"/>
  <c r="H819" i="20" s="1"/>
  <c r="AM817" i="20"/>
  <c r="H818" i="20" s="1"/>
  <c r="EK674" i="20"/>
  <c r="EK675" i="20"/>
  <c r="EK676" i="20"/>
  <c r="EJ787" i="20"/>
  <c r="G788" i="20"/>
  <c r="FU1155" i="20"/>
  <c r="FT1155" i="20"/>
  <c r="FS1155" i="20"/>
  <c r="FU1156" i="20"/>
  <c r="FU1154" i="20"/>
  <c r="FT1156" i="20"/>
  <c r="FT1154" i="20"/>
  <c r="FS1156" i="20"/>
  <c r="FS1154" i="20"/>
  <c r="CU1346" i="20"/>
  <c r="DS1252" i="20"/>
  <c r="DR1252" i="20"/>
  <c r="DQ1252" i="20"/>
  <c r="DS1251" i="20"/>
  <c r="DR1251" i="20"/>
  <c r="DS1250" i="20"/>
  <c r="DQ1251" i="20"/>
  <c r="DR1250" i="20"/>
  <c r="EW1250" i="20"/>
  <c r="DQ1250" i="20"/>
  <c r="EK488" i="20"/>
  <c r="AW1012" i="20"/>
  <c r="AW1014" i="20"/>
  <c r="AW1013" i="20"/>
  <c r="Z1069" i="20"/>
  <c r="Z1068" i="20"/>
  <c r="Z1067" i="20"/>
  <c r="EK643" i="20"/>
  <c r="EK645" i="20"/>
  <c r="CV1426" i="20"/>
  <c r="DL1332" i="20"/>
  <c r="DM1331" i="20"/>
  <c r="DM1330" i="20"/>
  <c r="DL1331" i="20"/>
  <c r="DL1330" i="20"/>
  <c r="EX1330" i="20"/>
  <c r="DM1332" i="20"/>
  <c r="DK1330" i="20"/>
  <c r="DK1332" i="20"/>
  <c r="DK1331" i="20"/>
  <c r="G750" i="20"/>
  <c r="EJ749" i="20"/>
  <c r="W1399" i="20"/>
  <c r="W1398" i="20"/>
  <c r="V1399" i="20"/>
  <c r="V1398" i="20"/>
  <c r="X1397" i="20"/>
  <c r="W1397" i="20"/>
  <c r="AT1397" i="20"/>
  <c r="V1397" i="20"/>
  <c r="AS1397" i="20"/>
  <c r="AT1399" i="20"/>
  <c r="AT1398" i="20"/>
  <c r="AR1397" i="20"/>
  <c r="AS1399" i="20"/>
  <c r="AS1398" i="20"/>
  <c r="AR1399" i="20"/>
  <c r="X1399" i="20"/>
  <c r="AR1398" i="20"/>
  <c r="X1398" i="20"/>
  <c r="FM1083" i="20"/>
  <c r="FO1085" i="20"/>
  <c r="FO1083" i="20"/>
  <c r="FN1084" i="20"/>
  <c r="FM1085" i="20"/>
  <c r="FO1084" i="20"/>
  <c r="FN1083" i="20"/>
  <c r="FM1084" i="20"/>
  <c r="FN1085" i="20"/>
  <c r="C1530" i="20"/>
  <c r="O1562" i="20" s="1"/>
  <c r="O1467" i="20"/>
  <c r="A1435" i="20"/>
  <c r="M1372" i="20"/>
  <c r="Z1099" i="20"/>
  <c r="Z1098" i="20"/>
  <c r="Z1097" i="20"/>
  <c r="AW889" i="20"/>
  <c r="AW888" i="20"/>
  <c r="AW887" i="20"/>
  <c r="AM887" i="20" s="1" a="1"/>
  <c r="EK593" i="20"/>
  <c r="EK595" i="20"/>
  <c r="AM894" i="20"/>
  <c r="H895" i="20" s="1"/>
  <c r="AM893" i="20"/>
  <c r="H894" i="20" s="1"/>
  <c r="AM892" i="20"/>
  <c r="H893" i="20" s="1"/>
  <c r="Q1042" i="20"/>
  <c r="AV1277" i="20" a="1"/>
  <c r="Z1277" i="20" a="1"/>
  <c r="W1258" i="20"/>
  <c r="X1257" i="20"/>
  <c r="V1258" i="20"/>
  <c r="W1257" i="20"/>
  <c r="AT1259" i="20"/>
  <c r="AT1257" i="20"/>
  <c r="V1257" i="20"/>
  <c r="AS1259" i="20"/>
  <c r="AS1257" i="20"/>
  <c r="AR1259" i="20"/>
  <c r="X1259" i="20"/>
  <c r="AR1257" i="20"/>
  <c r="W1259" i="20"/>
  <c r="AT1258" i="20"/>
  <c r="V1259" i="20"/>
  <c r="AS1258" i="20"/>
  <c r="AR1258" i="20"/>
  <c r="X1258" i="20"/>
  <c r="EK507" i="20"/>
  <c r="C1428" i="20"/>
  <c r="O1337" i="20"/>
  <c r="AW874" i="20"/>
  <c r="AW873" i="20"/>
  <c r="AW872" i="20"/>
  <c r="EK694" i="20"/>
  <c r="EK695" i="20"/>
  <c r="EK696" i="20"/>
  <c r="AW972" i="20" a="1"/>
  <c r="G894" i="20"/>
  <c r="AG972" i="20" a="1"/>
  <c r="AV1322" i="20" a="1"/>
  <c r="EK534" i="20"/>
  <c r="AE1282" i="20"/>
  <c r="AD1282" i="20"/>
  <c r="AC1282" i="20"/>
  <c r="AC1283" i="20"/>
  <c r="AD1284" i="20"/>
  <c r="AC1284" i="20"/>
  <c r="AE1284" i="20"/>
  <c r="AE1283" i="20"/>
  <c r="AD1283" i="20"/>
  <c r="A1522" i="20"/>
  <c r="M1522" i="20" s="1"/>
  <c r="M1427" i="20"/>
  <c r="W1424" i="20"/>
  <c r="AS1423" i="20"/>
  <c r="W1422" i="20"/>
  <c r="V1424" i="20"/>
  <c r="AR1423" i="20"/>
  <c r="X1423" i="20"/>
  <c r="AT1422" i="20"/>
  <c r="V1422" i="20"/>
  <c r="W1423" i="20"/>
  <c r="AS1422" i="20"/>
  <c r="V1423" i="20"/>
  <c r="AR1422" i="20"/>
  <c r="AT1424" i="20"/>
  <c r="AS1424" i="20"/>
  <c r="AR1424" i="20"/>
  <c r="X1424" i="20"/>
  <c r="AT1423" i="20"/>
  <c r="X1422" i="20"/>
  <c r="Q774" i="20"/>
  <c r="G775" i="20" s="1"/>
  <c r="Q773" i="20"/>
  <c r="G774" i="20" s="1"/>
  <c r="Q772" i="20"/>
  <c r="B1443" i="20"/>
  <c r="N1412" i="20"/>
  <c r="AG1087" i="20" a="1"/>
  <c r="AW1137" i="20" a="1"/>
  <c r="Q857" i="20" a="1"/>
  <c r="AG994" i="20"/>
  <c r="AG993" i="20"/>
  <c r="AG992" i="20"/>
  <c r="G740" i="20"/>
  <c r="EJ739" i="20"/>
  <c r="V1359" i="20"/>
  <c r="AS1358" i="20"/>
  <c r="AT1357" i="20"/>
  <c r="V1357" i="20"/>
  <c r="AR1358" i="20"/>
  <c r="X1358" i="20"/>
  <c r="AS1357" i="20"/>
  <c r="W1358" i="20"/>
  <c r="AR1357" i="20"/>
  <c r="V1358" i="20"/>
  <c r="AT1359" i="20"/>
  <c r="AS1359" i="20"/>
  <c r="AR1359" i="20"/>
  <c r="X1359" i="20"/>
  <c r="X1357" i="20"/>
  <c r="W1359" i="20"/>
  <c r="AT1358" i="20"/>
  <c r="W1357" i="20"/>
  <c r="CV1351" i="20"/>
  <c r="DM1255" i="20"/>
  <c r="DL1255" i="20"/>
  <c r="EX1255" i="20"/>
  <c r="DK1255" i="20"/>
  <c r="DL1256" i="20"/>
  <c r="DM1257" i="20"/>
  <c r="DL1257" i="20"/>
  <c r="DK1256" i="20"/>
  <c r="DK1257" i="20"/>
  <c r="DM1256" i="20"/>
  <c r="C1433" i="20"/>
  <c r="O1362" i="20"/>
  <c r="AK1272" i="20"/>
  <c r="AJ1272" i="20"/>
  <c r="AI1272" i="20"/>
  <c r="AK1274" i="20"/>
  <c r="AK1273" i="20"/>
  <c r="AJ1274" i="20"/>
  <c r="AJ1273" i="20"/>
  <c r="AI1274" i="20"/>
  <c r="AI1273" i="20"/>
  <c r="FT1245" i="20"/>
  <c r="FS1244" i="20"/>
  <c r="FS1246" i="20"/>
  <c r="FU1245" i="20"/>
  <c r="FS1245" i="20"/>
  <c r="FU1246" i="20"/>
  <c r="FT1246" i="20"/>
  <c r="FU1244" i="20"/>
  <c r="FT1244" i="20"/>
  <c r="AC1297" i="20"/>
  <c r="AE1299" i="20"/>
  <c r="AD1298" i="20"/>
  <c r="AD1299" i="20"/>
  <c r="AD1297" i="20"/>
  <c r="AC1298" i="20"/>
  <c r="AC1299" i="20"/>
  <c r="AE1298" i="20"/>
  <c r="AE1297" i="20"/>
  <c r="AR1312" i="20"/>
  <c r="AT1314" i="20"/>
  <c r="AS1314" i="20"/>
  <c r="AR1314" i="20"/>
  <c r="X1314" i="20"/>
  <c r="AT1313" i="20"/>
  <c r="W1314" i="20"/>
  <c r="AS1313" i="20"/>
  <c r="X1312" i="20"/>
  <c r="V1314" i="20"/>
  <c r="AR1313" i="20"/>
  <c r="X1313" i="20"/>
  <c r="W1312" i="20"/>
  <c r="W1313" i="20"/>
  <c r="AT1312" i="20"/>
  <c r="V1312" i="20"/>
  <c r="V1313" i="20"/>
  <c r="AS1312" i="20"/>
  <c r="Q769" i="20"/>
  <c r="G770" i="20" s="1"/>
  <c r="Q768" i="20"/>
  <c r="G769" i="20" s="1"/>
  <c r="Q767" i="20"/>
  <c r="G768" i="20" s="1"/>
  <c r="AS1404" i="20"/>
  <c r="AR1404" i="20"/>
  <c r="X1404" i="20"/>
  <c r="W1404" i="20"/>
  <c r="V1404" i="20"/>
  <c r="AR1403" i="20"/>
  <c r="X1403" i="20"/>
  <c r="AT1404" i="20"/>
  <c r="W1403" i="20"/>
  <c r="V1403" i="20"/>
  <c r="X1402" i="20"/>
  <c r="W1402" i="20"/>
  <c r="AT1402" i="20"/>
  <c r="V1402" i="20"/>
  <c r="AS1402" i="20"/>
  <c r="AT1403" i="20"/>
  <c r="AR1402" i="20"/>
  <c r="AS1403" i="20"/>
  <c r="AV1169" i="20"/>
  <c r="AV1168" i="20"/>
  <c r="AV1167" i="20"/>
  <c r="FO1118" i="20"/>
  <c r="FN1120" i="20"/>
  <c r="FO1120" i="20"/>
  <c r="FM1120" i="20"/>
  <c r="FN1119" i="20"/>
  <c r="FM1118" i="20"/>
  <c r="FN1118" i="20"/>
  <c r="FM1119" i="20"/>
  <c r="FO1119" i="20"/>
  <c r="Z1262" i="20" a="1"/>
  <c r="CU1270" i="20"/>
  <c r="DS1176" i="20"/>
  <c r="DR1176" i="20"/>
  <c r="DQ1176" i="20"/>
  <c r="DS1174" i="20"/>
  <c r="DR1174" i="20"/>
  <c r="DS1175" i="20"/>
  <c r="DQ1174" i="20"/>
  <c r="DR1175" i="20"/>
  <c r="EW1174" i="20"/>
  <c r="DQ1175" i="20"/>
  <c r="Z1217" i="20" a="1"/>
  <c r="AV1202" i="20" a="1"/>
  <c r="AC1357" i="20"/>
  <c r="AE1358" i="20"/>
  <c r="AE1357" i="20"/>
  <c r="AC1358" i="20"/>
  <c r="AD1357" i="20"/>
  <c r="AC1359" i="20"/>
  <c r="AD1358" i="20"/>
  <c r="AD1359" i="20"/>
  <c r="AE1359" i="20"/>
  <c r="AV1307" i="20" a="1"/>
  <c r="Z1307" i="20" a="1"/>
  <c r="EK498" i="20"/>
  <c r="G685" i="20"/>
  <c r="AK1404" i="20"/>
  <c r="AK1403" i="20"/>
  <c r="AJ1404" i="20"/>
  <c r="AJ1403" i="20"/>
  <c r="AI1404" i="20"/>
  <c r="AI1403" i="20"/>
  <c r="AK1402" i="20"/>
  <c r="AJ1402" i="20"/>
  <c r="AI1402" i="20"/>
  <c r="BW1448" i="20"/>
  <c r="FB1351" i="20"/>
  <c r="AD1333" i="20"/>
  <c r="AC1333" i="20"/>
  <c r="AE1332" i="20"/>
  <c r="AE1334" i="20"/>
  <c r="AC1334" i="20"/>
  <c r="AC1332" i="20"/>
  <c r="AE1333" i="20"/>
  <c r="AD1334" i="20"/>
  <c r="AD1332" i="20"/>
  <c r="G629" i="20"/>
  <c r="EJ628" i="20"/>
  <c r="CU1391" i="20"/>
  <c r="DQ1296" i="20"/>
  <c r="DS1295" i="20"/>
  <c r="DR1295" i="20"/>
  <c r="DS1297" i="20"/>
  <c r="DQ1295" i="20"/>
  <c r="DR1297" i="20"/>
  <c r="EW1295" i="20"/>
  <c r="DQ1297" i="20"/>
  <c r="DS1296" i="20"/>
  <c r="DR1296" i="20"/>
  <c r="AD1372" i="20"/>
  <c r="AD1373" i="20"/>
  <c r="AE1374" i="20"/>
  <c r="AE1372" i="20"/>
  <c r="AE1373" i="20"/>
  <c r="AD1374" i="20"/>
  <c r="AC1372" i="20"/>
  <c r="AC1374" i="20"/>
  <c r="AC1373" i="20"/>
  <c r="BW1546" i="20"/>
  <c r="FB1545" i="20" s="1"/>
  <c r="FB1449" i="20"/>
  <c r="FO1196" i="20"/>
  <c r="FN1195" i="20"/>
  <c r="FN1194" i="20"/>
  <c r="FO1194" i="20"/>
  <c r="FM1196" i="20"/>
  <c r="FO1195" i="20"/>
  <c r="FM1194" i="20"/>
  <c r="FM1195" i="20"/>
  <c r="FN1196" i="20"/>
  <c r="Z1214" i="20"/>
  <c r="Z1213" i="20"/>
  <c r="Z1212" i="20"/>
  <c r="AE1397" i="20"/>
  <c r="AC1398" i="20"/>
  <c r="AC1397" i="20"/>
  <c r="AD1398" i="20"/>
  <c r="AC1399" i="20"/>
  <c r="AD1399" i="20"/>
  <c r="AD1397" i="20"/>
  <c r="AE1399" i="20"/>
  <c r="AE1398" i="20"/>
  <c r="AC1419" i="20"/>
  <c r="AD1417" i="20"/>
  <c r="AC1417" i="20"/>
  <c r="AE1418" i="20"/>
  <c r="AD1418" i="20"/>
  <c r="AC1418" i="20"/>
  <c r="AE1419" i="20"/>
  <c r="AE1417" i="20"/>
  <c r="AD1419" i="20"/>
  <c r="EK538" i="20"/>
  <c r="CU1416" i="20"/>
  <c r="EW1320" i="20"/>
  <c r="DS1322" i="20"/>
  <c r="DR1322" i="20"/>
  <c r="DQ1322" i="20"/>
  <c r="DS1321" i="20"/>
  <c r="DR1321" i="20"/>
  <c r="DS1320" i="20"/>
  <c r="DQ1321" i="20"/>
  <c r="DR1320" i="20"/>
  <c r="DQ1320" i="20"/>
  <c r="AK1244" i="20"/>
  <c r="AK1243" i="20"/>
  <c r="AK1242" i="20"/>
  <c r="AJ1244" i="20"/>
  <c r="AJ1243" i="20"/>
  <c r="AJ1242" i="20"/>
  <c r="AI1244" i="20"/>
  <c r="AI1243" i="20"/>
  <c r="AI1242" i="20"/>
  <c r="AK1287" i="20"/>
  <c r="AJ1287" i="20"/>
  <c r="AI1287" i="20"/>
  <c r="AK1289" i="20"/>
  <c r="AK1288" i="20"/>
  <c r="AJ1289" i="20"/>
  <c r="AJ1288" i="20"/>
  <c r="AI1289" i="20"/>
  <c r="AI1288" i="20"/>
  <c r="C1535" i="20"/>
  <c r="O1587" i="20" s="1"/>
  <c r="O1492" i="20"/>
  <c r="CV1275" i="20"/>
  <c r="DL1179" i="20"/>
  <c r="DM1181" i="20"/>
  <c r="DK1179" i="20"/>
  <c r="EX1179" i="20"/>
  <c r="DL1180" i="20"/>
  <c r="DM1180" i="20"/>
  <c r="DK1181" i="20"/>
  <c r="DK1180" i="20"/>
  <c r="DL1181" i="20"/>
  <c r="DM1179" i="20"/>
  <c r="BW1449" i="20"/>
  <c r="FB1352" i="20"/>
  <c r="AW1172" i="20" a="1"/>
  <c r="Q997" i="20" a="1"/>
  <c r="BX1354" i="20"/>
  <c r="FX1257" i="20"/>
  <c r="AJ1377" i="20"/>
  <c r="AI1377" i="20"/>
  <c r="AK1379" i="20"/>
  <c r="AK1378" i="20"/>
  <c r="AJ1379" i="20"/>
  <c r="AJ1378" i="20"/>
  <c r="AI1379" i="20"/>
  <c r="AI1378" i="20"/>
  <c r="AK1377" i="20"/>
  <c r="FO1221" i="20"/>
  <c r="FO1219" i="20"/>
  <c r="FO1220" i="20"/>
  <c r="FN1219" i="20"/>
  <c r="FM1221" i="20"/>
  <c r="FN1221" i="20"/>
  <c r="FM1219" i="20"/>
  <c r="FN1220" i="20"/>
  <c r="FM1220" i="20"/>
  <c r="W1249" i="20"/>
  <c r="W1248" i="20"/>
  <c r="W1247" i="20"/>
  <c r="V1249" i="20"/>
  <c r="V1248" i="20"/>
  <c r="AT1247" i="20"/>
  <c r="V1247" i="20"/>
  <c r="AS1247" i="20"/>
  <c r="AR1247" i="20"/>
  <c r="AT1249" i="20"/>
  <c r="AT1248" i="20"/>
  <c r="AS1249" i="20"/>
  <c r="AS1248" i="20"/>
  <c r="AR1249" i="20"/>
  <c r="X1249" i="20"/>
  <c r="AR1248" i="20"/>
  <c r="X1248" i="20"/>
  <c r="X1247" i="20"/>
  <c r="FS1115" i="20"/>
  <c r="FU1114" i="20"/>
  <c r="FT1114" i="20"/>
  <c r="FU1113" i="20"/>
  <c r="FS1114" i="20"/>
  <c r="FT1113" i="20"/>
  <c r="FS1113" i="20"/>
  <c r="FU1115" i="20"/>
  <c r="FT1115" i="20"/>
  <c r="BX1454" i="20"/>
  <c r="FX1357" i="20"/>
  <c r="AM897" i="20" a="1"/>
  <c r="BX1357" i="20"/>
  <c r="FX1260" i="20"/>
  <c r="C1431" i="20"/>
  <c r="O1352" i="20"/>
  <c r="FS1090" i="20"/>
  <c r="FU1089" i="20"/>
  <c r="FT1089" i="20"/>
  <c r="FU1088" i="20"/>
  <c r="FS1089" i="20"/>
  <c r="FT1088" i="20"/>
  <c r="FS1088" i="20"/>
  <c r="FU1090" i="20"/>
  <c r="FT1090" i="20"/>
  <c r="AR1419" i="20"/>
  <c r="X1419" i="20"/>
  <c r="W1418" i="20"/>
  <c r="X1417" i="20"/>
  <c r="W1419" i="20"/>
  <c r="V1418" i="20"/>
  <c r="W1417" i="20"/>
  <c r="V1419" i="20"/>
  <c r="AT1417" i="20"/>
  <c r="V1417" i="20"/>
  <c r="AS1417" i="20"/>
  <c r="AR1417" i="20"/>
  <c r="AT1418" i="20"/>
  <c r="AT1419" i="20"/>
  <c r="AS1418" i="20"/>
  <c r="AS1419" i="20"/>
  <c r="AR1418" i="20"/>
  <c r="X1418" i="20"/>
  <c r="AE1347" i="20"/>
  <c r="AD1347" i="20"/>
  <c r="AE1348" i="20"/>
  <c r="AE1349" i="20"/>
  <c r="AC1347" i="20"/>
  <c r="AD1348" i="20"/>
  <c r="AC1349" i="20"/>
  <c r="AC1348" i="20"/>
  <c r="AD1349" i="20"/>
  <c r="FS1235" i="20"/>
  <c r="FS1234" i="20"/>
  <c r="FU1236" i="20"/>
  <c r="FT1236" i="20"/>
  <c r="FU1235" i="20"/>
  <c r="FU1234" i="20"/>
  <c r="FS1236" i="20"/>
  <c r="FT1235" i="20"/>
  <c r="FT1234" i="20"/>
  <c r="EJ623" i="20"/>
  <c r="EK653" i="20"/>
  <c r="EK655" i="20"/>
  <c r="AV1162" i="20" a="1"/>
  <c r="AM772" i="20" a="1"/>
  <c r="B1436" i="20"/>
  <c r="N1377" i="20"/>
  <c r="AV1124" i="20"/>
  <c r="AV1123" i="20"/>
  <c r="AV1122" i="20"/>
  <c r="EJ648" i="20"/>
  <c r="G649" i="20"/>
  <c r="AV1234" i="20"/>
  <c r="AV1233" i="20"/>
  <c r="AV1232" i="20"/>
  <c r="CV1265" i="20"/>
  <c r="DL1169" i="20"/>
  <c r="DK1169" i="20"/>
  <c r="EX1169" i="20"/>
  <c r="DM1171" i="20"/>
  <c r="DM1169" i="20"/>
  <c r="DM1170" i="20"/>
  <c r="DK1171" i="20"/>
  <c r="DK1170" i="20"/>
  <c r="DL1171" i="20"/>
  <c r="DL1170" i="20"/>
  <c r="O1517" i="20"/>
  <c r="C1540" i="20"/>
  <c r="O1612" i="20" s="1"/>
  <c r="AM744" i="20"/>
  <c r="AM743" i="20"/>
  <c r="H744" i="20" s="1"/>
  <c r="AM742" i="20"/>
  <c r="H743" i="20" s="1"/>
  <c r="C1527" i="20"/>
  <c r="O1547" i="20" s="1"/>
  <c r="O1452" i="20"/>
  <c r="A1434" i="20"/>
  <c r="M1367" i="20"/>
  <c r="BX1448" i="20"/>
  <c r="FX1351" i="20"/>
  <c r="AW962" i="20" a="1"/>
  <c r="B1439" i="20"/>
  <c r="N1392" i="20"/>
  <c r="C1442" i="20"/>
  <c r="O1407" i="20"/>
  <c r="FO1115" i="20"/>
  <c r="FO1113" i="20"/>
  <c r="FM1113" i="20"/>
  <c r="FN1113" i="20"/>
  <c r="FN1115" i="20"/>
  <c r="FO1114" i="20"/>
  <c r="FM1115" i="20"/>
  <c r="FN1114" i="20"/>
  <c r="FM1114" i="20"/>
  <c r="FT1125" i="20"/>
  <c r="FS1125" i="20"/>
  <c r="FU1124" i="20"/>
  <c r="FT1124" i="20"/>
  <c r="FS1124" i="20"/>
  <c r="FU1123" i="20"/>
  <c r="FT1123" i="20"/>
  <c r="FS1123" i="20"/>
  <c r="FU1125" i="20"/>
  <c r="AW919" i="20"/>
  <c r="AW918" i="20"/>
  <c r="AW917" i="20"/>
  <c r="C1536" i="20"/>
  <c r="O1592" i="20" s="1"/>
  <c r="O1497" i="20"/>
  <c r="BX1347" i="20"/>
  <c r="FX1250" i="20"/>
  <c r="EK754" i="20"/>
  <c r="EK756" i="20"/>
  <c r="EK755" i="20"/>
  <c r="AT1289" i="20"/>
  <c r="AT1288" i="20"/>
  <c r="W1287" i="20"/>
  <c r="AS1289" i="20"/>
  <c r="AS1288" i="20"/>
  <c r="AT1287" i="20"/>
  <c r="V1287" i="20"/>
  <c r="AR1289" i="20"/>
  <c r="X1289" i="20"/>
  <c r="AR1288" i="20"/>
  <c r="X1288" i="20"/>
  <c r="AS1287" i="20"/>
  <c r="W1289" i="20"/>
  <c r="W1288" i="20"/>
  <c r="AR1287" i="20"/>
  <c r="V1289" i="20"/>
  <c r="V1288" i="20"/>
  <c r="X1287" i="20"/>
  <c r="EJ578" i="20"/>
  <c r="G579" i="20"/>
  <c r="AM837" i="20" a="1"/>
  <c r="EK603" i="20"/>
  <c r="EK605" i="20"/>
  <c r="B1527" i="20"/>
  <c r="N1547" i="20" s="1"/>
  <c r="N1452" i="20"/>
  <c r="Z1142" i="20"/>
  <c r="Z1144" i="20"/>
  <c r="Z1143" i="20"/>
  <c r="Q1032" i="20" a="1"/>
  <c r="Z1192" i="20" a="1"/>
  <c r="A1536" i="20"/>
  <c r="M1592" i="20" s="1"/>
  <c r="M1497" i="20"/>
  <c r="B1522" i="20"/>
  <c r="N1522" i="20" s="1"/>
  <c r="N1427" i="20"/>
  <c r="AG1007" i="20" a="1"/>
  <c r="EK759" i="20"/>
  <c r="EK761" i="20"/>
  <c r="EK760" i="20"/>
  <c r="EJ629" i="20"/>
  <c r="EK629" i="20" s="1"/>
  <c r="G630" i="20"/>
  <c r="B1530" i="20"/>
  <c r="N1562" i="20" s="1"/>
  <c r="N1467" i="20"/>
  <c r="FT1143" i="20"/>
  <c r="FS1143" i="20"/>
  <c r="FU1144" i="20"/>
  <c r="FT1144" i="20"/>
  <c r="FU1145" i="20"/>
  <c r="FS1144" i="20"/>
  <c r="FT1145" i="20"/>
  <c r="FS1145" i="20"/>
  <c r="FU1143" i="20"/>
  <c r="A185" i="20"/>
  <c r="E103" i="20"/>
  <c r="J188" i="20"/>
  <c r="BE187" i="20" s="1"/>
  <c r="BB187" i="20"/>
  <c r="BD187" i="20"/>
  <c r="BC187" i="20"/>
  <c r="AW1032" i="20" a="1"/>
  <c r="BX1541" i="20"/>
  <c r="FX1540" i="20" s="1"/>
  <c r="FX1444" i="20"/>
  <c r="AJ1359" i="20"/>
  <c r="AJ1357" i="20"/>
  <c r="AI1359" i="20"/>
  <c r="AI1357" i="20"/>
  <c r="AK1358" i="20"/>
  <c r="AJ1358" i="20"/>
  <c r="AI1358" i="20"/>
  <c r="AK1359" i="20"/>
  <c r="AK1357" i="20"/>
  <c r="B1535" i="20"/>
  <c r="N1587" i="20" s="1"/>
  <c r="N1492" i="20"/>
  <c r="Z1228" i="20"/>
  <c r="Z1227" i="20"/>
  <c r="Z1229" i="20"/>
  <c r="B1539" i="20"/>
  <c r="N1607" i="20" s="1"/>
  <c r="N1512" i="20"/>
  <c r="EJ588" i="20"/>
  <c r="G589" i="20"/>
  <c r="AW957" i="20" a="1"/>
  <c r="A1428" i="20"/>
  <c r="M1337" i="20"/>
  <c r="AG1047" i="20" a="1"/>
  <c r="A1437" i="20"/>
  <c r="M1382" i="20"/>
  <c r="AM684" i="20"/>
  <c r="H685" i="20" s="1"/>
  <c r="AM683" i="20"/>
  <c r="H684" i="20" s="1"/>
  <c r="AM682" i="20"/>
  <c r="H683" i="20" s="1"/>
  <c r="AW1007" i="20" a="1"/>
  <c r="AK1249" i="20"/>
  <c r="AK1248" i="20"/>
  <c r="AK1247" i="20"/>
  <c r="AJ1249" i="20"/>
  <c r="AJ1248" i="20"/>
  <c r="AJ1247" i="20"/>
  <c r="AI1249" i="20"/>
  <c r="AI1248" i="20"/>
  <c r="AI1247" i="20"/>
  <c r="A1531" i="20"/>
  <c r="M1567" i="20" s="1"/>
  <c r="M1472" i="20"/>
  <c r="C1429" i="20"/>
  <c r="O1342" i="20"/>
  <c r="CV1416" i="20"/>
  <c r="DL1321" i="20"/>
  <c r="DM1321" i="20"/>
  <c r="EX1320" i="20"/>
  <c r="DK1321" i="20"/>
  <c r="DL1322" i="20"/>
  <c r="DM1322" i="20"/>
  <c r="DK1320" i="20"/>
  <c r="DM1320" i="20"/>
  <c r="DK1322" i="20"/>
  <c r="DL1320" i="20"/>
  <c r="FT1166" i="20"/>
  <c r="FU1164" i="20"/>
  <c r="FS1166" i="20"/>
  <c r="FU1165" i="20"/>
  <c r="FT1164" i="20"/>
  <c r="FT1165" i="20"/>
  <c r="FS1164" i="20"/>
  <c r="FS1165" i="20"/>
  <c r="FU1166" i="20"/>
  <c r="FU1171" i="20"/>
  <c r="FT1171" i="20"/>
  <c r="FU1169" i="20"/>
  <c r="FS1171" i="20"/>
  <c r="FU1170" i="20"/>
  <c r="FT1169" i="20"/>
  <c r="FT1170" i="20"/>
  <c r="FS1169" i="20"/>
  <c r="FS1170" i="20"/>
  <c r="BX1363" i="20"/>
  <c r="FX1266" i="20"/>
  <c r="FT1160" i="20"/>
  <c r="FS1160" i="20"/>
  <c r="FU1159" i="20"/>
  <c r="FT1159" i="20"/>
  <c r="FU1161" i="20"/>
  <c r="FS1159" i="20"/>
  <c r="FT1161" i="20"/>
  <c r="FS1161" i="20"/>
  <c r="FU1160" i="20"/>
  <c r="AG862" i="20"/>
  <c r="AG864" i="20"/>
  <c r="AG863" i="20"/>
  <c r="C1539" i="20"/>
  <c r="O1607" i="20" s="1"/>
  <c r="O1512" i="20"/>
  <c r="B1525" i="20"/>
  <c r="N1537" i="20" s="1"/>
  <c r="N1442" i="20"/>
  <c r="AV1152" i="20" a="1"/>
  <c r="Z1179" i="20"/>
  <c r="Z1178" i="20"/>
  <c r="Z1177" i="20"/>
  <c r="CU1381" i="20"/>
  <c r="DQ1286" i="20"/>
  <c r="DS1285" i="20"/>
  <c r="DR1285" i="20"/>
  <c r="DS1287" i="20"/>
  <c r="DQ1285" i="20"/>
  <c r="DR1287" i="20"/>
  <c r="EW1285" i="20"/>
  <c r="DQ1287" i="20"/>
  <c r="DS1286" i="20"/>
  <c r="DR1286" i="20"/>
  <c r="AV1209" i="20"/>
  <c r="AV1208" i="20"/>
  <c r="AV1207" i="20"/>
  <c r="FN1230" i="20"/>
  <c r="FO1231" i="20"/>
  <c r="FN1231" i="20"/>
  <c r="FO1230" i="20"/>
  <c r="FN1229" i="20"/>
  <c r="FM1231" i="20"/>
  <c r="FM1230" i="20"/>
  <c r="FM1229" i="20"/>
  <c r="FO1229" i="20"/>
  <c r="CV1270" i="20"/>
  <c r="DL1174" i="20"/>
  <c r="EX1174" i="20"/>
  <c r="DM1175" i="20"/>
  <c r="DL1176" i="20"/>
  <c r="DM1176" i="20"/>
  <c r="DK1176" i="20"/>
  <c r="DL1175" i="20"/>
  <c r="DK1175" i="20"/>
  <c r="DK1174" i="20"/>
  <c r="DM1174" i="20"/>
  <c r="Z1054" i="20"/>
  <c r="Z1053" i="20"/>
  <c r="Z1052" i="20"/>
  <c r="AG939" i="20"/>
  <c r="AG938" i="20"/>
  <c r="AG937" i="20"/>
  <c r="Q812" i="20" a="1"/>
  <c r="AV1062" i="20"/>
  <c r="AV1064" i="20"/>
  <c r="AV1063" i="20"/>
  <c r="G650" i="20"/>
  <c r="EJ649" i="20"/>
  <c r="Q1043" i="20" l="1"/>
  <c r="AG1014" i="20"/>
  <c r="Q793" i="20"/>
  <c r="G794" i="20" s="1"/>
  <c r="AW982" i="20"/>
  <c r="AM883" i="20"/>
  <c r="H884" i="20" s="1"/>
  <c r="AG1073" i="20"/>
  <c r="AG1074" i="20"/>
  <c r="Q1072" i="20" s="1" a="1"/>
  <c r="AM867" i="20" a="1"/>
  <c r="AM869" i="20" s="1"/>
  <c r="H870" i="20" s="1"/>
  <c r="AM1002" i="20" a="1"/>
  <c r="AM1002" i="20" s="1"/>
  <c r="H1003" i="20" s="1"/>
  <c r="AM982" i="20" a="1"/>
  <c r="AW1212" i="20"/>
  <c r="AW1213" i="20"/>
  <c r="AM967" i="20"/>
  <c r="H968" i="20" s="1"/>
  <c r="DV967" i="20" s="1"/>
  <c r="AG1067" i="20" a="1"/>
  <c r="AM1037" i="20"/>
  <c r="H1038" i="20" s="1"/>
  <c r="Z1204" i="20"/>
  <c r="AG1202" i="20" s="1" a="1"/>
  <c r="AM1038" i="20"/>
  <c r="H1039" i="20" s="1"/>
  <c r="AV1329" i="20"/>
  <c r="AG1102" i="20" a="1"/>
  <c r="Q1022" i="20" a="1"/>
  <c r="Q1023" i="20" s="1"/>
  <c r="AV1327" i="20"/>
  <c r="EJ893" i="20"/>
  <c r="Q987" i="20" a="1"/>
  <c r="Q989" i="20" s="1"/>
  <c r="Q824" i="20"/>
  <c r="G825" i="20" s="1"/>
  <c r="Q823" i="20"/>
  <c r="G824" i="20" s="1"/>
  <c r="EJ903" i="20"/>
  <c r="AG1114" i="20"/>
  <c r="AG1113" i="20"/>
  <c r="AG1112" i="20"/>
  <c r="AM859" i="20"/>
  <c r="H860" i="20" s="1"/>
  <c r="AM858" i="20"/>
  <c r="H859" i="20" s="1"/>
  <c r="AM857" i="20"/>
  <c r="H858" i="20" s="1"/>
  <c r="AG1107" i="20"/>
  <c r="AG1109" i="20"/>
  <c r="AG1108" i="20"/>
  <c r="EK716" i="20"/>
  <c r="EK715" i="20"/>
  <c r="EK714" i="20"/>
  <c r="Q987" i="20"/>
  <c r="Q867" i="20" a="1"/>
  <c r="Q868" i="20" s="1"/>
  <c r="Q947" i="20"/>
  <c r="Z1282" i="20"/>
  <c r="Z1283" i="20"/>
  <c r="AG1092" i="20"/>
  <c r="EJ699" i="20"/>
  <c r="EK701" i="20" s="1"/>
  <c r="AG1082" i="20"/>
  <c r="AG1083" i="20"/>
  <c r="Q948" i="20"/>
  <c r="G949" i="20" s="1"/>
  <c r="G853" i="20"/>
  <c r="EJ852" i="20"/>
  <c r="AW1102" i="20" a="1"/>
  <c r="AM1019" i="20"/>
  <c r="H1020" i="20" s="1"/>
  <c r="EK634" i="20"/>
  <c r="EK633" i="20"/>
  <c r="EK635" i="20"/>
  <c r="AG1093" i="20"/>
  <c r="AW1084" i="20"/>
  <c r="AG1168" i="20"/>
  <c r="AG1167" i="20"/>
  <c r="AG1057" i="20" a="1"/>
  <c r="AG959" i="20"/>
  <c r="AG957" i="20"/>
  <c r="AM1017" i="20"/>
  <c r="H1018" i="20" s="1"/>
  <c r="Z1322" i="20"/>
  <c r="Z1323" i="20"/>
  <c r="AV1237" i="20"/>
  <c r="Z1292" i="20" a="1"/>
  <c r="AV1238" i="20"/>
  <c r="AG1232" i="20" a="1"/>
  <c r="AG1234" i="20" s="1"/>
  <c r="EK649" i="20"/>
  <c r="AW1082" i="20"/>
  <c r="AG1212" i="20" a="1"/>
  <c r="AG1214" i="20" s="1"/>
  <c r="Q1012" i="20" a="1"/>
  <c r="Q952" i="20" a="1"/>
  <c r="AM872" i="20" a="1"/>
  <c r="AM874" i="20" s="1"/>
  <c r="H875" i="20" s="1"/>
  <c r="AW1057" i="20" a="1"/>
  <c r="AW1058" i="20" s="1"/>
  <c r="AG1182" i="20" a="1"/>
  <c r="AG1184" i="20" s="1"/>
  <c r="AG1077" i="20" a="1"/>
  <c r="AM1067" i="20" a="1"/>
  <c r="AM1022" i="20" a="1"/>
  <c r="AM1023" i="20" s="1"/>
  <c r="H1024" i="20" s="1"/>
  <c r="AM917" i="20" a="1"/>
  <c r="AW1122" i="20" a="1"/>
  <c r="AW1123" i="20" s="1"/>
  <c r="AV1247" i="20" a="1"/>
  <c r="AV1249" i="20" s="1"/>
  <c r="AG1187" i="20" a="1"/>
  <c r="AG1188" i="20" s="1"/>
  <c r="Q872" i="20" a="1"/>
  <c r="Q874" i="20" s="1"/>
  <c r="G875" i="20" s="1"/>
  <c r="AG1177" i="20" a="1"/>
  <c r="AG1178" i="20" s="1"/>
  <c r="Q992" i="20" a="1"/>
  <c r="Q993" i="20" s="1"/>
  <c r="AW1052" i="20" a="1"/>
  <c r="AW1053" i="20" s="1"/>
  <c r="AG1207" i="20" a="1"/>
  <c r="AV1417" i="20" a="1"/>
  <c r="AW1179" i="20"/>
  <c r="AW1178" i="20"/>
  <c r="AW1177" i="20"/>
  <c r="AV1152" i="20"/>
  <c r="AV1154" i="20"/>
  <c r="AV1153" i="20"/>
  <c r="FM1320" i="20"/>
  <c r="FN1321" i="20"/>
  <c r="FO1320" i="20"/>
  <c r="FN1320" i="20"/>
  <c r="FM1321" i="20"/>
  <c r="FO1322" i="20"/>
  <c r="FO1321" i="20"/>
  <c r="FN1322" i="20"/>
  <c r="FM1322" i="20"/>
  <c r="A1532" i="20"/>
  <c r="M1572" i="20" s="1"/>
  <c r="M1477" i="20"/>
  <c r="AD1607" i="20"/>
  <c r="AC1607" i="20"/>
  <c r="AD1609" i="20"/>
  <c r="AC1608" i="20"/>
  <c r="AE1608" i="20"/>
  <c r="AE1607" i="20"/>
  <c r="AC1609" i="20"/>
  <c r="AE1609" i="20"/>
  <c r="AD1608" i="20"/>
  <c r="E108" i="20"/>
  <c r="J103" i="20"/>
  <c r="BE170" i="20" s="1"/>
  <c r="BB170" i="20"/>
  <c r="BC170" i="20"/>
  <c r="BD170" i="20"/>
  <c r="AD1563" i="20"/>
  <c r="AC1563" i="20"/>
  <c r="AD1564" i="20"/>
  <c r="AC1564" i="20"/>
  <c r="AE1562" i="20"/>
  <c r="AE1563" i="20"/>
  <c r="AD1562" i="20"/>
  <c r="AE1564" i="20"/>
  <c r="AC1562" i="20"/>
  <c r="AE1524" i="20"/>
  <c r="AD1523" i="20"/>
  <c r="AC1524" i="20"/>
  <c r="AC1522" i="20"/>
  <c r="AE1522" i="20"/>
  <c r="AC1523" i="20"/>
  <c r="AE1523" i="20"/>
  <c r="AD1524" i="20"/>
  <c r="AD1522" i="20"/>
  <c r="AM839" i="20"/>
  <c r="H840" i="20" s="1"/>
  <c r="AM838" i="20"/>
  <c r="H839" i="20" s="1"/>
  <c r="AM837" i="20"/>
  <c r="G988" i="20"/>
  <c r="EJ987" i="20"/>
  <c r="BX1450" i="20"/>
  <c r="FX1353" i="20"/>
  <c r="CV1371" i="20"/>
  <c r="DL1275" i="20"/>
  <c r="DM1276" i="20"/>
  <c r="DL1276" i="20"/>
  <c r="EX1275" i="20"/>
  <c r="DK1276" i="20"/>
  <c r="DK1275" i="20"/>
  <c r="DM1275" i="20"/>
  <c r="DK1277" i="20"/>
  <c r="DM1277" i="20"/>
  <c r="DL1277" i="20"/>
  <c r="FU1321" i="20"/>
  <c r="FT1320" i="20"/>
  <c r="FT1321" i="20"/>
  <c r="FS1320" i="20"/>
  <c r="FU1322" i="20"/>
  <c r="FS1321" i="20"/>
  <c r="FT1322" i="20"/>
  <c r="FS1322" i="20"/>
  <c r="FU1320" i="20"/>
  <c r="BW1544" i="20"/>
  <c r="FB1543" i="20" s="1"/>
  <c r="FB1447" i="20"/>
  <c r="AV1203" i="20"/>
  <c r="AV1204" i="20"/>
  <c r="AV1202" i="20"/>
  <c r="Z1262" i="20"/>
  <c r="Z1264" i="20"/>
  <c r="Z1263" i="20"/>
  <c r="C1528" i="20"/>
  <c r="O1552" i="20" s="1"/>
  <c r="O1457" i="20"/>
  <c r="FO1256" i="20"/>
  <c r="FO1255" i="20"/>
  <c r="FO1257" i="20"/>
  <c r="FN1257" i="20"/>
  <c r="FN1255" i="20"/>
  <c r="FM1256" i="20"/>
  <c r="FN1256" i="20"/>
  <c r="FM1257" i="20"/>
  <c r="FM1255" i="20"/>
  <c r="AD1413" i="20"/>
  <c r="AE1414" i="20"/>
  <c r="AE1412" i="20"/>
  <c r="AD1414" i="20"/>
  <c r="AE1413" i="20"/>
  <c r="AD1412" i="20"/>
  <c r="AC1412" i="20"/>
  <c r="AC1413" i="20"/>
  <c r="AC1414" i="20"/>
  <c r="AK1524" i="20"/>
  <c r="AJ1524" i="20"/>
  <c r="AK1523" i="20"/>
  <c r="AJ1523" i="20"/>
  <c r="AI1523" i="20"/>
  <c r="AK1522" i="20"/>
  <c r="AJ1522" i="20"/>
  <c r="AI1522" i="20"/>
  <c r="AI1524" i="20"/>
  <c r="C1523" i="20"/>
  <c r="O1527" i="20" s="1"/>
  <c r="O1432" i="20"/>
  <c r="AV1257" i="20" a="1"/>
  <c r="EJ1042" i="20"/>
  <c r="G1043" i="20"/>
  <c r="AR1469" i="20"/>
  <c r="X1469" i="20"/>
  <c r="AR1467" i="20"/>
  <c r="W1469" i="20"/>
  <c r="V1469" i="20"/>
  <c r="AT1468" i="20"/>
  <c r="AS1468" i="20"/>
  <c r="X1467" i="20"/>
  <c r="AR1468" i="20"/>
  <c r="X1468" i="20"/>
  <c r="W1467" i="20"/>
  <c r="AT1469" i="20"/>
  <c r="W1468" i="20"/>
  <c r="AT1467" i="20"/>
  <c r="V1467" i="20"/>
  <c r="AS1469" i="20"/>
  <c r="V1468" i="20"/>
  <c r="AS1467" i="20"/>
  <c r="CU1442" i="20"/>
  <c r="DQ1347" i="20"/>
  <c r="DR1346" i="20"/>
  <c r="DS1348" i="20"/>
  <c r="EW1346" i="20"/>
  <c r="DQ1346" i="20"/>
  <c r="DR1348" i="20"/>
  <c r="DQ1348" i="20"/>
  <c r="DS1347" i="20"/>
  <c r="DR1347" i="20"/>
  <c r="DS1346" i="20"/>
  <c r="FO1285" i="20"/>
  <c r="FN1286" i="20"/>
  <c r="FO1286" i="20"/>
  <c r="FO1287" i="20"/>
  <c r="FM1286" i="20"/>
  <c r="FM1287" i="20"/>
  <c r="FN1285" i="20"/>
  <c r="FN1287" i="20"/>
  <c r="FM1285" i="20"/>
  <c r="Z1329" i="20"/>
  <c r="Z1328" i="20"/>
  <c r="Z1327" i="20"/>
  <c r="AM999" i="20"/>
  <c r="H1000" i="20" s="1"/>
  <c r="AM998" i="20"/>
  <c r="H999" i="20" s="1"/>
  <c r="AM997" i="20"/>
  <c r="H998" i="20" s="1"/>
  <c r="AG1134" i="20"/>
  <c r="AG1133" i="20"/>
  <c r="AG1132" i="20"/>
  <c r="AW1127" i="20"/>
  <c r="AW1129" i="20"/>
  <c r="AW1128" i="20"/>
  <c r="B1537" i="20"/>
  <c r="N1597" i="20" s="1"/>
  <c r="N1502" i="20"/>
  <c r="Z1274" i="20"/>
  <c r="Z1273" i="20"/>
  <c r="Z1272" i="20"/>
  <c r="B1526" i="20"/>
  <c r="N1542" i="20" s="1"/>
  <c r="N1447" i="20"/>
  <c r="G898" i="20"/>
  <c r="FN1261" i="20"/>
  <c r="FO1262" i="20"/>
  <c r="FM1260" i="20"/>
  <c r="FN1262" i="20"/>
  <c r="FM1262" i="20"/>
  <c r="FO1260" i="20"/>
  <c r="FO1261" i="20"/>
  <c r="FN1260" i="20"/>
  <c r="FM1261" i="20"/>
  <c r="BX1455" i="20"/>
  <c r="FX1358" i="20"/>
  <c r="G943" i="20"/>
  <c r="FU1257" i="20"/>
  <c r="FT1255" i="20"/>
  <c r="FT1257" i="20"/>
  <c r="FS1255" i="20"/>
  <c r="FS1257" i="20"/>
  <c r="FU1256" i="20"/>
  <c r="FT1256" i="20"/>
  <c r="FS1256" i="20"/>
  <c r="FU1255" i="20"/>
  <c r="Q1024" i="20"/>
  <c r="Z1157" i="20"/>
  <c r="Z1159" i="20"/>
  <c r="Z1158" i="20"/>
  <c r="Z1252" i="20" a="1"/>
  <c r="AK1459" i="20"/>
  <c r="AK1458" i="20"/>
  <c r="AJ1459" i="20"/>
  <c r="AJ1458" i="20"/>
  <c r="AI1459" i="20"/>
  <c r="AI1458" i="20"/>
  <c r="AK1457" i="20"/>
  <c r="AJ1457" i="20"/>
  <c r="AI1457" i="20"/>
  <c r="AK1407" i="20"/>
  <c r="AJ1407" i="20"/>
  <c r="AK1409" i="20"/>
  <c r="AI1407" i="20"/>
  <c r="AJ1409" i="20"/>
  <c r="AI1409" i="20"/>
  <c r="AK1408" i="20"/>
  <c r="AJ1408" i="20"/>
  <c r="AI1408" i="20"/>
  <c r="AT1524" i="20"/>
  <c r="W1524" i="20"/>
  <c r="V1524" i="20"/>
  <c r="W1523" i="20"/>
  <c r="V1523" i="20"/>
  <c r="X1524" i="20"/>
  <c r="X1522" i="20"/>
  <c r="W1522" i="20"/>
  <c r="AS1524" i="20"/>
  <c r="AT1523" i="20"/>
  <c r="AT1522" i="20"/>
  <c r="V1522" i="20"/>
  <c r="AR1524" i="20"/>
  <c r="AS1523" i="20"/>
  <c r="AS1522" i="20"/>
  <c r="AR1523" i="20"/>
  <c r="X1523" i="20"/>
  <c r="AR1522" i="20"/>
  <c r="EK797" i="20"/>
  <c r="EK795" i="20"/>
  <c r="EK796" i="20"/>
  <c r="A1526" i="20"/>
  <c r="M1542" i="20" s="1"/>
  <c r="M1447" i="20"/>
  <c r="CV1391" i="20"/>
  <c r="DL1295" i="20"/>
  <c r="DL1296" i="20"/>
  <c r="EX1295" i="20"/>
  <c r="DK1296" i="20"/>
  <c r="DK1295" i="20"/>
  <c r="DM1296" i="20"/>
  <c r="DM1295" i="20"/>
  <c r="DM1297" i="20"/>
  <c r="DL1297" i="20"/>
  <c r="DK1297" i="20"/>
  <c r="CV1406" i="20"/>
  <c r="DK1310" i="20"/>
  <c r="EX1310" i="20"/>
  <c r="DM1310" i="20"/>
  <c r="DL1310" i="20"/>
  <c r="DM1312" i="20"/>
  <c r="DK1312" i="20"/>
  <c r="DL1311" i="20"/>
  <c r="DK1311" i="20"/>
  <c r="DM1311" i="20"/>
  <c r="DL1312" i="20"/>
  <c r="C1534" i="20"/>
  <c r="O1582" i="20" s="1"/>
  <c r="O1487" i="20"/>
  <c r="Z1164" i="20"/>
  <c r="Z1163" i="20"/>
  <c r="Z1162" i="20"/>
  <c r="EK589" i="20"/>
  <c r="AW1134" i="20"/>
  <c r="AW1133" i="20"/>
  <c r="AW1132" i="20"/>
  <c r="FN1290" i="20"/>
  <c r="FM1290" i="20"/>
  <c r="FO1292" i="20"/>
  <c r="FO1290" i="20"/>
  <c r="FO1291" i="20"/>
  <c r="FM1291" i="20"/>
  <c r="FN1292" i="20"/>
  <c r="FN1291" i="20"/>
  <c r="FM1292" i="20"/>
  <c r="Z1174" i="20"/>
  <c r="Z1173" i="20"/>
  <c r="Z1172" i="20"/>
  <c r="FO1209" i="20"/>
  <c r="FO1211" i="20"/>
  <c r="FN1209" i="20"/>
  <c r="FN1210" i="20"/>
  <c r="FM1210" i="20"/>
  <c r="FM1211" i="20"/>
  <c r="FN1211" i="20"/>
  <c r="FO1210" i="20"/>
  <c r="FM1209" i="20"/>
  <c r="FO1176" i="20"/>
  <c r="FN1175" i="20"/>
  <c r="FO1174" i="20"/>
  <c r="FM1174" i="20"/>
  <c r="FN1174" i="20"/>
  <c r="FO1175" i="20"/>
  <c r="FM1175" i="20"/>
  <c r="FN1176" i="20"/>
  <c r="FM1176" i="20"/>
  <c r="AC1443" i="20"/>
  <c r="AE1442" i="20"/>
  <c r="AD1442" i="20"/>
  <c r="AE1444" i="20"/>
  <c r="AC1442" i="20"/>
  <c r="AC1444" i="20"/>
  <c r="AD1443" i="20"/>
  <c r="AE1443" i="20"/>
  <c r="AD1444" i="20"/>
  <c r="AW1009" i="20"/>
  <c r="AW1008" i="20"/>
  <c r="AW1007" i="20"/>
  <c r="AG1047" i="20"/>
  <c r="AG1049" i="20"/>
  <c r="AG1048" i="20"/>
  <c r="AI1499" i="20"/>
  <c r="AK1497" i="20"/>
  <c r="AK1498" i="20"/>
  <c r="AJ1497" i="20"/>
  <c r="AJ1498" i="20"/>
  <c r="AI1497" i="20"/>
  <c r="AI1498" i="20"/>
  <c r="AK1499" i="20"/>
  <c r="AJ1499" i="20"/>
  <c r="AG1142" i="20" a="1"/>
  <c r="BX1443" i="20"/>
  <c r="FX1346" i="20"/>
  <c r="AW964" i="20"/>
  <c r="AW963" i="20"/>
  <c r="AW962" i="20"/>
  <c r="EK623" i="20"/>
  <c r="EK625" i="20"/>
  <c r="W1353" i="20"/>
  <c r="AS1352" i="20"/>
  <c r="AT1354" i="20"/>
  <c r="V1353" i="20"/>
  <c r="AR1352" i="20"/>
  <c r="AS1354" i="20"/>
  <c r="AR1354" i="20"/>
  <c r="X1354" i="20"/>
  <c r="W1354" i="20"/>
  <c r="V1354" i="20"/>
  <c r="AT1353" i="20"/>
  <c r="X1352" i="20"/>
  <c r="AS1353" i="20"/>
  <c r="W1352" i="20"/>
  <c r="AR1353" i="20"/>
  <c r="X1353" i="20"/>
  <c r="AT1352" i="20"/>
  <c r="V1352" i="20"/>
  <c r="BX1550" i="20"/>
  <c r="FX1549" i="20" s="1"/>
  <c r="FX1453" i="20"/>
  <c r="Q999" i="20"/>
  <c r="Q998" i="20"/>
  <c r="Q997" i="20"/>
  <c r="CU1512" i="20"/>
  <c r="DR1418" i="20"/>
  <c r="EW1416" i="20"/>
  <c r="DQ1418" i="20"/>
  <c r="DS1417" i="20"/>
  <c r="DR1417" i="20"/>
  <c r="DS1416" i="20"/>
  <c r="DQ1417" i="20"/>
  <c r="DR1416" i="20"/>
  <c r="DS1418" i="20"/>
  <c r="DQ1416" i="20"/>
  <c r="Z1402" i="20" a="1"/>
  <c r="B1538" i="20"/>
  <c r="N1602" i="20" s="1"/>
  <c r="N1507" i="20"/>
  <c r="G1044" i="20"/>
  <c r="EJ1043" i="20"/>
  <c r="W1564" i="20"/>
  <c r="V1564" i="20"/>
  <c r="AT1564" i="20"/>
  <c r="AT1563" i="20"/>
  <c r="AR1562" i="20"/>
  <c r="AS1564" i="20"/>
  <c r="AS1563" i="20"/>
  <c r="AR1564" i="20"/>
  <c r="AR1563" i="20"/>
  <c r="X1563" i="20"/>
  <c r="W1563" i="20"/>
  <c r="V1563" i="20"/>
  <c r="X1562" i="20"/>
  <c r="W1562" i="20"/>
  <c r="X1564" i="20"/>
  <c r="AT1562" i="20"/>
  <c r="V1562" i="20"/>
  <c r="AS1562" i="20"/>
  <c r="AM1112" i="20" a="1"/>
  <c r="Z1267" i="20" a="1"/>
  <c r="FU1388" i="20"/>
  <c r="FT1388" i="20"/>
  <c r="FU1387" i="20"/>
  <c r="FU1386" i="20"/>
  <c r="FS1388" i="20"/>
  <c r="FT1387" i="20"/>
  <c r="FT1386" i="20"/>
  <c r="FS1387" i="20"/>
  <c r="FS1386" i="20"/>
  <c r="EK807" i="20"/>
  <c r="EK805" i="20"/>
  <c r="EK806" i="20"/>
  <c r="AV1149" i="20"/>
  <c r="AV1148" i="20"/>
  <c r="AV1147" i="20"/>
  <c r="BW1445" i="20"/>
  <c r="FB1348" i="20"/>
  <c r="Q954" i="20"/>
  <c r="G955" i="20" s="1"/>
  <c r="Q953" i="20"/>
  <c r="Q952" i="20"/>
  <c r="Z1372" i="20" a="1"/>
  <c r="AM1047" i="20" a="1"/>
  <c r="Z1224" i="20"/>
  <c r="Z1223" i="20"/>
  <c r="Z1222" i="20"/>
  <c r="AV1199" i="20"/>
  <c r="AV1198" i="20"/>
  <c r="AV1197" i="20"/>
  <c r="FT1342" i="20"/>
  <c r="FS1342" i="20"/>
  <c r="FU1341" i="20"/>
  <c r="FT1341" i="20"/>
  <c r="FS1341" i="20"/>
  <c r="FU1340" i="20"/>
  <c r="FT1340" i="20"/>
  <c r="FS1340" i="20"/>
  <c r="FU1342" i="20"/>
  <c r="AV1273" i="20"/>
  <c r="AV1272" i="20"/>
  <c r="AV1274" i="20"/>
  <c r="CV1517" i="20"/>
  <c r="EX1421" i="20"/>
  <c r="DM1421" i="20"/>
  <c r="DL1421" i="20"/>
  <c r="DK1421" i="20"/>
  <c r="DK1423" i="20"/>
  <c r="DK1422" i="20"/>
  <c r="DL1422" i="20"/>
  <c r="DM1422" i="20"/>
  <c r="DL1423" i="20"/>
  <c r="DM1423" i="20"/>
  <c r="Q1017" i="20" a="1"/>
  <c r="EJ729" i="20"/>
  <c r="G730" i="20"/>
  <c r="G899" i="20"/>
  <c r="CV1452" i="20"/>
  <c r="DM1358" i="20"/>
  <c r="EX1356" i="20"/>
  <c r="DK1356" i="20"/>
  <c r="DM1356" i="20"/>
  <c r="DL1358" i="20"/>
  <c r="DL1357" i="20"/>
  <c r="DL1356" i="20"/>
  <c r="DK1357" i="20"/>
  <c r="DM1357" i="20"/>
  <c r="DK1358" i="20"/>
  <c r="Q982" i="20" a="1"/>
  <c r="G944" i="20"/>
  <c r="Q1117" i="20" a="1"/>
  <c r="CU1376" i="20"/>
  <c r="DS1282" i="20"/>
  <c r="DQ1280" i="20"/>
  <c r="DR1282" i="20"/>
  <c r="EW1280" i="20"/>
  <c r="DQ1282" i="20"/>
  <c r="DS1281" i="20"/>
  <c r="DR1281" i="20"/>
  <c r="DQ1281" i="20"/>
  <c r="DS1280" i="20"/>
  <c r="DR1280" i="20"/>
  <c r="CV1346" i="20"/>
  <c r="DM1252" i="20"/>
  <c r="DM1250" i="20"/>
  <c r="DL1250" i="20"/>
  <c r="EX1250" i="20"/>
  <c r="DK1250" i="20"/>
  <c r="DL1252" i="20"/>
  <c r="DM1251" i="20"/>
  <c r="DK1251" i="20"/>
  <c r="DL1251" i="20"/>
  <c r="DK1252" i="20"/>
  <c r="AT1474" i="20"/>
  <c r="W1473" i="20"/>
  <c r="AT1472" i="20"/>
  <c r="AS1474" i="20"/>
  <c r="V1473" i="20"/>
  <c r="AS1472" i="20"/>
  <c r="AR1474" i="20"/>
  <c r="X1474" i="20"/>
  <c r="W1474" i="20"/>
  <c r="V1474" i="20"/>
  <c r="AT1473" i="20"/>
  <c r="AS1473" i="20"/>
  <c r="AR1473" i="20"/>
  <c r="X1473" i="20"/>
  <c r="W1472" i="20"/>
  <c r="V1472" i="20"/>
  <c r="AR1472" i="20"/>
  <c r="X1472" i="20"/>
  <c r="FS1326" i="20"/>
  <c r="FU1325" i="20"/>
  <c r="FU1327" i="20"/>
  <c r="FT1325" i="20"/>
  <c r="FT1327" i="20"/>
  <c r="FS1325" i="20"/>
  <c r="FS1327" i="20"/>
  <c r="FU1326" i="20"/>
  <c r="FT1326" i="20"/>
  <c r="CU1517" i="20"/>
  <c r="DS1423" i="20"/>
  <c r="DS1422" i="20"/>
  <c r="DQ1421" i="20"/>
  <c r="DR1423" i="20"/>
  <c r="DR1422" i="20"/>
  <c r="EW1421" i="20"/>
  <c r="DQ1423" i="20"/>
  <c r="DQ1422" i="20"/>
  <c r="DS1421" i="20"/>
  <c r="DR1421" i="20"/>
  <c r="AJ1553" i="20"/>
  <c r="AI1553" i="20"/>
  <c r="AK1554" i="20"/>
  <c r="AJ1554" i="20"/>
  <c r="AI1554" i="20"/>
  <c r="AK1552" i="20"/>
  <c r="AJ1552" i="20"/>
  <c r="AI1552" i="20"/>
  <c r="AK1553" i="20"/>
  <c r="A1537" i="20"/>
  <c r="M1597" i="20" s="1"/>
  <c r="M1502" i="20"/>
  <c r="AV1377" i="20" a="1"/>
  <c r="AM1029" i="20"/>
  <c r="H1030" i="20" s="1"/>
  <c r="AM1028" i="20"/>
  <c r="H1029" i="20" s="1"/>
  <c r="AM1027" i="20"/>
  <c r="H1028" i="20" s="1"/>
  <c r="CU1431" i="20"/>
  <c r="DR1335" i="20"/>
  <c r="DQ1335" i="20"/>
  <c r="DS1336" i="20"/>
  <c r="EW1335" i="20"/>
  <c r="DS1337" i="20"/>
  <c r="DR1336" i="20"/>
  <c r="DR1337" i="20"/>
  <c r="DQ1336" i="20"/>
  <c r="DQ1337" i="20"/>
  <c r="DS1335" i="20"/>
  <c r="AM984" i="20"/>
  <c r="H985" i="20" s="1"/>
  <c r="AM983" i="20"/>
  <c r="H984" i="20" s="1"/>
  <c r="AM982" i="20"/>
  <c r="H983" i="20" s="1"/>
  <c r="Z1367" i="20" a="1"/>
  <c r="EK700" i="20"/>
  <c r="CU1522" i="20"/>
  <c r="DS1427" i="20"/>
  <c r="DR1427" i="20"/>
  <c r="DQ1427" i="20"/>
  <c r="DQ1428" i="20"/>
  <c r="DS1426" i="20"/>
  <c r="DR1426" i="20"/>
  <c r="DS1428" i="20"/>
  <c r="DQ1426" i="20"/>
  <c r="DR1428" i="20"/>
  <c r="EW1426" i="20"/>
  <c r="CU1401" i="20"/>
  <c r="DS1306" i="20"/>
  <c r="DR1306" i="20"/>
  <c r="DQ1306" i="20"/>
  <c r="DS1305" i="20"/>
  <c r="DS1307" i="20"/>
  <c r="DR1305" i="20"/>
  <c r="DR1307" i="20"/>
  <c r="DQ1305" i="20"/>
  <c r="DQ1307" i="20"/>
  <c r="EW1305" i="20"/>
  <c r="AK1344" i="20"/>
  <c r="AJ1344" i="20"/>
  <c r="AI1344" i="20"/>
  <c r="AK1343" i="20"/>
  <c r="AK1342" i="20"/>
  <c r="AJ1343" i="20"/>
  <c r="AJ1342" i="20"/>
  <c r="AI1343" i="20"/>
  <c r="AI1342" i="20"/>
  <c r="AM1069" i="20"/>
  <c r="H1070" i="20" s="1"/>
  <c r="AM1068" i="20"/>
  <c r="H1069" i="20" s="1"/>
  <c r="AM1067" i="20"/>
  <c r="H1068" i="20" s="1"/>
  <c r="EJ847" i="20"/>
  <c r="G848" i="20"/>
  <c r="AG1052" i="20" a="1"/>
  <c r="AD1539" i="20"/>
  <c r="AE1538" i="20"/>
  <c r="AD1537" i="20"/>
  <c r="AC1537" i="20"/>
  <c r="AE1539" i="20"/>
  <c r="AC1539" i="20"/>
  <c r="AD1538" i="20"/>
  <c r="AC1538" i="20"/>
  <c r="AE1537" i="20"/>
  <c r="AK1473" i="20"/>
  <c r="AJ1473" i="20"/>
  <c r="AI1472" i="20"/>
  <c r="AI1473" i="20"/>
  <c r="AK1474" i="20"/>
  <c r="AJ1474" i="20"/>
  <c r="AI1474" i="20"/>
  <c r="AK1472" i="20"/>
  <c r="AJ1472" i="20"/>
  <c r="AI1339" i="20"/>
  <c r="AK1338" i="20"/>
  <c r="AK1337" i="20"/>
  <c r="AJ1338" i="20"/>
  <c r="AJ1337" i="20"/>
  <c r="AI1338" i="20"/>
  <c r="AI1337" i="20"/>
  <c r="AK1339" i="20"/>
  <c r="AJ1339" i="20"/>
  <c r="AG1227" i="20" a="1"/>
  <c r="AJ1593" i="20"/>
  <c r="AI1593" i="20"/>
  <c r="AK1592" i="20"/>
  <c r="AJ1592" i="20"/>
  <c r="AI1592" i="20"/>
  <c r="AK1594" i="20"/>
  <c r="AJ1594" i="20"/>
  <c r="AI1594" i="20"/>
  <c r="AK1593" i="20"/>
  <c r="AE1452" i="20"/>
  <c r="AD1452" i="20"/>
  <c r="AC1453" i="20"/>
  <c r="AD1454" i="20"/>
  <c r="AE1454" i="20"/>
  <c r="AE1453" i="20"/>
  <c r="AC1452" i="20"/>
  <c r="AC1454" i="20"/>
  <c r="AD1453" i="20"/>
  <c r="EK578" i="20"/>
  <c r="EK580" i="20"/>
  <c r="AT1498" i="20"/>
  <c r="AS1498" i="20"/>
  <c r="X1497" i="20"/>
  <c r="AR1498" i="20"/>
  <c r="X1498" i="20"/>
  <c r="W1497" i="20"/>
  <c r="AT1499" i="20"/>
  <c r="W1498" i="20"/>
  <c r="AT1497" i="20"/>
  <c r="V1497" i="20"/>
  <c r="AS1499" i="20"/>
  <c r="V1498" i="20"/>
  <c r="AS1497" i="20"/>
  <c r="AR1499" i="20"/>
  <c r="X1499" i="20"/>
  <c r="AR1497" i="20"/>
  <c r="W1499" i="20"/>
  <c r="V1499" i="20"/>
  <c r="H745" i="20"/>
  <c r="EJ744" i="20"/>
  <c r="C1526" i="20"/>
  <c r="O1542" i="20" s="1"/>
  <c r="O1447" i="20"/>
  <c r="AW1167" i="20" a="1"/>
  <c r="AV1312" i="20" a="1"/>
  <c r="Z1357" i="20" a="1"/>
  <c r="G773" i="20"/>
  <c r="AV1324" i="20"/>
  <c r="AV1323" i="20"/>
  <c r="AV1322" i="20"/>
  <c r="EJ1044" i="20"/>
  <c r="G1045" i="20"/>
  <c r="AV1397" i="20" a="1"/>
  <c r="CV1522" i="20"/>
  <c r="DL1426" i="20"/>
  <c r="DK1427" i="20"/>
  <c r="DK1426" i="20"/>
  <c r="EX1426" i="20"/>
  <c r="DM1426" i="20"/>
  <c r="DK1428" i="20"/>
  <c r="DM1428" i="20"/>
  <c r="DL1428" i="20"/>
  <c r="DM1427" i="20"/>
  <c r="DL1427" i="20"/>
  <c r="AM1012" i="20" a="1"/>
  <c r="CV1477" i="20"/>
  <c r="EX1381" i="20"/>
  <c r="DM1381" i="20"/>
  <c r="DL1381" i="20"/>
  <c r="DK1381" i="20"/>
  <c r="DK1382" i="20"/>
  <c r="DM1382" i="20"/>
  <c r="DL1382" i="20"/>
  <c r="DL1383" i="20"/>
  <c r="DM1383" i="20"/>
  <c r="DK1383" i="20"/>
  <c r="FS1221" i="20"/>
  <c r="FT1219" i="20"/>
  <c r="FS1219" i="20"/>
  <c r="FU1220" i="20"/>
  <c r="FT1220" i="20"/>
  <c r="FU1221" i="20"/>
  <c r="FS1220" i="20"/>
  <c r="FT1221" i="20"/>
  <c r="FU1219" i="20"/>
  <c r="AV1242" i="20" a="1"/>
  <c r="AM862" i="20" a="1"/>
  <c r="G978" i="20"/>
  <c r="AM877" i="20" a="1"/>
  <c r="AW1107" i="20" a="1"/>
  <c r="Q967" i="20" a="1"/>
  <c r="FO1335" i="20"/>
  <c r="FO1336" i="20"/>
  <c r="FN1335" i="20"/>
  <c r="FO1337" i="20"/>
  <c r="FM1335" i="20"/>
  <c r="FM1337" i="20"/>
  <c r="FM1336" i="20"/>
  <c r="FN1336" i="20"/>
  <c r="FN1337" i="20"/>
  <c r="Q887" i="20" a="1"/>
  <c r="V1568" i="20"/>
  <c r="X1567" i="20"/>
  <c r="W1567" i="20"/>
  <c r="AT1569" i="20"/>
  <c r="AT1567" i="20"/>
  <c r="V1567" i="20"/>
  <c r="AS1569" i="20"/>
  <c r="AS1567" i="20"/>
  <c r="AR1569" i="20"/>
  <c r="X1569" i="20"/>
  <c r="AT1568" i="20"/>
  <c r="AR1567" i="20"/>
  <c r="W1569" i="20"/>
  <c r="AS1568" i="20"/>
  <c r="V1569" i="20"/>
  <c r="AR1568" i="20"/>
  <c r="X1568" i="20"/>
  <c r="W1568" i="20"/>
  <c r="AE1363" i="20"/>
  <c r="AD1363" i="20"/>
  <c r="AE1362" i="20"/>
  <c r="AE1364" i="20"/>
  <c r="AC1364" i="20"/>
  <c r="AC1363" i="20"/>
  <c r="AD1362" i="20"/>
  <c r="AC1362" i="20"/>
  <c r="AD1364" i="20"/>
  <c r="AV1252" i="20" a="1"/>
  <c r="H725" i="20"/>
  <c r="EJ724" i="20"/>
  <c r="AD1483" i="20"/>
  <c r="AE1483" i="20"/>
  <c r="AC1484" i="20"/>
  <c r="AE1484" i="20"/>
  <c r="AD1482" i="20"/>
  <c r="AE1482" i="20"/>
  <c r="AC1483" i="20"/>
  <c r="AD1484" i="20"/>
  <c r="AC1482" i="20"/>
  <c r="AV1317" i="20" a="1"/>
  <c r="V1464" i="20"/>
  <c r="AT1463" i="20"/>
  <c r="AS1463" i="20"/>
  <c r="X1462" i="20"/>
  <c r="AR1463" i="20"/>
  <c r="X1463" i="20"/>
  <c r="W1462" i="20"/>
  <c r="AT1464" i="20"/>
  <c r="W1463" i="20"/>
  <c r="AT1462" i="20"/>
  <c r="V1462" i="20"/>
  <c r="AS1464" i="20"/>
  <c r="V1463" i="20"/>
  <c r="AS1462" i="20"/>
  <c r="AR1464" i="20"/>
  <c r="X1464" i="20"/>
  <c r="AR1462" i="20"/>
  <c r="W1464" i="20"/>
  <c r="CU1457" i="20"/>
  <c r="DS1363" i="20"/>
  <c r="DQ1361" i="20"/>
  <c r="DR1363" i="20"/>
  <c r="DS1362" i="20"/>
  <c r="EW1361" i="20"/>
  <c r="DQ1363" i="20"/>
  <c r="DR1362" i="20"/>
  <c r="DQ1362" i="20"/>
  <c r="DS1361" i="20"/>
  <c r="DR1361" i="20"/>
  <c r="AG1062" i="20" a="1"/>
  <c r="AI1488" i="20"/>
  <c r="AK1489" i="20"/>
  <c r="AJ1489" i="20"/>
  <c r="AI1489" i="20"/>
  <c r="AK1487" i="20"/>
  <c r="AK1488" i="20"/>
  <c r="AJ1487" i="20"/>
  <c r="AJ1488" i="20"/>
  <c r="AI1487" i="20"/>
  <c r="AW1097" i="20" a="1"/>
  <c r="BW1460" i="20"/>
  <c r="FB1363" i="20"/>
  <c r="AV1332" i="20" a="1"/>
  <c r="A1524" i="20"/>
  <c r="M1532" i="20" s="1"/>
  <c r="M1437" i="20"/>
  <c r="AM932" i="20" a="1"/>
  <c r="CV1366" i="20"/>
  <c r="DL1270" i="20"/>
  <c r="DL1271" i="20"/>
  <c r="EX1270" i="20"/>
  <c r="DL1272" i="20"/>
  <c r="DM1272" i="20"/>
  <c r="DK1271" i="20"/>
  <c r="DM1271" i="20"/>
  <c r="DM1270" i="20"/>
  <c r="DK1272" i="20"/>
  <c r="DK1270" i="20"/>
  <c r="AT1514" i="20"/>
  <c r="V1513" i="20"/>
  <c r="AS1512" i="20"/>
  <c r="AS1514" i="20"/>
  <c r="AR1512" i="20"/>
  <c r="AR1514" i="20"/>
  <c r="X1514" i="20"/>
  <c r="W1514" i="20"/>
  <c r="V1514" i="20"/>
  <c r="AT1513" i="20"/>
  <c r="AS1513" i="20"/>
  <c r="X1512" i="20"/>
  <c r="AR1513" i="20"/>
  <c r="X1513" i="20"/>
  <c r="W1512" i="20"/>
  <c r="W1513" i="20"/>
  <c r="AT1512" i="20"/>
  <c r="V1512" i="20"/>
  <c r="CV1512" i="20"/>
  <c r="DL1417" i="20"/>
  <c r="DL1416" i="20"/>
  <c r="DK1416" i="20"/>
  <c r="DM1417" i="20"/>
  <c r="EX1416" i="20"/>
  <c r="DK1417" i="20"/>
  <c r="DL1418" i="20"/>
  <c r="DM1418" i="20"/>
  <c r="DM1416" i="20"/>
  <c r="DK1418" i="20"/>
  <c r="AJ1568" i="20"/>
  <c r="AI1568" i="20"/>
  <c r="AK1567" i="20"/>
  <c r="AJ1567" i="20"/>
  <c r="AI1567" i="20"/>
  <c r="AK1569" i="20"/>
  <c r="AJ1569" i="20"/>
  <c r="AI1569" i="20"/>
  <c r="AK1568" i="20"/>
  <c r="A1523" i="20"/>
  <c r="M1527" i="20" s="1"/>
  <c r="M1432" i="20"/>
  <c r="AW1032" i="20"/>
  <c r="AW1034" i="20"/>
  <c r="AW1033" i="20"/>
  <c r="Z1194" i="20"/>
  <c r="Z1193" i="20"/>
  <c r="Z1192" i="20"/>
  <c r="AD1548" i="20"/>
  <c r="AC1548" i="20"/>
  <c r="AD1547" i="20"/>
  <c r="AC1547" i="20"/>
  <c r="AD1549" i="20"/>
  <c r="AC1549" i="20"/>
  <c r="AE1547" i="20"/>
  <c r="AE1549" i="20"/>
  <c r="AE1548" i="20"/>
  <c r="V1593" i="20"/>
  <c r="X1592" i="20"/>
  <c r="W1592" i="20"/>
  <c r="AT1594" i="20"/>
  <c r="AT1592" i="20"/>
  <c r="V1592" i="20"/>
  <c r="AS1594" i="20"/>
  <c r="AS1592" i="20"/>
  <c r="AR1594" i="20"/>
  <c r="X1594" i="20"/>
  <c r="AT1593" i="20"/>
  <c r="AR1592" i="20"/>
  <c r="W1594" i="20"/>
  <c r="AS1593" i="20"/>
  <c r="V1594" i="20"/>
  <c r="AR1593" i="20"/>
  <c r="X1593" i="20"/>
  <c r="W1593" i="20"/>
  <c r="AS1409" i="20"/>
  <c r="W1407" i="20"/>
  <c r="AR1409" i="20"/>
  <c r="X1409" i="20"/>
  <c r="AT1408" i="20"/>
  <c r="AT1407" i="20"/>
  <c r="V1407" i="20"/>
  <c r="W1409" i="20"/>
  <c r="AS1408" i="20"/>
  <c r="AS1407" i="20"/>
  <c r="V1409" i="20"/>
  <c r="AR1408" i="20"/>
  <c r="X1408" i="20"/>
  <c r="AR1407" i="20"/>
  <c r="W1408" i="20"/>
  <c r="AT1409" i="20"/>
  <c r="X1407" i="20"/>
  <c r="V1408" i="20"/>
  <c r="BX1544" i="20"/>
  <c r="FX1543" i="20" s="1"/>
  <c r="FX1447" i="20"/>
  <c r="AS1614" i="20"/>
  <c r="W1614" i="20"/>
  <c r="V1614" i="20"/>
  <c r="AS1613" i="20"/>
  <c r="AR1612" i="20"/>
  <c r="AR1613" i="20"/>
  <c r="X1613" i="20"/>
  <c r="W1613" i="20"/>
  <c r="X1614" i="20"/>
  <c r="V1613" i="20"/>
  <c r="X1612" i="20"/>
  <c r="AT1614" i="20"/>
  <c r="W1612" i="20"/>
  <c r="AR1614" i="20"/>
  <c r="AT1612" i="20"/>
  <c r="V1612" i="20"/>
  <c r="AT1613" i="20"/>
  <c r="AS1612" i="20"/>
  <c r="AW1232" i="20" a="1"/>
  <c r="AE1379" i="20"/>
  <c r="AE1378" i="20"/>
  <c r="AC1377" i="20"/>
  <c r="AD1379" i="20"/>
  <c r="AD1378" i="20"/>
  <c r="AE1377" i="20"/>
  <c r="AD1377" i="20"/>
  <c r="AC1378" i="20"/>
  <c r="AC1379" i="20"/>
  <c r="AW1174" i="20"/>
  <c r="AW1173" i="20"/>
  <c r="AW1172" i="20"/>
  <c r="AT1494" i="20"/>
  <c r="AS1494" i="20"/>
  <c r="W1493" i="20"/>
  <c r="AT1492" i="20"/>
  <c r="V1492" i="20"/>
  <c r="V1493" i="20"/>
  <c r="AS1492" i="20"/>
  <c r="X1494" i="20"/>
  <c r="AR1492" i="20"/>
  <c r="AR1494" i="20"/>
  <c r="W1494" i="20"/>
  <c r="V1494" i="20"/>
  <c r="AT1493" i="20"/>
  <c r="AS1493" i="20"/>
  <c r="X1492" i="20"/>
  <c r="AR1493" i="20"/>
  <c r="X1493" i="20"/>
  <c r="W1492" i="20"/>
  <c r="EJ684" i="20"/>
  <c r="Z1217" i="20"/>
  <c r="Z1219" i="20"/>
  <c r="Z1218" i="20"/>
  <c r="Z1312" i="20" a="1"/>
  <c r="CV1447" i="20"/>
  <c r="DM1352" i="20"/>
  <c r="DL1352" i="20"/>
  <c r="EX1351" i="20"/>
  <c r="DL1353" i="20"/>
  <c r="DM1353" i="20"/>
  <c r="DL1351" i="20"/>
  <c r="DM1351" i="20"/>
  <c r="DK1353" i="20"/>
  <c r="DK1351" i="20"/>
  <c r="DK1352" i="20"/>
  <c r="Q859" i="20"/>
  <c r="G860" i="20" s="1"/>
  <c r="Q858" i="20"/>
  <c r="G859" i="20" s="1"/>
  <c r="Q857" i="20"/>
  <c r="AV1422" i="20" a="1"/>
  <c r="AG974" i="20"/>
  <c r="AG973" i="20"/>
  <c r="AG972" i="20"/>
  <c r="AG1097" i="20" a="1"/>
  <c r="EK787" i="20"/>
  <c r="EK785" i="20"/>
  <c r="EK786" i="20"/>
  <c r="CU1578" i="20"/>
  <c r="DQ1482" i="20"/>
  <c r="EW1482" i="20"/>
  <c r="DS1483" i="20"/>
  <c r="DR1483" i="20"/>
  <c r="DQ1483" i="20"/>
  <c r="DS1484" i="20"/>
  <c r="DR1484" i="20"/>
  <c r="DS1482" i="20"/>
  <c r="DQ1484" i="20"/>
  <c r="DR1482" i="20"/>
  <c r="BW1540" i="20"/>
  <c r="FB1539" i="20" s="1"/>
  <c r="FB1443" i="20"/>
  <c r="G979" i="20"/>
  <c r="AV1159" i="20"/>
  <c r="AV1158" i="20"/>
  <c r="AV1157" i="20"/>
  <c r="EK583" i="20"/>
  <c r="EK585" i="20"/>
  <c r="AK1518" i="20"/>
  <c r="AK1519" i="20"/>
  <c r="AJ1518" i="20"/>
  <c r="AJ1519" i="20"/>
  <c r="AI1518" i="20"/>
  <c r="AI1519" i="20"/>
  <c r="AK1517" i="20"/>
  <c r="AJ1517" i="20"/>
  <c r="AI1517" i="20"/>
  <c r="AM992" i="20" a="1"/>
  <c r="F113" i="20"/>
  <c r="AY171" i="20"/>
  <c r="AZ171" i="20"/>
  <c r="BA171" i="20"/>
  <c r="AK1443" i="20"/>
  <c r="AI1442" i="20"/>
  <c r="AJ1443" i="20"/>
  <c r="AI1443" i="20"/>
  <c r="AK1444" i="20"/>
  <c r="AJ1444" i="20"/>
  <c r="AI1444" i="20"/>
  <c r="AK1442" i="20"/>
  <c r="AJ1442" i="20"/>
  <c r="EJ782" i="20"/>
  <c r="AM912" i="20" a="1"/>
  <c r="G878" i="20"/>
  <c r="CU1447" i="20"/>
  <c r="DS1353" i="20"/>
  <c r="DS1351" i="20"/>
  <c r="DR1353" i="20"/>
  <c r="DR1351" i="20"/>
  <c r="DQ1353" i="20"/>
  <c r="DS1352" i="20"/>
  <c r="EW1351" i="20"/>
  <c r="DQ1351" i="20"/>
  <c r="DR1352" i="20"/>
  <c r="DQ1352" i="20"/>
  <c r="G793" i="20"/>
  <c r="EJ792" i="20"/>
  <c r="B1528" i="20"/>
  <c r="N1552" i="20" s="1"/>
  <c r="N1457" i="20"/>
  <c r="AJ1412" i="20"/>
  <c r="AI1412" i="20"/>
  <c r="AK1414" i="20"/>
  <c r="AJ1414" i="20"/>
  <c r="AK1413" i="20"/>
  <c r="AI1414" i="20"/>
  <c r="AJ1413" i="20"/>
  <c r="AI1413" i="20"/>
  <c r="AK1412" i="20"/>
  <c r="AE1578" i="20"/>
  <c r="AD1578" i="20"/>
  <c r="AE1577" i="20"/>
  <c r="AD1577" i="20"/>
  <c r="AC1579" i="20"/>
  <c r="AC1577" i="20"/>
  <c r="AC1578" i="20"/>
  <c r="AE1579" i="20"/>
  <c r="AD1579" i="20"/>
  <c r="V1558" i="20"/>
  <c r="X1557" i="20"/>
  <c r="W1557" i="20"/>
  <c r="AT1559" i="20"/>
  <c r="AT1557" i="20"/>
  <c r="V1557" i="20"/>
  <c r="AS1559" i="20"/>
  <c r="AS1557" i="20"/>
  <c r="AR1559" i="20"/>
  <c r="X1559" i="20"/>
  <c r="AT1558" i="20"/>
  <c r="AR1557" i="20"/>
  <c r="W1559" i="20"/>
  <c r="AS1558" i="20"/>
  <c r="V1559" i="20"/>
  <c r="AR1558" i="20"/>
  <c r="X1558" i="20"/>
  <c r="W1558" i="20"/>
  <c r="EK830" i="20"/>
  <c r="EK832" i="20"/>
  <c r="EK831" i="20"/>
  <c r="AK1584" i="20"/>
  <c r="AJ1584" i="20"/>
  <c r="AI1584" i="20"/>
  <c r="AK1583" i="20"/>
  <c r="AJ1583" i="20"/>
  <c r="AI1583" i="20"/>
  <c r="AK1582" i="20"/>
  <c r="AJ1582" i="20"/>
  <c r="AI1582" i="20"/>
  <c r="AE1499" i="20"/>
  <c r="AE1497" i="20"/>
  <c r="AC1498" i="20"/>
  <c r="AD1499" i="20"/>
  <c r="AE1498" i="20"/>
  <c r="AD1497" i="20"/>
  <c r="AD1498" i="20"/>
  <c r="AC1497" i="20"/>
  <c r="AC1499" i="20"/>
  <c r="FU1241" i="20"/>
  <c r="FT1241" i="20"/>
  <c r="FU1239" i="20"/>
  <c r="FS1241" i="20"/>
  <c r="FU1240" i="20"/>
  <c r="FT1239" i="20"/>
  <c r="FT1240" i="20"/>
  <c r="FS1239" i="20"/>
  <c r="FS1240" i="20"/>
  <c r="AV1219" i="20"/>
  <c r="AV1218" i="20"/>
  <c r="AV1217" i="20"/>
  <c r="AE1367" i="20"/>
  <c r="AC1368" i="20"/>
  <c r="AC1369" i="20"/>
  <c r="AD1368" i="20"/>
  <c r="AE1369" i="20"/>
  <c r="AD1369" i="20"/>
  <c r="AC1367" i="20"/>
  <c r="AD1367" i="20"/>
  <c r="AE1368" i="20"/>
  <c r="CV1482" i="20"/>
  <c r="EX1386" i="20"/>
  <c r="DM1388" i="20"/>
  <c r="DK1387" i="20"/>
  <c r="DM1387" i="20"/>
  <c r="DK1386" i="20"/>
  <c r="DL1386" i="20"/>
  <c r="DK1388" i="20"/>
  <c r="DM1386" i="20"/>
  <c r="DL1388" i="20"/>
  <c r="DL1387" i="20"/>
  <c r="EK579" i="20"/>
  <c r="CV1401" i="20"/>
  <c r="DM1307" i="20"/>
  <c r="DM1305" i="20"/>
  <c r="DL1305" i="20"/>
  <c r="DK1305" i="20"/>
  <c r="EX1305" i="20"/>
  <c r="DL1307" i="20"/>
  <c r="DL1306" i="20"/>
  <c r="DM1306" i="20"/>
  <c r="DK1306" i="20"/>
  <c r="DK1307" i="20"/>
  <c r="CU1477" i="20"/>
  <c r="DS1383" i="20"/>
  <c r="DQ1382" i="20"/>
  <c r="DR1383" i="20"/>
  <c r="DQ1383" i="20"/>
  <c r="DQ1381" i="20"/>
  <c r="EW1381" i="20"/>
  <c r="DS1382" i="20"/>
  <c r="DR1382" i="20"/>
  <c r="DS1381" i="20"/>
  <c r="DR1381" i="20"/>
  <c r="V1609" i="20"/>
  <c r="W1608" i="20"/>
  <c r="X1607" i="20"/>
  <c r="V1608" i="20"/>
  <c r="W1607" i="20"/>
  <c r="AT1607" i="20"/>
  <c r="V1607" i="20"/>
  <c r="AT1609" i="20"/>
  <c r="AS1607" i="20"/>
  <c r="AS1609" i="20"/>
  <c r="AR1609" i="20"/>
  <c r="X1609" i="20"/>
  <c r="W1609" i="20"/>
  <c r="X1608" i="20"/>
  <c r="AT1608" i="20"/>
  <c r="AS1608" i="20"/>
  <c r="AR1608" i="20"/>
  <c r="AR1607" i="20"/>
  <c r="BX1459" i="20"/>
  <c r="FX1362" i="20"/>
  <c r="AW959" i="20"/>
  <c r="AW958" i="20"/>
  <c r="AW957" i="20"/>
  <c r="AC1492" i="20"/>
  <c r="AE1492" i="20"/>
  <c r="AE1494" i="20"/>
  <c r="AD1492" i="20"/>
  <c r="AD1493" i="20"/>
  <c r="AC1493" i="20"/>
  <c r="AD1494" i="20"/>
  <c r="AC1494" i="20"/>
  <c r="AE1493" i="20"/>
  <c r="Q1033" i="20"/>
  <c r="Q1032" i="20"/>
  <c r="Q1034" i="20"/>
  <c r="AM919" i="20"/>
  <c r="H920" i="20" s="1"/>
  <c r="AM918" i="20"/>
  <c r="H919" i="20" s="1"/>
  <c r="AM917" i="20"/>
  <c r="H918" i="20" s="1"/>
  <c r="C1537" i="20"/>
  <c r="O1597" i="20" s="1"/>
  <c r="O1502" i="20"/>
  <c r="AK1369" i="20"/>
  <c r="AK1368" i="20"/>
  <c r="AJ1369" i="20"/>
  <c r="AJ1368" i="20"/>
  <c r="AI1369" i="20"/>
  <c r="AI1368" i="20"/>
  <c r="AK1367" i="20"/>
  <c r="AJ1367" i="20"/>
  <c r="AI1367" i="20"/>
  <c r="AS1519" i="20"/>
  <c r="AR1518" i="20"/>
  <c r="X1518" i="20"/>
  <c r="AR1519" i="20"/>
  <c r="X1519" i="20"/>
  <c r="W1518" i="20"/>
  <c r="W1519" i="20"/>
  <c r="V1518" i="20"/>
  <c r="V1519" i="20"/>
  <c r="X1517" i="20"/>
  <c r="W1517" i="20"/>
  <c r="AT1517" i="20"/>
  <c r="V1517" i="20"/>
  <c r="AT1518" i="20"/>
  <c r="AS1517" i="20"/>
  <c r="AR1517" i="20"/>
  <c r="AT1519" i="20"/>
  <c r="AS1518" i="20"/>
  <c r="FO1169" i="20"/>
  <c r="FO1171" i="20"/>
  <c r="FN1170" i="20"/>
  <c r="FO1170" i="20"/>
  <c r="FM1170" i="20"/>
  <c r="FM1171" i="20"/>
  <c r="FN1171" i="20"/>
  <c r="FM1169" i="20"/>
  <c r="FN1169" i="20"/>
  <c r="B1531" i="20"/>
  <c r="N1567" i="20" s="1"/>
  <c r="N1472" i="20"/>
  <c r="AV1417" i="20"/>
  <c r="AV1419" i="20"/>
  <c r="AV1418" i="20"/>
  <c r="AV1248" i="20"/>
  <c r="FO1180" i="20"/>
  <c r="FO1179" i="20"/>
  <c r="FO1181" i="20"/>
  <c r="FN1180" i="20"/>
  <c r="FN1179" i="20"/>
  <c r="FN1181" i="20"/>
  <c r="FM1179" i="20"/>
  <c r="FM1180" i="20"/>
  <c r="FM1181" i="20"/>
  <c r="AS1589" i="20"/>
  <c r="AS1587" i="20"/>
  <c r="AR1589" i="20"/>
  <c r="X1589" i="20"/>
  <c r="AT1588" i="20"/>
  <c r="AR1587" i="20"/>
  <c r="W1589" i="20"/>
  <c r="V1589" i="20"/>
  <c r="X1588" i="20"/>
  <c r="AT1587" i="20"/>
  <c r="AS1588" i="20"/>
  <c r="W1588" i="20"/>
  <c r="X1587" i="20"/>
  <c r="AR1588" i="20"/>
  <c r="V1588" i="20"/>
  <c r="W1587" i="20"/>
  <c r="V1587" i="20"/>
  <c r="AT1589" i="20"/>
  <c r="EK628" i="20"/>
  <c r="EK630" i="20"/>
  <c r="AW1139" i="20"/>
  <c r="AW1138" i="20"/>
  <c r="AW1137" i="20"/>
  <c r="AM873" i="20"/>
  <c r="H874" i="20" s="1"/>
  <c r="DV873" i="20" s="1"/>
  <c r="AM888" i="20"/>
  <c r="H889" i="20" s="1"/>
  <c r="AM887" i="20"/>
  <c r="H888" i="20" s="1"/>
  <c r="AM889" i="20"/>
  <c r="H890" i="20" s="1"/>
  <c r="FO1332" i="20"/>
  <c r="FN1330" i="20"/>
  <c r="FO1330" i="20"/>
  <c r="FN1332" i="20"/>
  <c r="FM1331" i="20"/>
  <c r="FN1331" i="20"/>
  <c r="FM1332" i="20"/>
  <c r="FM1330" i="20"/>
  <c r="FO1331" i="20"/>
  <c r="CU1411" i="20"/>
  <c r="DR1317" i="20"/>
  <c r="EW1315" i="20"/>
  <c r="DQ1317" i="20"/>
  <c r="DS1316" i="20"/>
  <c r="DR1316" i="20"/>
  <c r="DS1315" i="20"/>
  <c r="DQ1316" i="20"/>
  <c r="DR1315" i="20"/>
  <c r="DS1317" i="20"/>
  <c r="DQ1315" i="20"/>
  <c r="Z1242" i="20" a="1"/>
  <c r="AC1342" i="20"/>
  <c r="AE1343" i="20"/>
  <c r="AE1344" i="20"/>
  <c r="AD1344" i="20"/>
  <c r="AD1342" i="20"/>
  <c r="AE1342" i="20"/>
  <c r="AD1343" i="20"/>
  <c r="AC1343" i="20"/>
  <c r="AC1344" i="20"/>
  <c r="EJ1027" i="20"/>
  <c r="G1028" i="20"/>
  <c r="AW1104" i="20"/>
  <c r="AW1103" i="20"/>
  <c r="AW1102" i="20"/>
  <c r="G980" i="20"/>
  <c r="AK1614" i="20"/>
  <c r="AJ1614" i="20"/>
  <c r="AI1614" i="20"/>
  <c r="AK1613" i="20"/>
  <c r="AJ1613" i="20"/>
  <c r="AI1613" i="20"/>
  <c r="AK1612" i="20"/>
  <c r="AJ1612" i="20"/>
  <c r="AI1612" i="20"/>
  <c r="AJ1539" i="20"/>
  <c r="AK1538" i="20"/>
  <c r="AI1539" i="20"/>
  <c r="AJ1538" i="20"/>
  <c r="AK1537" i="20"/>
  <c r="AI1538" i="20"/>
  <c r="AJ1537" i="20"/>
  <c r="AK1539" i="20"/>
  <c r="AI1537" i="20"/>
  <c r="CV1527" i="20"/>
  <c r="EX1431" i="20"/>
  <c r="DL1432" i="20"/>
  <c r="DM1431" i="20"/>
  <c r="DL1431" i="20"/>
  <c r="DK1431" i="20"/>
  <c r="DK1433" i="20"/>
  <c r="DL1433" i="20"/>
  <c r="DK1432" i="20"/>
  <c r="DM1433" i="20"/>
  <c r="DM1432" i="20"/>
  <c r="V1349" i="20"/>
  <c r="AT1347" i="20"/>
  <c r="V1347" i="20"/>
  <c r="AS1347" i="20"/>
  <c r="AR1347" i="20"/>
  <c r="AT1348" i="20"/>
  <c r="AT1349" i="20"/>
  <c r="AS1348" i="20"/>
  <c r="AS1349" i="20"/>
  <c r="AR1348" i="20"/>
  <c r="X1348" i="20"/>
  <c r="AR1349" i="20"/>
  <c r="X1349" i="20"/>
  <c r="W1348" i="20"/>
  <c r="X1347" i="20"/>
  <c r="W1349" i="20"/>
  <c r="V1348" i="20"/>
  <c r="W1347" i="20"/>
  <c r="BW1454" i="20"/>
  <c r="FB1357" i="20"/>
  <c r="Z1294" i="20"/>
  <c r="Z1293" i="20"/>
  <c r="Z1292" i="20"/>
  <c r="AG1104" i="20"/>
  <c r="AG1103" i="20"/>
  <c r="AG1102" i="20"/>
  <c r="G879" i="20"/>
  <c r="EK624" i="20"/>
  <c r="FU1260" i="20"/>
  <c r="FT1260" i="20"/>
  <c r="FS1260" i="20"/>
  <c r="FU1262" i="20"/>
  <c r="FT1262" i="20"/>
  <c r="FS1262" i="20"/>
  <c r="FU1261" i="20"/>
  <c r="FT1261" i="20"/>
  <c r="FS1261" i="20"/>
  <c r="AV1284" i="20"/>
  <c r="AV1283" i="20"/>
  <c r="AV1282" i="20"/>
  <c r="CV1507" i="20"/>
  <c r="DM1412" i="20"/>
  <c r="DL1411" i="20"/>
  <c r="DM1413" i="20"/>
  <c r="DL1412" i="20"/>
  <c r="DK1411" i="20"/>
  <c r="DL1413" i="20"/>
  <c r="EX1411" i="20"/>
  <c r="DK1412" i="20"/>
  <c r="DM1411" i="20"/>
  <c r="DK1413" i="20"/>
  <c r="FS1179" i="20"/>
  <c r="FU1180" i="20"/>
  <c r="FU1181" i="20"/>
  <c r="FT1180" i="20"/>
  <c r="FT1181" i="20"/>
  <c r="FS1180" i="20"/>
  <c r="FS1181" i="20"/>
  <c r="FU1179" i="20"/>
  <c r="FT1179" i="20"/>
  <c r="AD1337" i="20"/>
  <c r="AC1337" i="20"/>
  <c r="AE1339" i="20"/>
  <c r="AE1338" i="20"/>
  <c r="AD1338" i="20"/>
  <c r="AD1339" i="20"/>
  <c r="AC1339" i="20"/>
  <c r="AC1338" i="20"/>
  <c r="AE1337" i="20"/>
  <c r="A1538" i="20"/>
  <c r="M1602" i="20" s="1"/>
  <c r="M1507" i="20"/>
  <c r="AG1209" i="20"/>
  <c r="AG1208" i="20"/>
  <c r="AG1207" i="20"/>
  <c r="AG1079" i="20"/>
  <c r="AG1078" i="20"/>
  <c r="AG1077" i="20"/>
  <c r="AD1594" i="20"/>
  <c r="AC1593" i="20"/>
  <c r="AE1594" i="20"/>
  <c r="AD1592" i="20"/>
  <c r="AC1592" i="20"/>
  <c r="AE1593" i="20"/>
  <c r="AD1593" i="20"/>
  <c r="AC1594" i="20"/>
  <c r="AE1592" i="20"/>
  <c r="Q779" i="20"/>
  <c r="G780" i="20" s="1"/>
  <c r="Q778" i="20"/>
  <c r="G779" i="20" s="1"/>
  <c r="Q777" i="20"/>
  <c r="FO1200" i="20"/>
  <c r="FO1199" i="20"/>
  <c r="FO1201" i="20"/>
  <c r="FN1200" i="20"/>
  <c r="FN1199" i="20"/>
  <c r="FM1201" i="20"/>
  <c r="FM1200" i="20"/>
  <c r="FN1201" i="20"/>
  <c r="FM1199" i="20"/>
  <c r="AM908" i="20"/>
  <c r="H909" i="20" s="1"/>
  <c r="AM907" i="20"/>
  <c r="H908" i="20" s="1"/>
  <c r="AM909" i="20"/>
  <c r="H910" i="20" s="1"/>
  <c r="AM844" i="20"/>
  <c r="H845" i="20" s="1"/>
  <c r="AM843" i="20"/>
  <c r="H844" i="20" s="1"/>
  <c r="AM842" i="20"/>
  <c r="AW1074" i="20"/>
  <c r="AW1073" i="20"/>
  <c r="AW1072" i="20"/>
  <c r="B1529" i="20"/>
  <c r="N1557" i="20" s="1"/>
  <c r="N1462" i="20"/>
  <c r="FU1331" i="20"/>
  <c r="FT1331" i="20"/>
  <c r="FS1331" i="20"/>
  <c r="FU1330" i="20"/>
  <c r="FT1330" i="20"/>
  <c r="FU1332" i="20"/>
  <c r="FS1330" i="20"/>
  <c r="FT1332" i="20"/>
  <c r="FS1332" i="20"/>
  <c r="FO1206" i="20"/>
  <c r="FN1205" i="20"/>
  <c r="FN1204" i="20"/>
  <c r="FM1204" i="20"/>
  <c r="FM1205" i="20"/>
  <c r="FO1204" i="20"/>
  <c r="FN1206" i="20"/>
  <c r="FO1205" i="20"/>
  <c r="FM1206" i="20"/>
  <c r="AS1384" i="20"/>
  <c r="AS1383" i="20"/>
  <c r="AR1384" i="20"/>
  <c r="X1384" i="20"/>
  <c r="AR1383" i="20"/>
  <c r="X1383" i="20"/>
  <c r="W1384" i="20"/>
  <c r="W1383" i="20"/>
  <c r="V1384" i="20"/>
  <c r="V1383" i="20"/>
  <c r="X1382" i="20"/>
  <c r="W1382" i="20"/>
  <c r="AT1382" i="20"/>
  <c r="V1382" i="20"/>
  <c r="AS1382" i="20"/>
  <c r="AT1384" i="20"/>
  <c r="AT1383" i="20"/>
  <c r="AR1382" i="20"/>
  <c r="AG1272" i="20" a="1"/>
  <c r="AW1062" i="20" a="1"/>
  <c r="FU1286" i="20"/>
  <c r="FU1285" i="20"/>
  <c r="FU1287" i="20"/>
  <c r="FT1286" i="20"/>
  <c r="FT1285" i="20"/>
  <c r="FT1287" i="20"/>
  <c r="FS1286" i="20"/>
  <c r="FS1285" i="20"/>
  <c r="FS1287" i="20"/>
  <c r="AC1589" i="20"/>
  <c r="AE1587" i="20"/>
  <c r="AC1587" i="20"/>
  <c r="AE1589" i="20"/>
  <c r="AD1587" i="20"/>
  <c r="AD1588" i="20"/>
  <c r="AE1588" i="20"/>
  <c r="AC1588" i="20"/>
  <c r="AD1589" i="20"/>
  <c r="AD1392" i="20"/>
  <c r="AC1392" i="20"/>
  <c r="AE1392" i="20"/>
  <c r="AC1394" i="20"/>
  <c r="AE1393" i="20"/>
  <c r="AD1393" i="20"/>
  <c r="AD1394" i="20"/>
  <c r="AE1394" i="20"/>
  <c r="AC1393" i="20"/>
  <c r="A1529" i="20"/>
  <c r="M1557" i="20" s="1"/>
  <c r="M1462" i="20"/>
  <c r="AM772" i="20"/>
  <c r="H773" i="20" s="1"/>
  <c r="DV772" i="20" s="1"/>
  <c r="AM774" i="20"/>
  <c r="H775" i="20" s="1"/>
  <c r="AM773" i="20"/>
  <c r="H774" i="20" s="1"/>
  <c r="BW1545" i="20"/>
  <c r="FB1544" i="20" s="1"/>
  <c r="FB1448" i="20"/>
  <c r="CU1487" i="20"/>
  <c r="DS1392" i="20"/>
  <c r="DR1392" i="20"/>
  <c r="DS1393" i="20"/>
  <c r="DQ1392" i="20"/>
  <c r="DS1391" i="20"/>
  <c r="DR1393" i="20"/>
  <c r="DR1391" i="20"/>
  <c r="DQ1393" i="20"/>
  <c r="DQ1391" i="20"/>
  <c r="EW1391" i="20"/>
  <c r="Z1307" i="20"/>
  <c r="Z1309" i="20"/>
  <c r="Z1308" i="20"/>
  <c r="FU1175" i="20"/>
  <c r="FU1176" i="20"/>
  <c r="FT1175" i="20"/>
  <c r="FT1176" i="20"/>
  <c r="FS1175" i="20"/>
  <c r="FS1176" i="20"/>
  <c r="FU1174" i="20"/>
  <c r="FT1174" i="20"/>
  <c r="FS1174" i="20"/>
  <c r="AV1357" i="20" a="1"/>
  <c r="Z1257" i="20" a="1"/>
  <c r="AG1069" i="20"/>
  <c r="AG1068" i="20"/>
  <c r="AG1067" i="20"/>
  <c r="G928" i="20"/>
  <c r="EJ927" i="20"/>
  <c r="Q907" i="20" a="1"/>
  <c r="CU1406" i="20"/>
  <c r="DS1312" i="20"/>
  <c r="DQ1311" i="20"/>
  <c r="DR1310" i="20"/>
  <c r="DR1312" i="20"/>
  <c r="DQ1310" i="20"/>
  <c r="DQ1312" i="20"/>
  <c r="EW1310" i="20"/>
  <c r="DS1311" i="20"/>
  <c r="DR1311" i="20"/>
  <c r="DS1310" i="20"/>
  <c r="EJ892" i="20"/>
  <c r="EK893" i="20" s="1"/>
  <c r="B1524" i="20"/>
  <c r="N1532" i="20" s="1"/>
  <c r="N1437" i="20"/>
  <c r="G1029" i="20"/>
  <c r="EJ1028" i="20"/>
  <c r="EK719" i="20"/>
  <c r="EK721" i="20"/>
  <c r="EK720" i="20"/>
  <c r="AG1129" i="20"/>
  <c r="AG1128" i="20"/>
  <c r="AG1127" i="20"/>
  <c r="AJ1513" i="20"/>
  <c r="AI1512" i="20"/>
  <c r="AI1513" i="20"/>
  <c r="AK1514" i="20"/>
  <c r="AJ1514" i="20"/>
  <c r="AI1514" i="20"/>
  <c r="AK1512" i="20"/>
  <c r="AK1513" i="20"/>
  <c r="AJ1512" i="20"/>
  <c r="Q932" i="20"/>
  <c r="Q934" i="20"/>
  <c r="G935" i="20" s="1"/>
  <c r="Q933" i="20"/>
  <c r="AS1387" i="20"/>
  <c r="AT1389" i="20"/>
  <c r="AT1388" i="20"/>
  <c r="AR1387" i="20"/>
  <c r="AS1389" i="20"/>
  <c r="AS1388" i="20"/>
  <c r="AR1389" i="20"/>
  <c r="X1389" i="20"/>
  <c r="AR1388" i="20"/>
  <c r="X1388" i="20"/>
  <c r="W1389" i="20"/>
  <c r="W1388" i="20"/>
  <c r="V1389" i="20"/>
  <c r="V1388" i="20"/>
  <c r="X1387" i="20"/>
  <c r="W1387" i="20"/>
  <c r="AT1387" i="20"/>
  <c r="V1387" i="20"/>
  <c r="Q818" i="20"/>
  <c r="G819" i="20" s="1"/>
  <c r="Q817" i="20"/>
  <c r="Q819" i="20"/>
  <c r="G820" i="20" s="1"/>
  <c r="Q1013" i="20"/>
  <c r="Q1012" i="20"/>
  <c r="Q1014" i="20"/>
  <c r="C1525" i="20"/>
  <c r="O1537" i="20" s="1"/>
  <c r="O1442" i="20"/>
  <c r="AG1059" i="20"/>
  <c r="AG1058" i="20"/>
  <c r="AG1057" i="20"/>
  <c r="AW1227" i="20" a="1"/>
  <c r="AT1414" i="20"/>
  <c r="AT1412" i="20"/>
  <c r="V1412" i="20"/>
  <c r="AS1414" i="20"/>
  <c r="AT1413" i="20"/>
  <c r="AS1412" i="20"/>
  <c r="AR1414" i="20"/>
  <c r="X1414" i="20"/>
  <c r="AS1413" i="20"/>
  <c r="AR1412" i="20"/>
  <c r="W1414" i="20"/>
  <c r="AR1413" i="20"/>
  <c r="X1413" i="20"/>
  <c r="V1414" i="20"/>
  <c r="W1413" i="20"/>
  <c r="V1413" i="20"/>
  <c r="X1412" i="20"/>
  <c r="W1412" i="20"/>
  <c r="AW1182" i="20" a="1"/>
  <c r="FU1184" i="20"/>
  <c r="FT1184" i="20"/>
  <c r="FS1184" i="20"/>
  <c r="FU1185" i="20"/>
  <c r="FU1186" i="20"/>
  <c r="FT1185" i="20"/>
  <c r="FT1186" i="20"/>
  <c r="FS1185" i="20"/>
  <c r="FS1186" i="20"/>
  <c r="Q1002" i="20" a="1"/>
  <c r="B1523" i="20"/>
  <c r="N1527" i="20" s="1"/>
  <c r="N1432" i="20"/>
  <c r="EJ679" i="20"/>
  <c r="G680" i="20"/>
  <c r="AW1077" i="20" a="1"/>
  <c r="AJ1484" i="20"/>
  <c r="AI1484" i="20"/>
  <c r="AK1482" i="20"/>
  <c r="AK1483" i="20"/>
  <c r="AJ1482" i="20"/>
  <c r="AJ1483" i="20"/>
  <c r="AI1482" i="20"/>
  <c r="AI1483" i="20"/>
  <c r="AK1484" i="20"/>
  <c r="BW1554" i="20"/>
  <c r="FB1553" i="20" s="1"/>
  <c r="FB1457" i="20"/>
  <c r="FS1267" i="20"/>
  <c r="FU1266" i="20"/>
  <c r="FT1266" i="20"/>
  <c r="FS1266" i="20"/>
  <c r="FU1265" i="20"/>
  <c r="FT1265" i="20"/>
  <c r="FS1265" i="20"/>
  <c r="FU1267" i="20"/>
  <c r="FT1267" i="20"/>
  <c r="Z1304" i="20"/>
  <c r="Z1303" i="20"/>
  <c r="Z1302" i="20"/>
  <c r="Z1377" i="20" a="1"/>
  <c r="AK1493" i="20"/>
  <c r="AJ1492" i="20"/>
  <c r="AJ1493" i="20"/>
  <c r="AI1492" i="20"/>
  <c r="AI1493" i="20"/>
  <c r="AK1494" i="20"/>
  <c r="AJ1494" i="20"/>
  <c r="AI1494" i="20"/>
  <c r="AK1492" i="20"/>
  <c r="AM942" i="20"/>
  <c r="H943" i="20" s="1"/>
  <c r="AM944" i="20"/>
  <c r="H945" i="20" s="1"/>
  <c r="AM943" i="20"/>
  <c r="H944" i="20" s="1"/>
  <c r="EJ902" i="20"/>
  <c r="EK903" i="20" s="1"/>
  <c r="AM949" i="20"/>
  <c r="H950" i="20" s="1"/>
  <c r="AM948" i="20"/>
  <c r="H949" i="20" s="1"/>
  <c r="AM947" i="20"/>
  <c r="H948" i="20" s="1"/>
  <c r="AW1119" i="20"/>
  <c r="AW1118" i="20"/>
  <c r="AW1117" i="20"/>
  <c r="AW1089" i="20"/>
  <c r="AW1088" i="20"/>
  <c r="AW1087" i="20"/>
  <c r="AV1367" i="20" a="1"/>
  <c r="Z1332" i="20" a="1"/>
  <c r="EJ822" i="20"/>
  <c r="FO1244" i="20"/>
  <c r="FN1244" i="20"/>
  <c r="FM1246" i="20"/>
  <c r="FM1244" i="20"/>
  <c r="FN1245" i="20"/>
  <c r="FM1245" i="20"/>
  <c r="FO1245" i="20"/>
  <c r="FO1246" i="20"/>
  <c r="FN1246" i="20"/>
  <c r="C1532" i="20"/>
  <c r="O1572" i="20" s="1"/>
  <c r="O1477" i="20"/>
  <c r="AM1024" i="20"/>
  <c r="H1025" i="20" s="1"/>
  <c r="Q814" i="20"/>
  <c r="G815" i="20" s="1"/>
  <c r="Q813" i="20"/>
  <c r="G814" i="20" s="1"/>
  <c r="Q812" i="20"/>
  <c r="AR1344" i="20"/>
  <c r="X1344" i="20"/>
  <c r="W1344" i="20"/>
  <c r="AT1343" i="20"/>
  <c r="V1344" i="20"/>
  <c r="AS1343" i="20"/>
  <c r="AR1343" i="20"/>
  <c r="X1343" i="20"/>
  <c r="X1342" i="20"/>
  <c r="W1343" i="20"/>
  <c r="W1342" i="20"/>
  <c r="V1343" i="20"/>
  <c r="AT1342" i="20"/>
  <c r="V1342" i="20"/>
  <c r="AT1344" i="20"/>
  <c r="AS1342" i="20"/>
  <c r="AS1344" i="20"/>
  <c r="AR1342" i="20"/>
  <c r="EK588" i="20"/>
  <c r="EK590" i="20"/>
  <c r="AG1007" i="20"/>
  <c r="AG1009" i="20"/>
  <c r="AG1008" i="20"/>
  <c r="AV1287" i="20" a="1"/>
  <c r="Z1287" i="20" a="1"/>
  <c r="B1534" i="20"/>
  <c r="N1582" i="20" s="1"/>
  <c r="N1487" i="20"/>
  <c r="W1454" i="20"/>
  <c r="W1453" i="20"/>
  <c r="V1454" i="20"/>
  <c r="V1453" i="20"/>
  <c r="X1452" i="20"/>
  <c r="W1452" i="20"/>
  <c r="AT1452" i="20"/>
  <c r="V1452" i="20"/>
  <c r="AS1452" i="20"/>
  <c r="AT1454" i="20"/>
  <c r="AT1453" i="20"/>
  <c r="AR1452" i="20"/>
  <c r="AS1454" i="20"/>
  <c r="AS1453" i="20"/>
  <c r="AR1454" i="20"/>
  <c r="X1454" i="20"/>
  <c r="AR1453" i="20"/>
  <c r="X1453" i="20"/>
  <c r="AV1163" i="20"/>
  <c r="AV1162" i="20"/>
  <c r="AV1164" i="20"/>
  <c r="Z1417" i="20" a="1"/>
  <c r="BX1453" i="20"/>
  <c r="FX1356" i="20"/>
  <c r="Z1247" i="20" a="1"/>
  <c r="FU1296" i="20"/>
  <c r="FU1295" i="20"/>
  <c r="FU1297" i="20"/>
  <c r="FT1296" i="20"/>
  <c r="FT1295" i="20"/>
  <c r="FT1297" i="20"/>
  <c r="FS1296" i="20"/>
  <c r="FS1295" i="20"/>
  <c r="FS1297" i="20"/>
  <c r="AV1309" i="20"/>
  <c r="AV1308" i="20"/>
  <c r="AV1307" i="20"/>
  <c r="CU1366" i="20"/>
  <c r="DS1271" i="20"/>
  <c r="DR1271" i="20"/>
  <c r="DQ1271" i="20"/>
  <c r="DS1270" i="20"/>
  <c r="DR1270" i="20"/>
  <c r="DS1272" i="20"/>
  <c r="DQ1270" i="20"/>
  <c r="DR1272" i="20"/>
  <c r="EW1270" i="20"/>
  <c r="DQ1272" i="20"/>
  <c r="AV1402" i="20" a="1"/>
  <c r="EK740" i="20"/>
  <c r="EK739" i="20"/>
  <c r="EK741" i="20"/>
  <c r="AG1282" i="20" a="1"/>
  <c r="AW974" i="20"/>
  <c r="AW973" i="20"/>
  <c r="AW972" i="20"/>
  <c r="Z1278" i="20"/>
  <c r="Z1277" i="20"/>
  <c r="Z1279" i="20"/>
  <c r="AK1374" i="20"/>
  <c r="AK1373" i="20"/>
  <c r="AJ1374" i="20"/>
  <c r="AJ1373" i="20"/>
  <c r="AI1374" i="20"/>
  <c r="AI1373" i="20"/>
  <c r="AK1372" i="20"/>
  <c r="AJ1372" i="20"/>
  <c r="AI1372" i="20"/>
  <c r="Z1397" i="20" a="1"/>
  <c r="EK750" i="20"/>
  <c r="EK749" i="20"/>
  <c r="EK751" i="20"/>
  <c r="AV1223" i="20"/>
  <c r="AV1222" i="20"/>
  <c r="AV1224" i="20"/>
  <c r="EK827" i="20"/>
  <c r="EK825" i="20"/>
  <c r="EK826" i="20"/>
  <c r="EJ928" i="20"/>
  <c r="EK928" i="20" s="1"/>
  <c r="G929" i="20"/>
  <c r="Q917" i="20" a="1"/>
  <c r="Z1239" i="20"/>
  <c r="Z1238" i="20"/>
  <c r="Z1237" i="20"/>
  <c r="G1030" i="20"/>
  <c r="AJ1609" i="20"/>
  <c r="AI1609" i="20"/>
  <c r="AK1608" i="20"/>
  <c r="AJ1608" i="20"/>
  <c r="AK1607" i="20"/>
  <c r="AI1608" i="20"/>
  <c r="AJ1607" i="20"/>
  <c r="AI1607" i="20"/>
  <c r="AK1609" i="20"/>
  <c r="C1533" i="20"/>
  <c r="O1577" i="20" s="1"/>
  <c r="O1482" i="20"/>
  <c r="FO1326" i="20"/>
  <c r="FO1325" i="20"/>
  <c r="FN1327" i="20"/>
  <c r="FN1325" i="20"/>
  <c r="FM1327" i="20"/>
  <c r="FO1327" i="20"/>
  <c r="FM1325" i="20"/>
  <c r="FN1326" i="20"/>
  <c r="FM1326" i="20"/>
  <c r="AV1194" i="20"/>
  <c r="AV1193" i="20"/>
  <c r="AV1192" i="20"/>
  <c r="C1538" i="20"/>
  <c r="O1602" i="20" s="1"/>
  <c r="O1507" i="20"/>
  <c r="AV1292" i="20" a="1"/>
  <c r="FN1281" i="20"/>
  <c r="FO1280" i="20"/>
  <c r="FO1281" i="20"/>
  <c r="FM1280" i="20"/>
  <c r="FO1282" i="20"/>
  <c r="FM1281" i="20"/>
  <c r="FN1282" i="20"/>
  <c r="FN1280" i="20"/>
  <c r="FM1282" i="20"/>
  <c r="FU1301" i="20"/>
  <c r="FU1300" i="20"/>
  <c r="FU1302" i="20"/>
  <c r="FT1301" i="20"/>
  <c r="FT1300" i="20"/>
  <c r="FT1302" i="20"/>
  <c r="FS1301" i="20"/>
  <c r="FS1300" i="20"/>
  <c r="FS1302" i="20"/>
  <c r="FO1315" i="20"/>
  <c r="FN1315" i="20"/>
  <c r="FN1316" i="20"/>
  <c r="FM1315" i="20"/>
  <c r="FO1316" i="20"/>
  <c r="FO1317" i="20"/>
  <c r="FN1317" i="20"/>
  <c r="FM1316" i="20"/>
  <c r="FM1317" i="20"/>
  <c r="CU1371" i="20"/>
  <c r="DQ1277" i="20"/>
  <c r="DS1276" i="20"/>
  <c r="DR1276" i="20"/>
  <c r="DQ1276" i="20"/>
  <c r="DS1275" i="20"/>
  <c r="DR1275" i="20"/>
  <c r="DS1277" i="20"/>
  <c r="DQ1275" i="20"/>
  <c r="DR1277" i="20"/>
  <c r="EW1275" i="20"/>
  <c r="AG1122" i="20" a="1"/>
  <c r="Z1199" i="20"/>
  <c r="Z1198" i="20"/>
  <c r="Z1197" i="20"/>
  <c r="AM1092" i="20" a="1"/>
  <c r="AJ1578" i="20"/>
  <c r="AI1578" i="20"/>
  <c r="AK1577" i="20"/>
  <c r="AJ1577" i="20"/>
  <c r="AK1579" i="20"/>
  <c r="AJ1579" i="20"/>
  <c r="AI1579" i="20"/>
  <c r="AK1578" i="20"/>
  <c r="AI1577" i="20"/>
  <c r="AD1383" i="20"/>
  <c r="AE1384" i="20"/>
  <c r="AC1383" i="20"/>
  <c r="AD1382" i="20"/>
  <c r="AC1384" i="20"/>
  <c r="AE1383" i="20"/>
  <c r="AE1382" i="20"/>
  <c r="AD1384" i="20"/>
  <c r="AC1382" i="20"/>
  <c r="AV1303" i="20"/>
  <c r="AV1302" i="20"/>
  <c r="AV1304" i="20"/>
  <c r="AI1587" i="20"/>
  <c r="AK1589" i="20"/>
  <c r="AJ1589" i="20"/>
  <c r="AK1588" i="20"/>
  <c r="AJ1588" i="20"/>
  <c r="AI1589" i="20"/>
  <c r="AI1588" i="20"/>
  <c r="AK1587" i="20"/>
  <c r="AJ1587" i="20"/>
  <c r="AC1519" i="20"/>
  <c r="AC1518" i="20"/>
  <c r="AC1517" i="20"/>
  <c r="AE1517" i="20"/>
  <c r="AE1518" i="20"/>
  <c r="AD1518" i="20"/>
  <c r="AD1517" i="20"/>
  <c r="AD1519" i="20"/>
  <c r="AE1519" i="20"/>
  <c r="EK802" i="20"/>
  <c r="EK800" i="20"/>
  <c r="EK801" i="20"/>
  <c r="BX1458" i="20"/>
  <c r="FX1361" i="20"/>
  <c r="AM978" i="20"/>
  <c r="H979" i="20" s="1"/>
  <c r="AM977" i="20"/>
  <c r="H978" i="20" s="1"/>
  <c r="AM979" i="20"/>
  <c r="H980" i="20" s="1"/>
  <c r="CV1396" i="20"/>
  <c r="DM1300" i="20"/>
  <c r="DL1300" i="20"/>
  <c r="DK1300" i="20"/>
  <c r="DL1301" i="20"/>
  <c r="EX1300" i="20"/>
  <c r="DK1301" i="20"/>
  <c r="DM1301" i="20"/>
  <c r="DK1302" i="20"/>
  <c r="DL1302" i="20"/>
  <c r="DM1302" i="20"/>
  <c r="AK1454" i="20"/>
  <c r="AK1453" i="20"/>
  <c r="AJ1454" i="20"/>
  <c r="AJ1453" i="20"/>
  <c r="AI1454" i="20"/>
  <c r="AI1453" i="20"/>
  <c r="AK1452" i="20"/>
  <c r="AJ1452" i="20"/>
  <c r="AI1452" i="20"/>
  <c r="Q1167" i="20" a="1"/>
  <c r="Q937" i="20" a="1"/>
  <c r="AW1207" i="20" a="1"/>
  <c r="Q862" i="20" a="1"/>
  <c r="C1524" i="20"/>
  <c r="O1532" i="20" s="1"/>
  <c r="O1437" i="20"/>
  <c r="AK1384" i="20"/>
  <c r="AK1383" i="20"/>
  <c r="AJ1384" i="20"/>
  <c r="AJ1383" i="20"/>
  <c r="AI1384" i="20"/>
  <c r="AI1383" i="20"/>
  <c r="AK1382" i="20"/>
  <c r="AJ1382" i="20"/>
  <c r="AI1382" i="20"/>
  <c r="AE1512" i="20"/>
  <c r="AD1512" i="20"/>
  <c r="AC1512" i="20"/>
  <c r="AD1513" i="20"/>
  <c r="AE1514" i="20"/>
  <c r="AD1514" i="20"/>
  <c r="AC1513" i="20"/>
  <c r="AC1514" i="20"/>
  <c r="AE1513" i="20"/>
  <c r="AD1467" i="20"/>
  <c r="AD1469" i="20"/>
  <c r="AE1469" i="20"/>
  <c r="AC1467" i="20"/>
  <c r="AC1469" i="20"/>
  <c r="AE1468" i="20"/>
  <c r="AC1468" i="20"/>
  <c r="AD1468" i="20"/>
  <c r="AE1467" i="20"/>
  <c r="AE1429" i="20"/>
  <c r="AE1427" i="20"/>
  <c r="AD1428" i="20"/>
  <c r="AD1427" i="20"/>
  <c r="AC1428" i="20"/>
  <c r="AD1429" i="20"/>
  <c r="AC1429" i="20"/>
  <c r="AE1428" i="20"/>
  <c r="AC1427" i="20"/>
  <c r="AS1548" i="20"/>
  <c r="AT1547" i="20"/>
  <c r="V1547" i="20"/>
  <c r="AR1548" i="20"/>
  <c r="X1548" i="20"/>
  <c r="AS1547" i="20"/>
  <c r="AT1549" i="20"/>
  <c r="W1548" i="20"/>
  <c r="AR1547" i="20"/>
  <c r="AR1549" i="20"/>
  <c r="X1549" i="20"/>
  <c r="W1549" i="20"/>
  <c r="V1549" i="20"/>
  <c r="X1547" i="20"/>
  <c r="AT1548" i="20"/>
  <c r="W1547" i="20"/>
  <c r="V1548" i="20"/>
  <c r="AS1549" i="20"/>
  <c r="CV1361" i="20"/>
  <c r="DM1267" i="20"/>
  <c r="DM1265" i="20"/>
  <c r="DK1267" i="20"/>
  <c r="DK1265" i="20"/>
  <c r="EX1265" i="20"/>
  <c r="DL1265" i="20"/>
  <c r="DL1266" i="20"/>
  <c r="DK1266" i="20"/>
  <c r="DL1267" i="20"/>
  <c r="DM1266" i="20"/>
  <c r="EK648" i="20"/>
  <c r="EK650" i="20"/>
  <c r="AM899" i="20"/>
  <c r="H900" i="20" s="1"/>
  <c r="AM898" i="20"/>
  <c r="H899" i="20" s="1"/>
  <c r="AM897" i="20"/>
  <c r="H898" i="20" s="1"/>
  <c r="AS1364" i="20"/>
  <c r="AR1364" i="20"/>
  <c r="X1364" i="20"/>
  <c r="X1362" i="20"/>
  <c r="W1364" i="20"/>
  <c r="AT1363" i="20"/>
  <c r="W1362" i="20"/>
  <c r="V1364" i="20"/>
  <c r="AS1363" i="20"/>
  <c r="AT1362" i="20"/>
  <c r="V1362" i="20"/>
  <c r="AR1363" i="20"/>
  <c r="X1363" i="20"/>
  <c r="AS1362" i="20"/>
  <c r="W1363" i="20"/>
  <c r="AR1362" i="20"/>
  <c r="V1363" i="20"/>
  <c r="AT1364" i="20"/>
  <c r="AG1087" i="20"/>
  <c r="AG1089" i="20"/>
  <c r="AG1088" i="20"/>
  <c r="Z1422" i="20" a="1"/>
  <c r="AK1427" i="20"/>
  <c r="AK1428" i="20"/>
  <c r="AJ1427" i="20"/>
  <c r="AJ1428" i="20"/>
  <c r="AI1427" i="20"/>
  <c r="AI1428" i="20"/>
  <c r="AK1429" i="20"/>
  <c r="AJ1429" i="20"/>
  <c r="AI1429" i="20"/>
  <c r="AR1338" i="20"/>
  <c r="X1338" i="20"/>
  <c r="X1337" i="20"/>
  <c r="W1338" i="20"/>
  <c r="W1337" i="20"/>
  <c r="V1338" i="20"/>
  <c r="AT1337" i="20"/>
  <c r="V1337" i="20"/>
  <c r="AT1339" i="20"/>
  <c r="AS1337" i="20"/>
  <c r="AS1339" i="20"/>
  <c r="AR1337" i="20"/>
  <c r="AR1339" i="20"/>
  <c r="X1339" i="20"/>
  <c r="W1339" i="20"/>
  <c r="AT1338" i="20"/>
  <c r="V1339" i="20"/>
  <c r="AS1338" i="20"/>
  <c r="AV1279" i="20"/>
  <c r="AV1278" i="20"/>
  <c r="AV1277" i="20"/>
  <c r="A1530" i="20"/>
  <c r="M1562" i="20" s="1"/>
  <c r="M1467" i="20"/>
  <c r="FT1251" i="20"/>
  <c r="FS1250" i="20"/>
  <c r="FU1252" i="20"/>
  <c r="FS1251" i="20"/>
  <c r="FT1252" i="20"/>
  <c r="FS1252" i="20"/>
  <c r="FU1250" i="20"/>
  <c r="FU1251" i="20"/>
  <c r="FT1250" i="20"/>
  <c r="AV1267" i="20" a="1"/>
  <c r="FU1216" i="20"/>
  <c r="FS1215" i="20"/>
  <c r="FT1216" i="20"/>
  <c r="FU1214" i="20"/>
  <c r="FS1216" i="20"/>
  <c r="FT1214" i="20"/>
  <c r="FS1214" i="20"/>
  <c r="FU1215" i="20"/>
  <c r="FT1215" i="20"/>
  <c r="Z1154" i="20"/>
  <c r="Z1153" i="20"/>
  <c r="Z1152" i="20"/>
  <c r="AV1372" i="20" a="1"/>
  <c r="AD1408" i="20"/>
  <c r="AD1407" i="20"/>
  <c r="AC1408" i="20"/>
  <c r="AC1407" i="20"/>
  <c r="AE1409" i="20"/>
  <c r="AD1409" i="20"/>
  <c r="AC1409" i="20"/>
  <c r="AE1408" i="20"/>
  <c r="AE1407" i="20"/>
  <c r="CU1532" i="20"/>
  <c r="DS1436" i="20"/>
  <c r="DR1436" i="20"/>
  <c r="DS1438" i="20"/>
  <c r="DQ1436" i="20"/>
  <c r="DR1438" i="20"/>
  <c r="DS1437" i="20"/>
  <c r="EW1436" i="20"/>
  <c r="DQ1438" i="20"/>
  <c r="DR1437" i="20"/>
  <c r="DQ1437" i="20"/>
  <c r="AD1353" i="20"/>
  <c r="AC1353" i="20"/>
  <c r="AE1352" i="20"/>
  <c r="AD1352" i="20"/>
  <c r="AE1354" i="20"/>
  <c r="AC1352" i="20"/>
  <c r="AE1353" i="20"/>
  <c r="AD1354" i="20"/>
  <c r="AC1354" i="20"/>
  <c r="G690" i="20"/>
  <c r="EJ689" i="20"/>
  <c r="Q962" i="20" a="1"/>
  <c r="BW1453" i="20"/>
  <c r="FB1356" i="20"/>
  <c r="CV1472" i="20"/>
  <c r="EX1376" i="20"/>
  <c r="DM1378" i="20"/>
  <c r="DL1377" i="20"/>
  <c r="DM1377" i="20"/>
  <c r="DL1376" i="20"/>
  <c r="DL1378" i="20"/>
  <c r="DK1376" i="20"/>
  <c r="DM1376" i="20"/>
  <c r="DK1378" i="20"/>
  <c r="DK1377" i="20"/>
  <c r="CU1492" i="20"/>
  <c r="DQ1398" i="20"/>
  <c r="DQ1396" i="20"/>
  <c r="EW1396" i="20"/>
  <c r="DS1397" i="20"/>
  <c r="DR1397" i="20"/>
  <c r="DS1398" i="20"/>
  <c r="DQ1397" i="20"/>
  <c r="DS1396" i="20"/>
  <c r="DR1398" i="20"/>
  <c r="DR1396" i="20"/>
  <c r="CU1452" i="20"/>
  <c r="DQ1357" i="20"/>
  <c r="DS1356" i="20"/>
  <c r="DR1356" i="20"/>
  <c r="DS1358" i="20"/>
  <c r="DQ1356" i="20"/>
  <c r="DR1358" i="20"/>
  <c r="DS1357" i="20"/>
  <c r="EW1356" i="20"/>
  <c r="DQ1358" i="20"/>
  <c r="DR1357" i="20"/>
  <c r="FO1156" i="20"/>
  <c r="FM1155" i="20"/>
  <c r="FO1155" i="20"/>
  <c r="FM1156" i="20"/>
  <c r="FM1154" i="20"/>
  <c r="FN1154" i="20"/>
  <c r="FO1154" i="20"/>
  <c r="FN1156" i="20"/>
  <c r="FN1155" i="20"/>
  <c r="AM924" i="20"/>
  <c r="H925" i="20" s="1"/>
  <c r="AM923" i="20"/>
  <c r="AM922" i="20"/>
  <c r="AV1264" i="20"/>
  <c r="AV1263" i="20"/>
  <c r="AV1262" i="20"/>
  <c r="Z1317" i="20" a="1"/>
  <c r="AW1189" i="20"/>
  <c r="AW1188" i="20"/>
  <c r="AW1187" i="20"/>
  <c r="AW1142" i="20" a="1"/>
  <c r="B1532" i="20"/>
  <c r="N1572" i="20" s="1"/>
  <c r="N1477" i="20"/>
  <c r="Q884" i="20"/>
  <c r="G885" i="20" s="1"/>
  <c r="Q883" i="20"/>
  <c r="Q882" i="20"/>
  <c r="AR1428" i="20"/>
  <c r="X1428" i="20"/>
  <c r="AT1429" i="20"/>
  <c r="W1428" i="20"/>
  <c r="AT1427" i="20"/>
  <c r="V1427" i="20"/>
  <c r="AS1429" i="20"/>
  <c r="V1428" i="20"/>
  <c r="AS1427" i="20"/>
  <c r="AR1429" i="20"/>
  <c r="X1429" i="20"/>
  <c r="AR1427" i="20"/>
  <c r="W1429" i="20"/>
  <c r="V1429" i="20"/>
  <c r="X1427" i="20"/>
  <c r="AT1428" i="20"/>
  <c r="W1427" i="20"/>
  <c r="AS1428" i="20"/>
  <c r="AK1353" i="20"/>
  <c r="AI1352" i="20"/>
  <c r="AJ1353" i="20"/>
  <c r="AI1353" i="20"/>
  <c r="AK1354" i="20"/>
  <c r="AJ1354" i="20"/>
  <c r="AI1354" i="20"/>
  <c r="AK1352" i="20"/>
  <c r="AJ1352" i="20"/>
  <c r="AG1139" i="20"/>
  <c r="AG1138" i="20"/>
  <c r="AG1137" i="20"/>
  <c r="FO1214" i="20"/>
  <c r="FO1215" i="20"/>
  <c r="FN1214" i="20"/>
  <c r="FM1214" i="20"/>
  <c r="FN1215" i="20"/>
  <c r="FM1216" i="20"/>
  <c r="FN1216" i="20"/>
  <c r="FO1216" i="20"/>
  <c r="FM1215" i="20"/>
  <c r="W1392" i="20"/>
  <c r="AT1392" i="20"/>
  <c r="V1392" i="20"/>
  <c r="AS1392" i="20"/>
  <c r="AT1394" i="20"/>
  <c r="AT1393" i="20"/>
  <c r="AR1392" i="20"/>
  <c r="AS1394" i="20"/>
  <c r="AS1393" i="20"/>
  <c r="AR1394" i="20"/>
  <c r="X1394" i="20"/>
  <c r="AR1393" i="20"/>
  <c r="X1393" i="20"/>
  <c r="W1394" i="20"/>
  <c r="W1393" i="20"/>
  <c r="V1394" i="20"/>
  <c r="V1393" i="20"/>
  <c r="X1392" i="20"/>
  <c r="AD1612" i="20"/>
  <c r="AE1614" i="20"/>
  <c r="AC1614" i="20"/>
  <c r="AC1612" i="20"/>
  <c r="AD1613" i="20"/>
  <c r="AD1614" i="20"/>
  <c r="AE1613" i="20"/>
  <c r="AE1612" i="20"/>
  <c r="AC1613" i="20"/>
  <c r="Z1149" i="20"/>
  <c r="Z1148" i="20"/>
  <c r="Z1147" i="20"/>
  <c r="FT1209" i="20"/>
  <c r="FS1209" i="20"/>
  <c r="FU1210" i="20"/>
  <c r="FU1211" i="20"/>
  <c r="FT1210" i="20"/>
  <c r="FT1211" i="20"/>
  <c r="FS1210" i="20"/>
  <c r="FS1211" i="20"/>
  <c r="FU1209" i="20"/>
  <c r="AJ1547" i="20"/>
  <c r="AI1547" i="20"/>
  <c r="AK1548" i="20"/>
  <c r="AI1548" i="20"/>
  <c r="AK1549" i="20"/>
  <c r="AJ1549" i="20"/>
  <c r="AI1549" i="20"/>
  <c r="AJ1548" i="20"/>
  <c r="AK1547" i="20"/>
  <c r="Q1037" i="20" a="1"/>
  <c r="G948" i="20"/>
  <c r="EJ947" i="20"/>
  <c r="CV1436" i="20"/>
  <c r="DL1340" i="20"/>
  <c r="DK1340" i="20"/>
  <c r="EX1340" i="20"/>
  <c r="DK1341" i="20"/>
  <c r="DM1340" i="20"/>
  <c r="DL1342" i="20"/>
  <c r="DL1341" i="20"/>
  <c r="DM1341" i="20"/>
  <c r="DK1342" i="20"/>
  <c r="DM1342" i="20"/>
  <c r="AV1297" i="20" a="1"/>
  <c r="Z1297" i="20" a="1"/>
  <c r="EK699" i="20" l="1"/>
  <c r="EJ1029" i="20"/>
  <c r="AW1052" i="20"/>
  <c r="AM867" i="20"/>
  <c r="H868" i="20" s="1"/>
  <c r="DV867" i="20" s="1"/>
  <c r="AG1212" i="20"/>
  <c r="AM1212" i="20" a="1"/>
  <c r="AM1213" i="20" s="1"/>
  <c r="H1214" i="20" s="1"/>
  <c r="AG1232" i="20"/>
  <c r="AM868" i="20"/>
  <c r="H869" i="20" s="1"/>
  <c r="DV868" i="20" s="1"/>
  <c r="AG1213" i="20"/>
  <c r="Q869" i="20"/>
  <c r="G870" i="20" s="1"/>
  <c r="AM1022" i="20"/>
  <c r="H1023" i="20" s="1"/>
  <c r="AG1233" i="20"/>
  <c r="Q1232" i="20" s="1" a="1"/>
  <c r="AM1003" i="20"/>
  <c r="H1004" i="20" s="1"/>
  <c r="AM1214" i="20"/>
  <c r="H1215" i="20" s="1"/>
  <c r="AM1212" i="20"/>
  <c r="H1213" i="20" s="1"/>
  <c r="Q1072" i="20"/>
  <c r="G1073" i="20" s="1"/>
  <c r="Q1074" i="20"/>
  <c r="Q1073" i="20"/>
  <c r="Q1082" i="20" a="1"/>
  <c r="Q1084" i="20" s="1"/>
  <c r="Q988" i="20"/>
  <c r="G989" i="20" s="1"/>
  <c r="AM1004" i="20"/>
  <c r="H1005" i="20" s="1"/>
  <c r="AW1417" i="20" a="1"/>
  <c r="AW1419" i="20" s="1"/>
  <c r="Q1022" i="20"/>
  <c r="G1023" i="20" s="1"/>
  <c r="Q867" i="20"/>
  <c r="AM872" i="20"/>
  <c r="H873" i="20" s="1"/>
  <c r="DV872" i="20" s="1"/>
  <c r="AW1282" i="20" a="1"/>
  <c r="AW1283" i="20" s="1"/>
  <c r="EK1044" i="20"/>
  <c r="AG1204" i="20"/>
  <c r="AG1202" i="20"/>
  <c r="AG1203" i="20"/>
  <c r="AW1327" i="20" a="1"/>
  <c r="G990" i="20"/>
  <c r="EJ989" i="20"/>
  <c r="Q1112" i="20" a="1"/>
  <c r="Q1107" i="20" a="1"/>
  <c r="Q1109" i="20" s="1"/>
  <c r="AW1272" i="20" a="1"/>
  <c r="EK1029" i="20"/>
  <c r="AM1172" i="20" a="1"/>
  <c r="AG1182" i="20"/>
  <c r="Q1182" i="20" s="1" a="1"/>
  <c r="AG1183" i="20"/>
  <c r="Q872" i="20"/>
  <c r="G873" i="20" s="1"/>
  <c r="EJ988" i="20"/>
  <c r="Q873" i="20"/>
  <c r="EJ873" i="20" s="1"/>
  <c r="AM1127" i="20" a="1"/>
  <c r="AW1217" i="20" a="1"/>
  <c r="Z1517" i="20" a="1"/>
  <c r="Z1518" i="20" s="1"/>
  <c r="AW1222" i="20" a="1"/>
  <c r="AW1224" i="20" s="1"/>
  <c r="AG1277" i="20" a="1"/>
  <c r="Q1207" i="20" a="1"/>
  <c r="Q1208" i="20" s="1"/>
  <c r="G1209" i="20" s="1"/>
  <c r="Q1102" i="20" a="1"/>
  <c r="Q1103" i="20" s="1"/>
  <c r="Q1087" i="20" a="1"/>
  <c r="Q1088" i="20" s="1"/>
  <c r="Q1212" i="20" a="1"/>
  <c r="Q1092" i="20" a="1"/>
  <c r="Q1092" i="20" s="1"/>
  <c r="G1093" i="20" s="1"/>
  <c r="AW1059" i="20"/>
  <c r="AV1247" i="20"/>
  <c r="AW1247" i="20" s="1" a="1"/>
  <c r="AW1247" i="20" s="1"/>
  <c r="Q957" i="20" a="1"/>
  <c r="Q957" i="20" s="1"/>
  <c r="G958" i="20" s="1"/>
  <c r="AW1237" i="20" a="1"/>
  <c r="AW1239" i="20" s="1"/>
  <c r="AG1322" i="20" a="1"/>
  <c r="AG1324" i="20" s="1"/>
  <c r="AG1189" i="20"/>
  <c r="Q1187" i="20" s="1" a="1"/>
  <c r="AG1187" i="20"/>
  <c r="AW1054" i="20"/>
  <c r="EK852" i="20"/>
  <c r="EK850" i="20"/>
  <c r="EK851" i="20"/>
  <c r="AM1082" i="20" a="1"/>
  <c r="AV1407" i="20" a="1"/>
  <c r="Q994" i="20"/>
  <c r="G995" i="20" s="1"/>
  <c r="Q992" i="20"/>
  <c r="Z1362" i="20" a="1"/>
  <c r="Z1362" i="20" s="1"/>
  <c r="AV1362" i="20" a="1"/>
  <c r="AG1162" i="20" a="1"/>
  <c r="AG1164" i="20" s="1"/>
  <c r="AW1124" i="20"/>
  <c r="AW1122" i="20"/>
  <c r="AW1057" i="20"/>
  <c r="AM962" i="20" a="1"/>
  <c r="AM964" i="20" s="1"/>
  <c r="H965" i="20" s="1"/>
  <c r="DV964" i="20" s="1"/>
  <c r="AG1179" i="20"/>
  <c r="Q1127" i="20" a="1"/>
  <c r="AG1177" i="20"/>
  <c r="AV1497" i="20" a="1"/>
  <c r="AW1322" i="20" a="1"/>
  <c r="AW1323" i="20" s="1"/>
  <c r="AV1472" i="20" a="1"/>
  <c r="AV1474" i="20" s="1"/>
  <c r="AM1132" i="20" a="1"/>
  <c r="AV1567" i="20" a="1"/>
  <c r="AW1197" i="20" a="1"/>
  <c r="AM1087" i="20" a="1"/>
  <c r="AV1467" i="20" a="1"/>
  <c r="AG1307" i="20" a="1"/>
  <c r="AG1307" i="20" s="1"/>
  <c r="AG1147" i="20" a="1"/>
  <c r="AG1149" i="20" s="1"/>
  <c r="AW1162" i="20" a="1"/>
  <c r="AW1163" i="20" s="1"/>
  <c r="Z1342" i="20" a="1"/>
  <c r="AW1202" i="20" a="1"/>
  <c r="AW1204" i="20" s="1"/>
  <c r="EJ948" i="20"/>
  <c r="Z1352" i="20" a="1"/>
  <c r="AM1007" i="20" a="1"/>
  <c r="Q1202" i="20" a="1"/>
  <c r="Q1203" i="20" s="1"/>
  <c r="G1204" i="20" s="1"/>
  <c r="Z1607" i="20" a="1"/>
  <c r="Z1609" i="20" s="1"/>
  <c r="AV1427" i="20" a="1"/>
  <c r="Z1522" i="20" a="1"/>
  <c r="Z1523" i="20" s="1"/>
  <c r="AV1522" i="20" a="1"/>
  <c r="AW1418" i="20"/>
  <c r="AW1417" i="20"/>
  <c r="AW1248" i="20"/>
  <c r="Z1392" i="20" a="1"/>
  <c r="FS1358" i="20"/>
  <c r="FU1357" i="20"/>
  <c r="FT1357" i="20"/>
  <c r="FS1357" i="20"/>
  <c r="FU1356" i="20"/>
  <c r="FU1358" i="20"/>
  <c r="FT1356" i="20"/>
  <c r="FT1358" i="20"/>
  <c r="FS1356" i="20"/>
  <c r="CU1548" i="20"/>
  <c r="DS1452" i="20"/>
  <c r="DS1454" i="20"/>
  <c r="DS1453" i="20"/>
  <c r="DR1452" i="20"/>
  <c r="DR1454" i="20"/>
  <c r="DR1453" i="20"/>
  <c r="DQ1452" i="20"/>
  <c r="DQ1454" i="20"/>
  <c r="DQ1453" i="20"/>
  <c r="EW1452" i="20"/>
  <c r="AV1337" i="20" a="1"/>
  <c r="AW1209" i="20"/>
  <c r="AW1208" i="20"/>
  <c r="AW1207" i="20"/>
  <c r="AW1192" i="20" a="1"/>
  <c r="Z1419" i="20"/>
  <c r="Z1418" i="20"/>
  <c r="Z1417" i="20"/>
  <c r="AM1117" i="20" a="1"/>
  <c r="AE1433" i="20"/>
  <c r="AD1433" i="20"/>
  <c r="AE1432" i="20"/>
  <c r="AD1432" i="20"/>
  <c r="AC1434" i="20"/>
  <c r="AC1432" i="20"/>
  <c r="AD1434" i="20"/>
  <c r="AE1434" i="20"/>
  <c r="AC1433" i="20"/>
  <c r="Q1057" i="20" a="1"/>
  <c r="EJ817" i="20"/>
  <c r="G818" i="20"/>
  <c r="G933" i="20"/>
  <c r="EK927" i="20"/>
  <c r="EK926" i="20"/>
  <c r="AJ1558" i="20"/>
  <c r="AI1558" i="20"/>
  <c r="AK1557" i="20"/>
  <c r="AJ1557" i="20"/>
  <c r="AI1557" i="20"/>
  <c r="AK1559" i="20"/>
  <c r="AJ1559" i="20"/>
  <c r="AI1559" i="20"/>
  <c r="AK1558" i="20"/>
  <c r="AW1064" i="20"/>
  <c r="AW1063" i="20"/>
  <c r="AW1062" i="20"/>
  <c r="Q1077" i="20" a="1"/>
  <c r="AK1602" i="20"/>
  <c r="AJ1602" i="20"/>
  <c r="AK1604" i="20"/>
  <c r="AI1602" i="20"/>
  <c r="AJ1604" i="20"/>
  <c r="AI1604" i="20"/>
  <c r="AK1603" i="20"/>
  <c r="AJ1603" i="20"/>
  <c r="AI1603" i="20"/>
  <c r="AM1137" i="20" a="1"/>
  <c r="V1599" i="20"/>
  <c r="AS1598" i="20"/>
  <c r="AS1597" i="20"/>
  <c r="AR1598" i="20"/>
  <c r="X1598" i="20"/>
  <c r="AR1597" i="20"/>
  <c r="W1598" i="20"/>
  <c r="AT1599" i="20"/>
  <c r="V1598" i="20"/>
  <c r="AS1599" i="20"/>
  <c r="AR1599" i="20"/>
  <c r="X1599" i="20"/>
  <c r="W1599" i="20"/>
  <c r="AT1597" i="20"/>
  <c r="AT1598" i="20"/>
  <c r="X1597" i="20"/>
  <c r="W1597" i="20"/>
  <c r="V1597" i="20"/>
  <c r="AM957" i="20" a="1"/>
  <c r="CV1497" i="20"/>
  <c r="DL1401" i="20"/>
  <c r="DL1402" i="20"/>
  <c r="DK1401" i="20"/>
  <c r="EX1401" i="20"/>
  <c r="DM1401" i="20"/>
  <c r="DM1402" i="20"/>
  <c r="DM1403" i="20"/>
  <c r="DK1403" i="20"/>
  <c r="DK1402" i="20"/>
  <c r="DL1403" i="20"/>
  <c r="CU1543" i="20"/>
  <c r="DS1449" i="20"/>
  <c r="DR1449" i="20"/>
  <c r="DS1448" i="20"/>
  <c r="DQ1449" i="20"/>
  <c r="DR1448" i="20"/>
  <c r="DQ1448" i="20"/>
  <c r="DS1447" i="20"/>
  <c r="DR1447" i="20"/>
  <c r="EW1447" i="20"/>
  <c r="DQ1447" i="20"/>
  <c r="G858" i="20"/>
  <c r="EJ857" i="20"/>
  <c r="AV1512" i="20" a="1"/>
  <c r="AM934" i="20"/>
  <c r="H935" i="20" s="1"/>
  <c r="AM933" i="20"/>
  <c r="H934" i="20" s="1"/>
  <c r="AM932" i="20"/>
  <c r="H933" i="20" s="1"/>
  <c r="AM879" i="20"/>
  <c r="H880" i="20" s="1"/>
  <c r="AM878" i="20"/>
  <c r="AM877" i="20"/>
  <c r="AS1544" i="20"/>
  <c r="W1543" i="20"/>
  <c r="AR1542" i="20"/>
  <c r="AR1544" i="20"/>
  <c r="X1544" i="20"/>
  <c r="W1544" i="20"/>
  <c r="AT1543" i="20"/>
  <c r="V1544" i="20"/>
  <c r="AT1542" i="20"/>
  <c r="AS1542" i="20"/>
  <c r="AT1544" i="20"/>
  <c r="AS1543" i="20"/>
  <c r="V1543" i="20"/>
  <c r="X1542" i="20"/>
  <c r="AR1543" i="20"/>
  <c r="W1542" i="20"/>
  <c r="V1542" i="20"/>
  <c r="X1543" i="20"/>
  <c r="CU1527" i="20"/>
  <c r="DS1433" i="20"/>
  <c r="DQ1431" i="20"/>
  <c r="DR1433" i="20"/>
  <c r="DS1432" i="20"/>
  <c r="EW1431" i="20"/>
  <c r="DQ1433" i="20"/>
  <c r="DR1432" i="20"/>
  <c r="DQ1432" i="20"/>
  <c r="DS1431" i="20"/>
  <c r="DR1431" i="20"/>
  <c r="AJ1599" i="20"/>
  <c r="AI1599" i="20"/>
  <c r="AI1597" i="20"/>
  <c r="AK1598" i="20"/>
  <c r="AJ1598" i="20"/>
  <c r="AK1599" i="20"/>
  <c r="AK1597" i="20"/>
  <c r="AI1598" i="20"/>
  <c r="AJ1597" i="20"/>
  <c r="FU1421" i="20"/>
  <c r="FU1423" i="20"/>
  <c r="FT1421" i="20"/>
  <c r="FT1423" i="20"/>
  <c r="FS1421" i="20"/>
  <c r="FS1423" i="20"/>
  <c r="FU1422" i="20"/>
  <c r="FT1422" i="20"/>
  <c r="FS1422" i="20"/>
  <c r="FO1251" i="20"/>
  <c r="FO1252" i="20"/>
  <c r="FM1251" i="20"/>
  <c r="FO1250" i="20"/>
  <c r="FM1252" i="20"/>
  <c r="FN1250" i="20"/>
  <c r="FM1250" i="20"/>
  <c r="FN1252" i="20"/>
  <c r="FN1251" i="20"/>
  <c r="EJ943" i="20"/>
  <c r="AG1222" i="20" a="1"/>
  <c r="G954" i="20"/>
  <c r="EJ953" i="20"/>
  <c r="AV1562" i="20" a="1"/>
  <c r="AE1603" i="20"/>
  <c r="AD1602" i="20"/>
  <c r="AD1603" i="20"/>
  <c r="AE1602" i="20"/>
  <c r="AC1604" i="20"/>
  <c r="AC1603" i="20"/>
  <c r="AC1602" i="20"/>
  <c r="AD1604" i="20"/>
  <c r="AE1604" i="20"/>
  <c r="BX1551" i="20"/>
  <c r="FX1550" i="20" s="1"/>
  <c r="FX1454" i="20"/>
  <c r="AM1129" i="20"/>
  <c r="H1130" i="20" s="1"/>
  <c r="AM1128" i="20"/>
  <c r="H1129" i="20" s="1"/>
  <c r="AM1127" i="20"/>
  <c r="H1128" i="20" s="1"/>
  <c r="CU1538" i="20"/>
  <c r="DR1444" i="20"/>
  <c r="EW1442" i="20"/>
  <c r="DQ1442" i="20"/>
  <c r="DQ1444" i="20"/>
  <c r="DS1443" i="20"/>
  <c r="DR1443" i="20"/>
  <c r="DQ1443" i="20"/>
  <c r="DS1442" i="20"/>
  <c r="DS1444" i="20"/>
  <c r="DR1442" i="20"/>
  <c r="AV1469" i="20"/>
  <c r="AV1468" i="20"/>
  <c r="AV1467" i="20"/>
  <c r="AW1467" i="20" s="1" a="1"/>
  <c r="CV1467" i="20"/>
  <c r="DM1371" i="20"/>
  <c r="DL1371" i="20"/>
  <c r="EX1371" i="20"/>
  <c r="DL1372" i="20"/>
  <c r="DK1372" i="20"/>
  <c r="DK1371" i="20"/>
  <c r="DM1373" i="20"/>
  <c r="DK1373" i="20"/>
  <c r="DL1373" i="20"/>
  <c r="DM1372" i="20"/>
  <c r="CV1532" i="20"/>
  <c r="DM1436" i="20"/>
  <c r="DL1436" i="20"/>
  <c r="DK1436" i="20"/>
  <c r="EX1436" i="20"/>
  <c r="DM1438" i="20"/>
  <c r="DM1437" i="20"/>
  <c r="DL1438" i="20"/>
  <c r="DK1437" i="20"/>
  <c r="DK1438" i="20"/>
  <c r="DL1437" i="20"/>
  <c r="G883" i="20"/>
  <c r="EJ882" i="20"/>
  <c r="FN1378" i="20"/>
  <c r="FO1377" i="20"/>
  <c r="FN1377" i="20"/>
  <c r="FO1378" i="20"/>
  <c r="FM1378" i="20"/>
  <c r="FO1376" i="20"/>
  <c r="FM1376" i="20"/>
  <c r="FN1376" i="20"/>
  <c r="FM1377" i="20"/>
  <c r="Q939" i="20"/>
  <c r="G940" i="20" s="1"/>
  <c r="Q938" i="20"/>
  <c r="Q937" i="20"/>
  <c r="BX1554" i="20"/>
  <c r="FX1553" i="20" s="1"/>
  <c r="FX1457" i="20"/>
  <c r="CU1467" i="20"/>
  <c r="DR1372" i="20"/>
  <c r="DS1373" i="20"/>
  <c r="DQ1372" i="20"/>
  <c r="DS1371" i="20"/>
  <c r="DR1373" i="20"/>
  <c r="DR1371" i="20"/>
  <c r="DQ1373" i="20"/>
  <c r="DQ1371" i="20"/>
  <c r="EW1371" i="20"/>
  <c r="DS1372" i="20"/>
  <c r="G1074" i="20"/>
  <c r="Q919" i="20"/>
  <c r="G920" i="20" s="1"/>
  <c r="Q918" i="20"/>
  <c r="Q917" i="20"/>
  <c r="AV1342" i="20" a="1"/>
  <c r="AC1527" i="20"/>
  <c r="AC1528" i="20"/>
  <c r="AC1529" i="20"/>
  <c r="AD1527" i="20"/>
  <c r="AE1527" i="20"/>
  <c r="AE1529" i="20"/>
  <c r="AE1528" i="20"/>
  <c r="AD1529" i="20"/>
  <c r="AD1528" i="20"/>
  <c r="AD1438" i="20"/>
  <c r="AE1437" i="20"/>
  <c r="AE1439" i="20"/>
  <c r="AD1439" i="20"/>
  <c r="AC1439" i="20"/>
  <c r="AC1437" i="20"/>
  <c r="AC1438" i="20"/>
  <c r="AE1438" i="20"/>
  <c r="AD1437" i="20"/>
  <c r="AV1359" i="20"/>
  <c r="AV1358" i="20"/>
  <c r="AV1357" i="20"/>
  <c r="FS1392" i="20"/>
  <c r="FS1391" i="20"/>
  <c r="FU1393" i="20"/>
  <c r="FT1393" i="20"/>
  <c r="FU1392" i="20"/>
  <c r="FU1391" i="20"/>
  <c r="FS1393" i="20"/>
  <c r="FT1392" i="20"/>
  <c r="FT1391" i="20"/>
  <c r="AW1274" i="20"/>
  <c r="AW1273" i="20"/>
  <c r="AW1272" i="20"/>
  <c r="CV1603" i="20"/>
  <c r="EX1507" i="20"/>
  <c r="DM1508" i="20"/>
  <c r="DL1508" i="20"/>
  <c r="DM1507" i="20"/>
  <c r="DM1509" i="20"/>
  <c r="DL1507" i="20"/>
  <c r="DK1507" i="20"/>
  <c r="DK1508" i="20"/>
  <c r="DK1509" i="20"/>
  <c r="DL1509" i="20"/>
  <c r="Q1104" i="20"/>
  <c r="AE1474" i="20"/>
  <c r="AE1472" i="20"/>
  <c r="AD1472" i="20"/>
  <c r="AC1472" i="20"/>
  <c r="AE1473" i="20"/>
  <c r="AD1474" i="20"/>
  <c r="AD1473" i="20"/>
  <c r="AC1474" i="20"/>
  <c r="AC1473" i="20"/>
  <c r="Z1519" i="20"/>
  <c r="FU1352" i="20"/>
  <c r="FT1352" i="20"/>
  <c r="FS1352" i="20"/>
  <c r="FU1353" i="20"/>
  <c r="FT1353" i="20"/>
  <c r="FU1351" i="20"/>
  <c r="FS1353" i="20"/>
  <c r="FT1351" i="20"/>
  <c r="FS1351" i="20"/>
  <c r="EJ978" i="20"/>
  <c r="AW1232" i="20"/>
  <c r="AW1234" i="20"/>
  <c r="AW1233" i="20"/>
  <c r="Z1407" i="20" a="1"/>
  <c r="AV1253" i="20"/>
  <c r="AV1252" i="20"/>
  <c r="AV1254" i="20"/>
  <c r="AV1567" i="20"/>
  <c r="AV1569" i="20"/>
  <c r="AV1568" i="20"/>
  <c r="EJ772" i="20"/>
  <c r="AV1498" i="20"/>
  <c r="AV1497" i="20"/>
  <c r="AV1499" i="20"/>
  <c r="CU1497" i="20"/>
  <c r="DR1403" i="20"/>
  <c r="DS1401" i="20"/>
  <c r="DQ1403" i="20"/>
  <c r="DR1401" i="20"/>
  <c r="DQ1401" i="20"/>
  <c r="EW1401" i="20"/>
  <c r="DS1402" i="20"/>
  <c r="DR1402" i="20"/>
  <c r="DS1403" i="20"/>
  <c r="DQ1402" i="20"/>
  <c r="Z1402" i="20"/>
  <c r="Z1404" i="20"/>
  <c r="Z1403" i="20"/>
  <c r="CV1502" i="20"/>
  <c r="EX1406" i="20"/>
  <c r="DM1408" i="20"/>
  <c r="DL1407" i="20"/>
  <c r="DM1407" i="20"/>
  <c r="DM1406" i="20"/>
  <c r="DK1408" i="20"/>
  <c r="DL1406" i="20"/>
  <c r="DK1407" i="20"/>
  <c r="DL1408" i="20"/>
  <c r="DK1406" i="20"/>
  <c r="FO1295" i="20"/>
  <c r="FN1295" i="20"/>
  <c r="FN1297" i="20"/>
  <c r="FM1295" i="20"/>
  <c r="FM1297" i="20"/>
  <c r="FO1296" i="20"/>
  <c r="FM1296" i="20"/>
  <c r="FN1296" i="20"/>
  <c r="FO1297" i="20"/>
  <c r="Z1254" i="20"/>
  <c r="Z1253" i="20"/>
  <c r="Z1252" i="20"/>
  <c r="AE1504" i="20"/>
  <c r="AC1504" i="20"/>
  <c r="AD1502" i="20"/>
  <c r="AE1502" i="20"/>
  <c r="AC1502" i="20"/>
  <c r="AC1503" i="20"/>
  <c r="AE1503" i="20"/>
  <c r="AD1504" i="20"/>
  <c r="AD1503" i="20"/>
  <c r="Q1132" i="20" a="1"/>
  <c r="EJ883" i="20"/>
  <c r="G884" i="20"/>
  <c r="AW1144" i="20"/>
  <c r="AW1143" i="20"/>
  <c r="AW1142" i="20"/>
  <c r="H923" i="20"/>
  <c r="EJ922" i="20"/>
  <c r="CV1568" i="20"/>
  <c r="DM1472" i="20"/>
  <c r="DL1472" i="20"/>
  <c r="DK1472" i="20"/>
  <c r="EX1472" i="20"/>
  <c r="DL1474" i="20"/>
  <c r="DK1473" i="20"/>
  <c r="DM1474" i="20"/>
  <c r="DM1473" i="20"/>
  <c r="DK1474" i="20"/>
  <c r="DL1473" i="20"/>
  <c r="Z1363" i="20"/>
  <c r="Q1168" i="20"/>
  <c r="G1169" i="20" s="1"/>
  <c r="Q1167" i="20"/>
  <c r="G1168" i="20" s="1"/>
  <c r="Q1169" i="20"/>
  <c r="CV1492" i="20"/>
  <c r="DL1397" i="20"/>
  <c r="EX1396" i="20"/>
  <c r="DM1398" i="20"/>
  <c r="DM1396" i="20"/>
  <c r="DL1396" i="20"/>
  <c r="DM1397" i="20"/>
  <c r="DK1396" i="20"/>
  <c r="DL1398" i="20"/>
  <c r="DK1397" i="20"/>
  <c r="DK1398" i="20"/>
  <c r="G1075" i="20"/>
  <c r="AG1278" i="20"/>
  <c r="AG1277" i="20"/>
  <c r="AG1279" i="20"/>
  <c r="AW1164" i="20"/>
  <c r="AV1452" i="20" a="1"/>
  <c r="Z1289" i="20"/>
  <c r="Z1288" i="20"/>
  <c r="Z1287" i="20"/>
  <c r="EK948" i="20"/>
  <c r="Q1004" i="20"/>
  <c r="Q1003" i="20"/>
  <c r="Q1002" i="20"/>
  <c r="AV1387" i="20" a="1"/>
  <c r="Q1128" i="20"/>
  <c r="Q1127" i="20"/>
  <c r="G1128" i="20" s="1"/>
  <c r="Q1129" i="20"/>
  <c r="AE1533" i="20"/>
  <c r="AD1532" i="20"/>
  <c r="AC1532" i="20"/>
  <c r="AE1534" i="20"/>
  <c r="AD1533" i="20"/>
  <c r="AC1533" i="20"/>
  <c r="AC1534" i="20"/>
  <c r="AE1532" i="20"/>
  <c r="AD1534" i="20"/>
  <c r="AG1274" i="20"/>
  <c r="AG1273" i="20"/>
  <c r="AG1272" i="20"/>
  <c r="AD1463" i="20"/>
  <c r="AE1463" i="20"/>
  <c r="AE1462" i="20"/>
  <c r="AE1464" i="20"/>
  <c r="AD1462" i="20"/>
  <c r="AC1463" i="20"/>
  <c r="AC1462" i="20"/>
  <c r="AD1464" i="20"/>
  <c r="AC1464" i="20"/>
  <c r="Q1209" i="20"/>
  <c r="FO1412" i="20"/>
  <c r="FO1411" i="20"/>
  <c r="FO1413" i="20"/>
  <c r="FN1411" i="20"/>
  <c r="FM1412" i="20"/>
  <c r="FN1412" i="20"/>
  <c r="FM1413" i="20"/>
  <c r="FM1411" i="20"/>
  <c r="FN1413" i="20"/>
  <c r="EK1027" i="20"/>
  <c r="AV1587" i="20" a="1"/>
  <c r="AE1569" i="20"/>
  <c r="AE1567" i="20"/>
  <c r="AC1567" i="20"/>
  <c r="AD1569" i="20"/>
  <c r="AD1568" i="20"/>
  <c r="AC1568" i="20"/>
  <c r="AC1569" i="20"/>
  <c r="AE1568" i="20"/>
  <c r="AD1567" i="20"/>
  <c r="Z1557" i="20" a="1"/>
  <c r="AD1457" i="20"/>
  <c r="AD1459" i="20"/>
  <c r="AD1458" i="20"/>
  <c r="AC1457" i="20"/>
  <c r="AE1458" i="20"/>
  <c r="AE1457" i="20"/>
  <c r="AE1459" i="20"/>
  <c r="AC1459" i="20"/>
  <c r="AC1458" i="20"/>
  <c r="FN1352" i="20"/>
  <c r="FN1351" i="20"/>
  <c r="FM1351" i="20"/>
  <c r="FN1353" i="20"/>
  <c r="FO1353" i="20"/>
  <c r="FO1351" i="20"/>
  <c r="FO1352" i="20"/>
  <c r="FM1353" i="20"/>
  <c r="FM1352" i="20"/>
  <c r="Z1314" i="20"/>
  <c r="Z1313" i="20"/>
  <c r="Z1312" i="20"/>
  <c r="AV1492" i="20" a="1"/>
  <c r="AV1407" i="20"/>
  <c r="AV1409" i="20"/>
  <c r="AV1408" i="20"/>
  <c r="AM1032" i="20" a="1"/>
  <c r="CV1608" i="20"/>
  <c r="DM1514" i="20"/>
  <c r="DM1512" i="20"/>
  <c r="DM1513" i="20"/>
  <c r="DL1512" i="20"/>
  <c r="EX1512" i="20"/>
  <c r="DK1513" i="20"/>
  <c r="DK1512" i="20"/>
  <c r="DL1514" i="20"/>
  <c r="DK1514" i="20"/>
  <c r="DL1513" i="20"/>
  <c r="BW1556" i="20"/>
  <c r="FB1555" i="20" s="1"/>
  <c r="FB1459" i="20"/>
  <c r="CU1553" i="20"/>
  <c r="DQ1459" i="20"/>
  <c r="DQ1458" i="20"/>
  <c r="EW1457" i="20"/>
  <c r="DS1457" i="20"/>
  <c r="DS1459" i="20"/>
  <c r="DS1458" i="20"/>
  <c r="DR1457" i="20"/>
  <c r="DR1459" i="20"/>
  <c r="DR1458" i="20"/>
  <c r="DQ1457" i="20"/>
  <c r="Z1462" i="20" a="1"/>
  <c r="AV1398" i="20"/>
  <c r="AV1397" i="20"/>
  <c r="AV1399" i="20"/>
  <c r="Z1367" i="20"/>
  <c r="Z1369" i="20"/>
  <c r="Z1368" i="20"/>
  <c r="Z1472" i="20" a="1"/>
  <c r="Q1117" i="20"/>
  <c r="G1118" i="20" s="1"/>
  <c r="Q1119" i="20"/>
  <c r="Q1118" i="20"/>
  <c r="Q984" i="20"/>
  <c r="Q983" i="20"/>
  <c r="Q982" i="20"/>
  <c r="EK729" i="20"/>
  <c r="EK731" i="20"/>
  <c r="EK730" i="20"/>
  <c r="FU1418" i="20"/>
  <c r="FU1417" i="20"/>
  <c r="FT1416" i="20"/>
  <c r="FT1418" i="20"/>
  <c r="FT1417" i="20"/>
  <c r="FS1416" i="20"/>
  <c r="FS1418" i="20"/>
  <c r="FS1417" i="20"/>
  <c r="FU1416" i="20"/>
  <c r="Z1354" i="20"/>
  <c r="Z1353" i="20"/>
  <c r="Z1352" i="20"/>
  <c r="AM1134" i="20"/>
  <c r="H1135" i="20" s="1"/>
  <c r="AM1133" i="20"/>
  <c r="H1134" i="20" s="1"/>
  <c r="AM1132" i="20"/>
  <c r="H1133" i="20" s="1"/>
  <c r="AV1524" i="20"/>
  <c r="AV1523" i="20"/>
  <c r="AV1522" i="20"/>
  <c r="AC1597" i="20"/>
  <c r="AE1598" i="20"/>
  <c r="AD1598" i="20"/>
  <c r="AE1597" i="20"/>
  <c r="AC1598" i="20"/>
  <c r="AD1597" i="20"/>
  <c r="AE1599" i="20"/>
  <c r="AC1599" i="20"/>
  <c r="AD1599" i="20"/>
  <c r="AG1262" i="20" a="1"/>
  <c r="BX1546" i="20"/>
  <c r="FX1545" i="20" s="1"/>
  <c r="FX1449" i="20"/>
  <c r="H838" i="20"/>
  <c r="EJ837" i="20"/>
  <c r="AM1177" i="20" a="1"/>
  <c r="Z1427" i="20" a="1"/>
  <c r="AM1187" i="20" a="1"/>
  <c r="H924" i="20"/>
  <c r="EJ923" i="20"/>
  <c r="AV1269" i="20"/>
  <c r="AV1268" i="20"/>
  <c r="AV1267" i="20"/>
  <c r="AS1439" i="20"/>
  <c r="AR1439" i="20"/>
  <c r="X1439" i="20"/>
  <c r="X1437" i="20"/>
  <c r="W1439" i="20"/>
  <c r="AT1438" i="20"/>
  <c r="W1437" i="20"/>
  <c r="V1439" i="20"/>
  <c r="AS1438" i="20"/>
  <c r="AT1437" i="20"/>
  <c r="V1437" i="20"/>
  <c r="AR1438" i="20"/>
  <c r="X1438" i="20"/>
  <c r="AS1437" i="20"/>
  <c r="W1438" i="20"/>
  <c r="AR1437" i="20"/>
  <c r="V1438" i="20"/>
  <c r="AT1439" i="20"/>
  <c r="AM1094" i="20"/>
  <c r="H1095" i="20" s="1"/>
  <c r="AM1093" i="20"/>
  <c r="H1094" i="20" s="1"/>
  <c r="AM1092" i="20"/>
  <c r="H1093" i="20" s="1"/>
  <c r="AV1404" i="20"/>
  <c r="AV1403" i="20"/>
  <c r="AV1402" i="20"/>
  <c r="AV1289" i="20"/>
  <c r="AV1288" i="20"/>
  <c r="AV1287" i="20"/>
  <c r="EK822" i="20"/>
  <c r="EK820" i="20"/>
  <c r="EK821" i="20"/>
  <c r="W1443" i="20"/>
  <c r="AS1442" i="20"/>
  <c r="AT1444" i="20"/>
  <c r="V1443" i="20"/>
  <c r="AR1442" i="20"/>
  <c r="AS1444" i="20"/>
  <c r="AR1444" i="20"/>
  <c r="X1444" i="20"/>
  <c r="W1444" i="20"/>
  <c r="V1444" i="20"/>
  <c r="AT1443" i="20"/>
  <c r="X1442" i="20"/>
  <c r="AS1443" i="20"/>
  <c r="W1442" i="20"/>
  <c r="AR1443" i="20"/>
  <c r="X1443" i="20"/>
  <c r="AT1442" i="20"/>
  <c r="V1442" i="20"/>
  <c r="EK892" i="20"/>
  <c r="EK891" i="20"/>
  <c r="CU1583" i="20"/>
  <c r="DR1489" i="20"/>
  <c r="DS1487" i="20"/>
  <c r="DQ1489" i="20"/>
  <c r="DR1487" i="20"/>
  <c r="DQ1487" i="20"/>
  <c r="EW1487" i="20"/>
  <c r="DS1488" i="20"/>
  <c r="DR1488" i="20"/>
  <c r="DQ1488" i="20"/>
  <c r="DS1489" i="20"/>
  <c r="AV1382" i="20" a="1"/>
  <c r="AD1558" i="20"/>
  <c r="AD1559" i="20"/>
  <c r="AC1558" i="20"/>
  <c r="AE1559" i="20"/>
  <c r="AC1557" i="20"/>
  <c r="AE1558" i="20"/>
  <c r="AD1557" i="20"/>
  <c r="AC1559" i="20"/>
  <c r="AE1557" i="20"/>
  <c r="FO1432" i="20"/>
  <c r="FN1431" i="20"/>
  <c r="FN1432" i="20"/>
  <c r="FM1431" i="20"/>
  <c r="FN1433" i="20"/>
  <c r="FO1431" i="20"/>
  <c r="FM1432" i="20"/>
  <c r="FO1433" i="20"/>
  <c r="FM1433" i="20"/>
  <c r="FU1317" i="20"/>
  <c r="FU1316" i="20"/>
  <c r="FT1315" i="20"/>
  <c r="FT1317" i="20"/>
  <c r="FT1316" i="20"/>
  <c r="FS1315" i="20"/>
  <c r="FS1317" i="20"/>
  <c r="FS1316" i="20"/>
  <c r="FU1315" i="20"/>
  <c r="Q1214" i="20"/>
  <c r="Q1213" i="20"/>
  <c r="G1214" i="20" s="1"/>
  <c r="Q1212" i="20"/>
  <c r="G1213" i="20" s="1"/>
  <c r="CU1573" i="20"/>
  <c r="DS1478" i="20"/>
  <c r="DR1478" i="20"/>
  <c r="DQ1478" i="20"/>
  <c r="DS1479" i="20"/>
  <c r="DR1479" i="20"/>
  <c r="DS1477" i="20"/>
  <c r="DQ1479" i="20"/>
  <c r="DR1477" i="20"/>
  <c r="DQ1477" i="20"/>
  <c r="EW1477" i="20"/>
  <c r="FO1305" i="20"/>
  <c r="FN1306" i="20"/>
  <c r="FN1307" i="20"/>
  <c r="FO1307" i="20"/>
  <c r="FM1305" i="20"/>
  <c r="FM1307" i="20"/>
  <c r="FM1306" i="20"/>
  <c r="FO1306" i="20"/>
  <c r="FN1305" i="20"/>
  <c r="FN1387" i="20"/>
  <c r="FO1388" i="20"/>
  <c r="FN1388" i="20"/>
  <c r="FO1387" i="20"/>
  <c r="FM1386" i="20"/>
  <c r="FM1388" i="20"/>
  <c r="FM1387" i="20"/>
  <c r="FO1386" i="20"/>
  <c r="FN1386" i="20"/>
  <c r="AD1553" i="20"/>
  <c r="AD1552" i="20"/>
  <c r="AE1554" i="20"/>
  <c r="AC1552" i="20"/>
  <c r="AC1554" i="20"/>
  <c r="AE1552" i="20"/>
  <c r="AE1553" i="20"/>
  <c r="AC1553" i="20"/>
  <c r="AD1554" i="20"/>
  <c r="AM914" i="20"/>
  <c r="H915" i="20" s="1"/>
  <c r="AM913" i="20"/>
  <c r="AM912" i="20"/>
  <c r="F118" i="20"/>
  <c r="BA172" i="20"/>
  <c r="AZ172" i="20"/>
  <c r="AY172" i="20"/>
  <c r="AG1099" i="20"/>
  <c r="AG1098" i="20"/>
  <c r="AG1097" i="20"/>
  <c r="AM1174" i="20"/>
  <c r="H1175" i="20" s="1"/>
  <c r="AM1173" i="20"/>
  <c r="H1174" i="20" s="1"/>
  <c r="AM1172" i="20"/>
  <c r="H1173" i="20" s="1"/>
  <c r="AG1192" i="20" a="1"/>
  <c r="Z1512" i="20" a="1"/>
  <c r="Q969" i="20"/>
  <c r="Q968" i="20"/>
  <c r="Q967" i="20"/>
  <c r="EJ977" i="20"/>
  <c r="FN1382" i="20"/>
  <c r="FO1381" i="20"/>
  <c r="FN1381" i="20"/>
  <c r="FM1381" i="20"/>
  <c r="FM1383" i="20"/>
  <c r="FM1382" i="20"/>
  <c r="FN1383" i="20"/>
  <c r="FO1383" i="20"/>
  <c r="FO1382" i="20"/>
  <c r="FO1427" i="20"/>
  <c r="FO1426" i="20"/>
  <c r="FO1428" i="20"/>
  <c r="FM1427" i="20"/>
  <c r="FM1428" i="20"/>
  <c r="FM1426" i="20"/>
  <c r="FN1426" i="20"/>
  <c r="FN1428" i="20"/>
  <c r="FN1427" i="20"/>
  <c r="Z1359" i="20"/>
  <c r="Z1358" i="20"/>
  <c r="Z1357" i="20"/>
  <c r="FU1281" i="20"/>
  <c r="FU1280" i="20"/>
  <c r="FU1282" i="20"/>
  <c r="FT1281" i="20"/>
  <c r="FT1280" i="20"/>
  <c r="FT1282" i="20"/>
  <c r="FS1281" i="20"/>
  <c r="FS1280" i="20"/>
  <c r="FS1282" i="20"/>
  <c r="FO1357" i="20"/>
  <c r="FN1356" i="20"/>
  <c r="FM1357" i="20"/>
  <c r="FM1356" i="20"/>
  <c r="FO1356" i="20"/>
  <c r="FO1358" i="20"/>
  <c r="FN1357" i="20"/>
  <c r="FM1358" i="20"/>
  <c r="FN1358" i="20"/>
  <c r="Q1019" i="20"/>
  <c r="Q1018" i="20"/>
  <c r="Q1017" i="20"/>
  <c r="AM1048" i="20"/>
  <c r="H1049" i="20" s="1"/>
  <c r="AM1047" i="20"/>
  <c r="H1048" i="20" s="1"/>
  <c r="AM1049" i="20"/>
  <c r="H1050" i="20" s="1"/>
  <c r="BW1541" i="20"/>
  <c r="FB1540" i="20" s="1"/>
  <c r="FB1444" i="20"/>
  <c r="G868" i="20"/>
  <c r="EJ867" i="20"/>
  <c r="G993" i="20"/>
  <c r="E113" i="20"/>
  <c r="J108" i="20"/>
  <c r="BE171" i="20" s="1"/>
  <c r="BB171" i="20"/>
  <c r="BD171" i="20"/>
  <c r="BC171" i="20"/>
  <c r="EK947" i="20"/>
  <c r="EK946" i="20"/>
  <c r="AV1392" i="20" a="1"/>
  <c r="Q1137" i="20" a="1"/>
  <c r="FT1398" i="20"/>
  <c r="FU1397" i="20"/>
  <c r="FU1396" i="20"/>
  <c r="FS1398" i="20"/>
  <c r="FT1397" i="20"/>
  <c r="FT1396" i="20"/>
  <c r="FS1397" i="20"/>
  <c r="FS1396" i="20"/>
  <c r="FU1398" i="20"/>
  <c r="BW1549" i="20"/>
  <c r="FB1548" i="20" s="1"/>
  <c r="FB1452" i="20"/>
  <c r="CU1628" i="20"/>
  <c r="DQ1534" i="20"/>
  <c r="DQ1533" i="20"/>
  <c r="EW1532" i="20"/>
  <c r="DS1532" i="20"/>
  <c r="DS1534" i="20"/>
  <c r="DS1533" i="20"/>
  <c r="DR1532" i="20"/>
  <c r="DQ1532" i="20"/>
  <c r="DR1534" i="20"/>
  <c r="DR1533" i="20"/>
  <c r="Z1337" i="20" a="1"/>
  <c r="CV1457" i="20"/>
  <c r="EX1361" i="20"/>
  <c r="DM1361" i="20"/>
  <c r="DK1361" i="20"/>
  <c r="DL1362" i="20"/>
  <c r="DK1363" i="20"/>
  <c r="DL1363" i="20"/>
  <c r="DM1363" i="20"/>
  <c r="DM1362" i="20"/>
  <c r="DL1361" i="20"/>
  <c r="DK1362" i="20"/>
  <c r="Z1547" i="20" a="1"/>
  <c r="W1534" i="20"/>
  <c r="W1533" i="20"/>
  <c r="V1534" i="20"/>
  <c r="V1533" i="20"/>
  <c r="X1532" i="20"/>
  <c r="AS1532" i="20"/>
  <c r="AT1534" i="20"/>
  <c r="AT1533" i="20"/>
  <c r="AR1532" i="20"/>
  <c r="AS1534" i="20"/>
  <c r="AS1533" i="20"/>
  <c r="W1532" i="20"/>
  <c r="X1534" i="20"/>
  <c r="V1532" i="20"/>
  <c r="X1533" i="20"/>
  <c r="AR1534" i="20"/>
  <c r="AR1533" i="20"/>
  <c r="AT1532" i="20"/>
  <c r="AG1197" i="20" a="1"/>
  <c r="V1484" i="20"/>
  <c r="AT1483" i="20"/>
  <c r="AS1483" i="20"/>
  <c r="X1482" i="20"/>
  <c r="AR1483" i="20"/>
  <c r="X1483" i="20"/>
  <c r="W1482" i="20"/>
  <c r="AT1484" i="20"/>
  <c r="W1483" i="20"/>
  <c r="AT1482" i="20"/>
  <c r="V1482" i="20"/>
  <c r="AS1484" i="20"/>
  <c r="V1483" i="20"/>
  <c r="AS1482" i="20"/>
  <c r="AR1484" i="20"/>
  <c r="X1484" i="20"/>
  <c r="AR1482" i="20"/>
  <c r="W1484" i="20"/>
  <c r="AM972" i="20" a="1"/>
  <c r="Z1333" i="20"/>
  <c r="Z1332" i="20"/>
  <c r="Z1334" i="20"/>
  <c r="AW1184" i="20"/>
  <c r="AW1183" i="20"/>
  <c r="AW1182" i="20"/>
  <c r="Z1412" i="20" a="1"/>
  <c r="AT1539" i="20"/>
  <c r="AR1537" i="20"/>
  <c r="AS1539" i="20"/>
  <c r="AT1538" i="20"/>
  <c r="AR1539" i="20"/>
  <c r="X1539" i="20"/>
  <c r="AS1538" i="20"/>
  <c r="V1539" i="20"/>
  <c r="W1538" i="20"/>
  <c r="X1537" i="20"/>
  <c r="V1538" i="20"/>
  <c r="W1537" i="20"/>
  <c r="AT1537" i="20"/>
  <c r="V1537" i="20"/>
  <c r="W1539" i="20"/>
  <c r="AR1538" i="20"/>
  <c r="AS1537" i="20"/>
  <c r="X1538" i="20"/>
  <c r="Z1387" i="20" a="1"/>
  <c r="Q1067" i="20" a="1"/>
  <c r="AM1072" i="20" a="1"/>
  <c r="G778" i="20"/>
  <c r="EJ777" i="20"/>
  <c r="AG1292" i="20" a="1"/>
  <c r="CV1623" i="20"/>
  <c r="DK1529" i="20"/>
  <c r="DK1528" i="20"/>
  <c r="DM1527" i="20"/>
  <c r="EX1527" i="20"/>
  <c r="DM1529" i="20"/>
  <c r="DM1528" i="20"/>
  <c r="DL1529" i="20"/>
  <c r="DL1528" i="20"/>
  <c r="DL1527" i="20"/>
  <c r="DK1527" i="20"/>
  <c r="EJ979" i="20"/>
  <c r="Z1242" i="20"/>
  <c r="Z1244" i="20"/>
  <c r="Z1243" i="20"/>
  <c r="G1035" i="20"/>
  <c r="CV1578" i="20"/>
  <c r="DM1484" i="20"/>
  <c r="EX1482" i="20"/>
  <c r="DM1483" i="20"/>
  <c r="DM1482" i="20"/>
  <c r="DL1482" i="20"/>
  <c r="DK1482" i="20"/>
  <c r="DK1483" i="20"/>
  <c r="DK1484" i="20"/>
  <c r="DL1484" i="20"/>
  <c r="DL1483" i="20"/>
  <c r="AW1219" i="20"/>
  <c r="AW1218" i="20"/>
  <c r="AW1217" i="20"/>
  <c r="AV1557" i="20" a="1"/>
  <c r="EK792" i="20"/>
  <c r="EK791" i="20"/>
  <c r="EK790" i="20"/>
  <c r="EK782" i="20"/>
  <c r="EK780" i="20"/>
  <c r="EK781" i="20"/>
  <c r="AM994" i="20"/>
  <c r="H995" i="20" s="1"/>
  <c r="AM993" i="20"/>
  <c r="H994" i="20" s="1"/>
  <c r="AM992" i="20"/>
  <c r="H993" i="20" s="1"/>
  <c r="Q972" i="20" a="1"/>
  <c r="Z1612" i="20" a="1"/>
  <c r="Z1592" i="20" a="1"/>
  <c r="FN1270" i="20"/>
  <c r="FM1270" i="20"/>
  <c r="FO1270" i="20"/>
  <c r="FO1271" i="20"/>
  <c r="FM1272" i="20"/>
  <c r="FO1272" i="20"/>
  <c r="FM1271" i="20"/>
  <c r="FN1271" i="20"/>
  <c r="FN1272" i="20"/>
  <c r="AK1439" i="20"/>
  <c r="AK1437" i="20"/>
  <c r="AJ1439" i="20"/>
  <c r="AJ1437" i="20"/>
  <c r="AI1439" i="20"/>
  <c r="AI1437" i="20"/>
  <c r="AK1438" i="20"/>
  <c r="AJ1438" i="20"/>
  <c r="AI1438" i="20"/>
  <c r="AV1462" i="20" a="1"/>
  <c r="AW1109" i="20"/>
  <c r="AW1108" i="20"/>
  <c r="AW1107" i="20"/>
  <c r="AM863" i="20"/>
  <c r="H864" i="20" s="1"/>
  <c r="AM862" i="20"/>
  <c r="H863" i="20" s="1"/>
  <c r="AM864" i="20"/>
  <c r="H865" i="20" s="1"/>
  <c r="CV1573" i="20"/>
  <c r="DK1477" i="20"/>
  <c r="DM1479" i="20"/>
  <c r="EX1477" i="20"/>
  <c r="DM1477" i="20"/>
  <c r="DK1478" i="20"/>
  <c r="DK1479" i="20"/>
  <c r="DL1477" i="20"/>
  <c r="DM1478" i="20"/>
  <c r="DL1478" i="20"/>
  <c r="DL1479" i="20"/>
  <c r="AM1014" i="20"/>
  <c r="H1015" i="20" s="1"/>
  <c r="AM1013" i="20"/>
  <c r="H1014" i="20" s="1"/>
  <c r="AM1012" i="20"/>
  <c r="H1013" i="20" s="1"/>
  <c r="AV1314" i="20"/>
  <c r="AV1313" i="20"/>
  <c r="AV1312" i="20"/>
  <c r="FS1428" i="20"/>
  <c r="FU1427" i="20"/>
  <c r="FU1428" i="20"/>
  <c r="FT1428" i="20"/>
  <c r="FS1427" i="20"/>
  <c r="FU1426" i="20"/>
  <c r="FT1426" i="20"/>
  <c r="FS1426" i="20"/>
  <c r="FT1427" i="20"/>
  <c r="FS1336" i="20"/>
  <c r="FU1335" i="20"/>
  <c r="FT1335" i="20"/>
  <c r="FS1335" i="20"/>
  <c r="FU1337" i="20"/>
  <c r="FT1337" i="20"/>
  <c r="FS1337" i="20"/>
  <c r="FU1336" i="20"/>
  <c r="FT1336" i="20"/>
  <c r="CV1442" i="20"/>
  <c r="EX1346" i="20"/>
  <c r="DM1346" i="20"/>
  <c r="DL1346" i="20"/>
  <c r="DK1348" i="20"/>
  <c r="DL1347" i="20"/>
  <c r="DM1348" i="20"/>
  <c r="DL1348" i="20"/>
  <c r="DK1347" i="20"/>
  <c r="DK1346" i="20"/>
  <c r="DM1347" i="20"/>
  <c r="Z1374" i="20"/>
  <c r="Z1373" i="20"/>
  <c r="Z1372" i="20"/>
  <c r="AW1147" i="20" a="1"/>
  <c r="Z1562" i="20" a="1"/>
  <c r="CU1608" i="20"/>
  <c r="DQ1514" i="20"/>
  <c r="DQ1513" i="20"/>
  <c r="DS1512" i="20"/>
  <c r="DR1512" i="20"/>
  <c r="DQ1512" i="20"/>
  <c r="EW1512" i="20"/>
  <c r="DS1514" i="20"/>
  <c r="DS1513" i="20"/>
  <c r="DR1514" i="20"/>
  <c r="DR1513" i="20"/>
  <c r="Q1047" i="20" a="1"/>
  <c r="CV1487" i="20"/>
  <c r="DM1392" i="20"/>
  <c r="DK1391" i="20"/>
  <c r="DL1392" i="20"/>
  <c r="EX1391" i="20"/>
  <c r="DM1393" i="20"/>
  <c r="DK1393" i="20"/>
  <c r="DM1391" i="20"/>
  <c r="DL1393" i="20"/>
  <c r="DK1392" i="20"/>
  <c r="DL1391" i="20"/>
  <c r="AG1157" i="20" a="1"/>
  <c r="EJ897" i="20"/>
  <c r="AE1449" i="20"/>
  <c r="AD1447" i="20"/>
  <c r="AC1447" i="20"/>
  <c r="AD1449" i="20"/>
  <c r="AE1448" i="20"/>
  <c r="AD1448" i="20"/>
  <c r="AC1449" i="20"/>
  <c r="AC1448" i="20"/>
  <c r="AE1447" i="20"/>
  <c r="G869" i="20"/>
  <c r="FU1346" i="20"/>
  <c r="FU1348" i="20"/>
  <c r="FU1347" i="20"/>
  <c r="FT1346" i="20"/>
  <c r="FT1348" i="20"/>
  <c r="FT1347" i="20"/>
  <c r="FS1346" i="20"/>
  <c r="FS1348" i="20"/>
  <c r="FS1347" i="20"/>
  <c r="Z1467" i="20" a="1"/>
  <c r="EK1042" i="20"/>
  <c r="G994" i="20"/>
  <c r="AW1202" i="20"/>
  <c r="FO1275" i="20"/>
  <c r="FN1275" i="20"/>
  <c r="FM1275" i="20"/>
  <c r="FM1276" i="20"/>
  <c r="FO1276" i="20"/>
  <c r="FN1277" i="20"/>
  <c r="FN1276" i="20"/>
  <c r="FM1277" i="20"/>
  <c r="FO1277" i="20"/>
  <c r="AW1152" i="20" a="1"/>
  <c r="Q1204" i="20"/>
  <c r="Z1299" i="20"/>
  <c r="Z1298" i="20"/>
  <c r="Z1297" i="20"/>
  <c r="AV1429" i="20"/>
  <c r="AV1428" i="20"/>
  <c r="AV1427" i="20"/>
  <c r="Q964" i="20"/>
  <c r="Q963" i="20"/>
  <c r="Q962" i="20"/>
  <c r="FU1437" i="20"/>
  <c r="FT1437" i="20"/>
  <c r="FS1437" i="20"/>
  <c r="FU1436" i="20"/>
  <c r="FU1438" i="20"/>
  <c r="FT1436" i="20"/>
  <c r="FT1438" i="20"/>
  <c r="FS1436" i="20"/>
  <c r="FS1438" i="20"/>
  <c r="AI1468" i="20"/>
  <c r="AK1469" i="20"/>
  <c r="AJ1469" i="20"/>
  <c r="AI1469" i="20"/>
  <c r="AK1467" i="20"/>
  <c r="AK1468" i="20"/>
  <c r="AJ1467" i="20"/>
  <c r="AJ1468" i="20"/>
  <c r="AI1467" i="20"/>
  <c r="Z1424" i="20"/>
  <c r="Z1423" i="20"/>
  <c r="Z1422" i="20"/>
  <c r="AV1363" i="20"/>
  <c r="AV1362" i="20"/>
  <c r="AV1364" i="20"/>
  <c r="Q864" i="20"/>
  <c r="G865" i="20" s="1"/>
  <c r="Q863" i="20"/>
  <c r="G864" i="20" s="1"/>
  <c r="Q862" i="20"/>
  <c r="FO1300" i="20"/>
  <c r="FN1302" i="20"/>
  <c r="FM1301" i="20"/>
  <c r="FN1301" i="20"/>
  <c r="FO1301" i="20"/>
  <c r="FO1302" i="20"/>
  <c r="FN1300" i="20"/>
  <c r="FM1302" i="20"/>
  <c r="FM1300" i="20"/>
  <c r="AV1294" i="20"/>
  <c r="AV1293" i="20"/>
  <c r="AV1292" i="20"/>
  <c r="V1578" i="20"/>
  <c r="X1577" i="20"/>
  <c r="W1577" i="20"/>
  <c r="AT1579" i="20"/>
  <c r="AT1577" i="20"/>
  <c r="V1577" i="20"/>
  <c r="AS1579" i="20"/>
  <c r="AS1577" i="20"/>
  <c r="AR1579" i="20"/>
  <c r="X1579" i="20"/>
  <c r="AT1578" i="20"/>
  <c r="AR1577" i="20"/>
  <c r="W1579" i="20"/>
  <c r="V1579" i="20"/>
  <c r="AS1578" i="20"/>
  <c r="AR1578" i="20"/>
  <c r="X1578" i="20"/>
  <c r="W1578" i="20"/>
  <c r="FU1271" i="20"/>
  <c r="FU1270" i="20"/>
  <c r="FU1272" i="20"/>
  <c r="FT1271" i="20"/>
  <c r="FT1270" i="20"/>
  <c r="FT1272" i="20"/>
  <c r="FS1271" i="20"/>
  <c r="FS1270" i="20"/>
  <c r="FS1272" i="20"/>
  <c r="Z1249" i="20"/>
  <c r="Z1247" i="20"/>
  <c r="Z1248" i="20"/>
  <c r="Z1343" i="20"/>
  <c r="Z1342" i="20"/>
  <c r="Z1344" i="20"/>
  <c r="G813" i="20"/>
  <c r="EJ812" i="20"/>
  <c r="AV1369" i="20"/>
  <c r="AV1368" i="20"/>
  <c r="AV1367" i="20"/>
  <c r="AM1088" i="20"/>
  <c r="H1089" i="20" s="1"/>
  <c r="AM1087" i="20"/>
  <c r="H1088" i="20" s="1"/>
  <c r="AM1089" i="20"/>
  <c r="H1090" i="20" s="1"/>
  <c r="Z1379" i="20"/>
  <c r="Z1378" i="20"/>
  <c r="Z1377" i="20"/>
  <c r="AW1079" i="20"/>
  <c r="AW1078" i="20"/>
  <c r="AW1077" i="20"/>
  <c r="AV1412" i="20" a="1"/>
  <c r="G1015" i="20"/>
  <c r="EK1028" i="20"/>
  <c r="AV1347" i="20" a="1"/>
  <c r="CU1507" i="20"/>
  <c r="EW1411" i="20"/>
  <c r="DS1412" i="20"/>
  <c r="DS1413" i="20"/>
  <c r="DR1412" i="20"/>
  <c r="DR1413" i="20"/>
  <c r="DQ1412" i="20"/>
  <c r="DQ1413" i="20"/>
  <c r="DS1411" i="20"/>
  <c r="DR1411" i="20"/>
  <c r="DQ1411" i="20"/>
  <c r="G1033" i="20"/>
  <c r="FU1383" i="20"/>
  <c r="FT1383" i="20"/>
  <c r="FU1382" i="20"/>
  <c r="FU1381" i="20"/>
  <c r="FS1383" i="20"/>
  <c r="FT1382" i="20"/>
  <c r="FT1381" i="20"/>
  <c r="FS1382" i="20"/>
  <c r="FS1381" i="20"/>
  <c r="FS1484" i="20"/>
  <c r="FS1483" i="20"/>
  <c r="FU1482" i="20"/>
  <c r="FT1482" i="20"/>
  <c r="FS1482" i="20"/>
  <c r="FU1484" i="20"/>
  <c r="FU1483" i="20"/>
  <c r="FT1484" i="20"/>
  <c r="FT1483" i="20"/>
  <c r="CV1543" i="20"/>
  <c r="DL1448" i="20"/>
  <c r="DM1448" i="20"/>
  <c r="DL1447" i="20"/>
  <c r="EX1447" i="20"/>
  <c r="DL1449" i="20"/>
  <c r="DK1447" i="20"/>
  <c r="DM1449" i="20"/>
  <c r="DK1448" i="20"/>
  <c r="DK1449" i="20"/>
  <c r="DM1447" i="20"/>
  <c r="AG1217" i="20" a="1"/>
  <c r="AJ1434" i="20"/>
  <c r="AJ1432" i="20"/>
  <c r="AI1434" i="20"/>
  <c r="AI1432" i="20"/>
  <c r="AK1433" i="20"/>
  <c r="AJ1433" i="20"/>
  <c r="AI1433" i="20"/>
  <c r="AK1434" i="20"/>
  <c r="AK1432" i="20"/>
  <c r="FO1416" i="20"/>
  <c r="FN1416" i="20"/>
  <c r="FM1416" i="20"/>
  <c r="FO1418" i="20"/>
  <c r="FN1417" i="20"/>
  <c r="FO1417" i="20"/>
  <c r="FM1417" i="20"/>
  <c r="FN1418" i="20"/>
  <c r="FM1418" i="20"/>
  <c r="AK1534" i="20"/>
  <c r="AK1533" i="20"/>
  <c r="AJ1534" i="20"/>
  <c r="AJ1533" i="20"/>
  <c r="AI1534" i="20"/>
  <c r="AI1533" i="20"/>
  <c r="AI1532" i="20"/>
  <c r="AK1532" i="20"/>
  <c r="AJ1532" i="20"/>
  <c r="AW1099" i="20"/>
  <c r="AW1098" i="20"/>
  <c r="AW1097" i="20"/>
  <c r="FU1361" i="20"/>
  <c r="FU1363" i="20"/>
  <c r="FT1361" i="20"/>
  <c r="FT1363" i="20"/>
  <c r="FS1361" i="20"/>
  <c r="FS1363" i="20"/>
  <c r="FU1362" i="20"/>
  <c r="FT1362" i="20"/>
  <c r="FS1362" i="20"/>
  <c r="AV1319" i="20"/>
  <c r="AV1318" i="20"/>
  <c r="AV1317" i="20"/>
  <c r="Q889" i="20"/>
  <c r="G890" i="20" s="1"/>
  <c r="Q888" i="20"/>
  <c r="Q887" i="20"/>
  <c r="AV1244" i="20"/>
  <c r="AV1243" i="20"/>
  <c r="AV1242" i="20"/>
  <c r="AW1167" i="20"/>
  <c r="AW1169" i="20"/>
  <c r="AW1168" i="20"/>
  <c r="EK744" i="20"/>
  <c r="EK746" i="20"/>
  <c r="EK745" i="20"/>
  <c r="AG1228" i="20"/>
  <c r="AG1227" i="20"/>
  <c r="AG1229" i="20"/>
  <c r="AG1054" i="20"/>
  <c r="AG1053" i="20"/>
  <c r="AG1052" i="20"/>
  <c r="EK847" i="20"/>
  <c r="EK846" i="20"/>
  <c r="EK845" i="20"/>
  <c r="CV1548" i="20"/>
  <c r="DM1452" i="20"/>
  <c r="EX1452" i="20"/>
  <c r="DL1453" i="20"/>
  <c r="DM1453" i="20"/>
  <c r="DK1454" i="20"/>
  <c r="DM1454" i="20"/>
  <c r="DK1453" i="20"/>
  <c r="DL1452" i="20"/>
  <c r="DL1454" i="20"/>
  <c r="DK1452" i="20"/>
  <c r="FN1422" i="20"/>
  <c r="FN1421" i="20"/>
  <c r="FM1422" i="20"/>
  <c r="FM1421" i="20"/>
  <c r="FO1422" i="20"/>
  <c r="FO1421" i="20"/>
  <c r="FN1423" i="20"/>
  <c r="FM1423" i="20"/>
  <c r="FO1423" i="20"/>
  <c r="AW1199" i="20"/>
  <c r="AW1198" i="20"/>
  <c r="AW1197" i="20"/>
  <c r="Z1269" i="20"/>
  <c r="Z1268" i="20"/>
  <c r="Z1267" i="20"/>
  <c r="EK1043" i="20"/>
  <c r="EJ997" i="20"/>
  <c r="G998" i="20"/>
  <c r="AM1008" i="20"/>
  <c r="H1009" i="20" s="1"/>
  <c r="AM1007" i="20"/>
  <c r="H1008" i="20" s="1"/>
  <c r="AM1009" i="20"/>
  <c r="H1010" i="20" s="1"/>
  <c r="AR1489" i="20"/>
  <c r="X1489" i="20"/>
  <c r="AR1487" i="20"/>
  <c r="W1489" i="20"/>
  <c r="V1489" i="20"/>
  <c r="AT1488" i="20"/>
  <c r="AS1488" i="20"/>
  <c r="X1487" i="20"/>
  <c r="AR1488" i="20"/>
  <c r="X1488" i="20"/>
  <c r="W1487" i="20"/>
  <c r="AT1489" i="20"/>
  <c r="W1488" i="20"/>
  <c r="AT1487" i="20"/>
  <c r="V1487" i="20"/>
  <c r="AS1489" i="20"/>
  <c r="V1488" i="20"/>
  <c r="AS1487" i="20"/>
  <c r="AI1449" i="20"/>
  <c r="AK1449" i="20"/>
  <c r="AK1448" i="20"/>
  <c r="AJ1448" i="20"/>
  <c r="AI1448" i="20"/>
  <c r="AK1447" i="20"/>
  <c r="AJ1449" i="20"/>
  <c r="AJ1447" i="20"/>
  <c r="AI1447" i="20"/>
  <c r="EJ942" i="20"/>
  <c r="AE1544" i="20"/>
  <c r="AD1543" i="20"/>
  <c r="AC1543" i="20"/>
  <c r="AE1542" i="20"/>
  <c r="AD1542" i="20"/>
  <c r="AD1544" i="20"/>
  <c r="AC1544" i="20"/>
  <c r="AE1543" i="20"/>
  <c r="AC1542" i="20"/>
  <c r="AV1257" i="20"/>
  <c r="AV1259" i="20"/>
  <c r="AV1258" i="20"/>
  <c r="AK1477" i="20"/>
  <c r="AK1478" i="20"/>
  <c r="AJ1477" i="20"/>
  <c r="AJ1478" i="20"/>
  <c r="AI1477" i="20"/>
  <c r="AI1478" i="20"/>
  <c r="AK1479" i="20"/>
  <c r="AJ1479" i="20"/>
  <c r="AI1479" i="20"/>
  <c r="AV1299" i="20"/>
  <c r="AV1298" i="20"/>
  <c r="AV1297" i="20"/>
  <c r="FM1340" i="20"/>
  <c r="FO1340" i="20"/>
  <c r="FN1340" i="20"/>
  <c r="FN1342" i="20"/>
  <c r="FN1341" i="20"/>
  <c r="FO1341" i="20"/>
  <c r="FO1342" i="20"/>
  <c r="FM1342" i="20"/>
  <c r="FM1341" i="20"/>
  <c r="Q1039" i="20"/>
  <c r="Q1038" i="20"/>
  <c r="Q1037" i="20"/>
  <c r="AE1479" i="20"/>
  <c r="AE1477" i="20"/>
  <c r="AE1478" i="20"/>
  <c r="AD1478" i="20"/>
  <c r="AC1479" i="20"/>
  <c r="AD1477" i="20"/>
  <c r="AD1479" i="20"/>
  <c r="AC1478" i="20"/>
  <c r="AC1477" i="20"/>
  <c r="Z1318" i="20"/>
  <c r="Z1317" i="20"/>
  <c r="Z1319" i="20"/>
  <c r="EK689" i="20"/>
  <c r="EK691" i="20"/>
  <c r="EK690" i="20"/>
  <c r="AV1374" i="20"/>
  <c r="AV1373" i="20"/>
  <c r="AV1372" i="20"/>
  <c r="AK1564" i="20"/>
  <c r="AJ1564" i="20"/>
  <c r="AI1564" i="20"/>
  <c r="AK1563" i="20"/>
  <c r="AJ1563" i="20"/>
  <c r="AI1563" i="20"/>
  <c r="AK1562" i="20"/>
  <c r="AJ1562" i="20"/>
  <c r="AI1562" i="20"/>
  <c r="AV1547" i="20" a="1"/>
  <c r="AG1124" i="20"/>
  <c r="AG1123" i="20"/>
  <c r="AG1122" i="20"/>
  <c r="AT1508" i="20"/>
  <c r="AS1508" i="20"/>
  <c r="AT1509" i="20"/>
  <c r="AR1508" i="20"/>
  <c r="X1508" i="20"/>
  <c r="X1507" i="20"/>
  <c r="AS1509" i="20"/>
  <c r="W1508" i="20"/>
  <c r="W1507" i="20"/>
  <c r="AR1509" i="20"/>
  <c r="X1509" i="20"/>
  <c r="V1508" i="20"/>
  <c r="AT1507" i="20"/>
  <c r="V1507" i="20"/>
  <c r="W1509" i="20"/>
  <c r="AS1507" i="20"/>
  <c r="V1509" i="20"/>
  <c r="AR1507" i="20"/>
  <c r="AG1237" i="20" a="1"/>
  <c r="CU1462" i="20"/>
  <c r="DR1368" i="20"/>
  <c r="DR1366" i="20"/>
  <c r="DQ1368" i="20"/>
  <c r="DQ1366" i="20"/>
  <c r="EW1366" i="20"/>
  <c r="DS1367" i="20"/>
  <c r="DR1367" i="20"/>
  <c r="DS1368" i="20"/>
  <c r="DQ1367" i="20"/>
  <c r="DS1366" i="20"/>
  <c r="Z1452" i="20" a="1"/>
  <c r="AD1488" i="20"/>
  <c r="AC1489" i="20"/>
  <c r="AE1487" i="20"/>
  <c r="AE1489" i="20"/>
  <c r="AD1487" i="20"/>
  <c r="AE1488" i="20"/>
  <c r="AC1488" i="20"/>
  <c r="AD1489" i="20"/>
  <c r="AC1487" i="20"/>
  <c r="Q1007" i="20" a="1"/>
  <c r="AS1478" i="20"/>
  <c r="X1477" i="20"/>
  <c r="AR1478" i="20"/>
  <c r="X1478" i="20"/>
  <c r="W1477" i="20"/>
  <c r="AT1479" i="20"/>
  <c r="W1478" i="20"/>
  <c r="AT1477" i="20"/>
  <c r="V1477" i="20"/>
  <c r="AS1479" i="20"/>
  <c r="V1478" i="20"/>
  <c r="AS1477" i="20"/>
  <c r="AR1479" i="20"/>
  <c r="X1479" i="20"/>
  <c r="AR1477" i="20"/>
  <c r="W1479" i="20"/>
  <c r="V1479" i="20"/>
  <c r="AT1478" i="20"/>
  <c r="EK902" i="20"/>
  <c r="EK901" i="20"/>
  <c r="AG1302" i="20" a="1"/>
  <c r="G1013" i="20"/>
  <c r="G934" i="20"/>
  <c r="G874" i="20"/>
  <c r="CU1502" i="20"/>
  <c r="DR1406" i="20"/>
  <c r="DQ1406" i="20"/>
  <c r="EW1406" i="20"/>
  <c r="DS1408" i="20"/>
  <c r="DS1407" i="20"/>
  <c r="DR1408" i="20"/>
  <c r="DR1407" i="20"/>
  <c r="DQ1408" i="20"/>
  <c r="DS1406" i="20"/>
  <c r="DQ1407" i="20"/>
  <c r="AM1102" i="20" a="1"/>
  <c r="AV1517" i="20" a="1"/>
  <c r="G1034" i="20"/>
  <c r="BX1555" i="20"/>
  <c r="FX1554" i="20" s="1"/>
  <c r="FX1458" i="20"/>
  <c r="AW1157" i="20" a="1"/>
  <c r="EK684" i="20"/>
  <c r="EK685" i="20"/>
  <c r="EK686" i="20"/>
  <c r="Z1492" i="20" a="1"/>
  <c r="AV1592" i="20" a="1"/>
  <c r="AJ1527" i="20"/>
  <c r="AI1527" i="20"/>
  <c r="AK1529" i="20"/>
  <c r="AK1528" i="20"/>
  <c r="AJ1529" i="20"/>
  <c r="AJ1528" i="20"/>
  <c r="AK1527" i="20"/>
  <c r="AI1529" i="20"/>
  <c r="AI1528" i="20"/>
  <c r="AV1334" i="20"/>
  <c r="AV1333" i="20"/>
  <c r="AV1332" i="20"/>
  <c r="CU1618" i="20"/>
  <c r="DR1524" i="20"/>
  <c r="DQ1523" i="20"/>
  <c r="DQ1524" i="20"/>
  <c r="EW1522" i="20"/>
  <c r="DS1522" i="20"/>
  <c r="DS1523" i="20"/>
  <c r="DR1522" i="20"/>
  <c r="DS1524" i="20"/>
  <c r="DR1523" i="20"/>
  <c r="DQ1522" i="20"/>
  <c r="AV1379" i="20"/>
  <c r="AV1378" i="20"/>
  <c r="AV1377" i="20"/>
  <c r="CU1613" i="20"/>
  <c r="DR1518" i="20"/>
  <c r="EW1517" i="20"/>
  <c r="DS1519" i="20"/>
  <c r="DQ1518" i="20"/>
  <c r="DR1519" i="20"/>
  <c r="DQ1519" i="20"/>
  <c r="DS1517" i="20"/>
  <c r="DR1517" i="20"/>
  <c r="DQ1517" i="20"/>
  <c r="DS1518" i="20"/>
  <c r="EJ898" i="20"/>
  <c r="EK898" i="20" s="1"/>
  <c r="CV1613" i="20"/>
  <c r="DL1518" i="20"/>
  <c r="EX1517" i="20"/>
  <c r="DM1518" i="20"/>
  <c r="DL1517" i="20"/>
  <c r="DM1519" i="20"/>
  <c r="DL1519" i="20"/>
  <c r="DK1519" i="20"/>
  <c r="DK1517" i="20"/>
  <c r="DK1518" i="20"/>
  <c r="DM1517" i="20"/>
  <c r="AM1114" i="20"/>
  <c r="H1115" i="20" s="1"/>
  <c r="AM1113" i="20"/>
  <c r="H1114" i="20" s="1"/>
  <c r="AM1112" i="20"/>
  <c r="H1113" i="20" s="1"/>
  <c r="EJ998" i="20"/>
  <c r="G999" i="20"/>
  <c r="BX1539" i="20"/>
  <c r="FX1538" i="20" s="1"/>
  <c r="FX1442" i="20"/>
  <c r="AG1172" i="20" a="1"/>
  <c r="AR1584" i="20"/>
  <c r="X1584" i="20"/>
  <c r="AT1583" i="20"/>
  <c r="AR1582" i="20"/>
  <c r="W1584" i="20"/>
  <c r="AS1583" i="20"/>
  <c r="V1584" i="20"/>
  <c r="AR1583" i="20"/>
  <c r="X1583" i="20"/>
  <c r="W1583" i="20"/>
  <c r="V1583" i="20"/>
  <c r="X1582" i="20"/>
  <c r="W1582" i="20"/>
  <c r="AT1584" i="20"/>
  <c r="AT1582" i="20"/>
  <c r="V1582" i="20"/>
  <c r="AS1584" i="20"/>
  <c r="AS1582" i="20"/>
  <c r="AK1543" i="20"/>
  <c r="AK1544" i="20"/>
  <c r="AI1544" i="20"/>
  <c r="AI1542" i="20"/>
  <c r="AJ1544" i="20"/>
  <c r="AJ1543" i="20"/>
  <c r="AK1542" i="20"/>
  <c r="AI1543" i="20"/>
  <c r="AJ1542" i="20"/>
  <c r="G1024" i="20"/>
  <c r="EJ1023" i="20"/>
  <c r="AM1057" i="20" a="1"/>
  <c r="V1434" i="20"/>
  <c r="AS1433" i="20"/>
  <c r="AT1432" i="20"/>
  <c r="V1432" i="20"/>
  <c r="AR1433" i="20"/>
  <c r="X1433" i="20"/>
  <c r="AS1432" i="20"/>
  <c r="W1433" i="20"/>
  <c r="AR1432" i="20"/>
  <c r="V1433" i="20"/>
  <c r="AT1434" i="20"/>
  <c r="AS1434" i="20"/>
  <c r="AR1434" i="20"/>
  <c r="X1434" i="20"/>
  <c r="X1432" i="20"/>
  <c r="W1434" i="20"/>
  <c r="AT1433" i="20"/>
  <c r="W1432" i="20"/>
  <c r="AT1459" i="20"/>
  <c r="AT1458" i="20"/>
  <c r="AR1457" i="20"/>
  <c r="AS1459" i="20"/>
  <c r="AS1458" i="20"/>
  <c r="AR1459" i="20"/>
  <c r="X1459" i="20"/>
  <c r="AR1458" i="20"/>
  <c r="X1458" i="20"/>
  <c r="W1459" i="20"/>
  <c r="W1458" i="20"/>
  <c r="V1459" i="20"/>
  <c r="V1458" i="20"/>
  <c r="X1457" i="20"/>
  <c r="W1457" i="20"/>
  <c r="AT1457" i="20"/>
  <c r="V1457" i="20"/>
  <c r="AS1457" i="20"/>
  <c r="EK987" i="20"/>
  <c r="AK1574" i="20"/>
  <c r="AJ1574" i="20"/>
  <c r="AI1574" i="20"/>
  <c r="AK1573" i="20"/>
  <c r="AJ1573" i="20"/>
  <c r="AI1573" i="20"/>
  <c r="AK1572" i="20"/>
  <c r="AJ1572" i="20"/>
  <c r="AI1572" i="20"/>
  <c r="AE1573" i="20"/>
  <c r="AD1573" i="20"/>
  <c r="AD1574" i="20"/>
  <c r="AE1574" i="20"/>
  <c r="AE1572" i="20"/>
  <c r="AC1572" i="20"/>
  <c r="AD1572" i="20"/>
  <c r="AC1574" i="20"/>
  <c r="AC1573" i="20"/>
  <c r="AW1262" i="20" a="1"/>
  <c r="CU1588" i="20"/>
  <c r="DS1494" i="20"/>
  <c r="DR1494" i="20"/>
  <c r="DQ1493" i="20"/>
  <c r="DS1492" i="20"/>
  <c r="DR1492" i="20"/>
  <c r="DQ1494" i="20"/>
  <c r="DQ1492" i="20"/>
  <c r="EW1492" i="20"/>
  <c r="DS1493" i="20"/>
  <c r="DR1493" i="20"/>
  <c r="AG1152" i="20" a="1"/>
  <c r="AW1277" i="20" a="1"/>
  <c r="FO1265" i="20"/>
  <c r="FN1266" i="20"/>
  <c r="FM1265" i="20"/>
  <c r="FO1267" i="20"/>
  <c r="FN1267" i="20"/>
  <c r="FM1267" i="20"/>
  <c r="FN1265" i="20"/>
  <c r="FO1266" i="20"/>
  <c r="FM1266" i="20"/>
  <c r="AW1302" i="20" a="1"/>
  <c r="FT1277" i="20"/>
  <c r="FS1276" i="20"/>
  <c r="FS1275" i="20"/>
  <c r="FS1277" i="20"/>
  <c r="FU1276" i="20"/>
  <c r="FU1275" i="20"/>
  <c r="FU1277" i="20"/>
  <c r="FT1276" i="20"/>
  <c r="FT1275" i="20"/>
  <c r="AS1604" i="20"/>
  <c r="W1602" i="20"/>
  <c r="AR1604" i="20"/>
  <c r="X1604" i="20"/>
  <c r="AT1602" i="20"/>
  <c r="V1602" i="20"/>
  <c r="W1604" i="20"/>
  <c r="AT1603" i="20"/>
  <c r="AS1602" i="20"/>
  <c r="V1604" i="20"/>
  <c r="AS1603" i="20"/>
  <c r="AR1602" i="20"/>
  <c r="AR1603" i="20"/>
  <c r="X1603" i="20"/>
  <c r="W1603" i="20"/>
  <c r="V1603" i="20"/>
  <c r="AT1604" i="20"/>
  <c r="X1602" i="20"/>
  <c r="Z1399" i="20"/>
  <c r="Z1398" i="20"/>
  <c r="Z1397" i="20"/>
  <c r="AG1284" i="20"/>
  <c r="AG1283" i="20"/>
  <c r="AG1282" i="20"/>
  <c r="AW1307" i="20" a="1"/>
  <c r="BX1549" i="20"/>
  <c r="FX1548" i="20" s="1"/>
  <c r="FX1452" i="20"/>
  <c r="AE1583" i="20"/>
  <c r="AD1583" i="20"/>
  <c r="AD1584" i="20"/>
  <c r="AC1583" i="20"/>
  <c r="AE1584" i="20"/>
  <c r="AC1582" i="20"/>
  <c r="AD1582" i="20"/>
  <c r="AC1584" i="20"/>
  <c r="AE1582" i="20"/>
  <c r="AR1574" i="20"/>
  <c r="X1574" i="20"/>
  <c r="AT1573" i="20"/>
  <c r="AR1572" i="20"/>
  <c r="W1574" i="20"/>
  <c r="AS1573" i="20"/>
  <c r="V1574" i="20"/>
  <c r="AR1573" i="20"/>
  <c r="X1573" i="20"/>
  <c r="W1573" i="20"/>
  <c r="V1573" i="20"/>
  <c r="X1572" i="20"/>
  <c r="W1572" i="20"/>
  <c r="AT1574" i="20"/>
  <c r="AT1572" i="20"/>
  <c r="V1572" i="20"/>
  <c r="AS1574" i="20"/>
  <c r="AS1572" i="20"/>
  <c r="EK680" i="20"/>
  <c r="EK679" i="20"/>
  <c r="EK681" i="20"/>
  <c r="AW1229" i="20"/>
  <c r="AW1228" i="20"/>
  <c r="AW1227" i="20"/>
  <c r="G1014" i="20"/>
  <c r="FU1312" i="20"/>
  <c r="FU1310" i="20"/>
  <c r="FT1312" i="20"/>
  <c r="FU1311" i="20"/>
  <c r="FT1310" i="20"/>
  <c r="FS1312" i="20"/>
  <c r="FT1311" i="20"/>
  <c r="FS1310" i="20"/>
  <c r="FS1311" i="20"/>
  <c r="Q909" i="20"/>
  <c r="G910" i="20" s="1"/>
  <c r="Q908" i="20"/>
  <c r="Q907" i="20"/>
  <c r="Z1259" i="20"/>
  <c r="Z1258" i="20"/>
  <c r="Z1257" i="20"/>
  <c r="AJ1464" i="20"/>
  <c r="AI1464" i="20"/>
  <c r="AK1462" i="20"/>
  <c r="AK1463" i="20"/>
  <c r="AJ1462" i="20"/>
  <c r="AJ1463" i="20"/>
  <c r="AI1462" i="20"/>
  <c r="AI1463" i="20"/>
  <c r="AK1464" i="20"/>
  <c r="Z1382" i="20" a="1"/>
  <c r="H843" i="20"/>
  <c r="EJ842" i="20"/>
  <c r="AK1508" i="20"/>
  <c r="AK1507" i="20"/>
  <c r="AJ1508" i="20"/>
  <c r="AJ1507" i="20"/>
  <c r="AK1509" i="20"/>
  <c r="AI1508" i="20"/>
  <c r="AI1507" i="20"/>
  <c r="AJ1509" i="20"/>
  <c r="AI1509" i="20"/>
  <c r="BW1550" i="20"/>
  <c r="FB1549" i="20" s="1"/>
  <c r="FB1453" i="20"/>
  <c r="Z1347" i="20" a="1"/>
  <c r="Z1587" i="20" a="1"/>
  <c r="AT1503" i="20"/>
  <c r="AT1504" i="20"/>
  <c r="AS1503" i="20"/>
  <c r="AS1504" i="20"/>
  <c r="AR1503" i="20"/>
  <c r="X1503" i="20"/>
  <c r="AR1504" i="20"/>
  <c r="X1504" i="20"/>
  <c r="W1503" i="20"/>
  <c r="X1502" i="20"/>
  <c r="W1504" i="20"/>
  <c r="V1503" i="20"/>
  <c r="W1502" i="20"/>
  <c r="V1504" i="20"/>
  <c r="AT1502" i="20"/>
  <c r="V1502" i="20"/>
  <c r="AS1502" i="20"/>
  <c r="AR1502" i="20"/>
  <c r="AV1607" i="20" a="1"/>
  <c r="DR1580" i="20"/>
  <c r="DQ1578" i="20"/>
  <c r="DQ1580" i="20"/>
  <c r="DS1579" i="20"/>
  <c r="EW1578" i="20"/>
  <c r="DR1579" i="20"/>
  <c r="DQ1579" i="20"/>
  <c r="DS1580" i="20"/>
  <c r="DS1578" i="20"/>
  <c r="DR1578" i="20"/>
  <c r="AV1424" i="20"/>
  <c r="AV1423" i="20"/>
  <c r="AV1422" i="20"/>
  <c r="AV1612" i="20" a="1"/>
  <c r="CV1462" i="20"/>
  <c r="DL1367" i="20"/>
  <c r="EX1366" i="20"/>
  <c r="DL1366" i="20"/>
  <c r="DL1368" i="20"/>
  <c r="DK1366" i="20"/>
  <c r="DM1367" i="20"/>
  <c r="DK1367" i="20"/>
  <c r="DM1368" i="20"/>
  <c r="DM1366" i="20"/>
  <c r="DK1368" i="20"/>
  <c r="AG1064" i="20"/>
  <c r="AG1063" i="20"/>
  <c r="AG1062" i="20"/>
  <c r="EK724" i="20"/>
  <c r="EK726" i="20"/>
  <c r="EK725" i="20"/>
  <c r="Z1567" i="20" a="1"/>
  <c r="CV1618" i="20"/>
  <c r="DL1523" i="20"/>
  <c r="DM1524" i="20"/>
  <c r="EX1522" i="20"/>
  <c r="DK1523" i="20"/>
  <c r="DK1522" i="20"/>
  <c r="DL1522" i="20"/>
  <c r="DL1524" i="20"/>
  <c r="DK1524" i="20"/>
  <c r="DM1523" i="20"/>
  <c r="DM1522" i="20"/>
  <c r="AT1449" i="20"/>
  <c r="AS1449" i="20"/>
  <c r="AT1448" i="20"/>
  <c r="W1449" i="20"/>
  <c r="X1449" i="20"/>
  <c r="AR1448" i="20"/>
  <c r="AR1447" i="20"/>
  <c r="V1449" i="20"/>
  <c r="X1447" i="20"/>
  <c r="AR1449" i="20"/>
  <c r="X1448" i="20"/>
  <c r="W1447" i="20"/>
  <c r="W1448" i="20"/>
  <c r="AT1447" i="20"/>
  <c r="V1447" i="20"/>
  <c r="AS1448" i="20"/>
  <c r="V1448" i="20"/>
  <c r="AS1447" i="20"/>
  <c r="Z1497" i="20" a="1"/>
  <c r="FS1307" i="20"/>
  <c r="FS1306" i="20"/>
  <c r="FS1305" i="20"/>
  <c r="FU1307" i="20"/>
  <c r="FU1306" i="20"/>
  <c r="FU1305" i="20"/>
  <c r="FT1307" i="20"/>
  <c r="FT1306" i="20"/>
  <c r="FT1305" i="20"/>
  <c r="AK1503" i="20"/>
  <c r="AK1504" i="20"/>
  <c r="AJ1503" i="20"/>
  <c r="AK1502" i="20"/>
  <c r="AJ1504" i="20"/>
  <c r="AI1503" i="20"/>
  <c r="AJ1502" i="20"/>
  <c r="AI1504" i="20"/>
  <c r="AI1502" i="20"/>
  <c r="CU1472" i="20"/>
  <c r="DS1377" i="20"/>
  <c r="DR1377" i="20"/>
  <c r="DS1378" i="20"/>
  <c r="DQ1377" i="20"/>
  <c r="DS1376" i="20"/>
  <c r="DR1378" i="20"/>
  <c r="DR1376" i="20"/>
  <c r="DQ1378" i="20"/>
  <c r="DQ1376" i="20"/>
  <c r="EW1376" i="20"/>
  <c r="G953" i="20"/>
  <c r="EJ952" i="20"/>
  <c r="AE1509" i="20"/>
  <c r="AD1509" i="20"/>
  <c r="AD1508" i="20"/>
  <c r="AE1507" i="20"/>
  <c r="AC1507" i="20"/>
  <c r="AC1509" i="20"/>
  <c r="AD1507" i="20"/>
  <c r="AC1508" i="20"/>
  <c r="AE1508" i="20"/>
  <c r="EJ999" i="20"/>
  <c r="G1000" i="20"/>
  <c r="AV1352" i="20" a="1"/>
  <c r="AG1142" i="20"/>
  <c r="AG1144" i="20"/>
  <c r="AG1143" i="20"/>
  <c r="FO1310" i="20"/>
  <c r="FO1312" i="20"/>
  <c r="FO1311" i="20"/>
  <c r="FN1311" i="20"/>
  <c r="FN1310" i="20"/>
  <c r="FN1312" i="20"/>
  <c r="FM1312" i="20"/>
  <c r="FM1310" i="20"/>
  <c r="FM1311" i="20"/>
  <c r="AM1052" i="20" a="1"/>
  <c r="EJ1024" i="20"/>
  <c r="G1025" i="20"/>
  <c r="AG1327" i="20" a="1"/>
  <c r="AT1527" i="20"/>
  <c r="V1527" i="20"/>
  <c r="AS1527" i="20"/>
  <c r="AR1529" i="20"/>
  <c r="X1529" i="20"/>
  <c r="AR1528" i="20"/>
  <c r="X1528" i="20"/>
  <c r="W1529" i="20"/>
  <c r="W1528" i="20"/>
  <c r="V1529" i="20"/>
  <c r="V1528" i="20"/>
  <c r="X1527" i="20"/>
  <c r="AR1527" i="20"/>
  <c r="W1527" i="20"/>
  <c r="AT1529" i="20"/>
  <c r="AS1529" i="20"/>
  <c r="AT1528" i="20"/>
  <c r="AS1528" i="20"/>
  <c r="AS1554" i="20"/>
  <c r="V1553" i="20"/>
  <c r="AR1554" i="20"/>
  <c r="X1554" i="20"/>
  <c r="W1554" i="20"/>
  <c r="V1554" i="20"/>
  <c r="AT1553" i="20"/>
  <c r="W1552" i="20"/>
  <c r="AS1553" i="20"/>
  <c r="AT1552" i="20"/>
  <c r="V1552" i="20"/>
  <c r="AR1553" i="20"/>
  <c r="X1553" i="20"/>
  <c r="AS1552" i="20"/>
  <c r="X1552" i="20"/>
  <c r="AT1554" i="20"/>
  <c r="AR1552" i="20"/>
  <c r="W1553" i="20"/>
  <c r="EJ1022" i="20" l="1"/>
  <c r="AW1203" i="20"/>
  <c r="AW1249" i="20"/>
  <c r="Q1202" i="20"/>
  <c r="G1203" i="20" s="1"/>
  <c r="AW1222" i="20"/>
  <c r="EJ868" i="20"/>
  <c r="Q1102" i="20"/>
  <c r="G1103" i="20" s="1"/>
  <c r="AM962" i="20"/>
  <c r="H963" i="20" s="1"/>
  <c r="DV962" i="20" s="1"/>
  <c r="AM963" i="20"/>
  <c r="H964" i="20" s="1"/>
  <c r="DV963" i="20" s="1"/>
  <c r="Q1107" i="20"/>
  <c r="G1108" i="20" s="1"/>
  <c r="Q1108" i="20"/>
  <c r="AW1284" i="20"/>
  <c r="Q1087" i="20"/>
  <c r="G1088" i="20" s="1"/>
  <c r="AW1282" i="20"/>
  <c r="Q1089" i="20"/>
  <c r="Q1082" i="20"/>
  <c r="G1083" i="20" s="1"/>
  <c r="Q1083" i="20"/>
  <c r="AW1223" i="20"/>
  <c r="AW1427" i="20" a="1"/>
  <c r="EJ993" i="20"/>
  <c r="EK988" i="20"/>
  <c r="EJ872" i="20"/>
  <c r="EK873" i="20" s="1"/>
  <c r="EK989" i="20"/>
  <c r="AW1324" i="20"/>
  <c r="AG1147" i="20"/>
  <c r="AW1322" i="20"/>
  <c r="AM1322" i="20" s="1" a="1"/>
  <c r="AG1148" i="20"/>
  <c r="EJ1013" i="20"/>
  <c r="Q1207" i="20"/>
  <c r="G1208" i="20" s="1"/>
  <c r="AM1122" i="20" a="1"/>
  <c r="AG1352" i="20" a="1"/>
  <c r="AW1329" i="20"/>
  <c r="AW1328" i="20"/>
  <c r="AW1327" i="20"/>
  <c r="Q1112" i="20"/>
  <c r="G1113" i="20" s="1"/>
  <c r="Q1114" i="20"/>
  <c r="G1115" i="20" s="1"/>
  <c r="Q1113" i="20"/>
  <c r="G1114" i="20" s="1"/>
  <c r="Q959" i="20"/>
  <c r="G960" i="20" s="1"/>
  <c r="AW1377" i="20" a="1"/>
  <c r="AW1378" i="20" s="1"/>
  <c r="AG1377" i="20" a="1"/>
  <c r="AG1377" i="20" s="1"/>
  <c r="EJ1012" i="20"/>
  <c r="Q1093" i="20"/>
  <c r="G1094" i="20" s="1"/>
  <c r="Q958" i="20"/>
  <c r="G959" i="20" s="1"/>
  <c r="EJ933" i="20"/>
  <c r="AW1162" i="20"/>
  <c r="AV1473" i="20"/>
  <c r="Z1517" i="20"/>
  <c r="AG1517" i="20" s="1" a="1"/>
  <c r="AM1227" i="20" a="1"/>
  <c r="AM1229" i="20" s="1"/>
  <c r="H1230" i="20" s="1"/>
  <c r="AM1107" i="20" a="1"/>
  <c r="AV1472" i="20"/>
  <c r="EK1024" i="20"/>
  <c r="EK999" i="20"/>
  <c r="EJ1014" i="20"/>
  <c r="Q1094" i="20"/>
  <c r="AG1367" i="20" a="1"/>
  <c r="Z1364" i="20"/>
  <c r="AG1362" i="20" s="1" a="1"/>
  <c r="Q1142" i="20" a="1"/>
  <c r="AW1238" i="20"/>
  <c r="AW1237" i="20"/>
  <c r="AG1297" i="20" a="1"/>
  <c r="AG1299" i="20" s="1"/>
  <c r="EK979" i="20"/>
  <c r="EK868" i="20"/>
  <c r="AG1322" i="20"/>
  <c r="AG1323" i="20"/>
  <c r="AW1497" i="20" a="1"/>
  <c r="EK883" i="20"/>
  <c r="AG1422" i="20" a="1"/>
  <c r="AG1422" i="20" s="1"/>
  <c r="Z1607" i="20"/>
  <c r="Z1608" i="20"/>
  <c r="Q1177" i="20" a="1"/>
  <c r="Q1179" i="20" s="1"/>
  <c r="G1180" i="20" s="1"/>
  <c r="AM1084" i="20"/>
  <c r="H1085" i="20" s="1"/>
  <c r="AM1083" i="20"/>
  <c r="H1084" i="20" s="1"/>
  <c r="AM1082" i="20"/>
  <c r="H1083" i="20" s="1"/>
  <c r="Z1502" i="20" a="1"/>
  <c r="AG1162" i="20"/>
  <c r="AG1163" i="20"/>
  <c r="AG1242" i="20" a="1"/>
  <c r="EK923" i="20"/>
  <c r="Z1524" i="20"/>
  <c r="Z1522" i="20"/>
  <c r="AW1522" i="20" a="1"/>
  <c r="AW1524" i="20" s="1"/>
  <c r="AM1417" i="20" a="1"/>
  <c r="AM1419" i="20" s="1"/>
  <c r="H1420" i="20" s="1"/>
  <c r="AG1308" i="20"/>
  <c r="AM1077" i="20" a="1"/>
  <c r="AM1097" i="20" a="1"/>
  <c r="AM1162" i="20" a="1"/>
  <c r="AM1162" i="20" s="1"/>
  <c r="H1163" i="20" s="1"/>
  <c r="AG1267" i="20" a="1"/>
  <c r="Z1507" i="20" a="1"/>
  <c r="AM1272" i="20" a="1"/>
  <c r="AM1272" i="20" s="1"/>
  <c r="H1273" i="20" s="1"/>
  <c r="AW1242" i="20" a="1"/>
  <c r="AW1244" i="20" s="1"/>
  <c r="Q1097" i="20" a="1"/>
  <c r="Q1097" i="20" s="1"/>
  <c r="G1098" i="20" s="1"/>
  <c r="AM1142" i="20" a="1"/>
  <c r="AM1143" i="20" s="1"/>
  <c r="H1144" i="20" s="1"/>
  <c r="AG1252" i="20" a="1"/>
  <c r="AM1182" i="20" a="1"/>
  <c r="AM1182" i="20" s="1"/>
  <c r="H1183" i="20" s="1"/>
  <c r="Q1052" i="20" a="1"/>
  <c r="Q1272" i="20" a="1"/>
  <c r="Q1274" i="20" s="1"/>
  <c r="G1275" i="20" s="1"/>
  <c r="AG1309" i="20"/>
  <c r="AV1502" i="20" a="1"/>
  <c r="AV1502" i="20" s="1"/>
  <c r="AW1257" i="20" a="1"/>
  <c r="AW1259" i="20" s="1"/>
  <c r="Q1147" i="20" a="1"/>
  <c r="AW1267" i="20" a="1"/>
  <c r="AW1407" i="20" a="1"/>
  <c r="AW1408" i="20" s="1"/>
  <c r="AM1217" i="20" a="1"/>
  <c r="AM1217" i="20" s="1"/>
  <c r="H1218" i="20" s="1"/>
  <c r="AG1342" i="20" a="1"/>
  <c r="AG1342" i="20" s="1"/>
  <c r="AM1232" i="20" a="1"/>
  <c r="AM1234" i="20" s="1"/>
  <c r="H1235" i="20" s="1"/>
  <c r="AV1552" i="20" a="1"/>
  <c r="AV1554" i="20" s="1"/>
  <c r="AW1362" i="20" a="1"/>
  <c r="AW1364" i="20" s="1"/>
  <c r="AG1357" i="20" a="1"/>
  <c r="AG1357" i="20" s="1"/>
  <c r="AG1402" i="20" a="1"/>
  <c r="AM1207" i="20" a="1"/>
  <c r="AM1209" i="20" s="1"/>
  <c r="H1210" i="20" s="1"/>
  <c r="AG1397" i="20" a="1"/>
  <c r="AW1367" i="20" a="1"/>
  <c r="AW1369" i="20" s="1"/>
  <c r="AW1287" i="20" a="1"/>
  <c r="AW1287" i="20" s="1"/>
  <c r="Z1572" i="20" a="1"/>
  <c r="AW1252" i="20" a="1"/>
  <c r="AW1253" i="20" s="1"/>
  <c r="AM1282" i="20" a="1"/>
  <c r="AV1457" i="20" a="1"/>
  <c r="AV1459" i="20" s="1"/>
  <c r="AV1477" i="20" a="1"/>
  <c r="AV1479" i="20" s="1"/>
  <c r="Q1122" i="20" a="1"/>
  <c r="Q1124" i="20" s="1"/>
  <c r="AM1247" i="20" a="1"/>
  <c r="AM1248" i="20" s="1"/>
  <c r="H1249" i="20" s="1"/>
  <c r="FU1378" i="20"/>
  <c r="FT1378" i="20"/>
  <c r="FU1377" i="20"/>
  <c r="FU1376" i="20"/>
  <c r="FS1378" i="20"/>
  <c r="FT1377" i="20"/>
  <c r="FT1376" i="20"/>
  <c r="FS1377" i="20"/>
  <c r="FS1376" i="20"/>
  <c r="Z1499" i="20"/>
  <c r="Z1498" i="20"/>
  <c r="Z1497" i="20"/>
  <c r="Z1349" i="20"/>
  <c r="Z1348" i="20"/>
  <c r="Z1347" i="20"/>
  <c r="Z1383" i="20"/>
  <c r="Z1382" i="20"/>
  <c r="Z1384" i="20"/>
  <c r="AM1059" i="20"/>
  <c r="H1060" i="20" s="1"/>
  <c r="DV1059" i="20" s="1"/>
  <c r="AM1058" i="20"/>
  <c r="H1059" i="20" s="1"/>
  <c r="DV1058" i="20" s="1"/>
  <c r="AM1057" i="20"/>
  <c r="H1058" i="20" s="1"/>
  <c r="EK1023" i="20"/>
  <c r="Q1009" i="20"/>
  <c r="Q1008" i="20"/>
  <c r="Q1007" i="20"/>
  <c r="FU1368" i="20"/>
  <c r="FT1368" i="20"/>
  <c r="FU1367" i="20"/>
  <c r="FU1366" i="20"/>
  <c r="FS1368" i="20"/>
  <c r="FT1367" i="20"/>
  <c r="FT1366" i="20"/>
  <c r="FS1367" i="20"/>
  <c r="FS1366" i="20"/>
  <c r="AW1297" i="20" a="1"/>
  <c r="AV1487" i="20" a="1"/>
  <c r="EK812" i="20"/>
  <c r="EK810" i="20"/>
  <c r="EK811" i="20"/>
  <c r="EJ962" i="20"/>
  <c r="G963" i="20"/>
  <c r="EK897" i="20"/>
  <c r="EK896" i="20"/>
  <c r="FO1393" i="20"/>
  <c r="FO1391" i="20"/>
  <c r="FN1391" i="20"/>
  <c r="FM1391" i="20"/>
  <c r="FM1393" i="20"/>
  <c r="FN1392" i="20"/>
  <c r="FN1393" i="20"/>
  <c r="FO1392" i="20"/>
  <c r="FM1392" i="20"/>
  <c r="DM1574" i="20"/>
  <c r="DL1574" i="20"/>
  <c r="DM1573" i="20"/>
  <c r="DM1575" i="20"/>
  <c r="DL1573" i="20"/>
  <c r="DK1573" i="20"/>
  <c r="EX1573" i="20"/>
  <c r="DK1574" i="20"/>
  <c r="DK1575" i="20"/>
  <c r="DL1575" i="20"/>
  <c r="AV1557" i="20"/>
  <c r="AV1559" i="20"/>
  <c r="AV1558" i="20"/>
  <c r="AV1537" i="20" a="1"/>
  <c r="DS1628" i="20"/>
  <c r="DR1628" i="20"/>
  <c r="DQ1628" i="20"/>
  <c r="DS1629" i="20"/>
  <c r="EW1628" i="20"/>
  <c r="DS1630" i="20"/>
  <c r="DR1629" i="20"/>
  <c r="DR1630" i="20"/>
  <c r="DQ1629" i="20"/>
  <c r="DQ1630" i="20"/>
  <c r="G969" i="20"/>
  <c r="EJ968" i="20"/>
  <c r="DS1583" i="20"/>
  <c r="DS1585" i="20"/>
  <c r="DR1583" i="20"/>
  <c r="DR1585" i="20"/>
  <c r="DQ1583" i="20"/>
  <c r="DQ1585" i="20"/>
  <c r="DS1584" i="20"/>
  <c r="EW1583" i="20"/>
  <c r="DR1584" i="20"/>
  <c r="DQ1584" i="20"/>
  <c r="Z1462" i="20"/>
  <c r="Z1464" i="20"/>
  <c r="Z1463" i="20"/>
  <c r="FT1459" i="20"/>
  <c r="FT1457" i="20"/>
  <c r="FS1459" i="20"/>
  <c r="FS1457" i="20"/>
  <c r="FU1458" i="20"/>
  <c r="FT1458" i="20"/>
  <c r="FS1458" i="20"/>
  <c r="FU1459" i="20"/>
  <c r="FU1457" i="20"/>
  <c r="DL1609" i="20"/>
  <c r="DK1608" i="20"/>
  <c r="EX1608" i="20"/>
  <c r="DM1609" i="20"/>
  <c r="DM1608" i="20"/>
  <c r="DL1608" i="20"/>
  <c r="DL1610" i="20"/>
  <c r="DM1610" i="20"/>
  <c r="DK1609" i="20"/>
  <c r="DK1610" i="20"/>
  <c r="AV1389" i="20"/>
  <c r="AV1388" i="20"/>
  <c r="AV1387" i="20"/>
  <c r="CV1588" i="20"/>
  <c r="DM1492" i="20"/>
  <c r="DL1493" i="20"/>
  <c r="DL1492" i="20"/>
  <c r="EX1492" i="20"/>
  <c r="DK1493" i="20"/>
  <c r="DM1494" i="20"/>
  <c r="DL1494" i="20"/>
  <c r="DK1492" i="20"/>
  <c r="DM1493" i="20"/>
  <c r="DK1494" i="20"/>
  <c r="CU1593" i="20"/>
  <c r="EW1497" i="20"/>
  <c r="DS1498" i="20"/>
  <c r="DR1498" i="20"/>
  <c r="DQ1498" i="20"/>
  <c r="DS1499" i="20"/>
  <c r="DS1497" i="20"/>
  <c r="DR1499" i="20"/>
  <c r="DR1497" i="20"/>
  <c r="DQ1499" i="20"/>
  <c r="DQ1497" i="20"/>
  <c r="Q1184" i="20"/>
  <c r="Q1183" i="20"/>
  <c r="G1184" i="20" s="1"/>
  <c r="Q1182" i="20"/>
  <c r="G1183" i="20" s="1"/>
  <c r="EK882" i="20"/>
  <c r="EK881" i="20"/>
  <c r="FT1444" i="20"/>
  <c r="FS1443" i="20"/>
  <c r="FT1442" i="20"/>
  <c r="FS1444" i="20"/>
  <c r="FS1442" i="20"/>
  <c r="FU1443" i="20"/>
  <c r="FU1444" i="20"/>
  <c r="FT1443" i="20"/>
  <c r="FU1442" i="20"/>
  <c r="CV1593" i="20"/>
  <c r="DM1499" i="20"/>
  <c r="DL1497" i="20"/>
  <c r="EX1497" i="20"/>
  <c r="DM1498" i="20"/>
  <c r="DK1497" i="20"/>
  <c r="DK1499" i="20"/>
  <c r="DL1498" i="20"/>
  <c r="DL1499" i="20"/>
  <c r="DK1498" i="20"/>
  <c r="DM1497" i="20"/>
  <c r="Q1079" i="20"/>
  <c r="Q1078" i="20"/>
  <c r="Q1077" i="20"/>
  <c r="G1078" i="20" s="1"/>
  <c r="EK817" i="20"/>
  <c r="EK815" i="20"/>
  <c r="EK816" i="20"/>
  <c r="FT1453" i="20"/>
  <c r="FS1453" i="20"/>
  <c r="FU1454" i="20"/>
  <c r="FU1452" i="20"/>
  <c r="FT1454" i="20"/>
  <c r="FT1452" i="20"/>
  <c r="FS1454" i="20"/>
  <c r="FS1452" i="20"/>
  <c r="FU1453" i="20"/>
  <c r="Q1144" i="20"/>
  <c r="Q1143" i="20"/>
  <c r="Q1142" i="20"/>
  <c r="G1143" i="20" s="1"/>
  <c r="Q1282" i="20" a="1"/>
  <c r="AV1582" i="20" a="1"/>
  <c r="EX1613" i="20"/>
  <c r="DM1613" i="20"/>
  <c r="DK1613" i="20"/>
  <c r="DM1614" i="20"/>
  <c r="DL1614" i="20"/>
  <c r="DL1615" i="20"/>
  <c r="DK1614" i="20"/>
  <c r="DK1615" i="20"/>
  <c r="DM1615" i="20"/>
  <c r="DL1613" i="20"/>
  <c r="FU1524" i="20"/>
  <c r="FS1523" i="20"/>
  <c r="FT1522" i="20"/>
  <c r="FS1522" i="20"/>
  <c r="FT1524" i="20"/>
  <c r="FS1524" i="20"/>
  <c r="FU1523" i="20"/>
  <c r="FT1523" i="20"/>
  <c r="FU1522" i="20"/>
  <c r="Z1494" i="20"/>
  <c r="Z1493" i="20"/>
  <c r="Z1492" i="20"/>
  <c r="AV1477" i="20"/>
  <c r="EK997" i="20"/>
  <c r="AV1349" i="20"/>
  <c r="AV1348" i="20"/>
  <c r="AV1347" i="20"/>
  <c r="AV1414" i="20"/>
  <c r="AV1413" i="20"/>
  <c r="AV1412" i="20"/>
  <c r="G964" i="20"/>
  <c r="EJ963" i="20"/>
  <c r="G1205" i="20"/>
  <c r="AG1157" i="20"/>
  <c r="AG1159" i="20"/>
  <c r="AG1158" i="20"/>
  <c r="EK777" i="20"/>
  <c r="EK775" i="20"/>
  <c r="EK776" i="20"/>
  <c r="AM974" i="20"/>
  <c r="H975" i="20" s="1"/>
  <c r="AM973" i="20"/>
  <c r="H974" i="20" s="1"/>
  <c r="AM972" i="20"/>
  <c r="H973" i="20" s="1"/>
  <c r="Z1482" i="20" a="1"/>
  <c r="Z1532" i="20" a="1"/>
  <c r="FN1361" i="20"/>
  <c r="FN1362" i="20"/>
  <c r="FM1361" i="20"/>
  <c r="FO1361" i="20"/>
  <c r="FN1363" i="20"/>
  <c r="FO1362" i="20"/>
  <c r="FO1363" i="20"/>
  <c r="FM1362" i="20"/>
  <c r="FM1363" i="20"/>
  <c r="AG1354" i="20"/>
  <c r="AG1353" i="20"/>
  <c r="AG1352" i="20"/>
  <c r="EK867" i="20"/>
  <c r="EK866" i="20"/>
  <c r="AG1359" i="20"/>
  <c r="AG1358" i="20"/>
  <c r="G970" i="20"/>
  <c r="EJ969" i="20"/>
  <c r="F123" i="20"/>
  <c r="AY173" i="20"/>
  <c r="BA173" i="20"/>
  <c r="AZ173" i="20"/>
  <c r="AG1367" i="20"/>
  <c r="AG1369" i="20"/>
  <c r="AG1368" i="20"/>
  <c r="G1215" i="20"/>
  <c r="EJ1214" i="20"/>
  <c r="AW1288" i="20"/>
  <c r="AV1437" i="20" a="1"/>
  <c r="EK837" i="20"/>
  <c r="EK835" i="20"/>
  <c r="EK836" i="20"/>
  <c r="AG1262" i="20"/>
  <c r="AG1264" i="20"/>
  <c r="AG1263" i="20"/>
  <c r="EJ982" i="20"/>
  <c r="G983" i="20"/>
  <c r="AM1034" i="20"/>
  <c r="AM1033" i="20"/>
  <c r="AM1032" i="20"/>
  <c r="AW1567" i="20" a="1"/>
  <c r="AV1453" i="20"/>
  <c r="AV1452" i="20"/>
  <c r="AV1454" i="20"/>
  <c r="G1170" i="20"/>
  <c r="FO1474" i="20"/>
  <c r="FO1473" i="20"/>
  <c r="FM1472" i="20"/>
  <c r="FO1472" i="20"/>
  <c r="FN1474" i="20"/>
  <c r="FM1473" i="20"/>
  <c r="FN1473" i="20"/>
  <c r="FN1472" i="20"/>
  <c r="FM1474" i="20"/>
  <c r="G1109" i="20"/>
  <c r="EK978" i="20"/>
  <c r="AV1344" i="20"/>
  <c r="AV1343" i="20"/>
  <c r="AV1342" i="20"/>
  <c r="FO1373" i="20"/>
  <c r="FN1372" i="20"/>
  <c r="FM1371" i="20"/>
  <c r="FM1373" i="20"/>
  <c r="FM1372" i="20"/>
  <c r="FN1373" i="20"/>
  <c r="FO1372" i="20"/>
  <c r="FO1371" i="20"/>
  <c r="FN1371" i="20"/>
  <c r="AV1564" i="20"/>
  <c r="AV1563" i="20"/>
  <c r="AV1562" i="20"/>
  <c r="AV1542" i="20" a="1"/>
  <c r="AM959" i="20"/>
  <c r="H960" i="20" s="1"/>
  <c r="AM958" i="20"/>
  <c r="AM957" i="20"/>
  <c r="Q1059" i="20"/>
  <c r="Q1058" i="20"/>
  <c r="Q1057" i="20"/>
  <c r="G1058" i="20" s="1"/>
  <c r="G1089" i="20"/>
  <c r="EJ1088" i="20"/>
  <c r="Z1527" i="20" a="1"/>
  <c r="AV1354" i="20"/>
  <c r="AV1353" i="20"/>
  <c r="AV1352" i="20"/>
  <c r="CU1568" i="20"/>
  <c r="DQ1473" i="20"/>
  <c r="DS1474" i="20"/>
  <c r="DR1474" i="20"/>
  <c r="DS1472" i="20"/>
  <c r="DQ1474" i="20"/>
  <c r="DR1472" i="20"/>
  <c r="DQ1472" i="20"/>
  <c r="EW1472" i="20"/>
  <c r="DS1473" i="20"/>
  <c r="DR1473" i="20"/>
  <c r="FM1522" i="20"/>
  <c r="FN1523" i="20"/>
  <c r="FO1522" i="20"/>
  <c r="FN1522" i="20"/>
  <c r="FM1524" i="20"/>
  <c r="FO1523" i="20"/>
  <c r="FM1523" i="20"/>
  <c r="FO1524" i="20"/>
  <c r="FN1524" i="20"/>
  <c r="Q1062" i="20" a="1"/>
  <c r="AG1257" i="20" a="1"/>
  <c r="FU1494" i="20"/>
  <c r="FT1494" i="20"/>
  <c r="FS1494" i="20"/>
  <c r="FU1493" i="20"/>
  <c r="FT1493" i="20"/>
  <c r="FS1493" i="20"/>
  <c r="FU1492" i="20"/>
  <c r="FT1492" i="20"/>
  <c r="FS1492" i="20"/>
  <c r="DQ1589" i="20"/>
  <c r="DS1590" i="20"/>
  <c r="DQ1590" i="20"/>
  <c r="DS1588" i="20"/>
  <c r="EW1588" i="20"/>
  <c r="DR1588" i="20"/>
  <c r="DQ1588" i="20"/>
  <c r="DS1589" i="20"/>
  <c r="DR1590" i="20"/>
  <c r="DR1589" i="20"/>
  <c r="AW1332" i="20" a="1"/>
  <c r="AV1519" i="20"/>
  <c r="AV1518" i="20"/>
  <c r="AV1517" i="20"/>
  <c r="CU1598" i="20"/>
  <c r="DS1502" i="20"/>
  <c r="DR1502" i="20"/>
  <c r="DS1503" i="20"/>
  <c r="DQ1502" i="20"/>
  <c r="DS1504" i="20"/>
  <c r="DR1503" i="20"/>
  <c r="EW1502" i="20"/>
  <c r="DR1504" i="20"/>
  <c r="DQ1503" i="20"/>
  <c r="DQ1504" i="20"/>
  <c r="Z1454" i="20"/>
  <c r="Z1453" i="20"/>
  <c r="Z1452" i="20"/>
  <c r="Q1227" i="20" a="1"/>
  <c r="FN1448" i="20"/>
  <c r="FN1449" i="20"/>
  <c r="FO1447" i="20"/>
  <c r="FN1447" i="20"/>
  <c r="FM1447" i="20"/>
  <c r="FM1448" i="20"/>
  <c r="FO1448" i="20"/>
  <c r="FM1449" i="20"/>
  <c r="FO1449" i="20"/>
  <c r="AM1079" i="20"/>
  <c r="H1080" i="20" s="1"/>
  <c r="AM1078" i="20"/>
  <c r="H1079" i="20" s="1"/>
  <c r="AM1077" i="20"/>
  <c r="H1078" i="20" s="1"/>
  <c r="G965" i="20"/>
  <c r="EJ964" i="20"/>
  <c r="Q1149" i="20"/>
  <c r="Q1148" i="20"/>
  <c r="Q1147" i="20"/>
  <c r="G1148" i="20" s="1"/>
  <c r="AW1154" i="20"/>
  <c r="AW1153" i="20"/>
  <c r="AW1152" i="20"/>
  <c r="DR1608" i="20"/>
  <c r="DS1610" i="20"/>
  <c r="DQ1608" i="20"/>
  <c r="DR1610" i="20"/>
  <c r="EW1608" i="20"/>
  <c r="DQ1610" i="20"/>
  <c r="DS1609" i="20"/>
  <c r="DR1609" i="20"/>
  <c r="DQ1609" i="20"/>
  <c r="DS1608" i="20"/>
  <c r="Z1594" i="20"/>
  <c r="Z1593" i="20"/>
  <c r="Z1592" i="20"/>
  <c r="Z1414" i="20"/>
  <c r="Z1413" i="20"/>
  <c r="Z1412" i="20"/>
  <c r="CV1553" i="20"/>
  <c r="DM1459" i="20"/>
  <c r="DM1458" i="20"/>
  <c r="DL1457" i="20"/>
  <c r="EX1457" i="20"/>
  <c r="DK1457" i="20"/>
  <c r="DK1458" i="20"/>
  <c r="DK1459" i="20"/>
  <c r="DM1457" i="20"/>
  <c r="DL1459" i="20"/>
  <c r="DL1458" i="20"/>
  <c r="EJ1017" i="20"/>
  <c r="G1018" i="20"/>
  <c r="H913" i="20"/>
  <c r="EJ912" i="20"/>
  <c r="FU1489" i="20"/>
  <c r="FU1488" i="20"/>
  <c r="FT1489" i="20"/>
  <c r="FT1488" i="20"/>
  <c r="FS1489" i="20"/>
  <c r="FS1488" i="20"/>
  <c r="FU1487" i="20"/>
  <c r="FT1487" i="20"/>
  <c r="FS1487" i="20"/>
  <c r="Z1442" i="20" a="1"/>
  <c r="G984" i="20"/>
  <c r="EJ983" i="20"/>
  <c r="EJ1002" i="20"/>
  <c r="G1003" i="20"/>
  <c r="Q1134" i="20"/>
  <c r="Q1133" i="20"/>
  <c r="Q1132" i="20"/>
  <c r="G1133" i="20" s="1"/>
  <c r="G1110" i="20"/>
  <c r="FU1403" i="20"/>
  <c r="FU1402" i="20"/>
  <c r="FT1402" i="20"/>
  <c r="FU1401" i="20"/>
  <c r="FS1402" i="20"/>
  <c r="FT1401" i="20"/>
  <c r="FT1403" i="20"/>
  <c r="FS1401" i="20"/>
  <c r="FS1403" i="20"/>
  <c r="G1104" i="20"/>
  <c r="G918" i="20"/>
  <c r="EJ917" i="20"/>
  <c r="FU1373" i="20"/>
  <c r="FT1373" i="20"/>
  <c r="FU1372" i="20"/>
  <c r="FU1371" i="20"/>
  <c r="FS1373" i="20"/>
  <c r="FT1372" i="20"/>
  <c r="FT1371" i="20"/>
  <c r="FS1372" i="20"/>
  <c r="FS1371" i="20"/>
  <c r="G938" i="20"/>
  <c r="EJ937" i="20"/>
  <c r="FO1438" i="20"/>
  <c r="FM1436" i="20"/>
  <c r="FN1436" i="20"/>
  <c r="FM1437" i="20"/>
  <c r="FN1437" i="20"/>
  <c r="FO1437" i="20"/>
  <c r="FM1438" i="20"/>
  <c r="FO1436" i="20"/>
  <c r="FN1438" i="20"/>
  <c r="DS1538" i="20"/>
  <c r="DR1538" i="20"/>
  <c r="EW1538" i="20"/>
  <c r="DQ1538" i="20"/>
  <c r="DR1540" i="20"/>
  <c r="DS1539" i="20"/>
  <c r="DQ1540" i="20"/>
  <c r="DR1539" i="20"/>
  <c r="DQ1539" i="20"/>
  <c r="DS1540" i="20"/>
  <c r="EK953" i="20"/>
  <c r="FU1449" i="20"/>
  <c r="FT1449" i="20"/>
  <c r="FS1449" i="20"/>
  <c r="FT1448" i="20"/>
  <c r="FS1447" i="20"/>
  <c r="FU1448" i="20"/>
  <c r="FS1448" i="20"/>
  <c r="FU1447" i="20"/>
  <c r="FT1447" i="20"/>
  <c r="Z1597" i="20" a="1"/>
  <c r="AW1192" i="20"/>
  <c r="AW1194" i="20"/>
  <c r="AW1193" i="20"/>
  <c r="G1090" i="20"/>
  <c r="EJ1089" i="20"/>
  <c r="DQ1549" i="20"/>
  <c r="DQ1548" i="20"/>
  <c r="DS1550" i="20"/>
  <c r="EW1548" i="20"/>
  <c r="DR1550" i="20"/>
  <c r="DS1549" i="20"/>
  <c r="DS1548" i="20"/>
  <c r="DQ1550" i="20"/>
  <c r="DR1549" i="20"/>
  <c r="DR1548" i="20"/>
  <c r="AM1054" i="20"/>
  <c r="H1055" i="20" s="1"/>
  <c r="AM1053" i="20"/>
  <c r="H1054" i="20" s="1"/>
  <c r="AM1052" i="20"/>
  <c r="H1053" i="20" s="1"/>
  <c r="Z1503" i="20"/>
  <c r="Z1502" i="20"/>
  <c r="Z1504" i="20"/>
  <c r="Z1589" i="20"/>
  <c r="Z1588" i="20"/>
  <c r="Z1587" i="20"/>
  <c r="AM1227" i="20"/>
  <c r="H1228" i="20" s="1"/>
  <c r="Z1574" i="20"/>
  <c r="Z1573" i="20"/>
  <c r="Z1572" i="20"/>
  <c r="Z1602" i="20" a="1"/>
  <c r="AW1264" i="20"/>
  <c r="AW1263" i="20"/>
  <c r="AW1262" i="20"/>
  <c r="AV1457" i="20"/>
  <c r="EK998" i="20"/>
  <c r="FT1517" i="20"/>
  <c r="FS1517" i="20"/>
  <c r="FU1519" i="20"/>
  <c r="FT1519" i="20"/>
  <c r="FU1518" i="20"/>
  <c r="FS1519" i="20"/>
  <c r="FT1518" i="20"/>
  <c r="FS1518" i="20"/>
  <c r="FU1517" i="20"/>
  <c r="AM1104" i="20"/>
  <c r="H1105" i="20" s="1"/>
  <c r="AM1103" i="20"/>
  <c r="H1104" i="20" s="1"/>
  <c r="AM1102" i="20"/>
  <c r="H1103" i="20" s="1"/>
  <c r="AG1304" i="20"/>
  <c r="AG1303" i="20"/>
  <c r="AG1302" i="20"/>
  <c r="Z1507" i="20"/>
  <c r="Z1509" i="20"/>
  <c r="Z1508" i="20"/>
  <c r="EK942" i="20"/>
  <c r="EK941" i="20"/>
  <c r="AG1269" i="20"/>
  <c r="AG1268" i="20"/>
  <c r="AG1267" i="20"/>
  <c r="AM1167" i="20" a="1"/>
  <c r="AM1099" i="20"/>
  <c r="H1100" i="20" s="1"/>
  <c r="AM1098" i="20"/>
  <c r="H1099" i="20" s="1"/>
  <c r="AM1097" i="20"/>
  <c r="H1098" i="20" s="1"/>
  <c r="AG1217" i="20"/>
  <c r="AG1219" i="20"/>
  <c r="AG1218" i="20"/>
  <c r="G863" i="20"/>
  <c r="EJ862" i="20"/>
  <c r="AM1124" i="20"/>
  <c r="H1125" i="20" s="1"/>
  <c r="AM1123" i="20"/>
  <c r="H1124" i="20" s="1"/>
  <c r="AM1122" i="20"/>
  <c r="H1123" i="20" s="1"/>
  <c r="Z1469" i="20"/>
  <c r="Z1468" i="20"/>
  <c r="Z1467" i="20"/>
  <c r="Z1564" i="20"/>
  <c r="Z1563" i="20"/>
  <c r="Z1562" i="20"/>
  <c r="FN1346" i="20"/>
  <c r="FM1346" i="20"/>
  <c r="FO1346" i="20"/>
  <c r="FO1348" i="20"/>
  <c r="FM1348" i="20"/>
  <c r="FN1347" i="20"/>
  <c r="FO1347" i="20"/>
  <c r="FN1348" i="20"/>
  <c r="FM1347" i="20"/>
  <c r="Z1614" i="20"/>
  <c r="Z1613" i="20"/>
  <c r="Z1612" i="20"/>
  <c r="EX1623" i="20"/>
  <c r="DM1625" i="20"/>
  <c r="DM1623" i="20"/>
  <c r="DL1623" i="20"/>
  <c r="DK1623" i="20"/>
  <c r="DK1625" i="20"/>
  <c r="DL1624" i="20"/>
  <c r="DM1624" i="20"/>
  <c r="DK1624" i="20"/>
  <c r="DL1625" i="20"/>
  <c r="AM1074" i="20"/>
  <c r="AM1073" i="20"/>
  <c r="AM1072" i="20"/>
  <c r="H1073" i="20" s="1"/>
  <c r="AM1183" i="20"/>
  <c r="H1184" i="20" s="1"/>
  <c r="AV1482" i="20" a="1"/>
  <c r="Z1339" i="20"/>
  <c r="Z1338" i="20"/>
  <c r="Z1337" i="20"/>
  <c r="E118" i="20"/>
  <c r="BB172" i="20"/>
  <c r="J113" i="20"/>
  <c r="BE172" i="20" s="1"/>
  <c r="BD172" i="20"/>
  <c r="BC172" i="20"/>
  <c r="EJ1018" i="20"/>
  <c r="G1019" i="20"/>
  <c r="H914" i="20"/>
  <c r="EJ913" i="20"/>
  <c r="AW1268" i="20"/>
  <c r="AW1267" i="20"/>
  <c r="AW1269" i="20"/>
  <c r="EJ994" i="20"/>
  <c r="G985" i="20"/>
  <c r="EJ984" i="20"/>
  <c r="DQ1555" i="20"/>
  <c r="DS1554" i="20"/>
  <c r="DS1553" i="20"/>
  <c r="DR1554" i="20"/>
  <c r="DR1553" i="20"/>
  <c r="DQ1554" i="20"/>
  <c r="DQ1553" i="20"/>
  <c r="DS1555" i="20"/>
  <c r="EW1553" i="20"/>
  <c r="DR1555" i="20"/>
  <c r="FO1513" i="20"/>
  <c r="FN1513" i="20"/>
  <c r="FM1513" i="20"/>
  <c r="FM1512" i="20"/>
  <c r="FN1514" i="20"/>
  <c r="FO1512" i="20"/>
  <c r="FM1514" i="20"/>
  <c r="FN1512" i="20"/>
  <c r="FO1514" i="20"/>
  <c r="Z1559" i="20"/>
  <c r="Z1558" i="20"/>
  <c r="Z1557" i="20"/>
  <c r="G1210" i="20"/>
  <c r="G1004" i="20"/>
  <c r="EJ1003" i="20"/>
  <c r="FO1406" i="20"/>
  <c r="FO1408" i="20"/>
  <c r="FM1406" i="20"/>
  <c r="FN1408" i="20"/>
  <c r="FN1406" i="20"/>
  <c r="FM1408" i="20"/>
  <c r="FO1407" i="20"/>
  <c r="FN1407" i="20"/>
  <c r="FM1407" i="20"/>
  <c r="AW1254" i="20"/>
  <c r="G1105" i="20"/>
  <c r="G919" i="20"/>
  <c r="EJ918" i="20"/>
  <c r="CU1563" i="20"/>
  <c r="DR1469" i="20"/>
  <c r="DS1467" i="20"/>
  <c r="DQ1469" i="20"/>
  <c r="DR1467" i="20"/>
  <c r="DQ1467" i="20"/>
  <c r="EW1467" i="20"/>
  <c r="DS1468" i="20"/>
  <c r="DR1468" i="20"/>
  <c r="DQ1468" i="20"/>
  <c r="DS1469" i="20"/>
  <c r="EJ938" i="20"/>
  <c r="G939" i="20"/>
  <c r="CU1623" i="20"/>
  <c r="DR1529" i="20"/>
  <c r="DR1528" i="20"/>
  <c r="DQ1527" i="20"/>
  <c r="DQ1529" i="20"/>
  <c r="DQ1528" i="20"/>
  <c r="EW1527" i="20"/>
  <c r="DS1529" i="20"/>
  <c r="DS1527" i="20"/>
  <c r="DS1528" i="20"/>
  <c r="DR1527" i="20"/>
  <c r="Z1542" i="20" a="1"/>
  <c r="DR1544" i="20"/>
  <c r="DS1545" i="20"/>
  <c r="DQ1544" i="20"/>
  <c r="DR1543" i="20"/>
  <c r="DR1545" i="20"/>
  <c r="EW1543" i="20"/>
  <c r="DQ1543" i="20"/>
  <c r="DQ1545" i="20"/>
  <c r="DS1544" i="20"/>
  <c r="DS1543" i="20"/>
  <c r="AM1119" i="20"/>
  <c r="H1120" i="20" s="1"/>
  <c r="AM1118" i="20"/>
  <c r="H1119" i="20" s="1"/>
  <c r="AM1117" i="20"/>
  <c r="H1118" i="20" s="1"/>
  <c r="AM1284" i="20"/>
  <c r="H1285" i="20" s="1"/>
  <c r="AM1283" i="20"/>
  <c r="H1284" i="20" s="1"/>
  <c r="AM1282" i="20"/>
  <c r="H1283" i="20" s="1"/>
  <c r="AG1329" i="20"/>
  <c r="AG1328" i="20"/>
  <c r="AG1327" i="20"/>
  <c r="Z1447" i="20" a="1"/>
  <c r="AV1447" i="20" a="1"/>
  <c r="AV1614" i="20"/>
  <c r="AV1613" i="20"/>
  <c r="AV1612" i="20"/>
  <c r="EK842" i="20"/>
  <c r="EK840" i="20"/>
  <c r="EK841" i="20"/>
  <c r="AG1399" i="20"/>
  <c r="AG1398" i="20"/>
  <c r="AG1397" i="20"/>
  <c r="AW1304" i="20"/>
  <c r="AW1303" i="20"/>
  <c r="AW1302" i="20"/>
  <c r="AW1429" i="20"/>
  <c r="AW1428" i="20"/>
  <c r="AW1427" i="20"/>
  <c r="Z1432" i="20" a="1"/>
  <c r="AV1549" i="20"/>
  <c r="AV1548" i="20"/>
  <c r="AV1547" i="20"/>
  <c r="G1038" i="20"/>
  <c r="EJ1037" i="20"/>
  <c r="EK1022" i="20"/>
  <c r="Z1487" i="20" a="1"/>
  <c r="FM1452" i="20"/>
  <c r="FO1454" i="20"/>
  <c r="FM1453" i="20"/>
  <c r="FO1452" i="20"/>
  <c r="FN1454" i="20"/>
  <c r="FN1453" i="20"/>
  <c r="FM1454" i="20"/>
  <c r="FN1452" i="20"/>
  <c r="FO1453" i="20"/>
  <c r="Q1054" i="20"/>
  <c r="Q1053" i="20"/>
  <c r="Q1052" i="20"/>
  <c r="G888" i="20"/>
  <c r="EJ887" i="20"/>
  <c r="CV1583" i="20"/>
  <c r="DL1488" i="20"/>
  <c r="DL1487" i="20"/>
  <c r="DK1487" i="20"/>
  <c r="EX1487" i="20"/>
  <c r="DM1488" i="20"/>
  <c r="DM1487" i="20"/>
  <c r="DK1488" i="20"/>
  <c r="DL1489" i="20"/>
  <c r="DM1489" i="20"/>
  <c r="DK1489" i="20"/>
  <c r="FS1514" i="20"/>
  <c r="FU1514" i="20"/>
  <c r="FT1514" i="20"/>
  <c r="FU1513" i="20"/>
  <c r="FT1513" i="20"/>
  <c r="FU1512" i="20"/>
  <c r="FS1513" i="20"/>
  <c r="FT1512" i="20"/>
  <c r="FS1512" i="20"/>
  <c r="CV1538" i="20"/>
  <c r="DM1442" i="20"/>
  <c r="DL1442" i="20"/>
  <c r="EX1442" i="20"/>
  <c r="DK1442" i="20"/>
  <c r="DM1444" i="20"/>
  <c r="DL1443" i="20"/>
  <c r="DK1444" i="20"/>
  <c r="DK1443" i="20"/>
  <c r="DL1444" i="20"/>
  <c r="DM1443" i="20"/>
  <c r="AM1108" i="20"/>
  <c r="H1109" i="20" s="1"/>
  <c r="AM1107" i="20"/>
  <c r="H1108" i="20" s="1"/>
  <c r="AM1109" i="20"/>
  <c r="H1110" i="20" s="1"/>
  <c r="FN1482" i="20"/>
  <c r="FO1484" i="20"/>
  <c r="FO1483" i="20"/>
  <c r="FN1483" i="20"/>
  <c r="FO1482" i="20"/>
  <c r="FM1483" i="20"/>
  <c r="FM1482" i="20"/>
  <c r="FM1484" i="20"/>
  <c r="FN1484" i="20"/>
  <c r="AG1294" i="20"/>
  <c r="AG1293" i="20"/>
  <c r="AG1292" i="20"/>
  <c r="EJ1113" i="20"/>
  <c r="Z1537" i="20" a="1"/>
  <c r="AG1199" i="20"/>
  <c r="AG1198" i="20"/>
  <c r="AG1197" i="20"/>
  <c r="EJ992" i="20"/>
  <c r="EJ1019" i="20"/>
  <c r="EK1019" i="20" s="1"/>
  <c r="G1020" i="20"/>
  <c r="Z1514" i="20"/>
  <c r="Z1513" i="20"/>
  <c r="Z1512" i="20"/>
  <c r="FS1477" i="20"/>
  <c r="FU1479" i="20"/>
  <c r="FU1478" i="20"/>
  <c r="FT1479" i="20"/>
  <c r="FT1478" i="20"/>
  <c r="FS1479" i="20"/>
  <c r="FS1478" i="20"/>
  <c r="FU1477" i="20"/>
  <c r="FT1477" i="20"/>
  <c r="AM1188" i="20"/>
  <c r="H1189" i="20" s="1"/>
  <c r="AM1187" i="20"/>
  <c r="H1188" i="20" s="1"/>
  <c r="AM1189" i="20"/>
  <c r="H1190" i="20" s="1"/>
  <c r="G1119" i="20"/>
  <c r="G1005" i="20"/>
  <c r="EJ1004" i="20"/>
  <c r="AG1254" i="20"/>
  <c r="AG1253" i="20"/>
  <c r="AG1252" i="20"/>
  <c r="CV1598" i="20"/>
  <c r="DL1502" i="20"/>
  <c r="DK1502" i="20"/>
  <c r="EX1502" i="20"/>
  <c r="DM1503" i="20"/>
  <c r="DL1503" i="20"/>
  <c r="DK1503" i="20"/>
  <c r="DM1502" i="20"/>
  <c r="DM1504" i="20"/>
  <c r="DK1504" i="20"/>
  <c r="DL1504" i="20"/>
  <c r="CV1563" i="20"/>
  <c r="DL1468" i="20"/>
  <c r="DL1467" i="20"/>
  <c r="DK1468" i="20"/>
  <c r="DK1467" i="20"/>
  <c r="EX1467" i="20"/>
  <c r="DM1468" i="20"/>
  <c r="DM1467" i="20"/>
  <c r="DK1469" i="20"/>
  <c r="DL1469" i="20"/>
  <c r="DM1469" i="20"/>
  <c r="AG1224" i="20"/>
  <c r="AG1223" i="20"/>
  <c r="AG1222" i="20"/>
  <c r="FO1401" i="20"/>
  <c r="FN1402" i="20"/>
  <c r="FN1403" i="20"/>
  <c r="FM1403" i="20"/>
  <c r="FO1403" i="20"/>
  <c r="FO1402" i="20"/>
  <c r="FM1401" i="20"/>
  <c r="FM1402" i="20"/>
  <c r="FN1401" i="20"/>
  <c r="AM1139" i="20"/>
  <c r="H1140" i="20" s="1"/>
  <c r="AM1138" i="20"/>
  <c r="H1139" i="20" s="1"/>
  <c r="AM1137" i="20"/>
  <c r="H1138" i="20" s="1"/>
  <c r="DL1619" i="20"/>
  <c r="DM1618" i="20"/>
  <c r="DL1618" i="20"/>
  <c r="EX1618" i="20"/>
  <c r="DM1620" i="20"/>
  <c r="DL1620" i="20"/>
  <c r="DM1619" i="20"/>
  <c r="DK1620" i="20"/>
  <c r="DK1619" i="20"/>
  <c r="DK1618" i="20"/>
  <c r="FO1366" i="20"/>
  <c r="FN1366" i="20"/>
  <c r="FM1366" i="20"/>
  <c r="FM1367" i="20"/>
  <c r="FN1368" i="20"/>
  <c r="FN1367" i="20"/>
  <c r="FO1368" i="20"/>
  <c r="FM1368" i="20"/>
  <c r="FO1367" i="20"/>
  <c r="AW1422" i="20" a="1"/>
  <c r="FU1580" i="20"/>
  <c r="FU1578" i="20"/>
  <c r="FT1580" i="20"/>
  <c r="FT1578" i="20"/>
  <c r="FS1580" i="20"/>
  <c r="FS1578" i="20"/>
  <c r="FU1579" i="20"/>
  <c r="FT1579" i="20"/>
  <c r="FS1579" i="20"/>
  <c r="G908" i="20"/>
  <c r="EJ907" i="20"/>
  <c r="AV1602" i="20" a="1"/>
  <c r="Z1457" i="20" a="1"/>
  <c r="Z1582" i="20" a="1"/>
  <c r="AG1174" i="20"/>
  <c r="AG1173" i="20"/>
  <c r="AG1172" i="20"/>
  <c r="DS1615" i="20"/>
  <c r="DR1614" i="20"/>
  <c r="EW1613" i="20"/>
  <c r="DR1615" i="20"/>
  <c r="DQ1615" i="20"/>
  <c r="DS1613" i="20"/>
  <c r="DS1614" i="20"/>
  <c r="DR1613" i="20"/>
  <c r="DQ1614" i="20"/>
  <c r="DQ1613" i="20"/>
  <c r="DS1618" i="20"/>
  <c r="DS1620" i="20"/>
  <c r="DR1618" i="20"/>
  <c r="DR1620" i="20"/>
  <c r="DS1619" i="20"/>
  <c r="DQ1618" i="20"/>
  <c r="DQ1620" i="20"/>
  <c r="DR1619" i="20"/>
  <c r="EW1618" i="20"/>
  <c r="DQ1619" i="20"/>
  <c r="CU1558" i="20"/>
  <c r="DQ1462" i="20"/>
  <c r="EW1462" i="20"/>
  <c r="DS1463" i="20"/>
  <c r="DR1463" i="20"/>
  <c r="DQ1463" i="20"/>
  <c r="DS1464" i="20"/>
  <c r="DR1464" i="20"/>
  <c r="DS1462" i="20"/>
  <c r="DQ1464" i="20"/>
  <c r="DR1462" i="20"/>
  <c r="AG1317" i="20" a="1"/>
  <c r="G1039" i="20"/>
  <c r="EJ1038" i="20"/>
  <c r="EJ888" i="20"/>
  <c r="EK888" i="20" s="1"/>
  <c r="G889" i="20"/>
  <c r="FS1412" i="20"/>
  <c r="FT1411" i="20"/>
  <c r="FS1411" i="20"/>
  <c r="FU1413" i="20"/>
  <c r="FT1413" i="20"/>
  <c r="FS1413" i="20"/>
  <c r="FU1412" i="20"/>
  <c r="FT1412" i="20"/>
  <c r="FU1411" i="20"/>
  <c r="EK872" i="20"/>
  <c r="EK871" i="20"/>
  <c r="Z1577" i="20" a="1"/>
  <c r="AW1292" i="20" a="1"/>
  <c r="FN1479" i="20"/>
  <c r="FN1478" i="20"/>
  <c r="FO1477" i="20"/>
  <c r="FO1479" i="20"/>
  <c r="FO1478" i="20"/>
  <c r="FM1477" i="20"/>
  <c r="FM1478" i="20"/>
  <c r="FM1479" i="20"/>
  <c r="FN1477" i="20"/>
  <c r="FT1534" i="20"/>
  <c r="FT1532" i="20"/>
  <c r="FS1534" i="20"/>
  <c r="FS1532" i="20"/>
  <c r="FU1533" i="20"/>
  <c r="FS1533" i="20"/>
  <c r="FU1534" i="20"/>
  <c r="FU1532" i="20"/>
  <c r="FT1533" i="20"/>
  <c r="AV1384" i="20"/>
  <c r="AV1383" i="20"/>
  <c r="AV1382" i="20"/>
  <c r="Z1429" i="20"/>
  <c r="Z1428" i="20"/>
  <c r="Z1427" i="20"/>
  <c r="EJ1119" i="20"/>
  <c r="G1120" i="20"/>
  <c r="AV1494" i="20"/>
  <c r="AV1493" i="20"/>
  <c r="AV1492" i="20"/>
  <c r="G1130" i="20"/>
  <c r="EJ1129" i="20"/>
  <c r="EX1568" i="20"/>
  <c r="DM1568" i="20"/>
  <c r="DL1568" i="20"/>
  <c r="DK1568" i="20"/>
  <c r="DM1569" i="20"/>
  <c r="DK1569" i="20"/>
  <c r="DL1569" i="20"/>
  <c r="DM1570" i="20"/>
  <c r="DK1570" i="20"/>
  <c r="DL1570" i="20"/>
  <c r="Q1189" i="20"/>
  <c r="Q1188" i="20"/>
  <c r="G1189" i="20" s="1"/>
  <c r="Q1187" i="20"/>
  <c r="G1188" i="20" s="1"/>
  <c r="Z1409" i="20"/>
  <c r="Z1408" i="20"/>
  <c r="Z1407" i="20"/>
  <c r="AW1472" i="20" a="1"/>
  <c r="FO1509" i="20"/>
  <c r="FO1507" i="20"/>
  <c r="FO1508" i="20"/>
  <c r="FN1507" i="20"/>
  <c r="FM1507" i="20"/>
  <c r="FN1508" i="20"/>
  <c r="FM1509" i="20"/>
  <c r="FN1509" i="20"/>
  <c r="FM1508" i="20"/>
  <c r="EK943" i="20"/>
  <c r="Q1233" i="20"/>
  <c r="G1234" i="20" s="1"/>
  <c r="Q1232" i="20"/>
  <c r="G1233" i="20" s="1"/>
  <c r="Q1234" i="20"/>
  <c r="G1084" i="20"/>
  <c r="AV1337" i="20"/>
  <c r="AV1339" i="20"/>
  <c r="AV1338" i="20"/>
  <c r="EK952" i="20"/>
  <c r="EK951" i="20"/>
  <c r="Z1569" i="20"/>
  <c r="Z1567" i="20"/>
  <c r="Z1568" i="20"/>
  <c r="AV1607" i="20"/>
  <c r="AV1609" i="20"/>
  <c r="AV1608" i="20"/>
  <c r="EJ908" i="20"/>
  <c r="G909" i="20"/>
  <c r="AW1309" i="20"/>
  <c r="AW1308" i="20"/>
  <c r="AW1307" i="20"/>
  <c r="AW1279" i="20"/>
  <c r="AW1278" i="20"/>
  <c r="AW1277" i="20"/>
  <c r="AV1592" i="20"/>
  <c r="AV1594" i="20"/>
  <c r="AV1593" i="20"/>
  <c r="AG1239" i="20"/>
  <c r="AG1238" i="20"/>
  <c r="AG1237" i="20"/>
  <c r="AW1372" i="20" a="1"/>
  <c r="EJ1039" i="20"/>
  <c r="G1040" i="20"/>
  <c r="AM1197" i="20" a="1"/>
  <c r="EX1548" i="20"/>
  <c r="DL1548" i="20"/>
  <c r="DK1548" i="20"/>
  <c r="DK1549" i="20"/>
  <c r="DL1550" i="20"/>
  <c r="DK1550" i="20"/>
  <c r="DM1549" i="20"/>
  <c r="DM1550" i="20"/>
  <c r="DL1549" i="20"/>
  <c r="DM1548" i="20"/>
  <c r="EX1543" i="20"/>
  <c r="DL1544" i="20"/>
  <c r="DL1543" i="20"/>
  <c r="DK1545" i="20"/>
  <c r="DM1543" i="20"/>
  <c r="DM1544" i="20"/>
  <c r="DL1545" i="20"/>
  <c r="DK1544" i="20"/>
  <c r="DK1543" i="20"/>
  <c r="DM1545" i="20"/>
  <c r="CU1603" i="20"/>
  <c r="DR1507" i="20"/>
  <c r="DQ1507" i="20"/>
  <c r="DS1508" i="20"/>
  <c r="EW1507" i="20"/>
  <c r="DR1508" i="20"/>
  <c r="DS1509" i="20"/>
  <c r="DQ1508" i="20"/>
  <c r="DR1509" i="20"/>
  <c r="DQ1509" i="20"/>
  <c r="DS1507" i="20"/>
  <c r="AG1247" i="20" a="1"/>
  <c r="AM1202" i="20" a="1"/>
  <c r="AW1148" i="20"/>
  <c r="AW1147" i="20"/>
  <c r="AW1149" i="20"/>
  <c r="AW1312" i="20" a="1"/>
  <c r="Q974" i="20"/>
  <c r="Q973" i="20"/>
  <c r="Q972" i="20"/>
  <c r="EX1578" i="20"/>
  <c r="DM1578" i="20"/>
  <c r="DL1578" i="20"/>
  <c r="DK1578" i="20"/>
  <c r="DL1580" i="20"/>
  <c r="DL1579" i="20"/>
  <c r="DK1579" i="20"/>
  <c r="DM1580" i="20"/>
  <c r="DM1579" i="20"/>
  <c r="DK1580" i="20"/>
  <c r="Q1069" i="20"/>
  <c r="Q1068" i="20"/>
  <c r="Q1067" i="20"/>
  <c r="G1068" i="20" s="1"/>
  <c r="AV1532" i="20" a="1"/>
  <c r="Q1139" i="20"/>
  <c r="Q1138" i="20"/>
  <c r="Q1137" i="20"/>
  <c r="G1138" i="20" s="1"/>
  <c r="EK977" i="20"/>
  <c r="DR1575" i="20"/>
  <c r="DQ1575" i="20"/>
  <c r="DS1573" i="20"/>
  <c r="DR1573" i="20"/>
  <c r="DQ1573" i="20"/>
  <c r="DS1574" i="20"/>
  <c r="EW1573" i="20"/>
  <c r="DR1574" i="20"/>
  <c r="DS1575" i="20"/>
  <c r="DQ1574" i="20"/>
  <c r="AW1402" i="20" a="1"/>
  <c r="Z1437" i="20" a="1"/>
  <c r="AM1179" i="20"/>
  <c r="H1180" i="20" s="1"/>
  <c r="AM1178" i="20"/>
  <c r="H1179" i="20" s="1"/>
  <c r="AM1177" i="20"/>
  <c r="H1178" i="20" s="1"/>
  <c r="AG1312" i="20" a="1"/>
  <c r="AW1499" i="20"/>
  <c r="AW1498" i="20"/>
  <c r="AW1497" i="20"/>
  <c r="AV1589" i="20"/>
  <c r="AV1588" i="20"/>
  <c r="AV1587" i="20"/>
  <c r="AG1287" i="20" a="1"/>
  <c r="Q1277" i="20" a="1"/>
  <c r="FN1396" i="20"/>
  <c r="FM1396" i="20"/>
  <c r="FM1397" i="20"/>
  <c r="FO1396" i="20"/>
  <c r="FN1398" i="20"/>
  <c r="FN1397" i="20"/>
  <c r="FO1397" i="20"/>
  <c r="FM1398" i="20"/>
  <c r="FO1398" i="20"/>
  <c r="EK922" i="20"/>
  <c r="EK921" i="20"/>
  <c r="EK772" i="20"/>
  <c r="EK770" i="20"/>
  <c r="EK771" i="20"/>
  <c r="DM1605" i="20"/>
  <c r="DM1604" i="20"/>
  <c r="DL1603" i="20"/>
  <c r="EX1603" i="20"/>
  <c r="DK1605" i="20"/>
  <c r="DL1605" i="20"/>
  <c r="DM1603" i="20"/>
  <c r="DK1604" i="20"/>
  <c r="DK1603" i="20"/>
  <c r="DL1604" i="20"/>
  <c r="CV1628" i="20"/>
  <c r="DM1534" i="20"/>
  <c r="DM1533" i="20"/>
  <c r="DL1533" i="20"/>
  <c r="DK1534" i="20"/>
  <c r="DK1533" i="20"/>
  <c r="EX1532" i="20"/>
  <c r="DK1532" i="20"/>
  <c r="DL1534" i="20"/>
  <c r="DM1532" i="20"/>
  <c r="DL1532" i="20"/>
  <c r="FU1431" i="20"/>
  <c r="FU1433" i="20"/>
  <c r="FT1431" i="20"/>
  <c r="FT1433" i="20"/>
  <c r="FS1431" i="20"/>
  <c r="FS1433" i="20"/>
  <c r="FU1432" i="20"/>
  <c r="FT1432" i="20"/>
  <c r="FS1432" i="20"/>
  <c r="H878" i="20"/>
  <c r="EJ877" i="20"/>
  <c r="AV1514" i="20"/>
  <c r="AV1513" i="20"/>
  <c r="AV1512" i="20"/>
  <c r="AV1597" i="20" a="1"/>
  <c r="AM1062" i="20" a="1"/>
  <c r="EJ932" i="20"/>
  <c r="G1085" i="20"/>
  <c r="EJ1084" i="20"/>
  <c r="Z1394" i="20"/>
  <c r="Z1393" i="20"/>
  <c r="Z1392" i="20"/>
  <c r="Z1552" i="20" a="1"/>
  <c r="AV1527" i="20" a="1"/>
  <c r="CV1558" i="20"/>
  <c r="DM1464" i="20"/>
  <c r="EX1462" i="20"/>
  <c r="DM1463" i="20"/>
  <c r="DM1462" i="20"/>
  <c r="DL1463" i="20"/>
  <c r="DL1462" i="20"/>
  <c r="DK1463" i="20"/>
  <c r="DK1462" i="20"/>
  <c r="DK1464" i="20"/>
  <c r="DL1464" i="20"/>
  <c r="AV1572" i="20" a="1"/>
  <c r="AG1154" i="20"/>
  <c r="AG1153" i="20"/>
  <c r="AG1152" i="20"/>
  <c r="AV1432" i="20" a="1"/>
  <c r="FM1517" i="20"/>
  <c r="FO1518" i="20"/>
  <c r="FO1517" i="20"/>
  <c r="FM1519" i="20"/>
  <c r="FN1518" i="20"/>
  <c r="FN1517" i="20"/>
  <c r="FM1518" i="20"/>
  <c r="FN1519" i="20"/>
  <c r="FO1519" i="20"/>
  <c r="AG1378" i="20"/>
  <c r="AW1159" i="20"/>
  <c r="AW1158" i="20"/>
  <c r="AW1157" i="20"/>
  <c r="FT1407" i="20"/>
  <c r="FS1407" i="20"/>
  <c r="FU1406" i="20"/>
  <c r="FT1406" i="20"/>
  <c r="FS1406" i="20"/>
  <c r="FU1408" i="20"/>
  <c r="FT1408" i="20"/>
  <c r="FS1408" i="20"/>
  <c r="FU1407" i="20"/>
  <c r="Z1477" i="20" a="1"/>
  <c r="AV1507" i="20" a="1"/>
  <c r="AW1317" i="20" a="1"/>
  <c r="AV1577" i="20" a="1"/>
  <c r="AW1467" i="20"/>
  <c r="AW1469" i="20"/>
  <c r="AW1468" i="20"/>
  <c r="Q1049" i="20"/>
  <c r="Q1048" i="20"/>
  <c r="Q1047" i="20"/>
  <c r="AG1372" i="20" a="1"/>
  <c r="AV1464" i="20"/>
  <c r="AV1463" i="20"/>
  <c r="AV1462" i="20"/>
  <c r="AG1242" i="20"/>
  <c r="AG1244" i="20"/>
  <c r="AG1243" i="20"/>
  <c r="FO1527" i="20"/>
  <c r="FN1528" i="20"/>
  <c r="FO1529" i="20"/>
  <c r="FM1527" i="20"/>
  <c r="FN1529" i="20"/>
  <c r="FO1528" i="20"/>
  <c r="FM1529" i="20"/>
  <c r="FN1527" i="20"/>
  <c r="FM1528" i="20"/>
  <c r="Z1389" i="20"/>
  <c r="Z1388" i="20"/>
  <c r="Z1387" i="20"/>
  <c r="AG1332" i="20" a="1"/>
  <c r="Z1549" i="20"/>
  <c r="Z1547" i="20"/>
  <c r="Z1548" i="20"/>
  <c r="AV1394" i="20"/>
  <c r="AV1393" i="20"/>
  <c r="AV1392" i="20"/>
  <c r="EJ967" i="20"/>
  <c r="G968" i="20"/>
  <c r="AG1194" i="20"/>
  <c r="AG1193" i="20"/>
  <c r="AG1192" i="20"/>
  <c r="AV1442" i="20" a="1"/>
  <c r="Z1472" i="20"/>
  <c r="Z1474" i="20"/>
  <c r="Z1473" i="20"/>
  <c r="AW1397" i="20" a="1"/>
  <c r="G1129" i="20"/>
  <c r="EJ1128" i="20"/>
  <c r="AG1402" i="20"/>
  <c r="AG1404" i="20"/>
  <c r="AG1403" i="20"/>
  <c r="AW1357" i="20" a="1"/>
  <c r="H879" i="20"/>
  <c r="EJ878" i="20"/>
  <c r="EK857" i="20"/>
  <c r="EK855" i="20"/>
  <c r="EK856" i="20"/>
  <c r="AG1417" i="20" a="1"/>
  <c r="AM1222" i="20" a="1"/>
  <c r="AG1379" i="20" l="1"/>
  <c r="EJ1118" i="20"/>
  <c r="AM1228" i="20"/>
  <c r="H1229" i="20" s="1"/>
  <c r="AW1242" i="20"/>
  <c r="AM1417" i="20"/>
  <c r="H1418" i="20" s="1"/>
  <c r="Q1272" i="20"/>
  <c r="AW1243" i="20"/>
  <c r="AM1418" i="20"/>
  <c r="H1419" i="20" s="1"/>
  <c r="EJ1093" i="20"/>
  <c r="EK1089" i="20"/>
  <c r="AW1379" i="20"/>
  <c r="AM1377" i="20" s="1" a="1"/>
  <c r="AM1379" i="20" s="1"/>
  <c r="H1380" i="20" s="1"/>
  <c r="AW1377" i="20"/>
  <c r="AW1289" i="20"/>
  <c r="AM1237" i="20" a="1"/>
  <c r="AM1238" i="20" s="1"/>
  <c r="H1239" i="20" s="1"/>
  <c r="EK1012" i="20"/>
  <c r="AM1327" i="20" a="1"/>
  <c r="AM1329" i="20" s="1"/>
  <c r="H1330" i="20" s="1"/>
  <c r="EK1004" i="20"/>
  <c r="Q1098" i="20"/>
  <c r="AG1423" i="20"/>
  <c r="AG1297" i="20"/>
  <c r="EJ1104" i="20"/>
  <c r="AG1424" i="20"/>
  <c r="AG1572" i="20" a="1"/>
  <c r="AG1572" i="20" s="1"/>
  <c r="EJ1114" i="20"/>
  <c r="EK1115" i="20" s="1"/>
  <c r="AG1298" i="20"/>
  <c r="AW1252" i="20"/>
  <c r="EK1013" i="20"/>
  <c r="AG1364" i="20"/>
  <c r="AG1363" i="20"/>
  <c r="AG1362" i="20"/>
  <c r="AG1472" i="20" a="1"/>
  <c r="AG1472" i="20" s="1"/>
  <c r="AW1462" i="20" a="1"/>
  <c r="AW1463" i="20" s="1"/>
  <c r="AV1478" i="20"/>
  <c r="EK1014" i="20"/>
  <c r="Q1162" i="20" a="1"/>
  <c r="Q1163" i="20" s="1"/>
  <c r="G1164" i="20" s="1"/>
  <c r="AG1517" i="20"/>
  <c r="AG1519" i="20"/>
  <c r="AG1518" i="20"/>
  <c r="AG1337" i="20" a="1"/>
  <c r="EJ1094" i="20"/>
  <c r="EK1093" i="20" s="1"/>
  <c r="G1095" i="20"/>
  <c r="AG1462" i="20" a="1"/>
  <c r="EK1119" i="20"/>
  <c r="EK908" i="20"/>
  <c r="EK1039" i="20"/>
  <c r="AW1477" i="20" a="1"/>
  <c r="AG1607" i="20" a="1"/>
  <c r="AV1503" i="20"/>
  <c r="Q1273" i="20"/>
  <c r="G1274" i="20" s="1"/>
  <c r="EJ1083" i="20"/>
  <c r="EK1084" i="20" s="1"/>
  <c r="Q1152" i="20" a="1"/>
  <c r="Q1153" i="20" s="1"/>
  <c r="G1154" i="20" s="1"/>
  <c r="AW1522" i="20"/>
  <c r="Q1322" i="20" a="1"/>
  <c r="Q1099" i="20"/>
  <c r="G1100" i="20" s="1"/>
  <c r="Q1327" i="20" a="1"/>
  <c r="AG1502" i="20" a="1"/>
  <c r="AG1503" i="20" s="1"/>
  <c r="AM1163" i="20"/>
  <c r="H1164" i="20" s="1"/>
  <c r="AM1164" i="20"/>
  <c r="H1165" i="20" s="1"/>
  <c r="AG1522" i="20" a="1"/>
  <c r="Q1177" i="20"/>
  <c r="G1178" i="20" s="1"/>
  <c r="AM1273" i="20"/>
  <c r="H1274" i="20" s="1"/>
  <c r="AM1274" i="20"/>
  <c r="H1275" i="20" s="1"/>
  <c r="Q1178" i="20"/>
  <c r="G1179" i="20" s="1"/>
  <c r="AV1504" i="20"/>
  <c r="AV1552" i="20"/>
  <c r="EK964" i="20"/>
  <c r="AW1342" i="20" a="1"/>
  <c r="AW1344" i="20" s="1"/>
  <c r="AG1587" i="20" a="1"/>
  <c r="AG1452" i="20" a="1"/>
  <c r="AM1247" i="20"/>
  <c r="H1248" i="20" s="1"/>
  <c r="AM1249" i="20"/>
  <c r="H1250" i="20" s="1"/>
  <c r="AM1144" i="20"/>
  <c r="H1145" i="20" s="1"/>
  <c r="AM1218" i="20"/>
  <c r="H1219" i="20" s="1"/>
  <c r="Q1122" i="20"/>
  <c r="G1123" i="20" s="1"/>
  <c r="AM1219" i="20"/>
  <c r="H1220" i="20" s="1"/>
  <c r="AW1367" i="20"/>
  <c r="AV1553" i="20"/>
  <c r="AW1257" i="20"/>
  <c r="AG1347" i="20" a="1"/>
  <c r="AW1523" i="20"/>
  <c r="Q1267" i="20" a="1"/>
  <c r="AM1142" i="20"/>
  <c r="H1143" i="20" s="1"/>
  <c r="AW1258" i="20"/>
  <c r="Q1307" i="20" a="1"/>
  <c r="Q1308" i="20" s="1"/>
  <c r="G1309" i="20" s="1"/>
  <c r="AW1368" i="20"/>
  <c r="AG1343" i="20"/>
  <c r="Q1123" i="20"/>
  <c r="EK938" i="20"/>
  <c r="EK984" i="20"/>
  <c r="AM1232" i="20"/>
  <c r="H1233" i="20" s="1"/>
  <c r="EK878" i="20"/>
  <c r="AM1233" i="20"/>
  <c r="H1234" i="20" s="1"/>
  <c r="AG1392" i="20" a="1"/>
  <c r="AM1184" i="20"/>
  <c r="H1185" i="20" s="1"/>
  <c r="AV1458" i="20"/>
  <c r="AW1457" i="20" s="1" a="1"/>
  <c r="EK992" i="20"/>
  <c r="AW1407" i="20"/>
  <c r="AM1207" i="20"/>
  <c r="H1208" i="20" s="1"/>
  <c r="Q1217" i="20" a="1"/>
  <c r="Q1219" i="20" s="1"/>
  <c r="AM1287" i="20" a="1"/>
  <c r="AM1287" i="20" s="1"/>
  <c r="H1288" i="20" s="1"/>
  <c r="AW1409" i="20"/>
  <c r="AM1467" i="20" a="1"/>
  <c r="AM1157" i="20" a="1"/>
  <c r="AM1208" i="20"/>
  <c r="H1209" i="20" s="1"/>
  <c r="EK913" i="20"/>
  <c r="AG1557" i="20" a="1"/>
  <c r="AG1559" i="20" s="1"/>
  <c r="AG1344" i="20"/>
  <c r="AG1407" i="20" a="1"/>
  <c r="AG1409" i="20" s="1"/>
  <c r="AW1382" i="20" a="1"/>
  <c r="AW1347" i="20" a="1"/>
  <c r="AW1349" i="20" s="1"/>
  <c r="AM1277" i="20" a="1"/>
  <c r="AM1302" i="20" a="1"/>
  <c r="AM1302" i="20" s="1"/>
  <c r="H1303" i="20" s="1"/>
  <c r="Q1297" i="20" a="1"/>
  <c r="AM1427" i="20" a="1"/>
  <c r="AM1429" i="20" s="1"/>
  <c r="H1430" i="20" s="1"/>
  <c r="AM1242" i="20" a="1"/>
  <c r="AG1387" i="20" a="1"/>
  <c r="AG1567" i="20" a="1"/>
  <c r="AG1567" i="20" s="1"/>
  <c r="AW1547" i="20" a="1"/>
  <c r="AM1262" i="20" a="1"/>
  <c r="AM1262" i="20" s="1"/>
  <c r="H1263" i="20" s="1"/>
  <c r="AW1412" i="20" a="1"/>
  <c r="AW1587" i="20" a="1"/>
  <c r="AW1588" i="20" s="1"/>
  <c r="AG1512" i="20" a="1"/>
  <c r="AG1514" i="20" s="1"/>
  <c r="Q1397" i="20" a="1"/>
  <c r="Q1398" i="20" s="1"/>
  <c r="AM1252" i="20" a="1"/>
  <c r="AM1252" i="20" s="1"/>
  <c r="H1253" i="20" s="1"/>
  <c r="DV1252" i="20" s="1"/>
  <c r="AW1362" i="20"/>
  <c r="AG1507" i="20" a="1"/>
  <c r="AG1507" i="20" s="1"/>
  <c r="AM1152" i="20" a="1"/>
  <c r="AM1154" i="20" s="1"/>
  <c r="H1155" i="20" s="1"/>
  <c r="DV1154" i="20" s="1"/>
  <c r="AW1352" i="20" a="1"/>
  <c r="AW1353" i="20" s="1"/>
  <c r="EK969" i="20"/>
  <c r="AG1497" i="20" a="1"/>
  <c r="AG1498" i="20" s="1"/>
  <c r="AW1363" i="20"/>
  <c r="AW1512" i="20" a="1"/>
  <c r="AW1557" i="20" a="1"/>
  <c r="AW1557" i="20" s="1"/>
  <c r="AM1147" i="20" a="1"/>
  <c r="Q1222" i="20" a="1"/>
  <c r="Q1224" i="20" s="1"/>
  <c r="AM1307" i="20" a="1"/>
  <c r="AM1308" i="20" s="1"/>
  <c r="H1309" i="20" s="1"/>
  <c r="Q1367" i="20" a="1"/>
  <c r="Q1369" i="20" s="1"/>
  <c r="G1370" i="20" s="1"/>
  <c r="AW1464" i="20"/>
  <c r="AG1473" i="20"/>
  <c r="AG1474" i="20"/>
  <c r="AG1504" i="20"/>
  <c r="Q1277" i="20"/>
  <c r="Q1279" i="20"/>
  <c r="G1280" i="20" s="1"/>
  <c r="Q1278" i="20"/>
  <c r="G1279" i="20" s="1"/>
  <c r="AG1259" i="20"/>
  <c r="AG1258" i="20"/>
  <c r="AG1257" i="20"/>
  <c r="AV1489" i="20"/>
  <c r="AV1488" i="20"/>
  <c r="AV1487" i="20"/>
  <c r="G1050" i="20"/>
  <c r="EJ1049" i="20"/>
  <c r="AW1319" i="20"/>
  <c r="AW1318" i="20"/>
  <c r="AW1317" i="20"/>
  <c r="Z1479" i="20"/>
  <c r="Z1478" i="20"/>
  <c r="Z1477" i="20"/>
  <c r="AG1574" i="20"/>
  <c r="AG1573" i="20"/>
  <c r="EX1558" i="20"/>
  <c r="DM1558" i="20"/>
  <c r="DK1558" i="20"/>
  <c r="DK1559" i="20"/>
  <c r="DL1560" i="20"/>
  <c r="DK1560" i="20"/>
  <c r="DM1559" i="20"/>
  <c r="DL1559" i="20"/>
  <c r="DL1558" i="20"/>
  <c r="DM1560" i="20"/>
  <c r="DL1628" i="20"/>
  <c r="EX1628" i="20"/>
  <c r="DM1629" i="20"/>
  <c r="DM1628" i="20"/>
  <c r="DK1628" i="20"/>
  <c r="DK1629" i="20"/>
  <c r="DK1630" i="20"/>
  <c r="DL1630" i="20"/>
  <c r="DL1629" i="20"/>
  <c r="DM1630" i="20"/>
  <c r="AG1289" i="20"/>
  <c r="AG1288" i="20"/>
  <c r="AG1287" i="20"/>
  <c r="AG1314" i="20"/>
  <c r="AG1313" i="20"/>
  <c r="AG1312" i="20"/>
  <c r="FU1574" i="20"/>
  <c r="FT1574" i="20"/>
  <c r="FS1574" i="20"/>
  <c r="FU1573" i="20"/>
  <c r="FU1575" i="20"/>
  <c r="FT1573" i="20"/>
  <c r="FT1575" i="20"/>
  <c r="FS1573" i="20"/>
  <c r="FS1575" i="20"/>
  <c r="AW1312" i="20"/>
  <c r="AW1314" i="20"/>
  <c r="AW1313" i="20"/>
  <c r="AW1607" i="20" a="1"/>
  <c r="G1190" i="20"/>
  <c r="EJ1189" i="20"/>
  <c r="AW1492" i="20" a="1"/>
  <c r="DR1560" i="20"/>
  <c r="DQ1558" i="20"/>
  <c r="DQ1560" i="20"/>
  <c r="DS1559" i="20"/>
  <c r="EW1558" i="20"/>
  <c r="DR1559" i="20"/>
  <c r="DQ1559" i="20"/>
  <c r="DS1558" i="20"/>
  <c r="DS1560" i="20"/>
  <c r="DR1558" i="20"/>
  <c r="Q1197" i="20" a="1"/>
  <c r="EK887" i="20"/>
  <c r="EK886" i="20"/>
  <c r="Z1489" i="20"/>
  <c r="Z1488" i="20"/>
  <c r="Z1487" i="20"/>
  <c r="AW1612" i="20" a="1"/>
  <c r="EK918" i="20"/>
  <c r="EJ1209" i="20"/>
  <c r="Q1362" i="20" a="1"/>
  <c r="FT1539" i="20"/>
  <c r="FS1539" i="20"/>
  <c r="FU1538" i="20"/>
  <c r="FT1538" i="20"/>
  <c r="FT1540" i="20"/>
  <c r="FS1540" i="20"/>
  <c r="FU1540" i="20"/>
  <c r="FU1539" i="20"/>
  <c r="FS1538" i="20"/>
  <c r="EK1002" i="20"/>
  <c r="Z1444" i="20"/>
  <c r="Z1443" i="20"/>
  <c r="Z1442" i="20"/>
  <c r="AG1592" i="20" a="1"/>
  <c r="G1150" i="20"/>
  <c r="FS1503" i="20"/>
  <c r="FU1502" i="20"/>
  <c r="FT1502" i="20"/>
  <c r="FU1504" i="20"/>
  <c r="FS1502" i="20"/>
  <c r="FT1504" i="20"/>
  <c r="FS1504" i="20"/>
  <c r="FU1503" i="20"/>
  <c r="FT1503" i="20"/>
  <c r="AW1517" i="20" a="1"/>
  <c r="Q1284" i="20"/>
  <c r="G1285" i="20" s="1"/>
  <c r="Q1283" i="20"/>
  <c r="G1284" i="20" s="1"/>
  <c r="Q1282" i="20"/>
  <c r="G1080" i="20"/>
  <c r="EJ1079" i="20"/>
  <c r="FO1498" i="20"/>
  <c r="FO1499" i="20"/>
  <c r="FN1498" i="20"/>
  <c r="FM1499" i="20"/>
  <c r="FO1497" i="20"/>
  <c r="FM1497" i="20"/>
  <c r="FN1499" i="20"/>
  <c r="FN1497" i="20"/>
  <c r="FM1498" i="20"/>
  <c r="DQ1593" i="20"/>
  <c r="DS1595" i="20"/>
  <c r="EW1593" i="20"/>
  <c r="DR1595" i="20"/>
  <c r="DS1594" i="20"/>
  <c r="DQ1595" i="20"/>
  <c r="DR1594" i="20"/>
  <c r="DQ1594" i="20"/>
  <c r="DS1593" i="20"/>
  <c r="DR1593" i="20"/>
  <c r="FM1610" i="20"/>
  <c r="FO1608" i="20"/>
  <c r="FO1610" i="20"/>
  <c r="FN1608" i="20"/>
  <c r="FO1609" i="20"/>
  <c r="FM1609" i="20"/>
  <c r="FN1609" i="20"/>
  <c r="FM1608" i="20"/>
  <c r="FN1610" i="20"/>
  <c r="G1009" i="20"/>
  <c r="EJ1008" i="20"/>
  <c r="EJ1048" i="20"/>
  <c r="G1049" i="20"/>
  <c r="FS1508" i="20"/>
  <c r="FU1507" i="20"/>
  <c r="FT1507" i="20"/>
  <c r="FS1507" i="20"/>
  <c r="FU1509" i="20"/>
  <c r="FT1509" i="20"/>
  <c r="FU1508" i="20"/>
  <c r="FS1509" i="20"/>
  <c r="FT1508" i="20"/>
  <c r="Q1329" i="20"/>
  <c r="G1330" i="20" s="1"/>
  <c r="Q1328" i="20"/>
  <c r="G1329" i="20" s="1"/>
  <c r="Q1327" i="20"/>
  <c r="FU1469" i="20"/>
  <c r="FU1468" i="20"/>
  <c r="FT1469" i="20"/>
  <c r="FT1468" i="20"/>
  <c r="FS1469" i="20"/>
  <c r="FS1468" i="20"/>
  <c r="FU1467" i="20"/>
  <c r="FT1467" i="20"/>
  <c r="FS1467" i="20"/>
  <c r="FS1499" i="20"/>
  <c r="FT1497" i="20"/>
  <c r="FS1497" i="20"/>
  <c r="FU1498" i="20"/>
  <c r="FU1499" i="20"/>
  <c r="FT1498" i="20"/>
  <c r="FT1499" i="20"/>
  <c r="FS1498" i="20"/>
  <c r="FU1497" i="20"/>
  <c r="FO1575" i="20"/>
  <c r="FN1575" i="20"/>
  <c r="FO1573" i="20"/>
  <c r="FN1573" i="20"/>
  <c r="FM1575" i="20"/>
  <c r="FO1574" i="20"/>
  <c r="FM1573" i="20"/>
  <c r="FM1574" i="20"/>
  <c r="FN1574" i="20"/>
  <c r="Q1402" i="20" a="1"/>
  <c r="EK967" i="20"/>
  <c r="EK932" i="20"/>
  <c r="EK931" i="20"/>
  <c r="AG1462" i="20"/>
  <c r="AG1464" i="20"/>
  <c r="AG1463" i="20"/>
  <c r="G1069" i="20"/>
  <c r="EJ1068" i="20"/>
  <c r="AG1249" i="20"/>
  <c r="AG1247" i="20"/>
  <c r="AG1248" i="20"/>
  <c r="FM1548" i="20"/>
  <c r="FM1549" i="20"/>
  <c r="FO1548" i="20"/>
  <c r="FM1550" i="20"/>
  <c r="FO1550" i="20"/>
  <c r="FN1549" i="20"/>
  <c r="FN1548" i="20"/>
  <c r="FO1549" i="20"/>
  <c r="FN1550" i="20"/>
  <c r="AM1324" i="20"/>
  <c r="H1325" i="20" s="1"/>
  <c r="AM1323" i="20"/>
  <c r="H1324" i="20" s="1"/>
  <c r="AM1322" i="20"/>
  <c r="H1323" i="20" s="1"/>
  <c r="EK1038" i="20"/>
  <c r="EK933" i="20"/>
  <c r="Z1584" i="20"/>
  <c r="Z1583" i="20"/>
  <c r="Z1582" i="20"/>
  <c r="AW1424" i="20"/>
  <c r="AW1423" i="20"/>
  <c r="AW1422" i="20"/>
  <c r="FO1620" i="20"/>
  <c r="FO1619" i="20"/>
  <c r="FN1620" i="20"/>
  <c r="FM1620" i="20"/>
  <c r="FO1618" i="20"/>
  <c r="FN1618" i="20"/>
  <c r="FN1619" i="20"/>
  <c r="FM1619" i="20"/>
  <c r="FM1618" i="20"/>
  <c r="DL1564" i="20"/>
  <c r="DM1565" i="20"/>
  <c r="DM1563" i="20"/>
  <c r="DL1565" i="20"/>
  <c r="EX1563" i="20"/>
  <c r="DM1564" i="20"/>
  <c r="DK1563" i="20"/>
  <c r="DK1565" i="20"/>
  <c r="DK1564" i="20"/>
  <c r="DL1563" i="20"/>
  <c r="FO1503" i="20"/>
  <c r="FO1502" i="20"/>
  <c r="FO1504" i="20"/>
  <c r="FM1502" i="20"/>
  <c r="FM1503" i="20"/>
  <c r="FM1504" i="20"/>
  <c r="FN1504" i="20"/>
  <c r="FN1502" i="20"/>
  <c r="FN1503" i="20"/>
  <c r="Z1544" i="20"/>
  <c r="Z1543" i="20"/>
  <c r="Z1542" i="20"/>
  <c r="E123" i="20"/>
  <c r="J118" i="20"/>
  <c r="BE173" i="20" s="1"/>
  <c r="BB173" i="20"/>
  <c r="BD173" i="20"/>
  <c r="BC173" i="20"/>
  <c r="AG1467" i="20" a="1"/>
  <c r="EJ1103" i="20"/>
  <c r="EJ1133" i="20"/>
  <c r="G1134" i="20"/>
  <c r="FO1458" i="20"/>
  <c r="FN1458" i="20"/>
  <c r="FO1457" i="20"/>
  <c r="FM1458" i="20"/>
  <c r="FN1457" i="20"/>
  <c r="FN1459" i="20"/>
  <c r="FM1457" i="20"/>
  <c r="FM1459" i="20"/>
  <c r="FO1459" i="20"/>
  <c r="Q1227" i="20"/>
  <c r="G1228" i="20" s="1"/>
  <c r="Q1229" i="20"/>
  <c r="Q1228" i="20"/>
  <c r="G1229" i="20" s="1"/>
  <c r="FU1589" i="20"/>
  <c r="FT1589" i="20"/>
  <c r="FS1589" i="20"/>
  <c r="FT1590" i="20"/>
  <c r="FS1590" i="20"/>
  <c r="FU1588" i="20"/>
  <c r="FT1588" i="20"/>
  <c r="FU1590" i="20"/>
  <c r="FS1588" i="20"/>
  <c r="EJ1058" i="20"/>
  <c r="G1059" i="20"/>
  <c r="Q1357" i="20" a="1"/>
  <c r="Q1157" i="20" a="1"/>
  <c r="FO1494" i="20"/>
  <c r="FN1493" i="20"/>
  <c r="FM1492" i="20"/>
  <c r="FN1494" i="20"/>
  <c r="FM1494" i="20"/>
  <c r="FM1493" i="20"/>
  <c r="FO1493" i="20"/>
  <c r="FO1492" i="20"/>
  <c r="FN1492" i="20"/>
  <c r="EK993" i="20"/>
  <c r="G1010" i="20"/>
  <c r="EJ1009" i="20"/>
  <c r="AV1509" i="20"/>
  <c r="AV1508" i="20"/>
  <c r="AV1507" i="20"/>
  <c r="AV1533" i="20"/>
  <c r="AV1532" i="20"/>
  <c r="AV1534" i="20"/>
  <c r="DS1600" i="20"/>
  <c r="DS1598" i="20"/>
  <c r="DR1600" i="20"/>
  <c r="DS1599" i="20"/>
  <c r="DR1598" i="20"/>
  <c r="DQ1600" i="20"/>
  <c r="DR1599" i="20"/>
  <c r="DQ1599" i="20"/>
  <c r="EW1598" i="20"/>
  <c r="DQ1598" i="20"/>
  <c r="EJ1078" i="20"/>
  <c r="G1079" i="20"/>
  <c r="G1008" i="20"/>
  <c r="EJ1007" i="20"/>
  <c r="Q1154" i="20"/>
  <c r="AV1529" i="20"/>
  <c r="AV1528" i="20"/>
  <c r="AV1527" i="20"/>
  <c r="AM1064" i="20"/>
  <c r="H1065" i="20" s="1"/>
  <c r="DV1064" i="20" s="1"/>
  <c r="AM1063" i="20"/>
  <c r="H1064" i="20" s="1"/>
  <c r="DV1063" i="20" s="1"/>
  <c r="AM1062" i="20"/>
  <c r="H1063" i="20" s="1"/>
  <c r="FM1532" i="20"/>
  <c r="FO1532" i="20"/>
  <c r="FM1533" i="20"/>
  <c r="FN1534" i="20"/>
  <c r="FN1532" i="20"/>
  <c r="FM1534" i="20"/>
  <c r="FN1533" i="20"/>
  <c r="FO1534" i="20"/>
  <c r="FO1533" i="20"/>
  <c r="AW1589" i="20"/>
  <c r="G1070" i="20"/>
  <c r="EJ1069" i="20"/>
  <c r="AM1149" i="20"/>
  <c r="H1150" i="20" s="1"/>
  <c r="AM1148" i="20"/>
  <c r="H1149" i="20" s="1"/>
  <c r="AM1147" i="20"/>
  <c r="H1148" i="20" s="1"/>
  <c r="AM1199" i="20"/>
  <c r="H1200" i="20" s="1"/>
  <c r="AM1198" i="20"/>
  <c r="H1199" i="20" s="1"/>
  <c r="AM1197" i="20"/>
  <c r="H1198" i="20" s="1"/>
  <c r="AW1474" i="20"/>
  <c r="AW1473" i="20"/>
  <c r="AW1472" i="20"/>
  <c r="FO1569" i="20"/>
  <c r="FN1568" i="20"/>
  <c r="FN1569" i="20"/>
  <c r="FM1568" i="20"/>
  <c r="FO1568" i="20"/>
  <c r="FO1570" i="20"/>
  <c r="FM1570" i="20"/>
  <c r="FM1569" i="20"/>
  <c r="FN1570" i="20"/>
  <c r="AW1293" i="20"/>
  <c r="AW1292" i="20"/>
  <c r="AW1294" i="20"/>
  <c r="Z1459" i="20"/>
  <c r="Z1458" i="20"/>
  <c r="Z1457" i="20"/>
  <c r="EK1118" i="20"/>
  <c r="EK1120" i="20"/>
  <c r="DK1583" i="20"/>
  <c r="EX1583" i="20"/>
  <c r="DM1585" i="20"/>
  <c r="DL1585" i="20"/>
  <c r="DK1585" i="20"/>
  <c r="DL1583" i="20"/>
  <c r="DM1583" i="20"/>
  <c r="DM1584" i="20"/>
  <c r="DK1584" i="20"/>
  <c r="DL1584" i="20"/>
  <c r="G1053" i="20"/>
  <c r="EJ1052" i="20"/>
  <c r="EK1037" i="20"/>
  <c r="AG1339" i="20"/>
  <c r="AG1338" i="20"/>
  <c r="AG1337" i="20"/>
  <c r="H1074" i="20"/>
  <c r="EJ1073" i="20"/>
  <c r="EK861" i="20"/>
  <c r="EK862" i="20"/>
  <c r="EK860" i="20"/>
  <c r="EJ1134" i="20"/>
  <c r="G1135" i="20"/>
  <c r="FU1609" i="20"/>
  <c r="FT1609" i="20"/>
  <c r="FS1609" i="20"/>
  <c r="FU1608" i="20"/>
  <c r="FU1610" i="20"/>
  <c r="FT1608" i="20"/>
  <c r="FT1610" i="20"/>
  <c r="FS1608" i="20"/>
  <c r="FS1610" i="20"/>
  <c r="AG1454" i="20"/>
  <c r="AG1453" i="20"/>
  <c r="AG1452" i="20"/>
  <c r="Q1064" i="20"/>
  <c r="Q1063" i="20"/>
  <c r="Q1062" i="20"/>
  <c r="G1063" i="20" s="1"/>
  <c r="Z1527" i="20"/>
  <c r="Z1529" i="20"/>
  <c r="Z1528" i="20"/>
  <c r="EJ1059" i="20"/>
  <c r="G1060" i="20"/>
  <c r="AV1544" i="20"/>
  <c r="AV1543" i="20"/>
  <c r="AV1542" i="20"/>
  <c r="EJ1179" i="20"/>
  <c r="AW1342" i="20"/>
  <c r="AW1569" i="20"/>
  <c r="AW1568" i="20"/>
  <c r="AW1567" i="20"/>
  <c r="AV1438" i="20"/>
  <c r="AV1437" i="20"/>
  <c r="AV1439" i="20"/>
  <c r="Z1534" i="20"/>
  <c r="Z1533" i="20"/>
  <c r="Z1532" i="20"/>
  <c r="FO1614" i="20"/>
  <c r="FN1615" i="20"/>
  <c r="FM1615" i="20"/>
  <c r="FN1614" i="20"/>
  <c r="FO1615" i="20"/>
  <c r="FM1614" i="20"/>
  <c r="FO1613" i="20"/>
  <c r="FM1613" i="20"/>
  <c r="FN1613" i="20"/>
  <c r="G1185" i="20"/>
  <c r="EJ1184" i="20"/>
  <c r="AG1382" i="20" a="1"/>
  <c r="EK877" i="20"/>
  <c r="EK876" i="20"/>
  <c r="EJ974" i="20"/>
  <c r="G975" i="20"/>
  <c r="G1149" i="20"/>
  <c r="AM1222" i="20"/>
  <c r="H1223" i="20" s="1"/>
  <c r="AM1224" i="20"/>
  <c r="H1225" i="20" s="1"/>
  <c r="AM1223" i="20"/>
  <c r="H1224" i="20" s="1"/>
  <c r="AV1444" i="20"/>
  <c r="AV1443" i="20"/>
  <c r="AV1442" i="20"/>
  <c r="AV1577" i="20"/>
  <c r="AV1579" i="20"/>
  <c r="AV1578" i="20"/>
  <c r="AM1158" i="20"/>
  <c r="H1159" i="20" s="1"/>
  <c r="AM1157" i="20"/>
  <c r="H1158" i="20" s="1"/>
  <c r="AM1159" i="20"/>
  <c r="H1160" i="20" s="1"/>
  <c r="DV1159" i="20" s="1"/>
  <c r="Z1553" i="20"/>
  <c r="Z1552" i="20"/>
  <c r="Z1554" i="20"/>
  <c r="AV1599" i="20"/>
  <c r="AV1598" i="20"/>
  <c r="AV1597" i="20"/>
  <c r="FM1603" i="20"/>
  <c r="FO1605" i="20"/>
  <c r="FN1605" i="20"/>
  <c r="FO1603" i="20"/>
  <c r="FN1603" i="20"/>
  <c r="FM1604" i="20"/>
  <c r="FM1605" i="20"/>
  <c r="FO1604" i="20"/>
  <c r="FN1604" i="20"/>
  <c r="Z1439" i="20"/>
  <c r="Z1438" i="20"/>
  <c r="Z1437" i="20"/>
  <c r="EJ1138" i="20"/>
  <c r="G1139" i="20"/>
  <c r="DS1605" i="20"/>
  <c r="DR1605" i="20"/>
  <c r="DS1604" i="20"/>
  <c r="EW1603" i="20"/>
  <c r="DS1603" i="20"/>
  <c r="DR1604" i="20"/>
  <c r="DR1603" i="20"/>
  <c r="DQ1605" i="20"/>
  <c r="DQ1604" i="20"/>
  <c r="DQ1603" i="20"/>
  <c r="AW1592" i="20" a="1"/>
  <c r="AW1337" i="20" a="1"/>
  <c r="EK1129" i="20"/>
  <c r="AW1384" i="20"/>
  <c r="AW1383" i="20"/>
  <c r="AW1382" i="20"/>
  <c r="Z1579" i="20"/>
  <c r="Z1578" i="20"/>
  <c r="Z1577" i="20"/>
  <c r="AG1318" i="20"/>
  <c r="AG1317" i="20"/>
  <c r="AG1319" i="20"/>
  <c r="FU1619" i="20"/>
  <c r="FT1619" i="20"/>
  <c r="FS1619" i="20"/>
  <c r="FU1620" i="20"/>
  <c r="FU1618" i="20"/>
  <c r="FT1620" i="20"/>
  <c r="FT1618" i="20"/>
  <c r="FS1620" i="20"/>
  <c r="FS1618" i="20"/>
  <c r="FT1613" i="20"/>
  <c r="FU1615" i="20"/>
  <c r="FT1615" i="20"/>
  <c r="FS1615" i="20"/>
  <c r="FU1614" i="20"/>
  <c r="FT1614" i="20"/>
  <c r="FS1614" i="20"/>
  <c r="FU1613" i="20"/>
  <c r="FS1613" i="20"/>
  <c r="AV1604" i="20"/>
  <c r="AV1603" i="20"/>
  <c r="AV1602" i="20"/>
  <c r="Z1539" i="20"/>
  <c r="Z1538" i="20"/>
  <c r="Z1537" i="20"/>
  <c r="FO1442" i="20"/>
  <c r="FO1444" i="20"/>
  <c r="FN1442" i="20"/>
  <c r="FM1442" i="20"/>
  <c r="FM1444" i="20"/>
  <c r="FM1443" i="20"/>
  <c r="FN1443" i="20"/>
  <c r="FN1444" i="20"/>
  <c r="FO1443" i="20"/>
  <c r="Q1299" i="20"/>
  <c r="G1300" i="20" s="1"/>
  <c r="Q1298" i="20"/>
  <c r="G1299" i="20" s="1"/>
  <c r="Q1297" i="20"/>
  <c r="EJ1053" i="20"/>
  <c r="G1054" i="20"/>
  <c r="Z1434" i="20"/>
  <c r="Z1433" i="20"/>
  <c r="Z1432" i="20"/>
  <c r="AV1449" i="20"/>
  <c r="AV1448" i="20"/>
  <c r="AV1447" i="20"/>
  <c r="FS1544" i="20"/>
  <c r="FU1545" i="20"/>
  <c r="FU1543" i="20"/>
  <c r="FT1545" i="20"/>
  <c r="FU1544" i="20"/>
  <c r="FT1543" i="20"/>
  <c r="FS1543" i="20"/>
  <c r="FT1544" i="20"/>
  <c r="FS1545" i="20"/>
  <c r="H1075" i="20"/>
  <c r="EJ1074" i="20"/>
  <c r="AM1169" i="20"/>
  <c r="AM1168" i="20"/>
  <c r="H1169" i="20" s="1"/>
  <c r="AM1167" i="20"/>
  <c r="H1168" i="20" s="1"/>
  <c r="Z1604" i="20"/>
  <c r="Z1603" i="20"/>
  <c r="Z1602" i="20"/>
  <c r="FU1548" i="20"/>
  <c r="FT1548" i="20"/>
  <c r="FU1550" i="20"/>
  <c r="FU1549" i="20"/>
  <c r="FS1548" i="20"/>
  <c r="FS1550" i="20"/>
  <c r="FS1549" i="20"/>
  <c r="FT1550" i="20"/>
  <c r="FT1549" i="20"/>
  <c r="AM1192" i="20" a="1"/>
  <c r="EK1114" i="20"/>
  <c r="EK1017" i="20"/>
  <c r="AM1153" i="20"/>
  <c r="H1154" i="20" s="1"/>
  <c r="AW1334" i="20"/>
  <c r="AW1333" i="20"/>
  <c r="AW1332" i="20"/>
  <c r="H1033" i="20"/>
  <c r="EJ1032" i="20"/>
  <c r="EK982" i="20"/>
  <c r="Z1482" i="20"/>
  <c r="Z1484" i="20"/>
  <c r="Z1483" i="20"/>
  <c r="EJ1143" i="20"/>
  <c r="G1144" i="20"/>
  <c r="EX1593" i="20"/>
  <c r="DM1594" i="20"/>
  <c r="DM1593" i="20"/>
  <c r="DL1594" i="20"/>
  <c r="DL1593" i="20"/>
  <c r="DK1594" i="20"/>
  <c r="DK1593" i="20"/>
  <c r="DK1595" i="20"/>
  <c r="DM1595" i="20"/>
  <c r="DL1595" i="20"/>
  <c r="EK962" i="20"/>
  <c r="AG1499" i="20"/>
  <c r="AM1362" i="20" a="1"/>
  <c r="EK917" i="20"/>
  <c r="EK916" i="20"/>
  <c r="AM1243" i="20"/>
  <c r="H1244" i="20" s="1"/>
  <c r="AM1242" i="20"/>
  <c r="H1243" i="20" s="1"/>
  <c r="AM1244" i="20"/>
  <c r="H1245" i="20" s="1"/>
  <c r="AG1419" i="20"/>
  <c r="AG1418" i="20"/>
  <c r="AG1417" i="20"/>
  <c r="AW1359" i="20"/>
  <c r="AW1358" i="20"/>
  <c r="AW1357" i="20"/>
  <c r="EK1128" i="20"/>
  <c r="EK1130" i="20"/>
  <c r="AG1547" i="20" a="1"/>
  <c r="AV1434" i="20"/>
  <c r="AV1433" i="20"/>
  <c r="AV1432" i="20"/>
  <c r="AG1394" i="20"/>
  <c r="AG1393" i="20"/>
  <c r="AG1392" i="20"/>
  <c r="AW1513" i="20"/>
  <c r="AW1512" i="20"/>
  <c r="AW1514" i="20"/>
  <c r="AW1404" i="20"/>
  <c r="AW1403" i="20"/>
  <c r="AW1402" i="20"/>
  <c r="G1140" i="20"/>
  <c r="EJ1139" i="20"/>
  <c r="EK1139" i="20" s="1"/>
  <c r="FN1578" i="20"/>
  <c r="FO1578" i="20"/>
  <c r="FO1580" i="20"/>
  <c r="FM1580" i="20"/>
  <c r="FO1579" i="20"/>
  <c r="FM1579" i="20"/>
  <c r="FN1579" i="20"/>
  <c r="FN1580" i="20"/>
  <c r="FM1578" i="20"/>
  <c r="AM1279" i="20"/>
  <c r="H1280" i="20" s="1"/>
  <c r="AM1278" i="20"/>
  <c r="H1279" i="20" s="1"/>
  <c r="AM1277" i="20"/>
  <c r="H1278" i="20" s="1"/>
  <c r="EK1083" i="20"/>
  <c r="EK1085" i="20"/>
  <c r="EK907" i="20"/>
  <c r="EK906" i="20"/>
  <c r="FO1467" i="20"/>
  <c r="FM1468" i="20"/>
  <c r="FO1468" i="20"/>
  <c r="FN1468" i="20"/>
  <c r="FM1469" i="20"/>
  <c r="FN1469" i="20"/>
  <c r="FO1469" i="20"/>
  <c r="FM1467" i="20"/>
  <c r="FN1467" i="20"/>
  <c r="DL1599" i="20"/>
  <c r="DM1600" i="20"/>
  <c r="DL1600" i="20"/>
  <c r="DM1599" i="20"/>
  <c r="EX1598" i="20"/>
  <c r="DK1600" i="20"/>
  <c r="DK1599" i="20"/>
  <c r="DM1598" i="20"/>
  <c r="DL1598" i="20"/>
  <c r="DK1598" i="20"/>
  <c r="EK1113" i="20"/>
  <c r="G1055" i="20"/>
  <c r="EJ1054" i="20"/>
  <c r="AW1549" i="20"/>
  <c r="AW1548" i="20"/>
  <c r="AW1547" i="20"/>
  <c r="AM1427" i="20"/>
  <c r="H1428" i="20" s="1"/>
  <c r="Z1449" i="20"/>
  <c r="Z1448" i="20"/>
  <c r="Z1447" i="20"/>
  <c r="DQ1623" i="20"/>
  <c r="DS1624" i="20"/>
  <c r="EW1623" i="20"/>
  <c r="DS1625" i="20"/>
  <c r="DR1624" i="20"/>
  <c r="DR1625" i="20"/>
  <c r="DQ1624" i="20"/>
  <c r="DQ1625" i="20"/>
  <c r="DS1623" i="20"/>
  <c r="DR1623" i="20"/>
  <c r="EK994" i="20"/>
  <c r="EK1018" i="20"/>
  <c r="Q1269" i="20"/>
  <c r="G1270" i="20" s="1"/>
  <c r="Q1268" i="20"/>
  <c r="G1269" i="20" s="1"/>
  <c r="Q1267" i="20"/>
  <c r="AM1263" i="20"/>
  <c r="H1264" i="20" s="1"/>
  <c r="AG1589" i="20"/>
  <c r="AG1587" i="20"/>
  <c r="AG1588" i="20"/>
  <c r="Z1599" i="20"/>
  <c r="Z1598" i="20"/>
  <c r="Z1597" i="20"/>
  <c r="EK937" i="20"/>
  <c r="EK936" i="20"/>
  <c r="EJ1109" i="20"/>
  <c r="EK983" i="20"/>
  <c r="EK912" i="20"/>
  <c r="EK911" i="20"/>
  <c r="H1034" i="20"/>
  <c r="EJ1033" i="20"/>
  <c r="EK963" i="20"/>
  <c r="EJ1123" i="20"/>
  <c r="G1124" i="20"/>
  <c r="G1145" i="20"/>
  <c r="FU1584" i="20"/>
  <c r="FT1584" i="20"/>
  <c r="FS1584" i="20"/>
  <c r="FU1585" i="20"/>
  <c r="FU1583" i="20"/>
  <c r="FT1585" i="20"/>
  <c r="FT1583" i="20"/>
  <c r="FS1585" i="20"/>
  <c r="FS1583" i="20"/>
  <c r="AV1539" i="20"/>
  <c r="AV1537" i="20"/>
  <c r="AV1538" i="20"/>
  <c r="AG1349" i="20"/>
  <c r="AG1348" i="20"/>
  <c r="AG1347" i="20"/>
  <c r="AG1389" i="20"/>
  <c r="AG1388" i="20"/>
  <c r="AG1387" i="20"/>
  <c r="EJ1234" i="20"/>
  <c r="G1235" i="20"/>
  <c r="Q1192" i="20" a="1"/>
  <c r="Q1242" i="20" a="1"/>
  <c r="AG1374" i="20"/>
  <c r="AG1373" i="20"/>
  <c r="AG1372" i="20"/>
  <c r="AV1574" i="20"/>
  <c r="AV1573" i="20"/>
  <c r="AV1572" i="20"/>
  <c r="AM1497" i="20" a="1"/>
  <c r="G973" i="20"/>
  <c r="EJ972" i="20"/>
  <c r="FM1544" i="20"/>
  <c r="FO1543" i="20"/>
  <c r="FN1544" i="20"/>
  <c r="FM1545" i="20"/>
  <c r="FN1543" i="20"/>
  <c r="FM1543" i="20"/>
  <c r="FO1544" i="20"/>
  <c r="FN1545" i="20"/>
  <c r="FO1545" i="20"/>
  <c r="AW1372" i="20"/>
  <c r="AW1374" i="20"/>
  <c r="AW1373" i="20"/>
  <c r="G1273" i="20"/>
  <c r="EJ1272" i="20"/>
  <c r="AG1427" i="20" a="1"/>
  <c r="Q1252" i="20" a="1"/>
  <c r="Q1292" i="20" a="1"/>
  <c r="DS1565" i="20"/>
  <c r="DR1565" i="20"/>
  <c r="DQ1565" i="20"/>
  <c r="DS1564" i="20"/>
  <c r="DS1563" i="20"/>
  <c r="DR1564" i="20"/>
  <c r="DR1563" i="20"/>
  <c r="DQ1564" i="20"/>
  <c r="DQ1563" i="20"/>
  <c r="EW1563" i="20"/>
  <c r="EK1104" i="20"/>
  <c r="EK1003" i="20"/>
  <c r="AV1484" i="20"/>
  <c r="AV1483" i="20"/>
  <c r="AV1482" i="20"/>
  <c r="FO1624" i="20"/>
  <c r="FN1623" i="20"/>
  <c r="FN1624" i="20"/>
  <c r="FM1623" i="20"/>
  <c r="FO1623" i="20"/>
  <c r="FN1625" i="20"/>
  <c r="FO1625" i="20"/>
  <c r="FM1624" i="20"/>
  <c r="FM1625" i="20"/>
  <c r="DM1555" i="20"/>
  <c r="DL1553" i="20"/>
  <c r="EX1553" i="20"/>
  <c r="DL1554" i="20"/>
  <c r="DK1554" i="20"/>
  <c r="DL1555" i="20"/>
  <c r="DM1554" i="20"/>
  <c r="DK1553" i="20"/>
  <c r="DK1555" i="20"/>
  <c r="DM1553" i="20"/>
  <c r="H958" i="20"/>
  <c r="EJ957" i="20"/>
  <c r="AW1562" i="20" a="1"/>
  <c r="H1035" i="20"/>
  <c r="EJ1034" i="20"/>
  <c r="G1125" i="20"/>
  <c r="EJ1124" i="20"/>
  <c r="AG1492" i="20" a="1"/>
  <c r="AV1584" i="20"/>
  <c r="AV1583" i="20"/>
  <c r="AV1582" i="20"/>
  <c r="DL1588" i="20"/>
  <c r="EX1588" i="20"/>
  <c r="DM1590" i="20"/>
  <c r="DM1588" i="20"/>
  <c r="DM1589" i="20"/>
  <c r="DL1589" i="20"/>
  <c r="DK1590" i="20"/>
  <c r="DK1588" i="20"/>
  <c r="DK1589" i="20"/>
  <c r="DL1590" i="20"/>
  <c r="FT1629" i="20"/>
  <c r="FS1629" i="20"/>
  <c r="FU1628" i="20"/>
  <c r="FT1628" i="20"/>
  <c r="FS1628" i="20"/>
  <c r="FU1630" i="20"/>
  <c r="FT1630" i="20"/>
  <c r="FS1630" i="20"/>
  <c r="FU1629" i="20"/>
  <c r="AW1299" i="20"/>
  <c r="AW1298" i="20"/>
  <c r="AW1297" i="20"/>
  <c r="AM1469" i="20"/>
  <c r="H1470" i="20" s="1"/>
  <c r="AM1468" i="20"/>
  <c r="H1469" i="20" s="1"/>
  <c r="AM1467" i="20"/>
  <c r="H1468" i="20" s="1"/>
  <c r="AW1414" i="20"/>
  <c r="AW1413" i="20"/>
  <c r="AW1412" i="20"/>
  <c r="AW1399" i="20"/>
  <c r="AW1398" i="20"/>
  <c r="AW1397" i="20"/>
  <c r="AW1392" i="20" a="1"/>
  <c r="AG1333" i="20"/>
  <c r="AG1332" i="20"/>
  <c r="AG1334" i="20"/>
  <c r="EJ1047" i="20"/>
  <c r="G1048" i="20"/>
  <c r="AW1479" i="20"/>
  <c r="AW1478" i="20"/>
  <c r="AW1477" i="20"/>
  <c r="Q1377" i="20" a="1"/>
  <c r="FN1462" i="20"/>
  <c r="FO1464" i="20"/>
  <c r="FO1463" i="20"/>
  <c r="FM1462" i="20"/>
  <c r="FO1462" i="20"/>
  <c r="FN1463" i="20"/>
  <c r="FM1464" i="20"/>
  <c r="FM1463" i="20"/>
  <c r="FN1464" i="20"/>
  <c r="G974" i="20"/>
  <c r="EJ973" i="20"/>
  <c r="AM1202" i="20"/>
  <c r="H1203" i="20" s="1"/>
  <c r="AM1204" i="20"/>
  <c r="AM1203" i="20"/>
  <c r="H1204" i="20" s="1"/>
  <c r="Q1237" i="20" a="1"/>
  <c r="FS1464" i="20"/>
  <c r="FS1463" i="20"/>
  <c r="FU1462" i="20"/>
  <c r="FT1462" i="20"/>
  <c r="FS1462" i="20"/>
  <c r="FU1464" i="20"/>
  <c r="FU1463" i="20"/>
  <c r="FT1464" i="20"/>
  <c r="FT1463" i="20"/>
  <c r="Q1172" i="20" a="1"/>
  <c r="EX1538" i="20"/>
  <c r="DM1540" i="20"/>
  <c r="DM1539" i="20"/>
  <c r="DM1538" i="20"/>
  <c r="DL1540" i="20"/>
  <c r="DK1540" i="20"/>
  <c r="DK1538" i="20"/>
  <c r="DK1539" i="20"/>
  <c r="DL1538" i="20"/>
  <c r="DL1539" i="20"/>
  <c r="FO1487" i="20"/>
  <c r="FN1487" i="20"/>
  <c r="FN1488" i="20"/>
  <c r="FO1488" i="20"/>
  <c r="FM1488" i="20"/>
  <c r="FN1489" i="20"/>
  <c r="FO1489" i="20"/>
  <c r="FM1487" i="20"/>
  <c r="FM1489" i="20"/>
  <c r="FT1528" i="20"/>
  <c r="FS1528" i="20"/>
  <c r="FU1529" i="20"/>
  <c r="FU1527" i="20"/>
  <c r="FT1529" i="20"/>
  <c r="FT1527" i="20"/>
  <c r="FS1529" i="20"/>
  <c r="FS1527" i="20"/>
  <c r="FU1528" i="20"/>
  <c r="FT1555" i="20"/>
  <c r="FT1554" i="20"/>
  <c r="FS1555" i="20"/>
  <c r="FS1554" i="20"/>
  <c r="FU1553" i="20"/>
  <c r="FT1553" i="20"/>
  <c r="FU1555" i="20"/>
  <c r="FS1553" i="20"/>
  <c r="FU1554" i="20"/>
  <c r="AM1267" i="20" a="1"/>
  <c r="EJ1098" i="20"/>
  <c r="G1099" i="20"/>
  <c r="AG1612" i="20" a="1"/>
  <c r="AG1562" i="20" a="1"/>
  <c r="Q1302" i="20" a="1"/>
  <c r="AG1412" i="20" a="1"/>
  <c r="FU1474" i="20"/>
  <c r="FU1473" i="20"/>
  <c r="FT1474" i="20"/>
  <c r="FT1473" i="20"/>
  <c r="FS1474" i="20"/>
  <c r="FS1473" i="20"/>
  <c r="FU1472" i="20"/>
  <c r="FT1472" i="20"/>
  <c r="FS1472" i="20"/>
  <c r="DR1570" i="20"/>
  <c r="DQ1568" i="20"/>
  <c r="DQ1570" i="20"/>
  <c r="DS1569" i="20"/>
  <c r="EW1568" i="20"/>
  <c r="DR1569" i="20"/>
  <c r="DQ1569" i="20"/>
  <c r="DS1568" i="20"/>
  <c r="DS1570" i="20"/>
  <c r="DR1568" i="20"/>
  <c r="EK1088" i="20"/>
  <c r="EK1090" i="20"/>
  <c r="H959" i="20"/>
  <c r="EJ958" i="20"/>
  <c r="EK958" i="20" s="1"/>
  <c r="EJ1108" i="20"/>
  <c r="AW1452" i="20" a="1"/>
  <c r="Q1262" i="20" a="1"/>
  <c r="EK1214" i="20"/>
  <c r="EK1215" i="20"/>
  <c r="EK1216" i="20"/>
  <c r="F128" i="20"/>
  <c r="AY174" i="20"/>
  <c r="BA174" i="20"/>
  <c r="AZ174" i="20"/>
  <c r="Q1352" i="20" a="1"/>
  <c r="AW1387" i="20" a="1"/>
  <c r="EK968" i="20"/>
  <c r="EK1094" i="20" l="1"/>
  <c r="Q1222" i="20"/>
  <c r="G1223" i="20" s="1"/>
  <c r="AW1343" i="20"/>
  <c r="AG1502" i="20"/>
  <c r="EK1047" i="20"/>
  <c r="Q1223" i="20"/>
  <c r="G1224" i="20" s="1"/>
  <c r="Q1422" i="20" a="1"/>
  <c r="Q1424" i="20" s="1"/>
  <c r="G1425" i="20" s="1"/>
  <c r="AG1497" i="20"/>
  <c r="EJ1144" i="20"/>
  <c r="AM1428" i="20"/>
  <c r="H1429" i="20" s="1"/>
  <c r="AM1152" i="20"/>
  <c r="H1153" i="20" s="1"/>
  <c r="AW1462" i="20"/>
  <c r="AM1264" i="20"/>
  <c r="H1265" i="20" s="1"/>
  <c r="EK1095" i="20"/>
  <c r="Q1152" i="20"/>
  <c r="G1153" i="20" s="1"/>
  <c r="EK1069" i="20"/>
  <c r="EK1144" i="20"/>
  <c r="EK1134" i="20"/>
  <c r="AM1367" i="20" a="1"/>
  <c r="AM1369" i="20" s="1"/>
  <c r="H1370" i="20" s="1"/>
  <c r="AM1237" i="20"/>
  <c r="H1238" i="20" s="1"/>
  <c r="AM1239" i="20"/>
  <c r="H1240" i="20" s="1"/>
  <c r="AM1327" i="20"/>
  <c r="H1328" i="20" s="1"/>
  <c r="AM1547" i="20" a="1"/>
  <c r="EK973" i="20"/>
  <c r="AM1328" i="20"/>
  <c r="H1329" i="20" s="1"/>
  <c r="Q1164" i="20"/>
  <c r="Q1517" i="20" a="1"/>
  <c r="Q1519" i="20" s="1"/>
  <c r="Q1162" i="20"/>
  <c r="G1163" i="20" s="1"/>
  <c r="EK1054" i="20"/>
  <c r="AW1502" i="20" a="1"/>
  <c r="AW1502" i="20" s="1"/>
  <c r="EK1034" i="20"/>
  <c r="AM1522" i="20" a="1"/>
  <c r="AM1523" i="20" s="1"/>
  <c r="H1524" i="20" s="1"/>
  <c r="AW1552" i="20" a="1"/>
  <c r="AW1554" i="20" s="1"/>
  <c r="AG1609" i="20"/>
  <c r="AG1608" i="20"/>
  <c r="AG1607" i="20"/>
  <c r="Q1399" i="20"/>
  <c r="G1400" i="20" s="1"/>
  <c r="EJ1099" i="20"/>
  <c r="Q1367" i="20"/>
  <c r="AM1407" i="20" a="1"/>
  <c r="AM1409" i="20" s="1"/>
  <c r="H1410" i="20" s="1"/>
  <c r="Q1322" i="20"/>
  <c r="Q1324" i="20"/>
  <c r="G1325" i="20" s="1"/>
  <c r="Q1323" i="20"/>
  <c r="G1324" i="20" s="1"/>
  <c r="AM1303" i="20"/>
  <c r="H1304" i="20" s="1"/>
  <c r="AM1304" i="20"/>
  <c r="H1305" i="20" s="1"/>
  <c r="AM1289" i="20"/>
  <c r="H1290" i="20" s="1"/>
  <c r="AM1288" i="20"/>
  <c r="H1289" i="20" s="1"/>
  <c r="AM1378" i="20"/>
  <c r="H1379" i="20" s="1"/>
  <c r="AG1407" i="20"/>
  <c r="AG1408" i="20"/>
  <c r="AM1257" i="20" a="1"/>
  <c r="AM1259" i="20" s="1"/>
  <c r="H1260" i="20" s="1"/>
  <c r="AW1347" i="20"/>
  <c r="AM1347" i="20" s="1" a="1"/>
  <c r="AM1253" i="20"/>
  <c r="H1254" i="20" s="1"/>
  <c r="AW1348" i="20"/>
  <c r="AM1254" i="20"/>
  <c r="H1255" i="20" s="1"/>
  <c r="EK1059" i="20"/>
  <c r="AG1522" i="20"/>
  <c r="AG1524" i="20"/>
  <c r="AG1523" i="20"/>
  <c r="Q1309" i="20"/>
  <c r="G1310" i="20" s="1"/>
  <c r="Q1307" i="20"/>
  <c r="G1308" i="20" s="1"/>
  <c r="Q1342" i="20" a="1"/>
  <c r="Q1342" i="20" s="1"/>
  <c r="G1343" i="20" s="1"/>
  <c r="AG1442" i="20" a="1"/>
  <c r="AG1444" i="20" s="1"/>
  <c r="AG1512" i="20"/>
  <c r="AG1513" i="20"/>
  <c r="Q1397" i="20"/>
  <c r="AM1477" i="20" a="1"/>
  <c r="AM1479" i="20" s="1"/>
  <c r="H1480" i="20" s="1"/>
  <c r="AM1377" i="20"/>
  <c r="H1378" i="20" s="1"/>
  <c r="AM1367" i="20"/>
  <c r="H1368" i="20" s="1"/>
  <c r="AW1352" i="20"/>
  <c r="AW1354" i="20"/>
  <c r="AG1532" i="20" a="1"/>
  <c r="AG1534" i="20" s="1"/>
  <c r="AM1422" i="20" a="1"/>
  <c r="AM1424" i="20" s="1"/>
  <c r="H1425" i="20" s="1"/>
  <c r="Q1217" i="20"/>
  <c r="G1218" i="20" s="1"/>
  <c r="EK1124" i="20"/>
  <c r="Q1218" i="20"/>
  <c r="G1219" i="20" s="1"/>
  <c r="AW1587" i="20"/>
  <c r="AM1587" i="20" s="1" a="1"/>
  <c r="AM1588" i="20" s="1"/>
  <c r="H1589" i="20" s="1"/>
  <c r="AW1572" i="20" a="1"/>
  <c r="AW1572" i="20" s="1"/>
  <c r="AG1569" i="20"/>
  <c r="Q1368" i="20"/>
  <c r="G1369" i="20" s="1"/>
  <c r="AM1368" i="20"/>
  <c r="H1369" i="20" s="1"/>
  <c r="AW1457" i="20"/>
  <c r="AW1459" i="20"/>
  <c r="AW1458" i="20"/>
  <c r="EK1074" i="20"/>
  <c r="Q1392" i="20" a="1"/>
  <c r="Q1394" i="20" s="1"/>
  <c r="G1395" i="20" s="1"/>
  <c r="EK1007" i="20"/>
  <c r="AG1508" i="20"/>
  <c r="EJ1148" i="20"/>
  <c r="AW1558" i="20"/>
  <c r="AG1557" i="20"/>
  <c r="AM1382" i="20" a="1"/>
  <c r="AM1383" i="20" s="1"/>
  <c r="H1384" i="20" s="1"/>
  <c r="AG1558" i="20"/>
  <c r="AM1332" i="20" a="1"/>
  <c r="AM1332" i="20" s="1"/>
  <c r="H1333" i="20" s="1"/>
  <c r="Q1452" i="20" a="1"/>
  <c r="Q1454" i="20" s="1"/>
  <c r="AW1559" i="20"/>
  <c r="AG1509" i="20"/>
  <c r="AG1568" i="20"/>
  <c r="AG1527" i="20" a="1"/>
  <c r="AM1312" i="20" a="1"/>
  <c r="AM1314" i="20" s="1"/>
  <c r="H1315" i="20" s="1"/>
  <c r="Q1497" i="20" a="1"/>
  <c r="Q1498" i="20" s="1"/>
  <c r="AM1309" i="20"/>
  <c r="H1310" i="20" s="1"/>
  <c r="Q1247" i="20" a="1"/>
  <c r="Q1248" i="20" s="1"/>
  <c r="G1249" i="20" s="1"/>
  <c r="AM1307" i="20"/>
  <c r="Q1287" i="20" a="1"/>
  <c r="Q1289" i="20" s="1"/>
  <c r="G1290" i="20" s="1"/>
  <c r="AW1482" i="20" a="1"/>
  <c r="AW1482" i="20" s="1"/>
  <c r="Q1587" i="20" a="1"/>
  <c r="Q1587" i="20" s="1"/>
  <c r="G1588" i="20" s="1"/>
  <c r="AM1567" i="20" a="1"/>
  <c r="AM1569" i="20" s="1"/>
  <c r="H1570" i="20" s="1"/>
  <c r="AW1527" i="20" a="1"/>
  <c r="AW1528" i="20" s="1"/>
  <c r="Q1502" i="20" a="1"/>
  <c r="Q1502" i="20" s="1"/>
  <c r="AM1462" i="20" a="1"/>
  <c r="AM1463" i="20" s="1"/>
  <c r="H1464" i="20" s="1"/>
  <c r="AG1447" i="20" a="1"/>
  <c r="AG1449" i="20" s="1"/>
  <c r="AW1432" i="20" a="1"/>
  <c r="Q1337" i="20" a="1"/>
  <c r="Q1339" i="20" s="1"/>
  <c r="G1340" i="20" s="1"/>
  <c r="Q1472" i="20" a="1"/>
  <c r="Q1474" i="20" s="1"/>
  <c r="AW1602" i="20" a="1"/>
  <c r="AW1604" i="20" s="1"/>
  <c r="Q1379" i="20"/>
  <c r="G1380" i="20" s="1"/>
  <c r="Q1378" i="20"/>
  <c r="Q1377" i="20"/>
  <c r="AG1429" i="20"/>
  <c r="AG1428" i="20"/>
  <c r="AG1427" i="20"/>
  <c r="Q1244" i="20"/>
  <c r="Q1243" i="20"/>
  <c r="G1244" i="20" s="1"/>
  <c r="Q1242" i="20"/>
  <c r="G1243" i="20" s="1"/>
  <c r="EK1143" i="20"/>
  <c r="EK1145" i="20"/>
  <c r="G1298" i="20"/>
  <c r="AG1383" i="20"/>
  <c r="AG1382" i="20"/>
  <c r="AG1384" i="20"/>
  <c r="EJ1063" i="20"/>
  <c r="G1064" i="20"/>
  <c r="G1399" i="20"/>
  <c r="EK1133" i="20"/>
  <c r="EK1135" i="20"/>
  <c r="EJ1327" i="20"/>
  <c r="G1328" i="20"/>
  <c r="EK1008" i="20"/>
  <c r="Q1199" i="20"/>
  <c r="Q1198" i="20"/>
  <c r="G1199" i="20" s="1"/>
  <c r="Q1197" i="20"/>
  <c r="G1198" i="20" s="1"/>
  <c r="FU1560" i="20"/>
  <c r="FU1558" i="20"/>
  <c r="FT1560" i="20"/>
  <c r="FT1558" i="20"/>
  <c r="FS1560" i="20"/>
  <c r="FS1558" i="20"/>
  <c r="FU1559" i="20"/>
  <c r="FT1559" i="20"/>
  <c r="FS1559" i="20"/>
  <c r="EK1189" i="20"/>
  <c r="EK1191" i="20"/>
  <c r="EK1190" i="20"/>
  <c r="AW1388" i="20"/>
  <c r="AW1387" i="20"/>
  <c r="AW1389" i="20"/>
  <c r="F133" i="20"/>
  <c r="AY175" i="20"/>
  <c r="BA175" i="20"/>
  <c r="AZ175" i="20"/>
  <c r="EK1108" i="20"/>
  <c r="EK1110" i="20"/>
  <c r="Q1304" i="20"/>
  <c r="G1305" i="20" s="1"/>
  <c r="Q1303" i="20"/>
  <c r="G1304" i="20" s="1"/>
  <c r="Q1302" i="20"/>
  <c r="H1205" i="20"/>
  <c r="EJ1204" i="20"/>
  <c r="Q1332" i="20" a="1"/>
  <c r="EK1272" i="20"/>
  <c r="EK1270" i="20"/>
  <c r="EK1271" i="20"/>
  <c r="EK972" i="20"/>
  <c r="Q1193" i="20"/>
  <c r="G1194" i="20" s="1"/>
  <c r="Q1192" i="20"/>
  <c r="G1193" i="20" s="1"/>
  <c r="Q1194" i="20"/>
  <c r="AW1537" i="20" a="1"/>
  <c r="EK1033" i="20"/>
  <c r="G1268" i="20"/>
  <c r="AM1512" i="20" a="1"/>
  <c r="AG1549" i="20"/>
  <c r="AG1547" i="20"/>
  <c r="AG1548" i="20"/>
  <c r="AW1447" i="20" a="1"/>
  <c r="Q1317" i="20" a="1"/>
  <c r="EJ1064" i="20"/>
  <c r="G1065" i="20"/>
  <c r="AW1532" i="20" a="1"/>
  <c r="EK1009" i="20"/>
  <c r="EK1103" i="20"/>
  <c r="EK1105" i="20"/>
  <c r="FO1565" i="20"/>
  <c r="FO1564" i="20"/>
  <c r="FN1564" i="20"/>
  <c r="FM1563" i="20"/>
  <c r="FM1565" i="20"/>
  <c r="FO1563" i="20"/>
  <c r="FM1564" i="20"/>
  <c r="FN1563" i="20"/>
  <c r="FN1565" i="20"/>
  <c r="EK1079" i="20"/>
  <c r="AW1519" i="20"/>
  <c r="AW1518" i="20"/>
  <c r="AW1517" i="20"/>
  <c r="AW1609" i="20"/>
  <c r="AW1608" i="20"/>
  <c r="AW1607" i="20"/>
  <c r="Q1572" i="20" a="1"/>
  <c r="EK1099" i="20"/>
  <c r="AG1564" i="20"/>
  <c r="AG1563" i="20"/>
  <c r="AG1562" i="20"/>
  <c r="AM1297" i="20" a="1"/>
  <c r="AW1582" i="20" a="1"/>
  <c r="EK1109" i="20"/>
  <c r="FO1600" i="20"/>
  <c r="FN1600" i="20"/>
  <c r="FM1598" i="20"/>
  <c r="FN1599" i="20"/>
  <c r="FM1600" i="20"/>
  <c r="FO1599" i="20"/>
  <c r="FO1598" i="20"/>
  <c r="FM1599" i="20"/>
  <c r="FN1598" i="20"/>
  <c r="EJ1224" i="20"/>
  <c r="G1225" i="20"/>
  <c r="AM1362" i="20"/>
  <c r="H1363" i="20" s="1"/>
  <c r="AM1364" i="20"/>
  <c r="H1365" i="20" s="1"/>
  <c r="AM1363" i="20"/>
  <c r="H1364" i="20" s="1"/>
  <c r="AG1482" i="20" a="1"/>
  <c r="EK1138" i="20"/>
  <c r="EK1140" i="20"/>
  <c r="AW1577" i="20" a="1"/>
  <c r="G1230" i="20"/>
  <c r="EJ1229" i="20"/>
  <c r="Q1462" i="20" a="1"/>
  <c r="AW1612" i="20"/>
  <c r="AW1614" i="20"/>
  <c r="AW1613" i="20"/>
  <c r="EK1049" i="20"/>
  <c r="AG1614" i="20"/>
  <c r="AG1613" i="20"/>
  <c r="AG1612" i="20"/>
  <c r="FO1540" i="20"/>
  <c r="FN1540" i="20"/>
  <c r="FN1539" i="20"/>
  <c r="FN1538" i="20"/>
  <c r="FM1538" i="20"/>
  <c r="FM1539" i="20"/>
  <c r="FO1539" i="20"/>
  <c r="FM1540" i="20"/>
  <c r="FO1538" i="20"/>
  <c r="AW1394" i="20"/>
  <c r="AW1393" i="20"/>
  <c r="AW1392" i="20"/>
  <c r="Q1293" i="20"/>
  <c r="G1294" i="20" s="1"/>
  <c r="Q1292" i="20"/>
  <c r="Q1294" i="20"/>
  <c r="G1295" i="20" s="1"/>
  <c r="AM1497" i="20"/>
  <c r="H1498" i="20" s="1"/>
  <c r="AM1499" i="20"/>
  <c r="H1500" i="20" s="1"/>
  <c r="AM1498" i="20"/>
  <c r="H1499" i="20" s="1"/>
  <c r="FO1595" i="20"/>
  <c r="FO1593" i="20"/>
  <c r="FO1594" i="20"/>
  <c r="FM1595" i="20"/>
  <c r="FM1593" i="20"/>
  <c r="FN1595" i="20"/>
  <c r="FM1594" i="20"/>
  <c r="FN1594" i="20"/>
  <c r="FN1593" i="20"/>
  <c r="AG1577" i="20" a="1"/>
  <c r="AG1437" i="20" a="1"/>
  <c r="AG1552" i="20" a="1"/>
  <c r="AW1442" i="20" a="1"/>
  <c r="EK1184" i="20"/>
  <c r="EK1186" i="20"/>
  <c r="EK1185" i="20"/>
  <c r="G1368" i="20"/>
  <c r="AM1342" i="20" a="1"/>
  <c r="EK1052" i="20"/>
  <c r="Q1512" i="20" a="1"/>
  <c r="AG1457" i="20" a="1"/>
  <c r="G1520" i="20"/>
  <c r="AW1507" i="20" a="1"/>
  <c r="Q1159" i="20"/>
  <c r="Q1158" i="20"/>
  <c r="G1159" i="20" s="1"/>
  <c r="Q1157" i="20"/>
  <c r="G1158" i="20" s="1"/>
  <c r="E128" i="20"/>
  <c r="BB174" i="20"/>
  <c r="J123" i="20"/>
  <c r="BE174" i="20" s="1"/>
  <c r="BC174" i="20"/>
  <c r="BD174" i="20"/>
  <c r="AG1582" i="20" a="1"/>
  <c r="EJ1282" i="20"/>
  <c r="G1283" i="20"/>
  <c r="Q1364" i="20"/>
  <c r="G1365" i="20" s="1"/>
  <c r="Q1363" i="20"/>
  <c r="Q1362" i="20"/>
  <c r="AG1487" i="20" a="1"/>
  <c r="FO1628" i="20"/>
  <c r="FO1629" i="20"/>
  <c r="FN1628" i="20"/>
  <c r="FN1629" i="20"/>
  <c r="FM1628" i="20"/>
  <c r="FM1630" i="20"/>
  <c r="FN1630" i="20"/>
  <c r="FO1630" i="20"/>
  <c r="FM1629" i="20"/>
  <c r="AG1414" i="20"/>
  <c r="AG1413" i="20"/>
  <c r="AG1412" i="20"/>
  <c r="Q1174" i="20"/>
  <c r="Q1173" i="20"/>
  <c r="G1174" i="20" s="1"/>
  <c r="Q1172" i="20"/>
  <c r="G1173" i="20" s="1"/>
  <c r="AM1397" i="20" a="1"/>
  <c r="AW1562" i="20"/>
  <c r="AW1564" i="20"/>
  <c r="AW1563" i="20"/>
  <c r="Q1254" i="20"/>
  <c r="G1255" i="20" s="1"/>
  <c r="Q1253" i="20"/>
  <c r="G1254" i="20" s="1"/>
  <c r="Q1252" i="20"/>
  <c r="EJ1219" i="20"/>
  <c r="G1220" i="20"/>
  <c r="AM1357" i="20" a="1"/>
  <c r="H1170" i="20"/>
  <c r="EJ1169" i="20"/>
  <c r="AG1432" i="20" a="1"/>
  <c r="AG1537" i="20" a="1"/>
  <c r="EK1078" i="20"/>
  <c r="EK1080" i="20"/>
  <c r="Q1359" i="20"/>
  <c r="G1360" i="20" s="1"/>
  <c r="Q1358" i="20"/>
  <c r="Q1357" i="20"/>
  <c r="AG1469" i="20"/>
  <c r="AG1468" i="20"/>
  <c r="AG1467" i="20"/>
  <c r="Q1404" i="20"/>
  <c r="G1405" i="20" s="1"/>
  <c r="Q1403" i="20"/>
  <c r="Q1402" i="20"/>
  <c r="EJ1149" i="20"/>
  <c r="AG1477" i="20" a="1"/>
  <c r="Q1257" i="20" a="1"/>
  <c r="EJ1277" i="20"/>
  <c r="G1278" i="20"/>
  <c r="Q1354" i="20"/>
  <c r="G1355" i="20" s="1"/>
  <c r="Q1353" i="20"/>
  <c r="Q1352" i="20"/>
  <c r="Q1264" i="20"/>
  <c r="G1265" i="20" s="1"/>
  <c r="Q1263" i="20"/>
  <c r="G1264" i="20" s="1"/>
  <c r="Q1262" i="20"/>
  <c r="FU1570" i="20"/>
  <c r="FU1568" i="20"/>
  <c r="FT1570" i="20"/>
  <c r="FT1568" i="20"/>
  <c r="FS1570" i="20"/>
  <c r="FS1568" i="20"/>
  <c r="FU1569" i="20"/>
  <c r="FT1569" i="20"/>
  <c r="FS1569" i="20"/>
  <c r="EK1098" i="20"/>
  <c r="EK1100" i="20"/>
  <c r="EK956" i="20"/>
  <c r="EK957" i="20"/>
  <c r="AM1372" i="20" a="1"/>
  <c r="Q1372" i="20" a="1"/>
  <c r="Q1347" i="20" a="1"/>
  <c r="FU1623" i="20"/>
  <c r="FT1623" i="20"/>
  <c r="FS1623" i="20"/>
  <c r="FU1625" i="20"/>
  <c r="FT1625" i="20"/>
  <c r="FS1625" i="20"/>
  <c r="FU1624" i="20"/>
  <c r="FT1624" i="20"/>
  <c r="FS1624" i="20"/>
  <c r="AM1402" i="20" a="1"/>
  <c r="AM1194" i="20"/>
  <c r="H1195" i="20" s="1"/>
  <c r="AM1193" i="20"/>
  <c r="H1194" i="20" s="1"/>
  <c r="AM1192" i="20"/>
  <c r="H1193" i="20" s="1"/>
  <c r="AW1339" i="20"/>
  <c r="AW1338" i="20"/>
  <c r="AW1337" i="20"/>
  <c r="FU1605" i="20"/>
  <c r="FT1604" i="20"/>
  <c r="FT1603" i="20"/>
  <c r="FS1604" i="20"/>
  <c r="FS1603" i="20"/>
  <c r="FT1605" i="20"/>
  <c r="FS1605" i="20"/>
  <c r="FU1604" i="20"/>
  <c r="FU1603" i="20"/>
  <c r="EK974" i="20"/>
  <c r="FO1585" i="20"/>
  <c r="FM1585" i="20"/>
  <c r="FN1585" i="20"/>
  <c r="FM1583" i="20"/>
  <c r="FM1584" i="20"/>
  <c r="FN1584" i="20"/>
  <c r="FN1583" i="20"/>
  <c r="FO1584" i="20"/>
  <c r="FO1583" i="20"/>
  <c r="AM1472" i="20" a="1"/>
  <c r="EJ1154" i="20"/>
  <c r="G1155" i="20"/>
  <c r="AM1352" i="20" a="1"/>
  <c r="AG1594" i="20"/>
  <c r="AG1593" i="20"/>
  <c r="AG1592" i="20"/>
  <c r="Q1312" i="20" a="1"/>
  <c r="AW1454" i="20"/>
  <c r="AW1453" i="20"/>
  <c r="AW1452" i="20"/>
  <c r="AM1269" i="20"/>
  <c r="H1270" i="20" s="1"/>
  <c r="AM1268" i="20"/>
  <c r="H1269" i="20" s="1"/>
  <c r="AM1267" i="20"/>
  <c r="H1268" i="20" s="1"/>
  <c r="FN1588" i="20"/>
  <c r="FO1589" i="20"/>
  <c r="FN1589" i="20"/>
  <c r="FM1589" i="20"/>
  <c r="FO1588" i="20"/>
  <c r="FN1590" i="20"/>
  <c r="FM1588" i="20"/>
  <c r="FO1590" i="20"/>
  <c r="FM1590" i="20"/>
  <c r="FN1555" i="20"/>
  <c r="FN1554" i="20"/>
  <c r="FM1555" i="20"/>
  <c r="FM1554" i="20"/>
  <c r="FO1554" i="20"/>
  <c r="FO1553" i="20"/>
  <c r="FN1553" i="20"/>
  <c r="FM1553" i="20"/>
  <c r="FO1555" i="20"/>
  <c r="EK1234" i="20"/>
  <c r="EK1236" i="20"/>
  <c r="EK1235" i="20"/>
  <c r="AM1548" i="20"/>
  <c r="H1549" i="20" s="1"/>
  <c r="AM1547" i="20"/>
  <c r="H1548" i="20" s="1"/>
  <c r="AM1549" i="20"/>
  <c r="H1550" i="20" s="1"/>
  <c r="AW1434" i="20"/>
  <c r="AW1433" i="20"/>
  <c r="AW1432" i="20"/>
  <c r="AM1384" i="20"/>
  <c r="H1385" i="20" s="1"/>
  <c r="AW1594" i="20"/>
  <c r="AW1593" i="20"/>
  <c r="AW1592" i="20"/>
  <c r="EK1179" i="20"/>
  <c r="EK1181" i="20"/>
  <c r="EK1180" i="20"/>
  <c r="AG1527" i="20"/>
  <c r="AG1529" i="20"/>
  <c r="AG1528" i="20"/>
  <c r="EK1073" i="20"/>
  <c r="EK1075" i="20"/>
  <c r="FU1599" i="20"/>
  <c r="FT1599" i="20"/>
  <c r="FS1599" i="20"/>
  <c r="FU1600" i="20"/>
  <c r="FT1600" i="20"/>
  <c r="FS1600" i="20"/>
  <c r="FT1598" i="20"/>
  <c r="FS1598" i="20"/>
  <c r="FU1598" i="20"/>
  <c r="EK1068" i="20"/>
  <c r="EK1070" i="20"/>
  <c r="FS1594" i="20"/>
  <c r="FU1593" i="20"/>
  <c r="FT1593" i="20"/>
  <c r="FU1595" i="20"/>
  <c r="FS1593" i="20"/>
  <c r="FT1595" i="20"/>
  <c r="FS1595" i="20"/>
  <c r="FU1594" i="20"/>
  <c r="FT1594" i="20"/>
  <c r="EK1209" i="20"/>
  <c r="EK1211" i="20"/>
  <c r="EK1210" i="20"/>
  <c r="FO1559" i="20"/>
  <c r="FN1558" i="20"/>
  <c r="FN1559" i="20"/>
  <c r="FM1558" i="20"/>
  <c r="FO1558" i="20"/>
  <c r="FM1560" i="20"/>
  <c r="FM1559" i="20"/>
  <c r="FN1560" i="20"/>
  <c r="FO1560" i="20"/>
  <c r="Q1239" i="20"/>
  <c r="Q1238" i="20"/>
  <c r="G1239" i="20" s="1"/>
  <c r="Q1237" i="20"/>
  <c r="G1238" i="20" s="1"/>
  <c r="AM1412" i="20" a="1"/>
  <c r="AG1494" i="20"/>
  <c r="AG1493" i="20"/>
  <c r="AG1492" i="20"/>
  <c r="FU1564" i="20"/>
  <c r="FT1564" i="20"/>
  <c r="FS1564" i="20"/>
  <c r="FU1565" i="20"/>
  <c r="FS1565" i="20"/>
  <c r="FT1565" i="20"/>
  <c r="FU1563" i="20"/>
  <c r="FT1563" i="20"/>
  <c r="FS1563" i="20"/>
  <c r="Q1387" i="20" a="1"/>
  <c r="EK1123" i="20"/>
  <c r="EK1125" i="20"/>
  <c r="AG1597" i="20" a="1"/>
  <c r="Q1417" i="20" a="1"/>
  <c r="EK1032" i="20"/>
  <c r="AG1602" i="20" a="1"/>
  <c r="EK1053" i="20"/>
  <c r="AW1597" i="20" a="1"/>
  <c r="AW1437" i="20" a="1"/>
  <c r="AW1542" i="20" a="1"/>
  <c r="G1398" i="20"/>
  <c r="AM1292" i="20" a="1"/>
  <c r="EK1058" i="20"/>
  <c r="EK1060" i="20"/>
  <c r="AG1542" i="20" a="1"/>
  <c r="EK1048" i="20"/>
  <c r="AW1494" i="20"/>
  <c r="AW1493" i="20"/>
  <c r="AW1492" i="20"/>
  <c r="AM1317" i="20" a="1"/>
  <c r="AW1487" i="20" a="1"/>
  <c r="Q1422" i="20" l="1"/>
  <c r="G1423" i="20" s="1"/>
  <c r="AM1382" i="20"/>
  <c r="H1383" i="20" s="1"/>
  <c r="Q1423" i="20"/>
  <c r="G1424" i="20" s="1"/>
  <c r="AM1524" i="20"/>
  <c r="H1525" i="20" s="1"/>
  <c r="AM1313" i="20"/>
  <c r="H1314" i="20" s="1"/>
  <c r="AM1477" i="20"/>
  <c r="H1478" i="20" s="1"/>
  <c r="Q1518" i="20"/>
  <c r="G1519" i="20" s="1"/>
  <c r="Q1517" i="20"/>
  <c r="G1518" i="20" s="1"/>
  <c r="G1165" i="20"/>
  <c r="EJ1164" i="20"/>
  <c r="AW1504" i="20"/>
  <c r="AM1457" i="20" a="1"/>
  <c r="AM1459" i="20" s="1"/>
  <c r="H1460" i="20" s="1"/>
  <c r="AW1552" i="20"/>
  <c r="AW1553" i="20"/>
  <c r="AW1503" i="20"/>
  <c r="AW1484" i="20"/>
  <c r="AM1522" i="20"/>
  <c r="H1523" i="20" s="1"/>
  <c r="Q1607" i="20" a="1"/>
  <c r="AM1408" i="20"/>
  <c r="H1409" i="20" s="1"/>
  <c r="AM1407" i="20"/>
  <c r="H1408" i="20" s="1"/>
  <c r="Q1589" i="20"/>
  <c r="AM1258" i="20"/>
  <c r="H1259" i="20" s="1"/>
  <c r="Q1522" i="20" a="1"/>
  <c r="Q1407" i="20" a="1"/>
  <c r="Q1409" i="20" s="1"/>
  <c r="G1410" i="20" s="1"/>
  <c r="G1323" i="20"/>
  <c r="EJ1322" i="20"/>
  <c r="Q1492" i="20" a="1"/>
  <c r="Q1494" i="20" s="1"/>
  <c r="AM1257" i="20"/>
  <c r="H1258" i="20" s="1"/>
  <c r="DV1257" i="20" s="1"/>
  <c r="Q1499" i="20"/>
  <c r="EJ1499" i="20" s="1"/>
  <c r="AM1312" i="20"/>
  <c r="H1313" i="20" s="1"/>
  <c r="AM1568" i="20"/>
  <c r="H1569" i="20" s="1"/>
  <c r="EJ1368" i="20"/>
  <c r="EJ1367" i="20"/>
  <c r="AG1442" i="20"/>
  <c r="AG1443" i="20"/>
  <c r="AG1533" i="20"/>
  <c r="Q1343" i="20"/>
  <c r="G1344" i="20" s="1"/>
  <c r="Q1344" i="20"/>
  <c r="G1345" i="20" s="1"/>
  <c r="AM1423" i="20"/>
  <c r="H1424" i="20" s="1"/>
  <c r="Q1497" i="20"/>
  <c r="EJ1497" i="20" s="1"/>
  <c r="Q1392" i="20"/>
  <c r="Q1393" i="20"/>
  <c r="AG1532" i="20"/>
  <c r="EK1064" i="20"/>
  <c r="AM1478" i="20"/>
  <c r="H1479" i="20" s="1"/>
  <c r="AW1573" i="20"/>
  <c r="AW1483" i="20"/>
  <c r="AM1587" i="20"/>
  <c r="H1588" i="20" s="1"/>
  <c r="AM1589" i="20"/>
  <c r="H1590" i="20" s="1"/>
  <c r="Q1588" i="20"/>
  <c r="G1589" i="20" s="1"/>
  <c r="AM1422" i="20"/>
  <c r="H1423" i="20" s="1"/>
  <c r="AW1574" i="20"/>
  <c r="Q1567" i="20" a="1"/>
  <c r="Q1569" i="20" s="1"/>
  <c r="EK1150" i="20"/>
  <c r="Q1507" i="20" a="1"/>
  <c r="Q1508" i="20" s="1"/>
  <c r="G1509" i="20" s="1"/>
  <c r="AM1557" i="20" a="1"/>
  <c r="AM1559" i="20" s="1"/>
  <c r="H1560" i="20" s="1"/>
  <c r="AM1464" i="20"/>
  <c r="H1465" i="20" s="1"/>
  <c r="AM1462" i="20"/>
  <c r="H1463" i="20" s="1"/>
  <c r="EK1148" i="20"/>
  <c r="EK1149" i="20"/>
  <c r="AM1333" i="20"/>
  <c r="H1334" i="20" s="1"/>
  <c r="AM1334" i="20"/>
  <c r="H1335" i="20" s="1"/>
  <c r="Q1503" i="20"/>
  <c r="G1504" i="20" s="1"/>
  <c r="Q1504" i="20"/>
  <c r="G1505" i="20" s="1"/>
  <c r="AW1602" i="20"/>
  <c r="Q1247" i="20"/>
  <c r="G1248" i="20" s="1"/>
  <c r="Q1452" i="20"/>
  <c r="G1453" i="20" s="1"/>
  <c r="AW1603" i="20"/>
  <c r="Q1249" i="20"/>
  <c r="G1250" i="20" s="1"/>
  <c r="Q1453" i="20"/>
  <c r="G1454" i="20" s="1"/>
  <c r="AW1529" i="20"/>
  <c r="Q1557" i="20" a="1"/>
  <c r="Q1557" i="20" s="1"/>
  <c r="G1558" i="20" s="1"/>
  <c r="Q1287" i="20"/>
  <c r="EJ1287" i="20" s="1"/>
  <c r="Q1288" i="20"/>
  <c r="G1289" i="20" s="1"/>
  <c r="Q1427" i="20" a="1"/>
  <c r="Q1429" i="20" s="1"/>
  <c r="G1430" i="20" s="1"/>
  <c r="Q1567" i="20"/>
  <c r="G1568" i="20" s="1"/>
  <c r="Q1338" i="20"/>
  <c r="G1339" i="20" s="1"/>
  <c r="AM1567" i="20"/>
  <c r="H1568" i="20" s="1"/>
  <c r="AM1492" i="20" a="1"/>
  <c r="AM1492" i="20" s="1"/>
  <c r="H1493" i="20" s="1"/>
  <c r="Q1337" i="20"/>
  <c r="G1338" i="20" s="1"/>
  <c r="Q1547" i="20" a="1"/>
  <c r="Q1548" i="20" s="1"/>
  <c r="Q1472" i="20"/>
  <c r="G1473" i="20" s="1"/>
  <c r="H1308" i="20"/>
  <c r="EJ1307" i="20"/>
  <c r="Q1473" i="20"/>
  <c r="G1474" i="20" s="1"/>
  <c r="AW1527" i="20"/>
  <c r="Q1592" i="20" a="1"/>
  <c r="Q1594" i="20" s="1"/>
  <c r="Q1467" i="20" a="1"/>
  <c r="Q1467" i="20" s="1"/>
  <c r="AG1447" i="20"/>
  <c r="AG1448" i="20"/>
  <c r="AM1517" i="20" a="1"/>
  <c r="AM1518" i="20" s="1"/>
  <c r="AM1354" i="20"/>
  <c r="H1355" i="20" s="1"/>
  <c r="AM1353" i="20"/>
  <c r="H1354" i="20" s="1"/>
  <c r="DV1353" i="20" s="1"/>
  <c r="AM1352" i="20"/>
  <c r="H1353" i="20" s="1"/>
  <c r="DV1352" i="20" s="1"/>
  <c r="AM1474" i="20"/>
  <c r="H1475" i="20" s="1"/>
  <c r="AM1473" i="20"/>
  <c r="H1474" i="20" s="1"/>
  <c r="AM1472" i="20"/>
  <c r="H1473" i="20" s="1"/>
  <c r="G1354" i="20"/>
  <c r="AG1479" i="20"/>
  <c r="AG1478" i="20"/>
  <c r="AG1477" i="20"/>
  <c r="G1358" i="20"/>
  <c r="G1253" i="20"/>
  <c r="EJ1252" i="20"/>
  <c r="Q1514" i="20"/>
  <c r="Q1513" i="20"/>
  <c r="Q1512" i="20"/>
  <c r="AW1443" i="20"/>
  <c r="AW1442" i="20"/>
  <c r="AW1444" i="20"/>
  <c r="Q1464" i="20"/>
  <c r="Q1463" i="20"/>
  <c r="Q1462" i="20"/>
  <c r="AW1579" i="20"/>
  <c r="AW1578" i="20"/>
  <c r="AW1577" i="20"/>
  <c r="AM1514" i="20"/>
  <c r="H1515" i="20" s="1"/>
  <c r="AM1513" i="20"/>
  <c r="H1514" i="20" s="1"/>
  <c r="AM1512" i="20"/>
  <c r="H1513" i="20" s="1"/>
  <c r="G1303" i="20"/>
  <c r="EJ1302" i="20"/>
  <c r="F138" i="20"/>
  <c r="BA176" i="20"/>
  <c r="AZ176" i="20"/>
  <c r="AY176" i="20"/>
  <c r="G1359" i="20"/>
  <c r="AG1553" i="20"/>
  <c r="AG1552" i="20"/>
  <c r="AG1554" i="20"/>
  <c r="G1293" i="20"/>
  <c r="AM1612" i="20" a="1"/>
  <c r="EJ1267" i="20"/>
  <c r="G1475" i="20"/>
  <c r="EK1327" i="20"/>
  <c r="EK1325" i="20"/>
  <c r="EK1326" i="20"/>
  <c r="G1378" i="20"/>
  <c r="EJ1377" i="20"/>
  <c r="AG1599" i="20"/>
  <c r="AG1598" i="20"/>
  <c r="AG1597" i="20"/>
  <c r="Q1313" i="20"/>
  <c r="G1314" i="20" s="1"/>
  <c r="Q1312" i="20"/>
  <c r="Q1314" i="20"/>
  <c r="G1315" i="20" s="1"/>
  <c r="AM1349" i="20"/>
  <c r="H1350" i="20" s="1"/>
  <c r="AM1348" i="20"/>
  <c r="H1349" i="20" s="1"/>
  <c r="DV1348" i="20" s="1"/>
  <c r="AM1347" i="20"/>
  <c r="H1348" i="20" s="1"/>
  <c r="DV1347" i="20" s="1"/>
  <c r="Q1349" i="20"/>
  <c r="G1350" i="20" s="1"/>
  <c r="Q1348" i="20"/>
  <c r="Q1347" i="20"/>
  <c r="G1403" i="20"/>
  <c r="AG1539" i="20"/>
  <c r="AG1538" i="20"/>
  <c r="AG1537" i="20"/>
  <c r="AM1359" i="20"/>
  <c r="H1360" i="20" s="1"/>
  <c r="AM1358" i="20"/>
  <c r="H1359" i="20" s="1"/>
  <c r="AM1357" i="20"/>
  <c r="H1358" i="20" s="1"/>
  <c r="AG1489" i="20"/>
  <c r="AG1488" i="20"/>
  <c r="AG1487" i="20"/>
  <c r="E133" i="20"/>
  <c r="J128" i="20"/>
  <c r="BE175" i="20" s="1"/>
  <c r="BB175" i="20"/>
  <c r="BC175" i="20"/>
  <c r="BD175" i="20"/>
  <c r="AM1344" i="20"/>
  <c r="H1345" i="20" s="1"/>
  <c r="AM1343" i="20"/>
  <c r="H1344" i="20" s="1"/>
  <c r="AM1342" i="20"/>
  <c r="AG1439" i="20"/>
  <c r="AG1438" i="20"/>
  <c r="AG1437" i="20"/>
  <c r="AG1482" i="20"/>
  <c r="AG1484" i="20"/>
  <c r="AG1483" i="20"/>
  <c r="EK1225" i="20"/>
  <c r="EK1224" i="20"/>
  <c r="EK1226" i="20"/>
  <c r="AW1582" i="20"/>
  <c r="AW1584" i="20"/>
  <c r="AW1583" i="20"/>
  <c r="AM1387" i="20" a="1"/>
  <c r="G1379" i="20"/>
  <c r="EJ1378" i="20"/>
  <c r="Q1373" i="20"/>
  <c r="Q1372" i="20"/>
  <c r="Q1374" i="20"/>
  <c r="G1375" i="20" s="1"/>
  <c r="G1404" i="20"/>
  <c r="AG1434" i="20"/>
  <c r="AG1433" i="20"/>
  <c r="AG1432" i="20"/>
  <c r="EJ1174" i="20"/>
  <c r="G1175" i="20"/>
  <c r="G1363" i="20"/>
  <c r="EJ1362" i="20"/>
  <c r="AG1579" i="20"/>
  <c r="AG1578" i="20"/>
  <c r="AG1577" i="20"/>
  <c r="G1498" i="20"/>
  <c r="AM1299" i="20"/>
  <c r="H1300" i="20" s="1"/>
  <c r="AM1298" i="20"/>
  <c r="H1299" i="20" s="1"/>
  <c r="AM1297" i="20"/>
  <c r="AW1533" i="20"/>
  <c r="AW1532" i="20"/>
  <c r="AW1534" i="20"/>
  <c r="Q1317" i="20"/>
  <c r="Q1319" i="20"/>
  <c r="G1320" i="20" s="1"/>
  <c r="Q1318" i="20"/>
  <c r="G1319" i="20" s="1"/>
  <c r="Q1332" i="20"/>
  <c r="Q1334" i="20"/>
  <c r="G1335" i="20" s="1"/>
  <c r="Q1333" i="20"/>
  <c r="G1334" i="20" s="1"/>
  <c r="AW1439" i="20"/>
  <c r="AW1438" i="20"/>
  <c r="AW1437" i="20"/>
  <c r="AM1414" i="20"/>
  <c r="H1415" i="20" s="1"/>
  <c r="AM1413" i="20"/>
  <c r="H1414" i="20" s="1"/>
  <c r="AM1412" i="20"/>
  <c r="H1413" i="20" s="1"/>
  <c r="AM1592" i="20" a="1"/>
  <c r="AM1452" i="20" a="1"/>
  <c r="AM1374" i="20"/>
  <c r="H1375" i="20" s="1"/>
  <c r="AM1373" i="20"/>
  <c r="H1374" i="20" s="1"/>
  <c r="AM1372" i="20"/>
  <c r="H1373" i="20" s="1"/>
  <c r="EJ1262" i="20"/>
  <c r="G1263" i="20"/>
  <c r="G1503" i="20"/>
  <c r="EK1171" i="20"/>
  <c r="EK1169" i="20"/>
  <c r="EK1170" i="20"/>
  <c r="EK1219" i="20"/>
  <c r="EK1220" i="20"/>
  <c r="EK1221" i="20"/>
  <c r="Q1412" i="20" a="1"/>
  <c r="EJ1363" i="20"/>
  <c r="G1364" i="20"/>
  <c r="EJ1159" i="20"/>
  <c r="G1160" i="20"/>
  <c r="G1499" i="20"/>
  <c r="EJ1498" i="20"/>
  <c r="EK1231" i="20"/>
  <c r="EK1230" i="20"/>
  <c r="EK1229" i="20"/>
  <c r="Q1573" i="20"/>
  <c r="Q1572" i="20"/>
  <c r="G1573" i="20" s="1"/>
  <c r="Q1574" i="20"/>
  <c r="AW1447" i="20"/>
  <c r="AW1449" i="20"/>
  <c r="AW1448" i="20"/>
  <c r="AW1537" i="20"/>
  <c r="AW1539" i="20"/>
  <c r="AW1538" i="20"/>
  <c r="EK1204" i="20"/>
  <c r="EK1205" i="20"/>
  <c r="EK1206" i="20"/>
  <c r="AW1542" i="20"/>
  <c r="AW1544" i="20"/>
  <c r="AW1543" i="20"/>
  <c r="AG1544" i="20"/>
  <c r="AG1543" i="20"/>
  <c r="AG1542" i="20"/>
  <c r="AG1604" i="20"/>
  <c r="AG1603" i="20"/>
  <c r="AG1602" i="20"/>
  <c r="Q1389" i="20"/>
  <c r="G1390" i="20" s="1"/>
  <c r="Q1388" i="20"/>
  <c r="Q1387" i="20"/>
  <c r="Q1527" i="20" a="1"/>
  <c r="AM1562" i="20" a="1"/>
  <c r="AG1584" i="20"/>
  <c r="AG1583" i="20"/>
  <c r="AG1582" i="20"/>
  <c r="AW1509" i="20"/>
  <c r="AW1508" i="20"/>
  <c r="AW1507" i="20"/>
  <c r="G1500" i="20"/>
  <c r="AM1607" i="20" a="1"/>
  <c r="EJ1194" i="20"/>
  <c r="G1195" i="20"/>
  <c r="G1245" i="20"/>
  <c r="EJ1244" i="20"/>
  <c r="AM1319" i="20"/>
  <c r="H1320" i="20" s="1"/>
  <c r="AM1318" i="20"/>
  <c r="H1319" i="20" s="1"/>
  <c r="AM1317" i="20"/>
  <c r="H1318" i="20" s="1"/>
  <c r="AM1403" i="20"/>
  <c r="H1404" i="20" s="1"/>
  <c r="AM1402" i="20"/>
  <c r="H1403" i="20" s="1"/>
  <c r="AM1404" i="20"/>
  <c r="H1405" i="20" s="1"/>
  <c r="EK1277" i="20"/>
  <c r="EK1275" i="20"/>
  <c r="EK1276" i="20"/>
  <c r="AM1397" i="20"/>
  <c r="AM1399" i="20"/>
  <c r="H1400" i="20" s="1"/>
  <c r="AM1398" i="20"/>
  <c r="G1393" i="20"/>
  <c r="AM1392" i="20" a="1"/>
  <c r="G1455" i="20"/>
  <c r="Q1562" i="20" a="1"/>
  <c r="AM1294" i="20"/>
  <c r="H1295" i="20" s="1"/>
  <c r="AM1293" i="20"/>
  <c r="H1294" i="20" s="1"/>
  <c r="AM1292" i="20"/>
  <c r="H1293" i="20" s="1"/>
  <c r="AW1487" i="20"/>
  <c r="AW1489" i="20"/>
  <c r="AW1488" i="20"/>
  <c r="AW1598" i="20"/>
  <c r="AW1597" i="20"/>
  <c r="AW1599" i="20"/>
  <c r="Q1419" i="20"/>
  <c r="G1420" i="20" s="1"/>
  <c r="Q1418" i="20"/>
  <c r="Q1417" i="20"/>
  <c r="EJ1239" i="20"/>
  <c r="G1240" i="20"/>
  <c r="AM1432" i="20" a="1"/>
  <c r="EK1154" i="20"/>
  <c r="EK1155" i="20"/>
  <c r="EK1156" i="20"/>
  <c r="AM1337" i="20" a="1"/>
  <c r="G1353" i="20"/>
  <c r="Q1259" i="20"/>
  <c r="G1260" i="20" s="1"/>
  <c r="Q1258" i="20"/>
  <c r="G1259" i="20" s="1"/>
  <c r="Q1257" i="20"/>
  <c r="EK1282" i="20"/>
  <c r="EK1280" i="20"/>
  <c r="EK1281" i="20"/>
  <c r="AG1459" i="20"/>
  <c r="AG1458" i="20"/>
  <c r="AG1457" i="20"/>
  <c r="G1394" i="20"/>
  <c r="Q1612" i="20" a="1"/>
  <c r="EJ1199" i="20"/>
  <c r="G1200" i="20"/>
  <c r="EK1065" i="20"/>
  <c r="EK1063" i="20"/>
  <c r="Q1382" i="20" a="1"/>
  <c r="Q1509" i="20" l="1"/>
  <c r="G1510" i="20" s="1"/>
  <c r="EK1367" i="20"/>
  <c r="EK1366" i="20"/>
  <c r="AM1457" i="20"/>
  <c r="H1458" i="20" s="1"/>
  <c r="EJ1588" i="20"/>
  <c r="AM1458" i="20"/>
  <c r="H1459" i="20" s="1"/>
  <c r="EJ1472" i="20"/>
  <c r="AM1552" i="20" a="1"/>
  <c r="EJ1589" i="20"/>
  <c r="G1590" i="20"/>
  <c r="AM1482" i="20" a="1"/>
  <c r="AM1483" i="20" s="1"/>
  <c r="H1484" i="20" s="1"/>
  <c r="AM1502" i="20" a="1"/>
  <c r="AM1504" i="20" s="1"/>
  <c r="EK1164" i="20"/>
  <c r="EK1165" i="20"/>
  <c r="EK1166" i="20"/>
  <c r="EJ1352" i="20"/>
  <c r="EJ1423" i="20"/>
  <c r="EK1368" i="20"/>
  <c r="AM1527" i="20" a="1"/>
  <c r="AM1528" i="20" s="1"/>
  <c r="H1529" i="20" s="1"/>
  <c r="Q1608" i="20"/>
  <c r="G1609" i="20" s="1"/>
  <c r="Q1607" i="20"/>
  <c r="G1608" i="20" s="1"/>
  <c r="Q1609" i="20"/>
  <c r="G1610" i="20" s="1"/>
  <c r="EK1378" i="20"/>
  <c r="Q1442" i="20" a="1"/>
  <c r="Q1444" i="20" s="1"/>
  <c r="G1445" i="20" s="1"/>
  <c r="Q1408" i="20"/>
  <c r="Q1407" i="20"/>
  <c r="Q1493" i="20"/>
  <c r="Q1492" i="20"/>
  <c r="EJ1492" i="20" s="1"/>
  <c r="Q1532" i="20" a="1"/>
  <c r="Q1534" i="20" s="1"/>
  <c r="G1535" i="20" s="1"/>
  <c r="EK1320" i="20"/>
  <c r="EK1322" i="20"/>
  <c r="EK1321" i="20"/>
  <c r="Q1524" i="20"/>
  <c r="Q1523" i="20"/>
  <c r="Q1522" i="20"/>
  <c r="G1288" i="20"/>
  <c r="AM1572" i="20" a="1"/>
  <c r="AM1574" i="20" s="1"/>
  <c r="H1575" i="20" s="1"/>
  <c r="Q1547" i="20"/>
  <c r="G1548" i="20" s="1"/>
  <c r="Q1549" i="20"/>
  <c r="G1550" i="20" s="1"/>
  <c r="AM1557" i="20"/>
  <c r="H1558" i="20" s="1"/>
  <c r="Q1468" i="20"/>
  <c r="G1469" i="20" s="1"/>
  <c r="EJ1422" i="20"/>
  <c r="EK1421" i="20" s="1"/>
  <c r="AM1558" i="20"/>
  <c r="H1559" i="20" s="1"/>
  <c r="AM1602" i="20" a="1"/>
  <c r="AM1603" i="20" s="1"/>
  <c r="H1604" i="20" s="1"/>
  <c r="AM1493" i="20"/>
  <c r="H1494" i="20" s="1"/>
  <c r="AM1494" i="20"/>
  <c r="H1495" i="20" s="1"/>
  <c r="Q1577" i="20" a="1"/>
  <c r="Q1578" i="20" s="1"/>
  <c r="G1570" i="20"/>
  <c r="EJ1569" i="20"/>
  <c r="Q1568" i="20"/>
  <c r="AM1529" i="20"/>
  <c r="H1530" i="20" s="1"/>
  <c r="Q1428" i="20"/>
  <c r="G1429" i="20" s="1"/>
  <c r="Q1507" i="20"/>
  <c r="G1508" i="20" s="1"/>
  <c r="Q1558" i="20"/>
  <c r="G1559" i="20" s="1"/>
  <c r="Q1427" i="20"/>
  <c r="EJ1427" i="20" s="1"/>
  <c r="Q1559" i="20"/>
  <c r="G1560" i="20" s="1"/>
  <c r="EJ1474" i="20"/>
  <c r="Q1592" i="20"/>
  <c r="G1593" i="20" s="1"/>
  <c r="Q1437" i="20" a="1"/>
  <c r="Q1439" i="20" s="1"/>
  <c r="G1440" i="20" s="1"/>
  <c r="Q1602" i="20" a="1"/>
  <c r="Q1602" i="20" s="1"/>
  <c r="G1603" i="20" s="1"/>
  <c r="EK1498" i="20"/>
  <c r="EK1363" i="20"/>
  <c r="Q1593" i="20"/>
  <c r="G1594" i="20" s="1"/>
  <c r="AM1582" i="20" a="1"/>
  <c r="AM1584" i="20" s="1"/>
  <c r="H1585" i="20" s="1"/>
  <c r="EK1306" i="20"/>
  <c r="EK1305" i="20"/>
  <c r="EK1307" i="20"/>
  <c r="Q1469" i="20"/>
  <c r="EJ1469" i="20" s="1"/>
  <c r="AM1507" i="20" a="1"/>
  <c r="AM1508" i="20" s="1"/>
  <c r="AM1437" i="20" a="1"/>
  <c r="AM1439" i="20" s="1"/>
  <c r="H1440" i="20" s="1"/>
  <c r="AM1519" i="20"/>
  <c r="H1520" i="20" s="1"/>
  <c r="Q1582" i="20" a="1"/>
  <c r="Q1583" i="20" s="1"/>
  <c r="AM1517" i="20"/>
  <c r="H1518" i="20" s="1"/>
  <c r="Q1447" i="20" a="1"/>
  <c r="Q1457" i="20" a="1"/>
  <c r="Q1457" i="20" s="1"/>
  <c r="Q1542" i="20" a="1"/>
  <c r="Q1542" i="20" s="1"/>
  <c r="G1543" i="20" s="1"/>
  <c r="Q1432" i="20" a="1"/>
  <c r="Q1432" i="20" s="1"/>
  <c r="Q1477" i="20" a="1"/>
  <c r="Q1478" i="20" s="1"/>
  <c r="EJ1358" i="20"/>
  <c r="AM1577" i="20" a="1"/>
  <c r="AM1579" i="20" s="1"/>
  <c r="H1580" i="20" s="1"/>
  <c r="G1389" i="20"/>
  <c r="G1574" i="20"/>
  <c r="AM1452" i="20"/>
  <c r="AM1454" i="20"/>
  <c r="AM1453" i="20"/>
  <c r="EJ1317" i="20"/>
  <c r="G1318" i="20"/>
  <c r="EK1174" i="20"/>
  <c r="EK1176" i="20"/>
  <c r="EK1175" i="20"/>
  <c r="Q1487" i="20" a="1"/>
  <c r="G1313" i="20"/>
  <c r="EJ1312" i="20"/>
  <c r="G1465" i="20"/>
  <c r="EJ1464" i="20"/>
  <c r="G1468" i="20"/>
  <c r="EJ1467" i="20"/>
  <c r="AM1594" i="20"/>
  <c r="H1595" i="20" s="1"/>
  <c r="AM1593" i="20"/>
  <c r="H1594" i="20" s="1"/>
  <c r="AM1592" i="20"/>
  <c r="H1593" i="20" s="1"/>
  <c r="EJ1372" i="20"/>
  <c r="G1373" i="20"/>
  <c r="EJ1402" i="20"/>
  <c r="AM1339" i="20"/>
  <c r="H1340" i="20" s="1"/>
  <c r="AM1338" i="20"/>
  <c r="H1339" i="20" s="1"/>
  <c r="AM1337" i="20"/>
  <c r="AM1542" i="20" a="1"/>
  <c r="AM1537" i="20" a="1"/>
  <c r="Q1414" i="20"/>
  <c r="G1415" i="20" s="1"/>
  <c r="Q1413" i="20"/>
  <c r="Q1412" i="20"/>
  <c r="AM1532" i="20" a="1"/>
  <c r="EJ1373" i="20"/>
  <c r="G1374" i="20"/>
  <c r="EK1588" i="20"/>
  <c r="EK1590" i="20"/>
  <c r="EK1267" i="20"/>
  <c r="EK1265" i="20"/>
  <c r="EK1266" i="20"/>
  <c r="F143" i="20"/>
  <c r="AY177" i="20"/>
  <c r="BA177" i="20"/>
  <c r="AZ177" i="20"/>
  <c r="H1519" i="20"/>
  <c r="EJ1518" i="20"/>
  <c r="AM1442" i="20" a="1"/>
  <c r="EJ1357" i="20"/>
  <c r="EJ1418" i="20"/>
  <c r="G1419" i="20"/>
  <c r="EK1194" i="20"/>
  <c r="EK1196" i="20"/>
  <c r="EK1195" i="20"/>
  <c r="EK1497" i="20"/>
  <c r="EK1362" i="20"/>
  <c r="EK1361" i="20"/>
  <c r="AM1389" i="20"/>
  <c r="H1390" i="20" s="1"/>
  <c r="AM1388" i="20"/>
  <c r="H1389" i="20" s="1"/>
  <c r="AM1387" i="20"/>
  <c r="H1388" i="20" s="1"/>
  <c r="EK1302" i="20"/>
  <c r="EK1300" i="20"/>
  <c r="EK1301" i="20"/>
  <c r="Q1382" i="20"/>
  <c r="Q1384" i="20"/>
  <c r="G1385" i="20" s="1"/>
  <c r="Q1383" i="20"/>
  <c r="EK1245" i="20"/>
  <c r="EK1244" i="20"/>
  <c r="EK1246" i="20"/>
  <c r="AM1609" i="20"/>
  <c r="AM1608" i="20"/>
  <c r="AM1607" i="20"/>
  <c r="H1608" i="20" s="1"/>
  <c r="G1595" i="20"/>
  <c r="EK1262" i="20"/>
  <c r="EK1260" i="20"/>
  <c r="EK1261" i="20"/>
  <c r="Q1597" i="20" a="1"/>
  <c r="EK1376" i="20"/>
  <c r="EK1377" i="20"/>
  <c r="AM1614" i="20"/>
  <c r="H1615" i="20" s="1"/>
  <c r="AM1613" i="20"/>
  <c r="H1614" i="20" s="1"/>
  <c r="AM1612" i="20"/>
  <c r="H1613" i="20" s="1"/>
  <c r="G1513" i="20"/>
  <c r="EJ1512" i="20"/>
  <c r="EK1239" i="20"/>
  <c r="EK1240" i="20"/>
  <c r="EK1241" i="20"/>
  <c r="AM1487" i="20" a="1"/>
  <c r="EJ1257" i="20"/>
  <c r="G1258" i="20"/>
  <c r="AM1597" i="20" a="1"/>
  <c r="Q1529" i="20"/>
  <c r="Q1528" i="20"/>
  <c r="Q1527" i="20"/>
  <c r="EK1287" i="20"/>
  <c r="EK1286" i="20"/>
  <c r="EK1285" i="20"/>
  <c r="AM1447" i="20" a="1"/>
  <c r="EK1159" i="20"/>
  <c r="EK1161" i="20"/>
  <c r="EK1160" i="20"/>
  <c r="G1333" i="20"/>
  <c r="EJ1332" i="20"/>
  <c r="EJ1403" i="20"/>
  <c r="E138" i="20"/>
  <c r="BD176" i="20"/>
  <c r="BC176" i="20"/>
  <c r="J133" i="20"/>
  <c r="BE176" i="20" s="1"/>
  <c r="BB176" i="20"/>
  <c r="G1348" i="20"/>
  <c r="EJ1347" i="20"/>
  <c r="EJ1513" i="20"/>
  <c r="G1514" i="20"/>
  <c r="EJ1549" i="20"/>
  <c r="G1418" i="20"/>
  <c r="EJ1417" i="20"/>
  <c r="H1398" i="20"/>
  <c r="EJ1397" i="20"/>
  <c r="Q1613" i="20"/>
  <c r="Q1612" i="20"/>
  <c r="G1613" i="20" s="1"/>
  <c r="Q1614" i="20"/>
  <c r="AM1434" i="20"/>
  <c r="H1435" i="20" s="1"/>
  <c r="AM1433" i="20"/>
  <c r="H1434" i="20" s="1"/>
  <c r="AM1432" i="20"/>
  <c r="H1433" i="20" s="1"/>
  <c r="G1575" i="20"/>
  <c r="H1298" i="20"/>
  <c r="EJ1297" i="20"/>
  <c r="H1343" i="20"/>
  <c r="EJ1342" i="20"/>
  <c r="Q1537" i="20" a="1"/>
  <c r="G1349" i="20"/>
  <c r="EJ1348" i="20"/>
  <c r="EJ1292" i="20"/>
  <c r="EJ1473" i="20"/>
  <c r="G1463" i="20"/>
  <c r="EJ1462" i="20"/>
  <c r="G1515" i="20"/>
  <c r="EJ1514" i="20"/>
  <c r="Q1563" i="20"/>
  <c r="Q1562" i="20"/>
  <c r="G1563" i="20" s="1"/>
  <c r="Q1564" i="20"/>
  <c r="AM1394" i="20"/>
  <c r="H1395" i="20" s="1"/>
  <c r="AM1393" i="20"/>
  <c r="AM1392" i="20"/>
  <c r="EK1199" i="20"/>
  <c r="EK1200" i="20"/>
  <c r="EK1201" i="20"/>
  <c r="G1549" i="20"/>
  <c r="EJ1548" i="20"/>
  <c r="H1399" i="20"/>
  <c r="EJ1398" i="20"/>
  <c r="EK1499" i="20"/>
  <c r="AM1564" i="20"/>
  <c r="H1565" i="20" s="1"/>
  <c r="AM1563" i="20"/>
  <c r="H1564" i="20" s="1"/>
  <c r="AM1562" i="20"/>
  <c r="H1563" i="20" s="1"/>
  <c r="G1388" i="20"/>
  <c r="G1495" i="20"/>
  <c r="Q1482" i="20" a="1"/>
  <c r="Q1552" i="20" a="1"/>
  <c r="G1464" i="20"/>
  <c r="EJ1463" i="20"/>
  <c r="EK1252" i="20"/>
  <c r="EK1251" i="20"/>
  <c r="EK1250" i="20"/>
  <c r="EJ1353" i="20"/>
  <c r="EK1353" i="20" l="1"/>
  <c r="EK1589" i="20"/>
  <c r="AM1482" i="20"/>
  <c r="H1483" i="20" s="1"/>
  <c r="AM1484" i="20"/>
  <c r="H1485" i="20" s="1"/>
  <c r="AM1604" i="20"/>
  <c r="H1605" i="20" s="1"/>
  <c r="G1493" i="20"/>
  <c r="EJ1387" i="20"/>
  <c r="EJ1493" i="20"/>
  <c r="EJ1428" i="20"/>
  <c r="AM1503" i="20"/>
  <c r="G1494" i="20"/>
  <c r="AM1554" i="20"/>
  <c r="H1555" i="20" s="1"/>
  <c r="AM1552" i="20"/>
  <c r="H1553" i="20" s="1"/>
  <c r="AM1553" i="20"/>
  <c r="H1554" i="20" s="1"/>
  <c r="AM1502" i="20"/>
  <c r="H1505" i="20"/>
  <c r="EJ1504" i="20"/>
  <c r="EJ1468" i="20"/>
  <c r="EK1469" i="20" s="1"/>
  <c r="EK1422" i="20"/>
  <c r="EK1463" i="20"/>
  <c r="AM1527" i="20"/>
  <c r="H1528" i="20" s="1"/>
  <c r="Q1443" i="20"/>
  <c r="G1444" i="20" s="1"/>
  <c r="Q1442" i="20"/>
  <c r="G1443" i="20" s="1"/>
  <c r="Q1533" i="20"/>
  <c r="G1534" i="20" s="1"/>
  <c r="Q1532" i="20"/>
  <c r="G1533" i="20" s="1"/>
  <c r="G1408" i="20"/>
  <c r="EJ1407" i="20"/>
  <c r="G1409" i="20"/>
  <c r="EJ1408" i="20"/>
  <c r="G1523" i="20"/>
  <c r="EJ1522" i="20"/>
  <c r="EJ1523" i="20"/>
  <c r="G1524" i="20"/>
  <c r="G1525" i="20"/>
  <c r="EJ1524" i="20"/>
  <c r="EK1423" i="20"/>
  <c r="Q1577" i="20"/>
  <c r="G1578" i="20" s="1"/>
  <c r="EJ1574" i="20"/>
  <c r="AM1573" i="20"/>
  <c r="H1574" i="20" s="1"/>
  <c r="AM1572" i="20"/>
  <c r="H1573" i="20" s="1"/>
  <c r="EJ1494" i="20"/>
  <c r="Q1579" i="20"/>
  <c r="EJ1579" i="20" s="1"/>
  <c r="G1428" i="20"/>
  <c r="EJ1558" i="20"/>
  <c r="AM1509" i="20"/>
  <c r="H1510" i="20" s="1"/>
  <c r="AM1507" i="20"/>
  <c r="H1508" i="20" s="1"/>
  <c r="AM1602" i="20"/>
  <c r="H1603" i="20" s="1"/>
  <c r="Q1458" i="20"/>
  <c r="G1459" i="20" s="1"/>
  <c r="AM1582" i="20"/>
  <c r="H1583" i="20" s="1"/>
  <c r="EJ1568" i="20"/>
  <c r="G1569" i="20"/>
  <c r="Q1459" i="20"/>
  <c r="EJ1459" i="20" s="1"/>
  <c r="Q1434" i="20"/>
  <c r="G1435" i="20" s="1"/>
  <c r="Q1437" i="20"/>
  <c r="G1438" i="20" s="1"/>
  <c r="Q1433" i="20"/>
  <c r="G1434" i="20" s="1"/>
  <c r="Q1603" i="20"/>
  <c r="EJ1603" i="20" s="1"/>
  <c r="Q1604" i="20"/>
  <c r="G1605" i="20" s="1"/>
  <c r="EK1403" i="20"/>
  <c r="EJ1593" i="20"/>
  <c r="Q1584" i="20"/>
  <c r="G1585" i="20" s="1"/>
  <c r="AM1583" i="20"/>
  <c r="H1584" i="20" s="1"/>
  <c r="Q1582" i="20"/>
  <c r="G1583" i="20" s="1"/>
  <c r="EK1473" i="20"/>
  <c r="Q1479" i="20"/>
  <c r="EJ1479" i="20" s="1"/>
  <c r="G1470" i="20"/>
  <c r="Q1543" i="20"/>
  <c r="Q1438" i="20"/>
  <c r="G1439" i="20" s="1"/>
  <c r="AM1437" i="20"/>
  <c r="H1438" i="20" s="1"/>
  <c r="EJ1559" i="20"/>
  <c r="EJ1519" i="20"/>
  <c r="AM1438" i="20"/>
  <c r="H1439" i="20" s="1"/>
  <c r="Q1544" i="20"/>
  <c r="G1545" i="20" s="1"/>
  <c r="Q1477" i="20"/>
  <c r="G1478" i="20" s="1"/>
  <c r="EK1358" i="20"/>
  <c r="EJ1594" i="20"/>
  <c r="EK1373" i="20"/>
  <c r="AM1577" i="20"/>
  <c r="H1578" i="20" s="1"/>
  <c r="AM1578" i="20"/>
  <c r="H1579" i="20" s="1"/>
  <c r="EJ1517" i="20"/>
  <c r="EK1398" i="20"/>
  <c r="EK1348" i="20"/>
  <c r="EK1512" i="20"/>
  <c r="Q1449" i="20"/>
  <c r="G1450" i="20" s="1"/>
  <c r="Q1448" i="20"/>
  <c r="G1449" i="20" s="1"/>
  <c r="Q1447" i="20"/>
  <c r="G1448" i="20" s="1"/>
  <c r="EJ1382" i="20"/>
  <c r="G1383" i="20"/>
  <c r="AM1539" i="20"/>
  <c r="H1540" i="20" s="1"/>
  <c r="DV1539" i="20" s="1"/>
  <c r="AM1538" i="20"/>
  <c r="H1539" i="20" s="1"/>
  <c r="DV1538" i="20" s="1"/>
  <c r="AM1537" i="20"/>
  <c r="H1538" i="20" s="1"/>
  <c r="H1453" i="20"/>
  <c r="EJ1452" i="20"/>
  <c r="H1609" i="20"/>
  <c r="EJ1608" i="20"/>
  <c r="AM1532" i="20"/>
  <c r="AM1534" i="20"/>
  <c r="AM1533" i="20"/>
  <c r="AM1544" i="20"/>
  <c r="H1545" i="20" s="1"/>
  <c r="DV1544" i="20" s="1"/>
  <c r="AM1542" i="20"/>
  <c r="H1543" i="20" s="1"/>
  <c r="AM1543" i="20"/>
  <c r="H1544" i="20" s="1"/>
  <c r="DV1543" i="20" s="1"/>
  <c r="EK1472" i="20"/>
  <c r="EK1312" i="20"/>
  <c r="EK1310" i="20"/>
  <c r="EK1311" i="20"/>
  <c r="Q1599" i="20"/>
  <c r="Q1598" i="20"/>
  <c r="Q1597" i="20"/>
  <c r="G1598" i="20" s="1"/>
  <c r="EJ1564" i="20"/>
  <c r="G1565" i="20"/>
  <c r="EK1292" i="20"/>
  <c r="EK1290" i="20"/>
  <c r="EK1291" i="20"/>
  <c r="EK1342" i="20"/>
  <c r="EK1340" i="20"/>
  <c r="EK1341" i="20"/>
  <c r="EJ1613" i="20"/>
  <c r="G1614" i="20"/>
  <c r="EK1513" i="20"/>
  <c r="G1544" i="20"/>
  <c r="H1610" i="20"/>
  <c r="EJ1609" i="20"/>
  <c r="G1479" i="20"/>
  <c r="EJ1478" i="20"/>
  <c r="EK1474" i="20"/>
  <c r="G1615" i="20"/>
  <c r="EJ1614" i="20"/>
  <c r="EJ1457" i="20"/>
  <c r="G1458" i="20"/>
  <c r="EK1397" i="20"/>
  <c r="EK1396" i="20"/>
  <c r="E143" i="20"/>
  <c r="BB177" i="20"/>
  <c r="J138" i="20"/>
  <c r="BE177" i="20" s="1"/>
  <c r="BC177" i="20"/>
  <c r="BD177" i="20"/>
  <c r="G1528" i="20"/>
  <c r="EK1257" i="20"/>
  <c r="EK1255" i="20"/>
  <c r="EK1256" i="20"/>
  <c r="EK1401" i="20"/>
  <c r="EK1402" i="20"/>
  <c r="Q1488" i="20"/>
  <c r="Q1487" i="20"/>
  <c r="Q1489" i="20"/>
  <c r="EK1317" i="20"/>
  <c r="EK1315" i="20"/>
  <c r="EK1316" i="20"/>
  <c r="EK1548" i="20"/>
  <c r="EK1550" i="20"/>
  <c r="Q1538" i="20"/>
  <c r="Q1537" i="20"/>
  <c r="G1538" i="20" s="1"/>
  <c r="Q1539" i="20"/>
  <c r="Q1484" i="20"/>
  <c r="Q1483" i="20"/>
  <c r="Q1482" i="20"/>
  <c r="H1393" i="20"/>
  <c r="EJ1392" i="20"/>
  <c r="AM1449" i="20"/>
  <c r="AM1448" i="20"/>
  <c r="AM1447" i="20"/>
  <c r="G1529" i="20"/>
  <c r="EJ1528" i="20"/>
  <c r="AM1489" i="20"/>
  <c r="H1490" i="20" s="1"/>
  <c r="AM1488" i="20"/>
  <c r="H1489" i="20" s="1"/>
  <c r="AM1487" i="20"/>
  <c r="H1488" i="20" s="1"/>
  <c r="EK1418" i="20"/>
  <c r="F148" i="20"/>
  <c r="AY178" i="20"/>
  <c r="AZ178" i="20"/>
  <c r="BA178" i="20"/>
  <c r="EK1468" i="20"/>
  <c r="EK1549" i="20"/>
  <c r="H1509" i="20"/>
  <c r="EJ1508" i="20"/>
  <c r="G1564" i="20"/>
  <c r="EJ1563" i="20"/>
  <c r="H1394" i="20"/>
  <c r="EJ1393" i="20"/>
  <c r="EK1514" i="20"/>
  <c r="EK1297" i="20"/>
  <c r="EK1295" i="20"/>
  <c r="EK1296" i="20"/>
  <c r="EK1417" i="20"/>
  <c r="EK1416" i="20"/>
  <c r="EK1347" i="20"/>
  <c r="EK1346" i="20"/>
  <c r="EK1332" i="20"/>
  <c r="EK1331" i="20"/>
  <c r="EK1330" i="20"/>
  <c r="G1530" i="20"/>
  <c r="EJ1529" i="20"/>
  <c r="G1579" i="20"/>
  <c r="EK1356" i="20"/>
  <c r="EK1357" i="20"/>
  <c r="G1413" i="20"/>
  <c r="EJ1412" i="20"/>
  <c r="EJ1388" i="20"/>
  <c r="Q1552" i="20"/>
  <c r="G1553" i="20" s="1"/>
  <c r="Q1554" i="20"/>
  <c r="Q1553" i="20"/>
  <c r="EK1427" i="20"/>
  <c r="EK1426" i="20"/>
  <c r="EK1351" i="20"/>
  <c r="AM1599" i="20"/>
  <c r="H1600" i="20" s="1"/>
  <c r="AM1598" i="20"/>
  <c r="H1599" i="20" s="1"/>
  <c r="AM1597" i="20"/>
  <c r="H1598" i="20" s="1"/>
  <c r="EJ1383" i="20"/>
  <c r="G1384" i="20"/>
  <c r="AM1444" i="20"/>
  <c r="AM1443" i="20"/>
  <c r="AM1442" i="20"/>
  <c r="EJ1413" i="20"/>
  <c r="G1414" i="20"/>
  <c r="H1338" i="20"/>
  <c r="EJ1337" i="20"/>
  <c r="EK1372" i="20"/>
  <c r="EK1371" i="20"/>
  <c r="EK1428" i="20"/>
  <c r="H1454" i="20"/>
  <c r="EJ1453" i="20"/>
  <c r="EJ1509" i="20"/>
  <c r="EK1462" i="20"/>
  <c r="EK1352" i="20"/>
  <c r="G1584" i="20"/>
  <c r="EJ1432" i="20"/>
  <c r="G1433" i="20"/>
  <c r="EK1464" i="20"/>
  <c r="H1455" i="20"/>
  <c r="EJ1454" i="20"/>
  <c r="EK1388" i="20" l="1"/>
  <c r="EK1492" i="20"/>
  <c r="EK1493" i="20"/>
  <c r="EK1467" i="20"/>
  <c r="EK1494" i="20"/>
  <c r="G1580" i="20"/>
  <c r="EJ1458" i="20"/>
  <c r="EK1457" i="20" s="1"/>
  <c r="EJ1527" i="20"/>
  <c r="EK1527" i="20" s="1"/>
  <c r="H1503" i="20"/>
  <c r="EJ1502" i="20"/>
  <c r="EJ1433" i="20"/>
  <c r="H1504" i="20"/>
  <c r="EJ1503" i="20"/>
  <c r="G1604" i="20"/>
  <c r="EK1408" i="20"/>
  <c r="EJ1573" i="20"/>
  <c r="EK1575" i="20" s="1"/>
  <c r="EK1524" i="20"/>
  <c r="EK1407" i="20"/>
  <c r="EK1406" i="20"/>
  <c r="EJ1578" i="20"/>
  <c r="EK1579" i="20" s="1"/>
  <c r="EK1559" i="20"/>
  <c r="G1460" i="20"/>
  <c r="EK1523" i="20"/>
  <c r="EK1522" i="20"/>
  <c r="EK1517" i="20"/>
  <c r="G1480" i="20"/>
  <c r="EJ1507" i="20"/>
  <c r="EK1508" i="20" s="1"/>
  <c r="EK1518" i="20"/>
  <c r="EJ1604" i="20"/>
  <c r="EK1603" i="20" s="1"/>
  <c r="EK1560" i="20"/>
  <c r="EJ1584" i="20"/>
  <c r="EJ1438" i="20"/>
  <c r="EJ1437" i="20"/>
  <c r="EK1594" i="20"/>
  <c r="EK1593" i="20"/>
  <c r="EK1595" i="20"/>
  <c r="EJ1583" i="20"/>
  <c r="EK1569" i="20"/>
  <c r="EK1568" i="20"/>
  <c r="EK1570" i="20"/>
  <c r="EK1558" i="20"/>
  <c r="EK1383" i="20"/>
  <c r="EJ1477" i="20"/>
  <c r="EK1478" i="20" s="1"/>
  <c r="EJ1544" i="20"/>
  <c r="EK1454" i="20"/>
  <c r="EK1413" i="20"/>
  <c r="EK1459" i="20"/>
  <c r="EK1519" i="20"/>
  <c r="H1444" i="20"/>
  <c r="DV1443" i="20" s="1"/>
  <c r="EJ1443" i="20"/>
  <c r="H1449" i="20"/>
  <c r="DV1448" i="20" s="1"/>
  <c r="EJ1448" i="20"/>
  <c r="G1488" i="20"/>
  <c r="EJ1487" i="20"/>
  <c r="EK1386" i="20"/>
  <c r="EK1615" i="20"/>
  <c r="EK1613" i="20"/>
  <c r="H1533" i="20"/>
  <c r="EJ1532" i="20"/>
  <c r="F153" i="20"/>
  <c r="AY179" i="20"/>
  <c r="BA179" i="20"/>
  <c r="AZ179" i="20"/>
  <c r="H1450" i="20"/>
  <c r="DV1449" i="20" s="1"/>
  <c r="EJ1449" i="20"/>
  <c r="EK1391" i="20"/>
  <c r="EK1392" i="20"/>
  <c r="EJ1538" i="20"/>
  <c r="G1539" i="20"/>
  <c r="G1489" i="20"/>
  <c r="EJ1488" i="20"/>
  <c r="EK1387" i="20"/>
  <c r="EK1564" i="20"/>
  <c r="H1445" i="20"/>
  <c r="DV1444" i="20" s="1"/>
  <c r="EJ1444" i="20"/>
  <c r="G1483" i="20"/>
  <c r="EJ1482" i="20"/>
  <c r="E148" i="20"/>
  <c r="BB178" i="20"/>
  <c r="J143" i="20"/>
  <c r="BE178" i="20" s="1"/>
  <c r="BC178" i="20"/>
  <c r="BD178" i="20"/>
  <c r="EJ1598" i="20"/>
  <c r="G1599" i="20"/>
  <c r="EK1608" i="20"/>
  <c r="EK1610" i="20"/>
  <c r="EJ1553" i="20"/>
  <c r="G1554" i="20"/>
  <c r="EK1509" i="20"/>
  <c r="G1555" i="20"/>
  <c r="EJ1554" i="20"/>
  <c r="EK1393" i="20"/>
  <c r="G1484" i="20"/>
  <c r="EJ1483" i="20"/>
  <c r="EK1609" i="20"/>
  <c r="G1600" i="20"/>
  <c r="EJ1599" i="20"/>
  <c r="EK1452" i="20"/>
  <c r="EK1382" i="20"/>
  <c r="EK1381" i="20"/>
  <c r="EK1432" i="20"/>
  <c r="EK1431" i="20"/>
  <c r="EK1528" i="20"/>
  <c r="G1485" i="20"/>
  <c r="EJ1484" i="20"/>
  <c r="EJ1543" i="20"/>
  <c r="EK1453" i="20"/>
  <c r="EK1412" i="20"/>
  <c r="EK1411" i="20"/>
  <c r="EK1580" i="20"/>
  <c r="EK1563" i="20"/>
  <c r="EK1565" i="20"/>
  <c r="EK1614" i="20"/>
  <c r="H1534" i="20"/>
  <c r="EJ1533" i="20"/>
  <c r="EK1433" i="20"/>
  <c r="EK1337" i="20"/>
  <c r="EK1335" i="20"/>
  <c r="EK1336" i="20"/>
  <c r="H1443" i="20"/>
  <c r="DV1442" i="20" s="1"/>
  <c r="EJ1442" i="20"/>
  <c r="H1448" i="20"/>
  <c r="DV1447" i="20" s="1"/>
  <c r="EJ1447" i="20"/>
  <c r="EK1458" i="20"/>
  <c r="G1540" i="20"/>
  <c r="EJ1539" i="20"/>
  <c r="EJ1489" i="20"/>
  <c r="G1490" i="20"/>
  <c r="H1535" i="20"/>
  <c r="EJ1534" i="20"/>
  <c r="EK1529" i="20" l="1"/>
  <c r="EK1438" i="20"/>
  <c r="EK1436" i="20"/>
  <c r="EK1503" i="20"/>
  <c r="EK1437" i="20"/>
  <c r="EK1574" i="20"/>
  <c r="EK1573" i="20"/>
  <c r="EK1502" i="20"/>
  <c r="EK1504" i="20"/>
  <c r="EK1578" i="20"/>
  <c r="EK1507" i="20"/>
  <c r="EK1605" i="20"/>
  <c r="EK1604" i="20"/>
  <c r="EK1585" i="20"/>
  <c r="EK1477" i="20"/>
  <c r="EK1583" i="20"/>
  <c r="EK1584" i="20"/>
  <c r="EK1599" i="20"/>
  <c r="EK1479" i="20"/>
  <c r="EK1447" i="20"/>
  <c r="EK1442" i="20"/>
  <c r="EK1483" i="20"/>
  <c r="EK1534" i="20"/>
  <c r="EK1489" i="20"/>
  <c r="EK1488" i="20"/>
  <c r="EK1553" i="20"/>
  <c r="EK1555" i="20"/>
  <c r="E153" i="20"/>
  <c r="BB179" i="20"/>
  <c r="J148" i="20"/>
  <c r="BE179" i="20" s="1"/>
  <c r="BC179" i="20"/>
  <c r="BD179" i="20"/>
  <c r="F158" i="20"/>
  <c r="AY180" i="20"/>
  <c r="BA180" i="20"/>
  <c r="AZ180" i="20"/>
  <c r="EK1539" i="20"/>
  <c r="EK1543" i="20"/>
  <c r="EK1545" i="20"/>
  <c r="EK1544" i="20"/>
  <c r="EK1487" i="20"/>
  <c r="EK1538" i="20"/>
  <c r="EK1540" i="20"/>
  <c r="EK1598" i="20"/>
  <c r="EK1600" i="20"/>
  <c r="EK1444" i="20"/>
  <c r="EK1532" i="20"/>
  <c r="EK1448" i="20"/>
  <c r="EK1533" i="20"/>
  <c r="EK1449" i="20"/>
  <c r="EK1482" i="20"/>
  <c r="EK1484" i="20"/>
  <c r="EK1554" i="20"/>
  <c r="EK1443" i="20"/>
  <c r="F163" i="20" l="1"/>
  <c r="AY181" i="20"/>
  <c r="BA181" i="20"/>
  <c r="AZ181" i="20"/>
  <c r="E158" i="20"/>
  <c r="BB180" i="20"/>
  <c r="J153" i="20"/>
  <c r="BE180" i="20" s="1"/>
  <c r="BD180" i="20"/>
  <c r="BC180" i="20"/>
  <c r="E163" i="20" l="1"/>
  <c r="BB181" i="20"/>
  <c r="J158" i="20"/>
  <c r="BE181" i="20" s="1"/>
  <c r="BD181" i="20"/>
  <c r="BC181" i="20"/>
  <c r="F168" i="20"/>
  <c r="AY182" i="20"/>
  <c r="AZ182" i="20"/>
  <c r="BA182" i="20"/>
  <c r="F173" i="20" l="1"/>
  <c r="AY183" i="20"/>
  <c r="BA183" i="20"/>
  <c r="AZ183" i="20"/>
  <c r="E168" i="20"/>
  <c r="J163" i="20"/>
  <c r="BE182" i="20" s="1"/>
  <c r="BB182" i="20"/>
  <c r="BD182" i="20"/>
  <c r="BC182" i="20"/>
  <c r="E173" i="20" l="1"/>
  <c r="J168" i="20"/>
  <c r="BE183" i="20" s="1"/>
  <c r="BB183" i="20"/>
  <c r="BC183" i="20"/>
  <c r="BD183" i="20"/>
  <c r="F178" i="20"/>
  <c r="AY184" i="20"/>
  <c r="BA184" i="20"/>
  <c r="AZ184" i="20"/>
  <c r="F183" i="20" l="1"/>
  <c r="AY185" i="20"/>
  <c r="AZ185" i="20"/>
  <c r="BA185" i="20"/>
  <c r="E178" i="20"/>
  <c r="BB184" i="20"/>
  <c r="J173" i="20"/>
  <c r="BE184" i="20" s="1"/>
  <c r="BC184" i="20"/>
  <c r="BD184" i="20"/>
  <c r="E183" i="20" l="1"/>
  <c r="J178" i="20"/>
  <c r="BE185" i="20" s="1"/>
  <c r="BB185" i="20"/>
  <c r="BD185" i="20"/>
  <c r="BC185" i="20"/>
  <c r="BE189" i="20"/>
  <c r="BB189" i="20"/>
  <c r="AY186" i="20"/>
  <c r="BA186" i="20"/>
  <c r="AZ186" i="20"/>
  <c r="AY188" i="20" l="1"/>
  <c r="BE188" i="20"/>
  <c r="BD186" i="20"/>
  <c r="BB186" i="20"/>
  <c r="J183" i="20"/>
  <c r="BE186" i="20" s="1"/>
  <c r="BC186" i="20"/>
  <c r="C185" i="20" l="1" a="1"/>
  <c r="C186" i="20" s="1"/>
  <c r="C187" i="20" l="1"/>
  <c r="C188" i="20"/>
  <c r="C189" i="20"/>
  <c r="A173" i="20" s="1"/>
  <c r="C190" i="20"/>
  <c r="C185" i="20"/>
  <c r="A172" i="20" l="1"/>
  <c r="C177" i="20" s="1"/>
  <c r="B185" i="20"/>
  <c r="E193" i="20" s="1"/>
  <c r="E283" i="20" s="1"/>
  <c r="B190" i="20"/>
  <c r="F195" i="20" s="1"/>
  <c r="F285" i="20" s="1"/>
  <c r="A285" i="20" s="1"/>
  <c r="B174" i="20"/>
  <c r="B172" i="20"/>
  <c r="B187" i="20"/>
  <c r="E195" i="20" s="1"/>
  <c r="E285" i="20" s="1"/>
  <c r="A282" i="20" s="1"/>
  <c r="B173" i="20"/>
  <c r="A167" i="20"/>
  <c r="A174" i="20"/>
  <c r="B189" i="20"/>
  <c r="F194" i="20" s="1"/>
  <c r="F284" i="20" s="1"/>
  <c r="A284" i="20" s="1"/>
  <c r="B188" i="20"/>
  <c r="F193" i="20" s="1"/>
  <c r="B186" i="20"/>
  <c r="E194" i="20" s="1"/>
  <c r="E284" i="20" s="1"/>
  <c r="E199" i="20" s="1"/>
  <c r="E204" i="20" s="1"/>
  <c r="E209" i="20" s="1"/>
  <c r="E214" i="20" s="1"/>
  <c r="E219" i="20" s="1"/>
  <c r="E224" i="20" s="1"/>
  <c r="E229" i="20" s="1"/>
  <c r="E234" i="20" s="1"/>
  <c r="E239" i="20" s="1"/>
  <c r="E244" i="20" s="1"/>
  <c r="E249" i="20" s="1"/>
  <c r="E254" i="20" s="1"/>
  <c r="E259" i="20" s="1"/>
  <c r="E264" i="20" s="1"/>
  <c r="E269" i="20" s="1"/>
  <c r="E274" i="20" s="1"/>
  <c r="E279" i="20" s="1"/>
  <c r="AZ283" i="20" s="1"/>
  <c r="B177" i="20" l="1"/>
  <c r="C178" i="20"/>
  <c r="F200" i="20"/>
  <c r="F205" i="20" s="1"/>
  <c r="F210" i="20" s="1"/>
  <c r="F215" i="20" s="1"/>
  <c r="F220" i="20" s="1"/>
  <c r="F225" i="20" s="1"/>
  <c r="F230" i="20" s="1"/>
  <c r="F235" i="20" s="1"/>
  <c r="F240" i="20" s="1"/>
  <c r="F245" i="20" s="1"/>
  <c r="F250" i="20" s="1"/>
  <c r="F255" i="20" s="1"/>
  <c r="F260" i="20" s="1"/>
  <c r="F265" i="20" s="1"/>
  <c r="F270" i="20" s="1"/>
  <c r="F275" i="20" s="1"/>
  <c r="F280" i="20" s="1"/>
  <c r="BD284" i="20" s="1"/>
  <c r="C173" i="20"/>
  <c r="AY264" i="20"/>
  <c r="AZ264" i="20"/>
  <c r="C172" i="20"/>
  <c r="J193" i="20"/>
  <c r="BE264" i="20" s="1"/>
  <c r="B178" i="20"/>
  <c r="C174" i="20"/>
  <c r="F199" i="20"/>
  <c r="F204" i="20" s="1"/>
  <c r="F209" i="20" s="1"/>
  <c r="F214" i="20" s="1"/>
  <c r="F219" i="20" s="1"/>
  <c r="F224" i="20" s="1"/>
  <c r="F229" i="20" s="1"/>
  <c r="F234" i="20" s="1"/>
  <c r="F239" i="20" s="1"/>
  <c r="F244" i="20" s="1"/>
  <c r="F249" i="20" s="1"/>
  <c r="F254" i="20" s="1"/>
  <c r="F259" i="20" s="1"/>
  <c r="F264" i="20" s="1"/>
  <c r="F269" i="20" s="1"/>
  <c r="F274" i="20" s="1"/>
  <c r="F279" i="20" s="1"/>
  <c r="BC284" i="20" s="1"/>
  <c r="BC264" i="20"/>
  <c r="E200" i="20"/>
  <c r="E205" i="20" s="1"/>
  <c r="E210" i="20" s="1"/>
  <c r="E215" i="20" s="1"/>
  <c r="E220" i="20" s="1"/>
  <c r="E225" i="20" s="1"/>
  <c r="E230" i="20" s="1"/>
  <c r="E235" i="20" s="1"/>
  <c r="E240" i="20" s="1"/>
  <c r="E245" i="20" s="1"/>
  <c r="E250" i="20" s="1"/>
  <c r="E255" i="20" s="1"/>
  <c r="E260" i="20" s="1"/>
  <c r="E265" i="20" s="1"/>
  <c r="E270" i="20" s="1"/>
  <c r="E275" i="20" s="1"/>
  <c r="E280" i="20" s="1"/>
  <c r="BA283" i="20" s="1"/>
  <c r="A281" i="20"/>
  <c r="BB264" i="20"/>
  <c r="BD264" i="20"/>
  <c r="F283" i="20"/>
  <c r="J283" i="20" s="1"/>
  <c r="BE282" i="20" s="1"/>
  <c r="BA264" i="20"/>
  <c r="E198" i="20"/>
  <c r="A280" i="20"/>
  <c r="BB282" i="20"/>
  <c r="BC282" i="20"/>
  <c r="BD282" i="20"/>
  <c r="C179" i="20" l="1"/>
  <c r="B179" i="20"/>
  <c r="F198" i="20"/>
  <c r="J198" i="20" s="1"/>
  <c r="BE265" i="20" s="1"/>
  <c r="BA282" i="20"/>
  <c r="A283" i="20"/>
  <c r="AZ282" i="20"/>
  <c r="AY282" i="20"/>
  <c r="E203" i="20"/>
  <c r="BC265" i="20"/>
  <c r="BB265" i="20"/>
  <c r="BD265" i="20"/>
  <c r="F203" i="20" l="1"/>
  <c r="J203" i="20" s="1"/>
  <c r="BE266" i="20" s="1"/>
  <c r="AY265" i="20"/>
  <c r="AZ265" i="20"/>
  <c r="BA265" i="20"/>
  <c r="E208" i="20"/>
  <c r="BB266" i="20"/>
  <c r="BC266" i="20"/>
  <c r="BD266" i="20"/>
  <c r="BA266" i="20" l="1"/>
  <c r="F208" i="20"/>
  <c r="J208" i="20" s="1"/>
  <c r="BE267" i="20" s="1"/>
  <c r="AZ266" i="20"/>
  <c r="AY266" i="20"/>
  <c r="E213" i="20"/>
  <c r="BD267" i="20"/>
  <c r="BC267" i="20"/>
  <c r="BB267" i="20"/>
  <c r="AZ267" i="20" l="1"/>
  <c r="F213" i="20"/>
  <c r="J213" i="20" s="1"/>
  <c r="BE268" i="20" s="1"/>
  <c r="AY267" i="20"/>
  <c r="BA267" i="20"/>
  <c r="E218" i="20"/>
  <c r="BD268" i="20"/>
  <c r="BC268" i="20"/>
  <c r="BB268" i="20"/>
  <c r="AZ268" i="20" l="1"/>
  <c r="F218" i="20"/>
  <c r="J218" i="20" s="1"/>
  <c r="BE269" i="20" s="1"/>
  <c r="BA268" i="20"/>
  <c r="AY268" i="20"/>
  <c r="E223" i="20"/>
  <c r="BD269" i="20"/>
  <c r="BC269" i="20"/>
  <c r="BB269" i="20"/>
  <c r="F223" i="20" l="1"/>
  <c r="AZ269" i="20"/>
  <c r="BA269" i="20"/>
  <c r="AY269" i="20"/>
  <c r="E228" i="20"/>
  <c r="J223" i="20"/>
  <c r="BE270" i="20" s="1"/>
  <c r="BC270" i="20"/>
  <c r="BB270" i="20"/>
  <c r="BD270" i="20"/>
  <c r="F228" i="20" l="1"/>
  <c r="AY270" i="20"/>
  <c r="AZ270" i="20"/>
  <c r="BA270" i="20"/>
  <c r="E233" i="20"/>
  <c r="BC271" i="20"/>
  <c r="BB271" i="20"/>
  <c r="J228" i="20"/>
  <c r="BE271" i="20" s="1"/>
  <c r="BD271" i="20"/>
  <c r="F233" i="20" l="1"/>
  <c r="AY271" i="20"/>
  <c r="AZ271" i="20"/>
  <c r="BA271" i="20"/>
  <c r="E238" i="20"/>
  <c r="J233" i="20"/>
  <c r="BE272" i="20" s="1"/>
  <c r="BC272" i="20"/>
  <c r="BB272" i="20"/>
  <c r="BD272" i="20"/>
  <c r="AY272" i="20" l="1"/>
  <c r="F238" i="20"/>
  <c r="J238" i="20" s="1"/>
  <c r="BE273" i="20" s="1"/>
  <c r="BA272" i="20"/>
  <c r="AZ272" i="20"/>
  <c r="E243" i="20"/>
  <c r="BC273" i="20"/>
  <c r="BB273" i="20"/>
  <c r="BD273" i="20"/>
  <c r="F243" i="20" l="1"/>
  <c r="BA273" i="20"/>
  <c r="AZ273" i="20"/>
  <c r="AY273" i="20"/>
  <c r="E248" i="20"/>
  <c r="BC274" i="20"/>
  <c r="BB274" i="20"/>
  <c r="J243" i="20"/>
  <c r="BE274" i="20" s="1"/>
  <c r="BD274" i="20"/>
  <c r="F248" i="20" l="1"/>
  <c r="AZ274" i="20"/>
  <c r="AY274" i="20"/>
  <c r="BA274" i="20"/>
  <c r="E253" i="20"/>
  <c r="BC275" i="20"/>
  <c r="BB275" i="20"/>
  <c r="J248" i="20"/>
  <c r="BE275" i="20" s="1"/>
  <c r="BD275" i="20"/>
  <c r="F253" i="20" l="1"/>
  <c r="J253" i="20" s="1"/>
  <c r="BE276" i="20" s="1"/>
  <c r="AZ275" i="20"/>
  <c r="AY275" i="20"/>
  <c r="BA275" i="20"/>
  <c r="E258" i="20"/>
  <c r="BD276" i="20"/>
  <c r="BC276" i="20"/>
  <c r="BB276" i="20"/>
  <c r="F258" i="20" l="1"/>
  <c r="BA276" i="20"/>
  <c r="AZ276" i="20"/>
  <c r="AY276" i="20"/>
  <c r="E263" i="20"/>
  <c r="J258" i="20"/>
  <c r="BE277" i="20" s="1"/>
  <c r="BD277" i="20"/>
  <c r="BC277" i="20"/>
  <c r="BB277" i="20"/>
  <c r="F263" i="20" l="1"/>
  <c r="AZ277" i="20"/>
  <c r="AY277" i="20"/>
  <c r="BA277" i="20"/>
  <c r="E268" i="20"/>
  <c r="J263" i="20"/>
  <c r="BE278" i="20" s="1"/>
  <c r="BD278" i="20"/>
  <c r="BC278" i="20"/>
  <c r="BB278" i="20"/>
  <c r="F268" i="20" l="1"/>
  <c r="BA278" i="20"/>
  <c r="AY278" i="20"/>
  <c r="AZ278" i="20"/>
  <c r="E273" i="20"/>
  <c r="BC279" i="20"/>
  <c r="J268" i="20"/>
  <c r="BE279" i="20" s="1"/>
  <c r="BB279" i="20"/>
  <c r="BD279" i="20"/>
  <c r="AZ279" i="20" l="1"/>
  <c r="F273" i="20"/>
  <c r="J273" i="20" s="1"/>
  <c r="BE280" i="20" s="1"/>
  <c r="AY279" i="20"/>
  <c r="BA279" i="20"/>
  <c r="E278" i="20"/>
  <c r="BD280" i="20"/>
  <c r="BC280" i="20"/>
  <c r="BB280" i="20"/>
  <c r="F278" i="20" l="1"/>
  <c r="J278" i="20" s="1"/>
  <c r="BE281" i="20" s="1"/>
  <c r="AY280" i="20"/>
  <c r="AZ280" i="20"/>
  <c r="BA280" i="20"/>
  <c r="AY283" i="20"/>
  <c r="BE283" i="20"/>
  <c r="BC281" i="20"/>
  <c r="BB281" i="20"/>
  <c r="BD281" i="20"/>
  <c r="BE284" i="20" l="1"/>
  <c r="BB284" i="20"/>
  <c r="AY281" i="20"/>
  <c r="BA281" i="20"/>
  <c r="AZ281" i="20"/>
  <c r="C280" i="20" l="1" a="1"/>
  <c r="C285" i="20" s="1"/>
  <c r="C281" i="20" l="1"/>
  <c r="C282" i="20"/>
  <c r="A269" i="20" s="1"/>
  <c r="C283" i="20"/>
  <c r="C280" i="20"/>
  <c r="C284" i="20"/>
  <c r="B267" i="20" l="1"/>
  <c r="B284" i="20"/>
  <c r="F289" i="20" s="1"/>
  <c r="F379" i="20" s="1"/>
  <c r="F294" i="20" s="1"/>
  <c r="F299" i="20" s="1"/>
  <c r="F304" i="20" s="1"/>
  <c r="F309" i="20" s="1"/>
  <c r="F314" i="20" s="1"/>
  <c r="F319" i="20" s="1"/>
  <c r="F324" i="20" s="1"/>
  <c r="F329" i="20" s="1"/>
  <c r="F334" i="20" s="1"/>
  <c r="F339" i="20" s="1"/>
  <c r="F344" i="20" s="1"/>
  <c r="F349" i="20" s="1"/>
  <c r="F354" i="20" s="1"/>
  <c r="F359" i="20" s="1"/>
  <c r="F364" i="20" s="1"/>
  <c r="F369" i="20" s="1"/>
  <c r="F374" i="20" s="1"/>
  <c r="BC379" i="20" s="1"/>
  <c r="B280" i="20"/>
  <c r="E288" i="20" s="1"/>
  <c r="E378" i="20" s="1"/>
  <c r="A375" i="20" s="1"/>
  <c r="B268" i="20"/>
  <c r="C273" i="20" s="1"/>
  <c r="A267" i="20"/>
  <c r="B269" i="20"/>
  <c r="B281" i="20"/>
  <c r="E289" i="20" s="1"/>
  <c r="E379" i="20" s="1"/>
  <c r="A376" i="20" s="1"/>
  <c r="A262" i="20"/>
  <c r="B283" i="20"/>
  <c r="F288" i="20" s="1"/>
  <c r="F378" i="20" s="1"/>
  <c r="F293" i="20" s="1"/>
  <c r="B285" i="20"/>
  <c r="F290" i="20" s="1"/>
  <c r="F380" i="20" s="1"/>
  <c r="F295" i="20" s="1"/>
  <c r="F300" i="20" s="1"/>
  <c r="F305" i="20" s="1"/>
  <c r="F310" i="20" s="1"/>
  <c r="F315" i="20" s="1"/>
  <c r="F320" i="20" s="1"/>
  <c r="F325" i="20" s="1"/>
  <c r="F330" i="20" s="1"/>
  <c r="F335" i="20" s="1"/>
  <c r="F340" i="20" s="1"/>
  <c r="F345" i="20" s="1"/>
  <c r="F350" i="20" s="1"/>
  <c r="F355" i="20" s="1"/>
  <c r="F360" i="20" s="1"/>
  <c r="F365" i="20" s="1"/>
  <c r="F370" i="20" s="1"/>
  <c r="F375" i="20" s="1"/>
  <c r="BD379" i="20" s="1"/>
  <c r="B282" i="20"/>
  <c r="E290" i="20" s="1"/>
  <c r="E380" i="20" s="1"/>
  <c r="A377" i="20" s="1"/>
  <c r="A268" i="20"/>
  <c r="E293" i="20" l="1"/>
  <c r="A379" i="20"/>
  <c r="B273" i="20"/>
  <c r="C272" i="20"/>
  <c r="E294" i="20"/>
  <c r="E299" i="20" s="1"/>
  <c r="E304" i="20" s="1"/>
  <c r="E309" i="20" s="1"/>
  <c r="E314" i="20" s="1"/>
  <c r="E319" i="20" s="1"/>
  <c r="E324" i="20" s="1"/>
  <c r="E329" i="20" s="1"/>
  <c r="E334" i="20" s="1"/>
  <c r="E339" i="20" s="1"/>
  <c r="E344" i="20" s="1"/>
  <c r="E349" i="20" s="1"/>
  <c r="E354" i="20" s="1"/>
  <c r="E359" i="20" s="1"/>
  <c r="E364" i="20" s="1"/>
  <c r="E369" i="20" s="1"/>
  <c r="E374" i="20" s="1"/>
  <c r="AZ378" i="20" s="1"/>
  <c r="BC377" i="20"/>
  <c r="C268" i="20"/>
  <c r="BB377" i="20"/>
  <c r="A378" i="20"/>
  <c r="F298" i="20"/>
  <c r="AZ361" i="20" s="1"/>
  <c r="BA360" i="20"/>
  <c r="AZ360" i="20"/>
  <c r="C267" i="20"/>
  <c r="A380" i="20"/>
  <c r="BA377" i="20"/>
  <c r="BA359" i="20"/>
  <c r="AZ377" i="20"/>
  <c r="E295" i="20"/>
  <c r="E300" i="20" s="1"/>
  <c r="E305" i="20" s="1"/>
  <c r="E310" i="20" s="1"/>
  <c r="E315" i="20" s="1"/>
  <c r="E320" i="20" s="1"/>
  <c r="E325" i="20" s="1"/>
  <c r="E330" i="20" s="1"/>
  <c r="E335" i="20" s="1"/>
  <c r="E340" i="20" s="1"/>
  <c r="E345" i="20" s="1"/>
  <c r="E350" i="20" s="1"/>
  <c r="E355" i="20" s="1"/>
  <c r="E360" i="20" s="1"/>
  <c r="E365" i="20" s="1"/>
  <c r="E370" i="20" s="1"/>
  <c r="E375" i="20" s="1"/>
  <c r="BA378" i="20" s="1"/>
  <c r="C269" i="20"/>
  <c r="AY377" i="20"/>
  <c r="BB359" i="20"/>
  <c r="BD359" i="20"/>
  <c r="J378" i="20"/>
  <c r="BE377" i="20" s="1"/>
  <c r="BC359" i="20"/>
  <c r="B272" i="20"/>
  <c r="AZ359" i="20"/>
  <c r="BD377" i="20"/>
  <c r="AY359" i="20"/>
  <c r="J288" i="20"/>
  <c r="BE359" i="20" s="1"/>
  <c r="AY360" i="20"/>
  <c r="E298" i="20"/>
  <c r="BA361" i="20" l="1"/>
  <c r="F303" i="20"/>
  <c r="F308" i="20" s="1"/>
  <c r="BB360" i="20"/>
  <c r="BC360" i="20"/>
  <c r="J293" i="20"/>
  <c r="BE360" i="20" s="1"/>
  <c r="C274" i="20"/>
  <c r="BD360" i="20"/>
  <c r="AY361" i="20"/>
  <c r="B274" i="20"/>
  <c r="E303" i="20"/>
  <c r="J298" i="20"/>
  <c r="BE361" i="20" s="1"/>
  <c r="BD361" i="20"/>
  <c r="BC361" i="20"/>
  <c r="BB361" i="20"/>
  <c r="AZ362" i="20" l="1"/>
  <c r="AY362" i="20"/>
  <c r="BA362" i="20"/>
  <c r="E308" i="20"/>
  <c r="BD362" i="20"/>
  <c r="BC362" i="20"/>
  <c r="BB362" i="20"/>
  <c r="J303" i="20"/>
  <c r="BE362" i="20" s="1"/>
  <c r="F313" i="20"/>
  <c r="BA363" i="20"/>
  <c r="AZ363" i="20"/>
  <c r="AY363" i="20"/>
  <c r="F318" i="20" l="1"/>
  <c r="BA364" i="20"/>
  <c r="AZ364" i="20"/>
  <c r="AY364" i="20"/>
  <c r="E313" i="20"/>
  <c r="BD363" i="20"/>
  <c r="BC363" i="20"/>
  <c r="BB363" i="20"/>
  <c r="J308" i="20"/>
  <c r="BE363" i="20" s="1"/>
  <c r="E318" i="20" l="1"/>
  <c r="BB364" i="20"/>
  <c r="J313" i="20"/>
  <c r="BE364" i="20" s="1"/>
  <c r="BD364" i="20"/>
  <c r="BC364" i="20"/>
  <c r="F323" i="20"/>
  <c r="AY365" i="20"/>
  <c r="BA365" i="20"/>
  <c r="AZ365" i="20"/>
  <c r="F328" i="20" l="1"/>
  <c r="AY366" i="20"/>
  <c r="BA366" i="20"/>
  <c r="AZ366" i="20"/>
  <c r="E323" i="20"/>
  <c r="J318" i="20"/>
  <c r="BE365" i="20" s="1"/>
  <c r="BD365" i="20"/>
  <c r="BC365" i="20"/>
  <c r="BB365" i="20"/>
  <c r="E328" i="20" l="1"/>
  <c r="BD366" i="20"/>
  <c r="BC366" i="20"/>
  <c r="BB366" i="20"/>
  <c r="J323" i="20"/>
  <c r="BE366" i="20" s="1"/>
  <c r="F333" i="20"/>
  <c r="AZ367" i="20"/>
  <c r="AY367" i="20"/>
  <c r="BA367" i="20"/>
  <c r="F338" i="20" l="1"/>
  <c r="AY368" i="20"/>
  <c r="BA368" i="20"/>
  <c r="AZ368" i="20"/>
  <c r="E333" i="20"/>
  <c r="J328" i="20"/>
  <c r="BE367" i="20" s="1"/>
  <c r="BD367" i="20"/>
  <c r="BC367" i="20"/>
  <c r="BB367" i="20"/>
  <c r="E338" i="20" l="1"/>
  <c r="J333" i="20"/>
  <c r="BE368" i="20" s="1"/>
  <c r="BD368" i="20"/>
  <c r="BC368" i="20"/>
  <c r="BB368" i="20"/>
  <c r="F343" i="20"/>
  <c r="BA369" i="20"/>
  <c r="AZ369" i="20"/>
  <c r="AY369" i="20"/>
  <c r="F348" i="20" l="1"/>
  <c r="AY370" i="20"/>
  <c r="BA370" i="20"/>
  <c r="AZ370" i="20"/>
  <c r="E343" i="20"/>
  <c r="J338" i="20"/>
  <c r="BE369" i="20" s="1"/>
  <c r="BD369" i="20"/>
  <c r="BC369" i="20"/>
  <c r="BB369" i="20"/>
  <c r="E348" i="20" l="1"/>
  <c r="BD370" i="20"/>
  <c r="J343" i="20"/>
  <c r="BE370" i="20" s="1"/>
  <c r="BC370" i="20"/>
  <c r="BB370" i="20"/>
  <c r="F353" i="20"/>
  <c r="BA371" i="20"/>
  <c r="AZ371" i="20"/>
  <c r="AY371" i="20"/>
  <c r="F358" i="20" l="1"/>
  <c r="BA372" i="20"/>
  <c r="AZ372" i="20"/>
  <c r="AY372" i="20"/>
  <c r="E353" i="20"/>
  <c r="BD371" i="20"/>
  <c r="BB371" i="20"/>
  <c r="J348" i="20"/>
  <c r="BE371" i="20" s="1"/>
  <c r="BC371" i="20"/>
  <c r="E358" i="20" l="1"/>
  <c r="BD372" i="20"/>
  <c r="BC372" i="20"/>
  <c r="BB372" i="20"/>
  <c r="J353" i="20"/>
  <c r="BE372" i="20" s="1"/>
  <c r="F363" i="20"/>
  <c r="BA373" i="20"/>
  <c r="AZ373" i="20"/>
  <c r="AY373" i="20"/>
  <c r="F368" i="20" l="1"/>
  <c r="BA374" i="20"/>
  <c r="AZ374" i="20"/>
  <c r="AY374" i="20"/>
  <c r="E363" i="20"/>
  <c r="BC373" i="20"/>
  <c r="BB373" i="20"/>
  <c r="J358" i="20"/>
  <c r="BE373" i="20" s="1"/>
  <c r="BD373" i="20"/>
  <c r="E368" i="20" l="1"/>
  <c r="J363" i="20"/>
  <c r="BE374" i="20" s="1"/>
  <c r="BD374" i="20"/>
  <c r="BC374" i="20"/>
  <c r="BB374" i="20"/>
  <c r="F373" i="20"/>
  <c r="AZ375" i="20"/>
  <c r="AY375" i="20"/>
  <c r="BA375" i="20"/>
  <c r="BE379" i="20" l="1"/>
  <c r="BB379" i="20"/>
  <c r="BA376" i="20"/>
  <c r="AZ376" i="20"/>
  <c r="AY376" i="20"/>
  <c r="E373" i="20"/>
  <c r="J368" i="20"/>
  <c r="BE375" i="20" s="1"/>
  <c r="BD375" i="20"/>
  <c r="BC375" i="20"/>
  <c r="BB375" i="20"/>
  <c r="BE378" i="20" l="1"/>
  <c r="AY378" i="20"/>
  <c r="BB376" i="20"/>
  <c r="J373" i="20"/>
  <c r="BE376" i="20" s="1"/>
  <c r="BD376" i="20"/>
  <c r="BC376" i="20"/>
  <c r="C375" i="20" s="1" a="1"/>
  <c r="C380" i="20" l="1"/>
  <c r="C379" i="20"/>
  <c r="C378" i="20"/>
  <c r="C377" i="20"/>
  <c r="C376" i="20"/>
  <c r="C375" i="20"/>
  <c r="B378" i="20" l="1"/>
  <c r="F383" i="20" s="1"/>
  <c r="F473" i="20" s="1"/>
  <c r="B375" i="20"/>
  <c r="E383" i="20" s="1"/>
  <c r="A357" i="20"/>
  <c r="A362" i="20"/>
  <c r="B364" i="20"/>
  <c r="A363" i="20"/>
  <c r="B362" i="20"/>
  <c r="B376" i="20"/>
  <c r="E384" i="20" s="1"/>
  <c r="E474" i="20" s="1"/>
  <c r="B379" i="20"/>
  <c r="F384" i="20" s="1"/>
  <c r="F474" i="20" s="1"/>
  <c r="A364" i="20"/>
  <c r="B363" i="20"/>
  <c r="B377" i="20"/>
  <c r="E385" i="20" s="1"/>
  <c r="E475" i="20" s="1"/>
  <c r="B380" i="20"/>
  <c r="F385" i="20" s="1"/>
  <c r="F475" i="20" s="1"/>
  <c r="C368" i="20" l="1"/>
  <c r="AY454" i="20"/>
  <c r="A475" i="20"/>
  <c r="F390" i="20"/>
  <c r="F395" i="20" s="1"/>
  <c r="F400" i="20" s="1"/>
  <c r="F405" i="20" s="1"/>
  <c r="F410" i="20" s="1"/>
  <c r="F415" i="20" s="1"/>
  <c r="F420" i="20" s="1"/>
  <c r="F425" i="20" s="1"/>
  <c r="F430" i="20" s="1"/>
  <c r="F435" i="20" s="1"/>
  <c r="F440" i="20" s="1"/>
  <c r="F445" i="20" s="1"/>
  <c r="F450" i="20" s="1"/>
  <c r="F455" i="20" s="1"/>
  <c r="F460" i="20" s="1"/>
  <c r="F465" i="20" s="1"/>
  <c r="F470" i="20" s="1"/>
  <c r="BD474" i="20" s="1"/>
  <c r="C363" i="20"/>
  <c r="B367" i="20"/>
  <c r="A473" i="20"/>
  <c r="F388" i="20"/>
  <c r="BA472" i="20"/>
  <c r="AZ472" i="20"/>
  <c r="AY472" i="20"/>
  <c r="BA454" i="20"/>
  <c r="B368" i="20"/>
  <c r="AZ454" i="20"/>
  <c r="A471" i="20"/>
  <c r="E389" i="20"/>
  <c r="E394" i="20" s="1"/>
  <c r="E399" i="20" s="1"/>
  <c r="E404" i="20" s="1"/>
  <c r="E409" i="20" s="1"/>
  <c r="E414" i="20" s="1"/>
  <c r="E419" i="20" s="1"/>
  <c r="E424" i="20" s="1"/>
  <c r="E429" i="20" s="1"/>
  <c r="E434" i="20" s="1"/>
  <c r="E439" i="20" s="1"/>
  <c r="E444" i="20" s="1"/>
  <c r="E449" i="20" s="1"/>
  <c r="E454" i="20" s="1"/>
  <c r="E459" i="20" s="1"/>
  <c r="E464" i="20" s="1"/>
  <c r="E469" i="20" s="1"/>
  <c r="AZ473" i="20" s="1"/>
  <c r="C364" i="20"/>
  <c r="A472" i="20"/>
  <c r="E390" i="20"/>
  <c r="E395" i="20" s="1"/>
  <c r="E400" i="20" s="1"/>
  <c r="E405" i="20" s="1"/>
  <c r="E410" i="20" s="1"/>
  <c r="E415" i="20" s="1"/>
  <c r="E420" i="20" s="1"/>
  <c r="E425" i="20" s="1"/>
  <c r="E430" i="20" s="1"/>
  <c r="E435" i="20" s="1"/>
  <c r="E440" i="20" s="1"/>
  <c r="E445" i="20" s="1"/>
  <c r="E450" i="20" s="1"/>
  <c r="E455" i="20" s="1"/>
  <c r="E460" i="20" s="1"/>
  <c r="E465" i="20" s="1"/>
  <c r="E470" i="20" s="1"/>
  <c r="BA473" i="20" s="1"/>
  <c r="A474" i="20"/>
  <c r="F389" i="20"/>
  <c r="F394" i="20" s="1"/>
  <c r="F399" i="20" s="1"/>
  <c r="F404" i="20" s="1"/>
  <c r="F409" i="20" s="1"/>
  <c r="F414" i="20" s="1"/>
  <c r="F419" i="20" s="1"/>
  <c r="F424" i="20" s="1"/>
  <c r="F429" i="20" s="1"/>
  <c r="F434" i="20" s="1"/>
  <c r="F439" i="20" s="1"/>
  <c r="F444" i="20" s="1"/>
  <c r="F449" i="20" s="1"/>
  <c r="F454" i="20" s="1"/>
  <c r="F459" i="20" s="1"/>
  <c r="F464" i="20" s="1"/>
  <c r="F469" i="20" s="1"/>
  <c r="BC474" i="20" s="1"/>
  <c r="C362" i="20"/>
  <c r="C367" i="20"/>
  <c r="E473" i="20"/>
  <c r="BD454" i="20"/>
  <c r="BC454" i="20"/>
  <c r="BB454" i="20"/>
  <c r="J383" i="20"/>
  <c r="BE454" i="20" s="1"/>
  <c r="B369" i="20" l="1"/>
  <c r="F393" i="20"/>
  <c r="BA455" i="20"/>
  <c r="AZ455" i="20"/>
  <c r="AY455" i="20"/>
  <c r="A470" i="20"/>
  <c r="E388" i="20"/>
  <c r="BC472" i="20"/>
  <c r="BB472" i="20"/>
  <c r="J473" i="20"/>
  <c r="BE472" i="20" s="1"/>
  <c r="BD472" i="20"/>
  <c r="C369" i="20"/>
  <c r="E393" i="20" l="1"/>
  <c r="BC455" i="20"/>
  <c r="BB455" i="20"/>
  <c r="J388" i="20"/>
  <c r="BE455" i="20" s="1"/>
  <c r="BD455" i="20"/>
  <c r="F398" i="20"/>
  <c r="BA456" i="20"/>
  <c r="AZ456" i="20"/>
  <c r="AY456" i="20"/>
  <c r="F403" i="20" l="1"/>
  <c r="AY457" i="20"/>
  <c r="BA457" i="20"/>
  <c r="AZ457" i="20"/>
  <c r="E398" i="20"/>
  <c r="BB456" i="20"/>
  <c r="J393" i="20"/>
  <c r="BE456" i="20" s="1"/>
  <c r="BD456" i="20"/>
  <c r="BC456" i="20"/>
  <c r="E403" i="20" l="1"/>
  <c r="BD457" i="20"/>
  <c r="BC457" i="20"/>
  <c r="BB457" i="20"/>
  <c r="J398" i="20"/>
  <c r="BE457" i="20" s="1"/>
  <c r="F408" i="20"/>
  <c r="AZ458" i="20"/>
  <c r="AY458" i="20"/>
  <c r="BA458" i="20"/>
  <c r="F413" i="20" l="1"/>
  <c r="BA459" i="20"/>
  <c r="AZ459" i="20"/>
  <c r="AY459" i="20"/>
  <c r="E408" i="20"/>
  <c r="J403" i="20"/>
  <c r="BE458" i="20" s="1"/>
  <c r="BD458" i="20"/>
  <c r="BC458" i="20"/>
  <c r="BB458" i="20"/>
  <c r="E413" i="20" l="1"/>
  <c r="J408" i="20"/>
  <c r="BE459" i="20" s="1"/>
  <c r="BD459" i="20"/>
  <c r="BC459" i="20"/>
  <c r="BB459" i="20"/>
  <c r="F418" i="20"/>
  <c r="AZ460" i="20"/>
  <c r="AY460" i="20"/>
  <c r="BA460" i="20"/>
  <c r="F423" i="20" l="1"/>
  <c r="BA461" i="20"/>
  <c r="AZ461" i="20"/>
  <c r="AY461" i="20"/>
  <c r="E418" i="20"/>
  <c r="BD460" i="20"/>
  <c r="BC460" i="20"/>
  <c r="J413" i="20"/>
  <c r="BE460" i="20" s="1"/>
  <c r="BB460" i="20"/>
  <c r="E423" i="20" l="1"/>
  <c r="J418" i="20"/>
  <c r="BE461" i="20" s="1"/>
  <c r="BD461" i="20"/>
  <c r="BC461" i="20"/>
  <c r="BB461" i="20"/>
  <c r="F428" i="20"/>
  <c r="BA462" i="20"/>
  <c r="AZ462" i="20"/>
  <c r="AY462" i="20"/>
  <c r="F433" i="20" l="1"/>
  <c r="BA463" i="20"/>
  <c r="AZ463" i="20"/>
  <c r="AY463" i="20"/>
  <c r="E428" i="20"/>
  <c r="BC462" i="20"/>
  <c r="BB462" i="20"/>
  <c r="J423" i="20"/>
  <c r="BE462" i="20" s="1"/>
  <c r="BD462" i="20"/>
  <c r="E433" i="20" l="1"/>
  <c r="BD463" i="20"/>
  <c r="BC463" i="20"/>
  <c r="J428" i="20"/>
  <c r="BE463" i="20" s="1"/>
  <c r="BB463" i="20"/>
  <c r="F438" i="20"/>
  <c r="BA464" i="20"/>
  <c r="AZ464" i="20"/>
  <c r="AY464" i="20"/>
  <c r="F443" i="20" l="1"/>
  <c r="BA465" i="20"/>
  <c r="AZ465" i="20"/>
  <c r="AY465" i="20"/>
  <c r="E438" i="20"/>
  <c r="BC464" i="20"/>
  <c r="BB464" i="20"/>
  <c r="J433" i="20"/>
  <c r="BE464" i="20" s="1"/>
  <c r="BD464" i="20"/>
  <c r="E443" i="20" l="1"/>
  <c r="J438" i="20"/>
  <c r="BE465" i="20" s="1"/>
  <c r="BD465" i="20"/>
  <c r="BC465" i="20"/>
  <c r="BB465" i="20"/>
  <c r="F448" i="20"/>
  <c r="AZ466" i="20"/>
  <c r="AY466" i="20"/>
  <c r="BA466" i="20"/>
  <c r="F453" i="20" l="1"/>
  <c r="BA467" i="20"/>
  <c r="AZ467" i="20"/>
  <c r="AY467" i="20"/>
  <c r="E448" i="20"/>
  <c r="BD466" i="20"/>
  <c r="J443" i="20"/>
  <c r="BE466" i="20" s="1"/>
  <c r="BC466" i="20"/>
  <c r="BB466" i="20"/>
  <c r="E453" i="20" l="1"/>
  <c r="J448" i="20"/>
  <c r="BE467" i="20" s="1"/>
  <c r="BD467" i="20"/>
  <c r="BC467" i="20"/>
  <c r="BB467" i="20"/>
  <c r="F458" i="20"/>
  <c r="AZ468" i="20"/>
  <c r="AY468" i="20"/>
  <c r="BA468" i="20"/>
  <c r="F463" i="20" l="1"/>
  <c r="AY469" i="20"/>
  <c r="BA469" i="20"/>
  <c r="AZ469" i="20"/>
  <c r="E458" i="20"/>
  <c r="J453" i="20"/>
  <c r="BE468" i="20" s="1"/>
  <c r="BD468" i="20"/>
  <c r="BC468" i="20"/>
  <c r="BB468" i="20"/>
  <c r="E463" i="20" l="1"/>
  <c r="J458" i="20"/>
  <c r="BE469" i="20" s="1"/>
  <c r="BD469" i="20"/>
  <c r="BC469" i="20"/>
  <c r="BB469" i="20"/>
  <c r="F468" i="20"/>
  <c r="BA470" i="20"/>
  <c r="AZ470" i="20"/>
  <c r="AY470" i="20"/>
  <c r="BE474" i="20" l="1"/>
  <c r="BB474" i="20"/>
  <c r="AY471" i="20"/>
  <c r="BA471" i="20"/>
  <c r="AZ471" i="20"/>
  <c r="E468" i="20"/>
  <c r="BC470" i="20"/>
  <c r="J463" i="20"/>
  <c r="BE470" i="20" s="1"/>
  <c r="BB470" i="20"/>
  <c r="BD470" i="20"/>
  <c r="BE473" i="20" l="1"/>
  <c r="AY473" i="20"/>
  <c r="J468" i="20"/>
  <c r="BE471" i="20" s="1"/>
  <c r="BD471" i="20"/>
  <c r="BC471" i="20"/>
  <c r="BB471" i="20"/>
  <c r="C470" i="20" l="1" a="1"/>
  <c r="C475" i="20" s="1"/>
  <c r="C470" i="20" l="1"/>
  <c r="C471" i="20"/>
  <c r="C472" i="20"/>
  <c r="B472" i="20" s="1"/>
  <c r="E480" i="20" s="1"/>
  <c r="E570" i="20" s="1"/>
  <c r="C473" i="20"/>
  <c r="C474" i="20"/>
  <c r="B459" i="20" s="1"/>
  <c r="B474" i="20"/>
  <c r="F479" i="20" s="1"/>
  <c r="F569" i="20" s="1"/>
  <c r="B470" i="20"/>
  <c r="E478" i="20" s="1"/>
  <c r="B471" i="20"/>
  <c r="E479" i="20" s="1"/>
  <c r="E569" i="20" s="1"/>
  <c r="B458" i="20" l="1"/>
  <c r="B457" i="20"/>
  <c r="C463" i="20" s="1"/>
  <c r="A459" i="20"/>
  <c r="A458" i="20"/>
  <c r="C457" i="20" s="1"/>
  <c r="B473" i="20"/>
  <c r="F478" i="20" s="1"/>
  <c r="F568" i="20" s="1"/>
  <c r="A457" i="20"/>
  <c r="C459" i="20" s="1"/>
  <c r="B475" i="20"/>
  <c r="F480" i="20" s="1"/>
  <c r="F570" i="20" s="1"/>
  <c r="A570" i="20" s="1"/>
  <c r="A452" i="20"/>
  <c r="A569" i="20"/>
  <c r="F484" i="20"/>
  <c r="F489" i="20" s="1"/>
  <c r="F494" i="20" s="1"/>
  <c r="F499" i="20" s="1"/>
  <c r="F504" i="20" s="1"/>
  <c r="F509" i="20" s="1"/>
  <c r="F514" i="20" s="1"/>
  <c r="F519" i="20" s="1"/>
  <c r="F524" i="20" s="1"/>
  <c r="F529" i="20" s="1"/>
  <c r="F534" i="20" s="1"/>
  <c r="F539" i="20" s="1"/>
  <c r="F544" i="20" s="1"/>
  <c r="F549" i="20" s="1"/>
  <c r="F554" i="20" s="1"/>
  <c r="F559" i="20" s="1"/>
  <c r="F564" i="20" s="1"/>
  <c r="BC569" i="20" s="1"/>
  <c r="A567" i="20"/>
  <c r="E485" i="20"/>
  <c r="E490" i="20" s="1"/>
  <c r="E495" i="20" s="1"/>
  <c r="E500" i="20" s="1"/>
  <c r="E505" i="20" s="1"/>
  <c r="E510" i="20" s="1"/>
  <c r="E515" i="20" s="1"/>
  <c r="E520" i="20" s="1"/>
  <c r="E525" i="20" s="1"/>
  <c r="E530" i="20" s="1"/>
  <c r="E535" i="20" s="1"/>
  <c r="E540" i="20" s="1"/>
  <c r="E545" i="20" s="1"/>
  <c r="E550" i="20" s="1"/>
  <c r="E555" i="20" s="1"/>
  <c r="E560" i="20" s="1"/>
  <c r="E565" i="20" s="1"/>
  <c r="BA568" i="20" s="1"/>
  <c r="E568" i="20"/>
  <c r="BB549" i="20"/>
  <c r="BD549" i="20"/>
  <c r="BC549" i="20"/>
  <c r="A566" i="20"/>
  <c r="E484" i="20"/>
  <c r="E489" i="20" s="1"/>
  <c r="E494" i="20" s="1"/>
  <c r="E499" i="20" s="1"/>
  <c r="E504" i="20" s="1"/>
  <c r="E509" i="20" s="1"/>
  <c r="E514" i="20" s="1"/>
  <c r="E519" i="20" s="1"/>
  <c r="E524" i="20" s="1"/>
  <c r="E529" i="20" s="1"/>
  <c r="E534" i="20" s="1"/>
  <c r="E539" i="20" s="1"/>
  <c r="E544" i="20" s="1"/>
  <c r="E549" i="20" s="1"/>
  <c r="E554" i="20" s="1"/>
  <c r="E559" i="20" s="1"/>
  <c r="E564" i="20" s="1"/>
  <c r="AZ568" i="20" s="1"/>
  <c r="B462" i="20" l="1"/>
  <c r="BA567" i="20"/>
  <c r="C462" i="20"/>
  <c r="C458" i="20"/>
  <c r="B463" i="20"/>
  <c r="AY567" i="20"/>
  <c r="AZ567" i="20"/>
  <c r="F483" i="20"/>
  <c r="AY550" i="20" s="1"/>
  <c r="F485" i="20"/>
  <c r="F490" i="20" s="1"/>
  <c r="F495" i="20" s="1"/>
  <c r="F500" i="20" s="1"/>
  <c r="F505" i="20" s="1"/>
  <c r="F510" i="20" s="1"/>
  <c r="F515" i="20" s="1"/>
  <c r="F520" i="20" s="1"/>
  <c r="F525" i="20" s="1"/>
  <c r="F530" i="20" s="1"/>
  <c r="F535" i="20" s="1"/>
  <c r="F540" i="20" s="1"/>
  <c r="F545" i="20" s="1"/>
  <c r="F550" i="20" s="1"/>
  <c r="F555" i="20" s="1"/>
  <c r="F560" i="20" s="1"/>
  <c r="F565" i="20" s="1"/>
  <c r="BD569" i="20" s="1"/>
  <c r="A568" i="20"/>
  <c r="AZ549" i="20"/>
  <c r="J478" i="20"/>
  <c r="BE549" i="20" s="1"/>
  <c r="BA549" i="20"/>
  <c r="AY549" i="20"/>
  <c r="C464" i="20"/>
  <c r="B464" i="20"/>
  <c r="E483" i="20"/>
  <c r="A565" i="20"/>
  <c r="J568" i="20"/>
  <c r="BE567" i="20" s="1"/>
  <c r="BD567" i="20"/>
  <c r="BC567" i="20"/>
  <c r="BB567" i="20"/>
  <c r="AZ550" i="20" l="1"/>
  <c r="F488" i="20"/>
  <c r="BA550" i="20"/>
  <c r="F493" i="20"/>
  <c r="AZ551" i="20"/>
  <c r="AY551" i="20"/>
  <c r="BA551" i="20"/>
  <c r="E488" i="20"/>
  <c r="BD550" i="20"/>
  <c r="J483" i="20"/>
  <c r="BE550" i="20" s="1"/>
  <c r="BC550" i="20"/>
  <c r="BB550" i="20"/>
  <c r="E493" i="20" l="1"/>
  <c r="J488" i="20"/>
  <c r="BE551" i="20" s="1"/>
  <c r="BD551" i="20"/>
  <c r="BC551" i="20"/>
  <c r="BB551" i="20"/>
  <c r="F498" i="20"/>
  <c r="BA552" i="20"/>
  <c r="AZ552" i="20"/>
  <c r="AY552" i="20"/>
  <c r="F503" i="20" l="1"/>
  <c r="AZ553" i="20"/>
  <c r="AY553" i="20"/>
  <c r="BA553" i="20"/>
  <c r="E498" i="20"/>
  <c r="J493" i="20"/>
  <c r="BE552" i="20" s="1"/>
  <c r="BD552" i="20"/>
  <c r="BC552" i="20"/>
  <c r="BB552" i="20"/>
  <c r="E503" i="20" l="1"/>
  <c r="BD553" i="20"/>
  <c r="BC553" i="20"/>
  <c r="BB553" i="20"/>
  <c r="J498" i="20"/>
  <c r="BE553" i="20" s="1"/>
  <c r="F508" i="20"/>
  <c r="BA554" i="20"/>
  <c r="AZ554" i="20"/>
  <c r="AY554" i="20"/>
  <c r="F513" i="20" l="1"/>
  <c r="AY555" i="20"/>
  <c r="BA555" i="20"/>
  <c r="AZ555" i="20"/>
  <c r="E508" i="20"/>
  <c r="J503" i="20"/>
  <c r="BE554" i="20" s="1"/>
  <c r="BD554" i="20"/>
  <c r="BC554" i="20"/>
  <c r="BB554" i="20"/>
  <c r="E513" i="20" l="1"/>
  <c r="J508" i="20"/>
  <c r="BE555" i="20" s="1"/>
  <c r="BD555" i="20"/>
  <c r="BC555" i="20"/>
  <c r="BB555" i="20"/>
  <c r="F518" i="20"/>
  <c r="BA556" i="20"/>
  <c r="AZ556" i="20"/>
  <c r="AY556" i="20"/>
  <c r="F523" i="20" l="1"/>
  <c r="BA557" i="20"/>
  <c r="AZ557" i="20"/>
  <c r="AY557" i="20"/>
  <c r="E518" i="20"/>
  <c r="BC556" i="20"/>
  <c r="BB556" i="20"/>
  <c r="J513" i="20"/>
  <c r="BE556" i="20" s="1"/>
  <c r="BD556" i="20"/>
  <c r="E523" i="20" l="1"/>
  <c r="J518" i="20"/>
  <c r="BE557" i="20" s="1"/>
  <c r="BD557" i="20"/>
  <c r="BC557" i="20"/>
  <c r="BB557" i="20"/>
  <c r="F528" i="20"/>
  <c r="BA558" i="20"/>
  <c r="AZ558" i="20"/>
  <c r="AY558" i="20"/>
  <c r="F533" i="20" l="1"/>
  <c r="BA559" i="20"/>
  <c r="AZ559" i="20"/>
  <c r="AY559" i="20"/>
  <c r="E528" i="20"/>
  <c r="J523" i="20"/>
  <c r="BE558" i="20" s="1"/>
  <c r="BD558" i="20"/>
  <c r="BC558" i="20"/>
  <c r="BB558" i="20"/>
  <c r="E533" i="20" l="1"/>
  <c r="BC559" i="20"/>
  <c r="J528" i="20"/>
  <c r="BE559" i="20" s="1"/>
  <c r="BB559" i="20"/>
  <c r="BD559" i="20"/>
  <c r="F538" i="20"/>
  <c r="BA560" i="20"/>
  <c r="AZ560" i="20"/>
  <c r="AY560" i="20"/>
  <c r="F543" i="20" l="1"/>
  <c r="AY561" i="20"/>
  <c r="BA561" i="20"/>
  <c r="AZ561" i="20"/>
  <c r="E538" i="20"/>
  <c r="BB560" i="20"/>
  <c r="BD560" i="20"/>
  <c r="J533" i="20"/>
  <c r="BE560" i="20" s="1"/>
  <c r="BC560" i="20"/>
  <c r="E543" i="20" l="1"/>
  <c r="BD561" i="20"/>
  <c r="J538" i="20"/>
  <c r="BE561" i="20" s="1"/>
  <c r="BC561" i="20"/>
  <c r="BB561" i="20"/>
  <c r="F548" i="20"/>
  <c r="AZ562" i="20"/>
  <c r="AY562" i="20"/>
  <c r="BA562" i="20"/>
  <c r="F553" i="20" l="1"/>
  <c r="BA563" i="20"/>
  <c r="AZ563" i="20"/>
  <c r="AY563" i="20"/>
  <c r="E548" i="20"/>
  <c r="J543" i="20"/>
  <c r="BE562" i="20" s="1"/>
  <c r="BB562" i="20"/>
  <c r="BD562" i="20"/>
  <c r="BC562" i="20"/>
  <c r="E553" i="20" l="1"/>
  <c r="J548" i="20"/>
  <c r="BE563" i="20" s="1"/>
  <c r="BD563" i="20"/>
  <c r="BC563" i="20"/>
  <c r="BB563" i="20"/>
  <c r="F558" i="20"/>
  <c r="BA564" i="20"/>
  <c r="AZ564" i="20"/>
  <c r="AY564" i="20"/>
  <c r="F563" i="20" l="1"/>
  <c r="BA565" i="20"/>
  <c r="AZ565" i="20"/>
  <c r="AY565" i="20"/>
  <c r="E558" i="20"/>
  <c r="BC564" i="20"/>
  <c r="BB564" i="20"/>
  <c r="J553" i="20"/>
  <c r="BE564" i="20" s="1"/>
  <c r="BD564" i="20"/>
  <c r="E563" i="20" l="1"/>
  <c r="BB565" i="20"/>
  <c r="BD565" i="20"/>
  <c r="BC565" i="20"/>
  <c r="J558" i="20"/>
  <c r="BE565" i="20" s="1"/>
  <c r="BE569" i="20"/>
  <c r="BB569" i="20"/>
  <c r="BA566" i="20"/>
  <c r="AZ566" i="20"/>
  <c r="AY566" i="20"/>
  <c r="AY568" i="20" l="1"/>
  <c r="BE568" i="20"/>
  <c r="BD566" i="20"/>
  <c r="BC566" i="20"/>
  <c r="BB566" i="20"/>
  <c r="J563" i="20"/>
  <c r="BE566" i="20" s="1"/>
  <c r="C565" i="20" l="1" a="1"/>
  <c r="C570" i="20" s="1"/>
  <c r="C565" i="20" l="1"/>
  <c r="C568" i="20"/>
  <c r="C569" i="20"/>
  <c r="C566" i="20"/>
  <c r="C567" i="20"/>
  <c r="B569" i="20"/>
  <c r="F574" i="20" s="1"/>
  <c r="F664" i="20" s="1"/>
  <c r="A553" i="20"/>
  <c r="B566" i="20"/>
  <c r="E574" i="20" s="1"/>
  <c r="E664" i="20" s="1"/>
  <c r="A552" i="20" l="1"/>
  <c r="B552" i="20"/>
  <c r="B565" i="20"/>
  <c r="E573" i="20" s="1"/>
  <c r="E663" i="20" s="1"/>
  <c r="B554" i="20"/>
  <c r="A547" i="20"/>
  <c r="B568" i="20"/>
  <c r="F573" i="20" s="1"/>
  <c r="F663" i="20" s="1"/>
  <c r="A663" i="20" s="1"/>
  <c r="B570" i="20"/>
  <c r="F575" i="20" s="1"/>
  <c r="F665" i="20" s="1"/>
  <c r="A665" i="20" s="1"/>
  <c r="A554" i="20"/>
  <c r="B557" i="20" s="1"/>
  <c r="B553" i="20"/>
  <c r="B567" i="20"/>
  <c r="E575" i="20" s="1"/>
  <c r="E665" i="20" s="1"/>
  <c r="A662" i="20" s="1"/>
  <c r="A661" i="20"/>
  <c r="E579" i="20"/>
  <c r="E584" i="20" s="1"/>
  <c r="E589" i="20" s="1"/>
  <c r="E594" i="20" s="1"/>
  <c r="E599" i="20" s="1"/>
  <c r="E604" i="20" s="1"/>
  <c r="E609" i="20" s="1"/>
  <c r="E614" i="20" s="1"/>
  <c r="E619" i="20" s="1"/>
  <c r="E624" i="20" s="1"/>
  <c r="E629" i="20" s="1"/>
  <c r="E634" i="20" s="1"/>
  <c r="E639" i="20" s="1"/>
  <c r="E644" i="20" s="1"/>
  <c r="E649" i="20" s="1"/>
  <c r="E654" i="20" s="1"/>
  <c r="E659" i="20" s="1"/>
  <c r="AZ663" i="20" s="1"/>
  <c r="C557" i="20"/>
  <c r="A664" i="20"/>
  <c r="F579" i="20"/>
  <c r="F584" i="20" s="1"/>
  <c r="F589" i="20" s="1"/>
  <c r="F594" i="20" s="1"/>
  <c r="F599" i="20" s="1"/>
  <c r="F604" i="20" s="1"/>
  <c r="F609" i="20" s="1"/>
  <c r="F614" i="20" s="1"/>
  <c r="F619" i="20" s="1"/>
  <c r="F624" i="20" s="1"/>
  <c r="F629" i="20" s="1"/>
  <c r="F634" i="20" s="1"/>
  <c r="F639" i="20" s="1"/>
  <c r="F644" i="20" s="1"/>
  <c r="F649" i="20" s="1"/>
  <c r="F654" i="20" s="1"/>
  <c r="F659" i="20" s="1"/>
  <c r="BC664" i="20" s="1"/>
  <c r="C558" i="20" l="1"/>
  <c r="F578" i="20"/>
  <c r="F583" i="20" s="1"/>
  <c r="AZ644" i="20"/>
  <c r="BA644" i="20"/>
  <c r="B558" i="20"/>
  <c r="AZ662" i="20"/>
  <c r="AY662" i="20"/>
  <c r="BD644" i="20"/>
  <c r="BA662" i="20"/>
  <c r="AY644" i="20"/>
  <c r="C553" i="20"/>
  <c r="C552" i="20"/>
  <c r="F580" i="20"/>
  <c r="F585" i="20" s="1"/>
  <c r="F590" i="20" s="1"/>
  <c r="F595" i="20" s="1"/>
  <c r="F600" i="20" s="1"/>
  <c r="F605" i="20" s="1"/>
  <c r="F610" i="20" s="1"/>
  <c r="F615" i="20" s="1"/>
  <c r="F620" i="20" s="1"/>
  <c r="F625" i="20" s="1"/>
  <c r="F630" i="20" s="1"/>
  <c r="F635" i="20" s="1"/>
  <c r="F640" i="20" s="1"/>
  <c r="F645" i="20" s="1"/>
  <c r="F650" i="20" s="1"/>
  <c r="F655" i="20" s="1"/>
  <c r="F660" i="20" s="1"/>
  <c r="BD664" i="20" s="1"/>
  <c r="J573" i="20"/>
  <c r="BE644" i="20" s="1"/>
  <c r="C554" i="20"/>
  <c r="BB644" i="20"/>
  <c r="E580" i="20"/>
  <c r="E585" i="20" s="1"/>
  <c r="E590" i="20" s="1"/>
  <c r="E595" i="20" s="1"/>
  <c r="E600" i="20" s="1"/>
  <c r="E605" i="20" s="1"/>
  <c r="E610" i="20" s="1"/>
  <c r="E615" i="20" s="1"/>
  <c r="E620" i="20" s="1"/>
  <c r="E625" i="20" s="1"/>
  <c r="E630" i="20" s="1"/>
  <c r="E635" i="20" s="1"/>
  <c r="E640" i="20" s="1"/>
  <c r="E645" i="20" s="1"/>
  <c r="E650" i="20" s="1"/>
  <c r="E655" i="20" s="1"/>
  <c r="E660" i="20" s="1"/>
  <c r="BA663" i="20" s="1"/>
  <c r="BC644" i="20"/>
  <c r="A660" i="20"/>
  <c r="E578" i="20"/>
  <c r="BD662" i="20"/>
  <c r="BB662" i="20"/>
  <c r="J663" i="20"/>
  <c r="BE662" i="20" s="1"/>
  <c r="BC662" i="20"/>
  <c r="AY645" i="20" l="1"/>
  <c r="C559" i="20"/>
  <c r="BA645" i="20"/>
  <c r="B559" i="20"/>
  <c r="AZ645" i="20"/>
  <c r="E583" i="20"/>
  <c r="BB645" i="20"/>
  <c r="J578" i="20"/>
  <c r="BE645" i="20" s="1"/>
  <c r="BD645" i="20"/>
  <c r="BC645" i="20"/>
  <c r="F588" i="20"/>
  <c r="AY646" i="20"/>
  <c r="AZ646" i="20"/>
  <c r="BA646" i="20"/>
  <c r="F593" i="20" l="1"/>
  <c r="BA647" i="20"/>
  <c r="AY647" i="20"/>
  <c r="AZ647" i="20"/>
  <c r="E588" i="20"/>
  <c r="J583" i="20"/>
  <c r="BE646" i="20" s="1"/>
  <c r="BB646" i="20"/>
  <c r="BC646" i="20"/>
  <c r="BD646" i="20"/>
  <c r="E593" i="20" l="1"/>
  <c r="J588" i="20"/>
  <c r="BE647" i="20" s="1"/>
  <c r="BD647" i="20"/>
  <c r="BB647" i="20"/>
  <c r="BC647" i="20"/>
  <c r="F598" i="20"/>
  <c r="AY648" i="20"/>
  <c r="BA648" i="20"/>
  <c r="AZ648" i="20"/>
  <c r="F603" i="20" l="1"/>
  <c r="AY649" i="20"/>
  <c r="BA649" i="20"/>
  <c r="AZ649" i="20"/>
  <c r="E598" i="20"/>
  <c r="BB648" i="20"/>
  <c r="J593" i="20"/>
  <c r="BE648" i="20" s="1"/>
  <c r="BC648" i="20"/>
  <c r="BD648" i="20"/>
  <c r="E603" i="20" l="1"/>
  <c r="BB649" i="20"/>
  <c r="J598" i="20"/>
  <c r="BE649" i="20" s="1"/>
  <c r="BD649" i="20"/>
  <c r="BC649" i="20"/>
  <c r="F608" i="20"/>
  <c r="AY650" i="20"/>
  <c r="AZ650" i="20"/>
  <c r="BA650" i="20"/>
  <c r="F613" i="20" l="1"/>
  <c r="AY651" i="20"/>
  <c r="BA651" i="20"/>
  <c r="AZ651" i="20"/>
  <c r="E608" i="20"/>
  <c r="BB650" i="20"/>
  <c r="J603" i="20"/>
  <c r="BE650" i="20" s="1"/>
  <c r="BC650" i="20"/>
  <c r="BD650" i="20"/>
  <c r="E613" i="20" l="1"/>
  <c r="BD651" i="20"/>
  <c r="J608" i="20"/>
  <c r="BE651" i="20" s="1"/>
  <c r="BC651" i="20"/>
  <c r="BB651" i="20"/>
  <c r="F618" i="20"/>
  <c r="BA652" i="20"/>
  <c r="AY652" i="20"/>
  <c r="AZ652" i="20"/>
  <c r="F623" i="20" l="1"/>
  <c r="AY653" i="20"/>
  <c r="AZ653" i="20"/>
  <c r="BA653" i="20"/>
  <c r="E618" i="20"/>
  <c r="BB652" i="20"/>
  <c r="J613" i="20"/>
  <c r="BE652" i="20" s="1"/>
  <c r="BD652" i="20"/>
  <c r="BC652" i="20"/>
  <c r="E623" i="20" l="1"/>
  <c r="BB653" i="20"/>
  <c r="J618" i="20"/>
  <c r="BE653" i="20" s="1"/>
  <c r="BD653" i="20"/>
  <c r="BC653" i="20"/>
  <c r="F628" i="20"/>
  <c r="AZ654" i="20"/>
  <c r="BA654" i="20"/>
  <c r="AY654" i="20"/>
  <c r="F633" i="20" l="1"/>
  <c r="AY655" i="20"/>
  <c r="AZ655" i="20"/>
  <c r="BA655" i="20"/>
  <c r="E628" i="20"/>
  <c r="BC654" i="20"/>
  <c r="BB654" i="20"/>
  <c r="J623" i="20"/>
  <c r="BE654" i="20" s="1"/>
  <c r="BD654" i="20"/>
  <c r="E633" i="20" l="1"/>
  <c r="J628" i="20"/>
  <c r="BE655" i="20" s="1"/>
  <c r="BB655" i="20"/>
  <c r="BD655" i="20"/>
  <c r="BC655" i="20"/>
  <c r="F638" i="20"/>
  <c r="AY656" i="20"/>
  <c r="BA656" i="20"/>
  <c r="AZ656" i="20"/>
  <c r="F643" i="20" l="1"/>
  <c r="AY657" i="20"/>
  <c r="AZ657" i="20"/>
  <c r="BA657" i="20"/>
  <c r="E638" i="20"/>
  <c r="J633" i="20"/>
  <c r="BE656" i="20" s="1"/>
  <c r="BB656" i="20"/>
  <c r="BD656" i="20"/>
  <c r="BC656" i="20"/>
  <c r="E643" i="20" l="1"/>
  <c r="J638" i="20"/>
  <c r="BE657" i="20" s="1"/>
  <c r="BB657" i="20"/>
  <c r="BC657" i="20"/>
  <c r="BD657" i="20"/>
  <c r="F648" i="20"/>
  <c r="AY658" i="20"/>
  <c r="BA658" i="20"/>
  <c r="AZ658" i="20"/>
  <c r="F653" i="20" l="1"/>
  <c r="AY659" i="20"/>
  <c r="AZ659" i="20"/>
  <c r="BA659" i="20"/>
  <c r="E648" i="20"/>
  <c r="BB658" i="20"/>
  <c r="J643" i="20"/>
  <c r="BE658" i="20" s="1"/>
  <c r="BC658" i="20"/>
  <c r="BD658" i="20"/>
  <c r="E653" i="20" l="1"/>
  <c r="BB659" i="20"/>
  <c r="J648" i="20"/>
  <c r="BE659" i="20" s="1"/>
  <c r="BC659" i="20"/>
  <c r="BD659" i="20"/>
  <c r="F658" i="20"/>
  <c r="AY660" i="20"/>
  <c r="BA660" i="20"/>
  <c r="AZ660" i="20"/>
  <c r="BE664" i="20" l="1"/>
  <c r="BB664" i="20"/>
  <c r="AY661" i="20"/>
  <c r="AZ661" i="20"/>
  <c r="BA661" i="20"/>
  <c r="E658" i="20"/>
  <c r="BC660" i="20"/>
  <c r="BB660" i="20"/>
  <c r="J653" i="20"/>
  <c r="BE660" i="20" s="1"/>
  <c r="BD660" i="20"/>
  <c r="BE663" i="20" l="1"/>
  <c r="AY663" i="20"/>
  <c r="BB661" i="20"/>
  <c r="J658" i="20"/>
  <c r="BE661" i="20" s="1"/>
  <c r="BC661" i="20"/>
  <c r="BD661" i="20"/>
  <c r="C660" i="20" l="1" a="1"/>
  <c r="C661" i="20" s="1"/>
  <c r="C660" i="20" l="1"/>
  <c r="C662" i="20"/>
  <c r="B661" i="20" s="1"/>
  <c r="E669" i="20" s="1"/>
  <c r="E759" i="20" s="1"/>
  <c r="C663" i="20"/>
  <c r="A647" i="20" s="1"/>
  <c r="C664" i="20"/>
  <c r="A648" i="20" s="1"/>
  <c r="C665" i="20"/>
  <c r="B647" i="20" s="1"/>
  <c r="B665" i="20"/>
  <c r="F670" i="20" s="1"/>
  <c r="F760" i="20" s="1"/>
  <c r="B662" i="20"/>
  <c r="E670" i="20" s="1"/>
  <c r="E760" i="20" s="1"/>
  <c r="A649" i="20"/>
  <c r="B648" i="20" l="1"/>
  <c r="B664" i="20"/>
  <c r="F669" i="20" s="1"/>
  <c r="F759" i="20" s="1"/>
  <c r="B660" i="20"/>
  <c r="E668" i="20" s="1"/>
  <c r="E758" i="20" s="1"/>
  <c r="A642" i="20"/>
  <c r="B649" i="20"/>
  <c r="C648" i="20" s="1"/>
  <c r="B663" i="20"/>
  <c r="F668" i="20" s="1"/>
  <c r="F758" i="20" s="1"/>
  <c r="A758" i="20" s="1"/>
  <c r="A756" i="20"/>
  <c r="E674" i="20"/>
  <c r="E679" i="20" s="1"/>
  <c r="E684" i="20" s="1"/>
  <c r="E689" i="20" s="1"/>
  <c r="E694" i="20" s="1"/>
  <c r="E699" i="20" s="1"/>
  <c r="E704" i="20" s="1"/>
  <c r="E709" i="20" s="1"/>
  <c r="E714" i="20" s="1"/>
  <c r="E719" i="20" s="1"/>
  <c r="E724" i="20" s="1"/>
  <c r="E729" i="20" s="1"/>
  <c r="E734" i="20" s="1"/>
  <c r="E739" i="20" s="1"/>
  <c r="E744" i="20" s="1"/>
  <c r="E749" i="20" s="1"/>
  <c r="E754" i="20" s="1"/>
  <c r="AZ758" i="20" s="1"/>
  <c r="C653" i="20"/>
  <c r="C652" i="20"/>
  <c r="B652" i="20"/>
  <c r="A757" i="20"/>
  <c r="E675" i="20"/>
  <c r="E680" i="20" s="1"/>
  <c r="E685" i="20" s="1"/>
  <c r="E690" i="20" s="1"/>
  <c r="E695" i="20" s="1"/>
  <c r="E700" i="20" s="1"/>
  <c r="E705" i="20" s="1"/>
  <c r="E710" i="20" s="1"/>
  <c r="E715" i="20" s="1"/>
  <c r="E720" i="20" s="1"/>
  <c r="E725" i="20" s="1"/>
  <c r="E730" i="20" s="1"/>
  <c r="E735" i="20" s="1"/>
  <c r="E740" i="20" s="1"/>
  <c r="E745" i="20" s="1"/>
  <c r="E750" i="20" s="1"/>
  <c r="E755" i="20" s="1"/>
  <c r="BA758" i="20" s="1"/>
  <c r="C649" i="20"/>
  <c r="A759" i="20"/>
  <c r="F674" i="20"/>
  <c r="F679" i="20" s="1"/>
  <c r="F684" i="20" s="1"/>
  <c r="F689" i="20" s="1"/>
  <c r="F694" i="20" s="1"/>
  <c r="F699" i="20" s="1"/>
  <c r="F704" i="20" s="1"/>
  <c r="F709" i="20" s="1"/>
  <c r="F714" i="20" s="1"/>
  <c r="F719" i="20" s="1"/>
  <c r="F724" i="20" s="1"/>
  <c r="F729" i="20" s="1"/>
  <c r="F734" i="20" s="1"/>
  <c r="F739" i="20" s="1"/>
  <c r="F744" i="20" s="1"/>
  <c r="F749" i="20" s="1"/>
  <c r="F754" i="20" s="1"/>
  <c r="BC759" i="20" s="1"/>
  <c r="A760" i="20"/>
  <c r="F675" i="20"/>
  <c r="F680" i="20" s="1"/>
  <c r="F685" i="20" s="1"/>
  <c r="F690" i="20" s="1"/>
  <c r="F695" i="20" s="1"/>
  <c r="F700" i="20" s="1"/>
  <c r="F705" i="20" s="1"/>
  <c r="F710" i="20" s="1"/>
  <c r="F715" i="20" s="1"/>
  <c r="F720" i="20" s="1"/>
  <c r="F725" i="20" s="1"/>
  <c r="F730" i="20" s="1"/>
  <c r="F735" i="20" s="1"/>
  <c r="F740" i="20" s="1"/>
  <c r="F745" i="20" s="1"/>
  <c r="F750" i="20" s="1"/>
  <c r="F755" i="20" s="1"/>
  <c r="BD759" i="20" s="1"/>
  <c r="B653" i="20" l="1"/>
  <c r="C647" i="20"/>
  <c r="B654" i="20" s="1"/>
  <c r="BB739" i="20"/>
  <c r="AY757" i="20"/>
  <c r="BC739" i="20"/>
  <c r="BD739" i="20"/>
  <c r="AZ757" i="20"/>
  <c r="BA757" i="20"/>
  <c r="F673" i="20"/>
  <c r="AZ740" i="20" s="1"/>
  <c r="AY739" i="20"/>
  <c r="BA739" i="20"/>
  <c r="AZ739" i="20"/>
  <c r="J668" i="20"/>
  <c r="BE739" i="20" s="1"/>
  <c r="A755" i="20"/>
  <c r="E673" i="20"/>
  <c r="BD757" i="20"/>
  <c r="J758" i="20"/>
  <c r="BE757" i="20" s="1"/>
  <c r="BC757" i="20"/>
  <c r="BB757" i="20"/>
  <c r="C654" i="20" l="1"/>
  <c r="BA740" i="20"/>
  <c r="AY740" i="20"/>
  <c r="F678" i="20"/>
  <c r="AZ741" i="20" s="1"/>
  <c r="E678" i="20"/>
  <c r="BC740" i="20"/>
  <c r="BB740" i="20"/>
  <c r="J673" i="20"/>
  <c r="BE740" i="20" s="1"/>
  <c r="BD740" i="20"/>
  <c r="BA741" i="20" l="1"/>
  <c r="AY741" i="20"/>
  <c r="F683" i="20"/>
  <c r="F688" i="20" s="1"/>
  <c r="E683" i="20"/>
  <c r="BB741" i="20"/>
  <c r="J678" i="20"/>
  <c r="BE741" i="20" s="1"/>
  <c r="BC741" i="20"/>
  <c r="BD741" i="20"/>
  <c r="BA742" i="20" l="1"/>
  <c r="AY742" i="20"/>
  <c r="AZ742" i="20"/>
  <c r="E688" i="20"/>
  <c r="J683" i="20"/>
  <c r="BE742" i="20" s="1"/>
  <c r="BC742" i="20"/>
  <c r="BB742" i="20"/>
  <c r="BD742" i="20"/>
  <c r="F693" i="20"/>
  <c r="AZ743" i="20"/>
  <c r="AY743" i="20"/>
  <c r="BA743" i="20"/>
  <c r="F698" i="20" l="1"/>
  <c r="BA744" i="20"/>
  <c r="AZ744" i="20"/>
  <c r="AY744" i="20"/>
  <c r="E693" i="20"/>
  <c r="J688" i="20"/>
  <c r="BE743" i="20" s="1"/>
  <c r="BC743" i="20"/>
  <c r="BB743" i="20"/>
  <c r="BD743" i="20"/>
  <c r="E698" i="20" l="1"/>
  <c r="BD744" i="20"/>
  <c r="BC744" i="20"/>
  <c r="J693" i="20"/>
  <c r="BE744" i="20" s="1"/>
  <c r="BB744" i="20"/>
  <c r="F703" i="20"/>
  <c r="BA745" i="20"/>
  <c r="AZ745" i="20"/>
  <c r="AY745" i="20"/>
  <c r="F708" i="20" l="1"/>
  <c r="AZ746" i="20"/>
  <c r="AY746" i="20"/>
  <c r="BA746" i="20"/>
  <c r="E703" i="20"/>
  <c r="BB745" i="20"/>
  <c r="BD745" i="20"/>
  <c r="J698" i="20"/>
  <c r="BE745" i="20" s="1"/>
  <c r="BC745" i="20"/>
  <c r="E708" i="20" l="1"/>
  <c r="BC746" i="20"/>
  <c r="BB746" i="20"/>
  <c r="J703" i="20"/>
  <c r="BE746" i="20" s="1"/>
  <c r="BD746" i="20"/>
  <c r="F713" i="20"/>
  <c r="AZ747" i="20"/>
  <c r="AY747" i="20"/>
  <c r="BA747" i="20"/>
  <c r="F718" i="20" l="1"/>
  <c r="AZ748" i="20"/>
  <c r="AY748" i="20"/>
  <c r="BA748" i="20"/>
  <c r="E713" i="20"/>
  <c r="BB747" i="20"/>
  <c r="J708" i="20"/>
  <c r="BE747" i="20" s="1"/>
  <c r="BC747" i="20"/>
  <c r="BD747" i="20"/>
  <c r="E718" i="20" l="1"/>
  <c r="J713" i="20"/>
  <c r="BE748" i="20" s="1"/>
  <c r="BC748" i="20"/>
  <c r="BB748" i="20"/>
  <c r="BD748" i="20"/>
  <c r="F723" i="20"/>
  <c r="AY749" i="20"/>
  <c r="BA749" i="20"/>
  <c r="AZ749" i="20"/>
  <c r="F728" i="20" l="1"/>
  <c r="BA750" i="20"/>
  <c r="AZ750" i="20"/>
  <c r="AY750" i="20"/>
  <c r="E723" i="20"/>
  <c r="BD749" i="20"/>
  <c r="BC749" i="20"/>
  <c r="BB749" i="20"/>
  <c r="J718" i="20"/>
  <c r="BE749" i="20" s="1"/>
  <c r="E728" i="20" l="1"/>
  <c r="BB750" i="20"/>
  <c r="J723" i="20"/>
  <c r="BE750" i="20" s="1"/>
  <c r="BD750" i="20"/>
  <c r="BC750" i="20"/>
  <c r="F733" i="20"/>
  <c r="AZ751" i="20"/>
  <c r="AY751" i="20"/>
  <c r="BA751" i="20"/>
  <c r="F738" i="20" l="1"/>
  <c r="AZ752" i="20"/>
  <c r="AY752" i="20"/>
  <c r="BA752" i="20"/>
  <c r="E733" i="20"/>
  <c r="BD751" i="20"/>
  <c r="BC751" i="20"/>
  <c r="BB751" i="20"/>
  <c r="J728" i="20"/>
  <c r="BE751" i="20" s="1"/>
  <c r="E738" i="20" l="1"/>
  <c r="BB752" i="20"/>
  <c r="J733" i="20"/>
  <c r="BE752" i="20" s="1"/>
  <c r="BC752" i="20"/>
  <c r="BD752" i="20"/>
  <c r="F743" i="20"/>
  <c r="AY753" i="20"/>
  <c r="AZ753" i="20"/>
  <c r="BA753" i="20"/>
  <c r="F748" i="20" l="1"/>
  <c r="AY754" i="20"/>
  <c r="BA754" i="20"/>
  <c r="AZ754" i="20"/>
  <c r="E743" i="20"/>
  <c r="BC753" i="20"/>
  <c r="BB753" i="20"/>
  <c r="J738" i="20"/>
  <c r="BE753" i="20" s="1"/>
  <c r="BD753" i="20"/>
  <c r="E748" i="20" l="1"/>
  <c r="BD754" i="20"/>
  <c r="J743" i="20"/>
  <c r="BE754" i="20" s="1"/>
  <c r="BC754" i="20"/>
  <c r="BB754" i="20"/>
  <c r="F753" i="20"/>
  <c r="AZ755" i="20"/>
  <c r="AY755" i="20"/>
  <c r="BA755" i="20"/>
  <c r="BE759" i="20" l="1"/>
  <c r="BB759" i="20"/>
  <c r="AZ756" i="20"/>
  <c r="AY756" i="20"/>
  <c r="BA756" i="20"/>
  <c r="E753" i="20"/>
  <c r="BB755" i="20"/>
  <c r="J748" i="20"/>
  <c r="BE755" i="20" s="1"/>
  <c r="BC755" i="20"/>
  <c r="BD755" i="20"/>
  <c r="AY758" i="20" l="1"/>
  <c r="BE758" i="20"/>
  <c r="BC756" i="20"/>
  <c r="BB756" i="20"/>
  <c r="J753" i="20"/>
  <c r="BE756" i="20" s="1"/>
  <c r="BD756" i="20"/>
  <c r="C755" i="20" s="1" a="1"/>
  <c r="C760" i="20" l="1"/>
  <c r="C759" i="20"/>
  <c r="C758" i="20"/>
  <c r="C757" i="20"/>
  <c r="C756" i="20"/>
  <c r="C755" i="20"/>
  <c r="B758" i="20" l="1"/>
  <c r="F763" i="20" s="1"/>
  <c r="F853" i="20" s="1"/>
  <c r="B755" i="20"/>
  <c r="E763" i="20" s="1"/>
  <c r="A742" i="20"/>
  <c r="A737" i="20"/>
  <c r="B744" i="20"/>
  <c r="B756" i="20"/>
  <c r="E764" i="20" s="1"/>
  <c r="E854" i="20" s="1"/>
  <c r="A743" i="20"/>
  <c r="B742" i="20"/>
  <c r="B757" i="20"/>
  <c r="E765" i="20" s="1"/>
  <c r="E855" i="20" s="1"/>
  <c r="B743" i="20"/>
  <c r="A744" i="20"/>
  <c r="B759" i="20"/>
  <c r="F764" i="20" s="1"/>
  <c r="F854" i="20" s="1"/>
  <c r="B760" i="20"/>
  <c r="F765" i="20" s="1"/>
  <c r="F855" i="20" s="1"/>
  <c r="B748" i="20" l="1"/>
  <c r="C744" i="20"/>
  <c r="C748" i="20"/>
  <c r="E853" i="20"/>
  <c r="BB834" i="20"/>
  <c r="J763" i="20"/>
  <c r="BE834" i="20" s="1"/>
  <c r="BD834" i="20"/>
  <c r="BC834" i="20"/>
  <c r="A855" i="20"/>
  <c r="F770" i="20"/>
  <c r="F775" i="20" s="1"/>
  <c r="F780" i="20" s="1"/>
  <c r="F785" i="20" s="1"/>
  <c r="F790" i="20" s="1"/>
  <c r="F795" i="20" s="1"/>
  <c r="F800" i="20" s="1"/>
  <c r="F805" i="20" s="1"/>
  <c r="F810" i="20" s="1"/>
  <c r="F815" i="20" s="1"/>
  <c r="F820" i="20" s="1"/>
  <c r="F825" i="20" s="1"/>
  <c r="F830" i="20" s="1"/>
  <c r="F835" i="20" s="1"/>
  <c r="F840" i="20" s="1"/>
  <c r="F845" i="20" s="1"/>
  <c r="F850" i="20" s="1"/>
  <c r="BD854" i="20" s="1"/>
  <c r="A852" i="20"/>
  <c r="E770" i="20"/>
  <c r="E775" i="20" s="1"/>
  <c r="E780" i="20" s="1"/>
  <c r="E785" i="20" s="1"/>
  <c r="E790" i="20" s="1"/>
  <c r="E795" i="20" s="1"/>
  <c r="E800" i="20" s="1"/>
  <c r="E805" i="20" s="1"/>
  <c r="E810" i="20" s="1"/>
  <c r="E815" i="20" s="1"/>
  <c r="E820" i="20" s="1"/>
  <c r="E825" i="20" s="1"/>
  <c r="E830" i="20" s="1"/>
  <c r="E835" i="20" s="1"/>
  <c r="E840" i="20" s="1"/>
  <c r="E845" i="20" s="1"/>
  <c r="E850" i="20" s="1"/>
  <c r="BA853" i="20" s="1"/>
  <c r="AY834" i="20"/>
  <c r="AZ834" i="20"/>
  <c r="B747" i="20"/>
  <c r="C743" i="20"/>
  <c r="C747" i="20"/>
  <c r="C742" i="20"/>
  <c r="BA834" i="20"/>
  <c r="A854" i="20"/>
  <c r="F769" i="20"/>
  <c r="F774" i="20" s="1"/>
  <c r="F779" i="20" s="1"/>
  <c r="F784" i="20" s="1"/>
  <c r="F789" i="20" s="1"/>
  <c r="F794" i="20" s="1"/>
  <c r="F799" i="20" s="1"/>
  <c r="F804" i="20" s="1"/>
  <c r="F809" i="20" s="1"/>
  <c r="F814" i="20" s="1"/>
  <c r="F819" i="20" s="1"/>
  <c r="F824" i="20" s="1"/>
  <c r="F829" i="20" s="1"/>
  <c r="F834" i="20" s="1"/>
  <c r="F839" i="20" s="1"/>
  <c r="F844" i="20" s="1"/>
  <c r="F849" i="20" s="1"/>
  <c r="BC854" i="20" s="1"/>
  <c r="A851" i="20"/>
  <c r="E769" i="20"/>
  <c r="E774" i="20" s="1"/>
  <c r="E779" i="20" s="1"/>
  <c r="E784" i="20" s="1"/>
  <c r="E789" i="20" s="1"/>
  <c r="E794" i="20" s="1"/>
  <c r="E799" i="20" s="1"/>
  <c r="E804" i="20" s="1"/>
  <c r="E809" i="20" s="1"/>
  <c r="E814" i="20" s="1"/>
  <c r="E819" i="20" s="1"/>
  <c r="E824" i="20" s="1"/>
  <c r="E829" i="20" s="1"/>
  <c r="E834" i="20" s="1"/>
  <c r="E839" i="20" s="1"/>
  <c r="E844" i="20" s="1"/>
  <c r="E849" i="20" s="1"/>
  <c r="AZ853" i="20" s="1"/>
  <c r="A853" i="20"/>
  <c r="F768" i="20"/>
  <c r="BA852" i="20"/>
  <c r="AZ852" i="20"/>
  <c r="AY852" i="20"/>
  <c r="B749" i="20" l="1"/>
  <c r="F773" i="20"/>
  <c r="BA835" i="20"/>
  <c r="AZ835" i="20"/>
  <c r="AY835" i="20"/>
  <c r="C749" i="20"/>
  <c r="A850" i="20"/>
  <c r="E768" i="20"/>
  <c r="BD852" i="20"/>
  <c r="BC852" i="20"/>
  <c r="BB852" i="20"/>
  <c r="J853" i="20"/>
  <c r="BE852" i="20" s="1"/>
  <c r="E773" i="20" l="1"/>
  <c r="J768" i="20"/>
  <c r="BE835" i="20" s="1"/>
  <c r="BD835" i="20"/>
  <c r="BC835" i="20"/>
  <c r="BB835" i="20"/>
  <c r="F778" i="20"/>
  <c r="BA836" i="20"/>
  <c r="AZ836" i="20"/>
  <c r="AY836" i="20"/>
  <c r="F783" i="20" l="1"/>
  <c r="BA837" i="20"/>
  <c r="AZ837" i="20"/>
  <c r="AY837" i="20"/>
  <c r="E778" i="20"/>
  <c r="BB836" i="20"/>
  <c r="J773" i="20"/>
  <c r="BE836" i="20" s="1"/>
  <c r="BD836" i="20"/>
  <c r="BC836" i="20"/>
  <c r="E783" i="20" l="1"/>
  <c r="BB837" i="20"/>
  <c r="J778" i="20"/>
  <c r="BE837" i="20" s="1"/>
  <c r="BD837" i="20"/>
  <c r="BC837" i="20"/>
  <c r="F788" i="20"/>
  <c r="BA838" i="20"/>
  <c r="AZ838" i="20"/>
  <c r="AY838" i="20"/>
  <c r="F793" i="20" l="1"/>
  <c r="BA839" i="20"/>
  <c r="AZ839" i="20"/>
  <c r="AY839" i="20"/>
  <c r="E788" i="20"/>
  <c r="BD838" i="20"/>
  <c r="BC838" i="20"/>
  <c r="BB838" i="20"/>
  <c r="J783" i="20"/>
  <c r="BE838" i="20" s="1"/>
  <c r="E793" i="20" l="1"/>
  <c r="J788" i="20"/>
  <c r="BE839" i="20" s="1"/>
  <c r="BD839" i="20"/>
  <c r="BC839" i="20"/>
  <c r="BB839" i="20"/>
  <c r="F798" i="20"/>
  <c r="BA840" i="20"/>
  <c r="AZ840" i="20"/>
  <c r="AY840" i="20"/>
  <c r="F803" i="20" l="1"/>
  <c r="BA841" i="20"/>
  <c r="AZ841" i="20"/>
  <c r="AY841" i="20"/>
  <c r="E798" i="20"/>
  <c r="J793" i="20"/>
  <c r="BE840" i="20" s="1"/>
  <c r="BD840" i="20"/>
  <c r="BC840" i="20"/>
  <c r="BB840" i="20"/>
  <c r="E803" i="20" l="1"/>
  <c r="BD841" i="20"/>
  <c r="BC841" i="20"/>
  <c r="BB841" i="20"/>
  <c r="J798" i="20"/>
  <c r="BE841" i="20" s="1"/>
  <c r="F808" i="20"/>
  <c r="BA842" i="20"/>
  <c r="AZ842" i="20"/>
  <c r="AY842" i="20"/>
  <c r="F813" i="20" l="1"/>
  <c r="AY843" i="20"/>
  <c r="BA843" i="20"/>
  <c r="AZ843" i="20"/>
  <c r="E808" i="20"/>
  <c r="J803" i="20"/>
  <c r="BE842" i="20" s="1"/>
  <c r="BD842" i="20"/>
  <c r="BC842" i="20"/>
  <c r="BB842" i="20"/>
  <c r="E813" i="20" l="1"/>
  <c r="J808" i="20"/>
  <c r="BE843" i="20" s="1"/>
  <c r="BD843" i="20"/>
  <c r="BC843" i="20"/>
  <c r="BB843" i="20"/>
  <c r="F818" i="20"/>
  <c r="BA844" i="20"/>
  <c r="AZ844" i="20"/>
  <c r="AY844" i="20"/>
  <c r="F823" i="20" l="1"/>
  <c r="AY845" i="20"/>
  <c r="AZ845" i="20"/>
  <c r="BA845" i="20"/>
  <c r="E818" i="20"/>
  <c r="BD844" i="20"/>
  <c r="BC844" i="20"/>
  <c r="BB844" i="20"/>
  <c r="J813" i="20"/>
  <c r="BE844" i="20" s="1"/>
  <c r="E823" i="20" l="1"/>
  <c r="J818" i="20"/>
  <c r="BE845" i="20" s="1"/>
  <c r="BC845" i="20"/>
  <c r="BD845" i="20"/>
  <c r="BB845" i="20"/>
  <c r="F828" i="20"/>
  <c r="AY846" i="20"/>
  <c r="BA846" i="20"/>
  <c r="AZ846" i="20"/>
  <c r="F833" i="20" l="1"/>
  <c r="BA847" i="20"/>
  <c r="AZ847" i="20"/>
  <c r="AY847" i="20"/>
  <c r="E828" i="20"/>
  <c r="BD846" i="20"/>
  <c r="J823" i="20"/>
  <c r="BE846" i="20" s="1"/>
  <c r="BC846" i="20"/>
  <c r="BB846" i="20"/>
  <c r="E833" i="20" l="1"/>
  <c r="J828" i="20"/>
  <c r="BE847" i="20" s="1"/>
  <c r="BD847" i="20"/>
  <c r="BC847" i="20"/>
  <c r="BB847" i="20"/>
  <c r="F838" i="20"/>
  <c r="AZ848" i="20"/>
  <c r="AY848" i="20"/>
  <c r="BA848" i="20"/>
  <c r="F843" i="20" l="1"/>
  <c r="AY849" i="20"/>
  <c r="BA849" i="20"/>
  <c r="AZ849" i="20"/>
  <c r="E838" i="20"/>
  <c r="BD848" i="20"/>
  <c r="BC848" i="20"/>
  <c r="J833" i="20"/>
  <c r="BE848" i="20" s="1"/>
  <c r="BB848" i="20"/>
  <c r="E843" i="20" l="1"/>
  <c r="BD849" i="20"/>
  <c r="J838" i="20"/>
  <c r="BE849" i="20" s="1"/>
  <c r="BC849" i="20"/>
  <c r="BB849" i="20"/>
  <c r="F848" i="20"/>
  <c r="BA850" i="20"/>
  <c r="AZ850" i="20"/>
  <c r="AY850" i="20"/>
  <c r="BE854" i="20" l="1"/>
  <c r="BB854" i="20"/>
  <c r="AZ851" i="20"/>
  <c r="AY851" i="20"/>
  <c r="BA851" i="20"/>
  <c r="E848" i="20"/>
  <c r="J843" i="20"/>
  <c r="BE850" i="20" s="1"/>
  <c r="BD850" i="20"/>
  <c r="BC850" i="20"/>
  <c r="BB850" i="20"/>
  <c r="BE853" i="20" l="1"/>
  <c r="AY853" i="20"/>
  <c r="J848" i="20"/>
  <c r="BE851" i="20" s="1"/>
  <c r="BD851" i="20"/>
  <c r="BC851" i="20"/>
  <c r="BB851" i="20"/>
  <c r="C850" i="20" l="1" a="1"/>
  <c r="C855" i="20" s="1"/>
  <c r="C850" i="20" l="1"/>
  <c r="B850" i="20" s="1"/>
  <c r="E858" i="20" s="1"/>
  <c r="C851" i="20"/>
  <c r="C852" i="20"/>
  <c r="C853" i="20"/>
  <c r="C854" i="20"/>
  <c r="B837" i="20" s="1"/>
  <c r="A839" i="20"/>
  <c r="B838" i="20" l="1"/>
  <c r="B851" i="20"/>
  <c r="E859" i="20" s="1"/>
  <c r="E949" i="20" s="1"/>
  <c r="A832" i="20"/>
  <c r="B839" i="20"/>
  <c r="B843" i="20" s="1"/>
  <c r="B854" i="20"/>
  <c r="F859" i="20" s="1"/>
  <c r="F949" i="20" s="1"/>
  <c r="A949" i="20" s="1"/>
  <c r="A838" i="20"/>
  <c r="B852" i="20"/>
  <c r="E860" i="20" s="1"/>
  <c r="E950" i="20" s="1"/>
  <c r="A947" i="20" s="1"/>
  <c r="B853" i="20"/>
  <c r="F858" i="20" s="1"/>
  <c r="F948" i="20" s="1"/>
  <c r="A948" i="20" s="1"/>
  <c r="B855" i="20"/>
  <c r="F860" i="20" s="1"/>
  <c r="F950" i="20" s="1"/>
  <c r="F865" i="20" s="1"/>
  <c r="F870" i="20" s="1"/>
  <c r="F875" i="20" s="1"/>
  <c r="F880" i="20" s="1"/>
  <c r="F885" i="20" s="1"/>
  <c r="F890" i="20" s="1"/>
  <c r="F895" i="20" s="1"/>
  <c r="F900" i="20" s="1"/>
  <c r="F905" i="20" s="1"/>
  <c r="F910" i="20" s="1"/>
  <c r="F915" i="20" s="1"/>
  <c r="F920" i="20" s="1"/>
  <c r="F925" i="20" s="1"/>
  <c r="F930" i="20" s="1"/>
  <c r="F935" i="20" s="1"/>
  <c r="F940" i="20" s="1"/>
  <c r="F945" i="20" s="1"/>
  <c r="BD949" i="20" s="1"/>
  <c r="A837" i="20"/>
  <c r="A946" i="20"/>
  <c r="E864" i="20"/>
  <c r="E869" i="20" s="1"/>
  <c r="E874" i="20" s="1"/>
  <c r="E879" i="20" s="1"/>
  <c r="E884" i="20" s="1"/>
  <c r="E889" i="20" s="1"/>
  <c r="E894" i="20" s="1"/>
  <c r="E899" i="20" s="1"/>
  <c r="E904" i="20" s="1"/>
  <c r="E909" i="20" s="1"/>
  <c r="E914" i="20" s="1"/>
  <c r="E919" i="20" s="1"/>
  <c r="E924" i="20" s="1"/>
  <c r="E929" i="20" s="1"/>
  <c r="E934" i="20" s="1"/>
  <c r="E939" i="20" s="1"/>
  <c r="E944" i="20" s="1"/>
  <c r="AZ948" i="20" s="1"/>
  <c r="C843" i="20"/>
  <c r="E948" i="20"/>
  <c r="C842" i="20" l="1"/>
  <c r="C837" i="20"/>
  <c r="F864" i="20"/>
  <c r="F869" i="20" s="1"/>
  <c r="F874" i="20" s="1"/>
  <c r="F879" i="20" s="1"/>
  <c r="F884" i="20" s="1"/>
  <c r="F889" i="20" s="1"/>
  <c r="F894" i="20" s="1"/>
  <c r="F899" i="20" s="1"/>
  <c r="F904" i="20" s="1"/>
  <c r="F909" i="20" s="1"/>
  <c r="F914" i="20" s="1"/>
  <c r="F919" i="20" s="1"/>
  <c r="F924" i="20" s="1"/>
  <c r="F929" i="20" s="1"/>
  <c r="F934" i="20" s="1"/>
  <c r="F939" i="20" s="1"/>
  <c r="F944" i="20" s="1"/>
  <c r="BC949" i="20" s="1"/>
  <c r="AY929" i="20"/>
  <c r="A950" i="20"/>
  <c r="BC929" i="20"/>
  <c r="BB929" i="20"/>
  <c r="E865" i="20"/>
  <c r="E870" i="20" s="1"/>
  <c r="E875" i="20" s="1"/>
  <c r="E880" i="20" s="1"/>
  <c r="E885" i="20" s="1"/>
  <c r="E890" i="20" s="1"/>
  <c r="E895" i="20" s="1"/>
  <c r="E900" i="20" s="1"/>
  <c r="E905" i="20" s="1"/>
  <c r="E910" i="20" s="1"/>
  <c r="E915" i="20" s="1"/>
  <c r="E920" i="20" s="1"/>
  <c r="E925" i="20" s="1"/>
  <c r="E930" i="20" s="1"/>
  <c r="E935" i="20" s="1"/>
  <c r="E940" i="20" s="1"/>
  <c r="E945" i="20" s="1"/>
  <c r="BA948" i="20" s="1"/>
  <c r="B842" i="20"/>
  <c r="C839" i="20"/>
  <c r="BA947" i="20"/>
  <c r="BA929" i="20"/>
  <c r="AY947" i="20"/>
  <c r="C838" i="20"/>
  <c r="AZ947" i="20"/>
  <c r="J858" i="20"/>
  <c r="BE929" i="20" s="1"/>
  <c r="F863" i="20"/>
  <c r="AZ929" i="20"/>
  <c r="BD929" i="20"/>
  <c r="A945" i="20"/>
  <c r="E863" i="20"/>
  <c r="BD947" i="20"/>
  <c r="BC947" i="20"/>
  <c r="J948" i="20"/>
  <c r="BE947" i="20" s="1"/>
  <c r="BB947" i="20"/>
  <c r="AY930" i="20" l="1"/>
  <c r="F868" i="20"/>
  <c r="AY931" i="20" s="1"/>
  <c r="BA930" i="20"/>
  <c r="B844" i="20"/>
  <c r="AZ930" i="20"/>
  <c r="C844" i="20"/>
  <c r="F873" i="20"/>
  <c r="BA931" i="20"/>
  <c r="AZ931" i="20"/>
  <c r="E868" i="20"/>
  <c r="J863" i="20"/>
  <c r="BE930" i="20" s="1"/>
  <c r="BC930" i="20"/>
  <c r="BB930" i="20"/>
  <c r="BD930" i="20"/>
  <c r="E873" i="20" l="1"/>
  <c r="BB931" i="20"/>
  <c r="J868" i="20"/>
  <c r="BE931" i="20" s="1"/>
  <c r="BD931" i="20"/>
  <c r="BC931" i="20"/>
  <c r="F878" i="20"/>
  <c r="BA932" i="20"/>
  <c r="AZ932" i="20"/>
  <c r="AY932" i="20"/>
  <c r="F883" i="20" l="1"/>
  <c r="BA933" i="20"/>
  <c r="AZ933" i="20"/>
  <c r="AY933" i="20"/>
  <c r="E878" i="20"/>
  <c r="BD932" i="20"/>
  <c r="J873" i="20"/>
  <c r="BE932" i="20" s="1"/>
  <c r="BB932" i="20"/>
  <c r="BC932" i="20"/>
  <c r="E883" i="20" l="1"/>
  <c r="BB933" i="20"/>
  <c r="BD933" i="20"/>
  <c r="J878" i="20"/>
  <c r="BE933" i="20" s="1"/>
  <c r="BC933" i="20"/>
  <c r="F888" i="20"/>
  <c r="BA934" i="20"/>
  <c r="AZ934" i="20"/>
  <c r="AY934" i="20"/>
  <c r="F893" i="20" l="1"/>
  <c r="BA935" i="20"/>
  <c r="AZ935" i="20"/>
  <c r="AY935" i="20"/>
  <c r="E888" i="20"/>
  <c r="BD934" i="20"/>
  <c r="BC934" i="20"/>
  <c r="BB934" i="20"/>
  <c r="J883" i="20"/>
  <c r="BE934" i="20" s="1"/>
  <c r="E893" i="20" l="1"/>
  <c r="BD935" i="20"/>
  <c r="BC935" i="20"/>
  <c r="BB935" i="20"/>
  <c r="J888" i="20"/>
  <c r="BE935" i="20" s="1"/>
  <c r="F898" i="20"/>
  <c r="BA936" i="20"/>
  <c r="AZ936" i="20"/>
  <c r="AY936" i="20"/>
  <c r="F903" i="20" l="1"/>
  <c r="BA937" i="20"/>
  <c r="AZ937" i="20"/>
  <c r="AY937" i="20"/>
  <c r="E898" i="20"/>
  <c r="BD936" i="20"/>
  <c r="BC936" i="20"/>
  <c r="BB936" i="20"/>
  <c r="J893" i="20"/>
  <c r="BE936" i="20" s="1"/>
  <c r="E903" i="20" l="1"/>
  <c r="BD937" i="20"/>
  <c r="BC937" i="20"/>
  <c r="BB937" i="20"/>
  <c r="J898" i="20"/>
  <c r="BE937" i="20" s="1"/>
  <c r="F908" i="20"/>
  <c r="BA938" i="20"/>
  <c r="AZ938" i="20"/>
  <c r="AY938" i="20"/>
  <c r="F913" i="20" l="1"/>
  <c r="BA939" i="20"/>
  <c r="AZ939" i="20"/>
  <c r="AY939" i="20"/>
  <c r="E908" i="20"/>
  <c r="BC938" i="20"/>
  <c r="J903" i="20"/>
  <c r="BE938" i="20" s="1"/>
  <c r="BB938" i="20"/>
  <c r="BD938" i="20"/>
  <c r="E913" i="20" l="1"/>
  <c r="BD939" i="20"/>
  <c r="BC939" i="20"/>
  <c r="BB939" i="20"/>
  <c r="J908" i="20"/>
  <c r="BE939" i="20" s="1"/>
  <c r="F918" i="20"/>
  <c r="AY940" i="20"/>
  <c r="BA940" i="20"/>
  <c r="AZ940" i="20"/>
  <c r="F923" i="20" l="1"/>
  <c r="BA941" i="20"/>
  <c r="AZ941" i="20"/>
  <c r="AY941" i="20"/>
  <c r="E918" i="20"/>
  <c r="J913" i="20"/>
  <c r="BE940" i="20" s="1"/>
  <c r="BD940" i="20"/>
  <c r="BC940" i="20"/>
  <c r="BB940" i="20"/>
  <c r="E923" i="20" l="1"/>
  <c r="BB941" i="20"/>
  <c r="J918" i="20"/>
  <c r="BE941" i="20" s="1"/>
  <c r="BD941" i="20"/>
  <c r="BC941" i="20"/>
  <c r="F928" i="20"/>
  <c r="BA942" i="20"/>
  <c r="AZ942" i="20"/>
  <c r="AY942" i="20"/>
  <c r="F933" i="20" l="1"/>
  <c r="AZ943" i="20"/>
  <c r="AY943" i="20"/>
  <c r="BA943" i="20"/>
  <c r="E928" i="20"/>
  <c r="J923" i="20"/>
  <c r="BE942" i="20" s="1"/>
  <c r="BD942" i="20"/>
  <c r="BC942" i="20"/>
  <c r="BB942" i="20"/>
  <c r="E933" i="20" l="1"/>
  <c r="BD943" i="20"/>
  <c r="BC943" i="20"/>
  <c r="BB943" i="20"/>
  <c r="J928" i="20"/>
  <c r="BE943" i="20" s="1"/>
  <c r="F938" i="20"/>
  <c r="AY944" i="20"/>
  <c r="BA944" i="20"/>
  <c r="AZ944" i="20"/>
  <c r="F943" i="20" l="1"/>
  <c r="BA945" i="20"/>
  <c r="AZ945" i="20"/>
  <c r="AY945" i="20"/>
  <c r="E938" i="20"/>
  <c r="J933" i="20"/>
  <c r="BE944" i="20" s="1"/>
  <c r="BD944" i="20"/>
  <c r="BC944" i="20"/>
  <c r="BB944" i="20"/>
  <c r="E943" i="20" l="1"/>
  <c r="BD945" i="20"/>
  <c r="BC945" i="20"/>
  <c r="J938" i="20"/>
  <c r="BE945" i="20" s="1"/>
  <c r="BB945" i="20"/>
  <c r="BB949" i="20"/>
  <c r="BE949" i="20"/>
  <c r="AY946" i="20"/>
  <c r="BA946" i="20"/>
  <c r="AZ946" i="20"/>
  <c r="AY948" i="20" l="1"/>
  <c r="BE948" i="20"/>
  <c r="J943" i="20"/>
  <c r="BE946" i="20" s="1"/>
  <c r="BD946" i="20"/>
  <c r="BC946" i="20"/>
  <c r="BB946" i="20"/>
  <c r="C945" i="20" l="1" a="1"/>
  <c r="C950" i="20" s="1"/>
  <c r="C946" i="20" l="1"/>
  <c r="C949" i="20"/>
  <c r="C945" i="20"/>
  <c r="C947" i="20"/>
  <c r="B946" i="20" s="1"/>
  <c r="E954" i="20" s="1"/>
  <c r="E1044" i="20" s="1"/>
  <c r="C948" i="20"/>
  <c r="B948" i="20" s="1"/>
  <c r="F953" i="20" s="1"/>
  <c r="F1043" i="20" s="1"/>
  <c r="A933" i="20"/>
  <c r="B932" i="20"/>
  <c r="B933" i="20" l="1"/>
  <c r="B945" i="20"/>
  <c r="E953" i="20" s="1"/>
  <c r="E1043" i="20" s="1"/>
  <c r="B949" i="20"/>
  <c r="F954" i="20" s="1"/>
  <c r="F1044" i="20" s="1"/>
  <c r="A1044" i="20" s="1"/>
  <c r="B947" i="20"/>
  <c r="E955" i="20" s="1"/>
  <c r="E1045" i="20" s="1"/>
  <c r="A1042" i="20" s="1"/>
  <c r="A934" i="20"/>
  <c r="C938" i="20"/>
  <c r="A927" i="20"/>
  <c r="A932" i="20"/>
  <c r="C934" i="20" s="1"/>
  <c r="B934" i="20"/>
  <c r="B938" i="20" s="1"/>
  <c r="B950" i="20"/>
  <c r="F955" i="20" s="1"/>
  <c r="F1045" i="20" s="1"/>
  <c r="F960" i="20" s="1"/>
  <c r="F965" i="20" s="1"/>
  <c r="F970" i="20" s="1"/>
  <c r="F975" i="20" s="1"/>
  <c r="F980" i="20" s="1"/>
  <c r="F985" i="20" s="1"/>
  <c r="F990" i="20" s="1"/>
  <c r="F995" i="20" s="1"/>
  <c r="F1000" i="20" s="1"/>
  <c r="F1005" i="20" s="1"/>
  <c r="F1010" i="20" s="1"/>
  <c r="F1015" i="20" s="1"/>
  <c r="F1020" i="20" s="1"/>
  <c r="F1025" i="20" s="1"/>
  <c r="F1030" i="20" s="1"/>
  <c r="F1035" i="20" s="1"/>
  <c r="F1040" i="20" s="1"/>
  <c r="BD1044" i="20" s="1"/>
  <c r="A1043" i="20"/>
  <c r="F958" i="20"/>
  <c r="A1041" i="20"/>
  <c r="E959" i="20"/>
  <c r="E964" i="20" s="1"/>
  <c r="E969" i="20" s="1"/>
  <c r="E974" i="20" s="1"/>
  <c r="E979" i="20" s="1"/>
  <c r="E984" i="20" s="1"/>
  <c r="E989" i="20" s="1"/>
  <c r="E994" i="20" s="1"/>
  <c r="E999" i="20" s="1"/>
  <c r="E1004" i="20" s="1"/>
  <c r="E1009" i="20" s="1"/>
  <c r="E1014" i="20" s="1"/>
  <c r="E1019" i="20" s="1"/>
  <c r="E1024" i="20" s="1"/>
  <c r="E1029" i="20" s="1"/>
  <c r="E1034" i="20" s="1"/>
  <c r="E1039" i="20" s="1"/>
  <c r="AZ1043" i="20" s="1"/>
  <c r="AY1042" i="20" l="1"/>
  <c r="BA1024" i="20"/>
  <c r="AZ1042" i="20"/>
  <c r="BD1024" i="20"/>
  <c r="BC1024" i="20"/>
  <c r="J953" i="20"/>
  <c r="BE1024" i="20" s="1"/>
  <c r="BB1024" i="20"/>
  <c r="AY1024" i="20"/>
  <c r="F959" i="20"/>
  <c r="F964" i="20" s="1"/>
  <c r="F969" i="20" s="1"/>
  <c r="F974" i="20" s="1"/>
  <c r="F979" i="20" s="1"/>
  <c r="F984" i="20" s="1"/>
  <c r="F989" i="20" s="1"/>
  <c r="F994" i="20" s="1"/>
  <c r="F999" i="20" s="1"/>
  <c r="F1004" i="20" s="1"/>
  <c r="F1009" i="20" s="1"/>
  <c r="F1014" i="20" s="1"/>
  <c r="F1019" i="20" s="1"/>
  <c r="F1024" i="20" s="1"/>
  <c r="F1029" i="20" s="1"/>
  <c r="F1034" i="20" s="1"/>
  <c r="F1039" i="20" s="1"/>
  <c r="BC1044" i="20" s="1"/>
  <c r="AZ1024" i="20"/>
  <c r="E960" i="20"/>
  <c r="E965" i="20" s="1"/>
  <c r="E970" i="20" s="1"/>
  <c r="E975" i="20" s="1"/>
  <c r="E980" i="20" s="1"/>
  <c r="E985" i="20" s="1"/>
  <c r="E990" i="20" s="1"/>
  <c r="E995" i="20" s="1"/>
  <c r="E1000" i="20" s="1"/>
  <c r="E1005" i="20" s="1"/>
  <c r="E1010" i="20" s="1"/>
  <c r="E1015" i="20" s="1"/>
  <c r="E1020" i="20" s="1"/>
  <c r="E1025" i="20" s="1"/>
  <c r="E1030" i="20" s="1"/>
  <c r="E1035" i="20" s="1"/>
  <c r="E1040" i="20" s="1"/>
  <c r="BA1043" i="20" s="1"/>
  <c r="C932" i="20"/>
  <c r="C937" i="20"/>
  <c r="C933" i="20"/>
  <c r="B937" i="20"/>
  <c r="BA1042" i="20"/>
  <c r="A1045" i="20"/>
  <c r="F963" i="20"/>
  <c r="A1040" i="20"/>
  <c r="E958" i="20"/>
  <c r="J1043" i="20"/>
  <c r="BE1042" i="20" s="1"/>
  <c r="BD1042" i="20"/>
  <c r="BC1042" i="20"/>
  <c r="BB1042" i="20"/>
  <c r="BA1025" i="20" l="1"/>
  <c r="C939" i="20"/>
  <c r="B939" i="20"/>
  <c r="AY1025" i="20"/>
  <c r="AZ1025" i="20"/>
  <c r="E963" i="20"/>
  <c r="BB1025" i="20"/>
  <c r="J958" i="20"/>
  <c r="BE1025" i="20" s="1"/>
  <c r="BC1025" i="20"/>
  <c r="BD1025" i="20"/>
  <c r="F968" i="20"/>
  <c r="AZ1026" i="20"/>
  <c r="AY1026" i="20"/>
  <c r="BA1026" i="20"/>
  <c r="F973" i="20" l="1"/>
  <c r="BA1027" i="20"/>
  <c r="AZ1027" i="20"/>
  <c r="AY1027" i="20"/>
  <c r="E968" i="20"/>
  <c r="BD1026" i="20"/>
  <c r="J963" i="20"/>
  <c r="BE1026" i="20" s="1"/>
  <c r="BC1026" i="20"/>
  <c r="BB1026" i="20"/>
  <c r="E973" i="20" l="1"/>
  <c r="J968" i="20"/>
  <c r="BE1027" i="20" s="1"/>
  <c r="BD1027" i="20"/>
  <c r="BC1027" i="20"/>
  <c r="BB1027" i="20"/>
  <c r="F978" i="20"/>
  <c r="BA1028" i="20"/>
  <c r="AZ1028" i="20"/>
  <c r="AY1028" i="20"/>
  <c r="F983" i="20" l="1"/>
  <c r="BA1029" i="20"/>
  <c r="AZ1029" i="20"/>
  <c r="AY1029" i="20"/>
  <c r="E978" i="20"/>
  <c r="BC1028" i="20"/>
  <c r="BB1028" i="20"/>
  <c r="J973" i="20"/>
  <c r="BE1028" i="20" s="1"/>
  <c r="BD1028" i="20"/>
  <c r="E983" i="20" l="1"/>
  <c r="BD1029" i="20"/>
  <c r="BC1029" i="20"/>
  <c r="BB1029" i="20"/>
  <c r="J978" i="20"/>
  <c r="BE1029" i="20" s="1"/>
  <c r="F988" i="20"/>
  <c r="AY1030" i="20"/>
  <c r="BA1030" i="20"/>
  <c r="AZ1030" i="20"/>
  <c r="F993" i="20" l="1"/>
  <c r="BA1031" i="20"/>
  <c r="AZ1031" i="20"/>
  <c r="AY1031" i="20"/>
  <c r="E988" i="20"/>
  <c r="BD1030" i="20"/>
  <c r="BC1030" i="20"/>
  <c r="BB1030" i="20"/>
  <c r="J983" i="20"/>
  <c r="BE1030" i="20" s="1"/>
  <c r="E993" i="20" l="1"/>
  <c r="BD1031" i="20"/>
  <c r="BC1031" i="20"/>
  <c r="BB1031" i="20"/>
  <c r="J988" i="20"/>
  <c r="BE1031" i="20" s="1"/>
  <c r="F998" i="20"/>
  <c r="BA1032" i="20"/>
  <c r="AZ1032" i="20"/>
  <c r="AY1032" i="20"/>
  <c r="F1003" i="20" l="1"/>
  <c r="AY1033" i="20"/>
  <c r="BA1033" i="20"/>
  <c r="AZ1033" i="20"/>
  <c r="E998" i="20"/>
  <c r="BB1032" i="20"/>
  <c r="BC1032" i="20"/>
  <c r="J993" i="20"/>
  <c r="BE1032" i="20" s="1"/>
  <c r="BD1032" i="20"/>
  <c r="E1003" i="20" l="1"/>
  <c r="BD1033" i="20"/>
  <c r="BC1033" i="20"/>
  <c r="BB1033" i="20"/>
  <c r="J998" i="20"/>
  <c r="BE1033" i="20" s="1"/>
  <c r="F1008" i="20"/>
  <c r="BA1034" i="20"/>
  <c r="AZ1034" i="20"/>
  <c r="AY1034" i="20"/>
  <c r="F1013" i="20" l="1"/>
  <c r="BA1035" i="20"/>
  <c r="AZ1035" i="20"/>
  <c r="AY1035" i="20"/>
  <c r="E1008" i="20"/>
  <c r="J1003" i="20"/>
  <c r="BE1034" i="20" s="1"/>
  <c r="BD1034" i="20"/>
  <c r="BC1034" i="20"/>
  <c r="BB1034" i="20"/>
  <c r="E1013" i="20" l="1"/>
  <c r="BD1035" i="20"/>
  <c r="BC1035" i="20"/>
  <c r="J1008" i="20"/>
  <c r="BE1035" i="20" s="1"/>
  <c r="BB1035" i="20"/>
  <c r="F1018" i="20"/>
  <c r="AY1036" i="20"/>
  <c r="AZ1036" i="20"/>
  <c r="BA1036" i="20"/>
  <c r="F1023" i="20" l="1"/>
  <c r="AY1037" i="20"/>
  <c r="BA1037" i="20"/>
  <c r="AZ1037" i="20"/>
  <c r="E1018" i="20"/>
  <c r="BD1036" i="20"/>
  <c r="BC1036" i="20"/>
  <c r="BB1036" i="20"/>
  <c r="J1013" i="20"/>
  <c r="BE1036" i="20" s="1"/>
  <c r="E1023" i="20" l="1"/>
  <c r="J1018" i="20"/>
  <c r="BE1037" i="20" s="1"/>
  <c r="BD1037" i="20"/>
  <c r="BC1037" i="20"/>
  <c r="BB1037" i="20"/>
  <c r="F1028" i="20"/>
  <c r="AY1038" i="20"/>
  <c r="AZ1038" i="20"/>
  <c r="BA1038" i="20"/>
  <c r="F1033" i="20" l="1"/>
  <c r="BA1039" i="20"/>
  <c r="AZ1039" i="20"/>
  <c r="AY1039" i="20"/>
  <c r="E1028" i="20"/>
  <c r="BD1038" i="20"/>
  <c r="BC1038" i="20"/>
  <c r="BB1038" i="20"/>
  <c r="J1023" i="20"/>
  <c r="BE1038" i="20" s="1"/>
  <c r="E1033" i="20" l="1"/>
  <c r="BB1039" i="20"/>
  <c r="BD1039" i="20"/>
  <c r="BC1039" i="20"/>
  <c r="J1028" i="20"/>
  <c r="BE1039" i="20" s="1"/>
  <c r="F1038" i="20"/>
  <c r="AZ1040" i="20"/>
  <c r="AY1040" i="20"/>
  <c r="BA1040" i="20"/>
  <c r="BE1044" i="20" l="1"/>
  <c r="BB1044" i="20"/>
  <c r="AY1041" i="20"/>
  <c r="BA1041" i="20"/>
  <c r="AZ1041" i="20"/>
  <c r="E1038" i="20"/>
  <c r="J1033" i="20"/>
  <c r="BE1040" i="20" s="1"/>
  <c r="BD1040" i="20"/>
  <c r="BC1040" i="20"/>
  <c r="BB1040" i="20"/>
  <c r="AY1043" i="20" l="1"/>
  <c r="BE1043" i="20"/>
  <c r="BD1041" i="20"/>
  <c r="J1038" i="20"/>
  <c r="BE1041" i="20" s="1"/>
  <c r="BC1041" i="20"/>
  <c r="BB1041" i="20"/>
  <c r="C1040" i="20" l="1" a="1"/>
  <c r="C1045" i="20" s="1"/>
  <c r="C1040" i="20" l="1"/>
  <c r="C1041" i="20"/>
  <c r="C1042" i="20"/>
  <c r="B1042" i="20" s="1"/>
  <c r="E1050" i="20" s="1"/>
  <c r="E1140" i="20" s="1"/>
  <c r="C1043" i="20"/>
  <c r="C1044" i="20"/>
  <c r="B1029" i="20" s="1"/>
  <c r="B1044" i="20"/>
  <c r="F1049" i="20" s="1"/>
  <c r="F1139" i="20" s="1"/>
  <c r="A1139" i="20" s="1"/>
  <c r="B1040" i="20"/>
  <c r="E1048" i="20" s="1"/>
  <c r="A1027" i="20"/>
  <c r="A1029" i="20" l="1"/>
  <c r="B1028" i="20"/>
  <c r="B1041" i="20"/>
  <c r="E1049" i="20" s="1"/>
  <c r="E1139" i="20" s="1"/>
  <c r="A1136" i="20" s="1"/>
  <c r="A1028" i="20"/>
  <c r="C1027" i="20" s="1"/>
  <c r="B1043" i="20"/>
  <c r="F1048" i="20" s="1"/>
  <c r="F1138" i="20" s="1"/>
  <c r="A1138" i="20" s="1"/>
  <c r="B1027" i="20"/>
  <c r="B1045" i="20"/>
  <c r="F1050" i="20" s="1"/>
  <c r="F1140" i="20" s="1"/>
  <c r="A1022" i="20"/>
  <c r="F1054" i="20"/>
  <c r="F1059" i="20" s="1"/>
  <c r="F1064" i="20" s="1"/>
  <c r="F1069" i="20" s="1"/>
  <c r="F1074" i="20" s="1"/>
  <c r="F1079" i="20" s="1"/>
  <c r="F1084" i="20" s="1"/>
  <c r="F1089" i="20" s="1"/>
  <c r="F1094" i="20" s="1"/>
  <c r="F1099" i="20" s="1"/>
  <c r="F1104" i="20" s="1"/>
  <c r="F1109" i="20" s="1"/>
  <c r="F1114" i="20" s="1"/>
  <c r="F1119" i="20" s="1"/>
  <c r="F1124" i="20" s="1"/>
  <c r="F1129" i="20" s="1"/>
  <c r="F1134" i="20" s="1"/>
  <c r="BC1139" i="20" s="1"/>
  <c r="E1138" i="20"/>
  <c r="A1137" i="20"/>
  <c r="E1055" i="20"/>
  <c r="E1060" i="20" s="1"/>
  <c r="E1065" i="20" s="1"/>
  <c r="E1070" i="20" s="1"/>
  <c r="E1075" i="20" s="1"/>
  <c r="E1080" i="20" s="1"/>
  <c r="E1085" i="20" s="1"/>
  <c r="E1090" i="20" s="1"/>
  <c r="E1095" i="20" s="1"/>
  <c r="E1100" i="20" s="1"/>
  <c r="E1105" i="20" s="1"/>
  <c r="E1110" i="20" s="1"/>
  <c r="E1115" i="20" s="1"/>
  <c r="E1120" i="20" s="1"/>
  <c r="E1125" i="20" s="1"/>
  <c r="E1130" i="20" s="1"/>
  <c r="E1135" i="20" s="1"/>
  <c r="BA1138" i="20" s="1"/>
  <c r="C1032" i="20"/>
  <c r="C1033" i="20" l="1"/>
  <c r="AZ1137" i="20"/>
  <c r="BC1119" i="20"/>
  <c r="BD1119" i="20"/>
  <c r="BB1119" i="20"/>
  <c r="C1029" i="20"/>
  <c r="F1053" i="20"/>
  <c r="F1058" i="20" s="1"/>
  <c r="B1032" i="20"/>
  <c r="C1028" i="20"/>
  <c r="C1034" i="20" s="1"/>
  <c r="E1054" i="20"/>
  <c r="E1059" i="20" s="1"/>
  <c r="E1064" i="20" s="1"/>
  <c r="E1069" i="20" s="1"/>
  <c r="E1074" i="20" s="1"/>
  <c r="E1079" i="20" s="1"/>
  <c r="E1084" i="20" s="1"/>
  <c r="E1089" i="20" s="1"/>
  <c r="E1094" i="20" s="1"/>
  <c r="E1099" i="20" s="1"/>
  <c r="E1104" i="20" s="1"/>
  <c r="E1109" i="20" s="1"/>
  <c r="E1114" i="20" s="1"/>
  <c r="E1119" i="20" s="1"/>
  <c r="E1124" i="20" s="1"/>
  <c r="E1129" i="20" s="1"/>
  <c r="E1134" i="20" s="1"/>
  <c r="AZ1138" i="20" s="1"/>
  <c r="AY1137" i="20"/>
  <c r="B1033" i="20"/>
  <c r="J1048" i="20"/>
  <c r="BE1119" i="20" s="1"/>
  <c r="F1055" i="20"/>
  <c r="F1060" i="20" s="1"/>
  <c r="F1065" i="20" s="1"/>
  <c r="F1070" i="20" s="1"/>
  <c r="F1075" i="20" s="1"/>
  <c r="F1080" i="20" s="1"/>
  <c r="F1085" i="20" s="1"/>
  <c r="F1090" i="20" s="1"/>
  <c r="F1095" i="20" s="1"/>
  <c r="F1100" i="20" s="1"/>
  <c r="F1105" i="20" s="1"/>
  <c r="F1110" i="20" s="1"/>
  <c r="F1115" i="20" s="1"/>
  <c r="F1120" i="20" s="1"/>
  <c r="F1125" i="20" s="1"/>
  <c r="F1130" i="20" s="1"/>
  <c r="F1135" i="20" s="1"/>
  <c r="BD1139" i="20" s="1"/>
  <c r="A1140" i="20"/>
  <c r="BA1119" i="20"/>
  <c r="AZ1119" i="20"/>
  <c r="BA1137" i="20"/>
  <c r="AY1119" i="20"/>
  <c r="A1135" i="20"/>
  <c r="E1053" i="20"/>
  <c r="BB1137" i="20"/>
  <c r="J1138" i="20"/>
  <c r="BE1137" i="20" s="1"/>
  <c r="BD1137" i="20"/>
  <c r="BC1137" i="20"/>
  <c r="B1034" i="20" l="1"/>
  <c r="AZ1120" i="20"/>
  <c r="AY1120" i="20"/>
  <c r="BA1120" i="20"/>
  <c r="F1063" i="20"/>
  <c r="AY1121" i="20"/>
  <c r="BA1121" i="20"/>
  <c r="AZ1121" i="20"/>
  <c r="E1058" i="20"/>
  <c r="BD1120" i="20"/>
  <c r="BC1120" i="20"/>
  <c r="BB1120" i="20"/>
  <c r="J1053" i="20"/>
  <c r="BE1120" i="20" s="1"/>
  <c r="E1063" i="20" l="1"/>
  <c r="BB1121" i="20"/>
  <c r="J1058" i="20"/>
  <c r="BE1121" i="20" s="1"/>
  <c r="BD1121" i="20"/>
  <c r="BC1121" i="20"/>
  <c r="F1068" i="20"/>
  <c r="BA1122" i="20"/>
  <c r="AZ1122" i="20"/>
  <c r="AY1122" i="20"/>
  <c r="F1073" i="20" l="1"/>
  <c r="AY1123" i="20"/>
  <c r="BA1123" i="20"/>
  <c r="AZ1123" i="20"/>
  <c r="E1068" i="20"/>
  <c r="BD1122" i="20"/>
  <c r="BB1122" i="20"/>
  <c r="J1063" i="20"/>
  <c r="BE1122" i="20" s="1"/>
  <c r="BC1122" i="20"/>
  <c r="E1073" i="20" l="1"/>
  <c r="J1068" i="20"/>
  <c r="BE1123" i="20" s="1"/>
  <c r="BB1123" i="20"/>
  <c r="BD1123" i="20"/>
  <c r="BC1123" i="20"/>
  <c r="F1078" i="20"/>
  <c r="BA1124" i="20"/>
  <c r="AZ1124" i="20"/>
  <c r="AY1124" i="20"/>
  <c r="F1083" i="20" l="1"/>
  <c r="BA1125" i="20"/>
  <c r="AZ1125" i="20"/>
  <c r="AY1125" i="20"/>
  <c r="E1078" i="20"/>
  <c r="BD1124" i="20"/>
  <c r="BC1124" i="20"/>
  <c r="BB1124" i="20"/>
  <c r="J1073" i="20"/>
  <c r="BE1124" i="20" s="1"/>
  <c r="E1083" i="20" l="1"/>
  <c r="BC1125" i="20"/>
  <c r="J1078" i="20"/>
  <c r="BE1125" i="20" s="1"/>
  <c r="BB1125" i="20"/>
  <c r="BD1125" i="20"/>
  <c r="F1088" i="20"/>
  <c r="AY1126" i="20"/>
  <c r="AZ1126" i="20"/>
  <c r="BA1126" i="20"/>
  <c r="F1093" i="20" l="1"/>
  <c r="AY1127" i="20"/>
  <c r="AZ1127" i="20"/>
  <c r="BA1127" i="20"/>
  <c r="E1088" i="20"/>
  <c r="BB1126" i="20"/>
  <c r="J1083" i="20"/>
  <c r="BE1126" i="20" s="1"/>
  <c r="BC1126" i="20"/>
  <c r="BD1126" i="20"/>
  <c r="E1093" i="20" l="1"/>
  <c r="BB1127" i="20"/>
  <c r="BD1127" i="20"/>
  <c r="J1088" i="20"/>
  <c r="BE1127" i="20" s="1"/>
  <c r="BC1127" i="20"/>
  <c r="F1098" i="20"/>
  <c r="BA1128" i="20"/>
  <c r="AZ1128" i="20"/>
  <c r="AY1128" i="20"/>
  <c r="F1103" i="20" l="1"/>
  <c r="BA1129" i="20"/>
  <c r="AY1129" i="20"/>
  <c r="AZ1129" i="20"/>
  <c r="E1098" i="20"/>
  <c r="J1093" i="20"/>
  <c r="BE1128" i="20" s="1"/>
  <c r="BD1128" i="20"/>
  <c r="BC1128" i="20"/>
  <c r="BB1128" i="20"/>
  <c r="E1103" i="20" l="1"/>
  <c r="BB1129" i="20"/>
  <c r="J1098" i="20"/>
  <c r="BE1129" i="20" s="1"/>
  <c r="BD1129" i="20"/>
  <c r="BC1129" i="20"/>
  <c r="F1108" i="20"/>
  <c r="AY1130" i="20"/>
  <c r="BA1130" i="20"/>
  <c r="AZ1130" i="20"/>
  <c r="F1113" i="20" l="1"/>
  <c r="AY1131" i="20"/>
  <c r="BA1131" i="20"/>
  <c r="AZ1131" i="20"/>
  <c r="E1108" i="20"/>
  <c r="J1103" i="20"/>
  <c r="BE1130" i="20" s="1"/>
  <c r="BB1130" i="20"/>
  <c r="BD1130" i="20"/>
  <c r="BC1130" i="20"/>
  <c r="E1113" i="20" l="1"/>
  <c r="BB1131" i="20"/>
  <c r="BD1131" i="20"/>
  <c r="J1108" i="20"/>
  <c r="BE1131" i="20" s="1"/>
  <c r="BC1131" i="20"/>
  <c r="F1118" i="20"/>
  <c r="BA1132" i="20"/>
  <c r="AY1132" i="20"/>
  <c r="AZ1132" i="20"/>
  <c r="F1123" i="20" l="1"/>
  <c r="AZ1133" i="20"/>
  <c r="AY1133" i="20"/>
  <c r="BA1133" i="20"/>
  <c r="E1118" i="20"/>
  <c r="BD1132" i="20"/>
  <c r="BB1132" i="20"/>
  <c r="J1113" i="20"/>
  <c r="BE1132" i="20" s="1"/>
  <c r="BC1132" i="20"/>
  <c r="E1123" i="20" l="1"/>
  <c r="J1118" i="20"/>
  <c r="BE1133" i="20" s="1"/>
  <c r="BD1133" i="20"/>
  <c r="BC1133" i="20"/>
  <c r="BB1133" i="20"/>
  <c r="F1128" i="20"/>
  <c r="AY1134" i="20"/>
  <c r="BA1134" i="20"/>
  <c r="AZ1134" i="20"/>
  <c r="F1133" i="20" l="1"/>
  <c r="BA1135" i="20"/>
  <c r="AY1135" i="20"/>
  <c r="AZ1135" i="20"/>
  <c r="E1128" i="20"/>
  <c r="BB1134" i="20"/>
  <c r="J1123" i="20"/>
  <c r="BE1134" i="20" s="1"/>
  <c r="BC1134" i="20"/>
  <c r="BD1134" i="20"/>
  <c r="E1133" i="20" l="1"/>
  <c r="J1128" i="20"/>
  <c r="BE1135" i="20" s="1"/>
  <c r="BB1135" i="20"/>
  <c r="BD1135" i="20"/>
  <c r="BC1135" i="20"/>
  <c r="BE1139" i="20"/>
  <c r="BB1139" i="20"/>
  <c r="AY1136" i="20"/>
  <c r="BA1136" i="20"/>
  <c r="AZ1136" i="20"/>
  <c r="AY1138" i="20" l="1"/>
  <c r="BE1138" i="20"/>
  <c r="BB1136" i="20"/>
  <c r="J1133" i="20"/>
  <c r="BE1136" i="20" s="1"/>
  <c r="BC1136" i="20"/>
  <c r="BD1136" i="20"/>
  <c r="C1135" i="20" l="1" a="1"/>
  <c r="C1140" i="20" s="1"/>
  <c r="C1138" i="20" l="1"/>
  <c r="C1139" i="20"/>
  <c r="C1135" i="20"/>
  <c r="C1136" i="20"/>
  <c r="C1137" i="20"/>
  <c r="A1124" i="20" s="1"/>
  <c r="B1136" i="20"/>
  <c r="E1144" i="20" s="1"/>
  <c r="E1234" i="20" s="1"/>
  <c r="B1139" i="20" l="1"/>
  <c r="F1144" i="20" s="1"/>
  <c r="F1234" i="20" s="1"/>
  <c r="A1122" i="20"/>
  <c r="B1140" i="20"/>
  <c r="F1145" i="20" s="1"/>
  <c r="F1235" i="20" s="1"/>
  <c r="F1150" i="20" s="1"/>
  <c r="F1155" i="20" s="1"/>
  <c r="F1160" i="20" s="1"/>
  <c r="F1165" i="20" s="1"/>
  <c r="F1170" i="20" s="1"/>
  <c r="F1175" i="20" s="1"/>
  <c r="F1180" i="20" s="1"/>
  <c r="F1185" i="20" s="1"/>
  <c r="F1190" i="20" s="1"/>
  <c r="F1195" i="20" s="1"/>
  <c r="F1200" i="20" s="1"/>
  <c r="F1205" i="20" s="1"/>
  <c r="F1210" i="20" s="1"/>
  <c r="F1215" i="20" s="1"/>
  <c r="F1220" i="20" s="1"/>
  <c r="F1225" i="20" s="1"/>
  <c r="F1230" i="20" s="1"/>
  <c r="BD1234" i="20" s="1"/>
  <c r="B1124" i="20"/>
  <c r="B1137" i="20"/>
  <c r="E1145" i="20" s="1"/>
  <c r="E1235" i="20" s="1"/>
  <c r="A1232" i="20" s="1"/>
  <c r="B1122" i="20"/>
  <c r="B1123" i="20"/>
  <c r="A1123" i="20"/>
  <c r="B1135" i="20"/>
  <c r="E1143" i="20" s="1"/>
  <c r="A1117" i="20"/>
  <c r="B1138" i="20"/>
  <c r="F1143" i="20" s="1"/>
  <c r="F1233" i="20" s="1"/>
  <c r="A1233" i="20" s="1"/>
  <c r="A1234" i="20"/>
  <c r="F1149" i="20"/>
  <c r="F1154" i="20" s="1"/>
  <c r="F1159" i="20" s="1"/>
  <c r="F1164" i="20" s="1"/>
  <c r="F1169" i="20" s="1"/>
  <c r="F1174" i="20" s="1"/>
  <c r="F1179" i="20" s="1"/>
  <c r="F1184" i="20" s="1"/>
  <c r="F1189" i="20" s="1"/>
  <c r="F1194" i="20" s="1"/>
  <c r="F1199" i="20" s="1"/>
  <c r="F1204" i="20" s="1"/>
  <c r="F1209" i="20" s="1"/>
  <c r="F1214" i="20" s="1"/>
  <c r="F1219" i="20" s="1"/>
  <c r="F1224" i="20" s="1"/>
  <c r="F1229" i="20" s="1"/>
  <c r="BC1234" i="20" s="1"/>
  <c r="A1231" i="20"/>
  <c r="E1149" i="20"/>
  <c r="E1154" i="20" s="1"/>
  <c r="E1159" i="20" s="1"/>
  <c r="E1164" i="20" s="1"/>
  <c r="E1169" i="20" s="1"/>
  <c r="E1174" i="20" s="1"/>
  <c r="E1179" i="20" s="1"/>
  <c r="E1184" i="20" s="1"/>
  <c r="E1189" i="20" s="1"/>
  <c r="E1194" i="20" s="1"/>
  <c r="E1199" i="20" s="1"/>
  <c r="E1204" i="20" s="1"/>
  <c r="E1209" i="20" s="1"/>
  <c r="E1214" i="20" s="1"/>
  <c r="E1219" i="20" s="1"/>
  <c r="E1224" i="20" s="1"/>
  <c r="E1229" i="20" s="1"/>
  <c r="AZ1233" i="20" s="1"/>
  <c r="C1127" i="20" l="1"/>
  <c r="A1235" i="20"/>
  <c r="C1123" i="20"/>
  <c r="E1150" i="20"/>
  <c r="E1155" i="20" s="1"/>
  <c r="E1160" i="20" s="1"/>
  <c r="E1165" i="20" s="1"/>
  <c r="E1170" i="20" s="1"/>
  <c r="E1175" i="20" s="1"/>
  <c r="E1180" i="20" s="1"/>
  <c r="E1185" i="20" s="1"/>
  <c r="E1190" i="20" s="1"/>
  <c r="E1195" i="20" s="1"/>
  <c r="E1200" i="20" s="1"/>
  <c r="E1205" i="20" s="1"/>
  <c r="E1210" i="20" s="1"/>
  <c r="E1215" i="20" s="1"/>
  <c r="E1220" i="20" s="1"/>
  <c r="E1225" i="20" s="1"/>
  <c r="E1230" i="20" s="1"/>
  <c r="BA1233" i="20" s="1"/>
  <c r="BB1214" i="20"/>
  <c r="B1128" i="20"/>
  <c r="BA1232" i="20"/>
  <c r="C1128" i="20"/>
  <c r="C1122" i="20"/>
  <c r="BA1214" i="20"/>
  <c r="C1124" i="20"/>
  <c r="B1127" i="20"/>
  <c r="E1233" i="20"/>
  <c r="BB1232" i="20" s="1"/>
  <c r="BC1214" i="20"/>
  <c r="BD1214" i="20"/>
  <c r="J1143" i="20"/>
  <c r="BE1214" i="20" s="1"/>
  <c r="AY1232" i="20"/>
  <c r="AZ1232" i="20"/>
  <c r="F1148" i="20"/>
  <c r="BA1215" i="20" s="1"/>
  <c r="AY1214" i="20"/>
  <c r="AZ1214" i="20"/>
  <c r="C1129" i="20" l="1"/>
  <c r="B1129" i="20"/>
  <c r="E1148" i="20"/>
  <c r="J1148" i="20" s="1"/>
  <c r="BE1215" i="20" s="1"/>
  <c r="A1230" i="20"/>
  <c r="J1233" i="20"/>
  <c r="BE1232" i="20" s="1"/>
  <c r="BC1232" i="20"/>
  <c r="BD1232" i="20"/>
  <c r="AZ1215" i="20"/>
  <c r="F1153" i="20"/>
  <c r="F1158" i="20" s="1"/>
  <c r="AY1215" i="20"/>
  <c r="BB1215" i="20" l="1"/>
  <c r="BD1215" i="20"/>
  <c r="BC1215" i="20"/>
  <c r="E1153" i="20"/>
  <c r="E1158" i="20" s="1"/>
  <c r="BA1216" i="20"/>
  <c r="AY1216" i="20"/>
  <c r="AZ1216" i="20"/>
  <c r="F1163" i="20"/>
  <c r="AZ1217" i="20"/>
  <c r="AY1217" i="20"/>
  <c r="BA1217" i="20"/>
  <c r="BD1216" i="20" l="1"/>
  <c r="BB1216" i="20"/>
  <c r="BC1216" i="20"/>
  <c r="J1153" i="20"/>
  <c r="BE1216" i="20" s="1"/>
  <c r="E1163" i="20"/>
  <c r="BC1217" i="20"/>
  <c r="J1158" i="20"/>
  <c r="BE1217" i="20" s="1"/>
  <c r="BB1217" i="20"/>
  <c r="BD1217" i="20"/>
  <c r="F1168" i="20"/>
  <c r="AZ1218" i="20"/>
  <c r="AY1218" i="20"/>
  <c r="BA1218" i="20"/>
  <c r="F1173" i="20" l="1"/>
  <c r="BA1219" i="20"/>
  <c r="AZ1219" i="20"/>
  <c r="AY1219" i="20"/>
  <c r="E1168" i="20"/>
  <c r="BB1218" i="20"/>
  <c r="J1163" i="20"/>
  <c r="BE1218" i="20" s="1"/>
  <c r="BC1218" i="20"/>
  <c r="BD1218" i="20"/>
  <c r="E1173" i="20" l="1"/>
  <c r="J1168" i="20"/>
  <c r="BE1219" i="20" s="1"/>
  <c r="BD1219" i="20"/>
  <c r="BB1219" i="20"/>
  <c r="BC1219" i="20"/>
  <c r="F1178" i="20"/>
  <c r="AZ1220" i="20"/>
  <c r="AY1220" i="20"/>
  <c r="BA1220" i="20"/>
  <c r="F1183" i="20" l="1"/>
  <c r="BA1221" i="20"/>
  <c r="AZ1221" i="20"/>
  <c r="AY1221" i="20"/>
  <c r="E1178" i="20"/>
  <c r="BC1220" i="20"/>
  <c r="BB1220" i="20"/>
  <c r="J1173" i="20"/>
  <c r="BE1220" i="20" s="1"/>
  <c r="BD1220" i="20"/>
  <c r="E1183" i="20" l="1"/>
  <c r="BD1221" i="20"/>
  <c r="BC1221" i="20"/>
  <c r="BB1221" i="20"/>
  <c r="J1178" i="20"/>
  <c r="BE1221" i="20" s="1"/>
  <c r="F1188" i="20"/>
  <c r="AZ1222" i="20"/>
  <c r="AY1222" i="20"/>
  <c r="BA1222" i="20"/>
  <c r="F1193" i="20" l="1"/>
  <c r="AY1223" i="20"/>
  <c r="BA1223" i="20"/>
  <c r="AZ1223" i="20"/>
  <c r="E1188" i="20"/>
  <c r="BC1222" i="20"/>
  <c r="BB1222" i="20"/>
  <c r="J1183" i="20"/>
  <c r="BE1222" i="20" s="1"/>
  <c r="BD1222" i="20"/>
  <c r="E1193" i="20" l="1"/>
  <c r="BD1223" i="20"/>
  <c r="BC1223" i="20"/>
  <c r="BB1223" i="20"/>
  <c r="J1188" i="20"/>
  <c r="BE1223" i="20" s="1"/>
  <c r="F1198" i="20"/>
  <c r="AZ1224" i="20"/>
  <c r="AY1224" i="20"/>
  <c r="BA1224" i="20"/>
  <c r="F1203" i="20" l="1"/>
  <c r="AY1225" i="20"/>
  <c r="AZ1225" i="20"/>
  <c r="BA1225" i="20"/>
  <c r="E1198" i="20"/>
  <c r="J1193" i="20"/>
  <c r="BE1224" i="20" s="1"/>
  <c r="BD1224" i="20"/>
  <c r="BB1224" i="20"/>
  <c r="BC1224" i="20"/>
  <c r="E1203" i="20" l="1"/>
  <c r="BC1225" i="20"/>
  <c r="BB1225" i="20"/>
  <c r="J1198" i="20"/>
  <c r="BE1225" i="20" s="1"/>
  <c r="BD1225" i="20"/>
  <c r="F1208" i="20"/>
  <c r="AZ1226" i="20"/>
  <c r="AY1226" i="20"/>
  <c r="BA1226" i="20"/>
  <c r="F1213" i="20" l="1"/>
  <c r="AZ1227" i="20"/>
  <c r="AY1227" i="20"/>
  <c r="BA1227" i="20"/>
  <c r="E1208" i="20"/>
  <c r="BD1226" i="20"/>
  <c r="BC1226" i="20"/>
  <c r="BB1226" i="20"/>
  <c r="J1203" i="20"/>
  <c r="BE1226" i="20" s="1"/>
  <c r="E1213" i="20" l="1"/>
  <c r="BC1227" i="20"/>
  <c r="BB1227" i="20"/>
  <c r="J1208" i="20"/>
  <c r="BE1227" i="20" s="1"/>
  <c r="BD1227" i="20"/>
  <c r="F1218" i="20"/>
  <c r="AY1228" i="20"/>
  <c r="AZ1228" i="20"/>
  <c r="BA1228" i="20"/>
  <c r="F1223" i="20" l="1"/>
  <c r="AZ1229" i="20"/>
  <c r="AY1229" i="20"/>
  <c r="BA1229" i="20"/>
  <c r="E1218" i="20"/>
  <c r="J1213" i="20"/>
  <c r="BE1228" i="20" s="1"/>
  <c r="BC1228" i="20"/>
  <c r="BB1228" i="20"/>
  <c r="BD1228" i="20"/>
  <c r="E1223" i="20" l="1"/>
  <c r="J1218" i="20"/>
  <c r="BE1229" i="20" s="1"/>
  <c r="BC1229" i="20"/>
  <c r="BB1229" i="20"/>
  <c r="BD1229" i="20"/>
  <c r="F1228" i="20"/>
  <c r="AZ1230" i="20"/>
  <c r="AY1230" i="20"/>
  <c r="BA1230" i="20"/>
  <c r="BE1234" i="20" l="1"/>
  <c r="BB1234" i="20"/>
  <c r="BA1231" i="20"/>
  <c r="AZ1231" i="20"/>
  <c r="AY1231" i="20"/>
  <c r="E1228" i="20"/>
  <c r="BC1230" i="20"/>
  <c r="BB1230" i="20"/>
  <c r="J1223" i="20"/>
  <c r="BE1230" i="20" s="1"/>
  <c r="BD1230" i="20"/>
  <c r="AY1233" i="20" l="1"/>
  <c r="BE1233" i="20"/>
  <c r="BD1231" i="20"/>
  <c r="BC1231" i="20"/>
  <c r="BB1231" i="20"/>
  <c r="J1228" i="20"/>
  <c r="BE1231" i="20" s="1"/>
  <c r="C1230" i="20" a="1"/>
  <c r="C1232" i="20" l="1"/>
  <c r="C1231" i="20"/>
  <c r="C1230" i="20"/>
  <c r="C1235" i="20"/>
  <c r="C1234" i="20"/>
  <c r="C1233" i="20"/>
  <c r="B1233" i="20" s="1"/>
  <c r="F1238" i="20" s="1"/>
  <c r="F1328" i="20" l="1"/>
  <c r="B1234" i="20"/>
  <c r="F1239" i="20" s="1"/>
  <c r="F1329" i="20" s="1"/>
  <c r="B1231" i="20"/>
  <c r="E1239" i="20" s="1"/>
  <c r="E1329" i="20" s="1"/>
  <c r="A1218" i="20"/>
  <c r="B1217" i="20"/>
  <c r="B1235" i="20"/>
  <c r="F1240" i="20" s="1"/>
  <c r="F1330" i="20" s="1"/>
  <c r="A1212" i="20"/>
  <c r="B1230" i="20"/>
  <c r="E1238" i="20" s="1"/>
  <c r="B1219" i="20"/>
  <c r="A1217" i="20"/>
  <c r="B1218" i="20"/>
  <c r="A1219" i="20"/>
  <c r="B1232" i="20"/>
  <c r="E1240" i="20" s="1"/>
  <c r="E1330" i="20" s="1"/>
  <c r="A1329" i="20" l="1"/>
  <c r="F1244" i="20"/>
  <c r="F1249" i="20" s="1"/>
  <c r="F1254" i="20" s="1"/>
  <c r="F1259" i="20" s="1"/>
  <c r="F1264" i="20" s="1"/>
  <c r="F1269" i="20" s="1"/>
  <c r="F1274" i="20" s="1"/>
  <c r="F1279" i="20" s="1"/>
  <c r="F1284" i="20" s="1"/>
  <c r="F1289" i="20" s="1"/>
  <c r="F1294" i="20" s="1"/>
  <c r="F1299" i="20" s="1"/>
  <c r="F1304" i="20" s="1"/>
  <c r="F1309" i="20" s="1"/>
  <c r="F1314" i="20" s="1"/>
  <c r="F1319" i="20" s="1"/>
  <c r="F1324" i="20" s="1"/>
  <c r="BC1329" i="20" s="1"/>
  <c r="C1218" i="20"/>
  <c r="B1222" i="20"/>
  <c r="B1223" i="20"/>
  <c r="BA1309" i="20"/>
  <c r="A1327" i="20"/>
  <c r="E1245" i="20"/>
  <c r="E1250" i="20" s="1"/>
  <c r="E1255" i="20" s="1"/>
  <c r="E1260" i="20" s="1"/>
  <c r="E1265" i="20" s="1"/>
  <c r="E1270" i="20" s="1"/>
  <c r="E1275" i="20" s="1"/>
  <c r="E1280" i="20" s="1"/>
  <c r="E1285" i="20" s="1"/>
  <c r="E1290" i="20" s="1"/>
  <c r="E1295" i="20" s="1"/>
  <c r="E1300" i="20" s="1"/>
  <c r="E1305" i="20" s="1"/>
  <c r="E1310" i="20" s="1"/>
  <c r="E1315" i="20" s="1"/>
  <c r="E1320" i="20" s="1"/>
  <c r="E1325" i="20" s="1"/>
  <c r="BA1328" i="20" s="1"/>
  <c r="C1223" i="20"/>
  <c r="E1328" i="20"/>
  <c r="BD1309" i="20"/>
  <c r="BC1309" i="20"/>
  <c r="BB1309" i="20"/>
  <c r="J1238" i="20"/>
  <c r="BE1309" i="20" s="1"/>
  <c r="AY1309" i="20"/>
  <c r="C1222" i="20"/>
  <c r="C1217" i="20"/>
  <c r="C1219" i="20"/>
  <c r="AZ1309" i="20"/>
  <c r="A1326" i="20"/>
  <c r="E1244" i="20"/>
  <c r="E1249" i="20" s="1"/>
  <c r="E1254" i="20" s="1"/>
  <c r="E1259" i="20" s="1"/>
  <c r="E1264" i="20" s="1"/>
  <c r="E1269" i="20" s="1"/>
  <c r="E1274" i="20" s="1"/>
  <c r="E1279" i="20" s="1"/>
  <c r="E1284" i="20" s="1"/>
  <c r="E1289" i="20" s="1"/>
  <c r="E1294" i="20" s="1"/>
  <c r="E1299" i="20" s="1"/>
  <c r="E1304" i="20" s="1"/>
  <c r="E1309" i="20" s="1"/>
  <c r="E1314" i="20" s="1"/>
  <c r="E1319" i="20" s="1"/>
  <c r="E1324" i="20" s="1"/>
  <c r="AZ1328" i="20" s="1"/>
  <c r="A1330" i="20"/>
  <c r="F1245" i="20"/>
  <c r="F1250" i="20" s="1"/>
  <c r="F1255" i="20" s="1"/>
  <c r="F1260" i="20" s="1"/>
  <c r="F1265" i="20" s="1"/>
  <c r="F1270" i="20" s="1"/>
  <c r="F1275" i="20" s="1"/>
  <c r="F1280" i="20" s="1"/>
  <c r="F1285" i="20" s="1"/>
  <c r="F1290" i="20" s="1"/>
  <c r="F1295" i="20" s="1"/>
  <c r="F1300" i="20" s="1"/>
  <c r="F1305" i="20" s="1"/>
  <c r="F1310" i="20" s="1"/>
  <c r="F1315" i="20" s="1"/>
  <c r="F1320" i="20" s="1"/>
  <c r="F1325" i="20" s="1"/>
  <c r="BD1329" i="20" s="1"/>
  <c r="A1328" i="20"/>
  <c r="F1243" i="20"/>
  <c r="BA1327" i="20"/>
  <c r="AZ1327" i="20"/>
  <c r="AY1327" i="20"/>
  <c r="C1224" i="20" l="1"/>
  <c r="B1224" i="20"/>
  <c r="A1325" i="20"/>
  <c r="E1243" i="20"/>
  <c r="BC1327" i="20"/>
  <c r="BB1327" i="20"/>
  <c r="J1328" i="20"/>
  <c r="BE1327" i="20" s="1"/>
  <c r="BD1327" i="20"/>
  <c r="F1248" i="20"/>
  <c r="AZ1310" i="20"/>
  <c r="AY1310" i="20"/>
  <c r="BA1310" i="20"/>
  <c r="F1253" i="20" l="1"/>
  <c r="BA1311" i="20"/>
  <c r="AZ1311" i="20"/>
  <c r="AY1311" i="20"/>
  <c r="E1248" i="20"/>
  <c r="BB1310" i="20"/>
  <c r="BC1310" i="20"/>
  <c r="J1243" i="20"/>
  <c r="BE1310" i="20" s="1"/>
  <c r="BD1310" i="20"/>
  <c r="E1253" i="20" l="1"/>
  <c r="BD1311" i="20"/>
  <c r="BC1311" i="20"/>
  <c r="J1248" i="20"/>
  <c r="BE1311" i="20" s="1"/>
  <c r="BB1311" i="20"/>
  <c r="F1258" i="20"/>
  <c r="BA1312" i="20"/>
  <c r="AZ1312" i="20"/>
  <c r="AY1312" i="20"/>
  <c r="F1263" i="20" l="1"/>
  <c r="BA1313" i="20"/>
  <c r="AZ1313" i="20"/>
  <c r="AY1313" i="20"/>
  <c r="E1258" i="20"/>
  <c r="BD1312" i="20"/>
  <c r="BC1312" i="20"/>
  <c r="BB1312" i="20"/>
  <c r="J1253" i="20"/>
  <c r="BE1312" i="20" s="1"/>
  <c r="E1263" i="20" l="1"/>
  <c r="BC1313" i="20"/>
  <c r="BB1313" i="20"/>
  <c r="J1258" i="20"/>
  <c r="BE1313" i="20" s="1"/>
  <c r="BD1313" i="20"/>
  <c r="F1268" i="20"/>
  <c r="AY1314" i="20"/>
  <c r="BA1314" i="20"/>
  <c r="AZ1314" i="20"/>
  <c r="F1273" i="20" l="1"/>
  <c r="AZ1315" i="20"/>
  <c r="AY1315" i="20"/>
  <c r="BA1315" i="20"/>
  <c r="E1268" i="20"/>
  <c r="BD1314" i="20"/>
  <c r="BC1314" i="20"/>
  <c r="BB1314" i="20"/>
  <c r="J1263" i="20"/>
  <c r="BE1314" i="20" s="1"/>
  <c r="E1273" i="20" l="1"/>
  <c r="J1268" i="20"/>
  <c r="BE1315" i="20" s="1"/>
  <c r="BD1315" i="20"/>
  <c r="BC1315" i="20"/>
  <c r="BB1315" i="20"/>
  <c r="F1278" i="20"/>
  <c r="BA1316" i="20"/>
  <c r="AZ1316" i="20"/>
  <c r="AY1316" i="20"/>
  <c r="F1283" i="20" l="1"/>
  <c r="BA1317" i="20"/>
  <c r="AZ1317" i="20"/>
  <c r="AY1317" i="20"/>
  <c r="E1278" i="20"/>
  <c r="BD1316" i="20"/>
  <c r="BC1316" i="20"/>
  <c r="BB1316" i="20"/>
  <c r="J1273" i="20"/>
  <c r="BE1316" i="20" s="1"/>
  <c r="E1283" i="20" l="1"/>
  <c r="BD1317" i="20"/>
  <c r="J1278" i="20"/>
  <c r="BE1317" i="20" s="1"/>
  <c r="BC1317" i="20"/>
  <c r="BB1317" i="20"/>
  <c r="F1288" i="20"/>
  <c r="BA1318" i="20"/>
  <c r="AZ1318" i="20"/>
  <c r="AY1318" i="20"/>
  <c r="F1293" i="20" l="1"/>
  <c r="BA1319" i="20"/>
  <c r="AZ1319" i="20"/>
  <c r="AY1319" i="20"/>
  <c r="E1288" i="20"/>
  <c r="BD1318" i="20"/>
  <c r="BC1318" i="20"/>
  <c r="BB1318" i="20"/>
  <c r="J1283" i="20"/>
  <c r="BE1318" i="20" s="1"/>
  <c r="E1293" i="20" l="1"/>
  <c r="BC1319" i="20"/>
  <c r="BB1319" i="20"/>
  <c r="J1288" i="20"/>
  <c r="BE1319" i="20" s="1"/>
  <c r="BD1319" i="20"/>
  <c r="F1298" i="20"/>
  <c r="BA1320" i="20"/>
  <c r="AZ1320" i="20"/>
  <c r="AY1320" i="20"/>
  <c r="F1303" i="20" l="1"/>
  <c r="BA1321" i="20"/>
  <c r="AZ1321" i="20"/>
  <c r="AY1321" i="20"/>
  <c r="E1298" i="20"/>
  <c r="BD1320" i="20"/>
  <c r="BC1320" i="20"/>
  <c r="J1293" i="20"/>
  <c r="BE1320" i="20" s="1"/>
  <c r="BB1320" i="20"/>
  <c r="E1303" i="20" l="1"/>
  <c r="BD1321" i="20"/>
  <c r="BC1321" i="20"/>
  <c r="J1298" i="20"/>
  <c r="BE1321" i="20" s="1"/>
  <c r="BB1321" i="20"/>
  <c r="F1308" i="20"/>
  <c r="BA1322" i="20"/>
  <c r="AZ1322" i="20"/>
  <c r="AY1322" i="20"/>
  <c r="F1313" i="20" l="1"/>
  <c r="BA1323" i="20"/>
  <c r="AZ1323" i="20"/>
  <c r="AY1323" i="20"/>
  <c r="E1308" i="20"/>
  <c r="BC1322" i="20"/>
  <c r="BB1322" i="20"/>
  <c r="BD1322" i="20"/>
  <c r="J1303" i="20"/>
  <c r="BE1322" i="20" s="1"/>
  <c r="E1313" i="20" l="1"/>
  <c r="J1308" i="20"/>
  <c r="BE1323" i="20" s="1"/>
  <c r="BD1323" i="20"/>
  <c r="BC1323" i="20"/>
  <c r="BB1323" i="20"/>
  <c r="F1318" i="20"/>
  <c r="BA1324" i="20"/>
  <c r="AZ1324" i="20"/>
  <c r="AY1324" i="20"/>
  <c r="F1323" i="20" l="1"/>
  <c r="BA1325" i="20"/>
  <c r="AZ1325" i="20"/>
  <c r="AY1325" i="20"/>
  <c r="E1318" i="20"/>
  <c r="BC1324" i="20"/>
  <c r="BB1324" i="20"/>
  <c r="J1313" i="20"/>
  <c r="BE1324" i="20" s="1"/>
  <c r="BD1324" i="20"/>
  <c r="E1323" i="20" l="1"/>
  <c r="BB1325" i="20"/>
  <c r="J1318" i="20"/>
  <c r="BE1325" i="20" s="1"/>
  <c r="BD1325" i="20"/>
  <c r="BC1325" i="20"/>
  <c r="BE1329" i="20"/>
  <c r="BB1329" i="20"/>
  <c r="BA1326" i="20"/>
  <c r="AZ1326" i="20"/>
  <c r="AY1326" i="20"/>
  <c r="BE1328" i="20" l="1"/>
  <c r="AY1328" i="20"/>
  <c r="BC1326" i="20"/>
  <c r="BB1326" i="20"/>
  <c r="J1323" i="20"/>
  <c r="BE1326" i="20" s="1"/>
  <c r="BD1326" i="20"/>
  <c r="C1325" i="20" l="1" a="1"/>
  <c r="C1326" i="20" s="1"/>
  <c r="C1327" i="20" l="1"/>
  <c r="C1328" i="20"/>
  <c r="C1329" i="20"/>
  <c r="A1313" i="20" s="1"/>
  <c r="C1330" i="20"/>
  <c r="B1329" i="20" s="1"/>
  <c r="F1334" i="20" s="1"/>
  <c r="F1424" i="20" s="1"/>
  <c r="C1325" i="20"/>
  <c r="A1312" i="20" s="1"/>
  <c r="B1327" i="20"/>
  <c r="E1335" i="20" s="1"/>
  <c r="E1425" i="20" s="1"/>
  <c r="A1314" i="20"/>
  <c r="B1313" i="20"/>
  <c r="B1312" i="20" l="1"/>
  <c r="B1326" i="20"/>
  <c r="E1334" i="20" s="1"/>
  <c r="E1424" i="20" s="1"/>
  <c r="A1421" i="20" s="1"/>
  <c r="B1314" i="20"/>
  <c r="B1318" i="20" s="1"/>
  <c r="A1307" i="20"/>
  <c r="B1325" i="20"/>
  <c r="E1333" i="20" s="1"/>
  <c r="E1423" i="20" s="1"/>
  <c r="B1330" i="20"/>
  <c r="F1335" i="20" s="1"/>
  <c r="F1425" i="20" s="1"/>
  <c r="A1425" i="20" s="1"/>
  <c r="B1328" i="20"/>
  <c r="F1333" i="20" s="1"/>
  <c r="F1423" i="20" s="1"/>
  <c r="A1423" i="20" s="1"/>
  <c r="A1424" i="20"/>
  <c r="F1339" i="20"/>
  <c r="F1344" i="20" s="1"/>
  <c r="F1349" i="20" s="1"/>
  <c r="F1354" i="20" s="1"/>
  <c r="F1359" i="20" s="1"/>
  <c r="F1364" i="20" s="1"/>
  <c r="F1369" i="20" s="1"/>
  <c r="F1374" i="20" s="1"/>
  <c r="F1379" i="20" s="1"/>
  <c r="F1384" i="20" s="1"/>
  <c r="F1389" i="20" s="1"/>
  <c r="F1394" i="20" s="1"/>
  <c r="F1399" i="20" s="1"/>
  <c r="F1404" i="20" s="1"/>
  <c r="F1409" i="20" s="1"/>
  <c r="F1414" i="20" s="1"/>
  <c r="F1419" i="20" s="1"/>
  <c r="BC1424" i="20" s="1"/>
  <c r="C1317" i="20"/>
  <c r="C1312" i="20"/>
  <c r="C1318" i="20"/>
  <c r="C1314" i="20"/>
  <c r="B1317" i="20"/>
  <c r="A1422" i="20"/>
  <c r="E1340" i="20"/>
  <c r="E1345" i="20" s="1"/>
  <c r="E1350" i="20" s="1"/>
  <c r="E1355" i="20" s="1"/>
  <c r="E1360" i="20" s="1"/>
  <c r="E1365" i="20" s="1"/>
  <c r="E1370" i="20" s="1"/>
  <c r="E1375" i="20" s="1"/>
  <c r="E1380" i="20" s="1"/>
  <c r="E1385" i="20" s="1"/>
  <c r="E1390" i="20" s="1"/>
  <c r="E1395" i="20" s="1"/>
  <c r="E1400" i="20" s="1"/>
  <c r="E1405" i="20" s="1"/>
  <c r="E1410" i="20" s="1"/>
  <c r="E1415" i="20" s="1"/>
  <c r="E1420" i="20" s="1"/>
  <c r="BA1423" i="20" s="1"/>
  <c r="C1313" i="20" l="1"/>
  <c r="E1339" i="20"/>
  <c r="E1344" i="20" s="1"/>
  <c r="E1349" i="20" s="1"/>
  <c r="E1354" i="20" s="1"/>
  <c r="E1359" i="20" s="1"/>
  <c r="E1364" i="20" s="1"/>
  <c r="E1369" i="20" s="1"/>
  <c r="E1374" i="20" s="1"/>
  <c r="E1379" i="20" s="1"/>
  <c r="E1384" i="20" s="1"/>
  <c r="E1389" i="20" s="1"/>
  <c r="E1394" i="20" s="1"/>
  <c r="E1399" i="20" s="1"/>
  <c r="E1404" i="20" s="1"/>
  <c r="E1409" i="20" s="1"/>
  <c r="E1414" i="20" s="1"/>
  <c r="E1419" i="20" s="1"/>
  <c r="AZ1423" i="20" s="1"/>
  <c r="F1340" i="20"/>
  <c r="F1345" i="20" s="1"/>
  <c r="F1350" i="20" s="1"/>
  <c r="F1355" i="20" s="1"/>
  <c r="F1360" i="20" s="1"/>
  <c r="F1365" i="20" s="1"/>
  <c r="F1370" i="20" s="1"/>
  <c r="F1375" i="20" s="1"/>
  <c r="F1380" i="20" s="1"/>
  <c r="F1385" i="20" s="1"/>
  <c r="F1390" i="20" s="1"/>
  <c r="F1395" i="20" s="1"/>
  <c r="F1400" i="20" s="1"/>
  <c r="F1405" i="20" s="1"/>
  <c r="F1410" i="20" s="1"/>
  <c r="F1415" i="20" s="1"/>
  <c r="F1420" i="20" s="1"/>
  <c r="BD1424" i="20" s="1"/>
  <c r="BD1404" i="20"/>
  <c r="BB1404" i="20"/>
  <c r="BC1404" i="20"/>
  <c r="C1319" i="20"/>
  <c r="AY1422" i="20"/>
  <c r="AZ1422" i="20"/>
  <c r="AY1404" i="20"/>
  <c r="BA1422" i="20"/>
  <c r="BA1404" i="20"/>
  <c r="F1338" i="20"/>
  <c r="F1343" i="20" s="1"/>
  <c r="J1333" i="20"/>
  <c r="BE1404" i="20" s="1"/>
  <c r="AZ1404" i="20"/>
  <c r="B1319" i="20"/>
  <c r="A1420" i="20"/>
  <c r="E1338" i="20"/>
  <c r="BD1422" i="20"/>
  <c r="J1423" i="20"/>
  <c r="BE1422" i="20" s="1"/>
  <c r="BC1422" i="20"/>
  <c r="BB1422" i="20"/>
  <c r="AZ1405" i="20" l="1"/>
  <c r="AY1405" i="20"/>
  <c r="BA1405" i="20"/>
  <c r="E1343" i="20"/>
  <c r="BB1405" i="20"/>
  <c r="BD1405" i="20"/>
  <c r="J1338" i="20"/>
  <c r="BE1405" i="20" s="1"/>
  <c r="BC1405" i="20"/>
  <c r="F1348" i="20"/>
  <c r="BA1406" i="20"/>
  <c r="AZ1406" i="20"/>
  <c r="AY1406" i="20"/>
  <c r="F1353" i="20" l="1"/>
  <c r="AY1407" i="20"/>
  <c r="BA1407" i="20"/>
  <c r="AZ1407" i="20"/>
  <c r="E1348" i="20"/>
  <c r="BC1406" i="20"/>
  <c r="BD1406" i="20"/>
  <c r="J1343" i="20"/>
  <c r="BE1406" i="20" s="1"/>
  <c r="BB1406" i="20"/>
  <c r="E1353" i="20" l="1"/>
  <c r="BD1407" i="20"/>
  <c r="BC1407" i="20"/>
  <c r="BB1407" i="20"/>
  <c r="J1348" i="20"/>
  <c r="BE1407" i="20" s="1"/>
  <c r="F1358" i="20"/>
  <c r="AZ1408" i="20"/>
  <c r="BA1408" i="20"/>
  <c r="AY1408" i="20"/>
  <c r="F1363" i="20" l="1"/>
  <c r="BA1409" i="20"/>
  <c r="AZ1409" i="20"/>
  <c r="AY1409" i="20"/>
  <c r="E1358" i="20"/>
  <c r="BD1408" i="20"/>
  <c r="BC1408" i="20"/>
  <c r="BB1408" i="20"/>
  <c r="J1353" i="20"/>
  <c r="BE1408" i="20" s="1"/>
  <c r="E1363" i="20" l="1"/>
  <c r="BD1409" i="20"/>
  <c r="BC1409" i="20"/>
  <c r="BB1409" i="20"/>
  <c r="J1358" i="20"/>
  <c r="BE1409" i="20" s="1"/>
  <c r="F1368" i="20"/>
  <c r="AZ1410" i="20"/>
  <c r="AY1410" i="20"/>
  <c r="BA1410" i="20"/>
  <c r="F1373" i="20" l="1"/>
  <c r="BA1411" i="20"/>
  <c r="AZ1411" i="20"/>
  <c r="AY1411" i="20"/>
  <c r="E1368" i="20"/>
  <c r="BB1410" i="20"/>
  <c r="BD1410" i="20"/>
  <c r="J1363" i="20"/>
  <c r="BE1410" i="20" s="1"/>
  <c r="BC1410" i="20"/>
  <c r="E1373" i="20" l="1"/>
  <c r="BB1411" i="20"/>
  <c r="J1368" i="20"/>
  <c r="BE1411" i="20" s="1"/>
  <c r="BD1411" i="20"/>
  <c r="BC1411" i="20"/>
  <c r="F1378" i="20"/>
  <c r="AZ1412" i="20"/>
  <c r="BA1412" i="20"/>
  <c r="AY1412" i="20"/>
  <c r="F1383" i="20" l="1"/>
  <c r="AZ1413" i="20"/>
  <c r="AY1413" i="20"/>
  <c r="BA1413" i="20"/>
  <c r="E1378" i="20"/>
  <c r="J1373" i="20"/>
  <c r="BE1412" i="20" s="1"/>
  <c r="BD1412" i="20"/>
  <c r="BC1412" i="20"/>
  <c r="BB1412" i="20"/>
  <c r="E1383" i="20" l="1"/>
  <c r="J1378" i="20"/>
  <c r="BE1413" i="20" s="1"/>
  <c r="BB1413" i="20"/>
  <c r="BD1413" i="20"/>
  <c r="BC1413" i="20"/>
  <c r="F1388" i="20"/>
  <c r="BA1414" i="20"/>
  <c r="AZ1414" i="20"/>
  <c r="AY1414" i="20"/>
  <c r="F1393" i="20" l="1"/>
  <c r="BA1415" i="20"/>
  <c r="AZ1415" i="20"/>
  <c r="AY1415" i="20"/>
  <c r="E1388" i="20"/>
  <c r="BB1414" i="20"/>
  <c r="J1383" i="20"/>
  <c r="BE1414" i="20" s="1"/>
  <c r="BC1414" i="20"/>
  <c r="BD1414" i="20"/>
  <c r="E1393" i="20" l="1"/>
  <c r="BC1415" i="20"/>
  <c r="BB1415" i="20"/>
  <c r="J1388" i="20"/>
  <c r="BE1415" i="20" s="1"/>
  <c r="BD1415" i="20"/>
  <c r="F1398" i="20"/>
  <c r="BA1416" i="20"/>
  <c r="AZ1416" i="20"/>
  <c r="AY1416" i="20"/>
  <c r="F1403" i="20" l="1"/>
  <c r="BA1417" i="20"/>
  <c r="AZ1417" i="20"/>
  <c r="AY1417" i="20"/>
  <c r="E1398" i="20"/>
  <c r="BB1416" i="20"/>
  <c r="BD1416" i="20"/>
  <c r="J1393" i="20"/>
  <c r="BE1416" i="20" s="1"/>
  <c r="BC1416" i="20"/>
  <c r="E1403" i="20" l="1"/>
  <c r="BB1417" i="20"/>
  <c r="J1398" i="20"/>
  <c r="BE1417" i="20" s="1"/>
  <c r="BD1417" i="20"/>
  <c r="BC1417" i="20"/>
  <c r="F1408" i="20"/>
  <c r="BA1418" i="20"/>
  <c r="AZ1418" i="20"/>
  <c r="AY1418" i="20"/>
  <c r="F1413" i="20" l="1"/>
  <c r="BA1419" i="20"/>
  <c r="AZ1419" i="20"/>
  <c r="AY1419" i="20"/>
  <c r="E1408" i="20"/>
  <c r="BC1418" i="20"/>
  <c r="BB1418" i="20"/>
  <c r="BD1418" i="20"/>
  <c r="J1403" i="20"/>
  <c r="BE1418" i="20" s="1"/>
  <c r="E1413" i="20" l="1"/>
  <c r="BC1419" i="20"/>
  <c r="BB1419" i="20"/>
  <c r="J1408" i="20"/>
  <c r="BE1419" i="20" s="1"/>
  <c r="BD1419" i="20"/>
  <c r="F1418" i="20"/>
  <c r="BA1420" i="20"/>
  <c r="AZ1420" i="20"/>
  <c r="AY1420" i="20"/>
  <c r="BE1424" i="20" l="1"/>
  <c r="BB1424" i="20"/>
  <c r="BA1421" i="20"/>
  <c r="AZ1421" i="20"/>
  <c r="AY1421" i="20"/>
  <c r="E1418" i="20"/>
  <c r="J1413" i="20"/>
  <c r="BE1420" i="20" s="1"/>
  <c r="BD1420" i="20"/>
  <c r="BC1420" i="20"/>
  <c r="BB1420" i="20"/>
  <c r="BE1423" i="20" l="1"/>
  <c r="AY1423" i="20"/>
  <c r="BD1421" i="20"/>
  <c r="BC1421" i="20"/>
  <c r="BB1421" i="20"/>
  <c r="J1418" i="20"/>
  <c r="BE1421" i="20" s="1"/>
  <c r="C1420" i="20" a="1"/>
  <c r="C1424" i="20" l="1"/>
  <c r="C1423" i="20"/>
  <c r="C1422" i="20"/>
  <c r="C1421" i="20"/>
  <c r="C1420" i="20"/>
  <c r="C1425" i="20"/>
  <c r="B1425" i="20" l="1"/>
  <c r="F1430" i="20" s="1"/>
  <c r="F1520" i="20" s="1"/>
  <c r="B1423" i="20"/>
  <c r="F1428" i="20" s="1"/>
  <c r="A1520" i="20"/>
  <c r="F1435" i="20"/>
  <c r="F1440" i="20" s="1"/>
  <c r="F1445" i="20" s="1"/>
  <c r="F1450" i="20" s="1"/>
  <c r="F1455" i="20" s="1"/>
  <c r="F1460" i="20" s="1"/>
  <c r="F1465" i="20" s="1"/>
  <c r="F1470" i="20" s="1"/>
  <c r="F1475" i="20" s="1"/>
  <c r="F1480" i="20" s="1"/>
  <c r="F1485" i="20" s="1"/>
  <c r="F1490" i="20" s="1"/>
  <c r="F1495" i="20" s="1"/>
  <c r="F1500" i="20" s="1"/>
  <c r="F1505" i="20" s="1"/>
  <c r="F1510" i="20" s="1"/>
  <c r="F1515" i="20" s="1"/>
  <c r="BD1519" i="20" s="1"/>
  <c r="B1409" i="20"/>
  <c r="A1407" i="20"/>
  <c r="B1420" i="20"/>
  <c r="E1428" i="20" s="1"/>
  <c r="A1402" i="20"/>
  <c r="B1407" i="20"/>
  <c r="B1421" i="20"/>
  <c r="E1429" i="20" s="1"/>
  <c r="E1519" i="20" s="1"/>
  <c r="A1408" i="20"/>
  <c r="B1422" i="20"/>
  <c r="E1430" i="20" s="1"/>
  <c r="E1520" i="20" s="1"/>
  <c r="A1409" i="20"/>
  <c r="B1408" i="20"/>
  <c r="B1424" i="20"/>
  <c r="F1429" i="20" s="1"/>
  <c r="F1519" i="20" s="1"/>
  <c r="C1413" i="20" l="1"/>
  <c r="B1413" i="20"/>
  <c r="E1518" i="20"/>
  <c r="BD1499" i="20"/>
  <c r="BC1499" i="20"/>
  <c r="BB1499" i="20"/>
  <c r="J1428" i="20"/>
  <c r="BE1499" i="20" s="1"/>
  <c r="A1517" i="20"/>
  <c r="E1435" i="20"/>
  <c r="E1440" i="20" s="1"/>
  <c r="E1445" i="20" s="1"/>
  <c r="E1450" i="20" s="1"/>
  <c r="E1455" i="20" s="1"/>
  <c r="E1460" i="20" s="1"/>
  <c r="E1465" i="20" s="1"/>
  <c r="E1470" i="20" s="1"/>
  <c r="E1475" i="20" s="1"/>
  <c r="E1480" i="20" s="1"/>
  <c r="E1485" i="20" s="1"/>
  <c r="E1490" i="20" s="1"/>
  <c r="E1495" i="20" s="1"/>
  <c r="E1500" i="20" s="1"/>
  <c r="E1505" i="20" s="1"/>
  <c r="E1510" i="20" s="1"/>
  <c r="E1515" i="20" s="1"/>
  <c r="BA1518" i="20" s="1"/>
  <c r="C1412" i="20"/>
  <c r="C1407" i="20"/>
  <c r="A1519" i="20"/>
  <c r="F1434" i="20"/>
  <c r="F1439" i="20" s="1"/>
  <c r="F1444" i="20" s="1"/>
  <c r="F1449" i="20" s="1"/>
  <c r="F1454" i="20" s="1"/>
  <c r="F1459" i="20" s="1"/>
  <c r="F1464" i="20" s="1"/>
  <c r="F1469" i="20" s="1"/>
  <c r="F1474" i="20" s="1"/>
  <c r="F1479" i="20" s="1"/>
  <c r="F1484" i="20" s="1"/>
  <c r="F1489" i="20" s="1"/>
  <c r="F1494" i="20" s="1"/>
  <c r="F1499" i="20" s="1"/>
  <c r="F1504" i="20" s="1"/>
  <c r="F1509" i="20" s="1"/>
  <c r="F1514" i="20" s="1"/>
  <c r="BC1519" i="20" s="1"/>
  <c r="C1409" i="20"/>
  <c r="B1412" i="20"/>
  <c r="C1408" i="20"/>
  <c r="C1414" i="20" s="1"/>
  <c r="A1516" i="20"/>
  <c r="E1434" i="20"/>
  <c r="E1439" i="20" s="1"/>
  <c r="E1444" i="20" s="1"/>
  <c r="E1449" i="20" s="1"/>
  <c r="E1454" i="20" s="1"/>
  <c r="E1459" i="20" s="1"/>
  <c r="E1464" i="20" s="1"/>
  <c r="E1469" i="20" s="1"/>
  <c r="E1474" i="20" s="1"/>
  <c r="E1479" i="20" s="1"/>
  <c r="E1484" i="20" s="1"/>
  <c r="E1489" i="20" s="1"/>
  <c r="E1494" i="20" s="1"/>
  <c r="E1499" i="20" s="1"/>
  <c r="E1504" i="20" s="1"/>
  <c r="E1509" i="20" s="1"/>
  <c r="E1514" i="20" s="1"/>
  <c r="AZ1518" i="20" s="1"/>
  <c r="F1518" i="20"/>
  <c r="BA1499" i="20"/>
  <c r="AZ1499" i="20"/>
  <c r="AY1499" i="20"/>
  <c r="B1414" i="20" l="1"/>
  <c r="A1518" i="20"/>
  <c r="F1433" i="20"/>
  <c r="BA1517" i="20"/>
  <c r="AZ1517" i="20"/>
  <c r="AY1517" i="20"/>
  <c r="A1515" i="20"/>
  <c r="E1433" i="20"/>
  <c r="BC1517" i="20"/>
  <c r="BB1517" i="20"/>
  <c r="J1518" i="20"/>
  <c r="BE1517" i="20" s="1"/>
  <c r="BD1517" i="20"/>
  <c r="F1438" i="20" l="1"/>
  <c r="AY1500" i="20"/>
  <c r="BA1500" i="20"/>
  <c r="AZ1500" i="20"/>
  <c r="E1438" i="20"/>
  <c r="BC1500" i="20"/>
  <c r="BB1500" i="20"/>
  <c r="BD1500" i="20"/>
  <c r="J1433" i="20"/>
  <c r="BE1500" i="20" s="1"/>
  <c r="E1443" i="20" l="1"/>
  <c r="BB1501" i="20"/>
  <c r="BD1501" i="20"/>
  <c r="J1438" i="20"/>
  <c r="BE1501" i="20" s="1"/>
  <c r="BC1501" i="20"/>
  <c r="F1443" i="20"/>
  <c r="AZ1501" i="20"/>
  <c r="AY1501" i="20"/>
  <c r="BA1501" i="20"/>
  <c r="F1448" i="20" l="1"/>
  <c r="BA1502" i="20"/>
  <c r="AZ1502" i="20"/>
  <c r="AY1502" i="20"/>
  <c r="E1448" i="20"/>
  <c r="BB1502" i="20"/>
  <c r="BD1502" i="20"/>
  <c r="J1443" i="20"/>
  <c r="BE1502" i="20" s="1"/>
  <c r="BC1502" i="20"/>
  <c r="E1453" i="20" l="1"/>
  <c r="J1448" i="20"/>
  <c r="BE1503" i="20" s="1"/>
  <c r="BD1503" i="20"/>
  <c r="BC1503" i="20"/>
  <c r="BB1503" i="20"/>
  <c r="F1453" i="20"/>
  <c r="AY1503" i="20"/>
  <c r="BA1503" i="20"/>
  <c r="AZ1503" i="20"/>
  <c r="F1458" i="20" l="1"/>
  <c r="AY1504" i="20"/>
  <c r="BA1504" i="20"/>
  <c r="AZ1504" i="20"/>
  <c r="E1458" i="20"/>
  <c r="J1453" i="20"/>
  <c r="BE1504" i="20" s="1"/>
  <c r="BD1504" i="20"/>
  <c r="BC1504" i="20"/>
  <c r="BB1504" i="20"/>
  <c r="E1463" i="20" l="1"/>
  <c r="BB1505" i="20"/>
  <c r="BC1505" i="20"/>
  <c r="J1458" i="20"/>
  <c r="BE1505" i="20" s="1"/>
  <c r="BD1505" i="20"/>
  <c r="F1463" i="20"/>
  <c r="BA1505" i="20"/>
  <c r="AZ1505" i="20"/>
  <c r="AY1505" i="20"/>
  <c r="F1468" i="20" l="1"/>
  <c r="BA1506" i="20"/>
  <c r="AZ1506" i="20"/>
  <c r="AY1506" i="20"/>
  <c r="E1468" i="20"/>
  <c r="BB1506" i="20"/>
  <c r="J1463" i="20"/>
  <c r="BE1506" i="20" s="1"/>
  <c r="BD1506" i="20"/>
  <c r="BC1506" i="20"/>
  <c r="E1473" i="20" l="1"/>
  <c r="BD1507" i="20"/>
  <c r="BC1507" i="20"/>
  <c r="J1468" i="20"/>
  <c r="BE1507" i="20" s="1"/>
  <c r="BB1507" i="20"/>
  <c r="F1473" i="20"/>
  <c r="AZ1507" i="20"/>
  <c r="BA1507" i="20"/>
  <c r="AY1507" i="20"/>
  <c r="F1478" i="20" l="1"/>
  <c r="BA1508" i="20"/>
  <c r="AZ1508" i="20"/>
  <c r="AY1508" i="20"/>
  <c r="E1478" i="20"/>
  <c r="BC1508" i="20"/>
  <c r="BB1508" i="20"/>
  <c r="J1473" i="20"/>
  <c r="BE1508" i="20" s="1"/>
  <c r="BD1508" i="20"/>
  <c r="E1483" i="20" l="1"/>
  <c r="J1478" i="20"/>
  <c r="BE1509" i="20" s="1"/>
  <c r="BD1509" i="20"/>
  <c r="BC1509" i="20"/>
  <c r="BB1509" i="20"/>
  <c r="F1483" i="20"/>
  <c r="AZ1509" i="20"/>
  <c r="AY1509" i="20"/>
  <c r="BA1509" i="20"/>
  <c r="F1488" i="20" l="1"/>
  <c r="AZ1510" i="20"/>
  <c r="AY1510" i="20"/>
  <c r="BA1510" i="20"/>
  <c r="E1488" i="20"/>
  <c r="BC1510" i="20"/>
  <c r="BD1510" i="20"/>
  <c r="BB1510" i="20"/>
  <c r="J1483" i="20"/>
  <c r="BE1510" i="20" s="1"/>
  <c r="E1493" i="20" l="1"/>
  <c r="BC1511" i="20"/>
  <c r="J1488" i="20"/>
  <c r="BE1511" i="20" s="1"/>
  <c r="BD1511" i="20"/>
  <c r="BB1511" i="20"/>
  <c r="F1493" i="20"/>
  <c r="AY1511" i="20"/>
  <c r="AZ1511" i="20"/>
  <c r="BA1511" i="20"/>
  <c r="F1498" i="20" l="1"/>
  <c r="BA1512" i="20"/>
  <c r="AZ1512" i="20"/>
  <c r="AY1512" i="20"/>
  <c r="E1498" i="20"/>
  <c r="BB1512" i="20"/>
  <c r="BD1512" i="20"/>
  <c r="J1493" i="20"/>
  <c r="BE1512" i="20" s="1"/>
  <c r="BC1512" i="20"/>
  <c r="E1503" i="20" l="1"/>
  <c r="J1498" i="20"/>
  <c r="BE1513" i="20" s="1"/>
  <c r="BD1513" i="20"/>
  <c r="BC1513" i="20"/>
  <c r="BB1513" i="20"/>
  <c r="F1503" i="20"/>
  <c r="AZ1513" i="20"/>
  <c r="AY1513" i="20"/>
  <c r="BA1513" i="20"/>
  <c r="F1508" i="20" l="1"/>
  <c r="BA1514" i="20"/>
  <c r="AY1514" i="20"/>
  <c r="AZ1514" i="20"/>
  <c r="E1508" i="20"/>
  <c r="BD1514" i="20"/>
  <c r="BC1514" i="20"/>
  <c r="J1503" i="20"/>
  <c r="BE1514" i="20" s="1"/>
  <c r="BB1514" i="20"/>
  <c r="E1513" i="20" l="1"/>
  <c r="J1508" i="20"/>
  <c r="BE1515" i="20" s="1"/>
  <c r="BD1515" i="20"/>
  <c r="BC1515" i="20"/>
  <c r="BB1515" i="20"/>
  <c r="F1513" i="20"/>
  <c r="BA1515" i="20"/>
  <c r="AZ1515" i="20"/>
  <c r="AY1515" i="20"/>
  <c r="BE1519" i="20" l="1"/>
  <c r="BB1519" i="20"/>
  <c r="AZ1516" i="20"/>
  <c r="AY1516" i="20"/>
  <c r="BA1516" i="20"/>
  <c r="BE1518" i="20"/>
  <c r="AY1518" i="20"/>
  <c r="J1513" i="20"/>
  <c r="BE1516" i="20" s="1"/>
  <c r="BB1516" i="20"/>
  <c r="BD1516" i="20"/>
  <c r="BC1516" i="20"/>
  <c r="C1515" i="20" l="1" a="1"/>
  <c r="C1516" i="20" l="1"/>
  <c r="C1515" i="20"/>
  <c r="C1518" i="20"/>
  <c r="C1517" i="20"/>
  <c r="C1520" i="20"/>
  <c r="C1519" i="20"/>
  <c r="B1519" i="20" s="1"/>
  <c r="F1524" i="20" s="1"/>
  <c r="F1614" i="20" s="1"/>
  <c r="B1520" i="20" l="1"/>
  <c r="F1525" i="20" s="1"/>
  <c r="F1615" i="20" s="1"/>
  <c r="A1615" i="20" s="1"/>
  <c r="B1517" i="20"/>
  <c r="E1525" i="20" s="1"/>
  <c r="E1615" i="20" s="1"/>
  <c r="B1503" i="20"/>
  <c r="A1504" i="20"/>
  <c r="A1614" i="20"/>
  <c r="F1529" i="20"/>
  <c r="F1534" i="20" s="1"/>
  <c r="F1539" i="20" s="1"/>
  <c r="F1544" i="20" s="1"/>
  <c r="F1549" i="20" s="1"/>
  <c r="F1554" i="20" s="1"/>
  <c r="F1559" i="20" s="1"/>
  <c r="F1564" i="20" s="1"/>
  <c r="F1569" i="20" s="1"/>
  <c r="F1574" i="20" s="1"/>
  <c r="F1579" i="20" s="1"/>
  <c r="F1584" i="20" s="1"/>
  <c r="F1589" i="20" s="1"/>
  <c r="F1594" i="20" s="1"/>
  <c r="F1599" i="20" s="1"/>
  <c r="F1604" i="20" s="1"/>
  <c r="F1609" i="20" s="1"/>
  <c r="BC1614" i="20" s="1"/>
  <c r="B1518" i="20"/>
  <c r="F1523" i="20" s="1"/>
  <c r="B1515" i="20"/>
  <c r="E1523" i="20" s="1"/>
  <c r="B1504" i="20"/>
  <c r="A1497" i="20"/>
  <c r="A1502" i="20"/>
  <c r="B1516" i="20"/>
  <c r="E1524" i="20" s="1"/>
  <c r="E1614" i="20" s="1"/>
  <c r="A1503" i="20"/>
  <c r="B1502" i="20"/>
  <c r="F1530" i="20" l="1"/>
  <c r="F1535" i="20" s="1"/>
  <c r="F1540" i="20" s="1"/>
  <c r="F1545" i="20" s="1"/>
  <c r="F1550" i="20" s="1"/>
  <c r="F1555" i="20" s="1"/>
  <c r="F1560" i="20" s="1"/>
  <c r="F1565" i="20" s="1"/>
  <c r="F1570" i="20" s="1"/>
  <c r="F1575" i="20" s="1"/>
  <c r="F1580" i="20" s="1"/>
  <c r="F1585" i="20" s="1"/>
  <c r="F1590" i="20" s="1"/>
  <c r="F1595" i="20" s="1"/>
  <c r="F1600" i="20" s="1"/>
  <c r="F1605" i="20" s="1"/>
  <c r="F1610" i="20" s="1"/>
  <c r="BD1614" i="20" s="1"/>
  <c r="F1613" i="20"/>
  <c r="AZ1594" i="20"/>
  <c r="BA1594" i="20"/>
  <c r="AY1594" i="20"/>
  <c r="C1503" i="20"/>
  <c r="C1509" i="20" s="1"/>
  <c r="B1507" i="20"/>
  <c r="A1611" i="20"/>
  <c r="E1529" i="20"/>
  <c r="E1534" i="20" s="1"/>
  <c r="E1539" i="20" s="1"/>
  <c r="E1544" i="20" s="1"/>
  <c r="E1549" i="20" s="1"/>
  <c r="E1554" i="20" s="1"/>
  <c r="E1559" i="20" s="1"/>
  <c r="E1564" i="20" s="1"/>
  <c r="E1569" i="20" s="1"/>
  <c r="E1574" i="20" s="1"/>
  <c r="E1579" i="20" s="1"/>
  <c r="E1584" i="20" s="1"/>
  <c r="E1589" i="20" s="1"/>
  <c r="E1594" i="20" s="1"/>
  <c r="E1599" i="20" s="1"/>
  <c r="E1604" i="20" s="1"/>
  <c r="E1609" i="20" s="1"/>
  <c r="AZ1613" i="20" s="1"/>
  <c r="C1508" i="20"/>
  <c r="C1507" i="20"/>
  <c r="C1502" i="20"/>
  <c r="A1612" i="20"/>
  <c r="E1530" i="20"/>
  <c r="E1535" i="20" s="1"/>
  <c r="E1540" i="20" s="1"/>
  <c r="E1545" i="20" s="1"/>
  <c r="E1550" i="20" s="1"/>
  <c r="E1555" i="20" s="1"/>
  <c r="E1560" i="20" s="1"/>
  <c r="E1565" i="20" s="1"/>
  <c r="E1570" i="20" s="1"/>
  <c r="E1575" i="20" s="1"/>
  <c r="E1580" i="20" s="1"/>
  <c r="E1585" i="20" s="1"/>
  <c r="E1590" i="20" s="1"/>
  <c r="E1595" i="20" s="1"/>
  <c r="E1600" i="20" s="1"/>
  <c r="E1605" i="20" s="1"/>
  <c r="E1610" i="20" s="1"/>
  <c r="BA1613" i="20" s="1"/>
  <c r="C1504" i="20"/>
  <c r="B1508" i="20"/>
  <c r="E1613" i="20"/>
  <c r="BD1594" i="20"/>
  <c r="BC1594" i="20"/>
  <c r="BB1594" i="20"/>
  <c r="J1523" i="20"/>
  <c r="BE1594" i="20" s="1"/>
  <c r="A1610" i="20" l="1"/>
  <c r="E1528" i="20"/>
  <c r="BD1612" i="20"/>
  <c r="BC1612" i="20"/>
  <c r="BB1612" i="20"/>
  <c r="J1613" i="20"/>
  <c r="BE1612" i="20" s="1"/>
  <c r="B1509" i="20"/>
  <c r="A1613" i="20"/>
  <c r="F1528" i="20"/>
  <c r="BA1612" i="20"/>
  <c r="AZ1612" i="20"/>
  <c r="AY1612" i="20"/>
  <c r="F1533" i="20" l="1"/>
  <c r="AZ1595" i="20"/>
  <c r="AY1595" i="20"/>
  <c r="BA1595" i="20"/>
  <c r="E1533" i="20"/>
  <c r="BD1595" i="20"/>
  <c r="BB1595" i="20"/>
  <c r="J1528" i="20"/>
  <c r="BE1595" i="20" s="1"/>
  <c r="BC1595" i="20"/>
  <c r="E1538" i="20" l="1"/>
  <c r="J1533" i="20"/>
  <c r="BE1596" i="20" s="1"/>
  <c r="BD1596" i="20"/>
  <c r="BC1596" i="20"/>
  <c r="BB1596" i="20"/>
  <c r="F1538" i="20"/>
  <c r="BA1596" i="20"/>
  <c r="AZ1596" i="20"/>
  <c r="AY1596" i="20"/>
  <c r="F1543" i="20" l="1"/>
  <c r="AY1597" i="20"/>
  <c r="BA1597" i="20"/>
  <c r="AZ1597" i="20"/>
  <c r="E1543" i="20"/>
  <c r="J1538" i="20"/>
  <c r="BE1597" i="20" s="1"/>
  <c r="BB1597" i="20"/>
  <c r="BC1597" i="20"/>
  <c r="BD1597" i="20"/>
  <c r="E1548" i="20" l="1"/>
  <c r="J1543" i="20"/>
  <c r="BE1598" i="20" s="1"/>
  <c r="BC1598" i="20"/>
  <c r="BB1598" i="20"/>
  <c r="BD1598" i="20"/>
  <c r="F1548" i="20"/>
  <c r="AZ1598" i="20"/>
  <c r="AY1598" i="20"/>
  <c r="BA1598" i="20"/>
  <c r="F1553" i="20" l="1"/>
  <c r="AY1599" i="20"/>
  <c r="BA1599" i="20"/>
  <c r="AZ1599" i="20"/>
  <c r="E1553" i="20"/>
  <c r="BD1599" i="20"/>
  <c r="J1548" i="20"/>
  <c r="BE1599" i="20" s="1"/>
  <c r="BB1599" i="20"/>
  <c r="BC1599" i="20"/>
  <c r="E1558" i="20" l="1"/>
  <c r="BB1600" i="20"/>
  <c r="J1553" i="20"/>
  <c r="BE1600" i="20" s="1"/>
  <c r="BC1600" i="20"/>
  <c r="BD1600" i="20"/>
  <c r="F1558" i="20"/>
  <c r="AY1600" i="20"/>
  <c r="BA1600" i="20"/>
  <c r="AZ1600" i="20"/>
  <c r="F1563" i="20" l="1"/>
  <c r="AY1601" i="20"/>
  <c r="BA1601" i="20"/>
  <c r="AZ1601" i="20"/>
  <c r="E1563" i="20"/>
  <c r="BB1601" i="20"/>
  <c r="J1558" i="20"/>
  <c r="BE1601" i="20" s="1"/>
  <c r="BD1601" i="20"/>
  <c r="BC1601" i="20"/>
  <c r="E1568" i="20" l="1"/>
  <c r="J1563" i="20"/>
  <c r="BE1602" i="20" s="1"/>
  <c r="BD1602" i="20"/>
  <c r="BC1602" i="20"/>
  <c r="BB1602" i="20"/>
  <c r="F1568" i="20"/>
  <c r="AY1602" i="20"/>
  <c r="BA1602" i="20"/>
  <c r="AZ1602" i="20"/>
  <c r="F1573" i="20" l="1"/>
  <c r="AY1603" i="20"/>
  <c r="AZ1603" i="20"/>
  <c r="BA1603" i="20"/>
  <c r="E1573" i="20"/>
  <c r="BC1603" i="20"/>
  <c r="BB1603" i="20"/>
  <c r="J1568" i="20"/>
  <c r="BE1603" i="20" s="1"/>
  <c r="BD1603" i="20"/>
  <c r="E1578" i="20" l="1"/>
  <c r="BD1604" i="20"/>
  <c r="J1573" i="20"/>
  <c r="BE1604" i="20" s="1"/>
  <c r="BC1604" i="20"/>
  <c r="BB1604" i="20"/>
  <c r="F1578" i="20"/>
  <c r="BA1604" i="20"/>
  <c r="AZ1604" i="20"/>
  <c r="AY1604" i="20"/>
  <c r="F1583" i="20" l="1"/>
  <c r="AZ1605" i="20"/>
  <c r="AY1605" i="20"/>
  <c r="BA1605" i="20"/>
  <c r="E1583" i="20"/>
  <c r="BB1605" i="20"/>
  <c r="J1578" i="20"/>
  <c r="BE1605" i="20" s="1"/>
  <c r="BD1605" i="20"/>
  <c r="BC1605" i="20"/>
  <c r="E1588" i="20" l="1"/>
  <c r="BC1606" i="20"/>
  <c r="BD1606" i="20"/>
  <c r="BB1606" i="20"/>
  <c r="J1583" i="20"/>
  <c r="BE1606" i="20" s="1"/>
  <c r="F1588" i="20"/>
  <c r="AZ1606" i="20"/>
  <c r="BA1606" i="20"/>
  <c r="AY1606" i="20"/>
  <c r="F1593" i="20" l="1"/>
  <c r="AY1607" i="20"/>
  <c r="AZ1607" i="20"/>
  <c r="BA1607" i="20"/>
  <c r="E1593" i="20"/>
  <c r="J1588" i="20"/>
  <c r="BE1607" i="20" s="1"/>
  <c r="BB1607" i="20"/>
  <c r="BD1607" i="20"/>
  <c r="BC1607" i="20"/>
  <c r="E1598" i="20" l="1"/>
  <c r="J1593" i="20"/>
  <c r="BE1608" i="20" s="1"/>
  <c r="BB1608" i="20"/>
  <c r="BD1608" i="20"/>
  <c r="BC1608" i="20"/>
  <c r="F1598" i="20"/>
  <c r="AY1608" i="20"/>
  <c r="BA1608" i="20"/>
  <c r="AZ1608" i="20"/>
  <c r="F1603" i="20" l="1"/>
  <c r="AY1609" i="20"/>
  <c r="BA1609" i="20"/>
  <c r="AZ1609" i="20"/>
  <c r="E1603" i="20"/>
  <c r="BB1609" i="20"/>
  <c r="BC1609" i="20"/>
  <c r="J1598" i="20"/>
  <c r="BE1609" i="20" s="1"/>
  <c r="BD1609" i="20"/>
  <c r="E1608" i="20" l="1"/>
  <c r="BB1610" i="20"/>
  <c r="J1603" i="20"/>
  <c r="BE1610" i="20" s="1"/>
  <c r="BC1610" i="20"/>
  <c r="BD1610" i="20"/>
  <c r="F1608" i="20"/>
  <c r="AZ1610" i="20"/>
  <c r="AY1610" i="20"/>
  <c r="BA1610" i="20"/>
  <c r="BE1614" i="20" l="1"/>
  <c r="BB1614" i="20"/>
  <c r="AZ1611" i="20"/>
  <c r="AY1611" i="20"/>
  <c r="BA1611" i="20"/>
  <c r="BE1613" i="20"/>
  <c r="AY1613" i="20"/>
  <c r="J1608" i="20"/>
  <c r="BE1611" i="20" s="1"/>
  <c r="BB1611" i="20"/>
  <c r="BC1611" i="20"/>
  <c r="BD1611" i="20"/>
  <c r="C1610" i="20" l="1" a="1"/>
  <c r="C1613" i="20" l="1"/>
  <c r="C1612" i="20"/>
  <c r="C1611" i="20"/>
  <c r="C1610" i="20"/>
  <c r="C1615" i="20"/>
  <c r="C1614" i="20"/>
  <c r="B1614" i="20" s="1"/>
  <c r="B1615" i="20" l="1"/>
  <c r="H1668" i="20" s="1"/>
  <c r="B1610" i="20"/>
  <c r="A1597" i="20"/>
  <c r="B1599" i="20"/>
  <c r="A1592" i="20"/>
  <c r="B1611" i="20"/>
  <c r="B1597" i="20"/>
  <c r="A1598" i="20"/>
  <c r="B1612" i="20"/>
  <c r="B1598" i="20"/>
  <c r="A1599" i="20"/>
  <c r="G1668" i="20"/>
  <c r="CA4" i="20"/>
  <c r="B1613" i="20"/>
  <c r="BG1627" i="20" l="1"/>
  <c r="BG1628" i="20"/>
  <c r="CA5" i="20"/>
  <c r="CL5" i="20" s="1"/>
  <c r="ES6" i="20" s="1"/>
  <c r="BG1626" i="20"/>
  <c r="B1617" i="20"/>
  <c r="G1663" i="20" s="1"/>
  <c r="F1670" i="20" s="1"/>
  <c r="C1603" i="20"/>
  <c r="B1602" i="20"/>
  <c r="C1598" i="20"/>
  <c r="G1666" i="20"/>
  <c r="BZ4" i="20"/>
  <c r="B1603" i="20"/>
  <c r="C1602" i="20"/>
  <c r="C1597" i="20"/>
  <c r="BF1628" i="20"/>
  <c r="H1666" i="20"/>
  <c r="BF1626" i="20"/>
  <c r="BI1626" i="20" s="1"/>
  <c r="BF1627" i="20"/>
  <c r="BI1627" i="20" s="1"/>
  <c r="BZ5" i="20"/>
  <c r="F1668" i="20"/>
  <c r="CA3" i="20"/>
  <c r="C1599" i="20"/>
  <c r="CL4" i="20"/>
  <c r="ES5" i="20" s="1"/>
  <c r="CA94" i="20"/>
  <c r="CQ3" i="20"/>
  <c r="F1666" i="20"/>
  <c r="BZ3" i="20"/>
  <c r="CQ4" i="20" l="1"/>
  <c r="CA95" i="20"/>
  <c r="CQ94" i="20" s="1"/>
  <c r="BI1628" i="20"/>
  <c r="BK1626" i="20" s="1"/>
  <c r="BZ93" i="20"/>
  <c r="CP2" i="20"/>
  <c r="CK3" i="20"/>
  <c r="CE3" i="20"/>
  <c r="EP3" i="20"/>
  <c r="CA9" i="20"/>
  <c r="CQ93" i="20"/>
  <c r="CL94" i="20"/>
  <c r="ES95" i="20" s="1"/>
  <c r="CA100" i="20"/>
  <c r="CK5" i="20"/>
  <c r="ER6" i="20" s="1"/>
  <c r="BZ95" i="20"/>
  <c r="CP4" i="20"/>
  <c r="CK4" i="20"/>
  <c r="ER5" i="20" s="1"/>
  <c r="BZ94" i="20"/>
  <c r="CP3" i="20"/>
  <c r="B1604" i="20"/>
  <c r="CA93" i="20"/>
  <c r="CQ2" i="20"/>
  <c r="CL3" i="20"/>
  <c r="ES4" i="20" s="1"/>
  <c r="C1604" i="20"/>
  <c r="CA101" i="20"/>
  <c r="CL95" i="20" l="1"/>
  <c r="ES96" i="20" s="1"/>
  <c r="CA10" i="20"/>
  <c r="BK1628" i="20"/>
  <c r="BK1627" i="20"/>
  <c r="BZ9" i="20"/>
  <c r="CP93" i="20"/>
  <c r="CK94" i="20"/>
  <c r="ER95" i="20" s="1"/>
  <c r="BZ100" i="20"/>
  <c r="CA14" i="20"/>
  <c r="CL9" i="20"/>
  <c r="ES10" i="20" s="1"/>
  <c r="CQ8" i="20"/>
  <c r="CA191" i="20"/>
  <c r="CL101" i="20"/>
  <c r="ES102" i="20" s="1"/>
  <c r="CQ100" i="20"/>
  <c r="CK95" i="20"/>
  <c r="ER96" i="20" s="1"/>
  <c r="BZ101" i="20"/>
  <c r="CP94" i="20"/>
  <c r="BZ10" i="20"/>
  <c r="ER4" i="20"/>
  <c r="CH4" i="20"/>
  <c r="CH2" i="20" s="1"/>
  <c r="CH5" i="20" s="1"/>
  <c r="CW98" i="20" s="1"/>
  <c r="CA99" i="20"/>
  <c r="CL93" i="20"/>
  <c r="ES94" i="20" s="1"/>
  <c r="CQ92" i="20"/>
  <c r="CA8" i="20"/>
  <c r="CL10" i="20"/>
  <c r="ES11" i="20" s="1"/>
  <c r="CA15" i="20"/>
  <c r="CQ9" i="20"/>
  <c r="CA190" i="20"/>
  <c r="CL100" i="20"/>
  <c r="ES101" i="20" s="1"/>
  <c r="CQ99" i="20"/>
  <c r="BZ8" i="20"/>
  <c r="BZ99" i="20"/>
  <c r="CK93" i="20"/>
  <c r="CP92" i="20"/>
  <c r="CE93" i="20"/>
  <c r="EP93" i="20"/>
  <c r="DF100" i="20" l="1"/>
  <c r="DE99" i="20"/>
  <c r="DE100" i="20"/>
  <c r="DD99" i="20"/>
  <c r="DF98" i="20"/>
  <c r="DD100" i="20"/>
  <c r="EY98" i="20"/>
  <c r="EB98" i="20"/>
  <c r="DE98" i="20"/>
  <c r="EA98" i="20"/>
  <c r="DD98" i="20"/>
  <c r="EB99" i="20"/>
  <c r="DZ98" i="20"/>
  <c r="EB100" i="20"/>
  <c r="EA99" i="20"/>
  <c r="EA100" i="20"/>
  <c r="DZ99" i="20"/>
  <c r="DZ100" i="20"/>
  <c r="DF99" i="20"/>
  <c r="CQ14" i="20"/>
  <c r="CL15" i="20"/>
  <c r="ES16" i="20" s="1"/>
  <c r="CA20" i="20"/>
  <c r="CP9" i="20"/>
  <c r="CK10" i="20"/>
  <c r="ER11" i="20" s="1"/>
  <c r="BZ15" i="20"/>
  <c r="ER94" i="20"/>
  <c r="CH94" i="20"/>
  <c r="GL93" i="20" s="1"/>
  <c r="CA13" i="20"/>
  <c r="CL8" i="20"/>
  <c r="ES9" i="20" s="1"/>
  <c r="CQ7" i="20"/>
  <c r="BZ191" i="20"/>
  <c r="CK101" i="20"/>
  <c r="ER102" i="20" s="1"/>
  <c r="CP100" i="20"/>
  <c r="CQ13" i="20"/>
  <c r="CL14" i="20"/>
  <c r="ES15" i="20" s="1"/>
  <c r="CA19" i="20"/>
  <c r="BZ189" i="20"/>
  <c r="CK99" i="20"/>
  <c r="ER100" i="20" s="1"/>
  <c r="CP98" i="20"/>
  <c r="BZ13" i="20"/>
  <c r="CK8" i="20"/>
  <c r="CP7" i="20"/>
  <c r="CE8" i="20"/>
  <c r="EP8" i="20"/>
  <c r="BZ190" i="20"/>
  <c r="CK100" i="20"/>
  <c r="ER101" i="20" s="1"/>
  <c r="CP99" i="20"/>
  <c r="CA189" i="20"/>
  <c r="CL99" i="20"/>
  <c r="ES100" i="20" s="1"/>
  <c r="CQ98" i="20"/>
  <c r="CA196" i="20"/>
  <c r="CQ189" i="20"/>
  <c r="CL190" i="20"/>
  <c r="ES191" i="20" s="1"/>
  <c r="CA105" i="20"/>
  <c r="BW78" i="20"/>
  <c r="GL3" i="20"/>
  <c r="BV72" i="20"/>
  <c r="BW79" i="20"/>
  <c r="BV77" i="20"/>
  <c r="CA197" i="20"/>
  <c r="CL191" i="20"/>
  <c r="ES192" i="20" s="1"/>
  <c r="CQ190" i="20"/>
  <c r="CA106" i="20"/>
  <c r="BZ14" i="20"/>
  <c r="CK9" i="20"/>
  <c r="ER10" i="20" s="1"/>
  <c r="CP8" i="20"/>
  <c r="ED98" i="20" l="1" a="1"/>
  <c r="ED100" i="20" s="1"/>
  <c r="CL106" i="20"/>
  <c r="ES107" i="20" s="1"/>
  <c r="CA111" i="20"/>
  <c r="CQ105" i="20"/>
  <c r="FB77" i="20"/>
  <c r="BX83" i="20"/>
  <c r="FX82" i="20" s="1"/>
  <c r="CP190" i="20"/>
  <c r="BZ197" i="20"/>
  <c r="CK191" i="20"/>
  <c r="ER192" i="20" s="1"/>
  <c r="BZ106" i="20"/>
  <c r="CA110" i="20"/>
  <c r="CL105" i="20"/>
  <c r="ES106" i="20" s="1"/>
  <c r="CQ104" i="20"/>
  <c r="CL20" i="20"/>
  <c r="ES21" i="20" s="1"/>
  <c r="CQ19" i="20"/>
  <c r="CA25" i="20"/>
  <c r="FH100" i="20"/>
  <c r="GC99" i="20"/>
  <c r="FG100" i="20"/>
  <c r="GB99" i="20"/>
  <c r="FF100" i="20"/>
  <c r="FH99" i="20"/>
  <c r="FH98" i="20"/>
  <c r="FG99" i="20"/>
  <c r="GD98" i="20"/>
  <c r="FG98" i="20"/>
  <c r="FF99" i="20"/>
  <c r="GC98" i="20"/>
  <c r="FF98" i="20"/>
  <c r="GD100" i="20"/>
  <c r="GB98" i="20"/>
  <c r="GC100" i="20"/>
  <c r="GB100" i="20"/>
  <c r="GD99" i="20"/>
  <c r="BZ196" i="20"/>
  <c r="CP189" i="20"/>
  <c r="CK190" i="20"/>
  <c r="ER191" i="20" s="1"/>
  <c r="BZ105" i="20"/>
  <c r="CP188" i="20"/>
  <c r="BZ195" i="20"/>
  <c r="CK189" i="20"/>
  <c r="ER190" i="20" s="1"/>
  <c r="BZ104" i="20"/>
  <c r="CA287" i="20"/>
  <c r="CL197" i="20"/>
  <c r="ES198" i="20" s="1"/>
  <c r="CQ196" i="20"/>
  <c r="CA24" i="20"/>
  <c r="CL19" i="20"/>
  <c r="ES20" i="20" s="1"/>
  <c r="CQ18" i="20"/>
  <c r="CQ12" i="20"/>
  <c r="CL13" i="20"/>
  <c r="ES14" i="20" s="1"/>
  <c r="CA18" i="20"/>
  <c r="ED98" i="20"/>
  <c r="ED99" i="20"/>
  <c r="BX82" i="20"/>
  <c r="BX79" i="20"/>
  <c r="BX78" i="20"/>
  <c r="BW82" i="20"/>
  <c r="CQ195" i="20"/>
  <c r="CL196" i="20"/>
  <c r="ES197" i="20" s="1"/>
  <c r="CA286" i="20"/>
  <c r="GM93" i="20"/>
  <c r="GM94" i="20"/>
  <c r="GM92" i="20"/>
  <c r="CH92" i="20"/>
  <c r="CH95" i="20" s="1"/>
  <c r="CW188" i="20" s="1"/>
  <c r="BW83" i="20"/>
  <c r="FB82" i="20" s="1"/>
  <c r="BX77" i="20"/>
  <c r="FB78" i="20"/>
  <c r="DH98" i="20" a="1"/>
  <c r="ER9" i="20"/>
  <c r="CH9" i="20"/>
  <c r="GL8" i="20" s="1"/>
  <c r="CP14" i="20"/>
  <c r="CK15" i="20"/>
  <c r="ER16" i="20" s="1"/>
  <c r="BZ20" i="20"/>
  <c r="BZ19" i="20"/>
  <c r="CP13" i="20"/>
  <c r="CK14" i="20"/>
  <c r="ER15" i="20" s="1"/>
  <c r="GM3" i="20"/>
  <c r="GM4" i="20"/>
  <c r="GM2" i="20"/>
  <c r="CQ188" i="20"/>
  <c r="CA195" i="20"/>
  <c r="CL189" i="20"/>
  <c r="ES190" i="20" s="1"/>
  <c r="CA104" i="20"/>
  <c r="CP12" i="20"/>
  <c r="CK13" i="20"/>
  <c r="BZ18" i="20"/>
  <c r="CE13" i="20"/>
  <c r="EP13" i="20"/>
  <c r="GK95" i="20" l="1"/>
  <c r="FJ98" i="20" a="1"/>
  <c r="FJ100" i="20" s="1"/>
  <c r="GK5" i="20"/>
  <c r="FX77" i="20"/>
  <c r="BX84" i="20"/>
  <c r="FX83" i="20" s="1"/>
  <c r="CP17" i="20"/>
  <c r="CK18" i="20"/>
  <c r="BZ23" i="20"/>
  <c r="CE18" i="20"/>
  <c r="EP18" i="20"/>
  <c r="GM8" i="20"/>
  <c r="GM7" i="20"/>
  <c r="GM9" i="20"/>
  <c r="FX78" i="20"/>
  <c r="BW84" i="20"/>
  <c r="FB83" i="20" s="1"/>
  <c r="BZ285" i="20"/>
  <c r="CK195" i="20"/>
  <c r="ER196" i="20" s="1"/>
  <c r="CP194" i="20"/>
  <c r="CA30" i="20"/>
  <c r="CQ24" i="20"/>
  <c r="CL25" i="20"/>
  <c r="ES26" i="20" s="1"/>
  <c r="CP196" i="20"/>
  <c r="BZ287" i="20"/>
  <c r="CK197" i="20"/>
  <c r="ER198" i="20" s="1"/>
  <c r="ER14" i="20"/>
  <c r="CH14" i="20"/>
  <c r="GL13" i="20" s="1"/>
  <c r="GF98" i="20" a="1"/>
  <c r="DH100" i="20"/>
  <c r="DH99" i="20"/>
  <c r="DH98" i="20"/>
  <c r="CH7" i="20"/>
  <c r="CH10" i="20" s="1"/>
  <c r="CW103" i="20" s="1"/>
  <c r="CQ23" i="20"/>
  <c r="CA29" i="20"/>
  <c r="CL24" i="20"/>
  <c r="ES25" i="20" s="1"/>
  <c r="BZ110" i="20"/>
  <c r="CK105" i="20"/>
  <c r="ER106" i="20" s="1"/>
  <c r="CP104" i="20"/>
  <c r="CA109" i="20"/>
  <c r="CL104" i="20"/>
  <c r="ES105" i="20" s="1"/>
  <c r="CQ103" i="20"/>
  <c r="CL286" i="20"/>
  <c r="ES287" i="20" s="1"/>
  <c r="CQ285" i="20"/>
  <c r="CA201" i="20"/>
  <c r="CA292" i="20"/>
  <c r="BZ24" i="20"/>
  <c r="CK19" i="20"/>
  <c r="ER20" i="20" s="1"/>
  <c r="CP18" i="20"/>
  <c r="EE98" i="20" a="1"/>
  <c r="CA285" i="20"/>
  <c r="CL195" i="20"/>
  <c r="ES196" i="20" s="1"/>
  <c r="CQ194" i="20"/>
  <c r="BZ25" i="20"/>
  <c r="CK20" i="20"/>
  <c r="ER21" i="20" s="1"/>
  <c r="CP19" i="20"/>
  <c r="CL18" i="20"/>
  <c r="ES19" i="20" s="1"/>
  <c r="CA23" i="20"/>
  <c r="CQ17" i="20"/>
  <c r="CA293" i="20"/>
  <c r="CA202" i="20"/>
  <c r="CQ286" i="20"/>
  <c r="CL287" i="20"/>
  <c r="ES288" i="20" s="1"/>
  <c r="CP195" i="20"/>
  <c r="CK196" i="20"/>
  <c r="ER197" i="20" s="1"/>
  <c r="BZ286" i="20"/>
  <c r="CA115" i="20"/>
  <c r="CL110" i="20"/>
  <c r="ES111" i="20" s="1"/>
  <c r="CQ109" i="20"/>
  <c r="CA116" i="20"/>
  <c r="CL111" i="20"/>
  <c r="ES112" i="20" s="1"/>
  <c r="CQ110" i="20"/>
  <c r="EB190" i="20"/>
  <c r="EA188" i="20"/>
  <c r="EA190" i="20"/>
  <c r="DZ188" i="20"/>
  <c r="DZ190" i="20"/>
  <c r="DF190" i="20"/>
  <c r="EB189" i="20"/>
  <c r="DE190" i="20"/>
  <c r="EA189" i="20"/>
  <c r="DD190" i="20"/>
  <c r="DZ189" i="20"/>
  <c r="DF189" i="20"/>
  <c r="DE189" i="20"/>
  <c r="DF188" i="20"/>
  <c r="DD189" i="20"/>
  <c r="DE188" i="20"/>
  <c r="EY188" i="20"/>
  <c r="EB188" i="20"/>
  <c r="DD188" i="20"/>
  <c r="BZ109" i="20"/>
  <c r="CK104" i="20"/>
  <c r="ER105" i="20" s="1"/>
  <c r="CP103" i="20"/>
  <c r="CK106" i="20"/>
  <c r="ER107" i="20" s="1"/>
  <c r="BZ111" i="20"/>
  <c r="CP105" i="20"/>
  <c r="FJ99" i="20" l="1"/>
  <c r="FJ98" i="20"/>
  <c r="DO98" i="20" a="1"/>
  <c r="BZ116" i="20"/>
  <c r="CK111" i="20"/>
  <c r="ER112" i="20" s="1"/>
  <c r="CP110" i="20"/>
  <c r="CQ28" i="20"/>
  <c r="CA34" i="20"/>
  <c r="CL29" i="20"/>
  <c r="ES30" i="20" s="1"/>
  <c r="CP23" i="20"/>
  <c r="BZ29" i="20"/>
  <c r="CK24" i="20"/>
  <c r="ER25" i="20" s="1"/>
  <c r="CP284" i="20"/>
  <c r="CK285" i="20"/>
  <c r="ER286" i="20" s="1"/>
  <c r="BZ200" i="20"/>
  <c r="BZ291" i="20"/>
  <c r="CP22" i="20"/>
  <c r="BZ28" i="20"/>
  <c r="CK23" i="20"/>
  <c r="EP23" i="20"/>
  <c r="CE23" i="20"/>
  <c r="CQ115" i="20"/>
  <c r="CA121" i="20"/>
  <c r="CL116" i="20"/>
  <c r="ES117" i="20" s="1"/>
  <c r="BZ30" i="20"/>
  <c r="CP24" i="20"/>
  <c r="CK25" i="20"/>
  <c r="ER26" i="20" s="1"/>
  <c r="DZ105" i="20"/>
  <c r="DF104" i="20"/>
  <c r="DF105" i="20"/>
  <c r="DE104" i="20"/>
  <c r="DE105" i="20"/>
  <c r="DD104" i="20"/>
  <c r="DF103" i="20"/>
  <c r="DD105" i="20"/>
  <c r="EY103" i="20"/>
  <c r="EB103" i="20"/>
  <c r="DE103" i="20"/>
  <c r="EA103" i="20"/>
  <c r="DD103" i="20"/>
  <c r="EB104" i="20"/>
  <c r="DZ103" i="20"/>
  <c r="EB105" i="20"/>
  <c r="EA104" i="20"/>
  <c r="EA105" i="20"/>
  <c r="DZ104" i="20"/>
  <c r="BZ293" i="20"/>
  <c r="BZ202" i="20"/>
  <c r="CP286" i="20"/>
  <c r="CK287" i="20"/>
  <c r="ER288" i="20" s="1"/>
  <c r="ER19" i="20"/>
  <c r="CH19" i="20"/>
  <c r="GL18" i="20" s="1"/>
  <c r="CQ201" i="20"/>
  <c r="CL202" i="20"/>
  <c r="ES203" i="20" s="1"/>
  <c r="CA207" i="20"/>
  <c r="CA114" i="20"/>
  <c r="CL109" i="20"/>
  <c r="ES110" i="20" s="1"/>
  <c r="CQ108" i="20"/>
  <c r="DO100" i="20"/>
  <c r="DO99" i="20"/>
  <c r="DO98" i="20"/>
  <c r="BZ114" i="20"/>
  <c r="CP108" i="20"/>
  <c r="CK109" i="20"/>
  <c r="ER110" i="20" s="1"/>
  <c r="ED188" i="20" a="1"/>
  <c r="CA383" i="20"/>
  <c r="CQ292" i="20"/>
  <c r="CL293" i="20"/>
  <c r="ES294" i="20" s="1"/>
  <c r="FQ98" i="20" a="1"/>
  <c r="DH188" i="20" a="1"/>
  <c r="CL115" i="20"/>
  <c r="ES116" i="20" s="1"/>
  <c r="CQ114" i="20"/>
  <c r="CA120" i="20"/>
  <c r="CL285" i="20"/>
  <c r="ES286" i="20" s="1"/>
  <c r="CA200" i="20"/>
  <c r="CA291" i="20"/>
  <c r="CQ284" i="20"/>
  <c r="CA382" i="20"/>
  <c r="CQ291" i="20"/>
  <c r="CL292" i="20"/>
  <c r="ES293" i="20" s="1"/>
  <c r="GK10" i="20"/>
  <c r="CK286" i="20"/>
  <c r="ER287" i="20" s="1"/>
  <c r="CP285" i="20"/>
  <c r="BZ201" i="20"/>
  <c r="BZ292" i="20"/>
  <c r="CA28" i="20"/>
  <c r="CL23" i="20"/>
  <c r="ES24" i="20" s="1"/>
  <c r="CQ22" i="20"/>
  <c r="EE100" i="20"/>
  <c r="EE99" i="20"/>
  <c r="EE98" i="20"/>
  <c r="CQ200" i="20"/>
  <c r="CA206" i="20"/>
  <c r="CL201" i="20"/>
  <c r="ES202" i="20" s="1"/>
  <c r="BZ115" i="20"/>
  <c r="CP109" i="20"/>
  <c r="CK110" i="20"/>
  <c r="ER111" i="20" s="1"/>
  <c r="GF99" i="20"/>
  <c r="GF98" i="20"/>
  <c r="GF100" i="20"/>
  <c r="CA35" i="20"/>
  <c r="CQ29" i="20"/>
  <c r="CL30" i="20"/>
  <c r="ES31" i="20" s="1"/>
  <c r="GD190" i="20"/>
  <c r="FH189" i="20"/>
  <c r="GD188" i="20"/>
  <c r="FG188" i="20"/>
  <c r="GC190" i="20"/>
  <c r="FG189" i="20"/>
  <c r="GC188" i="20"/>
  <c r="FF188" i="20"/>
  <c r="GB190" i="20"/>
  <c r="FF189" i="20"/>
  <c r="GB188" i="20"/>
  <c r="FH190" i="20"/>
  <c r="FG190" i="20"/>
  <c r="FF190" i="20"/>
  <c r="GD189" i="20"/>
  <c r="GC189" i="20"/>
  <c r="GB189" i="20"/>
  <c r="FH188" i="20"/>
  <c r="GM13" i="20"/>
  <c r="GM14" i="20"/>
  <c r="GM12" i="20"/>
  <c r="CH12" i="20"/>
  <c r="CH15" i="20" s="1"/>
  <c r="CW108" i="20" s="1"/>
  <c r="ED103" i="20" l="1" a="1"/>
  <c r="ED105" i="20" s="1"/>
  <c r="DH103" i="20" a="1"/>
  <c r="DH105" i="20" s="1"/>
  <c r="GF188" i="20" a="1"/>
  <c r="CL383" i="20"/>
  <c r="ES384" i="20" s="1"/>
  <c r="CQ382" i="20"/>
  <c r="CA389" i="20"/>
  <c r="CA298" i="20"/>
  <c r="ED104" i="20"/>
  <c r="ED103" i="20"/>
  <c r="CP27" i="20"/>
  <c r="BZ33" i="20"/>
  <c r="CK28" i="20"/>
  <c r="CE28" i="20"/>
  <c r="EP28" i="20"/>
  <c r="CL120" i="20"/>
  <c r="ES121" i="20" s="1"/>
  <c r="CQ119" i="20"/>
  <c r="CA125" i="20"/>
  <c r="ED190" i="20"/>
  <c r="ED189" i="20"/>
  <c r="ED188" i="20"/>
  <c r="BZ35" i="20"/>
  <c r="CP29" i="20"/>
  <c r="CK30" i="20"/>
  <c r="ER31" i="20" s="1"/>
  <c r="CH17" i="20"/>
  <c r="CH20" i="20" s="1"/>
  <c r="CW113" i="20" s="1"/>
  <c r="CQ113" i="20"/>
  <c r="CA119" i="20"/>
  <c r="CL114" i="20"/>
  <c r="ES115" i="20" s="1"/>
  <c r="BZ207" i="20"/>
  <c r="CP201" i="20"/>
  <c r="CK202" i="20"/>
  <c r="ER203" i="20" s="1"/>
  <c r="DH103" i="20"/>
  <c r="DH104" i="20"/>
  <c r="BZ381" i="20"/>
  <c r="CK291" i="20"/>
  <c r="ER292" i="20" s="1"/>
  <c r="CP290" i="20"/>
  <c r="FJ188" i="20" a="1"/>
  <c r="CK115" i="20"/>
  <c r="ER116" i="20" s="1"/>
  <c r="CP114" i="20"/>
  <c r="BZ120" i="20"/>
  <c r="CA212" i="20"/>
  <c r="CL207" i="20"/>
  <c r="ES208" i="20" s="1"/>
  <c r="CQ206" i="20"/>
  <c r="BZ383" i="20"/>
  <c r="CP292" i="20"/>
  <c r="CK293" i="20"/>
  <c r="ER294" i="20" s="1"/>
  <c r="CA126" i="20"/>
  <c r="CL121" i="20"/>
  <c r="ES122" i="20" s="1"/>
  <c r="CQ120" i="20"/>
  <c r="CK200" i="20"/>
  <c r="ER201" i="20" s="1"/>
  <c r="CP199" i="20"/>
  <c r="BZ205" i="20"/>
  <c r="CQ33" i="20"/>
  <c r="CA39" i="20"/>
  <c r="CL34" i="20"/>
  <c r="ES35" i="20" s="1"/>
  <c r="CQ27" i="20"/>
  <c r="CA33" i="20"/>
  <c r="CL28" i="20"/>
  <c r="ES29" i="20" s="1"/>
  <c r="CA388" i="20"/>
  <c r="CL382" i="20"/>
  <c r="ES383" i="20" s="1"/>
  <c r="CQ381" i="20"/>
  <c r="CA297" i="20"/>
  <c r="DH190" i="20"/>
  <c r="DH189" i="20"/>
  <c r="DH188" i="20"/>
  <c r="CK114" i="20"/>
  <c r="ER115" i="20" s="1"/>
  <c r="BZ119" i="20"/>
  <c r="CP113" i="20"/>
  <c r="EB109" i="20"/>
  <c r="EA109" i="20"/>
  <c r="EB110" i="20"/>
  <c r="DZ109" i="20"/>
  <c r="DF109" i="20"/>
  <c r="EA110" i="20"/>
  <c r="DE109" i="20"/>
  <c r="DF108" i="20"/>
  <c r="DZ110" i="20"/>
  <c r="DF110" i="20"/>
  <c r="DD109" i="20"/>
  <c r="DE108" i="20"/>
  <c r="DE110" i="20"/>
  <c r="EY108" i="20"/>
  <c r="EB108" i="20"/>
  <c r="DD108" i="20"/>
  <c r="DD110" i="20"/>
  <c r="EA108" i="20"/>
  <c r="DZ108" i="20"/>
  <c r="CA40" i="20"/>
  <c r="CQ34" i="20"/>
  <c r="CL35" i="20"/>
  <c r="ES36" i="20" s="1"/>
  <c r="CA211" i="20"/>
  <c r="CQ205" i="20"/>
  <c r="CL206" i="20"/>
  <c r="ES207" i="20" s="1"/>
  <c r="BZ382" i="20"/>
  <c r="CP291" i="20"/>
  <c r="CK292" i="20"/>
  <c r="ER293" i="20" s="1"/>
  <c r="FQ98" i="20"/>
  <c r="FQ100" i="20"/>
  <c r="FQ99" i="20"/>
  <c r="CY98" i="20" a="1"/>
  <c r="GK15" i="20"/>
  <c r="CP200" i="20"/>
  <c r="BZ206" i="20"/>
  <c r="CK201" i="20"/>
  <c r="ER202" i="20" s="1"/>
  <c r="CA381" i="20"/>
  <c r="CL291" i="20"/>
  <c r="ES292" i="20" s="1"/>
  <c r="CQ290" i="20"/>
  <c r="GM18" i="20"/>
  <c r="GM17" i="20"/>
  <c r="GM19" i="20"/>
  <c r="GB105" i="20"/>
  <c r="GD104" i="20"/>
  <c r="FH105" i="20"/>
  <c r="GC104" i="20"/>
  <c r="FG105" i="20"/>
  <c r="GB104" i="20"/>
  <c r="FF105" i="20"/>
  <c r="FH104" i="20"/>
  <c r="FH103" i="20"/>
  <c r="FG104" i="20"/>
  <c r="GD103" i="20"/>
  <c r="FG103" i="20"/>
  <c r="FF104" i="20"/>
  <c r="GC103" i="20"/>
  <c r="FF103" i="20"/>
  <c r="GD105" i="20"/>
  <c r="GB103" i="20"/>
  <c r="GC105" i="20"/>
  <c r="GG98" i="20" a="1"/>
  <c r="DU98" i="20" a="1"/>
  <c r="CA205" i="20"/>
  <c r="CL200" i="20"/>
  <c r="ES201" i="20" s="1"/>
  <c r="CQ199" i="20"/>
  <c r="ER24" i="20"/>
  <c r="CH24" i="20"/>
  <c r="GL23" i="20" s="1"/>
  <c r="CP28" i="20"/>
  <c r="BZ34" i="20"/>
  <c r="CK29" i="20"/>
  <c r="ER30" i="20" s="1"/>
  <c r="CK116" i="20"/>
  <c r="ER117" i="20" s="1"/>
  <c r="CP115" i="20"/>
  <c r="BZ121" i="20"/>
  <c r="FJ103" i="20" l="1" a="1"/>
  <c r="EE188" i="20" a="1"/>
  <c r="EE189" i="20" s="1"/>
  <c r="FA98" i="20" a="1"/>
  <c r="FA98" i="20" s="1"/>
  <c r="EE103" i="20" a="1"/>
  <c r="EE103" i="20" s="1"/>
  <c r="DO188" i="20" a="1"/>
  <c r="CQ32" i="20"/>
  <c r="CA38" i="20"/>
  <c r="CL33" i="20"/>
  <c r="ES34" i="20" s="1"/>
  <c r="CQ211" i="20"/>
  <c r="CA217" i="20"/>
  <c r="CL212" i="20"/>
  <c r="ES213" i="20" s="1"/>
  <c r="CA130" i="20"/>
  <c r="CL125" i="20"/>
  <c r="ES126" i="20" s="1"/>
  <c r="CQ124" i="20"/>
  <c r="GM23" i="20"/>
  <c r="GM24" i="20"/>
  <c r="GM22" i="20"/>
  <c r="GF103" i="20" a="1"/>
  <c r="CK206" i="20"/>
  <c r="ER207" i="20" s="1"/>
  <c r="BZ211" i="20"/>
  <c r="CP205" i="20"/>
  <c r="CA45" i="20"/>
  <c r="CQ39" i="20"/>
  <c r="CL40" i="20"/>
  <c r="ES41" i="20" s="1"/>
  <c r="BZ125" i="20"/>
  <c r="CK120" i="20"/>
  <c r="ER121" i="20" s="1"/>
  <c r="CP119" i="20"/>
  <c r="DZ115" i="20"/>
  <c r="DF115" i="20"/>
  <c r="DD114" i="20"/>
  <c r="DE115" i="20"/>
  <c r="EY113" i="20"/>
  <c r="DD115" i="20"/>
  <c r="EA113" i="20"/>
  <c r="DZ113" i="20"/>
  <c r="EB114" i="20"/>
  <c r="EA114" i="20"/>
  <c r="EB115" i="20"/>
  <c r="DZ114" i="20"/>
  <c r="DF114" i="20"/>
  <c r="EA115" i="20"/>
  <c r="DE114" i="20"/>
  <c r="EB113" i="20"/>
  <c r="DF113" i="20"/>
  <c r="DE113" i="20"/>
  <c r="DD113" i="20"/>
  <c r="ED108" i="20" a="1"/>
  <c r="CA131" i="20"/>
  <c r="CL126" i="20"/>
  <c r="ES127" i="20" s="1"/>
  <c r="CQ125" i="20"/>
  <c r="DO103" i="20" a="1"/>
  <c r="BZ126" i="20"/>
  <c r="CK121" i="20"/>
  <c r="ER122" i="20" s="1"/>
  <c r="CP120" i="20"/>
  <c r="FJ104" i="20"/>
  <c r="FJ103" i="20"/>
  <c r="FJ105" i="20"/>
  <c r="GK20" i="20"/>
  <c r="BZ388" i="20"/>
  <c r="CK382" i="20"/>
  <c r="ER383" i="20" s="1"/>
  <c r="CP381" i="20"/>
  <c r="BZ297" i="20"/>
  <c r="CA302" i="20"/>
  <c r="CQ296" i="20"/>
  <c r="CL297" i="20"/>
  <c r="ES298" i="20" s="1"/>
  <c r="CL39" i="20"/>
  <c r="ES40" i="20" s="1"/>
  <c r="CQ38" i="20"/>
  <c r="CA44" i="20"/>
  <c r="CA303" i="20"/>
  <c r="CQ297" i="20"/>
  <c r="CL298" i="20"/>
  <c r="ES299" i="20" s="1"/>
  <c r="CH22" i="20"/>
  <c r="CH25" i="20" s="1"/>
  <c r="CW118" i="20" s="1"/>
  <c r="FJ190" i="20"/>
  <c r="FJ189" i="20"/>
  <c r="FJ188" i="20"/>
  <c r="BZ40" i="20"/>
  <c r="CP34" i="20"/>
  <c r="CK35" i="20"/>
  <c r="ER36" i="20" s="1"/>
  <c r="CA479" i="20"/>
  <c r="CL389" i="20"/>
  <c r="ES390" i="20" s="1"/>
  <c r="CQ388" i="20"/>
  <c r="CQ204" i="20"/>
  <c r="CL205" i="20"/>
  <c r="ES206" i="20" s="1"/>
  <c r="CA210" i="20"/>
  <c r="CY100" i="20"/>
  <c r="CY99" i="20"/>
  <c r="CY98" i="20"/>
  <c r="DH108" i="20" a="1"/>
  <c r="CP204" i="20"/>
  <c r="CK205" i="20"/>
  <c r="ER206" i="20" s="1"/>
  <c r="BZ210" i="20"/>
  <c r="CK383" i="20"/>
  <c r="ER384" i="20" s="1"/>
  <c r="CP382" i="20"/>
  <c r="BZ389" i="20"/>
  <c r="BZ298" i="20"/>
  <c r="BZ212" i="20"/>
  <c r="CK207" i="20"/>
  <c r="ER208" i="20" s="1"/>
  <c r="CP206" i="20"/>
  <c r="ER29" i="20"/>
  <c r="CH29" i="20"/>
  <c r="GL28" i="20" s="1"/>
  <c r="DU98" i="20"/>
  <c r="CC99" i="20" s="1"/>
  <c r="DU100" i="20"/>
  <c r="CC101" i="20" s="1"/>
  <c r="DU99" i="20"/>
  <c r="CC100" i="20" s="1"/>
  <c r="CQ210" i="20"/>
  <c r="CA216" i="20"/>
  <c r="CL211" i="20"/>
  <c r="ES212" i="20" s="1"/>
  <c r="BZ124" i="20"/>
  <c r="CK119" i="20"/>
  <c r="ER120" i="20" s="1"/>
  <c r="CP118" i="20"/>
  <c r="CA478" i="20"/>
  <c r="CL388" i="20"/>
  <c r="ES389" i="20" s="1"/>
  <c r="CQ387" i="20"/>
  <c r="CK33" i="20"/>
  <c r="CP32" i="20"/>
  <c r="BZ38" i="20"/>
  <c r="CE33" i="20"/>
  <c r="EP33" i="20"/>
  <c r="CK34" i="20"/>
  <c r="ER35" i="20" s="1"/>
  <c r="CP33" i="20"/>
  <c r="BZ39" i="20"/>
  <c r="GG100" i="20"/>
  <c r="GG99" i="20"/>
  <c r="GG98" i="20"/>
  <c r="CL381" i="20"/>
  <c r="ES382" i="20" s="1"/>
  <c r="CQ380" i="20"/>
  <c r="CA387" i="20"/>
  <c r="CA296" i="20"/>
  <c r="FF109" i="20"/>
  <c r="GB108" i="20"/>
  <c r="GD110" i="20"/>
  <c r="GC110" i="20"/>
  <c r="GD109" i="20"/>
  <c r="GB110" i="20"/>
  <c r="GC109" i="20"/>
  <c r="FH110" i="20"/>
  <c r="GB109" i="20"/>
  <c r="FH108" i="20"/>
  <c r="FG110" i="20"/>
  <c r="FH109" i="20"/>
  <c r="GD108" i="20"/>
  <c r="FG108" i="20"/>
  <c r="FF110" i="20"/>
  <c r="FG109" i="20"/>
  <c r="GC108" i="20"/>
  <c r="FF108" i="20"/>
  <c r="CK381" i="20"/>
  <c r="ER382" i="20" s="1"/>
  <c r="CP380" i="20"/>
  <c r="BZ387" i="20"/>
  <c r="BZ296" i="20"/>
  <c r="CL119" i="20"/>
  <c r="ES120" i="20" s="1"/>
  <c r="CQ118" i="20"/>
  <c r="CA124" i="20"/>
  <c r="GF190" i="20"/>
  <c r="GF189" i="20"/>
  <c r="GF188" i="20"/>
  <c r="EE190" i="20" l="1"/>
  <c r="EE188" i="20"/>
  <c r="DU188" i="20" s="1" a="1"/>
  <c r="EE104" i="20"/>
  <c r="EE105" i="20"/>
  <c r="FA99" i="20"/>
  <c r="FA100" i="20"/>
  <c r="DU103" i="20" a="1"/>
  <c r="DU104" i="20" s="1"/>
  <c r="CC105" i="20" s="1"/>
  <c r="GK25" i="20"/>
  <c r="FQ188" i="20" a="1"/>
  <c r="FQ190" i="20" s="1"/>
  <c r="FQ103" i="20" a="1"/>
  <c r="FQ104" i="20" s="1"/>
  <c r="EG100" i="20"/>
  <c r="CB101" i="20"/>
  <c r="EM99" i="20"/>
  <c r="BZ302" i="20"/>
  <c r="CP296" i="20"/>
  <c r="CK297" i="20"/>
  <c r="ER298" i="20" s="1"/>
  <c r="BZ130" i="20"/>
  <c r="CK125" i="20"/>
  <c r="ER126" i="20" s="1"/>
  <c r="CP124" i="20"/>
  <c r="FJ108" i="20" a="1"/>
  <c r="GF108" i="20" a="1"/>
  <c r="ER34" i="20"/>
  <c r="CH34" i="20"/>
  <c r="GL33" i="20" s="1"/>
  <c r="CA221" i="20"/>
  <c r="CL216" i="20"/>
  <c r="ES217" i="20" s="1"/>
  <c r="CQ215" i="20"/>
  <c r="CQ209" i="20"/>
  <c r="CL210" i="20"/>
  <c r="ES211" i="20" s="1"/>
  <c r="CA215" i="20"/>
  <c r="CL303" i="20"/>
  <c r="ES304" i="20" s="1"/>
  <c r="CA308" i="20"/>
  <c r="CQ302" i="20"/>
  <c r="GB115" i="20"/>
  <c r="GC114" i="20"/>
  <c r="FH115" i="20"/>
  <c r="GB114" i="20"/>
  <c r="FH113" i="20"/>
  <c r="FG115" i="20"/>
  <c r="FH114" i="20"/>
  <c r="GD113" i="20"/>
  <c r="FG113" i="20"/>
  <c r="FF115" i="20"/>
  <c r="FG114" i="20"/>
  <c r="GC113" i="20"/>
  <c r="FF113" i="20"/>
  <c r="FF114" i="20"/>
  <c r="GB113" i="20"/>
  <c r="GD115" i="20"/>
  <c r="GC115" i="20"/>
  <c r="GD114" i="20"/>
  <c r="CQ123" i="20"/>
  <c r="CA129" i="20"/>
  <c r="CL124" i="20"/>
  <c r="ES125" i="20" s="1"/>
  <c r="CK39" i="20"/>
  <c r="ER40" i="20" s="1"/>
  <c r="CP38" i="20"/>
  <c r="BZ44" i="20"/>
  <c r="CP209" i="20"/>
  <c r="CK210" i="20"/>
  <c r="ER211" i="20" s="1"/>
  <c r="BZ215" i="20"/>
  <c r="BZ45" i="20"/>
  <c r="CP39" i="20"/>
  <c r="CK40" i="20"/>
  <c r="ER41" i="20" s="1"/>
  <c r="CL44" i="20"/>
  <c r="ES45" i="20" s="1"/>
  <c r="CQ43" i="20"/>
  <c r="CA49" i="20"/>
  <c r="BZ131" i="20"/>
  <c r="CK126" i="20"/>
  <c r="ER127" i="20" s="1"/>
  <c r="CP125" i="20"/>
  <c r="CL38" i="20"/>
  <c r="ES39" i="20" s="1"/>
  <c r="CQ37" i="20"/>
  <c r="CA43" i="20"/>
  <c r="CA301" i="20"/>
  <c r="CL296" i="20"/>
  <c r="ES297" i="20" s="1"/>
  <c r="CQ295" i="20"/>
  <c r="BZ478" i="20"/>
  <c r="CK388" i="20"/>
  <c r="ER389" i="20" s="1"/>
  <c r="CP387" i="20"/>
  <c r="DO103" i="20"/>
  <c r="DO105" i="20"/>
  <c r="DO104" i="20"/>
  <c r="DH113" i="20" a="1"/>
  <c r="CA50" i="20"/>
  <c r="CQ44" i="20"/>
  <c r="CL45" i="20"/>
  <c r="ES46" i="20" s="1"/>
  <c r="CA477" i="20"/>
  <c r="CL387" i="20"/>
  <c r="ES388" i="20" s="1"/>
  <c r="CQ386" i="20"/>
  <c r="CQ477" i="20"/>
  <c r="CL478" i="20"/>
  <c r="ES479" i="20" s="1"/>
  <c r="CA484" i="20"/>
  <c r="CA393" i="20"/>
  <c r="DO190" i="20"/>
  <c r="DO189" i="20"/>
  <c r="DO188" i="20"/>
  <c r="BZ301" i="20"/>
  <c r="CK296" i="20"/>
  <c r="ER297" i="20" s="1"/>
  <c r="CP295" i="20"/>
  <c r="CP211" i="20"/>
  <c r="BZ217" i="20"/>
  <c r="CK212" i="20"/>
  <c r="ER213" i="20" s="1"/>
  <c r="DH109" i="20"/>
  <c r="DH108" i="20"/>
  <c r="DH110" i="20"/>
  <c r="CP210" i="20"/>
  <c r="BZ216" i="20"/>
  <c r="CK211" i="20"/>
  <c r="ER212" i="20" s="1"/>
  <c r="CQ129" i="20"/>
  <c r="CA135" i="20"/>
  <c r="CL130" i="20"/>
  <c r="ES131" i="20" s="1"/>
  <c r="CM100" i="20"/>
  <c r="BZ477" i="20"/>
  <c r="CK387" i="20"/>
  <c r="ER388" i="20" s="1"/>
  <c r="CP386" i="20"/>
  <c r="GM28" i="20"/>
  <c r="GM27" i="20"/>
  <c r="GM29" i="20"/>
  <c r="BZ303" i="20"/>
  <c r="CP297" i="20"/>
  <c r="CK298" i="20"/>
  <c r="ER299" i="20" s="1"/>
  <c r="EM100" i="20"/>
  <c r="EG98" i="20"/>
  <c r="CB99" i="20"/>
  <c r="CQ478" i="20"/>
  <c r="CL479" i="20"/>
  <c r="ES480" i="20" s="1"/>
  <c r="CA485" i="20"/>
  <c r="CA394" i="20"/>
  <c r="DE120" i="20"/>
  <c r="DE119" i="20"/>
  <c r="DD120" i="20"/>
  <c r="DD119" i="20"/>
  <c r="DF118" i="20"/>
  <c r="DE118" i="20"/>
  <c r="EY118" i="20"/>
  <c r="EB118" i="20"/>
  <c r="DD118" i="20"/>
  <c r="EB120" i="20"/>
  <c r="EB119" i="20"/>
  <c r="EA118" i="20"/>
  <c r="EA120" i="20"/>
  <c r="EA119" i="20"/>
  <c r="DZ118" i="20"/>
  <c r="DZ120" i="20"/>
  <c r="DF120" i="20"/>
  <c r="DZ119" i="20"/>
  <c r="DF119" i="20"/>
  <c r="CQ130" i="20"/>
  <c r="CA136" i="20"/>
  <c r="CL131" i="20"/>
  <c r="ES132" i="20" s="1"/>
  <c r="ED113" i="20" a="1"/>
  <c r="CM101" i="20"/>
  <c r="GG188" i="20" a="1"/>
  <c r="FW98" i="20" a="1"/>
  <c r="CK38" i="20"/>
  <c r="CP37" i="20"/>
  <c r="BZ43" i="20"/>
  <c r="CE38" i="20"/>
  <c r="EP38" i="20"/>
  <c r="CP123" i="20"/>
  <c r="BZ129" i="20"/>
  <c r="CK124" i="20"/>
  <c r="ER125" i="20" s="1"/>
  <c r="BZ479" i="20"/>
  <c r="CK389" i="20"/>
  <c r="ER390" i="20" s="1"/>
  <c r="CP388" i="20"/>
  <c r="EG99" i="20"/>
  <c r="CB100" i="20"/>
  <c r="EM98" i="20"/>
  <c r="CH27" i="20"/>
  <c r="CH30" i="20" s="1"/>
  <c r="CW123" i="20" s="1"/>
  <c r="CL302" i="20"/>
  <c r="ES303" i="20" s="1"/>
  <c r="CQ301" i="20"/>
  <c r="CA307" i="20"/>
  <c r="ED110" i="20"/>
  <c r="ED109" i="20"/>
  <c r="ED108" i="20"/>
  <c r="GF105" i="20"/>
  <c r="GF104" i="20"/>
  <c r="GF103" i="20"/>
  <c r="CQ216" i="20"/>
  <c r="CA222" i="20"/>
  <c r="CL217" i="20"/>
  <c r="ES218" i="20" s="1"/>
  <c r="CM99" i="20"/>
  <c r="FQ105" i="20" l="1"/>
  <c r="FQ103" i="20"/>
  <c r="EH99" i="20"/>
  <c r="DU105" i="20"/>
  <c r="CC106" i="20" s="1"/>
  <c r="DU103" i="20"/>
  <c r="CC104" i="20" s="1"/>
  <c r="CY188" i="20" a="1"/>
  <c r="CY190" i="20" s="1"/>
  <c r="FQ188" i="20"/>
  <c r="FQ189" i="20"/>
  <c r="FA188" i="20" s="1" a="1"/>
  <c r="FA188" i="20" s="1"/>
  <c r="BZ48" i="20"/>
  <c r="CK43" i="20"/>
  <c r="CP42" i="20"/>
  <c r="CE43" i="20"/>
  <c r="EP43" i="20"/>
  <c r="ED115" i="20"/>
  <c r="ED114" i="20"/>
  <c r="ED113" i="20"/>
  <c r="CP216" i="20"/>
  <c r="BZ222" i="20"/>
  <c r="CK217" i="20"/>
  <c r="ER218" i="20" s="1"/>
  <c r="CA398" i="20"/>
  <c r="CL393" i="20"/>
  <c r="ES394" i="20" s="1"/>
  <c r="CQ392" i="20"/>
  <c r="CP477" i="20"/>
  <c r="CK478" i="20"/>
  <c r="ER479" i="20" s="1"/>
  <c r="BZ484" i="20"/>
  <c r="BZ393" i="20"/>
  <c r="GM33" i="20"/>
  <c r="GM32" i="20"/>
  <c r="GM34" i="20"/>
  <c r="CL222" i="20"/>
  <c r="ES223" i="20" s="1"/>
  <c r="CQ221" i="20"/>
  <c r="CA227" i="20"/>
  <c r="CL307" i="20"/>
  <c r="ES308" i="20" s="1"/>
  <c r="CQ306" i="20"/>
  <c r="CA312" i="20"/>
  <c r="DH118" i="20" a="1"/>
  <c r="CA574" i="20"/>
  <c r="CL484" i="20"/>
  <c r="ES485" i="20" s="1"/>
  <c r="CQ483" i="20"/>
  <c r="CA55" i="20"/>
  <c r="CQ49" i="20"/>
  <c r="CL50" i="20"/>
  <c r="ES51" i="20" s="1"/>
  <c r="FJ113" i="20" a="1"/>
  <c r="CA220" i="20"/>
  <c r="CL215" i="20"/>
  <c r="ES216" i="20" s="1"/>
  <c r="CQ214" i="20"/>
  <c r="CP478" i="20"/>
  <c r="CK479" i="20"/>
  <c r="ER480" i="20" s="1"/>
  <c r="BZ485" i="20"/>
  <c r="BZ394" i="20"/>
  <c r="ER39" i="20"/>
  <c r="CH39" i="20"/>
  <c r="GL38" i="20" s="1"/>
  <c r="CQ135" i="20"/>
  <c r="CA141" i="20"/>
  <c r="CL136" i="20"/>
  <c r="ES137" i="20" s="1"/>
  <c r="CL394" i="20"/>
  <c r="ES395" i="20" s="1"/>
  <c r="CA399" i="20"/>
  <c r="CQ393" i="20"/>
  <c r="BZ483" i="20"/>
  <c r="CP476" i="20"/>
  <c r="CK477" i="20"/>
  <c r="ER478" i="20" s="1"/>
  <c r="BZ392" i="20"/>
  <c r="BZ221" i="20"/>
  <c r="CK216" i="20"/>
  <c r="ER217" i="20" s="1"/>
  <c r="CP215" i="20"/>
  <c r="DH115" i="20"/>
  <c r="DH113" i="20"/>
  <c r="DH114" i="20"/>
  <c r="BZ50" i="20"/>
  <c r="CP44" i="20"/>
  <c r="CK45" i="20"/>
  <c r="ER46" i="20" s="1"/>
  <c r="CQ128" i="20"/>
  <c r="CA134" i="20"/>
  <c r="CL129" i="20"/>
  <c r="ES130" i="20" s="1"/>
  <c r="GF110" i="20"/>
  <c r="GF109" i="20"/>
  <c r="GF108" i="20"/>
  <c r="GG103" i="20" a="1"/>
  <c r="FW99" i="20"/>
  <c r="FW98" i="20"/>
  <c r="FW100" i="20"/>
  <c r="ED118" i="20" a="1"/>
  <c r="FH120" i="20"/>
  <c r="GD119" i="20"/>
  <c r="FG120" i="20"/>
  <c r="GC119" i="20"/>
  <c r="FF120" i="20"/>
  <c r="GB119" i="20"/>
  <c r="FH119" i="20"/>
  <c r="FG119" i="20"/>
  <c r="FH118" i="20"/>
  <c r="GD120" i="20"/>
  <c r="FF119" i="20"/>
  <c r="GD118" i="20"/>
  <c r="FG118" i="20"/>
  <c r="GC120" i="20"/>
  <c r="GC118" i="20"/>
  <c r="FF118" i="20"/>
  <c r="GB120" i="20"/>
  <c r="GB118" i="20"/>
  <c r="CA575" i="20"/>
  <c r="CQ484" i="20"/>
  <c r="CL485" i="20"/>
  <c r="ES486" i="20" s="1"/>
  <c r="CK303" i="20"/>
  <c r="ER304" i="20" s="1"/>
  <c r="BZ308" i="20"/>
  <c r="CP302" i="20"/>
  <c r="BZ220" i="20"/>
  <c r="CK215" i="20"/>
  <c r="ER216" i="20" s="1"/>
  <c r="CP214" i="20"/>
  <c r="FJ110" i="20"/>
  <c r="FJ109" i="20"/>
  <c r="FJ108" i="20"/>
  <c r="EA125" i="20"/>
  <c r="EA124" i="20"/>
  <c r="DZ123" i="20"/>
  <c r="DZ125" i="20"/>
  <c r="DF125" i="20"/>
  <c r="DZ124" i="20"/>
  <c r="DF124" i="20"/>
  <c r="DE125" i="20"/>
  <c r="DE124" i="20"/>
  <c r="DD125" i="20"/>
  <c r="DD124" i="20"/>
  <c r="DF123" i="20"/>
  <c r="DE123" i="20"/>
  <c r="EY123" i="20"/>
  <c r="EB123" i="20"/>
  <c r="DD123" i="20"/>
  <c r="EB125" i="20"/>
  <c r="EB124" i="20"/>
  <c r="EA123" i="20"/>
  <c r="CP128" i="20"/>
  <c r="BZ134" i="20"/>
  <c r="CK129" i="20"/>
  <c r="ER130" i="20" s="1"/>
  <c r="GG190" i="20"/>
  <c r="GG189" i="20"/>
  <c r="GG188" i="20"/>
  <c r="CK301" i="20"/>
  <c r="ER302" i="20" s="1"/>
  <c r="CP300" i="20"/>
  <c r="BZ306" i="20"/>
  <c r="CP130" i="20"/>
  <c r="BZ136" i="20"/>
  <c r="CK131" i="20"/>
  <c r="ER132" i="20" s="1"/>
  <c r="DU190" i="20"/>
  <c r="CC191" i="20" s="1"/>
  <c r="DU189" i="20"/>
  <c r="CC190" i="20" s="1"/>
  <c r="DU188" i="20"/>
  <c r="CC189" i="20" s="1"/>
  <c r="BZ307" i="20"/>
  <c r="CK302" i="20"/>
  <c r="ER303" i="20" s="1"/>
  <c r="CP301" i="20"/>
  <c r="FA103" i="20" a="1"/>
  <c r="GK30" i="20"/>
  <c r="DO108" i="20" a="1"/>
  <c r="CY103" i="20" a="1"/>
  <c r="CA54" i="20"/>
  <c r="CL49" i="20"/>
  <c r="ES50" i="20" s="1"/>
  <c r="CQ48" i="20"/>
  <c r="EE108" i="20" a="1"/>
  <c r="CE99" i="20"/>
  <c r="CA483" i="20"/>
  <c r="CL477" i="20"/>
  <c r="ES478" i="20" s="1"/>
  <c r="CQ476" i="20"/>
  <c r="CA392" i="20"/>
  <c r="CL301" i="20"/>
  <c r="ES302" i="20" s="1"/>
  <c r="CQ300" i="20"/>
  <c r="CA306" i="20"/>
  <c r="BZ49" i="20"/>
  <c r="CK44" i="20"/>
  <c r="ER45" i="20" s="1"/>
  <c r="CP43" i="20"/>
  <c r="CP129" i="20"/>
  <c r="BZ135" i="20"/>
  <c r="CK130" i="20"/>
  <c r="ER131" i="20" s="1"/>
  <c r="EH98" i="20"/>
  <c r="CH32" i="20"/>
  <c r="CH35" i="20" s="1"/>
  <c r="CW128" i="20" s="1"/>
  <c r="CQ134" i="20"/>
  <c r="CA140" i="20"/>
  <c r="CL135" i="20"/>
  <c r="ES136" i="20" s="1"/>
  <c r="CL43" i="20"/>
  <c r="ES44" i="20" s="1"/>
  <c r="CQ42" i="20"/>
  <c r="CA48" i="20"/>
  <c r="GF113" i="20" a="1"/>
  <c r="CA313" i="20"/>
  <c r="CL308" i="20"/>
  <c r="ES309" i="20" s="1"/>
  <c r="CQ307" i="20"/>
  <c r="CA226" i="20"/>
  <c r="CL221" i="20"/>
  <c r="ES222" i="20" s="1"/>
  <c r="CQ220" i="20"/>
  <c r="EH100" i="20"/>
  <c r="CY188" i="20" l="1"/>
  <c r="CY189" i="20"/>
  <c r="CH37" i="20"/>
  <c r="CH40" i="20" s="1"/>
  <c r="CW133" i="20" s="1"/>
  <c r="FA189" i="20"/>
  <c r="FW188" i="20" a="1"/>
  <c r="FW190" i="20" s="1"/>
  <c r="CN191" i="20" s="1"/>
  <c r="FA190" i="20"/>
  <c r="GK35" i="20"/>
  <c r="FQ108" i="20" a="1"/>
  <c r="FQ108" i="20" s="1"/>
  <c r="EE113" i="20" a="1"/>
  <c r="EE114" i="20" s="1"/>
  <c r="CL140" i="20"/>
  <c r="ES141" i="20" s="1"/>
  <c r="CQ139" i="20"/>
  <c r="CA145" i="20"/>
  <c r="CB189" i="20"/>
  <c r="EM190" i="20"/>
  <c r="EG188" i="20"/>
  <c r="CP133" i="20"/>
  <c r="BZ139" i="20"/>
  <c r="CK134" i="20"/>
  <c r="ER135" i="20" s="1"/>
  <c r="CA581" i="20"/>
  <c r="CL575" i="20"/>
  <c r="ES576" i="20" s="1"/>
  <c r="CQ574" i="20"/>
  <c r="CA490" i="20"/>
  <c r="GG108" i="20" a="1"/>
  <c r="CK50" i="20"/>
  <c r="ER51" i="20" s="1"/>
  <c r="BZ55" i="20"/>
  <c r="CP49" i="20"/>
  <c r="CL55" i="20"/>
  <c r="ES56" i="20" s="1"/>
  <c r="CA60" i="20"/>
  <c r="CQ54" i="20"/>
  <c r="CA232" i="20"/>
  <c r="CL227" i="20"/>
  <c r="ES228" i="20" s="1"/>
  <c r="CQ226" i="20"/>
  <c r="CA573" i="20"/>
  <c r="CQ482" i="20"/>
  <c r="CL483" i="20"/>
  <c r="ES484" i="20" s="1"/>
  <c r="EG189" i="20"/>
  <c r="EM188" i="20"/>
  <c r="CB190" i="20"/>
  <c r="CK306" i="20"/>
  <c r="ER307" i="20" s="1"/>
  <c r="CP305" i="20"/>
  <c r="BZ311" i="20"/>
  <c r="GF118" i="20" a="1"/>
  <c r="GM38" i="20"/>
  <c r="GM37" i="20"/>
  <c r="GM39" i="20"/>
  <c r="CA225" i="20"/>
  <c r="CL220" i="20"/>
  <c r="ES221" i="20" s="1"/>
  <c r="CQ219" i="20"/>
  <c r="CA53" i="20"/>
  <c r="CL48" i="20"/>
  <c r="ES49" i="20" s="1"/>
  <c r="CQ47" i="20"/>
  <c r="CL313" i="20"/>
  <c r="ES314" i="20" s="1"/>
  <c r="CQ312" i="20"/>
  <c r="CA318" i="20"/>
  <c r="EY128" i="20"/>
  <c r="EB128" i="20"/>
  <c r="DD128" i="20"/>
  <c r="EB130" i="20"/>
  <c r="EB129" i="20"/>
  <c r="EA128" i="20"/>
  <c r="EA130" i="20"/>
  <c r="EA129" i="20"/>
  <c r="DZ128" i="20"/>
  <c r="DZ130" i="20"/>
  <c r="DF130" i="20"/>
  <c r="DZ129" i="20"/>
  <c r="DF129" i="20"/>
  <c r="DE130" i="20"/>
  <c r="DE129" i="20"/>
  <c r="DD130" i="20"/>
  <c r="DD129" i="20"/>
  <c r="DF128" i="20"/>
  <c r="DE128" i="20"/>
  <c r="BZ54" i="20"/>
  <c r="CK49" i="20"/>
  <c r="ER50" i="20" s="1"/>
  <c r="CP48" i="20"/>
  <c r="CB191" i="20"/>
  <c r="EM189" i="20"/>
  <c r="EG190" i="20"/>
  <c r="CK307" i="20"/>
  <c r="ER308" i="20" s="1"/>
  <c r="CP306" i="20"/>
  <c r="BZ312" i="20"/>
  <c r="ED123" i="20" a="1"/>
  <c r="BZ225" i="20"/>
  <c r="CK220" i="20"/>
  <c r="ER221" i="20" s="1"/>
  <c r="CP219" i="20"/>
  <c r="DO113" i="20" a="1"/>
  <c r="BZ573" i="20"/>
  <c r="CP482" i="20"/>
  <c r="CK483" i="20"/>
  <c r="ER484" i="20" s="1"/>
  <c r="FJ115" i="20"/>
  <c r="FJ114" i="20"/>
  <c r="FJ113" i="20"/>
  <c r="GF113" i="20"/>
  <c r="GF115" i="20"/>
  <c r="GF114" i="20"/>
  <c r="EI101" i="20"/>
  <c r="CL306" i="20"/>
  <c r="ES307" i="20" s="1"/>
  <c r="CQ305" i="20"/>
  <c r="CA311" i="20"/>
  <c r="EE110" i="20"/>
  <c r="EE109" i="20"/>
  <c r="EE108" i="20"/>
  <c r="DO109" i="20"/>
  <c r="DO108" i="20"/>
  <c r="DO110" i="20"/>
  <c r="FJ118" i="20" a="1"/>
  <c r="ED120" i="20"/>
  <c r="ED119" i="20"/>
  <c r="ED118" i="20"/>
  <c r="CP393" i="20"/>
  <c r="CK394" i="20"/>
  <c r="ER395" i="20" s="1"/>
  <c r="BZ399" i="20"/>
  <c r="CM189" i="20"/>
  <c r="CA580" i="20"/>
  <c r="CL574" i="20"/>
  <c r="ES575" i="20" s="1"/>
  <c r="CQ573" i="20"/>
  <c r="CA489" i="20"/>
  <c r="DF133" i="20"/>
  <c r="DE133" i="20"/>
  <c r="EY133" i="20"/>
  <c r="EB133" i="20"/>
  <c r="DD133" i="20"/>
  <c r="EB135" i="20"/>
  <c r="EB134" i="20"/>
  <c r="EA133" i="20"/>
  <c r="EA135" i="20"/>
  <c r="EA134" i="20"/>
  <c r="DZ133" i="20"/>
  <c r="DZ135" i="20"/>
  <c r="DF135" i="20"/>
  <c r="DZ134" i="20"/>
  <c r="DF134" i="20"/>
  <c r="DE135" i="20"/>
  <c r="DE134" i="20"/>
  <c r="DD135" i="20"/>
  <c r="DD134" i="20"/>
  <c r="BZ313" i="20"/>
  <c r="CK308" i="20"/>
  <c r="ER309" i="20" s="1"/>
  <c r="CP307" i="20"/>
  <c r="CN101" i="20"/>
  <c r="GI100" i="20"/>
  <c r="GO98" i="20"/>
  <c r="CQ133" i="20"/>
  <c r="CA139" i="20"/>
  <c r="CL134" i="20"/>
  <c r="ES135" i="20" s="1"/>
  <c r="CL399" i="20"/>
  <c r="ES400" i="20" s="1"/>
  <c r="CQ398" i="20"/>
  <c r="CA404" i="20"/>
  <c r="BZ575" i="20"/>
  <c r="CK485" i="20"/>
  <c r="ER486" i="20" s="1"/>
  <c r="CP484" i="20"/>
  <c r="CM190" i="20"/>
  <c r="DH118" i="20"/>
  <c r="DH120" i="20"/>
  <c r="DH119" i="20"/>
  <c r="CA403" i="20"/>
  <c r="CL398" i="20"/>
  <c r="ES399" i="20" s="1"/>
  <c r="CQ397" i="20"/>
  <c r="FA104" i="20"/>
  <c r="FA103" i="20"/>
  <c r="FA105" i="20"/>
  <c r="DH123" i="20" a="1"/>
  <c r="CN99" i="20"/>
  <c r="GO99" i="20"/>
  <c r="GI98" i="20"/>
  <c r="CM191" i="20"/>
  <c r="CA317" i="20"/>
  <c r="CL312" i="20"/>
  <c r="ES313" i="20" s="1"/>
  <c r="CQ311" i="20"/>
  <c r="CP134" i="20"/>
  <c r="BZ140" i="20"/>
  <c r="CK135" i="20"/>
  <c r="ER136" i="20" s="1"/>
  <c r="CL392" i="20"/>
  <c r="ES393" i="20" s="1"/>
  <c r="CQ391" i="20"/>
  <c r="CA397" i="20"/>
  <c r="CA59" i="20"/>
  <c r="CL54" i="20"/>
  <c r="ES55" i="20" s="1"/>
  <c r="CQ53" i="20"/>
  <c r="CN100" i="20"/>
  <c r="GO100" i="20"/>
  <c r="GI99" i="20"/>
  <c r="CK221" i="20"/>
  <c r="ER222" i="20" s="1"/>
  <c r="CP220" i="20"/>
  <c r="BZ226" i="20"/>
  <c r="BZ398" i="20"/>
  <c r="CK393" i="20"/>
  <c r="ER394" i="20" s="1"/>
  <c r="CP392" i="20"/>
  <c r="BZ227" i="20"/>
  <c r="CK222" i="20"/>
  <c r="ER223" i="20" s="1"/>
  <c r="CP221" i="20"/>
  <c r="ER44" i="20"/>
  <c r="CH44" i="20"/>
  <c r="GL43" i="20" s="1"/>
  <c r="CA231" i="20"/>
  <c r="CL226" i="20"/>
  <c r="ES227" i="20" s="1"/>
  <c r="CQ225" i="20"/>
  <c r="CY105" i="20"/>
  <c r="CY104" i="20"/>
  <c r="CY103" i="20"/>
  <c r="CK136" i="20"/>
  <c r="ER137" i="20" s="1"/>
  <c r="CP135" i="20"/>
  <c r="BZ141" i="20"/>
  <c r="GC125" i="20"/>
  <c r="GC123" i="20"/>
  <c r="FF123" i="20"/>
  <c r="GB125" i="20"/>
  <c r="GB123" i="20"/>
  <c r="FH125" i="20"/>
  <c r="GD124" i="20"/>
  <c r="FG125" i="20"/>
  <c r="GC124" i="20"/>
  <c r="FF125" i="20"/>
  <c r="GB124" i="20"/>
  <c r="FH124" i="20"/>
  <c r="FG124" i="20"/>
  <c r="FH123" i="20"/>
  <c r="GD125" i="20"/>
  <c r="FF124" i="20"/>
  <c r="GD123" i="20"/>
  <c r="FG123" i="20"/>
  <c r="GG105" i="20"/>
  <c r="GG104" i="20"/>
  <c r="GG103" i="20"/>
  <c r="BZ397" i="20"/>
  <c r="CP391" i="20"/>
  <c r="CK392" i="20"/>
  <c r="ER393" i="20" s="1"/>
  <c r="CA146" i="20"/>
  <c r="CL141" i="20"/>
  <c r="ES142" i="20" s="1"/>
  <c r="CQ140" i="20"/>
  <c r="BZ574" i="20"/>
  <c r="CK484" i="20"/>
  <c r="ER485" i="20" s="1"/>
  <c r="CP483" i="20"/>
  <c r="BZ53" i="20"/>
  <c r="CK48" i="20"/>
  <c r="CP47" i="20"/>
  <c r="EP48" i="20"/>
  <c r="CE48" i="20"/>
  <c r="FW189" i="20" l="1"/>
  <c r="CN190" i="20" s="1"/>
  <c r="EP189" i="20" s="1"/>
  <c r="FQ109" i="20"/>
  <c r="FW188" i="20"/>
  <c r="CN189" i="20" s="1"/>
  <c r="FQ110" i="20"/>
  <c r="EE115" i="20"/>
  <c r="EE113" i="20"/>
  <c r="GI188" i="20"/>
  <c r="GJ99" i="20"/>
  <c r="ED133" i="20" a="1"/>
  <c r="ED134" i="20" s="1"/>
  <c r="GI190" i="20"/>
  <c r="GO189" i="20"/>
  <c r="EH189" i="20"/>
  <c r="BZ402" i="20"/>
  <c r="CK397" i="20"/>
  <c r="ER398" i="20" s="1"/>
  <c r="CP396" i="20"/>
  <c r="CL397" i="20"/>
  <c r="ES398" i="20" s="1"/>
  <c r="CQ396" i="20"/>
  <c r="CA402" i="20"/>
  <c r="CA322" i="20"/>
  <c r="CL317" i="20"/>
  <c r="ES318" i="20" s="1"/>
  <c r="CQ316" i="20"/>
  <c r="DH133" i="20" a="1"/>
  <c r="CA670" i="20"/>
  <c r="CL580" i="20"/>
  <c r="ES581" i="20" s="1"/>
  <c r="CQ579" i="20"/>
  <c r="FQ113" i="20" a="1"/>
  <c r="CA323" i="20"/>
  <c r="CL318" i="20"/>
  <c r="ES319" i="20" s="1"/>
  <c r="CQ317" i="20"/>
  <c r="CA230" i="20"/>
  <c r="CL225" i="20"/>
  <c r="ES226" i="20" s="1"/>
  <c r="CQ224" i="20"/>
  <c r="CP54" i="20"/>
  <c r="CK55" i="20"/>
  <c r="ER56" i="20" s="1"/>
  <c r="BZ60" i="20"/>
  <c r="BZ144" i="20"/>
  <c r="CK139" i="20"/>
  <c r="ER140" i="20" s="1"/>
  <c r="CP138" i="20"/>
  <c r="FW103" i="20" a="1"/>
  <c r="GF123" i="20" a="1"/>
  <c r="EM105" i="20"/>
  <c r="EG103" i="20"/>
  <c r="CB104" i="20"/>
  <c r="CQ402" i="20"/>
  <c r="CL403" i="20"/>
  <c r="ES404" i="20" s="1"/>
  <c r="CA408" i="20"/>
  <c r="CQ310" i="20"/>
  <c r="CA316" i="20"/>
  <c r="CL311" i="20"/>
  <c r="ES312" i="20" s="1"/>
  <c r="BZ230" i="20"/>
  <c r="CK225" i="20"/>
  <c r="ER226" i="20" s="1"/>
  <c r="CP224" i="20"/>
  <c r="CP573" i="20"/>
  <c r="BZ580" i="20"/>
  <c r="CK574" i="20"/>
  <c r="ER575" i="20" s="1"/>
  <c r="BZ489" i="20"/>
  <c r="EG104" i="20"/>
  <c r="CB105" i="20"/>
  <c r="EM103" i="20"/>
  <c r="DH125" i="20"/>
  <c r="DH124" i="20"/>
  <c r="DH123" i="20"/>
  <c r="CP574" i="20"/>
  <c r="BZ581" i="20"/>
  <c r="CK575" i="20"/>
  <c r="ER576" i="20" s="1"/>
  <c r="BZ490" i="20"/>
  <c r="GJ100" i="20"/>
  <c r="FF135" i="20"/>
  <c r="GB134" i="20"/>
  <c r="FH134" i="20"/>
  <c r="FG134" i="20"/>
  <c r="FH133" i="20"/>
  <c r="GD135" i="20"/>
  <c r="FF134" i="20"/>
  <c r="GD133" i="20"/>
  <c r="FG133" i="20"/>
  <c r="GC135" i="20"/>
  <c r="GC133" i="20"/>
  <c r="FF133" i="20"/>
  <c r="GB135" i="20"/>
  <c r="GB133" i="20"/>
  <c r="FH135" i="20"/>
  <c r="GD134" i="20"/>
  <c r="FG135" i="20"/>
  <c r="GC134" i="20"/>
  <c r="FJ120" i="20"/>
  <c r="FJ119" i="20"/>
  <c r="FJ118" i="20"/>
  <c r="ED125" i="20"/>
  <c r="ED124" i="20"/>
  <c r="ED123" i="20"/>
  <c r="GK40" i="20"/>
  <c r="GG108" i="20"/>
  <c r="GG110" i="20"/>
  <c r="GG109" i="20"/>
  <c r="EH188" i="20"/>
  <c r="FJ123" i="20" a="1"/>
  <c r="CB106" i="20"/>
  <c r="EM104" i="20"/>
  <c r="EG105" i="20"/>
  <c r="BZ232" i="20"/>
  <c r="CK227" i="20"/>
  <c r="ER228" i="20" s="1"/>
  <c r="CP226" i="20"/>
  <c r="CM106" i="20"/>
  <c r="CL404" i="20"/>
  <c r="ES405" i="20" s="1"/>
  <c r="CA409" i="20"/>
  <c r="CQ403" i="20"/>
  <c r="GO190" i="20"/>
  <c r="BZ317" i="20"/>
  <c r="CK312" i="20"/>
  <c r="ER313" i="20" s="1"/>
  <c r="CP311" i="20"/>
  <c r="CA237" i="20"/>
  <c r="CL232" i="20"/>
  <c r="ES233" i="20" s="1"/>
  <c r="CQ231" i="20"/>
  <c r="CL490" i="20"/>
  <c r="ES491" i="20" s="1"/>
  <c r="CA495" i="20"/>
  <c r="CQ489" i="20"/>
  <c r="BZ145" i="20"/>
  <c r="CK140" i="20"/>
  <c r="ER141" i="20" s="1"/>
  <c r="CP139" i="20"/>
  <c r="GJ98" i="20"/>
  <c r="CM104" i="20"/>
  <c r="DO118" i="20" a="1"/>
  <c r="CP398" i="20"/>
  <c r="BZ404" i="20"/>
  <c r="CK399" i="20"/>
  <c r="ER400" i="20" s="1"/>
  <c r="CY108" i="20" a="1"/>
  <c r="CP53" i="20"/>
  <c r="BZ59" i="20"/>
  <c r="CK54" i="20"/>
  <c r="ER55" i="20" s="1"/>
  <c r="GF120" i="20"/>
  <c r="GF119" i="20"/>
  <c r="GF118" i="20"/>
  <c r="CE189" i="20"/>
  <c r="CA151" i="20"/>
  <c r="CL146" i="20"/>
  <c r="ES147" i="20" s="1"/>
  <c r="CQ145" i="20"/>
  <c r="CM105" i="20"/>
  <c r="GI189" i="20"/>
  <c r="CA494" i="20"/>
  <c r="CL489" i="20"/>
  <c r="ES490" i="20" s="1"/>
  <c r="CQ488" i="20"/>
  <c r="BZ579" i="20"/>
  <c r="CK573" i="20"/>
  <c r="ER574" i="20" s="1"/>
  <c r="CP572" i="20"/>
  <c r="BZ488" i="20"/>
  <c r="DH128" i="20" a="1"/>
  <c r="CA58" i="20"/>
  <c r="CL53" i="20"/>
  <c r="ES54" i="20" s="1"/>
  <c r="CQ52" i="20"/>
  <c r="CP310" i="20"/>
  <c r="BZ316" i="20"/>
  <c r="CK311" i="20"/>
  <c r="ER312" i="20" s="1"/>
  <c r="CA579" i="20"/>
  <c r="CL573" i="20"/>
  <c r="ES574" i="20" s="1"/>
  <c r="CQ572" i="20"/>
  <c r="CA488" i="20"/>
  <c r="CQ59" i="20"/>
  <c r="CL60" i="20"/>
  <c r="ES61" i="20" s="1"/>
  <c r="CA65" i="20"/>
  <c r="CA150" i="20"/>
  <c r="CL145" i="20"/>
  <c r="ES146" i="20" s="1"/>
  <c r="CQ144" i="20"/>
  <c r="ER49" i="20"/>
  <c r="CH49" i="20"/>
  <c r="GL48" i="20" s="1"/>
  <c r="BZ146" i="20"/>
  <c r="CK141" i="20"/>
  <c r="ER142" i="20" s="1"/>
  <c r="CP140" i="20"/>
  <c r="CA236" i="20"/>
  <c r="CL231" i="20"/>
  <c r="ES232" i="20" s="1"/>
  <c r="CQ230" i="20"/>
  <c r="CK398" i="20"/>
  <c r="ER399" i="20" s="1"/>
  <c r="CP397" i="20"/>
  <c r="BZ403" i="20"/>
  <c r="CH100" i="20"/>
  <c r="EP99" i="20"/>
  <c r="CH42" i="20"/>
  <c r="CH45" i="20" s="1"/>
  <c r="CW138" i="20" s="1"/>
  <c r="GO188" i="20"/>
  <c r="BZ318" i="20"/>
  <c r="CK313" i="20"/>
  <c r="ER314" i="20" s="1"/>
  <c r="CP312" i="20"/>
  <c r="DU108" i="20" a="1"/>
  <c r="DO115" i="20"/>
  <c r="DO113" i="20"/>
  <c r="DO114" i="20"/>
  <c r="EH190" i="20"/>
  <c r="CA671" i="20"/>
  <c r="CQ580" i="20"/>
  <c r="CL581" i="20"/>
  <c r="ES582" i="20" s="1"/>
  <c r="BZ58" i="20"/>
  <c r="CK53" i="20"/>
  <c r="CP52" i="20"/>
  <c r="CE53" i="20"/>
  <c r="EP53" i="20"/>
  <c r="GM43" i="20"/>
  <c r="GM44" i="20"/>
  <c r="GM42" i="20"/>
  <c r="BZ231" i="20"/>
  <c r="CK226" i="20"/>
  <c r="ER227" i="20" s="1"/>
  <c r="CP225" i="20"/>
  <c r="CQ58" i="20"/>
  <c r="CA64" i="20"/>
  <c r="CL59" i="20"/>
  <c r="ES60" i="20" s="1"/>
  <c r="FA108" i="20" a="1"/>
  <c r="CL139" i="20"/>
  <c r="ES140" i="20" s="1"/>
  <c r="CQ138" i="20"/>
  <c r="CA144" i="20"/>
  <c r="EE118" i="20" a="1"/>
  <c r="GG113" i="20" a="1"/>
  <c r="ED128" i="20" a="1"/>
  <c r="FG129" i="20"/>
  <c r="FH128" i="20"/>
  <c r="GD130" i="20"/>
  <c r="FF129" i="20"/>
  <c r="GD128" i="20"/>
  <c r="FG128" i="20"/>
  <c r="GC130" i="20"/>
  <c r="GC128" i="20"/>
  <c r="FF128" i="20"/>
  <c r="GB130" i="20"/>
  <c r="GB128" i="20"/>
  <c r="FH130" i="20"/>
  <c r="GD129" i="20"/>
  <c r="FG130" i="20"/>
  <c r="GC129" i="20"/>
  <c r="FF130" i="20"/>
  <c r="GB129" i="20"/>
  <c r="FH129" i="20"/>
  <c r="CH190" i="20" l="1"/>
  <c r="GL189" i="20" s="1"/>
  <c r="DU113" i="20" a="1"/>
  <c r="GJ189" i="20"/>
  <c r="ED135" i="20"/>
  <c r="EH105" i="20"/>
  <c r="ED133" i="20"/>
  <c r="CH188" i="20"/>
  <c r="CH191" i="20" s="1"/>
  <c r="CW284" i="20" s="1"/>
  <c r="EB285" i="20" s="1"/>
  <c r="DO123" i="20" a="1"/>
  <c r="DO125" i="20" s="1"/>
  <c r="FW108" i="20" a="1"/>
  <c r="FW109" i="20" s="1"/>
  <c r="CN110" i="20" s="1"/>
  <c r="CY113" i="20" a="1"/>
  <c r="CY114" i="20" s="1"/>
  <c r="GF128" i="20" a="1"/>
  <c r="GK45" i="20"/>
  <c r="DU110" i="20"/>
  <c r="CC111" i="20" s="1"/>
  <c r="DU109" i="20"/>
  <c r="CC110" i="20" s="1"/>
  <c r="DU108" i="20"/>
  <c r="CC109" i="20" s="1"/>
  <c r="BZ408" i="20"/>
  <c r="CK403" i="20"/>
  <c r="ER404" i="20" s="1"/>
  <c r="CP402" i="20"/>
  <c r="BZ151" i="20"/>
  <c r="CK146" i="20"/>
  <c r="ER147" i="20" s="1"/>
  <c r="CP145" i="20"/>
  <c r="CA414" i="20"/>
  <c r="CL409" i="20"/>
  <c r="ES410" i="20" s="1"/>
  <c r="CQ408" i="20"/>
  <c r="GM189" i="20"/>
  <c r="GM190" i="20"/>
  <c r="GM188" i="20"/>
  <c r="FJ133" i="20" a="1"/>
  <c r="CK490" i="20"/>
  <c r="ER491" i="20" s="1"/>
  <c r="BZ495" i="20"/>
  <c r="CP489" i="20"/>
  <c r="CK230" i="20"/>
  <c r="ER231" i="20" s="1"/>
  <c r="CP229" i="20"/>
  <c r="BZ235" i="20"/>
  <c r="GJ190" i="20"/>
  <c r="CP143" i="20"/>
  <c r="BZ149" i="20"/>
  <c r="CK144" i="20"/>
  <c r="ER145" i="20" s="1"/>
  <c r="GM48" i="20"/>
  <c r="GM49" i="20"/>
  <c r="GM47" i="20"/>
  <c r="CQ487" i="20"/>
  <c r="CA493" i="20"/>
  <c r="CL488" i="20"/>
  <c r="ES489" i="20" s="1"/>
  <c r="CQ150" i="20"/>
  <c r="CA156" i="20"/>
  <c r="CL151" i="20"/>
  <c r="ES152" i="20" s="1"/>
  <c r="CY108" i="20"/>
  <c r="CY110" i="20"/>
  <c r="CY109" i="20"/>
  <c r="EH104" i="20"/>
  <c r="CE104" i="20"/>
  <c r="BZ65" i="20"/>
  <c r="CP59" i="20"/>
  <c r="CK60" i="20"/>
  <c r="ER61" i="20" s="1"/>
  <c r="CQ322" i="20"/>
  <c r="CA328" i="20"/>
  <c r="CL323" i="20"/>
  <c r="ES324" i="20" s="1"/>
  <c r="CA327" i="20"/>
  <c r="CL322" i="20"/>
  <c r="ES323" i="20" s="1"/>
  <c r="CQ321" i="20"/>
  <c r="FJ128" i="20" a="1"/>
  <c r="CA677" i="20"/>
  <c r="CQ670" i="20"/>
  <c r="CL671" i="20"/>
  <c r="ES672" i="20" s="1"/>
  <c r="CA586" i="20"/>
  <c r="CA63" i="20"/>
  <c r="CL58" i="20"/>
  <c r="ES59" i="20" s="1"/>
  <c r="CQ57" i="20"/>
  <c r="CA499" i="20"/>
  <c r="CQ493" i="20"/>
  <c r="CL494" i="20"/>
  <c r="ES495" i="20" s="1"/>
  <c r="CQ236" i="20"/>
  <c r="CA242" i="20"/>
  <c r="CL237" i="20"/>
  <c r="ES238" i="20" s="1"/>
  <c r="EE123" i="20" a="1"/>
  <c r="BZ671" i="20"/>
  <c r="CP580" i="20"/>
  <c r="CK581" i="20"/>
  <c r="ER582" i="20" s="1"/>
  <c r="BZ494" i="20"/>
  <c r="CK489" i="20"/>
  <c r="ER490" i="20" s="1"/>
  <c r="CP488" i="20"/>
  <c r="CQ315" i="20"/>
  <c r="CA321" i="20"/>
  <c r="CL316" i="20"/>
  <c r="ES317" i="20" s="1"/>
  <c r="EH103" i="20"/>
  <c r="FQ115" i="20"/>
  <c r="FQ114" i="20"/>
  <c r="FQ113" i="20"/>
  <c r="CL402" i="20"/>
  <c r="ES403" i="20" s="1"/>
  <c r="CQ401" i="20"/>
  <c r="CA407" i="20"/>
  <c r="ED130" i="20"/>
  <c r="ED129" i="20"/>
  <c r="ED128" i="20"/>
  <c r="CQ63" i="20"/>
  <c r="CA69" i="20"/>
  <c r="CL64" i="20"/>
  <c r="ES65" i="20" s="1"/>
  <c r="DU114" i="20"/>
  <c r="CC115" i="20" s="1"/>
  <c r="DU113" i="20"/>
  <c r="CC114" i="20" s="1"/>
  <c r="DU115" i="20"/>
  <c r="CC116" i="20" s="1"/>
  <c r="CP317" i="20"/>
  <c r="BZ323" i="20"/>
  <c r="CK318" i="20"/>
  <c r="ER319" i="20" s="1"/>
  <c r="DH130" i="20"/>
  <c r="DH129" i="20"/>
  <c r="DH128" i="20"/>
  <c r="GG118" i="20" a="1"/>
  <c r="BZ409" i="20"/>
  <c r="CP403" i="20"/>
  <c r="CK404" i="20"/>
  <c r="ER405" i="20" s="1"/>
  <c r="FJ125" i="20"/>
  <c r="FJ124" i="20"/>
  <c r="FJ123" i="20"/>
  <c r="GG115" i="20"/>
  <c r="GG114" i="20"/>
  <c r="GG113" i="20"/>
  <c r="CA669" i="20"/>
  <c r="CQ578" i="20"/>
  <c r="CL579" i="20"/>
  <c r="ES580" i="20" s="1"/>
  <c r="CP487" i="20"/>
  <c r="BZ493" i="20"/>
  <c r="CK488" i="20"/>
  <c r="ER489" i="20" s="1"/>
  <c r="BZ150" i="20"/>
  <c r="CK145" i="20"/>
  <c r="ER146" i="20" s="1"/>
  <c r="CP144" i="20"/>
  <c r="CH47" i="20"/>
  <c r="CH50" i="20" s="1"/>
  <c r="CW143" i="20" s="1"/>
  <c r="BZ670" i="20"/>
  <c r="CP579" i="20"/>
  <c r="CK580" i="20"/>
  <c r="ER581" i="20" s="1"/>
  <c r="GJ188" i="20"/>
  <c r="GF125" i="20"/>
  <c r="GF124" i="20"/>
  <c r="GF123" i="20"/>
  <c r="EE120" i="20"/>
  <c r="EE119" i="20"/>
  <c r="EE118" i="20"/>
  <c r="DE140" i="20"/>
  <c r="DE139" i="20"/>
  <c r="DD140" i="20"/>
  <c r="DD139" i="20"/>
  <c r="DF138" i="20"/>
  <c r="DE138" i="20"/>
  <c r="EY138" i="20"/>
  <c r="EB138" i="20"/>
  <c r="DD138" i="20"/>
  <c r="EB140" i="20"/>
  <c r="EB139" i="20"/>
  <c r="EA138" i="20"/>
  <c r="EA140" i="20"/>
  <c r="EA139" i="20"/>
  <c r="DZ138" i="20"/>
  <c r="DZ140" i="20"/>
  <c r="DF140" i="20"/>
  <c r="DZ139" i="20"/>
  <c r="DF139" i="20"/>
  <c r="CA241" i="20"/>
  <c r="CL236" i="20"/>
  <c r="ES237" i="20" s="1"/>
  <c r="CQ235" i="20"/>
  <c r="CQ149" i="20"/>
  <c r="CA155" i="20"/>
  <c r="CL150" i="20"/>
  <c r="ES151" i="20" s="1"/>
  <c r="DO118" i="20"/>
  <c r="DO120" i="20"/>
  <c r="DO119" i="20"/>
  <c r="BZ322" i="20"/>
  <c r="CK317" i="20"/>
  <c r="ER318" i="20" s="1"/>
  <c r="CP316" i="20"/>
  <c r="EI191" i="20"/>
  <c r="FQ118" i="20" a="1"/>
  <c r="CA413" i="20"/>
  <c r="CL408" i="20"/>
  <c r="ES409" i="20" s="1"/>
  <c r="CQ407" i="20"/>
  <c r="FW105" i="20"/>
  <c r="FW104" i="20"/>
  <c r="FW103" i="20"/>
  <c r="CA676" i="20"/>
  <c r="CQ669" i="20"/>
  <c r="CL670" i="20"/>
  <c r="ES671" i="20" s="1"/>
  <c r="CA585" i="20"/>
  <c r="FA110" i="20"/>
  <c r="FA109" i="20"/>
  <c r="FA108" i="20"/>
  <c r="CQ143" i="20"/>
  <c r="CA149" i="20"/>
  <c r="CL144" i="20"/>
  <c r="ES145" i="20" s="1"/>
  <c r="ER54" i="20"/>
  <c r="CH54" i="20"/>
  <c r="GL53" i="20" s="1"/>
  <c r="CA70" i="20"/>
  <c r="CQ64" i="20"/>
  <c r="CL65" i="20"/>
  <c r="ES66" i="20" s="1"/>
  <c r="CK316" i="20"/>
  <c r="ER317" i="20" s="1"/>
  <c r="CP315" i="20"/>
  <c r="BZ321" i="20"/>
  <c r="CQ494" i="20"/>
  <c r="CA500" i="20"/>
  <c r="CL495" i="20"/>
  <c r="ES496" i="20" s="1"/>
  <c r="GF133" i="20" a="1"/>
  <c r="CQ229" i="20"/>
  <c r="CA235" i="20"/>
  <c r="CL230" i="20"/>
  <c r="ES231" i="20" s="1"/>
  <c r="DH135" i="20"/>
  <c r="DH134" i="20"/>
  <c r="DH133" i="20"/>
  <c r="BZ236" i="20"/>
  <c r="CK231" i="20"/>
  <c r="ER232" i="20" s="1"/>
  <c r="CP230" i="20"/>
  <c r="BZ63" i="20"/>
  <c r="CK58" i="20"/>
  <c r="CP57" i="20"/>
  <c r="CE58" i="20"/>
  <c r="EP58" i="20"/>
  <c r="BW175" i="20"/>
  <c r="BW174" i="20"/>
  <c r="BV173" i="20"/>
  <c r="BV168" i="20"/>
  <c r="GL99" i="20"/>
  <c r="CH98" i="20"/>
  <c r="CH101" i="20" s="1"/>
  <c r="CW194" i="20" s="1"/>
  <c r="BZ669" i="20"/>
  <c r="CP578" i="20"/>
  <c r="CK579" i="20"/>
  <c r="ER580" i="20" s="1"/>
  <c r="CP58" i="20"/>
  <c r="BZ64" i="20"/>
  <c r="CK59" i="20"/>
  <c r="ER60" i="20" s="1"/>
  <c r="CP231" i="20"/>
  <c r="BZ237" i="20"/>
  <c r="CK232" i="20"/>
  <c r="ER233" i="20" s="1"/>
  <c r="CK402" i="20"/>
  <c r="ER403" i="20" s="1"/>
  <c r="CP401" i="20"/>
  <c r="BZ407" i="20"/>
  <c r="DE286" i="20" l="1"/>
  <c r="EE133" i="20" a="1"/>
  <c r="FW110" i="20"/>
  <c r="CN111" i="20" s="1"/>
  <c r="DZ286" i="20"/>
  <c r="DD284" i="20"/>
  <c r="EI106" i="20"/>
  <c r="EB286" i="20"/>
  <c r="CY113" i="20"/>
  <c r="EM115" i="20" s="1"/>
  <c r="EA286" i="20"/>
  <c r="CY115" i="20"/>
  <c r="EM113" i="20" s="1"/>
  <c r="DD286" i="20"/>
  <c r="DO124" i="20"/>
  <c r="EY284" i="20"/>
  <c r="FF286" i="20" s="1"/>
  <c r="DE285" i="20"/>
  <c r="DE284" i="20"/>
  <c r="DF286" i="20"/>
  <c r="DF284" i="20"/>
  <c r="EA284" i="20"/>
  <c r="DF285" i="20"/>
  <c r="DO123" i="20"/>
  <c r="CY123" i="20" s="1" a="1"/>
  <c r="EB284" i="20"/>
  <c r="DZ285" i="20"/>
  <c r="EA285" i="20"/>
  <c r="DZ284" i="20"/>
  <c r="DD285" i="20"/>
  <c r="FW108" i="20"/>
  <c r="CN109" i="20" s="1"/>
  <c r="GK191" i="20"/>
  <c r="GK50" i="20"/>
  <c r="FA113" i="20" a="1"/>
  <c r="FA115" i="20" s="1"/>
  <c r="DU118" i="20" a="1"/>
  <c r="FW113" i="20" a="1"/>
  <c r="FW113" i="20" s="1"/>
  <c r="CN114" i="20" s="1"/>
  <c r="GM99" i="20"/>
  <c r="GM100" i="20"/>
  <c r="GM98" i="20"/>
  <c r="ER59" i="20"/>
  <c r="CH59" i="20"/>
  <c r="GL58" i="20" s="1"/>
  <c r="BZ326" i="20"/>
  <c r="CK321" i="20"/>
  <c r="ER322" i="20" s="1"/>
  <c r="CP320" i="20"/>
  <c r="GI110" i="20"/>
  <c r="CM111" i="20"/>
  <c r="CA246" i="20"/>
  <c r="CL241" i="20"/>
  <c r="ES242" i="20" s="1"/>
  <c r="CQ240" i="20"/>
  <c r="CQ68" i="20"/>
  <c r="CA74" i="20"/>
  <c r="CL69" i="20"/>
  <c r="ES70" i="20" s="1"/>
  <c r="CP148" i="20"/>
  <c r="BZ154" i="20"/>
  <c r="CK149" i="20"/>
  <c r="ER150" i="20" s="1"/>
  <c r="CP62" i="20"/>
  <c r="BZ68" i="20"/>
  <c r="CK63" i="20"/>
  <c r="CE63" i="20"/>
  <c r="EP63" i="20"/>
  <c r="CA240" i="20"/>
  <c r="CL235" i="20"/>
  <c r="ES236" i="20" s="1"/>
  <c r="CQ234" i="20"/>
  <c r="GM52" i="20"/>
  <c r="GM53" i="20"/>
  <c r="GM54" i="20"/>
  <c r="CQ584" i="20"/>
  <c r="CA590" i="20"/>
  <c r="CL585" i="20"/>
  <c r="ES586" i="20" s="1"/>
  <c r="EA145" i="20"/>
  <c r="EA144" i="20"/>
  <c r="DZ143" i="20"/>
  <c r="DZ145" i="20"/>
  <c r="DF145" i="20"/>
  <c r="DZ144" i="20"/>
  <c r="DF144" i="20"/>
  <c r="DE145" i="20"/>
  <c r="DE144" i="20"/>
  <c r="DD145" i="20"/>
  <c r="DD144" i="20"/>
  <c r="DF143" i="20"/>
  <c r="DE143" i="20"/>
  <c r="EY143" i="20"/>
  <c r="EB143" i="20"/>
  <c r="DD143" i="20"/>
  <c r="EB145" i="20"/>
  <c r="EB144" i="20"/>
  <c r="EA143" i="20"/>
  <c r="BZ499" i="20"/>
  <c r="CP493" i="20"/>
  <c r="CK494" i="20"/>
  <c r="ER495" i="20" s="1"/>
  <c r="CA68" i="20"/>
  <c r="CL63" i="20"/>
  <c r="ES64" i="20" s="1"/>
  <c r="CQ62" i="20"/>
  <c r="CA332" i="20"/>
  <c r="CL327" i="20"/>
  <c r="ES328" i="20" s="1"/>
  <c r="CQ326" i="20"/>
  <c r="FJ133" i="20"/>
  <c r="FJ135" i="20"/>
  <c r="FJ134" i="20"/>
  <c r="CP63" i="20"/>
  <c r="BZ69" i="20"/>
  <c r="CK64" i="20"/>
  <c r="ER65" i="20" s="1"/>
  <c r="BX175" i="20"/>
  <c r="BW178" i="20"/>
  <c r="BX174" i="20"/>
  <c r="BX178" i="20"/>
  <c r="CA418" i="20"/>
  <c r="CL413" i="20"/>
  <c r="ES414" i="20" s="1"/>
  <c r="CQ412" i="20"/>
  <c r="CY118" i="20" a="1"/>
  <c r="CL669" i="20"/>
  <c r="ES670" i="20" s="1"/>
  <c r="CQ668" i="20"/>
  <c r="CA675" i="20"/>
  <c r="CA584" i="20"/>
  <c r="CP322" i="20"/>
  <c r="BZ328" i="20"/>
  <c r="CK323" i="20"/>
  <c r="ER324" i="20" s="1"/>
  <c r="EE128" i="20" a="1"/>
  <c r="CQ585" i="20"/>
  <c r="CA591" i="20"/>
  <c r="CL586" i="20"/>
  <c r="ES587" i="20" s="1"/>
  <c r="CL493" i="20"/>
  <c r="ES494" i="20" s="1"/>
  <c r="CA498" i="20"/>
  <c r="CQ492" i="20"/>
  <c r="CQ413" i="20"/>
  <c r="CA419" i="20"/>
  <c r="CL414" i="20"/>
  <c r="ES415" i="20" s="1"/>
  <c r="BZ413" i="20"/>
  <c r="CK408" i="20"/>
  <c r="ER409" i="20" s="1"/>
  <c r="CP407" i="20"/>
  <c r="BZ412" i="20"/>
  <c r="CP406" i="20"/>
  <c r="CK407" i="20"/>
  <c r="ER408" i="20" s="1"/>
  <c r="BX179" i="20"/>
  <c r="FX178" i="20" s="1"/>
  <c r="FB173" i="20"/>
  <c r="EE135" i="20"/>
  <c r="EE134" i="20"/>
  <c r="EE133" i="20"/>
  <c r="FQ120" i="20"/>
  <c r="FQ119" i="20"/>
  <c r="FQ118" i="20"/>
  <c r="DH138" i="20" a="1"/>
  <c r="CH52" i="20"/>
  <c r="CH55" i="20" s="1"/>
  <c r="CW148" i="20" s="1"/>
  <c r="CQ327" i="20"/>
  <c r="CA333" i="20"/>
  <c r="CL328" i="20"/>
  <c r="ES329" i="20" s="1"/>
  <c r="EM108" i="20"/>
  <c r="CB110" i="20"/>
  <c r="EG109" i="20"/>
  <c r="BZ240" i="20"/>
  <c r="CK235" i="20"/>
  <c r="ER236" i="20" s="1"/>
  <c r="CP234" i="20"/>
  <c r="FB174" i="20"/>
  <c r="BX173" i="20"/>
  <c r="BW179" i="20"/>
  <c r="FB178" i="20" s="1"/>
  <c r="BZ241" i="20"/>
  <c r="CK236" i="20"/>
  <c r="ER237" i="20" s="1"/>
  <c r="CP235" i="20"/>
  <c r="GF134" i="20"/>
  <c r="GF133" i="20"/>
  <c r="GF135" i="20"/>
  <c r="CQ148" i="20"/>
  <c r="CA154" i="20"/>
  <c r="CL149" i="20"/>
  <c r="ES150" i="20" s="1"/>
  <c r="CA766" i="20"/>
  <c r="CQ675" i="20"/>
  <c r="CL676" i="20"/>
  <c r="ES677" i="20" s="1"/>
  <c r="CQ154" i="20"/>
  <c r="CA160" i="20"/>
  <c r="CL155" i="20"/>
  <c r="ES156" i="20" s="1"/>
  <c r="DU119" i="20"/>
  <c r="CC120" i="20" s="1"/>
  <c r="DU118" i="20"/>
  <c r="CC119" i="20" s="1"/>
  <c r="DU120" i="20"/>
  <c r="CC121" i="20" s="1"/>
  <c r="CP149" i="20"/>
  <c r="BZ155" i="20"/>
  <c r="CK150" i="20"/>
  <c r="ER151" i="20" s="1"/>
  <c r="FW114" i="20"/>
  <c r="CN115" i="20" s="1"/>
  <c r="BZ414" i="20"/>
  <c r="CK409" i="20"/>
  <c r="ER410" i="20" s="1"/>
  <c r="CP408" i="20"/>
  <c r="BZ677" i="20"/>
  <c r="CP670" i="20"/>
  <c r="CK671" i="20"/>
  <c r="ER672" i="20" s="1"/>
  <c r="BZ586" i="20"/>
  <c r="EG110" i="20"/>
  <c r="EM109" i="20"/>
  <c r="CB111" i="20"/>
  <c r="DO133" i="20" a="1"/>
  <c r="CA75" i="20"/>
  <c r="CQ69" i="20"/>
  <c r="CL70" i="20"/>
  <c r="ES71" i="20" s="1"/>
  <c r="CN104" i="20"/>
  <c r="GI103" i="20"/>
  <c r="GO104" i="20"/>
  <c r="ED138" i="20" a="1"/>
  <c r="FH140" i="20"/>
  <c r="GD139" i="20"/>
  <c r="FG140" i="20"/>
  <c r="GC139" i="20"/>
  <c r="FF140" i="20"/>
  <c r="GB139" i="20"/>
  <c r="FH139" i="20"/>
  <c r="FG139" i="20"/>
  <c r="FH138" i="20"/>
  <c r="GD140" i="20"/>
  <c r="FF139" i="20"/>
  <c r="GD138" i="20"/>
  <c r="FG138" i="20"/>
  <c r="GC140" i="20"/>
  <c r="GC138" i="20"/>
  <c r="FF138" i="20"/>
  <c r="GB140" i="20"/>
  <c r="GB138" i="20"/>
  <c r="CK670" i="20"/>
  <c r="ER671" i="20" s="1"/>
  <c r="BZ676" i="20"/>
  <c r="CP669" i="20"/>
  <c r="BZ585" i="20"/>
  <c r="GG120" i="20"/>
  <c r="GG119" i="20"/>
  <c r="GG118" i="20"/>
  <c r="CL407" i="20"/>
  <c r="ES408" i="20" s="1"/>
  <c r="CQ406" i="20"/>
  <c r="CA412" i="20"/>
  <c r="CA326" i="20"/>
  <c r="CL321" i="20"/>
  <c r="ES322" i="20" s="1"/>
  <c r="CQ320" i="20"/>
  <c r="EE123" i="20"/>
  <c r="EE125" i="20"/>
  <c r="EE124" i="20"/>
  <c r="CA767" i="20"/>
  <c r="CQ676" i="20"/>
  <c r="CL677" i="20"/>
  <c r="ES678" i="20" s="1"/>
  <c r="EG108" i="20"/>
  <c r="EM110" i="20"/>
  <c r="CB109" i="20"/>
  <c r="CK669" i="20"/>
  <c r="ER670" i="20" s="1"/>
  <c r="CP668" i="20"/>
  <c r="BZ675" i="20"/>
  <c r="BZ584" i="20"/>
  <c r="CH57" i="20"/>
  <c r="CH60" i="20" s="1"/>
  <c r="CW153" i="20" s="1"/>
  <c r="CQ499" i="20"/>
  <c r="CA505" i="20"/>
  <c r="CL500" i="20"/>
  <c r="ES501" i="20" s="1"/>
  <c r="CM109" i="20"/>
  <c r="CN105" i="20"/>
  <c r="GO105" i="20"/>
  <c r="GI104" i="20"/>
  <c r="CK493" i="20"/>
  <c r="ER494" i="20" s="1"/>
  <c r="BZ498" i="20"/>
  <c r="CP492" i="20"/>
  <c r="DO128" i="20" a="1"/>
  <c r="CA504" i="20"/>
  <c r="CQ498" i="20"/>
  <c r="CL499" i="20"/>
  <c r="ES500" i="20" s="1"/>
  <c r="FJ130" i="20"/>
  <c r="FJ129" i="20"/>
  <c r="FJ128" i="20"/>
  <c r="CP236" i="20"/>
  <c r="BZ242" i="20"/>
  <c r="CK237" i="20"/>
  <c r="ER238" i="20" s="1"/>
  <c r="EA196" i="20"/>
  <c r="DZ196" i="20"/>
  <c r="DF196" i="20"/>
  <c r="EB195" i="20"/>
  <c r="DF194" i="20"/>
  <c r="DE196" i="20"/>
  <c r="EA195" i="20"/>
  <c r="EY194" i="20"/>
  <c r="EB194" i="20"/>
  <c r="DE194" i="20"/>
  <c r="DD196" i="20"/>
  <c r="DZ195" i="20"/>
  <c r="EA194" i="20"/>
  <c r="DD194" i="20"/>
  <c r="DF195" i="20"/>
  <c r="DZ194" i="20"/>
  <c r="DE195" i="20"/>
  <c r="EB196" i="20"/>
  <c r="DD195" i="20"/>
  <c r="EG114" i="20"/>
  <c r="CB115" i="20"/>
  <c r="GO108" i="20"/>
  <c r="GI109" i="20"/>
  <c r="CM110" i="20"/>
  <c r="CN106" i="20"/>
  <c r="GO103" i="20"/>
  <c r="GI105" i="20"/>
  <c r="BZ327" i="20"/>
  <c r="CK322" i="20"/>
  <c r="ER323" i="20" s="1"/>
  <c r="CP321" i="20"/>
  <c r="GG123" i="20" a="1"/>
  <c r="FQ123" i="20" a="1"/>
  <c r="CL242" i="20"/>
  <c r="ES243" i="20" s="1"/>
  <c r="CQ241" i="20"/>
  <c r="CA247" i="20"/>
  <c r="BZ70" i="20"/>
  <c r="CP64" i="20"/>
  <c r="CK65" i="20"/>
  <c r="ER66" i="20" s="1"/>
  <c r="CQ155" i="20"/>
  <c r="CA161" i="20"/>
  <c r="CL156" i="20"/>
  <c r="ES157" i="20" s="1"/>
  <c r="CP494" i="20"/>
  <c r="BZ500" i="20"/>
  <c r="CK495" i="20"/>
  <c r="ER496" i="20" s="1"/>
  <c r="CP150" i="20"/>
  <c r="BZ156" i="20"/>
  <c r="CK151" i="20"/>
  <c r="ER152" i="20" s="1"/>
  <c r="GF130" i="20"/>
  <c r="GF129" i="20"/>
  <c r="GF128" i="20"/>
  <c r="FW115" i="20" l="1"/>
  <c r="CN116" i="20" s="1"/>
  <c r="CB114" i="20"/>
  <c r="EG113" i="20"/>
  <c r="GB285" i="20"/>
  <c r="GO110" i="20"/>
  <c r="EM114" i="20"/>
  <c r="ED284" i="20" a="1"/>
  <c r="ED286" i="20" s="1"/>
  <c r="EG115" i="20"/>
  <c r="EH113" i="20" s="1"/>
  <c r="CB116" i="20"/>
  <c r="CE114" i="20" s="1"/>
  <c r="GI108" i="20"/>
  <c r="GJ108" i="20" s="1"/>
  <c r="GB284" i="20"/>
  <c r="FG285" i="20"/>
  <c r="GD284" i="20"/>
  <c r="GC286" i="20"/>
  <c r="FH286" i="20"/>
  <c r="EH108" i="20"/>
  <c r="FH284" i="20"/>
  <c r="FF284" i="20"/>
  <c r="GC285" i="20"/>
  <c r="GC284" i="20"/>
  <c r="GD286" i="20"/>
  <c r="FH285" i="20"/>
  <c r="FF285" i="20"/>
  <c r="GB286" i="20"/>
  <c r="FG286" i="20"/>
  <c r="GD285" i="20"/>
  <c r="FG284" i="20"/>
  <c r="DH284" i="20" a="1"/>
  <c r="DH285" i="20" s="1"/>
  <c r="GO109" i="20"/>
  <c r="FQ128" i="20" a="1"/>
  <c r="FQ130" i="20" s="1"/>
  <c r="FA114" i="20"/>
  <c r="CM115" i="20" s="1"/>
  <c r="GJ104" i="20"/>
  <c r="GK101" i="20"/>
  <c r="FA113" i="20"/>
  <c r="FW118" i="20" a="1"/>
  <c r="FW120" i="20" s="1"/>
  <c r="CN121" i="20" s="1"/>
  <c r="CE109" i="20"/>
  <c r="ED194" i="20" a="1"/>
  <c r="ED195" i="20" s="1"/>
  <c r="FJ138" i="20" a="1"/>
  <c r="FJ138" i="20" s="1"/>
  <c r="FA118" i="20" a="1"/>
  <c r="FA120" i="20" s="1"/>
  <c r="DU133" i="20" a="1"/>
  <c r="DU133" i="20" s="1"/>
  <c r="CC134" i="20" s="1"/>
  <c r="GG128" i="20" a="1"/>
  <c r="BZ765" i="20"/>
  <c r="CK675" i="20"/>
  <c r="ER676" i="20" s="1"/>
  <c r="CP674" i="20"/>
  <c r="CQ766" i="20"/>
  <c r="CL767" i="20"/>
  <c r="ES768" i="20" s="1"/>
  <c r="CA773" i="20"/>
  <c r="CA682" i="20"/>
  <c r="GG133" i="20" a="1"/>
  <c r="BZ418" i="20"/>
  <c r="CK413" i="20"/>
  <c r="ER414" i="20" s="1"/>
  <c r="CP412" i="20"/>
  <c r="CQ590" i="20"/>
  <c r="CA596" i="20"/>
  <c r="CL591" i="20"/>
  <c r="ES592" i="20" s="1"/>
  <c r="ER64" i="20"/>
  <c r="CH64" i="20"/>
  <c r="GL63" i="20" s="1"/>
  <c r="CY124" i="20"/>
  <c r="CY123" i="20"/>
  <c r="CY125" i="20"/>
  <c r="GF138" i="20" a="1"/>
  <c r="CQ74" i="20"/>
  <c r="CL75" i="20"/>
  <c r="ES76" i="20" s="1"/>
  <c r="CA80" i="20"/>
  <c r="BZ767" i="20"/>
  <c r="CP676" i="20"/>
  <c r="CK677" i="20"/>
  <c r="ER678" i="20" s="1"/>
  <c r="CP154" i="20"/>
  <c r="BZ160" i="20"/>
  <c r="CK155" i="20"/>
  <c r="ER156" i="20" s="1"/>
  <c r="EY148" i="20"/>
  <c r="EB148" i="20"/>
  <c r="DD148" i="20"/>
  <c r="EB150" i="20"/>
  <c r="EB149" i="20"/>
  <c r="EA148" i="20"/>
  <c r="EA150" i="20"/>
  <c r="EA149" i="20"/>
  <c r="DZ148" i="20"/>
  <c r="DZ150" i="20"/>
  <c r="DF150" i="20"/>
  <c r="DZ149" i="20"/>
  <c r="DF149" i="20"/>
  <c r="DE150" i="20"/>
  <c r="DE149" i="20"/>
  <c r="DD150" i="20"/>
  <c r="DD149" i="20"/>
  <c r="DF148" i="20"/>
  <c r="DE148" i="20"/>
  <c r="BW180" i="20"/>
  <c r="FB179" i="20" s="1"/>
  <c r="FX174" i="20"/>
  <c r="BZ504" i="20"/>
  <c r="CP498" i="20"/>
  <c r="CK499" i="20"/>
  <c r="ER500" i="20" s="1"/>
  <c r="CP67" i="20"/>
  <c r="BZ73" i="20"/>
  <c r="CK68" i="20"/>
  <c r="CE68" i="20"/>
  <c r="EP68" i="20"/>
  <c r="CA251" i="20"/>
  <c r="CL246" i="20"/>
  <c r="ES247" i="20" s="1"/>
  <c r="CQ245" i="20"/>
  <c r="CA166" i="20"/>
  <c r="CL161" i="20"/>
  <c r="ES162" i="20" s="1"/>
  <c r="CQ160" i="20"/>
  <c r="FQ125" i="20"/>
  <c r="FQ124" i="20"/>
  <c r="FQ123" i="20"/>
  <c r="DO135" i="20"/>
  <c r="DO134" i="20"/>
  <c r="DO133" i="20"/>
  <c r="BZ245" i="20"/>
  <c r="CK240" i="20"/>
  <c r="ER241" i="20" s="1"/>
  <c r="CP239" i="20"/>
  <c r="DH138" i="20"/>
  <c r="DH140" i="20"/>
  <c r="DH139" i="20"/>
  <c r="CQ418" i="20"/>
  <c r="CA424" i="20"/>
  <c r="CL419" i="20"/>
  <c r="ES420" i="20" s="1"/>
  <c r="EE130" i="20"/>
  <c r="EE129" i="20"/>
  <c r="EE128" i="20"/>
  <c r="CY120" i="20"/>
  <c r="CY119" i="20"/>
  <c r="CY118" i="20"/>
  <c r="CA337" i="20"/>
  <c r="CL332" i="20"/>
  <c r="ES333" i="20" s="1"/>
  <c r="CQ331" i="20"/>
  <c r="ED143" i="20" a="1"/>
  <c r="GK55" i="20"/>
  <c r="CP325" i="20"/>
  <c r="BZ331" i="20"/>
  <c r="CK326" i="20"/>
  <c r="ER327" i="20" s="1"/>
  <c r="GG124" i="20"/>
  <c r="GG123" i="20"/>
  <c r="GG125" i="20"/>
  <c r="GC196" i="20"/>
  <c r="FH195" i="20"/>
  <c r="GB196" i="20"/>
  <c r="FG195" i="20"/>
  <c r="FH196" i="20"/>
  <c r="FF195" i="20"/>
  <c r="FG196" i="20"/>
  <c r="FH194" i="20"/>
  <c r="FF196" i="20"/>
  <c r="GD194" i="20"/>
  <c r="FG194" i="20"/>
  <c r="GD195" i="20"/>
  <c r="GC194" i="20"/>
  <c r="FF194" i="20"/>
  <c r="GC195" i="20"/>
  <c r="GB194" i="20"/>
  <c r="GD196" i="20"/>
  <c r="GB195" i="20"/>
  <c r="CA509" i="20"/>
  <c r="CL504" i="20"/>
  <c r="ES505" i="20" s="1"/>
  <c r="CQ503" i="20"/>
  <c r="DU123" i="20" a="1"/>
  <c r="ED140" i="20"/>
  <c r="ED139" i="20"/>
  <c r="ED138" i="20"/>
  <c r="CL766" i="20"/>
  <c r="ES767" i="20" s="1"/>
  <c r="CA772" i="20"/>
  <c r="CQ765" i="20"/>
  <c r="CA681" i="20"/>
  <c r="EH109" i="20"/>
  <c r="FA118" i="20"/>
  <c r="CP68" i="20"/>
  <c r="BZ74" i="20"/>
  <c r="CK69" i="20"/>
  <c r="ER70" i="20" s="1"/>
  <c r="GI115" i="20"/>
  <c r="CM116" i="20"/>
  <c r="GM58" i="20"/>
  <c r="GM57" i="20"/>
  <c r="GM59" i="20"/>
  <c r="CK156" i="20"/>
  <c r="ER157" i="20" s="1"/>
  <c r="CP155" i="20"/>
  <c r="BZ161" i="20"/>
  <c r="BZ247" i="20"/>
  <c r="CK242" i="20"/>
  <c r="ER243" i="20" s="1"/>
  <c r="CP241" i="20"/>
  <c r="CA510" i="20"/>
  <c r="CQ504" i="20"/>
  <c r="CL505" i="20"/>
  <c r="ES506" i="20" s="1"/>
  <c r="CP413" i="20"/>
  <c r="BZ419" i="20"/>
  <c r="CK414" i="20"/>
  <c r="ER415" i="20" s="1"/>
  <c r="CK241" i="20"/>
  <c r="ER242" i="20" s="1"/>
  <c r="CP240" i="20"/>
  <c r="BZ246" i="20"/>
  <c r="CP327" i="20"/>
  <c r="BZ333" i="20"/>
  <c r="CK328" i="20"/>
  <c r="ER329" i="20" s="1"/>
  <c r="CP153" i="20"/>
  <c r="BZ159" i="20"/>
  <c r="CK154" i="20"/>
  <c r="ER155" i="20" s="1"/>
  <c r="GJ110" i="20"/>
  <c r="DH194" i="20" a="1"/>
  <c r="DO130" i="20"/>
  <c r="DO129" i="20"/>
  <c r="DO128" i="20"/>
  <c r="CP584" i="20"/>
  <c r="BZ590" i="20"/>
  <c r="CK585" i="20"/>
  <c r="ER586" i="20" s="1"/>
  <c r="GJ103" i="20"/>
  <c r="EH110" i="20"/>
  <c r="CQ153" i="20"/>
  <c r="CA159" i="20"/>
  <c r="CL154" i="20"/>
  <c r="ES155" i="20" s="1"/>
  <c r="CP411" i="20"/>
  <c r="BZ417" i="20"/>
  <c r="CK412" i="20"/>
  <c r="ER413" i="20" s="1"/>
  <c r="CL498" i="20"/>
  <c r="ES499" i="20" s="1"/>
  <c r="CA503" i="20"/>
  <c r="CQ497" i="20"/>
  <c r="CQ417" i="20"/>
  <c r="CA423" i="20"/>
  <c r="CL418" i="20"/>
  <c r="ES419" i="20" s="1"/>
  <c r="CQ67" i="20"/>
  <c r="CA73" i="20"/>
  <c r="CL68" i="20"/>
  <c r="ES69" i="20" s="1"/>
  <c r="DH143" i="20" a="1"/>
  <c r="CA245" i="20"/>
  <c r="CL240" i="20"/>
  <c r="ES241" i="20" s="1"/>
  <c r="CQ239" i="20"/>
  <c r="CA79" i="20"/>
  <c r="CQ73" i="20"/>
  <c r="CL74" i="20"/>
  <c r="ES75" i="20" s="1"/>
  <c r="BZ75" i="20"/>
  <c r="CP69" i="20"/>
  <c r="CK70" i="20"/>
  <c r="ER71" i="20" s="1"/>
  <c r="CK327" i="20"/>
  <c r="ER328" i="20" s="1"/>
  <c r="CP326" i="20"/>
  <c r="BZ332" i="20"/>
  <c r="FQ128" i="20"/>
  <c r="DF153" i="20"/>
  <c r="DE153" i="20"/>
  <c r="EY153" i="20"/>
  <c r="EB153" i="20"/>
  <c r="DD153" i="20"/>
  <c r="EB155" i="20"/>
  <c r="EB154" i="20"/>
  <c r="EA153" i="20"/>
  <c r="EA155" i="20"/>
  <c r="EA154" i="20"/>
  <c r="DZ153" i="20"/>
  <c r="DZ155" i="20"/>
  <c r="DF155" i="20"/>
  <c r="DZ154" i="20"/>
  <c r="DF154" i="20"/>
  <c r="DE155" i="20"/>
  <c r="DE154" i="20"/>
  <c r="DD155" i="20"/>
  <c r="DD154" i="20"/>
  <c r="CQ325" i="20"/>
  <c r="CA331" i="20"/>
  <c r="CL326" i="20"/>
  <c r="ES327" i="20" s="1"/>
  <c r="CH105" i="20"/>
  <c r="EP104" i="20"/>
  <c r="CK586" i="20"/>
  <c r="ER587" i="20" s="1"/>
  <c r="CP585" i="20"/>
  <c r="BZ591" i="20"/>
  <c r="CQ583" i="20"/>
  <c r="CA589" i="20"/>
  <c r="CL584" i="20"/>
  <c r="ES585" i="20" s="1"/>
  <c r="ED285" i="20"/>
  <c r="ED284" i="20"/>
  <c r="CA595" i="20"/>
  <c r="CL590" i="20"/>
  <c r="ES591" i="20" s="1"/>
  <c r="CQ589" i="20"/>
  <c r="CK500" i="20"/>
  <c r="ER501" i="20" s="1"/>
  <c r="CP499" i="20"/>
  <c r="BZ505" i="20"/>
  <c r="CA252" i="20"/>
  <c r="CL247" i="20"/>
  <c r="ES248" i="20" s="1"/>
  <c r="CQ246" i="20"/>
  <c r="GJ105" i="20"/>
  <c r="CP497" i="20"/>
  <c r="CK498" i="20"/>
  <c r="ER499" i="20" s="1"/>
  <c r="BZ503" i="20"/>
  <c r="EP109" i="20"/>
  <c r="CH110" i="20"/>
  <c r="GL109" i="20" s="1"/>
  <c r="CP583" i="20"/>
  <c r="BZ589" i="20"/>
  <c r="CK584" i="20"/>
  <c r="ER585" i="20" s="1"/>
  <c r="CA417" i="20"/>
  <c r="CL412" i="20"/>
  <c r="ES413" i="20" s="1"/>
  <c r="CQ411" i="20"/>
  <c r="BZ766" i="20"/>
  <c r="CP675" i="20"/>
  <c r="CK676" i="20"/>
  <c r="ER677" i="20" s="1"/>
  <c r="CL160" i="20"/>
  <c r="ES161" i="20" s="1"/>
  <c r="CQ159" i="20"/>
  <c r="CA165" i="20"/>
  <c r="CL333" i="20"/>
  <c r="ES334" i="20" s="1"/>
  <c r="CQ332" i="20"/>
  <c r="CA338" i="20"/>
  <c r="CA765" i="20"/>
  <c r="CL675" i="20"/>
  <c r="ES676" i="20" s="1"/>
  <c r="CQ674" i="20"/>
  <c r="FX173" i="20"/>
  <c r="BX180" i="20"/>
  <c r="FX179" i="20" s="1"/>
  <c r="FQ133" i="20" a="1"/>
  <c r="GC145" i="20"/>
  <c r="GC143" i="20"/>
  <c r="FF143" i="20"/>
  <c r="GB145" i="20"/>
  <c r="GB143" i="20"/>
  <c r="FH145" i="20"/>
  <c r="GD144" i="20"/>
  <c r="FG145" i="20"/>
  <c r="GC144" i="20"/>
  <c r="FF145" i="20"/>
  <c r="GB144" i="20"/>
  <c r="FH144" i="20"/>
  <c r="FG144" i="20"/>
  <c r="FH143" i="20"/>
  <c r="GD145" i="20"/>
  <c r="FF144" i="20"/>
  <c r="GD143" i="20"/>
  <c r="FG143" i="20"/>
  <c r="EH114" i="20" l="1"/>
  <c r="EH115" i="20"/>
  <c r="GI114" i="20"/>
  <c r="FA119" i="20"/>
  <c r="GO113" i="20"/>
  <c r="FJ284" i="20" a="1"/>
  <c r="FJ286" i="20" s="1"/>
  <c r="FQ129" i="20"/>
  <c r="GJ109" i="20"/>
  <c r="DU134" i="20"/>
  <c r="CC135" i="20" s="1"/>
  <c r="DH286" i="20"/>
  <c r="GF284" i="20" a="1"/>
  <c r="GF284" i="20" s="1"/>
  <c r="DH284" i="20"/>
  <c r="DO284" i="20" s="1" a="1"/>
  <c r="ED196" i="20"/>
  <c r="ED194" i="20"/>
  <c r="GO115" i="20"/>
  <c r="CH62" i="20"/>
  <c r="CH65" i="20" s="1"/>
  <c r="CW158" i="20" s="1"/>
  <c r="EB158" i="20" s="1"/>
  <c r="GO114" i="20"/>
  <c r="FW118" i="20"/>
  <c r="CN119" i="20" s="1"/>
  <c r="FW119" i="20"/>
  <c r="CN120" i="20" s="1"/>
  <c r="CM114" i="20"/>
  <c r="CH115" i="20" s="1"/>
  <c r="DU135" i="20"/>
  <c r="CC136" i="20" s="1"/>
  <c r="GI113" i="20"/>
  <c r="GJ115" i="20" s="1"/>
  <c r="FJ140" i="20"/>
  <c r="EI116" i="20"/>
  <c r="FJ139" i="20"/>
  <c r="EI111" i="20"/>
  <c r="FA123" i="20" a="1"/>
  <c r="FA124" i="20" s="1"/>
  <c r="FW123" i="20" a="1"/>
  <c r="FW125" i="20" s="1"/>
  <c r="CN126" i="20" s="1"/>
  <c r="ED148" i="20" a="1"/>
  <c r="ED148" i="20" s="1"/>
  <c r="GF143" i="20" a="1"/>
  <c r="GF143" i="20" s="1"/>
  <c r="FA128" i="20" a="1"/>
  <c r="FA130" i="20" s="1"/>
  <c r="CY133" i="20" a="1"/>
  <c r="CY135" i="20" s="1"/>
  <c r="CP588" i="20"/>
  <c r="BZ594" i="20"/>
  <c r="CK589" i="20"/>
  <c r="ER590" i="20" s="1"/>
  <c r="GF286" i="20"/>
  <c r="CQ588" i="20"/>
  <c r="CA594" i="20"/>
  <c r="CL589" i="20"/>
  <c r="ES590" i="20" s="1"/>
  <c r="CP74" i="20"/>
  <c r="CK75" i="20"/>
  <c r="ER76" i="20" s="1"/>
  <c r="BZ80" i="20"/>
  <c r="BZ166" i="20"/>
  <c r="CK161" i="20"/>
  <c r="ER162" i="20" s="1"/>
  <c r="CP160" i="20"/>
  <c r="CA686" i="20"/>
  <c r="CQ680" i="20"/>
  <c r="CL681" i="20"/>
  <c r="ES682" i="20" s="1"/>
  <c r="CP330" i="20"/>
  <c r="BZ336" i="20"/>
  <c r="CK331" i="20"/>
  <c r="ER332" i="20" s="1"/>
  <c r="BZ250" i="20"/>
  <c r="CK245" i="20"/>
  <c r="ER246" i="20" s="1"/>
  <c r="CP244" i="20"/>
  <c r="CA256" i="20"/>
  <c r="CL251" i="20"/>
  <c r="ES252" i="20" s="1"/>
  <c r="CQ250" i="20"/>
  <c r="FG149" i="20"/>
  <c r="FH148" i="20"/>
  <c r="GD150" i="20"/>
  <c r="FF149" i="20"/>
  <c r="GD148" i="20"/>
  <c r="FG148" i="20"/>
  <c r="GC150" i="20"/>
  <c r="GC148" i="20"/>
  <c r="FF148" i="20"/>
  <c r="GB150" i="20"/>
  <c r="GB148" i="20"/>
  <c r="FH150" i="20"/>
  <c r="GD149" i="20"/>
  <c r="FG150" i="20"/>
  <c r="GC149" i="20"/>
  <c r="FF150" i="20"/>
  <c r="GB149" i="20"/>
  <c r="FH149" i="20"/>
  <c r="CA863" i="20"/>
  <c r="CL773" i="20"/>
  <c r="ES774" i="20" s="1"/>
  <c r="CQ772" i="20"/>
  <c r="GL104" i="20"/>
  <c r="CH103" i="20"/>
  <c r="CH106" i="20" s="1"/>
  <c r="CW199" i="20" s="1"/>
  <c r="CA78" i="20"/>
  <c r="CL73" i="20"/>
  <c r="ES74" i="20" s="1"/>
  <c r="CQ72" i="20"/>
  <c r="DH194" i="20"/>
  <c r="DH196" i="20"/>
  <c r="DH195" i="20"/>
  <c r="BZ251" i="20"/>
  <c r="CK246" i="20"/>
  <c r="ER247" i="20" s="1"/>
  <c r="CP245" i="20"/>
  <c r="CA515" i="20"/>
  <c r="CQ509" i="20"/>
  <c r="CL510" i="20"/>
  <c r="ES511" i="20" s="1"/>
  <c r="GF194" i="20" a="1"/>
  <c r="CA342" i="20"/>
  <c r="CL337" i="20"/>
  <c r="ES338" i="20" s="1"/>
  <c r="CQ336" i="20"/>
  <c r="CL424" i="20"/>
  <c r="ES425" i="20" s="1"/>
  <c r="CQ423" i="20"/>
  <c r="CA429" i="20"/>
  <c r="CA601" i="20"/>
  <c r="CL596" i="20"/>
  <c r="ES597" i="20" s="1"/>
  <c r="CQ595" i="20"/>
  <c r="DE159" i="20"/>
  <c r="FJ143" i="20" a="1"/>
  <c r="CA771" i="20"/>
  <c r="CL765" i="20"/>
  <c r="ES766" i="20" s="1"/>
  <c r="CQ764" i="20"/>
  <c r="CA680" i="20"/>
  <c r="GM109" i="20"/>
  <c r="GM110" i="20"/>
  <c r="GM108" i="20"/>
  <c r="CP416" i="20"/>
  <c r="BZ422" i="20"/>
  <c r="CK417" i="20"/>
  <c r="ER418" i="20" s="1"/>
  <c r="BZ595" i="20"/>
  <c r="CK590" i="20"/>
  <c r="ER591" i="20" s="1"/>
  <c r="CP589" i="20"/>
  <c r="CK74" i="20"/>
  <c r="ER75" i="20" s="1"/>
  <c r="BZ79" i="20"/>
  <c r="CP73" i="20"/>
  <c r="CA862" i="20"/>
  <c r="CQ771" i="20"/>
  <c r="CL772" i="20"/>
  <c r="ES773" i="20" s="1"/>
  <c r="DU125" i="20"/>
  <c r="CC126" i="20" s="1"/>
  <c r="DU124" i="20"/>
  <c r="CC125" i="20" s="1"/>
  <c r="DU123" i="20"/>
  <c r="CC124" i="20" s="1"/>
  <c r="EM120" i="20"/>
  <c r="EG118" i="20"/>
  <c r="CB119" i="20"/>
  <c r="BZ165" i="20"/>
  <c r="CK160" i="20"/>
  <c r="ER161" i="20" s="1"/>
  <c r="CP159" i="20"/>
  <c r="GF140" i="20"/>
  <c r="GF139" i="20"/>
  <c r="GF138" i="20"/>
  <c r="CA343" i="20"/>
  <c r="CL338" i="20"/>
  <c r="ES339" i="20" s="1"/>
  <c r="CQ337" i="20"/>
  <c r="CP765" i="20"/>
  <c r="CK766" i="20"/>
  <c r="ER767" i="20" s="1"/>
  <c r="BZ772" i="20"/>
  <c r="BZ681" i="20"/>
  <c r="CA257" i="20"/>
  <c r="CL252" i="20"/>
  <c r="ES253" i="20" s="1"/>
  <c r="CQ251" i="20"/>
  <c r="CQ594" i="20"/>
  <c r="CL595" i="20"/>
  <c r="ES596" i="20" s="1"/>
  <c r="CA600" i="20"/>
  <c r="CQ330" i="20"/>
  <c r="CA336" i="20"/>
  <c r="CL331" i="20"/>
  <c r="ES332" i="20" s="1"/>
  <c r="DH153" i="20" a="1"/>
  <c r="BZ337" i="20"/>
  <c r="CK332" i="20"/>
  <c r="ER333" i="20" s="1"/>
  <c r="CP331" i="20"/>
  <c r="CA84" i="20"/>
  <c r="CL79" i="20"/>
  <c r="ES80" i="20" s="1"/>
  <c r="CQ78" i="20"/>
  <c r="CH108" i="20"/>
  <c r="CH111" i="20" s="1"/>
  <c r="CW204" i="20" s="1"/>
  <c r="FJ194" i="20" a="1"/>
  <c r="CB120" i="20"/>
  <c r="EG119" i="20"/>
  <c r="EM118" i="20"/>
  <c r="BZ509" i="20"/>
  <c r="CK504" i="20"/>
  <c r="ER505" i="20" s="1"/>
  <c r="CP503" i="20"/>
  <c r="CB126" i="20"/>
  <c r="BZ508" i="20"/>
  <c r="CP502" i="20"/>
  <c r="CK503" i="20"/>
  <c r="ER504" i="20" s="1"/>
  <c r="BZ510" i="20"/>
  <c r="CP504" i="20"/>
  <c r="CK505" i="20"/>
  <c r="ER506" i="20" s="1"/>
  <c r="EE284" i="20" a="1"/>
  <c r="CL423" i="20"/>
  <c r="ES424" i="20" s="1"/>
  <c r="CQ422" i="20"/>
  <c r="CA428" i="20"/>
  <c r="BZ164" i="20"/>
  <c r="CK159" i="20"/>
  <c r="ER160" i="20" s="1"/>
  <c r="CP158" i="20"/>
  <c r="GK60" i="20"/>
  <c r="CM119" i="20"/>
  <c r="EE138" i="20" a="1"/>
  <c r="EM119" i="20"/>
  <c r="EG120" i="20"/>
  <c r="CB121" i="20"/>
  <c r="CB124" i="20"/>
  <c r="FQ133" i="20"/>
  <c r="FQ135" i="20"/>
  <c r="FQ134" i="20"/>
  <c r="CP590" i="20"/>
  <c r="BZ596" i="20"/>
  <c r="CK591" i="20"/>
  <c r="ER592" i="20" s="1"/>
  <c r="ED153" i="20" a="1"/>
  <c r="FF155" i="20"/>
  <c r="GB154" i="20"/>
  <c r="FH154" i="20"/>
  <c r="FG154" i="20"/>
  <c r="FH153" i="20"/>
  <c r="GD155" i="20"/>
  <c r="FF154" i="20"/>
  <c r="GD153" i="20"/>
  <c r="FG153" i="20"/>
  <c r="GC155" i="20"/>
  <c r="GC153" i="20"/>
  <c r="FF153" i="20"/>
  <c r="GB155" i="20"/>
  <c r="GB153" i="20"/>
  <c r="FH155" i="20"/>
  <c r="GD154" i="20"/>
  <c r="FG155" i="20"/>
  <c r="GC154" i="20"/>
  <c r="CL159" i="20"/>
  <c r="ES160" i="20" s="1"/>
  <c r="CQ158" i="20"/>
  <c r="CA164" i="20"/>
  <c r="CP418" i="20"/>
  <c r="BZ424" i="20"/>
  <c r="CK419" i="20"/>
  <c r="ER420" i="20" s="1"/>
  <c r="CM120" i="20"/>
  <c r="DU128" i="20" a="1"/>
  <c r="DO138" i="20" a="1"/>
  <c r="CA171" i="20"/>
  <c r="CL166" i="20"/>
  <c r="ES167" i="20" s="1"/>
  <c r="CQ165" i="20"/>
  <c r="CB125" i="20"/>
  <c r="CP417" i="20"/>
  <c r="BZ423" i="20"/>
  <c r="CK418" i="20"/>
  <c r="ER419" i="20" s="1"/>
  <c r="CP764" i="20"/>
  <c r="BZ771" i="20"/>
  <c r="CK765" i="20"/>
  <c r="ER766" i="20" s="1"/>
  <c r="BZ680" i="20"/>
  <c r="CA170" i="20"/>
  <c r="CL165" i="20"/>
  <c r="ES166" i="20" s="1"/>
  <c r="CQ164" i="20"/>
  <c r="CQ416" i="20"/>
  <c r="CA422" i="20"/>
  <c r="CL417" i="20"/>
  <c r="ES418" i="20" s="1"/>
  <c r="CA250" i="20"/>
  <c r="CL245" i="20"/>
  <c r="ES246" i="20" s="1"/>
  <c r="CQ244" i="20"/>
  <c r="CY128" i="20" a="1"/>
  <c r="CM121" i="20"/>
  <c r="GI120" i="20"/>
  <c r="CA514" i="20"/>
  <c r="CL509" i="20"/>
  <c r="ES510" i="20" s="1"/>
  <c r="CQ508" i="20"/>
  <c r="ED145" i="20"/>
  <c r="ED144" i="20"/>
  <c r="ED143" i="20"/>
  <c r="ER69" i="20"/>
  <c r="CH69" i="20"/>
  <c r="GL68" i="20" s="1"/>
  <c r="DH148" i="20" a="1"/>
  <c r="CP766" i="20"/>
  <c r="CK767" i="20"/>
  <c r="ER768" i="20" s="1"/>
  <c r="BZ773" i="20"/>
  <c r="BZ682" i="20"/>
  <c r="GM63" i="20"/>
  <c r="GM64" i="20"/>
  <c r="GM62" i="20"/>
  <c r="GG135" i="20"/>
  <c r="GG134" i="20"/>
  <c r="GG133" i="20"/>
  <c r="DH145" i="20"/>
  <c r="DH144" i="20"/>
  <c r="DH143" i="20"/>
  <c r="CA508" i="20"/>
  <c r="CQ502" i="20"/>
  <c r="CL503" i="20"/>
  <c r="ES504" i="20" s="1"/>
  <c r="BZ338" i="20"/>
  <c r="CK333" i="20"/>
  <c r="ER334" i="20" s="1"/>
  <c r="CP332" i="20"/>
  <c r="BZ252" i="20"/>
  <c r="CK247" i="20"/>
  <c r="ER248" i="20" s="1"/>
  <c r="CP246" i="20"/>
  <c r="CP72" i="20"/>
  <c r="BZ78" i="20"/>
  <c r="CK73" i="20"/>
  <c r="CE73" i="20"/>
  <c r="EP73" i="20"/>
  <c r="CA85" i="20"/>
  <c r="CL80" i="20"/>
  <c r="ES81" i="20" s="1"/>
  <c r="CQ79" i="20"/>
  <c r="CQ681" i="20"/>
  <c r="CA687" i="20"/>
  <c r="CL682" i="20"/>
  <c r="ES683" i="20" s="1"/>
  <c r="GG130" i="20"/>
  <c r="GG129" i="20"/>
  <c r="GG128" i="20"/>
  <c r="FJ285" i="20" l="1"/>
  <c r="EA160" i="20"/>
  <c r="EB160" i="20"/>
  <c r="EY158" i="20"/>
  <c r="DF158" i="20"/>
  <c r="DZ160" i="20"/>
  <c r="DZ159" i="20"/>
  <c r="DD159" i="20"/>
  <c r="EA159" i="20"/>
  <c r="EA158" i="20"/>
  <c r="FJ284" i="20"/>
  <c r="GF285" i="20"/>
  <c r="EE194" i="20" a="1"/>
  <c r="EE194" i="20" s="1"/>
  <c r="DF159" i="20"/>
  <c r="EB159" i="20"/>
  <c r="DF160" i="20"/>
  <c r="DD158" i="20"/>
  <c r="DZ158" i="20"/>
  <c r="DE158" i="20"/>
  <c r="DD160" i="20"/>
  <c r="DE160" i="20"/>
  <c r="GO119" i="20"/>
  <c r="GO120" i="20"/>
  <c r="GO118" i="20"/>
  <c r="GI119" i="20"/>
  <c r="GI118" i="20"/>
  <c r="EP114" i="20"/>
  <c r="GJ113" i="20"/>
  <c r="GJ114" i="20"/>
  <c r="FQ138" i="20" a="1"/>
  <c r="GL114" i="20"/>
  <c r="GM113" i="20" s="1"/>
  <c r="CH113" i="20"/>
  <c r="CH116" i="20" s="1"/>
  <c r="CW209" i="20" s="1"/>
  <c r="DE209" i="20" s="1"/>
  <c r="EG125" i="20"/>
  <c r="EM123" i="20"/>
  <c r="FW123" i="20"/>
  <c r="CN124" i="20" s="1"/>
  <c r="FW124" i="20"/>
  <c r="CN125" i="20" s="1"/>
  <c r="CY133" i="20"/>
  <c r="EG133" i="20" s="1"/>
  <c r="CY134" i="20"/>
  <c r="CB135" i="20" s="1"/>
  <c r="FA123" i="20"/>
  <c r="CM124" i="20" s="1"/>
  <c r="GK111" i="20"/>
  <c r="FA125" i="20"/>
  <c r="CM126" i="20" s="1"/>
  <c r="EG123" i="20"/>
  <c r="EG124" i="20"/>
  <c r="EM125" i="20"/>
  <c r="ED149" i="20"/>
  <c r="ED150" i="20"/>
  <c r="GK65" i="20"/>
  <c r="GF144" i="20"/>
  <c r="GF145" i="20"/>
  <c r="EM124" i="20"/>
  <c r="FQ284" i="20" a="1"/>
  <c r="FQ284" i="20" s="1"/>
  <c r="FA128" i="20"/>
  <c r="CM129" i="20" s="1"/>
  <c r="CE119" i="20"/>
  <c r="FW133" i="20" a="1"/>
  <c r="FW133" i="20" s="1"/>
  <c r="CN134" i="20" s="1"/>
  <c r="DO143" i="20" a="1"/>
  <c r="DO145" i="20" s="1"/>
  <c r="EH119" i="20"/>
  <c r="FA129" i="20"/>
  <c r="CM130" i="20" s="1"/>
  <c r="FW128" i="20" a="1"/>
  <c r="CQ84" i="20"/>
  <c r="CL85" i="20"/>
  <c r="ES86" i="20" s="1"/>
  <c r="CA90" i="20"/>
  <c r="EE140" i="20"/>
  <c r="EE139" i="20"/>
  <c r="EE138" i="20"/>
  <c r="CA433" i="20"/>
  <c r="CL428" i="20"/>
  <c r="ES429" i="20" s="1"/>
  <c r="CQ427" i="20"/>
  <c r="CA89" i="20"/>
  <c r="CQ83" i="20"/>
  <c r="CL84" i="20"/>
  <c r="ES85" i="20" s="1"/>
  <c r="CA605" i="20"/>
  <c r="CL600" i="20"/>
  <c r="ES601" i="20" s="1"/>
  <c r="CQ599" i="20"/>
  <c r="EE196" i="20"/>
  <c r="BZ84" i="20"/>
  <c r="CK79" i="20"/>
  <c r="ER80" i="20" s="1"/>
  <c r="CP78" i="20"/>
  <c r="CA347" i="20"/>
  <c r="CL342" i="20"/>
  <c r="ES343" i="20" s="1"/>
  <c r="CQ341" i="20"/>
  <c r="CP251" i="20"/>
  <c r="BZ257" i="20"/>
  <c r="CK252" i="20"/>
  <c r="ER253" i="20" s="1"/>
  <c r="EE143" i="20" a="1"/>
  <c r="BZ428" i="20"/>
  <c r="CK423" i="20"/>
  <c r="ER424" i="20" s="1"/>
  <c r="CP422" i="20"/>
  <c r="CA176" i="20"/>
  <c r="CQ170" i="20"/>
  <c r="CL171" i="20"/>
  <c r="ES172" i="20" s="1"/>
  <c r="FA133" i="20" a="1"/>
  <c r="CH120" i="20"/>
  <c r="GL119" i="20" s="1"/>
  <c r="EP119" i="20"/>
  <c r="BZ513" i="20"/>
  <c r="CP507" i="20"/>
  <c r="CK508" i="20"/>
  <c r="ER509" i="20" s="1"/>
  <c r="GF196" i="20"/>
  <c r="GF195" i="20"/>
  <c r="GF194" i="20"/>
  <c r="CA691" i="20"/>
  <c r="CL686" i="20"/>
  <c r="ES687" i="20" s="1"/>
  <c r="CQ685" i="20"/>
  <c r="CK682" i="20"/>
  <c r="ER683" i="20" s="1"/>
  <c r="CP681" i="20"/>
  <c r="BZ687" i="20"/>
  <c r="CY130" i="20"/>
  <c r="CY129" i="20"/>
  <c r="CY128" i="20"/>
  <c r="DO138" i="20"/>
  <c r="DO140" i="20"/>
  <c r="DO139" i="20"/>
  <c r="CE124" i="20"/>
  <c r="BZ170" i="20"/>
  <c r="CK165" i="20"/>
  <c r="ER166" i="20" s="1"/>
  <c r="CP164" i="20"/>
  <c r="EG135" i="20"/>
  <c r="CB136" i="20"/>
  <c r="DO194" i="20" a="1"/>
  <c r="ER74" i="20"/>
  <c r="CH74" i="20"/>
  <c r="GL73" i="20" s="1"/>
  <c r="BZ863" i="20"/>
  <c r="CK773" i="20"/>
  <c r="ER774" i="20" s="1"/>
  <c r="CP772" i="20"/>
  <c r="CL170" i="20"/>
  <c r="ES171" i="20" s="1"/>
  <c r="CA175" i="20"/>
  <c r="CQ169" i="20"/>
  <c r="DU130" i="20"/>
  <c r="CC131" i="20" s="1"/>
  <c r="DU129" i="20"/>
  <c r="CC130" i="20" s="1"/>
  <c r="DU128" i="20"/>
  <c r="CC129" i="20" s="1"/>
  <c r="BZ429" i="20"/>
  <c r="CK424" i="20"/>
  <c r="ER425" i="20" s="1"/>
  <c r="CP423" i="20"/>
  <c r="ED153" i="20"/>
  <c r="ED155" i="20"/>
  <c r="ED154" i="20"/>
  <c r="EE286" i="20"/>
  <c r="EE285" i="20"/>
  <c r="EE284" i="20"/>
  <c r="FJ195" i="20"/>
  <c r="FJ194" i="20"/>
  <c r="FJ196" i="20"/>
  <c r="BZ342" i="20"/>
  <c r="CK337" i="20"/>
  <c r="ER338" i="20" s="1"/>
  <c r="CP336" i="20"/>
  <c r="CL680" i="20"/>
  <c r="ES681" i="20" s="1"/>
  <c r="CQ679" i="20"/>
  <c r="CA685" i="20"/>
  <c r="CA434" i="20"/>
  <c r="CL429" i="20"/>
  <c r="ES430" i="20" s="1"/>
  <c r="CQ428" i="20"/>
  <c r="CK250" i="20"/>
  <c r="ER251" i="20" s="1"/>
  <c r="CP249" i="20"/>
  <c r="BZ255" i="20"/>
  <c r="CM131" i="20"/>
  <c r="BZ599" i="20"/>
  <c r="CP593" i="20"/>
  <c r="CK594" i="20"/>
  <c r="ER595" i="20" s="1"/>
  <c r="CA692" i="20"/>
  <c r="CL687" i="20"/>
  <c r="ES688" i="20" s="1"/>
  <c r="CQ686" i="20"/>
  <c r="CP77" i="20"/>
  <c r="CK78" i="20"/>
  <c r="BZ83" i="20"/>
  <c r="CE78" i="20"/>
  <c r="EP78" i="20"/>
  <c r="CP337" i="20"/>
  <c r="BZ343" i="20"/>
  <c r="CK338" i="20"/>
  <c r="ER339" i="20" s="1"/>
  <c r="BZ685" i="20"/>
  <c r="CK680" i="20"/>
  <c r="ER681" i="20" s="1"/>
  <c r="CP679" i="20"/>
  <c r="DD206" i="20"/>
  <c r="DZ205" i="20"/>
  <c r="DF205" i="20"/>
  <c r="DZ204" i="20"/>
  <c r="DE205" i="20"/>
  <c r="DD205" i="20"/>
  <c r="EB206" i="20"/>
  <c r="DF204" i="20"/>
  <c r="EA206" i="20"/>
  <c r="DE204" i="20"/>
  <c r="DZ206" i="20"/>
  <c r="DF206" i="20"/>
  <c r="EB205" i="20"/>
  <c r="EY204" i="20"/>
  <c r="EB204" i="20"/>
  <c r="DD204" i="20"/>
  <c r="DE206" i="20"/>
  <c r="EA205" i="20"/>
  <c r="EA204" i="20"/>
  <c r="DH155" i="20"/>
  <c r="DH154" i="20"/>
  <c r="DH153" i="20"/>
  <c r="CQ342" i="20"/>
  <c r="CA348" i="20"/>
  <c r="CL343" i="20"/>
  <c r="ES344" i="20" s="1"/>
  <c r="BZ600" i="20"/>
  <c r="CP594" i="20"/>
  <c r="CK595" i="20"/>
  <c r="ER596" i="20" s="1"/>
  <c r="FH160" i="20"/>
  <c r="GD159" i="20"/>
  <c r="FG160" i="20"/>
  <c r="GC159" i="20"/>
  <c r="FF160" i="20"/>
  <c r="GB159" i="20"/>
  <c r="FH159" i="20"/>
  <c r="FG159" i="20"/>
  <c r="FH158" i="20"/>
  <c r="GD160" i="20"/>
  <c r="FF159" i="20"/>
  <c r="GD158" i="20"/>
  <c r="FG158" i="20"/>
  <c r="GC160" i="20"/>
  <c r="GC158" i="20"/>
  <c r="FF158" i="20"/>
  <c r="GB160" i="20"/>
  <c r="GB158" i="20"/>
  <c r="CA520" i="20"/>
  <c r="CQ514" i="20"/>
  <c r="CL515" i="20"/>
  <c r="ES516" i="20" s="1"/>
  <c r="BZ171" i="20"/>
  <c r="CK166" i="20"/>
  <c r="ER167" i="20" s="1"/>
  <c r="CP165" i="20"/>
  <c r="CQ249" i="20"/>
  <c r="CA255" i="20"/>
  <c r="CL250" i="20"/>
  <c r="ES251" i="20" s="1"/>
  <c r="GF153" i="20" a="1"/>
  <c r="CP595" i="20"/>
  <c r="BZ601" i="20"/>
  <c r="CK596" i="20"/>
  <c r="ER597" i="20" s="1"/>
  <c r="DO285" i="20"/>
  <c r="DO284" i="20"/>
  <c r="DO286" i="20"/>
  <c r="CQ256" i="20"/>
  <c r="CA262" i="20"/>
  <c r="CL257" i="20"/>
  <c r="ES258" i="20" s="1"/>
  <c r="GG138" i="20" a="1"/>
  <c r="EH118" i="20"/>
  <c r="CA606" i="20"/>
  <c r="CL601" i="20"/>
  <c r="ES602" i="20" s="1"/>
  <c r="CQ600" i="20"/>
  <c r="CL78" i="20"/>
  <c r="ES79" i="20" s="1"/>
  <c r="CA83" i="20"/>
  <c r="CQ77" i="20"/>
  <c r="CL863" i="20"/>
  <c r="ES864" i="20" s="1"/>
  <c r="CQ862" i="20"/>
  <c r="CA869" i="20"/>
  <c r="CA778" i="20"/>
  <c r="GF148" i="20" a="1"/>
  <c r="CA261" i="20"/>
  <c r="CL256" i="20"/>
  <c r="ES257" i="20" s="1"/>
  <c r="CQ255" i="20"/>
  <c r="CK336" i="20"/>
  <c r="ER337" i="20" s="1"/>
  <c r="CP335" i="20"/>
  <c r="BZ341" i="20"/>
  <c r="CL594" i="20"/>
  <c r="ES595" i="20" s="1"/>
  <c r="CA599" i="20"/>
  <c r="CQ593" i="20"/>
  <c r="FQ140" i="20"/>
  <c r="FQ139" i="20"/>
  <c r="FQ138" i="20"/>
  <c r="DH150" i="20"/>
  <c r="DH149" i="20"/>
  <c r="DH148" i="20"/>
  <c r="CL514" i="20"/>
  <c r="ES515" i="20" s="1"/>
  <c r="CQ513" i="20"/>
  <c r="CA519" i="20"/>
  <c r="BZ861" i="20"/>
  <c r="CP770" i="20"/>
  <c r="CK771" i="20"/>
  <c r="ER772" i="20" s="1"/>
  <c r="CH67" i="20"/>
  <c r="CH70" i="20" s="1"/>
  <c r="CW163" i="20" s="1"/>
  <c r="CA169" i="20"/>
  <c r="CQ163" i="20"/>
  <c r="CL164" i="20"/>
  <c r="ES165" i="20" s="1"/>
  <c r="EH120" i="20"/>
  <c r="BZ515" i="20"/>
  <c r="CP509" i="20"/>
  <c r="CK510" i="20"/>
  <c r="ER511" i="20" s="1"/>
  <c r="CQ335" i="20"/>
  <c r="CA341" i="20"/>
  <c r="CL336" i="20"/>
  <c r="ES337" i="20" s="1"/>
  <c r="BZ686" i="20"/>
  <c r="CP680" i="20"/>
  <c r="CK681" i="20"/>
  <c r="ER682" i="20" s="1"/>
  <c r="CQ861" i="20"/>
  <c r="CA868" i="20"/>
  <c r="CL862" i="20"/>
  <c r="ES863" i="20" s="1"/>
  <c r="CA777" i="20"/>
  <c r="CP421" i="20"/>
  <c r="BZ427" i="20"/>
  <c r="CK422" i="20"/>
  <c r="ER423" i="20" s="1"/>
  <c r="CA861" i="20"/>
  <c r="CQ770" i="20"/>
  <c r="CL771" i="20"/>
  <c r="ES772" i="20" s="1"/>
  <c r="EB201" i="20"/>
  <c r="DD200" i="20"/>
  <c r="EA201" i="20"/>
  <c r="DZ201" i="20"/>
  <c r="DF201" i="20"/>
  <c r="EB200" i="20"/>
  <c r="DF199" i="20"/>
  <c r="DE201" i="20"/>
  <c r="EA200" i="20"/>
  <c r="EY199" i="20"/>
  <c r="EB199" i="20"/>
  <c r="DE199" i="20"/>
  <c r="DD201" i="20"/>
  <c r="DZ200" i="20"/>
  <c r="EA199" i="20"/>
  <c r="DD199" i="20"/>
  <c r="DF200" i="20"/>
  <c r="DZ199" i="20"/>
  <c r="DE200" i="20"/>
  <c r="CP79" i="20"/>
  <c r="BZ85" i="20"/>
  <c r="CK80" i="20"/>
  <c r="ER81" i="20" s="1"/>
  <c r="CA513" i="20"/>
  <c r="CQ507" i="20"/>
  <c r="CL508" i="20"/>
  <c r="ES509" i="20" s="1"/>
  <c r="GM68" i="20"/>
  <c r="GM69" i="20"/>
  <c r="GM67" i="20"/>
  <c r="CQ421" i="20"/>
  <c r="CA427" i="20"/>
  <c r="CL422" i="20"/>
  <c r="ES423" i="20" s="1"/>
  <c r="FJ153" i="20" a="1"/>
  <c r="BZ169" i="20"/>
  <c r="CP163" i="20"/>
  <c r="CK164" i="20"/>
  <c r="ER165" i="20" s="1"/>
  <c r="CP508" i="20"/>
  <c r="BZ514" i="20"/>
  <c r="CK509" i="20"/>
  <c r="ER510" i="20" s="1"/>
  <c r="BZ862" i="20"/>
  <c r="CP771" i="20"/>
  <c r="CK772" i="20"/>
  <c r="ER773" i="20" s="1"/>
  <c r="FJ145" i="20"/>
  <c r="FJ144" i="20"/>
  <c r="FJ143" i="20"/>
  <c r="GM114" i="20"/>
  <c r="GM115" i="20"/>
  <c r="BZ256" i="20"/>
  <c r="CK251" i="20"/>
  <c r="ER252" i="20" s="1"/>
  <c r="CP250" i="20"/>
  <c r="GM104" i="20"/>
  <c r="GM105" i="20"/>
  <c r="GM103" i="20"/>
  <c r="FJ148" i="20" a="1"/>
  <c r="CM125" i="20"/>
  <c r="GG284" i="20" a="1"/>
  <c r="ED158" i="20" l="1" a="1"/>
  <c r="GJ119" i="20"/>
  <c r="GJ118" i="20"/>
  <c r="EE195" i="20"/>
  <c r="EB209" i="20"/>
  <c r="DH158" i="20" a="1"/>
  <c r="DH160" i="20" s="1"/>
  <c r="GO123" i="20"/>
  <c r="GJ120" i="20"/>
  <c r="EY209" i="20"/>
  <c r="DF209" i="20"/>
  <c r="EM134" i="20"/>
  <c r="GI124" i="20"/>
  <c r="DD210" i="20"/>
  <c r="DE211" i="20"/>
  <c r="DF211" i="20"/>
  <c r="DE210" i="20"/>
  <c r="DZ211" i="20"/>
  <c r="DF210" i="20"/>
  <c r="DZ209" i="20"/>
  <c r="DD211" i="20"/>
  <c r="EA209" i="20"/>
  <c r="DD209" i="20"/>
  <c r="EA210" i="20"/>
  <c r="EB211" i="20"/>
  <c r="GI125" i="20"/>
  <c r="GI123" i="20"/>
  <c r="GO125" i="20"/>
  <c r="DZ210" i="20"/>
  <c r="EB210" i="20"/>
  <c r="GO124" i="20"/>
  <c r="EA211" i="20"/>
  <c r="EG134" i="20"/>
  <c r="EH133" i="20" s="1"/>
  <c r="EM133" i="20"/>
  <c r="EM135" i="20"/>
  <c r="CB134" i="20"/>
  <c r="EH123" i="20"/>
  <c r="FW134" i="20"/>
  <c r="CN135" i="20" s="1"/>
  <c r="EH125" i="20"/>
  <c r="CH118" i="20"/>
  <c r="CH121" i="20" s="1"/>
  <c r="CW214" i="20" s="1"/>
  <c r="DZ215" i="20" s="1"/>
  <c r="EH135" i="20"/>
  <c r="EH124" i="20"/>
  <c r="EE148" i="20" a="1"/>
  <c r="EE148" i="20" s="1"/>
  <c r="EE153" i="20" a="1"/>
  <c r="EE153" i="20" s="1"/>
  <c r="GG143" i="20" a="1"/>
  <c r="GG145" i="20" s="1"/>
  <c r="FW135" i="20"/>
  <c r="CN136" i="20" s="1"/>
  <c r="FQ285" i="20"/>
  <c r="FQ286" i="20"/>
  <c r="DO148" i="20" a="1"/>
  <c r="DO148" i="20" s="1"/>
  <c r="DO144" i="20"/>
  <c r="GK70" i="20"/>
  <c r="FA138" i="20" a="1"/>
  <c r="FA140" i="20" s="1"/>
  <c r="CY284" i="20" a="1"/>
  <c r="CY286" i="20" s="1"/>
  <c r="GK116" i="20"/>
  <c r="DO143" i="20"/>
  <c r="DU284" i="20" a="1"/>
  <c r="DU286" i="20" s="1"/>
  <c r="CC287" i="20" s="1"/>
  <c r="ED199" i="20" a="1"/>
  <c r="ED201" i="20" s="1"/>
  <c r="BZ174" i="20"/>
  <c r="CP168" i="20"/>
  <c r="CK169" i="20"/>
  <c r="ER170" i="20" s="1"/>
  <c r="CA524" i="20"/>
  <c r="CL519" i="20"/>
  <c r="ES520" i="20" s="1"/>
  <c r="CQ518" i="20"/>
  <c r="EI121" i="20"/>
  <c r="BZ88" i="20"/>
  <c r="CK83" i="20"/>
  <c r="CP82" i="20"/>
  <c r="CE83" i="20"/>
  <c r="EP83" i="20"/>
  <c r="CP598" i="20"/>
  <c r="BZ604" i="20"/>
  <c r="CK599" i="20"/>
  <c r="ER600" i="20" s="1"/>
  <c r="BZ347" i="20"/>
  <c r="CK342" i="20"/>
  <c r="ER343" i="20" s="1"/>
  <c r="CP341" i="20"/>
  <c r="DO194" i="20"/>
  <c r="DO196" i="20"/>
  <c r="DO195" i="20"/>
  <c r="CP686" i="20"/>
  <c r="BZ692" i="20"/>
  <c r="CK687" i="20"/>
  <c r="ER688" i="20" s="1"/>
  <c r="CA181" i="20"/>
  <c r="CL176" i="20"/>
  <c r="ES177" i="20" s="1"/>
  <c r="CQ175" i="20"/>
  <c r="BZ261" i="20"/>
  <c r="CK256" i="20"/>
  <c r="ER257" i="20" s="1"/>
  <c r="CP255" i="20"/>
  <c r="FJ153" i="20"/>
  <c r="FJ155" i="20"/>
  <c r="FJ154" i="20"/>
  <c r="EP124" i="20"/>
  <c r="CH125" i="20"/>
  <c r="GL124" i="20" s="1"/>
  <c r="BZ432" i="20"/>
  <c r="CK427" i="20"/>
  <c r="ER428" i="20" s="1"/>
  <c r="CP426" i="20"/>
  <c r="BZ691" i="20"/>
  <c r="CK686" i="20"/>
  <c r="ER687" i="20" s="1"/>
  <c r="CP685" i="20"/>
  <c r="GG140" i="20"/>
  <c r="GG139" i="20"/>
  <c r="GG138" i="20"/>
  <c r="BZ606" i="20"/>
  <c r="CK601" i="20"/>
  <c r="ER602" i="20" s="1"/>
  <c r="CP600" i="20"/>
  <c r="BZ176" i="20"/>
  <c r="CP170" i="20"/>
  <c r="CK171" i="20"/>
  <c r="ER172" i="20" s="1"/>
  <c r="ED204" i="20" a="1"/>
  <c r="ER79" i="20"/>
  <c r="CH79" i="20"/>
  <c r="GL78" i="20" s="1"/>
  <c r="CQ433" i="20"/>
  <c r="CA439" i="20"/>
  <c r="CL434" i="20"/>
  <c r="ES435" i="20" s="1"/>
  <c r="CQ690" i="20"/>
  <c r="CA696" i="20"/>
  <c r="CL691" i="20"/>
  <c r="ES692" i="20" s="1"/>
  <c r="BZ89" i="20"/>
  <c r="CP83" i="20"/>
  <c r="CK84" i="20"/>
  <c r="ER85" i="20" s="1"/>
  <c r="CP861" i="20"/>
  <c r="BZ868" i="20"/>
  <c r="CK862" i="20"/>
  <c r="ER863" i="20" s="1"/>
  <c r="BZ777" i="20"/>
  <c r="BZ605" i="20"/>
  <c r="CK600" i="20"/>
  <c r="ER601" i="20" s="1"/>
  <c r="CP599" i="20"/>
  <c r="CQ684" i="20"/>
  <c r="CA690" i="20"/>
  <c r="CL685" i="20"/>
  <c r="ES686" i="20" s="1"/>
  <c r="FQ194" i="20" a="1"/>
  <c r="GG194" i="20" a="1"/>
  <c r="BZ518" i="20"/>
  <c r="CP512" i="20"/>
  <c r="CK513" i="20"/>
  <c r="ER514" i="20" s="1"/>
  <c r="DU194" i="20" a="1"/>
  <c r="CL89" i="20"/>
  <c r="ES90" i="20" s="1"/>
  <c r="CQ88" i="20"/>
  <c r="FJ150" i="20"/>
  <c r="FJ149" i="20"/>
  <c r="FJ148" i="20"/>
  <c r="CA518" i="20"/>
  <c r="CQ512" i="20"/>
  <c r="CL513" i="20"/>
  <c r="ES514" i="20" s="1"/>
  <c r="GD201" i="20"/>
  <c r="GB200" i="20"/>
  <c r="GC201" i="20"/>
  <c r="FH200" i="20"/>
  <c r="GB201" i="20"/>
  <c r="FG200" i="20"/>
  <c r="FH201" i="20"/>
  <c r="FF200" i="20"/>
  <c r="FG201" i="20"/>
  <c r="FH199" i="20"/>
  <c r="FF201" i="20"/>
  <c r="GD199" i="20"/>
  <c r="FG199" i="20"/>
  <c r="GD200" i="20"/>
  <c r="GC199" i="20"/>
  <c r="FF199" i="20"/>
  <c r="GC200" i="20"/>
  <c r="GB199" i="20"/>
  <c r="CA782" i="20"/>
  <c r="CQ776" i="20"/>
  <c r="CL777" i="20"/>
  <c r="ES778" i="20" s="1"/>
  <c r="CA346" i="20"/>
  <c r="CL341" i="20"/>
  <c r="ES342" i="20" s="1"/>
  <c r="CQ340" i="20"/>
  <c r="CA174" i="20"/>
  <c r="CQ168" i="20"/>
  <c r="CL169" i="20"/>
  <c r="ES170" i="20" s="1"/>
  <c r="CL83" i="20"/>
  <c r="ES84" i="20" s="1"/>
  <c r="CQ82" i="20"/>
  <c r="CA88" i="20"/>
  <c r="CQ261" i="20"/>
  <c r="CA267" i="20"/>
  <c r="CL262" i="20"/>
  <c r="ES263" i="20" s="1"/>
  <c r="GF154" i="20"/>
  <c r="GF153" i="20"/>
  <c r="GF155" i="20"/>
  <c r="EE155" i="20"/>
  <c r="CA180" i="20"/>
  <c r="CL175" i="20"/>
  <c r="ES176" i="20" s="1"/>
  <c r="CQ174" i="20"/>
  <c r="GM74" i="20"/>
  <c r="GM73" i="20"/>
  <c r="GM72" i="20"/>
  <c r="CH72" i="20"/>
  <c r="CH75" i="20" s="1"/>
  <c r="CW168" i="20" s="1"/>
  <c r="BZ433" i="20"/>
  <c r="CK428" i="20"/>
  <c r="ER429" i="20" s="1"/>
  <c r="CP427" i="20"/>
  <c r="CA352" i="20"/>
  <c r="CL347" i="20"/>
  <c r="ES348" i="20" s="1"/>
  <c r="CQ346" i="20"/>
  <c r="GK106" i="20"/>
  <c r="BZ519" i="20"/>
  <c r="CK514" i="20"/>
  <c r="ER515" i="20" s="1"/>
  <c r="CP513" i="20"/>
  <c r="CL427" i="20"/>
  <c r="ES428" i="20" s="1"/>
  <c r="CQ426" i="20"/>
  <c r="CA432" i="20"/>
  <c r="EA165" i="20"/>
  <c r="EA164" i="20"/>
  <c r="DZ163" i="20"/>
  <c r="DZ165" i="20"/>
  <c r="DF165" i="20"/>
  <c r="DZ164" i="20"/>
  <c r="DF164" i="20"/>
  <c r="DE165" i="20"/>
  <c r="DE164" i="20"/>
  <c r="DD165" i="20"/>
  <c r="DD164" i="20"/>
  <c r="DF163" i="20"/>
  <c r="DE163" i="20"/>
  <c r="EY163" i="20"/>
  <c r="EB163" i="20"/>
  <c r="DD163" i="20"/>
  <c r="EB165" i="20"/>
  <c r="EB164" i="20"/>
  <c r="EA163" i="20"/>
  <c r="CA266" i="20"/>
  <c r="CL261" i="20"/>
  <c r="ES262" i="20" s="1"/>
  <c r="CQ260" i="20"/>
  <c r="CA525" i="20"/>
  <c r="CQ519" i="20"/>
  <c r="CL520" i="20"/>
  <c r="ES521" i="20" s="1"/>
  <c r="CP342" i="20"/>
  <c r="BZ348" i="20"/>
  <c r="CK343" i="20"/>
  <c r="ER344" i="20" s="1"/>
  <c r="BZ260" i="20"/>
  <c r="CK255" i="20"/>
  <c r="ER256" i="20" s="1"/>
  <c r="CP254" i="20"/>
  <c r="CY138" i="20" a="1"/>
  <c r="GM119" i="20"/>
  <c r="GM120" i="20"/>
  <c r="GM118" i="20"/>
  <c r="EE143" i="20"/>
  <c r="EE145" i="20"/>
  <c r="EE144" i="20"/>
  <c r="CL90" i="20"/>
  <c r="ES91" i="20" s="1"/>
  <c r="CQ89" i="20"/>
  <c r="FQ143" i="20" a="1"/>
  <c r="CP84" i="20"/>
  <c r="CK85" i="20"/>
  <c r="ER86" i="20" s="1"/>
  <c r="BZ90" i="20"/>
  <c r="DH199" i="20" a="1"/>
  <c r="CA958" i="20"/>
  <c r="CL868" i="20"/>
  <c r="ES869" i="20" s="1"/>
  <c r="CQ867" i="20"/>
  <c r="CQ598" i="20"/>
  <c r="CA604" i="20"/>
  <c r="CL599" i="20"/>
  <c r="ES600" i="20" s="1"/>
  <c r="GF150" i="20"/>
  <c r="GF149" i="20"/>
  <c r="GF148" i="20"/>
  <c r="CA260" i="20"/>
  <c r="CL255" i="20"/>
  <c r="ES256" i="20" s="1"/>
  <c r="CQ254" i="20"/>
  <c r="GF158" i="20" a="1"/>
  <c r="CQ347" i="20"/>
  <c r="CA353" i="20"/>
  <c r="CL348" i="20"/>
  <c r="ES349" i="20" s="1"/>
  <c r="DH204" i="20" a="1"/>
  <c r="CQ691" i="20"/>
  <c r="CA697" i="20"/>
  <c r="CL692" i="20"/>
  <c r="ES693" i="20" s="1"/>
  <c r="CB129" i="20"/>
  <c r="EM130" i="20"/>
  <c r="EG128" i="20"/>
  <c r="FA133" i="20"/>
  <c r="FA135" i="20"/>
  <c r="FA134" i="20"/>
  <c r="CE134" i="20"/>
  <c r="CA438" i="20"/>
  <c r="CL433" i="20"/>
  <c r="ES434" i="20" s="1"/>
  <c r="CQ432" i="20"/>
  <c r="CL778" i="20"/>
  <c r="ES779" i="20" s="1"/>
  <c r="CA783" i="20"/>
  <c r="CQ777" i="20"/>
  <c r="BZ434" i="20"/>
  <c r="CK429" i="20"/>
  <c r="ER430" i="20" s="1"/>
  <c r="CP428" i="20"/>
  <c r="CB130" i="20"/>
  <c r="EG129" i="20"/>
  <c r="EM128" i="20"/>
  <c r="EH134" i="20"/>
  <c r="CP256" i="20"/>
  <c r="BZ262" i="20"/>
  <c r="CK257" i="20"/>
  <c r="ER258" i="20" s="1"/>
  <c r="DU138" i="20" a="1"/>
  <c r="GG284" i="20"/>
  <c r="GG286" i="20"/>
  <c r="GG285" i="20"/>
  <c r="CA867" i="20"/>
  <c r="CL861" i="20"/>
  <c r="ES862" i="20" s="1"/>
  <c r="CQ860" i="20"/>
  <c r="CA776" i="20"/>
  <c r="BZ520" i="20"/>
  <c r="CP514" i="20"/>
  <c r="CK515" i="20"/>
  <c r="ER516" i="20" s="1"/>
  <c r="BZ867" i="20"/>
  <c r="CK861" i="20"/>
  <c r="ER862" i="20" s="1"/>
  <c r="CP860" i="20"/>
  <c r="BZ776" i="20"/>
  <c r="BZ346" i="20"/>
  <c r="CK341" i="20"/>
  <c r="ER342" i="20" s="1"/>
  <c r="CP340" i="20"/>
  <c r="CA959" i="20"/>
  <c r="CL869" i="20"/>
  <c r="ES870" i="20" s="1"/>
  <c r="CQ868" i="20"/>
  <c r="CQ605" i="20"/>
  <c r="CA611" i="20"/>
  <c r="CL606" i="20"/>
  <c r="ES607" i="20" s="1"/>
  <c r="FJ158" i="20" a="1"/>
  <c r="ED160" i="20"/>
  <c r="ED159" i="20"/>
  <c r="ED158" i="20"/>
  <c r="DO153" i="20" a="1"/>
  <c r="FG206" i="20"/>
  <c r="GC204" i="20"/>
  <c r="FF204" i="20"/>
  <c r="FF206" i="20"/>
  <c r="GD205" i="20"/>
  <c r="GB204" i="20"/>
  <c r="GC205" i="20"/>
  <c r="GB205" i="20"/>
  <c r="GD206" i="20"/>
  <c r="FH205" i="20"/>
  <c r="GC206" i="20"/>
  <c r="FG205" i="20"/>
  <c r="GB206" i="20"/>
  <c r="FF205" i="20"/>
  <c r="FH204" i="20"/>
  <c r="FH206" i="20"/>
  <c r="GD204" i="20"/>
  <c r="FG204" i="20"/>
  <c r="CP684" i="20"/>
  <c r="BZ690" i="20"/>
  <c r="CK685" i="20"/>
  <c r="ER686" i="20" s="1"/>
  <c r="CK863" i="20"/>
  <c r="ER864" i="20" s="1"/>
  <c r="CP862" i="20"/>
  <c r="BZ869" i="20"/>
  <c r="BZ778" i="20"/>
  <c r="FF211" i="20"/>
  <c r="FH210" i="20"/>
  <c r="FG210" i="20"/>
  <c r="FF210" i="20"/>
  <c r="FH209" i="20"/>
  <c r="GD211" i="20"/>
  <c r="GD209" i="20"/>
  <c r="FG209" i="20"/>
  <c r="GC211" i="20"/>
  <c r="GC209" i="20"/>
  <c r="FF209" i="20"/>
  <c r="GB211" i="20"/>
  <c r="GD210" i="20"/>
  <c r="GB209" i="20"/>
  <c r="FH211" i="20"/>
  <c r="GC210" i="20"/>
  <c r="FG211" i="20"/>
  <c r="GB210" i="20"/>
  <c r="CP169" i="20"/>
  <c r="CK170" i="20"/>
  <c r="ER171" i="20" s="1"/>
  <c r="BZ175" i="20"/>
  <c r="EG130" i="20"/>
  <c r="CB131" i="20"/>
  <c r="EM129" i="20"/>
  <c r="CQ604" i="20"/>
  <c r="CA610" i="20"/>
  <c r="CL605" i="20"/>
  <c r="ES606" i="20" s="1"/>
  <c r="FW130" i="20"/>
  <c r="FW129" i="20"/>
  <c r="FW128" i="20"/>
  <c r="DH158" i="20" l="1"/>
  <c r="EE154" i="20"/>
  <c r="DH159" i="20"/>
  <c r="CY284" i="20"/>
  <c r="FA138" i="20"/>
  <c r="FA139" i="20"/>
  <c r="CY285" i="20"/>
  <c r="CB286" i="20" s="1"/>
  <c r="ED209" i="20" a="1"/>
  <c r="ED211" i="20" s="1"/>
  <c r="GJ123" i="20"/>
  <c r="DH209" i="20" a="1"/>
  <c r="DH210" i="20" s="1"/>
  <c r="GJ125" i="20"/>
  <c r="GJ124" i="20"/>
  <c r="EE149" i="20"/>
  <c r="FA284" i="20" a="1"/>
  <c r="FA285" i="20" s="1"/>
  <c r="DO149" i="20"/>
  <c r="DU284" i="20"/>
  <c r="CC285" i="20" s="1"/>
  <c r="DO150" i="20"/>
  <c r="DU285" i="20"/>
  <c r="CC286" i="20" s="1"/>
  <c r="DD216" i="20"/>
  <c r="EA214" i="20"/>
  <c r="EB216" i="20"/>
  <c r="DE216" i="20"/>
  <c r="DE215" i="20"/>
  <c r="DF216" i="20"/>
  <c r="DD214" i="20"/>
  <c r="DZ216" i="20"/>
  <c r="EB214" i="20"/>
  <c r="EB215" i="20"/>
  <c r="DE214" i="20"/>
  <c r="EA216" i="20"/>
  <c r="EY214" i="20"/>
  <c r="GC215" i="20" s="1"/>
  <c r="EA215" i="20"/>
  <c r="DZ214" i="20"/>
  <c r="DF215" i="20"/>
  <c r="DF214" i="20"/>
  <c r="DD215" i="20"/>
  <c r="CH77" i="20"/>
  <c r="CH80" i="20" s="1"/>
  <c r="CW173" i="20" s="1"/>
  <c r="EI126" i="20"/>
  <c r="ED199" i="20"/>
  <c r="EE150" i="20"/>
  <c r="GG144" i="20"/>
  <c r="GG143" i="20"/>
  <c r="EH130" i="20"/>
  <c r="CY143" i="20" a="1"/>
  <c r="CY144" i="20" s="1"/>
  <c r="CB145" i="20" s="1"/>
  <c r="ED200" i="20"/>
  <c r="EI136" i="20"/>
  <c r="DO158" i="20" a="1"/>
  <c r="DO160" i="20" s="1"/>
  <c r="DH163" i="20" a="1"/>
  <c r="DH165" i="20" s="1"/>
  <c r="GK121" i="20"/>
  <c r="FQ148" i="20" a="1"/>
  <c r="FQ150" i="20" s="1"/>
  <c r="FJ204" i="20" a="1"/>
  <c r="CP345" i="20"/>
  <c r="BZ351" i="20"/>
  <c r="CK346" i="20"/>
  <c r="ER347" i="20" s="1"/>
  <c r="CQ775" i="20"/>
  <c r="CL776" i="20"/>
  <c r="ES777" i="20" s="1"/>
  <c r="CA781" i="20"/>
  <c r="DU139" i="20"/>
  <c r="CC140" i="20" s="1"/>
  <c r="DU138" i="20"/>
  <c r="CC139" i="20" s="1"/>
  <c r="DU140" i="20"/>
  <c r="CC141" i="20" s="1"/>
  <c r="EH129" i="20"/>
  <c r="CB285" i="20"/>
  <c r="EH128" i="20"/>
  <c r="CQ696" i="20"/>
  <c r="CA702" i="20"/>
  <c r="CL697" i="20"/>
  <c r="ES698" i="20" s="1"/>
  <c r="CY140" i="20"/>
  <c r="CY139" i="20"/>
  <c r="CY138" i="20"/>
  <c r="CP347" i="20"/>
  <c r="BZ353" i="20"/>
  <c r="CK348" i="20"/>
  <c r="ER349" i="20" s="1"/>
  <c r="ED163" i="20" a="1"/>
  <c r="BZ524" i="20"/>
  <c r="CK519" i="20"/>
  <c r="ER520" i="20" s="1"/>
  <c r="CP518" i="20"/>
  <c r="CK89" i="20"/>
  <c r="ER90" i="20" s="1"/>
  <c r="CP88" i="20"/>
  <c r="GM78" i="20"/>
  <c r="GM79" i="20"/>
  <c r="GM77" i="20"/>
  <c r="CP605" i="20"/>
  <c r="BZ611" i="20"/>
  <c r="CK606" i="20"/>
  <c r="ER607" i="20" s="1"/>
  <c r="CK347" i="20"/>
  <c r="ER348" i="20" s="1"/>
  <c r="CP346" i="20"/>
  <c r="BZ352" i="20"/>
  <c r="CK88" i="20"/>
  <c r="CP87" i="20"/>
  <c r="CE88" i="20"/>
  <c r="EP88" i="20"/>
  <c r="CK778" i="20"/>
  <c r="ER779" i="20" s="1"/>
  <c r="BZ783" i="20"/>
  <c r="CP777" i="20"/>
  <c r="CQ610" i="20"/>
  <c r="CA616" i="20"/>
  <c r="CL611" i="20"/>
  <c r="ES612" i="20" s="1"/>
  <c r="BZ781" i="20"/>
  <c r="CP775" i="20"/>
  <c r="CK776" i="20"/>
  <c r="ER777" i="20" s="1"/>
  <c r="CQ437" i="20"/>
  <c r="CA443" i="20"/>
  <c r="CL438" i="20"/>
  <c r="ES439" i="20" s="1"/>
  <c r="CA265" i="20"/>
  <c r="CL260" i="20"/>
  <c r="ES261" i="20" s="1"/>
  <c r="CQ259" i="20"/>
  <c r="CQ179" i="20"/>
  <c r="CL180" i="20"/>
  <c r="ES181" i="20" s="1"/>
  <c r="CA185" i="20"/>
  <c r="GG153" i="20" a="1"/>
  <c r="CQ345" i="20"/>
  <c r="CA351" i="20"/>
  <c r="CL346" i="20"/>
  <c r="ES347" i="20" s="1"/>
  <c r="CQ689" i="20"/>
  <c r="CL690" i="20"/>
  <c r="ES691" i="20" s="1"/>
  <c r="CA695" i="20"/>
  <c r="BZ958" i="20"/>
  <c r="CK868" i="20"/>
  <c r="ER869" i="20" s="1"/>
  <c r="CP867" i="20"/>
  <c r="FW138" i="20" a="1"/>
  <c r="CP431" i="20"/>
  <c r="BZ437" i="20"/>
  <c r="CK432" i="20"/>
  <c r="ER433" i="20" s="1"/>
  <c r="BZ266" i="20"/>
  <c r="CK261" i="20"/>
  <c r="ER262" i="20" s="1"/>
  <c r="CP260" i="20"/>
  <c r="BZ959" i="20"/>
  <c r="CK869" i="20"/>
  <c r="ER870" i="20" s="1"/>
  <c r="CP868" i="20"/>
  <c r="FA286" i="20"/>
  <c r="FA284" i="20"/>
  <c r="CA788" i="20"/>
  <c r="CL783" i="20"/>
  <c r="ES784" i="20" s="1"/>
  <c r="CQ782" i="20"/>
  <c r="CE129" i="20"/>
  <c r="DH206" i="20"/>
  <c r="DH205" i="20"/>
  <c r="DH204" i="20"/>
  <c r="GG148" i="20" a="1"/>
  <c r="CQ957" i="20"/>
  <c r="CL958" i="20"/>
  <c r="ES959" i="20" s="1"/>
  <c r="CA964" i="20"/>
  <c r="CA873" i="20"/>
  <c r="BZ438" i="20"/>
  <c r="CK433" i="20"/>
  <c r="ER434" i="20" s="1"/>
  <c r="CP432" i="20"/>
  <c r="DU153" i="20" a="1"/>
  <c r="DU195" i="20"/>
  <c r="CC196" i="20" s="1"/>
  <c r="DU194" i="20"/>
  <c r="CC195" i="20" s="1"/>
  <c r="DU196" i="20"/>
  <c r="CC197" i="20" s="1"/>
  <c r="CA701" i="20"/>
  <c r="CL696" i="20"/>
  <c r="ES697" i="20" s="1"/>
  <c r="CQ695" i="20"/>
  <c r="ED206" i="20"/>
  <c r="ED205" i="20"/>
  <c r="ED204" i="20"/>
  <c r="GM124" i="20"/>
  <c r="GM125" i="20"/>
  <c r="GM123" i="20"/>
  <c r="CP603" i="20"/>
  <c r="BZ609" i="20"/>
  <c r="CK604" i="20"/>
  <c r="ER605" i="20" s="1"/>
  <c r="CN129" i="20"/>
  <c r="GI128" i="20"/>
  <c r="GO129" i="20"/>
  <c r="GF209" i="20" a="1"/>
  <c r="DO155" i="20"/>
  <c r="DO154" i="20"/>
  <c r="DO153" i="20"/>
  <c r="CA957" i="20"/>
  <c r="CQ866" i="20"/>
  <c r="CL867" i="20"/>
  <c r="ES868" i="20" s="1"/>
  <c r="CM135" i="20"/>
  <c r="GI134" i="20"/>
  <c r="GO133" i="20"/>
  <c r="DH200" i="20"/>
  <c r="DH199" i="20"/>
  <c r="DH201" i="20"/>
  <c r="DO158" i="20"/>
  <c r="CA437" i="20"/>
  <c r="CL432" i="20"/>
  <c r="ES433" i="20" s="1"/>
  <c r="CQ431" i="20"/>
  <c r="EB169" i="20"/>
  <c r="DZ168" i="20"/>
  <c r="EB170" i="20"/>
  <c r="EA169" i="20"/>
  <c r="EA170" i="20"/>
  <c r="DZ169" i="20"/>
  <c r="DF169" i="20"/>
  <c r="DZ170" i="20"/>
  <c r="DF170" i="20"/>
  <c r="DE169" i="20"/>
  <c r="DE170" i="20"/>
  <c r="DD169" i="20"/>
  <c r="DF168" i="20"/>
  <c r="DD170" i="20"/>
  <c r="DE168" i="20"/>
  <c r="EY168" i="20"/>
  <c r="EB168" i="20"/>
  <c r="DD168" i="20"/>
  <c r="EA168" i="20"/>
  <c r="CN130" i="20"/>
  <c r="GI129" i="20"/>
  <c r="GO130" i="20"/>
  <c r="CP174" i="20"/>
  <c r="BZ180" i="20"/>
  <c r="CK175" i="20"/>
  <c r="ER176" i="20" s="1"/>
  <c r="EE158" i="20" a="1"/>
  <c r="BZ957" i="20"/>
  <c r="CP866" i="20"/>
  <c r="CK867" i="20"/>
  <c r="ER868" i="20" s="1"/>
  <c r="CK262" i="20"/>
  <c r="ER263" i="20" s="1"/>
  <c r="CP261" i="20"/>
  <c r="BZ267" i="20"/>
  <c r="CM139" i="20"/>
  <c r="GO134" i="20"/>
  <c r="GI135" i="20"/>
  <c r="CM136" i="20"/>
  <c r="CL353" i="20"/>
  <c r="ES354" i="20" s="1"/>
  <c r="CQ352" i="20"/>
  <c r="CA358" i="20"/>
  <c r="CP89" i="20"/>
  <c r="CK90" i="20"/>
  <c r="ER91" i="20" s="1"/>
  <c r="DU143" i="20" a="1"/>
  <c r="CA530" i="20"/>
  <c r="CQ524" i="20"/>
  <c r="CL525" i="20"/>
  <c r="ES526" i="20" s="1"/>
  <c r="CL352" i="20"/>
  <c r="ES353" i="20" s="1"/>
  <c r="CQ351" i="20"/>
  <c r="CA357" i="20"/>
  <c r="GK75" i="20"/>
  <c r="CL267" i="20"/>
  <c r="ES268" i="20" s="1"/>
  <c r="CA272" i="20"/>
  <c r="CQ266" i="20"/>
  <c r="CA787" i="20"/>
  <c r="CL782" i="20"/>
  <c r="ES783" i="20" s="1"/>
  <c r="CQ781" i="20"/>
  <c r="CA523" i="20"/>
  <c r="CQ517" i="20"/>
  <c r="CL518" i="20"/>
  <c r="ES519" i="20" s="1"/>
  <c r="CH123" i="20"/>
  <c r="CH126" i="20" s="1"/>
  <c r="CW219" i="20" s="1"/>
  <c r="CY194" i="20" a="1"/>
  <c r="CA529" i="20"/>
  <c r="CL524" i="20"/>
  <c r="ES525" i="20" s="1"/>
  <c r="CQ523" i="20"/>
  <c r="CN131" i="20"/>
  <c r="GO128" i="20"/>
  <c r="GI130" i="20"/>
  <c r="DZ175" i="20"/>
  <c r="DF175" i="20"/>
  <c r="EB174" i="20"/>
  <c r="DE175" i="20"/>
  <c r="EA174" i="20"/>
  <c r="DD175" i="20"/>
  <c r="DZ174" i="20"/>
  <c r="DF174" i="20"/>
  <c r="DF173" i="20"/>
  <c r="DE174" i="20"/>
  <c r="DE173" i="20"/>
  <c r="DD174" i="20"/>
  <c r="EY173" i="20"/>
  <c r="EB173" i="20"/>
  <c r="DD173" i="20"/>
  <c r="EA173" i="20"/>
  <c r="EB175" i="20"/>
  <c r="DZ173" i="20"/>
  <c r="EA175" i="20"/>
  <c r="GF204" i="20" a="1"/>
  <c r="CQ958" i="20"/>
  <c r="CL959" i="20"/>
  <c r="ES960" i="20" s="1"/>
  <c r="CA965" i="20"/>
  <c r="CA874" i="20"/>
  <c r="CP433" i="20"/>
  <c r="BZ439" i="20"/>
  <c r="CK434" i="20"/>
  <c r="ER435" i="20" s="1"/>
  <c r="CM140" i="20"/>
  <c r="GI133" i="20"/>
  <c r="CM134" i="20"/>
  <c r="GO135" i="20"/>
  <c r="GC165" i="20"/>
  <c r="GC163" i="20"/>
  <c r="FF163" i="20"/>
  <c r="GB165" i="20"/>
  <c r="GB163" i="20"/>
  <c r="FH165" i="20"/>
  <c r="GD164" i="20"/>
  <c r="FG165" i="20"/>
  <c r="GC164" i="20"/>
  <c r="FF165" i="20"/>
  <c r="GB164" i="20"/>
  <c r="FH164" i="20"/>
  <c r="FG164" i="20"/>
  <c r="FH163" i="20"/>
  <c r="GD165" i="20"/>
  <c r="FF164" i="20"/>
  <c r="GD163" i="20"/>
  <c r="FG163" i="20"/>
  <c r="FG214" i="20"/>
  <c r="GD216" i="20"/>
  <c r="FF214" i="20"/>
  <c r="GB216" i="20"/>
  <c r="FH215" i="20"/>
  <c r="FG216" i="20"/>
  <c r="GF199" i="20" a="1"/>
  <c r="CK518" i="20"/>
  <c r="ER519" i="20" s="1"/>
  <c r="BZ523" i="20"/>
  <c r="CP517" i="20"/>
  <c r="CP604" i="20"/>
  <c r="BZ610" i="20"/>
  <c r="CK605" i="20"/>
  <c r="ER606" i="20" s="1"/>
  <c r="BZ181" i="20"/>
  <c r="CK176" i="20"/>
  <c r="ER177" i="20" s="1"/>
  <c r="CP175" i="20"/>
  <c r="CQ180" i="20"/>
  <c r="CL181" i="20"/>
  <c r="ES182" i="20" s="1"/>
  <c r="CA186" i="20"/>
  <c r="FJ209" i="20" a="1"/>
  <c r="CM141" i="20"/>
  <c r="GF160" i="20"/>
  <c r="GF159" i="20"/>
  <c r="GF158" i="20"/>
  <c r="CQ603" i="20"/>
  <c r="CA609" i="20"/>
  <c r="CL604" i="20"/>
  <c r="ES605" i="20" s="1"/>
  <c r="BZ265" i="20"/>
  <c r="CK260" i="20"/>
  <c r="ER261" i="20" s="1"/>
  <c r="CP259" i="20"/>
  <c r="CL88" i="20"/>
  <c r="ES89" i="20" s="1"/>
  <c r="CQ87" i="20"/>
  <c r="CA179" i="20"/>
  <c r="CL174" i="20"/>
  <c r="ES175" i="20" s="1"/>
  <c r="CQ173" i="20"/>
  <c r="GG196" i="20"/>
  <c r="GG195" i="20"/>
  <c r="GG194" i="20"/>
  <c r="CQ438" i="20"/>
  <c r="CA444" i="20"/>
  <c r="CL439" i="20"/>
  <c r="ES440" i="20" s="1"/>
  <c r="CP690" i="20"/>
  <c r="BZ696" i="20"/>
  <c r="CK691" i="20"/>
  <c r="ER692" i="20" s="1"/>
  <c r="FQ153" i="20" a="1"/>
  <c r="CQ609" i="20"/>
  <c r="CA615" i="20"/>
  <c r="CL610" i="20"/>
  <c r="ES611" i="20" s="1"/>
  <c r="CP689" i="20"/>
  <c r="CK690" i="20"/>
  <c r="ER691" i="20" s="1"/>
  <c r="BZ695" i="20"/>
  <c r="FJ160" i="20"/>
  <c r="FJ159" i="20"/>
  <c r="FJ158" i="20"/>
  <c r="CK520" i="20"/>
  <c r="ER521" i="20" s="1"/>
  <c r="BZ525" i="20"/>
  <c r="CP519" i="20"/>
  <c r="FW284" i="20" a="1"/>
  <c r="CB287" i="20"/>
  <c r="EG286" i="20"/>
  <c r="FQ145" i="20"/>
  <c r="FQ144" i="20"/>
  <c r="FQ143" i="20"/>
  <c r="CQ265" i="20"/>
  <c r="CL266" i="20"/>
  <c r="ES267" i="20" s="1"/>
  <c r="CA271" i="20"/>
  <c r="FJ199" i="20" a="1"/>
  <c r="FQ195" i="20"/>
  <c r="FQ194" i="20"/>
  <c r="FQ196" i="20"/>
  <c r="BZ782" i="20"/>
  <c r="CP776" i="20"/>
  <c r="CK777" i="20"/>
  <c r="ER778" i="20" s="1"/>
  <c r="CP691" i="20"/>
  <c r="BZ697" i="20"/>
  <c r="CK692" i="20"/>
  <c r="ER693" i="20" s="1"/>
  <c r="ER84" i="20"/>
  <c r="CH84" i="20"/>
  <c r="GL83" i="20" s="1"/>
  <c r="BZ179" i="20"/>
  <c r="CK174" i="20"/>
  <c r="ER175" i="20" s="1"/>
  <c r="CP173" i="20"/>
  <c r="GB214" i="20" l="1"/>
  <c r="GD214" i="20"/>
  <c r="FF216" i="20"/>
  <c r="GB215" i="20"/>
  <c r="GD215" i="20"/>
  <c r="DO159" i="20"/>
  <c r="CY158" i="20" s="1" a="1"/>
  <c r="CY159" i="20" s="1"/>
  <c r="FF215" i="20"/>
  <c r="FJ214" i="20" s="1" a="1"/>
  <c r="GC216" i="20"/>
  <c r="FH214" i="20"/>
  <c r="FG215" i="20"/>
  <c r="GC214" i="20"/>
  <c r="FH216" i="20"/>
  <c r="CY148" i="20" a="1"/>
  <c r="ED209" i="20"/>
  <c r="DH211" i="20"/>
  <c r="ED210" i="20"/>
  <c r="EE209" i="20" s="1" a="1"/>
  <c r="DH209" i="20"/>
  <c r="DU148" i="20" a="1"/>
  <c r="DU150" i="20" s="1"/>
  <c r="CC151" i="20" s="1"/>
  <c r="EG284" i="20"/>
  <c r="EM285" i="20"/>
  <c r="EM284" i="20"/>
  <c r="EG285" i="20"/>
  <c r="DH163" i="20"/>
  <c r="FW143" i="20" a="1"/>
  <c r="FW143" i="20" s="1"/>
  <c r="CN144" i="20" s="1"/>
  <c r="DH164" i="20"/>
  <c r="EM286" i="20"/>
  <c r="DH214" i="20" a="1"/>
  <c r="DH216" i="20" s="1"/>
  <c r="ED214" i="20" a="1"/>
  <c r="ED216" i="20" s="1"/>
  <c r="FQ148" i="20"/>
  <c r="FQ149" i="20"/>
  <c r="EE199" i="20" a="1"/>
  <c r="EE199" i="20" s="1"/>
  <c r="GK126" i="20"/>
  <c r="CY143" i="20"/>
  <c r="CB144" i="20" s="1"/>
  <c r="CY145" i="20"/>
  <c r="CB146" i="20" s="1"/>
  <c r="GJ130" i="20"/>
  <c r="FA194" i="20" a="1"/>
  <c r="FA194" i="20" s="1"/>
  <c r="GJ133" i="20"/>
  <c r="FW194" i="20" a="1"/>
  <c r="FW195" i="20" s="1"/>
  <c r="CN196" i="20" s="1"/>
  <c r="DO199" i="20" a="1"/>
  <c r="DO200" i="20" s="1"/>
  <c r="EI131" i="20"/>
  <c r="CY153" i="20" a="1"/>
  <c r="CY155" i="20" s="1"/>
  <c r="BZ184" i="20"/>
  <c r="CK179" i="20"/>
  <c r="ER180" i="20" s="1"/>
  <c r="CP178" i="20"/>
  <c r="BZ787" i="20"/>
  <c r="CK782" i="20"/>
  <c r="ER783" i="20" s="1"/>
  <c r="CP781" i="20"/>
  <c r="CL186" i="20"/>
  <c r="ES187" i="20" s="1"/>
  <c r="CQ185" i="20"/>
  <c r="CH135" i="20"/>
  <c r="EP134" i="20"/>
  <c r="CL874" i="20"/>
  <c r="ES875" i="20" s="1"/>
  <c r="CQ873" i="20"/>
  <c r="CA879" i="20"/>
  <c r="CQ786" i="20"/>
  <c r="CA792" i="20"/>
  <c r="CL787" i="20"/>
  <c r="ES788" i="20" s="1"/>
  <c r="BZ185" i="20"/>
  <c r="CP179" i="20"/>
  <c r="CK180" i="20"/>
  <c r="ER181" i="20" s="1"/>
  <c r="CA963" i="20"/>
  <c r="CL957" i="20"/>
  <c r="ES958" i="20" s="1"/>
  <c r="CQ956" i="20"/>
  <c r="CA872" i="20"/>
  <c r="DO204" i="20" a="1"/>
  <c r="CP958" i="20"/>
  <c r="CK959" i="20"/>
  <c r="ER960" i="20" s="1"/>
  <c r="BZ965" i="20"/>
  <c r="BZ874" i="20"/>
  <c r="CA270" i="20"/>
  <c r="CL265" i="20"/>
  <c r="ES266" i="20" s="1"/>
  <c r="CQ264" i="20"/>
  <c r="CA621" i="20"/>
  <c r="CL616" i="20"/>
  <c r="ES617" i="20" s="1"/>
  <c r="CQ615" i="20"/>
  <c r="ER89" i="20"/>
  <c r="CH89" i="20"/>
  <c r="GL88" i="20" s="1"/>
  <c r="GM82" i="20"/>
  <c r="GM83" i="20"/>
  <c r="GM84" i="20"/>
  <c r="FA143" i="20" a="1"/>
  <c r="BZ530" i="20"/>
  <c r="CP524" i="20"/>
  <c r="CK525" i="20"/>
  <c r="ER526" i="20" s="1"/>
  <c r="CL444" i="20"/>
  <c r="ES445" i="20" s="1"/>
  <c r="CQ443" i="20"/>
  <c r="CA449" i="20"/>
  <c r="BZ270" i="20"/>
  <c r="CK265" i="20"/>
  <c r="ER266" i="20" s="1"/>
  <c r="CP264" i="20"/>
  <c r="CA1055" i="20"/>
  <c r="CQ964" i="20"/>
  <c r="CL965" i="20"/>
  <c r="ES966" i="20" s="1"/>
  <c r="DH173" i="20" a="1"/>
  <c r="CP608" i="20"/>
  <c r="BZ614" i="20"/>
  <c r="CK609" i="20"/>
  <c r="ER610" i="20" s="1"/>
  <c r="CY150" i="20"/>
  <c r="CY149" i="20"/>
  <c r="CY148" i="20"/>
  <c r="BZ357" i="20"/>
  <c r="CK352" i="20"/>
  <c r="ER353" i="20" s="1"/>
  <c r="CP351" i="20"/>
  <c r="CK353" i="20"/>
  <c r="ER354" i="20" s="1"/>
  <c r="CP352" i="20"/>
  <c r="BZ358" i="20"/>
  <c r="CA786" i="20"/>
  <c r="CL781" i="20"/>
  <c r="ES782" i="20" s="1"/>
  <c r="CQ780" i="20"/>
  <c r="CL615" i="20"/>
  <c r="ES616" i="20" s="1"/>
  <c r="CQ614" i="20"/>
  <c r="CA620" i="20"/>
  <c r="CP609" i="20"/>
  <c r="BZ615" i="20"/>
  <c r="CK610" i="20"/>
  <c r="ER611" i="20" s="1"/>
  <c r="GF201" i="20"/>
  <c r="GF200" i="20"/>
  <c r="GF199" i="20"/>
  <c r="GF214" i="20" a="1"/>
  <c r="GF163" i="20" a="1"/>
  <c r="CA277" i="20"/>
  <c r="CQ271" i="20"/>
  <c r="CL272" i="20"/>
  <c r="ES273" i="20" s="1"/>
  <c r="CA535" i="20"/>
  <c r="CQ529" i="20"/>
  <c r="CL530" i="20"/>
  <c r="ES531" i="20" s="1"/>
  <c r="GJ135" i="20"/>
  <c r="DH168" i="20" a="1"/>
  <c r="ED168" i="20" a="1"/>
  <c r="CP437" i="20"/>
  <c r="BZ443" i="20"/>
  <c r="CK438" i="20"/>
  <c r="ER439" i="20" s="1"/>
  <c r="CP957" i="20"/>
  <c r="CK958" i="20"/>
  <c r="ER959" i="20" s="1"/>
  <c r="BZ964" i="20"/>
  <c r="BZ873" i="20"/>
  <c r="GG155" i="20"/>
  <c r="GG154" i="20"/>
  <c r="GG153" i="20"/>
  <c r="CL443" i="20"/>
  <c r="ES444" i="20" s="1"/>
  <c r="CQ442" i="20"/>
  <c r="CA448" i="20"/>
  <c r="FQ158" i="20" a="1"/>
  <c r="CL179" i="20"/>
  <c r="ES180" i="20" s="1"/>
  <c r="CQ178" i="20"/>
  <c r="CA184" i="20"/>
  <c r="CQ608" i="20"/>
  <c r="CA614" i="20"/>
  <c r="CL609" i="20"/>
  <c r="ES610" i="20" s="1"/>
  <c r="GB175" i="20"/>
  <c r="FF174" i="20"/>
  <c r="FH175" i="20"/>
  <c r="FG175" i="20"/>
  <c r="FF175" i="20"/>
  <c r="GD174" i="20"/>
  <c r="GC174" i="20"/>
  <c r="FH173" i="20"/>
  <c r="GB174" i="20"/>
  <c r="GD173" i="20"/>
  <c r="FG173" i="20"/>
  <c r="GD175" i="20"/>
  <c r="FH174" i="20"/>
  <c r="GC173" i="20"/>
  <c r="FF173" i="20"/>
  <c r="GC175" i="20"/>
  <c r="FG174" i="20"/>
  <c r="GB173" i="20"/>
  <c r="DU145" i="20"/>
  <c r="DU144" i="20"/>
  <c r="DU143" i="20"/>
  <c r="GJ129" i="20"/>
  <c r="CA706" i="20"/>
  <c r="CL701" i="20"/>
  <c r="ES702" i="20" s="1"/>
  <c r="CQ700" i="20"/>
  <c r="CL873" i="20"/>
  <c r="ES874" i="20" s="1"/>
  <c r="CA878" i="20"/>
  <c r="CQ872" i="20"/>
  <c r="CM285" i="20"/>
  <c r="CP265" i="20"/>
  <c r="CK266" i="20"/>
  <c r="ER267" i="20" s="1"/>
  <c r="BZ271" i="20"/>
  <c r="CA700" i="20"/>
  <c r="CL695" i="20"/>
  <c r="ES696" i="20" s="1"/>
  <c r="CQ694" i="20"/>
  <c r="CL185" i="20"/>
  <c r="ES186" i="20" s="1"/>
  <c r="CQ184" i="20"/>
  <c r="BZ788" i="20"/>
  <c r="CK783" i="20"/>
  <c r="ER784" i="20" s="1"/>
  <c r="CP782" i="20"/>
  <c r="EM140" i="20"/>
  <c r="EG138" i="20"/>
  <c r="CB139" i="20"/>
  <c r="CE285" i="20"/>
  <c r="CP696" i="20"/>
  <c r="BZ702" i="20"/>
  <c r="CK697" i="20"/>
  <c r="ER698" i="20" s="1"/>
  <c r="FQ153" i="20"/>
  <c r="FQ155" i="20"/>
  <c r="FQ154" i="20"/>
  <c r="FJ163" i="20" a="1"/>
  <c r="GF206" i="20"/>
  <c r="GF205" i="20"/>
  <c r="GF204" i="20"/>
  <c r="FF169" i="20"/>
  <c r="GC168" i="20"/>
  <c r="FF168" i="20"/>
  <c r="GD170" i="20"/>
  <c r="GB168" i="20"/>
  <c r="GC170" i="20"/>
  <c r="GB170" i="20"/>
  <c r="GD169" i="20"/>
  <c r="FH170" i="20"/>
  <c r="GC169" i="20"/>
  <c r="FG170" i="20"/>
  <c r="GB169" i="20"/>
  <c r="FF170" i="20"/>
  <c r="FH169" i="20"/>
  <c r="FH168" i="20"/>
  <c r="FG169" i="20"/>
  <c r="GD168" i="20"/>
  <c r="FG168" i="20"/>
  <c r="GJ134" i="20"/>
  <c r="GF210" i="20"/>
  <c r="GF209" i="20"/>
  <c r="GF211" i="20"/>
  <c r="CA1054" i="20"/>
  <c r="CL964" i="20"/>
  <c r="ES965" i="20" s="1"/>
  <c r="CQ963" i="20"/>
  <c r="CM286" i="20"/>
  <c r="CB140" i="20"/>
  <c r="EG139" i="20"/>
  <c r="EM138" i="20"/>
  <c r="FJ201" i="20"/>
  <c r="FJ200" i="20"/>
  <c r="FJ199" i="20"/>
  <c r="GG158" i="20" a="1"/>
  <c r="BZ186" i="20"/>
  <c r="CP180" i="20"/>
  <c r="CK181" i="20"/>
  <c r="ER182" i="20" s="1"/>
  <c r="BZ528" i="20"/>
  <c r="CP522" i="20"/>
  <c r="CK523" i="20"/>
  <c r="ER524" i="20" s="1"/>
  <c r="CA534" i="20"/>
  <c r="CL529" i="20"/>
  <c r="ES530" i="20" s="1"/>
  <c r="CQ528" i="20"/>
  <c r="CA528" i="20"/>
  <c r="CQ522" i="20"/>
  <c r="CL523" i="20"/>
  <c r="ES524" i="20" s="1"/>
  <c r="CA362" i="20"/>
  <c r="CL357" i="20"/>
  <c r="ES358" i="20" s="1"/>
  <c r="CQ356" i="20"/>
  <c r="BZ963" i="20"/>
  <c r="CK957" i="20"/>
  <c r="ER958" i="20" s="1"/>
  <c r="CP956" i="20"/>
  <c r="BZ872" i="20"/>
  <c r="CM287" i="20"/>
  <c r="CP436" i="20"/>
  <c r="BZ442" i="20"/>
  <c r="CK437" i="20"/>
  <c r="ER438" i="20" s="1"/>
  <c r="CK611" i="20"/>
  <c r="ER612" i="20" s="1"/>
  <c r="CP610" i="20"/>
  <c r="BZ616" i="20"/>
  <c r="EM139" i="20"/>
  <c r="EG140" i="20"/>
  <c r="CB141" i="20"/>
  <c r="CP350" i="20"/>
  <c r="BZ356" i="20"/>
  <c r="CK351" i="20"/>
  <c r="ER352" i="20" s="1"/>
  <c r="CQ270" i="20"/>
  <c r="CA276" i="20"/>
  <c r="CL271" i="20"/>
  <c r="ES272" i="20" s="1"/>
  <c r="BZ700" i="20"/>
  <c r="CK695" i="20"/>
  <c r="ER696" i="20" s="1"/>
  <c r="CP694" i="20"/>
  <c r="BZ701" i="20"/>
  <c r="CK696" i="20"/>
  <c r="ER697" i="20" s="1"/>
  <c r="CP695" i="20"/>
  <c r="FJ209" i="20"/>
  <c r="FJ211" i="20"/>
  <c r="FJ210" i="20"/>
  <c r="CP438" i="20"/>
  <c r="BZ444" i="20"/>
  <c r="CK439" i="20"/>
  <c r="ER440" i="20" s="1"/>
  <c r="ED173" i="20" a="1"/>
  <c r="CY196" i="20"/>
  <c r="CY195" i="20"/>
  <c r="CY194" i="20"/>
  <c r="CL358" i="20"/>
  <c r="ES359" i="20" s="1"/>
  <c r="CA363" i="20"/>
  <c r="CQ357" i="20"/>
  <c r="EE160" i="20"/>
  <c r="EE159" i="20"/>
  <c r="EE158" i="20"/>
  <c r="CQ436" i="20"/>
  <c r="CA442" i="20"/>
  <c r="CL437" i="20"/>
  <c r="ES438" i="20" s="1"/>
  <c r="GJ128" i="20"/>
  <c r="EE204" i="20" a="1"/>
  <c r="BZ786" i="20"/>
  <c r="CK781" i="20"/>
  <c r="ER782" i="20" s="1"/>
  <c r="CP780" i="20"/>
  <c r="BZ529" i="20"/>
  <c r="CK524" i="20"/>
  <c r="ER525" i="20" s="1"/>
  <c r="CP523" i="20"/>
  <c r="FW286" i="20"/>
  <c r="CN287" i="20" s="1"/>
  <c r="FW285" i="20"/>
  <c r="CN286" i="20" s="1"/>
  <c r="FW284" i="20"/>
  <c r="CN285" i="20" s="1"/>
  <c r="CH82" i="20"/>
  <c r="CH85" i="20" s="1"/>
  <c r="CW178" i="20" s="1"/>
  <c r="DD221" i="20"/>
  <c r="EB220" i="20"/>
  <c r="DF219" i="20"/>
  <c r="EA220" i="20"/>
  <c r="DE219" i="20"/>
  <c r="DZ220" i="20"/>
  <c r="DF220" i="20"/>
  <c r="EY219" i="20"/>
  <c r="EB219" i="20"/>
  <c r="DD219" i="20"/>
  <c r="DE220" i="20"/>
  <c r="EA219" i="20"/>
  <c r="EB221" i="20"/>
  <c r="DD220" i="20"/>
  <c r="DZ219" i="20"/>
  <c r="EA221" i="20"/>
  <c r="DZ221" i="20"/>
  <c r="DF221" i="20"/>
  <c r="DE221" i="20"/>
  <c r="CK267" i="20"/>
  <c r="ER268" i="20" s="1"/>
  <c r="BZ272" i="20"/>
  <c r="CP266" i="20"/>
  <c r="EP129" i="20"/>
  <c r="CH130" i="20"/>
  <c r="GL129" i="20" s="1"/>
  <c r="DU155" i="20"/>
  <c r="CC156" i="20" s="1"/>
  <c r="DU154" i="20"/>
  <c r="CC155" i="20" s="1"/>
  <c r="DU153" i="20"/>
  <c r="CC154" i="20" s="1"/>
  <c r="GG150" i="20"/>
  <c r="GG149" i="20"/>
  <c r="GG148" i="20"/>
  <c r="CA793" i="20"/>
  <c r="CL788" i="20"/>
  <c r="ES789" i="20" s="1"/>
  <c r="CQ787" i="20"/>
  <c r="FW140" i="20"/>
  <c r="FW139" i="20"/>
  <c r="FW138" i="20"/>
  <c r="CQ350" i="20"/>
  <c r="CA356" i="20"/>
  <c r="CL351" i="20"/>
  <c r="ES352" i="20" s="1"/>
  <c r="GK80" i="20"/>
  <c r="ED165" i="20"/>
  <c r="ED164" i="20"/>
  <c r="ED163" i="20"/>
  <c r="CL702" i="20"/>
  <c r="ES703" i="20" s="1"/>
  <c r="CQ701" i="20"/>
  <c r="CA707" i="20"/>
  <c r="FJ206" i="20"/>
  <c r="FJ205" i="20"/>
  <c r="FJ204" i="20"/>
  <c r="DO163" i="20" l="1" a="1"/>
  <c r="DO209" i="20" a="1"/>
  <c r="ED214" i="20"/>
  <c r="EH285" i="20"/>
  <c r="EH284" i="20"/>
  <c r="EH286" i="20"/>
  <c r="DU148" i="20"/>
  <c r="CC149" i="20" s="1"/>
  <c r="EE200" i="20"/>
  <c r="DU199" i="20" s="1" a="1"/>
  <c r="DU201" i="20" s="1"/>
  <c r="CC202" i="20" s="1"/>
  <c r="FA148" i="20" a="1"/>
  <c r="FW145" i="20"/>
  <c r="CN146" i="20" s="1"/>
  <c r="EE201" i="20"/>
  <c r="DU149" i="20"/>
  <c r="CC150" i="20" s="1"/>
  <c r="ED215" i="20"/>
  <c r="EE214" i="20" s="1" a="1"/>
  <c r="EE215" i="20" s="1"/>
  <c r="DO201" i="20"/>
  <c r="DO199" i="20"/>
  <c r="DH215" i="20"/>
  <c r="DH214" i="20"/>
  <c r="FW144" i="20"/>
  <c r="CN145" i="20" s="1"/>
  <c r="CY160" i="20"/>
  <c r="CB161" i="20" s="1"/>
  <c r="FA196" i="20"/>
  <c r="FA195" i="20"/>
  <c r="CM196" i="20" s="1"/>
  <c r="FW196" i="20"/>
  <c r="CN197" i="20" s="1"/>
  <c r="CH87" i="20"/>
  <c r="CH90" i="20" s="1"/>
  <c r="CW183" i="20" s="1"/>
  <c r="DF184" i="20" s="1"/>
  <c r="CY158" i="20"/>
  <c r="CB159" i="20" s="1"/>
  <c r="FW148" i="20" a="1"/>
  <c r="FW148" i="20" s="1"/>
  <c r="CN149" i="20" s="1"/>
  <c r="FW194" i="20"/>
  <c r="CN195" i="20" s="1"/>
  <c r="GG209" i="20" a="1"/>
  <c r="GG210" i="20" s="1"/>
  <c r="GG199" i="20" a="1"/>
  <c r="GG201" i="20" s="1"/>
  <c r="CY153" i="20"/>
  <c r="EG153" i="20" s="1"/>
  <c r="FQ199" i="20" a="1"/>
  <c r="FQ201" i="20" s="1"/>
  <c r="GK85" i="20"/>
  <c r="EH139" i="20"/>
  <c r="EE163" i="20" a="1"/>
  <c r="EE163" i="20" s="1"/>
  <c r="CY154" i="20"/>
  <c r="CB155" i="20" s="1"/>
  <c r="FQ209" i="20" a="1"/>
  <c r="FQ211" i="20" s="1"/>
  <c r="FJ173" i="20" a="1"/>
  <c r="FJ174" i="20" s="1"/>
  <c r="DU158" i="20" a="1"/>
  <c r="DU158" i="20" s="1"/>
  <c r="CC159" i="20" s="1"/>
  <c r="CN141" i="20"/>
  <c r="GO138" i="20"/>
  <c r="GI140" i="20"/>
  <c r="ED175" i="20"/>
  <c r="ED174" i="20"/>
  <c r="ED173" i="20"/>
  <c r="CP441" i="20"/>
  <c r="BZ447" i="20"/>
  <c r="CK442" i="20"/>
  <c r="ER443" i="20" s="1"/>
  <c r="BZ1053" i="20"/>
  <c r="CP962" i="20"/>
  <c r="CK963" i="20"/>
  <c r="ER964" i="20" s="1"/>
  <c r="CK186" i="20"/>
  <c r="ER187" i="20" s="1"/>
  <c r="CP185" i="20"/>
  <c r="FA153" i="20" a="1"/>
  <c r="CE139" i="20"/>
  <c r="GO286" i="20"/>
  <c r="EE211" i="20"/>
  <c r="EE210" i="20"/>
  <c r="EE209" i="20"/>
  <c r="BZ619" i="20"/>
  <c r="CK614" i="20"/>
  <c r="ER615" i="20" s="1"/>
  <c r="CP613" i="20"/>
  <c r="CA1061" i="20"/>
  <c r="CL1055" i="20"/>
  <c r="ES1056" i="20" s="1"/>
  <c r="CQ1054" i="20"/>
  <c r="CA970" i="20"/>
  <c r="BZ1055" i="20"/>
  <c r="CK965" i="20"/>
  <c r="ER966" i="20" s="1"/>
  <c r="CP964" i="20"/>
  <c r="DO211" i="20"/>
  <c r="DO210" i="20"/>
  <c r="DO209" i="20"/>
  <c r="CA797" i="20"/>
  <c r="CL792" i="20"/>
  <c r="ES793" i="20" s="1"/>
  <c r="CQ791" i="20"/>
  <c r="FQ204" i="20" a="1"/>
  <c r="DH219" i="20" a="1"/>
  <c r="CL534" i="20"/>
  <c r="ES535" i="20" s="1"/>
  <c r="CQ533" i="20"/>
  <c r="CA539" i="20"/>
  <c r="EH138" i="20"/>
  <c r="CH128" i="20"/>
  <c r="CH131" i="20" s="1"/>
  <c r="CW224" i="20" s="1"/>
  <c r="CC144" i="20"/>
  <c r="EM144" i="20"/>
  <c r="EG143" i="20"/>
  <c r="CL184" i="20"/>
  <c r="ES185" i="20" s="1"/>
  <c r="CQ183" i="20"/>
  <c r="FW153" i="20" a="1"/>
  <c r="CA540" i="20"/>
  <c r="CQ534" i="20"/>
  <c r="CL535" i="20"/>
  <c r="ES536" i="20" s="1"/>
  <c r="CM195" i="20"/>
  <c r="GM129" i="20"/>
  <c r="GM130" i="20"/>
  <c r="GM128" i="20"/>
  <c r="CP528" i="20"/>
  <c r="BZ534" i="20"/>
  <c r="CK529" i="20"/>
  <c r="ER530" i="20" s="1"/>
  <c r="BZ449" i="20"/>
  <c r="CK444" i="20"/>
  <c r="ER445" i="20" s="1"/>
  <c r="CP443" i="20"/>
  <c r="BZ705" i="20"/>
  <c r="CK700" i="20"/>
  <c r="ER701" i="20" s="1"/>
  <c r="CP699" i="20"/>
  <c r="EH140" i="20"/>
  <c r="GO285" i="20"/>
  <c r="FJ216" i="20"/>
  <c r="FJ215" i="20"/>
  <c r="FJ214" i="20"/>
  <c r="GG160" i="20"/>
  <c r="GG159" i="20"/>
  <c r="GG158" i="20"/>
  <c r="GI285" i="20"/>
  <c r="GG204" i="20" a="1"/>
  <c r="CA705" i="20"/>
  <c r="CL700" i="20"/>
  <c r="ES701" i="20" s="1"/>
  <c r="CQ699" i="20"/>
  <c r="CC145" i="20"/>
  <c r="EG144" i="20"/>
  <c r="EM145" i="20"/>
  <c r="BZ448" i="20"/>
  <c r="CK443" i="20"/>
  <c r="ER444" i="20" s="1"/>
  <c r="CP442" i="20"/>
  <c r="BZ535" i="20"/>
  <c r="CP529" i="20"/>
  <c r="CK530" i="20"/>
  <c r="ER531" i="20" s="1"/>
  <c r="CQ792" i="20"/>
  <c r="CA798" i="20"/>
  <c r="CL793" i="20"/>
  <c r="ES794" i="20" s="1"/>
  <c r="FG221" i="20"/>
  <c r="FF220" i="20"/>
  <c r="FF221" i="20"/>
  <c r="FH219" i="20"/>
  <c r="GD220" i="20"/>
  <c r="GD219" i="20"/>
  <c r="FG219" i="20"/>
  <c r="GD221" i="20"/>
  <c r="GC220" i="20"/>
  <c r="GC219" i="20"/>
  <c r="FF219" i="20"/>
  <c r="GC221" i="20"/>
  <c r="GB220" i="20"/>
  <c r="GB219" i="20"/>
  <c r="GB221" i="20"/>
  <c r="FH220" i="20"/>
  <c r="FH221" i="20"/>
  <c r="FG220" i="20"/>
  <c r="FA150" i="20"/>
  <c r="FA149" i="20"/>
  <c r="FA148" i="20"/>
  <c r="CQ362" i="20"/>
  <c r="CL363" i="20"/>
  <c r="ES364" i="20" s="1"/>
  <c r="CA368" i="20"/>
  <c r="CL362" i="20"/>
  <c r="ES363" i="20" s="1"/>
  <c r="CQ361" i="20"/>
  <c r="CA367" i="20"/>
  <c r="GO284" i="20"/>
  <c r="GF168" i="20" a="1"/>
  <c r="BZ276" i="20"/>
  <c r="CK271" i="20"/>
  <c r="ER272" i="20" s="1"/>
  <c r="CP270" i="20"/>
  <c r="CQ877" i="20"/>
  <c r="CA883" i="20"/>
  <c r="CL878" i="20"/>
  <c r="ES879" i="20" s="1"/>
  <c r="CC146" i="20"/>
  <c r="EG145" i="20"/>
  <c r="EM143" i="20"/>
  <c r="BZ620" i="20"/>
  <c r="CK615" i="20"/>
  <c r="ER616" i="20" s="1"/>
  <c r="CP614" i="20"/>
  <c r="BZ362" i="20"/>
  <c r="CK357" i="20"/>
  <c r="ER358" i="20" s="1"/>
  <c r="CP356" i="20"/>
  <c r="FA145" i="20"/>
  <c r="FA144" i="20"/>
  <c r="FA143" i="20"/>
  <c r="CA626" i="20"/>
  <c r="CL621" i="20"/>
  <c r="ES622" i="20" s="1"/>
  <c r="CQ620" i="20"/>
  <c r="DO206" i="20"/>
  <c r="DO205" i="20"/>
  <c r="DO204" i="20"/>
  <c r="CQ878" i="20"/>
  <c r="CA884" i="20"/>
  <c r="CL879" i="20"/>
  <c r="ES880" i="20" s="1"/>
  <c r="CA712" i="20"/>
  <c r="CL707" i="20"/>
  <c r="ES708" i="20" s="1"/>
  <c r="CQ706" i="20"/>
  <c r="CQ355" i="20"/>
  <c r="CA361" i="20"/>
  <c r="CL356" i="20"/>
  <c r="ES357" i="20" s="1"/>
  <c r="FW150" i="20"/>
  <c r="CN151" i="20" s="1"/>
  <c r="FW149" i="20"/>
  <c r="CN150" i="20" s="1"/>
  <c r="DO165" i="20"/>
  <c r="DO164" i="20"/>
  <c r="DO163" i="20"/>
  <c r="ED219" i="20" a="1"/>
  <c r="EB180" i="20"/>
  <c r="EA180" i="20"/>
  <c r="EB179" i="20"/>
  <c r="DF178" i="20"/>
  <c r="DZ180" i="20"/>
  <c r="DF180" i="20"/>
  <c r="EA179" i="20"/>
  <c r="DE178" i="20"/>
  <c r="DE180" i="20"/>
  <c r="DZ179" i="20"/>
  <c r="DF179" i="20"/>
  <c r="EY178" i="20"/>
  <c r="EB178" i="20"/>
  <c r="DD178" i="20"/>
  <c r="DD180" i="20"/>
  <c r="DE179" i="20"/>
  <c r="EA178" i="20"/>
  <c r="DD179" i="20"/>
  <c r="DZ178" i="20"/>
  <c r="CL276" i="20"/>
  <c r="ES277" i="20" s="1"/>
  <c r="CA281" i="20"/>
  <c r="CQ275" i="20"/>
  <c r="BZ621" i="20"/>
  <c r="CK616" i="20"/>
  <c r="ER617" i="20" s="1"/>
  <c r="CP615" i="20"/>
  <c r="GI286" i="20"/>
  <c r="CB160" i="20"/>
  <c r="GF173" i="20" a="1"/>
  <c r="FQ160" i="20"/>
  <c r="FQ159" i="20"/>
  <c r="FQ158" i="20"/>
  <c r="CK873" i="20"/>
  <c r="ER874" i="20" s="1"/>
  <c r="BZ878" i="20"/>
  <c r="CP872" i="20"/>
  <c r="ED170" i="20"/>
  <c r="ED169" i="20"/>
  <c r="ED168" i="20"/>
  <c r="CA282" i="20"/>
  <c r="CL277" i="20"/>
  <c r="ES278" i="20" s="1"/>
  <c r="CQ276" i="20"/>
  <c r="CB149" i="20"/>
  <c r="EG155" i="20"/>
  <c r="CB156" i="20"/>
  <c r="CP269" i="20"/>
  <c r="BZ275" i="20"/>
  <c r="CK270" i="20"/>
  <c r="ER271" i="20" s="1"/>
  <c r="CQ871" i="20"/>
  <c r="CA877" i="20"/>
  <c r="CL872" i="20"/>
  <c r="ES873" i="20" s="1"/>
  <c r="CP786" i="20"/>
  <c r="BZ792" i="20"/>
  <c r="CK787" i="20"/>
  <c r="ER788" i="20" s="1"/>
  <c r="CQ441" i="20"/>
  <c r="CA447" i="20"/>
  <c r="CL442" i="20"/>
  <c r="ES443" i="20" s="1"/>
  <c r="EM196" i="20"/>
  <c r="CB195" i="20"/>
  <c r="EG194" i="20"/>
  <c r="CP871" i="20"/>
  <c r="BZ877" i="20"/>
  <c r="CK872" i="20"/>
  <c r="ER873" i="20" s="1"/>
  <c r="BZ533" i="20"/>
  <c r="CP527" i="20"/>
  <c r="CK528" i="20"/>
  <c r="ER529" i="20" s="1"/>
  <c r="FJ168" i="20" a="1"/>
  <c r="FJ165" i="20"/>
  <c r="FJ164" i="20"/>
  <c r="FJ163" i="20"/>
  <c r="BZ707" i="20"/>
  <c r="CK702" i="20"/>
  <c r="ER703" i="20" s="1"/>
  <c r="CP701" i="20"/>
  <c r="BZ793" i="20"/>
  <c r="CK788" i="20"/>
  <c r="ER789" i="20" s="1"/>
  <c r="CP787" i="20"/>
  <c r="EI287" i="20"/>
  <c r="BZ1054" i="20"/>
  <c r="CK964" i="20"/>
  <c r="ER965" i="20" s="1"/>
  <c r="CP963" i="20"/>
  <c r="DH170" i="20"/>
  <c r="DH169" i="20"/>
  <c r="DH168" i="20"/>
  <c r="GF165" i="20"/>
  <c r="GF164" i="20"/>
  <c r="GF163" i="20"/>
  <c r="CA625" i="20"/>
  <c r="CL620" i="20"/>
  <c r="ES621" i="20" s="1"/>
  <c r="CQ619" i="20"/>
  <c r="CL786" i="20"/>
  <c r="ES787" i="20" s="1"/>
  <c r="CQ785" i="20"/>
  <c r="CA791" i="20"/>
  <c r="CB150" i="20"/>
  <c r="EG149" i="20"/>
  <c r="DH173" i="20"/>
  <c r="DH175" i="20"/>
  <c r="DH174" i="20"/>
  <c r="CA454" i="20"/>
  <c r="CL449" i="20"/>
  <c r="ES450" i="20" s="1"/>
  <c r="CQ448" i="20"/>
  <c r="CN139" i="20"/>
  <c r="GI138" i="20"/>
  <c r="GO139" i="20"/>
  <c r="CK272" i="20"/>
  <c r="ER273" i="20" s="1"/>
  <c r="BZ277" i="20"/>
  <c r="CP271" i="20"/>
  <c r="CK786" i="20"/>
  <c r="ER787" i="20" s="1"/>
  <c r="CP785" i="20"/>
  <c r="BZ791" i="20"/>
  <c r="EG195" i="20"/>
  <c r="EM194" i="20"/>
  <c r="CB196" i="20"/>
  <c r="CA533" i="20"/>
  <c r="CQ527" i="20"/>
  <c r="CL528" i="20"/>
  <c r="ES529" i="20" s="1"/>
  <c r="CA1060" i="20"/>
  <c r="CL1054" i="20"/>
  <c r="ES1055" i="20" s="1"/>
  <c r="CQ1053" i="20"/>
  <c r="CA969" i="20"/>
  <c r="GI284" i="20"/>
  <c r="CA453" i="20"/>
  <c r="CL448" i="20"/>
  <c r="ES449" i="20" s="1"/>
  <c r="CQ447" i="20"/>
  <c r="GF216" i="20"/>
  <c r="GF215" i="20"/>
  <c r="GF214" i="20"/>
  <c r="CK358" i="20"/>
  <c r="ER359" i="20" s="1"/>
  <c r="BZ363" i="20"/>
  <c r="CP357" i="20"/>
  <c r="EG150" i="20"/>
  <c r="CB151" i="20"/>
  <c r="EM149" i="20"/>
  <c r="CQ269" i="20"/>
  <c r="CA275" i="20"/>
  <c r="CL270" i="20"/>
  <c r="ES271" i="20" s="1"/>
  <c r="CK185" i="20"/>
  <c r="ER186" i="20" s="1"/>
  <c r="CP184" i="20"/>
  <c r="CN140" i="20"/>
  <c r="GO140" i="20"/>
  <c r="GI139" i="20"/>
  <c r="EE204" i="20"/>
  <c r="EE206" i="20"/>
  <c r="EE205" i="20"/>
  <c r="DU159" i="20"/>
  <c r="CC160" i="20" s="1"/>
  <c r="CB197" i="20"/>
  <c r="EM195" i="20"/>
  <c r="EG196" i="20"/>
  <c r="CK701" i="20"/>
  <c r="ER702" i="20" s="1"/>
  <c r="CP700" i="20"/>
  <c r="BZ706" i="20"/>
  <c r="BZ361" i="20"/>
  <c r="CK356" i="20"/>
  <c r="ER357" i="20" s="1"/>
  <c r="CP355" i="20"/>
  <c r="CH286" i="20"/>
  <c r="GL285" i="20" s="1"/>
  <c r="EP285" i="20"/>
  <c r="CA711" i="20"/>
  <c r="CL706" i="20"/>
  <c r="ES707" i="20" s="1"/>
  <c r="CQ705" i="20"/>
  <c r="CL614" i="20"/>
  <c r="ES615" i="20" s="1"/>
  <c r="CQ613" i="20"/>
  <c r="CA619" i="20"/>
  <c r="GM88" i="20"/>
  <c r="GM87" i="20"/>
  <c r="GM89" i="20"/>
  <c r="BZ879" i="20"/>
  <c r="CK874" i="20"/>
  <c r="ER875" i="20" s="1"/>
  <c r="CP873" i="20"/>
  <c r="CA1053" i="20"/>
  <c r="CQ962" i="20"/>
  <c r="CL963" i="20"/>
  <c r="ES964" i="20" s="1"/>
  <c r="GL134" i="20"/>
  <c r="CH133" i="20"/>
  <c r="CH136" i="20" s="1"/>
  <c r="CW229" i="20" s="1"/>
  <c r="CP183" i="20"/>
  <c r="CK184" i="20"/>
  <c r="ER185" i="20" s="1"/>
  <c r="EG148" i="20" l="1"/>
  <c r="DO214" i="20" a="1"/>
  <c r="DO215" i="20" s="1"/>
  <c r="EM148" i="20"/>
  <c r="EM150" i="20"/>
  <c r="CY199" i="20" a="1"/>
  <c r="GI196" i="20"/>
  <c r="FQ199" i="20"/>
  <c r="FQ200" i="20"/>
  <c r="EB183" i="20"/>
  <c r="DU160" i="20"/>
  <c r="CC161" i="20" s="1"/>
  <c r="CE159" i="20" s="1"/>
  <c r="DZ184" i="20"/>
  <c r="FQ210" i="20"/>
  <c r="CM197" i="20"/>
  <c r="CH196" i="20" s="1"/>
  <c r="GG199" i="20"/>
  <c r="FQ209" i="20"/>
  <c r="GG200" i="20"/>
  <c r="EY183" i="20"/>
  <c r="GB183" i="20" s="1"/>
  <c r="DF185" i="20"/>
  <c r="DE183" i="20"/>
  <c r="DZ185" i="20"/>
  <c r="EE214" i="20"/>
  <c r="DZ183" i="20"/>
  <c r="DF183" i="20"/>
  <c r="EA184" i="20"/>
  <c r="EB184" i="20"/>
  <c r="DD184" i="20"/>
  <c r="EA185" i="20"/>
  <c r="EE216" i="20"/>
  <c r="EB185" i="20"/>
  <c r="DD185" i="20"/>
  <c r="EA183" i="20"/>
  <c r="DE184" i="20"/>
  <c r="DD183" i="20"/>
  <c r="DE185" i="20"/>
  <c r="GO194" i="20"/>
  <c r="GI195" i="20"/>
  <c r="EE164" i="20"/>
  <c r="EE165" i="20"/>
  <c r="EM153" i="20"/>
  <c r="EG154" i="20"/>
  <c r="EH155" i="20" s="1"/>
  <c r="GI194" i="20"/>
  <c r="GO196" i="20"/>
  <c r="GO195" i="20"/>
  <c r="EH150" i="20"/>
  <c r="FJ173" i="20"/>
  <c r="EM154" i="20"/>
  <c r="FJ175" i="20"/>
  <c r="EM155" i="20"/>
  <c r="CB154" i="20"/>
  <c r="CE154" i="20" s="1"/>
  <c r="GG211" i="20"/>
  <c r="GG209" i="20"/>
  <c r="DO173" i="20" a="1"/>
  <c r="DO173" i="20" s="1"/>
  <c r="GJ284" i="20"/>
  <c r="EH145" i="20"/>
  <c r="GJ139" i="20"/>
  <c r="DU199" i="20"/>
  <c r="CC200" i="20" s="1"/>
  <c r="EE173" i="20" a="1"/>
  <c r="EE173" i="20" s="1"/>
  <c r="DU200" i="20"/>
  <c r="CC201" i="20" s="1"/>
  <c r="CY209" i="20" a="1"/>
  <c r="CY210" i="20" s="1"/>
  <c r="EH195" i="20"/>
  <c r="CY204" i="20" a="1"/>
  <c r="CY205" i="20" s="1"/>
  <c r="GK131" i="20"/>
  <c r="FQ214" i="20" a="1"/>
  <c r="FQ216" i="20" s="1"/>
  <c r="CL1053" i="20"/>
  <c r="ES1054" i="20" s="1"/>
  <c r="CQ1052" i="20"/>
  <c r="CA1059" i="20"/>
  <c r="CA968" i="20"/>
  <c r="BZ366" i="20"/>
  <c r="CK361" i="20"/>
  <c r="ER362" i="20" s="1"/>
  <c r="CP360" i="20"/>
  <c r="CL969" i="20"/>
  <c r="ES970" i="20" s="1"/>
  <c r="CQ968" i="20"/>
  <c r="CA974" i="20"/>
  <c r="CL454" i="20"/>
  <c r="ES455" i="20" s="1"/>
  <c r="CA459" i="20"/>
  <c r="CQ453" i="20"/>
  <c r="DO168" i="20" a="1"/>
  <c r="FJ170" i="20"/>
  <c r="FJ169" i="20"/>
  <c r="FJ168" i="20"/>
  <c r="BZ882" i="20"/>
  <c r="CK877" i="20"/>
  <c r="ER878" i="20" s="1"/>
  <c r="CP876" i="20"/>
  <c r="FA158" i="20" a="1"/>
  <c r="CM145" i="20"/>
  <c r="GI144" i="20"/>
  <c r="GO143" i="20"/>
  <c r="GC185" i="20"/>
  <c r="BZ453" i="20"/>
  <c r="CK448" i="20"/>
  <c r="ER449" i="20" s="1"/>
  <c r="CP447" i="20"/>
  <c r="GJ285" i="20"/>
  <c r="EH143" i="20"/>
  <c r="CA544" i="20"/>
  <c r="CL539" i="20"/>
  <c r="ES540" i="20" s="1"/>
  <c r="CQ538" i="20"/>
  <c r="DU209" i="20" a="1"/>
  <c r="BZ711" i="20"/>
  <c r="CK706" i="20"/>
  <c r="ER707" i="20" s="1"/>
  <c r="CP705" i="20"/>
  <c r="CA280" i="20"/>
  <c r="CQ274" i="20"/>
  <c r="CL275" i="20"/>
  <c r="ES276" i="20" s="1"/>
  <c r="GG214" i="20" a="1"/>
  <c r="BZ282" i="20"/>
  <c r="CK277" i="20"/>
  <c r="ER278" i="20" s="1"/>
  <c r="CP276" i="20"/>
  <c r="CP792" i="20"/>
  <c r="BZ798" i="20"/>
  <c r="CK793" i="20"/>
  <c r="ER794" i="20" s="1"/>
  <c r="BZ797" i="20"/>
  <c r="CK792" i="20"/>
  <c r="ER793" i="20" s="1"/>
  <c r="CP791" i="20"/>
  <c r="CQ281" i="20"/>
  <c r="CL282" i="20"/>
  <c r="ES283" i="20" s="1"/>
  <c r="ED219" i="20"/>
  <c r="ED221" i="20"/>
  <c r="ED220" i="20"/>
  <c r="CL361" i="20"/>
  <c r="ES362" i="20" s="1"/>
  <c r="CQ360" i="20"/>
  <c r="CA366" i="20"/>
  <c r="CM146" i="20"/>
  <c r="GO144" i="20"/>
  <c r="GI145" i="20"/>
  <c r="FW158" i="20" a="1"/>
  <c r="BZ539" i="20"/>
  <c r="CK534" i="20"/>
  <c r="ER535" i="20" s="1"/>
  <c r="CP533" i="20"/>
  <c r="CA1151" i="20"/>
  <c r="CL1061" i="20"/>
  <c r="ES1062" i="20" s="1"/>
  <c r="CQ1060" i="20"/>
  <c r="CQ618" i="20"/>
  <c r="CA624" i="20"/>
  <c r="CL619" i="20"/>
  <c r="ES620" i="20" s="1"/>
  <c r="CA716" i="20"/>
  <c r="CL711" i="20"/>
  <c r="ES712" i="20" s="1"/>
  <c r="CQ710" i="20"/>
  <c r="EH194" i="20"/>
  <c r="EE168" i="20" a="1"/>
  <c r="BZ626" i="20"/>
  <c r="CK621" i="20"/>
  <c r="ER622" i="20" s="1"/>
  <c r="CP620" i="20"/>
  <c r="CY163" i="20" a="1"/>
  <c r="BZ625" i="20"/>
  <c r="CK620" i="20"/>
  <c r="ER621" i="20" s="1"/>
  <c r="CP619" i="20"/>
  <c r="EH144" i="20"/>
  <c r="CE144" i="20"/>
  <c r="CP878" i="20"/>
  <c r="BZ884" i="20"/>
  <c r="CK879" i="20"/>
  <c r="ER880" i="20" s="1"/>
  <c r="CA1150" i="20"/>
  <c r="CL1060" i="20"/>
  <c r="ES1061" i="20" s="1"/>
  <c r="CQ1059" i="20"/>
  <c r="CE195" i="20"/>
  <c r="GF175" i="20"/>
  <c r="GF174" i="20"/>
  <c r="GF173" i="20"/>
  <c r="DH178" i="20" a="1"/>
  <c r="CK276" i="20"/>
  <c r="ER277" i="20" s="1"/>
  <c r="BZ281" i="20"/>
  <c r="CP275" i="20"/>
  <c r="CQ797" i="20"/>
  <c r="CA803" i="20"/>
  <c r="CL798" i="20"/>
  <c r="ES799" i="20" s="1"/>
  <c r="BZ710" i="20"/>
  <c r="CK705" i="20"/>
  <c r="ER706" i="20" s="1"/>
  <c r="CP704" i="20"/>
  <c r="DZ226" i="20"/>
  <c r="DF226" i="20"/>
  <c r="DE226" i="20"/>
  <c r="DD226" i="20"/>
  <c r="EB225" i="20"/>
  <c r="DF224" i="20"/>
  <c r="EA225" i="20"/>
  <c r="DE224" i="20"/>
  <c r="DZ225" i="20"/>
  <c r="DF225" i="20"/>
  <c r="EY224" i="20"/>
  <c r="EB224" i="20"/>
  <c r="DD224" i="20"/>
  <c r="DE225" i="20"/>
  <c r="EA224" i="20"/>
  <c r="EB226" i="20"/>
  <c r="DD225" i="20"/>
  <c r="DZ224" i="20"/>
  <c r="EA226" i="20"/>
  <c r="DH221" i="20"/>
  <c r="DH220" i="20"/>
  <c r="DH219" i="20"/>
  <c r="EB231" i="20"/>
  <c r="DD230" i="20"/>
  <c r="DZ229" i="20"/>
  <c r="EA231" i="20"/>
  <c r="DZ231" i="20"/>
  <c r="DF231" i="20"/>
  <c r="DE231" i="20"/>
  <c r="DD231" i="20"/>
  <c r="EB230" i="20"/>
  <c r="DF229" i="20"/>
  <c r="EA230" i="20"/>
  <c r="DE229" i="20"/>
  <c r="DZ230" i="20"/>
  <c r="DF230" i="20"/>
  <c r="EY229" i="20"/>
  <c r="EB229" i="20"/>
  <c r="DD229" i="20"/>
  <c r="DE230" i="20"/>
  <c r="EA229" i="20"/>
  <c r="GM285" i="20"/>
  <c r="GM284" i="20"/>
  <c r="GM286" i="20"/>
  <c r="GJ138" i="20"/>
  <c r="CQ624" i="20"/>
  <c r="CA630" i="20"/>
  <c r="CL625" i="20"/>
  <c r="ES626" i="20" s="1"/>
  <c r="BZ712" i="20"/>
  <c r="CK707" i="20"/>
  <c r="ER708" i="20" s="1"/>
  <c r="CP706" i="20"/>
  <c r="CA882" i="20"/>
  <c r="CL877" i="20"/>
  <c r="ES878" i="20" s="1"/>
  <c r="CQ876" i="20"/>
  <c r="EH148" i="20"/>
  <c r="CL281" i="20"/>
  <c r="ES282" i="20" s="1"/>
  <c r="CQ280" i="20"/>
  <c r="GF170" i="20"/>
  <c r="GF169" i="20"/>
  <c r="GF168" i="20"/>
  <c r="CL367" i="20"/>
  <c r="ES368" i="20" s="1"/>
  <c r="CA372" i="20"/>
  <c r="CQ366" i="20"/>
  <c r="GF219" i="20" a="1"/>
  <c r="CA545" i="20"/>
  <c r="CQ539" i="20"/>
  <c r="CL540" i="20"/>
  <c r="ES541" i="20" s="1"/>
  <c r="EI141" i="20"/>
  <c r="FQ206" i="20"/>
  <c r="FQ205" i="20"/>
  <c r="FQ204" i="20"/>
  <c r="CP618" i="20"/>
  <c r="BZ624" i="20"/>
  <c r="CK619" i="20"/>
  <c r="ER620" i="20" s="1"/>
  <c r="GM134" i="20"/>
  <c r="GM133" i="20"/>
  <c r="GM135" i="20"/>
  <c r="GK90" i="20"/>
  <c r="CH284" i="20"/>
  <c r="CH287" i="20" s="1"/>
  <c r="CW380" i="20" s="1"/>
  <c r="BZ796" i="20"/>
  <c r="CK791" i="20"/>
  <c r="ER792" i="20" s="1"/>
  <c r="CP790" i="20"/>
  <c r="CH140" i="20"/>
  <c r="GL139" i="20" s="1"/>
  <c r="EP139" i="20"/>
  <c r="EH149" i="20"/>
  <c r="GG163" i="20" a="1"/>
  <c r="BZ1060" i="20"/>
  <c r="CK1054" i="20"/>
  <c r="ER1055" i="20" s="1"/>
  <c r="CP1053" i="20"/>
  <c r="BZ969" i="20"/>
  <c r="FQ163" i="20" a="1"/>
  <c r="EG159" i="20"/>
  <c r="FH179" i="20"/>
  <c r="GD180" i="20"/>
  <c r="FG179" i="20"/>
  <c r="GC180" i="20"/>
  <c r="FF179" i="20"/>
  <c r="GB180" i="20"/>
  <c r="FH180" i="20"/>
  <c r="FH178" i="20"/>
  <c r="FG180" i="20"/>
  <c r="GD179" i="20"/>
  <c r="GD178" i="20"/>
  <c r="FG178" i="20"/>
  <c r="FF180" i="20"/>
  <c r="GC179" i="20"/>
  <c r="GC178" i="20"/>
  <c r="FF178" i="20"/>
  <c r="GB179" i="20"/>
  <c r="GB178" i="20"/>
  <c r="CA717" i="20"/>
  <c r="CL712" i="20"/>
  <c r="ES713" i="20" s="1"/>
  <c r="CQ711" i="20"/>
  <c r="GI148" i="20"/>
  <c r="CM149" i="20"/>
  <c r="GO150" i="20"/>
  <c r="FW154" i="20"/>
  <c r="CN155" i="20" s="1"/>
  <c r="FW153" i="20"/>
  <c r="CN154" i="20" s="1"/>
  <c r="FW155" i="20"/>
  <c r="CN156" i="20" s="1"/>
  <c r="BZ1061" i="20"/>
  <c r="CK1055" i="20"/>
  <c r="ER1056" i="20" s="1"/>
  <c r="CP1054" i="20"/>
  <c r="BZ970" i="20"/>
  <c r="FA153" i="20"/>
  <c r="FA155" i="20"/>
  <c r="FA154" i="20"/>
  <c r="BZ1059" i="20"/>
  <c r="CK1053" i="20"/>
  <c r="ER1054" i="20" s="1"/>
  <c r="CP1052" i="20"/>
  <c r="BZ968" i="20"/>
  <c r="GJ140" i="20"/>
  <c r="CA458" i="20"/>
  <c r="CL453" i="20"/>
  <c r="ES454" i="20" s="1"/>
  <c r="CQ452" i="20"/>
  <c r="CA538" i="20"/>
  <c r="CQ532" i="20"/>
  <c r="CL533" i="20"/>
  <c r="ES534" i="20" s="1"/>
  <c r="BZ538" i="20"/>
  <c r="CP532" i="20"/>
  <c r="CK533" i="20"/>
  <c r="ER534" i="20" s="1"/>
  <c r="CL447" i="20"/>
  <c r="ES448" i="20" s="1"/>
  <c r="CQ446" i="20"/>
  <c r="CA452" i="20"/>
  <c r="CE149" i="20"/>
  <c r="CP877" i="20"/>
  <c r="BZ883" i="20"/>
  <c r="CK878" i="20"/>
  <c r="ER879" i="20" s="1"/>
  <c r="ED178" i="20" a="1"/>
  <c r="CQ625" i="20"/>
  <c r="CA631" i="20"/>
  <c r="CL626" i="20"/>
  <c r="ES627" i="20" s="1"/>
  <c r="EG158" i="20"/>
  <c r="CM150" i="20"/>
  <c r="GI149" i="20"/>
  <c r="GO148" i="20"/>
  <c r="CA710" i="20"/>
  <c r="CL705" i="20"/>
  <c r="ES706" i="20" s="1"/>
  <c r="CQ704" i="20"/>
  <c r="BZ454" i="20"/>
  <c r="CK449" i="20"/>
  <c r="ER450" i="20" s="1"/>
  <c r="CP448" i="20"/>
  <c r="DO216" i="20"/>
  <c r="CA975" i="20"/>
  <c r="CL970" i="20"/>
  <c r="ES971" i="20" s="1"/>
  <c r="CQ969" i="20"/>
  <c r="FW199" i="20" a="1"/>
  <c r="EH196" i="20"/>
  <c r="DU204" i="20" a="1"/>
  <c r="CP362" i="20"/>
  <c r="CK363" i="20"/>
  <c r="ER364" i="20" s="1"/>
  <c r="BZ368" i="20"/>
  <c r="CA796" i="20"/>
  <c r="CL791" i="20"/>
  <c r="ES792" i="20" s="1"/>
  <c r="CQ790" i="20"/>
  <c r="CK275" i="20"/>
  <c r="ER276" i="20" s="1"/>
  <c r="BZ280" i="20"/>
  <c r="CP274" i="20"/>
  <c r="GJ286" i="20"/>
  <c r="CA889" i="20"/>
  <c r="CQ883" i="20"/>
  <c r="CL884" i="20"/>
  <c r="ES885" i="20" s="1"/>
  <c r="CM144" i="20"/>
  <c r="GO145" i="20"/>
  <c r="GI143" i="20"/>
  <c r="BZ367" i="20"/>
  <c r="CK362" i="20"/>
  <c r="ER363" i="20" s="1"/>
  <c r="CP361" i="20"/>
  <c r="CL883" i="20"/>
  <c r="ES884" i="20" s="1"/>
  <c r="CA888" i="20"/>
  <c r="CQ882" i="20"/>
  <c r="EM160" i="20"/>
  <c r="CL368" i="20"/>
  <c r="ES369" i="20" s="1"/>
  <c r="CA373" i="20"/>
  <c r="CQ367" i="20"/>
  <c r="GI150" i="20"/>
  <c r="CM151" i="20"/>
  <c r="GO149" i="20"/>
  <c r="FJ219" i="20" a="1"/>
  <c r="BZ540" i="20"/>
  <c r="CP534" i="20"/>
  <c r="CK535" i="20"/>
  <c r="ER536" i="20" s="1"/>
  <c r="GG205" i="20"/>
  <c r="GG204" i="20"/>
  <c r="GG206" i="20"/>
  <c r="CY199" i="20"/>
  <c r="CY201" i="20"/>
  <c r="CY200" i="20"/>
  <c r="CA802" i="20"/>
  <c r="CL797" i="20"/>
  <c r="ES798" i="20" s="1"/>
  <c r="CQ796" i="20"/>
  <c r="CK447" i="20"/>
  <c r="ER448" i="20" s="1"/>
  <c r="CP446" i="20"/>
  <c r="BZ452" i="20"/>
  <c r="DO214" i="20" l="1"/>
  <c r="FA199" i="20" a="1"/>
  <c r="FA199" i="20" s="1"/>
  <c r="GD183" i="20"/>
  <c r="EM159" i="20"/>
  <c r="EM158" i="20"/>
  <c r="EG160" i="20"/>
  <c r="FF184" i="20"/>
  <c r="FG183" i="20"/>
  <c r="GJ196" i="20"/>
  <c r="FA209" i="20" a="1"/>
  <c r="FA210" i="20" s="1"/>
  <c r="CM211" i="20" s="1"/>
  <c r="DU163" i="20" a="1"/>
  <c r="DU165" i="20" s="1"/>
  <c r="CC166" i="20" s="1"/>
  <c r="DU214" i="20" a="1"/>
  <c r="DU216" i="20" s="1"/>
  <c r="CC217" i="20" s="1"/>
  <c r="EP195" i="20"/>
  <c r="GD185" i="20"/>
  <c r="GB184" i="20"/>
  <c r="FF185" i="20"/>
  <c r="GC184" i="20"/>
  <c r="GC183" i="20"/>
  <c r="GD184" i="20"/>
  <c r="FG185" i="20"/>
  <c r="FG184" i="20"/>
  <c r="FH185" i="20"/>
  <c r="FH183" i="20"/>
  <c r="GB185" i="20"/>
  <c r="FF183" i="20"/>
  <c r="FH184" i="20"/>
  <c r="CY211" i="20"/>
  <c r="CB212" i="20" s="1"/>
  <c r="GJ195" i="20"/>
  <c r="GJ194" i="20"/>
  <c r="DH183" i="20" a="1"/>
  <c r="DH184" i="20" s="1"/>
  <c r="ED183" i="20" a="1"/>
  <c r="ED185" i="20" s="1"/>
  <c r="EH153" i="20"/>
  <c r="EH154" i="20"/>
  <c r="FW209" i="20" a="1"/>
  <c r="FW210" i="20" s="1"/>
  <c r="CN211" i="20" s="1"/>
  <c r="FA200" i="20"/>
  <c r="FQ214" i="20"/>
  <c r="FQ215" i="20"/>
  <c r="EE174" i="20"/>
  <c r="EE175" i="20"/>
  <c r="FQ173" i="20" a="1"/>
  <c r="FQ173" i="20" s="1"/>
  <c r="FA201" i="20"/>
  <c r="CM202" i="20" s="1"/>
  <c r="GJ143" i="20"/>
  <c r="DO174" i="20"/>
  <c r="DO175" i="20"/>
  <c r="EH158" i="20"/>
  <c r="GK287" i="20"/>
  <c r="GJ150" i="20"/>
  <c r="CY206" i="20"/>
  <c r="CB207" i="20" s="1"/>
  <c r="FW204" i="20" a="1"/>
  <c r="FW206" i="20" s="1"/>
  <c r="CN207" i="20" s="1"/>
  <c r="CY209" i="20"/>
  <c r="CB210" i="20" s="1"/>
  <c r="CY204" i="20"/>
  <c r="DH224" i="20" a="1"/>
  <c r="DH225" i="20" s="1"/>
  <c r="EI146" i="20"/>
  <c r="GF178" i="20" a="1"/>
  <c r="GF180" i="20" s="1"/>
  <c r="CH138" i="20"/>
  <c r="CH141" i="20" s="1"/>
  <c r="CW234" i="20" s="1"/>
  <c r="DZ235" i="20" s="1"/>
  <c r="EI151" i="20"/>
  <c r="CA807" i="20"/>
  <c r="CL802" i="20"/>
  <c r="ES803" i="20" s="1"/>
  <c r="CQ801" i="20"/>
  <c r="CK368" i="20"/>
  <c r="ER369" i="20" s="1"/>
  <c r="BZ373" i="20"/>
  <c r="CP367" i="20"/>
  <c r="CA457" i="20"/>
  <c r="CL452" i="20"/>
  <c r="ES453" i="20" s="1"/>
  <c r="CQ451" i="20"/>
  <c r="CA543" i="20"/>
  <c r="CQ537" i="20"/>
  <c r="CL538" i="20"/>
  <c r="ES539" i="20" s="1"/>
  <c r="BZ1149" i="20"/>
  <c r="CP1058" i="20"/>
  <c r="CK1059" i="20"/>
  <c r="ER1060" i="20" s="1"/>
  <c r="BZ1151" i="20"/>
  <c r="CP1060" i="20"/>
  <c r="CK1061" i="20"/>
  <c r="ER1062" i="20" s="1"/>
  <c r="GD231" i="20"/>
  <c r="GC230" i="20"/>
  <c r="GC229" i="20"/>
  <c r="FF229" i="20"/>
  <c r="GC231" i="20"/>
  <c r="GB230" i="20"/>
  <c r="GB229" i="20"/>
  <c r="GB231" i="20"/>
  <c r="FH230" i="20"/>
  <c r="FH231" i="20"/>
  <c r="FG230" i="20"/>
  <c r="FG231" i="20"/>
  <c r="FF230" i="20"/>
  <c r="FF231" i="20"/>
  <c r="FH229" i="20"/>
  <c r="GD230" i="20"/>
  <c r="GD229" i="20"/>
  <c r="FG229" i="20"/>
  <c r="GG173" i="20" a="1"/>
  <c r="CP625" i="20"/>
  <c r="BZ631" i="20"/>
  <c r="CK626" i="20"/>
  <c r="ER627" i="20" s="1"/>
  <c r="CQ623" i="20"/>
  <c r="CA629" i="20"/>
  <c r="CL624" i="20"/>
  <c r="ES625" i="20" s="1"/>
  <c r="GJ145" i="20"/>
  <c r="CK797" i="20"/>
  <c r="ER798" i="20" s="1"/>
  <c r="CP796" i="20"/>
  <c r="BZ802" i="20"/>
  <c r="BZ716" i="20"/>
  <c r="CK711" i="20"/>
  <c r="ER712" i="20" s="1"/>
  <c r="CP710" i="20"/>
  <c r="BV264" i="20"/>
  <c r="GL195" i="20"/>
  <c r="BW270" i="20"/>
  <c r="BV269" i="20"/>
  <c r="BW271" i="20"/>
  <c r="CQ372" i="20"/>
  <c r="CA378" i="20"/>
  <c r="CL373" i="20"/>
  <c r="ES374" i="20" s="1"/>
  <c r="CK367" i="20"/>
  <c r="ER368" i="20" s="1"/>
  <c r="BZ372" i="20"/>
  <c r="CP366" i="20"/>
  <c r="CA980" i="20"/>
  <c r="CL975" i="20"/>
  <c r="ES976" i="20" s="1"/>
  <c r="CQ974" i="20"/>
  <c r="CQ630" i="20"/>
  <c r="CA636" i="20"/>
  <c r="CL631" i="20"/>
  <c r="ES632" i="20" s="1"/>
  <c r="CM155" i="20"/>
  <c r="GI154" i="20"/>
  <c r="GO153" i="20"/>
  <c r="CP795" i="20"/>
  <c r="BZ801" i="20"/>
  <c r="CK796" i="20"/>
  <c r="ER797" i="20" s="1"/>
  <c r="GK136" i="20"/>
  <c r="GF220" i="20"/>
  <c r="GF219" i="20"/>
  <c r="GF221" i="20"/>
  <c r="CP711" i="20"/>
  <c r="BZ717" i="20"/>
  <c r="CK712" i="20"/>
  <c r="ER713" i="20" s="1"/>
  <c r="CL803" i="20"/>
  <c r="ES804" i="20" s="1"/>
  <c r="CQ802" i="20"/>
  <c r="CA808" i="20"/>
  <c r="EE168" i="20"/>
  <c r="EE170" i="20"/>
  <c r="EE169" i="20"/>
  <c r="DU211" i="20"/>
  <c r="CC212" i="20" s="1"/>
  <c r="DU210" i="20"/>
  <c r="CC211" i="20" s="1"/>
  <c r="DU209" i="20"/>
  <c r="CC210" i="20" s="1"/>
  <c r="GJ144" i="20"/>
  <c r="CK280" i="20"/>
  <c r="ER281" i="20" s="1"/>
  <c r="CP279" i="20"/>
  <c r="CY214" i="20" a="1"/>
  <c r="CQ709" i="20"/>
  <c r="CA715" i="20"/>
  <c r="CL710" i="20"/>
  <c r="ES711" i="20" s="1"/>
  <c r="GO154" i="20"/>
  <c r="GI155" i="20"/>
  <c r="CM156" i="20"/>
  <c r="CQ716" i="20"/>
  <c r="CA722" i="20"/>
  <c r="CL717" i="20"/>
  <c r="ES718" i="20" s="1"/>
  <c r="BZ1150" i="20"/>
  <c r="CK1060" i="20"/>
  <c r="ER1061" i="20" s="1"/>
  <c r="CP1059" i="20"/>
  <c r="GB226" i="20"/>
  <c r="FH225" i="20"/>
  <c r="FH226" i="20"/>
  <c r="FG225" i="20"/>
  <c r="FG226" i="20"/>
  <c r="FF225" i="20"/>
  <c r="FF226" i="20"/>
  <c r="FH224" i="20"/>
  <c r="GD225" i="20"/>
  <c r="GD224" i="20"/>
  <c r="FG224" i="20"/>
  <c r="GD226" i="20"/>
  <c r="GC225" i="20"/>
  <c r="GC224" i="20"/>
  <c r="FF224" i="20"/>
  <c r="GC226" i="20"/>
  <c r="GB225" i="20"/>
  <c r="GB224" i="20"/>
  <c r="CA1156" i="20"/>
  <c r="CQ1149" i="20"/>
  <c r="CL1150" i="20"/>
  <c r="ES1151" i="20" s="1"/>
  <c r="CA1065" i="20"/>
  <c r="EI197" i="20"/>
  <c r="BZ544" i="20"/>
  <c r="CK539" i="20"/>
  <c r="ER540" i="20" s="1"/>
  <c r="CP538" i="20"/>
  <c r="CP797" i="20"/>
  <c r="BZ803" i="20"/>
  <c r="CK798" i="20"/>
  <c r="ER799" i="20" s="1"/>
  <c r="GG216" i="20"/>
  <c r="GG215" i="20"/>
  <c r="GG214" i="20"/>
  <c r="DO170" i="20"/>
  <c r="DO169" i="20"/>
  <c r="DO168" i="20"/>
  <c r="CP451" i="20"/>
  <c r="BZ457" i="20"/>
  <c r="CK452" i="20"/>
  <c r="ER453" i="20" s="1"/>
  <c r="CB201" i="20"/>
  <c r="EG200" i="20"/>
  <c r="EM199" i="20"/>
  <c r="CK540" i="20"/>
  <c r="ER541" i="20" s="1"/>
  <c r="BZ545" i="20"/>
  <c r="CP539" i="20"/>
  <c r="DU206" i="20"/>
  <c r="CC207" i="20" s="1"/>
  <c r="DU205" i="20"/>
  <c r="CC206" i="20" s="1"/>
  <c r="DU204" i="20"/>
  <c r="CC205" i="20" s="1"/>
  <c r="ED180" i="20"/>
  <c r="ED179" i="20"/>
  <c r="ED178" i="20"/>
  <c r="CL458" i="20"/>
  <c r="ES459" i="20" s="1"/>
  <c r="CA463" i="20"/>
  <c r="CQ457" i="20"/>
  <c r="GI153" i="20"/>
  <c r="CM154" i="20"/>
  <c r="GO155" i="20"/>
  <c r="GG164" i="20"/>
  <c r="GG163" i="20"/>
  <c r="GG165" i="20"/>
  <c r="DZ382" i="20"/>
  <c r="DF382" i="20"/>
  <c r="DE381" i="20"/>
  <c r="DE382" i="20"/>
  <c r="DD381" i="20"/>
  <c r="DF380" i="20"/>
  <c r="DD382" i="20"/>
  <c r="DE380" i="20"/>
  <c r="EY380" i="20"/>
  <c r="EB380" i="20"/>
  <c r="DD380" i="20"/>
  <c r="EA380" i="20"/>
  <c r="EB381" i="20"/>
  <c r="DZ380" i="20"/>
  <c r="EB382" i="20"/>
  <c r="EA381" i="20"/>
  <c r="EA382" i="20"/>
  <c r="DZ381" i="20"/>
  <c r="DF381" i="20"/>
  <c r="CQ371" i="20"/>
  <c r="CA377" i="20"/>
  <c r="CL372" i="20"/>
  <c r="ES373" i="20" s="1"/>
  <c r="CQ629" i="20"/>
  <c r="CA635" i="20"/>
  <c r="CL630" i="20"/>
  <c r="ES631" i="20" s="1"/>
  <c r="ED224" i="20" a="1"/>
  <c r="CH194" i="20"/>
  <c r="CH197" i="20" s="1"/>
  <c r="CW290" i="20" s="1"/>
  <c r="EH160" i="20"/>
  <c r="FW160" i="20"/>
  <c r="CN161" i="20" s="1"/>
  <c r="FW159" i="20"/>
  <c r="CN160" i="20" s="1"/>
  <c r="FW158" i="20"/>
  <c r="CN159" i="20" s="1"/>
  <c r="EE219" i="20" a="1"/>
  <c r="CB211" i="20"/>
  <c r="FA160" i="20"/>
  <c r="FA159" i="20"/>
  <c r="FA158" i="20"/>
  <c r="BZ371" i="20"/>
  <c r="CP365" i="20"/>
  <c r="CK366" i="20"/>
  <c r="ER367" i="20" s="1"/>
  <c r="CB202" i="20"/>
  <c r="EM200" i="20"/>
  <c r="EG201" i="20"/>
  <c r="FJ219" i="20"/>
  <c r="FJ221" i="20"/>
  <c r="FJ220" i="20"/>
  <c r="EP144" i="20"/>
  <c r="CH145" i="20"/>
  <c r="GL144" i="20" s="1"/>
  <c r="GJ149" i="20"/>
  <c r="ED229" i="20" a="1"/>
  <c r="CP280" i="20"/>
  <c r="CK281" i="20"/>
  <c r="ER282" i="20" s="1"/>
  <c r="BZ889" i="20"/>
  <c r="CP883" i="20"/>
  <c r="CK884" i="20"/>
  <c r="ER885" i="20" s="1"/>
  <c r="CP624" i="20"/>
  <c r="BZ630" i="20"/>
  <c r="CK625" i="20"/>
  <c r="ER626" i="20" s="1"/>
  <c r="CB205" i="20"/>
  <c r="CL459" i="20"/>
  <c r="ES460" i="20" s="1"/>
  <c r="CA464" i="20"/>
  <c r="CQ458" i="20"/>
  <c r="CQ967" i="20"/>
  <c r="CA973" i="20"/>
  <c r="CL968" i="20"/>
  <c r="ES969" i="20" s="1"/>
  <c r="EM201" i="20"/>
  <c r="CB200" i="20"/>
  <c r="EG199" i="20"/>
  <c r="CQ887" i="20"/>
  <c r="CA893" i="20"/>
  <c r="CL888" i="20"/>
  <c r="ES889" i="20" s="1"/>
  <c r="FW201" i="20"/>
  <c r="CN202" i="20" s="1"/>
  <c r="FW200" i="20"/>
  <c r="CN201" i="20" s="1"/>
  <c r="FW199" i="20"/>
  <c r="CN200" i="20" s="1"/>
  <c r="CK883" i="20"/>
  <c r="ER884" i="20" s="1"/>
  <c r="BZ888" i="20"/>
  <c r="CP882" i="20"/>
  <c r="CK538" i="20"/>
  <c r="ER539" i="20" s="1"/>
  <c r="BZ543" i="20"/>
  <c r="CP537" i="20"/>
  <c r="CP967" i="20"/>
  <c r="BZ973" i="20"/>
  <c r="CK968" i="20"/>
  <c r="ER969" i="20" s="1"/>
  <c r="BZ975" i="20"/>
  <c r="CK970" i="20"/>
  <c r="ER971" i="20" s="1"/>
  <c r="CP969" i="20"/>
  <c r="EP149" i="20"/>
  <c r="CH150" i="20"/>
  <c r="GL149" i="20" s="1"/>
  <c r="FJ178" i="20" a="1"/>
  <c r="EH159" i="20"/>
  <c r="CP623" i="20"/>
  <c r="BZ629" i="20"/>
  <c r="CK624" i="20"/>
  <c r="ER625" i="20" s="1"/>
  <c r="CQ544" i="20"/>
  <c r="CA550" i="20"/>
  <c r="CL545" i="20"/>
  <c r="ES546" i="20" s="1"/>
  <c r="GG168" i="20" a="1"/>
  <c r="CY164" i="20"/>
  <c r="CY163" i="20"/>
  <c r="CY165" i="20"/>
  <c r="CM200" i="20"/>
  <c r="CB206" i="20"/>
  <c r="CL280" i="20"/>
  <c r="ES281" i="20" s="1"/>
  <c r="CQ279" i="20"/>
  <c r="BZ458" i="20"/>
  <c r="CK453" i="20"/>
  <c r="ER454" i="20" s="1"/>
  <c r="CP452" i="20"/>
  <c r="CA1149" i="20"/>
  <c r="CL1059" i="20"/>
  <c r="ES1060" i="20" s="1"/>
  <c r="CQ1058" i="20"/>
  <c r="CQ795" i="20"/>
  <c r="CA801" i="20"/>
  <c r="CL796" i="20"/>
  <c r="ES797" i="20" s="1"/>
  <c r="GJ148" i="20"/>
  <c r="FQ165" i="20"/>
  <c r="FQ164" i="20"/>
  <c r="FQ163" i="20"/>
  <c r="GM139" i="20"/>
  <c r="GM140" i="20"/>
  <c r="GM138" i="20"/>
  <c r="CL882" i="20"/>
  <c r="ES883" i="20" s="1"/>
  <c r="CQ881" i="20"/>
  <c r="CA887" i="20"/>
  <c r="DH229" i="20" a="1"/>
  <c r="CA721" i="20"/>
  <c r="CL716" i="20"/>
  <c r="ES717" i="20" s="1"/>
  <c r="CQ715" i="20"/>
  <c r="CM201" i="20"/>
  <c r="CA371" i="20"/>
  <c r="CQ365" i="20"/>
  <c r="CL366" i="20"/>
  <c r="ES367" i="20" s="1"/>
  <c r="CP281" i="20"/>
  <c r="CK282" i="20"/>
  <c r="ER283" i="20" s="1"/>
  <c r="CK882" i="20"/>
  <c r="ER883" i="20" s="1"/>
  <c r="CP881" i="20"/>
  <c r="BZ887" i="20"/>
  <c r="CA979" i="20"/>
  <c r="CL974" i="20"/>
  <c r="ES975" i="20" s="1"/>
  <c r="CQ973" i="20"/>
  <c r="CQ888" i="20"/>
  <c r="CA894" i="20"/>
  <c r="CL889" i="20"/>
  <c r="ES890" i="20" s="1"/>
  <c r="CP453" i="20"/>
  <c r="CK454" i="20"/>
  <c r="ER455" i="20" s="1"/>
  <c r="BZ459" i="20"/>
  <c r="CK969" i="20"/>
  <c r="ER970" i="20" s="1"/>
  <c r="CP968" i="20"/>
  <c r="BZ974" i="20"/>
  <c r="FA204" i="20" a="1"/>
  <c r="DO219" i="20" a="1"/>
  <c r="CK710" i="20"/>
  <c r="ER711" i="20" s="1"/>
  <c r="CP709" i="20"/>
  <c r="BZ715" i="20"/>
  <c r="DH178" i="20"/>
  <c r="DH180" i="20"/>
  <c r="DH179" i="20"/>
  <c r="CY173" i="20" a="1"/>
  <c r="CA1157" i="20"/>
  <c r="CQ1150" i="20"/>
  <c r="CL1151" i="20"/>
  <c r="ES1152" i="20" s="1"/>
  <c r="CA1066" i="20"/>
  <c r="CA549" i="20"/>
  <c r="CL544" i="20"/>
  <c r="ES545" i="20" s="1"/>
  <c r="CQ543" i="20"/>
  <c r="FQ168" i="20" a="1"/>
  <c r="FA211" i="20" l="1"/>
  <c r="CM212" i="20" s="1"/>
  <c r="FA209" i="20"/>
  <c r="CM210" i="20" s="1"/>
  <c r="DU163" i="20"/>
  <c r="CC164" i="20" s="1"/>
  <c r="DU164" i="20"/>
  <c r="CC165" i="20" s="1"/>
  <c r="FW211" i="20"/>
  <c r="CN212" i="20" s="1"/>
  <c r="FW209" i="20"/>
  <c r="CN210" i="20" s="1"/>
  <c r="EG211" i="20"/>
  <c r="ED183" i="20"/>
  <c r="DU214" i="20"/>
  <c r="CC215" i="20" s="1"/>
  <c r="FA214" i="20" a="1"/>
  <c r="FA214" i="20" s="1"/>
  <c r="DU215" i="20"/>
  <c r="CC216" i="20" s="1"/>
  <c r="FJ183" i="20" a="1"/>
  <c r="FJ185" i="20" s="1"/>
  <c r="GF183" i="20" a="1"/>
  <c r="GF185" i="20" s="1"/>
  <c r="GI200" i="20"/>
  <c r="DH185" i="20"/>
  <c r="ED184" i="20"/>
  <c r="DH183" i="20"/>
  <c r="GF178" i="20"/>
  <c r="GG178" i="20" s="1" a="1"/>
  <c r="GG180" i="20" s="1"/>
  <c r="GF179" i="20"/>
  <c r="EI156" i="20"/>
  <c r="DU173" i="20" a="1"/>
  <c r="DU174" i="20" s="1"/>
  <c r="CC175" i="20" s="1"/>
  <c r="FQ174" i="20"/>
  <c r="FQ175" i="20"/>
  <c r="EG205" i="20"/>
  <c r="EG204" i="20"/>
  <c r="EM210" i="20"/>
  <c r="EB235" i="20"/>
  <c r="EB236" i="20"/>
  <c r="DD236" i="20"/>
  <c r="EA234" i="20"/>
  <c r="FW204" i="20"/>
  <c r="CN205" i="20" s="1"/>
  <c r="DE236" i="20"/>
  <c r="DE235" i="20"/>
  <c r="DF236" i="20"/>
  <c r="DD234" i="20"/>
  <c r="GJ153" i="20"/>
  <c r="DZ236" i="20"/>
  <c r="EB234" i="20"/>
  <c r="FW205" i="20"/>
  <c r="CN206" i="20" s="1"/>
  <c r="DE234" i="20"/>
  <c r="EA236" i="20"/>
  <c r="EY234" i="20"/>
  <c r="GC234" i="20" s="1"/>
  <c r="EA235" i="20"/>
  <c r="DZ234" i="20"/>
  <c r="DF235" i="20"/>
  <c r="DF234" i="20"/>
  <c r="DD235" i="20"/>
  <c r="EI161" i="20"/>
  <c r="EM204" i="20"/>
  <c r="GI201" i="20"/>
  <c r="CE200" i="20"/>
  <c r="DH224" i="20"/>
  <c r="DH226" i="20"/>
  <c r="EM205" i="20"/>
  <c r="EM206" i="20"/>
  <c r="GO201" i="20"/>
  <c r="EM209" i="20"/>
  <c r="EG210" i="20"/>
  <c r="GO199" i="20"/>
  <c r="GI199" i="20"/>
  <c r="GO200" i="20"/>
  <c r="EM211" i="20"/>
  <c r="EH201" i="20"/>
  <c r="GK141" i="20"/>
  <c r="FW214" i="20" a="1"/>
  <c r="FW215" i="20" s="1"/>
  <c r="CN216" i="20" s="1"/>
  <c r="FW163" i="20" a="1"/>
  <c r="FW163" i="20" s="1"/>
  <c r="CN164" i="20" s="1"/>
  <c r="CE205" i="20"/>
  <c r="DU168" i="20" a="1"/>
  <c r="DU170" i="20" s="1"/>
  <c r="CC171" i="20" s="1"/>
  <c r="CH148" i="20"/>
  <c r="CH151" i="20" s="1"/>
  <c r="CW244" i="20" s="1"/>
  <c r="DZ246" i="20" s="1"/>
  <c r="FQ170" i="20"/>
  <c r="FQ169" i="20"/>
  <c r="FQ168" i="20"/>
  <c r="CA984" i="20"/>
  <c r="CQ978" i="20"/>
  <c r="CL979" i="20"/>
  <c r="ES980" i="20" s="1"/>
  <c r="CA726" i="20"/>
  <c r="CL721" i="20"/>
  <c r="ES722" i="20" s="1"/>
  <c r="CQ720" i="20"/>
  <c r="BZ978" i="20"/>
  <c r="CK973" i="20"/>
  <c r="ER974" i="20" s="1"/>
  <c r="CP972" i="20"/>
  <c r="CM161" i="20"/>
  <c r="GO159" i="20"/>
  <c r="GI160" i="20"/>
  <c r="EH200" i="20"/>
  <c r="CA1070" i="20"/>
  <c r="CL1065" i="20"/>
  <c r="ES1066" i="20" s="1"/>
  <c r="CQ1064" i="20"/>
  <c r="GJ155" i="20"/>
  <c r="CA641" i="20"/>
  <c r="CL636" i="20"/>
  <c r="ES637" i="20" s="1"/>
  <c r="CQ635" i="20"/>
  <c r="GG175" i="20"/>
  <c r="GG174" i="20"/>
  <c r="GG173" i="20"/>
  <c r="BZ1157" i="20"/>
  <c r="CP1150" i="20"/>
  <c r="CK1151" i="20"/>
  <c r="ER1152" i="20" s="1"/>
  <c r="BZ1066" i="20"/>
  <c r="DO178" i="20" a="1"/>
  <c r="CA899" i="20"/>
  <c r="CL894" i="20"/>
  <c r="ES895" i="20" s="1"/>
  <c r="CQ893" i="20"/>
  <c r="CP886" i="20"/>
  <c r="BZ892" i="20"/>
  <c r="CK887" i="20"/>
  <c r="ER888" i="20" s="1"/>
  <c r="CH143" i="20"/>
  <c r="CH146" i="20" s="1"/>
  <c r="CW239" i="20" s="1"/>
  <c r="CL1149" i="20"/>
  <c r="ES1150" i="20" s="1"/>
  <c r="CQ1148" i="20"/>
  <c r="CA1155" i="20"/>
  <c r="CA1064" i="20"/>
  <c r="GG169" i="20"/>
  <c r="GG168" i="20"/>
  <c r="GG170" i="20"/>
  <c r="FJ180" i="20"/>
  <c r="FJ179" i="20"/>
  <c r="FJ178" i="20"/>
  <c r="GB382" i="20"/>
  <c r="GD381" i="20"/>
  <c r="FH382" i="20"/>
  <c r="GC381" i="20"/>
  <c r="FG382" i="20"/>
  <c r="GB381" i="20"/>
  <c r="FF382" i="20"/>
  <c r="FH381" i="20"/>
  <c r="FH380" i="20"/>
  <c r="FG381" i="20"/>
  <c r="GD380" i="20"/>
  <c r="FG380" i="20"/>
  <c r="FF381" i="20"/>
  <c r="GC380" i="20"/>
  <c r="FF380" i="20"/>
  <c r="GD382" i="20"/>
  <c r="GB380" i="20"/>
  <c r="GC382" i="20"/>
  <c r="CH155" i="20"/>
  <c r="EP154" i="20"/>
  <c r="EG209" i="20"/>
  <c r="CL378" i="20"/>
  <c r="ES379" i="20" s="1"/>
  <c r="CQ377" i="20"/>
  <c r="CA462" i="20"/>
  <c r="CQ456" i="20"/>
  <c r="CL457" i="20"/>
  <c r="ES458" i="20" s="1"/>
  <c r="CA1071" i="20"/>
  <c r="CL1066" i="20"/>
  <c r="ES1067" i="20" s="1"/>
  <c r="CQ1065" i="20"/>
  <c r="BZ720" i="20"/>
  <c r="CK715" i="20"/>
  <c r="ER716" i="20" s="1"/>
  <c r="CP714" i="20"/>
  <c r="CQ370" i="20"/>
  <c r="CA376" i="20"/>
  <c r="CL371" i="20"/>
  <c r="ES372" i="20" s="1"/>
  <c r="DH231" i="20"/>
  <c r="DH230" i="20"/>
  <c r="DH229" i="20"/>
  <c r="FA163" i="20" a="1"/>
  <c r="EP200" i="20"/>
  <c r="CH201" i="20"/>
  <c r="GL200" i="20" s="1"/>
  <c r="GM149" i="20"/>
  <c r="GM148" i="20"/>
  <c r="GM150" i="20"/>
  <c r="CA978" i="20"/>
  <c r="CL973" i="20"/>
  <c r="ES974" i="20" s="1"/>
  <c r="CQ972" i="20"/>
  <c r="CL377" i="20"/>
  <c r="ES378" i="20" s="1"/>
  <c r="CQ376" i="20"/>
  <c r="CE210" i="20"/>
  <c r="CP800" i="20"/>
  <c r="BZ806" i="20"/>
  <c r="CK801" i="20"/>
  <c r="ER802" i="20" s="1"/>
  <c r="BZ721" i="20"/>
  <c r="CK716" i="20"/>
  <c r="ER717" i="20" s="1"/>
  <c r="CP715" i="20"/>
  <c r="FJ229" i="20" a="1"/>
  <c r="CA554" i="20"/>
  <c r="CL549" i="20"/>
  <c r="ES550" i="20" s="1"/>
  <c r="CQ548" i="20"/>
  <c r="CQ886" i="20"/>
  <c r="CA892" i="20"/>
  <c r="CL887" i="20"/>
  <c r="ES888" i="20" s="1"/>
  <c r="CQ549" i="20"/>
  <c r="CL550" i="20"/>
  <c r="ES551" i="20" s="1"/>
  <c r="CA555" i="20"/>
  <c r="BZ548" i="20"/>
  <c r="CP542" i="20"/>
  <c r="CK543" i="20"/>
  <c r="ER544" i="20" s="1"/>
  <c r="CK889" i="20"/>
  <c r="ER890" i="20" s="1"/>
  <c r="CP888" i="20"/>
  <c r="BZ894" i="20"/>
  <c r="GM144" i="20"/>
  <c r="GM143" i="20"/>
  <c r="GM145" i="20"/>
  <c r="BZ462" i="20"/>
  <c r="CP456" i="20"/>
  <c r="CK457" i="20"/>
  <c r="ER458" i="20" s="1"/>
  <c r="BZ549" i="20"/>
  <c r="CK544" i="20"/>
  <c r="ER545" i="20" s="1"/>
  <c r="CP543" i="20"/>
  <c r="CA1246" i="20"/>
  <c r="CQ1155" i="20"/>
  <c r="CL1156" i="20"/>
  <c r="ES1157" i="20" s="1"/>
  <c r="CK1150" i="20"/>
  <c r="ER1151" i="20" s="1"/>
  <c r="BZ1156" i="20"/>
  <c r="CP1149" i="20"/>
  <c r="BZ1065" i="20"/>
  <c r="CA720" i="20"/>
  <c r="CL715" i="20"/>
  <c r="ES716" i="20" s="1"/>
  <c r="CQ714" i="20"/>
  <c r="CP716" i="20"/>
  <c r="BZ722" i="20"/>
  <c r="CK717" i="20"/>
  <c r="ER718" i="20" s="1"/>
  <c r="FB270" i="20"/>
  <c r="BX269" i="20"/>
  <c r="BW275" i="20"/>
  <c r="FB274" i="20" s="1"/>
  <c r="CQ628" i="20"/>
  <c r="CA634" i="20"/>
  <c r="CL629" i="20"/>
  <c r="ES630" i="20" s="1"/>
  <c r="CK1149" i="20"/>
  <c r="ER1150" i="20" s="1"/>
  <c r="CP1148" i="20"/>
  <c r="BZ1155" i="20"/>
  <c r="BZ1064" i="20"/>
  <c r="CK373" i="20"/>
  <c r="ER374" i="20" s="1"/>
  <c r="CP372" i="20"/>
  <c r="BZ378" i="20"/>
  <c r="GF183" i="20"/>
  <c r="BZ463" i="20"/>
  <c r="CP457" i="20"/>
  <c r="CK458" i="20"/>
  <c r="ER459" i="20" s="1"/>
  <c r="CA898" i="20"/>
  <c r="CL893" i="20"/>
  <c r="ES894" i="20" s="1"/>
  <c r="CQ892" i="20"/>
  <c r="EE221" i="20"/>
  <c r="EE220" i="20"/>
  <c r="EE219" i="20"/>
  <c r="DE291" i="20"/>
  <c r="DF290" i="20"/>
  <c r="EB292" i="20"/>
  <c r="DD291" i="20"/>
  <c r="EY290" i="20"/>
  <c r="EB290" i="20"/>
  <c r="DE290" i="20"/>
  <c r="EA292" i="20"/>
  <c r="EA290" i="20"/>
  <c r="DD290" i="20"/>
  <c r="DZ292" i="20"/>
  <c r="DZ290" i="20"/>
  <c r="DF292" i="20"/>
  <c r="EB291" i="20"/>
  <c r="DE292" i="20"/>
  <c r="EA291" i="20"/>
  <c r="DD292" i="20"/>
  <c r="DZ291" i="20"/>
  <c r="DF291" i="20"/>
  <c r="ED380" i="20" a="1"/>
  <c r="CQ462" i="20"/>
  <c r="CL463" i="20"/>
  <c r="ES464" i="20" s="1"/>
  <c r="CA468" i="20"/>
  <c r="GF224" i="20" a="1"/>
  <c r="CQ979" i="20"/>
  <c r="CA985" i="20"/>
  <c r="CL980" i="20"/>
  <c r="ES981" i="20" s="1"/>
  <c r="BX271" i="20"/>
  <c r="BX270" i="20"/>
  <c r="BW274" i="20"/>
  <c r="BX274" i="20"/>
  <c r="GI211" i="20"/>
  <c r="CA1247" i="20"/>
  <c r="CL1157" i="20"/>
  <c r="ES1158" i="20" s="1"/>
  <c r="CQ1156" i="20"/>
  <c r="DO221" i="20"/>
  <c r="DO220" i="20"/>
  <c r="DO219" i="20"/>
  <c r="CP458" i="20"/>
  <c r="CK459" i="20"/>
  <c r="ER460" i="20" s="1"/>
  <c r="BZ464" i="20"/>
  <c r="CQ800" i="20"/>
  <c r="CA806" i="20"/>
  <c r="CL801" i="20"/>
  <c r="ES802" i="20" s="1"/>
  <c r="EM164" i="20"/>
  <c r="EG165" i="20"/>
  <c r="CB166" i="20"/>
  <c r="CL464" i="20"/>
  <c r="ES465" i="20" s="1"/>
  <c r="CQ463" i="20"/>
  <c r="CA469" i="20"/>
  <c r="CP370" i="20"/>
  <c r="BZ376" i="20"/>
  <c r="CK371" i="20"/>
  <c r="ER372" i="20" s="1"/>
  <c r="ED226" i="20"/>
  <c r="ED225" i="20"/>
  <c r="ED224" i="20"/>
  <c r="CP544" i="20"/>
  <c r="BZ550" i="20"/>
  <c r="CK545" i="20"/>
  <c r="ER546" i="20" s="1"/>
  <c r="CY168" i="20" a="1"/>
  <c r="CL722" i="20"/>
  <c r="ES723" i="20" s="1"/>
  <c r="CQ721" i="20"/>
  <c r="CA727" i="20"/>
  <c r="CY216" i="20"/>
  <c r="CY215" i="20"/>
  <c r="CY214" i="20"/>
  <c r="GJ154" i="20"/>
  <c r="FB269" i="20"/>
  <c r="BX275" i="20"/>
  <c r="FX274" i="20" s="1"/>
  <c r="GI210" i="20"/>
  <c r="CY175" i="20"/>
  <c r="CY174" i="20"/>
  <c r="CY173" i="20"/>
  <c r="FA206" i="20"/>
  <c r="FA205" i="20"/>
  <c r="FA204" i="20"/>
  <c r="EM165" i="20"/>
  <c r="EG163" i="20"/>
  <c r="CB164" i="20"/>
  <c r="CP628" i="20"/>
  <c r="BZ634" i="20"/>
  <c r="CK629" i="20"/>
  <c r="ER630" i="20" s="1"/>
  <c r="BZ980" i="20"/>
  <c r="CK975" i="20"/>
  <c r="ER976" i="20" s="1"/>
  <c r="CP974" i="20"/>
  <c r="CK888" i="20"/>
  <c r="ER889" i="20" s="1"/>
  <c r="CP887" i="20"/>
  <c r="BZ893" i="20"/>
  <c r="EH199" i="20"/>
  <c r="ED231" i="20"/>
  <c r="ED230" i="20"/>
  <c r="ED229" i="20"/>
  <c r="GO160" i="20"/>
  <c r="GI158" i="20"/>
  <c r="CM159" i="20"/>
  <c r="EG206" i="20"/>
  <c r="EE178" i="20" a="1"/>
  <c r="GG219" i="20" a="1"/>
  <c r="CK372" i="20"/>
  <c r="ER373" i="20" s="1"/>
  <c r="CP371" i="20"/>
  <c r="BZ377" i="20"/>
  <c r="GM195" i="20"/>
  <c r="GM194" i="20"/>
  <c r="GM196" i="20"/>
  <c r="BZ807" i="20"/>
  <c r="CK802" i="20"/>
  <c r="ER803" i="20" s="1"/>
  <c r="CP801" i="20"/>
  <c r="CK631" i="20"/>
  <c r="ER632" i="20" s="1"/>
  <c r="CP630" i="20"/>
  <c r="BZ636" i="20"/>
  <c r="CQ542" i="20"/>
  <c r="CL543" i="20"/>
  <c r="ES544" i="20" s="1"/>
  <c r="CA548" i="20"/>
  <c r="BZ979" i="20"/>
  <c r="CK974" i="20"/>
  <c r="ER975" i="20" s="1"/>
  <c r="CP973" i="20"/>
  <c r="EM163" i="20"/>
  <c r="CB165" i="20"/>
  <c r="EG164" i="20"/>
  <c r="CP629" i="20"/>
  <c r="BZ635" i="20"/>
  <c r="CK630" i="20"/>
  <c r="ER631" i="20" s="1"/>
  <c r="FQ219" i="20" a="1"/>
  <c r="GO158" i="20"/>
  <c r="CM160" i="20"/>
  <c r="GI159" i="20"/>
  <c r="CL635" i="20"/>
  <c r="ES636" i="20" s="1"/>
  <c r="CQ634" i="20"/>
  <c r="CA640" i="20"/>
  <c r="DH380" i="20" a="1"/>
  <c r="BZ808" i="20"/>
  <c r="CK803" i="20"/>
  <c r="ER804" i="20" s="1"/>
  <c r="CP802" i="20"/>
  <c r="FJ224" i="20" a="1"/>
  <c r="CH211" i="20"/>
  <c r="GL210" i="20" s="1"/>
  <c r="EP210" i="20"/>
  <c r="CA813" i="20"/>
  <c r="CL808" i="20"/>
  <c r="ES809" i="20" s="1"/>
  <c r="CQ807" i="20"/>
  <c r="GF229" i="20" a="1"/>
  <c r="CA812" i="20"/>
  <c r="CL807" i="20"/>
  <c r="ES808" i="20" s="1"/>
  <c r="CQ806" i="20"/>
  <c r="GO210" i="20" l="1"/>
  <c r="GF184" i="20"/>
  <c r="GO209" i="20"/>
  <c r="GI209" i="20"/>
  <c r="GO211" i="20"/>
  <c r="GJ199" i="20"/>
  <c r="EE183" i="20" a="1"/>
  <c r="EE185" i="20" s="1"/>
  <c r="FA215" i="20"/>
  <c r="GO214" i="20" s="1"/>
  <c r="GJ201" i="20"/>
  <c r="CH199" i="20"/>
  <c r="CH202" i="20" s="1"/>
  <c r="CW295" i="20" s="1"/>
  <c r="FH236" i="20"/>
  <c r="GC235" i="20"/>
  <c r="GB236" i="20"/>
  <c r="FG234" i="20"/>
  <c r="FW216" i="20"/>
  <c r="CN217" i="20" s="1"/>
  <c r="FA216" i="20"/>
  <c r="CM217" i="20" s="1"/>
  <c r="GB234" i="20"/>
  <c r="GD234" i="20"/>
  <c r="FH235" i="20"/>
  <c r="FF236" i="20"/>
  <c r="GB235" i="20"/>
  <c r="GD235" i="20"/>
  <c r="GD236" i="20"/>
  <c r="FF235" i="20"/>
  <c r="GC236" i="20"/>
  <c r="FH234" i="20"/>
  <c r="FG236" i="20"/>
  <c r="FF234" i="20"/>
  <c r="FG235" i="20"/>
  <c r="FJ183" i="20"/>
  <c r="FJ184" i="20"/>
  <c r="EB246" i="20"/>
  <c r="DO183" i="20" a="1"/>
  <c r="DO185" i="20" s="1"/>
  <c r="FA173" i="20" a="1"/>
  <c r="FA175" i="20" s="1"/>
  <c r="CM176" i="20" s="1"/>
  <c r="FW164" i="20"/>
  <c r="CN165" i="20" s="1"/>
  <c r="FW165" i="20"/>
  <c r="CN166" i="20" s="1"/>
  <c r="FW214" i="20"/>
  <c r="CN215" i="20" s="1"/>
  <c r="EH206" i="20"/>
  <c r="EI202" i="20"/>
  <c r="EE183" i="20"/>
  <c r="EE184" i="20"/>
  <c r="DU175" i="20"/>
  <c r="CC176" i="20" s="1"/>
  <c r="DU173" i="20"/>
  <c r="CC174" i="20" s="1"/>
  <c r="DH234" i="20" a="1"/>
  <c r="DH236" i="20" s="1"/>
  <c r="EA244" i="20"/>
  <c r="EA245" i="20"/>
  <c r="DE245" i="20"/>
  <c r="DF244" i="20"/>
  <c r="DE244" i="20"/>
  <c r="DD244" i="20"/>
  <c r="EB245" i="20"/>
  <c r="EB244" i="20"/>
  <c r="DD246" i="20"/>
  <c r="EA246" i="20"/>
  <c r="EY244" i="20"/>
  <c r="FH244" i="20" s="1"/>
  <c r="DE246" i="20"/>
  <c r="EH210" i="20"/>
  <c r="ED234" i="20" a="1"/>
  <c r="ED236" i="20" s="1"/>
  <c r="DZ244" i="20"/>
  <c r="DF245" i="20"/>
  <c r="DF246" i="20"/>
  <c r="DD245" i="20"/>
  <c r="DZ245" i="20"/>
  <c r="GG178" i="20"/>
  <c r="GG179" i="20"/>
  <c r="GJ200" i="20"/>
  <c r="DO224" i="20" a="1"/>
  <c r="DO224" i="20" s="1"/>
  <c r="EH209" i="20"/>
  <c r="DU168" i="20"/>
  <c r="CC169" i="20" s="1"/>
  <c r="GJ159" i="20"/>
  <c r="EH164" i="20"/>
  <c r="GJ210" i="20"/>
  <c r="GK151" i="20"/>
  <c r="DU219" i="20" a="1"/>
  <c r="DU221" i="20" s="1"/>
  <c r="CC222" i="20" s="1"/>
  <c r="FW173" i="20" a="1"/>
  <c r="FW175" i="20" s="1"/>
  <c r="DU169" i="20"/>
  <c r="CC170" i="20" s="1"/>
  <c r="CE164" i="20"/>
  <c r="FA168" i="20" a="1"/>
  <c r="FA170" i="20" s="1"/>
  <c r="EH205" i="20"/>
  <c r="CY219" i="20" a="1"/>
  <c r="CY220" i="20" s="1"/>
  <c r="CQ812" i="20"/>
  <c r="CA818" i="20"/>
  <c r="CL813" i="20"/>
  <c r="ES814" i="20" s="1"/>
  <c r="CA645" i="20"/>
  <c r="CL640" i="20"/>
  <c r="ES641" i="20" s="1"/>
  <c r="CQ639" i="20"/>
  <c r="GG221" i="20"/>
  <c r="GG220" i="20"/>
  <c r="GG219" i="20"/>
  <c r="CP979" i="20"/>
  <c r="BZ985" i="20"/>
  <c r="CK980" i="20"/>
  <c r="ER981" i="20" s="1"/>
  <c r="CA732" i="20"/>
  <c r="CL727" i="20"/>
  <c r="ES728" i="20" s="1"/>
  <c r="CQ726" i="20"/>
  <c r="CQ805" i="20"/>
  <c r="CA811" i="20"/>
  <c r="CL806" i="20"/>
  <c r="ES807" i="20" s="1"/>
  <c r="ED290" i="20" a="1"/>
  <c r="CA1252" i="20"/>
  <c r="CQ1245" i="20"/>
  <c r="CL1246" i="20"/>
  <c r="ES1247" i="20" s="1"/>
  <c r="CA1161" i="20"/>
  <c r="CL555" i="20"/>
  <c r="ES556" i="20" s="1"/>
  <c r="CA560" i="20"/>
  <c r="CQ554" i="20"/>
  <c r="CK721" i="20"/>
  <c r="ER722" i="20" s="1"/>
  <c r="CP720" i="20"/>
  <c r="BZ726" i="20"/>
  <c r="CL462" i="20"/>
  <c r="ES463" i="20" s="1"/>
  <c r="CA467" i="20"/>
  <c r="CQ461" i="20"/>
  <c r="BZ1247" i="20"/>
  <c r="CK1157" i="20"/>
  <c r="ER1158" i="20" s="1"/>
  <c r="CP1156" i="20"/>
  <c r="CQ547" i="20"/>
  <c r="CL548" i="20"/>
  <c r="ES549" i="20" s="1"/>
  <c r="CA553" i="20"/>
  <c r="BZ812" i="20"/>
  <c r="CK807" i="20"/>
  <c r="ER808" i="20" s="1"/>
  <c r="CP806" i="20"/>
  <c r="CA474" i="20"/>
  <c r="CL469" i="20"/>
  <c r="ES470" i="20" s="1"/>
  <c r="CQ468" i="20"/>
  <c r="CK378" i="20"/>
  <c r="ER379" i="20" s="1"/>
  <c r="CP377" i="20"/>
  <c r="CA725" i="20"/>
  <c r="CL720" i="20"/>
  <c r="ES721" i="20" s="1"/>
  <c r="CQ719" i="20"/>
  <c r="CK462" i="20"/>
  <c r="ER463" i="20" s="1"/>
  <c r="BZ467" i="20"/>
  <c r="CP461" i="20"/>
  <c r="BZ899" i="20"/>
  <c r="CK894" i="20"/>
  <c r="ER895" i="20" s="1"/>
  <c r="CP893" i="20"/>
  <c r="FA165" i="20"/>
  <c r="FA164" i="20"/>
  <c r="FA163" i="20"/>
  <c r="FJ380" i="20" a="1"/>
  <c r="CA1069" i="20"/>
  <c r="CQ1063" i="20"/>
  <c r="CL1064" i="20"/>
  <c r="ES1065" i="20" s="1"/>
  <c r="CA731" i="20"/>
  <c r="CL726" i="20"/>
  <c r="ES727" i="20" s="1"/>
  <c r="CQ725" i="20"/>
  <c r="GM210" i="20"/>
  <c r="GM211" i="20"/>
  <c r="GM209" i="20"/>
  <c r="EE180" i="20"/>
  <c r="EE179" i="20"/>
  <c r="EE178" i="20"/>
  <c r="BZ639" i="20"/>
  <c r="CK634" i="20"/>
  <c r="ER635" i="20" s="1"/>
  <c r="CP633" i="20"/>
  <c r="CM205" i="20"/>
  <c r="GI204" i="20"/>
  <c r="GO206" i="20"/>
  <c r="BX276" i="20"/>
  <c r="FX275" i="20" s="1"/>
  <c r="FX269" i="20"/>
  <c r="GF226" i="20"/>
  <c r="GF225" i="20"/>
  <c r="GF224" i="20"/>
  <c r="DH290" i="20" a="1"/>
  <c r="CA903" i="20"/>
  <c r="CL898" i="20"/>
  <c r="ES899" i="20" s="1"/>
  <c r="CQ897" i="20"/>
  <c r="BZ727" i="20"/>
  <c r="CK722" i="20"/>
  <c r="ER723" i="20" s="1"/>
  <c r="CP721" i="20"/>
  <c r="BZ1070" i="20"/>
  <c r="CK1065" i="20"/>
  <c r="ER1066" i="20" s="1"/>
  <c r="CP1064" i="20"/>
  <c r="CK806" i="20"/>
  <c r="ER807" i="20" s="1"/>
  <c r="CP805" i="20"/>
  <c r="BZ811" i="20"/>
  <c r="DO229" i="20" a="1"/>
  <c r="BZ725" i="20"/>
  <c r="CK720" i="20"/>
  <c r="ER721" i="20" s="1"/>
  <c r="CP719" i="20"/>
  <c r="CA1245" i="20"/>
  <c r="CL1155" i="20"/>
  <c r="ES1156" i="20" s="1"/>
  <c r="CQ1154" i="20"/>
  <c r="FJ226" i="20"/>
  <c r="FJ225" i="20"/>
  <c r="FJ224" i="20"/>
  <c r="BZ640" i="20"/>
  <c r="CK635" i="20"/>
  <c r="ER636" i="20" s="1"/>
  <c r="CP634" i="20"/>
  <c r="GK197" i="20"/>
  <c r="BZ898" i="20"/>
  <c r="CK893" i="20"/>
  <c r="ER894" i="20" s="1"/>
  <c r="CP892" i="20"/>
  <c r="GI205" i="20"/>
  <c r="GO204" i="20"/>
  <c r="CM206" i="20"/>
  <c r="CY169" i="20"/>
  <c r="CY168" i="20"/>
  <c r="CY170" i="20"/>
  <c r="EE224" i="20" a="1"/>
  <c r="FX270" i="20"/>
  <c r="BW276" i="20"/>
  <c r="FB275" i="20" s="1"/>
  <c r="CA473" i="20"/>
  <c r="CL468" i="20"/>
  <c r="ES469" i="20" s="1"/>
  <c r="CQ467" i="20"/>
  <c r="BZ554" i="20"/>
  <c r="CK549" i="20"/>
  <c r="ER550" i="20" s="1"/>
  <c r="CP548" i="20"/>
  <c r="CL978" i="20"/>
  <c r="ES979" i="20" s="1"/>
  <c r="CA983" i="20"/>
  <c r="CQ977" i="20"/>
  <c r="FQ178" i="20" a="1"/>
  <c r="CA904" i="20"/>
  <c r="CL899" i="20"/>
  <c r="ES900" i="20" s="1"/>
  <c r="CQ898" i="20"/>
  <c r="CQ1069" i="20"/>
  <c r="CA1075" i="20"/>
  <c r="CL1070" i="20"/>
  <c r="ES1071" i="20" s="1"/>
  <c r="EH211" i="20"/>
  <c r="CA817" i="20"/>
  <c r="CL812" i="20"/>
  <c r="ES813" i="20" s="1"/>
  <c r="CQ811" i="20"/>
  <c r="BZ641" i="20"/>
  <c r="CK636" i="20"/>
  <c r="ER637" i="20" s="1"/>
  <c r="CP635" i="20"/>
  <c r="CH160" i="20"/>
  <c r="EP159" i="20"/>
  <c r="CM207" i="20"/>
  <c r="GI206" i="20"/>
  <c r="GO205" i="20"/>
  <c r="BZ1069" i="20"/>
  <c r="CP1063" i="20"/>
  <c r="CK1064" i="20"/>
  <c r="ER1065" i="20" s="1"/>
  <c r="CL634" i="20"/>
  <c r="ES635" i="20" s="1"/>
  <c r="CQ633" i="20"/>
  <c r="CA639" i="20"/>
  <c r="BZ1246" i="20"/>
  <c r="CP1155" i="20"/>
  <c r="CK1156" i="20"/>
  <c r="ER1157" i="20" s="1"/>
  <c r="EH204" i="20"/>
  <c r="CA559" i="20"/>
  <c r="CL554" i="20"/>
  <c r="ES555" i="20" s="1"/>
  <c r="CQ553" i="20"/>
  <c r="CH209" i="20"/>
  <c r="CH212" i="20" s="1"/>
  <c r="CW305" i="20" s="1"/>
  <c r="DO178" i="20"/>
  <c r="DO180" i="20"/>
  <c r="DO179" i="20"/>
  <c r="CA989" i="20"/>
  <c r="CL984" i="20"/>
  <c r="ES985" i="20" s="1"/>
  <c r="CQ983" i="20"/>
  <c r="GF231" i="20"/>
  <c r="GF230" i="20"/>
  <c r="GF229" i="20"/>
  <c r="DF296" i="20"/>
  <c r="DE296" i="20"/>
  <c r="DF295" i="20"/>
  <c r="EB297" i="20"/>
  <c r="DD296" i="20"/>
  <c r="EY295" i="20"/>
  <c r="EB295" i="20"/>
  <c r="DE295" i="20"/>
  <c r="EA297" i="20"/>
  <c r="EA295" i="20"/>
  <c r="DD295" i="20"/>
  <c r="DZ297" i="20"/>
  <c r="DZ295" i="20"/>
  <c r="DF297" i="20"/>
  <c r="EB296" i="20"/>
  <c r="DE297" i="20"/>
  <c r="EA296" i="20"/>
  <c r="DD297" i="20"/>
  <c r="DZ296" i="20"/>
  <c r="CK377" i="20"/>
  <c r="ER378" i="20" s="1"/>
  <c r="CP376" i="20"/>
  <c r="GJ158" i="20"/>
  <c r="EH163" i="20"/>
  <c r="EM175" i="20"/>
  <c r="EG173" i="20"/>
  <c r="CB174" i="20"/>
  <c r="EM216" i="20"/>
  <c r="CB215" i="20"/>
  <c r="EG214" i="20"/>
  <c r="CP549" i="20"/>
  <c r="CK550" i="20"/>
  <c r="ER551" i="20" s="1"/>
  <c r="BZ555" i="20"/>
  <c r="EH165" i="20"/>
  <c r="CL985" i="20"/>
  <c r="ES986" i="20" s="1"/>
  <c r="CA990" i="20"/>
  <c r="CQ984" i="20"/>
  <c r="CP462" i="20"/>
  <c r="CK463" i="20"/>
  <c r="ER464" i="20" s="1"/>
  <c r="BZ468" i="20"/>
  <c r="BZ1245" i="20"/>
  <c r="CK1155" i="20"/>
  <c r="ER1156" i="20" s="1"/>
  <c r="CP1154" i="20"/>
  <c r="CQ891" i="20"/>
  <c r="CA897" i="20"/>
  <c r="CL892" i="20"/>
  <c r="ES893" i="20" s="1"/>
  <c r="FJ231" i="20"/>
  <c r="FJ230" i="20"/>
  <c r="FJ229" i="20"/>
  <c r="CQ1070" i="20"/>
  <c r="CA1076" i="20"/>
  <c r="CL1071" i="20"/>
  <c r="ES1072" i="20" s="1"/>
  <c r="GL154" i="20"/>
  <c r="CH153" i="20"/>
  <c r="CH156" i="20" s="1"/>
  <c r="CW249" i="20" s="1"/>
  <c r="DD241" i="20"/>
  <c r="EB240" i="20"/>
  <c r="DF239" i="20"/>
  <c r="EA240" i="20"/>
  <c r="DE239" i="20"/>
  <c r="DZ240" i="20"/>
  <c r="DF240" i="20"/>
  <c r="EY239" i="20"/>
  <c r="EB239" i="20"/>
  <c r="DD239" i="20"/>
  <c r="DE240" i="20"/>
  <c r="EA239" i="20"/>
  <c r="EB241" i="20"/>
  <c r="DD240" i="20"/>
  <c r="DZ239" i="20"/>
  <c r="EA241" i="20"/>
  <c r="DZ241" i="20"/>
  <c r="DF241" i="20"/>
  <c r="DE241" i="20"/>
  <c r="CP1065" i="20"/>
  <c r="BZ1071" i="20"/>
  <c r="CK1066" i="20"/>
  <c r="ER1067" i="20" s="1"/>
  <c r="GJ160" i="20"/>
  <c r="CP807" i="20"/>
  <c r="BZ813" i="20"/>
  <c r="CK808" i="20"/>
  <c r="ER809" i="20" s="1"/>
  <c r="FQ219" i="20"/>
  <c r="FQ221" i="20"/>
  <c r="FQ220" i="20"/>
  <c r="CB175" i="20"/>
  <c r="EG174" i="20"/>
  <c r="CB216" i="20"/>
  <c r="EM214" i="20"/>
  <c r="EG215" i="20"/>
  <c r="BZ469" i="20"/>
  <c r="CK464" i="20"/>
  <c r="ER465" i="20" s="1"/>
  <c r="CP463" i="20"/>
  <c r="CQ1246" i="20"/>
  <c r="CL1247" i="20"/>
  <c r="ES1248" i="20" s="1"/>
  <c r="CA1253" i="20"/>
  <c r="CA1162" i="20"/>
  <c r="ED381" i="20"/>
  <c r="ED380" i="20"/>
  <c r="ED382" i="20"/>
  <c r="GG183" i="20" a="1"/>
  <c r="DH234" i="20"/>
  <c r="CQ375" i="20"/>
  <c r="CL376" i="20"/>
  <c r="ES377" i="20" s="1"/>
  <c r="CL641" i="20"/>
  <c r="ES642" i="20" s="1"/>
  <c r="CA646" i="20"/>
  <c r="CQ640" i="20"/>
  <c r="CK978" i="20"/>
  <c r="ER979" i="20" s="1"/>
  <c r="BZ983" i="20"/>
  <c r="CP977" i="20"/>
  <c r="DH382" i="20"/>
  <c r="DH381" i="20"/>
  <c r="DH380" i="20"/>
  <c r="BZ984" i="20"/>
  <c r="CP978" i="20"/>
  <c r="CK979" i="20"/>
  <c r="ER980" i="20" s="1"/>
  <c r="EE229" i="20" a="1"/>
  <c r="CM215" i="20"/>
  <c r="CB176" i="20"/>
  <c r="EG216" i="20"/>
  <c r="EM215" i="20"/>
  <c r="CB217" i="20"/>
  <c r="CP375" i="20"/>
  <c r="CK376" i="20"/>
  <c r="ER377" i="20" s="1"/>
  <c r="GJ211" i="20"/>
  <c r="GC291" i="20"/>
  <c r="GD292" i="20"/>
  <c r="GB291" i="20"/>
  <c r="FH290" i="20"/>
  <c r="GC292" i="20"/>
  <c r="FH291" i="20"/>
  <c r="GD290" i="20"/>
  <c r="FG290" i="20"/>
  <c r="GB292" i="20"/>
  <c r="FG291" i="20"/>
  <c r="GC290" i="20"/>
  <c r="FF290" i="20"/>
  <c r="FH292" i="20"/>
  <c r="FF291" i="20"/>
  <c r="GB290" i="20"/>
  <c r="FG292" i="20"/>
  <c r="FF292" i="20"/>
  <c r="GD291" i="20"/>
  <c r="GK146" i="20"/>
  <c r="BZ553" i="20"/>
  <c r="CP547" i="20"/>
  <c r="CK548" i="20"/>
  <c r="ER549" i="20" s="1"/>
  <c r="GM200" i="20"/>
  <c r="GM199" i="20"/>
  <c r="GM201" i="20"/>
  <c r="GF380" i="20" a="1"/>
  <c r="FW168" i="20" a="1"/>
  <c r="CK892" i="20"/>
  <c r="ER893" i="20" s="1"/>
  <c r="CP891" i="20"/>
  <c r="BZ897" i="20"/>
  <c r="GJ209" i="20"/>
  <c r="CM216" i="20" l="1"/>
  <c r="GI215" i="20"/>
  <c r="FW178" i="20" a="1"/>
  <c r="FQ183" i="20" a="1"/>
  <c r="FJ234" i="20" a="1"/>
  <c r="GF234" i="20" a="1"/>
  <c r="FF244" i="20"/>
  <c r="EI207" i="20"/>
  <c r="GI216" i="20"/>
  <c r="FF246" i="20"/>
  <c r="DU183" i="20" a="1"/>
  <c r="DO184" i="20"/>
  <c r="DO183" i="20"/>
  <c r="DH235" i="20"/>
  <c r="FA174" i="20"/>
  <c r="CM175" i="20" s="1"/>
  <c r="GO215" i="20"/>
  <c r="GO216" i="20"/>
  <c r="GI214" i="20"/>
  <c r="GJ216" i="20" s="1"/>
  <c r="FA173" i="20"/>
  <c r="CM174" i="20" s="1"/>
  <c r="GC244" i="20"/>
  <c r="GC245" i="20"/>
  <c r="GD246" i="20"/>
  <c r="EI212" i="20"/>
  <c r="FF245" i="20"/>
  <c r="FG244" i="20"/>
  <c r="FH246" i="20"/>
  <c r="EM173" i="20"/>
  <c r="GB244" i="20"/>
  <c r="GD244" i="20"/>
  <c r="FH245" i="20"/>
  <c r="FG246" i="20"/>
  <c r="GB245" i="20"/>
  <c r="GD245" i="20"/>
  <c r="GB246" i="20"/>
  <c r="EG175" i="20"/>
  <c r="EH175" i="20" s="1"/>
  <c r="FG245" i="20"/>
  <c r="GC246" i="20"/>
  <c r="EM174" i="20"/>
  <c r="ED234" i="20"/>
  <c r="ED235" i="20"/>
  <c r="DO225" i="20"/>
  <c r="DH244" i="20" a="1"/>
  <c r="DH246" i="20" s="1"/>
  <c r="ED244" i="20" a="1"/>
  <c r="ED244" i="20" s="1"/>
  <c r="DU219" i="20"/>
  <c r="CC220" i="20" s="1"/>
  <c r="DO226" i="20"/>
  <c r="DU220" i="20"/>
  <c r="CC221" i="20" s="1"/>
  <c r="FA169" i="20"/>
  <c r="FA168" i="20"/>
  <c r="CM169" i="20" s="1"/>
  <c r="GJ206" i="20"/>
  <c r="GK212" i="20"/>
  <c r="FW173" i="20"/>
  <c r="FW174" i="20"/>
  <c r="CN175" i="20" s="1"/>
  <c r="CY221" i="20"/>
  <c r="CB222" i="20" s="1"/>
  <c r="FW219" i="20" a="1"/>
  <c r="FW221" i="20" s="1"/>
  <c r="CN222" i="20" s="1"/>
  <c r="CY219" i="20"/>
  <c r="FA219" i="20" a="1"/>
  <c r="FA220" i="20" s="1"/>
  <c r="GK202" i="20"/>
  <c r="EH216" i="20"/>
  <c r="FQ229" i="20" a="1"/>
  <c r="FQ231" i="20" s="1"/>
  <c r="DO380" i="20" a="1"/>
  <c r="CM171" i="20"/>
  <c r="FG241" i="20"/>
  <c r="FF240" i="20"/>
  <c r="FF241" i="20"/>
  <c r="FH239" i="20"/>
  <c r="GD240" i="20"/>
  <c r="GD239" i="20"/>
  <c r="FG239" i="20"/>
  <c r="GD241" i="20"/>
  <c r="GC240" i="20"/>
  <c r="GC239" i="20"/>
  <c r="FF239" i="20"/>
  <c r="GC241" i="20"/>
  <c r="GB240" i="20"/>
  <c r="GB239" i="20"/>
  <c r="GB241" i="20"/>
  <c r="FH240" i="20"/>
  <c r="FH241" i="20"/>
  <c r="FG240" i="20"/>
  <c r="EB251" i="20"/>
  <c r="DD250" i="20"/>
  <c r="DZ249" i="20"/>
  <c r="EA251" i="20"/>
  <c r="DZ251" i="20"/>
  <c r="DF251" i="20"/>
  <c r="DE251" i="20"/>
  <c r="DD251" i="20"/>
  <c r="EB250" i="20"/>
  <c r="DF249" i="20"/>
  <c r="EA250" i="20"/>
  <c r="DE249" i="20"/>
  <c r="DZ250" i="20"/>
  <c r="DF250" i="20"/>
  <c r="EY249" i="20"/>
  <c r="EB249" i="20"/>
  <c r="DD249" i="20"/>
  <c r="DE250" i="20"/>
  <c r="EA249" i="20"/>
  <c r="GD296" i="20"/>
  <c r="GC296" i="20"/>
  <c r="GD297" i="20"/>
  <c r="GB296" i="20"/>
  <c r="FH295" i="20"/>
  <c r="GC297" i="20"/>
  <c r="FH296" i="20"/>
  <c r="GD295" i="20"/>
  <c r="FG295" i="20"/>
  <c r="GB297" i="20"/>
  <c r="FG296" i="20"/>
  <c r="GC295" i="20"/>
  <c r="FF295" i="20"/>
  <c r="FH297" i="20"/>
  <c r="FF296" i="20"/>
  <c r="GB295" i="20"/>
  <c r="FG297" i="20"/>
  <c r="FF297" i="20"/>
  <c r="CK641" i="20"/>
  <c r="ER642" i="20" s="1"/>
  <c r="BZ646" i="20"/>
  <c r="CP640" i="20"/>
  <c r="GJ205" i="20"/>
  <c r="BZ645" i="20"/>
  <c r="CK640" i="20"/>
  <c r="ER641" i="20" s="1"/>
  <c r="CP639" i="20"/>
  <c r="BZ1075" i="20"/>
  <c r="CK1070" i="20"/>
  <c r="ER1071" i="20" s="1"/>
  <c r="CP1069" i="20"/>
  <c r="DH292" i="20"/>
  <c r="DH291" i="20"/>
  <c r="DH290" i="20"/>
  <c r="CM165" i="20"/>
  <c r="GI164" i="20"/>
  <c r="GO163" i="20"/>
  <c r="EG221" i="20"/>
  <c r="ED292" i="20"/>
  <c r="ED291" i="20"/>
  <c r="ED290" i="20"/>
  <c r="FW170" i="20"/>
  <c r="CN171" i="20" s="1"/>
  <c r="FW169" i="20"/>
  <c r="CN170" i="20" s="1"/>
  <c r="FW168" i="20"/>
  <c r="CN169" i="20" s="1"/>
  <c r="EE380" i="20" a="1"/>
  <c r="BZ474" i="20"/>
  <c r="CK469" i="20"/>
  <c r="ER470" i="20" s="1"/>
  <c r="CP468" i="20"/>
  <c r="ED239" i="20" a="1"/>
  <c r="GM154" i="20"/>
  <c r="GM153" i="20"/>
  <c r="GM155" i="20"/>
  <c r="EH214" i="20"/>
  <c r="ED295" i="20" a="1"/>
  <c r="FQ185" i="20"/>
  <c r="FQ184" i="20"/>
  <c r="FQ183" i="20"/>
  <c r="FQ224" i="20" a="1"/>
  <c r="BZ730" i="20"/>
  <c r="CK725" i="20"/>
  <c r="ER726" i="20" s="1"/>
  <c r="CP724" i="20"/>
  <c r="GG224" i="20" a="1"/>
  <c r="CM166" i="20"/>
  <c r="GO164" i="20"/>
  <c r="GI165" i="20"/>
  <c r="BZ817" i="20"/>
  <c r="CK812" i="20"/>
  <c r="ER813" i="20" s="1"/>
  <c r="CP811" i="20"/>
  <c r="CL467" i="20"/>
  <c r="ES468" i="20" s="1"/>
  <c r="CA472" i="20"/>
  <c r="CQ466" i="20"/>
  <c r="GF382" i="20"/>
  <c r="GF381" i="20"/>
  <c r="GF380" i="20"/>
  <c r="BZ558" i="20"/>
  <c r="CK553" i="20"/>
  <c r="ER554" i="20" s="1"/>
  <c r="CP552" i="20"/>
  <c r="FJ290" i="20" a="1"/>
  <c r="FW180" i="20"/>
  <c r="CN181" i="20" s="1"/>
  <c r="FW179" i="20"/>
  <c r="CN180" i="20" s="1"/>
  <c r="FW178" i="20"/>
  <c r="CN179" i="20" s="1"/>
  <c r="EH215" i="20"/>
  <c r="CA902" i="20"/>
  <c r="CL897" i="20"/>
  <c r="ES898" i="20" s="1"/>
  <c r="CQ896" i="20"/>
  <c r="CE215" i="20"/>
  <c r="CQ558" i="20"/>
  <c r="CA564" i="20"/>
  <c r="CL559" i="20"/>
  <c r="ES560" i="20" s="1"/>
  <c r="CQ903" i="20"/>
  <c r="CA909" i="20"/>
  <c r="CL904" i="20"/>
  <c r="ES905" i="20" s="1"/>
  <c r="EE226" i="20"/>
  <c r="EE225" i="20"/>
  <c r="EE224" i="20"/>
  <c r="DO231" i="20"/>
  <c r="DO230" i="20"/>
  <c r="DO229" i="20"/>
  <c r="GJ204" i="20"/>
  <c r="CN176" i="20"/>
  <c r="GI175" i="20"/>
  <c r="CA730" i="20"/>
  <c r="CL725" i="20"/>
  <c r="ES726" i="20" s="1"/>
  <c r="CQ724" i="20"/>
  <c r="CA558" i="20"/>
  <c r="CL553" i="20"/>
  <c r="ES554" i="20" s="1"/>
  <c r="CQ552" i="20"/>
  <c r="CL560" i="20"/>
  <c r="ES561" i="20" s="1"/>
  <c r="CA565" i="20"/>
  <c r="CQ559" i="20"/>
  <c r="CA816" i="20"/>
  <c r="CL811" i="20"/>
  <c r="ES812" i="20" s="1"/>
  <c r="CQ810" i="20"/>
  <c r="EP215" i="20"/>
  <c r="CH216" i="20"/>
  <c r="GL215" i="20" s="1"/>
  <c r="DO234" i="20" a="1"/>
  <c r="CQ1161" i="20"/>
  <c r="CA1167" i="20"/>
  <c r="CL1162" i="20"/>
  <c r="ES1163" i="20" s="1"/>
  <c r="CP1070" i="20"/>
  <c r="BZ1076" i="20"/>
  <c r="CK1071" i="20"/>
  <c r="ER1072" i="20" s="1"/>
  <c r="CL1076" i="20"/>
  <c r="ES1077" i="20" s="1"/>
  <c r="CQ1075" i="20"/>
  <c r="CA1081" i="20"/>
  <c r="CA995" i="20"/>
  <c r="CQ989" i="20"/>
  <c r="CL990" i="20"/>
  <c r="ES991" i="20" s="1"/>
  <c r="DH295" i="20" a="1"/>
  <c r="CA994" i="20"/>
  <c r="CL989" i="20"/>
  <c r="ES990" i="20" s="1"/>
  <c r="CQ988" i="20"/>
  <c r="CA822" i="20"/>
  <c r="CL817" i="20"/>
  <c r="ES818" i="20" s="1"/>
  <c r="CQ816" i="20"/>
  <c r="FQ180" i="20"/>
  <c r="FQ179" i="20"/>
  <c r="FQ178" i="20"/>
  <c r="BZ559" i="20"/>
  <c r="CK554" i="20"/>
  <c r="ER555" i="20" s="1"/>
  <c r="CP553" i="20"/>
  <c r="EG170" i="20"/>
  <c r="CB171" i="20"/>
  <c r="EM169" i="20"/>
  <c r="BZ903" i="20"/>
  <c r="CK898" i="20"/>
  <c r="ER899" i="20" s="1"/>
  <c r="CP897" i="20"/>
  <c r="BZ816" i="20"/>
  <c r="CK811" i="20"/>
  <c r="ER812" i="20" s="1"/>
  <c r="CP810" i="20"/>
  <c r="BZ732" i="20"/>
  <c r="CK727" i="20"/>
  <c r="ER728" i="20" s="1"/>
  <c r="CP726" i="20"/>
  <c r="EP205" i="20"/>
  <c r="CH206" i="20"/>
  <c r="CL474" i="20"/>
  <c r="ES475" i="20" s="1"/>
  <c r="CQ473" i="20"/>
  <c r="BZ731" i="20"/>
  <c r="CK726" i="20"/>
  <c r="ER727" i="20" s="1"/>
  <c r="CP725" i="20"/>
  <c r="BZ990" i="20"/>
  <c r="CP984" i="20"/>
  <c r="CK985" i="20"/>
  <c r="ER986" i="20" s="1"/>
  <c r="EE229" i="20"/>
  <c r="EE231" i="20"/>
  <c r="EE230" i="20"/>
  <c r="BZ988" i="20"/>
  <c r="CP982" i="20"/>
  <c r="CK983" i="20"/>
  <c r="ER984" i="20" s="1"/>
  <c r="CA1343" i="20"/>
  <c r="CL1253" i="20"/>
  <c r="ES1254" i="20" s="1"/>
  <c r="CQ1252" i="20"/>
  <c r="CP812" i="20"/>
  <c r="BZ818" i="20"/>
  <c r="CK813" i="20"/>
  <c r="ER814" i="20" s="1"/>
  <c r="CE174" i="20"/>
  <c r="BZ1074" i="20"/>
  <c r="CK1069" i="20"/>
  <c r="ER1070" i="20" s="1"/>
  <c r="CP1068" i="20"/>
  <c r="EM170" i="20"/>
  <c r="EG168" i="20"/>
  <c r="CB169" i="20"/>
  <c r="CP898" i="20"/>
  <c r="BZ904" i="20"/>
  <c r="CK899" i="20"/>
  <c r="ER900" i="20" s="1"/>
  <c r="CQ1160" i="20"/>
  <c r="CA1166" i="20"/>
  <c r="CL1161" i="20"/>
  <c r="ES1162" i="20" s="1"/>
  <c r="CQ644" i="20"/>
  <c r="CL645" i="20"/>
  <c r="ES646" i="20" s="1"/>
  <c r="CA650" i="20"/>
  <c r="GL159" i="20"/>
  <c r="CH158" i="20"/>
  <c r="CH161" i="20" s="1"/>
  <c r="CW254" i="20" s="1"/>
  <c r="CB170" i="20"/>
  <c r="EM168" i="20"/>
  <c r="EG169" i="20"/>
  <c r="CA1074" i="20"/>
  <c r="CL1069" i="20"/>
  <c r="ES1070" i="20" s="1"/>
  <c r="CQ1068" i="20"/>
  <c r="FJ236" i="20"/>
  <c r="FJ235" i="20"/>
  <c r="FJ234" i="20"/>
  <c r="FW219" i="20"/>
  <c r="CN220" i="20" s="1"/>
  <c r="BZ902" i="20"/>
  <c r="CK897" i="20"/>
  <c r="ER898" i="20" s="1"/>
  <c r="CP896" i="20"/>
  <c r="DU185" i="20"/>
  <c r="CC186" i="20" s="1"/>
  <c r="DU184" i="20"/>
  <c r="CC185" i="20" s="1"/>
  <c r="DU183" i="20"/>
  <c r="CC184" i="20" s="1"/>
  <c r="GG183" i="20"/>
  <c r="GG185" i="20"/>
  <c r="GG184" i="20"/>
  <c r="DH239" i="20" a="1"/>
  <c r="BZ1251" i="20"/>
  <c r="CK1245" i="20"/>
  <c r="ER1246" i="20" s="1"/>
  <c r="CP1244" i="20"/>
  <c r="BZ1160" i="20"/>
  <c r="CP554" i="20"/>
  <c r="CK555" i="20"/>
  <c r="ER556" i="20" s="1"/>
  <c r="BZ560" i="20"/>
  <c r="GG229" i="20" a="1"/>
  <c r="CY178" i="20" a="1"/>
  <c r="CP1245" i="20"/>
  <c r="BZ1252" i="20"/>
  <c r="CK1246" i="20"/>
  <c r="ER1247" i="20" s="1"/>
  <c r="BZ1161" i="20"/>
  <c r="CQ1074" i="20"/>
  <c r="CL1075" i="20"/>
  <c r="ES1076" i="20" s="1"/>
  <c r="CA1080" i="20"/>
  <c r="CL983" i="20"/>
  <c r="ES984" i="20" s="1"/>
  <c r="CA988" i="20"/>
  <c r="CQ982" i="20"/>
  <c r="CL473" i="20"/>
  <c r="ES474" i="20" s="1"/>
  <c r="CQ472" i="20"/>
  <c r="CA1251" i="20"/>
  <c r="CL1245" i="20"/>
  <c r="ES1246" i="20" s="1"/>
  <c r="CQ1244" i="20"/>
  <c r="CA1160" i="20"/>
  <c r="CP638" i="20"/>
  <c r="BZ644" i="20"/>
  <c r="CK639" i="20"/>
  <c r="ER640" i="20" s="1"/>
  <c r="FJ381" i="20"/>
  <c r="FJ380" i="20"/>
  <c r="FJ382" i="20"/>
  <c r="CK467" i="20"/>
  <c r="ER468" i="20" s="1"/>
  <c r="BZ472" i="20"/>
  <c r="CP466" i="20"/>
  <c r="CA737" i="20"/>
  <c r="CL732" i="20"/>
  <c r="ES733" i="20" s="1"/>
  <c r="CQ731" i="20"/>
  <c r="CQ817" i="20"/>
  <c r="CA823" i="20"/>
  <c r="CL818" i="20"/>
  <c r="ES819" i="20" s="1"/>
  <c r="GF290" i="20" a="1"/>
  <c r="BZ989" i="20"/>
  <c r="CK984" i="20"/>
  <c r="ER985" i="20" s="1"/>
  <c r="CP983" i="20"/>
  <c r="CA651" i="20"/>
  <c r="CQ645" i="20"/>
  <c r="CL646" i="20"/>
  <c r="ES647" i="20" s="1"/>
  <c r="GF236" i="20"/>
  <c r="GF235" i="20"/>
  <c r="GF234" i="20"/>
  <c r="BZ473" i="20"/>
  <c r="CK468" i="20"/>
  <c r="ER469" i="20" s="1"/>
  <c r="CP467" i="20"/>
  <c r="EI166" i="20"/>
  <c r="EA307" i="20"/>
  <c r="DZ306" i="20"/>
  <c r="DF306" i="20"/>
  <c r="EA305" i="20"/>
  <c r="DZ307" i="20"/>
  <c r="DF307" i="20"/>
  <c r="DE306" i="20"/>
  <c r="DZ305" i="20"/>
  <c r="DE307" i="20"/>
  <c r="DD306" i="20"/>
  <c r="DD307" i="20"/>
  <c r="DF305" i="20"/>
  <c r="EB306" i="20"/>
  <c r="DE305" i="20"/>
  <c r="EB307" i="20"/>
  <c r="EA306" i="20"/>
  <c r="EY305" i="20"/>
  <c r="EB305" i="20"/>
  <c r="DD305" i="20"/>
  <c r="CQ638" i="20"/>
  <c r="CA644" i="20"/>
  <c r="CL639" i="20"/>
  <c r="ES640" i="20" s="1"/>
  <c r="CA908" i="20"/>
  <c r="CL903" i="20"/>
  <c r="ES904" i="20" s="1"/>
  <c r="CQ902" i="20"/>
  <c r="DU178" i="20" a="1"/>
  <c r="CA736" i="20"/>
  <c r="CL731" i="20"/>
  <c r="ES732" i="20" s="1"/>
  <c r="CQ730" i="20"/>
  <c r="CM164" i="20"/>
  <c r="GO165" i="20"/>
  <c r="GI163" i="20"/>
  <c r="CB221" i="20"/>
  <c r="CP1246" i="20"/>
  <c r="CK1247" i="20"/>
  <c r="ER1248" i="20" s="1"/>
  <c r="BZ1253" i="20"/>
  <c r="BZ1162" i="20"/>
  <c r="CA1342" i="20"/>
  <c r="CQ1251" i="20"/>
  <c r="CL1252" i="20"/>
  <c r="ES1253" i="20" s="1"/>
  <c r="GJ215" i="20" l="1"/>
  <c r="GJ214" i="20"/>
  <c r="CY183" i="20" a="1"/>
  <c r="CY183" i="20" s="1"/>
  <c r="EM219" i="20"/>
  <c r="EG220" i="20"/>
  <c r="GI173" i="20"/>
  <c r="FJ244" i="20" a="1"/>
  <c r="FJ246" i="20" s="1"/>
  <c r="GO174" i="20"/>
  <c r="GF244" i="20" a="1"/>
  <c r="GF246" i="20" s="1"/>
  <c r="CN174" i="20"/>
  <c r="FQ229" i="20"/>
  <c r="FQ230" i="20"/>
  <c r="GI169" i="20"/>
  <c r="EE234" i="20" a="1"/>
  <c r="EE236" i="20" s="1"/>
  <c r="FW220" i="20"/>
  <c r="CN221" i="20" s="1"/>
  <c r="CM170" i="20"/>
  <c r="EP169" i="20" s="1"/>
  <c r="EH174" i="20"/>
  <c r="DH244" i="20"/>
  <c r="EH173" i="20"/>
  <c r="GO175" i="20"/>
  <c r="CY224" i="20" a="1"/>
  <c r="CY226" i="20" s="1"/>
  <c r="CB227" i="20" s="1"/>
  <c r="GO173" i="20"/>
  <c r="GI174" i="20"/>
  <c r="DH245" i="20"/>
  <c r="ED246" i="20"/>
  <c r="ED245" i="20"/>
  <c r="EG219" i="20"/>
  <c r="GO170" i="20"/>
  <c r="GI168" i="20"/>
  <c r="FA221" i="20"/>
  <c r="GI221" i="20" s="1"/>
  <c r="FA219" i="20"/>
  <c r="CM220" i="20" s="1"/>
  <c r="GO168" i="20"/>
  <c r="GJ163" i="20"/>
  <c r="EM220" i="20"/>
  <c r="CB220" i="20"/>
  <c r="CE220" i="20" s="1"/>
  <c r="EM221" i="20"/>
  <c r="CH214" i="20"/>
  <c r="CH217" i="20" s="1"/>
  <c r="CW310" i="20" s="1"/>
  <c r="DD310" i="20" s="1"/>
  <c r="DH249" i="20" a="1"/>
  <c r="DH251" i="20" s="1"/>
  <c r="CE169" i="20"/>
  <c r="EH169" i="20"/>
  <c r="CY229" i="20" a="1"/>
  <c r="CY230" i="20" s="1"/>
  <c r="GC307" i="20"/>
  <c r="GD305" i="20"/>
  <c r="FG305" i="20"/>
  <c r="GB307" i="20"/>
  <c r="GD306" i="20"/>
  <c r="GC305" i="20"/>
  <c r="FF305" i="20"/>
  <c r="FH307" i="20"/>
  <c r="GC306" i="20"/>
  <c r="GB305" i="20"/>
  <c r="FG307" i="20"/>
  <c r="GB306" i="20"/>
  <c r="FF307" i="20"/>
  <c r="FH306" i="20"/>
  <c r="FG306" i="20"/>
  <c r="FF306" i="20"/>
  <c r="GD307" i="20"/>
  <c r="FH305" i="20"/>
  <c r="GG234" i="20" a="1"/>
  <c r="BZ994" i="20"/>
  <c r="CK989" i="20"/>
  <c r="ER990" i="20" s="1"/>
  <c r="CP988" i="20"/>
  <c r="CQ736" i="20"/>
  <c r="CA742" i="20"/>
  <c r="CL737" i="20"/>
  <c r="ES738" i="20" s="1"/>
  <c r="CA1165" i="20"/>
  <c r="CL1160" i="20"/>
  <c r="ES1161" i="20" s="1"/>
  <c r="CQ1159" i="20"/>
  <c r="CY180" i="20"/>
  <c r="CY179" i="20"/>
  <c r="CY178" i="20"/>
  <c r="BZ1341" i="20"/>
  <c r="CP1250" i="20"/>
  <c r="CK1251" i="20"/>
  <c r="ER1252" i="20" s="1"/>
  <c r="FW183" i="20" a="1"/>
  <c r="CL1074" i="20"/>
  <c r="ES1075" i="20" s="1"/>
  <c r="CA1079" i="20"/>
  <c r="CQ1073" i="20"/>
  <c r="GM159" i="20"/>
  <c r="GM160" i="20"/>
  <c r="GM158" i="20"/>
  <c r="BZ993" i="20"/>
  <c r="CP987" i="20"/>
  <c r="CK988" i="20"/>
  <c r="ER989" i="20" s="1"/>
  <c r="CP731" i="20"/>
  <c r="BZ737" i="20"/>
  <c r="CK732" i="20"/>
  <c r="ER733" i="20" s="1"/>
  <c r="CQ815" i="20"/>
  <c r="CA821" i="20"/>
  <c r="CL816" i="20"/>
  <c r="ES817" i="20" s="1"/>
  <c r="CA569" i="20"/>
  <c r="CL564" i="20"/>
  <c r="ES565" i="20" s="1"/>
  <c r="CQ563" i="20"/>
  <c r="EE290" i="20" a="1"/>
  <c r="CQ1341" i="20"/>
  <c r="CA1348" i="20"/>
  <c r="CL1342" i="20"/>
  <c r="ES1343" i="20" s="1"/>
  <c r="CA1257" i="20"/>
  <c r="ED305" i="20" a="1"/>
  <c r="CA1085" i="20"/>
  <c r="CL1080" i="20"/>
  <c r="ES1081" i="20" s="1"/>
  <c r="CQ1079" i="20"/>
  <c r="GG230" i="20"/>
  <c r="GG229" i="20"/>
  <c r="GG231" i="20"/>
  <c r="DH241" i="20"/>
  <c r="DH240" i="20"/>
  <c r="DH239" i="20"/>
  <c r="CQ1165" i="20"/>
  <c r="CA1171" i="20"/>
  <c r="CL1166" i="20"/>
  <c r="ES1167" i="20" s="1"/>
  <c r="CP817" i="20"/>
  <c r="BZ823" i="20"/>
  <c r="CK818" i="20"/>
  <c r="ER819" i="20" s="1"/>
  <c r="BZ736" i="20"/>
  <c r="CK731" i="20"/>
  <c r="ER732" i="20" s="1"/>
  <c r="CP730" i="20"/>
  <c r="EH170" i="20"/>
  <c r="CA1000" i="20"/>
  <c r="CQ994" i="20"/>
  <c r="CL995" i="20"/>
  <c r="ES996" i="20" s="1"/>
  <c r="CQ1166" i="20"/>
  <c r="CA1172" i="20"/>
  <c r="CL1167" i="20"/>
  <c r="ES1168" i="20" s="1"/>
  <c r="CQ729" i="20"/>
  <c r="CA735" i="20"/>
  <c r="CL730" i="20"/>
  <c r="ES731" i="20" s="1"/>
  <c r="DU224" i="20" a="1"/>
  <c r="BZ563" i="20"/>
  <c r="CP557" i="20"/>
  <c r="CK558" i="20"/>
  <c r="ER559" i="20" s="1"/>
  <c r="CP1074" i="20"/>
  <c r="CK1075" i="20"/>
  <c r="ER1076" i="20" s="1"/>
  <c r="BZ1080" i="20"/>
  <c r="FJ239" i="20" a="1"/>
  <c r="CP1161" i="20"/>
  <c r="BZ1167" i="20"/>
  <c r="CK1162" i="20"/>
  <c r="ER1163" i="20" s="1"/>
  <c r="CQ907" i="20"/>
  <c r="CA913" i="20"/>
  <c r="CL908" i="20"/>
  <c r="ES909" i="20" s="1"/>
  <c r="GF290" i="20"/>
  <c r="GF292" i="20"/>
  <c r="GF291" i="20"/>
  <c r="FQ380" i="20" a="1"/>
  <c r="CP559" i="20"/>
  <c r="CK560" i="20"/>
  <c r="ER561" i="20" s="1"/>
  <c r="BZ565" i="20"/>
  <c r="EH168" i="20"/>
  <c r="CA827" i="20"/>
  <c r="CL822" i="20"/>
  <c r="ES823" i="20" s="1"/>
  <c r="CQ821" i="20"/>
  <c r="CA1086" i="20"/>
  <c r="CL1081" i="20"/>
  <c r="ES1082" i="20" s="1"/>
  <c r="CQ1080" i="20"/>
  <c r="CA570" i="20"/>
  <c r="CQ564" i="20"/>
  <c r="CL565" i="20"/>
  <c r="ES566" i="20" s="1"/>
  <c r="GG380" i="20" a="1"/>
  <c r="GG226" i="20"/>
  <c r="GG225" i="20"/>
  <c r="GG224" i="20"/>
  <c r="ED295" i="20"/>
  <c r="ED297" i="20"/>
  <c r="ED296" i="20"/>
  <c r="CP473" i="20"/>
  <c r="CK474" i="20"/>
  <c r="ER475" i="20" s="1"/>
  <c r="BZ1343" i="20"/>
  <c r="CK1253" i="20"/>
  <c r="ER1254" i="20" s="1"/>
  <c r="CP1252" i="20"/>
  <c r="EP164" i="20"/>
  <c r="CH165" i="20"/>
  <c r="CA1341" i="20"/>
  <c r="CQ1250" i="20"/>
  <c r="CL1251" i="20"/>
  <c r="ES1252" i="20" s="1"/>
  <c r="FQ234" i="20" a="1"/>
  <c r="EG183" i="20"/>
  <c r="CB184" i="20"/>
  <c r="DU229" i="20" a="1"/>
  <c r="CP815" i="20"/>
  <c r="BZ821" i="20"/>
  <c r="CK816" i="20"/>
  <c r="ER817" i="20" s="1"/>
  <c r="DO236" i="20"/>
  <c r="DO235" i="20"/>
  <c r="DO234" i="20"/>
  <c r="CK817" i="20"/>
  <c r="ER818" i="20" s="1"/>
  <c r="CP816" i="20"/>
  <c r="BZ822" i="20"/>
  <c r="EI217" i="20"/>
  <c r="EE382" i="20"/>
  <c r="EE381" i="20"/>
  <c r="EE380" i="20"/>
  <c r="EP174" i="20"/>
  <c r="CH175" i="20"/>
  <c r="GL174" i="20" s="1"/>
  <c r="GF295" i="20" a="1"/>
  <c r="GD251" i="20"/>
  <c r="GC250" i="20"/>
  <c r="GC249" i="20"/>
  <c r="FF249" i="20"/>
  <c r="GC251" i="20"/>
  <c r="GB250" i="20"/>
  <c r="GB249" i="20"/>
  <c r="GB251" i="20"/>
  <c r="FH250" i="20"/>
  <c r="FH251" i="20"/>
  <c r="FG250" i="20"/>
  <c r="FG251" i="20"/>
  <c r="FF250" i="20"/>
  <c r="FF251" i="20"/>
  <c r="FH249" i="20"/>
  <c r="GD250" i="20"/>
  <c r="GD249" i="20"/>
  <c r="FG249" i="20"/>
  <c r="CQ643" i="20"/>
  <c r="CL644" i="20"/>
  <c r="ES645" i="20" s="1"/>
  <c r="CA649" i="20"/>
  <c r="CK473" i="20"/>
  <c r="ER474" i="20" s="1"/>
  <c r="CP472" i="20"/>
  <c r="CL823" i="20"/>
  <c r="ES824" i="20" s="1"/>
  <c r="CQ822" i="20"/>
  <c r="CA828" i="20"/>
  <c r="CP1160" i="20"/>
  <c r="BZ1166" i="20"/>
  <c r="CK1161" i="20"/>
  <c r="ER1162" i="20" s="1"/>
  <c r="CP903" i="20"/>
  <c r="BZ909" i="20"/>
  <c r="CK904" i="20"/>
  <c r="ER905" i="20" s="1"/>
  <c r="GL205" i="20"/>
  <c r="CH204" i="20"/>
  <c r="CH207" i="20" s="1"/>
  <c r="CW300" i="20" s="1"/>
  <c r="CP558" i="20"/>
  <c r="BZ564" i="20"/>
  <c r="CK559" i="20"/>
  <c r="ER560" i="20" s="1"/>
  <c r="GM215" i="20"/>
  <c r="GM216" i="20"/>
  <c r="GM214" i="20"/>
  <c r="GJ165" i="20"/>
  <c r="DO290" i="20" a="1"/>
  <c r="BZ650" i="20"/>
  <c r="CP644" i="20"/>
  <c r="CK645" i="20"/>
  <c r="ER646" i="20" s="1"/>
  <c r="GO169" i="20"/>
  <c r="CA656" i="20"/>
  <c r="CL651" i="20"/>
  <c r="ES652" i="20" s="1"/>
  <c r="CQ650" i="20"/>
  <c r="EH219" i="20"/>
  <c r="CP643" i="20"/>
  <c r="CK644" i="20"/>
  <c r="ER645" i="20" s="1"/>
  <c r="BZ649" i="20"/>
  <c r="BZ1165" i="20"/>
  <c r="CK1160" i="20"/>
  <c r="ER1161" i="20" s="1"/>
  <c r="CP1159" i="20"/>
  <c r="CL650" i="20"/>
  <c r="ES651" i="20" s="1"/>
  <c r="CQ649" i="20"/>
  <c r="CA655" i="20"/>
  <c r="CL1343" i="20"/>
  <c r="ES1344" i="20" s="1"/>
  <c r="CQ1342" i="20"/>
  <c r="CA1349" i="20"/>
  <c r="CA1258" i="20"/>
  <c r="FA178" i="20" a="1"/>
  <c r="CQ993" i="20"/>
  <c r="CA999" i="20"/>
  <c r="CL994" i="20"/>
  <c r="ES995" i="20" s="1"/>
  <c r="CQ908" i="20"/>
  <c r="CA914" i="20"/>
  <c r="CL909" i="20"/>
  <c r="ES910" i="20" s="1"/>
  <c r="CQ901" i="20"/>
  <c r="CA907" i="20"/>
  <c r="CL902" i="20"/>
  <c r="ES903" i="20" s="1"/>
  <c r="CK730" i="20"/>
  <c r="ER731" i="20" s="1"/>
  <c r="CP729" i="20"/>
  <c r="BZ735" i="20"/>
  <c r="GK156" i="20"/>
  <c r="CL736" i="20"/>
  <c r="ES737" i="20" s="1"/>
  <c r="CQ735" i="20"/>
  <c r="CA741" i="20"/>
  <c r="DH305" i="20" a="1"/>
  <c r="BZ1342" i="20"/>
  <c r="CP1251" i="20"/>
  <c r="CK1252" i="20"/>
  <c r="ER1253" i="20" s="1"/>
  <c r="CK1074" i="20"/>
  <c r="ER1075" i="20" s="1"/>
  <c r="BZ1079" i="20"/>
  <c r="CP1073" i="20"/>
  <c r="BZ995" i="20"/>
  <c r="CP989" i="20"/>
  <c r="CK990" i="20"/>
  <c r="ER991" i="20" s="1"/>
  <c r="CP902" i="20"/>
  <c r="BZ908" i="20"/>
  <c r="CK903" i="20"/>
  <c r="ER904" i="20" s="1"/>
  <c r="DH297" i="20"/>
  <c r="DH296" i="20"/>
  <c r="DH295" i="20"/>
  <c r="BZ1081" i="20"/>
  <c r="CK1076" i="20"/>
  <c r="ER1077" i="20" s="1"/>
  <c r="CP1075" i="20"/>
  <c r="CL558" i="20"/>
  <c r="ES559" i="20" s="1"/>
  <c r="CA563" i="20"/>
  <c r="CQ557" i="20"/>
  <c r="CM221" i="20"/>
  <c r="FJ292" i="20"/>
  <c r="FJ291" i="20"/>
  <c r="FJ290" i="20"/>
  <c r="FQ226" i="20"/>
  <c r="FQ225" i="20"/>
  <c r="FQ224" i="20"/>
  <c r="FJ295" i="20" a="1"/>
  <c r="GF239" i="20" a="1"/>
  <c r="GI170" i="20"/>
  <c r="DU179" i="20"/>
  <c r="CC180" i="20" s="1"/>
  <c r="DU178" i="20"/>
  <c r="CC179" i="20" s="1"/>
  <c r="DU180" i="20"/>
  <c r="CC181" i="20" s="1"/>
  <c r="CK472" i="20"/>
  <c r="ER473" i="20" s="1"/>
  <c r="CP471" i="20"/>
  <c r="CA993" i="20"/>
  <c r="CQ987" i="20"/>
  <c r="CL988" i="20"/>
  <c r="ES989" i="20" s="1"/>
  <c r="CP901" i="20"/>
  <c r="BZ907" i="20"/>
  <c r="CK902" i="20"/>
  <c r="ER903" i="20" s="1"/>
  <c r="DZ255" i="20"/>
  <c r="DF255" i="20"/>
  <c r="EY254" i="20"/>
  <c r="EB254" i="20"/>
  <c r="DD254" i="20"/>
  <c r="DE255" i="20"/>
  <c r="EA254" i="20"/>
  <c r="EB256" i="20"/>
  <c r="DD255" i="20"/>
  <c r="DZ254" i="20"/>
  <c r="EA256" i="20"/>
  <c r="DZ256" i="20"/>
  <c r="DF256" i="20"/>
  <c r="DE256" i="20"/>
  <c r="DD256" i="20"/>
  <c r="EB255" i="20"/>
  <c r="DF254" i="20"/>
  <c r="EA255" i="20"/>
  <c r="DE254" i="20"/>
  <c r="CL472" i="20"/>
  <c r="ES473" i="20" s="1"/>
  <c r="CQ471" i="20"/>
  <c r="FA183" i="20" a="1"/>
  <c r="ED239" i="20"/>
  <c r="ED241" i="20"/>
  <c r="ED240" i="20"/>
  <c r="GJ164" i="20"/>
  <c r="CK646" i="20"/>
  <c r="ER647" i="20" s="1"/>
  <c r="BZ651" i="20"/>
  <c r="CP645" i="20"/>
  <c r="ED249" i="20" a="1"/>
  <c r="DO382" i="20"/>
  <c r="DO381" i="20"/>
  <c r="DO380" i="20"/>
  <c r="CM222" i="20" l="1"/>
  <c r="GO219" i="20"/>
  <c r="FA229" i="20" a="1"/>
  <c r="GJ173" i="20"/>
  <c r="CY185" i="20"/>
  <c r="EG185" i="20" s="1"/>
  <c r="FJ244" i="20"/>
  <c r="FQ244" i="20" s="1" a="1"/>
  <c r="FJ245" i="20"/>
  <c r="CY184" i="20"/>
  <c r="EM183" i="20" s="1"/>
  <c r="CH170" i="20"/>
  <c r="GL169" i="20" s="1"/>
  <c r="EH220" i="20"/>
  <c r="GF244" i="20"/>
  <c r="GF245" i="20"/>
  <c r="DO244" i="20" a="1"/>
  <c r="DO244" i="20" s="1"/>
  <c r="EI176" i="20"/>
  <c r="GJ175" i="20"/>
  <c r="GI220" i="20"/>
  <c r="GJ174" i="20"/>
  <c r="GO220" i="20"/>
  <c r="CY224" i="20"/>
  <c r="CB225" i="20" s="1"/>
  <c r="EE244" i="20" a="1"/>
  <c r="EE246" i="20" s="1"/>
  <c r="EE234" i="20"/>
  <c r="EE235" i="20"/>
  <c r="EH221" i="20"/>
  <c r="CY225" i="20"/>
  <c r="CB226" i="20" s="1"/>
  <c r="GJ170" i="20"/>
  <c r="DH249" i="20"/>
  <c r="DH250" i="20"/>
  <c r="GO221" i="20"/>
  <c r="GI219" i="20"/>
  <c r="DZ311" i="20"/>
  <c r="DE310" i="20"/>
  <c r="EA311" i="20"/>
  <c r="EY310" i="20"/>
  <c r="GB312" i="20" s="1"/>
  <c r="EA312" i="20"/>
  <c r="DZ310" i="20"/>
  <c r="DF312" i="20"/>
  <c r="EB310" i="20"/>
  <c r="DF310" i="20"/>
  <c r="EB311" i="20"/>
  <c r="DZ312" i="20"/>
  <c r="DD311" i="20"/>
  <c r="DD312" i="20"/>
  <c r="EB312" i="20"/>
  <c r="EA310" i="20"/>
  <c r="DE311" i="20"/>
  <c r="DE312" i="20"/>
  <c r="DF311" i="20"/>
  <c r="GF249" i="20" a="1"/>
  <c r="GF251" i="20" s="1"/>
  <c r="GK217" i="20"/>
  <c r="DU380" i="20" a="1"/>
  <c r="DU380" i="20" s="1"/>
  <c r="CC381" i="20" s="1"/>
  <c r="CY231" i="20"/>
  <c r="CB232" i="20" s="1"/>
  <c r="CY229" i="20"/>
  <c r="CB230" i="20" s="1"/>
  <c r="CY380" i="20" a="1"/>
  <c r="CY380" i="20" s="1"/>
  <c r="CY234" i="20" a="1"/>
  <c r="CY236" i="20" s="1"/>
  <c r="EE295" i="20" a="1"/>
  <c r="EE295" i="20" s="1"/>
  <c r="FW229" i="20" a="1"/>
  <c r="FW231" i="20" s="1"/>
  <c r="CN232" i="20" s="1"/>
  <c r="FA224" i="20" a="1"/>
  <c r="FA225" i="20" s="1"/>
  <c r="DO295" i="20" a="1"/>
  <c r="DO297" i="20" s="1"/>
  <c r="GG290" i="20" a="1"/>
  <c r="GG292" i="20" s="1"/>
  <c r="DH254" i="20" a="1"/>
  <c r="GJ169" i="20"/>
  <c r="CK908" i="20"/>
  <c r="ER909" i="20" s="1"/>
  <c r="CP907" i="20"/>
  <c r="BZ913" i="20"/>
  <c r="CQ906" i="20"/>
  <c r="CA912" i="20"/>
  <c r="CL907" i="20"/>
  <c r="ES908" i="20" s="1"/>
  <c r="BZ569" i="20"/>
  <c r="CK564" i="20"/>
  <c r="ER565" i="20" s="1"/>
  <c r="CP563" i="20"/>
  <c r="BZ827" i="20"/>
  <c r="CK822" i="20"/>
  <c r="ER823" i="20" s="1"/>
  <c r="CP821" i="20"/>
  <c r="CA1347" i="20"/>
  <c r="CL1341" i="20"/>
  <c r="ES1342" i="20" s="1"/>
  <c r="CQ1340" i="20"/>
  <c r="CA1256" i="20"/>
  <c r="GG382" i="20"/>
  <c r="GG381" i="20"/>
  <c r="GG380" i="20"/>
  <c r="FJ239" i="20"/>
  <c r="FJ241" i="20"/>
  <c r="FJ240" i="20"/>
  <c r="CL1257" i="20"/>
  <c r="ES1258" i="20" s="1"/>
  <c r="CQ1256" i="20"/>
  <c r="CA1262" i="20"/>
  <c r="BZ1347" i="20"/>
  <c r="CK1341" i="20"/>
  <c r="ER1342" i="20" s="1"/>
  <c r="CP1340" i="20"/>
  <c r="BZ1256" i="20"/>
  <c r="CL742" i="20"/>
  <c r="ES743" i="20" s="1"/>
  <c r="CA747" i="20"/>
  <c r="CQ741" i="20"/>
  <c r="BZ656" i="20"/>
  <c r="CK651" i="20"/>
  <c r="ER652" i="20" s="1"/>
  <c r="CP650" i="20"/>
  <c r="FJ295" i="20"/>
  <c r="FJ297" i="20"/>
  <c r="FJ296" i="20"/>
  <c r="FA180" i="20"/>
  <c r="FA179" i="20"/>
  <c r="FA178" i="20"/>
  <c r="GF296" i="20"/>
  <c r="GF295" i="20"/>
  <c r="GF297" i="20"/>
  <c r="DU231" i="20"/>
  <c r="CC232" i="20" s="1"/>
  <c r="DU230" i="20"/>
  <c r="CC231" i="20" s="1"/>
  <c r="DU229" i="20"/>
  <c r="CC230" i="20" s="1"/>
  <c r="CA1091" i="20"/>
  <c r="CL1086" i="20"/>
  <c r="ES1087" i="20" s="1"/>
  <c r="CQ1085" i="20"/>
  <c r="BZ568" i="20"/>
  <c r="CK563" i="20"/>
  <c r="ER564" i="20" s="1"/>
  <c r="CP562" i="20"/>
  <c r="BZ828" i="20"/>
  <c r="CK823" i="20"/>
  <c r="ER824" i="20" s="1"/>
  <c r="CP822" i="20"/>
  <c r="CB179" i="20"/>
  <c r="EG178" i="20"/>
  <c r="EM180" i="20"/>
  <c r="FJ305" i="20" a="1"/>
  <c r="FH254" i="20"/>
  <c r="GD255" i="20"/>
  <c r="GD254" i="20"/>
  <c r="FG254" i="20"/>
  <c r="GD256" i="20"/>
  <c r="GC255" i="20"/>
  <c r="GC254" i="20"/>
  <c r="FF254" i="20"/>
  <c r="GC256" i="20"/>
  <c r="GB255" i="20"/>
  <c r="GB254" i="20"/>
  <c r="GB256" i="20"/>
  <c r="FH255" i="20"/>
  <c r="FH256" i="20"/>
  <c r="FG255" i="20"/>
  <c r="FG256" i="20"/>
  <c r="FF255" i="20"/>
  <c r="FF256" i="20"/>
  <c r="CA998" i="20"/>
  <c r="CQ992" i="20"/>
  <c r="CL993" i="20"/>
  <c r="ES994" i="20" s="1"/>
  <c r="CA1263" i="20"/>
  <c r="CL1258" i="20"/>
  <c r="ES1259" i="20" s="1"/>
  <c r="CQ1257" i="20"/>
  <c r="CA661" i="20"/>
  <c r="CL656" i="20"/>
  <c r="ES657" i="20" s="1"/>
  <c r="CQ655" i="20"/>
  <c r="DE302" i="20"/>
  <c r="EA301" i="20"/>
  <c r="DD302" i="20"/>
  <c r="DZ301" i="20"/>
  <c r="DF301" i="20"/>
  <c r="DF300" i="20"/>
  <c r="DE301" i="20"/>
  <c r="DE300" i="20"/>
  <c r="DD301" i="20"/>
  <c r="EY300" i="20"/>
  <c r="EB300" i="20"/>
  <c r="DD300" i="20"/>
  <c r="EA300" i="20"/>
  <c r="EB302" i="20"/>
  <c r="DZ300" i="20"/>
  <c r="EA302" i="20"/>
  <c r="DZ302" i="20"/>
  <c r="DF302" i="20"/>
  <c r="EB301" i="20"/>
  <c r="GM169" i="20"/>
  <c r="GM168" i="20"/>
  <c r="GM170" i="20"/>
  <c r="GM174" i="20"/>
  <c r="GM173" i="20"/>
  <c r="GM175" i="20"/>
  <c r="GL164" i="20"/>
  <c r="CH163" i="20"/>
  <c r="CH166" i="20" s="1"/>
  <c r="CW259" i="20" s="1"/>
  <c r="GJ168" i="20"/>
  <c r="DU225" i="20"/>
  <c r="DU224" i="20"/>
  <c r="DU226" i="20"/>
  <c r="DO239" i="20" a="1"/>
  <c r="CA1090" i="20"/>
  <c r="CL1085" i="20"/>
  <c r="ES1086" i="20" s="1"/>
  <c r="CQ1084" i="20"/>
  <c r="CA1438" i="20"/>
  <c r="CL1348" i="20"/>
  <c r="ES1349" i="20" s="1"/>
  <c r="CQ1347" i="20"/>
  <c r="CQ568" i="20"/>
  <c r="CL569" i="20"/>
  <c r="ES570" i="20" s="1"/>
  <c r="CB180" i="20"/>
  <c r="EG179" i="20"/>
  <c r="EM178" i="20"/>
  <c r="ED254" i="20" a="1"/>
  <c r="BZ1086" i="20"/>
  <c r="CK1081" i="20"/>
  <c r="ER1082" i="20" s="1"/>
  <c r="CP1080" i="20"/>
  <c r="CA919" i="20"/>
  <c r="CL914" i="20"/>
  <c r="ES915" i="20" s="1"/>
  <c r="CQ913" i="20"/>
  <c r="CA1439" i="20"/>
  <c r="CL1349" i="20"/>
  <c r="ES1350" i="20" s="1"/>
  <c r="CQ1348" i="20"/>
  <c r="CP1164" i="20"/>
  <c r="BZ1170" i="20"/>
  <c r="CK1165" i="20"/>
  <c r="ER1166" i="20" s="1"/>
  <c r="GM205" i="20"/>
  <c r="GM206" i="20"/>
  <c r="GM204" i="20"/>
  <c r="BZ570" i="20"/>
  <c r="CP564" i="20"/>
  <c r="CK565" i="20"/>
  <c r="ER566" i="20" s="1"/>
  <c r="CA918" i="20"/>
  <c r="CL913" i="20"/>
  <c r="ES914" i="20" s="1"/>
  <c r="CQ912" i="20"/>
  <c r="CA1005" i="20"/>
  <c r="CQ999" i="20"/>
  <c r="CL1000" i="20"/>
  <c r="ES1001" i="20" s="1"/>
  <c r="CH168" i="20"/>
  <c r="CH171" i="20" s="1"/>
  <c r="CW264" i="20" s="1"/>
  <c r="BZ998" i="20"/>
  <c r="CP992" i="20"/>
  <c r="CK993" i="20"/>
  <c r="ER994" i="20" s="1"/>
  <c r="CA1084" i="20"/>
  <c r="CL1079" i="20"/>
  <c r="ES1080" i="20" s="1"/>
  <c r="CQ1078" i="20"/>
  <c r="EG180" i="20"/>
  <c r="CB181" i="20"/>
  <c r="EM179" i="20"/>
  <c r="BZ1000" i="20"/>
  <c r="CP994" i="20"/>
  <c r="CK995" i="20"/>
  <c r="ER996" i="20" s="1"/>
  <c r="BZ740" i="20"/>
  <c r="CK735" i="20"/>
  <c r="ER736" i="20" s="1"/>
  <c r="CP734" i="20"/>
  <c r="BZ654" i="20"/>
  <c r="CK649" i="20"/>
  <c r="ER650" i="20" s="1"/>
  <c r="CP648" i="20"/>
  <c r="CA654" i="20"/>
  <c r="CL649" i="20"/>
  <c r="ES650" i="20" s="1"/>
  <c r="CQ648" i="20"/>
  <c r="CA832" i="20"/>
  <c r="CL827" i="20"/>
  <c r="ES828" i="20" s="1"/>
  <c r="CQ826" i="20"/>
  <c r="BZ1085" i="20"/>
  <c r="CK1080" i="20"/>
  <c r="ER1081" i="20" s="1"/>
  <c r="CP1079" i="20"/>
  <c r="CA740" i="20"/>
  <c r="CL735" i="20"/>
  <c r="ES736" i="20" s="1"/>
  <c r="CQ734" i="20"/>
  <c r="EE292" i="20"/>
  <c r="EE291" i="20"/>
  <c r="EE290" i="20"/>
  <c r="CQ820" i="20"/>
  <c r="CA826" i="20"/>
  <c r="CL821" i="20"/>
  <c r="ES822" i="20" s="1"/>
  <c r="CK994" i="20"/>
  <c r="ER995" i="20" s="1"/>
  <c r="CP993" i="20"/>
  <c r="BZ999" i="20"/>
  <c r="GF240" i="20"/>
  <c r="GF239" i="20"/>
  <c r="GF241" i="20"/>
  <c r="FQ290" i="20" a="1"/>
  <c r="CB231" i="20"/>
  <c r="CP1341" i="20"/>
  <c r="BZ1348" i="20"/>
  <c r="CK1342" i="20"/>
  <c r="ER1343" i="20" s="1"/>
  <c r="BZ1257" i="20"/>
  <c r="CK909" i="20"/>
  <c r="ER910" i="20" s="1"/>
  <c r="CP908" i="20"/>
  <c r="BZ914" i="20"/>
  <c r="CP1165" i="20"/>
  <c r="BZ1171" i="20"/>
  <c r="CK1166" i="20"/>
  <c r="ER1167" i="20" s="1"/>
  <c r="FJ249" i="20" a="1"/>
  <c r="FQ236" i="20"/>
  <c r="FQ235" i="20"/>
  <c r="FQ234" i="20"/>
  <c r="FW224" i="20" a="1"/>
  <c r="EI171" i="20"/>
  <c r="CL1171" i="20"/>
  <c r="ES1172" i="20" s="1"/>
  <c r="CQ1170" i="20"/>
  <c r="CA1176" i="20"/>
  <c r="FW185" i="20"/>
  <c r="CN186" i="20" s="1"/>
  <c r="FW184" i="20"/>
  <c r="CN185" i="20" s="1"/>
  <c r="FW183" i="20"/>
  <c r="CN184" i="20" s="1"/>
  <c r="GG236" i="20"/>
  <c r="GG235" i="20"/>
  <c r="GG234" i="20"/>
  <c r="EE239" i="20" a="1"/>
  <c r="CH173" i="20"/>
  <c r="CH176" i="20" s="1"/>
  <c r="CW269" i="20" s="1"/>
  <c r="CP906" i="20"/>
  <c r="BZ912" i="20"/>
  <c r="CK907" i="20"/>
  <c r="ER908" i="20" s="1"/>
  <c r="CP1078" i="20"/>
  <c r="BZ1084" i="20"/>
  <c r="CK1079" i="20"/>
  <c r="ER1080" i="20" s="1"/>
  <c r="DH307" i="20"/>
  <c r="DH306" i="20"/>
  <c r="DH305" i="20"/>
  <c r="CA660" i="20"/>
  <c r="CQ654" i="20"/>
  <c r="CL655" i="20"/>
  <c r="ES656" i="20" s="1"/>
  <c r="BZ655" i="20"/>
  <c r="CK650" i="20"/>
  <c r="ER651" i="20" s="1"/>
  <c r="CP649" i="20"/>
  <c r="BZ1349" i="20"/>
  <c r="CK1343" i="20"/>
  <c r="ER1344" i="20" s="1"/>
  <c r="CP1342" i="20"/>
  <c r="BZ1258" i="20"/>
  <c r="CQ569" i="20"/>
  <c r="CL570" i="20"/>
  <c r="ES571" i="20" s="1"/>
  <c r="FA231" i="20"/>
  <c r="FA230" i="20"/>
  <c r="FA229" i="20"/>
  <c r="FQ381" i="20"/>
  <c r="FQ380" i="20"/>
  <c r="FQ382" i="20"/>
  <c r="CP1166" i="20"/>
  <c r="BZ1172" i="20"/>
  <c r="CK1167" i="20"/>
  <c r="ER1168" i="20" s="1"/>
  <c r="ED307" i="20"/>
  <c r="ED306" i="20"/>
  <c r="ED305" i="20"/>
  <c r="CQ1164" i="20"/>
  <c r="CA1170" i="20"/>
  <c r="CL1165" i="20"/>
  <c r="ES1166" i="20" s="1"/>
  <c r="GF305" i="20" a="1"/>
  <c r="ED251" i="20"/>
  <c r="ED250" i="20"/>
  <c r="ED249" i="20"/>
  <c r="FA185" i="20"/>
  <c r="FA184" i="20"/>
  <c r="FA183" i="20"/>
  <c r="CA568" i="20"/>
  <c r="CL563" i="20"/>
  <c r="ES564" i="20" s="1"/>
  <c r="CQ562" i="20"/>
  <c r="CQ740" i="20"/>
  <c r="CL741" i="20"/>
  <c r="ES742" i="20" s="1"/>
  <c r="CA746" i="20"/>
  <c r="CA1004" i="20"/>
  <c r="CL999" i="20"/>
  <c r="ES1000" i="20" s="1"/>
  <c r="CQ998" i="20"/>
  <c r="DO292" i="20"/>
  <c r="DO291" i="20"/>
  <c r="DO290" i="20"/>
  <c r="GG244" i="20" a="1"/>
  <c r="CA833" i="20"/>
  <c r="CL828" i="20"/>
  <c r="ES829" i="20" s="1"/>
  <c r="CQ827" i="20"/>
  <c r="CP820" i="20"/>
  <c r="BZ826" i="20"/>
  <c r="CK821" i="20"/>
  <c r="ER822" i="20" s="1"/>
  <c r="CQ1171" i="20"/>
  <c r="CA1177" i="20"/>
  <c r="CL1172" i="20"/>
  <c r="ES1173" i="20" s="1"/>
  <c r="CK736" i="20"/>
  <c r="ER737" i="20" s="1"/>
  <c r="CP735" i="20"/>
  <c r="BZ741" i="20"/>
  <c r="CH221" i="20"/>
  <c r="EP220" i="20"/>
  <c r="CP736" i="20"/>
  <c r="BZ742" i="20"/>
  <c r="CK737" i="20"/>
  <c r="ER738" i="20" s="1"/>
  <c r="GK161" i="20"/>
  <c r="EI222" i="20" l="1"/>
  <c r="FG310" i="20"/>
  <c r="GJ220" i="20"/>
  <c r="CB186" i="20"/>
  <c r="EM184" i="20"/>
  <c r="CB185" i="20"/>
  <c r="EM185" i="20"/>
  <c r="EG184" i="20"/>
  <c r="DU234" i="20" a="1"/>
  <c r="DU235" i="20" s="1"/>
  <c r="CC236" i="20" s="1"/>
  <c r="DO245" i="20"/>
  <c r="DO246" i="20"/>
  <c r="GJ221" i="20"/>
  <c r="FW229" i="20"/>
  <c r="CN230" i="20" s="1"/>
  <c r="FW230" i="20"/>
  <c r="CN231" i="20" s="1"/>
  <c r="EE245" i="20"/>
  <c r="GC311" i="20"/>
  <c r="GD312" i="20"/>
  <c r="FG312" i="20"/>
  <c r="EE244" i="20"/>
  <c r="DU381" i="20"/>
  <c r="CC382" i="20" s="1"/>
  <c r="DU382" i="20"/>
  <c r="CC383" i="20" s="1"/>
  <c r="GJ219" i="20"/>
  <c r="DO249" i="20" a="1"/>
  <c r="DO251" i="20" s="1"/>
  <c r="DO295" i="20"/>
  <c r="DO296" i="20"/>
  <c r="CY381" i="20"/>
  <c r="EE296" i="20"/>
  <c r="GD311" i="20"/>
  <c r="GD310" i="20"/>
  <c r="EE297" i="20"/>
  <c r="DU295" i="20" s="1" a="1"/>
  <c r="GB310" i="20"/>
  <c r="FG311" i="20"/>
  <c r="FF312" i="20"/>
  <c r="FH312" i="20"/>
  <c r="GF249" i="20"/>
  <c r="FF310" i="20"/>
  <c r="FH310" i="20"/>
  <c r="DH310" i="20" a="1"/>
  <c r="DH311" i="20" s="1"/>
  <c r="ED310" i="20" a="1"/>
  <c r="ED310" i="20" s="1"/>
  <c r="EG229" i="20"/>
  <c r="GF250" i="20"/>
  <c r="GB311" i="20"/>
  <c r="GC310" i="20"/>
  <c r="FH311" i="20"/>
  <c r="GC312" i="20"/>
  <c r="FF311" i="20"/>
  <c r="EM230" i="20"/>
  <c r="EG231" i="20"/>
  <c r="GK176" i="20"/>
  <c r="CY382" i="20"/>
  <c r="FA226" i="20"/>
  <c r="CM227" i="20" s="1"/>
  <c r="GG291" i="20"/>
  <c r="FA224" i="20"/>
  <c r="GG290" i="20"/>
  <c r="EG230" i="20"/>
  <c r="EM231" i="20"/>
  <c r="EM229" i="20"/>
  <c r="GG295" i="20" a="1"/>
  <c r="GG297" i="20" s="1"/>
  <c r="EH179" i="20"/>
  <c r="CY234" i="20"/>
  <c r="CY235" i="20"/>
  <c r="CB236" i="20" s="1"/>
  <c r="DO305" i="20" a="1"/>
  <c r="DO307" i="20" s="1"/>
  <c r="CY290" i="20" a="1"/>
  <c r="CY292" i="20" s="1"/>
  <c r="EE249" i="20" a="1"/>
  <c r="EE249" i="20" s="1"/>
  <c r="EE305" i="20" a="1"/>
  <c r="EE306" i="20" s="1"/>
  <c r="GK171" i="20"/>
  <c r="ED300" i="20" a="1"/>
  <c r="ED301" i="20" s="1"/>
  <c r="CK742" i="20"/>
  <c r="ER743" i="20" s="1"/>
  <c r="BZ747" i="20"/>
  <c r="CP741" i="20"/>
  <c r="GF307" i="20"/>
  <c r="GF306" i="20"/>
  <c r="GF305" i="20"/>
  <c r="BZ1262" i="20"/>
  <c r="CK1257" i="20"/>
  <c r="ER1258" i="20" s="1"/>
  <c r="CP1256" i="20"/>
  <c r="CQ825" i="20"/>
  <c r="CA831" i="20"/>
  <c r="CL826" i="20"/>
  <c r="ES827" i="20" s="1"/>
  <c r="CB237" i="20"/>
  <c r="DD261" i="20"/>
  <c r="EB260" i="20"/>
  <c r="DF259" i="20"/>
  <c r="EA260" i="20"/>
  <c r="DE259" i="20"/>
  <c r="DZ260" i="20"/>
  <c r="DF260" i="20"/>
  <c r="EY259" i="20"/>
  <c r="EB259" i="20"/>
  <c r="DD259" i="20"/>
  <c r="DE260" i="20"/>
  <c r="EA259" i="20"/>
  <c r="EB261" i="20"/>
  <c r="DD260" i="20"/>
  <c r="DZ259" i="20"/>
  <c r="EA261" i="20"/>
  <c r="DZ261" i="20"/>
  <c r="DF261" i="20"/>
  <c r="DE261" i="20"/>
  <c r="CE179" i="20"/>
  <c r="GO180" i="20"/>
  <c r="CM179" i="20"/>
  <c r="GI178" i="20"/>
  <c r="BZ1437" i="20"/>
  <c r="CP1346" i="20"/>
  <c r="CK1347" i="20"/>
  <c r="ER1348" i="20" s="1"/>
  <c r="BZ832" i="20"/>
  <c r="CK827" i="20"/>
  <c r="ER828" i="20" s="1"/>
  <c r="CP826" i="20"/>
  <c r="BZ918" i="20"/>
  <c r="CK913" i="20"/>
  <c r="ER914" i="20" s="1"/>
  <c r="CP912" i="20"/>
  <c r="CA1182" i="20"/>
  <c r="CL1177" i="20"/>
  <c r="ES1178" i="20" s="1"/>
  <c r="CQ1176" i="20"/>
  <c r="CL568" i="20"/>
  <c r="ES569" i="20" s="1"/>
  <c r="CQ567" i="20"/>
  <c r="GO231" i="20"/>
  <c r="CM230" i="20"/>
  <c r="GI229" i="20"/>
  <c r="BZ1439" i="20"/>
  <c r="CK1349" i="20"/>
  <c r="ER1350" i="20" s="1"/>
  <c r="CP1348" i="20"/>
  <c r="DD271" i="20"/>
  <c r="DZ269" i="20"/>
  <c r="EB270" i="20"/>
  <c r="EA270" i="20"/>
  <c r="EB271" i="20"/>
  <c r="DZ270" i="20"/>
  <c r="DF270" i="20"/>
  <c r="DF269" i="20"/>
  <c r="EA271" i="20"/>
  <c r="DE270" i="20"/>
  <c r="DE269" i="20"/>
  <c r="DZ271" i="20"/>
  <c r="DF271" i="20"/>
  <c r="DD270" i="20"/>
  <c r="EY269" i="20"/>
  <c r="EB269" i="20"/>
  <c r="DD269" i="20"/>
  <c r="DE271" i="20"/>
  <c r="EA269" i="20"/>
  <c r="CL1176" i="20"/>
  <c r="ES1177" i="20" s="1"/>
  <c r="CQ1175" i="20"/>
  <c r="CA1181" i="20"/>
  <c r="FJ251" i="20"/>
  <c r="FJ250" i="20"/>
  <c r="FJ249" i="20"/>
  <c r="GG239" i="20" a="1"/>
  <c r="BZ659" i="20"/>
  <c r="CK654" i="20"/>
  <c r="ER655" i="20" s="1"/>
  <c r="CP653" i="20"/>
  <c r="BZ1003" i="20"/>
  <c r="CP997" i="20"/>
  <c r="CK998" i="20"/>
  <c r="ER999" i="20" s="1"/>
  <c r="CA923" i="20"/>
  <c r="CL918" i="20"/>
  <c r="ES919" i="20" s="1"/>
  <c r="CQ917" i="20"/>
  <c r="GK207" i="20"/>
  <c r="CL1439" i="20"/>
  <c r="ES1440" i="20" s="1"/>
  <c r="CA1445" i="20"/>
  <c r="CQ1438" i="20"/>
  <c r="CA1354" i="20"/>
  <c r="CQ1089" i="20"/>
  <c r="CA1095" i="20"/>
  <c r="CL1090" i="20"/>
  <c r="ES1091" i="20" s="1"/>
  <c r="GM164" i="20"/>
  <c r="GM165" i="20"/>
  <c r="GM163" i="20"/>
  <c r="CL661" i="20"/>
  <c r="ES662" i="20" s="1"/>
  <c r="CQ660" i="20"/>
  <c r="CA666" i="20"/>
  <c r="GO178" i="20"/>
  <c r="CM180" i="20"/>
  <c r="GI179" i="20"/>
  <c r="BZ661" i="20"/>
  <c r="CK656" i="20"/>
  <c r="ER657" i="20" s="1"/>
  <c r="CP655" i="20"/>
  <c r="CA1267" i="20"/>
  <c r="CL1262" i="20"/>
  <c r="ES1263" i="20" s="1"/>
  <c r="CQ1261" i="20"/>
  <c r="CM184" i="20"/>
  <c r="GO185" i="20"/>
  <c r="GI183" i="20"/>
  <c r="CL1170" i="20"/>
  <c r="ES1171" i="20" s="1"/>
  <c r="CA1175" i="20"/>
  <c r="CQ1169" i="20"/>
  <c r="CM231" i="20"/>
  <c r="GI230" i="20"/>
  <c r="EE241" i="20"/>
  <c r="EE240" i="20"/>
  <c r="EE239" i="20"/>
  <c r="BZ1438" i="20"/>
  <c r="CK1348" i="20"/>
  <c r="ER1349" i="20" s="1"/>
  <c r="CP1347" i="20"/>
  <c r="DU290" i="20" a="1"/>
  <c r="CP1084" i="20"/>
  <c r="BZ1090" i="20"/>
  <c r="CK1085" i="20"/>
  <c r="ER1086" i="20" s="1"/>
  <c r="DO241" i="20"/>
  <c r="DO240" i="20"/>
  <c r="DO239" i="20"/>
  <c r="CA1003" i="20"/>
  <c r="CQ997" i="20"/>
  <c r="CL998" i="20"/>
  <c r="ES999" i="20" s="1"/>
  <c r="GF254" i="20" a="1"/>
  <c r="GI180" i="20"/>
  <c r="GO179" i="20"/>
  <c r="CM181" i="20"/>
  <c r="CL1256" i="20"/>
  <c r="ES1257" i="20" s="1"/>
  <c r="CQ1255" i="20"/>
  <c r="CA1261" i="20"/>
  <c r="GL220" i="20"/>
  <c r="CH219" i="20"/>
  <c r="CH222" i="20" s="1"/>
  <c r="CW315" i="20" s="1"/>
  <c r="CQ832" i="20"/>
  <c r="CA838" i="20"/>
  <c r="CL833" i="20"/>
  <c r="ES834" i="20" s="1"/>
  <c r="CA1009" i="20"/>
  <c r="CL1004" i="20"/>
  <c r="ES1005" i="20" s="1"/>
  <c r="CQ1003" i="20"/>
  <c r="CM185" i="20"/>
  <c r="GI184" i="20"/>
  <c r="GO183" i="20"/>
  <c r="GO230" i="20"/>
  <c r="CM232" i="20"/>
  <c r="GI231" i="20"/>
  <c r="FW234" i="20" a="1"/>
  <c r="CK1171" i="20"/>
  <c r="ER1172" i="20" s="1"/>
  <c r="CP1170" i="20"/>
  <c r="BZ1176" i="20"/>
  <c r="EH180" i="20"/>
  <c r="EA266" i="20"/>
  <c r="DZ266" i="20"/>
  <c r="DF266" i="20"/>
  <c r="DF264" i="20"/>
  <c r="DE266" i="20"/>
  <c r="EB265" i="20"/>
  <c r="DE264" i="20"/>
  <c r="DD266" i="20"/>
  <c r="EA265" i="20"/>
  <c r="EY264" i="20"/>
  <c r="EB264" i="20"/>
  <c r="DD264" i="20"/>
  <c r="DZ265" i="20"/>
  <c r="DF265" i="20"/>
  <c r="EA264" i="20"/>
  <c r="DE265" i="20"/>
  <c r="DZ264" i="20"/>
  <c r="DD265" i="20"/>
  <c r="EB266" i="20"/>
  <c r="CC227" i="20"/>
  <c r="EM224" i="20"/>
  <c r="EG226" i="20"/>
  <c r="DH300" i="20" a="1"/>
  <c r="CP827" i="20"/>
  <c r="BZ833" i="20"/>
  <c r="CK828" i="20"/>
  <c r="ER829" i="20" s="1"/>
  <c r="CA752" i="20"/>
  <c r="CQ746" i="20"/>
  <c r="CL747" i="20"/>
  <c r="ES748" i="20" s="1"/>
  <c r="CP568" i="20"/>
  <c r="CK569" i="20"/>
  <c r="ER570" i="20" s="1"/>
  <c r="DH312" i="20"/>
  <c r="GG246" i="20"/>
  <c r="GG245" i="20"/>
  <c r="GG244" i="20"/>
  <c r="CA751" i="20"/>
  <c r="CQ745" i="20"/>
  <c r="CL746" i="20"/>
  <c r="ES747" i="20" s="1"/>
  <c r="CM186" i="20"/>
  <c r="GO184" i="20"/>
  <c r="GI185" i="20"/>
  <c r="CK1172" i="20"/>
  <c r="ER1173" i="20" s="1"/>
  <c r="CP1171" i="20"/>
  <c r="BZ1177" i="20"/>
  <c r="BZ660" i="20"/>
  <c r="CP654" i="20"/>
  <c r="CK655" i="20"/>
  <c r="ER656" i="20" s="1"/>
  <c r="CP1083" i="20"/>
  <c r="BZ1089" i="20"/>
  <c r="CK1084" i="20"/>
  <c r="ER1085" i="20" s="1"/>
  <c r="BZ1004" i="20"/>
  <c r="CK999" i="20"/>
  <c r="ER1000" i="20" s="1"/>
  <c r="CP998" i="20"/>
  <c r="CK740" i="20"/>
  <c r="ER741" i="20" s="1"/>
  <c r="CP739" i="20"/>
  <c r="BZ745" i="20"/>
  <c r="CE230" i="20"/>
  <c r="CK570" i="20"/>
  <c r="ER571" i="20" s="1"/>
  <c r="CP569" i="20"/>
  <c r="CA924" i="20"/>
  <c r="CL919" i="20"/>
  <c r="ES920" i="20" s="1"/>
  <c r="CQ918" i="20"/>
  <c r="CC225" i="20"/>
  <c r="EM225" i="20"/>
  <c r="EG224" i="20"/>
  <c r="CA1268" i="20"/>
  <c r="CL1263" i="20"/>
  <c r="ES1264" i="20" s="1"/>
  <c r="CQ1262" i="20"/>
  <c r="FQ246" i="20"/>
  <c r="FQ245" i="20"/>
  <c r="FQ244" i="20"/>
  <c r="CP740" i="20"/>
  <c r="CK741" i="20"/>
  <c r="ER742" i="20" s="1"/>
  <c r="BZ746" i="20"/>
  <c r="FW226" i="20"/>
  <c r="CN227" i="20" s="1"/>
  <c r="FW225" i="20"/>
  <c r="CN226" i="20" s="1"/>
  <c r="FW224" i="20"/>
  <c r="CN225" i="20" s="1"/>
  <c r="BZ919" i="20"/>
  <c r="CK914" i="20"/>
  <c r="ER915" i="20" s="1"/>
  <c r="CP913" i="20"/>
  <c r="CA837" i="20"/>
  <c r="CL832" i="20"/>
  <c r="ES833" i="20" s="1"/>
  <c r="CQ831" i="20"/>
  <c r="CK1170" i="20"/>
  <c r="ER1171" i="20" s="1"/>
  <c r="BZ1175" i="20"/>
  <c r="CP1169" i="20"/>
  <c r="CC226" i="20"/>
  <c r="EM226" i="20"/>
  <c r="EG225" i="20"/>
  <c r="FH302" i="20"/>
  <c r="FG302" i="20"/>
  <c r="FF302" i="20"/>
  <c r="GD301" i="20"/>
  <c r="GC301" i="20"/>
  <c r="FH300" i="20"/>
  <c r="GB301" i="20"/>
  <c r="GD300" i="20"/>
  <c r="FG300" i="20"/>
  <c r="GD302" i="20"/>
  <c r="FH301" i="20"/>
  <c r="GC300" i="20"/>
  <c r="FF300" i="20"/>
  <c r="GC302" i="20"/>
  <c r="FG301" i="20"/>
  <c r="GB300" i="20"/>
  <c r="GB302" i="20"/>
  <c r="FF301" i="20"/>
  <c r="CM225" i="20"/>
  <c r="FJ254" i="20" a="1"/>
  <c r="FJ307" i="20"/>
  <c r="FJ306" i="20"/>
  <c r="FJ305" i="20"/>
  <c r="CK1256" i="20"/>
  <c r="ER1257" i="20" s="1"/>
  <c r="CP1255" i="20"/>
  <c r="BZ1261" i="20"/>
  <c r="CA1437" i="20"/>
  <c r="CQ1346" i="20"/>
  <c r="CL1347" i="20"/>
  <c r="ES1348" i="20" s="1"/>
  <c r="BZ1263" i="20"/>
  <c r="CK1258" i="20"/>
  <c r="ER1259" i="20" s="1"/>
  <c r="CP1257" i="20"/>
  <c r="FA234" i="20" a="1"/>
  <c r="CA659" i="20"/>
  <c r="CL654" i="20"/>
  <c r="ES655" i="20" s="1"/>
  <c r="CQ653" i="20"/>
  <c r="EG380" i="20"/>
  <c r="CB381" i="20"/>
  <c r="CQ1083" i="20"/>
  <c r="CA1089" i="20"/>
  <c r="CL1084" i="20"/>
  <c r="ES1085" i="20" s="1"/>
  <c r="CL1005" i="20"/>
  <c r="ES1006" i="20" s="1"/>
  <c r="CA1010" i="20"/>
  <c r="CQ1004" i="20"/>
  <c r="ED256" i="20"/>
  <c r="ED255" i="20"/>
  <c r="ED254" i="20"/>
  <c r="CQ1437" i="20"/>
  <c r="CL1438" i="20"/>
  <c r="ES1439" i="20" s="1"/>
  <c r="CA1444" i="20"/>
  <c r="CA1353" i="20"/>
  <c r="CM226" i="20"/>
  <c r="CK568" i="20"/>
  <c r="ER569" i="20" s="1"/>
  <c r="CP567" i="20"/>
  <c r="FQ295" i="20" a="1"/>
  <c r="FQ239" i="20" a="1"/>
  <c r="CQ911" i="20"/>
  <c r="CA917" i="20"/>
  <c r="CL912" i="20"/>
  <c r="ES913" i="20" s="1"/>
  <c r="CK826" i="20"/>
  <c r="ER827" i="20" s="1"/>
  <c r="CP825" i="20"/>
  <c r="BZ831" i="20"/>
  <c r="FA380" i="20" a="1"/>
  <c r="CL660" i="20"/>
  <c r="ES661" i="20" s="1"/>
  <c r="CA665" i="20"/>
  <c r="CQ659" i="20"/>
  <c r="CK912" i="20"/>
  <c r="ER913" i="20" s="1"/>
  <c r="CP911" i="20"/>
  <c r="BZ917" i="20"/>
  <c r="FQ292" i="20"/>
  <c r="FQ291" i="20"/>
  <c r="FQ290" i="20"/>
  <c r="CL740" i="20"/>
  <c r="ES741" i="20" s="1"/>
  <c r="CQ739" i="20"/>
  <c r="CA745" i="20"/>
  <c r="BZ1005" i="20"/>
  <c r="CP999" i="20"/>
  <c r="CK1000" i="20"/>
  <c r="ER1001" i="20" s="1"/>
  <c r="CB382" i="20"/>
  <c r="CP1085" i="20"/>
  <c r="BZ1091" i="20"/>
  <c r="CK1086" i="20"/>
  <c r="ER1087" i="20" s="1"/>
  <c r="EH178" i="20"/>
  <c r="CQ1090" i="20"/>
  <c r="CA1096" i="20"/>
  <c r="CL1091" i="20"/>
  <c r="ES1092" i="20" s="1"/>
  <c r="FW380" i="20" a="1"/>
  <c r="DH256" i="20"/>
  <c r="DH255" i="20"/>
  <c r="DH254" i="20"/>
  <c r="GO229" i="20" l="1"/>
  <c r="DH310" i="20"/>
  <c r="CE184" i="20"/>
  <c r="CY244" i="20" a="1"/>
  <c r="CY246" i="20" s="1"/>
  <c r="CB247" i="20" s="1"/>
  <c r="EE307" i="20"/>
  <c r="EE305" i="20"/>
  <c r="DU236" i="20"/>
  <c r="CC237" i="20" s="1"/>
  <c r="DU234" i="20"/>
  <c r="CC235" i="20" s="1"/>
  <c r="CE235" i="20" s="1"/>
  <c r="EH183" i="20"/>
  <c r="EH184" i="20"/>
  <c r="EH185" i="20"/>
  <c r="ED311" i="20"/>
  <c r="ED312" i="20"/>
  <c r="DU244" i="20" a="1"/>
  <c r="DU246" i="20" s="1"/>
  <c r="FW290" i="20" a="1"/>
  <c r="FW290" i="20" s="1"/>
  <c r="CN291" i="20" s="1"/>
  <c r="EM235" i="20"/>
  <c r="EG381" i="20"/>
  <c r="EM382" i="20"/>
  <c r="CY290" i="20"/>
  <c r="CB291" i="20" s="1"/>
  <c r="CY291" i="20"/>
  <c r="EM380" i="20"/>
  <c r="EE250" i="20"/>
  <c r="EE251" i="20"/>
  <c r="CY295" i="20" a="1"/>
  <c r="CY297" i="20" s="1"/>
  <c r="CB298" i="20" s="1"/>
  <c r="GG249" i="20" a="1"/>
  <c r="DO249" i="20"/>
  <c r="DO250" i="20"/>
  <c r="GF310" i="20" a="1"/>
  <c r="GF312" i="20" s="1"/>
  <c r="EH231" i="20"/>
  <c r="EH229" i="20"/>
  <c r="FJ310" i="20" a="1"/>
  <c r="FJ311" i="20" s="1"/>
  <c r="EG382" i="20"/>
  <c r="GI226" i="20"/>
  <c r="CB383" i="20"/>
  <c r="CE381" i="20" s="1"/>
  <c r="EM381" i="20"/>
  <c r="GO225" i="20"/>
  <c r="EM234" i="20"/>
  <c r="EG234" i="20"/>
  <c r="EG235" i="20"/>
  <c r="CB235" i="20"/>
  <c r="GG295" i="20"/>
  <c r="GG296" i="20"/>
  <c r="GI225" i="20"/>
  <c r="EH230" i="20"/>
  <c r="EI181" i="20"/>
  <c r="GJ180" i="20"/>
  <c r="GJ231" i="20"/>
  <c r="FQ249" i="20" a="1"/>
  <c r="FQ249" i="20" s="1"/>
  <c r="DH269" i="20" a="1"/>
  <c r="DH270" i="20" s="1"/>
  <c r="GO226" i="20"/>
  <c r="ED302" i="20"/>
  <c r="GO224" i="20"/>
  <c r="GG305" i="20" a="1"/>
  <c r="GG307" i="20" s="1"/>
  <c r="EH226" i="20"/>
  <c r="DU239" i="20" a="1"/>
  <c r="DU241" i="20" s="1"/>
  <c r="CC242" i="20" s="1"/>
  <c r="GK166" i="20"/>
  <c r="DO305" i="20"/>
  <c r="DO306" i="20"/>
  <c r="FA290" i="20" a="1"/>
  <c r="FA291" i="20" s="1"/>
  <c r="FQ305" i="20" a="1"/>
  <c r="FQ306" i="20" s="1"/>
  <c r="GJ185" i="20"/>
  <c r="ED300" i="20"/>
  <c r="GJ230" i="20"/>
  <c r="CA750" i="20"/>
  <c r="CL745" i="20"/>
  <c r="ES746" i="20" s="1"/>
  <c r="CQ744" i="20"/>
  <c r="BZ1268" i="20"/>
  <c r="CK1263" i="20"/>
  <c r="ER1264" i="20" s="1"/>
  <c r="CP1262" i="20"/>
  <c r="CH226" i="20"/>
  <c r="GL225" i="20" s="1"/>
  <c r="EP225" i="20"/>
  <c r="BZ1180" i="20"/>
  <c r="CK1175" i="20"/>
  <c r="ER1176" i="20" s="1"/>
  <c r="CP1174" i="20"/>
  <c r="EH224" i="20"/>
  <c r="CP1088" i="20"/>
  <c r="BZ1094" i="20"/>
  <c r="CK1089" i="20"/>
  <c r="ER1090" i="20" s="1"/>
  <c r="DH302" i="20"/>
  <c r="DH301" i="20"/>
  <c r="DH300" i="20"/>
  <c r="CL666" i="20"/>
  <c r="ES667" i="20" s="1"/>
  <c r="CQ665" i="20"/>
  <c r="GG241" i="20"/>
  <c r="GG240" i="20"/>
  <c r="GG239" i="20"/>
  <c r="ED269" i="20" a="1"/>
  <c r="FG261" i="20"/>
  <c r="FF260" i="20"/>
  <c r="FF261" i="20"/>
  <c r="FH259" i="20"/>
  <c r="GD260" i="20"/>
  <c r="GD259" i="20"/>
  <c r="FG259" i="20"/>
  <c r="GD261" i="20"/>
  <c r="GC260" i="20"/>
  <c r="GC259" i="20"/>
  <c r="FF259" i="20"/>
  <c r="GC261" i="20"/>
  <c r="GB260" i="20"/>
  <c r="GB259" i="20"/>
  <c r="GB261" i="20"/>
  <c r="FH260" i="20"/>
  <c r="FH261" i="20"/>
  <c r="FG260" i="20"/>
  <c r="EE310" i="20" a="1"/>
  <c r="CA922" i="20"/>
  <c r="CL917" i="20"/>
  <c r="ES918" i="20" s="1"/>
  <c r="CQ916" i="20"/>
  <c r="CA1015" i="20"/>
  <c r="CQ1009" i="20"/>
  <c r="CL1010" i="20"/>
  <c r="ES1011" i="20" s="1"/>
  <c r="BZ750" i="20"/>
  <c r="CK745" i="20"/>
  <c r="ER746" i="20" s="1"/>
  <c r="CP744" i="20"/>
  <c r="BZ1181" i="20"/>
  <c r="CK1176" i="20"/>
  <c r="ER1177" i="20" s="1"/>
  <c r="CP1175" i="20"/>
  <c r="GJ184" i="20"/>
  <c r="EB317" i="20"/>
  <c r="DD316" i="20"/>
  <c r="DF315" i="20"/>
  <c r="EA317" i="20"/>
  <c r="DE315" i="20"/>
  <c r="DZ317" i="20"/>
  <c r="DF317" i="20"/>
  <c r="EY315" i="20"/>
  <c r="EB315" i="20"/>
  <c r="DD315" i="20"/>
  <c r="DE317" i="20"/>
  <c r="EA315" i="20"/>
  <c r="DD317" i="20"/>
  <c r="EB316" i="20"/>
  <c r="DZ315" i="20"/>
  <c r="EA316" i="20"/>
  <c r="DZ316" i="20"/>
  <c r="DF316" i="20"/>
  <c r="DE316" i="20"/>
  <c r="FW291" i="20"/>
  <c r="CN292" i="20" s="1"/>
  <c r="CQ1266" i="20"/>
  <c r="CA1272" i="20"/>
  <c r="CL1267" i="20"/>
  <c r="ES1268" i="20" s="1"/>
  <c r="CA928" i="20"/>
  <c r="CL923" i="20"/>
  <c r="ES924" i="20" s="1"/>
  <c r="CQ922" i="20"/>
  <c r="ED259" i="20" a="1"/>
  <c r="CL1096" i="20"/>
  <c r="ES1097" i="20" s="1"/>
  <c r="CQ1095" i="20"/>
  <c r="CA1101" i="20"/>
  <c r="CL665" i="20"/>
  <c r="ES666" i="20" s="1"/>
  <c r="CQ664" i="20"/>
  <c r="EE254" i="20" a="1"/>
  <c r="CB292" i="20"/>
  <c r="FA244" i="20" a="1"/>
  <c r="CE225" i="20"/>
  <c r="DO310" i="20" a="1"/>
  <c r="GM220" i="20"/>
  <c r="GM219" i="20"/>
  <c r="GM221" i="20"/>
  <c r="GF256" i="20"/>
  <c r="GF255" i="20"/>
  <c r="GF254" i="20"/>
  <c r="CP1437" i="20"/>
  <c r="CK1438" i="20"/>
  <c r="ER1439" i="20" s="1"/>
  <c r="BZ1444" i="20"/>
  <c r="BZ1353" i="20"/>
  <c r="CA1180" i="20"/>
  <c r="CL1175" i="20"/>
  <c r="ES1176" i="20" s="1"/>
  <c r="CQ1174" i="20"/>
  <c r="CA1359" i="20"/>
  <c r="CL1354" i="20"/>
  <c r="ES1355" i="20" s="1"/>
  <c r="CQ1353" i="20"/>
  <c r="BZ837" i="20"/>
  <c r="CK832" i="20"/>
  <c r="ER833" i="20" s="1"/>
  <c r="CP831" i="20"/>
  <c r="CL831" i="20"/>
  <c r="ES832" i="20" s="1"/>
  <c r="CA836" i="20"/>
  <c r="CQ830" i="20"/>
  <c r="FQ239" i="20"/>
  <c r="FQ241" i="20"/>
  <c r="FQ240" i="20"/>
  <c r="CA664" i="20"/>
  <c r="CL659" i="20"/>
  <c r="ES660" i="20" s="1"/>
  <c r="CQ658" i="20"/>
  <c r="CB293" i="20"/>
  <c r="DH264" i="20" a="1"/>
  <c r="CA1266" i="20"/>
  <c r="CL1261" i="20"/>
  <c r="ES1262" i="20" s="1"/>
  <c r="CQ1260" i="20"/>
  <c r="FG271" i="20"/>
  <c r="FH270" i="20"/>
  <c r="GC269" i="20"/>
  <c r="FF269" i="20"/>
  <c r="FF271" i="20"/>
  <c r="FG270" i="20"/>
  <c r="GB269" i="20"/>
  <c r="FF270" i="20"/>
  <c r="GD271" i="20"/>
  <c r="GC271" i="20"/>
  <c r="GD270" i="20"/>
  <c r="GB271" i="20"/>
  <c r="GC270" i="20"/>
  <c r="FH269" i="20"/>
  <c r="FH271" i="20"/>
  <c r="GB270" i="20"/>
  <c r="GD269" i="20"/>
  <c r="FG269" i="20"/>
  <c r="DO254" i="20" a="1"/>
  <c r="FA381" i="20"/>
  <c r="FA380" i="20"/>
  <c r="FA382" i="20"/>
  <c r="FQ295" i="20"/>
  <c r="FQ297" i="20"/>
  <c r="FQ296" i="20"/>
  <c r="CQ1088" i="20"/>
  <c r="CA1094" i="20"/>
  <c r="CL1089" i="20"/>
  <c r="ES1090" i="20" s="1"/>
  <c r="DU295" i="20"/>
  <c r="CC296" i="20" s="1"/>
  <c r="DU297" i="20"/>
  <c r="CC298" i="20" s="1"/>
  <c r="DU296" i="20"/>
  <c r="CC297" i="20" s="1"/>
  <c r="GF300" i="20" a="1"/>
  <c r="EH225" i="20"/>
  <c r="CA842" i="20"/>
  <c r="CQ836" i="20"/>
  <c r="CL837" i="20"/>
  <c r="ES838" i="20" s="1"/>
  <c r="DU305" i="20" a="1"/>
  <c r="BZ751" i="20"/>
  <c r="CP745" i="20"/>
  <c r="CK746" i="20"/>
  <c r="ER747" i="20" s="1"/>
  <c r="CK660" i="20"/>
  <c r="ER661" i="20" s="1"/>
  <c r="BZ665" i="20"/>
  <c r="CP659" i="20"/>
  <c r="CL752" i="20"/>
  <c r="ES753" i="20" s="1"/>
  <c r="CA757" i="20"/>
  <c r="CQ751" i="20"/>
  <c r="FW236" i="20"/>
  <c r="CN237" i="20" s="1"/>
  <c r="FW235" i="20"/>
  <c r="CN236" i="20" s="1"/>
  <c r="FW234" i="20"/>
  <c r="CN235" i="20" s="1"/>
  <c r="GJ183" i="20"/>
  <c r="BZ666" i="20"/>
  <c r="CK661" i="20"/>
  <c r="ER662" i="20" s="1"/>
  <c r="CP660" i="20"/>
  <c r="CA1535" i="20"/>
  <c r="CQ1444" i="20"/>
  <c r="CL1445" i="20"/>
  <c r="ES1446" i="20" s="1"/>
  <c r="BZ1008" i="20"/>
  <c r="CP1002" i="20"/>
  <c r="CK1003" i="20"/>
  <c r="ER1004" i="20" s="1"/>
  <c r="CA1186" i="20"/>
  <c r="CL1181" i="20"/>
  <c r="ES1182" i="20" s="1"/>
  <c r="CQ1180" i="20"/>
  <c r="CP1438" i="20"/>
  <c r="CK1439" i="20"/>
  <c r="ER1440" i="20" s="1"/>
  <c r="BZ1445" i="20"/>
  <c r="BZ1354" i="20"/>
  <c r="CA1187" i="20"/>
  <c r="CL1182" i="20"/>
  <c r="ES1183" i="20" s="1"/>
  <c r="CQ1181" i="20"/>
  <c r="CP1090" i="20"/>
  <c r="BZ1096" i="20"/>
  <c r="CK1091" i="20"/>
  <c r="ER1092" i="20" s="1"/>
  <c r="CK831" i="20"/>
  <c r="ER832" i="20" s="1"/>
  <c r="BZ836" i="20"/>
  <c r="CP830" i="20"/>
  <c r="FW295" i="20" a="1"/>
  <c r="GG250" i="20"/>
  <c r="GG249" i="20"/>
  <c r="GG251" i="20"/>
  <c r="FA236" i="20"/>
  <c r="FA235" i="20"/>
  <c r="FA234" i="20"/>
  <c r="CQ923" i="20"/>
  <c r="CL924" i="20"/>
  <c r="ES925" i="20" s="1"/>
  <c r="CA929" i="20"/>
  <c r="BZ1182" i="20"/>
  <c r="CK1177" i="20"/>
  <c r="ER1178" i="20" s="1"/>
  <c r="CP1176" i="20"/>
  <c r="GC266" i="20"/>
  <c r="FH265" i="20"/>
  <c r="GB266" i="20"/>
  <c r="FG265" i="20"/>
  <c r="FH266" i="20"/>
  <c r="FF265" i="20"/>
  <c r="FG266" i="20"/>
  <c r="FH264" i="20"/>
  <c r="FF266" i="20"/>
  <c r="GD264" i="20"/>
  <c r="FG264" i="20"/>
  <c r="GD265" i="20"/>
  <c r="GC264" i="20"/>
  <c r="FF264" i="20"/>
  <c r="GC265" i="20"/>
  <c r="GB264" i="20"/>
  <c r="GD266" i="20"/>
  <c r="GB265" i="20"/>
  <c r="CA1014" i="20"/>
  <c r="CL1009" i="20"/>
  <c r="ES1010" i="20" s="1"/>
  <c r="CQ1008" i="20"/>
  <c r="CL1003" i="20"/>
  <c r="ES1004" i="20" s="1"/>
  <c r="CA1008" i="20"/>
  <c r="CQ1002" i="20"/>
  <c r="CP1089" i="20"/>
  <c r="BZ1095" i="20"/>
  <c r="CK1090" i="20"/>
  <c r="ER1091" i="20" s="1"/>
  <c r="GJ179" i="20"/>
  <c r="GJ229" i="20"/>
  <c r="BZ1443" i="20"/>
  <c r="CK1437" i="20"/>
  <c r="ER1438" i="20" s="1"/>
  <c r="CP1436" i="20"/>
  <c r="BZ1352" i="20"/>
  <c r="BZ922" i="20"/>
  <c r="CK917" i="20"/>
  <c r="ER918" i="20" s="1"/>
  <c r="CP916" i="20"/>
  <c r="CQ1352" i="20"/>
  <c r="CA1358" i="20"/>
  <c r="CL1353" i="20"/>
  <c r="ES1354" i="20" s="1"/>
  <c r="CA1443" i="20"/>
  <c r="CL1437" i="20"/>
  <c r="ES1438" i="20" s="1"/>
  <c r="CQ1436" i="20"/>
  <c r="CA1352" i="20"/>
  <c r="FJ256" i="20"/>
  <c r="FJ255" i="20"/>
  <c r="FJ254" i="20"/>
  <c r="BZ1009" i="20"/>
  <c r="CK1004" i="20"/>
  <c r="ER1005" i="20" s="1"/>
  <c r="CP1003" i="20"/>
  <c r="CL751" i="20"/>
  <c r="ES752" i="20" s="1"/>
  <c r="CQ750" i="20"/>
  <c r="CA756" i="20"/>
  <c r="CP832" i="20"/>
  <c r="BZ838" i="20"/>
  <c r="CK833" i="20"/>
  <c r="ER834" i="20" s="1"/>
  <c r="ED264" i="20" a="1"/>
  <c r="CY239" i="20" a="1"/>
  <c r="EP184" i="20"/>
  <c r="CH185" i="20"/>
  <c r="CH231" i="20"/>
  <c r="GL230" i="20" s="1"/>
  <c r="EP230" i="20"/>
  <c r="GJ178" i="20"/>
  <c r="DH259" i="20" a="1"/>
  <c r="BZ1267" i="20"/>
  <c r="CK1262" i="20"/>
  <c r="ER1263" i="20" s="1"/>
  <c r="CP1261" i="20"/>
  <c r="BZ752" i="20"/>
  <c r="CP746" i="20"/>
  <c r="CK747" i="20"/>
  <c r="ER748" i="20" s="1"/>
  <c r="FW382" i="20"/>
  <c r="CN383" i="20" s="1"/>
  <c r="FW381" i="20"/>
  <c r="CN382" i="20" s="1"/>
  <c r="FW380" i="20"/>
  <c r="CN381" i="20" s="1"/>
  <c r="BZ1010" i="20"/>
  <c r="CP1004" i="20"/>
  <c r="CK1005" i="20"/>
  <c r="ER1006" i="20" s="1"/>
  <c r="CA1534" i="20"/>
  <c r="CL1444" i="20"/>
  <c r="ES1445" i="20" s="1"/>
  <c r="CQ1443" i="20"/>
  <c r="BZ1266" i="20"/>
  <c r="CK1261" i="20"/>
  <c r="ER1262" i="20" s="1"/>
  <c r="CP1260" i="20"/>
  <c r="GI224" i="20"/>
  <c r="GJ224" i="20" s="1"/>
  <c r="FJ300" i="20" a="1"/>
  <c r="CP918" i="20"/>
  <c r="BZ924" i="20"/>
  <c r="CK919" i="20"/>
  <c r="ER920" i="20" s="1"/>
  <c r="CA1273" i="20"/>
  <c r="CL1268" i="20"/>
  <c r="ES1269" i="20" s="1"/>
  <c r="CQ1267" i="20"/>
  <c r="FW244" i="20" a="1"/>
  <c r="CA843" i="20"/>
  <c r="CQ837" i="20"/>
  <c r="CL838" i="20"/>
  <c r="ES839" i="20" s="1"/>
  <c r="DU292" i="20"/>
  <c r="CC293" i="20" s="1"/>
  <c r="DU291" i="20"/>
  <c r="CC292" i="20" s="1"/>
  <c r="DU290" i="20"/>
  <c r="CC291" i="20" s="1"/>
  <c r="CQ1094" i="20"/>
  <c r="CA1100" i="20"/>
  <c r="CL1095" i="20"/>
  <c r="ES1096" i="20" s="1"/>
  <c r="BZ664" i="20"/>
  <c r="CK659" i="20"/>
  <c r="ER660" i="20" s="1"/>
  <c r="CP658" i="20"/>
  <c r="BZ923" i="20"/>
  <c r="CK918" i="20"/>
  <c r="ER919" i="20" s="1"/>
  <c r="CP917" i="20"/>
  <c r="EP179" i="20"/>
  <c r="CH180" i="20"/>
  <c r="GL179" i="20" s="1"/>
  <c r="FW292" i="20" l="1"/>
  <c r="CN293" i="20" s="1"/>
  <c r="GF311" i="20"/>
  <c r="CY244" i="20"/>
  <c r="CB245" i="20" s="1"/>
  <c r="GF310" i="20"/>
  <c r="CY245" i="20"/>
  <c r="CB246" i="20" s="1"/>
  <c r="EM236" i="20"/>
  <c r="EG236" i="20"/>
  <c r="EH234" i="20" s="1"/>
  <c r="EI186" i="20"/>
  <c r="DU249" i="20" a="1"/>
  <c r="DU251" i="20" s="1"/>
  <c r="CC252" i="20" s="1"/>
  <c r="DU244" i="20"/>
  <c r="CC245" i="20" s="1"/>
  <c r="CC247" i="20"/>
  <c r="DU245" i="20"/>
  <c r="CY296" i="20"/>
  <c r="CB297" i="20" s="1"/>
  <c r="CY295" i="20"/>
  <c r="CB296" i="20" s="1"/>
  <c r="EH381" i="20"/>
  <c r="DU239" i="20"/>
  <c r="CC240" i="20" s="1"/>
  <c r="FQ250" i="20"/>
  <c r="DU240" i="20"/>
  <c r="CC241" i="20" s="1"/>
  <c r="FQ251" i="20"/>
  <c r="EG246" i="20"/>
  <c r="EG244" i="20"/>
  <c r="CY249" i="20" a="1"/>
  <c r="EH382" i="20"/>
  <c r="FA290" i="20"/>
  <c r="CM291" i="20" s="1"/>
  <c r="FA292" i="20"/>
  <c r="GO290" i="20" s="1"/>
  <c r="CY305" i="20" a="1"/>
  <c r="CY307" i="20" s="1"/>
  <c r="EI232" i="20"/>
  <c r="FJ312" i="20"/>
  <c r="EH380" i="20"/>
  <c r="FJ310" i="20"/>
  <c r="EH235" i="20"/>
  <c r="FQ305" i="20"/>
  <c r="FQ307" i="20"/>
  <c r="GG305" i="20"/>
  <c r="GG306" i="20"/>
  <c r="DH269" i="20"/>
  <c r="DH271" i="20"/>
  <c r="EE300" i="20" a="1"/>
  <c r="FQ254" i="20" a="1"/>
  <c r="FQ255" i="20" s="1"/>
  <c r="CH224" i="20"/>
  <c r="CH227" i="20" s="1"/>
  <c r="CW320" i="20" s="1"/>
  <c r="FW249" i="20" a="1"/>
  <c r="FW251" i="20" s="1"/>
  <c r="CN252" i="20" s="1"/>
  <c r="ED315" i="20" a="1"/>
  <c r="ED315" i="20" s="1"/>
  <c r="FJ264" i="20" a="1"/>
  <c r="FJ265" i="20" s="1"/>
  <c r="GF259" i="20" a="1"/>
  <c r="GF260" i="20" s="1"/>
  <c r="CA1105" i="20"/>
  <c r="CL1100" i="20"/>
  <c r="ES1101" i="20" s="1"/>
  <c r="CQ1099" i="20"/>
  <c r="ED265" i="20"/>
  <c r="ED264" i="20"/>
  <c r="ED266" i="20"/>
  <c r="CA934" i="20"/>
  <c r="CL929" i="20"/>
  <c r="ES930" i="20" s="1"/>
  <c r="CQ928" i="20"/>
  <c r="CL1535" i="20"/>
  <c r="ES1536" i="20" s="1"/>
  <c r="CQ1534" i="20"/>
  <c r="CA1541" i="20"/>
  <c r="CA1450" i="20"/>
  <c r="CK751" i="20"/>
  <c r="ER752" i="20" s="1"/>
  <c r="CP750" i="20"/>
  <c r="BZ756" i="20"/>
  <c r="GO381" i="20"/>
  <c r="CM383" i="20"/>
  <c r="GI382" i="20"/>
  <c r="EM290" i="20"/>
  <c r="ED271" i="20"/>
  <c r="ED270" i="20"/>
  <c r="ED269" i="20"/>
  <c r="FW246" i="20"/>
  <c r="CN247" i="20" s="1"/>
  <c r="FW245" i="20"/>
  <c r="CN246" i="20" s="1"/>
  <c r="FW244" i="20"/>
  <c r="CN245" i="20" s="1"/>
  <c r="FJ301" i="20"/>
  <c r="FJ300" i="20"/>
  <c r="FJ302" i="20"/>
  <c r="CA1540" i="20"/>
  <c r="CQ1533" i="20"/>
  <c r="CL1534" i="20"/>
  <c r="ES1535" i="20" s="1"/>
  <c r="CA1449" i="20"/>
  <c r="DH261" i="20"/>
  <c r="DH260" i="20"/>
  <c r="DH259" i="20"/>
  <c r="CA1533" i="20"/>
  <c r="CQ1442" i="20"/>
  <c r="CL1443" i="20"/>
  <c r="ES1444" i="20" s="1"/>
  <c r="CP921" i="20"/>
  <c r="BZ927" i="20"/>
  <c r="CK922" i="20"/>
  <c r="ER923" i="20" s="1"/>
  <c r="CQ1013" i="20"/>
  <c r="CA1019" i="20"/>
  <c r="CL1014" i="20"/>
  <c r="ES1015" i="20" s="1"/>
  <c r="CQ756" i="20"/>
  <c r="CA762" i="20"/>
  <c r="CL757" i="20"/>
  <c r="ES758" i="20" s="1"/>
  <c r="DU307" i="20"/>
  <c r="CC308" i="20" s="1"/>
  <c r="DU306" i="20"/>
  <c r="CC307" i="20" s="1"/>
  <c r="DU305" i="20"/>
  <c r="CC306" i="20" s="1"/>
  <c r="GO382" i="20"/>
  <c r="GI380" i="20"/>
  <c r="CM381" i="20"/>
  <c r="FJ269" i="20" a="1"/>
  <c r="CM292" i="20"/>
  <c r="GI291" i="20"/>
  <c r="EG291" i="20"/>
  <c r="CA1277" i="20"/>
  <c r="CL1272" i="20"/>
  <c r="ES1273" i="20" s="1"/>
  <c r="CQ1271" i="20"/>
  <c r="GD317" i="20"/>
  <c r="GC316" i="20"/>
  <c r="GC317" i="20"/>
  <c r="GB316" i="20"/>
  <c r="GB317" i="20"/>
  <c r="FH316" i="20"/>
  <c r="FH315" i="20"/>
  <c r="FH317" i="20"/>
  <c r="FG316" i="20"/>
  <c r="GD315" i="20"/>
  <c r="FG315" i="20"/>
  <c r="FG317" i="20"/>
  <c r="FF316" i="20"/>
  <c r="GC315" i="20"/>
  <c r="FF315" i="20"/>
  <c r="FF317" i="20"/>
  <c r="GB315" i="20"/>
  <c r="GD316" i="20"/>
  <c r="CE291" i="20"/>
  <c r="CQ921" i="20"/>
  <c r="CA927" i="20"/>
  <c r="CL922" i="20"/>
  <c r="ES923" i="20" s="1"/>
  <c r="FW239" i="20" a="1"/>
  <c r="BZ1273" i="20"/>
  <c r="CK1268" i="20"/>
  <c r="ER1269" i="20" s="1"/>
  <c r="CP1267" i="20"/>
  <c r="CK752" i="20"/>
  <c r="ER753" i="20" s="1"/>
  <c r="BZ757" i="20"/>
  <c r="CP751" i="20"/>
  <c r="BZ843" i="20"/>
  <c r="CP837" i="20"/>
  <c r="CK838" i="20"/>
  <c r="ER839" i="20" s="1"/>
  <c r="BZ1014" i="20"/>
  <c r="CK1009" i="20"/>
  <c r="ER1010" i="20" s="1"/>
  <c r="CP1008" i="20"/>
  <c r="GJ226" i="20"/>
  <c r="CK1095" i="20"/>
  <c r="ER1096" i="20" s="1"/>
  <c r="CP1094" i="20"/>
  <c r="BZ1100" i="20"/>
  <c r="FW296" i="20"/>
  <c r="CN297" i="20" s="1"/>
  <c r="FW295" i="20"/>
  <c r="CN296" i="20" s="1"/>
  <c r="FW297" i="20"/>
  <c r="CN298" i="20" s="1"/>
  <c r="CA1191" i="20"/>
  <c r="CL1186" i="20"/>
  <c r="ES1187" i="20" s="1"/>
  <c r="CQ1185" i="20"/>
  <c r="CM382" i="20"/>
  <c r="GI381" i="20"/>
  <c r="GO380" i="20"/>
  <c r="CL1266" i="20"/>
  <c r="ES1267" i="20" s="1"/>
  <c r="CQ1265" i="20"/>
  <c r="CA1271" i="20"/>
  <c r="GI292" i="20"/>
  <c r="CM293" i="20"/>
  <c r="CA1185" i="20"/>
  <c r="CL1180" i="20"/>
  <c r="ES1181" i="20" s="1"/>
  <c r="CQ1179" i="20"/>
  <c r="CA1106" i="20"/>
  <c r="CL1101" i="20"/>
  <c r="ES1102" i="20" s="1"/>
  <c r="CQ1100" i="20"/>
  <c r="EM292" i="20"/>
  <c r="EE312" i="20"/>
  <c r="EE311" i="20"/>
  <c r="EE310" i="20"/>
  <c r="CP922" i="20"/>
  <c r="BZ928" i="20"/>
  <c r="CK923" i="20"/>
  <c r="ER924" i="20" s="1"/>
  <c r="BZ1357" i="20"/>
  <c r="CK1352" i="20"/>
  <c r="ER1353" i="20" s="1"/>
  <c r="CP1351" i="20"/>
  <c r="CM235" i="20"/>
  <c r="GI234" i="20"/>
  <c r="GO236" i="20"/>
  <c r="CQ1186" i="20"/>
  <c r="CA1192" i="20"/>
  <c r="CL1187" i="20"/>
  <c r="ES1188" i="20" s="1"/>
  <c r="CK666" i="20"/>
  <c r="ER667" i="20" s="1"/>
  <c r="CP665" i="20"/>
  <c r="CQ1093" i="20"/>
  <c r="CA1099" i="20"/>
  <c r="CL1094" i="20"/>
  <c r="ES1095" i="20" s="1"/>
  <c r="DH266" i="20"/>
  <c r="DH265" i="20"/>
  <c r="DH264" i="20"/>
  <c r="CP1352" i="20"/>
  <c r="BZ1358" i="20"/>
  <c r="CK1353" i="20"/>
  <c r="ER1354" i="20" s="1"/>
  <c r="GK222" i="20"/>
  <c r="GG310" i="20" a="1"/>
  <c r="EG290" i="20"/>
  <c r="CK1094" i="20"/>
  <c r="ER1095" i="20" s="1"/>
  <c r="CP1093" i="20"/>
  <c r="BZ1099" i="20"/>
  <c r="CQ1272" i="20"/>
  <c r="CA1278" i="20"/>
  <c r="CL1273" i="20"/>
  <c r="ES1274" i="20" s="1"/>
  <c r="BZ1015" i="20"/>
  <c r="CP1009" i="20"/>
  <c r="CK1010" i="20"/>
  <c r="ER1011" i="20" s="1"/>
  <c r="GM230" i="20"/>
  <c r="GM231" i="20"/>
  <c r="GM229" i="20"/>
  <c r="GF264" i="20" a="1"/>
  <c r="GI235" i="20"/>
  <c r="CM236" i="20"/>
  <c r="GO234" i="20"/>
  <c r="BZ841" i="20"/>
  <c r="CP835" i="20"/>
  <c r="CK836" i="20"/>
  <c r="ER837" i="20" s="1"/>
  <c r="BZ1359" i="20"/>
  <c r="CK1354" i="20"/>
  <c r="ER1355" i="20" s="1"/>
  <c r="CP1353" i="20"/>
  <c r="CP664" i="20"/>
  <c r="CK665" i="20"/>
  <c r="ER666" i="20" s="1"/>
  <c r="CA847" i="20"/>
  <c r="CL842" i="20"/>
  <c r="ES843" i="20" s="1"/>
  <c r="CQ841" i="20"/>
  <c r="EM291" i="20"/>
  <c r="CL664" i="20"/>
  <c r="ES665" i="20" s="1"/>
  <c r="CQ663" i="20"/>
  <c r="BZ842" i="20"/>
  <c r="CK837" i="20"/>
  <c r="ER838" i="20" s="1"/>
  <c r="CP836" i="20"/>
  <c r="BZ1534" i="20"/>
  <c r="CK1444" i="20"/>
  <c r="ER1445" i="20" s="1"/>
  <c r="CP1443" i="20"/>
  <c r="BZ1186" i="20"/>
  <c r="CK1181" i="20"/>
  <c r="ER1182" i="20" s="1"/>
  <c r="CP1180" i="20"/>
  <c r="EG297" i="20"/>
  <c r="CP1179" i="20"/>
  <c r="BZ1185" i="20"/>
  <c r="CK1180" i="20"/>
  <c r="ER1181" i="20" s="1"/>
  <c r="CA755" i="20"/>
  <c r="CL750" i="20"/>
  <c r="ES751" i="20" s="1"/>
  <c r="CQ749" i="20"/>
  <c r="CK1266" i="20"/>
  <c r="ER1267" i="20" s="1"/>
  <c r="CP1265" i="20"/>
  <c r="BZ1271" i="20"/>
  <c r="CP1266" i="20"/>
  <c r="BZ1272" i="20"/>
  <c r="CK1267" i="20"/>
  <c r="ER1268" i="20" s="1"/>
  <c r="GL184" i="20"/>
  <c r="CH183" i="20"/>
  <c r="CH186" i="20" s="1"/>
  <c r="CW279" i="20" s="1"/>
  <c r="CQ755" i="20"/>
  <c r="CA761" i="20"/>
  <c r="CL756" i="20"/>
  <c r="ES757" i="20" s="1"/>
  <c r="CQ1357" i="20"/>
  <c r="CA1363" i="20"/>
  <c r="CL1358" i="20"/>
  <c r="ES1359" i="20" s="1"/>
  <c r="CA1013" i="20"/>
  <c r="CQ1007" i="20"/>
  <c r="CL1008" i="20"/>
  <c r="ES1009" i="20" s="1"/>
  <c r="GI236" i="20"/>
  <c r="GO235" i="20"/>
  <c r="CM237" i="20"/>
  <c r="BZ1535" i="20"/>
  <c r="CP1444" i="20"/>
  <c r="CK1445" i="20"/>
  <c r="ER1446" i="20" s="1"/>
  <c r="BZ1013" i="20"/>
  <c r="CP1007" i="20"/>
  <c r="CK1008" i="20"/>
  <c r="ER1009" i="20" s="1"/>
  <c r="DO312" i="20"/>
  <c r="DO311" i="20"/>
  <c r="DO310" i="20"/>
  <c r="ED259" i="20"/>
  <c r="ED261" i="20"/>
  <c r="ED260" i="20"/>
  <c r="FJ259" i="20" a="1"/>
  <c r="CH229" i="20"/>
  <c r="CH232" i="20" s="1"/>
  <c r="CW325" i="20" s="1"/>
  <c r="CP663" i="20"/>
  <c r="CK664" i="20"/>
  <c r="ER665" i="20" s="1"/>
  <c r="CE296" i="20"/>
  <c r="CA1357" i="20"/>
  <c r="CL1352" i="20"/>
  <c r="ES1353" i="20" s="1"/>
  <c r="CQ1351" i="20"/>
  <c r="BZ1533" i="20"/>
  <c r="CP1442" i="20"/>
  <c r="CK1443" i="20"/>
  <c r="ER1444" i="20" s="1"/>
  <c r="GF302" i="20"/>
  <c r="GF301" i="20"/>
  <c r="GF300" i="20"/>
  <c r="DO256" i="20"/>
  <c r="DO255" i="20"/>
  <c r="DO254" i="20"/>
  <c r="GF269" i="20" a="1"/>
  <c r="EG292" i="20"/>
  <c r="DZ321" i="20"/>
  <c r="DF321" i="20"/>
  <c r="DE321" i="20"/>
  <c r="EB322" i="20"/>
  <c r="DD321" i="20"/>
  <c r="DF320" i="20"/>
  <c r="EA322" i="20"/>
  <c r="DE320" i="20"/>
  <c r="DZ322" i="20"/>
  <c r="DF322" i="20"/>
  <c r="EY320" i="20"/>
  <c r="EB320" i="20"/>
  <c r="DD320" i="20"/>
  <c r="DE322" i="20"/>
  <c r="EA320" i="20"/>
  <c r="DD322" i="20"/>
  <c r="EB321" i="20"/>
  <c r="DZ320" i="20"/>
  <c r="EA321" i="20"/>
  <c r="EE256" i="20"/>
  <c r="EE255" i="20"/>
  <c r="EE254" i="20"/>
  <c r="CH178" i="20"/>
  <c r="CH181" i="20" s="1"/>
  <c r="CW274" i="20" s="1"/>
  <c r="CA1020" i="20"/>
  <c r="CQ1014" i="20"/>
  <c r="CL1015" i="20"/>
  <c r="ES1016" i="20" s="1"/>
  <c r="EI227" i="20"/>
  <c r="GM225" i="20"/>
  <c r="GM224" i="20"/>
  <c r="GM226" i="20"/>
  <c r="GM179" i="20"/>
  <c r="GM178" i="20"/>
  <c r="GM180" i="20"/>
  <c r="CQ842" i="20"/>
  <c r="CL843" i="20"/>
  <c r="ES844" i="20" s="1"/>
  <c r="CA848" i="20"/>
  <c r="CP923" i="20"/>
  <c r="CK924" i="20"/>
  <c r="ER925" i="20" s="1"/>
  <c r="BZ929" i="20"/>
  <c r="CY241" i="20"/>
  <c r="CY240" i="20"/>
  <c r="CY239" i="20"/>
  <c r="BZ1187" i="20"/>
  <c r="CK1182" i="20"/>
  <c r="ER1183" i="20" s="1"/>
  <c r="CP1181" i="20"/>
  <c r="BZ1101" i="20"/>
  <c r="CK1096" i="20"/>
  <c r="ER1097" i="20" s="1"/>
  <c r="CP1095" i="20"/>
  <c r="FA295" i="20" a="1"/>
  <c r="FA239" i="20" a="1"/>
  <c r="CA841" i="20"/>
  <c r="CQ835" i="20"/>
  <c r="CL836" i="20"/>
  <c r="ES837" i="20" s="1"/>
  <c r="CQ1358" i="20"/>
  <c r="CA1364" i="20"/>
  <c r="CL1359" i="20"/>
  <c r="ES1360" i="20" s="1"/>
  <c r="GG254" i="20" a="1"/>
  <c r="FA246" i="20"/>
  <c r="FA245" i="20"/>
  <c r="FA244" i="20"/>
  <c r="GJ225" i="20"/>
  <c r="CA933" i="20"/>
  <c r="CQ927" i="20"/>
  <c r="CL928" i="20"/>
  <c r="ES929" i="20" s="1"/>
  <c r="DH315" i="20" a="1"/>
  <c r="CK750" i="20"/>
  <c r="ER751" i="20" s="1"/>
  <c r="BZ755" i="20"/>
  <c r="CP749" i="20"/>
  <c r="DO300" i="20" a="1"/>
  <c r="EG245" i="20" l="1"/>
  <c r="EM296" i="20"/>
  <c r="EH236" i="20"/>
  <c r="EI237" i="20" s="1"/>
  <c r="DU249" i="20"/>
  <c r="CC250" i="20" s="1"/>
  <c r="DU250" i="20"/>
  <c r="CC251" i="20" s="1"/>
  <c r="EH244" i="20"/>
  <c r="EG296" i="20"/>
  <c r="EH295" i="20" s="1"/>
  <c r="EM245" i="20"/>
  <c r="GO292" i="20"/>
  <c r="GI290" i="20"/>
  <c r="EM295" i="20"/>
  <c r="CY305" i="20"/>
  <c r="CC246" i="20"/>
  <c r="CE245" i="20" s="1"/>
  <c r="EM246" i="20"/>
  <c r="EM244" i="20"/>
  <c r="EM297" i="20"/>
  <c r="EG295" i="20"/>
  <c r="GO291" i="20"/>
  <c r="FA305" i="20" a="1"/>
  <c r="FA306" i="20" s="1"/>
  <c r="FA249" i="20" a="1"/>
  <c r="FA250" i="20" s="1"/>
  <c r="EH246" i="20"/>
  <c r="EH245" i="20"/>
  <c r="CY306" i="20"/>
  <c r="EM305" i="20" s="1"/>
  <c r="FQ310" i="20" a="1"/>
  <c r="FQ311" i="20" s="1"/>
  <c r="CY250" i="20"/>
  <c r="CY249" i="20"/>
  <c r="CB250" i="20" s="1"/>
  <c r="CY251" i="20"/>
  <c r="EI383" i="20"/>
  <c r="DO269" i="20" a="1"/>
  <c r="DO271" i="20" s="1"/>
  <c r="ED316" i="20"/>
  <c r="ED317" i="20"/>
  <c r="FW305" i="20" a="1"/>
  <c r="FW306" i="20" s="1"/>
  <c r="CN307" i="20" s="1"/>
  <c r="GF261" i="20"/>
  <c r="FJ266" i="20"/>
  <c r="FJ264" i="20"/>
  <c r="EH292" i="20"/>
  <c r="FQ254" i="20"/>
  <c r="FQ256" i="20"/>
  <c r="GF259" i="20"/>
  <c r="EE300" i="20"/>
  <c r="EE302" i="20"/>
  <c r="EE301" i="20"/>
  <c r="GJ381" i="20"/>
  <c r="FW249" i="20"/>
  <c r="CN250" i="20" s="1"/>
  <c r="DU310" i="20" a="1"/>
  <c r="DU312" i="20" s="1"/>
  <c r="CC313" i="20" s="1"/>
  <c r="DO259" i="20" a="1"/>
  <c r="DO260" i="20" s="1"/>
  <c r="FW250" i="20"/>
  <c r="CN251" i="20" s="1"/>
  <c r="GK232" i="20"/>
  <c r="GJ292" i="20"/>
  <c r="FQ300" i="20" a="1"/>
  <c r="FQ300" i="20" s="1"/>
  <c r="GK181" i="20"/>
  <c r="DU254" i="20" a="1"/>
  <c r="DU255" i="20" s="1"/>
  <c r="CC256" i="20" s="1"/>
  <c r="CY254" i="20" a="1"/>
  <c r="CY254" i="20" s="1"/>
  <c r="GF315" i="20" a="1"/>
  <c r="GF315" i="20" s="1"/>
  <c r="GK227" i="20"/>
  <c r="GJ236" i="20"/>
  <c r="EE264" i="20" a="1"/>
  <c r="EE266" i="20" s="1"/>
  <c r="DO302" i="20"/>
  <c r="DO301" i="20"/>
  <c r="DO300" i="20"/>
  <c r="EG241" i="20"/>
  <c r="EM240" i="20"/>
  <c r="CB242" i="20"/>
  <c r="CA1025" i="20"/>
  <c r="CQ1019" i="20"/>
  <c r="CL1020" i="20"/>
  <c r="ES1021" i="20" s="1"/>
  <c r="CA1362" i="20"/>
  <c r="CL1357" i="20"/>
  <c r="ES1358" i="20" s="1"/>
  <c r="CQ1356" i="20"/>
  <c r="FJ259" i="20"/>
  <c r="FJ261" i="20"/>
  <c r="FJ260" i="20"/>
  <c r="CK1535" i="20"/>
  <c r="ER1536" i="20" s="1"/>
  <c r="BZ1541" i="20"/>
  <c r="CP1534" i="20"/>
  <c r="BZ1450" i="20"/>
  <c r="CL1363" i="20"/>
  <c r="ES1364" i="20" s="1"/>
  <c r="CA1368" i="20"/>
  <c r="CQ1362" i="20"/>
  <c r="BZ1277" i="20"/>
  <c r="CK1272" i="20"/>
  <c r="ER1273" i="20" s="1"/>
  <c r="CP1271" i="20"/>
  <c r="CQ754" i="20"/>
  <c r="CA760" i="20"/>
  <c r="CL755" i="20"/>
  <c r="ES756" i="20" s="1"/>
  <c r="DO264" i="20" a="1"/>
  <c r="EP235" i="20"/>
  <c r="CH236" i="20"/>
  <c r="CL1185" i="20"/>
  <c r="ES1186" i="20" s="1"/>
  <c r="CQ1184" i="20"/>
  <c r="CA1190" i="20"/>
  <c r="BZ1105" i="20"/>
  <c r="CK1100" i="20"/>
  <c r="ER1101" i="20" s="1"/>
  <c r="CP1099" i="20"/>
  <c r="CA1631" i="20"/>
  <c r="CL1541" i="20"/>
  <c r="ES1542" i="20" s="1"/>
  <c r="CQ1540" i="20"/>
  <c r="CA939" i="20"/>
  <c r="CQ933" i="20"/>
  <c r="CL934" i="20"/>
  <c r="ES935" i="20" s="1"/>
  <c r="BZ1106" i="20"/>
  <c r="CK1101" i="20"/>
  <c r="ER1102" i="20" s="1"/>
  <c r="CP1100" i="20"/>
  <c r="BZ934" i="20"/>
  <c r="CK929" i="20"/>
  <c r="ER930" i="20" s="1"/>
  <c r="CP928" i="20"/>
  <c r="EA276" i="20"/>
  <c r="DD275" i="20"/>
  <c r="EA274" i="20"/>
  <c r="DZ276" i="20"/>
  <c r="DF276" i="20"/>
  <c r="DZ274" i="20"/>
  <c r="DE276" i="20"/>
  <c r="DD276" i="20"/>
  <c r="EB275" i="20"/>
  <c r="EA275" i="20"/>
  <c r="DF274" i="20"/>
  <c r="DZ275" i="20"/>
  <c r="DF275" i="20"/>
  <c r="DE274" i="20"/>
  <c r="EB276" i="20"/>
  <c r="DE275" i="20"/>
  <c r="EY274" i="20"/>
  <c r="EB274" i="20"/>
  <c r="DD274" i="20"/>
  <c r="GF271" i="20"/>
  <c r="GF270" i="20"/>
  <c r="GF269" i="20"/>
  <c r="EH290" i="20"/>
  <c r="BZ933" i="20"/>
  <c r="CP927" i="20"/>
  <c r="CK928" i="20"/>
  <c r="ER929" i="20" s="1"/>
  <c r="CM251" i="20"/>
  <c r="FJ271" i="20"/>
  <c r="FJ270" i="20"/>
  <c r="FJ269" i="20"/>
  <c r="CQ761" i="20"/>
  <c r="CL762" i="20"/>
  <c r="ES763" i="20" s="1"/>
  <c r="EE269" i="20" a="1"/>
  <c r="GJ382" i="20"/>
  <c r="CP754" i="20"/>
  <c r="BZ760" i="20"/>
  <c r="CK755" i="20"/>
  <c r="ER756" i="20" s="1"/>
  <c r="GO246" i="20"/>
  <c r="CM245" i="20"/>
  <c r="GI244" i="20"/>
  <c r="BZ1276" i="20"/>
  <c r="CK1271" i="20"/>
  <c r="ER1272" i="20" s="1"/>
  <c r="CP1270" i="20"/>
  <c r="BZ1190" i="20"/>
  <c r="CK1185" i="20"/>
  <c r="ER1186" i="20" s="1"/>
  <c r="CP1184" i="20"/>
  <c r="BZ1540" i="20"/>
  <c r="CK1534" i="20"/>
  <c r="ER1535" i="20" s="1"/>
  <c r="CP1533" i="20"/>
  <c r="BZ1449" i="20"/>
  <c r="GJ235" i="20"/>
  <c r="BZ1020" i="20"/>
  <c r="CP1014" i="20"/>
  <c r="CK1015" i="20"/>
  <c r="ER1016" i="20" s="1"/>
  <c r="GG312" i="20"/>
  <c r="GG311" i="20"/>
  <c r="GG310" i="20"/>
  <c r="CP842" i="20"/>
  <c r="CK843" i="20"/>
  <c r="ER844" i="20" s="1"/>
  <c r="BZ848" i="20"/>
  <c r="CP1272" i="20"/>
  <c r="BZ1278" i="20"/>
  <c r="CK1273" i="20"/>
  <c r="ER1274" i="20" s="1"/>
  <c r="CH382" i="20"/>
  <c r="EP381" i="20"/>
  <c r="CA1630" i="20"/>
  <c r="CQ1539" i="20"/>
  <c r="CL1540" i="20"/>
  <c r="ES1541" i="20" s="1"/>
  <c r="CM246" i="20"/>
  <c r="GO244" i="20"/>
  <c r="GI245" i="20"/>
  <c r="CA846" i="20"/>
  <c r="CL841" i="20"/>
  <c r="ES842" i="20" s="1"/>
  <c r="CQ840" i="20"/>
  <c r="DH320" i="20" a="1"/>
  <c r="CL761" i="20"/>
  <c r="ES762" i="20" s="1"/>
  <c r="CQ760" i="20"/>
  <c r="GF266" i="20"/>
  <c r="GF265" i="20"/>
  <c r="GF264" i="20"/>
  <c r="BZ1362" i="20"/>
  <c r="CK1357" i="20"/>
  <c r="ER1358" i="20" s="1"/>
  <c r="CP1356" i="20"/>
  <c r="EM307" i="20"/>
  <c r="CB306" i="20"/>
  <c r="EG305" i="20"/>
  <c r="FW240" i="20"/>
  <c r="CN241" i="20" s="1"/>
  <c r="FW239" i="20"/>
  <c r="CN240" i="20" s="1"/>
  <c r="FW241" i="20"/>
  <c r="CN242" i="20" s="1"/>
  <c r="FJ315" i="20" a="1"/>
  <c r="GJ380" i="20"/>
  <c r="CQ1532" i="20"/>
  <c r="CL1533" i="20"/>
  <c r="ES1534" i="20" s="1"/>
  <c r="CA1539" i="20"/>
  <c r="CA1448" i="20"/>
  <c r="DH317" i="20"/>
  <c r="DH316" i="20"/>
  <c r="DH315" i="20"/>
  <c r="GO245" i="20"/>
  <c r="CM247" i="20"/>
  <c r="GI246" i="20"/>
  <c r="FA239" i="20"/>
  <c r="FA241" i="20"/>
  <c r="FA240" i="20"/>
  <c r="CP1186" i="20"/>
  <c r="BZ1192" i="20"/>
  <c r="CK1187" i="20"/>
  <c r="ER1188" i="20" s="1"/>
  <c r="CQ847" i="20"/>
  <c r="CL848" i="20"/>
  <c r="ES849" i="20" s="1"/>
  <c r="CA853" i="20"/>
  <c r="EE259" i="20" a="1"/>
  <c r="CP1358" i="20"/>
  <c r="BZ1364" i="20"/>
  <c r="CK1359" i="20"/>
  <c r="ER1360" i="20" s="1"/>
  <c r="CQ1277" i="20"/>
  <c r="CA1283" i="20"/>
  <c r="CL1278" i="20"/>
  <c r="ES1279" i="20" s="1"/>
  <c r="CQ1191" i="20"/>
  <c r="CA1197" i="20"/>
  <c r="CL1192" i="20"/>
  <c r="ES1193" i="20" s="1"/>
  <c r="CB307" i="20"/>
  <c r="CL1271" i="20"/>
  <c r="ES1272" i="20" s="1"/>
  <c r="CQ1270" i="20"/>
  <c r="CA1276" i="20"/>
  <c r="CA1196" i="20"/>
  <c r="CL1191" i="20"/>
  <c r="ES1192" i="20" s="1"/>
  <c r="CQ1190" i="20"/>
  <c r="CA1282" i="20"/>
  <c r="CL1277" i="20"/>
  <c r="ES1278" i="20" s="1"/>
  <c r="CQ1276" i="20"/>
  <c r="CA1024" i="20"/>
  <c r="CL1019" i="20"/>
  <c r="ES1020" i="20" s="1"/>
  <c r="CQ1018" i="20"/>
  <c r="CK756" i="20"/>
  <c r="ER757" i="20" s="1"/>
  <c r="CP755" i="20"/>
  <c r="BZ761" i="20"/>
  <c r="GG256" i="20"/>
  <c r="GG255" i="20"/>
  <c r="GG254" i="20"/>
  <c r="GD321" i="20"/>
  <c r="GD322" i="20"/>
  <c r="GC321" i="20"/>
  <c r="GC322" i="20"/>
  <c r="GB321" i="20"/>
  <c r="GB322" i="20"/>
  <c r="FH321" i="20"/>
  <c r="FH320" i="20"/>
  <c r="FH322" i="20"/>
  <c r="FG321" i="20"/>
  <c r="GD320" i="20"/>
  <c r="FG320" i="20"/>
  <c r="FG322" i="20"/>
  <c r="FF321" i="20"/>
  <c r="GC320" i="20"/>
  <c r="FF320" i="20"/>
  <c r="FF322" i="20"/>
  <c r="GB320" i="20"/>
  <c r="GG300" i="20" a="1"/>
  <c r="CP1532" i="20"/>
  <c r="BZ1539" i="20"/>
  <c r="CK1533" i="20"/>
  <c r="ER1534" i="20" s="1"/>
  <c r="BZ1448" i="20"/>
  <c r="CY310" i="20" a="1"/>
  <c r="BZ1018" i="20"/>
  <c r="CP1012" i="20"/>
  <c r="CK1013" i="20"/>
  <c r="ER1014" i="20" s="1"/>
  <c r="EB280" i="20"/>
  <c r="DF279" i="20"/>
  <c r="EA280" i="20"/>
  <c r="DE279" i="20"/>
  <c r="DZ280" i="20"/>
  <c r="DF280" i="20"/>
  <c r="EY279" i="20"/>
  <c r="EB279" i="20"/>
  <c r="DD279" i="20"/>
  <c r="EB281" i="20"/>
  <c r="DE280" i="20"/>
  <c r="EA279" i="20"/>
  <c r="EA281" i="20"/>
  <c r="DD280" i="20"/>
  <c r="DZ279" i="20"/>
  <c r="DZ281" i="20"/>
  <c r="DF281" i="20"/>
  <c r="DE281" i="20"/>
  <c r="DD281" i="20"/>
  <c r="BZ847" i="20"/>
  <c r="CK842" i="20"/>
  <c r="ER843" i="20" s="1"/>
  <c r="CP841" i="20"/>
  <c r="CP1357" i="20"/>
  <c r="BZ1363" i="20"/>
  <c r="CK1358" i="20"/>
  <c r="ER1359" i="20" s="1"/>
  <c r="EM306" i="20"/>
  <c r="CB308" i="20"/>
  <c r="EG307" i="20"/>
  <c r="CA1111" i="20"/>
  <c r="CL1106" i="20"/>
  <c r="ES1107" i="20" s="1"/>
  <c r="CQ1105" i="20"/>
  <c r="CK757" i="20"/>
  <c r="ER758" i="20" s="1"/>
  <c r="CP756" i="20"/>
  <c r="BZ762" i="20"/>
  <c r="CA932" i="20"/>
  <c r="CQ926" i="20"/>
  <c r="CL927" i="20"/>
  <c r="ES928" i="20" s="1"/>
  <c r="EH291" i="20"/>
  <c r="EP291" i="20"/>
  <c r="CH292" i="20"/>
  <c r="CH290" i="20" s="1"/>
  <c r="CH293" i="20" s="1"/>
  <c r="CW386" i="20" s="1"/>
  <c r="FA295" i="20"/>
  <c r="FA297" i="20"/>
  <c r="FA296" i="20"/>
  <c r="EG239" i="20"/>
  <c r="EM241" i="20"/>
  <c r="CB240" i="20"/>
  <c r="ED320" i="20" a="1"/>
  <c r="CA1018" i="20"/>
  <c r="CQ1012" i="20"/>
  <c r="CL1013" i="20"/>
  <c r="ES1014" i="20" s="1"/>
  <c r="GM184" i="20"/>
  <c r="GM183" i="20"/>
  <c r="GM185" i="20"/>
  <c r="CQ846" i="20"/>
  <c r="CL847" i="20"/>
  <c r="ES848" i="20" s="1"/>
  <c r="CA852" i="20"/>
  <c r="CP1098" i="20"/>
  <c r="BZ1104" i="20"/>
  <c r="CK1099" i="20"/>
  <c r="ER1100" i="20" s="1"/>
  <c r="GJ291" i="20"/>
  <c r="CA938" i="20"/>
  <c r="CQ932" i="20"/>
  <c r="CL933" i="20"/>
  <c r="ES934" i="20" s="1"/>
  <c r="CA1369" i="20"/>
  <c r="CQ1363" i="20"/>
  <c r="CL1364" i="20"/>
  <c r="ES1365" i="20" s="1"/>
  <c r="CB241" i="20"/>
  <c r="EM239" i="20"/>
  <c r="EG240" i="20"/>
  <c r="DD327" i="20"/>
  <c r="EB326" i="20"/>
  <c r="DZ325" i="20"/>
  <c r="EA326" i="20"/>
  <c r="DZ326" i="20"/>
  <c r="DF326" i="20"/>
  <c r="DE326" i="20"/>
  <c r="EB327" i="20"/>
  <c r="DD326" i="20"/>
  <c r="DF325" i="20"/>
  <c r="EA327" i="20"/>
  <c r="DE325" i="20"/>
  <c r="DZ327" i="20"/>
  <c r="DF327" i="20"/>
  <c r="EY325" i="20"/>
  <c r="EB325" i="20"/>
  <c r="DD325" i="20"/>
  <c r="DE327" i="20"/>
  <c r="EA325" i="20"/>
  <c r="BZ1191" i="20"/>
  <c r="CK1186" i="20"/>
  <c r="ER1187" i="20" s="1"/>
  <c r="CP1185" i="20"/>
  <c r="BZ846" i="20"/>
  <c r="CK841" i="20"/>
  <c r="ER842" i="20" s="1"/>
  <c r="CP840" i="20"/>
  <c r="CA1104" i="20"/>
  <c r="CL1099" i="20"/>
  <c r="ES1100" i="20" s="1"/>
  <c r="CQ1098" i="20"/>
  <c r="GJ234" i="20"/>
  <c r="CK1014" i="20"/>
  <c r="ER1015" i="20" s="1"/>
  <c r="CP1013" i="20"/>
  <c r="BZ1019" i="20"/>
  <c r="BZ932" i="20"/>
  <c r="CP926" i="20"/>
  <c r="CK927" i="20"/>
  <c r="ER928" i="20" s="1"/>
  <c r="CA1454" i="20"/>
  <c r="CL1449" i="20"/>
  <c r="ES1450" i="20" s="1"/>
  <c r="CQ1448" i="20"/>
  <c r="GJ290" i="20"/>
  <c r="CA1455" i="20"/>
  <c r="CL1450" i="20"/>
  <c r="ES1451" i="20" s="1"/>
  <c r="CQ1449" i="20"/>
  <c r="CA1110" i="20"/>
  <c r="CL1105" i="20"/>
  <c r="ES1106" i="20" s="1"/>
  <c r="CQ1104" i="20"/>
  <c r="EG306" i="20" l="1"/>
  <c r="GI250" i="20"/>
  <c r="FA307" i="20"/>
  <c r="FQ301" i="20"/>
  <c r="EH296" i="20"/>
  <c r="DO261" i="20"/>
  <c r="EH297" i="20"/>
  <c r="EI298" i="20" s="1"/>
  <c r="EI247" i="20"/>
  <c r="FA251" i="20"/>
  <c r="GI251" i="20" s="1"/>
  <c r="GO249" i="20"/>
  <c r="CM252" i="20"/>
  <c r="FW307" i="20"/>
  <c r="CN308" i="20" s="1"/>
  <c r="FA305" i="20"/>
  <c r="FA249" i="20"/>
  <c r="CM250" i="20" s="1"/>
  <c r="GG259" i="20" a="1"/>
  <c r="GG259" i="20" s="1"/>
  <c r="EE315" i="20" a="1"/>
  <c r="EE315" i="20" s="1"/>
  <c r="EM250" i="20"/>
  <c r="FQ312" i="20"/>
  <c r="FQ310" i="20"/>
  <c r="FW305" i="20"/>
  <c r="CN306" i="20" s="1"/>
  <c r="DO259" i="20"/>
  <c r="DU256" i="20"/>
  <c r="CC257" i="20" s="1"/>
  <c r="EM251" i="20"/>
  <c r="EG251" i="20"/>
  <c r="CB252" i="20"/>
  <c r="EG249" i="20"/>
  <c r="EM249" i="20"/>
  <c r="EG250" i="20"/>
  <c r="CB251" i="20"/>
  <c r="CY255" i="20"/>
  <c r="CY256" i="20"/>
  <c r="EM254" i="20" s="1"/>
  <c r="FA254" i="20" a="1"/>
  <c r="FA255" i="20" s="1"/>
  <c r="FQ302" i="20"/>
  <c r="DO269" i="20"/>
  <c r="DO270" i="20"/>
  <c r="FQ264" i="20" a="1"/>
  <c r="GF316" i="20"/>
  <c r="DU310" i="20"/>
  <c r="CC311" i="20" s="1"/>
  <c r="DU311" i="20"/>
  <c r="CC312" i="20" s="1"/>
  <c r="EE264" i="20"/>
  <c r="EE265" i="20"/>
  <c r="DU300" i="20" a="1"/>
  <c r="GJ246" i="20"/>
  <c r="GF317" i="20"/>
  <c r="DU254" i="20"/>
  <c r="CC255" i="20" s="1"/>
  <c r="DO315" i="20" a="1"/>
  <c r="DO317" i="20" s="1"/>
  <c r="CE240" i="20"/>
  <c r="EH240" i="20"/>
  <c r="EH307" i="20"/>
  <c r="CY300" i="20" a="1"/>
  <c r="CY301" i="20" s="1"/>
  <c r="FQ269" i="20" a="1"/>
  <c r="FQ271" i="20" s="1"/>
  <c r="DH325" i="20" a="1"/>
  <c r="DH325" i="20" s="1"/>
  <c r="GG269" i="20" a="1"/>
  <c r="GG270" i="20" s="1"/>
  <c r="ED274" i="20" a="1"/>
  <c r="ED274" i="20" s="1"/>
  <c r="FQ259" i="20" a="1"/>
  <c r="FQ259" i="20" s="1"/>
  <c r="CK932" i="20"/>
  <c r="ER933" i="20" s="1"/>
  <c r="BZ937" i="20"/>
  <c r="CP931" i="20"/>
  <c r="GG302" i="20"/>
  <c r="GG301" i="20"/>
  <c r="GG300" i="20"/>
  <c r="CL1282" i="20"/>
  <c r="ES1283" i="20" s="1"/>
  <c r="CQ1281" i="20"/>
  <c r="CA1287" i="20"/>
  <c r="EH306" i="20"/>
  <c r="CL853" i="20"/>
  <c r="ES854" i="20" s="1"/>
  <c r="CA858" i="20"/>
  <c r="CQ852" i="20"/>
  <c r="CM240" i="20"/>
  <c r="GI239" i="20"/>
  <c r="GO241" i="20"/>
  <c r="CA1629" i="20"/>
  <c r="CL1539" i="20"/>
  <c r="ES1540" i="20" s="1"/>
  <c r="CQ1538" i="20"/>
  <c r="EH305" i="20"/>
  <c r="BZ1025" i="20"/>
  <c r="CP1019" i="20"/>
  <c r="CK1020" i="20"/>
  <c r="ER1021" i="20" s="1"/>
  <c r="BZ939" i="20"/>
  <c r="CP933" i="20"/>
  <c r="CK934" i="20"/>
  <c r="ER935" i="20" s="1"/>
  <c r="CA1195" i="20"/>
  <c r="CL1190" i="20"/>
  <c r="ES1191" i="20" s="1"/>
  <c r="CQ1189" i="20"/>
  <c r="DO266" i="20"/>
  <c r="DO265" i="20"/>
  <c r="DO264" i="20"/>
  <c r="CQ1367" i="20"/>
  <c r="CA1373" i="20"/>
  <c r="CL1368" i="20"/>
  <c r="ES1369" i="20" s="1"/>
  <c r="CA1460" i="20"/>
  <c r="CL1455" i="20"/>
  <c r="ES1456" i="20" s="1"/>
  <c r="CQ1454" i="20"/>
  <c r="DE388" i="20"/>
  <c r="DD388" i="20"/>
  <c r="EB387" i="20"/>
  <c r="EB388" i="20"/>
  <c r="EA388" i="20"/>
  <c r="DZ388" i="20"/>
  <c r="EA387" i="20"/>
  <c r="DF387" i="20"/>
  <c r="DF386" i="20"/>
  <c r="DZ387" i="20"/>
  <c r="DE387" i="20"/>
  <c r="EY386" i="20"/>
  <c r="EB386" i="20"/>
  <c r="DE386" i="20"/>
  <c r="DF388" i="20"/>
  <c r="DD387" i="20"/>
  <c r="EA386" i="20"/>
  <c r="DD386" i="20"/>
  <c r="DZ386" i="20"/>
  <c r="CQ937" i="20"/>
  <c r="CL938" i="20"/>
  <c r="ES939" i="20" s="1"/>
  <c r="CA943" i="20"/>
  <c r="CA1116" i="20"/>
  <c r="CQ1110" i="20"/>
  <c r="CL1111" i="20"/>
  <c r="ES1112" i="20" s="1"/>
  <c r="ED279" i="20" a="1"/>
  <c r="FF281" i="20"/>
  <c r="FF280" i="20"/>
  <c r="FH279" i="20"/>
  <c r="GD281" i="20"/>
  <c r="GD280" i="20"/>
  <c r="GD279" i="20"/>
  <c r="FG279" i="20"/>
  <c r="GC281" i="20"/>
  <c r="GC280" i="20"/>
  <c r="GC279" i="20"/>
  <c r="FF279" i="20"/>
  <c r="GB281" i="20"/>
  <c r="GB280" i="20"/>
  <c r="GB279" i="20"/>
  <c r="FH281" i="20"/>
  <c r="FH280" i="20"/>
  <c r="FG281" i="20"/>
  <c r="FG280" i="20"/>
  <c r="GF320" i="20" a="1"/>
  <c r="CE306" i="20"/>
  <c r="GL381" i="20"/>
  <c r="CH380" i="20"/>
  <c r="CH383" i="20" s="1"/>
  <c r="CW476" i="20" s="1"/>
  <c r="BZ1195" i="20"/>
  <c r="CK1190" i="20"/>
  <c r="ER1191" i="20" s="1"/>
  <c r="CP1189" i="20"/>
  <c r="CQ1630" i="20"/>
  <c r="CL1631" i="20"/>
  <c r="ES1632" i="20" s="1"/>
  <c r="CA1546" i="20"/>
  <c r="EH241" i="20"/>
  <c r="BZ1024" i="20"/>
  <c r="CK1019" i="20"/>
  <c r="ER1020" i="20" s="1"/>
  <c r="CP1018" i="20"/>
  <c r="CP845" i="20"/>
  <c r="CK846" i="20"/>
  <c r="ER847" i="20" s="1"/>
  <c r="BZ851" i="20"/>
  <c r="FG327" i="20"/>
  <c r="FF326" i="20"/>
  <c r="GC325" i="20"/>
  <c r="FF325" i="20"/>
  <c r="FF327" i="20"/>
  <c r="GB325" i="20"/>
  <c r="GD326" i="20"/>
  <c r="GD327" i="20"/>
  <c r="GC326" i="20"/>
  <c r="GC327" i="20"/>
  <c r="GB326" i="20"/>
  <c r="GB327" i="20"/>
  <c r="FH326" i="20"/>
  <c r="FH325" i="20"/>
  <c r="FH327" i="20"/>
  <c r="FG326" i="20"/>
  <c r="GD325" i="20"/>
  <c r="FG325" i="20"/>
  <c r="GK186" i="20"/>
  <c r="EH239" i="20"/>
  <c r="BZ1023" i="20"/>
  <c r="CP1017" i="20"/>
  <c r="CK1018" i="20"/>
  <c r="ER1019" i="20" s="1"/>
  <c r="CK761" i="20"/>
  <c r="ER762" i="20" s="1"/>
  <c r="CP760" i="20"/>
  <c r="BZ1369" i="20"/>
  <c r="CP1363" i="20"/>
  <c r="CK1364" i="20"/>
  <c r="ER1365" i="20" s="1"/>
  <c r="EE269" i="20"/>
  <c r="EE271" i="20"/>
  <c r="EE270" i="20"/>
  <c r="CQ759" i="20"/>
  <c r="CL760" i="20"/>
  <c r="ES761" i="20" s="1"/>
  <c r="BZ1455" i="20"/>
  <c r="CK1450" i="20"/>
  <c r="ER1451" i="20" s="1"/>
  <c r="CP1449" i="20"/>
  <c r="CM297" i="20"/>
  <c r="GO295" i="20"/>
  <c r="GI296" i="20"/>
  <c r="CA937" i="20"/>
  <c r="CQ931" i="20"/>
  <c r="CL932" i="20"/>
  <c r="ES933" i="20" s="1"/>
  <c r="BZ852" i="20"/>
  <c r="CP846" i="20"/>
  <c r="CK847" i="20"/>
  <c r="ER848" i="20" s="1"/>
  <c r="CY312" i="20"/>
  <c r="CY311" i="20"/>
  <c r="CY310" i="20"/>
  <c r="FJ320" i="20" a="1"/>
  <c r="CM306" i="20"/>
  <c r="GO307" i="20"/>
  <c r="GI305" i="20"/>
  <c r="CL1196" i="20"/>
  <c r="ES1197" i="20" s="1"/>
  <c r="CQ1195" i="20"/>
  <c r="CA1201" i="20"/>
  <c r="CL1197" i="20"/>
  <c r="ES1198" i="20" s="1"/>
  <c r="CQ1196" i="20"/>
  <c r="CA1202" i="20"/>
  <c r="DH320" i="20"/>
  <c r="DH322" i="20"/>
  <c r="DH321" i="20"/>
  <c r="CP1277" i="20"/>
  <c r="BZ1283" i="20"/>
  <c r="CK1278" i="20"/>
  <c r="ER1279" i="20" s="1"/>
  <c r="FW310" i="20" a="1"/>
  <c r="BZ1454" i="20"/>
  <c r="CK1449" i="20"/>
  <c r="ER1450" i="20" s="1"/>
  <c r="CP1448" i="20"/>
  <c r="GJ244" i="20"/>
  <c r="CK933" i="20"/>
  <c r="ER934" i="20" s="1"/>
  <c r="BZ938" i="20"/>
  <c r="CP932" i="20"/>
  <c r="DH274" i="20" a="1"/>
  <c r="CP1105" i="20"/>
  <c r="BZ1111" i="20"/>
  <c r="CK1106" i="20"/>
  <c r="ER1107" i="20" s="1"/>
  <c r="CL1362" i="20"/>
  <c r="ES1363" i="20" s="1"/>
  <c r="CQ1361" i="20"/>
  <c r="CA1367" i="20"/>
  <c r="CQ1103" i="20"/>
  <c r="CA1109" i="20"/>
  <c r="CL1104" i="20"/>
  <c r="ES1105" i="20" s="1"/>
  <c r="CP1103" i="20"/>
  <c r="BZ1109" i="20"/>
  <c r="CK1104" i="20"/>
  <c r="ER1105" i="20" s="1"/>
  <c r="GI297" i="20"/>
  <c r="GO296" i="20"/>
  <c r="CM298" i="20"/>
  <c r="CK762" i="20"/>
  <c r="ER763" i="20" s="1"/>
  <c r="CP761" i="20"/>
  <c r="BZ1453" i="20"/>
  <c r="CK1448" i="20"/>
  <c r="ER1449" i="20" s="1"/>
  <c r="CP1447" i="20"/>
  <c r="GI306" i="20"/>
  <c r="CM307" i="20"/>
  <c r="GO305" i="20"/>
  <c r="CA1281" i="20"/>
  <c r="CL1276" i="20"/>
  <c r="ES1277" i="20" s="1"/>
  <c r="CQ1275" i="20"/>
  <c r="EE261" i="20"/>
  <c r="EE260" i="20"/>
  <c r="EE259" i="20"/>
  <c r="CK1192" i="20"/>
  <c r="ER1193" i="20" s="1"/>
  <c r="CP1191" i="20"/>
  <c r="BZ1197" i="20"/>
  <c r="FJ315" i="20"/>
  <c r="FJ317" i="20"/>
  <c r="FJ316" i="20"/>
  <c r="CP1275" i="20"/>
  <c r="BZ1281" i="20"/>
  <c r="CK1276" i="20"/>
  <c r="ER1277" i="20" s="1"/>
  <c r="CH246" i="20"/>
  <c r="EP245" i="20"/>
  <c r="EI293" i="20"/>
  <c r="CH251" i="20"/>
  <c r="EP250" i="20"/>
  <c r="BZ1631" i="20"/>
  <c r="CP1540" i="20"/>
  <c r="CK1541" i="20"/>
  <c r="ER1542" i="20" s="1"/>
  <c r="CA1459" i="20"/>
  <c r="CL1454" i="20"/>
  <c r="ES1455" i="20" s="1"/>
  <c r="CQ1453" i="20"/>
  <c r="BZ1196" i="20"/>
  <c r="CK1191" i="20"/>
  <c r="ER1192" i="20" s="1"/>
  <c r="CP1190" i="20"/>
  <c r="CM296" i="20"/>
  <c r="GI295" i="20"/>
  <c r="GO297" i="20"/>
  <c r="GO306" i="20"/>
  <c r="CM308" i="20"/>
  <c r="GI307" i="20"/>
  <c r="CA1029" i="20"/>
  <c r="CL1024" i="20"/>
  <c r="ES1025" i="20" s="1"/>
  <c r="CQ1023" i="20"/>
  <c r="CK1362" i="20"/>
  <c r="ER1363" i="20" s="1"/>
  <c r="CP1361" i="20"/>
  <c r="BZ1367" i="20"/>
  <c r="BZ853" i="20"/>
  <c r="CP847" i="20"/>
  <c r="CK848" i="20"/>
  <c r="ER849" i="20" s="1"/>
  <c r="EM256" i="20"/>
  <c r="CB255" i="20"/>
  <c r="EG254" i="20"/>
  <c r="GC276" i="20"/>
  <c r="GC275" i="20"/>
  <c r="GD274" i="20"/>
  <c r="FG274" i="20"/>
  <c r="GB276" i="20"/>
  <c r="GB275" i="20"/>
  <c r="GC274" i="20"/>
  <c r="FF274" i="20"/>
  <c r="FH276" i="20"/>
  <c r="FH275" i="20"/>
  <c r="GB274" i="20"/>
  <c r="FG276" i="20"/>
  <c r="FG275" i="20"/>
  <c r="FF276" i="20"/>
  <c r="FF275" i="20"/>
  <c r="GD276" i="20"/>
  <c r="GD275" i="20"/>
  <c r="FH274" i="20"/>
  <c r="CY302" i="20"/>
  <c r="CA1115" i="20"/>
  <c r="CQ1109" i="20"/>
  <c r="CL1110" i="20"/>
  <c r="ES1111" i="20" s="1"/>
  <c r="ED325" i="20" a="1"/>
  <c r="CQ1368" i="20"/>
  <c r="CA1374" i="20"/>
  <c r="CL1369" i="20"/>
  <c r="ES1370" i="20" s="1"/>
  <c r="CL852" i="20"/>
  <c r="ES853" i="20" s="1"/>
  <c r="CQ851" i="20"/>
  <c r="CA857" i="20"/>
  <c r="CA1023" i="20"/>
  <c r="CQ1017" i="20"/>
  <c r="CL1018" i="20"/>
  <c r="ES1019" i="20" s="1"/>
  <c r="BV360" i="20"/>
  <c r="BW367" i="20"/>
  <c r="BW366" i="20"/>
  <c r="BV365" i="20"/>
  <c r="GL291" i="20"/>
  <c r="BZ1629" i="20"/>
  <c r="CP1538" i="20"/>
  <c r="CK1539" i="20"/>
  <c r="ER1540" i="20" s="1"/>
  <c r="FW254" i="20" a="1"/>
  <c r="GI240" i="20"/>
  <c r="CM241" i="20"/>
  <c r="GO239" i="20"/>
  <c r="GG264" i="20" a="1"/>
  <c r="CQ845" i="20"/>
  <c r="CL846" i="20"/>
  <c r="ES847" i="20" s="1"/>
  <c r="CA851" i="20"/>
  <c r="BZ1630" i="20"/>
  <c r="CP1539" i="20"/>
  <c r="CK1540" i="20"/>
  <c r="ER1541" i="20" s="1"/>
  <c r="CB256" i="20"/>
  <c r="EG255" i="20"/>
  <c r="CA944" i="20"/>
  <c r="CQ938" i="20"/>
  <c r="CL939" i="20"/>
  <c r="ES940" i="20" s="1"/>
  <c r="GL235" i="20"/>
  <c r="CH234" i="20"/>
  <c r="CH237" i="20" s="1"/>
  <c r="CW330" i="20" s="1"/>
  <c r="BZ1282" i="20"/>
  <c r="CK1277" i="20"/>
  <c r="ER1278" i="20" s="1"/>
  <c r="CP1276" i="20"/>
  <c r="CA1030" i="20"/>
  <c r="CQ1024" i="20"/>
  <c r="CL1025" i="20"/>
  <c r="ES1026" i="20" s="1"/>
  <c r="ED322" i="20"/>
  <c r="ED321" i="20"/>
  <c r="ED320" i="20"/>
  <c r="CK1363" i="20"/>
  <c r="ER1364" i="20" s="1"/>
  <c r="BZ1368" i="20"/>
  <c r="CP1362" i="20"/>
  <c r="DH279" i="20" a="1"/>
  <c r="CQ1282" i="20"/>
  <c r="CA1288" i="20"/>
  <c r="CL1283" i="20"/>
  <c r="ES1284" i="20" s="1"/>
  <c r="GI241" i="20"/>
  <c r="GO240" i="20"/>
  <c r="CM242" i="20"/>
  <c r="CA1453" i="20"/>
  <c r="CL1448" i="20"/>
  <c r="ES1449" i="20" s="1"/>
  <c r="CQ1447" i="20"/>
  <c r="GJ245" i="20"/>
  <c r="CL1630" i="20"/>
  <c r="ES1631" i="20" s="1"/>
  <c r="CQ1629" i="20"/>
  <c r="CA1545" i="20"/>
  <c r="CP759" i="20"/>
  <c r="CK760" i="20"/>
  <c r="ER761" i="20" s="1"/>
  <c r="FQ265" i="20"/>
  <c r="FQ264" i="20"/>
  <c r="FQ266" i="20"/>
  <c r="CP1104" i="20"/>
  <c r="BZ1110" i="20"/>
  <c r="CK1105" i="20"/>
  <c r="ER1106" i="20" s="1"/>
  <c r="GI249" i="20" l="1"/>
  <c r="GJ251" i="20" s="1"/>
  <c r="CY259" i="20" a="1"/>
  <c r="CY261" i="20" s="1"/>
  <c r="EM255" i="20"/>
  <c r="FA256" i="20"/>
  <c r="CB257" i="20"/>
  <c r="EG256" i="20"/>
  <c r="EH256" i="20" s="1"/>
  <c r="FA300" i="20" a="1"/>
  <c r="FA300" i="20" s="1"/>
  <c r="CM301" i="20" s="1"/>
  <c r="GG260" i="20"/>
  <c r="FW259" i="20" s="1" a="1"/>
  <c r="FW259" i="20" s="1"/>
  <c r="CN260" i="20" s="1"/>
  <c r="GG261" i="20"/>
  <c r="GO251" i="20"/>
  <c r="EE317" i="20"/>
  <c r="GO250" i="20"/>
  <c r="FA310" i="20" a="1"/>
  <c r="FA310" i="20" s="1"/>
  <c r="CM311" i="20" s="1"/>
  <c r="EE316" i="20"/>
  <c r="GG315" i="20" a="1"/>
  <c r="GG315" i="20" s="1"/>
  <c r="FQ269" i="20"/>
  <c r="FQ270" i="20"/>
  <c r="FA254" i="20"/>
  <c r="CM255" i="20" s="1"/>
  <c r="GJ249" i="20"/>
  <c r="GJ250" i="20"/>
  <c r="CE250" i="20"/>
  <c r="CH249" i="20" s="1"/>
  <c r="CH252" i="20" s="1"/>
  <c r="CW345" i="20" s="1"/>
  <c r="EH250" i="20"/>
  <c r="EH249" i="20"/>
  <c r="EH251" i="20"/>
  <c r="CY269" i="20" a="1"/>
  <c r="CY270" i="20" s="1"/>
  <c r="DO315" i="20"/>
  <c r="DO316" i="20"/>
  <c r="CY300" i="20"/>
  <c r="CB301" i="20" s="1"/>
  <c r="DU264" i="20" a="1"/>
  <c r="DU264" i="20" s="1"/>
  <c r="CC265" i="20" s="1"/>
  <c r="DU300" i="20"/>
  <c r="CC301" i="20" s="1"/>
  <c r="DU302" i="20"/>
  <c r="CC303" i="20" s="1"/>
  <c r="DU301" i="20"/>
  <c r="CC302" i="20" s="1"/>
  <c r="GJ295" i="20"/>
  <c r="FA264" i="20" a="1"/>
  <c r="FA265" i="20" s="1"/>
  <c r="ED275" i="20"/>
  <c r="EI242" i="20"/>
  <c r="ED276" i="20"/>
  <c r="DH326" i="20"/>
  <c r="DO320" i="20" a="1"/>
  <c r="CY259" i="20"/>
  <c r="CB260" i="20" s="1"/>
  <c r="GG271" i="20"/>
  <c r="DH327" i="20"/>
  <c r="ED386" i="20" a="1"/>
  <c r="ED386" i="20" s="1"/>
  <c r="EI308" i="20"/>
  <c r="FW300" i="20" a="1"/>
  <c r="FW302" i="20" s="1"/>
  <c r="CN303" i="20" s="1"/>
  <c r="EH255" i="20"/>
  <c r="GJ241" i="20"/>
  <c r="FQ260" i="20"/>
  <c r="FQ315" i="20" a="1"/>
  <c r="FQ317" i="20" s="1"/>
  <c r="FQ261" i="20"/>
  <c r="GG269" i="20"/>
  <c r="GJ305" i="20"/>
  <c r="CA1550" i="20"/>
  <c r="CL1545" i="20"/>
  <c r="ES1546" i="20" s="1"/>
  <c r="CQ1544" i="20"/>
  <c r="DH281" i="20"/>
  <c r="DH280" i="20"/>
  <c r="DH279" i="20"/>
  <c r="CL851" i="20"/>
  <c r="ES852" i="20" s="1"/>
  <c r="CQ850" i="20"/>
  <c r="CA856" i="20"/>
  <c r="CK1629" i="20"/>
  <c r="ER1630" i="20" s="1"/>
  <c r="CP1628" i="20"/>
  <c r="BZ1544" i="20"/>
  <c r="CA1028" i="20"/>
  <c r="CL1023" i="20"/>
  <c r="ES1024" i="20" s="1"/>
  <c r="CQ1022" i="20"/>
  <c r="FJ274" i="20" a="1"/>
  <c r="CM257" i="20"/>
  <c r="CK1283" i="20"/>
  <c r="ER1284" i="20" s="1"/>
  <c r="CP1282" i="20"/>
  <c r="BZ1288" i="20"/>
  <c r="EM312" i="20"/>
  <c r="CB311" i="20"/>
  <c r="EG310" i="20"/>
  <c r="CQ936" i="20"/>
  <c r="CL937" i="20"/>
  <c r="ES938" i="20" s="1"/>
  <c r="CA942" i="20"/>
  <c r="GF325" i="20" a="1"/>
  <c r="CL943" i="20"/>
  <c r="ES944" i="20" s="1"/>
  <c r="CA948" i="20"/>
  <c r="CQ942" i="20"/>
  <c r="CY264" i="20" a="1"/>
  <c r="BZ944" i="20"/>
  <c r="CP938" i="20"/>
  <c r="CK939" i="20"/>
  <c r="ER940" i="20" s="1"/>
  <c r="CH241" i="20"/>
  <c r="EP240" i="20"/>
  <c r="CA1035" i="20"/>
  <c r="CQ1029" i="20"/>
  <c r="CL1030" i="20"/>
  <c r="ES1031" i="20" s="1"/>
  <c r="CL944" i="20"/>
  <c r="ES945" i="20" s="1"/>
  <c r="CA949" i="20"/>
  <c r="CQ943" i="20"/>
  <c r="GM291" i="20"/>
  <c r="GM292" i="20"/>
  <c r="GM290" i="20"/>
  <c r="CL857" i="20"/>
  <c r="ES858" i="20" s="1"/>
  <c r="CQ856" i="20"/>
  <c r="CK853" i="20"/>
  <c r="ER854" i="20" s="1"/>
  <c r="BZ858" i="20"/>
  <c r="CP852" i="20"/>
  <c r="BZ1114" i="20"/>
  <c r="CP1108" i="20"/>
  <c r="CK1109" i="20"/>
  <c r="ER1110" i="20" s="1"/>
  <c r="CA1206" i="20"/>
  <c r="CL1201" i="20"/>
  <c r="ES1202" i="20" s="1"/>
  <c r="CQ1200" i="20"/>
  <c r="EG311" i="20"/>
  <c r="EM310" i="20"/>
  <c r="CB312" i="20"/>
  <c r="GJ296" i="20"/>
  <c r="CP1454" i="20"/>
  <c r="BZ1460" i="20"/>
  <c r="CK1455" i="20"/>
  <c r="ER1456" i="20" s="1"/>
  <c r="BZ1028" i="20"/>
  <c r="CK1023" i="20"/>
  <c r="ER1024" i="20" s="1"/>
  <c r="CP1022" i="20"/>
  <c r="GF322" i="20"/>
  <c r="GF321" i="20"/>
  <c r="GF320" i="20"/>
  <c r="FJ279" i="20" a="1"/>
  <c r="CL1460" i="20"/>
  <c r="ES1461" i="20" s="1"/>
  <c r="CQ1459" i="20"/>
  <c r="CA1465" i="20"/>
  <c r="BZ1030" i="20"/>
  <c r="CP1024" i="20"/>
  <c r="CK1025" i="20"/>
  <c r="ER1026" i="20" s="1"/>
  <c r="CK1368" i="20"/>
  <c r="ER1369" i="20" s="1"/>
  <c r="CP1367" i="20"/>
  <c r="BZ1373" i="20"/>
  <c r="BX367" i="20"/>
  <c r="BW370" i="20"/>
  <c r="BX366" i="20"/>
  <c r="BX370" i="20"/>
  <c r="CQ1114" i="20"/>
  <c r="CA1120" i="20"/>
  <c r="CL1115" i="20"/>
  <c r="ES1116" i="20" s="1"/>
  <c r="CP1366" i="20"/>
  <c r="BZ1372" i="20"/>
  <c r="CK1367" i="20"/>
  <c r="ER1368" i="20" s="1"/>
  <c r="CQ1028" i="20"/>
  <c r="CA1034" i="20"/>
  <c r="CL1029" i="20"/>
  <c r="ES1030" i="20" s="1"/>
  <c r="CA1464" i="20"/>
  <c r="CQ1458" i="20"/>
  <c r="CL1459" i="20"/>
  <c r="ES1460" i="20" s="1"/>
  <c r="GL245" i="20"/>
  <c r="CH244" i="20"/>
  <c r="CH247" i="20" s="1"/>
  <c r="CW340" i="20" s="1"/>
  <c r="BZ1458" i="20"/>
  <c r="CK1453" i="20"/>
  <c r="ER1454" i="20" s="1"/>
  <c r="CP1452" i="20"/>
  <c r="CB313" i="20"/>
  <c r="EG312" i="20"/>
  <c r="EM311" i="20"/>
  <c r="FJ325" i="20" a="1"/>
  <c r="CL858" i="20"/>
  <c r="ES859" i="20" s="1"/>
  <c r="CQ857" i="20"/>
  <c r="CB262" i="20"/>
  <c r="GG266" i="20"/>
  <c r="GG265" i="20"/>
  <c r="GG264" i="20"/>
  <c r="FB365" i="20"/>
  <c r="BX371" i="20"/>
  <c r="FX370" i="20" s="1"/>
  <c r="GJ307" i="20"/>
  <c r="CH297" i="20"/>
  <c r="EP296" i="20"/>
  <c r="BZ1116" i="20"/>
  <c r="CP1110" i="20"/>
  <c r="CK1111" i="20"/>
  <c r="ER1112" i="20" s="1"/>
  <c r="CK1024" i="20"/>
  <c r="ER1025" i="20" s="1"/>
  <c r="CP1023" i="20"/>
  <c r="BZ1029" i="20"/>
  <c r="FG388" i="20"/>
  <c r="FG387" i="20"/>
  <c r="FF388" i="20"/>
  <c r="FF387" i="20"/>
  <c r="GD388" i="20"/>
  <c r="GC388" i="20"/>
  <c r="GB388" i="20"/>
  <c r="FH386" i="20"/>
  <c r="FH388" i="20"/>
  <c r="GD387" i="20"/>
  <c r="FH387" i="20"/>
  <c r="GD386" i="20"/>
  <c r="FG386" i="20"/>
  <c r="GC387" i="20"/>
  <c r="GC386" i="20"/>
  <c r="FF386" i="20"/>
  <c r="GB387" i="20"/>
  <c r="GB386" i="20"/>
  <c r="EE320" i="20" a="1"/>
  <c r="BZ1287" i="20"/>
  <c r="CK1282" i="20"/>
  <c r="ER1283" i="20" s="1"/>
  <c r="CP1281" i="20"/>
  <c r="FB366" i="20"/>
  <c r="BW371" i="20"/>
  <c r="FB370" i="20" s="1"/>
  <c r="BX365" i="20"/>
  <c r="CB302" i="20"/>
  <c r="EH254" i="20"/>
  <c r="CP1280" i="20"/>
  <c r="BZ1286" i="20"/>
  <c r="CK1281" i="20"/>
  <c r="ER1282" i="20" s="1"/>
  <c r="BZ1202" i="20"/>
  <c r="CK1197" i="20"/>
  <c r="ER1198" i="20" s="1"/>
  <c r="CP1196" i="20"/>
  <c r="CQ1280" i="20"/>
  <c r="CA1286" i="20"/>
  <c r="CL1281" i="20"/>
  <c r="ES1282" i="20" s="1"/>
  <c r="CA1114" i="20"/>
  <c r="CQ1108" i="20"/>
  <c r="CL1109" i="20"/>
  <c r="ES1110" i="20" s="1"/>
  <c r="DO320" i="20"/>
  <c r="DO322" i="20"/>
  <c r="DO321" i="20"/>
  <c r="CK1369" i="20"/>
  <c r="ER1370" i="20" s="1"/>
  <c r="CP1368" i="20"/>
  <c r="BZ1374" i="20"/>
  <c r="BZ1200" i="20"/>
  <c r="CK1195" i="20"/>
  <c r="ER1196" i="20" s="1"/>
  <c r="CP1194" i="20"/>
  <c r="ED279" i="20"/>
  <c r="ED281" i="20"/>
  <c r="ED280" i="20"/>
  <c r="DZ332" i="20"/>
  <c r="DF332" i="20"/>
  <c r="EY330" i="20"/>
  <c r="EB330" i="20"/>
  <c r="DD330" i="20"/>
  <c r="DE332" i="20"/>
  <c r="EA330" i="20"/>
  <c r="DD332" i="20"/>
  <c r="EB331" i="20"/>
  <c r="DZ330" i="20"/>
  <c r="EA331" i="20"/>
  <c r="DZ331" i="20"/>
  <c r="DF331" i="20"/>
  <c r="DE331" i="20"/>
  <c r="EB332" i="20"/>
  <c r="DD331" i="20"/>
  <c r="DF330" i="20"/>
  <c r="EA332" i="20"/>
  <c r="DE330" i="20"/>
  <c r="FW256" i="20"/>
  <c r="CN257" i="20" s="1"/>
  <c r="FW255" i="20"/>
  <c r="CN256" i="20" s="1"/>
  <c r="FW254" i="20"/>
  <c r="CN255" i="20" s="1"/>
  <c r="CA1379" i="20"/>
  <c r="CL1374" i="20"/>
  <c r="ES1375" i="20" s="1"/>
  <c r="CQ1373" i="20"/>
  <c r="CB303" i="20"/>
  <c r="GF274" i="20" a="1"/>
  <c r="CE255" i="20"/>
  <c r="CP1630" i="20"/>
  <c r="CK1631" i="20"/>
  <c r="ER1632" i="20" s="1"/>
  <c r="BZ1546" i="20"/>
  <c r="DH276" i="20"/>
  <c r="DH275" i="20"/>
  <c r="DH274" i="20"/>
  <c r="CP1453" i="20"/>
  <c r="BZ1459" i="20"/>
  <c r="CK1454" i="20"/>
  <c r="ER1455" i="20" s="1"/>
  <c r="BZ857" i="20"/>
  <c r="CK852" i="20"/>
  <c r="ER853" i="20" s="1"/>
  <c r="CP851" i="20"/>
  <c r="EB478" i="20"/>
  <c r="EA478" i="20"/>
  <c r="EB477" i="20"/>
  <c r="DZ478" i="20"/>
  <c r="DF478" i="20"/>
  <c r="EA477" i="20"/>
  <c r="DE478" i="20"/>
  <c r="DZ477" i="20"/>
  <c r="DF477" i="20"/>
  <c r="DD478" i="20"/>
  <c r="DE477" i="20"/>
  <c r="DD477" i="20"/>
  <c r="DZ476" i="20"/>
  <c r="DF476" i="20"/>
  <c r="DE476" i="20"/>
  <c r="EY476" i="20"/>
  <c r="EB476" i="20"/>
  <c r="DD476" i="20"/>
  <c r="EA476" i="20"/>
  <c r="DH386" i="20" a="1"/>
  <c r="CA1200" i="20"/>
  <c r="CL1195" i="20"/>
  <c r="ES1196" i="20" s="1"/>
  <c r="CQ1194" i="20"/>
  <c r="CL1629" i="20"/>
  <c r="ES1630" i="20" s="1"/>
  <c r="CQ1628" i="20"/>
  <c r="CA1544" i="20"/>
  <c r="CA1292" i="20"/>
  <c r="CL1287" i="20"/>
  <c r="ES1288" i="20" s="1"/>
  <c r="CQ1286" i="20"/>
  <c r="BZ1115" i="20"/>
  <c r="CP1109" i="20"/>
  <c r="CK1110" i="20"/>
  <c r="ER1111" i="20" s="1"/>
  <c r="CA1458" i="20"/>
  <c r="CL1453" i="20"/>
  <c r="ES1454" i="20" s="1"/>
  <c r="CQ1452" i="20"/>
  <c r="CA1293" i="20"/>
  <c r="CL1288" i="20"/>
  <c r="ES1289" i="20" s="1"/>
  <c r="CQ1287" i="20"/>
  <c r="GM235" i="20"/>
  <c r="GM236" i="20"/>
  <c r="GM234" i="20"/>
  <c r="GJ240" i="20"/>
  <c r="BZ1201" i="20"/>
  <c r="CK1196" i="20"/>
  <c r="ER1197" i="20" s="1"/>
  <c r="CP1195" i="20"/>
  <c r="CQ1366" i="20"/>
  <c r="CA1372" i="20"/>
  <c r="CL1367" i="20"/>
  <c r="ES1368" i="20" s="1"/>
  <c r="FW312" i="20"/>
  <c r="FW311" i="20"/>
  <c r="FW310" i="20"/>
  <c r="CL1202" i="20"/>
  <c r="ES1203" i="20" s="1"/>
  <c r="CA1207" i="20"/>
  <c r="CQ1201" i="20"/>
  <c r="EP306" i="20"/>
  <c r="CH307" i="20"/>
  <c r="GL306" i="20" s="1"/>
  <c r="CB271" i="20"/>
  <c r="DU269" i="20" a="1"/>
  <c r="CK851" i="20"/>
  <c r="ER852" i="20" s="1"/>
  <c r="CP850" i="20"/>
  <c r="BZ856" i="20"/>
  <c r="CL1546" i="20"/>
  <c r="ES1547" i="20" s="1"/>
  <c r="CQ1545" i="20"/>
  <c r="CA1551" i="20"/>
  <c r="GM381" i="20"/>
  <c r="GM380" i="20"/>
  <c r="GM382" i="20"/>
  <c r="GF279" i="20" a="1"/>
  <c r="CA1378" i="20"/>
  <c r="CL1373" i="20"/>
  <c r="ES1374" i="20" s="1"/>
  <c r="CQ1372" i="20"/>
  <c r="BZ942" i="20"/>
  <c r="CP936" i="20"/>
  <c r="CK937" i="20"/>
  <c r="ER938" i="20" s="1"/>
  <c r="CP1629" i="20"/>
  <c r="CK1630" i="20"/>
  <c r="ER1631" i="20" s="1"/>
  <c r="BZ1545" i="20"/>
  <c r="ED327" i="20"/>
  <c r="ED326" i="20"/>
  <c r="ED325" i="20"/>
  <c r="CM256" i="20"/>
  <c r="GL250" i="20"/>
  <c r="DU259" i="20" a="1"/>
  <c r="GJ306" i="20"/>
  <c r="GJ297" i="20"/>
  <c r="BZ943" i="20"/>
  <c r="CP937" i="20"/>
  <c r="CK938" i="20"/>
  <c r="ER939" i="20" s="1"/>
  <c r="FJ322" i="20"/>
  <c r="FJ321" i="20"/>
  <c r="FJ320" i="20"/>
  <c r="CQ1115" i="20"/>
  <c r="CL1116" i="20"/>
  <c r="ES1117" i="20" s="1"/>
  <c r="CA1121" i="20"/>
  <c r="GJ239" i="20"/>
  <c r="DU315" i="20" l="1" a="1"/>
  <c r="DU315" i="20" s="1"/>
  <c r="CC316" i="20" s="1"/>
  <c r="FA301" i="20"/>
  <c r="CM302" i="20" s="1"/>
  <c r="FA302" i="20"/>
  <c r="CM303" i="20" s="1"/>
  <c r="CY260" i="20"/>
  <c r="CB261" i="20" s="1"/>
  <c r="GG316" i="20"/>
  <c r="FW315" i="20" s="1" a="1"/>
  <c r="FW315" i="20" s="1"/>
  <c r="CN316" i="20" s="1"/>
  <c r="GG317" i="20"/>
  <c r="FA269" i="20" a="1"/>
  <c r="FA270" i="20" s="1"/>
  <c r="CM271" i="20" s="1"/>
  <c r="DU317" i="20"/>
  <c r="CC318" i="20" s="1"/>
  <c r="DU316" i="20"/>
  <c r="CC317" i="20" s="1"/>
  <c r="FA311" i="20"/>
  <c r="CM312" i="20" s="1"/>
  <c r="FA312" i="20"/>
  <c r="CM313" i="20" s="1"/>
  <c r="EE274" i="20" a="1"/>
  <c r="EE274" i="20" s="1"/>
  <c r="CY315" i="20" a="1"/>
  <c r="CY315" i="20" s="1"/>
  <c r="EG315" i="20" s="1"/>
  <c r="EI252" i="20"/>
  <c r="DO325" i="20" a="1"/>
  <c r="DO325" i="20" s="1"/>
  <c r="EG301" i="20"/>
  <c r="CY269" i="20"/>
  <c r="CB270" i="20" s="1"/>
  <c r="CY271" i="20"/>
  <c r="CB272" i="20" s="1"/>
  <c r="FW300" i="20"/>
  <c r="CN301" i="20" s="1"/>
  <c r="FW301" i="20"/>
  <c r="CN302" i="20" s="1"/>
  <c r="FW269" i="20" a="1"/>
  <c r="FW270" i="20" s="1"/>
  <c r="EG302" i="20"/>
  <c r="EI257" i="20"/>
  <c r="EM300" i="20"/>
  <c r="ED387" i="20"/>
  <c r="EM302" i="20"/>
  <c r="ED388" i="20"/>
  <c r="GI255" i="20"/>
  <c r="EM301" i="20"/>
  <c r="EG300" i="20"/>
  <c r="DU265" i="20"/>
  <c r="CC266" i="20" s="1"/>
  <c r="FA266" i="20"/>
  <c r="CM267" i="20" s="1"/>
  <c r="DU266" i="20"/>
  <c r="CC267" i="20" s="1"/>
  <c r="FW260" i="20"/>
  <c r="CN261" i="20" s="1"/>
  <c r="FA264" i="20"/>
  <c r="CM265" i="20" s="1"/>
  <c r="GI254" i="20"/>
  <c r="GO254" i="20"/>
  <c r="GO256" i="20"/>
  <c r="FW261" i="20"/>
  <c r="CN262" i="20" s="1"/>
  <c r="FQ316" i="20"/>
  <c r="FQ315" i="20"/>
  <c r="GF386" i="20" a="1"/>
  <c r="GF387" i="20" s="1"/>
  <c r="FA259" i="20" a="1"/>
  <c r="FA259" i="20" s="1"/>
  <c r="DO279" i="20" a="1"/>
  <c r="DO280" i="20" s="1"/>
  <c r="CY320" i="20" a="1"/>
  <c r="CY322" i="20" s="1"/>
  <c r="FJ386" i="20" a="1"/>
  <c r="FJ388" i="20" s="1"/>
  <c r="GK293" i="20"/>
  <c r="GK237" i="20"/>
  <c r="EH312" i="20"/>
  <c r="CK1546" i="20"/>
  <c r="ER1547" i="20" s="1"/>
  <c r="CP1545" i="20"/>
  <c r="BZ1551" i="20"/>
  <c r="CK856" i="20"/>
  <c r="ER857" i="20" s="1"/>
  <c r="CP855" i="20"/>
  <c r="CK943" i="20"/>
  <c r="ER944" i="20" s="1"/>
  <c r="BZ948" i="20"/>
  <c r="CP942" i="20"/>
  <c r="GF280" i="20"/>
  <c r="GF279" i="20"/>
  <c r="GF281" i="20"/>
  <c r="CQ1457" i="20"/>
  <c r="CL1458" i="20"/>
  <c r="ES1459" i="20" s="1"/>
  <c r="CA1463" i="20"/>
  <c r="DH476" i="20" a="1"/>
  <c r="EE322" i="20"/>
  <c r="EE321" i="20"/>
  <c r="EE320" i="20"/>
  <c r="BZ1378" i="20"/>
  <c r="CK1373" i="20"/>
  <c r="ER1374" i="20" s="1"/>
  <c r="CP1372" i="20"/>
  <c r="BZ1035" i="20"/>
  <c r="CP1029" i="20"/>
  <c r="CK1030" i="20"/>
  <c r="ER1031" i="20" s="1"/>
  <c r="BZ1465" i="20"/>
  <c r="CK1460" i="20"/>
  <c r="ER1461" i="20" s="1"/>
  <c r="CP1459" i="20"/>
  <c r="CA1211" i="20"/>
  <c r="CL1206" i="20"/>
  <c r="ES1207" i="20" s="1"/>
  <c r="CQ1205" i="20"/>
  <c r="CQ1034" i="20"/>
  <c r="CL1035" i="20"/>
  <c r="ES1036" i="20" s="1"/>
  <c r="CA1040" i="20"/>
  <c r="GL240" i="20"/>
  <c r="CH239" i="20"/>
  <c r="CH242" i="20" s="1"/>
  <c r="CW335" i="20" s="1"/>
  <c r="GF327" i="20"/>
  <c r="GF326" i="20"/>
  <c r="GF325" i="20"/>
  <c r="FJ276" i="20"/>
  <c r="FJ275" i="20"/>
  <c r="FJ274" i="20"/>
  <c r="EP255" i="20"/>
  <c r="CH256" i="20"/>
  <c r="GL255" i="20" s="1"/>
  <c r="CA1469" i="20"/>
  <c r="CL1464" i="20"/>
  <c r="ES1465" i="20" s="1"/>
  <c r="CQ1463" i="20"/>
  <c r="CA1383" i="20"/>
  <c r="CL1378" i="20"/>
  <c r="ES1379" i="20" s="1"/>
  <c r="CQ1377" i="20"/>
  <c r="CA1212" i="20"/>
  <c r="CL1207" i="20"/>
  <c r="ES1208" i="20" s="1"/>
  <c r="CQ1206" i="20"/>
  <c r="BZ1464" i="20"/>
  <c r="CP1458" i="20"/>
  <c r="CK1459" i="20"/>
  <c r="ER1460" i="20" s="1"/>
  <c r="EE279" i="20" a="1"/>
  <c r="CA1119" i="20"/>
  <c r="CL1114" i="20"/>
  <c r="ES1115" i="20" s="1"/>
  <c r="CQ1113" i="20"/>
  <c r="CP1285" i="20"/>
  <c r="BZ1291" i="20"/>
  <c r="CK1286" i="20"/>
  <c r="ER1287" i="20" s="1"/>
  <c r="BZ1463" i="20"/>
  <c r="CP1457" i="20"/>
  <c r="CK1458" i="20"/>
  <c r="ER1459" i="20" s="1"/>
  <c r="CA1039" i="20"/>
  <c r="CL1034" i="20"/>
  <c r="ES1035" i="20" s="1"/>
  <c r="CQ1033" i="20"/>
  <c r="EE275" i="20"/>
  <c r="CK858" i="20"/>
  <c r="ER859" i="20" s="1"/>
  <c r="CP857" i="20"/>
  <c r="CQ941" i="20"/>
  <c r="CA947" i="20"/>
  <c r="CL942" i="20"/>
  <c r="ES943" i="20" s="1"/>
  <c r="CL1292" i="20"/>
  <c r="ES1293" i="20" s="1"/>
  <c r="CA1297" i="20"/>
  <c r="CQ1291" i="20"/>
  <c r="CP1028" i="20"/>
  <c r="BZ1034" i="20"/>
  <c r="CK1029" i="20"/>
  <c r="ER1030" i="20" s="1"/>
  <c r="CH305" i="20"/>
  <c r="CH308" i="20" s="1"/>
  <c r="CW401" i="20" s="1"/>
  <c r="GK383" i="20"/>
  <c r="DU271" i="20"/>
  <c r="DU270" i="20"/>
  <c r="DU269" i="20"/>
  <c r="GB477" i="20"/>
  <c r="FH477" i="20"/>
  <c r="GD478" i="20"/>
  <c r="FG477" i="20"/>
  <c r="GC478" i="20"/>
  <c r="FF477" i="20"/>
  <c r="GB478" i="20"/>
  <c r="FH478" i="20"/>
  <c r="FG478" i="20"/>
  <c r="GD477" i="20"/>
  <c r="FF478" i="20"/>
  <c r="GC477" i="20"/>
  <c r="FG476" i="20"/>
  <c r="FF476" i="20"/>
  <c r="GD476" i="20"/>
  <c r="GC476" i="20"/>
  <c r="GB476" i="20"/>
  <c r="FH476" i="20"/>
  <c r="CA1384" i="20"/>
  <c r="CL1379" i="20"/>
  <c r="ES1380" i="20" s="1"/>
  <c r="CQ1378" i="20"/>
  <c r="FJ327" i="20"/>
  <c r="FJ326" i="20"/>
  <c r="FJ325" i="20"/>
  <c r="DZ341" i="20"/>
  <c r="DF341" i="20"/>
  <c r="DE341" i="20"/>
  <c r="EB342" i="20"/>
  <c r="DD341" i="20"/>
  <c r="DF340" i="20"/>
  <c r="EA342" i="20"/>
  <c r="DE340" i="20"/>
  <c r="DZ342" i="20"/>
  <c r="DF342" i="20"/>
  <c r="EY340" i="20"/>
  <c r="EB340" i="20"/>
  <c r="DD340" i="20"/>
  <c r="DE342" i="20"/>
  <c r="EA340" i="20"/>
  <c r="DD342" i="20"/>
  <c r="EB341" i="20"/>
  <c r="DZ340" i="20"/>
  <c r="EA341" i="20"/>
  <c r="FX365" i="20"/>
  <c r="BX372" i="20"/>
  <c r="FX371" i="20" s="1"/>
  <c r="CA1470" i="20"/>
  <c r="CQ1464" i="20"/>
  <c r="CL1465" i="20"/>
  <c r="ES1466" i="20" s="1"/>
  <c r="DH388" i="20"/>
  <c r="DH387" i="20"/>
  <c r="DH386" i="20"/>
  <c r="GB332" i="20"/>
  <c r="FH331" i="20"/>
  <c r="FH330" i="20"/>
  <c r="FH332" i="20"/>
  <c r="FG331" i="20"/>
  <c r="GD330" i="20"/>
  <c r="FG330" i="20"/>
  <c r="FG332" i="20"/>
  <c r="FF331" i="20"/>
  <c r="GC330" i="20"/>
  <c r="FF330" i="20"/>
  <c r="FF332" i="20"/>
  <c r="GB330" i="20"/>
  <c r="GD331" i="20"/>
  <c r="GD332" i="20"/>
  <c r="GC331" i="20"/>
  <c r="GC332" i="20"/>
  <c r="GB331" i="20"/>
  <c r="CL1121" i="20"/>
  <c r="ES1122" i="20" s="1"/>
  <c r="CQ1120" i="20"/>
  <c r="CA1126" i="20"/>
  <c r="FQ320" i="20" a="1"/>
  <c r="DU261" i="20"/>
  <c r="DU260" i="20"/>
  <c r="DU259" i="20"/>
  <c r="CN311" i="20"/>
  <c r="GI310" i="20"/>
  <c r="GO311" i="20"/>
  <c r="BZ1206" i="20"/>
  <c r="CK1201" i="20"/>
  <c r="ER1202" i="20" s="1"/>
  <c r="CP1200" i="20"/>
  <c r="CP1114" i="20"/>
  <c r="BZ1120" i="20"/>
  <c r="CK1115" i="20"/>
  <c r="ER1116" i="20" s="1"/>
  <c r="DO274" i="20" a="1"/>
  <c r="CA1291" i="20"/>
  <c r="CQ1285" i="20"/>
  <c r="CL1286" i="20"/>
  <c r="ES1287" i="20" s="1"/>
  <c r="BZ1121" i="20"/>
  <c r="CP1115" i="20"/>
  <c r="CK1116" i="20"/>
  <c r="ER1117" i="20" s="1"/>
  <c r="GM245" i="20"/>
  <c r="GM244" i="20"/>
  <c r="GM246" i="20"/>
  <c r="CM266" i="20"/>
  <c r="CK944" i="20"/>
  <c r="ER945" i="20" s="1"/>
  <c r="BZ949" i="20"/>
  <c r="CP943" i="20"/>
  <c r="CA1033" i="20"/>
  <c r="CL1028" i="20"/>
  <c r="ES1029" i="20" s="1"/>
  <c r="CQ1027" i="20"/>
  <c r="GM306" i="20"/>
  <c r="GM307" i="20"/>
  <c r="GM305" i="20"/>
  <c r="CP1544" i="20"/>
  <c r="BZ1550" i="20"/>
  <c r="CK1545" i="20"/>
  <c r="ER1546" i="20" s="1"/>
  <c r="DD347" i="20"/>
  <c r="EB346" i="20"/>
  <c r="DZ345" i="20"/>
  <c r="EA346" i="20"/>
  <c r="DZ346" i="20"/>
  <c r="DF346" i="20"/>
  <c r="DE346" i="20"/>
  <c r="EB347" i="20"/>
  <c r="DD346" i="20"/>
  <c r="DF345" i="20"/>
  <c r="EA347" i="20"/>
  <c r="DE345" i="20"/>
  <c r="DZ347" i="20"/>
  <c r="DF347" i="20"/>
  <c r="EY345" i="20"/>
  <c r="EB345" i="20"/>
  <c r="DD345" i="20"/>
  <c r="DE347" i="20"/>
  <c r="EA345" i="20"/>
  <c r="EE325" i="20" a="1"/>
  <c r="CP941" i="20"/>
  <c r="BZ947" i="20"/>
  <c r="CK942" i="20"/>
  <c r="ER943" i="20" s="1"/>
  <c r="CA1556" i="20"/>
  <c r="CL1551" i="20"/>
  <c r="ES1552" i="20" s="1"/>
  <c r="CQ1550" i="20"/>
  <c r="CN312" i="20"/>
  <c r="GO312" i="20"/>
  <c r="GI311" i="20"/>
  <c r="GF276" i="20"/>
  <c r="GF275" i="20"/>
  <c r="GF274" i="20"/>
  <c r="DH330" i="20" a="1"/>
  <c r="BZ1205" i="20"/>
  <c r="CP1199" i="20"/>
  <c r="CK1200" i="20"/>
  <c r="ER1201" i="20" s="1"/>
  <c r="CK1372" i="20"/>
  <c r="ER1373" i="20" s="1"/>
  <c r="CP1371" i="20"/>
  <c r="BZ1377" i="20"/>
  <c r="FX366" i="20"/>
  <c r="BW372" i="20"/>
  <c r="FB371" i="20" s="1"/>
  <c r="BZ1119" i="20"/>
  <c r="CK1114" i="20"/>
  <c r="ER1115" i="20" s="1"/>
  <c r="CP1113" i="20"/>
  <c r="CL949" i="20"/>
  <c r="ES950" i="20" s="1"/>
  <c r="CQ948" i="20"/>
  <c r="CA954" i="20"/>
  <c r="CY266" i="20"/>
  <c r="CY265" i="20"/>
  <c r="CY264" i="20"/>
  <c r="EH310" i="20"/>
  <c r="CP1543" i="20"/>
  <c r="CK1544" i="20"/>
  <c r="ER1545" i="20" s="1"/>
  <c r="BZ1549" i="20"/>
  <c r="GM250" i="20"/>
  <c r="GM249" i="20"/>
  <c r="GM251" i="20"/>
  <c r="CN313" i="20"/>
  <c r="GO310" i="20"/>
  <c r="GI312" i="20"/>
  <c r="CQ1292" i="20"/>
  <c r="CA1298" i="20"/>
  <c r="CL1293" i="20"/>
  <c r="ES1294" i="20" s="1"/>
  <c r="CA1205" i="20"/>
  <c r="CL1200" i="20"/>
  <c r="ES1201" i="20" s="1"/>
  <c r="CQ1199" i="20"/>
  <c r="ED476" i="20" a="1"/>
  <c r="BZ1379" i="20"/>
  <c r="CK1374" i="20"/>
  <c r="ER1375" i="20" s="1"/>
  <c r="CP1373" i="20"/>
  <c r="GL296" i="20"/>
  <c r="CH295" i="20"/>
  <c r="CH298" i="20" s="1"/>
  <c r="CW391" i="20" s="1"/>
  <c r="FJ279" i="20"/>
  <c r="FJ281" i="20"/>
  <c r="FJ280" i="20"/>
  <c r="EH311" i="20"/>
  <c r="CB316" i="20"/>
  <c r="CE311" i="20"/>
  <c r="GI302" i="20"/>
  <c r="GG320" i="20" a="1"/>
  <c r="BZ1033" i="20"/>
  <c r="CK1028" i="20"/>
  <c r="ER1029" i="20" s="1"/>
  <c r="CP1027" i="20"/>
  <c r="CQ947" i="20"/>
  <c r="CL948" i="20"/>
  <c r="ES949" i="20" s="1"/>
  <c r="CA953" i="20"/>
  <c r="GO255" i="20"/>
  <c r="CQ1371" i="20"/>
  <c r="CA1377" i="20"/>
  <c r="CL1372" i="20"/>
  <c r="ES1373" i="20" s="1"/>
  <c r="CA1549" i="20"/>
  <c r="CQ1543" i="20"/>
  <c r="CL1544" i="20"/>
  <c r="ES1545" i="20" s="1"/>
  <c r="CK857" i="20"/>
  <c r="ER858" i="20" s="1"/>
  <c r="CP856" i="20"/>
  <c r="ED330" i="20" a="1"/>
  <c r="BZ1207" i="20"/>
  <c r="CK1202" i="20"/>
  <c r="ER1203" i="20" s="1"/>
  <c r="CP1201" i="20"/>
  <c r="BZ1292" i="20"/>
  <c r="CK1287" i="20"/>
  <c r="ER1288" i="20" s="1"/>
  <c r="CP1286" i="20"/>
  <c r="CE301" i="20"/>
  <c r="FW264" i="20" a="1"/>
  <c r="CL1120" i="20"/>
  <c r="ES1121" i="20" s="1"/>
  <c r="CA1125" i="20"/>
  <c r="CQ1119" i="20"/>
  <c r="BZ1293" i="20"/>
  <c r="CK1288" i="20"/>
  <c r="ER1289" i="20" s="1"/>
  <c r="CP1287" i="20"/>
  <c r="GI256" i="20"/>
  <c r="CL856" i="20"/>
  <c r="ES857" i="20" s="1"/>
  <c r="CQ855" i="20"/>
  <c r="CL1550" i="20"/>
  <c r="ES1551" i="20" s="1"/>
  <c r="CQ1549" i="20"/>
  <c r="CA1555" i="20"/>
  <c r="CY317" i="20" l="1"/>
  <c r="DO326" i="20"/>
  <c r="DO281" i="20"/>
  <c r="DO327" i="20"/>
  <c r="EE276" i="20"/>
  <c r="FA271" i="20"/>
  <c r="CM272" i="20" s="1"/>
  <c r="FA269" i="20"/>
  <c r="CM270" i="20" s="1"/>
  <c r="CY320" i="20"/>
  <c r="CB321" i="20" s="1"/>
  <c r="CY321" i="20"/>
  <c r="EH301" i="20"/>
  <c r="EH302" i="20"/>
  <c r="CY316" i="20"/>
  <c r="EM317" i="20" s="1"/>
  <c r="CH302" i="20"/>
  <c r="GL301" i="20" s="1"/>
  <c r="GM300" i="20" s="1"/>
  <c r="EG317" i="20"/>
  <c r="EM315" i="20"/>
  <c r="GF388" i="20"/>
  <c r="GG386" i="20" s="1" a="1"/>
  <c r="GF386" i="20"/>
  <c r="EP301" i="20"/>
  <c r="DO279" i="20"/>
  <c r="CY279" i="20" s="1" a="1"/>
  <c r="CY281" i="20" s="1"/>
  <c r="CB317" i="20"/>
  <c r="GI300" i="20"/>
  <c r="GO301" i="20"/>
  <c r="EH300" i="20"/>
  <c r="EI303" i="20" s="1"/>
  <c r="FW271" i="20"/>
  <c r="GO269" i="20" s="1"/>
  <c r="CN271" i="20"/>
  <c r="GI270" i="20"/>
  <c r="FW269" i="20"/>
  <c r="CN270" i="20" s="1"/>
  <c r="GO300" i="20"/>
  <c r="GO302" i="20"/>
  <c r="GI301" i="20"/>
  <c r="EE386" i="20" a="1"/>
  <c r="EE386" i="20" s="1"/>
  <c r="CH254" i="20"/>
  <c r="CH257" i="20" s="1"/>
  <c r="CW350" i="20" s="1"/>
  <c r="EY350" i="20" s="1"/>
  <c r="GJ256" i="20"/>
  <c r="GJ312" i="20"/>
  <c r="FW316" i="20"/>
  <c r="CN317" i="20" s="1"/>
  <c r="FW317" i="20"/>
  <c r="CN318" i="20" s="1"/>
  <c r="FA315" i="20" a="1"/>
  <c r="FA316" i="20" s="1"/>
  <c r="FA260" i="20"/>
  <c r="GO261" i="20" s="1"/>
  <c r="FA261" i="20"/>
  <c r="GO260" i="20" s="1"/>
  <c r="FJ387" i="20"/>
  <c r="DO386" i="20" a="1"/>
  <c r="DO388" i="20" s="1"/>
  <c r="FJ386" i="20"/>
  <c r="CM260" i="20"/>
  <c r="GI259" i="20"/>
  <c r="DH340" i="20" a="1"/>
  <c r="DH340" i="20" s="1"/>
  <c r="GG325" i="20" a="1"/>
  <c r="GG325" i="20" s="1"/>
  <c r="GF330" i="20" a="1"/>
  <c r="GF330" i="20" s="1"/>
  <c r="GK308" i="20"/>
  <c r="GK252" i="20"/>
  <c r="ED340" i="20" a="1"/>
  <c r="GG279" i="20" a="1"/>
  <c r="GG281" i="20" s="1"/>
  <c r="GG322" i="20"/>
  <c r="GG321" i="20"/>
  <c r="GG320" i="20"/>
  <c r="EA393" i="20"/>
  <c r="DE392" i="20"/>
  <c r="DF393" i="20"/>
  <c r="EA391" i="20"/>
  <c r="DD391" i="20"/>
  <c r="DE393" i="20"/>
  <c r="DZ391" i="20"/>
  <c r="DD393" i="20"/>
  <c r="EB392" i="20"/>
  <c r="EA392" i="20"/>
  <c r="DZ392" i="20"/>
  <c r="EB393" i="20"/>
  <c r="DF392" i="20"/>
  <c r="EY391" i="20"/>
  <c r="DF391" i="20"/>
  <c r="DD392" i="20"/>
  <c r="EB391" i="20"/>
  <c r="DE391" i="20"/>
  <c r="DZ393" i="20"/>
  <c r="CB322" i="20"/>
  <c r="EI313" i="20"/>
  <c r="BZ1382" i="20"/>
  <c r="CK1377" i="20"/>
  <c r="ER1378" i="20" s="1"/>
  <c r="CP1376" i="20"/>
  <c r="GJ311" i="20"/>
  <c r="CL1033" i="20"/>
  <c r="ES1034" i="20" s="1"/>
  <c r="CQ1032" i="20"/>
  <c r="CA1038" i="20"/>
  <c r="GI269" i="20"/>
  <c r="CH312" i="20"/>
  <c r="GL311" i="20" s="1"/>
  <c r="EP311" i="20"/>
  <c r="FJ330" i="20" a="1"/>
  <c r="CP1033" i="20"/>
  <c r="BZ1039" i="20"/>
  <c r="CK1034" i="20"/>
  <c r="ER1035" i="20" s="1"/>
  <c r="BZ1468" i="20"/>
  <c r="CP1462" i="20"/>
  <c r="CK1463" i="20"/>
  <c r="ER1464" i="20" s="1"/>
  <c r="CA1217" i="20"/>
  <c r="CL1212" i="20"/>
  <c r="ES1213" i="20" s="1"/>
  <c r="CQ1211" i="20"/>
  <c r="CP1034" i="20"/>
  <c r="CK1035" i="20"/>
  <c r="ER1036" i="20" s="1"/>
  <c r="BZ1040" i="20"/>
  <c r="DH478" i="20"/>
  <c r="DH477" i="20"/>
  <c r="DH476" i="20"/>
  <c r="BZ953" i="20"/>
  <c r="CP947" i="20"/>
  <c r="CK948" i="20"/>
  <c r="ER949" i="20" s="1"/>
  <c r="DO276" i="20"/>
  <c r="DO275" i="20"/>
  <c r="DO274" i="20"/>
  <c r="EE281" i="20"/>
  <c r="EE280" i="20"/>
  <c r="EE279" i="20"/>
  <c r="BZ1297" i="20"/>
  <c r="CK1292" i="20"/>
  <c r="ER1293" i="20" s="1"/>
  <c r="CP1291" i="20"/>
  <c r="GM296" i="20"/>
  <c r="GM295" i="20"/>
  <c r="GM297" i="20"/>
  <c r="CA1210" i="20"/>
  <c r="CL1205" i="20"/>
  <c r="ES1206" i="20" s="1"/>
  <c r="CQ1204" i="20"/>
  <c r="CB323" i="20"/>
  <c r="CB265" i="20"/>
  <c r="EM266" i="20"/>
  <c r="EG264" i="20"/>
  <c r="EE325" i="20"/>
  <c r="EE327" i="20"/>
  <c r="EE326" i="20"/>
  <c r="CK1120" i="20"/>
  <c r="ER1121" i="20" s="1"/>
  <c r="BZ1125" i="20"/>
  <c r="CP1119" i="20"/>
  <c r="GJ255" i="20"/>
  <c r="GD341" i="20"/>
  <c r="GD342" i="20"/>
  <c r="GC341" i="20"/>
  <c r="GC342" i="20"/>
  <c r="GB341" i="20"/>
  <c r="GB342" i="20"/>
  <c r="FH341" i="20"/>
  <c r="FH340" i="20"/>
  <c r="FH342" i="20"/>
  <c r="FG341" i="20"/>
  <c r="GD340" i="20"/>
  <c r="FG340" i="20"/>
  <c r="FG342" i="20"/>
  <c r="FF341" i="20"/>
  <c r="GC340" i="20"/>
  <c r="FF340" i="20"/>
  <c r="FF342" i="20"/>
  <c r="GB340" i="20"/>
  <c r="FJ476" i="20" a="1"/>
  <c r="DU274" i="20" a="1"/>
  <c r="CA1468" i="20"/>
  <c r="CQ1462" i="20"/>
  <c r="CL1463" i="20"/>
  <c r="ES1464" i="20" s="1"/>
  <c r="CK1293" i="20"/>
  <c r="ER1294" i="20" s="1"/>
  <c r="CP1292" i="20"/>
  <c r="BZ1298" i="20"/>
  <c r="CL1126" i="20"/>
  <c r="ES1127" i="20" s="1"/>
  <c r="CQ1125" i="20"/>
  <c r="CA1131" i="20"/>
  <c r="CL953" i="20"/>
  <c r="ES954" i="20" s="1"/>
  <c r="CQ952" i="20"/>
  <c r="BZ952" i="20"/>
  <c r="CK947" i="20"/>
  <c r="ER948" i="20" s="1"/>
  <c r="CP946" i="20"/>
  <c r="GJ310" i="20"/>
  <c r="ED345" i="20" a="1"/>
  <c r="CK949" i="20"/>
  <c r="ER950" i="20" s="1"/>
  <c r="CP948" i="20"/>
  <c r="BZ954" i="20"/>
  <c r="CA1296" i="20"/>
  <c r="CL1291" i="20"/>
  <c r="ES1292" i="20" s="1"/>
  <c r="CQ1290" i="20"/>
  <c r="CC260" i="20"/>
  <c r="EG259" i="20"/>
  <c r="EM260" i="20"/>
  <c r="ED342" i="20"/>
  <c r="ED341" i="20"/>
  <c r="ED340" i="20"/>
  <c r="CC270" i="20"/>
  <c r="EG269" i="20"/>
  <c r="EM270" i="20"/>
  <c r="BZ1296" i="20"/>
  <c r="CK1291" i="20"/>
  <c r="ER1292" i="20" s="1"/>
  <c r="CP1290" i="20"/>
  <c r="GM255" i="20"/>
  <c r="GM254" i="20"/>
  <c r="GM256" i="20"/>
  <c r="CL1211" i="20"/>
  <c r="ES1212" i="20" s="1"/>
  <c r="CQ1210" i="20"/>
  <c r="CA1216" i="20"/>
  <c r="FG347" i="20"/>
  <c r="FF346" i="20"/>
  <c r="GC345" i="20"/>
  <c r="FF345" i="20"/>
  <c r="FF347" i="20"/>
  <c r="GB345" i="20"/>
  <c r="GD346" i="20"/>
  <c r="GD347" i="20"/>
  <c r="GC346" i="20"/>
  <c r="GC347" i="20"/>
  <c r="GB346" i="20"/>
  <c r="GB347" i="20"/>
  <c r="FH346" i="20"/>
  <c r="FH345" i="20"/>
  <c r="FH347" i="20"/>
  <c r="FG346" i="20"/>
  <c r="GD345" i="20"/>
  <c r="FG345" i="20"/>
  <c r="CK1550" i="20"/>
  <c r="ER1551" i="20" s="1"/>
  <c r="BZ1555" i="20"/>
  <c r="CP1549" i="20"/>
  <c r="BZ1038" i="20"/>
  <c r="CK1033" i="20"/>
  <c r="ER1034" i="20" s="1"/>
  <c r="CP1032" i="20"/>
  <c r="CK1121" i="20"/>
  <c r="ER1122" i="20" s="1"/>
  <c r="CP1120" i="20"/>
  <c r="BZ1126" i="20"/>
  <c r="CQ1548" i="20"/>
  <c r="CA1554" i="20"/>
  <c r="CL1549" i="20"/>
  <c r="ES1550" i="20" s="1"/>
  <c r="CP1548" i="20"/>
  <c r="BZ1554" i="20"/>
  <c r="CK1549" i="20"/>
  <c r="ER1550" i="20" s="1"/>
  <c r="EG265" i="20"/>
  <c r="CB266" i="20"/>
  <c r="EM264" i="20"/>
  <c r="CQ1124" i="20"/>
  <c r="CA1130" i="20"/>
  <c r="CL1125" i="20"/>
  <c r="ES1126" i="20" s="1"/>
  <c r="CA1303" i="20"/>
  <c r="CL1298" i="20"/>
  <c r="ES1299" i="20" s="1"/>
  <c r="CQ1297" i="20"/>
  <c r="CB267" i="20"/>
  <c r="EM265" i="20"/>
  <c r="EG266" i="20"/>
  <c r="DH332" i="20"/>
  <c r="DH331" i="20"/>
  <c r="DH330" i="20"/>
  <c r="GK247" i="20"/>
  <c r="CC261" i="20"/>
  <c r="EM261" i="20"/>
  <c r="EG260" i="20"/>
  <c r="DO387" i="20"/>
  <c r="DO386" i="20"/>
  <c r="CC271" i="20"/>
  <c r="EG270" i="20"/>
  <c r="EM271" i="20"/>
  <c r="CA1302" i="20"/>
  <c r="CL1297" i="20"/>
  <c r="ES1298" i="20" s="1"/>
  <c r="CQ1296" i="20"/>
  <c r="CL1383" i="20"/>
  <c r="ES1384" i="20" s="1"/>
  <c r="CQ1382" i="20"/>
  <c r="CA1388" i="20"/>
  <c r="EB337" i="20"/>
  <c r="DD336" i="20"/>
  <c r="DF335" i="20"/>
  <c r="EA337" i="20"/>
  <c r="DE335" i="20"/>
  <c r="DZ337" i="20"/>
  <c r="DF337" i="20"/>
  <c r="EY335" i="20"/>
  <c r="EB335" i="20"/>
  <c r="DD335" i="20"/>
  <c r="DE337" i="20"/>
  <c r="EA335" i="20"/>
  <c r="DD337" i="20"/>
  <c r="EB336" i="20"/>
  <c r="DZ335" i="20"/>
  <c r="EA336" i="20"/>
  <c r="DZ336" i="20"/>
  <c r="DF336" i="20"/>
  <c r="DE336" i="20"/>
  <c r="BZ1383" i="20"/>
  <c r="CK1378" i="20"/>
  <c r="ER1379" i="20" s="1"/>
  <c r="CP1377" i="20"/>
  <c r="ED478" i="20"/>
  <c r="ED477" i="20"/>
  <c r="ED476" i="20"/>
  <c r="EB352" i="20"/>
  <c r="CH310" i="20"/>
  <c r="CH313" i="20" s="1"/>
  <c r="CW406" i="20" s="1"/>
  <c r="BZ1210" i="20"/>
  <c r="CK1205" i="20"/>
  <c r="ER1206" i="20" s="1"/>
  <c r="CP1204" i="20"/>
  <c r="BZ1212" i="20"/>
  <c r="CK1207" i="20"/>
  <c r="ER1208" i="20" s="1"/>
  <c r="CP1206" i="20"/>
  <c r="CA1382" i="20"/>
  <c r="CL1377" i="20"/>
  <c r="ES1378" i="20" s="1"/>
  <c r="CQ1376" i="20"/>
  <c r="FQ279" i="20" a="1"/>
  <c r="CY325" i="20" a="1"/>
  <c r="GG274" i="20" a="1"/>
  <c r="DH345" i="20" a="1"/>
  <c r="CC262" i="20"/>
  <c r="EM259" i="20"/>
  <c r="EG261" i="20"/>
  <c r="FQ325" i="20" a="1"/>
  <c r="CL1384" i="20"/>
  <c r="ES1385" i="20" s="1"/>
  <c r="CQ1383" i="20"/>
  <c r="CA1389" i="20"/>
  <c r="CC272" i="20"/>
  <c r="EM269" i="20"/>
  <c r="EG271" i="20"/>
  <c r="GM240" i="20"/>
  <c r="GM239" i="20"/>
  <c r="GM241" i="20"/>
  <c r="BZ1556" i="20"/>
  <c r="CK1551" i="20"/>
  <c r="ER1552" i="20" s="1"/>
  <c r="CP1550" i="20"/>
  <c r="CA1560" i="20"/>
  <c r="CL1555" i="20"/>
  <c r="ES1556" i="20" s="1"/>
  <c r="CQ1554" i="20"/>
  <c r="FW266" i="20"/>
  <c r="FW265" i="20"/>
  <c r="FW264" i="20"/>
  <c r="ED332" i="20"/>
  <c r="ED331" i="20"/>
  <c r="ED330" i="20"/>
  <c r="BZ1384" i="20"/>
  <c r="CP1378" i="20"/>
  <c r="CK1379" i="20"/>
  <c r="ER1380" i="20" s="1"/>
  <c r="GJ254" i="20"/>
  <c r="CQ953" i="20"/>
  <c r="CL954" i="20"/>
  <c r="ES955" i="20" s="1"/>
  <c r="CK1119" i="20"/>
  <c r="ER1120" i="20" s="1"/>
  <c r="BZ1124" i="20"/>
  <c r="CP1118" i="20"/>
  <c r="CL1556" i="20"/>
  <c r="ES1557" i="20" s="1"/>
  <c r="CQ1555" i="20"/>
  <c r="CA1561" i="20"/>
  <c r="BZ1211" i="20"/>
  <c r="CK1206" i="20"/>
  <c r="ER1207" i="20" s="1"/>
  <c r="CP1205" i="20"/>
  <c r="FQ322" i="20"/>
  <c r="FQ321" i="20"/>
  <c r="FQ320" i="20"/>
  <c r="CL1039" i="20"/>
  <c r="ES1040" i="20" s="1"/>
  <c r="CA1044" i="20"/>
  <c r="CQ1038" i="20"/>
  <c r="BZ1469" i="20"/>
  <c r="CK1464" i="20"/>
  <c r="ER1465" i="20" s="1"/>
  <c r="CP1463" i="20"/>
  <c r="FQ274" i="20" a="1"/>
  <c r="CA1045" i="20"/>
  <c r="CL1040" i="20"/>
  <c r="ES1041" i="20" s="1"/>
  <c r="CQ1039" i="20"/>
  <c r="BZ1470" i="20"/>
  <c r="CP1464" i="20"/>
  <c r="CK1465" i="20"/>
  <c r="ER1466" i="20" s="1"/>
  <c r="DU320" i="20" a="1"/>
  <c r="GF331" i="20"/>
  <c r="CA1475" i="20"/>
  <c r="CQ1469" i="20"/>
  <c r="CL1470" i="20"/>
  <c r="ES1471" i="20" s="1"/>
  <c r="GF476" i="20" a="1"/>
  <c r="EB403" i="20"/>
  <c r="DF401" i="20"/>
  <c r="DZ403" i="20"/>
  <c r="DF403" i="20"/>
  <c r="EA402" i="20"/>
  <c r="EY401" i="20"/>
  <c r="EB401" i="20"/>
  <c r="DD401" i="20"/>
  <c r="DE403" i="20"/>
  <c r="DZ402" i="20"/>
  <c r="DF402" i="20"/>
  <c r="EA401" i="20"/>
  <c r="DD403" i="20"/>
  <c r="DE402" i="20"/>
  <c r="DZ401" i="20"/>
  <c r="DD402" i="20"/>
  <c r="EA403" i="20"/>
  <c r="DE401" i="20"/>
  <c r="EB402" i="20"/>
  <c r="CA952" i="20"/>
  <c r="CL947" i="20"/>
  <c r="ES948" i="20" s="1"/>
  <c r="CQ946" i="20"/>
  <c r="CA1124" i="20"/>
  <c r="CQ1118" i="20"/>
  <c r="CL1119" i="20"/>
  <c r="ES1120" i="20" s="1"/>
  <c r="CA1474" i="20"/>
  <c r="CQ1468" i="20"/>
  <c r="CL1469" i="20"/>
  <c r="ES1470" i="20" s="1"/>
  <c r="GF332" i="20" l="1"/>
  <c r="DZ350" i="20"/>
  <c r="DH341" i="20"/>
  <c r="EB351" i="20"/>
  <c r="EA350" i="20"/>
  <c r="DD352" i="20"/>
  <c r="GM301" i="20"/>
  <c r="EA352" i="20"/>
  <c r="DF352" i="20"/>
  <c r="DF350" i="20"/>
  <c r="DZ352" i="20"/>
  <c r="GO270" i="20"/>
  <c r="DD351" i="20"/>
  <c r="CH300" i="20"/>
  <c r="CH303" i="20" s="1"/>
  <c r="CW396" i="20" s="1"/>
  <c r="DD397" i="20" s="1"/>
  <c r="CB318" i="20"/>
  <c r="CE316" i="20" s="1"/>
  <c r="EM316" i="20"/>
  <c r="GM302" i="20"/>
  <c r="EG316" i="20"/>
  <c r="FQ386" i="20" a="1"/>
  <c r="FQ387" i="20" s="1"/>
  <c r="GJ301" i="20"/>
  <c r="GJ302" i="20"/>
  <c r="DE351" i="20"/>
  <c r="DE352" i="20"/>
  <c r="DF351" i="20"/>
  <c r="DD350" i="20"/>
  <c r="CY279" i="20"/>
  <c r="DZ351" i="20"/>
  <c r="EB350" i="20"/>
  <c r="DE350" i="20"/>
  <c r="EA351" i="20"/>
  <c r="GJ300" i="20"/>
  <c r="CN272" i="20"/>
  <c r="GI271" i="20"/>
  <c r="GJ271" i="20" s="1"/>
  <c r="DH342" i="20"/>
  <c r="DO340" i="20" s="1" a="1"/>
  <c r="GO271" i="20"/>
  <c r="EE388" i="20"/>
  <c r="EE387" i="20"/>
  <c r="CY280" i="20"/>
  <c r="CB281" i="20" s="1"/>
  <c r="EH261" i="20"/>
  <c r="FA315" i="20"/>
  <c r="GO317" i="20" s="1"/>
  <c r="FA317" i="20"/>
  <c r="GO315" i="20" s="1"/>
  <c r="EH265" i="20"/>
  <c r="CM317" i="20"/>
  <c r="GI316" i="20"/>
  <c r="EE476" i="20" a="1"/>
  <c r="EE477" i="20" s="1"/>
  <c r="GI260" i="20"/>
  <c r="CM261" i="20"/>
  <c r="EE340" i="20" a="1"/>
  <c r="EE342" i="20" s="1"/>
  <c r="FA320" i="20" a="1"/>
  <c r="FA322" i="20" s="1"/>
  <c r="GG326" i="20"/>
  <c r="GO259" i="20"/>
  <c r="GI261" i="20"/>
  <c r="CM262" i="20"/>
  <c r="GG327" i="20"/>
  <c r="FW325" i="20" s="1" a="1"/>
  <c r="GG279" i="20"/>
  <c r="FW320" i="20" a="1"/>
  <c r="FW322" i="20" s="1"/>
  <c r="CN323" i="20" s="1"/>
  <c r="GG280" i="20"/>
  <c r="FJ345" i="20" a="1"/>
  <c r="FJ347" i="20" s="1"/>
  <c r="EH269" i="20"/>
  <c r="DO476" i="20" a="1"/>
  <c r="DO478" i="20" s="1"/>
  <c r="GG330" i="20" a="1"/>
  <c r="CN267" i="20"/>
  <c r="GO264" i="20"/>
  <c r="GI266" i="20"/>
  <c r="CA1307" i="20"/>
  <c r="CL1302" i="20"/>
  <c r="ES1303" i="20" s="1"/>
  <c r="CQ1301" i="20"/>
  <c r="CP1554" i="20"/>
  <c r="CK1555" i="20"/>
  <c r="ER1556" i="20" s="1"/>
  <c r="BZ1560" i="20"/>
  <c r="CA1136" i="20"/>
  <c r="CL1131" i="20"/>
  <c r="ES1132" i="20" s="1"/>
  <c r="CQ1130" i="20"/>
  <c r="CA1473" i="20"/>
  <c r="CQ1467" i="20"/>
  <c r="CL1468" i="20"/>
  <c r="ES1469" i="20" s="1"/>
  <c r="GM311" i="20"/>
  <c r="GM310" i="20"/>
  <c r="GK313" i="20" s="1"/>
  <c r="GM312" i="20"/>
  <c r="CA1480" i="20"/>
  <c r="CQ1474" i="20"/>
  <c r="CL1475" i="20"/>
  <c r="ES1476" i="20" s="1"/>
  <c r="BZ1389" i="20"/>
  <c r="CK1384" i="20"/>
  <c r="ER1385" i="20" s="1"/>
  <c r="CP1383" i="20"/>
  <c r="CK1556" i="20"/>
  <c r="ER1557" i="20" s="1"/>
  <c r="CP1555" i="20"/>
  <c r="BZ1561" i="20"/>
  <c r="CA1394" i="20"/>
  <c r="CL1389" i="20"/>
  <c r="ES1390" i="20" s="1"/>
  <c r="CQ1388" i="20"/>
  <c r="DH347" i="20"/>
  <c r="DH346" i="20"/>
  <c r="DH345" i="20"/>
  <c r="CQ1381" i="20"/>
  <c r="CA1387" i="20"/>
  <c r="CL1382" i="20"/>
  <c r="ES1383" i="20" s="1"/>
  <c r="DH335" i="20" a="1"/>
  <c r="CK1126" i="20"/>
  <c r="ER1127" i="20" s="1"/>
  <c r="CP1125" i="20"/>
  <c r="BZ1131" i="20"/>
  <c r="CE270" i="20"/>
  <c r="FQ386" i="20"/>
  <c r="FQ388" i="20"/>
  <c r="DU325" i="20" a="1"/>
  <c r="BZ1387" i="20"/>
  <c r="CK1382" i="20"/>
  <c r="ER1383" i="20" s="1"/>
  <c r="CP1381" i="20"/>
  <c r="CL952" i="20"/>
  <c r="ES953" i="20" s="1"/>
  <c r="CQ951" i="20"/>
  <c r="CB280" i="20"/>
  <c r="CL1045" i="20"/>
  <c r="ES1046" i="20" s="1"/>
  <c r="CQ1044" i="20"/>
  <c r="CA1050" i="20"/>
  <c r="CA1566" i="20"/>
  <c r="CQ1560" i="20"/>
  <c r="CL1561" i="20"/>
  <c r="ES1562" i="20" s="1"/>
  <c r="GG276" i="20"/>
  <c r="GG275" i="20"/>
  <c r="GG274" i="20"/>
  <c r="EH270" i="20"/>
  <c r="CQ1295" i="20"/>
  <c r="CA1301" i="20"/>
  <c r="CL1296" i="20"/>
  <c r="ES1297" i="20" s="1"/>
  <c r="CK952" i="20"/>
  <c r="ER953" i="20" s="1"/>
  <c r="CP951" i="20"/>
  <c r="DU276" i="20"/>
  <c r="CC277" i="20" s="1"/>
  <c r="DU275" i="20"/>
  <c r="CC276" i="20" s="1"/>
  <c r="DU274" i="20"/>
  <c r="CC275" i="20" s="1"/>
  <c r="BZ1302" i="20"/>
  <c r="CK1297" i="20"/>
  <c r="ER1298" i="20" s="1"/>
  <c r="CP1296" i="20"/>
  <c r="BZ1473" i="20"/>
  <c r="CP1467" i="20"/>
  <c r="CK1468" i="20"/>
  <c r="ER1469" i="20" s="1"/>
  <c r="CA1043" i="20"/>
  <c r="CL1038" i="20"/>
  <c r="ES1039" i="20" s="1"/>
  <c r="CQ1037" i="20"/>
  <c r="ED391" i="20" a="1"/>
  <c r="FQ276" i="20"/>
  <c r="FQ275" i="20"/>
  <c r="FQ274" i="20"/>
  <c r="EE330" i="20" a="1"/>
  <c r="CY326" i="20"/>
  <c r="CY325" i="20"/>
  <c r="CY327" i="20"/>
  <c r="GD337" i="20"/>
  <c r="GC336" i="20"/>
  <c r="GC337" i="20"/>
  <c r="GB336" i="20"/>
  <c r="GB337" i="20"/>
  <c r="FH336" i="20"/>
  <c r="FH335" i="20"/>
  <c r="FH337" i="20"/>
  <c r="FG336" i="20"/>
  <c r="GD335" i="20"/>
  <c r="FG335" i="20"/>
  <c r="FG337" i="20"/>
  <c r="FF336" i="20"/>
  <c r="GC335" i="20"/>
  <c r="FF335" i="20"/>
  <c r="FF337" i="20"/>
  <c r="GB335" i="20"/>
  <c r="GD336" i="20"/>
  <c r="CA1393" i="20"/>
  <c r="CL1388" i="20"/>
  <c r="ES1389" i="20" s="1"/>
  <c r="CQ1387" i="20"/>
  <c r="DO330" i="20" a="1"/>
  <c r="CK954" i="20"/>
  <c r="ER955" i="20" s="1"/>
  <c r="CP953" i="20"/>
  <c r="BZ1303" i="20"/>
  <c r="CK1298" i="20"/>
  <c r="ER1299" i="20" s="1"/>
  <c r="CP1297" i="20"/>
  <c r="FJ477" i="20"/>
  <c r="FJ478" i="20"/>
  <c r="FJ476" i="20"/>
  <c r="CP1124" i="20"/>
  <c r="BZ1130" i="20"/>
  <c r="CK1125" i="20"/>
  <c r="ER1126" i="20" s="1"/>
  <c r="EH264" i="20"/>
  <c r="CQ1209" i="20"/>
  <c r="CA1215" i="20"/>
  <c r="CL1210" i="20"/>
  <c r="ES1211" i="20" s="1"/>
  <c r="DU279" i="20" a="1"/>
  <c r="CP952" i="20"/>
  <c r="CK953" i="20"/>
  <c r="ER954" i="20" s="1"/>
  <c r="GC393" i="20"/>
  <c r="GC392" i="20"/>
  <c r="FH393" i="20"/>
  <c r="FH392" i="20"/>
  <c r="GD391" i="20"/>
  <c r="FG391" i="20"/>
  <c r="FG393" i="20"/>
  <c r="FG392" i="20"/>
  <c r="GC391" i="20"/>
  <c r="FF391" i="20"/>
  <c r="FF393" i="20"/>
  <c r="FF392" i="20"/>
  <c r="GB391" i="20"/>
  <c r="GD393" i="20"/>
  <c r="GD392" i="20"/>
  <c r="GB392" i="20"/>
  <c r="GB393" i="20"/>
  <c r="FH391" i="20"/>
  <c r="EA408" i="20"/>
  <c r="DE407" i="20"/>
  <c r="DE408" i="20"/>
  <c r="DE406" i="20"/>
  <c r="DD408" i="20"/>
  <c r="EY406" i="20"/>
  <c r="EB406" i="20"/>
  <c r="DD406" i="20"/>
  <c r="EA406" i="20"/>
  <c r="EB407" i="20"/>
  <c r="DZ406" i="20"/>
  <c r="EA407" i="20"/>
  <c r="EB408" i="20"/>
  <c r="DZ407" i="20"/>
  <c r="DF407" i="20"/>
  <c r="DZ408" i="20"/>
  <c r="DF408" i="20"/>
  <c r="DD407" i="20"/>
  <c r="DF406" i="20"/>
  <c r="CA1479" i="20"/>
  <c r="CL1474" i="20"/>
  <c r="ES1475" i="20" s="1"/>
  <c r="CQ1473" i="20"/>
  <c r="CB282" i="20"/>
  <c r="DU321" i="20"/>
  <c r="DU320" i="20"/>
  <c r="DU322" i="20"/>
  <c r="GK242" i="20"/>
  <c r="FQ327" i="20"/>
  <c r="FQ326" i="20"/>
  <c r="FQ325" i="20"/>
  <c r="FQ279" i="20"/>
  <c r="FQ281" i="20"/>
  <c r="FQ280" i="20"/>
  <c r="CP1211" i="20"/>
  <c r="BZ1217" i="20"/>
  <c r="CK1212" i="20"/>
  <c r="ER1213" i="20" s="1"/>
  <c r="GB352" i="20"/>
  <c r="FH351" i="20"/>
  <c r="FH350" i="20"/>
  <c r="FH352" i="20"/>
  <c r="FG351" i="20"/>
  <c r="GD350" i="20"/>
  <c r="FG350" i="20"/>
  <c r="FG352" i="20"/>
  <c r="FF351" i="20"/>
  <c r="GC350" i="20"/>
  <c r="FF350" i="20"/>
  <c r="FF352" i="20"/>
  <c r="GB350" i="20"/>
  <c r="GD351" i="20"/>
  <c r="GD352" i="20"/>
  <c r="GC351" i="20"/>
  <c r="GC352" i="20"/>
  <c r="GB351" i="20"/>
  <c r="ED335" i="20" a="1"/>
  <c r="CY386" i="20" a="1"/>
  <c r="CQ1302" i="20"/>
  <c r="CA1308" i="20"/>
  <c r="CL1303" i="20"/>
  <c r="ES1304" i="20" s="1"/>
  <c r="BZ1559" i="20"/>
  <c r="CK1554" i="20"/>
  <c r="ER1555" i="20" s="1"/>
  <c r="CP1553" i="20"/>
  <c r="DE397" i="20"/>
  <c r="DE396" i="20"/>
  <c r="EB398" i="20"/>
  <c r="EA396" i="20"/>
  <c r="DZ398" i="20"/>
  <c r="DF398" i="20"/>
  <c r="DF397" i="20"/>
  <c r="DF396" i="20"/>
  <c r="CK1039" i="20"/>
  <c r="ER1040" i="20" s="1"/>
  <c r="BZ1044" i="20"/>
  <c r="CP1038" i="20"/>
  <c r="DH391" i="20" a="1"/>
  <c r="GD403" i="20"/>
  <c r="FG402" i="20"/>
  <c r="GB403" i="20"/>
  <c r="FH401" i="20"/>
  <c r="FH403" i="20"/>
  <c r="GD401" i="20"/>
  <c r="FG401" i="20"/>
  <c r="FG403" i="20"/>
  <c r="GD402" i="20"/>
  <c r="GC401" i="20"/>
  <c r="FF401" i="20"/>
  <c r="FF403" i="20"/>
  <c r="GC402" i="20"/>
  <c r="GB401" i="20"/>
  <c r="GB402" i="20"/>
  <c r="FH402" i="20"/>
  <c r="GC403" i="20"/>
  <c r="FF402" i="20"/>
  <c r="CL1044" i="20"/>
  <c r="ES1045" i="20" s="1"/>
  <c r="CQ1043" i="20"/>
  <c r="CA1049" i="20"/>
  <c r="GG332" i="20"/>
  <c r="GG331" i="20"/>
  <c r="GG330" i="20"/>
  <c r="GG388" i="20"/>
  <c r="GG387" i="20"/>
  <c r="GG386" i="20"/>
  <c r="CA1221" i="20"/>
  <c r="CQ1215" i="20"/>
  <c r="CL1216" i="20"/>
  <c r="ES1217" i="20" s="1"/>
  <c r="GF340" i="20" a="1"/>
  <c r="CE265" i="20"/>
  <c r="GK298" i="20"/>
  <c r="DH401" i="20" a="1"/>
  <c r="GF478" i="20"/>
  <c r="GF476" i="20"/>
  <c r="GF477" i="20"/>
  <c r="BZ1474" i="20"/>
  <c r="CK1469" i="20"/>
  <c r="ER1470" i="20" s="1"/>
  <c r="CP1468" i="20"/>
  <c r="GK257" i="20"/>
  <c r="CN265" i="20"/>
  <c r="GI264" i="20"/>
  <c r="GO265" i="20"/>
  <c r="CA1565" i="20"/>
  <c r="CQ1559" i="20"/>
  <c r="CL1560" i="20"/>
  <c r="ES1561" i="20" s="1"/>
  <c r="EH271" i="20"/>
  <c r="CA1135" i="20"/>
  <c r="CQ1129" i="20"/>
  <c r="CL1130" i="20"/>
  <c r="ES1131" i="20" s="1"/>
  <c r="BZ1043" i="20"/>
  <c r="CK1038" i="20"/>
  <c r="ER1039" i="20" s="1"/>
  <c r="CP1037" i="20"/>
  <c r="GF345" i="20" a="1"/>
  <c r="CP1295" i="20"/>
  <c r="BZ1301" i="20"/>
  <c r="CK1296" i="20"/>
  <c r="ER1297" i="20" s="1"/>
  <c r="EH259" i="20"/>
  <c r="ED347" i="20"/>
  <c r="ED346" i="20"/>
  <c r="ED345" i="20"/>
  <c r="CY274" i="20" a="1"/>
  <c r="FJ332" i="20"/>
  <c r="FJ331" i="20"/>
  <c r="FJ330" i="20"/>
  <c r="CA1129" i="20"/>
  <c r="CL1124" i="20"/>
  <c r="ES1125" i="20" s="1"/>
  <c r="CQ1123" i="20"/>
  <c r="ED401" i="20" a="1"/>
  <c r="BZ1475" i="20"/>
  <c r="CP1469" i="20"/>
  <c r="CK1470" i="20"/>
  <c r="ER1471" i="20" s="1"/>
  <c r="CK1211" i="20"/>
  <c r="ER1212" i="20" s="1"/>
  <c r="CP1210" i="20"/>
  <c r="BZ1216" i="20"/>
  <c r="BZ1129" i="20"/>
  <c r="CK1124" i="20"/>
  <c r="ER1125" i="20" s="1"/>
  <c r="CP1123" i="20"/>
  <c r="CN266" i="20"/>
  <c r="GI265" i="20"/>
  <c r="GO266" i="20"/>
  <c r="BZ1215" i="20"/>
  <c r="CK1210" i="20"/>
  <c r="ER1211" i="20" s="1"/>
  <c r="CP1209" i="20"/>
  <c r="BZ1388" i="20"/>
  <c r="CK1383" i="20"/>
  <c r="ER1384" i="20" s="1"/>
  <c r="CP1382" i="20"/>
  <c r="EH260" i="20"/>
  <c r="EH266" i="20"/>
  <c r="CA1559" i="20"/>
  <c r="CL1554" i="20"/>
  <c r="ES1555" i="20" s="1"/>
  <c r="CQ1553" i="20"/>
  <c r="CE260" i="20"/>
  <c r="FJ340" i="20" a="1"/>
  <c r="CP1039" i="20"/>
  <c r="BZ1045" i="20"/>
  <c r="CK1040" i="20"/>
  <c r="ER1041" i="20" s="1"/>
  <c r="CA1222" i="20"/>
  <c r="CQ1216" i="20"/>
  <c r="CL1217" i="20"/>
  <c r="ES1218" i="20" s="1"/>
  <c r="DZ397" i="20" l="1"/>
  <c r="EA398" i="20"/>
  <c r="EA397" i="20"/>
  <c r="EB397" i="20"/>
  <c r="DD396" i="20"/>
  <c r="DD398" i="20"/>
  <c r="EB396" i="20"/>
  <c r="ED396" i="20" s="1" a="1"/>
  <c r="ED397" i="20" s="1"/>
  <c r="DE398" i="20"/>
  <c r="EY396" i="20"/>
  <c r="DZ396" i="20"/>
  <c r="GK303" i="20"/>
  <c r="EE476" i="20"/>
  <c r="EH315" i="20"/>
  <c r="EH316" i="20"/>
  <c r="EH317" i="20"/>
  <c r="ED350" i="20" a="1"/>
  <c r="ED352" i="20" s="1"/>
  <c r="DU386" i="20" a="1"/>
  <c r="DU388" i="20" s="1"/>
  <c r="CC389" i="20" s="1"/>
  <c r="DH350" i="20" a="1"/>
  <c r="DO476" i="20"/>
  <c r="CY476" i="20" s="1" a="1"/>
  <c r="DO477" i="20"/>
  <c r="CH271" i="20"/>
  <c r="GL270" i="20" s="1"/>
  <c r="EP270" i="20"/>
  <c r="GJ269" i="20"/>
  <c r="GJ270" i="20"/>
  <c r="EE478" i="20"/>
  <c r="FW320" i="20"/>
  <c r="CN321" i="20" s="1"/>
  <c r="FW321" i="20"/>
  <c r="CN322" i="20" s="1"/>
  <c r="GI315" i="20"/>
  <c r="CM316" i="20"/>
  <c r="CM318" i="20"/>
  <c r="GO316" i="20"/>
  <c r="GI317" i="20"/>
  <c r="EE340" i="20"/>
  <c r="EE341" i="20"/>
  <c r="FW279" i="20" a="1"/>
  <c r="FW280" i="20" s="1"/>
  <c r="CN281" i="20" s="1"/>
  <c r="GJ265" i="20"/>
  <c r="FA320" i="20"/>
  <c r="CM321" i="20" s="1"/>
  <c r="FA321" i="20"/>
  <c r="FW274" i="20" a="1"/>
  <c r="FW274" i="20" s="1"/>
  <c r="CN275" i="20" s="1"/>
  <c r="CH261" i="20"/>
  <c r="GL260" i="20" s="1"/>
  <c r="EP260" i="20"/>
  <c r="GJ261" i="20"/>
  <c r="GJ260" i="20"/>
  <c r="GJ259" i="20"/>
  <c r="EE345" i="20" a="1"/>
  <c r="EE347" i="20" s="1"/>
  <c r="FW386" i="20" a="1"/>
  <c r="FW387" i="20" s="1"/>
  <c r="CN388" i="20" s="1"/>
  <c r="FJ345" i="20"/>
  <c r="FJ401" i="20" a="1"/>
  <c r="FJ403" i="20" s="1"/>
  <c r="FQ476" i="20" a="1"/>
  <c r="EI272" i="20"/>
  <c r="GG476" i="20" a="1"/>
  <c r="GG478" i="20" s="1"/>
  <c r="FJ346" i="20"/>
  <c r="FW330" i="20" a="1"/>
  <c r="FW332" i="20" s="1"/>
  <c r="CN333" i="20" s="1"/>
  <c r="CQ1221" i="20"/>
  <c r="CA1227" i="20"/>
  <c r="CL1222" i="20"/>
  <c r="ES1223" i="20" s="1"/>
  <c r="BZ1134" i="20"/>
  <c r="CP1128" i="20"/>
  <c r="CK1129" i="20"/>
  <c r="ER1130" i="20" s="1"/>
  <c r="CA1226" i="20"/>
  <c r="CQ1220" i="20"/>
  <c r="CL1221" i="20"/>
  <c r="ES1222" i="20" s="1"/>
  <c r="CQ1048" i="20"/>
  <c r="CL1049" i="20"/>
  <c r="ES1050" i="20" s="1"/>
  <c r="EI267" i="20"/>
  <c r="EE332" i="20"/>
  <c r="EE331" i="20"/>
  <c r="EE330" i="20"/>
  <c r="BZ1478" i="20"/>
  <c r="CP1472" i="20"/>
  <c r="CK1473" i="20"/>
  <c r="ER1474" i="20" s="1"/>
  <c r="BZ1392" i="20"/>
  <c r="CK1387" i="20"/>
  <c r="ER1388" i="20" s="1"/>
  <c r="CP1386" i="20"/>
  <c r="CA1564" i="20"/>
  <c r="CL1559" i="20"/>
  <c r="ES1560" i="20" s="1"/>
  <c r="CQ1558" i="20"/>
  <c r="CK1216" i="20"/>
  <c r="ER1217" i="20" s="1"/>
  <c r="BZ1221" i="20"/>
  <c r="CP1215" i="20"/>
  <c r="GF347" i="20"/>
  <c r="GF346" i="20"/>
  <c r="GF345" i="20"/>
  <c r="FF398" i="20"/>
  <c r="GD397" i="20"/>
  <c r="GD398" i="20"/>
  <c r="GC397" i="20"/>
  <c r="FH396" i="20"/>
  <c r="GC398" i="20"/>
  <c r="GB397" i="20"/>
  <c r="GD396" i="20"/>
  <c r="FG396" i="20"/>
  <c r="GB398" i="20"/>
  <c r="FH397" i="20"/>
  <c r="GC396" i="20"/>
  <c r="FF396" i="20"/>
  <c r="FH398" i="20"/>
  <c r="FG397" i="20"/>
  <c r="GB396" i="20"/>
  <c r="FG398" i="20"/>
  <c r="FF397" i="20"/>
  <c r="CK1559" i="20"/>
  <c r="ER1560" i="20" s="1"/>
  <c r="CP1558" i="20"/>
  <c r="BZ1564" i="20"/>
  <c r="GC408" i="20"/>
  <c r="GD407" i="20"/>
  <c r="FH408" i="20"/>
  <c r="GB407" i="20"/>
  <c r="FG408" i="20"/>
  <c r="FH407" i="20"/>
  <c r="FH406" i="20"/>
  <c r="FF408" i="20"/>
  <c r="FG407" i="20"/>
  <c r="GD406" i="20"/>
  <c r="FG406" i="20"/>
  <c r="FF407" i="20"/>
  <c r="GC406" i="20"/>
  <c r="FF406" i="20"/>
  <c r="GB406" i="20"/>
  <c r="GD408" i="20"/>
  <c r="GB408" i="20"/>
  <c r="GC407" i="20"/>
  <c r="FW327" i="20"/>
  <c r="CN328" i="20" s="1"/>
  <c r="FW326" i="20"/>
  <c r="CN327" i="20" s="1"/>
  <c r="FW325" i="20"/>
  <c r="CN326" i="20" s="1"/>
  <c r="CP1302" i="20"/>
  <c r="BZ1308" i="20"/>
  <c r="CK1303" i="20"/>
  <c r="ER1304" i="20" s="1"/>
  <c r="CA1398" i="20"/>
  <c r="CL1393" i="20"/>
  <c r="ES1394" i="20" s="1"/>
  <c r="CQ1392" i="20"/>
  <c r="FA274" i="20" a="1"/>
  <c r="CL1566" i="20"/>
  <c r="ES1567" i="20" s="1"/>
  <c r="CA1571" i="20"/>
  <c r="CQ1565" i="20"/>
  <c r="CL1480" i="20"/>
  <c r="ES1481" i="20" s="1"/>
  <c r="CA1485" i="20"/>
  <c r="CQ1479" i="20"/>
  <c r="CK1045" i="20"/>
  <c r="ER1046" i="20" s="1"/>
  <c r="CP1044" i="20"/>
  <c r="BZ1050" i="20"/>
  <c r="CK1215" i="20"/>
  <c r="ER1216" i="20" s="1"/>
  <c r="CP1214" i="20"/>
  <c r="BZ1220" i="20"/>
  <c r="CA1134" i="20"/>
  <c r="CQ1128" i="20"/>
  <c r="CL1129" i="20"/>
  <c r="ES1130" i="20" s="1"/>
  <c r="BZ1479" i="20"/>
  <c r="CK1474" i="20"/>
  <c r="ER1475" i="20" s="1"/>
  <c r="CP1473" i="20"/>
  <c r="BZ1222" i="20"/>
  <c r="CP1216" i="20"/>
  <c r="CK1217" i="20"/>
  <c r="ER1218" i="20" s="1"/>
  <c r="BZ1135" i="20"/>
  <c r="CP1129" i="20"/>
  <c r="CK1130" i="20"/>
  <c r="ER1131" i="20" s="1"/>
  <c r="ED393" i="20"/>
  <c r="ED392" i="20"/>
  <c r="ED391" i="20"/>
  <c r="CL1301" i="20"/>
  <c r="ES1302" i="20" s="1"/>
  <c r="CQ1300" i="20"/>
  <c r="CA1306" i="20"/>
  <c r="DU327" i="20"/>
  <c r="CC328" i="20" s="1"/>
  <c r="DU326" i="20"/>
  <c r="CC327" i="20" s="1"/>
  <c r="DU325" i="20"/>
  <c r="CC326" i="20" s="1"/>
  <c r="DH337" i="20"/>
  <c r="DH336" i="20"/>
  <c r="DH335" i="20"/>
  <c r="BZ1394" i="20"/>
  <c r="CK1389" i="20"/>
  <c r="ER1390" i="20" s="1"/>
  <c r="CP1388" i="20"/>
  <c r="CL1136" i="20"/>
  <c r="ES1137" i="20" s="1"/>
  <c r="CA1141" i="20"/>
  <c r="CQ1135" i="20"/>
  <c r="FQ330" i="20" a="1"/>
  <c r="CQ1564" i="20"/>
  <c r="CL1565" i="20"/>
  <c r="ES1566" i="20" s="1"/>
  <c r="CA1570" i="20"/>
  <c r="CQ1307" i="20"/>
  <c r="CA1313" i="20"/>
  <c r="CL1308" i="20"/>
  <c r="ES1309" i="20" s="1"/>
  <c r="CC323" i="20"/>
  <c r="EG322" i="20"/>
  <c r="EM320" i="20"/>
  <c r="CA1484" i="20"/>
  <c r="CL1479" i="20"/>
  <c r="ES1480" i="20" s="1"/>
  <c r="CQ1478" i="20"/>
  <c r="GF335" i="20" a="1"/>
  <c r="BZ1307" i="20"/>
  <c r="CK1302" i="20"/>
  <c r="ER1303" i="20" s="1"/>
  <c r="CP1301" i="20"/>
  <c r="DH352" i="20"/>
  <c r="DH351" i="20"/>
  <c r="DH350" i="20"/>
  <c r="CM322" i="20"/>
  <c r="FJ342" i="20"/>
  <c r="FJ341" i="20"/>
  <c r="FJ340" i="20"/>
  <c r="BZ1048" i="20"/>
  <c r="CK1043" i="20"/>
  <c r="ER1044" i="20" s="1"/>
  <c r="CP1042" i="20"/>
  <c r="GF342" i="20"/>
  <c r="GF341" i="20"/>
  <c r="GF340" i="20"/>
  <c r="GF350" i="20" a="1"/>
  <c r="CC321" i="20"/>
  <c r="EM321" i="20"/>
  <c r="EG320" i="20"/>
  <c r="ED406" i="20" a="1"/>
  <c r="GF391" i="20" a="1"/>
  <c r="DU281" i="20"/>
  <c r="DU280" i="20"/>
  <c r="DU279" i="20"/>
  <c r="FQ477" i="20"/>
  <c r="FQ478" i="20"/>
  <c r="FQ476" i="20"/>
  <c r="CB328" i="20"/>
  <c r="GI322" i="20"/>
  <c r="CM323" i="20"/>
  <c r="GO321" i="20"/>
  <c r="CQ1393" i="20"/>
  <c r="CA1399" i="20"/>
  <c r="CL1394" i="20"/>
  <c r="ES1395" i="20" s="1"/>
  <c r="CA1312" i="20"/>
  <c r="CL1307" i="20"/>
  <c r="ES1308" i="20" s="1"/>
  <c r="CQ1306" i="20"/>
  <c r="EI262" i="20"/>
  <c r="GJ264" i="20"/>
  <c r="DH393" i="20"/>
  <c r="DH392" i="20"/>
  <c r="DH391" i="20"/>
  <c r="CY388" i="20"/>
  <c r="CY387" i="20"/>
  <c r="CY386" i="20"/>
  <c r="CC322" i="20"/>
  <c r="EG321" i="20"/>
  <c r="EM322" i="20"/>
  <c r="FJ335" i="20" a="1"/>
  <c r="CB326" i="20"/>
  <c r="CA1048" i="20"/>
  <c r="CL1043" i="20"/>
  <c r="ES1044" i="20" s="1"/>
  <c r="CQ1042" i="20"/>
  <c r="CL1050" i="20"/>
  <c r="ES1051" i="20" s="1"/>
  <c r="CQ1049" i="20"/>
  <c r="FA386" i="20" a="1"/>
  <c r="CL1387" i="20"/>
  <c r="ES1388" i="20" s="1"/>
  <c r="CQ1386" i="20"/>
  <c r="CA1392" i="20"/>
  <c r="BZ1566" i="20"/>
  <c r="CP1560" i="20"/>
  <c r="CK1561" i="20"/>
  <c r="ER1562" i="20" s="1"/>
  <c r="GJ266" i="20"/>
  <c r="BZ1393" i="20"/>
  <c r="CK1388" i="20"/>
  <c r="ER1389" i="20" s="1"/>
  <c r="CP1387" i="20"/>
  <c r="BZ1480" i="20"/>
  <c r="CP1474" i="20"/>
  <c r="CK1475" i="20"/>
  <c r="ER1476" i="20" s="1"/>
  <c r="CY276" i="20"/>
  <c r="CY275" i="20"/>
  <c r="CY274" i="20"/>
  <c r="EP265" i="20"/>
  <c r="CH266" i="20"/>
  <c r="GL265" i="20" s="1"/>
  <c r="DH403" i="20"/>
  <c r="DH402" i="20"/>
  <c r="DH401" i="20"/>
  <c r="ED335" i="20"/>
  <c r="ED337" i="20"/>
  <c r="ED336" i="20"/>
  <c r="FJ350" i="20" a="1"/>
  <c r="FA279" i="20" a="1"/>
  <c r="CL1215" i="20"/>
  <c r="ES1216" i="20" s="1"/>
  <c r="CQ1214" i="20"/>
  <c r="CA1220" i="20"/>
  <c r="DO332" i="20"/>
  <c r="DO331" i="20"/>
  <c r="DO330" i="20"/>
  <c r="CB327" i="20"/>
  <c r="ED401" i="20"/>
  <c r="ED403" i="20"/>
  <c r="ED402" i="20"/>
  <c r="BZ1306" i="20"/>
  <c r="CK1301" i="20"/>
  <c r="ER1302" i="20" s="1"/>
  <c r="CP1300" i="20"/>
  <c r="CQ1134" i="20"/>
  <c r="CA1140" i="20"/>
  <c r="CL1135" i="20"/>
  <c r="ES1136" i="20" s="1"/>
  <c r="GF401" i="20" a="1"/>
  <c r="CK1044" i="20"/>
  <c r="ER1045" i="20" s="1"/>
  <c r="CP1043" i="20"/>
  <c r="BZ1049" i="20"/>
  <c r="DH396" i="20" a="1"/>
  <c r="FA325" i="20" a="1"/>
  <c r="DH406" i="20" a="1"/>
  <c r="FJ391" i="20" a="1"/>
  <c r="DO340" i="20"/>
  <c r="DO342" i="20"/>
  <c r="DO341" i="20"/>
  <c r="BZ1136" i="20"/>
  <c r="CK1131" i="20"/>
  <c r="ER1132" i="20" s="1"/>
  <c r="CP1130" i="20"/>
  <c r="DO345" i="20" a="1"/>
  <c r="CA1478" i="20"/>
  <c r="CL1473" i="20"/>
  <c r="ES1474" i="20" s="1"/>
  <c r="CQ1472" i="20"/>
  <c r="BZ1565" i="20"/>
  <c r="CK1560" i="20"/>
  <c r="ER1561" i="20" s="1"/>
  <c r="CP1559" i="20"/>
  <c r="GI321" i="20" l="1"/>
  <c r="FJ401" i="20"/>
  <c r="DU476" i="20" a="1"/>
  <c r="DU476" i="20" s="1"/>
  <c r="CC477" i="20" s="1"/>
  <c r="ED350" i="20"/>
  <c r="ED351" i="20"/>
  <c r="DU387" i="20"/>
  <c r="CC388" i="20" s="1"/>
  <c r="DU386" i="20"/>
  <c r="CC387" i="20" s="1"/>
  <c r="EI318" i="20"/>
  <c r="GI320" i="20"/>
  <c r="GJ321" i="20" s="1"/>
  <c r="EG326" i="20"/>
  <c r="FW281" i="20"/>
  <c r="CN282" i="20" s="1"/>
  <c r="FW279" i="20"/>
  <c r="CN280" i="20" s="1"/>
  <c r="FW275" i="20"/>
  <c r="CN276" i="20" s="1"/>
  <c r="FW276" i="20"/>
  <c r="CN277" i="20" s="1"/>
  <c r="GO320" i="20"/>
  <c r="DU478" i="20"/>
  <c r="CC479" i="20" s="1"/>
  <c r="CH269" i="20"/>
  <c r="CH272" i="20" s="1"/>
  <c r="CW365" i="20" s="1"/>
  <c r="GM270" i="20"/>
  <c r="GM269" i="20"/>
  <c r="GM271" i="20"/>
  <c r="FW331" i="20"/>
  <c r="CN332" i="20" s="1"/>
  <c r="FW388" i="20"/>
  <c r="CN389" i="20" s="1"/>
  <c r="FW386" i="20"/>
  <c r="CN387" i="20" s="1"/>
  <c r="GO322" i="20"/>
  <c r="GG476" i="20"/>
  <c r="GG477" i="20"/>
  <c r="EE345" i="20"/>
  <c r="FW330" i="20"/>
  <c r="CN331" i="20" s="1"/>
  <c r="DU477" i="20"/>
  <c r="CC478" i="20" s="1"/>
  <c r="FJ402" i="20"/>
  <c r="FQ401" i="20" s="1" a="1"/>
  <c r="DU340" i="20" a="1"/>
  <c r="DU341" i="20" s="1"/>
  <c r="CC342" i="20" s="1"/>
  <c r="GJ317" i="20"/>
  <c r="GJ315" i="20"/>
  <c r="EP316" i="20"/>
  <c r="CH317" i="20"/>
  <c r="GJ316" i="20"/>
  <c r="EE346" i="20"/>
  <c r="DU345" i="20" s="1" a="1"/>
  <c r="FQ345" i="20" a="1"/>
  <c r="FQ346" i="20" s="1"/>
  <c r="EM327" i="20"/>
  <c r="EG327" i="20"/>
  <c r="EG325" i="20"/>
  <c r="ED396" i="20"/>
  <c r="ED398" i="20"/>
  <c r="EM325" i="20"/>
  <c r="CH259" i="20"/>
  <c r="CH262" i="20" s="1"/>
  <c r="CW355" i="20" s="1"/>
  <c r="GM259" i="20"/>
  <c r="GM260" i="20"/>
  <c r="GM261" i="20"/>
  <c r="EE391" i="20" a="1"/>
  <c r="EE393" i="20" s="1"/>
  <c r="GF406" i="20" a="1"/>
  <c r="GF407" i="20" s="1"/>
  <c r="GG340" i="20" a="1"/>
  <c r="GG342" i="20" s="1"/>
  <c r="DO350" i="20" a="1"/>
  <c r="DO352" i="20" s="1"/>
  <c r="GG345" i="20" a="1"/>
  <c r="GG346" i="20" s="1"/>
  <c r="CY340" i="20" a="1"/>
  <c r="CY342" i="20" s="1"/>
  <c r="FA476" i="20" a="1"/>
  <c r="FA477" i="20" s="1"/>
  <c r="EH320" i="20"/>
  <c r="FJ335" i="20"/>
  <c r="FJ337" i="20"/>
  <c r="FJ336" i="20"/>
  <c r="CC280" i="20"/>
  <c r="EM280" i="20"/>
  <c r="EG279" i="20"/>
  <c r="GF352" i="20"/>
  <c r="GF351" i="20"/>
  <c r="GF350" i="20"/>
  <c r="CK1220" i="20"/>
  <c r="ER1221" i="20" s="1"/>
  <c r="CP1219" i="20"/>
  <c r="BZ1225" i="20"/>
  <c r="BZ1569" i="20"/>
  <c r="CK1564" i="20"/>
  <c r="ER1565" i="20" s="1"/>
  <c r="CP1563" i="20"/>
  <c r="FJ396" i="20" a="1"/>
  <c r="BZ1483" i="20"/>
  <c r="CP1477" i="20"/>
  <c r="CK1478" i="20"/>
  <c r="ER1479" i="20" s="1"/>
  <c r="GF402" i="20"/>
  <c r="GF403" i="20"/>
  <c r="GF401" i="20"/>
  <c r="BZ1485" i="20"/>
  <c r="CP1479" i="20"/>
  <c r="CK1480" i="20"/>
  <c r="ER1481" i="20" s="1"/>
  <c r="CC281" i="20"/>
  <c r="EG280" i="20"/>
  <c r="EM281" i="20"/>
  <c r="CK1048" i="20"/>
  <c r="ER1049" i="20" s="1"/>
  <c r="CP1047" i="20"/>
  <c r="CA1318" i="20"/>
  <c r="CQ1312" i="20"/>
  <c r="CL1313" i="20"/>
  <c r="ES1314" i="20" s="1"/>
  <c r="CQ1140" i="20"/>
  <c r="CA1146" i="20"/>
  <c r="CL1141" i="20"/>
  <c r="ES1142" i="20" s="1"/>
  <c r="BZ1484" i="20"/>
  <c r="CK1479" i="20"/>
  <c r="ER1480" i="20" s="1"/>
  <c r="CP1478" i="20"/>
  <c r="CP1307" i="20"/>
  <c r="BZ1313" i="20"/>
  <c r="CK1308" i="20"/>
  <c r="ER1309" i="20" s="1"/>
  <c r="CA1569" i="20"/>
  <c r="CL1564" i="20"/>
  <c r="ES1565" i="20" s="1"/>
  <c r="CQ1563" i="20"/>
  <c r="DU330" i="20" a="1"/>
  <c r="CQ1225" i="20"/>
  <c r="CA1231" i="20"/>
  <c r="CL1226" i="20"/>
  <c r="ES1227" i="20" s="1"/>
  <c r="CL1478" i="20"/>
  <c r="ES1479" i="20" s="1"/>
  <c r="CA1483" i="20"/>
  <c r="CQ1477" i="20"/>
  <c r="FJ393" i="20"/>
  <c r="FJ392" i="20"/>
  <c r="FJ391" i="20"/>
  <c r="EE401" i="20" a="1"/>
  <c r="FA279" i="20"/>
  <c r="FA281" i="20"/>
  <c r="FA280" i="20"/>
  <c r="GM265" i="20"/>
  <c r="GM266" i="20"/>
  <c r="GM264" i="20"/>
  <c r="EH321" i="20"/>
  <c r="CL1312" i="20"/>
  <c r="ES1313" i="20" s="1"/>
  <c r="CQ1311" i="20"/>
  <c r="CA1317" i="20"/>
  <c r="EM326" i="20"/>
  <c r="CC282" i="20"/>
  <c r="EG281" i="20"/>
  <c r="EM279" i="20"/>
  <c r="FQ340" i="20" a="1"/>
  <c r="CL1306" i="20"/>
  <c r="ES1307" i="20" s="1"/>
  <c r="CA1311" i="20"/>
  <c r="CQ1305" i="20"/>
  <c r="CP1134" i="20"/>
  <c r="BZ1140" i="20"/>
  <c r="CK1135" i="20"/>
  <c r="ER1136" i="20" s="1"/>
  <c r="CA1576" i="20"/>
  <c r="CQ1570" i="20"/>
  <c r="CL1571" i="20"/>
  <c r="ES1572" i="20" s="1"/>
  <c r="FJ406" i="20" a="1"/>
  <c r="DO347" i="20"/>
  <c r="DO346" i="20"/>
  <c r="DO345" i="20"/>
  <c r="DH408" i="20"/>
  <c r="DH407" i="20"/>
  <c r="DH406" i="20"/>
  <c r="CA1145" i="20"/>
  <c r="CL1140" i="20"/>
  <c r="ES1141" i="20" s="1"/>
  <c r="CQ1139" i="20"/>
  <c r="FJ352" i="20"/>
  <c r="FJ351" i="20"/>
  <c r="FJ350" i="20"/>
  <c r="CP1565" i="20"/>
  <c r="CK1566" i="20"/>
  <c r="ER1567" i="20" s="1"/>
  <c r="BZ1571" i="20"/>
  <c r="GF393" i="20"/>
  <c r="GF392" i="20"/>
  <c r="GF391" i="20"/>
  <c r="CH264" i="20"/>
  <c r="CH267" i="20" s="1"/>
  <c r="CW360" i="20" s="1"/>
  <c r="CK1050" i="20"/>
  <c r="ER1051" i="20" s="1"/>
  <c r="CP1049" i="20"/>
  <c r="FA327" i="20"/>
  <c r="FA326" i="20"/>
  <c r="FA325" i="20"/>
  <c r="CY330" i="20" a="1"/>
  <c r="EM276" i="20"/>
  <c r="CB275" i="20"/>
  <c r="EG274" i="20"/>
  <c r="BZ1398" i="20"/>
  <c r="CK1393" i="20"/>
  <c r="ER1394" i="20" s="1"/>
  <c r="CP1392" i="20"/>
  <c r="CA1397" i="20"/>
  <c r="CL1392" i="20"/>
  <c r="ES1393" i="20" s="1"/>
  <c r="CQ1391" i="20"/>
  <c r="CQ1047" i="20"/>
  <c r="CL1048" i="20"/>
  <c r="ES1049" i="20" s="1"/>
  <c r="EG386" i="20"/>
  <c r="CB387" i="20"/>
  <c r="ED407" i="20"/>
  <c r="ED408" i="20"/>
  <c r="ED406" i="20"/>
  <c r="CA1489" i="20"/>
  <c r="CL1484" i="20"/>
  <c r="ES1485" i="20" s="1"/>
  <c r="CQ1483" i="20"/>
  <c r="CA1575" i="20"/>
  <c r="CQ1569" i="20"/>
  <c r="CL1570" i="20"/>
  <c r="ES1571" i="20" s="1"/>
  <c r="FA276" i="20"/>
  <c r="FA275" i="20"/>
  <c r="FA274" i="20"/>
  <c r="CP1391" i="20"/>
  <c r="BZ1397" i="20"/>
  <c r="CK1392" i="20"/>
  <c r="ER1393" i="20" s="1"/>
  <c r="BZ1139" i="20"/>
  <c r="CK1134" i="20"/>
  <c r="ER1135" i="20" s="1"/>
  <c r="CP1133" i="20"/>
  <c r="DH398" i="20"/>
  <c r="DH397" i="20"/>
  <c r="DH396" i="20"/>
  <c r="EM274" i="20"/>
  <c r="EG275" i="20"/>
  <c r="CB276" i="20"/>
  <c r="CE326" i="20"/>
  <c r="CB388" i="20"/>
  <c r="EM386" i="20"/>
  <c r="CP1393" i="20"/>
  <c r="BZ1399" i="20"/>
  <c r="CK1394" i="20"/>
  <c r="ER1395" i="20" s="1"/>
  <c r="GJ320" i="20"/>
  <c r="CP1221" i="20"/>
  <c r="BZ1227" i="20"/>
  <c r="CK1222" i="20"/>
  <c r="ER1223" i="20" s="1"/>
  <c r="GF396" i="20" a="1"/>
  <c r="CY477" i="20"/>
  <c r="CY476" i="20"/>
  <c r="CY478" i="20"/>
  <c r="BZ1226" i="20"/>
  <c r="CP1220" i="20"/>
  <c r="CK1221" i="20"/>
  <c r="ER1222" i="20" s="1"/>
  <c r="CP1135" i="20"/>
  <c r="CK1136" i="20"/>
  <c r="ER1137" i="20" s="1"/>
  <c r="BZ1141" i="20"/>
  <c r="CK1049" i="20"/>
  <c r="ER1050" i="20" s="1"/>
  <c r="CP1048" i="20"/>
  <c r="EE335" i="20" a="1"/>
  <c r="CB277" i="20"/>
  <c r="EG276" i="20"/>
  <c r="EM275" i="20"/>
  <c r="EG388" i="20"/>
  <c r="CB389" i="20"/>
  <c r="BZ1312" i="20"/>
  <c r="CK1307" i="20"/>
  <c r="ER1308" i="20" s="1"/>
  <c r="CP1306" i="20"/>
  <c r="EH322" i="20"/>
  <c r="DO335" i="20" a="1"/>
  <c r="EP321" i="20"/>
  <c r="CH322" i="20"/>
  <c r="GL321" i="20" s="1"/>
  <c r="EE350" i="20" a="1"/>
  <c r="CQ1226" i="20"/>
  <c r="CA1232" i="20"/>
  <c r="CL1227" i="20"/>
  <c r="ES1228" i="20" s="1"/>
  <c r="CP1564" i="20"/>
  <c r="CK1565" i="20"/>
  <c r="ER1566" i="20" s="1"/>
  <c r="BZ1570" i="20"/>
  <c r="CP1305" i="20"/>
  <c r="CK1306" i="20"/>
  <c r="ER1307" i="20" s="1"/>
  <c r="BZ1311" i="20"/>
  <c r="CL1220" i="20"/>
  <c r="ES1221" i="20" s="1"/>
  <c r="CQ1219" i="20"/>
  <c r="CA1225" i="20"/>
  <c r="DO401" i="20" a="1"/>
  <c r="FA386" i="20"/>
  <c r="FA388" i="20"/>
  <c r="FA387" i="20"/>
  <c r="DO391" i="20" a="1"/>
  <c r="CQ1398" i="20"/>
  <c r="CA1404" i="20"/>
  <c r="CL1399" i="20"/>
  <c r="ES1400" i="20" s="1"/>
  <c r="CE321" i="20"/>
  <c r="GF336" i="20"/>
  <c r="GF335" i="20"/>
  <c r="GF337" i="20"/>
  <c r="FQ332" i="20"/>
  <c r="FQ331" i="20"/>
  <c r="FQ330" i="20"/>
  <c r="CL1134" i="20"/>
  <c r="ES1135" i="20" s="1"/>
  <c r="CQ1133" i="20"/>
  <c r="CA1139" i="20"/>
  <c r="CA1490" i="20"/>
  <c r="CQ1484" i="20"/>
  <c r="CL1485" i="20"/>
  <c r="ES1486" i="20" s="1"/>
  <c r="CQ1397" i="20"/>
  <c r="CA1403" i="20"/>
  <c r="CL1398" i="20"/>
  <c r="ES1399" i="20" s="1"/>
  <c r="EG387" i="20" l="1"/>
  <c r="EM388" i="20"/>
  <c r="EM387" i="20"/>
  <c r="GJ322" i="20"/>
  <c r="FW476" i="20" a="1"/>
  <c r="GK272" i="20"/>
  <c r="DZ367" i="20"/>
  <c r="DD366" i="20"/>
  <c r="DF367" i="20"/>
  <c r="DF365" i="20"/>
  <c r="DZ366" i="20"/>
  <c r="DE365" i="20"/>
  <c r="DF366" i="20"/>
  <c r="EB367" i="20"/>
  <c r="DZ365" i="20"/>
  <c r="EA367" i="20"/>
  <c r="DE367" i="20"/>
  <c r="EY365" i="20"/>
  <c r="EA366" i="20"/>
  <c r="DE366" i="20"/>
  <c r="EB365" i="20"/>
  <c r="EB366" i="20"/>
  <c r="EA365" i="20"/>
  <c r="DD367" i="20"/>
  <c r="DD365" i="20"/>
  <c r="EE396" i="20" a="1"/>
  <c r="FA476" i="20"/>
  <c r="CM477" i="20" s="1"/>
  <c r="GG345" i="20"/>
  <c r="FA478" i="20"/>
  <c r="CM479" i="20" s="1"/>
  <c r="GG347" i="20"/>
  <c r="CH320" i="20"/>
  <c r="CH323" i="20" s="1"/>
  <c r="CW416" i="20" s="1"/>
  <c r="DZ416" i="20" s="1"/>
  <c r="EH325" i="20"/>
  <c r="EE391" i="20"/>
  <c r="EH327" i="20"/>
  <c r="EE392" i="20"/>
  <c r="DU391" i="20" s="1" a="1"/>
  <c r="EH276" i="20"/>
  <c r="GG341" i="20"/>
  <c r="DU342" i="20"/>
  <c r="CC343" i="20" s="1"/>
  <c r="EI323" i="20"/>
  <c r="DU340" i="20"/>
  <c r="CC341" i="20" s="1"/>
  <c r="GF406" i="20"/>
  <c r="GF408" i="20"/>
  <c r="GL316" i="20"/>
  <c r="CH315" i="20"/>
  <c r="CH318" i="20" s="1"/>
  <c r="CW411" i="20" s="1"/>
  <c r="GG340" i="20"/>
  <c r="FW340" i="20" s="1" a="1"/>
  <c r="EH326" i="20"/>
  <c r="FQ345" i="20"/>
  <c r="FQ347" i="20"/>
  <c r="CY340" i="20"/>
  <c r="CB341" i="20" s="1"/>
  <c r="CY341" i="20"/>
  <c r="EG341" i="20" s="1"/>
  <c r="DO350" i="20"/>
  <c r="DO351" i="20"/>
  <c r="EA357" i="20"/>
  <c r="EB355" i="20"/>
  <c r="DF356" i="20"/>
  <c r="DD356" i="20"/>
  <c r="DD355" i="20"/>
  <c r="EB357" i="20"/>
  <c r="DF355" i="20"/>
  <c r="DD357" i="20"/>
  <c r="DE356" i="20"/>
  <c r="DZ357" i="20"/>
  <c r="EA355" i="20"/>
  <c r="DF357" i="20"/>
  <c r="EB356" i="20"/>
  <c r="DE355" i="20"/>
  <c r="DZ355" i="20"/>
  <c r="DE357" i="20"/>
  <c r="EA356" i="20"/>
  <c r="EY355" i="20"/>
  <c r="DZ356" i="20"/>
  <c r="EH281" i="20"/>
  <c r="GG350" i="20" a="1"/>
  <c r="GG352" i="20" s="1"/>
  <c r="FQ335" i="20" a="1"/>
  <c r="FQ335" i="20" s="1"/>
  <c r="GK262" i="20"/>
  <c r="GK267" i="20"/>
  <c r="DO396" i="20" a="1"/>
  <c r="DO398" i="20" s="1"/>
  <c r="CE387" i="20"/>
  <c r="CY345" i="20" a="1"/>
  <c r="CY346" i="20" s="1"/>
  <c r="FA330" i="20" a="1"/>
  <c r="FA331" i="20" s="1"/>
  <c r="EH388" i="20"/>
  <c r="GG391" i="20" a="1"/>
  <c r="GG393" i="20" s="1"/>
  <c r="CA1408" i="20"/>
  <c r="CQ1402" i="20"/>
  <c r="CL1403" i="20"/>
  <c r="ES1404" i="20" s="1"/>
  <c r="CL1404" i="20"/>
  <c r="ES1405" i="20" s="1"/>
  <c r="CA1409" i="20"/>
  <c r="CQ1403" i="20"/>
  <c r="CL1225" i="20"/>
  <c r="ES1226" i="20" s="1"/>
  <c r="CQ1224" i="20"/>
  <c r="CA1230" i="20"/>
  <c r="DO337" i="20"/>
  <c r="DO336" i="20"/>
  <c r="DO335" i="20"/>
  <c r="CB477" i="20"/>
  <c r="EM478" i="20"/>
  <c r="EG476" i="20"/>
  <c r="CM478" i="20"/>
  <c r="GI327" i="20"/>
  <c r="CM328" i="20"/>
  <c r="GO326" i="20"/>
  <c r="BZ1145" i="20"/>
  <c r="CK1140" i="20"/>
  <c r="ER1141" i="20" s="1"/>
  <c r="CP1139" i="20"/>
  <c r="CQ1145" i="20"/>
  <c r="CL1146" i="20"/>
  <c r="ES1147" i="20" s="1"/>
  <c r="FJ397" i="20"/>
  <c r="FJ398" i="20"/>
  <c r="FJ396" i="20"/>
  <c r="CE280" i="20"/>
  <c r="BZ1146" i="20"/>
  <c r="CK1141" i="20"/>
  <c r="ER1142" i="20" s="1"/>
  <c r="CP1140" i="20"/>
  <c r="CB478" i="20"/>
  <c r="EG477" i="20"/>
  <c r="EM476" i="20"/>
  <c r="GO276" i="20"/>
  <c r="CM275" i="20"/>
  <c r="GI274" i="20"/>
  <c r="EH386" i="20"/>
  <c r="CP1397" i="20"/>
  <c r="BZ1403" i="20"/>
  <c r="CK1398" i="20"/>
  <c r="ER1399" i="20" s="1"/>
  <c r="EH280" i="20"/>
  <c r="DO393" i="20"/>
  <c r="DO392" i="20"/>
  <c r="DO391" i="20"/>
  <c r="CL1232" i="20"/>
  <c r="ES1233" i="20" s="1"/>
  <c r="CQ1231" i="20"/>
  <c r="CA1237" i="20"/>
  <c r="GF398" i="20"/>
  <c r="GF396" i="20"/>
  <c r="GF397" i="20"/>
  <c r="CM276" i="20"/>
  <c r="GO274" i="20"/>
  <c r="GI275" i="20"/>
  <c r="CQ1488" i="20"/>
  <c r="CA1494" i="20"/>
  <c r="CL1489" i="20"/>
  <c r="ES1490" i="20" s="1"/>
  <c r="EH274" i="20"/>
  <c r="CQ1316" i="20"/>
  <c r="CA1322" i="20"/>
  <c r="CL1317" i="20"/>
  <c r="ES1318" i="20" s="1"/>
  <c r="GI280" i="20"/>
  <c r="CM281" i="20"/>
  <c r="GO279" i="20"/>
  <c r="CA1488" i="20"/>
  <c r="CQ1482" i="20"/>
  <c r="CL1483" i="20"/>
  <c r="ES1484" i="20" s="1"/>
  <c r="CL1569" i="20"/>
  <c r="ES1570" i="20" s="1"/>
  <c r="CQ1568" i="20"/>
  <c r="CA1574" i="20"/>
  <c r="BZ1318" i="20"/>
  <c r="CP1312" i="20"/>
  <c r="CK1313" i="20"/>
  <c r="ER1314" i="20" s="1"/>
  <c r="BZ1316" i="20"/>
  <c r="CP1310" i="20"/>
  <c r="CK1311" i="20"/>
  <c r="ER1312" i="20" s="1"/>
  <c r="CP1398" i="20"/>
  <c r="BZ1404" i="20"/>
  <c r="CK1399" i="20"/>
  <c r="ER1400" i="20" s="1"/>
  <c r="EH387" i="20"/>
  <c r="GO275" i="20"/>
  <c r="CM277" i="20"/>
  <c r="GI276" i="20"/>
  <c r="FW478" i="20"/>
  <c r="CN479" i="20" s="1"/>
  <c r="FW476" i="20"/>
  <c r="CN477" i="20" s="1"/>
  <c r="FW477" i="20"/>
  <c r="CN478" i="20" s="1"/>
  <c r="CE275" i="20"/>
  <c r="FQ401" i="20"/>
  <c r="FQ403" i="20"/>
  <c r="FQ402" i="20"/>
  <c r="FJ407" i="20"/>
  <c r="FJ408" i="20"/>
  <c r="FJ406" i="20"/>
  <c r="CA1316" i="20"/>
  <c r="CQ1310" i="20"/>
  <c r="CL1311" i="20"/>
  <c r="ES1312" i="20" s="1"/>
  <c r="GI281" i="20"/>
  <c r="CM282" i="20"/>
  <c r="GO280" i="20"/>
  <c r="CK1569" i="20"/>
  <c r="ER1570" i="20" s="1"/>
  <c r="CP1568" i="20"/>
  <c r="BZ1574" i="20"/>
  <c r="CA1495" i="20"/>
  <c r="CQ1489" i="20"/>
  <c r="CL1490" i="20"/>
  <c r="ES1491" i="20" s="1"/>
  <c r="GG335" i="20" a="1"/>
  <c r="GI387" i="20"/>
  <c r="GO386" i="20"/>
  <c r="CM388" i="20"/>
  <c r="EE352" i="20"/>
  <c r="EE351" i="20"/>
  <c r="EE350" i="20"/>
  <c r="CK1312" i="20"/>
  <c r="ER1313" i="20" s="1"/>
  <c r="CP1311" i="20"/>
  <c r="BZ1317" i="20"/>
  <c r="CK1227" i="20"/>
  <c r="ER1228" i="20" s="1"/>
  <c r="CP1226" i="20"/>
  <c r="BZ1232" i="20"/>
  <c r="DU347" i="20"/>
  <c r="CC348" i="20" s="1"/>
  <c r="DU346" i="20"/>
  <c r="CC347" i="20" s="1"/>
  <c r="DU345" i="20"/>
  <c r="CC346" i="20" s="1"/>
  <c r="EE406" i="20" a="1"/>
  <c r="EA361" i="20"/>
  <c r="EB362" i="20"/>
  <c r="DZ361" i="20"/>
  <c r="DF361" i="20"/>
  <c r="EA362" i="20"/>
  <c r="DE361" i="20"/>
  <c r="DF360" i="20"/>
  <c r="DZ362" i="20"/>
  <c r="DF362" i="20"/>
  <c r="DD361" i="20"/>
  <c r="DE360" i="20"/>
  <c r="DE362" i="20"/>
  <c r="EY360" i="20"/>
  <c r="EB360" i="20"/>
  <c r="DD360" i="20"/>
  <c r="DD362" i="20"/>
  <c r="EA360" i="20"/>
  <c r="DZ360" i="20"/>
  <c r="EB361" i="20"/>
  <c r="BZ1576" i="20"/>
  <c r="CP1570" i="20"/>
  <c r="CK1571" i="20"/>
  <c r="ER1572" i="20" s="1"/>
  <c r="CQ1144" i="20"/>
  <c r="CL1145" i="20"/>
  <c r="ES1146" i="20" s="1"/>
  <c r="CM280" i="20"/>
  <c r="GI279" i="20"/>
  <c r="GO281" i="20"/>
  <c r="CQ1317" i="20"/>
  <c r="CL1318" i="20"/>
  <c r="ES1319" i="20" s="1"/>
  <c r="CA1323" i="20"/>
  <c r="CB343" i="20"/>
  <c r="CK1225" i="20"/>
  <c r="ER1226" i="20" s="1"/>
  <c r="CP1224" i="20"/>
  <c r="BZ1230" i="20"/>
  <c r="CQ1138" i="20"/>
  <c r="CL1139" i="20"/>
  <c r="ES1140" i="20" s="1"/>
  <c r="CA1144" i="20"/>
  <c r="CM389" i="20"/>
  <c r="GI388" i="20"/>
  <c r="GO387" i="20"/>
  <c r="EE398" i="20"/>
  <c r="EE397" i="20"/>
  <c r="EE396" i="20"/>
  <c r="EE337" i="20"/>
  <c r="EE336" i="20"/>
  <c r="EE335" i="20"/>
  <c r="CP1138" i="20"/>
  <c r="CK1139" i="20"/>
  <c r="ER1140" i="20" s="1"/>
  <c r="BZ1144" i="20"/>
  <c r="CY332" i="20"/>
  <c r="CY331" i="20"/>
  <c r="CY330" i="20"/>
  <c r="DO406" i="20" a="1"/>
  <c r="FQ342" i="20"/>
  <c r="FQ341" i="20"/>
  <c r="FQ340" i="20"/>
  <c r="EE403" i="20"/>
  <c r="EE402" i="20"/>
  <c r="EE401" i="20"/>
  <c r="CL1231" i="20"/>
  <c r="ES1232" i="20" s="1"/>
  <c r="CA1236" i="20"/>
  <c r="CQ1230" i="20"/>
  <c r="BZ1490" i="20"/>
  <c r="CP1484" i="20"/>
  <c r="CK1485" i="20"/>
  <c r="ER1486" i="20" s="1"/>
  <c r="EA416" i="20"/>
  <c r="EB417" i="20"/>
  <c r="DE417" i="20"/>
  <c r="DZ418" i="20"/>
  <c r="EY416" i="20"/>
  <c r="EB416" i="20"/>
  <c r="CM387" i="20"/>
  <c r="GI386" i="20"/>
  <c r="GO388" i="20"/>
  <c r="CK1570" i="20"/>
  <c r="ER1571" i="20" s="1"/>
  <c r="BZ1575" i="20"/>
  <c r="CP1569" i="20"/>
  <c r="GM320" i="20"/>
  <c r="GM321" i="20"/>
  <c r="GM322" i="20"/>
  <c r="CP1225" i="20"/>
  <c r="BZ1231" i="20"/>
  <c r="CK1226" i="20"/>
  <c r="ER1227" i="20" s="1"/>
  <c r="EH275" i="20"/>
  <c r="CQ1396" i="20"/>
  <c r="CA1402" i="20"/>
  <c r="CL1397" i="20"/>
  <c r="ES1398" i="20" s="1"/>
  <c r="CM326" i="20"/>
  <c r="GI325" i="20"/>
  <c r="GO327" i="20"/>
  <c r="CL1576" i="20"/>
  <c r="ES1577" i="20" s="1"/>
  <c r="CA1581" i="20"/>
  <c r="CQ1575" i="20"/>
  <c r="FQ391" i="20" a="1"/>
  <c r="BZ1489" i="20"/>
  <c r="CK1484" i="20"/>
  <c r="ER1485" i="20" s="1"/>
  <c r="CP1483" i="20"/>
  <c r="EH279" i="20"/>
  <c r="DO403" i="20"/>
  <c r="DO402" i="20"/>
  <c r="DO401" i="20"/>
  <c r="EG478" i="20"/>
  <c r="CB479" i="20"/>
  <c r="EM477" i="20"/>
  <c r="CP1396" i="20"/>
  <c r="BZ1402" i="20"/>
  <c r="CK1397" i="20"/>
  <c r="ER1398" i="20" s="1"/>
  <c r="CA1580" i="20"/>
  <c r="CQ1574" i="20"/>
  <c r="CL1575" i="20"/>
  <c r="ES1576" i="20" s="1"/>
  <c r="GI326" i="20"/>
  <c r="GO325" i="20"/>
  <c r="CM327" i="20"/>
  <c r="FQ350" i="20" a="1"/>
  <c r="DU332" i="20"/>
  <c r="CC333" i="20" s="1"/>
  <c r="DU331" i="20"/>
  <c r="CC332" i="20" s="1"/>
  <c r="DU330" i="20"/>
  <c r="CC331" i="20" s="1"/>
  <c r="GG406" i="20" a="1"/>
  <c r="GG401" i="20" a="1"/>
  <c r="BZ1488" i="20"/>
  <c r="CP1482" i="20"/>
  <c r="CK1483" i="20"/>
  <c r="ER1484" i="20" s="1"/>
  <c r="DD418" i="20" l="1"/>
  <c r="DE416" i="20"/>
  <c r="DF417" i="20"/>
  <c r="DH416" i="20" s="1" a="1"/>
  <c r="DE418" i="20"/>
  <c r="DZ417" i="20"/>
  <c r="EG342" i="20"/>
  <c r="EA418" i="20"/>
  <c r="DF416" i="20"/>
  <c r="EB418" i="20"/>
  <c r="DD417" i="20"/>
  <c r="EA417" i="20"/>
  <c r="ED416" i="20" s="1" a="1"/>
  <c r="DD416" i="20"/>
  <c r="DF418" i="20"/>
  <c r="FW345" i="20" a="1"/>
  <c r="GI478" i="20"/>
  <c r="GD366" i="20"/>
  <c r="GD367" i="20"/>
  <c r="GC367" i="20"/>
  <c r="GB365" i="20"/>
  <c r="FF366" i="20"/>
  <c r="GD365" i="20"/>
  <c r="FG367" i="20"/>
  <c r="FH365" i="20"/>
  <c r="FG365" i="20"/>
  <c r="GC366" i="20"/>
  <c r="GB367" i="20"/>
  <c r="FF367" i="20"/>
  <c r="GC365" i="20"/>
  <c r="GB366" i="20"/>
  <c r="FF365" i="20"/>
  <c r="FH366" i="20"/>
  <c r="FH367" i="20"/>
  <c r="FG366" i="20"/>
  <c r="DH365" i="20" a="1"/>
  <c r="ED365" i="20" a="1"/>
  <c r="EM340" i="20"/>
  <c r="CB342" i="20"/>
  <c r="GO477" i="20"/>
  <c r="GG391" i="20"/>
  <c r="FQ336" i="20"/>
  <c r="EI328" i="20"/>
  <c r="EI282" i="20"/>
  <c r="EM341" i="20"/>
  <c r="EM342" i="20"/>
  <c r="EG340" i="20"/>
  <c r="GI476" i="20"/>
  <c r="EH478" i="20"/>
  <c r="GO478" i="20"/>
  <c r="FA345" i="20" a="1"/>
  <c r="FA345" i="20" s="1"/>
  <c r="CM346" i="20" s="1"/>
  <c r="GJ326" i="20"/>
  <c r="DF411" i="20"/>
  <c r="EB412" i="20"/>
  <c r="EA412" i="20"/>
  <c r="DE413" i="20"/>
  <c r="DZ411" i="20"/>
  <c r="EB413" i="20"/>
  <c r="DE411" i="20"/>
  <c r="DZ412" i="20"/>
  <c r="EA413" i="20"/>
  <c r="DD413" i="20"/>
  <c r="DF412" i="20"/>
  <c r="DE412" i="20"/>
  <c r="EY411" i="20"/>
  <c r="DZ413" i="20"/>
  <c r="EB411" i="20"/>
  <c r="DF413" i="20"/>
  <c r="DD411" i="20"/>
  <c r="DD412" i="20"/>
  <c r="EA411" i="20"/>
  <c r="GM316" i="20"/>
  <c r="GM315" i="20"/>
  <c r="GM317" i="20"/>
  <c r="CY350" i="20" a="1"/>
  <c r="CY352" i="20" s="1"/>
  <c r="CB353" i="20" s="1"/>
  <c r="FQ337" i="20"/>
  <c r="GG392" i="20"/>
  <c r="DO396" i="20"/>
  <c r="EH342" i="20"/>
  <c r="DO397" i="20"/>
  <c r="GK323" i="20"/>
  <c r="DH355" i="20" a="1"/>
  <c r="DH357" i="20" s="1"/>
  <c r="ED355" i="20" a="1"/>
  <c r="GJ279" i="20"/>
  <c r="FA330" i="20"/>
  <c r="GI330" i="20" s="1"/>
  <c r="GG350" i="20"/>
  <c r="FA332" i="20"/>
  <c r="GI332" i="20" s="1"/>
  <c r="GG351" i="20"/>
  <c r="FH356" i="20"/>
  <c r="GC355" i="20"/>
  <c r="FH355" i="20"/>
  <c r="FF355" i="20"/>
  <c r="FG357" i="20"/>
  <c r="GB355" i="20"/>
  <c r="GC357" i="20"/>
  <c r="FG356" i="20"/>
  <c r="GD357" i="20"/>
  <c r="GC356" i="20"/>
  <c r="GD355" i="20"/>
  <c r="GD356" i="20"/>
  <c r="GB357" i="20"/>
  <c r="FG355" i="20"/>
  <c r="GB356" i="20"/>
  <c r="FF357" i="20"/>
  <c r="FH357" i="20"/>
  <c r="FF356" i="20"/>
  <c r="DU401" i="20" a="1"/>
  <c r="DU401" i="20" s="1"/>
  <c r="CC402" i="20" s="1"/>
  <c r="GJ388" i="20"/>
  <c r="CY347" i="20"/>
  <c r="CB348" i="20" s="1"/>
  <c r="CY335" i="20" a="1"/>
  <c r="CY337" i="20" s="1"/>
  <c r="GJ274" i="20"/>
  <c r="CY345" i="20"/>
  <c r="EG345" i="20" s="1"/>
  <c r="FQ352" i="20"/>
  <c r="FQ351" i="20"/>
  <c r="FQ350" i="20"/>
  <c r="BZ1407" i="20"/>
  <c r="CP1401" i="20"/>
  <c r="CK1402" i="20"/>
  <c r="ER1403" i="20" s="1"/>
  <c r="CH327" i="20"/>
  <c r="EP326" i="20"/>
  <c r="BZ1237" i="20"/>
  <c r="CK1232" i="20"/>
  <c r="ER1233" i="20" s="1"/>
  <c r="CP1231" i="20"/>
  <c r="CP1315" i="20"/>
  <c r="BZ1321" i="20"/>
  <c r="CK1316" i="20"/>
  <c r="ER1317" i="20" s="1"/>
  <c r="CA1579" i="20"/>
  <c r="CL1574" i="20"/>
  <c r="ES1575" i="20" s="1"/>
  <c r="CQ1573" i="20"/>
  <c r="GJ280" i="20"/>
  <c r="CP1144" i="20"/>
  <c r="CK1145" i="20"/>
  <c r="ER1146" i="20" s="1"/>
  <c r="CE477" i="20"/>
  <c r="CL1409" i="20"/>
  <c r="ES1410" i="20" s="1"/>
  <c r="CA1414" i="20"/>
  <c r="CQ1408" i="20"/>
  <c r="CY401" i="20" a="1"/>
  <c r="CK1231" i="20"/>
  <c r="ER1232" i="20" s="1"/>
  <c r="BZ1236" i="20"/>
  <c r="CP1230" i="20"/>
  <c r="FF418" i="20"/>
  <c r="FG417" i="20"/>
  <c r="GD416" i="20"/>
  <c r="FG416" i="20"/>
  <c r="FF417" i="20"/>
  <c r="GC416" i="20"/>
  <c r="FF416" i="20"/>
  <c r="GB416" i="20"/>
  <c r="GD418" i="20"/>
  <c r="GC418" i="20"/>
  <c r="GD417" i="20"/>
  <c r="GB418" i="20"/>
  <c r="GC417" i="20"/>
  <c r="FH418" i="20"/>
  <c r="GB417" i="20"/>
  <c r="FG418" i="20"/>
  <c r="FH417" i="20"/>
  <c r="FH416" i="20"/>
  <c r="DU335" i="20" a="1"/>
  <c r="ED360" i="20" a="1"/>
  <c r="CQ1315" i="20"/>
  <c r="CA1321" i="20"/>
  <c r="CL1316" i="20"/>
  <c r="ES1317" i="20" s="1"/>
  <c r="CA1499" i="20"/>
  <c r="CL1494" i="20"/>
  <c r="ES1495" i="20" s="1"/>
  <c r="CQ1493" i="20"/>
  <c r="CQ1236" i="20"/>
  <c r="CA1242" i="20"/>
  <c r="CL1237" i="20"/>
  <c r="ES1238" i="20" s="1"/>
  <c r="CH276" i="20"/>
  <c r="GL275" i="20" s="1"/>
  <c r="EP275" i="20"/>
  <c r="CP1145" i="20"/>
  <c r="CK1146" i="20"/>
  <c r="ER1147" i="20" s="1"/>
  <c r="BZ1493" i="20"/>
  <c r="CP1487" i="20"/>
  <c r="CK1488" i="20"/>
  <c r="ER1489" i="20" s="1"/>
  <c r="CA1407" i="20"/>
  <c r="CQ1401" i="20"/>
  <c r="CL1402" i="20"/>
  <c r="ES1403" i="20" s="1"/>
  <c r="BZ1580" i="20"/>
  <c r="CP1574" i="20"/>
  <c r="CK1575" i="20"/>
  <c r="ER1576" i="20" s="1"/>
  <c r="CQ1143" i="20"/>
  <c r="CL1144" i="20"/>
  <c r="ES1145" i="20" s="1"/>
  <c r="CH281" i="20"/>
  <c r="GL280" i="20" s="1"/>
  <c r="EP280" i="20"/>
  <c r="EH341" i="20"/>
  <c r="FQ406" i="20" a="1"/>
  <c r="FA401" i="20" a="1"/>
  <c r="CE341" i="20"/>
  <c r="CQ1321" i="20"/>
  <c r="CL1322" i="20"/>
  <c r="ES1323" i="20" s="1"/>
  <c r="CA1327" i="20"/>
  <c r="GG403" i="20"/>
  <c r="GG402" i="20"/>
  <c r="GG401" i="20"/>
  <c r="EM332" i="20"/>
  <c r="CB331" i="20"/>
  <c r="EG330" i="20"/>
  <c r="EE408" i="20"/>
  <c r="EE407" i="20"/>
  <c r="EE406" i="20"/>
  <c r="CK1317" i="20"/>
  <c r="ER1318" i="20" s="1"/>
  <c r="CP1316" i="20"/>
  <c r="BZ1322" i="20"/>
  <c r="GJ387" i="20"/>
  <c r="GJ275" i="20"/>
  <c r="CB347" i="20"/>
  <c r="EG346" i="20"/>
  <c r="GO476" i="20"/>
  <c r="CM332" i="20"/>
  <c r="GI331" i="20"/>
  <c r="GG408" i="20"/>
  <c r="GG407" i="20"/>
  <c r="GG406" i="20"/>
  <c r="CA1586" i="20"/>
  <c r="CQ1580" i="20"/>
  <c r="CL1581" i="20"/>
  <c r="ES1582" i="20" s="1"/>
  <c r="BZ1495" i="20"/>
  <c r="CP1489" i="20"/>
  <c r="CK1490" i="20"/>
  <c r="ER1491" i="20" s="1"/>
  <c r="FA340" i="20" a="1"/>
  <c r="EG331" i="20"/>
  <c r="EM330" i="20"/>
  <c r="CB332" i="20"/>
  <c r="DU396" i="20" a="1"/>
  <c r="CL1323" i="20"/>
  <c r="ES1324" i="20" s="1"/>
  <c r="CQ1322" i="20"/>
  <c r="CA1328" i="20"/>
  <c r="DH360" i="20" a="1"/>
  <c r="GG337" i="20"/>
  <c r="GG336" i="20"/>
  <c r="GG335" i="20"/>
  <c r="CK1404" i="20"/>
  <c r="ER1405" i="20" s="1"/>
  <c r="BZ1409" i="20"/>
  <c r="CP1403" i="20"/>
  <c r="EH340" i="20"/>
  <c r="CY391" i="20" a="1"/>
  <c r="GI477" i="20"/>
  <c r="CL1230" i="20"/>
  <c r="ES1231" i="20" s="1"/>
  <c r="CQ1229" i="20"/>
  <c r="CA1235" i="20"/>
  <c r="DU393" i="20"/>
  <c r="CC394" i="20" s="1"/>
  <c r="DU392" i="20"/>
  <c r="CC393" i="20" s="1"/>
  <c r="DU391" i="20"/>
  <c r="CC392" i="20" s="1"/>
  <c r="GJ386" i="20"/>
  <c r="FW342" i="20"/>
  <c r="CN343" i="20" s="1"/>
  <c r="FW341" i="20"/>
  <c r="CN342" i="20" s="1"/>
  <c r="FW340" i="20"/>
  <c r="CN341" i="20" s="1"/>
  <c r="CB333" i="20"/>
  <c r="EG332" i="20"/>
  <c r="EM331" i="20"/>
  <c r="CA1493" i="20"/>
  <c r="CQ1487" i="20"/>
  <c r="CL1488" i="20"/>
  <c r="ES1489" i="20" s="1"/>
  <c r="BZ1408" i="20"/>
  <c r="CK1403" i="20"/>
  <c r="ER1404" i="20" s="1"/>
  <c r="CP1402" i="20"/>
  <c r="EH477" i="20"/>
  <c r="CA1585" i="20"/>
  <c r="CQ1579" i="20"/>
  <c r="CL1580" i="20"/>
  <c r="ES1581" i="20" s="1"/>
  <c r="CK1489" i="20"/>
  <c r="ER1490" i="20" s="1"/>
  <c r="CP1488" i="20"/>
  <c r="BZ1494" i="20"/>
  <c r="EP477" i="20"/>
  <c r="CH478" i="20"/>
  <c r="GL477" i="20" s="1"/>
  <c r="CH388" i="20"/>
  <c r="EP387" i="20"/>
  <c r="CK1144" i="20"/>
  <c r="ER1145" i="20" s="1"/>
  <c r="CP1143" i="20"/>
  <c r="BZ1235" i="20"/>
  <c r="CK1230" i="20"/>
  <c r="ER1231" i="20" s="1"/>
  <c r="CP1229" i="20"/>
  <c r="GD362" i="20"/>
  <c r="GC362" i="20"/>
  <c r="GD361" i="20"/>
  <c r="GB362" i="20"/>
  <c r="GC361" i="20"/>
  <c r="FH362" i="20"/>
  <c r="GB361" i="20"/>
  <c r="FH360" i="20"/>
  <c r="FG362" i="20"/>
  <c r="FH361" i="20"/>
  <c r="GD360" i="20"/>
  <c r="FG360" i="20"/>
  <c r="FF362" i="20"/>
  <c r="FG361" i="20"/>
  <c r="GC360" i="20"/>
  <c r="FF360" i="20"/>
  <c r="FF361" i="20"/>
  <c r="GB360" i="20"/>
  <c r="DU350" i="20" a="1"/>
  <c r="BZ1579" i="20"/>
  <c r="CK1574" i="20"/>
  <c r="ER1575" i="20" s="1"/>
  <c r="CP1573" i="20"/>
  <c r="GJ281" i="20"/>
  <c r="FQ396" i="20" a="1"/>
  <c r="GJ327" i="20"/>
  <c r="EH476" i="20"/>
  <c r="FQ393" i="20"/>
  <c r="FQ392" i="20"/>
  <c r="FQ391" i="20"/>
  <c r="GJ325" i="20"/>
  <c r="CA1241" i="20"/>
  <c r="CL1236" i="20"/>
  <c r="ES1237" i="20" s="1"/>
  <c r="CQ1235" i="20"/>
  <c r="DO408" i="20"/>
  <c r="DO407" i="20"/>
  <c r="DO406" i="20"/>
  <c r="FW347" i="20"/>
  <c r="FW346" i="20"/>
  <c r="FW345" i="20"/>
  <c r="BZ1581" i="20"/>
  <c r="CK1576" i="20"/>
  <c r="ER1577" i="20" s="1"/>
  <c r="CP1575" i="20"/>
  <c r="CA1500" i="20"/>
  <c r="CL1495" i="20"/>
  <c r="ES1496" i="20" s="1"/>
  <c r="CQ1494" i="20"/>
  <c r="GJ276" i="20"/>
  <c r="CP1317" i="20"/>
  <c r="CK1318" i="20"/>
  <c r="ER1319" i="20" s="1"/>
  <c r="BZ1323" i="20"/>
  <c r="EI277" i="20"/>
  <c r="GG396" i="20" a="1"/>
  <c r="EI389" i="20"/>
  <c r="CA1413" i="20"/>
  <c r="CL1408" i="20"/>
  <c r="ES1409" i="20" s="1"/>
  <c r="CQ1407" i="20"/>
  <c r="EM345" i="20" l="1"/>
  <c r="FA335" i="20" a="1"/>
  <c r="CB346" i="20"/>
  <c r="EM347" i="20"/>
  <c r="DH356" i="20"/>
  <c r="FJ365" i="20" a="1"/>
  <c r="FW391" i="20" a="1"/>
  <c r="FW392" i="20" s="1"/>
  <c r="CN393" i="20" s="1"/>
  <c r="ED367" i="20"/>
  <c r="ED366" i="20"/>
  <c r="ED365" i="20"/>
  <c r="GF365" i="20" a="1"/>
  <c r="DH367" i="20"/>
  <c r="DH366" i="20"/>
  <c r="DH365" i="20"/>
  <c r="CM333" i="20"/>
  <c r="GO330" i="20"/>
  <c r="GJ477" i="20"/>
  <c r="FA346" i="20"/>
  <c r="CM347" i="20" s="1"/>
  <c r="GO331" i="20"/>
  <c r="CM331" i="20"/>
  <c r="GO332" i="20"/>
  <c r="CY396" i="20" a="1"/>
  <c r="CY396" i="20" s="1"/>
  <c r="CB397" i="20" s="1"/>
  <c r="DU402" i="20"/>
  <c r="CC403" i="20" s="1"/>
  <c r="DU403" i="20"/>
  <c r="CC404" i="20" s="1"/>
  <c r="EI479" i="20"/>
  <c r="FA347" i="20"/>
  <c r="CM348" i="20" s="1"/>
  <c r="GK318" i="20"/>
  <c r="GC412" i="20"/>
  <c r="GD411" i="20"/>
  <c r="GD413" i="20"/>
  <c r="FH411" i="20"/>
  <c r="FH413" i="20"/>
  <c r="FG411" i="20"/>
  <c r="GB412" i="20"/>
  <c r="FF412" i="20"/>
  <c r="FH412" i="20"/>
  <c r="GB411" i="20"/>
  <c r="FG413" i="20"/>
  <c r="GC411" i="20"/>
  <c r="FF411" i="20"/>
  <c r="GC413" i="20"/>
  <c r="GD412" i="20"/>
  <c r="FF413" i="20"/>
  <c r="GB413" i="20"/>
  <c r="FG412" i="20"/>
  <c r="ED411" i="20" a="1"/>
  <c r="CY351" i="20"/>
  <c r="CB352" i="20" s="1"/>
  <c r="CY350" i="20"/>
  <c r="CB351" i="20" s="1"/>
  <c r="DH411" i="20" a="1"/>
  <c r="EM346" i="20"/>
  <c r="EG347" i="20"/>
  <c r="EH346" i="20" s="1"/>
  <c r="FW350" i="20" a="1"/>
  <c r="FW350" i="20" s="1"/>
  <c r="CN351" i="20" s="1"/>
  <c r="CY335" i="20"/>
  <c r="CB336" i="20" s="1"/>
  <c r="CH279" i="20"/>
  <c r="CH282" i="20" s="1"/>
  <c r="CW375" i="20" s="1"/>
  <c r="DD377" i="20" s="1"/>
  <c r="CY336" i="20"/>
  <c r="CB337" i="20" s="1"/>
  <c r="DH355" i="20"/>
  <c r="EH332" i="20"/>
  <c r="GF355" i="20" a="1"/>
  <c r="EI343" i="20"/>
  <c r="FJ355" i="20" a="1"/>
  <c r="ED355" i="20"/>
  <c r="ED357" i="20"/>
  <c r="ED356" i="20"/>
  <c r="CY406" i="20" a="1"/>
  <c r="CY407" i="20" s="1"/>
  <c r="FA350" i="20" a="1"/>
  <c r="FA352" i="20" s="1"/>
  <c r="CH274" i="20"/>
  <c r="CH277" i="20" s="1"/>
  <c r="CW370" i="20" s="1"/>
  <c r="DD372" i="20" s="1"/>
  <c r="DU406" i="20" a="1"/>
  <c r="DU407" i="20" s="1"/>
  <c r="CC408" i="20" s="1"/>
  <c r="GF360" i="20" a="1"/>
  <c r="GF361" i="20" s="1"/>
  <c r="GJ478" i="20"/>
  <c r="FJ360" i="20" a="1"/>
  <c r="FJ360" i="20" s="1"/>
  <c r="GJ332" i="20"/>
  <c r="FW406" i="20" a="1"/>
  <c r="FW408" i="20" s="1"/>
  <c r="CN409" i="20" s="1"/>
  <c r="BW463" i="20"/>
  <c r="BV461" i="20"/>
  <c r="GL387" i="20"/>
  <c r="BW462" i="20"/>
  <c r="BV456" i="20"/>
  <c r="CH386" i="20"/>
  <c r="CH389" i="20" s="1"/>
  <c r="CW482" i="20" s="1"/>
  <c r="CA1591" i="20"/>
  <c r="CL1586" i="20"/>
  <c r="ES1587" i="20" s="1"/>
  <c r="CQ1585" i="20"/>
  <c r="GJ331" i="20"/>
  <c r="CE331" i="20"/>
  <c r="FQ407" i="20"/>
  <c r="FQ408" i="20"/>
  <c r="FQ406" i="20"/>
  <c r="BZ1498" i="20"/>
  <c r="CP1492" i="20"/>
  <c r="CK1493" i="20"/>
  <c r="ER1494" i="20" s="1"/>
  <c r="CQ1320" i="20"/>
  <c r="CL1321" i="20"/>
  <c r="ES1322" i="20" s="1"/>
  <c r="CA1326" i="20"/>
  <c r="GG398" i="20"/>
  <c r="GG397" i="20"/>
  <c r="GG396" i="20"/>
  <c r="CQ1499" i="20"/>
  <c r="CL1500" i="20"/>
  <c r="ES1501" i="20" s="1"/>
  <c r="CA1505" i="20"/>
  <c r="FA391" i="20" a="1"/>
  <c r="GM477" i="20"/>
  <c r="GM476" i="20"/>
  <c r="GM478" i="20"/>
  <c r="CA1590" i="20"/>
  <c r="CQ1584" i="20"/>
  <c r="CL1585" i="20"/>
  <c r="ES1586" i="20" s="1"/>
  <c r="CP1407" i="20"/>
  <c r="BZ1413" i="20"/>
  <c r="CK1408" i="20"/>
  <c r="ER1409" i="20" s="1"/>
  <c r="EH331" i="20"/>
  <c r="BZ1327" i="20"/>
  <c r="CP1321" i="20"/>
  <c r="CK1322" i="20"/>
  <c r="ER1323" i="20" s="1"/>
  <c r="CK1580" i="20"/>
  <c r="ER1581" i="20" s="1"/>
  <c r="BZ1585" i="20"/>
  <c r="CP1579" i="20"/>
  <c r="CH476" i="20"/>
  <c r="CH479" i="20" s="1"/>
  <c r="CW572" i="20" s="1"/>
  <c r="CP1236" i="20"/>
  <c r="BZ1242" i="20"/>
  <c r="CK1237" i="20"/>
  <c r="ER1238" i="20" s="1"/>
  <c r="FQ397" i="20"/>
  <c r="FQ398" i="20"/>
  <c r="FQ396" i="20"/>
  <c r="CY393" i="20"/>
  <c r="CY392" i="20"/>
  <c r="CY391" i="20"/>
  <c r="DH360" i="20"/>
  <c r="DH362" i="20"/>
  <c r="DH361" i="20"/>
  <c r="FA342" i="20"/>
  <c r="FA341" i="20"/>
  <c r="FA340" i="20"/>
  <c r="FA335" i="20"/>
  <c r="FA337" i="20"/>
  <c r="FA336" i="20"/>
  <c r="ED362" i="20"/>
  <c r="ED361" i="20"/>
  <c r="ED360" i="20"/>
  <c r="GF416" i="20" a="1"/>
  <c r="BZ1328" i="20"/>
  <c r="CK1323" i="20"/>
  <c r="ER1324" i="20" s="1"/>
  <c r="CP1322" i="20"/>
  <c r="BZ1499" i="20"/>
  <c r="CP1493" i="20"/>
  <c r="CK1494" i="20"/>
  <c r="ER1495" i="20" s="1"/>
  <c r="CL1328" i="20"/>
  <c r="ES1329" i="20" s="1"/>
  <c r="CA1333" i="20"/>
  <c r="CQ1327" i="20"/>
  <c r="GJ330" i="20"/>
  <c r="CA1332" i="20"/>
  <c r="CL1327" i="20"/>
  <c r="ES1328" i="20" s="1"/>
  <c r="CQ1326" i="20"/>
  <c r="CB338" i="20"/>
  <c r="CA1504" i="20"/>
  <c r="CL1499" i="20"/>
  <c r="ES1500" i="20" s="1"/>
  <c r="CQ1498" i="20"/>
  <c r="FJ416" i="20" a="1"/>
  <c r="BZ1241" i="20"/>
  <c r="CK1236" i="20"/>
  <c r="ER1237" i="20" s="1"/>
  <c r="CP1235" i="20"/>
  <c r="CL1579" i="20"/>
  <c r="ES1580" i="20" s="1"/>
  <c r="CQ1578" i="20"/>
  <c r="CA1584" i="20"/>
  <c r="CL1413" i="20"/>
  <c r="ES1414" i="20" s="1"/>
  <c r="CA1418" i="20"/>
  <c r="CQ1412" i="20"/>
  <c r="BZ1586" i="20"/>
  <c r="CP1580" i="20"/>
  <c r="CK1581" i="20"/>
  <c r="ER1582" i="20" s="1"/>
  <c r="CP1234" i="20"/>
  <c r="CK1235" i="20"/>
  <c r="ER1236" i="20" s="1"/>
  <c r="BZ1240" i="20"/>
  <c r="CA1498" i="20"/>
  <c r="CQ1492" i="20"/>
  <c r="CL1493" i="20"/>
  <c r="ES1494" i="20" s="1"/>
  <c r="CE346" i="20"/>
  <c r="GM280" i="20"/>
  <c r="GM279" i="20"/>
  <c r="GM281" i="20"/>
  <c r="CQ1406" i="20"/>
  <c r="CL1407" i="20"/>
  <c r="ES1408" i="20" s="1"/>
  <c r="CA1412" i="20"/>
  <c r="DU337" i="20"/>
  <c r="CC338" i="20" s="1"/>
  <c r="DU336" i="20"/>
  <c r="CC337" i="20" s="1"/>
  <c r="DU335" i="20"/>
  <c r="CC336" i="20" s="1"/>
  <c r="BZ1412" i="20"/>
  <c r="CP1406" i="20"/>
  <c r="CK1407" i="20"/>
  <c r="ER1408" i="20" s="1"/>
  <c r="CN346" i="20"/>
  <c r="GI345" i="20"/>
  <c r="CQ1240" i="20"/>
  <c r="CL1241" i="20"/>
  <c r="ES1242" i="20" s="1"/>
  <c r="BZ1414" i="20"/>
  <c r="CP1408" i="20"/>
  <c r="CK1409" i="20"/>
  <c r="ER1410" i="20" s="1"/>
  <c r="BZ1500" i="20"/>
  <c r="CK1495" i="20"/>
  <c r="ER1496" i="20" s="1"/>
  <c r="CP1494" i="20"/>
  <c r="GM275" i="20"/>
  <c r="GM276" i="20"/>
  <c r="GM274" i="20"/>
  <c r="CY403" i="20"/>
  <c r="CY402" i="20"/>
  <c r="CY401" i="20"/>
  <c r="BZ1326" i="20"/>
  <c r="CP1320" i="20"/>
  <c r="CK1321" i="20"/>
  <c r="ER1322" i="20" s="1"/>
  <c r="CN347" i="20"/>
  <c r="ED418" i="20"/>
  <c r="ED417" i="20"/>
  <c r="ED416" i="20"/>
  <c r="CK1579" i="20"/>
  <c r="ER1580" i="20" s="1"/>
  <c r="CP1578" i="20"/>
  <c r="BZ1584" i="20"/>
  <c r="CL1235" i="20"/>
  <c r="ES1236" i="20" s="1"/>
  <c r="CA1240" i="20"/>
  <c r="CQ1234" i="20"/>
  <c r="DU396" i="20"/>
  <c r="CC397" i="20" s="1"/>
  <c r="DU398" i="20"/>
  <c r="CC399" i="20" s="1"/>
  <c r="DU397" i="20"/>
  <c r="CC398" i="20" s="1"/>
  <c r="FW401" i="20" a="1"/>
  <c r="GL326" i="20"/>
  <c r="CH325" i="20"/>
  <c r="CH328" i="20" s="1"/>
  <c r="CW421" i="20" s="1"/>
  <c r="CN348" i="20"/>
  <c r="DH418" i="20"/>
  <c r="DH417" i="20"/>
  <c r="DH416" i="20"/>
  <c r="DU352" i="20"/>
  <c r="DU351" i="20"/>
  <c r="DU350" i="20"/>
  <c r="GJ476" i="20"/>
  <c r="FW335" i="20" a="1"/>
  <c r="EH330" i="20"/>
  <c r="FA401" i="20"/>
  <c r="FA403" i="20"/>
  <c r="FA402" i="20"/>
  <c r="CQ1241" i="20"/>
  <c r="CL1242" i="20"/>
  <c r="ES1243" i="20" s="1"/>
  <c r="CL1414" i="20"/>
  <c r="ES1415" i="20" s="1"/>
  <c r="CA1419" i="20"/>
  <c r="CQ1413" i="20"/>
  <c r="EE365" i="20" l="1" a="1"/>
  <c r="EE366" i="20" s="1"/>
  <c r="FW391" i="20"/>
  <c r="CN392" i="20" s="1"/>
  <c r="GI346" i="20"/>
  <c r="FW393" i="20"/>
  <c r="CN394" i="20" s="1"/>
  <c r="GI347" i="20"/>
  <c r="GO347" i="20"/>
  <c r="EH345" i="20"/>
  <c r="EH347" i="20"/>
  <c r="DO355" i="20" a="1"/>
  <c r="DO355" i="20" s="1"/>
  <c r="EE365" i="20"/>
  <c r="EE367" i="20"/>
  <c r="GF367" i="20"/>
  <c r="GF366" i="20"/>
  <c r="GF365" i="20"/>
  <c r="CH332" i="20"/>
  <c r="GL331" i="20" s="1"/>
  <c r="GM332" i="20" s="1"/>
  <c r="DO365" i="20" a="1"/>
  <c r="FJ365" i="20"/>
  <c r="FJ367" i="20"/>
  <c r="FJ366" i="20"/>
  <c r="EI333" i="20"/>
  <c r="EP331" i="20"/>
  <c r="DZ375" i="20"/>
  <c r="DE375" i="20"/>
  <c r="DU408" i="20"/>
  <c r="CC409" i="20" s="1"/>
  <c r="DU406" i="20"/>
  <c r="CC407" i="20" s="1"/>
  <c r="DZ372" i="20"/>
  <c r="DD371" i="20"/>
  <c r="DF371" i="20"/>
  <c r="DZ370" i="20"/>
  <c r="EA371" i="20"/>
  <c r="DE370" i="20"/>
  <c r="EA370" i="20"/>
  <c r="DE372" i="20"/>
  <c r="EB371" i="20"/>
  <c r="DF372" i="20"/>
  <c r="CY398" i="20"/>
  <c r="CB399" i="20" s="1"/>
  <c r="FA350" i="20"/>
  <c r="CM351" i="20" s="1"/>
  <c r="FA351" i="20"/>
  <c r="CY397" i="20"/>
  <c r="CB398" i="20" s="1"/>
  <c r="GO346" i="20"/>
  <c r="GO345" i="20"/>
  <c r="FW351" i="20"/>
  <c r="CN352" i="20" s="1"/>
  <c r="EA376" i="20"/>
  <c r="DE377" i="20"/>
  <c r="DF375" i="20"/>
  <c r="DF377" i="20"/>
  <c r="EB376" i="20"/>
  <c r="DE376" i="20"/>
  <c r="DD375" i="20"/>
  <c r="DZ377" i="20"/>
  <c r="DD376" i="20"/>
  <c r="EB377" i="20"/>
  <c r="DF376" i="20"/>
  <c r="EY375" i="20"/>
  <c r="FW352" i="20"/>
  <c r="CN353" i="20" s="1"/>
  <c r="GK479" i="20"/>
  <c r="EA375" i="20"/>
  <c r="EA377" i="20"/>
  <c r="EB375" i="20"/>
  <c r="DZ376" i="20"/>
  <c r="FJ411" i="20" a="1"/>
  <c r="DH412" i="20"/>
  <c r="DH413" i="20"/>
  <c r="DH411" i="20"/>
  <c r="ED412" i="20"/>
  <c r="ED411" i="20"/>
  <c r="ED413" i="20"/>
  <c r="GF411" i="20" a="1"/>
  <c r="DD370" i="20"/>
  <c r="EA372" i="20"/>
  <c r="FW407" i="20"/>
  <c r="CN408" i="20" s="1"/>
  <c r="DE371" i="20"/>
  <c r="FW406" i="20"/>
  <c r="CN407" i="20" s="1"/>
  <c r="FJ361" i="20"/>
  <c r="EB370" i="20"/>
  <c r="GF362" i="20"/>
  <c r="EB372" i="20"/>
  <c r="EY370" i="20"/>
  <c r="DF370" i="20"/>
  <c r="DZ371" i="20"/>
  <c r="CY408" i="20"/>
  <c r="CB409" i="20" s="1"/>
  <c r="FJ362" i="20"/>
  <c r="FQ360" i="20" s="1" a="1"/>
  <c r="CY406" i="20"/>
  <c r="EE355" i="20" a="1"/>
  <c r="GJ347" i="20"/>
  <c r="FJ356" i="20"/>
  <c r="FJ355" i="20"/>
  <c r="FJ357" i="20"/>
  <c r="GF356" i="20"/>
  <c r="GF355" i="20"/>
  <c r="GF357" i="20"/>
  <c r="EE360" i="20" a="1"/>
  <c r="EE362" i="20" s="1"/>
  <c r="GF360" i="20"/>
  <c r="FA406" i="20" a="1"/>
  <c r="FA407" i="20" s="1"/>
  <c r="CM404" i="20"/>
  <c r="DE423" i="20"/>
  <c r="DE421" i="20"/>
  <c r="DD423" i="20"/>
  <c r="EY421" i="20"/>
  <c r="EB421" i="20"/>
  <c r="DD421" i="20"/>
  <c r="EA421" i="20"/>
  <c r="EB422" i="20"/>
  <c r="DZ421" i="20"/>
  <c r="EA422" i="20"/>
  <c r="EB423" i="20"/>
  <c r="DZ422" i="20"/>
  <c r="DF422" i="20"/>
  <c r="EA423" i="20"/>
  <c r="DE422" i="20"/>
  <c r="DZ423" i="20"/>
  <c r="DF423" i="20"/>
  <c r="DD422" i="20"/>
  <c r="DF421" i="20"/>
  <c r="CB404" i="20"/>
  <c r="EM402" i="20"/>
  <c r="EG403" i="20"/>
  <c r="CH347" i="20"/>
  <c r="GL346" i="20" s="1"/>
  <c r="EP346" i="20"/>
  <c r="CQ1417" i="20"/>
  <c r="CA1423" i="20"/>
  <c r="CL1418" i="20"/>
  <c r="ES1419" i="20" s="1"/>
  <c r="EG337" i="20"/>
  <c r="EG336" i="20"/>
  <c r="EG392" i="20"/>
  <c r="EM391" i="20"/>
  <c r="CB393" i="20"/>
  <c r="BW467" i="20"/>
  <c r="FB466" i="20" s="1"/>
  <c r="BX461" i="20"/>
  <c r="FB462" i="20"/>
  <c r="CM402" i="20"/>
  <c r="DO416" i="20" a="1"/>
  <c r="GM326" i="20"/>
  <c r="GM325" i="20"/>
  <c r="GM327" i="20"/>
  <c r="CQ1239" i="20"/>
  <c r="CL1240" i="20"/>
  <c r="ES1241" i="20" s="1"/>
  <c r="GK277" i="20"/>
  <c r="EG396" i="20"/>
  <c r="CM337" i="20"/>
  <c r="CM341" i="20"/>
  <c r="GI340" i="20"/>
  <c r="GO342" i="20"/>
  <c r="CB394" i="20"/>
  <c r="EG393" i="20"/>
  <c r="EM392" i="20"/>
  <c r="BZ1590" i="20"/>
  <c r="CP1584" i="20"/>
  <c r="CK1585" i="20"/>
  <c r="ER1586" i="20" s="1"/>
  <c r="EE416" i="20" a="1"/>
  <c r="CM353" i="20"/>
  <c r="CP1499" i="20"/>
  <c r="CK1500" i="20"/>
  <c r="ER1501" i="20" s="1"/>
  <c r="BZ1505" i="20"/>
  <c r="CA1589" i="20"/>
  <c r="CL1584" i="20"/>
  <c r="ES1585" i="20" s="1"/>
  <c r="CQ1583" i="20"/>
  <c r="CK1241" i="20"/>
  <c r="ER1242" i="20" s="1"/>
  <c r="CP1240" i="20"/>
  <c r="GF418" i="20"/>
  <c r="GF417" i="20"/>
  <c r="GF416" i="20"/>
  <c r="CM338" i="20"/>
  <c r="GI341" i="20"/>
  <c r="GO340" i="20"/>
  <c r="CM342" i="20"/>
  <c r="CP1241" i="20"/>
  <c r="CK1242" i="20"/>
  <c r="ER1243" i="20" s="1"/>
  <c r="CK1413" i="20"/>
  <c r="ER1414" i="20" s="1"/>
  <c r="BZ1418" i="20"/>
  <c r="CP1412" i="20"/>
  <c r="FA393" i="20"/>
  <c r="FA392" i="20"/>
  <c r="FA391" i="20"/>
  <c r="BZ1503" i="20"/>
  <c r="CP1497" i="20"/>
  <c r="CK1498" i="20"/>
  <c r="ER1499" i="20" s="1"/>
  <c r="CA1596" i="20"/>
  <c r="CQ1590" i="20"/>
  <c r="CL1591" i="20"/>
  <c r="ES1592" i="20" s="1"/>
  <c r="FW336" i="20"/>
  <c r="CN337" i="20" s="1"/>
  <c r="FW335" i="20"/>
  <c r="CN336" i="20" s="1"/>
  <c r="FW337" i="20"/>
  <c r="CN338" i="20" s="1"/>
  <c r="CP1411" i="20"/>
  <c r="BZ1417" i="20"/>
  <c r="CK1412" i="20"/>
  <c r="ER1413" i="20" s="1"/>
  <c r="CQ1411" i="20"/>
  <c r="CA1417" i="20"/>
  <c r="CL1412" i="20"/>
  <c r="ES1413" i="20" s="1"/>
  <c r="FJ418" i="20"/>
  <c r="FJ417" i="20"/>
  <c r="FJ416" i="20"/>
  <c r="BZ1504" i="20"/>
  <c r="CK1499" i="20"/>
  <c r="ER1500" i="20" s="1"/>
  <c r="CP1498" i="20"/>
  <c r="CM336" i="20"/>
  <c r="GI342" i="20"/>
  <c r="CM343" i="20"/>
  <c r="GO341" i="20"/>
  <c r="CL1505" i="20"/>
  <c r="ES1506" i="20" s="1"/>
  <c r="CA1510" i="20"/>
  <c r="CQ1504" i="20"/>
  <c r="DF484" i="20"/>
  <c r="EY482" i="20"/>
  <c r="EB482" i="20"/>
  <c r="DE482" i="20"/>
  <c r="DE484" i="20"/>
  <c r="EB483" i="20"/>
  <c r="EA482" i="20"/>
  <c r="DD482" i="20"/>
  <c r="DD484" i="20"/>
  <c r="EA483" i="20"/>
  <c r="DZ482" i="20"/>
  <c r="DZ483" i="20"/>
  <c r="DF483" i="20"/>
  <c r="EB484" i="20"/>
  <c r="DE483" i="20"/>
  <c r="EA484" i="20"/>
  <c r="DD483" i="20"/>
  <c r="DZ484" i="20"/>
  <c r="DF482" i="20"/>
  <c r="FW402" i="20"/>
  <c r="CN403" i="20" s="1"/>
  <c r="FW403" i="20"/>
  <c r="CN404" i="20" s="1"/>
  <c r="FW401" i="20"/>
  <c r="CN402" i="20" s="1"/>
  <c r="CA1337" i="20"/>
  <c r="CQ1331" i="20"/>
  <c r="CL1332" i="20"/>
  <c r="ES1333" i="20" s="1"/>
  <c r="EB574" i="20"/>
  <c r="EB573" i="20"/>
  <c r="EA574" i="20"/>
  <c r="EA573" i="20"/>
  <c r="DF572" i="20"/>
  <c r="DZ574" i="20"/>
  <c r="DF574" i="20"/>
  <c r="DZ573" i="20"/>
  <c r="DF573" i="20"/>
  <c r="DE572" i="20"/>
  <c r="DE574" i="20"/>
  <c r="DE573" i="20"/>
  <c r="EY572" i="20"/>
  <c r="EB572" i="20"/>
  <c r="DD572" i="20"/>
  <c r="DD574" i="20"/>
  <c r="DD573" i="20"/>
  <c r="EA572" i="20"/>
  <c r="DZ572" i="20"/>
  <c r="GM331" i="20"/>
  <c r="GM330" i="20"/>
  <c r="CA1331" i="20"/>
  <c r="CL1326" i="20"/>
  <c r="ES1327" i="20" s="1"/>
  <c r="CQ1325" i="20"/>
  <c r="CL1419" i="20"/>
  <c r="ES1420" i="20" s="1"/>
  <c r="CQ1418" i="20"/>
  <c r="CA1424" i="20"/>
  <c r="CC351" i="20"/>
  <c r="EG350" i="20"/>
  <c r="EM351" i="20"/>
  <c r="BZ1331" i="20"/>
  <c r="CK1326" i="20"/>
  <c r="ER1327" i="20" s="1"/>
  <c r="CP1325" i="20"/>
  <c r="CP1413" i="20"/>
  <c r="CK1414" i="20"/>
  <c r="ER1415" i="20" s="1"/>
  <c r="BZ1419" i="20"/>
  <c r="GB377" i="20"/>
  <c r="GB376" i="20"/>
  <c r="FH377" i="20"/>
  <c r="FH376" i="20"/>
  <c r="FG377" i="20"/>
  <c r="FG376" i="20"/>
  <c r="FH375" i="20"/>
  <c r="FF377" i="20"/>
  <c r="FF376" i="20"/>
  <c r="GD375" i="20"/>
  <c r="FG375" i="20"/>
  <c r="GC375" i="20"/>
  <c r="FF375" i="20"/>
  <c r="GB375" i="20"/>
  <c r="GD377" i="20"/>
  <c r="GD376" i="20"/>
  <c r="GC377" i="20"/>
  <c r="GC376" i="20"/>
  <c r="CQ1497" i="20"/>
  <c r="CL1498" i="20"/>
  <c r="ES1499" i="20" s="1"/>
  <c r="CA1503" i="20"/>
  <c r="CE336" i="20"/>
  <c r="FB461" i="20"/>
  <c r="BX467" i="20"/>
  <c r="FX466" i="20" s="1"/>
  <c r="CC352" i="20"/>
  <c r="EM352" i="20"/>
  <c r="EG351" i="20"/>
  <c r="GJ346" i="20"/>
  <c r="CB402" i="20"/>
  <c r="EM403" i="20"/>
  <c r="EG401" i="20"/>
  <c r="GJ345" i="20"/>
  <c r="FG372" i="20"/>
  <c r="FG371" i="20"/>
  <c r="FH370" i="20"/>
  <c r="FF372" i="20"/>
  <c r="FF371" i="20"/>
  <c r="GD370" i="20"/>
  <c r="FG370" i="20"/>
  <c r="GC370" i="20"/>
  <c r="FF370" i="20"/>
  <c r="GB370" i="20"/>
  <c r="GD372" i="20"/>
  <c r="GD371" i="20"/>
  <c r="GC372" i="20"/>
  <c r="GC371" i="20"/>
  <c r="GB372" i="20"/>
  <c r="GB371" i="20"/>
  <c r="FH372" i="20"/>
  <c r="FH371" i="20"/>
  <c r="CP1239" i="20"/>
  <c r="CK1240" i="20"/>
  <c r="ER1241" i="20" s="1"/>
  <c r="BZ1591" i="20"/>
  <c r="CP1585" i="20"/>
  <c r="CK1586" i="20"/>
  <c r="ER1587" i="20" s="1"/>
  <c r="CA1509" i="20"/>
  <c r="CL1504" i="20"/>
  <c r="ES1505" i="20" s="1"/>
  <c r="CQ1503" i="20"/>
  <c r="CK1328" i="20"/>
  <c r="ER1329" i="20" s="1"/>
  <c r="BZ1333" i="20"/>
  <c r="CP1327" i="20"/>
  <c r="DO360" i="20" a="1"/>
  <c r="FA396" i="20" a="1"/>
  <c r="EM337" i="20"/>
  <c r="CA1595" i="20"/>
  <c r="CQ1589" i="20"/>
  <c r="CL1590" i="20"/>
  <c r="ES1591" i="20" s="1"/>
  <c r="FW396" i="20" a="1"/>
  <c r="GM387" i="20"/>
  <c r="GM386" i="20"/>
  <c r="GM388" i="20"/>
  <c r="EG407" i="20"/>
  <c r="CB408" i="20"/>
  <c r="CM403" i="20"/>
  <c r="CC353" i="20"/>
  <c r="EG352" i="20"/>
  <c r="EM350" i="20"/>
  <c r="BZ1589" i="20"/>
  <c r="CK1584" i="20"/>
  <c r="ER1585" i="20" s="1"/>
  <c r="CP1583" i="20"/>
  <c r="EG402" i="20"/>
  <c r="EM401" i="20"/>
  <c r="CB403" i="20"/>
  <c r="GK282" i="20"/>
  <c r="EM336" i="20"/>
  <c r="CA1338" i="20"/>
  <c r="CL1333" i="20"/>
  <c r="ES1334" i="20" s="1"/>
  <c r="CQ1332" i="20"/>
  <c r="EM335" i="20"/>
  <c r="EM393" i="20"/>
  <c r="CB392" i="20"/>
  <c r="EG391" i="20"/>
  <c r="EG335" i="20"/>
  <c r="BZ1332" i="20"/>
  <c r="CK1327" i="20"/>
  <c r="ER1328" i="20" s="1"/>
  <c r="CP1326" i="20"/>
  <c r="BX463" i="20"/>
  <c r="BW466" i="20"/>
  <c r="BX462" i="20"/>
  <c r="BX466" i="20"/>
  <c r="CH330" i="20" l="1"/>
  <c r="CH333" i="20" s="1"/>
  <c r="CW426" i="20" s="1"/>
  <c r="EH335" i="20"/>
  <c r="EM406" i="20"/>
  <c r="EI348" i="20"/>
  <c r="DU365" i="20" a="1"/>
  <c r="DU366" i="20" s="1"/>
  <c r="CC367" i="20" s="1"/>
  <c r="GG365" i="20" a="1"/>
  <c r="GG366" i="20" s="1"/>
  <c r="EM397" i="20"/>
  <c r="GO351" i="20"/>
  <c r="DO357" i="20"/>
  <c r="EG408" i="20"/>
  <c r="EG398" i="20"/>
  <c r="DO356" i="20"/>
  <c r="FQ365" i="20" a="1"/>
  <c r="DO367" i="20"/>
  <c r="DO365" i="20"/>
  <c r="DO366" i="20"/>
  <c r="CE392" i="20"/>
  <c r="GI350" i="20"/>
  <c r="CE397" i="20"/>
  <c r="GO352" i="20"/>
  <c r="EG397" i="20"/>
  <c r="GO350" i="20"/>
  <c r="GI402" i="20"/>
  <c r="GI351" i="20"/>
  <c r="EM398" i="20"/>
  <c r="CM352" i="20"/>
  <c r="CH352" i="20" s="1"/>
  <c r="GL351" i="20" s="1"/>
  <c r="EM396" i="20"/>
  <c r="EH402" i="20"/>
  <c r="EM407" i="20"/>
  <c r="DH375" i="20" a="1"/>
  <c r="DH376" i="20" s="1"/>
  <c r="CB407" i="20"/>
  <c r="CE407" i="20" s="1"/>
  <c r="EG406" i="20"/>
  <c r="EM408" i="20"/>
  <c r="EH391" i="20"/>
  <c r="DO411" i="20" a="1"/>
  <c r="DO412" i="20" s="1"/>
  <c r="GI352" i="20"/>
  <c r="GG360" i="20" a="1"/>
  <c r="GG362" i="20" s="1"/>
  <c r="DH370" i="20" a="1"/>
  <c r="DH372" i="20" s="1"/>
  <c r="ED375" i="20" a="1"/>
  <c r="ED377" i="20" s="1"/>
  <c r="GO401" i="20"/>
  <c r="FA406" i="20"/>
  <c r="GO408" i="20" s="1"/>
  <c r="FA408" i="20"/>
  <c r="CM409" i="20" s="1"/>
  <c r="EH352" i="20"/>
  <c r="EE411" i="20" a="1"/>
  <c r="FJ413" i="20"/>
  <c r="FJ411" i="20"/>
  <c r="FJ412" i="20"/>
  <c r="GF413" i="20"/>
  <c r="GF412" i="20"/>
  <c r="GF411" i="20"/>
  <c r="ED370" i="20" a="1"/>
  <c r="ED370" i="20" s="1"/>
  <c r="FQ362" i="20"/>
  <c r="FQ361" i="20"/>
  <c r="FQ360" i="20"/>
  <c r="GK333" i="20"/>
  <c r="EE360" i="20"/>
  <c r="EE361" i="20"/>
  <c r="GG355" i="20" a="1"/>
  <c r="FQ355" i="20" a="1"/>
  <c r="EE357" i="20"/>
  <c r="EE356" i="20"/>
  <c r="EE355" i="20"/>
  <c r="GJ342" i="20"/>
  <c r="GI337" i="20"/>
  <c r="GI335" i="20"/>
  <c r="GO337" i="20"/>
  <c r="CA1514" i="20"/>
  <c r="CL1509" i="20"/>
  <c r="ES1510" i="20" s="1"/>
  <c r="CQ1508" i="20"/>
  <c r="FJ370" i="20" a="1"/>
  <c r="EH351" i="20"/>
  <c r="EH336" i="20"/>
  <c r="EI338" i="20" s="1"/>
  <c r="GM346" i="20"/>
  <c r="GM345" i="20"/>
  <c r="GM347" i="20"/>
  <c r="BX468" i="20"/>
  <c r="FX467" i="20" s="1"/>
  <c r="FX461" i="20"/>
  <c r="GK389" i="20"/>
  <c r="FA397" i="20"/>
  <c r="FA398" i="20"/>
  <c r="FA396" i="20"/>
  <c r="BZ1424" i="20"/>
  <c r="CK1419" i="20"/>
  <c r="ER1420" i="20" s="1"/>
  <c r="CP1418" i="20"/>
  <c r="CA1336" i="20"/>
  <c r="CQ1330" i="20"/>
  <c r="CL1331" i="20"/>
  <c r="ES1332" i="20" s="1"/>
  <c r="DH572" i="20" a="1"/>
  <c r="CQ1509" i="20"/>
  <c r="CA1515" i="20"/>
  <c r="CL1510" i="20"/>
  <c r="ES1511" i="20" s="1"/>
  <c r="CH337" i="20"/>
  <c r="GL336" i="20" s="1"/>
  <c r="EP336" i="20"/>
  <c r="BZ1509" i="20"/>
  <c r="CK1504" i="20"/>
  <c r="ER1505" i="20" s="1"/>
  <c r="CP1503" i="20"/>
  <c r="CP1416" i="20"/>
  <c r="CK1417" i="20"/>
  <c r="ER1418" i="20" s="1"/>
  <c r="BZ1422" i="20"/>
  <c r="CA1601" i="20"/>
  <c r="CL1596" i="20"/>
  <c r="ES1597" i="20" s="1"/>
  <c r="CQ1595" i="20"/>
  <c r="CK1418" i="20"/>
  <c r="ER1419" i="20" s="1"/>
  <c r="CP1417" i="20"/>
  <c r="BZ1423" i="20"/>
  <c r="BZ1510" i="20"/>
  <c r="CP1504" i="20"/>
  <c r="CK1505" i="20"/>
  <c r="ER1506" i="20" s="1"/>
  <c r="CH345" i="20"/>
  <c r="CH348" i="20" s="1"/>
  <c r="CW441" i="20" s="1"/>
  <c r="GK328" i="20"/>
  <c r="EH403" i="20"/>
  <c r="ED421" i="20" a="1"/>
  <c r="CL1338" i="20"/>
  <c r="ES1339" i="20" s="1"/>
  <c r="CQ1337" i="20"/>
  <c r="DO360" i="20"/>
  <c r="DO362" i="20"/>
  <c r="DO361" i="20"/>
  <c r="EH350" i="20"/>
  <c r="ED482" i="20" a="1"/>
  <c r="FQ416" i="20" a="1"/>
  <c r="GJ341" i="20"/>
  <c r="GJ340" i="20"/>
  <c r="EH337" i="20"/>
  <c r="BW468" i="20"/>
  <c r="FB467" i="20" s="1"/>
  <c r="FX462" i="20"/>
  <c r="EA428" i="20"/>
  <c r="DE427" i="20"/>
  <c r="DZ428" i="20"/>
  <c r="DF428" i="20"/>
  <c r="DD427" i="20"/>
  <c r="DF426" i="20"/>
  <c r="DE428" i="20"/>
  <c r="DE426" i="20"/>
  <c r="DD428" i="20"/>
  <c r="EY426" i="20"/>
  <c r="EB426" i="20"/>
  <c r="DD426" i="20"/>
  <c r="EA426" i="20"/>
  <c r="EB427" i="20"/>
  <c r="DZ426" i="20"/>
  <c r="EA427" i="20"/>
  <c r="EB428" i="20"/>
  <c r="DZ427" i="20"/>
  <c r="DF427" i="20"/>
  <c r="CL1503" i="20"/>
  <c r="ES1504" i="20" s="1"/>
  <c r="CQ1502" i="20"/>
  <c r="CA1508" i="20"/>
  <c r="GF375" i="20" a="1"/>
  <c r="CE351" i="20"/>
  <c r="GD574" i="20"/>
  <c r="FF573" i="20"/>
  <c r="GC574" i="20"/>
  <c r="GB574" i="20"/>
  <c r="FH574" i="20"/>
  <c r="GD573" i="20"/>
  <c r="FH572" i="20"/>
  <c r="FG574" i="20"/>
  <c r="GC573" i="20"/>
  <c r="GD572" i="20"/>
  <c r="FG572" i="20"/>
  <c r="FF574" i="20"/>
  <c r="GB573" i="20"/>
  <c r="GC572" i="20"/>
  <c r="FF572" i="20"/>
  <c r="FH573" i="20"/>
  <c r="GB572" i="20"/>
  <c r="FG573" i="20"/>
  <c r="FH484" i="20"/>
  <c r="FG483" i="20"/>
  <c r="FH482" i="20"/>
  <c r="FG484" i="20"/>
  <c r="FF483" i="20"/>
  <c r="GD482" i="20"/>
  <c r="FG482" i="20"/>
  <c r="FF484" i="20"/>
  <c r="GC482" i="20"/>
  <c r="FF482" i="20"/>
  <c r="GB482" i="20"/>
  <c r="GD483" i="20"/>
  <c r="GD484" i="20"/>
  <c r="GC483" i="20"/>
  <c r="GC484" i="20"/>
  <c r="GB483" i="20"/>
  <c r="GB484" i="20"/>
  <c r="FH483" i="20"/>
  <c r="DH377" i="20"/>
  <c r="EP341" i="20"/>
  <c r="CH342" i="20"/>
  <c r="DO418" i="20"/>
  <c r="DO417" i="20"/>
  <c r="DO416" i="20"/>
  <c r="FW398" i="20"/>
  <c r="CN399" i="20" s="1"/>
  <c r="FW396" i="20"/>
  <c r="CN397" i="20" s="1"/>
  <c r="FW397" i="20"/>
  <c r="CN398" i="20" s="1"/>
  <c r="BZ1338" i="20"/>
  <c r="CK1333" i="20"/>
  <c r="ER1334" i="20" s="1"/>
  <c r="CP1332" i="20"/>
  <c r="BZ1596" i="20"/>
  <c r="CP1590" i="20"/>
  <c r="CK1591" i="20"/>
  <c r="ER1592" i="20" s="1"/>
  <c r="EH401" i="20"/>
  <c r="FJ375" i="20" a="1"/>
  <c r="CA1429" i="20"/>
  <c r="CL1424" i="20"/>
  <c r="ES1425" i="20" s="1"/>
  <c r="CQ1423" i="20"/>
  <c r="BZ1508" i="20"/>
  <c r="CK1503" i="20"/>
  <c r="ER1504" i="20" s="1"/>
  <c r="CP1502" i="20"/>
  <c r="GO336" i="20"/>
  <c r="GO335" i="20"/>
  <c r="EP402" i="20"/>
  <c r="CH403" i="20"/>
  <c r="GL402" i="20" s="1"/>
  <c r="EH392" i="20"/>
  <c r="CA1428" i="20"/>
  <c r="CL1423" i="20"/>
  <c r="ES1424" i="20" s="1"/>
  <c r="CQ1422" i="20"/>
  <c r="DH421" i="20" a="1"/>
  <c r="BZ1594" i="20"/>
  <c r="CK1589" i="20"/>
  <c r="ER1590" i="20" s="1"/>
  <c r="CP1588" i="20"/>
  <c r="ED572" i="20" a="1"/>
  <c r="CL1337" i="20"/>
  <c r="ES1338" i="20" s="1"/>
  <c r="CQ1336" i="20"/>
  <c r="DH482" i="20" a="1"/>
  <c r="GO393" i="20"/>
  <c r="CM392" i="20"/>
  <c r="GI391" i="20"/>
  <c r="CA1594" i="20"/>
  <c r="CL1589" i="20"/>
  <c r="ES1590" i="20" s="1"/>
  <c r="CQ1588" i="20"/>
  <c r="BZ1595" i="20"/>
  <c r="CP1589" i="20"/>
  <c r="CK1590" i="20"/>
  <c r="ER1591" i="20" s="1"/>
  <c r="GI336" i="20"/>
  <c r="GO403" i="20"/>
  <c r="GO402" i="20"/>
  <c r="BZ1337" i="20"/>
  <c r="CP1331" i="20"/>
  <c r="CK1332" i="20"/>
  <c r="ER1333" i="20" s="1"/>
  <c r="CE402" i="20"/>
  <c r="GI408" i="20"/>
  <c r="CQ1416" i="20"/>
  <c r="CL1417" i="20"/>
  <c r="ES1418" i="20" s="1"/>
  <c r="CA1422" i="20"/>
  <c r="CM393" i="20"/>
  <c r="GO391" i="20"/>
  <c r="GI392" i="20"/>
  <c r="GG416" i="20" a="1"/>
  <c r="GI401" i="20"/>
  <c r="ED372" i="20"/>
  <c r="ED371" i="20"/>
  <c r="FH423" i="20"/>
  <c r="GB422" i="20"/>
  <c r="FG423" i="20"/>
  <c r="FH422" i="20"/>
  <c r="FH421" i="20"/>
  <c r="FF423" i="20"/>
  <c r="FG422" i="20"/>
  <c r="GD421" i="20"/>
  <c r="FG421" i="20"/>
  <c r="FF422" i="20"/>
  <c r="GC421" i="20"/>
  <c r="FF421" i="20"/>
  <c r="GB421" i="20"/>
  <c r="GD423" i="20"/>
  <c r="GC423" i="20"/>
  <c r="GD422" i="20"/>
  <c r="GB423" i="20"/>
  <c r="GC422" i="20"/>
  <c r="GI403" i="20"/>
  <c r="CA1600" i="20"/>
  <c r="CL1595" i="20"/>
  <c r="ES1596" i="20" s="1"/>
  <c r="CQ1594" i="20"/>
  <c r="GF370" i="20" a="1"/>
  <c r="BZ1336" i="20"/>
  <c r="CP1330" i="20"/>
  <c r="CK1331" i="20"/>
  <c r="ER1332" i="20" s="1"/>
  <c r="GI407" i="20"/>
  <c r="GO406" i="20"/>
  <c r="CM408" i="20"/>
  <c r="GO392" i="20"/>
  <c r="CM394" i="20"/>
  <c r="GI393" i="20"/>
  <c r="EE417" i="20"/>
  <c r="EE416" i="20"/>
  <c r="EE418" i="20"/>
  <c r="EH393" i="20"/>
  <c r="ED375" i="20" l="1"/>
  <c r="DU365" i="20"/>
  <c r="CC366" i="20" s="1"/>
  <c r="DU367" i="20"/>
  <c r="CC368" i="20" s="1"/>
  <c r="GO407" i="20"/>
  <c r="GI406" i="20"/>
  <c r="GJ407" i="20" s="1"/>
  <c r="CM407" i="20"/>
  <c r="EH396" i="20"/>
  <c r="GJ352" i="20"/>
  <c r="CY355" i="20" a="1"/>
  <c r="CY356" i="20" s="1"/>
  <c r="CB357" i="20" s="1"/>
  <c r="GJ350" i="20"/>
  <c r="GG367" i="20"/>
  <c r="GG365" i="20"/>
  <c r="ED376" i="20"/>
  <c r="EE375" i="20" s="1" a="1"/>
  <c r="EE377" i="20" s="1"/>
  <c r="EH408" i="20"/>
  <c r="EH397" i="20"/>
  <c r="GJ351" i="20"/>
  <c r="CY365" i="20" a="1"/>
  <c r="CY366" i="20" s="1"/>
  <c r="FQ367" i="20"/>
  <c r="FQ366" i="20"/>
  <c r="FQ365" i="20"/>
  <c r="DH375" i="20"/>
  <c r="DO375" i="20" s="1" a="1"/>
  <c r="EH398" i="20"/>
  <c r="GJ336" i="20"/>
  <c r="EP351" i="20"/>
  <c r="DH370" i="20"/>
  <c r="DH371" i="20"/>
  <c r="EH406" i="20"/>
  <c r="EH407" i="20"/>
  <c r="DO413" i="20"/>
  <c r="DO411" i="20"/>
  <c r="GG360" i="20"/>
  <c r="GG361" i="20"/>
  <c r="DU360" i="20" a="1"/>
  <c r="DU361" i="20" s="1"/>
  <c r="CC362" i="20" s="1"/>
  <c r="FQ411" i="20" a="1"/>
  <c r="FQ411" i="20" s="1"/>
  <c r="GG411" i="20" a="1"/>
  <c r="GG411" i="20" s="1"/>
  <c r="EI353" i="20"/>
  <c r="FA360" i="20" a="1"/>
  <c r="FA360" i="20" s="1"/>
  <c r="DU355" i="20" a="1"/>
  <c r="EE411" i="20"/>
  <c r="EE412" i="20"/>
  <c r="EE413" i="20"/>
  <c r="CH401" i="20"/>
  <c r="CH404" i="20" s="1"/>
  <c r="CW497" i="20" s="1"/>
  <c r="DZ499" i="20" s="1"/>
  <c r="GJ393" i="20"/>
  <c r="EI404" i="20"/>
  <c r="GJ403" i="20"/>
  <c r="GK348" i="20"/>
  <c r="FQ357" i="20"/>
  <c r="FQ356" i="20"/>
  <c r="FQ355" i="20"/>
  <c r="GG357" i="20"/>
  <c r="GG356" i="20"/>
  <c r="GG355" i="20"/>
  <c r="GF421" i="20" a="1"/>
  <c r="GF421" i="20" s="1"/>
  <c r="GJ402" i="20"/>
  <c r="EI394" i="20"/>
  <c r="FJ572" i="20" a="1"/>
  <c r="FJ573" i="20" s="1"/>
  <c r="DU416" i="20" a="1"/>
  <c r="BZ1429" i="20"/>
  <c r="CK1424" i="20"/>
  <c r="ER1425" i="20" s="1"/>
  <c r="CP1423" i="20"/>
  <c r="EE370" i="20" a="1"/>
  <c r="CA1599" i="20"/>
  <c r="CQ1593" i="20"/>
  <c r="CL1594" i="20"/>
  <c r="ES1595" i="20" s="1"/>
  <c r="DH484" i="20"/>
  <c r="DH483" i="20"/>
  <c r="DH482" i="20"/>
  <c r="GM351" i="20"/>
  <c r="GM350" i="20"/>
  <c r="GM352" i="20"/>
  <c r="CY416" i="20" a="1"/>
  <c r="GF572" i="20" a="1"/>
  <c r="BZ1514" i="20"/>
  <c r="CK1509" i="20"/>
  <c r="ER1510" i="20" s="1"/>
  <c r="CP1508" i="20"/>
  <c r="CK1336" i="20"/>
  <c r="ER1337" i="20" s="1"/>
  <c r="CP1335" i="20"/>
  <c r="CL1422" i="20"/>
  <c r="ES1423" i="20" s="1"/>
  <c r="CA1427" i="20"/>
  <c r="CQ1421" i="20"/>
  <c r="CQ1428" i="20"/>
  <c r="CA1434" i="20"/>
  <c r="CL1429" i="20"/>
  <c r="ES1430" i="20" s="1"/>
  <c r="GJ335" i="20"/>
  <c r="CH350" i="20"/>
  <c r="CH353" i="20" s="1"/>
  <c r="CW446" i="20" s="1"/>
  <c r="DH426" i="20" a="1"/>
  <c r="DE443" i="20"/>
  <c r="DE441" i="20"/>
  <c r="DD443" i="20"/>
  <c r="EY441" i="20"/>
  <c r="EB441" i="20"/>
  <c r="DD441" i="20"/>
  <c r="EA441" i="20"/>
  <c r="EB442" i="20"/>
  <c r="DZ441" i="20"/>
  <c r="EA442" i="20"/>
  <c r="EB443" i="20"/>
  <c r="DZ442" i="20"/>
  <c r="DF442" i="20"/>
  <c r="EA443" i="20"/>
  <c r="DE442" i="20"/>
  <c r="DZ443" i="20"/>
  <c r="DF443" i="20"/>
  <c r="DD442" i="20"/>
  <c r="DF441" i="20"/>
  <c r="DH574" i="20"/>
  <c r="DH573" i="20"/>
  <c r="DH572" i="20"/>
  <c r="GI396" i="20"/>
  <c r="GO398" i="20"/>
  <c r="CM397" i="20"/>
  <c r="CH335" i="20"/>
  <c r="CH338" i="20" s="1"/>
  <c r="CW431" i="20" s="1"/>
  <c r="GF372" i="20"/>
  <c r="GF371" i="20"/>
  <c r="GF370" i="20"/>
  <c r="EB499" i="20"/>
  <c r="GJ391" i="20"/>
  <c r="BZ1601" i="20"/>
  <c r="CK1596" i="20"/>
  <c r="ER1597" i="20" s="1"/>
  <c r="CP1595" i="20"/>
  <c r="GF376" i="20"/>
  <c r="GF375" i="20"/>
  <c r="GF377" i="20"/>
  <c r="FQ418" i="20"/>
  <c r="FQ417" i="20"/>
  <c r="FQ416" i="20"/>
  <c r="CA1606" i="20"/>
  <c r="CL1601" i="20"/>
  <c r="ES1602" i="20" s="1"/>
  <c r="CQ1600" i="20"/>
  <c r="GM336" i="20"/>
  <c r="GM335" i="20"/>
  <c r="GM337" i="20"/>
  <c r="GI398" i="20"/>
  <c r="GO397" i="20"/>
  <c r="CM399" i="20"/>
  <c r="FJ421" i="20" a="1"/>
  <c r="GJ401" i="20"/>
  <c r="CH393" i="20"/>
  <c r="EP392" i="20"/>
  <c r="ED573" i="20"/>
  <c r="ED572" i="20"/>
  <c r="ED574" i="20"/>
  <c r="CQ1427" i="20"/>
  <c r="CA1433" i="20"/>
  <c r="CL1428" i="20"/>
  <c r="ES1429" i="20" s="1"/>
  <c r="CK1508" i="20"/>
  <c r="ER1509" i="20" s="1"/>
  <c r="CP1507" i="20"/>
  <c r="BZ1513" i="20"/>
  <c r="GL341" i="20"/>
  <c r="CH340" i="20"/>
  <c r="CH343" i="20" s="1"/>
  <c r="CW436" i="20" s="1"/>
  <c r="CL1508" i="20"/>
  <c r="ES1509" i="20" s="1"/>
  <c r="CQ1507" i="20"/>
  <c r="CA1513" i="20"/>
  <c r="GC428" i="20"/>
  <c r="GD427" i="20"/>
  <c r="GB428" i="20"/>
  <c r="GC427" i="20"/>
  <c r="FH428" i="20"/>
  <c r="GB427" i="20"/>
  <c r="FG428" i="20"/>
  <c r="FH427" i="20"/>
  <c r="FH426" i="20"/>
  <c r="FF428" i="20"/>
  <c r="FG427" i="20"/>
  <c r="GD426" i="20"/>
  <c r="FG426" i="20"/>
  <c r="FF427" i="20"/>
  <c r="GC426" i="20"/>
  <c r="FF426" i="20"/>
  <c r="GB426" i="20"/>
  <c r="GD428" i="20"/>
  <c r="ED484" i="20"/>
  <c r="ED483" i="20"/>
  <c r="ED482" i="20"/>
  <c r="CY360" i="20" a="1"/>
  <c r="CK1422" i="20"/>
  <c r="ER1423" i="20" s="1"/>
  <c r="BZ1427" i="20"/>
  <c r="CP1421" i="20"/>
  <c r="CM398" i="20"/>
  <c r="GO396" i="20"/>
  <c r="GI397" i="20"/>
  <c r="FJ372" i="20"/>
  <c r="FJ371" i="20"/>
  <c r="FJ370" i="20"/>
  <c r="BZ1600" i="20"/>
  <c r="CK1595" i="20"/>
  <c r="ER1596" i="20" s="1"/>
  <c r="CP1594" i="20"/>
  <c r="BZ1599" i="20"/>
  <c r="CP1593" i="20"/>
  <c r="CK1594" i="20"/>
  <c r="ER1595" i="20" s="1"/>
  <c r="GF482" i="20" a="1"/>
  <c r="BZ1515" i="20"/>
  <c r="CP1509" i="20"/>
  <c r="CK1510" i="20"/>
  <c r="ER1511" i="20" s="1"/>
  <c r="CA1520" i="20"/>
  <c r="CQ1514" i="20"/>
  <c r="CL1515" i="20"/>
  <c r="ES1516" i="20" s="1"/>
  <c r="CL1336" i="20"/>
  <c r="ES1337" i="20" s="1"/>
  <c r="CQ1335" i="20"/>
  <c r="CQ1599" i="20"/>
  <c r="CL1600" i="20"/>
  <c r="ES1601" i="20" s="1"/>
  <c r="CA1605" i="20"/>
  <c r="GG418" i="20"/>
  <c r="GG417" i="20"/>
  <c r="GG416" i="20"/>
  <c r="CK1337" i="20"/>
  <c r="ER1338" i="20" s="1"/>
  <c r="CP1336" i="20"/>
  <c r="CH408" i="20"/>
  <c r="EP407" i="20"/>
  <c r="GM402" i="20"/>
  <c r="GM401" i="20"/>
  <c r="GM403" i="20"/>
  <c r="FJ375" i="20"/>
  <c r="FJ377" i="20"/>
  <c r="FJ376" i="20"/>
  <c r="CK1338" i="20"/>
  <c r="ER1339" i="20" s="1"/>
  <c r="CP1337" i="20"/>
  <c r="GJ337" i="20"/>
  <c r="FJ482" i="20" a="1"/>
  <c r="BZ1428" i="20"/>
  <c r="CK1423" i="20"/>
  <c r="ER1424" i="20" s="1"/>
  <c r="CP1422" i="20"/>
  <c r="GJ392" i="20"/>
  <c r="DH423" i="20"/>
  <c r="DH422" i="20"/>
  <c r="DH421" i="20"/>
  <c r="EI409" i="20"/>
  <c r="ED426" i="20" a="1"/>
  <c r="ED423" i="20"/>
  <c r="ED422" i="20"/>
  <c r="ED421" i="20"/>
  <c r="CA1519" i="20"/>
  <c r="CL1514" i="20"/>
  <c r="ES1515" i="20" s="1"/>
  <c r="CQ1513" i="20"/>
  <c r="GJ408" i="20" l="1"/>
  <c r="GJ406" i="20"/>
  <c r="FJ572" i="20"/>
  <c r="CY357" i="20"/>
  <c r="CB358" i="20" s="1"/>
  <c r="FW365" i="20" a="1"/>
  <c r="FW367" i="20" s="1"/>
  <c r="CN368" i="20" s="1"/>
  <c r="DD497" i="20"/>
  <c r="EY497" i="20"/>
  <c r="GB497" i="20" s="1"/>
  <c r="DE498" i="20"/>
  <c r="EB498" i="20"/>
  <c r="CY355" i="20"/>
  <c r="CB356" i="20" s="1"/>
  <c r="EI399" i="20"/>
  <c r="CY365" i="20"/>
  <c r="CB366" i="20" s="1"/>
  <c r="EE376" i="20"/>
  <c r="EE375" i="20"/>
  <c r="DU375" i="20" s="1" a="1"/>
  <c r="DU377" i="20" s="1"/>
  <c r="CC378" i="20" s="1"/>
  <c r="CY367" i="20"/>
  <c r="EM365" i="20" s="1"/>
  <c r="FA365" i="20" a="1"/>
  <c r="CB367" i="20"/>
  <c r="EG366" i="20"/>
  <c r="CY411" i="20" a="1"/>
  <c r="CY411" i="20" s="1"/>
  <c r="DO370" i="20" a="1"/>
  <c r="DO372" i="20" s="1"/>
  <c r="DE499" i="20"/>
  <c r="DE497" i="20"/>
  <c r="DZ497" i="20"/>
  <c r="DF497" i="20"/>
  <c r="DD498" i="20"/>
  <c r="EA498" i="20"/>
  <c r="DD499" i="20"/>
  <c r="EA499" i="20"/>
  <c r="FJ574" i="20"/>
  <c r="EA497" i="20"/>
  <c r="DZ498" i="20"/>
  <c r="FW360" i="20" a="1"/>
  <c r="FW362" i="20" s="1"/>
  <c r="CN363" i="20" s="1"/>
  <c r="DU360" i="20"/>
  <c r="CC361" i="20" s="1"/>
  <c r="FQ412" i="20"/>
  <c r="DU362" i="20"/>
  <c r="CC363" i="20" s="1"/>
  <c r="DF498" i="20"/>
  <c r="FQ413" i="20"/>
  <c r="GG412" i="20"/>
  <c r="GG413" i="20"/>
  <c r="DF499" i="20"/>
  <c r="EB497" i="20"/>
  <c r="FA361" i="20"/>
  <c r="FA362" i="20"/>
  <c r="CM361" i="20"/>
  <c r="FA355" i="20" a="1"/>
  <c r="DU411" i="20" a="1"/>
  <c r="DU357" i="20"/>
  <c r="DU355" i="20"/>
  <c r="DU356" i="20"/>
  <c r="GF422" i="20"/>
  <c r="GF423" i="20"/>
  <c r="FW355" i="20" a="1"/>
  <c r="FW355" i="20" s="1"/>
  <c r="CN356" i="20" s="1"/>
  <c r="DO421" i="20" a="1"/>
  <c r="DO421" i="20" s="1"/>
  <c r="EE482" i="20" a="1"/>
  <c r="EE484" i="20" s="1"/>
  <c r="FQ375" i="20" a="1"/>
  <c r="FQ375" i="20" s="1"/>
  <c r="ED441" i="20" a="1"/>
  <c r="ED443" i="20" s="1"/>
  <c r="GK353" i="20"/>
  <c r="DO482" i="20" a="1"/>
  <c r="DO484" i="20" s="1"/>
  <c r="EE572" i="20" a="1"/>
  <c r="EE573" i="20" s="1"/>
  <c r="GJ398" i="20"/>
  <c r="BZ1433" i="20"/>
  <c r="CK1428" i="20"/>
  <c r="ER1429" i="20" s="1"/>
  <c r="CP1427" i="20"/>
  <c r="GL407" i="20"/>
  <c r="CH406" i="20"/>
  <c r="CH409" i="20" s="1"/>
  <c r="CW502" i="20" s="1"/>
  <c r="EA436" i="20"/>
  <c r="EB437" i="20"/>
  <c r="DZ436" i="20"/>
  <c r="EA437" i="20"/>
  <c r="EB438" i="20"/>
  <c r="DZ437" i="20"/>
  <c r="DF437" i="20"/>
  <c r="EA438" i="20"/>
  <c r="DE437" i="20"/>
  <c r="DZ438" i="20"/>
  <c r="DF438" i="20"/>
  <c r="DD437" i="20"/>
  <c r="DF436" i="20"/>
  <c r="DE438" i="20"/>
  <c r="DE436" i="20"/>
  <c r="DD438" i="20"/>
  <c r="EY436" i="20"/>
  <c r="EB436" i="20"/>
  <c r="DD436" i="20"/>
  <c r="FA416" i="20" a="1"/>
  <c r="FH443" i="20"/>
  <c r="GB442" i="20"/>
  <c r="FG443" i="20"/>
  <c r="FH442" i="20"/>
  <c r="FH441" i="20"/>
  <c r="FF443" i="20"/>
  <c r="FG442" i="20"/>
  <c r="GD441" i="20"/>
  <c r="FG441" i="20"/>
  <c r="FF442" i="20"/>
  <c r="GC441" i="20"/>
  <c r="FF441" i="20"/>
  <c r="GB441" i="20"/>
  <c r="GD443" i="20"/>
  <c r="GC443" i="20"/>
  <c r="GD442" i="20"/>
  <c r="GB443" i="20"/>
  <c r="GC442" i="20"/>
  <c r="EA448" i="20"/>
  <c r="DE447" i="20"/>
  <c r="DZ448" i="20"/>
  <c r="DF448" i="20"/>
  <c r="DD447" i="20"/>
  <c r="DF446" i="20"/>
  <c r="DE448" i="20"/>
  <c r="DE446" i="20"/>
  <c r="DD448" i="20"/>
  <c r="EY446" i="20"/>
  <c r="EB446" i="20"/>
  <c r="DD446" i="20"/>
  <c r="EA446" i="20"/>
  <c r="EB447" i="20"/>
  <c r="DZ446" i="20"/>
  <c r="EA447" i="20"/>
  <c r="EB448" i="20"/>
  <c r="DZ447" i="20"/>
  <c r="DF447" i="20"/>
  <c r="CA1604" i="20"/>
  <c r="CL1599" i="20"/>
  <c r="ES1600" i="20" s="1"/>
  <c r="CQ1598" i="20"/>
  <c r="GF426" i="20" a="1"/>
  <c r="GM341" i="20"/>
  <c r="GM342" i="20"/>
  <c r="GM340" i="20"/>
  <c r="GK338" i="20"/>
  <c r="CL1427" i="20"/>
  <c r="ES1428" i="20" s="1"/>
  <c r="CA1432" i="20"/>
  <c r="CQ1426" i="20"/>
  <c r="CK1514" i="20"/>
  <c r="ER1515" i="20" s="1"/>
  <c r="BZ1519" i="20"/>
  <c r="CP1513" i="20"/>
  <c r="EE372" i="20"/>
  <c r="EE371" i="20"/>
  <c r="EE370" i="20"/>
  <c r="ED427" i="20"/>
  <c r="ED426" i="20"/>
  <c r="ED428" i="20"/>
  <c r="FJ484" i="20"/>
  <c r="FJ483" i="20"/>
  <c r="FJ482" i="20"/>
  <c r="BZ1520" i="20"/>
  <c r="CP1514" i="20"/>
  <c r="CK1515" i="20"/>
  <c r="ER1516" i="20" s="1"/>
  <c r="FQ370" i="20" a="1"/>
  <c r="CK1427" i="20"/>
  <c r="ER1428" i="20" s="1"/>
  <c r="BZ1432" i="20"/>
  <c r="CP1426" i="20"/>
  <c r="FJ426" i="20" a="1"/>
  <c r="CA1518" i="20"/>
  <c r="CQ1512" i="20"/>
  <c r="CL1513" i="20"/>
  <c r="ES1514" i="20" s="1"/>
  <c r="BZ1518" i="20"/>
  <c r="CP1512" i="20"/>
  <c r="CK1513" i="20"/>
  <c r="ER1514" i="20" s="1"/>
  <c r="EA432" i="20"/>
  <c r="EB433" i="20"/>
  <c r="DZ432" i="20"/>
  <c r="DF432" i="20"/>
  <c r="EA433" i="20"/>
  <c r="DE432" i="20"/>
  <c r="DZ433" i="20"/>
  <c r="DF433" i="20"/>
  <c r="DD432" i="20"/>
  <c r="DF431" i="20"/>
  <c r="DE433" i="20"/>
  <c r="DE431" i="20"/>
  <c r="DD433" i="20"/>
  <c r="EY431" i="20"/>
  <c r="EB431" i="20"/>
  <c r="DD431" i="20"/>
  <c r="EA431" i="20"/>
  <c r="EB432" i="20"/>
  <c r="DZ431" i="20"/>
  <c r="CP1428" i="20"/>
  <c r="BZ1434" i="20"/>
  <c r="CK1429" i="20"/>
  <c r="ER1430" i="20" s="1"/>
  <c r="DO377" i="20"/>
  <c r="DO376" i="20"/>
  <c r="DO375" i="20"/>
  <c r="BZ1604" i="20"/>
  <c r="CK1599" i="20"/>
  <c r="ER1600" i="20" s="1"/>
  <c r="CP1598" i="20"/>
  <c r="CH398" i="20"/>
  <c r="EP397" i="20"/>
  <c r="CQ1433" i="20"/>
  <c r="CL1434" i="20"/>
  <c r="ES1435" i="20" s="1"/>
  <c r="FW416" i="20" a="1"/>
  <c r="GF484" i="20"/>
  <c r="GF483" i="20"/>
  <c r="GF482" i="20"/>
  <c r="CY362" i="20"/>
  <c r="CY361" i="20"/>
  <c r="CY360" i="20"/>
  <c r="GL392" i="20"/>
  <c r="CH391" i="20"/>
  <c r="CH394" i="20" s="1"/>
  <c r="CW487" i="20" s="1"/>
  <c r="GG375" i="20" a="1"/>
  <c r="DH428" i="20"/>
  <c r="DH427" i="20"/>
  <c r="DH426" i="20"/>
  <c r="GK404" i="20"/>
  <c r="GG421" i="20" a="1"/>
  <c r="GJ396" i="20"/>
  <c r="CA1524" i="20"/>
  <c r="CL1519" i="20"/>
  <c r="ES1520" i="20" s="1"/>
  <c r="CQ1518" i="20"/>
  <c r="BZ1605" i="20"/>
  <c r="CP1599" i="20"/>
  <c r="CK1600" i="20"/>
  <c r="ER1601" i="20" s="1"/>
  <c r="GJ397" i="20"/>
  <c r="CL1433" i="20"/>
  <c r="ES1434" i="20" s="1"/>
  <c r="CQ1432" i="20"/>
  <c r="FJ423" i="20"/>
  <c r="FJ422" i="20"/>
  <c r="FJ421" i="20"/>
  <c r="BZ1606" i="20"/>
  <c r="CP1600" i="20"/>
  <c r="CK1601" i="20"/>
  <c r="ER1602" i="20" s="1"/>
  <c r="FH498" i="20"/>
  <c r="FH499" i="20"/>
  <c r="GD498" i="20"/>
  <c r="GB498" i="20"/>
  <c r="GC497" i="20"/>
  <c r="DO572" i="20" a="1"/>
  <c r="DH441" i="20" a="1"/>
  <c r="GF574" i="20"/>
  <c r="GF573" i="20"/>
  <c r="GF572" i="20"/>
  <c r="EE421" i="20" a="1"/>
  <c r="CA1610" i="20"/>
  <c r="CL1605" i="20"/>
  <c r="ES1606" i="20" s="1"/>
  <c r="CQ1604" i="20"/>
  <c r="CA1525" i="20"/>
  <c r="CL1520" i="20"/>
  <c r="ES1521" i="20" s="1"/>
  <c r="CQ1519" i="20"/>
  <c r="CL1606" i="20"/>
  <c r="ES1607" i="20" s="1"/>
  <c r="CA1611" i="20"/>
  <c r="CQ1605" i="20"/>
  <c r="FQ572" i="20" a="1"/>
  <c r="GG370" i="20" a="1"/>
  <c r="CY418" i="20"/>
  <c r="CY417" i="20"/>
  <c r="CY416" i="20"/>
  <c r="DU418" i="20"/>
  <c r="CC419" i="20" s="1"/>
  <c r="DU417" i="20"/>
  <c r="CC418" i="20" s="1"/>
  <c r="DU416" i="20"/>
  <c r="CC417" i="20" s="1"/>
  <c r="FG497" i="20" l="1"/>
  <c r="GC499" i="20"/>
  <c r="FF499" i="20"/>
  <c r="ED441" i="20"/>
  <c r="FF498" i="20"/>
  <c r="GD497" i="20"/>
  <c r="GF497" i="20" s="1" a="1"/>
  <c r="GC498" i="20"/>
  <c r="GD499" i="20"/>
  <c r="GB499" i="20"/>
  <c r="FG499" i="20"/>
  <c r="FG498" i="20"/>
  <c r="FF497" i="20"/>
  <c r="FH497" i="20"/>
  <c r="FW366" i="20"/>
  <c r="CN367" i="20" s="1"/>
  <c r="FW365" i="20"/>
  <c r="CN366" i="20" s="1"/>
  <c r="EG365" i="20"/>
  <c r="EM367" i="20"/>
  <c r="FW411" i="20" a="1"/>
  <c r="FW411" i="20" s="1"/>
  <c r="CN412" i="20" s="1"/>
  <c r="CY412" i="20"/>
  <c r="CB413" i="20" s="1"/>
  <c r="DO422" i="20"/>
  <c r="CY413" i="20"/>
  <c r="CB414" i="20" s="1"/>
  <c r="DO423" i="20"/>
  <c r="CB368" i="20"/>
  <c r="CE366" i="20" s="1"/>
  <c r="EG367" i="20"/>
  <c r="EH366" i="20" s="1"/>
  <c r="EM366" i="20"/>
  <c r="FA366" i="20"/>
  <c r="FA367" i="20"/>
  <c r="FA365" i="20"/>
  <c r="DO371" i="20"/>
  <c r="DO370" i="20"/>
  <c r="ED442" i="20"/>
  <c r="EE441" i="20" s="1" a="1"/>
  <c r="EE482" i="20"/>
  <c r="EE483" i="20"/>
  <c r="ED497" i="20" a="1"/>
  <c r="DH497" i="20" a="1"/>
  <c r="DH497" i="20" s="1"/>
  <c r="FA411" i="20" a="1"/>
  <c r="FA412" i="20" s="1"/>
  <c r="CM413" i="20" s="1"/>
  <c r="FW360" i="20"/>
  <c r="CN361" i="20" s="1"/>
  <c r="EE572" i="20"/>
  <c r="FW361" i="20"/>
  <c r="CN362" i="20" s="1"/>
  <c r="EE574" i="20"/>
  <c r="DO482" i="20"/>
  <c r="DO483" i="20"/>
  <c r="CM363" i="20"/>
  <c r="GI362" i="20"/>
  <c r="CM362" i="20"/>
  <c r="FA355" i="20"/>
  <c r="FA357" i="20"/>
  <c r="CM358" i="20" s="1"/>
  <c r="FA356" i="20"/>
  <c r="CM357" i="20" s="1"/>
  <c r="CC357" i="20"/>
  <c r="EG356" i="20"/>
  <c r="EM357" i="20"/>
  <c r="CC356" i="20"/>
  <c r="EG355" i="20"/>
  <c r="EM356" i="20"/>
  <c r="CC358" i="20"/>
  <c r="EG357" i="20"/>
  <c r="EM355" i="20"/>
  <c r="DU413" i="20"/>
  <c r="CC414" i="20" s="1"/>
  <c r="DU411" i="20"/>
  <c r="CC412" i="20" s="1"/>
  <c r="DU412" i="20"/>
  <c r="CC413" i="20" s="1"/>
  <c r="CB412" i="20"/>
  <c r="FW357" i="20"/>
  <c r="FW356" i="20"/>
  <c r="DU375" i="20"/>
  <c r="CC376" i="20" s="1"/>
  <c r="FQ377" i="20"/>
  <c r="GG482" i="20" a="1"/>
  <c r="GG482" i="20" s="1"/>
  <c r="DU376" i="20"/>
  <c r="CC377" i="20" s="1"/>
  <c r="GG572" i="20" a="1"/>
  <c r="GG573" i="20" s="1"/>
  <c r="FQ376" i="20"/>
  <c r="ED431" i="20" a="1"/>
  <c r="ED433" i="20" s="1"/>
  <c r="FQ421" i="20" a="1"/>
  <c r="FQ422" i="20" s="1"/>
  <c r="DO426" i="20" a="1"/>
  <c r="DO427" i="20" s="1"/>
  <c r="FJ497" i="20" a="1"/>
  <c r="FJ498" i="20" s="1"/>
  <c r="EG360" i="20"/>
  <c r="EM362" i="20"/>
  <c r="CB361" i="20"/>
  <c r="CY375" i="20" a="1"/>
  <c r="DU370" i="20" a="1"/>
  <c r="GF441" i="20" a="1"/>
  <c r="CB362" i="20"/>
  <c r="EG361" i="20"/>
  <c r="EM360" i="20"/>
  <c r="GL397" i="20"/>
  <c r="CH396" i="20"/>
  <c r="CH399" i="20" s="1"/>
  <c r="CW492" i="20" s="1"/>
  <c r="CQ1517" i="20"/>
  <c r="CA1523" i="20"/>
  <c r="CL1518" i="20"/>
  <c r="ES1519" i="20" s="1"/>
  <c r="BZ1525" i="20"/>
  <c r="CK1520" i="20"/>
  <c r="ER1521" i="20" s="1"/>
  <c r="CP1519" i="20"/>
  <c r="GF428" i="20"/>
  <c r="GF427" i="20"/>
  <c r="GF426" i="20"/>
  <c r="GC448" i="20"/>
  <c r="GD447" i="20"/>
  <c r="GB448" i="20"/>
  <c r="GC447" i="20"/>
  <c r="FH448" i="20"/>
  <c r="GB447" i="20"/>
  <c r="FG448" i="20"/>
  <c r="FH447" i="20"/>
  <c r="FH446" i="20"/>
  <c r="FF448" i="20"/>
  <c r="FG447" i="20"/>
  <c r="GD446" i="20"/>
  <c r="FG446" i="20"/>
  <c r="FF447" i="20"/>
  <c r="GC446" i="20"/>
  <c r="FF446" i="20"/>
  <c r="GB446" i="20"/>
  <c r="GD448" i="20"/>
  <c r="FJ441" i="20" a="1"/>
  <c r="FF438" i="20"/>
  <c r="FG437" i="20"/>
  <c r="GD436" i="20"/>
  <c r="FG436" i="20"/>
  <c r="FF437" i="20"/>
  <c r="GC436" i="20"/>
  <c r="FF436" i="20"/>
  <c r="GB436" i="20"/>
  <c r="GD438" i="20"/>
  <c r="GC438" i="20"/>
  <c r="GD437" i="20"/>
  <c r="GB438" i="20"/>
  <c r="GC437" i="20"/>
  <c r="FH438" i="20"/>
  <c r="GB437" i="20"/>
  <c r="FG438" i="20"/>
  <c r="FH437" i="20"/>
  <c r="FH436" i="20"/>
  <c r="EG362" i="20"/>
  <c r="EM361" i="20"/>
  <c r="CB363" i="20"/>
  <c r="FJ427" i="20"/>
  <c r="FJ426" i="20"/>
  <c r="FJ428" i="20"/>
  <c r="FQ482" i="20" a="1"/>
  <c r="GG372" i="20"/>
  <c r="GG371" i="20"/>
  <c r="GG370" i="20"/>
  <c r="FQ573" i="20"/>
  <c r="FQ572" i="20"/>
  <c r="FQ574" i="20"/>
  <c r="EE423" i="20"/>
  <c r="EE422" i="20"/>
  <c r="EE421" i="20"/>
  <c r="CQ1524" i="20"/>
  <c r="CA1530" i="20"/>
  <c r="CL1525" i="20"/>
  <c r="ES1526" i="20" s="1"/>
  <c r="BZ1611" i="20"/>
  <c r="CK1606" i="20"/>
  <c r="ER1607" i="20" s="1"/>
  <c r="CP1605" i="20"/>
  <c r="CA1529" i="20"/>
  <c r="CL1524" i="20"/>
  <c r="ES1525" i="20" s="1"/>
  <c r="CQ1523" i="20"/>
  <c r="CP1433" i="20"/>
  <c r="CK1434" i="20"/>
  <c r="ER1435" i="20" s="1"/>
  <c r="DH431" i="20" a="1"/>
  <c r="CK1432" i="20"/>
  <c r="ER1433" i="20" s="1"/>
  <c r="CP1431" i="20"/>
  <c r="BZ1524" i="20"/>
  <c r="CK1519" i="20"/>
  <c r="ER1520" i="20" s="1"/>
  <c r="CP1518" i="20"/>
  <c r="ED446" i="20" a="1"/>
  <c r="CK1433" i="20"/>
  <c r="ER1434" i="20" s="1"/>
  <c r="CP1432" i="20"/>
  <c r="CL1611" i="20"/>
  <c r="ES1612" i="20" s="1"/>
  <c r="CQ1610" i="20"/>
  <c r="CA1616" i="20"/>
  <c r="GG377" i="20"/>
  <c r="GG376" i="20"/>
  <c r="GG375" i="20"/>
  <c r="ED499" i="20"/>
  <c r="ED498" i="20"/>
  <c r="ED497" i="20"/>
  <c r="DZ503" i="20"/>
  <c r="DF503" i="20"/>
  <c r="DZ502" i="20"/>
  <c r="EB504" i="20"/>
  <c r="DE503" i="20"/>
  <c r="EA504" i="20"/>
  <c r="DD503" i="20"/>
  <c r="DZ504" i="20"/>
  <c r="DF504" i="20"/>
  <c r="DE504" i="20"/>
  <c r="DF502" i="20"/>
  <c r="DD504" i="20"/>
  <c r="DE502" i="20"/>
  <c r="EB503" i="20"/>
  <c r="EY502" i="20"/>
  <c r="EB502" i="20"/>
  <c r="DD502" i="20"/>
  <c r="EA503" i="20"/>
  <c r="EA502" i="20"/>
  <c r="CB417" i="20"/>
  <c r="EM418" i="20"/>
  <c r="EG416" i="20"/>
  <c r="DH443" i="20"/>
  <c r="DH442" i="20"/>
  <c r="DH441" i="20"/>
  <c r="BZ1610" i="20"/>
  <c r="CK1605" i="20"/>
  <c r="ER1606" i="20" s="1"/>
  <c r="CP1604" i="20"/>
  <c r="DZ489" i="20"/>
  <c r="DF487" i="20"/>
  <c r="DF489" i="20"/>
  <c r="EY487" i="20"/>
  <c r="EB487" i="20"/>
  <c r="DE487" i="20"/>
  <c r="DE489" i="20"/>
  <c r="EB488" i="20"/>
  <c r="EA487" i="20"/>
  <c r="DD487" i="20"/>
  <c r="DD489" i="20"/>
  <c r="EA488" i="20"/>
  <c r="DZ487" i="20"/>
  <c r="DZ488" i="20"/>
  <c r="DF488" i="20"/>
  <c r="EB489" i="20"/>
  <c r="DE488" i="20"/>
  <c r="EA489" i="20"/>
  <c r="DD488" i="20"/>
  <c r="FW418" i="20"/>
  <c r="CN419" i="20" s="1"/>
  <c r="FW417" i="20"/>
  <c r="CN418" i="20" s="1"/>
  <c r="FW416" i="20"/>
  <c r="CN417" i="20" s="1"/>
  <c r="BZ1609" i="20"/>
  <c r="CP1603" i="20"/>
  <c r="CK1604" i="20"/>
  <c r="ER1605" i="20" s="1"/>
  <c r="GB431" i="20"/>
  <c r="GD433" i="20"/>
  <c r="GC433" i="20"/>
  <c r="GD432" i="20"/>
  <c r="GB433" i="20"/>
  <c r="GC432" i="20"/>
  <c r="FH433" i="20"/>
  <c r="GB432" i="20"/>
  <c r="FG433" i="20"/>
  <c r="FH432" i="20"/>
  <c r="FH431" i="20"/>
  <c r="FF433" i="20"/>
  <c r="FG432" i="20"/>
  <c r="GD431" i="20"/>
  <c r="FG431" i="20"/>
  <c r="FF432" i="20"/>
  <c r="GC431" i="20"/>
  <c r="FF431" i="20"/>
  <c r="CK1518" i="20"/>
  <c r="ER1519" i="20" s="1"/>
  <c r="CP1517" i="20"/>
  <c r="BZ1523" i="20"/>
  <c r="FQ372" i="20"/>
  <c r="FQ371" i="20"/>
  <c r="FQ370" i="20"/>
  <c r="EE426" i="20" a="1"/>
  <c r="GK343" i="20"/>
  <c r="FA418" i="20"/>
  <c r="FA417" i="20"/>
  <c r="FA416" i="20"/>
  <c r="GM407" i="20"/>
  <c r="GM408" i="20"/>
  <c r="GM406" i="20"/>
  <c r="CB419" i="20"/>
  <c r="EG418" i="20"/>
  <c r="EM417" i="20"/>
  <c r="EG417" i="20"/>
  <c r="CB418" i="20"/>
  <c r="EM416" i="20"/>
  <c r="CA1615" i="20"/>
  <c r="CQ1609" i="20"/>
  <c r="CL1610" i="20"/>
  <c r="ES1611" i="20" s="1"/>
  <c r="DO574" i="20"/>
  <c r="DO573" i="20"/>
  <c r="DO572" i="20"/>
  <c r="GG423" i="20"/>
  <c r="GG422" i="20"/>
  <c r="GG421" i="20"/>
  <c r="GM392" i="20"/>
  <c r="GM393" i="20"/>
  <c r="GM391" i="20"/>
  <c r="CL1432" i="20"/>
  <c r="ES1433" i="20" s="1"/>
  <c r="CQ1431" i="20"/>
  <c r="CA1609" i="20"/>
  <c r="CL1604" i="20"/>
  <c r="ES1605" i="20" s="1"/>
  <c r="CQ1603" i="20"/>
  <c r="DH446" i="20" a="1"/>
  <c r="DH436" i="20" a="1"/>
  <c r="ED436" i="20" a="1"/>
  <c r="EH367" i="20" l="1"/>
  <c r="CY421" i="20" a="1"/>
  <c r="CY423" i="20" s="1"/>
  <c r="FW412" i="20"/>
  <c r="CY370" i="20" a="1"/>
  <c r="CY372" i="20" s="1"/>
  <c r="CB373" i="20" s="1"/>
  <c r="GO361" i="20"/>
  <c r="DH498" i="20"/>
  <c r="FW413" i="20"/>
  <c r="CN414" i="20" s="1"/>
  <c r="EE442" i="20"/>
  <c r="EE443" i="20"/>
  <c r="EE441" i="20"/>
  <c r="EH365" i="20"/>
  <c r="EI368" i="20" s="1"/>
  <c r="DU482" i="20" a="1"/>
  <c r="DU482" i="20" s="1"/>
  <c r="CC483" i="20" s="1"/>
  <c r="FQ421" i="20"/>
  <c r="FQ423" i="20"/>
  <c r="CM366" i="20"/>
  <c r="GO367" i="20"/>
  <c r="GI365" i="20"/>
  <c r="GI367" i="20"/>
  <c r="CM368" i="20"/>
  <c r="GO366" i="20"/>
  <c r="CM367" i="20"/>
  <c r="GI366" i="20"/>
  <c r="GO365" i="20"/>
  <c r="FA411" i="20"/>
  <c r="GI411" i="20" s="1"/>
  <c r="DU572" i="20" a="1"/>
  <c r="DU573" i="20" s="1"/>
  <c r="CC574" i="20" s="1"/>
  <c r="DH499" i="20"/>
  <c r="FA413" i="20"/>
  <c r="CM414" i="20" s="1"/>
  <c r="GI360" i="20"/>
  <c r="GO360" i="20"/>
  <c r="CY482" i="20" a="1"/>
  <c r="CY484" i="20" s="1"/>
  <c r="GO362" i="20"/>
  <c r="GI361" i="20"/>
  <c r="GG483" i="20"/>
  <c r="GG484" i="20"/>
  <c r="CN413" i="20"/>
  <c r="GI412" i="20"/>
  <c r="FA375" i="20" a="1"/>
  <c r="FA377" i="20" s="1"/>
  <c r="EP361" i="20"/>
  <c r="CH362" i="20"/>
  <c r="GL361" i="20" s="1"/>
  <c r="CY370" i="20"/>
  <c r="CB371" i="20" s="1"/>
  <c r="EG411" i="20"/>
  <c r="EH357" i="20"/>
  <c r="EG412" i="20"/>
  <c r="GI355" i="20"/>
  <c r="CM356" i="20"/>
  <c r="CY371" i="20"/>
  <c r="CB372" i="20" s="1"/>
  <c r="EM411" i="20"/>
  <c r="EH355" i="20"/>
  <c r="CE356" i="20"/>
  <c r="EM413" i="20"/>
  <c r="EM412" i="20"/>
  <c r="EH356" i="20"/>
  <c r="EG413" i="20"/>
  <c r="CE412" i="20"/>
  <c r="CN358" i="20"/>
  <c r="GO356" i="20"/>
  <c r="GI357" i="20"/>
  <c r="CN357" i="20"/>
  <c r="GO355" i="20"/>
  <c r="GO357" i="20"/>
  <c r="GI356" i="20"/>
  <c r="EH362" i="20"/>
  <c r="DO428" i="20"/>
  <c r="GG572" i="20"/>
  <c r="ED431" i="20"/>
  <c r="GG574" i="20"/>
  <c r="ED432" i="20"/>
  <c r="EH418" i="20"/>
  <c r="EE497" i="20" a="1"/>
  <c r="EE499" i="20" s="1"/>
  <c r="DO426" i="20"/>
  <c r="FW421" i="20" a="1"/>
  <c r="FW422" i="20" s="1"/>
  <c r="CN423" i="20" s="1"/>
  <c r="CY421" i="20"/>
  <c r="CB422" i="20" s="1"/>
  <c r="CY422" i="20"/>
  <c r="CB423" i="20" s="1"/>
  <c r="GK394" i="20"/>
  <c r="FW375" i="20" a="1"/>
  <c r="FW377" i="20" s="1"/>
  <c r="CN378" i="20" s="1"/>
  <c r="FJ499" i="20"/>
  <c r="CY572" i="20" a="1"/>
  <c r="CY574" i="20" s="1"/>
  <c r="FJ497" i="20"/>
  <c r="FA572" i="20" a="1"/>
  <c r="FA573" i="20" s="1"/>
  <c r="FQ426" i="20" a="1"/>
  <c r="FQ428" i="20" s="1"/>
  <c r="CQ1608" i="20"/>
  <c r="CL1609" i="20"/>
  <c r="ES1610" i="20" s="1"/>
  <c r="CA1614" i="20"/>
  <c r="EE428" i="20"/>
  <c r="EE427" i="20"/>
  <c r="EE426" i="20"/>
  <c r="GF431" i="20" a="1"/>
  <c r="BZ1616" i="20"/>
  <c r="CK1611" i="20"/>
  <c r="ER1612" i="20" s="1"/>
  <c r="CP1610" i="20"/>
  <c r="CE361" i="20"/>
  <c r="CL1615" i="20"/>
  <c r="ES1616" i="20" s="1"/>
  <c r="CA1620" i="20"/>
  <c r="CQ1614" i="20"/>
  <c r="GK409" i="20"/>
  <c r="FA370" i="20" a="1"/>
  <c r="DH487" i="20" a="1"/>
  <c r="GC502" i="20"/>
  <c r="FF502" i="20"/>
  <c r="GD504" i="20"/>
  <c r="GD503" i="20"/>
  <c r="GB502" i="20"/>
  <c r="GC504" i="20"/>
  <c r="GC503" i="20"/>
  <c r="GB504" i="20"/>
  <c r="GB503" i="20"/>
  <c r="FH504" i="20"/>
  <c r="FH503" i="20"/>
  <c r="FG504" i="20"/>
  <c r="FG503" i="20"/>
  <c r="FF504" i="20"/>
  <c r="FF503" i="20"/>
  <c r="FH502" i="20"/>
  <c r="GD502" i="20"/>
  <c r="FG502" i="20"/>
  <c r="FQ484" i="20"/>
  <c r="FQ483" i="20"/>
  <c r="FQ482" i="20"/>
  <c r="EH416" i="20"/>
  <c r="DH432" i="20"/>
  <c r="DH431" i="20"/>
  <c r="DH433" i="20"/>
  <c r="CL1530" i="20"/>
  <c r="ES1531" i="20" s="1"/>
  <c r="CQ1529" i="20"/>
  <c r="DE493" i="20"/>
  <c r="DD493" i="20"/>
  <c r="DF492" i="20"/>
  <c r="EB494" i="20"/>
  <c r="DE492" i="20"/>
  <c r="EA494" i="20"/>
  <c r="EY492" i="20"/>
  <c r="EB492" i="20"/>
  <c r="DD492" i="20"/>
  <c r="DZ494" i="20"/>
  <c r="DF494" i="20"/>
  <c r="EA492" i="20"/>
  <c r="DE494" i="20"/>
  <c r="EB493" i="20"/>
  <c r="DZ492" i="20"/>
  <c r="DD494" i="20"/>
  <c r="EA493" i="20"/>
  <c r="DZ493" i="20"/>
  <c r="DF493" i="20"/>
  <c r="EH360" i="20"/>
  <c r="ED438" i="20"/>
  <c r="ED437" i="20"/>
  <c r="ED436" i="20"/>
  <c r="BZ1614" i="20"/>
  <c r="CP1608" i="20"/>
  <c r="CK1609" i="20"/>
  <c r="ER1610" i="20" s="1"/>
  <c r="GF436" i="20" a="1"/>
  <c r="FJ443" i="20"/>
  <c r="FJ442" i="20"/>
  <c r="FJ441" i="20"/>
  <c r="CP1524" i="20"/>
  <c r="CK1525" i="20"/>
  <c r="ER1526" i="20" s="1"/>
  <c r="BZ1530" i="20"/>
  <c r="GM397" i="20"/>
  <c r="GM396" i="20"/>
  <c r="GM398" i="20"/>
  <c r="GF441" i="20"/>
  <c r="GF443" i="20"/>
  <c r="GF442" i="20"/>
  <c r="DH438" i="20"/>
  <c r="DH437" i="20"/>
  <c r="DH436" i="20"/>
  <c r="CM417" i="20"/>
  <c r="GO418" i="20"/>
  <c r="GI416" i="20"/>
  <c r="BZ1528" i="20"/>
  <c r="CP1522" i="20"/>
  <c r="CK1523" i="20"/>
  <c r="ER1524" i="20" s="1"/>
  <c r="CE417" i="20"/>
  <c r="ED447" i="20"/>
  <c r="ED446" i="20"/>
  <c r="ED448" i="20"/>
  <c r="DU421" i="20" a="1"/>
  <c r="FJ436" i="20" a="1"/>
  <c r="CB424" i="20"/>
  <c r="DU372" i="20"/>
  <c r="DU371" i="20"/>
  <c r="DU370" i="20"/>
  <c r="GF499" i="20"/>
  <c r="GF498" i="20"/>
  <c r="GF497" i="20"/>
  <c r="DH448" i="20"/>
  <c r="DH447" i="20"/>
  <c r="DH446" i="20"/>
  <c r="EH417" i="20"/>
  <c r="GI417" i="20"/>
  <c r="GO416" i="20"/>
  <c r="CM418" i="20"/>
  <c r="ED502" i="20" a="1"/>
  <c r="CQ1528" i="20"/>
  <c r="CL1529" i="20"/>
  <c r="ES1530" i="20" s="1"/>
  <c r="FW370" i="20" a="1"/>
  <c r="GF446" i="20" a="1"/>
  <c r="CA1528" i="20"/>
  <c r="CQ1522" i="20"/>
  <c r="CL1523" i="20"/>
  <c r="ES1524" i="20" s="1"/>
  <c r="EH361" i="20"/>
  <c r="CY377" i="20"/>
  <c r="CY376" i="20"/>
  <c r="CY375" i="20"/>
  <c r="GI418" i="20"/>
  <c r="CM419" i="20"/>
  <c r="GO417" i="20"/>
  <c r="ED487" i="20" a="1"/>
  <c r="BZ1615" i="20"/>
  <c r="CP1609" i="20"/>
  <c r="CK1610" i="20"/>
  <c r="ER1611" i="20" s="1"/>
  <c r="FJ446" i="20" a="1"/>
  <c r="GG426" i="20" a="1"/>
  <c r="FJ431" i="20" a="1"/>
  <c r="GB489" i="20"/>
  <c r="FH488" i="20"/>
  <c r="FH489" i="20"/>
  <c r="FG488" i="20"/>
  <c r="FH487" i="20"/>
  <c r="FG489" i="20"/>
  <c r="FF488" i="20"/>
  <c r="GD487" i="20"/>
  <c r="FG487" i="20"/>
  <c r="FF489" i="20"/>
  <c r="GC487" i="20"/>
  <c r="FF487" i="20"/>
  <c r="GB487" i="20"/>
  <c r="GD488" i="20"/>
  <c r="GD489" i="20"/>
  <c r="GC488" i="20"/>
  <c r="GC489" i="20"/>
  <c r="GB488" i="20"/>
  <c r="DO441" i="20" a="1"/>
  <c r="DH502" i="20" a="1"/>
  <c r="CA1621" i="20"/>
  <c r="CQ1615" i="20"/>
  <c r="CL1616" i="20"/>
  <c r="ES1617" i="20" s="1"/>
  <c r="BZ1529" i="20"/>
  <c r="CK1524" i="20"/>
  <c r="ER1525" i="20" s="1"/>
  <c r="CP1523" i="20"/>
  <c r="FW423" i="20" l="1"/>
  <c r="CN424" i="20" s="1"/>
  <c r="FW482" i="20" a="1"/>
  <c r="FA421" i="20" a="1"/>
  <c r="FA422" i="20" s="1"/>
  <c r="DO497" i="20" a="1"/>
  <c r="DU441" i="20" a="1"/>
  <c r="DU443" i="20" s="1"/>
  <c r="CC444" i="20" s="1"/>
  <c r="DU572" i="20"/>
  <c r="CC573" i="20" s="1"/>
  <c r="DU574" i="20"/>
  <c r="CC575" i="20" s="1"/>
  <c r="GO413" i="20"/>
  <c r="DU483" i="20"/>
  <c r="CC484" i="20" s="1"/>
  <c r="CY483" i="20"/>
  <c r="DU484" i="20"/>
  <c r="CC485" i="20" s="1"/>
  <c r="CM412" i="20"/>
  <c r="CH413" i="20" s="1"/>
  <c r="GJ366" i="20"/>
  <c r="GJ367" i="20"/>
  <c r="GJ365" i="20"/>
  <c r="EP366" i="20"/>
  <c r="CH367" i="20"/>
  <c r="CY482" i="20"/>
  <c r="CB483" i="20" s="1"/>
  <c r="GO412" i="20"/>
  <c r="GO411" i="20"/>
  <c r="GI413" i="20"/>
  <c r="GJ413" i="20" s="1"/>
  <c r="GJ360" i="20"/>
  <c r="CY426" i="20" a="1"/>
  <c r="CY427" i="20" s="1"/>
  <c r="GJ362" i="20"/>
  <c r="GJ361" i="20"/>
  <c r="CH360" i="20"/>
  <c r="CH363" i="20" s="1"/>
  <c r="CW456" i="20" s="1"/>
  <c r="EB457" i="20" s="1"/>
  <c r="FA376" i="20"/>
  <c r="CM377" i="20" s="1"/>
  <c r="FA375" i="20"/>
  <c r="CM376" i="20" s="1"/>
  <c r="EE431" i="20" a="1"/>
  <c r="EE433" i="20" s="1"/>
  <c r="EE498" i="20"/>
  <c r="EH412" i="20"/>
  <c r="FW421" i="20"/>
  <c r="CN422" i="20" s="1"/>
  <c r="EH413" i="20"/>
  <c r="GM361" i="20"/>
  <c r="GM362" i="20"/>
  <c r="GM360" i="20"/>
  <c r="EH411" i="20"/>
  <c r="FW375" i="20"/>
  <c r="CN376" i="20" s="1"/>
  <c r="EI358" i="20"/>
  <c r="FQ427" i="20"/>
  <c r="FW572" i="20" a="1"/>
  <c r="FW574" i="20" s="1"/>
  <c r="CN575" i="20" s="1"/>
  <c r="FW376" i="20"/>
  <c r="CN377" i="20" s="1"/>
  <c r="EE497" i="20"/>
  <c r="FQ426" i="20"/>
  <c r="CY572" i="20"/>
  <c r="EG572" i="20" s="1"/>
  <c r="CY573" i="20"/>
  <c r="CB574" i="20" s="1"/>
  <c r="FA482" i="20" a="1"/>
  <c r="FA482" i="20" s="1"/>
  <c r="GJ355" i="20"/>
  <c r="GJ357" i="20"/>
  <c r="GJ356" i="20"/>
  <c r="CH357" i="20"/>
  <c r="EP356" i="20"/>
  <c r="GJ418" i="20"/>
  <c r="DU442" i="20"/>
  <c r="CC443" i="20" s="1"/>
  <c r="FA574" i="20"/>
  <c r="CM575" i="20" s="1"/>
  <c r="FA572" i="20"/>
  <c r="CM573" i="20" s="1"/>
  <c r="FQ497" i="20" a="1"/>
  <c r="DO446" i="20" a="1"/>
  <c r="DO448" i="20" s="1"/>
  <c r="DU426" i="20" a="1"/>
  <c r="DU428" i="20" s="1"/>
  <c r="CC429" i="20" s="1"/>
  <c r="GG441" i="20" a="1"/>
  <c r="GG443" i="20" s="1"/>
  <c r="EE436" i="20" a="1"/>
  <c r="EE437" i="20" s="1"/>
  <c r="CL1621" i="20"/>
  <c r="ES1622" i="20" s="1"/>
  <c r="CA1626" i="20"/>
  <c r="CQ1620" i="20"/>
  <c r="FJ438" i="20"/>
  <c r="FJ437" i="20"/>
  <c r="FJ436" i="20"/>
  <c r="DO498" i="20"/>
  <c r="DO497" i="20"/>
  <c r="DO499" i="20"/>
  <c r="DU423" i="20"/>
  <c r="DU422" i="20"/>
  <c r="DU421" i="20"/>
  <c r="CK1614" i="20"/>
  <c r="ER1615" i="20" s="1"/>
  <c r="BZ1619" i="20"/>
  <c r="CP1613" i="20"/>
  <c r="FJ502" i="20" a="1"/>
  <c r="GF433" i="20"/>
  <c r="GF432" i="20"/>
  <c r="GF431" i="20"/>
  <c r="FW484" i="20"/>
  <c r="CN485" i="20" s="1"/>
  <c r="FW483" i="20"/>
  <c r="CN484" i="20" s="1"/>
  <c r="FW482" i="20"/>
  <c r="CN483" i="20" s="1"/>
  <c r="GF487" i="20" a="1"/>
  <c r="CQ1527" i="20"/>
  <c r="CL1528" i="20"/>
  <c r="ES1529" i="20" s="1"/>
  <c r="GJ417" i="20"/>
  <c r="CC371" i="20"/>
  <c r="EM371" i="20"/>
  <c r="EG370" i="20"/>
  <c r="CB575" i="20"/>
  <c r="EG574" i="20"/>
  <c r="FQ441" i="20" a="1"/>
  <c r="DO431" i="20" a="1"/>
  <c r="CK1616" i="20"/>
  <c r="ER1617" i="20" s="1"/>
  <c r="BZ1621" i="20"/>
  <c r="CP1615" i="20"/>
  <c r="DH504" i="20"/>
  <c r="DH503" i="20"/>
  <c r="DH502" i="20"/>
  <c r="FJ487" i="20" a="1"/>
  <c r="EG482" i="20"/>
  <c r="GF448" i="20"/>
  <c r="GF447" i="20"/>
  <c r="GF446" i="20"/>
  <c r="CC372" i="20"/>
  <c r="EG371" i="20"/>
  <c r="EM372" i="20"/>
  <c r="EE446" i="20" a="1"/>
  <c r="DO436" i="20" a="1"/>
  <c r="CM574" i="20"/>
  <c r="DH489" i="20"/>
  <c r="DH488" i="20"/>
  <c r="DH487" i="20"/>
  <c r="DO443" i="20"/>
  <c r="DO442" i="20"/>
  <c r="DO441" i="20"/>
  <c r="CB484" i="20"/>
  <c r="CK1615" i="20"/>
  <c r="ER1616" i="20" s="1"/>
  <c r="BZ1620" i="20"/>
  <c r="CP1614" i="20"/>
  <c r="EM377" i="20"/>
  <c r="EG375" i="20"/>
  <c r="CB376" i="20"/>
  <c r="FW372" i="20"/>
  <c r="CN373" i="20" s="1"/>
  <c r="FW371" i="20"/>
  <c r="CN372" i="20" s="1"/>
  <c r="FW370" i="20"/>
  <c r="CN371" i="20" s="1"/>
  <c r="CC373" i="20"/>
  <c r="EG372" i="20"/>
  <c r="EM370" i="20"/>
  <c r="CK1528" i="20"/>
  <c r="ER1529" i="20" s="1"/>
  <c r="CP1527" i="20"/>
  <c r="EI419" i="20"/>
  <c r="FA372" i="20"/>
  <c r="FA371" i="20"/>
  <c r="FA370" i="20"/>
  <c r="CP1528" i="20"/>
  <c r="CK1529" i="20"/>
  <c r="ER1530" i="20" s="1"/>
  <c r="CB485" i="20"/>
  <c r="EG484" i="20"/>
  <c r="EM483" i="20"/>
  <c r="ED489" i="20"/>
  <c r="ED488" i="20"/>
  <c r="ED487" i="20"/>
  <c r="EG376" i="20"/>
  <c r="CB377" i="20"/>
  <c r="EM375" i="20"/>
  <c r="GJ416" i="20"/>
  <c r="GK399" i="20"/>
  <c r="GF438" i="20"/>
  <c r="GF437" i="20"/>
  <c r="GF436" i="20"/>
  <c r="DH492" i="20" a="1"/>
  <c r="CA1619" i="20"/>
  <c r="CL1614" i="20"/>
  <c r="ES1615" i="20" s="1"/>
  <c r="CQ1613" i="20"/>
  <c r="GG428" i="20"/>
  <c r="GG427" i="20"/>
  <c r="GG426" i="20"/>
  <c r="CB378" i="20"/>
  <c r="EG377" i="20"/>
  <c r="EM376" i="20"/>
  <c r="GF502" i="20" a="1"/>
  <c r="CM378" i="20"/>
  <c r="GI377" i="20"/>
  <c r="FJ433" i="20"/>
  <c r="FJ432" i="20"/>
  <c r="FJ431" i="20"/>
  <c r="FJ447" i="20"/>
  <c r="FJ446" i="20"/>
  <c r="FJ448" i="20"/>
  <c r="ED504" i="20"/>
  <c r="ED503" i="20"/>
  <c r="ED502" i="20"/>
  <c r="GG497" i="20" a="1"/>
  <c r="CH418" i="20"/>
  <c r="GL417" i="20" s="1"/>
  <c r="EP417" i="20"/>
  <c r="CP1529" i="20"/>
  <c r="CK1530" i="20"/>
  <c r="ER1531" i="20" s="1"/>
  <c r="EI363" i="20"/>
  <c r="ED492" i="20" a="1"/>
  <c r="GD493" i="20"/>
  <c r="GC493" i="20"/>
  <c r="GD494" i="20"/>
  <c r="GB493" i="20"/>
  <c r="GC494" i="20"/>
  <c r="FH493" i="20"/>
  <c r="FH492" i="20"/>
  <c r="GB494" i="20"/>
  <c r="FG493" i="20"/>
  <c r="GD492" i="20"/>
  <c r="FG492" i="20"/>
  <c r="FH494" i="20"/>
  <c r="FF493" i="20"/>
  <c r="GC492" i="20"/>
  <c r="FF492" i="20"/>
  <c r="FG494" i="20"/>
  <c r="GB492" i="20"/>
  <c r="FF494" i="20"/>
  <c r="CQ1619" i="20"/>
  <c r="CA1625" i="20"/>
  <c r="CL1620" i="20"/>
  <c r="ES1621" i="20" s="1"/>
  <c r="CM423" i="20" l="1"/>
  <c r="GI422" i="20"/>
  <c r="FA421" i="20"/>
  <c r="EG483" i="20"/>
  <c r="FA423" i="20"/>
  <c r="DU441" i="20"/>
  <c r="CC442" i="20" s="1"/>
  <c r="EM484" i="20"/>
  <c r="EM482" i="20"/>
  <c r="GJ411" i="20"/>
  <c r="DU497" i="20" a="1"/>
  <c r="EP412" i="20"/>
  <c r="GO377" i="20"/>
  <c r="GL366" i="20"/>
  <c r="CH365" i="20"/>
  <c r="CH368" i="20" s="1"/>
  <c r="CW461" i="20" s="1"/>
  <c r="GJ412" i="20"/>
  <c r="DD457" i="20"/>
  <c r="DE458" i="20"/>
  <c r="DZ456" i="20"/>
  <c r="DE457" i="20"/>
  <c r="EA456" i="20"/>
  <c r="EA457" i="20"/>
  <c r="DZ458" i="20"/>
  <c r="DD456" i="20"/>
  <c r="GO423" i="20"/>
  <c r="CM422" i="20"/>
  <c r="CY426" i="20"/>
  <c r="CB427" i="20" s="1"/>
  <c r="CY428" i="20"/>
  <c r="FA483" i="20"/>
  <c r="CM484" i="20" s="1"/>
  <c r="FA484" i="20"/>
  <c r="GO483" i="20" s="1"/>
  <c r="DD458" i="20"/>
  <c r="EB458" i="20"/>
  <c r="EE436" i="20"/>
  <c r="EA458" i="20"/>
  <c r="DF457" i="20"/>
  <c r="EB456" i="20"/>
  <c r="DE456" i="20"/>
  <c r="DZ457" i="20"/>
  <c r="EY456" i="20"/>
  <c r="GD458" i="20" s="1"/>
  <c r="DF456" i="20"/>
  <c r="DF458" i="20"/>
  <c r="GO376" i="20"/>
  <c r="GI375" i="20"/>
  <c r="DO447" i="20"/>
  <c r="FA426" i="20" a="1"/>
  <c r="FA427" i="20" s="1"/>
  <c r="GI421" i="20"/>
  <c r="EM573" i="20"/>
  <c r="EE431" i="20"/>
  <c r="EI414" i="20"/>
  <c r="EE432" i="20"/>
  <c r="GI574" i="20"/>
  <c r="DU426" i="20"/>
  <c r="CC427" i="20" s="1"/>
  <c r="EE438" i="20"/>
  <c r="DO446" i="20"/>
  <c r="DU427" i="20"/>
  <c r="CC428" i="20" s="1"/>
  <c r="EM572" i="20"/>
  <c r="EG573" i="20"/>
  <c r="EH574" i="20" s="1"/>
  <c r="CB573" i="20"/>
  <c r="CE573" i="20" s="1"/>
  <c r="EM574" i="20"/>
  <c r="GO375" i="20"/>
  <c r="GI376" i="20"/>
  <c r="FW572" i="20"/>
  <c r="GK363" i="20"/>
  <c r="GL412" i="20"/>
  <c r="CH411" i="20"/>
  <c r="CH414" i="20" s="1"/>
  <c r="CW507" i="20" s="1"/>
  <c r="FW573" i="20"/>
  <c r="GL356" i="20"/>
  <c r="CH355" i="20"/>
  <c r="CH358" i="20" s="1"/>
  <c r="CW451" i="20" s="1"/>
  <c r="FQ431" i="20" a="1"/>
  <c r="FQ431" i="20" s="1"/>
  <c r="EH372" i="20"/>
  <c r="FQ499" i="20"/>
  <c r="FQ498" i="20"/>
  <c r="FQ497" i="20"/>
  <c r="DO487" i="20" a="1"/>
  <c r="DO489" i="20" s="1"/>
  <c r="GG441" i="20"/>
  <c r="GG442" i="20"/>
  <c r="FQ446" i="20" a="1"/>
  <c r="FQ447" i="20" s="1"/>
  <c r="FJ492" i="20" a="1"/>
  <c r="FJ493" i="20" s="1"/>
  <c r="FQ436" i="20" a="1"/>
  <c r="FQ438" i="20" s="1"/>
  <c r="EH375" i="20"/>
  <c r="GG436" i="20" a="1"/>
  <c r="GG438" i="20" s="1"/>
  <c r="CE376" i="20"/>
  <c r="EH483" i="20"/>
  <c r="EH371" i="20"/>
  <c r="FJ489" i="20"/>
  <c r="FJ488" i="20"/>
  <c r="FJ487" i="20"/>
  <c r="CP1620" i="20"/>
  <c r="CK1621" i="20"/>
  <c r="ER1622" i="20" s="1"/>
  <c r="BZ1626" i="20"/>
  <c r="FJ504" i="20"/>
  <c r="FJ503" i="20"/>
  <c r="FJ502" i="20"/>
  <c r="GI372" i="20"/>
  <c r="CM373" i="20"/>
  <c r="GO371" i="20"/>
  <c r="GG497" i="20"/>
  <c r="GG499" i="20"/>
  <c r="GG498" i="20"/>
  <c r="CY441" i="20" a="1"/>
  <c r="DO502" i="20" a="1"/>
  <c r="FQ443" i="20"/>
  <c r="FQ442" i="20"/>
  <c r="FQ441" i="20"/>
  <c r="EE502" i="20" a="1"/>
  <c r="DH494" i="20"/>
  <c r="DH493" i="20"/>
  <c r="DH492" i="20"/>
  <c r="EH484" i="20"/>
  <c r="GG446" i="20" a="1"/>
  <c r="DO432" i="20"/>
  <c r="DO431" i="20"/>
  <c r="DO433" i="20"/>
  <c r="GG431" i="20" a="1"/>
  <c r="BZ1624" i="20"/>
  <c r="CK1619" i="20"/>
  <c r="ER1620" i="20" s="1"/>
  <c r="CP1618" i="20"/>
  <c r="CC422" i="20"/>
  <c r="EM422" i="20"/>
  <c r="EG421" i="20"/>
  <c r="CY497" i="20" a="1"/>
  <c r="CL1625" i="20"/>
  <c r="ES1626" i="20" s="1"/>
  <c r="CQ1624" i="20"/>
  <c r="DU499" i="20"/>
  <c r="CC500" i="20" s="1"/>
  <c r="DU498" i="20"/>
  <c r="CC499" i="20" s="1"/>
  <c r="DU497" i="20"/>
  <c r="CC498" i="20" s="1"/>
  <c r="CA1624" i="20"/>
  <c r="CL1619" i="20"/>
  <c r="ES1620" i="20" s="1"/>
  <c r="CQ1618" i="20"/>
  <c r="GF487" i="20"/>
  <c r="GF489" i="20"/>
  <c r="GF488" i="20"/>
  <c r="CC423" i="20"/>
  <c r="EG422" i="20"/>
  <c r="EM423" i="20"/>
  <c r="CH416" i="20"/>
  <c r="CH419" i="20" s="1"/>
  <c r="CW512" i="20" s="1"/>
  <c r="CL1626" i="20"/>
  <c r="ES1627" i="20" s="1"/>
  <c r="CQ1625" i="20"/>
  <c r="EH377" i="20"/>
  <c r="CP1619" i="20"/>
  <c r="BZ1625" i="20"/>
  <c r="CK1620" i="20"/>
  <c r="ER1621" i="20" s="1"/>
  <c r="CC424" i="20"/>
  <c r="EG423" i="20"/>
  <c r="EM421" i="20"/>
  <c r="GM417" i="20"/>
  <c r="GM416" i="20"/>
  <c r="GM418" i="20"/>
  <c r="EH376" i="20"/>
  <c r="DO438" i="20"/>
  <c r="DO437" i="20"/>
  <c r="DO436" i="20"/>
  <c r="EH482" i="20"/>
  <c r="EH370" i="20"/>
  <c r="GC456" i="20"/>
  <c r="GB457" i="20"/>
  <c r="GF492" i="20" a="1"/>
  <c r="FW426" i="20" a="1"/>
  <c r="EE487" i="20" a="1"/>
  <c r="GI370" i="20"/>
  <c r="CM371" i="20"/>
  <c r="GO372" i="20"/>
  <c r="EE448" i="20"/>
  <c r="EE447" i="20"/>
  <c r="EE446" i="20"/>
  <c r="CE483" i="20"/>
  <c r="CB428" i="20"/>
  <c r="CH377" i="20"/>
  <c r="GL376" i="20" s="1"/>
  <c r="EP376" i="20"/>
  <c r="ED493" i="20"/>
  <c r="ED492" i="20"/>
  <c r="ED494" i="20"/>
  <c r="GF504" i="20"/>
  <c r="GF503" i="20"/>
  <c r="GF502" i="20"/>
  <c r="GO484" i="20"/>
  <c r="GI482" i="20"/>
  <c r="CM483" i="20"/>
  <c r="GI371" i="20"/>
  <c r="GO370" i="20"/>
  <c r="CM372" i="20"/>
  <c r="CE371" i="20"/>
  <c r="CB429" i="20"/>
  <c r="EG428" i="20"/>
  <c r="EM426" i="20" l="1"/>
  <c r="FF458" i="20"/>
  <c r="CM424" i="20"/>
  <c r="EP422" i="20" s="1"/>
  <c r="GI423" i="20"/>
  <c r="GJ421" i="20" s="1"/>
  <c r="EG427" i="20"/>
  <c r="FG458" i="20"/>
  <c r="GC458" i="20"/>
  <c r="GB456" i="20"/>
  <c r="FF457" i="20"/>
  <c r="FG456" i="20"/>
  <c r="GD456" i="20"/>
  <c r="GD457" i="20"/>
  <c r="GO422" i="20"/>
  <c r="GC457" i="20"/>
  <c r="FG457" i="20"/>
  <c r="FH458" i="20"/>
  <c r="FH457" i="20"/>
  <c r="FF456" i="20"/>
  <c r="GO421" i="20"/>
  <c r="GJ423" i="20"/>
  <c r="GI483" i="20"/>
  <c r="GI484" i="20"/>
  <c r="GJ483" i="20" s="1"/>
  <c r="EA463" i="20"/>
  <c r="DD463" i="20"/>
  <c r="DD462" i="20"/>
  <c r="DZ463" i="20"/>
  <c r="DZ462" i="20"/>
  <c r="DZ461" i="20"/>
  <c r="DF463" i="20"/>
  <c r="DF462" i="20"/>
  <c r="EB463" i="20"/>
  <c r="EB462" i="20"/>
  <c r="EY461" i="20"/>
  <c r="DF461" i="20"/>
  <c r="EB461" i="20"/>
  <c r="DE463" i="20"/>
  <c r="DD461" i="20"/>
  <c r="EA462" i="20"/>
  <c r="DE462" i="20"/>
  <c r="DE461" i="20"/>
  <c r="EA461" i="20"/>
  <c r="GM366" i="20"/>
  <c r="GM367" i="20"/>
  <c r="GM365" i="20"/>
  <c r="CM485" i="20"/>
  <c r="EP483" i="20" s="1"/>
  <c r="FH456" i="20"/>
  <c r="GB458" i="20"/>
  <c r="DO487" i="20"/>
  <c r="GO482" i="20"/>
  <c r="DU431" i="20" a="1"/>
  <c r="DU433" i="20" s="1"/>
  <c r="CC434" i="20" s="1"/>
  <c r="GJ375" i="20"/>
  <c r="DO488" i="20"/>
  <c r="EM428" i="20"/>
  <c r="EM427" i="20"/>
  <c r="CY446" i="20" a="1"/>
  <c r="ED456" i="20" a="1"/>
  <c r="EG426" i="20"/>
  <c r="EH428" i="20" s="1"/>
  <c r="FQ432" i="20"/>
  <c r="GJ376" i="20"/>
  <c r="DU436" i="20" a="1"/>
  <c r="DU438" i="20" s="1"/>
  <c r="CC439" i="20" s="1"/>
  <c r="GJ482" i="20"/>
  <c r="FA428" i="20"/>
  <c r="CM429" i="20" s="1"/>
  <c r="FA426" i="20"/>
  <c r="GJ422" i="20"/>
  <c r="FQ433" i="20"/>
  <c r="DH456" i="20" a="1"/>
  <c r="DH458" i="20" s="1"/>
  <c r="FQ448" i="20"/>
  <c r="GJ377" i="20"/>
  <c r="EH573" i="20"/>
  <c r="EH572" i="20"/>
  <c r="FQ446" i="20"/>
  <c r="FQ437" i="20"/>
  <c r="GK419" i="20"/>
  <c r="FQ436" i="20"/>
  <c r="GO574" i="20"/>
  <c r="EI373" i="20"/>
  <c r="GJ371" i="20"/>
  <c r="CN573" i="20"/>
  <c r="GO573" i="20"/>
  <c r="GI572" i="20"/>
  <c r="FJ492" i="20"/>
  <c r="CN574" i="20"/>
  <c r="GI573" i="20"/>
  <c r="GO572" i="20"/>
  <c r="DZ508" i="20"/>
  <c r="DF509" i="20"/>
  <c r="DF508" i="20"/>
  <c r="DE509" i="20"/>
  <c r="EB508" i="20"/>
  <c r="DZ507" i="20"/>
  <c r="DF507" i="20"/>
  <c r="EY507" i="20"/>
  <c r="EB509" i="20"/>
  <c r="DD509" i="20"/>
  <c r="EB507" i="20"/>
  <c r="DE508" i="20"/>
  <c r="DE507" i="20"/>
  <c r="DD507" i="20"/>
  <c r="EA509" i="20"/>
  <c r="EA508" i="20"/>
  <c r="DD508" i="20"/>
  <c r="EA507" i="20"/>
  <c r="DZ509" i="20"/>
  <c r="GM413" i="20"/>
  <c r="GM411" i="20"/>
  <c r="GM412" i="20"/>
  <c r="GG436" i="20"/>
  <c r="GG437" i="20"/>
  <c r="EI485" i="20"/>
  <c r="FJ494" i="20"/>
  <c r="FA497" i="20" a="1"/>
  <c r="FA499" i="20" s="1"/>
  <c r="CM500" i="20" s="1"/>
  <c r="DZ453" i="20"/>
  <c r="EB451" i="20"/>
  <c r="DF453" i="20"/>
  <c r="DD451" i="20"/>
  <c r="DD452" i="20"/>
  <c r="EB452" i="20"/>
  <c r="EB453" i="20"/>
  <c r="DE453" i="20"/>
  <c r="EA451" i="20"/>
  <c r="DZ452" i="20"/>
  <c r="DF451" i="20"/>
  <c r="EA452" i="20"/>
  <c r="DF452" i="20"/>
  <c r="DD453" i="20"/>
  <c r="DZ451" i="20"/>
  <c r="EA453" i="20"/>
  <c r="DE451" i="20"/>
  <c r="DE452" i="20"/>
  <c r="EY451" i="20"/>
  <c r="GM355" i="20"/>
  <c r="GM357" i="20"/>
  <c r="GM356" i="20"/>
  <c r="FQ502" i="20" a="1"/>
  <c r="FQ504" i="20" s="1"/>
  <c r="EH423" i="20"/>
  <c r="FQ487" i="20" a="1"/>
  <c r="FQ489" i="20" s="1"/>
  <c r="EH427" i="20"/>
  <c r="CY436" i="20" a="1"/>
  <c r="CY436" i="20" s="1"/>
  <c r="FA441" i="20" a="1"/>
  <c r="FA442" i="20" s="1"/>
  <c r="FW441" i="20" a="1"/>
  <c r="FW497" i="20" a="1"/>
  <c r="FW499" i="20" s="1"/>
  <c r="GG487" i="20" a="1"/>
  <c r="GG489" i="20" s="1"/>
  <c r="CY431" i="20" a="1"/>
  <c r="CY431" i="20" s="1"/>
  <c r="EI378" i="20"/>
  <c r="CY497" i="20"/>
  <c r="CY499" i="20"/>
  <c r="CY498" i="20"/>
  <c r="GG431" i="20"/>
  <c r="GG433" i="20"/>
  <c r="GG432" i="20"/>
  <c r="CY443" i="20"/>
  <c r="CY442" i="20"/>
  <c r="CY441" i="20"/>
  <c r="CK1626" i="20"/>
  <c r="ER1627" i="20" s="1"/>
  <c r="CP1625" i="20"/>
  <c r="GF494" i="20"/>
  <c r="GF493" i="20"/>
  <c r="GF492" i="20"/>
  <c r="EH422" i="20"/>
  <c r="CL1624" i="20"/>
  <c r="ES1625" i="20" s="1"/>
  <c r="CQ1623" i="20"/>
  <c r="CH372" i="20"/>
  <c r="GL371" i="20" s="1"/>
  <c r="EP371" i="20"/>
  <c r="CE427" i="20"/>
  <c r="GF456" i="20" a="1"/>
  <c r="EH421" i="20"/>
  <c r="CM427" i="20"/>
  <c r="EE492" i="20" a="1"/>
  <c r="GJ370" i="20"/>
  <c r="CY487" i="20" a="1"/>
  <c r="EE502" i="20"/>
  <c r="EE504" i="20"/>
  <c r="EE503" i="20"/>
  <c r="CM428" i="20"/>
  <c r="EE489" i="20"/>
  <c r="EE488" i="20"/>
  <c r="EE487" i="20"/>
  <c r="ED458" i="20"/>
  <c r="ED457" i="20"/>
  <c r="ED456" i="20"/>
  <c r="CE422" i="20"/>
  <c r="GG448" i="20"/>
  <c r="GG447" i="20"/>
  <c r="GG446" i="20"/>
  <c r="FW428" i="20"/>
  <c r="CN429" i="20" s="1"/>
  <c r="FW427" i="20"/>
  <c r="CN428" i="20" s="1"/>
  <c r="FW426" i="20"/>
  <c r="CN427" i="20" s="1"/>
  <c r="CY448" i="20"/>
  <c r="CY447" i="20"/>
  <c r="CY446" i="20"/>
  <c r="GJ484" i="20"/>
  <c r="GG502" i="20" a="1"/>
  <c r="GM377" i="20"/>
  <c r="GM376" i="20"/>
  <c r="GM375" i="20"/>
  <c r="DU446" i="20" a="1"/>
  <c r="GJ372" i="20"/>
  <c r="CK1625" i="20"/>
  <c r="ER1626" i="20" s="1"/>
  <c r="CP1624" i="20"/>
  <c r="DE514" i="20"/>
  <c r="DF512" i="20"/>
  <c r="DD514" i="20"/>
  <c r="DE512" i="20"/>
  <c r="EB513" i="20"/>
  <c r="EY512" i="20"/>
  <c r="EB512" i="20"/>
  <c r="DD512" i="20"/>
  <c r="EA513" i="20"/>
  <c r="EA512" i="20"/>
  <c r="DZ513" i="20"/>
  <c r="DF513" i="20"/>
  <c r="DZ512" i="20"/>
  <c r="EB514" i="20"/>
  <c r="DE513" i="20"/>
  <c r="EA514" i="20"/>
  <c r="DD513" i="20"/>
  <c r="DZ514" i="20"/>
  <c r="DF514" i="20"/>
  <c r="CK1624" i="20"/>
  <c r="ER1625" i="20" s="1"/>
  <c r="CP1623" i="20"/>
  <c r="DO492" i="20" a="1"/>
  <c r="DO504" i="20"/>
  <c r="DO503" i="20"/>
  <c r="DO502" i="20"/>
  <c r="CH375" i="20"/>
  <c r="CH378" i="20" s="1"/>
  <c r="CW471" i="20" s="1"/>
  <c r="CH423" i="20" l="1"/>
  <c r="GL422" i="20" s="1"/>
  <c r="CH484" i="20"/>
  <c r="CH482" i="20" s="1"/>
  <c r="CH485" i="20" s="1"/>
  <c r="CW578" i="20" s="1"/>
  <c r="FJ456" i="20" a="1"/>
  <c r="DU431" i="20"/>
  <c r="CC432" i="20" s="1"/>
  <c r="DU432" i="20"/>
  <c r="CC433" i="20" s="1"/>
  <c r="EH426" i="20"/>
  <c r="EI429" i="20" s="1"/>
  <c r="EI575" i="20"/>
  <c r="DH461" i="20" a="1"/>
  <c r="GK368" i="20"/>
  <c r="ED461" i="20" a="1"/>
  <c r="FG462" i="20"/>
  <c r="GD461" i="20"/>
  <c r="FH462" i="20"/>
  <c r="GC462" i="20"/>
  <c r="FG463" i="20"/>
  <c r="GB462" i="20"/>
  <c r="FF463" i="20"/>
  <c r="GB463" i="20"/>
  <c r="FG461" i="20"/>
  <c r="FF462" i="20"/>
  <c r="FF461" i="20"/>
  <c r="FH463" i="20"/>
  <c r="GC461" i="20"/>
  <c r="FH461" i="20"/>
  <c r="GC463" i="20"/>
  <c r="GD462" i="20"/>
  <c r="GD463" i="20"/>
  <c r="GB461" i="20"/>
  <c r="DU436" i="20"/>
  <c r="CC437" i="20" s="1"/>
  <c r="DU437" i="20"/>
  <c r="CC438" i="20" s="1"/>
  <c r="FA436" i="20" a="1"/>
  <c r="FA437" i="20" s="1"/>
  <c r="FA431" i="20" a="1"/>
  <c r="FA446" i="20" a="1"/>
  <c r="FA446" i="20" s="1"/>
  <c r="DH456" i="20"/>
  <c r="DH457" i="20"/>
  <c r="GG488" i="20"/>
  <c r="GG487" i="20"/>
  <c r="FW487" i="20" s="1" a="1"/>
  <c r="FQ492" i="20" a="1"/>
  <c r="FQ492" i="20" s="1"/>
  <c r="FW436" i="20" a="1"/>
  <c r="FW438" i="20" s="1"/>
  <c r="CN439" i="20" s="1"/>
  <c r="FG507" i="20"/>
  <c r="GB509" i="20"/>
  <c r="GC507" i="20"/>
  <c r="GB508" i="20"/>
  <c r="FF507" i="20"/>
  <c r="FH509" i="20"/>
  <c r="GD509" i="20"/>
  <c r="FH508" i="20"/>
  <c r="FF509" i="20"/>
  <c r="GD508" i="20"/>
  <c r="FG509" i="20"/>
  <c r="FF508" i="20"/>
  <c r="GB507" i="20"/>
  <c r="FG508" i="20"/>
  <c r="GC509" i="20"/>
  <c r="FH507" i="20"/>
  <c r="GD507" i="20"/>
  <c r="GC508" i="20"/>
  <c r="GJ574" i="20"/>
  <c r="GJ573" i="20"/>
  <c r="GJ572" i="20"/>
  <c r="DH507" i="20" a="1"/>
  <c r="ED507" i="20" a="1"/>
  <c r="EP573" i="20"/>
  <c r="CH574" i="20"/>
  <c r="GK414" i="20"/>
  <c r="FA497" i="20"/>
  <c r="CM498" i="20" s="1"/>
  <c r="FQ502" i="20"/>
  <c r="FA498" i="20"/>
  <c r="CM499" i="20" s="1"/>
  <c r="FQ503" i="20"/>
  <c r="FA443" i="20"/>
  <c r="CM444" i="20" s="1"/>
  <c r="CY432" i="20"/>
  <c r="EG432" i="20" s="1"/>
  <c r="CY433" i="20"/>
  <c r="CB434" i="20" s="1"/>
  <c r="CY437" i="20"/>
  <c r="ED451" i="20" a="1"/>
  <c r="GK358" i="20"/>
  <c r="DH451" i="20" a="1"/>
  <c r="GB453" i="20"/>
  <c r="FH451" i="20"/>
  <c r="GC452" i="20"/>
  <c r="FF452" i="20"/>
  <c r="FH453" i="20"/>
  <c r="GD451" i="20"/>
  <c r="GB452" i="20"/>
  <c r="FG451" i="20"/>
  <c r="GD453" i="20"/>
  <c r="FG453" i="20"/>
  <c r="GC451" i="20"/>
  <c r="GB451" i="20"/>
  <c r="FH452" i="20"/>
  <c r="FF451" i="20"/>
  <c r="GC453" i="20"/>
  <c r="FF453" i="20"/>
  <c r="GD452" i="20"/>
  <c r="FG452" i="20"/>
  <c r="FQ487" i="20"/>
  <c r="FQ488" i="20"/>
  <c r="CY438" i="20"/>
  <c r="CB439" i="20" s="1"/>
  <c r="FW498" i="20"/>
  <c r="FW441" i="20"/>
  <c r="CN442" i="20" s="1"/>
  <c r="FW443" i="20"/>
  <c r="CN444" i="20" s="1"/>
  <c r="FW442" i="20"/>
  <c r="CN443" i="20" s="1"/>
  <c r="FW497" i="20"/>
  <c r="CN498" i="20" s="1"/>
  <c r="GK378" i="20"/>
  <c r="FA441" i="20"/>
  <c r="DU502" i="20" a="1"/>
  <c r="DU503" i="20" s="1"/>
  <c r="CC504" i="20" s="1"/>
  <c r="DU487" i="20" a="1"/>
  <c r="DU488" i="20" s="1"/>
  <c r="CC489" i="20" s="1"/>
  <c r="GI427" i="20"/>
  <c r="EI424" i="20"/>
  <c r="DU446" i="20"/>
  <c r="CC447" i="20" s="1"/>
  <c r="DU448" i="20"/>
  <c r="CC449" i="20" s="1"/>
  <c r="DU447" i="20"/>
  <c r="CC448" i="20" s="1"/>
  <c r="CY489" i="20"/>
  <c r="CY488" i="20"/>
  <c r="CY487" i="20"/>
  <c r="FJ458" i="20"/>
  <c r="FJ457" i="20"/>
  <c r="FJ456" i="20"/>
  <c r="GM371" i="20"/>
  <c r="GM370" i="20"/>
  <c r="GM372" i="20"/>
  <c r="CN500" i="20"/>
  <c r="GI499" i="20"/>
  <c r="DO494" i="20"/>
  <c r="DO493" i="20"/>
  <c r="DO492" i="20"/>
  <c r="GI428" i="20"/>
  <c r="EM443" i="20"/>
  <c r="EG441" i="20"/>
  <c r="CB442" i="20"/>
  <c r="FW431" i="20" a="1"/>
  <c r="CB437" i="20"/>
  <c r="FA433" i="20"/>
  <c r="FA432" i="20"/>
  <c r="FA431" i="20"/>
  <c r="CH428" i="20"/>
  <c r="GL427" i="20" s="1"/>
  <c r="EP427" i="20"/>
  <c r="EG431" i="20"/>
  <c r="CB432" i="20"/>
  <c r="GO427" i="20"/>
  <c r="EG442" i="20"/>
  <c r="CB443" i="20"/>
  <c r="EM441" i="20"/>
  <c r="EM497" i="20"/>
  <c r="CB499" i="20"/>
  <c r="EG498" i="20"/>
  <c r="CB438" i="20"/>
  <c r="DH512" i="20" a="1"/>
  <c r="GG503" i="20"/>
  <c r="GG502" i="20"/>
  <c r="GG504" i="20"/>
  <c r="GI426" i="20"/>
  <c r="CB444" i="20"/>
  <c r="EG443" i="20"/>
  <c r="EM442" i="20"/>
  <c r="EG499" i="20"/>
  <c r="CB500" i="20"/>
  <c r="EM498" i="20"/>
  <c r="CB447" i="20"/>
  <c r="EB580" i="20"/>
  <c r="EA579" i="20"/>
  <c r="EA580" i="20"/>
  <c r="DZ579" i="20"/>
  <c r="DZ580" i="20"/>
  <c r="DF579" i="20"/>
  <c r="DF580" i="20"/>
  <c r="DE579" i="20"/>
  <c r="DE580" i="20"/>
  <c r="DD579" i="20"/>
  <c r="DF578" i="20"/>
  <c r="DD580" i="20"/>
  <c r="EY578" i="20"/>
  <c r="EB578" i="20"/>
  <c r="DE578" i="20"/>
  <c r="EA578" i="20"/>
  <c r="DD578" i="20"/>
  <c r="EB579" i="20"/>
  <c r="DZ578" i="20"/>
  <c r="DO456" i="20" a="1"/>
  <c r="EE494" i="20"/>
  <c r="EE493" i="20"/>
  <c r="EE492" i="20"/>
  <c r="GO428" i="20"/>
  <c r="CB498" i="20"/>
  <c r="EG497" i="20"/>
  <c r="EM499" i="20"/>
  <c r="EB473" i="20"/>
  <c r="DE472" i="20"/>
  <c r="EA473" i="20"/>
  <c r="DD472" i="20"/>
  <c r="DZ473" i="20"/>
  <c r="DF473" i="20"/>
  <c r="DF471" i="20"/>
  <c r="DE473" i="20"/>
  <c r="DE471" i="20"/>
  <c r="DD473" i="20"/>
  <c r="EY471" i="20"/>
  <c r="EB471" i="20"/>
  <c r="DD471" i="20"/>
  <c r="EB472" i="20"/>
  <c r="EA471" i="20"/>
  <c r="EA472" i="20"/>
  <c r="DZ471" i="20"/>
  <c r="DZ472" i="20"/>
  <c r="DF472" i="20"/>
  <c r="FH514" i="20"/>
  <c r="FH513" i="20"/>
  <c r="FG514" i="20"/>
  <c r="FG513" i="20"/>
  <c r="FF514" i="20"/>
  <c r="FF513" i="20"/>
  <c r="FH512" i="20"/>
  <c r="GD512" i="20"/>
  <c r="FG512" i="20"/>
  <c r="GC512" i="20"/>
  <c r="FF512" i="20"/>
  <c r="GD514" i="20"/>
  <c r="GD513" i="20"/>
  <c r="GB512" i="20"/>
  <c r="GC514" i="20"/>
  <c r="GC513" i="20"/>
  <c r="GB514" i="20"/>
  <c r="GB513" i="20"/>
  <c r="FA447" i="20"/>
  <c r="CB448" i="20"/>
  <c r="CH370" i="20"/>
  <c r="CH373" i="20" s="1"/>
  <c r="CW466" i="20" s="1"/>
  <c r="EE456" i="20" a="1"/>
  <c r="GF458" i="20"/>
  <c r="GF457" i="20"/>
  <c r="GF456" i="20"/>
  <c r="GG492" i="20" a="1"/>
  <c r="CY502" i="20" a="1"/>
  <c r="ED512" i="20" a="1"/>
  <c r="CB449" i="20"/>
  <c r="FW446" i="20" a="1"/>
  <c r="GO426" i="20"/>
  <c r="GL483" i="20"/>
  <c r="BW559" i="20"/>
  <c r="BW558" i="20"/>
  <c r="BV557" i="20"/>
  <c r="BV552" i="20"/>
  <c r="CM443" i="20"/>
  <c r="FA438" i="20" l="1"/>
  <c r="EG437" i="20"/>
  <c r="CH421" i="20"/>
  <c r="CH424" i="20" s="1"/>
  <c r="CW517" i="20" s="1"/>
  <c r="GM423" i="20"/>
  <c r="GM422" i="20"/>
  <c r="GM421" i="20"/>
  <c r="GO441" i="20"/>
  <c r="GI442" i="20"/>
  <c r="EG436" i="20"/>
  <c r="EG438" i="20"/>
  <c r="FA448" i="20"/>
  <c r="FA436" i="20"/>
  <c r="CM437" i="20" s="1"/>
  <c r="FJ461" i="20" a="1"/>
  <c r="DH463" i="20"/>
  <c r="DH462" i="20"/>
  <c r="DH461" i="20"/>
  <c r="GF461" i="20" a="1"/>
  <c r="EM438" i="20"/>
  <c r="ED461" i="20"/>
  <c r="ED463" i="20"/>
  <c r="ED462" i="20"/>
  <c r="EM437" i="20"/>
  <c r="EG447" i="20"/>
  <c r="EH446" i="20" s="1"/>
  <c r="GO497" i="20"/>
  <c r="FQ493" i="20"/>
  <c r="FQ494" i="20"/>
  <c r="GO498" i="20"/>
  <c r="GI497" i="20"/>
  <c r="EM436" i="20"/>
  <c r="FW437" i="20"/>
  <c r="CN438" i="20" s="1"/>
  <c r="EM432" i="20"/>
  <c r="EG433" i="20"/>
  <c r="EH431" i="20" s="1"/>
  <c r="FW436" i="20"/>
  <c r="CN437" i="20" s="1"/>
  <c r="FA502" i="20" a="1"/>
  <c r="FA502" i="20" s="1"/>
  <c r="CM503" i="20" s="1"/>
  <c r="GO443" i="20"/>
  <c r="EM446" i="20"/>
  <c r="EG448" i="20"/>
  <c r="EM447" i="20"/>
  <c r="CM442" i="20"/>
  <c r="CH443" i="20" s="1"/>
  <c r="GL442" i="20" s="1"/>
  <c r="GI441" i="20"/>
  <c r="EG446" i="20"/>
  <c r="DU504" i="20"/>
  <c r="CC505" i="20" s="1"/>
  <c r="CB433" i="20"/>
  <c r="CE432" i="20" s="1"/>
  <c r="CH426" i="20"/>
  <c r="CH429" i="20" s="1"/>
  <c r="CW522" i="20" s="1"/>
  <c r="DF523" i="20" s="1"/>
  <c r="EM433" i="20"/>
  <c r="ED508" i="20"/>
  <c r="ED507" i="20"/>
  <c r="ED509" i="20"/>
  <c r="DH509" i="20"/>
  <c r="DH508" i="20"/>
  <c r="DH507" i="20"/>
  <c r="GF507" i="20" a="1"/>
  <c r="FJ507" i="20" a="1"/>
  <c r="GL573" i="20"/>
  <c r="CH572" i="20"/>
  <c r="CH575" i="20" s="1"/>
  <c r="CW668" i="20" s="1"/>
  <c r="EA668" i="20" s="1"/>
  <c r="FA487" i="20" a="1"/>
  <c r="FA489" i="20" s="1"/>
  <c r="CM490" i="20" s="1"/>
  <c r="EM431" i="20"/>
  <c r="DU502" i="20"/>
  <c r="CC503" i="20" s="1"/>
  <c r="EM448" i="20"/>
  <c r="GF451" i="20" a="1"/>
  <c r="GI498" i="20"/>
  <c r="GJ498" i="20" s="1"/>
  <c r="GO499" i="20"/>
  <c r="CN499" i="20"/>
  <c r="EP498" i="20" s="1"/>
  <c r="CE498" i="20"/>
  <c r="DH452" i="20"/>
  <c r="DH451" i="20"/>
  <c r="DH453" i="20"/>
  <c r="DU487" i="20"/>
  <c r="CC488" i="20" s="1"/>
  <c r="FJ451" i="20" a="1"/>
  <c r="ED453" i="20"/>
  <c r="ED452" i="20"/>
  <c r="ED451" i="20"/>
  <c r="DU489" i="20"/>
  <c r="CC490" i="20" s="1"/>
  <c r="GK373" i="20"/>
  <c r="DU492" i="20" a="1"/>
  <c r="DU494" i="20" s="1"/>
  <c r="CC495" i="20" s="1"/>
  <c r="GI443" i="20"/>
  <c r="GO442" i="20"/>
  <c r="FQ456" i="20" a="1"/>
  <c r="FQ456" i="20" s="1"/>
  <c r="EH438" i="20"/>
  <c r="EH497" i="20"/>
  <c r="GJ426" i="20"/>
  <c r="GF512" i="20" a="1"/>
  <c r="GF513" i="20" s="1"/>
  <c r="EH499" i="20"/>
  <c r="EH441" i="20"/>
  <c r="CY492" i="20" a="1"/>
  <c r="CY493" i="20" s="1"/>
  <c r="GG456" i="20" a="1"/>
  <c r="CM448" i="20"/>
  <c r="FJ512" i="20" a="1"/>
  <c r="GD580" i="20"/>
  <c r="GB578" i="20"/>
  <c r="GC580" i="20"/>
  <c r="GB580" i="20"/>
  <c r="GD579" i="20"/>
  <c r="FH580" i="20"/>
  <c r="GC579" i="20"/>
  <c r="FG580" i="20"/>
  <c r="GB579" i="20"/>
  <c r="FF580" i="20"/>
  <c r="FH579" i="20"/>
  <c r="FH578" i="20"/>
  <c r="FG579" i="20"/>
  <c r="GD578" i="20"/>
  <c r="FG578" i="20"/>
  <c r="FF579" i="20"/>
  <c r="GC578" i="20"/>
  <c r="FF578" i="20"/>
  <c r="FW502" i="20" a="1"/>
  <c r="CM432" i="20"/>
  <c r="CB490" i="20"/>
  <c r="CM438" i="20"/>
  <c r="DO458" i="20"/>
  <c r="DO457" i="20"/>
  <c r="DO456" i="20"/>
  <c r="CM433" i="20"/>
  <c r="GJ427" i="20"/>
  <c r="BX559" i="20"/>
  <c r="BX558" i="20"/>
  <c r="BW562" i="20"/>
  <c r="BX562" i="20"/>
  <c r="DH471" i="20" a="1"/>
  <c r="GI438" i="20"/>
  <c r="CM439" i="20"/>
  <c r="GO437" i="20"/>
  <c r="ED578" i="20" a="1"/>
  <c r="DH514" i="20"/>
  <c r="DH513" i="20"/>
  <c r="DH512" i="20"/>
  <c r="GM426" i="20"/>
  <c r="GM427" i="20"/>
  <c r="GM428" i="20"/>
  <c r="CM434" i="20"/>
  <c r="GJ428" i="20"/>
  <c r="FB557" i="20"/>
  <c r="BX563" i="20"/>
  <c r="FX562" i="20" s="1"/>
  <c r="ED512" i="20"/>
  <c r="ED514" i="20"/>
  <c r="ED513" i="20"/>
  <c r="FW487" i="20"/>
  <c r="CN488" i="20" s="1"/>
  <c r="FW489" i="20"/>
  <c r="CN490" i="20" s="1"/>
  <c r="FW488" i="20"/>
  <c r="CN489" i="20" s="1"/>
  <c r="EH442" i="20"/>
  <c r="EH436" i="20"/>
  <c r="DZ523" i="20"/>
  <c r="DF524" i="20"/>
  <c r="BW563" i="20"/>
  <c r="FB562" i="20" s="1"/>
  <c r="FB558" i="20"/>
  <c r="BX557" i="20"/>
  <c r="CY503" i="20"/>
  <c r="CY502" i="20"/>
  <c r="CY504" i="20"/>
  <c r="GD473" i="20"/>
  <c r="GD472" i="20"/>
  <c r="GC473" i="20"/>
  <c r="GC472" i="20"/>
  <c r="GB473" i="20"/>
  <c r="GB472" i="20"/>
  <c r="FH473" i="20"/>
  <c r="FH472" i="20"/>
  <c r="FG473" i="20"/>
  <c r="FG472" i="20"/>
  <c r="FH471" i="20"/>
  <c r="FF473" i="20"/>
  <c r="FF472" i="20"/>
  <c r="GD471" i="20"/>
  <c r="FG471" i="20"/>
  <c r="GC471" i="20"/>
  <c r="FF471" i="20"/>
  <c r="GB471" i="20"/>
  <c r="DH578" i="20" a="1"/>
  <c r="GM483" i="20"/>
  <c r="GM484" i="20"/>
  <c r="GM482" i="20"/>
  <c r="CE447" i="20"/>
  <c r="EH437" i="20"/>
  <c r="CE437" i="20"/>
  <c r="EE458" i="20"/>
  <c r="EE457" i="20"/>
  <c r="EE456" i="20"/>
  <c r="CM449" i="20"/>
  <c r="ED471" i="20" a="1"/>
  <c r="EH498" i="20"/>
  <c r="FW433" i="20"/>
  <c r="CN434" i="20" s="1"/>
  <c r="FW432" i="20"/>
  <c r="CN433" i="20" s="1"/>
  <c r="FW431" i="20"/>
  <c r="CN432" i="20" s="1"/>
  <c r="GJ499" i="20"/>
  <c r="CB488" i="20"/>
  <c r="FW448" i="20"/>
  <c r="CN449" i="20" s="1"/>
  <c r="FW447" i="20"/>
  <c r="CN448" i="20" s="1"/>
  <c r="FW446" i="20"/>
  <c r="CN447" i="20" s="1"/>
  <c r="GG494" i="20"/>
  <c r="GG493" i="20"/>
  <c r="GG492" i="20"/>
  <c r="DZ468" i="20"/>
  <c r="DF468" i="20"/>
  <c r="DE467" i="20"/>
  <c r="DE468" i="20"/>
  <c r="DD467" i="20"/>
  <c r="DD468" i="20"/>
  <c r="DF466" i="20"/>
  <c r="DE466" i="20"/>
  <c r="EY466" i="20"/>
  <c r="EB466" i="20"/>
  <c r="DD466" i="20"/>
  <c r="EB467" i="20"/>
  <c r="EA466" i="20"/>
  <c r="EB468" i="20"/>
  <c r="EA467" i="20"/>
  <c r="DZ466" i="20"/>
  <c r="EA468" i="20"/>
  <c r="DZ467" i="20"/>
  <c r="DF467" i="20"/>
  <c r="CM447" i="20"/>
  <c r="EH443" i="20"/>
  <c r="CE442" i="20"/>
  <c r="EG488" i="20"/>
  <c r="CB489" i="20"/>
  <c r="EP442" i="20" l="1"/>
  <c r="GK424" i="20"/>
  <c r="DZ519" i="20"/>
  <c r="EB517" i="20"/>
  <c r="DE518" i="20"/>
  <c r="DE517" i="20"/>
  <c r="EB519" i="20"/>
  <c r="DF519" i="20"/>
  <c r="DD517" i="20"/>
  <c r="DE519" i="20"/>
  <c r="EA518" i="20"/>
  <c r="EB518" i="20"/>
  <c r="DF517" i="20"/>
  <c r="EA517" i="20"/>
  <c r="EA519" i="20"/>
  <c r="DD518" i="20"/>
  <c r="EY517" i="20"/>
  <c r="DD519" i="20"/>
  <c r="DZ518" i="20"/>
  <c r="DF518" i="20"/>
  <c r="DZ517" i="20"/>
  <c r="GO436" i="20"/>
  <c r="GI437" i="20"/>
  <c r="GJ437" i="20" s="1"/>
  <c r="FQ457" i="20"/>
  <c r="FA456" i="20" s="1" a="1"/>
  <c r="DO461" i="20" a="1"/>
  <c r="DU492" i="20"/>
  <c r="CC493" i="20" s="1"/>
  <c r="FJ462" i="20"/>
  <c r="FJ461" i="20"/>
  <c r="FJ463" i="20"/>
  <c r="EE461" i="20" a="1"/>
  <c r="FA492" i="20" a="1"/>
  <c r="GF463" i="20"/>
  <c r="GF462" i="20"/>
  <c r="GF461" i="20"/>
  <c r="GO438" i="20"/>
  <c r="EG487" i="20"/>
  <c r="DU493" i="20"/>
  <c r="CC494" i="20" s="1"/>
  <c r="DD522" i="20"/>
  <c r="GI436" i="20"/>
  <c r="GJ438" i="20" s="1"/>
  <c r="EB522" i="20"/>
  <c r="DZ524" i="20"/>
  <c r="EY522" i="20"/>
  <c r="GD523" i="20" s="1"/>
  <c r="DD523" i="20"/>
  <c r="EB523" i="20"/>
  <c r="EA524" i="20"/>
  <c r="EM489" i="20"/>
  <c r="DE522" i="20"/>
  <c r="DE523" i="20"/>
  <c r="DD524" i="20"/>
  <c r="EB524" i="20"/>
  <c r="EA522" i="20"/>
  <c r="DF522" i="20"/>
  <c r="DZ522" i="20"/>
  <c r="EA523" i="20"/>
  <c r="DE524" i="20"/>
  <c r="GJ497" i="20"/>
  <c r="GJ442" i="20"/>
  <c r="EH433" i="20"/>
  <c r="FQ458" i="20"/>
  <c r="EH432" i="20"/>
  <c r="GJ443" i="20"/>
  <c r="DD668" i="20"/>
  <c r="DD670" i="20"/>
  <c r="FA503" i="20"/>
  <c r="CM504" i="20" s="1"/>
  <c r="CH441" i="20"/>
  <c r="CH444" i="20" s="1"/>
  <c r="CW537" i="20" s="1"/>
  <c r="DF539" i="20" s="1"/>
  <c r="GJ441" i="20"/>
  <c r="FA504" i="20"/>
  <c r="CM505" i="20" s="1"/>
  <c r="EH447" i="20"/>
  <c r="EH448" i="20"/>
  <c r="GF514" i="20"/>
  <c r="EG489" i="20"/>
  <c r="GF512" i="20"/>
  <c r="EM487" i="20"/>
  <c r="EM488" i="20"/>
  <c r="DE669" i="20"/>
  <c r="CH499" i="20"/>
  <c r="GL498" i="20" s="1"/>
  <c r="GM498" i="20" s="1"/>
  <c r="EI500" i="20"/>
  <c r="DE670" i="20"/>
  <c r="EA669" i="20"/>
  <c r="EE507" i="20" a="1"/>
  <c r="EE508" i="20" s="1"/>
  <c r="EA670" i="20"/>
  <c r="EB670" i="20"/>
  <c r="DZ669" i="20"/>
  <c r="EY668" i="20"/>
  <c r="FG670" i="20" s="1"/>
  <c r="DE668" i="20"/>
  <c r="GI489" i="20"/>
  <c r="DF669" i="20"/>
  <c r="EB669" i="20"/>
  <c r="DF670" i="20"/>
  <c r="DZ668" i="20"/>
  <c r="FA488" i="20"/>
  <c r="CM489" i="20" s="1"/>
  <c r="DZ670" i="20"/>
  <c r="DF668" i="20"/>
  <c r="DO507" i="20" a="1"/>
  <c r="DO508" i="20" s="1"/>
  <c r="FA487" i="20"/>
  <c r="CM488" i="20" s="1"/>
  <c r="EB668" i="20"/>
  <c r="DD669" i="20"/>
  <c r="FJ507" i="20"/>
  <c r="FJ509" i="20"/>
  <c r="FJ508" i="20"/>
  <c r="GF509" i="20"/>
  <c r="GF508" i="20"/>
  <c r="GF507" i="20"/>
  <c r="GM572" i="20"/>
  <c r="GM573" i="20"/>
  <c r="GM574" i="20"/>
  <c r="GK429" i="20"/>
  <c r="GF453" i="20"/>
  <c r="GF452" i="20"/>
  <c r="GF451" i="20"/>
  <c r="FJ453" i="20"/>
  <c r="FJ452" i="20"/>
  <c r="FJ451" i="20"/>
  <c r="DO451" i="20" a="1"/>
  <c r="EE451" i="20" a="1"/>
  <c r="CY494" i="20"/>
  <c r="FW492" i="20" a="1"/>
  <c r="FW494" i="20" s="1"/>
  <c r="CY456" i="20" a="1"/>
  <c r="CY457" i="20" s="1"/>
  <c r="GI446" i="20"/>
  <c r="EE512" i="20" a="1"/>
  <c r="EE514" i="20" s="1"/>
  <c r="CY492" i="20"/>
  <c r="EI444" i="20"/>
  <c r="FJ471" i="20" a="1"/>
  <c r="FJ473" i="20" s="1"/>
  <c r="DO512" i="20" a="1"/>
  <c r="DO514" i="20" s="1"/>
  <c r="ED466" i="20" a="1"/>
  <c r="DH580" i="20"/>
  <c r="DH579" i="20"/>
  <c r="DH578" i="20"/>
  <c r="CB504" i="20"/>
  <c r="EM502" i="20"/>
  <c r="EG503" i="20"/>
  <c r="FF522" i="20"/>
  <c r="FG523" i="20"/>
  <c r="GM442" i="20"/>
  <c r="GM443" i="20"/>
  <c r="GM441" i="20"/>
  <c r="DH471" i="20"/>
  <c r="DH473" i="20"/>
  <c r="DH472" i="20"/>
  <c r="GO431" i="20"/>
  <c r="EP432" i="20"/>
  <c r="CH433" i="20"/>
  <c r="GO446" i="20"/>
  <c r="DU456" i="20" a="1"/>
  <c r="ED580" i="20"/>
  <c r="ED579" i="20"/>
  <c r="ED578" i="20"/>
  <c r="GI432" i="20"/>
  <c r="CB494" i="20"/>
  <c r="FW504" i="20"/>
  <c r="FW503" i="20"/>
  <c r="FW502" i="20"/>
  <c r="GI447" i="20"/>
  <c r="CH448" i="20"/>
  <c r="GL447" i="20" s="1"/>
  <c r="EP447" i="20"/>
  <c r="GF471" i="20" a="1"/>
  <c r="FJ578" i="20" a="1"/>
  <c r="GF578" i="20" a="1"/>
  <c r="EI439" i="20"/>
  <c r="FX557" i="20"/>
  <c r="BX564" i="20"/>
  <c r="FX563" i="20" s="1"/>
  <c r="GG458" i="20"/>
  <c r="GG457" i="20"/>
  <c r="GG456" i="20"/>
  <c r="GO448" i="20"/>
  <c r="BW564" i="20"/>
  <c r="FB563" i="20" s="1"/>
  <c r="FX558" i="20"/>
  <c r="DH466" i="20" a="1"/>
  <c r="ED473" i="20"/>
  <c r="ED472" i="20"/>
  <c r="ED471" i="20"/>
  <c r="GK485" i="20"/>
  <c r="GO432" i="20"/>
  <c r="DE538" i="20"/>
  <c r="GI448" i="20"/>
  <c r="EG504" i="20"/>
  <c r="EM503" i="20"/>
  <c r="CB505" i="20"/>
  <c r="GI431" i="20"/>
  <c r="CH438" i="20"/>
  <c r="GL437" i="20" s="1"/>
  <c r="EP437" i="20"/>
  <c r="GB468" i="20"/>
  <c r="GD467" i="20"/>
  <c r="FH468" i="20"/>
  <c r="GC467" i="20"/>
  <c r="FG468" i="20"/>
  <c r="GB467" i="20"/>
  <c r="FF468" i="20"/>
  <c r="FH467" i="20"/>
  <c r="FG467" i="20"/>
  <c r="FH466" i="20"/>
  <c r="FF467" i="20"/>
  <c r="GD466" i="20"/>
  <c r="FG466" i="20"/>
  <c r="GD468" i="20"/>
  <c r="GC466" i="20"/>
  <c r="FF466" i="20"/>
  <c r="GC468" i="20"/>
  <c r="GB466" i="20"/>
  <c r="CE488" i="20"/>
  <c r="GO447" i="20"/>
  <c r="EM504" i="20"/>
  <c r="CB503" i="20"/>
  <c r="EG502" i="20"/>
  <c r="GI433" i="20"/>
  <c r="GO433" i="20"/>
  <c r="FJ512" i="20"/>
  <c r="FJ514" i="20"/>
  <c r="FJ513" i="20"/>
  <c r="GJ436" i="20" l="1"/>
  <c r="ED517" i="20" a="1"/>
  <c r="FH519" i="20"/>
  <c r="FG517" i="20"/>
  <c r="FG519" i="20"/>
  <c r="FF517" i="20"/>
  <c r="GD517" i="20"/>
  <c r="FH518" i="20"/>
  <c r="GC517" i="20"/>
  <c r="FG518" i="20"/>
  <c r="GD519" i="20"/>
  <c r="FH517" i="20"/>
  <c r="GC519" i="20"/>
  <c r="FF519" i="20"/>
  <c r="GD518" i="20"/>
  <c r="GB518" i="20"/>
  <c r="GC518" i="20"/>
  <c r="FF518" i="20"/>
  <c r="GB517" i="20"/>
  <c r="GB519" i="20"/>
  <c r="DH517" i="20" a="1"/>
  <c r="EH488" i="20"/>
  <c r="EM492" i="20"/>
  <c r="EM494" i="20"/>
  <c r="EG493" i="20"/>
  <c r="DO463" i="20"/>
  <c r="DO462" i="20"/>
  <c r="DO461" i="20"/>
  <c r="FQ461" i="20" a="1"/>
  <c r="FQ462" i="20" s="1"/>
  <c r="ED522" i="20" a="1"/>
  <c r="ED524" i="20" s="1"/>
  <c r="EB537" i="20"/>
  <c r="DZ539" i="20"/>
  <c r="GG461" i="20" a="1"/>
  <c r="GG463" i="20" s="1"/>
  <c r="EB539" i="20"/>
  <c r="FH524" i="20"/>
  <c r="DE537" i="20"/>
  <c r="FG522" i="20"/>
  <c r="GB523" i="20"/>
  <c r="DZ538" i="20"/>
  <c r="DD539" i="20"/>
  <c r="GD522" i="20"/>
  <c r="GB524" i="20"/>
  <c r="EY537" i="20"/>
  <c r="DD538" i="20"/>
  <c r="DZ537" i="20"/>
  <c r="EB538" i="20"/>
  <c r="DF538" i="20"/>
  <c r="EH489" i="20"/>
  <c r="EA537" i="20"/>
  <c r="GI487" i="20"/>
  <c r="FH522" i="20"/>
  <c r="GC523" i="20"/>
  <c r="GC522" i="20"/>
  <c r="EA539" i="20"/>
  <c r="EA538" i="20"/>
  <c r="DE539" i="20"/>
  <c r="FF523" i="20"/>
  <c r="GC524" i="20"/>
  <c r="FH523" i="20"/>
  <c r="DF537" i="20"/>
  <c r="DD537" i="20"/>
  <c r="FF524" i="20"/>
  <c r="GD524" i="20"/>
  <c r="GB522" i="20"/>
  <c r="FG524" i="20"/>
  <c r="FA493" i="20"/>
  <c r="CM494" i="20" s="1"/>
  <c r="FA492" i="20"/>
  <c r="CM493" i="20" s="1"/>
  <c r="FA494" i="20"/>
  <c r="CM495" i="20" s="1"/>
  <c r="EE463" i="20"/>
  <c r="EE462" i="20"/>
  <c r="EE461" i="20"/>
  <c r="EI434" i="20"/>
  <c r="DH522" i="20" a="1"/>
  <c r="DH522" i="20" s="1"/>
  <c r="EH487" i="20"/>
  <c r="EG494" i="20"/>
  <c r="CB495" i="20"/>
  <c r="EE509" i="20"/>
  <c r="CY458" i="20"/>
  <c r="CB459" i="20" s="1"/>
  <c r="GM497" i="20"/>
  <c r="GK500" i="20" s="1"/>
  <c r="GM499" i="20"/>
  <c r="CY456" i="20"/>
  <c r="CB457" i="20" s="1"/>
  <c r="EI449" i="20"/>
  <c r="GG512" i="20" a="1"/>
  <c r="GG514" i="20" s="1"/>
  <c r="GC670" i="20"/>
  <c r="GB668" i="20"/>
  <c r="GB669" i="20"/>
  <c r="EE512" i="20"/>
  <c r="CH497" i="20"/>
  <c r="CH500" i="20" s="1"/>
  <c r="CW593" i="20" s="1"/>
  <c r="EB594" i="20" s="1"/>
  <c r="EM493" i="20"/>
  <c r="FH668" i="20"/>
  <c r="GB670" i="20"/>
  <c r="GC669" i="20"/>
  <c r="FF669" i="20"/>
  <c r="GD670" i="20"/>
  <c r="FH670" i="20"/>
  <c r="EE513" i="20"/>
  <c r="FH669" i="20"/>
  <c r="GC668" i="20"/>
  <c r="CH489" i="20"/>
  <c r="GL488" i="20" s="1"/>
  <c r="GM487" i="20" s="1"/>
  <c r="ED668" i="20" a="1"/>
  <c r="ED668" i="20" s="1"/>
  <c r="EE507" i="20"/>
  <c r="GJ448" i="20"/>
  <c r="GO489" i="20"/>
  <c r="EP488" i="20"/>
  <c r="GO488" i="20"/>
  <c r="DH668" i="20" a="1"/>
  <c r="DH668" i="20" s="1"/>
  <c r="GI488" i="20"/>
  <c r="GJ487" i="20" s="1"/>
  <c r="GO487" i="20"/>
  <c r="FG668" i="20"/>
  <c r="FF670" i="20"/>
  <c r="GD668" i="20"/>
  <c r="FF668" i="20"/>
  <c r="FG669" i="20"/>
  <c r="FQ451" i="20" a="1"/>
  <c r="FQ452" i="20" s="1"/>
  <c r="GG451" i="20" a="1"/>
  <c r="GG451" i="20" s="1"/>
  <c r="GD669" i="20"/>
  <c r="DO509" i="20"/>
  <c r="DO507" i="20"/>
  <c r="GG507" i="20" a="1"/>
  <c r="GG508" i="20" s="1"/>
  <c r="GK575" i="20"/>
  <c r="FQ507" i="20" a="1"/>
  <c r="FJ471" i="20"/>
  <c r="FJ472" i="20"/>
  <c r="EE471" i="20" a="1"/>
  <c r="EE471" i="20" s="1"/>
  <c r="DO512" i="20"/>
  <c r="EE453" i="20"/>
  <c r="EE452" i="20"/>
  <c r="EE451" i="20"/>
  <c r="DO452" i="20"/>
  <c r="DO451" i="20"/>
  <c r="DO453" i="20"/>
  <c r="CE503" i="20"/>
  <c r="CB493" i="20"/>
  <c r="EG492" i="20"/>
  <c r="FW492" i="20"/>
  <c r="CN495" i="20"/>
  <c r="EH502" i="20"/>
  <c r="GJ431" i="20"/>
  <c r="DO513" i="20"/>
  <c r="FW493" i="20"/>
  <c r="FJ466" i="20" a="1"/>
  <c r="FJ466" i="20" s="1"/>
  <c r="GF580" i="20"/>
  <c r="GF579" i="20"/>
  <c r="GF578" i="20"/>
  <c r="GF473" i="20"/>
  <c r="GF472" i="20"/>
  <c r="GF471" i="20"/>
  <c r="CN503" i="20"/>
  <c r="GI502" i="20"/>
  <c r="GO503" i="20"/>
  <c r="EH504" i="20"/>
  <c r="DH466" i="20"/>
  <c r="DH468" i="20"/>
  <c r="DH467" i="20"/>
  <c r="FJ580" i="20"/>
  <c r="FJ579" i="20"/>
  <c r="FJ578" i="20"/>
  <c r="CN504" i="20"/>
  <c r="GO504" i="20"/>
  <c r="GI503" i="20"/>
  <c r="GJ433" i="20"/>
  <c r="GF466" i="20" a="1"/>
  <c r="CB458" i="20"/>
  <c r="CH436" i="20"/>
  <c r="CH439" i="20" s="1"/>
  <c r="CW532" i="20" s="1"/>
  <c r="FW456" i="20" a="1"/>
  <c r="CN505" i="20"/>
  <c r="GO502" i="20"/>
  <c r="GI504" i="20"/>
  <c r="GC539" i="20"/>
  <c r="GC538" i="20"/>
  <c r="GB539" i="20"/>
  <c r="GB538" i="20"/>
  <c r="FH539" i="20"/>
  <c r="FH538" i="20"/>
  <c r="FG539" i="20"/>
  <c r="FG538" i="20"/>
  <c r="FF539" i="20"/>
  <c r="FF538" i="20"/>
  <c r="FH537" i="20"/>
  <c r="GD537" i="20"/>
  <c r="FG537" i="20"/>
  <c r="GC537" i="20"/>
  <c r="FF537" i="20"/>
  <c r="GD539" i="20"/>
  <c r="GD538" i="20"/>
  <c r="GB537" i="20"/>
  <c r="CH446" i="20"/>
  <c r="CH449" i="20" s="1"/>
  <c r="CW542" i="20" s="1"/>
  <c r="GL432" i="20"/>
  <c r="CH431" i="20"/>
  <c r="CH434" i="20" s="1"/>
  <c r="CW527" i="20" s="1"/>
  <c r="DO471" i="20" a="1"/>
  <c r="EH503" i="20"/>
  <c r="GM437" i="20"/>
  <c r="GM438" i="20"/>
  <c r="GM436" i="20"/>
  <c r="DU458" i="20"/>
  <c r="CC459" i="20" s="1"/>
  <c r="DU457" i="20"/>
  <c r="CC458" i="20" s="1"/>
  <c r="DU456" i="20"/>
  <c r="CC457" i="20" s="1"/>
  <c r="GK444" i="20"/>
  <c r="GM447" i="20"/>
  <c r="GM446" i="20"/>
  <c r="GM448" i="20"/>
  <c r="GJ432" i="20"/>
  <c r="DO578" i="20" a="1"/>
  <c r="FQ512" i="20" a="1"/>
  <c r="FA458" i="20"/>
  <c r="FA457" i="20"/>
  <c r="FA456" i="20"/>
  <c r="GJ446" i="20"/>
  <c r="GJ447" i="20"/>
  <c r="EE578" i="20" a="1"/>
  <c r="ED468" i="20"/>
  <c r="ED467" i="20"/>
  <c r="ED466" i="20"/>
  <c r="DH517" i="20" l="1"/>
  <c r="DO517" i="20" s="1" a="1"/>
  <c r="DH519" i="20"/>
  <c r="DH518" i="20"/>
  <c r="GF517" i="20" a="1"/>
  <c r="ED519" i="20"/>
  <c r="ED518" i="20"/>
  <c r="ED517" i="20"/>
  <c r="EE517" i="20" s="1" a="1"/>
  <c r="EE518" i="20" s="1"/>
  <c r="FJ517" i="20" a="1"/>
  <c r="CY461" i="20" a="1"/>
  <c r="CY462" i="20" s="1"/>
  <c r="CB463" i="20" s="1"/>
  <c r="ED522" i="20"/>
  <c r="ED523" i="20"/>
  <c r="FQ461" i="20"/>
  <c r="FQ463" i="20"/>
  <c r="GG461" i="20"/>
  <c r="FJ522" i="20" a="1"/>
  <c r="FJ524" i="20" s="1"/>
  <c r="GG462" i="20"/>
  <c r="DH537" i="20" a="1"/>
  <c r="DH537" i="20" s="1"/>
  <c r="GO493" i="20"/>
  <c r="EH493" i="20"/>
  <c r="EI490" i="20"/>
  <c r="ED537" i="20" a="1"/>
  <c r="ED538" i="20" s="1"/>
  <c r="GF522" i="20" a="1"/>
  <c r="GF524" i="20" s="1"/>
  <c r="GG512" i="20"/>
  <c r="EH492" i="20"/>
  <c r="GI494" i="20"/>
  <c r="DU461" i="20" a="1"/>
  <c r="DU461" i="20" s="1"/>
  <c r="GG513" i="20"/>
  <c r="DH524" i="20"/>
  <c r="DH523" i="20"/>
  <c r="CE493" i="20"/>
  <c r="DU507" i="20" a="1"/>
  <c r="DU507" i="20" s="1"/>
  <c r="CC508" i="20" s="1"/>
  <c r="EE473" i="20"/>
  <c r="EE472" i="20"/>
  <c r="EH494" i="20"/>
  <c r="GJ488" i="20"/>
  <c r="EB595" i="20"/>
  <c r="DD593" i="20"/>
  <c r="DU512" i="20" a="1"/>
  <c r="DU513" i="20" s="1"/>
  <c r="CC514" i="20" s="1"/>
  <c r="FJ467" i="20"/>
  <c r="DF593" i="20"/>
  <c r="DE593" i="20"/>
  <c r="DD594" i="20"/>
  <c r="EA595" i="20"/>
  <c r="EI505" i="20"/>
  <c r="DZ594" i="20"/>
  <c r="DD595" i="20"/>
  <c r="EY593" i="20"/>
  <c r="DE594" i="20"/>
  <c r="DZ593" i="20"/>
  <c r="EA594" i="20"/>
  <c r="DF595" i="20"/>
  <c r="FJ468" i="20"/>
  <c r="DE595" i="20"/>
  <c r="EA593" i="20"/>
  <c r="DZ595" i="20"/>
  <c r="EB593" i="20"/>
  <c r="DF594" i="20"/>
  <c r="GM488" i="20"/>
  <c r="DH669" i="20"/>
  <c r="FJ668" i="20" a="1"/>
  <c r="FJ669" i="20" s="1"/>
  <c r="ED669" i="20"/>
  <c r="ED670" i="20"/>
  <c r="GJ489" i="20"/>
  <c r="CH487" i="20"/>
  <c r="CH490" i="20" s="1"/>
  <c r="CW583" i="20" s="1"/>
  <c r="GG453" i="20"/>
  <c r="GM489" i="20"/>
  <c r="FQ453" i="20"/>
  <c r="GF668" i="20" a="1"/>
  <c r="GF670" i="20" s="1"/>
  <c r="DH670" i="20"/>
  <c r="GG452" i="20"/>
  <c r="CY512" i="20" a="1"/>
  <c r="CY512" i="20" s="1"/>
  <c r="FQ451" i="20"/>
  <c r="CY507" i="20" a="1"/>
  <c r="CY507" i="20" s="1"/>
  <c r="FQ471" i="20" a="1"/>
  <c r="FQ473" i="20" s="1"/>
  <c r="GG507" i="20"/>
  <c r="GG509" i="20"/>
  <c r="FQ509" i="20"/>
  <c r="FQ508" i="20"/>
  <c r="FQ507" i="20"/>
  <c r="DU451" i="20" a="1"/>
  <c r="DU451" i="20" s="1"/>
  <c r="CC452" i="20" s="1"/>
  <c r="CY451" i="20" a="1"/>
  <c r="CY453" i="20" s="1"/>
  <c r="DH538" i="20"/>
  <c r="CN493" i="20"/>
  <c r="GI492" i="20"/>
  <c r="CN494" i="20"/>
  <c r="GI493" i="20"/>
  <c r="GO494" i="20"/>
  <c r="GG471" i="20" a="1"/>
  <c r="GG473" i="20" s="1"/>
  <c r="GJ504" i="20"/>
  <c r="GO492" i="20"/>
  <c r="GG578" i="20" a="1"/>
  <c r="GG580" i="20" s="1"/>
  <c r="GK439" i="20"/>
  <c r="CM457" i="20"/>
  <c r="GM432" i="20"/>
  <c r="GM431" i="20"/>
  <c r="GM433" i="20"/>
  <c r="GF537" i="20" a="1"/>
  <c r="DE534" i="20"/>
  <c r="DF532" i="20"/>
  <c r="DD534" i="20"/>
  <c r="DE532" i="20"/>
  <c r="EB533" i="20"/>
  <c r="EY532" i="20"/>
  <c r="EB532" i="20"/>
  <c r="DD532" i="20"/>
  <c r="EA533" i="20"/>
  <c r="EA532" i="20"/>
  <c r="DZ533" i="20"/>
  <c r="DF533" i="20"/>
  <c r="DZ532" i="20"/>
  <c r="EB534" i="20"/>
  <c r="DE533" i="20"/>
  <c r="EA534" i="20"/>
  <c r="DD533" i="20"/>
  <c r="DZ534" i="20"/>
  <c r="DF534" i="20"/>
  <c r="EG456" i="20"/>
  <c r="CM458" i="20"/>
  <c r="DZ543" i="20"/>
  <c r="DF543" i="20"/>
  <c r="DZ542" i="20"/>
  <c r="EB544" i="20"/>
  <c r="DE543" i="20"/>
  <c r="EA544" i="20"/>
  <c r="DD543" i="20"/>
  <c r="DZ544" i="20"/>
  <c r="DF544" i="20"/>
  <c r="DE544" i="20"/>
  <c r="DF542" i="20"/>
  <c r="DD544" i="20"/>
  <c r="DE542" i="20"/>
  <c r="EB543" i="20"/>
  <c r="EY542" i="20"/>
  <c r="EB542" i="20"/>
  <c r="DD542" i="20"/>
  <c r="EA543" i="20"/>
  <c r="EA542" i="20"/>
  <c r="DU512" i="20"/>
  <c r="CC513" i="20" s="1"/>
  <c r="EG457" i="20"/>
  <c r="CE457" i="20"/>
  <c r="EE580" i="20"/>
  <c r="EE579" i="20"/>
  <c r="EE578" i="20"/>
  <c r="CM459" i="20"/>
  <c r="GJ503" i="20"/>
  <c r="EM458" i="20"/>
  <c r="FQ512" i="20"/>
  <c r="FQ514" i="20"/>
  <c r="FQ513" i="20"/>
  <c r="FJ537" i="20" a="1"/>
  <c r="FW458" i="20"/>
  <c r="CN459" i="20" s="1"/>
  <c r="FW457" i="20"/>
  <c r="CN458" i="20" s="1"/>
  <c r="FW456" i="20"/>
  <c r="CN457" i="20" s="1"/>
  <c r="EM456" i="20"/>
  <c r="GJ502" i="20"/>
  <c r="GK449" i="20"/>
  <c r="GF468" i="20"/>
  <c r="GF467" i="20"/>
  <c r="GF466" i="20"/>
  <c r="EP503" i="20"/>
  <c r="CH504" i="20"/>
  <c r="EG458" i="20"/>
  <c r="EE466" i="20" a="1"/>
  <c r="DO471" i="20"/>
  <c r="DO473" i="20"/>
  <c r="DO472" i="20"/>
  <c r="FQ578" i="20" a="1"/>
  <c r="DO580" i="20"/>
  <c r="DO579" i="20"/>
  <c r="DO578" i="20"/>
  <c r="DO517" i="20"/>
  <c r="DO519" i="20"/>
  <c r="DO518" i="20"/>
  <c r="EE522" i="20" a="1"/>
  <c r="EB528" i="20"/>
  <c r="EY527" i="20"/>
  <c r="EB527" i="20"/>
  <c r="DD527" i="20"/>
  <c r="EA528" i="20"/>
  <c r="EA527" i="20"/>
  <c r="DZ528" i="20"/>
  <c r="DF528" i="20"/>
  <c r="DZ527" i="20"/>
  <c r="EB529" i="20"/>
  <c r="DE528" i="20"/>
  <c r="EA529" i="20"/>
  <c r="DD528" i="20"/>
  <c r="DZ529" i="20"/>
  <c r="DF529" i="20"/>
  <c r="DE529" i="20"/>
  <c r="DF527" i="20"/>
  <c r="DD529" i="20"/>
  <c r="DE527" i="20"/>
  <c r="EM457" i="20"/>
  <c r="DO466" i="20" a="1"/>
  <c r="EE519" i="20"/>
  <c r="CY463" i="20" l="1"/>
  <c r="CB464" i="20" s="1"/>
  <c r="CY461" i="20"/>
  <c r="CB462" i="20" s="1"/>
  <c r="GF517" i="20"/>
  <c r="GG517" i="20" s="1" a="1"/>
  <c r="GG517" i="20" s="1"/>
  <c r="GF519" i="20"/>
  <c r="GF518" i="20"/>
  <c r="EE517" i="20"/>
  <c r="FJ517" i="20"/>
  <c r="FJ519" i="20"/>
  <c r="FJ518" i="20"/>
  <c r="GF522" i="20"/>
  <c r="GF523" i="20"/>
  <c r="FW512" i="20" a="1"/>
  <c r="FJ522" i="20"/>
  <c r="FJ523" i="20"/>
  <c r="FW461" i="20" a="1"/>
  <c r="FW461" i="20" s="1"/>
  <c r="DO522" i="20" a="1"/>
  <c r="DO522" i="20" s="1"/>
  <c r="ED539" i="20"/>
  <c r="FA461" i="20" a="1"/>
  <c r="FA462" i="20" s="1"/>
  <c r="CM463" i="20" s="1"/>
  <c r="EI495" i="20"/>
  <c r="DU471" i="20" a="1"/>
  <c r="DH539" i="20"/>
  <c r="DO537" i="20" s="1" a="1"/>
  <c r="DO537" i="20" s="1"/>
  <c r="GG519" i="20"/>
  <c r="ED537" i="20"/>
  <c r="EE537" i="20" s="1" a="1"/>
  <c r="DU508" i="20"/>
  <c r="CC509" i="20" s="1"/>
  <c r="DU509" i="20"/>
  <c r="CC510" i="20" s="1"/>
  <c r="DU463" i="20"/>
  <c r="EM462" i="20" s="1"/>
  <c r="DU462" i="20"/>
  <c r="EM463" i="20" s="1"/>
  <c r="DU514" i="20"/>
  <c r="CC515" i="20" s="1"/>
  <c r="CC462" i="20"/>
  <c r="EG461" i="20"/>
  <c r="GG471" i="20"/>
  <c r="FQ466" i="20" a="1"/>
  <c r="FQ468" i="20" s="1"/>
  <c r="EE668" i="20" a="1"/>
  <c r="EE670" i="20" s="1"/>
  <c r="GG472" i="20"/>
  <c r="CY513" i="20"/>
  <c r="CY514" i="20"/>
  <c r="FA451" i="20" a="1"/>
  <c r="FA453" i="20" s="1"/>
  <c r="DH593" i="20" a="1"/>
  <c r="DH594" i="20" s="1"/>
  <c r="GK490" i="20"/>
  <c r="ED593" i="20" a="1"/>
  <c r="DO668" i="20" a="1"/>
  <c r="DO669" i="20" s="1"/>
  <c r="FG594" i="20"/>
  <c r="FG593" i="20"/>
  <c r="FH595" i="20"/>
  <c r="GC594" i="20"/>
  <c r="GD595" i="20"/>
  <c r="FF594" i="20"/>
  <c r="GC593" i="20"/>
  <c r="GB594" i="20"/>
  <c r="FG595" i="20"/>
  <c r="FF593" i="20"/>
  <c r="GB593" i="20"/>
  <c r="FF595" i="20"/>
  <c r="GC595" i="20"/>
  <c r="FH593" i="20"/>
  <c r="FH594" i="20"/>
  <c r="GD594" i="20"/>
  <c r="GB595" i="20"/>
  <c r="GD593" i="20"/>
  <c r="FJ670" i="20"/>
  <c r="FJ668" i="20"/>
  <c r="FW451" i="20" a="1"/>
  <c r="FW452" i="20" s="1"/>
  <c r="CN453" i="20" s="1"/>
  <c r="GF669" i="20"/>
  <c r="GF668" i="20"/>
  <c r="FQ472" i="20"/>
  <c r="EB584" i="20"/>
  <c r="DF585" i="20"/>
  <c r="DE583" i="20"/>
  <c r="DZ583" i="20"/>
  <c r="DE584" i="20"/>
  <c r="EA583" i="20"/>
  <c r="EA584" i="20"/>
  <c r="DD584" i="20"/>
  <c r="EB585" i="20"/>
  <c r="DE585" i="20"/>
  <c r="DD583" i="20"/>
  <c r="EA585" i="20"/>
  <c r="DF583" i="20"/>
  <c r="DZ584" i="20"/>
  <c r="DD585" i="20"/>
  <c r="DZ585" i="20"/>
  <c r="EY583" i="20"/>
  <c r="DF584" i="20"/>
  <c r="EB583" i="20"/>
  <c r="FQ471" i="20"/>
  <c r="FA507" i="20" a="1"/>
  <c r="FA509" i="20" s="1"/>
  <c r="CM510" i="20" s="1"/>
  <c r="CY508" i="20"/>
  <c r="CB509" i="20" s="1"/>
  <c r="CY509" i="20"/>
  <c r="CB510" i="20" s="1"/>
  <c r="FW507" i="20" a="1"/>
  <c r="FW507" i="20" s="1"/>
  <c r="CB508" i="20"/>
  <c r="EG507" i="20"/>
  <c r="CY451" i="20"/>
  <c r="CB452" i="20" s="1"/>
  <c r="CY452" i="20"/>
  <c r="DU452" i="20"/>
  <c r="CC453" i="20" s="1"/>
  <c r="DU453" i="20"/>
  <c r="CC454" i="20" s="1"/>
  <c r="EH458" i="20"/>
  <c r="CY517" i="20" a="1"/>
  <c r="CY519" i="20" s="1"/>
  <c r="CB454" i="20"/>
  <c r="CY471" i="20" a="1"/>
  <c r="CY472" i="20" s="1"/>
  <c r="GG578" i="20"/>
  <c r="FW512" i="20"/>
  <c r="CN513" i="20" s="1"/>
  <c r="FW514" i="20"/>
  <c r="CN515" i="20" s="1"/>
  <c r="FW513" i="20"/>
  <c r="CN514" i="20" s="1"/>
  <c r="GJ492" i="20"/>
  <c r="GJ493" i="20"/>
  <c r="GJ494" i="20"/>
  <c r="GG579" i="20"/>
  <c r="CH494" i="20"/>
  <c r="EP493" i="20"/>
  <c r="GG466" i="20" a="1"/>
  <c r="GG466" i="20" s="1"/>
  <c r="DH527" i="20" a="1"/>
  <c r="DH529" i="20" s="1"/>
  <c r="DH542" i="20" a="1"/>
  <c r="DH544" i="20" s="1"/>
  <c r="DO466" i="20"/>
  <c r="DO468" i="20"/>
  <c r="DO467" i="20"/>
  <c r="ED542" i="20" a="1"/>
  <c r="EH457" i="20"/>
  <c r="DH532" i="20" a="1"/>
  <c r="GF539" i="20"/>
  <c r="GF538" i="20"/>
  <c r="GF537" i="20"/>
  <c r="GG522" i="20" a="1"/>
  <c r="FJ539" i="20"/>
  <c r="FJ538" i="20"/>
  <c r="FJ537" i="20"/>
  <c r="EM514" i="20"/>
  <c r="CB513" i="20"/>
  <c r="EG512" i="20"/>
  <c r="CY578" i="20" a="1"/>
  <c r="EG513" i="20"/>
  <c r="CB514" i="20"/>
  <c r="EM512" i="20"/>
  <c r="FH534" i="20"/>
  <c r="FH533" i="20"/>
  <c r="FG534" i="20"/>
  <c r="FG533" i="20"/>
  <c r="FF534" i="20"/>
  <c r="FF533" i="20"/>
  <c r="FH532" i="20"/>
  <c r="GD532" i="20"/>
  <c r="FG532" i="20"/>
  <c r="GC532" i="20"/>
  <c r="FF532" i="20"/>
  <c r="GD534" i="20"/>
  <c r="GD533" i="20"/>
  <c r="GB532" i="20"/>
  <c r="GC534" i="20"/>
  <c r="GC533" i="20"/>
  <c r="GB534" i="20"/>
  <c r="GB533" i="20"/>
  <c r="GK434" i="20"/>
  <c r="DU517" i="20" a="1"/>
  <c r="FF529" i="20"/>
  <c r="FF528" i="20"/>
  <c r="FH527" i="20"/>
  <c r="GD527" i="20"/>
  <c r="FG527" i="20"/>
  <c r="GC527" i="20"/>
  <c r="FF527" i="20"/>
  <c r="GD529" i="20"/>
  <c r="GD528" i="20"/>
  <c r="GB527" i="20"/>
  <c r="GC529" i="20"/>
  <c r="GC528" i="20"/>
  <c r="GB529" i="20"/>
  <c r="GB528" i="20"/>
  <c r="FH529" i="20"/>
  <c r="FH528" i="20"/>
  <c r="FG529" i="20"/>
  <c r="FG528" i="20"/>
  <c r="DU472" i="20"/>
  <c r="CC473" i="20" s="1"/>
  <c r="DU471" i="20"/>
  <c r="CC472" i="20" s="1"/>
  <c r="DU473" i="20"/>
  <c r="CC474" i="20" s="1"/>
  <c r="FA512" i="20" a="1"/>
  <c r="CB515" i="20"/>
  <c r="EG514" i="20"/>
  <c r="EM513" i="20"/>
  <c r="GI458" i="20"/>
  <c r="GC542" i="20"/>
  <c r="FF542" i="20"/>
  <c r="GD544" i="20"/>
  <c r="GD543" i="20"/>
  <c r="GB542" i="20"/>
  <c r="GC544" i="20"/>
  <c r="GC543" i="20"/>
  <c r="GB544" i="20"/>
  <c r="GB543" i="20"/>
  <c r="FH544" i="20"/>
  <c r="FH543" i="20"/>
  <c r="FG544" i="20"/>
  <c r="FG543" i="20"/>
  <c r="FF544" i="20"/>
  <c r="FF543" i="20"/>
  <c r="FH542" i="20"/>
  <c r="GD542" i="20"/>
  <c r="FG542" i="20"/>
  <c r="GO456" i="20"/>
  <c r="ED532" i="20" a="1"/>
  <c r="GO458" i="20"/>
  <c r="ED527" i="20" a="1"/>
  <c r="GL503" i="20"/>
  <c r="CH502" i="20"/>
  <c r="CH505" i="20" s="1"/>
  <c r="CW598" i="20" s="1"/>
  <c r="GO457" i="20"/>
  <c r="GI457" i="20"/>
  <c r="EH456" i="20"/>
  <c r="EP457" i="20"/>
  <c r="CH458" i="20"/>
  <c r="GL457" i="20" s="1"/>
  <c r="EE522" i="20"/>
  <c r="EE524" i="20"/>
  <c r="EE523" i="20"/>
  <c r="FQ580" i="20"/>
  <c r="FQ579" i="20"/>
  <c r="FQ578" i="20"/>
  <c r="EE468" i="20"/>
  <c r="EE467" i="20"/>
  <c r="EE466" i="20"/>
  <c r="FQ522" i="20" a="1"/>
  <c r="GI456" i="20"/>
  <c r="DU578" i="20" a="1"/>
  <c r="FQ517" i="20" l="1" a="1"/>
  <c r="GG518" i="20"/>
  <c r="FW517" i="20" s="1" a="1"/>
  <c r="DO523" i="20"/>
  <c r="FW462" i="20"/>
  <c r="FW463" i="20"/>
  <c r="FA463" i="20"/>
  <c r="CM464" i="20" s="1"/>
  <c r="FQ466" i="20"/>
  <c r="FQ467" i="20"/>
  <c r="FA466" i="20" s="1" a="1"/>
  <c r="FA468" i="20" s="1"/>
  <c r="DO524" i="20"/>
  <c r="CY522" i="20" s="1" a="1"/>
  <c r="FA461" i="20"/>
  <c r="CM462" i="20" s="1"/>
  <c r="EE668" i="20"/>
  <c r="CC464" i="20"/>
  <c r="EE539" i="20"/>
  <c r="EE537" i="20"/>
  <c r="EE538" i="20"/>
  <c r="EG462" i="20"/>
  <c r="FW471" i="20" a="1"/>
  <c r="FW473" i="20" s="1"/>
  <c r="CN474" i="20" s="1"/>
  <c r="CC463" i="20"/>
  <c r="EG463" i="20"/>
  <c r="EM461" i="20"/>
  <c r="CN463" i="20"/>
  <c r="GI462" i="20"/>
  <c r="CN464" i="20"/>
  <c r="GI463" i="20"/>
  <c r="CN462" i="20"/>
  <c r="EI459" i="20"/>
  <c r="EE669" i="20"/>
  <c r="EG451" i="20"/>
  <c r="DO670" i="20"/>
  <c r="CY517" i="20"/>
  <c r="CB518" i="20" s="1"/>
  <c r="CY518" i="20"/>
  <c r="CB519" i="20" s="1"/>
  <c r="FA451" i="20"/>
  <c r="CM452" i="20" s="1"/>
  <c r="FA452" i="20"/>
  <c r="GI452" i="20" s="1"/>
  <c r="DH595" i="20"/>
  <c r="DH593" i="20"/>
  <c r="FW453" i="20"/>
  <c r="CN454" i="20" s="1"/>
  <c r="FQ668" i="20" a="1"/>
  <c r="FQ669" i="20" s="1"/>
  <c r="GG668" i="20" a="1"/>
  <c r="GG670" i="20" s="1"/>
  <c r="FA507" i="20"/>
  <c r="CM508" i="20" s="1"/>
  <c r="ED595" i="20"/>
  <c r="ED594" i="20"/>
  <c r="ED593" i="20"/>
  <c r="EG508" i="20"/>
  <c r="FA471" i="20" a="1"/>
  <c r="FA473" i="20" s="1"/>
  <c r="CM474" i="20" s="1"/>
  <c r="DO668" i="20"/>
  <c r="GF593" i="20" a="1"/>
  <c r="FJ593" i="20" a="1"/>
  <c r="FW451" i="20"/>
  <c r="CN452" i="20" s="1"/>
  <c r="CY471" i="20"/>
  <c r="EM473" i="20" s="1"/>
  <c r="CE508" i="20"/>
  <c r="CY473" i="20"/>
  <c r="FA508" i="20"/>
  <c r="CM509" i="20" s="1"/>
  <c r="ED583" i="20" a="1"/>
  <c r="DH583" i="20" a="1"/>
  <c r="GC583" i="20"/>
  <c r="GC584" i="20"/>
  <c r="FG583" i="20"/>
  <c r="FF583" i="20"/>
  <c r="FG585" i="20"/>
  <c r="GD585" i="20"/>
  <c r="GB584" i="20"/>
  <c r="GB583" i="20"/>
  <c r="FF585" i="20"/>
  <c r="GC585" i="20"/>
  <c r="FH584" i="20"/>
  <c r="GB585" i="20"/>
  <c r="FH583" i="20"/>
  <c r="GD584" i="20"/>
  <c r="FG584" i="20"/>
  <c r="FF584" i="20"/>
  <c r="FH585" i="20"/>
  <c r="GD583" i="20"/>
  <c r="EM507" i="20"/>
  <c r="CN508" i="20"/>
  <c r="EM508" i="20"/>
  <c r="EM509" i="20"/>
  <c r="EG509" i="20"/>
  <c r="FW509" i="20"/>
  <c r="FW508" i="20"/>
  <c r="DO538" i="20"/>
  <c r="DO539" i="20"/>
  <c r="EG452" i="20"/>
  <c r="EM453" i="20"/>
  <c r="EM452" i="20"/>
  <c r="CB453" i="20"/>
  <c r="CE452" i="20" s="1"/>
  <c r="EG453" i="20"/>
  <c r="FW578" i="20" a="1"/>
  <c r="FW578" i="20" s="1"/>
  <c r="CN579" i="20" s="1"/>
  <c r="EM451" i="20"/>
  <c r="CM453" i="20"/>
  <c r="CM454" i="20"/>
  <c r="FQ537" i="20" a="1"/>
  <c r="FQ539" i="20" s="1"/>
  <c r="GL493" i="20"/>
  <c r="CH492" i="20"/>
  <c r="CH495" i="20" s="1"/>
  <c r="CW588" i="20" s="1"/>
  <c r="EH514" i="20"/>
  <c r="GJ456" i="20"/>
  <c r="GG467" i="20"/>
  <c r="GG468" i="20"/>
  <c r="DH528" i="20"/>
  <c r="DH542" i="20"/>
  <c r="DH527" i="20"/>
  <c r="DH543" i="20"/>
  <c r="DU580" i="20"/>
  <c r="CC581" i="20" s="1"/>
  <c r="DU579" i="20"/>
  <c r="CC580" i="20" s="1"/>
  <c r="DU578" i="20"/>
  <c r="CC579" i="20" s="1"/>
  <c r="FA578" i="20" a="1"/>
  <c r="EA600" i="20"/>
  <c r="EA599" i="20"/>
  <c r="DZ598" i="20"/>
  <c r="DZ600" i="20"/>
  <c r="DF600" i="20"/>
  <c r="DZ599" i="20"/>
  <c r="DF599" i="20"/>
  <c r="DE600" i="20"/>
  <c r="DE599" i="20"/>
  <c r="DD600" i="20"/>
  <c r="DD599" i="20"/>
  <c r="DF598" i="20"/>
  <c r="DE598" i="20"/>
  <c r="EY598" i="20"/>
  <c r="EB598" i="20"/>
  <c r="DD598" i="20"/>
  <c r="EB600" i="20"/>
  <c r="EB599" i="20"/>
  <c r="EA598" i="20"/>
  <c r="GM457" i="20"/>
  <c r="GM456" i="20"/>
  <c r="GM458" i="20"/>
  <c r="GM503" i="20"/>
  <c r="GM502" i="20"/>
  <c r="GM504" i="20"/>
  <c r="FJ542" i="20" a="1"/>
  <c r="FW519" i="20"/>
  <c r="CN520" i="20" s="1"/>
  <c r="FW518" i="20"/>
  <c r="CN519" i="20" s="1"/>
  <c r="FW517" i="20"/>
  <c r="CN518" i="20" s="1"/>
  <c r="GF527" i="20" a="1"/>
  <c r="GF532" i="20" a="1"/>
  <c r="CY579" i="20"/>
  <c r="CY578" i="20"/>
  <c r="CY580" i="20"/>
  <c r="DH534" i="20"/>
  <c r="DH533" i="20"/>
  <c r="DH532" i="20"/>
  <c r="CB520" i="20"/>
  <c r="FA512" i="20"/>
  <c r="FA514" i="20"/>
  <c r="FA513" i="20"/>
  <c r="GJ457" i="20"/>
  <c r="DU518" i="20"/>
  <c r="CC519" i="20" s="1"/>
  <c r="DU517" i="20"/>
  <c r="CC518" i="20" s="1"/>
  <c r="DU519" i="20"/>
  <c r="CC520" i="20" s="1"/>
  <c r="FW472" i="20"/>
  <c r="CN473" i="20" s="1"/>
  <c r="CY523" i="20"/>
  <c r="CY522" i="20"/>
  <c r="CY524" i="20"/>
  <c r="DU466" i="20" a="1"/>
  <c r="DU522" i="20" a="1"/>
  <c r="ED529" i="20"/>
  <c r="ED528" i="20"/>
  <c r="ED527" i="20"/>
  <c r="FJ527" i="20" a="1"/>
  <c r="FJ532" i="20" a="1"/>
  <c r="EH512" i="20"/>
  <c r="FQ524" i="20"/>
  <c r="FQ523" i="20"/>
  <c r="FQ522" i="20"/>
  <c r="GF542" i="20" a="1"/>
  <c r="GJ458" i="20"/>
  <c r="EH513" i="20"/>
  <c r="CH456" i="20"/>
  <c r="CH459" i="20" s="1"/>
  <c r="CW552" i="20" s="1"/>
  <c r="CE513" i="20"/>
  <c r="GG523" i="20"/>
  <c r="GG522" i="20"/>
  <c r="GG524" i="20"/>
  <c r="ED544" i="20"/>
  <c r="ED543" i="20"/>
  <c r="ED542" i="20"/>
  <c r="EG472" i="20"/>
  <c r="CB473" i="20"/>
  <c r="ED532" i="20"/>
  <c r="ED534" i="20"/>
  <c r="ED533" i="20"/>
  <c r="GG537" i="20" a="1"/>
  <c r="CY466" i="20" a="1"/>
  <c r="GO461" i="20" l="1"/>
  <c r="FQ519" i="20"/>
  <c r="FQ518" i="20"/>
  <c r="FQ517" i="20"/>
  <c r="FA517" i="20" s="1" a="1"/>
  <c r="GO462" i="20"/>
  <c r="DU668" i="20" a="1"/>
  <c r="DU670" i="20" s="1"/>
  <c r="FW471" i="20"/>
  <c r="CN472" i="20" s="1"/>
  <c r="GI461" i="20"/>
  <c r="GJ461" i="20" s="1"/>
  <c r="CB472" i="20"/>
  <c r="EG471" i="20"/>
  <c r="GO463" i="20"/>
  <c r="CE462" i="20"/>
  <c r="EH462" i="20"/>
  <c r="DU537" i="20" a="1"/>
  <c r="DU538" i="20" s="1"/>
  <c r="CC539" i="20" s="1"/>
  <c r="FA471" i="20"/>
  <c r="CM472" i="20" s="1"/>
  <c r="CH473" i="20" s="1"/>
  <c r="GL472" i="20" s="1"/>
  <c r="EH463" i="20"/>
  <c r="EH461" i="20"/>
  <c r="CY668" i="20" a="1"/>
  <c r="CY670" i="20" s="1"/>
  <c r="CB671" i="20" s="1"/>
  <c r="EP462" i="20"/>
  <c r="CH463" i="20"/>
  <c r="FQ668" i="20"/>
  <c r="GO453" i="20"/>
  <c r="GI451" i="20"/>
  <c r="EM472" i="20"/>
  <c r="DO593" i="20" a="1"/>
  <c r="DO594" i="20" s="1"/>
  <c r="GI507" i="20"/>
  <c r="GI453" i="20"/>
  <c r="GO451" i="20"/>
  <c r="EM471" i="20"/>
  <c r="GG668" i="20"/>
  <c r="CB474" i="20"/>
  <c r="CE472" i="20" s="1"/>
  <c r="EG473" i="20"/>
  <c r="EH472" i="20" s="1"/>
  <c r="GO508" i="20"/>
  <c r="GO452" i="20"/>
  <c r="GG669" i="20"/>
  <c r="FQ670" i="20"/>
  <c r="EE593" i="20" a="1"/>
  <c r="EE595" i="20" s="1"/>
  <c r="EH507" i="20"/>
  <c r="FJ595" i="20"/>
  <c r="FJ594" i="20"/>
  <c r="FJ593" i="20"/>
  <c r="GF594" i="20"/>
  <c r="GF595" i="20"/>
  <c r="GF593" i="20"/>
  <c r="FA472" i="20"/>
  <c r="CM473" i="20" s="1"/>
  <c r="EP472" i="20" s="1"/>
  <c r="FJ583" i="20" a="1"/>
  <c r="EH508" i="20"/>
  <c r="GF583" i="20" a="1"/>
  <c r="DH584" i="20"/>
  <c r="DH583" i="20"/>
  <c r="DH585" i="20"/>
  <c r="ED583" i="20"/>
  <c r="ED585" i="20"/>
  <c r="ED584" i="20"/>
  <c r="CY537" i="20" a="1"/>
  <c r="CY539" i="20" s="1"/>
  <c r="FA466" i="20"/>
  <c r="CM467" i="20" s="1"/>
  <c r="EH509" i="20"/>
  <c r="FA467" i="20"/>
  <c r="CM468" i="20" s="1"/>
  <c r="EH452" i="20"/>
  <c r="CN509" i="20"/>
  <c r="GO509" i="20"/>
  <c r="GI508" i="20"/>
  <c r="CN510" i="20"/>
  <c r="GO507" i="20"/>
  <c r="GI509" i="20"/>
  <c r="FW466" i="20" a="1"/>
  <c r="FW468" i="20" s="1"/>
  <c r="CN469" i="20" s="1"/>
  <c r="EH453" i="20"/>
  <c r="EH451" i="20"/>
  <c r="DO542" i="20" a="1"/>
  <c r="DO544" i="20" s="1"/>
  <c r="FW579" i="20"/>
  <c r="CN580" i="20" s="1"/>
  <c r="FW580" i="20"/>
  <c r="CN581" i="20" s="1"/>
  <c r="DO527" i="20" a="1"/>
  <c r="DO529" i="20" s="1"/>
  <c r="FQ537" i="20"/>
  <c r="EP452" i="20"/>
  <c r="CH453" i="20"/>
  <c r="CC671" i="20"/>
  <c r="EE527" i="20" a="1"/>
  <c r="EE527" i="20" s="1"/>
  <c r="FQ538" i="20"/>
  <c r="FA522" i="20" a="1"/>
  <c r="FA524" i="20" s="1"/>
  <c r="GM493" i="20"/>
  <c r="GM494" i="20"/>
  <c r="GM492" i="20"/>
  <c r="EA588" i="20"/>
  <c r="DE589" i="20"/>
  <c r="DZ588" i="20"/>
  <c r="DF588" i="20"/>
  <c r="EB589" i="20"/>
  <c r="DZ590" i="20"/>
  <c r="DE590" i="20"/>
  <c r="EA589" i="20"/>
  <c r="DF590" i="20"/>
  <c r="EY588" i="20"/>
  <c r="EB590" i="20"/>
  <c r="DD589" i="20"/>
  <c r="EB588" i="20"/>
  <c r="DZ589" i="20"/>
  <c r="DE588" i="20"/>
  <c r="DD588" i="20"/>
  <c r="DF589" i="20"/>
  <c r="DD590" i="20"/>
  <c r="EA590" i="20"/>
  <c r="GI473" i="20"/>
  <c r="GK459" i="20"/>
  <c r="EM518" i="20"/>
  <c r="EG517" i="20"/>
  <c r="FA519" i="20"/>
  <c r="FA518" i="20"/>
  <c r="FA517" i="20"/>
  <c r="EI515" i="20"/>
  <c r="EG518" i="20"/>
  <c r="EB554" i="20"/>
  <c r="EA553" i="20"/>
  <c r="DE552" i="20"/>
  <c r="EA554" i="20"/>
  <c r="DZ553" i="20"/>
  <c r="DF553" i="20"/>
  <c r="EY552" i="20"/>
  <c r="EB552" i="20"/>
  <c r="DD552" i="20"/>
  <c r="DZ554" i="20"/>
  <c r="DF554" i="20"/>
  <c r="DE553" i="20"/>
  <c r="EA552" i="20"/>
  <c r="DE554" i="20"/>
  <c r="DD553" i="20"/>
  <c r="DZ552" i="20"/>
  <c r="DD554" i="20"/>
  <c r="EB553" i="20"/>
  <c r="DF552" i="20"/>
  <c r="FJ532" i="20"/>
  <c r="FJ534" i="20"/>
  <c r="FJ533" i="20"/>
  <c r="ED598" i="20" a="1"/>
  <c r="EE542" i="20" a="1"/>
  <c r="FJ529" i="20"/>
  <c r="FJ528" i="20"/>
  <c r="FJ527" i="20"/>
  <c r="CB581" i="20"/>
  <c r="EM579" i="20"/>
  <c r="EG580" i="20"/>
  <c r="FA580" i="20"/>
  <c r="FA579" i="20"/>
  <c r="FA578" i="20"/>
  <c r="DU524" i="20"/>
  <c r="CC525" i="20" s="1"/>
  <c r="DU523" i="20"/>
  <c r="CC524" i="20" s="1"/>
  <c r="DU522" i="20"/>
  <c r="CC523" i="20" s="1"/>
  <c r="CM469" i="20"/>
  <c r="EM580" i="20"/>
  <c r="EG578" i="20"/>
  <c r="CB579" i="20"/>
  <c r="FJ544" i="20"/>
  <c r="FJ543" i="20"/>
  <c r="FJ542" i="20"/>
  <c r="DU467" i="20"/>
  <c r="CC468" i="20" s="1"/>
  <c r="DU466" i="20"/>
  <c r="CC467" i="20" s="1"/>
  <c r="DU468" i="20"/>
  <c r="CC469" i="20" s="1"/>
  <c r="CB580" i="20"/>
  <c r="EM578" i="20"/>
  <c r="EG579" i="20"/>
  <c r="CE518" i="20"/>
  <c r="DH598" i="20" a="1"/>
  <c r="CY468" i="20"/>
  <c r="CY467" i="20"/>
  <c r="CY466" i="20"/>
  <c r="CB525" i="20"/>
  <c r="GI513" i="20"/>
  <c r="GO512" i="20"/>
  <c r="CM514" i="20"/>
  <c r="EG519" i="20"/>
  <c r="GK505" i="20"/>
  <c r="EM519" i="20"/>
  <c r="EE532" i="20" a="1"/>
  <c r="FW522" i="20" a="1"/>
  <c r="GF544" i="20"/>
  <c r="GF543" i="20"/>
  <c r="GF542" i="20"/>
  <c r="CB523" i="20"/>
  <c r="GO513" i="20"/>
  <c r="CM515" i="20"/>
  <c r="GI514" i="20"/>
  <c r="DO532" i="20" a="1"/>
  <c r="GF533" i="20"/>
  <c r="GF532" i="20"/>
  <c r="GF534" i="20"/>
  <c r="EM517" i="20"/>
  <c r="GC600" i="20"/>
  <c r="GC598" i="20"/>
  <c r="FF598" i="20"/>
  <c r="GB600" i="20"/>
  <c r="GB598" i="20"/>
  <c r="FH600" i="20"/>
  <c r="GD599" i="20"/>
  <c r="FG600" i="20"/>
  <c r="GC599" i="20"/>
  <c r="FF600" i="20"/>
  <c r="GB599" i="20"/>
  <c r="FH599" i="20"/>
  <c r="FG599" i="20"/>
  <c r="FH598" i="20"/>
  <c r="GD600" i="20"/>
  <c r="FF599" i="20"/>
  <c r="GD598" i="20"/>
  <c r="FG598" i="20"/>
  <c r="GG539" i="20"/>
  <c r="GG538" i="20"/>
  <c r="GG537" i="20"/>
  <c r="CB524" i="20"/>
  <c r="GO514" i="20"/>
  <c r="GI512" i="20"/>
  <c r="CM513" i="20"/>
  <c r="GF529" i="20"/>
  <c r="GF528" i="20"/>
  <c r="GF527" i="20"/>
  <c r="EH473" i="20"/>
  <c r="GI472" i="20" l="1"/>
  <c r="DU669" i="20"/>
  <c r="CC670" i="20" s="1"/>
  <c r="GO472" i="20"/>
  <c r="GJ462" i="20"/>
  <c r="GI471" i="20"/>
  <c r="DU668" i="20"/>
  <c r="CC669" i="20" s="1"/>
  <c r="GJ463" i="20"/>
  <c r="EH471" i="20"/>
  <c r="EI474" i="20" s="1"/>
  <c r="DU539" i="20"/>
  <c r="CC540" i="20" s="1"/>
  <c r="EI464" i="20"/>
  <c r="DU537" i="20"/>
  <c r="CC538" i="20" s="1"/>
  <c r="EG670" i="20"/>
  <c r="CY668" i="20"/>
  <c r="CB669" i="20" s="1"/>
  <c r="GJ451" i="20"/>
  <c r="CY669" i="20"/>
  <c r="CB670" i="20" s="1"/>
  <c r="FA668" i="20" a="1"/>
  <c r="FA669" i="20" s="1"/>
  <c r="CM670" i="20" s="1"/>
  <c r="GL462" i="20"/>
  <c r="CH461" i="20"/>
  <c r="CH464" i="20" s="1"/>
  <c r="CW557" i="20" s="1"/>
  <c r="GJ453" i="20"/>
  <c r="GJ452" i="20"/>
  <c r="FA522" i="20"/>
  <c r="CM523" i="20" s="1"/>
  <c r="FW466" i="20"/>
  <c r="CN467" i="20" s="1"/>
  <c r="FW467" i="20"/>
  <c r="CN468" i="20" s="1"/>
  <c r="FA523" i="20"/>
  <c r="CM524" i="20" s="1"/>
  <c r="GO473" i="20"/>
  <c r="GO471" i="20"/>
  <c r="DO595" i="20"/>
  <c r="DO593" i="20"/>
  <c r="FW668" i="20" a="1"/>
  <c r="FW669" i="20" s="1"/>
  <c r="CN670" i="20" s="1"/>
  <c r="FQ593" i="20" a="1"/>
  <c r="FQ595" i="20" s="1"/>
  <c r="EE593" i="20"/>
  <c r="EE594" i="20"/>
  <c r="EE528" i="20"/>
  <c r="DO542" i="20"/>
  <c r="EI510" i="20"/>
  <c r="GG593" i="20" a="1"/>
  <c r="GG593" i="20" s="1"/>
  <c r="DO543" i="20"/>
  <c r="FA537" i="20" a="1"/>
  <c r="FA538" i="20" s="1"/>
  <c r="CY538" i="20"/>
  <c r="CB539" i="20" s="1"/>
  <c r="CY537" i="20"/>
  <c r="CB538" i="20" s="1"/>
  <c r="EE529" i="20"/>
  <c r="EE583" i="20" a="1"/>
  <c r="FJ583" i="20"/>
  <c r="FJ584" i="20"/>
  <c r="FJ585" i="20"/>
  <c r="DO583" i="20" a="1"/>
  <c r="GF583" i="20"/>
  <c r="GF584" i="20"/>
  <c r="GF585" i="20"/>
  <c r="CB540" i="20"/>
  <c r="EG539" i="20"/>
  <c r="GJ508" i="20"/>
  <c r="GJ507" i="20"/>
  <c r="EP508" i="20"/>
  <c r="CH509" i="20"/>
  <c r="EI454" i="20"/>
  <c r="GJ509" i="20"/>
  <c r="DO527" i="20"/>
  <c r="DO528" i="20"/>
  <c r="EM523" i="20"/>
  <c r="EG524" i="20"/>
  <c r="GJ472" i="20"/>
  <c r="EG669" i="20"/>
  <c r="EM522" i="20"/>
  <c r="GJ512" i="20"/>
  <c r="CH451" i="20"/>
  <c r="CH454" i="20" s="1"/>
  <c r="CW547" i="20" s="1"/>
  <c r="GL452" i="20"/>
  <c r="EH519" i="20"/>
  <c r="EG523" i="20"/>
  <c r="ED588" i="20" a="1"/>
  <c r="FH589" i="20"/>
  <c r="GB588" i="20"/>
  <c r="GD588" i="20"/>
  <c r="GD590" i="20"/>
  <c r="FG588" i="20"/>
  <c r="GC590" i="20"/>
  <c r="FF590" i="20"/>
  <c r="GD589" i="20"/>
  <c r="FH590" i="20"/>
  <c r="FG589" i="20"/>
  <c r="GB590" i="20"/>
  <c r="GB589" i="20"/>
  <c r="GC588" i="20"/>
  <c r="GC589" i="20"/>
  <c r="FH588" i="20"/>
  <c r="FF588" i="20"/>
  <c r="FG590" i="20"/>
  <c r="FF589" i="20"/>
  <c r="GK495" i="20"/>
  <c r="DH588" i="20" a="1"/>
  <c r="EH579" i="20"/>
  <c r="ED552" i="20" a="1"/>
  <c r="ED554" i="20" s="1"/>
  <c r="EM524" i="20"/>
  <c r="EG522" i="20"/>
  <c r="FQ527" i="20" a="1"/>
  <c r="FQ529" i="20" s="1"/>
  <c r="GI468" i="20"/>
  <c r="GJ473" i="20"/>
  <c r="EG467" i="20"/>
  <c r="CB468" i="20"/>
  <c r="EM466" i="20"/>
  <c r="GI579" i="20"/>
  <c r="GO578" i="20"/>
  <c r="CM580" i="20"/>
  <c r="EE542" i="20"/>
  <c r="EE544" i="20"/>
  <c r="EE543" i="20"/>
  <c r="DH552" i="20" a="1"/>
  <c r="GG532" i="20" a="1"/>
  <c r="CE523" i="20"/>
  <c r="EM467" i="20"/>
  <c r="EG468" i="20"/>
  <c r="CB469" i="20"/>
  <c r="EH517" i="20"/>
  <c r="GM471" i="20"/>
  <c r="GM472" i="20"/>
  <c r="GM473" i="20"/>
  <c r="CM581" i="20"/>
  <c r="GO579" i="20"/>
  <c r="GI580" i="20"/>
  <c r="CH471" i="20"/>
  <c r="CH474" i="20" s="1"/>
  <c r="CW567" i="20" s="1"/>
  <c r="GF598" i="20" a="1"/>
  <c r="FQ542" i="20" a="1"/>
  <c r="ED600" i="20"/>
  <c r="ED599" i="20"/>
  <c r="ED598" i="20"/>
  <c r="FQ532" i="20" a="1"/>
  <c r="GD554" i="20"/>
  <c r="GC554" i="20"/>
  <c r="FH552" i="20"/>
  <c r="GB554" i="20"/>
  <c r="GD553" i="20"/>
  <c r="GD552" i="20"/>
  <c r="FG552" i="20"/>
  <c r="FH554" i="20"/>
  <c r="GC553" i="20"/>
  <c r="GC552" i="20"/>
  <c r="FF552" i="20"/>
  <c r="FG554" i="20"/>
  <c r="GB553" i="20"/>
  <c r="GB552" i="20"/>
  <c r="FF554" i="20"/>
  <c r="FH553" i="20"/>
  <c r="FG553" i="20"/>
  <c r="FF553" i="20"/>
  <c r="EH518" i="20"/>
  <c r="DO534" i="20"/>
  <c r="DO533" i="20"/>
  <c r="DO532" i="20"/>
  <c r="GG542" i="20" a="1"/>
  <c r="CH514" i="20"/>
  <c r="EP513" i="20"/>
  <c r="CM525" i="20"/>
  <c r="FJ598" i="20" a="1"/>
  <c r="GJ514" i="20"/>
  <c r="FA539" i="20"/>
  <c r="GJ513" i="20"/>
  <c r="CE579" i="20"/>
  <c r="GO519" i="20"/>
  <c r="GI517" i="20"/>
  <c r="CM518" i="20"/>
  <c r="GG527" i="20" a="1"/>
  <c r="FW524" i="20"/>
  <c r="CN525" i="20" s="1"/>
  <c r="FW523" i="20"/>
  <c r="CN524" i="20" s="1"/>
  <c r="FW522" i="20"/>
  <c r="CN523" i="20" s="1"/>
  <c r="EH578" i="20"/>
  <c r="GI467" i="20"/>
  <c r="GO517" i="20"/>
  <c r="CM519" i="20"/>
  <c r="GI518" i="20"/>
  <c r="FW537" i="20" a="1"/>
  <c r="EE534" i="20"/>
  <c r="EE533" i="20"/>
  <c r="EE532" i="20"/>
  <c r="EM468" i="20"/>
  <c r="EG466" i="20"/>
  <c r="CB467" i="20"/>
  <c r="DH600" i="20"/>
  <c r="DH599" i="20"/>
  <c r="DH598" i="20"/>
  <c r="GJ471" i="20"/>
  <c r="CM579" i="20"/>
  <c r="GO580" i="20"/>
  <c r="GI578" i="20"/>
  <c r="EH580" i="20"/>
  <c r="GO518" i="20"/>
  <c r="CM520" i="20"/>
  <c r="GI519" i="20"/>
  <c r="GO466" i="20" l="1"/>
  <c r="CE669" i="20"/>
  <c r="FA670" i="20"/>
  <c r="CM671" i="20" s="1"/>
  <c r="EM668" i="20"/>
  <c r="EM669" i="20"/>
  <c r="EM670" i="20"/>
  <c r="EG668" i="20"/>
  <c r="EH668" i="20" s="1"/>
  <c r="CY593" i="20" a="1"/>
  <c r="CY594" i="20" s="1"/>
  <c r="CB595" i="20" s="1"/>
  <c r="FA668" i="20"/>
  <c r="CM669" i="20" s="1"/>
  <c r="CH468" i="20"/>
  <c r="GL467" i="20" s="1"/>
  <c r="GM466" i="20" s="1"/>
  <c r="GI466" i="20"/>
  <c r="EP467" i="20"/>
  <c r="GO467" i="20"/>
  <c r="GO468" i="20"/>
  <c r="DZ558" i="20"/>
  <c r="EB557" i="20"/>
  <c r="EB559" i="20"/>
  <c r="DF558" i="20"/>
  <c r="DD557" i="20"/>
  <c r="EA559" i="20"/>
  <c r="DF557" i="20"/>
  <c r="EA557" i="20"/>
  <c r="EB558" i="20"/>
  <c r="DD559" i="20"/>
  <c r="DZ557" i="20"/>
  <c r="DZ559" i="20"/>
  <c r="DE558" i="20"/>
  <c r="DF559" i="20"/>
  <c r="DE557" i="20"/>
  <c r="EA558" i="20"/>
  <c r="DD558" i="20"/>
  <c r="DE559" i="20"/>
  <c r="EY557" i="20"/>
  <c r="GM461" i="20"/>
  <c r="GM463" i="20"/>
  <c r="GM462" i="20"/>
  <c r="DU593" i="20" a="1"/>
  <c r="DU594" i="20" s="1"/>
  <c r="FA537" i="20"/>
  <c r="EH466" i="20"/>
  <c r="GI669" i="20"/>
  <c r="FQ594" i="20"/>
  <c r="FW668" i="20"/>
  <c r="CN669" i="20" s="1"/>
  <c r="FW670" i="20"/>
  <c r="CN671" i="20" s="1"/>
  <c r="DU527" i="20" a="1"/>
  <c r="DU529" i="20" s="1"/>
  <c r="CC530" i="20" s="1"/>
  <c r="CY542" i="20" a="1"/>
  <c r="FQ593" i="20"/>
  <c r="GG595" i="20"/>
  <c r="EG537" i="20"/>
  <c r="GG594" i="20"/>
  <c r="EM538" i="20"/>
  <c r="EM539" i="20"/>
  <c r="EM537" i="20"/>
  <c r="CE467" i="20"/>
  <c r="EG538" i="20"/>
  <c r="CE538" i="20"/>
  <c r="CY527" i="20" a="1"/>
  <c r="CY529" i="20" s="1"/>
  <c r="FQ583" i="20" a="1"/>
  <c r="EE585" i="20"/>
  <c r="EE584" i="20"/>
  <c r="EE583" i="20"/>
  <c r="GG583" i="20" a="1"/>
  <c r="DO583" i="20"/>
  <c r="DO585" i="20"/>
  <c r="DO584" i="20"/>
  <c r="EH524" i="20"/>
  <c r="GL508" i="20"/>
  <c r="CH507" i="20"/>
  <c r="CH510" i="20" s="1"/>
  <c r="CW603" i="20" s="1"/>
  <c r="GK474" i="20"/>
  <c r="GJ578" i="20"/>
  <c r="EH670" i="20"/>
  <c r="EH522" i="20"/>
  <c r="ED553" i="20"/>
  <c r="FQ527" i="20"/>
  <c r="GM452" i="20"/>
  <c r="GM453" i="20"/>
  <c r="GM451" i="20"/>
  <c r="DF548" i="20"/>
  <c r="DF547" i="20"/>
  <c r="DZ547" i="20"/>
  <c r="DE549" i="20"/>
  <c r="DE548" i="20"/>
  <c r="DE547" i="20"/>
  <c r="EB549" i="20"/>
  <c r="DD549" i="20"/>
  <c r="DZ548" i="20"/>
  <c r="DD548" i="20"/>
  <c r="EB548" i="20"/>
  <c r="EY547" i="20"/>
  <c r="DF549" i="20"/>
  <c r="EA548" i="20"/>
  <c r="EA549" i="20"/>
  <c r="EA547" i="20"/>
  <c r="DZ549" i="20"/>
  <c r="EB547" i="20"/>
  <c r="DD547" i="20"/>
  <c r="FQ528" i="20"/>
  <c r="EH523" i="20"/>
  <c r="ED552" i="20"/>
  <c r="DH590" i="20"/>
  <c r="DH589" i="20"/>
  <c r="DH588" i="20"/>
  <c r="GF588" i="20" a="1"/>
  <c r="FJ588" i="20" a="1"/>
  <c r="ED589" i="20"/>
  <c r="ED588" i="20"/>
  <c r="ED590" i="20"/>
  <c r="GJ466" i="20"/>
  <c r="EE598" i="20" a="1"/>
  <c r="EE599" i="20" s="1"/>
  <c r="GJ519" i="20"/>
  <c r="DO598" i="20" a="1"/>
  <c r="GG529" i="20"/>
  <c r="GG528" i="20"/>
  <c r="GG527" i="20"/>
  <c r="FJ552" i="20" a="1"/>
  <c r="GF600" i="20"/>
  <c r="GF599" i="20"/>
  <c r="GF598" i="20"/>
  <c r="FW539" i="20"/>
  <c r="CN540" i="20" s="1"/>
  <c r="FW538" i="20"/>
  <c r="CN539" i="20" s="1"/>
  <c r="FW537" i="20"/>
  <c r="CN538" i="20" s="1"/>
  <c r="CH519" i="20"/>
  <c r="EP518" i="20"/>
  <c r="GG543" i="20"/>
  <c r="GG542" i="20"/>
  <c r="GG544" i="20"/>
  <c r="GI522" i="20"/>
  <c r="GJ518" i="20"/>
  <c r="GJ517" i="20"/>
  <c r="CM538" i="20"/>
  <c r="GL513" i="20"/>
  <c r="CH512" i="20"/>
  <c r="CH515" i="20" s="1"/>
  <c r="CW608" i="20" s="1"/>
  <c r="CY532" i="20" a="1"/>
  <c r="FQ544" i="20"/>
  <c r="FQ543" i="20"/>
  <c r="FQ542" i="20"/>
  <c r="GO524" i="20"/>
  <c r="GG534" i="20"/>
  <c r="GG533" i="20"/>
  <c r="GG532" i="20"/>
  <c r="GJ579" i="20"/>
  <c r="GJ468" i="20"/>
  <c r="CM539" i="20"/>
  <c r="FQ532" i="20"/>
  <c r="FQ534" i="20"/>
  <c r="FQ533" i="20"/>
  <c r="EP523" i="20"/>
  <c r="CH524" i="20"/>
  <c r="GL523" i="20" s="1"/>
  <c r="DD568" i="20"/>
  <c r="EB569" i="20"/>
  <c r="EA569" i="20"/>
  <c r="DZ569" i="20"/>
  <c r="DF569" i="20"/>
  <c r="DE569" i="20"/>
  <c r="EB568" i="20"/>
  <c r="DD569" i="20"/>
  <c r="EA568" i="20"/>
  <c r="DZ568" i="20"/>
  <c r="DF568" i="20"/>
  <c r="DE568" i="20"/>
  <c r="DZ567" i="20"/>
  <c r="DF567" i="20"/>
  <c r="DE567" i="20"/>
  <c r="EY567" i="20"/>
  <c r="EB567" i="20"/>
  <c r="DD567" i="20"/>
  <c r="EA567" i="20"/>
  <c r="DH554" i="20"/>
  <c r="DH553" i="20"/>
  <c r="DH552" i="20"/>
  <c r="CM540" i="20"/>
  <c r="FJ600" i="20"/>
  <c r="FJ599" i="20"/>
  <c r="FJ598" i="20"/>
  <c r="CY543" i="20"/>
  <c r="CY542" i="20"/>
  <c r="CY544" i="20"/>
  <c r="GM467" i="20"/>
  <c r="GM468" i="20"/>
  <c r="GO523" i="20"/>
  <c r="GF552" i="20" a="1"/>
  <c r="EI520" i="20"/>
  <c r="EP579" i="20"/>
  <c r="CH580" i="20"/>
  <c r="CH578" i="20" s="1"/>
  <c r="CH581" i="20" s="1"/>
  <c r="CW674" i="20" s="1"/>
  <c r="DU532" i="20" a="1"/>
  <c r="EI581" i="20"/>
  <c r="GI524" i="20"/>
  <c r="GO522" i="20"/>
  <c r="EH467" i="20"/>
  <c r="GJ467" i="20"/>
  <c r="GI523" i="20"/>
  <c r="GJ580" i="20"/>
  <c r="EH468" i="20"/>
  <c r="DU542" i="20" a="1"/>
  <c r="CY595" i="20" l="1"/>
  <c r="CB596" i="20" s="1"/>
  <c r="EH669" i="20"/>
  <c r="CY593" i="20"/>
  <c r="CB594" i="20" s="1"/>
  <c r="CH466" i="20"/>
  <c r="CH469" i="20" s="1"/>
  <c r="CW562" i="20" s="1"/>
  <c r="DD562" i="20" s="1"/>
  <c r="GI668" i="20"/>
  <c r="DU595" i="20"/>
  <c r="CC596" i="20" s="1"/>
  <c r="DH557" i="20" a="1"/>
  <c r="DU593" i="20"/>
  <c r="CC594" i="20" s="1"/>
  <c r="GK464" i="20"/>
  <c r="FG559" i="20"/>
  <c r="FH558" i="20"/>
  <c r="GC558" i="20"/>
  <c r="GD559" i="20"/>
  <c r="GD558" i="20"/>
  <c r="GC557" i="20"/>
  <c r="FG558" i="20"/>
  <c r="FF559" i="20"/>
  <c r="FF557" i="20"/>
  <c r="GB557" i="20"/>
  <c r="GC559" i="20"/>
  <c r="FH557" i="20"/>
  <c r="FF558" i="20"/>
  <c r="GB559" i="20"/>
  <c r="GD557" i="20"/>
  <c r="FH559" i="20"/>
  <c r="FG557" i="20"/>
  <c r="GB558" i="20"/>
  <c r="ED557" i="20" a="1"/>
  <c r="EP669" i="20"/>
  <c r="FW593" i="20" a="1"/>
  <c r="FW595" i="20" s="1"/>
  <c r="CN596" i="20" s="1"/>
  <c r="CH670" i="20"/>
  <c r="CH668" i="20" s="1"/>
  <c r="CH671" i="20" s="1"/>
  <c r="GO668" i="20"/>
  <c r="GO669" i="20"/>
  <c r="DU527" i="20"/>
  <c r="CC528" i="20" s="1"/>
  <c r="DU528" i="20"/>
  <c r="CC529" i="20" s="1"/>
  <c r="FA593" i="20" a="1"/>
  <c r="FA594" i="20" s="1"/>
  <c r="CM595" i="20" s="1"/>
  <c r="GI670" i="20"/>
  <c r="GJ668" i="20" s="1"/>
  <c r="GO670" i="20"/>
  <c r="EI525" i="20"/>
  <c r="EI671" i="20"/>
  <c r="EG595" i="20"/>
  <c r="EE600" i="20"/>
  <c r="EH537" i="20"/>
  <c r="EH538" i="20"/>
  <c r="EH539" i="20"/>
  <c r="CC595" i="20"/>
  <c r="EG594" i="20"/>
  <c r="CY527" i="20"/>
  <c r="CB528" i="20" s="1"/>
  <c r="GO538" i="20"/>
  <c r="CY528" i="20"/>
  <c r="EG529" i="20"/>
  <c r="CB530" i="20"/>
  <c r="DU583" i="20" a="1"/>
  <c r="FQ585" i="20"/>
  <c r="FQ584" i="20"/>
  <c r="FQ583" i="20"/>
  <c r="CY583" i="20" a="1"/>
  <c r="GG585" i="20"/>
  <c r="GG584" i="20"/>
  <c r="GG583" i="20"/>
  <c r="EE598" i="20"/>
  <c r="EA603" i="20"/>
  <c r="DE605" i="20"/>
  <c r="EA605" i="20"/>
  <c r="DE604" i="20"/>
  <c r="EA604" i="20"/>
  <c r="DD605" i="20"/>
  <c r="EY603" i="20"/>
  <c r="DZ603" i="20"/>
  <c r="DD604" i="20"/>
  <c r="EB603" i="20"/>
  <c r="DZ605" i="20"/>
  <c r="DF603" i="20"/>
  <c r="DD603" i="20"/>
  <c r="DF605" i="20"/>
  <c r="DE603" i="20"/>
  <c r="EB605" i="20"/>
  <c r="DZ604" i="20"/>
  <c r="EB604" i="20"/>
  <c r="DF604" i="20"/>
  <c r="GM507" i="20"/>
  <c r="GM508" i="20"/>
  <c r="GM509" i="20"/>
  <c r="GI538" i="20"/>
  <c r="EE552" i="20" a="1"/>
  <c r="EE554" i="20" s="1"/>
  <c r="FA527" i="20" a="1"/>
  <c r="FA527" i="20" s="1"/>
  <c r="CM528" i="20" s="1"/>
  <c r="GK454" i="20"/>
  <c r="DZ562" i="20"/>
  <c r="DF563" i="20"/>
  <c r="DH547" i="20" a="1"/>
  <c r="DH549" i="20" s="1"/>
  <c r="GD547" i="20"/>
  <c r="GC549" i="20"/>
  <c r="FH547" i="20"/>
  <c r="FG547" i="20"/>
  <c r="GB548" i="20"/>
  <c r="GC547" i="20"/>
  <c r="GB549" i="20"/>
  <c r="FF547" i="20"/>
  <c r="FH548" i="20"/>
  <c r="GD548" i="20"/>
  <c r="FH549" i="20"/>
  <c r="GB547" i="20"/>
  <c r="FG548" i="20"/>
  <c r="GD549" i="20"/>
  <c r="FG549" i="20"/>
  <c r="FF549" i="20"/>
  <c r="GC548" i="20"/>
  <c r="FF548" i="20"/>
  <c r="ED547" i="20" a="1"/>
  <c r="EE588" i="20" a="1"/>
  <c r="EE590" i="20" s="1"/>
  <c r="GO539" i="20"/>
  <c r="DO588" i="20" a="1"/>
  <c r="FW542" i="20" a="1"/>
  <c r="FW542" i="20" s="1"/>
  <c r="CN543" i="20" s="1"/>
  <c r="GJ523" i="20"/>
  <c r="FJ590" i="20"/>
  <c r="FJ589" i="20"/>
  <c r="FJ588" i="20"/>
  <c r="GF589" i="20"/>
  <c r="GF588" i="20"/>
  <c r="GF590" i="20"/>
  <c r="FQ598" i="20" a="1"/>
  <c r="FQ598" i="20" s="1"/>
  <c r="GO537" i="20"/>
  <c r="GI539" i="20"/>
  <c r="GI537" i="20"/>
  <c r="GK469" i="20"/>
  <c r="EI469" i="20"/>
  <c r="DO552" i="20" a="1"/>
  <c r="DO553" i="20" s="1"/>
  <c r="FW527" i="20" a="1"/>
  <c r="FW528" i="20" s="1"/>
  <c r="CN529" i="20" s="1"/>
  <c r="GG598" i="20" a="1"/>
  <c r="GG599" i="20" s="1"/>
  <c r="EB676" i="20"/>
  <c r="DD675" i="20"/>
  <c r="EA676" i="20"/>
  <c r="DZ676" i="20"/>
  <c r="DF676" i="20"/>
  <c r="EB675" i="20"/>
  <c r="DF674" i="20"/>
  <c r="DE676" i="20"/>
  <c r="EA675" i="20"/>
  <c r="EY674" i="20"/>
  <c r="EB674" i="20"/>
  <c r="DE674" i="20"/>
  <c r="DD676" i="20"/>
  <c r="DZ675" i="20"/>
  <c r="EA674" i="20"/>
  <c r="DD674" i="20"/>
  <c r="DF675" i="20"/>
  <c r="DZ674" i="20"/>
  <c r="DE675" i="20"/>
  <c r="CB543" i="20"/>
  <c r="GC568" i="20"/>
  <c r="GD569" i="20"/>
  <c r="GB568" i="20"/>
  <c r="GC569" i="20"/>
  <c r="FH568" i="20"/>
  <c r="GB569" i="20"/>
  <c r="FG568" i="20"/>
  <c r="FH569" i="20"/>
  <c r="FF568" i="20"/>
  <c r="GD567" i="20"/>
  <c r="FG569" i="20"/>
  <c r="FF569" i="20"/>
  <c r="GB567" i="20"/>
  <c r="GD568" i="20"/>
  <c r="FF567" i="20"/>
  <c r="GC567" i="20"/>
  <c r="FH567" i="20"/>
  <c r="FG567" i="20"/>
  <c r="GM523" i="20"/>
  <c r="GM524" i="20"/>
  <c r="GM522" i="20"/>
  <c r="GM513" i="20"/>
  <c r="GM512" i="20"/>
  <c r="GM514" i="20"/>
  <c r="GF552" i="20"/>
  <c r="GF554" i="20"/>
  <c r="GF553" i="20"/>
  <c r="CB544" i="20"/>
  <c r="ED567" i="20" a="1"/>
  <c r="FA542" i="20" a="1"/>
  <c r="GL518" i="20"/>
  <c r="CH517" i="20"/>
  <c r="CH520" i="20" s="1"/>
  <c r="CW613" i="20" s="1"/>
  <c r="GJ524" i="20"/>
  <c r="DU534" i="20"/>
  <c r="CC535" i="20" s="1"/>
  <c r="DU533" i="20"/>
  <c r="CC534" i="20" s="1"/>
  <c r="DU532" i="20"/>
  <c r="CC533" i="20" s="1"/>
  <c r="CH522" i="20"/>
  <c r="CH525" i="20" s="1"/>
  <c r="CW618" i="20" s="1"/>
  <c r="FJ554" i="20"/>
  <c r="FJ553" i="20"/>
  <c r="FJ552" i="20"/>
  <c r="DU544" i="20"/>
  <c r="CC545" i="20" s="1"/>
  <c r="DU543" i="20"/>
  <c r="CC544" i="20" s="1"/>
  <c r="DU542" i="20"/>
  <c r="CC543" i="20" s="1"/>
  <c r="BW655" i="20"/>
  <c r="BV653" i="20"/>
  <c r="BW654" i="20"/>
  <c r="BV648" i="20"/>
  <c r="GL579" i="20"/>
  <c r="FA532" i="20" a="1"/>
  <c r="GJ522" i="20"/>
  <c r="DH567" i="20" a="1"/>
  <c r="CY534" i="20"/>
  <c r="CY533" i="20"/>
  <c r="CY532" i="20"/>
  <c r="DO600" i="20"/>
  <c r="DO599" i="20"/>
  <c r="DO598" i="20"/>
  <c r="CB545" i="20"/>
  <c r="FW532" i="20" a="1"/>
  <c r="DF608" i="20"/>
  <c r="DE608" i="20"/>
  <c r="EY608" i="20"/>
  <c r="EB608" i="20"/>
  <c r="DD608" i="20"/>
  <c r="EB610" i="20"/>
  <c r="EB609" i="20"/>
  <c r="EA608" i="20"/>
  <c r="EA610" i="20"/>
  <c r="EA609" i="20"/>
  <c r="DZ608" i="20"/>
  <c r="DZ610" i="20"/>
  <c r="DF610" i="20"/>
  <c r="DZ609" i="20"/>
  <c r="DF609" i="20"/>
  <c r="DE610" i="20"/>
  <c r="DE609" i="20"/>
  <c r="DD610" i="20"/>
  <c r="DD609" i="20"/>
  <c r="CH539" i="20"/>
  <c r="EP538" i="20"/>
  <c r="EM593" i="20" l="1"/>
  <c r="GL669" i="20"/>
  <c r="GM669" i="20" s="1"/>
  <c r="EA564" i="20"/>
  <c r="DF564" i="20"/>
  <c r="EY562" i="20"/>
  <c r="FF562" i="20" s="1"/>
  <c r="DZ563" i="20"/>
  <c r="EB562" i="20"/>
  <c r="DF562" i="20"/>
  <c r="EB564" i="20"/>
  <c r="DD564" i="20"/>
  <c r="DD563" i="20"/>
  <c r="DE563" i="20"/>
  <c r="EA562" i="20"/>
  <c r="EB563" i="20"/>
  <c r="DE564" i="20"/>
  <c r="DZ564" i="20"/>
  <c r="DE562" i="20"/>
  <c r="EA563" i="20"/>
  <c r="EM595" i="20"/>
  <c r="EM594" i="20"/>
  <c r="CE594" i="20"/>
  <c r="EG593" i="20"/>
  <c r="EH593" i="20" s="1"/>
  <c r="FW593" i="20"/>
  <c r="CN594" i="20" s="1"/>
  <c r="FW594" i="20"/>
  <c r="CN595" i="20" s="1"/>
  <c r="DU598" i="20" a="1"/>
  <c r="DU598" i="20" s="1"/>
  <c r="CC599" i="20" s="1"/>
  <c r="ED559" i="20"/>
  <c r="ED558" i="20"/>
  <c r="ED557" i="20"/>
  <c r="GF557" i="20" a="1"/>
  <c r="FJ557" i="20" a="1"/>
  <c r="GJ670" i="20"/>
  <c r="DH558" i="20"/>
  <c r="DH557" i="20"/>
  <c r="DH559" i="20"/>
  <c r="FA593" i="20"/>
  <c r="CM594" i="20" s="1"/>
  <c r="FQ599" i="20"/>
  <c r="FQ600" i="20"/>
  <c r="EM527" i="20"/>
  <c r="GJ669" i="20"/>
  <c r="FA595" i="20"/>
  <c r="CM596" i="20" s="1"/>
  <c r="GG600" i="20"/>
  <c r="EE552" i="20"/>
  <c r="EE553" i="20"/>
  <c r="EM529" i="20"/>
  <c r="EG527" i="20"/>
  <c r="EM528" i="20"/>
  <c r="EI540" i="20"/>
  <c r="GJ537" i="20"/>
  <c r="GJ538" i="20"/>
  <c r="GD564" i="20"/>
  <c r="FG563" i="20"/>
  <c r="CB529" i="20"/>
  <c r="CE528" i="20" s="1"/>
  <c r="EG528" i="20"/>
  <c r="DU583" i="20"/>
  <c r="CC584" i="20" s="1"/>
  <c r="DU585" i="20"/>
  <c r="CC586" i="20" s="1"/>
  <c r="DU584" i="20"/>
  <c r="CC585" i="20" s="1"/>
  <c r="FA583" i="20" a="1"/>
  <c r="FA584" i="20" s="1"/>
  <c r="CM585" i="20" s="1"/>
  <c r="FW583" i="20" a="1"/>
  <c r="FW583" i="20" s="1"/>
  <c r="FA528" i="20"/>
  <c r="CM529" i="20" s="1"/>
  <c r="CY583" i="20"/>
  <c r="CY584" i="20"/>
  <c r="CY585" i="20"/>
  <c r="FW543" i="20"/>
  <c r="CN544" i="20" s="1"/>
  <c r="FW544" i="20"/>
  <c r="CN545" i="20" s="1"/>
  <c r="FG603" i="20"/>
  <c r="FG605" i="20"/>
  <c r="GC604" i="20"/>
  <c r="GC603" i="20"/>
  <c r="FF603" i="20"/>
  <c r="GC605" i="20"/>
  <c r="FH603" i="20"/>
  <c r="GB605" i="20"/>
  <c r="FH604" i="20"/>
  <c r="FH605" i="20"/>
  <c r="GD605" i="20"/>
  <c r="GB603" i="20"/>
  <c r="FF604" i="20"/>
  <c r="GB604" i="20"/>
  <c r="GD603" i="20"/>
  <c r="GD604" i="20"/>
  <c r="FF605" i="20"/>
  <c r="FG604" i="20"/>
  <c r="GK510" i="20"/>
  <c r="DH603" i="20" a="1"/>
  <c r="ED603" i="20" a="1"/>
  <c r="FA529" i="20"/>
  <c r="CM530" i="20" s="1"/>
  <c r="DO554" i="20"/>
  <c r="FW529" i="20"/>
  <c r="FW527" i="20"/>
  <c r="CN528" i="20" s="1"/>
  <c r="GJ539" i="20"/>
  <c r="FQ588" i="20" a="1"/>
  <c r="FQ589" i="20" s="1"/>
  <c r="DH548" i="20"/>
  <c r="DH547" i="20"/>
  <c r="FJ547" i="20" a="1"/>
  <c r="EE588" i="20"/>
  <c r="GF547" i="20" a="1"/>
  <c r="EE589" i="20"/>
  <c r="ED549" i="20"/>
  <c r="ED548" i="20"/>
  <c r="ED547" i="20"/>
  <c r="GK525" i="20"/>
  <c r="GG588" i="20" a="1"/>
  <c r="GG588" i="20" s="1"/>
  <c r="DU600" i="20"/>
  <c r="CC601" i="20" s="1"/>
  <c r="CW764" i="20"/>
  <c r="DO588" i="20"/>
  <c r="DO590" i="20"/>
  <c r="DO589" i="20"/>
  <c r="EG544" i="20"/>
  <c r="DH674" i="20" a="1"/>
  <c r="DH675" i="20" s="1"/>
  <c r="DO552" i="20"/>
  <c r="CY598" i="20" a="1"/>
  <c r="CY599" i="20" s="1"/>
  <c r="GK515" i="20"/>
  <c r="GG598" i="20"/>
  <c r="GL538" i="20"/>
  <c r="CH537" i="20"/>
  <c r="CH540" i="20" s="1"/>
  <c r="CW633" i="20" s="1"/>
  <c r="DH608" i="20" a="1"/>
  <c r="BX655" i="20"/>
  <c r="BW658" i="20"/>
  <c r="BX654" i="20"/>
  <c r="BX658" i="20"/>
  <c r="DH569" i="20"/>
  <c r="DH568" i="20"/>
  <c r="DH567" i="20"/>
  <c r="BW659" i="20"/>
  <c r="FB658" i="20" s="1"/>
  <c r="BX653" i="20"/>
  <c r="FB654" i="20"/>
  <c r="EA620" i="20"/>
  <c r="EA619" i="20"/>
  <c r="DZ618" i="20"/>
  <c r="DZ620" i="20"/>
  <c r="DF620" i="20"/>
  <c r="DZ619" i="20"/>
  <c r="DF619" i="20"/>
  <c r="DE620" i="20"/>
  <c r="DE619" i="20"/>
  <c r="DD620" i="20"/>
  <c r="DD619" i="20"/>
  <c r="DF618" i="20"/>
  <c r="DE618" i="20"/>
  <c r="EY618" i="20"/>
  <c r="EB618" i="20"/>
  <c r="DD618" i="20"/>
  <c r="EB620" i="20"/>
  <c r="EB619" i="20"/>
  <c r="EA618" i="20"/>
  <c r="ED569" i="20"/>
  <c r="ED568" i="20"/>
  <c r="ED567" i="20"/>
  <c r="ED608" i="20" a="1"/>
  <c r="FF610" i="20"/>
  <c r="GB609" i="20"/>
  <c r="FH609" i="20"/>
  <c r="FG609" i="20"/>
  <c r="FH608" i="20"/>
  <c r="GD610" i="20"/>
  <c r="FF609" i="20"/>
  <c r="GD608" i="20"/>
  <c r="FG608" i="20"/>
  <c r="GC610" i="20"/>
  <c r="GC608" i="20"/>
  <c r="FF608" i="20"/>
  <c r="GB610" i="20"/>
  <c r="GB608" i="20"/>
  <c r="FH610" i="20"/>
  <c r="GD609" i="20"/>
  <c r="FG610" i="20"/>
  <c r="GC609" i="20"/>
  <c r="FA532" i="20"/>
  <c r="FA534" i="20"/>
  <c r="FA533" i="20"/>
  <c r="FQ552" i="20" a="1"/>
  <c r="FJ567" i="20" a="1"/>
  <c r="EG542" i="20"/>
  <c r="FW533" i="20"/>
  <c r="CN534" i="20" s="1"/>
  <c r="FW532" i="20"/>
  <c r="CN533" i="20" s="1"/>
  <c r="FW534" i="20"/>
  <c r="CN535" i="20" s="1"/>
  <c r="EM534" i="20"/>
  <c r="CB533" i="20"/>
  <c r="EG532" i="20"/>
  <c r="GM579" i="20"/>
  <c r="GM580" i="20"/>
  <c r="GM578" i="20"/>
  <c r="DE615" i="20"/>
  <c r="DE614" i="20"/>
  <c r="DD615" i="20"/>
  <c r="DD614" i="20"/>
  <c r="DF613" i="20"/>
  <c r="DE613" i="20"/>
  <c r="EY613" i="20"/>
  <c r="EB613" i="20"/>
  <c r="DD613" i="20"/>
  <c r="EB615" i="20"/>
  <c r="EB614" i="20"/>
  <c r="EA613" i="20"/>
  <c r="EA615" i="20"/>
  <c r="EA614" i="20"/>
  <c r="DZ613" i="20"/>
  <c r="DZ615" i="20"/>
  <c r="DF615" i="20"/>
  <c r="DZ614" i="20"/>
  <c r="DF614" i="20"/>
  <c r="EG543" i="20"/>
  <c r="GG552" i="20" a="1"/>
  <c r="CE543" i="20"/>
  <c r="EG533" i="20"/>
  <c r="CB534" i="20"/>
  <c r="EM532" i="20"/>
  <c r="FA598" i="20" a="1"/>
  <c r="GM518" i="20"/>
  <c r="GM517" i="20"/>
  <c r="GM519" i="20"/>
  <c r="EM542" i="20"/>
  <c r="GF567" i="20" a="1"/>
  <c r="EM544" i="20"/>
  <c r="ED674" i="20" a="1"/>
  <c r="GD676" i="20"/>
  <c r="GB675" i="20"/>
  <c r="GC676" i="20"/>
  <c r="FH675" i="20"/>
  <c r="GB676" i="20"/>
  <c r="FG675" i="20"/>
  <c r="FH676" i="20"/>
  <c r="FF675" i="20"/>
  <c r="FG676" i="20"/>
  <c r="FH674" i="20"/>
  <c r="FF676" i="20"/>
  <c r="GD674" i="20"/>
  <c r="FG674" i="20"/>
  <c r="GD675" i="20"/>
  <c r="GC674" i="20"/>
  <c r="FF674" i="20"/>
  <c r="GC675" i="20"/>
  <c r="GB674" i="20"/>
  <c r="EM543" i="20"/>
  <c r="CB535" i="20"/>
  <c r="EG534" i="20"/>
  <c r="EM533" i="20"/>
  <c r="BX659" i="20"/>
  <c r="FX658" i="20" s="1"/>
  <c r="FB653" i="20"/>
  <c r="FA544" i="20"/>
  <c r="FA543" i="20"/>
  <c r="FA542" i="20"/>
  <c r="DU552" i="20" a="1"/>
  <c r="GM668" i="20" l="1"/>
  <c r="GM670" i="20"/>
  <c r="GD562" i="20"/>
  <c r="GB562" i="20"/>
  <c r="EH595" i="20"/>
  <c r="FF564" i="20"/>
  <c r="GC563" i="20"/>
  <c r="FG562" i="20"/>
  <c r="FH562" i="20"/>
  <c r="FH564" i="20"/>
  <c r="GB564" i="20"/>
  <c r="GC564" i="20"/>
  <c r="GB563" i="20"/>
  <c r="FF563" i="20"/>
  <c r="FG564" i="20"/>
  <c r="GD563" i="20"/>
  <c r="FH563" i="20"/>
  <c r="EH594" i="20"/>
  <c r="DH562" i="20" a="1"/>
  <c r="DH562" i="20" s="1"/>
  <c r="GO595" i="20"/>
  <c r="CH595" i="20"/>
  <c r="CH593" i="20" s="1"/>
  <c r="CH596" i="20" s="1"/>
  <c r="CW689" i="20" s="1"/>
  <c r="ED562" i="20" a="1"/>
  <c r="ED562" i="20" s="1"/>
  <c r="DO557" i="20" a="1"/>
  <c r="DO558" i="20" s="1"/>
  <c r="DU599" i="20"/>
  <c r="CC600" i="20" s="1"/>
  <c r="GC562" i="20"/>
  <c r="GI594" i="20"/>
  <c r="FW598" i="20" a="1"/>
  <c r="FW600" i="20" s="1"/>
  <c r="CN601" i="20" s="1"/>
  <c r="GI593" i="20"/>
  <c r="GO593" i="20"/>
  <c r="EE557" i="20" a="1"/>
  <c r="FJ559" i="20"/>
  <c r="FJ557" i="20"/>
  <c r="FJ558" i="20"/>
  <c r="GF558" i="20"/>
  <c r="GF559" i="20"/>
  <c r="GF557" i="20"/>
  <c r="EP594" i="20"/>
  <c r="GI595" i="20"/>
  <c r="GO594" i="20"/>
  <c r="GI528" i="20"/>
  <c r="EH528" i="20"/>
  <c r="EI596" i="20"/>
  <c r="GO527" i="20"/>
  <c r="GI527" i="20"/>
  <c r="FW584" i="20"/>
  <c r="GI584" i="20" s="1"/>
  <c r="FW585" i="20"/>
  <c r="CN586" i="20" s="1"/>
  <c r="EH529" i="20"/>
  <c r="EH527" i="20"/>
  <c r="FA585" i="20"/>
  <c r="CM586" i="20" s="1"/>
  <c r="FA583" i="20"/>
  <c r="CM584" i="20" s="1"/>
  <c r="DH563" i="20"/>
  <c r="CB586" i="20"/>
  <c r="EG585" i="20"/>
  <c r="EM584" i="20"/>
  <c r="CB585" i="20"/>
  <c r="EM583" i="20"/>
  <c r="EG584" i="20"/>
  <c r="CB584" i="20"/>
  <c r="EG583" i="20"/>
  <c r="EM585" i="20"/>
  <c r="CN584" i="20"/>
  <c r="GO529" i="20"/>
  <c r="ED604" i="20"/>
  <c r="ED603" i="20"/>
  <c r="ED605" i="20"/>
  <c r="FJ603" i="20" a="1"/>
  <c r="DH605" i="20"/>
  <c r="DH604" i="20"/>
  <c r="DH603" i="20"/>
  <c r="GF603" i="20" a="1"/>
  <c r="CY552" i="20" a="1"/>
  <c r="CY552" i="20" s="1"/>
  <c r="CB553" i="20" s="1"/>
  <c r="CY600" i="20"/>
  <c r="CY598" i="20"/>
  <c r="DO547" i="20" a="1"/>
  <c r="DO549" i="20" s="1"/>
  <c r="GO528" i="20"/>
  <c r="CN530" i="20"/>
  <c r="GI529" i="20"/>
  <c r="FQ588" i="20"/>
  <c r="FQ590" i="20"/>
  <c r="GG589" i="20"/>
  <c r="GF549" i="20"/>
  <c r="GF548" i="20"/>
  <c r="GF547" i="20"/>
  <c r="DU588" i="20" a="1"/>
  <c r="FJ549" i="20"/>
  <c r="FJ548" i="20"/>
  <c r="FJ547" i="20"/>
  <c r="EE547" i="20" a="1"/>
  <c r="GG590" i="20"/>
  <c r="DH676" i="20"/>
  <c r="GK671" i="20"/>
  <c r="EH534" i="20"/>
  <c r="CY588" i="20" a="1"/>
  <c r="DH674" i="20"/>
  <c r="DZ766" i="20"/>
  <c r="EY764" i="20"/>
  <c r="DF766" i="20"/>
  <c r="EB764" i="20"/>
  <c r="DE765" i="20"/>
  <c r="DD764" i="20"/>
  <c r="EB765" i="20"/>
  <c r="DF764" i="20"/>
  <c r="EA764" i="20"/>
  <c r="EA765" i="20"/>
  <c r="DE766" i="20"/>
  <c r="DZ764" i="20"/>
  <c r="EA766" i="20"/>
  <c r="DD765" i="20"/>
  <c r="DZ765" i="20"/>
  <c r="DE764" i="20"/>
  <c r="DF765" i="20"/>
  <c r="DD766" i="20"/>
  <c r="EB766" i="20"/>
  <c r="GF608" i="20" a="1"/>
  <c r="GF609" i="20" s="1"/>
  <c r="FJ674" i="20" a="1"/>
  <c r="FJ674" i="20" s="1"/>
  <c r="GK520" i="20"/>
  <c r="DO567" i="20" a="1"/>
  <c r="DO567" i="20" s="1"/>
  <c r="DH618" i="20" a="1"/>
  <c r="DH619" i="20" s="1"/>
  <c r="EH542" i="20"/>
  <c r="EE567" i="20" a="1"/>
  <c r="EE567" i="20" s="1"/>
  <c r="ED676" i="20"/>
  <c r="ED675" i="20"/>
  <c r="ED674" i="20"/>
  <c r="CB600" i="20"/>
  <c r="DU554" i="20"/>
  <c r="CC555" i="20" s="1"/>
  <c r="DU553" i="20"/>
  <c r="CC554" i="20" s="1"/>
  <c r="DU552" i="20"/>
  <c r="CC553" i="20" s="1"/>
  <c r="CM543" i="20"/>
  <c r="GO544" i="20"/>
  <c r="GI542" i="20"/>
  <c r="EH532" i="20"/>
  <c r="FJ569" i="20"/>
  <c r="FJ568" i="20"/>
  <c r="FJ567" i="20"/>
  <c r="GI533" i="20"/>
  <c r="GO532" i="20"/>
  <c r="CM534" i="20"/>
  <c r="ED608" i="20"/>
  <c r="ED610" i="20"/>
  <c r="ED609" i="20"/>
  <c r="BX660" i="20"/>
  <c r="FX659" i="20" s="1"/>
  <c r="FX653" i="20"/>
  <c r="GI543" i="20"/>
  <c r="GO542" i="20"/>
  <c r="CM544" i="20"/>
  <c r="GF569" i="20"/>
  <c r="GF567" i="20"/>
  <c r="GF568" i="20"/>
  <c r="EH533" i="20"/>
  <c r="DH613" i="20" a="1"/>
  <c r="CE533" i="20"/>
  <c r="GO533" i="20"/>
  <c r="CM535" i="20"/>
  <c r="GI534" i="20"/>
  <c r="CM545" i="20"/>
  <c r="GI544" i="20"/>
  <c r="GO543" i="20"/>
  <c r="GO534" i="20"/>
  <c r="GI532" i="20"/>
  <c r="CM533" i="20"/>
  <c r="GC620" i="20"/>
  <c r="GC618" i="20"/>
  <c r="FF618" i="20"/>
  <c r="GB620" i="20"/>
  <c r="GB618" i="20"/>
  <c r="FH620" i="20"/>
  <c r="GD619" i="20"/>
  <c r="FG620" i="20"/>
  <c r="GC619" i="20"/>
  <c r="FF620" i="20"/>
  <c r="GB619" i="20"/>
  <c r="FH619" i="20"/>
  <c r="FG619" i="20"/>
  <c r="FH618" i="20"/>
  <c r="GD620" i="20"/>
  <c r="FF619" i="20"/>
  <c r="GD618" i="20"/>
  <c r="FG618" i="20"/>
  <c r="BW660" i="20"/>
  <c r="FB659" i="20" s="1"/>
  <c r="FX654" i="20"/>
  <c r="ED613" i="20" a="1"/>
  <c r="FH615" i="20"/>
  <c r="GD614" i="20"/>
  <c r="FG615" i="20"/>
  <c r="GC614" i="20"/>
  <c r="FF615" i="20"/>
  <c r="GB614" i="20"/>
  <c r="FH614" i="20"/>
  <c r="FG614" i="20"/>
  <c r="FH613" i="20"/>
  <c r="GD615" i="20"/>
  <c r="FF614" i="20"/>
  <c r="GD613" i="20"/>
  <c r="FG613" i="20"/>
  <c r="GC615" i="20"/>
  <c r="GC613" i="20"/>
  <c r="FF613" i="20"/>
  <c r="GB615" i="20"/>
  <c r="GB613" i="20"/>
  <c r="GK581" i="20"/>
  <c r="FQ554" i="20"/>
  <c r="FQ553" i="20"/>
  <c r="FQ552" i="20"/>
  <c r="EH544" i="20"/>
  <c r="GG554" i="20"/>
  <c r="GG553" i="20"/>
  <c r="GG552" i="20"/>
  <c r="FJ608" i="20" a="1"/>
  <c r="DH610" i="20"/>
  <c r="DH609" i="20"/>
  <c r="DH608" i="20"/>
  <c r="GF674" i="20" a="1"/>
  <c r="FA600" i="20"/>
  <c r="FA599" i="20"/>
  <c r="FA598" i="20"/>
  <c r="EH543" i="20"/>
  <c r="ED618" i="20" a="1"/>
  <c r="DE635" i="20"/>
  <c r="DE634" i="20"/>
  <c r="DD635" i="20"/>
  <c r="DD634" i="20"/>
  <c r="DF633" i="20"/>
  <c r="DE633" i="20"/>
  <c r="EY633" i="20"/>
  <c r="EB633" i="20"/>
  <c r="DD633" i="20"/>
  <c r="EB635" i="20"/>
  <c r="EB634" i="20"/>
  <c r="EA633" i="20"/>
  <c r="EA635" i="20"/>
  <c r="EA634" i="20"/>
  <c r="DZ633" i="20"/>
  <c r="DZ635" i="20"/>
  <c r="DF635" i="20"/>
  <c r="DZ634" i="20"/>
  <c r="DF634" i="20"/>
  <c r="GM538" i="20"/>
  <c r="GM537" i="20"/>
  <c r="GM539" i="20"/>
  <c r="EG599" i="20" l="1"/>
  <c r="EM600" i="20"/>
  <c r="GF562" i="20" a="1"/>
  <c r="GF564" i="20" s="1"/>
  <c r="FJ562" i="20" a="1"/>
  <c r="FJ563" i="20" s="1"/>
  <c r="DH564" i="20"/>
  <c r="DO562" i="20" s="1" a="1"/>
  <c r="DO562" i="20" s="1"/>
  <c r="DO568" i="20"/>
  <c r="FW599" i="20"/>
  <c r="CN600" i="20" s="1"/>
  <c r="GL594" i="20"/>
  <c r="GM595" i="20" s="1"/>
  <c r="DO557" i="20"/>
  <c r="DO559" i="20"/>
  <c r="FW598" i="20"/>
  <c r="CN599" i="20" s="1"/>
  <c r="ED563" i="20"/>
  <c r="ED564" i="20"/>
  <c r="GJ594" i="20"/>
  <c r="GJ528" i="20"/>
  <c r="FJ562" i="20"/>
  <c r="GJ595" i="20"/>
  <c r="GJ593" i="20"/>
  <c r="EE558" i="20"/>
  <c r="EE557" i="20"/>
  <c r="EE559" i="20"/>
  <c r="GG557" i="20" a="1"/>
  <c r="GG558" i="20" s="1"/>
  <c r="FQ557" i="20" a="1"/>
  <c r="GJ527" i="20"/>
  <c r="CN585" i="20"/>
  <c r="CH585" i="20" s="1"/>
  <c r="EI530" i="20"/>
  <c r="EM599" i="20"/>
  <c r="GI583" i="20"/>
  <c r="EG552" i="20"/>
  <c r="GJ529" i="20"/>
  <c r="CB599" i="20"/>
  <c r="GI585" i="20"/>
  <c r="EM598" i="20"/>
  <c r="GO583" i="20"/>
  <c r="EG598" i="20"/>
  <c r="CB601" i="20"/>
  <c r="EG600" i="20"/>
  <c r="GO585" i="20"/>
  <c r="GO584" i="20"/>
  <c r="EH583" i="20"/>
  <c r="DZ690" i="20"/>
  <c r="DE689" i="20"/>
  <c r="DD691" i="20"/>
  <c r="EY689" i="20"/>
  <c r="EB689" i="20"/>
  <c r="DF690" i="20"/>
  <c r="EB691" i="20"/>
  <c r="EA689" i="20"/>
  <c r="DZ691" i="20"/>
  <c r="DF691" i="20"/>
  <c r="EB690" i="20"/>
  <c r="DE690" i="20"/>
  <c r="DD689" i="20"/>
  <c r="EA690" i="20"/>
  <c r="DE691" i="20"/>
  <c r="DZ689" i="20"/>
  <c r="DF689" i="20"/>
  <c r="EA691" i="20"/>
  <c r="DD690" i="20"/>
  <c r="CE584" i="20"/>
  <c r="CY554" i="20"/>
  <c r="CB555" i="20" s="1"/>
  <c r="EH584" i="20"/>
  <c r="CY553" i="20"/>
  <c r="DO603" i="20" a="1"/>
  <c r="EH585" i="20"/>
  <c r="EE568" i="20"/>
  <c r="EE569" i="20"/>
  <c r="GF605" i="20"/>
  <c r="GF604" i="20"/>
  <c r="GF603" i="20"/>
  <c r="DO548" i="20"/>
  <c r="FJ605" i="20"/>
  <c r="FJ604" i="20"/>
  <c r="FJ603" i="20"/>
  <c r="EE603" i="20" a="1"/>
  <c r="DO674" i="20" a="1"/>
  <c r="DO675" i="20" s="1"/>
  <c r="DO547" i="20"/>
  <c r="FW588" i="20" a="1"/>
  <c r="FW590" i="20" s="1"/>
  <c r="CN591" i="20" s="1"/>
  <c r="FA588" i="20" a="1"/>
  <c r="FA588" i="20" s="1"/>
  <c r="CM589" i="20" s="1"/>
  <c r="FQ547" i="20" a="1"/>
  <c r="FQ547" i="20" s="1"/>
  <c r="DH620" i="20"/>
  <c r="CH529" i="20"/>
  <c r="EP528" i="20"/>
  <c r="GG547" i="20" a="1"/>
  <c r="GG547" i="20" s="1"/>
  <c r="FJ676" i="20"/>
  <c r="DU588" i="20"/>
  <c r="CC589" i="20" s="1"/>
  <c r="DU590" i="20"/>
  <c r="CC591" i="20" s="1"/>
  <c r="DU589" i="20"/>
  <c r="CC590" i="20" s="1"/>
  <c r="EE548" i="20"/>
  <c r="EE547" i="20"/>
  <c r="EE549" i="20"/>
  <c r="DO569" i="20"/>
  <c r="ED764" i="20" a="1"/>
  <c r="ED765" i="20" s="1"/>
  <c r="GF610" i="20"/>
  <c r="FJ675" i="20"/>
  <c r="GG567" i="20" a="1"/>
  <c r="GG568" i="20" s="1"/>
  <c r="DH764" i="20" a="1"/>
  <c r="CY590" i="20"/>
  <c r="CY589" i="20"/>
  <c r="CY588" i="20"/>
  <c r="GF608" i="20"/>
  <c r="GC766" i="20"/>
  <c r="FF766" i="20"/>
  <c r="GB766" i="20"/>
  <c r="FH765" i="20"/>
  <c r="GD765" i="20"/>
  <c r="GD764" i="20"/>
  <c r="FH766" i="20"/>
  <c r="FG764" i="20"/>
  <c r="GC765" i="20"/>
  <c r="FG765" i="20"/>
  <c r="FF765" i="20"/>
  <c r="FG766" i="20"/>
  <c r="GC764" i="20"/>
  <c r="GB764" i="20"/>
  <c r="GB765" i="20"/>
  <c r="FF764" i="20"/>
  <c r="GD766" i="20"/>
  <c r="FH764" i="20"/>
  <c r="DH618" i="20"/>
  <c r="FW552" i="20" a="1"/>
  <c r="FW552" i="20" s="1"/>
  <c r="CN553" i="20" s="1"/>
  <c r="GJ532" i="20"/>
  <c r="EI545" i="20"/>
  <c r="EE674" i="20" a="1"/>
  <c r="EE676" i="20" s="1"/>
  <c r="FA552" i="20" a="1"/>
  <c r="FA554" i="20" s="1"/>
  <c r="GJ544" i="20"/>
  <c r="FQ567" i="20" a="1"/>
  <c r="FQ569" i="20" s="1"/>
  <c r="GF618" i="20" a="1"/>
  <c r="GF620" i="20" s="1"/>
  <c r="DO608" i="20" a="1"/>
  <c r="CH534" i="20"/>
  <c r="GL533" i="20" s="1"/>
  <c r="EP533" i="20"/>
  <c r="DH633" i="20" a="1"/>
  <c r="EP543" i="20"/>
  <c r="CH544" i="20"/>
  <c r="CM599" i="20"/>
  <c r="GO600" i="20"/>
  <c r="GI598" i="20"/>
  <c r="DH613" i="20"/>
  <c r="DH615" i="20"/>
  <c r="DH614" i="20"/>
  <c r="GJ533" i="20"/>
  <c r="ED633" i="20" a="1"/>
  <c r="FH635" i="20"/>
  <c r="GD634" i="20"/>
  <c r="FG635" i="20"/>
  <c r="GC634" i="20"/>
  <c r="FF635" i="20"/>
  <c r="GB634" i="20"/>
  <c r="FH634" i="20"/>
  <c r="FG634" i="20"/>
  <c r="FH633" i="20"/>
  <c r="GD635" i="20"/>
  <c r="FF634" i="20"/>
  <c r="GD633" i="20"/>
  <c r="FG633" i="20"/>
  <c r="GC635" i="20"/>
  <c r="GC633" i="20"/>
  <c r="FF633" i="20"/>
  <c r="GB635" i="20"/>
  <c r="GB633" i="20"/>
  <c r="CM600" i="20"/>
  <c r="GI599" i="20"/>
  <c r="GO598" i="20"/>
  <c r="CM601" i="20"/>
  <c r="GO599" i="20"/>
  <c r="GI600" i="20"/>
  <c r="GF613" i="20" a="1"/>
  <c r="FJ618" i="20" a="1"/>
  <c r="GJ543" i="20"/>
  <c r="GK540" i="20"/>
  <c r="ED620" i="20"/>
  <c r="ED619" i="20"/>
  <c r="ED618" i="20"/>
  <c r="GF676" i="20"/>
  <c r="GF675" i="20"/>
  <c r="GF674" i="20"/>
  <c r="FJ608" i="20"/>
  <c r="FJ610" i="20"/>
  <c r="FJ609" i="20"/>
  <c r="GJ534" i="20"/>
  <c r="FJ613" i="20" a="1"/>
  <c r="ED615" i="20"/>
  <c r="ED614" i="20"/>
  <c r="ED613" i="20"/>
  <c r="EI535" i="20"/>
  <c r="CY567" i="20" a="1"/>
  <c r="EE608" i="20" a="1"/>
  <c r="GJ542" i="20"/>
  <c r="EM553" i="20"/>
  <c r="GM594" i="20" l="1"/>
  <c r="GF562" i="20"/>
  <c r="GF563" i="20"/>
  <c r="GM593" i="20"/>
  <c r="GK596" i="20" s="1"/>
  <c r="FJ564" i="20"/>
  <c r="FQ562" i="20" s="1" a="1"/>
  <c r="FQ564" i="20" s="1"/>
  <c r="CY557" i="20" a="1"/>
  <c r="EE562" i="20" a="1"/>
  <c r="EE564" i="20" s="1"/>
  <c r="DO564" i="20"/>
  <c r="DO563" i="20"/>
  <c r="DU567" i="20" a="1"/>
  <c r="EP584" i="20"/>
  <c r="GG608" i="20" a="1"/>
  <c r="GG610" i="20" s="1"/>
  <c r="CE599" i="20"/>
  <c r="DU557" i="20" a="1"/>
  <c r="DU557" i="20" s="1"/>
  <c r="GG562" i="20" a="1"/>
  <c r="GG564" i="20" s="1"/>
  <c r="GG559" i="20"/>
  <c r="GG557" i="20"/>
  <c r="FQ559" i="20"/>
  <c r="FQ558" i="20"/>
  <c r="FQ557" i="20"/>
  <c r="GJ585" i="20"/>
  <c r="EH599" i="20"/>
  <c r="EG554" i="20"/>
  <c r="EH600" i="20"/>
  <c r="EH598" i="20"/>
  <c r="GJ583" i="20"/>
  <c r="DO676" i="20"/>
  <c r="DO674" i="20"/>
  <c r="GJ584" i="20"/>
  <c r="FQ562" i="20"/>
  <c r="FQ563" i="20"/>
  <c r="DO618" i="20" a="1"/>
  <c r="DO618" i="20" s="1"/>
  <c r="DH689" i="20" a="1"/>
  <c r="FH690" i="20"/>
  <c r="GD691" i="20"/>
  <c r="FH689" i="20"/>
  <c r="GD689" i="20"/>
  <c r="GC691" i="20"/>
  <c r="FG689" i="20"/>
  <c r="GB691" i="20"/>
  <c r="FG690" i="20"/>
  <c r="GD690" i="20"/>
  <c r="GC689" i="20"/>
  <c r="FH691" i="20"/>
  <c r="FF689" i="20"/>
  <c r="GC690" i="20"/>
  <c r="FF690" i="20"/>
  <c r="FG691" i="20"/>
  <c r="FF691" i="20"/>
  <c r="GB689" i="20"/>
  <c r="GB690" i="20"/>
  <c r="EI586" i="20"/>
  <c r="FQ674" i="20" a="1"/>
  <c r="FQ676" i="20" s="1"/>
  <c r="ED689" i="20" a="1"/>
  <c r="CY547" i="20" a="1"/>
  <c r="CY548" i="20" s="1"/>
  <c r="CB549" i="20" s="1"/>
  <c r="GG603" i="20" a="1"/>
  <c r="DO605" i="20"/>
  <c r="DO604" i="20"/>
  <c r="DO603" i="20"/>
  <c r="EG553" i="20"/>
  <c r="EM552" i="20"/>
  <c r="EM554" i="20"/>
  <c r="CB554" i="20"/>
  <c r="CE553" i="20" s="1"/>
  <c r="GL584" i="20"/>
  <c r="CH583" i="20"/>
  <c r="CH586" i="20" s="1"/>
  <c r="CW679" i="20" s="1"/>
  <c r="FA552" i="20"/>
  <c r="GI552" i="20" s="1"/>
  <c r="FA553" i="20"/>
  <c r="FQ603" i="20" a="1"/>
  <c r="FW588" i="20"/>
  <c r="CN589" i="20" s="1"/>
  <c r="EE604" i="20"/>
  <c r="EE605" i="20"/>
  <c r="EE603" i="20"/>
  <c r="FQ568" i="20"/>
  <c r="FW589" i="20"/>
  <c r="CN590" i="20" s="1"/>
  <c r="FA590" i="20"/>
  <c r="CM591" i="20" s="1"/>
  <c r="FA589" i="20"/>
  <c r="CM590" i="20" s="1"/>
  <c r="FQ549" i="20"/>
  <c r="FQ548" i="20"/>
  <c r="CH532" i="20"/>
  <c r="CH535" i="20" s="1"/>
  <c r="CW628" i="20" s="1"/>
  <c r="DD628" i="20" s="1"/>
  <c r="GL528" i="20"/>
  <c r="CH527" i="20"/>
  <c r="CH530" i="20" s="1"/>
  <c r="CW623" i="20" s="1"/>
  <c r="ED764" i="20"/>
  <c r="GG548" i="20"/>
  <c r="GG549" i="20"/>
  <c r="ED766" i="20"/>
  <c r="GG567" i="20"/>
  <c r="GG562" i="20"/>
  <c r="DU547" i="20" a="1"/>
  <c r="FQ567" i="20"/>
  <c r="FW553" i="20"/>
  <c r="CN554" i="20" s="1"/>
  <c r="GG569" i="20"/>
  <c r="FW554" i="20"/>
  <c r="CN555" i="20" s="1"/>
  <c r="EE674" i="20"/>
  <c r="EE675" i="20"/>
  <c r="CB590" i="20"/>
  <c r="EG589" i="20"/>
  <c r="EM588" i="20"/>
  <c r="CB591" i="20"/>
  <c r="EG590" i="20"/>
  <c r="EM589" i="20"/>
  <c r="DH764" i="20"/>
  <c r="DH766" i="20"/>
  <c r="DH765" i="20"/>
  <c r="FJ764" i="20" a="1"/>
  <c r="GF618" i="20"/>
  <c r="GF764" i="20" a="1"/>
  <c r="CB589" i="20"/>
  <c r="EM590" i="20"/>
  <c r="EG588" i="20"/>
  <c r="GF619" i="20"/>
  <c r="GJ600" i="20"/>
  <c r="GM533" i="20"/>
  <c r="GM532" i="20"/>
  <c r="GM534" i="20"/>
  <c r="EE613" i="20" a="1"/>
  <c r="EE618" i="20" a="1"/>
  <c r="GF633" i="20" a="1"/>
  <c r="DO613" i="20" a="1"/>
  <c r="CM555" i="20"/>
  <c r="GL543" i="20"/>
  <c r="CH542" i="20"/>
  <c r="CH545" i="20" s="1"/>
  <c r="CW638" i="20" s="1"/>
  <c r="CY568" i="20"/>
  <c r="CY567" i="20"/>
  <c r="CY569" i="20"/>
  <c r="FJ633" i="20" a="1"/>
  <c r="ED635" i="20"/>
  <c r="ED634" i="20"/>
  <c r="ED633" i="20"/>
  <c r="GJ598" i="20"/>
  <c r="FJ615" i="20"/>
  <c r="FJ614" i="20"/>
  <c r="FJ613" i="20"/>
  <c r="FJ620" i="20"/>
  <c r="FJ619" i="20"/>
  <c r="FJ618" i="20"/>
  <c r="DU569" i="20"/>
  <c r="CC570" i="20" s="1"/>
  <c r="DU568" i="20"/>
  <c r="CC569" i="20" s="1"/>
  <c r="DU567" i="20"/>
  <c r="CC568" i="20" s="1"/>
  <c r="EE610" i="20"/>
  <c r="EE609" i="20"/>
  <c r="EE608" i="20"/>
  <c r="FQ608" i="20" a="1"/>
  <c r="GF615" i="20"/>
  <c r="GF614" i="20"/>
  <c r="GF613" i="20"/>
  <c r="EP599" i="20"/>
  <c r="CH600" i="20"/>
  <c r="GG674" i="20" a="1"/>
  <c r="GJ599" i="20"/>
  <c r="DH633" i="20"/>
  <c r="DH635" i="20"/>
  <c r="DH634" i="20"/>
  <c r="DO610" i="20"/>
  <c r="DO609" i="20"/>
  <c r="DO608" i="20"/>
  <c r="GG608" i="20" l="1"/>
  <c r="GG609" i="20"/>
  <c r="FW608" i="20" s="1" a="1"/>
  <c r="FW608" i="20" s="1"/>
  <c r="CN609" i="20" s="1"/>
  <c r="CY562" i="20" a="1"/>
  <c r="EE562" i="20"/>
  <c r="EE563" i="20"/>
  <c r="DU562" i="20" s="1" a="1"/>
  <c r="CY557" i="20"/>
  <c r="CB558" i="20" s="1"/>
  <c r="CY559" i="20"/>
  <c r="CB560" i="20" s="1"/>
  <c r="CY558" i="20"/>
  <c r="CB559" i="20" s="1"/>
  <c r="FW557" i="20" a="1"/>
  <c r="DU559" i="20"/>
  <c r="CC560" i="20" s="1"/>
  <c r="GG563" i="20"/>
  <c r="DU558" i="20"/>
  <c r="CY674" i="20" a="1"/>
  <c r="CY674" i="20" s="1"/>
  <c r="CC558" i="20"/>
  <c r="EG557" i="20"/>
  <c r="FA557" i="20" a="1"/>
  <c r="FA559" i="20" s="1"/>
  <c r="EI601" i="20"/>
  <c r="EH553" i="20"/>
  <c r="CM553" i="20"/>
  <c r="FA562" i="20" a="1"/>
  <c r="FA564" i="20" s="1"/>
  <c r="DO619" i="20"/>
  <c r="DO620" i="20"/>
  <c r="DZ630" i="20"/>
  <c r="DU674" i="20" a="1"/>
  <c r="CH590" i="20"/>
  <c r="GL589" i="20" s="1"/>
  <c r="GM588" i="20" s="1"/>
  <c r="GI553" i="20"/>
  <c r="CM554" i="20"/>
  <c r="GO553" i="20"/>
  <c r="EA629" i="20"/>
  <c r="DD629" i="20"/>
  <c r="EA628" i="20"/>
  <c r="CY549" i="20"/>
  <c r="CB550" i="20" s="1"/>
  <c r="DD630" i="20"/>
  <c r="EB629" i="20"/>
  <c r="DE630" i="20"/>
  <c r="EB630" i="20"/>
  <c r="DF629" i="20"/>
  <c r="EB628" i="20"/>
  <c r="DZ629" i="20"/>
  <c r="EY628" i="20"/>
  <c r="GD630" i="20" s="1"/>
  <c r="DF630" i="20"/>
  <c r="DU603" i="20" a="1"/>
  <c r="DU605" i="20" s="1"/>
  <c r="FQ674" i="20"/>
  <c r="ED689" i="20"/>
  <c r="ED691" i="20"/>
  <c r="ED690" i="20"/>
  <c r="FJ689" i="20" a="1"/>
  <c r="GF689" i="20" a="1"/>
  <c r="CY547" i="20"/>
  <c r="CB548" i="20" s="1"/>
  <c r="FQ675" i="20"/>
  <c r="DH691" i="20"/>
  <c r="DH690" i="20"/>
  <c r="DH689" i="20"/>
  <c r="CY603" i="20" a="1"/>
  <c r="DE680" i="20"/>
  <c r="DE681" i="20"/>
  <c r="DD679" i="20"/>
  <c r="EB681" i="20"/>
  <c r="EA680" i="20"/>
  <c r="DF680" i="20"/>
  <c r="DD681" i="20"/>
  <c r="DD680" i="20"/>
  <c r="EY679" i="20"/>
  <c r="DZ679" i="20"/>
  <c r="EA679" i="20"/>
  <c r="EA681" i="20"/>
  <c r="EB679" i="20"/>
  <c r="DZ681" i="20"/>
  <c r="DE679" i="20"/>
  <c r="DF681" i="20"/>
  <c r="EB680" i="20"/>
  <c r="DZ680" i="20"/>
  <c r="DF679" i="20"/>
  <c r="GM584" i="20"/>
  <c r="GM585" i="20"/>
  <c r="GM583" i="20"/>
  <c r="GG605" i="20"/>
  <c r="GG603" i="20"/>
  <c r="GG604" i="20"/>
  <c r="EH552" i="20"/>
  <c r="EH554" i="20"/>
  <c r="FA567" i="20" a="1"/>
  <c r="FA568" i="20" s="1"/>
  <c r="DE628" i="20"/>
  <c r="DZ628" i="20"/>
  <c r="DF628" i="20"/>
  <c r="DE629" i="20"/>
  <c r="EA630" i="20"/>
  <c r="GI588" i="20"/>
  <c r="GO590" i="20"/>
  <c r="EP589" i="20"/>
  <c r="FQ603" i="20"/>
  <c r="FQ605" i="20"/>
  <c r="FQ604" i="20"/>
  <c r="GI590" i="20"/>
  <c r="GO552" i="20"/>
  <c r="FA547" i="20" a="1"/>
  <c r="FA547" i="20" s="1"/>
  <c r="CM548" i="20" s="1"/>
  <c r="GI589" i="20"/>
  <c r="GO588" i="20"/>
  <c r="GO589" i="20"/>
  <c r="EE764" i="20" a="1"/>
  <c r="EE766" i="20" s="1"/>
  <c r="FW567" i="20" a="1"/>
  <c r="FW567" i="20" s="1"/>
  <c r="CN568" i="20" s="1"/>
  <c r="GI554" i="20"/>
  <c r="FW547" i="20" a="1"/>
  <c r="FW549" i="20" s="1"/>
  <c r="EA624" i="20"/>
  <c r="DD625" i="20"/>
  <c r="EY623" i="20"/>
  <c r="DZ623" i="20"/>
  <c r="DD624" i="20"/>
  <c r="DF624" i="20"/>
  <c r="EB623" i="20"/>
  <c r="DZ625" i="20"/>
  <c r="DF623" i="20"/>
  <c r="EA623" i="20"/>
  <c r="DD623" i="20"/>
  <c r="DF625" i="20"/>
  <c r="DE623" i="20"/>
  <c r="EA625" i="20"/>
  <c r="EB625" i="20"/>
  <c r="DZ624" i="20"/>
  <c r="DE625" i="20"/>
  <c r="DE624" i="20"/>
  <c r="EB624" i="20"/>
  <c r="GM529" i="20"/>
  <c r="GM527" i="20"/>
  <c r="GM528" i="20"/>
  <c r="GO554" i="20"/>
  <c r="GG618" i="20" a="1"/>
  <c r="GG620" i="20" s="1"/>
  <c r="FW562" i="20" a="1"/>
  <c r="FW564" i="20" s="1"/>
  <c r="DU547" i="20"/>
  <c r="DU549" i="20"/>
  <c r="DU548" i="20"/>
  <c r="EH588" i="20"/>
  <c r="DO764" i="20" a="1"/>
  <c r="FJ766" i="20"/>
  <c r="FJ765" i="20"/>
  <c r="FJ764" i="20"/>
  <c r="EH590" i="20"/>
  <c r="CE589" i="20"/>
  <c r="CH588" i="20" s="1"/>
  <c r="CH591" i="20" s="1"/>
  <c r="CW684" i="20" s="1"/>
  <c r="GF766" i="20"/>
  <c r="GF765" i="20"/>
  <c r="GF764" i="20"/>
  <c r="EH589" i="20"/>
  <c r="DO633" i="20" a="1"/>
  <c r="DO634" i="20" s="1"/>
  <c r="CY675" i="20"/>
  <c r="CB676" i="20" s="1"/>
  <c r="CY676" i="20"/>
  <c r="CB677" i="20" s="1"/>
  <c r="GG613" i="20" a="1"/>
  <c r="GG613" i="20" s="1"/>
  <c r="DU608" i="20" a="1"/>
  <c r="DU609" i="20" s="1"/>
  <c r="CC610" i="20" s="1"/>
  <c r="CB675" i="20"/>
  <c r="EE618" i="20"/>
  <c r="EE620" i="20"/>
  <c r="EE619" i="20"/>
  <c r="CY608" i="20" a="1"/>
  <c r="DO613" i="20"/>
  <c r="DO615" i="20"/>
  <c r="DO614" i="20"/>
  <c r="GK535" i="20"/>
  <c r="EP553" i="20"/>
  <c r="CH554" i="20"/>
  <c r="FF630" i="20"/>
  <c r="GB629" i="20"/>
  <c r="FH629" i="20"/>
  <c r="FG629" i="20"/>
  <c r="FH628" i="20"/>
  <c r="FF629" i="20"/>
  <c r="GD628" i="20"/>
  <c r="FG628" i="20"/>
  <c r="GC630" i="20"/>
  <c r="GC628" i="20"/>
  <c r="FF628" i="20"/>
  <c r="GB630" i="20"/>
  <c r="GB628" i="20"/>
  <c r="FH630" i="20"/>
  <c r="GD629" i="20"/>
  <c r="FG630" i="20"/>
  <c r="GC629" i="20"/>
  <c r="FQ613" i="20" a="1"/>
  <c r="EE633" i="20" a="1"/>
  <c r="EG569" i="20"/>
  <c r="CB570" i="20"/>
  <c r="EM568" i="20"/>
  <c r="GF635" i="20"/>
  <c r="GF634" i="20"/>
  <c r="GF633" i="20"/>
  <c r="GL599" i="20"/>
  <c r="CH598" i="20"/>
  <c r="CH601" i="20" s="1"/>
  <c r="CW694" i="20" s="1"/>
  <c r="DU676" i="20"/>
  <c r="CC677" i="20" s="1"/>
  <c r="DU675" i="20"/>
  <c r="CC676" i="20" s="1"/>
  <c r="DU674" i="20"/>
  <c r="CC675" i="20" s="1"/>
  <c r="FQ608" i="20"/>
  <c r="FQ610" i="20"/>
  <c r="FQ609" i="20"/>
  <c r="CM565" i="20"/>
  <c r="CB568" i="20"/>
  <c r="EM569" i="20"/>
  <c r="EG567" i="20"/>
  <c r="CB569" i="20"/>
  <c r="EG568" i="20"/>
  <c r="EM567" i="20"/>
  <c r="EA640" i="20"/>
  <c r="EA639" i="20"/>
  <c r="DZ638" i="20"/>
  <c r="DZ640" i="20"/>
  <c r="DF640" i="20"/>
  <c r="DZ639" i="20"/>
  <c r="DF639" i="20"/>
  <c r="DE640" i="20"/>
  <c r="DE639" i="20"/>
  <c r="DD640" i="20"/>
  <c r="DD639" i="20"/>
  <c r="DF638" i="20"/>
  <c r="DE638" i="20"/>
  <c r="EY638" i="20"/>
  <c r="EB638" i="20"/>
  <c r="DD638" i="20"/>
  <c r="EB640" i="20"/>
  <c r="EB639" i="20"/>
  <c r="EA638" i="20"/>
  <c r="EE615" i="20"/>
  <c r="EE614" i="20"/>
  <c r="EE613" i="20"/>
  <c r="FJ635" i="20"/>
  <c r="FJ634" i="20"/>
  <c r="FJ633" i="20"/>
  <c r="GM543" i="20"/>
  <c r="GM544" i="20"/>
  <c r="GM542" i="20"/>
  <c r="GG676" i="20"/>
  <c r="GG675" i="20"/>
  <c r="GG674" i="20"/>
  <c r="FQ618" i="20" a="1"/>
  <c r="CY562" i="20" l="1"/>
  <c r="CB563" i="20" s="1"/>
  <c r="CY564" i="20"/>
  <c r="CB565" i="20" s="1"/>
  <c r="CY563" i="20"/>
  <c r="CB564" i="20" s="1"/>
  <c r="GM589" i="20"/>
  <c r="EM558" i="20"/>
  <c r="EM559" i="20"/>
  <c r="EG559" i="20"/>
  <c r="DU562" i="20"/>
  <c r="DU564" i="20"/>
  <c r="DU563" i="20"/>
  <c r="FW558" i="20"/>
  <c r="CN559" i="20" s="1"/>
  <c r="FW557" i="20"/>
  <c r="CN558" i="20" s="1"/>
  <c r="FW559" i="20"/>
  <c r="CN560" i="20" s="1"/>
  <c r="CC559" i="20"/>
  <c r="CE558" i="20" s="1"/>
  <c r="EG558" i="20"/>
  <c r="EH558" i="20" s="1"/>
  <c r="EM557" i="20"/>
  <c r="FA557" i="20"/>
  <c r="CM560" i="20"/>
  <c r="FA558" i="20"/>
  <c r="CY618" i="20" a="1"/>
  <c r="CY619" i="20" s="1"/>
  <c r="CB620" i="20" s="1"/>
  <c r="FA563" i="20"/>
  <c r="CM564" i="20" s="1"/>
  <c r="FA562" i="20"/>
  <c r="CM563" i="20" s="1"/>
  <c r="FW609" i="20"/>
  <c r="CN610" i="20" s="1"/>
  <c r="GG619" i="20"/>
  <c r="FW610" i="20"/>
  <c r="CN611" i="20" s="1"/>
  <c r="GM590" i="20"/>
  <c r="DO635" i="20"/>
  <c r="DO633" i="20"/>
  <c r="GJ554" i="20"/>
  <c r="FA569" i="20"/>
  <c r="GJ553" i="20"/>
  <c r="FA567" i="20"/>
  <c r="CM568" i="20" s="1"/>
  <c r="ED628" i="20" a="1"/>
  <c r="ED628" i="20" s="1"/>
  <c r="DH628" i="20" a="1"/>
  <c r="DH630" i="20" s="1"/>
  <c r="GJ552" i="20"/>
  <c r="DU603" i="20"/>
  <c r="CC604" i="20" s="1"/>
  <c r="DU604" i="20"/>
  <c r="CC605" i="20" s="1"/>
  <c r="DO689" i="20" a="1"/>
  <c r="GF691" i="20"/>
  <c r="GF690" i="20"/>
  <c r="GF689" i="20"/>
  <c r="FJ690" i="20"/>
  <c r="FJ689" i="20"/>
  <c r="FJ691" i="20"/>
  <c r="GJ588" i="20"/>
  <c r="EE689" i="20" a="1"/>
  <c r="FA674" i="20" a="1"/>
  <c r="GK586" i="20"/>
  <c r="DH679" i="20" a="1"/>
  <c r="EI555" i="20"/>
  <c r="ED679" i="20" a="1"/>
  <c r="GB680" i="20"/>
  <c r="FH679" i="20"/>
  <c r="GC681" i="20"/>
  <c r="FF681" i="20"/>
  <c r="FH680" i="20"/>
  <c r="GD679" i="20"/>
  <c r="GB681" i="20"/>
  <c r="FG679" i="20"/>
  <c r="FG680" i="20"/>
  <c r="GD680" i="20"/>
  <c r="GC680" i="20"/>
  <c r="FH681" i="20"/>
  <c r="GC679" i="20"/>
  <c r="GB679" i="20"/>
  <c r="FF680" i="20"/>
  <c r="FF679" i="20"/>
  <c r="GD681" i="20"/>
  <c r="FG681" i="20"/>
  <c r="FW603" i="20" a="1"/>
  <c r="CY605" i="20"/>
  <c r="CB606" i="20" s="1"/>
  <c r="CY604" i="20"/>
  <c r="CB605" i="20" s="1"/>
  <c r="CY603" i="20"/>
  <c r="CB604" i="20" s="1"/>
  <c r="GJ590" i="20"/>
  <c r="EE765" i="20"/>
  <c r="FA603" i="20" a="1"/>
  <c r="FA548" i="20"/>
  <c r="CM549" i="20" s="1"/>
  <c r="GJ589" i="20"/>
  <c r="FA549" i="20"/>
  <c r="CM550" i="20" s="1"/>
  <c r="EE764" i="20"/>
  <c r="CC606" i="20"/>
  <c r="FW568" i="20"/>
  <c r="CN569" i="20" s="1"/>
  <c r="FW569" i="20"/>
  <c r="CN570" i="20" s="1"/>
  <c r="FW547" i="20"/>
  <c r="GI547" i="20" s="1"/>
  <c r="FQ764" i="20" a="1"/>
  <c r="FQ765" i="20" s="1"/>
  <c r="FW548" i="20"/>
  <c r="CN549" i="20" s="1"/>
  <c r="GG618" i="20"/>
  <c r="GK530" i="20"/>
  <c r="ED623" i="20" a="1"/>
  <c r="DH623" i="20" a="1"/>
  <c r="GC623" i="20"/>
  <c r="FF625" i="20"/>
  <c r="FG624" i="20"/>
  <c r="GB624" i="20"/>
  <c r="FF623" i="20"/>
  <c r="FF624" i="20"/>
  <c r="GD623" i="20"/>
  <c r="GC625" i="20"/>
  <c r="FH623" i="20"/>
  <c r="GB625" i="20"/>
  <c r="FH624" i="20"/>
  <c r="GD625" i="20"/>
  <c r="GB623" i="20"/>
  <c r="FH625" i="20"/>
  <c r="GC624" i="20"/>
  <c r="GD624" i="20"/>
  <c r="FG623" i="20"/>
  <c r="FG625" i="20"/>
  <c r="CY618" i="20"/>
  <c r="CB619" i="20" s="1"/>
  <c r="CY620" i="20"/>
  <c r="CB621" i="20" s="1"/>
  <c r="CN550" i="20"/>
  <c r="EH568" i="20"/>
  <c r="FW562" i="20"/>
  <c r="GO563" i="20" s="1"/>
  <c r="FW563" i="20"/>
  <c r="GO562" i="20" s="1"/>
  <c r="EI591" i="20"/>
  <c r="CN565" i="20"/>
  <c r="GI564" i="20"/>
  <c r="CC549" i="20"/>
  <c r="EG548" i="20"/>
  <c r="EM549" i="20"/>
  <c r="CC550" i="20"/>
  <c r="EG549" i="20"/>
  <c r="EM547" i="20"/>
  <c r="CC548" i="20"/>
  <c r="EG547" i="20"/>
  <c r="EM548" i="20"/>
  <c r="EM675" i="20"/>
  <c r="DU610" i="20"/>
  <c r="CC611" i="20" s="1"/>
  <c r="DO765" i="20"/>
  <c r="DO764" i="20"/>
  <c r="DO766" i="20"/>
  <c r="EA686" i="20"/>
  <c r="DD685" i="20"/>
  <c r="DZ685" i="20"/>
  <c r="DD686" i="20"/>
  <c r="DF685" i="20"/>
  <c r="DF684" i="20"/>
  <c r="DZ684" i="20"/>
  <c r="DE684" i="20"/>
  <c r="DZ686" i="20"/>
  <c r="EB685" i="20"/>
  <c r="EB686" i="20"/>
  <c r="DF686" i="20"/>
  <c r="EY684" i="20"/>
  <c r="EA685" i="20"/>
  <c r="DE685" i="20"/>
  <c r="EB684" i="20"/>
  <c r="EA684" i="20"/>
  <c r="DE686" i="20"/>
  <c r="DD684" i="20"/>
  <c r="EM674" i="20"/>
  <c r="DU608" i="20"/>
  <c r="CC609" i="20" s="1"/>
  <c r="GG764" i="20" a="1"/>
  <c r="EG675" i="20"/>
  <c r="EG676" i="20"/>
  <c r="GG614" i="20"/>
  <c r="GG615" i="20"/>
  <c r="FW674" i="20" a="1"/>
  <c r="FW676" i="20" s="1"/>
  <c r="FQ633" i="20" a="1"/>
  <c r="FQ633" i="20" s="1"/>
  <c r="GK545" i="20"/>
  <c r="CE568" i="20"/>
  <c r="GG633" i="20" a="1"/>
  <c r="GG635" i="20" s="1"/>
  <c r="GC640" i="20"/>
  <c r="GC638" i="20"/>
  <c r="FF638" i="20"/>
  <c r="GB640" i="20"/>
  <c r="GB638" i="20"/>
  <c r="FH640" i="20"/>
  <c r="GD639" i="20"/>
  <c r="FG640" i="20"/>
  <c r="GC639" i="20"/>
  <c r="FF640" i="20"/>
  <c r="GB639" i="20"/>
  <c r="FH639" i="20"/>
  <c r="FG639" i="20"/>
  <c r="FH638" i="20"/>
  <c r="GD640" i="20"/>
  <c r="FF639" i="20"/>
  <c r="GD638" i="20"/>
  <c r="FG638" i="20"/>
  <c r="CM569" i="20"/>
  <c r="CM570" i="20"/>
  <c r="EH569" i="20"/>
  <c r="CY613" i="20" a="1"/>
  <c r="EE635" i="20"/>
  <c r="EE634" i="20"/>
  <c r="EE633" i="20"/>
  <c r="CY610" i="20"/>
  <c r="CY609" i="20"/>
  <c r="CY608" i="20"/>
  <c r="DU618" i="20" a="1"/>
  <c r="DU613" i="20" a="1"/>
  <c r="ED638" i="20" a="1"/>
  <c r="DZ695" i="20"/>
  <c r="DF695" i="20"/>
  <c r="EY694" i="20"/>
  <c r="EB694" i="20"/>
  <c r="DD694" i="20"/>
  <c r="DE695" i="20"/>
  <c r="EA694" i="20"/>
  <c r="EB696" i="20"/>
  <c r="DD695" i="20"/>
  <c r="DZ694" i="20"/>
  <c r="EA696" i="20"/>
  <c r="DZ696" i="20"/>
  <c r="DF696" i="20"/>
  <c r="DE696" i="20"/>
  <c r="DD696" i="20"/>
  <c r="EB695" i="20"/>
  <c r="DF694" i="20"/>
  <c r="EA695" i="20"/>
  <c r="DE694" i="20"/>
  <c r="FQ615" i="20"/>
  <c r="FQ614" i="20"/>
  <c r="FQ613" i="20"/>
  <c r="GF628" i="20" a="1"/>
  <c r="EG674" i="20"/>
  <c r="GM599" i="20"/>
  <c r="GM598" i="20"/>
  <c r="GM600" i="20"/>
  <c r="GL553" i="20"/>
  <c r="CH552" i="20"/>
  <c r="CH555" i="20" s="1"/>
  <c r="CW648" i="20" s="1"/>
  <c r="CE675" i="20"/>
  <c r="FQ620" i="20"/>
  <c r="FQ619" i="20"/>
  <c r="FQ618" i="20"/>
  <c r="EH567" i="20"/>
  <c r="FA608" i="20" a="1"/>
  <c r="FJ628" i="20" a="1"/>
  <c r="EM676" i="20"/>
  <c r="DH638" i="20" a="1"/>
  <c r="GI567" i="20" l="1"/>
  <c r="CC564" i="20"/>
  <c r="EM564" i="20"/>
  <c r="EG563" i="20"/>
  <c r="GO558" i="20"/>
  <c r="CC565" i="20"/>
  <c r="EM562" i="20"/>
  <c r="EG564" i="20"/>
  <c r="CC563" i="20"/>
  <c r="EG562" i="20"/>
  <c r="EM563" i="20"/>
  <c r="DH628" i="20"/>
  <c r="DO628" i="20" s="1" a="1"/>
  <c r="DH629" i="20"/>
  <c r="GI559" i="20"/>
  <c r="FW618" i="20" a="1"/>
  <c r="FW620" i="20" s="1"/>
  <c r="CN621" i="20" s="1"/>
  <c r="ED629" i="20"/>
  <c r="ED630" i="20"/>
  <c r="EH559" i="20"/>
  <c r="EH557" i="20"/>
  <c r="CM558" i="20"/>
  <c r="GI557" i="20"/>
  <c r="CM559" i="20"/>
  <c r="GO559" i="20"/>
  <c r="GO557" i="20"/>
  <c r="GI558" i="20"/>
  <c r="GO568" i="20"/>
  <c r="CY633" i="20" a="1"/>
  <c r="CY635" i="20" s="1"/>
  <c r="GI569" i="20"/>
  <c r="GO567" i="20"/>
  <c r="GI568" i="20"/>
  <c r="GO569" i="20"/>
  <c r="GG689" i="20" a="1"/>
  <c r="GG690" i="20" s="1"/>
  <c r="EH674" i="20"/>
  <c r="FQ634" i="20"/>
  <c r="FQ635" i="20"/>
  <c r="GK591" i="20"/>
  <c r="EI570" i="20"/>
  <c r="DU764" i="20" a="1"/>
  <c r="DU764" i="20" s="1"/>
  <c r="CC765" i="20" s="1"/>
  <c r="EG603" i="20"/>
  <c r="EG604" i="20"/>
  <c r="FQ689" i="20" a="1"/>
  <c r="FQ766" i="20"/>
  <c r="EM605" i="20"/>
  <c r="FQ764" i="20"/>
  <c r="DO691" i="20"/>
  <c r="DO690" i="20"/>
  <c r="DO689" i="20"/>
  <c r="EE690" i="20"/>
  <c r="EE689" i="20"/>
  <c r="EE691" i="20"/>
  <c r="FJ679" i="20" a="1"/>
  <c r="FA676" i="20"/>
  <c r="CM677" i="20" s="1"/>
  <c r="FA674" i="20"/>
  <c r="CM675" i="20" s="1"/>
  <c r="FA675" i="20"/>
  <c r="CM676" i="20" s="1"/>
  <c r="FW604" i="20"/>
  <c r="CN605" i="20" s="1"/>
  <c r="FW605" i="20"/>
  <c r="CN606" i="20" s="1"/>
  <c r="FW603" i="20"/>
  <c r="CN604" i="20" s="1"/>
  <c r="ED680" i="20"/>
  <c r="ED681" i="20"/>
  <c r="ED679" i="20"/>
  <c r="EM604" i="20"/>
  <c r="EM603" i="20"/>
  <c r="GF679" i="20" a="1"/>
  <c r="DH681" i="20"/>
  <c r="DH680" i="20"/>
  <c r="DH679" i="20"/>
  <c r="EG605" i="20"/>
  <c r="FA603" i="20"/>
  <c r="FA605" i="20"/>
  <c r="FA604" i="20"/>
  <c r="GO548" i="20"/>
  <c r="CE604" i="20"/>
  <c r="CN548" i="20"/>
  <c r="CH549" i="20" s="1"/>
  <c r="GL548" i="20" s="1"/>
  <c r="GM548" i="20" s="1"/>
  <c r="GI549" i="20"/>
  <c r="GO547" i="20"/>
  <c r="GO549" i="20"/>
  <c r="GI548" i="20"/>
  <c r="GF623" i="20" a="1"/>
  <c r="FJ623" i="20" a="1"/>
  <c r="FW674" i="20"/>
  <c r="DH624" i="20"/>
  <c r="DH623" i="20"/>
  <c r="DH625" i="20"/>
  <c r="ED624" i="20"/>
  <c r="ED623" i="20"/>
  <c r="ED625" i="20"/>
  <c r="CE548" i="20"/>
  <c r="CN564" i="20"/>
  <c r="GO564" i="20"/>
  <c r="GI563" i="20"/>
  <c r="CN563" i="20"/>
  <c r="GI562" i="20"/>
  <c r="FW613" i="20" a="1"/>
  <c r="FW614" i="20" s="1"/>
  <c r="CN615" i="20" s="1"/>
  <c r="EH549" i="20"/>
  <c r="EH548" i="20"/>
  <c r="EH547" i="20"/>
  <c r="GG633" i="20"/>
  <c r="GG634" i="20"/>
  <c r="CY764" i="20" a="1"/>
  <c r="CY764" i="20" s="1"/>
  <c r="DH684" i="20" a="1"/>
  <c r="DH686" i="20" s="1"/>
  <c r="GD684" i="20"/>
  <c r="FH686" i="20"/>
  <c r="FH684" i="20"/>
  <c r="FG684" i="20"/>
  <c r="GC685" i="20"/>
  <c r="GC686" i="20"/>
  <c r="FG686" i="20"/>
  <c r="GC684" i="20"/>
  <c r="GB685" i="20"/>
  <c r="FF684" i="20"/>
  <c r="FF686" i="20"/>
  <c r="GB686" i="20"/>
  <c r="FH685" i="20"/>
  <c r="GD685" i="20"/>
  <c r="FG685" i="20"/>
  <c r="GD686" i="20"/>
  <c r="GB684" i="20"/>
  <c r="FF685" i="20"/>
  <c r="ED684" i="20" a="1"/>
  <c r="GG764" i="20"/>
  <c r="GG766" i="20"/>
  <c r="GG765" i="20"/>
  <c r="FW675" i="20"/>
  <c r="FA613" i="20" a="1"/>
  <c r="FA613" i="20" s="1"/>
  <c r="ED694" i="20" a="1"/>
  <c r="ED696" i="20" s="1"/>
  <c r="FA618" i="20" a="1"/>
  <c r="FA620" i="20" s="1"/>
  <c r="FJ628" i="20"/>
  <c r="FJ630" i="20"/>
  <c r="FJ629" i="20"/>
  <c r="DU614" i="20"/>
  <c r="CC615" i="20" s="1"/>
  <c r="DU613" i="20"/>
  <c r="CC614" i="20" s="1"/>
  <c r="DU615" i="20"/>
  <c r="CC616" i="20" s="1"/>
  <c r="DU620" i="20"/>
  <c r="DU619" i="20"/>
  <c r="DU618" i="20"/>
  <c r="GF638" i="20" a="1"/>
  <c r="GK601" i="20"/>
  <c r="DH694" i="20" a="1"/>
  <c r="EG608" i="20"/>
  <c r="CB609" i="20"/>
  <c r="EM610" i="20"/>
  <c r="GF629" i="20"/>
  <c r="GF628" i="20"/>
  <c r="GF630" i="20"/>
  <c r="CB610" i="20"/>
  <c r="EG609" i="20"/>
  <c r="EM608" i="20"/>
  <c r="EE628" i="20" a="1"/>
  <c r="FJ638" i="20" a="1"/>
  <c r="CH569" i="20"/>
  <c r="EP568" i="20"/>
  <c r="ED640" i="20"/>
  <c r="ED639" i="20"/>
  <c r="ED638" i="20"/>
  <c r="CN677" i="20"/>
  <c r="DH640" i="20"/>
  <c r="DH639" i="20"/>
  <c r="DH638" i="20"/>
  <c r="FA608" i="20"/>
  <c r="FA610" i="20"/>
  <c r="FA609" i="20"/>
  <c r="FH694" i="20"/>
  <c r="GD695" i="20"/>
  <c r="GD694" i="20"/>
  <c r="FG694" i="20"/>
  <c r="GD696" i="20"/>
  <c r="GC695" i="20"/>
  <c r="GC694" i="20"/>
  <c r="FF694" i="20"/>
  <c r="GC696" i="20"/>
  <c r="GB695" i="20"/>
  <c r="GB694" i="20"/>
  <c r="GB696" i="20"/>
  <c r="FH695" i="20"/>
  <c r="FH696" i="20"/>
  <c r="FG695" i="20"/>
  <c r="FG696" i="20"/>
  <c r="FF695" i="20"/>
  <c r="FF696" i="20"/>
  <c r="EG610" i="20"/>
  <c r="CB611" i="20"/>
  <c r="EM609" i="20"/>
  <c r="EH675" i="20"/>
  <c r="EH676" i="20"/>
  <c r="CY615" i="20"/>
  <c r="CY614" i="20"/>
  <c r="CY613" i="20"/>
  <c r="EA650" i="20"/>
  <c r="DZ649" i="20"/>
  <c r="DF649" i="20"/>
  <c r="EA648" i="20"/>
  <c r="DZ650" i="20"/>
  <c r="DF650" i="20"/>
  <c r="DE649" i="20"/>
  <c r="DZ648" i="20"/>
  <c r="DE650" i="20"/>
  <c r="DD649" i="20"/>
  <c r="DD650" i="20"/>
  <c r="DF648" i="20"/>
  <c r="EB649" i="20"/>
  <c r="DE648" i="20"/>
  <c r="EB650" i="20"/>
  <c r="EA649" i="20"/>
  <c r="EY648" i="20"/>
  <c r="EB648" i="20"/>
  <c r="DD648" i="20"/>
  <c r="FW615" i="20"/>
  <c r="CN616" i="20" s="1"/>
  <c r="DU633" i="20" a="1"/>
  <c r="GM553" i="20"/>
  <c r="GM554" i="20"/>
  <c r="GM552" i="20"/>
  <c r="EH564" i="20" l="1"/>
  <c r="FA633" i="20" a="1"/>
  <c r="FA634" i="20" s="1"/>
  <c r="EH563" i="20"/>
  <c r="EH562" i="20"/>
  <c r="EI565" i="20" s="1"/>
  <c r="CE563" i="20"/>
  <c r="FW619" i="20"/>
  <c r="CN620" i="20" s="1"/>
  <c r="FW618" i="20"/>
  <c r="CN619" i="20" s="1"/>
  <c r="CY633" i="20"/>
  <c r="CB634" i="20" s="1"/>
  <c r="CY634" i="20"/>
  <c r="GJ567" i="20"/>
  <c r="GJ568" i="20"/>
  <c r="EI560" i="20"/>
  <c r="GI674" i="20"/>
  <c r="GJ559" i="20"/>
  <c r="GJ557" i="20"/>
  <c r="GJ558" i="20"/>
  <c r="GJ569" i="20"/>
  <c r="EP558" i="20"/>
  <c r="CH559" i="20"/>
  <c r="FA764" i="20" a="1"/>
  <c r="FA766" i="20" s="1"/>
  <c r="GG691" i="20"/>
  <c r="FW613" i="20"/>
  <c r="CN614" i="20" s="1"/>
  <c r="GG689" i="20"/>
  <c r="GO675" i="20"/>
  <c r="CN675" i="20"/>
  <c r="GI676" i="20"/>
  <c r="DU765" i="20"/>
  <c r="CC766" i="20" s="1"/>
  <c r="DU766" i="20"/>
  <c r="CC767" i="20" s="1"/>
  <c r="EH604" i="20"/>
  <c r="EE679" i="20" a="1"/>
  <c r="EE681" i="20" s="1"/>
  <c r="CY689" i="20" a="1"/>
  <c r="DU689" i="20" a="1"/>
  <c r="DU690" i="20" s="1"/>
  <c r="CC691" i="20" s="1"/>
  <c r="FQ690" i="20"/>
  <c r="FQ689" i="20"/>
  <c r="FQ691" i="20"/>
  <c r="DO679" i="20" a="1"/>
  <c r="DO679" i="20" s="1"/>
  <c r="EH605" i="20"/>
  <c r="FJ680" i="20"/>
  <c r="FJ679" i="20"/>
  <c r="FJ681" i="20"/>
  <c r="GO674" i="20"/>
  <c r="EH603" i="20"/>
  <c r="GF680" i="20"/>
  <c r="GF679" i="20"/>
  <c r="GF681" i="20"/>
  <c r="GI604" i="20"/>
  <c r="GO603" i="20"/>
  <c r="CM605" i="20"/>
  <c r="CM606" i="20"/>
  <c r="GO604" i="20"/>
  <c r="GI605" i="20"/>
  <c r="EP548" i="20"/>
  <c r="GI603" i="20"/>
  <c r="CM604" i="20"/>
  <c r="GO605" i="20"/>
  <c r="GJ548" i="20"/>
  <c r="GJ547" i="20"/>
  <c r="GJ549" i="20"/>
  <c r="DO623" i="20" a="1"/>
  <c r="DO625" i="20" s="1"/>
  <c r="GM549" i="20"/>
  <c r="GM547" i="20"/>
  <c r="GF624" i="20"/>
  <c r="GF625" i="20"/>
  <c r="GF623" i="20"/>
  <c r="ED694" i="20"/>
  <c r="CH547" i="20"/>
  <c r="CH550" i="20" s="1"/>
  <c r="CW643" i="20" s="1"/>
  <c r="EB644" i="20" s="1"/>
  <c r="EE623" i="20" a="1"/>
  <c r="FJ625" i="20"/>
  <c r="FJ624" i="20"/>
  <c r="FJ623" i="20"/>
  <c r="FW633" i="20" a="1"/>
  <c r="FW635" i="20" s="1"/>
  <c r="CN636" i="20" s="1"/>
  <c r="GJ562" i="20"/>
  <c r="GJ564" i="20"/>
  <c r="CH564" i="20"/>
  <c r="EP563" i="20"/>
  <c r="GJ563" i="20"/>
  <c r="EI550" i="20"/>
  <c r="GO676" i="20"/>
  <c r="GI675" i="20"/>
  <c r="ED695" i="20"/>
  <c r="CY765" i="20"/>
  <c r="DH684" i="20"/>
  <c r="CN676" i="20"/>
  <c r="CY766" i="20"/>
  <c r="CB767" i="20" s="1"/>
  <c r="DH685" i="20"/>
  <c r="EE638" i="20" a="1"/>
  <c r="EE639" i="20" s="1"/>
  <c r="FW764" i="20" a="1"/>
  <c r="EG764" i="20"/>
  <c r="CB765" i="20"/>
  <c r="ED686" i="20"/>
  <c r="ED685" i="20"/>
  <c r="ED684" i="20"/>
  <c r="FJ684" i="20" a="1"/>
  <c r="GF684" i="20" a="1"/>
  <c r="FA614" i="20"/>
  <c r="FA615" i="20"/>
  <c r="CM616" i="20" s="1"/>
  <c r="DO638" i="20" a="1"/>
  <c r="DO639" i="20" s="1"/>
  <c r="EI677" i="20"/>
  <c r="GG628" i="20" a="1"/>
  <c r="GG629" i="20" s="1"/>
  <c r="FA618" i="20"/>
  <c r="CM619" i="20" s="1"/>
  <c r="FA619" i="20"/>
  <c r="GO618" i="20" s="1"/>
  <c r="EH609" i="20"/>
  <c r="CB615" i="20"/>
  <c r="EG614" i="20"/>
  <c r="EM613" i="20"/>
  <c r="EE630" i="20"/>
  <c r="EE629" i="20"/>
  <c r="EE628" i="20"/>
  <c r="DO630" i="20"/>
  <c r="DO629" i="20"/>
  <c r="DO628" i="20"/>
  <c r="CC619" i="20"/>
  <c r="EM619" i="20"/>
  <c r="EG618" i="20"/>
  <c r="CB635" i="20"/>
  <c r="DH648" i="20" a="1"/>
  <c r="EM614" i="20"/>
  <c r="EG615" i="20"/>
  <c r="CB616" i="20"/>
  <c r="GF640" i="20"/>
  <c r="GF639" i="20"/>
  <c r="GF638" i="20"/>
  <c r="CC620" i="20"/>
  <c r="EG619" i="20"/>
  <c r="EM620" i="20"/>
  <c r="CB636" i="20"/>
  <c r="FJ694" i="20" a="1"/>
  <c r="CE609" i="20"/>
  <c r="CC621" i="20"/>
  <c r="EG620" i="20"/>
  <c r="EM618" i="20"/>
  <c r="EH608" i="20"/>
  <c r="CM621" i="20"/>
  <c r="GI620" i="20"/>
  <c r="GC650" i="20"/>
  <c r="GD648" i="20"/>
  <c r="FG648" i="20"/>
  <c r="GB650" i="20"/>
  <c r="GD649" i="20"/>
  <c r="GC648" i="20"/>
  <c r="FF648" i="20"/>
  <c r="FH650" i="20"/>
  <c r="GC649" i="20"/>
  <c r="GB648" i="20"/>
  <c r="FG650" i="20"/>
  <c r="GB649" i="20"/>
  <c r="FF650" i="20"/>
  <c r="FH649" i="20"/>
  <c r="FG649" i="20"/>
  <c r="FF649" i="20"/>
  <c r="GD650" i="20"/>
  <c r="FH648" i="20"/>
  <c r="ED648" i="20" a="1"/>
  <c r="CM610" i="20"/>
  <c r="GI609" i="20"/>
  <c r="GO608" i="20"/>
  <c r="GL568" i="20"/>
  <c r="CH567" i="20"/>
  <c r="CH570" i="20" s="1"/>
  <c r="CW663" i="20" s="1"/>
  <c r="GK555" i="20"/>
  <c r="DU634" i="20"/>
  <c r="CC635" i="20" s="1"/>
  <c r="DU633" i="20"/>
  <c r="CC634" i="20" s="1"/>
  <c r="DU635" i="20"/>
  <c r="CC636" i="20" s="1"/>
  <c r="GO609" i="20"/>
  <c r="GI610" i="20"/>
  <c r="CM611" i="20"/>
  <c r="FJ640" i="20"/>
  <c r="FJ639" i="20"/>
  <c r="FJ638" i="20"/>
  <c r="DH696" i="20"/>
  <c r="DH695" i="20"/>
  <c r="DH694" i="20"/>
  <c r="GI608" i="20"/>
  <c r="CM609" i="20"/>
  <c r="GO610" i="20"/>
  <c r="FA635" i="20"/>
  <c r="FA633" i="20"/>
  <c r="GI613" i="20"/>
  <c r="CM614" i="20"/>
  <c r="EM615" i="20"/>
  <c r="EG613" i="20"/>
  <c r="CB614" i="20"/>
  <c r="EH610" i="20"/>
  <c r="GF694" i="20" a="1"/>
  <c r="FQ628" i="20" a="1"/>
  <c r="FW689" i="20" l="1" a="1"/>
  <c r="FW689" i="20" s="1"/>
  <c r="CN690" i="20" s="1"/>
  <c r="EP675" i="20"/>
  <c r="FA764" i="20"/>
  <c r="FA765" i="20"/>
  <c r="GL558" i="20"/>
  <c r="CH557" i="20"/>
  <c r="CH560" i="20" s="1"/>
  <c r="CW653" i="20" s="1"/>
  <c r="GJ674" i="20"/>
  <c r="EE680" i="20"/>
  <c r="GJ675" i="20"/>
  <c r="GJ676" i="20"/>
  <c r="DO680" i="20"/>
  <c r="GG630" i="20"/>
  <c r="EE638" i="20"/>
  <c r="DU691" i="20"/>
  <c r="CC692" i="20" s="1"/>
  <c r="EE679" i="20"/>
  <c r="GO613" i="20"/>
  <c r="FW691" i="20"/>
  <c r="CN692" i="20" s="1"/>
  <c r="FW690" i="20"/>
  <c r="CN691" i="20" s="1"/>
  <c r="DU689" i="20"/>
  <c r="CC690" i="20" s="1"/>
  <c r="EI606" i="20"/>
  <c r="CY691" i="20"/>
  <c r="CY690" i="20"/>
  <c r="CY689" i="20"/>
  <c r="GO615" i="20"/>
  <c r="GI614" i="20"/>
  <c r="CM615" i="20"/>
  <c r="CH615" i="20" s="1"/>
  <c r="GL614" i="20" s="1"/>
  <c r="DE645" i="20"/>
  <c r="DE644" i="20"/>
  <c r="FA689" i="20" a="1"/>
  <c r="DO681" i="20"/>
  <c r="GG679" i="20" a="1"/>
  <c r="GG681" i="20" s="1"/>
  <c r="FQ679" i="20" a="1"/>
  <c r="GJ605" i="20"/>
  <c r="GJ603" i="20"/>
  <c r="CH605" i="20"/>
  <c r="EP604" i="20"/>
  <c r="GJ604" i="20"/>
  <c r="DZ643" i="20"/>
  <c r="GK550" i="20"/>
  <c r="EA645" i="20"/>
  <c r="GG623" i="20" a="1"/>
  <c r="GG624" i="20" s="1"/>
  <c r="EE640" i="20"/>
  <c r="EE694" i="20" a="1"/>
  <c r="EE694" i="20" s="1"/>
  <c r="FQ623" i="20" a="1"/>
  <c r="EA643" i="20"/>
  <c r="DO623" i="20"/>
  <c r="EY643" i="20"/>
  <c r="GD643" i="20" s="1"/>
  <c r="DZ644" i="20"/>
  <c r="DF643" i="20"/>
  <c r="DO624" i="20"/>
  <c r="DF645" i="20"/>
  <c r="DD645" i="20"/>
  <c r="EB645" i="20"/>
  <c r="FW634" i="20"/>
  <c r="CN635" i="20" s="1"/>
  <c r="EE625" i="20"/>
  <c r="EE624" i="20"/>
  <c r="EE623" i="20"/>
  <c r="EA644" i="20"/>
  <c r="DE643" i="20"/>
  <c r="DZ645" i="20"/>
  <c r="FW633" i="20"/>
  <c r="CN634" i="20" s="1"/>
  <c r="DD643" i="20"/>
  <c r="EB643" i="20"/>
  <c r="DD644" i="20"/>
  <c r="DF644" i="20"/>
  <c r="GG628" i="20"/>
  <c r="FW628" i="20" s="1" a="1"/>
  <c r="EH613" i="20"/>
  <c r="DO640" i="20"/>
  <c r="GI619" i="20"/>
  <c r="CM620" i="20"/>
  <c r="CH620" i="20" s="1"/>
  <c r="GL619" i="20" s="1"/>
  <c r="FG644" i="20"/>
  <c r="GL563" i="20"/>
  <c r="CH562" i="20"/>
  <c r="CH565" i="20" s="1"/>
  <c r="CW658" i="20" s="1"/>
  <c r="EM765" i="20"/>
  <c r="EG766" i="20"/>
  <c r="CE614" i="20"/>
  <c r="DO638" i="20"/>
  <c r="EM764" i="20"/>
  <c r="DO684" i="20" a="1"/>
  <c r="GI618" i="20"/>
  <c r="GO619" i="20"/>
  <c r="CH676" i="20"/>
  <c r="BW751" i="20" s="1"/>
  <c r="GI615" i="20"/>
  <c r="CB766" i="20"/>
  <c r="CE765" i="20" s="1"/>
  <c r="GO614" i="20"/>
  <c r="EM766" i="20"/>
  <c r="EG765" i="20"/>
  <c r="GO620" i="20"/>
  <c r="GF686" i="20"/>
  <c r="GF685" i="20"/>
  <c r="GF684" i="20"/>
  <c r="CM765" i="20"/>
  <c r="CM766" i="20"/>
  <c r="CM767" i="20"/>
  <c r="FJ684" i="20"/>
  <c r="FJ686" i="20"/>
  <c r="FJ685" i="20"/>
  <c r="FW765" i="20"/>
  <c r="CN766" i="20" s="1"/>
  <c r="FW766" i="20"/>
  <c r="CN767" i="20" s="1"/>
  <c r="FW764" i="20"/>
  <c r="CN765" i="20" s="1"/>
  <c r="EE684" i="20" a="1"/>
  <c r="EH619" i="20"/>
  <c r="GF648" i="20" a="1"/>
  <c r="GF650" i="20" s="1"/>
  <c r="DO694" i="20" a="1"/>
  <c r="DO695" i="20" s="1"/>
  <c r="GJ610" i="20"/>
  <c r="FJ648" i="20" a="1"/>
  <c r="FJ648" i="20" s="1"/>
  <c r="GM568" i="20"/>
  <c r="GM569" i="20"/>
  <c r="GM567" i="20"/>
  <c r="EG633" i="20"/>
  <c r="CM634" i="20"/>
  <c r="FQ638" i="20" a="1"/>
  <c r="EG635" i="20"/>
  <c r="EH615" i="20"/>
  <c r="CY628" i="20" a="1"/>
  <c r="EM635" i="20"/>
  <c r="CM635" i="20"/>
  <c r="GJ609" i="20"/>
  <c r="EM634" i="20"/>
  <c r="GG638" i="20" a="1"/>
  <c r="CM636" i="20"/>
  <c r="GI635" i="20"/>
  <c r="DH650" i="20"/>
  <c r="DH649" i="20"/>
  <c r="DH648" i="20"/>
  <c r="EH618" i="20"/>
  <c r="GF696" i="20"/>
  <c r="GF695" i="20"/>
  <c r="GF694" i="20"/>
  <c r="EH620" i="20"/>
  <c r="DU628" i="20" a="1"/>
  <c r="CE619" i="20"/>
  <c r="EH614" i="20"/>
  <c r="GJ608" i="20"/>
  <c r="EM633" i="20"/>
  <c r="CH610" i="20"/>
  <c r="GL609" i="20" s="1"/>
  <c r="EP609" i="20"/>
  <c r="FQ628" i="20"/>
  <c r="FQ630" i="20"/>
  <c r="FQ629" i="20"/>
  <c r="DZ665" i="20"/>
  <c r="DF665" i="20"/>
  <c r="EB664" i="20"/>
  <c r="DE665" i="20"/>
  <c r="EA664" i="20"/>
  <c r="DD665" i="20"/>
  <c r="DZ664" i="20"/>
  <c r="DF664" i="20"/>
  <c r="DE664" i="20"/>
  <c r="DF663" i="20"/>
  <c r="DD664" i="20"/>
  <c r="DE663" i="20"/>
  <c r="EY663" i="20"/>
  <c r="EB663" i="20"/>
  <c r="DD663" i="20"/>
  <c r="EB665" i="20"/>
  <c r="EA663" i="20"/>
  <c r="EA665" i="20"/>
  <c r="DZ663" i="20"/>
  <c r="ED650" i="20"/>
  <c r="ED649" i="20"/>
  <c r="ED648" i="20"/>
  <c r="EI611" i="20"/>
  <c r="FJ696" i="20"/>
  <c r="FJ695" i="20"/>
  <c r="FJ694" i="20"/>
  <c r="EG634" i="20"/>
  <c r="CE634" i="20"/>
  <c r="DD655" i="20" l="1"/>
  <c r="DD654" i="20"/>
  <c r="EA655" i="20"/>
  <c r="DZ654" i="20"/>
  <c r="EA653" i="20"/>
  <c r="EB655" i="20"/>
  <c r="DZ655" i="20"/>
  <c r="DF654" i="20"/>
  <c r="DZ653" i="20"/>
  <c r="DE653" i="20"/>
  <c r="EB654" i="20"/>
  <c r="EB653" i="20"/>
  <c r="DF655" i="20"/>
  <c r="DE654" i="20"/>
  <c r="EA654" i="20"/>
  <c r="DE655" i="20"/>
  <c r="EY653" i="20"/>
  <c r="DF653" i="20"/>
  <c r="DD653" i="20"/>
  <c r="GM558" i="20"/>
  <c r="GM557" i="20"/>
  <c r="GM559" i="20"/>
  <c r="CY679" i="20" a="1"/>
  <c r="CY680" i="20" s="1"/>
  <c r="CB681" i="20" s="1"/>
  <c r="DU679" i="20" a="1"/>
  <c r="DU679" i="20" s="1"/>
  <c r="CC680" i="20" s="1"/>
  <c r="GJ614" i="20"/>
  <c r="GO634" i="20"/>
  <c r="DU638" i="20" a="1"/>
  <c r="EP619" i="20"/>
  <c r="GJ613" i="20"/>
  <c r="GI634" i="20"/>
  <c r="GJ618" i="20"/>
  <c r="EP614" i="20"/>
  <c r="GO633" i="20"/>
  <c r="EG689" i="20"/>
  <c r="CB690" i="20"/>
  <c r="EM691" i="20"/>
  <c r="EG690" i="20"/>
  <c r="CB691" i="20"/>
  <c r="EM689" i="20"/>
  <c r="CB692" i="20"/>
  <c r="EG691" i="20"/>
  <c r="EM690" i="20"/>
  <c r="GB643" i="20"/>
  <c r="FF644" i="20"/>
  <c r="GG679" i="20"/>
  <c r="GG680" i="20"/>
  <c r="EH634" i="20"/>
  <c r="FA691" i="20"/>
  <c r="FA689" i="20"/>
  <c r="FA690" i="20"/>
  <c r="GF648" i="20"/>
  <c r="GF649" i="20"/>
  <c r="FQ681" i="20"/>
  <c r="FQ679" i="20"/>
  <c r="FQ680" i="20"/>
  <c r="GO635" i="20"/>
  <c r="GL604" i="20"/>
  <c r="CH603" i="20"/>
  <c r="CH606" i="20" s="1"/>
  <c r="CW699" i="20" s="1"/>
  <c r="EE696" i="20"/>
  <c r="GG623" i="20"/>
  <c r="GB644" i="20"/>
  <c r="GG625" i="20"/>
  <c r="EE695" i="20"/>
  <c r="CY638" i="20" a="1"/>
  <c r="CY640" i="20" s="1"/>
  <c r="GC643" i="20"/>
  <c r="FH645" i="20"/>
  <c r="GD644" i="20"/>
  <c r="GJ620" i="20"/>
  <c r="FH644" i="20"/>
  <c r="DU623" i="20" a="1"/>
  <c r="DU625" i="20" s="1"/>
  <c r="FF645" i="20"/>
  <c r="GC645" i="20"/>
  <c r="GD645" i="20"/>
  <c r="FG643" i="20"/>
  <c r="FG645" i="20"/>
  <c r="FH643" i="20"/>
  <c r="FF643" i="20"/>
  <c r="GB645" i="20"/>
  <c r="GC644" i="20"/>
  <c r="CY623" i="20" a="1"/>
  <c r="CY623" i="20" s="1"/>
  <c r="CB624" i="20" s="1"/>
  <c r="FQ623" i="20"/>
  <c r="FQ624" i="20"/>
  <c r="FQ625" i="20"/>
  <c r="GI633" i="20"/>
  <c r="GJ633" i="20" s="1"/>
  <c r="DH643" i="20" a="1"/>
  <c r="DH645" i="20" s="1"/>
  <c r="ED643" i="20" a="1"/>
  <c r="ED645" i="20" s="1"/>
  <c r="GJ619" i="20"/>
  <c r="GJ615" i="20"/>
  <c r="EH764" i="20"/>
  <c r="EI616" i="20"/>
  <c r="DO696" i="20"/>
  <c r="BV749" i="20"/>
  <c r="BX754" i="20" s="1"/>
  <c r="EH766" i="20"/>
  <c r="EA659" i="20"/>
  <c r="DE660" i="20"/>
  <c r="EA658" i="20"/>
  <c r="DE659" i="20"/>
  <c r="DD659" i="20"/>
  <c r="EB660" i="20"/>
  <c r="DD658" i="20"/>
  <c r="EB658" i="20"/>
  <c r="DZ659" i="20"/>
  <c r="DF660" i="20"/>
  <c r="EY658" i="20"/>
  <c r="DF658" i="20"/>
  <c r="EA660" i="20"/>
  <c r="DE658" i="20"/>
  <c r="DZ660" i="20"/>
  <c r="DZ658" i="20"/>
  <c r="DD660" i="20"/>
  <c r="EB659" i="20"/>
  <c r="DF659" i="20"/>
  <c r="GM564" i="20"/>
  <c r="GM562" i="20"/>
  <c r="GM563" i="20"/>
  <c r="EH765" i="20"/>
  <c r="CH674" i="20"/>
  <c r="CH677" i="20" s="1"/>
  <c r="CW770" i="20" s="1"/>
  <c r="DF772" i="20" s="1"/>
  <c r="BV744" i="20"/>
  <c r="GL675" i="20"/>
  <c r="GM676" i="20" s="1"/>
  <c r="BW750" i="20"/>
  <c r="BX755" i="20" s="1"/>
  <c r="FX754" i="20" s="1"/>
  <c r="DO686" i="20"/>
  <c r="DO685" i="20"/>
  <c r="DO684" i="20"/>
  <c r="EE648" i="20" a="1"/>
  <c r="EE649" i="20" s="1"/>
  <c r="GI764" i="20"/>
  <c r="GG684" i="20" a="1"/>
  <c r="GG686" i="20" s="1"/>
  <c r="DO694" i="20"/>
  <c r="GO766" i="20"/>
  <c r="EP765" i="20"/>
  <c r="CH766" i="20"/>
  <c r="FQ684" i="20" a="1"/>
  <c r="GI765" i="20"/>
  <c r="GO765" i="20"/>
  <c r="GO764" i="20"/>
  <c r="EE685" i="20"/>
  <c r="EE684" i="20"/>
  <c r="EE686" i="20"/>
  <c r="GI766" i="20"/>
  <c r="FJ649" i="20"/>
  <c r="GK570" i="20"/>
  <c r="CH613" i="20"/>
  <c r="CH616" i="20" s="1"/>
  <c r="CW709" i="20" s="1"/>
  <c r="DD710" i="20" s="1"/>
  <c r="FJ650" i="20"/>
  <c r="GM614" i="20"/>
  <c r="GM615" i="20"/>
  <c r="GM613" i="20"/>
  <c r="FQ640" i="20"/>
  <c r="FQ639" i="20"/>
  <c r="FQ638" i="20"/>
  <c r="GM609" i="20"/>
  <c r="GM610" i="20"/>
  <c r="GM608" i="20"/>
  <c r="EI621" i="20"/>
  <c r="CY630" i="20"/>
  <c r="CY629" i="20"/>
  <c r="CY628" i="20"/>
  <c r="CH635" i="20"/>
  <c r="GL634" i="20" s="1"/>
  <c r="EP634" i="20"/>
  <c r="EH633" i="20"/>
  <c r="GB665" i="20"/>
  <c r="FF664" i="20"/>
  <c r="GB663" i="20"/>
  <c r="FH665" i="20"/>
  <c r="FG665" i="20"/>
  <c r="FF665" i="20"/>
  <c r="GD664" i="20"/>
  <c r="GC664" i="20"/>
  <c r="GB664" i="20"/>
  <c r="FH663" i="20"/>
  <c r="GD665" i="20"/>
  <c r="FH664" i="20"/>
  <c r="GD663" i="20"/>
  <c r="FG663" i="20"/>
  <c r="GC665" i="20"/>
  <c r="FG664" i="20"/>
  <c r="GC663" i="20"/>
  <c r="FF663" i="20"/>
  <c r="CH618" i="20"/>
  <c r="CH621" i="20" s="1"/>
  <c r="CW714" i="20" s="1"/>
  <c r="ED663" i="20" a="1"/>
  <c r="FQ694" i="20" a="1"/>
  <c r="GG648" i="20" a="1"/>
  <c r="FW629" i="20"/>
  <c r="CN630" i="20" s="1"/>
  <c r="FW628" i="20"/>
  <c r="CN629" i="20" s="1"/>
  <c r="FW630" i="20"/>
  <c r="CN631" i="20" s="1"/>
  <c r="GM619" i="20"/>
  <c r="GM618" i="20"/>
  <c r="GM620" i="20"/>
  <c r="FA628" i="20" a="1"/>
  <c r="DU640" i="20"/>
  <c r="CC641" i="20" s="1"/>
  <c r="DU639" i="20"/>
  <c r="CC640" i="20" s="1"/>
  <c r="DU638" i="20"/>
  <c r="CC639" i="20" s="1"/>
  <c r="GG639" i="20"/>
  <c r="GG638" i="20"/>
  <c r="GG640" i="20"/>
  <c r="CH608" i="20"/>
  <c r="CH611" i="20" s="1"/>
  <c r="CW704" i="20" s="1"/>
  <c r="DH663" i="20" a="1"/>
  <c r="DU630" i="20"/>
  <c r="CC631" i="20" s="1"/>
  <c r="DU629" i="20"/>
  <c r="CC630" i="20" s="1"/>
  <c r="DU628" i="20"/>
  <c r="CC629" i="20" s="1"/>
  <c r="GG694" i="20" a="1"/>
  <c r="DO648" i="20" a="1"/>
  <c r="FB750" i="20"/>
  <c r="EH635" i="20"/>
  <c r="FB749" i="20" l="1"/>
  <c r="BX749" i="20"/>
  <c r="BW755" i="20"/>
  <c r="FB754" i="20" s="1"/>
  <c r="CY638" i="20"/>
  <c r="GJ635" i="20"/>
  <c r="CY624" i="20"/>
  <c r="CB625" i="20" s="1"/>
  <c r="CY639" i="20"/>
  <c r="GM675" i="20"/>
  <c r="CY679" i="20"/>
  <c r="CB680" i="20" s="1"/>
  <c r="CY694" i="20" a="1"/>
  <c r="DU681" i="20"/>
  <c r="CC682" i="20" s="1"/>
  <c r="CY681" i="20"/>
  <c r="CB682" i="20" s="1"/>
  <c r="DU680" i="20"/>
  <c r="CC681" i="20" s="1"/>
  <c r="GK560" i="20"/>
  <c r="DH653" i="20" a="1"/>
  <c r="FH655" i="20"/>
  <c r="GB654" i="20"/>
  <c r="FG655" i="20"/>
  <c r="GC653" i="20"/>
  <c r="FF655" i="20"/>
  <c r="FF653" i="20"/>
  <c r="GD654" i="20"/>
  <c r="GD655" i="20"/>
  <c r="GC655" i="20"/>
  <c r="FH653" i="20"/>
  <c r="FH654" i="20"/>
  <c r="FG654" i="20"/>
  <c r="GC654" i="20"/>
  <c r="GB653" i="20"/>
  <c r="GB655" i="20"/>
  <c r="GD653" i="20"/>
  <c r="FF654" i="20"/>
  <c r="FG653" i="20"/>
  <c r="ED653" i="20" a="1"/>
  <c r="GM674" i="20"/>
  <c r="FQ648" i="20" a="1"/>
  <c r="GJ634" i="20"/>
  <c r="DF711" i="20"/>
  <c r="BW754" i="20"/>
  <c r="BX750" i="20"/>
  <c r="BX756" i="20" s="1"/>
  <c r="FX755" i="20" s="1"/>
  <c r="BX751" i="20"/>
  <c r="DE710" i="20"/>
  <c r="DF710" i="20"/>
  <c r="DF709" i="20"/>
  <c r="DD709" i="20"/>
  <c r="EB710" i="20"/>
  <c r="EB709" i="20"/>
  <c r="DD711" i="20"/>
  <c r="EY709" i="20"/>
  <c r="GB711" i="20" s="1"/>
  <c r="DE711" i="20"/>
  <c r="DZ710" i="20"/>
  <c r="DZ711" i="20"/>
  <c r="EA711" i="20"/>
  <c r="DE709" i="20"/>
  <c r="EA709" i="20"/>
  <c r="EA710" i="20"/>
  <c r="EB711" i="20"/>
  <c r="DZ709" i="20"/>
  <c r="DU694" i="20" a="1"/>
  <c r="DU695" i="20" s="1"/>
  <c r="CC696" i="20" s="1"/>
  <c r="FW679" i="20" a="1"/>
  <c r="FW680" i="20" s="1"/>
  <c r="CN681" i="20" s="1"/>
  <c r="GK611" i="20"/>
  <c r="GK616" i="20"/>
  <c r="EG679" i="20"/>
  <c r="EH691" i="20"/>
  <c r="EH690" i="20"/>
  <c r="CE690" i="20"/>
  <c r="EH689" i="20"/>
  <c r="CM691" i="20"/>
  <c r="GI690" i="20"/>
  <c r="GO689" i="20"/>
  <c r="CM690" i="20"/>
  <c r="GI689" i="20"/>
  <c r="GO691" i="20"/>
  <c r="CM692" i="20"/>
  <c r="GI691" i="20"/>
  <c r="GO690" i="20"/>
  <c r="FA679" i="20" a="1"/>
  <c r="FA679" i="20" s="1"/>
  <c r="EE648" i="20"/>
  <c r="DD701" i="20"/>
  <c r="EB699" i="20"/>
  <c r="DZ701" i="20"/>
  <c r="EB700" i="20"/>
  <c r="DD699" i="20"/>
  <c r="DF701" i="20"/>
  <c r="DF699" i="20"/>
  <c r="DE700" i="20"/>
  <c r="DE701" i="20"/>
  <c r="EA700" i="20"/>
  <c r="EA699" i="20"/>
  <c r="DE699" i="20"/>
  <c r="EB701" i="20"/>
  <c r="DZ700" i="20"/>
  <c r="DD700" i="20"/>
  <c r="DF700" i="20"/>
  <c r="DZ699" i="20"/>
  <c r="EY699" i="20"/>
  <c r="EA701" i="20"/>
  <c r="GM605" i="20"/>
  <c r="GM604" i="20"/>
  <c r="GM603" i="20"/>
  <c r="FW623" i="20" a="1"/>
  <c r="EE650" i="20"/>
  <c r="GF643" i="20" a="1"/>
  <c r="GF645" i="20" s="1"/>
  <c r="FJ643" i="20" a="1"/>
  <c r="FJ645" i="20" s="1"/>
  <c r="DD772" i="20"/>
  <c r="DH643" i="20"/>
  <c r="DU623" i="20"/>
  <c r="EG623" i="20" s="1"/>
  <c r="DH644" i="20"/>
  <c r="DU624" i="20"/>
  <c r="CC625" i="20" s="1"/>
  <c r="CY625" i="20"/>
  <c r="CB626" i="20" s="1"/>
  <c r="ED643" i="20"/>
  <c r="FA623" i="20" a="1"/>
  <c r="ED644" i="20"/>
  <c r="CH633" i="20"/>
  <c r="CH636" i="20" s="1"/>
  <c r="CW729" i="20" s="1"/>
  <c r="EB731" i="20" s="1"/>
  <c r="EA770" i="20"/>
  <c r="DE771" i="20"/>
  <c r="DF771" i="20"/>
  <c r="EA772" i="20"/>
  <c r="EB770" i="20"/>
  <c r="CC626" i="20"/>
  <c r="DE770" i="20"/>
  <c r="DZ771" i="20"/>
  <c r="EY770" i="20"/>
  <c r="GC771" i="20" s="1"/>
  <c r="EA771" i="20"/>
  <c r="EI767" i="20"/>
  <c r="DZ770" i="20"/>
  <c r="DD771" i="20"/>
  <c r="DE772" i="20"/>
  <c r="DZ772" i="20"/>
  <c r="EB772" i="20"/>
  <c r="EB771" i="20"/>
  <c r="DD770" i="20"/>
  <c r="DF770" i="20"/>
  <c r="DH658" i="20" a="1"/>
  <c r="GK565" i="20"/>
  <c r="GD658" i="20"/>
  <c r="GC659" i="20"/>
  <c r="FH658" i="20"/>
  <c r="FG658" i="20"/>
  <c r="GB659" i="20"/>
  <c r="FG660" i="20"/>
  <c r="GD660" i="20"/>
  <c r="GC658" i="20"/>
  <c r="FH659" i="20"/>
  <c r="FF658" i="20"/>
  <c r="GC660" i="20"/>
  <c r="FF660" i="20"/>
  <c r="FG659" i="20"/>
  <c r="GD659" i="20"/>
  <c r="GB660" i="20"/>
  <c r="FH660" i="20"/>
  <c r="GB658" i="20"/>
  <c r="FF659" i="20"/>
  <c r="ED658" i="20" a="1"/>
  <c r="CY684" i="20" a="1"/>
  <c r="CY686" i="20" s="1"/>
  <c r="CB687" i="20" s="1"/>
  <c r="DU684" i="20" a="1"/>
  <c r="DU685" i="20" s="1"/>
  <c r="GG684" i="20"/>
  <c r="GJ766" i="20"/>
  <c r="GG685" i="20"/>
  <c r="GL765" i="20"/>
  <c r="CH764" i="20"/>
  <c r="CH767" i="20" s="1"/>
  <c r="CW860" i="20" s="1"/>
  <c r="GJ764" i="20"/>
  <c r="GJ765" i="20"/>
  <c r="FQ685" i="20"/>
  <c r="FQ684" i="20"/>
  <c r="FQ686" i="20"/>
  <c r="FA638" i="20" a="1"/>
  <c r="FA640" i="20" s="1"/>
  <c r="GK621" i="20"/>
  <c r="DO650" i="20"/>
  <c r="DO649" i="20"/>
  <c r="DO648" i="20"/>
  <c r="EM638" i="20"/>
  <c r="CB640" i="20"/>
  <c r="EG639" i="20"/>
  <c r="FQ650" i="20"/>
  <c r="FQ649" i="20"/>
  <c r="FQ648" i="20"/>
  <c r="CY696" i="20"/>
  <c r="CY695" i="20"/>
  <c r="CY694" i="20"/>
  <c r="FQ696" i="20"/>
  <c r="FQ695" i="20"/>
  <c r="FQ694" i="20"/>
  <c r="EI636" i="20"/>
  <c r="FW638" i="20" a="1"/>
  <c r="ED665" i="20"/>
  <c r="ED664" i="20"/>
  <c r="ED663" i="20"/>
  <c r="DZ715" i="20"/>
  <c r="DF715" i="20"/>
  <c r="EY714" i="20"/>
  <c r="EB714" i="20"/>
  <c r="DD714" i="20"/>
  <c r="DE715" i="20"/>
  <c r="EA714" i="20"/>
  <c r="EB716" i="20"/>
  <c r="DD715" i="20"/>
  <c r="DZ714" i="20"/>
  <c r="EA716" i="20"/>
  <c r="DZ716" i="20"/>
  <c r="DF716" i="20"/>
  <c r="DE716" i="20"/>
  <c r="DD716" i="20"/>
  <c r="EB715" i="20"/>
  <c r="DF714" i="20"/>
  <c r="EA715" i="20"/>
  <c r="DE714" i="20"/>
  <c r="GF663" i="20" a="1"/>
  <c r="GM634" i="20"/>
  <c r="GM635" i="20"/>
  <c r="GM633" i="20"/>
  <c r="DZ706" i="20"/>
  <c r="DF706" i="20"/>
  <c r="DE706" i="20"/>
  <c r="DD706" i="20"/>
  <c r="EB705" i="20"/>
  <c r="DF704" i="20"/>
  <c r="EA705" i="20"/>
  <c r="DE704" i="20"/>
  <c r="DZ705" i="20"/>
  <c r="DF705" i="20"/>
  <c r="EY704" i="20"/>
  <c r="EB704" i="20"/>
  <c r="DD704" i="20"/>
  <c r="DE705" i="20"/>
  <c r="EA704" i="20"/>
  <c r="EB706" i="20"/>
  <c r="DD705" i="20"/>
  <c r="DZ704" i="20"/>
  <c r="EA706" i="20"/>
  <c r="FJ663" i="20" a="1"/>
  <c r="EG628" i="20"/>
  <c r="CB629" i="20"/>
  <c r="EM630" i="20"/>
  <c r="GG696" i="20"/>
  <c r="GG695" i="20"/>
  <c r="GG694" i="20"/>
  <c r="GG650" i="20"/>
  <c r="GG649" i="20"/>
  <c r="GG648" i="20"/>
  <c r="CB630" i="20"/>
  <c r="EG629" i="20"/>
  <c r="EM628" i="20"/>
  <c r="EM639" i="20"/>
  <c r="EG640" i="20"/>
  <c r="CB641" i="20"/>
  <c r="FA628" i="20"/>
  <c r="FA630" i="20"/>
  <c r="FA629" i="20"/>
  <c r="EG630" i="20"/>
  <c r="CB631" i="20"/>
  <c r="EM629" i="20"/>
  <c r="DH664" i="20"/>
  <c r="DH663" i="20"/>
  <c r="DH665" i="20"/>
  <c r="EM640" i="20"/>
  <c r="EG638" i="20"/>
  <c r="CB639" i="20"/>
  <c r="EM680" i="20" l="1"/>
  <c r="GK677" i="20"/>
  <c r="EG681" i="20"/>
  <c r="CE680" i="20"/>
  <c r="EG680" i="20"/>
  <c r="EB729" i="20"/>
  <c r="DD731" i="20"/>
  <c r="EM681" i="20"/>
  <c r="EM679" i="20"/>
  <c r="BW756" i="20"/>
  <c r="FB755" i="20" s="1"/>
  <c r="ED655" i="20"/>
  <c r="ED654" i="20"/>
  <c r="ED653" i="20"/>
  <c r="DH653" i="20"/>
  <c r="DH655" i="20"/>
  <c r="DH654" i="20"/>
  <c r="GF653" i="20" a="1"/>
  <c r="FJ653" i="20" a="1"/>
  <c r="FX750" i="20"/>
  <c r="FX749" i="20"/>
  <c r="FH709" i="20"/>
  <c r="GB709" i="20"/>
  <c r="EH680" i="20"/>
  <c r="DU648" i="20" a="1"/>
  <c r="DU650" i="20" s="1"/>
  <c r="CC651" i="20" s="1"/>
  <c r="GD770" i="20"/>
  <c r="DF730" i="20"/>
  <c r="DF731" i="20"/>
  <c r="DZ730" i="20"/>
  <c r="DZ731" i="20"/>
  <c r="EA731" i="20"/>
  <c r="DE731" i="20"/>
  <c r="DE729" i="20"/>
  <c r="EA730" i="20"/>
  <c r="DU694" i="20"/>
  <c r="CC695" i="20" s="1"/>
  <c r="EY729" i="20"/>
  <c r="GC730" i="20" s="1"/>
  <c r="EA729" i="20"/>
  <c r="DZ729" i="20"/>
  <c r="DE730" i="20"/>
  <c r="DF729" i="20"/>
  <c r="DD730" i="20"/>
  <c r="DU696" i="20"/>
  <c r="CC697" i="20" s="1"/>
  <c r="DD729" i="20"/>
  <c r="EB730" i="20"/>
  <c r="DH709" i="20" a="1"/>
  <c r="DH709" i="20" s="1"/>
  <c r="GC770" i="20"/>
  <c r="FH771" i="20"/>
  <c r="GB771" i="20"/>
  <c r="GD772" i="20"/>
  <c r="GD771" i="20"/>
  <c r="FF770" i="20"/>
  <c r="FF772" i="20"/>
  <c r="FG771" i="20"/>
  <c r="GB772" i="20"/>
  <c r="FG772" i="20"/>
  <c r="FG770" i="20"/>
  <c r="GB770" i="20"/>
  <c r="FF711" i="20"/>
  <c r="GB710" i="20"/>
  <c r="GC711" i="20"/>
  <c r="FG711" i="20"/>
  <c r="FF709" i="20"/>
  <c r="FG710" i="20"/>
  <c r="GC709" i="20"/>
  <c r="FF710" i="20"/>
  <c r="FG709" i="20"/>
  <c r="FH711" i="20"/>
  <c r="GC710" i="20"/>
  <c r="GD709" i="20"/>
  <c r="FH710" i="20"/>
  <c r="GD711" i="20"/>
  <c r="GD710" i="20"/>
  <c r="GC772" i="20"/>
  <c r="FF771" i="20"/>
  <c r="FH770" i="20"/>
  <c r="FH772" i="20"/>
  <c r="EH679" i="20"/>
  <c r="ED709" i="20" a="1"/>
  <c r="ED709" i="20" s="1"/>
  <c r="EH681" i="20"/>
  <c r="FW681" i="20"/>
  <c r="CN682" i="20" s="1"/>
  <c r="FW679" i="20"/>
  <c r="CN680" i="20" s="1"/>
  <c r="ED770" i="20" a="1"/>
  <c r="ED771" i="20" s="1"/>
  <c r="DH770" i="20" a="1"/>
  <c r="DH771" i="20" s="1"/>
  <c r="EI692" i="20"/>
  <c r="GJ691" i="20"/>
  <c r="FA680" i="20"/>
  <c r="FA681" i="20"/>
  <c r="GJ690" i="20"/>
  <c r="GJ689" i="20"/>
  <c r="CH691" i="20"/>
  <c r="EP690" i="20"/>
  <c r="CE639" i="20"/>
  <c r="GF643" i="20"/>
  <c r="GF644" i="20"/>
  <c r="CM680" i="20"/>
  <c r="DO643" i="20" a="1"/>
  <c r="DO645" i="20" s="1"/>
  <c r="GK606" i="20"/>
  <c r="DH699" i="20" a="1"/>
  <c r="CC624" i="20"/>
  <c r="CE624" i="20" s="1"/>
  <c r="GD699" i="20"/>
  <c r="GB699" i="20"/>
  <c r="FG699" i="20"/>
  <c r="GB701" i="20"/>
  <c r="GD701" i="20"/>
  <c r="FH700" i="20"/>
  <c r="FG701" i="20"/>
  <c r="GC700" i="20"/>
  <c r="FH701" i="20"/>
  <c r="FF701" i="20"/>
  <c r="FF700" i="20"/>
  <c r="GC699" i="20"/>
  <c r="FG700" i="20"/>
  <c r="FF699" i="20"/>
  <c r="FH699" i="20"/>
  <c r="GC701" i="20"/>
  <c r="GD700" i="20"/>
  <c r="GB700" i="20"/>
  <c r="ED699" i="20" a="1"/>
  <c r="FJ643" i="20"/>
  <c r="EH638" i="20"/>
  <c r="FJ644" i="20"/>
  <c r="FW625" i="20"/>
  <c r="CN626" i="20" s="1"/>
  <c r="FW624" i="20"/>
  <c r="CN625" i="20" s="1"/>
  <c r="FW623" i="20"/>
  <c r="CN624" i="20" s="1"/>
  <c r="EG625" i="20"/>
  <c r="EM625" i="20"/>
  <c r="EE643" i="20" a="1"/>
  <c r="EE645" i="20" s="1"/>
  <c r="EG624" i="20"/>
  <c r="EM624" i="20"/>
  <c r="EM623" i="20"/>
  <c r="FA625" i="20"/>
  <c r="FA623" i="20"/>
  <c r="FA624" i="20"/>
  <c r="GF658" i="20" a="1"/>
  <c r="GF658" i="20" s="1"/>
  <c r="CY685" i="20"/>
  <c r="CB686" i="20" s="1"/>
  <c r="ED660" i="20"/>
  <c r="ED659" i="20"/>
  <c r="ED658" i="20"/>
  <c r="FJ658" i="20" a="1"/>
  <c r="DH660" i="20"/>
  <c r="DH659" i="20"/>
  <c r="DH658" i="20"/>
  <c r="CY684" i="20"/>
  <c r="CB685" i="20" s="1"/>
  <c r="DU686" i="20"/>
  <c r="DU684" i="20"/>
  <c r="CC685" i="20" s="1"/>
  <c r="FA639" i="20"/>
  <c r="CM640" i="20" s="1"/>
  <c r="FW684" i="20" a="1"/>
  <c r="FA638" i="20"/>
  <c r="CM639" i="20" s="1"/>
  <c r="CC686" i="20"/>
  <c r="DF860" i="20"/>
  <c r="EA862" i="20"/>
  <c r="DE862" i="20"/>
  <c r="EB861" i="20"/>
  <c r="DZ861" i="20"/>
  <c r="DD861" i="20"/>
  <c r="DE860" i="20"/>
  <c r="DF861" i="20"/>
  <c r="DD862" i="20"/>
  <c r="EB862" i="20"/>
  <c r="EA860" i="20"/>
  <c r="EA861" i="20"/>
  <c r="DZ862" i="20"/>
  <c r="EY860" i="20"/>
  <c r="DF862" i="20"/>
  <c r="EB860" i="20"/>
  <c r="DE861" i="20"/>
  <c r="DD860" i="20"/>
  <c r="DZ860" i="20"/>
  <c r="FA684" i="20" a="1"/>
  <c r="GM765" i="20"/>
  <c r="GM766" i="20"/>
  <c r="GM764" i="20"/>
  <c r="FA648" i="20" a="1"/>
  <c r="FA650" i="20" s="1"/>
  <c r="FW648" i="20" a="1"/>
  <c r="FW648" i="20" s="1"/>
  <c r="CN649" i="20" s="1"/>
  <c r="GK636" i="20"/>
  <c r="EH628" i="20"/>
  <c r="DH704" i="20" a="1"/>
  <c r="DH704" i="20" s="1"/>
  <c r="FW694" i="20" a="1"/>
  <c r="FW696" i="20" s="1"/>
  <c r="CN697" i="20" s="1"/>
  <c r="CY648" i="20" a="1"/>
  <c r="CY650" i="20" s="1"/>
  <c r="GD731" i="20"/>
  <c r="FH730" i="20"/>
  <c r="GD729" i="20"/>
  <c r="EH640" i="20"/>
  <c r="CE629" i="20"/>
  <c r="CB697" i="20"/>
  <c r="GF665" i="20"/>
  <c r="GF664" i="20"/>
  <c r="GF663" i="20"/>
  <c r="FJ665" i="20"/>
  <c r="FJ664" i="20"/>
  <c r="FJ663" i="20"/>
  <c r="DO663" i="20" a="1"/>
  <c r="GB706" i="20"/>
  <c r="FH705" i="20"/>
  <c r="FH706" i="20"/>
  <c r="FG705" i="20"/>
  <c r="FG706" i="20"/>
  <c r="FF705" i="20"/>
  <c r="FF706" i="20"/>
  <c r="FH704" i="20"/>
  <c r="GD705" i="20"/>
  <c r="GD704" i="20"/>
  <c r="FG704" i="20"/>
  <c r="GD706" i="20"/>
  <c r="GC705" i="20"/>
  <c r="GC704" i="20"/>
  <c r="FF704" i="20"/>
  <c r="GC706" i="20"/>
  <c r="GB705" i="20"/>
  <c r="GB704" i="20"/>
  <c r="DH714" i="20" a="1"/>
  <c r="EE663" i="20" a="1"/>
  <c r="FA694" i="20" a="1"/>
  <c r="CM630" i="20"/>
  <c r="GI629" i="20"/>
  <c r="GO628" i="20"/>
  <c r="ED704" i="20" a="1"/>
  <c r="DH710" i="20"/>
  <c r="CM641" i="20"/>
  <c r="EH630" i="20"/>
  <c r="GO629" i="20"/>
  <c r="GI630" i="20"/>
  <c r="CM631" i="20"/>
  <c r="FH714" i="20"/>
  <c r="GD715" i="20"/>
  <c r="GD714" i="20"/>
  <c r="FG714" i="20"/>
  <c r="GD716" i="20"/>
  <c r="GC715" i="20"/>
  <c r="GC714" i="20"/>
  <c r="FF714" i="20"/>
  <c r="GC716" i="20"/>
  <c r="GB715" i="20"/>
  <c r="GB714" i="20"/>
  <c r="GB716" i="20"/>
  <c r="FH715" i="20"/>
  <c r="FH716" i="20"/>
  <c r="FG715" i="20"/>
  <c r="FG716" i="20"/>
  <c r="FF715" i="20"/>
  <c r="FF716" i="20"/>
  <c r="FW640" i="20"/>
  <c r="CN641" i="20" s="1"/>
  <c r="FW639" i="20"/>
  <c r="CN640" i="20" s="1"/>
  <c r="FW638" i="20"/>
  <c r="CN639" i="20" s="1"/>
  <c r="CB696" i="20"/>
  <c r="EG695" i="20"/>
  <c r="GI628" i="20"/>
  <c r="CM629" i="20"/>
  <c r="GO630" i="20"/>
  <c r="EH629" i="20"/>
  <c r="DH772" i="20"/>
  <c r="ED714" i="20" a="1"/>
  <c r="CB695" i="20"/>
  <c r="EH639" i="20"/>
  <c r="DU649" i="20" l="1"/>
  <c r="CC650" i="20" s="1"/>
  <c r="DU648" i="20"/>
  <c r="CC649" i="20" s="1"/>
  <c r="GB731" i="20"/>
  <c r="EG694" i="20"/>
  <c r="GB729" i="20"/>
  <c r="FF731" i="20"/>
  <c r="GB730" i="20"/>
  <c r="GD730" i="20"/>
  <c r="EM696" i="20"/>
  <c r="FF730" i="20"/>
  <c r="GC731" i="20"/>
  <c r="FG731" i="20"/>
  <c r="FF729" i="20"/>
  <c r="FH729" i="20"/>
  <c r="DH770" i="20"/>
  <c r="FG730" i="20"/>
  <c r="GC729" i="20"/>
  <c r="FG729" i="20"/>
  <c r="FH731" i="20"/>
  <c r="DH711" i="20"/>
  <c r="EE653" i="20" a="1"/>
  <c r="FJ653" i="20"/>
  <c r="FJ655" i="20"/>
  <c r="FJ654" i="20"/>
  <c r="GF655" i="20"/>
  <c r="GF654" i="20"/>
  <c r="GF653" i="20"/>
  <c r="DO653" i="20" a="1"/>
  <c r="DH729" i="20" a="1"/>
  <c r="DH731" i="20" s="1"/>
  <c r="GF770" i="20" a="1"/>
  <c r="ED729" i="20" a="1"/>
  <c r="EM695" i="20"/>
  <c r="EG696" i="20"/>
  <c r="ED770" i="20"/>
  <c r="ED772" i="20"/>
  <c r="EM694" i="20"/>
  <c r="ED711" i="20"/>
  <c r="ED710" i="20"/>
  <c r="EI682" i="20"/>
  <c r="GF709" i="20" a="1"/>
  <c r="GF711" i="20" s="1"/>
  <c r="FJ770" i="20" a="1"/>
  <c r="FJ772" i="20" s="1"/>
  <c r="FJ709" i="20" a="1"/>
  <c r="FJ711" i="20" s="1"/>
  <c r="EI641" i="20"/>
  <c r="GO681" i="20"/>
  <c r="GO680" i="20"/>
  <c r="GI680" i="20"/>
  <c r="DO644" i="20"/>
  <c r="CM681" i="20"/>
  <c r="GI679" i="20"/>
  <c r="GO679" i="20"/>
  <c r="CM682" i="20"/>
  <c r="GI681" i="20"/>
  <c r="GG643" i="20" a="1"/>
  <c r="GG644" i="20" s="1"/>
  <c r="GL690" i="20"/>
  <c r="CH689" i="20"/>
  <c r="CH692" i="20" s="1"/>
  <c r="CW785" i="20" s="1"/>
  <c r="DO643" i="20"/>
  <c r="EH623" i="20"/>
  <c r="ED701" i="20"/>
  <c r="ED699" i="20"/>
  <c r="ED700" i="20"/>
  <c r="GF699" i="20" a="1"/>
  <c r="EE643" i="20"/>
  <c r="EE644" i="20"/>
  <c r="DH701" i="20"/>
  <c r="DH700" i="20"/>
  <c r="DH699" i="20"/>
  <c r="FJ699" i="20" a="1"/>
  <c r="EH624" i="20"/>
  <c r="FQ643" i="20" a="1"/>
  <c r="EH625" i="20"/>
  <c r="FW650" i="20"/>
  <c r="CN651" i="20" s="1"/>
  <c r="CM625" i="20"/>
  <c r="GI624" i="20"/>
  <c r="GO623" i="20"/>
  <c r="CM624" i="20"/>
  <c r="GI623" i="20"/>
  <c r="GO625" i="20"/>
  <c r="CM626" i="20"/>
  <c r="GO624" i="20"/>
  <c r="GI625" i="20"/>
  <c r="FW694" i="20"/>
  <c r="CN695" i="20" s="1"/>
  <c r="FW695" i="20"/>
  <c r="CN696" i="20" s="1"/>
  <c r="GF660" i="20"/>
  <c r="FW649" i="20"/>
  <c r="CN650" i="20" s="1"/>
  <c r="GF659" i="20"/>
  <c r="EG685" i="20"/>
  <c r="EM684" i="20"/>
  <c r="EE658" i="20" a="1"/>
  <c r="EE659" i="20" s="1"/>
  <c r="CC687" i="20"/>
  <c r="CE685" i="20" s="1"/>
  <c r="CY648" i="20"/>
  <c r="EG648" i="20" s="1"/>
  <c r="FA648" i="20"/>
  <c r="GI648" i="20" s="1"/>
  <c r="CY649" i="20"/>
  <c r="EG649" i="20" s="1"/>
  <c r="FA649" i="20"/>
  <c r="EM686" i="20"/>
  <c r="FJ659" i="20"/>
  <c r="FJ660" i="20"/>
  <c r="FJ658" i="20"/>
  <c r="EM685" i="20"/>
  <c r="EG686" i="20"/>
  <c r="DO658" i="20" a="1"/>
  <c r="EG684" i="20"/>
  <c r="GK767" i="20"/>
  <c r="DH705" i="20"/>
  <c r="DH706" i="20"/>
  <c r="FW686" i="20"/>
  <c r="CN687" i="20" s="1"/>
  <c r="FW685" i="20"/>
  <c r="CN686" i="20" s="1"/>
  <c r="FW684" i="20"/>
  <c r="CN685" i="20" s="1"/>
  <c r="CE695" i="20"/>
  <c r="FA685" i="20"/>
  <c r="FA684" i="20"/>
  <c r="FA686" i="20"/>
  <c r="ED860" i="20" a="1"/>
  <c r="DH860" i="20" a="1"/>
  <c r="FH860" i="20"/>
  <c r="FH862" i="20"/>
  <c r="GC862" i="20"/>
  <c r="GC861" i="20"/>
  <c r="GD860" i="20"/>
  <c r="GB860" i="20"/>
  <c r="FG860" i="20"/>
  <c r="FG862" i="20"/>
  <c r="GB862" i="20"/>
  <c r="GB861" i="20"/>
  <c r="FG861" i="20"/>
  <c r="GD861" i="20"/>
  <c r="FF862" i="20"/>
  <c r="FF861" i="20"/>
  <c r="GC860" i="20"/>
  <c r="FH861" i="20"/>
  <c r="GD862" i="20"/>
  <c r="FF860" i="20"/>
  <c r="EI631" i="20"/>
  <c r="GJ628" i="20"/>
  <c r="GG663" i="20" a="1"/>
  <c r="GG665" i="20" s="1"/>
  <c r="GF729" i="20" a="1"/>
  <c r="GF730" i="20" s="1"/>
  <c r="FQ663" i="20" a="1"/>
  <c r="FQ665" i="20" s="1"/>
  <c r="EH694" i="20"/>
  <c r="GO640" i="20"/>
  <c r="DO770" i="20" a="1"/>
  <c r="FA696" i="20"/>
  <c r="FA695" i="20"/>
  <c r="FA694" i="20"/>
  <c r="FJ704" i="20" a="1"/>
  <c r="EP639" i="20"/>
  <c r="CH640" i="20"/>
  <c r="EH696" i="20"/>
  <c r="GJ630" i="20"/>
  <c r="GJ629" i="20"/>
  <c r="EE665" i="20"/>
  <c r="EE664" i="20"/>
  <c r="EE663" i="20"/>
  <c r="CM651" i="20"/>
  <c r="DH729" i="20"/>
  <c r="DH716" i="20"/>
  <c r="DH715" i="20"/>
  <c r="DH714" i="20"/>
  <c r="GF772" i="20"/>
  <c r="GF771" i="20"/>
  <c r="GF770" i="20"/>
  <c r="GF714" i="20" a="1"/>
  <c r="DO709" i="20" a="1"/>
  <c r="ED731" i="20"/>
  <c r="ED730" i="20"/>
  <c r="ED729" i="20"/>
  <c r="DO664" i="20"/>
  <c r="DO663" i="20"/>
  <c r="DO665" i="20"/>
  <c r="FJ709" i="20"/>
  <c r="CB651" i="20"/>
  <c r="EG650" i="20"/>
  <c r="ED716" i="20"/>
  <c r="ED715" i="20"/>
  <c r="ED714" i="20"/>
  <c r="CH630" i="20"/>
  <c r="GL629" i="20" s="1"/>
  <c r="EP629" i="20"/>
  <c r="GI640" i="20"/>
  <c r="GO638" i="20"/>
  <c r="GF704" i="20" a="1"/>
  <c r="EH695" i="20"/>
  <c r="FJ714" i="20" a="1"/>
  <c r="GO639" i="20"/>
  <c r="ED706" i="20"/>
  <c r="ED705" i="20"/>
  <c r="ED704" i="20"/>
  <c r="GI639" i="20"/>
  <c r="GI638" i="20"/>
  <c r="FJ729" i="20" l="1" a="1"/>
  <c r="FJ710" i="20"/>
  <c r="EE709" i="20" a="1"/>
  <c r="EE710" i="20" s="1"/>
  <c r="EE770" i="20" a="1"/>
  <c r="EE771" i="20" s="1"/>
  <c r="GG653" i="20" a="1"/>
  <c r="GG655" i="20" s="1"/>
  <c r="EE653" i="20"/>
  <c r="EE655" i="20"/>
  <c r="EE654" i="20"/>
  <c r="DH730" i="20"/>
  <c r="DO729" i="20" s="1" a="1"/>
  <c r="DO653" i="20"/>
  <c r="DO655" i="20"/>
  <c r="DO654" i="20"/>
  <c r="FQ653" i="20" a="1"/>
  <c r="GF709" i="20"/>
  <c r="GF710" i="20"/>
  <c r="EM649" i="20"/>
  <c r="FJ771" i="20"/>
  <c r="FJ770" i="20"/>
  <c r="GJ681" i="20"/>
  <c r="CY643" i="20" a="1"/>
  <c r="CY643" i="20" s="1"/>
  <c r="CB644" i="20" s="1"/>
  <c r="CB649" i="20"/>
  <c r="GO649" i="20"/>
  <c r="CM649" i="20"/>
  <c r="GI650" i="20"/>
  <c r="CH681" i="20"/>
  <c r="CH679" i="20" s="1"/>
  <c r="CH682" i="20" s="1"/>
  <c r="CW775" i="20" s="1"/>
  <c r="GJ679" i="20"/>
  <c r="GO650" i="20"/>
  <c r="EM648" i="20"/>
  <c r="GJ680" i="20"/>
  <c r="EP680" i="20"/>
  <c r="DU643" i="20" a="1"/>
  <c r="DU644" i="20" s="1"/>
  <c r="CB650" i="20"/>
  <c r="EM650" i="20"/>
  <c r="GG645" i="20"/>
  <c r="GG643" i="20"/>
  <c r="DO704" i="20" a="1"/>
  <c r="DO704" i="20" s="1"/>
  <c r="DD785" i="20"/>
  <c r="DZ785" i="20"/>
  <c r="DF785" i="20"/>
  <c r="EA787" i="20"/>
  <c r="DE787" i="20"/>
  <c r="EB786" i="20"/>
  <c r="DZ786" i="20"/>
  <c r="DD786" i="20"/>
  <c r="DE785" i="20"/>
  <c r="DF786" i="20"/>
  <c r="DD787" i="20"/>
  <c r="EB787" i="20"/>
  <c r="EA785" i="20"/>
  <c r="EA786" i="20"/>
  <c r="DZ787" i="20"/>
  <c r="EY785" i="20"/>
  <c r="DF787" i="20"/>
  <c r="DE786" i="20"/>
  <c r="EB785" i="20"/>
  <c r="GM691" i="20"/>
  <c r="GM689" i="20"/>
  <c r="GM690" i="20"/>
  <c r="EI626" i="20"/>
  <c r="EE699" i="20" a="1"/>
  <c r="GF700" i="20"/>
  <c r="GF699" i="20"/>
  <c r="GF701" i="20"/>
  <c r="FJ699" i="20"/>
  <c r="FJ701" i="20"/>
  <c r="FJ700" i="20"/>
  <c r="DO699" i="20" a="1"/>
  <c r="FQ645" i="20"/>
  <c r="FQ644" i="20"/>
  <c r="FQ643" i="20"/>
  <c r="GI649" i="20"/>
  <c r="GJ623" i="20"/>
  <c r="EI697" i="20"/>
  <c r="GG658" i="20" a="1"/>
  <c r="GG658" i="20" s="1"/>
  <c r="EP624" i="20"/>
  <c r="CH625" i="20"/>
  <c r="GJ624" i="20"/>
  <c r="GJ625" i="20"/>
  <c r="GO648" i="20"/>
  <c r="CM650" i="20"/>
  <c r="EH686" i="20"/>
  <c r="EE660" i="20"/>
  <c r="EE658" i="20"/>
  <c r="FQ658" i="20" a="1"/>
  <c r="FQ658" i="20" s="1"/>
  <c r="EH685" i="20"/>
  <c r="EE711" i="20"/>
  <c r="DO660" i="20"/>
  <c r="DO659" i="20"/>
  <c r="DO658" i="20"/>
  <c r="EH684" i="20"/>
  <c r="EH650" i="20"/>
  <c r="EE709" i="20"/>
  <c r="GG664" i="20"/>
  <c r="FQ663" i="20"/>
  <c r="GG663" i="20"/>
  <c r="GF860" i="20" a="1"/>
  <c r="DH862" i="20"/>
  <c r="DH860" i="20"/>
  <c r="DH861" i="20"/>
  <c r="ED860" i="20"/>
  <c r="ED862" i="20"/>
  <c r="ED861" i="20"/>
  <c r="CM687" i="20"/>
  <c r="GO685" i="20"/>
  <c r="GI686" i="20"/>
  <c r="FJ860" i="20" a="1"/>
  <c r="GO686" i="20"/>
  <c r="GI684" i="20"/>
  <c r="CM685" i="20"/>
  <c r="DU663" i="20" a="1"/>
  <c r="DU665" i="20" s="1"/>
  <c r="CC666" i="20" s="1"/>
  <c r="GI685" i="20"/>
  <c r="CM686" i="20"/>
  <c r="GO684" i="20"/>
  <c r="GF731" i="20"/>
  <c r="EE729" i="20" a="1"/>
  <c r="EE731" i="20" s="1"/>
  <c r="GG770" i="20" a="1"/>
  <c r="GG770" i="20" s="1"/>
  <c r="GF729" i="20"/>
  <c r="FQ664" i="20"/>
  <c r="EE704" i="20" a="1"/>
  <c r="EE706" i="20" s="1"/>
  <c r="FQ709" i="20" a="1"/>
  <c r="FQ709" i="20" s="1"/>
  <c r="GJ639" i="20"/>
  <c r="EE714" i="20" a="1"/>
  <c r="EE716" i="20" s="1"/>
  <c r="EH649" i="20"/>
  <c r="GI696" i="20"/>
  <c r="GO695" i="20"/>
  <c r="CM697" i="20"/>
  <c r="FJ716" i="20"/>
  <c r="FJ715" i="20"/>
  <c r="FJ714" i="20"/>
  <c r="FJ731" i="20"/>
  <c r="FJ730" i="20"/>
  <c r="FJ729" i="20"/>
  <c r="DO714" i="20" a="1"/>
  <c r="GF716" i="20"/>
  <c r="GF715" i="20"/>
  <c r="GF714" i="20"/>
  <c r="GM629" i="20"/>
  <c r="GM628" i="20"/>
  <c r="GM630" i="20"/>
  <c r="GL639" i="20"/>
  <c r="CH638" i="20"/>
  <c r="CH641" i="20" s="1"/>
  <c r="CW734" i="20" s="1"/>
  <c r="GF706" i="20"/>
  <c r="GF705" i="20"/>
  <c r="GF704" i="20"/>
  <c r="CH628" i="20"/>
  <c r="CH631" i="20" s="1"/>
  <c r="CW724" i="20" s="1"/>
  <c r="EH648" i="20"/>
  <c r="FJ706" i="20"/>
  <c r="FJ705" i="20"/>
  <c r="FJ704" i="20"/>
  <c r="DO772" i="20"/>
  <c r="DO771" i="20"/>
  <c r="DO770" i="20"/>
  <c r="GJ638" i="20"/>
  <c r="GJ640" i="20"/>
  <c r="CY663" i="20" a="1"/>
  <c r="DO711" i="20"/>
  <c r="DO710" i="20"/>
  <c r="DO709" i="20"/>
  <c r="CM695" i="20"/>
  <c r="GI694" i="20"/>
  <c r="GO696" i="20"/>
  <c r="GI695" i="20"/>
  <c r="CM696" i="20"/>
  <c r="GO694" i="20"/>
  <c r="GG709" i="20" a="1"/>
  <c r="GG654" i="20" l="1"/>
  <c r="EE770" i="20"/>
  <c r="EE772" i="20"/>
  <c r="GG653" i="20"/>
  <c r="FW653" i="20" s="1" a="1"/>
  <c r="FW654" i="20" s="1"/>
  <c r="CN655" i="20" s="1"/>
  <c r="DU653" i="20" a="1"/>
  <c r="CY653" i="20" a="1"/>
  <c r="CY655" i="20" s="1"/>
  <c r="FQ653" i="20"/>
  <c r="FQ654" i="20"/>
  <c r="FQ655" i="20"/>
  <c r="GJ649" i="20"/>
  <c r="FQ770" i="20" a="1"/>
  <c r="FQ772" i="20" s="1"/>
  <c r="DO705" i="20"/>
  <c r="CY645" i="20"/>
  <c r="CB646" i="20" s="1"/>
  <c r="DO706" i="20"/>
  <c r="CY644" i="20"/>
  <c r="CB645" i="20" s="1"/>
  <c r="CE649" i="20"/>
  <c r="CH650" i="20"/>
  <c r="GL649" i="20" s="1"/>
  <c r="GM649" i="20" s="1"/>
  <c r="GJ648" i="20"/>
  <c r="DU643" i="20"/>
  <c r="CC644" i="20" s="1"/>
  <c r="DU645" i="20"/>
  <c r="DU770" i="20" a="1"/>
  <c r="DU772" i="20" s="1"/>
  <c r="CC773" i="20" s="1"/>
  <c r="GJ650" i="20"/>
  <c r="GL680" i="20"/>
  <c r="GM680" i="20" s="1"/>
  <c r="FW643" i="20" a="1"/>
  <c r="FW643" i="20" s="1"/>
  <c r="CN644" i="20" s="1"/>
  <c r="FW663" i="20" a="1"/>
  <c r="FW665" i="20" s="1"/>
  <c r="CN666" i="20" s="1"/>
  <c r="EP649" i="20"/>
  <c r="EE729" i="20"/>
  <c r="GC787" i="20"/>
  <c r="GC786" i="20"/>
  <c r="GD785" i="20"/>
  <c r="GB785" i="20"/>
  <c r="FF787" i="20"/>
  <c r="FG785" i="20"/>
  <c r="FG787" i="20"/>
  <c r="FH786" i="20"/>
  <c r="GB787" i="20"/>
  <c r="GB786" i="20"/>
  <c r="FG786" i="20"/>
  <c r="GD786" i="20"/>
  <c r="FF786" i="20"/>
  <c r="GC785" i="20"/>
  <c r="GD787" i="20"/>
  <c r="FF785" i="20"/>
  <c r="FH785" i="20"/>
  <c r="FH787" i="20"/>
  <c r="GK692" i="20"/>
  <c r="EE705" i="20"/>
  <c r="ED785" i="20" a="1"/>
  <c r="DH785" i="20" a="1"/>
  <c r="DU663" i="20"/>
  <c r="CC664" i="20" s="1"/>
  <c r="DU664" i="20"/>
  <c r="CC665" i="20" s="1"/>
  <c r="DF777" i="20"/>
  <c r="DF775" i="20"/>
  <c r="DD775" i="20"/>
  <c r="EB776" i="20"/>
  <c r="EB777" i="20"/>
  <c r="DD776" i="20"/>
  <c r="DE777" i="20"/>
  <c r="EA776" i="20"/>
  <c r="EY775" i="20"/>
  <c r="DD777" i="20"/>
  <c r="EB775" i="20"/>
  <c r="DZ776" i="20"/>
  <c r="DE775" i="20"/>
  <c r="EA777" i="20"/>
  <c r="DZ777" i="20"/>
  <c r="DF776" i="20"/>
  <c r="DZ775" i="20"/>
  <c r="DE776" i="20"/>
  <c r="EA775" i="20"/>
  <c r="FW653" i="20"/>
  <c r="CN654" i="20" s="1"/>
  <c r="GG771" i="20"/>
  <c r="GG699" i="20" a="1"/>
  <c r="EE701" i="20"/>
  <c r="EE699" i="20"/>
  <c r="EE700" i="20"/>
  <c r="GG772" i="20"/>
  <c r="DU709" i="20" a="1"/>
  <c r="DU711" i="20" s="1"/>
  <c r="CC712" i="20" s="1"/>
  <c r="EE704" i="20"/>
  <c r="DO700" i="20"/>
  <c r="DO699" i="20"/>
  <c r="DO701" i="20"/>
  <c r="EE730" i="20"/>
  <c r="FQ699" i="20" a="1"/>
  <c r="FA643" i="20" a="1"/>
  <c r="FW655" i="20"/>
  <c r="CN656" i="20" s="1"/>
  <c r="GG659" i="20"/>
  <c r="EI651" i="20"/>
  <c r="GG660" i="20"/>
  <c r="GL624" i="20"/>
  <c r="CH623" i="20"/>
  <c r="CH626" i="20" s="1"/>
  <c r="CW719" i="20" s="1"/>
  <c r="EI687" i="20"/>
  <c r="FQ659" i="20"/>
  <c r="FQ711" i="20"/>
  <c r="FQ660" i="20"/>
  <c r="DU658" i="20" a="1"/>
  <c r="DU660" i="20" s="1"/>
  <c r="CC661" i="20" s="1"/>
  <c r="CC645" i="20"/>
  <c r="CY658" i="20" a="1"/>
  <c r="FA663" i="20" a="1"/>
  <c r="FA663" i="20" s="1"/>
  <c r="EE714" i="20"/>
  <c r="EE715" i="20"/>
  <c r="FQ710" i="20"/>
  <c r="DO860" i="20" a="1"/>
  <c r="DO862" i="20" s="1"/>
  <c r="GG729" i="20" a="1"/>
  <c r="GG731" i="20" s="1"/>
  <c r="GJ684" i="20"/>
  <c r="EE860" i="20" a="1"/>
  <c r="EE861" i="20" s="1"/>
  <c r="FJ860" i="20"/>
  <c r="FJ862" i="20"/>
  <c r="FJ861" i="20"/>
  <c r="GJ686" i="20"/>
  <c r="GJ685" i="20"/>
  <c r="GF861" i="20"/>
  <c r="GF862" i="20"/>
  <c r="GF860" i="20"/>
  <c r="EP685" i="20"/>
  <c r="CH686" i="20"/>
  <c r="GJ695" i="20"/>
  <c r="CY704" i="20" a="1"/>
  <c r="CY706" i="20" s="1"/>
  <c r="FQ729" i="20" a="1"/>
  <c r="FQ730" i="20" s="1"/>
  <c r="GG714" i="20" a="1"/>
  <c r="GG714" i="20" s="1"/>
  <c r="EP695" i="20"/>
  <c r="CH696" i="20"/>
  <c r="CY770" i="20" a="1"/>
  <c r="GG704" i="20" a="1"/>
  <c r="DZ735" i="20"/>
  <c r="DF735" i="20"/>
  <c r="EY734" i="20"/>
  <c r="EB734" i="20"/>
  <c r="DD734" i="20"/>
  <c r="DE735" i="20"/>
  <c r="EA734" i="20"/>
  <c r="EB736" i="20"/>
  <c r="DD735" i="20"/>
  <c r="DZ734" i="20"/>
  <c r="EA736" i="20"/>
  <c r="DZ736" i="20"/>
  <c r="DF736" i="20"/>
  <c r="DE736" i="20"/>
  <c r="DD736" i="20"/>
  <c r="EB735" i="20"/>
  <c r="DF734" i="20"/>
  <c r="EA735" i="20"/>
  <c r="DE734" i="20"/>
  <c r="GM639" i="20"/>
  <c r="GM638" i="20"/>
  <c r="GM640" i="20"/>
  <c r="GJ696" i="20"/>
  <c r="GG710" i="20"/>
  <c r="GG709" i="20"/>
  <c r="GG711" i="20"/>
  <c r="CY709" i="20" a="1"/>
  <c r="FQ704" i="20" a="1"/>
  <c r="FQ714" i="20" a="1"/>
  <c r="DO731" i="20"/>
  <c r="DO730" i="20"/>
  <c r="DO729" i="20"/>
  <c r="GJ694" i="20"/>
  <c r="CY663" i="20"/>
  <c r="CY665" i="20"/>
  <c r="CY664" i="20"/>
  <c r="DZ726" i="20"/>
  <c r="DF726" i="20"/>
  <c r="DE726" i="20"/>
  <c r="DD726" i="20"/>
  <c r="EB725" i="20"/>
  <c r="DF724" i="20"/>
  <c r="EA725" i="20"/>
  <c r="DE724" i="20"/>
  <c r="DZ725" i="20"/>
  <c r="DF725" i="20"/>
  <c r="EY724" i="20"/>
  <c r="EB724" i="20"/>
  <c r="DD724" i="20"/>
  <c r="DE725" i="20"/>
  <c r="EA724" i="20"/>
  <c r="EB726" i="20"/>
  <c r="DD725" i="20"/>
  <c r="DZ724" i="20"/>
  <c r="EA726" i="20"/>
  <c r="GK631" i="20"/>
  <c r="DO716" i="20"/>
  <c r="DO715" i="20"/>
  <c r="DO714" i="20"/>
  <c r="CY654" i="20" l="1"/>
  <c r="CB655" i="20" s="1"/>
  <c r="CY653" i="20"/>
  <c r="CB654" i="20" s="1"/>
  <c r="FW663" i="20"/>
  <c r="CN664" i="20" s="1"/>
  <c r="FW664" i="20"/>
  <c r="CN665" i="20" s="1"/>
  <c r="DU655" i="20"/>
  <c r="CC656" i="20" s="1"/>
  <c r="DU654" i="20"/>
  <c r="CC655" i="20" s="1"/>
  <c r="DU653" i="20"/>
  <c r="CC654" i="20" s="1"/>
  <c r="GM648" i="20"/>
  <c r="GM650" i="20"/>
  <c r="EG645" i="20"/>
  <c r="EG644" i="20"/>
  <c r="FQ771" i="20"/>
  <c r="CB656" i="20"/>
  <c r="FQ770" i="20"/>
  <c r="FA653" i="20" a="1"/>
  <c r="EM645" i="20"/>
  <c r="DU771" i="20"/>
  <c r="CC772" i="20" s="1"/>
  <c r="DU770" i="20"/>
  <c r="CC771" i="20" s="1"/>
  <c r="CC646" i="20"/>
  <c r="EG643" i="20"/>
  <c r="EM644" i="20"/>
  <c r="EM643" i="20"/>
  <c r="CH648" i="20"/>
  <c r="CH651" i="20" s="1"/>
  <c r="CW744" i="20" s="1"/>
  <c r="EB746" i="20" s="1"/>
  <c r="GM681" i="20"/>
  <c r="GM679" i="20"/>
  <c r="DU729" i="20" a="1"/>
  <c r="DU730" i="20" s="1"/>
  <c r="CC731" i="20" s="1"/>
  <c r="FW644" i="20"/>
  <c r="CN645" i="20" s="1"/>
  <c r="DU704" i="20" a="1"/>
  <c r="DU705" i="20" s="1"/>
  <c r="CC706" i="20" s="1"/>
  <c r="FW645" i="20"/>
  <c r="CN646" i="20" s="1"/>
  <c r="FA665" i="20"/>
  <c r="FQ731" i="20"/>
  <c r="FA664" i="20"/>
  <c r="CM665" i="20" s="1"/>
  <c r="FW770" i="20" a="1"/>
  <c r="FW772" i="20" s="1"/>
  <c r="FA709" i="20" a="1"/>
  <c r="FA711" i="20" s="1"/>
  <c r="FJ785" i="20" a="1"/>
  <c r="FJ787" i="20" s="1"/>
  <c r="DH785" i="20"/>
  <c r="DH787" i="20"/>
  <c r="DH786" i="20"/>
  <c r="ED787" i="20"/>
  <c r="ED786" i="20"/>
  <c r="ED785" i="20"/>
  <c r="GF785" i="20" a="1"/>
  <c r="DH775" i="20" a="1"/>
  <c r="DH775" i="20" s="1"/>
  <c r="ED775" i="20" a="1"/>
  <c r="GC775" i="20"/>
  <c r="GC776" i="20"/>
  <c r="FF775" i="20"/>
  <c r="GD777" i="20"/>
  <c r="FH777" i="20"/>
  <c r="GB776" i="20"/>
  <c r="FF776" i="20"/>
  <c r="FH775" i="20"/>
  <c r="GB775" i="20"/>
  <c r="GC777" i="20"/>
  <c r="FG777" i="20"/>
  <c r="FH776" i="20"/>
  <c r="GB777" i="20"/>
  <c r="FF777" i="20"/>
  <c r="GD775" i="20"/>
  <c r="FG776" i="20"/>
  <c r="GD776" i="20"/>
  <c r="FG775" i="20"/>
  <c r="CY699" i="20" a="1"/>
  <c r="FW658" i="20" a="1"/>
  <c r="FW658" i="20" s="1"/>
  <c r="CN659" i="20" s="1"/>
  <c r="DU699" i="20" a="1"/>
  <c r="DU710" i="20"/>
  <c r="CC711" i="20" s="1"/>
  <c r="DU709" i="20"/>
  <c r="CC710" i="20" s="1"/>
  <c r="GG701" i="20"/>
  <c r="GG700" i="20"/>
  <c r="GG699" i="20"/>
  <c r="FA645" i="20"/>
  <c r="CM646" i="20" s="1"/>
  <c r="FA644" i="20"/>
  <c r="FQ701" i="20"/>
  <c r="FQ700" i="20"/>
  <c r="FQ699" i="20"/>
  <c r="FA643" i="20"/>
  <c r="GI643" i="20" s="1"/>
  <c r="FQ729" i="20"/>
  <c r="EB720" i="20"/>
  <c r="DD719" i="20"/>
  <c r="DF721" i="20"/>
  <c r="DZ721" i="20"/>
  <c r="DF719" i="20"/>
  <c r="DE720" i="20"/>
  <c r="DE721" i="20"/>
  <c r="DF720" i="20"/>
  <c r="EA720" i="20"/>
  <c r="EA719" i="20"/>
  <c r="DZ720" i="20"/>
  <c r="DE719" i="20"/>
  <c r="EB721" i="20"/>
  <c r="DD720" i="20"/>
  <c r="EA721" i="20"/>
  <c r="DZ719" i="20"/>
  <c r="EY719" i="20"/>
  <c r="DD721" i="20"/>
  <c r="EB719" i="20"/>
  <c r="FA658" i="20" a="1"/>
  <c r="FA660" i="20" s="1"/>
  <c r="GM624" i="20"/>
  <c r="GM625" i="20"/>
  <c r="GM623" i="20"/>
  <c r="GG716" i="20"/>
  <c r="DU714" i="20" a="1"/>
  <c r="DU716" i="20" s="1"/>
  <c r="CC717" i="20" s="1"/>
  <c r="DU659" i="20"/>
  <c r="CC660" i="20" s="1"/>
  <c r="CE644" i="20"/>
  <c r="GG715" i="20"/>
  <c r="DU658" i="20"/>
  <c r="CC659" i="20" s="1"/>
  <c r="CY660" i="20"/>
  <c r="CY659" i="20"/>
  <c r="CY658" i="20"/>
  <c r="CY704" i="20"/>
  <c r="CB705" i="20" s="1"/>
  <c r="CY705" i="20"/>
  <c r="DO860" i="20"/>
  <c r="GG729" i="20"/>
  <c r="DO861" i="20"/>
  <c r="GG730" i="20"/>
  <c r="EE862" i="20"/>
  <c r="EE860" i="20"/>
  <c r="FQ860" i="20" a="1"/>
  <c r="GL685" i="20"/>
  <c r="CH684" i="20"/>
  <c r="CH687" i="20" s="1"/>
  <c r="CW780" i="20" s="1"/>
  <c r="GG860" i="20" a="1"/>
  <c r="CY714" i="20" a="1"/>
  <c r="CY715" i="20" s="1"/>
  <c r="GK641" i="20"/>
  <c r="FW709" i="20" a="1"/>
  <c r="FW710" i="20" s="1"/>
  <c r="CN711" i="20" s="1"/>
  <c r="ED724" i="20" a="1"/>
  <c r="CB707" i="20"/>
  <c r="DH734" i="20" a="1"/>
  <c r="CY729" i="20" a="1"/>
  <c r="FQ706" i="20"/>
  <c r="FQ705" i="20"/>
  <c r="FQ704" i="20"/>
  <c r="FA710" i="20"/>
  <c r="FA709" i="20"/>
  <c r="CY771" i="20"/>
  <c r="CY770" i="20"/>
  <c r="CY772" i="20"/>
  <c r="GL695" i="20"/>
  <c r="CH694" i="20"/>
  <c r="CH697" i="20" s="1"/>
  <c r="CW790" i="20" s="1"/>
  <c r="CM664" i="20"/>
  <c r="GI663" i="20"/>
  <c r="FH734" i="20"/>
  <c r="GD735" i="20"/>
  <c r="GD734" i="20"/>
  <c r="FG734" i="20"/>
  <c r="GD736" i="20"/>
  <c r="GC735" i="20"/>
  <c r="GC734" i="20"/>
  <c r="FF734" i="20"/>
  <c r="GC736" i="20"/>
  <c r="GB735" i="20"/>
  <c r="GB734" i="20"/>
  <c r="GB736" i="20"/>
  <c r="FH735" i="20"/>
  <c r="FH736" i="20"/>
  <c r="FG735" i="20"/>
  <c r="FG736" i="20"/>
  <c r="FF735" i="20"/>
  <c r="FF736" i="20"/>
  <c r="DH724" i="20" a="1"/>
  <c r="EM663" i="20"/>
  <c r="CB665" i="20"/>
  <c r="EG664" i="20"/>
  <c r="CY710" i="20"/>
  <c r="CY709" i="20"/>
  <c r="CY711" i="20"/>
  <c r="ED734" i="20" a="1"/>
  <c r="EM664" i="20"/>
  <c r="EG665" i="20"/>
  <c r="CB666" i="20"/>
  <c r="FQ716" i="20"/>
  <c r="FQ715" i="20"/>
  <c r="FQ714" i="20"/>
  <c r="CM666" i="20"/>
  <c r="GI665" i="20"/>
  <c r="GO664" i="20"/>
  <c r="GB726" i="20"/>
  <c r="FH725" i="20"/>
  <c r="FH726" i="20"/>
  <c r="FG725" i="20"/>
  <c r="FG726" i="20"/>
  <c r="FF725" i="20"/>
  <c r="FF726" i="20"/>
  <c r="FH724" i="20"/>
  <c r="GD725" i="20"/>
  <c r="GD724" i="20"/>
  <c r="FG724" i="20"/>
  <c r="GD726" i="20"/>
  <c r="GC725" i="20"/>
  <c r="GC724" i="20"/>
  <c r="FF724" i="20"/>
  <c r="GC726" i="20"/>
  <c r="GB725" i="20"/>
  <c r="GB724" i="20"/>
  <c r="EM665" i="20"/>
  <c r="EG663" i="20"/>
  <c r="CB664" i="20"/>
  <c r="GG706" i="20"/>
  <c r="GG705" i="20"/>
  <c r="GG704" i="20"/>
  <c r="CE654" i="20" l="1"/>
  <c r="EM654" i="20"/>
  <c r="GK651" i="20"/>
  <c r="EA746" i="20"/>
  <c r="EM655" i="20"/>
  <c r="EG654" i="20"/>
  <c r="EM653" i="20"/>
  <c r="EH645" i="20"/>
  <c r="EG655" i="20"/>
  <c r="EG653" i="20"/>
  <c r="EA745" i="20"/>
  <c r="DE745" i="20"/>
  <c r="EH643" i="20"/>
  <c r="EH644" i="20"/>
  <c r="DE744" i="20"/>
  <c r="FA653" i="20"/>
  <c r="FA654" i="20"/>
  <c r="FA655" i="20"/>
  <c r="FA770" i="20" a="1"/>
  <c r="DZ746" i="20"/>
  <c r="EY744" i="20"/>
  <c r="FF746" i="20" s="1"/>
  <c r="DZ744" i="20"/>
  <c r="DF745" i="20"/>
  <c r="DD745" i="20"/>
  <c r="EG705" i="20"/>
  <c r="DE746" i="20"/>
  <c r="DF746" i="20"/>
  <c r="DZ745" i="20"/>
  <c r="DD746" i="20"/>
  <c r="EB744" i="20"/>
  <c r="DF744" i="20"/>
  <c r="EA744" i="20"/>
  <c r="GK682" i="20"/>
  <c r="DD744" i="20"/>
  <c r="EB745" i="20"/>
  <c r="DU706" i="20"/>
  <c r="EM704" i="20" s="1"/>
  <c r="DU729" i="20"/>
  <c r="CC730" i="20" s="1"/>
  <c r="DU731" i="20"/>
  <c r="CC732" i="20" s="1"/>
  <c r="FA729" i="20" a="1"/>
  <c r="FA731" i="20" s="1"/>
  <c r="GO665" i="20"/>
  <c r="GI664" i="20"/>
  <c r="GJ663" i="20" s="1"/>
  <c r="GO663" i="20"/>
  <c r="DU704" i="20"/>
  <c r="EM706" i="20" s="1"/>
  <c r="FW770" i="20"/>
  <c r="FW771" i="20"/>
  <c r="CN773" i="20"/>
  <c r="CB706" i="20"/>
  <c r="FW699" i="20" a="1"/>
  <c r="FW701" i="20" s="1"/>
  <c r="FJ785" i="20"/>
  <c r="FJ786" i="20"/>
  <c r="GO643" i="20"/>
  <c r="DO785" i="20" a="1"/>
  <c r="FH746" i="20"/>
  <c r="GF785" i="20"/>
  <c r="GF787" i="20"/>
  <c r="GF786" i="20"/>
  <c r="EE785" i="20" a="1"/>
  <c r="DH777" i="20"/>
  <c r="DH776" i="20"/>
  <c r="FW659" i="20"/>
  <c r="CN660" i="20" s="1"/>
  <c r="FW660" i="20"/>
  <c r="CN661" i="20" s="1"/>
  <c r="CY701" i="20"/>
  <c r="CB702" i="20" s="1"/>
  <c r="CY700" i="20"/>
  <c r="CB701" i="20" s="1"/>
  <c r="CY699" i="20"/>
  <c r="CB700" i="20" s="1"/>
  <c r="FJ775" i="20" a="1"/>
  <c r="FA699" i="20" a="1"/>
  <c r="GF775" i="20" a="1"/>
  <c r="ED777" i="20"/>
  <c r="ED776" i="20"/>
  <c r="ED775" i="20"/>
  <c r="FW714" i="20" a="1"/>
  <c r="FW716" i="20" s="1"/>
  <c r="CN717" i="20" s="1"/>
  <c r="DU700" i="20"/>
  <c r="DU699" i="20"/>
  <c r="DU701" i="20"/>
  <c r="GI645" i="20"/>
  <c r="GO645" i="20"/>
  <c r="CM644" i="20"/>
  <c r="CM645" i="20"/>
  <c r="GI644" i="20"/>
  <c r="GO644" i="20"/>
  <c r="FA658" i="20"/>
  <c r="CM659" i="20" s="1"/>
  <c r="FA659" i="20"/>
  <c r="GK626" i="20"/>
  <c r="DU714" i="20"/>
  <c r="CC715" i="20" s="1"/>
  <c r="DH719" i="20" a="1"/>
  <c r="FF720" i="20"/>
  <c r="GC719" i="20"/>
  <c r="FG720" i="20"/>
  <c r="FF721" i="20"/>
  <c r="FF719" i="20"/>
  <c r="FH719" i="20"/>
  <c r="GC721" i="20"/>
  <c r="GD720" i="20"/>
  <c r="GB720" i="20"/>
  <c r="GD719" i="20"/>
  <c r="GB719" i="20"/>
  <c r="FG719" i="20"/>
  <c r="GB721" i="20"/>
  <c r="GD721" i="20"/>
  <c r="FH720" i="20"/>
  <c r="FG721" i="20"/>
  <c r="GC720" i="20"/>
  <c r="FH721" i="20"/>
  <c r="ED719" i="20" a="1"/>
  <c r="DU715" i="20"/>
  <c r="CC716" i="20" s="1"/>
  <c r="GD746" i="20"/>
  <c r="CM661" i="20"/>
  <c r="CY716" i="20"/>
  <c r="CB717" i="20" s="1"/>
  <c r="EM660" i="20"/>
  <c r="EG658" i="20"/>
  <c r="CB659" i="20"/>
  <c r="CY860" i="20" a="1"/>
  <c r="CY862" i="20" s="1"/>
  <c r="CB863" i="20" s="1"/>
  <c r="EM658" i="20"/>
  <c r="CB660" i="20"/>
  <c r="EG659" i="20"/>
  <c r="EM659" i="20"/>
  <c r="CB661" i="20"/>
  <c r="EG660" i="20"/>
  <c r="FW729" i="20" a="1"/>
  <c r="FW730" i="20" s="1"/>
  <c r="CN731" i="20" s="1"/>
  <c r="CY714" i="20"/>
  <c r="CB715" i="20" s="1"/>
  <c r="DU860" i="20" a="1"/>
  <c r="DU862" i="20" s="1"/>
  <c r="CC863" i="20" s="1"/>
  <c r="FW711" i="20"/>
  <c r="CN712" i="20" s="1"/>
  <c r="GG862" i="20"/>
  <c r="GG861" i="20"/>
  <c r="GG860" i="20"/>
  <c r="EA782" i="20"/>
  <c r="DE782" i="20"/>
  <c r="DZ781" i="20"/>
  <c r="DD781" i="20"/>
  <c r="DF781" i="20"/>
  <c r="DD782" i="20"/>
  <c r="EB782" i="20"/>
  <c r="EA780" i="20"/>
  <c r="DF780" i="20"/>
  <c r="EA781" i="20"/>
  <c r="DZ782" i="20"/>
  <c r="EB781" i="20"/>
  <c r="EY780" i="20"/>
  <c r="DF782" i="20"/>
  <c r="DE780" i="20"/>
  <c r="EB780" i="20"/>
  <c r="DE781" i="20"/>
  <c r="DD780" i="20"/>
  <c r="DZ780" i="20"/>
  <c r="FQ860" i="20"/>
  <c r="FQ862" i="20"/>
  <c r="FQ861" i="20"/>
  <c r="GM686" i="20"/>
  <c r="GM684" i="20"/>
  <c r="GM685" i="20"/>
  <c r="CE664" i="20"/>
  <c r="FW709" i="20"/>
  <c r="CN710" i="20" s="1"/>
  <c r="FJ724" i="20" a="1"/>
  <c r="FJ724" i="20" s="1"/>
  <c r="EH664" i="20"/>
  <c r="GF734" i="20" a="1"/>
  <c r="GF736" i="20" s="1"/>
  <c r="FA704" i="20" a="1"/>
  <c r="FA706" i="20" s="1"/>
  <c r="EM771" i="20"/>
  <c r="EG772" i="20"/>
  <c r="CB773" i="20"/>
  <c r="EM772" i="20"/>
  <c r="CB771" i="20"/>
  <c r="EG770" i="20"/>
  <c r="CB716" i="20"/>
  <c r="EH665" i="20"/>
  <c r="EM770" i="20"/>
  <c r="CB772" i="20"/>
  <c r="EG771" i="20"/>
  <c r="EH663" i="20"/>
  <c r="FA714" i="20" a="1"/>
  <c r="DH724" i="20"/>
  <c r="DH726" i="20"/>
  <c r="DH725" i="20"/>
  <c r="FJ734" i="20" a="1"/>
  <c r="CY730" i="20"/>
  <c r="CY729" i="20"/>
  <c r="CY731" i="20"/>
  <c r="FW704" i="20" a="1"/>
  <c r="CB712" i="20"/>
  <c r="EG711" i="20"/>
  <c r="EM710" i="20"/>
  <c r="GF724" i="20" a="1"/>
  <c r="EM711" i="20"/>
  <c r="CB710" i="20"/>
  <c r="EG709" i="20"/>
  <c r="CM710" i="20"/>
  <c r="DH736" i="20"/>
  <c r="DH735" i="20"/>
  <c r="DH734" i="20"/>
  <c r="EM709" i="20"/>
  <c r="EG710" i="20"/>
  <c r="CB711" i="20"/>
  <c r="EP664" i="20"/>
  <c r="CH665" i="20"/>
  <c r="GL664" i="20" s="1"/>
  <c r="DZ791" i="20"/>
  <c r="DF791" i="20"/>
  <c r="DE791" i="20"/>
  <c r="EB792" i="20"/>
  <c r="DD791" i="20"/>
  <c r="DF790" i="20"/>
  <c r="EA792" i="20"/>
  <c r="DE790" i="20"/>
  <c r="DZ792" i="20"/>
  <c r="DF792" i="20"/>
  <c r="EY790" i="20"/>
  <c r="EB790" i="20"/>
  <c r="DD790" i="20"/>
  <c r="DE792" i="20"/>
  <c r="EA790" i="20"/>
  <c r="DD792" i="20"/>
  <c r="EB791" i="20"/>
  <c r="DZ790" i="20"/>
  <c r="EA791" i="20"/>
  <c r="CM711" i="20"/>
  <c r="GI710" i="20"/>
  <c r="ED726" i="20"/>
  <c r="ED725" i="20"/>
  <c r="ED724" i="20"/>
  <c r="ED736" i="20"/>
  <c r="ED735" i="20"/>
  <c r="ED734" i="20"/>
  <c r="GM695" i="20"/>
  <c r="GM694" i="20"/>
  <c r="GM696" i="20"/>
  <c r="CM712" i="20"/>
  <c r="GJ664" i="20" l="1"/>
  <c r="GJ665" i="20"/>
  <c r="EH655" i="20"/>
  <c r="EH654" i="20"/>
  <c r="EI646" i="20"/>
  <c r="EH653" i="20"/>
  <c r="GC745" i="20"/>
  <c r="GB744" i="20"/>
  <c r="GD745" i="20"/>
  <c r="GC744" i="20"/>
  <c r="FF745" i="20"/>
  <c r="FG744" i="20"/>
  <c r="GB745" i="20"/>
  <c r="FG745" i="20"/>
  <c r="FH744" i="20"/>
  <c r="FA772" i="20"/>
  <c r="FA771" i="20"/>
  <c r="CM772" i="20" s="1"/>
  <c r="FA770" i="20"/>
  <c r="CM771" i="20" s="1"/>
  <c r="GD744" i="20"/>
  <c r="CM656" i="20"/>
  <c r="GI655" i="20"/>
  <c r="GO654" i="20"/>
  <c r="FG746" i="20"/>
  <c r="GC746" i="20"/>
  <c r="CM655" i="20"/>
  <c r="GI654" i="20"/>
  <c r="GO653" i="20"/>
  <c r="GB746" i="20"/>
  <c r="FF744" i="20"/>
  <c r="FH745" i="20"/>
  <c r="CM654" i="20"/>
  <c r="GO655" i="20"/>
  <c r="GI653" i="20"/>
  <c r="ED744" i="20" a="1"/>
  <c r="ED744" i="20" s="1"/>
  <c r="DH744" i="20" a="1"/>
  <c r="DH746" i="20" s="1"/>
  <c r="FA729" i="20"/>
  <c r="FA730" i="20"/>
  <c r="CC707" i="20"/>
  <c r="EG706" i="20"/>
  <c r="FW715" i="20"/>
  <c r="CN716" i="20" s="1"/>
  <c r="EM705" i="20"/>
  <c r="GO709" i="20"/>
  <c r="GI711" i="20"/>
  <c r="GO710" i="20"/>
  <c r="CC705" i="20"/>
  <c r="EG704" i="20"/>
  <c r="CN772" i="20"/>
  <c r="CN771" i="20"/>
  <c r="EG715" i="20"/>
  <c r="FW699" i="20"/>
  <c r="CN700" i="20" s="1"/>
  <c r="FW700" i="20"/>
  <c r="CN701" i="20" s="1"/>
  <c r="FQ785" i="20" a="1"/>
  <c r="FQ787" i="20" s="1"/>
  <c r="GI660" i="20"/>
  <c r="GI658" i="20"/>
  <c r="EM716" i="20"/>
  <c r="GI659" i="20"/>
  <c r="EE775" i="20" a="1"/>
  <c r="GG785" i="20" a="1"/>
  <c r="FW714" i="20"/>
  <c r="CN715" i="20" s="1"/>
  <c r="EE785" i="20"/>
  <c r="EE787" i="20"/>
  <c r="EE786" i="20"/>
  <c r="DO787" i="20"/>
  <c r="DO786" i="20"/>
  <c r="DO785" i="20"/>
  <c r="GO658" i="20"/>
  <c r="GO659" i="20"/>
  <c r="DO775" i="20" a="1"/>
  <c r="FA701" i="20"/>
  <c r="CM702" i="20" s="1"/>
  <c r="FA700" i="20"/>
  <c r="CM701" i="20" s="1"/>
  <c r="FA699" i="20"/>
  <c r="FJ777" i="20"/>
  <c r="FJ776" i="20"/>
  <c r="FJ775" i="20"/>
  <c r="GF777" i="20"/>
  <c r="GF776" i="20"/>
  <c r="GF775" i="20"/>
  <c r="CC702" i="20"/>
  <c r="EG701" i="20"/>
  <c r="EM699" i="20"/>
  <c r="CC700" i="20"/>
  <c r="EM700" i="20"/>
  <c r="EG699" i="20"/>
  <c r="CC701" i="20"/>
  <c r="EM701" i="20"/>
  <c r="EG700" i="20"/>
  <c r="CN702" i="20"/>
  <c r="GO660" i="20"/>
  <c r="EM715" i="20"/>
  <c r="CM660" i="20"/>
  <c r="CH660" i="20" s="1"/>
  <c r="GL659" i="20" s="1"/>
  <c r="GJ644" i="20"/>
  <c r="GJ643" i="20"/>
  <c r="EP644" i="20"/>
  <c r="CH645" i="20"/>
  <c r="GJ645" i="20"/>
  <c r="EG716" i="20"/>
  <c r="EM714" i="20"/>
  <c r="FJ726" i="20"/>
  <c r="GI709" i="20"/>
  <c r="FJ719" i="20" a="1"/>
  <c r="ED721" i="20"/>
  <c r="ED719" i="20"/>
  <c r="ED720" i="20"/>
  <c r="GF719" i="20" a="1"/>
  <c r="DH721" i="20"/>
  <c r="DH720" i="20"/>
  <c r="DH719" i="20"/>
  <c r="GO711" i="20"/>
  <c r="EG714" i="20"/>
  <c r="CY861" i="20"/>
  <c r="CB862" i="20" s="1"/>
  <c r="FJ725" i="20"/>
  <c r="CY860" i="20"/>
  <c r="EH659" i="20"/>
  <c r="CE659" i="20"/>
  <c r="DU860" i="20"/>
  <c r="CC861" i="20" s="1"/>
  <c r="EH660" i="20"/>
  <c r="EH658" i="20"/>
  <c r="FW731" i="20"/>
  <c r="CN732" i="20" s="1"/>
  <c r="FW729" i="20"/>
  <c r="CN730" i="20" s="1"/>
  <c r="EG862" i="20"/>
  <c r="DU861" i="20"/>
  <c r="CC862" i="20" s="1"/>
  <c r="GK687" i="20"/>
  <c r="FA860" i="20" a="1"/>
  <c r="FA862" i="20" s="1"/>
  <c r="ED780" i="20" a="1"/>
  <c r="DH780" i="20" a="1"/>
  <c r="EH710" i="20"/>
  <c r="EI666" i="20"/>
  <c r="GD782" i="20"/>
  <c r="FF780" i="20"/>
  <c r="FG781" i="20"/>
  <c r="FH780" i="20"/>
  <c r="FH782" i="20"/>
  <c r="FF781" i="20"/>
  <c r="GC782" i="20"/>
  <c r="GC781" i="20"/>
  <c r="GD780" i="20"/>
  <c r="GB780" i="20"/>
  <c r="FG780" i="20"/>
  <c r="FG782" i="20"/>
  <c r="GB782" i="20"/>
  <c r="GB781" i="20"/>
  <c r="GD781" i="20"/>
  <c r="FF782" i="20"/>
  <c r="GC780" i="20"/>
  <c r="FH781" i="20"/>
  <c r="FW860" i="20" a="1"/>
  <c r="FA705" i="20"/>
  <c r="CM706" i="20" s="1"/>
  <c r="EH770" i="20"/>
  <c r="CE771" i="20"/>
  <c r="CE715" i="20"/>
  <c r="GF734" i="20"/>
  <c r="FA704" i="20"/>
  <c r="CM705" i="20" s="1"/>
  <c r="CE710" i="20"/>
  <c r="GF735" i="20"/>
  <c r="GM664" i="20"/>
  <c r="GM663" i="20"/>
  <c r="GM665" i="20"/>
  <c r="EM731" i="20"/>
  <c r="CB730" i="20"/>
  <c r="EG729" i="20"/>
  <c r="CM731" i="20"/>
  <c r="GI730" i="20"/>
  <c r="CM707" i="20"/>
  <c r="EH711" i="20"/>
  <c r="EM729" i="20"/>
  <c r="EG730" i="20"/>
  <c r="CB731" i="20"/>
  <c r="EH771" i="20"/>
  <c r="CM732" i="20"/>
  <c r="CH663" i="20"/>
  <c r="CH666" i="20" s="1"/>
  <c r="CW759" i="20" s="1"/>
  <c r="EH772" i="20"/>
  <c r="EE734" i="20" a="1"/>
  <c r="EE724" i="20" a="1"/>
  <c r="DH790" i="20" a="1"/>
  <c r="DO734" i="20" a="1"/>
  <c r="EH709" i="20"/>
  <c r="FJ736" i="20"/>
  <c r="FJ735" i="20"/>
  <c r="FJ734" i="20"/>
  <c r="FW706" i="20"/>
  <c r="CN707" i="20" s="1"/>
  <c r="FW705" i="20"/>
  <c r="CN706" i="20" s="1"/>
  <c r="FW704" i="20"/>
  <c r="CN705" i="20" s="1"/>
  <c r="GK697" i="20"/>
  <c r="GD791" i="20"/>
  <c r="GD792" i="20"/>
  <c r="GC791" i="20"/>
  <c r="GC792" i="20"/>
  <c r="GB791" i="20"/>
  <c r="GB792" i="20"/>
  <c r="FH791" i="20"/>
  <c r="FH790" i="20"/>
  <c r="FH792" i="20"/>
  <c r="FG791" i="20"/>
  <c r="GD790" i="20"/>
  <c r="FG790" i="20"/>
  <c r="FG792" i="20"/>
  <c r="FF791" i="20"/>
  <c r="GC790" i="20"/>
  <c r="FF790" i="20"/>
  <c r="FF792" i="20"/>
  <c r="GB790" i="20"/>
  <c r="ED790" i="20" a="1"/>
  <c r="GF726" i="20"/>
  <c r="GF725" i="20"/>
  <c r="GF724" i="20"/>
  <c r="DO724" i="20" a="1"/>
  <c r="CH711" i="20"/>
  <c r="GL710" i="20" s="1"/>
  <c r="EP710" i="20"/>
  <c r="CB732" i="20"/>
  <c r="EG731" i="20"/>
  <c r="EM730" i="20"/>
  <c r="FA716" i="20"/>
  <c r="FA715" i="20"/>
  <c r="FA714" i="20"/>
  <c r="CM730" i="20"/>
  <c r="EI656" i="20" l="1"/>
  <c r="ED745" i="20"/>
  <c r="GI770" i="20"/>
  <c r="FJ744" i="20" a="1"/>
  <c r="FJ745" i="20" s="1"/>
  <c r="GO772" i="20"/>
  <c r="GF744" i="20" a="1"/>
  <c r="GF746" i="20" s="1"/>
  <c r="ED746" i="20"/>
  <c r="EE744" i="20" s="1" a="1"/>
  <c r="GJ655" i="20"/>
  <c r="GJ653" i="20"/>
  <c r="GJ654" i="20"/>
  <c r="DH745" i="20"/>
  <c r="CH655" i="20"/>
  <c r="EP654" i="20"/>
  <c r="CM773" i="20"/>
  <c r="EP771" i="20" s="1"/>
  <c r="GI772" i="20"/>
  <c r="DH744" i="20"/>
  <c r="DO744" i="20" s="1" a="1"/>
  <c r="GI771" i="20"/>
  <c r="GO770" i="20"/>
  <c r="GO771" i="20"/>
  <c r="CE705" i="20"/>
  <c r="FJ746" i="20"/>
  <c r="CH772" i="20"/>
  <c r="BV840" i="20" s="1"/>
  <c r="GJ711" i="20"/>
  <c r="FJ744" i="20"/>
  <c r="FQ785" i="20"/>
  <c r="EH705" i="20"/>
  <c r="EH704" i="20"/>
  <c r="EH706" i="20"/>
  <c r="GJ709" i="20"/>
  <c r="GJ710" i="20"/>
  <c r="GJ660" i="20"/>
  <c r="GJ658" i="20"/>
  <c r="GJ659" i="20"/>
  <c r="FQ786" i="20"/>
  <c r="EH715" i="20"/>
  <c r="GG734" i="20" a="1"/>
  <c r="GG736" i="20" s="1"/>
  <c r="EH716" i="20"/>
  <c r="EH731" i="20"/>
  <c r="EE775" i="20"/>
  <c r="EE777" i="20"/>
  <c r="EE776" i="20"/>
  <c r="GI701" i="20"/>
  <c r="CY785" i="20" a="1"/>
  <c r="CY786" i="20" s="1"/>
  <c r="GO700" i="20"/>
  <c r="DU785" i="20" a="1"/>
  <c r="GO699" i="20"/>
  <c r="GG787" i="20"/>
  <c r="GG786" i="20"/>
  <c r="GG785" i="20"/>
  <c r="DO776" i="20"/>
  <c r="DO775" i="20"/>
  <c r="DO777" i="20"/>
  <c r="EH699" i="20"/>
  <c r="GI700" i="20"/>
  <c r="FQ775" i="20" a="1"/>
  <c r="EP659" i="20"/>
  <c r="CM700" i="20"/>
  <c r="CH701" i="20" s="1"/>
  <c r="GO701" i="20"/>
  <c r="GI699" i="20"/>
  <c r="GG775" i="20" a="1"/>
  <c r="CE700" i="20"/>
  <c r="EH714" i="20"/>
  <c r="GO730" i="20"/>
  <c r="EH701" i="20"/>
  <c r="GI729" i="20"/>
  <c r="GO731" i="20"/>
  <c r="EH700" i="20"/>
  <c r="GI705" i="20"/>
  <c r="GL644" i="20"/>
  <c r="CH643" i="20"/>
  <c r="CH646" i="20" s="1"/>
  <c r="CW739" i="20" s="1"/>
  <c r="FQ724" i="20" a="1"/>
  <c r="FQ724" i="20" s="1"/>
  <c r="GO704" i="20"/>
  <c r="DO719" i="20" a="1"/>
  <c r="DO720" i="20" s="1"/>
  <c r="EE719" i="20" a="1"/>
  <c r="EE721" i="20" s="1"/>
  <c r="GF721" i="20"/>
  <c r="GF720" i="20"/>
  <c r="GF719" i="20"/>
  <c r="EG860" i="20"/>
  <c r="FJ721" i="20"/>
  <c r="FJ720" i="20"/>
  <c r="FJ719" i="20"/>
  <c r="CB861" i="20"/>
  <c r="CE861" i="20" s="1"/>
  <c r="CH658" i="20"/>
  <c r="CH661" i="20" s="1"/>
  <c r="CW754" i="20" s="1"/>
  <c r="DE756" i="20" s="1"/>
  <c r="GO706" i="20"/>
  <c r="EM861" i="20"/>
  <c r="EM862" i="20"/>
  <c r="GM659" i="20"/>
  <c r="GM658" i="20"/>
  <c r="GM660" i="20"/>
  <c r="EI661" i="20"/>
  <c r="GI731" i="20"/>
  <c r="GO729" i="20"/>
  <c r="FA861" i="20"/>
  <c r="CM862" i="20" s="1"/>
  <c r="EG861" i="20"/>
  <c r="EM860" i="20"/>
  <c r="EI773" i="20"/>
  <c r="FA860" i="20"/>
  <c r="FW860" i="20"/>
  <c r="CN861" i="20" s="1"/>
  <c r="FW862" i="20"/>
  <c r="CN863" i="20" s="1"/>
  <c r="FW861" i="20"/>
  <c r="CN862" i="20" s="1"/>
  <c r="GF780" i="20" a="1"/>
  <c r="FJ780" i="20" a="1"/>
  <c r="DH782" i="20"/>
  <c r="DH781" i="20"/>
  <c r="DH780" i="20"/>
  <c r="ED782" i="20"/>
  <c r="ED781" i="20"/>
  <c r="ED780" i="20"/>
  <c r="CM863" i="20"/>
  <c r="GK666" i="20"/>
  <c r="FQ734" i="20" a="1"/>
  <c r="FQ736" i="20" s="1"/>
  <c r="EI712" i="20"/>
  <c r="GI716" i="20"/>
  <c r="GO715" i="20"/>
  <c r="CM717" i="20"/>
  <c r="CE730" i="20"/>
  <c r="GI704" i="20"/>
  <c r="FJ790" i="20" a="1"/>
  <c r="CH709" i="20"/>
  <c r="CH712" i="20" s="1"/>
  <c r="CW805" i="20" s="1"/>
  <c r="DO736" i="20"/>
  <c r="DO735" i="20"/>
  <c r="DO734" i="20"/>
  <c r="CH706" i="20"/>
  <c r="EP705" i="20"/>
  <c r="DH790" i="20"/>
  <c r="DH792" i="20"/>
  <c r="DH791" i="20"/>
  <c r="ED792" i="20"/>
  <c r="ED791" i="20"/>
  <c r="ED790" i="20"/>
  <c r="GI706" i="20"/>
  <c r="CH731" i="20"/>
  <c r="GL730" i="20" s="1"/>
  <c r="EP730" i="20"/>
  <c r="EE726" i="20"/>
  <c r="EE725" i="20"/>
  <c r="EE724" i="20"/>
  <c r="DO724" i="20"/>
  <c r="DO726" i="20"/>
  <c r="DO725" i="20"/>
  <c r="EE736" i="20"/>
  <c r="EE735" i="20"/>
  <c r="EE734" i="20"/>
  <c r="DZ761" i="20"/>
  <c r="DF761" i="20"/>
  <c r="DZ759" i="20"/>
  <c r="DE761" i="20"/>
  <c r="DD761" i="20"/>
  <c r="EB760" i="20"/>
  <c r="EA760" i="20"/>
  <c r="DZ760" i="20"/>
  <c r="DF760" i="20"/>
  <c r="DF759" i="20"/>
  <c r="DE760" i="20"/>
  <c r="DE759" i="20"/>
  <c r="EB761" i="20"/>
  <c r="DD760" i="20"/>
  <c r="EY759" i="20"/>
  <c r="EB759" i="20"/>
  <c r="DD759" i="20"/>
  <c r="EA761" i="20"/>
  <c r="EA759" i="20"/>
  <c r="EH730" i="20"/>
  <c r="GO705" i="20"/>
  <c r="CM715" i="20"/>
  <c r="GI714" i="20"/>
  <c r="GO716" i="20"/>
  <c r="GI715" i="20"/>
  <c r="CM716" i="20"/>
  <c r="GO714" i="20"/>
  <c r="GM710" i="20"/>
  <c r="GM709" i="20"/>
  <c r="GM711" i="20"/>
  <c r="GG724" i="20" a="1"/>
  <c r="GF790" i="20" a="1"/>
  <c r="EH729" i="20"/>
  <c r="FQ744" i="20" l="1" a="1"/>
  <c r="GF744" i="20"/>
  <c r="GF745" i="20"/>
  <c r="GJ771" i="20"/>
  <c r="FA785" i="20" a="1"/>
  <c r="FA786" i="20" s="1"/>
  <c r="CM787" i="20" s="1"/>
  <c r="DO744" i="20"/>
  <c r="DO745" i="20"/>
  <c r="DO746" i="20"/>
  <c r="GJ772" i="20"/>
  <c r="EE744" i="20"/>
  <c r="EE745" i="20"/>
  <c r="EE746" i="20"/>
  <c r="GJ770" i="20"/>
  <c r="GL654" i="20"/>
  <c r="CH653" i="20"/>
  <c r="CH656" i="20" s="1"/>
  <c r="CW749" i="20" s="1"/>
  <c r="BW847" i="20"/>
  <c r="FB846" i="20" s="1"/>
  <c r="GL771" i="20"/>
  <c r="GM772" i="20" s="1"/>
  <c r="CH770" i="20"/>
  <c r="CH773" i="20" s="1"/>
  <c r="CW866" i="20" s="1"/>
  <c r="DD868" i="20" s="1"/>
  <c r="BW846" i="20"/>
  <c r="BV845" i="20"/>
  <c r="BW850" i="20" s="1"/>
  <c r="GG734" i="20"/>
  <c r="GG735" i="20"/>
  <c r="EI707" i="20"/>
  <c r="EI717" i="20"/>
  <c r="GJ731" i="20"/>
  <c r="FW785" i="20" a="1"/>
  <c r="FW787" i="20" s="1"/>
  <c r="GJ729" i="20"/>
  <c r="EP700" i="20"/>
  <c r="CY785" i="20"/>
  <c r="CB786" i="20" s="1"/>
  <c r="CY787" i="20"/>
  <c r="CB788" i="20" s="1"/>
  <c r="DU775" i="20" a="1"/>
  <c r="DU785" i="20"/>
  <c r="CC786" i="20" s="1"/>
  <c r="DU787" i="20"/>
  <c r="CC788" i="20" s="1"/>
  <c r="DU786" i="20"/>
  <c r="CC787" i="20" s="1"/>
  <c r="CB787" i="20"/>
  <c r="CY775" i="20" a="1"/>
  <c r="CY776" i="20" s="1"/>
  <c r="FQ777" i="20"/>
  <c r="FQ776" i="20"/>
  <c r="FQ775" i="20"/>
  <c r="EE720" i="20"/>
  <c r="GJ699" i="20"/>
  <c r="GJ701" i="20"/>
  <c r="GG776" i="20"/>
  <c r="GG775" i="20"/>
  <c r="GG777" i="20"/>
  <c r="GJ700" i="20"/>
  <c r="FQ726" i="20"/>
  <c r="GL700" i="20"/>
  <c r="CH699" i="20"/>
  <c r="CH702" i="20" s="1"/>
  <c r="CW795" i="20" s="1"/>
  <c r="FQ725" i="20"/>
  <c r="EI702" i="20"/>
  <c r="DO721" i="20"/>
  <c r="EB739" i="20"/>
  <c r="DD740" i="20"/>
  <c r="DE741" i="20"/>
  <c r="EY739" i="20"/>
  <c r="DF740" i="20"/>
  <c r="DF741" i="20"/>
  <c r="EB741" i="20"/>
  <c r="EB740" i="20"/>
  <c r="DE739" i="20"/>
  <c r="DZ741" i="20"/>
  <c r="EA739" i="20"/>
  <c r="DE740" i="20"/>
  <c r="DD739" i="20"/>
  <c r="DD741" i="20"/>
  <c r="EA741" i="20"/>
  <c r="DZ739" i="20"/>
  <c r="DF739" i="20"/>
  <c r="EA740" i="20"/>
  <c r="DZ740" i="20"/>
  <c r="GM644" i="20"/>
  <c r="GM643" i="20"/>
  <c r="GM645" i="20"/>
  <c r="EE719" i="20"/>
  <c r="GG719" i="20" a="1"/>
  <c r="GG719" i="20" s="1"/>
  <c r="DO719" i="20"/>
  <c r="FQ719" i="20" a="1"/>
  <c r="FQ721" i="20" s="1"/>
  <c r="EH861" i="20"/>
  <c r="FQ734" i="20"/>
  <c r="GJ705" i="20"/>
  <c r="GJ730" i="20"/>
  <c r="EA756" i="20"/>
  <c r="EB756" i="20"/>
  <c r="DE754" i="20"/>
  <c r="EA755" i="20"/>
  <c r="DD755" i="20"/>
  <c r="DD754" i="20"/>
  <c r="DZ755" i="20"/>
  <c r="EY754" i="20"/>
  <c r="DF755" i="20"/>
  <c r="EB754" i="20"/>
  <c r="DD756" i="20"/>
  <c r="DF754" i="20"/>
  <c r="EA754" i="20"/>
  <c r="DZ756" i="20"/>
  <c r="DZ754" i="20"/>
  <c r="DF756" i="20"/>
  <c r="EB755" i="20"/>
  <c r="DE755" i="20"/>
  <c r="EH862" i="20"/>
  <c r="GI862" i="20"/>
  <c r="GO861" i="20"/>
  <c r="GK661" i="20"/>
  <c r="FQ735" i="20"/>
  <c r="EH860" i="20"/>
  <c r="GI860" i="20"/>
  <c r="CM861" i="20"/>
  <c r="CH862" i="20" s="1"/>
  <c r="EE780" i="20" a="1"/>
  <c r="EE782" i="20" s="1"/>
  <c r="EI732" i="20"/>
  <c r="GJ706" i="20"/>
  <c r="GI861" i="20"/>
  <c r="GO862" i="20"/>
  <c r="FJ782" i="20"/>
  <c r="FJ781" i="20"/>
  <c r="FJ780" i="20"/>
  <c r="GF781" i="20"/>
  <c r="GF780" i="20"/>
  <c r="GF782" i="20"/>
  <c r="GO860" i="20"/>
  <c r="DO780" i="20" a="1"/>
  <c r="GJ715" i="20"/>
  <c r="GK712" i="20"/>
  <c r="CY744" i="20" a="1"/>
  <c r="CY746" i="20" s="1"/>
  <c r="DU744" i="20" a="1"/>
  <c r="DU746" i="20" s="1"/>
  <c r="CC747" i="20" s="1"/>
  <c r="GJ714" i="20"/>
  <c r="DU734" i="20" a="1"/>
  <c r="DU724" i="20" a="1"/>
  <c r="EE790" i="20" a="1"/>
  <c r="EP715" i="20"/>
  <c r="CH716" i="20"/>
  <c r="GB761" i="20"/>
  <c r="FH760" i="20"/>
  <c r="GC759" i="20"/>
  <c r="FF759" i="20"/>
  <c r="FH761" i="20"/>
  <c r="FG760" i="20"/>
  <c r="GB759" i="20"/>
  <c r="FG761" i="20"/>
  <c r="FF760" i="20"/>
  <c r="FF761" i="20"/>
  <c r="GD760" i="20"/>
  <c r="GD761" i="20"/>
  <c r="GC760" i="20"/>
  <c r="FH759" i="20"/>
  <c r="GC761" i="20"/>
  <c r="GB760" i="20"/>
  <c r="GD759" i="20"/>
  <c r="FG759" i="20"/>
  <c r="CY734" i="20" a="1"/>
  <c r="GM730" i="20"/>
  <c r="GM729" i="20"/>
  <c r="GM731" i="20"/>
  <c r="GL705" i="20"/>
  <c r="CH704" i="20"/>
  <c r="CH707" i="20" s="1"/>
  <c r="CW800" i="20" s="1"/>
  <c r="FJ792" i="20"/>
  <c r="FJ791" i="20"/>
  <c r="FJ790" i="20"/>
  <c r="GG726" i="20"/>
  <c r="GG725" i="20"/>
  <c r="GG724" i="20"/>
  <c r="GJ704" i="20"/>
  <c r="GF792" i="20"/>
  <c r="GF791" i="20"/>
  <c r="GF790" i="20"/>
  <c r="CY724" i="20" a="1"/>
  <c r="EB807" i="20"/>
  <c r="DD806" i="20"/>
  <c r="DF805" i="20"/>
  <c r="EA807" i="20"/>
  <c r="DE805" i="20"/>
  <c r="DZ807" i="20"/>
  <c r="DF807" i="20"/>
  <c r="EY805" i="20"/>
  <c r="EB805" i="20"/>
  <c r="DD805" i="20"/>
  <c r="DE807" i="20"/>
  <c r="EA805" i="20"/>
  <c r="DD807" i="20"/>
  <c r="EB806" i="20"/>
  <c r="DZ805" i="20"/>
  <c r="EA806" i="20"/>
  <c r="DZ806" i="20"/>
  <c r="DF806" i="20"/>
  <c r="DE806" i="20"/>
  <c r="ED759" i="20" a="1"/>
  <c r="FQ746" i="20"/>
  <c r="FQ745" i="20"/>
  <c r="FQ744" i="20"/>
  <c r="CH729" i="20"/>
  <c r="CH732" i="20" s="1"/>
  <c r="CW825" i="20" s="1"/>
  <c r="DO790" i="20" a="1"/>
  <c r="DH759" i="20" a="1"/>
  <c r="GJ716" i="20"/>
  <c r="FA787" i="20" l="1"/>
  <c r="CM788" i="20" s="1"/>
  <c r="FA785" i="20"/>
  <c r="CM786" i="20" s="1"/>
  <c r="GG744" i="20" a="1"/>
  <c r="DZ867" i="20"/>
  <c r="EA866" i="20"/>
  <c r="DZ749" i="20"/>
  <c r="DD750" i="20"/>
  <c r="DF751" i="20"/>
  <c r="EA749" i="20"/>
  <c r="EB750" i="20"/>
  <c r="DE750" i="20"/>
  <c r="EB751" i="20"/>
  <c r="DF749" i="20"/>
  <c r="DD751" i="20"/>
  <c r="EA751" i="20"/>
  <c r="DD749" i="20"/>
  <c r="EY749" i="20"/>
  <c r="DE751" i="20"/>
  <c r="DZ751" i="20"/>
  <c r="EB749" i="20"/>
  <c r="DE749" i="20"/>
  <c r="DF750" i="20"/>
  <c r="DZ750" i="20"/>
  <c r="EA750" i="20"/>
  <c r="DZ868" i="20"/>
  <c r="BX845" i="20"/>
  <c r="GM655" i="20"/>
  <c r="GM654" i="20"/>
  <c r="GM653" i="20"/>
  <c r="FB845" i="20"/>
  <c r="GM770" i="20"/>
  <c r="GM771" i="20"/>
  <c r="BW851" i="20"/>
  <c r="FB850" i="20" s="1"/>
  <c r="EB867" i="20"/>
  <c r="DE867" i="20"/>
  <c r="BX846" i="20"/>
  <c r="DE866" i="20"/>
  <c r="BX851" i="20"/>
  <c r="FX850" i="20" s="1"/>
  <c r="EY866" i="20"/>
  <c r="FF867" i="20" s="1"/>
  <c r="EB866" i="20"/>
  <c r="DD867" i="20"/>
  <c r="DE868" i="20"/>
  <c r="EA867" i="20"/>
  <c r="DF867" i="20"/>
  <c r="BX847" i="20"/>
  <c r="DZ866" i="20"/>
  <c r="BX850" i="20"/>
  <c r="DF866" i="20"/>
  <c r="EA868" i="20"/>
  <c r="EB868" i="20"/>
  <c r="DF868" i="20"/>
  <c r="DD866" i="20"/>
  <c r="FW734" i="20" a="1"/>
  <c r="FW734" i="20" s="1"/>
  <c r="CN735" i="20" s="1"/>
  <c r="FW786" i="20"/>
  <c r="GO785" i="20" s="1"/>
  <c r="FW785" i="20"/>
  <c r="GO786" i="20" s="1"/>
  <c r="CY775" i="20"/>
  <c r="CB776" i="20" s="1"/>
  <c r="CY719" i="20" a="1"/>
  <c r="CY720" i="20" s="1"/>
  <c r="CB721" i="20" s="1"/>
  <c r="CY777" i="20"/>
  <c r="CB778" i="20" s="1"/>
  <c r="DU719" i="20" a="1"/>
  <c r="DU719" i="20" s="1"/>
  <c r="CC720" i="20" s="1"/>
  <c r="EG787" i="20"/>
  <c r="FA724" i="20" a="1"/>
  <c r="FA724" i="20" s="1"/>
  <c r="CM725" i="20" s="1"/>
  <c r="CB777" i="20"/>
  <c r="DU776" i="20"/>
  <c r="CC777" i="20" s="1"/>
  <c r="DU775" i="20"/>
  <c r="DU777" i="20"/>
  <c r="EG785" i="20"/>
  <c r="FA775" i="20" a="1"/>
  <c r="EM787" i="20"/>
  <c r="CE786" i="20"/>
  <c r="EG786" i="20"/>
  <c r="EM786" i="20"/>
  <c r="EM785" i="20"/>
  <c r="CN788" i="20"/>
  <c r="GI787" i="20"/>
  <c r="FW775" i="20" a="1"/>
  <c r="GG721" i="20"/>
  <c r="GG720" i="20"/>
  <c r="DE796" i="20"/>
  <c r="EY795" i="20"/>
  <c r="DD797" i="20"/>
  <c r="DD795" i="20"/>
  <c r="EA795" i="20"/>
  <c r="DF796" i="20"/>
  <c r="EB797" i="20"/>
  <c r="EB795" i="20"/>
  <c r="DD796" i="20"/>
  <c r="EB796" i="20"/>
  <c r="DE797" i="20"/>
  <c r="DZ795" i="20"/>
  <c r="DF795" i="20"/>
  <c r="EA797" i="20"/>
  <c r="DF797" i="20"/>
  <c r="EA796" i="20"/>
  <c r="DE795" i="20"/>
  <c r="DZ796" i="20"/>
  <c r="DZ797" i="20"/>
  <c r="GM700" i="20"/>
  <c r="GM701" i="20"/>
  <c r="GM699" i="20"/>
  <c r="GK646" i="20"/>
  <c r="DH739" i="20" a="1"/>
  <c r="FF740" i="20"/>
  <c r="GD739" i="20"/>
  <c r="FH741" i="20"/>
  <c r="FF739" i="20"/>
  <c r="GB740" i="20"/>
  <c r="GC739" i="20"/>
  <c r="FG741" i="20"/>
  <c r="GB741" i="20"/>
  <c r="GC740" i="20"/>
  <c r="FG739" i="20"/>
  <c r="FH739" i="20"/>
  <c r="GC741" i="20"/>
  <c r="GB739" i="20"/>
  <c r="FG740" i="20"/>
  <c r="FF741" i="20"/>
  <c r="GD740" i="20"/>
  <c r="GD741" i="20"/>
  <c r="FH740" i="20"/>
  <c r="ED739" i="20" a="1"/>
  <c r="FQ719" i="20"/>
  <c r="FQ720" i="20"/>
  <c r="FA734" i="20" a="1"/>
  <c r="FA736" i="20" s="1"/>
  <c r="DU744" i="20"/>
  <c r="CC745" i="20" s="1"/>
  <c r="DU745" i="20"/>
  <c r="CC746" i="20" s="1"/>
  <c r="ED754" i="20" a="1"/>
  <c r="DH754" i="20" a="1"/>
  <c r="EI863" i="20"/>
  <c r="FG756" i="20"/>
  <c r="FG755" i="20"/>
  <c r="GC755" i="20"/>
  <c r="GB755" i="20"/>
  <c r="GB754" i="20"/>
  <c r="FH754" i="20"/>
  <c r="GD754" i="20"/>
  <c r="FF755" i="20"/>
  <c r="FG754" i="20"/>
  <c r="GD756" i="20"/>
  <c r="FF756" i="20"/>
  <c r="GC756" i="20"/>
  <c r="FH755" i="20"/>
  <c r="GB756" i="20"/>
  <c r="GC754" i="20"/>
  <c r="GD755" i="20"/>
  <c r="FF754" i="20"/>
  <c r="FH756" i="20"/>
  <c r="GJ860" i="20"/>
  <c r="CY744" i="20"/>
  <c r="EE780" i="20"/>
  <c r="EE781" i="20"/>
  <c r="EP861" i="20"/>
  <c r="CY745" i="20"/>
  <c r="CB746" i="20" s="1"/>
  <c r="GJ862" i="20"/>
  <c r="GJ861" i="20"/>
  <c r="FQ780" i="20" a="1"/>
  <c r="FQ782" i="20" s="1"/>
  <c r="DO782" i="20"/>
  <c r="DO781" i="20"/>
  <c r="DO780" i="20"/>
  <c r="GL861" i="20"/>
  <c r="CH860" i="20"/>
  <c r="CH863" i="20" s="1"/>
  <c r="CW956" i="20" s="1"/>
  <c r="GG780" i="20" a="1"/>
  <c r="FA744" i="20" a="1"/>
  <c r="FA744" i="20" s="1"/>
  <c r="FW724" i="20" a="1"/>
  <c r="FW724" i="20" s="1"/>
  <c r="DO790" i="20"/>
  <c r="DO792" i="20"/>
  <c r="DO791" i="20"/>
  <c r="GL715" i="20"/>
  <c r="CH714" i="20"/>
  <c r="CH717" i="20" s="1"/>
  <c r="CW810" i="20" s="1"/>
  <c r="EE792" i="20"/>
  <c r="EE791" i="20"/>
  <c r="EE790" i="20"/>
  <c r="GD807" i="20"/>
  <c r="GC806" i="20"/>
  <c r="GC807" i="20"/>
  <c r="GB806" i="20"/>
  <c r="GB807" i="20"/>
  <c r="FH806" i="20"/>
  <c r="FH805" i="20"/>
  <c r="FH807" i="20"/>
  <c r="FG806" i="20"/>
  <c r="GD805" i="20"/>
  <c r="FG805" i="20"/>
  <c r="FG807" i="20"/>
  <c r="FF806" i="20"/>
  <c r="GC805" i="20"/>
  <c r="FF805" i="20"/>
  <c r="FF807" i="20"/>
  <c r="GB805" i="20"/>
  <c r="GD806" i="20"/>
  <c r="CY726" i="20"/>
  <c r="CY725" i="20"/>
  <c r="CY724" i="20"/>
  <c r="GF759" i="20" a="1"/>
  <c r="ED805" i="20" a="1"/>
  <c r="FQ790" i="20" a="1"/>
  <c r="EB827" i="20"/>
  <c r="DD826" i="20"/>
  <c r="DF825" i="20"/>
  <c r="EA827" i="20"/>
  <c r="DE825" i="20"/>
  <c r="DZ827" i="20"/>
  <c r="DF827" i="20"/>
  <c r="EY825" i="20"/>
  <c r="EB825" i="20"/>
  <c r="DD825" i="20"/>
  <c r="DE827" i="20"/>
  <c r="EA825" i="20"/>
  <c r="DD827" i="20"/>
  <c r="EB826" i="20"/>
  <c r="DZ825" i="20"/>
  <c r="EA826" i="20"/>
  <c r="DZ826" i="20"/>
  <c r="DF826" i="20"/>
  <c r="DE826" i="20"/>
  <c r="GG790" i="20" a="1"/>
  <c r="GK732" i="20"/>
  <c r="ED761" i="20"/>
  <c r="ED760" i="20"/>
  <c r="ED759" i="20"/>
  <c r="FJ759" i="20" a="1"/>
  <c r="DU725" i="20"/>
  <c r="CC726" i="20" s="1"/>
  <c r="DU724" i="20"/>
  <c r="CC725" i="20" s="1"/>
  <c r="DU726" i="20"/>
  <c r="CC727" i="20" s="1"/>
  <c r="DZ802" i="20"/>
  <c r="DF802" i="20"/>
  <c r="EY800" i="20"/>
  <c r="EB800" i="20"/>
  <c r="DD800" i="20"/>
  <c r="DE802" i="20"/>
  <c r="EA800" i="20"/>
  <c r="DD802" i="20"/>
  <c r="EB801" i="20"/>
  <c r="DZ800" i="20"/>
  <c r="EA801" i="20"/>
  <c r="DZ801" i="20"/>
  <c r="DF801" i="20"/>
  <c r="DE801" i="20"/>
  <c r="EB802" i="20"/>
  <c r="DD801" i="20"/>
  <c r="DF800" i="20"/>
  <c r="EA802" i="20"/>
  <c r="DE800" i="20"/>
  <c r="CY736" i="20"/>
  <c r="CY735" i="20"/>
  <c r="CY734" i="20"/>
  <c r="DU736" i="20"/>
  <c r="CC737" i="20" s="1"/>
  <c r="DU735" i="20"/>
  <c r="CC736" i="20" s="1"/>
  <c r="DU734" i="20"/>
  <c r="CC735" i="20" s="1"/>
  <c r="CB747" i="20"/>
  <c r="EG746" i="20"/>
  <c r="GM705" i="20"/>
  <c r="GM706" i="20"/>
  <c r="GM704" i="20"/>
  <c r="DH761" i="20"/>
  <c r="DH760" i="20"/>
  <c r="DH759" i="20"/>
  <c r="DH805" i="20" a="1"/>
  <c r="GK773" i="20" l="1"/>
  <c r="GG746" i="20"/>
  <c r="GG744" i="20"/>
  <c r="GG745" i="20"/>
  <c r="GB867" i="20"/>
  <c r="GD867" i="20"/>
  <c r="GD866" i="20"/>
  <c r="GC867" i="20"/>
  <c r="FG866" i="20"/>
  <c r="FF868" i="20"/>
  <c r="GB751" i="20"/>
  <c r="FF750" i="20"/>
  <c r="FG751" i="20"/>
  <c r="GB749" i="20"/>
  <c r="FG749" i="20"/>
  <c r="GD749" i="20"/>
  <c r="GD750" i="20"/>
  <c r="FH749" i="20"/>
  <c r="GD751" i="20"/>
  <c r="FF749" i="20"/>
  <c r="FG750" i="20"/>
  <c r="GC751" i="20"/>
  <c r="GB750" i="20"/>
  <c r="FH750" i="20"/>
  <c r="FF751" i="20"/>
  <c r="GC750" i="20"/>
  <c r="GC749" i="20"/>
  <c r="FH751" i="20"/>
  <c r="DH749" i="20" a="1"/>
  <c r="ED749" i="20" a="1"/>
  <c r="GK656" i="20"/>
  <c r="BX852" i="20"/>
  <c r="FX851" i="20" s="1"/>
  <c r="FX845" i="20"/>
  <c r="BW852" i="20"/>
  <c r="FB851" i="20" s="1"/>
  <c r="FX846" i="20"/>
  <c r="FG867" i="20"/>
  <c r="FF866" i="20"/>
  <c r="FH867" i="20"/>
  <c r="GC868" i="20"/>
  <c r="GB866" i="20"/>
  <c r="FG868" i="20"/>
  <c r="GB868" i="20"/>
  <c r="FH866" i="20"/>
  <c r="GD868" i="20"/>
  <c r="DH866" i="20" a="1"/>
  <c r="DH868" i="20" s="1"/>
  <c r="GC866" i="20"/>
  <c r="FH868" i="20"/>
  <c r="ED866" i="20" a="1"/>
  <c r="ED867" i="20" s="1"/>
  <c r="FW735" i="20"/>
  <c r="CN736" i="20" s="1"/>
  <c r="FW736" i="20"/>
  <c r="CN737" i="20" s="1"/>
  <c r="CN786" i="20"/>
  <c r="FA734" i="20"/>
  <c r="FA735" i="20"/>
  <c r="CM736" i="20" s="1"/>
  <c r="GI786" i="20"/>
  <c r="FA725" i="20"/>
  <c r="CM726" i="20" s="1"/>
  <c r="GO787" i="20"/>
  <c r="CN787" i="20"/>
  <c r="GI785" i="20"/>
  <c r="CY721" i="20"/>
  <c r="CB722" i="20" s="1"/>
  <c r="CY719" i="20"/>
  <c r="EG719" i="20" s="1"/>
  <c r="FA726" i="20"/>
  <c r="CM727" i="20" s="1"/>
  <c r="DU721" i="20"/>
  <c r="CC722" i="20" s="1"/>
  <c r="DU720" i="20"/>
  <c r="CC721" i="20" s="1"/>
  <c r="EH786" i="20"/>
  <c r="EM746" i="20"/>
  <c r="EG777" i="20"/>
  <c r="CC778" i="20"/>
  <c r="EM776" i="20"/>
  <c r="CC776" i="20"/>
  <c r="EG775" i="20"/>
  <c r="EM777" i="20"/>
  <c r="EG776" i="20"/>
  <c r="EM775" i="20"/>
  <c r="FA776" i="20"/>
  <c r="CM777" i="20" s="1"/>
  <c r="FA775" i="20"/>
  <c r="CM776" i="20" s="1"/>
  <c r="FA777" i="20"/>
  <c r="CM778" i="20" s="1"/>
  <c r="FW719" i="20" a="1"/>
  <c r="FW720" i="20" s="1"/>
  <c r="CN721" i="20" s="1"/>
  <c r="EH785" i="20"/>
  <c r="EH787" i="20"/>
  <c r="EM745" i="20"/>
  <c r="FW775" i="20"/>
  <c r="FW777" i="20"/>
  <c r="FW776" i="20"/>
  <c r="FA719" i="20" a="1"/>
  <c r="FA721" i="20" s="1"/>
  <c r="CM722" i="20" s="1"/>
  <c r="FF796" i="20"/>
  <c r="GC797" i="20"/>
  <c r="FG795" i="20"/>
  <c r="FG797" i="20"/>
  <c r="GC795" i="20"/>
  <c r="GB796" i="20"/>
  <c r="FF795" i="20"/>
  <c r="GB797" i="20"/>
  <c r="FF797" i="20"/>
  <c r="FH796" i="20"/>
  <c r="GC796" i="20"/>
  <c r="GB795" i="20"/>
  <c r="FH795" i="20"/>
  <c r="GD796" i="20"/>
  <c r="FH797" i="20"/>
  <c r="GD795" i="20"/>
  <c r="GD797" i="20"/>
  <c r="FG796" i="20"/>
  <c r="CB745" i="20"/>
  <c r="CE745" i="20" s="1"/>
  <c r="GK702" i="20"/>
  <c r="ED795" i="20" a="1"/>
  <c r="DH795" i="20" a="1"/>
  <c r="GF739" i="20" a="1"/>
  <c r="FJ739" i="20" a="1"/>
  <c r="ED740" i="20"/>
  <c r="ED739" i="20"/>
  <c r="ED741" i="20"/>
  <c r="DH741" i="20"/>
  <c r="DH740" i="20"/>
  <c r="DH739" i="20"/>
  <c r="EG744" i="20"/>
  <c r="ED756" i="20"/>
  <c r="ED755" i="20"/>
  <c r="ED754" i="20"/>
  <c r="EG745" i="20"/>
  <c r="EM744" i="20"/>
  <c r="FJ754" i="20" a="1"/>
  <c r="GF754" i="20" a="1"/>
  <c r="DU780" i="20" a="1"/>
  <c r="DU781" i="20" s="1"/>
  <c r="CC782" i="20" s="1"/>
  <c r="DH756" i="20"/>
  <c r="DH755" i="20"/>
  <c r="DH754" i="20"/>
  <c r="CY780" i="20" a="1"/>
  <c r="CY782" i="20" s="1"/>
  <c r="FW725" i="20"/>
  <c r="FQ781" i="20"/>
  <c r="FW726" i="20"/>
  <c r="FQ780" i="20"/>
  <c r="FA745" i="20"/>
  <c r="GG782" i="20"/>
  <c r="GG781" i="20"/>
  <c r="GG780" i="20"/>
  <c r="FA746" i="20"/>
  <c r="CM747" i="20" s="1"/>
  <c r="EB958" i="20"/>
  <c r="EY956" i="20"/>
  <c r="DE957" i="20"/>
  <c r="DF956" i="20"/>
  <c r="EB956" i="20"/>
  <c r="DZ956" i="20"/>
  <c r="EA958" i="20"/>
  <c r="DD956" i="20"/>
  <c r="DD957" i="20"/>
  <c r="EB957" i="20"/>
  <c r="DE958" i="20"/>
  <c r="DE956" i="20"/>
  <c r="DZ957" i="20"/>
  <c r="DZ958" i="20"/>
  <c r="DF957" i="20"/>
  <c r="DF958" i="20"/>
  <c r="EA956" i="20"/>
  <c r="EA957" i="20"/>
  <c r="DD958" i="20"/>
  <c r="GM862" i="20"/>
  <c r="GM861" i="20"/>
  <c r="GM860" i="20"/>
  <c r="DU790" i="20" a="1"/>
  <c r="DU792" i="20" s="1"/>
  <c r="CC793" i="20" s="1"/>
  <c r="GK707" i="20"/>
  <c r="ED825" i="20" a="1"/>
  <c r="ED825" i="20" s="1"/>
  <c r="GI736" i="20"/>
  <c r="CM737" i="20"/>
  <c r="GO735" i="20"/>
  <c r="DH825" i="20" a="1"/>
  <c r="EG725" i="20"/>
  <c r="CB726" i="20"/>
  <c r="EM724" i="20"/>
  <c r="EG726" i="20"/>
  <c r="EM725" i="20"/>
  <c r="CB727" i="20"/>
  <c r="CM745" i="20"/>
  <c r="CY790" i="20" a="1"/>
  <c r="DO759" i="20" a="1"/>
  <c r="GD827" i="20"/>
  <c r="GC826" i="20"/>
  <c r="GC827" i="20"/>
  <c r="GB826" i="20"/>
  <c r="GB827" i="20"/>
  <c r="FH826" i="20"/>
  <c r="FH825" i="20"/>
  <c r="FH827" i="20"/>
  <c r="FG826" i="20"/>
  <c r="GD825" i="20"/>
  <c r="FG825" i="20"/>
  <c r="FG827" i="20"/>
  <c r="FF826" i="20"/>
  <c r="GC825" i="20"/>
  <c r="FF825" i="20"/>
  <c r="FF827" i="20"/>
  <c r="GB825" i="20"/>
  <c r="GD826" i="20"/>
  <c r="GF761" i="20"/>
  <c r="GF760" i="20"/>
  <c r="GF759" i="20"/>
  <c r="EM736" i="20"/>
  <c r="CB735" i="20"/>
  <c r="EG734" i="20"/>
  <c r="GG792" i="20"/>
  <c r="GG791" i="20"/>
  <c r="GG790" i="20"/>
  <c r="CN725" i="20"/>
  <c r="GI724" i="20"/>
  <c r="GF805" i="20" a="1"/>
  <c r="CB736" i="20"/>
  <c r="EM734" i="20"/>
  <c r="EG735" i="20"/>
  <c r="DH800" i="20" a="1"/>
  <c r="DH807" i="20"/>
  <c r="DH806" i="20"/>
  <c r="DH805" i="20"/>
  <c r="CB737" i="20"/>
  <c r="EG736" i="20"/>
  <c r="EM735" i="20"/>
  <c r="FJ761" i="20"/>
  <c r="FJ760" i="20"/>
  <c r="FJ759" i="20"/>
  <c r="FJ805" i="20" a="1"/>
  <c r="DZ811" i="20"/>
  <c r="DF811" i="20"/>
  <c r="DE811" i="20"/>
  <c r="EB812" i="20"/>
  <c r="DD811" i="20"/>
  <c r="DF810" i="20"/>
  <c r="EA812" i="20"/>
  <c r="DE810" i="20"/>
  <c r="DZ812" i="20"/>
  <c r="DF812" i="20"/>
  <c r="EY810" i="20"/>
  <c r="EB810" i="20"/>
  <c r="DD810" i="20"/>
  <c r="DE812" i="20"/>
  <c r="EA810" i="20"/>
  <c r="DD812" i="20"/>
  <c r="EB811" i="20"/>
  <c r="DZ810" i="20"/>
  <c r="EA811" i="20"/>
  <c r="CM735" i="20"/>
  <c r="GI734" i="20"/>
  <c r="GB802" i="20"/>
  <c r="FH801" i="20"/>
  <c r="FH800" i="20"/>
  <c r="FH802" i="20"/>
  <c r="FG801" i="20"/>
  <c r="GD800" i="20"/>
  <c r="FG800" i="20"/>
  <c r="FG802" i="20"/>
  <c r="FF801" i="20"/>
  <c r="GC800" i="20"/>
  <c r="FF800" i="20"/>
  <c r="FF802" i="20"/>
  <c r="GB800" i="20"/>
  <c r="GD801" i="20"/>
  <c r="GD802" i="20"/>
  <c r="GC801" i="20"/>
  <c r="GC802" i="20"/>
  <c r="GB801" i="20"/>
  <c r="ED805" i="20"/>
  <c r="ED807" i="20"/>
  <c r="ED806" i="20"/>
  <c r="GM715" i="20"/>
  <c r="GM714" i="20"/>
  <c r="GM716" i="20"/>
  <c r="ED800" i="20" a="1"/>
  <c r="EE759" i="20" a="1"/>
  <c r="FQ792" i="20"/>
  <c r="FQ791" i="20"/>
  <c r="FQ790" i="20"/>
  <c r="EM726" i="20"/>
  <c r="CB725" i="20"/>
  <c r="EG724" i="20"/>
  <c r="FW744" i="20" l="1" a="1"/>
  <c r="GO726" i="20"/>
  <c r="ED751" i="20"/>
  <c r="ED750" i="20"/>
  <c r="ED749" i="20"/>
  <c r="GF749" i="20" a="1"/>
  <c r="DH750" i="20"/>
  <c r="DH749" i="20"/>
  <c r="DH751" i="20"/>
  <c r="FJ749" i="20" a="1"/>
  <c r="DH867" i="20"/>
  <c r="FJ866" i="20" a="1"/>
  <c r="FJ868" i="20" s="1"/>
  <c r="GF866" i="20" a="1"/>
  <c r="GF867" i="20" s="1"/>
  <c r="DH866" i="20"/>
  <c r="DO866" i="20" s="1" a="1"/>
  <c r="EG720" i="20"/>
  <c r="ED868" i="20"/>
  <c r="ED866" i="20"/>
  <c r="CB720" i="20"/>
  <c r="CE720" i="20" s="1"/>
  <c r="GI735" i="20"/>
  <c r="GJ734" i="20" s="1"/>
  <c r="GO725" i="20"/>
  <c r="GO736" i="20"/>
  <c r="GO734" i="20"/>
  <c r="EP786" i="20"/>
  <c r="CH787" i="20"/>
  <c r="GL786" i="20" s="1"/>
  <c r="GM785" i="20" s="1"/>
  <c r="GJ787" i="20"/>
  <c r="EM721" i="20"/>
  <c r="GJ786" i="20"/>
  <c r="GJ785" i="20"/>
  <c r="EM719" i="20"/>
  <c r="FW719" i="20"/>
  <c r="CN720" i="20" s="1"/>
  <c r="EG721" i="20"/>
  <c r="EM720" i="20"/>
  <c r="FA719" i="20"/>
  <c r="EH775" i="20"/>
  <c r="CE776" i="20"/>
  <c r="FW721" i="20"/>
  <c r="CN722" i="20" s="1"/>
  <c r="GI725" i="20"/>
  <c r="CN726" i="20"/>
  <c r="GO724" i="20"/>
  <c r="EH746" i="20"/>
  <c r="EH776" i="20"/>
  <c r="EH777" i="20"/>
  <c r="EI788" i="20"/>
  <c r="GI726" i="20"/>
  <c r="CN727" i="20"/>
  <c r="FA720" i="20"/>
  <c r="GI720" i="20" s="1"/>
  <c r="CN777" i="20"/>
  <c r="GI776" i="20"/>
  <c r="GO777" i="20"/>
  <c r="DU790" i="20"/>
  <c r="CC791" i="20" s="1"/>
  <c r="CN778" i="20"/>
  <c r="GO775" i="20"/>
  <c r="GI777" i="20"/>
  <c r="CN776" i="20"/>
  <c r="GO776" i="20"/>
  <c r="GI775" i="20"/>
  <c r="FJ795" i="20" a="1"/>
  <c r="DH797" i="20"/>
  <c r="DH796" i="20"/>
  <c r="DH795" i="20"/>
  <c r="ED797" i="20"/>
  <c r="ED796" i="20"/>
  <c r="ED795" i="20"/>
  <c r="GF795" i="20" a="1"/>
  <c r="EE739" i="20" a="1"/>
  <c r="EE741" i="20" s="1"/>
  <c r="DU791" i="20"/>
  <c r="CC792" i="20" s="1"/>
  <c r="EH745" i="20"/>
  <c r="DO739" i="20" a="1"/>
  <c r="FJ739" i="20"/>
  <c r="FJ741" i="20"/>
  <c r="FJ740" i="20"/>
  <c r="GF740" i="20"/>
  <c r="GF739" i="20"/>
  <c r="GF741" i="20"/>
  <c r="ED827" i="20"/>
  <c r="DO754" i="20" a="1"/>
  <c r="EE754" i="20" a="1"/>
  <c r="EE754" i="20" s="1"/>
  <c r="CM746" i="20"/>
  <c r="EH744" i="20"/>
  <c r="CE725" i="20"/>
  <c r="EH724" i="20"/>
  <c r="DU782" i="20"/>
  <c r="CC783" i="20" s="1"/>
  <c r="CY781" i="20"/>
  <c r="EG781" i="20" s="1"/>
  <c r="CY780" i="20"/>
  <c r="DU780" i="20"/>
  <c r="CC781" i="20" s="1"/>
  <c r="GF756" i="20"/>
  <c r="GF755" i="20"/>
  <c r="GF754" i="20"/>
  <c r="FJ754" i="20"/>
  <c r="FJ756" i="20"/>
  <c r="FJ755" i="20"/>
  <c r="FA780" i="20" a="1"/>
  <c r="FA782" i="20" s="1"/>
  <c r="CM783" i="20" s="1"/>
  <c r="ED826" i="20"/>
  <c r="GK863" i="20"/>
  <c r="FW780" i="20" a="1"/>
  <c r="FW782" i="20" s="1"/>
  <c r="CB783" i="20"/>
  <c r="ED956" i="20" a="1"/>
  <c r="FW790" i="20" a="1"/>
  <c r="FW791" i="20" s="1"/>
  <c r="CN792" i="20" s="1"/>
  <c r="FG957" i="20"/>
  <c r="FG958" i="20"/>
  <c r="GC958" i="20"/>
  <c r="GD957" i="20"/>
  <c r="FF957" i="20"/>
  <c r="GC956" i="20"/>
  <c r="GB958" i="20"/>
  <c r="FF956" i="20"/>
  <c r="FH956" i="20"/>
  <c r="FF958" i="20"/>
  <c r="GB957" i="20"/>
  <c r="FH958" i="20"/>
  <c r="GC957" i="20"/>
  <c r="FH957" i="20"/>
  <c r="GD956" i="20"/>
  <c r="GB956" i="20"/>
  <c r="GD958" i="20"/>
  <c r="FG956" i="20"/>
  <c r="DH956" i="20" a="1"/>
  <c r="FJ825" i="20" a="1"/>
  <c r="FJ825" i="20" s="1"/>
  <c r="EH734" i="20"/>
  <c r="EE805" i="20" a="1"/>
  <c r="EE807" i="20" s="1"/>
  <c r="FA790" i="20" a="1"/>
  <c r="GD811" i="20"/>
  <c r="GD812" i="20"/>
  <c r="GC811" i="20"/>
  <c r="GC812" i="20"/>
  <c r="GB811" i="20"/>
  <c r="GB812" i="20"/>
  <c r="FH811" i="20"/>
  <c r="FH810" i="20"/>
  <c r="FH812" i="20"/>
  <c r="FG811" i="20"/>
  <c r="GD810" i="20"/>
  <c r="FG810" i="20"/>
  <c r="FG812" i="20"/>
  <c r="FF811" i="20"/>
  <c r="GC810" i="20"/>
  <c r="FF810" i="20"/>
  <c r="FF812" i="20"/>
  <c r="GB810" i="20"/>
  <c r="GF800" i="20" a="1"/>
  <c r="EP735" i="20"/>
  <c r="CH736" i="20"/>
  <c r="GL735" i="20" s="1"/>
  <c r="ED810" i="20" a="1"/>
  <c r="GK717" i="20"/>
  <c r="EH736" i="20"/>
  <c r="GF825" i="20" a="1"/>
  <c r="EE759" i="20"/>
  <c r="EE761" i="20"/>
  <c r="EE760" i="20"/>
  <c r="FJ800" i="20" a="1"/>
  <c r="GG759" i="20" a="1"/>
  <c r="DO761" i="20"/>
  <c r="DO760" i="20"/>
  <c r="DO759" i="20"/>
  <c r="EH726" i="20"/>
  <c r="DH802" i="20"/>
  <c r="DH801" i="20"/>
  <c r="DH800" i="20"/>
  <c r="CY792" i="20"/>
  <c r="CY791" i="20"/>
  <c r="CY790" i="20"/>
  <c r="DH827" i="20"/>
  <c r="DH826" i="20"/>
  <c r="DH825" i="20"/>
  <c r="EH735" i="20"/>
  <c r="CE735" i="20"/>
  <c r="EH725" i="20"/>
  <c r="ED802" i="20"/>
  <c r="ED801" i="20"/>
  <c r="ED800" i="20"/>
  <c r="DH810" i="20" a="1"/>
  <c r="FJ805" i="20"/>
  <c r="FJ807" i="20"/>
  <c r="FJ806" i="20"/>
  <c r="FQ759" i="20" a="1"/>
  <c r="GF806" i="20"/>
  <c r="GF805" i="20"/>
  <c r="GF807" i="20"/>
  <c r="DO805" i="20" a="1"/>
  <c r="FJ867" i="20" l="1"/>
  <c r="FW744" i="20"/>
  <c r="FW746" i="20"/>
  <c r="FW745" i="20"/>
  <c r="FJ866" i="20"/>
  <c r="FQ866" i="20" s="1" a="1"/>
  <c r="FQ867" i="20" s="1"/>
  <c r="FJ751" i="20"/>
  <c r="FJ749" i="20"/>
  <c r="FJ750" i="20"/>
  <c r="DO749" i="20" a="1"/>
  <c r="GF749" i="20"/>
  <c r="GF751" i="20"/>
  <c r="GF750" i="20"/>
  <c r="EE749" i="20" a="1"/>
  <c r="GF868" i="20"/>
  <c r="GJ736" i="20"/>
  <c r="EH719" i="20"/>
  <c r="GJ735" i="20"/>
  <c r="GF866" i="20"/>
  <c r="EE866" i="20" a="1"/>
  <c r="CH785" i="20"/>
  <c r="CH788" i="20" s="1"/>
  <c r="CW881" i="20" s="1"/>
  <c r="DE882" i="20" s="1"/>
  <c r="GM787" i="20"/>
  <c r="GM786" i="20"/>
  <c r="DO868" i="20"/>
  <c r="DO866" i="20"/>
  <c r="DO867" i="20"/>
  <c r="EP725" i="20"/>
  <c r="GI719" i="20"/>
  <c r="EH720" i="20"/>
  <c r="GJ725" i="20"/>
  <c r="EH721" i="20"/>
  <c r="CM720" i="20"/>
  <c r="FW792" i="20"/>
  <c r="CN793" i="20" s="1"/>
  <c r="GI721" i="20"/>
  <c r="CH726" i="20"/>
  <c r="GL725" i="20" s="1"/>
  <c r="GM725" i="20" s="1"/>
  <c r="GJ726" i="20"/>
  <c r="GJ724" i="20"/>
  <c r="GJ777" i="20"/>
  <c r="GO720" i="20"/>
  <c r="EI778" i="20"/>
  <c r="GO719" i="20"/>
  <c r="GO721" i="20"/>
  <c r="CM721" i="20"/>
  <c r="FW790" i="20"/>
  <c r="CN791" i="20" s="1"/>
  <c r="DO795" i="20" a="1"/>
  <c r="DO797" i="20" s="1"/>
  <c r="EE795" i="20" a="1"/>
  <c r="EE795" i="20" s="1"/>
  <c r="GJ775" i="20"/>
  <c r="GJ776" i="20"/>
  <c r="EE756" i="20"/>
  <c r="EE755" i="20"/>
  <c r="EE740" i="20"/>
  <c r="EE739" i="20"/>
  <c r="CH777" i="20"/>
  <c r="EP776" i="20"/>
  <c r="FQ739" i="20" a="1"/>
  <c r="FQ739" i="20" s="1"/>
  <c r="FJ795" i="20"/>
  <c r="FJ796" i="20"/>
  <c r="FJ797" i="20"/>
  <c r="EI747" i="20"/>
  <c r="GF797" i="20"/>
  <c r="GF796" i="20"/>
  <c r="GF795" i="20"/>
  <c r="DO739" i="20"/>
  <c r="DO741" i="20"/>
  <c r="DO740" i="20"/>
  <c r="GG739" i="20" a="1"/>
  <c r="EE825" i="20" a="1"/>
  <c r="EE826" i="20" s="1"/>
  <c r="CB782" i="20"/>
  <c r="GG754" i="20" a="1"/>
  <c r="GG755" i="20" s="1"/>
  <c r="EM781" i="20"/>
  <c r="DO756" i="20"/>
  <c r="DO755" i="20"/>
  <c r="DO754" i="20"/>
  <c r="EM782" i="20"/>
  <c r="CH734" i="20"/>
  <c r="CH737" i="20" s="1"/>
  <c r="CW830" i="20" s="1"/>
  <c r="EB832" i="20" s="1"/>
  <c r="EM780" i="20"/>
  <c r="EG782" i="20"/>
  <c r="FJ826" i="20"/>
  <c r="EE805" i="20"/>
  <c r="EG780" i="20"/>
  <c r="FJ827" i="20"/>
  <c r="CB781" i="20"/>
  <c r="FQ754" i="20" a="1"/>
  <c r="EI737" i="20"/>
  <c r="FA781" i="20"/>
  <c r="CM782" i="20" s="1"/>
  <c r="FA780" i="20"/>
  <c r="CM781" i="20" s="1"/>
  <c r="FW780" i="20"/>
  <c r="CN781" i="20" s="1"/>
  <c r="EI727" i="20"/>
  <c r="FW781" i="20"/>
  <c r="CN782" i="20" s="1"/>
  <c r="CN783" i="20"/>
  <c r="GI782" i="20"/>
  <c r="ED958" i="20"/>
  <c r="ED957" i="20"/>
  <c r="ED956" i="20"/>
  <c r="DH956" i="20"/>
  <c r="DH958" i="20"/>
  <c r="DH957" i="20"/>
  <c r="DU759" i="20" a="1"/>
  <c r="DU761" i="20" s="1"/>
  <c r="CC762" i="20" s="1"/>
  <c r="GF956" i="20" a="1"/>
  <c r="FJ956" i="20" a="1"/>
  <c r="EE806" i="20"/>
  <c r="EE800" i="20" a="1"/>
  <c r="EE802" i="20" s="1"/>
  <c r="DO800" i="20" a="1"/>
  <c r="DO801" i="20" s="1"/>
  <c r="DO825" i="20" a="1"/>
  <c r="CB793" i="20"/>
  <c r="EG792" i="20"/>
  <c r="EM791" i="20"/>
  <c r="ED812" i="20"/>
  <c r="ED811" i="20"/>
  <c r="ED810" i="20"/>
  <c r="FJ810" i="20" a="1"/>
  <c r="FQ761" i="20"/>
  <c r="FQ760" i="20"/>
  <c r="FQ759" i="20"/>
  <c r="GM735" i="20"/>
  <c r="GM734" i="20"/>
  <c r="GM736" i="20"/>
  <c r="GG760" i="20"/>
  <c r="GG759" i="20"/>
  <c r="GG761" i="20"/>
  <c r="FJ802" i="20"/>
  <c r="FJ801" i="20"/>
  <c r="FJ800" i="20"/>
  <c r="GF802" i="20"/>
  <c r="GF801" i="20"/>
  <c r="GF800" i="20"/>
  <c r="FQ805" i="20" a="1"/>
  <c r="GF826" i="20"/>
  <c r="GF825" i="20"/>
  <c r="GF827" i="20"/>
  <c r="FA792" i="20"/>
  <c r="FA791" i="20"/>
  <c r="FA790" i="20"/>
  <c r="DH810" i="20"/>
  <c r="DH812" i="20"/>
  <c r="DH811" i="20"/>
  <c r="EG790" i="20"/>
  <c r="EM792" i="20"/>
  <c r="CB791" i="20"/>
  <c r="CY759" i="20" a="1"/>
  <c r="GF810" i="20" a="1"/>
  <c r="DO807" i="20"/>
  <c r="DO806" i="20"/>
  <c r="DO805" i="20"/>
  <c r="GG805" i="20" a="1"/>
  <c r="CB792" i="20"/>
  <c r="EG791" i="20"/>
  <c r="EM790" i="20"/>
  <c r="GJ721" i="20" l="1"/>
  <c r="CN746" i="20"/>
  <c r="GI745" i="20"/>
  <c r="GO746" i="20"/>
  <c r="CN747" i="20"/>
  <c r="GO744" i="20"/>
  <c r="GI746" i="20"/>
  <c r="GJ746" i="20" s="1"/>
  <c r="GG866" i="20" a="1"/>
  <c r="GG868" i="20" s="1"/>
  <c r="CN745" i="20"/>
  <c r="GI744" i="20"/>
  <c r="GO745" i="20"/>
  <c r="EE749" i="20"/>
  <c r="EE750" i="20"/>
  <c r="EE751" i="20"/>
  <c r="GG749" i="20" a="1"/>
  <c r="DO750" i="20"/>
  <c r="DO749" i="20"/>
  <c r="DO751" i="20"/>
  <c r="FQ749" i="20" a="1"/>
  <c r="EE867" i="20"/>
  <c r="EE866" i="20"/>
  <c r="EE868" i="20"/>
  <c r="FQ868" i="20"/>
  <c r="FQ866" i="20"/>
  <c r="EA881" i="20"/>
  <c r="EA882" i="20"/>
  <c r="EA883" i="20"/>
  <c r="DF882" i="20"/>
  <c r="DD883" i="20"/>
  <c r="EY881" i="20"/>
  <c r="GC882" i="20" s="1"/>
  <c r="EB883" i="20"/>
  <c r="DE883" i="20"/>
  <c r="DD882" i="20"/>
  <c r="DD881" i="20"/>
  <c r="DF883" i="20"/>
  <c r="EB882" i="20"/>
  <c r="DZ881" i="20"/>
  <c r="GK788" i="20"/>
  <c r="DF881" i="20"/>
  <c r="DE881" i="20"/>
  <c r="EB881" i="20"/>
  <c r="DZ883" i="20"/>
  <c r="DZ882" i="20"/>
  <c r="CY866" i="20" a="1"/>
  <c r="CY868" i="20" s="1"/>
  <c r="EI722" i="20"/>
  <c r="CH721" i="20"/>
  <c r="GL720" i="20" s="1"/>
  <c r="GM720" i="20" s="1"/>
  <c r="GJ720" i="20"/>
  <c r="GJ719" i="20"/>
  <c r="EP720" i="20"/>
  <c r="GM726" i="20"/>
  <c r="CH724" i="20"/>
  <c r="CH727" i="20" s="1"/>
  <c r="CW820" i="20" s="1"/>
  <c r="DD822" i="20" s="1"/>
  <c r="GM724" i="20"/>
  <c r="DZ830" i="20"/>
  <c r="DE830" i="20"/>
  <c r="DF831" i="20"/>
  <c r="DF832" i="20"/>
  <c r="EA830" i="20"/>
  <c r="DZ832" i="20"/>
  <c r="DD832" i="20"/>
  <c r="DD830" i="20"/>
  <c r="DD831" i="20"/>
  <c r="EB830" i="20"/>
  <c r="EA832" i="20"/>
  <c r="EB831" i="20"/>
  <c r="DZ831" i="20"/>
  <c r="DF830" i="20"/>
  <c r="EY830" i="20"/>
  <c r="GD831" i="20" s="1"/>
  <c r="DE831" i="20"/>
  <c r="EA831" i="20"/>
  <c r="DE832" i="20"/>
  <c r="DU754" i="20" a="1"/>
  <c r="DU755" i="20" s="1"/>
  <c r="CC756" i="20" s="1"/>
  <c r="DO796" i="20"/>
  <c r="EE797" i="20"/>
  <c r="DO795" i="20"/>
  <c r="DU739" i="20" a="1"/>
  <c r="DU740" i="20" s="1"/>
  <c r="CC741" i="20" s="1"/>
  <c r="EE796" i="20"/>
  <c r="GG756" i="20"/>
  <c r="GG754" i="20"/>
  <c r="GL776" i="20"/>
  <c r="CH775" i="20"/>
  <c r="CH778" i="20" s="1"/>
  <c r="CW871" i="20" s="1"/>
  <c r="FQ825" i="20" a="1"/>
  <c r="FQ825" i="20" s="1"/>
  <c r="FQ795" i="20" a="1"/>
  <c r="FQ797" i="20" s="1"/>
  <c r="EE827" i="20"/>
  <c r="GG795" i="20" a="1"/>
  <c r="FQ740" i="20"/>
  <c r="FQ741" i="20"/>
  <c r="CE781" i="20"/>
  <c r="CY754" i="20" a="1"/>
  <c r="GG740" i="20"/>
  <c r="GG739" i="20"/>
  <c r="GG741" i="20"/>
  <c r="DO802" i="20"/>
  <c r="EE825" i="20"/>
  <c r="CY739" i="20" a="1"/>
  <c r="DO800" i="20"/>
  <c r="EH782" i="20"/>
  <c r="EH780" i="20"/>
  <c r="EH781" i="20"/>
  <c r="DU805" i="20" a="1"/>
  <c r="DU806" i="20" s="1"/>
  <c r="CC807" i="20" s="1"/>
  <c r="FQ755" i="20"/>
  <c r="FQ754" i="20"/>
  <c r="FQ756" i="20"/>
  <c r="GI780" i="20"/>
  <c r="GO781" i="20"/>
  <c r="GO780" i="20"/>
  <c r="DU760" i="20"/>
  <c r="CC761" i="20" s="1"/>
  <c r="DU759" i="20"/>
  <c r="CC760" i="20" s="1"/>
  <c r="EE800" i="20"/>
  <c r="EE801" i="20"/>
  <c r="GI781" i="20"/>
  <c r="GO782" i="20"/>
  <c r="EE956" i="20" a="1"/>
  <c r="EE956" i="20" s="1"/>
  <c r="FJ958" i="20"/>
  <c r="FJ957" i="20"/>
  <c r="FJ956" i="20"/>
  <c r="GF958" i="20"/>
  <c r="GF957" i="20"/>
  <c r="GF956" i="20"/>
  <c r="DO956" i="20" a="1"/>
  <c r="EP781" i="20"/>
  <c r="CH782" i="20"/>
  <c r="GG800" i="20" a="1"/>
  <c r="GG802" i="20" s="1"/>
  <c r="DO810" i="20" a="1"/>
  <c r="DO812" i="20" s="1"/>
  <c r="FQ800" i="20" a="1"/>
  <c r="FQ802" i="20" s="1"/>
  <c r="FA759" i="20" a="1"/>
  <c r="FA761" i="20" s="1"/>
  <c r="EH791" i="20"/>
  <c r="EH790" i="20"/>
  <c r="FW759" i="20" a="1"/>
  <c r="FQ805" i="20"/>
  <c r="FQ807" i="20"/>
  <c r="FQ806" i="20"/>
  <c r="GG807" i="20"/>
  <c r="GG806" i="20"/>
  <c r="GG805" i="20"/>
  <c r="CY805" i="20" a="1"/>
  <c r="CY760" i="20"/>
  <c r="CY759" i="20"/>
  <c r="CY761" i="20"/>
  <c r="CM791" i="20"/>
  <c r="GI790" i="20"/>
  <c r="GO792" i="20"/>
  <c r="GG825" i="20" a="1"/>
  <c r="GI791" i="20"/>
  <c r="GO790" i="20"/>
  <c r="CM792" i="20"/>
  <c r="GI792" i="20"/>
  <c r="CM793" i="20"/>
  <c r="GO791" i="20"/>
  <c r="FJ812" i="20"/>
  <c r="FJ811" i="20"/>
  <c r="FJ810" i="20"/>
  <c r="EH792" i="20"/>
  <c r="GF812" i="20"/>
  <c r="GF811" i="20"/>
  <c r="GF810" i="20"/>
  <c r="CE791" i="20"/>
  <c r="GK737" i="20"/>
  <c r="EE810" i="20" a="1"/>
  <c r="DO827" i="20"/>
  <c r="DO826" i="20"/>
  <c r="DO825" i="20"/>
  <c r="GD881" i="20" l="1"/>
  <c r="GG867" i="20"/>
  <c r="GG866" i="20"/>
  <c r="GJ745" i="20"/>
  <c r="GJ744" i="20"/>
  <c r="EP745" i="20"/>
  <c r="CH746" i="20"/>
  <c r="FQ750" i="20"/>
  <c r="FQ749" i="20"/>
  <c r="FQ751" i="20"/>
  <c r="FA866" i="20" a="1"/>
  <c r="FA867" i="20" s="1"/>
  <c r="CM868" i="20" s="1"/>
  <c r="CY749" i="20" a="1"/>
  <c r="GG749" i="20"/>
  <c r="GG751" i="20"/>
  <c r="GG750" i="20"/>
  <c r="DU749" i="20" a="1"/>
  <c r="FF882" i="20"/>
  <c r="DU866" i="20" a="1"/>
  <c r="FF883" i="20"/>
  <c r="GC883" i="20"/>
  <c r="FH882" i="20"/>
  <c r="GC881" i="20"/>
  <c r="DU868" i="20"/>
  <c r="CC869" i="20" s="1"/>
  <c r="FG883" i="20"/>
  <c r="GB882" i="20"/>
  <c r="FH881" i="20"/>
  <c r="FW866" i="20" a="1"/>
  <c r="FW868" i="20" s="1"/>
  <c r="FG882" i="20"/>
  <c r="FG881" i="20"/>
  <c r="FF881" i="20"/>
  <c r="GB883" i="20"/>
  <c r="GD883" i="20"/>
  <c r="FH883" i="20"/>
  <c r="GD882" i="20"/>
  <c r="ED881" i="20" a="1"/>
  <c r="ED882" i="20" s="1"/>
  <c r="GB881" i="20"/>
  <c r="FF830" i="20"/>
  <c r="FH830" i="20"/>
  <c r="GD832" i="20"/>
  <c r="DZ822" i="20"/>
  <c r="DH881" i="20" a="1"/>
  <c r="DH882" i="20" s="1"/>
  <c r="EB821" i="20"/>
  <c r="CY866" i="20"/>
  <c r="DF820" i="20"/>
  <c r="DD820" i="20"/>
  <c r="DF821" i="20"/>
  <c r="DE820" i="20"/>
  <c r="GM721" i="20"/>
  <c r="DZ820" i="20"/>
  <c r="EY820" i="20"/>
  <c r="FG820" i="20" s="1"/>
  <c r="CY867" i="20"/>
  <c r="CB869" i="20"/>
  <c r="DU756" i="20"/>
  <c r="CC757" i="20" s="1"/>
  <c r="DU754" i="20"/>
  <c r="CC755" i="20" s="1"/>
  <c r="CH719" i="20"/>
  <c r="CH722" i="20" s="1"/>
  <c r="CW815" i="20" s="1"/>
  <c r="DE817" i="20" s="1"/>
  <c r="EB822" i="20"/>
  <c r="DE822" i="20"/>
  <c r="EA821" i="20"/>
  <c r="EA820" i="20"/>
  <c r="GM719" i="20"/>
  <c r="EB820" i="20"/>
  <c r="EA822" i="20"/>
  <c r="DD821" i="20"/>
  <c r="DE821" i="20"/>
  <c r="DF822" i="20"/>
  <c r="DZ821" i="20"/>
  <c r="ED830" i="20" a="1"/>
  <c r="ED831" i="20" s="1"/>
  <c r="GK727" i="20"/>
  <c r="FQ826" i="20"/>
  <c r="FQ827" i="20"/>
  <c r="GC830" i="20"/>
  <c r="FH831" i="20"/>
  <c r="FH832" i="20"/>
  <c r="GB831" i="20"/>
  <c r="FF832" i="20"/>
  <c r="GB832" i="20"/>
  <c r="FF831" i="20"/>
  <c r="GD830" i="20"/>
  <c r="GC831" i="20"/>
  <c r="FG830" i="20"/>
  <c r="FG831" i="20"/>
  <c r="GC832" i="20"/>
  <c r="GB830" i="20"/>
  <c r="FG832" i="20"/>
  <c r="DU807" i="20"/>
  <c r="CC808" i="20" s="1"/>
  <c r="CY795" i="20" a="1"/>
  <c r="CY796" i="20" s="1"/>
  <c r="CB797" i="20" s="1"/>
  <c r="DU741" i="20"/>
  <c r="CC742" i="20" s="1"/>
  <c r="DU795" i="20" a="1"/>
  <c r="DU795" i="20" s="1"/>
  <c r="DH830" i="20" a="1"/>
  <c r="DH832" i="20" s="1"/>
  <c r="FW739" i="20" a="1"/>
  <c r="FW739" i="20" s="1"/>
  <c r="CN740" i="20" s="1"/>
  <c r="FW754" i="20" a="1"/>
  <c r="FW756" i="20" s="1"/>
  <c r="CN757" i="20" s="1"/>
  <c r="DU825" i="20" a="1"/>
  <c r="DU825" i="20" s="1"/>
  <c r="CC826" i="20" s="1"/>
  <c r="DU739" i="20"/>
  <c r="CC740" i="20" s="1"/>
  <c r="ED883" i="20"/>
  <c r="FA759" i="20"/>
  <c r="CM760" i="20" s="1"/>
  <c r="EA872" i="20"/>
  <c r="DD872" i="20"/>
  <c r="DF873" i="20"/>
  <c r="DZ872" i="20"/>
  <c r="EY871" i="20"/>
  <c r="DZ873" i="20"/>
  <c r="EA871" i="20"/>
  <c r="EB873" i="20"/>
  <c r="EB871" i="20"/>
  <c r="DD871" i="20"/>
  <c r="DF872" i="20"/>
  <c r="DE871" i="20"/>
  <c r="EB872" i="20"/>
  <c r="DE873" i="20"/>
  <c r="EA873" i="20"/>
  <c r="DZ871" i="20"/>
  <c r="DE872" i="20"/>
  <c r="DD873" i="20"/>
  <c r="DF871" i="20"/>
  <c r="GG800" i="20"/>
  <c r="GM776" i="20"/>
  <c r="GM775" i="20"/>
  <c r="GM777" i="20"/>
  <c r="GG801" i="20"/>
  <c r="FQ800" i="20"/>
  <c r="CY800" i="20" a="1"/>
  <c r="CY801" i="20" s="1"/>
  <c r="CB802" i="20" s="1"/>
  <c r="FQ801" i="20"/>
  <c r="FQ795" i="20"/>
  <c r="FA739" i="20" a="1"/>
  <c r="FA741" i="20" s="1"/>
  <c r="FQ796" i="20"/>
  <c r="GG796" i="20"/>
  <c r="GG797" i="20"/>
  <c r="GG795" i="20"/>
  <c r="DO811" i="20"/>
  <c r="DO810" i="20"/>
  <c r="CY755" i="20"/>
  <c r="CY756" i="20"/>
  <c r="CY754" i="20"/>
  <c r="CY741" i="20"/>
  <c r="CY739" i="20"/>
  <c r="CY740" i="20"/>
  <c r="EI783" i="20"/>
  <c r="FA760" i="20"/>
  <c r="CM761" i="20" s="1"/>
  <c r="DU805" i="20"/>
  <c r="CC806" i="20" s="1"/>
  <c r="GJ781" i="20"/>
  <c r="FA754" i="20" a="1"/>
  <c r="DU800" i="20" a="1"/>
  <c r="DU802" i="20" s="1"/>
  <c r="GG956" i="20" a="1"/>
  <c r="GG958" i="20" s="1"/>
  <c r="GJ782" i="20"/>
  <c r="EE957" i="20"/>
  <c r="EE958" i="20"/>
  <c r="GJ780" i="20"/>
  <c r="FQ956" i="20" a="1"/>
  <c r="FQ958" i="20" s="1"/>
  <c r="DO957" i="20"/>
  <c r="DO956" i="20"/>
  <c r="DO958" i="20"/>
  <c r="CH780" i="20"/>
  <c r="CH783" i="20" s="1"/>
  <c r="CW876" i="20" s="1"/>
  <c r="GL781" i="20"/>
  <c r="FW805" i="20" a="1"/>
  <c r="FW805" i="20" s="1"/>
  <c r="CN806" i="20" s="1"/>
  <c r="GJ791" i="20"/>
  <c r="FA805" i="20" a="1"/>
  <c r="FA805" i="20" s="1"/>
  <c r="FQ810" i="20" a="1"/>
  <c r="GJ790" i="20"/>
  <c r="EE812" i="20"/>
  <c r="EE811" i="20"/>
  <c r="EE810" i="20"/>
  <c r="GG810" i="20" a="1"/>
  <c r="GJ792" i="20"/>
  <c r="EP791" i="20"/>
  <c r="CH792" i="20"/>
  <c r="GL791" i="20" s="1"/>
  <c r="ED832" i="20"/>
  <c r="ED830" i="20"/>
  <c r="CM762" i="20"/>
  <c r="CB762" i="20"/>
  <c r="EG761" i="20"/>
  <c r="EM760" i="20"/>
  <c r="CN869" i="20"/>
  <c r="EM761" i="20"/>
  <c r="CB760" i="20"/>
  <c r="EG759" i="20"/>
  <c r="FW761" i="20"/>
  <c r="CN762" i="20" s="1"/>
  <c r="FW760" i="20"/>
  <c r="CN761" i="20" s="1"/>
  <c r="FW759" i="20"/>
  <c r="CN760" i="20" s="1"/>
  <c r="EG760" i="20"/>
  <c r="EM759" i="20"/>
  <c r="CB761" i="20"/>
  <c r="CY825" i="20" a="1"/>
  <c r="GG827" i="20"/>
  <c r="GG826" i="20"/>
  <c r="GG825" i="20"/>
  <c r="CY807" i="20"/>
  <c r="CY806" i="20"/>
  <c r="CY805" i="20"/>
  <c r="EI793" i="20"/>
  <c r="FG822" i="20" l="1"/>
  <c r="FW866" i="20"/>
  <c r="CN867" i="20" s="1"/>
  <c r="GL745" i="20"/>
  <c r="CH744" i="20"/>
  <c r="CH747" i="20" s="1"/>
  <c r="CW840" i="20" s="1"/>
  <c r="GC822" i="20"/>
  <c r="ED881" i="20"/>
  <c r="EE881" i="20" s="1" a="1"/>
  <c r="EE881" i="20" s="1"/>
  <c r="GB822" i="20"/>
  <c r="FH820" i="20"/>
  <c r="GD822" i="20"/>
  <c r="FW749" i="20" a="1"/>
  <c r="FA866" i="20"/>
  <c r="CY749" i="20"/>
  <c r="CY751" i="20"/>
  <c r="CY750" i="20"/>
  <c r="FA868" i="20"/>
  <c r="FA749" i="20" a="1"/>
  <c r="DU751" i="20"/>
  <c r="CC752" i="20" s="1"/>
  <c r="DU750" i="20"/>
  <c r="CC751" i="20" s="1"/>
  <c r="DU749" i="20"/>
  <c r="CC750" i="20" s="1"/>
  <c r="FH821" i="20"/>
  <c r="FF820" i="20"/>
  <c r="FF822" i="20"/>
  <c r="FJ881" i="20" a="1"/>
  <c r="FJ883" i="20" s="1"/>
  <c r="GC821" i="20"/>
  <c r="FG821" i="20"/>
  <c r="GD820" i="20"/>
  <c r="EG868" i="20"/>
  <c r="DU867" i="20"/>
  <c r="CC868" i="20" s="1"/>
  <c r="DU866" i="20"/>
  <c r="CC867" i="20" s="1"/>
  <c r="GF881" i="20" a="1"/>
  <c r="GF881" i="20" s="1"/>
  <c r="FW867" i="20"/>
  <c r="DH881" i="20"/>
  <c r="DH883" i="20"/>
  <c r="GC820" i="20"/>
  <c r="GB821" i="20"/>
  <c r="CB868" i="20"/>
  <c r="FF821" i="20"/>
  <c r="FH822" i="20"/>
  <c r="GB820" i="20"/>
  <c r="DF816" i="20"/>
  <c r="GD821" i="20"/>
  <c r="DH830" i="20"/>
  <c r="CB867" i="20"/>
  <c r="DH820" i="20" a="1"/>
  <c r="DH821" i="20" s="1"/>
  <c r="GK722" i="20"/>
  <c r="ED820" i="20" a="1"/>
  <c r="ED822" i="20" s="1"/>
  <c r="EA815" i="20"/>
  <c r="DZ815" i="20"/>
  <c r="EB815" i="20"/>
  <c r="DZ817" i="20"/>
  <c r="EA817" i="20"/>
  <c r="EB816" i="20"/>
  <c r="DF817" i="20"/>
  <c r="DD817" i="20"/>
  <c r="DE815" i="20"/>
  <c r="EA816" i="20"/>
  <c r="DZ816" i="20"/>
  <c r="DE816" i="20"/>
  <c r="DF815" i="20"/>
  <c r="DD815" i="20"/>
  <c r="EY815" i="20"/>
  <c r="FA825" i="20" a="1"/>
  <c r="FA826" i="20" s="1"/>
  <c r="DD816" i="20"/>
  <c r="EB817" i="20"/>
  <c r="GF830" i="20" a="1"/>
  <c r="GF830" i="20" s="1"/>
  <c r="DH831" i="20"/>
  <c r="FJ830" i="20" a="1"/>
  <c r="FJ831" i="20" s="1"/>
  <c r="CY800" i="20"/>
  <c r="CB801" i="20" s="1"/>
  <c r="CY802" i="20"/>
  <c r="CB803" i="20" s="1"/>
  <c r="CY797" i="20"/>
  <c r="CB798" i="20" s="1"/>
  <c r="DU797" i="20"/>
  <c r="CC798" i="20" s="1"/>
  <c r="FW741" i="20"/>
  <c r="CN742" i="20" s="1"/>
  <c r="CY795" i="20"/>
  <c r="EG795" i="20" s="1"/>
  <c r="DU796" i="20"/>
  <c r="FW754" i="20"/>
  <c r="CN755" i="20" s="1"/>
  <c r="CC796" i="20"/>
  <c r="FW755" i="20"/>
  <c r="CN756" i="20" s="1"/>
  <c r="DU826" i="20"/>
  <c r="CC827" i="20" s="1"/>
  <c r="DU827" i="20"/>
  <c r="CC828" i="20" s="1"/>
  <c r="FW740" i="20"/>
  <c r="CN741" i="20" s="1"/>
  <c r="FW800" i="20" a="1"/>
  <c r="FW802" i="20" s="1"/>
  <c r="CN803" i="20" s="1"/>
  <c r="FA800" i="20" a="1"/>
  <c r="FA801" i="20" s="1"/>
  <c r="CM802" i="20" s="1"/>
  <c r="FA740" i="20"/>
  <c r="FA739" i="20"/>
  <c r="CM742" i="20"/>
  <c r="GC871" i="20"/>
  <c r="GC872" i="20"/>
  <c r="FF871" i="20"/>
  <c r="GB873" i="20"/>
  <c r="FH873" i="20"/>
  <c r="FF873" i="20"/>
  <c r="GB872" i="20"/>
  <c r="FG872" i="20"/>
  <c r="FH872" i="20"/>
  <c r="FF872" i="20"/>
  <c r="FH871" i="20"/>
  <c r="FG871" i="20"/>
  <c r="GC873" i="20"/>
  <c r="GD871" i="20"/>
  <c r="GB871" i="20"/>
  <c r="GD873" i="20"/>
  <c r="FG873" i="20"/>
  <c r="GD872" i="20"/>
  <c r="DH871" i="20" a="1"/>
  <c r="FA795" i="20" a="1"/>
  <c r="FA796" i="20" s="1"/>
  <c r="CM797" i="20" s="1"/>
  <c r="GK778" i="20"/>
  <c r="ED871" i="20" a="1"/>
  <c r="CY810" i="20" a="1"/>
  <c r="CY810" i="20" s="1"/>
  <c r="FW795" i="20" a="1"/>
  <c r="CB755" i="20"/>
  <c r="EG754" i="20"/>
  <c r="EM756" i="20"/>
  <c r="CB757" i="20"/>
  <c r="EG756" i="20"/>
  <c r="EM755" i="20"/>
  <c r="EG755" i="20"/>
  <c r="EM754" i="20"/>
  <c r="CB756" i="20"/>
  <c r="EM739" i="20"/>
  <c r="EG740" i="20"/>
  <c r="CB741" i="20"/>
  <c r="CB740" i="20"/>
  <c r="EG739" i="20"/>
  <c r="EM741" i="20"/>
  <c r="CB742" i="20"/>
  <c r="EM740" i="20"/>
  <c r="EG741" i="20"/>
  <c r="FA754" i="20"/>
  <c r="FA755" i="20"/>
  <c r="FA756" i="20"/>
  <c r="DU800" i="20"/>
  <c r="CC801" i="20" s="1"/>
  <c r="DU801" i="20"/>
  <c r="CC803" i="20"/>
  <c r="GG956" i="20"/>
  <c r="GG957" i="20"/>
  <c r="FW806" i="20"/>
  <c r="CN807" i="20" s="1"/>
  <c r="DU956" i="20" a="1"/>
  <c r="DU956" i="20" s="1"/>
  <c r="CC957" i="20" s="1"/>
  <c r="FQ956" i="20"/>
  <c r="FQ957" i="20"/>
  <c r="FW807" i="20"/>
  <c r="CN808" i="20" s="1"/>
  <c r="FA806" i="20"/>
  <c r="EE830" i="20" a="1"/>
  <c r="EE830" i="20" s="1"/>
  <c r="GM780" i="20"/>
  <c r="GM781" i="20"/>
  <c r="GM782" i="20"/>
  <c r="EB877" i="20"/>
  <c r="DE878" i="20"/>
  <c r="DE876" i="20"/>
  <c r="DZ877" i="20"/>
  <c r="DZ878" i="20"/>
  <c r="DF877" i="20"/>
  <c r="DF878" i="20"/>
  <c r="EA876" i="20"/>
  <c r="EA877" i="20"/>
  <c r="DD878" i="20"/>
  <c r="EB878" i="20"/>
  <c r="EY876" i="20"/>
  <c r="DE877" i="20"/>
  <c r="DF876" i="20"/>
  <c r="EB876" i="20"/>
  <c r="DZ876" i="20"/>
  <c r="EA878" i="20"/>
  <c r="DD876" i="20"/>
  <c r="DD877" i="20"/>
  <c r="CY956" i="20" a="1"/>
  <c r="GI760" i="20"/>
  <c r="FA807" i="20"/>
  <c r="CM808" i="20" s="1"/>
  <c r="EH760" i="20"/>
  <c r="CY827" i="20"/>
  <c r="CY826" i="20"/>
  <c r="CY825" i="20"/>
  <c r="GO759" i="20"/>
  <c r="GG812" i="20"/>
  <c r="GG811" i="20"/>
  <c r="GG810" i="20"/>
  <c r="EG805" i="20"/>
  <c r="EM807" i="20"/>
  <c r="CB806" i="20"/>
  <c r="EG806" i="20"/>
  <c r="EM805" i="20"/>
  <c r="CB807" i="20"/>
  <c r="EH759" i="20"/>
  <c r="FQ812" i="20"/>
  <c r="FQ811" i="20"/>
  <c r="FQ810" i="20"/>
  <c r="CB808" i="20"/>
  <c r="EG807" i="20"/>
  <c r="EM806" i="20"/>
  <c r="CE760" i="20"/>
  <c r="FA825" i="20"/>
  <c r="FA827" i="20"/>
  <c r="CH790" i="20"/>
  <c r="CH793" i="20" s="1"/>
  <c r="CW886" i="20" s="1"/>
  <c r="FW825" i="20" a="1"/>
  <c r="GI759" i="20"/>
  <c r="GI761" i="20"/>
  <c r="GM790" i="20"/>
  <c r="GM791" i="20"/>
  <c r="GM792" i="20"/>
  <c r="CH761" i="20"/>
  <c r="GL760" i="20" s="1"/>
  <c r="EP760" i="20"/>
  <c r="DU810" i="20" a="1"/>
  <c r="GI805" i="20"/>
  <c r="CM806" i="20"/>
  <c r="EH761" i="20"/>
  <c r="GO760" i="20"/>
  <c r="GO761" i="20"/>
  <c r="FJ881" i="20" l="1"/>
  <c r="GF882" i="20"/>
  <c r="GF883" i="20"/>
  <c r="GO867" i="20"/>
  <c r="EA842" i="20"/>
  <c r="DD842" i="20"/>
  <c r="EB841" i="20"/>
  <c r="DF842" i="20"/>
  <c r="DD841" i="20"/>
  <c r="DZ840" i="20"/>
  <c r="DZ842" i="20"/>
  <c r="EA841" i="20"/>
  <c r="DZ841" i="20"/>
  <c r="EY840" i="20"/>
  <c r="DF840" i="20"/>
  <c r="DF841" i="20"/>
  <c r="EB840" i="20"/>
  <c r="DE840" i="20"/>
  <c r="EB842" i="20"/>
  <c r="DE842" i="20"/>
  <c r="DD840" i="20"/>
  <c r="EA840" i="20"/>
  <c r="DE841" i="20"/>
  <c r="GM746" i="20"/>
  <c r="GM744" i="20"/>
  <c r="GM745" i="20"/>
  <c r="GO868" i="20"/>
  <c r="EG867" i="20"/>
  <c r="FA750" i="20"/>
  <c r="FA749" i="20"/>
  <c r="FA751" i="20"/>
  <c r="CM869" i="20"/>
  <c r="GI868" i="20"/>
  <c r="CB751" i="20"/>
  <c r="EM749" i="20"/>
  <c r="EG750" i="20"/>
  <c r="EG751" i="20"/>
  <c r="EM750" i="20"/>
  <c r="CB752" i="20"/>
  <c r="CB750" i="20"/>
  <c r="EG749" i="20"/>
  <c r="EM751" i="20"/>
  <c r="EM866" i="20"/>
  <c r="CM867" i="20"/>
  <c r="GI866" i="20"/>
  <c r="FW749" i="20"/>
  <c r="CN750" i="20" s="1"/>
  <c r="FW751" i="20"/>
  <c r="CN752" i="20" s="1"/>
  <c r="FW750" i="20"/>
  <c r="CN751" i="20" s="1"/>
  <c r="DO881" i="20" a="1"/>
  <c r="DO883" i="20" s="1"/>
  <c r="FJ882" i="20"/>
  <c r="FQ881" i="20" s="1" a="1"/>
  <c r="EG866" i="20"/>
  <c r="EM868" i="20"/>
  <c r="EM867" i="20"/>
  <c r="FJ830" i="20"/>
  <c r="CN868" i="20"/>
  <c r="GO866" i="20"/>
  <c r="GI867" i="20"/>
  <c r="GF831" i="20"/>
  <c r="GF832" i="20"/>
  <c r="GF820" i="20" a="1"/>
  <c r="GF822" i="20" s="1"/>
  <c r="FJ832" i="20"/>
  <c r="DO830" i="20" a="1"/>
  <c r="DO830" i="20" s="1"/>
  <c r="FJ820" i="20" a="1"/>
  <c r="FJ822" i="20" s="1"/>
  <c r="CE867" i="20"/>
  <c r="GO807" i="20"/>
  <c r="DH820" i="20"/>
  <c r="DH822" i="20"/>
  <c r="ED820" i="20"/>
  <c r="ED821" i="20"/>
  <c r="ED815" i="20" a="1"/>
  <c r="ED817" i="20" s="1"/>
  <c r="DH815" i="20" a="1"/>
  <c r="DH817" i="20" s="1"/>
  <c r="FG816" i="20"/>
  <c r="FG817" i="20"/>
  <c r="FH817" i="20"/>
  <c r="GB816" i="20"/>
  <c r="GC816" i="20"/>
  <c r="FF817" i="20"/>
  <c r="GD815" i="20"/>
  <c r="FH816" i="20"/>
  <c r="FF816" i="20"/>
  <c r="GB815" i="20"/>
  <c r="GC815" i="20"/>
  <c r="GC817" i="20"/>
  <c r="GD817" i="20"/>
  <c r="FF815" i="20"/>
  <c r="FH815" i="20"/>
  <c r="FG815" i="20"/>
  <c r="GB817" i="20"/>
  <c r="GD816" i="20"/>
  <c r="EG802" i="20"/>
  <c r="EG797" i="20"/>
  <c r="EM795" i="20"/>
  <c r="EM797" i="20"/>
  <c r="EM796" i="20"/>
  <c r="FW801" i="20"/>
  <c r="GI741" i="20"/>
  <c r="CB796" i="20"/>
  <c r="CY812" i="20"/>
  <c r="CB813" i="20" s="1"/>
  <c r="CY811" i="20"/>
  <c r="CB812" i="20" s="1"/>
  <c r="CC797" i="20"/>
  <c r="EG796" i="20"/>
  <c r="FW800" i="20"/>
  <c r="CN801" i="20" s="1"/>
  <c r="EE882" i="20"/>
  <c r="EE883" i="20"/>
  <c r="FA802" i="20"/>
  <c r="GO739" i="20"/>
  <c r="FA800" i="20"/>
  <c r="CM801" i="20" s="1"/>
  <c r="GI806" i="20"/>
  <c r="EE832" i="20"/>
  <c r="EE831" i="20"/>
  <c r="GI739" i="20"/>
  <c r="GO741" i="20"/>
  <c r="CM740" i="20"/>
  <c r="GG881" i="20" a="1"/>
  <c r="CM741" i="20"/>
  <c r="GI740" i="20"/>
  <c r="FA795" i="20"/>
  <c r="CM796" i="20" s="1"/>
  <c r="GO740" i="20"/>
  <c r="ED871" i="20"/>
  <c r="ED873" i="20"/>
  <c r="ED872" i="20"/>
  <c r="DH872" i="20"/>
  <c r="DH873" i="20"/>
  <c r="DH871" i="20"/>
  <c r="FJ871" i="20" a="1"/>
  <c r="FA797" i="20"/>
  <c r="CM798" i="20" s="1"/>
  <c r="CM807" i="20"/>
  <c r="EP806" i="20" s="1"/>
  <c r="GF871" i="20" a="1"/>
  <c r="FW796" i="20"/>
  <c r="FW795" i="20"/>
  <c r="FW797" i="20"/>
  <c r="EH755" i="20"/>
  <c r="EH739" i="20"/>
  <c r="EH756" i="20"/>
  <c r="EH754" i="20"/>
  <c r="CE755" i="20"/>
  <c r="CE740" i="20"/>
  <c r="EH740" i="20"/>
  <c r="EH741" i="20"/>
  <c r="GO806" i="20"/>
  <c r="GO805" i="20"/>
  <c r="GI807" i="20"/>
  <c r="EM801" i="20"/>
  <c r="CC802" i="20"/>
  <c r="CE801" i="20" s="1"/>
  <c r="EG801" i="20"/>
  <c r="CM757" i="20"/>
  <c r="GO755" i="20"/>
  <c r="GI756" i="20"/>
  <c r="EG800" i="20"/>
  <c r="GO754" i="20"/>
  <c r="GI755" i="20"/>
  <c r="CM756" i="20"/>
  <c r="GI754" i="20"/>
  <c r="CM755" i="20"/>
  <c r="GO756" i="20"/>
  <c r="EM800" i="20"/>
  <c r="EM802" i="20"/>
  <c r="FW956" i="20" a="1"/>
  <c r="FW958" i="20" s="1"/>
  <c r="CN959" i="20" s="1"/>
  <c r="DU958" i="20"/>
  <c r="CC959" i="20" s="1"/>
  <c r="DU957" i="20"/>
  <c r="CC958" i="20" s="1"/>
  <c r="ED876" i="20" a="1"/>
  <c r="ED877" i="20" s="1"/>
  <c r="FA956" i="20" a="1"/>
  <c r="FA958" i="20" s="1"/>
  <c r="CM959" i="20" s="1"/>
  <c r="CY958" i="20"/>
  <c r="CY957" i="20"/>
  <c r="CY956" i="20"/>
  <c r="FH877" i="20"/>
  <c r="GD876" i="20"/>
  <c r="GB876" i="20"/>
  <c r="GD878" i="20"/>
  <c r="FG876" i="20"/>
  <c r="FG877" i="20"/>
  <c r="FG878" i="20"/>
  <c r="GC878" i="20"/>
  <c r="GD877" i="20"/>
  <c r="FF877" i="20"/>
  <c r="GC876" i="20"/>
  <c r="GB878" i="20"/>
  <c r="FF876" i="20"/>
  <c r="FH876" i="20"/>
  <c r="FF878" i="20"/>
  <c r="GB877" i="20"/>
  <c r="FH878" i="20"/>
  <c r="GC877" i="20"/>
  <c r="DH876" i="20" a="1"/>
  <c r="GK783" i="20"/>
  <c r="EH807" i="20"/>
  <c r="FA810" i="20" a="1"/>
  <c r="FA812" i="20" s="1"/>
  <c r="GK793" i="20"/>
  <c r="GJ761" i="20"/>
  <c r="FW810" i="20" a="1"/>
  <c r="FW810" i="20" s="1"/>
  <c r="CN811" i="20" s="1"/>
  <c r="FW826" i="20"/>
  <c r="CN827" i="20" s="1"/>
  <c r="FW825" i="20"/>
  <c r="CN826" i="20" s="1"/>
  <c r="FW827" i="20"/>
  <c r="CN828" i="20" s="1"/>
  <c r="CM826" i="20"/>
  <c r="DU811" i="20"/>
  <c r="CC812" i="20" s="1"/>
  <c r="DU810" i="20"/>
  <c r="CC811" i="20" s="1"/>
  <c r="DU812" i="20"/>
  <c r="CC813" i="20" s="1"/>
  <c r="CB811" i="20"/>
  <c r="DD888" i="20"/>
  <c r="EY886" i="20"/>
  <c r="EB886" i="20"/>
  <c r="DD886" i="20"/>
  <c r="EA886" i="20"/>
  <c r="EB887" i="20"/>
  <c r="DZ886" i="20"/>
  <c r="EA887" i="20"/>
  <c r="EB888" i="20"/>
  <c r="DZ887" i="20"/>
  <c r="DF887" i="20"/>
  <c r="EA888" i="20"/>
  <c r="DE887" i="20"/>
  <c r="DZ888" i="20"/>
  <c r="DF888" i="20"/>
  <c r="DD887" i="20"/>
  <c r="DF886" i="20"/>
  <c r="DE888" i="20"/>
  <c r="DE886" i="20"/>
  <c r="EI762" i="20"/>
  <c r="EG825" i="20"/>
  <c r="EM827" i="20"/>
  <c r="CB826" i="20"/>
  <c r="GM760" i="20"/>
  <c r="GM761" i="20"/>
  <c r="GM759" i="20"/>
  <c r="EG826" i="20"/>
  <c r="EM825" i="20"/>
  <c r="CB827" i="20"/>
  <c r="GJ759" i="20"/>
  <c r="CH759" i="20"/>
  <c r="CH762" i="20" s="1"/>
  <c r="CW855" i="20" s="1"/>
  <c r="CE806" i="20"/>
  <c r="CB828" i="20"/>
  <c r="EG827" i="20"/>
  <c r="EM826" i="20"/>
  <c r="GJ760" i="20"/>
  <c r="CM827" i="20"/>
  <c r="EH806" i="20"/>
  <c r="EH805" i="20"/>
  <c r="CM828" i="20"/>
  <c r="GG830" i="20" l="1" a="1"/>
  <c r="GG831" i="20" s="1"/>
  <c r="DO882" i="20"/>
  <c r="ED840" i="20" a="1"/>
  <c r="GK747" i="20"/>
  <c r="GD842" i="20"/>
  <c r="FH841" i="20"/>
  <c r="FF841" i="20"/>
  <c r="GB841" i="20"/>
  <c r="GD841" i="20"/>
  <c r="GD840" i="20"/>
  <c r="GB840" i="20"/>
  <c r="FG840" i="20"/>
  <c r="FG842" i="20"/>
  <c r="GB842" i="20"/>
  <c r="GC842" i="20"/>
  <c r="GC841" i="20"/>
  <c r="FG841" i="20"/>
  <c r="GC840" i="20"/>
  <c r="FH840" i="20"/>
  <c r="FF840" i="20"/>
  <c r="FH842" i="20"/>
  <c r="FF842" i="20"/>
  <c r="DH840" i="20" a="1"/>
  <c r="EH866" i="20"/>
  <c r="DO881" i="20"/>
  <c r="EH750" i="20"/>
  <c r="EH749" i="20"/>
  <c r="CE750" i="20"/>
  <c r="GO750" i="20"/>
  <c r="GI751" i="20"/>
  <c r="CM752" i="20"/>
  <c r="FQ830" i="20" a="1"/>
  <c r="FQ831" i="20" s="1"/>
  <c r="GO751" i="20"/>
  <c r="GI749" i="20"/>
  <c r="CM750" i="20"/>
  <c r="EH867" i="20"/>
  <c r="EH751" i="20"/>
  <c r="CM751" i="20"/>
  <c r="GI750" i="20"/>
  <c r="GO749" i="20"/>
  <c r="DO832" i="20"/>
  <c r="DO831" i="20"/>
  <c r="EH868" i="20"/>
  <c r="GJ867" i="20"/>
  <c r="GJ866" i="20"/>
  <c r="GJ868" i="20"/>
  <c r="CH868" i="20"/>
  <c r="EP867" i="20"/>
  <c r="GF820" i="20"/>
  <c r="ED816" i="20"/>
  <c r="GF821" i="20"/>
  <c r="DO820" i="20" a="1"/>
  <c r="DO822" i="20" s="1"/>
  <c r="FJ820" i="20"/>
  <c r="FJ821" i="20"/>
  <c r="ED815" i="20"/>
  <c r="EE820" i="20" a="1"/>
  <c r="DH816" i="20"/>
  <c r="DH815" i="20"/>
  <c r="GF815" i="20" a="1"/>
  <c r="FJ815" i="20" a="1"/>
  <c r="CH807" i="20"/>
  <c r="GL806" i="20" s="1"/>
  <c r="GM806" i="20" s="1"/>
  <c r="EH797" i="20"/>
  <c r="GI826" i="20"/>
  <c r="CE796" i="20"/>
  <c r="EH796" i="20"/>
  <c r="EH795" i="20"/>
  <c r="DU881" i="20" a="1"/>
  <c r="DU883" i="20" s="1"/>
  <c r="CC884" i="20" s="1"/>
  <c r="CN802" i="20"/>
  <c r="GI801" i="20"/>
  <c r="DO871" i="20" a="1"/>
  <c r="GJ807" i="20"/>
  <c r="GO802" i="20"/>
  <c r="DU830" i="20" a="1"/>
  <c r="DU830" i="20" s="1"/>
  <c r="CC831" i="20" s="1"/>
  <c r="CM803" i="20"/>
  <c r="GI802" i="20"/>
  <c r="GO800" i="20"/>
  <c r="GI800" i="20"/>
  <c r="GO801" i="20"/>
  <c r="GJ806" i="20"/>
  <c r="GJ805" i="20"/>
  <c r="CY881" i="20" a="1"/>
  <c r="CY882" i="20" s="1"/>
  <c r="GJ740" i="20"/>
  <c r="GG883" i="20"/>
  <c r="GG882" i="20"/>
  <c r="GG881" i="20"/>
  <c r="FQ881" i="20"/>
  <c r="FQ883" i="20"/>
  <c r="FQ882" i="20"/>
  <c r="CH741" i="20"/>
  <c r="GL740" i="20" s="1"/>
  <c r="GM740" i="20" s="1"/>
  <c r="EP740" i="20"/>
  <c r="GJ741" i="20"/>
  <c r="GJ739" i="20"/>
  <c r="FJ873" i="20"/>
  <c r="FJ872" i="20"/>
  <c r="FJ871" i="20"/>
  <c r="GF873" i="20"/>
  <c r="GF872" i="20"/>
  <c r="GF871" i="20"/>
  <c r="EE871" i="20" a="1"/>
  <c r="GG830" i="20"/>
  <c r="GG832" i="20"/>
  <c r="EI757" i="20"/>
  <c r="CN798" i="20"/>
  <c r="GI797" i="20"/>
  <c r="GO795" i="20"/>
  <c r="GO796" i="20"/>
  <c r="GI795" i="20"/>
  <c r="CN796" i="20"/>
  <c r="GI796" i="20"/>
  <c r="CN797" i="20"/>
  <c r="GO797" i="20"/>
  <c r="GJ755" i="20"/>
  <c r="EI742" i="20"/>
  <c r="FA810" i="20"/>
  <c r="CM811" i="20" s="1"/>
  <c r="FW812" i="20"/>
  <c r="CN813" i="20" s="1"/>
  <c r="EG812" i="20"/>
  <c r="GO825" i="20"/>
  <c r="FW811" i="20"/>
  <c r="CN812" i="20" s="1"/>
  <c r="FA811" i="20"/>
  <c r="CM812" i="20" s="1"/>
  <c r="GI958" i="20"/>
  <c r="GI827" i="20"/>
  <c r="EM811" i="20"/>
  <c r="GO826" i="20"/>
  <c r="FW957" i="20"/>
  <c r="CN958" i="20" s="1"/>
  <c r="EH800" i="20"/>
  <c r="EH802" i="20"/>
  <c r="CH756" i="20"/>
  <c r="EP755" i="20"/>
  <c r="GJ756" i="20"/>
  <c r="GJ754" i="20"/>
  <c r="EH801" i="20"/>
  <c r="FW956" i="20"/>
  <c r="CN957" i="20" s="1"/>
  <c r="ED878" i="20"/>
  <c r="ED876" i="20"/>
  <c r="FA957" i="20"/>
  <c r="FA956" i="20"/>
  <c r="FJ876" i="20" a="1"/>
  <c r="GF876" i="20" a="1"/>
  <c r="CB957" i="20"/>
  <c r="EG956" i="20"/>
  <c r="EM958" i="20"/>
  <c r="CB958" i="20"/>
  <c r="EG957" i="20"/>
  <c r="EM956" i="20"/>
  <c r="DH876" i="20"/>
  <c r="DH878" i="20"/>
  <c r="DH877" i="20"/>
  <c r="EM957" i="20"/>
  <c r="EG958" i="20"/>
  <c r="CB959" i="20"/>
  <c r="GI825" i="20"/>
  <c r="EI808" i="20"/>
  <c r="EG811" i="20"/>
  <c r="EM812" i="20"/>
  <c r="GO827" i="20"/>
  <c r="EH826" i="20"/>
  <c r="EM810" i="20"/>
  <c r="CE826" i="20"/>
  <c r="CH827" i="20"/>
  <c r="GL826" i="20" s="1"/>
  <c r="EP826" i="20"/>
  <c r="EH825" i="20"/>
  <c r="DH886" i="20" a="1"/>
  <c r="GK762" i="20"/>
  <c r="FG888" i="20"/>
  <c r="FH887" i="20"/>
  <c r="FH886" i="20"/>
  <c r="FF888" i="20"/>
  <c r="FG887" i="20"/>
  <c r="GD886" i="20"/>
  <c r="FG886" i="20"/>
  <c r="FF887" i="20"/>
  <c r="GC886" i="20"/>
  <c r="FF886" i="20"/>
  <c r="GB886" i="20"/>
  <c r="GD888" i="20"/>
  <c r="GC888" i="20"/>
  <c r="GD887" i="20"/>
  <c r="GB888" i="20"/>
  <c r="GC887" i="20"/>
  <c r="FH888" i="20"/>
  <c r="GB887" i="20"/>
  <c r="CE811" i="20"/>
  <c r="EH827" i="20"/>
  <c r="CM813" i="20"/>
  <c r="EG810" i="20"/>
  <c r="GM805" i="20"/>
  <c r="GM807" i="20"/>
  <c r="EA857" i="20"/>
  <c r="DZ856" i="20"/>
  <c r="DF856" i="20"/>
  <c r="DZ857" i="20"/>
  <c r="DF857" i="20"/>
  <c r="DE856" i="20"/>
  <c r="DE857" i="20"/>
  <c r="DD856" i="20"/>
  <c r="DF855" i="20"/>
  <c r="DD857" i="20"/>
  <c r="DE855" i="20"/>
  <c r="EY855" i="20"/>
  <c r="EB855" i="20"/>
  <c r="DD855" i="20"/>
  <c r="EA855" i="20"/>
  <c r="EB856" i="20"/>
  <c r="DZ855" i="20"/>
  <c r="EB857" i="20"/>
  <c r="EA856" i="20"/>
  <c r="ED886" i="20" a="1"/>
  <c r="CY830" i="20" l="1" a="1"/>
  <c r="CY831" i="20" s="1"/>
  <c r="DH841" i="20"/>
  <c r="DH842" i="20"/>
  <c r="DH840" i="20"/>
  <c r="DO840" i="20" s="1" a="1"/>
  <c r="FJ840" i="20" a="1"/>
  <c r="GF840" i="20" a="1"/>
  <c r="ED841" i="20"/>
  <c r="ED840" i="20"/>
  <c r="ED842" i="20"/>
  <c r="FQ820" i="20" a="1"/>
  <c r="FQ830" i="20"/>
  <c r="GJ749" i="20"/>
  <c r="EE815" i="20" a="1"/>
  <c r="EE817" i="20" s="1"/>
  <c r="GJ750" i="20"/>
  <c r="GJ751" i="20"/>
  <c r="FQ832" i="20"/>
  <c r="FA830" i="20" s="1" a="1"/>
  <c r="FA832" i="20" s="1"/>
  <c r="CM833" i="20" s="1"/>
  <c r="EI869" i="20"/>
  <c r="CH751" i="20"/>
  <c r="GL750" i="20" s="1"/>
  <c r="EP750" i="20"/>
  <c r="EI752" i="20"/>
  <c r="GG820" i="20" a="1"/>
  <c r="GG822" i="20" s="1"/>
  <c r="BV941" i="20"/>
  <c r="BV936" i="20"/>
  <c r="GL867" i="20"/>
  <c r="BW943" i="20"/>
  <c r="BW942" i="20"/>
  <c r="CH866" i="20"/>
  <c r="CH869" i="20" s="1"/>
  <c r="CW962" i="20" s="1"/>
  <c r="DO821" i="20"/>
  <c r="EE816" i="20"/>
  <c r="DO820" i="20"/>
  <c r="DO815" i="20" a="1"/>
  <c r="DO816" i="20" s="1"/>
  <c r="FQ820" i="20"/>
  <c r="EE822" i="20"/>
  <c r="EE820" i="20"/>
  <c r="EE821" i="20"/>
  <c r="CH805" i="20"/>
  <c r="CH808" i="20" s="1"/>
  <c r="CW901" i="20" s="1"/>
  <c r="DF901" i="20" s="1"/>
  <c r="FJ817" i="20"/>
  <c r="FJ815" i="20"/>
  <c r="FJ816" i="20"/>
  <c r="GF817" i="20"/>
  <c r="GF816" i="20"/>
  <c r="GF815" i="20"/>
  <c r="DU831" i="20"/>
  <c r="CC832" i="20" s="1"/>
  <c r="EI798" i="20"/>
  <c r="GI810" i="20"/>
  <c r="DU881" i="20"/>
  <c r="CC882" i="20" s="1"/>
  <c r="CY830" i="20"/>
  <c r="EG830" i="20" s="1"/>
  <c r="DU882" i="20"/>
  <c r="CC883" i="20" s="1"/>
  <c r="DU832" i="20"/>
  <c r="CC833" i="20" s="1"/>
  <c r="CY832" i="20"/>
  <c r="GJ826" i="20"/>
  <c r="DO873" i="20"/>
  <c r="DO872" i="20"/>
  <c r="DO871" i="20"/>
  <c r="GJ800" i="20"/>
  <c r="GJ801" i="20"/>
  <c r="GJ802" i="20"/>
  <c r="EP801" i="20"/>
  <c r="CH802" i="20"/>
  <c r="GM739" i="20"/>
  <c r="CY881" i="20"/>
  <c r="CB882" i="20" s="1"/>
  <c r="GM741" i="20"/>
  <c r="CY883" i="20"/>
  <c r="CB884" i="20" s="1"/>
  <c r="GJ827" i="20"/>
  <c r="FW881" i="20" a="1"/>
  <c r="FW882" i="20" s="1"/>
  <c r="CN883" i="20" s="1"/>
  <c r="GO811" i="20"/>
  <c r="GI812" i="20"/>
  <c r="FQ871" i="20" a="1"/>
  <c r="FQ873" i="20" s="1"/>
  <c r="GG871" i="20" a="1"/>
  <c r="FA881" i="20" a="1"/>
  <c r="CB883" i="20"/>
  <c r="CH739" i="20"/>
  <c r="CH742" i="20" s="1"/>
  <c r="CW835" i="20" s="1"/>
  <c r="FW830" i="20" a="1"/>
  <c r="FW832" i="20" s="1"/>
  <c r="CN833" i="20" s="1"/>
  <c r="EE872" i="20"/>
  <c r="EE871" i="20"/>
  <c r="EE873" i="20"/>
  <c r="GO810" i="20"/>
  <c r="GO812" i="20"/>
  <c r="GI811" i="20"/>
  <c r="GJ795" i="20"/>
  <c r="CH797" i="20"/>
  <c r="EP796" i="20"/>
  <c r="GJ797" i="20"/>
  <c r="GJ796" i="20"/>
  <c r="EH810" i="20"/>
  <c r="EE876" i="20" a="1"/>
  <c r="EE878" i="20" s="1"/>
  <c r="GL755" i="20"/>
  <c r="CH754" i="20"/>
  <c r="CH757" i="20" s="1"/>
  <c r="CW850" i="20" s="1"/>
  <c r="EI803" i="20"/>
  <c r="GI956" i="20"/>
  <c r="GO958" i="20"/>
  <c r="CM957" i="20"/>
  <c r="GJ825" i="20"/>
  <c r="EH958" i="20"/>
  <c r="GO957" i="20"/>
  <c r="GO956" i="20"/>
  <c r="CM958" i="20"/>
  <c r="GI957" i="20"/>
  <c r="DO876" i="20" a="1"/>
  <c r="DO876" i="20" s="1"/>
  <c r="CE957" i="20"/>
  <c r="GF878" i="20"/>
  <c r="GF877" i="20"/>
  <c r="GF876" i="20"/>
  <c r="EH957" i="20"/>
  <c r="FJ878" i="20"/>
  <c r="FJ877" i="20"/>
  <c r="FJ876" i="20"/>
  <c r="EH956" i="20"/>
  <c r="ED888" i="20"/>
  <c r="ED887" i="20"/>
  <c r="ED886" i="20"/>
  <c r="GC857" i="20"/>
  <c r="GB857" i="20"/>
  <c r="GD856" i="20"/>
  <c r="FH857" i="20"/>
  <c r="GC856" i="20"/>
  <c r="FG857" i="20"/>
  <c r="GB856" i="20"/>
  <c r="FF857" i="20"/>
  <c r="FH856" i="20"/>
  <c r="FH855" i="20"/>
  <c r="FG856" i="20"/>
  <c r="GD855" i="20"/>
  <c r="FG855" i="20"/>
  <c r="FF856" i="20"/>
  <c r="GC855" i="20"/>
  <c r="FF855" i="20"/>
  <c r="GD857" i="20"/>
  <c r="GB855" i="20"/>
  <c r="GK808" i="20"/>
  <c r="GF886" i="20" a="1"/>
  <c r="FJ886" i="20" a="1"/>
  <c r="EP811" i="20"/>
  <c r="CH812" i="20"/>
  <c r="GL811" i="20" s="1"/>
  <c r="EH811" i="20"/>
  <c r="ED855" i="20" a="1"/>
  <c r="CH825" i="20"/>
  <c r="CH828" i="20" s="1"/>
  <c r="CW921" i="20" s="1"/>
  <c r="DH888" i="20"/>
  <c r="DH887" i="20"/>
  <c r="DH886" i="20"/>
  <c r="CB832" i="20"/>
  <c r="EI828" i="20"/>
  <c r="GM826" i="20"/>
  <c r="GM825" i="20"/>
  <c r="GM827" i="20"/>
  <c r="DH855" i="20" a="1"/>
  <c r="EH812" i="20"/>
  <c r="CY820" i="20" l="1" a="1"/>
  <c r="CY821" i="20" s="1"/>
  <c r="CB822" i="20" s="1"/>
  <c r="EE840" i="20" a="1"/>
  <c r="GF841" i="20"/>
  <c r="GF842" i="20"/>
  <c r="GF840" i="20"/>
  <c r="GG840" i="20" s="1" a="1"/>
  <c r="FJ840" i="20"/>
  <c r="FJ842" i="20"/>
  <c r="FJ841" i="20"/>
  <c r="DO840" i="20"/>
  <c r="DO841" i="20"/>
  <c r="DO842" i="20"/>
  <c r="CB831" i="20"/>
  <c r="EE815" i="20"/>
  <c r="DU815" i="20" s="1" a="1"/>
  <c r="DU816" i="20" s="1"/>
  <c r="CC817" i="20" s="1"/>
  <c r="FQ822" i="20"/>
  <c r="FQ821" i="20"/>
  <c r="GM751" i="20"/>
  <c r="GM750" i="20"/>
  <c r="GM749" i="20"/>
  <c r="CH749" i="20"/>
  <c r="CH752" i="20" s="1"/>
  <c r="CW845" i="20" s="1"/>
  <c r="GG820" i="20"/>
  <c r="GG821" i="20"/>
  <c r="EB963" i="20"/>
  <c r="EB964" i="20"/>
  <c r="DD962" i="20"/>
  <c r="EA964" i="20"/>
  <c r="DF964" i="20"/>
  <c r="DD964" i="20"/>
  <c r="EA962" i="20"/>
  <c r="DE963" i="20"/>
  <c r="DD963" i="20"/>
  <c r="DZ964" i="20"/>
  <c r="EY962" i="20"/>
  <c r="EA963" i="20"/>
  <c r="DF963" i="20"/>
  <c r="EB962" i="20"/>
  <c r="DZ962" i="20"/>
  <c r="DF962" i="20"/>
  <c r="DE964" i="20"/>
  <c r="DE962" i="20"/>
  <c r="DZ963" i="20"/>
  <c r="FB941" i="20"/>
  <c r="BX947" i="20"/>
  <c r="FX946" i="20" s="1"/>
  <c r="BW947" i="20"/>
  <c r="FB946" i="20" s="1"/>
  <c r="BX941" i="20"/>
  <c r="FB942" i="20"/>
  <c r="GM868" i="20"/>
  <c r="GM866" i="20"/>
  <c r="GM867" i="20"/>
  <c r="BX946" i="20"/>
  <c r="BX943" i="20"/>
  <c r="BW946" i="20"/>
  <c r="BX942" i="20"/>
  <c r="DO815" i="20"/>
  <c r="DO817" i="20"/>
  <c r="CY820" i="20"/>
  <c r="CB821" i="20" s="1"/>
  <c r="CY822" i="20"/>
  <c r="CB823" i="20" s="1"/>
  <c r="DU820" i="20" a="1"/>
  <c r="DU822" i="20" s="1"/>
  <c r="CC823" i="20" s="1"/>
  <c r="EM832" i="20"/>
  <c r="EG831" i="20"/>
  <c r="GG815" i="20" a="1"/>
  <c r="GG816" i="20" s="1"/>
  <c r="FQ815" i="20" a="1"/>
  <c r="EG882" i="20"/>
  <c r="FA830" i="20"/>
  <c r="CM831" i="20" s="1"/>
  <c r="FA831" i="20"/>
  <c r="CM832" i="20" s="1"/>
  <c r="EG832" i="20"/>
  <c r="EM830" i="20"/>
  <c r="CB833" i="20"/>
  <c r="EM831" i="20"/>
  <c r="FW830" i="20"/>
  <c r="CN831" i="20" s="1"/>
  <c r="EM883" i="20"/>
  <c r="GK742" i="20"/>
  <c r="CY871" i="20" a="1"/>
  <c r="CY873" i="20" s="1"/>
  <c r="CB874" i="20" s="1"/>
  <c r="EG881" i="20"/>
  <c r="FQ871" i="20"/>
  <c r="FW831" i="20"/>
  <c r="CN832" i="20" s="1"/>
  <c r="EM881" i="20"/>
  <c r="EI813" i="20"/>
  <c r="FQ872" i="20"/>
  <c r="EG883" i="20"/>
  <c r="EM882" i="20"/>
  <c r="GL801" i="20"/>
  <c r="CH800" i="20"/>
  <c r="CH803" i="20" s="1"/>
  <c r="CW896" i="20" s="1"/>
  <c r="FW881" i="20"/>
  <c r="CN882" i="20" s="1"/>
  <c r="GJ810" i="20"/>
  <c r="FW883" i="20"/>
  <c r="CN884" i="20" s="1"/>
  <c r="GJ811" i="20"/>
  <c r="GJ812" i="20"/>
  <c r="GG871" i="20"/>
  <c r="GG872" i="20"/>
  <c r="GG873" i="20"/>
  <c r="DZ837" i="20"/>
  <c r="DE837" i="20"/>
  <c r="EA836" i="20"/>
  <c r="DD837" i="20"/>
  <c r="DF837" i="20"/>
  <c r="EA837" i="20"/>
  <c r="EB837" i="20"/>
  <c r="EY835" i="20"/>
  <c r="DZ835" i="20"/>
  <c r="DD836" i="20"/>
  <c r="EA835" i="20"/>
  <c r="DF835" i="20"/>
  <c r="DZ836" i="20"/>
  <c r="DE836" i="20"/>
  <c r="DD835" i="20"/>
  <c r="DE835" i="20"/>
  <c r="EB835" i="20"/>
  <c r="EB836" i="20"/>
  <c r="DF836" i="20"/>
  <c r="CE882" i="20"/>
  <c r="DU871" i="20" a="1"/>
  <c r="DU873" i="20" s="1"/>
  <c r="FA883" i="20"/>
  <c r="FA881" i="20"/>
  <c r="FA882" i="20"/>
  <c r="GL796" i="20"/>
  <c r="CH795" i="20"/>
  <c r="CH798" i="20" s="1"/>
  <c r="CW891" i="20" s="1"/>
  <c r="DU815" i="20"/>
  <c r="CC816" i="20" s="1"/>
  <c r="DU817" i="20"/>
  <c r="CC818" i="20" s="1"/>
  <c r="EE876" i="20"/>
  <c r="EE877" i="20"/>
  <c r="GJ957" i="20"/>
  <c r="DZ901" i="20"/>
  <c r="DZ851" i="20"/>
  <c r="DD851" i="20"/>
  <c r="EB850" i="20"/>
  <c r="DF851" i="20"/>
  <c r="DD852" i="20"/>
  <c r="DD850" i="20"/>
  <c r="EA850" i="20"/>
  <c r="DF850" i="20"/>
  <c r="DZ850" i="20"/>
  <c r="DZ852" i="20"/>
  <c r="EB851" i="20"/>
  <c r="DE850" i="20"/>
  <c r="EA851" i="20"/>
  <c r="EA852" i="20"/>
  <c r="DF852" i="20"/>
  <c r="DE852" i="20"/>
  <c r="DE851" i="20"/>
  <c r="EB852" i="20"/>
  <c r="EY850" i="20"/>
  <c r="GM755" i="20"/>
  <c r="GM756" i="20"/>
  <c r="GM754" i="20"/>
  <c r="DO877" i="20"/>
  <c r="CH810" i="20"/>
  <c r="CH813" i="20" s="1"/>
  <c r="CW906" i="20" s="1"/>
  <c r="DD906" i="20" s="1"/>
  <c r="FQ876" i="20" a="1"/>
  <c r="FQ877" i="20" s="1"/>
  <c r="DO878" i="20"/>
  <c r="EI959" i="20"/>
  <c r="EP957" i="20"/>
  <c r="CH958" i="20"/>
  <c r="GL957" i="20" s="1"/>
  <c r="GJ956" i="20"/>
  <c r="GJ958" i="20"/>
  <c r="EB902" i="20"/>
  <c r="DE901" i="20"/>
  <c r="DZ902" i="20"/>
  <c r="DF903" i="20"/>
  <c r="EA902" i="20"/>
  <c r="DD903" i="20"/>
  <c r="DD901" i="20"/>
  <c r="EY901" i="20"/>
  <c r="EB901" i="20"/>
  <c r="EA901" i="20"/>
  <c r="DF902" i="20"/>
  <c r="EA903" i="20"/>
  <c r="DE902" i="20"/>
  <c r="DZ903" i="20"/>
  <c r="DD902" i="20"/>
  <c r="DE903" i="20"/>
  <c r="GG876" i="20" a="1"/>
  <c r="EB903" i="20"/>
  <c r="GI832" i="20"/>
  <c r="GK828" i="20"/>
  <c r="EE886" i="20" a="1"/>
  <c r="EE887" i="20" s="1"/>
  <c r="DO886" i="20" a="1"/>
  <c r="DO887" i="20" s="1"/>
  <c r="FJ888" i="20"/>
  <c r="FJ887" i="20"/>
  <c r="FJ886" i="20"/>
  <c r="DH855" i="20"/>
  <c r="DH857" i="20"/>
  <c r="DH856" i="20"/>
  <c r="CE831" i="20"/>
  <c r="ED857" i="20"/>
  <c r="ED856" i="20"/>
  <c r="ED855" i="20"/>
  <c r="GF855" i="20" a="1"/>
  <c r="GF888" i="20"/>
  <c r="GF887" i="20"/>
  <c r="GF886" i="20"/>
  <c r="GM810" i="20"/>
  <c r="GM811" i="20"/>
  <c r="GM812" i="20"/>
  <c r="EB922" i="20"/>
  <c r="DZ921" i="20"/>
  <c r="EA922" i="20"/>
  <c r="EB923" i="20"/>
  <c r="DZ922" i="20"/>
  <c r="DF922" i="20"/>
  <c r="EA923" i="20"/>
  <c r="DE922" i="20"/>
  <c r="DZ923" i="20"/>
  <c r="DF923" i="20"/>
  <c r="DD922" i="20"/>
  <c r="DF921" i="20"/>
  <c r="DE923" i="20"/>
  <c r="DE921" i="20"/>
  <c r="DD923" i="20"/>
  <c r="EY921" i="20"/>
  <c r="EB921" i="20"/>
  <c r="DD921" i="20"/>
  <c r="EA921" i="20"/>
  <c r="FJ855" i="20" a="1"/>
  <c r="FA820" i="20" l="1" a="1"/>
  <c r="CY840" i="20" a="1"/>
  <c r="CY841" i="20" s="1"/>
  <c r="CB842" i="20" s="1"/>
  <c r="EH830" i="20"/>
  <c r="EI833" i="20" s="1"/>
  <c r="FQ840" i="20" a="1"/>
  <c r="GG842" i="20"/>
  <c r="GG841" i="20"/>
  <c r="GG840" i="20"/>
  <c r="EE840" i="20"/>
  <c r="EE842" i="20"/>
  <c r="EE841" i="20"/>
  <c r="FA821" i="20"/>
  <c r="CM822" i="20" s="1"/>
  <c r="FA820" i="20"/>
  <c r="CM821" i="20" s="1"/>
  <c r="FA822" i="20"/>
  <c r="GK752" i="20"/>
  <c r="FW820" i="20" a="1"/>
  <c r="EB846" i="20"/>
  <c r="DF846" i="20"/>
  <c r="DD847" i="20"/>
  <c r="EY845" i="20"/>
  <c r="DZ845" i="20"/>
  <c r="DF845" i="20"/>
  <c r="DE846" i="20"/>
  <c r="EB845" i="20"/>
  <c r="EA847" i="20"/>
  <c r="EB847" i="20"/>
  <c r="DD845" i="20"/>
  <c r="EA846" i="20"/>
  <c r="DZ847" i="20"/>
  <c r="DF847" i="20"/>
  <c r="DD846" i="20"/>
  <c r="EA845" i="20"/>
  <c r="DE845" i="20"/>
  <c r="DZ846" i="20"/>
  <c r="DE847" i="20"/>
  <c r="FX941" i="20"/>
  <c r="BX948" i="20"/>
  <c r="FX947" i="20" s="1"/>
  <c r="ED962" i="20" a="1"/>
  <c r="FX942" i="20"/>
  <c r="BW948" i="20"/>
  <c r="FB947" i="20" s="1"/>
  <c r="FH964" i="20"/>
  <c r="GC962" i="20"/>
  <c r="GB964" i="20"/>
  <c r="FF964" i="20"/>
  <c r="FG963" i="20"/>
  <c r="FF962" i="20"/>
  <c r="FH963" i="20"/>
  <c r="FH962" i="20"/>
  <c r="GB962" i="20"/>
  <c r="FF963" i="20"/>
  <c r="GB963" i="20"/>
  <c r="GC964" i="20"/>
  <c r="FG964" i="20"/>
  <c r="GD963" i="20"/>
  <c r="GD964" i="20"/>
  <c r="GD962" i="20"/>
  <c r="GC963" i="20"/>
  <c r="FG962" i="20"/>
  <c r="DH962" i="20" a="1"/>
  <c r="GK869" i="20"/>
  <c r="CY815" i="20" a="1"/>
  <c r="EH831" i="20"/>
  <c r="EG822" i="20"/>
  <c r="DU821" i="20"/>
  <c r="EG821" i="20" s="1"/>
  <c r="DU820" i="20"/>
  <c r="EG820" i="20" s="1"/>
  <c r="EH832" i="20"/>
  <c r="GO831" i="20"/>
  <c r="GI830" i="20"/>
  <c r="GG815" i="20"/>
  <c r="GG817" i="20"/>
  <c r="EH881" i="20"/>
  <c r="EP831" i="20"/>
  <c r="FQ817" i="20"/>
  <c r="FQ816" i="20"/>
  <c r="FQ815" i="20"/>
  <c r="GO832" i="20"/>
  <c r="GI831" i="20"/>
  <c r="GO830" i="20"/>
  <c r="CH832" i="20"/>
  <c r="GL831" i="20" s="1"/>
  <c r="GM831" i="20" s="1"/>
  <c r="EY906" i="20"/>
  <c r="FG908" i="20" s="1"/>
  <c r="DD908" i="20"/>
  <c r="EB906" i="20"/>
  <c r="FA871" i="20" a="1"/>
  <c r="FA871" i="20" s="1"/>
  <c r="EH883" i="20"/>
  <c r="CY871" i="20"/>
  <c r="CB872" i="20" s="1"/>
  <c r="CY872" i="20"/>
  <c r="CB873" i="20" s="1"/>
  <c r="DF906" i="20"/>
  <c r="DE907" i="20"/>
  <c r="EH882" i="20"/>
  <c r="DZ908" i="20"/>
  <c r="DF907" i="20"/>
  <c r="EA908" i="20"/>
  <c r="DZ907" i="20"/>
  <c r="DE906" i="20"/>
  <c r="EB908" i="20"/>
  <c r="DE908" i="20"/>
  <c r="EB907" i="20"/>
  <c r="DD907" i="20"/>
  <c r="EA907" i="20"/>
  <c r="DF897" i="20"/>
  <c r="DE896" i="20"/>
  <c r="EA897" i="20"/>
  <c r="DD896" i="20"/>
  <c r="EA898" i="20"/>
  <c r="DD898" i="20"/>
  <c r="DE897" i="20"/>
  <c r="EY896" i="20"/>
  <c r="EB896" i="20"/>
  <c r="DF898" i="20"/>
  <c r="DZ898" i="20"/>
  <c r="DD897" i="20"/>
  <c r="EA896" i="20"/>
  <c r="EB898" i="20"/>
  <c r="DF896" i="20"/>
  <c r="EB897" i="20"/>
  <c r="DZ897" i="20"/>
  <c r="DE898" i="20"/>
  <c r="DZ896" i="20"/>
  <c r="DF908" i="20"/>
  <c r="DZ906" i="20"/>
  <c r="GM800" i="20"/>
  <c r="GM802" i="20"/>
  <c r="GM801" i="20"/>
  <c r="EE888" i="20"/>
  <c r="DU876" i="20" a="1"/>
  <c r="DU876" i="20" s="1"/>
  <c r="DU871" i="20"/>
  <c r="EA906" i="20"/>
  <c r="DU872" i="20"/>
  <c r="FW871" i="20" a="1"/>
  <c r="DH835" i="20" a="1"/>
  <c r="CM883" i="20"/>
  <c r="GO881" i="20"/>
  <c r="GI882" i="20"/>
  <c r="CM882" i="20"/>
  <c r="GO883" i="20"/>
  <c r="GI881" i="20"/>
  <c r="CM884" i="20"/>
  <c r="GI883" i="20"/>
  <c r="GO882" i="20"/>
  <c r="ED835" i="20" a="1"/>
  <c r="GD836" i="20"/>
  <c r="FF836" i="20"/>
  <c r="GC837" i="20"/>
  <c r="FG836" i="20"/>
  <c r="GB836" i="20"/>
  <c r="GB837" i="20"/>
  <c r="FH836" i="20"/>
  <c r="GC835" i="20"/>
  <c r="GB835" i="20"/>
  <c r="GC836" i="20"/>
  <c r="FH835" i="20"/>
  <c r="FF835" i="20"/>
  <c r="GD835" i="20"/>
  <c r="FH837" i="20"/>
  <c r="GD837" i="20"/>
  <c r="FF837" i="20"/>
  <c r="FG837" i="20"/>
  <c r="FG835" i="20"/>
  <c r="CC874" i="20"/>
  <c r="EG873" i="20"/>
  <c r="DZ893" i="20"/>
  <c r="EB891" i="20"/>
  <c r="DF892" i="20"/>
  <c r="DF893" i="20"/>
  <c r="DD891" i="20"/>
  <c r="EA893" i="20"/>
  <c r="DD892" i="20"/>
  <c r="EA891" i="20"/>
  <c r="DE892" i="20"/>
  <c r="DF891" i="20"/>
  <c r="EB892" i="20"/>
  <c r="DE893" i="20"/>
  <c r="DZ891" i="20"/>
  <c r="DD893" i="20"/>
  <c r="DE891" i="20"/>
  <c r="EA892" i="20"/>
  <c r="EB893" i="20"/>
  <c r="EY891" i="20"/>
  <c r="DZ892" i="20"/>
  <c r="GM796" i="20"/>
  <c r="GM797" i="20"/>
  <c r="GM795" i="20"/>
  <c r="CY876" i="20" a="1"/>
  <c r="CY877" i="20" s="1"/>
  <c r="CB878" i="20" s="1"/>
  <c r="EE886" i="20"/>
  <c r="GD851" i="20"/>
  <c r="FF852" i="20"/>
  <c r="FH852" i="20"/>
  <c r="GC850" i="20"/>
  <c r="FH851" i="20"/>
  <c r="FF850" i="20"/>
  <c r="FG851" i="20"/>
  <c r="FF851" i="20"/>
  <c r="GC852" i="20"/>
  <c r="GC851" i="20"/>
  <c r="GD852" i="20"/>
  <c r="GD850" i="20"/>
  <c r="GB850" i="20"/>
  <c r="FH850" i="20"/>
  <c r="FG850" i="20"/>
  <c r="FG852" i="20"/>
  <c r="GB852" i="20"/>
  <c r="GB851" i="20"/>
  <c r="ED850" i="20" a="1"/>
  <c r="GK757" i="20"/>
  <c r="DH850" i="20" a="1"/>
  <c r="FQ876" i="20"/>
  <c r="FQ878" i="20"/>
  <c r="GM957" i="20"/>
  <c r="GM958" i="20"/>
  <c r="GM956" i="20"/>
  <c r="CH956" i="20"/>
  <c r="CH959" i="20" s="1"/>
  <c r="CW1052" i="20" s="1"/>
  <c r="DD1054" i="20" s="1"/>
  <c r="GG878" i="20"/>
  <c r="GG877" i="20"/>
  <c r="GG876" i="20"/>
  <c r="ED901" i="20" a="1"/>
  <c r="GB903" i="20"/>
  <c r="FG902" i="20"/>
  <c r="FF902" i="20"/>
  <c r="GC902" i="20"/>
  <c r="GD901" i="20"/>
  <c r="GC901" i="20"/>
  <c r="FH903" i="20"/>
  <c r="FG901" i="20"/>
  <c r="FF901" i="20"/>
  <c r="GB902" i="20"/>
  <c r="GB901" i="20"/>
  <c r="FG903" i="20"/>
  <c r="GD903" i="20"/>
  <c r="FH902" i="20"/>
  <c r="GC903" i="20"/>
  <c r="FH901" i="20"/>
  <c r="GD902" i="20"/>
  <c r="FF903" i="20"/>
  <c r="DH901" i="20" a="1"/>
  <c r="DO888" i="20"/>
  <c r="DO886" i="20"/>
  <c r="GK813" i="20"/>
  <c r="DH921" i="20" a="1"/>
  <c r="FJ857" i="20"/>
  <c r="FJ856" i="20"/>
  <c r="FJ855" i="20"/>
  <c r="ED921" i="20" a="1"/>
  <c r="FF922" i="20"/>
  <c r="GC921" i="20"/>
  <c r="FF921" i="20"/>
  <c r="GB921" i="20"/>
  <c r="GD923" i="20"/>
  <c r="GC923" i="20"/>
  <c r="GD922" i="20"/>
  <c r="GB923" i="20"/>
  <c r="GC922" i="20"/>
  <c r="FH923" i="20"/>
  <c r="GB922" i="20"/>
  <c r="FG923" i="20"/>
  <c r="FH922" i="20"/>
  <c r="FH921" i="20"/>
  <c r="FF923" i="20"/>
  <c r="FG922" i="20"/>
  <c r="GD921" i="20"/>
  <c r="FG921" i="20"/>
  <c r="FF906" i="20"/>
  <c r="GD908" i="20"/>
  <c r="GC908" i="20"/>
  <c r="GD907" i="20"/>
  <c r="GF857" i="20"/>
  <c r="GF856" i="20"/>
  <c r="GF855" i="20"/>
  <c r="DO855" i="20" a="1"/>
  <c r="GG886" i="20" a="1"/>
  <c r="EE855" i="20" a="1"/>
  <c r="FQ886" i="20" a="1"/>
  <c r="FW840" i="20" l="1" a="1"/>
  <c r="FW841" i="20" s="1"/>
  <c r="CN842" i="20" s="1"/>
  <c r="FF907" i="20"/>
  <c r="FG906" i="20"/>
  <c r="GC907" i="20"/>
  <c r="GD906" i="20"/>
  <c r="GB908" i="20"/>
  <c r="FG907" i="20"/>
  <c r="FF908" i="20"/>
  <c r="CH830" i="20"/>
  <c r="CH833" i="20" s="1"/>
  <c r="CW926" i="20" s="1"/>
  <c r="EB926" i="20" s="1"/>
  <c r="CY840" i="20"/>
  <c r="CB841" i="20" s="1"/>
  <c r="CY842" i="20"/>
  <c r="CB843" i="20" s="1"/>
  <c r="GB906" i="20"/>
  <c r="FH906" i="20"/>
  <c r="FH907" i="20"/>
  <c r="GB907" i="20"/>
  <c r="FH908" i="20"/>
  <c r="GC906" i="20"/>
  <c r="DU840" i="20" a="1"/>
  <c r="FQ841" i="20"/>
  <c r="FQ842" i="20"/>
  <c r="FQ840" i="20"/>
  <c r="FW822" i="20"/>
  <c r="GI822" i="20" s="1"/>
  <c r="FW821" i="20"/>
  <c r="CM823" i="20"/>
  <c r="FW820" i="20"/>
  <c r="CN821" i="20" s="1"/>
  <c r="ED845" i="20" a="1"/>
  <c r="FG846" i="20"/>
  <c r="GC847" i="20"/>
  <c r="FH846" i="20"/>
  <c r="FF846" i="20"/>
  <c r="GD846" i="20"/>
  <c r="FH845" i="20"/>
  <c r="GB845" i="20"/>
  <c r="GD845" i="20"/>
  <c r="GB847" i="20"/>
  <c r="FG845" i="20"/>
  <c r="GC846" i="20"/>
  <c r="GD847" i="20"/>
  <c r="FH847" i="20"/>
  <c r="GC845" i="20"/>
  <c r="GB846" i="20"/>
  <c r="FF847" i="20"/>
  <c r="FF845" i="20"/>
  <c r="FG847" i="20"/>
  <c r="DH845" i="20" a="1"/>
  <c r="GF962" i="20" a="1"/>
  <c r="GF962" i="20" s="1"/>
  <c r="FJ962" i="20" a="1"/>
  <c r="GM832" i="20"/>
  <c r="GM830" i="20"/>
  <c r="CY816" i="20"/>
  <c r="CY815" i="20"/>
  <c r="CY817" i="20"/>
  <c r="ED964" i="20"/>
  <c r="ED962" i="20"/>
  <c r="ED963" i="20"/>
  <c r="DH964" i="20"/>
  <c r="DH963" i="20"/>
  <c r="DH962" i="20"/>
  <c r="GJ831" i="20"/>
  <c r="CC821" i="20"/>
  <c r="EM821" i="20"/>
  <c r="EH821" i="20"/>
  <c r="EM822" i="20"/>
  <c r="CC822" i="20"/>
  <c r="EM820" i="20"/>
  <c r="EH822" i="20"/>
  <c r="GJ832" i="20"/>
  <c r="GJ830" i="20"/>
  <c r="DU877" i="20"/>
  <c r="CC878" i="20" s="1"/>
  <c r="EH820" i="20"/>
  <c r="FA815" i="20" a="1"/>
  <c r="FW815" i="20" a="1"/>
  <c r="DU886" i="20" a="1"/>
  <c r="DU888" i="20" s="1"/>
  <c r="CC889" i="20" s="1"/>
  <c r="EI884" i="20"/>
  <c r="DU878" i="20"/>
  <c r="EM871" i="20"/>
  <c r="FA873" i="20"/>
  <c r="CM874" i="20" s="1"/>
  <c r="EM872" i="20"/>
  <c r="FA872" i="20"/>
  <c r="CM873" i="20" s="1"/>
  <c r="ED906" i="20" a="1"/>
  <c r="ED906" i="20" s="1"/>
  <c r="CC873" i="20"/>
  <c r="EG872" i="20"/>
  <c r="DH906" i="20" a="1"/>
  <c r="DH908" i="20" s="1"/>
  <c r="EG871" i="20"/>
  <c r="CC872" i="20"/>
  <c r="EM873" i="20"/>
  <c r="GK803" i="20"/>
  <c r="DH896" i="20" a="1"/>
  <c r="ED896" i="20" a="1"/>
  <c r="GB898" i="20"/>
  <c r="FG897" i="20"/>
  <c r="GC897" i="20"/>
  <c r="GD896" i="20"/>
  <c r="FH898" i="20"/>
  <c r="FG896" i="20"/>
  <c r="GB897" i="20"/>
  <c r="FF897" i="20"/>
  <c r="FG898" i="20"/>
  <c r="GC896" i="20"/>
  <c r="GD898" i="20"/>
  <c r="FH897" i="20"/>
  <c r="FF896" i="20"/>
  <c r="GC898" i="20"/>
  <c r="FH896" i="20"/>
  <c r="GB896" i="20"/>
  <c r="GD897" i="20"/>
  <c r="FF898" i="20"/>
  <c r="FW873" i="20"/>
  <c r="CN874" i="20" s="1"/>
  <c r="FW871" i="20"/>
  <c r="CN872" i="20" s="1"/>
  <c r="FW872" i="20"/>
  <c r="CN873" i="20" s="1"/>
  <c r="GJ881" i="20"/>
  <c r="FJ835" i="20" a="1"/>
  <c r="EP882" i="20"/>
  <c r="CH883" i="20"/>
  <c r="GF835" i="20" a="1"/>
  <c r="GJ882" i="20"/>
  <c r="ED835" i="20"/>
  <c r="ED837" i="20"/>
  <c r="ED836" i="20"/>
  <c r="GJ883" i="20"/>
  <c r="DH837" i="20"/>
  <c r="DH836" i="20"/>
  <c r="DH835" i="20"/>
  <c r="EA926" i="20"/>
  <c r="CM872" i="20"/>
  <c r="ED891" i="20" a="1"/>
  <c r="DH891" i="20" a="1"/>
  <c r="GK798" i="20"/>
  <c r="FH892" i="20"/>
  <c r="FF891" i="20"/>
  <c r="FH891" i="20"/>
  <c r="GB891" i="20"/>
  <c r="FF893" i="20"/>
  <c r="GD893" i="20"/>
  <c r="GB893" i="20"/>
  <c r="FG892" i="20"/>
  <c r="GC893" i="20"/>
  <c r="GC892" i="20"/>
  <c r="GD891" i="20"/>
  <c r="GD892" i="20"/>
  <c r="FH893" i="20"/>
  <c r="FG891" i="20"/>
  <c r="GB892" i="20"/>
  <c r="FF892" i="20"/>
  <c r="FG893" i="20"/>
  <c r="GC891" i="20"/>
  <c r="CY876" i="20"/>
  <c r="CB877" i="20" s="1"/>
  <c r="CY878" i="20"/>
  <c r="CB879" i="20" s="1"/>
  <c r="EB927" i="20"/>
  <c r="DD927" i="20"/>
  <c r="DZ928" i="20"/>
  <c r="DE927" i="20"/>
  <c r="DZ926" i="20"/>
  <c r="DF926" i="20"/>
  <c r="DZ927" i="20"/>
  <c r="EY926" i="20"/>
  <c r="FH926" i="20" s="1"/>
  <c r="DE928" i="20"/>
  <c r="EB928" i="20"/>
  <c r="ED851" i="20"/>
  <c r="ED850" i="20"/>
  <c r="ED852" i="20"/>
  <c r="DF928" i="20"/>
  <c r="EA927" i="20"/>
  <c r="DH852" i="20"/>
  <c r="DH850" i="20"/>
  <c r="DH851" i="20"/>
  <c r="DE926" i="20"/>
  <c r="EA928" i="20"/>
  <c r="DD926" i="20"/>
  <c r="FJ850" i="20" a="1"/>
  <c r="DD928" i="20"/>
  <c r="DF927" i="20"/>
  <c r="FA876" i="20" a="1"/>
  <c r="FA878" i="20" s="1"/>
  <c r="CM879" i="20" s="1"/>
  <c r="GF850" i="20" a="1"/>
  <c r="EA1053" i="20"/>
  <c r="EA1054" i="20"/>
  <c r="DD1052" i="20"/>
  <c r="DZ1054" i="20"/>
  <c r="DF1054" i="20"/>
  <c r="GK959" i="20"/>
  <c r="DZ1052" i="20"/>
  <c r="DE1054" i="20"/>
  <c r="DD1053" i="20"/>
  <c r="DZ1053" i="20"/>
  <c r="CC879" i="20"/>
  <c r="CC877" i="20"/>
  <c r="EB1053" i="20"/>
  <c r="EA1052" i="20"/>
  <c r="EB1052" i="20"/>
  <c r="EY1052" i="20"/>
  <c r="GB1053" i="20" s="1"/>
  <c r="DE1052" i="20"/>
  <c r="DF1052" i="20"/>
  <c r="EB1054" i="20"/>
  <c r="DF1053" i="20"/>
  <c r="DE1053" i="20"/>
  <c r="FW876" i="20" a="1"/>
  <c r="FW877" i="20" s="1"/>
  <c r="ED901" i="20"/>
  <c r="ED903" i="20"/>
  <c r="ED902" i="20"/>
  <c r="CY886" i="20" a="1"/>
  <c r="DH903" i="20"/>
  <c r="DH902" i="20"/>
  <c r="DH901" i="20"/>
  <c r="GF901" i="20" a="1"/>
  <c r="FJ901" i="20" a="1"/>
  <c r="GG855" i="20" a="1"/>
  <c r="GG855" i="20" s="1"/>
  <c r="EE857" i="20"/>
  <c r="EE856" i="20"/>
  <c r="EE855" i="20"/>
  <c r="GG888" i="20"/>
  <c r="GG887" i="20"/>
  <c r="GG886" i="20"/>
  <c r="DO855" i="20"/>
  <c r="DO857" i="20"/>
  <c r="DO856" i="20"/>
  <c r="GF921" i="20" a="1"/>
  <c r="FQ855" i="20" a="1"/>
  <c r="FJ921" i="20" a="1"/>
  <c r="DH923" i="20"/>
  <c r="DH922" i="20"/>
  <c r="DH921" i="20"/>
  <c r="FQ888" i="20"/>
  <c r="FQ887" i="20"/>
  <c r="FQ886" i="20"/>
  <c r="ED923" i="20"/>
  <c r="ED922" i="20"/>
  <c r="ED921" i="20"/>
  <c r="FW840" i="20" l="1"/>
  <c r="CN841" i="20" s="1"/>
  <c r="FW842" i="20"/>
  <c r="CN843" i="20" s="1"/>
  <c r="GF906" i="20" a="1"/>
  <c r="DU887" i="20"/>
  <c r="CC888" i="20" s="1"/>
  <c r="DU886" i="20"/>
  <c r="CC887" i="20" s="1"/>
  <c r="GK833" i="20"/>
  <c r="FJ906" i="20" a="1"/>
  <c r="FJ908" i="20" s="1"/>
  <c r="ED907" i="20"/>
  <c r="EE906" i="20" s="1" a="1"/>
  <c r="GI820" i="20"/>
  <c r="FA840" i="20" a="1"/>
  <c r="FA842" i="20" s="1"/>
  <c r="GO821" i="20"/>
  <c r="DU841" i="20"/>
  <c r="DU842" i="20"/>
  <c r="DU840" i="20"/>
  <c r="CN822" i="20"/>
  <c r="GO822" i="20"/>
  <c r="GI821" i="20"/>
  <c r="GJ820" i="20" s="1"/>
  <c r="CN823" i="20"/>
  <c r="GO820" i="20"/>
  <c r="DH847" i="20"/>
  <c r="DH846" i="20"/>
  <c r="DH845" i="20"/>
  <c r="FJ845" i="20" a="1"/>
  <c r="GF845" i="20" a="1"/>
  <c r="GJ822" i="20"/>
  <c r="ED847" i="20"/>
  <c r="ED846" i="20"/>
  <c r="ED845" i="20"/>
  <c r="CE821" i="20"/>
  <c r="GF964" i="20"/>
  <c r="DO962" i="20" a="1"/>
  <c r="GF963" i="20"/>
  <c r="CB818" i="20"/>
  <c r="EM816" i="20"/>
  <c r="EG817" i="20"/>
  <c r="EG815" i="20"/>
  <c r="EM817" i="20"/>
  <c r="CB816" i="20"/>
  <c r="EG816" i="20"/>
  <c r="CB817" i="20"/>
  <c r="EM815" i="20"/>
  <c r="EG877" i="20"/>
  <c r="FJ964" i="20"/>
  <c r="FJ963" i="20"/>
  <c r="FJ962" i="20"/>
  <c r="EE962" i="20" a="1"/>
  <c r="EI823" i="20"/>
  <c r="FF1053" i="20"/>
  <c r="GB927" i="20"/>
  <c r="GC926" i="20"/>
  <c r="FG926" i="20"/>
  <c r="FH928" i="20"/>
  <c r="GC927" i="20"/>
  <c r="FF926" i="20"/>
  <c r="GD926" i="20"/>
  <c r="FH927" i="20"/>
  <c r="GB926" i="20"/>
  <c r="FG927" i="20"/>
  <c r="FG928" i="20"/>
  <c r="GD928" i="20"/>
  <c r="FF928" i="20"/>
  <c r="FF927" i="20"/>
  <c r="GB928" i="20"/>
  <c r="GD927" i="20"/>
  <c r="GC928" i="20"/>
  <c r="FW815" i="20"/>
  <c r="CN816" i="20" s="1"/>
  <c r="FW816" i="20"/>
  <c r="CN817" i="20" s="1"/>
  <c r="FW817" i="20"/>
  <c r="CN818" i="20" s="1"/>
  <c r="FA817" i="20"/>
  <c r="FA816" i="20"/>
  <c r="FA815" i="20"/>
  <c r="ED908" i="20"/>
  <c r="EH872" i="20"/>
  <c r="EH871" i="20"/>
  <c r="DH906" i="20"/>
  <c r="DH907" i="20"/>
  <c r="EH873" i="20"/>
  <c r="CE872" i="20"/>
  <c r="EG876" i="20"/>
  <c r="EM878" i="20"/>
  <c r="GI873" i="20"/>
  <c r="GI871" i="20"/>
  <c r="GI872" i="20"/>
  <c r="GO873" i="20"/>
  <c r="GO872" i="20"/>
  <c r="FJ896" i="20" a="1"/>
  <c r="GF896" i="20" a="1"/>
  <c r="ED898" i="20"/>
  <c r="ED896" i="20"/>
  <c r="ED897" i="20"/>
  <c r="GO871" i="20"/>
  <c r="DH896" i="20"/>
  <c r="DH898" i="20"/>
  <c r="DH897" i="20"/>
  <c r="DO835" i="20" a="1"/>
  <c r="EE835" i="20" a="1"/>
  <c r="GF835" i="20"/>
  <c r="GF837" i="20"/>
  <c r="GF836" i="20"/>
  <c r="GL882" i="20"/>
  <c r="CH881" i="20"/>
  <c r="CH884" i="20" s="1"/>
  <c r="CW977" i="20" s="1"/>
  <c r="FJ837" i="20"/>
  <c r="FJ836" i="20"/>
  <c r="FJ835" i="20"/>
  <c r="CH873" i="20"/>
  <c r="EP872" i="20"/>
  <c r="EM877" i="20"/>
  <c r="EM876" i="20"/>
  <c r="EG878" i="20"/>
  <c r="DH893" i="20"/>
  <c r="DH892" i="20"/>
  <c r="DH891" i="20"/>
  <c r="ED891" i="20"/>
  <c r="ED893" i="20"/>
  <c r="ED892" i="20"/>
  <c r="GF891" i="20" a="1"/>
  <c r="FJ891" i="20" a="1"/>
  <c r="DH926" i="20" a="1"/>
  <c r="DH927" i="20" s="1"/>
  <c r="ED926" i="20" a="1"/>
  <c r="ED928" i="20" s="1"/>
  <c r="FA876" i="20"/>
  <c r="CM877" i="20" s="1"/>
  <c r="FJ852" i="20"/>
  <c r="FJ851" i="20"/>
  <c r="FJ850" i="20"/>
  <c r="EE850" i="20" a="1"/>
  <c r="GF852" i="20"/>
  <c r="GF851" i="20"/>
  <c r="GF850" i="20"/>
  <c r="DO850" i="20" a="1"/>
  <c r="FA877" i="20"/>
  <c r="CM878" i="20" s="1"/>
  <c r="FW878" i="20"/>
  <c r="GI878" i="20" s="1"/>
  <c r="ED1052" i="20" a="1"/>
  <c r="ED1052" i="20" s="1"/>
  <c r="GC1053" i="20"/>
  <c r="FH1054" i="20"/>
  <c r="FW876" i="20"/>
  <c r="FH1053" i="20"/>
  <c r="FF1052" i="20"/>
  <c r="DH1052" i="20" a="1"/>
  <c r="DH1054" i="20" s="1"/>
  <c r="CE877" i="20"/>
  <c r="GB1054" i="20"/>
  <c r="FG1054" i="20"/>
  <c r="FF1054" i="20"/>
  <c r="FH1052" i="20"/>
  <c r="GD1054" i="20"/>
  <c r="FG1053" i="20"/>
  <c r="GC1052" i="20"/>
  <c r="FG1052" i="20"/>
  <c r="GD1052" i="20"/>
  <c r="GD1053" i="20"/>
  <c r="GC1054" i="20"/>
  <c r="DO901" i="20" a="1"/>
  <c r="DO901" i="20" s="1"/>
  <c r="GB1052" i="20"/>
  <c r="GF903" i="20"/>
  <c r="GF902" i="20"/>
  <c r="GF901" i="20"/>
  <c r="FJ902" i="20"/>
  <c r="FJ901" i="20"/>
  <c r="FJ903" i="20"/>
  <c r="CY888" i="20"/>
  <c r="CY887" i="20"/>
  <c r="CY886" i="20"/>
  <c r="CN878" i="20"/>
  <c r="EE901" i="20" a="1"/>
  <c r="GG856" i="20"/>
  <c r="GG857" i="20"/>
  <c r="DU855" i="20" a="1"/>
  <c r="DU856" i="20" s="1"/>
  <c r="CC857" i="20" s="1"/>
  <c r="CY855" i="20" a="1"/>
  <c r="CY855" i="20" s="1"/>
  <c r="FW886" i="20" a="1"/>
  <c r="FW888" i="20" s="1"/>
  <c r="CN889" i="20" s="1"/>
  <c r="FA886" i="20" a="1"/>
  <c r="GF923" i="20"/>
  <c r="GF922" i="20"/>
  <c r="GF921" i="20"/>
  <c r="GF908" i="20"/>
  <c r="GF907" i="20"/>
  <c r="GF906" i="20"/>
  <c r="EE921" i="20" a="1"/>
  <c r="FJ923" i="20"/>
  <c r="FJ922" i="20"/>
  <c r="FJ921" i="20"/>
  <c r="FQ857" i="20"/>
  <c r="FQ856" i="20"/>
  <c r="FQ855" i="20"/>
  <c r="DO921" i="20" a="1"/>
  <c r="FJ907" i="20" l="1"/>
  <c r="FJ906" i="20"/>
  <c r="GJ821" i="20"/>
  <c r="FA841" i="20"/>
  <c r="GI841" i="20" s="1"/>
  <c r="FA840" i="20"/>
  <c r="CM841" i="20" s="1"/>
  <c r="CC841" i="20"/>
  <c r="EG840" i="20"/>
  <c r="EM841" i="20"/>
  <c r="CC843" i="20"/>
  <c r="EG842" i="20"/>
  <c r="EM840" i="20"/>
  <c r="CC842" i="20"/>
  <c r="EG841" i="20"/>
  <c r="EM842" i="20"/>
  <c r="EP821" i="20"/>
  <c r="CM842" i="20"/>
  <c r="CM843" i="20"/>
  <c r="GI842" i="20"/>
  <c r="DO906" i="20" a="1"/>
  <c r="DO908" i="20" s="1"/>
  <c r="CH822" i="20"/>
  <c r="GL821" i="20" s="1"/>
  <c r="DO845" i="20" a="1"/>
  <c r="DO846" i="20" s="1"/>
  <c r="EE845" i="20" a="1"/>
  <c r="EE847" i="20" s="1"/>
  <c r="GF846" i="20"/>
  <c r="GF845" i="20"/>
  <c r="GF847" i="20"/>
  <c r="FJ846" i="20"/>
  <c r="FJ847" i="20"/>
  <c r="FJ845" i="20"/>
  <c r="DO845" i="20"/>
  <c r="GG962" i="20" a="1"/>
  <c r="FQ962" i="20" a="1"/>
  <c r="FJ926" i="20" a="1"/>
  <c r="FJ927" i="20" s="1"/>
  <c r="EH816" i="20"/>
  <c r="DO964" i="20"/>
  <c r="DO963" i="20"/>
  <c r="DO962" i="20"/>
  <c r="EE962" i="20"/>
  <c r="EE964" i="20"/>
  <c r="EE963" i="20"/>
  <c r="CE816" i="20"/>
  <c r="EH815" i="20"/>
  <c r="EH817" i="20"/>
  <c r="GF926" i="20" a="1"/>
  <c r="GF926" i="20" s="1"/>
  <c r="EI874" i="20"/>
  <c r="GI815" i="20"/>
  <c r="CM816" i="20"/>
  <c r="GO817" i="20"/>
  <c r="GI816" i="20"/>
  <c r="CM817" i="20"/>
  <c r="GO815" i="20"/>
  <c r="CM818" i="20"/>
  <c r="GI817" i="20"/>
  <c r="GO816" i="20"/>
  <c r="EH877" i="20"/>
  <c r="GJ871" i="20"/>
  <c r="EH878" i="20"/>
  <c r="GJ872" i="20"/>
  <c r="GJ873" i="20"/>
  <c r="ED926" i="20"/>
  <c r="ED927" i="20"/>
  <c r="EE896" i="20" a="1"/>
  <c r="EE898" i="20" s="1"/>
  <c r="DO896" i="20" a="1"/>
  <c r="GF896" i="20"/>
  <c r="GF897" i="20"/>
  <c r="GF898" i="20"/>
  <c r="EH876" i="20"/>
  <c r="FJ897" i="20"/>
  <c r="FJ896" i="20"/>
  <c r="FJ898" i="20"/>
  <c r="DH926" i="20"/>
  <c r="DH928" i="20"/>
  <c r="CY856" i="20"/>
  <c r="CB857" i="20" s="1"/>
  <c r="CN879" i="20"/>
  <c r="DO837" i="20"/>
  <c r="DO836" i="20"/>
  <c r="DO835" i="20"/>
  <c r="EA979" i="20"/>
  <c r="DE979" i="20"/>
  <c r="DZ977" i="20"/>
  <c r="EA978" i="20"/>
  <c r="DE978" i="20"/>
  <c r="DF977" i="20"/>
  <c r="EY977" i="20"/>
  <c r="EB977" i="20"/>
  <c r="DZ979" i="20"/>
  <c r="DF979" i="20"/>
  <c r="DD977" i="20"/>
  <c r="DZ978" i="20"/>
  <c r="DD979" i="20"/>
  <c r="EB979" i="20"/>
  <c r="DF978" i="20"/>
  <c r="DD978" i="20"/>
  <c r="EB978" i="20"/>
  <c r="DE977" i="20"/>
  <c r="EA977" i="20"/>
  <c r="GM882" i="20"/>
  <c r="GM883" i="20"/>
  <c r="GM881" i="20"/>
  <c r="FQ835" i="20" a="1"/>
  <c r="GG835" i="20" a="1"/>
  <c r="EE836" i="20"/>
  <c r="EE835" i="20"/>
  <c r="EE837" i="20"/>
  <c r="CY857" i="20"/>
  <c r="CB858" i="20" s="1"/>
  <c r="DO891" i="20" a="1"/>
  <c r="GL872" i="20"/>
  <c r="CH871" i="20"/>
  <c r="CH874" i="20" s="1"/>
  <c r="CW967" i="20" s="1"/>
  <c r="EE891" i="20" a="1"/>
  <c r="DO903" i="20"/>
  <c r="FJ891" i="20"/>
  <c r="FJ893" i="20"/>
  <c r="FJ892" i="20"/>
  <c r="GF891" i="20"/>
  <c r="GF893" i="20"/>
  <c r="GF892" i="20"/>
  <c r="GI877" i="20"/>
  <c r="ED1054" i="20"/>
  <c r="ED1053" i="20"/>
  <c r="GG850" i="20" a="1"/>
  <c r="GG851" i="20" s="1"/>
  <c r="GI876" i="20"/>
  <c r="GO878" i="20"/>
  <c r="FQ906" i="20" a="1"/>
  <c r="FQ908" i="20" s="1"/>
  <c r="CN877" i="20"/>
  <c r="FW886" i="20"/>
  <c r="CN887" i="20" s="1"/>
  <c r="FW887" i="20"/>
  <c r="CN888" i="20" s="1"/>
  <c r="FQ850" i="20" a="1"/>
  <c r="FQ851" i="20" s="1"/>
  <c r="GO876" i="20"/>
  <c r="GO877" i="20"/>
  <c r="DO852" i="20"/>
  <c r="DO851" i="20"/>
  <c r="DO850" i="20"/>
  <c r="EE852" i="20"/>
  <c r="EE851" i="20"/>
  <c r="EE850" i="20"/>
  <c r="DH1052" i="20"/>
  <c r="DU857" i="20"/>
  <c r="CC858" i="20" s="1"/>
  <c r="DO902" i="20"/>
  <c r="DH1053" i="20"/>
  <c r="FJ1052" i="20" a="1"/>
  <c r="FJ1052" i="20" s="1"/>
  <c r="GF1052" i="20" a="1"/>
  <c r="GF1053" i="20" s="1"/>
  <c r="FW855" i="20" a="1"/>
  <c r="FW857" i="20" s="1"/>
  <c r="CN858" i="20" s="1"/>
  <c r="GG901" i="20" a="1"/>
  <c r="DU855" i="20"/>
  <c r="CC856" i="20" s="1"/>
  <c r="CB889" i="20"/>
  <c r="EG888" i="20"/>
  <c r="EM887" i="20"/>
  <c r="EE901" i="20"/>
  <c r="EE903" i="20"/>
  <c r="EE902" i="20"/>
  <c r="FQ901" i="20" a="1"/>
  <c r="EG886" i="20"/>
  <c r="CB887" i="20"/>
  <c r="EM888" i="20"/>
  <c r="EM886" i="20"/>
  <c r="EG887" i="20"/>
  <c r="CB888" i="20"/>
  <c r="FQ921" i="20" a="1"/>
  <c r="FQ921" i="20" s="1"/>
  <c r="CB856" i="20"/>
  <c r="DO907" i="20"/>
  <c r="EE921" i="20"/>
  <c r="EE923" i="20"/>
  <c r="EE922" i="20"/>
  <c r="EE908" i="20"/>
  <c r="EE907" i="20"/>
  <c r="EE906" i="20"/>
  <c r="FA888" i="20"/>
  <c r="FA887" i="20"/>
  <c r="FA886" i="20"/>
  <c r="DO923" i="20"/>
  <c r="DO922" i="20"/>
  <c r="DO921" i="20"/>
  <c r="FA855" i="20" a="1"/>
  <c r="GG906" i="20" a="1"/>
  <c r="GG921" i="20" a="1"/>
  <c r="GO840" i="20" l="1"/>
  <c r="FJ928" i="20"/>
  <c r="DO847" i="20"/>
  <c r="DO906" i="20"/>
  <c r="GO841" i="20"/>
  <c r="GO842" i="20"/>
  <c r="GF927" i="20"/>
  <c r="GI840" i="20"/>
  <c r="GJ840" i="20" s="1"/>
  <c r="GF928" i="20"/>
  <c r="EH841" i="20"/>
  <c r="CY962" i="20" a="1"/>
  <c r="EP841" i="20"/>
  <c r="CH842" i="20"/>
  <c r="GL841" i="20" s="1"/>
  <c r="EH842" i="20"/>
  <c r="EH840" i="20"/>
  <c r="CE841" i="20"/>
  <c r="CH820" i="20"/>
  <c r="CH823" i="20" s="1"/>
  <c r="CW916" i="20" s="1"/>
  <c r="EB916" i="20" s="1"/>
  <c r="FJ926" i="20"/>
  <c r="GM821" i="20"/>
  <c r="GM820" i="20"/>
  <c r="GM822" i="20"/>
  <c r="GG845" i="20" a="1"/>
  <c r="GG847" i="20" s="1"/>
  <c r="EE846" i="20"/>
  <c r="EE845" i="20"/>
  <c r="DZ918" i="20"/>
  <c r="GG963" i="20"/>
  <c r="GG962" i="20"/>
  <c r="GG964" i="20"/>
  <c r="CY845" i="20" a="1"/>
  <c r="FQ845" i="20" a="1"/>
  <c r="FQ964" i="20"/>
  <c r="FQ963" i="20"/>
  <c r="FQ962" i="20"/>
  <c r="EI818" i="20"/>
  <c r="DU962" i="20" a="1"/>
  <c r="DO926" i="20" a="1"/>
  <c r="GJ817" i="20"/>
  <c r="GJ816" i="20"/>
  <c r="EP816" i="20"/>
  <c r="CH817" i="20"/>
  <c r="EE926" i="20" a="1"/>
  <c r="EE927" i="20" s="1"/>
  <c r="GJ815" i="20"/>
  <c r="EG856" i="20"/>
  <c r="EI879" i="20"/>
  <c r="CH878" i="20"/>
  <c r="GL877" i="20" s="1"/>
  <c r="EE896" i="20"/>
  <c r="EE897" i="20"/>
  <c r="FQ896" i="20" a="1"/>
  <c r="EE1052" i="20" a="1"/>
  <c r="EE1053" i="20" s="1"/>
  <c r="GG896" i="20" a="1"/>
  <c r="EP877" i="20"/>
  <c r="CY835" i="20" a="1"/>
  <c r="DO896" i="20"/>
  <c r="DO897" i="20"/>
  <c r="DO898" i="20"/>
  <c r="GG837" i="20"/>
  <c r="GG836" i="20"/>
  <c r="GG835" i="20"/>
  <c r="FQ835" i="20"/>
  <c r="FQ837" i="20"/>
  <c r="FQ836" i="20"/>
  <c r="FF978" i="20"/>
  <c r="GD977" i="20"/>
  <c r="GC979" i="20"/>
  <c r="FG977" i="20"/>
  <c r="GB979" i="20"/>
  <c r="FF979" i="20"/>
  <c r="FH979" i="20"/>
  <c r="GB978" i="20"/>
  <c r="GD978" i="20"/>
  <c r="GC977" i="20"/>
  <c r="FH977" i="20"/>
  <c r="FF977" i="20"/>
  <c r="FG978" i="20"/>
  <c r="FG979" i="20"/>
  <c r="FH978" i="20"/>
  <c r="GD979" i="20"/>
  <c r="GC978" i="20"/>
  <c r="GB977" i="20"/>
  <c r="GK884" i="20"/>
  <c r="DH977" i="20" a="1"/>
  <c r="ED977" i="20" a="1"/>
  <c r="DU835" i="20" a="1"/>
  <c r="CY901" i="20" a="1"/>
  <c r="CY902" i="20" s="1"/>
  <c r="CB903" i="20" s="1"/>
  <c r="DE967" i="20"/>
  <c r="DZ968" i="20"/>
  <c r="DZ967" i="20"/>
  <c r="DE969" i="20"/>
  <c r="DF968" i="20"/>
  <c r="EB969" i="20"/>
  <c r="DD969" i="20"/>
  <c r="EY967" i="20"/>
  <c r="EB968" i="20"/>
  <c r="DD967" i="20"/>
  <c r="DZ969" i="20"/>
  <c r="EA967" i="20"/>
  <c r="DE968" i="20"/>
  <c r="DF967" i="20"/>
  <c r="EA969" i="20"/>
  <c r="DD968" i="20"/>
  <c r="EA968" i="20"/>
  <c r="EB967" i="20"/>
  <c r="DF969" i="20"/>
  <c r="GM872" i="20"/>
  <c r="GM871" i="20"/>
  <c r="GM873" i="20"/>
  <c r="DO892" i="20"/>
  <c r="DO891" i="20"/>
  <c r="DO893" i="20"/>
  <c r="GJ876" i="20"/>
  <c r="EE892" i="20"/>
  <c r="EE893" i="20"/>
  <c r="EE891" i="20"/>
  <c r="FQ907" i="20"/>
  <c r="GG891" i="20" a="1"/>
  <c r="FQ891" i="20" a="1"/>
  <c r="GJ878" i="20"/>
  <c r="FQ852" i="20"/>
  <c r="GJ877" i="20"/>
  <c r="FQ906" i="20"/>
  <c r="GG850" i="20"/>
  <c r="GG852" i="20"/>
  <c r="CY850" i="20" a="1"/>
  <c r="CY851" i="20" s="1"/>
  <c r="FQ850" i="20"/>
  <c r="EG857" i="20"/>
  <c r="EM855" i="20"/>
  <c r="DU850" i="20" a="1"/>
  <c r="DO1052" i="20" a="1"/>
  <c r="DO1052" i="20" s="1"/>
  <c r="EM856" i="20"/>
  <c r="EG855" i="20"/>
  <c r="EM857" i="20"/>
  <c r="FJ1053" i="20"/>
  <c r="FJ1054" i="20"/>
  <c r="FW856" i="20"/>
  <c r="CN857" i="20" s="1"/>
  <c r="FW855" i="20"/>
  <c r="CN856" i="20" s="1"/>
  <c r="GF1054" i="20"/>
  <c r="GF1052" i="20"/>
  <c r="EH886" i="20"/>
  <c r="GG901" i="20"/>
  <c r="GG903" i="20"/>
  <c r="GG902" i="20"/>
  <c r="CE887" i="20"/>
  <c r="DU901" i="20" a="1"/>
  <c r="DU901" i="20" s="1"/>
  <c r="FQ922" i="20"/>
  <c r="FQ903" i="20"/>
  <c r="FQ902" i="20"/>
  <c r="FQ901" i="20"/>
  <c r="EH887" i="20"/>
  <c r="EH888" i="20"/>
  <c r="EE926" i="20"/>
  <c r="FQ923" i="20"/>
  <c r="CY921" i="20" a="1"/>
  <c r="CY923" i="20" s="1"/>
  <c r="DU921" i="20" a="1"/>
  <c r="DU922" i="20" s="1"/>
  <c r="CC923" i="20" s="1"/>
  <c r="FA857" i="20"/>
  <c r="FA856" i="20"/>
  <c r="FA855" i="20"/>
  <c r="GG908" i="20"/>
  <c r="GG907" i="20"/>
  <c r="GG906" i="20"/>
  <c r="GI886" i="20"/>
  <c r="CM887" i="20"/>
  <c r="GO888" i="20"/>
  <c r="GI887" i="20"/>
  <c r="GO886" i="20"/>
  <c r="CM888" i="20"/>
  <c r="GO887" i="20"/>
  <c r="GI888" i="20"/>
  <c r="CM889" i="20"/>
  <c r="CE856" i="20"/>
  <c r="GG922" i="20"/>
  <c r="GG921" i="20"/>
  <c r="GG923" i="20"/>
  <c r="DO928" i="20"/>
  <c r="DO927" i="20"/>
  <c r="DO926" i="20"/>
  <c r="DU906" i="20" a="1"/>
  <c r="CY906" i="20" a="1"/>
  <c r="FQ926" i="20" a="1"/>
  <c r="GG926" i="20" l="1" a="1"/>
  <c r="GG928" i="20" s="1"/>
  <c r="GJ842" i="20"/>
  <c r="GJ841" i="20"/>
  <c r="CH840" i="20"/>
  <c r="CH843" i="20" s="1"/>
  <c r="CW936" i="20" s="1"/>
  <c r="DZ938" i="20" s="1"/>
  <c r="EI843" i="20"/>
  <c r="CY963" i="20"/>
  <c r="CB964" i="20" s="1"/>
  <c r="CY962" i="20"/>
  <c r="CB963" i="20" s="1"/>
  <c r="CY964" i="20"/>
  <c r="CB965" i="20" s="1"/>
  <c r="DU845" i="20" a="1"/>
  <c r="DU847" i="20" s="1"/>
  <c r="CC848" i="20" s="1"/>
  <c r="EA917" i="20"/>
  <c r="DE916" i="20"/>
  <c r="DD918" i="20"/>
  <c r="EA916" i="20"/>
  <c r="GG846" i="20"/>
  <c r="DD917" i="20"/>
  <c r="DE918" i="20"/>
  <c r="EY936" i="20"/>
  <c r="DZ937" i="20"/>
  <c r="DD936" i="20"/>
  <c r="DZ917" i="20"/>
  <c r="DD916" i="20"/>
  <c r="DF917" i="20"/>
  <c r="DF918" i="20"/>
  <c r="EB917" i="20"/>
  <c r="EA918" i="20"/>
  <c r="GK823" i="20"/>
  <c r="EY916" i="20"/>
  <c r="FF916" i="20" s="1"/>
  <c r="DF916" i="20"/>
  <c r="DZ916" i="20"/>
  <c r="GM842" i="20"/>
  <c r="GM841" i="20"/>
  <c r="GM840" i="20"/>
  <c r="DE917" i="20"/>
  <c r="EB918" i="20"/>
  <c r="GG845" i="20"/>
  <c r="FA962" i="20" a="1"/>
  <c r="CY847" i="20"/>
  <c r="CY846" i="20"/>
  <c r="CY845" i="20"/>
  <c r="FW962" i="20" a="1"/>
  <c r="FQ847" i="20"/>
  <c r="FQ846" i="20"/>
  <c r="FQ845" i="20"/>
  <c r="DU964" i="20"/>
  <c r="DU963" i="20"/>
  <c r="DU962" i="20"/>
  <c r="EE928" i="20"/>
  <c r="GL816" i="20"/>
  <c r="CH815" i="20"/>
  <c r="CH818" i="20" s="1"/>
  <c r="CW911" i="20" s="1"/>
  <c r="CH876" i="20"/>
  <c r="CH879" i="20" s="1"/>
  <c r="CW972" i="20" s="1"/>
  <c r="DZ974" i="20" s="1"/>
  <c r="EE1054" i="20"/>
  <c r="EE1052" i="20"/>
  <c r="DU896" i="20" a="1"/>
  <c r="DU897" i="20" s="1"/>
  <c r="CC898" i="20" s="1"/>
  <c r="FQ896" i="20"/>
  <c r="FQ897" i="20"/>
  <c r="FQ898" i="20"/>
  <c r="FW835" i="20" a="1"/>
  <c r="FW835" i="20" s="1"/>
  <c r="CN836" i="20" s="1"/>
  <c r="CY896" i="20" a="1"/>
  <c r="EH855" i="20"/>
  <c r="CY837" i="20"/>
  <c r="CB838" i="20" s="1"/>
  <c r="CY835" i="20"/>
  <c r="CB836" i="20" s="1"/>
  <c r="CY836" i="20"/>
  <c r="CB837" i="20" s="1"/>
  <c r="GG898" i="20"/>
  <c r="GG897" i="20"/>
  <c r="GG896" i="20"/>
  <c r="EH856" i="20"/>
  <c r="CY903" i="20"/>
  <c r="CB904" i="20" s="1"/>
  <c r="CY901" i="20"/>
  <c r="CB902" i="20" s="1"/>
  <c r="GF977" i="20" a="1"/>
  <c r="GF978" i="20" s="1"/>
  <c r="DU837" i="20"/>
  <c r="DU836" i="20"/>
  <c r="DU835" i="20"/>
  <c r="FA835" i="20" a="1"/>
  <c r="ED979" i="20"/>
  <c r="ED978" i="20"/>
  <c r="ED977" i="20"/>
  <c r="DH979" i="20"/>
  <c r="DH978" i="20"/>
  <c r="DH977" i="20"/>
  <c r="FJ977" i="20" a="1"/>
  <c r="GK874" i="20"/>
  <c r="ED967" i="20" a="1"/>
  <c r="DH967" i="20" a="1"/>
  <c r="DU891" i="20" a="1"/>
  <c r="CY891" i="20" a="1"/>
  <c r="FG968" i="20"/>
  <c r="FF967" i="20"/>
  <c r="FH967" i="20"/>
  <c r="GB967" i="20"/>
  <c r="GD968" i="20"/>
  <c r="FF969" i="20"/>
  <c r="FH969" i="20"/>
  <c r="FG969" i="20"/>
  <c r="FF968" i="20"/>
  <c r="GD969" i="20"/>
  <c r="GB968" i="20"/>
  <c r="GD967" i="20"/>
  <c r="GC968" i="20"/>
  <c r="GC967" i="20"/>
  <c r="GB969" i="20"/>
  <c r="FG967" i="20"/>
  <c r="GC969" i="20"/>
  <c r="FH968" i="20"/>
  <c r="FA906" i="20" a="1"/>
  <c r="FA907" i="20" s="1"/>
  <c r="CM908" i="20" s="1"/>
  <c r="FQ892" i="20"/>
  <c r="FQ891" i="20"/>
  <c r="FQ893" i="20"/>
  <c r="GG893" i="20"/>
  <c r="GG892" i="20"/>
  <c r="GG891" i="20"/>
  <c r="FW850" i="20" a="1"/>
  <c r="FW850" i="20" s="1"/>
  <c r="FA921" i="20" a="1"/>
  <c r="FA923" i="20" s="1"/>
  <c r="FA850" i="20" a="1"/>
  <c r="FA851" i="20" s="1"/>
  <c r="CM852" i="20" s="1"/>
  <c r="CY852" i="20"/>
  <c r="CB853" i="20" s="1"/>
  <c r="EH857" i="20"/>
  <c r="CY850" i="20"/>
  <c r="CB851" i="20" s="1"/>
  <c r="FQ1052" i="20" a="1"/>
  <c r="FQ1053" i="20" s="1"/>
  <c r="DO1054" i="20"/>
  <c r="DU926" i="20" a="1"/>
  <c r="DU926" i="20" s="1"/>
  <c r="CC927" i="20" s="1"/>
  <c r="DU923" i="20"/>
  <c r="CC924" i="20" s="1"/>
  <c r="DO1053" i="20"/>
  <c r="DU852" i="20"/>
  <c r="CC853" i="20" s="1"/>
  <c r="DU851" i="20"/>
  <c r="CC852" i="20" s="1"/>
  <c r="DU850" i="20"/>
  <c r="CC851" i="20" s="1"/>
  <c r="CY921" i="20"/>
  <c r="CY922" i="20"/>
  <c r="EG922" i="20" s="1"/>
  <c r="CB852" i="20"/>
  <c r="GG926" i="20"/>
  <c r="GG1052" i="20" a="1"/>
  <c r="GG1054" i="20" s="1"/>
  <c r="GG927" i="20"/>
  <c r="DU921" i="20"/>
  <c r="CC922" i="20" s="1"/>
  <c r="CC902" i="20"/>
  <c r="EG901" i="20"/>
  <c r="FW901" i="20" a="1"/>
  <c r="DU903" i="20"/>
  <c r="DU902" i="20"/>
  <c r="GM878" i="20"/>
  <c r="GM876" i="20"/>
  <c r="GM877" i="20"/>
  <c r="EI889" i="20"/>
  <c r="FA901" i="20" a="1"/>
  <c r="GJ888" i="20"/>
  <c r="FQ928" i="20"/>
  <c r="FQ927" i="20"/>
  <c r="FQ926" i="20"/>
  <c r="CY908" i="20"/>
  <c r="CY907" i="20"/>
  <c r="CY906" i="20"/>
  <c r="CH888" i="20"/>
  <c r="EP887" i="20"/>
  <c r="FW921" i="20" a="1"/>
  <c r="GJ886" i="20"/>
  <c r="FW906" i="20" a="1"/>
  <c r="CM856" i="20"/>
  <c r="GO857" i="20"/>
  <c r="GI855" i="20"/>
  <c r="CB924" i="20"/>
  <c r="DU908" i="20"/>
  <c r="CC909" i="20" s="1"/>
  <c r="DU907" i="20"/>
  <c r="CC908" i="20" s="1"/>
  <c r="DU906" i="20"/>
  <c r="CC907" i="20" s="1"/>
  <c r="CY926" i="20" a="1"/>
  <c r="GI856" i="20"/>
  <c r="GO855" i="20"/>
  <c r="CM857" i="20"/>
  <c r="GJ887" i="20"/>
  <c r="GO856" i="20"/>
  <c r="CM858" i="20"/>
  <c r="GI857" i="20"/>
  <c r="DF937" i="20" l="1"/>
  <c r="DD938" i="20"/>
  <c r="EB937" i="20"/>
  <c r="DD937" i="20"/>
  <c r="DE936" i="20"/>
  <c r="DF936" i="20"/>
  <c r="DE938" i="20"/>
  <c r="DE937" i="20"/>
  <c r="EB938" i="20"/>
  <c r="EA938" i="20"/>
  <c r="EA937" i="20"/>
  <c r="DF938" i="20"/>
  <c r="DZ936" i="20"/>
  <c r="EA936" i="20"/>
  <c r="FW845" i="20" a="1"/>
  <c r="FW847" i="20" s="1"/>
  <c r="CN848" i="20" s="1"/>
  <c r="EB936" i="20"/>
  <c r="DU845" i="20"/>
  <c r="CC846" i="20" s="1"/>
  <c r="DU846" i="20"/>
  <c r="CC847" i="20" s="1"/>
  <c r="FG917" i="20"/>
  <c r="GD918" i="20"/>
  <c r="GC918" i="20"/>
  <c r="FG916" i="20"/>
  <c r="FH917" i="20"/>
  <c r="FH918" i="20"/>
  <c r="GD916" i="20"/>
  <c r="GB918" i="20"/>
  <c r="GC917" i="20"/>
  <c r="GC916" i="20"/>
  <c r="FF918" i="20"/>
  <c r="FG918" i="20"/>
  <c r="GD917" i="20"/>
  <c r="FF917" i="20"/>
  <c r="FH916" i="20"/>
  <c r="GB917" i="20"/>
  <c r="DH916" i="20" a="1"/>
  <c r="DH916" i="20" s="1"/>
  <c r="ED916" i="20" a="1"/>
  <c r="ED917" i="20" s="1"/>
  <c r="GK843" i="20"/>
  <c r="GD936" i="20"/>
  <c r="GD937" i="20"/>
  <c r="GD938" i="20"/>
  <c r="GC937" i="20"/>
  <c r="FH937" i="20"/>
  <c r="GC938" i="20"/>
  <c r="GB936" i="20"/>
  <c r="FF938" i="20"/>
  <c r="GC936" i="20"/>
  <c r="FG938" i="20"/>
  <c r="FF936" i="20"/>
  <c r="GB937" i="20"/>
  <c r="FH936" i="20"/>
  <c r="FH938" i="20"/>
  <c r="FG937" i="20"/>
  <c r="FF937" i="20"/>
  <c r="GB938" i="20"/>
  <c r="FG936" i="20"/>
  <c r="GB916" i="20"/>
  <c r="FA845" i="20" a="1"/>
  <c r="FA845" i="20" s="1"/>
  <c r="FA962" i="20"/>
  <c r="CM963" i="20" s="1"/>
  <c r="FA963" i="20"/>
  <c r="CM964" i="20" s="1"/>
  <c r="FA964" i="20"/>
  <c r="CM965" i="20" s="1"/>
  <c r="DU1052" i="20" a="1"/>
  <c r="DU1053" i="20" s="1"/>
  <c r="CC1054" i="20" s="1"/>
  <c r="CB846" i="20"/>
  <c r="EM847" i="20"/>
  <c r="EG845" i="20"/>
  <c r="EG846" i="20"/>
  <c r="CB847" i="20"/>
  <c r="EM845" i="20"/>
  <c r="EG847" i="20"/>
  <c r="CB848" i="20"/>
  <c r="EM846" i="20"/>
  <c r="FW963" i="20"/>
  <c r="FW964" i="20"/>
  <c r="FW962" i="20"/>
  <c r="FA921" i="20"/>
  <c r="CM922" i="20" s="1"/>
  <c r="CC963" i="20"/>
  <c r="EM963" i="20"/>
  <c r="EG962" i="20"/>
  <c r="CC964" i="20"/>
  <c r="EG963" i="20"/>
  <c r="EM964" i="20"/>
  <c r="CC965" i="20"/>
  <c r="EG964" i="20"/>
  <c r="EM962" i="20"/>
  <c r="DD974" i="20"/>
  <c r="EB973" i="20"/>
  <c r="DE972" i="20"/>
  <c r="DZ972" i="20"/>
  <c r="DZ973" i="20"/>
  <c r="EY972" i="20"/>
  <c r="GB972" i="20" s="1"/>
  <c r="EA973" i="20"/>
  <c r="EB974" i="20"/>
  <c r="EA972" i="20"/>
  <c r="DD972" i="20"/>
  <c r="DE973" i="20"/>
  <c r="DD973" i="20"/>
  <c r="EA974" i="20"/>
  <c r="DE974" i="20"/>
  <c r="DF974" i="20"/>
  <c r="DF973" i="20"/>
  <c r="EB972" i="20"/>
  <c r="DF972" i="20"/>
  <c r="DD913" i="20"/>
  <c r="EB913" i="20"/>
  <c r="EA913" i="20"/>
  <c r="DE912" i="20"/>
  <c r="EY911" i="20"/>
  <c r="DZ912" i="20"/>
  <c r="DD911" i="20"/>
  <c r="EB911" i="20"/>
  <c r="EA911" i="20"/>
  <c r="DZ911" i="20"/>
  <c r="DF911" i="20"/>
  <c r="DE913" i="20"/>
  <c r="EA912" i="20"/>
  <c r="DF913" i="20"/>
  <c r="DD912" i="20"/>
  <c r="EB912" i="20"/>
  <c r="DZ913" i="20"/>
  <c r="DF912" i="20"/>
  <c r="DE911" i="20"/>
  <c r="GM817" i="20"/>
  <c r="GM815" i="20"/>
  <c r="GM816" i="20"/>
  <c r="EI858" i="20"/>
  <c r="DU896" i="20"/>
  <c r="CC897" i="20" s="1"/>
  <c r="EM921" i="20"/>
  <c r="CB923" i="20"/>
  <c r="DU898" i="20"/>
  <c r="CC899" i="20" s="1"/>
  <c r="FA896" i="20" a="1"/>
  <c r="FW837" i="20"/>
  <c r="CN838" i="20" s="1"/>
  <c r="FW836" i="20"/>
  <c r="CN837" i="20" s="1"/>
  <c r="CY1052" i="20" a="1"/>
  <c r="CY1053" i="20" s="1"/>
  <c r="CB1054" i="20" s="1"/>
  <c r="FW896" i="20" a="1"/>
  <c r="FW896" i="20" s="1"/>
  <c r="CY898" i="20"/>
  <c r="CY896" i="20"/>
  <c r="CY897" i="20"/>
  <c r="GF979" i="20"/>
  <c r="GF977" i="20"/>
  <c r="FW851" i="20"/>
  <c r="CN852" i="20" s="1"/>
  <c r="DO977" i="20" a="1"/>
  <c r="DO979" i="20" s="1"/>
  <c r="FW852" i="20"/>
  <c r="CN853" i="20" s="1"/>
  <c r="FA837" i="20"/>
  <c r="FA835" i="20"/>
  <c r="FA836" i="20"/>
  <c r="CC836" i="20"/>
  <c r="EM836" i="20"/>
  <c r="EG835" i="20"/>
  <c r="CC837" i="20"/>
  <c r="EG836" i="20"/>
  <c r="EM837" i="20"/>
  <c r="CC838" i="20"/>
  <c r="EM835" i="20"/>
  <c r="EG837" i="20"/>
  <c r="EG921" i="20"/>
  <c r="EE977" i="20" a="1"/>
  <c r="FJ979" i="20"/>
  <c r="FJ978" i="20"/>
  <c r="FJ977" i="20"/>
  <c r="FJ967" i="20" a="1"/>
  <c r="FA922" i="20"/>
  <c r="CM923" i="20" s="1"/>
  <c r="EM922" i="20"/>
  <c r="CB922" i="20"/>
  <c r="EG923" i="20"/>
  <c r="CY891" i="20"/>
  <c r="CY892" i="20"/>
  <c r="CY893" i="20"/>
  <c r="DU893" i="20"/>
  <c r="CC894" i="20" s="1"/>
  <c r="DU892" i="20"/>
  <c r="CC893" i="20" s="1"/>
  <c r="DU891" i="20"/>
  <c r="CC892" i="20" s="1"/>
  <c r="DH968" i="20"/>
  <c r="DH967" i="20"/>
  <c r="DH969" i="20"/>
  <c r="ED969" i="20"/>
  <c r="ED968" i="20"/>
  <c r="ED967" i="20"/>
  <c r="GF967" i="20" a="1"/>
  <c r="FA891" i="20" a="1"/>
  <c r="FA892" i="20" s="1"/>
  <c r="CM893" i="20" s="1"/>
  <c r="FA906" i="20"/>
  <c r="CM907" i="20" s="1"/>
  <c r="FA908" i="20"/>
  <c r="CM909" i="20" s="1"/>
  <c r="FW926" i="20" a="1"/>
  <c r="FW927" i="20" s="1"/>
  <c r="CN928" i="20" s="1"/>
  <c r="FW891" i="20" a="1"/>
  <c r="EM923" i="20"/>
  <c r="FA850" i="20"/>
  <c r="CM851" i="20" s="1"/>
  <c r="FA852" i="20"/>
  <c r="CM853" i="20" s="1"/>
  <c r="DU927" i="20"/>
  <c r="CC928" i="20" s="1"/>
  <c r="EM852" i="20"/>
  <c r="DU928" i="20"/>
  <c r="CC929" i="20" s="1"/>
  <c r="GG1052" i="20"/>
  <c r="FQ1054" i="20"/>
  <c r="FQ1052" i="20"/>
  <c r="EG850" i="20"/>
  <c r="EM850" i="20"/>
  <c r="EG851" i="20"/>
  <c r="EG852" i="20"/>
  <c r="CN851" i="20"/>
  <c r="CE851" i="20"/>
  <c r="EM851" i="20"/>
  <c r="GG1053" i="20"/>
  <c r="DU1054" i="20"/>
  <c r="CC1055" i="20" s="1"/>
  <c r="GJ857" i="20"/>
  <c r="FW903" i="20"/>
  <c r="CN904" i="20" s="1"/>
  <c r="FW902" i="20"/>
  <c r="CN903" i="20" s="1"/>
  <c r="FW901" i="20"/>
  <c r="CN902" i="20" s="1"/>
  <c r="DU1052" i="20"/>
  <c r="CC1053" i="20" s="1"/>
  <c r="CC903" i="20"/>
  <c r="EG902" i="20"/>
  <c r="EM903" i="20"/>
  <c r="CC904" i="20"/>
  <c r="EM902" i="20"/>
  <c r="EG903" i="20"/>
  <c r="EM901" i="20"/>
  <c r="GK879" i="20"/>
  <c r="GC973" i="20"/>
  <c r="FG972" i="20"/>
  <c r="GD974" i="20"/>
  <c r="GB974" i="20"/>
  <c r="FF974" i="20"/>
  <c r="FF973" i="20"/>
  <c r="GD973" i="20"/>
  <c r="GC972" i="20"/>
  <c r="FH972" i="20"/>
  <c r="FF972" i="20"/>
  <c r="FG974" i="20"/>
  <c r="FA902" i="20"/>
  <c r="FA901" i="20"/>
  <c r="FA903" i="20"/>
  <c r="FA926" i="20" a="1"/>
  <c r="FA927" i="20" s="1"/>
  <c r="CB907" i="20"/>
  <c r="EM908" i="20"/>
  <c r="EG906" i="20"/>
  <c r="CM924" i="20"/>
  <c r="CY928" i="20"/>
  <c r="CY927" i="20"/>
  <c r="CY926" i="20"/>
  <c r="FW908" i="20"/>
  <c r="FW907" i="20"/>
  <c r="FW906" i="20"/>
  <c r="EG907" i="20"/>
  <c r="CB908" i="20"/>
  <c r="EM906" i="20"/>
  <c r="CB909" i="20"/>
  <c r="EG908" i="20"/>
  <c r="EM907" i="20"/>
  <c r="GL887" i="20"/>
  <c r="CH886" i="20"/>
  <c r="CH889" i="20" s="1"/>
  <c r="CW982" i="20" s="1"/>
  <c r="GJ856" i="20"/>
  <c r="GJ855" i="20"/>
  <c r="FW923" i="20"/>
  <c r="CN924" i="20" s="1"/>
  <c r="FW922" i="20"/>
  <c r="CN923" i="20" s="1"/>
  <c r="FW921" i="20"/>
  <c r="CN922" i="20" s="1"/>
  <c r="EP856" i="20"/>
  <c r="CH857" i="20"/>
  <c r="DH936" i="20" l="1" a="1"/>
  <c r="ED936" i="20" a="1"/>
  <c r="ED938" i="20" s="1"/>
  <c r="FW845" i="20"/>
  <c r="CN846" i="20" s="1"/>
  <c r="FW846" i="20"/>
  <c r="CN847" i="20" s="1"/>
  <c r="ED916" i="20"/>
  <c r="ED918" i="20"/>
  <c r="EE916" i="20" s="1" a="1"/>
  <c r="GF916" i="20" a="1"/>
  <c r="GF916" i="20" s="1"/>
  <c r="FJ916" i="20" a="1"/>
  <c r="FJ918" i="20" s="1"/>
  <c r="GC974" i="20"/>
  <c r="FG973" i="20"/>
  <c r="GB973" i="20"/>
  <c r="GD972" i="20"/>
  <c r="FH973" i="20"/>
  <c r="FH974" i="20"/>
  <c r="DH918" i="20"/>
  <c r="DH917" i="20"/>
  <c r="ED936" i="20"/>
  <c r="GF936" i="20" a="1"/>
  <c r="DH938" i="20"/>
  <c r="DH937" i="20"/>
  <c r="DH936" i="20"/>
  <c r="FJ936" i="20" a="1"/>
  <c r="FA847" i="20"/>
  <c r="GI847" i="20" s="1"/>
  <c r="FA846" i="20"/>
  <c r="CM847" i="20" s="1"/>
  <c r="EH846" i="20"/>
  <c r="CN963" i="20"/>
  <c r="GO963" i="20"/>
  <c r="GI962" i="20"/>
  <c r="CN965" i="20"/>
  <c r="GI964" i="20"/>
  <c r="GO962" i="20"/>
  <c r="CN964" i="20"/>
  <c r="GI963" i="20"/>
  <c r="GO964" i="20"/>
  <c r="GI845" i="20"/>
  <c r="CM846" i="20"/>
  <c r="EH845" i="20"/>
  <c r="EH847" i="20"/>
  <c r="CE846" i="20"/>
  <c r="DH972" i="20" a="1"/>
  <c r="DH973" i="20" s="1"/>
  <c r="ED972" i="20" a="1"/>
  <c r="ED973" i="20" s="1"/>
  <c r="EH964" i="20"/>
  <c r="EH963" i="20"/>
  <c r="EH962" i="20"/>
  <c r="CE963" i="20"/>
  <c r="GK818" i="20"/>
  <c r="DH911" i="20" a="1"/>
  <c r="GD912" i="20"/>
  <c r="FH913" i="20"/>
  <c r="GD913" i="20"/>
  <c r="GB911" i="20"/>
  <c r="GC912" i="20"/>
  <c r="FG912" i="20"/>
  <c r="GB912" i="20"/>
  <c r="FF911" i="20"/>
  <c r="GD911" i="20"/>
  <c r="FG911" i="20"/>
  <c r="FF912" i="20"/>
  <c r="FG913" i="20"/>
  <c r="GB913" i="20"/>
  <c r="FF913" i="20"/>
  <c r="FH912" i="20"/>
  <c r="GC911" i="20"/>
  <c r="FH911" i="20"/>
  <c r="GC913" i="20"/>
  <c r="ED911" i="20" a="1"/>
  <c r="CE922" i="20"/>
  <c r="EH923" i="20"/>
  <c r="FW926" i="20"/>
  <c r="CN927" i="20" s="1"/>
  <c r="CY1052" i="20"/>
  <c r="EM1054" i="20" s="1"/>
  <c r="CY1054" i="20"/>
  <c r="CB1055" i="20" s="1"/>
  <c r="GI851" i="20"/>
  <c r="FA898" i="20"/>
  <c r="CM899" i="20" s="1"/>
  <c r="FA897" i="20"/>
  <c r="CM898" i="20" s="1"/>
  <c r="FA896" i="20"/>
  <c r="CM897" i="20" s="1"/>
  <c r="EH922" i="20"/>
  <c r="EG1053" i="20"/>
  <c r="EM896" i="20"/>
  <c r="CB898" i="20"/>
  <c r="EG897" i="20"/>
  <c r="EG896" i="20"/>
  <c r="CB897" i="20"/>
  <c r="EM898" i="20"/>
  <c r="EM897" i="20"/>
  <c r="CB899" i="20"/>
  <c r="EG898" i="20"/>
  <c r="EH921" i="20"/>
  <c r="GG977" i="20" a="1"/>
  <c r="GG978" i="20" s="1"/>
  <c r="FW897" i="20"/>
  <c r="FW898" i="20"/>
  <c r="DO977" i="20"/>
  <c r="CN897" i="20"/>
  <c r="DO978" i="20"/>
  <c r="EH837" i="20"/>
  <c r="CE836" i="20"/>
  <c r="FQ977" i="20" a="1"/>
  <c r="FQ978" i="20" s="1"/>
  <c r="CM837" i="20"/>
  <c r="GI836" i="20"/>
  <c r="GO835" i="20"/>
  <c r="CM836" i="20"/>
  <c r="GO837" i="20"/>
  <c r="GI835" i="20"/>
  <c r="GI837" i="20"/>
  <c r="GO836" i="20"/>
  <c r="CM838" i="20"/>
  <c r="EH836" i="20"/>
  <c r="GI850" i="20"/>
  <c r="EE967" i="20" a="1"/>
  <c r="EE968" i="20" s="1"/>
  <c r="EE979" i="20"/>
  <c r="EE978" i="20"/>
  <c r="EE977" i="20"/>
  <c r="EH835" i="20"/>
  <c r="EG892" i="20"/>
  <c r="CB893" i="20"/>
  <c r="EM891" i="20"/>
  <c r="DO967" i="20" a="1"/>
  <c r="EG891" i="20"/>
  <c r="CB892" i="20"/>
  <c r="EM893" i="20"/>
  <c r="FA891" i="20"/>
  <c r="CM892" i="20" s="1"/>
  <c r="GF967" i="20"/>
  <c r="GF969" i="20"/>
  <c r="GF968" i="20"/>
  <c r="FA893" i="20"/>
  <c r="CM894" i="20" s="1"/>
  <c r="EM892" i="20"/>
  <c r="EG893" i="20"/>
  <c r="CB894" i="20"/>
  <c r="FJ969" i="20"/>
  <c r="FJ968" i="20"/>
  <c r="FJ967" i="20"/>
  <c r="FW892" i="20"/>
  <c r="FW891" i="20"/>
  <c r="FW893" i="20"/>
  <c r="FW928" i="20"/>
  <c r="CN929" i="20" s="1"/>
  <c r="GO852" i="20"/>
  <c r="EH850" i="20"/>
  <c r="GO850" i="20"/>
  <c r="GI852" i="20"/>
  <c r="GO851" i="20"/>
  <c r="FW1052" i="20" a="1"/>
  <c r="FW1053" i="20" s="1"/>
  <c r="CN1054" i="20" s="1"/>
  <c r="FA1052" i="20" a="1"/>
  <c r="FA1053" i="20" s="1"/>
  <c r="CM1054" i="20" s="1"/>
  <c r="EH852" i="20"/>
  <c r="FA926" i="20"/>
  <c r="CM927" i="20" s="1"/>
  <c r="EH851" i="20"/>
  <c r="FA928" i="20"/>
  <c r="EP851" i="20"/>
  <c r="CH852" i="20"/>
  <c r="CE902" i="20"/>
  <c r="EH902" i="20"/>
  <c r="EH901" i="20"/>
  <c r="EH903" i="20"/>
  <c r="CM904" i="20"/>
  <c r="GO902" i="20"/>
  <c r="GI903" i="20"/>
  <c r="DH974" i="20"/>
  <c r="GI901" i="20"/>
  <c r="CM902" i="20"/>
  <c r="GO903" i="20"/>
  <c r="GI902" i="20"/>
  <c r="GO901" i="20"/>
  <c r="CM903" i="20"/>
  <c r="GO923" i="20"/>
  <c r="GI921" i="20"/>
  <c r="EH908" i="20"/>
  <c r="EG927" i="20"/>
  <c r="CB928" i="20"/>
  <c r="EM926" i="20"/>
  <c r="EG928" i="20"/>
  <c r="EM927" i="20"/>
  <c r="CB929" i="20"/>
  <c r="GL856" i="20"/>
  <c r="CH855" i="20"/>
  <c r="CH858" i="20" s="1"/>
  <c r="CW951" i="20" s="1"/>
  <c r="EP922" i="20"/>
  <c r="CH923" i="20"/>
  <c r="GO922" i="20"/>
  <c r="EH906" i="20"/>
  <c r="GI927" i="20"/>
  <c r="CM928" i="20"/>
  <c r="EB984" i="20"/>
  <c r="DE983" i="20"/>
  <c r="EA984" i="20"/>
  <c r="DD983" i="20"/>
  <c r="DZ984" i="20"/>
  <c r="DF984" i="20"/>
  <c r="DE984" i="20"/>
  <c r="DF982" i="20"/>
  <c r="DD984" i="20"/>
  <c r="DE982" i="20"/>
  <c r="EB983" i="20"/>
  <c r="EY982" i="20"/>
  <c r="EB982" i="20"/>
  <c r="DD982" i="20"/>
  <c r="EA983" i="20"/>
  <c r="EA982" i="20"/>
  <c r="DZ983" i="20"/>
  <c r="DF983" i="20"/>
  <c r="DZ982" i="20"/>
  <c r="GM887" i="20"/>
  <c r="GM886" i="20"/>
  <c r="GM888" i="20"/>
  <c r="EH907" i="20"/>
  <c r="CN907" i="20"/>
  <c r="GI906" i="20"/>
  <c r="GO907" i="20"/>
  <c r="GI923" i="20"/>
  <c r="CE907" i="20"/>
  <c r="CN908" i="20"/>
  <c r="GO908" i="20"/>
  <c r="GI907" i="20"/>
  <c r="CN909" i="20"/>
  <c r="GO906" i="20"/>
  <c r="GI908" i="20"/>
  <c r="GO921" i="20"/>
  <c r="CB927" i="20"/>
  <c r="EM928" i="20"/>
  <c r="EG926" i="20"/>
  <c r="GI922" i="20"/>
  <c r="ED937" i="20" l="1"/>
  <c r="CM848" i="20"/>
  <c r="GO846" i="20"/>
  <c r="GF918" i="20"/>
  <c r="GF917" i="20"/>
  <c r="GF972" i="20" a="1"/>
  <c r="GF973" i="20" s="1"/>
  <c r="FJ916" i="20"/>
  <c r="FJ917" i="20"/>
  <c r="FJ972" i="20" a="1"/>
  <c r="FJ973" i="20" s="1"/>
  <c r="DO916" i="20" a="1"/>
  <c r="DO917" i="20" s="1"/>
  <c r="GO845" i="20"/>
  <c r="CH847" i="20"/>
  <c r="GL846" i="20" s="1"/>
  <c r="GM847" i="20" s="1"/>
  <c r="DO936" i="20" a="1"/>
  <c r="GG916" i="20" a="1"/>
  <c r="GG917" i="20" s="1"/>
  <c r="EE936" i="20" a="1"/>
  <c r="FJ938" i="20"/>
  <c r="FJ937" i="20"/>
  <c r="FJ936" i="20"/>
  <c r="GF936" i="20"/>
  <c r="GF938" i="20"/>
  <c r="GF937" i="20"/>
  <c r="GO847" i="20"/>
  <c r="GI846" i="20"/>
  <c r="GJ846" i="20" s="1"/>
  <c r="FQ916" i="20" a="1"/>
  <c r="EE918" i="20"/>
  <c r="EE917" i="20"/>
  <c r="EE916" i="20"/>
  <c r="ED974" i="20"/>
  <c r="EI848" i="20"/>
  <c r="ED972" i="20"/>
  <c r="DH972" i="20"/>
  <c r="DO972" i="20" s="1" a="1"/>
  <c r="DO972" i="20" s="1"/>
  <c r="GJ964" i="20"/>
  <c r="GJ963" i="20"/>
  <c r="GJ962" i="20"/>
  <c r="EP846" i="20"/>
  <c r="CH964" i="20"/>
  <c r="CH962" i="20" s="1"/>
  <c r="CH965" i="20" s="1"/>
  <c r="CW1058" i="20" s="1"/>
  <c r="EP963" i="20"/>
  <c r="EI965" i="20"/>
  <c r="GF911" i="20" a="1"/>
  <c r="ED911" i="20"/>
  <c r="ED912" i="20"/>
  <c r="ED913" i="20"/>
  <c r="FJ911" i="20" a="1"/>
  <c r="DH912" i="20"/>
  <c r="DH913" i="20"/>
  <c r="DH911" i="20"/>
  <c r="EM1052" i="20"/>
  <c r="EM1053" i="20"/>
  <c r="CB1053" i="20"/>
  <c r="CE1053" i="20" s="1"/>
  <c r="EG1052" i="20"/>
  <c r="GI926" i="20"/>
  <c r="EG1054" i="20"/>
  <c r="GO928" i="20"/>
  <c r="EI924" i="20"/>
  <c r="GI896" i="20"/>
  <c r="EH896" i="20"/>
  <c r="GO926" i="20"/>
  <c r="GG977" i="20"/>
  <c r="GO927" i="20"/>
  <c r="GI928" i="20"/>
  <c r="CM929" i="20"/>
  <c r="CH928" i="20" s="1"/>
  <c r="GL927" i="20" s="1"/>
  <c r="GG979" i="20"/>
  <c r="CN899" i="20"/>
  <c r="GO896" i="20"/>
  <c r="GI898" i="20"/>
  <c r="CE897" i="20"/>
  <c r="CN898" i="20"/>
  <c r="GO898" i="20"/>
  <c r="GI897" i="20"/>
  <c r="EH898" i="20"/>
  <c r="EH897" i="20"/>
  <c r="CY977" i="20" a="1"/>
  <c r="GO897" i="20"/>
  <c r="GJ850" i="20"/>
  <c r="FQ979" i="20"/>
  <c r="FQ977" i="20"/>
  <c r="EH893" i="20"/>
  <c r="GJ851" i="20"/>
  <c r="GJ852" i="20"/>
  <c r="GJ836" i="20"/>
  <c r="DU977" i="20" a="1"/>
  <c r="DU977" i="20" s="1"/>
  <c r="CH837" i="20"/>
  <c r="EP836" i="20"/>
  <c r="EE969" i="20"/>
  <c r="EE967" i="20"/>
  <c r="GJ837" i="20"/>
  <c r="FQ967" i="20" a="1"/>
  <c r="FQ969" i="20" s="1"/>
  <c r="EI838" i="20"/>
  <c r="GJ835" i="20"/>
  <c r="CE892" i="20"/>
  <c r="EH891" i="20"/>
  <c r="DO968" i="20"/>
  <c r="DO967" i="20"/>
  <c r="DO969" i="20"/>
  <c r="GG967" i="20" a="1"/>
  <c r="EH892" i="20"/>
  <c r="FA1052" i="20"/>
  <c r="CM1053" i="20" s="1"/>
  <c r="CN894" i="20"/>
  <c r="GI893" i="20"/>
  <c r="GO891" i="20"/>
  <c r="CN892" i="20"/>
  <c r="GO892" i="20"/>
  <c r="GI891" i="20"/>
  <c r="CN893" i="20"/>
  <c r="GI892" i="20"/>
  <c r="GO893" i="20"/>
  <c r="FA1054" i="20"/>
  <c r="CM1055" i="20" s="1"/>
  <c r="FW1052" i="20"/>
  <c r="FW1054" i="20"/>
  <c r="EI853" i="20"/>
  <c r="GI1053" i="20"/>
  <c r="EH926" i="20"/>
  <c r="GL851" i="20"/>
  <c r="CH850" i="20"/>
  <c r="CH853" i="20" s="1"/>
  <c r="CW946" i="20" s="1"/>
  <c r="CE927" i="20"/>
  <c r="GJ921" i="20"/>
  <c r="EI904" i="20"/>
  <c r="GJ902" i="20"/>
  <c r="FJ974" i="20"/>
  <c r="GJ903" i="20"/>
  <c r="EP902" i="20"/>
  <c r="CH903" i="20"/>
  <c r="GF972" i="20"/>
  <c r="GF974" i="20"/>
  <c r="GJ901" i="20"/>
  <c r="EE972" i="20" a="1"/>
  <c r="GK889" i="20"/>
  <c r="GJ923" i="20"/>
  <c r="GJ907" i="20"/>
  <c r="EI909" i="20"/>
  <c r="EA953" i="20"/>
  <c r="EB952" i="20"/>
  <c r="DE951" i="20"/>
  <c r="DZ953" i="20"/>
  <c r="DF953" i="20"/>
  <c r="EA952" i="20"/>
  <c r="EY951" i="20"/>
  <c r="EB951" i="20"/>
  <c r="DD951" i="20"/>
  <c r="DE953" i="20"/>
  <c r="DZ952" i="20"/>
  <c r="DF952" i="20"/>
  <c r="EA951" i="20"/>
  <c r="DD953" i="20"/>
  <c r="DE952" i="20"/>
  <c r="DZ951" i="20"/>
  <c r="DD952" i="20"/>
  <c r="EB953" i="20"/>
  <c r="DF951" i="20"/>
  <c r="GM855" i="20"/>
  <c r="GM856" i="20"/>
  <c r="GM857" i="20"/>
  <c r="DH982" i="20" a="1"/>
  <c r="EH927" i="20"/>
  <c r="GJ908" i="20"/>
  <c r="GJ906" i="20"/>
  <c r="GD984" i="20"/>
  <c r="GD983" i="20"/>
  <c r="GB982" i="20"/>
  <c r="GC984" i="20"/>
  <c r="GC983" i="20"/>
  <c r="GB984" i="20"/>
  <c r="GB983" i="20"/>
  <c r="FH984" i="20"/>
  <c r="FH983" i="20"/>
  <c r="FG984" i="20"/>
  <c r="FG983" i="20"/>
  <c r="FF984" i="20"/>
  <c r="FF983" i="20"/>
  <c r="FH982" i="20"/>
  <c r="GD982" i="20"/>
  <c r="FG982" i="20"/>
  <c r="GC982" i="20"/>
  <c r="FF982" i="20"/>
  <c r="GJ922" i="20"/>
  <c r="CH908" i="20"/>
  <c r="GL907" i="20" s="1"/>
  <c r="EP907" i="20"/>
  <c r="ED982" i="20" a="1"/>
  <c r="EH928" i="20"/>
  <c r="GL922" i="20"/>
  <c r="CH921" i="20"/>
  <c r="CH924" i="20" s="1"/>
  <c r="CW1017" i="20" s="1"/>
  <c r="FJ972" i="20" l="1"/>
  <c r="CH845" i="20"/>
  <c r="CH848" i="20" s="1"/>
  <c r="CW941" i="20" s="1"/>
  <c r="DO916" i="20"/>
  <c r="DO918" i="20"/>
  <c r="GM845" i="20"/>
  <c r="GM846" i="20"/>
  <c r="FQ936" i="20" a="1"/>
  <c r="FQ938" i="20" s="1"/>
  <c r="GJ845" i="20"/>
  <c r="DO938" i="20"/>
  <c r="DO937" i="20"/>
  <c r="DO936" i="20"/>
  <c r="DU916" i="20" a="1"/>
  <c r="DU917" i="20" s="1"/>
  <c r="CC918" i="20" s="1"/>
  <c r="EE938" i="20"/>
  <c r="EE937" i="20"/>
  <c r="EE936" i="20"/>
  <c r="GG918" i="20"/>
  <c r="GG916" i="20"/>
  <c r="GG936" i="20" a="1"/>
  <c r="GJ847" i="20"/>
  <c r="FQ918" i="20"/>
  <c r="FQ916" i="20"/>
  <c r="FQ917" i="20"/>
  <c r="GJ927" i="20"/>
  <c r="CY916" i="20" a="1"/>
  <c r="DZ1059" i="20"/>
  <c r="DD1060" i="20"/>
  <c r="EB1060" i="20"/>
  <c r="DZ1060" i="20"/>
  <c r="EY1058" i="20"/>
  <c r="EA1059" i="20"/>
  <c r="DF1059" i="20"/>
  <c r="EB1058" i="20"/>
  <c r="DF1060" i="20"/>
  <c r="DE1058" i="20"/>
  <c r="DE1059" i="20"/>
  <c r="EA1058" i="20"/>
  <c r="DE1060" i="20"/>
  <c r="DD1058" i="20"/>
  <c r="DD1059" i="20"/>
  <c r="EB1059" i="20"/>
  <c r="EA1060" i="20"/>
  <c r="DF1058" i="20"/>
  <c r="DZ1058" i="20"/>
  <c r="GL963" i="20"/>
  <c r="BV1032" i="20"/>
  <c r="BV1037" i="20"/>
  <c r="BW1038" i="20"/>
  <c r="BW1039" i="20"/>
  <c r="EA942" i="20"/>
  <c r="DZ942" i="20"/>
  <c r="EY941" i="20"/>
  <c r="DZ943" i="20"/>
  <c r="DD943" i="20"/>
  <c r="DZ941" i="20"/>
  <c r="DD942" i="20"/>
  <c r="DF942" i="20"/>
  <c r="DE943" i="20"/>
  <c r="EB942" i="20"/>
  <c r="EA941" i="20"/>
  <c r="EB943" i="20"/>
  <c r="DE941" i="20"/>
  <c r="EA943" i="20"/>
  <c r="DF943" i="20"/>
  <c r="EB941" i="20"/>
  <c r="DE942" i="20"/>
  <c r="DD941" i="20"/>
  <c r="DF941" i="20"/>
  <c r="DO911" i="20" a="1"/>
  <c r="DO912" i="20" s="1"/>
  <c r="EH1054" i="20"/>
  <c r="FJ912" i="20"/>
  <c r="FJ911" i="20"/>
  <c r="FJ913" i="20"/>
  <c r="EE911" i="20" a="1"/>
  <c r="GF912" i="20"/>
  <c r="GF911" i="20"/>
  <c r="GF913" i="20"/>
  <c r="EH1052" i="20"/>
  <c r="EH1053" i="20"/>
  <c r="FA977" i="20" a="1"/>
  <c r="FA978" i="20" s="1"/>
  <c r="DU967" i="20" a="1"/>
  <c r="DU967" i="20" s="1"/>
  <c r="CC968" i="20" s="1"/>
  <c r="FW977" i="20" a="1"/>
  <c r="FW977" i="20" s="1"/>
  <c r="CN978" i="20" s="1"/>
  <c r="GJ928" i="20"/>
  <c r="GJ926" i="20"/>
  <c r="EP927" i="20"/>
  <c r="EI899" i="20"/>
  <c r="GJ896" i="20"/>
  <c r="GJ897" i="20"/>
  <c r="EP897" i="20"/>
  <c r="CH898" i="20"/>
  <c r="GL897" i="20" s="1"/>
  <c r="GM897" i="20" s="1"/>
  <c r="CY978" i="20"/>
  <c r="CB979" i="20" s="1"/>
  <c r="CY979" i="20"/>
  <c r="CB980" i="20" s="1"/>
  <c r="CY977" i="20"/>
  <c r="CB978" i="20" s="1"/>
  <c r="GJ898" i="20"/>
  <c r="CY967" i="20" a="1"/>
  <c r="CY967" i="20" s="1"/>
  <c r="DU979" i="20"/>
  <c r="CC980" i="20" s="1"/>
  <c r="CC978" i="20"/>
  <c r="DU978" i="20"/>
  <c r="EI894" i="20"/>
  <c r="FQ968" i="20"/>
  <c r="FQ967" i="20"/>
  <c r="CH835" i="20"/>
  <c r="CH838" i="20" s="1"/>
  <c r="CW931" i="20" s="1"/>
  <c r="GL836" i="20"/>
  <c r="GO1053" i="20"/>
  <c r="GG969" i="20"/>
  <c r="GG968" i="20"/>
  <c r="GG967" i="20"/>
  <c r="GJ892" i="20"/>
  <c r="GJ891" i="20"/>
  <c r="EP892" i="20"/>
  <c r="CH893" i="20"/>
  <c r="GJ893" i="20"/>
  <c r="CN1055" i="20"/>
  <c r="GI1054" i="20"/>
  <c r="CN1053" i="20"/>
  <c r="GI1052" i="20"/>
  <c r="GO1054" i="20"/>
  <c r="GO1052" i="20"/>
  <c r="DD946" i="20"/>
  <c r="DZ946" i="20"/>
  <c r="DF946" i="20"/>
  <c r="EA948" i="20"/>
  <c r="DE948" i="20"/>
  <c r="EB947" i="20"/>
  <c r="DD947" i="20"/>
  <c r="DZ948" i="20"/>
  <c r="DZ947" i="20"/>
  <c r="EA946" i="20"/>
  <c r="DE946" i="20"/>
  <c r="DF947" i="20"/>
  <c r="DD948" i="20"/>
  <c r="EB948" i="20"/>
  <c r="DE947" i="20"/>
  <c r="EA947" i="20"/>
  <c r="EB946" i="20"/>
  <c r="EY946" i="20"/>
  <c r="DF948" i="20"/>
  <c r="GM851" i="20"/>
  <c r="GM852" i="20"/>
  <c r="GM850" i="20"/>
  <c r="DO973" i="20"/>
  <c r="DO974" i="20"/>
  <c r="FQ972" i="20" a="1"/>
  <c r="EE972" i="20"/>
  <c r="EE974" i="20"/>
  <c r="EE973" i="20"/>
  <c r="GG972" i="20" a="1"/>
  <c r="GL902" i="20"/>
  <c r="CH901" i="20"/>
  <c r="CH904" i="20" s="1"/>
  <c r="CW997" i="20" s="1"/>
  <c r="CH926" i="20"/>
  <c r="CH929" i="20" s="1"/>
  <c r="CW1022" i="20" s="1"/>
  <c r="EA1022" i="20" s="1"/>
  <c r="EI929" i="20"/>
  <c r="FJ982" i="20" a="1"/>
  <c r="GM907" i="20"/>
  <c r="GM906" i="20"/>
  <c r="GM908" i="20"/>
  <c r="GK858" i="20"/>
  <c r="DZ1019" i="20"/>
  <c r="DF1019" i="20"/>
  <c r="DE1019" i="20"/>
  <c r="DF1017" i="20"/>
  <c r="DD1019" i="20"/>
  <c r="DE1017" i="20"/>
  <c r="EB1018" i="20"/>
  <c r="EY1017" i="20"/>
  <c r="EB1017" i="20"/>
  <c r="DD1017" i="20"/>
  <c r="EA1018" i="20"/>
  <c r="EA1017" i="20"/>
  <c r="DZ1018" i="20"/>
  <c r="DF1018" i="20"/>
  <c r="DZ1017" i="20"/>
  <c r="EB1019" i="20"/>
  <c r="DE1018" i="20"/>
  <c r="EA1019" i="20"/>
  <c r="DD1018" i="20"/>
  <c r="GM927" i="20"/>
  <c r="GM926" i="20"/>
  <c r="GM928" i="20"/>
  <c r="CH906" i="20"/>
  <c r="CH909" i="20" s="1"/>
  <c r="CW1002" i="20" s="1"/>
  <c r="GM922" i="20"/>
  <c r="GM923" i="20"/>
  <c r="GM921" i="20"/>
  <c r="DH951" i="20" a="1"/>
  <c r="ED984" i="20"/>
  <c r="ED983" i="20"/>
  <c r="ED982" i="20"/>
  <c r="DH983" i="20"/>
  <c r="DH982" i="20"/>
  <c r="DH984" i="20"/>
  <c r="ED951" i="20" a="1"/>
  <c r="GF982" i="20" a="1"/>
  <c r="GC953" i="20"/>
  <c r="FF952" i="20"/>
  <c r="GB953" i="20"/>
  <c r="FH951" i="20"/>
  <c r="FH953" i="20"/>
  <c r="GD951" i="20"/>
  <c r="FG951" i="20"/>
  <c r="FG953" i="20"/>
  <c r="GD952" i="20"/>
  <c r="GC951" i="20"/>
  <c r="FF951" i="20"/>
  <c r="FF953" i="20"/>
  <c r="GC952" i="20"/>
  <c r="GB951" i="20"/>
  <c r="GB952" i="20"/>
  <c r="FH952" i="20"/>
  <c r="GD953" i="20"/>
  <c r="FG952" i="20"/>
  <c r="FW916" i="20" l="1" a="1"/>
  <c r="FW917" i="20" s="1"/>
  <c r="CN918" i="20" s="1"/>
  <c r="GK848" i="20"/>
  <c r="CY936" i="20" a="1"/>
  <c r="CY938" i="20" s="1"/>
  <c r="CB939" i="20" s="1"/>
  <c r="DU918" i="20"/>
  <c r="CC919" i="20" s="1"/>
  <c r="FQ937" i="20"/>
  <c r="FQ936" i="20"/>
  <c r="FA936" i="20" s="1" a="1"/>
  <c r="FA938" i="20" s="1"/>
  <c r="CM939" i="20" s="1"/>
  <c r="DU936" i="20" a="1"/>
  <c r="DU916" i="20"/>
  <c r="CC917" i="20" s="1"/>
  <c r="GG938" i="20"/>
  <c r="GG936" i="20"/>
  <c r="GG937" i="20"/>
  <c r="FA916" i="20" a="1"/>
  <c r="CY918" i="20"/>
  <c r="CY917" i="20"/>
  <c r="CY916" i="20"/>
  <c r="DH1058" i="20" a="1"/>
  <c r="FB1038" i="20"/>
  <c r="BW1043" i="20"/>
  <c r="FB1042" i="20" s="1"/>
  <c r="BX1037" i="20"/>
  <c r="BX1043" i="20"/>
  <c r="FX1042" i="20" s="1"/>
  <c r="FB1037" i="20"/>
  <c r="ED941" i="20" a="1"/>
  <c r="BW1042" i="20"/>
  <c r="BX1039" i="20"/>
  <c r="BX1042" i="20"/>
  <c r="BX1038" i="20"/>
  <c r="GD1059" i="20"/>
  <c r="FG1059" i="20"/>
  <c r="FH1060" i="20"/>
  <c r="GD1058" i="20"/>
  <c r="FG1060" i="20"/>
  <c r="GC1059" i="20"/>
  <c r="FG1058" i="20"/>
  <c r="FF1059" i="20"/>
  <c r="GB1059" i="20"/>
  <c r="GC1058" i="20"/>
  <c r="FF1060" i="20"/>
  <c r="FF1058" i="20"/>
  <c r="GC1060" i="20"/>
  <c r="FH1059" i="20"/>
  <c r="GD1060" i="20"/>
  <c r="GB1060" i="20"/>
  <c r="FH1058" i="20"/>
  <c r="GB1058" i="20"/>
  <c r="GM962" i="20"/>
  <c r="GM963" i="20"/>
  <c r="GM964" i="20"/>
  <c r="FH943" i="20"/>
  <c r="FF941" i="20"/>
  <c r="GB942" i="20"/>
  <c r="GC942" i="20"/>
  <c r="FH941" i="20"/>
  <c r="GD942" i="20"/>
  <c r="GD941" i="20"/>
  <c r="FG943" i="20"/>
  <c r="FH942" i="20"/>
  <c r="GB941" i="20"/>
  <c r="GB943" i="20"/>
  <c r="GC943" i="20"/>
  <c r="FF943" i="20"/>
  <c r="FF942" i="20"/>
  <c r="FG941" i="20"/>
  <c r="FG942" i="20"/>
  <c r="GD943" i="20"/>
  <c r="GC941" i="20"/>
  <c r="ED1058" i="20" a="1"/>
  <c r="DH941" i="20" a="1"/>
  <c r="DO911" i="20"/>
  <c r="DO913" i="20"/>
  <c r="FQ911" i="20" a="1"/>
  <c r="FQ911" i="20" s="1"/>
  <c r="EI1055" i="20"/>
  <c r="EE911" i="20"/>
  <c r="EE913" i="20"/>
  <c r="EE912" i="20"/>
  <c r="FA979" i="20"/>
  <c r="CM980" i="20" s="1"/>
  <c r="GG911" i="20" a="1"/>
  <c r="FA977" i="20"/>
  <c r="GI977" i="20" s="1"/>
  <c r="DU968" i="20"/>
  <c r="CC969" i="20" s="1"/>
  <c r="DU969" i="20"/>
  <c r="CC970" i="20" s="1"/>
  <c r="FW979" i="20"/>
  <c r="CN980" i="20" s="1"/>
  <c r="FW978" i="20"/>
  <c r="CN979" i="20" s="1"/>
  <c r="CY968" i="20"/>
  <c r="CY969" i="20"/>
  <c r="FA967" i="20" a="1"/>
  <c r="FA968" i="20" s="1"/>
  <c r="EA1024" i="20"/>
  <c r="EA1023" i="20"/>
  <c r="EM978" i="20"/>
  <c r="EG977" i="20"/>
  <c r="GM896" i="20"/>
  <c r="GM898" i="20"/>
  <c r="CH896" i="20"/>
  <c r="CH899" i="20" s="1"/>
  <c r="CW992" i="20" s="1"/>
  <c r="FW967" i="20" a="1"/>
  <c r="FW967" i="20" s="1"/>
  <c r="CN968" i="20" s="1"/>
  <c r="FA936" i="20"/>
  <c r="CM937" i="20" s="1"/>
  <c r="EG979" i="20"/>
  <c r="EM977" i="20"/>
  <c r="CC979" i="20"/>
  <c r="CE978" i="20" s="1"/>
  <c r="EM979" i="20"/>
  <c r="EG978" i="20"/>
  <c r="EB1022" i="20"/>
  <c r="FA937" i="20"/>
  <c r="CM938" i="20" s="1"/>
  <c r="GM837" i="20"/>
  <c r="GM835" i="20"/>
  <c r="GM836" i="20"/>
  <c r="CM979" i="20"/>
  <c r="DD932" i="20"/>
  <c r="DE931" i="20"/>
  <c r="EA932" i="20"/>
  <c r="DZ933" i="20"/>
  <c r="DE932" i="20"/>
  <c r="EB933" i="20"/>
  <c r="DF931" i="20"/>
  <c r="DF933" i="20"/>
  <c r="DD933" i="20"/>
  <c r="EA931" i="20"/>
  <c r="DZ932" i="20"/>
  <c r="EA933" i="20"/>
  <c r="DD931" i="20"/>
  <c r="DZ931" i="20"/>
  <c r="DE933" i="20"/>
  <c r="EB932" i="20"/>
  <c r="EB931" i="20"/>
  <c r="EY931" i="20"/>
  <c r="DF932" i="20"/>
  <c r="EG967" i="20"/>
  <c r="CB968" i="20"/>
  <c r="GL892" i="20"/>
  <c r="CH891" i="20"/>
  <c r="CH894" i="20" s="1"/>
  <c r="CW987" i="20" s="1"/>
  <c r="GJ1053" i="20"/>
  <c r="GJ1052" i="20"/>
  <c r="EP1053" i="20"/>
  <c r="CH1054" i="20"/>
  <c r="GJ1054" i="20"/>
  <c r="GK853" i="20"/>
  <c r="DE1022" i="20"/>
  <c r="EB1024" i="20"/>
  <c r="DD1024" i="20"/>
  <c r="DD1022" i="20"/>
  <c r="DF1022" i="20"/>
  <c r="DE1023" i="20"/>
  <c r="DD1023" i="20"/>
  <c r="EY1022" i="20"/>
  <c r="FF1022" i="20" s="1"/>
  <c r="DZ1022" i="20"/>
  <c r="DE1024" i="20"/>
  <c r="DF1023" i="20"/>
  <c r="DF1024" i="20"/>
  <c r="DZ1023" i="20"/>
  <c r="EB1023" i="20"/>
  <c r="DZ1024" i="20"/>
  <c r="FG947" i="20"/>
  <c r="GD947" i="20"/>
  <c r="FF947" i="20"/>
  <c r="GC946" i="20"/>
  <c r="GD948" i="20"/>
  <c r="FF946" i="20"/>
  <c r="FH946" i="20"/>
  <c r="FH948" i="20"/>
  <c r="GC948" i="20"/>
  <c r="GC947" i="20"/>
  <c r="GD946" i="20"/>
  <c r="GB946" i="20"/>
  <c r="FF948" i="20"/>
  <c r="FG946" i="20"/>
  <c r="FG948" i="20"/>
  <c r="FH947" i="20"/>
  <c r="GB948" i="20"/>
  <c r="GB947" i="20"/>
  <c r="ED946" i="20" a="1"/>
  <c r="DH946" i="20" a="1"/>
  <c r="CY972" i="20" a="1"/>
  <c r="CY974" i="20" s="1"/>
  <c r="FQ972" i="20"/>
  <c r="FQ974" i="20"/>
  <c r="FQ973" i="20"/>
  <c r="DZ999" i="20"/>
  <c r="EB997" i="20"/>
  <c r="DE998" i="20"/>
  <c r="DF999" i="20"/>
  <c r="DD997" i="20"/>
  <c r="EA999" i="20"/>
  <c r="DE999" i="20"/>
  <c r="EA998" i="20"/>
  <c r="DD998" i="20"/>
  <c r="DF997" i="20"/>
  <c r="EA997" i="20"/>
  <c r="DD999" i="20"/>
  <c r="DZ998" i="20"/>
  <c r="DE997" i="20"/>
  <c r="DF998" i="20"/>
  <c r="EB998" i="20"/>
  <c r="DZ997" i="20"/>
  <c r="EY997" i="20"/>
  <c r="EB999" i="20"/>
  <c r="GM902" i="20"/>
  <c r="GM901" i="20"/>
  <c r="GM903" i="20"/>
  <c r="GG974" i="20"/>
  <c r="GG973" i="20"/>
  <c r="GG972" i="20"/>
  <c r="DU972" i="20" a="1"/>
  <c r="GK909" i="20"/>
  <c r="GF951" i="20" a="1"/>
  <c r="GF952" i="20" s="1"/>
  <c r="GK929" i="20"/>
  <c r="DO982" i="20" a="1"/>
  <c r="GF984" i="20"/>
  <c r="GF983" i="20"/>
  <c r="GF982" i="20"/>
  <c r="EB1004" i="20"/>
  <c r="DE1003" i="20"/>
  <c r="EA1004" i="20"/>
  <c r="DD1003" i="20"/>
  <c r="DZ1004" i="20"/>
  <c r="DF1004" i="20"/>
  <c r="DE1004" i="20"/>
  <c r="DF1002" i="20"/>
  <c r="DD1004" i="20"/>
  <c r="DE1002" i="20"/>
  <c r="EB1003" i="20"/>
  <c r="EY1002" i="20"/>
  <c r="EB1002" i="20"/>
  <c r="DD1002" i="20"/>
  <c r="EA1003" i="20"/>
  <c r="EA1002" i="20"/>
  <c r="DZ1003" i="20"/>
  <c r="DF1003" i="20"/>
  <c r="DZ1002" i="20"/>
  <c r="DH953" i="20"/>
  <c r="DH952" i="20"/>
  <c r="DH951" i="20"/>
  <c r="DH1017" i="20" a="1"/>
  <c r="FJ951" i="20" a="1"/>
  <c r="FG1022" i="20"/>
  <c r="GC1022" i="20"/>
  <c r="GD1023" i="20"/>
  <c r="GB1023" i="20"/>
  <c r="FH1024" i="20"/>
  <c r="ED953" i="20"/>
  <c r="ED952" i="20"/>
  <c r="ED951" i="20"/>
  <c r="GB1019" i="20"/>
  <c r="GB1018" i="20"/>
  <c r="FH1019" i="20"/>
  <c r="FH1018" i="20"/>
  <c r="FG1019" i="20"/>
  <c r="FG1018" i="20"/>
  <c r="FF1019" i="20"/>
  <c r="FF1018" i="20"/>
  <c r="FH1017" i="20"/>
  <c r="GD1017" i="20"/>
  <c r="FG1017" i="20"/>
  <c r="GC1017" i="20"/>
  <c r="FF1017" i="20"/>
  <c r="GD1019" i="20"/>
  <c r="GD1018" i="20"/>
  <c r="GB1017" i="20"/>
  <c r="GC1019" i="20"/>
  <c r="GC1018" i="20"/>
  <c r="FJ984" i="20"/>
  <c r="FJ983" i="20"/>
  <c r="FJ982" i="20"/>
  <c r="EE982" i="20" a="1"/>
  <c r="GK924" i="20"/>
  <c r="ED1017" i="20" a="1"/>
  <c r="CY937" i="20" l="1"/>
  <c r="CB938" i="20" s="1"/>
  <c r="FW916" i="20"/>
  <c r="CN917" i="20" s="1"/>
  <c r="FW918" i="20"/>
  <c r="CN919" i="20" s="1"/>
  <c r="CY936" i="20"/>
  <c r="CB937" i="20" s="1"/>
  <c r="DU938" i="20"/>
  <c r="DU937" i="20"/>
  <c r="DU936" i="20"/>
  <c r="FW936" i="20" a="1"/>
  <c r="CY911" i="20" a="1"/>
  <c r="CY913" i="20" s="1"/>
  <c r="CB914" i="20" s="1"/>
  <c r="GF1058" i="20" a="1"/>
  <c r="FA916" i="20"/>
  <c r="FA918" i="20"/>
  <c r="FA917" i="20"/>
  <c r="CB917" i="20"/>
  <c r="EM918" i="20"/>
  <c r="EG916" i="20"/>
  <c r="EM916" i="20"/>
  <c r="EG917" i="20"/>
  <c r="CB918" i="20"/>
  <c r="EM917" i="20"/>
  <c r="CB919" i="20"/>
  <c r="EG918" i="20"/>
  <c r="DH1059" i="20"/>
  <c r="DH1058" i="20"/>
  <c r="DH1060" i="20"/>
  <c r="BW1044" i="20"/>
  <c r="FB1043" i="20" s="1"/>
  <c r="FX1038" i="20"/>
  <c r="FJ1058" i="20" a="1"/>
  <c r="ED943" i="20"/>
  <c r="ED942" i="20"/>
  <c r="ED941" i="20"/>
  <c r="GK965" i="20"/>
  <c r="DH942" i="20"/>
  <c r="DH941" i="20"/>
  <c r="DH943" i="20"/>
  <c r="ED1060" i="20"/>
  <c r="ED1059" i="20"/>
  <c r="ED1058" i="20"/>
  <c r="FX1037" i="20"/>
  <c r="BX1044" i="20"/>
  <c r="FX1043" i="20" s="1"/>
  <c r="GF941" i="20" a="1"/>
  <c r="FJ941" i="20" a="1"/>
  <c r="CM978" i="20"/>
  <c r="EP978" i="20" s="1"/>
  <c r="EG968" i="20"/>
  <c r="FQ913" i="20"/>
  <c r="FQ912" i="20"/>
  <c r="GG912" i="20"/>
  <c r="GG911" i="20"/>
  <c r="GG913" i="20"/>
  <c r="DU911" i="20" a="1"/>
  <c r="EM968" i="20"/>
  <c r="CB970" i="20"/>
  <c r="FG1024" i="20"/>
  <c r="EG969" i="20"/>
  <c r="GB1024" i="20"/>
  <c r="GI979" i="20"/>
  <c r="GC1024" i="20"/>
  <c r="GD1022" i="20"/>
  <c r="GC1023" i="20"/>
  <c r="FF1024" i="20"/>
  <c r="GD1024" i="20"/>
  <c r="FH1022" i="20"/>
  <c r="FG1023" i="20"/>
  <c r="GB1022" i="20"/>
  <c r="FF1023" i="20"/>
  <c r="FH1023" i="20"/>
  <c r="GO978" i="20"/>
  <c r="EM967" i="20"/>
  <c r="GI978" i="20"/>
  <c r="EM969" i="20"/>
  <c r="CB969" i="20"/>
  <c r="GO977" i="20"/>
  <c r="GO979" i="20"/>
  <c r="FA969" i="20"/>
  <c r="CM970" i="20" s="1"/>
  <c r="FA967" i="20"/>
  <c r="CM968" i="20" s="1"/>
  <c r="GK899" i="20"/>
  <c r="GF953" i="20"/>
  <c r="FW968" i="20"/>
  <c r="CN969" i="20" s="1"/>
  <c r="FW969" i="20"/>
  <c r="CN970" i="20" s="1"/>
  <c r="EH979" i="20"/>
  <c r="DE992" i="20"/>
  <c r="DZ992" i="20"/>
  <c r="EB993" i="20"/>
  <c r="DD994" i="20"/>
  <c r="EA993" i="20"/>
  <c r="DF994" i="20"/>
  <c r="DD993" i="20"/>
  <c r="EA992" i="20"/>
  <c r="EY992" i="20"/>
  <c r="EB992" i="20"/>
  <c r="DZ994" i="20"/>
  <c r="EA994" i="20"/>
  <c r="EB994" i="20"/>
  <c r="DE994" i="20"/>
  <c r="DE993" i="20"/>
  <c r="DD992" i="20"/>
  <c r="DF992" i="20"/>
  <c r="DF993" i="20"/>
  <c r="DZ993" i="20"/>
  <c r="ED1022" i="20" a="1"/>
  <c r="ED1024" i="20" s="1"/>
  <c r="GF951" i="20"/>
  <c r="GG951" i="20" s="1" a="1"/>
  <c r="GG953" i="20" s="1"/>
  <c r="EH978" i="20"/>
  <c r="EH977" i="20"/>
  <c r="ED931" i="20" a="1"/>
  <c r="DH931" i="20" a="1"/>
  <c r="GK838" i="20"/>
  <c r="GD931" i="20"/>
  <c r="FF931" i="20"/>
  <c r="GB932" i="20"/>
  <c r="FF932" i="20"/>
  <c r="FG931" i="20"/>
  <c r="FH933" i="20"/>
  <c r="FH932" i="20"/>
  <c r="FG933" i="20"/>
  <c r="GC932" i="20"/>
  <c r="GB933" i="20"/>
  <c r="FH931" i="20"/>
  <c r="GC933" i="20"/>
  <c r="FG932" i="20"/>
  <c r="GD932" i="20"/>
  <c r="GB931" i="20"/>
  <c r="GC931" i="20"/>
  <c r="FF933" i="20"/>
  <c r="GD933" i="20"/>
  <c r="CM969" i="20"/>
  <c r="DZ988" i="20"/>
  <c r="DF989" i="20"/>
  <c r="DD987" i="20"/>
  <c r="EB989" i="20"/>
  <c r="EA987" i="20"/>
  <c r="DF988" i="20"/>
  <c r="DE989" i="20"/>
  <c r="DZ989" i="20"/>
  <c r="DZ987" i="20"/>
  <c r="DF987" i="20"/>
  <c r="DD989" i="20"/>
  <c r="DE988" i="20"/>
  <c r="DE987" i="20"/>
  <c r="DD988" i="20"/>
  <c r="EA989" i="20"/>
  <c r="EB988" i="20"/>
  <c r="EY987" i="20"/>
  <c r="EB987" i="20"/>
  <c r="EA988" i="20"/>
  <c r="GM892" i="20"/>
  <c r="GM893" i="20"/>
  <c r="GM891" i="20"/>
  <c r="GL1053" i="20"/>
  <c r="CH1052" i="20"/>
  <c r="CH1055" i="20" s="1"/>
  <c r="CW1148" i="20" s="1"/>
  <c r="DH1022" i="20" a="1"/>
  <c r="DH1022" i="20" s="1"/>
  <c r="CY972" i="20"/>
  <c r="CB973" i="20" s="1"/>
  <c r="CY973" i="20"/>
  <c r="CB974" i="20" s="1"/>
  <c r="FJ946" i="20" a="1"/>
  <c r="DH948" i="20"/>
  <c r="DH947" i="20"/>
  <c r="DH946" i="20"/>
  <c r="GF946" i="20" a="1"/>
  <c r="ED947" i="20"/>
  <c r="ED946" i="20"/>
  <c r="ED948" i="20"/>
  <c r="FA972" i="20" a="1"/>
  <c r="FW972" i="20" a="1"/>
  <c r="DU972" i="20"/>
  <c r="CC973" i="20" s="1"/>
  <c r="DU974" i="20"/>
  <c r="CC975" i="20" s="1"/>
  <c r="DU973" i="20"/>
  <c r="CC974" i="20" s="1"/>
  <c r="FG999" i="20"/>
  <c r="FF997" i="20"/>
  <c r="FG998" i="20"/>
  <c r="GD999" i="20"/>
  <c r="FF999" i="20"/>
  <c r="GD998" i="20"/>
  <c r="FF998" i="20"/>
  <c r="GB997" i="20"/>
  <c r="GB999" i="20"/>
  <c r="FH997" i="20"/>
  <c r="GC999" i="20"/>
  <c r="GB998" i="20"/>
  <c r="GD997" i="20"/>
  <c r="GC998" i="20"/>
  <c r="FH999" i="20"/>
  <c r="FG997" i="20"/>
  <c r="FH998" i="20"/>
  <c r="GC997" i="20"/>
  <c r="ED997" i="20" a="1"/>
  <c r="CB975" i="20"/>
  <c r="GK904" i="20"/>
  <c r="DH997" i="20" a="1"/>
  <c r="DH1002" i="20" a="1"/>
  <c r="DH1003" i="20" s="1"/>
  <c r="DH1019" i="20"/>
  <c r="DH1018" i="20"/>
  <c r="DH1017" i="20"/>
  <c r="FQ982" i="20" a="1"/>
  <c r="GF1017" i="20" a="1"/>
  <c r="FJ953" i="20"/>
  <c r="FJ952" i="20"/>
  <c r="FJ951" i="20"/>
  <c r="FJ1017" i="20" a="1"/>
  <c r="GD1004" i="20"/>
  <c r="GD1003" i="20"/>
  <c r="GB1002" i="20"/>
  <c r="GC1004" i="20"/>
  <c r="GC1003" i="20"/>
  <c r="GB1004" i="20"/>
  <c r="GB1003" i="20"/>
  <c r="FH1004" i="20"/>
  <c r="FH1003" i="20"/>
  <c r="FG1004" i="20"/>
  <c r="FG1003" i="20"/>
  <c r="FF1004" i="20"/>
  <c r="FF1003" i="20"/>
  <c r="FH1002" i="20"/>
  <c r="GD1002" i="20"/>
  <c r="FG1002" i="20"/>
  <c r="GC1002" i="20"/>
  <c r="FF1002" i="20"/>
  <c r="EE984" i="20"/>
  <c r="EE983" i="20"/>
  <c r="EE982" i="20"/>
  <c r="EE951" i="20" a="1"/>
  <c r="ED1002" i="20" a="1"/>
  <c r="DO983" i="20"/>
  <c r="DO982" i="20"/>
  <c r="DO984" i="20"/>
  <c r="ED1018" i="20"/>
  <c r="ED1017" i="20"/>
  <c r="ED1019" i="20"/>
  <c r="DO951" i="20" a="1"/>
  <c r="GG982" i="20" a="1"/>
  <c r="CH979" i="20" l="1"/>
  <c r="ED1022" i="20"/>
  <c r="ED1023" i="20"/>
  <c r="CY911" i="20"/>
  <c r="CB912" i="20" s="1"/>
  <c r="CC937" i="20"/>
  <c r="EM937" i="20"/>
  <c r="EG936" i="20"/>
  <c r="CY912" i="20"/>
  <c r="CB913" i="20" s="1"/>
  <c r="CC938" i="20"/>
  <c r="EG937" i="20"/>
  <c r="EM938" i="20"/>
  <c r="CC939" i="20"/>
  <c r="EG938" i="20"/>
  <c r="EM936" i="20"/>
  <c r="FW936" i="20"/>
  <c r="FW937" i="20"/>
  <c r="FW938" i="20"/>
  <c r="GO916" i="20"/>
  <c r="CM918" i="20"/>
  <c r="GI917" i="20"/>
  <c r="GI918" i="20"/>
  <c r="CM919" i="20"/>
  <c r="GO917" i="20"/>
  <c r="GI916" i="20"/>
  <c r="CM917" i="20"/>
  <c r="GO918" i="20"/>
  <c r="EH917" i="20"/>
  <c r="GF1060" i="20"/>
  <c r="GF1059" i="20"/>
  <c r="GF1058" i="20"/>
  <c r="EH916" i="20"/>
  <c r="EE1058" i="20" a="1"/>
  <c r="EH918" i="20"/>
  <c r="CE917" i="20"/>
  <c r="EH967" i="20"/>
  <c r="FA911" i="20" a="1"/>
  <c r="FA913" i="20" s="1"/>
  <c r="CM914" i="20" s="1"/>
  <c r="DO1058" i="20" a="1"/>
  <c r="EE941" i="20" a="1"/>
  <c r="EE943" i="20" s="1"/>
  <c r="GF942" i="20"/>
  <c r="GF943" i="20"/>
  <c r="GF941" i="20"/>
  <c r="FJ1059" i="20"/>
  <c r="FJ1060" i="20"/>
  <c r="FJ1058" i="20"/>
  <c r="FJ941" i="20"/>
  <c r="FJ943" i="20"/>
  <c r="FJ942" i="20"/>
  <c r="DO941" i="20" a="1"/>
  <c r="GI967" i="20"/>
  <c r="CE968" i="20"/>
  <c r="EH968" i="20"/>
  <c r="EH969" i="20"/>
  <c r="FW911" i="20" a="1"/>
  <c r="FW912" i="20" s="1"/>
  <c r="DU911" i="20"/>
  <c r="DU912" i="20"/>
  <c r="DU913" i="20"/>
  <c r="FJ1022" i="20" a="1"/>
  <c r="FJ1023" i="20" s="1"/>
  <c r="GI968" i="20"/>
  <c r="GO969" i="20"/>
  <c r="GJ979" i="20"/>
  <c r="GJ977" i="20"/>
  <c r="GO968" i="20"/>
  <c r="GI969" i="20"/>
  <c r="GJ978" i="20"/>
  <c r="GF1022" i="20" a="1"/>
  <c r="GF1024" i="20" s="1"/>
  <c r="GO967" i="20"/>
  <c r="EI980" i="20"/>
  <c r="ED992" i="20" a="1"/>
  <c r="FH994" i="20"/>
  <c r="GD994" i="20"/>
  <c r="FG992" i="20"/>
  <c r="FH993" i="20"/>
  <c r="GB994" i="20"/>
  <c r="FF994" i="20"/>
  <c r="GD993" i="20"/>
  <c r="GC992" i="20"/>
  <c r="GB992" i="20"/>
  <c r="FG994" i="20"/>
  <c r="GC994" i="20"/>
  <c r="FF992" i="20"/>
  <c r="GD992" i="20"/>
  <c r="FG993" i="20"/>
  <c r="GC993" i="20"/>
  <c r="GB993" i="20"/>
  <c r="FH992" i="20"/>
  <c r="FF993" i="20"/>
  <c r="DH992" i="20" a="1"/>
  <c r="GF931" i="20" a="1"/>
  <c r="DH933" i="20"/>
  <c r="DH931" i="20"/>
  <c r="DH932" i="20"/>
  <c r="ED931" i="20"/>
  <c r="ED933" i="20"/>
  <c r="ED932" i="20"/>
  <c r="FJ931" i="20" a="1"/>
  <c r="GL978" i="20"/>
  <c r="CH977" i="20"/>
  <c r="CH980" i="20" s="1"/>
  <c r="CW1073" i="20" s="1"/>
  <c r="CH969" i="20"/>
  <c r="GL968" i="20" s="1"/>
  <c r="EP968" i="20"/>
  <c r="GK894" i="20"/>
  <c r="DH987" i="20" a="1"/>
  <c r="GD987" i="20"/>
  <c r="GC988" i="20"/>
  <c r="FF988" i="20"/>
  <c r="FG987" i="20"/>
  <c r="GB989" i="20"/>
  <c r="FH987" i="20"/>
  <c r="GC987" i="20"/>
  <c r="GB988" i="20"/>
  <c r="FF987" i="20"/>
  <c r="FH989" i="20"/>
  <c r="GD989" i="20"/>
  <c r="FH988" i="20"/>
  <c r="GD988" i="20"/>
  <c r="FG989" i="20"/>
  <c r="GB987" i="20"/>
  <c r="FG988" i="20"/>
  <c r="GC989" i="20"/>
  <c r="FF989" i="20"/>
  <c r="ED987" i="20" a="1"/>
  <c r="DH1024" i="20"/>
  <c r="DH1023" i="20"/>
  <c r="DZ1150" i="20"/>
  <c r="DF1149" i="20"/>
  <c r="DE1148" i="20"/>
  <c r="DZ1148" i="20"/>
  <c r="EB1149" i="20"/>
  <c r="DE1149" i="20"/>
  <c r="DD1150" i="20"/>
  <c r="DZ1149" i="20"/>
  <c r="EB1148" i="20"/>
  <c r="EY1148" i="20"/>
  <c r="EA1150" i="20"/>
  <c r="EB1150" i="20"/>
  <c r="DE1150" i="20"/>
  <c r="DD1149" i="20"/>
  <c r="EA1148" i="20"/>
  <c r="DF1150" i="20"/>
  <c r="DF1148" i="20"/>
  <c r="EA1149" i="20"/>
  <c r="DD1148" i="20"/>
  <c r="GM1052" i="20"/>
  <c r="GM1053" i="20"/>
  <c r="GM1054" i="20"/>
  <c r="DO946" i="20" a="1"/>
  <c r="DO948" i="20" s="1"/>
  <c r="EE946" i="20" a="1"/>
  <c r="GF948" i="20"/>
  <c r="GF946" i="20"/>
  <c r="GF947" i="20"/>
  <c r="FJ947" i="20"/>
  <c r="FJ946" i="20"/>
  <c r="FJ948" i="20"/>
  <c r="EM972" i="20"/>
  <c r="EM974" i="20"/>
  <c r="DH1004" i="20"/>
  <c r="DH1002" i="20"/>
  <c r="FA973" i="20"/>
  <c r="CM974" i="20" s="1"/>
  <c r="FA974" i="20"/>
  <c r="CM975" i="20" s="1"/>
  <c r="FA972" i="20"/>
  <c r="CM973" i="20" s="1"/>
  <c r="EG973" i="20"/>
  <c r="EG974" i="20"/>
  <c r="EM973" i="20"/>
  <c r="CE973" i="20"/>
  <c r="EG972" i="20"/>
  <c r="DH998" i="20"/>
  <c r="DH997" i="20"/>
  <c r="DH999" i="20"/>
  <c r="FJ997" i="20" a="1"/>
  <c r="GF997" i="20" a="1"/>
  <c r="ED997" i="20"/>
  <c r="ED999" i="20"/>
  <c r="ED998" i="20"/>
  <c r="FW972" i="20"/>
  <c r="FW973" i="20"/>
  <c r="FW974" i="20"/>
  <c r="EE1022" i="20" a="1"/>
  <c r="EE1024" i="20" s="1"/>
  <c r="GG951" i="20"/>
  <c r="GG952" i="20"/>
  <c r="DU982" i="20" a="1"/>
  <c r="DU982" i="20" s="1"/>
  <c r="CC983" i="20" s="1"/>
  <c r="ED1004" i="20"/>
  <c r="ED1003" i="20"/>
  <c r="ED1002" i="20"/>
  <c r="GF1002" i="20" a="1"/>
  <c r="EE953" i="20"/>
  <c r="EE952" i="20"/>
  <c r="EE951" i="20"/>
  <c r="FJ1002" i="20" a="1"/>
  <c r="GG982" i="20"/>
  <c r="GG984" i="20"/>
  <c r="GG983" i="20"/>
  <c r="DO953" i="20"/>
  <c r="DO952" i="20"/>
  <c r="DO951" i="20"/>
  <c r="FJ1018" i="20"/>
  <c r="FJ1017" i="20"/>
  <c r="FJ1019" i="20"/>
  <c r="GF1019" i="20"/>
  <c r="GF1018" i="20"/>
  <c r="GF1017" i="20"/>
  <c r="FJ1024" i="20"/>
  <c r="FJ1022" i="20"/>
  <c r="FQ984" i="20"/>
  <c r="FQ983" i="20"/>
  <c r="FQ982" i="20"/>
  <c r="DO1017" i="20" a="1"/>
  <c r="EE1017" i="20" a="1"/>
  <c r="CY982" i="20" a="1"/>
  <c r="FQ951" i="20" a="1"/>
  <c r="FA912" i="20" l="1"/>
  <c r="CM913" i="20" s="1"/>
  <c r="EH937" i="20"/>
  <c r="EH936" i="20"/>
  <c r="EH938" i="20"/>
  <c r="CE937" i="20"/>
  <c r="CN939" i="20"/>
  <c r="GI938" i="20"/>
  <c r="GO936" i="20"/>
  <c r="CN938" i="20"/>
  <c r="GI937" i="20"/>
  <c r="GO938" i="20"/>
  <c r="CN937" i="20"/>
  <c r="GO937" i="20"/>
  <c r="GI936" i="20"/>
  <c r="GJ918" i="20"/>
  <c r="GG941" i="20" a="1"/>
  <c r="GG942" i="20" s="1"/>
  <c r="EP917" i="20"/>
  <c r="CH918" i="20"/>
  <c r="GJ916" i="20"/>
  <c r="GG1058" i="20" a="1"/>
  <c r="GJ917" i="20"/>
  <c r="EE942" i="20"/>
  <c r="EE1060" i="20"/>
  <c r="EE1059" i="20"/>
  <c r="EE1058" i="20"/>
  <c r="FA911" i="20"/>
  <c r="CM912" i="20" s="1"/>
  <c r="EI919" i="20"/>
  <c r="DO1059" i="20"/>
  <c r="DO1058" i="20"/>
  <c r="DO1060" i="20"/>
  <c r="EE941" i="20"/>
  <c r="DO943" i="20"/>
  <c r="DO942" i="20"/>
  <c r="DO941" i="20"/>
  <c r="FQ941" i="20" a="1"/>
  <c r="FQ1058" i="20" a="1"/>
  <c r="EI970" i="20"/>
  <c r="GJ969" i="20"/>
  <c r="FW911" i="20"/>
  <c r="CN912" i="20" s="1"/>
  <c r="FW913" i="20"/>
  <c r="GI913" i="20" s="1"/>
  <c r="CC914" i="20"/>
  <c r="EM911" i="20"/>
  <c r="EG913" i="20"/>
  <c r="CC913" i="20"/>
  <c r="EM913" i="20"/>
  <c r="EG912" i="20"/>
  <c r="CC912" i="20"/>
  <c r="EM912" i="20"/>
  <c r="EG911" i="20"/>
  <c r="CN913" i="20"/>
  <c r="GI912" i="20"/>
  <c r="GJ968" i="20"/>
  <c r="GJ967" i="20"/>
  <c r="GF1023" i="20"/>
  <c r="GF1022" i="20"/>
  <c r="DO1002" i="20" a="1"/>
  <c r="DO1002" i="20" s="1"/>
  <c r="FJ992" i="20" a="1"/>
  <c r="DH993" i="20"/>
  <c r="DH994" i="20"/>
  <c r="DH992" i="20"/>
  <c r="GF992" i="20" a="1"/>
  <c r="ED993" i="20"/>
  <c r="ED992" i="20"/>
  <c r="ED994" i="20"/>
  <c r="EE931" i="20" a="1"/>
  <c r="DE1075" i="20"/>
  <c r="EY1073" i="20"/>
  <c r="EB1074" i="20"/>
  <c r="EB1073" i="20"/>
  <c r="DF1073" i="20"/>
  <c r="DD1073" i="20"/>
  <c r="DD1075" i="20"/>
  <c r="DE1074" i="20"/>
  <c r="EA1074" i="20"/>
  <c r="EA1073" i="20"/>
  <c r="EA1075" i="20"/>
  <c r="DE1073" i="20"/>
  <c r="DD1074" i="20"/>
  <c r="DZ1075" i="20"/>
  <c r="DZ1074" i="20"/>
  <c r="DZ1073" i="20"/>
  <c r="DF1074" i="20"/>
  <c r="DF1075" i="20"/>
  <c r="EB1075" i="20"/>
  <c r="DO931" i="20" a="1"/>
  <c r="GM977" i="20"/>
  <c r="GM978" i="20"/>
  <c r="GM979" i="20"/>
  <c r="FJ933" i="20"/>
  <c r="FJ932" i="20"/>
  <c r="FJ931" i="20"/>
  <c r="GF932" i="20"/>
  <c r="GF931" i="20"/>
  <c r="GF933" i="20"/>
  <c r="CH967" i="20"/>
  <c r="CH970" i="20" s="1"/>
  <c r="CW1063" i="20" s="1"/>
  <c r="GM967" i="20"/>
  <c r="GM968" i="20"/>
  <c r="GM969" i="20"/>
  <c r="GK1055" i="20"/>
  <c r="ED987" i="20"/>
  <c r="ED989" i="20"/>
  <c r="ED988" i="20"/>
  <c r="FJ987" i="20" a="1"/>
  <c r="DH989" i="20"/>
  <c r="DH988" i="20"/>
  <c r="DH987" i="20"/>
  <c r="DO1022" i="20" a="1"/>
  <c r="DO1024" i="20" s="1"/>
  <c r="GF987" i="20" a="1"/>
  <c r="ED1148" i="20" a="1"/>
  <c r="DH1148" i="20" a="1"/>
  <c r="GC1148" i="20"/>
  <c r="FH1148" i="20"/>
  <c r="FG1149" i="20"/>
  <c r="GB1149" i="20"/>
  <c r="GD1148" i="20"/>
  <c r="FG1150" i="20"/>
  <c r="GD1149" i="20"/>
  <c r="GC1150" i="20"/>
  <c r="FF1148" i="20"/>
  <c r="GB1148" i="20"/>
  <c r="FG1148" i="20"/>
  <c r="FH1150" i="20"/>
  <c r="FH1149" i="20"/>
  <c r="FF1150" i="20"/>
  <c r="GC1149" i="20"/>
  <c r="GD1150" i="20"/>
  <c r="GB1150" i="20"/>
  <c r="FF1149" i="20"/>
  <c r="FQ946" i="20" a="1"/>
  <c r="FQ946" i="20" s="1"/>
  <c r="DO946" i="20"/>
  <c r="DO947" i="20"/>
  <c r="EE948" i="20"/>
  <c r="EE947" i="20"/>
  <c r="EE946" i="20"/>
  <c r="GG946" i="20" a="1"/>
  <c r="EE1022" i="20"/>
  <c r="EE1023" i="20"/>
  <c r="DU983" i="20"/>
  <c r="CC984" i="20" s="1"/>
  <c r="DU984" i="20"/>
  <c r="CC985" i="20" s="1"/>
  <c r="EH972" i="20"/>
  <c r="DO997" i="20" a="1"/>
  <c r="DO997" i="20" s="1"/>
  <c r="CN973" i="20"/>
  <c r="GI972" i="20"/>
  <c r="GO973" i="20"/>
  <c r="EE997" i="20" a="1"/>
  <c r="EH974" i="20"/>
  <c r="GF999" i="20"/>
  <c r="GF998" i="20"/>
  <c r="GF997" i="20"/>
  <c r="FJ999" i="20"/>
  <c r="FJ998" i="20"/>
  <c r="FJ997" i="20"/>
  <c r="CN975" i="20"/>
  <c r="GI974" i="20"/>
  <c r="GO972" i="20"/>
  <c r="EH973" i="20"/>
  <c r="CN974" i="20"/>
  <c r="GI973" i="20"/>
  <c r="GO974" i="20"/>
  <c r="FW951" i="20" a="1"/>
  <c r="FQ1022" i="20" a="1"/>
  <c r="FQ1024" i="20" s="1"/>
  <c r="DU951" i="20" a="1"/>
  <c r="DU951" i="20" s="1"/>
  <c r="CC952" i="20" s="1"/>
  <c r="FQ953" i="20"/>
  <c r="FQ952" i="20"/>
  <c r="FQ951" i="20"/>
  <c r="FJ1004" i="20"/>
  <c r="FJ1003" i="20"/>
  <c r="FJ1002" i="20"/>
  <c r="GF1004" i="20"/>
  <c r="GF1003" i="20"/>
  <c r="GF1002" i="20"/>
  <c r="EE1019" i="20"/>
  <c r="EE1018" i="20"/>
  <c r="EE1017" i="20"/>
  <c r="DO1019" i="20"/>
  <c r="DO1018" i="20"/>
  <c r="DO1017" i="20"/>
  <c r="FA982" i="20" a="1"/>
  <c r="GG1017" i="20" a="1"/>
  <c r="FQ1017" i="20" a="1"/>
  <c r="FW982" i="20" a="1"/>
  <c r="CY982" i="20"/>
  <c r="CY984" i="20"/>
  <c r="CY983" i="20"/>
  <c r="CY951" i="20" a="1"/>
  <c r="EE1002" i="20" a="1"/>
  <c r="GG941" i="20" l="1"/>
  <c r="FW941" i="20" s="1" a="1"/>
  <c r="GJ937" i="20"/>
  <c r="DU1058" i="20" a="1"/>
  <c r="DU1060" i="20" s="1"/>
  <c r="CC1061" i="20" s="1"/>
  <c r="GG943" i="20"/>
  <c r="EI939" i="20"/>
  <c r="EP937" i="20"/>
  <c r="CH938" i="20"/>
  <c r="GJ938" i="20"/>
  <c r="GJ936" i="20"/>
  <c r="DU941" i="20" a="1"/>
  <c r="DU941" i="20" s="1"/>
  <c r="CC942" i="20" s="1"/>
  <c r="GG1058" i="20"/>
  <c r="GG1060" i="20"/>
  <c r="GG1059" i="20"/>
  <c r="GL917" i="20"/>
  <c r="CH916" i="20"/>
  <c r="CH919" i="20" s="1"/>
  <c r="CW1012" i="20" s="1"/>
  <c r="CY941" i="20" a="1"/>
  <c r="CY942" i="20" s="1"/>
  <c r="CY1058" i="20" a="1"/>
  <c r="GO913" i="20"/>
  <c r="FQ1060" i="20"/>
  <c r="FQ1058" i="20"/>
  <c r="FQ1059" i="20"/>
  <c r="CN914" i="20"/>
  <c r="EP912" i="20" s="1"/>
  <c r="FQ943" i="20"/>
  <c r="FQ942" i="20"/>
  <c r="FQ941" i="20"/>
  <c r="GG1022" i="20" a="1"/>
  <c r="GO912" i="20"/>
  <c r="GI911" i="20"/>
  <c r="GJ912" i="20" s="1"/>
  <c r="DO1004" i="20"/>
  <c r="DO1003" i="20"/>
  <c r="GO911" i="20"/>
  <c r="CE912" i="20"/>
  <c r="EH912" i="20"/>
  <c r="EH913" i="20"/>
  <c r="EH911" i="20"/>
  <c r="DO992" i="20" a="1"/>
  <c r="DO992" i="20" s="1"/>
  <c r="FQ931" i="20" a="1"/>
  <c r="FQ933" i="20" s="1"/>
  <c r="GK970" i="20"/>
  <c r="EE992" i="20" a="1"/>
  <c r="GF992" i="20"/>
  <c r="GF994" i="20"/>
  <c r="GF993" i="20"/>
  <c r="FJ994" i="20"/>
  <c r="FJ993" i="20"/>
  <c r="FJ992" i="20"/>
  <c r="GG931" i="20" a="1"/>
  <c r="GG933" i="20" s="1"/>
  <c r="FQ947" i="20"/>
  <c r="DH1073" i="20" a="1"/>
  <c r="GK980" i="20"/>
  <c r="DO933" i="20"/>
  <c r="DO932" i="20"/>
  <c r="DO931" i="20"/>
  <c r="FF1075" i="20"/>
  <c r="GD1075" i="20"/>
  <c r="GC1075" i="20"/>
  <c r="FH1073" i="20"/>
  <c r="GB1074" i="20"/>
  <c r="FH1074" i="20"/>
  <c r="GD1074" i="20"/>
  <c r="GB1073" i="20"/>
  <c r="GB1075" i="20"/>
  <c r="GD1073" i="20"/>
  <c r="FG1074" i="20"/>
  <c r="FG1073" i="20"/>
  <c r="FH1075" i="20"/>
  <c r="GC1074" i="20"/>
  <c r="FF1074" i="20"/>
  <c r="GC1073" i="20"/>
  <c r="FG1075" i="20"/>
  <c r="FF1073" i="20"/>
  <c r="ED1073" i="20" a="1"/>
  <c r="EE932" i="20"/>
  <c r="EE933" i="20"/>
  <c r="EE931" i="20"/>
  <c r="EA1065" i="20"/>
  <c r="DE1064" i="20"/>
  <c r="EB1064" i="20"/>
  <c r="DZ1065" i="20"/>
  <c r="DD1064" i="20"/>
  <c r="DZ1063" i="20"/>
  <c r="DF1065" i="20"/>
  <c r="DF1063" i="20"/>
  <c r="DD1065" i="20"/>
  <c r="EY1063" i="20"/>
  <c r="EA1064" i="20"/>
  <c r="DZ1064" i="20"/>
  <c r="DE1063" i="20"/>
  <c r="EA1063" i="20"/>
  <c r="EB1065" i="20"/>
  <c r="DD1063" i="20"/>
  <c r="EB1063" i="20"/>
  <c r="DF1064" i="20"/>
  <c r="DE1065" i="20"/>
  <c r="CY946" i="20" a="1"/>
  <c r="CY946" i="20" s="1"/>
  <c r="CB947" i="20" s="1"/>
  <c r="DO1022" i="20"/>
  <c r="DO1023" i="20"/>
  <c r="FJ989" i="20"/>
  <c r="FJ987" i="20"/>
  <c r="FJ988" i="20"/>
  <c r="GF989" i="20"/>
  <c r="GF988" i="20"/>
  <c r="GF987" i="20"/>
  <c r="EE987" i="20" a="1"/>
  <c r="DO987" i="20" a="1"/>
  <c r="FQ948" i="20"/>
  <c r="GF1148" i="20" a="1"/>
  <c r="FJ1148" i="20" a="1"/>
  <c r="DH1150" i="20"/>
  <c r="DH1148" i="20"/>
  <c r="DH1149" i="20"/>
  <c r="ED1149" i="20"/>
  <c r="ED1150" i="20"/>
  <c r="ED1148" i="20"/>
  <c r="DU946" i="20" a="1"/>
  <c r="DU948" i="20" s="1"/>
  <c r="DU1022" i="20" a="1"/>
  <c r="DU1022" i="20" s="1"/>
  <c r="CC1023" i="20" s="1"/>
  <c r="GG948" i="20"/>
  <c r="GG947" i="20"/>
  <c r="GG946" i="20"/>
  <c r="DO999" i="20"/>
  <c r="DO998" i="20"/>
  <c r="EI975" i="20"/>
  <c r="GG997" i="20" a="1"/>
  <c r="GG999" i="20" s="1"/>
  <c r="GJ973" i="20"/>
  <c r="DU952" i="20"/>
  <c r="CC953" i="20" s="1"/>
  <c r="FQ997" i="20" a="1"/>
  <c r="FQ998" i="20" s="1"/>
  <c r="FQ1002" i="20" a="1"/>
  <c r="FQ1004" i="20" s="1"/>
  <c r="GJ974" i="20"/>
  <c r="EE999" i="20"/>
  <c r="EE998" i="20"/>
  <c r="EE997" i="20"/>
  <c r="GJ972" i="20"/>
  <c r="EP973" i="20"/>
  <c r="CH974" i="20"/>
  <c r="DU953" i="20"/>
  <c r="CC954" i="20" s="1"/>
  <c r="CY1017" i="20" a="1"/>
  <c r="CY1019" i="20" s="1"/>
  <c r="FW951" i="20"/>
  <c r="CN952" i="20" s="1"/>
  <c r="FW953" i="20"/>
  <c r="CN954" i="20" s="1"/>
  <c r="FW952" i="20"/>
  <c r="CN953" i="20" s="1"/>
  <c r="FA951" i="20" a="1"/>
  <c r="FA953" i="20" s="1"/>
  <c r="DU1017" i="20" a="1"/>
  <c r="DU1018" i="20" s="1"/>
  <c r="CC1019" i="20" s="1"/>
  <c r="FQ1022" i="20"/>
  <c r="FQ1023" i="20"/>
  <c r="GG1002" i="20" a="1"/>
  <c r="GG1003" i="20" s="1"/>
  <c r="FQ1018" i="20"/>
  <c r="FQ1017" i="20"/>
  <c r="FQ1019" i="20"/>
  <c r="GG1019" i="20"/>
  <c r="GG1018" i="20"/>
  <c r="GG1017" i="20"/>
  <c r="FW984" i="20"/>
  <c r="CN985" i="20" s="1"/>
  <c r="FW983" i="20"/>
  <c r="CN984" i="20" s="1"/>
  <c r="FW982" i="20"/>
  <c r="CN983" i="20" s="1"/>
  <c r="FA984" i="20"/>
  <c r="FA983" i="20"/>
  <c r="FA982" i="20"/>
  <c r="EM982" i="20"/>
  <c r="EG983" i="20"/>
  <c r="CB984" i="20"/>
  <c r="EE1004" i="20"/>
  <c r="EE1003" i="20"/>
  <c r="EE1002" i="20"/>
  <c r="EM983" i="20"/>
  <c r="CB985" i="20"/>
  <c r="EG984" i="20"/>
  <c r="EM984" i="20"/>
  <c r="CB983" i="20"/>
  <c r="EG982" i="20"/>
  <c r="CY953" i="20"/>
  <c r="CY952" i="20"/>
  <c r="CY951" i="20"/>
  <c r="GG1024" i="20"/>
  <c r="GG1023" i="20"/>
  <c r="GG1022" i="20"/>
  <c r="DU1059" i="20" l="1"/>
  <c r="CC1060" i="20" s="1"/>
  <c r="DU1058" i="20"/>
  <c r="CC1059" i="20" s="1"/>
  <c r="CY1002" i="20" a="1"/>
  <c r="DU942" i="20"/>
  <c r="CC943" i="20" s="1"/>
  <c r="GL937" i="20"/>
  <c r="CH936" i="20"/>
  <c r="CH939" i="20" s="1"/>
  <c r="CW1032" i="20" s="1"/>
  <c r="DU943" i="20"/>
  <c r="CC944" i="20" s="1"/>
  <c r="CY943" i="20"/>
  <c r="EM941" i="20" s="1"/>
  <c r="FW1058" i="20" a="1"/>
  <c r="EB1012" i="20"/>
  <c r="DE1013" i="20"/>
  <c r="EA1013" i="20"/>
  <c r="DZ1014" i="20"/>
  <c r="DD1012" i="20"/>
  <c r="EA1014" i="20"/>
  <c r="DD1013" i="20"/>
  <c r="EA1012" i="20"/>
  <c r="DD1014" i="20"/>
  <c r="DZ1013" i="20"/>
  <c r="DF1014" i="20"/>
  <c r="DE1012" i="20"/>
  <c r="DF1013" i="20"/>
  <c r="DE1014" i="20"/>
  <c r="EB1013" i="20"/>
  <c r="DZ1012" i="20"/>
  <c r="DF1012" i="20"/>
  <c r="EB1014" i="20"/>
  <c r="EY1012" i="20"/>
  <c r="GM916" i="20"/>
  <c r="GM917" i="20"/>
  <c r="GM918" i="20"/>
  <c r="FA941" i="20" a="1"/>
  <c r="FA943" i="20" s="1"/>
  <c r="CY941" i="20"/>
  <c r="CB942" i="20" s="1"/>
  <c r="CY1060" i="20"/>
  <c r="CY1058" i="20"/>
  <c r="CY1059" i="20"/>
  <c r="CH913" i="20"/>
  <c r="GL912" i="20" s="1"/>
  <c r="GM912" i="20" s="1"/>
  <c r="FW941" i="20"/>
  <c r="CN942" i="20" s="1"/>
  <c r="FW943" i="20"/>
  <c r="CN944" i="20" s="1"/>
  <c r="FW942" i="20"/>
  <c r="CN943" i="20" s="1"/>
  <c r="FA1058" i="20" a="1"/>
  <c r="GJ911" i="20"/>
  <c r="CB943" i="20"/>
  <c r="EG942" i="20"/>
  <c r="GJ913" i="20"/>
  <c r="EI914" i="20"/>
  <c r="FQ932" i="20"/>
  <c r="DO994" i="20"/>
  <c r="DO993" i="20"/>
  <c r="FQ931" i="20"/>
  <c r="FA946" i="20" a="1"/>
  <c r="FA946" i="20" s="1"/>
  <c r="CM947" i="20" s="1"/>
  <c r="GG931" i="20"/>
  <c r="GG932" i="20"/>
  <c r="CY1022" i="20" a="1"/>
  <c r="CY1024" i="20" s="1"/>
  <c r="DU1024" i="20"/>
  <c r="CC1025" i="20" s="1"/>
  <c r="GG992" i="20" a="1"/>
  <c r="GG994" i="20" s="1"/>
  <c r="DH1063" i="20" a="1"/>
  <c r="DH1064" i="20" s="1"/>
  <c r="DU931" i="20" a="1"/>
  <c r="FQ992" i="20" a="1"/>
  <c r="EE994" i="20"/>
  <c r="EE993" i="20"/>
  <c r="EE992" i="20"/>
  <c r="CY931" i="20" a="1"/>
  <c r="FJ1073" i="20" a="1"/>
  <c r="GF1073" i="20" a="1"/>
  <c r="ED1073" i="20"/>
  <c r="ED1075" i="20"/>
  <c r="ED1074" i="20"/>
  <c r="DH1073" i="20"/>
  <c r="DH1075" i="20"/>
  <c r="DH1074" i="20"/>
  <c r="ED1063" i="20" a="1"/>
  <c r="CY947" i="20"/>
  <c r="CB948" i="20" s="1"/>
  <c r="CY948" i="20"/>
  <c r="CB949" i="20" s="1"/>
  <c r="FH1065" i="20"/>
  <c r="GB1064" i="20"/>
  <c r="GC1064" i="20"/>
  <c r="FG1063" i="20"/>
  <c r="FG1065" i="20"/>
  <c r="FF1064" i="20"/>
  <c r="FG1064" i="20"/>
  <c r="GC1065" i="20"/>
  <c r="GD1064" i="20"/>
  <c r="FF1063" i="20"/>
  <c r="GD1065" i="20"/>
  <c r="GB1063" i="20"/>
  <c r="GC1063" i="20"/>
  <c r="GD1063" i="20"/>
  <c r="FF1065" i="20"/>
  <c r="GB1065" i="20"/>
  <c r="FH1063" i="20"/>
  <c r="FH1064" i="20"/>
  <c r="FQ987" i="20" a="1"/>
  <c r="FQ989" i="20" s="1"/>
  <c r="GG987" i="20" a="1"/>
  <c r="GG988" i="20" s="1"/>
  <c r="DO987" i="20"/>
  <c r="DO989" i="20"/>
  <c r="DO988" i="20"/>
  <c r="EE988" i="20"/>
  <c r="EE987" i="20"/>
  <c r="EE989" i="20"/>
  <c r="DO1148" i="20" a="1"/>
  <c r="DO1149" i="20" s="1"/>
  <c r="CY997" i="20" a="1"/>
  <c r="CY999" i="20" s="1"/>
  <c r="DU946" i="20"/>
  <c r="CC947" i="20" s="1"/>
  <c r="DU947" i="20"/>
  <c r="CC948" i="20" s="1"/>
  <c r="EE1148" i="20" a="1"/>
  <c r="EE1150" i="20" s="1"/>
  <c r="FJ1149" i="20"/>
  <c r="FJ1148" i="20"/>
  <c r="FJ1150" i="20"/>
  <c r="GF1150" i="20"/>
  <c r="GF1148" i="20"/>
  <c r="GF1149" i="20"/>
  <c r="DU1023" i="20"/>
  <c r="CC1024" i="20" s="1"/>
  <c r="CC949" i="20"/>
  <c r="FW946" i="20" a="1"/>
  <c r="FA952" i="20"/>
  <c r="CM953" i="20" s="1"/>
  <c r="GG998" i="20"/>
  <c r="DU1017" i="20"/>
  <c r="CC1018" i="20" s="1"/>
  <c r="GG997" i="20"/>
  <c r="CY1018" i="20"/>
  <c r="CB1019" i="20" s="1"/>
  <c r="FA1022" i="20" a="1"/>
  <c r="FA1022" i="20" s="1"/>
  <c r="FA951" i="20"/>
  <c r="GI951" i="20" s="1"/>
  <c r="FQ1002" i="20"/>
  <c r="FQ999" i="20"/>
  <c r="GG1004" i="20"/>
  <c r="FQ997" i="20"/>
  <c r="FQ1003" i="20"/>
  <c r="DU1019" i="20"/>
  <c r="CC1020" i="20" s="1"/>
  <c r="GL973" i="20"/>
  <c r="CH972" i="20"/>
  <c r="CH975" i="20" s="1"/>
  <c r="CW1068" i="20" s="1"/>
  <c r="CY1017" i="20"/>
  <c r="CB1018" i="20" s="1"/>
  <c r="DU997" i="20" a="1"/>
  <c r="EH982" i="20"/>
  <c r="GG1002" i="20"/>
  <c r="CE983" i="20"/>
  <c r="FW1022" i="20" a="1"/>
  <c r="FW1024" i="20" s="1"/>
  <c r="CN1025" i="20" s="1"/>
  <c r="FA1017" i="20" a="1"/>
  <c r="FA1018" i="20" s="1"/>
  <c r="FW1017" i="20" a="1"/>
  <c r="FW1018" i="20" s="1"/>
  <c r="CN1019" i="20" s="1"/>
  <c r="GO984" i="20"/>
  <c r="GI982" i="20"/>
  <c r="CM983" i="20"/>
  <c r="EG951" i="20"/>
  <c r="EM953" i="20"/>
  <c r="CB952" i="20"/>
  <c r="CM954" i="20"/>
  <c r="GI953" i="20"/>
  <c r="DU1002" i="20" a="1"/>
  <c r="GO982" i="20"/>
  <c r="CM984" i="20"/>
  <c r="GI983" i="20"/>
  <c r="GO983" i="20"/>
  <c r="CM985" i="20"/>
  <c r="GI984" i="20"/>
  <c r="CB954" i="20"/>
  <c r="EM952" i="20"/>
  <c r="EG953" i="20"/>
  <c r="EH984" i="20"/>
  <c r="EM951" i="20"/>
  <c r="CB953" i="20"/>
  <c r="EG952" i="20"/>
  <c r="CY1002" i="20"/>
  <c r="CY1004" i="20"/>
  <c r="CY1003" i="20"/>
  <c r="EH983" i="20"/>
  <c r="CB1020" i="20"/>
  <c r="CB944" i="20" l="1"/>
  <c r="EG943" i="20"/>
  <c r="DD1032" i="20"/>
  <c r="DZ1034" i="20"/>
  <c r="EB1033" i="20"/>
  <c r="DE1034" i="20"/>
  <c r="DD1034" i="20"/>
  <c r="EY1032" i="20"/>
  <c r="EB1034" i="20"/>
  <c r="DF1034" i="20"/>
  <c r="DZ1032" i="20"/>
  <c r="DZ1033" i="20"/>
  <c r="DD1033" i="20"/>
  <c r="DF1033" i="20"/>
  <c r="EA1032" i="20"/>
  <c r="DE1033" i="20"/>
  <c r="DE1032" i="20"/>
  <c r="EA1033" i="20"/>
  <c r="EA1034" i="20"/>
  <c r="DF1032" i="20"/>
  <c r="EB1032" i="20"/>
  <c r="FA942" i="20"/>
  <c r="CM943" i="20" s="1"/>
  <c r="GM937" i="20"/>
  <c r="GM938" i="20"/>
  <c r="GM936" i="20"/>
  <c r="FA941" i="20"/>
  <c r="ED1012" i="20" a="1"/>
  <c r="ED1014" i="20" s="1"/>
  <c r="FW1060" i="20"/>
  <c r="CN1061" i="20" s="1"/>
  <c r="FW1059" i="20"/>
  <c r="CN1060" i="20" s="1"/>
  <c r="FW1058" i="20"/>
  <c r="CN1059" i="20" s="1"/>
  <c r="EM942" i="20"/>
  <c r="DH1012" i="20" a="1"/>
  <c r="GK919" i="20"/>
  <c r="EM943" i="20"/>
  <c r="GD1012" i="20"/>
  <c r="GC1013" i="20"/>
  <c r="FG1012" i="20"/>
  <c r="GB1014" i="20"/>
  <c r="GB1013" i="20"/>
  <c r="GD1013" i="20"/>
  <c r="FF1013" i="20"/>
  <c r="FF1014" i="20"/>
  <c r="GC1012" i="20"/>
  <c r="GC1014" i="20"/>
  <c r="FG1014" i="20"/>
  <c r="FF1012" i="20"/>
  <c r="FH1014" i="20"/>
  <c r="FG1013" i="20"/>
  <c r="GD1014" i="20"/>
  <c r="FH1013" i="20"/>
  <c r="FH1012" i="20"/>
  <c r="GB1012" i="20"/>
  <c r="EG941" i="20"/>
  <c r="EH941" i="20" s="1"/>
  <c r="GM911" i="20"/>
  <c r="CH911" i="20"/>
  <c r="CH914" i="20" s="1"/>
  <c r="CW1007" i="20" s="1"/>
  <c r="DE1008" i="20" s="1"/>
  <c r="GM913" i="20"/>
  <c r="EG1059" i="20"/>
  <c r="EM1058" i="20"/>
  <c r="CB1060" i="20"/>
  <c r="EM1060" i="20"/>
  <c r="CB1059" i="20"/>
  <c r="EG1058" i="20"/>
  <c r="CB1061" i="20"/>
  <c r="EM1059" i="20"/>
  <c r="EG1060" i="20"/>
  <c r="CM942" i="20"/>
  <c r="GI941" i="20"/>
  <c r="FW931" i="20" a="1"/>
  <c r="FW931" i="20" s="1"/>
  <c r="CN932" i="20" s="1"/>
  <c r="CM944" i="20"/>
  <c r="GO942" i="20"/>
  <c r="GI943" i="20"/>
  <c r="CE942" i="20"/>
  <c r="FA1059" i="20"/>
  <c r="FA1060" i="20"/>
  <c r="FA1058" i="20"/>
  <c r="FA947" i="20"/>
  <c r="CM948" i="20" s="1"/>
  <c r="CY992" i="20" a="1"/>
  <c r="CY994" i="20" s="1"/>
  <c r="CB995" i="20" s="1"/>
  <c r="FA948" i="20"/>
  <c r="CM949" i="20" s="1"/>
  <c r="FA931" i="20" a="1"/>
  <c r="FA933" i="20" s="1"/>
  <c r="CM934" i="20" s="1"/>
  <c r="CB1025" i="20"/>
  <c r="EG1024" i="20"/>
  <c r="CY1022" i="20"/>
  <c r="CY1023" i="20"/>
  <c r="EM1022" i="20" s="1"/>
  <c r="EG1019" i="20"/>
  <c r="DH1063" i="20"/>
  <c r="DH1065" i="20"/>
  <c r="GG993" i="20"/>
  <c r="GG992" i="20"/>
  <c r="FQ993" i="20"/>
  <c r="FQ992" i="20"/>
  <c r="FQ994" i="20"/>
  <c r="EG1018" i="20"/>
  <c r="DU932" i="20"/>
  <c r="CC933" i="20" s="1"/>
  <c r="DU933" i="20"/>
  <c r="CC934" i="20" s="1"/>
  <c r="DU992" i="20" a="1"/>
  <c r="DU931" i="20"/>
  <c r="CC932" i="20" s="1"/>
  <c r="GO951" i="20"/>
  <c r="GI952" i="20"/>
  <c r="GJ952" i="20" s="1"/>
  <c r="CY932" i="20"/>
  <c r="CY931" i="20"/>
  <c r="CY933" i="20"/>
  <c r="EG946" i="20"/>
  <c r="GG989" i="20"/>
  <c r="EG948" i="20"/>
  <c r="DO1073" i="20" a="1"/>
  <c r="DO1150" i="20"/>
  <c r="EE1073" i="20" a="1"/>
  <c r="GF1074" i="20"/>
  <c r="GF1075" i="20"/>
  <c r="GF1073" i="20"/>
  <c r="FJ1075" i="20"/>
  <c r="FJ1074" i="20"/>
  <c r="FJ1073" i="20"/>
  <c r="FQ988" i="20"/>
  <c r="FQ987" i="20"/>
  <c r="ED1063" i="20"/>
  <c r="ED1064" i="20"/>
  <c r="ED1065" i="20"/>
  <c r="GF1063" i="20" a="1"/>
  <c r="FJ1063" i="20" a="1"/>
  <c r="CY997" i="20"/>
  <c r="CB998" i="20" s="1"/>
  <c r="CY998" i="20"/>
  <c r="CB999" i="20" s="1"/>
  <c r="EM948" i="20"/>
  <c r="GG987" i="20"/>
  <c r="DU987" i="20" a="1"/>
  <c r="DU989" i="20" s="1"/>
  <c r="CC990" i="20" s="1"/>
  <c r="EG947" i="20"/>
  <c r="EM947" i="20"/>
  <c r="DO1148" i="20"/>
  <c r="EM946" i="20"/>
  <c r="CY987" i="20" a="1"/>
  <c r="GG1148" i="20" a="1"/>
  <c r="GG1148" i="20" s="1"/>
  <c r="EE1148" i="20"/>
  <c r="EE1149" i="20"/>
  <c r="FQ1148" i="20" a="1"/>
  <c r="FQ1148" i="20" s="1"/>
  <c r="EM1017" i="20"/>
  <c r="FW1002" i="20" a="1"/>
  <c r="FW1003" i="20" s="1"/>
  <c r="CN1004" i="20" s="1"/>
  <c r="EG1017" i="20"/>
  <c r="EM1018" i="20"/>
  <c r="FA1024" i="20"/>
  <c r="GI1024" i="20" s="1"/>
  <c r="CM952" i="20"/>
  <c r="EP952" i="20" s="1"/>
  <c r="CE947" i="20"/>
  <c r="FA1023" i="20"/>
  <c r="CM1024" i="20" s="1"/>
  <c r="FW948" i="20"/>
  <c r="FW947" i="20"/>
  <c r="FW946" i="20"/>
  <c r="GO953" i="20"/>
  <c r="EM1019" i="20"/>
  <c r="FW1022" i="20"/>
  <c r="CN1023" i="20" s="1"/>
  <c r="GO952" i="20"/>
  <c r="FA997" i="20" a="1"/>
  <c r="FA999" i="20" s="1"/>
  <c r="CM1000" i="20" s="1"/>
  <c r="FW997" i="20" a="1"/>
  <c r="FW1019" i="20"/>
  <c r="CN1020" i="20" s="1"/>
  <c r="FA1002" i="20" a="1"/>
  <c r="FA1002" i="20" s="1"/>
  <c r="FW1017" i="20"/>
  <c r="CN1018" i="20" s="1"/>
  <c r="FW1023" i="20"/>
  <c r="CN1024" i="20" s="1"/>
  <c r="EB1068" i="20"/>
  <c r="DZ1070" i="20"/>
  <c r="DD1069" i="20"/>
  <c r="DD1068" i="20"/>
  <c r="DF1070" i="20"/>
  <c r="DD1070" i="20"/>
  <c r="DE1069" i="20"/>
  <c r="DE1070" i="20"/>
  <c r="DE1068" i="20"/>
  <c r="EA1069" i="20"/>
  <c r="EA1068" i="20"/>
  <c r="EB1069" i="20"/>
  <c r="DF1068" i="20"/>
  <c r="DZ1069" i="20"/>
  <c r="DZ1068" i="20"/>
  <c r="EY1068" i="20"/>
  <c r="DF1069" i="20"/>
  <c r="EB1070" i="20"/>
  <c r="EA1070" i="20"/>
  <c r="GM974" i="20"/>
  <c r="GM973" i="20"/>
  <c r="GM972" i="20"/>
  <c r="DU997" i="20"/>
  <c r="CC998" i="20" s="1"/>
  <c r="DU998" i="20"/>
  <c r="CC999" i="20" s="1"/>
  <c r="DU999" i="20"/>
  <c r="CB1000" i="20"/>
  <c r="FA1019" i="20"/>
  <c r="FA1017" i="20"/>
  <c r="CM1018" i="20" s="1"/>
  <c r="GJ982" i="20"/>
  <c r="EH952" i="20"/>
  <c r="EI985" i="20"/>
  <c r="CB1004" i="20"/>
  <c r="CB1005" i="20"/>
  <c r="GJ984" i="20"/>
  <c r="GJ983" i="20"/>
  <c r="CB1003" i="20"/>
  <c r="CM1023" i="20"/>
  <c r="EH953" i="20"/>
  <c r="CM1019" i="20"/>
  <c r="GI1018" i="20"/>
  <c r="CE952" i="20"/>
  <c r="CE1018" i="20"/>
  <c r="DU1004" i="20"/>
  <c r="CC1005" i="20" s="1"/>
  <c r="DU1003" i="20"/>
  <c r="CC1004" i="20" s="1"/>
  <c r="DU1002" i="20"/>
  <c r="CC1003" i="20" s="1"/>
  <c r="EH951" i="20"/>
  <c r="CH984" i="20"/>
  <c r="EP983" i="20"/>
  <c r="GO943" i="20" l="1"/>
  <c r="CY992" i="20"/>
  <c r="CB993" i="20" s="1"/>
  <c r="GI942" i="20"/>
  <c r="GO941" i="20"/>
  <c r="ED1013" i="20"/>
  <c r="ED1012" i="20"/>
  <c r="EE1012" i="20" s="1" a="1"/>
  <c r="GK939" i="20"/>
  <c r="GC1032" i="20"/>
  <c r="FH1033" i="20"/>
  <c r="FH1032" i="20"/>
  <c r="GB1034" i="20"/>
  <c r="GC1033" i="20"/>
  <c r="FF1033" i="20"/>
  <c r="FF1032" i="20"/>
  <c r="FF1034" i="20"/>
  <c r="FG1033" i="20"/>
  <c r="GD1034" i="20"/>
  <c r="GC1034" i="20"/>
  <c r="FG1034" i="20"/>
  <c r="GD1032" i="20"/>
  <c r="GB1032" i="20"/>
  <c r="FG1032" i="20"/>
  <c r="FH1034" i="20"/>
  <c r="GB1033" i="20"/>
  <c r="GD1033" i="20"/>
  <c r="EB1007" i="20"/>
  <c r="ED1032" i="20" a="1"/>
  <c r="DH1032" i="20" a="1"/>
  <c r="GK914" i="20"/>
  <c r="DD1008" i="20"/>
  <c r="DE1007" i="20"/>
  <c r="DD1009" i="20"/>
  <c r="DF1009" i="20"/>
  <c r="EB1009" i="20"/>
  <c r="DZ1009" i="20"/>
  <c r="EA1009" i="20"/>
  <c r="EH942" i="20"/>
  <c r="DZ1008" i="20"/>
  <c r="GF1012" i="20" a="1"/>
  <c r="DD1007" i="20"/>
  <c r="DZ1007" i="20"/>
  <c r="DF1008" i="20"/>
  <c r="EH1060" i="20"/>
  <c r="DE1009" i="20"/>
  <c r="EA1007" i="20"/>
  <c r="EA1008" i="20"/>
  <c r="EH943" i="20"/>
  <c r="DH1014" i="20"/>
  <c r="DH1012" i="20"/>
  <c r="DH1013" i="20"/>
  <c r="EB1008" i="20"/>
  <c r="EY1007" i="20"/>
  <c r="GC1008" i="20" s="1"/>
  <c r="DF1007" i="20"/>
  <c r="FJ1012" i="20" a="1"/>
  <c r="CY993" i="20"/>
  <c r="CB994" i="20" s="1"/>
  <c r="EH1059" i="20"/>
  <c r="CE1059" i="20"/>
  <c r="GJ941" i="20"/>
  <c r="EH1058" i="20"/>
  <c r="CM1059" i="20"/>
  <c r="GI1058" i="20"/>
  <c r="GO1060" i="20"/>
  <c r="CM1061" i="20"/>
  <c r="GI1060" i="20"/>
  <c r="GO1059" i="20"/>
  <c r="FW932" i="20"/>
  <c r="CN933" i="20" s="1"/>
  <c r="CM1060" i="20"/>
  <c r="GI1059" i="20"/>
  <c r="GO1058" i="20"/>
  <c r="FW933" i="20"/>
  <c r="CN934" i="20" s="1"/>
  <c r="EP942" i="20"/>
  <c r="CH943" i="20"/>
  <c r="GL942" i="20" s="1"/>
  <c r="FA932" i="20"/>
  <c r="CM933" i="20" s="1"/>
  <c r="GJ943" i="20"/>
  <c r="GJ942" i="20"/>
  <c r="FA931" i="20"/>
  <c r="CM932" i="20" s="1"/>
  <c r="GJ951" i="20"/>
  <c r="GJ953" i="20"/>
  <c r="FW1002" i="20"/>
  <c r="CN1003" i="20" s="1"/>
  <c r="FW1004" i="20"/>
  <c r="CN1005" i="20" s="1"/>
  <c r="EH1018" i="20"/>
  <c r="FW992" i="20" a="1"/>
  <c r="FW993" i="20" s="1"/>
  <c r="CN994" i="20" s="1"/>
  <c r="EM1024" i="20"/>
  <c r="DO1063" i="20" a="1"/>
  <c r="DO1064" i="20" s="1"/>
  <c r="EH1019" i="20"/>
  <c r="EH1017" i="20"/>
  <c r="CB1024" i="20"/>
  <c r="EG1023" i="20"/>
  <c r="CB1023" i="20"/>
  <c r="EG1022" i="20"/>
  <c r="EM1023" i="20"/>
  <c r="EH947" i="20"/>
  <c r="FA992" i="20" a="1"/>
  <c r="FA994" i="20" s="1"/>
  <c r="CH953" i="20"/>
  <c r="GL952" i="20" s="1"/>
  <c r="GM953" i="20" s="1"/>
  <c r="FQ1073" i="20" a="1"/>
  <c r="FQ1075" i="20" s="1"/>
  <c r="DU994" i="20"/>
  <c r="DU992" i="20"/>
  <c r="DU993" i="20"/>
  <c r="EH946" i="20"/>
  <c r="FW987" i="20" a="1"/>
  <c r="FW987" i="20" s="1"/>
  <c r="CN988" i="20" s="1"/>
  <c r="FA987" i="20" a="1"/>
  <c r="FA989" i="20" s="1"/>
  <c r="CY1148" i="20" a="1"/>
  <c r="CY1148" i="20" s="1"/>
  <c r="DU987" i="20"/>
  <c r="CC988" i="20" s="1"/>
  <c r="EM932" i="20"/>
  <c r="CB934" i="20"/>
  <c r="EG933" i="20"/>
  <c r="DU988" i="20"/>
  <c r="CC989" i="20" s="1"/>
  <c r="CB932" i="20"/>
  <c r="EG931" i="20"/>
  <c r="EM933" i="20"/>
  <c r="EH948" i="20"/>
  <c r="CB933" i="20"/>
  <c r="EG932" i="20"/>
  <c r="EM931" i="20"/>
  <c r="EE1074" i="20"/>
  <c r="EE1073" i="20"/>
  <c r="EE1075" i="20"/>
  <c r="GG1073" i="20" a="1"/>
  <c r="DO1074" i="20"/>
  <c r="DO1073" i="20"/>
  <c r="DO1075" i="20"/>
  <c r="FJ1065" i="20"/>
  <c r="FJ1064" i="20"/>
  <c r="FJ1063" i="20"/>
  <c r="GF1065" i="20"/>
  <c r="GF1064" i="20"/>
  <c r="GF1063" i="20"/>
  <c r="EE1063" i="20" a="1"/>
  <c r="DU1148" i="20" a="1"/>
  <c r="DU1149" i="20" s="1"/>
  <c r="CC1150" i="20" s="1"/>
  <c r="GG1149" i="20"/>
  <c r="GG1150" i="20"/>
  <c r="FA1004" i="20"/>
  <c r="CY989" i="20"/>
  <c r="CY988" i="20"/>
  <c r="CY987" i="20"/>
  <c r="FQ1150" i="20"/>
  <c r="FA1003" i="20"/>
  <c r="GI1003" i="20" s="1"/>
  <c r="FQ1149" i="20"/>
  <c r="GO1017" i="20"/>
  <c r="GO1019" i="20"/>
  <c r="CM1025" i="20"/>
  <c r="CH1024" i="20" s="1"/>
  <c r="GO1022" i="20"/>
  <c r="GO1023" i="20"/>
  <c r="GI1022" i="20"/>
  <c r="CN947" i="20"/>
  <c r="GO947" i="20"/>
  <c r="GI946" i="20"/>
  <c r="CN948" i="20"/>
  <c r="GO948" i="20"/>
  <c r="GI947" i="20"/>
  <c r="CN949" i="20"/>
  <c r="GO946" i="20"/>
  <c r="GI948" i="20"/>
  <c r="GI1017" i="20"/>
  <c r="GI1019" i="20"/>
  <c r="FA997" i="20"/>
  <c r="CM998" i="20" s="1"/>
  <c r="FA998" i="20"/>
  <c r="CM999" i="20" s="1"/>
  <c r="CM1020" i="20"/>
  <c r="CH1019" i="20" s="1"/>
  <c r="GL1018" i="20" s="1"/>
  <c r="GO1024" i="20"/>
  <c r="GI1023" i="20"/>
  <c r="FW999" i="20"/>
  <c r="FW997" i="20"/>
  <c r="FW998" i="20"/>
  <c r="GO1018" i="20"/>
  <c r="EM998" i="20"/>
  <c r="EI954" i="20"/>
  <c r="EG998" i="20"/>
  <c r="EG997" i="20"/>
  <c r="EM997" i="20"/>
  <c r="EM999" i="20"/>
  <c r="GK975" i="20"/>
  <c r="FG1068" i="20"/>
  <c r="FH1069" i="20"/>
  <c r="GC1069" i="20"/>
  <c r="GB1070" i="20"/>
  <c r="GC1068" i="20"/>
  <c r="FG1069" i="20"/>
  <c r="FG1070" i="20"/>
  <c r="FF1068" i="20"/>
  <c r="FH1070" i="20"/>
  <c r="FF1070" i="20"/>
  <c r="GD1070" i="20"/>
  <c r="FF1069" i="20"/>
  <c r="FH1068" i="20"/>
  <c r="GB1069" i="20"/>
  <c r="GD1069" i="20"/>
  <c r="GB1068" i="20"/>
  <c r="GD1068" i="20"/>
  <c r="GC1070" i="20"/>
  <c r="ED1068" i="20" a="1"/>
  <c r="EG999" i="20"/>
  <c r="CC1000" i="20"/>
  <c r="CE998" i="20" s="1"/>
  <c r="DH1068" i="20" a="1"/>
  <c r="EM1004" i="20"/>
  <c r="GL983" i="20"/>
  <c r="CH982" i="20"/>
  <c r="CH985" i="20" s="1"/>
  <c r="CW1078" i="20" s="1"/>
  <c r="CM1003" i="20"/>
  <c r="EG1004" i="20"/>
  <c r="EG1003" i="20"/>
  <c r="EM1002" i="20"/>
  <c r="EG1002" i="20"/>
  <c r="EM1003" i="20"/>
  <c r="CE1003" i="20"/>
  <c r="EE1012" i="20" l="1"/>
  <c r="EE1014" i="20"/>
  <c r="EE1013" i="20"/>
  <c r="DH1007" i="20" a="1"/>
  <c r="DH1009" i="20" s="1"/>
  <c r="EI944" i="20"/>
  <c r="GO931" i="20"/>
  <c r="FJ1032" i="20" a="1"/>
  <c r="GF1032" i="20" a="1"/>
  <c r="DH1032" i="20"/>
  <c r="DH1034" i="20"/>
  <c r="DH1033" i="20"/>
  <c r="ED1034" i="20"/>
  <c r="ED1033" i="20"/>
  <c r="ED1032" i="20"/>
  <c r="GI933" i="20"/>
  <c r="GD1007" i="20"/>
  <c r="GC1009" i="20"/>
  <c r="GB1007" i="20"/>
  <c r="ED1007" i="20" a="1"/>
  <c r="ED1008" i="20" s="1"/>
  <c r="EP932" i="20"/>
  <c r="GO933" i="20"/>
  <c r="EI1061" i="20"/>
  <c r="GC1007" i="20"/>
  <c r="FF1007" i="20"/>
  <c r="GD1009" i="20"/>
  <c r="DO1012" i="20" a="1"/>
  <c r="DO1013" i="20" s="1"/>
  <c r="GO932" i="20"/>
  <c r="FG1009" i="20"/>
  <c r="FG1007" i="20"/>
  <c r="FJ1014" i="20"/>
  <c r="FJ1013" i="20"/>
  <c r="FJ1012" i="20"/>
  <c r="FH1007" i="20"/>
  <c r="FH1008" i="20"/>
  <c r="CH933" i="20"/>
  <c r="GL932" i="20" s="1"/>
  <c r="GM932" i="20" s="1"/>
  <c r="GI931" i="20"/>
  <c r="FG1008" i="20"/>
  <c r="FF1008" i="20"/>
  <c r="GD1008" i="20"/>
  <c r="FH1009" i="20"/>
  <c r="GB1008" i="20"/>
  <c r="CM1004" i="20"/>
  <c r="FF1009" i="20"/>
  <c r="GB1009" i="20"/>
  <c r="GF1012" i="20"/>
  <c r="GF1013" i="20"/>
  <c r="GF1014" i="20"/>
  <c r="GJ1060" i="20"/>
  <c r="GI932" i="20"/>
  <c r="GM941" i="20"/>
  <c r="GM942" i="20"/>
  <c r="GM943" i="20"/>
  <c r="GO1004" i="20"/>
  <c r="CH941" i="20"/>
  <c r="CH944" i="20" s="1"/>
  <c r="CW1037" i="20" s="1"/>
  <c r="GI1002" i="20"/>
  <c r="GJ1058" i="20"/>
  <c r="GJ1059" i="20"/>
  <c r="EP1059" i="20"/>
  <c r="CH1060" i="20"/>
  <c r="GO1003" i="20"/>
  <c r="EP1018" i="20"/>
  <c r="DO1065" i="20"/>
  <c r="EI1020" i="20"/>
  <c r="FW992" i="20"/>
  <c r="CN993" i="20" s="1"/>
  <c r="CH951" i="20"/>
  <c r="CH954" i="20" s="1"/>
  <c r="CW1047" i="20" s="1"/>
  <c r="EB1048" i="20" s="1"/>
  <c r="GM951" i="20"/>
  <c r="GM952" i="20"/>
  <c r="FW994" i="20"/>
  <c r="CN995" i="20" s="1"/>
  <c r="DO1063" i="20"/>
  <c r="GI1004" i="20"/>
  <c r="CM1005" i="20"/>
  <c r="GO1002" i="20"/>
  <c r="CE1023" i="20"/>
  <c r="CH1022" i="20" s="1"/>
  <c r="CH1025" i="20" s="1"/>
  <c r="CW1118" i="20" s="1"/>
  <c r="FA993" i="20"/>
  <c r="CM994" i="20" s="1"/>
  <c r="FA992" i="20"/>
  <c r="EH1024" i="20"/>
  <c r="EH1022" i="20"/>
  <c r="EH1023" i="20"/>
  <c r="FW989" i="20"/>
  <c r="CN990" i="20" s="1"/>
  <c r="FA987" i="20"/>
  <c r="EI949" i="20"/>
  <c r="FW988" i="20"/>
  <c r="CN989" i="20" s="1"/>
  <c r="FQ1073" i="20"/>
  <c r="CY1149" i="20"/>
  <c r="EG1149" i="20" s="1"/>
  <c r="CY1150" i="20"/>
  <c r="CB1151" i="20" s="1"/>
  <c r="FA988" i="20"/>
  <c r="CC994" i="20"/>
  <c r="EM994" i="20"/>
  <c r="EG993" i="20"/>
  <c r="CC993" i="20"/>
  <c r="EG992" i="20"/>
  <c r="EM993" i="20"/>
  <c r="CC995" i="20"/>
  <c r="EG994" i="20"/>
  <c r="EM992" i="20"/>
  <c r="FQ1074" i="20"/>
  <c r="CM995" i="20"/>
  <c r="FA1148" i="20" a="1"/>
  <c r="FA1148" i="20" s="1"/>
  <c r="CM1149" i="20" s="1"/>
  <c r="CE932" i="20"/>
  <c r="FW1148" i="20" a="1"/>
  <c r="FW1150" i="20" s="1"/>
  <c r="CN1151" i="20" s="1"/>
  <c r="EH931" i="20"/>
  <c r="GG1063" i="20" a="1"/>
  <c r="GG1065" i="20" s="1"/>
  <c r="EH933" i="20"/>
  <c r="EP1023" i="20"/>
  <c r="EH932" i="20"/>
  <c r="FQ1063" i="20" a="1"/>
  <c r="FQ1064" i="20" s="1"/>
  <c r="DU1073" i="20" a="1"/>
  <c r="DU1073" i="20" s="1"/>
  <c r="CC1074" i="20" s="1"/>
  <c r="GG1074" i="20"/>
  <c r="GG1073" i="20"/>
  <c r="GG1075" i="20"/>
  <c r="DU1148" i="20"/>
  <c r="CC1149" i="20" s="1"/>
  <c r="CY1073" i="20" a="1"/>
  <c r="DU1150" i="20"/>
  <c r="CC1151" i="20" s="1"/>
  <c r="EE1065" i="20"/>
  <c r="EE1064" i="20"/>
  <c r="EE1063" i="20"/>
  <c r="CB988" i="20"/>
  <c r="EG987" i="20"/>
  <c r="EM989" i="20"/>
  <c r="CB989" i="20"/>
  <c r="EG988" i="20"/>
  <c r="EM987" i="20"/>
  <c r="CB990" i="20"/>
  <c r="EG989" i="20"/>
  <c r="EM988" i="20"/>
  <c r="CM990" i="20"/>
  <c r="CB1149" i="20"/>
  <c r="GJ1017" i="20"/>
  <c r="GJ1022" i="20"/>
  <c r="GJ1019" i="20"/>
  <c r="GJ1018" i="20"/>
  <c r="GJ1023" i="20"/>
  <c r="GJ1024" i="20"/>
  <c r="GJ947" i="20"/>
  <c r="GJ946" i="20"/>
  <c r="GJ948" i="20"/>
  <c r="CH948" i="20"/>
  <c r="EP947" i="20"/>
  <c r="GO999" i="20"/>
  <c r="GI998" i="20"/>
  <c r="CN999" i="20"/>
  <c r="GO998" i="20"/>
  <c r="CN998" i="20"/>
  <c r="GI997" i="20"/>
  <c r="GI999" i="20"/>
  <c r="CN1000" i="20"/>
  <c r="GO997" i="20"/>
  <c r="EH997" i="20"/>
  <c r="EH1002" i="20"/>
  <c r="EH999" i="20"/>
  <c r="DH1068" i="20"/>
  <c r="DH1070" i="20"/>
  <c r="DH1069" i="20"/>
  <c r="GF1068" i="20" a="1"/>
  <c r="FJ1068" i="20" a="1"/>
  <c r="EH998" i="20"/>
  <c r="ED1070" i="20"/>
  <c r="ED1069" i="20"/>
  <c r="ED1068" i="20"/>
  <c r="EH1004" i="20"/>
  <c r="DZ1080" i="20"/>
  <c r="DF1080" i="20"/>
  <c r="DZ1079" i="20"/>
  <c r="DF1079" i="20"/>
  <c r="DE1080" i="20"/>
  <c r="DE1079" i="20"/>
  <c r="DD1080" i="20"/>
  <c r="DD1079" i="20"/>
  <c r="DF1078" i="20"/>
  <c r="DE1078" i="20"/>
  <c r="EY1078" i="20"/>
  <c r="EB1078" i="20"/>
  <c r="DD1078" i="20"/>
  <c r="EB1080" i="20"/>
  <c r="EB1079" i="20"/>
  <c r="EA1078" i="20"/>
  <c r="EA1080" i="20"/>
  <c r="EA1079" i="20"/>
  <c r="DZ1078" i="20"/>
  <c r="GM983" i="20"/>
  <c r="GM982" i="20"/>
  <c r="GM984" i="20"/>
  <c r="DF1048" i="20"/>
  <c r="GL1023" i="20"/>
  <c r="CH1017" i="20"/>
  <c r="CH1020" i="20" s="1"/>
  <c r="CW1113" i="20" s="1"/>
  <c r="GM1018" i="20"/>
  <c r="GM1017" i="20"/>
  <c r="GM1019" i="20"/>
  <c r="EH1003" i="20"/>
  <c r="CY1063" i="20" l="1" a="1"/>
  <c r="GJ1004" i="20"/>
  <c r="DH1007" i="20"/>
  <c r="DH1008" i="20"/>
  <c r="EB1049" i="20"/>
  <c r="DU1012" i="20" a="1"/>
  <c r="CH931" i="20"/>
  <c r="CH934" i="20" s="1"/>
  <c r="CW1027" i="20" s="1"/>
  <c r="DZ1029" i="20" s="1"/>
  <c r="GM931" i="20"/>
  <c r="EE1032" i="20" a="1"/>
  <c r="EE1034" i="20" s="1"/>
  <c r="GM933" i="20"/>
  <c r="DO1032" i="20" a="1"/>
  <c r="ED1007" i="20"/>
  <c r="GF1032" i="20"/>
  <c r="GF1033" i="20"/>
  <c r="GF1034" i="20"/>
  <c r="ED1009" i="20"/>
  <c r="FJ1034" i="20"/>
  <c r="FJ1032" i="20"/>
  <c r="FJ1033" i="20"/>
  <c r="GJ932" i="20"/>
  <c r="FQ1012" i="20" a="1"/>
  <c r="GF1007" i="20" a="1"/>
  <c r="GF1008" i="20" s="1"/>
  <c r="GG1012" i="20" a="1"/>
  <c r="CH1004" i="20"/>
  <c r="GL1003" i="20" s="1"/>
  <c r="GM1003" i="20" s="1"/>
  <c r="FJ1007" i="20" a="1"/>
  <c r="DO1012" i="20"/>
  <c r="DO1014" i="20"/>
  <c r="DZ1048" i="20"/>
  <c r="DZ1047" i="20"/>
  <c r="DD1047" i="20"/>
  <c r="DF1049" i="20"/>
  <c r="EA1047" i="20"/>
  <c r="EP1003" i="20"/>
  <c r="EB1047" i="20"/>
  <c r="DZ1049" i="20"/>
  <c r="DD1048" i="20"/>
  <c r="DF1047" i="20"/>
  <c r="EA1048" i="20"/>
  <c r="GJ931" i="20"/>
  <c r="GJ933" i="20"/>
  <c r="DD1049" i="20"/>
  <c r="EY1047" i="20"/>
  <c r="DE1048" i="20"/>
  <c r="DE1049" i="20"/>
  <c r="EA1049" i="20"/>
  <c r="DE1047" i="20"/>
  <c r="EA1039" i="20"/>
  <c r="DE1038" i="20"/>
  <c r="EY1037" i="20"/>
  <c r="DZ1038" i="20"/>
  <c r="EA1037" i="20"/>
  <c r="DE1039" i="20"/>
  <c r="EB1037" i="20"/>
  <c r="DF1037" i="20"/>
  <c r="DF1038" i="20"/>
  <c r="EB1038" i="20"/>
  <c r="DD1038" i="20"/>
  <c r="DZ1037" i="20"/>
  <c r="EB1039" i="20"/>
  <c r="DD1037" i="20"/>
  <c r="DD1039" i="20"/>
  <c r="EA1038" i="20"/>
  <c r="DF1039" i="20"/>
  <c r="DZ1039" i="20"/>
  <c r="DE1037" i="20"/>
  <c r="GJ1002" i="20"/>
  <c r="GL1059" i="20"/>
  <c r="CH1058" i="20"/>
  <c r="CH1061" i="20" s="1"/>
  <c r="CW1154" i="20" s="1"/>
  <c r="BW1135" i="20"/>
  <c r="BV1133" i="20"/>
  <c r="BV1128" i="20"/>
  <c r="BW1134" i="20"/>
  <c r="GK944" i="20"/>
  <c r="GJ1003" i="20"/>
  <c r="DO1007" i="20" a="1"/>
  <c r="DO1007" i="20" s="1"/>
  <c r="GI989" i="20"/>
  <c r="GI992" i="20"/>
  <c r="GK954" i="20"/>
  <c r="FJ1007" i="20"/>
  <c r="FJ1009" i="20"/>
  <c r="FJ1008" i="20"/>
  <c r="GO992" i="20"/>
  <c r="GI993" i="20"/>
  <c r="GO988" i="20"/>
  <c r="GI994" i="20"/>
  <c r="GO993" i="20"/>
  <c r="CM993" i="20"/>
  <c r="EP993" i="20" s="1"/>
  <c r="FA1073" i="20" a="1"/>
  <c r="FA1075" i="20" s="1"/>
  <c r="CM1076" i="20" s="1"/>
  <c r="GO994" i="20"/>
  <c r="GI988" i="20"/>
  <c r="CB1150" i="20"/>
  <c r="CE1149" i="20" s="1"/>
  <c r="GI987" i="20"/>
  <c r="EI1025" i="20"/>
  <c r="CM988" i="20"/>
  <c r="FA1149" i="20"/>
  <c r="CM1150" i="20" s="1"/>
  <c r="FW1148" i="20"/>
  <c r="CN1149" i="20" s="1"/>
  <c r="FW1149" i="20"/>
  <c r="CN1150" i="20" s="1"/>
  <c r="GO987" i="20"/>
  <c r="GO989" i="20"/>
  <c r="CM989" i="20"/>
  <c r="EH992" i="20"/>
  <c r="CE993" i="20"/>
  <c r="DD1027" i="20"/>
  <c r="DZ1028" i="20"/>
  <c r="EH993" i="20"/>
  <c r="DD1028" i="20"/>
  <c r="CY1064" i="20"/>
  <c r="CB1065" i="20" s="1"/>
  <c r="CY1063" i="20"/>
  <c r="CB1064" i="20" s="1"/>
  <c r="CY1065" i="20"/>
  <c r="CB1066" i="20" s="1"/>
  <c r="EG1150" i="20"/>
  <c r="FA1150" i="20"/>
  <c r="CM1151" i="20" s="1"/>
  <c r="EH994" i="20"/>
  <c r="GG1063" i="20"/>
  <c r="GG1064" i="20"/>
  <c r="EI934" i="20"/>
  <c r="EM1150" i="20"/>
  <c r="EG1148" i="20"/>
  <c r="DU1063" i="20" a="1"/>
  <c r="DU1065" i="20" s="1"/>
  <c r="EM1149" i="20"/>
  <c r="FQ1065" i="20"/>
  <c r="DU1074" i="20"/>
  <c r="CC1075" i="20" s="1"/>
  <c r="FQ1063" i="20"/>
  <c r="DU1075" i="20"/>
  <c r="CC1076" i="20" s="1"/>
  <c r="EM1148" i="20"/>
  <c r="CY1075" i="20"/>
  <c r="CY1074" i="20"/>
  <c r="CY1073" i="20"/>
  <c r="FW1073" i="20" a="1"/>
  <c r="EH988" i="20"/>
  <c r="EH987" i="20"/>
  <c r="EH989" i="20"/>
  <c r="CE988" i="20"/>
  <c r="EI1005" i="20"/>
  <c r="GL947" i="20"/>
  <c r="CH946" i="20"/>
  <c r="CH949" i="20" s="1"/>
  <c r="CW1042" i="20" s="1"/>
  <c r="GJ999" i="20"/>
  <c r="GJ997" i="20"/>
  <c r="EP998" i="20"/>
  <c r="CH999" i="20"/>
  <c r="GJ998" i="20"/>
  <c r="EI1000" i="20"/>
  <c r="FJ1070" i="20"/>
  <c r="FJ1069" i="20"/>
  <c r="FJ1068" i="20"/>
  <c r="GF1068" i="20"/>
  <c r="GF1070" i="20"/>
  <c r="GF1069" i="20"/>
  <c r="EE1068" i="20" a="1"/>
  <c r="DO1068" i="20" a="1"/>
  <c r="GK1020" i="20"/>
  <c r="DH1078" i="20" a="1"/>
  <c r="DE1120" i="20"/>
  <c r="DD1119" i="20"/>
  <c r="DF1118" i="20"/>
  <c r="DD1120" i="20"/>
  <c r="DE1118" i="20"/>
  <c r="EY1118" i="20"/>
  <c r="EB1118" i="20"/>
  <c r="DD1118" i="20"/>
  <c r="EA1118" i="20"/>
  <c r="EB1119" i="20"/>
  <c r="DZ1118" i="20"/>
  <c r="EB1120" i="20"/>
  <c r="EA1119" i="20"/>
  <c r="EA1120" i="20"/>
  <c r="DZ1119" i="20"/>
  <c r="DF1119" i="20"/>
  <c r="DZ1120" i="20"/>
  <c r="DF1120" i="20"/>
  <c r="DE1119" i="20"/>
  <c r="GK985" i="20"/>
  <c r="GM1023" i="20"/>
  <c r="GM1022" i="20"/>
  <c r="GM1024" i="20"/>
  <c r="FG1049" i="20"/>
  <c r="GC1048" i="20"/>
  <c r="GD1047" i="20"/>
  <c r="FG1047" i="20"/>
  <c r="FF1049" i="20"/>
  <c r="GB1048" i="20"/>
  <c r="GC1047" i="20"/>
  <c r="FF1047" i="20"/>
  <c r="FH1048" i="20"/>
  <c r="GB1047" i="20"/>
  <c r="FG1048" i="20"/>
  <c r="GD1049" i="20"/>
  <c r="FF1048" i="20"/>
  <c r="GC1049" i="20"/>
  <c r="GB1049" i="20"/>
  <c r="FH1049" i="20"/>
  <c r="GD1048" i="20"/>
  <c r="FH1047" i="20"/>
  <c r="ED1078" i="20" a="1"/>
  <c r="GB1080" i="20"/>
  <c r="GB1078" i="20"/>
  <c r="FH1080" i="20"/>
  <c r="GD1079" i="20"/>
  <c r="FG1080" i="20"/>
  <c r="GC1079" i="20"/>
  <c r="FF1080" i="20"/>
  <c r="GB1079" i="20"/>
  <c r="FH1079" i="20"/>
  <c r="FG1079" i="20"/>
  <c r="FH1078" i="20"/>
  <c r="GD1080" i="20"/>
  <c r="FF1079" i="20"/>
  <c r="GD1078" i="20"/>
  <c r="FG1078" i="20"/>
  <c r="GC1080" i="20"/>
  <c r="GC1078" i="20"/>
  <c r="FF1078" i="20"/>
  <c r="EY1113" i="20"/>
  <c r="EB1115" i="20"/>
  <c r="EB1114" i="20"/>
  <c r="EA1113" i="20"/>
  <c r="EA1115" i="20"/>
  <c r="EA1114" i="20"/>
  <c r="DZ1113" i="20"/>
  <c r="DZ1115" i="20"/>
  <c r="DF1115" i="20"/>
  <c r="DZ1114" i="20"/>
  <c r="DF1114" i="20"/>
  <c r="DE1115" i="20"/>
  <c r="DE1114" i="20"/>
  <c r="DD1115" i="20"/>
  <c r="DD1114" i="20"/>
  <c r="EB1113" i="20"/>
  <c r="DF1113" i="20"/>
  <c r="DE1113" i="20"/>
  <c r="DD1113" i="20"/>
  <c r="GM1004" i="20" l="1"/>
  <c r="DZ1027" i="20"/>
  <c r="EA1028" i="20"/>
  <c r="GM1002" i="20"/>
  <c r="EA1029" i="20"/>
  <c r="DF1029" i="20"/>
  <c r="DF1027" i="20"/>
  <c r="EB1028" i="20"/>
  <c r="DE1028" i="20"/>
  <c r="EA1027" i="20"/>
  <c r="ED1027" i="20" s="1" a="1"/>
  <c r="ED1028" i="20" s="1"/>
  <c r="DD1029" i="20"/>
  <c r="DE1029" i="20"/>
  <c r="EB1027" i="20"/>
  <c r="DF1028" i="20"/>
  <c r="EY1027" i="20"/>
  <c r="GD1027" i="20" s="1"/>
  <c r="DE1027" i="20"/>
  <c r="DH1027" i="20" s="1" a="1"/>
  <c r="DH1028" i="20" s="1"/>
  <c r="EB1029" i="20"/>
  <c r="CH1002" i="20"/>
  <c r="CH1005" i="20" s="1"/>
  <c r="CW1098" i="20" s="1"/>
  <c r="DZ1100" i="20" s="1"/>
  <c r="GF1007" i="20"/>
  <c r="GF1009" i="20"/>
  <c r="GG1007" i="20" s="1" a="1"/>
  <c r="GG1007" i="20" s="1"/>
  <c r="EE1007" i="20" a="1"/>
  <c r="EE1008" i="20" s="1"/>
  <c r="EE1032" i="20"/>
  <c r="DU1032" i="20" s="1" a="1"/>
  <c r="DU1032" i="20" s="1"/>
  <c r="CC1033" i="20" s="1"/>
  <c r="DU1014" i="20"/>
  <c r="CC1015" i="20" s="1"/>
  <c r="DU1012" i="20"/>
  <c r="CC1013" i="20" s="1"/>
  <c r="DU1013" i="20"/>
  <c r="CC1014" i="20" s="1"/>
  <c r="FQ1032" i="20" a="1"/>
  <c r="FQ1032" i="20" s="1"/>
  <c r="EE1033" i="20"/>
  <c r="GG1032" i="20" a="1"/>
  <c r="DO1032" i="20"/>
  <c r="DO1033" i="20"/>
  <c r="DO1034" i="20"/>
  <c r="CY1012" i="20" a="1"/>
  <c r="FQ1013" i="20"/>
  <c r="FQ1014" i="20"/>
  <c r="FQ1012" i="20"/>
  <c r="DH1047" i="20" a="1"/>
  <c r="DH1048" i="20" s="1"/>
  <c r="ED1047" i="20" a="1"/>
  <c r="ED1047" i="20" s="1"/>
  <c r="GK934" i="20"/>
  <c r="GG1014" i="20"/>
  <c r="GG1012" i="20"/>
  <c r="GG1013" i="20"/>
  <c r="BX1133" i="20"/>
  <c r="BW1139" i="20"/>
  <c r="FB1138" i="20" s="1"/>
  <c r="FB1134" i="20"/>
  <c r="EA1156" i="20"/>
  <c r="EB1154" i="20"/>
  <c r="DE1155" i="20"/>
  <c r="DZ1156" i="20"/>
  <c r="DE1154" i="20"/>
  <c r="EY1154" i="20"/>
  <c r="DF1156" i="20"/>
  <c r="DD1156" i="20"/>
  <c r="EB1155" i="20"/>
  <c r="DZ1155" i="20"/>
  <c r="DF1154" i="20"/>
  <c r="EA1154" i="20"/>
  <c r="DF1155" i="20"/>
  <c r="DD1155" i="20"/>
  <c r="DE1156" i="20"/>
  <c r="DD1154" i="20"/>
  <c r="EB1156" i="20"/>
  <c r="EA1155" i="20"/>
  <c r="DZ1154" i="20"/>
  <c r="DH1037" i="20" a="1"/>
  <c r="GM1059" i="20"/>
  <c r="GM1060" i="20"/>
  <c r="GM1058" i="20"/>
  <c r="ED1037" i="20" a="1"/>
  <c r="GB1039" i="20"/>
  <c r="FG1039" i="20"/>
  <c r="GD1037" i="20"/>
  <c r="GB1037" i="20"/>
  <c r="GD1038" i="20"/>
  <c r="GB1038" i="20"/>
  <c r="GD1039" i="20"/>
  <c r="FG1037" i="20"/>
  <c r="FF1039" i="20"/>
  <c r="FH1039" i="20"/>
  <c r="FH1038" i="20"/>
  <c r="FG1038" i="20"/>
  <c r="GC1039" i="20"/>
  <c r="GC1037" i="20"/>
  <c r="FF1038" i="20"/>
  <c r="FH1037" i="20"/>
  <c r="GC1038" i="20"/>
  <c r="FF1037" i="20"/>
  <c r="BX1139" i="20"/>
  <c r="FX1138" i="20" s="1"/>
  <c r="FB1133" i="20"/>
  <c r="BX1135" i="20"/>
  <c r="BW1138" i="20"/>
  <c r="BX1138" i="20"/>
  <c r="BX1134" i="20"/>
  <c r="EE1009" i="20"/>
  <c r="EE1007" i="20"/>
  <c r="CH994" i="20"/>
  <c r="GL993" i="20" s="1"/>
  <c r="GM992" i="20" s="1"/>
  <c r="GJ994" i="20"/>
  <c r="GJ992" i="20"/>
  <c r="DO1008" i="20"/>
  <c r="DO1009" i="20"/>
  <c r="GJ993" i="20"/>
  <c r="GJ988" i="20"/>
  <c r="FQ1007" i="20" a="1"/>
  <c r="FA1073" i="20"/>
  <c r="CM1074" i="20" s="1"/>
  <c r="FA1074" i="20"/>
  <c r="CM1075" i="20" s="1"/>
  <c r="GJ987" i="20"/>
  <c r="DE1100" i="20"/>
  <c r="DD1098" i="20"/>
  <c r="EA1098" i="20"/>
  <c r="GC1027" i="20"/>
  <c r="GB1027" i="20"/>
  <c r="GJ989" i="20"/>
  <c r="CH989" i="20"/>
  <c r="GL988" i="20" s="1"/>
  <c r="GM988" i="20" s="1"/>
  <c r="DD1100" i="20"/>
  <c r="EB1100" i="20"/>
  <c r="DE1099" i="20"/>
  <c r="EB1098" i="20"/>
  <c r="DZ1098" i="20"/>
  <c r="DZ1099" i="20"/>
  <c r="GI1148" i="20"/>
  <c r="DF1099" i="20"/>
  <c r="EA1099" i="20"/>
  <c r="DE1098" i="20"/>
  <c r="DF1100" i="20"/>
  <c r="EA1100" i="20"/>
  <c r="EP988" i="20"/>
  <c r="GI1149" i="20"/>
  <c r="EH1148" i="20"/>
  <c r="GO1150" i="20"/>
  <c r="CH1150" i="20"/>
  <c r="CH1148" i="20" s="1"/>
  <c r="CH1151" i="20" s="1"/>
  <c r="CW1244" i="20" s="1"/>
  <c r="EH1149" i="20"/>
  <c r="FG1029" i="20"/>
  <c r="EP1149" i="20"/>
  <c r="EH1150" i="20"/>
  <c r="GO1148" i="20"/>
  <c r="FG1028" i="20"/>
  <c r="FW1063" i="20" a="1"/>
  <c r="FW1064" i="20" s="1"/>
  <c r="GI1150" i="20"/>
  <c r="GO1149" i="20"/>
  <c r="EI995" i="20"/>
  <c r="FG1027" i="20"/>
  <c r="DU1064" i="20"/>
  <c r="CC1065" i="20" s="1"/>
  <c r="DU1063" i="20"/>
  <c r="EM1064" i="20" s="1"/>
  <c r="FA1063" i="20" a="1"/>
  <c r="FA1063" i="20" s="1"/>
  <c r="CM1064" i="20" s="1"/>
  <c r="EG1075" i="20"/>
  <c r="CB1076" i="20"/>
  <c r="EM1074" i="20"/>
  <c r="EI990" i="20"/>
  <c r="FW1074" i="20"/>
  <c r="FW1075" i="20"/>
  <c r="FW1073" i="20"/>
  <c r="CB1074" i="20"/>
  <c r="EM1075" i="20"/>
  <c r="EG1073" i="20"/>
  <c r="CB1075" i="20"/>
  <c r="EM1073" i="20"/>
  <c r="EG1074" i="20"/>
  <c r="CC1066" i="20"/>
  <c r="EG1065" i="20"/>
  <c r="EB1043" i="20"/>
  <c r="EA1042" i="20"/>
  <c r="DE1042" i="20"/>
  <c r="EB1044" i="20"/>
  <c r="EA1043" i="20"/>
  <c r="DE1043" i="20"/>
  <c r="EY1042" i="20"/>
  <c r="DZ1042" i="20"/>
  <c r="EB1042" i="20"/>
  <c r="EA1044" i="20"/>
  <c r="DE1044" i="20"/>
  <c r="DD1042" i="20"/>
  <c r="DD1043" i="20"/>
  <c r="DD1044" i="20"/>
  <c r="DZ1043" i="20"/>
  <c r="DZ1044" i="20"/>
  <c r="DF1042" i="20"/>
  <c r="DF1043" i="20"/>
  <c r="DF1044" i="20"/>
  <c r="GM947" i="20"/>
  <c r="GM946" i="20"/>
  <c r="GM948" i="20"/>
  <c r="GK1005" i="20"/>
  <c r="FQ1068" i="20" a="1"/>
  <c r="FQ1070" i="20" s="1"/>
  <c r="GL998" i="20"/>
  <c r="CH997" i="20"/>
  <c r="CH1000" i="20" s="1"/>
  <c r="CW1093" i="20" s="1"/>
  <c r="DO1069" i="20"/>
  <c r="DO1070" i="20"/>
  <c r="DO1068" i="20"/>
  <c r="EE1070" i="20"/>
  <c r="EE1069" i="20"/>
  <c r="EE1068" i="20"/>
  <c r="GG1068" i="20" a="1"/>
  <c r="FJ1078" i="20" a="1"/>
  <c r="FJ1080" i="20" s="1"/>
  <c r="GF1078" i="20" a="1"/>
  <c r="GF1079" i="20" s="1"/>
  <c r="FH1114" i="20"/>
  <c r="FG1114" i="20"/>
  <c r="FH1113" i="20"/>
  <c r="GD1115" i="20"/>
  <c r="FF1114" i="20"/>
  <c r="GD1113" i="20"/>
  <c r="FG1113" i="20"/>
  <c r="GC1115" i="20"/>
  <c r="GC1113" i="20"/>
  <c r="FF1113" i="20"/>
  <c r="GB1115" i="20"/>
  <c r="GB1113" i="20"/>
  <c r="FH1115" i="20"/>
  <c r="GD1114" i="20"/>
  <c r="FG1115" i="20"/>
  <c r="GC1114" i="20"/>
  <c r="FF1115" i="20"/>
  <c r="GB1114" i="20"/>
  <c r="FH1120" i="20"/>
  <c r="GC1119" i="20"/>
  <c r="FG1120" i="20"/>
  <c r="GB1119" i="20"/>
  <c r="FF1120" i="20"/>
  <c r="FH1119" i="20"/>
  <c r="FH1118" i="20"/>
  <c r="FG1119" i="20"/>
  <c r="GD1118" i="20"/>
  <c r="FG1118" i="20"/>
  <c r="FF1119" i="20"/>
  <c r="GC1118" i="20"/>
  <c r="FF1118" i="20"/>
  <c r="GD1120" i="20"/>
  <c r="GB1118" i="20"/>
  <c r="GC1120" i="20"/>
  <c r="GB1120" i="20"/>
  <c r="GD1119" i="20"/>
  <c r="ED1113" i="20" a="1"/>
  <c r="ED1080" i="20"/>
  <c r="ED1079" i="20"/>
  <c r="ED1078" i="20"/>
  <c r="DH1079" i="20"/>
  <c r="DH1078" i="20"/>
  <c r="DH1080" i="20"/>
  <c r="GF1047" i="20" a="1"/>
  <c r="ED1118" i="20" a="1"/>
  <c r="DH1049" i="20"/>
  <c r="DH1047" i="20"/>
  <c r="DH1113" i="20" a="1"/>
  <c r="FJ1047" i="20" a="1"/>
  <c r="ED1049" i="20"/>
  <c r="ED1048" i="20"/>
  <c r="GK1025" i="20"/>
  <c r="DH1118" i="20" a="1"/>
  <c r="FF1028" i="20" l="1"/>
  <c r="FF1029" i="20"/>
  <c r="GD1028" i="20"/>
  <c r="FH1029" i="20"/>
  <c r="FF1027" i="20"/>
  <c r="GD1029" i="20"/>
  <c r="FH1027" i="20"/>
  <c r="EB1099" i="20"/>
  <c r="DD1099" i="20"/>
  <c r="GB1029" i="20"/>
  <c r="GC1028" i="20"/>
  <c r="FH1028" i="20"/>
  <c r="GC1029" i="20"/>
  <c r="GB1028" i="20"/>
  <c r="GF1027" i="20" s="1" a="1"/>
  <c r="GF1028" i="20" s="1"/>
  <c r="DF1098" i="20"/>
  <c r="DH1098" i="20" s="1" a="1"/>
  <c r="DH1099" i="20" s="1"/>
  <c r="EY1098" i="20"/>
  <c r="GB1099" i="20" s="1"/>
  <c r="FQ1033" i="20"/>
  <c r="DU1033" i="20"/>
  <c r="CC1034" i="20" s="1"/>
  <c r="GM993" i="20"/>
  <c r="DU1034" i="20"/>
  <c r="CC1035" i="20" s="1"/>
  <c r="FQ1034" i="20"/>
  <c r="FA1032" i="20" s="1" a="1"/>
  <c r="GM994" i="20"/>
  <c r="FA1012" i="20" a="1"/>
  <c r="CY1032" i="20" a="1"/>
  <c r="GG1034" i="20"/>
  <c r="GG1033" i="20"/>
  <c r="GG1032" i="20"/>
  <c r="FW1032" i="20" s="1" a="1"/>
  <c r="CY1013" i="20"/>
  <c r="CY1012" i="20"/>
  <c r="CY1014" i="20"/>
  <c r="FW1012" i="20" a="1"/>
  <c r="FW1013" i="20" s="1"/>
  <c r="DU1007" i="20" a="1"/>
  <c r="DU1007" i="20" s="1"/>
  <c r="CC1008" i="20" s="1"/>
  <c r="FJ1037" i="20" a="1"/>
  <c r="FJ1039" i="20" s="1"/>
  <c r="CH992" i="20"/>
  <c r="CH995" i="20" s="1"/>
  <c r="CW1088" i="20" s="1"/>
  <c r="DF1090" i="20" s="1"/>
  <c r="GF1037" i="20" a="1"/>
  <c r="DH1039" i="20"/>
  <c r="DH1037" i="20"/>
  <c r="DH1038" i="20"/>
  <c r="ED1154" i="20" a="1"/>
  <c r="FX1133" i="20"/>
  <c r="BX1140" i="20"/>
  <c r="FX1139" i="20" s="1"/>
  <c r="ED1038" i="20"/>
  <c r="ED1039" i="20"/>
  <c r="ED1037" i="20"/>
  <c r="DH1154" i="20" a="1"/>
  <c r="GK1061" i="20"/>
  <c r="FX1134" i="20"/>
  <c r="BW1140" i="20"/>
  <c r="FB1139" i="20" s="1"/>
  <c r="FH1155" i="20"/>
  <c r="FG1154" i="20"/>
  <c r="FG1155" i="20"/>
  <c r="GD1155" i="20"/>
  <c r="GD1154" i="20"/>
  <c r="FH1156" i="20"/>
  <c r="GC1154" i="20"/>
  <c r="FF1155" i="20"/>
  <c r="FF1154" i="20"/>
  <c r="GD1156" i="20"/>
  <c r="FG1156" i="20"/>
  <c r="GC1155" i="20"/>
  <c r="GB1155" i="20"/>
  <c r="GC1156" i="20"/>
  <c r="FH1154" i="20"/>
  <c r="GB1154" i="20"/>
  <c r="GB1156" i="20"/>
  <c r="FF1156" i="20"/>
  <c r="CY1007" i="20" a="1"/>
  <c r="CY1009" i="20" s="1"/>
  <c r="GG1008" i="20"/>
  <c r="GG1009" i="20"/>
  <c r="ED1098" i="20" a="1"/>
  <c r="ED1100" i="20" s="1"/>
  <c r="GL1149" i="20"/>
  <c r="GM1149" i="20" s="1"/>
  <c r="FQ1007" i="20"/>
  <c r="FQ1009" i="20"/>
  <c r="FQ1008" i="20"/>
  <c r="FG1098" i="20"/>
  <c r="FF1100" i="20"/>
  <c r="GD1098" i="20"/>
  <c r="GC1099" i="20"/>
  <c r="FF1099" i="20"/>
  <c r="FG1100" i="20"/>
  <c r="GD1100" i="20"/>
  <c r="GD1099" i="20"/>
  <c r="FH1098" i="20"/>
  <c r="FH1100" i="20"/>
  <c r="FF1098" i="20"/>
  <c r="FG1099" i="20"/>
  <c r="GB1098" i="20"/>
  <c r="GC1098" i="20"/>
  <c r="FH1099" i="20"/>
  <c r="GB1100" i="20"/>
  <c r="GC1100" i="20"/>
  <c r="GM987" i="20"/>
  <c r="GM989" i="20"/>
  <c r="GJ1148" i="20"/>
  <c r="CH987" i="20"/>
  <c r="CH990" i="20" s="1"/>
  <c r="CW1083" i="20" s="1"/>
  <c r="EY1083" i="20" s="1"/>
  <c r="GB1083" i="20" s="1"/>
  <c r="EI1151" i="20"/>
  <c r="EY1088" i="20"/>
  <c r="FH1088" i="20" s="1"/>
  <c r="DH1029" i="20"/>
  <c r="DD1090" i="20"/>
  <c r="DH1027" i="20"/>
  <c r="DD1088" i="20"/>
  <c r="DD1089" i="20"/>
  <c r="DE1090" i="20"/>
  <c r="DZ1089" i="20"/>
  <c r="EM1063" i="20"/>
  <c r="GJ1149" i="20"/>
  <c r="DZ1088" i="20"/>
  <c r="DF1088" i="20"/>
  <c r="ED1027" i="20"/>
  <c r="EM1065" i="20"/>
  <c r="ED1029" i="20"/>
  <c r="EB1088" i="20"/>
  <c r="DE1089" i="20"/>
  <c r="DE1088" i="20"/>
  <c r="EB1089" i="20"/>
  <c r="FJ1027" i="20" a="1"/>
  <c r="FJ1029" i="20" s="1"/>
  <c r="FW1065" i="20"/>
  <c r="CN1066" i="20" s="1"/>
  <c r="EG1064" i="20"/>
  <c r="FW1063" i="20"/>
  <c r="GI1063" i="20" s="1"/>
  <c r="GJ1150" i="20"/>
  <c r="CC1064" i="20"/>
  <c r="CE1064" i="20" s="1"/>
  <c r="FA1064" i="20"/>
  <c r="CM1065" i="20" s="1"/>
  <c r="GK995" i="20"/>
  <c r="FA1065" i="20"/>
  <c r="CM1066" i="20" s="1"/>
  <c r="EG1063" i="20"/>
  <c r="CE1074" i="20"/>
  <c r="CN1076" i="20"/>
  <c r="GO1073" i="20"/>
  <c r="GI1075" i="20"/>
  <c r="CN1075" i="20"/>
  <c r="GI1074" i="20"/>
  <c r="GO1075" i="20"/>
  <c r="EH1073" i="20"/>
  <c r="EH1074" i="20"/>
  <c r="CN1074" i="20"/>
  <c r="GO1074" i="20"/>
  <c r="GI1073" i="20"/>
  <c r="EH1075" i="20"/>
  <c r="CN1065" i="20"/>
  <c r="DF1245" i="20"/>
  <c r="EY1244" i="20"/>
  <c r="DD1244" i="20"/>
  <c r="DZ1244" i="20"/>
  <c r="DE1246" i="20"/>
  <c r="DD1246" i="20"/>
  <c r="DF1246" i="20"/>
  <c r="DF1244" i="20"/>
  <c r="EA1245" i="20"/>
  <c r="DZ1245" i="20"/>
  <c r="DE1245" i="20"/>
  <c r="EB1245" i="20"/>
  <c r="DD1245" i="20"/>
  <c r="DE1244" i="20"/>
  <c r="EA1246" i="20"/>
  <c r="EA1244" i="20"/>
  <c r="DZ1246" i="20"/>
  <c r="EB1244" i="20"/>
  <c r="EB1246" i="20"/>
  <c r="GK949" i="20"/>
  <c r="DH1042" i="20" a="1"/>
  <c r="ED1042" i="20" a="1"/>
  <c r="FF1044" i="20"/>
  <c r="FF1042" i="20"/>
  <c r="GB1043" i="20"/>
  <c r="FF1043" i="20"/>
  <c r="GC1044" i="20"/>
  <c r="GB1044" i="20"/>
  <c r="FH1043" i="20"/>
  <c r="FG1044" i="20"/>
  <c r="FG1043" i="20"/>
  <c r="FH1042" i="20"/>
  <c r="GC1043" i="20"/>
  <c r="FG1042" i="20"/>
  <c r="GD1042" i="20"/>
  <c r="GB1042" i="20"/>
  <c r="FH1044" i="20"/>
  <c r="GD1044" i="20"/>
  <c r="GD1043" i="20"/>
  <c r="GC1042" i="20"/>
  <c r="FQ1068" i="20"/>
  <c r="FQ1069" i="20"/>
  <c r="EB1095" i="20"/>
  <c r="DZ1094" i="20"/>
  <c r="DD1095" i="20"/>
  <c r="EB1094" i="20"/>
  <c r="DF1094" i="20"/>
  <c r="DD1094" i="20"/>
  <c r="EA1093" i="20"/>
  <c r="DE1095" i="20"/>
  <c r="DF1093" i="20"/>
  <c r="EA1095" i="20"/>
  <c r="DE1094" i="20"/>
  <c r="DE1093" i="20"/>
  <c r="EA1094" i="20"/>
  <c r="EY1093" i="20"/>
  <c r="DZ1093" i="20"/>
  <c r="EB1093" i="20"/>
  <c r="DZ1095" i="20"/>
  <c r="DD1093" i="20"/>
  <c r="DF1095" i="20"/>
  <c r="GM998" i="20"/>
  <c r="GM999" i="20"/>
  <c r="GM997" i="20"/>
  <c r="GF1080" i="20"/>
  <c r="GG1068" i="20"/>
  <c r="GG1070" i="20"/>
  <c r="GG1069" i="20"/>
  <c r="CY1068" i="20" a="1"/>
  <c r="DU1068" i="20" a="1"/>
  <c r="FJ1078" i="20"/>
  <c r="FJ1079" i="20"/>
  <c r="DO1078" i="20" a="1"/>
  <c r="DO1078" i="20" s="1"/>
  <c r="GF1078" i="20"/>
  <c r="EE1047" i="20" a="1"/>
  <c r="EE1048" i="20" s="1"/>
  <c r="GF1118" i="20" a="1"/>
  <c r="GF1119" i="20" s="1"/>
  <c r="GF1113" i="20" a="1"/>
  <c r="GF1113" i="20" s="1"/>
  <c r="FJ1049" i="20"/>
  <c r="FJ1048" i="20"/>
  <c r="FJ1047" i="20"/>
  <c r="DH1115" i="20"/>
  <c r="DH1113" i="20"/>
  <c r="DH1114" i="20"/>
  <c r="DO1047" i="20" a="1"/>
  <c r="DH1120" i="20"/>
  <c r="DH1119" i="20"/>
  <c r="DH1118" i="20"/>
  <c r="ED1118" i="20"/>
  <c r="ED1120" i="20"/>
  <c r="ED1119" i="20"/>
  <c r="ED1115" i="20"/>
  <c r="ED1114" i="20"/>
  <c r="ED1113" i="20"/>
  <c r="GF1049" i="20"/>
  <c r="GF1048" i="20"/>
  <c r="GF1047" i="20"/>
  <c r="FJ1118" i="20" a="1"/>
  <c r="FJ1113" i="20" a="1"/>
  <c r="ED1099" i="20"/>
  <c r="ED1098" i="20"/>
  <c r="EE1078" i="20" a="1"/>
  <c r="GM1150" i="20" l="1"/>
  <c r="GM1148" i="20"/>
  <c r="EA1088" i="20"/>
  <c r="EA1089" i="20"/>
  <c r="DH1100" i="20"/>
  <c r="FA1033" i="20"/>
  <c r="CM1034" i="20" s="1"/>
  <c r="FA1034" i="20"/>
  <c r="CM1035" i="20" s="1"/>
  <c r="DH1098" i="20"/>
  <c r="DO1098" i="20" s="1" a="1"/>
  <c r="DO1099" i="20" s="1"/>
  <c r="FA1032" i="20"/>
  <c r="CM1033" i="20" s="1"/>
  <c r="FA1012" i="20"/>
  <c r="CM1013" i="20" s="1"/>
  <c r="FA1014" i="20"/>
  <c r="CM1015" i="20" s="1"/>
  <c r="FA1013" i="20"/>
  <c r="CM1014" i="20" s="1"/>
  <c r="FW1032" i="20"/>
  <c r="CN1033" i="20" s="1"/>
  <c r="FW1034" i="20"/>
  <c r="CN1035" i="20" s="1"/>
  <c r="FW1033" i="20"/>
  <c r="CN1034" i="20" s="1"/>
  <c r="CY1032" i="20"/>
  <c r="CY1033" i="20"/>
  <c r="CY1034" i="20"/>
  <c r="FW1012" i="20"/>
  <c r="CN1013" i="20" s="1"/>
  <c r="FW1014" i="20"/>
  <c r="CB1015" i="20"/>
  <c r="EM1013" i="20"/>
  <c r="EG1014" i="20"/>
  <c r="EM1014" i="20"/>
  <c r="EG1012" i="20"/>
  <c r="CB1013" i="20"/>
  <c r="EG1013" i="20"/>
  <c r="CB1014" i="20"/>
  <c r="EM1012" i="20"/>
  <c r="CN1014" i="20"/>
  <c r="DO1037" i="20" a="1"/>
  <c r="DO1038" i="20" s="1"/>
  <c r="EB1090" i="20"/>
  <c r="EA1090" i="20"/>
  <c r="FJ1037" i="20"/>
  <c r="DU1009" i="20"/>
  <c r="CC1010" i="20" s="1"/>
  <c r="DZ1090" i="20"/>
  <c r="DF1089" i="20"/>
  <c r="DH1088" i="20" s="1" a="1"/>
  <c r="DH1090" i="20" s="1"/>
  <c r="DU1008" i="20"/>
  <c r="CC1009" i="20" s="1"/>
  <c r="FJ1038" i="20"/>
  <c r="EE1037" i="20" a="1"/>
  <c r="EE1039" i="20" s="1"/>
  <c r="DH1155" i="20"/>
  <c r="DH1154" i="20"/>
  <c r="DH1156" i="20"/>
  <c r="ED1156" i="20"/>
  <c r="ED1154" i="20"/>
  <c r="ED1155" i="20"/>
  <c r="FJ1154" i="20" a="1"/>
  <c r="GF1154" i="20" a="1"/>
  <c r="GF1037" i="20"/>
  <c r="GF1038" i="20"/>
  <c r="GF1039" i="20"/>
  <c r="CY1007" i="20"/>
  <c r="EG1007" i="20" s="1"/>
  <c r="FW1007" i="20" a="1"/>
  <c r="FW1009" i="20" s="1"/>
  <c r="CN1010" i="20" s="1"/>
  <c r="CY1008" i="20"/>
  <c r="EE1027" i="20" a="1"/>
  <c r="EE1027" i="20" s="1"/>
  <c r="GF1098" i="20" a="1"/>
  <c r="GF1100" i="20" s="1"/>
  <c r="FA1007" i="20" a="1"/>
  <c r="CB1010" i="20"/>
  <c r="EG1009" i="20"/>
  <c r="FJ1098" i="20" a="1"/>
  <c r="FJ1100" i="20" s="1"/>
  <c r="FH1089" i="20"/>
  <c r="FG1090" i="20"/>
  <c r="GB1090" i="20"/>
  <c r="GC1090" i="20"/>
  <c r="GK990" i="20"/>
  <c r="GD1089" i="20"/>
  <c r="GB1089" i="20"/>
  <c r="FF1090" i="20"/>
  <c r="GD1088" i="20"/>
  <c r="FG1083" i="20"/>
  <c r="GD1090" i="20"/>
  <c r="GD1085" i="20"/>
  <c r="DO1027" i="20" a="1"/>
  <c r="DO1029" i="20" s="1"/>
  <c r="FF1088" i="20"/>
  <c r="GD1084" i="20"/>
  <c r="FH1084" i="20"/>
  <c r="EA1084" i="20"/>
  <c r="DF1084" i="20"/>
  <c r="GD1083" i="20"/>
  <c r="GB1085" i="20"/>
  <c r="DZ1084" i="20"/>
  <c r="EB1083" i="20"/>
  <c r="EB1085" i="20"/>
  <c r="FH1083" i="20"/>
  <c r="GB1084" i="20"/>
  <c r="DD1085" i="20"/>
  <c r="DE1084" i="20"/>
  <c r="DE1085" i="20"/>
  <c r="FH1085" i="20"/>
  <c r="FF1083" i="20"/>
  <c r="DZ1085" i="20"/>
  <c r="DF1085" i="20"/>
  <c r="EA1083" i="20"/>
  <c r="GC1084" i="20"/>
  <c r="FF1084" i="20"/>
  <c r="FF1085" i="20"/>
  <c r="EB1084" i="20"/>
  <c r="DD1084" i="20"/>
  <c r="DF1083" i="20"/>
  <c r="GC1085" i="20"/>
  <c r="FG1084" i="20"/>
  <c r="GC1083" i="20"/>
  <c r="DZ1083" i="20"/>
  <c r="DE1083" i="20"/>
  <c r="EH1064" i="20"/>
  <c r="FG1085" i="20"/>
  <c r="DD1083" i="20"/>
  <c r="EA1085" i="20"/>
  <c r="GB1088" i="20"/>
  <c r="GC1089" i="20"/>
  <c r="FH1090" i="20"/>
  <c r="GC1088" i="20"/>
  <c r="FG1088" i="20"/>
  <c r="FG1089" i="20"/>
  <c r="FF1089" i="20"/>
  <c r="GI1065" i="20"/>
  <c r="GO1063" i="20"/>
  <c r="GF1027" i="20"/>
  <c r="GF1029" i="20"/>
  <c r="FJ1028" i="20"/>
  <c r="GI1064" i="20"/>
  <c r="GO1065" i="20"/>
  <c r="FJ1027" i="20"/>
  <c r="GO1064" i="20"/>
  <c r="CN1064" i="20"/>
  <c r="EP1064" i="20" s="1"/>
  <c r="EH1063" i="20"/>
  <c r="EH1065" i="20"/>
  <c r="GJ1073" i="20"/>
  <c r="GJ1074" i="20"/>
  <c r="EI1076" i="20"/>
  <c r="GJ1075" i="20"/>
  <c r="CH1075" i="20"/>
  <c r="EP1074" i="20"/>
  <c r="GF1115" i="20"/>
  <c r="GF1114" i="20"/>
  <c r="GK1151" i="20"/>
  <c r="ED1244" i="20" a="1"/>
  <c r="DH1244" i="20" a="1"/>
  <c r="FH1244" i="20"/>
  <c r="FH1245" i="20"/>
  <c r="FF1245" i="20"/>
  <c r="GB1246" i="20"/>
  <c r="GC1246" i="20"/>
  <c r="FF1246" i="20"/>
  <c r="FG1244" i="20"/>
  <c r="GB1245" i="20"/>
  <c r="FG1245" i="20"/>
  <c r="GD1245" i="20"/>
  <c r="GB1244" i="20"/>
  <c r="FF1244" i="20"/>
  <c r="GC1244" i="20"/>
  <c r="FG1246" i="20"/>
  <c r="FH1246" i="20"/>
  <c r="GC1245" i="20"/>
  <c r="GD1246" i="20"/>
  <c r="GD1244" i="20"/>
  <c r="FA1068" i="20" a="1"/>
  <c r="FA1069" i="20" s="1"/>
  <c r="CM1070" i="20" s="1"/>
  <c r="GF1120" i="20"/>
  <c r="ED1043" i="20"/>
  <c r="ED1042" i="20"/>
  <c r="ED1044" i="20"/>
  <c r="GF1042" i="20" a="1"/>
  <c r="FJ1042" i="20" a="1"/>
  <c r="DH1043" i="20"/>
  <c r="DH1042" i="20"/>
  <c r="DH1044" i="20"/>
  <c r="GG1078" i="20" a="1"/>
  <c r="GG1079" i="20" s="1"/>
  <c r="GF1118" i="20"/>
  <c r="ED1093" i="20" a="1"/>
  <c r="GK1000" i="20"/>
  <c r="FG1094" i="20"/>
  <c r="FF1093" i="20"/>
  <c r="FH1093" i="20"/>
  <c r="GB1095" i="20"/>
  <c r="GD1095" i="20"/>
  <c r="GB1093" i="20"/>
  <c r="FG1095" i="20"/>
  <c r="FF1094" i="20"/>
  <c r="FH1095" i="20"/>
  <c r="GC1094" i="20"/>
  <c r="GD1093" i="20"/>
  <c r="GD1094" i="20"/>
  <c r="FF1095" i="20"/>
  <c r="FG1093" i="20"/>
  <c r="GB1094" i="20"/>
  <c r="GC1095" i="20"/>
  <c r="FH1094" i="20"/>
  <c r="GC1093" i="20"/>
  <c r="DH1093" i="20" a="1"/>
  <c r="DO1079" i="20"/>
  <c r="EE1049" i="20"/>
  <c r="FQ1078" i="20" a="1"/>
  <c r="FQ1079" i="20" s="1"/>
  <c r="FW1068" i="20" a="1"/>
  <c r="FW1070" i="20" s="1"/>
  <c r="DO1080" i="20"/>
  <c r="DU1070" i="20"/>
  <c r="CC1071" i="20" s="1"/>
  <c r="DU1069" i="20"/>
  <c r="CC1070" i="20" s="1"/>
  <c r="DU1068" i="20"/>
  <c r="CC1069" i="20" s="1"/>
  <c r="CY1070" i="20"/>
  <c r="CY1069" i="20"/>
  <c r="CY1068" i="20"/>
  <c r="EE1047" i="20"/>
  <c r="FQ1047" i="20" a="1"/>
  <c r="FQ1049" i="20" s="1"/>
  <c r="EE1118" i="20" a="1"/>
  <c r="EE1119" i="20" s="1"/>
  <c r="DO1118" i="20" a="1"/>
  <c r="DO1120" i="20" s="1"/>
  <c r="DO1113" i="20" a="1"/>
  <c r="FJ1098" i="20"/>
  <c r="EE1080" i="20"/>
  <c r="EE1079" i="20"/>
  <c r="EE1078" i="20"/>
  <c r="GG1047" i="20" a="1"/>
  <c r="FJ1115" i="20"/>
  <c r="FJ1114" i="20"/>
  <c r="FJ1113" i="20"/>
  <c r="EE1113" i="20" a="1"/>
  <c r="DO1049" i="20"/>
  <c r="DO1048" i="20"/>
  <c r="DO1047" i="20"/>
  <c r="FJ1118" i="20"/>
  <c r="FJ1120" i="20"/>
  <c r="FJ1119" i="20"/>
  <c r="EE1098" i="20" a="1"/>
  <c r="ED1088" i="20" l="1" a="1"/>
  <c r="ED1090" i="20" s="1"/>
  <c r="FQ1037" i="20" a="1"/>
  <c r="FQ1037" i="20" s="1"/>
  <c r="GI1034" i="20"/>
  <c r="GI1013" i="20"/>
  <c r="GO1012" i="20"/>
  <c r="GO1032" i="20"/>
  <c r="GI1032" i="20"/>
  <c r="GJ1032" i="20" s="1"/>
  <c r="GO1034" i="20"/>
  <c r="CE1013" i="20"/>
  <c r="GO1033" i="20"/>
  <c r="GI1033" i="20"/>
  <c r="EE1028" i="20"/>
  <c r="EP1033" i="20"/>
  <c r="CH1034" i="20"/>
  <c r="GL1033" i="20" s="1"/>
  <c r="GM1034" i="20" s="1"/>
  <c r="EH1012" i="20"/>
  <c r="CB1035" i="20"/>
  <c r="EM1033" i="20"/>
  <c r="EG1034" i="20"/>
  <c r="CB1034" i="20"/>
  <c r="EM1032" i="20"/>
  <c r="EG1033" i="20"/>
  <c r="GI1012" i="20"/>
  <c r="GO1014" i="20"/>
  <c r="CB1033" i="20"/>
  <c r="EG1032" i="20"/>
  <c r="EM1034" i="20"/>
  <c r="EH1014" i="20"/>
  <c r="DO1039" i="20"/>
  <c r="CN1015" i="20"/>
  <c r="EP1013" i="20" s="1"/>
  <c r="GI1014" i="20"/>
  <c r="EH1013" i="20"/>
  <c r="GO1013" i="20"/>
  <c r="EE1037" i="20"/>
  <c r="DO1037" i="20"/>
  <c r="CB1008" i="20"/>
  <c r="EM1007" i="20"/>
  <c r="FQ1038" i="20"/>
  <c r="FQ1039" i="20"/>
  <c r="EE1038" i="20"/>
  <c r="EM1009" i="20"/>
  <c r="EM1008" i="20"/>
  <c r="DO1154" i="20" a="1"/>
  <c r="CB1009" i="20"/>
  <c r="EG1008" i="20"/>
  <c r="EH1008" i="20" s="1"/>
  <c r="EE1154" i="20" a="1"/>
  <c r="GG1037" i="20" a="1"/>
  <c r="FJ1156" i="20"/>
  <c r="FJ1154" i="20"/>
  <c r="FJ1155" i="20"/>
  <c r="GF1156" i="20"/>
  <c r="GF1155" i="20"/>
  <c r="GF1154" i="20"/>
  <c r="EE1029" i="20"/>
  <c r="FW1008" i="20"/>
  <c r="CN1009" i="20" s="1"/>
  <c r="FW1007" i="20"/>
  <c r="CN1008" i="20" s="1"/>
  <c r="GF1098" i="20"/>
  <c r="GF1099" i="20"/>
  <c r="FJ1099" i="20"/>
  <c r="FQ1098" i="20" s="1" a="1"/>
  <c r="FQ1099" i="20" s="1"/>
  <c r="CE1008" i="20"/>
  <c r="EH1007" i="20"/>
  <c r="DO1028" i="20"/>
  <c r="FA1008" i="20"/>
  <c r="FA1007" i="20"/>
  <c r="FA1009" i="20"/>
  <c r="DO1027" i="20"/>
  <c r="GF1088" i="20" a="1"/>
  <c r="GF1089" i="20" s="1"/>
  <c r="GG1113" i="20" a="1"/>
  <c r="GG1114" i="20" s="1"/>
  <c r="FJ1088" i="20" a="1"/>
  <c r="FJ1088" i="20" s="1"/>
  <c r="FJ1083" i="20" a="1"/>
  <c r="FJ1085" i="20" s="1"/>
  <c r="DH1083" i="20" a="1"/>
  <c r="DH1083" i="20" s="1"/>
  <c r="GF1083" i="20" a="1"/>
  <c r="GF1085" i="20" s="1"/>
  <c r="ED1083" i="20" a="1"/>
  <c r="ED1084" i="20" s="1"/>
  <c r="GG1027" i="20" a="1"/>
  <c r="GG1027" i="20" s="1"/>
  <c r="GJ1063" i="20"/>
  <c r="DH1088" i="20"/>
  <c r="GJ1065" i="20"/>
  <c r="DH1089" i="20"/>
  <c r="GJ1064" i="20"/>
  <c r="ED1088" i="20"/>
  <c r="ED1089" i="20"/>
  <c r="FQ1027" i="20" a="1"/>
  <c r="FQ1027" i="20" s="1"/>
  <c r="CH1065" i="20"/>
  <c r="GL1064" i="20" s="1"/>
  <c r="EI1066" i="20"/>
  <c r="FA1068" i="20"/>
  <c r="CM1069" i="20" s="1"/>
  <c r="FA1070" i="20"/>
  <c r="CM1071" i="20" s="1"/>
  <c r="GL1074" i="20"/>
  <c r="CH1073" i="20"/>
  <c r="CH1076" i="20" s="1"/>
  <c r="CW1169" i="20" s="1"/>
  <c r="CY1078" i="20" a="1"/>
  <c r="CY1078" i="20" s="1"/>
  <c r="FW1068" i="20"/>
  <c r="CN1069" i="20" s="1"/>
  <c r="FQ1080" i="20"/>
  <c r="GF1244" i="20" a="1"/>
  <c r="FJ1244" i="20" a="1"/>
  <c r="DH1245" i="20"/>
  <c r="DH1244" i="20"/>
  <c r="DH1246" i="20"/>
  <c r="ED1244" i="20"/>
  <c r="ED1246" i="20"/>
  <c r="ED1245" i="20"/>
  <c r="GG1118" i="20" a="1"/>
  <c r="GG1119" i="20" s="1"/>
  <c r="GG1080" i="20"/>
  <c r="DO1042" i="20" a="1"/>
  <c r="DO1043" i="20" s="1"/>
  <c r="GG1078" i="20"/>
  <c r="FJ1044" i="20"/>
  <c r="FJ1043" i="20"/>
  <c r="FJ1042" i="20"/>
  <c r="GF1043" i="20"/>
  <c r="GF1044" i="20"/>
  <c r="GF1042" i="20"/>
  <c r="EE1042" i="20" a="1"/>
  <c r="GF1093" i="20" a="1"/>
  <c r="DH1095" i="20"/>
  <c r="DH1094" i="20"/>
  <c r="DH1093" i="20"/>
  <c r="FJ1093" i="20" a="1"/>
  <c r="FQ1078" i="20"/>
  <c r="ED1094" i="20"/>
  <c r="ED1093" i="20"/>
  <c r="ED1095" i="20"/>
  <c r="FQ1047" i="20"/>
  <c r="DU1047" i="20" a="1"/>
  <c r="DU1048" i="20" s="1"/>
  <c r="CC1049" i="20" s="1"/>
  <c r="FQ1048" i="20"/>
  <c r="FW1069" i="20"/>
  <c r="DO1098" i="20"/>
  <c r="EG1068" i="20"/>
  <c r="CB1069" i="20"/>
  <c r="EM1070" i="20"/>
  <c r="CN1071" i="20"/>
  <c r="CB1070" i="20"/>
  <c r="EM1068" i="20"/>
  <c r="EG1069" i="20"/>
  <c r="EG1070" i="20"/>
  <c r="CB1071" i="20"/>
  <c r="EM1069" i="20"/>
  <c r="EE1120" i="20"/>
  <c r="DO1118" i="20"/>
  <c r="DO1119" i="20"/>
  <c r="FQ1113" i="20" a="1"/>
  <c r="FQ1115" i="20" s="1"/>
  <c r="DO1100" i="20"/>
  <c r="DU1078" i="20" a="1"/>
  <c r="DU1079" i="20" s="1"/>
  <c r="CC1080" i="20" s="1"/>
  <c r="EE1118" i="20"/>
  <c r="GG1049" i="20"/>
  <c r="GG1048" i="20"/>
  <c r="GG1047" i="20"/>
  <c r="FQ1118" i="20" a="1"/>
  <c r="CY1047" i="20" a="1"/>
  <c r="EE1115" i="20"/>
  <c r="EE1114" i="20"/>
  <c r="EE1113" i="20"/>
  <c r="EE1100" i="20"/>
  <c r="EE1099" i="20"/>
  <c r="EE1098" i="20"/>
  <c r="DO1115" i="20"/>
  <c r="DO1113" i="20"/>
  <c r="DO1114" i="20"/>
  <c r="GM1032" i="20" l="1"/>
  <c r="GM1033" i="20"/>
  <c r="GJ1033" i="20"/>
  <c r="GJ1034" i="20"/>
  <c r="CY1037" i="20" a="1"/>
  <c r="CY1038" i="20" s="1"/>
  <c r="CB1039" i="20" s="1"/>
  <c r="DU1027" i="20" a="1"/>
  <c r="DU1027" i="20" s="1"/>
  <c r="CC1028" i="20" s="1"/>
  <c r="GJ1014" i="20"/>
  <c r="GG1029" i="20"/>
  <c r="EH1034" i="20"/>
  <c r="DU1037" i="20" a="1"/>
  <c r="DU1037" i="20" s="1"/>
  <c r="CC1038" i="20" s="1"/>
  <c r="EH1032" i="20"/>
  <c r="CE1033" i="20"/>
  <c r="CH1032" i="20" s="1"/>
  <c r="CH1035" i="20" s="1"/>
  <c r="CW1128" i="20" s="1"/>
  <c r="EI1015" i="20"/>
  <c r="EH1033" i="20"/>
  <c r="CH1014" i="20"/>
  <c r="GJ1013" i="20"/>
  <c r="GJ1012" i="20"/>
  <c r="FA1037" i="20" a="1"/>
  <c r="FA1038" i="20" s="1"/>
  <c r="CM1039" i="20" s="1"/>
  <c r="EH1009" i="20"/>
  <c r="EI1010" i="20" s="1"/>
  <c r="CY1098" i="20" a="1"/>
  <c r="CY1100" i="20" s="1"/>
  <c r="CY1027" i="20" a="1"/>
  <c r="CY1027" i="20" s="1"/>
  <c r="CB1028" i="20" s="1"/>
  <c r="GG1154" i="20" a="1"/>
  <c r="GG1098" i="20" a="1"/>
  <c r="GG1098" i="20" s="1"/>
  <c r="FQ1154" i="20" a="1"/>
  <c r="GG1038" i="20"/>
  <c r="GG1037" i="20"/>
  <c r="GG1039" i="20"/>
  <c r="EE1154" i="20"/>
  <c r="EE1156" i="20"/>
  <c r="EE1155" i="20"/>
  <c r="DO1155" i="20"/>
  <c r="DO1154" i="20"/>
  <c r="DO1156" i="20"/>
  <c r="GG1113" i="20"/>
  <c r="GF1084" i="20"/>
  <c r="GF1083" i="20"/>
  <c r="CM1010" i="20"/>
  <c r="GI1009" i="20"/>
  <c r="GO1008" i="20"/>
  <c r="CM1008" i="20"/>
  <c r="GI1007" i="20"/>
  <c r="GO1009" i="20"/>
  <c r="CM1009" i="20"/>
  <c r="GO1007" i="20"/>
  <c r="GI1008" i="20"/>
  <c r="GO1068" i="20"/>
  <c r="DO1088" i="20" a="1"/>
  <c r="DO1088" i="20" s="1"/>
  <c r="GG1115" i="20"/>
  <c r="FJ1083" i="20"/>
  <c r="DH1084" i="20"/>
  <c r="FJ1089" i="20"/>
  <c r="FJ1090" i="20"/>
  <c r="GF1090" i="20"/>
  <c r="GF1088" i="20"/>
  <c r="DH1085" i="20"/>
  <c r="EE1088" i="20" a="1"/>
  <c r="EE1088" i="20" s="1"/>
  <c r="FJ1084" i="20"/>
  <c r="FQ1083" i="20" s="1" a="1"/>
  <c r="GG1028" i="20"/>
  <c r="ED1085" i="20"/>
  <c r="ED1083" i="20"/>
  <c r="GI1070" i="20"/>
  <c r="CY1079" i="20"/>
  <c r="CB1080" i="20" s="1"/>
  <c r="CY1080" i="20"/>
  <c r="CB1081" i="20" s="1"/>
  <c r="CH1063" i="20"/>
  <c r="CH1066" i="20" s="1"/>
  <c r="CW1159" i="20" s="1"/>
  <c r="DE1160" i="20" s="1"/>
  <c r="FQ1029" i="20"/>
  <c r="FQ1028" i="20"/>
  <c r="FA1047" i="20" a="1"/>
  <c r="FA1047" i="20" s="1"/>
  <c r="FA1078" i="20" a="1"/>
  <c r="FA1080" i="20" s="1"/>
  <c r="CM1081" i="20" s="1"/>
  <c r="GI1068" i="20"/>
  <c r="GO1069" i="20"/>
  <c r="FW1078" i="20" a="1"/>
  <c r="DF1169" i="20"/>
  <c r="EA1169" i="20"/>
  <c r="DE1171" i="20"/>
  <c r="DZ1169" i="20"/>
  <c r="DD1170" i="20"/>
  <c r="EB1170" i="20"/>
  <c r="EA1170" i="20"/>
  <c r="DE1169" i="20"/>
  <c r="EB1171" i="20"/>
  <c r="DD1171" i="20"/>
  <c r="DZ1171" i="20"/>
  <c r="EY1169" i="20"/>
  <c r="EA1171" i="20"/>
  <c r="DF1171" i="20"/>
  <c r="EB1169" i="20"/>
  <c r="DZ1170" i="20"/>
  <c r="DE1170" i="20"/>
  <c r="DD1169" i="20"/>
  <c r="DF1170" i="20"/>
  <c r="GM1075" i="20"/>
  <c r="GM1074" i="20"/>
  <c r="GM1073" i="20"/>
  <c r="GM1064" i="20"/>
  <c r="GM1063" i="20"/>
  <c r="GM1065" i="20"/>
  <c r="FQ1100" i="20"/>
  <c r="GF1245" i="20"/>
  <c r="GF1244" i="20"/>
  <c r="GF1246" i="20"/>
  <c r="GG1118" i="20"/>
  <c r="EE1244" i="20" a="1"/>
  <c r="DO1244" i="20" a="1"/>
  <c r="GG1120" i="20"/>
  <c r="FJ1246" i="20"/>
  <c r="FJ1244" i="20"/>
  <c r="FJ1245" i="20"/>
  <c r="FQ1042" i="20" a="1"/>
  <c r="FQ1043" i="20" s="1"/>
  <c r="DO1042" i="20"/>
  <c r="EG1027" i="20"/>
  <c r="DO1044" i="20"/>
  <c r="DO1093" i="20" a="1"/>
  <c r="EE1042" i="20"/>
  <c r="EE1044" i="20"/>
  <c r="EE1043" i="20"/>
  <c r="GG1042" i="20" a="1"/>
  <c r="FQ1098" i="20"/>
  <c r="DU1049" i="20"/>
  <c r="CC1050" i="20" s="1"/>
  <c r="GI1069" i="20"/>
  <c r="GO1070" i="20"/>
  <c r="FJ1094" i="20"/>
  <c r="FJ1095" i="20"/>
  <c r="FJ1093" i="20"/>
  <c r="CN1070" i="20"/>
  <c r="CH1070" i="20" s="1"/>
  <c r="EE1093" i="20" a="1"/>
  <c r="GF1093" i="20"/>
  <c r="GF1095" i="20"/>
  <c r="GF1094" i="20"/>
  <c r="DU1047" i="20"/>
  <c r="CC1048" i="20" s="1"/>
  <c r="CY1118" i="20" a="1"/>
  <c r="CY1119" i="20" s="1"/>
  <c r="CE1069" i="20"/>
  <c r="EH1070" i="20"/>
  <c r="EH1069" i="20"/>
  <c r="EH1068" i="20"/>
  <c r="DU1080" i="20"/>
  <c r="CC1081" i="20" s="1"/>
  <c r="DU1118" i="20" a="1"/>
  <c r="DU1119" i="20" s="1"/>
  <c r="CC1120" i="20" s="1"/>
  <c r="FQ1113" i="20"/>
  <c r="FQ1114" i="20"/>
  <c r="FW1047" i="20" a="1"/>
  <c r="FW1048" i="20" s="1"/>
  <c r="CN1049" i="20" s="1"/>
  <c r="CY1113" i="20" a="1"/>
  <c r="CY1115" i="20" s="1"/>
  <c r="DU1098" i="20" a="1"/>
  <c r="DU1100" i="20" s="1"/>
  <c r="CC1101" i="20" s="1"/>
  <c r="DU1078" i="20"/>
  <c r="CC1079" i="20" s="1"/>
  <c r="CY1049" i="20"/>
  <c r="CY1048" i="20"/>
  <c r="CY1047" i="20"/>
  <c r="FA1048" i="20"/>
  <c r="FQ1118" i="20"/>
  <c r="FQ1120" i="20"/>
  <c r="FQ1119" i="20"/>
  <c r="GK1035" i="20"/>
  <c r="DU1113" i="20" a="1"/>
  <c r="CB1079" i="20"/>
  <c r="FW1027" i="20" l="1" a="1"/>
  <c r="FW1029" i="20" s="1"/>
  <c r="CN1030" i="20" s="1"/>
  <c r="GG1099" i="20"/>
  <c r="GG1100" i="20"/>
  <c r="CY1037" i="20"/>
  <c r="DU1029" i="20"/>
  <c r="CC1030" i="20" s="1"/>
  <c r="DU1028" i="20"/>
  <c r="CC1029" i="20" s="1"/>
  <c r="CY1039" i="20"/>
  <c r="CB1040" i="20" s="1"/>
  <c r="EG1037" i="20"/>
  <c r="DU1038" i="20"/>
  <c r="DU1039" i="20"/>
  <c r="CC1040" i="20" s="1"/>
  <c r="DF1128" i="20"/>
  <c r="EA1128" i="20"/>
  <c r="DE1130" i="20"/>
  <c r="EB1128" i="20"/>
  <c r="DE1128" i="20"/>
  <c r="EA1130" i="20"/>
  <c r="DD1129" i="20"/>
  <c r="EB1129" i="20"/>
  <c r="DZ1129" i="20"/>
  <c r="DD1130" i="20"/>
  <c r="DZ1128" i="20"/>
  <c r="EY1128" i="20"/>
  <c r="DF1129" i="20"/>
  <c r="DD1128" i="20"/>
  <c r="DZ1130" i="20"/>
  <c r="EA1129" i="20"/>
  <c r="DE1129" i="20"/>
  <c r="EB1130" i="20"/>
  <c r="DF1130" i="20"/>
  <c r="CY1028" i="20"/>
  <c r="EM1029" i="20" s="1"/>
  <c r="GG1083" i="20" a="1"/>
  <c r="GG1085" i="20" s="1"/>
  <c r="CB1038" i="20"/>
  <c r="EI1035" i="20"/>
  <c r="FA1039" i="20"/>
  <c r="CM1040" i="20" s="1"/>
  <c r="FA1037" i="20"/>
  <c r="CM1038" i="20" s="1"/>
  <c r="GL1013" i="20"/>
  <c r="CH1012" i="20"/>
  <c r="CH1015" i="20" s="1"/>
  <c r="CW1108" i="20" s="1"/>
  <c r="CY1098" i="20"/>
  <c r="CY1099" i="20"/>
  <c r="CY1029" i="20"/>
  <c r="CB1030" i="20" s="1"/>
  <c r="EM1039" i="20"/>
  <c r="CY1154" i="20" a="1"/>
  <c r="CY1154" i="20" s="1"/>
  <c r="CB1155" i="20" s="1"/>
  <c r="GG1156" i="20"/>
  <c r="GG1154" i="20"/>
  <c r="GG1155" i="20"/>
  <c r="FW1037" i="20" a="1"/>
  <c r="FW1037" i="20" s="1"/>
  <c r="DU1154" i="20" a="1"/>
  <c r="FQ1156" i="20"/>
  <c r="FQ1154" i="20"/>
  <c r="FQ1155" i="20"/>
  <c r="EG1079" i="20"/>
  <c r="FA1049" i="20"/>
  <c r="FW1113" i="20" a="1"/>
  <c r="FW1114" i="20" s="1"/>
  <c r="CN1115" i="20" s="1"/>
  <c r="GJ1007" i="20"/>
  <c r="DO1090" i="20"/>
  <c r="DO1089" i="20"/>
  <c r="CH1009" i="20"/>
  <c r="EP1008" i="20"/>
  <c r="GJ1009" i="20"/>
  <c r="GJ1008" i="20"/>
  <c r="FQ1088" i="20" a="1"/>
  <c r="FQ1089" i="20" s="1"/>
  <c r="GG1088" i="20" a="1"/>
  <c r="GG1089" i="20" s="1"/>
  <c r="DO1083" i="20" a="1"/>
  <c r="DO1085" i="20" s="1"/>
  <c r="DF1161" i="20"/>
  <c r="EE1090" i="20"/>
  <c r="EE1089" i="20"/>
  <c r="EE1083" i="20" a="1"/>
  <c r="EE1083" i="20" s="1"/>
  <c r="FA1078" i="20"/>
  <c r="CM1079" i="20" s="1"/>
  <c r="GJ1069" i="20"/>
  <c r="DZ1161" i="20"/>
  <c r="EB1159" i="20"/>
  <c r="EA1160" i="20"/>
  <c r="DF1160" i="20"/>
  <c r="EB1161" i="20"/>
  <c r="DD1160" i="20"/>
  <c r="EA1159" i="20"/>
  <c r="DE1159" i="20"/>
  <c r="DF1159" i="20"/>
  <c r="DZ1159" i="20"/>
  <c r="DD1161" i="20"/>
  <c r="DZ1160" i="20"/>
  <c r="EY1159" i="20"/>
  <c r="GD1159" i="20" s="1"/>
  <c r="EB1160" i="20"/>
  <c r="DD1159" i="20"/>
  <c r="DE1161" i="20"/>
  <c r="EA1161" i="20"/>
  <c r="FA1027" i="20" a="1"/>
  <c r="FA1113" i="20" a="1"/>
  <c r="FA1114" i="20" s="1"/>
  <c r="FA1079" i="20"/>
  <c r="CM1080" i="20" s="1"/>
  <c r="FA1098" i="20" a="1"/>
  <c r="FA1099" i="20" s="1"/>
  <c r="CM1100" i="20" s="1"/>
  <c r="CY1042" i="20" a="1"/>
  <c r="CY1043" i="20" s="1"/>
  <c r="CB1044" i="20" s="1"/>
  <c r="FQ1084" i="20"/>
  <c r="FQ1085" i="20"/>
  <c r="FQ1083" i="20"/>
  <c r="DH1169" i="20" a="1"/>
  <c r="DH1171" i="20" s="1"/>
  <c r="FW1080" i="20"/>
  <c r="FW1078" i="20"/>
  <c r="FW1079" i="20"/>
  <c r="CN1080" i="20" s="1"/>
  <c r="FH1169" i="20"/>
  <c r="FF1170" i="20"/>
  <c r="FF1171" i="20"/>
  <c r="GB1169" i="20"/>
  <c r="GB1171" i="20"/>
  <c r="FH1170" i="20"/>
  <c r="GD1171" i="20"/>
  <c r="GD1170" i="20"/>
  <c r="GD1169" i="20"/>
  <c r="GC1171" i="20"/>
  <c r="FG1169" i="20"/>
  <c r="FH1171" i="20"/>
  <c r="GC1170" i="20"/>
  <c r="FG1170" i="20"/>
  <c r="FG1171" i="20"/>
  <c r="GC1169" i="20"/>
  <c r="GB1170" i="20"/>
  <c r="FF1169" i="20"/>
  <c r="ED1169" i="20" a="1"/>
  <c r="GK1076" i="20"/>
  <c r="GK1066" i="20"/>
  <c r="GG1244" i="20" a="1"/>
  <c r="GG1245" i="20" s="1"/>
  <c r="FQ1042" i="20"/>
  <c r="EM1078" i="20"/>
  <c r="FQ1044" i="20"/>
  <c r="FQ1244" i="20" a="1"/>
  <c r="FQ1245" i="20" s="1"/>
  <c r="FW1118" i="20" a="1"/>
  <c r="FW1118" i="20" s="1"/>
  <c r="CN1119" i="20" s="1"/>
  <c r="DO1245" i="20"/>
  <c r="DO1246" i="20"/>
  <c r="DO1244" i="20"/>
  <c r="EE1245" i="20"/>
  <c r="EE1244" i="20"/>
  <c r="EE1246" i="20"/>
  <c r="EG1078" i="20"/>
  <c r="FW1047" i="20"/>
  <c r="CN1048" i="20" s="1"/>
  <c r="EM1080" i="20"/>
  <c r="FW1098" i="20" a="1"/>
  <c r="FW1100" i="20" s="1"/>
  <c r="CN1101" i="20" s="1"/>
  <c r="DU1118" i="20"/>
  <c r="CC1119" i="20" s="1"/>
  <c r="DU1120" i="20"/>
  <c r="CC1121" i="20" s="1"/>
  <c r="EP1069" i="20"/>
  <c r="DO1093" i="20"/>
  <c r="DO1095" i="20"/>
  <c r="DO1094" i="20"/>
  <c r="EG1080" i="20"/>
  <c r="GJ1068" i="20"/>
  <c r="DU1042" i="20" a="1"/>
  <c r="GJ1070" i="20"/>
  <c r="GG1044" i="20"/>
  <c r="GG1043" i="20"/>
  <c r="GG1042" i="20"/>
  <c r="FQ1093" i="20" a="1"/>
  <c r="GG1093" i="20" a="1"/>
  <c r="EE1095" i="20"/>
  <c r="EE1093" i="20"/>
  <c r="EE1094" i="20"/>
  <c r="EG1119" i="20"/>
  <c r="CB1120" i="20"/>
  <c r="CY1120" i="20"/>
  <c r="CB1121" i="20" s="1"/>
  <c r="CY1118" i="20"/>
  <c r="CB1119" i="20" s="1"/>
  <c r="FW1049" i="20"/>
  <c r="CN1050" i="20" s="1"/>
  <c r="EM1079" i="20"/>
  <c r="FA1118" i="20" a="1"/>
  <c r="FA1119" i="20" s="1"/>
  <c r="EI1071" i="20"/>
  <c r="DU1098" i="20"/>
  <c r="CC1099" i="20" s="1"/>
  <c r="DU1099" i="20"/>
  <c r="CC1100" i="20" s="1"/>
  <c r="GL1069" i="20"/>
  <c r="CH1068" i="20"/>
  <c r="CH1071" i="20" s="1"/>
  <c r="CW1164" i="20" s="1"/>
  <c r="CY1113" i="20"/>
  <c r="CB1114" i="20" s="1"/>
  <c r="CY1114" i="20"/>
  <c r="CB1115" i="20" s="1"/>
  <c r="CB1048" i="20"/>
  <c r="EG1047" i="20"/>
  <c r="EM1049" i="20"/>
  <c r="DU1115" i="20"/>
  <c r="CC1116" i="20" s="1"/>
  <c r="DU1114" i="20"/>
  <c r="CC1115" i="20" s="1"/>
  <c r="DU1113" i="20"/>
  <c r="CC1114" i="20" s="1"/>
  <c r="CB1116" i="20"/>
  <c r="EM1047" i="20"/>
  <c r="CB1049" i="20"/>
  <c r="EG1048" i="20"/>
  <c r="EG1049" i="20"/>
  <c r="CB1050" i="20"/>
  <c r="EM1048" i="20"/>
  <c r="CE1079" i="20"/>
  <c r="CB1100" i="20"/>
  <c r="CM1048" i="20"/>
  <c r="EG1100" i="20"/>
  <c r="CB1101" i="20"/>
  <c r="CM1049" i="20"/>
  <c r="GI1048" i="20"/>
  <c r="CB1099" i="20"/>
  <c r="CM1050" i="20"/>
  <c r="FW1028" i="20" l="1"/>
  <c r="CN1029" i="20" s="1"/>
  <c r="FW1027" i="20"/>
  <c r="CN1028" i="20" s="1"/>
  <c r="EM1037" i="20"/>
  <c r="EM1038" i="20"/>
  <c r="EG1039" i="20"/>
  <c r="CB1029" i="20"/>
  <c r="CE1028" i="20" s="1"/>
  <c r="EG1028" i="20"/>
  <c r="EH1028" i="20" s="1"/>
  <c r="DH1128" i="20" a="1"/>
  <c r="DH1129" i="20" s="1"/>
  <c r="EG1029" i="20"/>
  <c r="EM1028" i="20"/>
  <c r="GG1083" i="20"/>
  <c r="GG1084" i="20"/>
  <c r="FW1083" i="20" s="1" a="1"/>
  <c r="FW1085" i="20" s="1"/>
  <c r="CC1039" i="20"/>
  <c r="CE1038" i="20" s="1"/>
  <c r="EG1038" i="20"/>
  <c r="EH1039" i="20" s="1"/>
  <c r="FF1129" i="20"/>
  <c r="GB1130" i="20"/>
  <c r="GD1128" i="20"/>
  <c r="GC1129" i="20"/>
  <c r="FH1128" i="20"/>
  <c r="GD1129" i="20"/>
  <c r="GD1130" i="20"/>
  <c r="FH1130" i="20"/>
  <c r="GB1128" i="20"/>
  <c r="FF1128" i="20"/>
  <c r="FF1130" i="20"/>
  <c r="FH1129" i="20"/>
  <c r="GB1129" i="20"/>
  <c r="FG1129" i="20"/>
  <c r="FG1128" i="20"/>
  <c r="GC1130" i="20"/>
  <c r="GC1128" i="20"/>
  <c r="FG1130" i="20"/>
  <c r="ED1128" i="20" a="1"/>
  <c r="EA1108" i="20"/>
  <c r="DE1110" i="20"/>
  <c r="EB1110" i="20"/>
  <c r="EA1110" i="20"/>
  <c r="DE1109" i="20"/>
  <c r="EY1108" i="20"/>
  <c r="DD1109" i="20"/>
  <c r="DE1108" i="20"/>
  <c r="EA1109" i="20"/>
  <c r="DD1110" i="20"/>
  <c r="DF1109" i="20"/>
  <c r="DZ1108" i="20"/>
  <c r="DZ1109" i="20"/>
  <c r="EB1108" i="20"/>
  <c r="DZ1110" i="20"/>
  <c r="DF1108" i="20"/>
  <c r="EB1109" i="20"/>
  <c r="DD1108" i="20"/>
  <c r="DF1110" i="20"/>
  <c r="GM1012" i="20"/>
  <c r="GM1014" i="20"/>
  <c r="GM1013" i="20"/>
  <c r="EH1027" i="20"/>
  <c r="CY1156" i="20"/>
  <c r="CB1157" i="20" s="1"/>
  <c r="FW1154" i="20" a="1"/>
  <c r="FW1156" i="20" s="1"/>
  <c r="CY1155" i="20"/>
  <c r="CB1156" i="20" s="1"/>
  <c r="EM1027" i="20"/>
  <c r="FW1039" i="20"/>
  <c r="GI1039" i="20" s="1"/>
  <c r="FW1038" i="20"/>
  <c r="CN1039" i="20" s="1"/>
  <c r="CY1088" i="20" a="1"/>
  <c r="CY1088" i="20" s="1"/>
  <c r="CB1089" i="20" s="1"/>
  <c r="CN1038" i="20"/>
  <c r="GI1037" i="20"/>
  <c r="FA1154" i="20" a="1"/>
  <c r="DU1156" i="20"/>
  <c r="DU1155" i="20"/>
  <c r="DU1154" i="20"/>
  <c r="FW1115" i="20"/>
  <c r="CN1116" i="20" s="1"/>
  <c r="FW1113" i="20"/>
  <c r="CN1114" i="20" s="1"/>
  <c r="FQ1090" i="20"/>
  <c r="FA1098" i="20"/>
  <c r="CM1099" i="20" s="1"/>
  <c r="FA1100" i="20"/>
  <c r="CM1101" i="20" s="1"/>
  <c r="DU1088" i="20" a="1"/>
  <c r="DU1090" i="20" s="1"/>
  <c r="FQ1088" i="20"/>
  <c r="DO1083" i="20"/>
  <c r="GG1090" i="20"/>
  <c r="GG1088" i="20"/>
  <c r="GL1008" i="20"/>
  <c r="CH1007" i="20"/>
  <c r="CH1010" i="20" s="1"/>
  <c r="CW1103" i="20" s="1"/>
  <c r="FA1115" i="20"/>
  <c r="DO1084" i="20"/>
  <c r="FA1113" i="20"/>
  <c r="GI1113" i="20" s="1"/>
  <c r="FF1159" i="20"/>
  <c r="GC1161" i="20"/>
  <c r="GC1159" i="20"/>
  <c r="GB1160" i="20"/>
  <c r="FH1161" i="20"/>
  <c r="FF1161" i="20"/>
  <c r="EE1085" i="20"/>
  <c r="EE1084" i="20"/>
  <c r="FH1159" i="20"/>
  <c r="FG1159" i="20"/>
  <c r="FG1161" i="20"/>
  <c r="FG1160" i="20"/>
  <c r="FH1160" i="20"/>
  <c r="FF1160" i="20"/>
  <c r="GC1160" i="20"/>
  <c r="GD1160" i="20"/>
  <c r="GB1159" i="20"/>
  <c r="GB1161" i="20"/>
  <c r="GD1161" i="20"/>
  <c r="DH1159" i="20" a="1"/>
  <c r="DH1161" i="20" s="1"/>
  <c r="ED1159" i="20" a="1"/>
  <c r="ED1161" i="20" s="1"/>
  <c r="CY1044" i="20"/>
  <c r="CB1045" i="20" s="1"/>
  <c r="GI1079" i="20"/>
  <c r="CY1042" i="20"/>
  <c r="CB1043" i="20" s="1"/>
  <c r="GO1049" i="20"/>
  <c r="FA1027" i="20"/>
  <c r="FA1028" i="20"/>
  <c r="FA1029" i="20"/>
  <c r="GO1080" i="20"/>
  <c r="FA1083" i="20" a="1"/>
  <c r="EH1079" i="20"/>
  <c r="GO1078" i="20"/>
  <c r="EH1080" i="20"/>
  <c r="DH1169" i="20"/>
  <c r="DH1170" i="20"/>
  <c r="GI1047" i="20"/>
  <c r="FW1119" i="20"/>
  <c r="CN1120" i="20" s="1"/>
  <c r="CN1079" i="20"/>
  <c r="GI1078" i="20"/>
  <c r="CN1081" i="20"/>
  <c r="GI1080" i="20"/>
  <c r="GO1079" i="20"/>
  <c r="GF1169" i="20" a="1"/>
  <c r="ED1170" i="20"/>
  <c r="ED1171" i="20"/>
  <c r="ED1169" i="20"/>
  <c r="FJ1169" i="20" a="1"/>
  <c r="FA1042" i="20" a="1"/>
  <c r="FA1043" i="20" s="1"/>
  <c r="CM1044" i="20" s="1"/>
  <c r="GG1244" i="20"/>
  <c r="GI1049" i="20"/>
  <c r="DU1244" i="20" a="1"/>
  <c r="GG1246" i="20"/>
  <c r="GO1048" i="20"/>
  <c r="CY1244" i="20" a="1"/>
  <c r="CY1244" i="20" s="1"/>
  <c r="CB1245" i="20" s="1"/>
  <c r="FQ1246" i="20"/>
  <c r="EH1078" i="20"/>
  <c r="FW1120" i="20"/>
  <c r="CN1121" i="20" s="1"/>
  <c r="FQ1244" i="20"/>
  <c r="FW1099" i="20"/>
  <c r="CN1100" i="20" s="1"/>
  <c r="GO1047" i="20"/>
  <c r="FA1118" i="20"/>
  <c r="GI1118" i="20" s="1"/>
  <c r="FW1098" i="20"/>
  <c r="EM1100" i="20"/>
  <c r="FW1042" i="20" a="1"/>
  <c r="EG1120" i="20"/>
  <c r="CY1093" i="20" a="1"/>
  <c r="EG1098" i="20"/>
  <c r="EM1099" i="20"/>
  <c r="EG1113" i="20"/>
  <c r="DU1042" i="20"/>
  <c r="DU1044" i="20"/>
  <c r="DU1043" i="20"/>
  <c r="CE1119" i="20"/>
  <c r="FA1120" i="20"/>
  <c r="CM1121" i="20" s="1"/>
  <c r="EM1098" i="20"/>
  <c r="FQ1094" i="20"/>
  <c r="FQ1093" i="20"/>
  <c r="FQ1095" i="20"/>
  <c r="CE1114" i="20"/>
  <c r="EG1099" i="20"/>
  <c r="EM1115" i="20"/>
  <c r="EG1118" i="20"/>
  <c r="EM1120" i="20"/>
  <c r="EM1118" i="20"/>
  <c r="DU1093" i="20" a="1"/>
  <c r="EM1119" i="20"/>
  <c r="GG1095" i="20"/>
  <c r="GG1094" i="20"/>
  <c r="GG1093" i="20"/>
  <c r="EH1049" i="20"/>
  <c r="EB1165" i="20"/>
  <c r="DE1165" i="20"/>
  <c r="DD1164" i="20"/>
  <c r="EB1166" i="20"/>
  <c r="DF1164" i="20"/>
  <c r="EA1165" i="20"/>
  <c r="DE1166" i="20"/>
  <c r="EA1166" i="20"/>
  <c r="DD1165" i="20"/>
  <c r="DZ1165" i="20"/>
  <c r="DE1164" i="20"/>
  <c r="DF1165" i="20"/>
  <c r="DD1166" i="20"/>
  <c r="EA1164" i="20"/>
  <c r="DZ1166" i="20"/>
  <c r="EY1164" i="20"/>
  <c r="DZ1164" i="20"/>
  <c r="DF1166" i="20"/>
  <c r="EB1164" i="20"/>
  <c r="GM1069" i="20"/>
  <c r="GM1070" i="20"/>
  <c r="GM1068" i="20"/>
  <c r="CN1157" i="20"/>
  <c r="CE1099" i="20"/>
  <c r="CH1049" i="20"/>
  <c r="GL1048" i="20" s="1"/>
  <c r="EP1048" i="20"/>
  <c r="CM1120" i="20"/>
  <c r="CM1114" i="20"/>
  <c r="CM1115" i="20"/>
  <c r="GI1114" i="20"/>
  <c r="EH1047" i="20"/>
  <c r="EM1113" i="20"/>
  <c r="CE1048" i="20"/>
  <c r="EG1114" i="20"/>
  <c r="EM1114" i="20"/>
  <c r="EH1048" i="20"/>
  <c r="EG1115" i="20"/>
  <c r="EH1029" i="20" l="1"/>
  <c r="EH1037" i="20"/>
  <c r="DH1130" i="20"/>
  <c r="DH1128" i="20"/>
  <c r="EH1038" i="20"/>
  <c r="EI1040" i="20" s="1"/>
  <c r="ED1128" i="20"/>
  <c r="ED1130" i="20"/>
  <c r="ED1129" i="20"/>
  <c r="FW1155" i="20"/>
  <c r="CN1156" i="20" s="1"/>
  <c r="FJ1128" i="20" a="1"/>
  <c r="FW1154" i="20"/>
  <c r="CN1155" i="20" s="1"/>
  <c r="GF1128" i="20" a="1"/>
  <c r="GD1110" i="20"/>
  <c r="GB1108" i="20"/>
  <c r="FH1110" i="20"/>
  <c r="GC1110" i="20"/>
  <c r="GC1109" i="20"/>
  <c r="FF1110" i="20"/>
  <c r="FF1108" i="20"/>
  <c r="FH1108" i="20"/>
  <c r="FF1109" i="20"/>
  <c r="GD1109" i="20"/>
  <c r="FG1108" i="20"/>
  <c r="FH1109" i="20"/>
  <c r="GC1108" i="20"/>
  <c r="FG1109" i="20"/>
  <c r="GB1110" i="20"/>
  <c r="GD1108" i="20"/>
  <c r="FG1110" i="20"/>
  <c r="GB1109" i="20"/>
  <c r="GI1100" i="20"/>
  <c r="GK1015" i="20"/>
  <c r="ED1108" i="20" a="1"/>
  <c r="DH1108" i="20" a="1"/>
  <c r="GO1038" i="20"/>
  <c r="GI1038" i="20"/>
  <c r="GJ1039" i="20" s="1"/>
  <c r="CN1040" i="20"/>
  <c r="CH1039" i="20" s="1"/>
  <c r="FA1088" i="20" a="1"/>
  <c r="FA1088" i="20" s="1"/>
  <c r="CM1089" i="20" s="1"/>
  <c r="GO1037" i="20"/>
  <c r="CY1089" i="20"/>
  <c r="CB1090" i="20" s="1"/>
  <c r="GO1039" i="20"/>
  <c r="CY1090" i="20"/>
  <c r="CB1091" i="20" s="1"/>
  <c r="CC1155" i="20"/>
  <c r="EG1154" i="20"/>
  <c r="EM1155" i="20"/>
  <c r="GO1114" i="20"/>
  <c r="GO1115" i="20"/>
  <c r="CC1156" i="20"/>
  <c r="EM1156" i="20"/>
  <c r="EG1155" i="20"/>
  <c r="GI1115" i="20"/>
  <c r="GJ1114" i="20" s="1"/>
  <c r="CC1157" i="20"/>
  <c r="EG1156" i="20"/>
  <c r="EM1154" i="20"/>
  <c r="FA1155" i="20"/>
  <c r="FA1156" i="20"/>
  <c r="FA1154" i="20"/>
  <c r="CM1116" i="20"/>
  <c r="EP1114" i="20" s="1"/>
  <c r="GO1113" i="20"/>
  <c r="FW1088" i="20" a="1"/>
  <c r="FW1088" i="20" s="1"/>
  <c r="CY1083" i="20" a="1"/>
  <c r="CY1083" i="20" s="1"/>
  <c r="CB1084" i="20" s="1"/>
  <c r="DU1089" i="20"/>
  <c r="CM1119" i="20"/>
  <c r="DU1088" i="20"/>
  <c r="CC1089" i="20" s="1"/>
  <c r="EI1030" i="20"/>
  <c r="EB1104" i="20"/>
  <c r="DZ1104" i="20"/>
  <c r="DF1104" i="20"/>
  <c r="EB1103" i="20"/>
  <c r="EA1105" i="20"/>
  <c r="DZ1105" i="20"/>
  <c r="DE1104" i="20"/>
  <c r="DF1103" i="20"/>
  <c r="EA1104" i="20"/>
  <c r="EB1105" i="20"/>
  <c r="EA1103" i="20"/>
  <c r="DD1105" i="20"/>
  <c r="EY1103" i="20"/>
  <c r="DZ1103" i="20"/>
  <c r="DE1105" i="20"/>
  <c r="DF1105" i="20"/>
  <c r="DD1103" i="20"/>
  <c r="DD1104" i="20"/>
  <c r="DE1103" i="20"/>
  <c r="GM1007" i="20"/>
  <c r="GM1009" i="20"/>
  <c r="GM1008" i="20"/>
  <c r="DU1083" i="20" a="1"/>
  <c r="DU1084" i="20" s="1"/>
  <c r="CC1085" i="20" s="1"/>
  <c r="ED1159" i="20"/>
  <c r="GI1120" i="20"/>
  <c r="GF1159" i="20" a="1"/>
  <c r="GF1161" i="20" s="1"/>
  <c r="FJ1159" i="20" a="1"/>
  <c r="FJ1159" i="20" s="1"/>
  <c r="ED1160" i="20"/>
  <c r="DH1160" i="20"/>
  <c r="DH1159" i="20"/>
  <c r="EH1100" i="20"/>
  <c r="EI1081" i="20"/>
  <c r="EH1099" i="20"/>
  <c r="GI1029" i="20"/>
  <c r="GO1028" i="20"/>
  <c r="CM1030" i="20"/>
  <c r="CM1029" i="20"/>
  <c r="GI1028" i="20"/>
  <c r="GO1027" i="20"/>
  <c r="CM1028" i="20"/>
  <c r="GI1027" i="20"/>
  <c r="GO1029" i="20"/>
  <c r="GJ1048" i="20"/>
  <c r="DO1169" i="20" a="1"/>
  <c r="DO1169" i="20" s="1"/>
  <c r="GJ1049" i="20"/>
  <c r="GJ1047" i="20"/>
  <c r="FA1090" i="20"/>
  <c r="CM1091" i="20" s="1"/>
  <c r="FA1083" i="20"/>
  <c r="CM1084" i="20" s="1"/>
  <c r="FA1084" i="20"/>
  <c r="CM1085" i="20" s="1"/>
  <c r="FA1085" i="20"/>
  <c r="CM1086" i="20" s="1"/>
  <c r="CC1091" i="20"/>
  <c r="GJ1080" i="20"/>
  <c r="GO1119" i="20"/>
  <c r="GO1100" i="20"/>
  <c r="EH1120" i="20"/>
  <c r="GI1119" i="20"/>
  <c r="EE1169" i="20" a="1"/>
  <c r="EE1169" i="20" s="1"/>
  <c r="GO1118" i="20"/>
  <c r="GO1120" i="20"/>
  <c r="GO1098" i="20"/>
  <c r="FA1044" i="20"/>
  <c r="CM1045" i="20" s="1"/>
  <c r="CN1086" i="20"/>
  <c r="FW1083" i="20"/>
  <c r="FW1084" i="20"/>
  <c r="GJ1078" i="20"/>
  <c r="GJ1079" i="20"/>
  <c r="EP1079" i="20"/>
  <c r="CH1080" i="20"/>
  <c r="FJ1169" i="20"/>
  <c r="FJ1171" i="20"/>
  <c r="FJ1170" i="20"/>
  <c r="FA1042" i="20"/>
  <c r="CM1043" i="20" s="1"/>
  <c r="GF1170" i="20"/>
  <c r="GF1169" i="20"/>
  <c r="GF1171" i="20"/>
  <c r="FW1244" i="20" a="1"/>
  <c r="FW1246" i="20" s="1"/>
  <c r="CN1247" i="20" s="1"/>
  <c r="DU1246" i="20"/>
  <c r="CC1247" i="20" s="1"/>
  <c r="DU1244" i="20"/>
  <c r="DU1245" i="20"/>
  <c r="CC1246" i="20" s="1"/>
  <c r="FA1244" i="20" a="1"/>
  <c r="FA1246" i="20" s="1"/>
  <c r="CY1246" i="20"/>
  <c r="CY1245" i="20"/>
  <c r="GI1099" i="20"/>
  <c r="EH1118" i="20"/>
  <c r="EH1098" i="20"/>
  <c r="CN1099" i="20"/>
  <c r="GI1098" i="20"/>
  <c r="GO1099" i="20"/>
  <c r="CY1094" i="20"/>
  <c r="CB1095" i="20" s="1"/>
  <c r="CY1093" i="20"/>
  <c r="CB1094" i="20" s="1"/>
  <c r="CY1095" i="20"/>
  <c r="CB1096" i="20" s="1"/>
  <c r="FW1042" i="20"/>
  <c r="FW1044" i="20"/>
  <c r="FW1043" i="20"/>
  <c r="EH1119" i="20"/>
  <c r="FA1093" i="20" a="1"/>
  <c r="FW1093" i="20" a="1"/>
  <c r="FW1095" i="20" s="1"/>
  <c r="CN1096" i="20" s="1"/>
  <c r="CC1044" i="20"/>
  <c r="EG1043" i="20"/>
  <c r="EM1044" i="20"/>
  <c r="CH1047" i="20"/>
  <c r="CH1050" i="20" s="1"/>
  <c r="CW1143" i="20" s="1"/>
  <c r="DZ1145" i="20" s="1"/>
  <c r="CC1045" i="20"/>
  <c r="EG1044" i="20"/>
  <c r="EM1042" i="20"/>
  <c r="CC1043" i="20"/>
  <c r="EG1042" i="20"/>
  <c r="EM1043" i="20"/>
  <c r="DU1094" i="20"/>
  <c r="DU1095" i="20"/>
  <c r="DU1093" i="20"/>
  <c r="DH1164" i="20" a="1"/>
  <c r="ED1164" i="20" a="1"/>
  <c r="GK1071" i="20"/>
  <c r="FF1165" i="20"/>
  <c r="FG1166" i="20"/>
  <c r="FF1166" i="20"/>
  <c r="GB1164" i="20"/>
  <c r="GB1165" i="20"/>
  <c r="FH1165" i="20"/>
  <c r="GD1166" i="20"/>
  <c r="FH1164" i="20"/>
  <c r="GD1164" i="20"/>
  <c r="GC1166" i="20"/>
  <c r="FG1164" i="20"/>
  <c r="GB1166" i="20"/>
  <c r="FG1165" i="20"/>
  <c r="GD1165" i="20"/>
  <c r="GC1164" i="20"/>
  <c r="FH1166" i="20"/>
  <c r="FF1164" i="20"/>
  <c r="GC1165" i="20"/>
  <c r="EH1114" i="20"/>
  <c r="EI1050" i="20"/>
  <c r="CH1120" i="20"/>
  <c r="EP1119" i="20"/>
  <c r="EH1115" i="20"/>
  <c r="GM1048" i="20"/>
  <c r="GM1047" i="20"/>
  <c r="GM1049" i="20"/>
  <c r="EH1113" i="20"/>
  <c r="DO1128" i="20" l="1" a="1"/>
  <c r="GJ1038" i="20"/>
  <c r="FA1089" i="20"/>
  <c r="CM1090" i="20" s="1"/>
  <c r="GJ1115" i="20"/>
  <c r="EM1088" i="20"/>
  <c r="GJ1113" i="20"/>
  <c r="GF1129" i="20"/>
  <c r="GF1128" i="20"/>
  <c r="GF1130" i="20"/>
  <c r="GJ1037" i="20"/>
  <c r="FJ1128" i="20"/>
  <c r="FJ1130" i="20"/>
  <c r="FJ1129" i="20"/>
  <c r="EG1090" i="20"/>
  <c r="EE1128" i="20" a="1"/>
  <c r="FJ1108" i="20" a="1"/>
  <c r="DH1109" i="20"/>
  <c r="DH1108" i="20"/>
  <c r="DH1110" i="20"/>
  <c r="ED1110" i="20"/>
  <c r="ED1109" i="20"/>
  <c r="ED1108" i="20"/>
  <c r="EE1108" i="20" s="1" a="1"/>
  <c r="GF1108" i="20" a="1"/>
  <c r="EP1038" i="20"/>
  <c r="EG1089" i="20"/>
  <c r="CC1090" i="20"/>
  <c r="CE1089" i="20" s="1"/>
  <c r="EM1090" i="20"/>
  <c r="CH1115" i="20"/>
  <c r="CH1113" i="20" s="1"/>
  <c r="CH1116" i="20" s="1"/>
  <c r="CW1209" i="20" s="1"/>
  <c r="EH1156" i="20"/>
  <c r="FW1090" i="20"/>
  <c r="FW1089" i="20"/>
  <c r="CN1090" i="20" s="1"/>
  <c r="EH1154" i="20"/>
  <c r="CM1156" i="20"/>
  <c r="GI1155" i="20"/>
  <c r="GO1154" i="20"/>
  <c r="CE1155" i="20"/>
  <c r="CM1155" i="20"/>
  <c r="GO1156" i="20"/>
  <c r="GI1154" i="20"/>
  <c r="EH1155" i="20"/>
  <c r="CM1157" i="20"/>
  <c r="GI1156" i="20"/>
  <c r="GO1155" i="20"/>
  <c r="GL1038" i="20"/>
  <c r="CH1037" i="20"/>
  <c r="CH1040" i="20" s="1"/>
  <c r="CW1133" i="20" s="1"/>
  <c r="EM1089" i="20"/>
  <c r="EG1088" i="20"/>
  <c r="CY1084" i="20"/>
  <c r="CB1085" i="20" s="1"/>
  <c r="CY1085" i="20"/>
  <c r="CB1086" i="20" s="1"/>
  <c r="GI1085" i="20"/>
  <c r="DO1159" i="20" a="1"/>
  <c r="DO1159" i="20" s="1"/>
  <c r="EE1159" i="20" a="1"/>
  <c r="EE1161" i="20" s="1"/>
  <c r="FJ1160" i="20"/>
  <c r="DU1085" i="20"/>
  <c r="ED1103" i="20" a="1"/>
  <c r="GC1103" i="20"/>
  <c r="FF1105" i="20"/>
  <c r="GD1105" i="20"/>
  <c r="GD1103" i="20"/>
  <c r="GB1103" i="20"/>
  <c r="GD1104" i="20"/>
  <c r="FG1104" i="20"/>
  <c r="FG1103" i="20"/>
  <c r="GB1104" i="20"/>
  <c r="FG1105" i="20"/>
  <c r="FF1104" i="20"/>
  <c r="FF1103" i="20"/>
  <c r="GB1105" i="20"/>
  <c r="FH1105" i="20"/>
  <c r="GC1105" i="20"/>
  <c r="FH1104" i="20"/>
  <c r="FH1103" i="20"/>
  <c r="GC1104" i="20"/>
  <c r="GK1010" i="20"/>
  <c r="FJ1161" i="20"/>
  <c r="DU1083" i="20"/>
  <c r="DH1103" i="20" a="1"/>
  <c r="GF1159" i="20"/>
  <c r="GF1160" i="20"/>
  <c r="GJ1120" i="20"/>
  <c r="EI1101" i="20"/>
  <c r="GJ1118" i="20"/>
  <c r="GJ1119" i="20"/>
  <c r="DO1171" i="20"/>
  <c r="EP1028" i="20"/>
  <c r="DO1170" i="20"/>
  <c r="GJ1027" i="20"/>
  <c r="GJ1029" i="20"/>
  <c r="GJ1028" i="20"/>
  <c r="DE1144" i="20"/>
  <c r="CH1029" i="20"/>
  <c r="EB1145" i="20"/>
  <c r="DZ1143" i="20"/>
  <c r="DD1143" i="20"/>
  <c r="EA1144" i="20"/>
  <c r="DD1145" i="20"/>
  <c r="DF1145" i="20"/>
  <c r="EA1143" i="20"/>
  <c r="EA1145" i="20"/>
  <c r="DF1144" i="20"/>
  <c r="DE1143" i="20"/>
  <c r="EE1170" i="20"/>
  <c r="CN1091" i="20"/>
  <c r="GI1090" i="20"/>
  <c r="EE1171" i="20"/>
  <c r="CN1089" i="20"/>
  <c r="GO1089" i="20"/>
  <c r="GI1088" i="20"/>
  <c r="DF1143" i="20"/>
  <c r="DD1144" i="20"/>
  <c r="EB1143" i="20"/>
  <c r="EB1144" i="20"/>
  <c r="EY1143" i="20"/>
  <c r="GD1145" i="20" s="1"/>
  <c r="DE1145" i="20"/>
  <c r="DZ1144" i="20"/>
  <c r="CN1085" i="20"/>
  <c r="GI1084" i="20"/>
  <c r="GO1085" i="20"/>
  <c r="CN1084" i="20"/>
  <c r="GI1083" i="20"/>
  <c r="GO1084" i="20"/>
  <c r="GO1083" i="20"/>
  <c r="FW1244" i="20"/>
  <c r="CN1245" i="20" s="1"/>
  <c r="EE1159" i="20"/>
  <c r="GL1079" i="20"/>
  <c r="CH1078" i="20"/>
  <c r="CH1081" i="20" s="1"/>
  <c r="CW1174" i="20" s="1"/>
  <c r="GG1169" i="20" a="1"/>
  <c r="FW1245" i="20"/>
  <c r="CN1246" i="20" s="1"/>
  <c r="FQ1169" i="20" a="1"/>
  <c r="EI1121" i="20"/>
  <c r="CC1245" i="20"/>
  <c r="EG1244" i="20"/>
  <c r="FA1244" i="20"/>
  <c r="CM1245" i="20" s="1"/>
  <c r="FA1245" i="20"/>
  <c r="CB1246" i="20"/>
  <c r="EM1246" i="20"/>
  <c r="EG1245" i="20"/>
  <c r="EM1244" i="20"/>
  <c r="CB1247" i="20"/>
  <c r="EG1246" i="20"/>
  <c r="EM1245" i="20"/>
  <c r="CM1247" i="20"/>
  <c r="GI1246" i="20"/>
  <c r="FW1093" i="20"/>
  <c r="CN1094" i="20" s="1"/>
  <c r="FW1094" i="20"/>
  <c r="CN1095" i="20" s="1"/>
  <c r="GJ1100" i="20"/>
  <c r="GJ1098" i="20"/>
  <c r="EP1099" i="20"/>
  <c r="CH1100" i="20"/>
  <c r="GJ1099" i="20"/>
  <c r="CN1044" i="20"/>
  <c r="GI1043" i="20"/>
  <c r="GO1044" i="20"/>
  <c r="GI1044" i="20"/>
  <c r="GO1042" i="20"/>
  <c r="CN1045" i="20"/>
  <c r="CN1043" i="20"/>
  <c r="GO1043" i="20"/>
  <c r="GI1042" i="20"/>
  <c r="EH1042" i="20"/>
  <c r="FA1095" i="20"/>
  <c r="FA1094" i="20"/>
  <c r="FA1093" i="20"/>
  <c r="CE1043" i="20"/>
  <c r="EH1043" i="20"/>
  <c r="EH1044" i="20"/>
  <c r="CC1094" i="20"/>
  <c r="EM1094" i="20"/>
  <c r="EG1093" i="20"/>
  <c r="CC1096" i="20"/>
  <c r="EM1093" i="20"/>
  <c r="EG1095" i="20"/>
  <c r="CC1095" i="20"/>
  <c r="EG1094" i="20"/>
  <c r="EM1095" i="20"/>
  <c r="EI1116" i="20"/>
  <c r="FJ1164" i="20" a="1"/>
  <c r="DH1165" i="20"/>
  <c r="DH1166" i="20"/>
  <c r="DH1164" i="20"/>
  <c r="ED1166" i="20"/>
  <c r="ED1165" i="20"/>
  <c r="ED1164" i="20"/>
  <c r="GF1164" i="20" a="1"/>
  <c r="GK1050" i="20"/>
  <c r="GL1119" i="20"/>
  <c r="CH1118" i="20"/>
  <c r="CH1121" i="20" s="1"/>
  <c r="CW1214" i="20" s="1"/>
  <c r="GL1114" i="20"/>
  <c r="DO1130" i="20" l="1"/>
  <c r="DO1128" i="20"/>
  <c r="CY1128" i="20" s="1" a="1"/>
  <c r="CY1130" i="20" s="1"/>
  <c r="DO1129" i="20"/>
  <c r="EH1090" i="20"/>
  <c r="EH1089" i="20"/>
  <c r="GO1090" i="20"/>
  <c r="GI1089" i="20"/>
  <c r="GJ1089" i="20" s="1"/>
  <c r="GO1088" i="20"/>
  <c r="FQ1128" i="20" a="1"/>
  <c r="EG1084" i="20"/>
  <c r="GG1128" i="20" a="1"/>
  <c r="EH1088" i="20"/>
  <c r="EE1128" i="20"/>
  <c r="EE1130" i="20"/>
  <c r="EE1129" i="20"/>
  <c r="GF1108" i="20"/>
  <c r="GF1110" i="20"/>
  <c r="GF1109" i="20"/>
  <c r="EE1110" i="20"/>
  <c r="EE1108" i="20"/>
  <c r="EE1109" i="20"/>
  <c r="DO1108" i="20" a="1"/>
  <c r="FJ1108" i="20"/>
  <c r="FJ1110" i="20"/>
  <c r="FJ1109" i="20"/>
  <c r="GJ1156" i="20"/>
  <c r="GM1038" i="20"/>
  <c r="GM1037" i="20"/>
  <c r="GM1039" i="20"/>
  <c r="GJ1155" i="20"/>
  <c r="EI1157" i="20"/>
  <c r="GJ1154" i="20"/>
  <c r="EY1133" i="20"/>
  <c r="DZ1134" i="20"/>
  <c r="DE1134" i="20"/>
  <c r="EB1135" i="20"/>
  <c r="EA1134" i="20"/>
  <c r="DD1133" i="20"/>
  <c r="EA1133" i="20"/>
  <c r="DF1135" i="20"/>
  <c r="DF1133" i="20"/>
  <c r="DD1135" i="20"/>
  <c r="DZ1133" i="20"/>
  <c r="EB1133" i="20"/>
  <c r="EA1135" i="20"/>
  <c r="EB1134" i="20"/>
  <c r="DD1134" i="20"/>
  <c r="DF1134" i="20"/>
  <c r="DE1133" i="20"/>
  <c r="DE1135" i="20"/>
  <c r="DZ1135" i="20"/>
  <c r="CH1156" i="20"/>
  <c r="EP1155" i="20"/>
  <c r="DO1160" i="20"/>
  <c r="DO1161" i="20"/>
  <c r="FG1144" i="20"/>
  <c r="GG1159" i="20" a="1"/>
  <c r="GG1160" i="20" s="1"/>
  <c r="FQ1159" i="20" a="1"/>
  <c r="FQ1160" i="20" s="1"/>
  <c r="GC1144" i="20"/>
  <c r="FG1143" i="20"/>
  <c r="GD1144" i="20"/>
  <c r="FH1144" i="20"/>
  <c r="GD1143" i="20"/>
  <c r="FH1143" i="20"/>
  <c r="GC1145" i="20"/>
  <c r="GB1145" i="20"/>
  <c r="FF1145" i="20"/>
  <c r="FG1145" i="20"/>
  <c r="FF1144" i="20"/>
  <c r="FF1143" i="20"/>
  <c r="GB1143" i="20"/>
  <c r="GB1144" i="20"/>
  <c r="FH1145" i="20"/>
  <c r="GC1143" i="20"/>
  <c r="EE1160" i="20"/>
  <c r="DU1159" i="20" s="1" a="1"/>
  <c r="DH1104" i="20"/>
  <c r="DH1103" i="20"/>
  <c r="DH1105" i="20"/>
  <c r="CC1084" i="20"/>
  <c r="EG1083" i="20"/>
  <c r="EM1084" i="20"/>
  <c r="GF1103" i="20" a="1"/>
  <c r="FJ1103" i="20" a="1"/>
  <c r="EM1085" i="20"/>
  <c r="ED1105" i="20"/>
  <c r="ED1104" i="20"/>
  <c r="ED1103" i="20"/>
  <c r="CC1086" i="20"/>
  <c r="EG1085" i="20"/>
  <c r="EM1083" i="20"/>
  <c r="CY1169" i="20" a="1"/>
  <c r="CY1169" i="20" s="1"/>
  <c r="CB1170" i="20" s="1"/>
  <c r="DH1143" i="20" a="1"/>
  <c r="DH1144" i="20" s="1"/>
  <c r="DU1169" i="20" a="1"/>
  <c r="DU1169" i="20" s="1"/>
  <c r="CC1170" i="20" s="1"/>
  <c r="GL1028" i="20"/>
  <c r="CH1027" i="20"/>
  <c r="CH1030" i="20" s="1"/>
  <c r="CW1123" i="20" s="1"/>
  <c r="ED1143" i="20" a="1"/>
  <c r="ED1145" i="20" s="1"/>
  <c r="EP1089" i="20"/>
  <c r="CH1090" i="20"/>
  <c r="GJ1085" i="20"/>
  <c r="GJ1083" i="20"/>
  <c r="CH1085" i="20"/>
  <c r="GL1084" i="20" s="1"/>
  <c r="EP1084" i="20"/>
  <c r="CY1128" i="20"/>
  <c r="GJ1084" i="20"/>
  <c r="CY1129" i="20"/>
  <c r="CB1130" i="20" s="1"/>
  <c r="GO1245" i="20"/>
  <c r="DD1176" i="20"/>
  <c r="DZ1174" i="20"/>
  <c r="DE1176" i="20"/>
  <c r="EA1176" i="20"/>
  <c r="DZ1175" i="20"/>
  <c r="EA1175" i="20"/>
  <c r="DF1175" i="20"/>
  <c r="EY1174" i="20"/>
  <c r="EA1174" i="20"/>
  <c r="DD1175" i="20"/>
  <c r="EB1176" i="20"/>
  <c r="DE1174" i="20"/>
  <c r="DZ1176" i="20"/>
  <c r="DE1175" i="20"/>
  <c r="EB1174" i="20"/>
  <c r="DF1174" i="20"/>
  <c r="DF1176" i="20"/>
  <c r="DD1174" i="20"/>
  <c r="EB1175" i="20"/>
  <c r="GM1080" i="20"/>
  <c r="GM1079" i="20"/>
  <c r="GM1078" i="20"/>
  <c r="GI1245" i="20"/>
  <c r="FQ1169" i="20"/>
  <c r="FQ1171" i="20"/>
  <c r="FQ1170" i="20"/>
  <c r="GG1171" i="20"/>
  <c r="GG1170" i="20"/>
  <c r="GG1169" i="20"/>
  <c r="GO1246" i="20"/>
  <c r="CM1246" i="20"/>
  <c r="CH1246" i="20" s="1"/>
  <c r="GI1244" i="20"/>
  <c r="EH1246" i="20"/>
  <c r="GO1244" i="20"/>
  <c r="EH1245" i="20"/>
  <c r="EH1244" i="20"/>
  <c r="CE1245" i="20"/>
  <c r="GL1099" i="20"/>
  <c r="CH1098" i="20"/>
  <c r="CH1101" i="20" s="1"/>
  <c r="CW1194" i="20" s="1"/>
  <c r="GJ1044" i="20"/>
  <c r="GJ1042" i="20"/>
  <c r="CH1044" i="20"/>
  <c r="EP1043" i="20"/>
  <c r="GJ1043" i="20"/>
  <c r="GO1095" i="20"/>
  <c r="GI1093" i="20"/>
  <c r="CM1094" i="20"/>
  <c r="GI1094" i="20"/>
  <c r="GO1093" i="20"/>
  <c r="CM1095" i="20"/>
  <c r="GO1094" i="20"/>
  <c r="GI1095" i="20"/>
  <c r="CM1096" i="20"/>
  <c r="EI1045" i="20"/>
  <c r="EH1095" i="20"/>
  <c r="EH1094" i="20"/>
  <c r="EH1093" i="20"/>
  <c r="CE1094" i="20"/>
  <c r="DO1164" i="20" a="1"/>
  <c r="DO1164" i="20" s="1"/>
  <c r="EE1164" i="20" a="1"/>
  <c r="EE1165" i="20" s="1"/>
  <c r="GF1166" i="20"/>
  <c r="GF1165" i="20"/>
  <c r="GF1164" i="20"/>
  <c r="FJ1164" i="20"/>
  <c r="FJ1166" i="20"/>
  <c r="FJ1165" i="20"/>
  <c r="DD1216" i="20"/>
  <c r="EA1215" i="20"/>
  <c r="EY1214" i="20"/>
  <c r="EB1214" i="20"/>
  <c r="DD1214" i="20"/>
  <c r="DZ1215" i="20"/>
  <c r="DF1215" i="20"/>
  <c r="EA1214" i="20"/>
  <c r="DE1215" i="20"/>
  <c r="DZ1214" i="20"/>
  <c r="DD1215" i="20"/>
  <c r="EB1216" i="20"/>
  <c r="EA1216" i="20"/>
  <c r="DZ1216" i="20"/>
  <c r="DF1216" i="20"/>
  <c r="DF1214" i="20"/>
  <c r="DE1216" i="20"/>
  <c r="EB1215" i="20"/>
  <c r="DE1214" i="20"/>
  <c r="GM1119" i="20"/>
  <c r="GM1118" i="20"/>
  <c r="GM1120" i="20"/>
  <c r="EB1211" i="20"/>
  <c r="DD1210" i="20"/>
  <c r="DZ1209" i="20"/>
  <c r="EA1211" i="20"/>
  <c r="DZ1211" i="20"/>
  <c r="DF1211" i="20"/>
  <c r="DE1211" i="20"/>
  <c r="DD1211" i="20"/>
  <c r="EB1210" i="20"/>
  <c r="DF1209" i="20"/>
  <c r="EA1210" i="20"/>
  <c r="DE1209" i="20"/>
  <c r="DZ1210" i="20"/>
  <c r="DF1210" i="20"/>
  <c r="EY1209" i="20"/>
  <c r="EB1209" i="20"/>
  <c r="DD1209" i="20"/>
  <c r="DE1210" i="20"/>
  <c r="EA1209" i="20"/>
  <c r="DH1145" i="20"/>
  <c r="CB1131" i="20"/>
  <c r="GM1114" i="20"/>
  <c r="GM1115" i="20"/>
  <c r="GM1113" i="20"/>
  <c r="GJ1090" i="20" l="1"/>
  <c r="GJ1088" i="20"/>
  <c r="EI1091" i="20"/>
  <c r="GG1159" i="20"/>
  <c r="GG1161" i="20"/>
  <c r="CY1159" i="20" a="1"/>
  <c r="CY1161" i="20" s="1"/>
  <c r="CB1162" i="20" s="1"/>
  <c r="FQ1108" i="20" a="1"/>
  <c r="FQ1110" i="20" s="1"/>
  <c r="DU1128" i="20" a="1"/>
  <c r="DU1108" i="20" a="1"/>
  <c r="GG1128" i="20"/>
  <c r="GG1130" i="20"/>
  <c r="GG1129" i="20"/>
  <c r="FQ1128" i="20"/>
  <c r="FQ1130" i="20"/>
  <c r="FQ1129" i="20"/>
  <c r="DO1110" i="20"/>
  <c r="DO1109" i="20"/>
  <c r="DO1108" i="20"/>
  <c r="GG1108" i="20" a="1"/>
  <c r="CY1170" i="20"/>
  <c r="CB1171" i="20" s="1"/>
  <c r="DU1170" i="20"/>
  <c r="CC1171" i="20" s="1"/>
  <c r="FG1133" i="20"/>
  <c r="GD1134" i="20"/>
  <c r="FF1134" i="20"/>
  <c r="FF1133" i="20"/>
  <c r="FH1134" i="20"/>
  <c r="GC1133" i="20"/>
  <c r="GB1133" i="20"/>
  <c r="FG1134" i="20"/>
  <c r="GB1134" i="20"/>
  <c r="FF1135" i="20"/>
  <c r="FH1133" i="20"/>
  <c r="GC1135" i="20"/>
  <c r="GD1135" i="20"/>
  <c r="GB1135" i="20"/>
  <c r="GC1134" i="20"/>
  <c r="FG1135" i="20"/>
  <c r="FH1135" i="20"/>
  <c r="GD1133" i="20"/>
  <c r="DH1133" i="20" a="1"/>
  <c r="BW1231" i="20"/>
  <c r="BW1230" i="20"/>
  <c r="CH1154" i="20"/>
  <c r="CH1157" i="20" s="1"/>
  <c r="CW1250" i="20" s="1"/>
  <c r="GL1155" i="20"/>
  <c r="BV1229" i="20"/>
  <c r="BV1224" i="20"/>
  <c r="GK1040" i="20"/>
  <c r="ED1133" i="20" a="1"/>
  <c r="ED1143" i="20"/>
  <c r="ED1144" i="20"/>
  <c r="FQ1161" i="20"/>
  <c r="FQ1159" i="20"/>
  <c r="DH1143" i="20"/>
  <c r="DO1143" i="20" s="1" a="1"/>
  <c r="DU1171" i="20"/>
  <c r="CC1172" i="20" s="1"/>
  <c r="DU1160" i="20"/>
  <c r="CC1161" i="20" s="1"/>
  <c r="DU1159" i="20"/>
  <c r="CC1160" i="20" s="1"/>
  <c r="DU1161" i="20"/>
  <c r="CC1162" i="20" s="1"/>
  <c r="FJ1143" i="20" a="1"/>
  <c r="FJ1145" i="20" s="1"/>
  <c r="GF1143" i="20" a="1"/>
  <c r="GF1145" i="20" s="1"/>
  <c r="EH1085" i="20"/>
  <c r="CE1084" i="20"/>
  <c r="CH1083" i="20" s="1"/>
  <c r="CH1086" i="20" s="1"/>
  <c r="CW1179" i="20" s="1"/>
  <c r="FJ1104" i="20"/>
  <c r="FJ1103" i="20"/>
  <c r="FJ1105" i="20"/>
  <c r="GF1105" i="20"/>
  <c r="GF1104" i="20"/>
  <c r="GF1103" i="20"/>
  <c r="EE1103" i="20" a="1"/>
  <c r="EH1083" i="20"/>
  <c r="DO1103" i="20" a="1"/>
  <c r="EH1084" i="20"/>
  <c r="CY1171" i="20"/>
  <c r="CB1172" i="20" s="1"/>
  <c r="CB1129" i="20"/>
  <c r="DF1123" i="20"/>
  <c r="DF1124" i="20"/>
  <c r="DF1125" i="20"/>
  <c r="EB1125" i="20"/>
  <c r="EA1125" i="20"/>
  <c r="DD1125" i="20"/>
  <c r="DE1124" i="20"/>
  <c r="DE1125" i="20"/>
  <c r="DE1123" i="20"/>
  <c r="EB1123" i="20"/>
  <c r="EB1124" i="20"/>
  <c r="EA1123" i="20"/>
  <c r="DZ1124" i="20"/>
  <c r="EA1124" i="20"/>
  <c r="EY1123" i="20"/>
  <c r="DD1124" i="20"/>
  <c r="DZ1125" i="20"/>
  <c r="DZ1123" i="20"/>
  <c r="DD1123" i="20"/>
  <c r="GM1028" i="20"/>
  <c r="GM1029" i="20"/>
  <c r="GM1027" i="20"/>
  <c r="GL1089" i="20"/>
  <c r="CH1088" i="20"/>
  <c r="CH1091" i="20" s="1"/>
  <c r="CW1184" i="20" s="1"/>
  <c r="FW1159" i="20" a="1"/>
  <c r="FW1159" i="20" s="1"/>
  <c r="CN1160" i="20" s="1"/>
  <c r="GM1083" i="20"/>
  <c r="GM1085" i="20"/>
  <c r="GM1084" i="20"/>
  <c r="GK1081" i="20"/>
  <c r="FW1169" i="20" a="1"/>
  <c r="FW1171" i="20" s="1"/>
  <c r="CN1172" i="20" s="1"/>
  <c r="GJ1244" i="20"/>
  <c r="DH1174" i="20" a="1"/>
  <c r="ED1174" i="20" a="1"/>
  <c r="FH1176" i="20"/>
  <c r="FG1174" i="20"/>
  <c r="GB1176" i="20"/>
  <c r="GD1174" i="20"/>
  <c r="FG1175" i="20"/>
  <c r="GD1176" i="20"/>
  <c r="FH1175" i="20"/>
  <c r="FF1176" i="20"/>
  <c r="FG1176" i="20"/>
  <c r="GC1175" i="20"/>
  <c r="FF1174" i="20"/>
  <c r="GB1175" i="20"/>
  <c r="FF1175" i="20"/>
  <c r="GC1174" i="20"/>
  <c r="GB1174" i="20"/>
  <c r="FH1174" i="20"/>
  <c r="GC1176" i="20"/>
  <c r="GD1175" i="20"/>
  <c r="GJ1245" i="20"/>
  <c r="GJ1246" i="20"/>
  <c r="FA1169" i="20" a="1"/>
  <c r="EP1245" i="20"/>
  <c r="EI1247" i="20"/>
  <c r="EG1169" i="20"/>
  <c r="EG1161" i="20"/>
  <c r="GL1245" i="20"/>
  <c r="CH1244" i="20"/>
  <c r="CH1247" i="20" s="1"/>
  <c r="CW1340" i="20" s="1"/>
  <c r="DE1196" i="20"/>
  <c r="DF1196" i="20"/>
  <c r="EB1195" i="20"/>
  <c r="EA1196" i="20"/>
  <c r="EA1194" i="20"/>
  <c r="DZ1195" i="20"/>
  <c r="EY1194" i="20"/>
  <c r="EB1196" i="20"/>
  <c r="DZ1194" i="20"/>
  <c r="DZ1196" i="20"/>
  <c r="DE1194" i="20"/>
  <c r="EB1194" i="20"/>
  <c r="DD1196" i="20"/>
  <c r="DD1194" i="20"/>
  <c r="DD1195" i="20"/>
  <c r="DF1195" i="20"/>
  <c r="DF1194" i="20"/>
  <c r="EA1195" i="20"/>
  <c r="DE1195" i="20"/>
  <c r="GM1099" i="20"/>
  <c r="GM1098" i="20"/>
  <c r="GM1100" i="20"/>
  <c r="GL1043" i="20"/>
  <c r="CH1042" i="20"/>
  <c r="CH1045" i="20" s="1"/>
  <c r="CW1138" i="20" s="1"/>
  <c r="GJ1095" i="20"/>
  <c r="DO1166" i="20"/>
  <c r="GJ1094" i="20"/>
  <c r="EP1094" i="20"/>
  <c r="CH1095" i="20"/>
  <c r="GJ1093" i="20"/>
  <c r="EI1096" i="20"/>
  <c r="DO1165" i="20"/>
  <c r="EE1166" i="20"/>
  <c r="EE1164" i="20"/>
  <c r="FQ1164" i="20" a="1"/>
  <c r="FQ1165" i="20" s="1"/>
  <c r="GG1164" i="20" a="1"/>
  <c r="GK1121" i="20"/>
  <c r="DH1214" i="20" a="1"/>
  <c r="DH1214" i="20" s="1"/>
  <c r="GK1116" i="20"/>
  <c r="GD1211" i="20"/>
  <c r="GC1210" i="20"/>
  <c r="GC1209" i="20"/>
  <c r="FF1209" i="20"/>
  <c r="GC1211" i="20"/>
  <c r="GB1210" i="20"/>
  <c r="GB1209" i="20"/>
  <c r="GB1211" i="20"/>
  <c r="FH1210" i="20"/>
  <c r="FH1211" i="20"/>
  <c r="FG1210" i="20"/>
  <c r="FG1211" i="20"/>
  <c r="FF1210" i="20"/>
  <c r="FF1211" i="20"/>
  <c r="FH1209" i="20"/>
  <c r="GD1210" i="20"/>
  <c r="GD1209" i="20"/>
  <c r="FG1209" i="20"/>
  <c r="ED1209" i="20" a="1"/>
  <c r="FG1216" i="20"/>
  <c r="FH1214" i="20"/>
  <c r="FF1216" i="20"/>
  <c r="GD1214" i="20"/>
  <c r="FG1214" i="20"/>
  <c r="GD1215" i="20"/>
  <c r="GC1214" i="20"/>
  <c r="FF1214" i="20"/>
  <c r="GC1215" i="20"/>
  <c r="GB1214" i="20"/>
  <c r="GD1216" i="20"/>
  <c r="GB1215" i="20"/>
  <c r="GC1216" i="20"/>
  <c r="FH1215" i="20"/>
  <c r="GB1216" i="20"/>
  <c r="FG1215" i="20"/>
  <c r="FH1216" i="20"/>
  <c r="FF1215" i="20"/>
  <c r="DH1209" i="20" a="1"/>
  <c r="ED1214" i="20" a="1"/>
  <c r="CY1160" i="20" l="1"/>
  <c r="CY1159" i="20"/>
  <c r="EM1161" i="20" s="1"/>
  <c r="EE1143" i="20" a="1"/>
  <c r="EE1143" i="20" s="1"/>
  <c r="FJ1144" i="20"/>
  <c r="CE1170" i="20"/>
  <c r="FQ1108" i="20"/>
  <c r="FA1108" i="20" s="1" a="1"/>
  <c r="FA1110" i="20" s="1"/>
  <c r="FQ1109" i="20"/>
  <c r="EM1171" i="20"/>
  <c r="FJ1143" i="20"/>
  <c r="EG1170" i="20"/>
  <c r="EH1169" i="20" s="1"/>
  <c r="CY1108" i="20" a="1"/>
  <c r="CY1109" i="20" s="1"/>
  <c r="DU1130" i="20"/>
  <c r="DU1128" i="20"/>
  <c r="DU1129" i="20"/>
  <c r="FA1128" i="20" a="1"/>
  <c r="FW1128" i="20" a="1"/>
  <c r="DU1109" i="20"/>
  <c r="CC1110" i="20" s="1"/>
  <c r="DU1108" i="20"/>
  <c r="CC1109" i="20" s="1"/>
  <c r="DU1110" i="20"/>
  <c r="CC1111" i="20" s="1"/>
  <c r="GG1109" i="20"/>
  <c r="GG1108" i="20"/>
  <c r="GG1110" i="20"/>
  <c r="FA1159" i="20" a="1"/>
  <c r="FA1160" i="20" s="1"/>
  <c r="GF1144" i="20"/>
  <c r="GM1154" i="20"/>
  <c r="GM1155" i="20"/>
  <c r="GM1156" i="20"/>
  <c r="GF1133" i="20" a="1"/>
  <c r="DF1252" i="20"/>
  <c r="DZ1250" i="20"/>
  <c r="DF1250" i="20"/>
  <c r="EA1251" i="20"/>
  <c r="DZ1251" i="20"/>
  <c r="DD1250" i="20"/>
  <c r="EY1250" i="20"/>
  <c r="DE1250" i="20"/>
  <c r="EB1251" i="20"/>
  <c r="DD1252" i="20"/>
  <c r="DF1251" i="20"/>
  <c r="EB1252" i="20"/>
  <c r="EB1250" i="20"/>
  <c r="EA1252" i="20"/>
  <c r="DZ1252" i="20"/>
  <c r="DD1251" i="20"/>
  <c r="DE1251" i="20"/>
  <c r="DE1252" i="20"/>
  <c r="EA1250" i="20"/>
  <c r="BX1235" i="20"/>
  <c r="FX1234" i="20" s="1"/>
  <c r="FB1229" i="20"/>
  <c r="BX1234" i="20"/>
  <c r="BX1230" i="20"/>
  <c r="BW1234" i="20"/>
  <c r="BX1231" i="20"/>
  <c r="GF1143" i="20"/>
  <c r="GG1143" i="20" s="1" a="1"/>
  <c r="GG1143" i="20" s="1"/>
  <c r="FB1230" i="20"/>
  <c r="BX1229" i="20"/>
  <c r="BW1235" i="20"/>
  <c r="FB1234" i="20" s="1"/>
  <c r="FJ1133" i="20" a="1"/>
  <c r="ED1133" i="20"/>
  <c r="ED1135" i="20"/>
  <c r="ED1134" i="20"/>
  <c r="DH1133" i="20"/>
  <c r="DH1135" i="20"/>
  <c r="DH1134" i="20"/>
  <c r="EM1170" i="20"/>
  <c r="EG1171" i="20"/>
  <c r="EM1169" i="20"/>
  <c r="EM1159" i="20"/>
  <c r="GG1103" i="20" a="1"/>
  <c r="GG1103" i="20" s="1"/>
  <c r="EI1086" i="20"/>
  <c r="EE1103" i="20"/>
  <c r="EE1105" i="20"/>
  <c r="EE1104" i="20"/>
  <c r="FQ1103" i="20" a="1"/>
  <c r="DO1103" i="20"/>
  <c r="DO1104" i="20"/>
  <c r="DO1105" i="20"/>
  <c r="DH1216" i="20"/>
  <c r="GK1030" i="20"/>
  <c r="EG1160" i="20"/>
  <c r="CB1161" i="20"/>
  <c r="DH1123" i="20" a="1"/>
  <c r="ED1123" i="20" a="1"/>
  <c r="FG1123" i="20"/>
  <c r="FH1123" i="20"/>
  <c r="GB1124" i="20"/>
  <c r="FG1125" i="20"/>
  <c r="GC1125" i="20"/>
  <c r="GB1125" i="20"/>
  <c r="FF1124" i="20"/>
  <c r="GC1124" i="20"/>
  <c r="FF1125" i="20"/>
  <c r="GD1123" i="20"/>
  <c r="GD1124" i="20"/>
  <c r="GD1125" i="20"/>
  <c r="FG1124" i="20"/>
  <c r="GB1123" i="20"/>
  <c r="FH1125" i="20"/>
  <c r="FF1123" i="20"/>
  <c r="GC1123" i="20"/>
  <c r="FH1124" i="20"/>
  <c r="GK1086" i="20"/>
  <c r="FW1170" i="20"/>
  <c r="CN1171" i="20" s="1"/>
  <c r="FW1161" i="20"/>
  <c r="CN1162" i="20" s="1"/>
  <c r="FW1160" i="20"/>
  <c r="CN1161" i="20" s="1"/>
  <c r="DE1185" i="20"/>
  <c r="DD1184" i="20"/>
  <c r="EA1186" i="20"/>
  <c r="EY1184" i="20"/>
  <c r="DF1184" i="20"/>
  <c r="DE1186" i="20"/>
  <c r="DD1185" i="20"/>
  <c r="EB1185" i="20"/>
  <c r="DE1184" i="20"/>
  <c r="EA1184" i="20"/>
  <c r="DZ1184" i="20"/>
  <c r="DF1185" i="20"/>
  <c r="DZ1186" i="20"/>
  <c r="DD1186" i="20"/>
  <c r="EA1185" i="20"/>
  <c r="DZ1185" i="20"/>
  <c r="EB1184" i="20"/>
  <c r="DF1186" i="20"/>
  <c r="EB1186" i="20"/>
  <c r="FW1169" i="20"/>
  <c r="CN1170" i="20" s="1"/>
  <c r="GM1090" i="20"/>
  <c r="GM1089" i="20"/>
  <c r="GM1088" i="20"/>
  <c r="DZ1181" i="20"/>
  <c r="EY1179" i="20"/>
  <c r="EB1181" i="20"/>
  <c r="EA1180" i="20"/>
  <c r="DF1179" i="20"/>
  <c r="EB1180" i="20"/>
  <c r="EA1181" i="20"/>
  <c r="DE1179" i="20"/>
  <c r="DE1181" i="20"/>
  <c r="DD1181" i="20"/>
  <c r="DF1181" i="20"/>
  <c r="DZ1180" i="20"/>
  <c r="DZ1179" i="20"/>
  <c r="EA1179" i="20"/>
  <c r="DE1180" i="20"/>
  <c r="DF1180" i="20"/>
  <c r="DD1180" i="20"/>
  <c r="DD1179" i="20"/>
  <c r="EB1179" i="20"/>
  <c r="EH1170" i="20"/>
  <c r="FJ1174" i="20" a="1"/>
  <c r="GF1174" i="20" a="1"/>
  <c r="ED1174" i="20"/>
  <c r="ED1175" i="20"/>
  <c r="ED1176" i="20"/>
  <c r="DH1176" i="20"/>
  <c r="DH1175" i="20"/>
  <c r="DH1174" i="20"/>
  <c r="DH1215" i="20"/>
  <c r="FA1169" i="20"/>
  <c r="FA1170" i="20"/>
  <c r="FA1171" i="20"/>
  <c r="CM1161" i="20"/>
  <c r="CY1164" i="20" a="1"/>
  <c r="CY1165" i="20" s="1"/>
  <c r="CB1166" i="20" s="1"/>
  <c r="DE1340" i="20"/>
  <c r="DF1342" i="20"/>
  <c r="DF1341" i="20"/>
  <c r="EB1340" i="20"/>
  <c r="DD1342" i="20"/>
  <c r="DE1341" i="20"/>
  <c r="EB1342" i="20"/>
  <c r="DD1340" i="20"/>
  <c r="EA1340" i="20"/>
  <c r="DZ1340" i="20"/>
  <c r="EB1341" i="20"/>
  <c r="EA1341" i="20"/>
  <c r="DF1340" i="20"/>
  <c r="DZ1341" i="20"/>
  <c r="DZ1342" i="20"/>
  <c r="EA1342" i="20"/>
  <c r="DD1341" i="20"/>
  <c r="EY1340" i="20"/>
  <c r="DE1342" i="20"/>
  <c r="GM1246" i="20"/>
  <c r="GM1245" i="20"/>
  <c r="GM1244" i="20"/>
  <c r="FH1196" i="20"/>
  <c r="FG1194" i="20"/>
  <c r="GB1196" i="20"/>
  <c r="FG1195" i="20"/>
  <c r="GD1196" i="20"/>
  <c r="FH1195" i="20"/>
  <c r="FF1196" i="20"/>
  <c r="FG1196" i="20"/>
  <c r="GC1195" i="20"/>
  <c r="FF1195" i="20"/>
  <c r="GC1194" i="20"/>
  <c r="FH1194" i="20"/>
  <c r="GC1196" i="20"/>
  <c r="GD1195" i="20"/>
  <c r="GB1195" i="20"/>
  <c r="GD1194" i="20"/>
  <c r="GB1194" i="20"/>
  <c r="FF1194" i="20"/>
  <c r="DH1194" i="20" a="1"/>
  <c r="GK1101" i="20"/>
  <c r="ED1194" i="20" a="1"/>
  <c r="DE1138" i="20"/>
  <c r="DD1138" i="20"/>
  <c r="DF1140" i="20"/>
  <c r="DE1139" i="20"/>
  <c r="EA1139" i="20"/>
  <c r="EA1138" i="20"/>
  <c r="DE1140" i="20"/>
  <c r="DF1138" i="20"/>
  <c r="EB1140" i="20"/>
  <c r="DD1140" i="20"/>
  <c r="EY1138" i="20"/>
  <c r="DZ1138" i="20"/>
  <c r="DD1139" i="20"/>
  <c r="DZ1140" i="20"/>
  <c r="EB1138" i="20"/>
  <c r="EB1139" i="20"/>
  <c r="DF1139" i="20"/>
  <c r="EA1140" i="20"/>
  <c r="DZ1139" i="20"/>
  <c r="GM1043" i="20"/>
  <c r="GM1042" i="20"/>
  <c r="GM1044" i="20"/>
  <c r="CH1093" i="20"/>
  <c r="CH1096" i="20" s="1"/>
  <c r="CW1189" i="20" s="1"/>
  <c r="GL1094" i="20"/>
  <c r="EE1144" i="20"/>
  <c r="EE1145" i="20"/>
  <c r="DU1164" i="20" a="1"/>
  <c r="DU1164" i="20" s="1"/>
  <c r="FQ1166" i="20"/>
  <c r="FQ1164" i="20"/>
  <c r="GG1166" i="20"/>
  <c r="GG1165" i="20"/>
  <c r="GG1164" i="20"/>
  <c r="FQ1143" i="20" a="1"/>
  <c r="FQ1145" i="20" s="1"/>
  <c r="DH1211" i="20"/>
  <c r="DH1210" i="20"/>
  <c r="DH1209" i="20"/>
  <c r="GF1214" i="20" a="1"/>
  <c r="DO1145" i="20"/>
  <c r="DO1144" i="20"/>
  <c r="DO1143" i="20"/>
  <c r="GF1209" i="20" a="1"/>
  <c r="FJ1214" i="20" a="1"/>
  <c r="ED1216" i="20"/>
  <c r="ED1215" i="20"/>
  <c r="ED1214" i="20"/>
  <c r="ED1211" i="20"/>
  <c r="ED1210" i="20"/>
  <c r="ED1209" i="20"/>
  <c r="FJ1209" i="20" a="1"/>
  <c r="EG1159" i="20" l="1"/>
  <c r="EH1159" i="20" s="1"/>
  <c r="CB1160" i="20"/>
  <c r="EH1171" i="20"/>
  <c r="EH1160" i="20"/>
  <c r="CE1160" i="20"/>
  <c r="EM1160" i="20"/>
  <c r="FA1159" i="20"/>
  <c r="GI1159" i="20" s="1"/>
  <c r="FA1161" i="20"/>
  <c r="CM1162" i="20" s="1"/>
  <c r="CY1110" i="20"/>
  <c r="EM1108" i="20" s="1"/>
  <c r="CY1108" i="20"/>
  <c r="CB1109" i="20" s="1"/>
  <c r="FA1109" i="20"/>
  <c r="CM1110" i="20" s="1"/>
  <c r="FW1108" i="20" a="1"/>
  <c r="FW1108" i="20" s="1"/>
  <c r="CN1109" i="20" s="1"/>
  <c r="CC1130" i="20"/>
  <c r="EM1130" i="20"/>
  <c r="EG1129" i="20"/>
  <c r="FA1108" i="20"/>
  <c r="CM1109" i="20" s="1"/>
  <c r="CC1129" i="20"/>
  <c r="EG1128" i="20"/>
  <c r="EM1129" i="20"/>
  <c r="CC1131" i="20"/>
  <c r="EG1130" i="20"/>
  <c r="EM1128" i="20"/>
  <c r="FW1129" i="20"/>
  <c r="CN1130" i="20" s="1"/>
  <c r="FW1130" i="20"/>
  <c r="CN1131" i="20" s="1"/>
  <c r="FW1128" i="20"/>
  <c r="CN1129" i="20" s="1"/>
  <c r="FA1129" i="20"/>
  <c r="FA1130" i="20"/>
  <c r="FA1128" i="20"/>
  <c r="CM1111" i="20"/>
  <c r="EG1108" i="20"/>
  <c r="EG1109" i="20"/>
  <c r="CB1110" i="20"/>
  <c r="CB1111" i="20"/>
  <c r="DO1133" i="20" a="1"/>
  <c r="DO1133" i="20" s="1"/>
  <c r="EE1133" i="20" a="1"/>
  <c r="EE1133" i="20" s="1"/>
  <c r="ED1250" i="20" a="1"/>
  <c r="FX1230" i="20"/>
  <c r="BW1236" i="20"/>
  <c r="FB1235" i="20" s="1"/>
  <c r="GF1133" i="20"/>
  <c r="GF1134" i="20"/>
  <c r="GF1135" i="20"/>
  <c r="BX1236" i="20"/>
  <c r="FX1235" i="20" s="1"/>
  <c r="FX1229" i="20"/>
  <c r="GB1250" i="20"/>
  <c r="GC1251" i="20"/>
  <c r="FF1250" i="20"/>
  <c r="GC1252" i="20"/>
  <c r="GB1252" i="20"/>
  <c r="FG1252" i="20"/>
  <c r="FH1252" i="20"/>
  <c r="GD1252" i="20"/>
  <c r="GB1251" i="20"/>
  <c r="FH1251" i="20"/>
  <c r="FG1251" i="20"/>
  <c r="GC1250" i="20"/>
  <c r="FF1252" i="20"/>
  <c r="FH1250" i="20"/>
  <c r="FG1250" i="20"/>
  <c r="FF1251" i="20"/>
  <c r="GD1250" i="20"/>
  <c r="GD1251" i="20"/>
  <c r="FJ1135" i="20"/>
  <c r="FJ1134" i="20"/>
  <c r="FJ1133" i="20"/>
  <c r="DH1250" i="20" a="1"/>
  <c r="GK1157" i="20"/>
  <c r="DO1214" i="20" a="1"/>
  <c r="CY1164" i="20"/>
  <c r="EG1164" i="20" s="1"/>
  <c r="EH1161" i="20"/>
  <c r="EI1162" i="20" s="1"/>
  <c r="GI1160" i="20"/>
  <c r="GG1104" i="20"/>
  <c r="GG1105" i="20"/>
  <c r="CY1103" i="20" a="1"/>
  <c r="CY1104" i="20" s="1"/>
  <c r="FQ1105" i="20"/>
  <c r="FQ1104" i="20"/>
  <c r="FQ1103" i="20"/>
  <c r="DU1103" i="20" a="1"/>
  <c r="FJ1123" i="20" a="1"/>
  <c r="FJ1123" i="20" s="1"/>
  <c r="ED1125" i="20"/>
  <c r="ED1124" i="20"/>
  <c r="ED1123" i="20"/>
  <c r="GF1123" i="20" a="1"/>
  <c r="DH1125" i="20"/>
  <c r="DH1123" i="20"/>
  <c r="DH1124" i="20"/>
  <c r="CY1166" i="20"/>
  <c r="CB1167" i="20" s="1"/>
  <c r="DU1143" i="20" a="1"/>
  <c r="FG1184" i="20"/>
  <c r="FF1184" i="20"/>
  <c r="GB1184" i="20"/>
  <c r="GB1186" i="20"/>
  <c r="FG1186" i="20"/>
  <c r="FH1184" i="20"/>
  <c r="GD1186" i="20"/>
  <c r="GC1186" i="20"/>
  <c r="FH1185" i="20"/>
  <c r="FF1185" i="20"/>
  <c r="GC1185" i="20"/>
  <c r="GD1185" i="20"/>
  <c r="GD1184" i="20"/>
  <c r="FH1186" i="20"/>
  <c r="GB1185" i="20"/>
  <c r="FG1185" i="20"/>
  <c r="GC1184" i="20"/>
  <c r="FF1186" i="20"/>
  <c r="ED1184" i="20" a="1"/>
  <c r="DH1184" i="20" a="1"/>
  <c r="GK1091" i="20"/>
  <c r="DO1174" i="20" a="1"/>
  <c r="DO1174" i="20" s="1"/>
  <c r="ED1179" i="20" a="1"/>
  <c r="DH1179" i="20" a="1"/>
  <c r="GB1181" i="20"/>
  <c r="GB1179" i="20"/>
  <c r="FH1179" i="20"/>
  <c r="FG1180" i="20"/>
  <c r="GD1181" i="20"/>
  <c r="GC1179" i="20"/>
  <c r="GD1180" i="20"/>
  <c r="FF1180" i="20"/>
  <c r="FG1179" i="20"/>
  <c r="GD1179" i="20"/>
  <c r="GC1181" i="20"/>
  <c r="FH1181" i="20"/>
  <c r="FH1180" i="20"/>
  <c r="GC1180" i="20"/>
  <c r="FF1179" i="20"/>
  <c r="FG1181" i="20"/>
  <c r="FF1181" i="20"/>
  <c r="GB1180" i="20"/>
  <c r="GF1174" i="20"/>
  <c r="GF1176" i="20"/>
  <c r="GF1175" i="20"/>
  <c r="FJ1176" i="20"/>
  <c r="FJ1175" i="20"/>
  <c r="FJ1174" i="20"/>
  <c r="EE1174" i="20" a="1"/>
  <c r="GO1170" i="20"/>
  <c r="GI1171" i="20"/>
  <c r="CM1172" i="20"/>
  <c r="GO1169" i="20"/>
  <c r="GI1170" i="20"/>
  <c r="CM1171" i="20"/>
  <c r="CM1170" i="20"/>
  <c r="GO1171" i="20"/>
  <c r="GI1169" i="20"/>
  <c r="GO1161" i="20"/>
  <c r="EI1172" i="20"/>
  <c r="FH1340" i="20"/>
  <c r="FG1342" i="20"/>
  <c r="GD1342" i="20"/>
  <c r="FH1342" i="20"/>
  <c r="FH1341" i="20"/>
  <c r="FF1340" i="20"/>
  <c r="GC1342" i="20"/>
  <c r="GB1342" i="20"/>
  <c r="GC1341" i="20"/>
  <c r="GB1341" i="20"/>
  <c r="GD1340" i="20"/>
  <c r="FG1341" i="20"/>
  <c r="GB1340" i="20"/>
  <c r="GD1341" i="20"/>
  <c r="FF1342" i="20"/>
  <c r="FF1341" i="20"/>
  <c r="FG1340" i="20"/>
  <c r="GC1340" i="20"/>
  <c r="ED1340" i="20" a="1"/>
  <c r="DH1340" i="20" a="1"/>
  <c r="GK1247" i="20"/>
  <c r="GG1144" i="20"/>
  <c r="ED1195" i="20"/>
  <c r="ED1194" i="20"/>
  <c r="ED1196" i="20"/>
  <c r="DH1196" i="20"/>
  <c r="DH1195" i="20"/>
  <c r="DH1194" i="20"/>
  <c r="FJ1194" i="20" a="1"/>
  <c r="ED1138" i="20" a="1"/>
  <c r="GF1194" i="20" a="1"/>
  <c r="GK1045" i="20"/>
  <c r="FF1140" i="20"/>
  <c r="GB1138" i="20"/>
  <c r="GB1139" i="20"/>
  <c r="FH1140" i="20"/>
  <c r="GC1140" i="20"/>
  <c r="GD1140" i="20"/>
  <c r="GD1138" i="20"/>
  <c r="GD1139" i="20"/>
  <c r="FH1138" i="20"/>
  <c r="GC1138" i="20"/>
  <c r="FG1139" i="20"/>
  <c r="GC1139" i="20"/>
  <c r="GB1140" i="20"/>
  <c r="FG1140" i="20"/>
  <c r="FG1138" i="20"/>
  <c r="FF1138" i="20"/>
  <c r="FF1139" i="20"/>
  <c r="FH1139" i="20"/>
  <c r="DH1138" i="20" a="1"/>
  <c r="GM1095" i="20"/>
  <c r="GM1094" i="20"/>
  <c r="GM1093" i="20"/>
  <c r="EA1190" i="20"/>
  <c r="EA1189" i="20"/>
  <c r="DD1191" i="20"/>
  <c r="EY1189" i="20"/>
  <c r="EB1189" i="20"/>
  <c r="DZ1191" i="20"/>
  <c r="DE1189" i="20"/>
  <c r="EB1191" i="20"/>
  <c r="EB1190" i="20"/>
  <c r="DF1191" i="20"/>
  <c r="DZ1190" i="20"/>
  <c r="DD1190" i="20"/>
  <c r="DF1189" i="20"/>
  <c r="DD1189" i="20"/>
  <c r="DF1190" i="20"/>
  <c r="DZ1189" i="20"/>
  <c r="EA1191" i="20"/>
  <c r="DE1191" i="20"/>
  <c r="DE1190" i="20"/>
  <c r="GG1145" i="20"/>
  <c r="DU1166" i="20"/>
  <c r="DU1165" i="20"/>
  <c r="CC1166" i="20" s="1"/>
  <c r="FA1164" i="20" a="1"/>
  <c r="FA1164" i="20" s="1"/>
  <c r="CM1165" i="20" s="1"/>
  <c r="FQ1143" i="20"/>
  <c r="FW1164" i="20" a="1"/>
  <c r="FW1164" i="20" s="1"/>
  <c r="CC1165" i="20"/>
  <c r="DO1209" i="20" a="1"/>
  <c r="DO1211" i="20" s="1"/>
  <c r="FQ1144" i="20"/>
  <c r="EE1209" i="20" a="1"/>
  <c r="EE1209" i="20" s="1"/>
  <c r="EE1214" i="20" a="1"/>
  <c r="EE1216" i="20" s="1"/>
  <c r="CY1143" i="20" a="1"/>
  <c r="CY1143" i="20" s="1"/>
  <c r="FJ1216" i="20"/>
  <c r="FJ1215" i="20"/>
  <c r="FJ1214" i="20"/>
  <c r="GF1216" i="20"/>
  <c r="GF1215" i="20"/>
  <c r="GF1214" i="20"/>
  <c r="DU1145" i="20"/>
  <c r="CC1146" i="20" s="1"/>
  <c r="DU1144" i="20"/>
  <c r="CC1145" i="20" s="1"/>
  <c r="DU1143" i="20"/>
  <c r="CC1144" i="20" s="1"/>
  <c r="DO1216" i="20"/>
  <c r="DO1215" i="20"/>
  <c r="DO1214" i="20"/>
  <c r="GF1211" i="20"/>
  <c r="GF1210" i="20"/>
  <c r="GF1209" i="20"/>
  <c r="FJ1211" i="20"/>
  <c r="FJ1210" i="20"/>
  <c r="FJ1209" i="20"/>
  <c r="GO1159" i="20" l="1"/>
  <c r="CM1160" i="20"/>
  <c r="EP1160" i="20" s="1"/>
  <c r="GO1160" i="20"/>
  <c r="EM1109" i="20"/>
  <c r="GI1161" i="20"/>
  <c r="EG1110" i="20"/>
  <c r="EH1109" i="20" s="1"/>
  <c r="CB1165" i="20"/>
  <c r="FW1110" i="20"/>
  <c r="GI1110" i="20" s="1"/>
  <c r="CE1129" i="20"/>
  <c r="EM1165" i="20"/>
  <c r="FW1109" i="20"/>
  <c r="GI1109" i="20" s="1"/>
  <c r="EM1110" i="20"/>
  <c r="EH1128" i="20"/>
  <c r="EH1129" i="20"/>
  <c r="EH1130" i="20"/>
  <c r="CM1129" i="20"/>
  <c r="GI1128" i="20"/>
  <c r="GO1130" i="20"/>
  <c r="CM1131" i="20"/>
  <c r="GI1130" i="20"/>
  <c r="GO1129" i="20"/>
  <c r="GI1129" i="20"/>
  <c r="CM1130" i="20"/>
  <c r="GO1128" i="20"/>
  <c r="CE1109" i="20"/>
  <c r="DO1134" i="20"/>
  <c r="CN1110" i="20"/>
  <c r="GO1110" i="20"/>
  <c r="EH1108" i="20"/>
  <c r="FW1143" i="20" a="1"/>
  <c r="GI1108" i="20"/>
  <c r="GJ1161" i="20"/>
  <c r="DO1135" i="20"/>
  <c r="EE1134" i="20"/>
  <c r="EE1135" i="20"/>
  <c r="GF1250" i="20" a="1"/>
  <c r="DH1251" i="20"/>
  <c r="DH1250" i="20"/>
  <c r="DH1252" i="20"/>
  <c r="ED1250" i="20"/>
  <c r="ED1252" i="20"/>
  <c r="ED1251" i="20"/>
  <c r="FQ1133" i="20" a="1"/>
  <c r="GG1133" i="20" a="1"/>
  <c r="FJ1250" i="20" a="1"/>
  <c r="CY1105" i="20"/>
  <c r="CB1106" i="20" s="1"/>
  <c r="FW1103" i="20" a="1"/>
  <c r="FW1105" i="20" s="1"/>
  <c r="CN1106" i="20" s="1"/>
  <c r="CY1103" i="20"/>
  <c r="CB1104" i="20" s="1"/>
  <c r="FA1103" i="20" a="1"/>
  <c r="FA1105" i="20" s="1"/>
  <c r="DU1105" i="20"/>
  <c r="CC1106" i="20" s="1"/>
  <c r="DU1103" i="20"/>
  <c r="CC1104" i="20" s="1"/>
  <c r="DU1104" i="20"/>
  <c r="CC1105" i="20" s="1"/>
  <c r="CB1105" i="20"/>
  <c r="FJ1124" i="20"/>
  <c r="FJ1125" i="20"/>
  <c r="GF1123" i="20"/>
  <c r="GF1124" i="20"/>
  <c r="GF1125" i="20"/>
  <c r="EE1123" i="20" a="1"/>
  <c r="DO1123" i="20" a="1"/>
  <c r="DH1186" i="20"/>
  <c r="DH1185" i="20"/>
  <c r="DH1184" i="20"/>
  <c r="ED1185" i="20"/>
  <c r="ED1184" i="20"/>
  <c r="ED1186" i="20"/>
  <c r="GF1184" i="20" a="1"/>
  <c r="DO1175" i="20"/>
  <c r="FJ1184" i="20" a="1"/>
  <c r="DO1176" i="20"/>
  <c r="GF1179" i="20" a="1"/>
  <c r="DH1181" i="20"/>
  <c r="DH1180" i="20"/>
  <c r="DH1179" i="20"/>
  <c r="FJ1179" i="20" a="1"/>
  <c r="ED1179" i="20"/>
  <c r="ED1181" i="20"/>
  <c r="ED1180" i="20"/>
  <c r="CH1161" i="20"/>
  <c r="GL1160" i="20" s="1"/>
  <c r="GJ1170" i="20"/>
  <c r="EE1176" i="20"/>
  <c r="EE1174" i="20"/>
  <c r="EE1175" i="20"/>
  <c r="FQ1174" i="20" a="1"/>
  <c r="GG1174" i="20" a="1"/>
  <c r="GJ1169" i="20"/>
  <c r="GJ1160" i="20"/>
  <c r="GJ1159" i="20"/>
  <c r="CH1171" i="20"/>
  <c r="EP1170" i="20"/>
  <c r="GJ1171" i="20"/>
  <c r="FJ1340" i="20" a="1"/>
  <c r="GF1340" i="20" a="1"/>
  <c r="DH1340" i="20"/>
  <c r="DH1342" i="20"/>
  <c r="DH1341" i="20"/>
  <c r="ED1341" i="20"/>
  <c r="ED1340" i="20"/>
  <c r="ED1342" i="20"/>
  <c r="DO1194" i="20" a="1"/>
  <c r="DO1196" i="20" s="1"/>
  <c r="EE1194" i="20" a="1"/>
  <c r="EE1195" i="20" s="1"/>
  <c r="ED1139" i="20"/>
  <c r="ED1140" i="20"/>
  <c r="FJ1195" i="20"/>
  <c r="FJ1194" i="20"/>
  <c r="FJ1196" i="20"/>
  <c r="FJ1138" i="20" a="1"/>
  <c r="FJ1139" i="20" s="1"/>
  <c r="ED1138" i="20"/>
  <c r="GF1195" i="20"/>
  <c r="GF1194" i="20"/>
  <c r="GF1196" i="20"/>
  <c r="GF1138" i="20" a="1"/>
  <c r="GK1096" i="20"/>
  <c r="DH1138" i="20"/>
  <c r="DH1140" i="20"/>
  <c r="DH1139" i="20"/>
  <c r="ED1189" i="20" a="1"/>
  <c r="DH1189" i="20" a="1"/>
  <c r="GC1190" i="20"/>
  <c r="FH1191" i="20"/>
  <c r="GB1190" i="20"/>
  <c r="GB1191" i="20"/>
  <c r="GC1189" i="20"/>
  <c r="FG1190" i="20"/>
  <c r="FF1191" i="20"/>
  <c r="FF1189" i="20"/>
  <c r="FG1191" i="20"/>
  <c r="FH1189" i="20"/>
  <c r="GC1191" i="20"/>
  <c r="FF1190" i="20"/>
  <c r="GD1190" i="20"/>
  <c r="FH1190" i="20"/>
  <c r="GD1189" i="20"/>
  <c r="GB1189" i="20"/>
  <c r="FG1189" i="20"/>
  <c r="GD1191" i="20"/>
  <c r="EG1165" i="20"/>
  <c r="EM1164" i="20"/>
  <c r="DO1209" i="20"/>
  <c r="FA1143" i="20" a="1"/>
  <c r="FA1145" i="20" s="1"/>
  <c r="CM1146" i="20" s="1"/>
  <c r="FW1165" i="20"/>
  <c r="CN1166" i="20" s="1"/>
  <c r="EM1166" i="20"/>
  <c r="FW1166" i="20"/>
  <c r="CN1167" i="20" s="1"/>
  <c r="CC1167" i="20"/>
  <c r="EG1166" i="20"/>
  <c r="FA1166" i="20"/>
  <c r="CM1167" i="20" s="1"/>
  <c r="FA1165" i="20"/>
  <c r="CM1166" i="20" s="1"/>
  <c r="EE1214" i="20"/>
  <c r="DO1210" i="20"/>
  <c r="EE1215" i="20"/>
  <c r="CY1145" i="20"/>
  <c r="CB1146" i="20" s="1"/>
  <c r="CN1165" i="20"/>
  <c r="GI1164" i="20"/>
  <c r="CY1144" i="20"/>
  <c r="CB1145" i="20" s="1"/>
  <c r="EE1210" i="20"/>
  <c r="GG1214" i="20" a="1"/>
  <c r="GG1216" i="20" s="1"/>
  <c r="EE1211" i="20"/>
  <c r="CB1144" i="20"/>
  <c r="EG1143" i="20"/>
  <c r="CY1214" i="20" a="1"/>
  <c r="GG1209" i="20" a="1"/>
  <c r="FW1145" i="20"/>
  <c r="CN1146" i="20" s="1"/>
  <c r="FW1144" i="20"/>
  <c r="CN1145" i="20" s="1"/>
  <c r="FW1143" i="20"/>
  <c r="CN1144" i="20" s="1"/>
  <c r="FQ1209" i="20" a="1"/>
  <c r="FQ1214" i="20" a="1"/>
  <c r="CE1165" i="20" l="1"/>
  <c r="GO1108" i="20"/>
  <c r="GO1109" i="20"/>
  <c r="CN1111" i="20"/>
  <c r="EH1110" i="20"/>
  <c r="EI1111" i="20" s="1"/>
  <c r="CY1133" i="20" a="1"/>
  <c r="CY1135" i="20" s="1"/>
  <c r="EI1131" i="20"/>
  <c r="GJ1108" i="20"/>
  <c r="EP1109" i="20"/>
  <c r="GJ1129" i="20"/>
  <c r="GJ1130" i="20"/>
  <c r="GJ1128" i="20"/>
  <c r="CH1130" i="20"/>
  <c r="EP1129" i="20"/>
  <c r="GJ1110" i="20"/>
  <c r="DU1133" i="20" a="1"/>
  <c r="DU1133" i="20" s="1"/>
  <c r="CC1134" i="20" s="1"/>
  <c r="CH1110" i="20"/>
  <c r="GJ1109" i="20"/>
  <c r="DO1250" i="20" a="1"/>
  <c r="EE1250" i="20" a="1"/>
  <c r="CY1134" i="20"/>
  <c r="CY1133" i="20"/>
  <c r="FJ1252" i="20"/>
  <c r="FJ1251" i="20"/>
  <c r="FJ1250" i="20"/>
  <c r="GG1134" i="20"/>
  <c r="GG1135" i="20"/>
  <c r="GG1133" i="20"/>
  <c r="FQ1135" i="20"/>
  <c r="FQ1133" i="20"/>
  <c r="FQ1134" i="20"/>
  <c r="GF1252" i="20"/>
  <c r="GF1251" i="20"/>
  <c r="GF1250" i="20"/>
  <c r="FW1104" i="20"/>
  <c r="CN1105" i="20" s="1"/>
  <c r="FW1103" i="20"/>
  <c r="CN1104" i="20" s="1"/>
  <c r="FA1103" i="20"/>
  <c r="CM1104" i="20" s="1"/>
  <c r="FA1104" i="20"/>
  <c r="FQ1123" i="20" a="1"/>
  <c r="FQ1123" i="20" s="1"/>
  <c r="EG1104" i="20"/>
  <c r="CY1174" i="20" a="1"/>
  <c r="CY1176" i="20" s="1"/>
  <c r="EM1103" i="20"/>
  <c r="EM1104" i="20"/>
  <c r="EG1103" i="20"/>
  <c r="EM1105" i="20"/>
  <c r="CE1104" i="20"/>
  <c r="EG1105" i="20"/>
  <c r="CM1106" i="20"/>
  <c r="GI1105" i="20"/>
  <c r="DO1125" i="20"/>
  <c r="DO1124" i="20"/>
  <c r="DO1123" i="20"/>
  <c r="EE1123" i="20"/>
  <c r="EE1124" i="20"/>
  <c r="EE1125" i="20"/>
  <c r="DO1184" i="20" a="1"/>
  <c r="DO1184" i="20" s="1"/>
  <c r="GG1123" i="20" a="1"/>
  <c r="DO1179" i="20" a="1"/>
  <c r="DO1180" i="20" s="1"/>
  <c r="CH1159" i="20"/>
  <c r="CH1162" i="20" s="1"/>
  <c r="CW1255" i="20" s="1"/>
  <c r="EY1255" i="20" s="1"/>
  <c r="DU1214" i="20" a="1"/>
  <c r="DU1215" i="20" s="1"/>
  <c r="CC1216" i="20" s="1"/>
  <c r="EE1184" i="20" a="1"/>
  <c r="GF1185" i="20"/>
  <c r="GF1186" i="20"/>
  <c r="GF1184" i="20"/>
  <c r="FJ1186" i="20"/>
  <c r="FJ1184" i="20"/>
  <c r="FJ1185" i="20"/>
  <c r="EE1179" i="20" a="1"/>
  <c r="DU1174" i="20" a="1"/>
  <c r="DU1176" i="20" s="1"/>
  <c r="CC1177" i="20" s="1"/>
  <c r="FJ1181" i="20"/>
  <c r="FJ1180" i="20"/>
  <c r="FJ1179" i="20"/>
  <c r="GF1179" i="20"/>
  <c r="GF1181" i="20"/>
  <c r="GF1180" i="20"/>
  <c r="GG1174" i="20"/>
  <c r="GG1175" i="20"/>
  <c r="GG1176" i="20"/>
  <c r="FQ1175" i="20"/>
  <c r="FQ1174" i="20"/>
  <c r="FQ1176" i="20"/>
  <c r="GL1170" i="20"/>
  <c r="CH1169" i="20"/>
  <c r="CH1172" i="20" s="1"/>
  <c r="CW1265" i="20" s="1"/>
  <c r="GM1159" i="20"/>
  <c r="GM1160" i="20"/>
  <c r="GM1161" i="20"/>
  <c r="DO1340" i="20" a="1"/>
  <c r="GF1342" i="20"/>
  <c r="GF1341" i="20"/>
  <c r="GF1340" i="20"/>
  <c r="FJ1342" i="20"/>
  <c r="FJ1341" i="20"/>
  <c r="FJ1340" i="20"/>
  <c r="EE1340" i="20" a="1"/>
  <c r="DO1194" i="20"/>
  <c r="DO1195" i="20"/>
  <c r="EE1194" i="20"/>
  <c r="FQ1194" i="20" a="1"/>
  <c r="FQ1194" i="20" s="1"/>
  <c r="EE1196" i="20"/>
  <c r="FA1144" i="20"/>
  <c r="CM1145" i="20" s="1"/>
  <c r="EH1165" i="20"/>
  <c r="EE1138" i="20" a="1"/>
  <c r="GF1189" i="20" a="1"/>
  <c r="FJ1140" i="20"/>
  <c r="FJ1138" i="20"/>
  <c r="GG1194" i="20" a="1"/>
  <c r="FJ1189" i="20" a="1"/>
  <c r="DO1138" i="20" a="1"/>
  <c r="CY1209" i="20" a="1"/>
  <c r="CY1211" i="20" s="1"/>
  <c r="GF1139" i="20"/>
  <c r="GF1138" i="20"/>
  <c r="GF1140" i="20"/>
  <c r="DH1191" i="20"/>
  <c r="DH1190" i="20"/>
  <c r="DH1189" i="20"/>
  <c r="ED1191" i="20"/>
  <c r="ED1190" i="20"/>
  <c r="ED1189" i="20"/>
  <c r="FA1143" i="20"/>
  <c r="CM1144" i="20" s="1"/>
  <c r="GI1165" i="20"/>
  <c r="GI1166" i="20"/>
  <c r="GO1164" i="20"/>
  <c r="DU1209" i="20" a="1"/>
  <c r="DU1211" i="20" s="1"/>
  <c r="CC1212" i="20" s="1"/>
  <c r="EH1164" i="20"/>
  <c r="GO1165" i="20"/>
  <c r="EH1166" i="20"/>
  <c r="GO1166" i="20"/>
  <c r="EG1145" i="20"/>
  <c r="EM1145" i="20"/>
  <c r="EG1144" i="20"/>
  <c r="EM1144" i="20"/>
  <c r="GG1214" i="20"/>
  <c r="CH1166" i="20"/>
  <c r="EP1165" i="20"/>
  <c r="EM1143" i="20"/>
  <c r="GG1215" i="20"/>
  <c r="FQ1216" i="20"/>
  <c r="FQ1215" i="20"/>
  <c r="FQ1214" i="20"/>
  <c r="CY1216" i="20"/>
  <c r="CY1215" i="20"/>
  <c r="CY1214" i="20"/>
  <c r="FQ1211" i="20"/>
  <c r="FQ1210" i="20"/>
  <c r="FQ1209" i="20"/>
  <c r="GI1145" i="20"/>
  <c r="CE1144" i="20"/>
  <c r="GG1210" i="20"/>
  <c r="GG1209" i="20"/>
  <c r="GG1211" i="20"/>
  <c r="DU1134" i="20" l="1"/>
  <c r="CC1135" i="20" s="1"/>
  <c r="GI1104" i="20"/>
  <c r="DU1135" i="20"/>
  <c r="CC1136" i="20" s="1"/>
  <c r="GL1129" i="20"/>
  <c r="CH1128" i="20"/>
  <c r="CH1131" i="20" s="1"/>
  <c r="CW1224" i="20" s="1"/>
  <c r="FQ1250" i="20" a="1"/>
  <c r="FQ1252" i="20" s="1"/>
  <c r="FA1133" i="20" a="1"/>
  <c r="FA1133" i="20" s="1"/>
  <c r="GL1109" i="20"/>
  <c r="CH1108" i="20"/>
  <c r="CH1111" i="20" s="1"/>
  <c r="CW1204" i="20" s="1"/>
  <c r="DO1251" i="20"/>
  <c r="DO1252" i="20"/>
  <c r="DO1250" i="20"/>
  <c r="CY1250" i="20" s="1" a="1"/>
  <c r="GO1104" i="20"/>
  <c r="GI1103" i="20"/>
  <c r="GJ1105" i="20" s="1"/>
  <c r="EE1251" i="20"/>
  <c r="EE1250" i="20"/>
  <c r="EE1252" i="20"/>
  <c r="EG1133" i="20"/>
  <c r="CB1134" i="20"/>
  <c r="EM1135" i="20"/>
  <c r="GG1250" i="20" a="1"/>
  <c r="CB1135" i="20"/>
  <c r="EM1133" i="20"/>
  <c r="EG1134" i="20"/>
  <c r="GO1105" i="20"/>
  <c r="FW1133" i="20" a="1"/>
  <c r="CB1136" i="20"/>
  <c r="EM1134" i="20"/>
  <c r="EG1135" i="20"/>
  <c r="GO1143" i="20"/>
  <c r="CY1174" i="20"/>
  <c r="CB1175" i="20" s="1"/>
  <c r="GO1103" i="20"/>
  <c r="CM1105" i="20"/>
  <c r="EP1104" i="20" s="1"/>
  <c r="CY1123" i="20" a="1"/>
  <c r="CY1125" i="20" s="1"/>
  <c r="FQ1124" i="20"/>
  <c r="FQ1125" i="20"/>
  <c r="DU1216" i="20"/>
  <c r="CC1217" i="20" s="1"/>
  <c r="CY1175" i="20"/>
  <c r="CB1176" i="20" s="1"/>
  <c r="EH1105" i="20"/>
  <c r="EH1103" i="20"/>
  <c r="EH1104" i="20"/>
  <c r="DU1214" i="20"/>
  <c r="CC1215" i="20" s="1"/>
  <c r="DO1185" i="20"/>
  <c r="CY1209" i="20"/>
  <c r="CB1210" i="20" s="1"/>
  <c r="CH1145" i="20"/>
  <c r="GL1144" i="20" s="1"/>
  <c r="GM1144" i="20" s="1"/>
  <c r="DO1186" i="20"/>
  <c r="DU1123" i="20" a="1"/>
  <c r="DU1125" i="20" s="1"/>
  <c r="CC1126" i="20" s="1"/>
  <c r="DU1174" i="20"/>
  <c r="CC1175" i="20" s="1"/>
  <c r="DD1256" i="20"/>
  <c r="FA1174" i="20" a="1"/>
  <c r="FA1174" i="20" s="1"/>
  <c r="DO1179" i="20"/>
  <c r="GG1125" i="20"/>
  <c r="GG1124" i="20"/>
  <c r="GG1123" i="20"/>
  <c r="GO1144" i="20"/>
  <c r="DO1181" i="20"/>
  <c r="GO1145" i="20"/>
  <c r="GI1144" i="20"/>
  <c r="DZ1256" i="20"/>
  <c r="DE1257" i="20"/>
  <c r="DZ1257" i="20"/>
  <c r="DE1255" i="20"/>
  <c r="EB1256" i="20"/>
  <c r="DF1255" i="20"/>
  <c r="DD1257" i="20"/>
  <c r="EB1255" i="20"/>
  <c r="DD1255" i="20"/>
  <c r="EB1257" i="20"/>
  <c r="EA1255" i="20"/>
  <c r="DZ1255" i="20"/>
  <c r="EA1256" i="20"/>
  <c r="DE1256" i="20"/>
  <c r="DF1257" i="20"/>
  <c r="DF1256" i="20"/>
  <c r="EA1257" i="20"/>
  <c r="FQ1179" i="20" a="1"/>
  <c r="FQ1181" i="20" s="1"/>
  <c r="GG1184" i="20" a="1"/>
  <c r="GG1185" i="20" s="1"/>
  <c r="CY1210" i="20"/>
  <c r="CB1211" i="20" s="1"/>
  <c r="FQ1184" i="20" a="1"/>
  <c r="EE1184" i="20"/>
  <c r="EE1186" i="20"/>
  <c r="EE1185" i="20"/>
  <c r="EH1143" i="20"/>
  <c r="EP1144" i="20"/>
  <c r="GI1143" i="20"/>
  <c r="DU1175" i="20"/>
  <c r="CC1176" i="20" s="1"/>
  <c r="GG1179" i="20" a="1"/>
  <c r="EE1179" i="20"/>
  <c r="EE1181" i="20"/>
  <c r="EE1180" i="20"/>
  <c r="GJ1165" i="20"/>
  <c r="EG1176" i="20"/>
  <c r="CB1177" i="20"/>
  <c r="FW1174" i="20" a="1"/>
  <c r="GG1340" i="20" a="1"/>
  <c r="GG1342" i="20" s="1"/>
  <c r="EB1266" i="20"/>
  <c r="DZ1266" i="20"/>
  <c r="DD1266" i="20"/>
  <c r="DD1267" i="20"/>
  <c r="DE1265" i="20"/>
  <c r="DF1266" i="20"/>
  <c r="EB1267" i="20"/>
  <c r="EA1265" i="20"/>
  <c r="EA1266" i="20"/>
  <c r="DZ1267" i="20"/>
  <c r="EA1267" i="20"/>
  <c r="EY1265" i="20"/>
  <c r="DF1267" i="20"/>
  <c r="DD1265" i="20"/>
  <c r="EB1265" i="20"/>
  <c r="DE1266" i="20"/>
  <c r="DF1265" i="20"/>
  <c r="DZ1265" i="20"/>
  <c r="DE1267" i="20"/>
  <c r="GM1169" i="20"/>
  <c r="GM1171" i="20"/>
  <c r="GM1170" i="20"/>
  <c r="EH1145" i="20"/>
  <c r="GK1162" i="20"/>
  <c r="DU1210" i="20"/>
  <c r="CC1211" i="20" s="1"/>
  <c r="CY1194" i="20" a="1"/>
  <c r="CY1195" i="20" s="1"/>
  <c r="FF1257" i="20"/>
  <c r="GB1257" i="20"/>
  <c r="GD1257" i="20"/>
  <c r="FG1255" i="20"/>
  <c r="FF1256" i="20"/>
  <c r="GC1257" i="20"/>
  <c r="GB1256" i="20"/>
  <c r="FH1255" i="20"/>
  <c r="FF1255" i="20"/>
  <c r="GB1255" i="20"/>
  <c r="FH1257" i="20"/>
  <c r="GD1256" i="20"/>
  <c r="FH1256" i="20"/>
  <c r="FG1256" i="20"/>
  <c r="FG1257" i="20"/>
  <c r="GD1255" i="20"/>
  <c r="GC1256" i="20"/>
  <c r="GC1255" i="20"/>
  <c r="FQ1340" i="20" a="1"/>
  <c r="FQ1340" i="20" s="1"/>
  <c r="FQ1195" i="20"/>
  <c r="EE1342" i="20"/>
  <c r="EE1341" i="20"/>
  <c r="EE1340" i="20"/>
  <c r="FQ1196" i="20"/>
  <c r="DU1209" i="20"/>
  <c r="CC1210" i="20" s="1"/>
  <c r="GJ1166" i="20"/>
  <c r="DU1194" i="20" a="1"/>
  <c r="DU1196" i="20" s="1"/>
  <c r="CC1197" i="20" s="1"/>
  <c r="EI1167" i="20"/>
  <c r="DO1340" i="20"/>
  <c r="DO1342" i="20"/>
  <c r="DO1341" i="20"/>
  <c r="FQ1138" i="20" a="1"/>
  <c r="FQ1138" i="20" s="1"/>
  <c r="EE1140" i="20"/>
  <c r="EE1138" i="20"/>
  <c r="EE1139" i="20"/>
  <c r="DO1189" i="20" a="1"/>
  <c r="EE1189" i="20" a="1"/>
  <c r="GG1196" i="20"/>
  <c r="GG1195" i="20"/>
  <c r="GG1194" i="20"/>
  <c r="GF1189" i="20"/>
  <c r="GF1191" i="20"/>
  <c r="GF1190" i="20"/>
  <c r="GG1138" i="20" a="1"/>
  <c r="EH1144" i="20"/>
  <c r="DO1138" i="20"/>
  <c r="DO1140" i="20"/>
  <c r="DO1139" i="20"/>
  <c r="FJ1191" i="20"/>
  <c r="FJ1190" i="20"/>
  <c r="FJ1189" i="20"/>
  <c r="GJ1164" i="20"/>
  <c r="FW1214" i="20" a="1"/>
  <c r="FW1216" i="20" s="1"/>
  <c r="CN1217" i="20" s="1"/>
  <c r="CY1251" i="20"/>
  <c r="CB1252" i="20" s="1"/>
  <c r="CY1250" i="20"/>
  <c r="CB1251" i="20" s="1"/>
  <c r="CY1252" i="20"/>
  <c r="CB1253" i="20" s="1"/>
  <c r="FA1209" i="20" a="1"/>
  <c r="FA1211" i="20" s="1"/>
  <c r="GL1165" i="20"/>
  <c r="CH1164" i="20"/>
  <c r="CH1167" i="20" s="1"/>
  <c r="CW1260" i="20" s="1"/>
  <c r="FA1214" i="20" a="1"/>
  <c r="FA1216" i="20" s="1"/>
  <c r="CB1212" i="20"/>
  <c r="EG1211" i="20"/>
  <c r="CB1215" i="20"/>
  <c r="EM1216" i="20"/>
  <c r="CB1216" i="20"/>
  <c r="EG1215" i="20"/>
  <c r="CB1217" i="20"/>
  <c r="FW1209" i="20" a="1"/>
  <c r="FA1135" i="20" l="1"/>
  <c r="GJ1104" i="20"/>
  <c r="FA1134" i="20"/>
  <c r="DE1225" i="20"/>
  <c r="DE1226" i="20"/>
  <c r="DZ1225" i="20"/>
  <c r="EA1226" i="20"/>
  <c r="DD1224" i="20"/>
  <c r="DZ1224" i="20"/>
  <c r="EB1225" i="20"/>
  <c r="DF1225" i="20"/>
  <c r="DD1225" i="20"/>
  <c r="DE1224" i="20"/>
  <c r="EA1224" i="20"/>
  <c r="DD1226" i="20"/>
  <c r="EA1225" i="20"/>
  <c r="DZ1226" i="20"/>
  <c r="EB1226" i="20"/>
  <c r="EY1224" i="20"/>
  <c r="DF1226" i="20"/>
  <c r="EB1224" i="20"/>
  <c r="DF1224" i="20"/>
  <c r="FQ1250" i="20"/>
  <c r="GM1130" i="20"/>
  <c r="GM1129" i="20"/>
  <c r="GM1128" i="20"/>
  <c r="FQ1251" i="20"/>
  <c r="DE1204" i="20"/>
  <c r="DE1206" i="20"/>
  <c r="EB1204" i="20"/>
  <c r="EA1204" i="20"/>
  <c r="DD1206" i="20"/>
  <c r="DD1204" i="20"/>
  <c r="DD1205" i="20"/>
  <c r="EB1205" i="20"/>
  <c r="DE1205" i="20"/>
  <c r="DF1204" i="20"/>
  <c r="DZ1205" i="20"/>
  <c r="DZ1204" i="20"/>
  <c r="EA1206" i="20"/>
  <c r="DZ1206" i="20"/>
  <c r="DF1205" i="20"/>
  <c r="DF1206" i="20"/>
  <c r="EY1204" i="20"/>
  <c r="EA1205" i="20"/>
  <c r="EB1206" i="20"/>
  <c r="GM1110" i="20"/>
  <c r="GM1108" i="20"/>
  <c r="GM1109" i="20"/>
  <c r="GJ1103" i="20"/>
  <c r="CH1105" i="20"/>
  <c r="GL1104" i="20" s="1"/>
  <c r="GM1105" i="20" s="1"/>
  <c r="EH1135" i="20"/>
  <c r="DU1250" i="20" a="1"/>
  <c r="GG1250" i="20"/>
  <c r="GG1252" i="20"/>
  <c r="GG1251" i="20"/>
  <c r="CE1134" i="20"/>
  <c r="FW1135" i="20"/>
  <c r="CN1136" i="20" s="1"/>
  <c r="FW1134" i="20"/>
  <c r="CN1135" i="20" s="1"/>
  <c r="FW1133" i="20"/>
  <c r="CN1134" i="20" s="1"/>
  <c r="EH1133" i="20"/>
  <c r="CM1136" i="20"/>
  <c r="EH1134" i="20"/>
  <c r="CM1135" i="20"/>
  <c r="CM1134" i="20"/>
  <c r="EM1214" i="20"/>
  <c r="EG1216" i="20"/>
  <c r="EM1215" i="20"/>
  <c r="EG1214" i="20"/>
  <c r="FA1123" i="20" a="1"/>
  <c r="FA1125" i="20" s="1"/>
  <c r="CY1124" i="20"/>
  <c r="CB1125" i="20" s="1"/>
  <c r="CY1123" i="20"/>
  <c r="CB1124" i="20" s="1"/>
  <c r="CH1143" i="20"/>
  <c r="CH1146" i="20" s="1"/>
  <c r="CW1239" i="20" s="1"/>
  <c r="DZ1239" i="20" s="1"/>
  <c r="GM1145" i="20"/>
  <c r="GM1143" i="20"/>
  <c r="CY1179" i="20" a="1"/>
  <c r="CY1181" i="20" s="1"/>
  <c r="CB1182" i="20" s="1"/>
  <c r="CY1184" i="20" a="1"/>
  <c r="CY1186" i="20" s="1"/>
  <c r="EI1106" i="20"/>
  <c r="EG1174" i="20"/>
  <c r="DH1255" i="20" a="1"/>
  <c r="DH1257" i="20" s="1"/>
  <c r="FA1175" i="20"/>
  <c r="CM1176" i="20" s="1"/>
  <c r="EM1175" i="20"/>
  <c r="DU1124" i="20"/>
  <c r="CC1125" i="20" s="1"/>
  <c r="DU1123" i="20"/>
  <c r="CC1124" i="20" s="1"/>
  <c r="GJ1144" i="20"/>
  <c r="FA1176" i="20"/>
  <c r="CM1177" i="20" s="1"/>
  <c r="EG1125" i="20"/>
  <c r="CB1126" i="20"/>
  <c r="FW1123" i="20" a="1"/>
  <c r="ED1255" i="20" a="1"/>
  <c r="ED1255" i="20" s="1"/>
  <c r="GJ1145" i="20"/>
  <c r="GJ1143" i="20"/>
  <c r="EM1211" i="20"/>
  <c r="EG1210" i="20"/>
  <c r="EM1209" i="20"/>
  <c r="GG1186" i="20"/>
  <c r="FQ1180" i="20"/>
  <c r="GG1184" i="20"/>
  <c r="FQ1179" i="20"/>
  <c r="EM1174" i="20"/>
  <c r="DU1184" i="20" a="1"/>
  <c r="EI1146" i="20"/>
  <c r="FQ1186" i="20"/>
  <c r="FQ1185" i="20"/>
  <c r="FQ1184" i="20"/>
  <c r="EG1175" i="20"/>
  <c r="DU1179" i="20" a="1"/>
  <c r="DU1180" i="20" s="1"/>
  <c r="EM1176" i="20"/>
  <c r="GG1179" i="20"/>
  <c r="GG1181" i="20"/>
  <c r="GG1180" i="20"/>
  <c r="CE1175" i="20"/>
  <c r="DH1265" i="20" a="1"/>
  <c r="DH1265" i="20" s="1"/>
  <c r="FW1176" i="20"/>
  <c r="CN1177" i="20" s="1"/>
  <c r="FW1175" i="20"/>
  <c r="CN1176" i="20" s="1"/>
  <c r="FW1174" i="20"/>
  <c r="CN1175" i="20" s="1"/>
  <c r="EM1210" i="20"/>
  <c r="FA1194" i="20" a="1"/>
  <c r="FA1196" i="20" s="1"/>
  <c r="ED1265" i="20" a="1"/>
  <c r="ED1267" i="20" s="1"/>
  <c r="EG1209" i="20"/>
  <c r="CY1196" i="20"/>
  <c r="EG1196" i="20" s="1"/>
  <c r="CM1175" i="20"/>
  <c r="GK1172" i="20"/>
  <c r="FH1265" i="20"/>
  <c r="FH1267" i="20"/>
  <c r="FG1267" i="20"/>
  <c r="GC1267" i="20"/>
  <c r="GC1266" i="20"/>
  <c r="GD1265" i="20"/>
  <c r="GB1265" i="20"/>
  <c r="FG1265" i="20"/>
  <c r="GB1266" i="20"/>
  <c r="GB1267" i="20"/>
  <c r="FG1266" i="20"/>
  <c r="GD1266" i="20"/>
  <c r="FF1267" i="20"/>
  <c r="FF1266" i="20"/>
  <c r="GC1265" i="20"/>
  <c r="FH1266" i="20"/>
  <c r="GD1267" i="20"/>
  <c r="FF1265" i="20"/>
  <c r="GG1340" i="20"/>
  <c r="GG1341" i="20"/>
  <c r="CY1194" i="20"/>
  <c r="CB1195" i="20" s="1"/>
  <c r="GF1255" i="20" a="1"/>
  <c r="FJ1255" i="20" a="1"/>
  <c r="FW1214" i="20"/>
  <c r="CN1215" i="20" s="1"/>
  <c r="FQ1342" i="20"/>
  <c r="FQ1341" i="20"/>
  <c r="DU1194" i="20"/>
  <c r="CC1195" i="20" s="1"/>
  <c r="DU1340" i="20" a="1"/>
  <c r="DU1195" i="20"/>
  <c r="CC1196" i="20" s="1"/>
  <c r="DU1138" i="20" a="1"/>
  <c r="DU1140" i="20" s="1"/>
  <c r="CC1141" i="20" s="1"/>
  <c r="FA1209" i="20"/>
  <c r="CM1210" i="20" s="1"/>
  <c r="FA1210" i="20"/>
  <c r="CM1211" i="20" s="1"/>
  <c r="CY1340" i="20" a="1"/>
  <c r="FW1215" i="20"/>
  <c r="CN1216" i="20" s="1"/>
  <c r="FQ1140" i="20"/>
  <c r="FQ1139" i="20"/>
  <c r="FA1215" i="20"/>
  <c r="FW1194" i="20" a="1"/>
  <c r="FW1196" i="20" s="1"/>
  <c r="CN1197" i="20" s="1"/>
  <c r="EE1191" i="20"/>
  <c r="EE1190" i="20"/>
  <c r="EE1189" i="20"/>
  <c r="CB1196" i="20"/>
  <c r="DO1189" i="20"/>
  <c r="DO1191" i="20"/>
  <c r="DO1190" i="20"/>
  <c r="GG1189" i="20" a="1"/>
  <c r="CY1138" i="20" a="1"/>
  <c r="GG1140" i="20"/>
  <c r="GG1139" i="20"/>
  <c r="GG1138" i="20"/>
  <c r="FQ1189" i="20" a="1"/>
  <c r="DE1261" i="20"/>
  <c r="EB1262" i="20"/>
  <c r="DZ1260" i="20"/>
  <c r="EA1261" i="20"/>
  <c r="EA1262" i="20"/>
  <c r="DE1262" i="20"/>
  <c r="EY1260" i="20"/>
  <c r="DZ1261" i="20"/>
  <c r="DD1261" i="20"/>
  <c r="EB1260" i="20"/>
  <c r="DF1261" i="20"/>
  <c r="DD1262" i="20"/>
  <c r="DD1260" i="20"/>
  <c r="EA1260" i="20"/>
  <c r="DF1260" i="20"/>
  <c r="DZ1262" i="20"/>
  <c r="EB1261" i="20"/>
  <c r="DF1262" i="20"/>
  <c r="DE1260" i="20"/>
  <c r="FA1214" i="20"/>
  <c r="GM1164" i="20"/>
  <c r="GM1165" i="20"/>
  <c r="GM1166" i="20"/>
  <c r="CE1210" i="20"/>
  <c r="CE1215" i="20"/>
  <c r="EH1216" i="20"/>
  <c r="CM1212" i="20"/>
  <c r="GI1216" i="20"/>
  <c r="CM1217" i="20"/>
  <c r="FW1211" i="20"/>
  <c r="CN1212" i="20" s="1"/>
  <c r="FW1210" i="20"/>
  <c r="CN1211" i="20" s="1"/>
  <c r="FW1209" i="20"/>
  <c r="CN1210" i="20" s="1"/>
  <c r="EA1239" i="20"/>
  <c r="DZ1241" i="20"/>
  <c r="GM1103" i="20" l="1"/>
  <c r="FA1250" i="20" a="1"/>
  <c r="EH1214" i="20"/>
  <c r="EH1215" i="20"/>
  <c r="FA1251" i="20"/>
  <c r="CM1252" i="20" s="1"/>
  <c r="DH1224" i="20" a="1"/>
  <c r="GC1225" i="20"/>
  <c r="FH1226" i="20"/>
  <c r="FH1224" i="20"/>
  <c r="GC1226" i="20"/>
  <c r="FG1224" i="20"/>
  <c r="GB1224" i="20"/>
  <c r="FF1225" i="20"/>
  <c r="GB1225" i="20"/>
  <c r="FH1225" i="20"/>
  <c r="GD1226" i="20"/>
  <c r="FG1226" i="20"/>
  <c r="GD1225" i="20"/>
  <c r="FF1226" i="20"/>
  <c r="GD1224" i="20"/>
  <c r="GB1226" i="20"/>
  <c r="FF1224" i="20"/>
  <c r="GC1224" i="20"/>
  <c r="FG1225" i="20"/>
  <c r="GK1131" i="20"/>
  <c r="ED1224" i="20" a="1"/>
  <c r="GK1111" i="20"/>
  <c r="DH1204" i="20" a="1"/>
  <c r="GM1104" i="20"/>
  <c r="GK1106" i="20" s="1"/>
  <c r="ED1204" i="20" a="1"/>
  <c r="CH1103" i="20"/>
  <c r="CH1106" i="20" s="1"/>
  <c r="CW1199" i="20" s="1"/>
  <c r="DF1200" i="20" s="1"/>
  <c r="FH1206" i="20"/>
  <c r="FG1204" i="20"/>
  <c r="FH1204" i="20"/>
  <c r="FG1205" i="20"/>
  <c r="GD1206" i="20"/>
  <c r="FG1206" i="20"/>
  <c r="GC1205" i="20"/>
  <c r="FF1205" i="20"/>
  <c r="GC1204" i="20"/>
  <c r="GD1205" i="20"/>
  <c r="FF1206" i="20"/>
  <c r="GC1206" i="20"/>
  <c r="GB1206" i="20"/>
  <c r="GB1205" i="20"/>
  <c r="FH1205" i="20"/>
  <c r="GD1204" i="20"/>
  <c r="GB1204" i="20"/>
  <c r="FF1204" i="20"/>
  <c r="GI1134" i="20"/>
  <c r="EI1136" i="20"/>
  <c r="DU1250" i="20"/>
  <c r="DU1252" i="20"/>
  <c r="DU1251" i="20"/>
  <c r="GO1133" i="20"/>
  <c r="CH1135" i="20"/>
  <c r="GL1134" i="20" s="1"/>
  <c r="EP1134" i="20"/>
  <c r="GO1134" i="20"/>
  <c r="GO1135" i="20"/>
  <c r="GI1135" i="20"/>
  <c r="FA1123" i="20"/>
  <c r="CM1124" i="20" s="1"/>
  <c r="GI1133" i="20"/>
  <c r="FW1250" i="20" a="1"/>
  <c r="DZ1240" i="20"/>
  <c r="EY1239" i="20"/>
  <c r="FF1241" i="20" s="1"/>
  <c r="DD1239" i="20"/>
  <c r="DD1240" i="20"/>
  <c r="DD1241" i="20"/>
  <c r="DE1239" i="20"/>
  <c r="EA1241" i="20"/>
  <c r="EA1240" i="20"/>
  <c r="DF1239" i="20"/>
  <c r="EB1241" i="20"/>
  <c r="DF1240" i="20"/>
  <c r="EB1239" i="20"/>
  <c r="DE1241" i="20"/>
  <c r="DE1240" i="20"/>
  <c r="EB1240" i="20"/>
  <c r="DF1241" i="20"/>
  <c r="FA1124" i="20"/>
  <c r="CM1125" i="20" s="1"/>
  <c r="GK1146" i="20"/>
  <c r="DH1255" i="20"/>
  <c r="DH1256" i="20"/>
  <c r="EH1210" i="20"/>
  <c r="EH1209" i="20"/>
  <c r="CY1180" i="20"/>
  <c r="CB1181" i="20" s="1"/>
  <c r="EH1211" i="20"/>
  <c r="CY1184" i="20"/>
  <c r="CB1185" i="20" s="1"/>
  <c r="CY1185" i="20"/>
  <c r="CB1186" i="20" s="1"/>
  <c r="CY1179" i="20"/>
  <c r="CB1180" i="20" s="1"/>
  <c r="DD1199" i="20"/>
  <c r="DF1201" i="20"/>
  <c r="EG1124" i="20"/>
  <c r="EM1123" i="20"/>
  <c r="EH1175" i="20"/>
  <c r="FA1179" i="20" a="1"/>
  <c r="FA1179" i="20" s="1"/>
  <c r="CM1180" i="20" s="1"/>
  <c r="EG1123" i="20"/>
  <c r="EM1124" i="20"/>
  <c r="EM1125" i="20"/>
  <c r="FW1125" i="20"/>
  <c r="CN1126" i="20" s="1"/>
  <c r="FW1123" i="20"/>
  <c r="CN1124" i="20" s="1"/>
  <c r="FW1124" i="20"/>
  <c r="CE1124" i="20"/>
  <c r="CM1126" i="20"/>
  <c r="FA1195" i="20"/>
  <c r="CM1196" i="20" s="1"/>
  <c r="FW1184" i="20" a="1"/>
  <c r="FW1184" i="20" s="1"/>
  <c r="CN1185" i="20" s="1"/>
  <c r="FA1194" i="20"/>
  <c r="CM1195" i="20" s="1"/>
  <c r="ED1257" i="20"/>
  <c r="ED1256" i="20"/>
  <c r="CB1197" i="20"/>
  <c r="CE1195" i="20" s="1"/>
  <c r="EH1174" i="20"/>
  <c r="ED1265" i="20"/>
  <c r="GI1215" i="20"/>
  <c r="EH1176" i="20"/>
  <c r="CC1181" i="20"/>
  <c r="FA1184" i="20" a="1"/>
  <c r="CM1216" i="20"/>
  <c r="DU1138" i="20"/>
  <c r="CC1139" i="20" s="1"/>
  <c r="DU1181" i="20"/>
  <c r="GO1214" i="20"/>
  <c r="DU1179" i="20"/>
  <c r="CB1187" i="20"/>
  <c r="GO1176" i="20"/>
  <c r="DU1186" i="20"/>
  <c r="CC1187" i="20" s="1"/>
  <c r="DU1185" i="20"/>
  <c r="CC1186" i="20" s="1"/>
  <c r="DU1184" i="20"/>
  <c r="CC1185" i="20" s="1"/>
  <c r="GO1216" i="20"/>
  <c r="GI1174" i="20"/>
  <c r="FW1179" i="20" a="1"/>
  <c r="DH1266" i="20"/>
  <c r="DH1267" i="20"/>
  <c r="GO1175" i="20"/>
  <c r="GI1176" i="20"/>
  <c r="EG1194" i="20"/>
  <c r="FA1340" i="20" a="1"/>
  <c r="FA1340" i="20" s="1"/>
  <c r="CM1341" i="20" s="1"/>
  <c r="ED1266" i="20"/>
  <c r="CH1176" i="20"/>
  <c r="EP1175" i="20"/>
  <c r="EM1195" i="20"/>
  <c r="GO1174" i="20"/>
  <c r="FW1340" i="20" a="1"/>
  <c r="FW1340" i="20" s="1"/>
  <c r="CN1341" i="20" s="1"/>
  <c r="GI1175" i="20"/>
  <c r="FJ1265" i="20" a="1"/>
  <c r="GF1265" i="20" a="1"/>
  <c r="EM1194" i="20"/>
  <c r="EM1196" i="20"/>
  <c r="FJ1255" i="20"/>
  <c r="FJ1257" i="20"/>
  <c r="FJ1256" i="20"/>
  <c r="GF1256" i="20"/>
  <c r="GF1255" i="20"/>
  <c r="GF1257" i="20"/>
  <c r="DU1340" i="20"/>
  <c r="CC1341" i="20" s="1"/>
  <c r="DU1342" i="20"/>
  <c r="CC1343" i="20" s="1"/>
  <c r="DU1341" i="20"/>
  <c r="CC1342" i="20" s="1"/>
  <c r="DU1189" i="20" a="1"/>
  <c r="EG1195" i="20"/>
  <c r="DU1139" i="20"/>
  <c r="CC1140" i="20" s="1"/>
  <c r="CY1340" i="20"/>
  <c r="CY1342" i="20"/>
  <c r="CY1341" i="20"/>
  <c r="FA1138" i="20" a="1"/>
  <c r="FA1138" i="20" s="1"/>
  <c r="CM1139" i="20" s="1"/>
  <c r="FW1194" i="20"/>
  <c r="CN1195" i="20" s="1"/>
  <c r="FW1195" i="20"/>
  <c r="CN1196" i="20" s="1"/>
  <c r="CY1189" i="20" a="1"/>
  <c r="GG1190" i="20"/>
  <c r="GG1191" i="20"/>
  <c r="GG1189" i="20"/>
  <c r="CM1197" i="20"/>
  <c r="GI1196" i="20"/>
  <c r="FQ1190" i="20"/>
  <c r="FQ1189" i="20"/>
  <c r="FQ1191" i="20"/>
  <c r="FW1138" i="20" a="1"/>
  <c r="CY1138" i="20"/>
  <c r="CY1139" i="20"/>
  <c r="CY1140" i="20"/>
  <c r="CM1215" i="20"/>
  <c r="GI1214" i="20"/>
  <c r="GO1215" i="20"/>
  <c r="DH1260" i="20" a="1"/>
  <c r="ED1260" i="20" a="1"/>
  <c r="GK1167" i="20"/>
  <c r="EI1217" i="20"/>
  <c r="GC1262" i="20"/>
  <c r="GC1261" i="20"/>
  <c r="GD1262" i="20"/>
  <c r="GD1260" i="20"/>
  <c r="GB1260" i="20"/>
  <c r="FH1260" i="20"/>
  <c r="FG1260" i="20"/>
  <c r="FG1262" i="20"/>
  <c r="GB1262" i="20"/>
  <c r="GB1261" i="20"/>
  <c r="GD1261" i="20"/>
  <c r="FF1262" i="20"/>
  <c r="GC1260" i="20"/>
  <c r="FH1261" i="20"/>
  <c r="FF1260" i="20"/>
  <c r="FG1261" i="20"/>
  <c r="FH1262" i="20"/>
  <c r="FF1261" i="20"/>
  <c r="GI1209" i="20"/>
  <c r="CH1211" i="20"/>
  <c r="EP1210" i="20"/>
  <c r="GO1211" i="20"/>
  <c r="GI1211" i="20"/>
  <c r="GO1210" i="20"/>
  <c r="GI1210" i="20"/>
  <c r="GO1209" i="20"/>
  <c r="FH1239" i="20"/>
  <c r="FF1240" i="20"/>
  <c r="DF1199" i="20" l="1"/>
  <c r="DD1200" i="20"/>
  <c r="DZ1200" i="20"/>
  <c r="DZ1199" i="20"/>
  <c r="EA1200" i="20"/>
  <c r="FA1250" i="20"/>
  <c r="CM1251" i="20" s="1"/>
  <c r="FA1252" i="20"/>
  <c r="CM1253" i="20" s="1"/>
  <c r="DE1199" i="20"/>
  <c r="DH1199" i="20" s="1" a="1"/>
  <c r="DH1200" i="20" s="1"/>
  <c r="EB1201" i="20"/>
  <c r="EB1199" i="20"/>
  <c r="EY1199" i="20"/>
  <c r="GD1200" i="20" s="1"/>
  <c r="DE1200" i="20"/>
  <c r="DD1201" i="20"/>
  <c r="GI1124" i="20"/>
  <c r="DE1201" i="20"/>
  <c r="EA1201" i="20"/>
  <c r="EA1199" i="20"/>
  <c r="EB1200" i="20"/>
  <c r="DZ1201" i="20"/>
  <c r="GF1224" i="20" a="1"/>
  <c r="ED1225" i="20"/>
  <c r="ED1226" i="20"/>
  <c r="ED1224" i="20"/>
  <c r="FJ1224" i="20" a="1"/>
  <c r="DH1226" i="20"/>
  <c r="DH1224" i="20"/>
  <c r="DH1225" i="20"/>
  <c r="FJ1204" i="20" a="1"/>
  <c r="GF1204" i="20" a="1"/>
  <c r="ED1205" i="20"/>
  <c r="ED1204" i="20"/>
  <c r="ED1206" i="20"/>
  <c r="DH1206" i="20"/>
  <c r="DH1205" i="20"/>
  <c r="DH1204" i="20"/>
  <c r="EM1179" i="20"/>
  <c r="GC1240" i="20"/>
  <c r="FF1239" i="20"/>
  <c r="GB1240" i="20"/>
  <c r="GC1239" i="20"/>
  <c r="FH1241" i="20"/>
  <c r="FG1241" i="20"/>
  <c r="GD1240" i="20"/>
  <c r="FG1240" i="20"/>
  <c r="CC1252" i="20"/>
  <c r="EM1252" i="20"/>
  <c r="EG1251" i="20"/>
  <c r="EG1252" i="20"/>
  <c r="CC1253" i="20"/>
  <c r="EM1250" i="20"/>
  <c r="FG1239" i="20"/>
  <c r="GC1241" i="20"/>
  <c r="CC1251" i="20"/>
  <c r="EG1250" i="20"/>
  <c r="EM1251" i="20"/>
  <c r="GD1239" i="20"/>
  <c r="GD1241" i="20"/>
  <c r="FH1240" i="20"/>
  <c r="GB1241" i="20"/>
  <c r="GB1239" i="20"/>
  <c r="GJ1135" i="20"/>
  <c r="GM1133" i="20"/>
  <c r="GM1135" i="20"/>
  <c r="GM1134" i="20"/>
  <c r="DH1239" i="20" a="1"/>
  <c r="FW1251" i="20"/>
  <c r="FW1252" i="20"/>
  <c r="FW1250" i="20"/>
  <c r="CH1133" i="20"/>
  <c r="CH1136" i="20" s="1"/>
  <c r="CW1229" i="20" s="1"/>
  <c r="GJ1133" i="20"/>
  <c r="GJ1134" i="20"/>
  <c r="ED1239" i="20" a="1"/>
  <c r="ED1241" i="20" s="1"/>
  <c r="DO1255" i="20" a="1"/>
  <c r="DO1256" i="20" s="1"/>
  <c r="EG1180" i="20"/>
  <c r="EI1212" i="20"/>
  <c r="EG1179" i="20"/>
  <c r="FG1199" i="20"/>
  <c r="GD1201" i="20"/>
  <c r="GC1200" i="20"/>
  <c r="GB1200" i="20"/>
  <c r="FF1200" i="20"/>
  <c r="FG1201" i="20"/>
  <c r="GB1201" i="20"/>
  <c r="FG1200" i="20"/>
  <c r="FH1199" i="20"/>
  <c r="GC1199" i="20"/>
  <c r="FH1200" i="20"/>
  <c r="GC1201" i="20"/>
  <c r="FF1201" i="20"/>
  <c r="FH1201" i="20"/>
  <c r="EH1123" i="20"/>
  <c r="EH1124" i="20"/>
  <c r="FA1181" i="20"/>
  <c r="CM1182" i="20" s="1"/>
  <c r="EH1125" i="20"/>
  <c r="EE1255" i="20" a="1"/>
  <c r="EE1257" i="20" s="1"/>
  <c r="FA1180" i="20"/>
  <c r="CM1181" i="20" s="1"/>
  <c r="GI1125" i="20"/>
  <c r="GO1124" i="20"/>
  <c r="CH1216" i="20"/>
  <c r="CH1214" i="20" s="1"/>
  <c r="CH1217" i="20" s="1"/>
  <c r="CW1310" i="20" s="1"/>
  <c r="GO1125" i="20"/>
  <c r="GI1123" i="20"/>
  <c r="FW1186" i="20"/>
  <c r="CN1187" i="20" s="1"/>
  <c r="GO1123" i="20"/>
  <c r="CN1125" i="20"/>
  <c r="CH1125" i="20" s="1"/>
  <c r="GL1124" i="20" s="1"/>
  <c r="FW1185" i="20"/>
  <c r="CN1186" i="20" s="1"/>
  <c r="GJ1175" i="20"/>
  <c r="EP1215" i="20"/>
  <c r="EE1265" i="20" a="1"/>
  <c r="EE1267" i="20" s="1"/>
  <c r="GJ1215" i="20"/>
  <c r="EI1177" i="20"/>
  <c r="CE1185" i="20"/>
  <c r="EM1181" i="20"/>
  <c r="EH1194" i="20"/>
  <c r="EG1184" i="20"/>
  <c r="EG1186" i="20"/>
  <c r="EG1185" i="20"/>
  <c r="EM1185" i="20"/>
  <c r="GJ1216" i="20"/>
  <c r="EM1184" i="20"/>
  <c r="CC1180" i="20"/>
  <c r="EM1180" i="20"/>
  <c r="GJ1214" i="20"/>
  <c r="FA1184" i="20"/>
  <c r="FA1186" i="20"/>
  <c r="FA1185" i="20"/>
  <c r="EM1186" i="20"/>
  <c r="CC1182" i="20"/>
  <c r="EG1181" i="20"/>
  <c r="EH1181" i="20" s="1"/>
  <c r="DO1265" i="20" a="1"/>
  <c r="DO1267" i="20" s="1"/>
  <c r="FW1179" i="20"/>
  <c r="FW1180" i="20"/>
  <c r="FW1181" i="20"/>
  <c r="FW1341" i="20"/>
  <c r="FW1342" i="20"/>
  <c r="CN1343" i="20" s="1"/>
  <c r="GJ1176" i="20"/>
  <c r="FA1342" i="20"/>
  <c r="FA1341" i="20"/>
  <c r="GL1175" i="20"/>
  <c r="CH1174" i="20"/>
  <c r="CH1177" i="20" s="1"/>
  <c r="CW1270" i="20" s="1"/>
  <c r="GJ1174" i="20"/>
  <c r="GF1267" i="20"/>
  <c r="GF1266" i="20"/>
  <c r="GF1265" i="20"/>
  <c r="GG1255" i="20" a="1"/>
  <c r="GG1257" i="20" s="1"/>
  <c r="FJ1265" i="20"/>
  <c r="FJ1266" i="20"/>
  <c r="FJ1267" i="20"/>
  <c r="GI1340" i="20"/>
  <c r="GO1195" i="20"/>
  <c r="EH1196" i="20"/>
  <c r="EH1195" i="20"/>
  <c r="FQ1255" i="20" a="1"/>
  <c r="DU1191" i="20"/>
  <c r="CC1192" i="20" s="1"/>
  <c r="DU1190" i="20"/>
  <c r="CC1191" i="20" s="1"/>
  <c r="DU1189" i="20"/>
  <c r="CC1190" i="20" s="1"/>
  <c r="FA1139" i="20"/>
  <c r="CM1140" i="20" s="1"/>
  <c r="EM1340" i="20"/>
  <c r="CB1342" i="20"/>
  <c r="EG1341" i="20"/>
  <c r="EM1341" i="20"/>
  <c r="CB1343" i="20"/>
  <c r="EG1342" i="20"/>
  <c r="EM1342" i="20"/>
  <c r="CB1341" i="20"/>
  <c r="EG1340" i="20"/>
  <c r="FA1140" i="20"/>
  <c r="CM1141" i="20" s="1"/>
  <c r="GI1195" i="20"/>
  <c r="GO1196" i="20"/>
  <c r="GI1194" i="20"/>
  <c r="CY1191" i="20"/>
  <c r="CY1190" i="20"/>
  <c r="CY1189" i="20"/>
  <c r="GO1194" i="20"/>
  <c r="CH1196" i="20"/>
  <c r="GL1195" i="20" s="1"/>
  <c r="EP1195" i="20"/>
  <c r="FW1189" i="20" a="1"/>
  <c r="EM1140" i="20"/>
  <c r="EG1139" i="20"/>
  <c r="CB1140" i="20"/>
  <c r="EM1138" i="20"/>
  <c r="EG1138" i="20"/>
  <c r="CB1139" i="20"/>
  <c r="FW1138" i="20"/>
  <c r="FW1140" i="20"/>
  <c r="FW1139" i="20"/>
  <c r="FA1189" i="20" a="1"/>
  <c r="CB1141" i="20"/>
  <c r="EG1140" i="20"/>
  <c r="EM1139" i="20"/>
  <c r="GF1260" i="20" a="1"/>
  <c r="DH1262" i="20"/>
  <c r="DH1261" i="20"/>
  <c r="DH1260" i="20"/>
  <c r="FJ1260" i="20" a="1"/>
  <c r="ED1260" i="20"/>
  <c r="ED1262" i="20"/>
  <c r="ED1261" i="20"/>
  <c r="GJ1211" i="20"/>
  <c r="GJ1209" i="20"/>
  <c r="DH1241" i="20"/>
  <c r="DH1240" i="20"/>
  <c r="DH1239" i="20"/>
  <c r="GJ1210" i="20"/>
  <c r="GL1210" i="20"/>
  <c r="CH1209" i="20"/>
  <c r="CH1212" i="20" s="1"/>
  <c r="CW1305" i="20" s="1"/>
  <c r="GB1199" i="20" l="1"/>
  <c r="FF1199" i="20"/>
  <c r="GD1199" i="20"/>
  <c r="ED1239" i="20"/>
  <c r="ED1240" i="20"/>
  <c r="ED1199" i="20" a="1"/>
  <c r="ED1200" i="20" s="1"/>
  <c r="DH1201" i="20"/>
  <c r="DO1204" i="20" a="1"/>
  <c r="DO1204" i="20" s="1"/>
  <c r="EE1224" i="20" a="1"/>
  <c r="EE1226" i="20" s="1"/>
  <c r="DO1257" i="20"/>
  <c r="EH1252" i="20"/>
  <c r="DO1224" i="20" a="1"/>
  <c r="FJ1226" i="20"/>
  <c r="FJ1225" i="20"/>
  <c r="FJ1224" i="20"/>
  <c r="EE1204" i="20" a="1"/>
  <c r="EE1206" i="20" s="1"/>
  <c r="GF1225" i="20"/>
  <c r="GF1224" i="20"/>
  <c r="GF1226" i="20"/>
  <c r="GF1205" i="20"/>
  <c r="GF1204" i="20"/>
  <c r="GF1206" i="20"/>
  <c r="FJ1206" i="20"/>
  <c r="FJ1205" i="20"/>
  <c r="FJ1204" i="20"/>
  <c r="GF1239" i="20" a="1"/>
  <c r="GF1239" i="20" s="1"/>
  <c r="FJ1239" i="20" a="1"/>
  <c r="FJ1241" i="20" s="1"/>
  <c r="EH1251" i="20"/>
  <c r="EH1250" i="20"/>
  <c r="CE1251" i="20"/>
  <c r="DO1255" i="20"/>
  <c r="CY1255" i="20" s="1" a="1"/>
  <c r="CY1255" i="20" s="1"/>
  <c r="CB1256" i="20" s="1"/>
  <c r="CN1251" i="20"/>
  <c r="GI1250" i="20"/>
  <c r="GO1251" i="20"/>
  <c r="CN1253" i="20"/>
  <c r="GI1252" i="20"/>
  <c r="GO1250" i="20"/>
  <c r="CN1252" i="20"/>
  <c r="GI1251" i="20"/>
  <c r="GO1252" i="20"/>
  <c r="GK1136" i="20"/>
  <c r="EA1230" i="20"/>
  <c r="EA1229" i="20"/>
  <c r="DE1230" i="20"/>
  <c r="DF1231" i="20"/>
  <c r="DD1231" i="20"/>
  <c r="DD1230" i="20"/>
  <c r="EA1231" i="20"/>
  <c r="DE1231" i="20"/>
  <c r="DZ1231" i="20"/>
  <c r="DF1230" i="20"/>
  <c r="DE1229" i="20"/>
  <c r="EY1229" i="20"/>
  <c r="EB1231" i="20"/>
  <c r="DZ1229" i="20"/>
  <c r="DF1229" i="20"/>
  <c r="DD1229" i="20"/>
  <c r="EB1230" i="20"/>
  <c r="DZ1230" i="20"/>
  <c r="EB1229" i="20"/>
  <c r="DH1199" i="20"/>
  <c r="ED1201" i="20"/>
  <c r="ED1199" i="20"/>
  <c r="EE1255" i="20"/>
  <c r="FJ1199" i="20" a="1"/>
  <c r="FJ1201" i="20" s="1"/>
  <c r="GF1199" i="20" a="1"/>
  <c r="GF1200" i="20" s="1"/>
  <c r="EI1126" i="20"/>
  <c r="GJ1124" i="20"/>
  <c r="EE1256" i="20"/>
  <c r="GL1215" i="20"/>
  <c r="GM1215" i="20" s="1"/>
  <c r="GJ1123" i="20"/>
  <c r="GJ1125" i="20"/>
  <c r="CH1123" i="20"/>
  <c r="CH1126" i="20" s="1"/>
  <c r="CW1219" i="20" s="1"/>
  <c r="DZ1221" i="20" s="1"/>
  <c r="EP1124" i="20"/>
  <c r="GM1123" i="20"/>
  <c r="GM1124" i="20"/>
  <c r="GM1125" i="20"/>
  <c r="EH1184" i="20"/>
  <c r="EE1265" i="20"/>
  <c r="EE1266" i="20"/>
  <c r="EH1185" i="20"/>
  <c r="CE1180" i="20"/>
  <c r="GI1185" i="20"/>
  <c r="GO1184" i="20"/>
  <c r="CM1186" i="20"/>
  <c r="CM1187" i="20"/>
  <c r="GI1186" i="20"/>
  <c r="GO1185" i="20"/>
  <c r="EH1180" i="20"/>
  <c r="CM1185" i="20"/>
  <c r="GI1184" i="20"/>
  <c r="GO1186" i="20"/>
  <c r="EH1179" i="20"/>
  <c r="EH1186" i="20"/>
  <c r="DO1266" i="20"/>
  <c r="DO1265" i="20"/>
  <c r="CN1182" i="20"/>
  <c r="GO1179" i="20"/>
  <c r="GI1181" i="20"/>
  <c r="CN1181" i="20"/>
  <c r="GO1181" i="20"/>
  <c r="GI1180" i="20"/>
  <c r="CN1180" i="20"/>
  <c r="GO1180" i="20"/>
  <c r="GI1179" i="20"/>
  <c r="EI1197" i="20"/>
  <c r="CM1342" i="20"/>
  <c r="GO1340" i="20"/>
  <c r="GI1341" i="20"/>
  <c r="CM1343" i="20"/>
  <c r="GO1341" i="20"/>
  <c r="GI1342" i="20"/>
  <c r="CN1342" i="20"/>
  <c r="GO1342" i="20"/>
  <c r="DZ1272" i="20"/>
  <c r="EB1271" i="20"/>
  <c r="DF1271" i="20"/>
  <c r="DF1272" i="20"/>
  <c r="DZ1270" i="20"/>
  <c r="DE1271" i="20"/>
  <c r="EY1270" i="20"/>
  <c r="EA1271" i="20"/>
  <c r="EB1270" i="20"/>
  <c r="DD1271" i="20"/>
  <c r="EB1272" i="20"/>
  <c r="DZ1271" i="20"/>
  <c r="DF1270" i="20"/>
  <c r="EA1272" i="20"/>
  <c r="EA1270" i="20"/>
  <c r="DD1270" i="20"/>
  <c r="DE1270" i="20"/>
  <c r="DD1272" i="20"/>
  <c r="DE1272" i="20"/>
  <c r="GM1176" i="20"/>
  <c r="GM1174" i="20"/>
  <c r="GM1175" i="20"/>
  <c r="GG1265" i="20" a="1"/>
  <c r="GG1267" i="20" s="1"/>
  <c r="GG1256" i="20"/>
  <c r="GG1255" i="20"/>
  <c r="FQ1265" i="20" a="1"/>
  <c r="FQ1257" i="20"/>
  <c r="FQ1256" i="20"/>
  <c r="FQ1255" i="20"/>
  <c r="GJ1194" i="20"/>
  <c r="EH1342" i="20"/>
  <c r="EH1341" i="20"/>
  <c r="EH1340" i="20"/>
  <c r="GJ1195" i="20"/>
  <c r="CE1341" i="20"/>
  <c r="GJ1196" i="20"/>
  <c r="EG1189" i="20"/>
  <c r="CB1190" i="20"/>
  <c r="EM1191" i="20"/>
  <c r="CB1191" i="20"/>
  <c r="EM1189" i="20"/>
  <c r="EG1190" i="20"/>
  <c r="EM1190" i="20"/>
  <c r="CB1192" i="20"/>
  <c r="EG1191" i="20"/>
  <c r="EH1140" i="20"/>
  <c r="CH1194" i="20"/>
  <c r="CH1197" i="20" s="1"/>
  <c r="CW1290" i="20" s="1"/>
  <c r="FW1190" i="20"/>
  <c r="CN1191" i="20" s="1"/>
  <c r="FW1189" i="20"/>
  <c r="CN1190" i="20" s="1"/>
  <c r="FW1191" i="20"/>
  <c r="CN1192" i="20" s="1"/>
  <c r="GM1195" i="20"/>
  <c r="GM1194" i="20"/>
  <c r="GM1196" i="20"/>
  <c r="CE1139" i="20"/>
  <c r="CN1140" i="20"/>
  <c r="GI1139" i="20"/>
  <c r="GO1140" i="20"/>
  <c r="CN1141" i="20"/>
  <c r="GI1140" i="20"/>
  <c r="GO1138" i="20"/>
  <c r="CN1139" i="20"/>
  <c r="GO1139" i="20"/>
  <c r="GI1138" i="20"/>
  <c r="EH1138" i="20"/>
  <c r="FA1191" i="20"/>
  <c r="FA1190" i="20"/>
  <c r="FA1189" i="20"/>
  <c r="EH1139" i="20"/>
  <c r="EE1260" i="20" a="1"/>
  <c r="EE1260" i="20" s="1"/>
  <c r="FJ1239" i="20"/>
  <c r="DO1260" i="20" a="1"/>
  <c r="FJ1262" i="20"/>
  <c r="FJ1261" i="20"/>
  <c r="FJ1260" i="20"/>
  <c r="GF1262" i="20"/>
  <c r="GF1261" i="20"/>
  <c r="GF1260" i="20"/>
  <c r="FJ1240" i="20"/>
  <c r="EE1239" i="20" a="1"/>
  <c r="EE1239" i="20" s="1"/>
  <c r="GM1210" i="20"/>
  <c r="GM1209" i="20"/>
  <c r="GM1211" i="20"/>
  <c r="DE1312" i="20"/>
  <c r="EY1310" i="20"/>
  <c r="EB1310" i="20"/>
  <c r="DD1310" i="20"/>
  <c r="DD1312" i="20"/>
  <c r="EA1310" i="20"/>
  <c r="DZ1310" i="20"/>
  <c r="EB1311" i="20"/>
  <c r="EA1311" i="20"/>
  <c r="EB1312" i="20"/>
  <c r="DZ1311" i="20"/>
  <c r="DF1311" i="20"/>
  <c r="EA1312" i="20"/>
  <c r="DE1311" i="20"/>
  <c r="DF1310" i="20"/>
  <c r="DZ1312" i="20"/>
  <c r="DF1312" i="20"/>
  <c r="DD1311" i="20"/>
  <c r="DE1310" i="20"/>
  <c r="GF1240" i="20"/>
  <c r="GM1214" i="20"/>
  <c r="EA1306" i="20"/>
  <c r="DZ1306" i="20"/>
  <c r="DF1306" i="20"/>
  <c r="EB1307" i="20"/>
  <c r="DE1306" i="20"/>
  <c r="EA1307" i="20"/>
  <c r="DD1306" i="20"/>
  <c r="DF1305" i="20"/>
  <c r="DZ1307" i="20"/>
  <c r="DF1307" i="20"/>
  <c r="DE1305" i="20"/>
  <c r="DE1307" i="20"/>
  <c r="EY1305" i="20"/>
  <c r="EB1305" i="20"/>
  <c r="DD1305" i="20"/>
  <c r="DD1307" i="20"/>
  <c r="EA1305" i="20"/>
  <c r="EB1306" i="20"/>
  <c r="DZ1305" i="20"/>
  <c r="DO1239" i="20" a="1"/>
  <c r="DO1199" i="20" l="1" a="1"/>
  <c r="DO1200" i="20" s="1"/>
  <c r="GF1241" i="20"/>
  <c r="DO1206" i="20"/>
  <c r="EE1224" i="20"/>
  <c r="GM1216" i="20"/>
  <c r="DO1205" i="20"/>
  <c r="FQ1224" i="20" a="1"/>
  <c r="FQ1226" i="20" s="1"/>
  <c r="EE1225" i="20"/>
  <c r="DU1224" i="20" s="1" a="1"/>
  <c r="EI1253" i="20"/>
  <c r="EE1205" i="20"/>
  <c r="GG1224" i="20" a="1"/>
  <c r="GG1224" i="20" s="1"/>
  <c r="FQ1204" i="20" a="1"/>
  <c r="FQ1206" i="20" s="1"/>
  <c r="EE1204" i="20"/>
  <c r="CY1204" i="20" a="1"/>
  <c r="CY1204" i="20" s="1"/>
  <c r="GG1204" i="20" a="1"/>
  <c r="GG1204" i="20" s="1"/>
  <c r="DO1224" i="20"/>
  <c r="DO1226" i="20"/>
  <c r="DO1225" i="20"/>
  <c r="EE1199" i="20" a="1"/>
  <c r="EE1200" i="20" s="1"/>
  <c r="ED1229" i="20" a="1"/>
  <c r="ED1229" i="20" s="1"/>
  <c r="GJ1251" i="20"/>
  <c r="GC1230" i="20"/>
  <c r="FH1230" i="20"/>
  <c r="FF1229" i="20"/>
  <c r="FG1229" i="20"/>
  <c r="FF1230" i="20"/>
  <c r="FF1231" i="20"/>
  <c r="GC1231" i="20"/>
  <c r="GD1231" i="20"/>
  <c r="FH1231" i="20"/>
  <c r="GB1230" i="20"/>
  <c r="FH1229" i="20"/>
  <c r="GC1229" i="20"/>
  <c r="FG1230" i="20"/>
  <c r="GD1230" i="20"/>
  <c r="GB1229" i="20"/>
  <c r="GD1229" i="20"/>
  <c r="GB1231" i="20"/>
  <c r="FG1231" i="20"/>
  <c r="GJ1252" i="20"/>
  <c r="DH1229" i="20" a="1"/>
  <c r="GJ1250" i="20"/>
  <c r="EP1251" i="20"/>
  <c r="CH1252" i="20"/>
  <c r="DO1199" i="20"/>
  <c r="DU1255" i="20" a="1"/>
  <c r="DU1256" i="20" s="1"/>
  <c r="CC1257" i="20" s="1"/>
  <c r="FJ1199" i="20"/>
  <c r="DO1201" i="20"/>
  <c r="GF1199" i="20"/>
  <c r="FJ1200" i="20"/>
  <c r="GF1201" i="20"/>
  <c r="DF1220" i="20"/>
  <c r="DF1219" i="20"/>
  <c r="EY1219" i="20"/>
  <c r="GD1219" i="20" s="1"/>
  <c r="EB1220" i="20"/>
  <c r="DD1221" i="20"/>
  <c r="EA1219" i="20"/>
  <c r="DD1219" i="20"/>
  <c r="DZ1220" i="20"/>
  <c r="DE1219" i="20"/>
  <c r="DE1221" i="20"/>
  <c r="EB1219" i="20"/>
  <c r="EA1221" i="20"/>
  <c r="DD1220" i="20"/>
  <c r="DZ1219" i="20"/>
  <c r="DE1220" i="20"/>
  <c r="EA1220" i="20"/>
  <c r="DF1221" i="20"/>
  <c r="EB1221" i="20"/>
  <c r="GK1126" i="20"/>
  <c r="DU1265" i="20" a="1"/>
  <c r="DU1266" i="20" s="1"/>
  <c r="CC1267" i="20" s="1"/>
  <c r="CY1256" i="20"/>
  <c r="CB1257" i="20" s="1"/>
  <c r="CY1257" i="20"/>
  <c r="CB1258" i="20" s="1"/>
  <c r="EI1187" i="20"/>
  <c r="GK1212" i="20"/>
  <c r="FW1255" i="20" a="1"/>
  <c r="FW1257" i="20" s="1"/>
  <c r="CN1258" i="20" s="1"/>
  <c r="CY1265" i="20" a="1"/>
  <c r="CY1266" i="20" s="1"/>
  <c r="CB1267" i="20" s="1"/>
  <c r="GJ1185" i="20"/>
  <c r="GJ1186" i="20"/>
  <c r="GJ1180" i="20"/>
  <c r="EI1182" i="20"/>
  <c r="GJ1184" i="20"/>
  <c r="CH1186" i="20"/>
  <c r="EP1185" i="20"/>
  <c r="GG1266" i="20"/>
  <c r="CH1181" i="20"/>
  <c r="EP1180" i="20"/>
  <c r="GJ1181" i="20"/>
  <c r="GG1265" i="20"/>
  <c r="GK1177" i="20"/>
  <c r="FA1255" i="20" a="1"/>
  <c r="FA1257" i="20" s="1"/>
  <c r="GJ1342" i="20"/>
  <c r="GJ1179" i="20"/>
  <c r="GJ1341" i="20"/>
  <c r="GJ1340" i="20"/>
  <c r="CH1342" i="20"/>
  <c r="GL1341" i="20" s="1"/>
  <c r="EP1341" i="20"/>
  <c r="FH1270" i="20"/>
  <c r="FF1270" i="20"/>
  <c r="GD1271" i="20"/>
  <c r="FH1272" i="20"/>
  <c r="FF1272" i="20"/>
  <c r="GD1272" i="20"/>
  <c r="FG1271" i="20"/>
  <c r="GB1270" i="20"/>
  <c r="GC1271" i="20"/>
  <c r="GD1270" i="20"/>
  <c r="GC1272" i="20"/>
  <c r="FG1270" i="20"/>
  <c r="GB1271" i="20"/>
  <c r="FG1272" i="20"/>
  <c r="GB1272" i="20"/>
  <c r="FF1271" i="20"/>
  <c r="FH1271" i="20"/>
  <c r="GC1270" i="20"/>
  <c r="ED1270" i="20" a="1"/>
  <c r="FQ1239" i="20" a="1"/>
  <c r="FQ1241" i="20" s="1"/>
  <c r="DH1270" i="20" a="1"/>
  <c r="FQ1265" i="20"/>
  <c r="FQ1266" i="20"/>
  <c r="FQ1267" i="20"/>
  <c r="EI1343" i="20"/>
  <c r="EH1191" i="20"/>
  <c r="CE1190" i="20"/>
  <c r="EH1189" i="20"/>
  <c r="EH1190" i="20"/>
  <c r="EE1240" i="20"/>
  <c r="GK1197" i="20"/>
  <c r="EE1241" i="20"/>
  <c r="GJ1139" i="20"/>
  <c r="DZ1291" i="20"/>
  <c r="DZ1292" i="20"/>
  <c r="EA1291" i="20"/>
  <c r="DE1291" i="20"/>
  <c r="DD1291" i="20"/>
  <c r="DE1290" i="20"/>
  <c r="DF1291" i="20"/>
  <c r="DD1292" i="20"/>
  <c r="DE1292" i="20"/>
  <c r="EY1290" i="20"/>
  <c r="DF1292" i="20"/>
  <c r="EB1292" i="20"/>
  <c r="EA1290" i="20"/>
  <c r="EB1290" i="20"/>
  <c r="EB1291" i="20"/>
  <c r="EA1292" i="20"/>
  <c r="DF1290" i="20"/>
  <c r="DD1290" i="20"/>
  <c r="DZ1290" i="20"/>
  <c r="CM1192" i="20"/>
  <c r="GI1191" i="20"/>
  <c r="GO1190" i="20"/>
  <c r="GJ1138" i="20"/>
  <c r="EP1139" i="20"/>
  <c r="CH1140" i="20"/>
  <c r="GJ1140" i="20"/>
  <c r="CM1190" i="20"/>
  <c r="GO1191" i="20"/>
  <c r="GI1189" i="20"/>
  <c r="CM1191" i="20"/>
  <c r="GI1190" i="20"/>
  <c r="GO1189" i="20"/>
  <c r="EI1141" i="20"/>
  <c r="EE1261" i="20"/>
  <c r="EE1262" i="20"/>
  <c r="GG1260" i="20" a="1"/>
  <c r="GG1262" i="20" s="1"/>
  <c r="DO1262" i="20"/>
  <c r="DO1261" i="20"/>
  <c r="DO1260" i="20"/>
  <c r="FQ1260" i="20" a="1"/>
  <c r="GB1305" i="20"/>
  <c r="GD1307" i="20"/>
  <c r="GD1306" i="20"/>
  <c r="GC1307" i="20"/>
  <c r="GC1306" i="20"/>
  <c r="GB1307" i="20"/>
  <c r="GB1306" i="20"/>
  <c r="FH1307" i="20"/>
  <c r="FH1306" i="20"/>
  <c r="FH1305" i="20"/>
  <c r="FG1307" i="20"/>
  <c r="FG1306" i="20"/>
  <c r="GD1305" i="20"/>
  <c r="FG1305" i="20"/>
  <c r="FF1307" i="20"/>
  <c r="FF1306" i="20"/>
  <c r="GC1305" i="20"/>
  <c r="FF1305" i="20"/>
  <c r="ED1310" i="20" a="1"/>
  <c r="ED1305" i="20" a="1"/>
  <c r="GG1239" i="20" a="1"/>
  <c r="DH1310" i="20" a="1"/>
  <c r="DO1241" i="20"/>
  <c r="DO1240" i="20"/>
  <c r="DO1239" i="20"/>
  <c r="DH1305" i="20" a="1"/>
  <c r="GK1217" i="20"/>
  <c r="FH1312" i="20"/>
  <c r="GB1311" i="20"/>
  <c r="FH1310" i="20"/>
  <c r="FG1312" i="20"/>
  <c r="FH1311" i="20"/>
  <c r="GD1310" i="20"/>
  <c r="FG1310" i="20"/>
  <c r="FF1312" i="20"/>
  <c r="FG1311" i="20"/>
  <c r="GC1310" i="20"/>
  <c r="FF1310" i="20"/>
  <c r="FF1311" i="20"/>
  <c r="GB1310" i="20"/>
  <c r="GD1312" i="20"/>
  <c r="GC1312" i="20"/>
  <c r="GD1311" i="20"/>
  <c r="GB1312" i="20"/>
  <c r="GC1311" i="20"/>
  <c r="FQ1225" i="20" l="1"/>
  <c r="FQ1224" i="20"/>
  <c r="DU1204" i="20" a="1"/>
  <c r="GG1205" i="20"/>
  <c r="GG1225" i="20"/>
  <c r="FW1224" i="20" s="1" a="1"/>
  <c r="GG1226" i="20"/>
  <c r="CY1205" i="20"/>
  <c r="CB1206" i="20" s="1"/>
  <c r="FQ1204" i="20"/>
  <c r="FA1224" i="20" a="1"/>
  <c r="CY1206" i="20"/>
  <c r="CY1224" i="20" a="1"/>
  <c r="CY1225" i="20" s="1"/>
  <c r="ED1231" i="20"/>
  <c r="FQ1205" i="20"/>
  <c r="GG1206" i="20"/>
  <c r="FW1204" i="20" s="1" a="1"/>
  <c r="DU1255" i="20"/>
  <c r="EG1255" i="20" s="1"/>
  <c r="DU1225" i="20"/>
  <c r="CC1226" i="20" s="1"/>
  <c r="DU1224" i="20"/>
  <c r="CC1225" i="20" s="1"/>
  <c r="DU1226" i="20"/>
  <c r="CC1227" i="20" s="1"/>
  <c r="FQ1199" i="20" a="1"/>
  <c r="FQ1200" i="20" s="1"/>
  <c r="DU1206" i="20"/>
  <c r="CC1207" i="20" s="1"/>
  <c r="DU1204" i="20"/>
  <c r="CC1205" i="20" s="1"/>
  <c r="DU1205" i="20"/>
  <c r="CC1206" i="20" s="1"/>
  <c r="EE1201" i="20"/>
  <c r="CB1207" i="20"/>
  <c r="EE1199" i="20"/>
  <c r="CB1205" i="20"/>
  <c r="ED1230" i="20"/>
  <c r="DH1229" i="20"/>
  <c r="DH1230" i="20"/>
  <c r="DH1231" i="20"/>
  <c r="FJ1229" i="20" a="1"/>
  <c r="BV1320" i="20"/>
  <c r="CH1250" i="20"/>
  <c r="CH1253" i="20" s="1"/>
  <c r="CW1346" i="20" s="1"/>
  <c r="GL1251" i="20"/>
  <c r="BV1325" i="20"/>
  <c r="BW1327" i="20"/>
  <c r="BW1326" i="20"/>
  <c r="GF1229" i="20" a="1"/>
  <c r="CY1199" i="20" a="1"/>
  <c r="CY1199" i="20" s="1"/>
  <c r="CB1200" i="20" s="1"/>
  <c r="DU1257" i="20"/>
  <c r="CC1258" i="20" s="1"/>
  <c r="GG1199" i="20" a="1"/>
  <c r="GG1200" i="20" s="1"/>
  <c r="FQ1239" i="20"/>
  <c r="FQ1240" i="20"/>
  <c r="GC1219" i="20"/>
  <c r="GD1220" i="20"/>
  <c r="FF1220" i="20"/>
  <c r="FH1221" i="20"/>
  <c r="GC1221" i="20"/>
  <c r="GC1220" i="20"/>
  <c r="FF1221" i="20"/>
  <c r="FH1219" i="20"/>
  <c r="FF1219" i="20"/>
  <c r="FH1220" i="20"/>
  <c r="FG1219" i="20"/>
  <c r="GB1219" i="20"/>
  <c r="FG1221" i="20"/>
  <c r="GD1221" i="20"/>
  <c r="GB1221" i="20"/>
  <c r="GB1220" i="20"/>
  <c r="FG1220" i="20"/>
  <c r="ED1219" i="20" a="1"/>
  <c r="ED1221" i="20" s="1"/>
  <c r="DH1219" i="20" a="1"/>
  <c r="DH1221" i="20" s="1"/>
  <c r="DU1265" i="20"/>
  <c r="CC1266" i="20" s="1"/>
  <c r="DU1267" i="20"/>
  <c r="CC1268" i="20" s="1"/>
  <c r="EG1256" i="20"/>
  <c r="EG1266" i="20"/>
  <c r="CY1265" i="20"/>
  <c r="FW1256" i="20"/>
  <c r="CN1257" i="20" s="1"/>
  <c r="FW1255" i="20"/>
  <c r="CN1256" i="20" s="1"/>
  <c r="FA1256" i="20"/>
  <c r="CY1267" i="20"/>
  <c r="DU1239" i="20" a="1"/>
  <c r="DU1241" i="20" s="1"/>
  <c r="CC1242" i="20" s="1"/>
  <c r="FA1255" i="20"/>
  <c r="FW1265" i="20" a="1"/>
  <c r="FW1265" i="20" s="1"/>
  <c r="CN1266" i="20" s="1"/>
  <c r="CH1184" i="20"/>
  <c r="CH1187" i="20" s="1"/>
  <c r="CW1280" i="20" s="1"/>
  <c r="GL1185" i="20"/>
  <c r="GL1180" i="20"/>
  <c r="CH1179" i="20"/>
  <c r="CH1182" i="20" s="1"/>
  <c r="CW1275" i="20" s="1"/>
  <c r="GF1270" i="20" a="1"/>
  <c r="GM1341" i="20"/>
  <c r="GM1342" i="20"/>
  <c r="GM1340" i="20"/>
  <c r="CH1340" i="20"/>
  <c r="CH1343" i="20" s="1"/>
  <c r="CW1436" i="20" s="1"/>
  <c r="DH1272" i="20"/>
  <c r="DH1271" i="20"/>
  <c r="DH1270" i="20"/>
  <c r="ED1271" i="20"/>
  <c r="ED1270" i="20"/>
  <c r="ED1272" i="20"/>
  <c r="FJ1270" i="20" a="1"/>
  <c r="FA1265" i="20" a="1"/>
  <c r="CM1258" i="20"/>
  <c r="GI1257" i="20"/>
  <c r="EI1192" i="20"/>
  <c r="ED1290" i="20" a="1"/>
  <c r="GJ1189" i="20"/>
  <c r="DH1290" i="20" a="1"/>
  <c r="FF1292" i="20"/>
  <c r="GC1292" i="20"/>
  <c r="FF1291" i="20"/>
  <c r="FG1291" i="20"/>
  <c r="GC1290" i="20"/>
  <c r="FH1291" i="20"/>
  <c r="GD1291" i="20"/>
  <c r="FH1292" i="20"/>
  <c r="FH1290" i="20"/>
  <c r="GB1291" i="20"/>
  <c r="GD1292" i="20"/>
  <c r="FF1290" i="20"/>
  <c r="GD1290" i="20"/>
  <c r="FG1292" i="20"/>
  <c r="GC1291" i="20"/>
  <c r="GB1292" i="20"/>
  <c r="FG1290" i="20"/>
  <c r="GB1290" i="20"/>
  <c r="CH1191" i="20"/>
  <c r="EP1190" i="20"/>
  <c r="GJ1190" i="20"/>
  <c r="GJ1191" i="20"/>
  <c r="CH1138" i="20"/>
  <c r="CH1141" i="20" s="1"/>
  <c r="CW1234" i="20" s="1"/>
  <c r="GL1139" i="20"/>
  <c r="DU1260" i="20" a="1"/>
  <c r="DU1260" i="20" s="1"/>
  <c r="CC1261" i="20" s="1"/>
  <c r="GG1261" i="20"/>
  <c r="GG1260" i="20"/>
  <c r="CY1260" i="20" a="1"/>
  <c r="CY1260" i="20" s="1"/>
  <c r="FQ1262" i="20"/>
  <c r="FQ1261" i="20"/>
  <c r="FQ1260" i="20"/>
  <c r="FJ1305" i="20" a="1"/>
  <c r="FJ1307" i="20" s="1"/>
  <c r="DH1306" i="20"/>
  <c r="DH1305" i="20"/>
  <c r="DH1307" i="20"/>
  <c r="DH1312" i="20"/>
  <c r="DH1311" i="20"/>
  <c r="DH1310" i="20"/>
  <c r="FJ1310" i="20" a="1"/>
  <c r="CY1239" i="20" a="1"/>
  <c r="ED1307" i="20"/>
  <c r="ED1306" i="20"/>
  <c r="ED1305" i="20"/>
  <c r="GF1305" i="20" a="1"/>
  <c r="GF1310" i="20" a="1"/>
  <c r="GG1241" i="20"/>
  <c r="GG1240" i="20"/>
  <c r="GG1239" i="20"/>
  <c r="ED1312" i="20"/>
  <c r="ED1311" i="20"/>
  <c r="ED1310" i="20"/>
  <c r="EM1257" i="20" l="1"/>
  <c r="FA1204" i="20" a="1"/>
  <c r="FA1206" i="20" s="1"/>
  <c r="CM1207" i="20" s="1"/>
  <c r="DU1199" i="20" a="1"/>
  <c r="DU1200" i="20" s="1"/>
  <c r="CC1201" i="20" s="1"/>
  <c r="FQ1201" i="20"/>
  <c r="EG1206" i="20"/>
  <c r="CY1226" i="20"/>
  <c r="EG1226" i="20" s="1"/>
  <c r="EE1229" i="20" a="1"/>
  <c r="EE1231" i="20" s="1"/>
  <c r="CC1256" i="20"/>
  <c r="CE1256" i="20" s="1"/>
  <c r="EG1204" i="20"/>
  <c r="CY1224" i="20"/>
  <c r="EM1226" i="20" s="1"/>
  <c r="FA1225" i="20"/>
  <c r="CM1226" i="20" s="1"/>
  <c r="FA1224" i="20"/>
  <c r="CM1225" i="20" s="1"/>
  <c r="FA1226" i="20"/>
  <c r="CM1227" i="20" s="1"/>
  <c r="FW1206" i="20"/>
  <c r="CN1207" i="20" s="1"/>
  <c r="FW1204" i="20"/>
  <c r="CN1205" i="20" s="1"/>
  <c r="FW1205" i="20"/>
  <c r="CN1206" i="20" s="1"/>
  <c r="CB1226" i="20"/>
  <c r="EG1225" i="20"/>
  <c r="FW1224" i="20"/>
  <c r="FW1226" i="20"/>
  <c r="FW1225" i="20"/>
  <c r="CE1205" i="20"/>
  <c r="EM1206" i="20"/>
  <c r="DU1199" i="20"/>
  <c r="CC1200" i="20" s="1"/>
  <c r="EM1204" i="20"/>
  <c r="FQ1199" i="20"/>
  <c r="FA1199" i="20" s="1" a="1"/>
  <c r="EG1205" i="20"/>
  <c r="EM1205" i="20"/>
  <c r="EG1257" i="20"/>
  <c r="EH1255" i="20" s="1"/>
  <c r="EM1255" i="20"/>
  <c r="EM1256" i="20"/>
  <c r="BX1326" i="20"/>
  <c r="BX1327" i="20"/>
  <c r="BW1330" i="20"/>
  <c r="BX1330" i="20"/>
  <c r="GM1250" i="20"/>
  <c r="GM1251" i="20"/>
  <c r="GM1252" i="20"/>
  <c r="DZ1348" i="20"/>
  <c r="EB1346" i="20"/>
  <c r="DE1347" i="20"/>
  <c r="EA1347" i="20"/>
  <c r="DD1346" i="20"/>
  <c r="DD1347" i="20"/>
  <c r="DF1347" i="20"/>
  <c r="EB1347" i="20"/>
  <c r="DF1348" i="20"/>
  <c r="DE1346" i="20"/>
  <c r="EB1348" i="20"/>
  <c r="DZ1347" i="20"/>
  <c r="DE1348" i="20"/>
  <c r="DD1348" i="20"/>
  <c r="EY1346" i="20"/>
  <c r="EA1348" i="20"/>
  <c r="DF1346" i="20"/>
  <c r="EA1346" i="20"/>
  <c r="DZ1346" i="20"/>
  <c r="GG1201" i="20"/>
  <c r="FJ1229" i="20"/>
  <c r="FJ1231" i="20"/>
  <c r="FJ1230" i="20"/>
  <c r="GF1230" i="20"/>
  <c r="GF1231" i="20"/>
  <c r="GF1229" i="20"/>
  <c r="CY1201" i="20"/>
  <c r="CB1202" i="20" s="1"/>
  <c r="BX1331" i="20"/>
  <c r="FX1330" i="20" s="1"/>
  <c r="FB1325" i="20"/>
  <c r="CY1200" i="20"/>
  <c r="CB1201" i="20" s="1"/>
  <c r="FB1326" i="20"/>
  <c r="BW1331" i="20"/>
  <c r="FB1330" i="20" s="1"/>
  <c r="BX1325" i="20"/>
  <c r="DO1229" i="20" a="1"/>
  <c r="GG1199" i="20"/>
  <c r="FA1239" i="20" a="1"/>
  <c r="FJ1219" i="20" a="1"/>
  <c r="FJ1220" i="20" s="1"/>
  <c r="GF1219" i="20" a="1"/>
  <c r="GF1220" i="20" s="1"/>
  <c r="ED1219" i="20"/>
  <c r="DH1220" i="20"/>
  <c r="EG1265" i="20"/>
  <c r="ED1220" i="20"/>
  <c r="DH1219" i="20"/>
  <c r="GI1256" i="20"/>
  <c r="GI1255" i="20"/>
  <c r="CB1266" i="20"/>
  <c r="EM1266" i="20"/>
  <c r="EM1267" i="20"/>
  <c r="GO1255" i="20"/>
  <c r="GO1257" i="20"/>
  <c r="GO1256" i="20"/>
  <c r="DU1240" i="20"/>
  <c r="CC1241" i="20" s="1"/>
  <c r="CM1257" i="20"/>
  <c r="DU1239" i="20"/>
  <c r="CC1240" i="20" s="1"/>
  <c r="CM1256" i="20"/>
  <c r="FW1266" i="20"/>
  <c r="CN1267" i="20" s="1"/>
  <c r="EM1265" i="20"/>
  <c r="CB1268" i="20"/>
  <c r="EG1267" i="20"/>
  <c r="FW1267" i="20"/>
  <c r="CN1268" i="20" s="1"/>
  <c r="GM1186" i="20"/>
  <c r="GM1184" i="20"/>
  <c r="GM1185" i="20"/>
  <c r="DD1280" i="20"/>
  <c r="DF1281" i="20"/>
  <c r="DZ1280" i="20"/>
  <c r="DE1281" i="20"/>
  <c r="DF1280" i="20"/>
  <c r="DF1282" i="20"/>
  <c r="DE1280" i="20"/>
  <c r="EA1280" i="20"/>
  <c r="DD1281" i="20"/>
  <c r="EA1282" i="20"/>
  <c r="DZ1281" i="20"/>
  <c r="EB1281" i="20"/>
  <c r="EA1281" i="20"/>
  <c r="DZ1282" i="20"/>
  <c r="EY1280" i="20"/>
  <c r="EB1280" i="20"/>
  <c r="DD1282" i="20"/>
  <c r="DE1282" i="20"/>
  <c r="EB1282" i="20"/>
  <c r="GK1343" i="20"/>
  <c r="DO1270" i="20" a="1"/>
  <c r="DO1272" i="20" s="1"/>
  <c r="DF1275" i="20"/>
  <c r="DE1277" i="20"/>
  <c r="DE1276" i="20"/>
  <c r="EA1277" i="20"/>
  <c r="EA1275" i="20"/>
  <c r="EB1276" i="20"/>
  <c r="EA1276" i="20"/>
  <c r="DE1275" i="20"/>
  <c r="DD1277" i="20"/>
  <c r="DZ1276" i="20"/>
  <c r="DZ1277" i="20"/>
  <c r="DF1276" i="20"/>
  <c r="DF1277" i="20"/>
  <c r="DZ1275" i="20"/>
  <c r="EY1275" i="20"/>
  <c r="EB1277" i="20"/>
  <c r="EB1275" i="20"/>
  <c r="DD1276" i="20"/>
  <c r="DD1275" i="20"/>
  <c r="GM1181" i="20"/>
  <c r="GM1180" i="20"/>
  <c r="GM1179" i="20"/>
  <c r="EE1270" i="20" a="1"/>
  <c r="DE1438" i="20"/>
  <c r="DZ1436" i="20"/>
  <c r="EB1437" i="20"/>
  <c r="DF1437" i="20"/>
  <c r="EA1437" i="20"/>
  <c r="DF1436" i="20"/>
  <c r="EA1438" i="20"/>
  <c r="DE1436" i="20"/>
  <c r="DD1438" i="20"/>
  <c r="DF1438" i="20"/>
  <c r="DD1436" i="20"/>
  <c r="EB1436" i="20"/>
  <c r="EB1438" i="20"/>
  <c r="DZ1438" i="20"/>
  <c r="DZ1437" i="20"/>
  <c r="DD1437" i="20"/>
  <c r="DE1437" i="20"/>
  <c r="EA1436" i="20"/>
  <c r="EY1436" i="20"/>
  <c r="GF1271" i="20"/>
  <c r="GF1270" i="20"/>
  <c r="GF1272" i="20"/>
  <c r="FJ1270" i="20"/>
  <c r="FJ1272" i="20"/>
  <c r="FJ1271" i="20"/>
  <c r="FA1266" i="20"/>
  <c r="FA1267" i="20"/>
  <c r="FA1265" i="20"/>
  <c r="GF1290" i="20" a="1"/>
  <c r="DH1291" i="20"/>
  <c r="DH1290" i="20"/>
  <c r="DH1292" i="20"/>
  <c r="ED1290" i="20"/>
  <c r="ED1292" i="20"/>
  <c r="ED1291" i="20"/>
  <c r="FJ1290" i="20" a="1"/>
  <c r="DZ1235" i="20"/>
  <c r="DF1235" i="20"/>
  <c r="DD1234" i="20"/>
  <c r="DE1235" i="20"/>
  <c r="DE1236" i="20"/>
  <c r="EA1234" i="20"/>
  <c r="EA1236" i="20"/>
  <c r="DE1234" i="20"/>
  <c r="EA1235" i="20"/>
  <c r="EY1234" i="20"/>
  <c r="EB1234" i="20"/>
  <c r="DZ1234" i="20"/>
  <c r="EB1236" i="20"/>
  <c r="EB1235" i="20"/>
  <c r="DD1236" i="20"/>
  <c r="DZ1236" i="20"/>
  <c r="DF1236" i="20"/>
  <c r="DD1235" i="20"/>
  <c r="DF1234" i="20"/>
  <c r="GM1139" i="20"/>
  <c r="GM1140" i="20"/>
  <c r="GM1138" i="20"/>
  <c r="GL1190" i="20"/>
  <c r="CH1189" i="20"/>
  <c r="CH1192" i="20" s="1"/>
  <c r="CW1285" i="20" s="1"/>
  <c r="FW1260" i="20" a="1"/>
  <c r="FW1261" i="20" s="1"/>
  <c r="CN1262" i="20" s="1"/>
  <c r="DU1262" i="20"/>
  <c r="CC1263" i="20" s="1"/>
  <c r="DU1261" i="20"/>
  <c r="CC1262" i="20" s="1"/>
  <c r="FJ1305" i="20"/>
  <c r="CY1261" i="20"/>
  <c r="CB1262" i="20" s="1"/>
  <c r="FJ1306" i="20"/>
  <c r="CY1262" i="20"/>
  <c r="FA1260" i="20" a="1"/>
  <c r="CB1261" i="20"/>
  <c r="EG1260" i="20"/>
  <c r="EE1310" i="20" a="1"/>
  <c r="EE1312" i="20" s="1"/>
  <c r="GF1312" i="20"/>
  <c r="GF1311" i="20"/>
  <c r="GF1310" i="20"/>
  <c r="GF1307" i="20"/>
  <c r="GF1306" i="20"/>
  <c r="GF1305" i="20"/>
  <c r="DO1305" i="20" a="1"/>
  <c r="FW1239" i="20" a="1"/>
  <c r="EE1305" i="20" a="1"/>
  <c r="CY1241" i="20"/>
  <c r="CY1240" i="20"/>
  <c r="CY1239" i="20"/>
  <c r="FA1241" i="20"/>
  <c r="FA1240" i="20"/>
  <c r="FA1239" i="20"/>
  <c r="FJ1312" i="20"/>
  <c r="FJ1311" i="20"/>
  <c r="FJ1310" i="20"/>
  <c r="DO1310" i="20" a="1"/>
  <c r="FA1205" i="20" l="1"/>
  <c r="EH1256" i="20"/>
  <c r="FA1204" i="20"/>
  <c r="CB1227" i="20"/>
  <c r="DU1201" i="20"/>
  <c r="CC1202" i="20" s="1"/>
  <c r="CE1200" i="20" s="1"/>
  <c r="EH1257" i="20"/>
  <c r="EM1225" i="20"/>
  <c r="EM1224" i="20"/>
  <c r="EE1230" i="20"/>
  <c r="EG1199" i="20"/>
  <c r="EE1229" i="20"/>
  <c r="CB1225" i="20"/>
  <c r="CE1225" i="20" s="1"/>
  <c r="EG1224" i="20"/>
  <c r="EH1224" i="20" s="1"/>
  <c r="EH1205" i="20"/>
  <c r="GO1206" i="20"/>
  <c r="GO1204" i="20"/>
  <c r="GI1205" i="20"/>
  <c r="CM1206" i="20"/>
  <c r="GO1205" i="20"/>
  <c r="GI1204" i="20"/>
  <c r="GI1206" i="20"/>
  <c r="CN1226" i="20"/>
  <c r="GI1225" i="20"/>
  <c r="GO1226" i="20"/>
  <c r="CN1227" i="20"/>
  <c r="GI1226" i="20"/>
  <c r="GO1224" i="20"/>
  <c r="CN1225" i="20"/>
  <c r="GI1224" i="20"/>
  <c r="GO1225" i="20"/>
  <c r="CM1205" i="20"/>
  <c r="FW1199" i="20" a="1"/>
  <c r="FW1200" i="20" s="1"/>
  <c r="CN1201" i="20" s="1"/>
  <c r="EH1206" i="20"/>
  <c r="EG1200" i="20"/>
  <c r="EM1201" i="20"/>
  <c r="EH1204" i="20"/>
  <c r="EG1201" i="20"/>
  <c r="EM1200" i="20"/>
  <c r="FQ1229" i="20" a="1"/>
  <c r="FQ1229" i="20" s="1"/>
  <c r="DU1229" i="20" a="1"/>
  <c r="DU1231" i="20" s="1"/>
  <c r="CC1232" i="20" s="1"/>
  <c r="GG1229" i="20" a="1"/>
  <c r="GG1229" i="20" s="1"/>
  <c r="GB1348" i="20"/>
  <c r="GB1346" i="20"/>
  <c r="FH1348" i="20"/>
  <c r="FG1346" i="20"/>
  <c r="FH1346" i="20"/>
  <c r="GD1346" i="20"/>
  <c r="FF1348" i="20"/>
  <c r="GD1348" i="20"/>
  <c r="FG1347" i="20"/>
  <c r="GB1347" i="20"/>
  <c r="FG1348" i="20"/>
  <c r="GC1347" i="20"/>
  <c r="GC1348" i="20"/>
  <c r="FH1347" i="20"/>
  <c r="GD1347" i="20"/>
  <c r="GC1346" i="20"/>
  <c r="FF1347" i="20"/>
  <c r="FF1346" i="20"/>
  <c r="GK1253" i="20"/>
  <c r="DO1231" i="20"/>
  <c r="DO1229" i="20"/>
  <c r="DO1230" i="20"/>
  <c r="DH1346" i="20" a="1"/>
  <c r="EM1199" i="20"/>
  <c r="ED1346" i="20" a="1"/>
  <c r="FX1326" i="20"/>
  <c r="BW1332" i="20"/>
  <c r="FB1331" i="20" s="1"/>
  <c r="BX1332" i="20"/>
  <c r="FX1331" i="20" s="1"/>
  <c r="FX1325" i="20"/>
  <c r="GJ1256" i="20"/>
  <c r="GJ1255" i="20"/>
  <c r="EP1256" i="20"/>
  <c r="FJ1221" i="20"/>
  <c r="EE1219" i="20" a="1"/>
  <c r="EE1220" i="20" s="1"/>
  <c r="GF1221" i="20"/>
  <c r="FJ1219" i="20"/>
  <c r="DO1219" i="20" a="1"/>
  <c r="DO1219" i="20" s="1"/>
  <c r="FA1201" i="20"/>
  <c r="FA1200" i="20"/>
  <c r="FA1199" i="20"/>
  <c r="GF1219" i="20"/>
  <c r="EI1258" i="20"/>
  <c r="CH1257" i="20"/>
  <c r="CH1255" i="20" s="1"/>
  <c r="CH1258" i="20" s="1"/>
  <c r="CW1351" i="20" s="1"/>
  <c r="GJ1257" i="20"/>
  <c r="FQ1305" i="20" a="1"/>
  <c r="FQ1305" i="20" s="1"/>
  <c r="CE1266" i="20"/>
  <c r="EH1267" i="20"/>
  <c r="EH1266" i="20"/>
  <c r="EH1265" i="20"/>
  <c r="GK1187" i="20"/>
  <c r="ED1280" i="20" a="1"/>
  <c r="DH1280" i="20" a="1"/>
  <c r="DO1271" i="20"/>
  <c r="DO1270" i="20"/>
  <c r="FG1280" i="20"/>
  <c r="GD1280" i="20"/>
  <c r="GB1281" i="20"/>
  <c r="GD1282" i="20"/>
  <c r="GC1282" i="20"/>
  <c r="FF1282" i="20"/>
  <c r="GD1281" i="20"/>
  <c r="GC1280" i="20"/>
  <c r="GB1280" i="20"/>
  <c r="FH1282" i="20"/>
  <c r="FG1281" i="20"/>
  <c r="FF1280" i="20"/>
  <c r="FF1281" i="20"/>
  <c r="GC1281" i="20"/>
  <c r="FG1282" i="20"/>
  <c r="GB1282" i="20"/>
  <c r="FH1281" i="20"/>
  <c r="FH1280" i="20"/>
  <c r="GD1276" i="20"/>
  <c r="FH1277" i="20"/>
  <c r="GD1277" i="20"/>
  <c r="FG1276" i="20"/>
  <c r="FG1275" i="20"/>
  <c r="GC1276" i="20"/>
  <c r="GD1275" i="20"/>
  <c r="GB1276" i="20"/>
  <c r="FG1277" i="20"/>
  <c r="GB1277" i="20"/>
  <c r="FF1276" i="20"/>
  <c r="FH1276" i="20"/>
  <c r="FF1277" i="20"/>
  <c r="GC1275" i="20"/>
  <c r="GB1275" i="20"/>
  <c r="FF1275" i="20"/>
  <c r="FH1275" i="20"/>
  <c r="GC1277" i="20"/>
  <c r="GK1182" i="20"/>
  <c r="ED1275" i="20" a="1"/>
  <c r="DH1275" i="20" a="1"/>
  <c r="DH1436" i="20" a="1"/>
  <c r="GG1270" i="20" a="1"/>
  <c r="GD1438" i="20"/>
  <c r="FF1438" i="20"/>
  <c r="GD1437" i="20"/>
  <c r="FG1437" i="20"/>
  <c r="GC1438" i="20"/>
  <c r="GC1437" i="20"/>
  <c r="FF1436" i="20"/>
  <c r="FH1438" i="20"/>
  <c r="FF1437" i="20"/>
  <c r="FG1436" i="20"/>
  <c r="GD1436" i="20"/>
  <c r="FG1438" i="20"/>
  <c r="GC1436" i="20"/>
  <c r="FH1436" i="20"/>
  <c r="GB1436" i="20"/>
  <c r="GB1437" i="20"/>
  <c r="GB1438" i="20"/>
  <c r="FH1437" i="20"/>
  <c r="ED1436" i="20" a="1"/>
  <c r="EE1271" i="20"/>
  <c r="EE1272" i="20"/>
  <c r="EE1270" i="20"/>
  <c r="FQ1270" i="20" a="1"/>
  <c r="CM1266" i="20"/>
  <c r="GI1265" i="20"/>
  <c r="GO1267" i="20"/>
  <c r="CM1268" i="20"/>
  <c r="GO1266" i="20"/>
  <c r="GI1267" i="20"/>
  <c r="CM1267" i="20"/>
  <c r="GI1266" i="20"/>
  <c r="GO1265" i="20"/>
  <c r="EE1290" i="20" a="1"/>
  <c r="DO1290" i="20" a="1"/>
  <c r="FJ1292" i="20"/>
  <c r="FJ1291" i="20"/>
  <c r="FJ1290" i="20"/>
  <c r="GF1292" i="20"/>
  <c r="GF1291" i="20"/>
  <c r="GF1290" i="20"/>
  <c r="ED1234" i="20" a="1"/>
  <c r="DH1234" i="20" a="1"/>
  <c r="DE1285" i="20"/>
  <c r="DD1287" i="20"/>
  <c r="DD1286" i="20"/>
  <c r="DZ1287" i="20"/>
  <c r="EB1286" i="20"/>
  <c r="DF1285" i="20"/>
  <c r="DF1287" i="20"/>
  <c r="DZ1285" i="20"/>
  <c r="EY1285" i="20"/>
  <c r="EA1286" i="20"/>
  <c r="EB1285" i="20"/>
  <c r="DZ1286" i="20"/>
  <c r="DD1285" i="20"/>
  <c r="DF1286" i="20"/>
  <c r="DE1287" i="20"/>
  <c r="DE1286" i="20"/>
  <c r="EA1287" i="20"/>
  <c r="EA1285" i="20"/>
  <c r="EB1287" i="20"/>
  <c r="FF1234" i="20"/>
  <c r="FG1236" i="20"/>
  <c r="FH1234" i="20"/>
  <c r="FG1235" i="20"/>
  <c r="GD1235" i="20"/>
  <c r="GC1235" i="20"/>
  <c r="GB1234" i="20"/>
  <c r="GB1235" i="20"/>
  <c r="GC1234" i="20"/>
  <c r="FG1234" i="20"/>
  <c r="GC1236" i="20"/>
  <c r="FF1236" i="20"/>
  <c r="GD1234" i="20"/>
  <c r="FH1236" i="20"/>
  <c r="FF1235" i="20"/>
  <c r="GD1236" i="20"/>
  <c r="FH1235" i="20"/>
  <c r="GB1236" i="20"/>
  <c r="GM1189" i="20"/>
  <c r="GM1191" i="20"/>
  <c r="GM1190" i="20"/>
  <c r="GK1141" i="20"/>
  <c r="EE1310" i="20"/>
  <c r="FW1262" i="20"/>
  <c r="CN1263" i="20" s="1"/>
  <c r="EE1311" i="20"/>
  <c r="FW1260" i="20"/>
  <c r="CN1261" i="20" s="1"/>
  <c r="EM1261" i="20"/>
  <c r="EM1262" i="20"/>
  <c r="EG1261" i="20"/>
  <c r="EG1262" i="20"/>
  <c r="CB1263" i="20"/>
  <c r="CE1261" i="20" s="1"/>
  <c r="EM1260" i="20"/>
  <c r="FA1260" i="20"/>
  <c r="FA1262" i="20"/>
  <c r="FA1261" i="20"/>
  <c r="FQ1310" i="20" a="1"/>
  <c r="FQ1312" i="20" s="1"/>
  <c r="GG1310" i="20" a="1"/>
  <c r="GG1312" i="20" s="1"/>
  <c r="CM1241" i="20"/>
  <c r="DO1306" i="20"/>
  <c r="DO1305" i="20"/>
  <c r="DO1307" i="20"/>
  <c r="GG1305" i="20" a="1"/>
  <c r="CM1242" i="20"/>
  <c r="CB1240" i="20"/>
  <c r="EM1241" i="20"/>
  <c r="EG1239" i="20"/>
  <c r="EG1240" i="20"/>
  <c r="CB1241" i="20"/>
  <c r="EM1239" i="20"/>
  <c r="DO1312" i="20"/>
  <c r="DO1311" i="20"/>
  <c r="DO1310" i="20"/>
  <c r="CB1242" i="20"/>
  <c r="EG1241" i="20"/>
  <c r="EM1240" i="20"/>
  <c r="EE1307" i="20"/>
  <c r="EE1306" i="20"/>
  <c r="EE1305" i="20"/>
  <c r="CM1240" i="20"/>
  <c r="FW1241" i="20"/>
  <c r="CN1242" i="20" s="1"/>
  <c r="FW1240" i="20"/>
  <c r="CN1241" i="20" s="1"/>
  <c r="FW1239" i="20"/>
  <c r="CN1240" i="20" s="1"/>
  <c r="EI1207" i="20" l="1"/>
  <c r="EH1226" i="20"/>
  <c r="EH1200" i="20"/>
  <c r="EH1225" i="20"/>
  <c r="EI1227" i="20" s="1"/>
  <c r="EP1205" i="20"/>
  <c r="CH1206" i="20"/>
  <c r="GL1205" i="20" s="1"/>
  <c r="GG1219" i="20" a="1"/>
  <c r="GG1219" i="20" s="1"/>
  <c r="GJ1204" i="20"/>
  <c r="GJ1206" i="20"/>
  <c r="GJ1224" i="20"/>
  <c r="FW1199" i="20"/>
  <c r="CN1200" i="20" s="1"/>
  <c r="GJ1205" i="20"/>
  <c r="EH1201" i="20"/>
  <c r="CH1226" i="20"/>
  <c r="EP1225" i="20"/>
  <c r="EH1199" i="20"/>
  <c r="GG1230" i="20"/>
  <c r="GJ1226" i="20"/>
  <c r="GJ1225" i="20"/>
  <c r="FW1201" i="20"/>
  <c r="CN1202" i="20" s="1"/>
  <c r="GG1231" i="20"/>
  <c r="DU1229" i="20"/>
  <c r="CC1230" i="20" s="1"/>
  <c r="DU1230" i="20"/>
  <c r="CC1231" i="20" s="1"/>
  <c r="CY1229" i="20" a="1"/>
  <c r="CY1231" i="20" s="1"/>
  <c r="FQ1230" i="20"/>
  <c r="FQ1231" i="20"/>
  <c r="FJ1346" i="20" a="1"/>
  <c r="FJ1348" i="20" s="1"/>
  <c r="FQ1219" i="20" a="1"/>
  <c r="FQ1220" i="20" s="1"/>
  <c r="DH1348" i="20"/>
  <c r="DH1347" i="20"/>
  <c r="DH1346" i="20"/>
  <c r="GF1346" i="20" a="1"/>
  <c r="ED1348" i="20"/>
  <c r="ED1347" i="20"/>
  <c r="ED1346" i="20"/>
  <c r="FQ1306" i="20"/>
  <c r="FQ1307" i="20"/>
  <c r="FA1305" i="20" s="1" a="1"/>
  <c r="GL1256" i="20"/>
  <c r="GM1256" i="20" s="1"/>
  <c r="EE1221" i="20"/>
  <c r="EE1219" i="20"/>
  <c r="DO1220" i="20"/>
  <c r="CM1200" i="20"/>
  <c r="GI1199" i="20"/>
  <c r="GO1201" i="20"/>
  <c r="CM1201" i="20"/>
  <c r="GI1200" i="20"/>
  <c r="CM1202" i="20"/>
  <c r="DO1221" i="20"/>
  <c r="EI1268" i="20"/>
  <c r="CY1270" i="20" a="1"/>
  <c r="CY1270" i="20" s="1"/>
  <c r="CB1271" i="20" s="1"/>
  <c r="DU1310" i="20" a="1"/>
  <c r="DU1312" i="20" s="1"/>
  <c r="CC1313" i="20" s="1"/>
  <c r="FJ1280" i="20" a="1"/>
  <c r="FJ1281" i="20" s="1"/>
  <c r="GF1280" i="20" a="1"/>
  <c r="DH1281" i="20"/>
  <c r="DH1280" i="20"/>
  <c r="DH1282" i="20"/>
  <c r="ED1282" i="20"/>
  <c r="ED1281" i="20"/>
  <c r="ED1280" i="20"/>
  <c r="FJ1275" i="20" a="1"/>
  <c r="FJ1275" i="20" s="1"/>
  <c r="GF1275" i="20" a="1"/>
  <c r="DU1270" i="20" a="1"/>
  <c r="DU1272" i="20" s="1"/>
  <c r="DH1438" i="20"/>
  <c r="DH1436" i="20"/>
  <c r="DH1437" i="20"/>
  <c r="GJ1267" i="20"/>
  <c r="DH1276" i="20"/>
  <c r="DH1275" i="20"/>
  <c r="DH1277" i="20"/>
  <c r="ED1277" i="20"/>
  <c r="ED1276" i="20"/>
  <c r="ED1275" i="20"/>
  <c r="ED1436" i="20"/>
  <c r="ED1437" i="20"/>
  <c r="ED1438" i="20"/>
  <c r="GG1310" i="20"/>
  <c r="GG1311" i="20"/>
  <c r="GF1436" i="20" a="1"/>
  <c r="FJ1436" i="20" a="1"/>
  <c r="GG1272" i="20"/>
  <c r="GG1270" i="20"/>
  <c r="GG1271" i="20"/>
  <c r="FQ1270" i="20"/>
  <c r="FQ1271" i="20"/>
  <c r="FQ1272" i="20"/>
  <c r="GJ1265" i="20"/>
  <c r="GJ1266" i="20"/>
  <c r="EP1266" i="20"/>
  <c r="CH1267" i="20"/>
  <c r="DF1353" i="20"/>
  <c r="DD1353" i="20"/>
  <c r="DZ1353" i="20"/>
  <c r="DD1352" i="20"/>
  <c r="EA1352" i="20"/>
  <c r="DF1352" i="20"/>
  <c r="EB1352" i="20"/>
  <c r="DF1351" i="20"/>
  <c r="EA1351" i="20"/>
  <c r="DE1353" i="20"/>
  <c r="DD1351" i="20"/>
  <c r="EB1351" i="20"/>
  <c r="DE1351" i="20"/>
  <c r="DZ1352" i="20"/>
  <c r="DE1352" i="20"/>
  <c r="EB1353" i="20"/>
  <c r="EA1353" i="20"/>
  <c r="EY1351" i="20"/>
  <c r="DZ1351" i="20"/>
  <c r="ED1285" i="20" a="1"/>
  <c r="ED1286" i="20" s="1"/>
  <c r="FQ1290" i="20" a="1"/>
  <c r="DO1290" i="20"/>
  <c r="DO1292" i="20"/>
  <c r="DO1291" i="20"/>
  <c r="GG1290" i="20" a="1"/>
  <c r="EE1290" i="20"/>
  <c r="EE1292" i="20"/>
  <c r="EE1291" i="20"/>
  <c r="GF1234" i="20" a="1"/>
  <c r="FH1286" i="20"/>
  <c r="GC1285" i="20"/>
  <c r="FH1285" i="20"/>
  <c r="FF1285" i="20"/>
  <c r="FG1287" i="20"/>
  <c r="FF1287" i="20"/>
  <c r="GD1286" i="20"/>
  <c r="FG1286" i="20"/>
  <c r="GB1285" i="20"/>
  <c r="GC1287" i="20"/>
  <c r="GC1286" i="20"/>
  <c r="GB1286" i="20"/>
  <c r="GD1287" i="20"/>
  <c r="GB1287" i="20"/>
  <c r="FF1286" i="20"/>
  <c r="FH1287" i="20"/>
  <c r="GD1285" i="20"/>
  <c r="FG1285" i="20"/>
  <c r="DH1234" i="20"/>
  <c r="DH1236" i="20"/>
  <c r="DH1235" i="20"/>
  <c r="ED1235" i="20"/>
  <c r="ED1234" i="20"/>
  <c r="ED1236" i="20"/>
  <c r="GK1192" i="20"/>
  <c r="DH1285" i="20" a="1"/>
  <c r="FJ1234" i="20" a="1"/>
  <c r="EH1262" i="20"/>
  <c r="EH1260" i="20"/>
  <c r="FQ1310" i="20"/>
  <c r="FQ1311" i="20"/>
  <c r="EH1261" i="20"/>
  <c r="EH1241" i="20"/>
  <c r="CM1262" i="20"/>
  <c r="GO1260" i="20"/>
  <c r="GI1261" i="20"/>
  <c r="CM1263" i="20"/>
  <c r="GI1262" i="20"/>
  <c r="GO1261" i="20"/>
  <c r="CM1261" i="20"/>
  <c r="GO1262" i="20"/>
  <c r="GI1260" i="20"/>
  <c r="DU1305" i="20" a="1"/>
  <c r="DU1307" i="20" s="1"/>
  <c r="CC1308" i="20" s="1"/>
  <c r="GO1241" i="20"/>
  <c r="GI1239" i="20"/>
  <c r="CE1240" i="20"/>
  <c r="EH1239" i="20"/>
  <c r="GO1240" i="20"/>
  <c r="CY1305" i="20" a="1"/>
  <c r="CY1310" i="20" a="1"/>
  <c r="CH1241" i="20"/>
  <c r="GL1240" i="20" s="1"/>
  <c r="EP1240" i="20"/>
  <c r="GG1305" i="20"/>
  <c r="GG1307" i="20"/>
  <c r="GG1306" i="20"/>
  <c r="GI1240" i="20"/>
  <c r="EH1240" i="20"/>
  <c r="GO1239" i="20"/>
  <c r="GI1241" i="20"/>
  <c r="FW1310" i="20" l="1" a="1"/>
  <c r="FW1311" i="20" s="1"/>
  <c r="CN1312" i="20" s="1"/>
  <c r="GG1221" i="20"/>
  <c r="CH1204" i="20"/>
  <c r="CH1207" i="20" s="1"/>
  <c r="CW1300" i="20" s="1"/>
  <c r="DZ1300" i="20" s="1"/>
  <c r="GG1220" i="20"/>
  <c r="GI1201" i="20"/>
  <c r="GO1199" i="20"/>
  <c r="EI1202" i="20"/>
  <c r="GO1200" i="20"/>
  <c r="FW1229" i="20" a="1"/>
  <c r="FW1230" i="20" s="1"/>
  <c r="CN1231" i="20" s="1"/>
  <c r="DO1346" i="20" a="1"/>
  <c r="DO1347" i="20" s="1"/>
  <c r="GL1225" i="20"/>
  <c r="CH1224" i="20"/>
  <c r="CH1227" i="20" s="1"/>
  <c r="CW1320" i="20" s="1"/>
  <c r="DZ1302" i="20"/>
  <c r="EB1301" i="20"/>
  <c r="EA1301" i="20"/>
  <c r="EA1300" i="20"/>
  <c r="DD1301" i="20"/>
  <c r="EA1302" i="20"/>
  <c r="GM1206" i="20"/>
  <c r="GM1205" i="20"/>
  <c r="GM1204" i="20"/>
  <c r="CY1230" i="20"/>
  <c r="EG1230" i="20" s="1"/>
  <c r="FA1229" i="20" a="1"/>
  <c r="FA1229" i="20" s="1"/>
  <c r="CY1229" i="20"/>
  <c r="EG1229" i="20" s="1"/>
  <c r="EE1346" i="20" a="1"/>
  <c r="EE1346" i="20" s="1"/>
  <c r="FQ1219" i="20"/>
  <c r="FQ1221" i="20"/>
  <c r="FJ1346" i="20"/>
  <c r="FJ1347" i="20"/>
  <c r="DU1219" i="20" a="1"/>
  <c r="DU1219" i="20" s="1"/>
  <c r="CC1220" i="20" s="1"/>
  <c r="CY1219" i="20" a="1"/>
  <c r="CY1221" i="20" s="1"/>
  <c r="GF1347" i="20"/>
  <c r="GF1346" i="20"/>
  <c r="GF1348" i="20"/>
  <c r="DO1348" i="20"/>
  <c r="CB1232" i="20"/>
  <c r="EG1231" i="20"/>
  <c r="GM1255" i="20"/>
  <c r="GM1257" i="20"/>
  <c r="GJ1200" i="20"/>
  <c r="GJ1199" i="20"/>
  <c r="GJ1201" i="20"/>
  <c r="CH1201" i="20"/>
  <c r="EP1200" i="20"/>
  <c r="DU1310" i="20"/>
  <c r="CC1311" i="20" s="1"/>
  <c r="DU1311" i="20"/>
  <c r="CC1312" i="20" s="1"/>
  <c r="FW1219" i="20" a="1"/>
  <c r="FW1219" i="20" s="1"/>
  <c r="CN1220" i="20" s="1"/>
  <c r="CY1272" i="20"/>
  <c r="CB1273" i="20" s="1"/>
  <c r="CY1271" i="20"/>
  <c r="CB1272" i="20" s="1"/>
  <c r="EE1280" i="20" a="1"/>
  <c r="EE1282" i="20" s="1"/>
  <c r="FJ1282" i="20"/>
  <c r="DO1280" i="20" a="1"/>
  <c r="DO1282" i="20" s="1"/>
  <c r="FJ1280" i="20"/>
  <c r="FJ1277" i="20"/>
  <c r="GF1281" i="20"/>
  <c r="GF1280" i="20"/>
  <c r="GF1282" i="20"/>
  <c r="DU1271" i="20"/>
  <c r="FJ1276" i="20"/>
  <c r="DO1436" i="20" a="1"/>
  <c r="EE1275" i="20" a="1"/>
  <c r="FW1270" i="20" a="1"/>
  <c r="FW1270" i="20" s="1"/>
  <c r="CN1271" i="20" s="1"/>
  <c r="DU1270" i="20"/>
  <c r="DO1275" i="20" a="1"/>
  <c r="GF1277" i="20"/>
  <c r="GF1276" i="20"/>
  <c r="GF1275" i="20"/>
  <c r="EE1436" i="20" a="1"/>
  <c r="FJ1437" i="20"/>
  <c r="FJ1436" i="20"/>
  <c r="FJ1438" i="20"/>
  <c r="GF1436" i="20"/>
  <c r="GF1438" i="20"/>
  <c r="GF1437" i="20"/>
  <c r="CC1273" i="20"/>
  <c r="FA1310" i="20" a="1"/>
  <c r="FA1311" i="20" s="1"/>
  <c r="FA1270" i="20" a="1"/>
  <c r="GL1266" i="20"/>
  <c r="CH1265" i="20"/>
  <c r="CH1268" i="20" s="1"/>
  <c r="CW1361" i="20" s="1"/>
  <c r="ED1351" i="20" a="1"/>
  <c r="DH1351" i="20" a="1"/>
  <c r="FH1351" i="20"/>
  <c r="GB1352" i="20"/>
  <c r="FF1353" i="20"/>
  <c r="GB1351" i="20"/>
  <c r="GC1353" i="20"/>
  <c r="GD1352" i="20"/>
  <c r="GD1353" i="20"/>
  <c r="FG1352" i="20"/>
  <c r="GD1351" i="20"/>
  <c r="FH1352" i="20"/>
  <c r="GB1353" i="20"/>
  <c r="FG1351" i="20"/>
  <c r="FF1351" i="20"/>
  <c r="FF1352" i="20"/>
  <c r="GC1352" i="20"/>
  <c r="FG1353" i="20"/>
  <c r="FH1353" i="20"/>
  <c r="GC1351" i="20"/>
  <c r="ED1285" i="20"/>
  <c r="ED1287" i="20"/>
  <c r="FQ1291" i="20"/>
  <c r="FQ1290" i="20"/>
  <c r="FQ1292" i="20"/>
  <c r="EE1234" i="20" a="1"/>
  <c r="DU1290" i="20" a="1"/>
  <c r="GG1292" i="20"/>
  <c r="GG1291" i="20"/>
  <c r="GG1290" i="20"/>
  <c r="CY1290" i="20" a="1"/>
  <c r="FJ1236" i="20"/>
  <c r="FJ1235" i="20"/>
  <c r="FJ1234" i="20"/>
  <c r="DH1287" i="20"/>
  <c r="DH1286" i="20"/>
  <c r="DH1285" i="20"/>
  <c r="GF1285" i="20" a="1"/>
  <c r="GF1236" i="20"/>
  <c r="GF1235" i="20"/>
  <c r="GF1234" i="20"/>
  <c r="DO1234" i="20" a="1"/>
  <c r="FJ1285" i="20" a="1"/>
  <c r="EI1263" i="20"/>
  <c r="DU1305" i="20"/>
  <c r="CC1306" i="20" s="1"/>
  <c r="DU1306" i="20"/>
  <c r="CC1307" i="20" s="1"/>
  <c r="GJ1260" i="20"/>
  <c r="FW1312" i="20"/>
  <c r="CN1313" i="20" s="1"/>
  <c r="GJ1262" i="20"/>
  <c r="EP1261" i="20"/>
  <c r="CH1262" i="20"/>
  <c r="GJ1261" i="20"/>
  <c r="FW1310" i="20"/>
  <c r="CN1311" i="20" s="1"/>
  <c r="GJ1240" i="20"/>
  <c r="EI1242" i="20"/>
  <c r="GM1240" i="20"/>
  <c r="GM1239" i="20"/>
  <c r="GM1241" i="20"/>
  <c r="CH1239" i="20"/>
  <c r="CH1242" i="20" s="1"/>
  <c r="CW1335" i="20" s="1"/>
  <c r="FW1305" i="20" a="1"/>
  <c r="FA1307" i="20"/>
  <c r="FA1306" i="20"/>
  <c r="FA1305" i="20"/>
  <c r="CY1305" i="20"/>
  <c r="CY1307" i="20"/>
  <c r="CY1306" i="20"/>
  <c r="GJ1241" i="20"/>
  <c r="GJ1239" i="20"/>
  <c r="CY1312" i="20"/>
  <c r="CY1311" i="20"/>
  <c r="CY1310" i="20"/>
  <c r="DE1302" i="20" l="1"/>
  <c r="DD1302" i="20"/>
  <c r="DF1300" i="20"/>
  <c r="DZ1301" i="20"/>
  <c r="EB1300" i="20"/>
  <c r="EB1302" i="20"/>
  <c r="DE1300" i="20"/>
  <c r="DF1301" i="20"/>
  <c r="EY1300" i="20"/>
  <c r="EM1230" i="20"/>
  <c r="DD1300" i="20"/>
  <c r="DF1302" i="20"/>
  <c r="CB1231" i="20"/>
  <c r="DE1301" i="20"/>
  <c r="CB1230" i="20"/>
  <c r="FW1231" i="20"/>
  <c r="CN1232" i="20" s="1"/>
  <c r="FA1219" i="20" a="1"/>
  <c r="FA1221" i="20" s="1"/>
  <c r="DO1346" i="20"/>
  <c r="FW1229" i="20"/>
  <c r="CN1230" i="20" s="1"/>
  <c r="DE1322" i="20"/>
  <c r="DD1321" i="20"/>
  <c r="EA1321" i="20"/>
  <c r="EY1320" i="20"/>
  <c r="DZ1322" i="20"/>
  <c r="EB1321" i="20"/>
  <c r="DE1320" i="20"/>
  <c r="EA1322" i="20"/>
  <c r="DD1322" i="20"/>
  <c r="EB1322" i="20"/>
  <c r="DD1320" i="20"/>
  <c r="DZ1321" i="20"/>
  <c r="EB1320" i="20"/>
  <c r="DF1321" i="20"/>
  <c r="DF1322" i="20"/>
  <c r="DE1321" i="20"/>
  <c r="DZ1320" i="20"/>
  <c r="DF1320" i="20"/>
  <c r="EA1320" i="20"/>
  <c r="EE1348" i="20"/>
  <c r="GM1225" i="20"/>
  <c r="GM1226" i="20"/>
  <c r="GM1224" i="20"/>
  <c r="GB1301" i="20"/>
  <c r="FG1302" i="20"/>
  <c r="GB1302" i="20"/>
  <c r="FF1301" i="20"/>
  <c r="FH1301" i="20"/>
  <c r="GC1300" i="20"/>
  <c r="FH1300" i="20"/>
  <c r="FF1300" i="20"/>
  <c r="GD1301" i="20"/>
  <c r="FH1302" i="20"/>
  <c r="FF1302" i="20"/>
  <c r="GD1302" i="20"/>
  <c r="FG1301" i="20"/>
  <c r="GB1300" i="20"/>
  <c r="GC1301" i="20"/>
  <c r="GD1300" i="20"/>
  <c r="GC1302" i="20"/>
  <c r="FG1300" i="20"/>
  <c r="DU1220" i="20"/>
  <c r="CC1221" i="20" s="1"/>
  <c r="FA1230" i="20"/>
  <c r="GI1230" i="20" s="1"/>
  <c r="GK1207" i="20"/>
  <c r="EM1229" i="20"/>
  <c r="FA1231" i="20"/>
  <c r="EM1231" i="20"/>
  <c r="EE1347" i="20"/>
  <c r="DU1221" i="20"/>
  <c r="CC1222" i="20" s="1"/>
  <c r="GK1258" i="20"/>
  <c r="FQ1346" i="20" a="1"/>
  <c r="FQ1347" i="20" s="1"/>
  <c r="CY1219" i="20"/>
  <c r="EG1219" i="20" s="1"/>
  <c r="CY1220" i="20"/>
  <c r="CB1221" i="20" s="1"/>
  <c r="EH1229" i="20"/>
  <c r="GG1346" i="20" a="1"/>
  <c r="GG1347" i="20" s="1"/>
  <c r="EH1231" i="20"/>
  <c r="CE1230" i="20"/>
  <c r="EH1230" i="20"/>
  <c r="CM1230" i="20"/>
  <c r="CY1346" i="20" a="1"/>
  <c r="EG1272" i="20"/>
  <c r="GL1200" i="20"/>
  <c r="CH1199" i="20"/>
  <c r="CH1202" i="20" s="1"/>
  <c r="CW1295" i="20" s="1"/>
  <c r="FW1220" i="20"/>
  <c r="CN1221" i="20" s="1"/>
  <c r="EM1270" i="20"/>
  <c r="EM1271" i="20"/>
  <c r="FW1221" i="20"/>
  <c r="CN1222" i="20" s="1"/>
  <c r="FA1310" i="20"/>
  <c r="GO1312" i="20" s="1"/>
  <c r="FA1312" i="20"/>
  <c r="GI1312" i="20" s="1"/>
  <c r="FA1219" i="20"/>
  <c r="FA1220" i="20"/>
  <c r="FQ1280" i="20" a="1"/>
  <c r="FQ1282" i="20" s="1"/>
  <c r="DO1280" i="20"/>
  <c r="DO1281" i="20"/>
  <c r="EE1281" i="20"/>
  <c r="EE1280" i="20"/>
  <c r="CB1222" i="20"/>
  <c r="CM1222" i="20"/>
  <c r="EG1270" i="20"/>
  <c r="GG1275" i="20" a="1"/>
  <c r="GG1275" i="20" s="1"/>
  <c r="FQ1275" i="20" a="1"/>
  <c r="FQ1277" i="20" s="1"/>
  <c r="CC1271" i="20"/>
  <c r="EG1271" i="20"/>
  <c r="CC1272" i="20"/>
  <c r="GG1280" i="20" a="1"/>
  <c r="FW1271" i="20"/>
  <c r="CN1272" i="20" s="1"/>
  <c r="FW1272" i="20"/>
  <c r="CN1273" i="20" s="1"/>
  <c r="EM1272" i="20"/>
  <c r="DO1436" i="20"/>
  <c r="DO1438" i="20"/>
  <c r="DO1437" i="20"/>
  <c r="DO1277" i="20"/>
  <c r="DO1275" i="20"/>
  <c r="DO1276" i="20"/>
  <c r="EE1275" i="20"/>
  <c r="EE1276" i="20"/>
  <c r="EE1277" i="20"/>
  <c r="GG1436" i="20" a="1"/>
  <c r="EE1438" i="20"/>
  <c r="EE1436" i="20"/>
  <c r="EE1437" i="20"/>
  <c r="FQ1436" i="20" a="1"/>
  <c r="FA1272" i="20"/>
  <c r="FA1271" i="20"/>
  <c r="FA1270" i="20"/>
  <c r="EE1285" i="20" a="1"/>
  <c r="EE1286" i="20" s="1"/>
  <c r="ED1351" i="20"/>
  <c r="ED1353" i="20"/>
  <c r="ED1352" i="20"/>
  <c r="DE1363" i="20"/>
  <c r="EB1363" i="20"/>
  <c r="EY1361" i="20"/>
  <c r="DZ1362" i="20"/>
  <c r="DF1361" i="20"/>
  <c r="EB1361" i="20"/>
  <c r="EA1361" i="20"/>
  <c r="DF1362" i="20"/>
  <c r="EA1363" i="20"/>
  <c r="DD1361" i="20"/>
  <c r="EB1362" i="20"/>
  <c r="DD1363" i="20"/>
  <c r="DE1361" i="20"/>
  <c r="EA1362" i="20"/>
  <c r="DE1362" i="20"/>
  <c r="DZ1363" i="20"/>
  <c r="DD1362" i="20"/>
  <c r="DZ1361" i="20"/>
  <c r="DF1363" i="20"/>
  <c r="GM1267" i="20"/>
  <c r="GM1265" i="20"/>
  <c r="GM1266" i="20"/>
  <c r="FJ1351" i="20" a="1"/>
  <c r="GF1351" i="20" a="1"/>
  <c r="DH1351" i="20"/>
  <c r="DH1353" i="20"/>
  <c r="DH1352" i="20"/>
  <c r="FA1290" i="20" a="1"/>
  <c r="FW1290" i="20" a="1"/>
  <c r="FW1291" i="20" s="1"/>
  <c r="CN1292" i="20" s="1"/>
  <c r="EE1236" i="20"/>
  <c r="EE1235" i="20"/>
  <c r="EE1234" i="20"/>
  <c r="CY1290" i="20"/>
  <c r="CY1291" i="20"/>
  <c r="CY1292" i="20"/>
  <c r="FQ1234" i="20" a="1"/>
  <c r="DU1291" i="20"/>
  <c r="CC1292" i="20" s="1"/>
  <c r="DU1290" i="20"/>
  <c r="CC1291" i="20" s="1"/>
  <c r="DU1292" i="20"/>
  <c r="CC1293" i="20" s="1"/>
  <c r="DO1235" i="20"/>
  <c r="DO1234" i="20"/>
  <c r="DO1236" i="20"/>
  <c r="GF1286" i="20"/>
  <c r="GF1285" i="20"/>
  <c r="GF1287" i="20"/>
  <c r="FJ1285" i="20"/>
  <c r="FJ1287" i="20"/>
  <c r="FJ1286" i="20"/>
  <c r="DO1285" i="20" a="1"/>
  <c r="GG1234" i="20" a="1"/>
  <c r="GL1261" i="20"/>
  <c r="CH1260" i="20"/>
  <c r="CH1263" i="20" s="1"/>
  <c r="CW1356" i="20" s="1"/>
  <c r="FW1307" i="20"/>
  <c r="CN1308" i="20" s="1"/>
  <c r="FW1306" i="20"/>
  <c r="CN1307" i="20" s="1"/>
  <c r="FW1305" i="20"/>
  <c r="CN1306" i="20" s="1"/>
  <c r="EM1305" i="20"/>
  <c r="CB1307" i="20"/>
  <c r="EG1306" i="20"/>
  <c r="EM1312" i="20"/>
  <c r="CB1311" i="20"/>
  <c r="EG1310" i="20"/>
  <c r="CB1308" i="20"/>
  <c r="EG1307" i="20"/>
  <c r="EM1306" i="20"/>
  <c r="CM1306" i="20"/>
  <c r="EG1311" i="20"/>
  <c r="EM1310" i="20"/>
  <c r="CB1312" i="20"/>
  <c r="EG1305" i="20"/>
  <c r="EM1307" i="20"/>
  <c r="CB1306" i="20"/>
  <c r="CM1307" i="20"/>
  <c r="CB1313" i="20"/>
  <c r="EG1312" i="20"/>
  <c r="EM1311" i="20"/>
  <c r="CM1308" i="20"/>
  <c r="GK1242" i="20"/>
  <c r="EB1337" i="20"/>
  <c r="EA1336" i="20"/>
  <c r="EY1335" i="20"/>
  <c r="EB1335" i="20"/>
  <c r="DD1335" i="20"/>
  <c r="EA1337" i="20"/>
  <c r="DZ1336" i="20"/>
  <c r="DF1336" i="20"/>
  <c r="EA1335" i="20"/>
  <c r="DZ1337" i="20"/>
  <c r="DF1337" i="20"/>
  <c r="DE1336" i="20"/>
  <c r="DZ1335" i="20"/>
  <c r="DE1337" i="20"/>
  <c r="DD1336" i="20"/>
  <c r="DD1337" i="20"/>
  <c r="DF1335" i="20"/>
  <c r="EB1336" i="20"/>
  <c r="DE1335" i="20"/>
  <c r="GI1311" i="20"/>
  <c r="CM1312" i="20"/>
  <c r="ED1300" i="20" l="1" a="1"/>
  <c r="ED1301" i="20" s="1"/>
  <c r="GO1230" i="20"/>
  <c r="DH1300" i="20" a="1"/>
  <c r="CB1220" i="20"/>
  <c r="GI1229" i="20"/>
  <c r="DU1346" i="20" a="1"/>
  <c r="DU1348" i="20" s="1"/>
  <c r="CC1349" i="20" s="1"/>
  <c r="GO1231" i="20"/>
  <c r="FJ1300" i="20" a="1"/>
  <c r="FJ1302" i="20" s="1"/>
  <c r="EG1220" i="20"/>
  <c r="GK1227" i="20"/>
  <c r="DH1320" i="20" a="1"/>
  <c r="DH1322" i="20" s="1"/>
  <c r="EM1220" i="20"/>
  <c r="EG1221" i="20"/>
  <c r="CM1232" i="20"/>
  <c r="GO1229" i="20"/>
  <c r="FG1321" i="20"/>
  <c r="GD1321" i="20"/>
  <c r="FG1320" i="20"/>
  <c r="GC1320" i="20"/>
  <c r="GC1321" i="20"/>
  <c r="FF1320" i="20"/>
  <c r="GD1322" i="20"/>
  <c r="FH1322" i="20"/>
  <c r="FF1321" i="20"/>
  <c r="FH1320" i="20"/>
  <c r="GB1320" i="20"/>
  <c r="GC1322" i="20"/>
  <c r="FG1322" i="20"/>
  <c r="FH1321" i="20"/>
  <c r="GB1322" i="20"/>
  <c r="FF1322" i="20"/>
  <c r="GD1320" i="20"/>
  <c r="GB1321" i="20"/>
  <c r="GI1231" i="20"/>
  <c r="GJ1230" i="20" s="1"/>
  <c r="ED1320" i="20" a="1"/>
  <c r="GF1300" i="20" a="1"/>
  <c r="DH1300" i="20"/>
  <c r="DH1302" i="20"/>
  <c r="DH1301" i="20"/>
  <c r="CM1231" i="20"/>
  <c r="FQ1348" i="20"/>
  <c r="FQ1346" i="20"/>
  <c r="EM1221" i="20"/>
  <c r="GO1310" i="20"/>
  <c r="EM1219" i="20"/>
  <c r="EI1232" i="20"/>
  <c r="GG1346" i="20"/>
  <c r="GG1348" i="20"/>
  <c r="CY1347" i="20"/>
  <c r="CY1348" i="20"/>
  <c r="CY1346" i="20"/>
  <c r="CM1313" i="20"/>
  <c r="CM1311" i="20"/>
  <c r="CH1312" i="20" s="1"/>
  <c r="GL1311" i="20" s="1"/>
  <c r="GI1310" i="20"/>
  <c r="GJ1311" i="20" s="1"/>
  <c r="GO1311" i="20"/>
  <c r="GO1220" i="20"/>
  <c r="EA1297" i="20"/>
  <c r="EY1295" i="20"/>
  <c r="EA1295" i="20"/>
  <c r="EA1296" i="20"/>
  <c r="DD1295" i="20"/>
  <c r="EB1297" i="20"/>
  <c r="EB1296" i="20"/>
  <c r="DZ1297" i="20"/>
  <c r="DF1296" i="20"/>
  <c r="DE1295" i="20"/>
  <c r="EB1295" i="20"/>
  <c r="DF1295" i="20"/>
  <c r="DD1297" i="20"/>
  <c r="DZ1296" i="20"/>
  <c r="DE1297" i="20"/>
  <c r="DD1296" i="20"/>
  <c r="DF1297" i="20"/>
  <c r="DE1296" i="20"/>
  <c r="DZ1295" i="20"/>
  <c r="GM1200" i="20"/>
  <c r="GM1199" i="20"/>
  <c r="GM1201" i="20"/>
  <c r="GI1219" i="20"/>
  <c r="CM1220" i="20"/>
  <c r="GO1221" i="20"/>
  <c r="GI1221" i="20"/>
  <c r="CM1221" i="20"/>
  <c r="GO1219" i="20"/>
  <c r="GI1220" i="20"/>
  <c r="CY1280" i="20" a="1"/>
  <c r="CY1282" i="20" s="1"/>
  <c r="GG1276" i="20"/>
  <c r="FQ1281" i="20"/>
  <c r="FQ1280" i="20"/>
  <c r="DU1280" i="20" a="1"/>
  <c r="DU1280" i="20" s="1"/>
  <c r="CC1281" i="20" s="1"/>
  <c r="FQ1275" i="20"/>
  <c r="GG1277" i="20"/>
  <c r="CE1271" i="20"/>
  <c r="EH1270" i="20"/>
  <c r="CE1220" i="20"/>
  <c r="FQ1276" i="20"/>
  <c r="EH1272" i="20"/>
  <c r="EH1271" i="20"/>
  <c r="EE1287" i="20"/>
  <c r="GG1280" i="20"/>
  <c r="GG1281" i="20"/>
  <c r="GG1282" i="20"/>
  <c r="EE1285" i="20"/>
  <c r="CY1436" i="20" a="1"/>
  <c r="DU1275" i="20" a="1"/>
  <c r="CY1275" i="20" a="1"/>
  <c r="FQ1436" i="20"/>
  <c r="FQ1438" i="20"/>
  <c r="FQ1437" i="20"/>
  <c r="GK1268" i="20"/>
  <c r="DU1436" i="20" a="1"/>
  <c r="GG1438" i="20"/>
  <c r="GG1437" i="20"/>
  <c r="GG1436" i="20"/>
  <c r="EE1351" i="20" a="1"/>
  <c r="CM1271" i="20"/>
  <c r="GI1270" i="20"/>
  <c r="GO1272" i="20"/>
  <c r="CM1272" i="20"/>
  <c r="GI1271" i="20"/>
  <c r="GO1270" i="20"/>
  <c r="GI1272" i="20"/>
  <c r="CM1273" i="20"/>
  <c r="GO1271" i="20"/>
  <c r="FF1361" i="20"/>
  <c r="GC1363" i="20"/>
  <c r="FF1363" i="20"/>
  <c r="FF1362" i="20"/>
  <c r="GC1362" i="20"/>
  <c r="FH1363" i="20"/>
  <c r="GB1363" i="20"/>
  <c r="GD1361" i="20"/>
  <c r="GB1361" i="20"/>
  <c r="FH1361" i="20"/>
  <c r="FG1362" i="20"/>
  <c r="FG1361" i="20"/>
  <c r="GB1362" i="20"/>
  <c r="FG1363" i="20"/>
  <c r="FH1362" i="20"/>
  <c r="GD1362" i="20"/>
  <c r="GD1363" i="20"/>
  <c r="GC1361" i="20"/>
  <c r="ED1361" i="20" a="1"/>
  <c r="DH1361" i="20" a="1"/>
  <c r="DO1351" i="20" a="1"/>
  <c r="GF1353" i="20"/>
  <c r="GF1352" i="20"/>
  <c r="GF1351" i="20"/>
  <c r="FJ1351" i="20"/>
  <c r="FJ1353" i="20"/>
  <c r="FJ1352" i="20"/>
  <c r="FW1290" i="20"/>
  <c r="CN1291" i="20" s="1"/>
  <c r="FW1292" i="20"/>
  <c r="CN1293" i="20" s="1"/>
  <c r="DU1234" i="20" a="1"/>
  <c r="FA1291" i="20"/>
  <c r="FA1292" i="20"/>
  <c r="FA1290" i="20"/>
  <c r="GI1305" i="20"/>
  <c r="FQ1285" i="20" a="1"/>
  <c r="FQ1286" i="20" s="1"/>
  <c r="FQ1235" i="20"/>
  <c r="FQ1234" i="20"/>
  <c r="CB1293" i="20"/>
  <c r="EG1292" i="20"/>
  <c r="EM1291" i="20"/>
  <c r="CB1292" i="20"/>
  <c r="EM1290" i="20"/>
  <c r="EG1291" i="20"/>
  <c r="FQ1236" i="20"/>
  <c r="CB1291" i="20"/>
  <c r="EM1292" i="20"/>
  <c r="EG1290" i="20"/>
  <c r="CY1234" i="20" a="1"/>
  <c r="GG1236" i="20"/>
  <c r="GG1235" i="20"/>
  <c r="GG1234" i="20"/>
  <c r="GG1285" i="20" a="1"/>
  <c r="DO1287" i="20"/>
  <c r="DO1286" i="20"/>
  <c r="DO1285" i="20"/>
  <c r="GI1307" i="20"/>
  <c r="EH1312" i="20"/>
  <c r="EH1305" i="20"/>
  <c r="DZ1358" i="20"/>
  <c r="DF1357" i="20"/>
  <c r="DF1358" i="20"/>
  <c r="EA1356" i="20"/>
  <c r="EA1357" i="20"/>
  <c r="DD1358" i="20"/>
  <c r="EB1358" i="20"/>
  <c r="EY1356" i="20"/>
  <c r="DE1357" i="20"/>
  <c r="DF1356" i="20"/>
  <c r="EB1356" i="20"/>
  <c r="DZ1356" i="20"/>
  <c r="EA1358" i="20"/>
  <c r="DD1356" i="20"/>
  <c r="DD1357" i="20"/>
  <c r="EB1357" i="20"/>
  <c r="DE1358" i="20"/>
  <c r="DE1356" i="20"/>
  <c r="DZ1357" i="20"/>
  <c r="GM1260" i="20"/>
  <c r="GM1261" i="20"/>
  <c r="GM1262" i="20"/>
  <c r="ED1335" i="20" a="1"/>
  <c r="ED1336" i="20" s="1"/>
  <c r="GO1305" i="20"/>
  <c r="GI1306" i="20"/>
  <c r="GO1306" i="20"/>
  <c r="EH1307" i="20"/>
  <c r="DH1335" i="20" a="1"/>
  <c r="CE1306" i="20"/>
  <c r="EH1310" i="20"/>
  <c r="GD1337" i="20"/>
  <c r="FH1335" i="20"/>
  <c r="GC1337" i="20"/>
  <c r="GD1335" i="20"/>
  <c r="FG1335" i="20"/>
  <c r="GB1337" i="20"/>
  <c r="GD1336" i="20"/>
  <c r="GC1335" i="20"/>
  <c r="FF1335" i="20"/>
  <c r="FH1337" i="20"/>
  <c r="GC1336" i="20"/>
  <c r="GB1335" i="20"/>
  <c r="FG1337" i="20"/>
  <c r="GB1336" i="20"/>
  <c r="FF1337" i="20"/>
  <c r="FH1336" i="20"/>
  <c r="FG1336" i="20"/>
  <c r="FF1336" i="20"/>
  <c r="CE1311" i="20"/>
  <c r="EH1306" i="20"/>
  <c r="GO1307" i="20"/>
  <c r="EP1306" i="20"/>
  <c r="CH1307" i="20"/>
  <c r="GL1306" i="20" s="1"/>
  <c r="EH1311" i="20"/>
  <c r="ED1302" i="20" l="1"/>
  <c r="EP1311" i="20"/>
  <c r="ED1300" i="20"/>
  <c r="EE1300" i="20" s="1" a="1"/>
  <c r="EE1301" i="20" s="1"/>
  <c r="CH1231" i="20"/>
  <c r="GL1230" i="20" s="1"/>
  <c r="GM1230" i="20" s="1"/>
  <c r="DU1347" i="20"/>
  <c r="CC1348" i="20" s="1"/>
  <c r="EH1219" i="20"/>
  <c r="DU1346" i="20"/>
  <c r="CC1347" i="20" s="1"/>
  <c r="DH1321" i="20"/>
  <c r="EH1220" i="20"/>
  <c r="FJ1300" i="20"/>
  <c r="FQ1300" i="20" s="1" a="1"/>
  <c r="FQ1301" i="20" s="1"/>
  <c r="FJ1301" i="20"/>
  <c r="EH1221" i="20"/>
  <c r="DH1320" i="20"/>
  <c r="FA1346" i="20" a="1"/>
  <c r="FA1348" i="20" s="1"/>
  <c r="CM1349" i="20" s="1"/>
  <c r="EP1230" i="20"/>
  <c r="GF1320" i="20" a="1"/>
  <c r="GF1321" i="20" s="1"/>
  <c r="ED1322" i="20"/>
  <c r="ED1321" i="20"/>
  <c r="ED1320" i="20"/>
  <c r="FJ1320" i="20" a="1"/>
  <c r="GJ1229" i="20"/>
  <c r="GJ1231" i="20"/>
  <c r="DO1300" i="20" a="1"/>
  <c r="GF1302" i="20"/>
  <c r="GF1301" i="20"/>
  <c r="GF1300" i="20"/>
  <c r="FW1346" i="20" a="1"/>
  <c r="FW1348" i="20" s="1"/>
  <c r="GJ1310" i="20"/>
  <c r="CH1229" i="20"/>
  <c r="CH1232" i="20" s="1"/>
  <c r="CW1325" i="20" s="1"/>
  <c r="DE1327" i="20" s="1"/>
  <c r="CB1349" i="20"/>
  <c r="EG1348" i="20"/>
  <c r="CB1348" i="20"/>
  <c r="EM1346" i="20"/>
  <c r="EG1347" i="20"/>
  <c r="GM1229" i="20"/>
  <c r="GM1231" i="20"/>
  <c r="CB1347" i="20"/>
  <c r="GJ1312" i="20"/>
  <c r="EP1220" i="20"/>
  <c r="FA1280" i="20" a="1"/>
  <c r="FA1282" i="20" s="1"/>
  <c r="CM1283" i="20" s="1"/>
  <c r="CH1221" i="20"/>
  <c r="GL1220" i="20" s="1"/>
  <c r="GM1219" i="20" s="1"/>
  <c r="GJ1219" i="20"/>
  <c r="GK1202" i="20"/>
  <c r="DH1295" i="20" a="1"/>
  <c r="ED1295" i="20" a="1"/>
  <c r="FF1297" i="20"/>
  <c r="GB1296" i="20"/>
  <c r="FF1295" i="20"/>
  <c r="FG1296" i="20"/>
  <c r="FG1297" i="20"/>
  <c r="GB1295" i="20"/>
  <c r="GC1296" i="20"/>
  <c r="GD1295" i="20"/>
  <c r="GB1297" i="20"/>
  <c r="GD1296" i="20"/>
  <c r="FF1296" i="20"/>
  <c r="GC1297" i="20"/>
  <c r="FH1296" i="20"/>
  <c r="FG1295" i="20"/>
  <c r="GC1295" i="20"/>
  <c r="FH1297" i="20"/>
  <c r="GD1297" i="20"/>
  <c r="FH1295" i="20"/>
  <c r="FW1275" i="20" a="1"/>
  <c r="FW1277" i="20" s="1"/>
  <c r="GJ1220" i="20"/>
  <c r="GJ1221" i="20"/>
  <c r="CY1281" i="20"/>
  <c r="CB1282" i="20" s="1"/>
  <c r="CY1280" i="20"/>
  <c r="CB1281" i="20" s="1"/>
  <c r="FA1275" i="20" a="1"/>
  <c r="FA1276" i="20" s="1"/>
  <c r="CM1277" i="20" s="1"/>
  <c r="DU1281" i="20"/>
  <c r="CC1282" i="20" s="1"/>
  <c r="DU1282" i="20"/>
  <c r="CC1283" i="20" s="1"/>
  <c r="EI1273" i="20"/>
  <c r="EI1222" i="20"/>
  <c r="DU1285" i="20" a="1"/>
  <c r="DU1286" i="20" s="1"/>
  <c r="CC1287" i="20" s="1"/>
  <c r="GJ1305" i="20"/>
  <c r="FW1280" i="20" a="1"/>
  <c r="FW1282" i="20" s="1"/>
  <c r="CB1283" i="20"/>
  <c r="CY1438" i="20"/>
  <c r="CB1439" i="20" s="1"/>
  <c r="CY1437" i="20"/>
  <c r="CB1438" i="20" s="1"/>
  <c r="CY1436" i="20"/>
  <c r="CB1437" i="20" s="1"/>
  <c r="DU1277" i="20"/>
  <c r="CC1278" i="20" s="1"/>
  <c r="DU1276" i="20"/>
  <c r="CC1277" i="20" s="1"/>
  <c r="DU1275" i="20"/>
  <c r="CC1276" i="20" s="1"/>
  <c r="CY1275" i="20"/>
  <c r="CY1277" i="20"/>
  <c r="CY1276" i="20"/>
  <c r="FW1436" i="20" a="1"/>
  <c r="DU1438" i="20"/>
  <c r="DU1437" i="20"/>
  <c r="DU1436" i="20"/>
  <c r="GJ1272" i="20"/>
  <c r="FA1436" i="20" a="1"/>
  <c r="GJ1270" i="20"/>
  <c r="CH1272" i="20"/>
  <c r="EP1271" i="20"/>
  <c r="GJ1271" i="20"/>
  <c r="EE1353" i="20"/>
  <c r="EE1352" i="20"/>
  <c r="EE1351" i="20"/>
  <c r="DH1361" i="20"/>
  <c r="DH1363" i="20"/>
  <c r="DH1362" i="20"/>
  <c r="ED1363" i="20"/>
  <c r="ED1362" i="20"/>
  <c r="ED1361" i="20"/>
  <c r="GG1351" i="20" a="1"/>
  <c r="GG1352" i="20" s="1"/>
  <c r="GF1361" i="20" a="1"/>
  <c r="FJ1361" i="20" a="1"/>
  <c r="FQ1351" i="20" a="1"/>
  <c r="DO1351" i="20"/>
  <c r="DO1353" i="20"/>
  <c r="DO1352" i="20"/>
  <c r="GJ1307" i="20"/>
  <c r="FQ1285" i="20"/>
  <c r="FQ1287" i="20"/>
  <c r="EH1290" i="20"/>
  <c r="FA1234" i="20" a="1"/>
  <c r="FA1235" i="20" s="1"/>
  <c r="CM1236" i="20" s="1"/>
  <c r="CM1291" i="20"/>
  <c r="GI1290" i="20"/>
  <c r="CM1293" i="20"/>
  <c r="GO1291" i="20"/>
  <c r="CM1292" i="20"/>
  <c r="GO1290" i="20"/>
  <c r="GI1291" i="20"/>
  <c r="DU1234" i="20"/>
  <c r="CC1235" i="20" s="1"/>
  <c r="DU1236" i="20"/>
  <c r="CC1237" i="20" s="1"/>
  <c r="DU1235" i="20"/>
  <c r="CC1236" i="20" s="1"/>
  <c r="GI1292" i="20"/>
  <c r="GO1292" i="20"/>
  <c r="EI1308" i="20"/>
  <c r="EH1292" i="20"/>
  <c r="CE1291" i="20"/>
  <c r="EH1291" i="20"/>
  <c r="FW1234" i="20" a="1"/>
  <c r="CY1285" i="20" a="1"/>
  <c r="CY1234" i="20"/>
  <c r="CY1236" i="20"/>
  <c r="CY1235" i="20"/>
  <c r="GG1286" i="20"/>
  <c r="GG1287" i="20"/>
  <c r="GG1285" i="20"/>
  <c r="GJ1306" i="20"/>
  <c r="ED1337" i="20"/>
  <c r="DH1356" i="20" a="1"/>
  <c r="DH1358" i="20" s="1"/>
  <c r="GK1263" i="20"/>
  <c r="ED1356" i="20" a="1"/>
  <c r="FH1356" i="20"/>
  <c r="FF1358" i="20"/>
  <c r="GB1357" i="20"/>
  <c r="FH1358" i="20"/>
  <c r="GC1357" i="20"/>
  <c r="FH1357" i="20"/>
  <c r="GD1356" i="20"/>
  <c r="GB1356" i="20"/>
  <c r="GD1358" i="20"/>
  <c r="FG1356" i="20"/>
  <c r="FG1357" i="20"/>
  <c r="FG1358" i="20"/>
  <c r="GC1358" i="20"/>
  <c r="GD1357" i="20"/>
  <c r="FF1357" i="20"/>
  <c r="GC1356" i="20"/>
  <c r="GB1358" i="20"/>
  <c r="FF1356" i="20"/>
  <c r="ED1335" i="20"/>
  <c r="GM1306" i="20"/>
  <c r="GM1307" i="20"/>
  <c r="GM1305" i="20"/>
  <c r="FJ1335" i="20" a="1"/>
  <c r="CH1305" i="20"/>
  <c r="CH1308" i="20" s="1"/>
  <c r="CW1401" i="20" s="1"/>
  <c r="GM1311" i="20"/>
  <c r="GM1312" i="20"/>
  <c r="GM1310" i="20"/>
  <c r="CH1310" i="20"/>
  <c r="CH1313" i="20" s="1"/>
  <c r="CW1406" i="20" s="1"/>
  <c r="DH1337" i="20"/>
  <c r="DH1336" i="20"/>
  <c r="DH1335" i="20"/>
  <c r="GF1335" i="20" a="1"/>
  <c r="EI1313" i="20"/>
  <c r="DO1320" i="20" l="1" a="1"/>
  <c r="DO1322" i="20" s="1"/>
  <c r="EE1302" i="20"/>
  <c r="EE1300" i="20"/>
  <c r="EG1346" i="20"/>
  <c r="EM1348" i="20"/>
  <c r="EM1347" i="20"/>
  <c r="DU1300" i="20" a="1"/>
  <c r="EE1335" i="20" a="1"/>
  <c r="EE1336" i="20" s="1"/>
  <c r="GF1322" i="20"/>
  <c r="DZ1325" i="20"/>
  <c r="FA1347" i="20"/>
  <c r="CM1348" i="20" s="1"/>
  <c r="FA1346" i="20"/>
  <c r="CM1347" i="20" s="1"/>
  <c r="FQ1300" i="20"/>
  <c r="FQ1302" i="20"/>
  <c r="EE1320" i="20" a="1"/>
  <c r="EE1320" i="20" s="1"/>
  <c r="GF1320" i="20"/>
  <c r="GG1300" i="20" a="1"/>
  <c r="GG1301" i="20" s="1"/>
  <c r="DO1321" i="20"/>
  <c r="FJ1321" i="20"/>
  <c r="FJ1322" i="20"/>
  <c r="FJ1320" i="20"/>
  <c r="FW1346" i="20"/>
  <c r="CN1347" i="20" s="1"/>
  <c r="FW1347" i="20"/>
  <c r="CN1348" i="20" s="1"/>
  <c r="DO1300" i="20"/>
  <c r="DO1301" i="20"/>
  <c r="DO1302" i="20"/>
  <c r="EA1325" i="20"/>
  <c r="DD1325" i="20"/>
  <c r="EA1326" i="20"/>
  <c r="DF1326" i="20"/>
  <c r="EA1327" i="20"/>
  <c r="EY1325" i="20"/>
  <c r="GD1325" i="20" s="1"/>
  <c r="DE1326" i="20"/>
  <c r="EB1327" i="20"/>
  <c r="DE1325" i="20"/>
  <c r="DZ1326" i="20"/>
  <c r="DD1326" i="20"/>
  <c r="EB1325" i="20"/>
  <c r="DZ1327" i="20"/>
  <c r="DF1325" i="20"/>
  <c r="EB1326" i="20"/>
  <c r="EH1347" i="20"/>
  <c r="DD1327" i="20"/>
  <c r="DF1327" i="20"/>
  <c r="FA1280" i="20"/>
  <c r="CM1281" i="20" s="1"/>
  <c r="CE1347" i="20"/>
  <c r="GM1221" i="20"/>
  <c r="FA1281" i="20"/>
  <c r="CM1282" i="20" s="1"/>
  <c r="CN1349" i="20"/>
  <c r="GI1348" i="20"/>
  <c r="GK1232" i="20"/>
  <c r="GM1220" i="20"/>
  <c r="EH1346" i="20"/>
  <c r="EH1348" i="20"/>
  <c r="CH1219" i="20"/>
  <c r="CH1222" i="20" s="1"/>
  <c r="CW1315" i="20" s="1"/>
  <c r="DZ1315" i="20" s="1"/>
  <c r="FW1275" i="20"/>
  <c r="CN1276" i="20" s="1"/>
  <c r="FJ1295" i="20" a="1"/>
  <c r="ED1297" i="20"/>
  <c r="ED1296" i="20"/>
  <c r="ED1295" i="20"/>
  <c r="DH1297" i="20"/>
  <c r="DH1296" i="20"/>
  <c r="DH1295" i="20"/>
  <c r="GF1295" i="20" a="1"/>
  <c r="EM1281" i="20"/>
  <c r="FW1276" i="20"/>
  <c r="CN1277" i="20" s="1"/>
  <c r="EG1282" i="20"/>
  <c r="EM1282" i="20"/>
  <c r="EG1280" i="20"/>
  <c r="EG1281" i="20"/>
  <c r="EM1280" i="20"/>
  <c r="FA1275" i="20"/>
  <c r="CM1276" i="20" s="1"/>
  <c r="FA1277" i="20"/>
  <c r="CM1278" i="20" s="1"/>
  <c r="DU1285" i="20"/>
  <c r="CC1286" i="20" s="1"/>
  <c r="DU1287" i="20"/>
  <c r="CC1288" i="20" s="1"/>
  <c r="FW1280" i="20"/>
  <c r="FA1285" i="20" a="1"/>
  <c r="FA1286" i="20" s="1"/>
  <c r="FW1281" i="20"/>
  <c r="CE1281" i="20"/>
  <c r="CN1283" i="20"/>
  <c r="GI1282" i="20"/>
  <c r="DU1351" i="20" a="1"/>
  <c r="CB1277" i="20"/>
  <c r="EM1275" i="20"/>
  <c r="EG1276" i="20"/>
  <c r="CB1278" i="20"/>
  <c r="EG1277" i="20"/>
  <c r="EM1276" i="20"/>
  <c r="CB1276" i="20"/>
  <c r="EG1275" i="20"/>
  <c r="EM1277" i="20"/>
  <c r="FW1437" i="20"/>
  <c r="CN1438" i="20" s="1"/>
  <c r="FW1438" i="20"/>
  <c r="CN1439" i="20" s="1"/>
  <c r="FW1436" i="20"/>
  <c r="CN1437" i="20" s="1"/>
  <c r="CN1278" i="20"/>
  <c r="FA1437" i="20"/>
  <c r="FA1438" i="20"/>
  <c r="FA1436" i="20"/>
  <c r="CC1437" i="20"/>
  <c r="EM1437" i="20"/>
  <c r="EG1436" i="20"/>
  <c r="EE1361" i="20" a="1"/>
  <c r="EE1361" i="20" s="1"/>
  <c r="CC1438" i="20"/>
  <c r="EG1437" i="20"/>
  <c r="EM1438" i="20"/>
  <c r="CC1439" i="20"/>
  <c r="EM1436" i="20"/>
  <c r="EG1438" i="20"/>
  <c r="GG1351" i="20"/>
  <c r="GL1271" i="20"/>
  <c r="CH1270" i="20"/>
  <c r="CH1273" i="20" s="1"/>
  <c r="CW1366" i="20" s="1"/>
  <c r="GG1353" i="20"/>
  <c r="FJ1362" i="20"/>
  <c r="FJ1361" i="20"/>
  <c r="FJ1363" i="20"/>
  <c r="GF1363" i="20"/>
  <c r="GF1362" i="20"/>
  <c r="GF1361" i="20"/>
  <c r="DO1361" i="20" a="1"/>
  <c r="CY1351" i="20" a="1"/>
  <c r="FQ1352" i="20"/>
  <c r="FQ1351" i="20"/>
  <c r="FQ1353" i="20"/>
  <c r="FA1236" i="20"/>
  <c r="CM1237" i="20" s="1"/>
  <c r="GJ1291" i="20"/>
  <c r="FA1234" i="20"/>
  <c r="CM1235" i="20" s="1"/>
  <c r="GJ1292" i="20"/>
  <c r="GJ1290" i="20"/>
  <c r="EP1291" i="20"/>
  <c r="CH1292" i="20"/>
  <c r="GK1308" i="20"/>
  <c r="EI1293" i="20"/>
  <c r="CB1236" i="20"/>
  <c r="EM1234" i="20"/>
  <c r="EG1235" i="20"/>
  <c r="CB1237" i="20"/>
  <c r="EM1235" i="20"/>
  <c r="EG1236" i="20"/>
  <c r="CB1235" i="20"/>
  <c r="EG1234" i="20"/>
  <c r="EM1236" i="20"/>
  <c r="CY1287" i="20"/>
  <c r="CY1285" i="20"/>
  <c r="CY1286" i="20"/>
  <c r="FW1285" i="20" a="1"/>
  <c r="FW1236" i="20"/>
  <c r="FW1235" i="20"/>
  <c r="FW1234" i="20"/>
  <c r="DH1356" i="20"/>
  <c r="DH1357" i="20"/>
  <c r="ED1358" i="20"/>
  <c r="ED1357" i="20"/>
  <c r="ED1356" i="20"/>
  <c r="FJ1356" i="20" a="1"/>
  <c r="GF1356" i="20" a="1"/>
  <c r="GK1313" i="20"/>
  <c r="DO1335" i="20" a="1"/>
  <c r="DO1336" i="20" s="1"/>
  <c r="DD1403" i="20"/>
  <c r="DE1401" i="20"/>
  <c r="EY1401" i="20"/>
  <c r="EB1401" i="20"/>
  <c r="DD1401" i="20"/>
  <c r="EB1402" i="20"/>
  <c r="EA1401" i="20"/>
  <c r="EA1402" i="20"/>
  <c r="DZ1401" i="20"/>
  <c r="EB1403" i="20"/>
  <c r="DZ1402" i="20"/>
  <c r="DF1402" i="20"/>
  <c r="EA1403" i="20"/>
  <c r="DE1402" i="20"/>
  <c r="DZ1403" i="20"/>
  <c r="DF1403" i="20"/>
  <c r="DD1402" i="20"/>
  <c r="DE1403" i="20"/>
  <c r="DF1401" i="20"/>
  <c r="FJ1337" i="20"/>
  <c r="FJ1336" i="20"/>
  <c r="FJ1335" i="20"/>
  <c r="GF1337" i="20"/>
  <c r="GF1336" i="20"/>
  <c r="GF1335" i="20"/>
  <c r="EB1408" i="20"/>
  <c r="EB1407" i="20"/>
  <c r="EY1406" i="20"/>
  <c r="EB1406" i="20"/>
  <c r="DD1406" i="20"/>
  <c r="EA1408" i="20"/>
  <c r="EA1407" i="20"/>
  <c r="EA1406" i="20"/>
  <c r="DZ1408" i="20"/>
  <c r="DF1408" i="20"/>
  <c r="DZ1407" i="20"/>
  <c r="DF1407" i="20"/>
  <c r="DZ1406" i="20"/>
  <c r="DE1408" i="20"/>
  <c r="DE1407" i="20"/>
  <c r="DD1408" i="20"/>
  <c r="DD1407" i="20"/>
  <c r="DF1406" i="20"/>
  <c r="DE1406" i="20"/>
  <c r="EE1335" i="20" l="1"/>
  <c r="DO1320" i="20"/>
  <c r="EE1337" i="20"/>
  <c r="GG1320" i="20" a="1"/>
  <c r="GG1322" i="20" s="1"/>
  <c r="GG1302" i="20"/>
  <c r="DU1301" i="20"/>
  <c r="CC1302" i="20" s="1"/>
  <c r="DU1300" i="20"/>
  <c r="CC1301" i="20" s="1"/>
  <c r="DU1302" i="20"/>
  <c r="CC1303" i="20" s="1"/>
  <c r="GC1327" i="20"/>
  <c r="FA1300" i="20" a="1"/>
  <c r="FA1301" i="20" s="1"/>
  <c r="CM1302" i="20" s="1"/>
  <c r="FQ1320" i="20" a="1"/>
  <c r="FQ1322" i="20" s="1"/>
  <c r="EE1321" i="20"/>
  <c r="EE1322" i="20"/>
  <c r="GG1300" i="20"/>
  <c r="FW1300" i="20" s="1" a="1"/>
  <c r="GK1222" i="20"/>
  <c r="ED1325" i="20" a="1"/>
  <c r="ED1327" i="20" s="1"/>
  <c r="GI1346" i="20"/>
  <c r="GO1346" i="20"/>
  <c r="GO1347" i="20"/>
  <c r="GG1321" i="20"/>
  <c r="CY1320" i="20" a="1"/>
  <c r="GI1347" i="20"/>
  <c r="CY1300" i="20" a="1"/>
  <c r="GB1325" i="20"/>
  <c r="FH1325" i="20"/>
  <c r="GO1348" i="20"/>
  <c r="FG1326" i="20"/>
  <c r="GC1325" i="20"/>
  <c r="FH1326" i="20"/>
  <c r="GB1326" i="20"/>
  <c r="FF1326" i="20"/>
  <c r="FG1327" i="20"/>
  <c r="GD1326" i="20"/>
  <c r="EY1315" i="20"/>
  <c r="GD1316" i="20" s="1"/>
  <c r="DH1325" i="20" a="1"/>
  <c r="DH1327" i="20" s="1"/>
  <c r="FG1325" i="20"/>
  <c r="FF1325" i="20"/>
  <c r="FH1327" i="20"/>
  <c r="GD1327" i="20"/>
  <c r="GB1327" i="20"/>
  <c r="FF1327" i="20"/>
  <c r="GC1326" i="20"/>
  <c r="DD1317" i="20"/>
  <c r="GI1280" i="20"/>
  <c r="DF1316" i="20"/>
  <c r="DE1315" i="20"/>
  <c r="DE1316" i="20"/>
  <c r="EA1316" i="20"/>
  <c r="DD1316" i="20"/>
  <c r="EB1317" i="20"/>
  <c r="EB1316" i="20"/>
  <c r="EB1315" i="20"/>
  <c r="DF1315" i="20"/>
  <c r="EA1315" i="20"/>
  <c r="DD1315" i="20"/>
  <c r="CH1348" i="20"/>
  <c r="EP1347" i="20"/>
  <c r="EI1349" i="20"/>
  <c r="DH1326" i="20"/>
  <c r="DZ1317" i="20"/>
  <c r="DE1317" i="20"/>
  <c r="DF1317" i="20"/>
  <c r="EA1317" i="20"/>
  <c r="DZ1316" i="20"/>
  <c r="DO1295" i="20" a="1"/>
  <c r="DO1296" i="20" s="1"/>
  <c r="EE1295" i="20" a="1"/>
  <c r="EE1295" i="20" s="1"/>
  <c r="GI1276" i="20"/>
  <c r="GF1296" i="20"/>
  <c r="GF1297" i="20"/>
  <c r="GF1295" i="20"/>
  <c r="FJ1297" i="20"/>
  <c r="FJ1296" i="20"/>
  <c r="FJ1295" i="20"/>
  <c r="GI1275" i="20"/>
  <c r="GI1277" i="20"/>
  <c r="GO1276" i="20"/>
  <c r="GO1275" i="20"/>
  <c r="EH1282" i="20"/>
  <c r="FG1317" i="20"/>
  <c r="EH1280" i="20"/>
  <c r="FA1285" i="20"/>
  <c r="CM1286" i="20" s="1"/>
  <c r="GO1277" i="20"/>
  <c r="EH1281" i="20"/>
  <c r="FA1287" i="20"/>
  <c r="DU1335" i="20" a="1"/>
  <c r="DU1335" i="20" s="1"/>
  <c r="CC1336" i="20" s="1"/>
  <c r="CN1281" i="20"/>
  <c r="GO1281" i="20"/>
  <c r="GO1282" i="20"/>
  <c r="GO1280" i="20"/>
  <c r="CN1282" i="20"/>
  <c r="GI1281" i="20"/>
  <c r="GJ1281" i="20" s="1"/>
  <c r="GG1361" i="20" a="1"/>
  <c r="GG1363" i="20" s="1"/>
  <c r="EE1362" i="20"/>
  <c r="EH1275" i="20"/>
  <c r="DU1351" i="20"/>
  <c r="CC1352" i="20" s="1"/>
  <c r="DU1352" i="20"/>
  <c r="CC1353" i="20" s="1"/>
  <c r="DU1353" i="20"/>
  <c r="CC1354" i="20" s="1"/>
  <c r="CE1276" i="20"/>
  <c r="CH1277" i="20"/>
  <c r="GL1276" i="20" s="1"/>
  <c r="EP1276" i="20"/>
  <c r="EH1277" i="20"/>
  <c r="FW1351" i="20" a="1"/>
  <c r="FW1353" i="20" s="1"/>
  <c r="CN1354" i="20" s="1"/>
  <c r="EH1438" i="20"/>
  <c r="EH1276" i="20"/>
  <c r="EE1363" i="20"/>
  <c r="EH1436" i="20"/>
  <c r="CE1437" i="20"/>
  <c r="CM1437" i="20"/>
  <c r="GO1438" i="20"/>
  <c r="GI1436" i="20"/>
  <c r="GI1438" i="20"/>
  <c r="CM1439" i="20"/>
  <c r="GO1437" i="20"/>
  <c r="EH1437" i="20"/>
  <c r="CM1438" i="20"/>
  <c r="GI1437" i="20"/>
  <c r="GO1436" i="20"/>
  <c r="DZ1366" i="20"/>
  <c r="DF1368" i="20"/>
  <c r="EA1367" i="20"/>
  <c r="DD1367" i="20"/>
  <c r="EB1367" i="20"/>
  <c r="DD1368" i="20"/>
  <c r="EB1368" i="20"/>
  <c r="DF1366" i="20"/>
  <c r="EA1366" i="20"/>
  <c r="EY1366" i="20"/>
  <c r="DZ1367" i="20"/>
  <c r="DE1368" i="20"/>
  <c r="EB1366" i="20"/>
  <c r="DF1367" i="20"/>
  <c r="DE1366" i="20"/>
  <c r="DD1366" i="20"/>
  <c r="EA1368" i="20"/>
  <c r="DE1367" i="20"/>
  <c r="DZ1368" i="20"/>
  <c r="GM1271" i="20"/>
  <c r="GM1272" i="20"/>
  <c r="GM1270" i="20"/>
  <c r="FQ1361" i="20" a="1"/>
  <c r="DO1363" i="20"/>
  <c r="DO1361" i="20"/>
  <c r="DO1362" i="20"/>
  <c r="FA1351" i="20" a="1"/>
  <c r="CY1352" i="20"/>
  <c r="CY1351" i="20"/>
  <c r="CY1353" i="20"/>
  <c r="GL1291" i="20"/>
  <c r="CH1290" i="20"/>
  <c r="CH1293" i="20" s="1"/>
  <c r="CW1386" i="20" s="1"/>
  <c r="EH1235" i="20"/>
  <c r="CE1235" i="20"/>
  <c r="CM1287" i="20"/>
  <c r="FW1285" i="20"/>
  <c r="CN1286" i="20" s="1"/>
  <c r="FW1287" i="20"/>
  <c r="CN1288" i="20" s="1"/>
  <c r="FW1286" i="20"/>
  <c r="CN1287" i="20" s="1"/>
  <c r="EH1234" i="20"/>
  <c r="CB1287" i="20"/>
  <c r="EG1286" i="20"/>
  <c r="EM1285" i="20"/>
  <c r="CN1235" i="20"/>
  <c r="GO1235" i="20"/>
  <c r="GI1234" i="20"/>
  <c r="CB1286" i="20"/>
  <c r="EG1285" i="20"/>
  <c r="EM1287" i="20"/>
  <c r="CN1236" i="20"/>
  <c r="GO1236" i="20"/>
  <c r="GI1235" i="20"/>
  <c r="CB1288" i="20"/>
  <c r="EM1286" i="20"/>
  <c r="EG1287" i="20"/>
  <c r="EH1236" i="20"/>
  <c r="CN1237" i="20"/>
  <c r="GI1236" i="20"/>
  <c r="GO1234" i="20"/>
  <c r="CM1288" i="20"/>
  <c r="DO1337" i="20"/>
  <c r="DO1356" i="20" a="1"/>
  <c r="DO1357" i="20" s="1"/>
  <c r="DO1335" i="20"/>
  <c r="FQ1335" i="20" a="1"/>
  <c r="FQ1337" i="20" s="1"/>
  <c r="FJ1358" i="20"/>
  <c r="FJ1357" i="20"/>
  <c r="FJ1356" i="20"/>
  <c r="EE1356" i="20" a="1"/>
  <c r="GF1358" i="20"/>
  <c r="GF1357" i="20"/>
  <c r="GF1356" i="20"/>
  <c r="ED1401" i="20" a="1"/>
  <c r="ED1402" i="20" s="1"/>
  <c r="GG1335" i="20" a="1"/>
  <c r="GG1337" i="20" s="1"/>
  <c r="ED1406" i="20" a="1"/>
  <c r="DH1406" i="20" a="1"/>
  <c r="DH1401" i="20" a="1"/>
  <c r="GD1408" i="20"/>
  <c r="FF1407" i="20"/>
  <c r="FH1406" i="20"/>
  <c r="GC1408" i="20"/>
  <c r="GD1406" i="20"/>
  <c r="FG1406" i="20"/>
  <c r="GB1408" i="20"/>
  <c r="GC1406" i="20"/>
  <c r="FF1406" i="20"/>
  <c r="FH1408" i="20"/>
  <c r="GD1407" i="20"/>
  <c r="GB1406" i="20"/>
  <c r="FG1408" i="20"/>
  <c r="GC1407" i="20"/>
  <c r="FF1408" i="20"/>
  <c r="FG1407" i="20"/>
  <c r="GB1407" i="20"/>
  <c r="FH1407" i="20"/>
  <c r="FH1403" i="20"/>
  <c r="FG1403" i="20"/>
  <c r="GD1403" i="20"/>
  <c r="FH1402" i="20"/>
  <c r="GC1403" i="20"/>
  <c r="FG1402" i="20"/>
  <c r="FH1401" i="20"/>
  <c r="GB1403" i="20"/>
  <c r="FF1403" i="20"/>
  <c r="FF1402" i="20"/>
  <c r="GD1401" i="20"/>
  <c r="FG1401" i="20"/>
  <c r="GC1401" i="20"/>
  <c r="FF1401" i="20"/>
  <c r="GB1401" i="20"/>
  <c r="GD1402" i="20"/>
  <c r="GC1402" i="20"/>
  <c r="GB1402" i="20"/>
  <c r="GC1316" i="20" l="1"/>
  <c r="GG1320" i="20"/>
  <c r="GJ1346" i="20"/>
  <c r="ED1325" i="20"/>
  <c r="DU1320" i="20" a="1"/>
  <c r="DU1322" i="20" s="1"/>
  <c r="CC1323" i="20" s="1"/>
  <c r="ED1326" i="20"/>
  <c r="EE1325" i="20" s="1" a="1"/>
  <c r="EE1326" i="20" s="1"/>
  <c r="DH1325" i="20"/>
  <c r="DO1325" i="20" s="1" a="1"/>
  <c r="FQ1320" i="20"/>
  <c r="FA1302" i="20"/>
  <c r="FQ1321" i="20"/>
  <c r="FA1300" i="20"/>
  <c r="CM1301" i="20" s="1"/>
  <c r="FF1316" i="20"/>
  <c r="FG1315" i="20"/>
  <c r="FW1302" i="20"/>
  <c r="FW1300" i="20"/>
  <c r="FW1301" i="20"/>
  <c r="GD1317" i="20"/>
  <c r="FH1315" i="20"/>
  <c r="GJ1348" i="20"/>
  <c r="GC1315" i="20"/>
  <c r="FF1317" i="20"/>
  <c r="FH1316" i="20"/>
  <c r="FG1316" i="20"/>
  <c r="GC1317" i="20"/>
  <c r="FF1315" i="20"/>
  <c r="GB1315" i="20"/>
  <c r="FH1317" i="20"/>
  <c r="GB1317" i="20"/>
  <c r="GJ1347" i="20"/>
  <c r="FJ1325" i="20" a="1"/>
  <c r="FJ1326" i="20" s="1"/>
  <c r="CY1321" i="20"/>
  <c r="CY1322" i="20"/>
  <c r="CY1320" i="20"/>
  <c r="GF1325" i="20" a="1"/>
  <c r="GF1326" i="20" s="1"/>
  <c r="FW1320" i="20" a="1"/>
  <c r="CY1300" i="20"/>
  <c r="CY1302" i="20"/>
  <c r="CY1301" i="20"/>
  <c r="GD1315" i="20"/>
  <c r="GB1316" i="20"/>
  <c r="DH1315" i="20" a="1"/>
  <c r="DH1317" i="20" s="1"/>
  <c r="CH1346" i="20"/>
  <c r="CH1349" i="20" s="1"/>
  <c r="CW1442" i="20" s="1"/>
  <c r="BW1422" i="20"/>
  <c r="BV1416" i="20"/>
  <c r="BV1421" i="20"/>
  <c r="GL1347" i="20"/>
  <c r="BW1423" i="20"/>
  <c r="ED1315" i="20" a="1"/>
  <c r="ED1317" i="20" s="1"/>
  <c r="DU1336" i="20"/>
  <c r="CC1337" i="20" s="1"/>
  <c r="DO1295" i="20"/>
  <c r="DO1297" i="20"/>
  <c r="EE1297" i="20"/>
  <c r="FQ1295" i="20" a="1"/>
  <c r="FQ1295" i="20" s="1"/>
  <c r="GJ1276" i="20"/>
  <c r="GG1295" i="20" a="1"/>
  <c r="GG1296" i="20" s="1"/>
  <c r="GJ1275" i="20"/>
  <c r="GJ1277" i="20"/>
  <c r="EE1296" i="20"/>
  <c r="DU1337" i="20"/>
  <c r="CC1338" i="20" s="1"/>
  <c r="EI1283" i="20"/>
  <c r="CH1282" i="20"/>
  <c r="GL1281" i="20" s="1"/>
  <c r="GG1362" i="20"/>
  <c r="GJ1280" i="20"/>
  <c r="EP1281" i="20"/>
  <c r="GG1361" i="20"/>
  <c r="GJ1282" i="20"/>
  <c r="EI1278" i="20"/>
  <c r="FW1352" i="20"/>
  <c r="CN1353" i="20" s="1"/>
  <c r="DU1361" i="20" a="1"/>
  <c r="DU1362" i="20" s="1"/>
  <c r="CC1363" i="20" s="1"/>
  <c r="FQ1335" i="20"/>
  <c r="GJ1438" i="20"/>
  <c r="FW1351" i="20"/>
  <c r="CN1352" i="20" s="1"/>
  <c r="GM1275" i="20"/>
  <c r="GM1276" i="20"/>
  <c r="GM1277" i="20"/>
  <c r="CH1275" i="20"/>
  <c r="CH1278" i="20" s="1"/>
  <c r="CW1371" i="20" s="1"/>
  <c r="GJ1436" i="20"/>
  <c r="GG1336" i="20"/>
  <c r="GJ1437" i="20"/>
  <c r="EP1437" i="20"/>
  <c r="CH1438" i="20"/>
  <c r="GL1437" i="20" s="1"/>
  <c r="EI1439" i="20"/>
  <c r="CY1361" i="20" a="1"/>
  <c r="CY1361" i="20" s="1"/>
  <c r="FG1367" i="20"/>
  <c r="GC1368" i="20"/>
  <c r="FH1366" i="20"/>
  <c r="GD1366" i="20"/>
  <c r="GD1367" i="20"/>
  <c r="GC1366" i="20"/>
  <c r="GB1367" i="20"/>
  <c r="GB1366" i="20"/>
  <c r="FG1366" i="20"/>
  <c r="GB1368" i="20"/>
  <c r="FH1367" i="20"/>
  <c r="FF1367" i="20"/>
  <c r="GC1367" i="20"/>
  <c r="FG1368" i="20"/>
  <c r="FH1368" i="20"/>
  <c r="FF1366" i="20"/>
  <c r="FF1368" i="20"/>
  <c r="GD1368" i="20"/>
  <c r="ED1366" i="20" a="1"/>
  <c r="DH1366" i="20" a="1"/>
  <c r="GK1273" i="20"/>
  <c r="CY1335" i="20" a="1"/>
  <c r="CY1335" i="20" s="1"/>
  <c r="FQ1363" i="20"/>
  <c r="FQ1361" i="20"/>
  <c r="FQ1362" i="20"/>
  <c r="CB1354" i="20"/>
  <c r="EM1352" i="20"/>
  <c r="EG1353" i="20"/>
  <c r="CB1352" i="20"/>
  <c r="EG1351" i="20"/>
  <c r="EM1353" i="20"/>
  <c r="EG1352" i="20"/>
  <c r="EM1351" i="20"/>
  <c r="CB1353" i="20"/>
  <c r="FA1353" i="20"/>
  <c r="FA1352" i="20"/>
  <c r="FA1351" i="20"/>
  <c r="FQ1336" i="20"/>
  <c r="DF1386" i="20"/>
  <c r="EB1388" i="20"/>
  <c r="DF1388" i="20"/>
  <c r="EB1387" i="20"/>
  <c r="DE1387" i="20"/>
  <c r="DD1387" i="20"/>
  <c r="DD1386" i="20"/>
  <c r="EY1386" i="20"/>
  <c r="EA1386" i="20"/>
  <c r="EA1387" i="20"/>
  <c r="DZ1387" i="20"/>
  <c r="DE1388" i="20"/>
  <c r="DE1386" i="20"/>
  <c r="DZ1386" i="20"/>
  <c r="DZ1388" i="20"/>
  <c r="EB1386" i="20"/>
  <c r="EA1388" i="20"/>
  <c r="DF1387" i="20"/>
  <c r="DD1388" i="20"/>
  <c r="GM1291" i="20"/>
  <c r="GM1290" i="20"/>
  <c r="GM1292" i="20"/>
  <c r="GJ1235" i="20"/>
  <c r="GG1335" i="20"/>
  <c r="EH1287" i="20"/>
  <c r="GI1285" i="20"/>
  <c r="GJ1236" i="20"/>
  <c r="EH1285" i="20"/>
  <c r="EI1237" i="20"/>
  <c r="CE1286" i="20"/>
  <c r="GJ1234" i="20"/>
  <c r="GI1287" i="20"/>
  <c r="EP1235" i="20"/>
  <c r="CH1236" i="20"/>
  <c r="GO1285" i="20"/>
  <c r="GO1287" i="20"/>
  <c r="GO1286" i="20"/>
  <c r="GI1286" i="20"/>
  <c r="CH1287" i="20"/>
  <c r="GL1286" i="20" s="1"/>
  <c r="EP1286" i="20"/>
  <c r="EH1286" i="20"/>
  <c r="DO1356" i="20"/>
  <c r="DO1358" i="20"/>
  <c r="FQ1356" i="20" a="1"/>
  <c r="FQ1357" i="20" s="1"/>
  <c r="EE1358" i="20"/>
  <c r="EE1357" i="20"/>
  <c r="EE1356" i="20"/>
  <c r="ED1403" i="20"/>
  <c r="GG1356" i="20" a="1"/>
  <c r="ED1401" i="20"/>
  <c r="GF1401" i="20" a="1"/>
  <c r="GF1403" i="20" s="1"/>
  <c r="DH1403" i="20"/>
  <c r="DH1402" i="20"/>
  <c r="DH1401" i="20"/>
  <c r="GF1406" i="20" a="1"/>
  <c r="DH1408" i="20"/>
  <c r="DH1407" i="20"/>
  <c r="DH1406" i="20"/>
  <c r="FJ1401" i="20" a="1"/>
  <c r="FJ1406" i="20" a="1"/>
  <c r="ED1408" i="20"/>
  <c r="ED1407" i="20"/>
  <c r="ED1406" i="20"/>
  <c r="GI1302" i="20" l="1"/>
  <c r="DU1320" i="20"/>
  <c r="CC1321" i="20" s="1"/>
  <c r="DU1321" i="20"/>
  <c r="CC1322" i="20" s="1"/>
  <c r="CM1303" i="20"/>
  <c r="FJ1315" i="20" a="1"/>
  <c r="FA1320" i="20" a="1"/>
  <c r="CN1302" i="20"/>
  <c r="GO1302" i="20"/>
  <c r="GI1301" i="20"/>
  <c r="CN1301" i="20"/>
  <c r="GO1301" i="20"/>
  <c r="GI1300" i="20"/>
  <c r="CN1303" i="20"/>
  <c r="GO1300" i="20"/>
  <c r="GF1315" i="20" a="1"/>
  <c r="GF1315" i="20" s="1"/>
  <c r="FJ1325" i="20"/>
  <c r="FJ1327" i="20"/>
  <c r="DH1315" i="20"/>
  <c r="FW1320" i="20"/>
  <c r="FW1322" i="20"/>
  <c r="FW1321" i="20"/>
  <c r="CB1321" i="20"/>
  <c r="EM1322" i="20"/>
  <c r="EG1320" i="20"/>
  <c r="GF1327" i="20"/>
  <c r="EM1321" i="20"/>
  <c r="CB1323" i="20"/>
  <c r="EG1322" i="20"/>
  <c r="GF1325" i="20"/>
  <c r="EG1321" i="20"/>
  <c r="EM1320" i="20"/>
  <c r="CB1322" i="20"/>
  <c r="CB1302" i="20"/>
  <c r="EM1300" i="20"/>
  <c r="EG1301" i="20"/>
  <c r="CB1303" i="20"/>
  <c r="EG1302" i="20"/>
  <c r="EM1301" i="20"/>
  <c r="DH1316" i="20"/>
  <c r="CB1301" i="20"/>
  <c r="EM1302" i="20"/>
  <c r="EG1300" i="20"/>
  <c r="EE1327" i="20"/>
  <c r="CY1337" i="20"/>
  <c r="EM1336" i="20" s="1"/>
  <c r="EE1325" i="20"/>
  <c r="ED1315" i="20"/>
  <c r="DD1443" i="20"/>
  <c r="EY1442" i="20"/>
  <c r="EB1444" i="20"/>
  <c r="EA1444" i="20"/>
  <c r="DZ1443" i="20"/>
  <c r="DE1442" i="20"/>
  <c r="DZ1442" i="20"/>
  <c r="EB1443" i="20"/>
  <c r="EA1442" i="20"/>
  <c r="EB1442" i="20"/>
  <c r="DF1444" i="20"/>
  <c r="DE1444" i="20"/>
  <c r="EA1443" i="20"/>
  <c r="DF1442" i="20"/>
  <c r="DF1443" i="20"/>
  <c r="DD1444" i="20"/>
  <c r="DE1443" i="20"/>
  <c r="DD1442" i="20"/>
  <c r="DZ1444" i="20"/>
  <c r="FQ1297" i="20"/>
  <c r="DO1327" i="20"/>
  <c r="DO1326" i="20"/>
  <c r="DO1325" i="20"/>
  <c r="CY1295" i="20" a="1"/>
  <c r="CY1296" i="20" s="1"/>
  <c r="CB1297" i="20" s="1"/>
  <c r="FB1422" i="20"/>
  <c r="BW1427" i="20"/>
  <c r="FB1426" i="20" s="1"/>
  <c r="BX1421" i="20"/>
  <c r="ED1316" i="20"/>
  <c r="GM1348" i="20"/>
  <c r="GM1346" i="20"/>
  <c r="GM1347" i="20"/>
  <c r="BX1423" i="20"/>
  <c r="BX1422" i="20"/>
  <c r="BW1426" i="20"/>
  <c r="BX1426" i="20"/>
  <c r="BX1427" i="20"/>
  <c r="FX1426" i="20" s="1"/>
  <c r="FB1421" i="20"/>
  <c r="FQ1296" i="20"/>
  <c r="DU1295" i="20" a="1"/>
  <c r="DU1297" i="20" s="1"/>
  <c r="CC1298" i="20" s="1"/>
  <c r="GG1295" i="20"/>
  <c r="GG1297" i="20"/>
  <c r="FW1335" i="20" a="1"/>
  <c r="FW1337" i="20" s="1"/>
  <c r="CN1338" i="20" s="1"/>
  <c r="GF1317" i="20"/>
  <c r="CY1336" i="20"/>
  <c r="FA1335" i="20" a="1"/>
  <c r="FA1337" i="20" s="1"/>
  <c r="CM1338" i="20" s="1"/>
  <c r="CH1280" i="20"/>
  <c r="CH1283" i="20" s="1"/>
  <c r="CW1376" i="20" s="1"/>
  <c r="DZ1378" i="20" s="1"/>
  <c r="FJ1315" i="20"/>
  <c r="FJ1317" i="20"/>
  <c r="FJ1316" i="20"/>
  <c r="FW1361" i="20" a="1"/>
  <c r="FW1362" i="20" s="1"/>
  <c r="CN1363" i="20" s="1"/>
  <c r="DU1363" i="20"/>
  <c r="CC1364" i="20" s="1"/>
  <c r="CY1362" i="20"/>
  <c r="CB1363" i="20" s="1"/>
  <c r="DU1361" i="20"/>
  <c r="CC1362" i="20" s="1"/>
  <c r="GM1281" i="20"/>
  <c r="GM1280" i="20"/>
  <c r="GM1282" i="20"/>
  <c r="GK1278" i="20"/>
  <c r="DF1371" i="20"/>
  <c r="DF1373" i="20"/>
  <c r="DD1372" i="20"/>
  <c r="DD1373" i="20"/>
  <c r="EA1373" i="20"/>
  <c r="DZ1372" i="20"/>
  <c r="EA1371" i="20"/>
  <c r="EY1371" i="20"/>
  <c r="DD1371" i="20"/>
  <c r="EB1372" i="20"/>
  <c r="EA1372" i="20"/>
  <c r="DE1372" i="20"/>
  <c r="DE1371" i="20"/>
  <c r="EB1373" i="20"/>
  <c r="DF1372" i="20"/>
  <c r="DZ1371" i="20"/>
  <c r="EB1371" i="20"/>
  <c r="DE1373" i="20"/>
  <c r="DZ1373" i="20"/>
  <c r="GM1436" i="20"/>
  <c r="GM1438" i="20"/>
  <c r="GM1437" i="20"/>
  <c r="CY1363" i="20"/>
  <c r="CH1436" i="20"/>
  <c r="CH1439" i="20" s="1"/>
  <c r="CW1532" i="20" s="1"/>
  <c r="CE1352" i="20"/>
  <c r="DH1368" i="20"/>
  <c r="DH1367" i="20"/>
  <c r="DH1366" i="20"/>
  <c r="ED1368" i="20"/>
  <c r="ED1367" i="20"/>
  <c r="ED1366" i="20"/>
  <c r="GJ1286" i="20"/>
  <c r="FJ1366" i="20" a="1"/>
  <c r="GF1366" i="20" a="1"/>
  <c r="CB1362" i="20"/>
  <c r="FA1361" i="20" a="1"/>
  <c r="EH1351" i="20"/>
  <c r="GI1351" i="20"/>
  <c r="CM1352" i="20"/>
  <c r="GO1353" i="20"/>
  <c r="CM1353" i="20"/>
  <c r="GI1352" i="20"/>
  <c r="GO1351" i="20"/>
  <c r="CM1354" i="20"/>
  <c r="GI1353" i="20"/>
  <c r="GO1352" i="20"/>
  <c r="EH1353" i="20"/>
  <c r="EH1352" i="20"/>
  <c r="DH1386" i="20" a="1"/>
  <c r="GK1293" i="20"/>
  <c r="ED1386" i="20" a="1"/>
  <c r="CY1356" i="20" a="1"/>
  <c r="CY1356" i="20" s="1"/>
  <c r="CB1357" i="20" s="1"/>
  <c r="FH1386" i="20"/>
  <c r="FH1388" i="20"/>
  <c r="GD1388" i="20"/>
  <c r="GB1386" i="20"/>
  <c r="FG1386" i="20"/>
  <c r="GD1387" i="20"/>
  <c r="GB1387" i="20"/>
  <c r="GB1388" i="20"/>
  <c r="FF1387" i="20"/>
  <c r="FG1387" i="20"/>
  <c r="GC1386" i="20"/>
  <c r="GC1387" i="20"/>
  <c r="FH1387" i="20"/>
  <c r="GD1386" i="20"/>
  <c r="FF1386" i="20"/>
  <c r="GC1388" i="20"/>
  <c r="FG1388" i="20"/>
  <c r="FF1388" i="20"/>
  <c r="GL1235" i="20"/>
  <c r="CH1234" i="20"/>
  <c r="CH1237" i="20" s="1"/>
  <c r="CW1330" i="20" s="1"/>
  <c r="CH1285" i="20"/>
  <c r="CH1288" i="20" s="1"/>
  <c r="CW1381" i="20" s="1"/>
  <c r="GM1286" i="20"/>
  <c r="GM1287" i="20"/>
  <c r="GM1285" i="20"/>
  <c r="GJ1287" i="20"/>
  <c r="EI1288" i="20"/>
  <c r="GJ1285" i="20"/>
  <c r="GF1401" i="20"/>
  <c r="EE1401" i="20" a="1"/>
  <c r="EE1402" i="20" s="1"/>
  <c r="GF1402" i="20"/>
  <c r="FQ1356" i="20"/>
  <c r="FQ1358" i="20"/>
  <c r="GG1358" i="20"/>
  <c r="GG1357" i="20"/>
  <c r="GG1356" i="20"/>
  <c r="DU1356" i="20" a="1"/>
  <c r="EE1406" i="20" a="1"/>
  <c r="EE1408" i="20" s="1"/>
  <c r="FJ1403" i="20"/>
  <c r="FJ1402" i="20"/>
  <c r="FJ1401" i="20"/>
  <c r="GF1406" i="20"/>
  <c r="GF1408" i="20"/>
  <c r="GF1407" i="20"/>
  <c r="FJ1408" i="20"/>
  <c r="FJ1407" i="20"/>
  <c r="FJ1406" i="20"/>
  <c r="EM1337" i="20"/>
  <c r="CB1336" i="20"/>
  <c r="EG1335" i="20"/>
  <c r="EM1335" i="20"/>
  <c r="EG1336" i="20"/>
  <c r="CB1337" i="20"/>
  <c r="DO1401" i="20" a="1"/>
  <c r="DO1406" i="20" a="1"/>
  <c r="EG1337" i="20" l="1"/>
  <c r="CB1338" i="20"/>
  <c r="CH1302" i="20"/>
  <c r="GL1301" i="20" s="1"/>
  <c r="GM1301" i="20" s="1"/>
  <c r="FA1336" i="20"/>
  <c r="CM1337" i="20" s="1"/>
  <c r="FQ1325" i="20" a="1"/>
  <c r="FQ1325" i="20" s="1"/>
  <c r="DO1315" i="20" a="1"/>
  <c r="GF1316" i="20"/>
  <c r="DU1325" i="20" a="1"/>
  <c r="DU1326" i="20" s="1"/>
  <c r="CC1327" i="20" s="1"/>
  <c r="FA1322" i="20"/>
  <c r="CM1323" i="20" s="1"/>
  <c r="FA1321" i="20"/>
  <c r="CM1322" i="20" s="1"/>
  <c r="FA1320" i="20"/>
  <c r="CM1321" i="20" s="1"/>
  <c r="GJ1301" i="20"/>
  <c r="GJ1300" i="20"/>
  <c r="GJ1302" i="20"/>
  <c r="EH1302" i="20"/>
  <c r="EP1301" i="20"/>
  <c r="FA1295" i="20" a="1"/>
  <c r="FA1296" i="20" s="1"/>
  <c r="CM1297" i="20" s="1"/>
  <c r="GG1325" i="20" a="1"/>
  <c r="GG1325" i="20" s="1"/>
  <c r="EH1320" i="20"/>
  <c r="EH1321" i="20"/>
  <c r="CE1321" i="20"/>
  <c r="CN1322" i="20"/>
  <c r="EE1315" i="20" a="1"/>
  <c r="EE1316" i="20" s="1"/>
  <c r="EH1322" i="20"/>
  <c r="CN1323" i="20"/>
  <c r="CN1321" i="20"/>
  <c r="CY1295" i="20"/>
  <c r="CB1296" i="20" s="1"/>
  <c r="EH1300" i="20"/>
  <c r="EH1301" i="20"/>
  <c r="CE1301" i="20"/>
  <c r="CH1300" i="20" s="1"/>
  <c r="CH1303" i="20" s="1"/>
  <c r="CW1396" i="20" s="1"/>
  <c r="DU1295" i="20"/>
  <c r="CC1296" i="20" s="1"/>
  <c r="CY1297" i="20"/>
  <c r="CB1298" i="20" s="1"/>
  <c r="FA1335" i="20"/>
  <c r="CM1336" i="20" s="1"/>
  <c r="FW1295" i="20" a="1"/>
  <c r="FW1295" i="20" s="1"/>
  <c r="CN1296" i="20" s="1"/>
  <c r="CY1325" i="20" a="1"/>
  <c r="ED1442" i="20" a="1"/>
  <c r="FX1421" i="20"/>
  <c r="BX1428" i="20"/>
  <c r="FX1427" i="20" s="1"/>
  <c r="GG1315" i="20" a="1"/>
  <c r="GG1317" i="20" s="1"/>
  <c r="BW1428" i="20"/>
  <c r="FB1427" i="20" s="1"/>
  <c r="FX1422" i="20"/>
  <c r="GK1349" i="20"/>
  <c r="DH1442" i="20" a="1"/>
  <c r="FH1442" i="20"/>
  <c r="GC1443" i="20"/>
  <c r="GC1444" i="20"/>
  <c r="FF1443" i="20"/>
  <c r="FF1442" i="20"/>
  <c r="GD1444" i="20"/>
  <c r="FH1444" i="20"/>
  <c r="FG1443" i="20"/>
  <c r="GB1442" i="20"/>
  <c r="GD1443" i="20"/>
  <c r="FG1442" i="20"/>
  <c r="GC1442" i="20"/>
  <c r="FG1444" i="20"/>
  <c r="GB1443" i="20"/>
  <c r="GD1442" i="20"/>
  <c r="FH1443" i="20"/>
  <c r="FF1444" i="20"/>
  <c r="GB1444" i="20"/>
  <c r="DU1296" i="20"/>
  <c r="CC1297" i="20" s="1"/>
  <c r="FW1335" i="20"/>
  <c r="CN1336" i="20" s="1"/>
  <c r="FW1336" i="20"/>
  <c r="CN1337" i="20" s="1"/>
  <c r="EP1336" i="20" s="1"/>
  <c r="EM1361" i="20"/>
  <c r="DZ1376" i="20"/>
  <c r="EG1362" i="20"/>
  <c r="EM1363" i="20"/>
  <c r="EY1376" i="20"/>
  <c r="FH1378" i="20" s="1"/>
  <c r="EG1361" i="20"/>
  <c r="DE1377" i="20"/>
  <c r="DF1378" i="20"/>
  <c r="DF1376" i="20"/>
  <c r="EB1378" i="20"/>
  <c r="DF1377" i="20"/>
  <c r="DZ1377" i="20"/>
  <c r="DD1376" i="20"/>
  <c r="DE1376" i="20"/>
  <c r="DD1377" i="20"/>
  <c r="EA1378" i="20"/>
  <c r="DO1317" i="20"/>
  <c r="DO1316" i="20"/>
  <c r="DO1315" i="20"/>
  <c r="DE1378" i="20"/>
  <c r="EB1376" i="20"/>
  <c r="EA1377" i="20"/>
  <c r="DD1378" i="20"/>
  <c r="EB1377" i="20"/>
  <c r="EA1376" i="20"/>
  <c r="CB1364" i="20"/>
  <c r="CE1362" i="20" s="1"/>
  <c r="FW1361" i="20"/>
  <c r="CN1362" i="20" s="1"/>
  <c r="FW1363" i="20"/>
  <c r="CN1364" i="20" s="1"/>
  <c r="FQ1315" i="20" a="1"/>
  <c r="GG1401" i="20" a="1"/>
  <c r="GG1401" i="20" s="1"/>
  <c r="EE1403" i="20"/>
  <c r="EE1401" i="20"/>
  <c r="DU1401" i="20" s="1" a="1"/>
  <c r="GK1283" i="20"/>
  <c r="EG1363" i="20"/>
  <c r="EE1366" i="20" a="1"/>
  <c r="ED1371" i="20" a="1"/>
  <c r="ED1371" i="20" s="1"/>
  <c r="FH1373" i="20"/>
  <c r="FG1371" i="20"/>
  <c r="GB1372" i="20"/>
  <c r="FF1372" i="20"/>
  <c r="FG1373" i="20"/>
  <c r="FH1371" i="20"/>
  <c r="GB1371" i="20"/>
  <c r="GD1373" i="20"/>
  <c r="FF1371" i="20"/>
  <c r="FF1373" i="20"/>
  <c r="FH1372" i="20"/>
  <c r="GB1373" i="20"/>
  <c r="FG1372" i="20"/>
  <c r="GC1373" i="20"/>
  <c r="GD1372" i="20"/>
  <c r="GC1371" i="20"/>
  <c r="GC1372" i="20"/>
  <c r="GD1371" i="20"/>
  <c r="EM1362" i="20"/>
  <c r="DH1371" i="20" a="1"/>
  <c r="EB1532" i="20"/>
  <c r="DZ1534" i="20"/>
  <c r="DD1534" i="20"/>
  <c r="DZ1532" i="20"/>
  <c r="DF1532" i="20"/>
  <c r="DE1534" i="20"/>
  <c r="DF1533" i="20"/>
  <c r="DF1534" i="20"/>
  <c r="EY1532" i="20"/>
  <c r="EB1534" i="20"/>
  <c r="DD1533" i="20"/>
  <c r="EA1533" i="20"/>
  <c r="DD1532" i="20"/>
  <c r="EA1534" i="20"/>
  <c r="DE1533" i="20"/>
  <c r="DE1532" i="20"/>
  <c r="EB1533" i="20"/>
  <c r="DZ1533" i="20"/>
  <c r="EA1532" i="20"/>
  <c r="DO1366" i="20" a="1"/>
  <c r="GK1439" i="20"/>
  <c r="GF1366" i="20"/>
  <c r="GF1368" i="20"/>
  <c r="GF1367" i="20"/>
  <c r="EI1354" i="20"/>
  <c r="FJ1367" i="20"/>
  <c r="FJ1366" i="20"/>
  <c r="FJ1368" i="20"/>
  <c r="GJ1353" i="20"/>
  <c r="FA1363" i="20"/>
  <c r="FA1362" i="20"/>
  <c r="FA1361" i="20"/>
  <c r="GJ1352" i="20"/>
  <c r="EP1352" i="20"/>
  <c r="CH1353" i="20"/>
  <c r="GJ1351" i="20"/>
  <c r="FJ1386" i="20" a="1"/>
  <c r="FJ1387" i="20" s="1"/>
  <c r="CY1358" i="20"/>
  <c r="CB1359" i="20" s="1"/>
  <c r="ED1388" i="20"/>
  <c r="ED1387" i="20"/>
  <c r="ED1386" i="20"/>
  <c r="CY1357" i="20"/>
  <c r="CB1358" i="20" s="1"/>
  <c r="GF1386" i="20" a="1"/>
  <c r="DH1386" i="20"/>
  <c r="DH1388" i="20"/>
  <c r="DH1387" i="20"/>
  <c r="GK1288" i="20"/>
  <c r="DZ1381" i="20"/>
  <c r="DF1383" i="20"/>
  <c r="EA1382" i="20"/>
  <c r="DD1382" i="20"/>
  <c r="EB1383" i="20"/>
  <c r="EB1381" i="20"/>
  <c r="DE1381" i="20"/>
  <c r="DE1383" i="20"/>
  <c r="DZ1382" i="20"/>
  <c r="DF1381" i="20"/>
  <c r="DD1383" i="20"/>
  <c r="DF1382" i="20"/>
  <c r="EY1381" i="20"/>
  <c r="EA1383" i="20"/>
  <c r="DD1381" i="20"/>
  <c r="EA1381" i="20"/>
  <c r="DE1382" i="20"/>
  <c r="EB1382" i="20"/>
  <c r="DZ1383" i="20"/>
  <c r="DD1330" i="20"/>
  <c r="DE1330" i="20"/>
  <c r="DZ1331" i="20"/>
  <c r="DZ1330" i="20"/>
  <c r="EA1331" i="20"/>
  <c r="EB1330" i="20"/>
  <c r="DF1330" i="20"/>
  <c r="DD1331" i="20"/>
  <c r="DF1331" i="20"/>
  <c r="DZ1332" i="20"/>
  <c r="EA1332" i="20"/>
  <c r="DD1332" i="20"/>
  <c r="EA1330" i="20"/>
  <c r="EB1332" i="20"/>
  <c r="EB1331" i="20"/>
  <c r="DF1332" i="20"/>
  <c r="DE1332" i="20"/>
  <c r="DE1331" i="20"/>
  <c r="EY1330" i="20"/>
  <c r="GM1235" i="20"/>
  <c r="GM1236" i="20"/>
  <c r="GM1234" i="20"/>
  <c r="FA1356" i="20" a="1"/>
  <c r="FA1357" i="20" s="1"/>
  <c r="CM1358" i="20" s="1"/>
  <c r="GI1337" i="20"/>
  <c r="FW1356" i="20" a="1"/>
  <c r="FW1357" i="20" s="1"/>
  <c r="CN1358" i="20" s="1"/>
  <c r="DU1357" i="20"/>
  <c r="DU1356" i="20"/>
  <c r="DU1358" i="20"/>
  <c r="EE1406" i="20"/>
  <c r="EE1407" i="20"/>
  <c r="EH1337" i="20"/>
  <c r="EH1335" i="20"/>
  <c r="EH1336" i="20"/>
  <c r="CE1336" i="20"/>
  <c r="GG1406" i="20" a="1"/>
  <c r="DO1408" i="20"/>
  <c r="DO1407" i="20"/>
  <c r="DO1406" i="20"/>
  <c r="FQ1406" i="20" a="1"/>
  <c r="GG1403" i="20"/>
  <c r="DO1403" i="20"/>
  <c r="DO1402" i="20"/>
  <c r="DO1401" i="20"/>
  <c r="FQ1401" i="20" a="1"/>
  <c r="GI1335" i="20" l="1"/>
  <c r="GO1335" i="20"/>
  <c r="GO1336" i="20"/>
  <c r="GM1302" i="20"/>
  <c r="GI1322" i="20"/>
  <c r="GM1300" i="20"/>
  <c r="GO1321" i="20"/>
  <c r="FQ1327" i="20"/>
  <c r="DU1327" i="20"/>
  <c r="CC1328" i="20" s="1"/>
  <c r="GG1402" i="20"/>
  <c r="FQ1326" i="20"/>
  <c r="GG1326" i="20"/>
  <c r="GI1321" i="20"/>
  <c r="GO1320" i="20"/>
  <c r="DU1325" i="20"/>
  <c r="CC1326" i="20" s="1"/>
  <c r="GI1320" i="20"/>
  <c r="GJ1320" i="20" s="1"/>
  <c r="GO1322" i="20"/>
  <c r="FA1297" i="20"/>
  <c r="CM1298" i="20" s="1"/>
  <c r="GG1327" i="20"/>
  <c r="FW1325" i="20" s="1" a="1"/>
  <c r="FW1326" i="20" s="1"/>
  <c r="CN1327" i="20" s="1"/>
  <c r="FA1295" i="20"/>
  <c r="GI1295" i="20" s="1"/>
  <c r="CH1337" i="20"/>
  <c r="GL1336" i="20" s="1"/>
  <c r="GM1336" i="20" s="1"/>
  <c r="GK1303" i="20"/>
  <c r="EE1317" i="20"/>
  <c r="EE1315" i="20"/>
  <c r="DU1315" i="20" s="1" a="1"/>
  <c r="GO1337" i="20"/>
  <c r="EG1295" i="20"/>
  <c r="GI1336" i="20"/>
  <c r="EM1295" i="20"/>
  <c r="EM1296" i="20"/>
  <c r="FW1296" i="20"/>
  <c r="GO1297" i="20" s="1"/>
  <c r="CH1322" i="20"/>
  <c r="EP1321" i="20"/>
  <c r="EI1323" i="20"/>
  <c r="EA1397" i="20"/>
  <c r="DD1397" i="20"/>
  <c r="DF1396" i="20"/>
  <c r="DZ1397" i="20"/>
  <c r="DE1398" i="20"/>
  <c r="DF1397" i="20"/>
  <c r="DE1396" i="20"/>
  <c r="DD1398" i="20"/>
  <c r="EA1398" i="20"/>
  <c r="EA1396" i="20"/>
  <c r="DE1397" i="20"/>
  <c r="EY1396" i="20"/>
  <c r="DD1396" i="20"/>
  <c r="EB1397" i="20"/>
  <c r="DZ1398" i="20"/>
  <c r="EB1396" i="20"/>
  <c r="DF1398" i="20"/>
  <c r="DZ1396" i="20"/>
  <c r="EB1398" i="20"/>
  <c r="GG1316" i="20"/>
  <c r="EI1303" i="20"/>
  <c r="GG1315" i="20"/>
  <c r="EG1297" i="20"/>
  <c r="FW1297" i="20"/>
  <c r="CN1298" i="20" s="1"/>
  <c r="GF1442" i="20" a="1"/>
  <c r="GF1444" i="20" s="1"/>
  <c r="CE1296" i="20"/>
  <c r="EM1297" i="20"/>
  <c r="ED1442" i="20"/>
  <c r="ED1443" i="20"/>
  <c r="ED1444" i="20"/>
  <c r="DH1444" i="20"/>
  <c r="DH1442" i="20"/>
  <c r="DH1443" i="20"/>
  <c r="CY1327" i="20"/>
  <c r="CY1326" i="20"/>
  <c r="CY1325" i="20"/>
  <c r="EG1296" i="20"/>
  <c r="FJ1442" i="20" a="1"/>
  <c r="EH1363" i="20"/>
  <c r="GD1377" i="20"/>
  <c r="FG1376" i="20"/>
  <c r="GC1376" i="20"/>
  <c r="EH1362" i="20"/>
  <c r="FG1377" i="20"/>
  <c r="FF1377" i="20"/>
  <c r="FH1376" i="20"/>
  <c r="GD1376" i="20"/>
  <c r="GD1378" i="20"/>
  <c r="FH1377" i="20"/>
  <c r="GC1377" i="20"/>
  <c r="GB1376" i="20"/>
  <c r="GB1377" i="20"/>
  <c r="FF1376" i="20"/>
  <c r="GB1378" i="20"/>
  <c r="FF1378" i="20"/>
  <c r="GC1378" i="20"/>
  <c r="FG1378" i="20"/>
  <c r="CM1296" i="20"/>
  <c r="ED1376" i="20" a="1"/>
  <c r="ED1378" i="20" s="1"/>
  <c r="DH1376" i="20" a="1"/>
  <c r="DH1376" i="20" s="1"/>
  <c r="CY1315" i="20" a="1"/>
  <c r="FQ1316" i="20"/>
  <c r="FQ1317" i="20"/>
  <c r="FQ1315" i="20"/>
  <c r="EH1361" i="20"/>
  <c r="ED1372" i="20"/>
  <c r="ED1373" i="20"/>
  <c r="EE1368" i="20"/>
  <c r="EE1366" i="20"/>
  <c r="EE1367" i="20"/>
  <c r="DH1373" i="20"/>
  <c r="DH1372" i="20"/>
  <c r="DH1371" i="20"/>
  <c r="FQ1366" i="20" a="1"/>
  <c r="FJ1371" i="20" a="1"/>
  <c r="GF1371" i="20" a="1"/>
  <c r="DH1532" i="20" a="1"/>
  <c r="DO1368" i="20"/>
  <c r="DO1366" i="20"/>
  <c r="DO1367" i="20"/>
  <c r="ED1532" i="20" a="1"/>
  <c r="GD1532" i="20"/>
  <c r="FG1532" i="20"/>
  <c r="FH1533" i="20"/>
  <c r="FH1534" i="20"/>
  <c r="GD1533" i="20"/>
  <c r="GB1532" i="20"/>
  <c r="FF1533" i="20"/>
  <c r="FG1534" i="20"/>
  <c r="FF1534" i="20"/>
  <c r="GD1534" i="20"/>
  <c r="FF1532" i="20"/>
  <c r="GC1534" i="20"/>
  <c r="GB1534" i="20"/>
  <c r="GC1532" i="20"/>
  <c r="FH1532" i="20"/>
  <c r="GB1533" i="20"/>
  <c r="FG1533" i="20"/>
  <c r="GC1533" i="20"/>
  <c r="GG1366" i="20" a="1"/>
  <c r="CM1362" i="20"/>
  <c r="GI1361" i="20"/>
  <c r="GO1363" i="20"/>
  <c r="GI1362" i="20"/>
  <c r="GO1361" i="20"/>
  <c r="CM1363" i="20"/>
  <c r="CM1364" i="20"/>
  <c r="GI1363" i="20"/>
  <c r="GO1362" i="20"/>
  <c r="GL1352" i="20"/>
  <c r="CH1351" i="20"/>
  <c r="CH1354" i="20" s="1"/>
  <c r="CW1447" i="20" s="1"/>
  <c r="FJ1386" i="20"/>
  <c r="FJ1388" i="20"/>
  <c r="DO1386" i="20" a="1"/>
  <c r="EE1386" i="20" a="1"/>
  <c r="GF1386" i="20"/>
  <c r="GF1388" i="20"/>
  <c r="GF1387" i="20"/>
  <c r="GK1237" i="20"/>
  <c r="DU1406" i="20" a="1"/>
  <c r="DU1408" i="20" s="1"/>
  <c r="CC1409" i="20" s="1"/>
  <c r="ED1330" i="20" a="1"/>
  <c r="ED1331" i="20" s="1"/>
  <c r="DH1381" i="20" a="1"/>
  <c r="DH1381" i="20" s="1"/>
  <c r="FF1330" i="20"/>
  <c r="FF1332" i="20"/>
  <c r="FF1331" i="20"/>
  <c r="FH1331" i="20"/>
  <c r="FH1330" i="20"/>
  <c r="GC1331" i="20"/>
  <c r="GD1331" i="20"/>
  <c r="GD1332" i="20"/>
  <c r="FG1332" i="20"/>
  <c r="FG1330" i="20"/>
  <c r="GB1331" i="20"/>
  <c r="FH1332" i="20"/>
  <c r="FG1331" i="20"/>
  <c r="GB1332" i="20"/>
  <c r="GC1330" i="20"/>
  <c r="GB1330" i="20"/>
  <c r="GC1332" i="20"/>
  <c r="GD1330" i="20"/>
  <c r="FH1381" i="20"/>
  <c r="GB1381" i="20"/>
  <c r="FF1383" i="20"/>
  <c r="GD1383" i="20"/>
  <c r="GD1381" i="20"/>
  <c r="GD1382" i="20"/>
  <c r="GB1383" i="20"/>
  <c r="FG1382" i="20"/>
  <c r="GC1383" i="20"/>
  <c r="FG1381" i="20"/>
  <c r="FH1383" i="20"/>
  <c r="GB1382" i="20"/>
  <c r="FF1382" i="20"/>
  <c r="GC1382" i="20"/>
  <c r="FF1381" i="20"/>
  <c r="FG1383" i="20"/>
  <c r="GC1381" i="20"/>
  <c r="FH1382" i="20"/>
  <c r="DH1330" i="20" a="1"/>
  <c r="ED1381" i="20" a="1"/>
  <c r="FA1358" i="20"/>
  <c r="CM1359" i="20" s="1"/>
  <c r="FA1356" i="20"/>
  <c r="CM1357" i="20" s="1"/>
  <c r="FW1358" i="20"/>
  <c r="CN1359" i="20" s="1"/>
  <c r="GJ1337" i="20"/>
  <c r="FW1356" i="20"/>
  <c r="CN1357" i="20" s="1"/>
  <c r="GI1357" i="20"/>
  <c r="CC1359" i="20"/>
  <c r="EG1358" i="20"/>
  <c r="EM1356" i="20"/>
  <c r="CC1357" i="20"/>
  <c r="EM1357" i="20"/>
  <c r="EG1356" i="20"/>
  <c r="CC1358" i="20"/>
  <c r="EG1357" i="20"/>
  <c r="EM1358" i="20"/>
  <c r="GJ1335" i="20"/>
  <c r="GJ1336" i="20"/>
  <c r="CY1401" i="20" a="1"/>
  <c r="CY1401" i="20" s="1"/>
  <c r="CY1406" i="20" a="1"/>
  <c r="CY1407" i="20" s="1"/>
  <c r="GG1408" i="20"/>
  <c r="GG1407" i="20"/>
  <c r="GG1406" i="20"/>
  <c r="FQ1408" i="20"/>
  <c r="FQ1407" i="20"/>
  <c r="FQ1406" i="20"/>
  <c r="FQ1403" i="20"/>
  <c r="FQ1402" i="20"/>
  <c r="FQ1401" i="20"/>
  <c r="GM1335" i="20"/>
  <c r="FW1401" i="20" a="1"/>
  <c r="EI1338" i="20"/>
  <c r="DU1403" i="20"/>
  <c r="CC1404" i="20" s="1"/>
  <c r="DU1402" i="20"/>
  <c r="CC1403" i="20" s="1"/>
  <c r="DU1401" i="20"/>
  <c r="CC1402" i="20" s="1"/>
  <c r="GM1337" i="20" l="1"/>
  <c r="FA1325" i="20" a="1"/>
  <c r="FA1325" i="20" s="1"/>
  <c r="CH1335" i="20"/>
  <c r="CH1338" i="20" s="1"/>
  <c r="CW1431" i="20" s="1"/>
  <c r="FA1326" i="20"/>
  <c r="FA1327" i="20"/>
  <c r="CM1328" i="20" s="1"/>
  <c r="GJ1321" i="20"/>
  <c r="GJ1322" i="20"/>
  <c r="EH1296" i="20"/>
  <c r="GI1297" i="20"/>
  <c r="FW1315" i="20" a="1"/>
  <c r="FW1316" i="20" s="1"/>
  <c r="CN1317" i="20" s="1"/>
  <c r="DU1407" i="20"/>
  <c r="CC1408" i="20" s="1"/>
  <c r="DU1406" i="20"/>
  <c r="CC1407" i="20" s="1"/>
  <c r="GO1295" i="20"/>
  <c r="GO1296" i="20"/>
  <c r="GF1442" i="20"/>
  <c r="GF1443" i="20"/>
  <c r="GL1321" i="20"/>
  <c r="CH1320" i="20"/>
  <c r="CH1323" i="20" s="1"/>
  <c r="CW1416" i="20" s="1"/>
  <c r="FW1325" i="20"/>
  <c r="CN1326" i="20" s="1"/>
  <c r="FW1327" i="20"/>
  <c r="CN1328" i="20" s="1"/>
  <c r="CN1297" i="20"/>
  <c r="CH1297" i="20" s="1"/>
  <c r="GL1296" i="20" s="1"/>
  <c r="GI1296" i="20"/>
  <c r="DH1396" i="20" a="1"/>
  <c r="GB1396" i="20"/>
  <c r="FG1398" i="20"/>
  <c r="FF1398" i="20"/>
  <c r="GD1398" i="20"/>
  <c r="FH1397" i="20"/>
  <c r="GD1396" i="20"/>
  <c r="GD1397" i="20"/>
  <c r="FG1397" i="20"/>
  <c r="GC1398" i="20"/>
  <c r="FH1396" i="20"/>
  <c r="FG1396" i="20"/>
  <c r="GB1398" i="20"/>
  <c r="FH1398" i="20"/>
  <c r="FF1397" i="20"/>
  <c r="GC1397" i="20"/>
  <c r="GC1396" i="20"/>
  <c r="GB1397" i="20"/>
  <c r="FF1396" i="20"/>
  <c r="ED1396" i="20" a="1"/>
  <c r="EH1295" i="20"/>
  <c r="EH1297" i="20"/>
  <c r="EE1442" i="20" a="1"/>
  <c r="EE1442" i="20" s="1"/>
  <c r="CM1327" i="20"/>
  <c r="GI1326" i="20"/>
  <c r="CM1326" i="20"/>
  <c r="EG1325" i="20"/>
  <c r="EM1327" i="20"/>
  <c r="CB1326" i="20"/>
  <c r="CB1327" i="20"/>
  <c r="EG1326" i="20"/>
  <c r="EM1325" i="20"/>
  <c r="DU1317" i="20"/>
  <c r="CC1318" i="20" s="1"/>
  <c r="DU1316" i="20"/>
  <c r="CC1317" i="20" s="1"/>
  <c r="DU1315" i="20"/>
  <c r="CC1316" i="20" s="1"/>
  <c r="CB1328" i="20"/>
  <c r="EG1327" i="20"/>
  <c r="EM1326" i="20"/>
  <c r="FJ1442" i="20"/>
  <c r="FJ1444" i="20"/>
  <c r="FJ1443" i="20"/>
  <c r="DO1442" i="20" a="1"/>
  <c r="EI1364" i="20"/>
  <c r="FJ1376" i="20" a="1"/>
  <c r="FJ1377" i="20" s="1"/>
  <c r="GF1376" i="20" a="1"/>
  <c r="GF1378" i="20" s="1"/>
  <c r="DH1378" i="20"/>
  <c r="DH1377" i="20"/>
  <c r="ED1376" i="20"/>
  <c r="ED1377" i="20"/>
  <c r="FA1315" i="20" a="1"/>
  <c r="FA1317" i="20" s="1"/>
  <c r="CY1317" i="20"/>
  <c r="CY1316" i="20"/>
  <c r="CY1315" i="20"/>
  <c r="EE1371" i="20" a="1"/>
  <c r="EE1373" i="20" s="1"/>
  <c r="DO1371" i="20" a="1"/>
  <c r="DO1373" i="20" s="1"/>
  <c r="DU1366" i="20" a="1"/>
  <c r="GF1372" i="20"/>
  <c r="GF1371" i="20"/>
  <c r="GF1373" i="20"/>
  <c r="FJ1373" i="20"/>
  <c r="FJ1371" i="20"/>
  <c r="FJ1372" i="20"/>
  <c r="FQ1367" i="20"/>
  <c r="FQ1368" i="20"/>
  <c r="FQ1366" i="20"/>
  <c r="CY1366" i="20" a="1"/>
  <c r="ED1534" i="20"/>
  <c r="ED1533" i="20"/>
  <c r="ED1532" i="20"/>
  <c r="GF1532" i="20" a="1"/>
  <c r="FJ1532" i="20" a="1"/>
  <c r="DH1534" i="20"/>
  <c r="DH1533" i="20"/>
  <c r="DH1532" i="20"/>
  <c r="GI1356" i="20"/>
  <c r="GG1367" i="20"/>
  <c r="GG1368" i="20"/>
  <c r="GG1366" i="20"/>
  <c r="GJ1362" i="20"/>
  <c r="GJ1363" i="20"/>
  <c r="GJ1361" i="20"/>
  <c r="EP1362" i="20"/>
  <c r="CH1363" i="20"/>
  <c r="DF1449" i="20"/>
  <c r="DZ1449" i="20"/>
  <c r="DD1447" i="20"/>
  <c r="EA1448" i="20"/>
  <c r="DF1448" i="20"/>
  <c r="EY1447" i="20"/>
  <c r="DZ1448" i="20"/>
  <c r="DD1449" i="20"/>
  <c r="EB1447" i="20"/>
  <c r="DE1449" i="20"/>
  <c r="DF1447" i="20"/>
  <c r="DZ1447" i="20"/>
  <c r="DE1448" i="20"/>
  <c r="DD1448" i="20"/>
  <c r="DE1447" i="20"/>
  <c r="EA1449" i="20"/>
  <c r="EB1449" i="20"/>
  <c r="EA1447" i="20"/>
  <c r="EB1448" i="20"/>
  <c r="GM1352" i="20"/>
  <c r="GM1353" i="20"/>
  <c r="GM1351" i="20"/>
  <c r="FQ1386" i="20" a="1"/>
  <c r="EE1388" i="20"/>
  <c r="EE1387" i="20"/>
  <c r="EE1386" i="20"/>
  <c r="DO1387" i="20"/>
  <c r="DO1386" i="20"/>
  <c r="DO1388" i="20"/>
  <c r="GG1386" i="20" a="1"/>
  <c r="ED1330" i="20"/>
  <c r="ED1332" i="20"/>
  <c r="FJ1381" i="20" a="1"/>
  <c r="FJ1381" i="20" s="1"/>
  <c r="DH1382" i="20"/>
  <c r="DH1383" i="20"/>
  <c r="FJ1330" i="20" a="1"/>
  <c r="GF1330" i="20" a="1"/>
  <c r="ED1383" i="20"/>
  <c r="ED1382" i="20"/>
  <c r="ED1381" i="20"/>
  <c r="DH1331" i="20"/>
  <c r="DH1332" i="20"/>
  <c r="DH1330" i="20"/>
  <c r="GF1381" i="20" a="1"/>
  <c r="EP1357" i="20"/>
  <c r="GO1357" i="20"/>
  <c r="GI1358" i="20"/>
  <c r="GO1356" i="20"/>
  <c r="CH1358" i="20"/>
  <c r="GL1357" i="20" s="1"/>
  <c r="GM1356" i="20" s="1"/>
  <c r="GO1358" i="20"/>
  <c r="CY1402" i="20"/>
  <c r="EM1403" i="20" s="1"/>
  <c r="EH1356" i="20"/>
  <c r="CE1357" i="20"/>
  <c r="CY1403" i="20"/>
  <c r="EM1402" i="20" s="1"/>
  <c r="EH1357" i="20"/>
  <c r="EH1358" i="20"/>
  <c r="CY1408" i="20"/>
  <c r="CB1409" i="20" s="1"/>
  <c r="CY1406" i="20"/>
  <c r="EG1406" i="20" s="1"/>
  <c r="FW1406" i="20" a="1"/>
  <c r="FW1407" i="20" s="1"/>
  <c r="CN1408" i="20" s="1"/>
  <c r="FA1406" i="20" a="1"/>
  <c r="FA1408" i="20" s="1"/>
  <c r="GK1338" i="20"/>
  <c r="EG1401" i="20"/>
  <c r="CB1402" i="20"/>
  <c r="CB1408" i="20"/>
  <c r="EG1407" i="20"/>
  <c r="FW1401" i="20"/>
  <c r="CN1402" i="20" s="1"/>
  <c r="FW1403" i="20"/>
  <c r="CN1404" i="20" s="1"/>
  <c r="FW1402" i="20"/>
  <c r="CN1403" i="20" s="1"/>
  <c r="FA1401" i="20" a="1"/>
  <c r="DE1433" i="20"/>
  <c r="DZ1432" i="20"/>
  <c r="DF1432" i="20"/>
  <c r="EA1431" i="20"/>
  <c r="DD1433" i="20"/>
  <c r="DE1432" i="20"/>
  <c r="DZ1431" i="20"/>
  <c r="DD1432" i="20"/>
  <c r="EB1433" i="20"/>
  <c r="DF1431" i="20"/>
  <c r="EA1433" i="20"/>
  <c r="EB1432" i="20"/>
  <c r="DE1431" i="20"/>
  <c r="DZ1433" i="20"/>
  <c r="DF1433" i="20"/>
  <c r="EA1432" i="20"/>
  <c r="EY1431" i="20"/>
  <c r="EB1431" i="20"/>
  <c r="DD1431" i="20"/>
  <c r="FW1315" i="20" l="1"/>
  <c r="CN1316" i="20" s="1"/>
  <c r="GJ1297" i="20"/>
  <c r="FW1317" i="20"/>
  <c r="CN1318" i="20" s="1"/>
  <c r="GG1442" i="20" a="1"/>
  <c r="GG1444" i="20" s="1"/>
  <c r="EP1296" i="20"/>
  <c r="EI1298" i="20"/>
  <c r="GO1325" i="20"/>
  <c r="GJ1296" i="20"/>
  <c r="GJ1295" i="20"/>
  <c r="CH1295" i="20"/>
  <c r="CH1298" i="20" s="1"/>
  <c r="CW1391" i="20" s="1"/>
  <c r="DF1392" i="20" s="1"/>
  <c r="GO1326" i="20"/>
  <c r="GO1327" i="20"/>
  <c r="DD1418" i="20"/>
  <c r="DF1416" i="20"/>
  <c r="DD1416" i="20"/>
  <c r="DZ1416" i="20"/>
  <c r="EA1418" i="20"/>
  <c r="DE1418" i="20"/>
  <c r="EA1417" i="20"/>
  <c r="DZ1417" i="20"/>
  <c r="DZ1418" i="20"/>
  <c r="EY1416" i="20"/>
  <c r="DE1417" i="20"/>
  <c r="EB1417" i="20"/>
  <c r="DD1417" i="20"/>
  <c r="EA1416" i="20"/>
  <c r="DE1416" i="20"/>
  <c r="DF1417" i="20"/>
  <c r="DF1418" i="20"/>
  <c r="EB1416" i="20"/>
  <c r="EB1418" i="20"/>
  <c r="GM1322" i="20"/>
  <c r="GM1321" i="20"/>
  <c r="GM1320" i="20"/>
  <c r="GI1327" i="20"/>
  <c r="GI1325" i="20"/>
  <c r="EE1444" i="20"/>
  <c r="ED1398" i="20"/>
  <c r="ED1397" i="20"/>
  <c r="ED1396" i="20"/>
  <c r="FJ1396" i="20" a="1"/>
  <c r="GF1396" i="20" a="1"/>
  <c r="DH1398" i="20"/>
  <c r="DH1396" i="20"/>
  <c r="DH1397" i="20"/>
  <c r="EE1443" i="20"/>
  <c r="EH1327" i="20"/>
  <c r="FQ1442" i="20" a="1"/>
  <c r="FQ1443" i="20" s="1"/>
  <c r="DO1376" i="20" a="1"/>
  <c r="DO1378" i="20" s="1"/>
  <c r="DO1442" i="20"/>
  <c r="DO1443" i="20"/>
  <c r="DO1444" i="20"/>
  <c r="CE1326" i="20"/>
  <c r="CH1327" i="20"/>
  <c r="GL1326" i="20" s="1"/>
  <c r="EP1326" i="20"/>
  <c r="EH1325" i="20"/>
  <c r="EH1326" i="20"/>
  <c r="FJ1376" i="20"/>
  <c r="FJ1378" i="20"/>
  <c r="GF1376" i="20"/>
  <c r="GF1377" i="20"/>
  <c r="EE1376" i="20" a="1"/>
  <c r="EE1378" i="20" s="1"/>
  <c r="FA1316" i="20"/>
  <c r="GI1316" i="20" s="1"/>
  <c r="FA1315" i="20"/>
  <c r="GI1315" i="20" s="1"/>
  <c r="EG1403" i="20"/>
  <c r="CM1318" i="20"/>
  <c r="GI1317" i="20"/>
  <c r="GM1297" i="20"/>
  <c r="GM1295" i="20"/>
  <c r="GM1296" i="20"/>
  <c r="CB1316" i="20"/>
  <c r="EG1315" i="20"/>
  <c r="EM1317" i="20"/>
  <c r="CB1317" i="20"/>
  <c r="EM1315" i="20"/>
  <c r="EG1316" i="20"/>
  <c r="CB1318" i="20"/>
  <c r="EM1316" i="20"/>
  <c r="EG1317" i="20"/>
  <c r="CB1403" i="20"/>
  <c r="EG1402" i="20"/>
  <c r="FW1366" i="20" a="1"/>
  <c r="FW1368" i="20" s="1"/>
  <c r="CN1369" i="20" s="1"/>
  <c r="EE1371" i="20"/>
  <c r="GJ1356" i="20"/>
  <c r="EE1372" i="20"/>
  <c r="DO1371" i="20"/>
  <c r="EE1532" i="20" a="1"/>
  <c r="EE1533" i="20" s="1"/>
  <c r="FA1366" i="20" a="1"/>
  <c r="DO1372" i="20"/>
  <c r="DU1368" i="20"/>
  <c r="CC1369" i="20" s="1"/>
  <c r="DU1367" i="20"/>
  <c r="CC1368" i="20" s="1"/>
  <c r="DU1366" i="20"/>
  <c r="CC1367" i="20" s="1"/>
  <c r="CY1368" i="20"/>
  <c r="CY1367" i="20"/>
  <c r="CY1366" i="20"/>
  <c r="GG1371" i="20" a="1"/>
  <c r="FQ1371" i="20" a="1"/>
  <c r="FJ1533" i="20"/>
  <c r="FJ1532" i="20"/>
  <c r="FJ1534" i="20"/>
  <c r="GF1533" i="20"/>
  <c r="GF1532" i="20"/>
  <c r="GF1534" i="20"/>
  <c r="DO1532" i="20" a="1"/>
  <c r="GL1362" i="20"/>
  <c r="CH1361" i="20"/>
  <c r="CH1364" i="20" s="1"/>
  <c r="CW1457" i="20" s="1"/>
  <c r="FJ1382" i="20"/>
  <c r="ED1447" i="20" a="1"/>
  <c r="ED1449" i="20" s="1"/>
  <c r="DO1381" i="20" a="1"/>
  <c r="DO1381" i="20" s="1"/>
  <c r="DU1386" i="20" a="1"/>
  <c r="DU1386" i="20" s="1"/>
  <c r="CC1387" i="20" s="1"/>
  <c r="GK1354" i="20"/>
  <c r="FH1448" i="20"/>
  <c r="FG1447" i="20"/>
  <c r="GD1449" i="20"/>
  <c r="FG1448" i="20"/>
  <c r="GD1448" i="20"/>
  <c r="FH1449" i="20"/>
  <c r="GC1449" i="20"/>
  <c r="GC1447" i="20"/>
  <c r="FG1449" i="20"/>
  <c r="FF1448" i="20"/>
  <c r="FF1447" i="20"/>
  <c r="GB1449" i="20"/>
  <c r="FF1449" i="20"/>
  <c r="GB1447" i="20"/>
  <c r="GC1448" i="20"/>
  <c r="FH1447" i="20"/>
  <c r="GB1448" i="20"/>
  <c r="GD1447" i="20"/>
  <c r="EE1330" i="20" a="1"/>
  <c r="EE1332" i="20" s="1"/>
  <c r="DH1447" i="20" a="1"/>
  <c r="EM1401" i="20"/>
  <c r="GJ1358" i="20"/>
  <c r="FQ1388" i="20"/>
  <c r="FQ1387" i="20"/>
  <c r="FQ1386" i="20"/>
  <c r="CY1386" i="20" a="1"/>
  <c r="FJ1383" i="20"/>
  <c r="CB1404" i="20"/>
  <c r="EM1406" i="20"/>
  <c r="GG1388" i="20"/>
  <c r="GG1387" i="20"/>
  <c r="GG1386" i="20"/>
  <c r="EE1381" i="20" a="1"/>
  <c r="EE1383" i="20" s="1"/>
  <c r="DO1330" i="20" a="1"/>
  <c r="DO1331" i="20" s="1"/>
  <c r="EM1408" i="20"/>
  <c r="GJ1357" i="20"/>
  <c r="GF1381" i="20"/>
  <c r="GF1383" i="20"/>
  <c r="GF1382" i="20"/>
  <c r="GF1331" i="20"/>
  <c r="GF1330" i="20"/>
  <c r="GF1332" i="20"/>
  <c r="FJ1331" i="20"/>
  <c r="FJ1330" i="20"/>
  <c r="FJ1332" i="20"/>
  <c r="CH1356" i="20"/>
  <c r="CH1359" i="20" s="1"/>
  <c r="CW1452" i="20" s="1"/>
  <c r="DF1453" i="20" s="1"/>
  <c r="GM1358" i="20"/>
  <c r="GM1357" i="20"/>
  <c r="EG1408" i="20"/>
  <c r="EH1407" i="20" s="1"/>
  <c r="FW1406" i="20"/>
  <c r="CN1407" i="20" s="1"/>
  <c r="FW1408" i="20"/>
  <c r="CN1409" i="20" s="1"/>
  <c r="EM1407" i="20"/>
  <c r="CB1407" i="20"/>
  <c r="CE1407" i="20" s="1"/>
  <c r="EI1359" i="20"/>
  <c r="FA1406" i="20"/>
  <c r="CM1407" i="20" s="1"/>
  <c r="FA1407" i="20"/>
  <c r="GI1407" i="20" s="1"/>
  <c r="FH1433" i="20"/>
  <c r="GD1431" i="20"/>
  <c r="FG1431" i="20"/>
  <c r="FG1433" i="20"/>
  <c r="GD1432" i="20"/>
  <c r="GC1431" i="20"/>
  <c r="FF1431" i="20"/>
  <c r="FF1433" i="20"/>
  <c r="GC1432" i="20"/>
  <c r="GB1431" i="20"/>
  <c r="GB1432" i="20"/>
  <c r="FH1432" i="20"/>
  <c r="GD1433" i="20"/>
  <c r="FG1432" i="20"/>
  <c r="GC1433" i="20"/>
  <c r="FF1432" i="20"/>
  <c r="GB1433" i="20"/>
  <c r="FH1431" i="20"/>
  <c r="ED1431" i="20" a="1"/>
  <c r="FA1403" i="20"/>
  <c r="FA1402" i="20"/>
  <c r="FA1401" i="20"/>
  <c r="CM1409" i="20"/>
  <c r="DH1431" i="20" a="1"/>
  <c r="GG1442" i="20" l="1"/>
  <c r="GG1443" i="20"/>
  <c r="GJ1326" i="20"/>
  <c r="DD1393" i="20"/>
  <c r="DZ1393" i="20"/>
  <c r="EB1392" i="20"/>
  <c r="EH1402" i="20"/>
  <c r="EA1391" i="20"/>
  <c r="DD1392" i="20"/>
  <c r="DZ1392" i="20"/>
  <c r="DE1393" i="20"/>
  <c r="DF1393" i="20"/>
  <c r="EA1392" i="20"/>
  <c r="DE1392" i="20"/>
  <c r="EB1391" i="20"/>
  <c r="DZ1391" i="20"/>
  <c r="ED1391" i="20" s="1" a="1"/>
  <c r="EA1393" i="20"/>
  <c r="DD1391" i="20"/>
  <c r="EY1391" i="20"/>
  <c r="FG1392" i="20" s="1"/>
  <c r="EB1393" i="20"/>
  <c r="GJ1327" i="20"/>
  <c r="GJ1325" i="20"/>
  <c r="DE1391" i="20"/>
  <c r="FW1442" i="20" a="1"/>
  <c r="FW1443" i="20" s="1"/>
  <c r="CN1444" i="20" s="1"/>
  <c r="DF1391" i="20"/>
  <c r="DU1442" i="20" a="1"/>
  <c r="DU1444" i="20" s="1"/>
  <c r="CC1445" i="20" s="1"/>
  <c r="EE1396" i="20" a="1"/>
  <c r="GK1323" i="20"/>
  <c r="FQ1376" i="20" a="1"/>
  <c r="FQ1376" i="20" s="1"/>
  <c r="ED1416" i="20" a="1"/>
  <c r="DH1416" i="20" a="1"/>
  <c r="DO1396" i="20" a="1"/>
  <c r="GD1418" i="20"/>
  <c r="FH1417" i="20"/>
  <c r="FG1418" i="20"/>
  <c r="GD1417" i="20"/>
  <c r="GD1416" i="20"/>
  <c r="FG1417" i="20"/>
  <c r="GC1418" i="20"/>
  <c r="FG1416" i="20"/>
  <c r="GC1417" i="20"/>
  <c r="GC1416" i="20"/>
  <c r="FH1416" i="20"/>
  <c r="FF1416" i="20"/>
  <c r="GB1418" i="20"/>
  <c r="FF1418" i="20"/>
  <c r="GB1417" i="20"/>
  <c r="GB1416" i="20"/>
  <c r="FF1417" i="20"/>
  <c r="FH1418" i="20"/>
  <c r="FQ1442" i="20"/>
  <c r="GF1398" i="20"/>
  <c r="GF1396" i="20"/>
  <c r="GF1397" i="20"/>
  <c r="FQ1444" i="20"/>
  <c r="FJ1396" i="20"/>
  <c r="FJ1398" i="20"/>
  <c r="FJ1397" i="20"/>
  <c r="EH1403" i="20"/>
  <c r="CM1317" i="20"/>
  <c r="DO1376" i="20"/>
  <c r="DO1377" i="20"/>
  <c r="GG1376" i="20" a="1"/>
  <c r="GG1376" i="20" s="1"/>
  <c r="EH1401" i="20"/>
  <c r="EI1404" i="20" s="1"/>
  <c r="EI1328" i="20"/>
  <c r="GM1325" i="20"/>
  <c r="GM1326" i="20"/>
  <c r="GM1327" i="20"/>
  <c r="CH1325" i="20"/>
  <c r="CH1328" i="20" s="1"/>
  <c r="CW1421" i="20" s="1"/>
  <c r="CY1442" i="20" a="1"/>
  <c r="CM1316" i="20"/>
  <c r="GO1315" i="20"/>
  <c r="ED1448" i="20"/>
  <c r="GO1316" i="20"/>
  <c r="EE1376" i="20"/>
  <c r="EE1377" i="20"/>
  <c r="GO1317" i="20"/>
  <c r="DU1371" i="20" a="1"/>
  <c r="DU1373" i="20" s="1"/>
  <c r="CC1374" i="20" s="1"/>
  <c r="FW1366" i="20"/>
  <c r="CN1367" i="20" s="1"/>
  <c r="EH1317" i="20"/>
  <c r="CE1316" i="20"/>
  <c r="EH1315" i="20"/>
  <c r="GK1298" i="20"/>
  <c r="EH1316" i="20"/>
  <c r="GC1392" i="20"/>
  <c r="FG1393" i="20"/>
  <c r="FH1392" i="20"/>
  <c r="GC1391" i="20"/>
  <c r="GD1391" i="20"/>
  <c r="FH1391" i="20"/>
  <c r="FH1393" i="20"/>
  <c r="GD1392" i="20"/>
  <c r="FF1393" i="20"/>
  <c r="DH1391" i="20" a="1"/>
  <c r="CE1402" i="20"/>
  <c r="GJ1315" i="20"/>
  <c r="GJ1317" i="20"/>
  <c r="GJ1316" i="20"/>
  <c r="EH1406" i="20"/>
  <c r="FW1367" i="20"/>
  <c r="CN1368" i="20" s="1"/>
  <c r="DO1383" i="20"/>
  <c r="CY1371" i="20" a="1"/>
  <c r="CY1371" i="20" s="1"/>
  <c r="EE1532" i="20"/>
  <c r="EE1534" i="20"/>
  <c r="GI1408" i="20"/>
  <c r="FQ1381" i="20" a="1"/>
  <c r="FQ1382" i="20" s="1"/>
  <c r="FQ1532" i="20" a="1"/>
  <c r="FQ1533" i="20" s="1"/>
  <c r="EH1408" i="20"/>
  <c r="DO1382" i="20"/>
  <c r="FQ1377" i="20"/>
  <c r="FQ1378" i="20"/>
  <c r="FA1368" i="20"/>
  <c r="FA1367" i="20"/>
  <c r="FA1366" i="20"/>
  <c r="GG1532" i="20" a="1"/>
  <c r="GG1532" i="20" s="1"/>
  <c r="GG1373" i="20"/>
  <c r="GG1372" i="20"/>
  <c r="GG1371" i="20"/>
  <c r="CB1367" i="20"/>
  <c r="EM1368" i="20"/>
  <c r="EG1366" i="20"/>
  <c r="EG1367" i="20"/>
  <c r="CB1368" i="20"/>
  <c r="EM1366" i="20"/>
  <c r="FQ1371" i="20"/>
  <c r="FQ1372" i="20"/>
  <c r="FQ1373" i="20"/>
  <c r="EG1368" i="20"/>
  <c r="EM1367" i="20"/>
  <c r="CB1369" i="20"/>
  <c r="DO1534" i="20"/>
  <c r="DO1533" i="20"/>
  <c r="DO1532" i="20"/>
  <c r="GO1407" i="20"/>
  <c r="DU1387" i="20"/>
  <c r="CC1388" i="20" s="1"/>
  <c r="DU1388" i="20"/>
  <c r="CC1389" i="20" s="1"/>
  <c r="EE1330" i="20"/>
  <c r="EE1331" i="20"/>
  <c r="FA1386" i="20" a="1"/>
  <c r="FA1388" i="20" s="1"/>
  <c r="CM1389" i="20" s="1"/>
  <c r="ED1447" i="20"/>
  <c r="DZ1459" i="20"/>
  <c r="EB1457" i="20"/>
  <c r="DF1459" i="20"/>
  <c r="DD1457" i="20"/>
  <c r="DZ1457" i="20"/>
  <c r="DZ1458" i="20"/>
  <c r="DD1459" i="20"/>
  <c r="DF1457" i="20"/>
  <c r="EB1458" i="20"/>
  <c r="EB1459" i="20"/>
  <c r="DF1458" i="20"/>
  <c r="DD1458" i="20"/>
  <c r="EA1457" i="20"/>
  <c r="EY1457" i="20"/>
  <c r="DE1457" i="20"/>
  <c r="EA1459" i="20"/>
  <c r="DE1459" i="20"/>
  <c r="EA1458" i="20"/>
  <c r="DE1458" i="20"/>
  <c r="GM1362" i="20"/>
  <c r="GM1361" i="20"/>
  <c r="GM1363" i="20"/>
  <c r="FJ1447" i="20" a="1"/>
  <c r="DH1449" i="20"/>
  <c r="DH1448" i="20"/>
  <c r="DH1447" i="20"/>
  <c r="GF1447" i="20" a="1"/>
  <c r="CY1386" i="20"/>
  <c r="CY1388" i="20"/>
  <c r="CY1387" i="20"/>
  <c r="EE1381" i="20"/>
  <c r="EE1382" i="20"/>
  <c r="FW1386" i="20" a="1"/>
  <c r="FW1387" i="20" s="1"/>
  <c r="GK1359" i="20"/>
  <c r="DO1330" i="20"/>
  <c r="DO1332" i="20"/>
  <c r="DE1454" i="20"/>
  <c r="DF1454" i="20"/>
  <c r="DF1452" i="20"/>
  <c r="EA1452" i="20"/>
  <c r="DE1453" i="20"/>
  <c r="EB1452" i="20"/>
  <c r="EA1453" i="20"/>
  <c r="DZ1453" i="20"/>
  <c r="DD1454" i="20"/>
  <c r="GG1330" i="20" a="1"/>
  <c r="GG1331" i="20" s="1"/>
  <c r="DE1452" i="20"/>
  <c r="DZ1454" i="20"/>
  <c r="DD1452" i="20"/>
  <c r="CM1408" i="20"/>
  <c r="EP1407" i="20" s="1"/>
  <c r="GG1381" i="20" a="1"/>
  <c r="FQ1330" i="20" a="1"/>
  <c r="EB1453" i="20"/>
  <c r="DZ1452" i="20"/>
  <c r="EA1454" i="20"/>
  <c r="EY1452" i="20"/>
  <c r="FG1454" i="20" s="1"/>
  <c r="EB1454" i="20"/>
  <c r="DD1453" i="20"/>
  <c r="GO1406" i="20"/>
  <c r="GI1406" i="20"/>
  <c r="GO1408" i="20"/>
  <c r="DH1433" i="20"/>
  <c r="DH1432" i="20"/>
  <c r="DH1431" i="20"/>
  <c r="ED1433" i="20"/>
  <c r="ED1432" i="20"/>
  <c r="ED1431" i="20"/>
  <c r="FJ1431" i="20" a="1"/>
  <c r="GO1403" i="20"/>
  <c r="GI1401" i="20"/>
  <c r="CM1402" i="20"/>
  <c r="GI1402" i="20"/>
  <c r="GO1401" i="20"/>
  <c r="CM1403" i="20"/>
  <c r="CM1404" i="20"/>
  <c r="GO1402" i="20"/>
  <c r="GI1403" i="20"/>
  <c r="GF1431" i="20" a="1"/>
  <c r="GC1393" i="20" l="1"/>
  <c r="GB1393" i="20"/>
  <c r="FF1392" i="20"/>
  <c r="GD1393" i="20"/>
  <c r="GB1391" i="20"/>
  <c r="GB1392" i="20"/>
  <c r="FG1391" i="20"/>
  <c r="FF1391" i="20"/>
  <c r="FJ1391" i="20" s="1" a="1"/>
  <c r="FW1444" i="20"/>
  <c r="CN1445" i="20" s="1"/>
  <c r="DU1443" i="20"/>
  <c r="CC1444" i="20" s="1"/>
  <c r="CH1317" i="20"/>
  <c r="DU1442" i="20"/>
  <c r="CC1443" i="20" s="1"/>
  <c r="CY1376" i="20" a="1"/>
  <c r="CY1377" i="20" s="1"/>
  <c r="FA1442" i="20" a="1"/>
  <c r="FA1443" i="20" s="1"/>
  <c r="FW1442" i="20"/>
  <c r="CN1443" i="20" s="1"/>
  <c r="GF1416" i="20" a="1"/>
  <c r="DO1398" i="20"/>
  <c r="DO1397" i="20"/>
  <c r="DO1396" i="20"/>
  <c r="DH1417" i="20"/>
  <c r="DH1418" i="20"/>
  <c r="DH1416" i="20"/>
  <c r="ED1418" i="20"/>
  <c r="ED1416" i="20"/>
  <c r="ED1417" i="20"/>
  <c r="GG1378" i="20"/>
  <c r="FJ1416" i="20" a="1"/>
  <c r="EE1397" i="20"/>
  <c r="EE1398" i="20"/>
  <c r="EE1396" i="20"/>
  <c r="FQ1396" i="20" a="1"/>
  <c r="GG1377" i="20"/>
  <c r="GG1396" i="20" a="1"/>
  <c r="GK1328" i="20"/>
  <c r="EE1447" i="20" a="1"/>
  <c r="EP1316" i="20"/>
  <c r="DU1376" i="20" a="1"/>
  <c r="DU1376" i="20" s="1"/>
  <c r="CC1377" i="20" s="1"/>
  <c r="CY1442" i="20"/>
  <c r="CY1443" i="20"/>
  <c r="CY1444" i="20"/>
  <c r="DD1423" i="20"/>
  <c r="EA1422" i="20"/>
  <c r="DZ1422" i="20"/>
  <c r="DE1422" i="20"/>
  <c r="DE1421" i="20"/>
  <c r="EB1422" i="20"/>
  <c r="DZ1423" i="20"/>
  <c r="EB1423" i="20"/>
  <c r="DF1423" i="20"/>
  <c r="EA1421" i="20"/>
  <c r="DF1422" i="20"/>
  <c r="EB1421" i="20"/>
  <c r="EY1421" i="20"/>
  <c r="DD1421" i="20"/>
  <c r="DD1422" i="20"/>
  <c r="EA1423" i="20"/>
  <c r="DE1423" i="20"/>
  <c r="DZ1421" i="20"/>
  <c r="DF1421" i="20"/>
  <c r="GJ1408" i="20"/>
  <c r="CY1381" i="20" a="1"/>
  <c r="EI1409" i="20"/>
  <c r="GG1534" i="20"/>
  <c r="DU1372" i="20"/>
  <c r="CC1373" i="20" s="1"/>
  <c r="DU1371" i="20"/>
  <c r="CC1372" i="20" s="1"/>
  <c r="DH1392" i="20"/>
  <c r="DH1391" i="20"/>
  <c r="DH1393" i="20"/>
  <c r="ED1393" i="20"/>
  <c r="ED1391" i="20"/>
  <c r="ED1392" i="20"/>
  <c r="GF1391" i="20" a="1"/>
  <c r="EI1318" i="20"/>
  <c r="GL1316" i="20"/>
  <c r="CH1315" i="20"/>
  <c r="CH1318" i="20" s="1"/>
  <c r="CW1411" i="20" s="1"/>
  <c r="DU1532" i="20" a="1"/>
  <c r="DU1532" i="20" s="1"/>
  <c r="CC1533" i="20" s="1"/>
  <c r="CY1372" i="20"/>
  <c r="CB1373" i="20" s="1"/>
  <c r="FQ1381" i="20"/>
  <c r="FQ1383" i="20"/>
  <c r="CY1373" i="20"/>
  <c r="GJ1407" i="20"/>
  <c r="FQ1532" i="20"/>
  <c r="FQ1534" i="20"/>
  <c r="FA1376" i="20" a="1"/>
  <c r="FA1377" i="20" s="1"/>
  <c r="CM1378" i="20" s="1"/>
  <c r="CH1408" i="20"/>
  <c r="GL1407" i="20" s="1"/>
  <c r="FG1452" i="20"/>
  <c r="EH1367" i="20"/>
  <c r="GI1367" i="20"/>
  <c r="GO1366" i="20"/>
  <c r="CM1368" i="20"/>
  <c r="GO1367" i="20"/>
  <c r="GI1368" i="20"/>
  <c r="CM1369" i="20"/>
  <c r="CY1376" i="20"/>
  <c r="CY1378" i="20"/>
  <c r="GJ1406" i="20"/>
  <c r="DU1330" i="20" a="1"/>
  <c r="DU1331" i="20" s="1"/>
  <c r="CC1332" i="20" s="1"/>
  <c r="FW1371" i="20" a="1"/>
  <c r="FW1371" i="20" s="1"/>
  <c r="CN1372" i="20" s="1"/>
  <c r="GI1366" i="20"/>
  <c r="CM1367" i="20"/>
  <c r="GO1368" i="20"/>
  <c r="CE1367" i="20"/>
  <c r="GG1533" i="20"/>
  <c r="FA1371" i="20" a="1"/>
  <c r="EH1366" i="20"/>
  <c r="CB1372" i="20"/>
  <c r="CY1532" i="20" a="1"/>
  <c r="CY1533" i="20" s="1"/>
  <c r="EH1368" i="20"/>
  <c r="DU1381" i="20" a="1"/>
  <c r="DU1383" i="20" s="1"/>
  <c r="CC1384" i="20" s="1"/>
  <c r="FH1452" i="20"/>
  <c r="DO1447" i="20" a="1"/>
  <c r="DO1448" i="20" s="1"/>
  <c r="FA1387" i="20"/>
  <c r="CM1388" i="20" s="1"/>
  <c r="FA1386" i="20"/>
  <c r="CM1387" i="20" s="1"/>
  <c r="GK1364" i="20"/>
  <c r="FH1458" i="20"/>
  <c r="GD1458" i="20"/>
  <c r="GB1457" i="20"/>
  <c r="FH1457" i="20"/>
  <c r="FG1458" i="20"/>
  <c r="FG1459" i="20"/>
  <c r="GD1459" i="20"/>
  <c r="FF1459" i="20"/>
  <c r="FF1458" i="20"/>
  <c r="GD1457" i="20"/>
  <c r="GB1458" i="20"/>
  <c r="GC1459" i="20"/>
  <c r="FG1457" i="20"/>
  <c r="GC1457" i="20"/>
  <c r="GB1459" i="20"/>
  <c r="GC1458" i="20"/>
  <c r="FF1457" i="20"/>
  <c r="FH1459" i="20"/>
  <c r="FH1454" i="20"/>
  <c r="ED1457" i="20" a="1"/>
  <c r="DH1457" i="20" a="1"/>
  <c r="GF1449" i="20"/>
  <c r="GF1448" i="20"/>
  <c r="GF1447" i="20"/>
  <c r="EE1447" i="20"/>
  <c r="EE1449" i="20"/>
  <c r="EE1448" i="20"/>
  <c r="FJ1449" i="20"/>
  <c r="FJ1448" i="20"/>
  <c r="FJ1447" i="20"/>
  <c r="GB1452" i="20"/>
  <c r="CY1330" i="20" a="1"/>
  <c r="CY1332" i="20" s="1"/>
  <c r="CB1388" i="20"/>
  <c r="EM1386" i="20"/>
  <c r="EG1387" i="20"/>
  <c r="EG1388" i="20"/>
  <c r="EM1387" i="20"/>
  <c r="CB1389" i="20"/>
  <c r="CB1387" i="20"/>
  <c r="EG1386" i="20"/>
  <c r="EM1388" i="20"/>
  <c r="CN1388" i="20"/>
  <c r="GB1454" i="20"/>
  <c r="GB1453" i="20"/>
  <c r="DH1452" i="20" a="1"/>
  <c r="DH1454" i="20" s="1"/>
  <c r="FW1386" i="20"/>
  <c r="FW1388" i="20"/>
  <c r="ED1452" i="20" a="1"/>
  <c r="ED1454" i="20" s="1"/>
  <c r="FH1453" i="20"/>
  <c r="GC1452" i="20"/>
  <c r="FF1452" i="20"/>
  <c r="GG1330" i="20"/>
  <c r="GD1452" i="20"/>
  <c r="GG1332" i="20"/>
  <c r="FF1453" i="20"/>
  <c r="GG1383" i="20"/>
  <c r="GG1382" i="20"/>
  <c r="GG1381" i="20"/>
  <c r="CY1383" i="20"/>
  <c r="CY1382" i="20"/>
  <c r="CY1381" i="20"/>
  <c r="GD1453" i="20"/>
  <c r="GD1454" i="20"/>
  <c r="GC1453" i="20"/>
  <c r="FG1453" i="20"/>
  <c r="GC1454" i="20"/>
  <c r="FF1454" i="20"/>
  <c r="FQ1332" i="20"/>
  <c r="FQ1331" i="20"/>
  <c r="FQ1330" i="20"/>
  <c r="DO1431" i="20" a="1"/>
  <c r="DO1433" i="20" s="1"/>
  <c r="EE1431" i="20" a="1"/>
  <c r="EE1432" i="20" s="1"/>
  <c r="GJ1403" i="20"/>
  <c r="CH1403" i="20"/>
  <c r="EP1402" i="20"/>
  <c r="GJ1402" i="20"/>
  <c r="GJ1401" i="20"/>
  <c r="FJ1433" i="20"/>
  <c r="FJ1432" i="20"/>
  <c r="FJ1431" i="20"/>
  <c r="GF1433" i="20"/>
  <c r="GF1432" i="20"/>
  <c r="GF1431" i="20"/>
  <c r="DU1378" i="20" l="1"/>
  <c r="CC1379" i="20" s="1"/>
  <c r="CM1444" i="20"/>
  <c r="GI1443" i="20"/>
  <c r="FA1444" i="20"/>
  <c r="FA1442" i="20"/>
  <c r="FW1376" i="20" a="1"/>
  <c r="FW1376" i="20" s="1"/>
  <c r="CN1377" i="20" s="1"/>
  <c r="GO1444" i="20"/>
  <c r="CY1396" i="20" a="1"/>
  <c r="CY1398" i="20" s="1"/>
  <c r="CB1399" i="20" s="1"/>
  <c r="EE1416" i="20" a="1"/>
  <c r="FJ1418" i="20"/>
  <c r="FJ1417" i="20"/>
  <c r="FJ1416" i="20"/>
  <c r="FQ1416" i="20" s="1" a="1"/>
  <c r="FQ1417" i="20" s="1"/>
  <c r="GF1418" i="20"/>
  <c r="GF1417" i="20"/>
  <c r="GF1416" i="20"/>
  <c r="DU1396" i="20" a="1"/>
  <c r="DO1416" i="20" a="1"/>
  <c r="GG1397" i="20"/>
  <c r="GG1398" i="20"/>
  <c r="GG1396" i="20"/>
  <c r="FW1396" i="20" s="1" a="1"/>
  <c r="FW1397" i="20" s="1"/>
  <c r="CN1398" i="20" s="1"/>
  <c r="FQ1397" i="20"/>
  <c r="FQ1398" i="20"/>
  <c r="FQ1396" i="20"/>
  <c r="DU1377" i="20"/>
  <c r="CC1378" i="20" s="1"/>
  <c r="EG1371" i="20"/>
  <c r="ED1421" i="20" a="1"/>
  <c r="CB1445" i="20"/>
  <c r="EG1444" i="20"/>
  <c r="EM1443" i="20"/>
  <c r="EG1443" i="20"/>
  <c r="CB1444" i="20"/>
  <c r="EM1442" i="20"/>
  <c r="DH1421" i="20" a="1"/>
  <c r="CB1443" i="20"/>
  <c r="EM1444" i="20"/>
  <c r="EG1442" i="20"/>
  <c r="GC1421" i="20"/>
  <c r="GB1423" i="20"/>
  <c r="FH1421" i="20"/>
  <c r="FG1421" i="20"/>
  <c r="FF1422" i="20"/>
  <c r="GD1422" i="20"/>
  <c r="FH1423" i="20"/>
  <c r="GD1423" i="20"/>
  <c r="FG1423" i="20"/>
  <c r="GB1422" i="20"/>
  <c r="GC1422" i="20"/>
  <c r="GB1421" i="20"/>
  <c r="FH1422" i="20"/>
  <c r="GC1423" i="20"/>
  <c r="FF1423" i="20"/>
  <c r="GD1421" i="20"/>
  <c r="FG1422" i="20"/>
  <c r="FF1421" i="20"/>
  <c r="FW1532" i="20" a="1"/>
  <c r="FW1532" i="20" s="1"/>
  <c r="EG1372" i="20"/>
  <c r="EM1372" i="20"/>
  <c r="EM1373" i="20"/>
  <c r="EE1391" i="20" a="1"/>
  <c r="EE1393" i="20" s="1"/>
  <c r="DO1391" i="20" a="1"/>
  <c r="DO1393" i="20" s="1"/>
  <c r="FA1381" i="20" a="1"/>
  <c r="FA1381" i="20" s="1"/>
  <c r="CM1382" i="20" s="1"/>
  <c r="FJ1393" i="20"/>
  <c r="FJ1392" i="20"/>
  <c r="FJ1391" i="20"/>
  <c r="GF1392" i="20"/>
  <c r="GF1393" i="20"/>
  <c r="GF1391" i="20"/>
  <c r="DU1330" i="20"/>
  <c r="CC1331" i="20" s="1"/>
  <c r="DU1332" i="20"/>
  <c r="CC1333" i="20" s="1"/>
  <c r="FW1377" i="20"/>
  <c r="CN1378" i="20" s="1"/>
  <c r="DU1534" i="20"/>
  <c r="CC1535" i="20" s="1"/>
  <c r="FA1532" i="20" a="1"/>
  <c r="FA1532" i="20" s="1"/>
  <c r="CM1533" i="20" s="1"/>
  <c r="DU1533" i="20"/>
  <c r="CC1534" i="20" s="1"/>
  <c r="DF1411" i="20"/>
  <c r="DE1412" i="20"/>
  <c r="EY1411" i="20"/>
  <c r="DD1411" i="20"/>
  <c r="DF1412" i="20"/>
  <c r="EA1412" i="20"/>
  <c r="DE1411" i="20"/>
  <c r="DZ1413" i="20"/>
  <c r="EB1412" i="20"/>
  <c r="EA1411" i="20"/>
  <c r="EA1413" i="20"/>
  <c r="DF1413" i="20"/>
  <c r="DZ1411" i="20"/>
  <c r="EB1413" i="20"/>
  <c r="DD1413" i="20"/>
  <c r="EB1411" i="20"/>
  <c r="DD1412" i="20"/>
  <c r="DZ1412" i="20"/>
  <c r="DE1413" i="20"/>
  <c r="GM1316" i="20"/>
  <c r="GM1315" i="20"/>
  <c r="GM1317" i="20"/>
  <c r="CB1374" i="20"/>
  <c r="CE1372" i="20" s="1"/>
  <c r="EM1371" i="20"/>
  <c r="EG1373" i="20"/>
  <c r="CH1406" i="20"/>
  <c r="CH1409" i="20" s="1"/>
  <c r="CW1502" i="20" s="1"/>
  <c r="DZ1503" i="20" s="1"/>
  <c r="FA1376" i="20"/>
  <c r="CM1377" i="20" s="1"/>
  <c r="FA1378" i="20"/>
  <c r="CM1379" i="20" s="1"/>
  <c r="EI1369" i="20"/>
  <c r="FW1372" i="20"/>
  <c r="CN1373" i="20" s="1"/>
  <c r="DU1381" i="20"/>
  <c r="CC1382" i="20" s="1"/>
  <c r="DU1382" i="20"/>
  <c r="CC1383" i="20" s="1"/>
  <c r="CY1330" i="20"/>
  <c r="FW1373" i="20"/>
  <c r="CN1374" i="20" s="1"/>
  <c r="GJ1368" i="20"/>
  <c r="CB1379" i="20"/>
  <c r="EM1377" i="20"/>
  <c r="EG1378" i="20"/>
  <c r="CB1377" i="20"/>
  <c r="EG1376" i="20"/>
  <c r="GI1387" i="20"/>
  <c r="EP1367" i="20"/>
  <c r="CH1368" i="20"/>
  <c r="GJ1366" i="20"/>
  <c r="CB1378" i="20"/>
  <c r="GJ1367" i="20"/>
  <c r="CY1532" i="20"/>
  <c r="CB1533" i="20" s="1"/>
  <c r="FA1371" i="20"/>
  <c r="FA1372" i="20"/>
  <c r="FA1373" i="20"/>
  <c r="CY1534" i="20"/>
  <c r="DO1449" i="20"/>
  <c r="DO1447" i="20"/>
  <c r="CB1534" i="20"/>
  <c r="FJ1457" i="20" a="1"/>
  <c r="CE1387" i="20"/>
  <c r="FQ1447" i="20" a="1"/>
  <c r="FQ1449" i="20" s="1"/>
  <c r="DH1458" i="20"/>
  <c r="DH1459" i="20"/>
  <c r="DH1457" i="20"/>
  <c r="DH1453" i="20"/>
  <c r="CY1331" i="20"/>
  <c r="CB1332" i="20" s="1"/>
  <c r="ED1458" i="20"/>
  <c r="ED1457" i="20"/>
  <c r="ED1459" i="20"/>
  <c r="GF1457" i="20" a="1"/>
  <c r="DU1447" i="20" a="1"/>
  <c r="ED1453" i="20"/>
  <c r="GG1447" i="20" a="1"/>
  <c r="EH1386" i="20"/>
  <c r="EH1387" i="20"/>
  <c r="EH1388" i="20"/>
  <c r="FW1330" i="20" a="1"/>
  <c r="FW1332" i="20" s="1"/>
  <c r="CN1333" i="20" s="1"/>
  <c r="DH1452" i="20"/>
  <c r="FJ1452" i="20" a="1"/>
  <c r="FJ1454" i="20" s="1"/>
  <c r="ED1452" i="20"/>
  <c r="CN1389" i="20"/>
  <c r="GI1388" i="20"/>
  <c r="GO1386" i="20"/>
  <c r="CN1387" i="20"/>
  <c r="GO1387" i="20"/>
  <c r="GO1388" i="20"/>
  <c r="GI1386" i="20"/>
  <c r="FW1381" i="20" a="1"/>
  <c r="FW1382" i="20" s="1"/>
  <c r="CN1383" i="20" s="1"/>
  <c r="GF1452" i="20" a="1"/>
  <c r="GF1452" i="20" s="1"/>
  <c r="CB1384" i="20"/>
  <c r="EG1383" i="20"/>
  <c r="CB1333" i="20"/>
  <c r="CB1382" i="20"/>
  <c r="FA1330" i="20" a="1"/>
  <c r="CB1383" i="20"/>
  <c r="DO1431" i="20"/>
  <c r="DO1432" i="20"/>
  <c r="FW1396" i="20"/>
  <c r="CN1397" i="20" s="1"/>
  <c r="FW1398" i="20"/>
  <c r="CN1399" i="20" s="1"/>
  <c r="EE1433" i="20"/>
  <c r="EE1431" i="20"/>
  <c r="EA1504" i="20"/>
  <c r="GM1407" i="20"/>
  <c r="GM1406" i="20"/>
  <c r="GM1408" i="20"/>
  <c r="GL1402" i="20"/>
  <c r="CH1401" i="20"/>
  <c r="CH1404" i="20" s="1"/>
  <c r="CW1497" i="20" s="1"/>
  <c r="GG1431" i="20" a="1"/>
  <c r="FQ1431" i="20" a="1"/>
  <c r="EG1377" i="20" l="1"/>
  <c r="EH1378" i="20" s="1"/>
  <c r="FQ1418" i="20"/>
  <c r="FA1534" i="20"/>
  <c r="CM1535" i="20" s="1"/>
  <c r="DE1503" i="20"/>
  <c r="FQ1416" i="20"/>
  <c r="FW1533" i="20"/>
  <c r="EG1534" i="20"/>
  <c r="EM1376" i="20"/>
  <c r="EM1378" i="20"/>
  <c r="FW1378" i="20"/>
  <c r="CN1379" i="20" s="1"/>
  <c r="GI1442" i="20"/>
  <c r="CM1443" i="20"/>
  <c r="FW1534" i="20"/>
  <c r="CM1445" i="20"/>
  <c r="GO1443" i="20"/>
  <c r="GI1444" i="20"/>
  <c r="GO1442" i="20"/>
  <c r="CY1397" i="20"/>
  <c r="CB1398" i="20" s="1"/>
  <c r="CY1396" i="20"/>
  <c r="CB1397" i="20" s="1"/>
  <c r="FA1396" i="20" a="1"/>
  <c r="GG1416" i="20" a="1"/>
  <c r="EE1416" i="20"/>
  <c r="EE1418" i="20"/>
  <c r="EE1417" i="20"/>
  <c r="DU1397" i="20"/>
  <c r="DU1398" i="20"/>
  <c r="DU1396" i="20"/>
  <c r="DO1416" i="20"/>
  <c r="DO1418" i="20"/>
  <c r="DO1417" i="20"/>
  <c r="EG1533" i="20"/>
  <c r="EH1442" i="20"/>
  <c r="EH1443" i="20"/>
  <c r="CE1443" i="20"/>
  <c r="EH1444" i="20"/>
  <c r="DH1422" i="20"/>
  <c r="DH1423" i="20"/>
  <c r="DH1421" i="20"/>
  <c r="GF1421" i="20" a="1"/>
  <c r="ED1422" i="20"/>
  <c r="ED1421" i="20"/>
  <c r="ED1423" i="20"/>
  <c r="EG1330" i="20"/>
  <c r="EH1372" i="20"/>
  <c r="FJ1421" i="20" a="1"/>
  <c r="FA1416" i="20" a="1"/>
  <c r="FA1416" i="20" s="1"/>
  <c r="EE1391" i="20"/>
  <c r="EE1392" i="20"/>
  <c r="DF1504" i="20"/>
  <c r="DF1502" i="20"/>
  <c r="EB1503" i="20"/>
  <c r="DZ1504" i="20"/>
  <c r="EA1503" i="20"/>
  <c r="CB1331" i="20"/>
  <c r="CE1331" i="20" s="1"/>
  <c r="EB1504" i="20"/>
  <c r="DD1504" i="20"/>
  <c r="DD1502" i="20"/>
  <c r="DZ1502" i="20"/>
  <c r="EB1502" i="20"/>
  <c r="EG1332" i="20"/>
  <c r="DD1503" i="20"/>
  <c r="EY1502" i="20"/>
  <c r="FH1504" i="20" s="1"/>
  <c r="DE1504" i="20"/>
  <c r="DF1503" i="20"/>
  <c r="DE1502" i="20"/>
  <c r="EA1502" i="20"/>
  <c r="FA1383" i="20"/>
  <c r="CM1384" i="20" s="1"/>
  <c r="FA1382" i="20"/>
  <c r="CM1383" i="20" s="1"/>
  <c r="DO1392" i="20"/>
  <c r="FQ1391" i="20" a="1"/>
  <c r="FQ1391" i="20" s="1"/>
  <c r="DO1391" i="20"/>
  <c r="EH1371" i="20"/>
  <c r="FA1533" i="20"/>
  <c r="CM1534" i="20" s="1"/>
  <c r="GG1391" i="20" a="1"/>
  <c r="GG1392" i="20" s="1"/>
  <c r="GI1377" i="20"/>
  <c r="EM1331" i="20"/>
  <c r="GK1318" i="20"/>
  <c r="ED1411" i="20" a="1"/>
  <c r="DH1411" i="20" a="1"/>
  <c r="FH1413" i="20"/>
  <c r="FH1412" i="20"/>
  <c r="GB1413" i="20"/>
  <c r="FF1412" i="20"/>
  <c r="FF1411" i="20"/>
  <c r="FG1412" i="20"/>
  <c r="GC1411" i="20"/>
  <c r="GB1412" i="20"/>
  <c r="GB1411" i="20"/>
  <c r="FG1411" i="20"/>
  <c r="GD1412" i="20"/>
  <c r="GD1413" i="20"/>
  <c r="FH1411" i="20"/>
  <c r="GC1412" i="20"/>
  <c r="GD1411" i="20"/>
  <c r="FG1413" i="20"/>
  <c r="FF1413" i="20"/>
  <c r="GC1413" i="20"/>
  <c r="EH1373" i="20"/>
  <c r="EM1383" i="20"/>
  <c r="EM1382" i="20"/>
  <c r="GO1377" i="20"/>
  <c r="EG1382" i="20"/>
  <c r="EM1534" i="20"/>
  <c r="EM1381" i="20"/>
  <c r="GO1376" i="20"/>
  <c r="EG1381" i="20"/>
  <c r="GI1376" i="20"/>
  <c r="GO1378" i="20"/>
  <c r="GI1378" i="20"/>
  <c r="EG1331" i="20"/>
  <c r="EG1532" i="20"/>
  <c r="EH1532" i="20" s="1"/>
  <c r="CE1377" i="20"/>
  <c r="DU1431" i="20" a="1"/>
  <c r="DU1433" i="20" s="1"/>
  <c r="CC1434" i="20" s="1"/>
  <c r="GL1367" i="20"/>
  <c r="CH1366" i="20"/>
  <c r="CH1369" i="20" s="1"/>
  <c r="CW1462" i="20" s="1"/>
  <c r="EP1377" i="20"/>
  <c r="CH1378" i="20"/>
  <c r="GL1377" i="20" s="1"/>
  <c r="EM1332" i="20"/>
  <c r="EH1376" i="20"/>
  <c r="EM1330" i="20"/>
  <c r="EE1452" i="20" a="1"/>
  <c r="EE1452" i="20" s="1"/>
  <c r="CY1447" i="20" a="1"/>
  <c r="CY1449" i="20" s="1"/>
  <c r="DO1452" i="20" a="1"/>
  <c r="DO1454" i="20" s="1"/>
  <c r="CM1374" i="20"/>
  <c r="GI1373" i="20"/>
  <c r="GO1372" i="20"/>
  <c r="EM1533" i="20"/>
  <c r="CM1373" i="20"/>
  <c r="GI1372" i="20"/>
  <c r="GO1371" i="20"/>
  <c r="EE1457" i="20" a="1"/>
  <c r="EE1459" i="20" s="1"/>
  <c r="CB1535" i="20"/>
  <c r="CE1533" i="20" s="1"/>
  <c r="GI1371" i="20"/>
  <c r="CM1372" i="20"/>
  <c r="GO1373" i="20"/>
  <c r="EM1532" i="20"/>
  <c r="FJ1453" i="20"/>
  <c r="CN1534" i="20"/>
  <c r="CN1535" i="20"/>
  <c r="GI1534" i="20"/>
  <c r="CN1533" i="20"/>
  <c r="GI1532" i="20"/>
  <c r="GO1533" i="20"/>
  <c r="FQ1448" i="20"/>
  <c r="FQ1447" i="20"/>
  <c r="DO1457" i="20" a="1"/>
  <c r="DO1459" i="20" s="1"/>
  <c r="GF1457" i="20"/>
  <c r="GF1459" i="20"/>
  <c r="GF1458" i="20"/>
  <c r="FJ1459" i="20"/>
  <c r="FJ1458" i="20"/>
  <c r="FJ1457" i="20"/>
  <c r="DU1448" i="20"/>
  <c r="CC1449" i="20" s="1"/>
  <c r="DU1447" i="20"/>
  <c r="CC1448" i="20" s="1"/>
  <c r="DU1449" i="20"/>
  <c r="CC1450" i="20" s="1"/>
  <c r="GG1449" i="20"/>
  <c r="GG1448" i="20"/>
  <c r="GG1447" i="20"/>
  <c r="FW1331" i="20"/>
  <c r="CN1332" i="20" s="1"/>
  <c r="FW1381" i="20"/>
  <c r="CN1382" i="20" s="1"/>
  <c r="FW1383" i="20"/>
  <c r="CN1384" i="20" s="1"/>
  <c r="FW1330" i="20"/>
  <c r="CN1331" i="20" s="1"/>
  <c r="EI1389" i="20"/>
  <c r="CY1431" i="20" a="1"/>
  <c r="CY1432" i="20" s="1"/>
  <c r="CB1433" i="20" s="1"/>
  <c r="FJ1452" i="20"/>
  <c r="GJ1387" i="20"/>
  <c r="GJ1386" i="20"/>
  <c r="CH1388" i="20"/>
  <c r="EP1387" i="20"/>
  <c r="GJ1388" i="20"/>
  <c r="GF1453" i="20"/>
  <c r="GF1454" i="20"/>
  <c r="CE1382" i="20"/>
  <c r="FA1330" i="20"/>
  <c r="FA1332" i="20"/>
  <c r="FA1331" i="20"/>
  <c r="GK1409" i="20"/>
  <c r="GG1433" i="20"/>
  <c r="GG1432" i="20"/>
  <c r="GG1431" i="20"/>
  <c r="DZ1498" i="20"/>
  <c r="DF1498" i="20"/>
  <c r="DZ1497" i="20"/>
  <c r="DE1498" i="20"/>
  <c r="EB1499" i="20"/>
  <c r="DD1498" i="20"/>
  <c r="EA1499" i="20"/>
  <c r="DZ1499" i="20"/>
  <c r="DF1499" i="20"/>
  <c r="DF1497" i="20"/>
  <c r="DE1499" i="20"/>
  <c r="DE1497" i="20"/>
  <c r="DD1499" i="20"/>
  <c r="EB1498" i="20"/>
  <c r="EY1497" i="20"/>
  <c r="EB1497" i="20"/>
  <c r="DD1497" i="20"/>
  <c r="EA1498" i="20"/>
  <c r="EA1497" i="20"/>
  <c r="GM1402" i="20"/>
  <c r="GM1401" i="20"/>
  <c r="GM1403" i="20"/>
  <c r="FA1418" i="20"/>
  <c r="FA1417" i="20"/>
  <c r="FQ1433" i="20"/>
  <c r="FQ1432" i="20"/>
  <c r="FQ1431" i="20"/>
  <c r="FH1502" i="20"/>
  <c r="GB1504" i="20"/>
  <c r="GD1502" i="20"/>
  <c r="FG1502" i="20"/>
  <c r="FF1502" i="20"/>
  <c r="FG1504" i="20"/>
  <c r="GB1502" i="20"/>
  <c r="FF1504" i="20"/>
  <c r="GI1533" i="20" l="1"/>
  <c r="EH1377" i="20"/>
  <c r="DU1391" i="20" a="1"/>
  <c r="GJ1444" i="20"/>
  <c r="CH1444" i="20"/>
  <c r="EP1443" i="20"/>
  <c r="GJ1442" i="20"/>
  <c r="GJ1443" i="20"/>
  <c r="DO1421" i="20" a="1"/>
  <c r="DO1423" i="20" s="1"/>
  <c r="GB1503" i="20"/>
  <c r="GD1503" i="20"/>
  <c r="DU1416" i="20" a="1"/>
  <c r="FF1503" i="20"/>
  <c r="GC1504" i="20"/>
  <c r="GF1502" i="20" s="1" a="1"/>
  <c r="GD1504" i="20"/>
  <c r="GG1417" i="20"/>
  <c r="GG1418" i="20"/>
  <c r="GG1416" i="20"/>
  <c r="GC1502" i="20"/>
  <c r="FG1503" i="20"/>
  <c r="GC1503" i="20"/>
  <c r="FH1503" i="20"/>
  <c r="FA1397" i="20"/>
  <c r="FA1398" i="20"/>
  <c r="FA1396" i="20"/>
  <c r="CY1416" i="20" a="1"/>
  <c r="CC1397" i="20"/>
  <c r="EG1396" i="20"/>
  <c r="EM1397" i="20"/>
  <c r="CC1399" i="20"/>
  <c r="EG1398" i="20"/>
  <c r="EM1396" i="20"/>
  <c r="CC1398" i="20"/>
  <c r="EM1398" i="20"/>
  <c r="EG1397" i="20"/>
  <c r="EI1445" i="20"/>
  <c r="GF1421" i="20"/>
  <c r="GF1422" i="20"/>
  <c r="GF1423" i="20"/>
  <c r="FJ1423" i="20"/>
  <c r="FJ1422" i="20"/>
  <c r="FJ1421" i="20"/>
  <c r="EE1421" i="20" a="1"/>
  <c r="GO1532" i="20"/>
  <c r="GO1534" i="20"/>
  <c r="EH1534" i="20"/>
  <c r="ED1502" i="20" a="1"/>
  <c r="ED1502" i="20" s="1"/>
  <c r="GI1382" i="20"/>
  <c r="EH1332" i="20"/>
  <c r="EI1374" i="20"/>
  <c r="DH1502" i="20" a="1"/>
  <c r="CY1391" i="20" a="1"/>
  <c r="CY1391" i="20" s="1"/>
  <c r="CB1392" i="20" s="1"/>
  <c r="DU1431" i="20"/>
  <c r="CC1432" i="20" s="1"/>
  <c r="DU1432" i="20"/>
  <c r="CC1433" i="20" s="1"/>
  <c r="FQ1393" i="20"/>
  <c r="FQ1392" i="20"/>
  <c r="GG1391" i="20"/>
  <c r="GG1393" i="20"/>
  <c r="DU1393" i="20"/>
  <c r="CC1394" i="20" s="1"/>
  <c r="DU1392" i="20"/>
  <c r="CC1393" i="20" s="1"/>
  <c r="DU1391" i="20"/>
  <c r="CC1392" i="20" s="1"/>
  <c r="EH1383" i="20"/>
  <c r="FJ1411" i="20" a="1"/>
  <c r="GF1411" i="20" a="1"/>
  <c r="DH1413" i="20"/>
  <c r="DH1412" i="20"/>
  <c r="DH1411" i="20"/>
  <c r="ED1413" i="20"/>
  <c r="ED1412" i="20"/>
  <c r="ED1411" i="20"/>
  <c r="EH1381" i="20"/>
  <c r="EH1330" i="20"/>
  <c r="EH1382" i="20"/>
  <c r="EH1331" i="20"/>
  <c r="GJ1377" i="20"/>
  <c r="GJ1376" i="20"/>
  <c r="CY1433" i="20"/>
  <c r="CB1434" i="20" s="1"/>
  <c r="GJ1378" i="20"/>
  <c r="GJ1372" i="20"/>
  <c r="DO1453" i="20"/>
  <c r="FQ1452" i="20" a="1"/>
  <c r="FQ1454" i="20" s="1"/>
  <c r="EE1453" i="20"/>
  <c r="FA1447" i="20" a="1"/>
  <c r="FA1449" i="20" s="1"/>
  <c r="CM1450" i="20" s="1"/>
  <c r="DO1452" i="20"/>
  <c r="EH1533" i="20"/>
  <c r="GO1383" i="20"/>
  <c r="EE1454" i="20"/>
  <c r="CY1447" i="20"/>
  <c r="EM1448" i="20" s="1"/>
  <c r="CY1448" i="20"/>
  <c r="GI1381" i="20"/>
  <c r="CH1383" i="20"/>
  <c r="GL1382" i="20" s="1"/>
  <c r="GM1381" i="20" s="1"/>
  <c r="EI1379" i="20"/>
  <c r="GO1382" i="20"/>
  <c r="EE1457" i="20"/>
  <c r="GM1376" i="20"/>
  <c r="GM1378" i="20"/>
  <c r="GM1377" i="20"/>
  <c r="EB1464" i="20"/>
  <c r="DD1464" i="20"/>
  <c r="EY1462" i="20"/>
  <c r="DZ1464" i="20"/>
  <c r="DE1463" i="20"/>
  <c r="DE1462" i="20"/>
  <c r="DD1463" i="20"/>
  <c r="EA1464" i="20"/>
  <c r="EB1463" i="20"/>
  <c r="EA1463" i="20"/>
  <c r="EA1462" i="20"/>
  <c r="EB1462" i="20"/>
  <c r="DZ1463" i="20"/>
  <c r="DF1464" i="20"/>
  <c r="DD1462" i="20"/>
  <c r="DF1463" i="20"/>
  <c r="DE1464" i="20"/>
  <c r="DZ1462" i="20"/>
  <c r="DF1462" i="20"/>
  <c r="GM1368" i="20"/>
  <c r="GM1367" i="20"/>
  <c r="GM1366" i="20"/>
  <c r="CH1376" i="20"/>
  <c r="CH1379" i="20" s="1"/>
  <c r="CW1472" i="20" s="1"/>
  <c r="EE1458" i="20"/>
  <c r="GJ1534" i="20"/>
  <c r="FW1447" i="20" a="1"/>
  <c r="FW1449" i="20" s="1"/>
  <c r="CN1450" i="20" s="1"/>
  <c r="CH1373" i="20"/>
  <c r="EP1372" i="20"/>
  <c r="GJ1371" i="20"/>
  <c r="GJ1373" i="20"/>
  <c r="CH1534" i="20"/>
  <c r="EP1533" i="20"/>
  <c r="EP1382" i="20"/>
  <c r="GI1383" i="20"/>
  <c r="GJ1533" i="20"/>
  <c r="GO1381" i="20"/>
  <c r="GJ1532" i="20"/>
  <c r="DO1457" i="20"/>
  <c r="DO1458" i="20"/>
  <c r="FQ1457" i="20" a="1"/>
  <c r="GG1457" i="20" a="1"/>
  <c r="EG1449" i="20"/>
  <c r="CB1450" i="20"/>
  <c r="CY1431" i="20"/>
  <c r="CB1432" i="20" s="1"/>
  <c r="CH1386" i="20"/>
  <c r="CH1389" i="20" s="1"/>
  <c r="CW1482" i="20" s="1"/>
  <c r="GL1387" i="20"/>
  <c r="GG1452" i="20" a="1"/>
  <c r="GG1454" i="20" s="1"/>
  <c r="CM1331" i="20"/>
  <c r="GO1332" i="20"/>
  <c r="GI1330" i="20"/>
  <c r="CM1332" i="20"/>
  <c r="GO1330" i="20"/>
  <c r="GI1331" i="20"/>
  <c r="CM1333" i="20"/>
  <c r="GI1332" i="20"/>
  <c r="GO1331" i="20"/>
  <c r="FW1431" i="20" a="1"/>
  <c r="FW1432" i="20" s="1"/>
  <c r="CN1433" i="20" s="1"/>
  <c r="FA1431" i="20" a="1"/>
  <c r="FA1433" i="20" s="1"/>
  <c r="DH1504" i="20"/>
  <c r="DH1503" i="20"/>
  <c r="DH1502" i="20"/>
  <c r="CM1418" i="20"/>
  <c r="CM1419" i="20"/>
  <c r="GK1404" i="20"/>
  <c r="DH1497" i="20" a="1"/>
  <c r="GC1497" i="20"/>
  <c r="FF1497" i="20"/>
  <c r="GD1498" i="20"/>
  <c r="GB1497" i="20"/>
  <c r="GD1499" i="20"/>
  <c r="GC1498" i="20"/>
  <c r="GC1499" i="20"/>
  <c r="GB1498" i="20"/>
  <c r="GB1499" i="20"/>
  <c r="FH1498" i="20"/>
  <c r="FH1499" i="20"/>
  <c r="FG1498" i="20"/>
  <c r="FG1499" i="20"/>
  <c r="FF1498" i="20"/>
  <c r="FH1497" i="20"/>
  <c r="FF1499" i="20"/>
  <c r="GD1497" i="20"/>
  <c r="FG1497" i="20"/>
  <c r="FJ1502" i="20" a="1"/>
  <c r="CM1417" i="20"/>
  <c r="ED1497" i="20" a="1"/>
  <c r="DO1422" i="20" l="1"/>
  <c r="DO1421" i="20"/>
  <c r="CY1421" i="20" s="1" a="1"/>
  <c r="BW1518" i="20"/>
  <c r="BW1519" i="20"/>
  <c r="BV1517" i="20"/>
  <c r="BV1512" i="20"/>
  <c r="GL1443" i="20"/>
  <c r="CH1442" i="20"/>
  <c r="CH1445" i="20" s="1"/>
  <c r="CW1538" i="20" s="1"/>
  <c r="EH1398" i="20"/>
  <c r="CM1397" i="20"/>
  <c r="GO1398" i="20"/>
  <c r="GI1396" i="20"/>
  <c r="GO1397" i="20"/>
  <c r="CM1399" i="20"/>
  <c r="GI1398" i="20"/>
  <c r="CM1398" i="20"/>
  <c r="GO1396" i="20"/>
  <c r="GI1397" i="20"/>
  <c r="DU1418" i="20"/>
  <c r="CC1419" i="20" s="1"/>
  <c r="DU1416" i="20"/>
  <c r="CC1417" i="20" s="1"/>
  <c r="DU1417" i="20"/>
  <c r="CC1418" i="20" s="1"/>
  <c r="FW1416" i="20" a="1"/>
  <c r="EH1396" i="20"/>
  <c r="EH1397" i="20"/>
  <c r="CE1397" i="20"/>
  <c r="CY1418" i="20"/>
  <c r="CY1416" i="20"/>
  <c r="CY1417" i="20"/>
  <c r="FA1391" i="20" a="1"/>
  <c r="FA1392" i="20" s="1"/>
  <c r="CM1393" i="20" s="1"/>
  <c r="FQ1421" i="20" a="1"/>
  <c r="EE1421" i="20"/>
  <c r="EE1423" i="20"/>
  <c r="EE1422" i="20"/>
  <c r="GG1421" i="20" a="1"/>
  <c r="FA1448" i="20"/>
  <c r="CM1449" i="20" s="1"/>
  <c r="EG1433" i="20"/>
  <c r="ED1503" i="20"/>
  <c r="ED1504" i="20"/>
  <c r="EI1535" i="20"/>
  <c r="EG1432" i="20"/>
  <c r="CE1432" i="20"/>
  <c r="CY1393" i="20"/>
  <c r="CB1394" i="20" s="1"/>
  <c r="CY1392" i="20"/>
  <c r="CB1393" i="20" s="1"/>
  <c r="FW1391" i="20" a="1"/>
  <c r="FW1391" i="20" s="1"/>
  <c r="CB1448" i="20"/>
  <c r="EG1447" i="20"/>
  <c r="EI1333" i="20"/>
  <c r="EM1431" i="20"/>
  <c r="EI1384" i="20"/>
  <c r="DO1411" i="20" a="1"/>
  <c r="DO1411" i="20" s="1"/>
  <c r="EE1411" i="20" a="1"/>
  <c r="EE1411" i="20" s="1"/>
  <c r="EG1391" i="20"/>
  <c r="GF1411" i="20"/>
  <c r="GF1412" i="20"/>
  <c r="GF1413" i="20"/>
  <c r="FJ1413" i="20"/>
  <c r="FJ1412" i="20"/>
  <c r="FJ1411" i="20"/>
  <c r="CY1452" i="20" a="1"/>
  <c r="CY1452" i="20" s="1"/>
  <c r="EM1449" i="20"/>
  <c r="GJ1382" i="20"/>
  <c r="EM1447" i="20"/>
  <c r="DU1452" i="20" a="1"/>
  <c r="DU1454" i="20" s="1"/>
  <c r="CC1455" i="20" s="1"/>
  <c r="FQ1452" i="20"/>
  <c r="CB1449" i="20"/>
  <c r="EG1448" i="20"/>
  <c r="FQ1453" i="20"/>
  <c r="CH1381" i="20"/>
  <c r="CH1384" i="20" s="1"/>
  <c r="CW1477" i="20" s="1"/>
  <c r="DD1478" i="20" s="1"/>
  <c r="GJ1381" i="20"/>
  <c r="GM1383" i="20"/>
  <c r="FA1447" i="20"/>
  <c r="CM1448" i="20" s="1"/>
  <c r="FW1448" i="20"/>
  <c r="CN1449" i="20" s="1"/>
  <c r="FW1447" i="20"/>
  <c r="CN1448" i="20" s="1"/>
  <c r="DU1457" i="20" a="1"/>
  <c r="DU1457" i="20" s="1"/>
  <c r="CC1458" i="20" s="1"/>
  <c r="GM1382" i="20"/>
  <c r="EM1432" i="20"/>
  <c r="FG1462" i="20"/>
  <c r="GB1464" i="20"/>
  <c r="FH1462" i="20"/>
  <c r="GC1462" i="20"/>
  <c r="GB1463" i="20"/>
  <c r="FF1462" i="20"/>
  <c r="FH1464" i="20"/>
  <c r="GD1464" i="20"/>
  <c r="FH1463" i="20"/>
  <c r="GD1463" i="20"/>
  <c r="FG1464" i="20"/>
  <c r="FG1463" i="20"/>
  <c r="GB1462" i="20"/>
  <c r="GC1464" i="20"/>
  <c r="FF1464" i="20"/>
  <c r="GD1462" i="20"/>
  <c r="GC1463" i="20"/>
  <c r="FF1463" i="20"/>
  <c r="ED1462" i="20" a="1"/>
  <c r="GJ1383" i="20"/>
  <c r="DZ1474" i="20"/>
  <c r="DE1474" i="20"/>
  <c r="DD1474" i="20"/>
  <c r="EA1474" i="20"/>
  <c r="DF1472" i="20"/>
  <c r="EB1472" i="20"/>
  <c r="DF1474" i="20"/>
  <c r="DE1473" i="20"/>
  <c r="DE1472" i="20"/>
  <c r="EA1472" i="20"/>
  <c r="EB1474" i="20"/>
  <c r="DZ1473" i="20"/>
  <c r="DF1473" i="20"/>
  <c r="DZ1472" i="20"/>
  <c r="EA1473" i="20"/>
  <c r="DD1472" i="20"/>
  <c r="DD1473" i="20"/>
  <c r="EY1472" i="20"/>
  <c r="EB1473" i="20"/>
  <c r="DH1462" i="20" a="1"/>
  <c r="GK1369" i="20"/>
  <c r="GK1379" i="20"/>
  <c r="EG1431" i="20"/>
  <c r="GL1372" i="20"/>
  <c r="CH1371" i="20"/>
  <c r="CH1374" i="20" s="1"/>
  <c r="CW1467" i="20" s="1"/>
  <c r="GL1533" i="20"/>
  <c r="CH1532" i="20"/>
  <c r="CH1535" i="20" s="1"/>
  <c r="CW1628" i="20" s="1"/>
  <c r="CY1457" i="20" a="1"/>
  <c r="GG1458" i="20"/>
  <c r="GG1457" i="20"/>
  <c r="GG1459" i="20"/>
  <c r="FQ1459" i="20"/>
  <c r="FQ1458" i="20"/>
  <c r="FQ1457" i="20"/>
  <c r="EM1433" i="20"/>
  <c r="GI1449" i="20"/>
  <c r="GM1387" i="20"/>
  <c r="GM1388" i="20"/>
  <c r="GM1386" i="20"/>
  <c r="DF1483" i="20"/>
  <c r="EA1484" i="20"/>
  <c r="DE1484" i="20"/>
  <c r="EB1483" i="20"/>
  <c r="DZ1482" i="20"/>
  <c r="EA1483" i="20"/>
  <c r="DF1482" i="20"/>
  <c r="DD1483" i="20"/>
  <c r="EB1484" i="20"/>
  <c r="EY1482" i="20"/>
  <c r="DZ1483" i="20"/>
  <c r="DD1484" i="20"/>
  <c r="EA1482" i="20"/>
  <c r="DF1484" i="20"/>
  <c r="DE1483" i="20"/>
  <c r="DZ1484" i="20"/>
  <c r="DD1482" i="20"/>
  <c r="DE1482" i="20"/>
  <c r="EB1482" i="20"/>
  <c r="GG1453" i="20"/>
  <c r="GG1452" i="20"/>
  <c r="GJ1332" i="20"/>
  <c r="FW1433" i="20"/>
  <c r="CN1434" i="20" s="1"/>
  <c r="GJ1331" i="20"/>
  <c r="GJ1330" i="20"/>
  <c r="CH1332" i="20"/>
  <c r="EP1331" i="20"/>
  <c r="FW1431" i="20"/>
  <c r="CN1432" i="20" s="1"/>
  <c r="DO1502" i="20" a="1"/>
  <c r="DO1503" i="20" s="1"/>
  <c r="FA1432" i="20"/>
  <c r="FA1431" i="20"/>
  <c r="FJ1504" i="20"/>
  <c r="FJ1503" i="20"/>
  <c r="FJ1502" i="20"/>
  <c r="GF1497" i="20" a="1"/>
  <c r="GF1502" i="20"/>
  <c r="GF1504" i="20"/>
  <c r="GF1503" i="20"/>
  <c r="FJ1497" i="20" a="1"/>
  <c r="DH1499" i="20"/>
  <c r="DH1498" i="20"/>
  <c r="DH1497" i="20"/>
  <c r="CM1434" i="20"/>
  <c r="ED1499" i="20"/>
  <c r="ED1498" i="20"/>
  <c r="ED1497" i="20"/>
  <c r="EH1431" i="20" l="1"/>
  <c r="GJ1398" i="20"/>
  <c r="EE1502" i="20" a="1"/>
  <c r="EE1504" i="20" s="1"/>
  <c r="DD1538" i="20"/>
  <c r="EB1539" i="20"/>
  <c r="EB1538" i="20"/>
  <c r="EA1539" i="20"/>
  <c r="EA1538" i="20"/>
  <c r="DZ1540" i="20"/>
  <c r="DF1540" i="20"/>
  <c r="EY1538" i="20"/>
  <c r="DE1538" i="20"/>
  <c r="DD1539" i="20"/>
  <c r="EB1540" i="20"/>
  <c r="EA1540" i="20"/>
  <c r="DF1538" i="20"/>
  <c r="DZ1538" i="20"/>
  <c r="DE1540" i="20"/>
  <c r="DE1539" i="20"/>
  <c r="DD1540" i="20"/>
  <c r="DZ1539" i="20"/>
  <c r="DF1539" i="20"/>
  <c r="GM1442" i="20"/>
  <c r="GM1443" i="20"/>
  <c r="GM1444" i="20"/>
  <c r="BX1522" i="20"/>
  <c r="BW1522" i="20"/>
  <c r="BX1519" i="20"/>
  <c r="BX1518" i="20"/>
  <c r="BW1523" i="20"/>
  <c r="FB1522" i="20" s="1"/>
  <c r="FB1518" i="20"/>
  <c r="BX1517" i="20"/>
  <c r="FB1517" i="20"/>
  <c r="BX1523" i="20"/>
  <c r="FX1522" i="20" s="1"/>
  <c r="FW1417" i="20"/>
  <c r="FW1416" i="20"/>
  <c r="FW1418" i="20"/>
  <c r="EP1397" i="20"/>
  <c r="GJ1396" i="20"/>
  <c r="FA1391" i="20"/>
  <c r="CM1392" i="20" s="1"/>
  <c r="GJ1397" i="20"/>
  <c r="CH1398" i="20"/>
  <c r="GL1397" i="20" s="1"/>
  <c r="CB1418" i="20"/>
  <c r="EG1417" i="20"/>
  <c r="EM1416" i="20"/>
  <c r="CB1417" i="20"/>
  <c r="EG1416" i="20"/>
  <c r="EM1418" i="20"/>
  <c r="CB1419" i="20"/>
  <c r="EM1417" i="20"/>
  <c r="EG1418" i="20"/>
  <c r="FA1393" i="20"/>
  <c r="CM1394" i="20" s="1"/>
  <c r="EI1399" i="20"/>
  <c r="EM1391" i="20"/>
  <c r="CE1392" i="20"/>
  <c r="FQ1423" i="20"/>
  <c r="FQ1421" i="20"/>
  <c r="FQ1422" i="20"/>
  <c r="GG1421" i="20"/>
  <c r="GG1422" i="20"/>
  <c r="GG1423" i="20"/>
  <c r="EG1393" i="20"/>
  <c r="CY1423" i="20"/>
  <c r="CY1422" i="20"/>
  <c r="CY1421" i="20"/>
  <c r="DU1421" i="20" a="1"/>
  <c r="CE1448" i="20"/>
  <c r="GO1447" i="20"/>
  <c r="GI1448" i="20"/>
  <c r="DU1453" i="20"/>
  <c r="CC1454" i="20" s="1"/>
  <c r="EM1393" i="20"/>
  <c r="EM1392" i="20"/>
  <c r="EG1392" i="20"/>
  <c r="EH1449" i="20"/>
  <c r="FW1393" i="20"/>
  <c r="GI1393" i="20" s="1"/>
  <c r="DF1478" i="20"/>
  <c r="FW1392" i="20"/>
  <c r="CN1393" i="20" s="1"/>
  <c r="CY1453" i="20"/>
  <c r="EM1452" i="20" s="1"/>
  <c r="CY1454" i="20"/>
  <c r="CB1455" i="20" s="1"/>
  <c r="DO1413" i="20"/>
  <c r="DO1412" i="20"/>
  <c r="EP1448" i="20"/>
  <c r="EA1478" i="20"/>
  <c r="DZ1477" i="20"/>
  <c r="FQ1411" i="20" a="1"/>
  <c r="FQ1413" i="20" s="1"/>
  <c r="EE1413" i="20"/>
  <c r="CN1392" i="20"/>
  <c r="EE1412" i="20"/>
  <c r="GO1448" i="20"/>
  <c r="EH1448" i="20"/>
  <c r="EH1447" i="20"/>
  <c r="GI1447" i="20"/>
  <c r="GG1411" i="20" a="1"/>
  <c r="CH1449" i="20"/>
  <c r="GL1448" i="20" s="1"/>
  <c r="GM1449" i="20" s="1"/>
  <c r="EH1433" i="20"/>
  <c r="FA1452" i="20" a="1"/>
  <c r="FA1453" i="20" s="1"/>
  <c r="CM1454" i="20" s="1"/>
  <c r="DE1477" i="20"/>
  <c r="DE1479" i="20"/>
  <c r="EB1478" i="20"/>
  <c r="DE1478" i="20"/>
  <c r="DD1477" i="20"/>
  <c r="EA1479" i="20"/>
  <c r="DD1479" i="20"/>
  <c r="EB1477" i="20"/>
  <c r="EB1479" i="20"/>
  <c r="DZ1479" i="20"/>
  <c r="DZ1478" i="20"/>
  <c r="DF1479" i="20"/>
  <c r="EA1477" i="20"/>
  <c r="EY1477" i="20"/>
  <c r="FF1479" i="20" s="1"/>
  <c r="DF1477" i="20"/>
  <c r="DU1452" i="20"/>
  <c r="CC1453" i="20" s="1"/>
  <c r="GI1433" i="20"/>
  <c r="DU1459" i="20"/>
  <c r="CC1460" i="20" s="1"/>
  <c r="DU1458" i="20"/>
  <c r="CC1459" i="20" s="1"/>
  <c r="GO1449" i="20"/>
  <c r="GK1384" i="20"/>
  <c r="GO1431" i="20"/>
  <c r="EH1432" i="20"/>
  <c r="EI1434" i="20" s="1"/>
  <c r="ED1472" i="20" a="1"/>
  <c r="ED1472" i="20" s="1"/>
  <c r="FF1474" i="20"/>
  <c r="GB1472" i="20"/>
  <c r="GD1472" i="20"/>
  <c r="FG1472" i="20"/>
  <c r="FG1473" i="20"/>
  <c r="GB1474" i="20"/>
  <c r="GD1473" i="20"/>
  <c r="FH1473" i="20"/>
  <c r="GC1473" i="20"/>
  <c r="FH1472" i="20"/>
  <c r="GD1474" i="20"/>
  <c r="GC1472" i="20"/>
  <c r="GB1473" i="20"/>
  <c r="FF1473" i="20"/>
  <c r="GC1474" i="20"/>
  <c r="FF1472" i="20"/>
  <c r="FH1474" i="20"/>
  <c r="FG1474" i="20"/>
  <c r="FJ1462" i="20" a="1"/>
  <c r="GF1462" i="20" a="1"/>
  <c r="DH1472" i="20" a="1"/>
  <c r="ED1464" i="20"/>
  <c r="ED1463" i="20"/>
  <c r="ED1462" i="20"/>
  <c r="DH1464" i="20"/>
  <c r="DH1463" i="20"/>
  <c r="DH1462" i="20"/>
  <c r="EY1467" i="20"/>
  <c r="EB1469" i="20"/>
  <c r="EB1467" i="20"/>
  <c r="DE1468" i="20"/>
  <c r="EA1468" i="20"/>
  <c r="DF1467" i="20"/>
  <c r="DD1467" i="20"/>
  <c r="EA1469" i="20"/>
  <c r="DD1468" i="20"/>
  <c r="EA1467" i="20"/>
  <c r="DZ1469" i="20"/>
  <c r="DZ1468" i="20"/>
  <c r="DF1469" i="20"/>
  <c r="DD1469" i="20"/>
  <c r="DE1467" i="20"/>
  <c r="DF1468" i="20"/>
  <c r="DE1469" i="20"/>
  <c r="EB1468" i="20"/>
  <c r="DZ1467" i="20"/>
  <c r="GM1372" i="20"/>
  <c r="GM1371" i="20"/>
  <c r="GM1373" i="20"/>
  <c r="EA1630" i="20"/>
  <c r="EA1628" i="20"/>
  <c r="DZ1630" i="20"/>
  <c r="EB1629" i="20"/>
  <c r="DE1630" i="20"/>
  <c r="DF1629" i="20"/>
  <c r="EY1628" i="20"/>
  <c r="DD1628" i="20"/>
  <c r="DF1628" i="20"/>
  <c r="DE1629" i="20"/>
  <c r="DZ1629" i="20"/>
  <c r="EB1628" i="20"/>
  <c r="DF1630" i="20"/>
  <c r="EB1630" i="20"/>
  <c r="DD1630" i="20"/>
  <c r="DZ1628" i="20"/>
  <c r="DD1629" i="20"/>
  <c r="EA1629" i="20"/>
  <c r="DE1628" i="20"/>
  <c r="GM1534" i="20"/>
  <c r="GM1532" i="20"/>
  <c r="GM1533" i="20"/>
  <c r="CY1458" i="20"/>
  <c r="CY1459" i="20"/>
  <c r="CY1457" i="20"/>
  <c r="FW1457" i="20" a="1"/>
  <c r="FA1457" i="20" a="1"/>
  <c r="FW1452" i="20" a="1"/>
  <c r="FW1452" i="20" s="1"/>
  <c r="GK1389" i="20"/>
  <c r="FF1483" i="20"/>
  <c r="GD1484" i="20"/>
  <c r="FG1482" i="20"/>
  <c r="FH1483" i="20"/>
  <c r="GB1484" i="20"/>
  <c r="GD1483" i="20"/>
  <c r="FH1482" i="20"/>
  <c r="FG1484" i="20"/>
  <c r="GC1484" i="20"/>
  <c r="GC1482" i="20"/>
  <c r="GB1482" i="20"/>
  <c r="FF1484" i="20"/>
  <c r="GB1483" i="20"/>
  <c r="FG1483" i="20"/>
  <c r="GD1482" i="20"/>
  <c r="FF1482" i="20"/>
  <c r="GC1483" i="20"/>
  <c r="FH1484" i="20"/>
  <c r="DH1482" i="20" a="1"/>
  <c r="ED1482" i="20" a="1"/>
  <c r="DO1502" i="20"/>
  <c r="DO1504" i="20"/>
  <c r="GI1431" i="20"/>
  <c r="GL1331" i="20"/>
  <c r="CH1330" i="20"/>
  <c r="CH1333" i="20" s="1"/>
  <c r="CW1426" i="20" s="1"/>
  <c r="GI1432" i="20"/>
  <c r="CB1454" i="20"/>
  <c r="CB1453" i="20"/>
  <c r="CM1433" i="20"/>
  <c r="GO1433" i="20"/>
  <c r="GO1432" i="20"/>
  <c r="CM1432" i="20"/>
  <c r="FQ1502" i="20" a="1"/>
  <c r="FQ1504" i="20" s="1"/>
  <c r="EE1502" i="20"/>
  <c r="EE1503" i="20"/>
  <c r="EE1497" i="20" a="1"/>
  <c r="FJ1499" i="20"/>
  <c r="FJ1498" i="20"/>
  <c r="FJ1497" i="20"/>
  <c r="DO1497" i="20" a="1"/>
  <c r="GG1502" i="20" a="1"/>
  <c r="GF1499" i="20"/>
  <c r="GF1498" i="20"/>
  <c r="GF1497" i="20"/>
  <c r="EG1454" i="20" l="1"/>
  <c r="EM1453" i="20"/>
  <c r="EG1453" i="20"/>
  <c r="EM1454" i="20"/>
  <c r="EG1452" i="20"/>
  <c r="GJ1448" i="20"/>
  <c r="ED1538" i="20" a="1"/>
  <c r="ED1538" i="20" s="1"/>
  <c r="GI1391" i="20"/>
  <c r="GD1539" i="20"/>
  <c r="FH1539" i="20"/>
  <c r="FG1539" i="20"/>
  <c r="GC1540" i="20"/>
  <c r="FG1538" i="20"/>
  <c r="GD1540" i="20"/>
  <c r="GB1540" i="20"/>
  <c r="FF1540" i="20"/>
  <c r="GC1538" i="20"/>
  <c r="FF1538" i="20"/>
  <c r="FH1538" i="20"/>
  <c r="GB1539" i="20"/>
  <c r="FH1540" i="20"/>
  <c r="FG1540" i="20"/>
  <c r="GB1538" i="20"/>
  <c r="GD1538" i="20"/>
  <c r="GC1539" i="20"/>
  <c r="FF1539" i="20"/>
  <c r="EH1416" i="20"/>
  <c r="GK1445" i="20"/>
  <c r="FX1517" i="20"/>
  <c r="BX1524" i="20"/>
  <c r="FX1523" i="20" s="1"/>
  <c r="BW1524" i="20"/>
  <c r="FB1523" i="20" s="1"/>
  <c r="FX1518" i="20"/>
  <c r="DH1538" i="20" a="1"/>
  <c r="CN1419" i="20"/>
  <c r="GO1416" i="20"/>
  <c r="GI1418" i="20"/>
  <c r="CN1417" i="20"/>
  <c r="GI1416" i="20"/>
  <c r="GO1417" i="20"/>
  <c r="CN1418" i="20"/>
  <c r="GI1417" i="20"/>
  <c r="GO1418" i="20"/>
  <c r="GM1397" i="20"/>
  <c r="GM1398" i="20"/>
  <c r="GM1396" i="20"/>
  <c r="CH1396" i="20"/>
  <c r="CH1399" i="20" s="1"/>
  <c r="CW1492" i="20" s="1"/>
  <c r="CE1417" i="20"/>
  <c r="EH1417" i="20"/>
  <c r="EH1418" i="20"/>
  <c r="EH1392" i="20"/>
  <c r="EH1391" i="20"/>
  <c r="CB1422" i="20"/>
  <c r="CB1423" i="20"/>
  <c r="CB1424" i="20"/>
  <c r="FW1421" i="20" a="1"/>
  <c r="FA1421" i="20" a="1"/>
  <c r="DU1421" i="20"/>
  <c r="CC1422" i="20" s="1"/>
  <c r="DU1422" i="20"/>
  <c r="CC1423" i="20" s="1"/>
  <c r="DU1423" i="20"/>
  <c r="CC1424" i="20" s="1"/>
  <c r="GO1392" i="20"/>
  <c r="GJ1449" i="20"/>
  <c r="CN1394" i="20"/>
  <c r="EP1392" i="20" s="1"/>
  <c r="EH1393" i="20"/>
  <c r="GO1391" i="20"/>
  <c r="GO1393" i="20"/>
  <c r="GI1392" i="20"/>
  <c r="CY1411" i="20" a="1"/>
  <c r="GJ1431" i="20"/>
  <c r="GJ1447" i="20"/>
  <c r="FQ1411" i="20"/>
  <c r="FQ1412" i="20"/>
  <c r="EI1450" i="20"/>
  <c r="DU1411" i="20" a="1"/>
  <c r="FH1479" i="20"/>
  <c r="GC1479" i="20"/>
  <c r="CH1447" i="20"/>
  <c r="CH1450" i="20" s="1"/>
  <c r="CW1543" i="20" s="1"/>
  <c r="DD1545" i="20" s="1"/>
  <c r="GM1447" i="20"/>
  <c r="GM1448" i="20"/>
  <c r="FA1454" i="20"/>
  <c r="CM1455" i="20" s="1"/>
  <c r="GG1413" i="20"/>
  <c r="GG1412" i="20"/>
  <c r="GG1411" i="20"/>
  <c r="FA1452" i="20"/>
  <c r="CM1453" i="20" s="1"/>
  <c r="DH1477" i="20" a="1"/>
  <c r="DH1477" i="20" s="1"/>
  <c r="ED1477" i="20" a="1"/>
  <c r="ED1479" i="20" s="1"/>
  <c r="FF1477" i="20"/>
  <c r="GD1477" i="20"/>
  <c r="FG1478" i="20"/>
  <c r="FG1479" i="20"/>
  <c r="GB1478" i="20"/>
  <c r="GB1477" i="20"/>
  <c r="GD1478" i="20"/>
  <c r="FH1477" i="20"/>
  <c r="GC1477" i="20"/>
  <c r="GB1479" i="20"/>
  <c r="FH1478" i="20"/>
  <c r="FF1478" i="20"/>
  <c r="GD1479" i="20"/>
  <c r="GC1478" i="20"/>
  <c r="FG1477" i="20"/>
  <c r="ED1473" i="20"/>
  <c r="ED1474" i="20"/>
  <c r="DO1462" i="20" a="1"/>
  <c r="FJ1472" i="20" a="1"/>
  <c r="DH1474" i="20"/>
  <c r="DH1473" i="20"/>
  <c r="DH1472" i="20"/>
  <c r="GF1464" i="20"/>
  <c r="GF1463" i="20"/>
  <c r="GF1462" i="20"/>
  <c r="FJ1464" i="20"/>
  <c r="FJ1463" i="20"/>
  <c r="FJ1462" i="20"/>
  <c r="GK1374" i="20"/>
  <c r="GF1472" i="20" a="1"/>
  <c r="EE1462" i="20" a="1"/>
  <c r="GK1535" i="20"/>
  <c r="DH1467" i="20" a="1"/>
  <c r="ED1628" i="20" a="1"/>
  <c r="ED1628" i="20" s="1"/>
  <c r="ED1467" i="20" a="1"/>
  <c r="FG1468" i="20"/>
  <c r="GD1469" i="20"/>
  <c r="FH1468" i="20"/>
  <c r="GC1469" i="20"/>
  <c r="FF1469" i="20"/>
  <c r="GD1468" i="20"/>
  <c r="FH1467" i="20"/>
  <c r="FF1468" i="20"/>
  <c r="GB1467" i="20"/>
  <c r="FG1469" i="20"/>
  <c r="FH1469" i="20"/>
  <c r="GD1467" i="20"/>
  <c r="GC1468" i="20"/>
  <c r="FG1467" i="20"/>
  <c r="GB1469" i="20"/>
  <c r="GC1467" i="20"/>
  <c r="GB1468" i="20"/>
  <c r="FF1467" i="20"/>
  <c r="DH1628" i="20" a="1"/>
  <c r="FG1628" i="20"/>
  <c r="GB1629" i="20"/>
  <c r="FF1629" i="20"/>
  <c r="FF1628" i="20"/>
  <c r="GD1628" i="20"/>
  <c r="GD1629" i="20"/>
  <c r="FG1630" i="20"/>
  <c r="FH1628" i="20"/>
  <c r="GC1630" i="20"/>
  <c r="GC1628" i="20"/>
  <c r="FF1630" i="20"/>
  <c r="GD1630" i="20"/>
  <c r="FH1630" i="20"/>
  <c r="GC1629" i="20"/>
  <c r="GB1628" i="20"/>
  <c r="GB1630" i="20"/>
  <c r="FG1629" i="20"/>
  <c r="FH1629" i="20"/>
  <c r="CB1458" i="20"/>
  <c r="EG1457" i="20"/>
  <c r="EM1459" i="20"/>
  <c r="CB1460" i="20"/>
  <c r="EG1459" i="20"/>
  <c r="EM1458" i="20"/>
  <c r="FW1454" i="20"/>
  <c r="CB1459" i="20"/>
  <c r="EG1458" i="20"/>
  <c r="EM1457" i="20"/>
  <c r="FW1453" i="20"/>
  <c r="FA1457" i="20"/>
  <c r="FA1458" i="20"/>
  <c r="FA1459" i="20"/>
  <c r="GJ1432" i="20"/>
  <c r="FW1459" i="20"/>
  <c r="CN1460" i="20" s="1"/>
  <c r="FW1458" i="20"/>
  <c r="CN1459" i="20" s="1"/>
  <c r="FW1457" i="20"/>
  <c r="CN1458" i="20" s="1"/>
  <c r="EB1543" i="20"/>
  <c r="DF1543" i="20"/>
  <c r="CN1453" i="20"/>
  <c r="FQ1503" i="20"/>
  <c r="CY1502" i="20" a="1"/>
  <c r="CY1504" i="20" s="1"/>
  <c r="CB1505" i="20" s="1"/>
  <c r="FJ1482" i="20" a="1"/>
  <c r="ED1483" i="20"/>
  <c r="ED1482" i="20"/>
  <c r="ED1484" i="20"/>
  <c r="GJ1433" i="20"/>
  <c r="DH1484" i="20"/>
  <c r="DH1483" i="20"/>
  <c r="DH1482" i="20"/>
  <c r="GF1482" i="20" a="1"/>
  <c r="FQ1502" i="20"/>
  <c r="EH1454" i="20"/>
  <c r="DZ1428" i="20"/>
  <c r="DE1427" i="20"/>
  <c r="DF1426" i="20"/>
  <c r="DF1427" i="20"/>
  <c r="EY1426" i="20"/>
  <c r="EA1428" i="20"/>
  <c r="DF1428" i="20"/>
  <c r="EB1427" i="20"/>
  <c r="EA1426" i="20"/>
  <c r="DZ1426" i="20"/>
  <c r="DD1427" i="20"/>
  <c r="DZ1427" i="20"/>
  <c r="EB1426" i="20"/>
  <c r="DE1428" i="20"/>
  <c r="EA1427" i="20"/>
  <c r="DE1426" i="20"/>
  <c r="EB1428" i="20"/>
  <c r="DD1428" i="20"/>
  <c r="DD1426" i="20"/>
  <c r="GM1331" i="20"/>
  <c r="GM1330" i="20"/>
  <c r="GM1332" i="20"/>
  <c r="EP1432" i="20"/>
  <c r="DH1478" i="20"/>
  <c r="DU1502" i="20" a="1"/>
  <c r="DU1503" i="20" s="1"/>
  <c r="CC1504" i="20" s="1"/>
  <c r="EH1453" i="20"/>
  <c r="EH1452" i="20"/>
  <c r="CE1453" i="20"/>
  <c r="CH1433" i="20"/>
  <c r="CH1431" i="20" s="1"/>
  <c r="CH1434" i="20" s="1"/>
  <c r="CW1527" i="20" s="1"/>
  <c r="FQ1497" i="20" a="1"/>
  <c r="FQ1499" i="20" s="1"/>
  <c r="DO1499" i="20"/>
  <c r="DO1498" i="20"/>
  <c r="DO1497" i="20"/>
  <c r="EE1497" i="20"/>
  <c r="EE1499" i="20"/>
  <c r="EE1498" i="20"/>
  <c r="GG1497" i="20" a="1"/>
  <c r="GG1504" i="20"/>
  <c r="GG1503" i="20"/>
  <c r="GG1502" i="20"/>
  <c r="GJ1393" i="20" l="1"/>
  <c r="ED1539" i="20"/>
  <c r="ED1540" i="20"/>
  <c r="GF1538" i="20" a="1"/>
  <c r="FJ1538" i="20" a="1"/>
  <c r="DH1538" i="20"/>
  <c r="DH1539" i="20"/>
  <c r="DH1540" i="20"/>
  <c r="GK1399" i="20"/>
  <c r="GJ1416" i="20"/>
  <c r="EI1394" i="20"/>
  <c r="DE1492" i="20"/>
  <c r="DZ1493" i="20"/>
  <c r="DZ1492" i="20"/>
  <c r="EA1494" i="20"/>
  <c r="DF1493" i="20"/>
  <c r="EB1494" i="20"/>
  <c r="EB1493" i="20"/>
  <c r="DF1492" i="20"/>
  <c r="DZ1494" i="20"/>
  <c r="EY1492" i="20"/>
  <c r="DE1493" i="20"/>
  <c r="EB1492" i="20"/>
  <c r="DD1493" i="20"/>
  <c r="DD1492" i="20"/>
  <c r="DD1494" i="20"/>
  <c r="DF1494" i="20"/>
  <c r="DE1494" i="20"/>
  <c r="EA1493" i="20"/>
  <c r="EA1492" i="20"/>
  <c r="CH1418" i="20"/>
  <c r="GL1417" i="20" s="1"/>
  <c r="EP1417" i="20"/>
  <c r="GJ1418" i="20"/>
  <c r="GJ1417" i="20"/>
  <c r="EI1419" i="20"/>
  <c r="GJ1391" i="20"/>
  <c r="EG1423" i="20"/>
  <c r="EG1422" i="20"/>
  <c r="FW1422" i="20"/>
  <c r="CN1423" i="20" s="1"/>
  <c r="FW1421" i="20"/>
  <c r="CN1422" i="20" s="1"/>
  <c r="FW1423" i="20"/>
  <c r="CN1424" i="20" s="1"/>
  <c r="EG1421" i="20"/>
  <c r="FA1422" i="20"/>
  <c r="FA1423" i="20"/>
  <c r="FA1421" i="20"/>
  <c r="EM1422" i="20"/>
  <c r="CH1393" i="20"/>
  <c r="CH1391" i="20" s="1"/>
  <c r="CH1394" i="20" s="1"/>
  <c r="CW1487" i="20" s="1"/>
  <c r="EA1487" i="20" s="1"/>
  <c r="CE1422" i="20"/>
  <c r="DH1479" i="20"/>
  <c r="DE1544" i="20"/>
  <c r="EM1421" i="20"/>
  <c r="EA1543" i="20"/>
  <c r="EM1423" i="20"/>
  <c r="GJ1392" i="20"/>
  <c r="DF1544" i="20"/>
  <c r="EA1545" i="20"/>
  <c r="ED1477" i="20"/>
  <c r="DE1545" i="20"/>
  <c r="DE1543" i="20"/>
  <c r="DZ1544" i="20"/>
  <c r="ED1478" i="20"/>
  <c r="EB1545" i="20"/>
  <c r="DF1545" i="20"/>
  <c r="DZ1545" i="20"/>
  <c r="EA1544" i="20"/>
  <c r="EY1543" i="20"/>
  <c r="FH1545" i="20" s="1"/>
  <c r="DD1544" i="20"/>
  <c r="EB1544" i="20"/>
  <c r="DZ1543" i="20"/>
  <c r="DD1543" i="20"/>
  <c r="FA1411" i="20" a="1"/>
  <c r="CY1411" i="20"/>
  <c r="CB1412" i="20" s="1"/>
  <c r="CY1413" i="20"/>
  <c r="CB1414" i="20" s="1"/>
  <c r="CY1412" i="20"/>
  <c r="CB1413" i="20" s="1"/>
  <c r="DU1502" i="20"/>
  <c r="CC1503" i="20" s="1"/>
  <c r="GK1450" i="20"/>
  <c r="DU1413" i="20"/>
  <c r="DU1411" i="20"/>
  <c r="DU1412" i="20"/>
  <c r="FA1502" i="20" a="1"/>
  <c r="FA1504" i="20" s="1"/>
  <c r="CM1505" i="20" s="1"/>
  <c r="FW1411" i="20" a="1"/>
  <c r="GF1477" i="20" a="1"/>
  <c r="GF1479" i="20" s="1"/>
  <c r="DU1504" i="20"/>
  <c r="CC1505" i="20" s="1"/>
  <c r="GO1454" i="20"/>
  <c r="GI1452" i="20"/>
  <c r="EE1472" i="20" a="1"/>
  <c r="EE1474" i="20" s="1"/>
  <c r="FJ1477" i="20" a="1"/>
  <c r="FJ1479" i="20" s="1"/>
  <c r="DO1472" i="20" a="1"/>
  <c r="ED1629" i="20"/>
  <c r="GG1462" i="20" a="1"/>
  <c r="FJ1473" i="20"/>
  <c r="FJ1472" i="20"/>
  <c r="FJ1474" i="20"/>
  <c r="DO1464" i="20"/>
  <c r="DO1463" i="20"/>
  <c r="DO1462" i="20"/>
  <c r="EE1463" i="20"/>
  <c r="EE1464" i="20"/>
  <c r="EE1462" i="20"/>
  <c r="GF1472" i="20"/>
  <c r="GF1474" i="20"/>
  <c r="GF1473" i="20"/>
  <c r="ED1630" i="20"/>
  <c r="FQ1462" i="20" a="1"/>
  <c r="GF1628" i="20" a="1"/>
  <c r="GF1628" i="20" s="1"/>
  <c r="FJ1467" i="20" a="1"/>
  <c r="GF1467" i="20" a="1"/>
  <c r="ED1467" i="20"/>
  <c r="ED1469" i="20"/>
  <c r="ED1468" i="20"/>
  <c r="DH1467" i="20"/>
  <c r="DH1469" i="20"/>
  <c r="DH1468" i="20"/>
  <c r="FJ1628" i="20" a="1"/>
  <c r="EH1459" i="20"/>
  <c r="DH1629" i="20"/>
  <c r="DH1628" i="20"/>
  <c r="DH1630" i="20"/>
  <c r="CN1455" i="20"/>
  <c r="GO1452" i="20"/>
  <c r="GI1454" i="20"/>
  <c r="GO1453" i="20"/>
  <c r="CN1454" i="20"/>
  <c r="GI1453" i="20"/>
  <c r="EH1457" i="20"/>
  <c r="EH1458" i="20"/>
  <c r="CE1458" i="20"/>
  <c r="GL1432" i="20"/>
  <c r="GM1433" i="20" s="1"/>
  <c r="CM1460" i="20"/>
  <c r="GO1458" i="20"/>
  <c r="GI1459" i="20"/>
  <c r="CM1459" i="20"/>
  <c r="GI1458" i="20"/>
  <c r="GO1457" i="20"/>
  <c r="CM1458" i="20"/>
  <c r="GI1457" i="20"/>
  <c r="GO1459" i="20"/>
  <c r="CY1503" i="20"/>
  <c r="CB1504" i="20" s="1"/>
  <c r="CY1502" i="20"/>
  <c r="CB1503" i="20" s="1"/>
  <c r="DO1482" i="20" a="1"/>
  <c r="EE1482" i="20" a="1"/>
  <c r="GF1484" i="20"/>
  <c r="GF1483" i="20"/>
  <c r="GF1482" i="20"/>
  <c r="FJ1482" i="20"/>
  <c r="FJ1484" i="20"/>
  <c r="FJ1483" i="20"/>
  <c r="DH1426" i="20" a="1"/>
  <c r="DH1426" i="20" s="1"/>
  <c r="DO1477" i="20" a="1"/>
  <c r="EI1455" i="20"/>
  <c r="GK1333" i="20"/>
  <c r="ED1426" i="20" a="1"/>
  <c r="FF1428" i="20"/>
  <c r="FF1427" i="20"/>
  <c r="GB1426" i="20"/>
  <c r="GB1427" i="20"/>
  <c r="FG1427" i="20"/>
  <c r="FH1426" i="20"/>
  <c r="GC1426" i="20"/>
  <c r="GC1428" i="20"/>
  <c r="GD1427" i="20"/>
  <c r="GD1426" i="20"/>
  <c r="FH1428" i="20"/>
  <c r="FH1427" i="20"/>
  <c r="FF1426" i="20"/>
  <c r="FG1426" i="20"/>
  <c r="GC1427" i="20"/>
  <c r="GD1428" i="20"/>
  <c r="GB1428" i="20"/>
  <c r="FG1428" i="20"/>
  <c r="FQ1497" i="20"/>
  <c r="FQ1498" i="20"/>
  <c r="DU1497" i="20" a="1"/>
  <c r="EB1529" i="20"/>
  <c r="EB1528" i="20"/>
  <c r="EA1529" i="20"/>
  <c r="EA1528" i="20"/>
  <c r="DF1527" i="20"/>
  <c r="DD1529" i="20"/>
  <c r="DD1528" i="20"/>
  <c r="EA1527" i="20"/>
  <c r="DZ1527" i="20"/>
  <c r="DZ1529" i="20"/>
  <c r="DE1527" i="20"/>
  <c r="DZ1528" i="20"/>
  <c r="EY1527" i="20"/>
  <c r="DD1527" i="20"/>
  <c r="DF1529" i="20"/>
  <c r="DE1529" i="20"/>
  <c r="DF1528" i="20"/>
  <c r="DE1528" i="20"/>
  <c r="EB1527" i="20"/>
  <c r="FW1502" i="20" a="1"/>
  <c r="GG1498" i="20"/>
  <c r="GG1497" i="20"/>
  <c r="GG1499" i="20"/>
  <c r="CY1497" i="20" a="1"/>
  <c r="EE1538" i="20" l="1" a="1"/>
  <c r="EE1538" i="20" s="1"/>
  <c r="DO1538" i="20" a="1"/>
  <c r="FJ1540" i="20"/>
  <c r="FJ1539" i="20"/>
  <c r="FJ1538" i="20"/>
  <c r="FQ1538" i="20" s="1" a="1"/>
  <c r="FQ1538" i="20" s="1"/>
  <c r="GF1539" i="20"/>
  <c r="GF1538" i="20"/>
  <c r="GF1540" i="20"/>
  <c r="DH1492" i="20" a="1"/>
  <c r="GM1417" i="20"/>
  <c r="GM1418" i="20"/>
  <c r="GM1416" i="20"/>
  <c r="ED1492" i="20" a="1"/>
  <c r="GD1494" i="20"/>
  <c r="FF1494" i="20"/>
  <c r="GB1492" i="20"/>
  <c r="GD1493" i="20"/>
  <c r="GC1494" i="20"/>
  <c r="FF1493" i="20"/>
  <c r="GC1493" i="20"/>
  <c r="FF1492" i="20"/>
  <c r="GB1494" i="20"/>
  <c r="FH1492" i="20"/>
  <c r="FH1493" i="20"/>
  <c r="FH1494" i="20"/>
  <c r="GD1492" i="20"/>
  <c r="FG1494" i="20"/>
  <c r="FG1492" i="20"/>
  <c r="GB1493" i="20"/>
  <c r="GC1492" i="20"/>
  <c r="FG1493" i="20"/>
  <c r="CH1416" i="20"/>
  <c r="CH1419" i="20" s="1"/>
  <c r="CW1512" i="20" s="1"/>
  <c r="GM1432" i="20"/>
  <c r="GC1544" i="20"/>
  <c r="FF1543" i="20"/>
  <c r="EH1421" i="20"/>
  <c r="FF1545" i="20"/>
  <c r="GD1545" i="20"/>
  <c r="EA1488" i="20"/>
  <c r="FG1545" i="20"/>
  <c r="EB1489" i="20"/>
  <c r="EG1504" i="20"/>
  <c r="DF1487" i="20"/>
  <c r="GD1544" i="20"/>
  <c r="DE1488" i="20"/>
  <c r="DE1487" i="20"/>
  <c r="EA1489" i="20"/>
  <c r="DF1489" i="20"/>
  <c r="DD1487" i="20"/>
  <c r="DD1488" i="20"/>
  <c r="DE1489" i="20"/>
  <c r="DD1489" i="20"/>
  <c r="DF1488" i="20"/>
  <c r="DZ1487" i="20"/>
  <c r="EB1487" i="20"/>
  <c r="DZ1489" i="20"/>
  <c r="EH1422" i="20"/>
  <c r="FH1543" i="20"/>
  <c r="FF1544" i="20"/>
  <c r="EY1487" i="20"/>
  <c r="FF1488" i="20" s="1"/>
  <c r="EB1488" i="20"/>
  <c r="GL1392" i="20"/>
  <c r="FH1544" i="20"/>
  <c r="DZ1488" i="20"/>
  <c r="CM1422" i="20"/>
  <c r="GI1421" i="20"/>
  <c r="GO1423" i="20"/>
  <c r="FG1543" i="20"/>
  <c r="FG1544" i="20"/>
  <c r="CM1424" i="20"/>
  <c r="GI1423" i="20"/>
  <c r="GO1422" i="20"/>
  <c r="CM1423" i="20"/>
  <c r="GI1422" i="20"/>
  <c r="GO1421" i="20"/>
  <c r="EH1423" i="20"/>
  <c r="GB1545" i="20"/>
  <c r="DH1543" i="20" a="1"/>
  <c r="DH1544" i="20" s="1"/>
  <c r="ED1543" i="20" a="1"/>
  <c r="ED1543" i="20" s="1"/>
  <c r="EE1477" i="20" a="1"/>
  <c r="EE1479" i="20" s="1"/>
  <c r="GC1545" i="20"/>
  <c r="GB1544" i="20"/>
  <c r="FA1503" i="20"/>
  <c r="CM1504" i="20" s="1"/>
  <c r="GB1543" i="20"/>
  <c r="GC1543" i="20"/>
  <c r="FA1502" i="20"/>
  <c r="CM1503" i="20" s="1"/>
  <c r="GD1543" i="20"/>
  <c r="FA1413" i="20"/>
  <c r="CM1414" i="20" s="1"/>
  <c r="FA1412" i="20"/>
  <c r="CM1413" i="20" s="1"/>
  <c r="FA1411" i="20"/>
  <c r="CM1412" i="20" s="1"/>
  <c r="GF1477" i="20"/>
  <c r="CC1413" i="20"/>
  <c r="EM1413" i="20"/>
  <c r="EG1412" i="20"/>
  <c r="CC1412" i="20"/>
  <c r="EM1412" i="20"/>
  <c r="EG1411" i="20"/>
  <c r="CC1414" i="20"/>
  <c r="EG1413" i="20"/>
  <c r="EM1411" i="20"/>
  <c r="EE1628" i="20" a="1"/>
  <c r="EE1630" i="20" s="1"/>
  <c r="FJ1478" i="20"/>
  <c r="FJ1477" i="20"/>
  <c r="GF1478" i="20"/>
  <c r="EE1473" i="20"/>
  <c r="FW1412" i="20"/>
  <c r="FW1413" i="20"/>
  <c r="FW1411" i="20"/>
  <c r="EE1472" i="20"/>
  <c r="GM1431" i="20"/>
  <c r="FA1497" i="20" a="1"/>
  <c r="FA1499" i="20" s="1"/>
  <c r="DO1474" i="20"/>
  <c r="DO1473" i="20"/>
  <c r="DO1472" i="20"/>
  <c r="EM1502" i="20"/>
  <c r="CY1462" i="20" a="1"/>
  <c r="FQ1472" i="20" a="1"/>
  <c r="FQ1473" i="20" s="1"/>
  <c r="GG1463" i="20"/>
  <c r="GG1464" i="20"/>
  <c r="GG1462" i="20"/>
  <c r="CE1503" i="20"/>
  <c r="DU1462" i="20" a="1"/>
  <c r="EG1502" i="20"/>
  <c r="GG1472" i="20" a="1"/>
  <c r="EG1503" i="20"/>
  <c r="FQ1464" i="20"/>
  <c r="FQ1463" i="20"/>
  <c r="FQ1462" i="20"/>
  <c r="EM1504" i="20"/>
  <c r="EM1503" i="20"/>
  <c r="EE1467" i="20" a="1"/>
  <c r="GF1469" i="20"/>
  <c r="GF1468" i="20"/>
  <c r="GF1467" i="20"/>
  <c r="DO1467" i="20" a="1"/>
  <c r="FJ1469" i="20"/>
  <c r="FJ1468" i="20"/>
  <c r="FJ1467" i="20"/>
  <c r="GF1629" i="20"/>
  <c r="GF1630" i="20"/>
  <c r="DO1628" i="20" a="1"/>
  <c r="GJ1454" i="20"/>
  <c r="FJ1630" i="20"/>
  <c r="FJ1629" i="20"/>
  <c r="FJ1628" i="20"/>
  <c r="GJ1459" i="20"/>
  <c r="EI1460" i="20"/>
  <c r="GJ1452" i="20"/>
  <c r="GJ1453" i="20"/>
  <c r="CH1454" i="20"/>
  <c r="EP1453" i="20"/>
  <c r="GJ1458" i="20"/>
  <c r="GJ1457" i="20"/>
  <c r="CH1459" i="20"/>
  <c r="EP1458" i="20"/>
  <c r="GG1482" i="20" a="1"/>
  <c r="GG1483" i="20" s="1"/>
  <c r="DO1483" i="20"/>
  <c r="DO1484" i="20"/>
  <c r="DO1482" i="20"/>
  <c r="DH1427" i="20"/>
  <c r="DH1428" i="20"/>
  <c r="FQ1482" i="20" a="1"/>
  <c r="EE1482" i="20"/>
  <c r="EE1483" i="20"/>
  <c r="EE1484" i="20"/>
  <c r="GF1426" i="20" a="1"/>
  <c r="GF1428" i="20" s="1"/>
  <c r="DO1478" i="20"/>
  <c r="DO1479" i="20"/>
  <c r="DO1477" i="20"/>
  <c r="FJ1426" i="20" a="1"/>
  <c r="ED1428" i="20"/>
  <c r="ED1427" i="20"/>
  <c r="ED1426" i="20"/>
  <c r="ED1527" i="20" a="1"/>
  <c r="ED1529" i="20" s="1"/>
  <c r="FW1497" i="20" a="1"/>
  <c r="FW1499" i="20" s="1"/>
  <c r="CN1500" i="20" s="1"/>
  <c r="FW1502" i="20"/>
  <c r="FW1504" i="20"/>
  <c r="FW1503" i="20"/>
  <c r="DU1499" i="20"/>
  <c r="CC1500" i="20" s="1"/>
  <c r="DU1498" i="20"/>
  <c r="CC1499" i="20" s="1"/>
  <c r="DU1497" i="20"/>
  <c r="CC1498" i="20" s="1"/>
  <c r="CY1498" i="20"/>
  <c r="CY1497" i="20"/>
  <c r="CY1499" i="20"/>
  <c r="DH1527" i="20" a="1"/>
  <c r="GD1529" i="20"/>
  <c r="FF1528" i="20"/>
  <c r="GC1529" i="20"/>
  <c r="FG1529" i="20"/>
  <c r="GC1528" i="20"/>
  <c r="GD1527" i="20"/>
  <c r="FG1527" i="20"/>
  <c r="FF1529" i="20"/>
  <c r="GB1528" i="20"/>
  <c r="GC1527" i="20"/>
  <c r="FF1527" i="20"/>
  <c r="FH1528" i="20"/>
  <c r="GB1527" i="20"/>
  <c r="FH1529" i="20"/>
  <c r="FG1528" i="20"/>
  <c r="GB1529" i="20"/>
  <c r="FH1527" i="20"/>
  <c r="GD1528" i="20"/>
  <c r="EE1478" i="20" l="1"/>
  <c r="GK1434" i="20"/>
  <c r="EE1477" i="20"/>
  <c r="EE1539" i="20"/>
  <c r="EE1540" i="20"/>
  <c r="DU1538" i="20" s="1" a="1"/>
  <c r="GG1538" i="20" a="1"/>
  <c r="ED1545" i="20"/>
  <c r="FQ1539" i="20"/>
  <c r="FQ1540" i="20"/>
  <c r="DO1540" i="20"/>
  <c r="DO1538" i="20"/>
  <c r="DO1539" i="20"/>
  <c r="GK1419" i="20"/>
  <c r="FJ1492" i="20" a="1"/>
  <c r="FJ1492" i="20" s="1"/>
  <c r="ED1492" i="20"/>
  <c r="ED1494" i="20"/>
  <c r="ED1493" i="20"/>
  <c r="DF1512" i="20"/>
  <c r="EA1512" i="20"/>
  <c r="DD1513" i="20"/>
  <c r="EA1513" i="20"/>
  <c r="DE1512" i="20"/>
  <c r="DD1514" i="20"/>
  <c r="DF1514" i="20"/>
  <c r="EY1512" i="20"/>
  <c r="DZ1512" i="20"/>
  <c r="EB1512" i="20"/>
  <c r="DZ1514" i="20"/>
  <c r="DF1513" i="20"/>
  <c r="DD1512" i="20"/>
  <c r="DZ1513" i="20"/>
  <c r="EB1514" i="20"/>
  <c r="DE1514" i="20"/>
  <c r="EA1514" i="20"/>
  <c r="EB1513" i="20"/>
  <c r="DE1513" i="20"/>
  <c r="GF1492" i="20" a="1"/>
  <c r="DH1493" i="20"/>
  <c r="DH1492" i="20"/>
  <c r="DH1494" i="20"/>
  <c r="FA1497" i="20"/>
  <c r="FA1498" i="20"/>
  <c r="FJ1543" i="20" a="1"/>
  <c r="FJ1545" i="20" s="1"/>
  <c r="DH1487" i="20" a="1"/>
  <c r="DH1488" i="20" s="1"/>
  <c r="GD1487" i="20"/>
  <c r="FG1487" i="20"/>
  <c r="FF1489" i="20"/>
  <c r="GB1488" i="20"/>
  <c r="GG1477" i="20" a="1"/>
  <c r="GC1487" i="20"/>
  <c r="FH1487" i="20"/>
  <c r="FG1488" i="20"/>
  <c r="FF1487" i="20"/>
  <c r="GB1487" i="20"/>
  <c r="DH1543" i="20"/>
  <c r="GC1488" i="20"/>
  <c r="FH1488" i="20"/>
  <c r="FH1489" i="20"/>
  <c r="GD1489" i="20"/>
  <c r="EI1424" i="20"/>
  <c r="GJ1423" i="20"/>
  <c r="ED1487" i="20" a="1"/>
  <c r="ED1488" i="20" s="1"/>
  <c r="ED1544" i="20"/>
  <c r="GD1488" i="20"/>
  <c r="FG1489" i="20"/>
  <c r="GC1489" i="20"/>
  <c r="DH1545" i="20"/>
  <c r="GB1489" i="20"/>
  <c r="GM1391" i="20"/>
  <c r="GM1393" i="20"/>
  <c r="GM1392" i="20"/>
  <c r="GJ1422" i="20"/>
  <c r="GJ1421" i="20"/>
  <c r="CH1423" i="20"/>
  <c r="EP1422" i="20"/>
  <c r="GF1543" i="20" a="1"/>
  <c r="GF1544" i="20" s="1"/>
  <c r="DU1472" i="20" a="1"/>
  <c r="DU1472" i="20" s="1"/>
  <c r="FQ1477" i="20" a="1"/>
  <c r="FQ1479" i="20" s="1"/>
  <c r="EH1413" i="20"/>
  <c r="CE1412" i="20"/>
  <c r="EH1504" i="20"/>
  <c r="EE1629" i="20"/>
  <c r="EH1411" i="20"/>
  <c r="EH1412" i="20"/>
  <c r="EE1628" i="20"/>
  <c r="GO1412" i="20"/>
  <c r="GI1411" i="20"/>
  <c r="CN1412" i="20"/>
  <c r="CN1414" i="20"/>
  <c r="GI1413" i="20"/>
  <c r="GO1411" i="20"/>
  <c r="CY1472" i="20" a="1"/>
  <c r="CY1473" i="20" s="1"/>
  <c r="CB1474" i="20" s="1"/>
  <c r="CN1413" i="20"/>
  <c r="GI1412" i="20"/>
  <c r="GO1413" i="20"/>
  <c r="GG1628" i="20" a="1"/>
  <c r="GG1629" i="20" s="1"/>
  <c r="FQ1472" i="20"/>
  <c r="FQ1474" i="20"/>
  <c r="EH1502" i="20"/>
  <c r="FQ1467" i="20" a="1"/>
  <c r="FQ1469" i="20" s="1"/>
  <c r="FW1462" i="20" a="1"/>
  <c r="FW1464" i="20" s="1"/>
  <c r="CN1465" i="20" s="1"/>
  <c r="CY1463" i="20"/>
  <c r="CB1464" i="20" s="1"/>
  <c r="CY1464" i="20"/>
  <c r="CB1465" i="20" s="1"/>
  <c r="CY1462" i="20"/>
  <c r="CB1463" i="20" s="1"/>
  <c r="EH1503" i="20"/>
  <c r="DU1463" i="20"/>
  <c r="DU1464" i="20"/>
  <c r="DU1462" i="20"/>
  <c r="GG1474" i="20"/>
  <c r="GG1473" i="20"/>
  <c r="GG1472" i="20"/>
  <c r="GG1467" i="20" a="1"/>
  <c r="GG1469" i="20" s="1"/>
  <c r="FA1462" i="20" a="1"/>
  <c r="FQ1628" i="20" a="1"/>
  <c r="FQ1629" i="20" s="1"/>
  <c r="DO1543" i="20" a="1"/>
  <c r="DO1545" i="20" s="1"/>
  <c r="DO1468" i="20"/>
  <c r="DO1469" i="20"/>
  <c r="DO1467" i="20"/>
  <c r="DO1426" i="20" a="1"/>
  <c r="DO1428" i="20" s="1"/>
  <c r="EE1468" i="20"/>
  <c r="EE1469" i="20"/>
  <c r="EE1467" i="20"/>
  <c r="DO1628" i="20"/>
  <c r="DO1630" i="20"/>
  <c r="DO1629" i="20"/>
  <c r="GL1453" i="20"/>
  <c r="CH1452" i="20"/>
  <c r="CH1455" i="20" s="1"/>
  <c r="CW1548" i="20" s="1"/>
  <c r="GL1458" i="20"/>
  <c r="CH1457" i="20"/>
  <c r="CH1460" i="20" s="1"/>
  <c r="CW1553" i="20" s="1"/>
  <c r="CY1482" i="20" a="1"/>
  <c r="CY1482" i="20" s="1"/>
  <c r="CB1483" i="20" s="1"/>
  <c r="EE1543" i="20" a="1"/>
  <c r="FJ1543" i="20"/>
  <c r="DU1482" i="20" a="1"/>
  <c r="DU1484" i="20" s="1"/>
  <c r="GG1484" i="20"/>
  <c r="GG1482" i="20"/>
  <c r="FQ1477" i="20"/>
  <c r="GF1426" i="20"/>
  <c r="GF1427" i="20"/>
  <c r="DU1477" i="20" a="1"/>
  <c r="DU1478" i="20" s="1"/>
  <c r="CC1479" i="20" s="1"/>
  <c r="FQ1482" i="20"/>
  <c r="FQ1484" i="20"/>
  <c r="FQ1483" i="20"/>
  <c r="EE1426" i="20" a="1"/>
  <c r="EE1427" i="20" s="1"/>
  <c r="FQ1478" i="20"/>
  <c r="CY1477" i="20" a="1"/>
  <c r="CY1478" i="20" s="1"/>
  <c r="ED1528" i="20"/>
  <c r="GG1479" i="20"/>
  <c r="GG1478" i="20"/>
  <c r="GG1477" i="20"/>
  <c r="FJ1428" i="20"/>
  <c r="FJ1427" i="20"/>
  <c r="FJ1426" i="20"/>
  <c r="FW1498" i="20"/>
  <c r="CN1499" i="20" s="1"/>
  <c r="ED1527" i="20"/>
  <c r="FW1497" i="20"/>
  <c r="CN1498" i="20" s="1"/>
  <c r="GI1499" i="20"/>
  <c r="CM1500" i="20"/>
  <c r="GF1527" i="20" a="1"/>
  <c r="EG1499" i="20"/>
  <c r="EM1498" i="20"/>
  <c r="CB1500" i="20"/>
  <c r="CM1498" i="20"/>
  <c r="EM1499" i="20"/>
  <c r="CB1498" i="20"/>
  <c r="EG1497" i="20"/>
  <c r="CM1499" i="20"/>
  <c r="FJ1527" i="20" a="1"/>
  <c r="DH1529" i="20"/>
  <c r="DH1528" i="20"/>
  <c r="DH1527" i="20"/>
  <c r="CB1499" i="20"/>
  <c r="EM1497" i="20"/>
  <c r="EG1498" i="20"/>
  <c r="CN1504" i="20"/>
  <c r="GI1503" i="20"/>
  <c r="GO1504" i="20"/>
  <c r="CN1505" i="20"/>
  <c r="GO1502" i="20"/>
  <c r="GI1504" i="20"/>
  <c r="CN1503" i="20"/>
  <c r="GI1502" i="20"/>
  <c r="GO1503" i="20"/>
  <c r="CY1538" i="20" l="1" a="1"/>
  <c r="DU1538" i="20"/>
  <c r="CC1539" i="20" s="1"/>
  <c r="DU1540" i="20"/>
  <c r="CC1541" i="20" s="1"/>
  <c r="DU1539" i="20"/>
  <c r="CC1540" i="20" s="1"/>
  <c r="GG1538" i="20"/>
  <c r="GG1540" i="20"/>
  <c r="GG1539" i="20"/>
  <c r="DH1489" i="20"/>
  <c r="DO1487" i="20" s="1" a="1"/>
  <c r="GF1543" i="20"/>
  <c r="FJ1544" i="20"/>
  <c r="DH1487" i="20"/>
  <c r="FA1538" i="20" a="1"/>
  <c r="FA1540" i="20" s="1"/>
  <c r="CY1540" i="20"/>
  <c r="CY1538" i="20"/>
  <c r="CY1539" i="20"/>
  <c r="FJ1493" i="20"/>
  <c r="FJ1494" i="20"/>
  <c r="DO1492" i="20" a="1"/>
  <c r="DO1493" i="20" s="1"/>
  <c r="ED1512" i="20" a="1"/>
  <c r="FH1512" i="20"/>
  <c r="FF1514" i="20"/>
  <c r="FH1514" i="20"/>
  <c r="GB1512" i="20"/>
  <c r="FF1512" i="20"/>
  <c r="FF1513" i="20"/>
  <c r="GB1514" i="20"/>
  <c r="FH1513" i="20"/>
  <c r="GD1514" i="20"/>
  <c r="GD1512" i="20"/>
  <c r="GD1513" i="20"/>
  <c r="GC1514" i="20"/>
  <c r="FG1512" i="20"/>
  <c r="GC1513" i="20"/>
  <c r="GB1513" i="20"/>
  <c r="FG1513" i="20"/>
  <c r="FG1514" i="20"/>
  <c r="GC1512" i="20"/>
  <c r="EE1492" i="20" a="1"/>
  <c r="DH1512" i="20" a="1"/>
  <c r="GF1493" i="20"/>
  <c r="GF1492" i="20"/>
  <c r="GF1494" i="20"/>
  <c r="GF1545" i="20"/>
  <c r="FJ1487" i="20" a="1"/>
  <c r="FJ1489" i="20" s="1"/>
  <c r="ED1487" i="20"/>
  <c r="GF1487" i="20" a="1"/>
  <c r="GF1487" i="20" s="1"/>
  <c r="ED1489" i="20"/>
  <c r="DU1474" i="20"/>
  <c r="CC1475" i="20" s="1"/>
  <c r="DU1473" i="20"/>
  <c r="CC1474" i="20" s="1"/>
  <c r="GK1394" i="20"/>
  <c r="GL1422" i="20"/>
  <c r="CH1421" i="20"/>
  <c r="CH1424" i="20" s="1"/>
  <c r="CW1517" i="20" s="1"/>
  <c r="DU1628" i="20" a="1"/>
  <c r="DU1628" i="20" s="1"/>
  <c r="CC1629" i="20" s="1"/>
  <c r="GJ1413" i="20"/>
  <c r="EI1414" i="20"/>
  <c r="CY1472" i="20"/>
  <c r="CB1473" i="20" s="1"/>
  <c r="CY1474" i="20"/>
  <c r="CB1475" i="20" s="1"/>
  <c r="CH1413" i="20"/>
  <c r="EP1412" i="20"/>
  <c r="GJ1411" i="20"/>
  <c r="GJ1412" i="20"/>
  <c r="GG1630" i="20"/>
  <c r="FA1472" i="20" a="1"/>
  <c r="FA1473" i="20" s="1"/>
  <c r="CM1474" i="20" s="1"/>
  <c r="GG1628" i="20"/>
  <c r="FQ1467" i="20"/>
  <c r="FQ1468" i="20"/>
  <c r="EI1505" i="20"/>
  <c r="FW1462" i="20"/>
  <c r="CN1463" i="20" s="1"/>
  <c r="FW1463" i="20"/>
  <c r="CN1464" i="20" s="1"/>
  <c r="GI1497" i="20"/>
  <c r="EE1527" i="20" a="1"/>
  <c r="EE1528" i="20" s="1"/>
  <c r="DO1544" i="20"/>
  <c r="CC1463" i="20"/>
  <c r="EM1463" i="20"/>
  <c r="EG1462" i="20"/>
  <c r="DO1543" i="20"/>
  <c r="CC1465" i="20"/>
  <c r="EG1464" i="20"/>
  <c r="EM1462" i="20"/>
  <c r="FQ1630" i="20"/>
  <c r="FW1472" i="20" a="1"/>
  <c r="CC1464" i="20"/>
  <c r="EM1464" i="20"/>
  <c r="EG1463" i="20"/>
  <c r="GG1468" i="20"/>
  <c r="GG1467" i="20"/>
  <c r="DO1427" i="20"/>
  <c r="EG1473" i="20"/>
  <c r="FA1464" i="20"/>
  <c r="FA1463" i="20"/>
  <c r="FA1462" i="20"/>
  <c r="CC1473" i="20"/>
  <c r="DU1482" i="20"/>
  <c r="EG1482" i="20" s="1"/>
  <c r="FQ1628" i="20"/>
  <c r="FA1477" i="20" a="1"/>
  <c r="FA1478" i="20" s="1"/>
  <c r="DU1467" i="20" a="1"/>
  <c r="DU1468" i="20" s="1"/>
  <c r="CC1469" i="20" s="1"/>
  <c r="CY1467" i="20" a="1"/>
  <c r="CY1467" i="20" s="1"/>
  <c r="GO1498" i="20"/>
  <c r="DO1426" i="20"/>
  <c r="CY1628" i="20" a="1"/>
  <c r="CY1483" i="20"/>
  <c r="CB1484" i="20" s="1"/>
  <c r="DD1549" i="20"/>
  <c r="EA1548" i="20"/>
  <c r="DF1549" i="20"/>
  <c r="EB1550" i="20"/>
  <c r="DF1550" i="20"/>
  <c r="DE1549" i="20"/>
  <c r="DD1550" i="20"/>
  <c r="EA1549" i="20"/>
  <c r="DD1548" i="20"/>
  <c r="EA1550" i="20"/>
  <c r="DF1548" i="20"/>
  <c r="EY1548" i="20"/>
  <c r="DZ1548" i="20"/>
  <c r="EB1549" i="20"/>
  <c r="DZ1550" i="20"/>
  <c r="DE1550" i="20"/>
  <c r="EB1548" i="20"/>
  <c r="DZ1549" i="20"/>
  <c r="DE1548" i="20"/>
  <c r="GM1453" i="20"/>
  <c r="GM1452" i="20"/>
  <c r="GM1454" i="20"/>
  <c r="FW1482" i="20" a="1"/>
  <c r="FW1483" i="20" s="1"/>
  <c r="CN1484" i="20" s="1"/>
  <c r="GO1497" i="20"/>
  <c r="GO1499" i="20"/>
  <c r="GI1498" i="20"/>
  <c r="EA1554" i="20"/>
  <c r="DD1554" i="20"/>
  <c r="DZ1553" i="20"/>
  <c r="DZ1554" i="20"/>
  <c r="EY1553" i="20"/>
  <c r="DD1555" i="20"/>
  <c r="DF1553" i="20"/>
  <c r="DF1554" i="20"/>
  <c r="EB1553" i="20"/>
  <c r="EB1555" i="20"/>
  <c r="DZ1555" i="20"/>
  <c r="EA1555" i="20"/>
  <c r="DE1554" i="20"/>
  <c r="DF1555" i="20"/>
  <c r="DE1553" i="20"/>
  <c r="EA1553" i="20"/>
  <c r="EB1554" i="20"/>
  <c r="DE1555" i="20"/>
  <c r="DD1553" i="20"/>
  <c r="CY1484" i="20"/>
  <c r="CB1485" i="20" s="1"/>
  <c r="GM1458" i="20"/>
  <c r="GM1457" i="20"/>
  <c r="GM1459" i="20"/>
  <c r="CC1485" i="20"/>
  <c r="DU1483" i="20"/>
  <c r="GG1543" i="20" a="1"/>
  <c r="FQ1543" i="20" a="1"/>
  <c r="EE1544" i="20"/>
  <c r="EE1545" i="20"/>
  <c r="EE1543" i="20"/>
  <c r="GG1426" i="20" a="1"/>
  <c r="GG1428" i="20" s="1"/>
  <c r="DU1477" i="20"/>
  <c r="CC1478" i="20" s="1"/>
  <c r="DU1479" i="20"/>
  <c r="CC1480" i="20" s="1"/>
  <c r="EE1428" i="20"/>
  <c r="FA1482" i="20" a="1"/>
  <c r="EE1426" i="20"/>
  <c r="CY1477" i="20"/>
  <c r="CB1478" i="20" s="1"/>
  <c r="CY1479" i="20"/>
  <c r="CB1480" i="20" s="1"/>
  <c r="CB1479" i="20"/>
  <c r="EG1478" i="20"/>
  <c r="FQ1426" i="20" a="1"/>
  <c r="FQ1427" i="20" s="1"/>
  <c r="FW1477" i="20" a="1"/>
  <c r="GJ1502" i="20"/>
  <c r="EH1497" i="20"/>
  <c r="GJ1503" i="20"/>
  <c r="CE1498" i="20"/>
  <c r="GJ1504" i="20"/>
  <c r="DO1527" i="20" a="1"/>
  <c r="EP1503" i="20"/>
  <c r="CH1504" i="20"/>
  <c r="EP1498" i="20"/>
  <c r="CH1499" i="20"/>
  <c r="GL1498" i="20" s="1"/>
  <c r="GF1529" i="20"/>
  <c r="GF1528" i="20"/>
  <c r="GF1527" i="20"/>
  <c r="EH1498" i="20"/>
  <c r="FJ1528" i="20"/>
  <c r="FJ1527" i="20"/>
  <c r="FJ1529" i="20"/>
  <c r="EH1499" i="20"/>
  <c r="EE1487" i="20" l="1" a="1"/>
  <c r="EE1489" i="20" s="1"/>
  <c r="FW1538" i="20" a="1"/>
  <c r="FA1538" i="20"/>
  <c r="FQ1492" i="20" a="1"/>
  <c r="FQ1492" i="20" s="1"/>
  <c r="CM1541" i="20"/>
  <c r="FA1539" i="20"/>
  <c r="DO1492" i="20"/>
  <c r="DO1494" i="20"/>
  <c r="CB1540" i="20"/>
  <c r="CD1540" i="20" s="1"/>
  <c r="EM1538" i="20"/>
  <c r="EG1539" i="20"/>
  <c r="EG1538" i="20"/>
  <c r="EM1540" i="20"/>
  <c r="CB1539" i="20"/>
  <c r="CB1541" i="20"/>
  <c r="CD1541" i="20" s="1"/>
  <c r="EG1540" i="20"/>
  <c r="EM1539" i="20"/>
  <c r="GF1488" i="20"/>
  <c r="DH1512" i="20"/>
  <c r="DH1513" i="20"/>
  <c r="DH1514" i="20"/>
  <c r="EE1494" i="20"/>
  <c r="EE1493" i="20"/>
  <c r="EE1492" i="20"/>
  <c r="FJ1512" i="20" a="1"/>
  <c r="GF1512" i="20" a="1"/>
  <c r="FJ1488" i="20"/>
  <c r="FQ1487" i="20" s="1" a="1"/>
  <c r="FQ1493" i="20"/>
  <c r="GG1492" i="20" a="1"/>
  <c r="ED1512" i="20"/>
  <c r="ED1514" i="20"/>
  <c r="ED1513" i="20"/>
  <c r="CY1426" i="20" a="1"/>
  <c r="CY1428" i="20" s="1"/>
  <c r="FJ1487" i="20"/>
  <c r="FW1628" i="20" a="1"/>
  <c r="FW1630" i="20" s="1"/>
  <c r="CN1631" i="20" s="1"/>
  <c r="GF1489" i="20"/>
  <c r="GG1487" i="20" s="1" a="1"/>
  <c r="DU1630" i="20"/>
  <c r="CC1631" i="20" s="1"/>
  <c r="DU1629" i="20"/>
  <c r="CC1630" i="20" s="1"/>
  <c r="EB1517" i="20"/>
  <c r="DD1518" i="20"/>
  <c r="DF1519" i="20"/>
  <c r="DZ1519" i="20"/>
  <c r="EB1519" i="20"/>
  <c r="DD1519" i="20"/>
  <c r="EB1518" i="20"/>
  <c r="DE1519" i="20"/>
  <c r="DF1517" i="20"/>
  <c r="DE1518" i="20"/>
  <c r="DF1518" i="20"/>
  <c r="DZ1517" i="20"/>
  <c r="DZ1518" i="20"/>
  <c r="DD1517" i="20"/>
  <c r="EY1517" i="20"/>
  <c r="DE1517" i="20"/>
  <c r="EA1517" i="20"/>
  <c r="EA1518" i="20"/>
  <c r="EA1519" i="20"/>
  <c r="GM1423" i="20"/>
  <c r="GM1422" i="20"/>
  <c r="GM1421" i="20"/>
  <c r="CC1483" i="20"/>
  <c r="EE1488" i="20"/>
  <c r="EE1487" i="20"/>
  <c r="FA1479" i="20"/>
  <c r="CM1480" i="20" s="1"/>
  <c r="FA1477" i="20"/>
  <c r="CM1478" i="20" s="1"/>
  <c r="DO1487" i="20"/>
  <c r="DO1489" i="20"/>
  <c r="DO1488" i="20"/>
  <c r="GJ1499" i="20"/>
  <c r="EM1474" i="20"/>
  <c r="EG1472" i="20"/>
  <c r="EM1473" i="20"/>
  <c r="EM1472" i="20"/>
  <c r="EG1474" i="20"/>
  <c r="FA1472" i="20"/>
  <c r="CM1473" i="20" s="1"/>
  <c r="CH1411" i="20"/>
  <c r="CH1414" i="20" s="1"/>
  <c r="CW1507" i="20" s="1"/>
  <c r="GL1412" i="20"/>
  <c r="FA1474" i="20"/>
  <c r="CM1475" i="20" s="1"/>
  <c r="EE1529" i="20"/>
  <c r="EE1527" i="20"/>
  <c r="FA1467" i="20" a="1"/>
  <c r="FA1468" i="20" s="1"/>
  <c r="CM1469" i="20" s="1"/>
  <c r="DU1469" i="20"/>
  <c r="CC1470" i="20" s="1"/>
  <c r="GJ1497" i="20"/>
  <c r="GJ1498" i="20"/>
  <c r="CE1473" i="20"/>
  <c r="DU1467" i="20"/>
  <c r="CC1468" i="20" s="1"/>
  <c r="EM1484" i="20"/>
  <c r="EG1484" i="20"/>
  <c r="FA1628" i="20" a="1"/>
  <c r="FA1630" i="20" s="1"/>
  <c r="EH1462" i="20"/>
  <c r="FW1467" i="20" a="1"/>
  <c r="FW1468" i="20" s="1"/>
  <c r="EH1464" i="20"/>
  <c r="EH1463" i="20"/>
  <c r="FW1474" i="20"/>
  <c r="FW1472" i="20"/>
  <c r="FW1473" i="20"/>
  <c r="CE1463" i="20"/>
  <c r="CY1543" i="20" a="1"/>
  <c r="CM1463" i="20"/>
  <c r="GI1462" i="20"/>
  <c r="GO1464" i="20"/>
  <c r="CM1464" i="20"/>
  <c r="GI1463" i="20"/>
  <c r="GO1462" i="20"/>
  <c r="CM1465" i="20"/>
  <c r="GI1464" i="20"/>
  <c r="GO1463" i="20"/>
  <c r="EM1483" i="20"/>
  <c r="CY1468" i="20"/>
  <c r="CY1469" i="20"/>
  <c r="CB1470" i="20" s="1"/>
  <c r="CB1468" i="20"/>
  <c r="CY1630" i="20"/>
  <c r="CY1629" i="20"/>
  <c r="CY1628" i="20"/>
  <c r="GK1455" i="20"/>
  <c r="DH1548" i="20" a="1"/>
  <c r="DH1553" i="20" a="1"/>
  <c r="DH1553" i="20" s="1"/>
  <c r="ED1553" i="20" a="1"/>
  <c r="ED1555" i="20" s="1"/>
  <c r="ED1548" i="20" a="1"/>
  <c r="GD1550" i="20"/>
  <c r="GC1549" i="20"/>
  <c r="GC1548" i="20"/>
  <c r="FF1550" i="20"/>
  <c r="GC1550" i="20"/>
  <c r="FG1549" i="20"/>
  <c r="GB1548" i="20"/>
  <c r="GB1549" i="20"/>
  <c r="FF1549" i="20"/>
  <c r="FH1550" i="20"/>
  <c r="FH1548" i="20"/>
  <c r="GB1550" i="20"/>
  <c r="FG1548" i="20"/>
  <c r="GD1549" i="20"/>
  <c r="FF1548" i="20"/>
  <c r="FG1550" i="20"/>
  <c r="GD1548" i="20"/>
  <c r="FH1549" i="20"/>
  <c r="EG1477" i="20"/>
  <c r="GK1460" i="20"/>
  <c r="FW1484" i="20"/>
  <c r="CN1485" i="20" s="1"/>
  <c r="FW1482" i="20"/>
  <c r="CN1483" i="20" s="1"/>
  <c r="DU1426" i="20" a="1"/>
  <c r="DU1426" i="20" s="1"/>
  <c r="CC1427" i="20" s="1"/>
  <c r="DU1543" i="20" a="1"/>
  <c r="DU1545" i="20" s="1"/>
  <c r="FF1555" i="20"/>
  <c r="GB1554" i="20"/>
  <c r="FG1555" i="20"/>
  <c r="FF1554" i="20"/>
  <c r="GD1553" i="20"/>
  <c r="GB1553" i="20"/>
  <c r="GD1555" i="20"/>
  <c r="FG1553" i="20"/>
  <c r="GD1554" i="20"/>
  <c r="FH1555" i="20"/>
  <c r="GC1555" i="20"/>
  <c r="FH1554" i="20"/>
  <c r="GC1554" i="20"/>
  <c r="GC1553" i="20"/>
  <c r="FH1553" i="20"/>
  <c r="FF1553" i="20"/>
  <c r="GB1555" i="20"/>
  <c r="FG1554" i="20"/>
  <c r="CC1484" i="20"/>
  <c r="EG1483" i="20"/>
  <c r="GG1426" i="20"/>
  <c r="GG1427" i="20"/>
  <c r="FQ1544" i="20"/>
  <c r="FQ1545" i="20"/>
  <c r="FQ1543" i="20"/>
  <c r="EM1482" i="20"/>
  <c r="GG1544" i="20"/>
  <c r="GG1543" i="20"/>
  <c r="GG1545" i="20"/>
  <c r="EM1478" i="20"/>
  <c r="EM1479" i="20"/>
  <c r="FA1483" i="20"/>
  <c r="FA1482" i="20"/>
  <c r="FA1484" i="20"/>
  <c r="EM1477" i="20"/>
  <c r="FQ1426" i="20"/>
  <c r="FQ1428" i="20"/>
  <c r="EG1479" i="20"/>
  <c r="CY1427" i="20"/>
  <c r="CB1428" i="20" s="1"/>
  <c r="CY1426" i="20"/>
  <c r="CB1427" i="20" s="1"/>
  <c r="FW1478" i="20"/>
  <c r="CN1479" i="20" s="1"/>
  <c r="FW1477" i="20"/>
  <c r="CN1478" i="20" s="1"/>
  <c r="FW1479" i="20"/>
  <c r="CN1480" i="20" s="1"/>
  <c r="CE1478" i="20"/>
  <c r="CM1479" i="20"/>
  <c r="CB1429" i="20"/>
  <c r="FQ1527" i="20" a="1"/>
  <c r="FQ1528" i="20" s="1"/>
  <c r="EI1500" i="20"/>
  <c r="GM1498" i="20"/>
  <c r="GM1497" i="20"/>
  <c r="GM1499" i="20"/>
  <c r="GL1503" i="20"/>
  <c r="CH1502" i="20"/>
  <c r="CH1505" i="20" s="1"/>
  <c r="CW1598" i="20" s="1"/>
  <c r="CH1497" i="20"/>
  <c r="CH1500" i="20" s="1"/>
  <c r="CW1593" i="20" s="1"/>
  <c r="GG1527" i="20" a="1"/>
  <c r="DO1529" i="20"/>
  <c r="DO1528" i="20"/>
  <c r="DO1527" i="20"/>
  <c r="CY1492" i="20" l="1" a="1"/>
  <c r="CY1493" i="20" s="1"/>
  <c r="FQ1494" i="20"/>
  <c r="DU1492" i="20" a="1"/>
  <c r="DU1493" i="20" s="1"/>
  <c r="CC1494" i="20" s="1"/>
  <c r="EH1540" i="20"/>
  <c r="FW1538" i="20"/>
  <c r="GI1538" i="20" s="1"/>
  <c r="FW1539" i="20"/>
  <c r="FW1540" i="20"/>
  <c r="CM1539" i="20"/>
  <c r="CM1540" i="20"/>
  <c r="FA1492" i="20" a="1"/>
  <c r="CE1539" i="20"/>
  <c r="CD1539" i="20"/>
  <c r="EH1538" i="20"/>
  <c r="EE1512" i="20" a="1"/>
  <c r="EE1514" i="20" s="1"/>
  <c r="EH1539" i="20"/>
  <c r="FW1629" i="20"/>
  <c r="CN1630" i="20" s="1"/>
  <c r="FW1628" i="20"/>
  <c r="CN1629" i="20" s="1"/>
  <c r="GG1492" i="20"/>
  <c r="GG1494" i="20"/>
  <c r="GG1493" i="20"/>
  <c r="FJ1514" i="20"/>
  <c r="FJ1513" i="20"/>
  <c r="FJ1512" i="20"/>
  <c r="DU1492" i="20"/>
  <c r="CC1493" i="20" s="1"/>
  <c r="GF1512" i="20"/>
  <c r="GF1513" i="20"/>
  <c r="GF1514" i="20"/>
  <c r="DO1512" i="20" a="1"/>
  <c r="DU1527" i="20" a="1"/>
  <c r="DU1528" i="20" s="1"/>
  <c r="CC1529" i="20" s="1"/>
  <c r="DU1487" i="20" a="1"/>
  <c r="GK1424" i="20"/>
  <c r="DH1517" i="20" a="1"/>
  <c r="DH1519" i="20" s="1"/>
  <c r="GB1517" i="20"/>
  <c r="FH1518" i="20"/>
  <c r="FH1519" i="20"/>
  <c r="GC1519" i="20"/>
  <c r="GD1517" i="20"/>
  <c r="FH1517" i="20"/>
  <c r="GD1519" i="20"/>
  <c r="FG1518" i="20"/>
  <c r="GB1518" i="20"/>
  <c r="GC1518" i="20"/>
  <c r="FG1519" i="20"/>
  <c r="FF1519" i="20"/>
  <c r="GD1518" i="20"/>
  <c r="FG1517" i="20"/>
  <c r="GC1517" i="20"/>
  <c r="FF1517" i="20"/>
  <c r="GB1519" i="20"/>
  <c r="FF1518" i="20"/>
  <c r="ED1517" i="20" a="1"/>
  <c r="CE1483" i="20"/>
  <c r="EH1472" i="20"/>
  <c r="EH1473" i="20"/>
  <c r="EH1474" i="20"/>
  <c r="CY1487" i="20" a="1"/>
  <c r="FQ1487" i="20"/>
  <c r="FQ1489" i="20"/>
  <c r="FQ1488" i="20"/>
  <c r="EG1467" i="20"/>
  <c r="GG1488" i="20"/>
  <c r="GG1489" i="20"/>
  <c r="GG1487" i="20"/>
  <c r="FA1467" i="20"/>
  <c r="CM1468" i="20" s="1"/>
  <c r="FA1469" i="20"/>
  <c r="CM1470" i="20" s="1"/>
  <c r="GM1411" i="20"/>
  <c r="GM1413" i="20"/>
  <c r="GM1412" i="20"/>
  <c r="DZ1507" i="20"/>
  <c r="DD1507" i="20"/>
  <c r="DF1508" i="20"/>
  <c r="DE1507" i="20"/>
  <c r="EA1508" i="20"/>
  <c r="EA1509" i="20"/>
  <c r="EY1507" i="20"/>
  <c r="EA1507" i="20"/>
  <c r="EB1509" i="20"/>
  <c r="DD1509" i="20"/>
  <c r="DZ1509" i="20"/>
  <c r="DE1509" i="20"/>
  <c r="DF1507" i="20"/>
  <c r="DF1509" i="20"/>
  <c r="DE1508" i="20"/>
  <c r="EB1507" i="20"/>
  <c r="EB1508" i="20"/>
  <c r="DZ1508" i="20"/>
  <c r="DD1508" i="20"/>
  <c r="EH1483" i="20"/>
  <c r="EM1469" i="20"/>
  <c r="DH1555" i="20"/>
  <c r="DH1554" i="20"/>
  <c r="ED1553" i="20"/>
  <c r="FA1628" i="20"/>
  <c r="CM1629" i="20" s="1"/>
  <c r="FA1629" i="20"/>
  <c r="CM1630" i="20" s="1"/>
  <c r="CM1631" i="20"/>
  <c r="GI1630" i="20"/>
  <c r="FW1467" i="20"/>
  <c r="CN1468" i="20" s="1"/>
  <c r="DU1427" i="20"/>
  <c r="CC1428" i="20" s="1"/>
  <c r="EI1465" i="20"/>
  <c r="CN1469" i="20"/>
  <c r="GI1468" i="20"/>
  <c r="FW1469" i="20"/>
  <c r="DU1543" i="20"/>
  <c r="CC1544" i="20" s="1"/>
  <c r="DU1544" i="20"/>
  <c r="CC1545" i="20" s="1"/>
  <c r="GJ1463" i="20"/>
  <c r="CY1543" i="20"/>
  <c r="CB1544" i="20" s="1"/>
  <c r="CY1545" i="20"/>
  <c r="CB1546" i="20" s="1"/>
  <c r="CY1544" i="20"/>
  <c r="CB1545" i="20" s="1"/>
  <c r="CN1474" i="20"/>
  <c r="GO1474" i="20"/>
  <c r="GI1473" i="20"/>
  <c r="CN1473" i="20"/>
  <c r="GO1473" i="20"/>
  <c r="GI1472" i="20"/>
  <c r="CN1475" i="20"/>
  <c r="GI1474" i="20"/>
  <c r="GO1472" i="20"/>
  <c r="EG1469" i="20"/>
  <c r="EM1467" i="20"/>
  <c r="EM1468" i="20"/>
  <c r="EG1468" i="20"/>
  <c r="CB1469" i="20"/>
  <c r="CE1468" i="20" s="1"/>
  <c r="GJ1462" i="20"/>
  <c r="GJ1464" i="20"/>
  <c r="EP1463" i="20"/>
  <c r="CH1464" i="20"/>
  <c r="ED1554" i="20"/>
  <c r="CB1629" i="20"/>
  <c r="EG1628" i="20"/>
  <c r="EM1630" i="20"/>
  <c r="CB1630" i="20"/>
  <c r="CD1630" i="20" s="1"/>
  <c r="EG1629" i="20"/>
  <c r="EM1628" i="20"/>
  <c r="CB1631" i="20"/>
  <c r="CD1631" i="20" s="1"/>
  <c r="EG1630" i="20"/>
  <c r="EM1629" i="20"/>
  <c r="FJ1548" i="20" a="1"/>
  <c r="GF1548" i="20" a="1"/>
  <c r="FW1543" i="20" a="1"/>
  <c r="FW1543" i="20" s="1"/>
  <c r="CN1544" i="20" s="1"/>
  <c r="DU1428" i="20"/>
  <c r="CC1429" i="20" s="1"/>
  <c r="ED1549" i="20"/>
  <c r="ED1548" i="20"/>
  <c r="ED1550" i="20"/>
  <c r="EH1478" i="20"/>
  <c r="FA1543" i="20" a="1"/>
  <c r="FA1545" i="20" s="1"/>
  <c r="FW1426" i="20" a="1"/>
  <c r="FW1428" i="20" s="1"/>
  <c r="CN1429" i="20" s="1"/>
  <c r="DH1548" i="20"/>
  <c r="DH1550" i="20"/>
  <c r="DH1549" i="20"/>
  <c r="FJ1553" i="20" a="1"/>
  <c r="GF1553" i="20" a="1"/>
  <c r="EH1484" i="20"/>
  <c r="CC1546" i="20"/>
  <c r="EH1482" i="20"/>
  <c r="FA1426" i="20" a="1"/>
  <c r="FA1426" i="20" s="1"/>
  <c r="CM1427" i="20" s="1"/>
  <c r="CM1485" i="20"/>
  <c r="GI1484" i="20"/>
  <c r="GO1483" i="20"/>
  <c r="GI1482" i="20"/>
  <c r="GO1484" i="20"/>
  <c r="CM1483" i="20"/>
  <c r="GI1483" i="20"/>
  <c r="GO1482" i="20"/>
  <c r="CM1484" i="20"/>
  <c r="EH1479" i="20"/>
  <c r="GO1479" i="20"/>
  <c r="EH1477" i="20"/>
  <c r="EG1426" i="20"/>
  <c r="GI1479" i="20"/>
  <c r="GI1477" i="20"/>
  <c r="GO1478" i="20"/>
  <c r="GO1477" i="20"/>
  <c r="GI1478" i="20"/>
  <c r="CH1479" i="20"/>
  <c r="EP1478" i="20"/>
  <c r="FQ1527" i="20"/>
  <c r="FQ1529" i="20"/>
  <c r="GK1500" i="20"/>
  <c r="DZ1595" i="20"/>
  <c r="DF1595" i="20"/>
  <c r="EA1594" i="20"/>
  <c r="EA1593" i="20"/>
  <c r="DE1595" i="20"/>
  <c r="DZ1594" i="20"/>
  <c r="DF1594" i="20"/>
  <c r="DZ1593" i="20"/>
  <c r="DD1595" i="20"/>
  <c r="DE1594" i="20"/>
  <c r="DD1594" i="20"/>
  <c r="DF1593" i="20"/>
  <c r="EB1595" i="20"/>
  <c r="DE1593" i="20"/>
  <c r="EA1595" i="20"/>
  <c r="EB1594" i="20"/>
  <c r="EY1593" i="20"/>
  <c r="EB1593" i="20"/>
  <c r="DD1593" i="20"/>
  <c r="CY1527" i="20" a="1"/>
  <c r="EB1600" i="20"/>
  <c r="EA1600" i="20"/>
  <c r="EB1599" i="20"/>
  <c r="DZ1600" i="20"/>
  <c r="DF1600" i="20"/>
  <c r="EA1599" i="20"/>
  <c r="DF1598" i="20"/>
  <c r="DE1600" i="20"/>
  <c r="DZ1599" i="20"/>
  <c r="DF1599" i="20"/>
  <c r="DE1598" i="20"/>
  <c r="DD1600" i="20"/>
  <c r="DE1599" i="20"/>
  <c r="EY1598" i="20"/>
  <c r="EB1598" i="20"/>
  <c r="DD1598" i="20"/>
  <c r="DD1599" i="20"/>
  <c r="DZ1598" i="20"/>
  <c r="EA1598" i="20"/>
  <c r="GG1529" i="20"/>
  <c r="GG1528" i="20"/>
  <c r="GG1527" i="20"/>
  <c r="GM1503" i="20"/>
  <c r="GM1504" i="20"/>
  <c r="GM1502" i="20"/>
  <c r="CY1494" i="20" l="1"/>
  <c r="CY1492" i="20"/>
  <c r="DU1527" i="20"/>
  <c r="CC1528" i="20" s="1"/>
  <c r="DU1529" i="20"/>
  <c r="CC1530" i="20" s="1"/>
  <c r="DU1494" i="20"/>
  <c r="CC1495" i="20" s="1"/>
  <c r="CN1541" i="20"/>
  <c r="GI1540" i="20"/>
  <c r="CN1540" i="20"/>
  <c r="GO1540" i="20"/>
  <c r="CN1539" i="20"/>
  <c r="GO1539" i="20"/>
  <c r="GO1538" i="20"/>
  <c r="GI1539" i="20"/>
  <c r="EE1513" i="20"/>
  <c r="EI1541" i="20"/>
  <c r="CF1539" i="20"/>
  <c r="CL1633" i="20" s="1"/>
  <c r="CF1541" i="20"/>
  <c r="CN1633" i="20" s="1"/>
  <c r="CF1540" i="20"/>
  <c r="CM1633" i="20" s="1"/>
  <c r="EE1512" i="20"/>
  <c r="DU1512" i="20" s="1" a="1"/>
  <c r="FA1494" i="20"/>
  <c r="CM1495" i="20" s="1"/>
  <c r="FA1493" i="20"/>
  <c r="CM1494" i="20" s="1"/>
  <c r="FA1492" i="20"/>
  <c r="CM1493" i="20" s="1"/>
  <c r="CB1495" i="20"/>
  <c r="EM1493" i="20"/>
  <c r="EG1494" i="20"/>
  <c r="DO1514" i="20"/>
  <c r="DO1513" i="20"/>
  <c r="DO1512" i="20"/>
  <c r="CB1493" i="20"/>
  <c r="EG1492" i="20"/>
  <c r="EM1494" i="20"/>
  <c r="CB1494" i="20"/>
  <c r="EG1493" i="20"/>
  <c r="EM1492" i="20"/>
  <c r="GG1512" i="20" a="1"/>
  <c r="FQ1512" i="20" a="1"/>
  <c r="FW1492" i="20" a="1"/>
  <c r="DH1517" i="20"/>
  <c r="DH1518" i="20"/>
  <c r="EI1475" i="20"/>
  <c r="DU1489" i="20"/>
  <c r="CC1490" i="20" s="1"/>
  <c r="DU1487" i="20"/>
  <c r="CC1488" i="20" s="1"/>
  <c r="DU1488" i="20"/>
  <c r="CC1489" i="20" s="1"/>
  <c r="ED1517" i="20"/>
  <c r="ED1518" i="20"/>
  <c r="ED1519" i="20"/>
  <c r="GF1517" i="20" a="1"/>
  <c r="FJ1517" i="20" a="1"/>
  <c r="EM1428" i="20"/>
  <c r="GI1469" i="20"/>
  <c r="FA1487" i="20" a="1"/>
  <c r="CY1489" i="20"/>
  <c r="CY1488" i="20"/>
  <c r="CY1487" i="20"/>
  <c r="EP1629" i="20"/>
  <c r="FW1487" i="20" a="1"/>
  <c r="CH1630" i="20"/>
  <c r="GL1629" i="20" s="1"/>
  <c r="DO1553" i="20" a="1"/>
  <c r="DO1553" i="20" s="1"/>
  <c r="DH1507" i="20" a="1"/>
  <c r="ED1507" i="20" a="1"/>
  <c r="FF1507" i="20"/>
  <c r="GD1507" i="20"/>
  <c r="GC1507" i="20"/>
  <c r="FF1509" i="20"/>
  <c r="GB1507" i="20"/>
  <c r="FH1508" i="20"/>
  <c r="FH1509" i="20"/>
  <c r="FH1507" i="20"/>
  <c r="FG1507" i="20"/>
  <c r="GB1509" i="20"/>
  <c r="FG1508" i="20"/>
  <c r="GC1509" i="20"/>
  <c r="FG1509" i="20"/>
  <c r="GD1509" i="20"/>
  <c r="GB1508" i="20"/>
  <c r="GC1508" i="20"/>
  <c r="GD1508" i="20"/>
  <c r="FF1508" i="20"/>
  <c r="GK1414" i="20"/>
  <c r="EE1553" i="20" a="1"/>
  <c r="EE1555" i="20" s="1"/>
  <c r="GO1629" i="20"/>
  <c r="GO1628" i="20"/>
  <c r="EG1543" i="20"/>
  <c r="GO1630" i="20"/>
  <c r="EM1544" i="20"/>
  <c r="CD1545" i="20"/>
  <c r="EG1427" i="20"/>
  <c r="EG1545" i="20"/>
  <c r="EM1543" i="20"/>
  <c r="EM1545" i="20"/>
  <c r="EH1469" i="20"/>
  <c r="CE1427" i="20"/>
  <c r="GI1629" i="20"/>
  <c r="GI1628" i="20"/>
  <c r="EG1544" i="20"/>
  <c r="GO1469" i="20"/>
  <c r="GO1468" i="20"/>
  <c r="GI1467" i="20"/>
  <c r="EM1427" i="20"/>
  <c r="CD1546" i="20"/>
  <c r="CN1470" i="20"/>
  <c r="GO1467" i="20"/>
  <c r="GJ1473" i="20"/>
  <c r="CH1474" i="20"/>
  <c r="EP1473" i="20"/>
  <c r="GJ1474" i="20"/>
  <c r="EH1468" i="20"/>
  <c r="GJ1472" i="20"/>
  <c r="GL1463" i="20"/>
  <c r="CH1462" i="20"/>
  <c r="CH1465" i="20" s="1"/>
  <c r="CW1558" i="20" s="1"/>
  <c r="EH1467" i="20"/>
  <c r="FW1544" i="20"/>
  <c r="CN1545" i="20" s="1"/>
  <c r="EM1426" i="20"/>
  <c r="EG1428" i="20"/>
  <c r="EH1630" i="20"/>
  <c r="FW1427" i="20"/>
  <c r="CN1428" i="20" s="1"/>
  <c r="DO1548" i="20" a="1"/>
  <c r="EH1629" i="20"/>
  <c r="FW1545" i="20"/>
  <c r="CN1546" i="20" s="1"/>
  <c r="GF1549" i="20"/>
  <c r="GF1550" i="20"/>
  <c r="GF1548" i="20"/>
  <c r="FJ1549" i="20"/>
  <c r="FJ1548" i="20"/>
  <c r="FJ1550" i="20"/>
  <c r="EH1628" i="20"/>
  <c r="EI1480" i="20"/>
  <c r="FW1426" i="20"/>
  <c r="CN1427" i="20" s="1"/>
  <c r="CD1629" i="20"/>
  <c r="CF1629" i="20" s="1"/>
  <c r="CL1651" i="20" s="1"/>
  <c r="CE1629" i="20"/>
  <c r="FA1544" i="20"/>
  <c r="FA1543" i="20"/>
  <c r="EE1548" i="20" a="1"/>
  <c r="GF1555" i="20"/>
  <c r="GF1554" i="20"/>
  <c r="GF1553" i="20"/>
  <c r="FA1428" i="20"/>
  <c r="GI1428" i="20" s="1"/>
  <c r="FA1427" i="20"/>
  <c r="CM1428" i="20" s="1"/>
  <c r="EI1485" i="20"/>
  <c r="FJ1554" i="20"/>
  <c r="FJ1555" i="20"/>
  <c r="FJ1553" i="20"/>
  <c r="CD1544" i="20"/>
  <c r="CE1544" i="20"/>
  <c r="CM1546" i="20"/>
  <c r="GJ1482" i="20"/>
  <c r="GJ1484" i="20"/>
  <c r="GJ1483" i="20"/>
  <c r="EP1483" i="20"/>
  <c r="CH1484" i="20"/>
  <c r="GJ1478" i="20"/>
  <c r="GJ1479" i="20"/>
  <c r="GJ1477" i="20"/>
  <c r="GL1478" i="20"/>
  <c r="CH1477" i="20"/>
  <c r="CH1480" i="20" s="1"/>
  <c r="CW1573" i="20" s="1"/>
  <c r="FA1527" i="20" a="1"/>
  <c r="FA1527" i="20" s="1"/>
  <c r="CM1528" i="20" s="1"/>
  <c r="FW1527" i="20" a="1"/>
  <c r="FW1529" i="20" s="1"/>
  <c r="CN1530" i="20" s="1"/>
  <c r="DH1598" i="20" a="1"/>
  <c r="DH1599" i="20" s="1"/>
  <c r="GK1505" i="20"/>
  <c r="GB1595" i="20"/>
  <c r="GD1593" i="20"/>
  <c r="FG1593" i="20"/>
  <c r="FH1595" i="20"/>
  <c r="GC1593" i="20"/>
  <c r="FF1593" i="20"/>
  <c r="FG1595" i="20"/>
  <c r="GD1594" i="20"/>
  <c r="GB1593" i="20"/>
  <c r="FF1595" i="20"/>
  <c r="GC1594" i="20"/>
  <c r="GB1594" i="20"/>
  <c r="FH1594" i="20"/>
  <c r="GD1595" i="20"/>
  <c r="FG1594" i="20"/>
  <c r="GC1595" i="20"/>
  <c r="FF1594" i="20"/>
  <c r="FH1593" i="20"/>
  <c r="ED1593" i="20" a="1"/>
  <c r="GD1600" i="20"/>
  <c r="FG1599" i="20"/>
  <c r="GC1600" i="20"/>
  <c r="FF1599" i="20"/>
  <c r="GB1600" i="20"/>
  <c r="FH1600" i="20"/>
  <c r="FG1600" i="20"/>
  <c r="GD1599" i="20"/>
  <c r="FH1598" i="20"/>
  <c r="FF1600" i="20"/>
  <c r="GC1599" i="20"/>
  <c r="GB1599" i="20"/>
  <c r="GC1598" i="20"/>
  <c r="FH1599" i="20"/>
  <c r="GB1598" i="20"/>
  <c r="GD1598" i="20"/>
  <c r="FG1598" i="20"/>
  <c r="FF1598" i="20"/>
  <c r="ED1598" i="20" a="1"/>
  <c r="DH1593" i="20" a="1"/>
  <c r="CY1529" i="20"/>
  <c r="CY1528" i="20"/>
  <c r="CY1527" i="20"/>
  <c r="CH1540" i="20" l="1"/>
  <c r="BW1614" i="20" s="1"/>
  <c r="EP1539" i="20"/>
  <c r="GJ1540" i="20"/>
  <c r="GJ1538" i="20"/>
  <c r="GJ1539" i="20"/>
  <c r="DO1517" i="20" a="1"/>
  <c r="DO1519" i="20" s="1"/>
  <c r="EH1492" i="20"/>
  <c r="CE1493" i="20"/>
  <c r="CY1512" i="20" a="1"/>
  <c r="CY1513" i="20" s="1"/>
  <c r="FW1492" i="20"/>
  <c r="FW1493" i="20"/>
  <c r="FW1494" i="20"/>
  <c r="FQ1514" i="20"/>
  <c r="FQ1512" i="20"/>
  <c r="FQ1513" i="20"/>
  <c r="DU1514" i="20"/>
  <c r="CC1515" i="20" s="1"/>
  <c r="DU1512" i="20"/>
  <c r="CC1513" i="20" s="1"/>
  <c r="DU1513" i="20"/>
  <c r="CC1514" i="20" s="1"/>
  <c r="GG1512" i="20"/>
  <c r="GG1513" i="20"/>
  <c r="GG1514" i="20"/>
  <c r="EH1493" i="20"/>
  <c r="EH1494" i="20"/>
  <c r="GJ1468" i="20"/>
  <c r="GJ1469" i="20"/>
  <c r="GF1519" i="20"/>
  <c r="GF1518" i="20"/>
  <c r="GF1517" i="20"/>
  <c r="FJ1518" i="20"/>
  <c r="FJ1517" i="20"/>
  <c r="FJ1519" i="20"/>
  <c r="EE1517" i="20" a="1"/>
  <c r="CH1628" i="20"/>
  <c r="CH1631" i="20" s="1"/>
  <c r="CH1651" i="20" s="1"/>
  <c r="CJ1651" i="20" s="1"/>
  <c r="EE1553" i="20"/>
  <c r="DO1555" i="20"/>
  <c r="EE1554" i="20"/>
  <c r="DO1554" i="20"/>
  <c r="FA1487" i="20"/>
  <c r="CM1488" i="20" s="1"/>
  <c r="FA1489" i="20"/>
  <c r="CM1490" i="20" s="1"/>
  <c r="FA1488" i="20"/>
  <c r="CM1489" i="20" s="1"/>
  <c r="FW1488" i="20"/>
  <c r="FW1489" i="20"/>
  <c r="FW1487" i="20"/>
  <c r="CB1488" i="20"/>
  <c r="EG1487" i="20"/>
  <c r="EM1489" i="20"/>
  <c r="EG1488" i="20"/>
  <c r="CB1489" i="20"/>
  <c r="EM1487" i="20"/>
  <c r="EG1489" i="20"/>
  <c r="EM1488" i="20"/>
  <c r="CB1490" i="20"/>
  <c r="GF1507" i="20" a="1"/>
  <c r="FJ1507" i="20" a="1"/>
  <c r="ED1509" i="20"/>
  <c r="ED1507" i="20"/>
  <c r="ED1508" i="20"/>
  <c r="DH1508" i="20"/>
  <c r="DH1509" i="20"/>
  <c r="DH1507" i="20"/>
  <c r="EH1427" i="20"/>
  <c r="EH1544" i="20"/>
  <c r="EH1428" i="20"/>
  <c r="CF1544" i="20"/>
  <c r="CL1634" i="20" s="1"/>
  <c r="GJ1628" i="20"/>
  <c r="EH1545" i="20"/>
  <c r="GJ1630" i="20"/>
  <c r="GO1544" i="20"/>
  <c r="EH1426" i="20"/>
  <c r="EH1543" i="20"/>
  <c r="GJ1629" i="20"/>
  <c r="GJ1467" i="20"/>
  <c r="GI1545" i="20"/>
  <c r="GO1543" i="20"/>
  <c r="GI1544" i="20"/>
  <c r="CM1545" i="20"/>
  <c r="GI1426" i="20"/>
  <c r="CH1469" i="20"/>
  <c r="EP1468" i="20"/>
  <c r="GO1545" i="20"/>
  <c r="EI1470" i="20"/>
  <c r="CH1472" i="20"/>
  <c r="CH1475" i="20" s="1"/>
  <c r="CW1568" i="20" s="1"/>
  <c r="GL1473" i="20"/>
  <c r="EI1631" i="20"/>
  <c r="EB1560" i="20"/>
  <c r="EA1558" i="20"/>
  <c r="DE1559" i="20"/>
  <c r="DD1560" i="20"/>
  <c r="DZ1558" i="20"/>
  <c r="EB1558" i="20"/>
  <c r="EA1560" i="20"/>
  <c r="DE1560" i="20"/>
  <c r="EY1558" i="20"/>
  <c r="DD1558" i="20"/>
  <c r="DF1560" i="20"/>
  <c r="DZ1559" i="20"/>
  <c r="DD1559" i="20"/>
  <c r="DF1558" i="20"/>
  <c r="EA1559" i="20"/>
  <c r="DE1558" i="20"/>
  <c r="DF1559" i="20"/>
  <c r="EB1559" i="20"/>
  <c r="DZ1560" i="20"/>
  <c r="GM1462" i="20"/>
  <c r="GM1464" i="20"/>
  <c r="GM1463" i="20"/>
  <c r="CM1544" i="20"/>
  <c r="GI1543" i="20"/>
  <c r="GO1428" i="20"/>
  <c r="CF1630" i="20"/>
  <c r="CM1651" i="20" s="1"/>
  <c r="FQ1548" i="20" a="1"/>
  <c r="DO1549" i="20"/>
  <c r="DO1550" i="20"/>
  <c r="DO1548" i="20"/>
  <c r="CF1631" i="20"/>
  <c r="CN1651" i="20" s="1"/>
  <c r="GG1553" i="20" a="1"/>
  <c r="GG1553" i="20" s="1"/>
  <c r="GG1548" i="20" a="1"/>
  <c r="EE1549" i="20"/>
  <c r="EE1550" i="20"/>
  <c r="EE1548" i="20"/>
  <c r="GO1427" i="20"/>
  <c r="GI1427" i="20"/>
  <c r="GO1426" i="20"/>
  <c r="CM1429" i="20"/>
  <c r="GM1629" i="20"/>
  <c r="GM1630" i="20"/>
  <c r="GM1628" i="20"/>
  <c r="FQ1553" i="20" a="1"/>
  <c r="CF1545" i="20"/>
  <c r="CM1634" i="20" s="1"/>
  <c r="CF1546" i="20"/>
  <c r="CN1634" i="20" s="1"/>
  <c r="GL1483" i="20"/>
  <c r="CH1482" i="20"/>
  <c r="CH1485" i="20" s="1"/>
  <c r="CW1578" i="20" s="1"/>
  <c r="DE1573" i="20"/>
  <c r="DE1574" i="20"/>
  <c r="EA1574" i="20"/>
  <c r="DZ1573" i="20"/>
  <c r="EY1573" i="20"/>
  <c r="EB1575" i="20"/>
  <c r="EA1575" i="20"/>
  <c r="EB1573" i="20"/>
  <c r="DE1575" i="20"/>
  <c r="DZ1575" i="20"/>
  <c r="DD1573" i="20"/>
  <c r="DD1574" i="20"/>
  <c r="DD1575" i="20"/>
  <c r="DF1575" i="20"/>
  <c r="DZ1574" i="20"/>
  <c r="DF1573" i="20"/>
  <c r="DF1574" i="20"/>
  <c r="EB1574" i="20"/>
  <c r="EA1573" i="20"/>
  <c r="GM1477" i="20"/>
  <c r="GM1478" i="20"/>
  <c r="GM1479" i="20"/>
  <c r="FA1528" i="20"/>
  <c r="CM1529" i="20" s="1"/>
  <c r="FW1527" i="20"/>
  <c r="CN1528" i="20" s="1"/>
  <c r="FA1529" i="20"/>
  <c r="CM1530" i="20" s="1"/>
  <c r="FW1528" i="20"/>
  <c r="CN1529" i="20" s="1"/>
  <c r="DH1600" i="20"/>
  <c r="DH1598" i="20"/>
  <c r="GF1593" i="20" a="1"/>
  <c r="GF1595" i="20" s="1"/>
  <c r="DH1595" i="20"/>
  <c r="DH1594" i="20"/>
  <c r="DH1593" i="20"/>
  <c r="EG1527" i="20"/>
  <c r="CB1528" i="20"/>
  <c r="EM1529" i="20"/>
  <c r="ED1595" i="20"/>
  <c r="ED1594" i="20"/>
  <c r="ED1593" i="20"/>
  <c r="FJ1593" i="20" a="1"/>
  <c r="EM1527" i="20"/>
  <c r="EG1528" i="20"/>
  <c r="CB1529" i="20"/>
  <c r="FJ1598" i="20" a="1"/>
  <c r="CB1530" i="20"/>
  <c r="EG1529" i="20"/>
  <c r="EM1528" i="20"/>
  <c r="ED1600" i="20"/>
  <c r="ED1599" i="20"/>
  <c r="ED1598" i="20"/>
  <c r="GF1598" i="20" a="1"/>
  <c r="CH1538" i="20" l="1"/>
  <c r="CH1541" i="20" s="1"/>
  <c r="CH1633" i="20" s="1"/>
  <c r="CJ1633" i="20" s="1"/>
  <c r="GL1539" i="20"/>
  <c r="BV1608" i="20"/>
  <c r="BV1613" i="20"/>
  <c r="BX1618" i="20" s="1"/>
  <c r="BW1615" i="20"/>
  <c r="DO1517" i="20"/>
  <c r="DO1518" i="20"/>
  <c r="CY1512" i="20"/>
  <c r="CB1513" i="20" s="1"/>
  <c r="EI1495" i="20"/>
  <c r="CY1553" i="20" a="1"/>
  <c r="CY1554" i="20" s="1"/>
  <c r="DU1553" i="20" a="1"/>
  <c r="CY1517" i="20" a="1"/>
  <c r="CY1517" i="20" s="1"/>
  <c r="GM1540" i="20"/>
  <c r="GM1538" i="20"/>
  <c r="GM1539" i="20"/>
  <c r="CY1514" i="20"/>
  <c r="CB1515" i="20" s="1"/>
  <c r="BX1619" i="20"/>
  <c r="FX1618" i="20" s="1"/>
  <c r="FB1613" i="20"/>
  <c r="BX1614" i="20"/>
  <c r="FB1614" i="20"/>
  <c r="BX1613" i="20"/>
  <c r="BW1619" i="20"/>
  <c r="FB1618" i="20" s="1"/>
  <c r="FA1512" i="20" a="1"/>
  <c r="FA1512" i="20" s="1"/>
  <c r="FW1512" i="20" a="1"/>
  <c r="EG1514" i="20"/>
  <c r="CN1495" i="20"/>
  <c r="GI1494" i="20"/>
  <c r="GO1492" i="20"/>
  <c r="CB1514" i="20"/>
  <c r="EG1513" i="20"/>
  <c r="CN1494" i="20"/>
  <c r="GO1494" i="20"/>
  <c r="GI1493" i="20"/>
  <c r="CN1493" i="20"/>
  <c r="GO1493" i="20"/>
  <c r="GI1492" i="20"/>
  <c r="FQ1517" i="20" a="1"/>
  <c r="FQ1518" i="20" s="1"/>
  <c r="GG1517" i="20" a="1"/>
  <c r="GG1517" i="20" s="1"/>
  <c r="EE1519" i="20"/>
  <c r="EE1517" i="20"/>
  <c r="EE1518" i="20"/>
  <c r="CY1555" i="20"/>
  <c r="EH1488" i="20"/>
  <c r="EH1487" i="20"/>
  <c r="CE1488" i="20"/>
  <c r="CN1488" i="20"/>
  <c r="GI1487" i="20"/>
  <c r="GO1488" i="20"/>
  <c r="EH1489" i="20"/>
  <c r="CN1490" i="20"/>
  <c r="GI1489" i="20"/>
  <c r="GO1487" i="20"/>
  <c r="CN1489" i="20"/>
  <c r="GO1489" i="20"/>
  <c r="GI1488" i="20"/>
  <c r="EE1507" i="20" a="1"/>
  <c r="EE1509" i="20" s="1"/>
  <c r="DO1507" i="20" a="1"/>
  <c r="EI1429" i="20"/>
  <c r="FJ1507" i="20"/>
  <c r="FJ1509" i="20"/>
  <c r="FJ1508" i="20"/>
  <c r="GF1509" i="20"/>
  <c r="GF1507" i="20"/>
  <c r="GF1508" i="20"/>
  <c r="EP1544" i="20"/>
  <c r="GJ1427" i="20"/>
  <c r="EI1546" i="20"/>
  <c r="CH1545" i="20"/>
  <c r="GL1544" i="20" s="1"/>
  <c r="GM1544" i="20" s="1"/>
  <c r="GJ1545" i="20"/>
  <c r="GJ1543" i="20"/>
  <c r="GJ1544" i="20"/>
  <c r="GG1554" i="20"/>
  <c r="GL1468" i="20"/>
  <c r="CH1467" i="20"/>
  <c r="CH1470" i="20" s="1"/>
  <c r="CW1563" i="20" s="1"/>
  <c r="DH1558" i="20" a="1"/>
  <c r="GK1465" i="20"/>
  <c r="GM1473" i="20"/>
  <c r="GM1472" i="20"/>
  <c r="GM1474" i="20"/>
  <c r="DE1570" i="20"/>
  <c r="DE1569" i="20"/>
  <c r="DE1568" i="20"/>
  <c r="DF1570" i="20"/>
  <c r="EB1569" i="20"/>
  <c r="EA1570" i="20"/>
  <c r="DF1568" i="20"/>
  <c r="EA1568" i="20"/>
  <c r="DD1569" i="20"/>
  <c r="DZ1570" i="20"/>
  <c r="EB1568" i="20"/>
  <c r="EY1568" i="20"/>
  <c r="DZ1568" i="20"/>
  <c r="DD1570" i="20"/>
  <c r="EA1569" i="20"/>
  <c r="EB1570" i="20"/>
  <c r="DD1568" i="20"/>
  <c r="DZ1569" i="20"/>
  <c r="DF1569" i="20"/>
  <c r="ED1558" i="20" a="1"/>
  <c r="FH1558" i="20"/>
  <c r="GC1560" i="20"/>
  <c r="GC1558" i="20"/>
  <c r="FG1559" i="20"/>
  <c r="FH1560" i="20"/>
  <c r="GD1558" i="20"/>
  <c r="GC1559" i="20"/>
  <c r="GB1559" i="20"/>
  <c r="FF1559" i="20"/>
  <c r="FF1560" i="20"/>
  <c r="FG1560" i="20"/>
  <c r="GD1559" i="20"/>
  <c r="FH1559" i="20"/>
  <c r="GB1558" i="20"/>
  <c r="GB1560" i="20"/>
  <c r="GD1560" i="20"/>
  <c r="FF1558" i="20"/>
  <c r="FG1558" i="20"/>
  <c r="GJ1428" i="20"/>
  <c r="DU1548" i="20" a="1"/>
  <c r="GG1555" i="20"/>
  <c r="FW1553" i="20" s="1" a="1"/>
  <c r="CY1548" i="20" a="1"/>
  <c r="GI1527" i="20"/>
  <c r="GG1548" i="20"/>
  <c r="GG1550" i="20"/>
  <c r="GG1549" i="20"/>
  <c r="GJ1426" i="20"/>
  <c r="FQ1548" i="20"/>
  <c r="FQ1549" i="20"/>
  <c r="FQ1550" i="20"/>
  <c r="GK1631" i="20"/>
  <c r="CH1428" i="20"/>
  <c r="EP1427" i="20"/>
  <c r="FQ1554" i="20"/>
  <c r="FQ1555" i="20"/>
  <c r="FQ1553" i="20"/>
  <c r="CB1555" i="20"/>
  <c r="DU1554" i="20"/>
  <c r="CC1555" i="20" s="1"/>
  <c r="DU1553" i="20"/>
  <c r="CC1554" i="20" s="1"/>
  <c r="DU1555" i="20"/>
  <c r="CC1556" i="20" s="1"/>
  <c r="CB1556" i="20"/>
  <c r="CH1529" i="20"/>
  <c r="GL1528" i="20" s="1"/>
  <c r="GM1529" i="20" s="1"/>
  <c r="GO1529" i="20"/>
  <c r="GO1528" i="20"/>
  <c r="GI1529" i="20"/>
  <c r="DF1578" i="20"/>
  <c r="DE1578" i="20"/>
  <c r="DZ1579" i="20"/>
  <c r="DZ1580" i="20"/>
  <c r="DF1579" i="20"/>
  <c r="EB1579" i="20"/>
  <c r="EB1580" i="20"/>
  <c r="DE1579" i="20"/>
  <c r="EB1578" i="20"/>
  <c r="EY1578" i="20"/>
  <c r="DZ1578" i="20"/>
  <c r="DD1578" i="20"/>
  <c r="DE1580" i="20"/>
  <c r="EA1579" i="20"/>
  <c r="DD1580" i="20"/>
  <c r="DF1580" i="20"/>
  <c r="DD1579" i="20"/>
  <c r="EA1580" i="20"/>
  <c r="EA1578" i="20"/>
  <c r="EP1528" i="20"/>
  <c r="GM1482" i="20"/>
  <c r="GM1484" i="20"/>
  <c r="GM1483" i="20"/>
  <c r="GI1528" i="20"/>
  <c r="GO1527" i="20"/>
  <c r="DO1598" i="20" a="1"/>
  <c r="DO1600" i="20" s="1"/>
  <c r="GC1575" i="20"/>
  <c r="FG1575" i="20"/>
  <c r="GB1573" i="20"/>
  <c r="GB1575" i="20"/>
  <c r="GD1573" i="20"/>
  <c r="GB1574" i="20"/>
  <c r="FH1574" i="20"/>
  <c r="FF1575" i="20"/>
  <c r="FF1574" i="20"/>
  <c r="GD1574" i="20"/>
  <c r="GD1575" i="20"/>
  <c r="GC1573" i="20"/>
  <c r="FG1573" i="20"/>
  <c r="FG1574" i="20"/>
  <c r="FH1575" i="20"/>
  <c r="FF1573" i="20"/>
  <c r="FH1573" i="20"/>
  <c r="GC1574" i="20"/>
  <c r="GK1480" i="20"/>
  <c r="ED1573" i="20" a="1"/>
  <c r="DH1573" i="20" a="1"/>
  <c r="EH1529" i="20"/>
  <c r="GF1593" i="20"/>
  <c r="EE1598" i="20" a="1"/>
  <c r="EE1600" i="20" s="1"/>
  <c r="GF1594" i="20"/>
  <c r="EH1527" i="20"/>
  <c r="FJ1595" i="20"/>
  <c r="FJ1594" i="20"/>
  <c r="FJ1593" i="20"/>
  <c r="EE1593" i="20" a="1"/>
  <c r="DO1593" i="20" a="1"/>
  <c r="GF1600" i="20"/>
  <c r="GF1599" i="20"/>
  <c r="GF1598" i="20"/>
  <c r="FJ1600" i="20"/>
  <c r="FJ1599" i="20"/>
  <c r="FJ1598" i="20"/>
  <c r="EH1528" i="20"/>
  <c r="CE1528" i="20"/>
  <c r="EM1513" i="20" l="1"/>
  <c r="EM1514" i="20"/>
  <c r="BX1615" i="20"/>
  <c r="EM1512" i="20"/>
  <c r="EG1512" i="20"/>
  <c r="EH1513" i="20" s="1"/>
  <c r="BW1618" i="20"/>
  <c r="CH1527" i="20"/>
  <c r="CH1530" i="20" s="1"/>
  <c r="CW1623" i="20" s="1"/>
  <c r="DF1624" i="20" s="1"/>
  <c r="CY1519" i="20"/>
  <c r="CB1520" i="20" s="1"/>
  <c r="CY1518" i="20"/>
  <c r="CY1553" i="20"/>
  <c r="CB1554" i="20" s="1"/>
  <c r="BW1620" i="20"/>
  <c r="FB1619" i="20" s="1"/>
  <c r="FX1614" i="20"/>
  <c r="GK1541" i="20"/>
  <c r="GJ1492" i="20"/>
  <c r="FX1613" i="20"/>
  <c r="BX1620" i="20"/>
  <c r="FX1619" i="20" s="1"/>
  <c r="FA1513" i="20"/>
  <c r="FA1514" i="20"/>
  <c r="CE1513" i="20"/>
  <c r="EP1493" i="20"/>
  <c r="CH1494" i="20"/>
  <c r="GJ1494" i="20"/>
  <c r="CM1514" i="20"/>
  <c r="GJ1493" i="20"/>
  <c r="CM1515" i="20"/>
  <c r="CM1513" i="20"/>
  <c r="FQ1517" i="20"/>
  <c r="FW1512" i="20"/>
  <c r="CN1513" i="20" s="1"/>
  <c r="FW1514" i="20"/>
  <c r="CN1515" i="20" s="1"/>
  <c r="FW1513" i="20"/>
  <c r="CN1514" i="20" s="1"/>
  <c r="FQ1519" i="20"/>
  <c r="DU1517" i="20" a="1"/>
  <c r="DU1517" i="20" s="1"/>
  <c r="CC1518" i="20" s="1"/>
  <c r="GG1519" i="20"/>
  <c r="GG1518" i="20"/>
  <c r="CB1519" i="20"/>
  <c r="CB1518" i="20"/>
  <c r="GM1545" i="20"/>
  <c r="GM1543" i="20"/>
  <c r="CH1543" i="20"/>
  <c r="CH1546" i="20" s="1"/>
  <c r="CH1634" i="20" s="1"/>
  <c r="CJ1634" i="20" s="1"/>
  <c r="GJ1489" i="20"/>
  <c r="GM1528" i="20"/>
  <c r="GJ1488" i="20"/>
  <c r="GJ1487" i="20"/>
  <c r="EP1488" i="20"/>
  <c r="CH1489" i="20"/>
  <c r="GL1488" i="20" s="1"/>
  <c r="EI1490" i="20"/>
  <c r="GJ1529" i="20"/>
  <c r="EE1508" i="20"/>
  <c r="EE1507" i="20"/>
  <c r="GG1507" i="20" a="1"/>
  <c r="GG1508" i="20" s="1"/>
  <c r="DO1508" i="20"/>
  <c r="DO1507" i="20"/>
  <c r="DO1509" i="20"/>
  <c r="FQ1507" i="20" a="1"/>
  <c r="DO1598" i="20"/>
  <c r="DH1559" i="20"/>
  <c r="DH1560" i="20"/>
  <c r="DH1558" i="20"/>
  <c r="DF1563" i="20"/>
  <c r="DZ1564" i="20"/>
  <c r="DE1565" i="20"/>
  <c r="DZ1563" i="20"/>
  <c r="EB1565" i="20"/>
  <c r="DD1565" i="20"/>
  <c r="DZ1565" i="20"/>
  <c r="EY1563" i="20"/>
  <c r="DD1564" i="20"/>
  <c r="DF1564" i="20"/>
  <c r="EA1563" i="20"/>
  <c r="EB1563" i="20"/>
  <c r="DF1565" i="20"/>
  <c r="EB1564" i="20"/>
  <c r="DE1563" i="20"/>
  <c r="EA1565" i="20"/>
  <c r="EA1564" i="20"/>
  <c r="DE1564" i="20"/>
  <c r="DD1563" i="20"/>
  <c r="GM1468" i="20"/>
  <c r="GM1469" i="20"/>
  <c r="GM1467" i="20"/>
  <c r="GC1570" i="20"/>
  <c r="FH1569" i="20"/>
  <c r="GB1569" i="20"/>
  <c r="FF1569" i="20"/>
  <c r="FH1570" i="20"/>
  <c r="GC1568" i="20"/>
  <c r="GD1570" i="20"/>
  <c r="GD1569" i="20"/>
  <c r="FH1568" i="20"/>
  <c r="GB1570" i="20"/>
  <c r="FG1569" i="20"/>
  <c r="GD1568" i="20"/>
  <c r="GC1569" i="20"/>
  <c r="FG1570" i="20"/>
  <c r="FG1568" i="20"/>
  <c r="FF1570" i="20"/>
  <c r="FF1568" i="20"/>
  <c r="GB1568" i="20"/>
  <c r="DH1568" i="20" a="1"/>
  <c r="GK1475" i="20"/>
  <c r="ED1568" i="20" a="1"/>
  <c r="GF1558" i="20" a="1"/>
  <c r="FJ1558" i="20" a="1"/>
  <c r="ED1559" i="20"/>
  <c r="ED1560" i="20"/>
  <c r="ED1558" i="20"/>
  <c r="DU1550" i="20"/>
  <c r="CC1551" i="20" s="1"/>
  <c r="DU1548" i="20"/>
  <c r="CC1549" i="20" s="1"/>
  <c r="DU1549" i="20"/>
  <c r="CC1550" i="20" s="1"/>
  <c r="CY1550" i="20"/>
  <c r="CY1548" i="20"/>
  <c r="CY1549" i="20"/>
  <c r="FA1548" i="20" a="1"/>
  <c r="EG1555" i="20"/>
  <c r="CD1556" i="20"/>
  <c r="FW1548" i="20" a="1"/>
  <c r="GM1527" i="20"/>
  <c r="EM1554" i="20"/>
  <c r="EG1554" i="20"/>
  <c r="EM1553" i="20"/>
  <c r="FA1553" i="20" a="1"/>
  <c r="CD1555" i="20"/>
  <c r="EM1555" i="20"/>
  <c r="FW1555" i="20"/>
  <c r="CN1556" i="20" s="1"/>
  <c r="FW1554" i="20"/>
  <c r="CN1555" i="20" s="1"/>
  <c r="FW1553" i="20"/>
  <c r="CN1554" i="20" s="1"/>
  <c r="EG1553" i="20"/>
  <c r="CE1554" i="20"/>
  <c r="CD1554" i="20"/>
  <c r="GL1427" i="20"/>
  <c r="CH1426" i="20"/>
  <c r="CH1429" i="20" s="1"/>
  <c r="CW1522" i="20" s="1"/>
  <c r="DO1599" i="20"/>
  <c r="CY1598" i="20" s="1" a="1"/>
  <c r="GJ1527" i="20"/>
  <c r="GJ1528" i="20"/>
  <c r="DH1578" i="20" a="1"/>
  <c r="ED1578" i="20" a="1"/>
  <c r="GD1579" i="20"/>
  <c r="FG1580" i="20"/>
  <c r="GC1580" i="20"/>
  <c r="GB1578" i="20"/>
  <c r="GC1578" i="20"/>
  <c r="FH1580" i="20"/>
  <c r="GD1578" i="20"/>
  <c r="FG1579" i="20"/>
  <c r="FG1578" i="20"/>
  <c r="FF1578" i="20"/>
  <c r="GB1579" i="20"/>
  <c r="GD1580" i="20"/>
  <c r="GB1580" i="20"/>
  <c r="FH1578" i="20"/>
  <c r="FF1580" i="20"/>
  <c r="GC1579" i="20"/>
  <c r="FH1579" i="20"/>
  <c r="FF1579" i="20"/>
  <c r="GK1485" i="20"/>
  <c r="DH1575" i="20"/>
  <c r="DH1574" i="20"/>
  <c r="DH1573" i="20"/>
  <c r="ED1574" i="20"/>
  <c r="ED1573" i="20"/>
  <c r="ED1575" i="20"/>
  <c r="GF1573" i="20" a="1"/>
  <c r="FJ1573" i="20" a="1"/>
  <c r="GG1593" i="20" a="1"/>
  <c r="GG1594" i="20" s="1"/>
  <c r="EE1598" i="20"/>
  <c r="EE1599" i="20"/>
  <c r="FQ1598" i="20" a="1"/>
  <c r="FQ1598" i="20" s="1"/>
  <c r="DO1595" i="20"/>
  <c r="DO1594" i="20"/>
  <c r="DO1593" i="20"/>
  <c r="EA1625" i="20"/>
  <c r="DZ1624" i="20"/>
  <c r="DE1624" i="20"/>
  <c r="DE1625" i="20"/>
  <c r="DD1624" i="20"/>
  <c r="EB1625" i="20"/>
  <c r="EY1623" i="20"/>
  <c r="EB1623" i="20"/>
  <c r="EE1594" i="20"/>
  <c r="EE1593" i="20"/>
  <c r="EE1595" i="20"/>
  <c r="FQ1593" i="20" a="1"/>
  <c r="GG1598" i="20" a="1"/>
  <c r="EI1530" i="20"/>
  <c r="EA1624" i="20" l="1"/>
  <c r="DZ1623" i="20"/>
  <c r="DE1623" i="20"/>
  <c r="DZ1625" i="20"/>
  <c r="EH1514" i="20"/>
  <c r="EH1512" i="20"/>
  <c r="EI1515" i="20" s="1"/>
  <c r="DF1625" i="20"/>
  <c r="DH1623" i="20" s="1" a="1"/>
  <c r="EB1624" i="20"/>
  <c r="ED1623" i="20" s="1" a="1"/>
  <c r="DF1623" i="20"/>
  <c r="EA1623" i="20"/>
  <c r="DD1623" i="20"/>
  <c r="DD1625" i="20"/>
  <c r="GO1514" i="20"/>
  <c r="FA1517" i="20" a="1"/>
  <c r="FA1519" i="20" s="1"/>
  <c r="GI1513" i="20"/>
  <c r="GO1512" i="20"/>
  <c r="FW1517" i="20" a="1"/>
  <c r="FW1517" i="20" s="1"/>
  <c r="CN1518" i="20" s="1"/>
  <c r="GI1512" i="20"/>
  <c r="EP1513" i="20"/>
  <c r="CH1514" i="20"/>
  <c r="GO1513" i="20"/>
  <c r="GL1493" i="20"/>
  <c r="CH1492" i="20"/>
  <c r="CH1495" i="20" s="1"/>
  <c r="CW1588" i="20" s="1"/>
  <c r="GI1514" i="20"/>
  <c r="DU1507" i="20" a="1"/>
  <c r="DU1507" i="20" s="1"/>
  <c r="DU1518" i="20"/>
  <c r="CC1519" i="20" s="1"/>
  <c r="DU1519" i="20"/>
  <c r="CC1520" i="20" s="1"/>
  <c r="GK1546" i="20"/>
  <c r="EG1517" i="20"/>
  <c r="CH1487" i="20"/>
  <c r="CH1490" i="20" s="1"/>
  <c r="CW1583" i="20" s="1"/>
  <c r="GM1489" i="20"/>
  <c r="GM1487" i="20"/>
  <c r="GM1488" i="20"/>
  <c r="GG1509" i="20"/>
  <c r="GG1507" i="20"/>
  <c r="CY1507" i="20" a="1"/>
  <c r="GK1530" i="20"/>
  <c r="FQ1507" i="20"/>
  <c r="FQ1508" i="20"/>
  <c r="FQ1509" i="20"/>
  <c r="DO1558" i="20" a="1"/>
  <c r="EE1558" i="20" a="1"/>
  <c r="EE1559" i="20" s="1"/>
  <c r="DH1563" i="20" a="1"/>
  <c r="ED1563" i="20" a="1"/>
  <c r="GC1564" i="20"/>
  <c r="FH1563" i="20"/>
  <c r="GB1564" i="20"/>
  <c r="FF1564" i="20"/>
  <c r="GB1563" i="20"/>
  <c r="FH1565" i="20"/>
  <c r="FF1565" i="20"/>
  <c r="FF1563" i="20"/>
  <c r="GD1565" i="20"/>
  <c r="FG1563" i="20"/>
  <c r="GD1564" i="20"/>
  <c r="GC1563" i="20"/>
  <c r="FH1564" i="20"/>
  <c r="GC1565" i="20"/>
  <c r="FG1565" i="20"/>
  <c r="GB1565" i="20"/>
  <c r="GD1563" i="20"/>
  <c r="FG1564" i="20"/>
  <c r="GK1470" i="20"/>
  <c r="ED1570" i="20"/>
  <c r="ED1569" i="20"/>
  <c r="ED1568" i="20"/>
  <c r="DH1568" i="20"/>
  <c r="DH1570" i="20"/>
  <c r="DH1569" i="20"/>
  <c r="GF1568" i="20" a="1"/>
  <c r="FJ1568" i="20" a="1"/>
  <c r="FJ1560" i="20"/>
  <c r="FJ1558" i="20"/>
  <c r="FJ1559" i="20"/>
  <c r="GF1559" i="20"/>
  <c r="GF1560" i="20"/>
  <c r="GF1558" i="20"/>
  <c r="EH1553" i="20"/>
  <c r="CB1550" i="20"/>
  <c r="CD1550" i="20" s="1"/>
  <c r="EM1548" i="20"/>
  <c r="EG1549" i="20"/>
  <c r="CB1549" i="20"/>
  <c r="EM1550" i="20"/>
  <c r="EG1548" i="20"/>
  <c r="CB1551" i="20"/>
  <c r="CD1551" i="20" s="1"/>
  <c r="EG1550" i="20"/>
  <c r="EM1549" i="20"/>
  <c r="FW1550" i="20"/>
  <c r="CN1551" i="20" s="1"/>
  <c r="FW1549" i="20"/>
  <c r="CN1550" i="20" s="1"/>
  <c r="FW1548" i="20"/>
  <c r="CN1549" i="20" s="1"/>
  <c r="CF1555" i="20"/>
  <c r="CM1636" i="20" s="1"/>
  <c r="FA1550" i="20"/>
  <c r="FA1549" i="20"/>
  <c r="FA1548" i="20"/>
  <c r="FA1555" i="20"/>
  <c r="FA1554" i="20"/>
  <c r="FA1553" i="20"/>
  <c r="DE1524" i="20"/>
  <c r="DF1522" i="20"/>
  <c r="EA1522" i="20"/>
  <c r="EB1522" i="20"/>
  <c r="DD1524" i="20"/>
  <c r="DZ1522" i="20"/>
  <c r="DE1523" i="20"/>
  <c r="DF1524" i="20"/>
  <c r="EY1522" i="20"/>
  <c r="EB1524" i="20"/>
  <c r="DE1522" i="20"/>
  <c r="DZ1524" i="20"/>
  <c r="DF1523" i="20"/>
  <c r="EA1523" i="20"/>
  <c r="EA1524" i="20"/>
  <c r="EB1523" i="20"/>
  <c r="DD1523" i="20"/>
  <c r="DZ1523" i="20"/>
  <c r="DD1522" i="20"/>
  <c r="CF1556" i="20"/>
  <c r="CN1636" i="20" s="1"/>
  <c r="GM1426" i="20"/>
  <c r="GM1427" i="20"/>
  <c r="GM1428" i="20"/>
  <c r="EH1554" i="20"/>
  <c r="CF1554" i="20"/>
  <c r="CL1636" i="20" s="1"/>
  <c r="EH1555" i="20"/>
  <c r="FQ1599" i="20"/>
  <c r="FQ1600" i="20"/>
  <c r="DU1598" i="20" a="1"/>
  <c r="DU1599" i="20" s="1"/>
  <c r="CC1600" i="20" s="1"/>
  <c r="GF1578" i="20" a="1"/>
  <c r="FJ1578" i="20" a="1"/>
  <c r="GG1593" i="20"/>
  <c r="ED1578" i="20"/>
  <c r="ED1579" i="20"/>
  <c r="ED1580" i="20"/>
  <c r="GG1595" i="20"/>
  <c r="DH1578" i="20"/>
  <c r="DH1580" i="20"/>
  <c r="DH1579" i="20"/>
  <c r="DO1573" i="20" a="1"/>
  <c r="EE1573" i="20" a="1"/>
  <c r="FJ1574" i="20"/>
  <c r="FJ1573" i="20"/>
  <c r="FJ1575" i="20"/>
  <c r="GF1573" i="20"/>
  <c r="GF1574" i="20"/>
  <c r="GF1575" i="20"/>
  <c r="DU1593" i="20" a="1"/>
  <c r="GC1625" i="20"/>
  <c r="GD1623" i="20"/>
  <c r="FG1623" i="20"/>
  <c r="GB1625" i="20"/>
  <c r="GD1624" i="20"/>
  <c r="GC1623" i="20"/>
  <c r="FF1623" i="20"/>
  <c r="FH1625" i="20"/>
  <c r="GC1624" i="20"/>
  <c r="GB1623" i="20"/>
  <c r="FG1625" i="20"/>
  <c r="GB1624" i="20"/>
  <c r="FF1625" i="20"/>
  <c r="FH1624" i="20"/>
  <c r="FG1624" i="20"/>
  <c r="FF1624" i="20"/>
  <c r="GD1625" i="20"/>
  <c r="FH1623" i="20"/>
  <c r="FQ1595" i="20"/>
  <c r="FQ1594" i="20"/>
  <c r="FQ1593" i="20"/>
  <c r="CY1600" i="20"/>
  <c r="CY1599" i="20"/>
  <c r="CY1598" i="20"/>
  <c r="GG1599" i="20"/>
  <c r="GG1598" i="20"/>
  <c r="GG1600" i="20"/>
  <c r="CY1593" i="20" a="1"/>
  <c r="FA1517" i="20" l="1"/>
  <c r="CM1518" i="20" s="1"/>
  <c r="FA1518" i="20"/>
  <c r="CM1519" i="20" s="1"/>
  <c r="FW1519" i="20"/>
  <c r="CN1520" i="20" s="1"/>
  <c r="GI1517" i="20"/>
  <c r="GI1519" i="20"/>
  <c r="CM1520" i="20"/>
  <c r="GJ1513" i="20"/>
  <c r="CE1518" i="20"/>
  <c r="EM1518" i="20"/>
  <c r="FW1518" i="20"/>
  <c r="CN1519" i="20" s="1"/>
  <c r="DU1509" i="20"/>
  <c r="EM1517" i="20"/>
  <c r="EG1518" i="20"/>
  <c r="EM1519" i="20"/>
  <c r="CH1512" i="20"/>
  <c r="CH1515" i="20" s="1"/>
  <c r="CW1608" i="20" s="1"/>
  <c r="GL1513" i="20"/>
  <c r="DU1508" i="20"/>
  <c r="GJ1512" i="20"/>
  <c r="GJ1514" i="20"/>
  <c r="DZ1590" i="20"/>
  <c r="EY1588" i="20"/>
  <c r="DD1588" i="20"/>
  <c r="EA1589" i="20"/>
  <c r="DF1589" i="20"/>
  <c r="EB1590" i="20"/>
  <c r="DF1590" i="20"/>
  <c r="DD1589" i="20"/>
  <c r="DF1588" i="20"/>
  <c r="EA1588" i="20"/>
  <c r="EB1589" i="20"/>
  <c r="DZ1589" i="20"/>
  <c r="DE1588" i="20"/>
  <c r="DE1590" i="20"/>
  <c r="EB1588" i="20"/>
  <c r="DD1590" i="20"/>
  <c r="DZ1588" i="20"/>
  <c r="DE1589" i="20"/>
  <c r="EA1590" i="20"/>
  <c r="GM1492" i="20"/>
  <c r="GM1493" i="20"/>
  <c r="GM1494" i="20"/>
  <c r="GO1519" i="20"/>
  <c r="EG1519" i="20"/>
  <c r="GO1518" i="20"/>
  <c r="FW1593" i="20" a="1"/>
  <c r="EP1518" i="20"/>
  <c r="FW1507" i="20" a="1"/>
  <c r="FW1509" i="20" s="1"/>
  <c r="CN1510" i="20" s="1"/>
  <c r="GK1490" i="20"/>
  <c r="FA1598" i="20" a="1"/>
  <c r="DD1583" i="20"/>
  <c r="DE1585" i="20"/>
  <c r="EB1583" i="20"/>
  <c r="DF1584" i="20"/>
  <c r="EA1583" i="20"/>
  <c r="DD1584" i="20"/>
  <c r="DZ1583" i="20"/>
  <c r="EB1585" i="20"/>
  <c r="DF1585" i="20"/>
  <c r="EA1584" i="20"/>
  <c r="DD1585" i="20"/>
  <c r="DE1584" i="20"/>
  <c r="EA1585" i="20"/>
  <c r="EB1584" i="20"/>
  <c r="DZ1584" i="20"/>
  <c r="EY1583" i="20"/>
  <c r="DZ1585" i="20"/>
  <c r="DE1583" i="20"/>
  <c r="DF1583" i="20"/>
  <c r="EE1560" i="20"/>
  <c r="EE1558" i="20"/>
  <c r="CY1509" i="20"/>
  <c r="CB1510" i="20" s="1"/>
  <c r="CY1508" i="20"/>
  <c r="CB1509" i="20" s="1"/>
  <c r="CY1507" i="20"/>
  <c r="CB1508" i="20" s="1"/>
  <c r="DO1560" i="20"/>
  <c r="DO1559" i="20"/>
  <c r="DO1558" i="20"/>
  <c r="FA1507" i="20" a="1"/>
  <c r="CC1510" i="20"/>
  <c r="CC1509" i="20"/>
  <c r="CC1508" i="20"/>
  <c r="DU1600" i="20"/>
  <c r="CC1601" i="20" s="1"/>
  <c r="GF1563" i="20" a="1"/>
  <c r="DO1568" i="20" a="1"/>
  <c r="FJ1563" i="20" a="1"/>
  <c r="ED1564" i="20"/>
  <c r="ED1565" i="20"/>
  <c r="ED1563" i="20"/>
  <c r="EE1568" i="20" a="1"/>
  <c r="DH1565" i="20"/>
  <c r="DH1564" i="20"/>
  <c r="DH1563" i="20"/>
  <c r="GF1569" i="20"/>
  <c r="GF1568" i="20"/>
  <c r="GF1570" i="20"/>
  <c r="DU1598" i="20"/>
  <c r="CC1599" i="20" s="1"/>
  <c r="FJ1570" i="20"/>
  <c r="FJ1569" i="20"/>
  <c r="FJ1568" i="20"/>
  <c r="FQ1558" i="20" a="1"/>
  <c r="GG1558" i="20" a="1"/>
  <c r="EH1549" i="20"/>
  <c r="CE1549" i="20"/>
  <c r="CD1549" i="20"/>
  <c r="EH1550" i="20"/>
  <c r="EH1548" i="20"/>
  <c r="GO1548" i="20"/>
  <c r="GI1549" i="20"/>
  <c r="CM1550" i="20"/>
  <c r="GI1550" i="20"/>
  <c r="GO1549" i="20"/>
  <c r="CM1551" i="20"/>
  <c r="EI1556" i="20"/>
  <c r="CM1549" i="20"/>
  <c r="GI1548" i="20"/>
  <c r="GO1550" i="20"/>
  <c r="DH1522" i="20" a="1"/>
  <c r="DH1524" i="20" s="1"/>
  <c r="FG1524" i="20"/>
  <c r="GC1522" i="20"/>
  <c r="FH1522" i="20"/>
  <c r="GB1524" i="20"/>
  <c r="FH1523" i="20"/>
  <c r="GD1523" i="20"/>
  <c r="FG1523" i="20"/>
  <c r="GB1522" i="20"/>
  <c r="GD1524" i="20"/>
  <c r="FH1524" i="20"/>
  <c r="FF1524" i="20"/>
  <c r="GD1522" i="20"/>
  <c r="FG1522" i="20"/>
  <c r="GC1524" i="20"/>
  <c r="FF1523" i="20"/>
  <c r="GC1523" i="20"/>
  <c r="GB1523" i="20"/>
  <c r="FF1522" i="20"/>
  <c r="GK1429" i="20"/>
  <c r="CM1554" i="20"/>
  <c r="GI1553" i="20"/>
  <c r="GO1555" i="20"/>
  <c r="ED1522" i="20" a="1"/>
  <c r="GO1553" i="20"/>
  <c r="CM1555" i="20"/>
  <c r="GI1554" i="20"/>
  <c r="GO1554" i="20"/>
  <c r="CM1556" i="20"/>
  <c r="GI1555" i="20"/>
  <c r="EE1578" i="20" a="1"/>
  <c r="DO1578" i="20" a="1"/>
  <c r="FJ1579" i="20"/>
  <c r="FJ1578" i="20"/>
  <c r="FJ1580" i="20"/>
  <c r="GF1578" i="20"/>
  <c r="GF1579" i="20"/>
  <c r="GF1580" i="20"/>
  <c r="DO1575" i="20"/>
  <c r="DO1574" i="20"/>
  <c r="DO1573" i="20"/>
  <c r="GG1573" i="20" a="1"/>
  <c r="GG1575" i="20" s="1"/>
  <c r="FQ1573" i="20" a="1"/>
  <c r="EE1575" i="20"/>
  <c r="EE1574" i="20"/>
  <c r="EE1573" i="20"/>
  <c r="CB1599" i="20"/>
  <c r="ED1625" i="20"/>
  <c r="ED1624" i="20"/>
  <c r="ED1623" i="20"/>
  <c r="DU1595" i="20"/>
  <c r="CC1596" i="20" s="1"/>
  <c r="DU1594" i="20"/>
  <c r="CC1595" i="20" s="1"/>
  <c r="DU1593" i="20"/>
  <c r="CC1594" i="20" s="1"/>
  <c r="EG1599" i="20"/>
  <c r="CB1600" i="20"/>
  <c r="CD1600" i="20" s="1"/>
  <c r="FJ1623" i="20" a="1"/>
  <c r="DH1625" i="20"/>
  <c r="DH1624" i="20"/>
  <c r="DH1623" i="20"/>
  <c r="CB1601" i="20"/>
  <c r="FW1598" i="20" a="1"/>
  <c r="GF1623" i="20" a="1"/>
  <c r="CY1595" i="20"/>
  <c r="CY1594" i="20"/>
  <c r="CY1593" i="20"/>
  <c r="FA1593" i="20" a="1"/>
  <c r="FW1595" i="20"/>
  <c r="CN1596" i="20" s="1"/>
  <c r="FW1594" i="20"/>
  <c r="CN1595" i="20" s="1"/>
  <c r="FW1593" i="20"/>
  <c r="CN1594" i="20" s="1"/>
  <c r="FA1600" i="20"/>
  <c r="FA1599" i="20"/>
  <c r="FA1598" i="20"/>
  <c r="CH1519" i="20" l="1"/>
  <c r="GL1518" i="20" s="1"/>
  <c r="EH1517" i="20"/>
  <c r="GO1517" i="20"/>
  <c r="GI1518" i="20"/>
  <c r="GJ1518" i="20" s="1"/>
  <c r="DH1588" i="20" a="1"/>
  <c r="EH1518" i="20"/>
  <c r="GD1590" i="20"/>
  <c r="GD1589" i="20"/>
  <c r="GB1588" i="20"/>
  <c r="GC1589" i="20"/>
  <c r="FH1590" i="20"/>
  <c r="FH1589" i="20"/>
  <c r="FF1589" i="20"/>
  <c r="FG1590" i="20"/>
  <c r="GC1590" i="20"/>
  <c r="FH1588" i="20"/>
  <c r="FG1589" i="20"/>
  <c r="GD1588" i="20"/>
  <c r="GC1588" i="20"/>
  <c r="FF1588" i="20"/>
  <c r="FF1590" i="20"/>
  <c r="GB1590" i="20"/>
  <c r="FG1588" i="20"/>
  <c r="GB1589" i="20"/>
  <c r="EH1519" i="20"/>
  <c r="ED1588" i="20" a="1"/>
  <c r="GJ1517" i="20"/>
  <c r="GM1514" i="20"/>
  <c r="GM1513" i="20"/>
  <c r="GM1512" i="20"/>
  <c r="GK1495" i="20"/>
  <c r="DE1610" i="20"/>
  <c r="DD1609" i="20"/>
  <c r="EA1610" i="20"/>
  <c r="EA1609" i="20"/>
  <c r="EB1610" i="20"/>
  <c r="DZ1608" i="20"/>
  <c r="DD1608" i="20"/>
  <c r="DZ1610" i="20"/>
  <c r="EA1608" i="20"/>
  <c r="DF1608" i="20"/>
  <c r="EB1609" i="20"/>
  <c r="EY1608" i="20"/>
  <c r="DE1609" i="20"/>
  <c r="DF1610" i="20"/>
  <c r="DD1610" i="20"/>
  <c r="DE1608" i="20"/>
  <c r="DZ1609" i="20"/>
  <c r="DF1609" i="20"/>
  <c r="EB1608" i="20"/>
  <c r="CH1517" i="20"/>
  <c r="CH1520" i="20" s="1"/>
  <c r="CW1613" i="20" s="1"/>
  <c r="EA1614" i="20" s="1"/>
  <c r="EM1598" i="20"/>
  <c r="EG1509" i="20"/>
  <c r="FW1507" i="20"/>
  <c r="CN1508" i="20" s="1"/>
  <c r="FW1508" i="20"/>
  <c r="CN1509" i="20" s="1"/>
  <c r="DE1614" i="20"/>
  <c r="GM1518" i="20"/>
  <c r="GM1517" i="20"/>
  <c r="GM1519" i="20"/>
  <c r="EG1600" i="20"/>
  <c r="CD1601" i="20"/>
  <c r="CY1558" i="20" a="1"/>
  <c r="CY1560" i="20" s="1"/>
  <c r="CB1561" i="20" s="1"/>
  <c r="DU1558" i="20" a="1"/>
  <c r="DU1558" i="20" s="1"/>
  <c r="ED1583" i="20" a="1"/>
  <c r="EM1508" i="20"/>
  <c r="EG1508" i="20"/>
  <c r="DH1583" i="20" a="1"/>
  <c r="EM1509" i="20"/>
  <c r="FF1585" i="20"/>
  <c r="GC1584" i="20"/>
  <c r="GB1585" i="20"/>
  <c r="GD1585" i="20"/>
  <c r="GD1584" i="20"/>
  <c r="FG1585" i="20"/>
  <c r="FF1584" i="20"/>
  <c r="GB1583" i="20"/>
  <c r="GC1583" i="20"/>
  <c r="FH1584" i="20"/>
  <c r="GC1585" i="20"/>
  <c r="FH1585" i="20"/>
  <c r="GD1583" i="20"/>
  <c r="FG1583" i="20"/>
  <c r="FF1583" i="20"/>
  <c r="GB1584" i="20"/>
  <c r="FG1584" i="20"/>
  <c r="FH1583" i="20"/>
  <c r="EG1507" i="20"/>
  <c r="EM1507" i="20"/>
  <c r="FA1509" i="20"/>
  <c r="FA1507" i="20"/>
  <c r="FA1508" i="20"/>
  <c r="CE1508" i="20"/>
  <c r="EE1563" i="20" a="1"/>
  <c r="EE1564" i="20" s="1"/>
  <c r="EG1598" i="20"/>
  <c r="EM1599" i="20"/>
  <c r="EM1600" i="20"/>
  <c r="GG1568" i="20" a="1"/>
  <c r="GG1568" i="20" s="1"/>
  <c r="EE1570" i="20"/>
  <c r="EE1569" i="20"/>
  <c r="EE1568" i="20"/>
  <c r="FJ1564" i="20"/>
  <c r="FJ1563" i="20"/>
  <c r="FJ1565" i="20"/>
  <c r="DO1563" i="20" a="1"/>
  <c r="DO1568" i="20"/>
  <c r="DO1570" i="20"/>
  <c r="DO1569" i="20"/>
  <c r="GF1564" i="20"/>
  <c r="GF1563" i="20"/>
  <c r="GF1565" i="20"/>
  <c r="DU1559" i="20"/>
  <c r="EI1551" i="20"/>
  <c r="FQ1568" i="20" a="1"/>
  <c r="GG1559" i="20"/>
  <c r="GG1558" i="20"/>
  <c r="GG1560" i="20"/>
  <c r="FQ1558" i="20"/>
  <c r="FQ1559" i="20"/>
  <c r="FQ1560" i="20"/>
  <c r="CF1549" i="20"/>
  <c r="CL1635" i="20" s="1"/>
  <c r="CF1550" i="20"/>
  <c r="CM1635" i="20" s="1"/>
  <c r="CF1551" i="20"/>
  <c r="CN1635" i="20" s="1"/>
  <c r="DH1522" i="20"/>
  <c r="GJ1548" i="20"/>
  <c r="GJ1554" i="20"/>
  <c r="GJ1550" i="20"/>
  <c r="EP1549" i="20"/>
  <c r="CH1550" i="20"/>
  <c r="GJ1549" i="20"/>
  <c r="DH1523" i="20"/>
  <c r="FJ1522" i="20" a="1"/>
  <c r="ED1524" i="20"/>
  <c r="ED1523" i="20"/>
  <c r="ED1522" i="20"/>
  <c r="GF1522" i="20" a="1"/>
  <c r="GG1578" i="20" a="1"/>
  <c r="GG1579" i="20" s="1"/>
  <c r="GJ1555" i="20"/>
  <c r="GJ1553" i="20"/>
  <c r="CH1555" i="20"/>
  <c r="EP1554" i="20"/>
  <c r="FQ1578" i="20" a="1"/>
  <c r="DO1580" i="20"/>
  <c r="DO1578" i="20"/>
  <c r="DO1579" i="20"/>
  <c r="EE1578" i="20"/>
  <c r="EE1579" i="20"/>
  <c r="EE1580" i="20"/>
  <c r="GG1574" i="20"/>
  <c r="DU1573" i="20" a="1"/>
  <c r="GG1573" i="20"/>
  <c r="CY1573" i="20" a="1"/>
  <c r="FQ1574" i="20"/>
  <c r="FQ1575" i="20"/>
  <c r="FQ1573" i="20"/>
  <c r="EE1623" i="20" a="1"/>
  <c r="EE1623" i="20" s="1"/>
  <c r="FA1595" i="20"/>
  <c r="FA1594" i="20"/>
  <c r="FA1593" i="20"/>
  <c r="EM1594" i="20"/>
  <c r="EG1595" i="20"/>
  <c r="CB1596" i="20"/>
  <c r="CD1596" i="20" s="1"/>
  <c r="CD1599" i="20"/>
  <c r="CE1599" i="20"/>
  <c r="CB1594" i="20"/>
  <c r="EM1595" i="20"/>
  <c r="EG1593" i="20"/>
  <c r="EM1593" i="20"/>
  <c r="EG1594" i="20"/>
  <c r="CB1595" i="20"/>
  <c r="CD1595" i="20" s="1"/>
  <c r="FW1600" i="20"/>
  <c r="CN1601" i="20" s="1"/>
  <c r="FW1599" i="20"/>
  <c r="CN1600" i="20" s="1"/>
  <c r="FW1598" i="20"/>
  <c r="CN1599" i="20" s="1"/>
  <c r="FJ1625" i="20"/>
  <c r="FJ1624" i="20"/>
  <c r="FJ1623" i="20"/>
  <c r="CM1599" i="20"/>
  <c r="CM1600" i="20"/>
  <c r="GF1625" i="20"/>
  <c r="GF1624" i="20"/>
  <c r="GF1623" i="20"/>
  <c r="CM1601" i="20"/>
  <c r="DO1623" i="20" a="1"/>
  <c r="EH1598" i="20"/>
  <c r="GJ1519" i="20" l="1"/>
  <c r="DD1615" i="20"/>
  <c r="DE1613" i="20"/>
  <c r="EI1520" i="20"/>
  <c r="CF1599" i="20"/>
  <c r="CL1645" i="20" s="1"/>
  <c r="GK1515" i="20"/>
  <c r="EB1615" i="20"/>
  <c r="DD1614" i="20"/>
  <c r="EA1613" i="20"/>
  <c r="EH1600" i="20"/>
  <c r="FJ1588" i="20" a="1"/>
  <c r="FJ1589" i="20" s="1"/>
  <c r="FH1610" i="20"/>
  <c r="GB1608" i="20"/>
  <c r="FF1608" i="20"/>
  <c r="GD1608" i="20"/>
  <c r="GC1609" i="20"/>
  <c r="FG1608" i="20"/>
  <c r="GB1609" i="20"/>
  <c r="GC1610" i="20"/>
  <c r="FG1610" i="20"/>
  <c r="GD1610" i="20"/>
  <c r="GB1610" i="20"/>
  <c r="FF1609" i="20"/>
  <c r="FF1610" i="20"/>
  <c r="FG1609" i="20"/>
  <c r="GC1608" i="20"/>
  <c r="FH1609" i="20"/>
  <c r="FH1608" i="20"/>
  <c r="GD1609" i="20"/>
  <c r="DE1615" i="20"/>
  <c r="EB1613" i="20"/>
  <c r="EY1613" i="20"/>
  <c r="FG1615" i="20" s="1"/>
  <c r="ED1590" i="20"/>
  <c r="ED1589" i="20"/>
  <c r="ED1588" i="20"/>
  <c r="DZ1615" i="20"/>
  <c r="DF1614" i="20"/>
  <c r="GF1588" i="20" a="1"/>
  <c r="EA1615" i="20"/>
  <c r="DZ1614" i="20"/>
  <c r="DZ1613" i="20"/>
  <c r="DF1613" i="20"/>
  <c r="DH1608" i="20" a="1"/>
  <c r="DF1615" i="20"/>
  <c r="EB1614" i="20"/>
  <c r="ED1608" i="20" a="1"/>
  <c r="DD1613" i="20"/>
  <c r="DH1589" i="20"/>
  <c r="DH1590" i="20"/>
  <c r="DH1588" i="20"/>
  <c r="DU1560" i="20"/>
  <c r="CC1561" i="20" s="1"/>
  <c r="CD1561" i="20" s="1"/>
  <c r="GK1520" i="20"/>
  <c r="EH1599" i="20"/>
  <c r="EI1601" i="20" s="1"/>
  <c r="CY1559" i="20"/>
  <c r="CB1560" i="20" s="1"/>
  <c r="CY1558" i="20"/>
  <c r="CB1559" i="20" s="1"/>
  <c r="FJ1583" i="20" a="1"/>
  <c r="FJ1585" i="20" s="1"/>
  <c r="EH1509" i="20"/>
  <c r="EE1565" i="20"/>
  <c r="GF1583" i="20" a="1"/>
  <c r="DH1584" i="20"/>
  <c r="DH1585" i="20"/>
  <c r="DH1583" i="20"/>
  <c r="EH1507" i="20"/>
  <c r="EH1508" i="20"/>
  <c r="ED1584" i="20"/>
  <c r="ED1583" i="20"/>
  <c r="ED1585" i="20"/>
  <c r="DU1568" i="20" a="1"/>
  <c r="DU1570" i="20" s="1"/>
  <c r="CC1571" i="20" s="1"/>
  <c r="GO1507" i="20"/>
  <c r="GI1508" i="20"/>
  <c r="CM1509" i="20"/>
  <c r="GO1509" i="20"/>
  <c r="CM1508" i="20"/>
  <c r="GI1507" i="20"/>
  <c r="CM1510" i="20"/>
  <c r="GI1509" i="20"/>
  <c r="GO1508" i="20"/>
  <c r="EE1563" i="20"/>
  <c r="GG1569" i="20"/>
  <c r="GG1570" i="20"/>
  <c r="FQ1563" i="20" a="1"/>
  <c r="FQ1565" i="20" s="1"/>
  <c r="CY1568" i="20" a="1"/>
  <c r="DO1564" i="20"/>
  <c r="DO1565" i="20"/>
  <c r="DO1563" i="20"/>
  <c r="GG1563" i="20" a="1"/>
  <c r="FW1558" i="20" a="1"/>
  <c r="FW1558" i="20" s="1"/>
  <c r="CN1559" i="20" s="1"/>
  <c r="CC1559" i="20"/>
  <c r="GG1578" i="20"/>
  <c r="CC1560" i="20"/>
  <c r="FQ1569" i="20"/>
  <c r="FQ1568" i="20"/>
  <c r="FQ1570" i="20"/>
  <c r="DO1522" i="20" a="1"/>
  <c r="DO1523" i="20" s="1"/>
  <c r="FA1558" i="20" a="1"/>
  <c r="GG1580" i="20"/>
  <c r="GL1549" i="20"/>
  <c r="CH1548" i="20"/>
  <c r="CH1551" i="20" s="1"/>
  <c r="CH1635" i="20" s="1"/>
  <c r="CJ1635" i="20" s="1"/>
  <c r="D4" i="15" s="1"/>
  <c r="EE1522" i="20" a="1"/>
  <c r="EE1522" i="20" s="1"/>
  <c r="FW1573" i="20" a="1"/>
  <c r="FW1575" i="20" s="1"/>
  <c r="CN1576" i="20" s="1"/>
  <c r="GL1554" i="20"/>
  <c r="CH1553" i="20"/>
  <c r="CH1556" i="20" s="1"/>
  <c r="CH1636" i="20" s="1"/>
  <c r="CJ1636" i="20" s="1"/>
  <c r="FJ1522" i="20"/>
  <c r="FJ1523" i="20"/>
  <c r="FJ1524" i="20"/>
  <c r="GF1522" i="20"/>
  <c r="GF1523" i="20"/>
  <c r="GF1524" i="20"/>
  <c r="CY1578" i="20" a="1"/>
  <c r="DU1578" i="20" a="1"/>
  <c r="FQ1579" i="20"/>
  <c r="FQ1578" i="20"/>
  <c r="FQ1580" i="20"/>
  <c r="DU1573" i="20"/>
  <c r="CC1574" i="20" s="1"/>
  <c r="DU1575" i="20"/>
  <c r="CC1576" i="20" s="1"/>
  <c r="DU1574" i="20"/>
  <c r="CC1575" i="20" s="1"/>
  <c r="CY1575" i="20"/>
  <c r="CY1574" i="20"/>
  <c r="CY1573" i="20"/>
  <c r="FA1573" i="20" a="1"/>
  <c r="EE1625" i="20"/>
  <c r="EE1624" i="20"/>
  <c r="GO1600" i="20"/>
  <c r="CF1600" i="20"/>
  <c r="CM1645" i="20" s="1"/>
  <c r="GO1599" i="20"/>
  <c r="GO1598" i="20"/>
  <c r="GI1600" i="20"/>
  <c r="GI1598" i="20"/>
  <c r="CF1601" i="20"/>
  <c r="CN1645" i="20" s="1"/>
  <c r="EH1594" i="20"/>
  <c r="GI1599" i="20"/>
  <c r="GO1595" i="20"/>
  <c r="CM1594" i="20"/>
  <c r="GI1593" i="20"/>
  <c r="CE1594" i="20"/>
  <c r="CD1594" i="20"/>
  <c r="CF1594" i="20" s="1"/>
  <c r="CL1644" i="20" s="1"/>
  <c r="CM1595" i="20"/>
  <c r="GI1594" i="20"/>
  <c r="GO1593" i="20"/>
  <c r="CM1596" i="20"/>
  <c r="GI1595" i="20"/>
  <c r="GO1594" i="20"/>
  <c r="EP1599" i="20"/>
  <c r="CH1600" i="20"/>
  <c r="GL1599" i="20" s="1"/>
  <c r="DO1625" i="20"/>
  <c r="DO1624" i="20"/>
  <c r="DO1623" i="20"/>
  <c r="EH1595" i="20"/>
  <c r="GG1623" i="20" a="1"/>
  <c r="FQ1623" i="20" a="1"/>
  <c r="EH1593" i="20"/>
  <c r="FF1614" i="20" l="1"/>
  <c r="CD1560" i="20"/>
  <c r="FG1614" i="20"/>
  <c r="GB1614" i="20"/>
  <c r="FJ1588" i="20"/>
  <c r="FG1613" i="20"/>
  <c r="GD1615" i="20"/>
  <c r="FH1615" i="20"/>
  <c r="GC1613" i="20"/>
  <c r="GB1615" i="20"/>
  <c r="EG1560" i="20"/>
  <c r="FF1613" i="20"/>
  <c r="GC1614" i="20"/>
  <c r="GD1613" i="20"/>
  <c r="FJ1590" i="20"/>
  <c r="FH1613" i="20"/>
  <c r="EE1588" i="20" a="1"/>
  <c r="EE1589" i="20" s="1"/>
  <c r="DH1613" i="20" a="1"/>
  <c r="DH1614" i="20" s="1"/>
  <c r="ED1613" i="20" a="1"/>
  <c r="ED1615" i="20" s="1"/>
  <c r="ED1608" i="20"/>
  <c r="ED1610" i="20"/>
  <c r="ED1609" i="20"/>
  <c r="GF1590" i="20"/>
  <c r="GF1588" i="20"/>
  <c r="GF1589" i="20"/>
  <c r="GD1614" i="20"/>
  <c r="DH1610" i="20"/>
  <c r="DH1609" i="20"/>
  <c r="DH1608" i="20"/>
  <c r="FJ1608" i="20" a="1"/>
  <c r="FH1614" i="20"/>
  <c r="GB1613" i="20"/>
  <c r="DO1588" i="20" a="1"/>
  <c r="GF1608" i="20" a="1"/>
  <c r="FF1615" i="20"/>
  <c r="GC1615" i="20"/>
  <c r="EM1560" i="20"/>
  <c r="EG1558" i="20"/>
  <c r="EM1558" i="20"/>
  <c r="EM1559" i="20"/>
  <c r="EG1559" i="20"/>
  <c r="FW1568" i="20" a="1"/>
  <c r="FW1570" i="20" s="1"/>
  <c r="CN1571" i="20" s="1"/>
  <c r="FJ1583" i="20"/>
  <c r="FJ1584" i="20"/>
  <c r="DO1583" i="20" a="1"/>
  <c r="DO1585" i="20" s="1"/>
  <c r="DU1563" i="20" a="1"/>
  <c r="DU1563" i="20" s="1"/>
  <c r="CC1564" i="20" s="1"/>
  <c r="DU1568" i="20"/>
  <c r="CC1569" i="20" s="1"/>
  <c r="EI1510" i="20"/>
  <c r="DU1569" i="20"/>
  <c r="CC1570" i="20" s="1"/>
  <c r="EE1583" i="20" a="1"/>
  <c r="GF1584" i="20"/>
  <c r="GF1583" i="20"/>
  <c r="GF1585" i="20"/>
  <c r="EP1508" i="20"/>
  <c r="CH1509" i="20"/>
  <c r="GJ1507" i="20"/>
  <c r="GJ1508" i="20"/>
  <c r="GJ1509" i="20"/>
  <c r="CY1563" i="20" a="1"/>
  <c r="CY1565" i="20" s="1"/>
  <c r="FQ1563" i="20"/>
  <c r="FQ1564" i="20"/>
  <c r="FW1559" i="20"/>
  <c r="CN1560" i="20" s="1"/>
  <c r="CY1569" i="20"/>
  <c r="CY1570" i="20"/>
  <c r="CY1568" i="20"/>
  <c r="GG1564" i="20"/>
  <c r="GG1565" i="20"/>
  <c r="GG1563" i="20"/>
  <c r="FW1578" i="20" a="1"/>
  <c r="FW1580" i="20" s="1"/>
  <c r="CN1581" i="20" s="1"/>
  <c r="DO1522" i="20"/>
  <c r="FA1568" i="20" a="1"/>
  <c r="FA1570" i="20" s="1"/>
  <c r="DO1524" i="20"/>
  <c r="CD1559" i="20"/>
  <c r="CE1559" i="20"/>
  <c r="FW1560" i="20"/>
  <c r="CN1561" i="20" s="1"/>
  <c r="FA1560" i="20"/>
  <c r="FA1558" i="20"/>
  <c r="FA1559" i="20"/>
  <c r="FW1573" i="20"/>
  <c r="CN1574" i="20" s="1"/>
  <c r="FW1574" i="20"/>
  <c r="CN1575" i="20" s="1"/>
  <c r="EE1524" i="20"/>
  <c r="EE1523" i="20"/>
  <c r="GM1550" i="20"/>
  <c r="GM1549" i="20"/>
  <c r="GM1548" i="20"/>
  <c r="FQ1522" i="20" a="1"/>
  <c r="GM1555" i="20"/>
  <c r="GM1554" i="20"/>
  <c r="GM1553" i="20"/>
  <c r="GG1522" i="20" a="1"/>
  <c r="FA1578" i="20" a="1"/>
  <c r="FA1578" i="20" s="1"/>
  <c r="DU1580" i="20"/>
  <c r="CC1581" i="20" s="1"/>
  <c r="DU1578" i="20"/>
  <c r="CC1579" i="20" s="1"/>
  <c r="DU1579" i="20"/>
  <c r="CC1580" i="20" s="1"/>
  <c r="CY1580" i="20"/>
  <c r="CY1578" i="20"/>
  <c r="CY1579" i="20"/>
  <c r="CB1574" i="20"/>
  <c r="EG1573" i="20"/>
  <c r="EM1575" i="20"/>
  <c r="CB1575" i="20"/>
  <c r="CD1575" i="20" s="1"/>
  <c r="EG1574" i="20"/>
  <c r="EM1573" i="20"/>
  <c r="CB1576" i="20"/>
  <c r="CD1576" i="20" s="1"/>
  <c r="EG1575" i="20"/>
  <c r="EM1574" i="20"/>
  <c r="FA1574" i="20"/>
  <c r="FA1573" i="20"/>
  <c r="FA1575" i="20"/>
  <c r="DU1623" i="20" a="1"/>
  <c r="DU1625" i="20" s="1"/>
  <c r="CC1626" i="20" s="1"/>
  <c r="GJ1600" i="20"/>
  <c r="GJ1598" i="20"/>
  <c r="CH1598" i="20"/>
  <c r="CH1601" i="20" s="1"/>
  <c r="CH1645" i="20" s="1"/>
  <c r="CJ1645" i="20" s="1"/>
  <c r="CY1623" i="20" a="1"/>
  <c r="CY1625" i="20" s="1"/>
  <c r="GJ1599" i="20"/>
  <c r="EI1596" i="20"/>
  <c r="GJ1595" i="20"/>
  <c r="CF1596" i="20"/>
  <c r="CN1644" i="20" s="1"/>
  <c r="GJ1593" i="20"/>
  <c r="EP1594" i="20"/>
  <c r="CH1595" i="20"/>
  <c r="GL1594" i="20" s="1"/>
  <c r="FQ1625" i="20"/>
  <c r="FQ1624" i="20"/>
  <c r="FQ1623" i="20"/>
  <c r="GJ1594" i="20"/>
  <c r="CF1595" i="20"/>
  <c r="CM1644" i="20" s="1"/>
  <c r="GG1625" i="20"/>
  <c r="GG1624" i="20"/>
  <c r="GG1623" i="20"/>
  <c r="GM1599" i="20"/>
  <c r="GM1600" i="20"/>
  <c r="GM1598" i="20"/>
  <c r="FQ1588" i="20" l="1" a="1"/>
  <c r="EE1590" i="20"/>
  <c r="EE1588" i="20"/>
  <c r="DU1588" i="20" s="1" a="1"/>
  <c r="EH1559" i="20"/>
  <c r="DH1615" i="20"/>
  <c r="DH1613" i="20"/>
  <c r="DO1613" i="20" s="1" a="1"/>
  <c r="DO1615" i="20" s="1"/>
  <c r="FJ1613" i="20" a="1"/>
  <c r="FJ1614" i="20" s="1"/>
  <c r="GF1613" i="20" a="1"/>
  <c r="GF1615" i="20" s="1"/>
  <c r="ED1614" i="20"/>
  <c r="ED1613" i="20"/>
  <c r="FQ1590" i="20"/>
  <c r="FQ1589" i="20"/>
  <c r="FQ1588" i="20"/>
  <c r="GG1588" i="20" a="1"/>
  <c r="GG1590" i="20" s="1"/>
  <c r="FJ1610" i="20"/>
  <c r="FJ1609" i="20"/>
  <c r="FJ1608" i="20"/>
  <c r="GF1608" i="20"/>
  <c r="GF1610" i="20"/>
  <c r="GF1609" i="20"/>
  <c r="DO1608" i="20" a="1"/>
  <c r="DO1590" i="20"/>
  <c r="DO1589" i="20"/>
  <c r="DO1588" i="20"/>
  <c r="EE1608" i="20" a="1"/>
  <c r="EH1560" i="20"/>
  <c r="EH1558" i="20"/>
  <c r="FW1569" i="20"/>
  <c r="CN1570" i="20" s="1"/>
  <c r="FW1568" i="20"/>
  <c r="CN1569" i="20" s="1"/>
  <c r="DU1565" i="20"/>
  <c r="CC1566" i="20" s="1"/>
  <c r="FQ1583" i="20" a="1"/>
  <c r="FQ1584" i="20" s="1"/>
  <c r="DO1583" i="20"/>
  <c r="DU1564" i="20"/>
  <c r="CC1565" i="20" s="1"/>
  <c r="DO1584" i="20"/>
  <c r="FA1563" i="20" a="1"/>
  <c r="FA1563" i="20" s="1"/>
  <c r="CM1564" i="20" s="1"/>
  <c r="GG1583" i="20" a="1"/>
  <c r="EE1584" i="20"/>
  <c r="EE1583" i="20"/>
  <c r="EE1585" i="20"/>
  <c r="GL1508" i="20"/>
  <c r="CH1507" i="20"/>
  <c r="CH1510" i="20" s="1"/>
  <c r="CW1603" i="20" s="1"/>
  <c r="DU1522" i="20" a="1"/>
  <c r="DU1524" i="20" s="1"/>
  <c r="CY1564" i="20"/>
  <c r="CB1565" i="20" s="1"/>
  <c r="CY1563" i="20"/>
  <c r="EG1563" i="20" s="1"/>
  <c r="CY1522" i="20" a="1"/>
  <c r="CY1522" i="20" s="1"/>
  <c r="CB1523" i="20" s="1"/>
  <c r="FW1563" i="20" a="1"/>
  <c r="FW1564" i="20" s="1"/>
  <c r="FA1569" i="20"/>
  <c r="CM1571" i="20"/>
  <c r="GI1570" i="20"/>
  <c r="FW1579" i="20"/>
  <c r="CN1580" i="20" s="1"/>
  <c r="FA1568" i="20"/>
  <c r="CB1566" i="20"/>
  <c r="EM1570" i="20"/>
  <c r="CB1569" i="20"/>
  <c r="EG1568" i="20"/>
  <c r="FW1578" i="20"/>
  <c r="CN1579" i="20" s="1"/>
  <c r="EM1569" i="20"/>
  <c r="EG1570" i="20"/>
  <c r="CB1571" i="20"/>
  <c r="CD1571" i="20" s="1"/>
  <c r="EG1569" i="20"/>
  <c r="EM1568" i="20"/>
  <c r="CB1570" i="20"/>
  <c r="CD1570" i="20" s="1"/>
  <c r="CF1559" i="20"/>
  <c r="CL1637" i="20" s="1"/>
  <c r="CF1560" i="20"/>
  <c r="CM1637" i="20" s="1"/>
  <c r="CF1561" i="20"/>
  <c r="CN1637" i="20" s="1"/>
  <c r="CM1560" i="20"/>
  <c r="GO1558" i="20"/>
  <c r="GI1559" i="20"/>
  <c r="CM1559" i="20"/>
  <c r="GI1558" i="20"/>
  <c r="GO1560" i="20"/>
  <c r="CM1561" i="20"/>
  <c r="GI1560" i="20"/>
  <c r="GO1559" i="20"/>
  <c r="DU1623" i="20"/>
  <c r="CC1624" i="20" s="1"/>
  <c r="GK1556" i="20"/>
  <c r="GK1551" i="20"/>
  <c r="CM1579" i="20"/>
  <c r="GG1523" i="20"/>
  <c r="GG1524" i="20"/>
  <c r="GG1522" i="20"/>
  <c r="FQ1523" i="20"/>
  <c r="FQ1524" i="20"/>
  <c r="FQ1522" i="20"/>
  <c r="DU1624" i="20"/>
  <c r="CC1625" i="20" s="1"/>
  <c r="FA1579" i="20"/>
  <c r="FA1580" i="20"/>
  <c r="CB1580" i="20"/>
  <c r="CD1580" i="20" s="1"/>
  <c r="EG1579" i="20"/>
  <c r="EM1578" i="20"/>
  <c r="CB1579" i="20"/>
  <c r="EG1578" i="20"/>
  <c r="EM1580" i="20"/>
  <c r="CB1581" i="20"/>
  <c r="CD1581" i="20" s="1"/>
  <c r="EG1580" i="20"/>
  <c r="EM1579" i="20"/>
  <c r="EH1574" i="20"/>
  <c r="EH1573" i="20"/>
  <c r="CE1574" i="20"/>
  <c r="CD1574" i="20"/>
  <c r="CF1574" i="20" s="1"/>
  <c r="CL1640" i="20" s="1"/>
  <c r="EH1575" i="20"/>
  <c r="CM1576" i="20"/>
  <c r="GI1575" i="20"/>
  <c r="GO1574" i="20"/>
  <c r="CM1574" i="20"/>
  <c r="GO1575" i="20"/>
  <c r="GI1573" i="20"/>
  <c r="CM1575" i="20"/>
  <c r="GI1574" i="20"/>
  <c r="GO1573" i="20"/>
  <c r="FW1623" i="20" a="1"/>
  <c r="FW1625" i="20" s="1"/>
  <c r="CN1626" i="20" s="1"/>
  <c r="CY1624" i="20"/>
  <c r="CB1625" i="20" s="1"/>
  <c r="CY1623" i="20"/>
  <c r="CH1593" i="20"/>
  <c r="CH1596" i="20" s="1"/>
  <c r="CH1644" i="20" s="1"/>
  <c r="CJ1644" i="20" s="1"/>
  <c r="GK1601" i="20"/>
  <c r="FA1623" i="20" a="1"/>
  <c r="FA1625" i="20" s="1"/>
  <c r="CB1626" i="20"/>
  <c r="CD1626" i="20" s="1"/>
  <c r="EG1625" i="20"/>
  <c r="GM1594" i="20"/>
  <c r="GM1595" i="20"/>
  <c r="GM1593" i="20"/>
  <c r="FA1588" i="20" l="1" a="1"/>
  <c r="FA1588" i="20" s="1"/>
  <c r="CM1589" i="20" s="1"/>
  <c r="FJ1615" i="20"/>
  <c r="FQ1613" i="20" s="1" a="1"/>
  <c r="FQ1614" i="20" s="1"/>
  <c r="EE1613" i="20" a="1"/>
  <c r="EE1614" i="20" s="1"/>
  <c r="FJ1613" i="20"/>
  <c r="GF1613" i="20"/>
  <c r="GG1608" i="20" a="1"/>
  <c r="GG1610" i="20" s="1"/>
  <c r="FQ1608" i="20" a="1"/>
  <c r="FQ1610" i="20" s="1"/>
  <c r="GF1614" i="20"/>
  <c r="EG1565" i="20"/>
  <c r="EI1561" i="20"/>
  <c r="GG1589" i="20"/>
  <c r="GG1588" i="20"/>
  <c r="EE1608" i="20"/>
  <c r="EE1610" i="20"/>
  <c r="EE1609" i="20"/>
  <c r="DU1590" i="20"/>
  <c r="CC1591" i="20" s="1"/>
  <c r="DU1588" i="20"/>
  <c r="CC1589" i="20" s="1"/>
  <c r="DU1589" i="20"/>
  <c r="CC1590" i="20" s="1"/>
  <c r="CY1588" i="20" a="1"/>
  <c r="DO1608" i="20"/>
  <c r="DO1609" i="20"/>
  <c r="DO1610" i="20"/>
  <c r="CD1566" i="20"/>
  <c r="CY1583" i="20" a="1"/>
  <c r="CY1585" i="20" s="1"/>
  <c r="DO1614" i="20"/>
  <c r="GO1568" i="20"/>
  <c r="DO1613" i="20"/>
  <c r="CD1565" i="20"/>
  <c r="FQ1585" i="20"/>
  <c r="FQ1583" i="20"/>
  <c r="FA1564" i="20"/>
  <c r="CM1565" i="20" s="1"/>
  <c r="FA1565" i="20"/>
  <c r="CM1566" i="20" s="1"/>
  <c r="CB1564" i="20"/>
  <c r="CD1564" i="20" s="1"/>
  <c r="EM1564" i="20"/>
  <c r="DU1522" i="20"/>
  <c r="CC1523" i="20" s="1"/>
  <c r="DU1583" i="20" a="1"/>
  <c r="DU1583" i="20" s="1"/>
  <c r="CC1584" i="20" s="1"/>
  <c r="EM1565" i="20"/>
  <c r="DU1523" i="20"/>
  <c r="CC1524" i="20" s="1"/>
  <c r="GG1583" i="20"/>
  <c r="GG1585" i="20"/>
  <c r="GG1584" i="20"/>
  <c r="EM1563" i="20"/>
  <c r="EG1564" i="20"/>
  <c r="CY1523" i="20"/>
  <c r="CB1524" i="20" s="1"/>
  <c r="DD1604" i="20"/>
  <c r="EB1603" i="20"/>
  <c r="DF1604" i="20"/>
  <c r="EA1605" i="20"/>
  <c r="EA1603" i="20"/>
  <c r="DZ1605" i="20"/>
  <c r="DD1603" i="20"/>
  <c r="DD1605" i="20"/>
  <c r="DF1603" i="20"/>
  <c r="EY1603" i="20"/>
  <c r="DZ1604" i="20"/>
  <c r="EA1604" i="20"/>
  <c r="EB1605" i="20"/>
  <c r="DZ1603" i="20"/>
  <c r="EB1604" i="20"/>
  <c r="DF1605" i="20"/>
  <c r="DE1605" i="20"/>
  <c r="DE1603" i="20"/>
  <c r="DE1604" i="20"/>
  <c r="GM1508" i="20"/>
  <c r="GM1507" i="20"/>
  <c r="GM1509" i="20"/>
  <c r="CY1524" i="20"/>
  <c r="CB1525" i="20" s="1"/>
  <c r="EG1623" i="20"/>
  <c r="FW1565" i="20"/>
  <c r="FW1563" i="20"/>
  <c r="CN1564" i="20" s="1"/>
  <c r="FW1522" i="20" a="1"/>
  <c r="FW1524" i="20" s="1"/>
  <c r="CN1525" i="20" s="1"/>
  <c r="FA1522" i="20" a="1"/>
  <c r="FA1523" i="20" s="1"/>
  <c r="EH1569" i="20"/>
  <c r="CM1570" i="20"/>
  <c r="GI1569" i="20"/>
  <c r="CM1569" i="20"/>
  <c r="GO1570" i="20"/>
  <c r="GI1568" i="20"/>
  <c r="CE1564" i="20"/>
  <c r="CN1565" i="20"/>
  <c r="EH1568" i="20"/>
  <c r="CE1569" i="20"/>
  <c r="CD1569" i="20"/>
  <c r="GO1569" i="20"/>
  <c r="EH1570" i="20"/>
  <c r="GI1578" i="20"/>
  <c r="GJ1560" i="20"/>
  <c r="CD1625" i="20"/>
  <c r="GJ1558" i="20"/>
  <c r="EP1559" i="20"/>
  <c r="CH1560" i="20"/>
  <c r="GJ1559" i="20"/>
  <c r="CC1525" i="20"/>
  <c r="CM1581" i="20"/>
  <c r="GI1580" i="20"/>
  <c r="GO1579" i="20"/>
  <c r="GO1580" i="20"/>
  <c r="CM1580" i="20"/>
  <c r="GI1579" i="20"/>
  <c r="GO1578" i="20"/>
  <c r="EH1580" i="20"/>
  <c r="EH1578" i="20"/>
  <c r="CE1579" i="20"/>
  <c r="CD1579" i="20"/>
  <c r="CF1579" i="20" s="1"/>
  <c r="CL1641" i="20" s="1"/>
  <c r="EH1579" i="20"/>
  <c r="EI1576" i="20"/>
  <c r="FW1623" i="20"/>
  <c r="CN1624" i="20" s="1"/>
  <c r="FW1624" i="20"/>
  <c r="CN1625" i="20" s="1"/>
  <c r="CF1576" i="20"/>
  <c r="CN1640" i="20" s="1"/>
  <c r="GJ1573" i="20"/>
  <c r="EP1574" i="20"/>
  <c r="CF1575" i="20"/>
  <c r="CM1640" i="20" s="1"/>
  <c r="GJ1574" i="20"/>
  <c r="GJ1575" i="20"/>
  <c r="CH1575" i="20"/>
  <c r="EM1624" i="20"/>
  <c r="EM1625" i="20"/>
  <c r="EG1624" i="20"/>
  <c r="EM1623" i="20"/>
  <c r="CB1624" i="20"/>
  <c r="CD1624" i="20" s="1"/>
  <c r="FA1623" i="20"/>
  <c r="CM1624" i="20" s="1"/>
  <c r="FA1624" i="20"/>
  <c r="CM1625" i="20" s="1"/>
  <c r="GK1596" i="20"/>
  <c r="CM1626" i="20"/>
  <c r="GI1625" i="20"/>
  <c r="EG1522" i="20" l="1"/>
  <c r="GG1613" i="20" a="1"/>
  <c r="FA1589" i="20"/>
  <c r="CM1590" i="20" s="1"/>
  <c r="FA1590" i="20"/>
  <c r="CM1591" i="20" s="1"/>
  <c r="EE1613" i="20"/>
  <c r="DU1613" i="20" s="1" a="1"/>
  <c r="EH1625" i="20"/>
  <c r="EE1615" i="20"/>
  <c r="GG1609" i="20"/>
  <c r="FQ1609" i="20"/>
  <c r="EH1565" i="20"/>
  <c r="GG1608" i="20"/>
  <c r="FQ1608" i="20"/>
  <c r="FA1608" i="20" s="1" a="1"/>
  <c r="FA1609" i="20" s="1"/>
  <c r="FW1588" i="20" a="1"/>
  <c r="FW1590" i="20" s="1"/>
  <c r="CY1583" i="20"/>
  <c r="EG1583" i="20" s="1"/>
  <c r="CF1564" i="20"/>
  <c r="CL1638" i="20" s="1"/>
  <c r="CY1584" i="20"/>
  <c r="CB1585" i="20" s="1"/>
  <c r="CY1613" i="20" a="1"/>
  <c r="CY1615" i="20" s="1"/>
  <c r="CB1616" i="20" s="1"/>
  <c r="DU1608" i="20" a="1"/>
  <c r="CY1608" i="20" a="1"/>
  <c r="CY1590" i="20"/>
  <c r="CY1588" i="20"/>
  <c r="CY1589" i="20"/>
  <c r="FQ1615" i="20"/>
  <c r="FA1583" i="20" a="1"/>
  <c r="FA1585" i="20" s="1"/>
  <c r="CM1586" i="20" s="1"/>
  <c r="FQ1613" i="20"/>
  <c r="GI1565" i="20"/>
  <c r="GG1614" i="20"/>
  <c r="GG1615" i="20"/>
  <c r="GG1613" i="20"/>
  <c r="GI1564" i="20"/>
  <c r="EH1563" i="20"/>
  <c r="DU1584" i="20"/>
  <c r="CC1585" i="20" s="1"/>
  <c r="DU1585" i="20"/>
  <c r="CC1586" i="20" s="1"/>
  <c r="EM1522" i="20"/>
  <c r="EM1524" i="20"/>
  <c r="FW1583" i="20" a="1"/>
  <c r="FW1585" i="20" s="1"/>
  <c r="EG1523" i="20"/>
  <c r="GO1565" i="20"/>
  <c r="EH1564" i="20"/>
  <c r="EM1523" i="20"/>
  <c r="CB1586" i="20"/>
  <c r="EG1524" i="20"/>
  <c r="GK1510" i="20"/>
  <c r="DH1603" i="20" a="1"/>
  <c r="DH1603" i="20" s="1"/>
  <c r="ED1603" i="20" a="1"/>
  <c r="GC1605" i="20"/>
  <c r="FF1604" i="20"/>
  <c r="FF1605" i="20"/>
  <c r="GB1605" i="20"/>
  <c r="FH1605" i="20"/>
  <c r="GB1603" i="20"/>
  <c r="FG1604" i="20"/>
  <c r="GC1603" i="20"/>
  <c r="FH1604" i="20"/>
  <c r="FG1605" i="20"/>
  <c r="GD1603" i="20"/>
  <c r="GC1604" i="20"/>
  <c r="FH1603" i="20"/>
  <c r="GD1605" i="20"/>
  <c r="FF1603" i="20"/>
  <c r="FG1603" i="20"/>
  <c r="GD1604" i="20"/>
  <c r="GB1604" i="20"/>
  <c r="CN1566" i="20"/>
  <c r="EP1564" i="20" s="1"/>
  <c r="GO1563" i="20"/>
  <c r="GI1563" i="20"/>
  <c r="GO1564" i="20"/>
  <c r="FW1522" i="20"/>
  <c r="CN1523" i="20" s="1"/>
  <c r="FW1523" i="20"/>
  <c r="CN1524" i="20" s="1"/>
  <c r="CF1624" i="20"/>
  <c r="CL1650" i="20" s="1"/>
  <c r="FA1524" i="20"/>
  <c r="FA1522" i="20"/>
  <c r="CM1523" i="20" s="1"/>
  <c r="CF1565" i="20"/>
  <c r="CM1638" i="20" s="1"/>
  <c r="CF1569" i="20"/>
  <c r="CL1639" i="20" s="1"/>
  <c r="CF1571" i="20"/>
  <c r="CN1639" i="20" s="1"/>
  <c r="CF1566" i="20"/>
  <c r="CN1638" i="20" s="1"/>
  <c r="GJ1570" i="20"/>
  <c r="GJ1568" i="20"/>
  <c r="GJ1569" i="20"/>
  <c r="EI1571" i="20"/>
  <c r="CH1570" i="20"/>
  <c r="GL1569" i="20" s="1"/>
  <c r="EP1569" i="20"/>
  <c r="CE1624" i="20"/>
  <c r="CF1570" i="20"/>
  <c r="CM1639" i="20" s="1"/>
  <c r="GL1559" i="20"/>
  <c r="CH1558" i="20"/>
  <c r="CH1561" i="20" s="1"/>
  <c r="CH1637" i="20" s="1"/>
  <c r="CJ1637" i="20" s="1"/>
  <c r="CF1580" i="20"/>
  <c r="CM1641" i="20" s="1"/>
  <c r="CE1523" i="20"/>
  <c r="CM1524" i="20"/>
  <c r="GJ1578" i="20"/>
  <c r="GJ1579" i="20"/>
  <c r="CH1580" i="20"/>
  <c r="EP1579" i="20"/>
  <c r="GJ1580" i="20"/>
  <c r="EH1623" i="20"/>
  <c r="GO1623" i="20"/>
  <c r="GI1624" i="20"/>
  <c r="EI1581" i="20"/>
  <c r="CF1581" i="20"/>
  <c r="CN1641" i="20" s="1"/>
  <c r="EH1624" i="20"/>
  <c r="GI1623" i="20"/>
  <c r="GO1625" i="20"/>
  <c r="GO1624" i="20"/>
  <c r="GL1574" i="20"/>
  <c r="CH1573" i="20"/>
  <c r="CH1576" i="20" s="1"/>
  <c r="CH1640" i="20" s="1"/>
  <c r="CJ1640" i="20" s="1"/>
  <c r="CF1626" i="20"/>
  <c r="CN1650" i="20" s="1"/>
  <c r="CF1625" i="20"/>
  <c r="CM1650" i="20" s="1"/>
  <c r="EP1624" i="20"/>
  <c r="CH1625" i="20"/>
  <c r="GL1624" i="20" s="1"/>
  <c r="CB1584" i="20" l="1"/>
  <c r="FW1608" i="20" a="1"/>
  <c r="FW1609" i="20" s="1"/>
  <c r="CN1610" i="20" s="1"/>
  <c r="FW1589" i="20"/>
  <c r="CN1590" i="20" s="1"/>
  <c r="FW1588" i="20"/>
  <c r="GO1589" i="20" s="1"/>
  <c r="GJ1563" i="20"/>
  <c r="FA1613" i="20" a="1"/>
  <c r="FA1614" i="20" s="1"/>
  <c r="CM1615" i="20" s="1"/>
  <c r="CN1589" i="20"/>
  <c r="GI1588" i="20"/>
  <c r="CN1591" i="20"/>
  <c r="GI1590" i="20"/>
  <c r="GO1588" i="20"/>
  <c r="CY1613" i="20"/>
  <c r="CB1614" i="20" s="1"/>
  <c r="FA1608" i="20"/>
  <c r="CM1609" i="20" s="1"/>
  <c r="FA1610" i="20"/>
  <c r="CB1589" i="20"/>
  <c r="EM1590" i="20"/>
  <c r="EG1588" i="20"/>
  <c r="CB1591" i="20"/>
  <c r="CD1591" i="20" s="1"/>
  <c r="EM1589" i="20"/>
  <c r="EG1590" i="20"/>
  <c r="CY1608" i="20"/>
  <c r="CY1609" i="20"/>
  <c r="CY1610" i="20"/>
  <c r="DU1610" i="20"/>
  <c r="CC1611" i="20" s="1"/>
  <c r="DU1609" i="20"/>
  <c r="CC1610" i="20" s="1"/>
  <c r="DU1608" i="20"/>
  <c r="CC1609" i="20" s="1"/>
  <c r="CY1614" i="20"/>
  <c r="CB1615" i="20" s="1"/>
  <c r="FA1584" i="20"/>
  <c r="CM1585" i="20" s="1"/>
  <c r="FW1608" i="20"/>
  <c r="CN1609" i="20" s="1"/>
  <c r="FW1610" i="20"/>
  <c r="CN1611" i="20" s="1"/>
  <c r="CB1590" i="20"/>
  <c r="CD1590" i="20" s="1"/>
  <c r="EM1588" i="20"/>
  <c r="EG1589" i="20"/>
  <c r="CM1610" i="20"/>
  <c r="FA1583" i="20"/>
  <c r="CM1584" i="20" s="1"/>
  <c r="CD1586" i="20"/>
  <c r="DU1613" i="20"/>
  <c r="DU1614" i="20"/>
  <c r="DU1615" i="20"/>
  <c r="FW1613" i="20" a="1"/>
  <c r="EG1584" i="20"/>
  <c r="EM1585" i="20"/>
  <c r="EG1585" i="20"/>
  <c r="EM1584" i="20"/>
  <c r="CD1585" i="20"/>
  <c r="EI1566" i="20"/>
  <c r="EM1583" i="20"/>
  <c r="EH1524" i="20"/>
  <c r="EH1523" i="20"/>
  <c r="FW1583" i="20"/>
  <c r="EH1522" i="20"/>
  <c r="FW1584" i="20"/>
  <c r="CE1584" i="20"/>
  <c r="CD1584" i="20"/>
  <c r="CN1586" i="20"/>
  <c r="GI1585" i="20"/>
  <c r="GJ1564" i="20"/>
  <c r="GI1523" i="20"/>
  <c r="DH1604" i="20"/>
  <c r="GJ1565" i="20"/>
  <c r="DH1605" i="20"/>
  <c r="FJ1603" i="20" a="1"/>
  <c r="ED1605" i="20"/>
  <c r="ED1604" i="20"/>
  <c r="ED1603" i="20"/>
  <c r="CH1565" i="20"/>
  <c r="GL1564" i="20" s="1"/>
  <c r="GF1603" i="20" a="1"/>
  <c r="GI1522" i="20"/>
  <c r="GO1524" i="20"/>
  <c r="GO1522" i="20"/>
  <c r="GO1523" i="20"/>
  <c r="GI1524" i="20"/>
  <c r="CM1525" i="20"/>
  <c r="EP1523" i="20" s="1"/>
  <c r="GM1570" i="20"/>
  <c r="GM1569" i="20"/>
  <c r="GM1568" i="20"/>
  <c r="CH1568" i="20"/>
  <c r="CH1571" i="20" s="1"/>
  <c r="CH1639" i="20" s="1"/>
  <c r="CJ1639" i="20" s="1"/>
  <c r="GM1558" i="20"/>
  <c r="GM1560" i="20"/>
  <c r="GM1559" i="20"/>
  <c r="EI1626" i="20"/>
  <c r="GJ1625" i="20"/>
  <c r="GJ1624" i="20"/>
  <c r="CH1578" i="20"/>
  <c r="CH1581" i="20" s="1"/>
  <c r="CH1641" i="20" s="1"/>
  <c r="CJ1641" i="20" s="1"/>
  <c r="GL1579" i="20"/>
  <c r="GJ1623" i="20"/>
  <c r="GM1574" i="20"/>
  <c r="GM1575" i="20"/>
  <c r="GM1573" i="20"/>
  <c r="CH1623" i="20"/>
  <c r="CH1626" i="20" s="1"/>
  <c r="CH1650" i="20" s="1"/>
  <c r="CJ1650" i="20" s="1"/>
  <c r="GM1624" i="20"/>
  <c r="GM1625" i="20"/>
  <c r="GM1623" i="20"/>
  <c r="GO1584" i="20" l="1"/>
  <c r="GO1590" i="20"/>
  <c r="GI1589" i="20"/>
  <c r="GJ1589" i="20" s="1"/>
  <c r="GO1608" i="20"/>
  <c r="GI1608" i="20"/>
  <c r="GO1610" i="20"/>
  <c r="GO1583" i="20"/>
  <c r="GI1610" i="20"/>
  <c r="GO1609" i="20"/>
  <c r="EH1590" i="20"/>
  <c r="CM1611" i="20"/>
  <c r="EP1609" i="20" s="1"/>
  <c r="CH1590" i="20"/>
  <c r="GL1589" i="20" s="1"/>
  <c r="EP1589" i="20"/>
  <c r="GJ1590" i="20"/>
  <c r="FA1615" i="20"/>
  <c r="CM1616" i="20" s="1"/>
  <c r="FA1613" i="20"/>
  <c r="CM1614" i="20" s="1"/>
  <c r="CB1610" i="20"/>
  <c r="CD1610" i="20" s="1"/>
  <c r="EG1609" i="20"/>
  <c r="EM1608" i="20"/>
  <c r="CH1610" i="20"/>
  <c r="GL1609" i="20" s="1"/>
  <c r="CB1609" i="20"/>
  <c r="EM1610" i="20"/>
  <c r="EG1608" i="20"/>
  <c r="GI1583" i="20"/>
  <c r="GI1609" i="20"/>
  <c r="EH1588" i="20"/>
  <c r="EH1589" i="20"/>
  <c r="CB1611" i="20"/>
  <c r="CD1611" i="20" s="1"/>
  <c r="EG1610" i="20"/>
  <c r="EM1609" i="20"/>
  <c r="CE1589" i="20"/>
  <c r="CD1589" i="20"/>
  <c r="CF1589" i="20" s="1"/>
  <c r="CL1643" i="20" s="1"/>
  <c r="CN1584" i="20"/>
  <c r="EH1585" i="20"/>
  <c r="EH1583" i="20"/>
  <c r="FW1613" i="20"/>
  <c r="FW1615" i="20"/>
  <c r="FW1614" i="20"/>
  <c r="CC1616" i="20"/>
  <c r="CD1616" i="20" s="1"/>
  <c r="EG1615" i="20"/>
  <c r="EM1613" i="20"/>
  <c r="CC1615" i="20"/>
  <c r="CD1615" i="20" s="1"/>
  <c r="EG1614" i="20"/>
  <c r="EM1615" i="20"/>
  <c r="CC1614" i="20"/>
  <c r="EG1613" i="20"/>
  <c r="EM1614" i="20"/>
  <c r="EH1584" i="20"/>
  <c r="EI1525" i="20"/>
  <c r="CN1585" i="20"/>
  <c r="GI1584" i="20"/>
  <c r="GO1585" i="20"/>
  <c r="DO1603" i="20" a="1"/>
  <c r="DO1605" i="20" s="1"/>
  <c r="CF1584" i="20"/>
  <c r="CL1642" i="20" s="1"/>
  <c r="CF1585" i="20"/>
  <c r="CM1642" i="20" s="1"/>
  <c r="CF1586" i="20"/>
  <c r="CN1642" i="20" s="1"/>
  <c r="EE1603" i="20" a="1"/>
  <c r="EE1604" i="20" s="1"/>
  <c r="CH1563" i="20"/>
  <c r="CH1566" i="20" s="1"/>
  <c r="CH1638" i="20" s="1"/>
  <c r="CJ1638" i="20" s="1"/>
  <c r="GF1605" i="20"/>
  <c r="GF1604" i="20"/>
  <c r="GF1603" i="20"/>
  <c r="GJ1523" i="20"/>
  <c r="FJ1603" i="20"/>
  <c r="FJ1605" i="20"/>
  <c r="FJ1604" i="20"/>
  <c r="GJ1524" i="20"/>
  <c r="CH1524" i="20"/>
  <c r="CH1522" i="20" s="1"/>
  <c r="CH1525" i="20" s="1"/>
  <c r="CW1618" i="20" s="1"/>
  <c r="GJ1522" i="20"/>
  <c r="GK1571" i="20"/>
  <c r="GM1564" i="20"/>
  <c r="GM1563" i="20"/>
  <c r="GM1565" i="20"/>
  <c r="GK1561" i="20"/>
  <c r="GM1579" i="20"/>
  <c r="GM1580" i="20"/>
  <c r="GM1578" i="20"/>
  <c r="GK1576" i="20"/>
  <c r="GK1626" i="20"/>
  <c r="GJ1588" i="20" l="1"/>
  <c r="GJ1609" i="20"/>
  <c r="CH1588" i="20"/>
  <c r="CH1591" i="20" s="1"/>
  <c r="CH1643" i="20" s="1"/>
  <c r="CJ1643" i="20" s="1"/>
  <c r="EI1591" i="20"/>
  <c r="GM1589" i="20"/>
  <c r="GM1590" i="20"/>
  <c r="GM1588" i="20"/>
  <c r="EI1586" i="20"/>
  <c r="EH1610" i="20"/>
  <c r="CE1609" i="20"/>
  <c r="CH1608" i="20" s="1"/>
  <c r="CH1611" i="20" s="1"/>
  <c r="CH1647" i="20" s="1"/>
  <c r="CJ1647" i="20" s="1"/>
  <c r="CD1609" i="20"/>
  <c r="CF1609" i="20" s="1"/>
  <c r="CL1647" i="20" s="1"/>
  <c r="GM1610" i="20"/>
  <c r="GM1608" i="20"/>
  <c r="GM1609" i="20"/>
  <c r="GJ1610" i="20"/>
  <c r="CF1591" i="20"/>
  <c r="CN1643" i="20" s="1"/>
  <c r="GJ1608" i="20"/>
  <c r="EH1609" i="20"/>
  <c r="GJ1585" i="20"/>
  <c r="EH1608" i="20"/>
  <c r="EP1584" i="20"/>
  <c r="CF1590" i="20"/>
  <c r="CM1643" i="20" s="1"/>
  <c r="CH1585" i="20"/>
  <c r="GL1584" i="20" s="1"/>
  <c r="EH1614" i="20"/>
  <c r="EH1615" i="20"/>
  <c r="GJ1583" i="20"/>
  <c r="EH1613" i="20"/>
  <c r="CN1615" i="20"/>
  <c r="GI1614" i="20"/>
  <c r="GO1615" i="20"/>
  <c r="CD1614" i="20"/>
  <c r="CF1614" i="20" s="1"/>
  <c r="CL1648" i="20" s="1"/>
  <c r="CE1614" i="20"/>
  <c r="CN1616" i="20"/>
  <c r="GI1615" i="20"/>
  <c r="GO1613" i="20"/>
  <c r="CN1614" i="20"/>
  <c r="GI1613" i="20"/>
  <c r="GO1614" i="20"/>
  <c r="GJ1584" i="20"/>
  <c r="DO1604" i="20"/>
  <c r="DO1603" i="20"/>
  <c r="GG1603" i="20" a="1"/>
  <c r="GG1603" i="20" s="1"/>
  <c r="EE1603" i="20"/>
  <c r="EE1605" i="20"/>
  <c r="FQ1603" i="20" a="1"/>
  <c r="GL1523" i="20"/>
  <c r="GM1522" i="20" s="1"/>
  <c r="GK1566" i="20"/>
  <c r="DE1620" i="20"/>
  <c r="EA1619" i="20"/>
  <c r="DZ1619" i="20"/>
  <c r="EY1618" i="20"/>
  <c r="DF1620" i="20"/>
  <c r="DD1620" i="20"/>
  <c r="DE1618" i="20"/>
  <c r="DZ1618" i="20"/>
  <c r="EB1618" i="20"/>
  <c r="DF1619" i="20"/>
  <c r="EA1620" i="20"/>
  <c r="DE1619" i="20"/>
  <c r="DZ1620" i="20"/>
  <c r="EB1619" i="20"/>
  <c r="DD1619" i="20"/>
  <c r="DF1618" i="20"/>
  <c r="DD1618" i="20"/>
  <c r="EA1618" i="20"/>
  <c r="EB1620" i="20"/>
  <c r="GK1581" i="20"/>
  <c r="GK1591" i="20" l="1"/>
  <c r="CF1610" i="20"/>
  <c r="CM1647" i="20" s="1"/>
  <c r="GJ1613" i="20"/>
  <c r="EI1616" i="20"/>
  <c r="EI1611" i="20"/>
  <c r="CF1616" i="20"/>
  <c r="CN1648" i="20" s="1"/>
  <c r="CH1583" i="20"/>
  <c r="CH1586" i="20" s="1"/>
  <c r="CH1642" i="20" s="1"/>
  <c r="CJ1642" i="20" s="1"/>
  <c r="GK1611" i="20"/>
  <c r="CF1611" i="20"/>
  <c r="CN1647" i="20" s="1"/>
  <c r="GJ1614" i="20"/>
  <c r="GJ1615" i="20"/>
  <c r="CY1603" i="20" a="1"/>
  <c r="CY1604" i="20" s="1"/>
  <c r="CH1615" i="20"/>
  <c r="GL1614" i="20" s="1"/>
  <c r="EP1614" i="20"/>
  <c r="CF1615" i="20"/>
  <c r="CM1648" i="20" s="1"/>
  <c r="DU1603" i="20" a="1"/>
  <c r="DU1603" i="20" s="1"/>
  <c r="CC1604" i="20" s="1"/>
  <c r="GG1604" i="20"/>
  <c r="GG1605" i="20"/>
  <c r="GM1583" i="20"/>
  <c r="GM1584" i="20"/>
  <c r="GM1585" i="20"/>
  <c r="GM1523" i="20"/>
  <c r="GM1524" i="20"/>
  <c r="FQ1603" i="20"/>
  <c r="FQ1605" i="20"/>
  <c r="FQ1604" i="20"/>
  <c r="ED1618" i="20" a="1"/>
  <c r="ED1619" i="20" s="1"/>
  <c r="GC1618" i="20"/>
  <c r="FF1619" i="20"/>
  <c r="FH1619" i="20"/>
  <c r="FG1620" i="20"/>
  <c r="GD1618" i="20"/>
  <c r="GB1619" i="20"/>
  <c r="FH1618" i="20"/>
  <c r="FG1618" i="20"/>
  <c r="GD1620" i="20"/>
  <c r="GC1619" i="20"/>
  <c r="GB1618" i="20"/>
  <c r="FF1620" i="20"/>
  <c r="FF1618" i="20"/>
  <c r="FH1620" i="20"/>
  <c r="GB1620" i="20"/>
  <c r="GD1619" i="20"/>
  <c r="FG1619" i="20"/>
  <c r="GC1620" i="20"/>
  <c r="DH1618" i="20" a="1"/>
  <c r="CY1603" i="20" l="1"/>
  <c r="CH1613" i="20"/>
  <c r="CH1616" i="20" s="1"/>
  <c r="CH1648" i="20" s="1"/>
  <c r="CJ1648" i="20" s="1"/>
  <c r="GM1615" i="20"/>
  <c r="GM1614" i="20"/>
  <c r="GM1613" i="20"/>
  <c r="DU1605" i="20"/>
  <c r="CC1606" i="20" s="1"/>
  <c r="CY1605" i="20"/>
  <c r="DU1604" i="20"/>
  <c r="CC1605" i="20" s="1"/>
  <c r="FW1603" i="20" a="1"/>
  <c r="FW1603" i="20" s="1"/>
  <c r="CN1604" i="20" s="1"/>
  <c r="GK1525" i="20"/>
  <c r="GK1586" i="20"/>
  <c r="FA1603" i="20" a="1"/>
  <c r="ED1618" i="20"/>
  <c r="CB1605" i="20"/>
  <c r="CB1604" i="20"/>
  <c r="EG1603" i="20"/>
  <c r="ED1620" i="20"/>
  <c r="DH1620" i="20"/>
  <c r="DH1619" i="20"/>
  <c r="DH1618" i="20"/>
  <c r="GF1618" i="20" a="1"/>
  <c r="FJ1618" i="20" a="1"/>
  <c r="GK1616" i="20" l="1"/>
  <c r="EG1605" i="20"/>
  <c r="EM1604" i="20"/>
  <c r="CB1606" i="20"/>
  <c r="CD1606" i="20" s="1"/>
  <c r="EM1605" i="20"/>
  <c r="EM1603" i="20"/>
  <c r="FW1604" i="20"/>
  <c r="CN1605" i="20" s="1"/>
  <c r="EG1604" i="20"/>
  <c r="FW1605" i="20"/>
  <c r="CN1606" i="20" s="1"/>
  <c r="CD1605" i="20"/>
  <c r="DO1618" i="20" a="1"/>
  <c r="DO1618" i="20" s="1"/>
  <c r="EE1618" i="20" a="1"/>
  <c r="EE1619" i="20" s="1"/>
  <c r="CD1604" i="20"/>
  <c r="CE1604" i="20"/>
  <c r="FA1604" i="20"/>
  <c r="FA1605" i="20"/>
  <c r="FA1603" i="20"/>
  <c r="FJ1618" i="20"/>
  <c r="FJ1620" i="20"/>
  <c r="FJ1619" i="20"/>
  <c r="GF1619" i="20"/>
  <c r="GF1620" i="20"/>
  <c r="GF1618" i="20"/>
  <c r="EH1605" i="20" l="1"/>
  <c r="EH1604" i="20"/>
  <c r="EH1603" i="20"/>
  <c r="DO1619" i="20"/>
  <c r="CF1604" i="20"/>
  <c r="CL1646" i="20" s="1"/>
  <c r="DO1620" i="20"/>
  <c r="EE1618" i="20"/>
  <c r="EI1606" i="20"/>
  <c r="CF1606" i="20"/>
  <c r="CN1646" i="20" s="1"/>
  <c r="EE1620" i="20"/>
  <c r="CF1605" i="20"/>
  <c r="CM1646" i="20" s="1"/>
  <c r="GG1618" i="20" a="1"/>
  <c r="GG1620" i="20" s="1"/>
  <c r="CM1604" i="20"/>
  <c r="GI1603" i="20"/>
  <c r="GO1605" i="20"/>
  <c r="GO1603" i="20"/>
  <c r="GI1604" i="20"/>
  <c r="CM1605" i="20"/>
  <c r="GI1605" i="20"/>
  <c r="GO1604" i="20"/>
  <c r="CM1606" i="20"/>
  <c r="CY1618" i="20" a="1"/>
  <c r="CY1620" i="20" s="1"/>
  <c r="CB1621" i="20" s="1"/>
  <c r="FQ1618" i="20" a="1"/>
  <c r="DU1618" i="20" l="1" a="1"/>
  <c r="DU1618" i="20" s="1"/>
  <c r="CC1619" i="20" s="1"/>
  <c r="GG1618" i="20"/>
  <c r="GG1619" i="20"/>
  <c r="GJ1605" i="20"/>
  <c r="GJ1604" i="20"/>
  <c r="GJ1603" i="20"/>
  <c r="CH1605" i="20"/>
  <c r="EP1604" i="20"/>
  <c r="CY1619" i="20"/>
  <c r="CB1620" i="20" s="1"/>
  <c r="CY1618" i="20"/>
  <c r="FQ1618" i="20"/>
  <c r="FQ1620" i="20"/>
  <c r="FQ1619" i="20"/>
  <c r="DU1620" i="20" l="1"/>
  <c r="DU1619" i="20"/>
  <c r="CC1620" i="20" s="1"/>
  <c r="CD1620" i="20" s="1"/>
  <c r="FW1618" i="20" a="1"/>
  <c r="FW1619" i="20" s="1"/>
  <c r="CN1620" i="20" s="1"/>
  <c r="EM1619" i="20"/>
  <c r="GL1604" i="20"/>
  <c r="CH1603" i="20"/>
  <c r="CH1606" i="20" s="1"/>
  <c r="CH1646" i="20" s="1"/>
  <c r="CJ1646" i="20" s="1"/>
  <c r="CB1619" i="20"/>
  <c r="EG1618" i="20"/>
  <c r="FA1618" i="20" a="1"/>
  <c r="EM1620" i="20" l="1"/>
  <c r="EM1618" i="20"/>
  <c r="CC1621" i="20"/>
  <c r="CD1621" i="20" s="1"/>
  <c r="BK1621" i="20" s="1" a="1"/>
  <c r="EG1620" i="20"/>
  <c r="EH1620" i="20" s="1"/>
  <c r="FW1620" i="20"/>
  <c r="CN1621" i="20" s="1"/>
  <c r="EG1619" i="20"/>
  <c r="EH1618" i="20" s="1"/>
  <c r="FW1618" i="20"/>
  <c r="CN1619" i="20" s="1"/>
  <c r="GM1605" i="20"/>
  <c r="GM1603" i="20"/>
  <c r="GM1604" i="20"/>
  <c r="CE1619" i="20"/>
  <c r="CD1619" i="20"/>
  <c r="FA1620" i="20"/>
  <c r="FA1618" i="20"/>
  <c r="FA1619" i="20"/>
  <c r="Q45" i="32"/>
  <c r="AI45" i="32"/>
  <c r="AJ45" i="32"/>
  <c r="AK45" i="32"/>
  <c r="AL45" i="32"/>
  <c r="AM45" i="32"/>
  <c r="AQ45" i="32"/>
  <c r="AR45" i="32"/>
  <c r="AI46" i="32"/>
  <c r="AJ46" i="32"/>
  <c r="AK46" i="32"/>
  <c r="AL46" i="32"/>
  <c r="AM46" i="32"/>
  <c r="AQ46" i="32"/>
  <c r="AR46" i="32"/>
  <c r="AI47" i="32"/>
  <c r="AJ47" i="32"/>
  <c r="AK47" i="32"/>
  <c r="AL47" i="32"/>
  <c r="AM47" i="32"/>
  <c r="AQ47" i="32"/>
  <c r="AR47" i="32"/>
  <c r="AI48" i="32"/>
  <c r="AJ48" i="32"/>
  <c r="AK48" i="32"/>
  <c r="AL48" i="32"/>
  <c r="AM48" i="32"/>
  <c r="AQ48" i="32"/>
  <c r="AR48" i="32"/>
  <c r="AI49" i="32"/>
  <c r="AJ49" i="32"/>
  <c r="AK49" i="32"/>
  <c r="AL49" i="32"/>
  <c r="AM49" i="32"/>
  <c r="AQ49" i="32"/>
  <c r="AR49" i="32"/>
  <c r="AI50" i="32"/>
  <c r="AJ50" i="32"/>
  <c r="AK50" i="32"/>
  <c r="AL50" i="32"/>
  <c r="AM50" i="32"/>
  <c r="AQ50" i="32"/>
  <c r="AR50" i="32"/>
  <c r="AI51" i="32"/>
  <c r="AJ51" i="32"/>
  <c r="AK51" i="32"/>
  <c r="AL51" i="32"/>
  <c r="AM51" i="32"/>
  <c r="AQ51" i="32"/>
  <c r="AR51" i="32"/>
  <c r="AI52" i="32"/>
  <c r="AJ52" i="32"/>
  <c r="AK52" i="32"/>
  <c r="AL52" i="32"/>
  <c r="AM52" i="32"/>
  <c r="AQ52" i="32"/>
  <c r="AR52" i="32"/>
  <c r="AI53" i="32"/>
  <c r="AJ53" i="32"/>
  <c r="AK53" i="32"/>
  <c r="AL53" i="32"/>
  <c r="AM53" i="32"/>
  <c r="AQ53" i="32"/>
  <c r="AR53" i="32"/>
  <c r="AI54" i="32"/>
  <c r="AJ54" i="32"/>
  <c r="AK54" i="32"/>
  <c r="AL54" i="32"/>
  <c r="AM54" i="32"/>
  <c r="AQ54" i="32"/>
  <c r="AR54" i="32"/>
  <c r="AI55" i="32"/>
  <c r="AJ55" i="32"/>
  <c r="AK55" i="32"/>
  <c r="AL55" i="32"/>
  <c r="AM55" i="32"/>
  <c r="AQ55" i="32"/>
  <c r="AR55" i="32"/>
  <c r="AI56" i="32"/>
  <c r="AJ56" i="32"/>
  <c r="AK56" i="32"/>
  <c r="AL56" i="32"/>
  <c r="AM56" i="32"/>
  <c r="AQ56" i="32"/>
  <c r="AR56" i="32"/>
  <c r="AI57" i="32"/>
  <c r="AJ57" i="32"/>
  <c r="AK57" i="32"/>
  <c r="AL57" i="32"/>
  <c r="AM57" i="32"/>
  <c r="AQ57" i="32"/>
  <c r="AR57" i="32"/>
  <c r="AI58" i="32"/>
  <c r="AJ58" i="32"/>
  <c r="AK58" i="32"/>
  <c r="AL58" i="32"/>
  <c r="AM58" i="32"/>
  <c r="AQ58" i="32"/>
  <c r="AR58" i="32"/>
  <c r="AI59" i="32"/>
  <c r="AJ59" i="32"/>
  <c r="AK59" i="32"/>
  <c r="AL59" i="32"/>
  <c r="AM59" i="32"/>
  <c r="AQ59" i="32"/>
  <c r="AR59" i="32"/>
  <c r="AI60" i="32"/>
  <c r="AJ60" i="32"/>
  <c r="AK60" i="32"/>
  <c r="AL60" i="32"/>
  <c r="AM60" i="32"/>
  <c r="AQ60" i="32"/>
  <c r="AR60" i="32"/>
  <c r="AI61" i="32"/>
  <c r="AJ61" i="32"/>
  <c r="AK61" i="32"/>
  <c r="AL61" i="32"/>
  <c r="AM61" i="32"/>
  <c r="AQ61" i="32"/>
  <c r="AR61" i="32"/>
  <c r="D48" i="32"/>
  <c r="H50" i="32"/>
  <c r="D52" i="32"/>
  <c r="F52" i="32"/>
  <c r="N52" i="32" s="1"/>
  <c r="H52" i="32"/>
  <c r="D56" i="32"/>
  <c r="D60" i="32"/>
  <c r="F60" i="32"/>
  <c r="N60" i="32" s="1"/>
  <c r="H60" i="32"/>
  <c r="F61" i="32"/>
  <c r="Q51" i="32"/>
  <c r="D51" i="32" s="1"/>
  <c r="Q61" i="32"/>
  <c r="D61" i="32" s="1"/>
  <c r="Q46" i="32"/>
  <c r="D46" i="32" s="1"/>
  <c r="Q50" i="32"/>
  <c r="D50" i="32" s="1"/>
  <c r="Q54" i="32"/>
  <c r="Q53" i="32" s="1"/>
  <c r="Q48" i="32"/>
  <c r="F48" i="32" s="1"/>
  <c r="T60" i="32"/>
  <c r="Q56" i="32"/>
  <c r="F56" i="32" s="1"/>
  <c r="AQ125" i="32"/>
  <c r="AI122" i="32"/>
  <c r="AJ122" i="32"/>
  <c r="AK122" i="32"/>
  <c r="AL122" i="32"/>
  <c r="AM122" i="32"/>
  <c r="AQ122" i="32"/>
  <c r="AR122" i="32"/>
  <c r="AI87" i="32"/>
  <c r="AJ87" i="32"/>
  <c r="AK87" i="32"/>
  <c r="AL87" i="32"/>
  <c r="AM87" i="32"/>
  <c r="AQ87" i="32"/>
  <c r="AR87" i="32"/>
  <c r="F85" i="32"/>
  <c r="D93" i="32"/>
  <c r="F93" i="32"/>
  <c r="N93" i="32" s="1"/>
  <c r="H93" i="32"/>
  <c r="F101" i="32"/>
  <c r="D109" i="32"/>
  <c r="N109" i="32" s="1"/>
  <c r="F109" i="32"/>
  <c r="H109" i="32"/>
  <c r="F117" i="32"/>
  <c r="D125" i="32"/>
  <c r="N125" i="32" s="1"/>
  <c r="F125" i="32"/>
  <c r="H125" i="32"/>
  <c r="F133" i="32"/>
  <c r="D76" i="32"/>
  <c r="D77" i="32"/>
  <c r="Q129" i="32"/>
  <c r="Q133" i="32"/>
  <c r="D133" i="32" s="1"/>
  <c r="Q97" i="32"/>
  <c r="Q117" i="32"/>
  <c r="Q101" i="32"/>
  <c r="D101" i="32" s="1"/>
  <c r="Q85" i="32"/>
  <c r="Q89" i="32" s="1"/>
  <c r="AI98" i="32"/>
  <c r="AJ98" i="32"/>
  <c r="AK98" i="32"/>
  <c r="AL98" i="32"/>
  <c r="AM98" i="32"/>
  <c r="AQ98" i="32"/>
  <c r="AR98" i="32"/>
  <c r="AI99" i="32"/>
  <c r="AJ99" i="32"/>
  <c r="AK99" i="32"/>
  <c r="AL99" i="32"/>
  <c r="AM99" i="32"/>
  <c r="AQ99" i="32"/>
  <c r="AR99" i="32"/>
  <c r="AI100" i="32"/>
  <c r="AJ100" i="32"/>
  <c r="AK100" i="32"/>
  <c r="AL100" i="32"/>
  <c r="AM100" i="32"/>
  <c r="AQ100" i="32"/>
  <c r="AR100" i="32"/>
  <c r="AI101" i="32"/>
  <c r="AJ101" i="32"/>
  <c r="AK101" i="32"/>
  <c r="AL101" i="32"/>
  <c r="AM101" i="32"/>
  <c r="AQ101" i="32"/>
  <c r="AR101" i="32"/>
  <c r="AI102" i="32"/>
  <c r="AJ102" i="32"/>
  <c r="AK102" i="32"/>
  <c r="AL102" i="32"/>
  <c r="AM102" i="32"/>
  <c r="AQ102" i="32"/>
  <c r="AR102" i="32"/>
  <c r="AI103" i="32"/>
  <c r="AJ103" i="32"/>
  <c r="AK103" i="32"/>
  <c r="AL103" i="32"/>
  <c r="AM103" i="32"/>
  <c r="AQ103" i="32"/>
  <c r="AR103" i="32"/>
  <c r="AI104" i="32"/>
  <c r="AJ104" i="32"/>
  <c r="AK104" i="32"/>
  <c r="AL104" i="32"/>
  <c r="AM104" i="32"/>
  <c r="AQ104" i="32"/>
  <c r="AR104" i="32"/>
  <c r="AI105" i="32"/>
  <c r="AJ105" i="32"/>
  <c r="AK105" i="32"/>
  <c r="AL105" i="32"/>
  <c r="AM105" i="32"/>
  <c r="AQ105" i="32"/>
  <c r="AR105" i="32"/>
  <c r="AI106" i="32"/>
  <c r="AJ106" i="32"/>
  <c r="AK106" i="32"/>
  <c r="AL106" i="32"/>
  <c r="AM106" i="32"/>
  <c r="AQ106" i="32"/>
  <c r="AR106" i="32"/>
  <c r="AI107" i="32"/>
  <c r="AJ107" i="32"/>
  <c r="AK107" i="32"/>
  <c r="AL107" i="32"/>
  <c r="AM107" i="32"/>
  <c r="AQ107" i="32"/>
  <c r="AR107" i="32"/>
  <c r="AI108" i="32"/>
  <c r="AJ108" i="32"/>
  <c r="AK108" i="32"/>
  <c r="AL108" i="32"/>
  <c r="AM108" i="32"/>
  <c r="AQ108" i="32"/>
  <c r="AR108" i="32"/>
  <c r="AI109" i="32"/>
  <c r="AJ109" i="32"/>
  <c r="AK109" i="32"/>
  <c r="AL109" i="32"/>
  <c r="AM109" i="32"/>
  <c r="AQ109" i="32"/>
  <c r="AR109" i="32"/>
  <c r="AI110" i="32"/>
  <c r="AJ110" i="32"/>
  <c r="AK110" i="32"/>
  <c r="AL110" i="32"/>
  <c r="AM110" i="32"/>
  <c r="AQ110" i="32"/>
  <c r="AR110" i="32"/>
  <c r="AI111" i="32"/>
  <c r="AJ111" i="32"/>
  <c r="AK111" i="32"/>
  <c r="AL111" i="32"/>
  <c r="AM111" i="32"/>
  <c r="AQ111" i="32"/>
  <c r="AR111" i="32"/>
  <c r="AI112" i="32"/>
  <c r="AJ112" i="32"/>
  <c r="AK112" i="32"/>
  <c r="AL112" i="32"/>
  <c r="AM112" i="32"/>
  <c r="AQ112" i="32"/>
  <c r="AR112" i="32"/>
  <c r="AI113" i="32"/>
  <c r="AJ113" i="32"/>
  <c r="AK113" i="32"/>
  <c r="AL113" i="32"/>
  <c r="AM113" i="32"/>
  <c r="AQ113" i="32"/>
  <c r="AR113" i="32"/>
  <c r="AI114" i="32"/>
  <c r="AJ114" i="32"/>
  <c r="AK114" i="32"/>
  <c r="AL114" i="32"/>
  <c r="AM114" i="32"/>
  <c r="AQ114" i="32"/>
  <c r="AR114" i="32"/>
  <c r="AI115" i="32"/>
  <c r="AJ115" i="32"/>
  <c r="AK115" i="32"/>
  <c r="AL115" i="32"/>
  <c r="AM115" i="32"/>
  <c r="AQ115" i="32"/>
  <c r="AR115" i="32"/>
  <c r="AI116" i="32"/>
  <c r="AJ116" i="32"/>
  <c r="AK116" i="32"/>
  <c r="AL116" i="32"/>
  <c r="AM116" i="32"/>
  <c r="AQ116" i="32"/>
  <c r="AR116" i="32"/>
  <c r="AI117" i="32"/>
  <c r="AJ117" i="32"/>
  <c r="AK117" i="32"/>
  <c r="AL117" i="32"/>
  <c r="AM117" i="32"/>
  <c r="AQ117" i="32"/>
  <c r="AR117" i="32"/>
  <c r="AI118" i="32"/>
  <c r="AJ118" i="32"/>
  <c r="AK118" i="32"/>
  <c r="AL118" i="32"/>
  <c r="AM118" i="32"/>
  <c r="AQ118" i="32"/>
  <c r="AR118" i="32"/>
  <c r="AI119" i="32"/>
  <c r="AJ119" i="32"/>
  <c r="AK119" i="32"/>
  <c r="AL119" i="32"/>
  <c r="AM119" i="32"/>
  <c r="AQ119" i="32"/>
  <c r="AR119" i="32"/>
  <c r="AI120" i="32"/>
  <c r="AJ120" i="32"/>
  <c r="AK120" i="32"/>
  <c r="AL120" i="32"/>
  <c r="AM120" i="32"/>
  <c r="AQ120" i="32"/>
  <c r="AR120" i="32"/>
  <c r="AI121" i="32"/>
  <c r="AJ121" i="32"/>
  <c r="AK121" i="32"/>
  <c r="AL121" i="32"/>
  <c r="AM121" i="32"/>
  <c r="AQ121" i="32"/>
  <c r="AR121" i="32"/>
  <c r="AI123" i="32"/>
  <c r="AJ123" i="32"/>
  <c r="AK123" i="32"/>
  <c r="AL123" i="32"/>
  <c r="AM123" i="32"/>
  <c r="AQ123" i="32"/>
  <c r="AR123" i="32"/>
  <c r="AI124" i="32"/>
  <c r="AJ124" i="32"/>
  <c r="AK124" i="32"/>
  <c r="AL124" i="32"/>
  <c r="AM124" i="32"/>
  <c r="AQ124" i="32"/>
  <c r="AR124" i="32"/>
  <c r="AI125" i="32"/>
  <c r="AJ125" i="32"/>
  <c r="AK125" i="32"/>
  <c r="AL125" i="32"/>
  <c r="AM125" i="32"/>
  <c r="AR125" i="32"/>
  <c r="AI126" i="32"/>
  <c r="AJ126" i="32"/>
  <c r="AK126" i="32"/>
  <c r="AL126" i="32"/>
  <c r="AM126" i="32"/>
  <c r="AQ126" i="32"/>
  <c r="AR126" i="32"/>
  <c r="AI127" i="32"/>
  <c r="AJ127" i="32"/>
  <c r="AK127" i="32"/>
  <c r="AL127" i="32"/>
  <c r="AM127" i="32"/>
  <c r="AQ127" i="32"/>
  <c r="AR127" i="32"/>
  <c r="AI128" i="32"/>
  <c r="AJ128" i="32"/>
  <c r="AK128" i="32"/>
  <c r="AL128" i="32"/>
  <c r="AM128" i="32"/>
  <c r="AQ128" i="32"/>
  <c r="AR128" i="32"/>
  <c r="AI129" i="32"/>
  <c r="AJ129" i="32"/>
  <c r="AK129" i="32"/>
  <c r="AL129" i="32"/>
  <c r="AM129" i="32"/>
  <c r="AQ129" i="32"/>
  <c r="AR129" i="32"/>
  <c r="AI130" i="32"/>
  <c r="AJ130" i="32"/>
  <c r="AK130" i="32"/>
  <c r="AL130" i="32"/>
  <c r="AM130" i="32"/>
  <c r="AQ130" i="32"/>
  <c r="AR130" i="32"/>
  <c r="AI131" i="32"/>
  <c r="AJ131" i="32"/>
  <c r="AK131" i="32"/>
  <c r="AL131" i="32"/>
  <c r="AM131" i="32"/>
  <c r="AQ131" i="32"/>
  <c r="AR131" i="32"/>
  <c r="AI132" i="32"/>
  <c r="AJ132" i="32"/>
  <c r="AK132" i="32"/>
  <c r="AL132" i="32"/>
  <c r="AM132" i="32"/>
  <c r="AQ132" i="32"/>
  <c r="AR132" i="32"/>
  <c r="AI133" i="32"/>
  <c r="AJ133" i="32"/>
  <c r="AK133" i="32"/>
  <c r="AL133" i="32"/>
  <c r="AM133" i="32"/>
  <c r="AQ133" i="32"/>
  <c r="AR133" i="32"/>
  <c r="AI134" i="32"/>
  <c r="AJ134" i="32"/>
  <c r="AK134" i="32"/>
  <c r="AL134" i="32"/>
  <c r="AM134" i="32"/>
  <c r="AQ134" i="32"/>
  <c r="AR134" i="32"/>
  <c r="AI135" i="32"/>
  <c r="AJ135" i="32"/>
  <c r="AK135" i="32"/>
  <c r="AL135" i="32"/>
  <c r="AM135" i="32"/>
  <c r="AQ135" i="32"/>
  <c r="AR135" i="32"/>
  <c r="AI136" i="32"/>
  <c r="AJ136" i="32"/>
  <c r="AK136" i="32"/>
  <c r="AL136" i="32"/>
  <c r="AM136" i="32"/>
  <c r="AQ136" i="32"/>
  <c r="AR136" i="32"/>
  <c r="AI137" i="32"/>
  <c r="AJ137" i="32"/>
  <c r="AK137" i="32"/>
  <c r="AL137" i="32"/>
  <c r="AM137" i="32"/>
  <c r="AQ137" i="32"/>
  <c r="AR137" i="32"/>
  <c r="AI138" i="32"/>
  <c r="AJ138" i="32"/>
  <c r="AK138" i="32"/>
  <c r="AL138" i="32"/>
  <c r="AM138" i="32"/>
  <c r="AQ138" i="32"/>
  <c r="AR138" i="32"/>
  <c r="AI139" i="32"/>
  <c r="AJ139" i="32"/>
  <c r="AK139" i="32"/>
  <c r="AL139" i="32"/>
  <c r="AM139" i="32"/>
  <c r="AQ139" i="32"/>
  <c r="AR139" i="32"/>
  <c r="AI140" i="32"/>
  <c r="AJ140" i="32"/>
  <c r="AK140" i="32"/>
  <c r="AL140" i="32"/>
  <c r="AM140" i="32"/>
  <c r="AQ140" i="32"/>
  <c r="AR140" i="32"/>
  <c r="AI94" i="32"/>
  <c r="AJ94" i="32"/>
  <c r="AK94" i="32"/>
  <c r="AL94" i="32"/>
  <c r="AM94" i="32"/>
  <c r="AQ94" i="32"/>
  <c r="AR94" i="32"/>
  <c r="AI95" i="32"/>
  <c r="AJ95" i="32"/>
  <c r="AK95" i="32"/>
  <c r="AL95" i="32"/>
  <c r="AM95" i="32"/>
  <c r="AQ95" i="32"/>
  <c r="AR95" i="32"/>
  <c r="AI96" i="32"/>
  <c r="AJ96" i="32"/>
  <c r="AK96" i="32"/>
  <c r="AL96" i="32"/>
  <c r="AM96" i="32"/>
  <c r="AQ96" i="32"/>
  <c r="AR96" i="32"/>
  <c r="AI97" i="32"/>
  <c r="AJ97" i="32"/>
  <c r="AK97" i="32"/>
  <c r="AL97" i="32"/>
  <c r="AM97" i="32"/>
  <c r="AQ97" i="32"/>
  <c r="AR97" i="32"/>
  <c r="AI78" i="32"/>
  <c r="AJ78" i="32"/>
  <c r="AK78" i="32"/>
  <c r="AL78" i="32"/>
  <c r="AM78" i="32"/>
  <c r="AQ78" i="32"/>
  <c r="AR78" i="32"/>
  <c r="AI79" i="32"/>
  <c r="AJ79" i="32"/>
  <c r="AK79" i="32"/>
  <c r="AL79" i="32"/>
  <c r="AM79" i="32"/>
  <c r="AQ79" i="32"/>
  <c r="AR79" i="32"/>
  <c r="AI80" i="32"/>
  <c r="AJ80" i="32"/>
  <c r="AK80" i="32"/>
  <c r="AL80" i="32"/>
  <c r="AM80" i="32"/>
  <c r="AQ80" i="32"/>
  <c r="AR80" i="32"/>
  <c r="AI81" i="32"/>
  <c r="AJ81" i="32"/>
  <c r="AK81" i="32"/>
  <c r="AL81" i="32"/>
  <c r="AM81" i="32"/>
  <c r="AQ81" i="32"/>
  <c r="AR81" i="32"/>
  <c r="AI82" i="32"/>
  <c r="AJ82" i="32"/>
  <c r="AK82" i="32"/>
  <c r="AL82" i="32"/>
  <c r="AM82" i="32"/>
  <c r="AQ82" i="32"/>
  <c r="AR82" i="32"/>
  <c r="AI83" i="32"/>
  <c r="AJ83" i="32"/>
  <c r="AK83" i="32"/>
  <c r="AL83" i="32"/>
  <c r="AM83" i="32"/>
  <c r="AQ83" i="32"/>
  <c r="AR83" i="32"/>
  <c r="AI84" i="32"/>
  <c r="AJ84" i="32"/>
  <c r="AK84" i="32"/>
  <c r="AL84" i="32"/>
  <c r="AM84" i="32"/>
  <c r="AQ84" i="32"/>
  <c r="AR84" i="32"/>
  <c r="AI85" i="32"/>
  <c r="AJ85" i="32"/>
  <c r="AK85" i="32"/>
  <c r="AL85" i="32"/>
  <c r="AM85" i="32"/>
  <c r="AQ85" i="32"/>
  <c r="AR85" i="32"/>
  <c r="AI86" i="32"/>
  <c r="AJ86" i="32"/>
  <c r="AK86" i="32"/>
  <c r="AL86" i="32"/>
  <c r="AM86" i="32"/>
  <c r="AQ86" i="32"/>
  <c r="AR86" i="32"/>
  <c r="AI88" i="32"/>
  <c r="AJ88" i="32"/>
  <c r="AK88" i="32"/>
  <c r="AL88" i="32"/>
  <c r="AM88" i="32"/>
  <c r="AQ88" i="32"/>
  <c r="AR88" i="32"/>
  <c r="AI89" i="32"/>
  <c r="AJ89" i="32"/>
  <c r="AK89" i="32"/>
  <c r="AL89" i="32"/>
  <c r="AM89" i="32"/>
  <c r="AQ89" i="32"/>
  <c r="AR89" i="32"/>
  <c r="AI90" i="32"/>
  <c r="AJ90" i="32"/>
  <c r="AK90" i="32"/>
  <c r="AL90" i="32"/>
  <c r="AM90" i="32"/>
  <c r="AQ90" i="32"/>
  <c r="AR90" i="32"/>
  <c r="AI91" i="32"/>
  <c r="AJ91" i="32"/>
  <c r="AK91" i="32"/>
  <c r="AL91" i="32"/>
  <c r="AM91" i="32"/>
  <c r="AQ91" i="32"/>
  <c r="AR91" i="32"/>
  <c r="AI92" i="32"/>
  <c r="AJ92" i="32"/>
  <c r="AK92" i="32"/>
  <c r="AL92" i="32"/>
  <c r="AM92" i="32"/>
  <c r="AQ92" i="32"/>
  <c r="AR92" i="32"/>
  <c r="T77" i="32"/>
  <c r="V77" i="32"/>
  <c r="EH1619" i="20" l="1"/>
  <c r="BK1622" i="20"/>
  <c r="BK1621" i="20"/>
  <c r="BK1623" i="20"/>
  <c r="EI1621" i="20"/>
  <c r="GK1606" i="20"/>
  <c r="CF1619" i="20"/>
  <c r="CL1649" i="20" s="1"/>
  <c r="CF1621" i="20"/>
  <c r="CN1649" i="20" s="1"/>
  <c r="CF1620" i="20"/>
  <c r="CM1649" i="20" s="1"/>
  <c r="GI1619" i="20"/>
  <c r="CM1620" i="20"/>
  <c r="GO1618" i="20"/>
  <c r="GO1620" i="20"/>
  <c r="GI1618" i="20"/>
  <c r="CM1619" i="20"/>
  <c r="GO1619" i="20"/>
  <c r="CM1621" i="20"/>
  <c r="GI1620" i="20"/>
  <c r="H89" i="32"/>
  <c r="D89" i="32"/>
  <c r="F89" i="32"/>
  <c r="Q91" i="32"/>
  <c r="Q119" i="32"/>
  <c r="N133" i="32"/>
  <c r="F53" i="32"/>
  <c r="D53" i="32"/>
  <c r="N53" i="32" s="1"/>
  <c r="H53" i="32"/>
  <c r="Q130" i="32"/>
  <c r="N48" i="32"/>
  <c r="H129" i="32"/>
  <c r="Q95" i="32"/>
  <c r="Q127" i="32"/>
  <c r="Q118" i="32"/>
  <c r="F129" i="32"/>
  <c r="F97" i="32"/>
  <c r="Q49" i="32"/>
  <c r="H54" i="32"/>
  <c r="H46" i="32"/>
  <c r="N46" i="32" s="1"/>
  <c r="Q121" i="32"/>
  <c r="Q99" i="32"/>
  <c r="Q98" i="32" s="1"/>
  <c r="Q131" i="32"/>
  <c r="D129" i="32"/>
  <c r="N129" i="32" s="1"/>
  <c r="D97" i="32"/>
  <c r="Q47" i="32"/>
  <c r="F54" i="32"/>
  <c r="H51" i="32"/>
  <c r="F46" i="32"/>
  <c r="H97" i="32"/>
  <c r="Q135" i="32"/>
  <c r="Q58" i="32"/>
  <c r="H56" i="32"/>
  <c r="N56" i="32" s="1"/>
  <c r="D54" i="32"/>
  <c r="F51" i="32"/>
  <c r="N51" i="32" s="1"/>
  <c r="H48" i="32"/>
  <c r="Q87" i="32"/>
  <c r="H133" i="32"/>
  <c r="H117" i="32"/>
  <c r="H101" i="32"/>
  <c r="N101" i="32" s="1"/>
  <c r="H85" i="32"/>
  <c r="H61" i="32"/>
  <c r="N61" i="32" s="1"/>
  <c r="Q105" i="32"/>
  <c r="Q103" i="32" s="1"/>
  <c r="Q137" i="32"/>
  <c r="D117" i="32"/>
  <c r="N117" i="32" s="1"/>
  <c r="D85" i="32"/>
  <c r="Q55" i="32"/>
  <c r="F50" i="32"/>
  <c r="N50" i="32" s="1"/>
  <c r="Q81" i="32"/>
  <c r="Q113" i="32"/>
  <c r="GJ1618" i="20" l="1"/>
  <c r="CH1620" i="20"/>
  <c r="EP1619" i="20"/>
  <c r="GJ1620" i="20"/>
  <c r="GJ1619" i="20"/>
  <c r="D98" i="32"/>
  <c r="H98" i="32"/>
  <c r="F98" i="32"/>
  <c r="F103" i="32"/>
  <c r="H103" i="32"/>
  <c r="Q104" i="32"/>
  <c r="D103" i="32"/>
  <c r="N103" i="32" s="1"/>
  <c r="Q102" i="32"/>
  <c r="F87" i="32"/>
  <c r="H87" i="32"/>
  <c r="Q88" i="32"/>
  <c r="D87" i="32"/>
  <c r="N87" i="32" s="1"/>
  <c r="Q83" i="32"/>
  <c r="H81" i="32"/>
  <c r="Q79" i="32"/>
  <c r="D81" i="32"/>
  <c r="F81" i="32"/>
  <c r="Q86" i="32"/>
  <c r="F45" i="32"/>
  <c r="D45" i="32"/>
  <c r="H45" i="32"/>
  <c r="F127" i="32"/>
  <c r="Q126" i="32"/>
  <c r="H127" i="32"/>
  <c r="Q128" i="32"/>
  <c r="D127" i="32"/>
  <c r="F135" i="32"/>
  <c r="H135" i="32"/>
  <c r="Q136" i="32"/>
  <c r="D135" i="32"/>
  <c r="N135" i="32" s="1"/>
  <c r="D58" i="32"/>
  <c r="N58" i="32" s="1"/>
  <c r="Q57" i="32"/>
  <c r="F58" i="32"/>
  <c r="H58" i="32"/>
  <c r="Q59" i="32"/>
  <c r="F47" i="32"/>
  <c r="H47" i="32"/>
  <c r="D47" i="32"/>
  <c r="N47" i="32" s="1"/>
  <c r="F95" i="32"/>
  <c r="Q94" i="32"/>
  <c r="H95" i="32"/>
  <c r="Q96" i="32"/>
  <c r="D95" i="32"/>
  <c r="F55" i="32"/>
  <c r="H55" i="32"/>
  <c r="D55" i="32"/>
  <c r="N55" i="32" s="1"/>
  <c r="D49" i="32"/>
  <c r="N49" i="32" s="1"/>
  <c r="H49" i="32"/>
  <c r="F49" i="32"/>
  <c r="N85" i="32"/>
  <c r="N97" i="32"/>
  <c r="D91" i="32"/>
  <c r="Q92" i="32"/>
  <c r="F91" i="32"/>
  <c r="H91" i="32"/>
  <c r="Q139" i="32"/>
  <c r="Q138" i="32"/>
  <c r="H137" i="32"/>
  <c r="D137" i="32"/>
  <c r="F137" i="32"/>
  <c r="D131" i="32"/>
  <c r="F131" i="32"/>
  <c r="H131" i="32"/>
  <c r="Q132" i="32"/>
  <c r="Q134" i="32"/>
  <c r="N89" i="32"/>
  <c r="Q107" i="32"/>
  <c r="H105" i="32"/>
  <c r="Q106" i="32"/>
  <c r="D105" i="32"/>
  <c r="F105" i="32"/>
  <c r="D99" i="32"/>
  <c r="F99" i="32"/>
  <c r="Q100" i="32"/>
  <c r="H99" i="32"/>
  <c r="D118" i="32"/>
  <c r="F118" i="32"/>
  <c r="H118" i="32"/>
  <c r="D130" i="32"/>
  <c r="N130" i="32" s="1"/>
  <c r="F130" i="32"/>
  <c r="H130" i="32"/>
  <c r="F119" i="32"/>
  <c r="H119" i="32"/>
  <c r="D119" i="32"/>
  <c r="N119" i="32" s="1"/>
  <c r="Q120" i="32"/>
  <c r="Q115" i="32"/>
  <c r="Q111" i="32"/>
  <c r="D113" i="32"/>
  <c r="N113" i="32" s="1"/>
  <c r="H113" i="32"/>
  <c r="F113" i="32"/>
  <c r="N54" i="32"/>
  <c r="H121" i="32"/>
  <c r="Q122" i="32"/>
  <c r="D121" i="32"/>
  <c r="N121" i="32" s="1"/>
  <c r="Q123" i="32"/>
  <c r="F121" i="32"/>
  <c r="Q90" i="32"/>
  <c r="GL1619" i="20" l="1"/>
  <c r="CH1618" i="20"/>
  <c r="CH1621" i="20" s="1"/>
  <c r="CH1649" i="20" s="1"/>
  <c r="CJ1649" i="20" s="1"/>
  <c r="D126" i="32"/>
  <c r="N126" i="32" s="1"/>
  <c r="F126" i="32"/>
  <c r="H126" i="32"/>
  <c r="D120" i="32"/>
  <c r="F120" i="32"/>
  <c r="H120" i="32"/>
  <c r="D106" i="32"/>
  <c r="F106" i="32"/>
  <c r="H106" i="32"/>
  <c r="N131" i="32"/>
  <c r="H92" i="32"/>
  <c r="F92" i="32"/>
  <c r="D92" i="32"/>
  <c r="N92" i="32" s="1"/>
  <c r="D136" i="32"/>
  <c r="F136" i="32"/>
  <c r="H136" i="32"/>
  <c r="D83" i="32"/>
  <c r="N83" i="32" s="1"/>
  <c r="Q84" i="32"/>
  <c r="F83" i="32"/>
  <c r="H83" i="32"/>
  <c r="D104" i="32"/>
  <c r="N104" i="32" s="1"/>
  <c r="F104" i="32"/>
  <c r="H104" i="32"/>
  <c r="D122" i="32"/>
  <c r="N122" i="32" s="1"/>
  <c r="H122" i="32"/>
  <c r="F122" i="32"/>
  <c r="N118" i="32"/>
  <c r="N91" i="32"/>
  <c r="N45" i="32"/>
  <c r="Q82" i="32"/>
  <c r="D115" i="32"/>
  <c r="F115" i="32"/>
  <c r="H115" i="32"/>
  <c r="Q116" i="32"/>
  <c r="Q114" i="32"/>
  <c r="D107" i="32"/>
  <c r="Q108" i="32"/>
  <c r="F107" i="32"/>
  <c r="H107" i="32"/>
  <c r="N137" i="32"/>
  <c r="N95" i="32"/>
  <c r="D59" i="32"/>
  <c r="F59" i="32"/>
  <c r="H59" i="32"/>
  <c r="D90" i="32"/>
  <c r="N90" i="32" s="1"/>
  <c r="H90" i="32"/>
  <c r="F90" i="32"/>
  <c r="H100" i="32"/>
  <c r="D100" i="32"/>
  <c r="F100" i="32"/>
  <c r="D96" i="32"/>
  <c r="F96" i="32"/>
  <c r="H96" i="32"/>
  <c r="N127" i="32"/>
  <c r="D86" i="32"/>
  <c r="F86" i="32"/>
  <c r="H86" i="32"/>
  <c r="D88" i="32"/>
  <c r="F88" i="32"/>
  <c r="H88" i="32"/>
  <c r="F79" i="32"/>
  <c r="Q78" i="32"/>
  <c r="H79" i="32"/>
  <c r="Q80" i="32"/>
  <c r="D79" i="32"/>
  <c r="D134" i="32"/>
  <c r="F134" i="32"/>
  <c r="H134" i="32"/>
  <c r="D138" i="32"/>
  <c r="N138" i="32" s="1"/>
  <c r="H138" i="32"/>
  <c r="F138" i="32"/>
  <c r="D128" i="32"/>
  <c r="N128" i="32" s="1"/>
  <c r="F128" i="32"/>
  <c r="H128" i="32"/>
  <c r="D102" i="32"/>
  <c r="F102" i="32"/>
  <c r="H102" i="32"/>
  <c r="N105" i="32"/>
  <c r="D123" i="32"/>
  <c r="Q124" i="32"/>
  <c r="F123" i="32"/>
  <c r="H123" i="32"/>
  <c r="F111" i="32"/>
  <c r="H111" i="32"/>
  <c r="Q112" i="32"/>
  <c r="Q110" i="32"/>
  <c r="D111" i="32"/>
  <c r="N111" i="32" s="1"/>
  <c r="N99" i="32"/>
  <c r="H132" i="32"/>
  <c r="F132" i="32"/>
  <c r="D132" i="32"/>
  <c r="D139" i="32"/>
  <c r="Q140" i="32"/>
  <c r="F139" i="32"/>
  <c r="H139" i="32"/>
  <c r="D94" i="32"/>
  <c r="N94" i="32" s="1"/>
  <c r="F94" i="32"/>
  <c r="H94" i="32"/>
  <c r="H57" i="32"/>
  <c r="D57" i="32"/>
  <c r="F57" i="32"/>
  <c r="N81" i="32"/>
  <c r="N98" i="32"/>
  <c r="GM1620" i="20" l="1"/>
  <c r="GM1618" i="20"/>
  <c r="GM1619" i="20"/>
  <c r="H124" i="32"/>
  <c r="F124" i="32"/>
  <c r="D124" i="32"/>
  <c r="N124" i="32" s="1"/>
  <c r="D80" i="32"/>
  <c r="F80" i="32"/>
  <c r="H80" i="32"/>
  <c r="N123" i="32"/>
  <c r="N86" i="32"/>
  <c r="N115" i="32"/>
  <c r="N106" i="32"/>
  <c r="D110" i="32"/>
  <c r="F110" i="32"/>
  <c r="H110" i="32"/>
  <c r="D78" i="32"/>
  <c r="F78" i="32"/>
  <c r="H78" i="32"/>
  <c r="D82" i="32"/>
  <c r="F82" i="32"/>
  <c r="H82" i="32"/>
  <c r="N136" i="32"/>
  <c r="H140" i="32"/>
  <c r="F140" i="32"/>
  <c r="D140" i="32"/>
  <c r="N140" i="32" s="1"/>
  <c r="D112" i="32"/>
  <c r="N112" i="32" s="1"/>
  <c r="F112" i="32"/>
  <c r="H112" i="32"/>
  <c r="H108" i="32"/>
  <c r="F108" i="32"/>
  <c r="D108" i="32"/>
  <c r="N57" i="32"/>
  <c r="N139" i="32"/>
  <c r="N107" i="32"/>
  <c r="N120" i="32"/>
  <c r="N132" i="32"/>
  <c r="N102" i="32"/>
  <c r="N96" i="32"/>
  <c r="D114" i="32"/>
  <c r="F114" i="32"/>
  <c r="H114" i="32"/>
  <c r="N134" i="32"/>
  <c r="N88" i="32"/>
  <c r="N59" i="32"/>
  <c r="H116" i="32"/>
  <c r="D116" i="32"/>
  <c r="N116" i="32" s="1"/>
  <c r="F116" i="32"/>
  <c r="H84" i="32"/>
  <c r="F84" i="32"/>
  <c r="D84" i="32"/>
  <c r="N84" i="32" s="1"/>
  <c r="N79" i="32"/>
  <c r="N100" i="32"/>
  <c r="GK1621" i="20" l="1"/>
  <c r="N78" i="32"/>
  <c r="N114" i="32"/>
  <c r="N108" i="32"/>
  <c r="N80" i="32"/>
  <c r="N110" i="32"/>
  <c r="N82" i="32"/>
  <c r="BH2" i="32" l="1"/>
  <c r="N585" i="32"/>
  <c r="AC584" i="32"/>
  <c r="AB584" i="32"/>
  <c r="AA584" i="32"/>
  <c r="V584" i="32"/>
  <c r="U584" i="32"/>
  <c r="T584" i="32"/>
  <c r="H584" i="32"/>
  <c r="F584" i="32"/>
  <c r="D584" i="32"/>
  <c r="N584" i="32" s="1"/>
  <c r="AC583" i="32"/>
  <c r="AB583" i="32"/>
  <c r="AA583" i="32"/>
  <c r="V583" i="32"/>
  <c r="U583" i="32"/>
  <c r="T583" i="32"/>
  <c r="H583" i="32"/>
  <c r="N583" i="32" s="1"/>
  <c r="F583" i="32"/>
  <c r="D583" i="32"/>
  <c r="AC582" i="32"/>
  <c r="AB582" i="32"/>
  <c r="AA582" i="32"/>
  <c r="V582" i="32"/>
  <c r="U582" i="32"/>
  <c r="T582" i="32"/>
  <c r="H582" i="32"/>
  <c r="F582" i="32"/>
  <c r="D582" i="32"/>
  <c r="N582" i="32" s="1"/>
  <c r="AC581" i="32"/>
  <c r="AB581" i="32"/>
  <c r="AA581" i="32"/>
  <c r="V581" i="32"/>
  <c r="U581" i="32"/>
  <c r="T581" i="32"/>
  <c r="H581" i="32"/>
  <c r="F581" i="32"/>
  <c r="D581" i="32"/>
  <c r="N581" i="32" s="1"/>
  <c r="AC580" i="32"/>
  <c r="AB580" i="32"/>
  <c r="AA580" i="32"/>
  <c r="V580" i="32"/>
  <c r="U580" i="32"/>
  <c r="T580" i="32"/>
  <c r="H580" i="32"/>
  <c r="F580" i="32"/>
  <c r="D580" i="32"/>
  <c r="AC579" i="32"/>
  <c r="AB579" i="32"/>
  <c r="AA579" i="32"/>
  <c r="V579" i="32"/>
  <c r="U579" i="32"/>
  <c r="T579" i="32"/>
  <c r="N579" i="32"/>
  <c r="H579" i="32"/>
  <c r="F579" i="32"/>
  <c r="D579" i="32"/>
  <c r="AC578" i="32"/>
  <c r="AB578" i="32"/>
  <c r="AA578" i="32"/>
  <c r="V578" i="32"/>
  <c r="U578" i="32"/>
  <c r="T578" i="32"/>
  <c r="H578" i="32"/>
  <c r="F578" i="32"/>
  <c r="D578" i="32"/>
  <c r="AC577" i="32"/>
  <c r="AB577" i="32"/>
  <c r="AA577" i="32"/>
  <c r="V577" i="32"/>
  <c r="U577" i="32"/>
  <c r="T577" i="32"/>
  <c r="N577" i="32"/>
  <c r="H577" i="32"/>
  <c r="F577" i="32"/>
  <c r="D577" i="32"/>
  <c r="AC576" i="32"/>
  <c r="AB576" i="32"/>
  <c r="AA576" i="32"/>
  <c r="V576" i="32"/>
  <c r="U576" i="32"/>
  <c r="T576" i="32"/>
  <c r="H576" i="32"/>
  <c r="F576" i="32"/>
  <c r="D576" i="32"/>
  <c r="N576" i="32" s="1"/>
  <c r="AC575" i="32"/>
  <c r="AB575" i="32"/>
  <c r="AA575" i="32"/>
  <c r="V575" i="32"/>
  <c r="U575" i="32"/>
  <c r="T575" i="32"/>
  <c r="H575" i="32"/>
  <c r="F575" i="32"/>
  <c r="D575" i="32"/>
  <c r="N575" i="32" s="1"/>
  <c r="AC574" i="32"/>
  <c r="AB574" i="32"/>
  <c r="AA574" i="32"/>
  <c r="V574" i="32"/>
  <c r="U574" i="32"/>
  <c r="T574" i="32"/>
  <c r="H574" i="32"/>
  <c r="F574" i="32"/>
  <c r="D574" i="32"/>
  <c r="AC573" i="32"/>
  <c r="AB573" i="32"/>
  <c r="AA573" i="32"/>
  <c r="V573" i="32"/>
  <c r="U573" i="32"/>
  <c r="T573" i="32"/>
  <c r="H573" i="32"/>
  <c r="F573" i="32"/>
  <c r="D573" i="32"/>
  <c r="N573" i="32" s="1"/>
  <c r="AC572" i="32"/>
  <c r="AB572" i="32"/>
  <c r="AA572" i="32"/>
  <c r="V572" i="32"/>
  <c r="U572" i="32"/>
  <c r="T572" i="32"/>
  <c r="H572" i="32"/>
  <c r="F572" i="32"/>
  <c r="D572" i="32"/>
  <c r="AC571" i="32"/>
  <c r="AB571" i="32"/>
  <c r="AA571" i="32"/>
  <c r="V571" i="32"/>
  <c r="U571" i="32"/>
  <c r="T571" i="32"/>
  <c r="H571" i="32"/>
  <c r="F571" i="32"/>
  <c r="D571" i="32"/>
  <c r="N571" i="32" s="1"/>
  <c r="AC570" i="32"/>
  <c r="AB570" i="32"/>
  <c r="AA570" i="32"/>
  <c r="V570" i="32"/>
  <c r="U570" i="32"/>
  <c r="T570" i="32"/>
  <c r="H570" i="32"/>
  <c r="F570" i="32"/>
  <c r="D570" i="32"/>
  <c r="N570" i="32" s="1"/>
  <c r="AC569" i="32"/>
  <c r="AB569" i="32"/>
  <c r="AA569" i="32"/>
  <c r="V569" i="32"/>
  <c r="U569" i="32"/>
  <c r="T569" i="32"/>
  <c r="H569" i="32"/>
  <c r="F569" i="32"/>
  <c r="D569" i="32"/>
  <c r="N569" i="32" s="1"/>
  <c r="AC568" i="32"/>
  <c r="AB568" i="32"/>
  <c r="AA568" i="32"/>
  <c r="V568" i="32"/>
  <c r="U568" i="32"/>
  <c r="T568" i="32"/>
  <c r="H568" i="32"/>
  <c r="F568" i="32"/>
  <c r="D568" i="32"/>
  <c r="N568" i="32" s="1"/>
  <c r="AC567" i="32"/>
  <c r="AB567" i="32"/>
  <c r="AA567" i="32"/>
  <c r="V567" i="32"/>
  <c r="U567" i="32"/>
  <c r="T567" i="32"/>
  <c r="H567" i="32"/>
  <c r="F567" i="32"/>
  <c r="D567" i="32"/>
  <c r="AC566" i="32"/>
  <c r="AB566" i="32"/>
  <c r="AA566" i="32"/>
  <c r="V566" i="32"/>
  <c r="U566" i="32"/>
  <c r="T566" i="32"/>
  <c r="H566" i="32"/>
  <c r="F566" i="32"/>
  <c r="D566" i="32"/>
  <c r="AC565" i="32"/>
  <c r="AB565" i="32"/>
  <c r="AA565" i="32"/>
  <c r="V565" i="32"/>
  <c r="U565" i="32"/>
  <c r="T565" i="32"/>
  <c r="H565" i="32"/>
  <c r="F565" i="32"/>
  <c r="D565" i="32"/>
  <c r="N565" i="32" s="1"/>
  <c r="AC564" i="32"/>
  <c r="AB564" i="32"/>
  <c r="AA564" i="32"/>
  <c r="V564" i="32"/>
  <c r="U564" i="32"/>
  <c r="T564" i="32"/>
  <c r="H564" i="32"/>
  <c r="F564" i="32"/>
  <c r="D564" i="32"/>
  <c r="AC563" i="32"/>
  <c r="AB563" i="32"/>
  <c r="AA563" i="32"/>
  <c r="V563" i="32"/>
  <c r="U563" i="32"/>
  <c r="T563" i="32"/>
  <c r="H563" i="32"/>
  <c r="F563" i="32"/>
  <c r="D563" i="32"/>
  <c r="N563" i="32" s="1"/>
  <c r="AC562" i="32"/>
  <c r="AB562" i="32"/>
  <c r="AA562" i="32"/>
  <c r="V562" i="32"/>
  <c r="U562" i="32"/>
  <c r="T562" i="32"/>
  <c r="H562" i="32"/>
  <c r="F562" i="32"/>
  <c r="D562" i="32"/>
  <c r="AC561" i="32"/>
  <c r="AB561" i="32"/>
  <c r="AA561" i="32"/>
  <c r="V561" i="32"/>
  <c r="U561" i="32"/>
  <c r="T561" i="32"/>
  <c r="H561" i="32"/>
  <c r="F561" i="32"/>
  <c r="D561" i="32"/>
  <c r="N561" i="32" s="1"/>
  <c r="AC560" i="32"/>
  <c r="AB560" i="32"/>
  <c r="AA560" i="32"/>
  <c r="V560" i="32"/>
  <c r="U560" i="32"/>
  <c r="T560" i="32"/>
  <c r="H560" i="32"/>
  <c r="F560" i="32"/>
  <c r="D560" i="32"/>
  <c r="AC559" i="32"/>
  <c r="AB559" i="32"/>
  <c r="AA559" i="32"/>
  <c r="V559" i="32"/>
  <c r="U559" i="32"/>
  <c r="T559" i="32"/>
  <c r="H559" i="32"/>
  <c r="F559" i="32"/>
  <c r="D559" i="32"/>
  <c r="AC558" i="32"/>
  <c r="AB558" i="32"/>
  <c r="AA558" i="32"/>
  <c r="V558" i="32"/>
  <c r="U558" i="32"/>
  <c r="T558" i="32"/>
  <c r="H558" i="32"/>
  <c r="F558" i="32"/>
  <c r="D558" i="32"/>
  <c r="N558" i="32" s="1"/>
  <c r="AC557" i="32"/>
  <c r="AB557" i="32"/>
  <c r="AA557" i="32"/>
  <c r="V557" i="32"/>
  <c r="U557" i="32"/>
  <c r="T557" i="32"/>
  <c r="H557" i="32"/>
  <c r="F557" i="32"/>
  <c r="D557" i="32"/>
  <c r="AC556" i="32"/>
  <c r="AB556" i="32"/>
  <c r="AA556" i="32"/>
  <c r="V556" i="32"/>
  <c r="U556" i="32"/>
  <c r="T556" i="32"/>
  <c r="H556" i="32"/>
  <c r="F556" i="32"/>
  <c r="D556" i="32"/>
  <c r="N556" i="32" s="1"/>
  <c r="AC555" i="32"/>
  <c r="AB555" i="32"/>
  <c r="AA555" i="32"/>
  <c r="V555" i="32"/>
  <c r="U555" i="32"/>
  <c r="T555" i="32"/>
  <c r="H555" i="32"/>
  <c r="F555" i="32"/>
  <c r="D555" i="32"/>
  <c r="AC554" i="32"/>
  <c r="AB554" i="32"/>
  <c r="AA554" i="32"/>
  <c r="V554" i="32"/>
  <c r="U554" i="32"/>
  <c r="T554" i="32"/>
  <c r="H554" i="32"/>
  <c r="F554" i="32"/>
  <c r="D554" i="32"/>
  <c r="AC553" i="32"/>
  <c r="AB553" i="32"/>
  <c r="AA553" i="32"/>
  <c r="V553" i="32"/>
  <c r="U553" i="32"/>
  <c r="T553" i="32"/>
  <c r="H553" i="32"/>
  <c r="F553" i="32"/>
  <c r="D553" i="32"/>
  <c r="N553" i="32" s="1"/>
  <c r="AC552" i="32"/>
  <c r="AB552" i="32"/>
  <c r="AA552" i="32"/>
  <c r="V552" i="32"/>
  <c r="U552" i="32"/>
  <c r="T552" i="32"/>
  <c r="H552" i="32"/>
  <c r="F552" i="32"/>
  <c r="D552" i="32"/>
  <c r="AC551" i="32"/>
  <c r="AB551" i="32"/>
  <c r="AA551" i="32"/>
  <c r="V551" i="32"/>
  <c r="U551" i="32"/>
  <c r="T551" i="32"/>
  <c r="H551" i="32"/>
  <c r="F551" i="32"/>
  <c r="D551" i="32"/>
  <c r="AC550" i="32"/>
  <c r="AB550" i="32"/>
  <c r="AA550" i="32"/>
  <c r="V550" i="32"/>
  <c r="U550" i="32"/>
  <c r="T550" i="32"/>
  <c r="H550" i="32"/>
  <c r="F550" i="32"/>
  <c r="D550" i="32"/>
  <c r="N550" i="32" s="1"/>
  <c r="AC549" i="32"/>
  <c r="AB549" i="32"/>
  <c r="AA549" i="32"/>
  <c r="V549" i="32"/>
  <c r="U549" i="32"/>
  <c r="T549" i="32"/>
  <c r="H549" i="32"/>
  <c r="F549" i="32"/>
  <c r="D549" i="32"/>
  <c r="N549" i="32" s="1"/>
  <c r="AC548" i="32"/>
  <c r="AB548" i="32"/>
  <c r="AA548" i="32"/>
  <c r="V548" i="32"/>
  <c r="U548" i="32"/>
  <c r="T548" i="32"/>
  <c r="H548" i="32"/>
  <c r="F548" i="32"/>
  <c r="D548" i="32"/>
  <c r="N548" i="32" s="1"/>
  <c r="AC547" i="32"/>
  <c r="AB547" i="32"/>
  <c r="AA547" i="32"/>
  <c r="V547" i="32"/>
  <c r="U547" i="32"/>
  <c r="T547" i="32"/>
  <c r="H547" i="32"/>
  <c r="F547" i="32"/>
  <c r="D547" i="32"/>
  <c r="AC546" i="32"/>
  <c r="AB546" i="32"/>
  <c r="AA546" i="32"/>
  <c r="V546" i="32"/>
  <c r="U546" i="32"/>
  <c r="T546" i="32"/>
  <c r="H546" i="32"/>
  <c r="F546" i="32"/>
  <c r="D546" i="32"/>
  <c r="AC545" i="32"/>
  <c r="AB545" i="32"/>
  <c r="AA545" i="32"/>
  <c r="V545" i="32"/>
  <c r="U545" i="32"/>
  <c r="T545" i="32"/>
  <c r="H545" i="32"/>
  <c r="F545" i="32"/>
  <c r="D545" i="32"/>
  <c r="N545" i="32" s="1"/>
  <c r="AC544" i="32"/>
  <c r="AB544" i="32"/>
  <c r="AA544" i="32"/>
  <c r="V544" i="32"/>
  <c r="U544" i="32"/>
  <c r="T544" i="32"/>
  <c r="H544" i="32"/>
  <c r="F544" i="32"/>
  <c r="D544" i="32"/>
  <c r="AC543" i="32"/>
  <c r="AB543" i="32"/>
  <c r="AA543" i="32"/>
  <c r="V543" i="32"/>
  <c r="U543" i="32"/>
  <c r="T543" i="32"/>
  <c r="H543" i="32"/>
  <c r="F543" i="32"/>
  <c r="D543" i="32"/>
  <c r="AC542" i="32"/>
  <c r="AB542" i="32"/>
  <c r="AA542" i="32"/>
  <c r="V542" i="32"/>
  <c r="U542" i="32"/>
  <c r="T542" i="32"/>
  <c r="H542" i="32"/>
  <c r="F542" i="32"/>
  <c r="D542" i="32"/>
  <c r="N542" i="32" s="1"/>
  <c r="AC541" i="32"/>
  <c r="AB541" i="32"/>
  <c r="AA541" i="32"/>
  <c r="V541" i="32"/>
  <c r="U541" i="32"/>
  <c r="T541" i="32"/>
  <c r="H541" i="32"/>
  <c r="F541" i="32"/>
  <c r="D541" i="32"/>
  <c r="N541" i="32" s="1"/>
  <c r="AC540" i="32"/>
  <c r="AB540" i="32"/>
  <c r="AA540" i="32"/>
  <c r="V540" i="32"/>
  <c r="U540" i="32"/>
  <c r="T540" i="32"/>
  <c r="H540" i="32"/>
  <c r="F540" i="32"/>
  <c r="D540" i="32"/>
  <c r="N540" i="32" s="1"/>
  <c r="AC539" i="32"/>
  <c r="AB539" i="32"/>
  <c r="AA539" i="32"/>
  <c r="V539" i="32"/>
  <c r="U539" i="32"/>
  <c r="T539" i="32"/>
  <c r="H539" i="32"/>
  <c r="F539" i="32"/>
  <c r="D539" i="32"/>
  <c r="AC538" i="32"/>
  <c r="AB538" i="32"/>
  <c r="AA538" i="32"/>
  <c r="V538" i="32"/>
  <c r="U538" i="32"/>
  <c r="T538" i="32"/>
  <c r="H538" i="32"/>
  <c r="F538" i="32"/>
  <c r="D538" i="32"/>
  <c r="AC537" i="32"/>
  <c r="AB537" i="32"/>
  <c r="AA537" i="32"/>
  <c r="V537" i="32"/>
  <c r="U537" i="32"/>
  <c r="T537" i="32"/>
  <c r="H537" i="32"/>
  <c r="F537" i="32"/>
  <c r="D537" i="32"/>
  <c r="N537" i="32" s="1"/>
  <c r="AC536" i="32"/>
  <c r="AB536" i="32"/>
  <c r="AA536" i="32"/>
  <c r="V536" i="32"/>
  <c r="U536" i="32"/>
  <c r="T536" i="32"/>
  <c r="H536" i="32"/>
  <c r="F536" i="32"/>
  <c r="D536" i="32"/>
  <c r="AC535" i="32"/>
  <c r="AB535" i="32"/>
  <c r="AA535" i="32"/>
  <c r="V535" i="32"/>
  <c r="U535" i="32"/>
  <c r="T535" i="32"/>
  <c r="H535" i="32"/>
  <c r="F535" i="32"/>
  <c r="D535" i="32"/>
  <c r="AC534" i="32"/>
  <c r="AB534" i="32"/>
  <c r="AA534" i="32"/>
  <c r="V534" i="32"/>
  <c r="U534" i="32"/>
  <c r="T534" i="32"/>
  <c r="H534" i="32"/>
  <c r="F534" i="32"/>
  <c r="D534" i="32"/>
  <c r="N534" i="32" s="1"/>
  <c r="AC533" i="32"/>
  <c r="AB533" i="32"/>
  <c r="AA533" i="32"/>
  <c r="V533" i="32"/>
  <c r="U533" i="32"/>
  <c r="T533" i="32"/>
  <c r="H533" i="32"/>
  <c r="F533" i="32"/>
  <c r="D533" i="32"/>
  <c r="N533" i="32" s="1"/>
  <c r="AC532" i="32"/>
  <c r="AB532" i="32"/>
  <c r="AA532" i="32"/>
  <c r="V532" i="32"/>
  <c r="U532" i="32"/>
  <c r="T532" i="32"/>
  <c r="H532" i="32"/>
  <c r="F532" i="32"/>
  <c r="D532" i="32"/>
  <c r="N532" i="32" s="1"/>
  <c r="AC531" i="32"/>
  <c r="AB531" i="32"/>
  <c r="AA531" i="32"/>
  <c r="V531" i="32"/>
  <c r="U531" i="32"/>
  <c r="T531" i="32"/>
  <c r="H531" i="32"/>
  <c r="F531" i="32"/>
  <c r="D531" i="32"/>
  <c r="N531" i="32" s="1"/>
  <c r="AC530" i="32"/>
  <c r="AB530" i="32"/>
  <c r="AA530" i="32"/>
  <c r="V530" i="32"/>
  <c r="U530" i="32"/>
  <c r="T530" i="32"/>
  <c r="H530" i="32"/>
  <c r="F530" i="32"/>
  <c r="D530" i="32"/>
  <c r="N530" i="32" s="1"/>
  <c r="AC529" i="32"/>
  <c r="AB529" i="32"/>
  <c r="AA529" i="32"/>
  <c r="V529" i="32"/>
  <c r="U529" i="32"/>
  <c r="T529" i="32"/>
  <c r="H529" i="32"/>
  <c r="F529" i="32"/>
  <c r="D529" i="32"/>
  <c r="N529" i="32" s="1"/>
  <c r="AC528" i="32"/>
  <c r="AB528" i="32"/>
  <c r="AA528" i="32"/>
  <c r="V528" i="32"/>
  <c r="U528" i="32"/>
  <c r="T528" i="32"/>
  <c r="H528" i="32"/>
  <c r="F528" i="32"/>
  <c r="D528" i="32"/>
  <c r="N528" i="32" s="1"/>
  <c r="AC527" i="32"/>
  <c r="AB527" i="32"/>
  <c r="AA527" i="32"/>
  <c r="V527" i="32"/>
  <c r="U527" i="32"/>
  <c r="T527" i="32"/>
  <c r="H527" i="32"/>
  <c r="F527" i="32"/>
  <c r="D527" i="32"/>
  <c r="N527" i="32" s="1"/>
  <c r="AC526" i="32"/>
  <c r="AB526" i="32"/>
  <c r="AA526" i="32"/>
  <c r="V526" i="32"/>
  <c r="U526" i="32"/>
  <c r="T526" i="32"/>
  <c r="H526" i="32"/>
  <c r="F526" i="32"/>
  <c r="D526" i="32"/>
  <c r="AC525" i="32"/>
  <c r="AB525" i="32"/>
  <c r="AA525" i="32"/>
  <c r="V525" i="32"/>
  <c r="U525" i="32"/>
  <c r="T525" i="32"/>
  <c r="N525" i="32"/>
  <c r="H525" i="32"/>
  <c r="F525" i="32"/>
  <c r="D525" i="32"/>
  <c r="AC524" i="32"/>
  <c r="AB524" i="32"/>
  <c r="AA524" i="32"/>
  <c r="V524" i="32"/>
  <c r="U524" i="32"/>
  <c r="T524" i="32"/>
  <c r="H524" i="32"/>
  <c r="F524" i="32"/>
  <c r="D524" i="32"/>
  <c r="AC523" i="32"/>
  <c r="AB523" i="32"/>
  <c r="AA523" i="32"/>
  <c r="V523" i="32"/>
  <c r="U523" i="32"/>
  <c r="T523" i="32"/>
  <c r="N523" i="32"/>
  <c r="H523" i="32"/>
  <c r="F523" i="32"/>
  <c r="D523" i="32"/>
  <c r="AC522" i="32"/>
  <c r="AB522" i="32"/>
  <c r="AA522" i="32"/>
  <c r="V522" i="32"/>
  <c r="U522" i="32"/>
  <c r="T522" i="32"/>
  <c r="H522" i="32"/>
  <c r="F522" i="32"/>
  <c r="D522" i="32"/>
  <c r="N522" i="32" s="1"/>
  <c r="AC521" i="32"/>
  <c r="AB521" i="32"/>
  <c r="AA521" i="32"/>
  <c r="V521" i="32"/>
  <c r="U521" i="32"/>
  <c r="T521" i="32"/>
  <c r="H521" i="32"/>
  <c r="F521" i="32"/>
  <c r="D521" i="32"/>
  <c r="N521" i="32" s="1"/>
  <c r="AC520" i="32"/>
  <c r="AB520" i="32"/>
  <c r="AA520" i="32"/>
  <c r="V520" i="32"/>
  <c r="U520" i="32"/>
  <c r="T520" i="32"/>
  <c r="H520" i="32"/>
  <c r="F520" i="32"/>
  <c r="D520" i="32"/>
  <c r="AC519" i="32"/>
  <c r="AB519" i="32"/>
  <c r="AA519" i="32"/>
  <c r="V519" i="32"/>
  <c r="U519" i="32"/>
  <c r="T519" i="32"/>
  <c r="H519" i="32"/>
  <c r="F519" i="32"/>
  <c r="D519" i="32"/>
  <c r="N519" i="32" s="1"/>
  <c r="AC518" i="32"/>
  <c r="AB518" i="32"/>
  <c r="AA518" i="32"/>
  <c r="V518" i="32"/>
  <c r="U518" i="32"/>
  <c r="T518" i="32"/>
  <c r="H518" i="32"/>
  <c r="F518" i="32"/>
  <c r="D518" i="32"/>
  <c r="AC517" i="32"/>
  <c r="AB517" i="32"/>
  <c r="AA517" i="32"/>
  <c r="V517" i="32"/>
  <c r="U517" i="32"/>
  <c r="T517" i="32"/>
  <c r="H517" i="32"/>
  <c r="F517" i="32"/>
  <c r="D517" i="32"/>
  <c r="N517" i="32" s="1"/>
  <c r="AC516" i="32"/>
  <c r="AB516" i="32"/>
  <c r="AA516" i="32"/>
  <c r="V516" i="32"/>
  <c r="U516" i="32"/>
  <c r="T516" i="32"/>
  <c r="H516" i="32"/>
  <c r="F516" i="32"/>
  <c r="D516" i="32"/>
  <c r="N516" i="32" s="1"/>
  <c r="AC515" i="32"/>
  <c r="AB515" i="32"/>
  <c r="AA515" i="32"/>
  <c r="V515" i="32"/>
  <c r="U515" i="32"/>
  <c r="T515" i="32"/>
  <c r="H515" i="32"/>
  <c r="F515" i="32"/>
  <c r="D515" i="32"/>
  <c r="N515" i="32" s="1"/>
  <c r="AC514" i="32"/>
  <c r="AB514" i="32"/>
  <c r="AA514" i="32"/>
  <c r="V514" i="32"/>
  <c r="U514" i="32"/>
  <c r="T514" i="32"/>
  <c r="H514" i="32"/>
  <c r="F514" i="32"/>
  <c r="D514" i="32"/>
  <c r="AC513" i="32"/>
  <c r="AB513" i="32"/>
  <c r="AA513" i="32"/>
  <c r="V513" i="32"/>
  <c r="U513" i="32"/>
  <c r="T513" i="32"/>
  <c r="H513" i="32"/>
  <c r="F513" i="32"/>
  <c r="D513" i="32"/>
  <c r="N513" i="32" s="1"/>
  <c r="AC512" i="32"/>
  <c r="AB512" i="32"/>
  <c r="AA512" i="32"/>
  <c r="V512" i="32"/>
  <c r="U512" i="32"/>
  <c r="T512" i="32"/>
  <c r="H512" i="32"/>
  <c r="F512" i="32"/>
  <c r="D512" i="32"/>
  <c r="N512" i="32" s="1"/>
  <c r="AC511" i="32"/>
  <c r="AB511" i="32"/>
  <c r="AA511" i="32"/>
  <c r="V511" i="32"/>
  <c r="U511" i="32"/>
  <c r="T511" i="32"/>
  <c r="H511" i="32"/>
  <c r="F511" i="32"/>
  <c r="D511" i="32"/>
  <c r="N511" i="32" s="1"/>
  <c r="AC510" i="32"/>
  <c r="AB510" i="32"/>
  <c r="AA510" i="32"/>
  <c r="V510" i="32"/>
  <c r="U510" i="32"/>
  <c r="T510" i="32"/>
  <c r="H510" i="32"/>
  <c r="F510" i="32"/>
  <c r="D510" i="32"/>
  <c r="AC509" i="32"/>
  <c r="AB509" i="32"/>
  <c r="AA509" i="32"/>
  <c r="V509" i="32"/>
  <c r="U509" i="32"/>
  <c r="T509" i="32"/>
  <c r="H509" i="32"/>
  <c r="F509" i="32"/>
  <c r="D509" i="32"/>
  <c r="AC508" i="32"/>
  <c r="AB508" i="32"/>
  <c r="AA508" i="32"/>
  <c r="V508" i="32"/>
  <c r="U508" i="32"/>
  <c r="T508" i="32"/>
  <c r="H508" i="32"/>
  <c r="F508" i="32"/>
  <c r="D508" i="32"/>
  <c r="AC507" i="32"/>
  <c r="AB507" i="32"/>
  <c r="AA507" i="32"/>
  <c r="V507" i="32"/>
  <c r="U507" i="32"/>
  <c r="T507" i="32"/>
  <c r="H507" i="32"/>
  <c r="F507" i="32"/>
  <c r="D507" i="32"/>
  <c r="AC506" i="32"/>
  <c r="AB506" i="32"/>
  <c r="AA506" i="32"/>
  <c r="V506" i="32"/>
  <c r="U506" i="32"/>
  <c r="T506" i="32"/>
  <c r="H506" i="32"/>
  <c r="N506" i="32" s="1"/>
  <c r="F506" i="32"/>
  <c r="D506" i="32"/>
  <c r="AC505" i="32"/>
  <c r="AB505" i="32"/>
  <c r="AA505" i="32"/>
  <c r="V505" i="32"/>
  <c r="U505" i="32"/>
  <c r="T505" i="32"/>
  <c r="H505" i="32"/>
  <c r="F505" i="32"/>
  <c r="D505" i="32"/>
  <c r="N505" i="32" s="1"/>
  <c r="AC504" i="32"/>
  <c r="AB504" i="32"/>
  <c r="AA504" i="32"/>
  <c r="V504" i="32"/>
  <c r="U504" i="32"/>
  <c r="T504" i="32"/>
  <c r="H504" i="32"/>
  <c r="F504" i="32"/>
  <c r="D504" i="32"/>
  <c r="AC503" i="32"/>
  <c r="AB503" i="32"/>
  <c r="AA503" i="32"/>
  <c r="V503" i="32"/>
  <c r="U503" i="32"/>
  <c r="T503" i="32"/>
  <c r="H503" i="32"/>
  <c r="F503" i="32"/>
  <c r="D503" i="32"/>
  <c r="N503" i="32" s="1"/>
  <c r="AC502" i="32"/>
  <c r="AB502" i="32"/>
  <c r="AA502" i="32"/>
  <c r="V502" i="32"/>
  <c r="U502" i="32"/>
  <c r="T502" i="32"/>
  <c r="H502" i="32"/>
  <c r="F502" i="32"/>
  <c r="D502" i="32"/>
  <c r="AC501" i="32"/>
  <c r="AB501" i="32"/>
  <c r="AA501" i="32"/>
  <c r="V501" i="32"/>
  <c r="U501" i="32"/>
  <c r="T501" i="32"/>
  <c r="H501" i="32"/>
  <c r="F501" i="32"/>
  <c r="D501" i="32"/>
  <c r="AC500" i="32"/>
  <c r="AB500" i="32"/>
  <c r="AA500" i="32"/>
  <c r="V500" i="32"/>
  <c r="U500" i="32"/>
  <c r="T500" i="32"/>
  <c r="H500" i="32"/>
  <c r="F500" i="32"/>
  <c r="D500" i="32"/>
  <c r="AC499" i="32"/>
  <c r="AB499" i="32"/>
  <c r="AA499" i="32"/>
  <c r="V499" i="32"/>
  <c r="U499" i="32"/>
  <c r="T499" i="32"/>
  <c r="H499" i="32"/>
  <c r="F499" i="32"/>
  <c r="D499" i="32"/>
  <c r="AC498" i="32"/>
  <c r="AB498" i="32"/>
  <c r="AA498" i="32"/>
  <c r="V498" i="32"/>
  <c r="U498" i="32"/>
  <c r="T498" i="32"/>
  <c r="H498" i="32"/>
  <c r="N498" i="32" s="1"/>
  <c r="F498" i="32"/>
  <c r="D498" i="32"/>
  <c r="AC497" i="32"/>
  <c r="AB497" i="32"/>
  <c r="AA497" i="32"/>
  <c r="V497" i="32"/>
  <c r="U497" i="32"/>
  <c r="T497" i="32"/>
  <c r="H497" i="32"/>
  <c r="F497" i="32"/>
  <c r="D497" i="32"/>
  <c r="N497" i="32" s="1"/>
  <c r="AC496" i="32"/>
  <c r="AB496" i="32"/>
  <c r="AA496" i="32"/>
  <c r="V496" i="32"/>
  <c r="U496" i="32"/>
  <c r="T496" i="32"/>
  <c r="H496" i="32"/>
  <c r="F496" i="32"/>
  <c r="D496" i="32"/>
  <c r="AC495" i="32"/>
  <c r="AB495" i="32"/>
  <c r="AA495" i="32"/>
  <c r="V495" i="32"/>
  <c r="U495" i="32"/>
  <c r="T495" i="32"/>
  <c r="H495" i="32"/>
  <c r="F495" i="32"/>
  <c r="D495" i="32"/>
  <c r="N495" i="32" s="1"/>
  <c r="AC494" i="32"/>
  <c r="AB494" i="32"/>
  <c r="AA494" i="32"/>
  <c r="V494" i="32"/>
  <c r="U494" i="32"/>
  <c r="T494" i="32"/>
  <c r="H494" i="32"/>
  <c r="F494" i="32"/>
  <c r="D494" i="32"/>
  <c r="AC493" i="32"/>
  <c r="AB493" i="32"/>
  <c r="AA493" i="32"/>
  <c r="V493" i="32"/>
  <c r="U493" i="32"/>
  <c r="T493" i="32"/>
  <c r="H493" i="32"/>
  <c r="F493" i="32"/>
  <c r="D493" i="32"/>
  <c r="AC492" i="32"/>
  <c r="AB492" i="32"/>
  <c r="AA492" i="32"/>
  <c r="V492" i="32"/>
  <c r="U492" i="32"/>
  <c r="T492" i="32"/>
  <c r="H492" i="32"/>
  <c r="F492" i="32"/>
  <c r="D492" i="32"/>
  <c r="N492" i="32" s="1"/>
  <c r="AC491" i="32"/>
  <c r="AB491" i="32"/>
  <c r="AA491" i="32"/>
  <c r="V491" i="32"/>
  <c r="U491" i="32"/>
  <c r="T491" i="32"/>
  <c r="H491" i="32"/>
  <c r="F491" i="32"/>
  <c r="D491" i="32"/>
  <c r="AC490" i="32"/>
  <c r="AB490" i="32"/>
  <c r="AA490" i="32"/>
  <c r="V490" i="32"/>
  <c r="U490" i="32"/>
  <c r="T490" i="32"/>
  <c r="H490" i="32"/>
  <c r="F490" i="32"/>
  <c r="D490" i="32"/>
  <c r="AC489" i="32"/>
  <c r="AB489" i="32"/>
  <c r="AA489" i="32"/>
  <c r="V489" i="32"/>
  <c r="U489" i="32"/>
  <c r="T489" i="32"/>
  <c r="H489" i="32"/>
  <c r="F489" i="32"/>
  <c r="D489" i="32"/>
  <c r="N489" i="32" s="1"/>
  <c r="AC488" i="32"/>
  <c r="AB488" i="32"/>
  <c r="AA488" i="32"/>
  <c r="V488" i="32"/>
  <c r="U488" i="32"/>
  <c r="T488" i="32"/>
  <c r="H488" i="32"/>
  <c r="F488" i="32"/>
  <c r="D488" i="32"/>
  <c r="AC487" i="32"/>
  <c r="AB487" i="32"/>
  <c r="AA487" i="32"/>
  <c r="V487" i="32"/>
  <c r="U487" i="32"/>
  <c r="T487" i="32"/>
  <c r="H487" i="32"/>
  <c r="F487" i="32"/>
  <c r="D487" i="32"/>
  <c r="N487" i="32" s="1"/>
  <c r="AC486" i="32"/>
  <c r="AB486" i="32"/>
  <c r="AA486" i="32"/>
  <c r="V486" i="32"/>
  <c r="U486" i="32"/>
  <c r="T486" i="32"/>
  <c r="H486" i="32"/>
  <c r="F486" i="32"/>
  <c r="N485" i="32"/>
  <c r="AQ484" i="32"/>
  <c r="N484" i="32"/>
  <c r="AQ483" i="32"/>
  <c r="V483" i="32"/>
  <c r="U483" i="32"/>
  <c r="T483" i="32"/>
  <c r="H483" i="32"/>
  <c r="F483" i="32"/>
  <c r="D483" i="32"/>
  <c r="N483" i="32" s="1"/>
  <c r="AQ482" i="32"/>
  <c r="V482" i="32"/>
  <c r="U482" i="32"/>
  <c r="T482" i="32"/>
  <c r="N482" i="32"/>
  <c r="H482" i="32"/>
  <c r="F482" i="32"/>
  <c r="D482" i="32"/>
  <c r="AQ481" i="32"/>
  <c r="V481" i="32"/>
  <c r="U481" i="32"/>
  <c r="T481" i="32"/>
  <c r="H481" i="32"/>
  <c r="F481" i="32"/>
  <c r="D481" i="32"/>
  <c r="AQ480" i="32"/>
  <c r="V480" i="32"/>
  <c r="U480" i="32"/>
  <c r="T480" i="32"/>
  <c r="H480" i="32"/>
  <c r="F480" i="32"/>
  <c r="D480" i="32"/>
  <c r="AQ479" i="32"/>
  <c r="V479" i="32"/>
  <c r="U479" i="32"/>
  <c r="T479" i="32"/>
  <c r="H479" i="32"/>
  <c r="F479" i="32"/>
  <c r="D479" i="32"/>
  <c r="N479" i="32" s="1"/>
  <c r="AQ478" i="32"/>
  <c r="V478" i="32"/>
  <c r="U478" i="32"/>
  <c r="T478" i="32"/>
  <c r="H478" i="32"/>
  <c r="F478" i="32"/>
  <c r="D478" i="32"/>
  <c r="N478" i="32" s="1"/>
  <c r="AQ477" i="32"/>
  <c r="V477" i="32"/>
  <c r="U477" i="32"/>
  <c r="T477" i="32"/>
  <c r="H477" i="32"/>
  <c r="F477" i="32"/>
  <c r="D477" i="32"/>
  <c r="AQ476" i="32"/>
  <c r="V476" i="32"/>
  <c r="U476" i="32"/>
  <c r="T476" i="32"/>
  <c r="H476" i="32"/>
  <c r="F476" i="32"/>
  <c r="N476" i="32" s="1"/>
  <c r="D476" i="32"/>
  <c r="AQ475" i="32"/>
  <c r="V475" i="32"/>
  <c r="U475" i="32"/>
  <c r="T475" i="32"/>
  <c r="H475" i="32"/>
  <c r="F475" i="32"/>
  <c r="D475" i="32"/>
  <c r="AQ474" i="32"/>
  <c r="V474" i="32"/>
  <c r="U474" i="32"/>
  <c r="T474" i="32"/>
  <c r="H474" i="32"/>
  <c r="F474" i="32"/>
  <c r="N474" i="32" s="1"/>
  <c r="D474" i="32"/>
  <c r="AQ473" i="32"/>
  <c r="V473" i="32"/>
  <c r="U473" i="32"/>
  <c r="T473" i="32"/>
  <c r="H473" i="32"/>
  <c r="F473" i="32"/>
  <c r="D473" i="32"/>
  <c r="N473" i="32" s="1"/>
  <c r="AQ472" i="32"/>
  <c r="V472" i="32"/>
  <c r="U472" i="32"/>
  <c r="T472" i="32"/>
  <c r="N472" i="32"/>
  <c r="H472" i="32"/>
  <c r="F472" i="32"/>
  <c r="D472" i="32"/>
  <c r="AQ471" i="32"/>
  <c r="V471" i="32"/>
  <c r="U471" i="32"/>
  <c r="T471" i="32"/>
  <c r="H471" i="32"/>
  <c r="F471" i="32"/>
  <c r="D471" i="32"/>
  <c r="AQ470" i="32"/>
  <c r="V470" i="32"/>
  <c r="U470" i="32"/>
  <c r="T470" i="32"/>
  <c r="H470" i="32"/>
  <c r="F470" i="32"/>
  <c r="D470" i="32"/>
  <c r="N470" i="32" s="1"/>
  <c r="AQ469" i="32"/>
  <c r="V469" i="32"/>
  <c r="U469" i="32"/>
  <c r="T469" i="32"/>
  <c r="H469" i="32"/>
  <c r="F469" i="32"/>
  <c r="D469" i="32"/>
  <c r="AQ468" i="32"/>
  <c r="V468" i="32"/>
  <c r="U468" i="32"/>
  <c r="T468" i="32"/>
  <c r="H468" i="32"/>
  <c r="F468" i="32"/>
  <c r="D468" i="32"/>
  <c r="AQ467" i="32"/>
  <c r="V467" i="32"/>
  <c r="U467" i="32"/>
  <c r="T467" i="32"/>
  <c r="H467" i="32"/>
  <c r="F467" i="32"/>
  <c r="D467" i="32"/>
  <c r="AQ466" i="32"/>
  <c r="V466" i="32"/>
  <c r="U466" i="32"/>
  <c r="T466" i="32"/>
  <c r="H466" i="32"/>
  <c r="F466" i="32"/>
  <c r="N466" i="32" s="1"/>
  <c r="D466" i="32"/>
  <c r="AQ465" i="32"/>
  <c r="V465" i="32"/>
  <c r="U465" i="32"/>
  <c r="T465" i="32"/>
  <c r="H465" i="32"/>
  <c r="F465" i="32"/>
  <c r="D465" i="32"/>
  <c r="AQ464" i="32"/>
  <c r="V464" i="32"/>
  <c r="U464" i="32"/>
  <c r="T464" i="32"/>
  <c r="H464" i="32"/>
  <c r="F464" i="32"/>
  <c r="D464" i="32"/>
  <c r="N464" i="32" s="1"/>
  <c r="AQ463" i="32"/>
  <c r="V463" i="32"/>
  <c r="U463" i="32"/>
  <c r="T463" i="32"/>
  <c r="H463" i="32"/>
  <c r="F463" i="32"/>
  <c r="D463" i="32"/>
  <c r="AQ462" i="32"/>
  <c r="V462" i="32"/>
  <c r="U462" i="32"/>
  <c r="T462" i="32"/>
  <c r="H462" i="32"/>
  <c r="F462" i="32"/>
  <c r="D462" i="32"/>
  <c r="N462" i="32" s="1"/>
  <c r="AQ461" i="32"/>
  <c r="V461" i="32"/>
  <c r="U461" i="32"/>
  <c r="T461" i="32"/>
  <c r="H461" i="32"/>
  <c r="F461" i="32"/>
  <c r="D461" i="32"/>
  <c r="N461" i="32" s="1"/>
  <c r="AQ460" i="32"/>
  <c r="V460" i="32"/>
  <c r="U460" i="32"/>
  <c r="T460" i="32"/>
  <c r="H460" i="32"/>
  <c r="F460" i="32"/>
  <c r="D460" i="32"/>
  <c r="AQ459" i="32"/>
  <c r="V459" i="32"/>
  <c r="U459" i="32"/>
  <c r="T459" i="32"/>
  <c r="H459" i="32"/>
  <c r="F459" i="32"/>
  <c r="D459" i="32"/>
  <c r="AQ458" i="32"/>
  <c r="V458" i="32"/>
  <c r="U458" i="32"/>
  <c r="T458" i="32"/>
  <c r="H458" i="32"/>
  <c r="F458" i="32"/>
  <c r="D458" i="32"/>
  <c r="AQ457" i="32"/>
  <c r="V457" i="32"/>
  <c r="U457" i="32"/>
  <c r="T457" i="32"/>
  <c r="H457" i="32"/>
  <c r="F457" i="32"/>
  <c r="D457" i="32"/>
  <c r="AQ456" i="32"/>
  <c r="V456" i="32"/>
  <c r="U456" i="32"/>
  <c r="T456" i="32"/>
  <c r="H456" i="32"/>
  <c r="F456" i="32"/>
  <c r="D456" i="32"/>
  <c r="N456" i="32" s="1"/>
  <c r="AQ455" i="32"/>
  <c r="V455" i="32"/>
  <c r="U455" i="32"/>
  <c r="T455" i="32"/>
  <c r="H455" i="32"/>
  <c r="F455" i="32"/>
  <c r="D455" i="32"/>
  <c r="AQ454" i="32"/>
  <c r="V454" i="32"/>
  <c r="U454" i="32"/>
  <c r="T454" i="32"/>
  <c r="N454" i="32"/>
  <c r="H454" i="32"/>
  <c r="F454" i="32"/>
  <c r="D454" i="32"/>
  <c r="AQ453" i="32"/>
  <c r="V453" i="32"/>
  <c r="U453" i="32"/>
  <c r="T453" i="32"/>
  <c r="H453" i="32"/>
  <c r="F453" i="32"/>
  <c r="D453" i="32"/>
  <c r="AQ452" i="32"/>
  <c r="V452" i="32"/>
  <c r="U452" i="32"/>
  <c r="T452" i="32"/>
  <c r="H452" i="32"/>
  <c r="F452" i="32"/>
  <c r="N452" i="32" s="1"/>
  <c r="D452" i="32"/>
  <c r="AQ451" i="32"/>
  <c r="V451" i="32"/>
  <c r="U451" i="32"/>
  <c r="T451" i="32"/>
  <c r="H451" i="32"/>
  <c r="F451" i="32"/>
  <c r="D451" i="32"/>
  <c r="N451" i="32" s="1"/>
  <c r="AQ450" i="32"/>
  <c r="V450" i="32"/>
  <c r="U450" i="32"/>
  <c r="T450" i="32"/>
  <c r="H450" i="32"/>
  <c r="F450" i="32"/>
  <c r="D450" i="32"/>
  <c r="AQ449" i="32"/>
  <c r="V449" i="32"/>
  <c r="U449" i="32"/>
  <c r="T449" i="32"/>
  <c r="H449" i="32"/>
  <c r="F449" i="32"/>
  <c r="D449" i="32"/>
  <c r="AQ448" i="32"/>
  <c r="V448" i="32"/>
  <c r="U448" i="32"/>
  <c r="T448" i="32"/>
  <c r="H448" i="32"/>
  <c r="F448" i="32"/>
  <c r="D448" i="32"/>
  <c r="N448" i="32" s="1"/>
  <c r="AQ447" i="32"/>
  <c r="V447" i="32"/>
  <c r="U447" i="32"/>
  <c r="T447" i="32"/>
  <c r="H447" i="32"/>
  <c r="F447" i="32"/>
  <c r="D447" i="32"/>
  <c r="AQ446" i="32"/>
  <c r="V446" i="32"/>
  <c r="U446" i="32"/>
  <c r="T446" i="32"/>
  <c r="H446" i="32"/>
  <c r="F446" i="32"/>
  <c r="D446" i="32"/>
  <c r="AQ445" i="32"/>
  <c r="V445" i="32"/>
  <c r="U445" i="32"/>
  <c r="T445" i="32"/>
  <c r="H445" i="32"/>
  <c r="F445" i="32"/>
  <c r="D445" i="32"/>
  <c r="AQ444" i="32"/>
  <c r="V444" i="32"/>
  <c r="U444" i="32"/>
  <c r="T444" i="32"/>
  <c r="H444" i="32"/>
  <c r="F444" i="32"/>
  <c r="D444" i="32"/>
  <c r="AQ443" i="32"/>
  <c r="V443" i="32"/>
  <c r="U443" i="32"/>
  <c r="T443" i="32"/>
  <c r="H443" i="32"/>
  <c r="F443" i="32"/>
  <c r="D443" i="32"/>
  <c r="AQ442" i="32"/>
  <c r="V442" i="32"/>
  <c r="U442" i="32"/>
  <c r="T442" i="32"/>
  <c r="H442" i="32"/>
  <c r="F442" i="32"/>
  <c r="D442" i="32"/>
  <c r="N442" i="32" s="1"/>
  <c r="AQ441" i="32"/>
  <c r="V441" i="32"/>
  <c r="U441" i="32"/>
  <c r="T441" i="32"/>
  <c r="H441" i="32"/>
  <c r="F441" i="32"/>
  <c r="D441" i="32"/>
  <c r="AQ440" i="32"/>
  <c r="V440" i="32"/>
  <c r="U440" i="32"/>
  <c r="T440" i="32"/>
  <c r="H440" i="32"/>
  <c r="F440" i="32"/>
  <c r="D440" i="32"/>
  <c r="AQ439" i="32"/>
  <c r="V439" i="32"/>
  <c r="U439" i="32"/>
  <c r="T439" i="32"/>
  <c r="H439" i="32"/>
  <c r="F439" i="32"/>
  <c r="D439" i="32"/>
  <c r="N439" i="32" s="1"/>
  <c r="AQ438" i="32"/>
  <c r="V438" i="32"/>
  <c r="U438" i="32"/>
  <c r="T438" i="32"/>
  <c r="H438" i="32"/>
  <c r="F438" i="32"/>
  <c r="D438" i="32"/>
  <c r="N438" i="32" s="1"/>
  <c r="AQ437" i="32"/>
  <c r="V437" i="32"/>
  <c r="U437" i="32"/>
  <c r="T437" i="32"/>
  <c r="H437" i="32"/>
  <c r="F437" i="32"/>
  <c r="D437" i="32"/>
  <c r="N437" i="32" s="1"/>
  <c r="AQ436" i="32"/>
  <c r="V436" i="32"/>
  <c r="U436" i="32"/>
  <c r="T436" i="32"/>
  <c r="H436" i="32"/>
  <c r="F436" i="32"/>
  <c r="D436" i="32"/>
  <c r="N436" i="32" s="1"/>
  <c r="AQ435" i="32"/>
  <c r="V435" i="32"/>
  <c r="U435" i="32"/>
  <c r="T435" i="32"/>
  <c r="H435" i="32"/>
  <c r="N435" i="32" s="1"/>
  <c r="F435" i="32"/>
  <c r="D435" i="32"/>
  <c r="AQ434" i="32"/>
  <c r="V434" i="32"/>
  <c r="U434" i="32"/>
  <c r="T434" i="32"/>
  <c r="H434" i="32"/>
  <c r="F434" i="32"/>
  <c r="D434" i="32"/>
  <c r="AQ433" i="32"/>
  <c r="V433" i="32"/>
  <c r="U433" i="32"/>
  <c r="T433" i="32"/>
  <c r="H433" i="32"/>
  <c r="F433" i="32"/>
  <c r="D433" i="32"/>
  <c r="AQ432" i="32"/>
  <c r="V432" i="32"/>
  <c r="U432" i="32"/>
  <c r="T432" i="32"/>
  <c r="H432" i="32"/>
  <c r="F432" i="32"/>
  <c r="D432" i="32"/>
  <c r="AQ431" i="32"/>
  <c r="V431" i="32"/>
  <c r="U431" i="32"/>
  <c r="T431" i="32"/>
  <c r="H431" i="32"/>
  <c r="F431" i="32"/>
  <c r="D431" i="32"/>
  <c r="N431" i="32" s="1"/>
  <c r="AQ430" i="32"/>
  <c r="V430" i="32"/>
  <c r="U430" i="32"/>
  <c r="T430" i="32"/>
  <c r="N430" i="32"/>
  <c r="H430" i="32"/>
  <c r="F430" i="32"/>
  <c r="D430" i="32"/>
  <c r="AQ429" i="32"/>
  <c r="V429" i="32"/>
  <c r="U429" i="32"/>
  <c r="T429" i="32"/>
  <c r="N429" i="32"/>
  <c r="H429" i="32"/>
  <c r="F429" i="32"/>
  <c r="D429" i="32"/>
  <c r="AQ428" i="32"/>
  <c r="V428" i="32"/>
  <c r="U428" i="32"/>
  <c r="T428" i="32"/>
  <c r="N428" i="32"/>
  <c r="H428" i="32"/>
  <c r="F428" i="32"/>
  <c r="D428" i="32"/>
  <c r="AQ427" i="32"/>
  <c r="V427" i="32"/>
  <c r="U427" i="32"/>
  <c r="T427" i="32"/>
  <c r="H427" i="32"/>
  <c r="N427" i="32" s="1"/>
  <c r="F427" i="32"/>
  <c r="D427" i="32"/>
  <c r="AQ426" i="32"/>
  <c r="V426" i="32"/>
  <c r="U426" i="32"/>
  <c r="T426" i="32"/>
  <c r="H426" i="32"/>
  <c r="F426" i="32"/>
  <c r="D426" i="32"/>
  <c r="AQ425" i="32"/>
  <c r="V425" i="32"/>
  <c r="U425" i="32"/>
  <c r="T425" i="32"/>
  <c r="H425" i="32"/>
  <c r="F425" i="32"/>
  <c r="D425" i="32"/>
  <c r="N425" i="32" s="1"/>
  <c r="AQ424" i="32"/>
  <c r="V424" i="32"/>
  <c r="U424" i="32"/>
  <c r="T424" i="32"/>
  <c r="H424" i="32"/>
  <c r="F424" i="32"/>
  <c r="D424" i="32"/>
  <c r="AQ423" i="32"/>
  <c r="V423" i="32"/>
  <c r="U423" i="32"/>
  <c r="T423" i="32"/>
  <c r="H423" i="32"/>
  <c r="F423" i="32"/>
  <c r="D423" i="32"/>
  <c r="AQ422" i="32"/>
  <c r="V422" i="32"/>
  <c r="U422" i="32"/>
  <c r="T422" i="32"/>
  <c r="N422" i="32"/>
  <c r="H422" i="32"/>
  <c r="F422" i="32"/>
  <c r="D422" i="32"/>
  <c r="AQ421" i="32"/>
  <c r="V421" i="32"/>
  <c r="U421" i="32"/>
  <c r="T421" i="32"/>
  <c r="N421" i="32"/>
  <c r="H421" i="32"/>
  <c r="F421" i="32"/>
  <c r="D421" i="32"/>
  <c r="AQ420" i="32"/>
  <c r="V420" i="32"/>
  <c r="U420" i="32"/>
  <c r="T420" i="32"/>
  <c r="N420" i="32"/>
  <c r="H420" i="32"/>
  <c r="F420" i="32"/>
  <c r="D420" i="32"/>
  <c r="AQ419" i="32"/>
  <c r="V419" i="32"/>
  <c r="U419" i="32"/>
  <c r="T419" i="32"/>
  <c r="H419" i="32"/>
  <c r="N419" i="32" s="1"/>
  <c r="F419" i="32"/>
  <c r="D419" i="32"/>
  <c r="AQ418" i="32"/>
  <c r="V418" i="32"/>
  <c r="U418" i="32"/>
  <c r="T418" i="32"/>
  <c r="H418" i="32"/>
  <c r="F418" i="32"/>
  <c r="D418" i="32"/>
  <c r="AQ417" i="32"/>
  <c r="V417" i="32"/>
  <c r="U417" i="32"/>
  <c r="T417" i="32"/>
  <c r="H417" i="32"/>
  <c r="F417" i="32"/>
  <c r="D417" i="32"/>
  <c r="N417" i="32" s="1"/>
  <c r="AQ416" i="32"/>
  <c r="V416" i="32"/>
  <c r="U416" i="32"/>
  <c r="T416" i="32"/>
  <c r="H416" i="32"/>
  <c r="F416" i="32"/>
  <c r="D416" i="32"/>
  <c r="AQ415" i="32"/>
  <c r="V415" i="32"/>
  <c r="U415" i="32"/>
  <c r="T415" i="32"/>
  <c r="H415" i="32"/>
  <c r="F415" i="32"/>
  <c r="D415" i="32"/>
  <c r="AQ414" i="32"/>
  <c r="V414" i="32"/>
  <c r="U414" i="32"/>
  <c r="T414" i="32"/>
  <c r="H414" i="32"/>
  <c r="F414" i="32"/>
  <c r="D414" i="32"/>
  <c r="N414" i="32" s="1"/>
  <c r="AQ413" i="32"/>
  <c r="V413" i="32"/>
  <c r="U413" i="32"/>
  <c r="T413" i="32"/>
  <c r="H413" i="32"/>
  <c r="F413" i="32"/>
  <c r="D413" i="32"/>
  <c r="N413" i="32" s="1"/>
  <c r="AQ412" i="32"/>
  <c r="V412" i="32"/>
  <c r="U412" i="32"/>
  <c r="T412" i="32"/>
  <c r="H412" i="32"/>
  <c r="F412" i="32"/>
  <c r="D412" i="32"/>
  <c r="N412" i="32" s="1"/>
  <c r="AQ411" i="32"/>
  <c r="V411" i="32"/>
  <c r="U411" i="32"/>
  <c r="T411" i="32"/>
  <c r="H411" i="32"/>
  <c r="F411" i="32"/>
  <c r="D411" i="32"/>
  <c r="N411" i="32" s="1"/>
  <c r="AQ410" i="32"/>
  <c r="V410" i="32"/>
  <c r="U410" i="32"/>
  <c r="T410" i="32"/>
  <c r="H410" i="32"/>
  <c r="F410" i="32"/>
  <c r="D410" i="32"/>
  <c r="AQ409" i="32"/>
  <c r="V409" i="32"/>
  <c r="U409" i="32"/>
  <c r="T409" i="32"/>
  <c r="H409" i="32"/>
  <c r="F409" i="32"/>
  <c r="D409" i="32"/>
  <c r="AQ408" i="32"/>
  <c r="V408" i="32"/>
  <c r="U408" i="32"/>
  <c r="T408" i="32"/>
  <c r="H408" i="32"/>
  <c r="F408" i="32"/>
  <c r="D408" i="32"/>
  <c r="AQ407" i="32"/>
  <c r="V407" i="32"/>
  <c r="U407" i="32"/>
  <c r="T407" i="32"/>
  <c r="H407" i="32"/>
  <c r="F407" i="32"/>
  <c r="D407" i="32"/>
  <c r="AQ406" i="32"/>
  <c r="V406" i="32"/>
  <c r="U406" i="32"/>
  <c r="T406" i="32"/>
  <c r="H406" i="32"/>
  <c r="F406" i="32"/>
  <c r="D406" i="32"/>
  <c r="N406" i="32" s="1"/>
  <c r="AQ405" i="32"/>
  <c r="V405" i="32"/>
  <c r="U405" i="32"/>
  <c r="T405" i="32"/>
  <c r="H405" i="32"/>
  <c r="F405" i="32"/>
  <c r="D405" i="32"/>
  <c r="N405" i="32" s="1"/>
  <c r="AQ404" i="32"/>
  <c r="V404" i="32"/>
  <c r="U404" i="32"/>
  <c r="T404" i="32"/>
  <c r="H404" i="32"/>
  <c r="F404" i="32"/>
  <c r="D404" i="32"/>
  <c r="N404" i="32" s="1"/>
  <c r="AQ403" i="32"/>
  <c r="V403" i="32"/>
  <c r="U403" i="32"/>
  <c r="T403" i="32"/>
  <c r="H403" i="32"/>
  <c r="F403" i="32"/>
  <c r="D403" i="32"/>
  <c r="AQ402" i="32"/>
  <c r="V402" i="32"/>
  <c r="U402" i="32"/>
  <c r="T402" i="32"/>
  <c r="H402" i="32"/>
  <c r="F402" i="32"/>
  <c r="D402" i="32"/>
  <c r="N402" i="32" s="1"/>
  <c r="AQ401" i="32"/>
  <c r="V401" i="32"/>
  <c r="U401" i="32"/>
  <c r="T401" i="32"/>
  <c r="H401" i="32"/>
  <c r="F401" i="32"/>
  <c r="D401" i="32"/>
  <c r="AQ400" i="32"/>
  <c r="V400" i="32"/>
  <c r="U400" i="32"/>
  <c r="T400" i="32"/>
  <c r="H400" i="32"/>
  <c r="F400" i="32"/>
  <c r="D400" i="32"/>
  <c r="AQ399" i="32"/>
  <c r="V399" i="32"/>
  <c r="U399" i="32"/>
  <c r="T399" i="32"/>
  <c r="H399" i="32"/>
  <c r="F399" i="32"/>
  <c r="D399" i="32"/>
  <c r="N399" i="32" s="1"/>
  <c r="AQ398" i="32"/>
  <c r="V398" i="32"/>
  <c r="U398" i="32"/>
  <c r="T398" i="32"/>
  <c r="H398" i="32"/>
  <c r="F398" i="32"/>
  <c r="D398" i="32"/>
  <c r="N398" i="32" s="1"/>
  <c r="AQ397" i="32"/>
  <c r="V397" i="32"/>
  <c r="U397" i="32"/>
  <c r="T397" i="32"/>
  <c r="H397" i="32"/>
  <c r="F397" i="32"/>
  <c r="D397" i="32"/>
  <c r="N397" i="32" s="1"/>
  <c r="AQ396" i="32"/>
  <c r="V396" i="32"/>
  <c r="U396" i="32"/>
  <c r="T396" i="32"/>
  <c r="H396" i="32"/>
  <c r="F396" i="32"/>
  <c r="D396" i="32"/>
  <c r="N396" i="32" s="1"/>
  <c r="AQ395" i="32"/>
  <c r="V395" i="32"/>
  <c r="U395" i="32"/>
  <c r="T395" i="32"/>
  <c r="H395" i="32"/>
  <c r="N395" i="32" s="1"/>
  <c r="F395" i="32"/>
  <c r="D395" i="32"/>
  <c r="AQ394" i="32"/>
  <c r="V394" i="32"/>
  <c r="U394" i="32"/>
  <c r="T394" i="32"/>
  <c r="H394" i="32"/>
  <c r="F394" i="32"/>
  <c r="D394" i="32"/>
  <c r="AQ393" i="32"/>
  <c r="V393" i="32"/>
  <c r="U393" i="32"/>
  <c r="T393" i="32"/>
  <c r="H393" i="32"/>
  <c r="F393" i="32"/>
  <c r="D393" i="32"/>
  <c r="AQ392" i="32"/>
  <c r="V392" i="32"/>
  <c r="U392" i="32"/>
  <c r="T392" i="32"/>
  <c r="H392" i="32"/>
  <c r="F392" i="32"/>
  <c r="D392" i="32"/>
  <c r="AQ391" i="32"/>
  <c r="V391" i="32"/>
  <c r="U391" i="32"/>
  <c r="T391" i="32"/>
  <c r="H391" i="32"/>
  <c r="F391" i="32"/>
  <c r="D391" i="32"/>
  <c r="N391" i="32" s="1"/>
  <c r="AQ390" i="32"/>
  <c r="V390" i="32"/>
  <c r="U390" i="32"/>
  <c r="T390" i="32"/>
  <c r="N390" i="32"/>
  <c r="H390" i="32"/>
  <c r="F390" i="32"/>
  <c r="D390" i="32"/>
  <c r="AQ389" i="32"/>
  <c r="V389" i="32"/>
  <c r="U389" i="32"/>
  <c r="T389" i="32"/>
  <c r="N389" i="32"/>
  <c r="H389" i="32"/>
  <c r="F389" i="32"/>
  <c r="D389" i="32"/>
  <c r="AQ388" i="32"/>
  <c r="V388" i="32"/>
  <c r="U388" i="32"/>
  <c r="T388" i="32"/>
  <c r="N388" i="32"/>
  <c r="H388" i="32"/>
  <c r="F388" i="32"/>
  <c r="D388" i="32"/>
  <c r="AQ387" i="32"/>
  <c r="V387" i="32"/>
  <c r="U387" i="32"/>
  <c r="T387" i="32"/>
  <c r="N387" i="32"/>
  <c r="H387" i="32"/>
  <c r="F387" i="32"/>
  <c r="D387" i="32"/>
  <c r="AQ386" i="32"/>
  <c r="V386" i="32"/>
  <c r="U386" i="32"/>
  <c r="T386" i="32"/>
  <c r="H386" i="32"/>
  <c r="F386" i="32"/>
  <c r="D386" i="32"/>
  <c r="AQ385" i="32"/>
  <c r="V385" i="32"/>
  <c r="U385" i="32"/>
  <c r="T385" i="32"/>
  <c r="H385" i="32"/>
  <c r="F385" i="32"/>
  <c r="D385" i="32"/>
  <c r="AQ384" i="32"/>
  <c r="N384" i="32"/>
  <c r="AQ383" i="32"/>
  <c r="N383" i="32"/>
  <c r="AQ382" i="32"/>
  <c r="H382" i="32"/>
  <c r="F382" i="32"/>
  <c r="D382" i="32"/>
  <c r="AQ381" i="32"/>
  <c r="H381" i="32"/>
  <c r="F381" i="32"/>
  <c r="D381" i="32"/>
  <c r="AQ380" i="32"/>
  <c r="H380" i="32"/>
  <c r="F380" i="32"/>
  <c r="D380" i="32"/>
  <c r="AQ379" i="32"/>
  <c r="H379" i="32"/>
  <c r="F379" i="32"/>
  <c r="D379" i="32"/>
  <c r="AQ378" i="32"/>
  <c r="H378" i="32"/>
  <c r="F378" i="32"/>
  <c r="D378" i="32"/>
  <c r="AQ377" i="32"/>
  <c r="H377" i="32"/>
  <c r="F377" i="32"/>
  <c r="D377" i="32"/>
  <c r="AQ376" i="32"/>
  <c r="H376" i="32"/>
  <c r="F376" i="32"/>
  <c r="D376" i="32"/>
  <c r="N376" i="32" s="1"/>
  <c r="AQ375" i="32"/>
  <c r="H375" i="32"/>
  <c r="F375" i="32"/>
  <c r="N375" i="32" s="1"/>
  <c r="D375" i="32"/>
  <c r="AQ374" i="32"/>
  <c r="H374" i="32"/>
  <c r="F374" i="32"/>
  <c r="D374" i="32"/>
  <c r="N374" i="32" s="1"/>
  <c r="AQ373" i="32"/>
  <c r="H373" i="32"/>
  <c r="F373" i="32"/>
  <c r="D373" i="32"/>
  <c r="N373" i="32" s="1"/>
  <c r="AQ372" i="32"/>
  <c r="H372" i="32"/>
  <c r="F372" i="32"/>
  <c r="D372" i="32"/>
  <c r="N372" i="32" s="1"/>
  <c r="AQ371" i="32"/>
  <c r="H371" i="32"/>
  <c r="F371" i="32"/>
  <c r="D371" i="32"/>
  <c r="AQ370" i="32"/>
  <c r="N370" i="32"/>
  <c r="H370" i="32"/>
  <c r="F370" i="32"/>
  <c r="D370" i="32"/>
  <c r="AQ369" i="32"/>
  <c r="H369" i="32"/>
  <c r="F369" i="32"/>
  <c r="D369" i="32"/>
  <c r="AQ368" i="32"/>
  <c r="H368" i="32"/>
  <c r="F368" i="32"/>
  <c r="D368" i="32"/>
  <c r="N368" i="32" s="1"/>
  <c r="AQ367" i="32"/>
  <c r="H367" i="32"/>
  <c r="F367" i="32"/>
  <c r="D367" i="32"/>
  <c r="N367" i="32" s="1"/>
  <c r="AQ366" i="32"/>
  <c r="H366" i="32"/>
  <c r="F366" i="32"/>
  <c r="D366" i="32"/>
  <c r="N366" i="32" s="1"/>
  <c r="AQ365" i="32"/>
  <c r="H365" i="32"/>
  <c r="F365" i="32"/>
  <c r="D365" i="32"/>
  <c r="AQ364" i="32"/>
  <c r="H364" i="32"/>
  <c r="F364" i="32"/>
  <c r="N364" i="32" s="1"/>
  <c r="D364" i="32"/>
  <c r="AQ363" i="32"/>
  <c r="H363" i="32"/>
  <c r="F363" i="32"/>
  <c r="D363" i="32"/>
  <c r="AQ362" i="32"/>
  <c r="H362" i="32"/>
  <c r="F362" i="32"/>
  <c r="D362" i="32"/>
  <c r="N362" i="32" s="1"/>
  <c r="AQ361" i="32"/>
  <c r="H361" i="32"/>
  <c r="F361" i="32"/>
  <c r="D361" i="32"/>
  <c r="N361" i="32" s="1"/>
  <c r="AQ360" i="32"/>
  <c r="N360" i="32"/>
  <c r="H360" i="32"/>
  <c r="F360" i="32"/>
  <c r="D360" i="32"/>
  <c r="AQ359" i="32"/>
  <c r="H359" i="32"/>
  <c r="F359" i="32"/>
  <c r="D359" i="32"/>
  <c r="AQ358" i="32"/>
  <c r="H358" i="32"/>
  <c r="F358" i="32"/>
  <c r="D358" i="32"/>
  <c r="N358" i="32" s="1"/>
  <c r="AQ357" i="32"/>
  <c r="H357" i="32"/>
  <c r="F357" i="32"/>
  <c r="D357" i="32"/>
  <c r="N357" i="32" s="1"/>
  <c r="AQ356" i="32"/>
  <c r="H356" i="32"/>
  <c r="F356" i="32"/>
  <c r="D356" i="32"/>
  <c r="N356" i="32" s="1"/>
  <c r="AQ355" i="32"/>
  <c r="H355" i="32"/>
  <c r="F355" i="32"/>
  <c r="D355" i="32"/>
  <c r="AQ354" i="32"/>
  <c r="N354" i="32"/>
  <c r="H354" i="32"/>
  <c r="F354" i="32"/>
  <c r="D354" i="32"/>
  <c r="AQ353" i="32"/>
  <c r="H353" i="32"/>
  <c r="F353" i="32"/>
  <c r="D353" i="32"/>
  <c r="AQ352" i="32"/>
  <c r="H352" i="32"/>
  <c r="F352" i="32"/>
  <c r="D352" i="32"/>
  <c r="N352" i="32" s="1"/>
  <c r="AQ351" i="32"/>
  <c r="H351" i="32"/>
  <c r="F351" i="32"/>
  <c r="D351" i="32"/>
  <c r="N351" i="32" s="1"/>
  <c r="AQ350" i="32"/>
  <c r="H350" i="32"/>
  <c r="F350" i="32"/>
  <c r="D350" i="32"/>
  <c r="N350" i="32" s="1"/>
  <c r="AQ349" i="32"/>
  <c r="H349" i="32"/>
  <c r="F349" i="32"/>
  <c r="D349" i="32"/>
  <c r="AQ348" i="32"/>
  <c r="H348" i="32"/>
  <c r="F348" i="32"/>
  <c r="D348" i="32"/>
  <c r="N348" i="32" s="1"/>
  <c r="AQ347" i="32"/>
  <c r="H347" i="32"/>
  <c r="F347" i="32"/>
  <c r="D347" i="32"/>
  <c r="AQ346" i="32"/>
  <c r="H346" i="32"/>
  <c r="F346" i="32"/>
  <c r="D346" i="32"/>
  <c r="N346" i="32" s="1"/>
  <c r="AQ345" i="32"/>
  <c r="H345" i="32"/>
  <c r="F345" i="32"/>
  <c r="D345" i="32"/>
  <c r="AQ344" i="32"/>
  <c r="N344" i="32"/>
  <c r="H344" i="32"/>
  <c r="F344" i="32"/>
  <c r="D344" i="32"/>
  <c r="AQ343" i="32"/>
  <c r="H343" i="32"/>
  <c r="F343" i="32"/>
  <c r="D343" i="32"/>
  <c r="N343" i="32" s="1"/>
  <c r="AQ342" i="32"/>
  <c r="H342" i="32"/>
  <c r="F342" i="32"/>
  <c r="D342" i="32"/>
  <c r="N342" i="32" s="1"/>
  <c r="AQ341" i="32"/>
  <c r="H341" i="32"/>
  <c r="F341" i="32"/>
  <c r="D341" i="32"/>
  <c r="N341" i="32" s="1"/>
  <c r="AQ340" i="32"/>
  <c r="H340" i="32"/>
  <c r="F340" i="32"/>
  <c r="D340" i="32"/>
  <c r="N340" i="32" s="1"/>
  <c r="AQ339" i="32"/>
  <c r="H339" i="32"/>
  <c r="F339" i="32"/>
  <c r="D339" i="32"/>
  <c r="AQ338" i="32"/>
  <c r="H338" i="32"/>
  <c r="F338" i="32"/>
  <c r="D338" i="32"/>
  <c r="AQ337" i="32"/>
  <c r="H337" i="32"/>
  <c r="F337" i="32"/>
  <c r="D337" i="32"/>
  <c r="AQ336" i="32"/>
  <c r="H336" i="32"/>
  <c r="F336" i="32"/>
  <c r="D336" i="32"/>
  <c r="AQ335" i="32"/>
  <c r="H335" i="32"/>
  <c r="F335" i="32"/>
  <c r="D335" i="32"/>
  <c r="AQ334" i="32"/>
  <c r="N334" i="32"/>
  <c r="H334" i="32"/>
  <c r="F334" i="32"/>
  <c r="D334" i="32"/>
  <c r="AQ333" i="32"/>
  <c r="H333" i="32"/>
  <c r="F333" i="32"/>
  <c r="D333" i="32"/>
  <c r="AQ332" i="32"/>
  <c r="H332" i="32"/>
  <c r="F332" i="32"/>
  <c r="D332" i="32"/>
  <c r="N332" i="32" s="1"/>
  <c r="AQ331" i="32"/>
  <c r="H331" i="32"/>
  <c r="F331" i="32"/>
  <c r="D331" i="32"/>
  <c r="N331" i="32" s="1"/>
  <c r="AQ330" i="32"/>
  <c r="H330" i="32"/>
  <c r="F330" i="32"/>
  <c r="D330" i="32"/>
  <c r="N330" i="32" s="1"/>
  <c r="AQ329" i="32"/>
  <c r="H329" i="32"/>
  <c r="F329" i="32"/>
  <c r="D329" i="32"/>
  <c r="AQ328" i="32"/>
  <c r="H328" i="32"/>
  <c r="F328" i="32"/>
  <c r="D328" i="32"/>
  <c r="N328" i="32" s="1"/>
  <c r="AQ327" i="32"/>
  <c r="H327" i="32"/>
  <c r="F327" i="32"/>
  <c r="D327" i="32"/>
  <c r="AQ326" i="32"/>
  <c r="H326" i="32"/>
  <c r="F326" i="32"/>
  <c r="D326" i="32"/>
  <c r="N326" i="32" s="1"/>
  <c r="AQ325" i="32"/>
  <c r="H325" i="32"/>
  <c r="F325" i="32"/>
  <c r="D325" i="32"/>
  <c r="AQ324" i="32"/>
  <c r="H324" i="32"/>
  <c r="F324" i="32"/>
  <c r="D324" i="32"/>
  <c r="N324" i="32" s="1"/>
  <c r="AQ323" i="32"/>
  <c r="H323" i="32"/>
  <c r="F323" i="32"/>
  <c r="D323" i="32"/>
  <c r="AQ322" i="32"/>
  <c r="H322" i="32"/>
  <c r="F322" i="32"/>
  <c r="D322" i="32"/>
  <c r="N322" i="32" s="1"/>
  <c r="AQ321" i="32"/>
  <c r="H321" i="32"/>
  <c r="F321" i="32"/>
  <c r="D321" i="32"/>
  <c r="AQ320" i="32"/>
  <c r="H320" i="32"/>
  <c r="F320" i="32"/>
  <c r="D320" i="32"/>
  <c r="N320" i="32" s="1"/>
  <c r="AQ319" i="32"/>
  <c r="H319" i="32"/>
  <c r="F319" i="32"/>
  <c r="D319" i="32"/>
  <c r="AQ318" i="32"/>
  <c r="H318" i="32"/>
  <c r="F318" i="32"/>
  <c r="D318" i="32"/>
  <c r="AQ317" i="32"/>
  <c r="N317" i="32"/>
  <c r="H317" i="32"/>
  <c r="F317" i="32"/>
  <c r="D317" i="32"/>
  <c r="AQ316" i="32"/>
  <c r="H316" i="32"/>
  <c r="F316" i="32"/>
  <c r="D316" i="32"/>
  <c r="AQ315" i="32"/>
  <c r="H315" i="32"/>
  <c r="F315" i="32"/>
  <c r="D315" i="32"/>
  <c r="N315" i="32" s="1"/>
  <c r="AQ314" i="32"/>
  <c r="H314" i="32"/>
  <c r="F314" i="32"/>
  <c r="D314" i="32"/>
  <c r="N314" i="32" s="1"/>
  <c r="AQ313" i="32"/>
  <c r="H313" i="32"/>
  <c r="F313" i="32"/>
  <c r="D313" i="32"/>
  <c r="N313" i="32" s="1"/>
  <c r="AQ312" i="32"/>
  <c r="H312" i="32"/>
  <c r="F312" i="32"/>
  <c r="D312" i="32"/>
  <c r="AQ311" i="32"/>
  <c r="H311" i="32"/>
  <c r="F311" i="32"/>
  <c r="D311" i="32"/>
  <c r="N311" i="32" s="1"/>
  <c r="AQ310" i="32"/>
  <c r="H310" i="32"/>
  <c r="F310" i="32"/>
  <c r="D310" i="32"/>
  <c r="AQ309" i="32"/>
  <c r="H309" i="32"/>
  <c r="F309" i="32"/>
  <c r="D309" i="32"/>
  <c r="N309" i="32" s="1"/>
  <c r="AQ308" i="32"/>
  <c r="H308" i="32"/>
  <c r="F308" i="32"/>
  <c r="D308" i="32"/>
  <c r="AQ307" i="32"/>
  <c r="N307" i="32"/>
  <c r="H307" i="32"/>
  <c r="F307" i="32"/>
  <c r="D307" i="32"/>
  <c r="AQ306" i="32"/>
  <c r="H306" i="32"/>
  <c r="F306" i="32"/>
  <c r="D306" i="32"/>
  <c r="N306" i="32" s="1"/>
  <c r="AQ305" i="32"/>
  <c r="H305" i="32"/>
  <c r="F305" i="32"/>
  <c r="D305" i="32"/>
  <c r="N305" i="32" s="1"/>
  <c r="AQ304" i="32"/>
  <c r="H304" i="32"/>
  <c r="F304" i="32"/>
  <c r="D304" i="32"/>
  <c r="N304" i="32" s="1"/>
  <c r="AQ303" i="32"/>
  <c r="H303" i="32"/>
  <c r="F303" i="32"/>
  <c r="D303" i="32"/>
  <c r="N303" i="32" s="1"/>
  <c r="AQ302" i="32"/>
  <c r="H302" i="32"/>
  <c r="F302" i="32"/>
  <c r="D302" i="32"/>
  <c r="AQ301" i="32"/>
  <c r="N301" i="32"/>
  <c r="H301" i="32"/>
  <c r="F301" i="32"/>
  <c r="D301" i="32"/>
  <c r="AQ300" i="32"/>
  <c r="H300" i="32"/>
  <c r="F300" i="32"/>
  <c r="D300" i="32"/>
  <c r="AQ299" i="32"/>
  <c r="H299" i="32"/>
  <c r="F299" i="32"/>
  <c r="D299" i="32"/>
  <c r="N299" i="32" s="1"/>
  <c r="AQ298" i="32"/>
  <c r="H298" i="32"/>
  <c r="F298" i="32"/>
  <c r="D298" i="32"/>
  <c r="AQ297" i="32"/>
  <c r="H297" i="32"/>
  <c r="F297" i="32"/>
  <c r="D297" i="32"/>
  <c r="N297" i="32" s="1"/>
  <c r="AQ296" i="32"/>
  <c r="H296" i="32"/>
  <c r="F296" i="32"/>
  <c r="D296" i="32"/>
  <c r="AQ295" i="32"/>
  <c r="H295" i="32"/>
  <c r="F295" i="32"/>
  <c r="D295" i="32"/>
  <c r="N295" i="32" s="1"/>
  <c r="AQ294" i="32"/>
  <c r="H294" i="32"/>
  <c r="F294" i="32"/>
  <c r="D294" i="32"/>
  <c r="AQ293" i="32"/>
  <c r="H293" i="32"/>
  <c r="F293" i="32"/>
  <c r="D293" i="32"/>
  <c r="N293" i="32" s="1"/>
  <c r="AQ292" i="32"/>
  <c r="H292" i="32"/>
  <c r="F292" i="32"/>
  <c r="D292" i="32"/>
  <c r="AQ291" i="32"/>
  <c r="N291" i="32"/>
  <c r="H291" i="32"/>
  <c r="F291" i="32"/>
  <c r="D291" i="32"/>
  <c r="AQ290" i="32"/>
  <c r="H290" i="32"/>
  <c r="F290" i="32"/>
  <c r="D290" i="32"/>
  <c r="N290" i="32" s="1"/>
  <c r="AQ289" i="32"/>
  <c r="H289" i="32"/>
  <c r="F289" i="32"/>
  <c r="D289" i="32"/>
  <c r="N289" i="32" s="1"/>
  <c r="AQ288" i="32"/>
  <c r="H288" i="32"/>
  <c r="F288" i="32"/>
  <c r="D288" i="32"/>
  <c r="N288" i="32" s="1"/>
  <c r="AQ287" i="32"/>
  <c r="H287" i="32"/>
  <c r="F287" i="32"/>
  <c r="D287" i="32"/>
  <c r="N287" i="32" s="1"/>
  <c r="AQ286" i="32"/>
  <c r="H286" i="32"/>
  <c r="F286" i="32"/>
  <c r="D286" i="32"/>
  <c r="AQ285" i="32"/>
  <c r="N285" i="32"/>
  <c r="H285" i="32"/>
  <c r="F285" i="32"/>
  <c r="D285" i="32"/>
  <c r="AQ284" i="32"/>
  <c r="H284" i="32"/>
  <c r="F284" i="32"/>
  <c r="D284" i="32"/>
  <c r="AQ283" i="32"/>
  <c r="N283" i="32"/>
  <c r="AQ282" i="32"/>
  <c r="V282" i="32"/>
  <c r="AX282" i="32" s="1"/>
  <c r="U282" i="32"/>
  <c r="T282" i="32"/>
  <c r="N282" i="32"/>
  <c r="AQ281" i="32"/>
  <c r="H281" i="32"/>
  <c r="F281" i="32"/>
  <c r="D281" i="32"/>
  <c r="N281" i="32" s="1"/>
  <c r="AQ280" i="32"/>
  <c r="H280" i="32"/>
  <c r="F280" i="32"/>
  <c r="D280" i="32"/>
  <c r="N280" i="32" s="1"/>
  <c r="AQ279" i="32"/>
  <c r="H279" i="32"/>
  <c r="F279" i="32"/>
  <c r="D279" i="32"/>
  <c r="N279" i="32" s="1"/>
  <c r="AQ278" i="32"/>
  <c r="V278" i="32"/>
  <c r="U278" i="32"/>
  <c r="T278" i="32"/>
  <c r="H278" i="32"/>
  <c r="F278" i="32"/>
  <c r="D278" i="32"/>
  <c r="N278" i="32" s="1"/>
  <c r="AQ277" i="32"/>
  <c r="H277" i="32"/>
  <c r="F277" i="32"/>
  <c r="D277" i="32"/>
  <c r="N277" i="32" s="1"/>
  <c r="AQ276" i="32"/>
  <c r="H276" i="32"/>
  <c r="F276" i="32"/>
  <c r="D276" i="32"/>
  <c r="N276" i="32" s="1"/>
  <c r="AQ275" i="32"/>
  <c r="N275" i="32"/>
  <c r="H275" i="32"/>
  <c r="F275" i="32"/>
  <c r="D275" i="32"/>
  <c r="AQ274" i="32"/>
  <c r="V274" i="32"/>
  <c r="U274" i="32"/>
  <c r="T274" i="32"/>
  <c r="N274" i="32"/>
  <c r="H274" i="32"/>
  <c r="F274" i="32"/>
  <c r="D274" i="32"/>
  <c r="AQ273" i="32"/>
  <c r="N273" i="32"/>
  <c r="H273" i="32"/>
  <c r="F273" i="32"/>
  <c r="D273" i="32"/>
  <c r="AQ272" i="32"/>
  <c r="H272" i="32"/>
  <c r="F272" i="32"/>
  <c r="D272" i="32"/>
  <c r="AQ271" i="32"/>
  <c r="H271" i="32"/>
  <c r="F271" i="32"/>
  <c r="D271" i="32"/>
  <c r="N271" i="32" s="1"/>
  <c r="AQ270" i="32"/>
  <c r="H270" i="32"/>
  <c r="F270" i="32"/>
  <c r="D270" i="32"/>
  <c r="N270" i="32" s="1"/>
  <c r="AQ269" i="32"/>
  <c r="H269" i="32"/>
  <c r="F269" i="32"/>
  <c r="D269" i="32"/>
  <c r="N269" i="32" s="1"/>
  <c r="AQ268" i="32"/>
  <c r="H268" i="32"/>
  <c r="F268" i="32"/>
  <c r="D268" i="32"/>
  <c r="N268" i="32" s="1"/>
  <c r="AQ267" i="32"/>
  <c r="H267" i="32"/>
  <c r="F267" i="32"/>
  <c r="D267" i="32"/>
  <c r="N267" i="32" s="1"/>
  <c r="AQ266" i="32"/>
  <c r="V266" i="32"/>
  <c r="U266" i="32"/>
  <c r="T266" i="32"/>
  <c r="T270" i="32" s="1"/>
  <c r="H266" i="32"/>
  <c r="F266" i="32"/>
  <c r="D266" i="32"/>
  <c r="N266" i="32" s="1"/>
  <c r="AQ265" i="32"/>
  <c r="H265" i="32"/>
  <c r="F265" i="32"/>
  <c r="D265" i="32"/>
  <c r="N265" i="32" s="1"/>
  <c r="AQ264" i="32"/>
  <c r="H264" i="32"/>
  <c r="F264" i="32"/>
  <c r="D264" i="32"/>
  <c r="N264" i="32" s="1"/>
  <c r="AQ263" i="32"/>
  <c r="H263" i="32"/>
  <c r="N263" i="32" s="1"/>
  <c r="F263" i="32"/>
  <c r="D263" i="32"/>
  <c r="AQ262" i="32"/>
  <c r="V262" i="32"/>
  <c r="U262" i="32"/>
  <c r="T262" i="32"/>
  <c r="H262" i="32"/>
  <c r="N262" i="32" s="1"/>
  <c r="F262" i="32"/>
  <c r="D262" i="32"/>
  <c r="AQ261" i="32"/>
  <c r="H261" i="32"/>
  <c r="F261" i="32"/>
  <c r="D261" i="32"/>
  <c r="N261" i="32" s="1"/>
  <c r="AQ260" i="32"/>
  <c r="H260" i="32"/>
  <c r="F260" i="32"/>
  <c r="D260" i="32"/>
  <c r="AQ259" i="32"/>
  <c r="H259" i="32"/>
  <c r="F259" i="32"/>
  <c r="D259" i="32"/>
  <c r="N259" i="32" s="1"/>
  <c r="AQ258" i="32"/>
  <c r="V258" i="32"/>
  <c r="U258" i="32"/>
  <c r="T258" i="32"/>
  <c r="AY258" i="32" s="1"/>
  <c r="H258" i="32"/>
  <c r="F258" i="32"/>
  <c r="N258" i="32" s="1"/>
  <c r="D258" i="32"/>
  <c r="AQ257" i="32"/>
  <c r="H257" i="32"/>
  <c r="F257" i="32"/>
  <c r="D257" i="32"/>
  <c r="AQ256" i="32"/>
  <c r="H256" i="32"/>
  <c r="F256" i="32"/>
  <c r="D256" i="32"/>
  <c r="N256" i="32" s="1"/>
  <c r="AQ255" i="32"/>
  <c r="H255" i="32"/>
  <c r="F255" i="32"/>
  <c r="D255" i="32"/>
  <c r="AY254" i="32"/>
  <c r="AQ254" i="32"/>
  <c r="V254" i="32"/>
  <c r="U254" i="32"/>
  <c r="T254" i="32"/>
  <c r="H254" i="32"/>
  <c r="F254" i="32"/>
  <c r="D254" i="32"/>
  <c r="AQ253" i="32"/>
  <c r="H253" i="32"/>
  <c r="F253" i="32"/>
  <c r="D253" i="32"/>
  <c r="N253" i="32" s="1"/>
  <c r="AQ252" i="32"/>
  <c r="H252" i="32"/>
  <c r="F252" i="32"/>
  <c r="D252" i="32"/>
  <c r="AQ251" i="32"/>
  <c r="H251" i="32"/>
  <c r="F251" i="32"/>
  <c r="D251" i="32"/>
  <c r="N251" i="32" s="1"/>
  <c r="AQ250" i="32"/>
  <c r="V250" i="32"/>
  <c r="U250" i="32"/>
  <c r="T250" i="32"/>
  <c r="H250" i="32"/>
  <c r="F250" i="32"/>
  <c r="D250" i="32"/>
  <c r="N250" i="32" s="1"/>
  <c r="AQ249" i="32"/>
  <c r="N249" i="32"/>
  <c r="H249" i="32"/>
  <c r="F249" i="32"/>
  <c r="D249" i="32"/>
  <c r="AQ248" i="32"/>
  <c r="H248" i="32"/>
  <c r="F248" i="32"/>
  <c r="D248" i="32"/>
  <c r="N248" i="32" s="1"/>
  <c r="AQ247" i="32"/>
  <c r="H247" i="32"/>
  <c r="N247" i="32" s="1"/>
  <c r="F247" i="32"/>
  <c r="D247" i="32"/>
  <c r="AQ246" i="32"/>
  <c r="V246" i="32"/>
  <c r="U246" i="32"/>
  <c r="T246" i="32"/>
  <c r="H246" i="32"/>
  <c r="N246" i="32" s="1"/>
  <c r="F246" i="32"/>
  <c r="D246" i="32"/>
  <c r="AQ245" i="32"/>
  <c r="H245" i="32"/>
  <c r="N245" i="32" s="1"/>
  <c r="F245" i="32"/>
  <c r="D245" i="32"/>
  <c r="AQ244" i="32"/>
  <c r="H244" i="32"/>
  <c r="F244" i="32"/>
  <c r="D244" i="32"/>
  <c r="AQ243" i="32"/>
  <c r="H243" i="32"/>
  <c r="F243" i="32"/>
  <c r="D243" i="32"/>
  <c r="AQ242" i="32"/>
  <c r="V242" i="32"/>
  <c r="U242" i="32"/>
  <c r="T242" i="32"/>
  <c r="AY242" i="32" s="1"/>
  <c r="H242" i="32"/>
  <c r="F242" i="32"/>
  <c r="N242" i="32" s="1"/>
  <c r="D242" i="32"/>
  <c r="AQ241" i="32"/>
  <c r="H241" i="32"/>
  <c r="F241" i="32"/>
  <c r="D241" i="32"/>
  <c r="AQ240" i="32"/>
  <c r="H240" i="32"/>
  <c r="F240" i="32"/>
  <c r="D240" i="32"/>
  <c r="AQ239" i="32"/>
  <c r="H239" i="32"/>
  <c r="F239" i="32"/>
  <c r="D239" i="32"/>
  <c r="AY238" i="32"/>
  <c r="AQ238" i="32"/>
  <c r="V238" i="32"/>
  <c r="U238" i="32"/>
  <c r="T238" i="32"/>
  <c r="H238" i="32"/>
  <c r="F238" i="32"/>
  <c r="D238" i="32"/>
  <c r="AQ237" i="32"/>
  <c r="H237" i="32"/>
  <c r="F237" i="32"/>
  <c r="D237" i="32"/>
  <c r="AQ236" i="32"/>
  <c r="H236" i="32"/>
  <c r="F236" i="32"/>
  <c r="D236" i="32"/>
  <c r="AQ235" i="32"/>
  <c r="H235" i="32"/>
  <c r="F235" i="32"/>
  <c r="D235" i="32"/>
  <c r="N235" i="32" s="1"/>
  <c r="AQ234" i="32"/>
  <c r="V234" i="32"/>
  <c r="U234" i="32"/>
  <c r="T234" i="32"/>
  <c r="H234" i="32"/>
  <c r="F234" i="32"/>
  <c r="D234" i="32"/>
  <c r="AQ233" i="32"/>
  <c r="N233" i="32"/>
  <c r="H233" i="32"/>
  <c r="F233" i="32"/>
  <c r="D233" i="32"/>
  <c r="AQ232" i="32"/>
  <c r="N232" i="32"/>
  <c r="H232" i="32"/>
  <c r="F232" i="32"/>
  <c r="D232" i="32"/>
  <c r="AQ231" i="32"/>
  <c r="H231" i="32"/>
  <c r="F231" i="32"/>
  <c r="D231" i="32"/>
  <c r="N231" i="32" s="1"/>
  <c r="AQ230" i="32"/>
  <c r="V230" i="32"/>
  <c r="U230" i="32"/>
  <c r="T230" i="32"/>
  <c r="H230" i="32"/>
  <c r="F230" i="32"/>
  <c r="D230" i="32"/>
  <c r="N230" i="32" s="1"/>
  <c r="AQ229" i="32"/>
  <c r="H229" i="32"/>
  <c r="N229" i="32" s="1"/>
  <c r="F229" i="32"/>
  <c r="D229" i="32"/>
  <c r="AQ228" i="32"/>
  <c r="H228" i="32"/>
  <c r="F228" i="32"/>
  <c r="D228" i="32"/>
  <c r="AQ227" i="32"/>
  <c r="H227" i="32"/>
  <c r="F227" i="32"/>
  <c r="D227" i="32"/>
  <c r="AQ226" i="32"/>
  <c r="V226" i="32"/>
  <c r="U226" i="32"/>
  <c r="T226" i="32"/>
  <c r="H226" i="32"/>
  <c r="F226" i="32"/>
  <c r="D226" i="32"/>
  <c r="AQ225" i="32"/>
  <c r="H225" i="32"/>
  <c r="F225" i="32"/>
  <c r="D225" i="32"/>
  <c r="AQ224" i="32"/>
  <c r="H224" i="32"/>
  <c r="F224" i="32"/>
  <c r="D224" i="32"/>
  <c r="AQ223" i="32"/>
  <c r="H223" i="32"/>
  <c r="F223" i="32"/>
  <c r="D223" i="32"/>
  <c r="AQ222" i="32"/>
  <c r="V222" i="32"/>
  <c r="AX222" i="32" s="1"/>
  <c r="U222" i="32"/>
  <c r="T222" i="32"/>
  <c r="H222" i="32"/>
  <c r="F222" i="32"/>
  <c r="D222" i="32"/>
  <c r="AQ221" i="32"/>
  <c r="H221" i="32"/>
  <c r="F221" i="32"/>
  <c r="D221" i="32"/>
  <c r="AQ220" i="32"/>
  <c r="H220" i="32"/>
  <c r="F220" i="32"/>
  <c r="D220" i="32"/>
  <c r="AQ219" i="32"/>
  <c r="H219" i="32"/>
  <c r="F219" i="32"/>
  <c r="D219" i="32"/>
  <c r="N219" i="32" s="1"/>
  <c r="AQ218" i="32"/>
  <c r="V218" i="32"/>
  <c r="V220" i="32" s="1"/>
  <c r="U218" i="32"/>
  <c r="T218" i="32"/>
  <c r="H218" i="32"/>
  <c r="F218" i="32"/>
  <c r="D218" i="32"/>
  <c r="N218" i="32" s="1"/>
  <c r="AQ217" i="32"/>
  <c r="N217" i="32"/>
  <c r="H217" i="32"/>
  <c r="F217" i="32"/>
  <c r="D217" i="32"/>
  <c r="AQ216" i="32"/>
  <c r="H216" i="32"/>
  <c r="F216" i="32"/>
  <c r="N216" i="32" s="1"/>
  <c r="D216" i="32"/>
  <c r="AQ215" i="32"/>
  <c r="H215" i="32"/>
  <c r="N215" i="32" s="1"/>
  <c r="F215" i="32"/>
  <c r="D215" i="32"/>
  <c r="AQ214" i="32"/>
  <c r="V214" i="32"/>
  <c r="U214" i="32"/>
  <c r="T214" i="32"/>
  <c r="T216" i="32" s="1"/>
  <c r="H214" i="32"/>
  <c r="F214" i="32"/>
  <c r="D214" i="32"/>
  <c r="AQ213" i="32"/>
  <c r="H213" i="32"/>
  <c r="F213" i="32"/>
  <c r="D213" i="32"/>
  <c r="AQ212" i="32"/>
  <c r="H212" i="32"/>
  <c r="F212" i="32"/>
  <c r="D212" i="32"/>
  <c r="AQ211" i="32"/>
  <c r="H211" i="32"/>
  <c r="F211" i="32"/>
  <c r="D211" i="32"/>
  <c r="AQ210" i="32"/>
  <c r="V210" i="32"/>
  <c r="U210" i="32"/>
  <c r="T210" i="32"/>
  <c r="H210" i="32"/>
  <c r="F210" i="32"/>
  <c r="D210" i="32"/>
  <c r="AQ209" i="32"/>
  <c r="H209" i="32"/>
  <c r="F209" i="32"/>
  <c r="D209" i="32"/>
  <c r="AQ208" i="32"/>
  <c r="H208" i="32"/>
  <c r="F208" i="32"/>
  <c r="D208" i="32"/>
  <c r="N208" i="32" s="1"/>
  <c r="AQ207" i="32"/>
  <c r="H207" i="32"/>
  <c r="N207" i="32" s="1"/>
  <c r="F207" i="32"/>
  <c r="D207" i="32"/>
  <c r="AQ206" i="32"/>
  <c r="V206" i="32"/>
  <c r="U206" i="32"/>
  <c r="U208" i="32" s="1"/>
  <c r="T206" i="32"/>
  <c r="H206" i="32"/>
  <c r="N206" i="32" s="1"/>
  <c r="F206" i="32"/>
  <c r="D206" i="32"/>
  <c r="AQ205" i="32"/>
  <c r="H205" i="32"/>
  <c r="F205" i="32"/>
  <c r="D205" i="32"/>
  <c r="N205" i="32" s="1"/>
  <c r="AQ204" i="32"/>
  <c r="H204" i="32"/>
  <c r="F204" i="32"/>
  <c r="D204" i="32"/>
  <c r="N204" i="32" s="1"/>
  <c r="AQ203" i="32"/>
  <c r="H203" i="32"/>
  <c r="F203" i="32"/>
  <c r="D203" i="32"/>
  <c r="AQ202" i="32"/>
  <c r="V202" i="32"/>
  <c r="U202" i="32"/>
  <c r="T202" i="32"/>
  <c r="AY202" i="32" s="1"/>
  <c r="N202" i="32"/>
  <c r="AQ201" i="32"/>
  <c r="N201" i="32"/>
  <c r="AQ200" i="32"/>
  <c r="N200" i="32"/>
  <c r="H200" i="32"/>
  <c r="F200" i="32"/>
  <c r="D200" i="32"/>
  <c r="AQ199" i="32"/>
  <c r="H199" i="32"/>
  <c r="F199" i="32"/>
  <c r="D199" i="32"/>
  <c r="AQ198" i="32"/>
  <c r="H198" i="32"/>
  <c r="F198" i="32"/>
  <c r="D198" i="32"/>
  <c r="N198" i="32" s="1"/>
  <c r="AQ197" i="32"/>
  <c r="H197" i="32"/>
  <c r="F197" i="32"/>
  <c r="D197" i="32"/>
  <c r="N197" i="32" s="1"/>
  <c r="AQ196" i="32"/>
  <c r="H196" i="32"/>
  <c r="F196" i="32"/>
  <c r="D196" i="32"/>
  <c r="N196" i="32" s="1"/>
  <c r="AQ195" i="32"/>
  <c r="V195" i="32"/>
  <c r="U195" i="32"/>
  <c r="AX195" i="32" s="1"/>
  <c r="T195" i="32"/>
  <c r="H195" i="32"/>
  <c r="F195" i="32"/>
  <c r="D195" i="32"/>
  <c r="N195" i="32" s="1"/>
  <c r="AQ194" i="32"/>
  <c r="H194" i="32"/>
  <c r="N194" i="32" s="1"/>
  <c r="F194" i="32"/>
  <c r="D194" i="32"/>
  <c r="AQ193" i="32"/>
  <c r="V193" i="32"/>
  <c r="U193" i="32"/>
  <c r="U194" i="32" s="1"/>
  <c r="T193" i="32"/>
  <c r="H193" i="32"/>
  <c r="N193" i="32" s="1"/>
  <c r="F193" i="32"/>
  <c r="D193" i="32"/>
  <c r="AQ192" i="32"/>
  <c r="H192" i="32"/>
  <c r="F192" i="32"/>
  <c r="D192" i="32"/>
  <c r="N192" i="32" s="1"/>
  <c r="AQ191" i="32"/>
  <c r="H191" i="32"/>
  <c r="F191" i="32"/>
  <c r="D191" i="32"/>
  <c r="N191" i="32" s="1"/>
  <c r="AQ190" i="32"/>
  <c r="H190" i="32"/>
  <c r="F190" i="32"/>
  <c r="D190" i="32"/>
  <c r="N190" i="32" s="1"/>
  <c r="AQ189" i="32"/>
  <c r="V189" i="32"/>
  <c r="U189" i="32"/>
  <c r="T189" i="32"/>
  <c r="N189" i="32"/>
  <c r="H189" i="32"/>
  <c r="F189" i="32"/>
  <c r="D189" i="32"/>
  <c r="AQ188" i="32"/>
  <c r="H188" i="32"/>
  <c r="F188" i="32"/>
  <c r="D188" i="32"/>
  <c r="N188" i="32" s="1"/>
  <c r="AQ187" i="32"/>
  <c r="H187" i="32"/>
  <c r="F187" i="32"/>
  <c r="D187" i="32"/>
  <c r="N187" i="32" s="1"/>
  <c r="AQ186" i="32"/>
  <c r="H186" i="32"/>
  <c r="F186" i="32"/>
  <c r="D186" i="32"/>
  <c r="N186" i="32" s="1"/>
  <c r="AY185" i="32"/>
  <c r="AQ185" i="32"/>
  <c r="V185" i="32"/>
  <c r="U185" i="32"/>
  <c r="U187" i="32" s="1"/>
  <c r="T185" i="32"/>
  <c r="H185" i="32"/>
  <c r="F185" i="32"/>
  <c r="D185" i="32"/>
  <c r="N185" i="32" s="1"/>
  <c r="AQ184" i="32"/>
  <c r="H184" i="32"/>
  <c r="F184" i="32"/>
  <c r="D184" i="32"/>
  <c r="N184" i="32" s="1"/>
  <c r="AQ183" i="32"/>
  <c r="H183" i="32"/>
  <c r="F183" i="32"/>
  <c r="D183" i="32"/>
  <c r="N183" i="32" s="1"/>
  <c r="AQ182" i="32"/>
  <c r="H182" i="32"/>
  <c r="F182" i="32"/>
  <c r="D182" i="32"/>
  <c r="N182" i="32" s="1"/>
  <c r="AQ181" i="32"/>
  <c r="V181" i="32"/>
  <c r="U181" i="32"/>
  <c r="T181" i="32"/>
  <c r="T183" i="32" s="1"/>
  <c r="H181" i="32"/>
  <c r="F181" i="32"/>
  <c r="D181" i="32"/>
  <c r="N181" i="32" s="1"/>
  <c r="AQ180" i="32"/>
  <c r="H180" i="32"/>
  <c r="F180" i="32"/>
  <c r="D180" i="32"/>
  <c r="N180" i="32" s="1"/>
  <c r="AQ179" i="32"/>
  <c r="H179" i="32"/>
  <c r="F179" i="32"/>
  <c r="D179" i="32"/>
  <c r="N179" i="32" s="1"/>
  <c r="AQ178" i="32"/>
  <c r="H178" i="32"/>
  <c r="F178" i="32"/>
  <c r="D178" i="32"/>
  <c r="N178" i="32" s="1"/>
  <c r="AQ177" i="32"/>
  <c r="V177" i="32"/>
  <c r="U177" i="32"/>
  <c r="T177" i="32"/>
  <c r="H177" i="32"/>
  <c r="F177" i="32"/>
  <c r="D177" i="32"/>
  <c r="AQ176" i="32"/>
  <c r="H176" i="32"/>
  <c r="N176" i="32" s="1"/>
  <c r="F176" i="32"/>
  <c r="D176" i="32"/>
  <c r="AQ175" i="32"/>
  <c r="H175" i="32"/>
  <c r="F175" i="32"/>
  <c r="D175" i="32"/>
  <c r="N175" i="32" s="1"/>
  <c r="AQ174" i="32"/>
  <c r="H174" i="32"/>
  <c r="F174" i="32"/>
  <c r="D174" i="32"/>
  <c r="AQ173" i="32"/>
  <c r="V173" i="32"/>
  <c r="U173" i="32"/>
  <c r="T173" i="32"/>
  <c r="AY173" i="32" s="1"/>
  <c r="H173" i="32"/>
  <c r="N173" i="32" s="1"/>
  <c r="F173" i="32"/>
  <c r="D173" i="32"/>
  <c r="AQ172" i="32"/>
  <c r="H172" i="32"/>
  <c r="F172" i="32"/>
  <c r="D172" i="32"/>
  <c r="N172" i="32" s="1"/>
  <c r="AQ171" i="32"/>
  <c r="H171" i="32"/>
  <c r="F171" i="32"/>
  <c r="D171" i="32"/>
  <c r="AQ170" i="32"/>
  <c r="H170" i="32"/>
  <c r="F170" i="32"/>
  <c r="D170" i="32"/>
  <c r="N170" i="32" s="1"/>
  <c r="AQ169" i="32"/>
  <c r="V169" i="32"/>
  <c r="U169" i="32"/>
  <c r="T169" i="32"/>
  <c r="AY169" i="32" s="1"/>
  <c r="H169" i="32"/>
  <c r="F169" i="32"/>
  <c r="D169" i="32"/>
  <c r="N169" i="32" s="1"/>
  <c r="AQ168" i="32"/>
  <c r="H168" i="32"/>
  <c r="F168" i="32"/>
  <c r="D168" i="32"/>
  <c r="AQ167" i="32"/>
  <c r="H167" i="32"/>
  <c r="F167" i="32"/>
  <c r="D167" i="32"/>
  <c r="N167" i="32" s="1"/>
  <c r="AQ166" i="32"/>
  <c r="H166" i="32"/>
  <c r="F166" i="32"/>
  <c r="D166" i="32"/>
  <c r="AY165" i="32"/>
  <c r="AQ165" i="32"/>
  <c r="V165" i="32"/>
  <c r="U165" i="32"/>
  <c r="T165" i="32"/>
  <c r="H165" i="32"/>
  <c r="F165" i="32"/>
  <c r="D165" i="32"/>
  <c r="AQ164" i="32"/>
  <c r="H164" i="32"/>
  <c r="F164" i="32"/>
  <c r="D164" i="32"/>
  <c r="N164" i="32" s="1"/>
  <c r="AQ163" i="32"/>
  <c r="T163" i="32"/>
  <c r="H163" i="32"/>
  <c r="F163" i="32"/>
  <c r="D163" i="32"/>
  <c r="N163" i="32" s="1"/>
  <c r="AQ162" i="32"/>
  <c r="H162" i="32"/>
  <c r="F162" i="32"/>
  <c r="D162" i="32"/>
  <c r="AQ161" i="32"/>
  <c r="V161" i="32"/>
  <c r="U161" i="32"/>
  <c r="T161" i="32"/>
  <c r="H161" i="32"/>
  <c r="F161" i="32"/>
  <c r="D161" i="32"/>
  <c r="N161" i="32" s="1"/>
  <c r="AQ160" i="32"/>
  <c r="H160" i="32"/>
  <c r="F160" i="32"/>
  <c r="D160" i="32"/>
  <c r="AQ159" i="32"/>
  <c r="H159" i="32"/>
  <c r="F159" i="32"/>
  <c r="D159" i="32"/>
  <c r="N159" i="32" s="1"/>
  <c r="AQ158" i="32"/>
  <c r="H158" i="32"/>
  <c r="F158" i="32"/>
  <c r="D158" i="32"/>
  <c r="AQ157" i="32"/>
  <c r="V157" i="32"/>
  <c r="U157" i="32"/>
  <c r="T157" i="32"/>
  <c r="H157" i="32"/>
  <c r="F157" i="32"/>
  <c r="D157" i="32"/>
  <c r="AQ156" i="32"/>
  <c r="H156" i="32"/>
  <c r="F156" i="32"/>
  <c r="D156" i="32"/>
  <c r="AQ155" i="32"/>
  <c r="H155" i="32"/>
  <c r="F155" i="32"/>
  <c r="D155" i="32"/>
  <c r="AQ154" i="32"/>
  <c r="H154" i="32"/>
  <c r="F154" i="32"/>
  <c r="D154" i="32"/>
  <c r="AY153" i="32"/>
  <c r="AQ153" i="32"/>
  <c r="V153" i="32"/>
  <c r="U153" i="32"/>
  <c r="T153" i="32"/>
  <c r="H153" i="32"/>
  <c r="F153" i="32"/>
  <c r="D153" i="32"/>
  <c r="AQ152" i="32"/>
  <c r="H152" i="32"/>
  <c r="F152" i="32"/>
  <c r="D152" i="32"/>
  <c r="AQ151" i="32"/>
  <c r="H151" i="32"/>
  <c r="F151" i="32"/>
  <c r="D151" i="32"/>
  <c r="AQ150" i="32"/>
  <c r="H150" i="32"/>
  <c r="F150" i="32"/>
  <c r="D150" i="32"/>
  <c r="AQ149" i="32"/>
  <c r="V149" i="32"/>
  <c r="U149" i="32"/>
  <c r="T149" i="32"/>
  <c r="H149" i="32"/>
  <c r="F149" i="32"/>
  <c r="D149" i="32"/>
  <c r="AQ148" i="32"/>
  <c r="H148" i="32"/>
  <c r="F148" i="32"/>
  <c r="D148" i="32"/>
  <c r="AQ147" i="32"/>
  <c r="H147" i="32"/>
  <c r="F147" i="32"/>
  <c r="D147" i="32"/>
  <c r="AQ146" i="32"/>
  <c r="H146" i="32"/>
  <c r="F146" i="32"/>
  <c r="D146" i="32"/>
  <c r="AQ145" i="32"/>
  <c r="V145" i="32"/>
  <c r="U145" i="32"/>
  <c r="U147" i="32" s="1"/>
  <c r="T145" i="32"/>
  <c r="AY145" i="32" s="1"/>
  <c r="H145" i="32"/>
  <c r="F145" i="32"/>
  <c r="D145" i="32"/>
  <c r="AQ144" i="32"/>
  <c r="H144" i="32"/>
  <c r="F144" i="32"/>
  <c r="D144" i="32"/>
  <c r="AQ143" i="32"/>
  <c r="H143" i="32"/>
  <c r="F143" i="32"/>
  <c r="D143" i="32"/>
  <c r="AQ142" i="32"/>
  <c r="H142" i="32"/>
  <c r="F142" i="32"/>
  <c r="D142" i="32"/>
  <c r="AQ141" i="32"/>
  <c r="V141" i="32"/>
  <c r="U141" i="32"/>
  <c r="T141" i="32"/>
  <c r="H141" i="32"/>
  <c r="F141" i="32"/>
  <c r="D141" i="32"/>
  <c r="AQ93" i="32"/>
  <c r="AQ77" i="32"/>
  <c r="U77" i="32"/>
  <c r="H77" i="32"/>
  <c r="F77" i="32"/>
  <c r="AQ76" i="32"/>
  <c r="H76" i="32"/>
  <c r="F76" i="32"/>
  <c r="N76" i="32" s="1"/>
  <c r="AQ75" i="32"/>
  <c r="H75" i="32"/>
  <c r="F75" i="32"/>
  <c r="D75" i="32"/>
  <c r="AQ74" i="32"/>
  <c r="H74" i="32"/>
  <c r="F74" i="32"/>
  <c r="D74" i="32"/>
  <c r="AQ73" i="32"/>
  <c r="V73" i="32"/>
  <c r="U73" i="32"/>
  <c r="U75" i="32" s="1"/>
  <c r="T73" i="32"/>
  <c r="H73" i="32"/>
  <c r="F73" i="32"/>
  <c r="D73" i="32"/>
  <c r="AQ72" i="32"/>
  <c r="H72" i="32"/>
  <c r="F72" i="32"/>
  <c r="D72" i="32"/>
  <c r="AQ71" i="32"/>
  <c r="H71" i="32"/>
  <c r="F71" i="32"/>
  <c r="D71" i="32"/>
  <c r="AQ70" i="32"/>
  <c r="H70" i="32"/>
  <c r="F70" i="32"/>
  <c r="D70" i="32"/>
  <c r="AQ69" i="32"/>
  <c r="V69" i="32"/>
  <c r="U69" i="32"/>
  <c r="T69" i="32"/>
  <c r="T65" i="32" s="1"/>
  <c r="H69" i="32"/>
  <c r="F69" i="32"/>
  <c r="D69" i="32"/>
  <c r="AQ68" i="32"/>
  <c r="H68" i="32"/>
  <c r="F68" i="32"/>
  <c r="D68" i="32"/>
  <c r="AQ67" i="32"/>
  <c r="H67" i="32"/>
  <c r="F67" i="32"/>
  <c r="D67" i="32"/>
  <c r="AQ66" i="32"/>
  <c r="H66" i="32"/>
  <c r="F66" i="32"/>
  <c r="D66" i="32"/>
  <c r="AQ65" i="32"/>
  <c r="H65" i="32"/>
  <c r="F65" i="32"/>
  <c r="D65" i="32"/>
  <c r="AQ64" i="32"/>
  <c r="H64" i="32"/>
  <c r="F64" i="32"/>
  <c r="D64" i="32"/>
  <c r="AQ63" i="32"/>
  <c r="H63" i="32"/>
  <c r="F63" i="32"/>
  <c r="D63" i="32"/>
  <c r="AQ62" i="32"/>
  <c r="H62" i="32"/>
  <c r="F62" i="32"/>
  <c r="D62" i="32"/>
  <c r="V60" i="32"/>
  <c r="AX60" i="32" s="1"/>
  <c r="U60" i="32"/>
  <c r="AY44" i="32"/>
  <c r="V44" i="32"/>
  <c r="U44" i="32"/>
  <c r="T44" i="32"/>
  <c r="N44" i="32"/>
  <c r="AQ43" i="32"/>
  <c r="AQ41" i="32"/>
  <c r="AQ40" i="32"/>
  <c r="AQ39" i="32"/>
  <c r="AQ38" i="32"/>
  <c r="AQ37" i="32"/>
  <c r="AQ36" i="32"/>
  <c r="AQ35" i="32"/>
  <c r="AQ34" i="32"/>
  <c r="AQ33" i="32"/>
  <c r="AQ32" i="32"/>
  <c r="AQ31" i="32"/>
  <c r="AQ30" i="32"/>
  <c r="AQ29" i="32"/>
  <c r="AQ28" i="32"/>
  <c r="AQ27" i="32"/>
  <c r="AQ26" i="32"/>
  <c r="AQ25" i="32"/>
  <c r="AQ24" i="32"/>
  <c r="AQ23" i="32"/>
  <c r="AQ22" i="32"/>
  <c r="AQ21" i="32"/>
  <c r="AQ20" i="32"/>
  <c r="AQ19" i="32"/>
  <c r="AQ18" i="32"/>
  <c r="AQ17" i="32"/>
  <c r="AQ16" i="32"/>
  <c r="AQ15" i="32"/>
  <c r="AQ14" i="32"/>
  <c r="AQ13" i="32"/>
  <c r="AQ10" i="32"/>
  <c r="AQ9" i="32"/>
  <c r="AQ8" i="32"/>
  <c r="AQ7" i="32"/>
  <c r="BK6" i="32"/>
  <c r="BF6" i="32"/>
  <c r="BE6" i="32"/>
  <c r="BD6" i="32"/>
  <c r="AR6" i="32"/>
  <c r="AQ6" i="32"/>
  <c r="AJ6" i="32"/>
  <c r="BK5" i="32"/>
  <c r="BF5" i="32"/>
  <c r="BE5" i="32"/>
  <c r="BD5" i="32"/>
  <c r="AR5" i="32"/>
  <c r="AQ5" i="32"/>
  <c r="AJ5" i="32"/>
  <c r="BK4" i="32"/>
  <c r="BF4" i="32"/>
  <c r="BE4" i="32"/>
  <c r="BD4" i="32"/>
  <c r="AR4" i="32"/>
  <c r="AQ4" i="32"/>
  <c r="AJ4" i="32"/>
  <c r="AR32" i="32"/>
  <c r="AM19" i="32"/>
  <c r="AL39" i="32"/>
  <c r="AK29" i="32"/>
  <c r="AJ36" i="32"/>
  <c r="AI8" i="32"/>
  <c r="AR2" i="32"/>
  <c r="AL2" i="32"/>
  <c r="AO680" i="32" l="1"/>
  <c r="AO672" i="32"/>
  <c r="AO664" i="32"/>
  <c r="AO656" i="32"/>
  <c r="AO648" i="32"/>
  <c r="AO640" i="32"/>
  <c r="AO632" i="32"/>
  <c r="AO624" i="32"/>
  <c r="AO616" i="32"/>
  <c r="AO608" i="32"/>
  <c r="AO600" i="32"/>
  <c r="AO592" i="32"/>
  <c r="AO679" i="32"/>
  <c r="AO671" i="32"/>
  <c r="AO663" i="32"/>
  <c r="AO655" i="32"/>
  <c r="AO647" i="32"/>
  <c r="AO639" i="32"/>
  <c r="AO631" i="32"/>
  <c r="AO623" i="32"/>
  <c r="AO615" i="32"/>
  <c r="AO607" i="32"/>
  <c r="AO599" i="32"/>
  <c r="AO591" i="32"/>
  <c r="AO678" i="32"/>
  <c r="AO670" i="32"/>
  <c r="AO662" i="32"/>
  <c r="AO654" i="32"/>
  <c r="AO646" i="32"/>
  <c r="AO638" i="32"/>
  <c r="AO630" i="32"/>
  <c r="AO622" i="32"/>
  <c r="AO614" i="32"/>
  <c r="AO606" i="32"/>
  <c r="AO598" i="32"/>
  <c r="AO590" i="32"/>
  <c r="AO677" i="32"/>
  <c r="AO669" i="32"/>
  <c r="AO661" i="32"/>
  <c r="AO653" i="32"/>
  <c r="AO645" i="32"/>
  <c r="AO637" i="32"/>
  <c r="AO629" i="32"/>
  <c r="AO621" i="32"/>
  <c r="AO613" i="32"/>
  <c r="AO605" i="32"/>
  <c r="AO597" i="32"/>
  <c r="AO589" i="32"/>
  <c r="AO683" i="32"/>
  <c r="AO676" i="32"/>
  <c r="AO668" i="32"/>
  <c r="AO660" i="32"/>
  <c r="AO652" i="32"/>
  <c r="AO644" i="32"/>
  <c r="AO636" i="32"/>
  <c r="AO628" i="32"/>
  <c r="AO620" i="32"/>
  <c r="AO612" i="32"/>
  <c r="AO604" i="32"/>
  <c r="AO596" i="32"/>
  <c r="AO588" i="32"/>
  <c r="AO586" i="32"/>
  <c r="AO684" i="32"/>
  <c r="AO675" i="32"/>
  <c r="AO667" i="32"/>
  <c r="AO659" i="32"/>
  <c r="AO651" i="32"/>
  <c r="AO643" i="32"/>
  <c r="AO635" i="32"/>
  <c r="AO627" i="32"/>
  <c r="AO619" i="32"/>
  <c r="AO611" i="32"/>
  <c r="AO603" i="32"/>
  <c r="AO595" i="32"/>
  <c r="AO587" i="32"/>
  <c r="AO685" i="32"/>
  <c r="AO682" i="32"/>
  <c r="AO674" i="32"/>
  <c r="AO666" i="32"/>
  <c r="AO658" i="32"/>
  <c r="AO650" i="32"/>
  <c r="AO642" i="32"/>
  <c r="AO634" i="32"/>
  <c r="AO626" i="32"/>
  <c r="AO618" i="32"/>
  <c r="AO610" i="32"/>
  <c r="AO602" i="32"/>
  <c r="AO594" i="32"/>
  <c r="AO686" i="32"/>
  <c r="AO681" i="32"/>
  <c r="AO673" i="32"/>
  <c r="AO665" i="32"/>
  <c r="AO657" i="32"/>
  <c r="AO649" i="32"/>
  <c r="AO641" i="32"/>
  <c r="AO633" i="32"/>
  <c r="AO625" i="32"/>
  <c r="AO617" i="32"/>
  <c r="AO609" i="32"/>
  <c r="AO601" i="32"/>
  <c r="AO593" i="32"/>
  <c r="AO48" i="32"/>
  <c r="AO56" i="32"/>
  <c r="AO49" i="32"/>
  <c r="AO57" i="32"/>
  <c r="AO50" i="32"/>
  <c r="AO58" i="32"/>
  <c r="AO51" i="32"/>
  <c r="AO59" i="32"/>
  <c r="AO47" i="32"/>
  <c r="AO55" i="32"/>
  <c r="AO52" i="32"/>
  <c r="AO60" i="32"/>
  <c r="AO45" i="32"/>
  <c r="AO53" i="32"/>
  <c r="AO61" i="32"/>
  <c r="AO46" i="32"/>
  <c r="AO54" i="32"/>
  <c r="T52" i="32"/>
  <c r="N64" i="32"/>
  <c r="N66" i="32"/>
  <c r="U71" i="32"/>
  <c r="T167" i="32"/>
  <c r="U183" i="32"/>
  <c r="AY189" i="32"/>
  <c r="N210" i="32"/>
  <c r="N211" i="32"/>
  <c r="V228" i="32"/>
  <c r="T256" i="32"/>
  <c r="N359" i="32"/>
  <c r="N409" i="32"/>
  <c r="N424" i="32"/>
  <c r="N457" i="32"/>
  <c r="N458" i="32"/>
  <c r="N467" i="32"/>
  <c r="N468" i="32"/>
  <c r="N477" i="32"/>
  <c r="N488" i="32"/>
  <c r="N496" i="32"/>
  <c r="N502" i="32"/>
  <c r="N557" i="32"/>
  <c r="N142" i="32"/>
  <c r="U167" i="32"/>
  <c r="N177" i="32"/>
  <c r="N213" i="32"/>
  <c r="T224" i="32"/>
  <c r="U256" i="32"/>
  <c r="N272" i="32"/>
  <c r="N308" i="32"/>
  <c r="N394" i="32"/>
  <c r="N423" i="32"/>
  <c r="N434" i="32"/>
  <c r="N445" i="32"/>
  <c r="N446" i="32"/>
  <c r="N455" i="32"/>
  <c r="AX44" i="32"/>
  <c r="U151" i="32"/>
  <c r="V191" i="32"/>
  <c r="U204" i="32"/>
  <c r="N236" i="32"/>
  <c r="N238" i="32"/>
  <c r="N239" i="32"/>
  <c r="N241" i="32"/>
  <c r="N244" i="32"/>
  <c r="N310" i="32"/>
  <c r="N336" i="32"/>
  <c r="N338" i="32"/>
  <c r="N347" i="32"/>
  <c r="N363" i="32"/>
  <c r="N377" i="32"/>
  <c r="N407" i="32"/>
  <c r="N433" i="32"/>
  <c r="N444" i="32"/>
  <c r="N453" i="32"/>
  <c r="N465" i="32"/>
  <c r="N475" i="32"/>
  <c r="N490" i="32"/>
  <c r="N504" i="32"/>
  <c r="N518" i="32"/>
  <c r="N535" i="32"/>
  <c r="N543" i="32"/>
  <c r="N551" i="32"/>
  <c r="N559" i="32"/>
  <c r="N566" i="32"/>
  <c r="N572" i="32"/>
  <c r="AY69" i="32"/>
  <c r="T109" i="32"/>
  <c r="N146" i="32"/>
  <c r="AY181" i="32"/>
  <c r="T187" i="32"/>
  <c r="V204" i="32"/>
  <c r="N212" i="32"/>
  <c r="N214" i="32"/>
  <c r="V244" i="32"/>
  <c r="T280" i="32"/>
  <c r="N312" i="32"/>
  <c r="N321" i="32"/>
  <c r="N365" i="32"/>
  <c r="N379" i="32"/>
  <c r="N381" i="32"/>
  <c r="N418" i="32"/>
  <c r="N432" i="32"/>
  <c r="N463" i="32"/>
  <c r="N491" i="32"/>
  <c r="N499" i="32"/>
  <c r="N507" i="32"/>
  <c r="N524" i="32"/>
  <c r="N536" i="32"/>
  <c r="N544" i="32"/>
  <c r="N552" i="32"/>
  <c r="N560" i="32"/>
  <c r="N567" i="32"/>
  <c r="N578" i="32"/>
  <c r="U212" i="32"/>
  <c r="U280" i="32"/>
  <c r="U109" i="32"/>
  <c r="AX73" i="32"/>
  <c r="V143" i="32"/>
  <c r="V109" i="32"/>
  <c r="N160" i="32"/>
  <c r="U171" i="32"/>
  <c r="V187" i="32"/>
  <c r="N199" i="32"/>
  <c r="N203" i="32"/>
  <c r="N209" i="32"/>
  <c r="N220" i="32"/>
  <c r="AY222" i="32"/>
  <c r="V224" i="32"/>
  <c r="T240" i="32"/>
  <c r="N243" i="32"/>
  <c r="N252" i="32"/>
  <c r="N254" i="32"/>
  <c r="N255" i="32"/>
  <c r="N257" i="32"/>
  <c r="N260" i="32"/>
  <c r="N300" i="32"/>
  <c r="N316" i="32"/>
  <c r="N333" i="32"/>
  <c r="N353" i="32"/>
  <c r="N369" i="32"/>
  <c r="N386" i="32"/>
  <c r="N401" i="32"/>
  <c r="N403" i="32"/>
  <c r="N416" i="32"/>
  <c r="N441" i="32"/>
  <c r="N443" i="32"/>
  <c r="N471" i="32"/>
  <c r="N481" i="32"/>
  <c r="N493" i="32"/>
  <c r="N501" i="32"/>
  <c r="N509" i="32"/>
  <c r="N520" i="32"/>
  <c r="N538" i="32"/>
  <c r="N546" i="32"/>
  <c r="N554" i="32"/>
  <c r="N562" i="32"/>
  <c r="N574" i="32"/>
  <c r="V151" i="32"/>
  <c r="N70" i="32"/>
  <c r="AY77" i="32"/>
  <c r="U155" i="32"/>
  <c r="V163" i="32"/>
  <c r="V171" i="32"/>
  <c r="V179" i="32"/>
  <c r="AX218" i="32"/>
  <c r="N222" i="32"/>
  <c r="N223" i="32"/>
  <c r="AY226" i="32"/>
  <c r="N234" i="32"/>
  <c r="N237" i="32"/>
  <c r="U240" i="32"/>
  <c r="N240" i="32"/>
  <c r="V260" i="32"/>
  <c r="AY282" i="32"/>
  <c r="N318" i="32"/>
  <c r="N339" i="32"/>
  <c r="N355" i="32"/>
  <c r="N371" i="32"/>
  <c r="N378" i="32"/>
  <c r="N380" i="32"/>
  <c r="N382" i="32"/>
  <c r="N400" i="32"/>
  <c r="N415" i="32"/>
  <c r="N426" i="32"/>
  <c r="N440" i="32"/>
  <c r="N449" i="32"/>
  <c r="N450" i="32"/>
  <c r="N459" i="32"/>
  <c r="N460" i="32"/>
  <c r="N469" i="32"/>
  <c r="N480" i="32"/>
  <c r="N486" i="32"/>
  <c r="N494" i="32"/>
  <c r="N500" i="32"/>
  <c r="N526" i="32"/>
  <c r="N539" i="32"/>
  <c r="N547" i="32"/>
  <c r="N555" i="32"/>
  <c r="N580" i="32"/>
  <c r="N162" i="32"/>
  <c r="N72" i="32"/>
  <c r="N143" i="32"/>
  <c r="N150" i="32"/>
  <c r="N155" i="32"/>
  <c r="N157" i="32"/>
  <c r="N165" i="32"/>
  <c r="N166" i="32"/>
  <c r="N168" i="32"/>
  <c r="N171" i="32"/>
  <c r="N174" i="32"/>
  <c r="N68" i="32"/>
  <c r="N144" i="32"/>
  <c r="N147" i="32"/>
  <c r="N149" i="32"/>
  <c r="AO87" i="32"/>
  <c r="AO122" i="32"/>
  <c r="AO106" i="32"/>
  <c r="AO112" i="32"/>
  <c r="AO117" i="32"/>
  <c r="AO129" i="32"/>
  <c r="AO134" i="32"/>
  <c r="AO114" i="32"/>
  <c r="AO101" i="32"/>
  <c r="AO118" i="32"/>
  <c r="AO124" i="32"/>
  <c r="AO135" i="32"/>
  <c r="AO140" i="32"/>
  <c r="AO108" i="32"/>
  <c r="AO131" i="32"/>
  <c r="AO102" i="32"/>
  <c r="AO107" i="32"/>
  <c r="AO113" i="32"/>
  <c r="AO125" i="32"/>
  <c r="AO130" i="32"/>
  <c r="AO119" i="32"/>
  <c r="AO136" i="32"/>
  <c r="AO98" i="32"/>
  <c r="AO103" i="32"/>
  <c r="AO109" i="32"/>
  <c r="AO120" i="32"/>
  <c r="AO126" i="32"/>
  <c r="AO137" i="32"/>
  <c r="AO104" i="32"/>
  <c r="AO110" i="32"/>
  <c r="AO115" i="32"/>
  <c r="AO127" i="32"/>
  <c r="AO132" i="32"/>
  <c r="AO100" i="32"/>
  <c r="AO105" i="32"/>
  <c r="AO123" i="32"/>
  <c r="AO128" i="32"/>
  <c r="AO99" i="32"/>
  <c r="AO116" i="32"/>
  <c r="AO121" i="32"/>
  <c r="AO133" i="32"/>
  <c r="AO138" i="32"/>
  <c r="AO111" i="32"/>
  <c r="AO139" i="32"/>
  <c r="N63" i="32"/>
  <c r="N65" i="32"/>
  <c r="N145" i="32"/>
  <c r="N151" i="32"/>
  <c r="N153" i="32"/>
  <c r="N154" i="32"/>
  <c r="N69" i="32"/>
  <c r="N75" i="32"/>
  <c r="N77" i="32"/>
  <c r="N148" i="32"/>
  <c r="N67" i="32"/>
  <c r="N158" i="32"/>
  <c r="N141" i="32"/>
  <c r="N62" i="32"/>
  <c r="N71" i="32"/>
  <c r="N73" i="32"/>
  <c r="N74" i="32"/>
  <c r="AO21" i="32"/>
  <c r="AO83" i="32"/>
  <c r="AO92" i="32"/>
  <c r="AO81" i="32"/>
  <c r="AO94" i="32"/>
  <c r="AO95" i="32"/>
  <c r="AO84" i="32"/>
  <c r="AO90" i="32"/>
  <c r="AO96" i="32"/>
  <c r="AO97" i="32"/>
  <c r="AO85" i="32"/>
  <c r="AO82" i="32"/>
  <c r="AO78" i="32"/>
  <c r="AO86" i="32"/>
  <c r="AO91" i="32"/>
  <c r="AO79" i="32"/>
  <c r="AO88" i="32"/>
  <c r="AO80" i="32"/>
  <c r="AO89" i="32"/>
  <c r="AL4" i="32"/>
  <c r="AK721" i="32"/>
  <c r="AK713" i="32"/>
  <c r="AK705" i="32"/>
  <c r="AK724" i="32"/>
  <c r="AK716" i="32"/>
  <c r="AK708" i="32"/>
  <c r="AK719" i="32"/>
  <c r="AK711" i="32"/>
  <c r="AK703" i="32"/>
  <c r="AK722" i="32"/>
  <c r="AK714" i="32"/>
  <c r="AK706" i="32"/>
  <c r="AK725" i="32"/>
  <c r="AK717" i="32"/>
  <c r="AK709" i="32"/>
  <c r="AK720" i="32"/>
  <c r="AK712" i="32"/>
  <c r="AK704" i="32"/>
  <c r="AK723" i="32"/>
  <c r="AK715" i="32"/>
  <c r="AK707" i="32"/>
  <c r="AK718" i="32"/>
  <c r="AK710" i="32"/>
  <c r="AO7" i="32"/>
  <c r="AL8" i="32"/>
  <c r="AR9" i="32"/>
  <c r="AI10" i="32"/>
  <c r="AR11" i="32"/>
  <c r="AI12" i="32"/>
  <c r="AR14" i="32"/>
  <c r="AL17" i="32"/>
  <c r="AI19" i="32"/>
  <c r="AR27" i="32"/>
  <c r="AR36" i="32"/>
  <c r="AK694" i="32"/>
  <c r="AK583" i="32"/>
  <c r="AK581" i="32"/>
  <c r="AK579" i="32"/>
  <c r="AK577" i="32"/>
  <c r="AK575" i="32"/>
  <c r="AK573" i="32"/>
  <c r="AK571" i="32"/>
  <c r="AK569" i="32"/>
  <c r="AK567" i="32"/>
  <c r="AK565" i="32"/>
  <c r="AK563" i="32"/>
  <c r="AK561" i="32"/>
  <c r="AK585" i="32"/>
  <c r="AK584" i="32"/>
  <c r="AK582" i="32"/>
  <c r="AK580" i="32"/>
  <c r="AK578" i="32"/>
  <c r="AK576" i="32"/>
  <c r="AK574" i="32"/>
  <c r="AK572" i="32"/>
  <c r="AK570" i="32"/>
  <c r="AK568" i="32"/>
  <c r="AK566" i="32"/>
  <c r="AK564" i="32"/>
  <c r="AK562" i="32"/>
  <c r="AK560" i="32"/>
  <c r="AK558" i="32"/>
  <c r="AK556" i="32"/>
  <c r="AK554" i="32"/>
  <c r="AK552" i="32"/>
  <c r="AK550" i="32"/>
  <c r="AK548" i="32"/>
  <c r="AK546" i="32"/>
  <c r="AK544" i="32"/>
  <c r="AK542" i="32"/>
  <c r="AK540" i="32"/>
  <c r="AK538" i="32"/>
  <c r="AK536" i="32"/>
  <c r="AK534" i="32"/>
  <c r="AK559" i="32"/>
  <c r="AK557" i="32"/>
  <c r="AK555" i="32"/>
  <c r="AK553" i="32"/>
  <c r="AK551" i="32"/>
  <c r="AK549" i="32"/>
  <c r="AK547" i="32"/>
  <c r="AK545" i="32"/>
  <c r="AK543" i="32"/>
  <c r="AK541" i="32"/>
  <c r="AK539" i="32"/>
  <c r="AK537" i="32"/>
  <c r="AK535" i="32"/>
  <c r="AK533" i="32"/>
  <c r="AK531" i="32"/>
  <c r="AK529" i="32"/>
  <c r="AK527" i="32"/>
  <c r="AK525" i="32"/>
  <c r="AK523" i="32"/>
  <c r="AK521" i="32"/>
  <c r="AK519" i="32"/>
  <c r="AK517" i="32"/>
  <c r="AK515" i="32"/>
  <c r="AK513" i="32"/>
  <c r="AK511" i="32"/>
  <c r="AK509" i="32"/>
  <c r="AK507" i="32"/>
  <c r="AK532" i="32"/>
  <c r="AK530" i="32"/>
  <c r="AK528" i="32"/>
  <c r="AK526" i="32"/>
  <c r="AK524" i="32"/>
  <c r="AK522" i="32"/>
  <c r="AK520" i="32"/>
  <c r="AK518" i="32"/>
  <c r="AK516" i="32"/>
  <c r="AK506" i="32"/>
  <c r="AK504" i="32"/>
  <c r="AK502" i="32"/>
  <c r="AK500" i="32"/>
  <c r="AK498" i="32"/>
  <c r="AK496" i="32"/>
  <c r="AK494" i="32"/>
  <c r="AK492" i="32"/>
  <c r="AK490" i="32"/>
  <c r="AK488" i="32"/>
  <c r="AK486" i="32"/>
  <c r="AK483" i="32"/>
  <c r="AK508" i="32"/>
  <c r="AK514" i="32"/>
  <c r="AK510" i="32"/>
  <c r="AK505" i="32"/>
  <c r="AK503" i="32"/>
  <c r="AK501" i="32"/>
  <c r="AK499" i="32"/>
  <c r="AK497" i="32"/>
  <c r="AK495" i="32"/>
  <c r="AK493" i="32"/>
  <c r="AK491" i="32"/>
  <c r="AK489" i="32"/>
  <c r="AK487" i="32"/>
  <c r="AK485" i="32"/>
  <c r="AK512" i="32"/>
  <c r="AK484" i="32"/>
  <c r="AK482" i="32"/>
  <c r="AK475" i="32"/>
  <c r="AK467" i="32"/>
  <c r="AK459" i="32"/>
  <c r="AK451" i="32"/>
  <c r="AK481" i="32"/>
  <c r="AK476" i="32"/>
  <c r="AK468" i="32"/>
  <c r="AK460" i="32"/>
  <c r="AK452" i="32"/>
  <c r="AK477" i="32"/>
  <c r="AK469" i="32"/>
  <c r="AK461" i="32"/>
  <c r="AK453" i="32"/>
  <c r="AK445" i="32"/>
  <c r="AK478" i="32"/>
  <c r="AK470" i="32"/>
  <c r="AK462" i="32"/>
  <c r="AK454" i="32"/>
  <c r="AK479" i="32"/>
  <c r="AK471" i="32"/>
  <c r="AK463" i="32"/>
  <c r="AK455" i="32"/>
  <c r="AK447" i="32"/>
  <c r="AK472" i="32"/>
  <c r="AK464" i="32"/>
  <c r="AK456" i="32"/>
  <c r="AK480" i="32"/>
  <c r="AK473" i="32"/>
  <c r="AK465" i="32"/>
  <c r="AK457" i="32"/>
  <c r="AK449" i="32"/>
  <c r="AK474" i="32"/>
  <c r="AK466" i="32"/>
  <c r="AK458" i="32"/>
  <c r="AK450" i="32"/>
  <c r="AK439" i="32"/>
  <c r="AK431" i="32"/>
  <c r="AK423" i="32"/>
  <c r="AK415" i="32"/>
  <c r="AK440" i="32"/>
  <c r="AK432" i="32"/>
  <c r="AK424" i="32"/>
  <c r="AK416" i="32"/>
  <c r="AK408" i="32"/>
  <c r="AK444" i="32"/>
  <c r="AK441" i="32"/>
  <c r="AK433" i="32"/>
  <c r="AK425" i="32"/>
  <c r="AK417" i="32"/>
  <c r="AK442" i="32"/>
  <c r="AK434" i="32"/>
  <c r="AK426" i="32"/>
  <c r="AK418" i="32"/>
  <c r="AK410" i="32"/>
  <c r="AK435" i="32"/>
  <c r="AK427" i="32"/>
  <c r="AK419" i="32"/>
  <c r="AK443" i="32"/>
  <c r="AK436" i="32"/>
  <c r="AK428" i="32"/>
  <c r="AK448" i="32"/>
  <c r="AK446" i="32"/>
  <c r="AK437" i="32"/>
  <c r="AK429" i="32"/>
  <c r="AK421" i="32"/>
  <c r="AK438" i="32"/>
  <c r="AK430" i="32"/>
  <c r="AK422" i="32"/>
  <c r="AK400" i="32"/>
  <c r="AK392" i="32"/>
  <c r="AK384" i="32"/>
  <c r="AK407" i="32"/>
  <c r="AK401" i="32"/>
  <c r="AK393" i="32"/>
  <c r="AK385" i="32"/>
  <c r="AK383" i="32"/>
  <c r="AK414" i="32"/>
  <c r="AK402" i="32"/>
  <c r="AK394" i="32"/>
  <c r="AK386" i="32"/>
  <c r="AK382" i="32"/>
  <c r="AK403" i="32"/>
  <c r="AK395" i="32"/>
  <c r="AK409" i="32"/>
  <c r="AK404" i="32"/>
  <c r="AK396" i="32"/>
  <c r="AK405" i="32"/>
  <c r="AK397" i="32"/>
  <c r="AK420" i="32"/>
  <c r="AK412" i="32"/>
  <c r="AK406" i="32"/>
  <c r="AK398" i="32"/>
  <c r="AK413" i="32"/>
  <c r="AK411" i="32"/>
  <c r="AK399" i="32"/>
  <c r="AK391" i="32"/>
  <c r="AK375" i="32"/>
  <c r="AK372" i="32"/>
  <c r="AK370" i="32"/>
  <c r="AK368" i="32"/>
  <c r="AK366" i="32"/>
  <c r="AK364" i="32"/>
  <c r="AK362" i="32"/>
  <c r="AK360" i="32"/>
  <c r="AK358" i="32"/>
  <c r="AK356" i="32"/>
  <c r="AK354" i="32"/>
  <c r="AK352" i="32"/>
  <c r="AK350" i="32"/>
  <c r="AK348" i="32"/>
  <c r="AK346" i="32"/>
  <c r="AK344" i="32"/>
  <c r="AK342" i="32"/>
  <c r="AK340" i="32"/>
  <c r="AK338" i="32"/>
  <c r="AK336" i="32"/>
  <c r="AK334" i="32"/>
  <c r="AK332" i="32"/>
  <c r="AK330" i="32"/>
  <c r="AK328" i="32"/>
  <c r="AK326" i="32"/>
  <c r="AK324" i="32"/>
  <c r="AK322" i="32"/>
  <c r="AK320" i="32"/>
  <c r="AK318" i="32"/>
  <c r="AK389" i="32"/>
  <c r="AK374" i="32"/>
  <c r="AK390" i="32"/>
  <c r="AK380" i="32"/>
  <c r="AK378" i="32"/>
  <c r="AK373" i="32"/>
  <c r="AK371" i="32"/>
  <c r="AK369" i="32"/>
  <c r="AK367" i="32"/>
  <c r="AK365" i="32"/>
  <c r="AK363" i="32"/>
  <c r="AK361" i="32"/>
  <c r="AK359" i="32"/>
  <c r="AK357" i="32"/>
  <c r="AK355" i="32"/>
  <c r="AK353" i="32"/>
  <c r="AK351" i="32"/>
  <c r="AK349" i="32"/>
  <c r="AK347" i="32"/>
  <c r="AK345" i="32"/>
  <c r="AK343" i="32"/>
  <c r="AK341" i="32"/>
  <c r="AK339" i="32"/>
  <c r="AK381" i="32"/>
  <c r="AK379" i="32"/>
  <c r="AK377" i="32"/>
  <c r="AK388" i="32"/>
  <c r="AK387" i="32"/>
  <c r="AK376" i="32"/>
  <c r="AK333" i="32"/>
  <c r="AK325" i="32"/>
  <c r="AK319" i="32"/>
  <c r="AK317" i="32"/>
  <c r="AK315" i="32"/>
  <c r="AK313" i="32"/>
  <c r="AK311" i="32"/>
  <c r="AK309" i="32"/>
  <c r="AK307" i="32"/>
  <c r="AK305" i="32"/>
  <c r="AK303" i="32"/>
  <c r="AK301" i="32"/>
  <c r="AK299" i="32"/>
  <c r="AK297" i="32"/>
  <c r="AK295" i="32"/>
  <c r="AK293" i="32"/>
  <c r="AK291" i="32"/>
  <c r="AK289" i="32"/>
  <c r="AK287" i="32"/>
  <c r="AK285" i="32"/>
  <c r="AK283" i="32"/>
  <c r="AK335" i="32"/>
  <c r="AK327" i="32"/>
  <c r="AK323" i="32"/>
  <c r="AK337" i="32"/>
  <c r="AK329" i="32"/>
  <c r="AK316" i="32"/>
  <c r="AK314" i="32"/>
  <c r="AK312" i="32"/>
  <c r="AK310" i="32"/>
  <c r="AK308" i="32"/>
  <c r="AK306" i="32"/>
  <c r="AK304" i="32"/>
  <c r="AK302" i="32"/>
  <c r="AK300" i="32"/>
  <c r="AK298" i="32"/>
  <c r="AK296" i="32"/>
  <c r="AK294" i="32"/>
  <c r="AK292" i="32"/>
  <c r="AK290" i="32"/>
  <c r="AK331" i="32"/>
  <c r="AK321" i="32"/>
  <c r="AK269" i="32"/>
  <c r="AK255" i="32"/>
  <c r="AK253" i="32"/>
  <c r="AK239" i="32"/>
  <c r="AK237" i="32"/>
  <c r="AK223" i="32"/>
  <c r="AK221" i="32"/>
  <c r="AK286" i="32"/>
  <c r="AK270" i="32"/>
  <c r="AK256" i="32"/>
  <c r="AK254" i="32"/>
  <c r="AK240" i="32"/>
  <c r="AK238" i="32"/>
  <c r="AK224" i="32"/>
  <c r="AK222" i="32"/>
  <c r="AK271" i="32"/>
  <c r="AK259" i="32"/>
  <c r="AK257" i="32"/>
  <c r="AK243" i="32"/>
  <c r="AK241" i="32"/>
  <c r="AK227" i="32"/>
  <c r="AK225" i="32"/>
  <c r="AK282" i="32"/>
  <c r="AK280" i="32"/>
  <c r="AK272" i="32"/>
  <c r="AK260" i="32"/>
  <c r="AK258" i="32"/>
  <c r="AK244" i="32"/>
  <c r="AK242" i="32"/>
  <c r="AK228" i="32"/>
  <c r="AK226" i="32"/>
  <c r="AK284" i="32"/>
  <c r="AK275" i="32"/>
  <c r="AK273" i="32"/>
  <c r="AK263" i="32"/>
  <c r="AK261" i="32"/>
  <c r="AK247" i="32"/>
  <c r="AK245" i="32"/>
  <c r="AK231" i="32"/>
  <c r="AK276" i="32"/>
  <c r="AK274" i="32"/>
  <c r="AK264" i="32"/>
  <c r="AK262" i="32"/>
  <c r="AK248" i="32"/>
  <c r="AK246" i="32"/>
  <c r="AK232" i="32"/>
  <c r="AK288" i="32"/>
  <c r="AK281" i="32"/>
  <c r="AK277" i="32"/>
  <c r="AK267" i="32"/>
  <c r="AK265" i="32"/>
  <c r="AK251" i="32"/>
  <c r="AK249" i="32"/>
  <c r="AK235" i="32"/>
  <c r="AK233" i="32"/>
  <c r="AK279" i="32"/>
  <c r="AK278" i="32"/>
  <c r="AK268" i="32"/>
  <c r="AK266" i="32"/>
  <c r="AK252" i="32"/>
  <c r="AK250" i="32"/>
  <c r="AK236" i="32"/>
  <c r="AK234" i="32"/>
  <c r="AK220" i="32"/>
  <c r="AK218" i="32"/>
  <c r="AK216" i="32"/>
  <c r="AK210" i="32"/>
  <c r="AK201" i="32"/>
  <c r="AK182" i="32"/>
  <c r="AK180" i="32"/>
  <c r="AK166" i="32"/>
  <c r="AK164" i="32"/>
  <c r="AK200" i="32"/>
  <c r="AK198" i="32"/>
  <c r="AK196" i="32"/>
  <c r="AK183" i="32"/>
  <c r="AK181" i="32"/>
  <c r="AK167" i="32"/>
  <c r="AK165" i="32"/>
  <c r="AK151" i="32"/>
  <c r="AK229" i="32"/>
  <c r="AK212" i="32"/>
  <c r="AK186" i="32"/>
  <c r="AK184" i="32"/>
  <c r="AK170" i="32"/>
  <c r="AK168" i="32"/>
  <c r="AK154" i="32"/>
  <c r="AK152" i="32"/>
  <c r="AK219" i="32"/>
  <c r="AK203" i="32"/>
  <c r="AK187" i="32"/>
  <c r="AK185" i="32"/>
  <c r="AK171" i="32"/>
  <c r="AK169" i="32"/>
  <c r="AK155" i="32"/>
  <c r="AK153" i="32"/>
  <c r="AK217" i="32"/>
  <c r="AK204" i="32"/>
  <c r="AK202" i="32"/>
  <c r="AK190" i="32"/>
  <c r="AK188" i="32"/>
  <c r="AK174" i="32"/>
  <c r="AK172" i="32"/>
  <c r="AK158" i="32"/>
  <c r="AK156" i="32"/>
  <c r="AK230" i="32"/>
  <c r="AK214" i="32"/>
  <c r="AK207" i="32"/>
  <c r="AK205" i="32"/>
  <c r="AK199" i="32"/>
  <c r="AK197" i="32"/>
  <c r="AK191" i="32"/>
  <c r="AK189" i="32"/>
  <c r="AK175" i="32"/>
  <c r="AK173" i="32"/>
  <c r="AK159" i="32"/>
  <c r="AK215" i="32"/>
  <c r="AK208" i="32"/>
  <c r="AK206" i="32"/>
  <c r="AK194" i="32"/>
  <c r="AK192" i="32"/>
  <c r="AK178" i="32"/>
  <c r="AK176" i="32"/>
  <c r="AK213" i="32"/>
  <c r="AK211" i="32"/>
  <c r="AK209" i="32"/>
  <c r="AK195" i="32"/>
  <c r="AK193" i="32"/>
  <c r="AK179" i="32"/>
  <c r="AK177" i="32"/>
  <c r="AK163" i="32"/>
  <c r="AK161" i="32"/>
  <c r="AK147" i="32"/>
  <c r="AK145" i="32"/>
  <c r="AK71" i="32"/>
  <c r="AK69" i="32"/>
  <c r="AK43" i="32"/>
  <c r="AK38" i="32"/>
  <c r="AK34" i="32"/>
  <c r="AK24" i="32"/>
  <c r="AK18" i="32"/>
  <c r="AK17" i="32"/>
  <c r="AK14" i="32"/>
  <c r="AK10" i="32"/>
  <c r="AK162" i="32"/>
  <c r="AK157" i="32"/>
  <c r="AK148" i="32"/>
  <c r="AK74" i="32"/>
  <c r="AK72" i="32"/>
  <c r="AK62" i="32"/>
  <c r="AK160" i="32"/>
  <c r="AK149" i="32"/>
  <c r="AK75" i="32"/>
  <c r="AK73" i="32"/>
  <c r="AK63" i="32"/>
  <c r="AK44" i="32"/>
  <c r="AK41" i="32"/>
  <c r="AK37" i="32"/>
  <c r="AK33" i="32"/>
  <c r="AK28" i="32"/>
  <c r="AK23" i="32"/>
  <c r="AK93" i="32"/>
  <c r="AK76" i="32"/>
  <c r="AK64" i="32"/>
  <c r="AK30" i="32"/>
  <c r="AK20" i="32"/>
  <c r="AK19" i="32"/>
  <c r="AK150" i="32"/>
  <c r="AK77" i="32"/>
  <c r="AK65" i="32"/>
  <c r="AK40" i="32"/>
  <c r="AK36" i="32"/>
  <c r="AK32" i="32"/>
  <c r="AK27" i="32"/>
  <c r="AK22" i="32"/>
  <c r="AK142" i="32"/>
  <c r="AK66" i="32"/>
  <c r="AK143" i="32"/>
  <c r="AK141" i="32"/>
  <c r="AK67" i="32"/>
  <c r="AK39" i="32"/>
  <c r="AK35" i="32"/>
  <c r="AK31" i="32"/>
  <c r="AK25" i="32"/>
  <c r="AK146" i="32"/>
  <c r="AK144" i="32"/>
  <c r="AK70" i="32"/>
  <c r="AK68" i="32"/>
  <c r="AL583" i="32"/>
  <c r="AL581" i="32"/>
  <c r="AL579" i="32"/>
  <c r="AL577" i="32"/>
  <c r="AL575" i="32"/>
  <c r="AL573" i="32"/>
  <c r="AL571" i="32"/>
  <c r="AL569" i="32"/>
  <c r="AL567" i="32"/>
  <c r="AL565" i="32"/>
  <c r="AL585" i="32"/>
  <c r="AL584" i="32"/>
  <c r="AL582" i="32"/>
  <c r="AL580" i="32"/>
  <c r="AL578" i="32"/>
  <c r="AL576" i="32"/>
  <c r="AL574" i="32"/>
  <c r="AL572" i="32"/>
  <c r="AL570" i="32"/>
  <c r="AL568" i="32"/>
  <c r="AL566" i="32"/>
  <c r="AL694" i="32"/>
  <c r="AL563" i="32"/>
  <c r="AL561" i="32"/>
  <c r="AL558" i="32"/>
  <c r="AL556" i="32"/>
  <c r="AL554" i="32"/>
  <c r="AL552" i="32"/>
  <c r="AL550" i="32"/>
  <c r="AL548" i="32"/>
  <c r="AL546" i="32"/>
  <c r="AL544" i="32"/>
  <c r="AL542" i="32"/>
  <c r="AL540" i="32"/>
  <c r="AL538" i="32"/>
  <c r="AL536" i="32"/>
  <c r="AL564" i="32"/>
  <c r="AL562" i="32"/>
  <c r="AL560" i="32"/>
  <c r="AL559" i="32"/>
  <c r="AL557" i="32"/>
  <c r="AL555" i="32"/>
  <c r="AL553" i="32"/>
  <c r="AL551" i="32"/>
  <c r="AL549" i="32"/>
  <c r="AL547" i="32"/>
  <c r="AL545" i="32"/>
  <c r="AL543" i="32"/>
  <c r="AL541" i="32"/>
  <c r="AL537" i="32"/>
  <c r="AL531" i="32"/>
  <c r="AL529" i="32"/>
  <c r="AL527" i="32"/>
  <c r="AL525" i="32"/>
  <c r="AL523" i="32"/>
  <c r="AL521" i="32"/>
  <c r="AL519" i="32"/>
  <c r="AL517" i="32"/>
  <c r="AL539" i="32"/>
  <c r="AL535" i="32"/>
  <c r="AL534" i="32"/>
  <c r="AL532" i="32"/>
  <c r="AL530" i="32"/>
  <c r="AL528" i="32"/>
  <c r="AL526" i="32"/>
  <c r="AL524" i="32"/>
  <c r="AL522" i="32"/>
  <c r="AL520" i="32"/>
  <c r="AL533" i="32"/>
  <c r="AL508" i="32"/>
  <c r="AL507" i="32"/>
  <c r="AL514" i="32"/>
  <c r="AL518" i="32"/>
  <c r="AL516" i="32"/>
  <c r="AL510" i="32"/>
  <c r="AL509" i="32"/>
  <c r="AL505" i="32"/>
  <c r="AL503" i="32"/>
  <c r="AL501" i="32"/>
  <c r="AL499" i="32"/>
  <c r="AL497" i="32"/>
  <c r="AL495" i="32"/>
  <c r="AL493" i="32"/>
  <c r="AL491" i="32"/>
  <c r="AL489" i="32"/>
  <c r="AL487" i="32"/>
  <c r="AL485" i="32"/>
  <c r="AL512" i="32"/>
  <c r="AL511" i="32"/>
  <c r="AL480" i="32"/>
  <c r="AL515" i="32"/>
  <c r="AL513" i="32"/>
  <c r="AL506" i="32"/>
  <c r="AL504" i="32"/>
  <c r="AL502" i="32"/>
  <c r="AL500" i="32"/>
  <c r="AL498" i="32"/>
  <c r="AL496" i="32"/>
  <c r="AL494" i="32"/>
  <c r="AL492" i="32"/>
  <c r="AL483" i="32"/>
  <c r="AL481" i="32"/>
  <c r="AL476" i="32"/>
  <c r="AL468" i="32"/>
  <c r="AL460" i="32"/>
  <c r="AL452" i="32"/>
  <c r="AL477" i="32"/>
  <c r="AL469" i="32"/>
  <c r="AL461" i="32"/>
  <c r="AL453" i="32"/>
  <c r="AL488" i="32"/>
  <c r="AL478" i="32"/>
  <c r="AL470" i="32"/>
  <c r="AL462" i="32"/>
  <c r="AL454" i="32"/>
  <c r="AL446" i="32"/>
  <c r="AL479" i="32"/>
  <c r="AL471" i="32"/>
  <c r="AL463" i="32"/>
  <c r="AL455" i="32"/>
  <c r="AL472" i="32"/>
  <c r="AL464" i="32"/>
  <c r="AL456" i="32"/>
  <c r="AL448" i="32"/>
  <c r="AL473" i="32"/>
  <c r="AL465" i="32"/>
  <c r="AL457" i="32"/>
  <c r="AL474" i="32"/>
  <c r="AL466" i="32"/>
  <c r="AL458" i="32"/>
  <c r="AL450" i="32"/>
  <c r="AL490" i="32"/>
  <c r="AL486" i="32"/>
  <c r="AL484" i="32"/>
  <c r="AL482" i="32"/>
  <c r="AL475" i="32"/>
  <c r="AL467" i="32"/>
  <c r="AL459" i="32"/>
  <c r="AL451" i="32"/>
  <c r="AL445" i="32"/>
  <c r="AL440" i="32"/>
  <c r="AL432" i="32"/>
  <c r="AL424" i="32"/>
  <c r="AL416" i="32"/>
  <c r="AL447" i="32"/>
  <c r="AL444" i="32"/>
  <c r="AL441" i="32"/>
  <c r="AL433" i="32"/>
  <c r="AL425" i="32"/>
  <c r="AL417" i="32"/>
  <c r="AL409" i="32"/>
  <c r="AL442" i="32"/>
  <c r="AL434" i="32"/>
  <c r="AL426" i="32"/>
  <c r="AL418" i="32"/>
  <c r="AL435" i="32"/>
  <c r="AL427" i="32"/>
  <c r="AL419" i="32"/>
  <c r="AL411" i="32"/>
  <c r="AL449" i="32"/>
  <c r="AL443" i="32"/>
  <c r="AL436" i="32"/>
  <c r="AL428" i="32"/>
  <c r="AL420" i="32"/>
  <c r="AL437" i="32"/>
  <c r="AL429" i="32"/>
  <c r="AL421" i="32"/>
  <c r="AL438" i="32"/>
  <c r="AL430" i="32"/>
  <c r="AL422" i="32"/>
  <c r="AL414" i="32"/>
  <c r="AL439" i="32"/>
  <c r="AL431" i="32"/>
  <c r="AL423" i="32"/>
  <c r="AL415" i="32"/>
  <c r="AL407" i="32"/>
  <c r="AL401" i="32"/>
  <c r="AL393" i="32"/>
  <c r="AL385" i="32"/>
  <c r="AL383" i="32"/>
  <c r="AL410" i="32"/>
  <c r="AL402" i="32"/>
  <c r="AL394" i="32"/>
  <c r="AL386" i="32"/>
  <c r="AL382" i="32"/>
  <c r="AL380" i="32"/>
  <c r="AL378" i="32"/>
  <c r="AL376" i="32"/>
  <c r="AL374" i="32"/>
  <c r="AL403" i="32"/>
  <c r="AL395" i="32"/>
  <c r="AL387" i="32"/>
  <c r="AL404" i="32"/>
  <c r="AL396" i="32"/>
  <c r="AL388" i="32"/>
  <c r="AL405" i="32"/>
  <c r="AL397" i="32"/>
  <c r="AL412" i="32"/>
  <c r="AL406" i="32"/>
  <c r="AL398" i="32"/>
  <c r="AL413" i="32"/>
  <c r="AL399" i="32"/>
  <c r="AL391" i="32"/>
  <c r="AL408" i="32"/>
  <c r="AL400" i="32"/>
  <c r="AL392" i="32"/>
  <c r="AL389" i="32"/>
  <c r="AL384" i="32"/>
  <c r="AL390" i="32"/>
  <c r="AL373" i="32"/>
  <c r="AL371" i="32"/>
  <c r="AL369" i="32"/>
  <c r="AL367" i="32"/>
  <c r="AL365" i="32"/>
  <c r="AL363" i="32"/>
  <c r="AL361" i="32"/>
  <c r="AL359" i="32"/>
  <c r="AL357" i="32"/>
  <c r="AL355" i="32"/>
  <c r="AL353" i="32"/>
  <c r="AL351" i="32"/>
  <c r="AL349" i="32"/>
  <c r="AL347" i="32"/>
  <c r="AL345" i="32"/>
  <c r="AL343" i="32"/>
  <c r="AL341" i="32"/>
  <c r="AL339" i="32"/>
  <c r="AL337" i="32"/>
  <c r="AL335" i="32"/>
  <c r="AL333" i="32"/>
  <c r="AL331" i="32"/>
  <c r="AL329" i="32"/>
  <c r="AL327" i="32"/>
  <c r="AL325" i="32"/>
  <c r="AL381" i="32"/>
  <c r="AL379" i="32"/>
  <c r="AL377" i="32"/>
  <c r="AL375" i="32"/>
  <c r="AL372" i="32"/>
  <c r="AL370" i="32"/>
  <c r="AL368" i="32"/>
  <c r="AL366" i="32"/>
  <c r="AL364" i="32"/>
  <c r="AL362" i="32"/>
  <c r="AL360" i="32"/>
  <c r="AL358" i="32"/>
  <c r="AL356" i="32"/>
  <c r="AL354" i="32"/>
  <c r="AL352" i="32"/>
  <c r="AL350" i="32"/>
  <c r="AL348" i="32"/>
  <c r="AL346" i="32"/>
  <c r="AL344" i="32"/>
  <c r="AL342" i="32"/>
  <c r="AL340" i="32"/>
  <c r="AL338" i="32"/>
  <c r="AL336" i="32"/>
  <c r="AL334" i="32"/>
  <c r="AL332" i="32"/>
  <c r="AL330" i="32"/>
  <c r="AL328" i="32"/>
  <c r="AL326" i="32"/>
  <c r="AL324" i="32"/>
  <c r="AL322" i="32"/>
  <c r="AL320" i="32"/>
  <c r="AL319" i="32"/>
  <c r="AL317" i="32"/>
  <c r="AL315" i="32"/>
  <c r="AL313" i="32"/>
  <c r="AL311" i="32"/>
  <c r="AL309" i="32"/>
  <c r="AL307" i="32"/>
  <c r="AL305" i="32"/>
  <c r="AL303" i="32"/>
  <c r="AL301" i="32"/>
  <c r="AL299" i="32"/>
  <c r="AL297" i="32"/>
  <c r="AL295" i="32"/>
  <c r="AL293" i="32"/>
  <c r="AL291" i="32"/>
  <c r="AL289" i="32"/>
  <c r="AL287" i="32"/>
  <c r="AL285" i="32"/>
  <c r="AL283" i="32"/>
  <c r="AL323" i="32"/>
  <c r="AL316" i="32"/>
  <c r="AL314" i="32"/>
  <c r="AL312" i="32"/>
  <c r="AL310" i="32"/>
  <c r="AL308" i="32"/>
  <c r="AL306" i="32"/>
  <c r="AL304" i="32"/>
  <c r="AL302" i="32"/>
  <c r="AL300" i="32"/>
  <c r="AL298" i="32"/>
  <c r="AL296" i="32"/>
  <c r="AL294" i="32"/>
  <c r="AL292" i="32"/>
  <c r="AL290" i="32"/>
  <c r="AL288" i="32"/>
  <c r="AL286" i="32"/>
  <c r="AL284" i="32"/>
  <c r="AL321" i="32"/>
  <c r="AL318" i="32"/>
  <c r="AL270" i="32"/>
  <c r="AL256" i="32"/>
  <c r="AL254" i="32"/>
  <c r="AL240" i="32"/>
  <c r="AL238" i="32"/>
  <c r="AL224" i="32"/>
  <c r="AL222" i="32"/>
  <c r="AL271" i="32"/>
  <c r="AL259" i="32"/>
  <c r="AL257" i="32"/>
  <c r="AL243" i="32"/>
  <c r="AL241" i="32"/>
  <c r="AL227" i="32"/>
  <c r="AL225" i="32"/>
  <c r="AL282" i="32"/>
  <c r="AL280" i="32"/>
  <c r="AL272" i="32"/>
  <c r="AL260" i="32"/>
  <c r="AL258" i="32"/>
  <c r="AL244" i="32"/>
  <c r="AL242" i="32"/>
  <c r="AL228" i="32"/>
  <c r="AL226" i="32"/>
  <c r="AL275" i="32"/>
  <c r="AL273" i="32"/>
  <c r="AL263" i="32"/>
  <c r="AL261" i="32"/>
  <c r="AL247" i="32"/>
  <c r="AL245" i="32"/>
  <c r="AL231" i="32"/>
  <c r="AL229" i="32"/>
  <c r="AL215" i="32"/>
  <c r="AL276" i="32"/>
  <c r="AL274" i="32"/>
  <c r="AL264" i="32"/>
  <c r="AL262" i="32"/>
  <c r="AL248" i="32"/>
  <c r="AL246" i="32"/>
  <c r="AL232" i="32"/>
  <c r="AL281" i="32"/>
  <c r="AL277" i="32"/>
  <c r="AL267" i="32"/>
  <c r="AL265" i="32"/>
  <c r="AL251" i="32"/>
  <c r="AL249" i="32"/>
  <c r="AL235" i="32"/>
  <c r="AL233" i="32"/>
  <c r="AL279" i="32"/>
  <c r="AL278" i="32"/>
  <c r="AL268" i="32"/>
  <c r="AL266" i="32"/>
  <c r="AL252" i="32"/>
  <c r="AL250" i="32"/>
  <c r="AL236" i="32"/>
  <c r="AL234" i="32"/>
  <c r="AL269" i="32"/>
  <c r="AL255" i="32"/>
  <c r="AL253" i="32"/>
  <c r="AL239" i="32"/>
  <c r="AL237" i="32"/>
  <c r="AL223" i="32"/>
  <c r="AL221" i="32"/>
  <c r="AL218" i="32"/>
  <c r="AL200" i="32"/>
  <c r="AL198" i="32"/>
  <c r="AL196" i="32"/>
  <c r="AL183" i="32"/>
  <c r="AL181" i="32"/>
  <c r="AL167" i="32"/>
  <c r="AL165" i="32"/>
  <c r="AL212" i="32"/>
  <c r="AL186" i="32"/>
  <c r="AL184" i="32"/>
  <c r="AL170" i="32"/>
  <c r="AL168" i="32"/>
  <c r="AL154" i="32"/>
  <c r="AL152" i="32"/>
  <c r="AL219" i="32"/>
  <c r="AL203" i="32"/>
  <c r="AL187" i="32"/>
  <c r="AL185" i="32"/>
  <c r="AL171" i="32"/>
  <c r="AL169" i="32"/>
  <c r="AL155" i="32"/>
  <c r="AL153" i="32"/>
  <c r="AL217" i="32"/>
  <c r="AL204" i="32"/>
  <c r="AL202" i="32"/>
  <c r="AL190" i="32"/>
  <c r="AL188" i="32"/>
  <c r="AL174" i="32"/>
  <c r="AL172" i="32"/>
  <c r="AL158" i="32"/>
  <c r="AL156" i="32"/>
  <c r="AL230" i="32"/>
  <c r="AL214" i="32"/>
  <c r="AL207" i="32"/>
  <c r="AL205" i="32"/>
  <c r="AL199" i="32"/>
  <c r="AL197" i="32"/>
  <c r="AL191" i="32"/>
  <c r="AL189" i="32"/>
  <c r="AL175" i="32"/>
  <c r="AL173" i="32"/>
  <c r="AL159" i="32"/>
  <c r="AL157" i="32"/>
  <c r="AL208" i="32"/>
  <c r="AL206" i="32"/>
  <c r="AL194" i="32"/>
  <c r="AL192" i="32"/>
  <c r="AL178" i="32"/>
  <c r="AL176" i="32"/>
  <c r="AL162" i="32"/>
  <c r="AL160" i="32"/>
  <c r="AL213" i="32"/>
  <c r="AL211" i="32"/>
  <c r="AL209" i="32"/>
  <c r="AL195" i="32"/>
  <c r="AL193" i="32"/>
  <c r="AL179" i="32"/>
  <c r="AL177" i="32"/>
  <c r="AL220" i="32"/>
  <c r="AL216" i="32"/>
  <c r="AL210" i="32"/>
  <c r="AL201" i="32"/>
  <c r="AL182" i="32"/>
  <c r="AL180" i="32"/>
  <c r="AL166" i="32"/>
  <c r="AL164" i="32"/>
  <c r="AL161" i="32"/>
  <c r="AL148" i="32"/>
  <c r="AL74" i="32"/>
  <c r="AL72" i="32"/>
  <c r="AL62" i="32"/>
  <c r="AL26" i="32"/>
  <c r="AL21" i="32"/>
  <c r="AL11" i="32"/>
  <c r="AL163" i="32"/>
  <c r="AL149" i="32"/>
  <c r="AL75" i="32"/>
  <c r="AL73" i="32"/>
  <c r="AL63" i="32"/>
  <c r="AL44" i="32"/>
  <c r="AL41" i="32"/>
  <c r="AL37" i="32"/>
  <c r="AL33" i="32"/>
  <c r="AL93" i="32"/>
  <c r="AL76" i="32"/>
  <c r="AL64" i="32"/>
  <c r="AL30" i="32"/>
  <c r="AL20" i="32"/>
  <c r="AL19" i="32"/>
  <c r="AL150" i="32"/>
  <c r="AL77" i="32"/>
  <c r="AL65" i="32"/>
  <c r="AL40" i="32"/>
  <c r="AL36" i="32"/>
  <c r="AL32" i="32"/>
  <c r="AL27" i="32"/>
  <c r="AL22" i="32"/>
  <c r="AL9" i="32"/>
  <c r="AL142" i="32"/>
  <c r="AL66" i="32"/>
  <c r="AL29" i="32"/>
  <c r="AL16" i="32"/>
  <c r="AL143" i="32"/>
  <c r="AL141" i="32"/>
  <c r="AL67" i="32"/>
  <c r="AL151" i="32"/>
  <c r="AL146" i="32"/>
  <c r="AL144" i="32"/>
  <c r="AL70" i="32"/>
  <c r="AL68" i="32"/>
  <c r="AL147" i="32"/>
  <c r="AL145" i="32"/>
  <c r="AL71" i="32"/>
  <c r="AL69" i="32"/>
  <c r="AL43" i="32"/>
  <c r="AL38" i="32"/>
  <c r="AL34" i="32"/>
  <c r="AO3" i="32"/>
  <c r="AM4" i="32"/>
  <c r="AI5" i="32"/>
  <c r="AI6" i="32"/>
  <c r="AM8" i="32"/>
  <c r="AI9" i="32"/>
  <c r="AJ10" i="32"/>
  <c r="AJ12" i="32"/>
  <c r="AR13" i="32"/>
  <c r="AR16" i="32"/>
  <c r="AM17" i="32"/>
  <c r="AR18" i="32"/>
  <c r="AJ32" i="32"/>
  <c r="AM585" i="32"/>
  <c r="AM584" i="32"/>
  <c r="AM582" i="32"/>
  <c r="AM580" i="32"/>
  <c r="AM578" i="32"/>
  <c r="AM576" i="32"/>
  <c r="AM574" i="32"/>
  <c r="AM572" i="32"/>
  <c r="AM570" i="32"/>
  <c r="AM568" i="32"/>
  <c r="AM566" i="32"/>
  <c r="AM694" i="32"/>
  <c r="AM583" i="32"/>
  <c r="AM581" i="32"/>
  <c r="AM579" i="32"/>
  <c r="AM577" i="32"/>
  <c r="AM575" i="32"/>
  <c r="AM573" i="32"/>
  <c r="AM571" i="32"/>
  <c r="AM569" i="32"/>
  <c r="AM567" i="32"/>
  <c r="AM561" i="32"/>
  <c r="AM558" i="32"/>
  <c r="AM556" i="32"/>
  <c r="AM554" i="32"/>
  <c r="AM552" i="32"/>
  <c r="AM550" i="32"/>
  <c r="AM548" i="32"/>
  <c r="AM546" i="32"/>
  <c r="AM544" i="32"/>
  <c r="AM565" i="32"/>
  <c r="AM564" i="32"/>
  <c r="AM562" i="32"/>
  <c r="AM560" i="32"/>
  <c r="AM559" i="32"/>
  <c r="AM557" i="32"/>
  <c r="AM555" i="32"/>
  <c r="AM553" i="32"/>
  <c r="AM551" i="32"/>
  <c r="AM549" i="32"/>
  <c r="AM547" i="32"/>
  <c r="AM545" i="32"/>
  <c r="AM543" i="32"/>
  <c r="AM563" i="32"/>
  <c r="AM537" i="32"/>
  <c r="AM536" i="32"/>
  <c r="AM531" i="32"/>
  <c r="AM529" i="32"/>
  <c r="AM527" i="32"/>
  <c r="AM525" i="32"/>
  <c r="AM523" i="32"/>
  <c r="AM521" i="32"/>
  <c r="AM539" i="32"/>
  <c r="AM538" i="32"/>
  <c r="AM535" i="32"/>
  <c r="AM540" i="32"/>
  <c r="AM541" i="32"/>
  <c r="AM534" i="32"/>
  <c r="AM532" i="32"/>
  <c r="AM530" i="32"/>
  <c r="AM528" i="32"/>
  <c r="AM526" i="32"/>
  <c r="AM524" i="32"/>
  <c r="AM522" i="32"/>
  <c r="AM520" i="32"/>
  <c r="AM518" i="32"/>
  <c r="AM516" i="32"/>
  <c r="AM514" i="32"/>
  <c r="AM542" i="32"/>
  <c r="AM533" i="32"/>
  <c r="AM510" i="32"/>
  <c r="AM509" i="32"/>
  <c r="AM519" i="32"/>
  <c r="AM517" i="32"/>
  <c r="AM505" i="32"/>
  <c r="AM503" i="32"/>
  <c r="AM501" i="32"/>
  <c r="AM499" i="32"/>
  <c r="AM497" i="32"/>
  <c r="AM495" i="32"/>
  <c r="AM493" i="32"/>
  <c r="AM491" i="32"/>
  <c r="AM489" i="32"/>
  <c r="AM487" i="32"/>
  <c r="AM512" i="32"/>
  <c r="AM511" i="32"/>
  <c r="AM515" i="32"/>
  <c r="AM481" i="32"/>
  <c r="AM484" i="32"/>
  <c r="AM513" i="32"/>
  <c r="AM506" i="32"/>
  <c r="AM504" i="32"/>
  <c r="AM502" i="32"/>
  <c r="AM500" i="32"/>
  <c r="AM498" i="32"/>
  <c r="AM496" i="32"/>
  <c r="AM494" i="32"/>
  <c r="AM492" i="32"/>
  <c r="AM490" i="32"/>
  <c r="AM508" i="32"/>
  <c r="AM507" i="32"/>
  <c r="AM477" i="32"/>
  <c r="AM469" i="32"/>
  <c r="AM461" i="32"/>
  <c r="AM453" i="32"/>
  <c r="AM488" i="32"/>
  <c r="AM478" i="32"/>
  <c r="AM470" i="32"/>
  <c r="AM462" i="32"/>
  <c r="AM454" i="32"/>
  <c r="AM479" i="32"/>
  <c r="AM471" i="32"/>
  <c r="AM463" i="32"/>
  <c r="AM455" i="32"/>
  <c r="AM447" i="32"/>
  <c r="AM472" i="32"/>
  <c r="AM464" i="32"/>
  <c r="AM456" i="32"/>
  <c r="AM473" i="32"/>
  <c r="AM465" i="32"/>
  <c r="AM457" i="32"/>
  <c r="AM449" i="32"/>
  <c r="AM480" i="32"/>
  <c r="AM474" i="32"/>
  <c r="AM466" i="32"/>
  <c r="AM458" i="32"/>
  <c r="AM486" i="32"/>
  <c r="AM485" i="32"/>
  <c r="AM482" i="32"/>
  <c r="AM475" i="32"/>
  <c r="AM467" i="32"/>
  <c r="AM459" i="32"/>
  <c r="AM451" i="32"/>
  <c r="AM483" i="32"/>
  <c r="AM476" i="32"/>
  <c r="AM468" i="32"/>
  <c r="AM460" i="32"/>
  <c r="AM452" i="32"/>
  <c r="AM444" i="32"/>
  <c r="AM441" i="32"/>
  <c r="AM433" i="32"/>
  <c r="AM425" i="32"/>
  <c r="AM417" i="32"/>
  <c r="AM442" i="32"/>
  <c r="AM434" i="32"/>
  <c r="AM426" i="32"/>
  <c r="AM418" i="32"/>
  <c r="AM410" i="32"/>
  <c r="AM435" i="32"/>
  <c r="AM427" i="32"/>
  <c r="AM419" i="32"/>
  <c r="AM450" i="32"/>
  <c r="AM443" i="32"/>
  <c r="AM436" i="32"/>
  <c r="AM428" i="32"/>
  <c r="AM420" i="32"/>
  <c r="AM412" i="32"/>
  <c r="AM437" i="32"/>
  <c r="AM429" i="32"/>
  <c r="AM421" i="32"/>
  <c r="AM413" i="32"/>
  <c r="AM448" i="32"/>
  <c r="AM446" i="32"/>
  <c r="AM438" i="32"/>
  <c r="AM430" i="32"/>
  <c r="AM422" i="32"/>
  <c r="AM439" i="32"/>
  <c r="AM431" i="32"/>
  <c r="AM423" i="32"/>
  <c r="AM415" i="32"/>
  <c r="AM445" i="32"/>
  <c r="AM440" i="32"/>
  <c r="AM432" i="32"/>
  <c r="AM424" i="32"/>
  <c r="AM402" i="32"/>
  <c r="AM394" i="32"/>
  <c r="AM386" i="32"/>
  <c r="AM382" i="32"/>
  <c r="AM380" i="32"/>
  <c r="AM378" i="32"/>
  <c r="AM414" i="32"/>
  <c r="AM403" i="32"/>
  <c r="AM395" i="32"/>
  <c r="AM387" i="32"/>
  <c r="AM404" i="32"/>
  <c r="AM396" i="32"/>
  <c r="AM388" i="32"/>
  <c r="AM409" i="32"/>
  <c r="AM405" i="32"/>
  <c r="AM397" i="32"/>
  <c r="AM389" i="32"/>
  <c r="AM406" i="32"/>
  <c r="AM398" i="32"/>
  <c r="AM416" i="32"/>
  <c r="AM399" i="32"/>
  <c r="AM391" i="32"/>
  <c r="AM411" i="32"/>
  <c r="AM408" i="32"/>
  <c r="AM400" i="32"/>
  <c r="AM392" i="32"/>
  <c r="AM407" i="32"/>
  <c r="AM401" i="32"/>
  <c r="AM393" i="32"/>
  <c r="AM374" i="32"/>
  <c r="AM390" i="32"/>
  <c r="AM383" i="32"/>
  <c r="AM373" i="32"/>
  <c r="AM371" i="32"/>
  <c r="AM369" i="32"/>
  <c r="AM367" i="32"/>
  <c r="AM365" i="32"/>
  <c r="AM363" i="32"/>
  <c r="AM361" i="32"/>
  <c r="AM359" i="32"/>
  <c r="AM357" i="32"/>
  <c r="AM355" i="32"/>
  <c r="AM353" i="32"/>
  <c r="AM351" i="32"/>
  <c r="AM349" i="32"/>
  <c r="AM347" i="32"/>
  <c r="AM345" i="32"/>
  <c r="AM343" i="32"/>
  <c r="AM381" i="32"/>
  <c r="AM379" i="32"/>
  <c r="AM377" i="32"/>
  <c r="AM376" i="32"/>
  <c r="AM375" i="32"/>
  <c r="AM372" i="32"/>
  <c r="AM370" i="32"/>
  <c r="AM368" i="32"/>
  <c r="AM366" i="32"/>
  <c r="AM364" i="32"/>
  <c r="AM362" i="32"/>
  <c r="AM360" i="32"/>
  <c r="AM358" i="32"/>
  <c r="AM356" i="32"/>
  <c r="AM354" i="32"/>
  <c r="AM352" i="32"/>
  <c r="AM350" i="32"/>
  <c r="AM385" i="32"/>
  <c r="AM384" i="32"/>
  <c r="AM333" i="32"/>
  <c r="AM325" i="32"/>
  <c r="AM322" i="32"/>
  <c r="AM319" i="32"/>
  <c r="AM317" i="32"/>
  <c r="AM315" i="32"/>
  <c r="AM313" i="32"/>
  <c r="AM311" i="32"/>
  <c r="AM309" i="32"/>
  <c r="AM307" i="32"/>
  <c r="AM305" i="32"/>
  <c r="AM303" i="32"/>
  <c r="AM301" i="32"/>
  <c r="AM299" i="32"/>
  <c r="AM297" i="32"/>
  <c r="AM295" i="32"/>
  <c r="AM293" i="32"/>
  <c r="AM291" i="32"/>
  <c r="AM338" i="32"/>
  <c r="AM330" i="32"/>
  <c r="AM335" i="32"/>
  <c r="AM327" i="32"/>
  <c r="AM323" i="32"/>
  <c r="AM332" i="32"/>
  <c r="AM320" i="32"/>
  <c r="AM342" i="32"/>
  <c r="AM337" i="32"/>
  <c r="AM329" i="32"/>
  <c r="AM316" i="32"/>
  <c r="AM314" i="32"/>
  <c r="AM312" i="32"/>
  <c r="AM310" i="32"/>
  <c r="AM308" i="32"/>
  <c r="AM306" i="32"/>
  <c r="AM304" i="32"/>
  <c r="AM302" i="32"/>
  <c r="AM300" i="32"/>
  <c r="AM298" i="32"/>
  <c r="AM296" i="32"/>
  <c r="AM294" i="32"/>
  <c r="AM292" i="32"/>
  <c r="AM290" i="32"/>
  <c r="AM288" i="32"/>
  <c r="AM286" i="32"/>
  <c r="AM284" i="32"/>
  <c r="AM344" i="32"/>
  <c r="AM341" i="32"/>
  <c r="AM334" i="32"/>
  <c r="AM326" i="32"/>
  <c r="AM324" i="32"/>
  <c r="AM321" i="32"/>
  <c r="AM346" i="32"/>
  <c r="AM340" i="32"/>
  <c r="AM331" i="32"/>
  <c r="AM318" i="32"/>
  <c r="AM348" i="32"/>
  <c r="AM339" i="32"/>
  <c r="AM336" i="32"/>
  <c r="AM328" i="32"/>
  <c r="AM271" i="32"/>
  <c r="AM259" i="32"/>
  <c r="AM257" i="32"/>
  <c r="AM243" i="32"/>
  <c r="AM241" i="32"/>
  <c r="AM227" i="32"/>
  <c r="AM225" i="32"/>
  <c r="AM282" i="32"/>
  <c r="AM280" i="32"/>
  <c r="AM272" i="32"/>
  <c r="AM260" i="32"/>
  <c r="AM258" i="32"/>
  <c r="AM244" i="32"/>
  <c r="AM242" i="32"/>
  <c r="AM228" i="32"/>
  <c r="AM226" i="32"/>
  <c r="AM212" i="32"/>
  <c r="AM285" i="32"/>
  <c r="AM275" i="32"/>
  <c r="AM273" i="32"/>
  <c r="AM263" i="32"/>
  <c r="AM261" i="32"/>
  <c r="AM247" i="32"/>
  <c r="AM245" i="32"/>
  <c r="AM231" i="32"/>
  <c r="AM229" i="32"/>
  <c r="AM215" i="32"/>
  <c r="AM276" i="32"/>
  <c r="AM274" i="32"/>
  <c r="AM264" i="32"/>
  <c r="AM262" i="32"/>
  <c r="AM248" i="32"/>
  <c r="AM246" i="32"/>
  <c r="AM232" i="32"/>
  <c r="AM230" i="32"/>
  <c r="AM216" i="32"/>
  <c r="AM214" i="32"/>
  <c r="AM281" i="32"/>
  <c r="AM277" i="32"/>
  <c r="AM267" i="32"/>
  <c r="AM265" i="32"/>
  <c r="AM251" i="32"/>
  <c r="AM249" i="32"/>
  <c r="AM235" i="32"/>
  <c r="AM233" i="32"/>
  <c r="AM283" i="32"/>
  <c r="AM279" i="32"/>
  <c r="AM278" i="32"/>
  <c r="AM268" i="32"/>
  <c r="AM266" i="32"/>
  <c r="AM252" i="32"/>
  <c r="AM250" i="32"/>
  <c r="AM236" i="32"/>
  <c r="AM234" i="32"/>
  <c r="AM289" i="32"/>
  <c r="AM269" i="32"/>
  <c r="AM255" i="32"/>
  <c r="AM253" i="32"/>
  <c r="AM239" i="32"/>
  <c r="AM237" i="32"/>
  <c r="AM287" i="32"/>
  <c r="AM270" i="32"/>
  <c r="AM256" i="32"/>
  <c r="AM254" i="32"/>
  <c r="AM240" i="32"/>
  <c r="AM238" i="32"/>
  <c r="AM224" i="32"/>
  <c r="AM222" i="32"/>
  <c r="AM186" i="32"/>
  <c r="AM184" i="32"/>
  <c r="AM170" i="32"/>
  <c r="AM168" i="32"/>
  <c r="AM219" i="32"/>
  <c r="AM203" i="32"/>
  <c r="AM187" i="32"/>
  <c r="AM185" i="32"/>
  <c r="AM171" i="32"/>
  <c r="AM169" i="32"/>
  <c r="AM155" i="32"/>
  <c r="AM153" i="32"/>
  <c r="AM217" i="32"/>
  <c r="AM204" i="32"/>
  <c r="AM202" i="32"/>
  <c r="AM190" i="32"/>
  <c r="AM188" i="32"/>
  <c r="AM174" i="32"/>
  <c r="AM172" i="32"/>
  <c r="AM158" i="32"/>
  <c r="AM156" i="32"/>
  <c r="AM207" i="32"/>
  <c r="AM205" i="32"/>
  <c r="AM199" i="32"/>
  <c r="AM197" i="32"/>
  <c r="AM191" i="32"/>
  <c r="AM189" i="32"/>
  <c r="AM175" i="32"/>
  <c r="AM173" i="32"/>
  <c r="AM159" i="32"/>
  <c r="AM157" i="32"/>
  <c r="AM221" i="32"/>
  <c r="AM208" i="32"/>
  <c r="AM206" i="32"/>
  <c r="AM194" i="32"/>
  <c r="AM192" i="32"/>
  <c r="AM178" i="32"/>
  <c r="AM176" i="32"/>
  <c r="AM162" i="32"/>
  <c r="AM160" i="32"/>
  <c r="AM223" i="32"/>
  <c r="AM213" i="32"/>
  <c r="AM211" i="32"/>
  <c r="AM209" i="32"/>
  <c r="AM195" i="32"/>
  <c r="AM193" i="32"/>
  <c r="AM179" i="32"/>
  <c r="AM177" i="32"/>
  <c r="AM163" i="32"/>
  <c r="AM161" i="32"/>
  <c r="AM220" i="32"/>
  <c r="AM210" i="32"/>
  <c r="AM201" i="32"/>
  <c r="AM182" i="32"/>
  <c r="AM180" i="32"/>
  <c r="AM218" i="32"/>
  <c r="AM200" i="32"/>
  <c r="AM198" i="32"/>
  <c r="AM196" i="32"/>
  <c r="AM183" i="32"/>
  <c r="AM181" i="32"/>
  <c r="AM167" i="32"/>
  <c r="AM165" i="32"/>
  <c r="AM149" i="32"/>
  <c r="AM75" i="32"/>
  <c r="AM73" i="32"/>
  <c r="AM63" i="32"/>
  <c r="AM44" i="32"/>
  <c r="AM41" i="32"/>
  <c r="AM37" i="32"/>
  <c r="AM33" i="32"/>
  <c r="AM28" i="32"/>
  <c r="AM23" i="32"/>
  <c r="AM152" i="32"/>
  <c r="AM93" i="32"/>
  <c r="AM76" i="32"/>
  <c r="AM64" i="32"/>
  <c r="AM30" i="32"/>
  <c r="AM164" i="32"/>
  <c r="AM150" i="32"/>
  <c r="AM77" i="32"/>
  <c r="AM65" i="32"/>
  <c r="AM40" i="32"/>
  <c r="AM36" i="32"/>
  <c r="AM32" i="32"/>
  <c r="AM27" i="32"/>
  <c r="AM22" i="32"/>
  <c r="AM166" i="32"/>
  <c r="AM142" i="32"/>
  <c r="AM66" i="32"/>
  <c r="AM29" i="32"/>
  <c r="AM16" i="32"/>
  <c r="AM13" i="32"/>
  <c r="AM12" i="32"/>
  <c r="AM143" i="32"/>
  <c r="AM141" i="32"/>
  <c r="AM67" i="32"/>
  <c r="AM39" i="32"/>
  <c r="AM35" i="32"/>
  <c r="AM31" i="32"/>
  <c r="AM25" i="32"/>
  <c r="AM151" i="32"/>
  <c r="AM146" i="32"/>
  <c r="AM144" i="32"/>
  <c r="AM70" i="32"/>
  <c r="AM68" i="32"/>
  <c r="AM154" i="32"/>
  <c r="AM147" i="32"/>
  <c r="AM145" i="32"/>
  <c r="AM71" i="32"/>
  <c r="AM69" i="32"/>
  <c r="AM43" i="32"/>
  <c r="AM38" i="32"/>
  <c r="AM34" i="32"/>
  <c r="AM24" i="32"/>
  <c r="AM148" i="32"/>
  <c r="AM74" i="32"/>
  <c r="AM72" i="32"/>
  <c r="AM62" i="32"/>
  <c r="AJ9" i="32"/>
  <c r="AL10" i="32"/>
  <c r="AJ11" i="32"/>
  <c r="AK12" i="32"/>
  <c r="AI13" i="32"/>
  <c r="AJ14" i="32"/>
  <c r="AI15" i="32"/>
  <c r="AO19" i="32"/>
  <c r="AK21" i="32"/>
  <c r="AJ24" i="32"/>
  <c r="AJ25" i="32"/>
  <c r="AO2" i="32"/>
  <c r="AI2" i="32"/>
  <c r="AI3" i="32"/>
  <c r="AO4" i="32"/>
  <c r="AK5" i="32"/>
  <c r="AK6" i="32"/>
  <c r="AJ7" i="32"/>
  <c r="AR7" i="32"/>
  <c r="AO8" i="32"/>
  <c r="AK9" i="32"/>
  <c r="AM10" i="32"/>
  <c r="AK11" i="32"/>
  <c r="AL12" i="32"/>
  <c r="AJ13" i="32"/>
  <c r="AL14" i="32"/>
  <c r="AK15" i="32"/>
  <c r="AI20" i="32"/>
  <c r="AM21" i="32"/>
  <c r="AJ22" i="32"/>
  <c r="AL23" i="32"/>
  <c r="AL24" i="32"/>
  <c r="AL25" i="32"/>
  <c r="AK26" i="32"/>
  <c r="AL28" i="32"/>
  <c r="AI30" i="32"/>
  <c r="AL35" i="32"/>
  <c r="AJ40" i="32"/>
  <c r="AI7" i="32"/>
  <c r="AJ2" i="32"/>
  <c r="AK2" i="32"/>
  <c r="AR719" i="32"/>
  <c r="AR711" i="32"/>
  <c r="AR703" i="32"/>
  <c r="AR722" i="32"/>
  <c r="AR714" i="32"/>
  <c r="AR706" i="32"/>
  <c r="AR700" i="32"/>
  <c r="AR698" i="32"/>
  <c r="AR696" i="32"/>
  <c r="AR694" i="32"/>
  <c r="AR725" i="32"/>
  <c r="AR717" i="32"/>
  <c r="AR709" i="32"/>
  <c r="AR583" i="32"/>
  <c r="AR581" i="32"/>
  <c r="AR579" i="32"/>
  <c r="AR577" i="32"/>
  <c r="AR575" i="32"/>
  <c r="AR573" i="32"/>
  <c r="AR571" i="32"/>
  <c r="AR569" i="32"/>
  <c r="AR567" i="32"/>
  <c r="AR565" i="32"/>
  <c r="AR563" i="32"/>
  <c r="AR561" i="32"/>
  <c r="AR720" i="32"/>
  <c r="AR712" i="32"/>
  <c r="AR704" i="32"/>
  <c r="AR585" i="32"/>
  <c r="AR723" i="32"/>
  <c r="AR715" i="32"/>
  <c r="AR707" i="32"/>
  <c r="AR718" i="32"/>
  <c r="AR710" i="32"/>
  <c r="AR701" i="32"/>
  <c r="AR699" i="32"/>
  <c r="AR697" i="32"/>
  <c r="AR695" i="32"/>
  <c r="AR721" i="32"/>
  <c r="AR713" i="32"/>
  <c r="AR705" i="32"/>
  <c r="AR584" i="32"/>
  <c r="AR582" i="32"/>
  <c r="AR580" i="32"/>
  <c r="AR578" i="32"/>
  <c r="AR576" i="32"/>
  <c r="AR574" i="32"/>
  <c r="AR572" i="32"/>
  <c r="AR570" i="32"/>
  <c r="AR568" i="32"/>
  <c r="AR566" i="32"/>
  <c r="AR724" i="32"/>
  <c r="AR716" i="32"/>
  <c r="AR708" i="32"/>
  <c r="AR562" i="32"/>
  <c r="AR559" i="32"/>
  <c r="AR557" i="32"/>
  <c r="AR555" i="32"/>
  <c r="AR553" i="32"/>
  <c r="AR551" i="32"/>
  <c r="AR549" i="32"/>
  <c r="AR547" i="32"/>
  <c r="AR545" i="32"/>
  <c r="AR543" i="32"/>
  <c r="AR541" i="32"/>
  <c r="AR539" i="32"/>
  <c r="AR537" i="32"/>
  <c r="AR535" i="32"/>
  <c r="AR533" i="32"/>
  <c r="AR564" i="32"/>
  <c r="AR560" i="32"/>
  <c r="AR558" i="32"/>
  <c r="AR556" i="32"/>
  <c r="AR554" i="32"/>
  <c r="AR552" i="32"/>
  <c r="AR550" i="32"/>
  <c r="AR548" i="32"/>
  <c r="AR546" i="32"/>
  <c r="AR544" i="32"/>
  <c r="AR542" i="32"/>
  <c r="AR540" i="32"/>
  <c r="AR538" i="32"/>
  <c r="AR536" i="32"/>
  <c r="AR534" i="32"/>
  <c r="AR532" i="32"/>
  <c r="AR531" i="32"/>
  <c r="AR529" i="32"/>
  <c r="AR527" i="32"/>
  <c r="AR525" i="32"/>
  <c r="AR523" i="32"/>
  <c r="AR521" i="32"/>
  <c r="AR519" i="32"/>
  <c r="AR517" i="32"/>
  <c r="AR515" i="32"/>
  <c r="AR513" i="32"/>
  <c r="AR511" i="32"/>
  <c r="AR509" i="32"/>
  <c r="AR507" i="32"/>
  <c r="AR530" i="32"/>
  <c r="AR528" i="32"/>
  <c r="AR526" i="32"/>
  <c r="AR524" i="32"/>
  <c r="AR522" i="32"/>
  <c r="AR520" i="32"/>
  <c r="AR518" i="32"/>
  <c r="AR516" i="32"/>
  <c r="AR512" i="32"/>
  <c r="AR484" i="32"/>
  <c r="AR504" i="32"/>
  <c r="AR502" i="32"/>
  <c r="AR500" i="32"/>
  <c r="AR498" i="32"/>
  <c r="AR496" i="32"/>
  <c r="AR494" i="32"/>
  <c r="AR492" i="32"/>
  <c r="AR490" i="32"/>
  <c r="AR488" i="32"/>
  <c r="AR486" i="32"/>
  <c r="AR483" i="32"/>
  <c r="AR506" i="32"/>
  <c r="AR508" i="32"/>
  <c r="AR505" i="32"/>
  <c r="AR503" i="32"/>
  <c r="AR501" i="32"/>
  <c r="AR499" i="32"/>
  <c r="AR497" i="32"/>
  <c r="AR495" i="32"/>
  <c r="AR493" i="32"/>
  <c r="AR491" i="32"/>
  <c r="AR489" i="32"/>
  <c r="AR487" i="32"/>
  <c r="AR485" i="32"/>
  <c r="AR514" i="32"/>
  <c r="AR510" i="32"/>
  <c r="AR480" i="32"/>
  <c r="AR474" i="32"/>
  <c r="AR466" i="32"/>
  <c r="AR458" i="32"/>
  <c r="AR450" i="32"/>
  <c r="AR475" i="32"/>
  <c r="AR467" i="32"/>
  <c r="AR459" i="32"/>
  <c r="AR451" i="32"/>
  <c r="AR476" i="32"/>
  <c r="AR468" i="32"/>
  <c r="AR460" i="32"/>
  <c r="AR452" i="32"/>
  <c r="AR444" i="32"/>
  <c r="AR482" i="32"/>
  <c r="AR477" i="32"/>
  <c r="AR469" i="32"/>
  <c r="AR461" i="32"/>
  <c r="AR453" i="32"/>
  <c r="AR478" i="32"/>
  <c r="AR470" i="32"/>
  <c r="AR462" i="32"/>
  <c r="AR454" i="32"/>
  <c r="AR446" i="32"/>
  <c r="AR481" i="32"/>
  <c r="AR479" i="32"/>
  <c r="AR471" i="32"/>
  <c r="AR463" i="32"/>
  <c r="AR455" i="32"/>
  <c r="AR472" i="32"/>
  <c r="AR464" i="32"/>
  <c r="AR456" i="32"/>
  <c r="AR448" i="32"/>
  <c r="AR473" i="32"/>
  <c r="AR465" i="32"/>
  <c r="AR457" i="32"/>
  <c r="AR449" i="32"/>
  <c r="AR438" i="32"/>
  <c r="AR430" i="32"/>
  <c r="AR422" i="32"/>
  <c r="AR414" i="32"/>
  <c r="AR439" i="32"/>
  <c r="AR431" i="32"/>
  <c r="AR423" i="32"/>
  <c r="AR415" i="32"/>
  <c r="AR407" i="32"/>
  <c r="AR445" i="32"/>
  <c r="AR440" i="32"/>
  <c r="AR432" i="32"/>
  <c r="AR424" i="32"/>
  <c r="AR416" i="32"/>
  <c r="AR441" i="32"/>
  <c r="AR433" i="32"/>
  <c r="AR425" i="32"/>
  <c r="AR417" i="32"/>
  <c r="AR409" i="32"/>
  <c r="AR442" i="32"/>
  <c r="AR434" i="32"/>
  <c r="AR426" i="32"/>
  <c r="AR418" i="32"/>
  <c r="AR435" i="32"/>
  <c r="AR427" i="32"/>
  <c r="AR436" i="32"/>
  <c r="AR428" i="32"/>
  <c r="AR420" i="32"/>
  <c r="AR447" i="32"/>
  <c r="AR443" i="32"/>
  <c r="AR437" i="32"/>
  <c r="AR429" i="32"/>
  <c r="AR421" i="32"/>
  <c r="AR406" i="32"/>
  <c r="AR399" i="32"/>
  <c r="AR391" i="32"/>
  <c r="AR408" i="32"/>
  <c r="AR400" i="32"/>
  <c r="AR392" i="32"/>
  <c r="AR384" i="32"/>
  <c r="AR401" i="32"/>
  <c r="AR393" i="32"/>
  <c r="AR385" i="32"/>
  <c r="AR383" i="32"/>
  <c r="AR412" i="32"/>
  <c r="AR411" i="32"/>
  <c r="AR402" i="32"/>
  <c r="AR394" i="32"/>
  <c r="AR413" i="32"/>
  <c r="AR403" i="32"/>
  <c r="AR395" i="32"/>
  <c r="AR410" i="32"/>
  <c r="AR404" i="32"/>
  <c r="AR396" i="32"/>
  <c r="AR419" i="32"/>
  <c r="AR405" i="32"/>
  <c r="AR397" i="32"/>
  <c r="AR398" i="32"/>
  <c r="AR390" i="32"/>
  <c r="AR382" i="32"/>
  <c r="AR376" i="32"/>
  <c r="AR372" i="32"/>
  <c r="AR370" i="32"/>
  <c r="AR368" i="32"/>
  <c r="AR366" i="32"/>
  <c r="AR364" i="32"/>
  <c r="AR362" i="32"/>
  <c r="AR360" i="32"/>
  <c r="AR358" i="32"/>
  <c r="AR356" i="32"/>
  <c r="AR354" i="32"/>
  <c r="AR352" i="32"/>
  <c r="AR350" i="32"/>
  <c r="AR348" i="32"/>
  <c r="AR346" i="32"/>
  <c r="AR344" i="32"/>
  <c r="AR342" i="32"/>
  <c r="AR340" i="32"/>
  <c r="AR338" i="32"/>
  <c r="AR336" i="32"/>
  <c r="AR334" i="32"/>
  <c r="AR332" i="32"/>
  <c r="AR330" i="32"/>
  <c r="AR328" i="32"/>
  <c r="AR326" i="32"/>
  <c r="AR324" i="32"/>
  <c r="AR322" i="32"/>
  <c r="AR320" i="32"/>
  <c r="AR318" i="32"/>
  <c r="AR375" i="32"/>
  <c r="AR387" i="32"/>
  <c r="AR386" i="32"/>
  <c r="AR374" i="32"/>
  <c r="AR388" i="32"/>
  <c r="AR373" i="32"/>
  <c r="AR371" i="32"/>
  <c r="AR369" i="32"/>
  <c r="AR367" i="32"/>
  <c r="AR365" i="32"/>
  <c r="AR363" i="32"/>
  <c r="AR361" i="32"/>
  <c r="AR359" i="32"/>
  <c r="AR357" i="32"/>
  <c r="AR355" i="32"/>
  <c r="AR353" i="32"/>
  <c r="AR351" i="32"/>
  <c r="AR389" i="32"/>
  <c r="AR381" i="32"/>
  <c r="AR380" i="32"/>
  <c r="AR379" i="32"/>
  <c r="AR378" i="32"/>
  <c r="AR377" i="32"/>
  <c r="AR335" i="32"/>
  <c r="AR327" i="32"/>
  <c r="AR323" i="32"/>
  <c r="AR337" i="32"/>
  <c r="AR329" i="32"/>
  <c r="AR281" i="32"/>
  <c r="AR343" i="32"/>
  <c r="AR341" i="32"/>
  <c r="AR321" i="32"/>
  <c r="AR317" i="32"/>
  <c r="AR315" i="32"/>
  <c r="AR313" i="32"/>
  <c r="AR311" i="32"/>
  <c r="AR309" i="32"/>
  <c r="AR307" i="32"/>
  <c r="AR305" i="32"/>
  <c r="AR303" i="32"/>
  <c r="AR301" i="32"/>
  <c r="AR299" i="32"/>
  <c r="AR297" i="32"/>
  <c r="AR295" i="32"/>
  <c r="AR293" i="32"/>
  <c r="AR291" i="32"/>
  <c r="AR289" i="32"/>
  <c r="AR287" i="32"/>
  <c r="AR285" i="32"/>
  <c r="AR283" i="32"/>
  <c r="AR345" i="32"/>
  <c r="AR331" i="32"/>
  <c r="AR347" i="32"/>
  <c r="AR339" i="32"/>
  <c r="AR333" i="32"/>
  <c r="AR325" i="32"/>
  <c r="AR319" i="32"/>
  <c r="AR349" i="32"/>
  <c r="AR316" i="32"/>
  <c r="AR314" i="32"/>
  <c r="AR312" i="32"/>
  <c r="AR310" i="32"/>
  <c r="AR308" i="32"/>
  <c r="AR306" i="32"/>
  <c r="AR304" i="32"/>
  <c r="AR300" i="32"/>
  <c r="AR296" i="32"/>
  <c r="AR292" i="32"/>
  <c r="AR278" i="32"/>
  <c r="AR268" i="32"/>
  <c r="AR266" i="32"/>
  <c r="AR252" i="32"/>
  <c r="AR250" i="32"/>
  <c r="AR236" i="32"/>
  <c r="AR234" i="32"/>
  <c r="AR220" i="32"/>
  <c r="AR218" i="32"/>
  <c r="AR279" i="32"/>
  <c r="AR269" i="32"/>
  <c r="AR255" i="32"/>
  <c r="AR253" i="32"/>
  <c r="AR239" i="32"/>
  <c r="AR237" i="32"/>
  <c r="AR223" i="32"/>
  <c r="AR221" i="32"/>
  <c r="AR284" i="32"/>
  <c r="AR270" i="32"/>
  <c r="AR256" i="32"/>
  <c r="AR254" i="32"/>
  <c r="AR240" i="32"/>
  <c r="AR238" i="32"/>
  <c r="AR224" i="32"/>
  <c r="AR222" i="32"/>
  <c r="AR271" i="32"/>
  <c r="AR259" i="32"/>
  <c r="AR257" i="32"/>
  <c r="AR243" i="32"/>
  <c r="AR241" i="32"/>
  <c r="AR227" i="32"/>
  <c r="AR225" i="32"/>
  <c r="AR302" i="32"/>
  <c r="AR298" i="32"/>
  <c r="AR294" i="32"/>
  <c r="AR288" i="32"/>
  <c r="AR280" i="32"/>
  <c r="AR272" i="32"/>
  <c r="AR260" i="32"/>
  <c r="AR258" i="32"/>
  <c r="AR244" i="32"/>
  <c r="AR242" i="32"/>
  <c r="AR290" i="32"/>
  <c r="AR275" i="32"/>
  <c r="AR273" i="32"/>
  <c r="AR263" i="32"/>
  <c r="AR261" i="32"/>
  <c r="AR247" i="32"/>
  <c r="AR245" i="32"/>
  <c r="AR231" i="32"/>
  <c r="AR282" i="32"/>
  <c r="AR276" i="32"/>
  <c r="AR274" i="32"/>
  <c r="AR264" i="32"/>
  <c r="AR262" i="32"/>
  <c r="AR248" i="32"/>
  <c r="AR246" i="32"/>
  <c r="AR232" i="32"/>
  <c r="AR286" i="32"/>
  <c r="AR277" i="32"/>
  <c r="AR267" i="32"/>
  <c r="AR265" i="32"/>
  <c r="AR251" i="32"/>
  <c r="AR249" i="32"/>
  <c r="AR235" i="32"/>
  <c r="AR233" i="32"/>
  <c r="AR219" i="32"/>
  <c r="AR217" i="32"/>
  <c r="AR229" i="32"/>
  <c r="AR226" i="32"/>
  <c r="AR211" i="32"/>
  <c r="AR209" i="32"/>
  <c r="AR195" i="32"/>
  <c r="AR193" i="32"/>
  <c r="AR179" i="32"/>
  <c r="AR177" i="32"/>
  <c r="AR163" i="32"/>
  <c r="AR161" i="32"/>
  <c r="AR210" i="32"/>
  <c r="AR201" i="32"/>
  <c r="AR182" i="32"/>
  <c r="AR180" i="32"/>
  <c r="AR166" i="32"/>
  <c r="AR164" i="32"/>
  <c r="AR150" i="32"/>
  <c r="AR230" i="32"/>
  <c r="AR214" i="32"/>
  <c r="AR213" i="32"/>
  <c r="AR200" i="32"/>
  <c r="AR198" i="32"/>
  <c r="AR196" i="32"/>
  <c r="AR183" i="32"/>
  <c r="AR181" i="32"/>
  <c r="AR167" i="32"/>
  <c r="AR165" i="32"/>
  <c r="AR151" i="32"/>
  <c r="AR228" i="32"/>
  <c r="AR215" i="32"/>
  <c r="AR186" i="32"/>
  <c r="AR184" i="32"/>
  <c r="AR170" i="32"/>
  <c r="AR168" i="32"/>
  <c r="AR154" i="32"/>
  <c r="AR152" i="32"/>
  <c r="AR203" i="32"/>
  <c r="AR187" i="32"/>
  <c r="AR185" i="32"/>
  <c r="AR171" i="32"/>
  <c r="AR169" i="32"/>
  <c r="AR155" i="32"/>
  <c r="AR153" i="32"/>
  <c r="AR216" i="32"/>
  <c r="AR212" i="32"/>
  <c r="AR204" i="32"/>
  <c r="AR202" i="32"/>
  <c r="AR190" i="32"/>
  <c r="AR188" i="32"/>
  <c r="AR174" i="32"/>
  <c r="AR172" i="32"/>
  <c r="AR158" i="32"/>
  <c r="AR207" i="32"/>
  <c r="AR205" i="32"/>
  <c r="AR199" i="32"/>
  <c r="AR197" i="32"/>
  <c r="AR191" i="32"/>
  <c r="AR189" i="32"/>
  <c r="AR175" i="32"/>
  <c r="AR173" i="32"/>
  <c r="AR208" i="32"/>
  <c r="AR206" i="32"/>
  <c r="AR194" i="32"/>
  <c r="AR192" i="32"/>
  <c r="AR178" i="32"/>
  <c r="AR176" i="32"/>
  <c r="AR162" i="32"/>
  <c r="AR160" i="32"/>
  <c r="AR146" i="32"/>
  <c r="AR144" i="32"/>
  <c r="AR70" i="32"/>
  <c r="AR68" i="32"/>
  <c r="AR15" i="32"/>
  <c r="AR8" i="32"/>
  <c r="AR147" i="32"/>
  <c r="AR145" i="32"/>
  <c r="AR71" i="32"/>
  <c r="AR69" i="32"/>
  <c r="AR43" i="32"/>
  <c r="AR38" i="32"/>
  <c r="AR34" i="32"/>
  <c r="AR148" i="32"/>
  <c r="AR74" i="32"/>
  <c r="AR72" i="32"/>
  <c r="AR62" i="32"/>
  <c r="AR26" i="32"/>
  <c r="AR21" i="32"/>
  <c r="AR149" i="32"/>
  <c r="AR75" i="32"/>
  <c r="AR73" i="32"/>
  <c r="AR63" i="32"/>
  <c r="AR44" i="32"/>
  <c r="AR41" i="32"/>
  <c r="AR37" i="32"/>
  <c r="AR33" i="32"/>
  <c r="AR28" i="32"/>
  <c r="AR23" i="32"/>
  <c r="AR93" i="32"/>
  <c r="AR76" i="32"/>
  <c r="AR64" i="32"/>
  <c r="AR30" i="32"/>
  <c r="AR20" i="32"/>
  <c r="AR19" i="32"/>
  <c r="AR156" i="32"/>
  <c r="AR77" i="32"/>
  <c r="AR65" i="32"/>
  <c r="AR142" i="32"/>
  <c r="AR66" i="32"/>
  <c r="AR29" i="32"/>
  <c r="AR159" i="32"/>
  <c r="AR157" i="32"/>
  <c r="AR143" i="32"/>
  <c r="AR141" i="32"/>
  <c r="AR67" i="32"/>
  <c r="AR39" i="32"/>
  <c r="AR35" i="32"/>
  <c r="AR31" i="32"/>
  <c r="AJ3" i="32"/>
  <c r="AR3" i="32"/>
  <c r="AL5" i="32"/>
  <c r="AL6" i="32"/>
  <c r="AK7" i="32"/>
  <c r="AM9" i="32"/>
  <c r="AM11" i="32"/>
  <c r="AK13" i="32"/>
  <c r="AM14" i="32"/>
  <c r="AL15" i="32"/>
  <c r="AI16" i="32"/>
  <c r="AR17" i="32"/>
  <c r="AJ18" i="32"/>
  <c r="AM20" i="32"/>
  <c r="AM26" i="32"/>
  <c r="AJ27" i="32"/>
  <c r="AO724" i="32"/>
  <c r="AT724" i="32" s="1"/>
  <c r="AO716" i="32"/>
  <c r="AT716" i="32" s="1"/>
  <c r="AO708" i="32"/>
  <c r="AO719" i="32"/>
  <c r="AT719" i="32" s="1"/>
  <c r="AO711" i="32"/>
  <c r="AT711" i="32" s="1"/>
  <c r="AO703" i="32"/>
  <c r="AT703" i="32" s="1"/>
  <c r="AO584" i="32"/>
  <c r="AO582" i="32"/>
  <c r="AO580" i="32"/>
  <c r="AO578" i="32"/>
  <c r="AO576" i="32"/>
  <c r="AO574" i="32"/>
  <c r="AO572" i="32"/>
  <c r="AO570" i="32"/>
  <c r="AO568" i="32"/>
  <c r="AO566" i="32"/>
  <c r="AO564" i="32"/>
  <c r="AO562" i="32"/>
  <c r="AO560" i="32"/>
  <c r="AO722" i="32"/>
  <c r="AO714" i="32"/>
  <c r="AT714" i="32" s="1"/>
  <c r="AO706" i="32"/>
  <c r="AO700" i="32"/>
  <c r="AT700" i="32" s="1"/>
  <c r="AO698" i="32"/>
  <c r="AT698" i="32" s="1"/>
  <c r="AO696" i="32"/>
  <c r="AT696" i="32" s="1"/>
  <c r="AO725" i="32"/>
  <c r="AT725" i="32" s="1"/>
  <c r="AO717" i="32"/>
  <c r="AT717" i="32" s="1"/>
  <c r="AO709" i="32"/>
  <c r="AT709" i="32" s="1"/>
  <c r="AO720" i="32"/>
  <c r="AT720" i="32" s="1"/>
  <c r="AO712" i="32"/>
  <c r="AT712" i="32" s="1"/>
  <c r="AO704" i="32"/>
  <c r="AO694" i="32"/>
  <c r="AO723" i="32"/>
  <c r="AO715" i="32"/>
  <c r="AT715" i="32" s="1"/>
  <c r="AO707" i="32"/>
  <c r="AT707" i="32" s="1"/>
  <c r="AO583" i="32"/>
  <c r="AO581" i="32"/>
  <c r="AO579" i="32"/>
  <c r="AO577" i="32"/>
  <c r="AO575" i="32"/>
  <c r="AO573" i="32"/>
  <c r="AO571" i="32"/>
  <c r="AO569" i="32"/>
  <c r="AO567" i="32"/>
  <c r="AO565" i="32"/>
  <c r="AO563" i="32"/>
  <c r="AO561" i="32"/>
  <c r="AO718" i="32"/>
  <c r="AT718" i="32" s="1"/>
  <c r="AO710" i="32"/>
  <c r="AT710" i="32" s="1"/>
  <c r="AO701" i="32"/>
  <c r="AT701" i="32" s="1"/>
  <c r="AO699" i="32"/>
  <c r="AT699" i="32" s="1"/>
  <c r="AO697" i="32"/>
  <c r="AT697" i="32" s="1"/>
  <c r="AO695" i="32"/>
  <c r="AT695" i="32" s="1"/>
  <c r="AO585" i="32"/>
  <c r="AO721" i="32"/>
  <c r="AT721" i="32" s="1"/>
  <c r="AO713" i="32"/>
  <c r="AO705" i="32"/>
  <c r="AT705" i="32" s="1"/>
  <c r="AO559" i="32"/>
  <c r="AO557" i="32"/>
  <c r="AO555" i="32"/>
  <c r="AO553" i="32"/>
  <c r="AO551" i="32"/>
  <c r="AO549" i="32"/>
  <c r="AO547" i="32"/>
  <c r="AO545" i="32"/>
  <c r="AO543" i="32"/>
  <c r="AO541" i="32"/>
  <c r="AO539" i="32"/>
  <c r="AO537" i="32"/>
  <c r="AO535" i="32"/>
  <c r="AO533" i="32"/>
  <c r="AO558" i="32"/>
  <c r="AO556" i="32"/>
  <c r="AO554" i="32"/>
  <c r="AO552" i="32"/>
  <c r="AO550" i="32"/>
  <c r="AO548" i="32"/>
  <c r="AO546" i="32"/>
  <c r="AO544" i="32"/>
  <c r="AO542" i="32"/>
  <c r="AO540" i="32"/>
  <c r="AO538" i="32"/>
  <c r="AO536" i="32"/>
  <c r="AO534" i="32"/>
  <c r="AO530" i="32"/>
  <c r="AO528" i="32"/>
  <c r="AO526" i="32"/>
  <c r="AO524" i="32"/>
  <c r="AO522" i="32"/>
  <c r="AO520" i="32"/>
  <c r="AO518" i="32"/>
  <c r="AO516" i="32"/>
  <c r="AO514" i="32"/>
  <c r="AO512" i="32"/>
  <c r="AO510" i="32"/>
  <c r="AO508" i="32"/>
  <c r="AO532" i="32"/>
  <c r="AO531" i="32"/>
  <c r="AO529" i="32"/>
  <c r="AO527" i="32"/>
  <c r="AO525" i="32"/>
  <c r="AO523" i="32"/>
  <c r="AO521" i="32"/>
  <c r="AO519" i="32"/>
  <c r="AO517" i="32"/>
  <c r="AO505" i="32"/>
  <c r="AO503" i="32"/>
  <c r="AO501" i="32"/>
  <c r="AO499" i="32"/>
  <c r="AO497" i="32"/>
  <c r="AO495" i="32"/>
  <c r="AO493" i="32"/>
  <c r="AO491" i="32"/>
  <c r="AO489" i="32"/>
  <c r="AO487" i="32"/>
  <c r="AO485" i="32"/>
  <c r="AO511" i="32"/>
  <c r="AO515" i="32"/>
  <c r="AO484" i="32"/>
  <c r="AO482" i="32"/>
  <c r="AO513" i="32"/>
  <c r="AO504" i="32"/>
  <c r="AO502" i="32"/>
  <c r="AO500" i="32"/>
  <c r="AO498" i="32"/>
  <c r="AO496" i="32"/>
  <c r="AO494" i="32"/>
  <c r="AO492" i="32"/>
  <c r="AO490" i="32"/>
  <c r="AO488" i="32"/>
  <c r="AO486" i="32"/>
  <c r="AO483" i="32"/>
  <c r="AO507" i="32"/>
  <c r="AO506" i="32"/>
  <c r="AO509" i="32"/>
  <c r="AO479" i="32"/>
  <c r="AO471" i="32"/>
  <c r="AO463" i="32"/>
  <c r="AO455" i="32"/>
  <c r="AO447" i="32"/>
  <c r="AO472" i="32"/>
  <c r="AO464" i="32"/>
  <c r="AO456" i="32"/>
  <c r="AO448" i="32"/>
  <c r="AO473" i="32"/>
  <c r="AO465" i="32"/>
  <c r="AO457" i="32"/>
  <c r="AO449" i="32"/>
  <c r="AO480" i="32"/>
  <c r="AO474" i="32"/>
  <c r="AO466" i="32"/>
  <c r="AO458" i="32"/>
  <c r="AO450" i="32"/>
  <c r="AO475" i="32"/>
  <c r="AO467" i="32"/>
  <c r="AO459" i="32"/>
  <c r="AO451" i="32"/>
  <c r="AO443" i="32"/>
  <c r="AO476" i="32"/>
  <c r="AO468" i="32"/>
  <c r="AO460" i="32"/>
  <c r="AO452" i="32"/>
  <c r="AO477" i="32"/>
  <c r="AO469" i="32"/>
  <c r="AO461" i="32"/>
  <c r="AO453" i="32"/>
  <c r="AO481" i="32"/>
  <c r="AO478" i="32"/>
  <c r="AO470" i="32"/>
  <c r="AO462" i="32"/>
  <c r="AO454" i="32"/>
  <c r="AO435" i="32"/>
  <c r="AO427" i="32"/>
  <c r="AO419" i="32"/>
  <c r="AO411" i="32"/>
  <c r="AO436" i="32"/>
  <c r="AO428" i="32"/>
  <c r="AO420" i="32"/>
  <c r="AO412" i="32"/>
  <c r="AO437" i="32"/>
  <c r="AO429" i="32"/>
  <c r="AO421" i="32"/>
  <c r="AO413" i="32"/>
  <c r="AO438" i="32"/>
  <c r="AO430" i="32"/>
  <c r="AO422" i="32"/>
  <c r="AO414" i="32"/>
  <c r="AO406" i="32"/>
  <c r="AO446" i="32"/>
  <c r="AO439" i="32"/>
  <c r="AO431" i="32"/>
  <c r="AO423" i="32"/>
  <c r="AO415" i="32"/>
  <c r="AO445" i="32"/>
  <c r="AO440" i="32"/>
  <c r="AO432" i="32"/>
  <c r="AO424" i="32"/>
  <c r="AO444" i="32"/>
  <c r="AO441" i="32"/>
  <c r="AO433" i="32"/>
  <c r="AO425" i="32"/>
  <c r="AO417" i="32"/>
  <c r="AO442" i="32"/>
  <c r="AO434" i="32"/>
  <c r="AO426" i="32"/>
  <c r="AO418" i="32"/>
  <c r="AO410" i="32"/>
  <c r="AO404" i="32"/>
  <c r="AO396" i="32"/>
  <c r="AO388" i="32"/>
  <c r="AO409" i="32"/>
  <c r="AO405" i="32"/>
  <c r="AO397" i="32"/>
  <c r="AO389" i="32"/>
  <c r="AO398" i="32"/>
  <c r="AO390" i="32"/>
  <c r="AO399" i="32"/>
  <c r="AO391" i="32"/>
  <c r="AO416" i="32"/>
  <c r="AO408" i="32"/>
  <c r="AO400" i="32"/>
  <c r="AO407" i="32"/>
  <c r="AO401" i="32"/>
  <c r="AO393" i="32"/>
  <c r="AO402" i="32"/>
  <c r="AO394" i="32"/>
  <c r="AO403" i="32"/>
  <c r="AO395" i="32"/>
  <c r="AO387" i="32"/>
  <c r="AO383" i="32"/>
  <c r="AO373" i="32"/>
  <c r="AO371" i="32"/>
  <c r="AO369" i="32"/>
  <c r="AO367" i="32"/>
  <c r="AO365" i="32"/>
  <c r="AO363" i="32"/>
  <c r="AO361" i="32"/>
  <c r="AO359" i="32"/>
  <c r="AO357" i="32"/>
  <c r="AO355" i="32"/>
  <c r="AO353" i="32"/>
  <c r="AO351" i="32"/>
  <c r="AO349" i="32"/>
  <c r="AO347" i="32"/>
  <c r="AO345" i="32"/>
  <c r="AO343" i="32"/>
  <c r="AO341" i="32"/>
  <c r="AO339" i="32"/>
  <c r="AO337" i="32"/>
  <c r="AO335" i="32"/>
  <c r="AO333" i="32"/>
  <c r="AO331" i="32"/>
  <c r="AO329" i="32"/>
  <c r="AO327" i="32"/>
  <c r="AO325" i="32"/>
  <c r="AO323" i="32"/>
  <c r="AO321" i="32"/>
  <c r="AO319" i="32"/>
  <c r="AO381" i="32"/>
  <c r="AO379" i="32"/>
  <c r="AO377" i="32"/>
  <c r="AO380" i="32"/>
  <c r="AO378" i="32"/>
  <c r="AO382" i="32"/>
  <c r="AO376" i="32"/>
  <c r="AO375" i="32"/>
  <c r="AO372" i="32"/>
  <c r="AO370" i="32"/>
  <c r="AO368" i="32"/>
  <c r="AO366" i="32"/>
  <c r="AO364" i="32"/>
  <c r="AO362" i="32"/>
  <c r="AO360" i="32"/>
  <c r="AO358" i="32"/>
  <c r="AO356" i="32"/>
  <c r="AO354" i="32"/>
  <c r="AO352" i="32"/>
  <c r="AO350" i="32"/>
  <c r="AO348" i="32"/>
  <c r="AO346" i="32"/>
  <c r="AO344" i="32"/>
  <c r="AO342" i="32"/>
  <c r="AO340" i="32"/>
  <c r="AO385" i="32"/>
  <c r="AO384" i="32"/>
  <c r="AO386" i="32"/>
  <c r="AO374" i="32"/>
  <c r="AO392" i="32"/>
  <c r="AO332" i="32"/>
  <c r="AO320" i="32"/>
  <c r="AO282" i="32"/>
  <c r="AO316" i="32"/>
  <c r="AO314" i="32"/>
  <c r="AO312" i="32"/>
  <c r="AO310" i="32"/>
  <c r="AO308" i="32"/>
  <c r="AO306" i="32"/>
  <c r="AO304" i="32"/>
  <c r="AO302" i="32"/>
  <c r="AO300" i="32"/>
  <c r="AO298" i="32"/>
  <c r="AO296" i="32"/>
  <c r="AO294" i="32"/>
  <c r="AO292" i="32"/>
  <c r="AO290" i="32"/>
  <c r="AO288" i="32"/>
  <c r="AO286" i="32"/>
  <c r="AO284" i="32"/>
  <c r="AO334" i="32"/>
  <c r="AO326" i="32"/>
  <c r="AO324" i="32"/>
  <c r="AO318" i="32"/>
  <c r="AO336" i="32"/>
  <c r="AO328" i="32"/>
  <c r="AO322" i="32"/>
  <c r="AO317" i="32"/>
  <c r="AO315" i="32"/>
  <c r="AO313" i="32"/>
  <c r="AO311" i="32"/>
  <c r="AO309" i="32"/>
  <c r="AO307" i="32"/>
  <c r="AO305" i="32"/>
  <c r="AO303" i="32"/>
  <c r="AO301" i="32"/>
  <c r="AO299" i="32"/>
  <c r="AO297" i="32"/>
  <c r="AO295" i="32"/>
  <c r="AO293" i="32"/>
  <c r="AO291" i="32"/>
  <c r="AO289" i="32"/>
  <c r="AO338" i="32"/>
  <c r="AO330" i="32"/>
  <c r="AO285" i="32"/>
  <c r="AO275" i="32"/>
  <c r="AO273" i="32"/>
  <c r="AO263" i="32"/>
  <c r="AO261" i="32"/>
  <c r="AO247" i="32"/>
  <c r="AO245" i="32"/>
  <c r="AO231" i="32"/>
  <c r="AO229" i="32"/>
  <c r="AO215" i="32"/>
  <c r="AO213" i="32"/>
  <c r="AO276" i="32"/>
  <c r="AO274" i="32"/>
  <c r="AO264" i="32"/>
  <c r="AO262" i="32"/>
  <c r="AO248" i="32"/>
  <c r="AO246" i="32"/>
  <c r="AO232" i="32"/>
  <c r="AO230" i="32"/>
  <c r="AO216" i="32"/>
  <c r="AO214" i="32"/>
  <c r="AO281" i="32"/>
  <c r="AO277" i="32"/>
  <c r="AO267" i="32"/>
  <c r="AO265" i="32"/>
  <c r="AO251" i="32"/>
  <c r="AO249" i="32"/>
  <c r="AO235" i="32"/>
  <c r="AO233" i="32"/>
  <c r="AO219" i="32"/>
  <c r="AO217" i="32"/>
  <c r="AO283" i="32"/>
  <c r="AO279" i="32"/>
  <c r="AO278" i="32"/>
  <c r="AO268" i="32"/>
  <c r="AO266" i="32"/>
  <c r="AO252" i="32"/>
  <c r="AO250" i="32"/>
  <c r="AO236" i="32"/>
  <c r="AO234" i="32"/>
  <c r="AO220" i="32"/>
  <c r="AO218" i="32"/>
  <c r="AO269" i="32"/>
  <c r="AO255" i="32"/>
  <c r="AO253" i="32"/>
  <c r="AO239" i="32"/>
  <c r="AO237" i="32"/>
  <c r="AO287" i="32"/>
  <c r="AO270" i="32"/>
  <c r="AO256" i="32"/>
  <c r="AO254" i="32"/>
  <c r="AO240" i="32"/>
  <c r="AO238" i="32"/>
  <c r="AO271" i="32"/>
  <c r="AO259" i="32"/>
  <c r="AO257" i="32"/>
  <c r="AO243" i="32"/>
  <c r="AO241" i="32"/>
  <c r="AO280" i="32"/>
  <c r="AO272" i="32"/>
  <c r="AO260" i="32"/>
  <c r="AO258" i="32"/>
  <c r="AO244" i="32"/>
  <c r="AO242" i="32"/>
  <c r="AO228" i="32"/>
  <c r="AO226" i="32"/>
  <c r="AO227" i="32"/>
  <c r="AO225" i="32"/>
  <c r="AO212" i="32"/>
  <c r="AO204" i="32"/>
  <c r="AO202" i="32"/>
  <c r="AO190" i="32"/>
  <c r="AO188" i="32"/>
  <c r="AO174" i="32"/>
  <c r="AO172" i="32"/>
  <c r="AO158" i="32"/>
  <c r="AO156" i="32"/>
  <c r="AO207" i="32"/>
  <c r="AO205" i="32"/>
  <c r="AO199" i="32"/>
  <c r="AO197" i="32"/>
  <c r="AO191" i="32"/>
  <c r="AO189" i="32"/>
  <c r="AO175" i="32"/>
  <c r="AO173" i="32"/>
  <c r="AO159" i="32"/>
  <c r="AO157" i="32"/>
  <c r="AO224" i="32"/>
  <c r="AO221" i="32"/>
  <c r="AO208" i="32"/>
  <c r="AO206" i="32"/>
  <c r="AO194" i="32"/>
  <c r="AO192" i="32"/>
  <c r="AO178" i="32"/>
  <c r="AO176" i="32"/>
  <c r="AO162" i="32"/>
  <c r="AO160" i="32"/>
  <c r="AO223" i="32"/>
  <c r="AO211" i="32"/>
  <c r="AO209" i="32"/>
  <c r="AO195" i="32"/>
  <c r="AO193" i="32"/>
  <c r="AO179" i="32"/>
  <c r="AO177" i="32"/>
  <c r="AO163" i="32"/>
  <c r="AO161" i="32"/>
  <c r="AO210" i="32"/>
  <c r="AO201" i="32"/>
  <c r="AO182" i="32"/>
  <c r="AO180" i="32"/>
  <c r="AO166" i="32"/>
  <c r="AO164" i="32"/>
  <c r="AO150" i="32"/>
  <c r="AO200" i="32"/>
  <c r="AO198" i="32"/>
  <c r="AO196" i="32"/>
  <c r="AO183" i="32"/>
  <c r="AO181" i="32"/>
  <c r="AO167" i="32"/>
  <c r="AO165" i="32"/>
  <c r="AO186" i="32"/>
  <c r="AO184" i="32"/>
  <c r="AO170" i="32"/>
  <c r="AO168" i="32"/>
  <c r="AO222" i="32"/>
  <c r="AO203" i="32"/>
  <c r="AO187" i="32"/>
  <c r="AO185" i="32"/>
  <c r="AO171" i="32"/>
  <c r="AO169" i="32"/>
  <c r="AO77" i="32"/>
  <c r="AO65" i="32"/>
  <c r="AO40" i="32"/>
  <c r="AO36" i="32"/>
  <c r="AO32" i="32"/>
  <c r="AO27" i="32"/>
  <c r="AO22" i="32"/>
  <c r="AO9" i="32"/>
  <c r="AO153" i="32"/>
  <c r="AO142" i="32"/>
  <c r="AO66" i="32"/>
  <c r="AO29" i="32"/>
  <c r="AO155" i="32"/>
  <c r="AO143" i="32"/>
  <c r="AO141" i="32"/>
  <c r="AO67" i="32"/>
  <c r="AO39" i="32"/>
  <c r="AO35" i="32"/>
  <c r="AO31" i="32"/>
  <c r="AO25" i="32"/>
  <c r="AO151" i="32"/>
  <c r="AO146" i="32"/>
  <c r="AO144" i="32"/>
  <c r="AO70" i="32"/>
  <c r="AO68" i="32"/>
  <c r="AO15" i="32"/>
  <c r="AO154" i="32"/>
  <c r="AO147" i="32"/>
  <c r="AO145" i="32"/>
  <c r="AO71" i="32"/>
  <c r="AO69" i="32"/>
  <c r="AO43" i="32"/>
  <c r="AO38" i="32"/>
  <c r="AO34" i="32"/>
  <c r="AO24" i="32"/>
  <c r="AO18" i="32"/>
  <c r="AO17" i="32"/>
  <c r="AO148" i="32"/>
  <c r="AO74" i="32"/>
  <c r="AO72" i="32"/>
  <c r="AO62" i="32"/>
  <c r="AO149" i="32"/>
  <c r="AO75" i="32"/>
  <c r="AO73" i="32"/>
  <c r="AO63" i="32"/>
  <c r="AO44" i="32"/>
  <c r="AO41" i="32"/>
  <c r="AO37" i="32"/>
  <c r="AO33" i="32"/>
  <c r="AO28" i="32"/>
  <c r="AO23" i="32"/>
  <c r="AO152" i="32"/>
  <c r="AO93" i="32"/>
  <c r="AO76" i="32"/>
  <c r="AO64" i="32"/>
  <c r="AO30" i="32"/>
  <c r="AK3" i="32"/>
  <c r="AI4" i="32"/>
  <c r="AM5" i="32"/>
  <c r="AM6" i="32"/>
  <c r="AL7" i="32"/>
  <c r="AO10" i="32"/>
  <c r="AO12" i="32"/>
  <c r="AL13" i="32"/>
  <c r="AM15" i="32"/>
  <c r="AJ16" i="32"/>
  <c r="AL18" i="32"/>
  <c r="AO20" i="32"/>
  <c r="AO26" i="32"/>
  <c r="AR40" i="32"/>
  <c r="AM2" i="32"/>
  <c r="AM7" i="32"/>
  <c r="AJ8" i="32"/>
  <c r="AO11" i="32"/>
  <c r="AO14" i="32"/>
  <c r="AK16" i="32"/>
  <c r="AM18" i="32"/>
  <c r="AR24" i="32"/>
  <c r="AR25" i="32"/>
  <c r="AL31" i="32"/>
  <c r="AI694" i="32"/>
  <c r="AI583" i="32"/>
  <c r="AI581" i="32"/>
  <c r="AI579" i="32"/>
  <c r="AI577" i="32"/>
  <c r="AI575" i="32"/>
  <c r="AI573" i="32"/>
  <c r="AI571" i="32"/>
  <c r="AI569" i="32"/>
  <c r="AI567" i="32"/>
  <c r="AI585" i="32"/>
  <c r="AI584" i="32"/>
  <c r="AI582" i="32"/>
  <c r="AI580" i="32"/>
  <c r="AI578" i="32"/>
  <c r="AI576" i="32"/>
  <c r="AI574" i="32"/>
  <c r="AI572" i="32"/>
  <c r="AI570" i="32"/>
  <c r="AI568" i="32"/>
  <c r="AI563" i="32"/>
  <c r="AI559" i="32"/>
  <c r="AI557" i="32"/>
  <c r="AI555" i="32"/>
  <c r="AI553" i="32"/>
  <c r="AI551" i="32"/>
  <c r="AI549" i="32"/>
  <c r="AI547" i="32"/>
  <c r="AI545" i="32"/>
  <c r="AI543" i="32"/>
  <c r="AI561" i="32"/>
  <c r="AI565" i="32"/>
  <c r="AI566" i="32"/>
  <c r="AI558" i="32"/>
  <c r="AI556" i="32"/>
  <c r="AI554" i="32"/>
  <c r="AI552" i="32"/>
  <c r="AI550" i="32"/>
  <c r="AI548" i="32"/>
  <c r="AI546" i="32"/>
  <c r="AI544" i="32"/>
  <c r="AI564" i="32"/>
  <c r="AI562" i="32"/>
  <c r="AI560" i="32"/>
  <c r="AI532" i="32"/>
  <c r="AI530" i="32"/>
  <c r="AI528" i="32"/>
  <c r="AI526" i="32"/>
  <c r="AI524" i="32"/>
  <c r="AI522" i="32"/>
  <c r="AI520" i="32"/>
  <c r="AI536" i="32"/>
  <c r="AI533" i="32"/>
  <c r="AI538" i="32"/>
  <c r="AI537" i="32"/>
  <c r="AI540" i="32"/>
  <c r="AI539" i="32"/>
  <c r="AI535" i="32"/>
  <c r="AI541" i="32"/>
  <c r="AI531" i="32"/>
  <c r="AI529" i="32"/>
  <c r="AI527" i="32"/>
  <c r="AI525" i="32"/>
  <c r="AI523" i="32"/>
  <c r="AI521" i="32"/>
  <c r="AI519" i="32"/>
  <c r="AI517" i="32"/>
  <c r="AI515" i="32"/>
  <c r="AI513" i="32"/>
  <c r="AI534" i="32"/>
  <c r="AI542" i="32"/>
  <c r="AI507" i="32"/>
  <c r="AI484" i="32"/>
  <c r="AI482" i="32"/>
  <c r="AI506" i="32"/>
  <c r="AI504" i="32"/>
  <c r="AI502" i="32"/>
  <c r="AI500" i="32"/>
  <c r="AI498" i="32"/>
  <c r="AI496" i="32"/>
  <c r="AI494" i="32"/>
  <c r="AI492" i="32"/>
  <c r="AI490" i="32"/>
  <c r="AI488" i="32"/>
  <c r="AI509" i="32"/>
  <c r="AI508" i="32"/>
  <c r="AI518" i="32"/>
  <c r="AI516" i="32"/>
  <c r="AI514" i="32"/>
  <c r="AI511" i="32"/>
  <c r="AI510" i="32"/>
  <c r="AI505" i="32"/>
  <c r="AI503" i="32"/>
  <c r="AI501" i="32"/>
  <c r="AI499" i="32"/>
  <c r="AI497" i="32"/>
  <c r="AI495" i="32"/>
  <c r="AI493" i="32"/>
  <c r="AI491" i="32"/>
  <c r="AI512" i="32"/>
  <c r="AI487" i="32"/>
  <c r="AI486" i="32"/>
  <c r="AI480" i="32"/>
  <c r="AI473" i="32"/>
  <c r="AI465" i="32"/>
  <c r="AI457" i="32"/>
  <c r="AI449" i="32"/>
  <c r="AI483" i="32"/>
  <c r="AI474" i="32"/>
  <c r="AI466" i="32"/>
  <c r="AI458" i="32"/>
  <c r="AI450" i="32"/>
  <c r="AI475" i="32"/>
  <c r="AI467" i="32"/>
  <c r="AI459" i="32"/>
  <c r="AI451" i="32"/>
  <c r="AI481" i="32"/>
  <c r="AI476" i="32"/>
  <c r="AI468" i="32"/>
  <c r="AI460" i="32"/>
  <c r="AI452" i="32"/>
  <c r="AI477" i="32"/>
  <c r="AI469" i="32"/>
  <c r="AI461" i="32"/>
  <c r="AI453" i="32"/>
  <c r="AI445" i="32"/>
  <c r="AI489" i="32"/>
  <c r="AI478" i="32"/>
  <c r="AI470" i="32"/>
  <c r="AI462" i="32"/>
  <c r="AI454" i="32"/>
  <c r="AI479" i="32"/>
  <c r="AI471" i="32"/>
  <c r="AI463" i="32"/>
  <c r="AI455" i="32"/>
  <c r="AI447" i="32"/>
  <c r="AI485" i="32"/>
  <c r="AI472" i="32"/>
  <c r="AI464" i="32"/>
  <c r="AI456" i="32"/>
  <c r="AI448" i="32"/>
  <c r="AI437" i="32"/>
  <c r="AI429" i="32"/>
  <c r="AI421" i="32"/>
  <c r="AI413" i="32"/>
  <c r="AI438" i="32"/>
  <c r="AI430" i="32"/>
  <c r="AI422" i="32"/>
  <c r="AI414" i="32"/>
  <c r="AI439" i="32"/>
  <c r="AI431" i="32"/>
  <c r="AI423" i="32"/>
  <c r="AI415" i="32"/>
  <c r="AI444" i="32"/>
  <c r="AI440" i="32"/>
  <c r="AI432" i="32"/>
  <c r="AI424" i="32"/>
  <c r="AI416" i="32"/>
  <c r="AI408" i="32"/>
  <c r="AI441" i="32"/>
  <c r="AI433" i="32"/>
  <c r="AI425" i="32"/>
  <c r="AI417" i="32"/>
  <c r="AI442" i="32"/>
  <c r="AI434" i="32"/>
  <c r="AI426" i="32"/>
  <c r="AI435" i="32"/>
  <c r="AI427" i="32"/>
  <c r="AI419" i="32"/>
  <c r="AI446" i="32"/>
  <c r="AI443" i="32"/>
  <c r="AI436" i="32"/>
  <c r="AI428" i="32"/>
  <c r="AI420" i="32"/>
  <c r="AI412" i="32"/>
  <c r="AI406" i="32"/>
  <c r="AI398" i="32"/>
  <c r="AI390" i="32"/>
  <c r="AI381" i="32"/>
  <c r="AI379" i="32"/>
  <c r="AI418" i="32"/>
  <c r="AI411" i="32"/>
  <c r="AI399" i="32"/>
  <c r="AI391" i="32"/>
  <c r="AI400" i="32"/>
  <c r="AI392" i="32"/>
  <c r="AI384" i="32"/>
  <c r="AI410" i="32"/>
  <c r="AI407" i="32"/>
  <c r="AI401" i="32"/>
  <c r="AI393" i="32"/>
  <c r="AI402" i="32"/>
  <c r="AI394" i="32"/>
  <c r="AI409" i="32"/>
  <c r="AI403" i="32"/>
  <c r="AI395" i="32"/>
  <c r="AI404" i="32"/>
  <c r="AI396" i="32"/>
  <c r="AI405" i="32"/>
  <c r="AI397" i="32"/>
  <c r="AI389" i="32"/>
  <c r="AI388" i="32"/>
  <c r="AI387" i="32"/>
  <c r="AI386" i="32"/>
  <c r="AI385" i="32"/>
  <c r="AI376" i="32"/>
  <c r="AI375" i="32"/>
  <c r="AI372" i="32"/>
  <c r="AI370" i="32"/>
  <c r="AI368" i="32"/>
  <c r="AI366" i="32"/>
  <c r="AI364" i="32"/>
  <c r="AI362" i="32"/>
  <c r="AI360" i="32"/>
  <c r="AI358" i="32"/>
  <c r="AI356" i="32"/>
  <c r="AI354" i="32"/>
  <c r="AI352" i="32"/>
  <c r="AI350" i="32"/>
  <c r="AI348" i="32"/>
  <c r="AI346" i="32"/>
  <c r="AI344" i="32"/>
  <c r="AI383" i="32"/>
  <c r="AI374" i="32"/>
  <c r="AI382" i="32"/>
  <c r="AI380" i="32"/>
  <c r="AI378" i="32"/>
  <c r="AI373" i="32"/>
  <c r="AI371" i="32"/>
  <c r="AI369" i="32"/>
  <c r="AI367" i="32"/>
  <c r="AI365" i="32"/>
  <c r="AI363" i="32"/>
  <c r="AI361" i="32"/>
  <c r="AI359" i="32"/>
  <c r="AI357" i="32"/>
  <c r="AI355" i="32"/>
  <c r="AI353" i="32"/>
  <c r="AI351" i="32"/>
  <c r="AI349" i="32"/>
  <c r="AI377" i="32"/>
  <c r="AI347" i="32"/>
  <c r="AI336" i="32"/>
  <c r="AI328" i="32"/>
  <c r="AI318" i="32"/>
  <c r="AI316" i="32"/>
  <c r="AI314" i="32"/>
  <c r="AI312" i="32"/>
  <c r="AI310" i="32"/>
  <c r="AI308" i="32"/>
  <c r="AI306" i="32"/>
  <c r="AI304" i="32"/>
  <c r="AI302" i="32"/>
  <c r="AI300" i="32"/>
  <c r="AI298" i="32"/>
  <c r="AI296" i="32"/>
  <c r="AI294" i="32"/>
  <c r="AI292" i="32"/>
  <c r="AI339" i="32"/>
  <c r="AI331" i="32"/>
  <c r="AI322" i="32"/>
  <c r="AI321" i="32"/>
  <c r="AI338" i="32"/>
  <c r="AI330" i="32"/>
  <c r="AI280" i="32"/>
  <c r="AI333" i="32"/>
  <c r="AI325" i="32"/>
  <c r="AI332" i="32"/>
  <c r="AI320" i="32"/>
  <c r="AI319" i="32"/>
  <c r="AI317" i="32"/>
  <c r="AI315" i="32"/>
  <c r="AI313" i="32"/>
  <c r="AI311" i="32"/>
  <c r="AI309" i="32"/>
  <c r="AI307" i="32"/>
  <c r="AI305" i="32"/>
  <c r="AI303" i="32"/>
  <c r="AI301" i="32"/>
  <c r="AI299" i="32"/>
  <c r="AI297" i="32"/>
  <c r="AI295" i="32"/>
  <c r="AI293" i="32"/>
  <c r="AI291" i="32"/>
  <c r="AI289" i="32"/>
  <c r="AI287" i="32"/>
  <c r="AI285" i="32"/>
  <c r="AI342" i="32"/>
  <c r="AI335" i="32"/>
  <c r="AI327" i="32"/>
  <c r="AI343" i="32"/>
  <c r="AI334" i="32"/>
  <c r="AI326" i="32"/>
  <c r="AI324" i="32"/>
  <c r="AI323" i="32"/>
  <c r="AI345" i="32"/>
  <c r="AI341" i="32"/>
  <c r="AI340" i="32"/>
  <c r="AI337" i="32"/>
  <c r="AI329" i="32"/>
  <c r="AI290" i="32"/>
  <c r="AI288" i="32"/>
  <c r="AI277" i="32"/>
  <c r="AI267" i="32"/>
  <c r="AI265" i="32"/>
  <c r="AI251" i="32"/>
  <c r="AI249" i="32"/>
  <c r="AI235" i="32"/>
  <c r="AI233" i="32"/>
  <c r="AI219" i="32"/>
  <c r="AI217" i="32"/>
  <c r="AI279" i="32"/>
  <c r="AI278" i="32"/>
  <c r="AI268" i="32"/>
  <c r="AI266" i="32"/>
  <c r="AI252" i="32"/>
  <c r="AI250" i="32"/>
  <c r="AI236" i="32"/>
  <c r="AI234" i="32"/>
  <c r="AI220" i="32"/>
  <c r="AI218" i="32"/>
  <c r="AI269" i="32"/>
  <c r="AI255" i="32"/>
  <c r="AI253" i="32"/>
  <c r="AI239" i="32"/>
  <c r="AI237" i="32"/>
  <c r="AI223" i="32"/>
  <c r="AI221" i="32"/>
  <c r="AI286" i="32"/>
  <c r="AI270" i="32"/>
  <c r="AI256" i="32"/>
  <c r="AI254" i="32"/>
  <c r="AI240" i="32"/>
  <c r="AI238" i="32"/>
  <c r="AI224" i="32"/>
  <c r="AI222" i="32"/>
  <c r="AI271" i="32"/>
  <c r="AI259" i="32"/>
  <c r="AI257" i="32"/>
  <c r="AI243" i="32"/>
  <c r="AI241" i="32"/>
  <c r="AI282" i="32"/>
  <c r="AI272" i="32"/>
  <c r="AI260" i="32"/>
  <c r="AI258" i="32"/>
  <c r="AI244" i="32"/>
  <c r="AI242" i="32"/>
  <c r="AI284" i="32"/>
  <c r="AI275" i="32"/>
  <c r="AI273" i="32"/>
  <c r="AI263" i="32"/>
  <c r="AI261" i="32"/>
  <c r="AI247" i="32"/>
  <c r="AI245" i="32"/>
  <c r="AI283" i="32"/>
  <c r="AI281" i="32"/>
  <c r="AI276" i="32"/>
  <c r="AI274" i="32"/>
  <c r="AI264" i="32"/>
  <c r="AI262" i="32"/>
  <c r="AI248" i="32"/>
  <c r="AI246" i="32"/>
  <c r="AI232" i="32"/>
  <c r="AI230" i="32"/>
  <c r="AI215" i="32"/>
  <c r="AI208" i="32"/>
  <c r="AI206" i="32"/>
  <c r="AI194" i="32"/>
  <c r="AI192" i="32"/>
  <c r="AI178" i="32"/>
  <c r="AI176" i="32"/>
  <c r="AI162" i="32"/>
  <c r="AI160" i="32"/>
  <c r="AI227" i="32"/>
  <c r="AI225" i="32"/>
  <c r="AI213" i="32"/>
  <c r="AI211" i="32"/>
  <c r="AI209" i="32"/>
  <c r="AI195" i="32"/>
  <c r="AI193" i="32"/>
  <c r="AI179" i="32"/>
  <c r="AI177" i="32"/>
  <c r="AI163" i="32"/>
  <c r="AI161" i="32"/>
  <c r="AI216" i="32"/>
  <c r="AI210" i="32"/>
  <c r="AI201" i="32"/>
  <c r="AI182" i="32"/>
  <c r="AI180" i="32"/>
  <c r="AI166" i="32"/>
  <c r="AI164" i="32"/>
  <c r="AI231" i="32"/>
  <c r="AI200" i="32"/>
  <c r="AI198" i="32"/>
  <c r="AI196" i="32"/>
  <c r="AI183" i="32"/>
  <c r="AI181" i="32"/>
  <c r="AI167" i="32"/>
  <c r="AI165" i="32"/>
  <c r="AI151" i="32"/>
  <c r="AI229" i="32"/>
  <c r="AI226" i="32"/>
  <c r="AI212" i="32"/>
  <c r="AI186" i="32"/>
  <c r="AI184" i="32"/>
  <c r="AI170" i="32"/>
  <c r="AI168" i="32"/>
  <c r="AI154" i="32"/>
  <c r="AI152" i="32"/>
  <c r="AI203" i="32"/>
  <c r="AI187" i="32"/>
  <c r="AI185" i="32"/>
  <c r="AI171" i="32"/>
  <c r="AI169" i="32"/>
  <c r="AI204" i="32"/>
  <c r="AI202" i="32"/>
  <c r="AI190" i="32"/>
  <c r="AI188" i="32"/>
  <c r="AI174" i="32"/>
  <c r="AI172" i="32"/>
  <c r="AI228" i="32"/>
  <c r="AI214" i="32"/>
  <c r="AI207" i="32"/>
  <c r="AI205" i="32"/>
  <c r="AI199" i="32"/>
  <c r="AI197" i="32"/>
  <c r="AI191" i="32"/>
  <c r="AI189" i="32"/>
  <c r="AI175" i="32"/>
  <c r="AI173" i="32"/>
  <c r="AI159" i="32"/>
  <c r="AI158" i="32"/>
  <c r="AI143" i="32"/>
  <c r="AI141" i="32"/>
  <c r="AI67" i="32"/>
  <c r="AI39" i="32"/>
  <c r="AI35" i="32"/>
  <c r="AI31" i="32"/>
  <c r="AI25" i="32"/>
  <c r="AI156" i="32"/>
  <c r="AI146" i="32"/>
  <c r="AI144" i="32"/>
  <c r="AI70" i="32"/>
  <c r="AI68" i="32"/>
  <c r="AI147" i="32"/>
  <c r="AI145" i="32"/>
  <c r="AI71" i="32"/>
  <c r="AI69" i="32"/>
  <c r="AI43" i="32"/>
  <c r="AI38" i="32"/>
  <c r="AI34" i="32"/>
  <c r="AI24" i="32"/>
  <c r="AI18" i="32"/>
  <c r="AI17" i="32"/>
  <c r="AI14" i="32"/>
  <c r="AI157" i="32"/>
  <c r="AI155" i="32"/>
  <c r="AI153" i="32"/>
  <c r="AI148" i="32"/>
  <c r="AI74" i="32"/>
  <c r="AI72" i="32"/>
  <c r="AI62" i="32"/>
  <c r="AI26" i="32"/>
  <c r="AI21" i="32"/>
  <c r="AI11" i="32"/>
  <c r="AI149" i="32"/>
  <c r="AI75" i="32"/>
  <c r="AI73" i="32"/>
  <c r="AI63" i="32"/>
  <c r="AI44" i="32"/>
  <c r="AI41" i="32"/>
  <c r="AI37" i="32"/>
  <c r="AI33" i="32"/>
  <c r="AI28" i="32"/>
  <c r="AI23" i="32"/>
  <c r="AI150" i="32"/>
  <c r="AI93" i="32"/>
  <c r="AI76" i="32"/>
  <c r="AI64" i="32"/>
  <c r="AI77" i="32"/>
  <c r="AI65" i="32"/>
  <c r="AI40" i="32"/>
  <c r="AI36" i="32"/>
  <c r="AI32" i="32"/>
  <c r="AI27" i="32"/>
  <c r="AI22" i="32"/>
  <c r="AI142" i="32"/>
  <c r="AI66" i="32"/>
  <c r="AI29" i="32"/>
  <c r="AL3" i="32"/>
  <c r="AJ694" i="32"/>
  <c r="AJ583" i="32"/>
  <c r="AJ581" i="32"/>
  <c r="AJ579" i="32"/>
  <c r="AJ577" i="32"/>
  <c r="AJ575" i="32"/>
  <c r="AJ573" i="32"/>
  <c r="AJ571" i="32"/>
  <c r="AJ569" i="32"/>
  <c r="AJ567" i="32"/>
  <c r="AJ565" i="32"/>
  <c r="AJ563" i="32"/>
  <c r="AJ561" i="32"/>
  <c r="AJ585" i="32"/>
  <c r="AJ584" i="32"/>
  <c r="AJ582" i="32"/>
  <c r="AJ580" i="32"/>
  <c r="AJ578" i="32"/>
  <c r="AJ576" i="32"/>
  <c r="AJ574" i="32"/>
  <c r="AJ572" i="32"/>
  <c r="AJ570" i="32"/>
  <c r="AJ568" i="32"/>
  <c r="AJ566" i="32"/>
  <c r="AJ559" i="32"/>
  <c r="AJ557" i="32"/>
  <c r="AJ555" i="32"/>
  <c r="AJ553" i="32"/>
  <c r="AJ551" i="32"/>
  <c r="AJ549" i="32"/>
  <c r="AJ547" i="32"/>
  <c r="AJ545" i="32"/>
  <c r="AJ543" i="32"/>
  <c r="AJ541" i="32"/>
  <c r="AJ539" i="32"/>
  <c r="AJ537" i="32"/>
  <c r="AJ535" i="32"/>
  <c r="AJ533" i="32"/>
  <c r="AJ558" i="32"/>
  <c r="AJ556" i="32"/>
  <c r="AJ554" i="32"/>
  <c r="AJ552" i="32"/>
  <c r="AJ550" i="32"/>
  <c r="AJ548" i="32"/>
  <c r="AJ546" i="32"/>
  <c r="AJ544" i="32"/>
  <c r="AJ542" i="32"/>
  <c r="AJ540" i="32"/>
  <c r="AJ538" i="32"/>
  <c r="AJ536" i="32"/>
  <c r="AJ534" i="32"/>
  <c r="AJ564" i="32"/>
  <c r="AJ562" i="32"/>
  <c r="AJ560" i="32"/>
  <c r="AJ531" i="32"/>
  <c r="AJ529" i="32"/>
  <c r="AJ527" i="32"/>
  <c r="AJ525" i="32"/>
  <c r="AJ523" i="32"/>
  <c r="AJ521" i="32"/>
  <c r="AJ519" i="32"/>
  <c r="AJ517" i="32"/>
  <c r="AJ515" i="32"/>
  <c r="AJ513" i="32"/>
  <c r="AJ511" i="32"/>
  <c r="AJ509" i="32"/>
  <c r="AJ507" i="32"/>
  <c r="AJ532" i="32"/>
  <c r="AJ530" i="32"/>
  <c r="AJ528" i="32"/>
  <c r="AJ526" i="32"/>
  <c r="AJ524" i="32"/>
  <c r="AJ522" i="32"/>
  <c r="AJ520" i="32"/>
  <c r="AJ484" i="32"/>
  <c r="AJ506" i="32"/>
  <c r="AJ504" i="32"/>
  <c r="AJ502" i="32"/>
  <c r="AJ500" i="32"/>
  <c r="AJ498" i="32"/>
  <c r="AJ496" i="32"/>
  <c r="AJ494" i="32"/>
  <c r="AJ492" i="32"/>
  <c r="AJ490" i="32"/>
  <c r="AJ488" i="32"/>
  <c r="AJ486" i="32"/>
  <c r="AJ483" i="32"/>
  <c r="AJ508" i="32"/>
  <c r="AJ518" i="32"/>
  <c r="AJ516" i="32"/>
  <c r="AJ514" i="32"/>
  <c r="AJ510" i="32"/>
  <c r="AJ505" i="32"/>
  <c r="AJ503" i="32"/>
  <c r="AJ501" i="32"/>
  <c r="AJ499" i="32"/>
  <c r="AJ497" i="32"/>
  <c r="AJ495" i="32"/>
  <c r="AJ493" i="32"/>
  <c r="AJ491" i="32"/>
  <c r="AJ489" i="32"/>
  <c r="AJ487" i="32"/>
  <c r="AJ485" i="32"/>
  <c r="AJ512" i="32"/>
  <c r="AJ474" i="32"/>
  <c r="AJ466" i="32"/>
  <c r="AJ458" i="32"/>
  <c r="AJ450" i="32"/>
  <c r="AJ482" i="32"/>
  <c r="AJ475" i="32"/>
  <c r="AJ467" i="32"/>
  <c r="AJ459" i="32"/>
  <c r="AJ451" i="32"/>
  <c r="AJ481" i="32"/>
  <c r="AJ476" i="32"/>
  <c r="AJ468" i="32"/>
  <c r="AJ460" i="32"/>
  <c r="AJ452" i="32"/>
  <c r="AJ444" i="32"/>
  <c r="AJ477" i="32"/>
  <c r="AJ469" i="32"/>
  <c r="AJ461" i="32"/>
  <c r="AJ453" i="32"/>
  <c r="AJ478" i="32"/>
  <c r="AJ470" i="32"/>
  <c r="AJ462" i="32"/>
  <c r="AJ454" i="32"/>
  <c r="AJ446" i="32"/>
  <c r="AJ479" i="32"/>
  <c r="AJ471" i="32"/>
  <c r="AJ463" i="32"/>
  <c r="AJ455" i="32"/>
  <c r="AJ472" i="32"/>
  <c r="AJ464" i="32"/>
  <c r="AJ456" i="32"/>
  <c r="AJ448" i="32"/>
  <c r="AJ480" i="32"/>
  <c r="AJ473" i="32"/>
  <c r="AJ465" i="32"/>
  <c r="AJ457" i="32"/>
  <c r="AJ449" i="32"/>
  <c r="AJ438" i="32"/>
  <c r="AJ430" i="32"/>
  <c r="AJ422" i="32"/>
  <c r="AJ414" i="32"/>
  <c r="AJ445" i="32"/>
  <c r="AJ439" i="32"/>
  <c r="AJ431" i="32"/>
  <c r="AJ423" i="32"/>
  <c r="AJ415" i="32"/>
  <c r="AJ447" i="32"/>
  <c r="AJ440" i="32"/>
  <c r="AJ432" i="32"/>
  <c r="AJ424" i="32"/>
  <c r="AJ416" i="32"/>
  <c r="AJ441" i="32"/>
  <c r="AJ433" i="32"/>
  <c r="AJ425" i="32"/>
  <c r="AJ417" i="32"/>
  <c r="AJ409" i="32"/>
  <c r="AJ442" i="32"/>
  <c r="AJ434" i="32"/>
  <c r="AJ426" i="32"/>
  <c r="AJ418" i="32"/>
  <c r="AJ435" i="32"/>
  <c r="AJ427" i="32"/>
  <c r="AJ443" i="32"/>
  <c r="AJ436" i="32"/>
  <c r="AJ428" i="32"/>
  <c r="AJ420" i="32"/>
  <c r="AJ437" i="32"/>
  <c r="AJ429" i="32"/>
  <c r="AJ421" i="32"/>
  <c r="AJ419" i="32"/>
  <c r="AJ413" i="32"/>
  <c r="AJ411" i="32"/>
  <c r="AJ408" i="32"/>
  <c r="AJ399" i="32"/>
  <c r="AJ391" i="32"/>
  <c r="AJ400" i="32"/>
  <c r="AJ392" i="32"/>
  <c r="AJ384" i="32"/>
  <c r="AJ410" i="32"/>
  <c r="AJ407" i="32"/>
  <c r="AJ401" i="32"/>
  <c r="AJ393" i="32"/>
  <c r="AJ385" i="32"/>
  <c r="AJ383" i="32"/>
  <c r="AJ402" i="32"/>
  <c r="AJ394" i="32"/>
  <c r="AJ403" i="32"/>
  <c r="AJ395" i="32"/>
  <c r="AJ404" i="32"/>
  <c r="AJ396" i="32"/>
  <c r="AJ405" i="32"/>
  <c r="AJ397" i="32"/>
  <c r="AJ412" i="32"/>
  <c r="AJ406" i="32"/>
  <c r="AJ398" i="32"/>
  <c r="AJ390" i="32"/>
  <c r="AJ375" i="32"/>
  <c r="AJ372" i="32"/>
  <c r="AJ370" i="32"/>
  <c r="AJ368" i="32"/>
  <c r="AJ366" i="32"/>
  <c r="AJ364" i="32"/>
  <c r="AJ362" i="32"/>
  <c r="AJ360" i="32"/>
  <c r="AJ358" i="32"/>
  <c r="AJ356" i="32"/>
  <c r="AJ354" i="32"/>
  <c r="AJ352" i="32"/>
  <c r="AJ350" i="32"/>
  <c r="AJ348" i="32"/>
  <c r="AJ346" i="32"/>
  <c r="AJ344" i="32"/>
  <c r="AJ342" i="32"/>
  <c r="AJ340" i="32"/>
  <c r="AJ338" i="32"/>
  <c r="AJ336" i="32"/>
  <c r="AJ334" i="32"/>
  <c r="AJ332" i="32"/>
  <c r="AJ330" i="32"/>
  <c r="AJ328" i="32"/>
  <c r="AJ326" i="32"/>
  <c r="AJ324" i="32"/>
  <c r="AJ322" i="32"/>
  <c r="AJ320" i="32"/>
  <c r="AJ318" i="32"/>
  <c r="AJ389" i="32"/>
  <c r="AJ374" i="32"/>
  <c r="AJ382" i="32"/>
  <c r="AJ380" i="32"/>
  <c r="AJ378" i="32"/>
  <c r="AJ373" i="32"/>
  <c r="AJ371" i="32"/>
  <c r="AJ369" i="32"/>
  <c r="AJ367" i="32"/>
  <c r="AJ365" i="32"/>
  <c r="AJ363" i="32"/>
  <c r="AJ361" i="32"/>
  <c r="AJ359" i="32"/>
  <c r="AJ357" i="32"/>
  <c r="AJ355" i="32"/>
  <c r="AJ353" i="32"/>
  <c r="AJ351" i="32"/>
  <c r="AJ381" i="32"/>
  <c r="AJ379" i="32"/>
  <c r="AJ377" i="32"/>
  <c r="AJ388" i="32"/>
  <c r="AJ387" i="32"/>
  <c r="AJ386" i="32"/>
  <c r="AJ376" i="32"/>
  <c r="AJ339" i="32"/>
  <c r="AJ331" i="32"/>
  <c r="AJ321" i="32"/>
  <c r="AJ349" i="32"/>
  <c r="AJ333" i="32"/>
  <c r="AJ325" i="32"/>
  <c r="AJ281" i="32"/>
  <c r="AJ319" i="32"/>
  <c r="AJ317" i="32"/>
  <c r="AJ315" i="32"/>
  <c r="AJ313" i="32"/>
  <c r="AJ311" i="32"/>
  <c r="AJ309" i="32"/>
  <c r="AJ307" i="32"/>
  <c r="AJ305" i="32"/>
  <c r="AJ303" i="32"/>
  <c r="AJ301" i="32"/>
  <c r="AJ299" i="32"/>
  <c r="AJ297" i="32"/>
  <c r="AJ295" i="32"/>
  <c r="AJ293" i="32"/>
  <c r="AJ291" i="32"/>
  <c r="AJ289" i="32"/>
  <c r="AJ287" i="32"/>
  <c r="AJ285" i="32"/>
  <c r="AJ335" i="32"/>
  <c r="AJ327" i="32"/>
  <c r="AJ343" i="32"/>
  <c r="AJ323" i="32"/>
  <c r="AJ345" i="32"/>
  <c r="AJ341" i="32"/>
  <c r="AJ337" i="32"/>
  <c r="AJ329" i="32"/>
  <c r="AJ347" i="32"/>
  <c r="AJ316" i="32"/>
  <c r="AJ314" i="32"/>
  <c r="AJ312" i="32"/>
  <c r="AJ310" i="32"/>
  <c r="AJ308" i="32"/>
  <c r="AJ306" i="32"/>
  <c r="AJ304" i="32"/>
  <c r="AJ279" i="32"/>
  <c r="AJ278" i="32"/>
  <c r="AJ268" i="32"/>
  <c r="AJ266" i="32"/>
  <c r="AJ252" i="32"/>
  <c r="AJ250" i="32"/>
  <c r="AJ236" i="32"/>
  <c r="AJ234" i="32"/>
  <c r="AJ220" i="32"/>
  <c r="AJ218" i="32"/>
  <c r="AJ269" i="32"/>
  <c r="AJ255" i="32"/>
  <c r="AJ253" i="32"/>
  <c r="AJ239" i="32"/>
  <c r="AJ237" i="32"/>
  <c r="AJ223" i="32"/>
  <c r="AJ221" i="32"/>
  <c r="AJ300" i="32"/>
  <c r="AJ296" i="32"/>
  <c r="AJ292" i="32"/>
  <c r="AJ286" i="32"/>
  <c r="AJ270" i="32"/>
  <c r="AJ256" i="32"/>
  <c r="AJ254" i="32"/>
  <c r="AJ240" i="32"/>
  <c r="AJ238" i="32"/>
  <c r="AJ224" i="32"/>
  <c r="AJ222" i="32"/>
  <c r="AJ271" i="32"/>
  <c r="AJ259" i="32"/>
  <c r="AJ257" i="32"/>
  <c r="AJ243" i="32"/>
  <c r="AJ241" i="32"/>
  <c r="AJ227" i="32"/>
  <c r="AJ225" i="32"/>
  <c r="AJ282" i="32"/>
  <c r="AJ280" i="32"/>
  <c r="AJ272" i="32"/>
  <c r="AJ260" i="32"/>
  <c r="AJ258" i="32"/>
  <c r="AJ244" i="32"/>
  <c r="AJ242" i="32"/>
  <c r="AJ284" i="32"/>
  <c r="AJ275" i="32"/>
  <c r="AJ273" i="32"/>
  <c r="AJ263" i="32"/>
  <c r="AJ261" i="32"/>
  <c r="AJ247" i="32"/>
  <c r="AJ245" i="32"/>
  <c r="AJ231" i="32"/>
  <c r="AJ302" i="32"/>
  <c r="AJ298" i="32"/>
  <c r="AJ294" i="32"/>
  <c r="AJ283" i="32"/>
  <c r="AJ276" i="32"/>
  <c r="AJ274" i="32"/>
  <c r="AJ264" i="32"/>
  <c r="AJ262" i="32"/>
  <c r="AJ248" i="32"/>
  <c r="AJ246" i="32"/>
  <c r="AJ232" i="32"/>
  <c r="AJ290" i="32"/>
  <c r="AJ288" i="32"/>
  <c r="AJ277" i="32"/>
  <c r="AJ267" i="32"/>
  <c r="AJ265" i="32"/>
  <c r="AJ251" i="32"/>
  <c r="AJ249" i="32"/>
  <c r="AJ235" i="32"/>
  <c r="AJ233" i="32"/>
  <c r="AJ219" i="32"/>
  <c r="AJ217" i="32"/>
  <c r="AJ213" i="32"/>
  <c r="AJ211" i="32"/>
  <c r="AJ209" i="32"/>
  <c r="AJ195" i="32"/>
  <c r="AJ193" i="32"/>
  <c r="AJ179" i="32"/>
  <c r="AJ177" i="32"/>
  <c r="AJ163" i="32"/>
  <c r="AJ161" i="32"/>
  <c r="AJ216" i="32"/>
  <c r="AJ210" i="32"/>
  <c r="AJ201" i="32"/>
  <c r="AJ182" i="32"/>
  <c r="AJ180" i="32"/>
  <c r="AJ166" i="32"/>
  <c r="AJ164" i="32"/>
  <c r="AJ150" i="32"/>
  <c r="AJ200" i="32"/>
  <c r="AJ198" i="32"/>
  <c r="AJ196" i="32"/>
  <c r="AJ183" i="32"/>
  <c r="AJ181" i="32"/>
  <c r="AJ167" i="32"/>
  <c r="AJ165" i="32"/>
  <c r="AJ151" i="32"/>
  <c r="AJ229" i="32"/>
  <c r="AJ226" i="32"/>
  <c r="AJ212" i="32"/>
  <c r="AJ186" i="32"/>
  <c r="AJ184" i="32"/>
  <c r="AJ170" i="32"/>
  <c r="AJ168" i="32"/>
  <c r="AJ154" i="32"/>
  <c r="AJ152" i="32"/>
  <c r="AJ203" i="32"/>
  <c r="AJ187" i="32"/>
  <c r="AJ185" i="32"/>
  <c r="AJ171" i="32"/>
  <c r="AJ169" i="32"/>
  <c r="AJ155" i="32"/>
  <c r="AJ153" i="32"/>
  <c r="AJ204" i="32"/>
  <c r="AJ202" i="32"/>
  <c r="AJ190" i="32"/>
  <c r="AJ188" i="32"/>
  <c r="AJ174" i="32"/>
  <c r="AJ172" i="32"/>
  <c r="AJ158" i="32"/>
  <c r="AJ230" i="32"/>
  <c r="AJ228" i="32"/>
  <c r="AJ214" i="32"/>
  <c r="AJ207" i="32"/>
  <c r="AJ205" i="32"/>
  <c r="AJ199" i="32"/>
  <c r="AJ197" i="32"/>
  <c r="AJ191" i="32"/>
  <c r="AJ189" i="32"/>
  <c r="AJ175" i="32"/>
  <c r="AJ173" i="32"/>
  <c r="AJ215" i="32"/>
  <c r="AJ208" i="32"/>
  <c r="AJ206" i="32"/>
  <c r="AJ194" i="32"/>
  <c r="AJ192" i="32"/>
  <c r="AJ178" i="32"/>
  <c r="AJ176" i="32"/>
  <c r="AJ162" i="32"/>
  <c r="AJ160" i="32"/>
  <c r="AJ156" i="32"/>
  <c r="AJ146" i="32"/>
  <c r="AJ144" i="32"/>
  <c r="AJ70" i="32"/>
  <c r="AJ68" i="32"/>
  <c r="AJ15" i="32"/>
  <c r="AJ159" i="32"/>
  <c r="AJ147" i="32"/>
  <c r="AJ145" i="32"/>
  <c r="AJ71" i="32"/>
  <c r="AJ69" i="32"/>
  <c r="AJ43" i="32"/>
  <c r="AJ38" i="32"/>
  <c r="AJ34" i="32"/>
  <c r="AJ157" i="32"/>
  <c r="AJ148" i="32"/>
  <c r="AJ74" i="32"/>
  <c r="AJ72" i="32"/>
  <c r="AJ62" i="32"/>
  <c r="AJ26" i="32"/>
  <c r="AJ21" i="32"/>
  <c r="AJ149" i="32"/>
  <c r="AJ75" i="32"/>
  <c r="AJ73" i="32"/>
  <c r="AJ63" i="32"/>
  <c r="AJ44" i="32"/>
  <c r="AJ41" i="32"/>
  <c r="AJ37" i="32"/>
  <c r="AJ33" i="32"/>
  <c r="AJ28" i="32"/>
  <c r="AJ23" i="32"/>
  <c r="AJ93" i="32"/>
  <c r="AJ76" i="32"/>
  <c r="AJ64" i="32"/>
  <c r="AJ30" i="32"/>
  <c r="AJ20" i="32"/>
  <c r="AJ19" i="32"/>
  <c r="AJ77" i="32"/>
  <c r="AJ65" i="32"/>
  <c r="AJ142" i="32"/>
  <c r="AJ66" i="32"/>
  <c r="AJ29" i="32"/>
  <c r="AJ143" i="32"/>
  <c r="AJ141" i="32"/>
  <c r="AJ67" i="32"/>
  <c r="AJ39" i="32"/>
  <c r="AJ35" i="32"/>
  <c r="AJ31" i="32"/>
  <c r="AM3" i="32"/>
  <c r="AK4" i="32"/>
  <c r="AO5" i="32"/>
  <c r="AO6" i="32"/>
  <c r="AK8" i="32"/>
  <c r="AR10" i="32"/>
  <c r="AR12" i="32"/>
  <c r="AO13" i="32"/>
  <c r="AO16" i="32"/>
  <c r="AJ17" i="32"/>
  <c r="AR22" i="32"/>
  <c r="U52" i="32"/>
  <c r="AY60" i="32"/>
  <c r="T71" i="32"/>
  <c r="AY73" i="32"/>
  <c r="V75" i="32"/>
  <c r="T147" i="32"/>
  <c r="AY149" i="32"/>
  <c r="N156" i="32"/>
  <c r="V52" i="32"/>
  <c r="AX69" i="32"/>
  <c r="AX145" i="32"/>
  <c r="V155" i="32"/>
  <c r="AX153" i="32"/>
  <c r="V71" i="32"/>
  <c r="T143" i="32"/>
  <c r="V147" i="32"/>
  <c r="V148" i="32" s="1"/>
  <c r="AX141" i="32"/>
  <c r="U143" i="32"/>
  <c r="U144" i="32" s="1"/>
  <c r="V93" i="32"/>
  <c r="AY141" i="32"/>
  <c r="AY161" i="32"/>
  <c r="V167" i="32"/>
  <c r="V168" i="32" s="1"/>
  <c r="AX165" i="32"/>
  <c r="U65" i="32"/>
  <c r="AX77" i="32"/>
  <c r="T151" i="32"/>
  <c r="U152" i="32" s="1"/>
  <c r="T186" i="32"/>
  <c r="T188" i="32"/>
  <c r="V65" i="32"/>
  <c r="T75" i="32"/>
  <c r="V180" i="32"/>
  <c r="U186" i="32"/>
  <c r="U188" i="32"/>
  <c r="AX149" i="32"/>
  <c r="N152" i="32"/>
  <c r="V188" i="32"/>
  <c r="V186" i="32"/>
  <c r="AX181" i="32"/>
  <c r="T212" i="32"/>
  <c r="N225" i="32"/>
  <c r="N227" i="32"/>
  <c r="T179" i="32"/>
  <c r="V183" i="32"/>
  <c r="V184" i="32" s="1"/>
  <c r="AX210" i="32"/>
  <c r="AX161" i="32"/>
  <c r="U163" i="32"/>
  <c r="U164" i="32" s="1"/>
  <c r="AX177" i="32"/>
  <c r="U179" i="32"/>
  <c r="AX193" i="32"/>
  <c r="T194" i="32"/>
  <c r="T208" i="32"/>
  <c r="V212" i="32"/>
  <c r="AY210" i="32"/>
  <c r="T159" i="32"/>
  <c r="T175" i="32"/>
  <c r="AY177" i="32"/>
  <c r="T191" i="32"/>
  <c r="AY193" i="32"/>
  <c r="AY195" i="32"/>
  <c r="AX206" i="32"/>
  <c r="U224" i="32"/>
  <c r="N226" i="32"/>
  <c r="N228" i="32"/>
  <c r="AX157" i="32"/>
  <c r="U159" i="32"/>
  <c r="AX173" i="32"/>
  <c r="U175" i="32"/>
  <c r="U174" i="32" s="1"/>
  <c r="AX189" i="32"/>
  <c r="U191" i="32"/>
  <c r="V194" i="32"/>
  <c r="T204" i="32"/>
  <c r="T203" i="32" s="1"/>
  <c r="AY206" i="32"/>
  <c r="V208" i="32"/>
  <c r="T155" i="32"/>
  <c r="T154" i="32" s="1"/>
  <c r="AY157" i="32"/>
  <c r="V159" i="32"/>
  <c r="V160" i="32" s="1"/>
  <c r="T171" i="32"/>
  <c r="V175" i="32"/>
  <c r="AX202" i="32"/>
  <c r="AY214" i="32"/>
  <c r="AY218" i="32"/>
  <c r="T220" i="32"/>
  <c r="V219" i="32" s="1"/>
  <c r="N221" i="32"/>
  <c r="T281" i="32"/>
  <c r="AX169" i="32"/>
  <c r="AX185" i="32"/>
  <c r="U220" i="32"/>
  <c r="N224" i="32"/>
  <c r="AY230" i="32"/>
  <c r="T232" i="32"/>
  <c r="U281" i="32"/>
  <c r="AX238" i="32"/>
  <c r="AX254" i="32"/>
  <c r="U270" i="32"/>
  <c r="V280" i="32"/>
  <c r="V281" i="32" s="1"/>
  <c r="T236" i="32"/>
  <c r="V240" i="32"/>
  <c r="V241" i="32" s="1"/>
  <c r="T252" i="32"/>
  <c r="V256" i="32"/>
  <c r="V257" i="32" s="1"/>
  <c r="V270" i="32"/>
  <c r="U268" i="32" s="1"/>
  <c r="N286" i="32"/>
  <c r="AX234" i="32"/>
  <c r="U236" i="32"/>
  <c r="AX250" i="32"/>
  <c r="U252" i="32"/>
  <c r="AX266" i="32"/>
  <c r="AX278" i="32"/>
  <c r="T279" i="32"/>
  <c r="N292" i="32"/>
  <c r="N296" i="32"/>
  <c r="AY234" i="32"/>
  <c r="V236" i="32"/>
  <c r="V235" i="32" s="1"/>
  <c r="T248" i="32"/>
  <c r="AY250" i="32"/>
  <c r="V252" i="32"/>
  <c r="V253" i="32" s="1"/>
  <c r="T264" i="32"/>
  <c r="AY266" i="32"/>
  <c r="T276" i="32"/>
  <c r="AY278" i="32"/>
  <c r="AX214" i="32"/>
  <c r="U216" i="32"/>
  <c r="AX230" i="32"/>
  <c r="U232" i="32"/>
  <c r="AX246" i="32"/>
  <c r="U248" i="32"/>
  <c r="AX262" i="32"/>
  <c r="U264" i="32"/>
  <c r="AX274" i="32"/>
  <c r="U276" i="32"/>
  <c r="T275" i="32" s="1"/>
  <c r="V216" i="32"/>
  <c r="V217" i="32" s="1"/>
  <c r="T228" i="32"/>
  <c r="V232" i="32"/>
  <c r="T244" i="32"/>
  <c r="AY246" i="32"/>
  <c r="V248" i="32"/>
  <c r="V249" i="32" s="1"/>
  <c r="T260" i="32"/>
  <c r="V261" i="32" s="1"/>
  <c r="AY262" i="32"/>
  <c r="V264" i="32"/>
  <c r="AY274" i="32"/>
  <c r="V276" i="32"/>
  <c r="V275" i="32" s="1"/>
  <c r="AX226" i="32"/>
  <c r="U228" i="32"/>
  <c r="AX242" i="32"/>
  <c r="U244" i="32"/>
  <c r="U245" i="32" s="1"/>
  <c r="AX258" i="32"/>
  <c r="U260" i="32"/>
  <c r="U261" i="32" s="1"/>
  <c r="N284" i="32"/>
  <c r="N294" i="32"/>
  <c r="N298" i="32"/>
  <c r="N302" i="32"/>
  <c r="N349" i="32"/>
  <c r="N323" i="32"/>
  <c r="N329" i="32"/>
  <c r="N337" i="32"/>
  <c r="N345" i="32"/>
  <c r="N319" i="32"/>
  <c r="N327" i="32"/>
  <c r="N335" i="32"/>
  <c r="N325" i="32"/>
  <c r="N392" i="32"/>
  <c r="N393" i="32"/>
  <c r="N385" i="32"/>
  <c r="N410" i="32"/>
  <c r="N408" i="32"/>
  <c r="N447" i="32"/>
  <c r="N510" i="32"/>
  <c r="N508" i="32"/>
  <c r="N514" i="32"/>
  <c r="N564" i="32"/>
  <c r="AT722" i="32" l="1"/>
  <c r="AT708" i="32"/>
  <c r="AT723" i="32"/>
  <c r="AT713" i="32"/>
  <c r="AT704" i="32"/>
  <c r="AT706" i="32"/>
  <c r="U192" i="32"/>
  <c r="U178" i="32"/>
  <c r="T150" i="32"/>
  <c r="T67" i="32"/>
  <c r="U257" i="32"/>
  <c r="U215" i="32"/>
  <c r="U158" i="32"/>
  <c r="T178" i="32"/>
  <c r="V259" i="32"/>
  <c r="T76" i="32"/>
  <c r="U182" i="32"/>
  <c r="V263" i="32"/>
  <c r="T235" i="32"/>
  <c r="U176" i="32"/>
  <c r="T257" i="32"/>
  <c r="T56" i="32"/>
  <c r="V54" i="32" s="1"/>
  <c r="U227" i="32"/>
  <c r="U265" i="32"/>
  <c r="V255" i="32"/>
  <c r="V205" i="32"/>
  <c r="V166" i="32"/>
  <c r="V150" i="32"/>
  <c r="T259" i="32"/>
  <c r="U259" i="32"/>
  <c r="U221" i="32"/>
  <c r="V70" i="32"/>
  <c r="V233" i="32"/>
  <c r="T158" i="32"/>
  <c r="U146" i="32"/>
  <c r="T48" i="32"/>
  <c r="V56" i="32"/>
  <c r="V48" i="32"/>
  <c r="U56" i="32"/>
  <c r="U48" i="32"/>
  <c r="T63" i="32"/>
  <c r="V76" i="32"/>
  <c r="U76" i="32"/>
  <c r="U233" i="32"/>
  <c r="T253" i="32"/>
  <c r="V215" i="32"/>
  <c r="T215" i="32"/>
  <c r="T172" i="32"/>
  <c r="T190" i="32"/>
  <c r="T192" i="32"/>
  <c r="V239" i="32"/>
  <c r="T93" i="32"/>
  <c r="T125" i="32"/>
  <c r="V158" i="32"/>
  <c r="U74" i="32"/>
  <c r="T243" i="32"/>
  <c r="T229" i="32"/>
  <c r="T263" i="32"/>
  <c r="T265" i="32"/>
  <c r="U237" i="32"/>
  <c r="V213" i="32"/>
  <c r="V227" i="32"/>
  <c r="V178" i="32"/>
  <c r="U184" i="32"/>
  <c r="T184" i="32"/>
  <c r="V74" i="32"/>
  <c r="U148" i="32"/>
  <c r="V152" i="32"/>
  <c r="U251" i="32"/>
  <c r="V243" i="32"/>
  <c r="U225" i="32"/>
  <c r="U223" i="32"/>
  <c r="T209" i="32"/>
  <c r="V229" i="32"/>
  <c r="V251" i="32"/>
  <c r="T213" i="32"/>
  <c r="T211" i="32"/>
  <c r="V164" i="32"/>
  <c r="T164" i="32"/>
  <c r="U67" i="32"/>
  <c r="U190" i="32"/>
  <c r="U172" i="32"/>
  <c r="T144" i="32"/>
  <c r="T170" i="32"/>
  <c r="V174" i="32"/>
  <c r="T72" i="32"/>
  <c r="V146" i="32"/>
  <c r="U125" i="32"/>
  <c r="T237" i="32"/>
  <c r="U229" i="32"/>
  <c r="T239" i="32"/>
  <c r="T233" i="32"/>
  <c r="V245" i="32"/>
  <c r="T156" i="32"/>
  <c r="V211" i="32"/>
  <c r="T174" i="32"/>
  <c r="T176" i="32"/>
  <c r="V247" i="32"/>
  <c r="V225" i="32"/>
  <c r="V162" i="32"/>
  <c r="V203" i="32"/>
  <c r="U205" i="32"/>
  <c r="T162" i="32"/>
  <c r="V182" i="32"/>
  <c r="T142" i="32"/>
  <c r="U170" i="32"/>
  <c r="V72" i="32"/>
  <c r="T70" i="32"/>
  <c r="V63" i="32"/>
  <c r="U63" i="32"/>
  <c r="U93" i="32"/>
  <c r="V144" i="32"/>
  <c r="V265" i="32"/>
  <c r="U217" i="32"/>
  <c r="T217" i="32"/>
  <c r="T227" i="32"/>
  <c r="T261" i="32"/>
  <c r="U277" i="32"/>
  <c r="U249" i="32"/>
  <c r="U279" i="32"/>
  <c r="T249" i="32"/>
  <c r="U272" i="32"/>
  <c r="T231" i="32"/>
  <c r="U263" i="32"/>
  <c r="V209" i="32"/>
  <c r="U255" i="32"/>
  <c r="T207" i="32"/>
  <c r="U239" i="32"/>
  <c r="V223" i="32"/>
  <c r="U203" i="32"/>
  <c r="V170" i="32"/>
  <c r="T166" i="32"/>
  <c r="U209" i="32"/>
  <c r="U156" i="32"/>
  <c r="U72" i="32"/>
  <c r="V142" i="32"/>
  <c r="T247" i="32"/>
  <c r="V237" i="32"/>
  <c r="V272" i="32"/>
  <c r="T160" i="32"/>
  <c r="T223" i="32"/>
  <c r="U180" i="32"/>
  <c r="T272" i="32"/>
  <c r="U241" i="32"/>
  <c r="U219" i="32"/>
  <c r="U213" i="32"/>
  <c r="V125" i="32"/>
  <c r="V117" i="32" s="1"/>
  <c r="U162" i="32"/>
  <c r="V192" i="32"/>
  <c r="V172" i="32"/>
  <c r="U207" i="32"/>
  <c r="V156" i="32"/>
  <c r="V154" i="32"/>
  <c r="U70" i="32"/>
  <c r="U253" i="32"/>
  <c r="T241" i="32"/>
  <c r="T221" i="32"/>
  <c r="T219" i="32"/>
  <c r="T205" i="32"/>
  <c r="T225" i="32"/>
  <c r="T180" i="32"/>
  <c r="V231" i="32"/>
  <c r="U154" i="32"/>
  <c r="V190" i="32"/>
  <c r="U166" i="32"/>
  <c r="V221" i="32"/>
  <c r="T182" i="32"/>
  <c r="T277" i="32"/>
  <c r="T268" i="32"/>
  <c r="U243" i="32"/>
  <c r="V277" i="32"/>
  <c r="T245" i="32"/>
  <c r="V268" i="32"/>
  <c r="T251" i="32"/>
  <c r="V279" i="32"/>
  <c r="U231" i="32"/>
  <c r="V176" i="32"/>
  <c r="U235" i="32"/>
  <c r="U160" i="32"/>
  <c r="T255" i="32"/>
  <c r="U211" i="32"/>
  <c r="U247" i="32"/>
  <c r="U275" i="32"/>
  <c r="V67" i="32"/>
  <c r="T152" i="32"/>
  <c r="U168" i="32"/>
  <c r="V207" i="32"/>
  <c r="T168" i="32"/>
  <c r="T146" i="32"/>
  <c r="T148" i="32"/>
  <c r="T74" i="32"/>
  <c r="U150" i="32"/>
  <c r="U142" i="32"/>
  <c r="U133" i="32" l="1"/>
  <c r="U129" i="32" s="1"/>
  <c r="T66" i="32"/>
  <c r="T133" i="32"/>
  <c r="T129" i="32" s="1"/>
  <c r="T58" i="32"/>
  <c r="T101" i="32"/>
  <c r="T85" i="32"/>
  <c r="T54" i="32"/>
  <c r="V133" i="32"/>
  <c r="V273" i="32"/>
  <c r="T46" i="32"/>
  <c r="U54" i="32"/>
  <c r="U117" i="32"/>
  <c r="U101" i="32"/>
  <c r="T97" i="32" s="1"/>
  <c r="V101" i="32"/>
  <c r="T117" i="32"/>
  <c r="U50" i="32"/>
  <c r="U46" i="32"/>
  <c r="V68" i="32"/>
  <c r="V46" i="32"/>
  <c r="V50" i="32"/>
  <c r="T50" i="32"/>
  <c r="T64" i="32"/>
  <c r="U85" i="32"/>
  <c r="V85" i="32"/>
  <c r="T269" i="32"/>
  <c r="T267" i="32"/>
  <c r="U64" i="32"/>
  <c r="U62" i="32"/>
  <c r="U267" i="32"/>
  <c r="V269" i="32"/>
  <c r="V267" i="32"/>
  <c r="V271" i="32"/>
  <c r="U269" i="32"/>
  <c r="U273" i="32"/>
  <c r="T273" i="32"/>
  <c r="T271" i="32"/>
  <c r="U271" i="32"/>
  <c r="U68" i="32"/>
  <c r="U66" i="32"/>
  <c r="T62" i="32"/>
  <c r="T61" i="32" s="1"/>
  <c r="V64" i="32"/>
  <c r="V62" i="32"/>
  <c r="T68" i="32"/>
  <c r="V66" i="32"/>
  <c r="T47" i="32" l="1"/>
  <c r="T45" i="32"/>
  <c r="T81" i="32"/>
  <c r="T89" i="32"/>
  <c r="T105" i="32"/>
  <c r="U55" i="32"/>
  <c r="U53" i="32"/>
  <c r="T121" i="32"/>
  <c r="T119" i="32"/>
  <c r="T113" i="32"/>
  <c r="V113" i="32"/>
  <c r="V105" i="32"/>
  <c r="V97" i="32"/>
  <c r="U97" i="32"/>
  <c r="V137" i="32"/>
  <c r="V121" i="32"/>
  <c r="U137" i="32"/>
  <c r="U135" i="32" s="1"/>
  <c r="V87" i="32"/>
  <c r="V81" i="32"/>
  <c r="U81" i="32"/>
  <c r="U105" i="32"/>
  <c r="V129" i="32"/>
  <c r="V53" i="32"/>
  <c r="T137" i="32"/>
  <c r="T135" i="32" s="1"/>
  <c r="U121" i="32"/>
  <c r="U119" i="32"/>
  <c r="U113" i="32"/>
  <c r="T55" i="32"/>
  <c r="T53" i="32"/>
  <c r="V55" i="32"/>
  <c r="V51" i="32"/>
  <c r="U47" i="32"/>
  <c r="U45" i="32"/>
  <c r="V49" i="32"/>
  <c r="U51" i="32"/>
  <c r="V45" i="32"/>
  <c r="V47" i="32"/>
  <c r="T51" i="32"/>
  <c r="T49" i="32"/>
  <c r="U49" i="32"/>
  <c r="U61" i="32"/>
  <c r="V61" i="32"/>
  <c r="V89" i="32"/>
  <c r="U87" i="32" s="1"/>
  <c r="U89" i="32"/>
  <c r="T118" i="32" l="1"/>
  <c r="T115" i="32"/>
  <c r="U115" i="32"/>
  <c r="U111" i="32"/>
  <c r="V131" i="32"/>
  <c r="V132" i="32" s="1"/>
  <c r="V127" i="32"/>
  <c r="V139" i="32"/>
  <c r="V140" i="32" s="1"/>
  <c r="U95" i="32"/>
  <c r="U99" i="32"/>
  <c r="U98" i="32" s="1"/>
  <c r="T87" i="32"/>
  <c r="V86" i="32" s="1"/>
  <c r="U131" i="32"/>
  <c r="T120" i="32"/>
  <c r="U120" i="32"/>
  <c r="U107" i="32"/>
  <c r="U106" i="32" s="1"/>
  <c r="V95" i="32"/>
  <c r="V99" i="32"/>
  <c r="T123" i="32"/>
  <c r="T124" i="32" s="1"/>
  <c r="T91" i="32"/>
  <c r="T127" i="32"/>
  <c r="U123" i="32"/>
  <c r="U103" i="32"/>
  <c r="T83" i="32"/>
  <c r="T79" i="32"/>
  <c r="U83" i="32"/>
  <c r="U84" i="32" s="1"/>
  <c r="U79" i="32"/>
  <c r="U139" i="32"/>
  <c r="V107" i="32"/>
  <c r="V108" i="32" s="1"/>
  <c r="T131" i="32"/>
  <c r="V122" i="32"/>
  <c r="V123" i="32"/>
  <c r="V119" i="32"/>
  <c r="V103" i="32"/>
  <c r="T95" i="32"/>
  <c r="T139" i="32"/>
  <c r="T138" i="32"/>
  <c r="V115" i="32"/>
  <c r="V116" i="32" s="1"/>
  <c r="V111" i="32"/>
  <c r="T103" i="32"/>
  <c r="V83" i="32"/>
  <c r="V79" i="32"/>
  <c r="V135" i="32"/>
  <c r="U134" i="32" s="1"/>
  <c r="T114" i="32"/>
  <c r="T111" i="32"/>
  <c r="T107" i="32"/>
  <c r="T106" i="32" s="1"/>
  <c r="U127" i="32"/>
  <c r="T99" i="32"/>
  <c r="V98" i="32" s="1"/>
  <c r="U91" i="32"/>
  <c r="V91" i="32"/>
  <c r="T84" i="32" l="1"/>
  <c r="T122" i="32"/>
  <c r="U132" i="32"/>
  <c r="U130" i="32"/>
  <c r="V130" i="32"/>
  <c r="U136" i="32"/>
  <c r="T90" i="32"/>
  <c r="V82" i="32"/>
  <c r="T126" i="32"/>
  <c r="U128" i="32"/>
  <c r="U126" i="32"/>
  <c r="V88" i="32"/>
  <c r="T88" i="32"/>
  <c r="T86" i="32"/>
  <c r="T104" i="32"/>
  <c r="T102" i="32"/>
  <c r="U96" i="32"/>
  <c r="T96" i="32"/>
  <c r="T94" i="32"/>
  <c r="V106" i="32"/>
  <c r="U104" i="32"/>
  <c r="U102" i="32"/>
  <c r="V100" i="32"/>
  <c r="U112" i="32"/>
  <c r="U110" i="32"/>
  <c r="U86" i="32"/>
  <c r="V136" i="32"/>
  <c r="V134" i="32"/>
  <c r="U138" i="32"/>
  <c r="T140" i="32"/>
  <c r="U80" i="32"/>
  <c r="T80" i="32"/>
  <c r="T78" i="32"/>
  <c r="V128" i="32"/>
  <c r="V126" i="32"/>
  <c r="T132" i="32"/>
  <c r="T130" i="32"/>
  <c r="V112" i="32"/>
  <c r="V110" i="32"/>
  <c r="U100" i="32"/>
  <c r="U88" i="32"/>
  <c r="V78" i="32"/>
  <c r="V80" i="32"/>
  <c r="T100" i="32"/>
  <c r="T98" i="32"/>
  <c r="V84" i="32"/>
  <c r="T82" i="32"/>
  <c r="T108" i="32"/>
  <c r="V104" i="32"/>
  <c r="V102" i="32"/>
  <c r="U140" i="32"/>
  <c r="U124" i="32"/>
  <c r="V96" i="32"/>
  <c r="V94" i="32"/>
  <c r="U114" i="32"/>
  <c r="T112" i="32"/>
  <c r="T110" i="32"/>
  <c r="V114" i="32"/>
  <c r="V120" i="32"/>
  <c r="V118" i="32"/>
  <c r="U118" i="32"/>
  <c r="U78" i="32"/>
  <c r="U122" i="32"/>
  <c r="U94" i="32"/>
  <c r="U116" i="32"/>
  <c r="T134" i="32"/>
  <c r="V124" i="32"/>
  <c r="U82" i="32"/>
  <c r="T128" i="32"/>
  <c r="U108" i="32"/>
  <c r="V138" i="32"/>
  <c r="T116" i="32"/>
  <c r="T136" i="32"/>
  <c r="V92" i="32"/>
  <c r="V90" i="32"/>
  <c r="U90" i="32"/>
  <c r="U92" i="32"/>
  <c r="T92" i="32"/>
  <c r="AM97" i="15" l="1"/>
  <c r="M47" i="15"/>
  <c r="M46" i="15"/>
  <c r="L48" i="15"/>
  <c r="L47" i="15"/>
  <c r="L46" i="15"/>
  <c r="K48" i="15"/>
  <c r="T48" i="15"/>
  <c r="Y46" i="15"/>
  <c r="X46" i="15"/>
  <c r="T46" i="15"/>
  <c r="Z48" i="15"/>
  <c r="S48" i="15" l="1"/>
  <c r="S47" i="15"/>
  <c r="R47" i="15"/>
  <c r="T47" i="15"/>
  <c r="R48" i="15"/>
  <c r="R46" i="15"/>
  <c r="S46" i="15"/>
  <c r="Z46" i="15"/>
  <c r="X47" i="15"/>
  <c r="Y47" i="15"/>
  <c r="Z47" i="15"/>
  <c r="X48" i="15"/>
  <c r="Y48" i="15"/>
  <c r="O46" i="15" l="1" a="1"/>
  <c r="O46" i="15" s="1"/>
  <c r="O47" i="15" l="1"/>
  <c r="O48" i="15"/>
  <c r="V46" i="15" s="1" a="1"/>
  <c r="V47" i="15" s="1"/>
  <c r="V46" i="15" l="1"/>
  <c r="V48" i="15"/>
  <c r="F46" i="15" l="1" a="1"/>
  <c r="F46" i="15" l="1"/>
  <c r="F47" i="15"/>
  <c r="F48" i="15"/>
  <c r="J21" i="15" s="1"/>
  <c r="K21" i="15" l="1"/>
  <c r="L21" i="15"/>
  <c r="BW4" i="32" s="1"/>
  <c r="T92" i="15"/>
  <c r="U92" i="15" s="1"/>
  <c r="V92" i="15" s="1"/>
  <c r="T96" i="15"/>
  <c r="BW3" i="32" l="1"/>
  <c r="AO97" i="15"/>
  <c r="BW2" i="32"/>
  <c r="AN97" i="15"/>
  <c r="V96" i="15"/>
  <c r="Y96" i="15" s="1"/>
  <c r="Z96" i="15" s="1"/>
  <c r="AS18" i="15" l="1"/>
  <c r="BF3" i="15"/>
  <c r="BJ3" i="15" s="1"/>
  <c r="BE3" i="15"/>
  <c r="AU2" i="15"/>
  <c r="AU5" i="15"/>
  <c r="AU12" i="15"/>
  <c r="AU3" i="15"/>
  <c r="AS5" i="15"/>
  <c r="AU10" i="15"/>
  <c r="AT19" i="15"/>
  <c r="AT8" i="15"/>
  <c r="AT5" i="15"/>
  <c r="AS4" i="15"/>
  <c r="AU11" i="15"/>
  <c r="AS13" i="15"/>
  <c r="AU20" i="15"/>
  <c r="AT18" i="15"/>
  <c r="AT14" i="15"/>
  <c r="AT16" i="15"/>
  <c r="AU17" i="15"/>
  <c r="AT12" i="15"/>
  <c r="AU9" i="15"/>
  <c r="AT15" i="15"/>
  <c r="AS7" i="15"/>
  <c r="AT3" i="15"/>
  <c r="AS2" i="15"/>
  <c r="AS3" i="15"/>
  <c r="AU16" i="15"/>
  <c r="AT4" i="15"/>
  <c r="AS15" i="15"/>
  <c r="AU18" i="15"/>
  <c r="AS10" i="15"/>
  <c r="AU6" i="15"/>
  <c r="AS16" i="15"/>
  <c r="AU13" i="15"/>
  <c r="AS12" i="15"/>
  <c r="AS11" i="15"/>
  <c r="AS9" i="15"/>
  <c r="AT13" i="15"/>
  <c r="AS14" i="15"/>
  <c r="AS17" i="15"/>
  <c r="AT11" i="15"/>
  <c r="AU4" i="15"/>
  <c r="AS20" i="15"/>
  <c r="AT2" i="15"/>
  <c r="AU7" i="15"/>
  <c r="AT7" i="15"/>
  <c r="AU19" i="15"/>
  <c r="AT20" i="15"/>
  <c r="AU8" i="15"/>
  <c r="AU15" i="15"/>
  <c r="AT10" i="15"/>
  <c r="AS8" i="15"/>
  <c r="AT17" i="15"/>
  <c r="AT6" i="15"/>
  <c r="AS6" i="15"/>
  <c r="AS19" i="15"/>
  <c r="AU14" i="15"/>
  <c r="AT9" i="15"/>
  <c r="BD3" i="15" l="1"/>
  <c r="BH3" i="15" s="1"/>
  <c r="BL3" i="15" s="1"/>
  <c r="BD13" i="15"/>
  <c r="BE13" i="15"/>
  <c r="BI3" i="15"/>
  <c r="BM3" i="15" s="1"/>
  <c r="BF19" i="15"/>
  <c r="BJ19" i="15" s="1"/>
  <c r="BE19" i="15"/>
  <c r="BD16" i="15"/>
  <c r="BE16" i="15"/>
  <c r="BF16" i="15"/>
  <c r="BD19" i="15"/>
  <c r="BF13" i="15"/>
  <c r="AW7" i="15"/>
  <c r="AX7" i="15"/>
  <c r="AY7" i="15"/>
  <c r="AY11" i="15"/>
  <c r="AW11" i="15"/>
  <c r="AX11" i="15"/>
  <c r="AW10" i="15"/>
  <c r="AX10" i="15"/>
  <c r="AY10" i="15"/>
  <c r="AW5" i="15"/>
  <c r="AX5" i="15"/>
  <c r="AY5" i="15"/>
  <c r="AW8" i="15"/>
  <c r="AX8" i="15"/>
  <c r="AY8" i="15"/>
  <c r="AW18" i="15"/>
  <c r="AX18" i="15"/>
  <c r="AY18" i="15"/>
  <c r="AW9" i="15"/>
  <c r="AX9" i="15"/>
  <c r="AY9" i="15"/>
  <c r="AW4" i="15"/>
  <c r="AX4" i="15"/>
  <c r="AY4" i="15"/>
  <c r="AW13" i="15"/>
  <c r="AX13" i="15"/>
  <c r="AY13" i="15"/>
  <c r="AY3" i="15"/>
  <c r="AW3" i="15"/>
  <c r="AX3" i="15"/>
  <c r="AW15" i="15"/>
  <c r="AX15" i="15"/>
  <c r="AY15" i="15"/>
  <c r="AY19" i="15"/>
  <c r="AW19" i="15"/>
  <c r="AX19" i="15"/>
  <c r="AW20" i="15"/>
  <c r="AX20" i="15"/>
  <c r="AY20" i="15"/>
  <c r="AW12" i="15"/>
  <c r="AX12" i="15"/>
  <c r="AY12" i="15"/>
  <c r="AX14" i="15"/>
  <c r="AY14" i="15"/>
  <c r="AW14" i="15"/>
  <c r="AX6" i="15"/>
  <c r="AY6" i="15"/>
  <c r="AW6" i="15"/>
  <c r="AW16" i="15"/>
  <c r="AX16" i="15"/>
  <c r="AY16" i="15"/>
  <c r="AW17" i="15"/>
  <c r="AX17" i="15"/>
  <c r="AY17" i="15"/>
  <c r="AY2" i="15"/>
  <c r="AX2" i="15"/>
  <c r="AW2" i="15"/>
  <c r="BE5" i="15" l="1"/>
  <c r="BD5" i="15"/>
  <c r="BF5" i="15"/>
  <c r="BE4" i="15"/>
  <c r="BF4" i="15"/>
  <c r="BD4" i="15"/>
  <c r="BH19" i="15"/>
  <c r="BL19" i="15" s="1"/>
  <c r="BF14" i="15"/>
  <c r="BJ14" i="15" s="1"/>
  <c r="BI19" i="15"/>
  <c r="BM19" i="15" s="1"/>
  <c r="BD12" i="15"/>
  <c r="BF20" i="15"/>
  <c r="BJ20" i="15" s="1"/>
  <c r="BD14" i="15"/>
  <c r="BF8" i="15"/>
  <c r="BJ8" i="15" s="1"/>
  <c r="BD17" i="15"/>
  <c r="BE9" i="15"/>
  <c r="BE7" i="15"/>
  <c r="BD9" i="15"/>
  <c r="BD11" i="15"/>
  <c r="BE15" i="15"/>
  <c r="BF15" i="15"/>
  <c r="BJ15" i="15" s="1"/>
  <c r="BD10" i="15"/>
  <c r="BD18" i="15"/>
  <c r="BE6" i="15"/>
  <c r="BF6" i="15"/>
  <c r="BJ6" i="15" s="1"/>
  <c r="BF18" i="15"/>
  <c r="BJ18" i="15" s="1"/>
  <c r="BD20" i="15"/>
  <c r="BE18" i="15"/>
  <c r="BD8" i="15"/>
  <c r="BE17" i="15"/>
  <c r="BF17" i="15"/>
  <c r="BF7" i="15"/>
  <c r="BJ7" i="15" s="1"/>
  <c r="BF10" i="15"/>
  <c r="BD7" i="15"/>
  <c r="BD15" i="15"/>
  <c r="BJ13" i="15"/>
  <c r="BH13" i="15"/>
  <c r="BI13" i="15"/>
  <c r="BE12" i="15"/>
  <c r="BJ16" i="15"/>
  <c r="BI16" i="15"/>
  <c r="BH16" i="15"/>
  <c r="BF11" i="15"/>
  <c r="BF9" i="15"/>
  <c r="BE8" i="15"/>
  <c r="BE11" i="15"/>
  <c r="BE20" i="15"/>
  <c r="BD6" i="15"/>
  <c r="BF12" i="15"/>
  <c r="BE14" i="15"/>
  <c r="BE10" i="15"/>
  <c r="BA2" i="15"/>
  <c r="BA12" i="15"/>
  <c r="BB17" i="15"/>
  <c r="BB16" i="15"/>
  <c r="BB13" i="15"/>
  <c r="BB7" i="15"/>
  <c r="BA15" i="15"/>
  <c r="BA10" i="15"/>
  <c r="BB2" i="15"/>
  <c r="BA6" i="15"/>
  <c r="BB15" i="15"/>
  <c r="BA18" i="15"/>
  <c r="BB10" i="15"/>
  <c r="BB3" i="15"/>
  <c r="BB11" i="15"/>
  <c r="BA14" i="15"/>
  <c r="BA3" i="15"/>
  <c r="BA11" i="15"/>
  <c r="BB14" i="15"/>
  <c r="BB5" i="15"/>
  <c r="BA5" i="15"/>
  <c r="BB4" i="15"/>
  <c r="BB6" i="15"/>
  <c r="BB20" i="15"/>
  <c r="BA4" i="15"/>
  <c r="BB8" i="15"/>
  <c r="BA20" i="15"/>
  <c r="BA8" i="15"/>
  <c r="BA17" i="15"/>
  <c r="BB19" i="15"/>
  <c r="BB9" i="15"/>
  <c r="BA19" i="15"/>
  <c r="BA9" i="15"/>
  <c r="BA16" i="15"/>
  <c r="BB12" i="15"/>
  <c r="BA13" i="15"/>
  <c r="BB18" i="15"/>
  <c r="BA7" i="15"/>
  <c r="Y181" i="15"/>
  <c r="BE2" i="15" l="1"/>
  <c r="BD2" i="15"/>
  <c r="BF2" i="15"/>
  <c r="BJ5" i="15"/>
  <c r="BH5" i="15"/>
  <c r="BI5" i="15"/>
  <c r="BJ4" i="15"/>
  <c r="BH4" i="15"/>
  <c r="BI4" i="15"/>
  <c r="BI14" i="15"/>
  <c r="BM14" i="15" s="1"/>
  <c r="BH14" i="15"/>
  <c r="BL14" i="15" s="1"/>
  <c r="BI8" i="15"/>
  <c r="BM8" i="15" s="1"/>
  <c r="BH20" i="15"/>
  <c r="BL20" i="15" s="1"/>
  <c r="BI20" i="15"/>
  <c r="BM20" i="15" s="1"/>
  <c r="BH17" i="15"/>
  <c r="BH8" i="15"/>
  <c r="BL8" i="15" s="1"/>
  <c r="BI15" i="15"/>
  <c r="BM15" i="15" s="1"/>
  <c r="BH6" i="15"/>
  <c r="BL6" i="15" s="1"/>
  <c r="BH10" i="15"/>
  <c r="BI6" i="15"/>
  <c r="BM6" i="15" s="1"/>
  <c r="BH7" i="15"/>
  <c r="BL7" i="15" s="1"/>
  <c r="BI7" i="15"/>
  <c r="BM7" i="15" s="1"/>
  <c r="BH15" i="15"/>
  <c r="BL15" i="15" s="1"/>
  <c r="BH18" i="15"/>
  <c r="BL18" i="15" s="1"/>
  <c r="BJ17" i="15"/>
  <c r="BJ10" i="15"/>
  <c r="BI18" i="15"/>
  <c r="BM18" i="15" s="1"/>
  <c r="BL16" i="15"/>
  <c r="BM16" i="15"/>
  <c r="BL13" i="15"/>
  <c r="BI10" i="15"/>
  <c r="BI17" i="15"/>
  <c r="BM13" i="15"/>
  <c r="BJ9" i="15"/>
  <c r="BI9" i="15"/>
  <c r="BH9" i="15"/>
  <c r="BJ11" i="15"/>
  <c r="BH11" i="15"/>
  <c r="BI11" i="15"/>
  <c r="BJ12" i="15"/>
  <c r="BH12" i="15"/>
  <c r="BI12" i="15"/>
  <c r="BH2" i="15" l="1"/>
  <c r="BJ2" i="15"/>
  <c r="BI2" i="15"/>
  <c r="BM5" i="15"/>
  <c r="BL5" i="15"/>
  <c r="BM4" i="15"/>
  <c r="BL4" i="15"/>
  <c r="BL17" i="15"/>
  <c r="BL10" i="15"/>
  <c r="BM10" i="15"/>
  <c r="BM17" i="15"/>
  <c r="BL12" i="15"/>
  <c r="BM11" i="15"/>
  <c r="BL11" i="15"/>
  <c r="BL9" i="15"/>
  <c r="BM9" i="15"/>
  <c r="BM12" i="15"/>
  <c r="T98" i="15"/>
  <c r="U98" i="15" s="1"/>
  <c r="U96" i="15"/>
  <c r="T94" i="15"/>
  <c r="U94" i="15" s="1"/>
  <c r="V98" i="15" s="1"/>
  <c r="Y98" i="15" s="1"/>
  <c r="AD61" i="15"/>
  <c r="AD65" i="15" s="1"/>
  <c r="AD62" i="15"/>
  <c r="AD66" i="15" s="1"/>
  <c r="AD60" i="15"/>
  <c r="AD64" i="15" s="1"/>
  <c r="BM2" i="15" l="1"/>
  <c r="BL2" i="15"/>
  <c r="Z98" i="15"/>
  <c r="V94" i="15"/>
  <c r="A2073" i="15" l="1"/>
  <c r="B2073" i="15"/>
  <c r="C2073" i="15"/>
  <c r="D2073" i="15"/>
  <c r="E2073" i="15"/>
  <c r="F2073" i="15"/>
  <c r="G2073" i="15"/>
  <c r="H2073" i="15"/>
  <c r="I2073" i="15"/>
  <c r="J2073" i="15"/>
  <c r="K2073" i="15"/>
  <c r="L2073" i="15"/>
  <c r="A2074" i="15"/>
  <c r="B2074" i="15"/>
  <c r="C2074" i="15"/>
  <c r="D2074" i="15"/>
  <c r="E2074" i="15"/>
  <c r="F2074" i="15"/>
  <c r="G2074" i="15"/>
  <c r="H2074" i="15"/>
  <c r="I2074" i="15"/>
  <c r="J2074" i="15"/>
  <c r="K2074" i="15"/>
  <c r="L2074" i="15"/>
  <c r="A2075" i="15"/>
  <c r="B2075" i="15"/>
  <c r="C2075" i="15"/>
  <c r="D2075" i="15"/>
  <c r="E2075" i="15"/>
  <c r="F2075" i="15"/>
  <c r="G2075" i="15"/>
  <c r="H2075" i="15"/>
  <c r="I2075" i="15"/>
  <c r="J2075" i="15"/>
  <c r="K2075" i="15"/>
  <c r="L2075" i="15"/>
  <c r="A2076" i="15"/>
  <c r="B2076" i="15"/>
  <c r="C2076" i="15"/>
  <c r="D2076" i="15"/>
  <c r="E2076" i="15"/>
  <c r="F2076" i="15"/>
  <c r="G2076" i="15"/>
  <c r="H2076" i="15"/>
  <c r="I2076" i="15"/>
  <c r="J2076" i="15"/>
  <c r="K2076" i="15"/>
  <c r="L2076" i="15"/>
  <c r="A2077" i="15"/>
  <c r="B2077" i="15"/>
  <c r="C2077" i="15"/>
  <c r="D2077" i="15"/>
  <c r="E2077" i="15"/>
  <c r="F2077" i="15"/>
  <c r="G2077" i="15"/>
  <c r="H2077" i="15"/>
  <c r="I2077" i="15"/>
  <c r="J2077" i="15"/>
  <c r="K2077" i="15"/>
  <c r="L2077" i="15"/>
  <c r="A2078" i="15"/>
  <c r="B2078" i="15"/>
  <c r="C2078" i="15"/>
  <c r="D2078" i="15"/>
  <c r="E2078" i="15"/>
  <c r="F2078" i="15"/>
  <c r="G2078" i="15"/>
  <c r="H2078" i="15"/>
  <c r="I2078" i="15"/>
  <c r="J2078" i="15"/>
  <c r="K2078" i="15"/>
  <c r="L2078" i="15"/>
  <c r="A2079" i="15"/>
  <c r="B2079" i="15"/>
  <c r="C2079" i="15"/>
  <c r="D2079" i="15"/>
  <c r="E2079" i="15"/>
  <c r="F2079" i="15"/>
  <c r="G2079" i="15"/>
  <c r="H2079" i="15"/>
  <c r="I2079" i="15"/>
  <c r="J2079" i="15"/>
  <c r="K2079" i="15"/>
  <c r="L2079" i="15"/>
  <c r="A2080" i="15"/>
  <c r="B2080" i="15"/>
  <c r="C2080" i="15"/>
  <c r="D2080" i="15"/>
  <c r="E2080" i="15"/>
  <c r="F2080" i="15"/>
  <c r="G2080" i="15"/>
  <c r="H2080" i="15"/>
  <c r="I2080" i="15"/>
  <c r="J2080" i="15"/>
  <c r="K2080" i="15"/>
  <c r="L2080" i="15"/>
  <c r="A2081" i="15"/>
  <c r="B2081" i="15"/>
  <c r="C2081" i="15"/>
  <c r="D2081" i="15"/>
  <c r="E2081" i="15"/>
  <c r="F2081" i="15"/>
  <c r="G2081" i="15"/>
  <c r="H2081" i="15"/>
  <c r="I2081" i="15"/>
  <c r="J2081" i="15"/>
  <c r="K2081" i="15"/>
  <c r="L2081" i="15"/>
  <c r="A2082" i="15"/>
  <c r="B2082" i="15"/>
  <c r="C2082" i="15"/>
  <c r="D2082" i="15"/>
  <c r="E2082" i="15"/>
  <c r="F2082" i="15"/>
  <c r="G2082" i="15"/>
  <c r="H2082" i="15"/>
  <c r="I2082" i="15"/>
  <c r="J2082" i="15"/>
  <c r="K2082" i="15"/>
  <c r="L2082" i="15"/>
  <c r="A2083" i="15"/>
  <c r="B2083" i="15"/>
  <c r="C2083" i="15"/>
  <c r="D2083" i="15"/>
  <c r="E2083" i="15"/>
  <c r="F2083" i="15"/>
  <c r="G2083" i="15"/>
  <c r="H2083" i="15"/>
  <c r="I2083" i="15"/>
  <c r="J2083" i="15"/>
  <c r="K2083" i="15"/>
  <c r="L2083" i="15"/>
  <c r="A2084" i="15"/>
  <c r="B2084" i="15"/>
  <c r="C2084" i="15"/>
  <c r="D2084" i="15"/>
  <c r="E2084" i="15"/>
  <c r="F2084" i="15"/>
  <c r="G2084" i="15"/>
  <c r="H2084" i="15"/>
  <c r="I2084" i="15"/>
  <c r="J2084" i="15"/>
  <c r="K2084" i="15"/>
  <c r="L2084" i="15"/>
  <c r="A2085" i="15"/>
  <c r="B2085" i="15"/>
  <c r="C2085" i="15"/>
  <c r="D2085" i="15"/>
  <c r="E2085" i="15"/>
  <c r="F2085" i="15"/>
  <c r="G2085" i="15"/>
  <c r="H2085" i="15"/>
  <c r="I2085" i="15"/>
  <c r="J2085" i="15"/>
  <c r="K2085" i="15"/>
  <c r="L2085" i="15"/>
  <c r="A2086" i="15"/>
  <c r="B2086" i="15"/>
  <c r="C2086" i="15"/>
  <c r="D2086" i="15"/>
  <c r="E2086" i="15"/>
  <c r="F2086" i="15"/>
  <c r="G2086" i="15"/>
  <c r="H2086" i="15"/>
  <c r="I2086" i="15"/>
  <c r="J2086" i="15"/>
  <c r="K2086" i="15"/>
  <c r="L2086" i="15"/>
  <c r="A2087" i="15"/>
  <c r="B2087" i="15"/>
  <c r="C2087" i="15"/>
  <c r="D2087" i="15"/>
  <c r="E2087" i="15"/>
  <c r="F2087" i="15"/>
  <c r="G2087" i="15"/>
  <c r="H2087" i="15"/>
  <c r="I2087" i="15"/>
  <c r="J2087" i="15"/>
  <c r="K2087" i="15"/>
  <c r="L2087" i="15"/>
  <c r="A2088" i="15"/>
  <c r="B2088" i="15"/>
  <c r="C2088" i="15"/>
  <c r="D2088" i="15"/>
  <c r="E2088" i="15"/>
  <c r="F2088" i="15"/>
  <c r="G2088" i="15"/>
  <c r="H2088" i="15"/>
  <c r="I2088" i="15"/>
  <c r="J2088" i="15"/>
  <c r="K2088" i="15"/>
  <c r="L2088" i="15"/>
  <c r="A2089" i="15"/>
  <c r="B2089" i="15"/>
  <c r="C2089" i="15"/>
  <c r="D2089" i="15"/>
  <c r="E2089" i="15"/>
  <c r="F2089" i="15"/>
  <c r="G2089" i="15"/>
  <c r="H2089" i="15"/>
  <c r="I2089" i="15"/>
  <c r="J2089" i="15"/>
  <c r="K2089" i="15"/>
  <c r="L2089" i="15"/>
  <c r="A2090" i="15"/>
  <c r="B2090" i="15"/>
  <c r="C2090" i="15"/>
  <c r="D2090" i="15"/>
  <c r="E2090" i="15"/>
  <c r="F2090" i="15"/>
  <c r="G2090" i="15"/>
  <c r="H2090" i="15"/>
  <c r="I2090" i="15"/>
  <c r="J2090" i="15"/>
  <c r="K2090" i="15"/>
  <c r="L2090" i="15"/>
  <c r="A2091" i="15"/>
  <c r="B2091" i="15"/>
  <c r="C2091" i="15"/>
  <c r="D2091" i="15"/>
  <c r="E2091" i="15"/>
  <c r="F2091" i="15"/>
  <c r="G2091" i="15"/>
  <c r="H2091" i="15"/>
  <c r="I2091" i="15"/>
  <c r="J2091" i="15"/>
  <c r="K2091" i="15"/>
  <c r="L2091" i="15"/>
  <c r="A2092" i="15"/>
  <c r="B2092" i="15"/>
  <c r="C2092" i="15"/>
  <c r="D2092" i="15"/>
  <c r="E2092" i="15"/>
  <c r="F2092" i="15"/>
  <c r="G2092" i="15"/>
  <c r="H2092" i="15"/>
  <c r="I2092" i="15"/>
  <c r="J2092" i="15"/>
  <c r="K2092" i="15"/>
  <c r="L2092" i="15"/>
  <c r="A2093" i="15"/>
  <c r="B2093" i="15"/>
  <c r="C2093" i="15"/>
  <c r="D2093" i="15"/>
  <c r="E2093" i="15"/>
  <c r="F2093" i="15"/>
  <c r="G2093" i="15"/>
  <c r="H2093" i="15"/>
  <c r="I2093" i="15"/>
  <c r="J2093" i="15"/>
  <c r="K2093" i="15"/>
  <c r="L2093" i="15"/>
  <c r="A2094" i="15"/>
  <c r="B2094" i="15"/>
  <c r="C2094" i="15"/>
  <c r="D2094" i="15"/>
  <c r="E2094" i="15"/>
  <c r="F2094" i="15"/>
  <c r="G2094" i="15"/>
  <c r="H2094" i="15"/>
  <c r="I2094" i="15"/>
  <c r="J2094" i="15"/>
  <c r="K2094" i="15"/>
  <c r="L2094" i="15"/>
  <c r="A2095" i="15"/>
  <c r="B2095" i="15"/>
  <c r="C2095" i="15"/>
  <c r="D2095" i="15"/>
  <c r="E2095" i="15"/>
  <c r="F2095" i="15"/>
  <c r="G2095" i="15"/>
  <c r="H2095" i="15"/>
  <c r="I2095" i="15"/>
  <c r="J2095" i="15"/>
  <c r="K2095" i="15"/>
  <c r="L2095" i="15"/>
  <c r="A2096" i="15"/>
  <c r="B2096" i="15"/>
  <c r="C2096" i="15"/>
  <c r="D2096" i="15"/>
  <c r="E2096" i="15"/>
  <c r="F2096" i="15"/>
  <c r="G2096" i="15"/>
  <c r="H2096" i="15"/>
  <c r="I2096" i="15"/>
  <c r="J2096" i="15"/>
  <c r="K2096" i="15"/>
  <c r="L2096" i="15"/>
  <c r="A2097" i="15"/>
  <c r="B2097" i="15"/>
  <c r="C2097" i="15"/>
  <c r="D2097" i="15"/>
  <c r="E2097" i="15"/>
  <c r="F2097" i="15"/>
  <c r="G2097" i="15"/>
  <c r="H2097" i="15"/>
  <c r="I2097" i="15"/>
  <c r="J2097" i="15"/>
  <c r="K2097" i="15"/>
  <c r="L2097" i="15"/>
  <c r="A2098" i="15"/>
  <c r="B2098" i="15"/>
  <c r="C2098" i="15"/>
  <c r="D2098" i="15"/>
  <c r="E2098" i="15"/>
  <c r="F2098" i="15"/>
  <c r="G2098" i="15"/>
  <c r="H2098" i="15"/>
  <c r="I2098" i="15"/>
  <c r="J2098" i="15"/>
  <c r="K2098" i="15"/>
  <c r="L2098" i="15"/>
  <c r="A2099" i="15"/>
  <c r="B2099" i="15"/>
  <c r="C2099" i="15"/>
  <c r="D2099" i="15"/>
  <c r="E2099" i="15"/>
  <c r="F2099" i="15"/>
  <c r="G2099" i="15"/>
  <c r="H2099" i="15"/>
  <c r="I2099" i="15"/>
  <c r="J2099" i="15"/>
  <c r="K2099" i="15"/>
  <c r="L2099" i="15"/>
  <c r="A2100" i="15"/>
  <c r="B2100" i="15"/>
  <c r="C2100" i="15"/>
  <c r="D2100" i="15"/>
  <c r="E2100" i="15"/>
  <c r="F2100" i="15"/>
  <c r="G2100" i="15"/>
  <c r="H2100" i="15"/>
  <c r="I2100" i="15"/>
  <c r="J2100" i="15"/>
  <c r="K2100" i="15"/>
  <c r="L2100" i="15"/>
  <c r="A2101" i="15"/>
  <c r="B2101" i="15"/>
  <c r="C2101" i="15"/>
  <c r="D2101" i="15"/>
  <c r="E2101" i="15"/>
  <c r="F2101" i="15"/>
  <c r="G2101" i="15"/>
  <c r="H2101" i="15"/>
  <c r="I2101" i="15"/>
  <c r="J2101" i="15"/>
  <c r="K2101" i="15"/>
  <c r="L2101" i="15"/>
  <c r="A2102" i="15"/>
  <c r="B2102" i="15"/>
  <c r="C2102" i="15"/>
  <c r="D2102" i="15"/>
  <c r="E2102" i="15"/>
  <c r="F2102" i="15"/>
  <c r="G2102" i="15"/>
  <c r="H2102" i="15"/>
  <c r="I2102" i="15"/>
  <c r="J2102" i="15"/>
  <c r="K2102" i="15"/>
  <c r="L2102" i="15"/>
  <c r="A2103" i="15"/>
  <c r="B2103" i="15"/>
  <c r="C2103" i="15"/>
  <c r="D2103" i="15"/>
  <c r="E2103" i="15"/>
  <c r="F2103" i="15"/>
  <c r="G2103" i="15"/>
  <c r="H2103" i="15"/>
  <c r="I2103" i="15"/>
  <c r="J2103" i="15"/>
  <c r="K2103" i="15"/>
  <c r="L2103" i="15"/>
  <c r="A2104" i="15"/>
  <c r="B2104" i="15"/>
  <c r="C2104" i="15"/>
  <c r="D2104" i="15"/>
  <c r="E2104" i="15"/>
  <c r="F2104" i="15"/>
  <c r="G2104" i="15"/>
  <c r="H2104" i="15"/>
  <c r="I2104" i="15"/>
  <c r="J2104" i="15"/>
  <c r="K2104" i="15"/>
  <c r="L2104" i="15"/>
  <c r="A2105" i="15"/>
  <c r="B2105" i="15"/>
  <c r="C2105" i="15"/>
  <c r="D2105" i="15"/>
  <c r="E2105" i="15"/>
  <c r="F2105" i="15"/>
  <c r="G2105" i="15"/>
  <c r="H2105" i="15"/>
  <c r="I2105" i="15"/>
  <c r="J2105" i="15"/>
  <c r="K2105" i="15"/>
  <c r="L2105" i="15"/>
  <c r="A2106" i="15"/>
  <c r="B2106" i="15"/>
  <c r="C2106" i="15"/>
  <c r="D2106" i="15"/>
  <c r="E2106" i="15"/>
  <c r="F2106" i="15"/>
  <c r="G2106" i="15"/>
  <c r="H2106" i="15"/>
  <c r="I2106" i="15"/>
  <c r="J2106" i="15"/>
  <c r="K2106" i="15"/>
  <c r="L2106" i="15"/>
  <c r="A2107" i="15"/>
  <c r="B2107" i="15"/>
  <c r="C2107" i="15"/>
  <c r="D2107" i="15"/>
  <c r="E2107" i="15"/>
  <c r="F2107" i="15"/>
  <c r="G2107" i="15"/>
  <c r="H2107" i="15"/>
  <c r="I2107" i="15"/>
  <c r="J2107" i="15"/>
  <c r="K2107" i="15"/>
  <c r="L2107" i="15"/>
  <c r="A2108" i="15"/>
  <c r="B2108" i="15"/>
  <c r="C2108" i="15"/>
  <c r="D2108" i="15"/>
  <c r="E2108" i="15"/>
  <c r="F2108" i="15"/>
  <c r="G2108" i="15"/>
  <c r="H2108" i="15"/>
  <c r="I2108" i="15"/>
  <c r="J2108" i="15"/>
  <c r="K2108" i="15"/>
  <c r="L2108" i="15"/>
  <c r="A2109" i="15"/>
  <c r="B2109" i="15"/>
  <c r="C2109" i="15"/>
  <c r="D2109" i="15"/>
  <c r="E2109" i="15"/>
  <c r="F2109" i="15"/>
  <c r="G2109" i="15"/>
  <c r="H2109" i="15"/>
  <c r="I2109" i="15"/>
  <c r="J2109" i="15"/>
  <c r="K2109" i="15"/>
  <c r="L2109" i="15"/>
  <c r="A2110" i="15"/>
  <c r="B2110" i="15"/>
  <c r="C2110" i="15"/>
  <c r="D2110" i="15"/>
  <c r="E2110" i="15"/>
  <c r="F2110" i="15"/>
  <c r="G2110" i="15"/>
  <c r="H2110" i="15"/>
  <c r="I2110" i="15"/>
  <c r="J2110" i="15"/>
  <c r="K2110" i="15"/>
  <c r="L2110" i="15"/>
  <c r="A2111" i="15"/>
  <c r="B2111" i="15"/>
  <c r="C2111" i="15"/>
  <c r="D2111" i="15"/>
  <c r="E2111" i="15"/>
  <c r="F2111" i="15"/>
  <c r="G2111" i="15"/>
  <c r="H2111" i="15"/>
  <c r="I2111" i="15"/>
  <c r="J2111" i="15"/>
  <c r="K2111" i="15"/>
  <c r="L2111" i="15"/>
  <c r="A2112" i="15"/>
  <c r="B2112" i="15"/>
  <c r="C2112" i="15"/>
  <c r="D2112" i="15"/>
  <c r="E2112" i="15"/>
  <c r="F2112" i="15"/>
  <c r="G2112" i="15"/>
  <c r="H2112" i="15"/>
  <c r="I2112" i="15"/>
  <c r="J2112" i="15"/>
  <c r="K2112" i="15"/>
  <c r="L2112" i="15"/>
  <c r="A2113" i="15"/>
  <c r="B2113" i="15"/>
  <c r="C2113" i="15"/>
  <c r="D2113" i="15"/>
  <c r="E2113" i="15"/>
  <c r="F2113" i="15"/>
  <c r="G2113" i="15"/>
  <c r="H2113" i="15"/>
  <c r="I2113" i="15"/>
  <c r="J2113" i="15"/>
  <c r="K2113" i="15"/>
  <c r="L2113" i="15"/>
  <c r="A2114" i="15"/>
  <c r="B2114" i="15"/>
  <c r="C2114" i="15"/>
  <c r="D2114" i="15"/>
  <c r="E2114" i="15"/>
  <c r="F2114" i="15"/>
  <c r="G2114" i="15"/>
  <c r="H2114" i="15"/>
  <c r="I2114" i="15"/>
  <c r="J2114" i="15"/>
  <c r="K2114" i="15"/>
  <c r="L2114" i="15"/>
  <c r="A2115" i="15"/>
  <c r="B2115" i="15"/>
  <c r="C2115" i="15"/>
  <c r="D2115" i="15"/>
  <c r="E2115" i="15"/>
  <c r="F2115" i="15"/>
  <c r="G2115" i="15"/>
  <c r="H2115" i="15"/>
  <c r="I2115" i="15"/>
  <c r="J2115" i="15"/>
  <c r="K2115" i="15"/>
  <c r="L2115" i="15"/>
  <c r="A2116" i="15"/>
  <c r="B2116" i="15"/>
  <c r="C2116" i="15"/>
  <c r="D2116" i="15"/>
  <c r="E2116" i="15"/>
  <c r="F2116" i="15"/>
  <c r="G2116" i="15"/>
  <c r="H2116" i="15"/>
  <c r="I2116" i="15"/>
  <c r="J2116" i="15"/>
  <c r="K2116" i="15"/>
  <c r="L2116" i="15"/>
  <c r="A2117" i="15"/>
  <c r="B2117" i="15"/>
  <c r="C2117" i="15"/>
  <c r="D2117" i="15"/>
  <c r="E2117" i="15"/>
  <c r="F2117" i="15"/>
  <c r="G2117" i="15"/>
  <c r="H2117" i="15"/>
  <c r="I2117" i="15"/>
  <c r="J2117" i="15"/>
  <c r="K2117" i="15"/>
  <c r="L2117" i="15"/>
  <c r="A2118" i="15"/>
  <c r="B2118" i="15"/>
  <c r="C2118" i="15"/>
  <c r="D2118" i="15"/>
  <c r="E2118" i="15"/>
  <c r="F2118" i="15"/>
  <c r="G2118" i="15"/>
  <c r="H2118" i="15"/>
  <c r="I2118" i="15"/>
  <c r="J2118" i="15"/>
  <c r="K2118" i="15"/>
  <c r="L2118" i="15"/>
  <c r="A2119" i="15"/>
  <c r="B2119" i="15"/>
  <c r="C2119" i="15"/>
  <c r="D2119" i="15"/>
  <c r="E2119" i="15"/>
  <c r="F2119" i="15"/>
  <c r="G2119" i="15"/>
  <c r="H2119" i="15"/>
  <c r="I2119" i="15"/>
  <c r="J2119" i="15"/>
  <c r="K2119" i="15"/>
  <c r="L2119" i="15"/>
  <c r="A2120" i="15"/>
  <c r="B2120" i="15"/>
  <c r="C2120" i="15"/>
  <c r="D2120" i="15"/>
  <c r="E2120" i="15"/>
  <c r="F2120" i="15"/>
  <c r="G2120" i="15"/>
  <c r="H2120" i="15"/>
  <c r="I2120" i="15"/>
  <c r="J2120" i="15"/>
  <c r="K2120" i="15"/>
  <c r="L2120" i="15"/>
  <c r="A2121" i="15"/>
  <c r="B2121" i="15"/>
  <c r="C2121" i="15"/>
  <c r="D2121" i="15"/>
  <c r="E2121" i="15"/>
  <c r="F2121" i="15"/>
  <c r="G2121" i="15"/>
  <c r="H2121" i="15"/>
  <c r="I2121" i="15"/>
  <c r="J2121" i="15"/>
  <c r="K2121" i="15"/>
  <c r="L2121" i="15"/>
  <c r="A2122" i="15"/>
  <c r="B2122" i="15"/>
  <c r="C2122" i="15"/>
  <c r="D2122" i="15"/>
  <c r="E2122" i="15"/>
  <c r="F2122" i="15"/>
  <c r="G2122" i="15"/>
  <c r="H2122" i="15"/>
  <c r="I2122" i="15"/>
  <c r="J2122" i="15"/>
  <c r="K2122" i="15"/>
  <c r="L2122" i="15"/>
  <c r="A2123" i="15"/>
  <c r="B2123" i="15"/>
  <c r="C2123" i="15"/>
  <c r="D2123" i="15"/>
  <c r="E2123" i="15"/>
  <c r="F2123" i="15"/>
  <c r="G2123" i="15"/>
  <c r="H2123" i="15"/>
  <c r="I2123" i="15"/>
  <c r="J2123" i="15"/>
  <c r="K2123" i="15"/>
  <c r="L2123" i="15"/>
  <c r="A2124" i="15"/>
  <c r="B2124" i="15"/>
  <c r="C2124" i="15"/>
  <c r="D2124" i="15"/>
  <c r="E2124" i="15"/>
  <c r="F2124" i="15"/>
  <c r="G2124" i="15"/>
  <c r="H2124" i="15"/>
  <c r="I2124" i="15"/>
  <c r="J2124" i="15"/>
  <c r="K2124" i="15"/>
  <c r="L2124" i="15"/>
  <c r="A2125" i="15"/>
  <c r="B2125" i="15"/>
  <c r="C2125" i="15"/>
  <c r="D2125" i="15"/>
  <c r="E2125" i="15"/>
  <c r="F2125" i="15"/>
  <c r="G2125" i="15"/>
  <c r="H2125" i="15"/>
  <c r="I2125" i="15"/>
  <c r="J2125" i="15"/>
  <c r="K2125" i="15"/>
  <c r="L2125" i="15"/>
  <c r="A2126" i="15"/>
  <c r="B2126" i="15"/>
  <c r="C2126" i="15"/>
  <c r="D2126" i="15"/>
  <c r="E2126" i="15"/>
  <c r="F2126" i="15"/>
  <c r="G2126" i="15"/>
  <c r="H2126" i="15"/>
  <c r="I2126" i="15"/>
  <c r="J2126" i="15"/>
  <c r="K2126" i="15"/>
  <c r="L2126" i="15"/>
  <c r="A2127" i="15"/>
  <c r="B2127" i="15"/>
  <c r="C2127" i="15"/>
  <c r="D2127" i="15"/>
  <c r="E2127" i="15"/>
  <c r="F2127" i="15"/>
  <c r="G2127" i="15"/>
  <c r="H2127" i="15"/>
  <c r="I2127" i="15"/>
  <c r="J2127" i="15"/>
  <c r="K2127" i="15"/>
  <c r="L2127" i="15"/>
  <c r="A2128" i="15"/>
  <c r="B2128" i="15"/>
  <c r="C2128" i="15"/>
  <c r="D2128" i="15"/>
  <c r="E2128" i="15"/>
  <c r="F2128" i="15"/>
  <c r="G2128" i="15"/>
  <c r="H2128" i="15"/>
  <c r="I2128" i="15"/>
  <c r="J2128" i="15"/>
  <c r="K2128" i="15"/>
  <c r="L2128" i="15"/>
  <c r="A2129" i="15"/>
  <c r="B2129" i="15"/>
  <c r="C2129" i="15"/>
  <c r="D2129" i="15"/>
  <c r="E2129" i="15"/>
  <c r="F2129" i="15"/>
  <c r="G2129" i="15"/>
  <c r="H2129" i="15"/>
  <c r="I2129" i="15"/>
  <c r="J2129" i="15"/>
  <c r="K2129" i="15"/>
  <c r="L2129" i="15"/>
  <c r="A2130" i="15"/>
  <c r="B2130" i="15"/>
  <c r="C2130" i="15"/>
  <c r="D2130" i="15"/>
  <c r="E2130" i="15"/>
  <c r="F2130" i="15"/>
  <c r="G2130" i="15"/>
  <c r="H2130" i="15"/>
  <c r="I2130" i="15"/>
  <c r="J2130" i="15"/>
  <c r="K2130" i="15"/>
  <c r="L2130" i="15"/>
  <c r="A2131" i="15"/>
  <c r="B2131" i="15"/>
  <c r="C2131" i="15"/>
  <c r="D2131" i="15"/>
  <c r="E2131" i="15"/>
  <c r="F2131" i="15"/>
  <c r="G2131" i="15"/>
  <c r="H2131" i="15"/>
  <c r="I2131" i="15"/>
  <c r="J2131" i="15"/>
  <c r="K2131" i="15"/>
  <c r="L2131" i="15"/>
  <c r="A2132" i="15"/>
  <c r="B2132" i="15"/>
  <c r="C2132" i="15"/>
  <c r="D2132" i="15"/>
  <c r="E2132" i="15"/>
  <c r="F2132" i="15"/>
  <c r="G2132" i="15"/>
  <c r="H2132" i="15"/>
  <c r="I2132" i="15"/>
  <c r="J2132" i="15"/>
  <c r="K2132" i="15"/>
  <c r="L2132" i="15"/>
  <c r="A2133" i="15"/>
  <c r="B2133" i="15"/>
  <c r="C2133" i="15"/>
  <c r="D2133" i="15"/>
  <c r="E2133" i="15"/>
  <c r="F2133" i="15"/>
  <c r="G2133" i="15"/>
  <c r="H2133" i="15"/>
  <c r="I2133" i="15"/>
  <c r="J2133" i="15"/>
  <c r="K2133" i="15"/>
  <c r="L2133" i="15"/>
  <c r="A2134" i="15"/>
  <c r="B2134" i="15"/>
  <c r="C2134" i="15"/>
  <c r="D2134" i="15"/>
  <c r="E2134" i="15"/>
  <c r="F2134" i="15"/>
  <c r="G2134" i="15"/>
  <c r="H2134" i="15"/>
  <c r="I2134" i="15"/>
  <c r="J2134" i="15"/>
  <c r="K2134" i="15"/>
  <c r="L2134" i="15"/>
  <c r="A2135" i="15"/>
  <c r="B2135" i="15"/>
  <c r="C2135" i="15"/>
  <c r="D2135" i="15"/>
  <c r="E2135" i="15"/>
  <c r="F2135" i="15"/>
  <c r="G2135" i="15"/>
  <c r="H2135" i="15"/>
  <c r="I2135" i="15"/>
  <c r="J2135" i="15"/>
  <c r="K2135" i="15"/>
  <c r="L2135" i="15"/>
  <c r="A2136" i="15"/>
  <c r="B2136" i="15"/>
  <c r="C2136" i="15"/>
  <c r="D2136" i="15"/>
  <c r="E2136" i="15"/>
  <c r="F2136" i="15"/>
  <c r="G2136" i="15"/>
  <c r="H2136" i="15"/>
  <c r="I2136" i="15"/>
  <c r="J2136" i="15"/>
  <c r="K2136" i="15"/>
  <c r="L2136" i="15"/>
  <c r="A2137" i="15"/>
  <c r="B2137" i="15"/>
  <c r="C2137" i="15"/>
  <c r="D2137" i="15"/>
  <c r="E2137" i="15"/>
  <c r="F2137" i="15"/>
  <c r="G2137" i="15"/>
  <c r="H2137" i="15"/>
  <c r="I2137" i="15"/>
  <c r="J2137" i="15"/>
  <c r="K2137" i="15"/>
  <c r="L2137" i="15"/>
  <c r="A2138" i="15"/>
  <c r="B2138" i="15"/>
  <c r="C2138" i="15"/>
  <c r="D2138" i="15"/>
  <c r="E2138" i="15"/>
  <c r="F2138" i="15"/>
  <c r="G2138" i="15"/>
  <c r="H2138" i="15"/>
  <c r="I2138" i="15"/>
  <c r="J2138" i="15"/>
  <c r="K2138" i="15"/>
  <c r="L2138" i="15"/>
  <c r="A2139" i="15"/>
  <c r="B2139" i="15"/>
  <c r="C2139" i="15"/>
  <c r="D2139" i="15"/>
  <c r="E2139" i="15"/>
  <c r="F2139" i="15"/>
  <c r="G2139" i="15"/>
  <c r="H2139" i="15"/>
  <c r="I2139" i="15"/>
  <c r="J2139" i="15"/>
  <c r="K2139" i="15"/>
  <c r="L2139" i="15"/>
  <c r="A2140" i="15"/>
  <c r="B2140" i="15"/>
  <c r="C2140" i="15"/>
  <c r="D2140" i="15"/>
  <c r="E2140" i="15"/>
  <c r="F2140" i="15"/>
  <c r="G2140" i="15"/>
  <c r="H2140" i="15"/>
  <c r="I2140" i="15"/>
  <c r="J2140" i="15"/>
  <c r="K2140" i="15"/>
  <c r="L2140" i="15"/>
  <c r="A2141" i="15"/>
  <c r="B2141" i="15"/>
  <c r="C2141" i="15"/>
  <c r="D2141" i="15"/>
  <c r="E2141" i="15"/>
  <c r="F2141" i="15"/>
  <c r="G2141" i="15"/>
  <c r="H2141" i="15"/>
  <c r="I2141" i="15"/>
  <c r="J2141" i="15"/>
  <c r="K2141" i="15"/>
  <c r="L2141" i="15"/>
  <c r="A2142" i="15"/>
  <c r="B2142" i="15"/>
  <c r="C2142" i="15"/>
  <c r="D2142" i="15"/>
  <c r="E2142" i="15"/>
  <c r="F2142" i="15"/>
  <c r="G2142" i="15"/>
  <c r="H2142" i="15"/>
  <c r="I2142" i="15"/>
  <c r="J2142" i="15"/>
  <c r="K2142" i="15"/>
  <c r="L2142" i="15"/>
  <c r="A2143" i="15"/>
  <c r="B2143" i="15"/>
  <c r="C2143" i="15"/>
  <c r="D2143" i="15"/>
  <c r="E2143" i="15"/>
  <c r="F2143" i="15"/>
  <c r="G2143" i="15"/>
  <c r="H2143" i="15"/>
  <c r="I2143" i="15"/>
  <c r="J2143" i="15"/>
  <c r="K2143" i="15"/>
  <c r="L2143" i="15"/>
  <c r="A2144" i="15"/>
  <c r="B2144" i="15"/>
  <c r="C2144" i="15"/>
  <c r="D2144" i="15"/>
  <c r="E2144" i="15"/>
  <c r="F2144" i="15"/>
  <c r="G2144" i="15"/>
  <c r="H2144" i="15"/>
  <c r="I2144" i="15"/>
  <c r="J2144" i="15"/>
  <c r="K2144" i="15"/>
  <c r="L2144" i="15"/>
  <c r="A2145" i="15"/>
  <c r="B2145" i="15"/>
  <c r="C2145" i="15"/>
  <c r="D2145" i="15"/>
  <c r="E2145" i="15"/>
  <c r="F2145" i="15"/>
  <c r="G2145" i="15"/>
  <c r="H2145" i="15"/>
  <c r="I2145" i="15"/>
  <c r="J2145" i="15"/>
  <c r="K2145" i="15"/>
  <c r="L2145" i="15"/>
  <c r="A2146" i="15"/>
  <c r="B2146" i="15"/>
  <c r="C2146" i="15"/>
  <c r="D2146" i="15"/>
  <c r="E2146" i="15"/>
  <c r="F2146" i="15"/>
  <c r="G2146" i="15"/>
  <c r="H2146" i="15"/>
  <c r="I2146" i="15"/>
  <c r="J2146" i="15"/>
  <c r="K2146" i="15"/>
  <c r="L2146" i="15"/>
  <c r="A2147" i="15"/>
  <c r="B2147" i="15"/>
  <c r="C2147" i="15"/>
  <c r="D2147" i="15"/>
  <c r="E2147" i="15"/>
  <c r="F2147" i="15"/>
  <c r="G2147" i="15"/>
  <c r="H2147" i="15"/>
  <c r="I2147" i="15"/>
  <c r="J2147" i="15"/>
  <c r="K2147" i="15"/>
  <c r="L2147" i="15"/>
  <c r="A2148" i="15"/>
  <c r="B2148" i="15"/>
  <c r="C2148" i="15"/>
  <c r="D2148" i="15"/>
  <c r="E2148" i="15"/>
  <c r="F2148" i="15"/>
  <c r="G2148" i="15"/>
  <c r="H2148" i="15"/>
  <c r="I2148" i="15"/>
  <c r="J2148" i="15"/>
  <c r="K2148" i="15"/>
  <c r="L2148" i="15"/>
  <c r="A2149" i="15"/>
  <c r="B2149" i="15"/>
  <c r="C2149" i="15"/>
  <c r="D2149" i="15"/>
  <c r="E2149" i="15"/>
  <c r="F2149" i="15"/>
  <c r="G2149" i="15"/>
  <c r="H2149" i="15"/>
  <c r="I2149" i="15"/>
  <c r="J2149" i="15"/>
  <c r="K2149" i="15"/>
  <c r="L2149" i="15"/>
  <c r="A2150" i="15"/>
  <c r="B2150" i="15"/>
  <c r="C2150" i="15"/>
  <c r="D2150" i="15"/>
  <c r="E2150" i="15"/>
  <c r="F2150" i="15"/>
  <c r="G2150" i="15"/>
  <c r="H2150" i="15"/>
  <c r="I2150" i="15"/>
  <c r="J2150" i="15"/>
  <c r="K2150" i="15"/>
  <c r="L2150" i="15"/>
  <c r="A2151" i="15"/>
  <c r="B2151" i="15"/>
  <c r="C2151" i="15"/>
  <c r="D2151" i="15"/>
  <c r="E2151" i="15"/>
  <c r="F2151" i="15"/>
  <c r="G2151" i="15"/>
  <c r="H2151" i="15"/>
  <c r="I2151" i="15"/>
  <c r="J2151" i="15"/>
  <c r="K2151" i="15"/>
  <c r="L2151" i="15"/>
  <c r="A2152" i="15"/>
  <c r="B2152" i="15"/>
  <c r="C2152" i="15"/>
  <c r="D2152" i="15"/>
  <c r="E2152" i="15"/>
  <c r="F2152" i="15"/>
  <c r="G2152" i="15"/>
  <c r="H2152" i="15"/>
  <c r="I2152" i="15"/>
  <c r="J2152" i="15"/>
  <c r="K2152" i="15"/>
  <c r="L2152" i="15"/>
  <c r="A2153" i="15"/>
  <c r="B2153" i="15"/>
  <c r="C2153" i="15"/>
  <c r="D2153" i="15"/>
  <c r="E2153" i="15"/>
  <c r="F2153" i="15"/>
  <c r="G2153" i="15"/>
  <c r="H2153" i="15"/>
  <c r="I2153" i="15"/>
  <c r="J2153" i="15"/>
  <c r="K2153" i="15"/>
  <c r="L2153" i="15"/>
  <c r="A2154" i="15"/>
  <c r="B2154" i="15"/>
  <c r="C2154" i="15"/>
  <c r="D2154" i="15"/>
  <c r="E2154" i="15"/>
  <c r="F2154" i="15"/>
  <c r="G2154" i="15"/>
  <c r="H2154" i="15"/>
  <c r="I2154" i="15"/>
  <c r="J2154" i="15"/>
  <c r="K2154" i="15"/>
  <c r="L2154" i="15"/>
  <c r="A2155" i="15"/>
  <c r="B2155" i="15"/>
  <c r="C2155" i="15"/>
  <c r="D2155" i="15"/>
  <c r="E2155" i="15"/>
  <c r="F2155" i="15"/>
  <c r="G2155" i="15"/>
  <c r="H2155" i="15"/>
  <c r="I2155" i="15"/>
  <c r="J2155" i="15"/>
  <c r="K2155" i="15"/>
  <c r="L2155" i="15"/>
  <c r="A2156" i="15"/>
  <c r="B2156" i="15"/>
  <c r="C2156" i="15"/>
  <c r="D2156" i="15"/>
  <c r="E2156" i="15"/>
  <c r="F2156" i="15"/>
  <c r="G2156" i="15"/>
  <c r="H2156" i="15"/>
  <c r="I2156" i="15"/>
  <c r="J2156" i="15"/>
  <c r="K2156" i="15"/>
  <c r="L2156" i="15"/>
  <c r="A2157" i="15"/>
  <c r="B2157" i="15"/>
  <c r="C2157" i="15"/>
  <c r="D2157" i="15"/>
  <c r="E2157" i="15"/>
  <c r="F2157" i="15"/>
  <c r="G2157" i="15"/>
  <c r="H2157" i="15"/>
  <c r="I2157" i="15"/>
  <c r="J2157" i="15"/>
  <c r="K2157" i="15"/>
  <c r="L2157" i="15"/>
  <c r="A2158" i="15"/>
  <c r="B2158" i="15"/>
  <c r="C2158" i="15"/>
  <c r="D2158" i="15"/>
  <c r="E2158" i="15"/>
  <c r="F2158" i="15"/>
  <c r="G2158" i="15"/>
  <c r="H2158" i="15"/>
  <c r="I2158" i="15"/>
  <c r="J2158" i="15"/>
  <c r="K2158" i="15"/>
  <c r="L2158" i="15"/>
  <c r="A2159" i="15"/>
  <c r="B2159" i="15"/>
  <c r="C2159" i="15"/>
  <c r="D2159" i="15"/>
  <c r="E2159" i="15"/>
  <c r="F2159" i="15"/>
  <c r="G2159" i="15"/>
  <c r="H2159" i="15"/>
  <c r="I2159" i="15"/>
  <c r="J2159" i="15"/>
  <c r="K2159" i="15"/>
  <c r="L2159" i="15"/>
  <c r="A2160" i="15"/>
  <c r="B2160" i="15"/>
  <c r="C2160" i="15"/>
  <c r="D2160" i="15"/>
  <c r="E2160" i="15"/>
  <c r="F2160" i="15"/>
  <c r="G2160" i="15"/>
  <c r="H2160" i="15"/>
  <c r="I2160" i="15"/>
  <c r="J2160" i="15"/>
  <c r="K2160" i="15"/>
  <c r="L2160" i="15"/>
  <c r="A2161" i="15"/>
  <c r="B2161" i="15"/>
  <c r="C2161" i="15"/>
  <c r="D2161" i="15"/>
  <c r="E2161" i="15"/>
  <c r="F2161" i="15"/>
  <c r="G2161" i="15"/>
  <c r="H2161" i="15"/>
  <c r="I2161" i="15"/>
  <c r="J2161" i="15"/>
  <c r="K2161" i="15"/>
  <c r="L2161" i="15"/>
  <c r="A2162" i="15"/>
  <c r="B2162" i="15"/>
  <c r="C2162" i="15"/>
  <c r="D2162" i="15"/>
  <c r="E2162" i="15"/>
  <c r="F2162" i="15"/>
  <c r="G2162" i="15"/>
  <c r="H2162" i="15"/>
  <c r="I2162" i="15"/>
  <c r="J2162" i="15"/>
  <c r="K2162" i="15"/>
  <c r="L2162" i="15"/>
  <c r="A2163" i="15"/>
  <c r="B2163" i="15"/>
  <c r="C2163" i="15"/>
  <c r="D2163" i="15"/>
  <c r="E2163" i="15"/>
  <c r="F2163" i="15"/>
  <c r="G2163" i="15"/>
  <c r="H2163" i="15"/>
  <c r="I2163" i="15"/>
  <c r="J2163" i="15"/>
  <c r="K2163" i="15"/>
  <c r="L2163" i="15"/>
  <c r="A2164" i="15"/>
  <c r="B2164" i="15"/>
  <c r="C2164" i="15"/>
  <c r="D2164" i="15"/>
  <c r="E2164" i="15"/>
  <c r="F2164" i="15"/>
  <c r="G2164" i="15"/>
  <c r="H2164" i="15"/>
  <c r="I2164" i="15"/>
  <c r="J2164" i="15"/>
  <c r="K2164" i="15"/>
  <c r="L2164" i="15"/>
  <c r="A2165" i="15"/>
  <c r="B2165" i="15"/>
  <c r="C2165" i="15"/>
  <c r="D2165" i="15"/>
  <c r="E2165" i="15"/>
  <c r="F2165" i="15"/>
  <c r="G2165" i="15"/>
  <c r="H2165" i="15"/>
  <c r="I2165" i="15"/>
  <c r="J2165" i="15"/>
  <c r="K2165" i="15"/>
  <c r="L2165" i="15"/>
  <c r="A2166" i="15"/>
  <c r="B2166" i="15"/>
  <c r="C2166" i="15"/>
  <c r="D2166" i="15"/>
  <c r="E2166" i="15"/>
  <c r="F2166" i="15"/>
  <c r="G2166" i="15"/>
  <c r="H2166" i="15"/>
  <c r="I2166" i="15"/>
  <c r="J2166" i="15"/>
  <c r="K2166" i="15"/>
  <c r="L2166" i="15"/>
  <c r="A2167" i="15"/>
  <c r="B2167" i="15"/>
  <c r="C2167" i="15"/>
  <c r="D2167" i="15"/>
  <c r="E2167" i="15"/>
  <c r="F2167" i="15"/>
  <c r="G2167" i="15"/>
  <c r="H2167" i="15"/>
  <c r="I2167" i="15"/>
  <c r="J2167" i="15"/>
  <c r="K2167" i="15"/>
  <c r="L2167" i="15"/>
  <c r="A2168" i="15"/>
  <c r="B2168" i="15"/>
  <c r="C2168" i="15"/>
  <c r="D2168" i="15"/>
  <c r="E2168" i="15"/>
  <c r="F2168" i="15"/>
  <c r="G2168" i="15"/>
  <c r="H2168" i="15"/>
  <c r="I2168" i="15"/>
  <c r="J2168" i="15"/>
  <c r="K2168" i="15"/>
  <c r="L2168" i="15"/>
  <c r="A2169" i="15"/>
  <c r="B2169" i="15"/>
  <c r="C2169" i="15"/>
  <c r="D2169" i="15"/>
  <c r="E2169" i="15"/>
  <c r="F2169" i="15"/>
  <c r="G2169" i="15"/>
  <c r="H2169" i="15"/>
  <c r="I2169" i="15"/>
  <c r="J2169" i="15"/>
  <c r="K2169" i="15"/>
  <c r="L2169" i="15"/>
  <c r="A2170" i="15"/>
  <c r="B2170" i="15"/>
  <c r="C2170" i="15"/>
  <c r="D2170" i="15"/>
  <c r="E2170" i="15"/>
  <c r="F2170" i="15"/>
  <c r="G2170" i="15"/>
  <c r="H2170" i="15"/>
  <c r="I2170" i="15"/>
  <c r="J2170" i="15"/>
  <c r="K2170" i="15"/>
  <c r="L2170" i="15"/>
  <c r="A2171" i="15"/>
  <c r="B2171" i="15"/>
  <c r="C2171" i="15"/>
  <c r="D2171" i="15"/>
  <c r="E2171" i="15"/>
  <c r="F2171" i="15"/>
  <c r="G2171" i="15"/>
  <c r="H2171" i="15"/>
  <c r="I2171" i="15"/>
  <c r="J2171" i="15"/>
  <c r="K2171" i="15"/>
  <c r="L2171" i="15"/>
  <c r="A2172" i="15"/>
  <c r="B2172" i="15"/>
  <c r="C2172" i="15"/>
  <c r="D2172" i="15"/>
  <c r="E2172" i="15"/>
  <c r="F2172" i="15"/>
  <c r="G2172" i="15"/>
  <c r="H2172" i="15"/>
  <c r="I2172" i="15"/>
  <c r="J2172" i="15"/>
  <c r="K2172" i="15"/>
  <c r="L2172" i="15"/>
  <c r="A2173" i="15"/>
  <c r="B2173" i="15"/>
  <c r="C2173" i="15"/>
  <c r="D2173" i="15"/>
  <c r="E2173" i="15"/>
  <c r="F2173" i="15"/>
  <c r="G2173" i="15"/>
  <c r="H2173" i="15"/>
  <c r="I2173" i="15"/>
  <c r="J2173" i="15"/>
  <c r="K2173" i="15"/>
  <c r="L2173" i="15"/>
  <c r="A2174" i="15"/>
  <c r="B2174" i="15"/>
  <c r="C2174" i="15"/>
  <c r="D2174" i="15"/>
  <c r="E2174" i="15"/>
  <c r="F2174" i="15"/>
  <c r="G2174" i="15"/>
  <c r="H2174" i="15"/>
  <c r="I2174" i="15"/>
  <c r="J2174" i="15"/>
  <c r="K2174" i="15"/>
  <c r="L2174" i="15"/>
  <c r="A2175" i="15"/>
  <c r="B2175" i="15"/>
  <c r="C2175" i="15"/>
  <c r="D2175" i="15"/>
  <c r="E2175" i="15"/>
  <c r="F2175" i="15"/>
  <c r="G2175" i="15"/>
  <c r="H2175" i="15"/>
  <c r="I2175" i="15"/>
  <c r="J2175" i="15"/>
  <c r="K2175" i="15"/>
  <c r="L2175" i="15"/>
  <c r="A2176" i="15"/>
  <c r="B2176" i="15"/>
  <c r="C2176" i="15"/>
  <c r="D2176" i="15"/>
  <c r="E2176" i="15"/>
  <c r="F2176" i="15"/>
  <c r="G2176" i="15"/>
  <c r="H2176" i="15"/>
  <c r="I2176" i="15"/>
  <c r="J2176" i="15"/>
  <c r="K2176" i="15"/>
  <c r="L2176" i="15"/>
  <c r="A2177" i="15"/>
  <c r="B2177" i="15"/>
  <c r="C2177" i="15"/>
  <c r="D2177" i="15"/>
  <c r="E2177" i="15"/>
  <c r="F2177" i="15"/>
  <c r="G2177" i="15"/>
  <c r="H2177" i="15"/>
  <c r="I2177" i="15"/>
  <c r="J2177" i="15"/>
  <c r="K2177" i="15"/>
  <c r="L2177" i="15"/>
  <c r="A2178" i="15"/>
  <c r="B2178" i="15"/>
  <c r="C2178" i="15"/>
  <c r="D2178" i="15"/>
  <c r="E2178" i="15"/>
  <c r="F2178" i="15"/>
  <c r="G2178" i="15"/>
  <c r="H2178" i="15"/>
  <c r="I2178" i="15"/>
  <c r="J2178" i="15"/>
  <c r="K2178" i="15"/>
  <c r="L2178" i="15"/>
  <c r="A2179" i="15"/>
  <c r="B2179" i="15"/>
  <c r="C2179" i="15"/>
  <c r="D2179" i="15"/>
  <c r="E2179" i="15"/>
  <c r="F2179" i="15"/>
  <c r="G2179" i="15"/>
  <c r="H2179" i="15"/>
  <c r="I2179" i="15"/>
  <c r="J2179" i="15"/>
  <c r="K2179" i="15"/>
  <c r="L2179" i="15"/>
  <c r="A2180" i="15"/>
  <c r="B2180" i="15"/>
  <c r="C2180" i="15"/>
  <c r="D2180" i="15"/>
  <c r="E2180" i="15"/>
  <c r="F2180" i="15"/>
  <c r="G2180" i="15"/>
  <c r="H2180" i="15"/>
  <c r="I2180" i="15"/>
  <c r="J2180" i="15"/>
  <c r="K2180" i="15"/>
  <c r="L2180" i="15"/>
  <c r="A2181" i="15"/>
  <c r="B2181" i="15"/>
  <c r="C2181" i="15"/>
  <c r="D2181" i="15"/>
  <c r="E2181" i="15"/>
  <c r="F2181" i="15"/>
  <c r="G2181" i="15"/>
  <c r="H2181" i="15"/>
  <c r="I2181" i="15"/>
  <c r="J2181" i="15"/>
  <c r="K2181" i="15"/>
  <c r="L2181" i="15"/>
  <c r="A2182" i="15"/>
  <c r="B2182" i="15"/>
  <c r="C2182" i="15"/>
  <c r="D2182" i="15"/>
  <c r="E2182" i="15"/>
  <c r="F2182" i="15"/>
  <c r="G2182" i="15"/>
  <c r="H2182" i="15"/>
  <c r="I2182" i="15"/>
  <c r="J2182" i="15"/>
  <c r="K2182" i="15"/>
  <c r="L2182" i="15"/>
  <c r="A2183" i="15"/>
  <c r="B2183" i="15"/>
  <c r="C2183" i="15"/>
  <c r="D2183" i="15"/>
  <c r="E2183" i="15"/>
  <c r="F2183" i="15"/>
  <c r="G2183" i="15"/>
  <c r="H2183" i="15"/>
  <c r="I2183" i="15"/>
  <c r="J2183" i="15"/>
  <c r="K2183" i="15"/>
  <c r="L2183" i="15"/>
  <c r="A2184" i="15"/>
  <c r="B2184" i="15"/>
  <c r="C2184" i="15"/>
  <c r="D2184" i="15"/>
  <c r="E2184" i="15"/>
  <c r="F2184" i="15"/>
  <c r="G2184" i="15"/>
  <c r="H2184" i="15"/>
  <c r="I2184" i="15"/>
  <c r="J2184" i="15"/>
  <c r="K2184" i="15"/>
  <c r="L2184" i="15"/>
  <c r="A2185" i="15"/>
  <c r="B2185" i="15"/>
  <c r="C2185" i="15"/>
  <c r="D2185" i="15"/>
  <c r="E2185" i="15"/>
  <c r="F2185" i="15"/>
  <c r="G2185" i="15"/>
  <c r="H2185" i="15"/>
  <c r="I2185" i="15"/>
  <c r="J2185" i="15"/>
  <c r="K2185" i="15"/>
  <c r="L2185" i="15"/>
  <c r="A2186" i="15"/>
  <c r="B2186" i="15"/>
  <c r="C2186" i="15"/>
  <c r="D2186" i="15"/>
  <c r="E2186" i="15"/>
  <c r="F2186" i="15"/>
  <c r="G2186" i="15"/>
  <c r="H2186" i="15"/>
  <c r="I2186" i="15"/>
  <c r="J2186" i="15"/>
  <c r="K2186" i="15"/>
  <c r="L2186" i="15"/>
  <c r="A2187" i="15"/>
  <c r="B2187" i="15"/>
  <c r="C2187" i="15"/>
  <c r="D2187" i="15"/>
  <c r="E2187" i="15"/>
  <c r="F2187" i="15"/>
  <c r="G2187" i="15"/>
  <c r="H2187" i="15"/>
  <c r="I2187" i="15"/>
  <c r="J2187" i="15"/>
  <c r="K2187" i="15"/>
  <c r="L2187" i="15"/>
  <c r="A2188" i="15"/>
  <c r="B2188" i="15"/>
  <c r="C2188" i="15"/>
  <c r="D2188" i="15"/>
  <c r="E2188" i="15"/>
  <c r="F2188" i="15"/>
  <c r="G2188" i="15"/>
  <c r="H2188" i="15"/>
  <c r="I2188" i="15"/>
  <c r="J2188" i="15"/>
  <c r="K2188" i="15"/>
  <c r="L2188" i="15"/>
  <c r="A2189" i="15"/>
  <c r="B2189" i="15"/>
  <c r="C2189" i="15"/>
  <c r="D2189" i="15"/>
  <c r="E2189" i="15"/>
  <c r="F2189" i="15"/>
  <c r="G2189" i="15"/>
  <c r="H2189" i="15"/>
  <c r="I2189" i="15"/>
  <c r="J2189" i="15"/>
  <c r="K2189" i="15"/>
  <c r="L2189" i="15"/>
  <c r="A2190" i="15"/>
  <c r="B2190" i="15"/>
  <c r="C2190" i="15"/>
  <c r="D2190" i="15"/>
  <c r="E2190" i="15"/>
  <c r="F2190" i="15"/>
  <c r="G2190" i="15"/>
  <c r="H2190" i="15"/>
  <c r="I2190" i="15"/>
  <c r="J2190" i="15"/>
  <c r="K2190" i="15"/>
  <c r="L2190" i="15"/>
  <c r="A2191" i="15"/>
  <c r="B2191" i="15"/>
  <c r="C2191" i="15"/>
  <c r="D2191" i="15"/>
  <c r="E2191" i="15"/>
  <c r="F2191" i="15"/>
  <c r="G2191" i="15"/>
  <c r="H2191" i="15"/>
  <c r="I2191" i="15"/>
  <c r="J2191" i="15"/>
  <c r="K2191" i="15"/>
  <c r="L2191" i="15"/>
  <c r="A2192" i="15"/>
  <c r="B2192" i="15"/>
  <c r="C2192" i="15"/>
  <c r="D2192" i="15"/>
  <c r="E2192" i="15"/>
  <c r="F2192" i="15"/>
  <c r="G2192" i="15"/>
  <c r="H2192" i="15"/>
  <c r="I2192" i="15"/>
  <c r="J2192" i="15"/>
  <c r="K2192" i="15"/>
  <c r="L2192" i="15"/>
  <c r="A2193" i="15"/>
  <c r="B2193" i="15"/>
  <c r="C2193" i="15"/>
  <c r="D2193" i="15"/>
  <c r="E2193" i="15"/>
  <c r="F2193" i="15"/>
  <c r="G2193" i="15"/>
  <c r="H2193" i="15"/>
  <c r="I2193" i="15"/>
  <c r="J2193" i="15"/>
  <c r="K2193" i="15"/>
  <c r="L2193" i="15"/>
  <c r="A2194" i="15"/>
  <c r="B2194" i="15"/>
  <c r="C2194" i="15"/>
  <c r="D2194" i="15"/>
  <c r="E2194" i="15"/>
  <c r="F2194" i="15"/>
  <c r="G2194" i="15"/>
  <c r="H2194" i="15"/>
  <c r="I2194" i="15"/>
  <c r="J2194" i="15"/>
  <c r="K2194" i="15"/>
  <c r="L2194" i="15"/>
  <c r="A2195" i="15"/>
  <c r="B2195" i="15"/>
  <c r="C2195" i="15"/>
  <c r="D2195" i="15"/>
  <c r="E2195" i="15"/>
  <c r="F2195" i="15"/>
  <c r="G2195" i="15"/>
  <c r="H2195" i="15"/>
  <c r="I2195" i="15"/>
  <c r="J2195" i="15"/>
  <c r="K2195" i="15"/>
  <c r="L2195" i="15"/>
  <c r="A2196" i="15"/>
  <c r="B2196" i="15"/>
  <c r="C2196" i="15"/>
  <c r="D2196" i="15"/>
  <c r="E2196" i="15"/>
  <c r="F2196" i="15"/>
  <c r="G2196" i="15"/>
  <c r="H2196" i="15"/>
  <c r="I2196" i="15"/>
  <c r="J2196" i="15"/>
  <c r="K2196" i="15"/>
  <c r="L2196" i="15"/>
  <c r="A2197" i="15"/>
  <c r="B2197" i="15"/>
  <c r="C2197" i="15"/>
  <c r="D2197" i="15"/>
  <c r="E2197" i="15"/>
  <c r="F2197" i="15"/>
  <c r="G2197" i="15"/>
  <c r="H2197" i="15"/>
  <c r="I2197" i="15"/>
  <c r="J2197" i="15"/>
  <c r="K2197" i="15"/>
  <c r="L2197" i="15"/>
  <c r="A2198" i="15"/>
  <c r="B2198" i="15"/>
  <c r="C2198" i="15"/>
  <c r="D2198" i="15"/>
  <c r="E2198" i="15"/>
  <c r="F2198" i="15"/>
  <c r="G2198" i="15"/>
  <c r="H2198" i="15"/>
  <c r="I2198" i="15"/>
  <c r="J2198" i="15"/>
  <c r="K2198" i="15"/>
  <c r="L2198" i="15"/>
  <c r="A2199" i="15"/>
  <c r="B2199" i="15"/>
  <c r="C2199" i="15"/>
  <c r="D2199" i="15"/>
  <c r="E2199" i="15"/>
  <c r="F2199" i="15"/>
  <c r="G2199" i="15"/>
  <c r="H2199" i="15"/>
  <c r="I2199" i="15"/>
  <c r="J2199" i="15"/>
  <c r="K2199" i="15"/>
  <c r="L2199" i="15"/>
  <c r="A2200" i="15"/>
  <c r="B2200" i="15"/>
  <c r="C2200" i="15"/>
  <c r="D2200" i="15"/>
  <c r="E2200" i="15"/>
  <c r="F2200" i="15"/>
  <c r="G2200" i="15"/>
  <c r="H2200" i="15"/>
  <c r="I2200" i="15"/>
  <c r="J2200" i="15"/>
  <c r="K2200" i="15"/>
  <c r="L2200" i="15"/>
  <c r="A2201" i="15"/>
  <c r="B2201" i="15"/>
  <c r="C2201" i="15"/>
  <c r="D2201" i="15"/>
  <c r="E2201" i="15"/>
  <c r="F2201" i="15"/>
  <c r="G2201" i="15"/>
  <c r="H2201" i="15"/>
  <c r="I2201" i="15"/>
  <c r="J2201" i="15"/>
  <c r="K2201" i="15"/>
  <c r="L2201" i="15"/>
  <c r="A2202" i="15"/>
  <c r="B2202" i="15"/>
  <c r="C2202" i="15"/>
  <c r="D2202" i="15"/>
  <c r="E2202" i="15"/>
  <c r="F2202" i="15"/>
  <c r="G2202" i="15"/>
  <c r="H2202" i="15"/>
  <c r="I2202" i="15"/>
  <c r="J2202" i="15"/>
  <c r="K2202" i="15"/>
  <c r="L2202" i="15"/>
  <c r="A2203" i="15"/>
  <c r="B2203" i="15"/>
  <c r="C2203" i="15"/>
  <c r="D2203" i="15"/>
  <c r="E2203" i="15"/>
  <c r="F2203" i="15"/>
  <c r="G2203" i="15"/>
  <c r="H2203" i="15"/>
  <c r="I2203" i="15"/>
  <c r="J2203" i="15"/>
  <c r="K2203" i="15"/>
  <c r="L2203" i="15"/>
  <c r="A2204" i="15"/>
  <c r="B2204" i="15"/>
  <c r="C2204" i="15"/>
  <c r="D2204" i="15"/>
  <c r="E2204" i="15"/>
  <c r="F2204" i="15"/>
  <c r="G2204" i="15"/>
  <c r="H2204" i="15"/>
  <c r="I2204" i="15"/>
  <c r="J2204" i="15"/>
  <c r="K2204" i="15"/>
  <c r="L2204" i="15"/>
  <c r="A2205" i="15"/>
  <c r="B2205" i="15"/>
  <c r="C2205" i="15"/>
  <c r="D2205" i="15"/>
  <c r="E2205" i="15"/>
  <c r="F2205" i="15"/>
  <c r="G2205" i="15"/>
  <c r="H2205" i="15"/>
  <c r="I2205" i="15"/>
  <c r="J2205" i="15"/>
  <c r="K2205" i="15"/>
  <c r="L2205" i="15"/>
  <c r="A2206" i="15"/>
  <c r="B2206" i="15"/>
  <c r="C2206" i="15"/>
  <c r="D2206" i="15"/>
  <c r="E2206" i="15"/>
  <c r="F2206" i="15"/>
  <c r="G2206" i="15"/>
  <c r="H2206" i="15"/>
  <c r="I2206" i="15"/>
  <c r="J2206" i="15"/>
  <c r="K2206" i="15"/>
  <c r="L2206" i="15"/>
  <c r="A2207" i="15"/>
  <c r="B2207" i="15"/>
  <c r="C2207" i="15"/>
  <c r="D2207" i="15"/>
  <c r="E2207" i="15"/>
  <c r="F2207" i="15"/>
  <c r="G2207" i="15"/>
  <c r="H2207" i="15"/>
  <c r="I2207" i="15"/>
  <c r="J2207" i="15"/>
  <c r="K2207" i="15"/>
  <c r="L2207" i="15"/>
  <c r="A2208" i="15"/>
  <c r="B2208" i="15"/>
  <c r="C2208" i="15"/>
  <c r="D2208" i="15"/>
  <c r="E2208" i="15"/>
  <c r="F2208" i="15"/>
  <c r="G2208" i="15"/>
  <c r="H2208" i="15"/>
  <c r="I2208" i="15"/>
  <c r="J2208" i="15"/>
  <c r="K2208" i="15"/>
  <c r="L2208" i="15"/>
  <c r="A2209" i="15"/>
  <c r="B2209" i="15"/>
  <c r="C2209" i="15"/>
  <c r="D2209" i="15"/>
  <c r="E2209" i="15"/>
  <c r="F2209" i="15"/>
  <c r="G2209" i="15"/>
  <c r="H2209" i="15"/>
  <c r="I2209" i="15"/>
  <c r="J2209" i="15"/>
  <c r="K2209" i="15"/>
  <c r="L2209" i="15"/>
  <c r="A2210" i="15"/>
  <c r="B2210" i="15"/>
  <c r="C2210" i="15"/>
  <c r="D2210" i="15"/>
  <c r="E2210" i="15"/>
  <c r="F2210" i="15"/>
  <c r="G2210" i="15"/>
  <c r="H2210" i="15"/>
  <c r="I2210" i="15"/>
  <c r="J2210" i="15"/>
  <c r="K2210" i="15"/>
  <c r="L2210" i="15"/>
  <c r="A2211" i="15"/>
  <c r="B2211" i="15"/>
  <c r="C2211" i="15"/>
  <c r="D2211" i="15"/>
  <c r="E2211" i="15"/>
  <c r="F2211" i="15"/>
  <c r="G2211" i="15"/>
  <c r="H2211" i="15"/>
  <c r="I2211" i="15"/>
  <c r="J2211" i="15"/>
  <c r="K2211" i="15"/>
  <c r="L2211" i="15"/>
  <c r="A2212" i="15"/>
  <c r="B2212" i="15"/>
  <c r="C2212" i="15"/>
  <c r="D2212" i="15"/>
  <c r="E2212" i="15"/>
  <c r="F2212" i="15"/>
  <c r="G2212" i="15"/>
  <c r="H2212" i="15"/>
  <c r="I2212" i="15"/>
  <c r="J2212" i="15"/>
  <c r="K2212" i="15"/>
  <c r="L2212" i="15"/>
  <c r="A2213" i="15"/>
  <c r="B2213" i="15"/>
  <c r="C2213" i="15"/>
  <c r="D2213" i="15"/>
  <c r="E2213" i="15"/>
  <c r="F2213" i="15"/>
  <c r="G2213" i="15"/>
  <c r="H2213" i="15"/>
  <c r="I2213" i="15"/>
  <c r="J2213" i="15"/>
  <c r="K2213" i="15"/>
  <c r="L2213" i="15"/>
  <c r="A2214" i="15"/>
  <c r="B2214" i="15"/>
  <c r="C2214" i="15"/>
  <c r="D2214" i="15"/>
  <c r="E2214" i="15"/>
  <c r="F2214" i="15"/>
  <c r="G2214" i="15"/>
  <c r="H2214" i="15"/>
  <c r="I2214" i="15"/>
  <c r="J2214" i="15"/>
  <c r="K2214" i="15"/>
  <c r="L2214" i="15"/>
  <c r="A2215" i="15"/>
  <c r="B2215" i="15"/>
  <c r="C2215" i="15"/>
  <c r="D2215" i="15"/>
  <c r="E2215" i="15"/>
  <c r="F2215" i="15"/>
  <c r="G2215" i="15"/>
  <c r="H2215" i="15"/>
  <c r="I2215" i="15"/>
  <c r="J2215" i="15"/>
  <c r="K2215" i="15"/>
  <c r="L2215" i="15"/>
  <c r="A2216" i="15"/>
  <c r="B2216" i="15"/>
  <c r="C2216" i="15"/>
  <c r="D2216" i="15"/>
  <c r="E2216" i="15"/>
  <c r="F2216" i="15"/>
  <c r="G2216" i="15"/>
  <c r="H2216" i="15"/>
  <c r="I2216" i="15"/>
  <c r="J2216" i="15"/>
  <c r="K2216" i="15"/>
  <c r="L2216" i="15"/>
  <c r="A2217" i="15"/>
  <c r="B2217" i="15"/>
  <c r="C2217" i="15"/>
  <c r="D2217" i="15"/>
  <c r="E2217" i="15"/>
  <c r="F2217" i="15"/>
  <c r="G2217" i="15"/>
  <c r="H2217" i="15"/>
  <c r="I2217" i="15"/>
  <c r="J2217" i="15"/>
  <c r="K2217" i="15"/>
  <c r="L2217" i="15"/>
  <c r="A2218" i="15"/>
  <c r="B2218" i="15"/>
  <c r="C2218" i="15"/>
  <c r="D2218" i="15"/>
  <c r="E2218" i="15"/>
  <c r="F2218" i="15"/>
  <c r="G2218" i="15"/>
  <c r="H2218" i="15"/>
  <c r="I2218" i="15"/>
  <c r="J2218" i="15"/>
  <c r="K2218" i="15"/>
  <c r="L2218" i="15"/>
  <c r="A2219" i="15"/>
  <c r="B2219" i="15"/>
  <c r="C2219" i="15"/>
  <c r="D2219" i="15"/>
  <c r="E2219" i="15"/>
  <c r="F2219" i="15"/>
  <c r="G2219" i="15"/>
  <c r="H2219" i="15"/>
  <c r="I2219" i="15"/>
  <c r="J2219" i="15"/>
  <c r="K2219" i="15"/>
  <c r="L2219" i="15"/>
  <c r="A2220" i="15"/>
  <c r="B2220" i="15"/>
  <c r="C2220" i="15"/>
  <c r="D2220" i="15"/>
  <c r="E2220" i="15"/>
  <c r="F2220" i="15"/>
  <c r="G2220" i="15"/>
  <c r="H2220" i="15"/>
  <c r="I2220" i="15"/>
  <c r="J2220" i="15"/>
  <c r="K2220" i="15"/>
  <c r="L2220" i="15"/>
  <c r="A2221" i="15"/>
  <c r="B2221" i="15"/>
  <c r="C2221" i="15"/>
  <c r="D2221" i="15"/>
  <c r="E2221" i="15"/>
  <c r="F2221" i="15"/>
  <c r="G2221" i="15"/>
  <c r="H2221" i="15"/>
  <c r="I2221" i="15"/>
  <c r="J2221" i="15"/>
  <c r="K2221" i="15"/>
  <c r="L2221" i="15"/>
  <c r="A2222" i="15"/>
  <c r="B2222" i="15"/>
  <c r="C2222" i="15"/>
  <c r="D2222" i="15"/>
  <c r="E2222" i="15"/>
  <c r="F2222" i="15"/>
  <c r="G2222" i="15"/>
  <c r="H2222" i="15"/>
  <c r="I2222" i="15"/>
  <c r="J2222" i="15"/>
  <c r="K2222" i="15"/>
  <c r="L2222" i="15"/>
  <c r="A2223" i="15"/>
  <c r="B2223" i="15"/>
  <c r="C2223" i="15"/>
  <c r="D2223" i="15"/>
  <c r="E2223" i="15"/>
  <c r="F2223" i="15"/>
  <c r="G2223" i="15"/>
  <c r="H2223" i="15"/>
  <c r="I2223" i="15"/>
  <c r="J2223" i="15"/>
  <c r="K2223" i="15"/>
  <c r="L2223" i="15"/>
  <c r="A2224" i="15"/>
  <c r="B2224" i="15"/>
  <c r="C2224" i="15"/>
  <c r="D2224" i="15"/>
  <c r="E2224" i="15"/>
  <c r="F2224" i="15"/>
  <c r="G2224" i="15"/>
  <c r="H2224" i="15"/>
  <c r="I2224" i="15"/>
  <c r="J2224" i="15"/>
  <c r="K2224" i="15"/>
  <c r="L2224" i="15"/>
  <c r="A2225" i="15"/>
  <c r="B2225" i="15"/>
  <c r="C2225" i="15"/>
  <c r="D2225" i="15"/>
  <c r="E2225" i="15"/>
  <c r="F2225" i="15"/>
  <c r="G2225" i="15"/>
  <c r="H2225" i="15"/>
  <c r="I2225" i="15"/>
  <c r="J2225" i="15"/>
  <c r="K2225" i="15"/>
  <c r="L2225" i="15"/>
  <c r="A2226" i="15"/>
  <c r="B2226" i="15"/>
  <c r="C2226" i="15"/>
  <c r="D2226" i="15"/>
  <c r="E2226" i="15"/>
  <c r="F2226" i="15"/>
  <c r="G2226" i="15"/>
  <c r="H2226" i="15"/>
  <c r="I2226" i="15"/>
  <c r="J2226" i="15"/>
  <c r="K2226" i="15"/>
  <c r="L2226" i="15"/>
  <c r="A2227" i="15"/>
  <c r="B2227" i="15"/>
  <c r="C2227" i="15"/>
  <c r="D2227" i="15"/>
  <c r="E2227" i="15"/>
  <c r="F2227" i="15"/>
  <c r="G2227" i="15"/>
  <c r="H2227" i="15"/>
  <c r="I2227" i="15"/>
  <c r="J2227" i="15"/>
  <c r="K2227" i="15"/>
  <c r="L2227" i="15"/>
  <c r="A2228" i="15"/>
  <c r="B2228" i="15"/>
  <c r="C2228" i="15"/>
  <c r="D2228" i="15"/>
  <c r="E2228" i="15"/>
  <c r="F2228" i="15"/>
  <c r="G2228" i="15"/>
  <c r="H2228" i="15"/>
  <c r="I2228" i="15"/>
  <c r="J2228" i="15"/>
  <c r="K2228" i="15"/>
  <c r="L2228" i="15"/>
  <c r="A2229" i="15"/>
  <c r="B2229" i="15"/>
  <c r="C2229" i="15"/>
  <c r="D2229" i="15"/>
  <c r="E2229" i="15"/>
  <c r="F2229" i="15"/>
  <c r="G2229" i="15"/>
  <c r="H2229" i="15"/>
  <c r="I2229" i="15"/>
  <c r="J2229" i="15"/>
  <c r="K2229" i="15"/>
  <c r="L2229" i="15"/>
  <c r="A2230" i="15"/>
  <c r="B2230" i="15"/>
  <c r="C2230" i="15"/>
  <c r="D2230" i="15"/>
  <c r="E2230" i="15"/>
  <c r="F2230" i="15"/>
  <c r="G2230" i="15"/>
  <c r="H2230" i="15"/>
  <c r="I2230" i="15"/>
  <c r="J2230" i="15"/>
  <c r="K2230" i="15"/>
  <c r="L2230" i="15"/>
  <c r="A2231" i="15"/>
  <c r="B2231" i="15"/>
  <c r="C2231" i="15"/>
  <c r="D2231" i="15"/>
  <c r="E2231" i="15"/>
  <c r="F2231" i="15"/>
  <c r="G2231" i="15"/>
  <c r="H2231" i="15"/>
  <c r="I2231" i="15"/>
  <c r="J2231" i="15"/>
  <c r="K2231" i="15"/>
  <c r="L2231" i="15"/>
  <c r="A2232" i="15"/>
  <c r="B2232" i="15"/>
  <c r="C2232" i="15"/>
  <c r="D2232" i="15"/>
  <c r="E2232" i="15"/>
  <c r="F2232" i="15"/>
  <c r="G2232" i="15"/>
  <c r="H2232" i="15"/>
  <c r="I2232" i="15"/>
  <c r="J2232" i="15"/>
  <c r="K2232" i="15"/>
  <c r="L2232" i="15"/>
  <c r="A2233" i="15"/>
  <c r="B2233" i="15"/>
  <c r="C2233" i="15"/>
  <c r="D2233" i="15"/>
  <c r="E2233" i="15"/>
  <c r="F2233" i="15"/>
  <c r="G2233" i="15"/>
  <c r="H2233" i="15"/>
  <c r="I2233" i="15"/>
  <c r="J2233" i="15"/>
  <c r="K2233" i="15"/>
  <c r="L2233" i="15"/>
  <c r="A2234" i="15"/>
  <c r="B2234" i="15"/>
  <c r="C2234" i="15"/>
  <c r="D2234" i="15"/>
  <c r="E2234" i="15"/>
  <c r="F2234" i="15"/>
  <c r="G2234" i="15"/>
  <c r="H2234" i="15"/>
  <c r="I2234" i="15"/>
  <c r="J2234" i="15"/>
  <c r="K2234" i="15"/>
  <c r="L2234" i="15"/>
  <c r="A2235" i="15"/>
  <c r="B2235" i="15"/>
  <c r="C2235" i="15"/>
  <c r="D2235" i="15"/>
  <c r="E2235" i="15"/>
  <c r="F2235" i="15"/>
  <c r="G2235" i="15"/>
  <c r="H2235" i="15"/>
  <c r="I2235" i="15"/>
  <c r="J2235" i="15"/>
  <c r="K2235" i="15"/>
  <c r="L2235" i="15"/>
  <c r="A2236" i="15"/>
  <c r="B2236" i="15"/>
  <c r="C2236" i="15"/>
  <c r="D2236" i="15"/>
  <c r="E2236" i="15"/>
  <c r="F2236" i="15"/>
  <c r="G2236" i="15"/>
  <c r="H2236" i="15"/>
  <c r="I2236" i="15"/>
  <c r="J2236" i="15"/>
  <c r="K2236" i="15"/>
  <c r="L2236" i="15"/>
  <c r="A2237" i="15"/>
  <c r="B2237" i="15"/>
  <c r="C2237" i="15"/>
  <c r="D2237" i="15"/>
  <c r="E2237" i="15"/>
  <c r="F2237" i="15"/>
  <c r="G2237" i="15"/>
  <c r="H2237" i="15"/>
  <c r="I2237" i="15"/>
  <c r="J2237" i="15"/>
  <c r="K2237" i="15"/>
  <c r="L2237" i="15"/>
  <c r="A2238" i="15"/>
  <c r="B2238" i="15"/>
  <c r="C2238" i="15"/>
  <c r="D2238" i="15"/>
  <c r="E2238" i="15"/>
  <c r="F2238" i="15"/>
  <c r="G2238" i="15"/>
  <c r="H2238" i="15"/>
  <c r="I2238" i="15"/>
  <c r="J2238" i="15"/>
  <c r="K2238" i="15"/>
  <c r="L2238" i="15"/>
  <c r="A2239" i="15"/>
  <c r="B2239" i="15"/>
  <c r="C2239" i="15"/>
  <c r="D2239" i="15"/>
  <c r="E2239" i="15"/>
  <c r="F2239" i="15"/>
  <c r="G2239" i="15"/>
  <c r="H2239" i="15"/>
  <c r="I2239" i="15"/>
  <c r="J2239" i="15"/>
  <c r="K2239" i="15"/>
  <c r="L2239" i="15"/>
  <c r="A2240" i="15"/>
  <c r="B2240" i="15"/>
  <c r="C2240" i="15"/>
  <c r="D2240" i="15"/>
  <c r="E2240" i="15"/>
  <c r="F2240" i="15"/>
  <c r="G2240" i="15"/>
  <c r="H2240" i="15"/>
  <c r="I2240" i="15"/>
  <c r="J2240" i="15"/>
  <c r="K2240" i="15"/>
  <c r="L2240" i="15"/>
  <c r="A2241" i="15"/>
  <c r="B2241" i="15"/>
  <c r="C2241" i="15"/>
  <c r="D2241" i="15"/>
  <c r="E2241" i="15"/>
  <c r="F2241" i="15"/>
  <c r="G2241" i="15"/>
  <c r="H2241" i="15"/>
  <c r="I2241" i="15"/>
  <c r="J2241" i="15"/>
  <c r="K2241" i="15"/>
  <c r="L2241" i="15"/>
  <c r="A2242" i="15"/>
  <c r="B2242" i="15"/>
  <c r="C2242" i="15"/>
  <c r="D2242" i="15"/>
  <c r="E2242" i="15"/>
  <c r="F2242" i="15"/>
  <c r="G2242" i="15"/>
  <c r="H2242" i="15"/>
  <c r="I2242" i="15"/>
  <c r="J2242" i="15"/>
  <c r="K2242" i="15"/>
  <c r="L2242" i="15"/>
  <c r="A2243" i="15"/>
  <c r="B2243" i="15"/>
  <c r="C2243" i="15"/>
  <c r="D2243" i="15"/>
  <c r="E2243" i="15"/>
  <c r="F2243" i="15"/>
  <c r="G2243" i="15"/>
  <c r="H2243" i="15"/>
  <c r="I2243" i="15"/>
  <c r="J2243" i="15"/>
  <c r="K2243" i="15"/>
  <c r="L2243" i="15"/>
  <c r="A2244" i="15"/>
  <c r="B2244" i="15"/>
  <c r="C2244" i="15"/>
  <c r="D2244" i="15"/>
  <c r="E2244" i="15"/>
  <c r="F2244" i="15"/>
  <c r="G2244" i="15"/>
  <c r="H2244" i="15"/>
  <c r="I2244" i="15"/>
  <c r="J2244" i="15"/>
  <c r="K2244" i="15"/>
  <c r="L2244" i="15"/>
  <c r="A2245" i="15"/>
  <c r="B2245" i="15"/>
  <c r="C2245" i="15"/>
  <c r="D2245" i="15"/>
  <c r="E2245" i="15"/>
  <c r="F2245" i="15"/>
  <c r="G2245" i="15"/>
  <c r="H2245" i="15"/>
  <c r="I2245" i="15"/>
  <c r="J2245" i="15"/>
  <c r="K2245" i="15"/>
  <c r="L2245" i="15"/>
  <c r="A2246" i="15"/>
  <c r="B2246" i="15"/>
  <c r="C2246" i="15"/>
  <c r="D2246" i="15"/>
  <c r="E2246" i="15"/>
  <c r="F2246" i="15"/>
  <c r="G2246" i="15"/>
  <c r="H2246" i="15"/>
  <c r="I2246" i="15"/>
  <c r="J2246" i="15"/>
  <c r="K2246" i="15"/>
  <c r="L2246" i="15"/>
  <c r="A2247" i="15"/>
  <c r="B2247" i="15"/>
  <c r="C2247" i="15"/>
  <c r="D2247" i="15"/>
  <c r="E2247" i="15"/>
  <c r="F2247" i="15"/>
  <c r="G2247" i="15"/>
  <c r="H2247" i="15"/>
  <c r="I2247" i="15"/>
  <c r="J2247" i="15"/>
  <c r="K2247" i="15"/>
  <c r="L2247" i="15"/>
  <c r="A2248" i="15"/>
  <c r="B2248" i="15"/>
  <c r="C2248" i="15"/>
  <c r="D2248" i="15"/>
  <c r="E2248" i="15"/>
  <c r="F2248" i="15"/>
  <c r="G2248" i="15"/>
  <c r="H2248" i="15"/>
  <c r="I2248" i="15"/>
  <c r="J2248" i="15"/>
  <c r="K2248" i="15"/>
  <c r="L2248" i="15"/>
  <c r="A2249" i="15"/>
  <c r="B2249" i="15"/>
  <c r="C2249" i="15"/>
  <c r="D2249" i="15"/>
  <c r="E2249" i="15"/>
  <c r="F2249" i="15"/>
  <c r="G2249" i="15"/>
  <c r="H2249" i="15"/>
  <c r="I2249" i="15"/>
  <c r="J2249" i="15"/>
  <c r="K2249" i="15"/>
  <c r="L2249" i="15"/>
  <c r="A2250" i="15"/>
  <c r="B2250" i="15"/>
  <c r="C2250" i="15"/>
  <c r="D2250" i="15"/>
  <c r="E2250" i="15"/>
  <c r="F2250" i="15"/>
  <c r="G2250" i="15"/>
  <c r="H2250" i="15"/>
  <c r="I2250" i="15"/>
  <c r="J2250" i="15"/>
  <c r="K2250" i="15"/>
  <c r="L2250" i="15"/>
  <c r="A2251" i="15"/>
  <c r="B2251" i="15"/>
  <c r="C2251" i="15"/>
  <c r="D2251" i="15"/>
  <c r="E2251" i="15"/>
  <c r="F2251" i="15"/>
  <c r="G2251" i="15"/>
  <c r="H2251" i="15"/>
  <c r="I2251" i="15"/>
  <c r="J2251" i="15"/>
  <c r="K2251" i="15"/>
  <c r="L2251" i="15"/>
  <c r="A2252" i="15"/>
  <c r="B2252" i="15"/>
  <c r="C2252" i="15"/>
  <c r="D2252" i="15"/>
  <c r="E2252" i="15"/>
  <c r="F2252" i="15"/>
  <c r="G2252" i="15"/>
  <c r="H2252" i="15"/>
  <c r="I2252" i="15"/>
  <c r="J2252" i="15"/>
  <c r="K2252" i="15"/>
  <c r="L2252" i="15"/>
  <c r="A2253" i="15"/>
  <c r="B2253" i="15"/>
  <c r="C2253" i="15"/>
  <c r="D2253" i="15"/>
  <c r="E2253" i="15"/>
  <c r="F2253" i="15"/>
  <c r="G2253" i="15"/>
  <c r="H2253" i="15"/>
  <c r="I2253" i="15"/>
  <c r="J2253" i="15"/>
  <c r="K2253" i="15"/>
  <c r="L2253" i="15"/>
  <c r="A2254" i="15"/>
  <c r="B2254" i="15"/>
  <c r="C2254" i="15"/>
  <c r="D2254" i="15"/>
  <c r="E2254" i="15"/>
  <c r="F2254" i="15"/>
  <c r="G2254" i="15"/>
  <c r="H2254" i="15"/>
  <c r="I2254" i="15"/>
  <c r="J2254" i="15"/>
  <c r="K2254" i="15"/>
  <c r="L2254" i="15"/>
  <c r="A2255" i="15"/>
  <c r="B2255" i="15"/>
  <c r="C2255" i="15"/>
  <c r="D2255" i="15"/>
  <c r="E2255" i="15"/>
  <c r="F2255" i="15"/>
  <c r="G2255" i="15"/>
  <c r="H2255" i="15"/>
  <c r="I2255" i="15"/>
  <c r="J2255" i="15"/>
  <c r="K2255" i="15"/>
  <c r="L2255" i="15"/>
  <c r="A2256" i="15"/>
  <c r="B2256" i="15"/>
  <c r="C2256" i="15"/>
  <c r="D2256" i="15"/>
  <c r="E2256" i="15"/>
  <c r="F2256" i="15"/>
  <c r="G2256" i="15"/>
  <c r="H2256" i="15"/>
  <c r="I2256" i="15"/>
  <c r="J2256" i="15"/>
  <c r="K2256" i="15"/>
  <c r="L2256" i="15"/>
  <c r="A2257" i="15"/>
  <c r="B2257" i="15"/>
  <c r="C2257" i="15"/>
  <c r="D2257" i="15"/>
  <c r="E2257" i="15"/>
  <c r="F2257" i="15"/>
  <c r="G2257" i="15"/>
  <c r="H2257" i="15"/>
  <c r="I2257" i="15"/>
  <c r="J2257" i="15"/>
  <c r="K2257" i="15"/>
  <c r="L2257" i="15"/>
  <c r="A2258" i="15"/>
  <c r="B2258" i="15"/>
  <c r="C2258" i="15"/>
  <c r="D2258" i="15"/>
  <c r="E2258" i="15"/>
  <c r="F2258" i="15"/>
  <c r="G2258" i="15"/>
  <c r="H2258" i="15"/>
  <c r="I2258" i="15"/>
  <c r="J2258" i="15"/>
  <c r="K2258" i="15"/>
  <c r="L2258" i="15"/>
  <c r="A2259" i="15"/>
  <c r="B2259" i="15"/>
  <c r="C2259" i="15"/>
  <c r="D2259" i="15"/>
  <c r="E2259" i="15"/>
  <c r="F2259" i="15"/>
  <c r="G2259" i="15"/>
  <c r="H2259" i="15"/>
  <c r="I2259" i="15"/>
  <c r="J2259" i="15"/>
  <c r="K2259" i="15"/>
  <c r="L2259" i="15"/>
  <c r="A2260" i="15"/>
  <c r="B2260" i="15"/>
  <c r="C2260" i="15"/>
  <c r="D2260" i="15"/>
  <c r="E2260" i="15"/>
  <c r="F2260" i="15"/>
  <c r="G2260" i="15"/>
  <c r="H2260" i="15"/>
  <c r="I2260" i="15"/>
  <c r="J2260" i="15"/>
  <c r="K2260" i="15"/>
  <c r="L2260" i="15"/>
  <c r="A2261" i="15"/>
  <c r="B2261" i="15"/>
  <c r="C2261" i="15"/>
  <c r="D2261" i="15"/>
  <c r="E2261" i="15"/>
  <c r="F2261" i="15"/>
  <c r="G2261" i="15"/>
  <c r="H2261" i="15"/>
  <c r="I2261" i="15"/>
  <c r="J2261" i="15"/>
  <c r="K2261" i="15"/>
  <c r="L2261" i="15"/>
  <c r="A2262" i="15"/>
  <c r="B2262" i="15"/>
  <c r="C2262" i="15"/>
  <c r="D2262" i="15"/>
  <c r="E2262" i="15"/>
  <c r="F2262" i="15"/>
  <c r="G2262" i="15"/>
  <c r="H2262" i="15"/>
  <c r="I2262" i="15"/>
  <c r="J2262" i="15"/>
  <c r="K2262" i="15"/>
  <c r="L2262" i="15"/>
  <c r="A2263" i="15"/>
  <c r="B2263" i="15"/>
  <c r="C2263" i="15"/>
  <c r="D2263" i="15"/>
  <c r="E2263" i="15"/>
  <c r="F2263" i="15"/>
  <c r="G2263" i="15"/>
  <c r="H2263" i="15"/>
  <c r="I2263" i="15"/>
  <c r="J2263" i="15"/>
  <c r="K2263" i="15"/>
  <c r="L2263" i="15"/>
  <c r="A2264" i="15"/>
  <c r="B2264" i="15"/>
  <c r="C2264" i="15"/>
  <c r="D2264" i="15"/>
  <c r="E2264" i="15"/>
  <c r="F2264" i="15"/>
  <c r="G2264" i="15"/>
  <c r="H2264" i="15"/>
  <c r="I2264" i="15"/>
  <c r="J2264" i="15"/>
  <c r="K2264" i="15"/>
  <c r="L2264" i="15"/>
  <c r="A2265" i="15"/>
  <c r="B2265" i="15"/>
  <c r="C2265" i="15"/>
  <c r="D2265" i="15"/>
  <c r="E2265" i="15"/>
  <c r="F2265" i="15"/>
  <c r="G2265" i="15"/>
  <c r="H2265" i="15"/>
  <c r="I2265" i="15"/>
  <c r="J2265" i="15"/>
  <c r="K2265" i="15"/>
  <c r="L2265" i="15"/>
  <c r="A2266" i="15"/>
  <c r="B2266" i="15"/>
  <c r="C2266" i="15"/>
  <c r="D2266" i="15"/>
  <c r="E2266" i="15"/>
  <c r="F2266" i="15"/>
  <c r="G2266" i="15"/>
  <c r="H2266" i="15"/>
  <c r="I2266" i="15"/>
  <c r="J2266" i="15"/>
  <c r="K2266" i="15"/>
  <c r="L2266" i="15"/>
  <c r="A2267" i="15"/>
  <c r="B2267" i="15"/>
  <c r="C2267" i="15"/>
  <c r="D2267" i="15"/>
  <c r="E2267" i="15"/>
  <c r="F2267" i="15"/>
  <c r="G2267" i="15"/>
  <c r="H2267" i="15"/>
  <c r="I2267" i="15"/>
  <c r="J2267" i="15"/>
  <c r="K2267" i="15"/>
  <c r="L2267" i="15"/>
  <c r="A2268" i="15"/>
  <c r="B2268" i="15"/>
  <c r="C2268" i="15"/>
  <c r="D2268" i="15"/>
  <c r="E2268" i="15"/>
  <c r="F2268" i="15"/>
  <c r="G2268" i="15"/>
  <c r="H2268" i="15"/>
  <c r="I2268" i="15"/>
  <c r="J2268" i="15"/>
  <c r="K2268" i="15"/>
  <c r="L2268" i="15"/>
  <c r="A2269" i="15"/>
  <c r="B2269" i="15"/>
  <c r="C2269" i="15"/>
  <c r="D2269" i="15"/>
  <c r="E2269" i="15"/>
  <c r="F2269" i="15"/>
  <c r="G2269" i="15"/>
  <c r="H2269" i="15"/>
  <c r="I2269" i="15"/>
  <c r="J2269" i="15"/>
  <c r="K2269" i="15"/>
  <c r="L2269" i="15"/>
  <c r="A2270" i="15"/>
  <c r="B2270" i="15"/>
  <c r="C2270" i="15"/>
  <c r="D2270" i="15"/>
  <c r="E2270" i="15"/>
  <c r="F2270" i="15"/>
  <c r="G2270" i="15"/>
  <c r="H2270" i="15"/>
  <c r="I2270" i="15"/>
  <c r="J2270" i="15"/>
  <c r="K2270" i="15"/>
  <c r="L2270" i="15"/>
  <c r="A2271" i="15"/>
  <c r="B2271" i="15"/>
  <c r="C2271" i="15"/>
  <c r="D2271" i="15"/>
  <c r="E2271" i="15"/>
  <c r="F2271" i="15"/>
  <c r="G2271" i="15"/>
  <c r="H2271" i="15"/>
  <c r="I2271" i="15"/>
  <c r="J2271" i="15"/>
  <c r="K2271" i="15"/>
  <c r="L2271" i="15"/>
  <c r="A2272" i="15"/>
  <c r="B2272" i="15"/>
  <c r="C2272" i="15"/>
  <c r="D2272" i="15"/>
  <c r="E2272" i="15"/>
  <c r="F2272" i="15"/>
  <c r="G2272" i="15"/>
  <c r="H2272" i="15"/>
  <c r="I2272" i="15"/>
  <c r="J2272" i="15"/>
  <c r="K2272" i="15"/>
  <c r="L2272" i="15"/>
  <c r="A2273" i="15"/>
  <c r="B2273" i="15"/>
  <c r="C2273" i="15"/>
  <c r="D2273" i="15"/>
  <c r="E2273" i="15"/>
  <c r="F2273" i="15"/>
  <c r="G2273" i="15"/>
  <c r="H2273" i="15"/>
  <c r="I2273" i="15"/>
  <c r="J2273" i="15"/>
  <c r="K2273" i="15"/>
  <c r="L2273" i="15"/>
  <c r="A2274" i="15"/>
  <c r="B2274" i="15"/>
  <c r="C2274" i="15"/>
  <c r="D2274" i="15"/>
  <c r="E2274" i="15"/>
  <c r="F2274" i="15"/>
  <c r="G2274" i="15"/>
  <c r="H2274" i="15"/>
  <c r="I2274" i="15"/>
  <c r="J2274" i="15"/>
  <c r="K2274" i="15"/>
  <c r="L2274" i="15"/>
  <c r="A2275" i="15"/>
  <c r="B2275" i="15"/>
  <c r="C2275" i="15"/>
  <c r="D2275" i="15"/>
  <c r="E2275" i="15"/>
  <c r="F2275" i="15"/>
  <c r="G2275" i="15"/>
  <c r="H2275" i="15"/>
  <c r="I2275" i="15"/>
  <c r="J2275" i="15"/>
  <c r="K2275" i="15"/>
  <c r="L2275" i="15"/>
  <c r="A2276" i="15"/>
  <c r="B2276" i="15"/>
  <c r="C2276" i="15"/>
  <c r="D2276" i="15"/>
  <c r="E2276" i="15"/>
  <c r="F2276" i="15"/>
  <c r="G2276" i="15"/>
  <c r="H2276" i="15"/>
  <c r="I2276" i="15"/>
  <c r="J2276" i="15"/>
  <c r="K2276" i="15"/>
  <c r="L2276" i="15"/>
  <c r="A2277" i="15"/>
  <c r="B2277" i="15"/>
  <c r="C2277" i="15"/>
  <c r="D2277" i="15"/>
  <c r="E2277" i="15"/>
  <c r="F2277" i="15"/>
  <c r="G2277" i="15"/>
  <c r="H2277" i="15"/>
  <c r="I2277" i="15"/>
  <c r="J2277" i="15"/>
  <c r="K2277" i="15"/>
  <c r="L2277" i="15"/>
  <c r="A2278" i="15"/>
  <c r="B2278" i="15"/>
  <c r="C2278" i="15"/>
  <c r="D2278" i="15"/>
  <c r="E2278" i="15"/>
  <c r="F2278" i="15"/>
  <c r="G2278" i="15"/>
  <c r="H2278" i="15"/>
  <c r="I2278" i="15"/>
  <c r="J2278" i="15"/>
  <c r="K2278" i="15"/>
  <c r="L2278" i="15"/>
  <c r="A2279" i="15"/>
  <c r="B2279" i="15"/>
  <c r="C2279" i="15"/>
  <c r="D2279" i="15"/>
  <c r="E2279" i="15"/>
  <c r="F2279" i="15"/>
  <c r="G2279" i="15"/>
  <c r="H2279" i="15"/>
  <c r="I2279" i="15"/>
  <c r="J2279" i="15"/>
  <c r="K2279" i="15"/>
  <c r="L2279" i="15"/>
  <c r="A2280" i="15"/>
  <c r="B2280" i="15"/>
  <c r="C2280" i="15"/>
  <c r="D2280" i="15"/>
  <c r="E2280" i="15"/>
  <c r="F2280" i="15"/>
  <c r="G2280" i="15"/>
  <c r="H2280" i="15"/>
  <c r="I2280" i="15"/>
  <c r="J2280" i="15"/>
  <c r="K2280" i="15"/>
  <c r="L2280" i="15"/>
  <c r="A2281" i="15"/>
  <c r="B2281" i="15"/>
  <c r="C2281" i="15"/>
  <c r="D2281" i="15"/>
  <c r="E2281" i="15"/>
  <c r="F2281" i="15"/>
  <c r="G2281" i="15"/>
  <c r="H2281" i="15"/>
  <c r="I2281" i="15"/>
  <c r="J2281" i="15"/>
  <c r="K2281" i="15"/>
  <c r="L2281" i="15"/>
  <c r="A2282" i="15"/>
  <c r="B2282" i="15"/>
  <c r="C2282" i="15"/>
  <c r="D2282" i="15"/>
  <c r="E2282" i="15"/>
  <c r="F2282" i="15"/>
  <c r="G2282" i="15"/>
  <c r="H2282" i="15"/>
  <c r="I2282" i="15"/>
  <c r="J2282" i="15"/>
  <c r="K2282" i="15"/>
  <c r="L2282" i="15"/>
  <c r="A2283" i="15"/>
  <c r="B2283" i="15"/>
  <c r="C2283" i="15"/>
  <c r="D2283" i="15"/>
  <c r="E2283" i="15"/>
  <c r="F2283" i="15"/>
  <c r="G2283" i="15"/>
  <c r="H2283" i="15"/>
  <c r="I2283" i="15"/>
  <c r="J2283" i="15"/>
  <c r="K2283" i="15"/>
  <c r="L2283" i="15"/>
  <c r="A2284" i="15"/>
  <c r="B2284" i="15"/>
  <c r="C2284" i="15"/>
  <c r="D2284" i="15"/>
  <c r="E2284" i="15"/>
  <c r="F2284" i="15"/>
  <c r="G2284" i="15"/>
  <c r="H2284" i="15"/>
  <c r="I2284" i="15"/>
  <c r="J2284" i="15"/>
  <c r="K2284" i="15"/>
  <c r="L2284" i="15"/>
  <c r="A2285" i="15"/>
  <c r="B2285" i="15"/>
  <c r="C2285" i="15"/>
  <c r="D2285" i="15"/>
  <c r="E2285" i="15"/>
  <c r="F2285" i="15"/>
  <c r="G2285" i="15"/>
  <c r="H2285" i="15"/>
  <c r="I2285" i="15"/>
  <c r="J2285" i="15"/>
  <c r="K2285" i="15"/>
  <c r="L2285" i="15"/>
  <c r="A2286" i="15"/>
  <c r="B2286" i="15"/>
  <c r="C2286" i="15"/>
  <c r="D2286" i="15"/>
  <c r="E2286" i="15"/>
  <c r="F2286" i="15"/>
  <c r="G2286" i="15"/>
  <c r="H2286" i="15"/>
  <c r="I2286" i="15"/>
  <c r="J2286" i="15"/>
  <c r="K2286" i="15"/>
  <c r="L2286" i="15"/>
  <c r="A2287" i="15"/>
  <c r="B2287" i="15"/>
  <c r="C2287" i="15"/>
  <c r="D2287" i="15"/>
  <c r="E2287" i="15"/>
  <c r="F2287" i="15"/>
  <c r="G2287" i="15"/>
  <c r="H2287" i="15"/>
  <c r="I2287" i="15"/>
  <c r="J2287" i="15"/>
  <c r="K2287" i="15"/>
  <c r="L2287" i="15"/>
  <c r="A2288" i="15"/>
  <c r="B2288" i="15"/>
  <c r="C2288" i="15"/>
  <c r="D2288" i="15"/>
  <c r="E2288" i="15"/>
  <c r="F2288" i="15"/>
  <c r="G2288" i="15"/>
  <c r="H2288" i="15"/>
  <c r="I2288" i="15"/>
  <c r="J2288" i="15"/>
  <c r="K2288" i="15"/>
  <c r="L2288" i="15"/>
  <c r="A2289" i="15"/>
  <c r="B2289" i="15"/>
  <c r="C2289" i="15"/>
  <c r="D2289" i="15"/>
  <c r="E2289" i="15"/>
  <c r="F2289" i="15"/>
  <c r="G2289" i="15"/>
  <c r="H2289" i="15"/>
  <c r="I2289" i="15"/>
  <c r="J2289" i="15"/>
  <c r="K2289" i="15"/>
  <c r="L2289" i="15"/>
  <c r="A2290" i="15"/>
  <c r="B2290" i="15"/>
  <c r="C2290" i="15"/>
  <c r="D2290" i="15"/>
  <c r="E2290" i="15"/>
  <c r="F2290" i="15"/>
  <c r="G2290" i="15"/>
  <c r="H2290" i="15"/>
  <c r="I2290" i="15"/>
  <c r="J2290" i="15"/>
  <c r="K2290" i="15"/>
  <c r="L2290" i="15"/>
  <c r="A2291" i="15"/>
  <c r="B2291" i="15"/>
  <c r="C2291" i="15"/>
  <c r="D2291" i="15"/>
  <c r="E2291" i="15"/>
  <c r="F2291" i="15"/>
  <c r="G2291" i="15"/>
  <c r="H2291" i="15"/>
  <c r="I2291" i="15"/>
  <c r="J2291" i="15"/>
  <c r="K2291" i="15"/>
  <c r="L2291" i="15"/>
  <c r="A2292" i="15"/>
  <c r="B2292" i="15"/>
  <c r="C2292" i="15"/>
  <c r="D2292" i="15"/>
  <c r="E2292" i="15"/>
  <c r="F2292" i="15"/>
  <c r="G2292" i="15"/>
  <c r="H2292" i="15"/>
  <c r="I2292" i="15"/>
  <c r="J2292" i="15"/>
  <c r="K2292" i="15"/>
  <c r="L2292" i="15"/>
  <c r="A2293" i="15"/>
  <c r="B2293" i="15"/>
  <c r="C2293" i="15"/>
  <c r="D2293" i="15"/>
  <c r="E2293" i="15"/>
  <c r="F2293" i="15"/>
  <c r="G2293" i="15"/>
  <c r="H2293" i="15"/>
  <c r="I2293" i="15"/>
  <c r="J2293" i="15"/>
  <c r="K2293" i="15"/>
  <c r="L2293" i="15"/>
  <c r="A2294" i="15"/>
  <c r="B2294" i="15"/>
  <c r="C2294" i="15"/>
  <c r="D2294" i="15"/>
  <c r="E2294" i="15"/>
  <c r="F2294" i="15"/>
  <c r="G2294" i="15"/>
  <c r="H2294" i="15"/>
  <c r="I2294" i="15"/>
  <c r="J2294" i="15"/>
  <c r="K2294" i="15"/>
  <c r="L2294" i="15"/>
  <c r="A2295" i="15"/>
  <c r="B2295" i="15"/>
  <c r="C2295" i="15"/>
  <c r="D2295" i="15"/>
  <c r="E2295" i="15"/>
  <c r="F2295" i="15"/>
  <c r="G2295" i="15"/>
  <c r="H2295" i="15"/>
  <c r="I2295" i="15"/>
  <c r="J2295" i="15"/>
  <c r="K2295" i="15"/>
  <c r="L2295" i="15"/>
  <c r="A2296" i="15"/>
  <c r="B2296" i="15"/>
  <c r="C2296" i="15"/>
  <c r="D2296" i="15"/>
  <c r="E2296" i="15"/>
  <c r="F2296" i="15"/>
  <c r="G2296" i="15"/>
  <c r="H2296" i="15"/>
  <c r="I2296" i="15"/>
  <c r="J2296" i="15"/>
  <c r="K2296" i="15"/>
  <c r="L2296" i="15"/>
  <c r="A2297" i="15"/>
  <c r="B2297" i="15"/>
  <c r="C2297" i="15"/>
  <c r="D2297" i="15"/>
  <c r="E2297" i="15"/>
  <c r="F2297" i="15"/>
  <c r="G2297" i="15"/>
  <c r="H2297" i="15"/>
  <c r="I2297" i="15"/>
  <c r="J2297" i="15"/>
  <c r="K2297" i="15"/>
  <c r="L2297" i="15"/>
  <c r="A2298" i="15"/>
  <c r="B2298" i="15"/>
  <c r="C2298" i="15"/>
  <c r="D2298" i="15"/>
  <c r="E2298" i="15"/>
  <c r="F2298" i="15"/>
  <c r="G2298" i="15"/>
  <c r="H2298" i="15"/>
  <c r="I2298" i="15"/>
  <c r="J2298" i="15"/>
  <c r="K2298" i="15"/>
  <c r="L2298" i="15"/>
  <c r="A2299" i="15"/>
  <c r="B2299" i="15"/>
  <c r="C2299" i="15"/>
  <c r="D2299" i="15"/>
  <c r="E2299" i="15"/>
  <c r="F2299" i="15"/>
  <c r="G2299" i="15"/>
  <c r="H2299" i="15"/>
  <c r="I2299" i="15"/>
  <c r="J2299" i="15"/>
  <c r="K2299" i="15"/>
  <c r="L2299" i="15"/>
  <c r="A2300" i="15"/>
  <c r="B2300" i="15"/>
  <c r="C2300" i="15"/>
  <c r="D2300" i="15"/>
  <c r="E2300" i="15"/>
  <c r="F2300" i="15"/>
  <c r="G2300" i="15"/>
  <c r="H2300" i="15"/>
  <c r="I2300" i="15"/>
  <c r="J2300" i="15"/>
  <c r="K2300" i="15"/>
  <c r="L2300" i="15"/>
  <c r="A2301" i="15"/>
  <c r="B2301" i="15"/>
  <c r="C2301" i="15"/>
  <c r="D2301" i="15"/>
  <c r="E2301" i="15"/>
  <c r="F2301" i="15"/>
  <c r="G2301" i="15"/>
  <c r="H2301" i="15"/>
  <c r="I2301" i="15"/>
  <c r="J2301" i="15"/>
  <c r="K2301" i="15"/>
  <c r="L2301" i="15"/>
  <c r="A2302" i="15"/>
  <c r="B2302" i="15"/>
  <c r="C2302" i="15"/>
  <c r="D2302" i="15"/>
  <c r="E2302" i="15"/>
  <c r="F2302" i="15"/>
  <c r="G2302" i="15"/>
  <c r="H2302" i="15"/>
  <c r="I2302" i="15"/>
  <c r="J2302" i="15"/>
  <c r="K2302" i="15"/>
  <c r="L2302" i="15"/>
  <c r="A2303" i="15"/>
  <c r="B2303" i="15"/>
  <c r="C2303" i="15"/>
  <c r="D2303" i="15"/>
  <c r="E2303" i="15"/>
  <c r="F2303" i="15"/>
  <c r="G2303" i="15"/>
  <c r="H2303" i="15"/>
  <c r="I2303" i="15"/>
  <c r="J2303" i="15"/>
  <c r="K2303" i="15"/>
  <c r="L2303" i="15"/>
  <c r="A2304" i="15"/>
  <c r="B2304" i="15"/>
  <c r="C2304" i="15"/>
  <c r="D2304" i="15"/>
  <c r="E2304" i="15"/>
  <c r="F2304" i="15"/>
  <c r="G2304" i="15"/>
  <c r="H2304" i="15"/>
  <c r="I2304" i="15"/>
  <c r="J2304" i="15"/>
  <c r="K2304" i="15"/>
  <c r="L2304" i="15"/>
  <c r="A2305" i="15"/>
  <c r="B2305" i="15"/>
  <c r="C2305" i="15"/>
  <c r="D2305" i="15"/>
  <c r="E2305" i="15"/>
  <c r="F2305" i="15"/>
  <c r="G2305" i="15"/>
  <c r="H2305" i="15"/>
  <c r="I2305" i="15"/>
  <c r="J2305" i="15"/>
  <c r="K2305" i="15"/>
  <c r="L2305" i="15"/>
  <c r="A2306" i="15"/>
  <c r="B2306" i="15"/>
  <c r="C2306" i="15"/>
  <c r="D2306" i="15"/>
  <c r="E2306" i="15"/>
  <c r="F2306" i="15"/>
  <c r="G2306" i="15"/>
  <c r="H2306" i="15"/>
  <c r="I2306" i="15"/>
  <c r="J2306" i="15"/>
  <c r="K2306" i="15"/>
  <c r="L2306" i="15"/>
  <c r="A2307" i="15"/>
  <c r="B2307" i="15"/>
  <c r="C2307" i="15"/>
  <c r="D2307" i="15"/>
  <c r="E2307" i="15"/>
  <c r="F2307" i="15"/>
  <c r="G2307" i="15"/>
  <c r="H2307" i="15"/>
  <c r="I2307" i="15"/>
  <c r="J2307" i="15"/>
  <c r="K2307" i="15"/>
  <c r="L2307" i="15"/>
  <c r="A2308" i="15"/>
  <c r="B2308" i="15"/>
  <c r="C2308" i="15"/>
  <c r="D2308" i="15"/>
  <c r="E2308" i="15"/>
  <c r="F2308" i="15"/>
  <c r="G2308" i="15"/>
  <c r="H2308" i="15"/>
  <c r="I2308" i="15"/>
  <c r="J2308" i="15"/>
  <c r="K2308" i="15"/>
  <c r="L2308" i="15"/>
  <c r="A2309" i="15"/>
  <c r="B2309" i="15"/>
  <c r="C2309" i="15"/>
  <c r="D2309" i="15"/>
  <c r="E2309" i="15"/>
  <c r="F2309" i="15"/>
  <c r="G2309" i="15"/>
  <c r="H2309" i="15"/>
  <c r="I2309" i="15"/>
  <c r="J2309" i="15"/>
  <c r="K2309" i="15"/>
  <c r="L2309" i="15"/>
  <c r="A2310" i="15"/>
  <c r="B2310" i="15"/>
  <c r="C2310" i="15"/>
  <c r="D2310" i="15"/>
  <c r="E2310" i="15"/>
  <c r="F2310" i="15"/>
  <c r="G2310" i="15"/>
  <c r="H2310" i="15"/>
  <c r="I2310" i="15"/>
  <c r="J2310" i="15"/>
  <c r="K2310" i="15"/>
  <c r="L2310" i="15"/>
  <c r="A2311" i="15"/>
  <c r="B2311" i="15"/>
  <c r="C2311" i="15"/>
  <c r="D2311" i="15"/>
  <c r="E2311" i="15"/>
  <c r="F2311" i="15"/>
  <c r="G2311" i="15"/>
  <c r="H2311" i="15"/>
  <c r="I2311" i="15"/>
  <c r="J2311" i="15"/>
  <c r="K2311" i="15"/>
  <c r="L2311" i="15"/>
  <c r="A2312" i="15"/>
  <c r="B2312" i="15"/>
  <c r="C2312" i="15"/>
  <c r="D2312" i="15"/>
  <c r="E2312" i="15"/>
  <c r="F2312" i="15"/>
  <c r="G2312" i="15"/>
  <c r="H2312" i="15"/>
  <c r="I2312" i="15"/>
  <c r="J2312" i="15"/>
  <c r="K2312" i="15"/>
  <c r="L2312" i="15"/>
  <c r="A2313" i="15"/>
  <c r="B2313" i="15"/>
  <c r="C2313" i="15"/>
  <c r="D2313" i="15"/>
  <c r="E2313" i="15"/>
  <c r="F2313" i="15"/>
  <c r="G2313" i="15"/>
  <c r="H2313" i="15"/>
  <c r="I2313" i="15"/>
  <c r="J2313" i="15"/>
  <c r="K2313" i="15"/>
  <c r="L2313" i="15"/>
  <c r="A2314" i="15"/>
  <c r="B2314" i="15"/>
  <c r="C2314" i="15"/>
  <c r="D2314" i="15"/>
  <c r="E2314" i="15"/>
  <c r="F2314" i="15"/>
  <c r="G2314" i="15"/>
  <c r="H2314" i="15"/>
  <c r="I2314" i="15"/>
  <c r="J2314" i="15"/>
  <c r="K2314" i="15"/>
  <c r="L2314" i="15"/>
  <c r="A2315" i="15"/>
  <c r="B2315" i="15"/>
  <c r="C2315" i="15"/>
  <c r="D2315" i="15"/>
  <c r="E2315" i="15"/>
  <c r="F2315" i="15"/>
  <c r="G2315" i="15"/>
  <c r="H2315" i="15"/>
  <c r="I2315" i="15"/>
  <c r="J2315" i="15"/>
  <c r="K2315" i="15"/>
  <c r="L2315" i="15"/>
  <c r="A2316" i="15"/>
  <c r="B2316" i="15"/>
  <c r="C2316" i="15"/>
  <c r="D2316" i="15"/>
  <c r="E2316" i="15"/>
  <c r="F2316" i="15"/>
  <c r="G2316" i="15"/>
  <c r="H2316" i="15"/>
  <c r="I2316" i="15"/>
  <c r="J2316" i="15"/>
  <c r="K2316" i="15"/>
  <c r="L2316" i="15"/>
  <c r="A2317" i="15"/>
  <c r="B2317" i="15"/>
  <c r="C2317" i="15"/>
  <c r="D2317" i="15"/>
  <c r="E2317" i="15"/>
  <c r="F2317" i="15"/>
  <c r="G2317" i="15"/>
  <c r="H2317" i="15"/>
  <c r="I2317" i="15"/>
  <c r="J2317" i="15"/>
  <c r="K2317" i="15"/>
  <c r="L2317" i="15"/>
  <c r="A2318" i="15"/>
  <c r="B2318" i="15"/>
  <c r="C2318" i="15"/>
  <c r="D2318" i="15"/>
  <c r="E2318" i="15"/>
  <c r="F2318" i="15"/>
  <c r="G2318" i="15"/>
  <c r="H2318" i="15"/>
  <c r="I2318" i="15"/>
  <c r="J2318" i="15"/>
  <c r="K2318" i="15"/>
  <c r="L2318" i="15"/>
  <c r="A2319" i="15"/>
  <c r="B2319" i="15"/>
  <c r="C2319" i="15"/>
  <c r="D2319" i="15"/>
  <c r="E2319" i="15"/>
  <c r="F2319" i="15"/>
  <c r="G2319" i="15"/>
  <c r="H2319" i="15"/>
  <c r="I2319" i="15"/>
  <c r="J2319" i="15"/>
  <c r="K2319" i="15"/>
  <c r="L2319" i="15"/>
  <c r="A2320" i="15"/>
  <c r="B2320" i="15"/>
  <c r="C2320" i="15"/>
  <c r="D2320" i="15"/>
  <c r="E2320" i="15"/>
  <c r="F2320" i="15"/>
  <c r="G2320" i="15"/>
  <c r="H2320" i="15"/>
  <c r="I2320" i="15"/>
  <c r="J2320" i="15"/>
  <c r="K2320" i="15"/>
  <c r="L2320" i="15"/>
  <c r="A2321" i="15"/>
  <c r="B2321" i="15"/>
  <c r="C2321" i="15"/>
  <c r="D2321" i="15"/>
  <c r="E2321" i="15"/>
  <c r="F2321" i="15"/>
  <c r="G2321" i="15"/>
  <c r="H2321" i="15"/>
  <c r="I2321" i="15"/>
  <c r="J2321" i="15"/>
  <c r="K2321" i="15"/>
  <c r="L2321" i="15"/>
  <c r="A2322" i="15"/>
  <c r="B2322" i="15"/>
  <c r="C2322" i="15"/>
  <c r="D2322" i="15"/>
  <c r="E2322" i="15"/>
  <c r="F2322" i="15"/>
  <c r="G2322" i="15"/>
  <c r="H2322" i="15"/>
  <c r="I2322" i="15"/>
  <c r="J2322" i="15"/>
  <c r="K2322" i="15"/>
  <c r="L2322" i="15"/>
  <c r="A2323" i="15"/>
  <c r="B2323" i="15"/>
  <c r="C2323" i="15"/>
  <c r="D2323" i="15"/>
  <c r="E2323" i="15"/>
  <c r="F2323" i="15"/>
  <c r="G2323" i="15"/>
  <c r="H2323" i="15"/>
  <c r="I2323" i="15"/>
  <c r="J2323" i="15"/>
  <c r="K2323" i="15"/>
  <c r="L2323" i="15"/>
  <c r="A2324" i="15"/>
  <c r="B2324" i="15"/>
  <c r="C2324" i="15"/>
  <c r="D2324" i="15"/>
  <c r="E2324" i="15"/>
  <c r="F2324" i="15"/>
  <c r="G2324" i="15"/>
  <c r="H2324" i="15"/>
  <c r="I2324" i="15"/>
  <c r="J2324" i="15"/>
  <c r="K2324" i="15"/>
  <c r="L2324" i="15"/>
  <c r="A2325" i="15"/>
  <c r="B2325" i="15"/>
  <c r="C2325" i="15"/>
  <c r="D2325" i="15"/>
  <c r="E2325" i="15"/>
  <c r="F2325" i="15"/>
  <c r="G2325" i="15"/>
  <c r="H2325" i="15"/>
  <c r="I2325" i="15"/>
  <c r="J2325" i="15"/>
  <c r="K2325" i="15"/>
  <c r="L2325" i="15"/>
  <c r="A2326" i="15"/>
  <c r="B2326" i="15"/>
  <c r="C2326" i="15"/>
  <c r="D2326" i="15"/>
  <c r="E2326" i="15"/>
  <c r="F2326" i="15"/>
  <c r="G2326" i="15"/>
  <c r="H2326" i="15"/>
  <c r="I2326" i="15"/>
  <c r="J2326" i="15"/>
  <c r="K2326" i="15"/>
  <c r="L2326" i="15"/>
  <c r="A2327" i="15"/>
  <c r="B2327" i="15"/>
  <c r="C2327" i="15"/>
  <c r="D2327" i="15"/>
  <c r="E2327" i="15"/>
  <c r="F2327" i="15"/>
  <c r="G2327" i="15"/>
  <c r="H2327" i="15"/>
  <c r="I2327" i="15"/>
  <c r="J2327" i="15"/>
  <c r="K2327" i="15"/>
  <c r="L2327" i="15"/>
  <c r="A2328" i="15"/>
  <c r="B2328" i="15"/>
  <c r="C2328" i="15"/>
  <c r="D2328" i="15"/>
  <c r="E2328" i="15"/>
  <c r="F2328" i="15"/>
  <c r="G2328" i="15"/>
  <c r="H2328" i="15"/>
  <c r="I2328" i="15"/>
  <c r="J2328" i="15"/>
  <c r="K2328" i="15"/>
  <c r="L2328" i="15"/>
  <c r="A2329" i="15"/>
  <c r="B2329" i="15"/>
  <c r="C2329" i="15"/>
  <c r="D2329" i="15"/>
  <c r="E2329" i="15"/>
  <c r="F2329" i="15"/>
  <c r="G2329" i="15"/>
  <c r="H2329" i="15"/>
  <c r="I2329" i="15"/>
  <c r="J2329" i="15"/>
  <c r="K2329" i="15"/>
  <c r="L2329" i="15"/>
  <c r="A2330" i="15"/>
  <c r="B2330" i="15"/>
  <c r="C2330" i="15"/>
  <c r="D2330" i="15"/>
  <c r="E2330" i="15"/>
  <c r="F2330" i="15"/>
  <c r="G2330" i="15"/>
  <c r="H2330" i="15"/>
  <c r="I2330" i="15"/>
  <c r="J2330" i="15"/>
  <c r="K2330" i="15"/>
  <c r="L2330" i="15"/>
  <c r="A2331" i="15"/>
  <c r="B2331" i="15"/>
  <c r="C2331" i="15"/>
  <c r="D2331" i="15"/>
  <c r="E2331" i="15"/>
  <c r="F2331" i="15"/>
  <c r="G2331" i="15"/>
  <c r="H2331" i="15"/>
  <c r="I2331" i="15"/>
  <c r="J2331" i="15"/>
  <c r="K2331" i="15"/>
  <c r="L2331" i="15"/>
  <c r="A2332" i="15"/>
  <c r="B2332" i="15"/>
  <c r="C2332" i="15"/>
  <c r="D2332" i="15"/>
  <c r="E2332" i="15"/>
  <c r="F2332" i="15"/>
  <c r="G2332" i="15"/>
  <c r="H2332" i="15"/>
  <c r="I2332" i="15"/>
  <c r="J2332" i="15"/>
  <c r="K2332" i="15"/>
  <c r="L2332" i="15"/>
  <c r="A2333" i="15"/>
  <c r="B2333" i="15"/>
  <c r="C2333" i="15"/>
  <c r="D2333" i="15"/>
  <c r="E2333" i="15"/>
  <c r="F2333" i="15"/>
  <c r="G2333" i="15"/>
  <c r="H2333" i="15"/>
  <c r="I2333" i="15"/>
  <c r="J2333" i="15"/>
  <c r="K2333" i="15"/>
  <c r="L2333" i="15"/>
  <c r="A2334" i="15"/>
  <c r="B2334" i="15"/>
  <c r="C2334" i="15"/>
  <c r="D2334" i="15"/>
  <c r="E2334" i="15"/>
  <c r="F2334" i="15"/>
  <c r="G2334" i="15"/>
  <c r="H2334" i="15"/>
  <c r="I2334" i="15"/>
  <c r="J2334" i="15"/>
  <c r="K2334" i="15"/>
  <c r="L2334" i="15"/>
  <c r="A2335" i="15"/>
  <c r="B2335" i="15"/>
  <c r="C2335" i="15"/>
  <c r="D2335" i="15"/>
  <c r="E2335" i="15"/>
  <c r="F2335" i="15"/>
  <c r="G2335" i="15"/>
  <c r="H2335" i="15"/>
  <c r="I2335" i="15"/>
  <c r="J2335" i="15"/>
  <c r="K2335" i="15"/>
  <c r="L2335" i="15"/>
  <c r="A2336" i="15"/>
  <c r="B2336" i="15"/>
  <c r="C2336" i="15"/>
  <c r="D2336" i="15"/>
  <c r="E2336" i="15"/>
  <c r="F2336" i="15"/>
  <c r="G2336" i="15"/>
  <c r="H2336" i="15"/>
  <c r="I2336" i="15"/>
  <c r="J2336" i="15"/>
  <c r="K2336" i="15"/>
  <c r="L2336" i="15"/>
  <c r="A2337" i="15"/>
  <c r="B2337" i="15"/>
  <c r="C2337" i="15"/>
  <c r="D2337" i="15"/>
  <c r="E2337" i="15"/>
  <c r="F2337" i="15"/>
  <c r="G2337" i="15"/>
  <c r="H2337" i="15"/>
  <c r="I2337" i="15"/>
  <c r="J2337" i="15"/>
  <c r="K2337" i="15"/>
  <c r="L2337" i="15"/>
  <c r="A2338" i="15"/>
  <c r="B2338" i="15"/>
  <c r="C2338" i="15"/>
  <c r="D2338" i="15"/>
  <c r="E2338" i="15"/>
  <c r="F2338" i="15"/>
  <c r="G2338" i="15"/>
  <c r="H2338" i="15"/>
  <c r="I2338" i="15"/>
  <c r="J2338" i="15"/>
  <c r="K2338" i="15"/>
  <c r="L2338" i="15"/>
  <c r="A2339" i="15"/>
  <c r="B2339" i="15"/>
  <c r="C2339" i="15"/>
  <c r="D2339" i="15"/>
  <c r="E2339" i="15"/>
  <c r="F2339" i="15"/>
  <c r="G2339" i="15"/>
  <c r="H2339" i="15"/>
  <c r="I2339" i="15"/>
  <c r="J2339" i="15"/>
  <c r="K2339" i="15"/>
  <c r="L2339" i="15"/>
  <c r="A2340" i="15"/>
  <c r="B2340" i="15"/>
  <c r="C2340" i="15"/>
  <c r="D2340" i="15"/>
  <c r="E2340" i="15"/>
  <c r="F2340" i="15"/>
  <c r="G2340" i="15"/>
  <c r="H2340" i="15"/>
  <c r="I2340" i="15"/>
  <c r="J2340" i="15"/>
  <c r="K2340" i="15"/>
  <c r="L2340" i="15"/>
  <c r="A2341" i="15"/>
  <c r="B2341" i="15"/>
  <c r="C2341" i="15"/>
  <c r="D2341" i="15"/>
  <c r="E2341" i="15"/>
  <c r="F2341" i="15"/>
  <c r="G2341" i="15"/>
  <c r="H2341" i="15"/>
  <c r="I2341" i="15"/>
  <c r="J2341" i="15"/>
  <c r="K2341" i="15"/>
  <c r="L2341" i="15"/>
  <c r="A2342" i="15"/>
  <c r="B2342" i="15"/>
  <c r="C2342" i="15"/>
  <c r="D2342" i="15"/>
  <c r="E2342" i="15"/>
  <c r="F2342" i="15"/>
  <c r="G2342" i="15"/>
  <c r="H2342" i="15"/>
  <c r="I2342" i="15"/>
  <c r="J2342" i="15"/>
  <c r="K2342" i="15"/>
  <c r="L2342" i="15"/>
  <c r="A2343" i="15"/>
  <c r="B2343" i="15"/>
  <c r="C2343" i="15"/>
  <c r="D2343" i="15"/>
  <c r="E2343" i="15"/>
  <c r="F2343" i="15"/>
  <c r="G2343" i="15"/>
  <c r="H2343" i="15"/>
  <c r="I2343" i="15"/>
  <c r="J2343" i="15"/>
  <c r="K2343" i="15"/>
  <c r="L2343" i="15"/>
  <c r="A2344" i="15"/>
  <c r="B2344" i="15"/>
  <c r="C2344" i="15"/>
  <c r="D2344" i="15"/>
  <c r="E2344" i="15"/>
  <c r="F2344" i="15"/>
  <c r="G2344" i="15"/>
  <c r="H2344" i="15"/>
  <c r="I2344" i="15"/>
  <c r="J2344" i="15"/>
  <c r="K2344" i="15"/>
  <c r="L2344" i="15"/>
  <c r="A2345" i="15"/>
  <c r="B2345" i="15"/>
  <c r="C2345" i="15"/>
  <c r="D2345" i="15"/>
  <c r="E2345" i="15"/>
  <c r="F2345" i="15"/>
  <c r="G2345" i="15"/>
  <c r="H2345" i="15"/>
  <c r="I2345" i="15"/>
  <c r="J2345" i="15"/>
  <c r="K2345" i="15"/>
  <c r="L2345" i="15"/>
  <c r="A2346" i="15"/>
  <c r="B2346" i="15"/>
  <c r="C2346" i="15"/>
  <c r="D2346" i="15"/>
  <c r="E2346" i="15"/>
  <c r="F2346" i="15"/>
  <c r="G2346" i="15"/>
  <c r="H2346" i="15"/>
  <c r="I2346" i="15"/>
  <c r="J2346" i="15"/>
  <c r="K2346" i="15"/>
  <c r="L2346" i="15"/>
  <c r="A2347" i="15"/>
  <c r="B2347" i="15"/>
  <c r="C2347" i="15"/>
  <c r="D2347" i="15"/>
  <c r="E2347" i="15"/>
  <c r="F2347" i="15"/>
  <c r="G2347" i="15"/>
  <c r="H2347" i="15"/>
  <c r="I2347" i="15"/>
  <c r="J2347" i="15"/>
  <c r="K2347" i="15"/>
  <c r="L2347" i="15"/>
  <c r="A2348" i="15"/>
  <c r="B2348" i="15"/>
  <c r="C2348" i="15"/>
  <c r="D2348" i="15"/>
  <c r="E2348" i="15"/>
  <c r="F2348" i="15"/>
  <c r="G2348" i="15"/>
  <c r="H2348" i="15"/>
  <c r="I2348" i="15"/>
  <c r="J2348" i="15"/>
  <c r="K2348" i="15"/>
  <c r="L2348" i="15"/>
  <c r="A2349" i="15"/>
  <c r="B2349" i="15"/>
  <c r="C2349" i="15"/>
  <c r="D2349" i="15"/>
  <c r="E2349" i="15"/>
  <c r="F2349" i="15"/>
  <c r="G2349" i="15"/>
  <c r="H2349" i="15"/>
  <c r="I2349" i="15"/>
  <c r="J2349" i="15"/>
  <c r="K2349" i="15"/>
  <c r="L2349" i="15"/>
  <c r="A2350" i="15"/>
  <c r="B2350" i="15"/>
  <c r="C2350" i="15"/>
  <c r="D2350" i="15"/>
  <c r="E2350" i="15"/>
  <c r="F2350" i="15"/>
  <c r="G2350" i="15"/>
  <c r="H2350" i="15"/>
  <c r="I2350" i="15"/>
  <c r="J2350" i="15"/>
  <c r="K2350" i="15"/>
  <c r="L2350" i="15"/>
  <c r="A2351" i="15"/>
  <c r="B2351" i="15"/>
  <c r="C2351" i="15"/>
  <c r="D2351" i="15"/>
  <c r="E2351" i="15"/>
  <c r="F2351" i="15"/>
  <c r="G2351" i="15"/>
  <c r="H2351" i="15"/>
  <c r="I2351" i="15"/>
  <c r="J2351" i="15"/>
  <c r="K2351" i="15"/>
  <c r="L2351" i="15"/>
  <c r="A2352" i="15"/>
  <c r="B2352" i="15"/>
  <c r="C2352" i="15"/>
  <c r="D2352" i="15"/>
  <c r="E2352" i="15"/>
  <c r="F2352" i="15"/>
  <c r="G2352" i="15"/>
  <c r="H2352" i="15"/>
  <c r="I2352" i="15"/>
  <c r="J2352" i="15"/>
  <c r="K2352" i="15"/>
  <c r="L2352" i="15"/>
  <c r="A2353" i="15"/>
  <c r="B2353" i="15"/>
  <c r="C2353" i="15"/>
  <c r="D2353" i="15"/>
  <c r="E2353" i="15"/>
  <c r="F2353" i="15"/>
  <c r="G2353" i="15"/>
  <c r="H2353" i="15"/>
  <c r="I2353" i="15"/>
  <c r="J2353" i="15"/>
  <c r="K2353" i="15"/>
  <c r="L2353" i="15"/>
  <c r="A2354" i="15"/>
  <c r="B2354" i="15"/>
  <c r="C2354" i="15"/>
  <c r="D2354" i="15"/>
  <c r="E2354" i="15"/>
  <c r="F2354" i="15"/>
  <c r="G2354" i="15"/>
  <c r="H2354" i="15"/>
  <c r="I2354" i="15"/>
  <c r="J2354" i="15"/>
  <c r="K2354" i="15"/>
  <c r="L2354" i="15"/>
  <c r="A2355" i="15"/>
  <c r="B2355" i="15"/>
  <c r="C2355" i="15"/>
  <c r="D2355" i="15"/>
  <c r="E2355" i="15"/>
  <c r="F2355" i="15"/>
  <c r="G2355" i="15"/>
  <c r="H2355" i="15"/>
  <c r="I2355" i="15"/>
  <c r="J2355" i="15"/>
  <c r="K2355" i="15"/>
  <c r="L2355" i="15"/>
  <c r="A2356" i="15"/>
  <c r="B2356" i="15"/>
  <c r="C2356" i="15"/>
  <c r="D2356" i="15"/>
  <c r="E2356" i="15"/>
  <c r="F2356" i="15"/>
  <c r="G2356" i="15"/>
  <c r="H2356" i="15"/>
  <c r="I2356" i="15"/>
  <c r="J2356" i="15"/>
  <c r="K2356" i="15"/>
  <c r="L2356" i="15"/>
  <c r="A2357" i="15"/>
  <c r="B2357" i="15"/>
  <c r="C2357" i="15"/>
  <c r="D2357" i="15"/>
  <c r="E2357" i="15"/>
  <c r="F2357" i="15"/>
  <c r="G2357" i="15"/>
  <c r="H2357" i="15"/>
  <c r="I2357" i="15"/>
  <c r="J2357" i="15"/>
  <c r="K2357" i="15"/>
  <c r="L2357" i="15"/>
  <c r="A2358" i="15"/>
  <c r="B2358" i="15"/>
  <c r="C2358" i="15"/>
  <c r="D2358" i="15"/>
  <c r="E2358" i="15"/>
  <c r="F2358" i="15"/>
  <c r="G2358" i="15"/>
  <c r="H2358" i="15"/>
  <c r="I2358" i="15"/>
  <c r="J2358" i="15"/>
  <c r="K2358" i="15"/>
  <c r="L2358" i="15"/>
  <c r="A2359" i="15"/>
  <c r="B2359" i="15"/>
  <c r="C2359" i="15"/>
  <c r="D2359" i="15"/>
  <c r="E2359" i="15"/>
  <c r="F2359" i="15"/>
  <c r="G2359" i="15"/>
  <c r="H2359" i="15"/>
  <c r="I2359" i="15"/>
  <c r="J2359" i="15"/>
  <c r="K2359" i="15"/>
  <c r="L2359" i="15"/>
  <c r="A2360" i="15"/>
  <c r="B2360" i="15"/>
  <c r="C2360" i="15"/>
  <c r="D2360" i="15"/>
  <c r="E2360" i="15"/>
  <c r="F2360" i="15"/>
  <c r="G2360" i="15"/>
  <c r="H2360" i="15"/>
  <c r="I2360" i="15"/>
  <c r="J2360" i="15"/>
  <c r="K2360" i="15"/>
  <c r="L2360" i="15"/>
  <c r="A2361" i="15"/>
  <c r="B2361" i="15"/>
  <c r="C2361" i="15"/>
  <c r="D2361" i="15"/>
  <c r="E2361" i="15"/>
  <c r="F2361" i="15"/>
  <c r="G2361" i="15"/>
  <c r="H2361" i="15"/>
  <c r="I2361" i="15"/>
  <c r="J2361" i="15"/>
  <c r="K2361" i="15"/>
  <c r="L2361" i="15"/>
  <c r="A2362" i="15"/>
  <c r="B2362" i="15"/>
  <c r="C2362" i="15"/>
  <c r="D2362" i="15"/>
  <c r="E2362" i="15"/>
  <c r="F2362" i="15"/>
  <c r="G2362" i="15"/>
  <c r="H2362" i="15"/>
  <c r="I2362" i="15"/>
  <c r="J2362" i="15"/>
  <c r="K2362" i="15"/>
  <c r="L2362" i="15"/>
  <c r="A2363" i="15"/>
  <c r="B2363" i="15"/>
  <c r="C2363" i="15"/>
  <c r="D2363" i="15"/>
  <c r="E2363" i="15"/>
  <c r="F2363" i="15"/>
  <c r="G2363" i="15"/>
  <c r="H2363" i="15"/>
  <c r="I2363" i="15"/>
  <c r="J2363" i="15"/>
  <c r="K2363" i="15"/>
  <c r="L2363" i="15"/>
  <c r="A2364" i="15"/>
  <c r="B2364" i="15"/>
  <c r="C2364" i="15"/>
  <c r="D2364" i="15"/>
  <c r="E2364" i="15"/>
  <c r="F2364" i="15"/>
  <c r="G2364" i="15"/>
  <c r="H2364" i="15"/>
  <c r="I2364" i="15"/>
  <c r="J2364" i="15"/>
  <c r="K2364" i="15"/>
  <c r="L2364" i="15"/>
  <c r="A2365" i="15"/>
  <c r="B2365" i="15"/>
  <c r="C2365" i="15"/>
  <c r="D2365" i="15"/>
  <c r="E2365" i="15"/>
  <c r="F2365" i="15"/>
  <c r="G2365" i="15"/>
  <c r="H2365" i="15"/>
  <c r="I2365" i="15"/>
  <c r="J2365" i="15"/>
  <c r="K2365" i="15"/>
  <c r="L2365" i="15"/>
  <c r="A2366" i="15"/>
  <c r="B2366" i="15"/>
  <c r="C2366" i="15"/>
  <c r="D2366" i="15"/>
  <c r="E2366" i="15"/>
  <c r="F2366" i="15"/>
  <c r="G2366" i="15"/>
  <c r="H2366" i="15"/>
  <c r="I2366" i="15"/>
  <c r="J2366" i="15"/>
  <c r="K2366" i="15"/>
  <c r="L2366" i="15"/>
  <c r="A2367" i="15"/>
  <c r="B2367" i="15"/>
  <c r="C2367" i="15"/>
  <c r="D2367" i="15"/>
  <c r="E2367" i="15"/>
  <c r="F2367" i="15"/>
  <c r="G2367" i="15"/>
  <c r="H2367" i="15"/>
  <c r="I2367" i="15"/>
  <c r="J2367" i="15"/>
  <c r="K2367" i="15"/>
  <c r="L2367" i="15"/>
  <c r="A2368" i="15"/>
  <c r="B2368" i="15"/>
  <c r="C2368" i="15"/>
  <c r="D2368" i="15"/>
  <c r="E2368" i="15"/>
  <c r="F2368" i="15"/>
  <c r="G2368" i="15"/>
  <c r="H2368" i="15"/>
  <c r="I2368" i="15"/>
  <c r="J2368" i="15"/>
  <c r="K2368" i="15"/>
  <c r="L2368" i="15"/>
  <c r="A2369" i="15"/>
  <c r="B2369" i="15"/>
  <c r="C2369" i="15"/>
  <c r="D2369" i="15"/>
  <c r="E2369" i="15"/>
  <c r="F2369" i="15"/>
  <c r="G2369" i="15"/>
  <c r="H2369" i="15"/>
  <c r="I2369" i="15"/>
  <c r="J2369" i="15"/>
  <c r="K2369" i="15"/>
  <c r="L2369" i="15"/>
  <c r="A2370" i="15"/>
  <c r="B2370" i="15"/>
  <c r="C2370" i="15"/>
  <c r="D2370" i="15"/>
  <c r="E2370" i="15"/>
  <c r="F2370" i="15"/>
  <c r="G2370" i="15"/>
  <c r="H2370" i="15"/>
  <c r="I2370" i="15"/>
  <c r="J2370" i="15"/>
  <c r="K2370" i="15"/>
  <c r="L2370" i="15"/>
  <c r="A2371" i="15"/>
  <c r="B2371" i="15"/>
  <c r="C2371" i="15"/>
  <c r="D2371" i="15"/>
  <c r="E2371" i="15"/>
  <c r="F2371" i="15"/>
  <c r="G2371" i="15"/>
  <c r="H2371" i="15"/>
  <c r="I2371" i="15"/>
  <c r="J2371" i="15"/>
  <c r="K2371" i="15"/>
  <c r="L2371" i="15"/>
  <c r="A2372" i="15"/>
  <c r="B2372" i="15"/>
  <c r="C2372" i="15"/>
  <c r="D2372" i="15"/>
  <c r="E2372" i="15"/>
  <c r="F2372" i="15"/>
  <c r="G2372" i="15"/>
  <c r="H2372" i="15"/>
  <c r="I2372" i="15"/>
  <c r="J2372" i="15"/>
  <c r="K2372" i="15"/>
  <c r="L2372" i="15"/>
  <c r="A2373" i="15"/>
  <c r="B2373" i="15"/>
  <c r="C2373" i="15"/>
  <c r="D2373" i="15"/>
  <c r="E2373" i="15"/>
  <c r="F2373" i="15"/>
  <c r="G2373" i="15"/>
  <c r="H2373" i="15"/>
  <c r="I2373" i="15"/>
  <c r="J2373" i="15"/>
  <c r="K2373" i="15"/>
  <c r="L2373" i="15"/>
  <c r="A2374" i="15"/>
  <c r="B2374" i="15"/>
  <c r="C2374" i="15"/>
  <c r="D2374" i="15"/>
  <c r="E2374" i="15"/>
  <c r="F2374" i="15"/>
  <c r="G2374" i="15"/>
  <c r="H2374" i="15"/>
  <c r="I2374" i="15"/>
  <c r="J2374" i="15"/>
  <c r="K2374" i="15"/>
  <c r="L2374" i="15"/>
  <c r="A2375" i="15"/>
  <c r="B2375" i="15"/>
  <c r="C2375" i="15"/>
  <c r="D2375" i="15"/>
  <c r="E2375" i="15"/>
  <c r="F2375" i="15"/>
  <c r="G2375" i="15"/>
  <c r="H2375" i="15"/>
  <c r="I2375" i="15"/>
  <c r="J2375" i="15"/>
  <c r="K2375" i="15"/>
  <c r="L2375" i="15"/>
  <c r="A2376" i="15"/>
  <c r="B2376" i="15"/>
  <c r="C2376" i="15"/>
  <c r="D2376" i="15"/>
  <c r="E2376" i="15"/>
  <c r="F2376" i="15"/>
  <c r="G2376" i="15"/>
  <c r="H2376" i="15"/>
  <c r="I2376" i="15"/>
  <c r="J2376" i="15"/>
  <c r="K2376" i="15"/>
  <c r="L2376" i="15"/>
  <c r="A2377" i="15"/>
  <c r="B2377" i="15"/>
  <c r="C2377" i="15"/>
  <c r="D2377" i="15"/>
  <c r="E2377" i="15"/>
  <c r="F2377" i="15"/>
  <c r="G2377" i="15"/>
  <c r="H2377" i="15"/>
  <c r="I2377" i="15"/>
  <c r="J2377" i="15"/>
  <c r="K2377" i="15"/>
  <c r="L2377" i="15"/>
  <c r="A2378" i="15"/>
  <c r="B2378" i="15"/>
  <c r="C2378" i="15"/>
  <c r="D2378" i="15"/>
  <c r="E2378" i="15"/>
  <c r="F2378" i="15"/>
  <c r="G2378" i="15"/>
  <c r="H2378" i="15"/>
  <c r="I2378" i="15"/>
  <c r="J2378" i="15"/>
  <c r="K2378" i="15"/>
  <c r="L2378" i="15"/>
  <c r="A2379" i="15"/>
  <c r="B2379" i="15"/>
  <c r="C2379" i="15"/>
  <c r="D2379" i="15"/>
  <c r="E2379" i="15"/>
  <c r="F2379" i="15"/>
  <c r="G2379" i="15"/>
  <c r="H2379" i="15"/>
  <c r="I2379" i="15"/>
  <c r="J2379" i="15"/>
  <c r="K2379" i="15"/>
  <c r="L2379" i="15"/>
  <c r="A2380" i="15"/>
  <c r="B2380" i="15"/>
  <c r="C2380" i="15"/>
  <c r="D2380" i="15"/>
  <c r="E2380" i="15"/>
  <c r="F2380" i="15"/>
  <c r="G2380" i="15"/>
  <c r="H2380" i="15"/>
  <c r="I2380" i="15"/>
  <c r="J2380" i="15"/>
  <c r="K2380" i="15"/>
  <c r="L2380" i="15"/>
  <c r="A2381" i="15"/>
  <c r="B2381" i="15"/>
  <c r="C2381" i="15"/>
  <c r="D2381" i="15"/>
  <c r="E2381" i="15"/>
  <c r="F2381" i="15"/>
  <c r="G2381" i="15"/>
  <c r="H2381" i="15"/>
  <c r="I2381" i="15"/>
  <c r="J2381" i="15"/>
  <c r="K2381" i="15"/>
  <c r="L2381" i="15"/>
  <c r="A2382" i="15"/>
  <c r="B2382" i="15"/>
  <c r="C2382" i="15"/>
  <c r="D2382" i="15"/>
  <c r="E2382" i="15"/>
  <c r="F2382" i="15"/>
  <c r="G2382" i="15"/>
  <c r="H2382" i="15"/>
  <c r="I2382" i="15"/>
  <c r="J2382" i="15"/>
  <c r="K2382" i="15"/>
  <c r="L2382" i="15"/>
  <c r="A2383" i="15"/>
  <c r="B2383" i="15"/>
  <c r="C2383" i="15"/>
  <c r="D2383" i="15"/>
  <c r="E2383" i="15"/>
  <c r="F2383" i="15"/>
  <c r="G2383" i="15"/>
  <c r="H2383" i="15"/>
  <c r="I2383" i="15"/>
  <c r="J2383" i="15"/>
  <c r="K2383" i="15"/>
  <c r="L2383" i="15"/>
  <c r="A2384" i="15"/>
  <c r="B2384" i="15"/>
  <c r="C2384" i="15"/>
  <c r="D2384" i="15"/>
  <c r="E2384" i="15"/>
  <c r="F2384" i="15"/>
  <c r="G2384" i="15"/>
  <c r="H2384" i="15"/>
  <c r="I2384" i="15"/>
  <c r="J2384" i="15"/>
  <c r="K2384" i="15"/>
  <c r="L2384" i="15"/>
  <c r="A2385" i="15"/>
  <c r="B2385" i="15"/>
  <c r="C2385" i="15"/>
  <c r="D2385" i="15"/>
  <c r="E2385" i="15"/>
  <c r="F2385" i="15"/>
  <c r="G2385" i="15"/>
  <c r="H2385" i="15"/>
  <c r="I2385" i="15"/>
  <c r="J2385" i="15"/>
  <c r="K2385" i="15"/>
  <c r="L2385" i="15"/>
  <c r="A2386" i="15"/>
  <c r="B2386" i="15"/>
  <c r="C2386" i="15"/>
  <c r="D2386" i="15"/>
  <c r="E2386" i="15"/>
  <c r="F2386" i="15"/>
  <c r="G2386" i="15"/>
  <c r="H2386" i="15"/>
  <c r="I2386" i="15"/>
  <c r="J2386" i="15"/>
  <c r="K2386" i="15"/>
  <c r="L2386" i="15"/>
  <c r="A2387" i="15"/>
  <c r="B2387" i="15"/>
  <c r="C2387" i="15"/>
  <c r="D2387" i="15"/>
  <c r="E2387" i="15"/>
  <c r="F2387" i="15"/>
  <c r="G2387" i="15"/>
  <c r="H2387" i="15"/>
  <c r="I2387" i="15"/>
  <c r="J2387" i="15"/>
  <c r="K2387" i="15"/>
  <c r="L2387" i="15"/>
  <c r="A2388" i="15"/>
  <c r="B2388" i="15"/>
  <c r="C2388" i="15"/>
  <c r="D2388" i="15"/>
  <c r="E2388" i="15"/>
  <c r="F2388" i="15"/>
  <c r="G2388" i="15"/>
  <c r="H2388" i="15"/>
  <c r="I2388" i="15"/>
  <c r="J2388" i="15"/>
  <c r="K2388" i="15"/>
  <c r="L2388" i="15"/>
  <c r="A2389" i="15"/>
  <c r="B2389" i="15"/>
  <c r="C2389" i="15"/>
  <c r="D2389" i="15"/>
  <c r="E2389" i="15"/>
  <c r="F2389" i="15"/>
  <c r="G2389" i="15"/>
  <c r="H2389" i="15"/>
  <c r="I2389" i="15"/>
  <c r="J2389" i="15"/>
  <c r="K2389" i="15"/>
  <c r="L2389" i="15"/>
  <c r="A2390" i="15"/>
  <c r="B2390" i="15"/>
  <c r="C2390" i="15"/>
  <c r="D2390" i="15"/>
  <c r="E2390" i="15"/>
  <c r="F2390" i="15"/>
  <c r="G2390" i="15"/>
  <c r="H2390" i="15"/>
  <c r="I2390" i="15"/>
  <c r="J2390" i="15"/>
  <c r="K2390" i="15"/>
  <c r="L2390" i="15"/>
  <c r="A2391" i="15"/>
  <c r="B2391" i="15"/>
  <c r="C2391" i="15"/>
  <c r="D2391" i="15"/>
  <c r="E2391" i="15"/>
  <c r="F2391" i="15"/>
  <c r="G2391" i="15"/>
  <c r="H2391" i="15"/>
  <c r="I2391" i="15"/>
  <c r="J2391" i="15"/>
  <c r="K2391" i="15"/>
  <c r="L2391" i="15"/>
  <c r="A2392" i="15"/>
  <c r="B2392" i="15"/>
  <c r="C2392" i="15"/>
  <c r="D2392" i="15"/>
  <c r="E2392" i="15"/>
  <c r="F2392" i="15"/>
  <c r="G2392" i="15"/>
  <c r="H2392" i="15"/>
  <c r="I2392" i="15"/>
  <c r="J2392" i="15"/>
  <c r="K2392" i="15"/>
  <c r="L2392" i="15"/>
  <c r="A2393" i="15"/>
  <c r="B2393" i="15"/>
  <c r="C2393" i="15"/>
  <c r="D2393" i="15"/>
  <c r="E2393" i="15"/>
  <c r="F2393" i="15"/>
  <c r="G2393" i="15"/>
  <c r="H2393" i="15"/>
  <c r="I2393" i="15"/>
  <c r="J2393" i="15"/>
  <c r="K2393" i="15"/>
  <c r="L2393" i="15"/>
  <c r="A2394" i="15"/>
  <c r="B2394" i="15"/>
  <c r="C2394" i="15"/>
  <c r="D2394" i="15"/>
  <c r="E2394" i="15"/>
  <c r="F2394" i="15"/>
  <c r="G2394" i="15"/>
  <c r="H2394" i="15"/>
  <c r="I2394" i="15"/>
  <c r="J2394" i="15"/>
  <c r="K2394" i="15"/>
  <c r="L2394" i="15"/>
  <c r="A2395" i="15"/>
  <c r="B2395" i="15"/>
  <c r="C2395" i="15"/>
  <c r="D2395" i="15"/>
  <c r="E2395" i="15"/>
  <c r="F2395" i="15"/>
  <c r="G2395" i="15"/>
  <c r="H2395" i="15"/>
  <c r="I2395" i="15"/>
  <c r="J2395" i="15"/>
  <c r="K2395" i="15"/>
  <c r="L2395" i="15"/>
  <c r="A2396" i="15"/>
  <c r="B2396" i="15"/>
  <c r="C2396" i="15"/>
  <c r="D2396" i="15"/>
  <c r="E2396" i="15"/>
  <c r="F2396" i="15"/>
  <c r="G2396" i="15"/>
  <c r="H2396" i="15"/>
  <c r="I2396" i="15"/>
  <c r="J2396" i="15"/>
  <c r="K2396" i="15"/>
  <c r="L2396" i="15"/>
  <c r="A2397" i="15"/>
  <c r="B2397" i="15"/>
  <c r="C2397" i="15"/>
  <c r="D2397" i="15"/>
  <c r="E2397" i="15"/>
  <c r="F2397" i="15"/>
  <c r="G2397" i="15"/>
  <c r="H2397" i="15"/>
  <c r="I2397" i="15"/>
  <c r="J2397" i="15"/>
  <c r="K2397" i="15"/>
  <c r="L2397" i="15"/>
  <c r="A2398" i="15"/>
  <c r="B2398" i="15"/>
  <c r="C2398" i="15"/>
  <c r="D2398" i="15"/>
  <c r="E2398" i="15"/>
  <c r="F2398" i="15"/>
  <c r="G2398" i="15"/>
  <c r="H2398" i="15"/>
  <c r="I2398" i="15"/>
  <c r="J2398" i="15"/>
  <c r="K2398" i="15"/>
  <c r="L2398" i="15"/>
  <c r="A2399" i="15"/>
  <c r="B2399" i="15"/>
  <c r="C2399" i="15"/>
  <c r="D2399" i="15"/>
  <c r="E2399" i="15"/>
  <c r="F2399" i="15"/>
  <c r="G2399" i="15"/>
  <c r="H2399" i="15"/>
  <c r="I2399" i="15"/>
  <c r="J2399" i="15"/>
  <c r="K2399" i="15"/>
  <c r="L2399" i="15"/>
  <c r="A2400" i="15"/>
  <c r="B2400" i="15"/>
  <c r="C2400" i="15"/>
  <c r="D2400" i="15"/>
  <c r="E2400" i="15"/>
  <c r="F2400" i="15"/>
  <c r="G2400" i="15"/>
  <c r="H2400" i="15"/>
  <c r="I2400" i="15"/>
  <c r="J2400" i="15"/>
  <c r="K2400" i="15"/>
  <c r="L2400" i="15"/>
  <c r="A2401" i="15"/>
  <c r="B2401" i="15"/>
  <c r="C2401" i="15"/>
  <c r="D2401" i="15"/>
  <c r="E2401" i="15"/>
  <c r="F2401" i="15"/>
  <c r="G2401" i="15"/>
  <c r="H2401" i="15"/>
  <c r="I2401" i="15"/>
  <c r="J2401" i="15"/>
  <c r="K2401" i="15"/>
  <c r="L2401" i="15"/>
  <c r="A2402" i="15"/>
  <c r="B2402" i="15"/>
  <c r="C2402" i="15"/>
  <c r="D2402" i="15"/>
  <c r="E2402" i="15"/>
  <c r="F2402" i="15"/>
  <c r="G2402" i="15"/>
  <c r="H2402" i="15"/>
  <c r="I2402" i="15"/>
  <c r="J2402" i="15"/>
  <c r="K2402" i="15"/>
  <c r="L2402" i="15"/>
  <c r="A2403" i="15"/>
  <c r="B2403" i="15"/>
  <c r="C2403" i="15"/>
  <c r="D2403" i="15"/>
  <c r="E2403" i="15"/>
  <c r="F2403" i="15"/>
  <c r="G2403" i="15"/>
  <c r="H2403" i="15"/>
  <c r="I2403" i="15"/>
  <c r="J2403" i="15"/>
  <c r="K2403" i="15"/>
  <c r="L2403" i="15"/>
  <c r="A2404" i="15"/>
  <c r="B2404" i="15"/>
  <c r="C2404" i="15"/>
  <c r="D2404" i="15"/>
  <c r="E2404" i="15"/>
  <c r="F2404" i="15"/>
  <c r="G2404" i="15"/>
  <c r="H2404" i="15"/>
  <c r="I2404" i="15"/>
  <c r="J2404" i="15"/>
  <c r="K2404" i="15"/>
  <c r="L2404" i="15"/>
  <c r="A2405" i="15"/>
  <c r="B2405" i="15"/>
  <c r="C2405" i="15"/>
  <c r="D2405" i="15"/>
  <c r="E2405" i="15"/>
  <c r="F2405" i="15"/>
  <c r="G2405" i="15"/>
  <c r="H2405" i="15"/>
  <c r="I2405" i="15"/>
  <c r="J2405" i="15"/>
  <c r="K2405" i="15"/>
  <c r="L2405" i="15"/>
  <c r="A2406" i="15"/>
  <c r="B2406" i="15"/>
  <c r="C2406" i="15"/>
  <c r="D2406" i="15"/>
  <c r="E2406" i="15"/>
  <c r="F2406" i="15"/>
  <c r="G2406" i="15"/>
  <c r="H2406" i="15"/>
  <c r="I2406" i="15"/>
  <c r="J2406" i="15"/>
  <c r="K2406" i="15"/>
  <c r="L2406" i="15"/>
  <c r="A2407" i="15"/>
  <c r="B2407" i="15"/>
  <c r="C2407" i="15"/>
  <c r="D2407" i="15"/>
  <c r="E2407" i="15"/>
  <c r="F2407" i="15"/>
  <c r="G2407" i="15"/>
  <c r="H2407" i="15"/>
  <c r="I2407" i="15"/>
  <c r="J2407" i="15"/>
  <c r="K2407" i="15"/>
  <c r="L2407" i="15"/>
  <c r="A2408" i="15"/>
  <c r="B2408" i="15"/>
  <c r="C2408" i="15"/>
  <c r="D2408" i="15"/>
  <c r="E2408" i="15"/>
  <c r="F2408" i="15"/>
  <c r="G2408" i="15"/>
  <c r="H2408" i="15"/>
  <c r="I2408" i="15"/>
  <c r="J2408" i="15"/>
  <c r="K2408" i="15"/>
  <c r="L2408" i="15"/>
  <c r="A2409" i="15"/>
  <c r="B2409" i="15"/>
  <c r="C2409" i="15"/>
  <c r="D2409" i="15"/>
  <c r="E2409" i="15"/>
  <c r="F2409" i="15"/>
  <c r="G2409" i="15"/>
  <c r="H2409" i="15"/>
  <c r="I2409" i="15"/>
  <c r="J2409" i="15"/>
  <c r="K2409" i="15"/>
  <c r="L2409" i="15"/>
  <c r="A2410" i="15"/>
  <c r="B2410" i="15"/>
  <c r="C2410" i="15"/>
  <c r="D2410" i="15"/>
  <c r="E2410" i="15"/>
  <c r="F2410" i="15"/>
  <c r="G2410" i="15"/>
  <c r="H2410" i="15"/>
  <c r="I2410" i="15"/>
  <c r="J2410" i="15"/>
  <c r="K2410" i="15"/>
  <c r="L2410" i="15"/>
  <c r="A2411" i="15"/>
  <c r="B2411" i="15"/>
  <c r="C2411" i="15"/>
  <c r="D2411" i="15"/>
  <c r="E2411" i="15"/>
  <c r="F2411" i="15"/>
  <c r="G2411" i="15"/>
  <c r="H2411" i="15"/>
  <c r="I2411" i="15"/>
  <c r="J2411" i="15"/>
  <c r="K2411" i="15"/>
  <c r="L2411" i="15"/>
  <c r="A2412" i="15"/>
  <c r="B2412" i="15"/>
  <c r="C2412" i="15"/>
  <c r="D2412" i="15"/>
  <c r="E2412" i="15"/>
  <c r="F2412" i="15"/>
  <c r="G2412" i="15"/>
  <c r="H2412" i="15"/>
  <c r="I2412" i="15"/>
  <c r="J2412" i="15"/>
  <c r="K2412" i="15"/>
  <c r="L2412" i="15"/>
  <c r="A2413" i="15"/>
  <c r="B2413" i="15"/>
  <c r="C2413" i="15"/>
  <c r="D2413" i="15"/>
  <c r="E2413" i="15"/>
  <c r="F2413" i="15"/>
  <c r="G2413" i="15"/>
  <c r="H2413" i="15"/>
  <c r="I2413" i="15"/>
  <c r="J2413" i="15"/>
  <c r="K2413" i="15"/>
  <c r="L2413" i="15"/>
  <c r="A2414" i="15"/>
  <c r="B2414" i="15"/>
  <c r="C2414" i="15"/>
  <c r="D2414" i="15"/>
  <c r="E2414" i="15"/>
  <c r="F2414" i="15"/>
  <c r="G2414" i="15"/>
  <c r="H2414" i="15"/>
  <c r="I2414" i="15"/>
  <c r="J2414" i="15"/>
  <c r="K2414" i="15"/>
  <c r="L2414" i="15"/>
  <c r="A2415" i="15"/>
  <c r="B2415" i="15"/>
  <c r="C2415" i="15"/>
  <c r="D2415" i="15"/>
  <c r="E2415" i="15"/>
  <c r="F2415" i="15"/>
  <c r="G2415" i="15"/>
  <c r="H2415" i="15"/>
  <c r="I2415" i="15"/>
  <c r="J2415" i="15"/>
  <c r="K2415" i="15"/>
  <c r="L2415" i="15"/>
  <c r="A2416" i="15"/>
  <c r="B2416" i="15"/>
  <c r="C2416" i="15"/>
  <c r="D2416" i="15"/>
  <c r="E2416" i="15"/>
  <c r="F2416" i="15"/>
  <c r="G2416" i="15"/>
  <c r="H2416" i="15"/>
  <c r="I2416" i="15"/>
  <c r="J2416" i="15"/>
  <c r="K2416" i="15"/>
  <c r="L2416" i="15"/>
  <c r="A2417" i="15"/>
  <c r="B2417" i="15"/>
  <c r="C2417" i="15"/>
  <c r="D2417" i="15"/>
  <c r="E2417" i="15"/>
  <c r="F2417" i="15"/>
  <c r="G2417" i="15"/>
  <c r="H2417" i="15"/>
  <c r="I2417" i="15"/>
  <c r="J2417" i="15"/>
  <c r="K2417" i="15"/>
  <c r="L2417" i="15"/>
  <c r="A2418" i="15"/>
  <c r="B2418" i="15"/>
  <c r="C2418" i="15"/>
  <c r="D2418" i="15"/>
  <c r="E2418" i="15"/>
  <c r="F2418" i="15"/>
  <c r="G2418" i="15"/>
  <c r="H2418" i="15"/>
  <c r="I2418" i="15"/>
  <c r="J2418" i="15"/>
  <c r="K2418" i="15"/>
  <c r="L2418" i="15"/>
  <c r="A2419" i="15"/>
  <c r="B2419" i="15"/>
  <c r="C2419" i="15"/>
  <c r="D2419" i="15"/>
  <c r="E2419" i="15"/>
  <c r="F2419" i="15"/>
  <c r="G2419" i="15"/>
  <c r="H2419" i="15"/>
  <c r="I2419" i="15"/>
  <c r="J2419" i="15"/>
  <c r="K2419" i="15"/>
  <c r="L2419" i="15"/>
  <c r="A2420" i="15"/>
  <c r="B2420" i="15"/>
  <c r="C2420" i="15"/>
  <c r="D2420" i="15"/>
  <c r="E2420" i="15"/>
  <c r="F2420" i="15"/>
  <c r="G2420" i="15"/>
  <c r="H2420" i="15"/>
  <c r="I2420" i="15"/>
  <c r="J2420" i="15"/>
  <c r="K2420" i="15"/>
  <c r="L2420" i="15"/>
  <c r="A2421" i="15"/>
  <c r="B2421" i="15"/>
  <c r="C2421" i="15"/>
  <c r="D2421" i="15"/>
  <c r="E2421" i="15"/>
  <c r="F2421" i="15"/>
  <c r="G2421" i="15"/>
  <c r="H2421" i="15"/>
  <c r="I2421" i="15"/>
  <c r="J2421" i="15"/>
  <c r="K2421" i="15"/>
  <c r="L2421" i="15"/>
  <c r="A2422" i="15"/>
  <c r="B2422" i="15"/>
  <c r="C2422" i="15"/>
  <c r="D2422" i="15"/>
  <c r="E2422" i="15"/>
  <c r="F2422" i="15"/>
  <c r="G2422" i="15"/>
  <c r="H2422" i="15"/>
  <c r="I2422" i="15"/>
  <c r="J2422" i="15"/>
  <c r="K2422" i="15"/>
  <c r="L2422" i="15"/>
  <c r="A2423" i="15"/>
  <c r="B2423" i="15"/>
  <c r="C2423" i="15"/>
  <c r="D2423" i="15"/>
  <c r="E2423" i="15"/>
  <c r="F2423" i="15"/>
  <c r="G2423" i="15"/>
  <c r="H2423" i="15"/>
  <c r="I2423" i="15"/>
  <c r="J2423" i="15"/>
  <c r="K2423" i="15"/>
  <c r="L2423" i="15"/>
  <c r="A2424" i="15"/>
  <c r="B2424" i="15"/>
  <c r="C2424" i="15"/>
  <c r="D2424" i="15"/>
  <c r="E2424" i="15"/>
  <c r="F2424" i="15"/>
  <c r="G2424" i="15"/>
  <c r="H2424" i="15"/>
  <c r="I2424" i="15"/>
  <c r="J2424" i="15"/>
  <c r="K2424" i="15"/>
  <c r="L2424" i="15"/>
  <c r="A2425" i="15"/>
  <c r="B2425" i="15"/>
  <c r="C2425" i="15"/>
  <c r="D2425" i="15"/>
  <c r="E2425" i="15"/>
  <c r="F2425" i="15"/>
  <c r="G2425" i="15"/>
  <c r="H2425" i="15"/>
  <c r="I2425" i="15"/>
  <c r="J2425" i="15"/>
  <c r="K2425" i="15"/>
  <c r="L2425" i="15"/>
  <c r="A2426" i="15"/>
  <c r="B2426" i="15"/>
  <c r="C2426" i="15"/>
  <c r="D2426" i="15"/>
  <c r="E2426" i="15"/>
  <c r="F2426" i="15"/>
  <c r="G2426" i="15"/>
  <c r="H2426" i="15"/>
  <c r="I2426" i="15"/>
  <c r="J2426" i="15"/>
  <c r="K2426" i="15"/>
  <c r="L2426" i="15"/>
  <c r="A2427" i="15"/>
  <c r="B2427" i="15"/>
  <c r="C2427" i="15"/>
  <c r="D2427" i="15"/>
  <c r="E2427" i="15"/>
  <c r="F2427" i="15"/>
  <c r="G2427" i="15"/>
  <c r="H2427" i="15"/>
  <c r="I2427" i="15"/>
  <c r="J2427" i="15"/>
  <c r="K2427" i="15"/>
  <c r="L2427" i="15"/>
  <c r="A2428" i="15"/>
  <c r="B2428" i="15"/>
  <c r="C2428" i="15"/>
  <c r="D2428" i="15"/>
  <c r="E2428" i="15"/>
  <c r="F2428" i="15"/>
  <c r="G2428" i="15"/>
  <c r="H2428" i="15"/>
  <c r="I2428" i="15"/>
  <c r="J2428" i="15"/>
  <c r="K2428" i="15"/>
  <c r="L2428" i="15"/>
  <c r="A2429" i="15"/>
  <c r="B2429" i="15"/>
  <c r="C2429" i="15"/>
  <c r="D2429" i="15"/>
  <c r="E2429" i="15"/>
  <c r="F2429" i="15"/>
  <c r="G2429" i="15"/>
  <c r="H2429" i="15"/>
  <c r="I2429" i="15"/>
  <c r="J2429" i="15"/>
  <c r="K2429" i="15"/>
  <c r="L2429" i="15"/>
  <c r="A2430" i="15"/>
  <c r="B2430" i="15"/>
  <c r="C2430" i="15"/>
  <c r="D2430" i="15"/>
  <c r="E2430" i="15"/>
  <c r="F2430" i="15"/>
  <c r="G2430" i="15"/>
  <c r="H2430" i="15"/>
  <c r="I2430" i="15"/>
  <c r="J2430" i="15"/>
  <c r="K2430" i="15"/>
  <c r="L2430" i="15"/>
  <c r="A2431" i="15"/>
  <c r="B2431" i="15"/>
  <c r="C2431" i="15"/>
  <c r="D2431" i="15"/>
  <c r="E2431" i="15"/>
  <c r="F2431" i="15"/>
  <c r="G2431" i="15"/>
  <c r="H2431" i="15"/>
  <c r="I2431" i="15"/>
  <c r="J2431" i="15"/>
  <c r="K2431" i="15"/>
  <c r="L2431" i="15"/>
  <c r="A2432" i="15"/>
  <c r="B2432" i="15"/>
  <c r="C2432" i="15"/>
  <c r="D2432" i="15"/>
  <c r="E2432" i="15"/>
  <c r="F2432" i="15"/>
  <c r="G2432" i="15"/>
  <c r="H2432" i="15"/>
  <c r="I2432" i="15"/>
  <c r="J2432" i="15"/>
  <c r="K2432" i="15"/>
  <c r="L2432" i="15"/>
  <c r="A2433" i="15"/>
  <c r="B2433" i="15"/>
  <c r="C2433" i="15"/>
  <c r="D2433" i="15"/>
  <c r="E2433" i="15"/>
  <c r="F2433" i="15"/>
  <c r="G2433" i="15"/>
  <c r="H2433" i="15"/>
  <c r="I2433" i="15"/>
  <c r="J2433" i="15"/>
  <c r="K2433" i="15"/>
  <c r="L2433" i="15"/>
  <c r="A2434" i="15"/>
  <c r="B2434" i="15"/>
  <c r="C2434" i="15"/>
  <c r="D2434" i="15"/>
  <c r="E2434" i="15"/>
  <c r="F2434" i="15"/>
  <c r="G2434" i="15"/>
  <c r="H2434" i="15"/>
  <c r="I2434" i="15"/>
  <c r="J2434" i="15"/>
  <c r="K2434" i="15"/>
  <c r="L2434" i="15"/>
  <c r="A2435" i="15"/>
  <c r="B2435" i="15"/>
  <c r="C2435" i="15"/>
  <c r="D2435" i="15"/>
  <c r="E2435" i="15"/>
  <c r="F2435" i="15"/>
  <c r="G2435" i="15"/>
  <c r="H2435" i="15"/>
  <c r="I2435" i="15"/>
  <c r="J2435" i="15"/>
  <c r="K2435" i="15"/>
  <c r="L2435" i="15"/>
  <c r="A2436" i="15"/>
  <c r="B2436" i="15"/>
  <c r="C2436" i="15"/>
  <c r="D2436" i="15"/>
  <c r="E2436" i="15"/>
  <c r="F2436" i="15"/>
  <c r="G2436" i="15"/>
  <c r="H2436" i="15"/>
  <c r="I2436" i="15"/>
  <c r="J2436" i="15"/>
  <c r="K2436" i="15"/>
  <c r="L2436" i="15"/>
  <c r="A2437" i="15"/>
  <c r="B2437" i="15"/>
  <c r="C2437" i="15"/>
  <c r="D2437" i="15"/>
  <c r="E2437" i="15"/>
  <c r="F2437" i="15"/>
  <c r="G2437" i="15"/>
  <c r="H2437" i="15"/>
  <c r="I2437" i="15"/>
  <c r="J2437" i="15"/>
  <c r="K2437" i="15"/>
  <c r="L2437" i="15"/>
  <c r="A2438" i="15"/>
  <c r="B2438" i="15"/>
  <c r="C2438" i="15"/>
  <c r="D2438" i="15"/>
  <c r="E2438" i="15"/>
  <c r="F2438" i="15"/>
  <c r="G2438" i="15"/>
  <c r="H2438" i="15"/>
  <c r="I2438" i="15"/>
  <c r="J2438" i="15"/>
  <c r="K2438" i="15"/>
  <c r="L2438" i="15"/>
  <c r="A2439" i="15"/>
  <c r="B2439" i="15"/>
  <c r="C2439" i="15"/>
  <c r="D2439" i="15"/>
  <c r="E2439" i="15"/>
  <c r="F2439" i="15"/>
  <c r="G2439" i="15"/>
  <c r="H2439" i="15"/>
  <c r="I2439" i="15"/>
  <c r="J2439" i="15"/>
  <c r="K2439" i="15"/>
  <c r="L2439" i="15"/>
  <c r="A2440" i="15"/>
  <c r="B2440" i="15"/>
  <c r="C2440" i="15"/>
  <c r="D2440" i="15"/>
  <c r="E2440" i="15"/>
  <c r="F2440" i="15"/>
  <c r="G2440" i="15"/>
  <c r="H2440" i="15"/>
  <c r="I2440" i="15"/>
  <c r="J2440" i="15"/>
  <c r="K2440" i="15"/>
  <c r="L2440" i="15"/>
  <c r="A2441" i="15"/>
  <c r="B2441" i="15"/>
  <c r="C2441" i="15"/>
  <c r="D2441" i="15"/>
  <c r="E2441" i="15"/>
  <c r="F2441" i="15"/>
  <c r="G2441" i="15"/>
  <c r="H2441" i="15"/>
  <c r="I2441" i="15"/>
  <c r="J2441" i="15"/>
  <c r="K2441" i="15"/>
  <c r="L2441" i="15"/>
  <c r="A2442" i="15"/>
  <c r="B2442" i="15"/>
  <c r="C2442" i="15"/>
  <c r="D2442" i="15"/>
  <c r="E2442" i="15"/>
  <c r="F2442" i="15"/>
  <c r="G2442" i="15"/>
  <c r="H2442" i="15"/>
  <c r="I2442" i="15"/>
  <c r="J2442" i="15"/>
  <c r="K2442" i="15"/>
  <c r="L2442" i="15"/>
  <c r="A2443" i="15"/>
  <c r="B2443" i="15"/>
  <c r="C2443" i="15"/>
  <c r="D2443" i="15"/>
  <c r="E2443" i="15"/>
  <c r="F2443" i="15"/>
  <c r="G2443" i="15"/>
  <c r="H2443" i="15"/>
  <c r="I2443" i="15"/>
  <c r="J2443" i="15"/>
  <c r="K2443" i="15"/>
  <c r="L2443" i="15"/>
  <c r="A2444" i="15"/>
  <c r="B2444" i="15"/>
  <c r="C2444" i="15"/>
  <c r="D2444" i="15"/>
  <c r="E2444" i="15"/>
  <c r="F2444" i="15"/>
  <c r="G2444" i="15"/>
  <c r="H2444" i="15"/>
  <c r="I2444" i="15"/>
  <c r="J2444" i="15"/>
  <c r="K2444" i="15"/>
  <c r="L2444" i="15"/>
  <c r="A2445" i="15"/>
  <c r="B2445" i="15"/>
  <c r="C2445" i="15"/>
  <c r="D2445" i="15"/>
  <c r="E2445" i="15"/>
  <c r="F2445" i="15"/>
  <c r="G2445" i="15"/>
  <c r="H2445" i="15"/>
  <c r="I2445" i="15"/>
  <c r="J2445" i="15"/>
  <c r="K2445" i="15"/>
  <c r="L2445" i="15"/>
  <c r="A2446" i="15"/>
  <c r="B2446" i="15"/>
  <c r="C2446" i="15"/>
  <c r="D2446" i="15"/>
  <c r="E2446" i="15"/>
  <c r="F2446" i="15"/>
  <c r="G2446" i="15"/>
  <c r="H2446" i="15"/>
  <c r="I2446" i="15"/>
  <c r="J2446" i="15"/>
  <c r="K2446" i="15"/>
  <c r="L2446" i="15"/>
  <c r="A2447" i="15"/>
  <c r="B2447" i="15"/>
  <c r="C2447" i="15"/>
  <c r="D2447" i="15"/>
  <c r="E2447" i="15"/>
  <c r="F2447" i="15"/>
  <c r="G2447" i="15"/>
  <c r="H2447" i="15"/>
  <c r="I2447" i="15"/>
  <c r="J2447" i="15"/>
  <c r="K2447" i="15"/>
  <c r="L2447" i="15"/>
  <c r="A2448" i="15"/>
  <c r="B2448" i="15"/>
  <c r="C2448" i="15"/>
  <c r="D2448" i="15"/>
  <c r="E2448" i="15"/>
  <c r="F2448" i="15"/>
  <c r="G2448" i="15"/>
  <c r="H2448" i="15"/>
  <c r="I2448" i="15"/>
  <c r="J2448" i="15"/>
  <c r="K2448" i="15"/>
  <c r="L2448" i="15"/>
  <c r="A2449" i="15"/>
  <c r="B2449" i="15"/>
  <c r="C2449" i="15"/>
  <c r="D2449" i="15"/>
  <c r="E2449" i="15"/>
  <c r="F2449" i="15"/>
  <c r="G2449" i="15"/>
  <c r="H2449" i="15"/>
  <c r="I2449" i="15"/>
  <c r="J2449" i="15"/>
  <c r="K2449" i="15"/>
  <c r="L2449" i="15"/>
  <c r="A2450" i="15"/>
  <c r="B2450" i="15"/>
  <c r="C2450" i="15"/>
  <c r="D2450" i="15"/>
  <c r="E2450" i="15"/>
  <c r="F2450" i="15"/>
  <c r="G2450" i="15"/>
  <c r="H2450" i="15"/>
  <c r="I2450" i="15"/>
  <c r="J2450" i="15"/>
  <c r="K2450" i="15"/>
  <c r="L2450" i="15"/>
  <c r="A2451" i="15"/>
  <c r="B2451" i="15"/>
  <c r="C2451" i="15"/>
  <c r="D2451" i="15"/>
  <c r="E2451" i="15"/>
  <c r="F2451" i="15"/>
  <c r="G2451" i="15"/>
  <c r="H2451" i="15"/>
  <c r="I2451" i="15"/>
  <c r="J2451" i="15"/>
  <c r="K2451" i="15"/>
  <c r="L2451" i="15"/>
  <c r="A2452" i="15"/>
  <c r="B2452" i="15"/>
  <c r="C2452" i="15"/>
  <c r="D2452" i="15"/>
  <c r="E2452" i="15"/>
  <c r="F2452" i="15"/>
  <c r="G2452" i="15"/>
  <c r="H2452" i="15"/>
  <c r="I2452" i="15"/>
  <c r="J2452" i="15"/>
  <c r="K2452" i="15"/>
  <c r="L2452" i="15"/>
  <c r="A2453" i="15"/>
  <c r="B2453" i="15"/>
  <c r="C2453" i="15"/>
  <c r="D2453" i="15"/>
  <c r="E2453" i="15"/>
  <c r="F2453" i="15"/>
  <c r="G2453" i="15"/>
  <c r="H2453" i="15"/>
  <c r="I2453" i="15"/>
  <c r="J2453" i="15"/>
  <c r="K2453" i="15"/>
  <c r="L2453" i="15"/>
  <c r="A2454" i="15"/>
  <c r="B2454" i="15"/>
  <c r="C2454" i="15"/>
  <c r="D2454" i="15"/>
  <c r="E2454" i="15"/>
  <c r="F2454" i="15"/>
  <c r="G2454" i="15"/>
  <c r="H2454" i="15"/>
  <c r="I2454" i="15"/>
  <c r="J2454" i="15"/>
  <c r="K2454" i="15"/>
  <c r="L2454" i="15"/>
  <c r="A2455" i="15"/>
  <c r="B2455" i="15"/>
  <c r="C2455" i="15"/>
  <c r="D2455" i="15"/>
  <c r="E2455" i="15"/>
  <c r="F2455" i="15"/>
  <c r="G2455" i="15"/>
  <c r="H2455" i="15"/>
  <c r="I2455" i="15"/>
  <c r="J2455" i="15"/>
  <c r="K2455" i="15"/>
  <c r="L2455" i="15"/>
  <c r="A2456" i="15"/>
  <c r="B2456" i="15"/>
  <c r="C2456" i="15"/>
  <c r="D2456" i="15"/>
  <c r="E2456" i="15"/>
  <c r="F2456" i="15"/>
  <c r="G2456" i="15"/>
  <c r="H2456" i="15"/>
  <c r="I2456" i="15"/>
  <c r="J2456" i="15"/>
  <c r="K2456" i="15"/>
  <c r="L2456" i="15"/>
  <c r="A2457" i="15"/>
  <c r="B2457" i="15"/>
  <c r="C2457" i="15"/>
  <c r="D2457" i="15"/>
  <c r="E2457" i="15"/>
  <c r="F2457" i="15"/>
  <c r="G2457" i="15"/>
  <c r="H2457" i="15"/>
  <c r="I2457" i="15"/>
  <c r="J2457" i="15"/>
  <c r="K2457" i="15"/>
  <c r="L2457" i="15"/>
  <c r="A2458" i="15"/>
  <c r="B2458" i="15"/>
  <c r="C2458" i="15"/>
  <c r="D2458" i="15"/>
  <c r="E2458" i="15"/>
  <c r="F2458" i="15"/>
  <c r="G2458" i="15"/>
  <c r="H2458" i="15"/>
  <c r="I2458" i="15"/>
  <c r="J2458" i="15"/>
  <c r="K2458" i="15"/>
  <c r="L2458" i="15"/>
  <c r="A2459" i="15"/>
  <c r="B2459" i="15"/>
  <c r="C2459" i="15"/>
  <c r="D2459" i="15"/>
  <c r="E2459" i="15"/>
  <c r="F2459" i="15"/>
  <c r="G2459" i="15"/>
  <c r="H2459" i="15"/>
  <c r="I2459" i="15"/>
  <c r="J2459" i="15"/>
  <c r="K2459" i="15"/>
  <c r="L2459" i="15"/>
  <c r="A2460" i="15"/>
  <c r="B2460" i="15"/>
  <c r="C2460" i="15"/>
  <c r="D2460" i="15"/>
  <c r="E2460" i="15"/>
  <c r="F2460" i="15"/>
  <c r="G2460" i="15"/>
  <c r="H2460" i="15"/>
  <c r="I2460" i="15"/>
  <c r="J2460" i="15"/>
  <c r="K2460" i="15"/>
  <c r="L2460" i="15"/>
  <c r="A2461" i="15"/>
  <c r="B2461" i="15"/>
  <c r="C2461" i="15"/>
  <c r="D2461" i="15"/>
  <c r="E2461" i="15"/>
  <c r="F2461" i="15"/>
  <c r="G2461" i="15"/>
  <c r="H2461" i="15"/>
  <c r="I2461" i="15"/>
  <c r="J2461" i="15"/>
  <c r="K2461" i="15"/>
  <c r="L2461" i="15"/>
  <c r="A2462" i="15"/>
  <c r="B2462" i="15"/>
  <c r="C2462" i="15"/>
  <c r="D2462" i="15"/>
  <c r="E2462" i="15"/>
  <c r="F2462" i="15"/>
  <c r="G2462" i="15"/>
  <c r="H2462" i="15"/>
  <c r="I2462" i="15"/>
  <c r="J2462" i="15"/>
  <c r="K2462" i="15"/>
  <c r="L2462" i="15"/>
  <c r="A2463" i="15"/>
  <c r="B2463" i="15"/>
  <c r="C2463" i="15"/>
  <c r="D2463" i="15"/>
  <c r="E2463" i="15"/>
  <c r="F2463" i="15"/>
  <c r="G2463" i="15"/>
  <c r="H2463" i="15"/>
  <c r="I2463" i="15"/>
  <c r="J2463" i="15"/>
  <c r="K2463" i="15"/>
  <c r="L2463" i="15"/>
  <c r="A2464" i="15"/>
  <c r="B2464" i="15"/>
  <c r="C2464" i="15"/>
  <c r="D2464" i="15"/>
  <c r="E2464" i="15"/>
  <c r="F2464" i="15"/>
  <c r="G2464" i="15"/>
  <c r="H2464" i="15"/>
  <c r="I2464" i="15"/>
  <c r="J2464" i="15"/>
  <c r="K2464" i="15"/>
  <c r="L2464" i="15"/>
  <c r="A2465" i="15"/>
  <c r="B2465" i="15"/>
  <c r="C2465" i="15"/>
  <c r="D2465" i="15"/>
  <c r="E2465" i="15"/>
  <c r="F2465" i="15"/>
  <c r="G2465" i="15"/>
  <c r="H2465" i="15"/>
  <c r="I2465" i="15"/>
  <c r="J2465" i="15"/>
  <c r="K2465" i="15"/>
  <c r="L2465" i="15"/>
  <c r="A2466" i="15"/>
  <c r="B2466" i="15"/>
  <c r="C2466" i="15"/>
  <c r="D2466" i="15"/>
  <c r="E2466" i="15"/>
  <c r="F2466" i="15"/>
  <c r="G2466" i="15"/>
  <c r="H2466" i="15"/>
  <c r="I2466" i="15"/>
  <c r="J2466" i="15"/>
  <c r="K2466" i="15"/>
  <c r="L2466" i="15"/>
  <c r="A2467" i="15"/>
  <c r="B2467" i="15"/>
  <c r="C2467" i="15"/>
  <c r="D2467" i="15"/>
  <c r="E2467" i="15"/>
  <c r="F2467" i="15"/>
  <c r="G2467" i="15"/>
  <c r="H2467" i="15"/>
  <c r="I2467" i="15"/>
  <c r="J2467" i="15"/>
  <c r="K2467" i="15"/>
  <c r="L2467" i="15"/>
  <c r="A2468" i="15"/>
  <c r="B2468" i="15"/>
  <c r="C2468" i="15"/>
  <c r="D2468" i="15"/>
  <c r="E2468" i="15"/>
  <c r="F2468" i="15"/>
  <c r="G2468" i="15"/>
  <c r="H2468" i="15"/>
  <c r="I2468" i="15"/>
  <c r="J2468" i="15"/>
  <c r="K2468" i="15"/>
  <c r="L2468" i="15"/>
  <c r="A2469" i="15"/>
  <c r="B2469" i="15"/>
  <c r="C2469" i="15"/>
  <c r="D2469" i="15"/>
  <c r="E2469" i="15"/>
  <c r="F2469" i="15"/>
  <c r="G2469" i="15"/>
  <c r="H2469" i="15"/>
  <c r="I2469" i="15"/>
  <c r="J2469" i="15"/>
  <c r="K2469" i="15"/>
  <c r="L2469" i="15"/>
  <c r="A2470" i="15"/>
  <c r="B2470" i="15"/>
  <c r="C2470" i="15"/>
  <c r="D2470" i="15"/>
  <c r="E2470" i="15"/>
  <c r="F2470" i="15"/>
  <c r="G2470" i="15"/>
  <c r="H2470" i="15"/>
  <c r="I2470" i="15"/>
  <c r="J2470" i="15"/>
  <c r="K2470" i="15"/>
  <c r="L2470" i="15"/>
  <c r="A2471" i="15"/>
  <c r="B2471" i="15"/>
  <c r="C2471" i="15"/>
  <c r="D2471" i="15"/>
  <c r="E2471" i="15"/>
  <c r="F2471" i="15"/>
  <c r="G2471" i="15"/>
  <c r="H2471" i="15"/>
  <c r="I2471" i="15"/>
  <c r="J2471" i="15"/>
  <c r="K2471" i="15"/>
  <c r="L2471" i="15"/>
  <c r="A2472" i="15"/>
  <c r="B2472" i="15"/>
  <c r="C2472" i="15"/>
  <c r="D2472" i="15"/>
  <c r="E2472" i="15"/>
  <c r="F2472" i="15"/>
  <c r="G2472" i="15"/>
  <c r="H2472" i="15"/>
  <c r="I2472" i="15"/>
  <c r="J2472" i="15"/>
  <c r="K2472" i="15"/>
  <c r="L2472" i="15"/>
  <c r="A2473" i="15"/>
  <c r="B2473" i="15"/>
  <c r="C2473" i="15"/>
  <c r="D2473" i="15"/>
  <c r="E2473" i="15"/>
  <c r="F2473" i="15"/>
  <c r="G2473" i="15"/>
  <c r="H2473" i="15"/>
  <c r="I2473" i="15"/>
  <c r="J2473" i="15"/>
  <c r="K2473" i="15"/>
  <c r="L2473" i="15"/>
  <c r="A2474" i="15"/>
  <c r="B2474" i="15"/>
  <c r="C2474" i="15"/>
  <c r="D2474" i="15"/>
  <c r="E2474" i="15"/>
  <c r="F2474" i="15"/>
  <c r="G2474" i="15"/>
  <c r="H2474" i="15"/>
  <c r="I2474" i="15"/>
  <c r="J2474" i="15"/>
  <c r="K2474" i="15"/>
  <c r="L2474" i="15"/>
  <c r="A2475" i="15"/>
  <c r="B2475" i="15"/>
  <c r="C2475" i="15"/>
  <c r="D2475" i="15"/>
  <c r="E2475" i="15"/>
  <c r="F2475" i="15"/>
  <c r="G2475" i="15"/>
  <c r="H2475" i="15"/>
  <c r="I2475" i="15"/>
  <c r="J2475" i="15"/>
  <c r="K2475" i="15"/>
  <c r="L2475" i="15"/>
  <c r="A2476" i="15"/>
  <c r="B2476" i="15"/>
  <c r="C2476" i="15"/>
  <c r="D2476" i="15"/>
  <c r="E2476" i="15"/>
  <c r="F2476" i="15"/>
  <c r="G2476" i="15"/>
  <c r="H2476" i="15"/>
  <c r="I2476" i="15"/>
  <c r="J2476" i="15"/>
  <c r="K2476" i="15"/>
  <c r="L2476" i="15"/>
  <c r="A2477" i="15"/>
  <c r="B2477" i="15"/>
  <c r="C2477" i="15"/>
  <c r="D2477" i="15"/>
  <c r="E2477" i="15"/>
  <c r="F2477" i="15"/>
  <c r="G2477" i="15"/>
  <c r="H2477" i="15"/>
  <c r="I2477" i="15"/>
  <c r="J2477" i="15"/>
  <c r="K2477" i="15"/>
  <c r="L2477" i="15"/>
  <c r="A2478" i="15"/>
  <c r="B2478" i="15"/>
  <c r="C2478" i="15"/>
  <c r="D2478" i="15"/>
  <c r="E2478" i="15"/>
  <c r="F2478" i="15"/>
  <c r="G2478" i="15"/>
  <c r="H2478" i="15"/>
  <c r="I2478" i="15"/>
  <c r="J2478" i="15"/>
  <c r="K2478" i="15"/>
  <c r="L2478" i="15"/>
  <c r="A2479" i="15"/>
  <c r="B2479" i="15"/>
  <c r="C2479" i="15"/>
  <c r="D2479" i="15"/>
  <c r="E2479" i="15"/>
  <c r="F2479" i="15"/>
  <c r="G2479" i="15"/>
  <c r="H2479" i="15"/>
  <c r="I2479" i="15"/>
  <c r="J2479" i="15"/>
  <c r="K2479" i="15"/>
  <c r="L2479" i="15"/>
  <c r="A2480" i="15"/>
  <c r="B2480" i="15"/>
  <c r="C2480" i="15"/>
  <c r="D2480" i="15"/>
  <c r="E2480" i="15"/>
  <c r="F2480" i="15"/>
  <c r="G2480" i="15"/>
  <c r="H2480" i="15"/>
  <c r="I2480" i="15"/>
  <c r="J2480" i="15"/>
  <c r="K2480" i="15"/>
  <c r="L2480" i="15"/>
  <c r="A2481" i="15"/>
  <c r="B2481" i="15"/>
  <c r="C2481" i="15"/>
  <c r="D2481" i="15"/>
  <c r="E2481" i="15"/>
  <c r="F2481" i="15"/>
  <c r="G2481" i="15"/>
  <c r="H2481" i="15"/>
  <c r="I2481" i="15"/>
  <c r="J2481" i="15"/>
  <c r="K2481" i="15"/>
  <c r="L2481" i="15"/>
  <c r="A2482" i="15"/>
  <c r="B2482" i="15"/>
  <c r="C2482" i="15"/>
  <c r="D2482" i="15"/>
  <c r="E2482" i="15"/>
  <c r="F2482" i="15"/>
  <c r="G2482" i="15"/>
  <c r="H2482" i="15"/>
  <c r="I2482" i="15"/>
  <c r="J2482" i="15"/>
  <c r="K2482" i="15"/>
  <c r="L2482" i="15"/>
  <c r="A2483" i="15"/>
  <c r="B2483" i="15"/>
  <c r="C2483" i="15"/>
  <c r="D2483" i="15"/>
  <c r="E2483" i="15"/>
  <c r="F2483" i="15"/>
  <c r="G2483" i="15"/>
  <c r="H2483" i="15"/>
  <c r="I2483" i="15"/>
  <c r="J2483" i="15"/>
  <c r="K2483" i="15"/>
  <c r="L2483" i="15"/>
  <c r="A2484" i="15"/>
  <c r="B2484" i="15"/>
  <c r="C2484" i="15"/>
  <c r="D2484" i="15"/>
  <c r="E2484" i="15"/>
  <c r="F2484" i="15"/>
  <c r="G2484" i="15"/>
  <c r="H2484" i="15"/>
  <c r="I2484" i="15"/>
  <c r="J2484" i="15"/>
  <c r="K2484" i="15"/>
  <c r="L2484" i="15"/>
  <c r="A2485" i="15"/>
  <c r="B2485" i="15"/>
  <c r="C2485" i="15"/>
  <c r="D2485" i="15"/>
  <c r="E2485" i="15"/>
  <c r="F2485" i="15"/>
  <c r="G2485" i="15"/>
  <c r="H2485" i="15"/>
  <c r="I2485" i="15"/>
  <c r="J2485" i="15"/>
  <c r="K2485" i="15"/>
  <c r="L2485" i="15"/>
  <c r="A2486" i="15"/>
  <c r="B2486" i="15"/>
  <c r="C2486" i="15"/>
  <c r="D2486" i="15"/>
  <c r="E2486" i="15"/>
  <c r="F2486" i="15"/>
  <c r="G2486" i="15"/>
  <c r="H2486" i="15"/>
  <c r="I2486" i="15"/>
  <c r="J2486" i="15"/>
  <c r="K2486" i="15"/>
  <c r="L2486" i="15"/>
  <c r="A2487" i="15"/>
  <c r="B2487" i="15"/>
  <c r="C2487" i="15"/>
  <c r="D2487" i="15"/>
  <c r="E2487" i="15"/>
  <c r="F2487" i="15"/>
  <c r="G2487" i="15"/>
  <c r="H2487" i="15"/>
  <c r="I2487" i="15"/>
  <c r="J2487" i="15"/>
  <c r="K2487" i="15"/>
  <c r="L2487" i="15"/>
  <c r="A2488" i="15"/>
  <c r="B2488" i="15"/>
  <c r="C2488" i="15"/>
  <c r="D2488" i="15"/>
  <c r="E2488" i="15"/>
  <c r="F2488" i="15"/>
  <c r="G2488" i="15"/>
  <c r="H2488" i="15"/>
  <c r="I2488" i="15"/>
  <c r="J2488" i="15"/>
  <c r="K2488" i="15"/>
  <c r="L2488" i="15"/>
  <c r="A2489" i="15"/>
  <c r="B2489" i="15"/>
  <c r="C2489" i="15"/>
  <c r="D2489" i="15"/>
  <c r="E2489" i="15"/>
  <c r="F2489" i="15"/>
  <c r="G2489" i="15"/>
  <c r="H2489" i="15"/>
  <c r="I2489" i="15"/>
  <c r="J2489" i="15"/>
  <c r="K2489" i="15"/>
  <c r="L2489" i="15"/>
  <c r="A2490" i="15"/>
  <c r="B2490" i="15"/>
  <c r="C2490" i="15"/>
  <c r="D2490" i="15"/>
  <c r="E2490" i="15"/>
  <c r="F2490" i="15"/>
  <c r="G2490" i="15"/>
  <c r="H2490" i="15"/>
  <c r="I2490" i="15"/>
  <c r="J2490" i="15"/>
  <c r="K2490" i="15"/>
  <c r="L2490" i="15"/>
  <c r="A2491" i="15"/>
  <c r="B2491" i="15"/>
  <c r="C2491" i="15"/>
  <c r="D2491" i="15"/>
  <c r="E2491" i="15"/>
  <c r="F2491" i="15"/>
  <c r="G2491" i="15"/>
  <c r="H2491" i="15"/>
  <c r="I2491" i="15"/>
  <c r="J2491" i="15"/>
  <c r="K2491" i="15"/>
  <c r="L2491" i="15"/>
  <c r="A2492" i="15"/>
  <c r="B2492" i="15"/>
  <c r="C2492" i="15"/>
  <c r="D2492" i="15"/>
  <c r="E2492" i="15"/>
  <c r="F2492" i="15"/>
  <c r="G2492" i="15"/>
  <c r="H2492" i="15"/>
  <c r="I2492" i="15"/>
  <c r="J2492" i="15"/>
  <c r="K2492" i="15"/>
  <c r="L2492" i="15"/>
  <c r="A2493" i="15"/>
  <c r="B2493" i="15"/>
  <c r="C2493" i="15"/>
  <c r="D2493" i="15"/>
  <c r="E2493" i="15"/>
  <c r="F2493" i="15"/>
  <c r="G2493" i="15"/>
  <c r="H2493" i="15"/>
  <c r="I2493" i="15"/>
  <c r="J2493" i="15"/>
  <c r="K2493" i="15"/>
  <c r="L2493" i="15"/>
  <c r="A2494" i="15"/>
  <c r="B2494" i="15"/>
  <c r="C2494" i="15"/>
  <c r="D2494" i="15"/>
  <c r="E2494" i="15"/>
  <c r="F2494" i="15"/>
  <c r="G2494" i="15"/>
  <c r="H2494" i="15"/>
  <c r="I2494" i="15"/>
  <c r="J2494" i="15"/>
  <c r="K2494" i="15"/>
  <c r="L2494" i="15"/>
  <c r="A2495" i="15"/>
  <c r="B2495" i="15"/>
  <c r="C2495" i="15"/>
  <c r="D2495" i="15"/>
  <c r="E2495" i="15"/>
  <c r="F2495" i="15"/>
  <c r="G2495" i="15"/>
  <c r="H2495" i="15"/>
  <c r="I2495" i="15"/>
  <c r="J2495" i="15"/>
  <c r="K2495" i="15"/>
  <c r="L2495" i="15"/>
  <c r="A2496" i="15"/>
  <c r="B2496" i="15"/>
  <c r="C2496" i="15"/>
  <c r="D2496" i="15"/>
  <c r="E2496" i="15"/>
  <c r="F2496" i="15"/>
  <c r="G2496" i="15"/>
  <c r="H2496" i="15"/>
  <c r="I2496" i="15"/>
  <c r="J2496" i="15"/>
  <c r="K2496" i="15"/>
  <c r="L2496" i="15"/>
  <c r="A2497" i="15"/>
  <c r="B2497" i="15"/>
  <c r="C2497" i="15"/>
  <c r="D2497" i="15"/>
  <c r="E2497" i="15"/>
  <c r="F2497" i="15"/>
  <c r="G2497" i="15"/>
  <c r="H2497" i="15"/>
  <c r="I2497" i="15"/>
  <c r="J2497" i="15"/>
  <c r="K2497" i="15"/>
  <c r="L2497" i="15"/>
  <c r="A2498" i="15"/>
  <c r="B2498" i="15"/>
  <c r="C2498" i="15"/>
  <c r="D2498" i="15"/>
  <c r="E2498" i="15"/>
  <c r="F2498" i="15"/>
  <c r="G2498" i="15"/>
  <c r="H2498" i="15"/>
  <c r="I2498" i="15"/>
  <c r="J2498" i="15"/>
  <c r="K2498" i="15"/>
  <c r="L2498" i="15"/>
  <c r="A2499" i="15"/>
  <c r="B2499" i="15"/>
  <c r="C2499" i="15"/>
  <c r="D2499" i="15"/>
  <c r="E2499" i="15"/>
  <c r="F2499" i="15"/>
  <c r="G2499" i="15"/>
  <c r="H2499" i="15"/>
  <c r="I2499" i="15"/>
  <c r="J2499" i="15"/>
  <c r="K2499" i="15"/>
  <c r="L2499" i="15"/>
  <c r="A2500" i="15"/>
  <c r="B2500" i="15"/>
  <c r="C2500" i="15"/>
  <c r="D2500" i="15"/>
  <c r="E2500" i="15"/>
  <c r="F2500" i="15"/>
  <c r="G2500" i="15"/>
  <c r="H2500" i="15"/>
  <c r="I2500" i="15"/>
  <c r="J2500" i="15"/>
  <c r="K2500" i="15"/>
  <c r="L2500" i="15"/>
  <c r="A2501" i="15"/>
  <c r="B2501" i="15"/>
  <c r="C2501" i="15"/>
  <c r="D2501" i="15"/>
  <c r="E2501" i="15"/>
  <c r="F2501" i="15"/>
  <c r="G2501" i="15"/>
  <c r="H2501" i="15"/>
  <c r="I2501" i="15"/>
  <c r="J2501" i="15"/>
  <c r="K2501" i="15"/>
  <c r="L2501" i="15"/>
  <c r="A2502" i="15"/>
  <c r="B2502" i="15"/>
  <c r="C2502" i="15"/>
  <c r="D2502" i="15"/>
  <c r="E2502" i="15"/>
  <c r="F2502" i="15"/>
  <c r="G2502" i="15"/>
  <c r="H2502" i="15"/>
  <c r="I2502" i="15"/>
  <c r="J2502" i="15"/>
  <c r="K2502" i="15"/>
  <c r="L2502" i="15"/>
  <c r="A2503" i="15"/>
  <c r="B2503" i="15"/>
  <c r="C2503" i="15"/>
  <c r="D2503" i="15"/>
  <c r="E2503" i="15"/>
  <c r="F2503" i="15"/>
  <c r="G2503" i="15"/>
  <c r="H2503" i="15"/>
  <c r="I2503" i="15"/>
  <c r="J2503" i="15"/>
  <c r="K2503" i="15"/>
  <c r="L2503" i="15"/>
  <c r="A2504" i="15"/>
  <c r="B2504" i="15"/>
  <c r="C2504" i="15"/>
  <c r="D2504" i="15"/>
  <c r="E2504" i="15"/>
  <c r="F2504" i="15"/>
  <c r="G2504" i="15"/>
  <c r="H2504" i="15"/>
  <c r="I2504" i="15"/>
  <c r="J2504" i="15"/>
  <c r="K2504" i="15"/>
  <c r="L2504" i="15"/>
  <c r="A2505" i="15"/>
  <c r="B2505" i="15"/>
  <c r="C2505" i="15"/>
  <c r="D2505" i="15"/>
  <c r="E2505" i="15"/>
  <c r="F2505" i="15"/>
  <c r="G2505" i="15"/>
  <c r="H2505" i="15"/>
  <c r="I2505" i="15"/>
  <c r="J2505" i="15"/>
  <c r="K2505" i="15"/>
  <c r="L2505" i="15"/>
  <c r="A2506" i="15"/>
  <c r="B2506" i="15"/>
  <c r="C2506" i="15"/>
  <c r="D2506" i="15"/>
  <c r="E2506" i="15"/>
  <c r="F2506" i="15"/>
  <c r="G2506" i="15"/>
  <c r="H2506" i="15"/>
  <c r="I2506" i="15"/>
  <c r="J2506" i="15"/>
  <c r="K2506" i="15"/>
  <c r="L2506" i="15"/>
  <c r="A2507" i="15"/>
  <c r="B2507" i="15"/>
  <c r="C2507" i="15"/>
  <c r="D2507" i="15"/>
  <c r="E2507" i="15"/>
  <c r="F2507" i="15"/>
  <c r="G2507" i="15"/>
  <c r="H2507" i="15"/>
  <c r="I2507" i="15"/>
  <c r="J2507" i="15"/>
  <c r="K2507" i="15"/>
  <c r="L2507" i="15"/>
  <c r="A2508" i="15"/>
  <c r="B2508" i="15"/>
  <c r="C2508" i="15"/>
  <c r="D2508" i="15"/>
  <c r="E2508" i="15"/>
  <c r="F2508" i="15"/>
  <c r="G2508" i="15"/>
  <c r="H2508" i="15"/>
  <c r="I2508" i="15"/>
  <c r="J2508" i="15"/>
  <c r="K2508" i="15"/>
  <c r="L2508" i="15"/>
  <c r="A2509" i="15"/>
  <c r="B2509" i="15"/>
  <c r="C2509" i="15"/>
  <c r="D2509" i="15"/>
  <c r="E2509" i="15"/>
  <c r="F2509" i="15"/>
  <c r="G2509" i="15"/>
  <c r="H2509" i="15"/>
  <c r="I2509" i="15"/>
  <c r="J2509" i="15"/>
  <c r="K2509" i="15"/>
  <c r="L2509" i="15"/>
  <c r="A2510" i="15"/>
  <c r="B2510" i="15"/>
  <c r="C2510" i="15"/>
  <c r="D2510" i="15"/>
  <c r="E2510" i="15"/>
  <c r="F2510" i="15"/>
  <c r="G2510" i="15"/>
  <c r="H2510" i="15"/>
  <c r="I2510" i="15"/>
  <c r="J2510" i="15"/>
  <c r="K2510" i="15"/>
  <c r="L2510" i="15"/>
  <c r="A2511" i="15"/>
  <c r="B2511" i="15"/>
  <c r="C2511" i="15"/>
  <c r="D2511" i="15"/>
  <c r="E2511" i="15"/>
  <c r="F2511" i="15"/>
  <c r="G2511" i="15"/>
  <c r="H2511" i="15"/>
  <c r="I2511" i="15"/>
  <c r="J2511" i="15"/>
  <c r="K2511" i="15"/>
  <c r="L2511" i="15"/>
  <c r="A2512" i="15"/>
  <c r="B2512" i="15"/>
  <c r="C2512" i="15"/>
  <c r="D2512" i="15"/>
  <c r="E2512" i="15"/>
  <c r="F2512" i="15"/>
  <c r="G2512" i="15"/>
  <c r="H2512" i="15"/>
  <c r="I2512" i="15"/>
  <c r="J2512" i="15"/>
  <c r="K2512" i="15"/>
  <c r="L2512" i="15"/>
  <c r="A2513" i="15"/>
  <c r="B2513" i="15"/>
  <c r="C2513" i="15"/>
  <c r="D2513" i="15"/>
  <c r="E2513" i="15"/>
  <c r="F2513" i="15"/>
  <c r="G2513" i="15"/>
  <c r="H2513" i="15"/>
  <c r="I2513" i="15"/>
  <c r="J2513" i="15"/>
  <c r="K2513" i="15"/>
  <c r="L2513" i="15"/>
  <c r="A1904" i="15"/>
  <c r="B1904" i="15"/>
  <c r="C1904" i="15"/>
  <c r="D1904" i="15"/>
  <c r="E1904" i="15"/>
  <c r="F1904" i="15"/>
  <c r="G1904" i="15"/>
  <c r="H1904" i="15"/>
  <c r="I1904" i="15"/>
  <c r="J1904" i="15"/>
  <c r="K1904" i="15"/>
  <c r="L1904" i="15"/>
  <c r="A1905" i="15"/>
  <c r="B1905" i="15"/>
  <c r="C1905" i="15"/>
  <c r="D1905" i="15"/>
  <c r="E1905" i="15"/>
  <c r="F1905" i="15"/>
  <c r="G1905" i="15"/>
  <c r="H1905" i="15"/>
  <c r="I1905" i="15"/>
  <c r="J1905" i="15"/>
  <c r="K1905" i="15"/>
  <c r="L1905" i="15"/>
  <c r="A1906" i="15"/>
  <c r="B1906" i="15"/>
  <c r="C1906" i="15"/>
  <c r="D1906" i="15"/>
  <c r="E1906" i="15"/>
  <c r="F1906" i="15"/>
  <c r="G1906" i="15"/>
  <c r="H1906" i="15"/>
  <c r="I1906" i="15"/>
  <c r="J1906" i="15"/>
  <c r="K1906" i="15"/>
  <c r="L1906" i="15"/>
  <c r="A1907" i="15"/>
  <c r="B1907" i="15"/>
  <c r="C1907" i="15"/>
  <c r="D1907" i="15"/>
  <c r="E1907" i="15"/>
  <c r="F1907" i="15"/>
  <c r="G1907" i="15"/>
  <c r="H1907" i="15"/>
  <c r="I1907" i="15"/>
  <c r="J1907" i="15"/>
  <c r="K1907" i="15"/>
  <c r="L1907" i="15"/>
  <c r="A1908" i="15"/>
  <c r="B1908" i="15"/>
  <c r="C1908" i="15"/>
  <c r="D1908" i="15"/>
  <c r="E1908" i="15"/>
  <c r="F1908" i="15"/>
  <c r="G1908" i="15"/>
  <c r="H1908" i="15"/>
  <c r="I1908" i="15"/>
  <c r="J1908" i="15"/>
  <c r="K1908" i="15"/>
  <c r="L1908" i="15"/>
  <c r="A1909" i="15"/>
  <c r="B1909" i="15"/>
  <c r="C1909" i="15"/>
  <c r="D1909" i="15"/>
  <c r="E1909" i="15"/>
  <c r="F1909" i="15"/>
  <c r="G1909" i="15"/>
  <c r="H1909" i="15"/>
  <c r="I1909" i="15"/>
  <c r="J1909" i="15"/>
  <c r="K1909" i="15"/>
  <c r="L1909" i="15"/>
  <c r="A1910" i="15"/>
  <c r="B1910" i="15"/>
  <c r="C1910" i="15"/>
  <c r="D1910" i="15"/>
  <c r="E1910" i="15"/>
  <c r="F1910" i="15"/>
  <c r="G1910" i="15"/>
  <c r="H1910" i="15"/>
  <c r="I1910" i="15"/>
  <c r="J1910" i="15"/>
  <c r="K1910" i="15"/>
  <c r="L1910" i="15"/>
  <c r="A1911" i="15"/>
  <c r="B1911" i="15"/>
  <c r="C1911" i="15"/>
  <c r="D1911" i="15"/>
  <c r="E1911" i="15"/>
  <c r="F1911" i="15"/>
  <c r="G1911" i="15"/>
  <c r="H1911" i="15"/>
  <c r="I1911" i="15"/>
  <c r="J1911" i="15"/>
  <c r="K1911" i="15"/>
  <c r="L1911" i="15"/>
  <c r="A1912" i="15"/>
  <c r="B1912" i="15"/>
  <c r="C1912" i="15"/>
  <c r="D1912" i="15"/>
  <c r="E1912" i="15"/>
  <c r="F1912" i="15"/>
  <c r="G1912" i="15"/>
  <c r="H1912" i="15"/>
  <c r="I1912" i="15"/>
  <c r="J1912" i="15"/>
  <c r="K1912" i="15"/>
  <c r="L1912" i="15"/>
  <c r="A1913" i="15"/>
  <c r="B1913" i="15"/>
  <c r="C1913" i="15"/>
  <c r="D1913" i="15"/>
  <c r="E1913" i="15"/>
  <c r="F1913" i="15"/>
  <c r="G1913" i="15"/>
  <c r="H1913" i="15"/>
  <c r="I1913" i="15"/>
  <c r="J1913" i="15"/>
  <c r="K1913" i="15"/>
  <c r="L1913" i="15"/>
  <c r="A1914" i="15"/>
  <c r="B1914" i="15"/>
  <c r="C1914" i="15"/>
  <c r="D1914" i="15"/>
  <c r="E1914" i="15"/>
  <c r="F1914" i="15"/>
  <c r="G1914" i="15"/>
  <c r="H1914" i="15"/>
  <c r="I1914" i="15"/>
  <c r="J1914" i="15"/>
  <c r="K1914" i="15"/>
  <c r="L1914" i="15"/>
  <c r="A1915" i="15"/>
  <c r="B1915" i="15"/>
  <c r="C1915" i="15"/>
  <c r="D1915" i="15"/>
  <c r="E1915" i="15"/>
  <c r="F1915" i="15"/>
  <c r="G1915" i="15"/>
  <c r="H1915" i="15"/>
  <c r="I1915" i="15"/>
  <c r="J1915" i="15"/>
  <c r="K1915" i="15"/>
  <c r="L1915" i="15"/>
  <c r="A1916" i="15"/>
  <c r="B1916" i="15"/>
  <c r="C1916" i="15"/>
  <c r="D1916" i="15"/>
  <c r="E1916" i="15"/>
  <c r="F1916" i="15"/>
  <c r="G1916" i="15"/>
  <c r="H1916" i="15"/>
  <c r="I1916" i="15"/>
  <c r="J1916" i="15"/>
  <c r="K1916" i="15"/>
  <c r="L1916" i="15"/>
  <c r="A1917" i="15"/>
  <c r="B1917" i="15"/>
  <c r="C1917" i="15"/>
  <c r="D1917" i="15"/>
  <c r="E1917" i="15"/>
  <c r="F1917" i="15"/>
  <c r="G1917" i="15"/>
  <c r="H1917" i="15"/>
  <c r="I1917" i="15"/>
  <c r="J1917" i="15"/>
  <c r="K1917" i="15"/>
  <c r="L1917" i="15"/>
  <c r="A1918" i="15"/>
  <c r="B1918" i="15"/>
  <c r="C1918" i="15"/>
  <c r="D1918" i="15"/>
  <c r="E1918" i="15"/>
  <c r="F1918" i="15"/>
  <c r="G1918" i="15"/>
  <c r="H1918" i="15"/>
  <c r="I1918" i="15"/>
  <c r="J1918" i="15"/>
  <c r="K1918" i="15"/>
  <c r="L1918" i="15"/>
  <c r="A1919" i="15"/>
  <c r="B1919" i="15"/>
  <c r="C1919" i="15"/>
  <c r="D1919" i="15"/>
  <c r="E1919" i="15"/>
  <c r="F1919" i="15"/>
  <c r="G1919" i="15"/>
  <c r="H1919" i="15"/>
  <c r="I1919" i="15"/>
  <c r="J1919" i="15"/>
  <c r="K1919" i="15"/>
  <c r="L1919" i="15"/>
  <c r="A1920" i="15"/>
  <c r="B1920" i="15"/>
  <c r="C1920" i="15"/>
  <c r="D1920" i="15"/>
  <c r="E1920" i="15"/>
  <c r="F1920" i="15"/>
  <c r="G1920" i="15"/>
  <c r="H1920" i="15"/>
  <c r="I1920" i="15"/>
  <c r="J1920" i="15"/>
  <c r="K1920" i="15"/>
  <c r="L1920" i="15"/>
  <c r="A1921" i="15"/>
  <c r="B1921" i="15"/>
  <c r="C1921" i="15"/>
  <c r="D1921" i="15"/>
  <c r="E1921" i="15"/>
  <c r="F1921" i="15"/>
  <c r="G1921" i="15"/>
  <c r="H1921" i="15"/>
  <c r="I1921" i="15"/>
  <c r="J1921" i="15"/>
  <c r="K1921" i="15"/>
  <c r="L1921" i="15"/>
  <c r="A1922" i="15"/>
  <c r="B1922" i="15"/>
  <c r="C1922" i="15"/>
  <c r="D1922" i="15"/>
  <c r="E1922" i="15"/>
  <c r="F1922" i="15"/>
  <c r="G1922" i="15"/>
  <c r="H1922" i="15"/>
  <c r="I1922" i="15"/>
  <c r="J1922" i="15"/>
  <c r="K1922" i="15"/>
  <c r="L1922" i="15"/>
  <c r="A1923" i="15"/>
  <c r="B1923" i="15"/>
  <c r="C1923" i="15"/>
  <c r="D1923" i="15"/>
  <c r="E1923" i="15"/>
  <c r="F1923" i="15"/>
  <c r="G1923" i="15"/>
  <c r="H1923" i="15"/>
  <c r="I1923" i="15"/>
  <c r="J1923" i="15"/>
  <c r="K1923" i="15"/>
  <c r="L1923" i="15"/>
  <c r="A1924" i="15"/>
  <c r="B1924" i="15"/>
  <c r="C1924" i="15"/>
  <c r="D1924" i="15"/>
  <c r="E1924" i="15"/>
  <c r="F1924" i="15"/>
  <c r="G1924" i="15"/>
  <c r="H1924" i="15"/>
  <c r="I1924" i="15"/>
  <c r="J1924" i="15"/>
  <c r="K1924" i="15"/>
  <c r="L1924" i="15"/>
  <c r="A1925" i="15"/>
  <c r="B1925" i="15"/>
  <c r="C1925" i="15"/>
  <c r="D1925" i="15"/>
  <c r="E1925" i="15"/>
  <c r="F1925" i="15"/>
  <c r="G1925" i="15"/>
  <c r="H1925" i="15"/>
  <c r="I1925" i="15"/>
  <c r="J1925" i="15"/>
  <c r="K1925" i="15"/>
  <c r="L1925" i="15"/>
  <c r="A1926" i="15"/>
  <c r="B1926" i="15"/>
  <c r="C1926" i="15"/>
  <c r="D1926" i="15"/>
  <c r="E1926" i="15"/>
  <c r="F1926" i="15"/>
  <c r="G1926" i="15"/>
  <c r="H1926" i="15"/>
  <c r="I1926" i="15"/>
  <c r="J1926" i="15"/>
  <c r="K1926" i="15"/>
  <c r="L1926" i="15"/>
  <c r="A1927" i="15"/>
  <c r="B1927" i="15"/>
  <c r="C1927" i="15"/>
  <c r="D1927" i="15"/>
  <c r="E1927" i="15"/>
  <c r="F1927" i="15"/>
  <c r="G1927" i="15"/>
  <c r="H1927" i="15"/>
  <c r="I1927" i="15"/>
  <c r="J1927" i="15"/>
  <c r="K1927" i="15"/>
  <c r="L1927" i="15"/>
  <c r="A1928" i="15"/>
  <c r="B1928" i="15"/>
  <c r="C1928" i="15"/>
  <c r="D1928" i="15"/>
  <c r="E1928" i="15"/>
  <c r="F1928" i="15"/>
  <c r="G1928" i="15"/>
  <c r="H1928" i="15"/>
  <c r="I1928" i="15"/>
  <c r="J1928" i="15"/>
  <c r="K1928" i="15"/>
  <c r="L1928" i="15"/>
  <c r="A1929" i="15"/>
  <c r="B1929" i="15"/>
  <c r="C1929" i="15"/>
  <c r="D1929" i="15"/>
  <c r="E1929" i="15"/>
  <c r="F1929" i="15"/>
  <c r="G1929" i="15"/>
  <c r="H1929" i="15"/>
  <c r="I1929" i="15"/>
  <c r="J1929" i="15"/>
  <c r="K1929" i="15"/>
  <c r="L1929" i="15"/>
  <c r="A1930" i="15"/>
  <c r="B1930" i="15"/>
  <c r="C1930" i="15"/>
  <c r="D1930" i="15"/>
  <c r="E1930" i="15"/>
  <c r="F1930" i="15"/>
  <c r="G1930" i="15"/>
  <c r="H1930" i="15"/>
  <c r="I1930" i="15"/>
  <c r="J1930" i="15"/>
  <c r="K1930" i="15"/>
  <c r="L1930" i="15"/>
  <c r="A1931" i="15"/>
  <c r="B1931" i="15"/>
  <c r="C1931" i="15"/>
  <c r="D1931" i="15"/>
  <c r="E1931" i="15"/>
  <c r="F1931" i="15"/>
  <c r="G1931" i="15"/>
  <c r="H1931" i="15"/>
  <c r="I1931" i="15"/>
  <c r="J1931" i="15"/>
  <c r="K1931" i="15"/>
  <c r="L1931" i="15"/>
  <c r="A1932" i="15"/>
  <c r="B1932" i="15"/>
  <c r="C1932" i="15"/>
  <c r="D1932" i="15"/>
  <c r="E1932" i="15"/>
  <c r="F1932" i="15"/>
  <c r="G1932" i="15"/>
  <c r="H1932" i="15"/>
  <c r="I1932" i="15"/>
  <c r="J1932" i="15"/>
  <c r="K1932" i="15"/>
  <c r="L1932" i="15"/>
  <c r="A1933" i="15"/>
  <c r="B1933" i="15"/>
  <c r="C1933" i="15"/>
  <c r="D1933" i="15"/>
  <c r="E1933" i="15"/>
  <c r="F1933" i="15"/>
  <c r="G1933" i="15"/>
  <c r="H1933" i="15"/>
  <c r="I1933" i="15"/>
  <c r="J1933" i="15"/>
  <c r="K1933" i="15"/>
  <c r="L1933" i="15"/>
  <c r="A1934" i="15"/>
  <c r="B1934" i="15"/>
  <c r="C1934" i="15"/>
  <c r="D1934" i="15"/>
  <c r="E1934" i="15"/>
  <c r="F1934" i="15"/>
  <c r="G1934" i="15"/>
  <c r="H1934" i="15"/>
  <c r="I1934" i="15"/>
  <c r="J1934" i="15"/>
  <c r="K1934" i="15"/>
  <c r="L1934" i="15"/>
  <c r="A1935" i="15"/>
  <c r="B1935" i="15"/>
  <c r="C1935" i="15"/>
  <c r="D1935" i="15"/>
  <c r="E1935" i="15"/>
  <c r="F1935" i="15"/>
  <c r="G1935" i="15"/>
  <c r="H1935" i="15"/>
  <c r="I1935" i="15"/>
  <c r="J1935" i="15"/>
  <c r="K1935" i="15"/>
  <c r="L1935" i="15"/>
  <c r="A1936" i="15"/>
  <c r="B1936" i="15"/>
  <c r="C1936" i="15"/>
  <c r="D1936" i="15"/>
  <c r="E1936" i="15"/>
  <c r="F1936" i="15"/>
  <c r="G1936" i="15"/>
  <c r="H1936" i="15"/>
  <c r="I1936" i="15"/>
  <c r="J1936" i="15"/>
  <c r="K1936" i="15"/>
  <c r="L1936" i="15"/>
  <c r="A1937" i="15"/>
  <c r="B1937" i="15"/>
  <c r="C1937" i="15"/>
  <c r="D1937" i="15"/>
  <c r="E1937" i="15"/>
  <c r="F1937" i="15"/>
  <c r="G1937" i="15"/>
  <c r="H1937" i="15"/>
  <c r="I1937" i="15"/>
  <c r="J1937" i="15"/>
  <c r="K1937" i="15"/>
  <c r="L1937" i="15"/>
  <c r="A1938" i="15"/>
  <c r="B1938" i="15"/>
  <c r="C1938" i="15"/>
  <c r="D1938" i="15"/>
  <c r="E1938" i="15"/>
  <c r="F1938" i="15"/>
  <c r="G1938" i="15"/>
  <c r="H1938" i="15"/>
  <c r="I1938" i="15"/>
  <c r="J1938" i="15"/>
  <c r="K1938" i="15"/>
  <c r="L1938" i="15"/>
  <c r="A1939" i="15"/>
  <c r="B1939" i="15"/>
  <c r="C1939" i="15"/>
  <c r="D1939" i="15"/>
  <c r="E1939" i="15"/>
  <c r="F1939" i="15"/>
  <c r="G1939" i="15"/>
  <c r="H1939" i="15"/>
  <c r="I1939" i="15"/>
  <c r="J1939" i="15"/>
  <c r="K1939" i="15"/>
  <c r="L1939" i="15"/>
  <c r="A1940" i="15"/>
  <c r="B1940" i="15"/>
  <c r="C1940" i="15"/>
  <c r="D1940" i="15"/>
  <c r="E1940" i="15"/>
  <c r="F1940" i="15"/>
  <c r="G1940" i="15"/>
  <c r="H1940" i="15"/>
  <c r="I1940" i="15"/>
  <c r="J1940" i="15"/>
  <c r="K1940" i="15"/>
  <c r="L1940" i="15"/>
  <c r="A1941" i="15"/>
  <c r="B1941" i="15"/>
  <c r="C1941" i="15"/>
  <c r="D1941" i="15"/>
  <c r="E1941" i="15"/>
  <c r="F1941" i="15"/>
  <c r="G1941" i="15"/>
  <c r="H1941" i="15"/>
  <c r="I1941" i="15"/>
  <c r="J1941" i="15"/>
  <c r="K1941" i="15"/>
  <c r="L1941" i="15"/>
  <c r="A1942" i="15"/>
  <c r="B1942" i="15"/>
  <c r="C1942" i="15"/>
  <c r="D1942" i="15"/>
  <c r="E1942" i="15"/>
  <c r="F1942" i="15"/>
  <c r="G1942" i="15"/>
  <c r="H1942" i="15"/>
  <c r="I1942" i="15"/>
  <c r="J1942" i="15"/>
  <c r="K1942" i="15"/>
  <c r="L1942" i="15"/>
  <c r="A1943" i="15"/>
  <c r="B1943" i="15"/>
  <c r="C1943" i="15"/>
  <c r="D1943" i="15"/>
  <c r="E1943" i="15"/>
  <c r="F1943" i="15"/>
  <c r="G1943" i="15"/>
  <c r="H1943" i="15"/>
  <c r="I1943" i="15"/>
  <c r="J1943" i="15"/>
  <c r="K1943" i="15"/>
  <c r="L1943" i="15"/>
  <c r="A1944" i="15"/>
  <c r="B1944" i="15"/>
  <c r="C1944" i="15"/>
  <c r="D1944" i="15"/>
  <c r="E1944" i="15"/>
  <c r="F1944" i="15"/>
  <c r="G1944" i="15"/>
  <c r="H1944" i="15"/>
  <c r="I1944" i="15"/>
  <c r="J1944" i="15"/>
  <c r="K1944" i="15"/>
  <c r="L1944" i="15"/>
  <c r="A1945" i="15"/>
  <c r="B1945" i="15"/>
  <c r="C1945" i="15"/>
  <c r="D1945" i="15"/>
  <c r="E1945" i="15"/>
  <c r="F1945" i="15"/>
  <c r="G1945" i="15"/>
  <c r="H1945" i="15"/>
  <c r="I1945" i="15"/>
  <c r="J1945" i="15"/>
  <c r="K1945" i="15"/>
  <c r="L1945" i="15"/>
  <c r="A1946" i="15"/>
  <c r="B1946" i="15"/>
  <c r="C1946" i="15"/>
  <c r="D1946" i="15"/>
  <c r="E1946" i="15"/>
  <c r="F1946" i="15"/>
  <c r="G1946" i="15"/>
  <c r="H1946" i="15"/>
  <c r="I1946" i="15"/>
  <c r="J1946" i="15"/>
  <c r="K1946" i="15"/>
  <c r="L1946" i="15"/>
  <c r="A1947" i="15"/>
  <c r="B1947" i="15"/>
  <c r="C1947" i="15"/>
  <c r="D1947" i="15"/>
  <c r="E1947" i="15"/>
  <c r="F1947" i="15"/>
  <c r="G1947" i="15"/>
  <c r="H1947" i="15"/>
  <c r="I1947" i="15"/>
  <c r="J1947" i="15"/>
  <c r="K1947" i="15"/>
  <c r="L1947" i="15"/>
  <c r="A1948" i="15"/>
  <c r="B1948" i="15"/>
  <c r="C1948" i="15"/>
  <c r="D1948" i="15"/>
  <c r="E1948" i="15"/>
  <c r="F1948" i="15"/>
  <c r="G1948" i="15"/>
  <c r="H1948" i="15"/>
  <c r="I1948" i="15"/>
  <c r="J1948" i="15"/>
  <c r="K1948" i="15"/>
  <c r="L1948" i="15"/>
  <c r="A1949" i="15"/>
  <c r="B1949" i="15"/>
  <c r="C1949" i="15"/>
  <c r="D1949" i="15"/>
  <c r="E1949" i="15"/>
  <c r="F1949" i="15"/>
  <c r="G1949" i="15"/>
  <c r="H1949" i="15"/>
  <c r="I1949" i="15"/>
  <c r="J1949" i="15"/>
  <c r="K1949" i="15"/>
  <c r="L1949" i="15"/>
  <c r="A1950" i="15"/>
  <c r="B1950" i="15"/>
  <c r="C1950" i="15"/>
  <c r="D1950" i="15"/>
  <c r="E1950" i="15"/>
  <c r="F1950" i="15"/>
  <c r="G1950" i="15"/>
  <c r="H1950" i="15"/>
  <c r="I1950" i="15"/>
  <c r="J1950" i="15"/>
  <c r="K1950" i="15"/>
  <c r="L1950" i="15"/>
  <c r="A1951" i="15"/>
  <c r="B1951" i="15"/>
  <c r="C1951" i="15"/>
  <c r="D1951" i="15"/>
  <c r="E1951" i="15"/>
  <c r="F1951" i="15"/>
  <c r="G1951" i="15"/>
  <c r="H1951" i="15"/>
  <c r="I1951" i="15"/>
  <c r="J1951" i="15"/>
  <c r="K1951" i="15"/>
  <c r="L1951" i="15"/>
  <c r="A1952" i="15"/>
  <c r="B1952" i="15"/>
  <c r="C1952" i="15"/>
  <c r="D1952" i="15"/>
  <c r="E1952" i="15"/>
  <c r="F1952" i="15"/>
  <c r="G1952" i="15"/>
  <c r="H1952" i="15"/>
  <c r="I1952" i="15"/>
  <c r="J1952" i="15"/>
  <c r="K1952" i="15"/>
  <c r="L1952" i="15"/>
  <c r="A1953" i="15"/>
  <c r="B1953" i="15"/>
  <c r="C1953" i="15"/>
  <c r="D1953" i="15"/>
  <c r="E1953" i="15"/>
  <c r="F1953" i="15"/>
  <c r="G1953" i="15"/>
  <c r="H1953" i="15"/>
  <c r="I1953" i="15"/>
  <c r="J1953" i="15"/>
  <c r="K1953" i="15"/>
  <c r="L1953" i="15"/>
  <c r="A1954" i="15"/>
  <c r="B1954" i="15"/>
  <c r="C1954" i="15"/>
  <c r="D1954" i="15"/>
  <c r="E1954" i="15"/>
  <c r="F1954" i="15"/>
  <c r="G1954" i="15"/>
  <c r="H1954" i="15"/>
  <c r="I1954" i="15"/>
  <c r="J1954" i="15"/>
  <c r="K1954" i="15"/>
  <c r="L1954" i="15"/>
  <c r="A1955" i="15"/>
  <c r="B1955" i="15"/>
  <c r="C1955" i="15"/>
  <c r="D1955" i="15"/>
  <c r="E1955" i="15"/>
  <c r="F1955" i="15"/>
  <c r="G1955" i="15"/>
  <c r="H1955" i="15"/>
  <c r="I1955" i="15"/>
  <c r="J1955" i="15"/>
  <c r="K1955" i="15"/>
  <c r="L1955" i="15"/>
  <c r="A1956" i="15"/>
  <c r="B1956" i="15"/>
  <c r="C1956" i="15"/>
  <c r="D1956" i="15"/>
  <c r="E1956" i="15"/>
  <c r="F1956" i="15"/>
  <c r="G1956" i="15"/>
  <c r="H1956" i="15"/>
  <c r="I1956" i="15"/>
  <c r="J1956" i="15"/>
  <c r="K1956" i="15"/>
  <c r="L1956" i="15"/>
  <c r="A1957" i="15"/>
  <c r="B1957" i="15"/>
  <c r="C1957" i="15"/>
  <c r="D1957" i="15"/>
  <c r="E1957" i="15"/>
  <c r="F1957" i="15"/>
  <c r="G1957" i="15"/>
  <c r="H1957" i="15"/>
  <c r="I1957" i="15"/>
  <c r="J1957" i="15"/>
  <c r="K1957" i="15"/>
  <c r="L1957" i="15"/>
  <c r="A1958" i="15"/>
  <c r="B1958" i="15"/>
  <c r="C1958" i="15"/>
  <c r="D1958" i="15"/>
  <c r="E1958" i="15"/>
  <c r="F1958" i="15"/>
  <c r="G1958" i="15"/>
  <c r="H1958" i="15"/>
  <c r="I1958" i="15"/>
  <c r="J1958" i="15"/>
  <c r="K1958" i="15"/>
  <c r="L1958" i="15"/>
  <c r="A1959" i="15"/>
  <c r="B1959" i="15"/>
  <c r="C1959" i="15"/>
  <c r="D1959" i="15"/>
  <c r="E1959" i="15"/>
  <c r="F1959" i="15"/>
  <c r="G1959" i="15"/>
  <c r="H1959" i="15"/>
  <c r="I1959" i="15"/>
  <c r="J1959" i="15"/>
  <c r="K1959" i="15"/>
  <c r="L1959" i="15"/>
  <c r="A1960" i="15"/>
  <c r="B1960" i="15"/>
  <c r="C1960" i="15"/>
  <c r="D1960" i="15"/>
  <c r="E1960" i="15"/>
  <c r="F1960" i="15"/>
  <c r="G1960" i="15"/>
  <c r="H1960" i="15"/>
  <c r="I1960" i="15"/>
  <c r="J1960" i="15"/>
  <c r="K1960" i="15"/>
  <c r="L1960" i="15"/>
  <c r="A1961" i="15"/>
  <c r="B1961" i="15"/>
  <c r="C1961" i="15"/>
  <c r="D1961" i="15"/>
  <c r="E1961" i="15"/>
  <c r="F1961" i="15"/>
  <c r="G1961" i="15"/>
  <c r="H1961" i="15"/>
  <c r="I1961" i="15"/>
  <c r="J1961" i="15"/>
  <c r="K1961" i="15"/>
  <c r="L1961" i="15"/>
  <c r="A1962" i="15"/>
  <c r="B1962" i="15"/>
  <c r="C1962" i="15"/>
  <c r="D1962" i="15"/>
  <c r="E1962" i="15"/>
  <c r="F1962" i="15"/>
  <c r="G1962" i="15"/>
  <c r="H1962" i="15"/>
  <c r="I1962" i="15"/>
  <c r="J1962" i="15"/>
  <c r="K1962" i="15"/>
  <c r="L1962" i="15"/>
  <c r="A1963" i="15"/>
  <c r="B1963" i="15"/>
  <c r="C1963" i="15"/>
  <c r="D1963" i="15"/>
  <c r="E1963" i="15"/>
  <c r="F1963" i="15"/>
  <c r="G1963" i="15"/>
  <c r="H1963" i="15"/>
  <c r="I1963" i="15"/>
  <c r="J1963" i="15"/>
  <c r="K1963" i="15"/>
  <c r="L1963" i="15"/>
  <c r="A1964" i="15"/>
  <c r="B1964" i="15"/>
  <c r="C1964" i="15"/>
  <c r="D1964" i="15"/>
  <c r="E1964" i="15"/>
  <c r="F1964" i="15"/>
  <c r="G1964" i="15"/>
  <c r="H1964" i="15"/>
  <c r="I1964" i="15"/>
  <c r="J1964" i="15"/>
  <c r="K1964" i="15"/>
  <c r="L1964" i="15"/>
  <c r="A1965" i="15"/>
  <c r="B1965" i="15"/>
  <c r="C1965" i="15"/>
  <c r="D1965" i="15"/>
  <c r="E1965" i="15"/>
  <c r="F1965" i="15"/>
  <c r="G1965" i="15"/>
  <c r="H1965" i="15"/>
  <c r="I1965" i="15"/>
  <c r="J1965" i="15"/>
  <c r="K1965" i="15"/>
  <c r="L1965" i="15"/>
  <c r="A1966" i="15"/>
  <c r="B1966" i="15"/>
  <c r="C1966" i="15"/>
  <c r="D1966" i="15"/>
  <c r="E1966" i="15"/>
  <c r="F1966" i="15"/>
  <c r="G1966" i="15"/>
  <c r="H1966" i="15"/>
  <c r="I1966" i="15"/>
  <c r="J1966" i="15"/>
  <c r="K1966" i="15"/>
  <c r="L1966" i="15"/>
  <c r="A1967" i="15"/>
  <c r="B1967" i="15"/>
  <c r="C1967" i="15"/>
  <c r="D1967" i="15"/>
  <c r="E1967" i="15"/>
  <c r="F1967" i="15"/>
  <c r="G1967" i="15"/>
  <c r="H1967" i="15"/>
  <c r="I1967" i="15"/>
  <c r="J1967" i="15"/>
  <c r="K1967" i="15"/>
  <c r="L1967" i="15"/>
  <c r="A1968" i="15"/>
  <c r="B1968" i="15"/>
  <c r="C1968" i="15"/>
  <c r="D1968" i="15"/>
  <c r="E1968" i="15"/>
  <c r="F1968" i="15"/>
  <c r="G1968" i="15"/>
  <c r="H1968" i="15"/>
  <c r="I1968" i="15"/>
  <c r="J1968" i="15"/>
  <c r="K1968" i="15"/>
  <c r="L1968" i="15"/>
  <c r="A1969" i="15"/>
  <c r="B1969" i="15"/>
  <c r="C1969" i="15"/>
  <c r="D1969" i="15"/>
  <c r="E1969" i="15"/>
  <c r="F1969" i="15"/>
  <c r="G1969" i="15"/>
  <c r="H1969" i="15"/>
  <c r="I1969" i="15"/>
  <c r="J1969" i="15"/>
  <c r="K1969" i="15"/>
  <c r="L1969" i="15"/>
  <c r="A1970" i="15"/>
  <c r="B1970" i="15"/>
  <c r="C1970" i="15"/>
  <c r="D1970" i="15"/>
  <c r="E1970" i="15"/>
  <c r="F1970" i="15"/>
  <c r="G1970" i="15"/>
  <c r="H1970" i="15"/>
  <c r="I1970" i="15"/>
  <c r="J1970" i="15"/>
  <c r="K1970" i="15"/>
  <c r="L1970" i="15"/>
  <c r="A1971" i="15"/>
  <c r="B1971" i="15"/>
  <c r="C1971" i="15"/>
  <c r="D1971" i="15"/>
  <c r="E1971" i="15"/>
  <c r="F1971" i="15"/>
  <c r="G1971" i="15"/>
  <c r="H1971" i="15"/>
  <c r="I1971" i="15"/>
  <c r="J1971" i="15"/>
  <c r="K1971" i="15"/>
  <c r="L1971" i="15"/>
  <c r="A1972" i="15"/>
  <c r="B1972" i="15"/>
  <c r="C1972" i="15"/>
  <c r="D1972" i="15"/>
  <c r="E1972" i="15"/>
  <c r="F1972" i="15"/>
  <c r="G1972" i="15"/>
  <c r="H1972" i="15"/>
  <c r="I1972" i="15"/>
  <c r="J1972" i="15"/>
  <c r="K1972" i="15"/>
  <c r="L1972" i="15"/>
  <c r="A1973" i="15"/>
  <c r="B1973" i="15"/>
  <c r="C1973" i="15"/>
  <c r="D1973" i="15"/>
  <c r="E1973" i="15"/>
  <c r="F1973" i="15"/>
  <c r="G1973" i="15"/>
  <c r="H1973" i="15"/>
  <c r="I1973" i="15"/>
  <c r="J1973" i="15"/>
  <c r="K1973" i="15"/>
  <c r="L1973" i="15"/>
  <c r="A1974" i="15"/>
  <c r="B1974" i="15"/>
  <c r="C1974" i="15"/>
  <c r="D1974" i="15"/>
  <c r="E1974" i="15"/>
  <c r="F1974" i="15"/>
  <c r="G1974" i="15"/>
  <c r="H1974" i="15"/>
  <c r="I1974" i="15"/>
  <c r="J1974" i="15"/>
  <c r="K1974" i="15"/>
  <c r="L1974" i="15"/>
  <c r="A1975" i="15"/>
  <c r="B1975" i="15"/>
  <c r="C1975" i="15"/>
  <c r="D1975" i="15"/>
  <c r="E1975" i="15"/>
  <c r="F1975" i="15"/>
  <c r="G1975" i="15"/>
  <c r="H1975" i="15"/>
  <c r="I1975" i="15"/>
  <c r="J1975" i="15"/>
  <c r="K1975" i="15"/>
  <c r="L1975" i="15"/>
  <c r="A1976" i="15"/>
  <c r="B1976" i="15"/>
  <c r="C1976" i="15"/>
  <c r="D1976" i="15"/>
  <c r="E1976" i="15"/>
  <c r="F1976" i="15"/>
  <c r="G1976" i="15"/>
  <c r="H1976" i="15"/>
  <c r="I1976" i="15"/>
  <c r="J1976" i="15"/>
  <c r="K1976" i="15"/>
  <c r="L1976" i="15"/>
  <c r="A1977" i="15"/>
  <c r="B1977" i="15"/>
  <c r="C1977" i="15"/>
  <c r="D1977" i="15"/>
  <c r="E1977" i="15"/>
  <c r="F1977" i="15"/>
  <c r="G1977" i="15"/>
  <c r="H1977" i="15"/>
  <c r="I1977" i="15"/>
  <c r="J1977" i="15"/>
  <c r="K1977" i="15"/>
  <c r="L1977" i="15"/>
  <c r="A1978" i="15"/>
  <c r="B1978" i="15"/>
  <c r="C1978" i="15"/>
  <c r="D1978" i="15"/>
  <c r="E1978" i="15"/>
  <c r="F1978" i="15"/>
  <c r="G1978" i="15"/>
  <c r="H1978" i="15"/>
  <c r="I1978" i="15"/>
  <c r="J1978" i="15"/>
  <c r="K1978" i="15"/>
  <c r="L1978" i="15"/>
  <c r="A1979" i="15"/>
  <c r="B1979" i="15"/>
  <c r="C1979" i="15"/>
  <c r="D1979" i="15"/>
  <c r="E1979" i="15"/>
  <c r="F1979" i="15"/>
  <c r="G1979" i="15"/>
  <c r="H1979" i="15"/>
  <c r="I1979" i="15"/>
  <c r="J1979" i="15"/>
  <c r="K1979" i="15"/>
  <c r="L1979" i="15"/>
  <c r="A1980" i="15"/>
  <c r="B1980" i="15"/>
  <c r="C1980" i="15"/>
  <c r="D1980" i="15"/>
  <c r="E1980" i="15"/>
  <c r="F1980" i="15"/>
  <c r="G1980" i="15"/>
  <c r="H1980" i="15"/>
  <c r="I1980" i="15"/>
  <c r="J1980" i="15"/>
  <c r="K1980" i="15"/>
  <c r="L1980" i="15"/>
  <c r="A1981" i="15"/>
  <c r="B1981" i="15"/>
  <c r="C1981" i="15"/>
  <c r="D1981" i="15"/>
  <c r="E1981" i="15"/>
  <c r="F1981" i="15"/>
  <c r="G1981" i="15"/>
  <c r="H1981" i="15"/>
  <c r="I1981" i="15"/>
  <c r="J1981" i="15"/>
  <c r="K1981" i="15"/>
  <c r="L1981" i="15"/>
  <c r="A1982" i="15"/>
  <c r="B1982" i="15"/>
  <c r="C1982" i="15"/>
  <c r="D1982" i="15"/>
  <c r="E1982" i="15"/>
  <c r="F1982" i="15"/>
  <c r="G1982" i="15"/>
  <c r="H1982" i="15"/>
  <c r="I1982" i="15"/>
  <c r="J1982" i="15"/>
  <c r="K1982" i="15"/>
  <c r="L1982" i="15"/>
  <c r="A1983" i="15"/>
  <c r="B1983" i="15"/>
  <c r="C1983" i="15"/>
  <c r="D1983" i="15"/>
  <c r="E1983" i="15"/>
  <c r="F1983" i="15"/>
  <c r="G1983" i="15"/>
  <c r="H1983" i="15"/>
  <c r="I1983" i="15"/>
  <c r="J1983" i="15"/>
  <c r="K1983" i="15"/>
  <c r="L1983" i="15"/>
  <c r="A1984" i="15"/>
  <c r="B1984" i="15"/>
  <c r="C1984" i="15"/>
  <c r="D1984" i="15"/>
  <c r="E1984" i="15"/>
  <c r="F1984" i="15"/>
  <c r="G1984" i="15"/>
  <c r="H1984" i="15"/>
  <c r="I1984" i="15"/>
  <c r="J1984" i="15"/>
  <c r="K1984" i="15"/>
  <c r="L1984" i="15"/>
  <c r="A1985" i="15"/>
  <c r="B1985" i="15"/>
  <c r="C1985" i="15"/>
  <c r="D1985" i="15"/>
  <c r="E1985" i="15"/>
  <c r="F1985" i="15"/>
  <c r="G1985" i="15"/>
  <c r="H1985" i="15"/>
  <c r="I1985" i="15"/>
  <c r="J1985" i="15"/>
  <c r="K1985" i="15"/>
  <c r="L1985" i="15"/>
  <c r="A1986" i="15"/>
  <c r="B1986" i="15"/>
  <c r="C1986" i="15"/>
  <c r="D1986" i="15"/>
  <c r="E1986" i="15"/>
  <c r="F1986" i="15"/>
  <c r="G1986" i="15"/>
  <c r="H1986" i="15"/>
  <c r="I1986" i="15"/>
  <c r="J1986" i="15"/>
  <c r="K1986" i="15"/>
  <c r="L1986" i="15"/>
  <c r="A1987" i="15"/>
  <c r="B1987" i="15"/>
  <c r="C1987" i="15"/>
  <c r="D1987" i="15"/>
  <c r="E1987" i="15"/>
  <c r="F1987" i="15"/>
  <c r="G1987" i="15"/>
  <c r="H1987" i="15"/>
  <c r="I1987" i="15"/>
  <c r="J1987" i="15"/>
  <c r="K1987" i="15"/>
  <c r="L1987" i="15"/>
  <c r="A1988" i="15"/>
  <c r="B1988" i="15"/>
  <c r="C1988" i="15"/>
  <c r="D1988" i="15"/>
  <c r="E1988" i="15"/>
  <c r="F1988" i="15"/>
  <c r="G1988" i="15"/>
  <c r="H1988" i="15"/>
  <c r="I1988" i="15"/>
  <c r="J1988" i="15"/>
  <c r="K1988" i="15"/>
  <c r="L1988" i="15"/>
  <c r="A1989" i="15"/>
  <c r="B1989" i="15"/>
  <c r="C1989" i="15"/>
  <c r="D1989" i="15"/>
  <c r="E1989" i="15"/>
  <c r="F1989" i="15"/>
  <c r="G1989" i="15"/>
  <c r="H1989" i="15"/>
  <c r="I1989" i="15"/>
  <c r="J1989" i="15"/>
  <c r="K1989" i="15"/>
  <c r="L1989" i="15"/>
  <c r="A1990" i="15"/>
  <c r="B1990" i="15"/>
  <c r="C1990" i="15"/>
  <c r="D1990" i="15"/>
  <c r="E1990" i="15"/>
  <c r="F1990" i="15"/>
  <c r="G1990" i="15"/>
  <c r="H1990" i="15"/>
  <c r="I1990" i="15"/>
  <c r="J1990" i="15"/>
  <c r="K1990" i="15"/>
  <c r="L1990" i="15"/>
  <c r="A1991" i="15"/>
  <c r="B1991" i="15"/>
  <c r="C1991" i="15"/>
  <c r="D1991" i="15"/>
  <c r="E1991" i="15"/>
  <c r="F1991" i="15"/>
  <c r="G1991" i="15"/>
  <c r="H1991" i="15"/>
  <c r="I1991" i="15"/>
  <c r="J1991" i="15"/>
  <c r="K1991" i="15"/>
  <c r="L1991" i="15"/>
  <c r="A1992" i="15"/>
  <c r="B1992" i="15"/>
  <c r="C1992" i="15"/>
  <c r="D1992" i="15"/>
  <c r="E1992" i="15"/>
  <c r="F1992" i="15"/>
  <c r="G1992" i="15"/>
  <c r="H1992" i="15"/>
  <c r="I1992" i="15"/>
  <c r="J1992" i="15"/>
  <c r="K1992" i="15"/>
  <c r="L1992" i="15"/>
  <c r="A1993" i="15"/>
  <c r="B1993" i="15"/>
  <c r="C1993" i="15"/>
  <c r="D1993" i="15"/>
  <c r="E1993" i="15"/>
  <c r="F1993" i="15"/>
  <c r="G1993" i="15"/>
  <c r="H1993" i="15"/>
  <c r="I1993" i="15"/>
  <c r="J1993" i="15"/>
  <c r="K1993" i="15"/>
  <c r="L1993" i="15"/>
  <c r="A1994" i="15"/>
  <c r="B1994" i="15"/>
  <c r="C1994" i="15"/>
  <c r="D1994" i="15"/>
  <c r="E1994" i="15"/>
  <c r="F1994" i="15"/>
  <c r="G1994" i="15"/>
  <c r="H1994" i="15"/>
  <c r="I1994" i="15"/>
  <c r="J1994" i="15"/>
  <c r="K1994" i="15"/>
  <c r="L1994" i="15"/>
  <c r="A1995" i="15"/>
  <c r="B1995" i="15"/>
  <c r="C1995" i="15"/>
  <c r="D1995" i="15"/>
  <c r="E1995" i="15"/>
  <c r="F1995" i="15"/>
  <c r="G1995" i="15"/>
  <c r="H1995" i="15"/>
  <c r="I1995" i="15"/>
  <c r="J1995" i="15"/>
  <c r="K1995" i="15"/>
  <c r="L1995" i="15"/>
  <c r="A1996" i="15"/>
  <c r="B1996" i="15"/>
  <c r="C1996" i="15"/>
  <c r="D1996" i="15"/>
  <c r="E1996" i="15"/>
  <c r="F1996" i="15"/>
  <c r="G1996" i="15"/>
  <c r="H1996" i="15"/>
  <c r="I1996" i="15"/>
  <c r="J1996" i="15"/>
  <c r="K1996" i="15"/>
  <c r="L1996" i="15"/>
  <c r="A1997" i="15"/>
  <c r="B1997" i="15"/>
  <c r="C1997" i="15"/>
  <c r="D1997" i="15"/>
  <c r="E1997" i="15"/>
  <c r="F1997" i="15"/>
  <c r="G1997" i="15"/>
  <c r="H1997" i="15"/>
  <c r="I1997" i="15"/>
  <c r="J1997" i="15"/>
  <c r="K1997" i="15"/>
  <c r="L1997" i="15"/>
  <c r="A1998" i="15"/>
  <c r="B1998" i="15"/>
  <c r="C1998" i="15"/>
  <c r="D1998" i="15"/>
  <c r="E1998" i="15"/>
  <c r="F1998" i="15"/>
  <c r="G1998" i="15"/>
  <c r="H1998" i="15"/>
  <c r="I1998" i="15"/>
  <c r="J1998" i="15"/>
  <c r="K1998" i="15"/>
  <c r="L1998" i="15"/>
  <c r="A1999" i="15"/>
  <c r="B1999" i="15"/>
  <c r="C1999" i="15"/>
  <c r="D1999" i="15"/>
  <c r="E1999" i="15"/>
  <c r="F1999" i="15"/>
  <c r="G1999" i="15"/>
  <c r="H1999" i="15"/>
  <c r="I1999" i="15"/>
  <c r="J1999" i="15"/>
  <c r="K1999" i="15"/>
  <c r="L1999" i="15"/>
  <c r="A2000" i="15"/>
  <c r="B2000" i="15"/>
  <c r="C2000" i="15"/>
  <c r="D2000" i="15"/>
  <c r="E2000" i="15"/>
  <c r="F2000" i="15"/>
  <c r="G2000" i="15"/>
  <c r="H2000" i="15"/>
  <c r="I2000" i="15"/>
  <c r="J2000" i="15"/>
  <c r="K2000" i="15"/>
  <c r="L2000" i="15"/>
  <c r="A2001" i="15"/>
  <c r="B2001" i="15"/>
  <c r="C2001" i="15"/>
  <c r="D2001" i="15"/>
  <c r="E2001" i="15"/>
  <c r="F2001" i="15"/>
  <c r="G2001" i="15"/>
  <c r="H2001" i="15"/>
  <c r="I2001" i="15"/>
  <c r="J2001" i="15"/>
  <c r="K2001" i="15"/>
  <c r="L2001" i="15"/>
  <c r="A2002" i="15"/>
  <c r="B2002" i="15"/>
  <c r="C2002" i="15"/>
  <c r="D2002" i="15"/>
  <c r="E2002" i="15"/>
  <c r="F2002" i="15"/>
  <c r="G2002" i="15"/>
  <c r="H2002" i="15"/>
  <c r="I2002" i="15"/>
  <c r="J2002" i="15"/>
  <c r="K2002" i="15"/>
  <c r="L2002" i="15"/>
  <c r="A2003" i="15"/>
  <c r="B2003" i="15"/>
  <c r="C2003" i="15"/>
  <c r="D2003" i="15"/>
  <c r="E2003" i="15"/>
  <c r="F2003" i="15"/>
  <c r="G2003" i="15"/>
  <c r="H2003" i="15"/>
  <c r="I2003" i="15"/>
  <c r="J2003" i="15"/>
  <c r="K2003" i="15"/>
  <c r="L2003" i="15"/>
  <c r="A2004" i="15"/>
  <c r="B2004" i="15"/>
  <c r="C2004" i="15"/>
  <c r="D2004" i="15"/>
  <c r="E2004" i="15"/>
  <c r="F2004" i="15"/>
  <c r="G2004" i="15"/>
  <c r="H2004" i="15"/>
  <c r="I2004" i="15"/>
  <c r="J2004" i="15"/>
  <c r="K2004" i="15"/>
  <c r="L2004" i="15"/>
  <c r="A2005" i="15"/>
  <c r="B2005" i="15"/>
  <c r="C2005" i="15"/>
  <c r="D2005" i="15"/>
  <c r="E2005" i="15"/>
  <c r="F2005" i="15"/>
  <c r="G2005" i="15"/>
  <c r="H2005" i="15"/>
  <c r="I2005" i="15"/>
  <c r="J2005" i="15"/>
  <c r="K2005" i="15"/>
  <c r="L2005" i="15"/>
  <c r="A2006" i="15"/>
  <c r="B2006" i="15"/>
  <c r="C2006" i="15"/>
  <c r="D2006" i="15"/>
  <c r="E2006" i="15"/>
  <c r="F2006" i="15"/>
  <c r="G2006" i="15"/>
  <c r="H2006" i="15"/>
  <c r="I2006" i="15"/>
  <c r="J2006" i="15"/>
  <c r="K2006" i="15"/>
  <c r="L2006" i="15"/>
  <c r="A2007" i="15"/>
  <c r="B2007" i="15"/>
  <c r="C2007" i="15"/>
  <c r="D2007" i="15"/>
  <c r="E2007" i="15"/>
  <c r="F2007" i="15"/>
  <c r="G2007" i="15"/>
  <c r="H2007" i="15"/>
  <c r="I2007" i="15"/>
  <c r="J2007" i="15"/>
  <c r="K2007" i="15"/>
  <c r="L2007" i="15"/>
  <c r="A2008" i="15"/>
  <c r="B2008" i="15"/>
  <c r="C2008" i="15"/>
  <c r="D2008" i="15"/>
  <c r="E2008" i="15"/>
  <c r="F2008" i="15"/>
  <c r="G2008" i="15"/>
  <c r="H2008" i="15"/>
  <c r="I2008" i="15"/>
  <c r="J2008" i="15"/>
  <c r="K2008" i="15"/>
  <c r="L2008" i="15"/>
  <c r="A2009" i="15"/>
  <c r="B2009" i="15"/>
  <c r="C2009" i="15"/>
  <c r="D2009" i="15"/>
  <c r="E2009" i="15"/>
  <c r="F2009" i="15"/>
  <c r="G2009" i="15"/>
  <c r="H2009" i="15"/>
  <c r="I2009" i="15"/>
  <c r="J2009" i="15"/>
  <c r="K2009" i="15"/>
  <c r="L2009" i="15"/>
  <c r="A2010" i="15"/>
  <c r="B2010" i="15"/>
  <c r="C2010" i="15"/>
  <c r="D2010" i="15"/>
  <c r="E2010" i="15"/>
  <c r="F2010" i="15"/>
  <c r="G2010" i="15"/>
  <c r="H2010" i="15"/>
  <c r="I2010" i="15"/>
  <c r="J2010" i="15"/>
  <c r="K2010" i="15"/>
  <c r="L2010" i="15"/>
  <c r="A2011" i="15"/>
  <c r="B2011" i="15"/>
  <c r="C2011" i="15"/>
  <c r="D2011" i="15"/>
  <c r="E2011" i="15"/>
  <c r="F2011" i="15"/>
  <c r="G2011" i="15"/>
  <c r="H2011" i="15"/>
  <c r="I2011" i="15"/>
  <c r="J2011" i="15"/>
  <c r="K2011" i="15"/>
  <c r="L2011" i="15"/>
  <c r="A2012" i="15"/>
  <c r="B2012" i="15"/>
  <c r="C2012" i="15"/>
  <c r="D2012" i="15"/>
  <c r="E2012" i="15"/>
  <c r="F2012" i="15"/>
  <c r="G2012" i="15"/>
  <c r="H2012" i="15"/>
  <c r="I2012" i="15"/>
  <c r="J2012" i="15"/>
  <c r="K2012" i="15"/>
  <c r="L2012" i="15"/>
  <c r="A2013" i="15"/>
  <c r="B2013" i="15"/>
  <c r="C2013" i="15"/>
  <c r="D2013" i="15"/>
  <c r="E2013" i="15"/>
  <c r="F2013" i="15"/>
  <c r="G2013" i="15"/>
  <c r="H2013" i="15"/>
  <c r="I2013" i="15"/>
  <c r="J2013" i="15"/>
  <c r="K2013" i="15"/>
  <c r="L2013" i="15"/>
  <c r="A2014" i="15"/>
  <c r="B2014" i="15"/>
  <c r="C2014" i="15"/>
  <c r="D2014" i="15"/>
  <c r="E2014" i="15"/>
  <c r="F2014" i="15"/>
  <c r="G2014" i="15"/>
  <c r="H2014" i="15"/>
  <c r="I2014" i="15"/>
  <c r="J2014" i="15"/>
  <c r="K2014" i="15"/>
  <c r="L2014" i="15"/>
  <c r="A2015" i="15"/>
  <c r="B2015" i="15"/>
  <c r="C2015" i="15"/>
  <c r="D2015" i="15"/>
  <c r="E2015" i="15"/>
  <c r="F2015" i="15"/>
  <c r="G2015" i="15"/>
  <c r="H2015" i="15"/>
  <c r="I2015" i="15"/>
  <c r="J2015" i="15"/>
  <c r="K2015" i="15"/>
  <c r="L2015" i="15"/>
  <c r="A2016" i="15"/>
  <c r="B2016" i="15"/>
  <c r="C2016" i="15"/>
  <c r="D2016" i="15"/>
  <c r="E2016" i="15"/>
  <c r="F2016" i="15"/>
  <c r="G2016" i="15"/>
  <c r="H2016" i="15"/>
  <c r="I2016" i="15"/>
  <c r="J2016" i="15"/>
  <c r="K2016" i="15"/>
  <c r="L2016" i="15"/>
  <c r="A2017" i="15"/>
  <c r="B2017" i="15"/>
  <c r="C2017" i="15"/>
  <c r="D2017" i="15"/>
  <c r="E2017" i="15"/>
  <c r="F2017" i="15"/>
  <c r="G2017" i="15"/>
  <c r="H2017" i="15"/>
  <c r="I2017" i="15"/>
  <c r="J2017" i="15"/>
  <c r="K2017" i="15"/>
  <c r="L2017" i="15"/>
  <c r="A2018" i="15"/>
  <c r="B2018" i="15"/>
  <c r="C2018" i="15"/>
  <c r="D2018" i="15"/>
  <c r="E2018" i="15"/>
  <c r="F2018" i="15"/>
  <c r="G2018" i="15"/>
  <c r="H2018" i="15"/>
  <c r="I2018" i="15"/>
  <c r="J2018" i="15"/>
  <c r="K2018" i="15"/>
  <c r="L2018" i="15"/>
  <c r="A2019" i="15"/>
  <c r="B2019" i="15"/>
  <c r="C2019" i="15"/>
  <c r="D2019" i="15"/>
  <c r="E2019" i="15"/>
  <c r="F2019" i="15"/>
  <c r="G2019" i="15"/>
  <c r="H2019" i="15"/>
  <c r="I2019" i="15"/>
  <c r="J2019" i="15"/>
  <c r="K2019" i="15"/>
  <c r="L2019" i="15"/>
  <c r="A2020" i="15"/>
  <c r="B2020" i="15"/>
  <c r="C2020" i="15"/>
  <c r="D2020" i="15"/>
  <c r="E2020" i="15"/>
  <c r="F2020" i="15"/>
  <c r="G2020" i="15"/>
  <c r="H2020" i="15"/>
  <c r="I2020" i="15"/>
  <c r="J2020" i="15"/>
  <c r="K2020" i="15"/>
  <c r="L2020" i="15"/>
  <c r="A2021" i="15"/>
  <c r="B2021" i="15"/>
  <c r="C2021" i="15"/>
  <c r="D2021" i="15"/>
  <c r="E2021" i="15"/>
  <c r="F2021" i="15"/>
  <c r="G2021" i="15"/>
  <c r="H2021" i="15"/>
  <c r="I2021" i="15"/>
  <c r="J2021" i="15"/>
  <c r="K2021" i="15"/>
  <c r="L2021" i="15"/>
  <c r="A2022" i="15"/>
  <c r="B2022" i="15"/>
  <c r="C2022" i="15"/>
  <c r="D2022" i="15"/>
  <c r="E2022" i="15"/>
  <c r="F2022" i="15"/>
  <c r="G2022" i="15"/>
  <c r="H2022" i="15"/>
  <c r="I2022" i="15"/>
  <c r="J2022" i="15"/>
  <c r="K2022" i="15"/>
  <c r="L2022" i="15"/>
  <c r="A2023" i="15"/>
  <c r="B2023" i="15"/>
  <c r="C2023" i="15"/>
  <c r="D2023" i="15"/>
  <c r="E2023" i="15"/>
  <c r="F2023" i="15"/>
  <c r="G2023" i="15"/>
  <c r="H2023" i="15"/>
  <c r="I2023" i="15"/>
  <c r="J2023" i="15"/>
  <c r="K2023" i="15"/>
  <c r="L2023" i="15"/>
  <c r="A2024" i="15"/>
  <c r="B2024" i="15"/>
  <c r="C2024" i="15"/>
  <c r="D2024" i="15"/>
  <c r="E2024" i="15"/>
  <c r="F2024" i="15"/>
  <c r="G2024" i="15"/>
  <c r="H2024" i="15"/>
  <c r="I2024" i="15"/>
  <c r="J2024" i="15"/>
  <c r="K2024" i="15"/>
  <c r="L2024" i="15"/>
  <c r="A2025" i="15"/>
  <c r="B2025" i="15"/>
  <c r="C2025" i="15"/>
  <c r="D2025" i="15"/>
  <c r="E2025" i="15"/>
  <c r="F2025" i="15"/>
  <c r="G2025" i="15"/>
  <c r="H2025" i="15"/>
  <c r="I2025" i="15"/>
  <c r="J2025" i="15"/>
  <c r="K2025" i="15"/>
  <c r="L2025" i="15"/>
  <c r="A2026" i="15"/>
  <c r="B2026" i="15"/>
  <c r="C2026" i="15"/>
  <c r="D2026" i="15"/>
  <c r="E2026" i="15"/>
  <c r="F2026" i="15"/>
  <c r="G2026" i="15"/>
  <c r="H2026" i="15"/>
  <c r="I2026" i="15"/>
  <c r="J2026" i="15"/>
  <c r="K2026" i="15"/>
  <c r="L2026" i="15"/>
  <c r="A2027" i="15"/>
  <c r="B2027" i="15"/>
  <c r="C2027" i="15"/>
  <c r="D2027" i="15"/>
  <c r="E2027" i="15"/>
  <c r="F2027" i="15"/>
  <c r="G2027" i="15"/>
  <c r="H2027" i="15"/>
  <c r="I2027" i="15"/>
  <c r="J2027" i="15"/>
  <c r="K2027" i="15"/>
  <c r="L2027" i="15"/>
  <c r="A2028" i="15"/>
  <c r="B2028" i="15"/>
  <c r="C2028" i="15"/>
  <c r="D2028" i="15"/>
  <c r="E2028" i="15"/>
  <c r="F2028" i="15"/>
  <c r="G2028" i="15"/>
  <c r="H2028" i="15"/>
  <c r="I2028" i="15"/>
  <c r="J2028" i="15"/>
  <c r="K2028" i="15"/>
  <c r="L2028" i="15"/>
  <c r="A2029" i="15"/>
  <c r="B2029" i="15"/>
  <c r="C2029" i="15"/>
  <c r="D2029" i="15"/>
  <c r="E2029" i="15"/>
  <c r="F2029" i="15"/>
  <c r="G2029" i="15"/>
  <c r="H2029" i="15"/>
  <c r="I2029" i="15"/>
  <c r="J2029" i="15"/>
  <c r="K2029" i="15"/>
  <c r="L2029" i="15"/>
  <c r="A2030" i="15"/>
  <c r="B2030" i="15"/>
  <c r="C2030" i="15"/>
  <c r="D2030" i="15"/>
  <c r="E2030" i="15"/>
  <c r="F2030" i="15"/>
  <c r="G2030" i="15"/>
  <c r="H2030" i="15"/>
  <c r="I2030" i="15"/>
  <c r="J2030" i="15"/>
  <c r="K2030" i="15"/>
  <c r="L2030" i="15"/>
  <c r="A2031" i="15"/>
  <c r="B2031" i="15"/>
  <c r="C2031" i="15"/>
  <c r="D2031" i="15"/>
  <c r="E2031" i="15"/>
  <c r="F2031" i="15"/>
  <c r="G2031" i="15"/>
  <c r="H2031" i="15"/>
  <c r="I2031" i="15"/>
  <c r="J2031" i="15"/>
  <c r="K2031" i="15"/>
  <c r="L2031" i="15"/>
  <c r="A2032" i="15"/>
  <c r="B2032" i="15"/>
  <c r="C2032" i="15"/>
  <c r="D2032" i="15"/>
  <c r="E2032" i="15"/>
  <c r="F2032" i="15"/>
  <c r="G2032" i="15"/>
  <c r="H2032" i="15"/>
  <c r="I2032" i="15"/>
  <c r="J2032" i="15"/>
  <c r="K2032" i="15"/>
  <c r="L2032" i="15"/>
  <c r="A2033" i="15"/>
  <c r="B2033" i="15"/>
  <c r="C2033" i="15"/>
  <c r="D2033" i="15"/>
  <c r="E2033" i="15"/>
  <c r="F2033" i="15"/>
  <c r="G2033" i="15"/>
  <c r="H2033" i="15"/>
  <c r="I2033" i="15"/>
  <c r="J2033" i="15"/>
  <c r="K2033" i="15"/>
  <c r="L2033" i="15"/>
  <c r="A2034" i="15"/>
  <c r="B2034" i="15"/>
  <c r="C2034" i="15"/>
  <c r="D2034" i="15"/>
  <c r="E2034" i="15"/>
  <c r="F2034" i="15"/>
  <c r="G2034" i="15"/>
  <c r="H2034" i="15"/>
  <c r="I2034" i="15"/>
  <c r="J2034" i="15"/>
  <c r="K2034" i="15"/>
  <c r="L2034" i="15"/>
  <c r="A2035" i="15"/>
  <c r="B2035" i="15"/>
  <c r="C2035" i="15"/>
  <c r="D2035" i="15"/>
  <c r="E2035" i="15"/>
  <c r="F2035" i="15"/>
  <c r="G2035" i="15"/>
  <c r="H2035" i="15"/>
  <c r="I2035" i="15"/>
  <c r="J2035" i="15"/>
  <c r="K2035" i="15"/>
  <c r="L2035" i="15"/>
  <c r="A2036" i="15"/>
  <c r="B2036" i="15"/>
  <c r="C2036" i="15"/>
  <c r="D2036" i="15"/>
  <c r="E2036" i="15"/>
  <c r="F2036" i="15"/>
  <c r="G2036" i="15"/>
  <c r="H2036" i="15"/>
  <c r="I2036" i="15"/>
  <c r="J2036" i="15"/>
  <c r="K2036" i="15"/>
  <c r="L2036" i="15"/>
  <c r="A2037" i="15"/>
  <c r="B2037" i="15"/>
  <c r="C2037" i="15"/>
  <c r="D2037" i="15"/>
  <c r="E2037" i="15"/>
  <c r="F2037" i="15"/>
  <c r="G2037" i="15"/>
  <c r="H2037" i="15"/>
  <c r="I2037" i="15"/>
  <c r="J2037" i="15"/>
  <c r="K2037" i="15"/>
  <c r="L2037" i="15"/>
  <c r="A2038" i="15"/>
  <c r="B2038" i="15"/>
  <c r="C2038" i="15"/>
  <c r="D2038" i="15"/>
  <c r="E2038" i="15"/>
  <c r="F2038" i="15"/>
  <c r="G2038" i="15"/>
  <c r="H2038" i="15"/>
  <c r="I2038" i="15"/>
  <c r="J2038" i="15"/>
  <c r="K2038" i="15"/>
  <c r="L2038" i="15"/>
  <c r="A2039" i="15"/>
  <c r="B2039" i="15"/>
  <c r="C2039" i="15"/>
  <c r="D2039" i="15"/>
  <c r="E2039" i="15"/>
  <c r="F2039" i="15"/>
  <c r="G2039" i="15"/>
  <c r="H2039" i="15"/>
  <c r="I2039" i="15"/>
  <c r="J2039" i="15"/>
  <c r="K2039" i="15"/>
  <c r="L2039" i="15"/>
  <c r="A2040" i="15"/>
  <c r="B2040" i="15"/>
  <c r="C2040" i="15"/>
  <c r="D2040" i="15"/>
  <c r="E2040" i="15"/>
  <c r="F2040" i="15"/>
  <c r="G2040" i="15"/>
  <c r="H2040" i="15"/>
  <c r="I2040" i="15"/>
  <c r="J2040" i="15"/>
  <c r="K2040" i="15"/>
  <c r="L2040" i="15"/>
  <c r="A2041" i="15"/>
  <c r="B2041" i="15"/>
  <c r="C2041" i="15"/>
  <c r="D2041" i="15"/>
  <c r="E2041" i="15"/>
  <c r="F2041" i="15"/>
  <c r="G2041" i="15"/>
  <c r="H2041" i="15"/>
  <c r="I2041" i="15"/>
  <c r="J2041" i="15"/>
  <c r="K2041" i="15"/>
  <c r="L2041" i="15"/>
  <c r="A2042" i="15"/>
  <c r="B2042" i="15"/>
  <c r="C2042" i="15"/>
  <c r="D2042" i="15"/>
  <c r="E2042" i="15"/>
  <c r="F2042" i="15"/>
  <c r="G2042" i="15"/>
  <c r="H2042" i="15"/>
  <c r="I2042" i="15"/>
  <c r="J2042" i="15"/>
  <c r="K2042" i="15"/>
  <c r="L2042" i="15"/>
  <c r="A2043" i="15"/>
  <c r="B2043" i="15"/>
  <c r="C2043" i="15"/>
  <c r="D2043" i="15"/>
  <c r="E2043" i="15"/>
  <c r="F2043" i="15"/>
  <c r="G2043" i="15"/>
  <c r="H2043" i="15"/>
  <c r="I2043" i="15"/>
  <c r="J2043" i="15"/>
  <c r="K2043" i="15"/>
  <c r="L2043" i="15"/>
  <c r="A2044" i="15"/>
  <c r="B2044" i="15"/>
  <c r="C2044" i="15"/>
  <c r="D2044" i="15"/>
  <c r="E2044" i="15"/>
  <c r="F2044" i="15"/>
  <c r="G2044" i="15"/>
  <c r="H2044" i="15"/>
  <c r="I2044" i="15"/>
  <c r="J2044" i="15"/>
  <c r="K2044" i="15"/>
  <c r="L2044" i="15"/>
  <c r="A2045" i="15"/>
  <c r="B2045" i="15"/>
  <c r="C2045" i="15"/>
  <c r="D2045" i="15"/>
  <c r="E2045" i="15"/>
  <c r="F2045" i="15"/>
  <c r="G2045" i="15"/>
  <c r="H2045" i="15"/>
  <c r="I2045" i="15"/>
  <c r="J2045" i="15"/>
  <c r="K2045" i="15"/>
  <c r="L2045" i="15"/>
  <c r="A2046" i="15"/>
  <c r="B2046" i="15"/>
  <c r="C2046" i="15"/>
  <c r="D2046" i="15"/>
  <c r="E2046" i="15"/>
  <c r="F2046" i="15"/>
  <c r="G2046" i="15"/>
  <c r="H2046" i="15"/>
  <c r="I2046" i="15"/>
  <c r="J2046" i="15"/>
  <c r="K2046" i="15"/>
  <c r="L2046" i="15"/>
  <c r="A2047" i="15"/>
  <c r="B2047" i="15"/>
  <c r="C2047" i="15"/>
  <c r="D2047" i="15"/>
  <c r="E2047" i="15"/>
  <c r="F2047" i="15"/>
  <c r="G2047" i="15"/>
  <c r="H2047" i="15"/>
  <c r="I2047" i="15"/>
  <c r="J2047" i="15"/>
  <c r="K2047" i="15"/>
  <c r="L2047" i="15"/>
  <c r="A2048" i="15"/>
  <c r="B2048" i="15"/>
  <c r="C2048" i="15"/>
  <c r="D2048" i="15"/>
  <c r="E2048" i="15"/>
  <c r="F2048" i="15"/>
  <c r="G2048" i="15"/>
  <c r="H2048" i="15"/>
  <c r="I2048" i="15"/>
  <c r="J2048" i="15"/>
  <c r="K2048" i="15"/>
  <c r="L2048" i="15"/>
  <c r="A2049" i="15"/>
  <c r="B2049" i="15"/>
  <c r="C2049" i="15"/>
  <c r="D2049" i="15"/>
  <c r="E2049" i="15"/>
  <c r="F2049" i="15"/>
  <c r="G2049" i="15"/>
  <c r="H2049" i="15"/>
  <c r="I2049" i="15"/>
  <c r="J2049" i="15"/>
  <c r="K2049" i="15"/>
  <c r="L2049" i="15"/>
  <c r="A2050" i="15"/>
  <c r="B2050" i="15"/>
  <c r="C2050" i="15"/>
  <c r="D2050" i="15"/>
  <c r="E2050" i="15"/>
  <c r="F2050" i="15"/>
  <c r="G2050" i="15"/>
  <c r="H2050" i="15"/>
  <c r="I2050" i="15"/>
  <c r="J2050" i="15"/>
  <c r="K2050" i="15"/>
  <c r="L2050" i="15"/>
  <c r="A2051" i="15"/>
  <c r="B2051" i="15"/>
  <c r="C2051" i="15"/>
  <c r="D2051" i="15"/>
  <c r="E2051" i="15"/>
  <c r="F2051" i="15"/>
  <c r="G2051" i="15"/>
  <c r="H2051" i="15"/>
  <c r="I2051" i="15"/>
  <c r="J2051" i="15"/>
  <c r="K2051" i="15"/>
  <c r="L2051" i="15"/>
  <c r="A2052" i="15"/>
  <c r="B2052" i="15"/>
  <c r="C2052" i="15"/>
  <c r="D2052" i="15"/>
  <c r="E2052" i="15"/>
  <c r="F2052" i="15"/>
  <c r="G2052" i="15"/>
  <c r="H2052" i="15"/>
  <c r="I2052" i="15"/>
  <c r="J2052" i="15"/>
  <c r="K2052" i="15"/>
  <c r="L2052" i="15"/>
  <c r="A2053" i="15"/>
  <c r="B2053" i="15"/>
  <c r="C2053" i="15"/>
  <c r="D2053" i="15"/>
  <c r="E2053" i="15"/>
  <c r="F2053" i="15"/>
  <c r="G2053" i="15"/>
  <c r="H2053" i="15"/>
  <c r="I2053" i="15"/>
  <c r="J2053" i="15"/>
  <c r="K2053" i="15"/>
  <c r="L2053" i="15"/>
  <c r="A2054" i="15"/>
  <c r="B2054" i="15"/>
  <c r="C2054" i="15"/>
  <c r="D2054" i="15"/>
  <c r="E2054" i="15"/>
  <c r="F2054" i="15"/>
  <c r="G2054" i="15"/>
  <c r="H2054" i="15"/>
  <c r="I2054" i="15"/>
  <c r="J2054" i="15"/>
  <c r="K2054" i="15"/>
  <c r="L2054" i="15"/>
  <c r="A2055" i="15"/>
  <c r="B2055" i="15"/>
  <c r="C2055" i="15"/>
  <c r="D2055" i="15"/>
  <c r="E2055" i="15"/>
  <c r="F2055" i="15"/>
  <c r="G2055" i="15"/>
  <c r="H2055" i="15"/>
  <c r="I2055" i="15"/>
  <c r="J2055" i="15"/>
  <c r="K2055" i="15"/>
  <c r="L2055" i="15"/>
  <c r="A2056" i="15"/>
  <c r="B2056" i="15"/>
  <c r="C2056" i="15"/>
  <c r="D2056" i="15"/>
  <c r="E2056" i="15"/>
  <c r="F2056" i="15"/>
  <c r="G2056" i="15"/>
  <c r="H2056" i="15"/>
  <c r="I2056" i="15"/>
  <c r="J2056" i="15"/>
  <c r="K2056" i="15"/>
  <c r="L2056" i="15"/>
  <c r="A2057" i="15"/>
  <c r="B2057" i="15"/>
  <c r="C2057" i="15"/>
  <c r="D2057" i="15"/>
  <c r="E2057" i="15"/>
  <c r="F2057" i="15"/>
  <c r="G2057" i="15"/>
  <c r="H2057" i="15"/>
  <c r="I2057" i="15"/>
  <c r="J2057" i="15"/>
  <c r="K2057" i="15"/>
  <c r="L2057" i="15"/>
  <c r="A2058" i="15"/>
  <c r="B2058" i="15"/>
  <c r="C2058" i="15"/>
  <c r="D2058" i="15"/>
  <c r="E2058" i="15"/>
  <c r="F2058" i="15"/>
  <c r="G2058" i="15"/>
  <c r="H2058" i="15"/>
  <c r="I2058" i="15"/>
  <c r="J2058" i="15"/>
  <c r="K2058" i="15"/>
  <c r="L2058" i="15"/>
  <c r="A2059" i="15"/>
  <c r="B2059" i="15"/>
  <c r="C2059" i="15"/>
  <c r="D2059" i="15"/>
  <c r="E2059" i="15"/>
  <c r="F2059" i="15"/>
  <c r="G2059" i="15"/>
  <c r="H2059" i="15"/>
  <c r="I2059" i="15"/>
  <c r="J2059" i="15"/>
  <c r="K2059" i="15"/>
  <c r="L2059" i="15"/>
  <c r="A2060" i="15"/>
  <c r="B2060" i="15"/>
  <c r="C2060" i="15"/>
  <c r="D2060" i="15"/>
  <c r="E2060" i="15"/>
  <c r="F2060" i="15"/>
  <c r="G2060" i="15"/>
  <c r="H2060" i="15"/>
  <c r="I2060" i="15"/>
  <c r="J2060" i="15"/>
  <c r="K2060" i="15"/>
  <c r="L2060" i="15"/>
  <c r="A2061" i="15"/>
  <c r="B2061" i="15"/>
  <c r="C2061" i="15"/>
  <c r="D2061" i="15"/>
  <c r="E2061" i="15"/>
  <c r="F2061" i="15"/>
  <c r="G2061" i="15"/>
  <c r="H2061" i="15"/>
  <c r="I2061" i="15"/>
  <c r="J2061" i="15"/>
  <c r="K2061" i="15"/>
  <c r="L2061" i="15"/>
  <c r="A2062" i="15"/>
  <c r="B2062" i="15"/>
  <c r="C2062" i="15"/>
  <c r="D2062" i="15"/>
  <c r="E2062" i="15"/>
  <c r="F2062" i="15"/>
  <c r="G2062" i="15"/>
  <c r="H2062" i="15"/>
  <c r="I2062" i="15"/>
  <c r="J2062" i="15"/>
  <c r="K2062" i="15"/>
  <c r="L2062" i="15"/>
  <c r="A2063" i="15"/>
  <c r="B2063" i="15"/>
  <c r="C2063" i="15"/>
  <c r="D2063" i="15"/>
  <c r="E2063" i="15"/>
  <c r="F2063" i="15"/>
  <c r="G2063" i="15"/>
  <c r="H2063" i="15"/>
  <c r="I2063" i="15"/>
  <c r="J2063" i="15"/>
  <c r="K2063" i="15"/>
  <c r="L2063" i="15"/>
  <c r="A2064" i="15"/>
  <c r="B2064" i="15"/>
  <c r="C2064" i="15"/>
  <c r="D2064" i="15"/>
  <c r="E2064" i="15"/>
  <c r="F2064" i="15"/>
  <c r="G2064" i="15"/>
  <c r="H2064" i="15"/>
  <c r="I2064" i="15"/>
  <c r="J2064" i="15"/>
  <c r="K2064" i="15"/>
  <c r="L2064" i="15"/>
  <c r="A2065" i="15"/>
  <c r="B2065" i="15"/>
  <c r="C2065" i="15"/>
  <c r="D2065" i="15"/>
  <c r="E2065" i="15"/>
  <c r="F2065" i="15"/>
  <c r="G2065" i="15"/>
  <c r="H2065" i="15"/>
  <c r="I2065" i="15"/>
  <c r="J2065" i="15"/>
  <c r="K2065" i="15"/>
  <c r="L2065" i="15"/>
  <c r="A2066" i="15"/>
  <c r="B2066" i="15"/>
  <c r="C2066" i="15"/>
  <c r="D2066" i="15"/>
  <c r="E2066" i="15"/>
  <c r="F2066" i="15"/>
  <c r="G2066" i="15"/>
  <c r="H2066" i="15"/>
  <c r="I2066" i="15"/>
  <c r="J2066" i="15"/>
  <c r="K2066" i="15"/>
  <c r="L2066" i="15"/>
  <c r="A2067" i="15"/>
  <c r="B2067" i="15"/>
  <c r="C2067" i="15"/>
  <c r="D2067" i="15"/>
  <c r="E2067" i="15"/>
  <c r="F2067" i="15"/>
  <c r="G2067" i="15"/>
  <c r="H2067" i="15"/>
  <c r="I2067" i="15"/>
  <c r="J2067" i="15"/>
  <c r="K2067" i="15"/>
  <c r="L2067" i="15"/>
  <c r="A2068" i="15"/>
  <c r="B2068" i="15"/>
  <c r="C2068" i="15"/>
  <c r="D2068" i="15"/>
  <c r="E2068" i="15"/>
  <c r="F2068" i="15"/>
  <c r="G2068" i="15"/>
  <c r="H2068" i="15"/>
  <c r="I2068" i="15"/>
  <c r="J2068" i="15"/>
  <c r="K2068" i="15"/>
  <c r="L2068" i="15"/>
  <c r="A2069" i="15"/>
  <c r="B2069" i="15"/>
  <c r="C2069" i="15"/>
  <c r="D2069" i="15"/>
  <c r="E2069" i="15"/>
  <c r="F2069" i="15"/>
  <c r="G2069" i="15"/>
  <c r="H2069" i="15"/>
  <c r="I2069" i="15"/>
  <c r="J2069" i="15"/>
  <c r="K2069" i="15"/>
  <c r="L2069" i="15"/>
  <c r="A2070" i="15"/>
  <c r="B2070" i="15"/>
  <c r="C2070" i="15"/>
  <c r="D2070" i="15"/>
  <c r="E2070" i="15"/>
  <c r="F2070" i="15"/>
  <c r="G2070" i="15"/>
  <c r="H2070" i="15"/>
  <c r="I2070" i="15"/>
  <c r="J2070" i="15"/>
  <c r="K2070" i="15"/>
  <c r="L2070" i="15"/>
  <c r="A2071" i="15"/>
  <c r="B2071" i="15"/>
  <c r="C2071" i="15"/>
  <c r="D2071" i="15"/>
  <c r="E2071" i="15"/>
  <c r="F2071" i="15"/>
  <c r="G2071" i="15"/>
  <c r="H2071" i="15"/>
  <c r="I2071" i="15"/>
  <c r="J2071" i="15"/>
  <c r="K2071" i="15"/>
  <c r="L2071" i="15"/>
  <c r="A2072" i="15"/>
  <c r="B2072" i="15"/>
  <c r="C2072" i="15"/>
  <c r="D2072" i="15"/>
  <c r="E2072" i="15"/>
  <c r="F2072" i="15"/>
  <c r="G2072" i="15"/>
  <c r="H2072" i="15"/>
  <c r="I2072" i="15"/>
  <c r="J2072" i="15"/>
  <c r="K2072" i="15"/>
  <c r="L2072" i="15"/>
  <c r="A1500" i="15"/>
  <c r="B1500" i="15"/>
  <c r="C1500" i="15"/>
  <c r="D1500" i="15"/>
  <c r="E1500" i="15"/>
  <c r="F1500" i="15"/>
  <c r="G1500" i="15"/>
  <c r="H1500" i="15"/>
  <c r="I1500" i="15"/>
  <c r="J1500" i="15"/>
  <c r="K1500" i="15"/>
  <c r="L1500" i="15"/>
  <c r="A1501" i="15"/>
  <c r="B1501" i="15"/>
  <c r="C1501" i="15"/>
  <c r="D1501" i="15"/>
  <c r="E1501" i="15"/>
  <c r="F1501" i="15"/>
  <c r="G1501" i="15"/>
  <c r="H1501" i="15"/>
  <c r="I1501" i="15"/>
  <c r="J1501" i="15"/>
  <c r="K1501" i="15"/>
  <c r="L1501" i="15"/>
  <c r="A1502" i="15"/>
  <c r="B1502" i="15"/>
  <c r="C1502" i="15"/>
  <c r="D1502" i="15"/>
  <c r="E1502" i="15"/>
  <c r="F1502" i="15"/>
  <c r="G1502" i="15"/>
  <c r="H1502" i="15"/>
  <c r="I1502" i="15"/>
  <c r="J1502" i="15"/>
  <c r="K1502" i="15"/>
  <c r="L1502" i="15"/>
  <c r="A1503" i="15"/>
  <c r="B1503" i="15"/>
  <c r="C1503" i="15"/>
  <c r="D1503" i="15"/>
  <c r="E1503" i="15"/>
  <c r="F1503" i="15"/>
  <c r="G1503" i="15"/>
  <c r="H1503" i="15"/>
  <c r="I1503" i="15"/>
  <c r="J1503" i="15"/>
  <c r="K1503" i="15"/>
  <c r="L1503" i="15"/>
  <c r="A1504" i="15"/>
  <c r="B1504" i="15"/>
  <c r="C1504" i="15"/>
  <c r="D1504" i="15"/>
  <c r="E1504" i="15"/>
  <c r="F1504" i="15"/>
  <c r="G1504" i="15"/>
  <c r="H1504" i="15"/>
  <c r="I1504" i="15"/>
  <c r="J1504" i="15"/>
  <c r="K1504" i="15"/>
  <c r="L1504" i="15"/>
  <c r="A1505" i="15"/>
  <c r="B1505" i="15"/>
  <c r="C1505" i="15"/>
  <c r="D1505" i="15"/>
  <c r="E1505" i="15"/>
  <c r="F1505" i="15"/>
  <c r="G1505" i="15"/>
  <c r="H1505" i="15"/>
  <c r="I1505" i="15"/>
  <c r="J1505" i="15"/>
  <c r="K1505" i="15"/>
  <c r="L1505" i="15"/>
  <c r="A1506" i="15"/>
  <c r="B1506" i="15"/>
  <c r="C1506" i="15"/>
  <c r="D1506" i="15"/>
  <c r="E1506" i="15"/>
  <c r="F1506" i="15"/>
  <c r="G1506" i="15"/>
  <c r="H1506" i="15"/>
  <c r="I1506" i="15"/>
  <c r="J1506" i="15"/>
  <c r="K1506" i="15"/>
  <c r="L1506" i="15"/>
  <c r="A1507" i="15"/>
  <c r="B1507" i="15"/>
  <c r="C1507" i="15"/>
  <c r="D1507" i="15"/>
  <c r="E1507" i="15"/>
  <c r="F1507" i="15"/>
  <c r="G1507" i="15"/>
  <c r="H1507" i="15"/>
  <c r="I1507" i="15"/>
  <c r="J1507" i="15"/>
  <c r="K1507" i="15"/>
  <c r="L1507" i="15"/>
  <c r="A1508" i="15"/>
  <c r="B1508" i="15"/>
  <c r="C1508" i="15"/>
  <c r="D1508" i="15"/>
  <c r="E1508" i="15"/>
  <c r="F1508" i="15"/>
  <c r="G1508" i="15"/>
  <c r="H1508" i="15"/>
  <c r="I1508" i="15"/>
  <c r="J1508" i="15"/>
  <c r="K1508" i="15"/>
  <c r="L1508" i="15"/>
  <c r="A1509" i="15"/>
  <c r="B1509" i="15"/>
  <c r="C1509" i="15"/>
  <c r="D1509" i="15"/>
  <c r="E1509" i="15"/>
  <c r="F1509" i="15"/>
  <c r="G1509" i="15"/>
  <c r="H1509" i="15"/>
  <c r="I1509" i="15"/>
  <c r="J1509" i="15"/>
  <c r="K1509" i="15"/>
  <c r="L1509" i="15"/>
  <c r="A1510" i="15"/>
  <c r="B1510" i="15"/>
  <c r="C1510" i="15"/>
  <c r="D1510" i="15"/>
  <c r="E1510" i="15"/>
  <c r="F1510" i="15"/>
  <c r="G1510" i="15"/>
  <c r="H1510" i="15"/>
  <c r="I1510" i="15"/>
  <c r="J1510" i="15"/>
  <c r="K1510" i="15"/>
  <c r="L1510" i="15"/>
  <c r="A1511" i="15"/>
  <c r="B1511" i="15"/>
  <c r="C1511" i="15"/>
  <c r="D1511" i="15"/>
  <c r="E1511" i="15"/>
  <c r="F1511" i="15"/>
  <c r="G1511" i="15"/>
  <c r="H1511" i="15"/>
  <c r="I1511" i="15"/>
  <c r="J1511" i="15"/>
  <c r="K1511" i="15"/>
  <c r="L1511" i="15"/>
  <c r="A1512" i="15"/>
  <c r="B1512" i="15"/>
  <c r="C1512" i="15"/>
  <c r="D1512" i="15"/>
  <c r="E1512" i="15"/>
  <c r="F1512" i="15"/>
  <c r="G1512" i="15"/>
  <c r="H1512" i="15"/>
  <c r="I1512" i="15"/>
  <c r="J1512" i="15"/>
  <c r="K1512" i="15"/>
  <c r="L1512" i="15"/>
  <c r="A1513" i="15"/>
  <c r="B1513" i="15"/>
  <c r="C1513" i="15"/>
  <c r="D1513" i="15"/>
  <c r="E1513" i="15"/>
  <c r="F1513" i="15"/>
  <c r="G1513" i="15"/>
  <c r="H1513" i="15"/>
  <c r="I1513" i="15"/>
  <c r="J1513" i="15"/>
  <c r="K1513" i="15"/>
  <c r="L1513" i="15"/>
  <c r="A1514" i="15"/>
  <c r="B1514" i="15"/>
  <c r="C1514" i="15"/>
  <c r="D1514" i="15"/>
  <c r="E1514" i="15"/>
  <c r="F1514" i="15"/>
  <c r="G1514" i="15"/>
  <c r="H1514" i="15"/>
  <c r="I1514" i="15"/>
  <c r="J1514" i="15"/>
  <c r="K1514" i="15"/>
  <c r="L1514" i="15"/>
  <c r="A1515" i="15"/>
  <c r="B1515" i="15"/>
  <c r="C1515" i="15"/>
  <c r="D1515" i="15"/>
  <c r="E1515" i="15"/>
  <c r="F1515" i="15"/>
  <c r="G1515" i="15"/>
  <c r="H1515" i="15"/>
  <c r="I1515" i="15"/>
  <c r="J1515" i="15"/>
  <c r="K1515" i="15"/>
  <c r="L1515" i="15"/>
  <c r="A1516" i="15"/>
  <c r="B1516" i="15"/>
  <c r="C1516" i="15"/>
  <c r="D1516" i="15"/>
  <c r="E1516" i="15"/>
  <c r="F1516" i="15"/>
  <c r="G1516" i="15"/>
  <c r="H1516" i="15"/>
  <c r="I1516" i="15"/>
  <c r="J1516" i="15"/>
  <c r="K1516" i="15"/>
  <c r="L1516" i="15"/>
  <c r="A1517" i="15"/>
  <c r="B1517" i="15"/>
  <c r="C1517" i="15"/>
  <c r="D1517" i="15"/>
  <c r="E1517" i="15"/>
  <c r="F1517" i="15"/>
  <c r="G1517" i="15"/>
  <c r="H1517" i="15"/>
  <c r="I1517" i="15"/>
  <c r="J1517" i="15"/>
  <c r="K1517" i="15"/>
  <c r="L1517" i="15"/>
  <c r="A1518" i="15"/>
  <c r="B1518" i="15"/>
  <c r="C1518" i="15"/>
  <c r="D1518" i="15"/>
  <c r="E1518" i="15"/>
  <c r="F1518" i="15"/>
  <c r="G1518" i="15"/>
  <c r="H1518" i="15"/>
  <c r="I1518" i="15"/>
  <c r="J1518" i="15"/>
  <c r="K1518" i="15"/>
  <c r="L1518" i="15"/>
  <c r="A1519" i="15"/>
  <c r="B1519" i="15"/>
  <c r="C1519" i="15"/>
  <c r="D1519" i="15"/>
  <c r="E1519" i="15"/>
  <c r="F1519" i="15"/>
  <c r="G1519" i="15"/>
  <c r="H1519" i="15"/>
  <c r="I1519" i="15"/>
  <c r="J1519" i="15"/>
  <c r="K1519" i="15"/>
  <c r="L1519" i="15"/>
  <c r="A1520" i="15"/>
  <c r="B1520" i="15"/>
  <c r="C1520" i="15"/>
  <c r="D1520" i="15"/>
  <c r="E1520" i="15"/>
  <c r="F1520" i="15"/>
  <c r="G1520" i="15"/>
  <c r="H1520" i="15"/>
  <c r="I1520" i="15"/>
  <c r="J1520" i="15"/>
  <c r="K1520" i="15"/>
  <c r="L1520" i="15"/>
  <c r="A1521" i="15"/>
  <c r="B1521" i="15"/>
  <c r="C1521" i="15"/>
  <c r="D1521" i="15"/>
  <c r="E1521" i="15"/>
  <c r="F1521" i="15"/>
  <c r="G1521" i="15"/>
  <c r="H1521" i="15"/>
  <c r="I1521" i="15"/>
  <c r="J1521" i="15"/>
  <c r="K1521" i="15"/>
  <c r="L1521" i="15"/>
  <c r="A1522" i="15"/>
  <c r="B1522" i="15"/>
  <c r="C1522" i="15"/>
  <c r="D1522" i="15"/>
  <c r="E1522" i="15"/>
  <c r="F1522" i="15"/>
  <c r="G1522" i="15"/>
  <c r="H1522" i="15"/>
  <c r="I1522" i="15"/>
  <c r="J1522" i="15"/>
  <c r="K1522" i="15"/>
  <c r="L1522" i="15"/>
  <c r="A1523" i="15"/>
  <c r="B1523" i="15"/>
  <c r="C1523" i="15"/>
  <c r="D1523" i="15"/>
  <c r="E1523" i="15"/>
  <c r="F1523" i="15"/>
  <c r="G1523" i="15"/>
  <c r="H1523" i="15"/>
  <c r="I1523" i="15"/>
  <c r="J1523" i="15"/>
  <c r="K1523" i="15"/>
  <c r="L1523" i="15"/>
  <c r="A1524" i="15"/>
  <c r="B1524" i="15"/>
  <c r="C1524" i="15"/>
  <c r="D1524" i="15"/>
  <c r="E1524" i="15"/>
  <c r="F1524" i="15"/>
  <c r="G1524" i="15"/>
  <c r="H1524" i="15"/>
  <c r="I1524" i="15"/>
  <c r="J1524" i="15"/>
  <c r="K1524" i="15"/>
  <c r="L1524" i="15"/>
  <c r="A1525" i="15"/>
  <c r="B1525" i="15"/>
  <c r="C1525" i="15"/>
  <c r="D1525" i="15"/>
  <c r="E1525" i="15"/>
  <c r="F1525" i="15"/>
  <c r="G1525" i="15"/>
  <c r="H1525" i="15"/>
  <c r="I1525" i="15"/>
  <c r="J1525" i="15"/>
  <c r="K1525" i="15"/>
  <c r="L1525" i="15"/>
  <c r="A1526" i="15"/>
  <c r="B1526" i="15"/>
  <c r="C1526" i="15"/>
  <c r="D1526" i="15"/>
  <c r="E1526" i="15"/>
  <c r="F1526" i="15"/>
  <c r="G1526" i="15"/>
  <c r="H1526" i="15"/>
  <c r="I1526" i="15"/>
  <c r="J1526" i="15"/>
  <c r="K1526" i="15"/>
  <c r="L1526" i="15"/>
  <c r="A1527" i="15"/>
  <c r="B1527" i="15"/>
  <c r="C1527" i="15"/>
  <c r="D1527" i="15"/>
  <c r="E1527" i="15"/>
  <c r="F1527" i="15"/>
  <c r="G1527" i="15"/>
  <c r="H1527" i="15"/>
  <c r="I1527" i="15"/>
  <c r="J1527" i="15"/>
  <c r="K1527" i="15"/>
  <c r="L1527" i="15"/>
  <c r="A1528" i="15"/>
  <c r="B1528" i="15"/>
  <c r="C1528" i="15"/>
  <c r="D1528" i="15"/>
  <c r="E1528" i="15"/>
  <c r="F1528" i="15"/>
  <c r="G1528" i="15"/>
  <c r="H1528" i="15"/>
  <c r="I1528" i="15"/>
  <c r="J1528" i="15"/>
  <c r="K1528" i="15"/>
  <c r="L1528" i="15"/>
  <c r="A1529" i="15"/>
  <c r="B1529" i="15"/>
  <c r="C1529" i="15"/>
  <c r="D1529" i="15"/>
  <c r="E1529" i="15"/>
  <c r="F1529" i="15"/>
  <c r="G1529" i="15"/>
  <c r="H1529" i="15"/>
  <c r="I1529" i="15"/>
  <c r="J1529" i="15"/>
  <c r="K1529" i="15"/>
  <c r="L1529" i="15"/>
  <c r="A1530" i="15"/>
  <c r="B1530" i="15"/>
  <c r="C1530" i="15"/>
  <c r="D1530" i="15"/>
  <c r="E1530" i="15"/>
  <c r="F1530" i="15"/>
  <c r="G1530" i="15"/>
  <c r="H1530" i="15"/>
  <c r="I1530" i="15"/>
  <c r="J1530" i="15"/>
  <c r="K1530" i="15"/>
  <c r="L1530" i="15"/>
  <c r="A1531" i="15"/>
  <c r="B1531" i="15"/>
  <c r="C1531" i="15"/>
  <c r="D1531" i="15"/>
  <c r="E1531" i="15"/>
  <c r="F1531" i="15"/>
  <c r="G1531" i="15"/>
  <c r="H1531" i="15"/>
  <c r="I1531" i="15"/>
  <c r="J1531" i="15"/>
  <c r="K1531" i="15"/>
  <c r="L1531" i="15"/>
  <c r="A1532" i="15"/>
  <c r="B1532" i="15"/>
  <c r="C1532" i="15"/>
  <c r="D1532" i="15"/>
  <c r="E1532" i="15"/>
  <c r="F1532" i="15"/>
  <c r="G1532" i="15"/>
  <c r="H1532" i="15"/>
  <c r="I1532" i="15"/>
  <c r="J1532" i="15"/>
  <c r="K1532" i="15"/>
  <c r="L1532" i="15"/>
  <c r="A1533" i="15"/>
  <c r="B1533" i="15"/>
  <c r="C1533" i="15"/>
  <c r="D1533" i="15"/>
  <c r="E1533" i="15"/>
  <c r="F1533" i="15"/>
  <c r="G1533" i="15"/>
  <c r="H1533" i="15"/>
  <c r="I1533" i="15"/>
  <c r="J1533" i="15"/>
  <c r="K1533" i="15"/>
  <c r="L1533" i="15"/>
  <c r="A1534" i="15"/>
  <c r="B1534" i="15"/>
  <c r="C1534" i="15"/>
  <c r="D1534" i="15"/>
  <c r="E1534" i="15"/>
  <c r="F1534" i="15"/>
  <c r="G1534" i="15"/>
  <c r="H1534" i="15"/>
  <c r="I1534" i="15"/>
  <c r="J1534" i="15"/>
  <c r="K1534" i="15"/>
  <c r="L1534" i="15"/>
  <c r="A1535" i="15"/>
  <c r="B1535" i="15"/>
  <c r="C1535" i="15"/>
  <c r="D1535" i="15"/>
  <c r="E1535" i="15"/>
  <c r="F1535" i="15"/>
  <c r="G1535" i="15"/>
  <c r="H1535" i="15"/>
  <c r="I1535" i="15"/>
  <c r="J1535" i="15"/>
  <c r="K1535" i="15"/>
  <c r="L1535" i="15"/>
  <c r="A1536" i="15"/>
  <c r="B1536" i="15"/>
  <c r="C1536" i="15"/>
  <c r="D1536" i="15"/>
  <c r="E1536" i="15"/>
  <c r="F1536" i="15"/>
  <c r="G1536" i="15"/>
  <c r="H1536" i="15"/>
  <c r="I1536" i="15"/>
  <c r="J1536" i="15"/>
  <c r="K1536" i="15"/>
  <c r="L1536" i="15"/>
  <c r="A1537" i="15"/>
  <c r="B1537" i="15"/>
  <c r="C1537" i="15"/>
  <c r="D1537" i="15"/>
  <c r="E1537" i="15"/>
  <c r="F1537" i="15"/>
  <c r="G1537" i="15"/>
  <c r="H1537" i="15"/>
  <c r="I1537" i="15"/>
  <c r="J1537" i="15"/>
  <c r="K1537" i="15"/>
  <c r="L1537" i="15"/>
  <c r="A1538" i="15"/>
  <c r="B1538" i="15"/>
  <c r="C1538" i="15"/>
  <c r="D1538" i="15"/>
  <c r="E1538" i="15"/>
  <c r="F1538" i="15"/>
  <c r="G1538" i="15"/>
  <c r="H1538" i="15"/>
  <c r="I1538" i="15"/>
  <c r="J1538" i="15"/>
  <c r="K1538" i="15"/>
  <c r="L1538" i="15"/>
  <c r="A1539" i="15"/>
  <c r="B1539" i="15"/>
  <c r="C1539" i="15"/>
  <c r="D1539" i="15"/>
  <c r="E1539" i="15"/>
  <c r="F1539" i="15"/>
  <c r="G1539" i="15"/>
  <c r="H1539" i="15"/>
  <c r="I1539" i="15"/>
  <c r="J1539" i="15"/>
  <c r="K1539" i="15"/>
  <c r="L1539" i="15"/>
  <c r="A1540" i="15"/>
  <c r="B1540" i="15"/>
  <c r="C1540" i="15"/>
  <c r="D1540" i="15"/>
  <c r="E1540" i="15"/>
  <c r="F1540" i="15"/>
  <c r="G1540" i="15"/>
  <c r="H1540" i="15"/>
  <c r="I1540" i="15"/>
  <c r="J1540" i="15"/>
  <c r="K1540" i="15"/>
  <c r="L1540" i="15"/>
  <c r="A1541" i="15"/>
  <c r="B1541" i="15"/>
  <c r="C1541" i="15"/>
  <c r="D1541" i="15"/>
  <c r="E1541" i="15"/>
  <c r="F1541" i="15"/>
  <c r="G1541" i="15"/>
  <c r="H1541" i="15"/>
  <c r="I1541" i="15"/>
  <c r="J1541" i="15"/>
  <c r="K1541" i="15"/>
  <c r="L1541" i="15"/>
  <c r="A1542" i="15"/>
  <c r="B1542" i="15"/>
  <c r="C1542" i="15"/>
  <c r="D1542" i="15"/>
  <c r="E1542" i="15"/>
  <c r="F1542" i="15"/>
  <c r="G1542" i="15"/>
  <c r="H1542" i="15"/>
  <c r="I1542" i="15"/>
  <c r="J1542" i="15"/>
  <c r="K1542" i="15"/>
  <c r="L1542" i="15"/>
  <c r="A1543" i="15"/>
  <c r="B1543" i="15"/>
  <c r="C1543" i="15"/>
  <c r="D1543" i="15"/>
  <c r="E1543" i="15"/>
  <c r="F1543" i="15"/>
  <c r="G1543" i="15"/>
  <c r="H1543" i="15"/>
  <c r="I1543" i="15"/>
  <c r="J1543" i="15"/>
  <c r="K1543" i="15"/>
  <c r="L1543" i="15"/>
  <c r="A1544" i="15"/>
  <c r="B1544" i="15"/>
  <c r="C1544" i="15"/>
  <c r="D1544" i="15"/>
  <c r="E1544" i="15"/>
  <c r="F1544" i="15"/>
  <c r="G1544" i="15"/>
  <c r="H1544" i="15"/>
  <c r="I1544" i="15"/>
  <c r="J1544" i="15"/>
  <c r="K1544" i="15"/>
  <c r="L1544" i="15"/>
  <c r="A1545" i="15"/>
  <c r="B1545" i="15"/>
  <c r="C1545" i="15"/>
  <c r="D1545" i="15"/>
  <c r="E1545" i="15"/>
  <c r="F1545" i="15"/>
  <c r="G1545" i="15"/>
  <c r="H1545" i="15"/>
  <c r="I1545" i="15"/>
  <c r="J1545" i="15"/>
  <c r="K1545" i="15"/>
  <c r="L1545" i="15"/>
  <c r="A1546" i="15"/>
  <c r="B1546" i="15"/>
  <c r="C1546" i="15"/>
  <c r="D1546" i="15"/>
  <c r="E1546" i="15"/>
  <c r="F1546" i="15"/>
  <c r="G1546" i="15"/>
  <c r="H1546" i="15"/>
  <c r="I1546" i="15"/>
  <c r="J1546" i="15"/>
  <c r="K1546" i="15"/>
  <c r="L1546" i="15"/>
  <c r="A1547" i="15"/>
  <c r="B1547" i="15"/>
  <c r="C1547" i="15"/>
  <c r="D1547" i="15"/>
  <c r="E1547" i="15"/>
  <c r="F1547" i="15"/>
  <c r="G1547" i="15"/>
  <c r="H1547" i="15"/>
  <c r="I1547" i="15"/>
  <c r="J1547" i="15"/>
  <c r="K1547" i="15"/>
  <c r="L1547" i="15"/>
  <c r="A1548" i="15"/>
  <c r="B1548" i="15"/>
  <c r="C1548" i="15"/>
  <c r="D1548" i="15"/>
  <c r="E1548" i="15"/>
  <c r="F1548" i="15"/>
  <c r="G1548" i="15"/>
  <c r="H1548" i="15"/>
  <c r="I1548" i="15"/>
  <c r="J1548" i="15"/>
  <c r="K1548" i="15"/>
  <c r="L1548" i="15"/>
  <c r="A1549" i="15"/>
  <c r="B1549" i="15"/>
  <c r="C1549" i="15"/>
  <c r="D1549" i="15"/>
  <c r="E1549" i="15"/>
  <c r="F1549" i="15"/>
  <c r="G1549" i="15"/>
  <c r="H1549" i="15"/>
  <c r="I1549" i="15"/>
  <c r="J1549" i="15"/>
  <c r="K1549" i="15"/>
  <c r="L1549" i="15"/>
  <c r="A1550" i="15"/>
  <c r="B1550" i="15"/>
  <c r="C1550" i="15"/>
  <c r="D1550" i="15"/>
  <c r="E1550" i="15"/>
  <c r="F1550" i="15"/>
  <c r="G1550" i="15"/>
  <c r="H1550" i="15"/>
  <c r="I1550" i="15"/>
  <c r="J1550" i="15"/>
  <c r="K1550" i="15"/>
  <c r="L1550" i="15"/>
  <c r="A1551" i="15"/>
  <c r="B1551" i="15"/>
  <c r="C1551" i="15"/>
  <c r="D1551" i="15"/>
  <c r="E1551" i="15"/>
  <c r="F1551" i="15"/>
  <c r="G1551" i="15"/>
  <c r="H1551" i="15"/>
  <c r="I1551" i="15"/>
  <c r="J1551" i="15"/>
  <c r="K1551" i="15"/>
  <c r="L1551" i="15"/>
  <c r="A1552" i="15"/>
  <c r="B1552" i="15"/>
  <c r="C1552" i="15"/>
  <c r="D1552" i="15"/>
  <c r="E1552" i="15"/>
  <c r="F1552" i="15"/>
  <c r="G1552" i="15"/>
  <c r="H1552" i="15"/>
  <c r="I1552" i="15"/>
  <c r="J1552" i="15"/>
  <c r="K1552" i="15"/>
  <c r="L1552" i="15"/>
  <c r="A1553" i="15"/>
  <c r="B1553" i="15"/>
  <c r="C1553" i="15"/>
  <c r="D1553" i="15"/>
  <c r="E1553" i="15"/>
  <c r="F1553" i="15"/>
  <c r="G1553" i="15"/>
  <c r="H1553" i="15"/>
  <c r="I1553" i="15"/>
  <c r="J1553" i="15"/>
  <c r="K1553" i="15"/>
  <c r="L1553" i="15"/>
  <c r="A1554" i="15"/>
  <c r="B1554" i="15"/>
  <c r="C1554" i="15"/>
  <c r="D1554" i="15"/>
  <c r="E1554" i="15"/>
  <c r="F1554" i="15"/>
  <c r="G1554" i="15"/>
  <c r="H1554" i="15"/>
  <c r="I1554" i="15"/>
  <c r="J1554" i="15"/>
  <c r="K1554" i="15"/>
  <c r="L1554" i="15"/>
  <c r="A1555" i="15"/>
  <c r="B1555" i="15"/>
  <c r="C1555" i="15"/>
  <c r="D1555" i="15"/>
  <c r="E1555" i="15"/>
  <c r="F1555" i="15"/>
  <c r="G1555" i="15"/>
  <c r="H1555" i="15"/>
  <c r="I1555" i="15"/>
  <c r="J1555" i="15"/>
  <c r="K1555" i="15"/>
  <c r="L1555" i="15"/>
  <c r="A1556" i="15"/>
  <c r="B1556" i="15"/>
  <c r="C1556" i="15"/>
  <c r="D1556" i="15"/>
  <c r="E1556" i="15"/>
  <c r="F1556" i="15"/>
  <c r="G1556" i="15"/>
  <c r="H1556" i="15"/>
  <c r="I1556" i="15"/>
  <c r="J1556" i="15"/>
  <c r="K1556" i="15"/>
  <c r="L1556" i="15"/>
  <c r="A1557" i="15"/>
  <c r="B1557" i="15"/>
  <c r="C1557" i="15"/>
  <c r="D1557" i="15"/>
  <c r="E1557" i="15"/>
  <c r="F1557" i="15"/>
  <c r="G1557" i="15"/>
  <c r="H1557" i="15"/>
  <c r="I1557" i="15"/>
  <c r="J1557" i="15"/>
  <c r="K1557" i="15"/>
  <c r="L1557" i="15"/>
  <c r="A1558" i="15"/>
  <c r="B1558" i="15"/>
  <c r="C1558" i="15"/>
  <c r="D1558" i="15"/>
  <c r="E1558" i="15"/>
  <c r="F1558" i="15"/>
  <c r="G1558" i="15"/>
  <c r="H1558" i="15"/>
  <c r="I1558" i="15"/>
  <c r="J1558" i="15"/>
  <c r="K1558" i="15"/>
  <c r="L1558" i="15"/>
  <c r="A1559" i="15"/>
  <c r="B1559" i="15"/>
  <c r="C1559" i="15"/>
  <c r="D1559" i="15"/>
  <c r="E1559" i="15"/>
  <c r="F1559" i="15"/>
  <c r="G1559" i="15"/>
  <c r="H1559" i="15"/>
  <c r="I1559" i="15"/>
  <c r="J1559" i="15"/>
  <c r="K1559" i="15"/>
  <c r="L1559" i="15"/>
  <c r="A1560" i="15"/>
  <c r="B1560" i="15"/>
  <c r="C1560" i="15"/>
  <c r="D1560" i="15"/>
  <c r="E1560" i="15"/>
  <c r="F1560" i="15"/>
  <c r="G1560" i="15"/>
  <c r="H1560" i="15"/>
  <c r="I1560" i="15"/>
  <c r="J1560" i="15"/>
  <c r="K1560" i="15"/>
  <c r="L1560" i="15"/>
  <c r="A1561" i="15"/>
  <c r="B1561" i="15"/>
  <c r="C1561" i="15"/>
  <c r="D1561" i="15"/>
  <c r="E1561" i="15"/>
  <c r="F1561" i="15"/>
  <c r="G1561" i="15"/>
  <c r="H1561" i="15"/>
  <c r="I1561" i="15"/>
  <c r="J1561" i="15"/>
  <c r="K1561" i="15"/>
  <c r="L1561" i="15"/>
  <c r="A1562" i="15"/>
  <c r="B1562" i="15"/>
  <c r="C1562" i="15"/>
  <c r="D1562" i="15"/>
  <c r="E1562" i="15"/>
  <c r="F1562" i="15"/>
  <c r="G1562" i="15"/>
  <c r="H1562" i="15"/>
  <c r="I1562" i="15"/>
  <c r="J1562" i="15"/>
  <c r="K1562" i="15"/>
  <c r="L1562" i="15"/>
  <c r="A1563" i="15"/>
  <c r="B1563" i="15"/>
  <c r="C1563" i="15"/>
  <c r="D1563" i="15"/>
  <c r="E1563" i="15"/>
  <c r="F1563" i="15"/>
  <c r="G1563" i="15"/>
  <c r="H1563" i="15"/>
  <c r="I1563" i="15"/>
  <c r="J1563" i="15"/>
  <c r="K1563" i="15"/>
  <c r="L1563" i="15"/>
  <c r="A1564" i="15"/>
  <c r="B1564" i="15"/>
  <c r="C1564" i="15"/>
  <c r="D1564" i="15"/>
  <c r="E1564" i="15"/>
  <c r="F1564" i="15"/>
  <c r="G1564" i="15"/>
  <c r="H1564" i="15"/>
  <c r="I1564" i="15"/>
  <c r="J1564" i="15"/>
  <c r="K1564" i="15"/>
  <c r="L1564" i="15"/>
  <c r="A1565" i="15"/>
  <c r="B1565" i="15"/>
  <c r="C1565" i="15"/>
  <c r="D1565" i="15"/>
  <c r="E1565" i="15"/>
  <c r="F1565" i="15"/>
  <c r="G1565" i="15"/>
  <c r="H1565" i="15"/>
  <c r="I1565" i="15"/>
  <c r="J1565" i="15"/>
  <c r="K1565" i="15"/>
  <c r="L1565" i="15"/>
  <c r="A1566" i="15"/>
  <c r="B1566" i="15"/>
  <c r="C1566" i="15"/>
  <c r="D1566" i="15"/>
  <c r="E1566" i="15"/>
  <c r="F1566" i="15"/>
  <c r="G1566" i="15"/>
  <c r="H1566" i="15"/>
  <c r="I1566" i="15"/>
  <c r="J1566" i="15"/>
  <c r="K1566" i="15"/>
  <c r="L1566" i="15"/>
  <c r="A1567" i="15"/>
  <c r="B1567" i="15"/>
  <c r="C1567" i="15"/>
  <c r="D1567" i="15"/>
  <c r="E1567" i="15"/>
  <c r="F1567" i="15"/>
  <c r="G1567" i="15"/>
  <c r="H1567" i="15"/>
  <c r="I1567" i="15"/>
  <c r="J1567" i="15"/>
  <c r="K1567" i="15"/>
  <c r="L1567" i="15"/>
  <c r="A1568" i="15"/>
  <c r="B1568" i="15"/>
  <c r="C1568" i="15"/>
  <c r="D1568" i="15"/>
  <c r="E1568" i="15"/>
  <c r="F1568" i="15"/>
  <c r="G1568" i="15"/>
  <c r="H1568" i="15"/>
  <c r="I1568" i="15"/>
  <c r="J1568" i="15"/>
  <c r="K1568" i="15"/>
  <c r="L1568" i="15"/>
  <c r="A1569" i="15"/>
  <c r="B1569" i="15"/>
  <c r="C1569" i="15"/>
  <c r="D1569" i="15"/>
  <c r="E1569" i="15"/>
  <c r="F1569" i="15"/>
  <c r="G1569" i="15"/>
  <c r="H1569" i="15"/>
  <c r="I1569" i="15"/>
  <c r="J1569" i="15"/>
  <c r="K1569" i="15"/>
  <c r="L1569" i="15"/>
  <c r="A1570" i="15"/>
  <c r="B1570" i="15"/>
  <c r="C1570" i="15"/>
  <c r="D1570" i="15"/>
  <c r="E1570" i="15"/>
  <c r="F1570" i="15"/>
  <c r="G1570" i="15"/>
  <c r="H1570" i="15"/>
  <c r="I1570" i="15"/>
  <c r="J1570" i="15"/>
  <c r="K1570" i="15"/>
  <c r="L1570" i="15"/>
  <c r="A1571" i="15"/>
  <c r="B1571" i="15"/>
  <c r="C1571" i="15"/>
  <c r="D1571" i="15"/>
  <c r="E1571" i="15"/>
  <c r="F1571" i="15"/>
  <c r="G1571" i="15"/>
  <c r="H1571" i="15"/>
  <c r="I1571" i="15"/>
  <c r="J1571" i="15"/>
  <c r="K1571" i="15"/>
  <c r="L1571" i="15"/>
  <c r="A1572" i="15"/>
  <c r="B1572" i="15"/>
  <c r="C1572" i="15"/>
  <c r="D1572" i="15"/>
  <c r="E1572" i="15"/>
  <c r="F1572" i="15"/>
  <c r="G1572" i="15"/>
  <c r="H1572" i="15"/>
  <c r="I1572" i="15"/>
  <c r="J1572" i="15"/>
  <c r="K1572" i="15"/>
  <c r="L1572" i="15"/>
  <c r="A1573" i="15"/>
  <c r="B1573" i="15"/>
  <c r="C1573" i="15"/>
  <c r="D1573" i="15"/>
  <c r="E1573" i="15"/>
  <c r="F1573" i="15"/>
  <c r="G1573" i="15"/>
  <c r="H1573" i="15"/>
  <c r="I1573" i="15"/>
  <c r="J1573" i="15"/>
  <c r="K1573" i="15"/>
  <c r="L1573" i="15"/>
  <c r="A1574" i="15"/>
  <c r="B1574" i="15"/>
  <c r="C1574" i="15"/>
  <c r="D1574" i="15"/>
  <c r="E1574" i="15"/>
  <c r="F1574" i="15"/>
  <c r="G1574" i="15"/>
  <c r="H1574" i="15"/>
  <c r="I1574" i="15"/>
  <c r="J1574" i="15"/>
  <c r="K1574" i="15"/>
  <c r="L1574" i="15"/>
  <c r="A1575" i="15"/>
  <c r="B1575" i="15"/>
  <c r="C1575" i="15"/>
  <c r="D1575" i="15"/>
  <c r="E1575" i="15"/>
  <c r="F1575" i="15"/>
  <c r="G1575" i="15"/>
  <c r="H1575" i="15"/>
  <c r="I1575" i="15"/>
  <c r="J1575" i="15"/>
  <c r="K1575" i="15"/>
  <c r="L1575" i="15"/>
  <c r="A1576" i="15"/>
  <c r="B1576" i="15"/>
  <c r="C1576" i="15"/>
  <c r="D1576" i="15"/>
  <c r="E1576" i="15"/>
  <c r="F1576" i="15"/>
  <c r="G1576" i="15"/>
  <c r="H1576" i="15"/>
  <c r="I1576" i="15"/>
  <c r="J1576" i="15"/>
  <c r="K1576" i="15"/>
  <c r="L1576" i="15"/>
  <c r="A1577" i="15"/>
  <c r="B1577" i="15"/>
  <c r="C1577" i="15"/>
  <c r="D1577" i="15"/>
  <c r="E1577" i="15"/>
  <c r="F1577" i="15"/>
  <c r="G1577" i="15"/>
  <c r="H1577" i="15"/>
  <c r="I1577" i="15"/>
  <c r="J1577" i="15"/>
  <c r="K1577" i="15"/>
  <c r="L1577" i="15"/>
  <c r="A1578" i="15"/>
  <c r="B1578" i="15"/>
  <c r="C1578" i="15"/>
  <c r="D1578" i="15"/>
  <c r="E1578" i="15"/>
  <c r="F1578" i="15"/>
  <c r="G1578" i="15"/>
  <c r="H1578" i="15"/>
  <c r="I1578" i="15"/>
  <c r="J1578" i="15"/>
  <c r="K1578" i="15"/>
  <c r="L1578" i="15"/>
  <c r="A1579" i="15"/>
  <c r="B1579" i="15"/>
  <c r="C1579" i="15"/>
  <c r="D1579" i="15"/>
  <c r="E1579" i="15"/>
  <c r="F1579" i="15"/>
  <c r="G1579" i="15"/>
  <c r="H1579" i="15"/>
  <c r="I1579" i="15"/>
  <c r="J1579" i="15"/>
  <c r="K1579" i="15"/>
  <c r="L1579" i="15"/>
  <c r="A1580" i="15"/>
  <c r="B1580" i="15"/>
  <c r="C1580" i="15"/>
  <c r="D1580" i="15"/>
  <c r="E1580" i="15"/>
  <c r="F1580" i="15"/>
  <c r="G1580" i="15"/>
  <c r="H1580" i="15"/>
  <c r="I1580" i="15"/>
  <c r="J1580" i="15"/>
  <c r="K1580" i="15"/>
  <c r="L1580" i="15"/>
  <c r="A1581" i="15"/>
  <c r="B1581" i="15"/>
  <c r="C1581" i="15"/>
  <c r="D1581" i="15"/>
  <c r="E1581" i="15"/>
  <c r="F1581" i="15"/>
  <c r="G1581" i="15"/>
  <c r="H1581" i="15"/>
  <c r="I1581" i="15"/>
  <c r="J1581" i="15"/>
  <c r="K1581" i="15"/>
  <c r="L1581" i="15"/>
  <c r="A1582" i="15"/>
  <c r="B1582" i="15"/>
  <c r="C1582" i="15"/>
  <c r="D1582" i="15"/>
  <c r="E1582" i="15"/>
  <c r="F1582" i="15"/>
  <c r="G1582" i="15"/>
  <c r="H1582" i="15"/>
  <c r="I1582" i="15"/>
  <c r="J1582" i="15"/>
  <c r="K1582" i="15"/>
  <c r="L1582" i="15"/>
  <c r="A1583" i="15"/>
  <c r="B1583" i="15"/>
  <c r="C1583" i="15"/>
  <c r="D1583" i="15"/>
  <c r="E1583" i="15"/>
  <c r="F1583" i="15"/>
  <c r="G1583" i="15"/>
  <c r="H1583" i="15"/>
  <c r="I1583" i="15"/>
  <c r="J1583" i="15"/>
  <c r="K1583" i="15"/>
  <c r="L1583" i="15"/>
  <c r="A1584" i="15"/>
  <c r="B1584" i="15"/>
  <c r="C1584" i="15"/>
  <c r="D1584" i="15"/>
  <c r="E1584" i="15"/>
  <c r="F1584" i="15"/>
  <c r="G1584" i="15"/>
  <c r="H1584" i="15"/>
  <c r="I1584" i="15"/>
  <c r="J1584" i="15"/>
  <c r="K1584" i="15"/>
  <c r="L1584" i="15"/>
  <c r="A1585" i="15"/>
  <c r="B1585" i="15"/>
  <c r="C1585" i="15"/>
  <c r="D1585" i="15"/>
  <c r="E1585" i="15"/>
  <c r="F1585" i="15"/>
  <c r="G1585" i="15"/>
  <c r="H1585" i="15"/>
  <c r="I1585" i="15"/>
  <c r="J1585" i="15"/>
  <c r="K1585" i="15"/>
  <c r="L1585" i="15"/>
  <c r="A1586" i="15"/>
  <c r="B1586" i="15"/>
  <c r="C1586" i="15"/>
  <c r="D1586" i="15"/>
  <c r="E1586" i="15"/>
  <c r="F1586" i="15"/>
  <c r="G1586" i="15"/>
  <c r="H1586" i="15"/>
  <c r="I1586" i="15"/>
  <c r="J1586" i="15"/>
  <c r="K1586" i="15"/>
  <c r="L1586" i="15"/>
  <c r="A1587" i="15"/>
  <c r="B1587" i="15"/>
  <c r="C1587" i="15"/>
  <c r="D1587" i="15"/>
  <c r="E1587" i="15"/>
  <c r="F1587" i="15"/>
  <c r="G1587" i="15"/>
  <c r="H1587" i="15"/>
  <c r="I1587" i="15"/>
  <c r="J1587" i="15"/>
  <c r="K1587" i="15"/>
  <c r="L1587" i="15"/>
  <c r="A1588" i="15"/>
  <c r="B1588" i="15"/>
  <c r="C1588" i="15"/>
  <c r="D1588" i="15"/>
  <c r="E1588" i="15"/>
  <c r="F1588" i="15"/>
  <c r="G1588" i="15"/>
  <c r="H1588" i="15"/>
  <c r="I1588" i="15"/>
  <c r="J1588" i="15"/>
  <c r="K1588" i="15"/>
  <c r="L1588" i="15"/>
  <c r="A1589" i="15"/>
  <c r="B1589" i="15"/>
  <c r="C1589" i="15"/>
  <c r="D1589" i="15"/>
  <c r="E1589" i="15"/>
  <c r="F1589" i="15"/>
  <c r="G1589" i="15"/>
  <c r="H1589" i="15"/>
  <c r="I1589" i="15"/>
  <c r="J1589" i="15"/>
  <c r="K1589" i="15"/>
  <c r="L1589" i="15"/>
  <c r="A1590" i="15"/>
  <c r="B1590" i="15"/>
  <c r="C1590" i="15"/>
  <c r="D1590" i="15"/>
  <c r="E1590" i="15"/>
  <c r="F1590" i="15"/>
  <c r="G1590" i="15"/>
  <c r="H1590" i="15"/>
  <c r="I1590" i="15"/>
  <c r="J1590" i="15"/>
  <c r="K1590" i="15"/>
  <c r="L1590" i="15"/>
  <c r="A1591" i="15"/>
  <c r="B1591" i="15"/>
  <c r="C1591" i="15"/>
  <c r="D1591" i="15"/>
  <c r="E1591" i="15"/>
  <c r="F1591" i="15"/>
  <c r="G1591" i="15"/>
  <c r="H1591" i="15"/>
  <c r="I1591" i="15"/>
  <c r="J1591" i="15"/>
  <c r="K1591" i="15"/>
  <c r="L1591" i="15"/>
  <c r="A1592" i="15"/>
  <c r="B1592" i="15"/>
  <c r="C1592" i="15"/>
  <c r="D1592" i="15"/>
  <c r="E1592" i="15"/>
  <c r="F1592" i="15"/>
  <c r="G1592" i="15"/>
  <c r="H1592" i="15"/>
  <c r="I1592" i="15"/>
  <c r="J1592" i="15"/>
  <c r="K1592" i="15"/>
  <c r="L1592" i="15"/>
  <c r="A1593" i="15"/>
  <c r="B1593" i="15"/>
  <c r="C1593" i="15"/>
  <c r="D1593" i="15"/>
  <c r="E1593" i="15"/>
  <c r="F1593" i="15"/>
  <c r="G1593" i="15"/>
  <c r="H1593" i="15"/>
  <c r="I1593" i="15"/>
  <c r="J1593" i="15"/>
  <c r="K1593" i="15"/>
  <c r="L1593" i="15"/>
  <c r="A1594" i="15"/>
  <c r="B1594" i="15"/>
  <c r="C1594" i="15"/>
  <c r="D1594" i="15"/>
  <c r="E1594" i="15"/>
  <c r="F1594" i="15"/>
  <c r="G1594" i="15"/>
  <c r="H1594" i="15"/>
  <c r="I1594" i="15"/>
  <c r="J1594" i="15"/>
  <c r="K1594" i="15"/>
  <c r="L1594" i="15"/>
  <c r="A1595" i="15"/>
  <c r="B1595" i="15"/>
  <c r="C1595" i="15"/>
  <c r="D1595" i="15"/>
  <c r="E1595" i="15"/>
  <c r="F1595" i="15"/>
  <c r="G1595" i="15"/>
  <c r="H1595" i="15"/>
  <c r="I1595" i="15"/>
  <c r="J1595" i="15"/>
  <c r="K1595" i="15"/>
  <c r="L1595" i="15"/>
  <c r="A1596" i="15"/>
  <c r="B1596" i="15"/>
  <c r="C1596" i="15"/>
  <c r="D1596" i="15"/>
  <c r="E1596" i="15"/>
  <c r="F1596" i="15"/>
  <c r="G1596" i="15"/>
  <c r="H1596" i="15"/>
  <c r="I1596" i="15"/>
  <c r="J1596" i="15"/>
  <c r="K1596" i="15"/>
  <c r="L1596" i="15"/>
  <c r="A1597" i="15"/>
  <c r="B1597" i="15"/>
  <c r="C1597" i="15"/>
  <c r="D1597" i="15"/>
  <c r="E1597" i="15"/>
  <c r="F1597" i="15"/>
  <c r="G1597" i="15"/>
  <c r="H1597" i="15"/>
  <c r="I1597" i="15"/>
  <c r="J1597" i="15"/>
  <c r="K1597" i="15"/>
  <c r="L1597" i="15"/>
  <c r="A1598" i="15"/>
  <c r="B1598" i="15"/>
  <c r="C1598" i="15"/>
  <c r="D1598" i="15"/>
  <c r="E1598" i="15"/>
  <c r="F1598" i="15"/>
  <c r="G1598" i="15"/>
  <c r="H1598" i="15"/>
  <c r="I1598" i="15"/>
  <c r="J1598" i="15"/>
  <c r="K1598" i="15"/>
  <c r="L1598" i="15"/>
  <c r="A1599" i="15"/>
  <c r="B1599" i="15"/>
  <c r="C1599" i="15"/>
  <c r="D1599" i="15"/>
  <c r="E1599" i="15"/>
  <c r="F1599" i="15"/>
  <c r="G1599" i="15"/>
  <c r="H1599" i="15"/>
  <c r="I1599" i="15"/>
  <c r="J1599" i="15"/>
  <c r="K1599" i="15"/>
  <c r="L1599" i="15"/>
  <c r="A1600" i="15"/>
  <c r="B1600" i="15"/>
  <c r="C1600" i="15"/>
  <c r="D1600" i="15"/>
  <c r="E1600" i="15"/>
  <c r="F1600" i="15"/>
  <c r="G1600" i="15"/>
  <c r="H1600" i="15"/>
  <c r="I1600" i="15"/>
  <c r="J1600" i="15"/>
  <c r="K1600" i="15"/>
  <c r="L1600" i="15"/>
  <c r="A1601" i="15"/>
  <c r="B1601" i="15"/>
  <c r="C1601" i="15"/>
  <c r="D1601" i="15"/>
  <c r="E1601" i="15"/>
  <c r="F1601" i="15"/>
  <c r="G1601" i="15"/>
  <c r="H1601" i="15"/>
  <c r="I1601" i="15"/>
  <c r="J1601" i="15"/>
  <c r="K1601" i="15"/>
  <c r="L1601" i="15"/>
  <c r="A1602" i="15"/>
  <c r="B1602" i="15"/>
  <c r="C1602" i="15"/>
  <c r="D1602" i="15"/>
  <c r="E1602" i="15"/>
  <c r="F1602" i="15"/>
  <c r="G1602" i="15"/>
  <c r="H1602" i="15"/>
  <c r="I1602" i="15"/>
  <c r="J1602" i="15"/>
  <c r="K1602" i="15"/>
  <c r="L1602" i="15"/>
  <c r="A1603" i="15"/>
  <c r="B1603" i="15"/>
  <c r="C1603" i="15"/>
  <c r="D1603" i="15"/>
  <c r="E1603" i="15"/>
  <c r="F1603" i="15"/>
  <c r="G1603" i="15"/>
  <c r="H1603" i="15"/>
  <c r="I1603" i="15"/>
  <c r="J1603" i="15"/>
  <c r="K1603" i="15"/>
  <c r="L1603" i="15"/>
  <c r="A1604" i="15"/>
  <c r="B1604" i="15"/>
  <c r="C1604" i="15"/>
  <c r="D1604" i="15"/>
  <c r="E1604" i="15"/>
  <c r="F1604" i="15"/>
  <c r="G1604" i="15"/>
  <c r="H1604" i="15"/>
  <c r="I1604" i="15"/>
  <c r="J1604" i="15"/>
  <c r="K1604" i="15"/>
  <c r="L1604" i="15"/>
  <c r="A1605" i="15"/>
  <c r="B1605" i="15"/>
  <c r="C1605" i="15"/>
  <c r="D1605" i="15"/>
  <c r="E1605" i="15"/>
  <c r="F1605" i="15"/>
  <c r="G1605" i="15"/>
  <c r="H1605" i="15"/>
  <c r="I1605" i="15"/>
  <c r="J1605" i="15"/>
  <c r="K1605" i="15"/>
  <c r="L1605" i="15"/>
  <c r="A1606" i="15"/>
  <c r="B1606" i="15"/>
  <c r="C1606" i="15"/>
  <c r="D1606" i="15"/>
  <c r="E1606" i="15"/>
  <c r="F1606" i="15"/>
  <c r="G1606" i="15"/>
  <c r="H1606" i="15"/>
  <c r="I1606" i="15"/>
  <c r="J1606" i="15"/>
  <c r="K1606" i="15"/>
  <c r="L1606" i="15"/>
  <c r="A1607" i="15"/>
  <c r="B1607" i="15"/>
  <c r="C1607" i="15"/>
  <c r="D1607" i="15"/>
  <c r="E1607" i="15"/>
  <c r="F1607" i="15"/>
  <c r="G1607" i="15"/>
  <c r="H1607" i="15"/>
  <c r="I1607" i="15"/>
  <c r="J1607" i="15"/>
  <c r="K1607" i="15"/>
  <c r="L1607" i="15"/>
  <c r="A1608" i="15"/>
  <c r="B1608" i="15"/>
  <c r="C1608" i="15"/>
  <c r="D1608" i="15"/>
  <c r="E1608" i="15"/>
  <c r="F1608" i="15"/>
  <c r="G1608" i="15"/>
  <c r="H1608" i="15"/>
  <c r="I1608" i="15"/>
  <c r="J1608" i="15"/>
  <c r="K1608" i="15"/>
  <c r="L1608" i="15"/>
  <c r="A1609" i="15"/>
  <c r="B1609" i="15"/>
  <c r="C1609" i="15"/>
  <c r="D1609" i="15"/>
  <c r="E1609" i="15"/>
  <c r="F1609" i="15"/>
  <c r="G1609" i="15"/>
  <c r="H1609" i="15"/>
  <c r="I1609" i="15"/>
  <c r="J1609" i="15"/>
  <c r="K1609" i="15"/>
  <c r="L1609" i="15"/>
  <c r="A1610" i="15"/>
  <c r="B1610" i="15"/>
  <c r="C1610" i="15"/>
  <c r="D1610" i="15"/>
  <c r="E1610" i="15"/>
  <c r="F1610" i="15"/>
  <c r="G1610" i="15"/>
  <c r="H1610" i="15"/>
  <c r="I1610" i="15"/>
  <c r="J1610" i="15"/>
  <c r="K1610" i="15"/>
  <c r="L1610" i="15"/>
  <c r="A1611" i="15"/>
  <c r="B1611" i="15"/>
  <c r="C1611" i="15"/>
  <c r="D1611" i="15"/>
  <c r="E1611" i="15"/>
  <c r="F1611" i="15"/>
  <c r="G1611" i="15"/>
  <c r="H1611" i="15"/>
  <c r="I1611" i="15"/>
  <c r="J1611" i="15"/>
  <c r="K1611" i="15"/>
  <c r="L1611" i="15"/>
  <c r="A1612" i="15"/>
  <c r="B1612" i="15"/>
  <c r="C1612" i="15"/>
  <c r="D1612" i="15"/>
  <c r="E1612" i="15"/>
  <c r="F1612" i="15"/>
  <c r="G1612" i="15"/>
  <c r="H1612" i="15"/>
  <c r="I1612" i="15"/>
  <c r="J1612" i="15"/>
  <c r="K1612" i="15"/>
  <c r="L1612" i="15"/>
  <c r="A1613" i="15"/>
  <c r="B1613" i="15"/>
  <c r="C1613" i="15"/>
  <c r="D1613" i="15"/>
  <c r="E1613" i="15"/>
  <c r="F1613" i="15"/>
  <c r="G1613" i="15"/>
  <c r="H1613" i="15"/>
  <c r="I1613" i="15"/>
  <c r="J1613" i="15"/>
  <c r="K1613" i="15"/>
  <c r="L1613" i="15"/>
  <c r="A1614" i="15"/>
  <c r="B1614" i="15"/>
  <c r="C1614" i="15"/>
  <c r="D1614" i="15"/>
  <c r="E1614" i="15"/>
  <c r="F1614" i="15"/>
  <c r="G1614" i="15"/>
  <c r="H1614" i="15"/>
  <c r="I1614" i="15"/>
  <c r="J1614" i="15"/>
  <c r="K1614" i="15"/>
  <c r="L1614" i="15"/>
  <c r="A1615" i="15"/>
  <c r="B1615" i="15"/>
  <c r="C1615" i="15"/>
  <c r="D1615" i="15"/>
  <c r="E1615" i="15"/>
  <c r="F1615" i="15"/>
  <c r="G1615" i="15"/>
  <c r="H1615" i="15"/>
  <c r="I1615" i="15"/>
  <c r="J1615" i="15"/>
  <c r="K1615" i="15"/>
  <c r="L1615" i="15"/>
  <c r="A1616" i="15"/>
  <c r="B1616" i="15"/>
  <c r="C1616" i="15"/>
  <c r="D1616" i="15"/>
  <c r="E1616" i="15"/>
  <c r="F1616" i="15"/>
  <c r="G1616" i="15"/>
  <c r="H1616" i="15"/>
  <c r="I1616" i="15"/>
  <c r="J1616" i="15"/>
  <c r="K1616" i="15"/>
  <c r="L1616" i="15"/>
  <c r="A1617" i="15"/>
  <c r="B1617" i="15"/>
  <c r="C1617" i="15"/>
  <c r="D1617" i="15"/>
  <c r="E1617" i="15"/>
  <c r="F1617" i="15"/>
  <c r="G1617" i="15"/>
  <c r="H1617" i="15"/>
  <c r="I1617" i="15"/>
  <c r="J1617" i="15"/>
  <c r="K1617" i="15"/>
  <c r="L1617" i="15"/>
  <c r="A1618" i="15"/>
  <c r="B1618" i="15"/>
  <c r="C1618" i="15"/>
  <c r="D1618" i="15"/>
  <c r="E1618" i="15"/>
  <c r="F1618" i="15"/>
  <c r="G1618" i="15"/>
  <c r="H1618" i="15"/>
  <c r="I1618" i="15"/>
  <c r="J1618" i="15"/>
  <c r="K1618" i="15"/>
  <c r="L1618" i="15"/>
  <c r="A1619" i="15"/>
  <c r="B1619" i="15"/>
  <c r="C1619" i="15"/>
  <c r="D1619" i="15"/>
  <c r="E1619" i="15"/>
  <c r="F1619" i="15"/>
  <c r="G1619" i="15"/>
  <c r="H1619" i="15"/>
  <c r="I1619" i="15"/>
  <c r="J1619" i="15"/>
  <c r="K1619" i="15"/>
  <c r="L1619" i="15"/>
  <c r="A1620" i="15"/>
  <c r="B1620" i="15"/>
  <c r="C1620" i="15"/>
  <c r="D1620" i="15"/>
  <c r="E1620" i="15"/>
  <c r="F1620" i="15"/>
  <c r="G1620" i="15"/>
  <c r="H1620" i="15"/>
  <c r="I1620" i="15"/>
  <c r="J1620" i="15"/>
  <c r="K1620" i="15"/>
  <c r="L1620" i="15"/>
  <c r="A1621" i="15"/>
  <c r="B1621" i="15"/>
  <c r="C1621" i="15"/>
  <c r="D1621" i="15"/>
  <c r="E1621" i="15"/>
  <c r="F1621" i="15"/>
  <c r="G1621" i="15"/>
  <c r="H1621" i="15"/>
  <c r="I1621" i="15"/>
  <c r="J1621" i="15"/>
  <c r="K1621" i="15"/>
  <c r="L1621" i="15"/>
  <c r="A1622" i="15"/>
  <c r="B1622" i="15"/>
  <c r="C1622" i="15"/>
  <c r="D1622" i="15"/>
  <c r="E1622" i="15"/>
  <c r="F1622" i="15"/>
  <c r="G1622" i="15"/>
  <c r="H1622" i="15"/>
  <c r="I1622" i="15"/>
  <c r="J1622" i="15"/>
  <c r="K1622" i="15"/>
  <c r="L1622" i="15"/>
  <c r="A1623" i="15"/>
  <c r="B1623" i="15"/>
  <c r="C1623" i="15"/>
  <c r="D1623" i="15"/>
  <c r="E1623" i="15"/>
  <c r="F1623" i="15"/>
  <c r="G1623" i="15"/>
  <c r="H1623" i="15"/>
  <c r="I1623" i="15"/>
  <c r="J1623" i="15"/>
  <c r="K1623" i="15"/>
  <c r="L1623" i="15"/>
  <c r="A1624" i="15"/>
  <c r="B1624" i="15"/>
  <c r="C1624" i="15"/>
  <c r="D1624" i="15"/>
  <c r="E1624" i="15"/>
  <c r="F1624" i="15"/>
  <c r="G1624" i="15"/>
  <c r="H1624" i="15"/>
  <c r="I1624" i="15"/>
  <c r="J1624" i="15"/>
  <c r="K1624" i="15"/>
  <c r="L1624" i="15"/>
  <c r="A1625" i="15"/>
  <c r="B1625" i="15"/>
  <c r="C1625" i="15"/>
  <c r="D1625" i="15"/>
  <c r="E1625" i="15"/>
  <c r="F1625" i="15"/>
  <c r="G1625" i="15"/>
  <c r="H1625" i="15"/>
  <c r="I1625" i="15"/>
  <c r="J1625" i="15"/>
  <c r="K1625" i="15"/>
  <c r="L1625" i="15"/>
  <c r="A1626" i="15"/>
  <c r="B1626" i="15"/>
  <c r="C1626" i="15"/>
  <c r="D1626" i="15"/>
  <c r="E1626" i="15"/>
  <c r="F1626" i="15"/>
  <c r="G1626" i="15"/>
  <c r="H1626" i="15"/>
  <c r="I1626" i="15"/>
  <c r="J1626" i="15"/>
  <c r="K1626" i="15"/>
  <c r="L1626" i="15"/>
  <c r="A1627" i="15"/>
  <c r="B1627" i="15"/>
  <c r="C1627" i="15"/>
  <c r="D1627" i="15"/>
  <c r="E1627" i="15"/>
  <c r="F1627" i="15"/>
  <c r="G1627" i="15"/>
  <c r="H1627" i="15"/>
  <c r="I1627" i="15"/>
  <c r="J1627" i="15"/>
  <c r="K1627" i="15"/>
  <c r="L1627" i="15"/>
  <c r="A1628" i="15"/>
  <c r="B1628" i="15"/>
  <c r="C1628" i="15"/>
  <c r="D1628" i="15"/>
  <c r="E1628" i="15"/>
  <c r="F1628" i="15"/>
  <c r="G1628" i="15"/>
  <c r="H1628" i="15"/>
  <c r="I1628" i="15"/>
  <c r="J1628" i="15"/>
  <c r="K1628" i="15"/>
  <c r="L1628" i="15"/>
  <c r="A1629" i="15"/>
  <c r="B1629" i="15"/>
  <c r="C1629" i="15"/>
  <c r="D1629" i="15"/>
  <c r="E1629" i="15"/>
  <c r="F1629" i="15"/>
  <c r="G1629" i="15"/>
  <c r="H1629" i="15"/>
  <c r="I1629" i="15"/>
  <c r="J1629" i="15"/>
  <c r="K1629" i="15"/>
  <c r="L1629" i="15"/>
  <c r="A1630" i="15"/>
  <c r="B1630" i="15"/>
  <c r="C1630" i="15"/>
  <c r="D1630" i="15"/>
  <c r="E1630" i="15"/>
  <c r="F1630" i="15"/>
  <c r="G1630" i="15"/>
  <c r="H1630" i="15"/>
  <c r="I1630" i="15"/>
  <c r="J1630" i="15"/>
  <c r="K1630" i="15"/>
  <c r="L1630" i="15"/>
  <c r="A1631" i="15"/>
  <c r="B1631" i="15"/>
  <c r="C1631" i="15"/>
  <c r="D1631" i="15"/>
  <c r="E1631" i="15"/>
  <c r="F1631" i="15"/>
  <c r="G1631" i="15"/>
  <c r="H1631" i="15"/>
  <c r="I1631" i="15"/>
  <c r="J1631" i="15"/>
  <c r="K1631" i="15"/>
  <c r="L1631" i="15"/>
  <c r="A1632" i="15"/>
  <c r="B1632" i="15"/>
  <c r="C1632" i="15"/>
  <c r="D1632" i="15"/>
  <c r="E1632" i="15"/>
  <c r="F1632" i="15"/>
  <c r="G1632" i="15"/>
  <c r="H1632" i="15"/>
  <c r="I1632" i="15"/>
  <c r="J1632" i="15"/>
  <c r="K1632" i="15"/>
  <c r="L1632" i="15"/>
  <c r="A1633" i="15"/>
  <c r="B1633" i="15"/>
  <c r="C1633" i="15"/>
  <c r="D1633" i="15"/>
  <c r="E1633" i="15"/>
  <c r="F1633" i="15"/>
  <c r="G1633" i="15"/>
  <c r="H1633" i="15"/>
  <c r="I1633" i="15"/>
  <c r="J1633" i="15"/>
  <c r="K1633" i="15"/>
  <c r="L1633" i="15"/>
  <c r="A1634" i="15"/>
  <c r="B1634" i="15"/>
  <c r="C1634" i="15"/>
  <c r="D1634" i="15"/>
  <c r="E1634" i="15"/>
  <c r="F1634" i="15"/>
  <c r="G1634" i="15"/>
  <c r="H1634" i="15"/>
  <c r="I1634" i="15"/>
  <c r="J1634" i="15"/>
  <c r="K1634" i="15"/>
  <c r="L1634" i="15"/>
  <c r="A1635" i="15"/>
  <c r="B1635" i="15"/>
  <c r="C1635" i="15"/>
  <c r="D1635" i="15"/>
  <c r="E1635" i="15"/>
  <c r="F1635" i="15"/>
  <c r="G1635" i="15"/>
  <c r="H1635" i="15"/>
  <c r="I1635" i="15"/>
  <c r="J1635" i="15"/>
  <c r="K1635" i="15"/>
  <c r="L1635" i="15"/>
  <c r="A1636" i="15"/>
  <c r="B1636" i="15"/>
  <c r="C1636" i="15"/>
  <c r="D1636" i="15"/>
  <c r="E1636" i="15"/>
  <c r="F1636" i="15"/>
  <c r="G1636" i="15"/>
  <c r="H1636" i="15"/>
  <c r="I1636" i="15"/>
  <c r="J1636" i="15"/>
  <c r="K1636" i="15"/>
  <c r="L1636" i="15"/>
  <c r="A1637" i="15"/>
  <c r="B1637" i="15"/>
  <c r="C1637" i="15"/>
  <c r="D1637" i="15"/>
  <c r="E1637" i="15"/>
  <c r="F1637" i="15"/>
  <c r="G1637" i="15"/>
  <c r="H1637" i="15"/>
  <c r="I1637" i="15"/>
  <c r="J1637" i="15"/>
  <c r="K1637" i="15"/>
  <c r="L1637" i="15"/>
  <c r="A1638" i="15"/>
  <c r="B1638" i="15"/>
  <c r="C1638" i="15"/>
  <c r="D1638" i="15"/>
  <c r="E1638" i="15"/>
  <c r="F1638" i="15"/>
  <c r="G1638" i="15"/>
  <c r="H1638" i="15"/>
  <c r="I1638" i="15"/>
  <c r="J1638" i="15"/>
  <c r="K1638" i="15"/>
  <c r="L1638" i="15"/>
  <c r="A1639" i="15"/>
  <c r="B1639" i="15"/>
  <c r="C1639" i="15"/>
  <c r="D1639" i="15"/>
  <c r="E1639" i="15"/>
  <c r="F1639" i="15"/>
  <c r="G1639" i="15"/>
  <c r="H1639" i="15"/>
  <c r="I1639" i="15"/>
  <c r="J1639" i="15"/>
  <c r="K1639" i="15"/>
  <c r="L1639" i="15"/>
  <c r="A1640" i="15"/>
  <c r="B1640" i="15"/>
  <c r="C1640" i="15"/>
  <c r="D1640" i="15"/>
  <c r="E1640" i="15"/>
  <c r="F1640" i="15"/>
  <c r="G1640" i="15"/>
  <c r="H1640" i="15"/>
  <c r="I1640" i="15"/>
  <c r="J1640" i="15"/>
  <c r="K1640" i="15"/>
  <c r="L1640" i="15"/>
  <c r="A1641" i="15"/>
  <c r="B1641" i="15"/>
  <c r="C1641" i="15"/>
  <c r="D1641" i="15"/>
  <c r="E1641" i="15"/>
  <c r="F1641" i="15"/>
  <c r="G1641" i="15"/>
  <c r="H1641" i="15"/>
  <c r="I1641" i="15"/>
  <c r="J1641" i="15"/>
  <c r="K1641" i="15"/>
  <c r="L1641" i="15"/>
  <c r="A1642" i="15"/>
  <c r="B1642" i="15"/>
  <c r="C1642" i="15"/>
  <c r="D1642" i="15"/>
  <c r="E1642" i="15"/>
  <c r="F1642" i="15"/>
  <c r="G1642" i="15"/>
  <c r="H1642" i="15"/>
  <c r="I1642" i="15"/>
  <c r="J1642" i="15"/>
  <c r="K1642" i="15"/>
  <c r="L1642" i="15"/>
  <c r="A1643" i="15"/>
  <c r="B1643" i="15"/>
  <c r="C1643" i="15"/>
  <c r="D1643" i="15"/>
  <c r="E1643" i="15"/>
  <c r="F1643" i="15"/>
  <c r="G1643" i="15"/>
  <c r="H1643" i="15"/>
  <c r="I1643" i="15"/>
  <c r="J1643" i="15"/>
  <c r="K1643" i="15"/>
  <c r="L1643" i="15"/>
  <c r="A1644" i="15"/>
  <c r="B1644" i="15"/>
  <c r="C1644" i="15"/>
  <c r="D1644" i="15"/>
  <c r="E1644" i="15"/>
  <c r="F1644" i="15"/>
  <c r="G1644" i="15"/>
  <c r="H1644" i="15"/>
  <c r="I1644" i="15"/>
  <c r="J1644" i="15"/>
  <c r="K1644" i="15"/>
  <c r="L1644" i="15"/>
  <c r="A1645" i="15"/>
  <c r="B1645" i="15"/>
  <c r="C1645" i="15"/>
  <c r="D1645" i="15"/>
  <c r="E1645" i="15"/>
  <c r="F1645" i="15"/>
  <c r="G1645" i="15"/>
  <c r="H1645" i="15"/>
  <c r="I1645" i="15"/>
  <c r="J1645" i="15"/>
  <c r="K1645" i="15"/>
  <c r="L1645" i="15"/>
  <c r="A1646" i="15"/>
  <c r="B1646" i="15"/>
  <c r="C1646" i="15"/>
  <c r="D1646" i="15"/>
  <c r="E1646" i="15"/>
  <c r="F1646" i="15"/>
  <c r="G1646" i="15"/>
  <c r="H1646" i="15"/>
  <c r="I1646" i="15"/>
  <c r="J1646" i="15"/>
  <c r="K1646" i="15"/>
  <c r="L1646" i="15"/>
  <c r="A1647" i="15"/>
  <c r="B1647" i="15"/>
  <c r="C1647" i="15"/>
  <c r="D1647" i="15"/>
  <c r="E1647" i="15"/>
  <c r="F1647" i="15"/>
  <c r="G1647" i="15"/>
  <c r="H1647" i="15"/>
  <c r="I1647" i="15"/>
  <c r="J1647" i="15"/>
  <c r="K1647" i="15"/>
  <c r="L1647" i="15"/>
  <c r="A1648" i="15"/>
  <c r="B1648" i="15"/>
  <c r="C1648" i="15"/>
  <c r="D1648" i="15"/>
  <c r="E1648" i="15"/>
  <c r="F1648" i="15"/>
  <c r="G1648" i="15"/>
  <c r="H1648" i="15"/>
  <c r="I1648" i="15"/>
  <c r="J1648" i="15"/>
  <c r="K1648" i="15"/>
  <c r="L1648" i="15"/>
  <c r="A1649" i="15"/>
  <c r="B1649" i="15"/>
  <c r="C1649" i="15"/>
  <c r="D1649" i="15"/>
  <c r="E1649" i="15"/>
  <c r="F1649" i="15"/>
  <c r="G1649" i="15"/>
  <c r="H1649" i="15"/>
  <c r="I1649" i="15"/>
  <c r="J1649" i="15"/>
  <c r="K1649" i="15"/>
  <c r="L1649" i="15"/>
  <c r="A1650" i="15"/>
  <c r="B1650" i="15"/>
  <c r="C1650" i="15"/>
  <c r="D1650" i="15"/>
  <c r="E1650" i="15"/>
  <c r="F1650" i="15"/>
  <c r="G1650" i="15"/>
  <c r="H1650" i="15"/>
  <c r="I1650" i="15"/>
  <c r="J1650" i="15"/>
  <c r="K1650" i="15"/>
  <c r="L1650" i="15"/>
  <c r="A1651" i="15"/>
  <c r="B1651" i="15"/>
  <c r="C1651" i="15"/>
  <c r="D1651" i="15"/>
  <c r="E1651" i="15"/>
  <c r="F1651" i="15"/>
  <c r="G1651" i="15"/>
  <c r="H1651" i="15"/>
  <c r="I1651" i="15"/>
  <c r="J1651" i="15"/>
  <c r="K1651" i="15"/>
  <c r="L1651" i="15"/>
  <c r="A1652" i="15"/>
  <c r="B1652" i="15"/>
  <c r="C1652" i="15"/>
  <c r="D1652" i="15"/>
  <c r="E1652" i="15"/>
  <c r="F1652" i="15"/>
  <c r="G1652" i="15"/>
  <c r="H1652" i="15"/>
  <c r="I1652" i="15"/>
  <c r="J1652" i="15"/>
  <c r="K1652" i="15"/>
  <c r="L1652" i="15"/>
  <c r="A1653" i="15"/>
  <c r="B1653" i="15"/>
  <c r="C1653" i="15"/>
  <c r="D1653" i="15"/>
  <c r="E1653" i="15"/>
  <c r="F1653" i="15"/>
  <c r="G1653" i="15"/>
  <c r="H1653" i="15"/>
  <c r="I1653" i="15"/>
  <c r="J1653" i="15"/>
  <c r="K1653" i="15"/>
  <c r="L1653" i="15"/>
  <c r="A1654" i="15"/>
  <c r="B1654" i="15"/>
  <c r="C1654" i="15"/>
  <c r="D1654" i="15"/>
  <c r="E1654" i="15"/>
  <c r="F1654" i="15"/>
  <c r="G1654" i="15"/>
  <c r="H1654" i="15"/>
  <c r="I1654" i="15"/>
  <c r="J1654" i="15"/>
  <c r="K1654" i="15"/>
  <c r="L1654" i="15"/>
  <c r="A1655" i="15"/>
  <c r="B1655" i="15"/>
  <c r="C1655" i="15"/>
  <c r="D1655" i="15"/>
  <c r="E1655" i="15"/>
  <c r="F1655" i="15"/>
  <c r="G1655" i="15"/>
  <c r="H1655" i="15"/>
  <c r="I1655" i="15"/>
  <c r="J1655" i="15"/>
  <c r="K1655" i="15"/>
  <c r="L1655" i="15"/>
  <c r="A1656" i="15"/>
  <c r="B1656" i="15"/>
  <c r="C1656" i="15"/>
  <c r="D1656" i="15"/>
  <c r="E1656" i="15"/>
  <c r="F1656" i="15"/>
  <c r="G1656" i="15"/>
  <c r="H1656" i="15"/>
  <c r="I1656" i="15"/>
  <c r="J1656" i="15"/>
  <c r="K1656" i="15"/>
  <c r="L1656" i="15"/>
  <c r="A1657" i="15"/>
  <c r="B1657" i="15"/>
  <c r="C1657" i="15"/>
  <c r="D1657" i="15"/>
  <c r="E1657" i="15"/>
  <c r="F1657" i="15"/>
  <c r="G1657" i="15"/>
  <c r="H1657" i="15"/>
  <c r="I1657" i="15"/>
  <c r="J1657" i="15"/>
  <c r="K1657" i="15"/>
  <c r="L1657" i="15"/>
  <c r="A1658" i="15"/>
  <c r="B1658" i="15"/>
  <c r="C1658" i="15"/>
  <c r="D1658" i="15"/>
  <c r="E1658" i="15"/>
  <c r="F1658" i="15"/>
  <c r="G1658" i="15"/>
  <c r="H1658" i="15"/>
  <c r="I1658" i="15"/>
  <c r="J1658" i="15"/>
  <c r="K1658" i="15"/>
  <c r="L1658" i="15"/>
  <c r="A1659" i="15"/>
  <c r="B1659" i="15"/>
  <c r="C1659" i="15"/>
  <c r="D1659" i="15"/>
  <c r="E1659" i="15"/>
  <c r="F1659" i="15"/>
  <c r="G1659" i="15"/>
  <c r="H1659" i="15"/>
  <c r="I1659" i="15"/>
  <c r="J1659" i="15"/>
  <c r="K1659" i="15"/>
  <c r="L1659" i="15"/>
  <c r="A1660" i="15"/>
  <c r="B1660" i="15"/>
  <c r="C1660" i="15"/>
  <c r="D1660" i="15"/>
  <c r="E1660" i="15"/>
  <c r="F1660" i="15"/>
  <c r="G1660" i="15"/>
  <c r="H1660" i="15"/>
  <c r="I1660" i="15"/>
  <c r="J1660" i="15"/>
  <c r="K1660" i="15"/>
  <c r="L1660" i="15"/>
  <c r="A1661" i="15"/>
  <c r="B1661" i="15"/>
  <c r="C1661" i="15"/>
  <c r="D1661" i="15"/>
  <c r="E1661" i="15"/>
  <c r="F1661" i="15"/>
  <c r="G1661" i="15"/>
  <c r="H1661" i="15"/>
  <c r="I1661" i="15"/>
  <c r="J1661" i="15"/>
  <c r="K1661" i="15"/>
  <c r="L1661" i="15"/>
  <c r="A1662" i="15"/>
  <c r="B1662" i="15"/>
  <c r="C1662" i="15"/>
  <c r="D1662" i="15"/>
  <c r="E1662" i="15"/>
  <c r="F1662" i="15"/>
  <c r="G1662" i="15"/>
  <c r="H1662" i="15"/>
  <c r="I1662" i="15"/>
  <c r="J1662" i="15"/>
  <c r="K1662" i="15"/>
  <c r="L1662" i="15"/>
  <c r="A1663" i="15"/>
  <c r="B1663" i="15"/>
  <c r="C1663" i="15"/>
  <c r="D1663" i="15"/>
  <c r="E1663" i="15"/>
  <c r="F1663" i="15"/>
  <c r="G1663" i="15"/>
  <c r="H1663" i="15"/>
  <c r="I1663" i="15"/>
  <c r="J1663" i="15"/>
  <c r="K1663" i="15"/>
  <c r="L1663" i="15"/>
  <c r="A1664" i="15"/>
  <c r="B1664" i="15"/>
  <c r="C1664" i="15"/>
  <c r="D1664" i="15"/>
  <c r="E1664" i="15"/>
  <c r="F1664" i="15"/>
  <c r="G1664" i="15"/>
  <c r="H1664" i="15"/>
  <c r="I1664" i="15"/>
  <c r="J1664" i="15"/>
  <c r="K1664" i="15"/>
  <c r="L1664" i="15"/>
  <c r="A1665" i="15"/>
  <c r="B1665" i="15"/>
  <c r="C1665" i="15"/>
  <c r="D1665" i="15"/>
  <c r="E1665" i="15"/>
  <c r="F1665" i="15"/>
  <c r="G1665" i="15"/>
  <c r="H1665" i="15"/>
  <c r="I1665" i="15"/>
  <c r="J1665" i="15"/>
  <c r="K1665" i="15"/>
  <c r="L1665" i="15"/>
  <c r="A1666" i="15"/>
  <c r="B1666" i="15"/>
  <c r="C1666" i="15"/>
  <c r="D1666" i="15"/>
  <c r="E1666" i="15"/>
  <c r="F1666" i="15"/>
  <c r="G1666" i="15"/>
  <c r="H1666" i="15"/>
  <c r="I1666" i="15"/>
  <c r="J1666" i="15"/>
  <c r="K1666" i="15"/>
  <c r="L1666" i="15"/>
  <c r="A1667" i="15"/>
  <c r="B1667" i="15"/>
  <c r="C1667" i="15"/>
  <c r="D1667" i="15"/>
  <c r="E1667" i="15"/>
  <c r="F1667" i="15"/>
  <c r="G1667" i="15"/>
  <c r="H1667" i="15"/>
  <c r="I1667" i="15"/>
  <c r="J1667" i="15"/>
  <c r="K1667" i="15"/>
  <c r="L1667" i="15"/>
  <c r="A1668" i="15"/>
  <c r="B1668" i="15"/>
  <c r="C1668" i="15"/>
  <c r="D1668" i="15"/>
  <c r="E1668" i="15"/>
  <c r="F1668" i="15"/>
  <c r="G1668" i="15"/>
  <c r="H1668" i="15"/>
  <c r="I1668" i="15"/>
  <c r="J1668" i="15"/>
  <c r="K1668" i="15"/>
  <c r="L1668" i="15"/>
  <c r="A1669" i="15"/>
  <c r="B1669" i="15"/>
  <c r="C1669" i="15"/>
  <c r="D1669" i="15"/>
  <c r="E1669" i="15"/>
  <c r="F1669" i="15"/>
  <c r="G1669" i="15"/>
  <c r="H1669" i="15"/>
  <c r="I1669" i="15"/>
  <c r="J1669" i="15"/>
  <c r="K1669" i="15"/>
  <c r="L1669" i="15"/>
  <c r="A1670" i="15"/>
  <c r="B1670" i="15"/>
  <c r="C1670" i="15"/>
  <c r="D1670" i="15"/>
  <c r="E1670" i="15"/>
  <c r="F1670" i="15"/>
  <c r="G1670" i="15"/>
  <c r="H1670" i="15"/>
  <c r="I1670" i="15"/>
  <c r="J1670" i="15"/>
  <c r="K1670" i="15"/>
  <c r="L1670" i="15"/>
  <c r="A1671" i="15"/>
  <c r="B1671" i="15"/>
  <c r="C1671" i="15"/>
  <c r="D1671" i="15"/>
  <c r="E1671" i="15"/>
  <c r="F1671" i="15"/>
  <c r="G1671" i="15"/>
  <c r="H1671" i="15"/>
  <c r="I1671" i="15"/>
  <c r="J1671" i="15"/>
  <c r="K1671" i="15"/>
  <c r="L1671" i="15"/>
  <c r="A1672" i="15"/>
  <c r="B1672" i="15"/>
  <c r="C1672" i="15"/>
  <c r="D1672" i="15"/>
  <c r="E1672" i="15"/>
  <c r="F1672" i="15"/>
  <c r="G1672" i="15"/>
  <c r="H1672" i="15"/>
  <c r="I1672" i="15"/>
  <c r="J1672" i="15"/>
  <c r="K1672" i="15"/>
  <c r="L1672" i="15"/>
  <c r="A1673" i="15"/>
  <c r="B1673" i="15"/>
  <c r="C1673" i="15"/>
  <c r="D1673" i="15"/>
  <c r="E1673" i="15"/>
  <c r="F1673" i="15"/>
  <c r="G1673" i="15"/>
  <c r="H1673" i="15"/>
  <c r="I1673" i="15"/>
  <c r="J1673" i="15"/>
  <c r="K1673" i="15"/>
  <c r="L1673" i="15"/>
  <c r="A1674" i="15"/>
  <c r="B1674" i="15"/>
  <c r="C1674" i="15"/>
  <c r="D1674" i="15"/>
  <c r="E1674" i="15"/>
  <c r="F1674" i="15"/>
  <c r="G1674" i="15"/>
  <c r="H1674" i="15"/>
  <c r="I1674" i="15"/>
  <c r="J1674" i="15"/>
  <c r="K1674" i="15"/>
  <c r="L1674" i="15"/>
  <c r="A1675" i="15"/>
  <c r="B1675" i="15"/>
  <c r="C1675" i="15"/>
  <c r="D1675" i="15"/>
  <c r="E1675" i="15"/>
  <c r="F1675" i="15"/>
  <c r="G1675" i="15"/>
  <c r="H1675" i="15"/>
  <c r="I1675" i="15"/>
  <c r="J1675" i="15"/>
  <c r="K1675" i="15"/>
  <c r="L1675" i="15"/>
  <c r="A1676" i="15"/>
  <c r="B1676" i="15"/>
  <c r="C1676" i="15"/>
  <c r="D1676" i="15"/>
  <c r="E1676" i="15"/>
  <c r="F1676" i="15"/>
  <c r="G1676" i="15"/>
  <c r="H1676" i="15"/>
  <c r="I1676" i="15"/>
  <c r="J1676" i="15"/>
  <c r="K1676" i="15"/>
  <c r="L1676" i="15"/>
  <c r="A1677" i="15"/>
  <c r="B1677" i="15"/>
  <c r="C1677" i="15"/>
  <c r="D1677" i="15"/>
  <c r="E1677" i="15"/>
  <c r="F1677" i="15"/>
  <c r="G1677" i="15"/>
  <c r="H1677" i="15"/>
  <c r="I1677" i="15"/>
  <c r="J1677" i="15"/>
  <c r="K1677" i="15"/>
  <c r="L1677" i="15"/>
  <c r="A1678" i="15"/>
  <c r="B1678" i="15"/>
  <c r="C1678" i="15"/>
  <c r="D1678" i="15"/>
  <c r="E1678" i="15"/>
  <c r="F1678" i="15"/>
  <c r="G1678" i="15"/>
  <c r="H1678" i="15"/>
  <c r="I1678" i="15"/>
  <c r="J1678" i="15"/>
  <c r="K1678" i="15"/>
  <c r="L1678" i="15"/>
  <c r="A1679" i="15"/>
  <c r="B1679" i="15"/>
  <c r="C1679" i="15"/>
  <c r="D1679" i="15"/>
  <c r="E1679" i="15"/>
  <c r="F1679" i="15"/>
  <c r="G1679" i="15"/>
  <c r="H1679" i="15"/>
  <c r="I1679" i="15"/>
  <c r="J1679" i="15"/>
  <c r="K1679" i="15"/>
  <c r="L1679" i="15"/>
  <c r="A1680" i="15"/>
  <c r="B1680" i="15"/>
  <c r="C1680" i="15"/>
  <c r="D1680" i="15"/>
  <c r="E1680" i="15"/>
  <c r="F1680" i="15"/>
  <c r="G1680" i="15"/>
  <c r="H1680" i="15"/>
  <c r="I1680" i="15"/>
  <c r="J1680" i="15"/>
  <c r="K1680" i="15"/>
  <c r="L1680" i="15"/>
  <c r="A1681" i="15"/>
  <c r="B1681" i="15"/>
  <c r="C1681" i="15"/>
  <c r="D1681" i="15"/>
  <c r="E1681" i="15"/>
  <c r="F1681" i="15"/>
  <c r="G1681" i="15"/>
  <c r="H1681" i="15"/>
  <c r="I1681" i="15"/>
  <c r="J1681" i="15"/>
  <c r="K1681" i="15"/>
  <c r="L1681" i="15"/>
  <c r="A1682" i="15"/>
  <c r="B1682" i="15"/>
  <c r="C1682" i="15"/>
  <c r="D1682" i="15"/>
  <c r="E1682" i="15"/>
  <c r="F1682" i="15"/>
  <c r="G1682" i="15"/>
  <c r="H1682" i="15"/>
  <c r="I1682" i="15"/>
  <c r="J1682" i="15"/>
  <c r="K1682" i="15"/>
  <c r="L1682" i="15"/>
  <c r="A1683" i="15"/>
  <c r="B1683" i="15"/>
  <c r="C1683" i="15"/>
  <c r="D1683" i="15"/>
  <c r="E1683" i="15"/>
  <c r="F1683" i="15"/>
  <c r="G1683" i="15"/>
  <c r="H1683" i="15"/>
  <c r="I1683" i="15"/>
  <c r="J1683" i="15"/>
  <c r="K1683" i="15"/>
  <c r="L1683" i="15"/>
  <c r="A1684" i="15"/>
  <c r="B1684" i="15"/>
  <c r="C1684" i="15"/>
  <c r="D1684" i="15"/>
  <c r="E1684" i="15"/>
  <c r="F1684" i="15"/>
  <c r="G1684" i="15"/>
  <c r="H1684" i="15"/>
  <c r="I1684" i="15"/>
  <c r="J1684" i="15"/>
  <c r="K1684" i="15"/>
  <c r="L1684" i="15"/>
  <c r="A1685" i="15"/>
  <c r="B1685" i="15"/>
  <c r="C1685" i="15"/>
  <c r="D1685" i="15"/>
  <c r="E1685" i="15"/>
  <c r="F1685" i="15"/>
  <c r="G1685" i="15"/>
  <c r="H1685" i="15"/>
  <c r="I1685" i="15"/>
  <c r="J1685" i="15"/>
  <c r="K1685" i="15"/>
  <c r="L1685" i="15"/>
  <c r="A1686" i="15"/>
  <c r="B1686" i="15"/>
  <c r="C1686" i="15"/>
  <c r="D1686" i="15"/>
  <c r="E1686" i="15"/>
  <c r="F1686" i="15"/>
  <c r="G1686" i="15"/>
  <c r="H1686" i="15"/>
  <c r="I1686" i="15"/>
  <c r="J1686" i="15"/>
  <c r="K1686" i="15"/>
  <c r="L1686" i="15"/>
  <c r="A1687" i="15"/>
  <c r="B1687" i="15"/>
  <c r="C1687" i="15"/>
  <c r="D1687" i="15"/>
  <c r="E1687" i="15"/>
  <c r="F1687" i="15"/>
  <c r="G1687" i="15"/>
  <c r="H1687" i="15"/>
  <c r="I1687" i="15"/>
  <c r="J1687" i="15"/>
  <c r="K1687" i="15"/>
  <c r="L1687" i="15"/>
  <c r="A1688" i="15"/>
  <c r="B1688" i="15"/>
  <c r="C1688" i="15"/>
  <c r="D1688" i="15"/>
  <c r="E1688" i="15"/>
  <c r="F1688" i="15"/>
  <c r="G1688" i="15"/>
  <c r="H1688" i="15"/>
  <c r="I1688" i="15"/>
  <c r="J1688" i="15"/>
  <c r="K1688" i="15"/>
  <c r="L1688" i="15"/>
  <c r="A1689" i="15"/>
  <c r="B1689" i="15"/>
  <c r="C1689" i="15"/>
  <c r="D1689" i="15"/>
  <c r="E1689" i="15"/>
  <c r="F1689" i="15"/>
  <c r="G1689" i="15"/>
  <c r="H1689" i="15"/>
  <c r="I1689" i="15"/>
  <c r="J1689" i="15"/>
  <c r="K1689" i="15"/>
  <c r="L1689" i="15"/>
  <c r="A1690" i="15"/>
  <c r="B1690" i="15"/>
  <c r="C1690" i="15"/>
  <c r="D1690" i="15"/>
  <c r="E1690" i="15"/>
  <c r="F1690" i="15"/>
  <c r="G1690" i="15"/>
  <c r="H1690" i="15"/>
  <c r="I1690" i="15"/>
  <c r="J1690" i="15"/>
  <c r="K1690" i="15"/>
  <c r="L1690" i="15"/>
  <c r="A1691" i="15"/>
  <c r="B1691" i="15"/>
  <c r="C1691" i="15"/>
  <c r="D1691" i="15"/>
  <c r="E1691" i="15"/>
  <c r="F1691" i="15"/>
  <c r="G1691" i="15"/>
  <c r="H1691" i="15"/>
  <c r="I1691" i="15"/>
  <c r="J1691" i="15"/>
  <c r="K1691" i="15"/>
  <c r="L1691" i="15"/>
  <c r="A1692" i="15"/>
  <c r="B1692" i="15"/>
  <c r="C1692" i="15"/>
  <c r="D1692" i="15"/>
  <c r="E1692" i="15"/>
  <c r="F1692" i="15"/>
  <c r="G1692" i="15"/>
  <c r="H1692" i="15"/>
  <c r="I1692" i="15"/>
  <c r="J1692" i="15"/>
  <c r="K1692" i="15"/>
  <c r="L1692" i="15"/>
  <c r="A1693" i="15"/>
  <c r="B1693" i="15"/>
  <c r="C1693" i="15"/>
  <c r="D1693" i="15"/>
  <c r="E1693" i="15"/>
  <c r="F1693" i="15"/>
  <c r="G1693" i="15"/>
  <c r="H1693" i="15"/>
  <c r="I1693" i="15"/>
  <c r="J1693" i="15"/>
  <c r="K1693" i="15"/>
  <c r="L1693" i="15"/>
  <c r="A1694" i="15"/>
  <c r="B1694" i="15"/>
  <c r="C1694" i="15"/>
  <c r="D1694" i="15"/>
  <c r="E1694" i="15"/>
  <c r="F1694" i="15"/>
  <c r="G1694" i="15"/>
  <c r="H1694" i="15"/>
  <c r="I1694" i="15"/>
  <c r="J1694" i="15"/>
  <c r="K1694" i="15"/>
  <c r="L1694" i="15"/>
  <c r="A1695" i="15"/>
  <c r="B1695" i="15"/>
  <c r="C1695" i="15"/>
  <c r="D1695" i="15"/>
  <c r="E1695" i="15"/>
  <c r="F1695" i="15"/>
  <c r="G1695" i="15"/>
  <c r="H1695" i="15"/>
  <c r="I1695" i="15"/>
  <c r="J1695" i="15"/>
  <c r="K1695" i="15"/>
  <c r="L1695" i="15"/>
  <c r="A1696" i="15"/>
  <c r="B1696" i="15"/>
  <c r="C1696" i="15"/>
  <c r="D1696" i="15"/>
  <c r="E1696" i="15"/>
  <c r="F1696" i="15"/>
  <c r="G1696" i="15"/>
  <c r="H1696" i="15"/>
  <c r="I1696" i="15"/>
  <c r="J1696" i="15"/>
  <c r="K1696" i="15"/>
  <c r="L1696" i="15"/>
  <c r="A1697" i="15"/>
  <c r="B1697" i="15"/>
  <c r="C1697" i="15"/>
  <c r="D1697" i="15"/>
  <c r="E1697" i="15"/>
  <c r="F1697" i="15"/>
  <c r="G1697" i="15"/>
  <c r="H1697" i="15"/>
  <c r="I1697" i="15"/>
  <c r="J1697" i="15"/>
  <c r="K1697" i="15"/>
  <c r="L1697" i="15"/>
  <c r="A1698" i="15"/>
  <c r="B1698" i="15"/>
  <c r="C1698" i="15"/>
  <c r="D1698" i="15"/>
  <c r="E1698" i="15"/>
  <c r="F1698" i="15"/>
  <c r="G1698" i="15"/>
  <c r="H1698" i="15"/>
  <c r="I1698" i="15"/>
  <c r="J1698" i="15"/>
  <c r="K1698" i="15"/>
  <c r="L1698" i="15"/>
  <c r="A1699" i="15"/>
  <c r="B1699" i="15"/>
  <c r="C1699" i="15"/>
  <c r="D1699" i="15"/>
  <c r="E1699" i="15"/>
  <c r="F1699" i="15"/>
  <c r="G1699" i="15"/>
  <c r="H1699" i="15"/>
  <c r="I1699" i="15"/>
  <c r="J1699" i="15"/>
  <c r="K1699" i="15"/>
  <c r="L1699" i="15"/>
  <c r="A1700" i="15"/>
  <c r="B1700" i="15"/>
  <c r="C1700" i="15"/>
  <c r="D1700" i="15"/>
  <c r="E1700" i="15"/>
  <c r="F1700" i="15"/>
  <c r="G1700" i="15"/>
  <c r="H1700" i="15"/>
  <c r="I1700" i="15"/>
  <c r="J1700" i="15"/>
  <c r="K1700" i="15"/>
  <c r="L1700" i="15"/>
  <c r="A1701" i="15"/>
  <c r="B1701" i="15"/>
  <c r="C1701" i="15"/>
  <c r="D1701" i="15"/>
  <c r="E1701" i="15"/>
  <c r="F1701" i="15"/>
  <c r="G1701" i="15"/>
  <c r="H1701" i="15"/>
  <c r="I1701" i="15"/>
  <c r="J1701" i="15"/>
  <c r="K1701" i="15"/>
  <c r="L1701" i="15"/>
  <c r="A1702" i="15"/>
  <c r="B1702" i="15"/>
  <c r="C1702" i="15"/>
  <c r="D1702" i="15"/>
  <c r="E1702" i="15"/>
  <c r="F1702" i="15"/>
  <c r="G1702" i="15"/>
  <c r="H1702" i="15"/>
  <c r="I1702" i="15"/>
  <c r="J1702" i="15"/>
  <c r="K1702" i="15"/>
  <c r="L1702" i="15"/>
  <c r="A1703" i="15"/>
  <c r="B1703" i="15"/>
  <c r="C1703" i="15"/>
  <c r="D1703" i="15"/>
  <c r="E1703" i="15"/>
  <c r="F1703" i="15"/>
  <c r="G1703" i="15"/>
  <c r="H1703" i="15"/>
  <c r="I1703" i="15"/>
  <c r="J1703" i="15"/>
  <c r="K1703" i="15"/>
  <c r="L1703" i="15"/>
  <c r="A1704" i="15"/>
  <c r="B1704" i="15"/>
  <c r="C1704" i="15"/>
  <c r="D1704" i="15"/>
  <c r="E1704" i="15"/>
  <c r="F1704" i="15"/>
  <c r="G1704" i="15"/>
  <c r="H1704" i="15"/>
  <c r="I1704" i="15"/>
  <c r="J1704" i="15"/>
  <c r="K1704" i="15"/>
  <c r="L1704" i="15"/>
  <c r="A1705" i="15"/>
  <c r="B1705" i="15"/>
  <c r="C1705" i="15"/>
  <c r="D1705" i="15"/>
  <c r="E1705" i="15"/>
  <c r="F1705" i="15"/>
  <c r="G1705" i="15"/>
  <c r="H1705" i="15"/>
  <c r="I1705" i="15"/>
  <c r="J1705" i="15"/>
  <c r="K1705" i="15"/>
  <c r="L1705" i="15"/>
  <c r="A1706" i="15"/>
  <c r="B1706" i="15"/>
  <c r="C1706" i="15"/>
  <c r="D1706" i="15"/>
  <c r="E1706" i="15"/>
  <c r="F1706" i="15"/>
  <c r="G1706" i="15"/>
  <c r="H1706" i="15"/>
  <c r="I1706" i="15"/>
  <c r="J1706" i="15"/>
  <c r="K1706" i="15"/>
  <c r="L1706" i="15"/>
  <c r="A1707" i="15"/>
  <c r="B1707" i="15"/>
  <c r="C1707" i="15"/>
  <c r="D1707" i="15"/>
  <c r="E1707" i="15"/>
  <c r="F1707" i="15"/>
  <c r="G1707" i="15"/>
  <c r="H1707" i="15"/>
  <c r="I1707" i="15"/>
  <c r="J1707" i="15"/>
  <c r="K1707" i="15"/>
  <c r="L1707" i="15"/>
  <c r="A1708" i="15"/>
  <c r="B1708" i="15"/>
  <c r="C1708" i="15"/>
  <c r="D1708" i="15"/>
  <c r="E1708" i="15"/>
  <c r="F1708" i="15"/>
  <c r="G1708" i="15"/>
  <c r="H1708" i="15"/>
  <c r="I1708" i="15"/>
  <c r="J1708" i="15"/>
  <c r="K1708" i="15"/>
  <c r="L1708" i="15"/>
  <c r="A1709" i="15"/>
  <c r="B1709" i="15"/>
  <c r="C1709" i="15"/>
  <c r="D1709" i="15"/>
  <c r="E1709" i="15"/>
  <c r="F1709" i="15"/>
  <c r="G1709" i="15"/>
  <c r="H1709" i="15"/>
  <c r="I1709" i="15"/>
  <c r="J1709" i="15"/>
  <c r="K1709" i="15"/>
  <c r="L1709" i="15"/>
  <c r="A1710" i="15"/>
  <c r="B1710" i="15"/>
  <c r="C1710" i="15"/>
  <c r="D1710" i="15"/>
  <c r="E1710" i="15"/>
  <c r="F1710" i="15"/>
  <c r="G1710" i="15"/>
  <c r="H1710" i="15"/>
  <c r="I1710" i="15"/>
  <c r="J1710" i="15"/>
  <c r="K1710" i="15"/>
  <c r="L1710" i="15"/>
  <c r="A1711" i="15"/>
  <c r="B1711" i="15"/>
  <c r="C1711" i="15"/>
  <c r="D1711" i="15"/>
  <c r="E1711" i="15"/>
  <c r="F1711" i="15"/>
  <c r="G1711" i="15"/>
  <c r="H1711" i="15"/>
  <c r="I1711" i="15"/>
  <c r="J1711" i="15"/>
  <c r="K1711" i="15"/>
  <c r="L1711" i="15"/>
  <c r="A1712" i="15"/>
  <c r="B1712" i="15"/>
  <c r="C1712" i="15"/>
  <c r="D1712" i="15"/>
  <c r="E1712" i="15"/>
  <c r="F1712" i="15"/>
  <c r="G1712" i="15"/>
  <c r="H1712" i="15"/>
  <c r="I1712" i="15"/>
  <c r="J1712" i="15"/>
  <c r="K1712" i="15"/>
  <c r="L1712" i="15"/>
  <c r="A1713" i="15"/>
  <c r="B1713" i="15"/>
  <c r="C1713" i="15"/>
  <c r="D1713" i="15"/>
  <c r="E1713" i="15"/>
  <c r="F1713" i="15"/>
  <c r="G1713" i="15"/>
  <c r="H1713" i="15"/>
  <c r="I1713" i="15"/>
  <c r="J1713" i="15"/>
  <c r="K1713" i="15"/>
  <c r="L1713" i="15"/>
  <c r="A1714" i="15"/>
  <c r="B1714" i="15"/>
  <c r="C1714" i="15"/>
  <c r="D1714" i="15"/>
  <c r="E1714" i="15"/>
  <c r="F1714" i="15"/>
  <c r="G1714" i="15"/>
  <c r="H1714" i="15"/>
  <c r="I1714" i="15"/>
  <c r="J1714" i="15"/>
  <c r="K1714" i="15"/>
  <c r="L1714" i="15"/>
  <c r="A1715" i="15"/>
  <c r="B1715" i="15"/>
  <c r="C1715" i="15"/>
  <c r="D1715" i="15"/>
  <c r="E1715" i="15"/>
  <c r="F1715" i="15"/>
  <c r="G1715" i="15"/>
  <c r="H1715" i="15"/>
  <c r="I1715" i="15"/>
  <c r="J1715" i="15"/>
  <c r="K1715" i="15"/>
  <c r="L1715" i="15"/>
  <c r="A1716" i="15"/>
  <c r="B1716" i="15"/>
  <c r="C1716" i="15"/>
  <c r="D1716" i="15"/>
  <c r="E1716" i="15"/>
  <c r="F1716" i="15"/>
  <c r="G1716" i="15"/>
  <c r="H1716" i="15"/>
  <c r="I1716" i="15"/>
  <c r="J1716" i="15"/>
  <c r="K1716" i="15"/>
  <c r="L1716" i="15"/>
  <c r="A1717" i="15"/>
  <c r="B1717" i="15"/>
  <c r="C1717" i="15"/>
  <c r="D1717" i="15"/>
  <c r="E1717" i="15"/>
  <c r="F1717" i="15"/>
  <c r="G1717" i="15"/>
  <c r="H1717" i="15"/>
  <c r="I1717" i="15"/>
  <c r="J1717" i="15"/>
  <c r="K1717" i="15"/>
  <c r="L1717" i="15"/>
  <c r="A1718" i="15"/>
  <c r="B1718" i="15"/>
  <c r="C1718" i="15"/>
  <c r="D1718" i="15"/>
  <c r="E1718" i="15"/>
  <c r="F1718" i="15"/>
  <c r="G1718" i="15"/>
  <c r="H1718" i="15"/>
  <c r="I1718" i="15"/>
  <c r="J1718" i="15"/>
  <c r="K1718" i="15"/>
  <c r="L1718" i="15"/>
  <c r="A1719" i="15"/>
  <c r="B1719" i="15"/>
  <c r="C1719" i="15"/>
  <c r="D1719" i="15"/>
  <c r="E1719" i="15"/>
  <c r="F1719" i="15"/>
  <c r="G1719" i="15"/>
  <c r="H1719" i="15"/>
  <c r="I1719" i="15"/>
  <c r="J1719" i="15"/>
  <c r="K1719" i="15"/>
  <c r="L1719" i="15"/>
  <c r="A1720" i="15"/>
  <c r="B1720" i="15"/>
  <c r="C1720" i="15"/>
  <c r="D1720" i="15"/>
  <c r="E1720" i="15"/>
  <c r="F1720" i="15"/>
  <c r="G1720" i="15"/>
  <c r="H1720" i="15"/>
  <c r="I1720" i="15"/>
  <c r="J1720" i="15"/>
  <c r="K1720" i="15"/>
  <c r="L1720" i="15"/>
  <c r="A1721" i="15"/>
  <c r="B1721" i="15"/>
  <c r="C1721" i="15"/>
  <c r="D1721" i="15"/>
  <c r="E1721" i="15"/>
  <c r="F1721" i="15"/>
  <c r="G1721" i="15"/>
  <c r="H1721" i="15"/>
  <c r="I1721" i="15"/>
  <c r="J1721" i="15"/>
  <c r="K1721" i="15"/>
  <c r="L1721" i="15"/>
  <c r="A1722" i="15"/>
  <c r="B1722" i="15"/>
  <c r="C1722" i="15"/>
  <c r="D1722" i="15"/>
  <c r="E1722" i="15"/>
  <c r="F1722" i="15"/>
  <c r="G1722" i="15"/>
  <c r="H1722" i="15"/>
  <c r="I1722" i="15"/>
  <c r="J1722" i="15"/>
  <c r="K1722" i="15"/>
  <c r="L1722" i="15"/>
  <c r="A1723" i="15"/>
  <c r="B1723" i="15"/>
  <c r="C1723" i="15"/>
  <c r="D1723" i="15"/>
  <c r="E1723" i="15"/>
  <c r="F1723" i="15"/>
  <c r="G1723" i="15"/>
  <c r="H1723" i="15"/>
  <c r="I1723" i="15"/>
  <c r="J1723" i="15"/>
  <c r="K1723" i="15"/>
  <c r="L1723" i="15"/>
  <c r="A1724" i="15"/>
  <c r="B1724" i="15"/>
  <c r="C1724" i="15"/>
  <c r="D1724" i="15"/>
  <c r="E1724" i="15"/>
  <c r="F1724" i="15"/>
  <c r="G1724" i="15"/>
  <c r="H1724" i="15"/>
  <c r="I1724" i="15"/>
  <c r="J1724" i="15"/>
  <c r="K1724" i="15"/>
  <c r="L1724" i="15"/>
  <c r="A1725" i="15"/>
  <c r="B1725" i="15"/>
  <c r="C1725" i="15"/>
  <c r="D1725" i="15"/>
  <c r="E1725" i="15"/>
  <c r="F1725" i="15"/>
  <c r="G1725" i="15"/>
  <c r="H1725" i="15"/>
  <c r="I1725" i="15"/>
  <c r="J1725" i="15"/>
  <c r="K1725" i="15"/>
  <c r="L1725" i="15"/>
  <c r="A1726" i="15"/>
  <c r="B1726" i="15"/>
  <c r="C1726" i="15"/>
  <c r="D1726" i="15"/>
  <c r="E1726" i="15"/>
  <c r="F1726" i="15"/>
  <c r="G1726" i="15"/>
  <c r="H1726" i="15"/>
  <c r="I1726" i="15"/>
  <c r="J1726" i="15"/>
  <c r="K1726" i="15"/>
  <c r="L1726" i="15"/>
  <c r="A1727" i="15"/>
  <c r="B1727" i="15"/>
  <c r="C1727" i="15"/>
  <c r="D1727" i="15"/>
  <c r="E1727" i="15"/>
  <c r="F1727" i="15"/>
  <c r="G1727" i="15"/>
  <c r="H1727" i="15"/>
  <c r="I1727" i="15"/>
  <c r="J1727" i="15"/>
  <c r="K1727" i="15"/>
  <c r="L1727" i="15"/>
  <c r="A1728" i="15"/>
  <c r="B1728" i="15"/>
  <c r="C1728" i="15"/>
  <c r="D1728" i="15"/>
  <c r="E1728" i="15"/>
  <c r="F1728" i="15"/>
  <c r="G1728" i="15"/>
  <c r="H1728" i="15"/>
  <c r="I1728" i="15"/>
  <c r="J1728" i="15"/>
  <c r="K1728" i="15"/>
  <c r="L1728" i="15"/>
  <c r="A1729" i="15"/>
  <c r="B1729" i="15"/>
  <c r="C1729" i="15"/>
  <c r="D1729" i="15"/>
  <c r="E1729" i="15"/>
  <c r="F1729" i="15"/>
  <c r="G1729" i="15"/>
  <c r="H1729" i="15"/>
  <c r="I1729" i="15"/>
  <c r="J1729" i="15"/>
  <c r="K1729" i="15"/>
  <c r="L1729" i="15"/>
  <c r="A1730" i="15"/>
  <c r="B1730" i="15"/>
  <c r="C1730" i="15"/>
  <c r="D1730" i="15"/>
  <c r="E1730" i="15"/>
  <c r="F1730" i="15"/>
  <c r="G1730" i="15"/>
  <c r="H1730" i="15"/>
  <c r="I1730" i="15"/>
  <c r="J1730" i="15"/>
  <c r="K1730" i="15"/>
  <c r="L1730" i="15"/>
  <c r="A1731" i="15"/>
  <c r="B1731" i="15"/>
  <c r="C1731" i="15"/>
  <c r="D1731" i="15"/>
  <c r="E1731" i="15"/>
  <c r="F1731" i="15"/>
  <c r="G1731" i="15"/>
  <c r="H1731" i="15"/>
  <c r="I1731" i="15"/>
  <c r="J1731" i="15"/>
  <c r="K1731" i="15"/>
  <c r="L1731" i="15"/>
  <c r="A1732" i="15"/>
  <c r="B1732" i="15"/>
  <c r="C1732" i="15"/>
  <c r="D1732" i="15"/>
  <c r="E1732" i="15"/>
  <c r="F1732" i="15"/>
  <c r="G1732" i="15"/>
  <c r="H1732" i="15"/>
  <c r="I1732" i="15"/>
  <c r="J1732" i="15"/>
  <c r="K1732" i="15"/>
  <c r="L1732" i="15"/>
  <c r="A1733" i="15"/>
  <c r="B1733" i="15"/>
  <c r="C1733" i="15"/>
  <c r="D1733" i="15"/>
  <c r="E1733" i="15"/>
  <c r="F1733" i="15"/>
  <c r="G1733" i="15"/>
  <c r="H1733" i="15"/>
  <c r="I1733" i="15"/>
  <c r="J1733" i="15"/>
  <c r="K1733" i="15"/>
  <c r="L1733" i="15"/>
  <c r="A1734" i="15"/>
  <c r="B1734" i="15"/>
  <c r="C1734" i="15"/>
  <c r="D1734" i="15"/>
  <c r="E1734" i="15"/>
  <c r="F1734" i="15"/>
  <c r="G1734" i="15"/>
  <c r="H1734" i="15"/>
  <c r="I1734" i="15"/>
  <c r="J1734" i="15"/>
  <c r="K1734" i="15"/>
  <c r="L1734" i="15"/>
  <c r="A1735" i="15"/>
  <c r="B1735" i="15"/>
  <c r="C1735" i="15"/>
  <c r="D1735" i="15"/>
  <c r="E1735" i="15"/>
  <c r="F1735" i="15"/>
  <c r="G1735" i="15"/>
  <c r="H1735" i="15"/>
  <c r="I1735" i="15"/>
  <c r="J1735" i="15"/>
  <c r="K1735" i="15"/>
  <c r="L1735" i="15"/>
  <c r="A1736" i="15"/>
  <c r="B1736" i="15"/>
  <c r="C1736" i="15"/>
  <c r="D1736" i="15"/>
  <c r="E1736" i="15"/>
  <c r="F1736" i="15"/>
  <c r="G1736" i="15"/>
  <c r="H1736" i="15"/>
  <c r="I1736" i="15"/>
  <c r="J1736" i="15"/>
  <c r="K1736" i="15"/>
  <c r="L1736" i="15"/>
  <c r="A1737" i="15"/>
  <c r="B1737" i="15"/>
  <c r="C1737" i="15"/>
  <c r="D1737" i="15"/>
  <c r="E1737" i="15"/>
  <c r="F1737" i="15"/>
  <c r="G1737" i="15"/>
  <c r="H1737" i="15"/>
  <c r="I1737" i="15"/>
  <c r="J1737" i="15"/>
  <c r="K1737" i="15"/>
  <c r="L1737" i="15"/>
  <c r="A1738" i="15"/>
  <c r="B1738" i="15"/>
  <c r="C1738" i="15"/>
  <c r="D1738" i="15"/>
  <c r="E1738" i="15"/>
  <c r="F1738" i="15"/>
  <c r="G1738" i="15"/>
  <c r="H1738" i="15"/>
  <c r="I1738" i="15"/>
  <c r="J1738" i="15"/>
  <c r="K1738" i="15"/>
  <c r="L1738" i="15"/>
  <c r="A1739" i="15"/>
  <c r="B1739" i="15"/>
  <c r="C1739" i="15"/>
  <c r="D1739" i="15"/>
  <c r="E1739" i="15"/>
  <c r="F1739" i="15"/>
  <c r="G1739" i="15"/>
  <c r="H1739" i="15"/>
  <c r="I1739" i="15"/>
  <c r="J1739" i="15"/>
  <c r="K1739" i="15"/>
  <c r="L1739" i="15"/>
  <c r="A1740" i="15"/>
  <c r="B1740" i="15"/>
  <c r="C1740" i="15"/>
  <c r="D1740" i="15"/>
  <c r="E1740" i="15"/>
  <c r="F1740" i="15"/>
  <c r="G1740" i="15"/>
  <c r="H1740" i="15"/>
  <c r="I1740" i="15"/>
  <c r="J1740" i="15"/>
  <c r="K1740" i="15"/>
  <c r="L1740" i="15"/>
  <c r="A1741" i="15"/>
  <c r="B1741" i="15"/>
  <c r="C1741" i="15"/>
  <c r="D1741" i="15"/>
  <c r="E1741" i="15"/>
  <c r="F1741" i="15"/>
  <c r="G1741" i="15"/>
  <c r="H1741" i="15"/>
  <c r="I1741" i="15"/>
  <c r="J1741" i="15"/>
  <c r="K1741" i="15"/>
  <c r="L1741" i="15"/>
  <c r="A1742" i="15"/>
  <c r="B1742" i="15"/>
  <c r="C1742" i="15"/>
  <c r="D1742" i="15"/>
  <c r="E1742" i="15"/>
  <c r="F1742" i="15"/>
  <c r="G1742" i="15"/>
  <c r="H1742" i="15"/>
  <c r="I1742" i="15"/>
  <c r="J1742" i="15"/>
  <c r="K1742" i="15"/>
  <c r="L1742" i="15"/>
  <c r="A1743" i="15"/>
  <c r="B1743" i="15"/>
  <c r="C1743" i="15"/>
  <c r="D1743" i="15"/>
  <c r="E1743" i="15"/>
  <c r="F1743" i="15"/>
  <c r="G1743" i="15"/>
  <c r="H1743" i="15"/>
  <c r="I1743" i="15"/>
  <c r="J1743" i="15"/>
  <c r="K1743" i="15"/>
  <c r="L1743" i="15"/>
  <c r="A1744" i="15"/>
  <c r="B1744" i="15"/>
  <c r="C1744" i="15"/>
  <c r="D1744" i="15"/>
  <c r="E1744" i="15"/>
  <c r="F1744" i="15"/>
  <c r="G1744" i="15"/>
  <c r="H1744" i="15"/>
  <c r="I1744" i="15"/>
  <c r="J1744" i="15"/>
  <c r="K1744" i="15"/>
  <c r="L1744" i="15"/>
  <c r="A1745" i="15"/>
  <c r="B1745" i="15"/>
  <c r="C1745" i="15"/>
  <c r="D1745" i="15"/>
  <c r="E1745" i="15"/>
  <c r="F1745" i="15"/>
  <c r="G1745" i="15"/>
  <c r="H1745" i="15"/>
  <c r="I1745" i="15"/>
  <c r="J1745" i="15"/>
  <c r="K1745" i="15"/>
  <c r="L1745" i="15"/>
  <c r="A1746" i="15"/>
  <c r="B1746" i="15"/>
  <c r="C1746" i="15"/>
  <c r="D1746" i="15"/>
  <c r="E1746" i="15"/>
  <c r="F1746" i="15"/>
  <c r="G1746" i="15"/>
  <c r="H1746" i="15"/>
  <c r="I1746" i="15"/>
  <c r="J1746" i="15"/>
  <c r="K1746" i="15"/>
  <c r="L1746" i="15"/>
  <c r="A1747" i="15"/>
  <c r="B1747" i="15"/>
  <c r="C1747" i="15"/>
  <c r="D1747" i="15"/>
  <c r="E1747" i="15"/>
  <c r="F1747" i="15"/>
  <c r="G1747" i="15"/>
  <c r="H1747" i="15"/>
  <c r="I1747" i="15"/>
  <c r="J1747" i="15"/>
  <c r="K1747" i="15"/>
  <c r="L1747" i="15"/>
  <c r="A1748" i="15"/>
  <c r="B1748" i="15"/>
  <c r="C1748" i="15"/>
  <c r="D1748" i="15"/>
  <c r="E1748" i="15"/>
  <c r="F1748" i="15"/>
  <c r="G1748" i="15"/>
  <c r="H1748" i="15"/>
  <c r="I1748" i="15"/>
  <c r="J1748" i="15"/>
  <c r="K1748" i="15"/>
  <c r="L1748" i="15"/>
  <c r="A1749" i="15"/>
  <c r="B1749" i="15"/>
  <c r="C1749" i="15"/>
  <c r="D1749" i="15"/>
  <c r="E1749" i="15"/>
  <c r="F1749" i="15"/>
  <c r="G1749" i="15"/>
  <c r="H1749" i="15"/>
  <c r="I1749" i="15"/>
  <c r="J1749" i="15"/>
  <c r="K1749" i="15"/>
  <c r="L1749" i="15"/>
  <c r="A1750" i="15"/>
  <c r="B1750" i="15"/>
  <c r="C1750" i="15"/>
  <c r="D1750" i="15"/>
  <c r="E1750" i="15"/>
  <c r="F1750" i="15"/>
  <c r="G1750" i="15"/>
  <c r="H1750" i="15"/>
  <c r="I1750" i="15"/>
  <c r="J1750" i="15"/>
  <c r="K1750" i="15"/>
  <c r="L1750" i="15"/>
  <c r="A1751" i="15"/>
  <c r="B1751" i="15"/>
  <c r="C1751" i="15"/>
  <c r="D1751" i="15"/>
  <c r="E1751" i="15"/>
  <c r="F1751" i="15"/>
  <c r="G1751" i="15"/>
  <c r="H1751" i="15"/>
  <c r="I1751" i="15"/>
  <c r="J1751" i="15"/>
  <c r="K1751" i="15"/>
  <c r="L1751" i="15"/>
  <c r="A1752" i="15"/>
  <c r="B1752" i="15"/>
  <c r="C1752" i="15"/>
  <c r="D1752" i="15"/>
  <c r="E1752" i="15"/>
  <c r="F1752" i="15"/>
  <c r="G1752" i="15"/>
  <c r="H1752" i="15"/>
  <c r="I1752" i="15"/>
  <c r="J1752" i="15"/>
  <c r="K1752" i="15"/>
  <c r="L1752" i="15"/>
  <c r="A1753" i="15"/>
  <c r="B1753" i="15"/>
  <c r="C1753" i="15"/>
  <c r="D1753" i="15"/>
  <c r="E1753" i="15"/>
  <c r="F1753" i="15"/>
  <c r="G1753" i="15"/>
  <c r="H1753" i="15"/>
  <c r="I1753" i="15"/>
  <c r="J1753" i="15"/>
  <c r="K1753" i="15"/>
  <c r="L1753" i="15"/>
  <c r="A1754" i="15"/>
  <c r="B1754" i="15"/>
  <c r="C1754" i="15"/>
  <c r="D1754" i="15"/>
  <c r="E1754" i="15"/>
  <c r="F1754" i="15"/>
  <c r="G1754" i="15"/>
  <c r="H1754" i="15"/>
  <c r="I1754" i="15"/>
  <c r="J1754" i="15"/>
  <c r="K1754" i="15"/>
  <c r="L1754" i="15"/>
  <c r="A1755" i="15"/>
  <c r="B1755" i="15"/>
  <c r="C1755" i="15"/>
  <c r="D1755" i="15"/>
  <c r="E1755" i="15"/>
  <c r="F1755" i="15"/>
  <c r="G1755" i="15"/>
  <c r="H1755" i="15"/>
  <c r="I1755" i="15"/>
  <c r="J1755" i="15"/>
  <c r="K1755" i="15"/>
  <c r="L1755" i="15"/>
  <c r="A1756" i="15"/>
  <c r="B1756" i="15"/>
  <c r="C1756" i="15"/>
  <c r="D1756" i="15"/>
  <c r="E1756" i="15"/>
  <c r="F1756" i="15"/>
  <c r="G1756" i="15"/>
  <c r="H1756" i="15"/>
  <c r="I1756" i="15"/>
  <c r="J1756" i="15"/>
  <c r="K1756" i="15"/>
  <c r="L1756" i="15"/>
  <c r="A1757" i="15"/>
  <c r="B1757" i="15"/>
  <c r="C1757" i="15"/>
  <c r="D1757" i="15"/>
  <c r="E1757" i="15"/>
  <c r="F1757" i="15"/>
  <c r="G1757" i="15"/>
  <c r="H1757" i="15"/>
  <c r="I1757" i="15"/>
  <c r="J1757" i="15"/>
  <c r="K1757" i="15"/>
  <c r="L1757" i="15"/>
  <c r="A1758" i="15"/>
  <c r="B1758" i="15"/>
  <c r="C1758" i="15"/>
  <c r="D1758" i="15"/>
  <c r="E1758" i="15"/>
  <c r="F1758" i="15"/>
  <c r="G1758" i="15"/>
  <c r="H1758" i="15"/>
  <c r="I1758" i="15"/>
  <c r="J1758" i="15"/>
  <c r="K1758" i="15"/>
  <c r="L1758" i="15"/>
  <c r="A1759" i="15"/>
  <c r="B1759" i="15"/>
  <c r="C1759" i="15"/>
  <c r="D1759" i="15"/>
  <c r="E1759" i="15"/>
  <c r="F1759" i="15"/>
  <c r="G1759" i="15"/>
  <c r="H1759" i="15"/>
  <c r="I1759" i="15"/>
  <c r="J1759" i="15"/>
  <c r="K1759" i="15"/>
  <c r="L1759" i="15"/>
  <c r="A1760" i="15"/>
  <c r="B1760" i="15"/>
  <c r="C1760" i="15"/>
  <c r="D1760" i="15"/>
  <c r="E1760" i="15"/>
  <c r="F1760" i="15"/>
  <c r="G1760" i="15"/>
  <c r="H1760" i="15"/>
  <c r="I1760" i="15"/>
  <c r="J1760" i="15"/>
  <c r="K1760" i="15"/>
  <c r="L1760" i="15"/>
  <c r="A1761" i="15"/>
  <c r="B1761" i="15"/>
  <c r="C1761" i="15"/>
  <c r="D1761" i="15"/>
  <c r="E1761" i="15"/>
  <c r="F1761" i="15"/>
  <c r="G1761" i="15"/>
  <c r="H1761" i="15"/>
  <c r="I1761" i="15"/>
  <c r="J1761" i="15"/>
  <c r="K1761" i="15"/>
  <c r="L1761" i="15"/>
  <c r="A1762" i="15"/>
  <c r="B1762" i="15"/>
  <c r="C1762" i="15"/>
  <c r="D1762" i="15"/>
  <c r="E1762" i="15"/>
  <c r="F1762" i="15"/>
  <c r="G1762" i="15"/>
  <c r="H1762" i="15"/>
  <c r="I1762" i="15"/>
  <c r="J1762" i="15"/>
  <c r="K1762" i="15"/>
  <c r="L1762" i="15"/>
  <c r="A1763" i="15"/>
  <c r="B1763" i="15"/>
  <c r="C1763" i="15"/>
  <c r="D1763" i="15"/>
  <c r="E1763" i="15"/>
  <c r="F1763" i="15"/>
  <c r="G1763" i="15"/>
  <c r="H1763" i="15"/>
  <c r="I1763" i="15"/>
  <c r="J1763" i="15"/>
  <c r="K1763" i="15"/>
  <c r="L1763" i="15"/>
  <c r="A1764" i="15"/>
  <c r="B1764" i="15"/>
  <c r="C1764" i="15"/>
  <c r="D1764" i="15"/>
  <c r="E1764" i="15"/>
  <c r="F1764" i="15"/>
  <c r="G1764" i="15"/>
  <c r="H1764" i="15"/>
  <c r="I1764" i="15"/>
  <c r="J1764" i="15"/>
  <c r="K1764" i="15"/>
  <c r="L1764" i="15"/>
  <c r="A1765" i="15"/>
  <c r="B1765" i="15"/>
  <c r="C1765" i="15"/>
  <c r="D1765" i="15"/>
  <c r="E1765" i="15"/>
  <c r="F1765" i="15"/>
  <c r="G1765" i="15"/>
  <c r="H1765" i="15"/>
  <c r="I1765" i="15"/>
  <c r="J1765" i="15"/>
  <c r="K1765" i="15"/>
  <c r="L1765" i="15"/>
  <c r="A1766" i="15"/>
  <c r="B1766" i="15"/>
  <c r="C1766" i="15"/>
  <c r="D1766" i="15"/>
  <c r="E1766" i="15"/>
  <c r="F1766" i="15"/>
  <c r="G1766" i="15"/>
  <c r="H1766" i="15"/>
  <c r="I1766" i="15"/>
  <c r="J1766" i="15"/>
  <c r="K1766" i="15"/>
  <c r="L1766" i="15"/>
  <c r="A1767" i="15"/>
  <c r="B1767" i="15"/>
  <c r="C1767" i="15"/>
  <c r="D1767" i="15"/>
  <c r="E1767" i="15"/>
  <c r="F1767" i="15"/>
  <c r="G1767" i="15"/>
  <c r="H1767" i="15"/>
  <c r="I1767" i="15"/>
  <c r="J1767" i="15"/>
  <c r="K1767" i="15"/>
  <c r="L1767" i="15"/>
  <c r="A1768" i="15"/>
  <c r="B1768" i="15"/>
  <c r="C1768" i="15"/>
  <c r="D1768" i="15"/>
  <c r="E1768" i="15"/>
  <c r="F1768" i="15"/>
  <c r="G1768" i="15"/>
  <c r="H1768" i="15"/>
  <c r="I1768" i="15"/>
  <c r="J1768" i="15"/>
  <c r="K1768" i="15"/>
  <c r="L1768" i="15"/>
  <c r="A1769" i="15"/>
  <c r="B1769" i="15"/>
  <c r="C1769" i="15"/>
  <c r="D1769" i="15"/>
  <c r="E1769" i="15"/>
  <c r="F1769" i="15"/>
  <c r="G1769" i="15"/>
  <c r="H1769" i="15"/>
  <c r="I1769" i="15"/>
  <c r="J1769" i="15"/>
  <c r="K1769" i="15"/>
  <c r="L1769" i="15"/>
  <c r="A1770" i="15"/>
  <c r="B1770" i="15"/>
  <c r="C1770" i="15"/>
  <c r="D1770" i="15"/>
  <c r="E1770" i="15"/>
  <c r="F1770" i="15"/>
  <c r="G1770" i="15"/>
  <c r="H1770" i="15"/>
  <c r="I1770" i="15"/>
  <c r="J1770" i="15"/>
  <c r="K1770" i="15"/>
  <c r="L1770" i="15"/>
  <c r="A1771" i="15"/>
  <c r="B1771" i="15"/>
  <c r="C1771" i="15"/>
  <c r="D1771" i="15"/>
  <c r="E1771" i="15"/>
  <c r="F1771" i="15"/>
  <c r="G1771" i="15"/>
  <c r="H1771" i="15"/>
  <c r="I1771" i="15"/>
  <c r="J1771" i="15"/>
  <c r="K1771" i="15"/>
  <c r="L1771" i="15"/>
  <c r="A1772" i="15"/>
  <c r="B1772" i="15"/>
  <c r="C1772" i="15"/>
  <c r="D1772" i="15"/>
  <c r="E1772" i="15"/>
  <c r="F1772" i="15"/>
  <c r="G1772" i="15"/>
  <c r="H1772" i="15"/>
  <c r="I1772" i="15"/>
  <c r="J1772" i="15"/>
  <c r="K1772" i="15"/>
  <c r="L1772" i="15"/>
  <c r="A1773" i="15"/>
  <c r="B1773" i="15"/>
  <c r="C1773" i="15"/>
  <c r="D1773" i="15"/>
  <c r="E1773" i="15"/>
  <c r="F1773" i="15"/>
  <c r="G1773" i="15"/>
  <c r="H1773" i="15"/>
  <c r="I1773" i="15"/>
  <c r="J1773" i="15"/>
  <c r="K1773" i="15"/>
  <c r="L1773" i="15"/>
  <c r="A1774" i="15"/>
  <c r="B1774" i="15"/>
  <c r="C1774" i="15"/>
  <c r="D1774" i="15"/>
  <c r="E1774" i="15"/>
  <c r="F1774" i="15"/>
  <c r="G1774" i="15"/>
  <c r="H1774" i="15"/>
  <c r="I1774" i="15"/>
  <c r="J1774" i="15"/>
  <c r="K1774" i="15"/>
  <c r="L1774" i="15"/>
  <c r="A1775" i="15"/>
  <c r="B1775" i="15"/>
  <c r="C1775" i="15"/>
  <c r="D1775" i="15"/>
  <c r="E1775" i="15"/>
  <c r="F1775" i="15"/>
  <c r="G1775" i="15"/>
  <c r="H1775" i="15"/>
  <c r="I1775" i="15"/>
  <c r="J1775" i="15"/>
  <c r="K1775" i="15"/>
  <c r="L1775" i="15"/>
  <c r="A1776" i="15"/>
  <c r="B1776" i="15"/>
  <c r="C1776" i="15"/>
  <c r="D1776" i="15"/>
  <c r="E1776" i="15"/>
  <c r="F1776" i="15"/>
  <c r="G1776" i="15"/>
  <c r="H1776" i="15"/>
  <c r="I1776" i="15"/>
  <c r="J1776" i="15"/>
  <c r="K1776" i="15"/>
  <c r="L1776" i="15"/>
  <c r="A1777" i="15"/>
  <c r="B1777" i="15"/>
  <c r="C1777" i="15"/>
  <c r="D1777" i="15"/>
  <c r="E1777" i="15"/>
  <c r="F1777" i="15"/>
  <c r="G1777" i="15"/>
  <c r="H1777" i="15"/>
  <c r="I1777" i="15"/>
  <c r="J1777" i="15"/>
  <c r="K1777" i="15"/>
  <c r="L1777" i="15"/>
  <c r="A1778" i="15"/>
  <c r="B1778" i="15"/>
  <c r="C1778" i="15"/>
  <c r="D1778" i="15"/>
  <c r="E1778" i="15"/>
  <c r="F1778" i="15"/>
  <c r="G1778" i="15"/>
  <c r="H1778" i="15"/>
  <c r="I1778" i="15"/>
  <c r="J1778" i="15"/>
  <c r="K1778" i="15"/>
  <c r="L1778" i="15"/>
  <c r="A1779" i="15"/>
  <c r="B1779" i="15"/>
  <c r="C1779" i="15"/>
  <c r="D1779" i="15"/>
  <c r="E1779" i="15"/>
  <c r="F1779" i="15"/>
  <c r="G1779" i="15"/>
  <c r="H1779" i="15"/>
  <c r="I1779" i="15"/>
  <c r="J1779" i="15"/>
  <c r="K1779" i="15"/>
  <c r="L1779" i="15"/>
  <c r="A1780" i="15"/>
  <c r="B1780" i="15"/>
  <c r="C1780" i="15"/>
  <c r="D1780" i="15"/>
  <c r="E1780" i="15"/>
  <c r="F1780" i="15"/>
  <c r="G1780" i="15"/>
  <c r="H1780" i="15"/>
  <c r="I1780" i="15"/>
  <c r="J1780" i="15"/>
  <c r="K1780" i="15"/>
  <c r="L1780" i="15"/>
  <c r="A1781" i="15"/>
  <c r="B1781" i="15"/>
  <c r="C1781" i="15"/>
  <c r="D1781" i="15"/>
  <c r="E1781" i="15"/>
  <c r="F1781" i="15"/>
  <c r="G1781" i="15"/>
  <c r="H1781" i="15"/>
  <c r="I1781" i="15"/>
  <c r="J1781" i="15"/>
  <c r="K1781" i="15"/>
  <c r="L1781" i="15"/>
  <c r="A1782" i="15"/>
  <c r="B1782" i="15"/>
  <c r="C1782" i="15"/>
  <c r="D1782" i="15"/>
  <c r="E1782" i="15"/>
  <c r="F1782" i="15"/>
  <c r="G1782" i="15"/>
  <c r="H1782" i="15"/>
  <c r="I1782" i="15"/>
  <c r="J1782" i="15"/>
  <c r="K1782" i="15"/>
  <c r="L1782" i="15"/>
  <c r="A1783" i="15"/>
  <c r="B1783" i="15"/>
  <c r="C1783" i="15"/>
  <c r="D1783" i="15"/>
  <c r="E1783" i="15"/>
  <c r="F1783" i="15"/>
  <c r="G1783" i="15"/>
  <c r="H1783" i="15"/>
  <c r="I1783" i="15"/>
  <c r="J1783" i="15"/>
  <c r="K1783" i="15"/>
  <c r="L1783" i="15"/>
  <c r="A1784" i="15"/>
  <c r="B1784" i="15"/>
  <c r="C1784" i="15"/>
  <c r="D1784" i="15"/>
  <c r="E1784" i="15"/>
  <c r="F1784" i="15"/>
  <c r="G1784" i="15"/>
  <c r="H1784" i="15"/>
  <c r="I1784" i="15"/>
  <c r="J1784" i="15"/>
  <c r="K1784" i="15"/>
  <c r="L1784" i="15"/>
  <c r="A1785" i="15"/>
  <c r="B1785" i="15"/>
  <c r="C1785" i="15"/>
  <c r="D1785" i="15"/>
  <c r="E1785" i="15"/>
  <c r="F1785" i="15"/>
  <c r="G1785" i="15"/>
  <c r="H1785" i="15"/>
  <c r="I1785" i="15"/>
  <c r="J1785" i="15"/>
  <c r="K1785" i="15"/>
  <c r="L1785" i="15"/>
  <c r="A1786" i="15"/>
  <c r="B1786" i="15"/>
  <c r="C1786" i="15"/>
  <c r="D1786" i="15"/>
  <c r="E1786" i="15"/>
  <c r="F1786" i="15"/>
  <c r="G1786" i="15"/>
  <c r="H1786" i="15"/>
  <c r="I1786" i="15"/>
  <c r="J1786" i="15"/>
  <c r="K1786" i="15"/>
  <c r="L1786" i="15"/>
  <c r="A1787" i="15"/>
  <c r="B1787" i="15"/>
  <c r="C1787" i="15"/>
  <c r="D1787" i="15"/>
  <c r="E1787" i="15"/>
  <c r="F1787" i="15"/>
  <c r="G1787" i="15"/>
  <c r="H1787" i="15"/>
  <c r="I1787" i="15"/>
  <c r="J1787" i="15"/>
  <c r="K1787" i="15"/>
  <c r="L1787" i="15"/>
  <c r="A1788" i="15"/>
  <c r="B1788" i="15"/>
  <c r="C1788" i="15"/>
  <c r="D1788" i="15"/>
  <c r="E1788" i="15"/>
  <c r="F1788" i="15"/>
  <c r="G1788" i="15"/>
  <c r="H1788" i="15"/>
  <c r="I1788" i="15"/>
  <c r="J1788" i="15"/>
  <c r="K1788" i="15"/>
  <c r="L1788" i="15"/>
  <c r="A1789" i="15"/>
  <c r="B1789" i="15"/>
  <c r="C1789" i="15"/>
  <c r="D1789" i="15"/>
  <c r="E1789" i="15"/>
  <c r="F1789" i="15"/>
  <c r="G1789" i="15"/>
  <c r="H1789" i="15"/>
  <c r="I1789" i="15"/>
  <c r="J1789" i="15"/>
  <c r="K1789" i="15"/>
  <c r="L1789" i="15"/>
  <c r="A1790" i="15"/>
  <c r="B1790" i="15"/>
  <c r="C1790" i="15"/>
  <c r="D1790" i="15"/>
  <c r="E1790" i="15"/>
  <c r="F1790" i="15"/>
  <c r="G1790" i="15"/>
  <c r="H1790" i="15"/>
  <c r="I1790" i="15"/>
  <c r="J1790" i="15"/>
  <c r="K1790" i="15"/>
  <c r="L1790" i="15"/>
  <c r="A1791" i="15"/>
  <c r="B1791" i="15"/>
  <c r="C1791" i="15"/>
  <c r="D1791" i="15"/>
  <c r="E1791" i="15"/>
  <c r="F1791" i="15"/>
  <c r="G1791" i="15"/>
  <c r="H1791" i="15"/>
  <c r="I1791" i="15"/>
  <c r="J1791" i="15"/>
  <c r="K1791" i="15"/>
  <c r="L1791" i="15"/>
  <c r="A1792" i="15"/>
  <c r="B1792" i="15"/>
  <c r="C1792" i="15"/>
  <c r="D1792" i="15"/>
  <c r="E1792" i="15"/>
  <c r="F1792" i="15"/>
  <c r="G1792" i="15"/>
  <c r="H1792" i="15"/>
  <c r="I1792" i="15"/>
  <c r="J1792" i="15"/>
  <c r="K1792" i="15"/>
  <c r="L1792" i="15"/>
  <c r="A1793" i="15"/>
  <c r="B1793" i="15"/>
  <c r="C1793" i="15"/>
  <c r="D1793" i="15"/>
  <c r="E1793" i="15"/>
  <c r="F1793" i="15"/>
  <c r="G1793" i="15"/>
  <c r="H1793" i="15"/>
  <c r="I1793" i="15"/>
  <c r="J1793" i="15"/>
  <c r="K1793" i="15"/>
  <c r="L1793" i="15"/>
  <c r="A1794" i="15"/>
  <c r="B1794" i="15"/>
  <c r="C1794" i="15"/>
  <c r="D1794" i="15"/>
  <c r="E1794" i="15"/>
  <c r="F1794" i="15"/>
  <c r="G1794" i="15"/>
  <c r="H1794" i="15"/>
  <c r="I1794" i="15"/>
  <c r="J1794" i="15"/>
  <c r="K1794" i="15"/>
  <c r="L1794" i="15"/>
  <c r="A1795" i="15"/>
  <c r="B1795" i="15"/>
  <c r="C1795" i="15"/>
  <c r="D1795" i="15"/>
  <c r="E1795" i="15"/>
  <c r="F1795" i="15"/>
  <c r="G1795" i="15"/>
  <c r="H1795" i="15"/>
  <c r="I1795" i="15"/>
  <c r="J1795" i="15"/>
  <c r="K1795" i="15"/>
  <c r="L1795" i="15"/>
  <c r="A1796" i="15"/>
  <c r="B1796" i="15"/>
  <c r="C1796" i="15"/>
  <c r="D1796" i="15"/>
  <c r="E1796" i="15"/>
  <c r="F1796" i="15"/>
  <c r="G1796" i="15"/>
  <c r="H1796" i="15"/>
  <c r="I1796" i="15"/>
  <c r="J1796" i="15"/>
  <c r="K1796" i="15"/>
  <c r="L1796" i="15"/>
  <c r="A1797" i="15"/>
  <c r="B1797" i="15"/>
  <c r="C1797" i="15"/>
  <c r="D1797" i="15"/>
  <c r="E1797" i="15"/>
  <c r="F1797" i="15"/>
  <c r="G1797" i="15"/>
  <c r="H1797" i="15"/>
  <c r="I1797" i="15"/>
  <c r="J1797" i="15"/>
  <c r="K1797" i="15"/>
  <c r="L1797" i="15"/>
  <c r="A1798" i="15"/>
  <c r="B1798" i="15"/>
  <c r="C1798" i="15"/>
  <c r="D1798" i="15"/>
  <c r="E1798" i="15"/>
  <c r="F1798" i="15"/>
  <c r="G1798" i="15"/>
  <c r="H1798" i="15"/>
  <c r="I1798" i="15"/>
  <c r="J1798" i="15"/>
  <c r="K1798" i="15"/>
  <c r="L1798" i="15"/>
  <c r="A1799" i="15"/>
  <c r="B1799" i="15"/>
  <c r="C1799" i="15"/>
  <c r="D1799" i="15"/>
  <c r="E1799" i="15"/>
  <c r="F1799" i="15"/>
  <c r="G1799" i="15"/>
  <c r="H1799" i="15"/>
  <c r="I1799" i="15"/>
  <c r="J1799" i="15"/>
  <c r="K1799" i="15"/>
  <c r="L1799" i="15"/>
  <c r="A1800" i="15"/>
  <c r="B1800" i="15"/>
  <c r="C1800" i="15"/>
  <c r="D1800" i="15"/>
  <c r="E1800" i="15"/>
  <c r="F1800" i="15"/>
  <c r="G1800" i="15"/>
  <c r="H1800" i="15"/>
  <c r="I1800" i="15"/>
  <c r="J1800" i="15"/>
  <c r="K1800" i="15"/>
  <c r="L1800" i="15"/>
  <c r="A1801" i="15"/>
  <c r="B1801" i="15"/>
  <c r="C1801" i="15"/>
  <c r="D1801" i="15"/>
  <c r="E1801" i="15"/>
  <c r="F1801" i="15"/>
  <c r="G1801" i="15"/>
  <c r="H1801" i="15"/>
  <c r="I1801" i="15"/>
  <c r="J1801" i="15"/>
  <c r="K1801" i="15"/>
  <c r="L1801" i="15"/>
  <c r="A1802" i="15"/>
  <c r="B1802" i="15"/>
  <c r="C1802" i="15"/>
  <c r="D1802" i="15"/>
  <c r="E1802" i="15"/>
  <c r="F1802" i="15"/>
  <c r="G1802" i="15"/>
  <c r="H1802" i="15"/>
  <c r="I1802" i="15"/>
  <c r="J1802" i="15"/>
  <c r="K1802" i="15"/>
  <c r="L1802" i="15"/>
  <c r="A1803" i="15"/>
  <c r="B1803" i="15"/>
  <c r="C1803" i="15"/>
  <c r="D1803" i="15"/>
  <c r="E1803" i="15"/>
  <c r="F1803" i="15"/>
  <c r="G1803" i="15"/>
  <c r="H1803" i="15"/>
  <c r="I1803" i="15"/>
  <c r="J1803" i="15"/>
  <c r="K1803" i="15"/>
  <c r="L1803" i="15"/>
  <c r="A1804" i="15"/>
  <c r="B1804" i="15"/>
  <c r="C1804" i="15"/>
  <c r="D1804" i="15"/>
  <c r="E1804" i="15"/>
  <c r="F1804" i="15"/>
  <c r="G1804" i="15"/>
  <c r="H1804" i="15"/>
  <c r="I1804" i="15"/>
  <c r="J1804" i="15"/>
  <c r="K1804" i="15"/>
  <c r="L1804" i="15"/>
  <c r="A1805" i="15"/>
  <c r="B1805" i="15"/>
  <c r="C1805" i="15"/>
  <c r="D1805" i="15"/>
  <c r="E1805" i="15"/>
  <c r="F1805" i="15"/>
  <c r="G1805" i="15"/>
  <c r="H1805" i="15"/>
  <c r="I1805" i="15"/>
  <c r="J1805" i="15"/>
  <c r="K1805" i="15"/>
  <c r="L1805" i="15"/>
  <c r="A1806" i="15"/>
  <c r="B1806" i="15"/>
  <c r="C1806" i="15"/>
  <c r="D1806" i="15"/>
  <c r="E1806" i="15"/>
  <c r="F1806" i="15"/>
  <c r="G1806" i="15"/>
  <c r="H1806" i="15"/>
  <c r="I1806" i="15"/>
  <c r="J1806" i="15"/>
  <c r="K1806" i="15"/>
  <c r="L1806" i="15"/>
  <c r="A1807" i="15"/>
  <c r="B1807" i="15"/>
  <c r="C1807" i="15"/>
  <c r="D1807" i="15"/>
  <c r="E1807" i="15"/>
  <c r="F1807" i="15"/>
  <c r="G1807" i="15"/>
  <c r="H1807" i="15"/>
  <c r="I1807" i="15"/>
  <c r="J1807" i="15"/>
  <c r="K1807" i="15"/>
  <c r="L1807" i="15"/>
  <c r="A1808" i="15"/>
  <c r="B1808" i="15"/>
  <c r="C1808" i="15"/>
  <c r="D1808" i="15"/>
  <c r="E1808" i="15"/>
  <c r="F1808" i="15"/>
  <c r="G1808" i="15"/>
  <c r="H1808" i="15"/>
  <c r="I1808" i="15"/>
  <c r="J1808" i="15"/>
  <c r="K1808" i="15"/>
  <c r="L1808" i="15"/>
  <c r="A1809" i="15"/>
  <c r="B1809" i="15"/>
  <c r="C1809" i="15"/>
  <c r="D1809" i="15"/>
  <c r="E1809" i="15"/>
  <c r="F1809" i="15"/>
  <c r="G1809" i="15"/>
  <c r="H1809" i="15"/>
  <c r="I1809" i="15"/>
  <c r="J1809" i="15"/>
  <c r="K1809" i="15"/>
  <c r="L1809" i="15"/>
  <c r="A1810" i="15"/>
  <c r="B1810" i="15"/>
  <c r="C1810" i="15"/>
  <c r="D1810" i="15"/>
  <c r="E1810" i="15"/>
  <c r="F1810" i="15"/>
  <c r="G1810" i="15"/>
  <c r="H1810" i="15"/>
  <c r="I1810" i="15"/>
  <c r="J1810" i="15"/>
  <c r="K1810" i="15"/>
  <c r="L1810" i="15"/>
  <c r="A1811" i="15"/>
  <c r="B1811" i="15"/>
  <c r="C1811" i="15"/>
  <c r="D1811" i="15"/>
  <c r="E1811" i="15"/>
  <c r="F1811" i="15"/>
  <c r="G1811" i="15"/>
  <c r="H1811" i="15"/>
  <c r="I1811" i="15"/>
  <c r="J1811" i="15"/>
  <c r="K1811" i="15"/>
  <c r="L1811" i="15"/>
  <c r="A1812" i="15"/>
  <c r="B1812" i="15"/>
  <c r="C1812" i="15"/>
  <c r="D1812" i="15"/>
  <c r="E1812" i="15"/>
  <c r="F1812" i="15"/>
  <c r="G1812" i="15"/>
  <c r="H1812" i="15"/>
  <c r="I1812" i="15"/>
  <c r="J1812" i="15"/>
  <c r="K1812" i="15"/>
  <c r="L1812" i="15"/>
  <c r="A1813" i="15"/>
  <c r="B1813" i="15"/>
  <c r="C1813" i="15"/>
  <c r="D1813" i="15"/>
  <c r="E1813" i="15"/>
  <c r="F1813" i="15"/>
  <c r="G1813" i="15"/>
  <c r="H1813" i="15"/>
  <c r="I1813" i="15"/>
  <c r="J1813" i="15"/>
  <c r="K1813" i="15"/>
  <c r="L1813" i="15"/>
  <c r="A1814" i="15"/>
  <c r="B1814" i="15"/>
  <c r="C1814" i="15"/>
  <c r="D1814" i="15"/>
  <c r="E1814" i="15"/>
  <c r="F1814" i="15"/>
  <c r="G1814" i="15"/>
  <c r="H1814" i="15"/>
  <c r="I1814" i="15"/>
  <c r="J1814" i="15"/>
  <c r="K1814" i="15"/>
  <c r="L1814" i="15"/>
  <c r="A1815" i="15"/>
  <c r="B1815" i="15"/>
  <c r="C1815" i="15"/>
  <c r="D1815" i="15"/>
  <c r="E1815" i="15"/>
  <c r="F1815" i="15"/>
  <c r="G1815" i="15"/>
  <c r="H1815" i="15"/>
  <c r="I1815" i="15"/>
  <c r="J1815" i="15"/>
  <c r="K1815" i="15"/>
  <c r="L1815" i="15"/>
  <c r="A1816" i="15"/>
  <c r="B1816" i="15"/>
  <c r="C1816" i="15"/>
  <c r="D1816" i="15"/>
  <c r="E1816" i="15"/>
  <c r="F1816" i="15"/>
  <c r="G1816" i="15"/>
  <c r="H1816" i="15"/>
  <c r="I1816" i="15"/>
  <c r="J1816" i="15"/>
  <c r="K1816" i="15"/>
  <c r="L1816" i="15"/>
  <c r="A1817" i="15"/>
  <c r="B1817" i="15"/>
  <c r="C1817" i="15"/>
  <c r="D1817" i="15"/>
  <c r="E1817" i="15"/>
  <c r="F1817" i="15"/>
  <c r="G1817" i="15"/>
  <c r="H1817" i="15"/>
  <c r="I1817" i="15"/>
  <c r="J1817" i="15"/>
  <c r="K1817" i="15"/>
  <c r="L1817" i="15"/>
  <c r="A1818" i="15"/>
  <c r="B1818" i="15"/>
  <c r="C1818" i="15"/>
  <c r="D1818" i="15"/>
  <c r="E1818" i="15"/>
  <c r="F1818" i="15"/>
  <c r="G1818" i="15"/>
  <c r="H1818" i="15"/>
  <c r="I1818" i="15"/>
  <c r="J1818" i="15"/>
  <c r="K1818" i="15"/>
  <c r="L1818" i="15"/>
  <c r="A1819" i="15"/>
  <c r="B1819" i="15"/>
  <c r="C1819" i="15"/>
  <c r="D1819" i="15"/>
  <c r="E1819" i="15"/>
  <c r="F1819" i="15"/>
  <c r="G1819" i="15"/>
  <c r="H1819" i="15"/>
  <c r="I1819" i="15"/>
  <c r="J1819" i="15"/>
  <c r="K1819" i="15"/>
  <c r="L1819" i="15"/>
  <c r="A1820" i="15"/>
  <c r="B1820" i="15"/>
  <c r="C1820" i="15"/>
  <c r="D1820" i="15"/>
  <c r="E1820" i="15"/>
  <c r="F1820" i="15"/>
  <c r="G1820" i="15"/>
  <c r="H1820" i="15"/>
  <c r="I1820" i="15"/>
  <c r="J1820" i="15"/>
  <c r="K1820" i="15"/>
  <c r="L1820" i="15"/>
  <c r="A1821" i="15"/>
  <c r="B1821" i="15"/>
  <c r="C1821" i="15"/>
  <c r="D1821" i="15"/>
  <c r="E1821" i="15"/>
  <c r="F1821" i="15"/>
  <c r="G1821" i="15"/>
  <c r="H1821" i="15"/>
  <c r="I1821" i="15"/>
  <c r="J1821" i="15"/>
  <c r="K1821" i="15"/>
  <c r="L1821" i="15"/>
  <c r="A1822" i="15"/>
  <c r="B1822" i="15"/>
  <c r="C1822" i="15"/>
  <c r="D1822" i="15"/>
  <c r="E1822" i="15"/>
  <c r="F1822" i="15"/>
  <c r="G1822" i="15"/>
  <c r="H1822" i="15"/>
  <c r="I1822" i="15"/>
  <c r="J1822" i="15"/>
  <c r="K1822" i="15"/>
  <c r="L1822" i="15"/>
  <c r="A1823" i="15"/>
  <c r="B1823" i="15"/>
  <c r="C1823" i="15"/>
  <c r="D1823" i="15"/>
  <c r="E1823" i="15"/>
  <c r="F1823" i="15"/>
  <c r="G1823" i="15"/>
  <c r="H1823" i="15"/>
  <c r="I1823" i="15"/>
  <c r="J1823" i="15"/>
  <c r="K1823" i="15"/>
  <c r="L1823" i="15"/>
  <c r="A1824" i="15"/>
  <c r="B1824" i="15"/>
  <c r="C1824" i="15"/>
  <c r="D1824" i="15"/>
  <c r="E1824" i="15"/>
  <c r="F1824" i="15"/>
  <c r="G1824" i="15"/>
  <c r="H1824" i="15"/>
  <c r="I1824" i="15"/>
  <c r="J1824" i="15"/>
  <c r="K1824" i="15"/>
  <c r="L1824" i="15"/>
  <c r="A1825" i="15"/>
  <c r="B1825" i="15"/>
  <c r="C1825" i="15"/>
  <c r="D1825" i="15"/>
  <c r="E1825" i="15"/>
  <c r="F1825" i="15"/>
  <c r="G1825" i="15"/>
  <c r="H1825" i="15"/>
  <c r="I1825" i="15"/>
  <c r="J1825" i="15"/>
  <c r="K1825" i="15"/>
  <c r="L1825" i="15"/>
  <c r="A1826" i="15"/>
  <c r="B1826" i="15"/>
  <c r="C1826" i="15"/>
  <c r="D1826" i="15"/>
  <c r="E1826" i="15"/>
  <c r="F1826" i="15"/>
  <c r="G1826" i="15"/>
  <c r="H1826" i="15"/>
  <c r="I1826" i="15"/>
  <c r="J1826" i="15"/>
  <c r="K1826" i="15"/>
  <c r="L1826" i="15"/>
  <c r="A1827" i="15"/>
  <c r="B1827" i="15"/>
  <c r="C1827" i="15"/>
  <c r="D1827" i="15"/>
  <c r="E1827" i="15"/>
  <c r="F1827" i="15"/>
  <c r="G1827" i="15"/>
  <c r="H1827" i="15"/>
  <c r="I1827" i="15"/>
  <c r="J1827" i="15"/>
  <c r="K1827" i="15"/>
  <c r="L1827" i="15"/>
  <c r="A1828" i="15"/>
  <c r="B1828" i="15"/>
  <c r="C1828" i="15"/>
  <c r="D1828" i="15"/>
  <c r="E1828" i="15"/>
  <c r="F1828" i="15"/>
  <c r="G1828" i="15"/>
  <c r="H1828" i="15"/>
  <c r="I1828" i="15"/>
  <c r="J1828" i="15"/>
  <c r="K1828" i="15"/>
  <c r="L1828" i="15"/>
  <c r="A1829" i="15"/>
  <c r="B1829" i="15"/>
  <c r="C1829" i="15"/>
  <c r="D1829" i="15"/>
  <c r="E1829" i="15"/>
  <c r="F1829" i="15"/>
  <c r="G1829" i="15"/>
  <c r="H1829" i="15"/>
  <c r="I1829" i="15"/>
  <c r="J1829" i="15"/>
  <c r="K1829" i="15"/>
  <c r="L1829" i="15"/>
  <c r="A1830" i="15"/>
  <c r="B1830" i="15"/>
  <c r="C1830" i="15"/>
  <c r="D1830" i="15"/>
  <c r="E1830" i="15"/>
  <c r="F1830" i="15"/>
  <c r="G1830" i="15"/>
  <c r="H1830" i="15"/>
  <c r="I1830" i="15"/>
  <c r="J1830" i="15"/>
  <c r="K1830" i="15"/>
  <c r="L1830" i="15"/>
  <c r="A1831" i="15"/>
  <c r="B1831" i="15"/>
  <c r="C1831" i="15"/>
  <c r="D1831" i="15"/>
  <c r="E1831" i="15"/>
  <c r="F1831" i="15"/>
  <c r="G1831" i="15"/>
  <c r="H1831" i="15"/>
  <c r="I1831" i="15"/>
  <c r="J1831" i="15"/>
  <c r="K1831" i="15"/>
  <c r="L1831" i="15"/>
  <c r="A1832" i="15"/>
  <c r="B1832" i="15"/>
  <c r="C1832" i="15"/>
  <c r="D1832" i="15"/>
  <c r="E1832" i="15"/>
  <c r="F1832" i="15"/>
  <c r="G1832" i="15"/>
  <c r="H1832" i="15"/>
  <c r="I1832" i="15"/>
  <c r="J1832" i="15"/>
  <c r="K1832" i="15"/>
  <c r="L1832" i="15"/>
  <c r="A1833" i="15"/>
  <c r="B1833" i="15"/>
  <c r="C1833" i="15"/>
  <c r="D1833" i="15"/>
  <c r="E1833" i="15"/>
  <c r="F1833" i="15"/>
  <c r="G1833" i="15"/>
  <c r="H1833" i="15"/>
  <c r="I1833" i="15"/>
  <c r="J1833" i="15"/>
  <c r="K1833" i="15"/>
  <c r="L1833" i="15"/>
  <c r="A1834" i="15"/>
  <c r="B1834" i="15"/>
  <c r="C1834" i="15"/>
  <c r="D1834" i="15"/>
  <c r="E1834" i="15"/>
  <c r="F1834" i="15"/>
  <c r="G1834" i="15"/>
  <c r="H1834" i="15"/>
  <c r="I1834" i="15"/>
  <c r="J1834" i="15"/>
  <c r="K1834" i="15"/>
  <c r="L1834" i="15"/>
  <c r="A1835" i="15"/>
  <c r="B1835" i="15"/>
  <c r="C1835" i="15"/>
  <c r="D1835" i="15"/>
  <c r="E1835" i="15"/>
  <c r="F1835" i="15"/>
  <c r="G1835" i="15"/>
  <c r="H1835" i="15"/>
  <c r="I1835" i="15"/>
  <c r="J1835" i="15"/>
  <c r="K1835" i="15"/>
  <c r="L1835" i="15"/>
  <c r="A1836" i="15"/>
  <c r="B1836" i="15"/>
  <c r="C1836" i="15"/>
  <c r="D1836" i="15"/>
  <c r="E1836" i="15"/>
  <c r="F1836" i="15"/>
  <c r="G1836" i="15"/>
  <c r="H1836" i="15"/>
  <c r="I1836" i="15"/>
  <c r="J1836" i="15"/>
  <c r="K1836" i="15"/>
  <c r="L1836" i="15"/>
  <c r="A1837" i="15"/>
  <c r="B1837" i="15"/>
  <c r="C1837" i="15"/>
  <c r="D1837" i="15"/>
  <c r="E1837" i="15"/>
  <c r="F1837" i="15"/>
  <c r="G1837" i="15"/>
  <c r="H1837" i="15"/>
  <c r="I1837" i="15"/>
  <c r="J1837" i="15"/>
  <c r="K1837" i="15"/>
  <c r="L1837" i="15"/>
  <c r="A1838" i="15"/>
  <c r="B1838" i="15"/>
  <c r="C1838" i="15"/>
  <c r="D1838" i="15"/>
  <c r="E1838" i="15"/>
  <c r="F1838" i="15"/>
  <c r="G1838" i="15"/>
  <c r="H1838" i="15"/>
  <c r="I1838" i="15"/>
  <c r="J1838" i="15"/>
  <c r="K1838" i="15"/>
  <c r="L1838" i="15"/>
  <c r="A1839" i="15"/>
  <c r="B1839" i="15"/>
  <c r="C1839" i="15"/>
  <c r="D1839" i="15"/>
  <c r="E1839" i="15"/>
  <c r="F1839" i="15"/>
  <c r="G1839" i="15"/>
  <c r="H1839" i="15"/>
  <c r="I1839" i="15"/>
  <c r="J1839" i="15"/>
  <c r="K1839" i="15"/>
  <c r="L1839" i="15"/>
  <c r="A1840" i="15"/>
  <c r="B1840" i="15"/>
  <c r="C1840" i="15"/>
  <c r="D1840" i="15"/>
  <c r="E1840" i="15"/>
  <c r="F1840" i="15"/>
  <c r="G1840" i="15"/>
  <c r="H1840" i="15"/>
  <c r="I1840" i="15"/>
  <c r="J1840" i="15"/>
  <c r="K1840" i="15"/>
  <c r="L1840" i="15"/>
  <c r="A1841" i="15"/>
  <c r="B1841" i="15"/>
  <c r="C1841" i="15"/>
  <c r="D1841" i="15"/>
  <c r="E1841" i="15"/>
  <c r="F1841" i="15"/>
  <c r="G1841" i="15"/>
  <c r="H1841" i="15"/>
  <c r="I1841" i="15"/>
  <c r="J1841" i="15"/>
  <c r="K1841" i="15"/>
  <c r="L1841" i="15"/>
  <c r="A1842" i="15"/>
  <c r="B1842" i="15"/>
  <c r="C1842" i="15"/>
  <c r="D1842" i="15"/>
  <c r="E1842" i="15"/>
  <c r="F1842" i="15"/>
  <c r="G1842" i="15"/>
  <c r="H1842" i="15"/>
  <c r="I1842" i="15"/>
  <c r="J1842" i="15"/>
  <c r="K1842" i="15"/>
  <c r="L1842" i="15"/>
  <c r="A1843" i="15"/>
  <c r="B1843" i="15"/>
  <c r="C1843" i="15"/>
  <c r="D1843" i="15"/>
  <c r="E1843" i="15"/>
  <c r="F1843" i="15"/>
  <c r="G1843" i="15"/>
  <c r="H1843" i="15"/>
  <c r="I1843" i="15"/>
  <c r="J1843" i="15"/>
  <c r="K1843" i="15"/>
  <c r="L1843" i="15"/>
  <c r="A1844" i="15"/>
  <c r="B1844" i="15"/>
  <c r="C1844" i="15"/>
  <c r="D1844" i="15"/>
  <c r="E1844" i="15"/>
  <c r="F1844" i="15"/>
  <c r="G1844" i="15"/>
  <c r="H1844" i="15"/>
  <c r="I1844" i="15"/>
  <c r="J1844" i="15"/>
  <c r="K1844" i="15"/>
  <c r="L1844" i="15"/>
  <c r="A1845" i="15"/>
  <c r="B1845" i="15"/>
  <c r="C1845" i="15"/>
  <c r="D1845" i="15"/>
  <c r="E1845" i="15"/>
  <c r="F1845" i="15"/>
  <c r="G1845" i="15"/>
  <c r="H1845" i="15"/>
  <c r="I1845" i="15"/>
  <c r="J1845" i="15"/>
  <c r="K1845" i="15"/>
  <c r="L1845" i="15"/>
  <c r="A1846" i="15"/>
  <c r="B1846" i="15"/>
  <c r="C1846" i="15"/>
  <c r="D1846" i="15"/>
  <c r="E1846" i="15"/>
  <c r="F1846" i="15"/>
  <c r="G1846" i="15"/>
  <c r="H1846" i="15"/>
  <c r="I1846" i="15"/>
  <c r="J1846" i="15"/>
  <c r="K1846" i="15"/>
  <c r="L1846" i="15"/>
  <c r="A1847" i="15"/>
  <c r="B1847" i="15"/>
  <c r="C1847" i="15"/>
  <c r="D1847" i="15"/>
  <c r="E1847" i="15"/>
  <c r="F1847" i="15"/>
  <c r="G1847" i="15"/>
  <c r="H1847" i="15"/>
  <c r="I1847" i="15"/>
  <c r="J1847" i="15"/>
  <c r="K1847" i="15"/>
  <c r="L1847" i="15"/>
  <c r="A1848" i="15"/>
  <c r="B1848" i="15"/>
  <c r="C1848" i="15"/>
  <c r="D1848" i="15"/>
  <c r="E1848" i="15"/>
  <c r="F1848" i="15"/>
  <c r="G1848" i="15"/>
  <c r="H1848" i="15"/>
  <c r="I1848" i="15"/>
  <c r="J1848" i="15"/>
  <c r="K1848" i="15"/>
  <c r="L1848" i="15"/>
  <c r="A1849" i="15"/>
  <c r="B1849" i="15"/>
  <c r="C1849" i="15"/>
  <c r="D1849" i="15"/>
  <c r="E1849" i="15"/>
  <c r="F1849" i="15"/>
  <c r="G1849" i="15"/>
  <c r="H1849" i="15"/>
  <c r="I1849" i="15"/>
  <c r="J1849" i="15"/>
  <c r="K1849" i="15"/>
  <c r="L1849" i="15"/>
  <c r="A1850" i="15"/>
  <c r="B1850" i="15"/>
  <c r="C1850" i="15"/>
  <c r="D1850" i="15"/>
  <c r="E1850" i="15"/>
  <c r="F1850" i="15"/>
  <c r="G1850" i="15"/>
  <c r="H1850" i="15"/>
  <c r="I1850" i="15"/>
  <c r="J1850" i="15"/>
  <c r="K1850" i="15"/>
  <c r="L1850" i="15"/>
  <c r="A1851" i="15"/>
  <c r="B1851" i="15"/>
  <c r="C1851" i="15"/>
  <c r="D1851" i="15"/>
  <c r="E1851" i="15"/>
  <c r="F1851" i="15"/>
  <c r="G1851" i="15"/>
  <c r="H1851" i="15"/>
  <c r="I1851" i="15"/>
  <c r="J1851" i="15"/>
  <c r="K1851" i="15"/>
  <c r="L1851" i="15"/>
  <c r="A1852" i="15"/>
  <c r="B1852" i="15"/>
  <c r="C1852" i="15"/>
  <c r="D1852" i="15"/>
  <c r="E1852" i="15"/>
  <c r="F1852" i="15"/>
  <c r="G1852" i="15"/>
  <c r="H1852" i="15"/>
  <c r="I1852" i="15"/>
  <c r="J1852" i="15"/>
  <c r="K1852" i="15"/>
  <c r="L1852" i="15"/>
  <c r="A1853" i="15"/>
  <c r="B1853" i="15"/>
  <c r="C1853" i="15"/>
  <c r="D1853" i="15"/>
  <c r="E1853" i="15"/>
  <c r="F1853" i="15"/>
  <c r="G1853" i="15"/>
  <c r="H1853" i="15"/>
  <c r="I1853" i="15"/>
  <c r="J1853" i="15"/>
  <c r="K1853" i="15"/>
  <c r="L1853" i="15"/>
  <c r="A1854" i="15"/>
  <c r="B1854" i="15"/>
  <c r="C1854" i="15"/>
  <c r="D1854" i="15"/>
  <c r="E1854" i="15"/>
  <c r="F1854" i="15"/>
  <c r="G1854" i="15"/>
  <c r="H1854" i="15"/>
  <c r="I1854" i="15"/>
  <c r="J1854" i="15"/>
  <c r="K1854" i="15"/>
  <c r="L1854" i="15"/>
  <c r="A1855" i="15"/>
  <c r="B1855" i="15"/>
  <c r="C1855" i="15"/>
  <c r="D1855" i="15"/>
  <c r="E1855" i="15"/>
  <c r="F1855" i="15"/>
  <c r="G1855" i="15"/>
  <c r="H1855" i="15"/>
  <c r="I1855" i="15"/>
  <c r="J1855" i="15"/>
  <c r="K1855" i="15"/>
  <c r="L1855" i="15"/>
  <c r="A1856" i="15"/>
  <c r="B1856" i="15"/>
  <c r="C1856" i="15"/>
  <c r="D1856" i="15"/>
  <c r="E1856" i="15"/>
  <c r="F1856" i="15"/>
  <c r="G1856" i="15"/>
  <c r="H1856" i="15"/>
  <c r="I1856" i="15"/>
  <c r="J1856" i="15"/>
  <c r="K1856" i="15"/>
  <c r="L1856" i="15"/>
  <c r="A1857" i="15"/>
  <c r="B1857" i="15"/>
  <c r="C1857" i="15"/>
  <c r="D1857" i="15"/>
  <c r="E1857" i="15"/>
  <c r="F1857" i="15"/>
  <c r="G1857" i="15"/>
  <c r="H1857" i="15"/>
  <c r="I1857" i="15"/>
  <c r="J1857" i="15"/>
  <c r="K1857" i="15"/>
  <c r="L1857" i="15"/>
  <c r="A1858" i="15"/>
  <c r="B1858" i="15"/>
  <c r="C1858" i="15"/>
  <c r="D1858" i="15"/>
  <c r="E1858" i="15"/>
  <c r="F1858" i="15"/>
  <c r="G1858" i="15"/>
  <c r="H1858" i="15"/>
  <c r="I1858" i="15"/>
  <c r="J1858" i="15"/>
  <c r="K1858" i="15"/>
  <c r="L1858" i="15"/>
  <c r="A1859" i="15"/>
  <c r="B1859" i="15"/>
  <c r="C1859" i="15"/>
  <c r="D1859" i="15"/>
  <c r="E1859" i="15"/>
  <c r="F1859" i="15"/>
  <c r="G1859" i="15"/>
  <c r="H1859" i="15"/>
  <c r="I1859" i="15"/>
  <c r="J1859" i="15"/>
  <c r="K1859" i="15"/>
  <c r="L1859" i="15"/>
  <c r="A1860" i="15"/>
  <c r="B1860" i="15"/>
  <c r="C1860" i="15"/>
  <c r="D1860" i="15"/>
  <c r="E1860" i="15"/>
  <c r="F1860" i="15"/>
  <c r="G1860" i="15"/>
  <c r="H1860" i="15"/>
  <c r="I1860" i="15"/>
  <c r="J1860" i="15"/>
  <c r="K1860" i="15"/>
  <c r="L1860" i="15"/>
  <c r="A1861" i="15"/>
  <c r="B1861" i="15"/>
  <c r="C1861" i="15"/>
  <c r="D1861" i="15"/>
  <c r="E1861" i="15"/>
  <c r="F1861" i="15"/>
  <c r="G1861" i="15"/>
  <c r="H1861" i="15"/>
  <c r="I1861" i="15"/>
  <c r="J1861" i="15"/>
  <c r="K1861" i="15"/>
  <c r="L1861" i="15"/>
  <c r="A1862" i="15"/>
  <c r="B1862" i="15"/>
  <c r="C1862" i="15"/>
  <c r="D1862" i="15"/>
  <c r="E1862" i="15"/>
  <c r="F1862" i="15"/>
  <c r="G1862" i="15"/>
  <c r="H1862" i="15"/>
  <c r="I1862" i="15"/>
  <c r="J1862" i="15"/>
  <c r="K1862" i="15"/>
  <c r="L1862" i="15"/>
  <c r="A1863" i="15"/>
  <c r="B1863" i="15"/>
  <c r="C1863" i="15"/>
  <c r="D1863" i="15"/>
  <c r="E1863" i="15"/>
  <c r="F1863" i="15"/>
  <c r="G1863" i="15"/>
  <c r="H1863" i="15"/>
  <c r="I1863" i="15"/>
  <c r="J1863" i="15"/>
  <c r="K1863" i="15"/>
  <c r="L1863" i="15"/>
  <c r="A1864" i="15"/>
  <c r="B1864" i="15"/>
  <c r="C1864" i="15"/>
  <c r="D1864" i="15"/>
  <c r="E1864" i="15"/>
  <c r="F1864" i="15"/>
  <c r="G1864" i="15"/>
  <c r="H1864" i="15"/>
  <c r="I1864" i="15"/>
  <c r="J1864" i="15"/>
  <c r="K1864" i="15"/>
  <c r="L1864" i="15"/>
  <c r="A1865" i="15"/>
  <c r="B1865" i="15"/>
  <c r="C1865" i="15"/>
  <c r="D1865" i="15"/>
  <c r="E1865" i="15"/>
  <c r="F1865" i="15"/>
  <c r="G1865" i="15"/>
  <c r="H1865" i="15"/>
  <c r="I1865" i="15"/>
  <c r="J1865" i="15"/>
  <c r="K1865" i="15"/>
  <c r="L1865" i="15"/>
  <c r="A1866" i="15"/>
  <c r="B1866" i="15"/>
  <c r="C1866" i="15"/>
  <c r="D1866" i="15"/>
  <c r="E1866" i="15"/>
  <c r="F1866" i="15"/>
  <c r="G1866" i="15"/>
  <c r="H1866" i="15"/>
  <c r="I1866" i="15"/>
  <c r="J1866" i="15"/>
  <c r="K1866" i="15"/>
  <c r="L1866" i="15"/>
  <c r="A1867" i="15"/>
  <c r="B1867" i="15"/>
  <c r="C1867" i="15"/>
  <c r="D1867" i="15"/>
  <c r="E1867" i="15"/>
  <c r="F1867" i="15"/>
  <c r="G1867" i="15"/>
  <c r="H1867" i="15"/>
  <c r="I1867" i="15"/>
  <c r="J1867" i="15"/>
  <c r="K1867" i="15"/>
  <c r="L1867" i="15"/>
  <c r="A1868" i="15"/>
  <c r="B1868" i="15"/>
  <c r="C1868" i="15"/>
  <c r="D1868" i="15"/>
  <c r="E1868" i="15"/>
  <c r="F1868" i="15"/>
  <c r="G1868" i="15"/>
  <c r="H1868" i="15"/>
  <c r="I1868" i="15"/>
  <c r="J1868" i="15"/>
  <c r="K1868" i="15"/>
  <c r="L1868" i="15"/>
  <c r="A1869" i="15"/>
  <c r="B1869" i="15"/>
  <c r="C1869" i="15"/>
  <c r="D1869" i="15"/>
  <c r="E1869" i="15"/>
  <c r="F1869" i="15"/>
  <c r="G1869" i="15"/>
  <c r="H1869" i="15"/>
  <c r="I1869" i="15"/>
  <c r="J1869" i="15"/>
  <c r="K1869" i="15"/>
  <c r="L1869" i="15"/>
  <c r="A1870" i="15"/>
  <c r="B1870" i="15"/>
  <c r="C1870" i="15"/>
  <c r="D1870" i="15"/>
  <c r="E1870" i="15"/>
  <c r="F1870" i="15"/>
  <c r="G1870" i="15"/>
  <c r="H1870" i="15"/>
  <c r="I1870" i="15"/>
  <c r="J1870" i="15"/>
  <c r="K1870" i="15"/>
  <c r="L1870" i="15"/>
  <c r="A1871" i="15"/>
  <c r="B1871" i="15"/>
  <c r="C1871" i="15"/>
  <c r="D1871" i="15"/>
  <c r="E1871" i="15"/>
  <c r="F1871" i="15"/>
  <c r="G1871" i="15"/>
  <c r="H1871" i="15"/>
  <c r="I1871" i="15"/>
  <c r="J1871" i="15"/>
  <c r="K1871" i="15"/>
  <c r="L1871" i="15"/>
  <c r="A1872" i="15"/>
  <c r="B1872" i="15"/>
  <c r="C1872" i="15"/>
  <c r="D1872" i="15"/>
  <c r="E1872" i="15"/>
  <c r="F1872" i="15"/>
  <c r="G1872" i="15"/>
  <c r="H1872" i="15"/>
  <c r="I1872" i="15"/>
  <c r="J1872" i="15"/>
  <c r="K1872" i="15"/>
  <c r="L1872" i="15"/>
  <c r="A1873" i="15"/>
  <c r="B1873" i="15"/>
  <c r="C1873" i="15"/>
  <c r="D1873" i="15"/>
  <c r="E1873" i="15"/>
  <c r="F1873" i="15"/>
  <c r="G1873" i="15"/>
  <c r="H1873" i="15"/>
  <c r="I1873" i="15"/>
  <c r="J1873" i="15"/>
  <c r="K1873" i="15"/>
  <c r="L1873" i="15"/>
  <c r="A1874" i="15"/>
  <c r="B1874" i="15"/>
  <c r="C1874" i="15"/>
  <c r="D1874" i="15"/>
  <c r="E1874" i="15"/>
  <c r="F1874" i="15"/>
  <c r="G1874" i="15"/>
  <c r="H1874" i="15"/>
  <c r="I1874" i="15"/>
  <c r="J1874" i="15"/>
  <c r="K1874" i="15"/>
  <c r="L1874" i="15"/>
  <c r="A1875" i="15"/>
  <c r="B1875" i="15"/>
  <c r="C1875" i="15"/>
  <c r="D1875" i="15"/>
  <c r="E1875" i="15"/>
  <c r="F1875" i="15"/>
  <c r="G1875" i="15"/>
  <c r="H1875" i="15"/>
  <c r="I1875" i="15"/>
  <c r="J1875" i="15"/>
  <c r="K1875" i="15"/>
  <c r="L1875" i="15"/>
  <c r="A1876" i="15"/>
  <c r="B1876" i="15"/>
  <c r="C1876" i="15"/>
  <c r="D1876" i="15"/>
  <c r="E1876" i="15"/>
  <c r="F1876" i="15"/>
  <c r="G1876" i="15"/>
  <c r="H1876" i="15"/>
  <c r="I1876" i="15"/>
  <c r="J1876" i="15"/>
  <c r="K1876" i="15"/>
  <c r="L1876" i="15"/>
  <c r="A1877" i="15"/>
  <c r="B1877" i="15"/>
  <c r="C1877" i="15"/>
  <c r="D1877" i="15"/>
  <c r="E1877" i="15"/>
  <c r="F1877" i="15"/>
  <c r="G1877" i="15"/>
  <c r="H1877" i="15"/>
  <c r="I1877" i="15"/>
  <c r="J1877" i="15"/>
  <c r="K1877" i="15"/>
  <c r="L1877" i="15"/>
  <c r="A1878" i="15"/>
  <c r="B1878" i="15"/>
  <c r="C1878" i="15"/>
  <c r="D1878" i="15"/>
  <c r="E1878" i="15"/>
  <c r="F1878" i="15"/>
  <c r="G1878" i="15"/>
  <c r="H1878" i="15"/>
  <c r="I1878" i="15"/>
  <c r="J1878" i="15"/>
  <c r="K1878" i="15"/>
  <c r="L1878" i="15"/>
  <c r="A1879" i="15"/>
  <c r="B1879" i="15"/>
  <c r="C1879" i="15"/>
  <c r="D1879" i="15"/>
  <c r="E1879" i="15"/>
  <c r="F1879" i="15"/>
  <c r="G1879" i="15"/>
  <c r="H1879" i="15"/>
  <c r="I1879" i="15"/>
  <c r="J1879" i="15"/>
  <c r="K1879" i="15"/>
  <c r="L1879" i="15"/>
  <c r="A1880" i="15"/>
  <c r="B1880" i="15"/>
  <c r="C1880" i="15"/>
  <c r="D1880" i="15"/>
  <c r="E1880" i="15"/>
  <c r="F1880" i="15"/>
  <c r="G1880" i="15"/>
  <c r="H1880" i="15"/>
  <c r="I1880" i="15"/>
  <c r="J1880" i="15"/>
  <c r="K1880" i="15"/>
  <c r="L1880" i="15"/>
  <c r="A1881" i="15"/>
  <c r="B1881" i="15"/>
  <c r="C1881" i="15"/>
  <c r="D1881" i="15"/>
  <c r="E1881" i="15"/>
  <c r="F1881" i="15"/>
  <c r="G1881" i="15"/>
  <c r="H1881" i="15"/>
  <c r="I1881" i="15"/>
  <c r="J1881" i="15"/>
  <c r="K1881" i="15"/>
  <c r="L1881" i="15"/>
  <c r="A1882" i="15"/>
  <c r="B1882" i="15"/>
  <c r="C1882" i="15"/>
  <c r="D1882" i="15"/>
  <c r="E1882" i="15"/>
  <c r="F1882" i="15"/>
  <c r="G1882" i="15"/>
  <c r="H1882" i="15"/>
  <c r="I1882" i="15"/>
  <c r="J1882" i="15"/>
  <c r="K1882" i="15"/>
  <c r="L1882" i="15"/>
  <c r="A1883" i="15"/>
  <c r="B1883" i="15"/>
  <c r="C1883" i="15"/>
  <c r="D1883" i="15"/>
  <c r="E1883" i="15"/>
  <c r="F1883" i="15"/>
  <c r="G1883" i="15"/>
  <c r="H1883" i="15"/>
  <c r="I1883" i="15"/>
  <c r="J1883" i="15"/>
  <c r="K1883" i="15"/>
  <c r="L1883" i="15"/>
  <c r="A1884" i="15"/>
  <c r="B1884" i="15"/>
  <c r="C1884" i="15"/>
  <c r="D1884" i="15"/>
  <c r="E1884" i="15"/>
  <c r="F1884" i="15"/>
  <c r="G1884" i="15"/>
  <c r="H1884" i="15"/>
  <c r="I1884" i="15"/>
  <c r="J1884" i="15"/>
  <c r="K1884" i="15"/>
  <c r="L1884" i="15"/>
  <c r="A1885" i="15"/>
  <c r="B1885" i="15"/>
  <c r="C1885" i="15"/>
  <c r="D1885" i="15"/>
  <c r="E1885" i="15"/>
  <c r="F1885" i="15"/>
  <c r="G1885" i="15"/>
  <c r="H1885" i="15"/>
  <c r="I1885" i="15"/>
  <c r="J1885" i="15"/>
  <c r="K1885" i="15"/>
  <c r="L1885" i="15"/>
  <c r="A1886" i="15"/>
  <c r="B1886" i="15"/>
  <c r="C1886" i="15"/>
  <c r="D1886" i="15"/>
  <c r="E1886" i="15"/>
  <c r="F1886" i="15"/>
  <c r="G1886" i="15"/>
  <c r="H1886" i="15"/>
  <c r="I1886" i="15"/>
  <c r="J1886" i="15"/>
  <c r="K1886" i="15"/>
  <c r="L1886" i="15"/>
  <c r="A1887" i="15"/>
  <c r="B1887" i="15"/>
  <c r="C1887" i="15"/>
  <c r="D1887" i="15"/>
  <c r="E1887" i="15"/>
  <c r="F1887" i="15"/>
  <c r="G1887" i="15"/>
  <c r="H1887" i="15"/>
  <c r="I1887" i="15"/>
  <c r="J1887" i="15"/>
  <c r="K1887" i="15"/>
  <c r="L1887" i="15"/>
  <c r="A1888" i="15"/>
  <c r="B1888" i="15"/>
  <c r="C1888" i="15"/>
  <c r="D1888" i="15"/>
  <c r="E1888" i="15"/>
  <c r="F1888" i="15"/>
  <c r="G1888" i="15"/>
  <c r="H1888" i="15"/>
  <c r="I1888" i="15"/>
  <c r="J1888" i="15"/>
  <c r="K1888" i="15"/>
  <c r="L1888" i="15"/>
  <c r="A1889" i="15"/>
  <c r="B1889" i="15"/>
  <c r="C1889" i="15"/>
  <c r="D1889" i="15"/>
  <c r="E1889" i="15"/>
  <c r="F1889" i="15"/>
  <c r="G1889" i="15"/>
  <c r="H1889" i="15"/>
  <c r="I1889" i="15"/>
  <c r="J1889" i="15"/>
  <c r="K1889" i="15"/>
  <c r="L1889" i="15"/>
  <c r="A1890" i="15"/>
  <c r="B1890" i="15"/>
  <c r="C1890" i="15"/>
  <c r="D1890" i="15"/>
  <c r="E1890" i="15"/>
  <c r="F1890" i="15"/>
  <c r="G1890" i="15"/>
  <c r="H1890" i="15"/>
  <c r="I1890" i="15"/>
  <c r="J1890" i="15"/>
  <c r="K1890" i="15"/>
  <c r="L1890" i="15"/>
  <c r="A1891" i="15"/>
  <c r="B1891" i="15"/>
  <c r="C1891" i="15"/>
  <c r="D1891" i="15"/>
  <c r="E1891" i="15"/>
  <c r="F1891" i="15"/>
  <c r="G1891" i="15"/>
  <c r="H1891" i="15"/>
  <c r="I1891" i="15"/>
  <c r="J1891" i="15"/>
  <c r="K1891" i="15"/>
  <c r="L1891" i="15"/>
  <c r="A1892" i="15"/>
  <c r="B1892" i="15"/>
  <c r="C1892" i="15"/>
  <c r="D1892" i="15"/>
  <c r="E1892" i="15"/>
  <c r="F1892" i="15"/>
  <c r="G1892" i="15"/>
  <c r="H1892" i="15"/>
  <c r="I1892" i="15"/>
  <c r="J1892" i="15"/>
  <c r="K1892" i="15"/>
  <c r="L1892" i="15"/>
  <c r="A1893" i="15"/>
  <c r="B1893" i="15"/>
  <c r="C1893" i="15"/>
  <c r="D1893" i="15"/>
  <c r="E1893" i="15"/>
  <c r="F1893" i="15"/>
  <c r="G1893" i="15"/>
  <c r="H1893" i="15"/>
  <c r="I1893" i="15"/>
  <c r="J1893" i="15"/>
  <c r="K1893" i="15"/>
  <c r="L1893" i="15"/>
  <c r="A1894" i="15"/>
  <c r="B1894" i="15"/>
  <c r="C1894" i="15"/>
  <c r="D1894" i="15"/>
  <c r="E1894" i="15"/>
  <c r="F1894" i="15"/>
  <c r="G1894" i="15"/>
  <c r="H1894" i="15"/>
  <c r="I1894" i="15"/>
  <c r="J1894" i="15"/>
  <c r="K1894" i="15"/>
  <c r="L1894" i="15"/>
  <c r="A1895" i="15"/>
  <c r="B1895" i="15"/>
  <c r="C1895" i="15"/>
  <c r="D1895" i="15"/>
  <c r="E1895" i="15"/>
  <c r="F1895" i="15"/>
  <c r="G1895" i="15"/>
  <c r="H1895" i="15"/>
  <c r="I1895" i="15"/>
  <c r="J1895" i="15"/>
  <c r="K1895" i="15"/>
  <c r="L1895" i="15"/>
  <c r="A1896" i="15"/>
  <c r="B1896" i="15"/>
  <c r="C1896" i="15"/>
  <c r="D1896" i="15"/>
  <c r="E1896" i="15"/>
  <c r="F1896" i="15"/>
  <c r="G1896" i="15"/>
  <c r="H1896" i="15"/>
  <c r="I1896" i="15"/>
  <c r="J1896" i="15"/>
  <c r="K1896" i="15"/>
  <c r="L1896" i="15"/>
  <c r="A1897" i="15"/>
  <c r="B1897" i="15"/>
  <c r="C1897" i="15"/>
  <c r="D1897" i="15"/>
  <c r="E1897" i="15"/>
  <c r="F1897" i="15"/>
  <c r="G1897" i="15"/>
  <c r="H1897" i="15"/>
  <c r="I1897" i="15"/>
  <c r="J1897" i="15"/>
  <c r="K1897" i="15"/>
  <c r="L1897" i="15"/>
  <c r="A1898" i="15"/>
  <c r="B1898" i="15"/>
  <c r="C1898" i="15"/>
  <c r="D1898" i="15"/>
  <c r="E1898" i="15"/>
  <c r="F1898" i="15"/>
  <c r="G1898" i="15"/>
  <c r="H1898" i="15"/>
  <c r="I1898" i="15"/>
  <c r="J1898" i="15"/>
  <c r="K1898" i="15"/>
  <c r="L1898" i="15"/>
  <c r="A1899" i="15"/>
  <c r="B1899" i="15"/>
  <c r="C1899" i="15"/>
  <c r="D1899" i="15"/>
  <c r="E1899" i="15"/>
  <c r="F1899" i="15"/>
  <c r="G1899" i="15"/>
  <c r="H1899" i="15"/>
  <c r="I1899" i="15"/>
  <c r="J1899" i="15"/>
  <c r="K1899" i="15"/>
  <c r="L1899" i="15"/>
  <c r="A1900" i="15"/>
  <c r="B1900" i="15"/>
  <c r="C1900" i="15"/>
  <c r="D1900" i="15"/>
  <c r="E1900" i="15"/>
  <c r="F1900" i="15"/>
  <c r="G1900" i="15"/>
  <c r="H1900" i="15"/>
  <c r="I1900" i="15"/>
  <c r="J1900" i="15"/>
  <c r="K1900" i="15"/>
  <c r="L1900" i="15"/>
  <c r="A1901" i="15"/>
  <c r="B1901" i="15"/>
  <c r="C1901" i="15"/>
  <c r="D1901" i="15"/>
  <c r="E1901" i="15"/>
  <c r="F1901" i="15"/>
  <c r="G1901" i="15"/>
  <c r="H1901" i="15"/>
  <c r="I1901" i="15"/>
  <c r="J1901" i="15"/>
  <c r="K1901" i="15"/>
  <c r="L1901" i="15"/>
  <c r="A1902" i="15"/>
  <c r="B1902" i="15"/>
  <c r="C1902" i="15"/>
  <c r="D1902" i="15"/>
  <c r="E1902" i="15"/>
  <c r="F1902" i="15"/>
  <c r="G1902" i="15"/>
  <c r="H1902" i="15"/>
  <c r="I1902" i="15"/>
  <c r="J1902" i="15"/>
  <c r="K1902" i="15"/>
  <c r="L1902" i="15"/>
  <c r="A1903" i="15"/>
  <c r="B1903" i="15"/>
  <c r="C1903" i="15"/>
  <c r="D1903" i="15"/>
  <c r="E1903" i="15"/>
  <c r="F1903" i="15"/>
  <c r="G1903" i="15"/>
  <c r="H1903" i="15"/>
  <c r="I1903" i="15"/>
  <c r="J1903" i="15"/>
  <c r="K1903" i="15"/>
  <c r="L1903" i="15"/>
  <c r="A1350" i="15"/>
  <c r="B1350" i="15"/>
  <c r="C1350" i="15"/>
  <c r="D1350" i="15"/>
  <c r="E1350" i="15"/>
  <c r="F1350" i="15"/>
  <c r="G1350" i="15"/>
  <c r="H1350" i="15"/>
  <c r="I1350" i="15"/>
  <c r="J1350" i="15"/>
  <c r="K1350" i="15"/>
  <c r="L1350" i="15"/>
  <c r="A1351" i="15"/>
  <c r="B1351" i="15"/>
  <c r="C1351" i="15"/>
  <c r="D1351" i="15"/>
  <c r="E1351" i="15"/>
  <c r="F1351" i="15"/>
  <c r="G1351" i="15"/>
  <c r="H1351" i="15"/>
  <c r="I1351" i="15"/>
  <c r="J1351" i="15"/>
  <c r="K1351" i="15"/>
  <c r="L1351" i="15"/>
  <c r="A1352" i="15"/>
  <c r="B1352" i="15"/>
  <c r="C1352" i="15"/>
  <c r="D1352" i="15"/>
  <c r="E1352" i="15"/>
  <c r="F1352" i="15"/>
  <c r="G1352" i="15"/>
  <c r="H1352" i="15"/>
  <c r="I1352" i="15"/>
  <c r="J1352" i="15"/>
  <c r="K1352" i="15"/>
  <c r="L1352" i="15"/>
  <c r="A1353" i="15"/>
  <c r="B1353" i="15"/>
  <c r="C1353" i="15"/>
  <c r="D1353" i="15"/>
  <c r="E1353" i="15"/>
  <c r="F1353" i="15"/>
  <c r="G1353" i="15"/>
  <c r="H1353" i="15"/>
  <c r="I1353" i="15"/>
  <c r="J1353" i="15"/>
  <c r="K1353" i="15"/>
  <c r="L1353" i="15"/>
  <c r="A1354" i="15"/>
  <c r="B1354" i="15"/>
  <c r="C1354" i="15"/>
  <c r="D1354" i="15"/>
  <c r="E1354" i="15"/>
  <c r="F1354" i="15"/>
  <c r="G1354" i="15"/>
  <c r="H1354" i="15"/>
  <c r="I1354" i="15"/>
  <c r="J1354" i="15"/>
  <c r="K1354" i="15"/>
  <c r="L1354" i="15"/>
  <c r="A1355" i="15"/>
  <c r="B1355" i="15"/>
  <c r="C1355" i="15"/>
  <c r="D1355" i="15"/>
  <c r="E1355" i="15"/>
  <c r="F1355" i="15"/>
  <c r="G1355" i="15"/>
  <c r="H1355" i="15"/>
  <c r="I1355" i="15"/>
  <c r="J1355" i="15"/>
  <c r="K1355" i="15"/>
  <c r="L1355" i="15"/>
  <c r="A1356" i="15"/>
  <c r="B1356" i="15"/>
  <c r="C1356" i="15"/>
  <c r="D1356" i="15"/>
  <c r="E1356" i="15"/>
  <c r="F1356" i="15"/>
  <c r="G1356" i="15"/>
  <c r="H1356" i="15"/>
  <c r="I1356" i="15"/>
  <c r="J1356" i="15"/>
  <c r="K1356" i="15"/>
  <c r="L1356" i="15"/>
  <c r="A1357" i="15"/>
  <c r="B1357" i="15"/>
  <c r="C1357" i="15"/>
  <c r="D1357" i="15"/>
  <c r="E1357" i="15"/>
  <c r="F1357" i="15"/>
  <c r="G1357" i="15"/>
  <c r="H1357" i="15"/>
  <c r="I1357" i="15"/>
  <c r="J1357" i="15"/>
  <c r="K1357" i="15"/>
  <c r="L1357" i="15"/>
  <c r="A1358" i="15"/>
  <c r="B1358" i="15"/>
  <c r="C1358" i="15"/>
  <c r="D1358" i="15"/>
  <c r="E1358" i="15"/>
  <c r="F1358" i="15"/>
  <c r="G1358" i="15"/>
  <c r="H1358" i="15"/>
  <c r="I1358" i="15"/>
  <c r="J1358" i="15"/>
  <c r="K1358" i="15"/>
  <c r="L1358" i="15"/>
  <c r="A1359" i="15"/>
  <c r="B1359" i="15"/>
  <c r="C1359" i="15"/>
  <c r="D1359" i="15"/>
  <c r="E1359" i="15"/>
  <c r="F1359" i="15"/>
  <c r="G1359" i="15"/>
  <c r="H1359" i="15"/>
  <c r="I1359" i="15"/>
  <c r="J1359" i="15"/>
  <c r="K1359" i="15"/>
  <c r="L1359" i="15"/>
  <c r="A1360" i="15"/>
  <c r="B1360" i="15"/>
  <c r="C1360" i="15"/>
  <c r="D1360" i="15"/>
  <c r="E1360" i="15"/>
  <c r="F1360" i="15"/>
  <c r="G1360" i="15"/>
  <c r="H1360" i="15"/>
  <c r="I1360" i="15"/>
  <c r="J1360" i="15"/>
  <c r="K1360" i="15"/>
  <c r="L1360" i="15"/>
  <c r="A1361" i="15"/>
  <c r="B1361" i="15"/>
  <c r="C1361" i="15"/>
  <c r="D1361" i="15"/>
  <c r="E1361" i="15"/>
  <c r="F1361" i="15"/>
  <c r="G1361" i="15"/>
  <c r="H1361" i="15"/>
  <c r="I1361" i="15"/>
  <c r="J1361" i="15"/>
  <c r="K1361" i="15"/>
  <c r="L1361" i="15"/>
  <c r="A1362" i="15"/>
  <c r="B1362" i="15"/>
  <c r="C1362" i="15"/>
  <c r="D1362" i="15"/>
  <c r="E1362" i="15"/>
  <c r="F1362" i="15"/>
  <c r="G1362" i="15"/>
  <c r="H1362" i="15"/>
  <c r="I1362" i="15"/>
  <c r="J1362" i="15"/>
  <c r="K1362" i="15"/>
  <c r="L1362" i="15"/>
  <c r="A1363" i="15"/>
  <c r="B1363" i="15"/>
  <c r="C1363" i="15"/>
  <c r="D1363" i="15"/>
  <c r="E1363" i="15"/>
  <c r="F1363" i="15"/>
  <c r="G1363" i="15"/>
  <c r="H1363" i="15"/>
  <c r="I1363" i="15"/>
  <c r="J1363" i="15"/>
  <c r="K1363" i="15"/>
  <c r="L1363" i="15"/>
  <c r="A1364" i="15"/>
  <c r="B1364" i="15"/>
  <c r="C1364" i="15"/>
  <c r="D1364" i="15"/>
  <c r="E1364" i="15"/>
  <c r="F1364" i="15"/>
  <c r="G1364" i="15"/>
  <c r="H1364" i="15"/>
  <c r="I1364" i="15"/>
  <c r="J1364" i="15"/>
  <c r="K1364" i="15"/>
  <c r="L1364" i="15"/>
  <c r="A1365" i="15"/>
  <c r="B1365" i="15"/>
  <c r="C1365" i="15"/>
  <c r="D1365" i="15"/>
  <c r="E1365" i="15"/>
  <c r="F1365" i="15"/>
  <c r="G1365" i="15"/>
  <c r="H1365" i="15"/>
  <c r="I1365" i="15"/>
  <c r="J1365" i="15"/>
  <c r="K1365" i="15"/>
  <c r="L1365" i="15"/>
  <c r="A1366" i="15"/>
  <c r="B1366" i="15"/>
  <c r="C1366" i="15"/>
  <c r="D1366" i="15"/>
  <c r="E1366" i="15"/>
  <c r="F1366" i="15"/>
  <c r="G1366" i="15"/>
  <c r="H1366" i="15"/>
  <c r="I1366" i="15"/>
  <c r="J1366" i="15"/>
  <c r="K1366" i="15"/>
  <c r="L1366" i="15"/>
  <c r="A1367" i="15"/>
  <c r="B1367" i="15"/>
  <c r="C1367" i="15"/>
  <c r="D1367" i="15"/>
  <c r="E1367" i="15"/>
  <c r="F1367" i="15"/>
  <c r="G1367" i="15"/>
  <c r="H1367" i="15"/>
  <c r="I1367" i="15"/>
  <c r="J1367" i="15"/>
  <c r="K1367" i="15"/>
  <c r="L1367" i="15"/>
  <c r="A1368" i="15"/>
  <c r="B1368" i="15"/>
  <c r="C1368" i="15"/>
  <c r="D1368" i="15"/>
  <c r="E1368" i="15"/>
  <c r="F1368" i="15"/>
  <c r="G1368" i="15"/>
  <c r="H1368" i="15"/>
  <c r="I1368" i="15"/>
  <c r="J1368" i="15"/>
  <c r="K1368" i="15"/>
  <c r="L1368" i="15"/>
  <c r="A1369" i="15"/>
  <c r="B1369" i="15"/>
  <c r="C1369" i="15"/>
  <c r="D1369" i="15"/>
  <c r="E1369" i="15"/>
  <c r="F1369" i="15"/>
  <c r="G1369" i="15"/>
  <c r="H1369" i="15"/>
  <c r="I1369" i="15"/>
  <c r="J1369" i="15"/>
  <c r="K1369" i="15"/>
  <c r="L1369" i="15"/>
  <c r="A1370" i="15"/>
  <c r="B1370" i="15"/>
  <c r="C1370" i="15"/>
  <c r="D1370" i="15"/>
  <c r="E1370" i="15"/>
  <c r="F1370" i="15"/>
  <c r="G1370" i="15"/>
  <c r="H1370" i="15"/>
  <c r="I1370" i="15"/>
  <c r="J1370" i="15"/>
  <c r="K1370" i="15"/>
  <c r="L1370" i="15"/>
  <c r="A1371" i="15"/>
  <c r="B1371" i="15"/>
  <c r="C1371" i="15"/>
  <c r="D1371" i="15"/>
  <c r="E1371" i="15"/>
  <c r="F1371" i="15"/>
  <c r="G1371" i="15"/>
  <c r="H1371" i="15"/>
  <c r="I1371" i="15"/>
  <c r="J1371" i="15"/>
  <c r="K1371" i="15"/>
  <c r="L1371" i="15"/>
  <c r="A1372" i="15"/>
  <c r="B1372" i="15"/>
  <c r="C1372" i="15"/>
  <c r="D1372" i="15"/>
  <c r="E1372" i="15"/>
  <c r="F1372" i="15"/>
  <c r="G1372" i="15"/>
  <c r="H1372" i="15"/>
  <c r="I1372" i="15"/>
  <c r="J1372" i="15"/>
  <c r="K1372" i="15"/>
  <c r="L1372" i="15"/>
  <c r="A1373" i="15"/>
  <c r="B1373" i="15"/>
  <c r="C1373" i="15"/>
  <c r="D1373" i="15"/>
  <c r="E1373" i="15"/>
  <c r="F1373" i="15"/>
  <c r="G1373" i="15"/>
  <c r="H1373" i="15"/>
  <c r="I1373" i="15"/>
  <c r="J1373" i="15"/>
  <c r="K1373" i="15"/>
  <c r="L1373" i="15"/>
  <c r="A1374" i="15"/>
  <c r="B1374" i="15"/>
  <c r="C1374" i="15"/>
  <c r="D1374" i="15"/>
  <c r="E1374" i="15"/>
  <c r="F1374" i="15"/>
  <c r="G1374" i="15"/>
  <c r="H1374" i="15"/>
  <c r="I1374" i="15"/>
  <c r="J1374" i="15"/>
  <c r="K1374" i="15"/>
  <c r="L1374" i="15"/>
  <c r="A1375" i="15"/>
  <c r="B1375" i="15"/>
  <c r="C1375" i="15"/>
  <c r="D1375" i="15"/>
  <c r="E1375" i="15"/>
  <c r="F1375" i="15"/>
  <c r="G1375" i="15"/>
  <c r="H1375" i="15"/>
  <c r="I1375" i="15"/>
  <c r="J1375" i="15"/>
  <c r="K1375" i="15"/>
  <c r="L1375" i="15"/>
  <c r="A1376" i="15"/>
  <c r="B1376" i="15"/>
  <c r="C1376" i="15"/>
  <c r="D1376" i="15"/>
  <c r="E1376" i="15"/>
  <c r="F1376" i="15"/>
  <c r="G1376" i="15"/>
  <c r="H1376" i="15"/>
  <c r="I1376" i="15"/>
  <c r="J1376" i="15"/>
  <c r="K1376" i="15"/>
  <c r="L1376" i="15"/>
  <c r="A1377" i="15"/>
  <c r="B1377" i="15"/>
  <c r="C1377" i="15"/>
  <c r="D1377" i="15"/>
  <c r="E1377" i="15"/>
  <c r="F1377" i="15"/>
  <c r="G1377" i="15"/>
  <c r="H1377" i="15"/>
  <c r="I1377" i="15"/>
  <c r="J1377" i="15"/>
  <c r="K1377" i="15"/>
  <c r="L1377" i="15"/>
  <c r="A1378" i="15"/>
  <c r="B1378" i="15"/>
  <c r="C1378" i="15"/>
  <c r="D1378" i="15"/>
  <c r="E1378" i="15"/>
  <c r="F1378" i="15"/>
  <c r="G1378" i="15"/>
  <c r="H1378" i="15"/>
  <c r="I1378" i="15"/>
  <c r="J1378" i="15"/>
  <c r="K1378" i="15"/>
  <c r="L1378" i="15"/>
  <c r="A1379" i="15"/>
  <c r="B1379" i="15"/>
  <c r="C1379" i="15"/>
  <c r="D1379" i="15"/>
  <c r="E1379" i="15"/>
  <c r="F1379" i="15"/>
  <c r="G1379" i="15"/>
  <c r="H1379" i="15"/>
  <c r="I1379" i="15"/>
  <c r="J1379" i="15"/>
  <c r="K1379" i="15"/>
  <c r="L1379" i="15"/>
  <c r="A1380" i="15"/>
  <c r="B1380" i="15"/>
  <c r="C1380" i="15"/>
  <c r="D1380" i="15"/>
  <c r="E1380" i="15"/>
  <c r="F1380" i="15"/>
  <c r="G1380" i="15"/>
  <c r="H1380" i="15"/>
  <c r="I1380" i="15"/>
  <c r="J1380" i="15"/>
  <c r="K1380" i="15"/>
  <c r="L1380" i="15"/>
  <c r="A1381" i="15"/>
  <c r="B1381" i="15"/>
  <c r="C1381" i="15"/>
  <c r="D1381" i="15"/>
  <c r="E1381" i="15"/>
  <c r="F1381" i="15"/>
  <c r="G1381" i="15"/>
  <c r="H1381" i="15"/>
  <c r="I1381" i="15"/>
  <c r="J1381" i="15"/>
  <c r="K1381" i="15"/>
  <c r="L1381" i="15"/>
  <c r="A1382" i="15"/>
  <c r="B1382" i="15"/>
  <c r="C1382" i="15"/>
  <c r="D1382" i="15"/>
  <c r="E1382" i="15"/>
  <c r="F1382" i="15"/>
  <c r="G1382" i="15"/>
  <c r="H1382" i="15"/>
  <c r="I1382" i="15"/>
  <c r="J1382" i="15"/>
  <c r="K1382" i="15"/>
  <c r="L1382" i="15"/>
  <c r="A1383" i="15"/>
  <c r="B1383" i="15"/>
  <c r="C1383" i="15"/>
  <c r="D1383" i="15"/>
  <c r="E1383" i="15"/>
  <c r="F1383" i="15"/>
  <c r="G1383" i="15"/>
  <c r="H1383" i="15"/>
  <c r="I1383" i="15"/>
  <c r="J1383" i="15"/>
  <c r="K1383" i="15"/>
  <c r="L1383" i="15"/>
  <c r="A1384" i="15"/>
  <c r="B1384" i="15"/>
  <c r="C1384" i="15"/>
  <c r="D1384" i="15"/>
  <c r="E1384" i="15"/>
  <c r="F1384" i="15"/>
  <c r="G1384" i="15"/>
  <c r="H1384" i="15"/>
  <c r="I1384" i="15"/>
  <c r="J1384" i="15"/>
  <c r="K1384" i="15"/>
  <c r="L1384" i="15"/>
  <c r="A1385" i="15"/>
  <c r="B1385" i="15"/>
  <c r="C1385" i="15"/>
  <c r="D1385" i="15"/>
  <c r="E1385" i="15"/>
  <c r="F1385" i="15"/>
  <c r="G1385" i="15"/>
  <c r="H1385" i="15"/>
  <c r="I1385" i="15"/>
  <c r="J1385" i="15"/>
  <c r="K1385" i="15"/>
  <c r="L1385" i="15"/>
  <c r="A1386" i="15"/>
  <c r="B1386" i="15"/>
  <c r="C1386" i="15"/>
  <c r="D1386" i="15"/>
  <c r="E1386" i="15"/>
  <c r="F1386" i="15"/>
  <c r="G1386" i="15"/>
  <c r="H1386" i="15"/>
  <c r="I1386" i="15"/>
  <c r="J1386" i="15"/>
  <c r="K1386" i="15"/>
  <c r="L1386" i="15"/>
  <c r="A1387" i="15"/>
  <c r="B1387" i="15"/>
  <c r="C1387" i="15"/>
  <c r="D1387" i="15"/>
  <c r="E1387" i="15"/>
  <c r="F1387" i="15"/>
  <c r="G1387" i="15"/>
  <c r="H1387" i="15"/>
  <c r="I1387" i="15"/>
  <c r="J1387" i="15"/>
  <c r="K1387" i="15"/>
  <c r="L1387" i="15"/>
  <c r="A1388" i="15"/>
  <c r="B1388" i="15"/>
  <c r="C1388" i="15"/>
  <c r="D1388" i="15"/>
  <c r="E1388" i="15"/>
  <c r="F1388" i="15"/>
  <c r="G1388" i="15"/>
  <c r="H1388" i="15"/>
  <c r="I1388" i="15"/>
  <c r="J1388" i="15"/>
  <c r="K1388" i="15"/>
  <c r="L1388" i="15"/>
  <c r="A1389" i="15"/>
  <c r="B1389" i="15"/>
  <c r="C1389" i="15"/>
  <c r="D1389" i="15"/>
  <c r="E1389" i="15"/>
  <c r="F1389" i="15"/>
  <c r="G1389" i="15"/>
  <c r="H1389" i="15"/>
  <c r="I1389" i="15"/>
  <c r="J1389" i="15"/>
  <c r="K1389" i="15"/>
  <c r="L1389" i="15"/>
  <c r="A1390" i="15"/>
  <c r="B1390" i="15"/>
  <c r="C1390" i="15"/>
  <c r="D1390" i="15"/>
  <c r="E1390" i="15"/>
  <c r="F1390" i="15"/>
  <c r="G1390" i="15"/>
  <c r="H1390" i="15"/>
  <c r="I1390" i="15"/>
  <c r="J1390" i="15"/>
  <c r="K1390" i="15"/>
  <c r="L1390" i="15"/>
  <c r="A1391" i="15"/>
  <c r="B1391" i="15"/>
  <c r="C1391" i="15"/>
  <c r="D1391" i="15"/>
  <c r="E1391" i="15"/>
  <c r="F1391" i="15"/>
  <c r="G1391" i="15"/>
  <c r="H1391" i="15"/>
  <c r="I1391" i="15"/>
  <c r="J1391" i="15"/>
  <c r="K1391" i="15"/>
  <c r="L1391" i="15"/>
  <c r="A1392" i="15"/>
  <c r="B1392" i="15"/>
  <c r="C1392" i="15"/>
  <c r="D1392" i="15"/>
  <c r="E1392" i="15"/>
  <c r="F1392" i="15"/>
  <c r="G1392" i="15"/>
  <c r="H1392" i="15"/>
  <c r="I1392" i="15"/>
  <c r="J1392" i="15"/>
  <c r="K1392" i="15"/>
  <c r="L1392" i="15"/>
  <c r="A1393" i="15"/>
  <c r="B1393" i="15"/>
  <c r="C1393" i="15"/>
  <c r="D1393" i="15"/>
  <c r="E1393" i="15"/>
  <c r="F1393" i="15"/>
  <c r="G1393" i="15"/>
  <c r="H1393" i="15"/>
  <c r="I1393" i="15"/>
  <c r="J1393" i="15"/>
  <c r="K1393" i="15"/>
  <c r="L1393" i="15"/>
  <c r="A1394" i="15"/>
  <c r="B1394" i="15"/>
  <c r="C1394" i="15"/>
  <c r="D1394" i="15"/>
  <c r="E1394" i="15"/>
  <c r="F1394" i="15"/>
  <c r="G1394" i="15"/>
  <c r="H1394" i="15"/>
  <c r="I1394" i="15"/>
  <c r="J1394" i="15"/>
  <c r="K1394" i="15"/>
  <c r="L1394" i="15"/>
  <c r="A1395" i="15"/>
  <c r="B1395" i="15"/>
  <c r="C1395" i="15"/>
  <c r="D1395" i="15"/>
  <c r="E1395" i="15"/>
  <c r="F1395" i="15"/>
  <c r="G1395" i="15"/>
  <c r="H1395" i="15"/>
  <c r="I1395" i="15"/>
  <c r="J1395" i="15"/>
  <c r="K1395" i="15"/>
  <c r="L1395" i="15"/>
  <c r="A1396" i="15"/>
  <c r="B1396" i="15"/>
  <c r="C1396" i="15"/>
  <c r="D1396" i="15"/>
  <c r="E1396" i="15"/>
  <c r="F1396" i="15"/>
  <c r="G1396" i="15"/>
  <c r="H1396" i="15"/>
  <c r="I1396" i="15"/>
  <c r="J1396" i="15"/>
  <c r="K1396" i="15"/>
  <c r="L1396" i="15"/>
  <c r="A1397" i="15"/>
  <c r="B1397" i="15"/>
  <c r="C1397" i="15"/>
  <c r="D1397" i="15"/>
  <c r="E1397" i="15"/>
  <c r="F1397" i="15"/>
  <c r="G1397" i="15"/>
  <c r="H1397" i="15"/>
  <c r="I1397" i="15"/>
  <c r="J1397" i="15"/>
  <c r="K1397" i="15"/>
  <c r="L1397" i="15"/>
  <c r="A1398" i="15"/>
  <c r="B1398" i="15"/>
  <c r="C1398" i="15"/>
  <c r="D1398" i="15"/>
  <c r="E1398" i="15"/>
  <c r="F1398" i="15"/>
  <c r="G1398" i="15"/>
  <c r="H1398" i="15"/>
  <c r="I1398" i="15"/>
  <c r="J1398" i="15"/>
  <c r="K1398" i="15"/>
  <c r="L1398" i="15"/>
  <c r="A1399" i="15"/>
  <c r="B1399" i="15"/>
  <c r="C1399" i="15"/>
  <c r="D1399" i="15"/>
  <c r="E1399" i="15"/>
  <c r="F1399" i="15"/>
  <c r="G1399" i="15"/>
  <c r="H1399" i="15"/>
  <c r="I1399" i="15"/>
  <c r="J1399" i="15"/>
  <c r="K1399" i="15"/>
  <c r="L1399" i="15"/>
  <c r="A1400" i="15"/>
  <c r="B1400" i="15"/>
  <c r="C1400" i="15"/>
  <c r="D1400" i="15"/>
  <c r="E1400" i="15"/>
  <c r="F1400" i="15"/>
  <c r="G1400" i="15"/>
  <c r="H1400" i="15"/>
  <c r="I1400" i="15"/>
  <c r="J1400" i="15"/>
  <c r="K1400" i="15"/>
  <c r="L1400" i="15"/>
  <c r="A1401" i="15"/>
  <c r="B1401" i="15"/>
  <c r="C1401" i="15"/>
  <c r="D1401" i="15"/>
  <c r="E1401" i="15"/>
  <c r="F1401" i="15"/>
  <c r="G1401" i="15"/>
  <c r="H1401" i="15"/>
  <c r="I1401" i="15"/>
  <c r="J1401" i="15"/>
  <c r="K1401" i="15"/>
  <c r="L1401" i="15"/>
  <c r="A1402" i="15"/>
  <c r="B1402" i="15"/>
  <c r="C1402" i="15"/>
  <c r="D1402" i="15"/>
  <c r="E1402" i="15"/>
  <c r="F1402" i="15"/>
  <c r="G1402" i="15"/>
  <c r="H1402" i="15"/>
  <c r="I1402" i="15"/>
  <c r="J1402" i="15"/>
  <c r="K1402" i="15"/>
  <c r="L1402" i="15"/>
  <c r="A1403" i="15"/>
  <c r="B1403" i="15"/>
  <c r="C1403" i="15"/>
  <c r="D1403" i="15"/>
  <c r="E1403" i="15"/>
  <c r="F1403" i="15"/>
  <c r="G1403" i="15"/>
  <c r="H1403" i="15"/>
  <c r="I1403" i="15"/>
  <c r="J1403" i="15"/>
  <c r="K1403" i="15"/>
  <c r="L1403" i="15"/>
  <c r="A1404" i="15"/>
  <c r="B1404" i="15"/>
  <c r="C1404" i="15"/>
  <c r="D1404" i="15"/>
  <c r="E1404" i="15"/>
  <c r="F1404" i="15"/>
  <c r="G1404" i="15"/>
  <c r="H1404" i="15"/>
  <c r="I1404" i="15"/>
  <c r="J1404" i="15"/>
  <c r="K1404" i="15"/>
  <c r="L1404" i="15"/>
  <c r="A1405" i="15"/>
  <c r="B1405" i="15"/>
  <c r="C1405" i="15"/>
  <c r="D1405" i="15"/>
  <c r="E1405" i="15"/>
  <c r="F1405" i="15"/>
  <c r="G1405" i="15"/>
  <c r="H1405" i="15"/>
  <c r="I1405" i="15"/>
  <c r="J1405" i="15"/>
  <c r="K1405" i="15"/>
  <c r="L1405" i="15"/>
  <c r="A1406" i="15"/>
  <c r="B1406" i="15"/>
  <c r="C1406" i="15"/>
  <c r="D1406" i="15"/>
  <c r="E1406" i="15"/>
  <c r="F1406" i="15"/>
  <c r="G1406" i="15"/>
  <c r="H1406" i="15"/>
  <c r="I1406" i="15"/>
  <c r="J1406" i="15"/>
  <c r="K1406" i="15"/>
  <c r="L1406" i="15"/>
  <c r="A1407" i="15"/>
  <c r="B1407" i="15"/>
  <c r="C1407" i="15"/>
  <c r="D1407" i="15"/>
  <c r="E1407" i="15"/>
  <c r="F1407" i="15"/>
  <c r="G1407" i="15"/>
  <c r="H1407" i="15"/>
  <c r="I1407" i="15"/>
  <c r="J1407" i="15"/>
  <c r="K1407" i="15"/>
  <c r="L1407" i="15"/>
  <c r="A1408" i="15"/>
  <c r="B1408" i="15"/>
  <c r="C1408" i="15"/>
  <c r="D1408" i="15"/>
  <c r="E1408" i="15"/>
  <c r="F1408" i="15"/>
  <c r="G1408" i="15"/>
  <c r="H1408" i="15"/>
  <c r="I1408" i="15"/>
  <c r="J1408" i="15"/>
  <c r="K1408" i="15"/>
  <c r="L1408" i="15"/>
  <c r="A1409" i="15"/>
  <c r="B1409" i="15"/>
  <c r="C1409" i="15"/>
  <c r="D1409" i="15"/>
  <c r="E1409" i="15"/>
  <c r="F1409" i="15"/>
  <c r="G1409" i="15"/>
  <c r="H1409" i="15"/>
  <c r="I1409" i="15"/>
  <c r="J1409" i="15"/>
  <c r="K1409" i="15"/>
  <c r="L1409" i="15"/>
  <c r="A1410" i="15"/>
  <c r="B1410" i="15"/>
  <c r="C1410" i="15"/>
  <c r="D1410" i="15"/>
  <c r="E1410" i="15"/>
  <c r="F1410" i="15"/>
  <c r="G1410" i="15"/>
  <c r="H1410" i="15"/>
  <c r="I1410" i="15"/>
  <c r="J1410" i="15"/>
  <c r="K1410" i="15"/>
  <c r="L1410" i="15"/>
  <c r="A1411" i="15"/>
  <c r="B1411" i="15"/>
  <c r="C1411" i="15"/>
  <c r="D1411" i="15"/>
  <c r="E1411" i="15"/>
  <c r="F1411" i="15"/>
  <c r="G1411" i="15"/>
  <c r="H1411" i="15"/>
  <c r="I1411" i="15"/>
  <c r="J1411" i="15"/>
  <c r="K1411" i="15"/>
  <c r="L1411" i="15"/>
  <c r="A1412" i="15"/>
  <c r="B1412" i="15"/>
  <c r="C1412" i="15"/>
  <c r="D1412" i="15"/>
  <c r="E1412" i="15"/>
  <c r="F1412" i="15"/>
  <c r="G1412" i="15"/>
  <c r="H1412" i="15"/>
  <c r="I1412" i="15"/>
  <c r="J1412" i="15"/>
  <c r="K1412" i="15"/>
  <c r="L1412" i="15"/>
  <c r="A1413" i="15"/>
  <c r="B1413" i="15"/>
  <c r="C1413" i="15"/>
  <c r="D1413" i="15"/>
  <c r="E1413" i="15"/>
  <c r="F1413" i="15"/>
  <c r="G1413" i="15"/>
  <c r="H1413" i="15"/>
  <c r="I1413" i="15"/>
  <c r="J1413" i="15"/>
  <c r="K1413" i="15"/>
  <c r="L1413" i="15"/>
  <c r="A1414" i="15"/>
  <c r="B1414" i="15"/>
  <c r="C1414" i="15"/>
  <c r="D1414" i="15"/>
  <c r="E1414" i="15"/>
  <c r="F1414" i="15"/>
  <c r="G1414" i="15"/>
  <c r="H1414" i="15"/>
  <c r="I1414" i="15"/>
  <c r="J1414" i="15"/>
  <c r="K1414" i="15"/>
  <c r="L1414" i="15"/>
  <c r="A1415" i="15"/>
  <c r="B1415" i="15"/>
  <c r="C1415" i="15"/>
  <c r="D1415" i="15"/>
  <c r="E1415" i="15"/>
  <c r="F1415" i="15"/>
  <c r="G1415" i="15"/>
  <c r="H1415" i="15"/>
  <c r="I1415" i="15"/>
  <c r="J1415" i="15"/>
  <c r="K1415" i="15"/>
  <c r="L1415" i="15"/>
  <c r="A1416" i="15"/>
  <c r="B1416" i="15"/>
  <c r="C1416" i="15"/>
  <c r="D1416" i="15"/>
  <c r="E1416" i="15"/>
  <c r="F1416" i="15"/>
  <c r="G1416" i="15"/>
  <c r="H1416" i="15"/>
  <c r="I1416" i="15"/>
  <c r="J1416" i="15"/>
  <c r="K1416" i="15"/>
  <c r="L1416" i="15"/>
  <c r="A1417" i="15"/>
  <c r="B1417" i="15"/>
  <c r="C1417" i="15"/>
  <c r="D1417" i="15"/>
  <c r="E1417" i="15"/>
  <c r="F1417" i="15"/>
  <c r="G1417" i="15"/>
  <c r="H1417" i="15"/>
  <c r="I1417" i="15"/>
  <c r="J1417" i="15"/>
  <c r="K1417" i="15"/>
  <c r="L1417" i="15"/>
  <c r="A1418" i="15"/>
  <c r="B1418" i="15"/>
  <c r="C1418" i="15"/>
  <c r="D1418" i="15"/>
  <c r="E1418" i="15"/>
  <c r="F1418" i="15"/>
  <c r="G1418" i="15"/>
  <c r="H1418" i="15"/>
  <c r="I1418" i="15"/>
  <c r="J1418" i="15"/>
  <c r="K1418" i="15"/>
  <c r="L1418" i="15"/>
  <c r="A1419" i="15"/>
  <c r="B1419" i="15"/>
  <c r="C1419" i="15"/>
  <c r="D1419" i="15"/>
  <c r="E1419" i="15"/>
  <c r="F1419" i="15"/>
  <c r="G1419" i="15"/>
  <c r="H1419" i="15"/>
  <c r="I1419" i="15"/>
  <c r="J1419" i="15"/>
  <c r="K1419" i="15"/>
  <c r="L1419" i="15"/>
  <c r="A1420" i="15"/>
  <c r="B1420" i="15"/>
  <c r="C1420" i="15"/>
  <c r="D1420" i="15"/>
  <c r="E1420" i="15"/>
  <c r="F1420" i="15"/>
  <c r="G1420" i="15"/>
  <c r="H1420" i="15"/>
  <c r="I1420" i="15"/>
  <c r="J1420" i="15"/>
  <c r="K1420" i="15"/>
  <c r="L1420" i="15"/>
  <c r="A1421" i="15"/>
  <c r="B1421" i="15"/>
  <c r="C1421" i="15"/>
  <c r="D1421" i="15"/>
  <c r="E1421" i="15"/>
  <c r="F1421" i="15"/>
  <c r="G1421" i="15"/>
  <c r="H1421" i="15"/>
  <c r="I1421" i="15"/>
  <c r="J1421" i="15"/>
  <c r="K1421" i="15"/>
  <c r="L1421" i="15"/>
  <c r="A1422" i="15"/>
  <c r="B1422" i="15"/>
  <c r="C1422" i="15"/>
  <c r="D1422" i="15"/>
  <c r="E1422" i="15"/>
  <c r="F1422" i="15"/>
  <c r="G1422" i="15"/>
  <c r="H1422" i="15"/>
  <c r="I1422" i="15"/>
  <c r="J1422" i="15"/>
  <c r="K1422" i="15"/>
  <c r="L1422" i="15"/>
  <c r="A1423" i="15"/>
  <c r="B1423" i="15"/>
  <c r="C1423" i="15"/>
  <c r="D1423" i="15"/>
  <c r="E1423" i="15"/>
  <c r="F1423" i="15"/>
  <c r="G1423" i="15"/>
  <c r="H1423" i="15"/>
  <c r="I1423" i="15"/>
  <c r="J1423" i="15"/>
  <c r="K1423" i="15"/>
  <c r="L1423" i="15"/>
  <c r="A1424" i="15"/>
  <c r="B1424" i="15"/>
  <c r="C1424" i="15"/>
  <c r="D1424" i="15"/>
  <c r="E1424" i="15"/>
  <c r="F1424" i="15"/>
  <c r="G1424" i="15"/>
  <c r="H1424" i="15"/>
  <c r="I1424" i="15"/>
  <c r="J1424" i="15"/>
  <c r="K1424" i="15"/>
  <c r="L1424" i="15"/>
  <c r="A1425" i="15"/>
  <c r="B1425" i="15"/>
  <c r="C1425" i="15"/>
  <c r="D1425" i="15"/>
  <c r="E1425" i="15"/>
  <c r="F1425" i="15"/>
  <c r="G1425" i="15"/>
  <c r="H1425" i="15"/>
  <c r="I1425" i="15"/>
  <c r="J1425" i="15"/>
  <c r="K1425" i="15"/>
  <c r="L1425" i="15"/>
  <c r="A1426" i="15"/>
  <c r="B1426" i="15"/>
  <c r="C1426" i="15"/>
  <c r="D1426" i="15"/>
  <c r="E1426" i="15"/>
  <c r="F1426" i="15"/>
  <c r="G1426" i="15"/>
  <c r="H1426" i="15"/>
  <c r="I1426" i="15"/>
  <c r="J1426" i="15"/>
  <c r="K1426" i="15"/>
  <c r="L1426" i="15"/>
  <c r="A1427" i="15"/>
  <c r="B1427" i="15"/>
  <c r="C1427" i="15"/>
  <c r="D1427" i="15"/>
  <c r="E1427" i="15"/>
  <c r="F1427" i="15"/>
  <c r="G1427" i="15"/>
  <c r="H1427" i="15"/>
  <c r="I1427" i="15"/>
  <c r="J1427" i="15"/>
  <c r="K1427" i="15"/>
  <c r="L1427" i="15"/>
  <c r="A1428" i="15"/>
  <c r="B1428" i="15"/>
  <c r="C1428" i="15"/>
  <c r="D1428" i="15"/>
  <c r="E1428" i="15"/>
  <c r="F1428" i="15"/>
  <c r="G1428" i="15"/>
  <c r="H1428" i="15"/>
  <c r="I1428" i="15"/>
  <c r="J1428" i="15"/>
  <c r="K1428" i="15"/>
  <c r="L1428" i="15"/>
  <c r="A1429" i="15"/>
  <c r="B1429" i="15"/>
  <c r="C1429" i="15"/>
  <c r="D1429" i="15"/>
  <c r="E1429" i="15"/>
  <c r="F1429" i="15"/>
  <c r="G1429" i="15"/>
  <c r="H1429" i="15"/>
  <c r="I1429" i="15"/>
  <c r="J1429" i="15"/>
  <c r="K1429" i="15"/>
  <c r="L1429" i="15"/>
  <c r="A1430" i="15"/>
  <c r="B1430" i="15"/>
  <c r="C1430" i="15"/>
  <c r="D1430" i="15"/>
  <c r="E1430" i="15"/>
  <c r="F1430" i="15"/>
  <c r="G1430" i="15"/>
  <c r="H1430" i="15"/>
  <c r="I1430" i="15"/>
  <c r="J1430" i="15"/>
  <c r="K1430" i="15"/>
  <c r="L1430" i="15"/>
  <c r="A1431" i="15"/>
  <c r="B1431" i="15"/>
  <c r="C1431" i="15"/>
  <c r="D1431" i="15"/>
  <c r="E1431" i="15"/>
  <c r="F1431" i="15"/>
  <c r="G1431" i="15"/>
  <c r="H1431" i="15"/>
  <c r="I1431" i="15"/>
  <c r="J1431" i="15"/>
  <c r="K1431" i="15"/>
  <c r="L1431" i="15"/>
  <c r="A1432" i="15"/>
  <c r="B1432" i="15"/>
  <c r="C1432" i="15"/>
  <c r="D1432" i="15"/>
  <c r="E1432" i="15"/>
  <c r="F1432" i="15"/>
  <c r="G1432" i="15"/>
  <c r="H1432" i="15"/>
  <c r="I1432" i="15"/>
  <c r="J1432" i="15"/>
  <c r="K1432" i="15"/>
  <c r="L1432" i="15"/>
  <c r="A1433" i="15"/>
  <c r="B1433" i="15"/>
  <c r="C1433" i="15"/>
  <c r="D1433" i="15"/>
  <c r="E1433" i="15"/>
  <c r="F1433" i="15"/>
  <c r="G1433" i="15"/>
  <c r="H1433" i="15"/>
  <c r="I1433" i="15"/>
  <c r="J1433" i="15"/>
  <c r="K1433" i="15"/>
  <c r="L1433" i="15"/>
  <c r="A1434" i="15"/>
  <c r="B1434" i="15"/>
  <c r="C1434" i="15"/>
  <c r="D1434" i="15"/>
  <c r="E1434" i="15"/>
  <c r="F1434" i="15"/>
  <c r="G1434" i="15"/>
  <c r="H1434" i="15"/>
  <c r="I1434" i="15"/>
  <c r="J1434" i="15"/>
  <c r="K1434" i="15"/>
  <c r="L1434" i="15"/>
  <c r="A1435" i="15"/>
  <c r="B1435" i="15"/>
  <c r="C1435" i="15"/>
  <c r="D1435" i="15"/>
  <c r="E1435" i="15"/>
  <c r="F1435" i="15"/>
  <c r="G1435" i="15"/>
  <c r="H1435" i="15"/>
  <c r="I1435" i="15"/>
  <c r="J1435" i="15"/>
  <c r="K1435" i="15"/>
  <c r="L1435" i="15"/>
  <c r="A1436" i="15"/>
  <c r="B1436" i="15"/>
  <c r="C1436" i="15"/>
  <c r="D1436" i="15"/>
  <c r="E1436" i="15"/>
  <c r="F1436" i="15"/>
  <c r="G1436" i="15"/>
  <c r="H1436" i="15"/>
  <c r="I1436" i="15"/>
  <c r="J1436" i="15"/>
  <c r="K1436" i="15"/>
  <c r="L1436" i="15"/>
  <c r="A1437" i="15"/>
  <c r="B1437" i="15"/>
  <c r="C1437" i="15"/>
  <c r="D1437" i="15"/>
  <c r="E1437" i="15"/>
  <c r="F1437" i="15"/>
  <c r="G1437" i="15"/>
  <c r="H1437" i="15"/>
  <c r="I1437" i="15"/>
  <c r="J1437" i="15"/>
  <c r="K1437" i="15"/>
  <c r="L1437" i="15"/>
  <c r="A1438" i="15"/>
  <c r="B1438" i="15"/>
  <c r="C1438" i="15"/>
  <c r="D1438" i="15"/>
  <c r="E1438" i="15"/>
  <c r="F1438" i="15"/>
  <c r="G1438" i="15"/>
  <c r="H1438" i="15"/>
  <c r="I1438" i="15"/>
  <c r="J1438" i="15"/>
  <c r="K1438" i="15"/>
  <c r="L1438" i="15"/>
  <c r="A1439" i="15"/>
  <c r="B1439" i="15"/>
  <c r="C1439" i="15"/>
  <c r="D1439" i="15"/>
  <c r="E1439" i="15"/>
  <c r="F1439" i="15"/>
  <c r="G1439" i="15"/>
  <c r="H1439" i="15"/>
  <c r="I1439" i="15"/>
  <c r="J1439" i="15"/>
  <c r="K1439" i="15"/>
  <c r="L1439" i="15"/>
  <c r="A1440" i="15"/>
  <c r="B1440" i="15"/>
  <c r="C1440" i="15"/>
  <c r="D1440" i="15"/>
  <c r="E1440" i="15"/>
  <c r="F1440" i="15"/>
  <c r="G1440" i="15"/>
  <c r="H1440" i="15"/>
  <c r="I1440" i="15"/>
  <c r="J1440" i="15"/>
  <c r="K1440" i="15"/>
  <c r="L1440" i="15"/>
  <c r="A1441" i="15"/>
  <c r="B1441" i="15"/>
  <c r="C1441" i="15"/>
  <c r="D1441" i="15"/>
  <c r="E1441" i="15"/>
  <c r="F1441" i="15"/>
  <c r="G1441" i="15"/>
  <c r="H1441" i="15"/>
  <c r="I1441" i="15"/>
  <c r="J1441" i="15"/>
  <c r="K1441" i="15"/>
  <c r="L1441" i="15"/>
  <c r="A1442" i="15"/>
  <c r="B1442" i="15"/>
  <c r="C1442" i="15"/>
  <c r="D1442" i="15"/>
  <c r="E1442" i="15"/>
  <c r="F1442" i="15"/>
  <c r="G1442" i="15"/>
  <c r="H1442" i="15"/>
  <c r="I1442" i="15"/>
  <c r="J1442" i="15"/>
  <c r="K1442" i="15"/>
  <c r="L1442" i="15"/>
  <c r="A1443" i="15"/>
  <c r="B1443" i="15"/>
  <c r="C1443" i="15"/>
  <c r="D1443" i="15"/>
  <c r="E1443" i="15"/>
  <c r="F1443" i="15"/>
  <c r="G1443" i="15"/>
  <c r="H1443" i="15"/>
  <c r="I1443" i="15"/>
  <c r="J1443" i="15"/>
  <c r="K1443" i="15"/>
  <c r="L1443" i="15"/>
  <c r="A1444" i="15"/>
  <c r="B1444" i="15"/>
  <c r="C1444" i="15"/>
  <c r="D1444" i="15"/>
  <c r="E1444" i="15"/>
  <c r="F1444" i="15"/>
  <c r="G1444" i="15"/>
  <c r="H1444" i="15"/>
  <c r="I1444" i="15"/>
  <c r="J1444" i="15"/>
  <c r="K1444" i="15"/>
  <c r="L1444" i="15"/>
  <c r="A1445" i="15"/>
  <c r="B1445" i="15"/>
  <c r="C1445" i="15"/>
  <c r="D1445" i="15"/>
  <c r="E1445" i="15"/>
  <c r="F1445" i="15"/>
  <c r="G1445" i="15"/>
  <c r="H1445" i="15"/>
  <c r="I1445" i="15"/>
  <c r="J1445" i="15"/>
  <c r="K1445" i="15"/>
  <c r="L1445" i="15"/>
  <c r="A1446" i="15"/>
  <c r="B1446" i="15"/>
  <c r="C1446" i="15"/>
  <c r="D1446" i="15"/>
  <c r="E1446" i="15"/>
  <c r="F1446" i="15"/>
  <c r="G1446" i="15"/>
  <c r="H1446" i="15"/>
  <c r="I1446" i="15"/>
  <c r="J1446" i="15"/>
  <c r="K1446" i="15"/>
  <c r="L1446" i="15"/>
  <c r="A1447" i="15"/>
  <c r="B1447" i="15"/>
  <c r="C1447" i="15"/>
  <c r="D1447" i="15"/>
  <c r="E1447" i="15"/>
  <c r="F1447" i="15"/>
  <c r="G1447" i="15"/>
  <c r="H1447" i="15"/>
  <c r="I1447" i="15"/>
  <c r="J1447" i="15"/>
  <c r="K1447" i="15"/>
  <c r="L1447" i="15"/>
  <c r="A1448" i="15"/>
  <c r="B1448" i="15"/>
  <c r="C1448" i="15"/>
  <c r="D1448" i="15"/>
  <c r="E1448" i="15"/>
  <c r="F1448" i="15"/>
  <c r="G1448" i="15"/>
  <c r="H1448" i="15"/>
  <c r="I1448" i="15"/>
  <c r="J1448" i="15"/>
  <c r="K1448" i="15"/>
  <c r="L1448" i="15"/>
  <c r="A1449" i="15"/>
  <c r="B1449" i="15"/>
  <c r="C1449" i="15"/>
  <c r="D1449" i="15"/>
  <c r="E1449" i="15"/>
  <c r="F1449" i="15"/>
  <c r="G1449" i="15"/>
  <c r="H1449" i="15"/>
  <c r="I1449" i="15"/>
  <c r="J1449" i="15"/>
  <c r="K1449" i="15"/>
  <c r="L1449" i="15"/>
  <c r="A1450" i="15"/>
  <c r="B1450" i="15"/>
  <c r="C1450" i="15"/>
  <c r="D1450" i="15"/>
  <c r="E1450" i="15"/>
  <c r="F1450" i="15"/>
  <c r="G1450" i="15"/>
  <c r="H1450" i="15"/>
  <c r="I1450" i="15"/>
  <c r="J1450" i="15"/>
  <c r="K1450" i="15"/>
  <c r="L1450" i="15"/>
  <c r="A1451" i="15"/>
  <c r="B1451" i="15"/>
  <c r="C1451" i="15"/>
  <c r="D1451" i="15"/>
  <c r="E1451" i="15"/>
  <c r="F1451" i="15"/>
  <c r="G1451" i="15"/>
  <c r="H1451" i="15"/>
  <c r="I1451" i="15"/>
  <c r="J1451" i="15"/>
  <c r="K1451" i="15"/>
  <c r="L1451" i="15"/>
  <c r="A1452" i="15"/>
  <c r="B1452" i="15"/>
  <c r="C1452" i="15"/>
  <c r="D1452" i="15"/>
  <c r="E1452" i="15"/>
  <c r="F1452" i="15"/>
  <c r="G1452" i="15"/>
  <c r="H1452" i="15"/>
  <c r="I1452" i="15"/>
  <c r="J1452" i="15"/>
  <c r="K1452" i="15"/>
  <c r="L1452" i="15"/>
  <c r="A1453" i="15"/>
  <c r="B1453" i="15"/>
  <c r="C1453" i="15"/>
  <c r="D1453" i="15"/>
  <c r="E1453" i="15"/>
  <c r="F1453" i="15"/>
  <c r="G1453" i="15"/>
  <c r="H1453" i="15"/>
  <c r="I1453" i="15"/>
  <c r="J1453" i="15"/>
  <c r="K1453" i="15"/>
  <c r="L1453" i="15"/>
  <c r="A1454" i="15"/>
  <c r="B1454" i="15"/>
  <c r="C1454" i="15"/>
  <c r="D1454" i="15"/>
  <c r="E1454" i="15"/>
  <c r="F1454" i="15"/>
  <c r="G1454" i="15"/>
  <c r="H1454" i="15"/>
  <c r="I1454" i="15"/>
  <c r="J1454" i="15"/>
  <c r="K1454" i="15"/>
  <c r="L1454" i="15"/>
  <c r="A1455" i="15"/>
  <c r="B1455" i="15"/>
  <c r="C1455" i="15"/>
  <c r="D1455" i="15"/>
  <c r="E1455" i="15"/>
  <c r="F1455" i="15"/>
  <c r="G1455" i="15"/>
  <c r="H1455" i="15"/>
  <c r="I1455" i="15"/>
  <c r="J1455" i="15"/>
  <c r="K1455" i="15"/>
  <c r="L1455" i="15"/>
  <c r="A1456" i="15"/>
  <c r="B1456" i="15"/>
  <c r="C1456" i="15"/>
  <c r="D1456" i="15"/>
  <c r="E1456" i="15"/>
  <c r="F1456" i="15"/>
  <c r="G1456" i="15"/>
  <c r="H1456" i="15"/>
  <c r="I1456" i="15"/>
  <c r="J1456" i="15"/>
  <c r="K1456" i="15"/>
  <c r="L1456" i="15"/>
  <c r="A1457" i="15"/>
  <c r="B1457" i="15"/>
  <c r="C1457" i="15"/>
  <c r="D1457" i="15"/>
  <c r="E1457" i="15"/>
  <c r="F1457" i="15"/>
  <c r="G1457" i="15"/>
  <c r="H1457" i="15"/>
  <c r="I1457" i="15"/>
  <c r="J1457" i="15"/>
  <c r="K1457" i="15"/>
  <c r="L1457" i="15"/>
  <c r="A1458" i="15"/>
  <c r="B1458" i="15"/>
  <c r="C1458" i="15"/>
  <c r="D1458" i="15"/>
  <c r="E1458" i="15"/>
  <c r="F1458" i="15"/>
  <c r="G1458" i="15"/>
  <c r="H1458" i="15"/>
  <c r="I1458" i="15"/>
  <c r="J1458" i="15"/>
  <c r="K1458" i="15"/>
  <c r="L1458" i="15"/>
  <c r="A1459" i="15"/>
  <c r="B1459" i="15"/>
  <c r="C1459" i="15"/>
  <c r="D1459" i="15"/>
  <c r="E1459" i="15"/>
  <c r="F1459" i="15"/>
  <c r="G1459" i="15"/>
  <c r="H1459" i="15"/>
  <c r="I1459" i="15"/>
  <c r="J1459" i="15"/>
  <c r="K1459" i="15"/>
  <c r="L1459" i="15"/>
  <c r="A1460" i="15"/>
  <c r="B1460" i="15"/>
  <c r="C1460" i="15"/>
  <c r="D1460" i="15"/>
  <c r="E1460" i="15"/>
  <c r="F1460" i="15"/>
  <c r="G1460" i="15"/>
  <c r="H1460" i="15"/>
  <c r="I1460" i="15"/>
  <c r="J1460" i="15"/>
  <c r="K1460" i="15"/>
  <c r="L1460" i="15"/>
  <c r="A1461" i="15"/>
  <c r="B1461" i="15"/>
  <c r="C1461" i="15"/>
  <c r="D1461" i="15"/>
  <c r="E1461" i="15"/>
  <c r="F1461" i="15"/>
  <c r="G1461" i="15"/>
  <c r="H1461" i="15"/>
  <c r="I1461" i="15"/>
  <c r="J1461" i="15"/>
  <c r="K1461" i="15"/>
  <c r="L1461" i="15"/>
  <c r="A1462" i="15"/>
  <c r="B1462" i="15"/>
  <c r="C1462" i="15"/>
  <c r="D1462" i="15"/>
  <c r="E1462" i="15"/>
  <c r="F1462" i="15"/>
  <c r="G1462" i="15"/>
  <c r="H1462" i="15"/>
  <c r="I1462" i="15"/>
  <c r="J1462" i="15"/>
  <c r="K1462" i="15"/>
  <c r="L1462" i="15"/>
  <c r="A1463" i="15"/>
  <c r="B1463" i="15"/>
  <c r="C1463" i="15"/>
  <c r="D1463" i="15"/>
  <c r="E1463" i="15"/>
  <c r="F1463" i="15"/>
  <c r="G1463" i="15"/>
  <c r="H1463" i="15"/>
  <c r="I1463" i="15"/>
  <c r="J1463" i="15"/>
  <c r="K1463" i="15"/>
  <c r="L1463" i="15"/>
  <c r="A1464" i="15"/>
  <c r="B1464" i="15"/>
  <c r="C1464" i="15"/>
  <c r="D1464" i="15"/>
  <c r="E1464" i="15"/>
  <c r="F1464" i="15"/>
  <c r="G1464" i="15"/>
  <c r="H1464" i="15"/>
  <c r="I1464" i="15"/>
  <c r="J1464" i="15"/>
  <c r="K1464" i="15"/>
  <c r="L1464" i="15"/>
  <c r="A1465" i="15"/>
  <c r="B1465" i="15"/>
  <c r="C1465" i="15"/>
  <c r="D1465" i="15"/>
  <c r="E1465" i="15"/>
  <c r="F1465" i="15"/>
  <c r="G1465" i="15"/>
  <c r="H1465" i="15"/>
  <c r="I1465" i="15"/>
  <c r="J1465" i="15"/>
  <c r="K1465" i="15"/>
  <c r="L1465" i="15"/>
  <c r="A1466" i="15"/>
  <c r="B1466" i="15"/>
  <c r="C1466" i="15"/>
  <c r="D1466" i="15"/>
  <c r="E1466" i="15"/>
  <c r="F1466" i="15"/>
  <c r="G1466" i="15"/>
  <c r="H1466" i="15"/>
  <c r="I1466" i="15"/>
  <c r="J1466" i="15"/>
  <c r="K1466" i="15"/>
  <c r="L1466" i="15"/>
  <c r="A1467" i="15"/>
  <c r="B1467" i="15"/>
  <c r="C1467" i="15"/>
  <c r="D1467" i="15"/>
  <c r="E1467" i="15"/>
  <c r="F1467" i="15"/>
  <c r="G1467" i="15"/>
  <c r="H1467" i="15"/>
  <c r="I1467" i="15"/>
  <c r="J1467" i="15"/>
  <c r="K1467" i="15"/>
  <c r="L1467" i="15"/>
  <c r="A1468" i="15"/>
  <c r="B1468" i="15"/>
  <c r="C1468" i="15"/>
  <c r="D1468" i="15"/>
  <c r="E1468" i="15"/>
  <c r="F1468" i="15"/>
  <c r="G1468" i="15"/>
  <c r="H1468" i="15"/>
  <c r="I1468" i="15"/>
  <c r="J1468" i="15"/>
  <c r="K1468" i="15"/>
  <c r="L1468" i="15"/>
  <c r="A1469" i="15"/>
  <c r="B1469" i="15"/>
  <c r="C1469" i="15"/>
  <c r="D1469" i="15"/>
  <c r="E1469" i="15"/>
  <c r="F1469" i="15"/>
  <c r="G1469" i="15"/>
  <c r="H1469" i="15"/>
  <c r="I1469" i="15"/>
  <c r="J1469" i="15"/>
  <c r="K1469" i="15"/>
  <c r="L1469" i="15"/>
  <c r="A1470" i="15"/>
  <c r="B1470" i="15"/>
  <c r="C1470" i="15"/>
  <c r="D1470" i="15"/>
  <c r="E1470" i="15"/>
  <c r="F1470" i="15"/>
  <c r="G1470" i="15"/>
  <c r="H1470" i="15"/>
  <c r="I1470" i="15"/>
  <c r="J1470" i="15"/>
  <c r="K1470" i="15"/>
  <c r="L1470" i="15"/>
  <c r="A1471" i="15"/>
  <c r="B1471" i="15"/>
  <c r="C1471" i="15"/>
  <c r="D1471" i="15"/>
  <c r="E1471" i="15"/>
  <c r="F1471" i="15"/>
  <c r="G1471" i="15"/>
  <c r="H1471" i="15"/>
  <c r="I1471" i="15"/>
  <c r="J1471" i="15"/>
  <c r="K1471" i="15"/>
  <c r="L1471" i="15"/>
  <c r="A1472" i="15"/>
  <c r="B1472" i="15"/>
  <c r="C1472" i="15"/>
  <c r="D1472" i="15"/>
  <c r="E1472" i="15"/>
  <c r="F1472" i="15"/>
  <c r="G1472" i="15"/>
  <c r="H1472" i="15"/>
  <c r="I1472" i="15"/>
  <c r="J1472" i="15"/>
  <c r="K1472" i="15"/>
  <c r="L1472" i="15"/>
  <c r="A1473" i="15"/>
  <c r="B1473" i="15"/>
  <c r="C1473" i="15"/>
  <c r="D1473" i="15"/>
  <c r="E1473" i="15"/>
  <c r="F1473" i="15"/>
  <c r="G1473" i="15"/>
  <c r="H1473" i="15"/>
  <c r="I1473" i="15"/>
  <c r="J1473" i="15"/>
  <c r="K1473" i="15"/>
  <c r="L1473" i="15"/>
  <c r="A1474" i="15"/>
  <c r="B1474" i="15"/>
  <c r="C1474" i="15"/>
  <c r="D1474" i="15"/>
  <c r="E1474" i="15"/>
  <c r="F1474" i="15"/>
  <c r="G1474" i="15"/>
  <c r="H1474" i="15"/>
  <c r="I1474" i="15"/>
  <c r="J1474" i="15"/>
  <c r="K1474" i="15"/>
  <c r="L1474" i="15"/>
  <c r="A1475" i="15"/>
  <c r="B1475" i="15"/>
  <c r="C1475" i="15"/>
  <c r="D1475" i="15"/>
  <c r="E1475" i="15"/>
  <c r="F1475" i="15"/>
  <c r="G1475" i="15"/>
  <c r="H1475" i="15"/>
  <c r="I1475" i="15"/>
  <c r="J1475" i="15"/>
  <c r="K1475" i="15"/>
  <c r="L1475" i="15"/>
  <c r="A1476" i="15"/>
  <c r="B1476" i="15"/>
  <c r="C1476" i="15"/>
  <c r="D1476" i="15"/>
  <c r="E1476" i="15"/>
  <c r="F1476" i="15"/>
  <c r="G1476" i="15"/>
  <c r="H1476" i="15"/>
  <c r="I1476" i="15"/>
  <c r="J1476" i="15"/>
  <c r="K1476" i="15"/>
  <c r="L1476" i="15"/>
  <c r="A1477" i="15"/>
  <c r="B1477" i="15"/>
  <c r="C1477" i="15"/>
  <c r="D1477" i="15"/>
  <c r="E1477" i="15"/>
  <c r="F1477" i="15"/>
  <c r="G1477" i="15"/>
  <c r="H1477" i="15"/>
  <c r="I1477" i="15"/>
  <c r="J1477" i="15"/>
  <c r="K1477" i="15"/>
  <c r="L1477" i="15"/>
  <c r="A1478" i="15"/>
  <c r="B1478" i="15"/>
  <c r="C1478" i="15"/>
  <c r="D1478" i="15"/>
  <c r="E1478" i="15"/>
  <c r="F1478" i="15"/>
  <c r="G1478" i="15"/>
  <c r="H1478" i="15"/>
  <c r="I1478" i="15"/>
  <c r="J1478" i="15"/>
  <c r="K1478" i="15"/>
  <c r="L1478" i="15"/>
  <c r="A1479" i="15"/>
  <c r="B1479" i="15"/>
  <c r="C1479" i="15"/>
  <c r="D1479" i="15"/>
  <c r="E1479" i="15"/>
  <c r="F1479" i="15"/>
  <c r="G1479" i="15"/>
  <c r="H1479" i="15"/>
  <c r="I1479" i="15"/>
  <c r="J1479" i="15"/>
  <c r="K1479" i="15"/>
  <c r="L1479" i="15"/>
  <c r="A1480" i="15"/>
  <c r="B1480" i="15"/>
  <c r="C1480" i="15"/>
  <c r="D1480" i="15"/>
  <c r="E1480" i="15"/>
  <c r="F1480" i="15"/>
  <c r="G1480" i="15"/>
  <c r="H1480" i="15"/>
  <c r="I1480" i="15"/>
  <c r="J1480" i="15"/>
  <c r="K1480" i="15"/>
  <c r="L1480" i="15"/>
  <c r="A1481" i="15"/>
  <c r="B1481" i="15"/>
  <c r="C1481" i="15"/>
  <c r="D1481" i="15"/>
  <c r="E1481" i="15"/>
  <c r="F1481" i="15"/>
  <c r="G1481" i="15"/>
  <c r="H1481" i="15"/>
  <c r="I1481" i="15"/>
  <c r="J1481" i="15"/>
  <c r="K1481" i="15"/>
  <c r="L1481" i="15"/>
  <c r="A1482" i="15"/>
  <c r="B1482" i="15"/>
  <c r="C1482" i="15"/>
  <c r="D1482" i="15"/>
  <c r="E1482" i="15"/>
  <c r="F1482" i="15"/>
  <c r="G1482" i="15"/>
  <c r="H1482" i="15"/>
  <c r="I1482" i="15"/>
  <c r="J1482" i="15"/>
  <c r="K1482" i="15"/>
  <c r="L1482" i="15"/>
  <c r="A1483" i="15"/>
  <c r="B1483" i="15"/>
  <c r="C1483" i="15"/>
  <c r="D1483" i="15"/>
  <c r="E1483" i="15"/>
  <c r="F1483" i="15"/>
  <c r="G1483" i="15"/>
  <c r="H1483" i="15"/>
  <c r="I1483" i="15"/>
  <c r="J1483" i="15"/>
  <c r="K1483" i="15"/>
  <c r="L1483" i="15"/>
  <c r="A1484" i="15"/>
  <c r="B1484" i="15"/>
  <c r="C1484" i="15"/>
  <c r="D1484" i="15"/>
  <c r="E1484" i="15"/>
  <c r="F1484" i="15"/>
  <c r="G1484" i="15"/>
  <c r="H1484" i="15"/>
  <c r="I1484" i="15"/>
  <c r="J1484" i="15"/>
  <c r="K1484" i="15"/>
  <c r="L1484" i="15"/>
  <c r="A1485" i="15"/>
  <c r="B1485" i="15"/>
  <c r="C1485" i="15"/>
  <c r="D1485" i="15"/>
  <c r="E1485" i="15"/>
  <c r="F1485" i="15"/>
  <c r="G1485" i="15"/>
  <c r="H1485" i="15"/>
  <c r="I1485" i="15"/>
  <c r="J1485" i="15"/>
  <c r="K1485" i="15"/>
  <c r="L1485" i="15"/>
  <c r="A1486" i="15"/>
  <c r="B1486" i="15"/>
  <c r="C1486" i="15"/>
  <c r="D1486" i="15"/>
  <c r="E1486" i="15"/>
  <c r="F1486" i="15"/>
  <c r="G1486" i="15"/>
  <c r="H1486" i="15"/>
  <c r="I1486" i="15"/>
  <c r="J1486" i="15"/>
  <c r="K1486" i="15"/>
  <c r="L1486" i="15"/>
  <c r="A1487" i="15"/>
  <c r="B1487" i="15"/>
  <c r="C1487" i="15"/>
  <c r="D1487" i="15"/>
  <c r="E1487" i="15"/>
  <c r="F1487" i="15"/>
  <c r="G1487" i="15"/>
  <c r="H1487" i="15"/>
  <c r="I1487" i="15"/>
  <c r="J1487" i="15"/>
  <c r="K1487" i="15"/>
  <c r="L1487" i="15"/>
  <c r="A1488" i="15"/>
  <c r="B1488" i="15"/>
  <c r="C1488" i="15"/>
  <c r="D1488" i="15"/>
  <c r="E1488" i="15"/>
  <c r="F1488" i="15"/>
  <c r="G1488" i="15"/>
  <c r="H1488" i="15"/>
  <c r="I1488" i="15"/>
  <c r="J1488" i="15"/>
  <c r="K1488" i="15"/>
  <c r="L1488" i="15"/>
  <c r="A1489" i="15"/>
  <c r="B1489" i="15"/>
  <c r="C1489" i="15"/>
  <c r="D1489" i="15"/>
  <c r="E1489" i="15"/>
  <c r="F1489" i="15"/>
  <c r="G1489" i="15"/>
  <c r="H1489" i="15"/>
  <c r="I1489" i="15"/>
  <c r="J1489" i="15"/>
  <c r="K1489" i="15"/>
  <c r="L1489" i="15"/>
  <c r="A1490" i="15"/>
  <c r="B1490" i="15"/>
  <c r="C1490" i="15"/>
  <c r="D1490" i="15"/>
  <c r="E1490" i="15"/>
  <c r="F1490" i="15"/>
  <c r="G1490" i="15"/>
  <c r="H1490" i="15"/>
  <c r="I1490" i="15"/>
  <c r="J1490" i="15"/>
  <c r="K1490" i="15"/>
  <c r="L1490" i="15"/>
  <c r="A1491" i="15"/>
  <c r="B1491" i="15"/>
  <c r="C1491" i="15"/>
  <c r="D1491" i="15"/>
  <c r="E1491" i="15"/>
  <c r="F1491" i="15"/>
  <c r="G1491" i="15"/>
  <c r="H1491" i="15"/>
  <c r="I1491" i="15"/>
  <c r="J1491" i="15"/>
  <c r="K1491" i="15"/>
  <c r="L1491" i="15"/>
  <c r="A1492" i="15"/>
  <c r="B1492" i="15"/>
  <c r="C1492" i="15"/>
  <c r="D1492" i="15"/>
  <c r="E1492" i="15"/>
  <c r="F1492" i="15"/>
  <c r="G1492" i="15"/>
  <c r="H1492" i="15"/>
  <c r="I1492" i="15"/>
  <c r="J1492" i="15"/>
  <c r="K1492" i="15"/>
  <c r="L1492" i="15"/>
  <c r="A1493" i="15"/>
  <c r="B1493" i="15"/>
  <c r="C1493" i="15"/>
  <c r="D1493" i="15"/>
  <c r="E1493" i="15"/>
  <c r="F1493" i="15"/>
  <c r="G1493" i="15"/>
  <c r="H1493" i="15"/>
  <c r="I1493" i="15"/>
  <c r="J1493" i="15"/>
  <c r="K1493" i="15"/>
  <c r="L1493" i="15"/>
  <c r="A1494" i="15"/>
  <c r="B1494" i="15"/>
  <c r="C1494" i="15"/>
  <c r="D1494" i="15"/>
  <c r="E1494" i="15"/>
  <c r="F1494" i="15"/>
  <c r="G1494" i="15"/>
  <c r="H1494" i="15"/>
  <c r="I1494" i="15"/>
  <c r="J1494" i="15"/>
  <c r="K1494" i="15"/>
  <c r="L1494" i="15"/>
  <c r="A1495" i="15"/>
  <c r="B1495" i="15"/>
  <c r="C1495" i="15"/>
  <c r="D1495" i="15"/>
  <c r="E1495" i="15"/>
  <c r="F1495" i="15"/>
  <c r="G1495" i="15"/>
  <c r="H1495" i="15"/>
  <c r="I1495" i="15"/>
  <c r="J1495" i="15"/>
  <c r="K1495" i="15"/>
  <c r="L1495" i="15"/>
  <c r="A1496" i="15"/>
  <c r="B1496" i="15"/>
  <c r="C1496" i="15"/>
  <c r="D1496" i="15"/>
  <c r="E1496" i="15"/>
  <c r="F1496" i="15"/>
  <c r="G1496" i="15"/>
  <c r="H1496" i="15"/>
  <c r="I1496" i="15"/>
  <c r="J1496" i="15"/>
  <c r="K1496" i="15"/>
  <c r="L1496" i="15"/>
  <c r="A1497" i="15"/>
  <c r="B1497" i="15"/>
  <c r="C1497" i="15"/>
  <c r="D1497" i="15"/>
  <c r="E1497" i="15"/>
  <c r="F1497" i="15"/>
  <c r="G1497" i="15"/>
  <c r="H1497" i="15"/>
  <c r="I1497" i="15"/>
  <c r="J1497" i="15"/>
  <c r="K1497" i="15"/>
  <c r="L1497" i="15"/>
  <c r="A1498" i="15"/>
  <c r="B1498" i="15"/>
  <c r="C1498" i="15"/>
  <c r="D1498" i="15"/>
  <c r="E1498" i="15"/>
  <c r="F1498" i="15"/>
  <c r="G1498" i="15"/>
  <c r="H1498" i="15"/>
  <c r="I1498" i="15"/>
  <c r="J1498" i="15"/>
  <c r="K1498" i="15"/>
  <c r="L1498" i="15"/>
  <c r="A1499" i="15"/>
  <c r="B1499" i="15"/>
  <c r="C1499" i="15"/>
  <c r="D1499" i="15"/>
  <c r="E1499" i="15"/>
  <c r="F1499" i="15"/>
  <c r="G1499" i="15"/>
  <c r="H1499" i="15"/>
  <c r="I1499" i="15"/>
  <c r="J1499" i="15"/>
  <c r="K1499" i="15"/>
  <c r="L1499" i="15"/>
  <c r="A907" i="15"/>
  <c r="B907" i="15"/>
  <c r="C907" i="15"/>
  <c r="D907" i="15"/>
  <c r="E907" i="15"/>
  <c r="F907" i="15"/>
  <c r="G907" i="15"/>
  <c r="H907" i="15"/>
  <c r="I907" i="15"/>
  <c r="J907" i="15"/>
  <c r="K907" i="15"/>
  <c r="L907" i="15"/>
  <c r="A908" i="15"/>
  <c r="B908" i="15"/>
  <c r="C908" i="15"/>
  <c r="D908" i="15"/>
  <c r="E908" i="15"/>
  <c r="F908" i="15"/>
  <c r="G908" i="15"/>
  <c r="H908" i="15"/>
  <c r="I908" i="15"/>
  <c r="J908" i="15"/>
  <c r="K908" i="15"/>
  <c r="L908" i="15"/>
  <c r="A909" i="15"/>
  <c r="B909" i="15"/>
  <c r="C909" i="15"/>
  <c r="D909" i="15"/>
  <c r="E909" i="15"/>
  <c r="F909" i="15"/>
  <c r="G909" i="15"/>
  <c r="H909" i="15"/>
  <c r="I909" i="15"/>
  <c r="J909" i="15"/>
  <c r="K909" i="15"/>
  <c r="L909" i="15"/>
  <c r="A910" i="15"/>
  <c r="B910" i="15"/>
  <c r="C910" i="15"/>
  <c r="D910" i="15"/>
  <c r="E910" i="15"/>
  <c r="F910" i="15"/>
  <c r="G910" i="15"/>
  <c r="H910" i="15"/>
  <c r="I910" i="15"/>
  <c r="J910" i="15"/>
  <c r="K910" i="15"/>
  <c r="L910" i="15"/>
  <c r="A911" i="15"/>
  <c r="B911" i="15"/>
  <c r="C911" i="15"/>
  <c r="D911" i="15"/>
  <c r="E911" i="15"/>
  <c r="F911" i="15"/>
  <c r="G911" i="15"/>
  <c r="H911" i="15"/>
  <c r="I911" i="15"/>
  <c r="J911" i="15"/>
  <c r="K911" i="15"/>
  <c r="L911" i="15"/>
  <c r="A912" i="15"/>
  <c r="B912" i="15"/>
  <c r="C912" i="15"/>
  <c r="D912" i="15"/>
  <c r="E912" i="15"/>
  <c r="F912" i="15"/>
  <c r="G912" i="15"/>
  <c r="H912" i="15"/>
  <c r="I912" i="15"/>
  <c r="J912" i="15"/>
  <c r="K912" i="15"/>
  <c r="L912" i="15"/>
  <c r="A913" i="15"/>
  <c r="B913" i="15"/>
  <c r="C913" i="15"/>
  <c r="D913" i="15"/>
  <c r="E913" i="15"/>
  <c r="F913" i="15"/>
  <c r="G913" i="15"/>
  <c r="H913" i="15"/>
  <c r="I913" i="15"/>
  <c r="J913" i="15"/>
  <c r="K913" i="15"/>
  <c r="L913" i="15"/>
  <c r="A914" i="15"/>
  <c r="B914" i="15"/>
  <c r="C914" i="15"/>
  <c r="D914" i="15"/>
  <c r="E914" i="15"/>
  <c r="F914" i="15"/>
  <c r="G914" i="15"/>
  <c r="H914" i="15"/>
  <c r="I914" i="15"/>
  <c r="J914" i="15"/>
  <c r="K914" i="15"/>
  <c r="L914" i="15"/>
  <c r="A915" i="15"/>
  <c r="B915" i="15"/>
  <c r="C915" i="15"/>
  <c r="D915" i="15"/>
  <c r="E915" i="15"/>
  <c r="F915" i="15"/>
  <c r="G915" i="15"/>
  <c r="H915" i="15"/>
  <c r="I915" i="15"/>
  <c r="J915" i="15"/>
  <c r="K915" i="15"/>
  <c r="L915" i="15"/>
  <c r="A916" i="15"/>
  <c r="B916" i="15"/>
  <c r="C916" i="15"/>
  <c r="D916" i="15"/>
  <c r="E916" i="15"/>
  <c r="F916" i="15"/>
  <c r="G916" i="15"/>
  <c r="H916" i="15"/>
  <c r="I916" i="15"/>
  <c r="J916" i="15"/>
  <c r="K916" i="15"/>
  <c r="L916" i="15"/>
  <c r="A917" i="15"/>
  <c r="B917" i="15"/>
  <c r="C917" i="15"/>
  <c r="D917" i="15"/>
  <c r="E917" i="15"/>
  <c r="F917" i="15"/>
  <c r="G917" i="15"/>
  <c r="H917" i="15"/>
  <c r="I917" i="15"/>
  <c r="J917" i="15"/>
  <c r="K917" i="15"/>
  <c r="L917" i="15"/>
  <c r="A918" i="15"/>
  <c r="B918" i="15"/>
  <c r="C918" i="15"/>
  <c r="D918" i="15"/>
  <c r="E918" i="15"/>
  <c r="F918" i="15"/>
  <c r="G918" i="15"/>
  <c r="H918" i="15"/>
  <c r="I918" i="15"/>
  <c r="J918" i="15"/>
  <c r="K918" i="15"/>
  <c r="L918" i="15"/>
  <c r="A919" i="15"/>
  <c r="B919" i="15"/>
  <c r="C919" i="15"/>
  <c r="D919" i="15"/>
  <c r="E919" i="15"/>
  <c r="F919" i="15"/>
  <c r="G919" i="15"/>
  <c r="H919" i="15"/>
  <c r="I919" i="15"/>
  <c r="J919" i="15"/>
  <c r="K919" i="15"/>
  <c r="L919" i="15"/>
  <c r="A920" i="15"/>
  <c r="B920" i="15"/>
  <c r="C920" i="15"/>
  <c r="D920" i="15"/>
  <c r="E920" i="15"/>
  <c r="F920" i="15"/>
  <c r="G920" i="15"/>
  <c r="H920" i="15"/>
  <c r="I920" i="15"/>
  <c r="J920" i="15"/>
  <c r="K920" i="15"/>
  <c r="L920" i="15"/>
  <c r="A921" i="15"/>
  <c r="B921" i="15"/>
  <c r="C921" i="15"/>
  <c r="D921" i="15"/>
  <c r="E921" i="15"/>
  <c r="F921" i="15"/>
  <c r="G921" i="15"/>
  <c r="H921" i="15"/>
  <c r="I921" i="15"/>
  <c r="J921" i="15"/>
  <c r="K921" i="15"/>
  <c r="L921" i="15"/>
  <c r="A922" i="15"/>
  <c r="B922" i="15"/>
  <c r="C922" i="15"/>
  <c r="D922" i="15"/>
  <c r="E922" i="15"/>
  <c r="F922" i="15"/>
  <c r="G922" i="15"/>
  <c r="H922" i="15"/>
  <c r="I922" i="15"/>
  <c r="J922" i="15"/>
  <c r="K922" i="15"/>
  <c r="L922" i="15"/>
  <c r="A923" i="15"/>
  <c r="B923" i="15"/>
  <c r="C923" i="15"/>
  <c r="D923" i="15"/>
  <c r="E923" i="15"/>
  <c r="F923" i="15"/>
  <c r="G923" i="15"/>
  <c r="H923" i="15"/>
  <c r="I923" i="15"/>
  <c r="J923" i="15"/>
  <c r="K923" i="15"/>
  <c r="L923" i="15"/>
  <c r="A924" i="15"/>
  <c r="B924" i="15"/>
  <c r="C924" i="15"/>
  <c r="D924" i="15"/>
  <c r="E924" i="15"/>
  <c r="F924" i="15"/>
  <c r="G924" i="15"/>
  <c r="H924" i="15"/>
  <c r="I924" i="15"/>
  <c r="J924" i="15"/>
  <c r="K924" i="15"/>
  <c r="L924" i="15"/>
  <c r="A925" i="15"/>
  <c r="B925" i="15"/>
  <c r="C925" i="15"/>
  <c r="D925" i="15"/>
  <c r="E925" i="15"/>
  <c r="F925" i="15"/>
  <c r="G925" i="15"/>
  <c r="H925" i="15"/>
  <c r="I925" i="15"/>
  <c r="J925" i="15"/>
  <c r="K925" i="15"/>
  <c r="L925" i="15"/>
  <c r="A926" i="15"/>
  <c r="B926" i="15"/>
  <c r="C926" i="15"/>
  <c r="D926" i="15"/>
  <c r="E926" i="15"/>
  <c r="F926" i="15"/>
  <c r="G926" i="15"/>
  <c r="H926" i="15"/>
  <c r="I926" i="15"/>
  <c r="J926" i="15"/>
  <c r="K926" i="15"/>
  <c r="L926" i="15"/>
  <c r="A927" i="15"/>
  <c r="B927" i="15"/>
  <c r="C927" i="15"/>
  <c r="D927" i="15"/>
  <c r="E927" i="15"/>
  <c r="F927" i="15"/>
  <c r="G927" i="15"/>
  <c r="H927" i="15"/>
  <c r="I927" i="15"/>
  <c r="J927" i="15"/>
  <c r="K927" i="15"/>
  <c r="L927" i="15"/>
  <c r="A928" i="15"/>
  <c r="B928" i="15"/>
  <c r="C928" i="15"/>
  <c r="D928" i="15"/>
  <c r="E928" i="15"/>
  <c r="F928" i="15"/>
  <c r="G928" i="15"/>
  <c r="H928" i="15"/>
  <c r="I928" i="15"/>
  <c r="J928" i="15"/>
  <c r="K928" i="15"/>
  <c r="L928" i="15"/>
  <c r="A929" i="15"/>
  <c r="B929" i="15"/>
  <c r="C929" i="15"/>
  <c r="D929" i="15"/>
  <c r="E929" i="15"/>
  <c r="F929" i="15"/>
  <c r="G929" i="15"/>
  <c r="H929" i="15"/>
  <c r="I929" i="15"/>
  <c r="J929" i="15"/>
  <c r="K929" i="15"/>
  <c r="L929" i="15"/>
  <c r="A930" i="15"/>
  <c r="B930" i="15"/>
  <c r="C930" i="15"/>
  <c r="D930" i="15"/>
  <c r="E930" i="15"/>
  <c r="F930" i="15"/>
  <c r="G930" i="15"/>
  <c r="H930" i="15"/>
  <c r="I930" i="15"/>
  <c r="J930" i="15"/>
  <c r="K930" i="15"/>
  <c r="L930" i="15"/>
  <c r="A931" i="15"/>
  <c r="B931" i="15"/>
  <c r="C931" i="15"/>
  <c r="D931" i="15"/>
  <c r="E931" i="15"/>
  <c r="F931" i="15"/>
  <c r="G931" i="15"/>
  <c r="H931" i="15"/>
  <c r="I931" i="15"/>
  <c r="J931" i="15"/>
  <c r="K931" i="15"/>
  <c r="L931" i="15"/>
  <c r="A932" i="15"/>
  <c r="B932" i="15"/>
  <c r="C932" i="15"/>
  <c r="D932" i="15"/>
  <c r="E932" i="15"/>
  <c r="F932" i="15"/>
  <c r="G932" i="15"/>
  <c r="H932" i="15"/>
  <c r="I932" i="15"/>
  <c r="J932" i="15"/>
  <c r="K932" i="15"/>
  <c r="L932" i="15"/>
  <c r="A933" i="15"/>
  <c r="B933" i="15"/>
  <c r="C933" i="15"/>
  <c r="D933" i="15"/>
  <c r="E933" i="15"/>
  <c r="F933" i="15"/>
  <c r="G933" i="15"/>
  <c r="H933" i="15"/>
  <c r="I933" i="15"/>
  <c r="J933" i="15"/>
  <c r="K933" i="15"/>
  <c r="L933" i="15"/>
  <c r="A934" i="15"/>
  <c r="B934" i="15"/>
  <c r="C934" i="15"/>
  <c r="D934" i="15"/>
  <c r="E934" i="15"/>
  <c r="F934" i="15"/>
  <c r="G934" i="15"/>
  <c r="H934" i="15"/>
  <c r="I934" i="15"/>
  <c r="J934" i="15"/>
  <c r="K934" i="15"/>
  <c r="L934" i="15"/>
  <c r="A935" i="15"/>
  <c r="B935" i="15"/>
  <c r="C935" i="15"/>
  <c r="D935" i="15"/>
  <c r="E935" i="15"/>
  <c r="F935" i="15"/>
  <c r="G935" i="15"/>
  <c r="H935" i="15"/>
  <c r="I935" i="15"/>
  <c r="J935" i="15"/>
  <c r="K935" i="15"/>
  <c r="L935" i="15"/>
  <c r="A936" i="15"/>
  <c r="B936" i="15"/>
  <c r="C936" i="15"/>
  <c r="D936" i="15"/>
  <c r="E936" i="15"/>
  <c r="F936" i="15"/>
  <c r="G936" i="15"/>
  <c r="H936" i="15"/>
  <c r="I936" i="15"/>
  <c r="J936" i="15"/>
  <c r="K936" i="15"/>
  <c r="L936" i="15"/>
  <c r="A937" i="15"/>
  <c r="B937" i="15"/>
  <c r="C937" i="15"/>
  <c r="D937" i="15"/>
  <c r="E937" i="15"/>
  <c r="F937" i="15"/>
  <c r="G937" i="15"/>
  <c r="H937" i="15"/>
  <c r="I937" i="15"/>
  <c r="J937" i="15"/>
  <c r="K937" i="15"/>
  <c r="L937" i="15"/>
  <c r="A938" i="15"/>
  <c r="B938" i="15"/>
  <c r="C938" i="15"/>
  <c r="D938" i="15"/>
  <c r="E938" i="15"/>
  <c r="F938" i="15"/>
  <c r="G938" i="15"/>
  <c r="H938" i="15"/>
  <c r="I938" i="15"/>
  <c r="J938" i="15"/>
  <c r="K938" i="15"/>
  <c r="L938" i="15"/>
  <c r="A939" i="15"/>
  <c r="B939" i="15"/>
  <c r="C939" i="15"/>
  <c r="D939" i="15"/>
  <c r="E939" i="15"/>
  <c r="F939" i="15"/>
  <c r="G939" i="15"/>
  <c r="H939" i="15"/>
  <c r="I939" i="15"/>
  <c r="J939" i="15"/>
  <c r="K939" i="15"/>
  <c r="L939" i="15"/>
  <c r="A940" i="15"/>
  <c r="B940" i="15"/>
  <c r="C940" i="15"/>
  <c r="D940" i="15"/>
  <c r="E940" i="15"/>
  <c r="F940" i="15"/>
  <c r="G940" i="15"/>
  <c r="H940" i="15"/>
  <c r="I940" i="15"/>
  <c r="J940" i="15"/>
  <c r="K940" i="15"/>
  <c r="L940" i="15"/>
  <c r="A941" i="15"/>
  <c r="B941" i="15"/>
  <c r="C941" i="15"/>
  <c r="D941" i="15"/>
  <c r="E941" i="15"/>
  <c r="F941" i="15"/>
  <c r="G941" i="15"/>
  <c r="H941" i="15"/>
  <c r="I941" i="15"/>
  <c r="J941" i="15"/>
  <c r="K941" i="15"/>
  <c r="L941" i="15"/>
  <c r="A942" i="15"/>
  <c r="B942" i="15"/>
  <c r="C942" i="15"/>
  <c r="D942" i="15"/>
  <c r="E942" i="15"/>
  <c r="F942" i="15"/>
  <c r="G942" i="15"/>
  <c r="H942" i="15"/>
  <c r="I942" i="15"/>
  <c r="J942" i="15"/>
  <c r="K942" i="15"/>
  <c r="L942" i="15"/>
  <c r="A943" i="15"/>
  <c r="B943" i="15"/>
  <c r="C943" i="15"/>
  <c r="D943" i="15"/>
  <c r="E943" i="15"/>
  <c r="F943" i="15"/>
  <c r="G943" i="15"/>
  <c r="H943" i="15"/>
  <c r="I943" i="15"/>
  <c r="J943" i="15"/>
  <c r="K943" i="15"/>
  <c r="L943" i="15"/>
  <c r="A944" i="15"/>
  <c r="B944" i="15"/>
  <c r="C944" i="15"/>
  <c r="D944" i="15"/>
  <c r="E944" i="15"/>
  <c r="F944" i="15"/>
  <c r="G944" i="15"/>
  <c r="H944" i="15"/>
  <c r="I944" i="15"/>
  <c r="J944" i="15"/>
  <c r="K944" i="15"/>
  <c r="L944" i="15"/>
  <c r="A945" i="15"/>
  <c r="B945" i="15"/>
  <c r="C945" i="15"/>
  <c r="D945" i="15"/>
  <c r="E945" i="15"/>
  <c r="F945" i="15"/>
  <c r="G945" i="15"/>
  <c r="H945" i="15"/>
  <c r="I945" i="15"/>
  <c r="J945" i="15"/>
  <c r="K945" i="15"/>
  <c r="L945" i="15"/>
  <c r="A946" i="15"/>
  <c r="B946" i="15"/>
  <c r="C946" i="15"/>
  <c r="D946" i="15"/>
  <c r="E946" i="15"/>
  <c r="F946" i="15"/>
  <c r="G946" i="15"/>
  <c r="H946" i="15"/>
  <c r="I946" i="15"/>
  <c r="J946" i="15"/>
  <c r="K946" i="15"/>
  <c r="L946" i="15"/>
  <c r="A947" i="15"/>
  <c r="B947" i="15"/>
  <c r="C947" i="15"/>
  <c r="D947" i="15"/>
  <c r="E947" i="15"/>
  <c r="F947" i="15"/>
  <c r="G947" i="15"/>
  <c r="H947" i="15"/>
  <c r="I947" i="15"/>
  <c r="J947" i="15"/>
  <c r="K947" i="15"/>
  <c r="L947" i="15"/>
  <c r="A948" i="15"/>
  <c r="B948" i="15"/>
  <c r="C948" i="15"/>
  <c r="D948" i="15"/>
  <c r="E948" i="15"/>
  <c r="F948" i="15"/>
  <c r="G948" i="15"/>
  <c r="H948" i="15"/>
  <c r="I948" i="15"/>
  <c r="J948" i="15"/>
  <c r="K948" i="15"/>
  <c r="L948" i="15"/>
  <c r="A949" i="15"/>
  <c r="B949" i="15"/>
  <c r="C949" i="15"/>
  <c r="D949" i="15"/>
  <c r="E949" i="15"/>
  <c r="F949" i="15"/>
  <c r="G949" i="15"/>
  <c r="H949" i="15"/>
  <c r="I949" i="15"/>
  <c r="J949" i="15"/>
  <c r="K949" i="15"/>
  <c r="L949" i="15"/>
  <c r="A950" i="15"/>
  <c r="B950" i="15"/>
  <c r="C950" i="15"/>
  <c r="D950" i="15"/>
  <c r="E950" i="15"/>
  <c r="F950" i="15"/>
  <c r="G950" i="15"/>
  <c r="H950" i="15"/>
  <c r="I950" i="15"/>
  <c r="J950" i="15"/>
  <c r="K950" i="15"/>
  <c r="L950" i="15"/>
  <c r="A951" i="15"/>
  <c r="B951" i="15"/>
  <c r="C951" i="15"/>
  <c r="D951" i="15"/>
  <c r="E951" i="15"/>
  <c r="F951" i="15"/>
  <c r="G951" i="15"/>
  <c r="H951" i="15"/>
  <c r="I951" i="15"/>
  <c r="J951" i="15"/>
  <c r="K951" i="15"/>
  <c r="L951" i="15"/>
  <c r="A952" i="15"/>
  <c r="B952" i="15"/>
  <c r="C952" i="15"/>
  <c r="D952" i="15"/>
  <c r="E952" i="15"/>
  <c r="F952" i="15"/>
  <c r="G952" i="15"/>
  <c r="H952" i="15"/>
  <c r="I952" i="15"/>
  <c r="J952" i="15"/>
  <c r="K952" i="15"/>
  <c r="L952" i="15"/>
  <c r="A953" i="15"/>
  <c r="B953" i="15"/>
  <c r="C953" i="15"/>
  <c r="D953" i="15"/>
  <c r="E953" i="15"/>
  <c r="F953" i="15"/>
  <c r="G953" i="15"/>
  <c r="H953" i="15"/>
  <c r="I953" i="15"/>
  <c r="J953" i="15"/>
  <c r="K953" i="15"/>
  <c r="L953" i="15"/>
  <c r="A954" i="15"/>
  <c r="B954" i="15"/>
  <c r="C954" i="15"/>
  <c r="D954" i="15"/>
  <c r="E954" i="15"/>
  <c r="F954" i="15"/>
  <c r="G954" i="15"/>
  <c r="H954" i="15"/>
  <c r="I954" i="15"/>
  <c r="J954" i="15"/>
  <c r="K954" i="15"/>
  <c r="L954" i="15"/>
  <c r="A955" i="15"/>
  <c r="B955" i="15"/>
  <c r="C955" i="15"/>
  <c r="D955" i="15"/>
  <c r="E955" i="15"/>
  <c r="F955" i="15"/>
  <c r="G955" i="15"/>
  <c r="H955" i="15"/>
  <c r="I955" i="15"/>
  <c r="J955" i="15"/>
  <c r="K955" i="15"/>
  <c r="L955" i="15"/>
  <c r="A956" i="15"/>
  <c r="B956" i="15"/>
  <c r="C956" i="15"/>
  <c r="D956" i="15"/>
  <c r="E956" i="15"/>
  <c r="F956" i="15"/>
  <c r="G956" i="15"/>
  <c r="H956" i="15"/>
  <c r="I956" i="15"/>
  <c r="J956" i="15"/>
  <c r="K956" i="15"/>
  <c r="L956" i="15"/>
  <c r="A957" i="15"/>
  <c r="B957" i="15"/>
  <c r="C957" i="15"/>
  <c r="D957" i="15"/>
  <c r="E957" i="15"/>
  <c r="F957" i="15"/>
  <c r="G957" i="15"/>
  <c r="H957" i="15"/>
  <c r="I957" i="15"/>
  <c r="J957" i="15"/>
  <c r="K957" i="15"/>
  <c r="L957" i="15"/>
  <c r="A958" i="15"/>
  <c r="B958" i="15"/>
  <c r="C958" i="15"/>
  <c r="D958" i="15"/>
  <c r="E958" i="15"/>
  <c r="F958" i="15"/>
  <c r="G958" i="15"/>
  <c r="H958" i="15"/>
  <c r="I958" i="15"/>
  <c r="J958" i="15"/>
  <c r="K958" i="15"/>
  <c r="L958" i="15"/>
  <c r="A959" i="15"/>
  <c r="B959" i="15"/>
  <c r="C959" i="15"/>
  <c r="D959" i="15"/>
  <c r="E959" i="15"/>
  <c r="F959" i="15"/>
  <c r="G959" i="15"/>
  <c r="H959" i="15"/>
  <c r="I959" i="15"/>
  <c r="J959" i="15"/>
  <c r="K959" i="15"/>
  <c r="L959" i="15"/>
  <c r="A960" i="15"/>
  <c r="B960" i="15"/>
  <c r="C960" i="15"/>
  <c r="D960" i="15"/>
  <c r="E960" i="15"/>
  <c r="F960" i="15"/>
  <c r="G960" i="15"/>
  <c r="H960" i="15"/>
  <c r="I960" i="15"/>
  <c r="J960" i="15"/>
  <c r="K960" i="15"/>
  <c r="L960" i="15"/>
  <c r="A961" i="15"/>
  <c r="B961" i="15"/>
  <c r="C961" i="15"/>
  <c r="D961" i="15"/>
  <c r="E961" i="15"/>
  <c r="F961" i="15"/>
  <c r="G961" i="15"/>
  <c r="H961" i="15"/>
  <c r="I961" i="15"/>
  <c r="J961" i="15"/>
  <c r="K961" i="15"/>
  <c r="L961" i="15"/>
  <c r="A962" i="15"/>
  <c r="B962" i="15"/>
  <c r="C962" i="15"/>
  <c r="D962" i="15"/>
  <c r="E962" i="15"/>
  <c r="F962" i="15"/>
  <c r="G962" i="15"/>
  <c r="H962" i="15"/>
  <c r="I962" i="15"/>
  <c r="J962" i="15"/>
  <c r="K962" i="15"/>
  <c r="L962" i="15"/>
  <c r="A963" i="15"/>
  <c r="B963" i="15"/>
  <c r="C963" i="15"/>
  <c r="D963" i="15"/>
  <c r="E963" i="15"/>
  <c r="F963" i="15"/>
  <c r="G963" i="15"/>
  <c r="H963" i="15"/>
  <c r="I963" i="15"/>
  <c r="J963" i="15"/>
  <c r="K963" i="15"/>
  <c r="L963" i="15"/>
  <c r="A964" i="15"/>
  <c r="B964" i="15"/>
  <c r="C964" i="15"/>
  <c r="D964" i="15"/>
  <c r="E964" i="15"/>
  <c r="F964" i="15"/>
  <c r="G964" i="15"/>
  <c r="H964" i="15"/>
  <c r="I964" i="15"/>
  <c r="J964" i="15"/>
  <c r="K964" i="15"/>
  <c r="L964" i="15"/>
  <c r="A965" i="15"/>
  <c r="B965" i="15"/>
  <c r="C965" i="15"/>
  <c r="D965" i="15"/>
  <c r="E965" i="15"/>
  <c r="F965" i="15"/>
  <c r="G965" i="15"/>
  <c r="H965" i="15"/>
  <c r="I965" i="15"/>
  <c r="J965" i="15"/>
  <c r="K965" i="15"/>
  <c r="L965" i="15"/>
  <c r="A966" i="15"/>
  <c r="B966" i="15"/>
  <c r="C966" i="15"/>
  <c r="D966" i="15"/>
  <c r="E966" i="15"/>
  <c r="F966" i="15"/>
  <c r="G966" i="15"/>
  <c r="H966" i="15"/>
  <c r="I966" i="15"/>
  <c r="J966" i="15"/>
  <c r="K966" i="15"/>
  <c r="L966" i="15"/>
  <c r="A967" i="15"/>
  <c r="B967" i="15"/>
  <c r="C967" i="15"/>
  <c r="D967" i="15"/>
  <c r="E967" i="15"/>
  <c r="F967" i="15"/>
  <c r="G967" i="15"/>
  <c r="H967" i="15"/>
  <c r="I967" i="15"/>
  <c r="J967" i="15"/>
  <c r="K967" i="15"/>
  <c r="L967" i="15"/>
  <c r="A968" i="15"/>
  <c r="B968" i="15"/>
  <c r="C968" i="15"/>
  <c r="D968" i="15"/>
  <c r="E968" i="15"/>
  <c r="F968" i="15"/>
  <c r="G968" i="15"/>
  <c r="H968" i="15"/>
  <c r="I968" i="15"/>
  <c r="J968" i="15"/>
  <c r="K968" i="15"/>
  <c r="L968" i="15"/>
  <c r="A969" i="15"/>
  <c r="B969" i="15"/>
  <c r="C969" i="15"/>
  <c r="D969" i="15"/>
  <c r="E969" i="15"/>
  <c r="F969" i="15"/>
  <c r="G969" i="15"/>
  <c r="H969" i="15"/>
  <c r="I969" i="15"/>
  <c r="J969" i="15"/>
  <c r="K969" i="15"/>
  <c r="L969" i="15"/>
  <c r="A970" i="15"/>
  <c r="B970" i="15"/>
  <c r="C970" i="15"/>
  <c r="D970" i="15"/>
  <c r="E970" i="15"/>
  <c r="F970" i="15"/>
  <c r="G970" i="15"/>
  <c r="H970" i="15"/>
  <c r="I970" i="15"/>
  <c r="J970" i="15"/>
  <c r="K970" i="15"/>
  <c r="L970" i="15"/>
  <c r="A971" i="15"/>
  <c r="B971" i="15"/>
  <c r="C971" i="15"/>
  <c r="D971" i="15"/>
  <c r="E971" i="15"/>
  <c r="F971" i="15"/>
  <c r="G971" i="15"/>
  <c r="H971" i="15"/>
  <c r="I971" i="15"/>
  <c r="J971" i="15"/>
  <c r="K971" i="15"/>
  <c r="L971" i="15"/>
  <c r="A972" i="15"/>
  <c r="B972" i="15"/>
  <c r="C972" i="15"/>
  <c r="D972" i="15"/>
  <c r="E972" i="15"/>
  <c r="F972" i="15"/>
  <c r="G972" i="15"/>
  <c r="H972" i="15"/>
  <c r="I972" i="15"/>
  <c r="J972" i="15"/>
  <c r="K972" i="15"/>
  <c r="L972" i="15"/>
  <c r="A973" i="15"/>
  <c r="B973" i="15"/>
  <c r="C973" i="15"/>
  <c r="D973" i="15"/>
  <c r="E973" i="15"/>
  <c r="F973" i="15"/>
  <c r="G973" i="15"/>
  <c r="H973" i="15"/>
  <c r="I973" i="15"/>
  <c r="J973" i="15"/>
  <c r="K973" i="15"/>
  <c r="L973" i="15"/>
  <c r="A974" i="15"/>
  <c r="B974" i="15"/>
  <c r="C974" i="15"/>
  <c r="D974" i="15"/>
  <c r="E974" i="15"/>
  <c r="F974" i="15"/>
  <c r="G974" i="15"/>
  <c r="H974" i="15"/>
  <c r="I974" i="15"/>
  <c r="J974" i="15"/>
  <c r="K974" i="15"/>
  <c r="L974" i="15"/>
  <c r="A975" i="15"/>
  <c r="B975" i="15"/>
  <c r="C975" i="15"/>
  <c r="D975" i="15"/>
  <c r="E975" i="15"/>
  <c r="F975" i="15"/>
  <c r="G975" i="15"/>
  <c r="H975" i="15"/>
  <c r="I975" i="15"/>
  <c r="J975" i="15"/>
  <c r="K975" i="15"/>
  <c r="L975" i="15"/>
  <c r="A976" i="15"/>
  <c r="B976" i="15"/>
  <c r="C976" i="15"/>
  <c r="D976" i="15"/>
  <c r="E976" i="15"/>
  <c r="F976" i="15"/>
  <c r="G976" i="15"/>
  <c r="H976" i="15"/>
  <c r="I976" i="15"/>
  <c r="J976" i="15"/>
  <c r="K976" i="15"/>
  <c r="L976" i="15"/>
  <c r="A977" i="15"/>
  <c r="B977" i="15"/>
  <c r="C977" i="15"/>
  <c r="D977" i="15"/>
  <c r="E977" i="15"/>
  <c r="F977" i="15"/>
  <c r="G977" i="15"/>
  <c r="H977" i="15"/>
  <c r="I977" i="15"/>
  <c r="J977" i="15"/>
  <c r="K977" i="15"/>
  <c r="L977" i="15"/>
  <c r="A978" i="15"/>
  <c r="B978" i="15"/>
  <c r="C978" i="15"/>
  <c r="D978" i="15"/>
  <c r="E978" i="15"/>
  <c r="F978" i="15"/>
  <c r="G978" i="15"/>
  <c r="H978" i="15"/>
  <c r="I978" i="15"/>
  <c r="J978" i="15"/>
  <c r="K978" i="15"/>
  <c r="L978" i="15"/>
  <c r="A979" i="15"/>
  <c r="B979" i="15"/>
  <c r="C979" i="15"/>
  <c r="D979" i="15"/>
  <c r="E979" i="15"/>
  <c r="F979" i="15"/>
  <c r="G979" i="15"/>
  <c r="H979" i="15"/>
  <c r="I979" i="15"/>
  <c r="J979" i="15"/>
  <c r="K979" i="15"/>
  <c r="L979" i="15"/>
  <c r="A980" i="15"/>
  <c r="B980" i="15"/>
  <c r="C980" i="15"/>
  <c r="D980" i="15"/>
  <c r="E980" i="15"/>
  <c r="F980" i="15"/>
  <c r="G980" i="15"/>
  <c r="H980" i="15"/>
  <c r="I980" i="15"/>
  <c r="J980" i="15"/>
  <c r="K980" i="15"/>
  <c r="L980" i="15"/>
  <c r="A981" i="15"/>
  <c r="B981" i="15"/>
  <c r="C981" i="15"/>
  <c r="D981" i="15"/>
  <c r="E981" i="15"/>
  <c r="F981" i="15"/>
  <c r="G981" i="15"/>
  <c r="H981" i="15"/>
  <c r="I981" i="15"/>
  <c r="J981" i="15"/>
  <c r="K981" i="15"/>
  <c r="L981" i="15"/>
  <c r="A982" i="15"/>
  <c r="B982" i="15"/>
  <c r="C982" i="15"/>
  <c r="D982" i="15"/>
  <c r="E982" i="15"/>
  <c r="F982" i="15"/>
  <c r="G982" i="15"/>
  <c r="H982" i="15"/>
  <c r="I982" i="15"/>
  <c r="J982" i="15"/>
  <c r="K982" i="15"/>
  <c r="L982" i="15"/>
  <c r="A983" i="15"/>
  <c r="B983" i="15"/>
  <c r="C983" i="15"/>
  <c r="D983" i="15"/>
  <c r="E983" i="15"/>
  <c r="F983" i="15"/>
  <c r="G983" i="15"/>
  <c r="H983" i="15"/>
  <c r="I983" i="15"/>
  <c r="J983" i="15"/>
  <c r="K983" i="15"/>
  <c r="L983" i="15"/>
  <c r="A984" i="15"/>
  <c r="B984" i="15"/>
  <c r="C984" i="15"/>
  <c r="D984" i="15"/>
  <c r="E984" i="15"/>
  <c r="F984" i="15"/>
  <c r="G984" i="15"/>
  <c r="H984" i="15"/>
  <c r="I984" i="15"/>
  <c r="J984" i="15"/>
  <c r="K984" i="15"/>
  <c r="L984" i="15"/>
  <c r="A985" i="15"/>
  <c r="B985" i="15"/>
  <c r="C985" i="15"/>
  <c r="D985" i="15"/>
  <c r="E985" i="15"/>
  <c r="F985" i="15"/>
  <c r="G985" i="15"/>
  <c r="H985" i="15"/>
  <c r="I985" i="15"/>
  <c r="J985" i="15"/>
  <c r="K985" i="15"/>
  <c r="L985" i="15"/>
  <c r="A986" i="15"/>
  <c r="B986" i="15"/>
  <c r="C986" i="15"/>
  <c r="D986" i="15"/>
  <c r="E986" i="15"/>
  <c r="F986" i="15"/>
  <c r="G986" i="15"/>
  <c r="H986" i="15"/>
  <c r="I986" i="15"/>
  <c r="J986" i="15"/>
  <c r="K986" i="15"/>
  <c r="L986" i="15"/>
  <c r="A987" i="15"/>
  <c r="B987" i="15"/>
  <c r="C987" i="15"/>
  <c r="D987" i="15"/>
  <c r="E987" i="15"/>
  <c r="F987" i="15"/>
  <c r="G987" i="15"/>
  <c r="H987" i="15"/>
  <c r="I987" i="15"/>
  <c r="J987" i="15"/>
  <c r="K987" i="15"/>
  <c r="L987" i="15"/>
  <c r="A988" i="15"/>
  <c r="B988" i="15"/>
  <c r="C988" i="15"/>
  <c r="D988" i="15"/>
  <c r="E988" i="15"/>
  <c r="F988" i="15"/>
  <c r="G988" i="15"/>
  <c r="H988" i="15"/>
  <c r="I988" i="15"/>
  <c r="J988" i="15"/>
  <c r="K988" i="15"/>
  <c r="L988" i="15"/>
  <c r="A989" i="15"/>
  <c r="B989" i="15"/>
  <c r="C989" i="15"/>
  <c r="D989" i="15"/>
  <c r="E989" i="15"/>
  <c r="F989" i="15"/>
  <c r="G989" i="15"/>
  <c r="H989" i="15"/>
  <c r="I989" i="15"/>
  <c r="J989" i="15"/>
  <c r="K989" i="15"/>
  <c r="L989" i="15"/>
  <c r="A990" i="15"/>
  <c r="B990" i="15"/>
  <c r="C990" i="15"/>
  <c r="D990" i="15"/>
  <c r="E990" i="15"/>
  <c r="F990" i="15"/>
  <c r="G990" i="15"/>
  <c r="H990" i="15"/>
  <c r="I990" i="15"/>
  <c r="J990" i="15"/>
  <c r="K990" i="15"/>
  <c r="L990" i="15"/>
  <c r="A991" i="15"/>
  <c r="B991" i="15"/>
  <c r="C991" i="15"/>
  <c r="D991" i="15"/>
  <c r="E991" i="15"/>
  <c r="F991" i="15"/>
  <c r="G991" i="15"/>
  <c r="H991" i="15"/>
  <c r="I991" i="15"/>
  <c r="J991" i="15"/>
  <c r="K991" i="15"/>
  <c r="L991" i="15"/>
  <c r="A992" i="15"/>
  <c r="B992" i="15"/>
  <c r="C992" i="15"/>
  <c r="D992" i="15"/>
  <c r="E992" i="15"/>
  <c r="F992" i="15"/>
  <c r="G992" i="15"/>
  <c r="H992" i="15"/>
  <c r="I992" i="15"/>
  <c r="J992" i="15"/>
  <c r="K992" i="15"/>
  <c r="L992" i="15"/>
  <c r="A993" i="15"/>
  <c r="B993" i="15"/>
  <c r="C993" i="15"/>
  <c r="D993" i="15"/>
  <c r="E993" i="15"/>
  <c r="F993" i="15"/>
  <c r="G993" i="15"/>
  <c r="H993" i="15"/>
  <c r="I993" i="15"/>
  <c r="J993" i="15"/>
  <c r="K993" i="15"/>
  <c r="L993" i="15"/>
  <c r="A994" i="15"/>
  <c r="B994" i="15"/>
  <c r="C994" i="15"/>
  <c r="D994" i="15"/>
  <c r="E994" i="15"/>
  <c r="F994" i="15"/>
  <c r="G994" i="15"/>
  <c r="H994" i="15"/>
  <c r="I994" i="15"/>
  <c r="J994" i="15"/>
  <c r="K994" i="15"/>
  <c r="L994" i="15"/>
  <c r="A995" i="15"/>
  <c r="B995" i="15"/>
  <c r="C995" i="15"/>
  <c r="D995" i="15"/>
  <c r="E995" i="15"/>
  <c r="F995" i="15"/>
  <c r="G995" i="15"/>
  <c r="H995" i="15"/>
  <c r="I995" i="15"/>
  <c r="J995" i="15"/>
  <c r="K995" i="15"/>
  <c r="L995" i="15"/>
  <c r="A996" i="15"/>
  <c r="B996" i="15"/>
  <c r="C996" i="15"/>
  <c r="D996" i="15"/>
  <c r="E996" i="15"/>
  <c r="F996" i="15"/>
  <c r="G996" i="15"/>
  <c r="H996" i="15"/>
  <c r="I996" i="15"/>
  <c r="J996" i="15"/>
  <c r="K996" i="15"/>
  <c r="L996" i="15"/>
  <c r="A997" i="15"/>
  <c r="B997" i="15"/>
  <c r="C997" i="15"/>
  <c r="D997" i="15"/>
  <c r="E997" i="15"/>
  <c r="F997" i="15"/>
  <c r="G997" i="15"/>
  <c r="H997" i="15"/>
  <c r="I997" i="15"/>
  <c r="J997" i="15"/>
  <c r="K997" i="15"/>
  <c r="L997" i="15"/>
  <c r="A998" i="15"/>
  <c r="B998" i="15"/>
  <c r="C998" i="15"/>
  <c r="D998" i="15"/>
  <c r="E998" i="15"/>
  <c r="F998" i="15"/>
  <c r="G998" i="15"/>
  <c r="H998" i="15"/>
  <c r="I998" i="15"/>
  <c r="J998" i="15"/>
  <c r="K998" i="15"/>
  <c r="L998" i="15"/>
  <c r="A999" i="15"/>
  <c r="B999" i="15"/>
  <c r="C999" i="15"/>
  <c r="D999" i="15"/>
  <c r="E999" i="15"/>
  <c r="F999" i="15"/>
  <c r="G999" i="15"/>
  <c r="H999" i="15"/>
  <c r="I999" i="15"/>
  <c r="J999" i="15"/>
  <c r="K999" i="15"/>
  <c r="L999" i="15"/>
  <c r="A1000" i="15"/>
  <c r="B1000" i="15"/>
  <c r="C1000" i="15"/>
  <c r="D1000" i="15"/>
  <c r="E1000" i="15"/>
  <c r="F1000" i="15"/>
  <c r="G1000" i="15"/>
  <c r="H1000" i="15"/>
  <c r="I1000" i="15"/>
  <c r="J1000" i="15"/>
  <c r="K1000" i="15"/>
  <c r="L1000" i="15"/>
  <c r="A1001" i="15"/>
  <c r="B1001" i="15"/>
  <c r="C1001" i="15"/>
  <c r="D1001" i="15"/>
  <c r="E1001" i="15"/>
  <c r="F1001" i="15"/>
  <c r="G1001" i="15"/>
  <c r="H1001" i="15"/>
  <c r="I1001" i="15"/>
  <c r="J1001" i="15"/>
  <c r="K1001" i="15"/>
  <c r="L1001" i="15"/>
  <c r="A1002" i="15"/>
  <c r="B1002" i="15"/>
  <c r="C1002" i="15"/>
  <c r="D1002" i="15"/>
  <c r="E1002" i="15"/>
  <c r="F1002" i="15"/>
  <c r="G1002" i="15"/>
  <c r="H1002" i="15"/>
  <c r="I1002" i="15"/>
  <c r="J1002" i="15"/>
  <c r="K1002" i="15"/>
  <c r="L1002" i="15"/>
  <c r="A1003" i="15"/>
  <c r="B1003" i="15"/>
  <c r="C1003" i="15"/>
  <c r="D1003" i="15"/>
  <c r="E1003" i="15"/>
  <c r="F1003" i="15"/>
  <c r="G1003" i="15"/>
  <c r="H1003" i="15"/>
  <c r="I1003" i="15"/>
  <c r="J1003" i="15"/>
  <c r="K1003" i="15"/>
  <c r="L1003" i="15"/>
  <c r="A1004" i="15"/>
  <c r="B1004" i="15"/>
  <c r="C1004" i="15"/>
  <c r="D1004" i="15"/>
  <c r="E1004" i="15"/>
  <c r="F1004" i="15"/>
  <c r="G1004" i="15"/>
  <c r="H1004" i="15"/>
  <c r="I1004" i="15"/>
  <c r="J1004" i="15"/>
  <c r="K1004" i="15"/>
  <c r="L1004" i="15"/>
  <c r="A1005" i="15"/>
  <c r="B1005" i="15"/>
  <c r="C1005" i="15"/>
  <c r="D1005" i="15"/>
  <c r="E1005" i="15"/>
  <c r="F1005" i="15"/>
  <c r="G1005" i="15"/>
  <c r="H1005" i="15"/>
  <c r="I1005" i="15"/>
  <c r="J1005" i="15"/>
  <c r="K1005" i="15"/>
  <c r="L1005" i="15"/>
  <c r="A1006" i="15"/>
  <c r="B1006" i="15"/>
  <c r="C1006" i="15"/>
  <c r="D1006" i="15"/>
  <c r="E1006" i="15"/>
  <c r="F1006" i="15"/>
  <c r="G1006" i="15"/>
  <c r="H1006" i="15"/>
  <c r="I1006" i="15"/>
  <c r="J1006" i="15"/>
  <c r="K1006" i="15"/>
  <c r="L1006" i="15"/>
  <c r="A1007" i="15"/>
  <c r="B1007" i="15"/>
  <c r="C1007" i="15"/>
  <c r="D1007" i="15"/>
  <c r="E1007" i="15"/>
  <c r="F1007" i="15"/>
  <c r="G1007" i="15"/>
  <c r="H1007" i="15"/>
  <c r="I1007" i="15"/>
  <c r="J1007" i="15"/>
  <c r="K1007" i="15"/>
  <c r="L1007" i="15"/>
  <c r="A1008" i="15"/>
  <c r="B1008" i="15"/>
  <c r="C1008" i="15"/>
  <c r="D1008" i="15"/>
  <c r="E1008" i="15"/>
  <c r="F1008" i="15"/>
  <c r="G1008" i="15"/>
  <c r="H1008" i="15"/>
  <c r="I1008" i="15"/>
  <c r="J1008" i="15"/>
  <c r="K1008" i="15"/>
  <c r="L1008" i="15"/>
  <c r="A1009" i="15"/>
  <c r="B1009" i="15"/>
  <c r="C1009" i="15"/>
  <c r="D1009" i="15"/>
  <c r="E1009" i="15"/>
  <c r="F1009" i="15"/>
  <c r="G1009" i="15"/>
  <c r="H1009" i="15"/>
  <c r="I1009" i="15"/>
  <c r="J1009" i="15"/>
  <c r="K1009" i="15"/>
  <c r="L1009" i="15"/>
  <c r="A1010" i="15"/>
  <c r="B1010" i="15"/>
  <c r="C1010" i="15"/>
  <c r="D1010" i="15"/>
  <c r="E1010" i="15"/>
  <c r="F1010" i="15"/>
  <c r="G1010" i="15"/>
  <c r="H1010" i="15"/>
  <c r="I1010" i="15"/>
  <c r="J1010" i="15"/>
  <c r="K1010" i="15"/>
  <c r="L1010" i="15"/>
  <c r="A1011" i="15"/>
  <c r="B1011" i="15"/>
  <c r="C1011" i="15"/>
  <c r="D1011" i="15"/>
  <c r="E1011" i="15"/>
  <c r="F1011" i="15"/>
  <c r="G1011" i="15"/>
  <c r="H1011" i="15"/>
  <c r="I1011" i="15"/>
  <c r="J1011" i="15"/>
  <c r="K1011" i="15"/>
  <c r="L1011" i="15"/>
  <c r="A1012" i="15"/>
  <c r="B1012" i="15"/>
  <c r="C1012" i="15"/>
  <c r="D1012" i="15"/>
  <c r="E1012" i="15"/>
  <c r="F1012" i="15"/>
  <c r="G1012" i="15"/>
  <c r="H1012" i="15"/>
  <c r="I1012" i="15"/>
  <c r="J1012" i="15"/>
  <c r="K1012" i="15"/>
  <c r="L1012" i="15"/>
  <c r="A1013" i="15"/>
  <c r="B1013" i="15"/>
  <c r="C1013" i="15"/>
  <c r="D1013" i="15"/>
  <c r="E1013" i="15"/>
  <c r="F1013" i="15"/>
  <c r="G1013" i="15"/>
  <c r="H1013" i="15"/>
  <c r="I1013" i="15"/>
  <c r="J1013" i="15"/>
  <c r="K1013" i="15"/>
  <c r="L1013" i="15"/>
  <c r="A1014" i="15"/>
  <c r="B1014" i="15"/>
  <c r="C1014" i="15"/>
  <c r="D1014" i="15"/>
  <c r="E1014" i="15"/>
  <c r="F1014" i="15"/>
  <c r="G1014" i="15"/>
  <c r="H1014" i="15"/>
  <c r="I1014" i="15"/>
  <c r="J1014" i="15"/>
  <c r="K1014" i="15"/>
  <c r="L1014" i="15"/>
  <c r="A1015" i="15"/>
  <c r="B1015" i="15"/>
  <c r="C1015" i="15"/>
  <c r="D1015" i="15"/>
  <c r="E1015" i="15"/>
  <c r="F1015" i="15"/>
  <c r="G1015" i="15"/>
  <c r="H1015" i="15"/>
  <c r="I1015" i="15"/>
  <c r="J1015" i="15"/>
  <c r="K1015" i="15"/>
  <c r="L1015" i="15"/>
  <c r="A1016" i="15"/>
  <c r="B1016" i="15"/>
  <c r="C1016" i="15"/>
  <c r="D1016" i="15"/>
  <c r="E1016" i="15"/>
  <c r="F1016" i="15"/>
  <c r="G1016" i="15"/>
  <c r="H1016" i="15"/>
  <c r="I1016" i="15"/>
  <c r="J1016" i="15"/>
  <c r="K1016" i="15"/>
  <c r="L1016" i="15"/>
  <c r="A1017" i="15"/>
  <c r="B1017" i="15"/>
  <c r="C1017" i="15"/>
  <c r="D1017" i="15"/>
  <c r="E1017" i="15"/>
  <c r="F1017" i="15"/>
  <c r="G1017" i="15"/>
  <c r="H1017" i="15"/>
  <c r="I1017" i="15"/>
  <c r="J1017" i="15"/>
  <c r="K1017" i="15"/>
  <c r="L1017" i="15"/>
  <c r="A1018" i="15"/>
  <c r="B1018" i="15"/>
  <c r="C1018" i="15"/>
  <c r="D1018" i="15"/>
  <c r="E1018" i="15"/>
  <c r="F1018" i="15"/>
  <c r="G1018" i="15"/>
  <c r="H1018" i="15"/>
  <c r="I1018" i="15"/>
  <c r="J1018" i="15"/>
  <c r="K1018" i="15"/>
  <c r="L1018" i="15"/>
  <c r="A1019" i="15"/>
  <c r="B1019" i="15"/>
  <c r="C1019" i="15"/>
  <c r="D1019" i="15"/>
  <c r="E1019" i="15"/>
  <c r="F1019" i="15"/>
  <c r="G1019" i="15"/>
  <c r="H1019" i="15"/>
  <c r="I1019" i="15"/>
  <c r="J1019" i="15"/>
  <c r="K1019" i="15"/>
  <c r="L1019" i="15"/>
  <c r="A1020" i="15"/>
  <c r="B1020" i="15"/>
  <c r="C1020" i="15"/>
  <c r="D1020" i="15"/>
  <c r="E1020" i="15"/>
  <c r="F1020" i="15"/>
  <c r="G1020" i="15"/>
  <c r="H1020" i="15"/>
  <c r="I1020" i="15"/>
  <c r="J1020" i="15"/>
  <c r="K1020" i="15"/>
  <c r="L1020" i="15"/>
  <c r="A1021" i="15"/>
  <c r="B1021" i="15"/>
  <c r="C1021" i="15"/>
  <c r="D1021" i="15"/>
  <c r="E1021" i="15"/>
  <c r="F1021" i="15"/>
  <c r="G1021" i="15"/>
  <c r="H1021" i="15"/>
  <c r="I1021" i="15"/>
  <c r="J1021" i="15"/>
  <c r="K1021" i="15"/>
  <c r="L1021" i="15"/>
  <c r="A1022" i="15"/>
  <c r="B1022" i="15"/>
  <c r="C1022" i="15"/>
  <c r="D1022" i="15"/>
  <c r="E1022" i="15"/>
  <c r="F1022" i="15"/>
  <c r="G1022" i="15"/>
  <c r="H1022" i="15"/>
  <c r="I1022" i="15"/>
  <c r="J1022" i="15"/>
  <c r="K1022" i="15"/>
  <c r="L1022" i="15"/>
  <c r="A1023" i="15"/>
  <c r="B1023" i="15"/>
  <c r="C1023" i="15"/>
  <c r="D1023" i="15"/>
  <c r="E1023" i="15"/>
  <c r="F1023" i="15"/>
  <c r="G1023" i="15"/>
  <c r="H1023" i="15"/>
  <c r="I1023" i="15"/>
  <c r="J1023" i="15"/>
  <c r="K1023" i="15"/>
  <c r="L1023" i="15"/>
  <c r="A1024" i="15"/>
  <c r="B1024" i="15"/>
  <c r="C1024" i="15"/>
  <c r="D1024" i="15"/>
  <c r="E1024" i="15"/>
  <c r="F1024" i="15"/>
  <c r="G1024" i="15"/>
  <c r="H1024" i="15"/>
  <c r="I1024" i="15"/>
  <c r="J1024" i="15"/>
  <c r="K1024" i="15"/>
  <c r="L1024" i="15"/>
  <c r="A1025" i="15"/>
  <c r="B1025" i="15"/>
  <c r="C1025" i="15"/>
  <c r="D1025" i="15"/>
  <c r="E1025" i="15"/>
  <c r="F1025" i="15"/>
  <c r="G1025" i="15"/>
  <c r="H1025" i="15"/>
  <c r="I1025" i="15"/>
  <c r="J1025" i="15"/>
  <c r="K1025" i="15"/>
  <c r="L1025" i="15"/>
  <c r="A1026" i="15"/>
  <c r="B1026" i="15"/>
  <c r="C1026" i="15"/>
  <c r="D1026" i="15"/>
  <c r="E1026" i="15"/>
  <c r="F1026" i="15"/>
  <c r="G1026" i="15"/>
  <c r="H1026" i="15"/>
  <c r="I1026" i="15"/>
  <c r="J1026" i="15"/>
  <c r="K1026" i="15"/>
  <c r="L1026" i="15"/>
  <c r="A1027" i="15"/>
  <c r="B1027" i="15"/>
  <c r="C1027" i="15"/>
  <c r="D1027" i="15"/>
  <c r="E1027" i="15"/>
  <c r="F1027" i="15"/>
  <c r="G1027" i="15"/>
  <c r="H1027" i="15"/>
  <c r="I1027" i="15"/>
  <c r="J1027" i="15"/>
  <c r="K1027" i="15"/>
  <c r="L1027" i="15"/>
  <c r="A1028" i="15"/>
  <c r="B1028" i="15"/>
  <c r="C1028" i="15"/>
  <c r="D1028" i="15"/>
  <c r="E1028" i="15"/>
  <c r="F1028" i="15"/>
  <c r="G1028" i="15"/>
  <c r="H1028" i="15"/>
  <c r="I1028" i="15"/>
  <c r="J1028" i="15"/>
  <c r="K1028" i="15"/>
  <c r="L1028" i="15"/>
  <c r="A1029" i="15"/>
  <c r="B1029" i="15"/>
  <c r="C1029" i="15"/>
  <c r="D1029" i="15"/>
  <c r="E1029" i="15"/>
  <c r="F1029" i="15"/>
  <c r="G1029" i="15"/>
  <c r="H1029" i="15"/>
  <c r="I1029" i="15"/>
  <c r="J1029" i="15"/>
  <c r="K1029" i="15"/>
  <c r="L1029" i="15"/>
  <c r="A1030" i="15"/>
  <c r="B1030" i="15"/>
  <c r="C1030" i="15"/>
  <c r="D1030" i="15"/>
  <c r="E1030" i="15"/>
  <c r="F1030" i="15"/>
  <c r="G1030" i="15"/>
  <c r="H1030" i="15"/>
  <c r="I1030" i="15"/>
  <c r="J1030" i="15"/>
  <c r="K1030" i="15"/>
  <c r="L1030" i="15"/>
  <c r="A1031" i="15"/>
  <c r="B1031" i="15"/>
  <c r="C1031" i="15"/>
  <c r="D1031" i="15"/>
  <c r="E1031" i="15"/>
  <c r="F1031" i="15"/>
  <c r="G1031" i="15"/>
  <c r="H1031" i="15"/>
  <c r="I1031" i="15"/>
  <c r="J1031" i="15"/>
  <c r="K1031" i="15"/>
  <c r="L1031" i="15"/>
  <c r="A1032" i="15"/>
  <c r="B1032" i="15"/>
  <c r="C1032" i="15"/>
  <c r="D1032" i="15"/>
  <c r="E1032" i="15"/>
  <c r="F1032" i="15"/>
  <c r="G1032" i="15"/>
  <c r="H1032" i="15"/>
  <c r="I1032" i="15"/>
  <c r="J1032" i="15"/>
  <c r="K1032" i="15"/>
  <c r="L1032" i="15"/>
  <c r="A1033" i="15"/>
  <c r="B1033" i="15"/>
  <c r="C1033" i="15"/>
  <c r="D1033" i="15"/>
  <c r="E1033" i="15"/>
  <c r="F1033" i="15"/>
  <c r="G1033" i="15"/>
  <c r="H1033" i="15"/>
  <c r="I1033" i="15"/>
  <c r="J1033" i="15"/>
  <c r="K1033" i="15"/>
  <c r="L1033" i="15"/>
  <c r="A1034" i="15"/>
  <c r="B1034" i="15"/>
  <c r="C1034" i="15"/>
  <c r="D1034" i="15"/>
  <c r="E1034" i="15"/>
  <c r="F1034" i="15"/>
  <c r="G1034" i="15"/>
  <c r="H1034" i="15"/>
  <c r="I1034" i="15"/>
  <c r="J1034" i="15"/>
  <c r="K1034" i="15"/>
  <c r="L1034" i="15"/>
  <c r="A1035" i="15"/>
  <c r="B1035" i="15"/>
  <c r="C1035" i="15"/>
  <c r="D1035" i="15"/>
  <c r="E1035" i="15"/>
  <c r="F1035" i="15"/>
  <c r="G1035" i="15"/>
  <c r="H1035" i="15"/>
  <c r="I1035" i="15"/>
  <c r="J1035" i="15"/>
  <c r="K1035" i="15"/>
  <c r="L1035" i="15"/>
  <c r="A1036" i="15"/>
  <c r="B1036" i="15"/>
  <c r="C1036" i="15"/>
  <c r="D1036" i="15"/>
  <c r="E1036" i="15"/>
  <c r="F1036" i="15"/>
  <c r="G1036" i="15"/>
  <c r="H1036" i="15"/>
  <c r="I1036" i="15"/>
  <c r="J1036" i="15"/>
  <c r="K1036" i="15"/>
  <c r="L1036" i="15"/>
  <c r="A1037" i="15"/>
  <c r="B1037" i="15"/>
  <c r="C1037" i="15"/>
  <c r="D1037" i="15"/>
  <c r="E1037" i="15"/>
  <c r="F1037" i="15"/>
  <c r="G1037" i="15"/>
  <c r="H1037" i="15"/>
  <c r="I1037" i="15"/>
  <c r="J1037" i="15"/>
  <c r="K1037" i="15"/>
  <c r="L1037" i="15"/>
  <c r="A1038" i="15"/>
  <c r="B1038" i="15"/>
  <c r="C1038" i="15"/>
  <c r="D1038" i="15"/>
  <c r="E1038" i="15"/>
  <c r="F1038" i="15"/>
  <c r="G1038" i="15"/>
  <c r="H1038" i="15"/>
  <c r="I1038" i="15"/>
  <c r="J1038" i="15"/>
  <c r="K1038" i="15"/>
  <c r="L1038" i="15"/>
  <c r="A1039" i="15"/>
  <c r="B1039" i="15"/>
  <c r="C1039" i="15"/>
  <c r="D1039" i="15"/>
  <c r="E1039" i="15"/>
  <c r="F1039" i="15"/>
  <c r="G1039" i="15"/>
  <c r="H1039" i="15"/>
  <c r="I1039" i="15"/>
  <c r="J1039" i="15"/>
  <c r="K1039" i="15"/>
  <c r="L1039" i="15"/>
  <c r="A1040" i="15"/>
  <c r="B1040" i="15"/>
  <c r="C1040" i="15"/>
  <c r="D1040" i="15"/>
  <c r="E1040" i="15"/>
  <c r="F1040" i="15"/>
  <c r="G1040" i="15"/>
  <c r="H1040" i="15"/>
  <c r="I1040" i="15"/>
  <c r="J1040" i="15"/>
  <c r="K1040" i="15"/>
  <c r="L1040" i="15"/>
  <c r="A1041" i="15"/>
  <c r="B1041" i="15"/>
  <c r="C1041" i="15"/>
  <c r="D1041" i="15"/>
  <c r="E1041" i="15"/>
  <c r="F1041" i="15"/>
  <c r="G1041" i="15"/>
  <c r="H1041" i="15"/>
  <c r="I1041" i="15"/>
  <c r="J1041" i="15"/>
  <c r="K1041" i="15"/>
  <c r="L1041" i="15"/>
  <c r="A1042" i="15"/>
  <c r="B1042" i="15"/>
  <c r="C1042" i="15"/>
  <c r="D1042" i="15"/>
  <c r="E1042" i="15"/>
  <c r="F1042" i="15"/>
  <c r="G1042" i="15"/>
  <c r="H1042" i="15"/>
  <c r="I1042" i="15"/>
  <c r="J1042" i="15"/>
  <c r="K1042" i="15"/>
  <c r="L1042" i="15"/>
  <c r="A1043" i="15"/>
  <c r="B1043" i="15"/>
  <c r="C1043" i="15"/>
  <c r="D1043" i="15"/>
  <c r="E1043" i="15"/>
  <c r="F1043" i="15"/>
  <c r="G1043" i="15"/>
  <c r="H1043" i="15"/>
  <c r="I1043" i="15"/>
  <c r="J1043" i="15"/>
  <c r="K1043" i="15"/>
  <c r="L1043" i="15"/>
  <c r="A1044" i="15"/>
  <c r="B1044" i="15"/>
  <c r="C1044" i="15"/>
  <c r="D1044" i="15"/>
  <c r="E1044" i="15"/>
  <c r="F1044" i="15"/>
  <c r="G1044" i="15"/>
  <c r="H1044" i="15"/>
  <c r="I1044" i="15"/>
  <c r="J1044" i="15"/>
  <c r="K1044" i="15"/>
  <c r="L1044" i="15"/>
  <c r="A1045" i="15"/>
  <c r="B1045" i="15"/>
  <c r="C1045" i="15"/>
  <c r="D1045" i="15"/>
  <c r="E1045" i="15"/>
  <c r="F1045" i="15"/>
  <c r="G1045" i="15"/>
  <c r="H1045" i="15"/>
  <c r="I1045" i="15"/>
  <c r="J1045" i="15"/>
  <c r="K1045" i="15"/>
  <c r="L1045" i="15"/>
  <c r="A1046" i="15"/>
  <c r="B1046" i="15"/>
  <c r="C1046" i="15"/>
  <c r="D1046" i="15"/>
  <c r="E1046" i="15"/>
  <c r="F1046" i="15"/>
  <c r="G1046" i="15"/>
  <c r="H1046" i="15"/>
  <c r="I1046" i="15"/>
  <c r="J1046" i="15"/>
  <c r="K1046" i="15"/>
  <c r="L1046" i="15"/>
  <c r="A1047" i="15"/>
  <c r="B1047" i="15"/>
  <c r="C1047" i="15"/>
  <c r="D1047" i="15"/>
  <c r="E1047" i="15"/>
  <c r="F1047" i="15"/>
  <c r="G1047" i="15"/>
  <c r="H1047" i="15"/>
  <c r="I1047" i="15"/>
  <c r="J1047" i="15"/>
  <c r="K1047" i="15"/>
  <c r="L1047" i="15"/>
  <c r="A1048" i="15"/>
  <c r="B1048" i="15"/>
  <c r="C1048" i="15"/>
  <c r="D1048" i="15"/>
  <c r="E1048" i="15"/>
  <c r="F1048" i="15"/>
  <c r="G1048" i="15"/>
  <c r="H1048" i="15"/>
  <c r="I1048" i="15"/>
  <c r="J1048" i="15"/>
  <c r="K1048" i="15"/>
  <c r="L1048" i="15"/>
  <c r="A1049" i="15"/>
  <c r="B1049" i="15"/>
  <c r="C1049" i="15"/>
  <c r="D1049" i="15"/>
  <c r="E1049" i="15"/>
  <c r="F1049" i="15"/>
  <c r="G1049" i="15"/>
  <c r="H1049" i="15"/>
  <c r="I1049" i="15"/>
  <c r="J1049" i="15"/>
  <c r="K1049" i="15"/>
  <c r="L1049" i="15"/>
  <c r="A1050" i="15"/>
  <c r="B1050" i="15"/>
  <c r="C1050" i="15"/>
  <c r="D1050" i="15"/>
  <c r="E1050" i="15"/>
  <c r="F1050" i="15"/>
  <c r="G1050" i="15"/>
  <c r="H1050" i="15"/>
  <c r="I1050" i="15"/>
  <c r="J1050" i="15"/>
  <c r="K1050" i="15"/>
  <c r="L1050" i="15"/>
  <c r="A1051" i="15"/>
  <c r="B1051" i="15"/>
  <c r="C1051" i="15"/>
  <c r="D1051" i="15"/>
  <c r="E1051" i="15"/>
  <c r="F1051" i="15"/>
  <c r="G1051" i="15"/>
  <c r="H1051" i="15"/>
  <c r="I1051" i="15"/>
  <c r="J1051" i="15"/>
  <c r="K1051" i="15"/>
  <c r="L1051" i="15"/>
  <c r="A1052" i="15"/>
  <c r="B1052" i="15"/>
  <c r="C1052" i="15"/>
  <c r="D1052" i="15"/>
  <c r="E1052" i="15"/>
  <c r="F1052" i="15"/>
  <c r="G1052" i="15"/>
  <c r="H1052" i="15"/>
  <c r="I1052" i="15"/>
  <c r="J1052" i="15"/>
  <c r="K1052" i="15"/>
  <c r="L1052" i="15"/>
  <c r="A1053" i="15"/>
  <c r="B1053" i="15"/>
  <c r="C1053" i="15"/>
  <c r="D1053" i="15"/>
  <c r="E1053" i="15"/>
  <c r="F1053" i="15"/>
  <c r="G1053" i="15"/>
  <c r="H1053" i="15"/>
  <c r="I1053" i="15"/>
  <c r="J1053" i="15"/>
  <c r="K1053" i="15"/>
  <c r="L1053" i="15"/>
  <c r="A1054" i="15"/>
  <c r="B1054" i="15"/>
  <c r="C1054" i="15"/>
  <c r="D1054" i="15"/>
  <c r="E1054" i="15"/>
  <c r="F1054" i="15"/>
  <c r="G1054" i="15"/>
  <c r="H1054" i="15"/>
  <c r="I1054" i="15"/>
  <c r="J1054" i="15"/>
  <c r="K1054" i="15"/>
  <c r="L1054" i="15"/>
  <c r="A1055" i="15"/>
  <c r="B1055" i="15"/>
  <c r="C1055" i="15"/>
  <c r="D1055" i="15"/>
  <c r="E1055" i="15"/>
  <c r="F1055" i="15"/>
  <c r="G1055" i="15"/>
  <c r="H1055" i="15"/>
  <c r="I1055" i="15"/>
  <c r="J1055" i="15"/>
  <c r="K1055" i="15"/>
  <c r="L1055" i="15"/>
  <c r="A1056" i="15"/>
  <c r="B1056" i="15"/>
  <c r="C1056" i="15"/>
  <c r="D1056" i="15"/>
  <c r="E1056" i="15"/>
  <c r="F1056" i="15"/>
  <c r="G1056" i="15"/>
  <c r="H1056" i="15"/>
  <c r="I1056" i="15"/>
  <c r="J1056" i="15"/>
  <c r="K1056" i="15"/>
  <c r="L1056" i="15"/>
  <c r="A1057" i="15"/>
  <c r="B1057" i="15"/>
  <c r="C1057" i="15"/>
  <c r="D1057" i="15"/>
  <c r="E1057" i="15"/>
  <c r="F1057" i="15"/>
  <c r="G1057" i="15"/>
  <c r="H1057" i="15"/>
  <c r="I1057" i="15"/>
  <c r="J1057" i="15"/>
  <c r="K1057" i="15"/>
  <c r="L1057" i="15"/>
  <c r="A1058" i="15"/>
  <c r="B1058" i="15"/>
  <c r="C1058" i="15"/>
  <c r="D1058" i="15"/>
  <c r="E1058" i="15"/>
  <c r="F1058" i="15"/>
  <c r="G1058" i="15"/>
  <c r="H1058" i="15"/>
  <c r="I1058" i="15"/>
  <c r="J1058" i="15"/>
  <c r="K1058" i="15"/>
  <c r="L1058" i="15"/>
  <c r="A1059" i="15"/>
  <c r="B1059" i="15"/>
  <c r="C1059" i="15"/>
  <c r="D1059" i="15"/>
  <c r="E1059" i="15"/>
  <c r="F1059" i="15"/>
  <c r="G1059" i="15"/>
  <c r="H1059" i="15"/>
  <c r="I1059" i="15"/>
  <c r="J1059" i="15"/>
  <c r="K1059" i="15"/>
  <c r="L1059" i="15"/>
  <c r="A1060" i="15"/>
  <c r="B1060" i="15"/>
  <c r="C1060" i="15"/>
  <c r="D1060" i="15"/>
  <c r="E1060" i="15"/>
  <c r="F1060" i="15"/>
  <c r="G1060" i="15"/>
  <c r="H1060" i="15"/>
  <c r="I1060" i="15"/>
  <c r="J1060" i="15"/>
  <c r="K1060" i="15"/>
  <c r="L1060" i="15"/>
  <c r="A1061" i="15"/>
  <c r="B1061" i="15"/>
  <c r="C1061" i="15"/>
  <c r="D1061" i="15"/>
  <c r="E1061" i="15"/>
  <c r="F1061" i="15"/>
  <c r="G1061" i="15"/>
  <c r="H1061" i="15"/>
  <c r="I1061" i="15"/>
  <c r="J1061" i="15"/>
  <c r="K1061" i="15"/>
  <c r="L1061" i="15"/>
  <c r="A1062" i="15"/>
  <c r="B1062" i="15"/>
  <c r="C1062" i="15"/>
  <c r="D1062" i="15"/>
  <c r="E1062" i="15"/>
  <c r="F1062" i="15"/>
  <c r="G1062" i="15"/>
  <c r="H1062" i="15"/>
  <c r="I1062" i="15"/>
  <c r="J1062" i="15"/>
  <c r="K1062" i="15"/>
  <c r="L1062" i="15"/>
  <c r="A1063" i="15"/>
  <c r="B1063" i="15"/>
  <c r="C1063" i="15"/>
  <c r="D1063" i="15"/>
  <c r="E1063" i="15"/>
  <c r="F1063" i="15"/>
  <c r="G1063" i="15"/>
  <c r="H1063" i="15"/>
  <c r="I1063" i="15"/>
  <c r="J1063" i="15"/>
  <c r="K1063" i="15"/>
  <c r="L1063" i="15"/>
  <c r="A1064" i="15"/>
  <c r="B1064" i="15"/>
  <c r="C1064" i="15"/>
  <c r="D1064" i="15"/>
  <c r="E1064" i="15"/>
  <c r="F1064" i="15"/>
  <c r="G1064" i="15"/>
  <c r="H1064" i="15"/>
  <c r="I1064" i="15"/>
  <c r="J1064" i="15"/>
  <c r="K1064" i="15"/>
  <c r="L1064" i="15"/>
  <c r="A1065" i="15"/>
  <c r="B1065" i="15"/>
  <c r="C1065" i="15"/>
  <c r="D1065" i="15"/>
  <c r="E1065" i="15"/>
  <c r="F1065" i="15"/>
  <c r="G1065" i="15"/>
  <c r="H1065" i="15"/>
  <c r="I1065" i="15"/>
  <c r="J1065" i="15"/>
  <c r="K1065" i="15"/>
  <c r="L1065" i="15"/>
  <c r="A1066" i="15"/>
  <c r="B1066" i="15"/>
  <c r="C1066" i="15"/>
  <c r="D1066" i="15"/>
  <c r="E1066" i="15"/>
  <c r="F1066" i="15"/>
  <c r="G1066" i="15"/>
  <c r="H1066" i="15"/>
  <c r="I1066" i="15"/>
  <c r="J1066" i="15"/>
  <c r="K1066" i="15"/>
  <c r="L1066" i="15"/>
  <c r="A1067" i="15"/>
  <c r="B1067" i="15"/>
  <c r="C1067" i="15"/>
  <c r="D1067" i="15"/>
  <c r="E1067" i="15"/>
  <c r="F1067" i="15"/>
  <c r="G1067" i="15"/>
  <c r="H1067" i="15"/>
  <c r="I1067" i="15"/>
  <c r="J1067" i="15"/>
  <c r="K1067" i="15"/>
  <c r="L1067" i="15"/>
  <c r="A1068" i="15"/>
  <c r="B1068" i="15"/>
  <c r="C1068" i="15"/>
  <c r="D1068" i="15"/>
  <c r="E1068" i="15"/>
  <c r="F1068" i="15"/>
  <c r="G1068" i="15"/>
  <c r="H1068" i="15"/>
  <c r="I1068" i="15"/>
  <c r="J1068" i="15"/>
  <c r="K1068" i="15"/>
  <c r="L1068" i="15"/>
  <c r="A1069" i="15"/>
  <c r="B1069" i="15"/>
  <c r="C1069" i="15"/>
  <c r="D1069" i="15"/>
  <c r="E1069" i="15"/>
  <c r="F1069" i="15"/>
  <c r="G1069" i="15"/>
  <c r="H1069" i="15"/>
  <c r="I1069" i="15"/>
  <c r="J1069" i="15"/>
  <c r="K1069" i="15"/>
  <c r="L1069" i="15"/>
  <c r="A1070" i="15"/>
  <c r="B1070" i="15"/>
  <c r="C1070" i="15"/>
  <c r="D1070" i="15"/>
  <c r="E1070" i="15"/>
  <c r="F1070" i="15"/>
  <c r="G1070" i="15"/>
  <c r="H1070" i="15"/>
  <c r="I1070" i="15"/>
  <c r="J1070" i="15"/>
  <c r="K1070" i="15"/>
  <c r="L1070" i="15"/>
  <c r="A1071" i="15"/>
  <c r="B1071" i="15"/>
  <c r="C1071" i="15"/>
  <c r="D1071" i="15"/>
  <c r="E1071" i="15"/>
  <c r="F1071" i="15"/>
  <c r="G1071" i="15"/>
  <c r="H1071" i="15"/>
  <c r="I1071" i="15"/>
  <c r="J1071" i="15"/>
  <c r="K1071" i="15"/>
  <c r="L1071" i="15"/>
  <c r="A1072" i="15"/>
  <c r="B1072" i="15"/>
  <c r="C1072" i="15"/>
  <c r="D1072" i="15"/>
  <c r="E1072" i="15"/>
  <c r="F1072" i="15"/>
  <c r="G1072" i="15"/>
  <c r="H1072" i="15"/>
  <c r="I1072" i="15"/>
  <c r="J1072" i="15"/>
  <c r="K1072" i="15"/>
  <c r="L1072" i="15"/>
  <c r="A1073" i="15"/>
  <c r="B1073" i="15"/>
  <c r="C1073" i="15"/>
  <c r="D1073" i="15"/>
  <c r="E1073" i="15"/>
  <c r="F1073" i="15"/>
  <c r="G1073" i="15"/>
  <c r="H1073" i="15"/>
  <c r="I1073" i="15"/>
  <c r="J1073" i="15"/>
  <c r="K1073" i="15"/>
  <c r="L1073" i="15"/>
  <c r="A1074" i="15"/>
  <c r="B1074" i="15"/>
  <c r="C1074" i="15"/>
  <c r="D1074" i="15"/>
  <c r="E1074" i="15"/>
  <c r="F1074" i="15"/>
  <c r="G1074" i="15"/>
  <c r="H1074" i="15"/>
  <c r="I1074" i="15"/>
  <c r="J1074" i="15"/>
  <c r="K1074" i="15"/>
  <c r="L1074" i="15"/>
  <c r="A1075" i="15"/>
  <c r="B1075" i="15"/>
  <c r="C1075" i="15"/>
  <c r="D1075" i="15"/>
  <c r="E1075" i="15"/>
  <c r="F1075" i="15"/>
  <c r="G1075" i="15"/>
  <c r="H1075" i="15"/>
  <c r="I1075" i="15"/>
  <c r="J1075" i="15"/>
  <c r="K1075" i="15"/>
  <c r="L1075" i="15"/>
  <c r="A1076" i="15"/>
  <c r="B1076" i="15"/>
  <c r="C1076" i="15"/>
  <c r="D1076" i="15"/>
  <c r="E1076" i="15"/>
  <c r="F1076" i="15"/>
  <c r="G1076" i="15"/>
  <c r="H1076" i="15"/>
  <c r="I1076" i="15"/>
  <c r="J1076" i="15"/>
  <c r="K1076" i="15"/>
  <c r="L1076" i="15"/>
  <c r="A1077" i="15"/>
  <c r="B1077" i="15"/>
  <c r="C1077" i="15"/>
  <c r="D1077" i="15"/>
  <c r="E1077" i="15"/>
  <c r="F1077" i="15"/>
  <c r="G1077" i="15"/>
  <c r="H1077" i="15"/>
  <c r="I1077" i="15"/>
  <c r="J1077" i="15"/>
  <c r="K1077" i="15"/>
  <c r="L1077" i="15"/>
  <c r="A1078" i="15"/>
  <c r="B1078" i="15"/>
  <c r="C1078" i="15"/>
  <c r="D1078" i="15"/>
  <c r="E1078" i="15"/>
  <c r="F1078" i="15"/>
  <c r="G1078" i="15"/>
  <c r="H1078" i="15"/>
  <c r="I1078" i="15"/>
  <c r="J1078" i="15"/>
  <c r="K1078" i="15"/>
  <c r="L1078" i="15"/>
  <c r="A1079" i="15"/>
  <c r="B1079" i="15"/>
  <c r="C1079" i="15"/>
  <c r="D1079" i="15"/>
  <c r="E1079" i="15"/>
  <c r="F1079" i="15"/>
  <c r="G1079" i="15"/>
  <c r="H1079" i="15"/>
  <c r="I1079" i="15"/>
  <c r="J1079" i="15"/>
  <c r="K1079" i="15"/>
  <c r="L1079" i="15"/>
  <c r="A1080" i="15"/>
  <c r="B1080" i="15"/>
  <c r="C1080" i="15"/>
  <c r="D1080" i="15"/>
  <c r="E1080" i="15"/>
  <c r="F1080" i="15"/>
  <c r="G1080" i="15"/>
  <c r="H1080" i="15"/>
  <c r="I1080" i="15"/>
  <c r="J1080" i="15"/>
  <c r="K1080" i="15"/>
  <c r="L1080" i="15"/>
  <c r="A1081" i="15"/>
  <c r="B1081" i="15"/>
  <c r="C1081" i="15"/>
  <c r="D1081" i="15"/>
  <c r="E1081" i="15"/>
  <c r="F1081" i="15"/>
  <c r="G1081" i="15"/>
  <c r="H1081" i="15"/>
  <c r="I1081" i="15"/>
  <c r="J1081" i="15"/>
  <c r="K1081" i="15"/>
  <c r="L1081" i="15"/>
  <c r="A1082" i="15"/>
  <c r="B1082" i="15"/>
  <c r="C1082" i="15"/>
  <c r="D1082" i="15"/>
  <c r="E1082" i="15"/>
  <c r="F1082" i="15"/>
  <c r="G1082" i="15"/>
  <c r="H1082" i="15"/>
  <c r="I1082" i="15"/>
  <c r="J1082" i="15"/>
  <c r="K1082" i="15"/>
  <c r="L1082" i="15"/>
  <c r="A1083" i="15"/>
  <c r="B1083" i="15"/>
  <c r="C1083" i="15"/>
  <c r="D1083" i="15"/>
  <c r="E1083" i="15"/>
  <c r="F1083" i="15"/>
  <c r="G1083" i="15"/>
  <c r="H1083" i="15"/>
  <c r="I1083" i="15"/>
  <c r="J1083" i="15"/>
  <c r="K1083" i="15"/>
  <c r="L1083" i="15"/>
  <c r="A1084" i="15"/>
  <c r="B1084" i="15"/>
  <c r="C1084" i="15"/>
  <c r="D1084" i="15"/>
  <c r="E1084" i="15"/>
  <c r="F1084" i="15"/>
  <c r="G1084" i="15"/>
  <c r="H1084" i="15"/>
  <c r="I1084" i="15"/>
  <c r="J1084" i="15"/>
  <c r="K1084" i="15"/>
  <c r="L1084" i="15"/>
  <c r="A1085" i="15"/>
  <c r="B1085" i="15"/>
  <c r="C1085" i="15"/>
  <c r="D1085" i="15"/>
  <c r="E1085" i="15"/>
  <c r="F1085" i="15"/>
  <c r="G1085" i="15"/>
  <c r="H1085" i="15"/>
  <c r="I1085" i="15"/>
  <c r="J1085" i="15"/>
  <c r="K1085" i="15"/>
  <c r="L1085" i="15"/>
  <c r="A1086" i="15"/>
  <c r="B1086" i="15"/>
  <c r="C1086" i="15"/>
  <c r="D1086" i="15"/>
  <c r="E1086" i="15"/>
  <c r="F1086" i="15"/>
  <c r="G1086" i="15"/>
  <c r="H1086" i="15"/>
  <c r="I1086" i="15"/>
  <c r="J1086" i="15"/>
  <c r="K1086" i="15"/>
  <c r="L1086" i="15"/>
  <c r="A1087" i="15"/>
  <c r="B1087" i="15"/>
  <c r="C1087" i="15"/>
  <c r="D1087" i="15"/>
  <c r="E1087" i="15"/>
  <c r="F1087" i="15"/>
  <c r="G1087" i="15"/>
  <c r="H1087" i="15"/>
  <c r="I1087" i="15"/>
  <c r="J1087" i="15"/>
  <c r="K1087" i="15"/>
  <c r="L1087" i="15"/>
  <c r="A1088" i="15"/>
  <c r="B1088" i="15"/>
  <c r="C1088" i="15"/>
  <c r="D1088" i="15"/>
  <c r="E1088" i="15"/>
  <c r="F1088" i="15"/>
  <c r="G1088" i="15"/>
  <c r="H1088" i="15"/>
  <c r="I1088" i="15"/>
  <c r="J1088" i="15"/>
  <c r="K1088" i="15"/>
  <c r="L1088" i="15"/>
  <c r="A1089" i="15"/>
  <c r="B1089" i="15"/>
  <c r="C1089" i="15"/>
  <c r="D1089" i="15"/>
  <c r="E1089" i="15"/>
  <c r="F1089" i="15"/>
  <c r="G1089" i="15"/>
  <c r="H1089" i="15"/>
  <c r="I1089" i="15"/>
  <c r="J1089" i="15"/>
  <c r="K1089" i="15"/>
  <c r="L1089" i="15"/>
  <c r="A1090" i="15"/>
  <c r="B1090" i="15"/>
  <c r="C1090" i="15"/>
  <c r="D1090" i="15"/>
  <c r="E1090" i="15"/>
  <c r="F1090" i="15"/>
  <c r="G1090" i="15"/>
  <c r="H1090" i="15"/>
  <c r="I1090" i="15"/>
  <c r="J1090" i="15"/>
  <c r="K1090" i="15"/>
  <c r="L1090" i="15"/>
  <c r="A1091" i="15"/>
  <c r="B1091" i="15"/>
  <c r="C1091" i="15"/>
  <c r="D1091" i="15"/>
  <c r="E1091" i="15"/>
  <c r="F1091" i="15"/>
  <c r="G1091" i="15"/>
  <c r="H1091" i="15"/>
  <c r="I1091" i="15"/>
  <c r="J1091" i="15"/>
  <c r="K1091" i="15"/>
  <c r="L1091" i="15"/>
  <c r="A1092" i="15"/>
  <c r="B1092" i="15"/>
  <c r="C1092" i="15"/>
  <c r="D1092" i="15"/>
  <c r="E1092" i="15"/>
  <c r="F1092" i="15"/>
  <c r="G1092" i="15"/>
  <c r="H1092" i="15"/>
  <c r="I1092" i="15"/>
  <c r="J1092" i="15"/>
  <c r="K1092" i="15"/>
  <c r="L1092" i="15"/>
  <c r="A1093" i="15"/>
  <c r="B1093" i="15"/>
  <c r="C1093" i="15"/>
  <c r="D1093" i="15"/>
  <c r="E1093" i="15"/>
  <c r="F1093" i="15"/>
  <c r="G1093" i="15"/>
  <c r="H1093" i="15"/>
  <c r="I1093" i="15"/>
  <c r="J1093" i="15"/>
  <c r="K1093" i="15"/>
  <c r="L1093" i="15"/>
  <c r="A1094" i="15"/>
  <c r="B1094" i="15"/>
  <c r="C1094" i="15"/>
  <c r="D1094" i="15"/>
  <c r="E1094" i="15"/>
  <c r="F1094" i="15"/>
  <c r="G1094" i="15"/>
  <c r="H1094" i="15"/>
  <c r="I1094" i="15"/>
  <c r="J1094" i="15"/>
  <c r="K1094" i="15"/>
  <c r="L1094" i="15"/>
  <c r="A1095" i="15"/>
  <c r="B1095" i="15"/>
  <c r="C1095" i="15"/>
  <c r="D1095" i="15"/>
  <c r="E1095" i="15"/>
  <c r="F1095" i="15"/>
  <c r="G1095" i="15"/>
  <c r="H1095" i="15"/>
  <c r="I1095" i="15"/>
  <c r="J1095" i="15"/>
  <c r="K1095" i="15"/>
  <c r="L1095" i="15"/>
  <c r="A1096" i="15"/>
  <c r="B1096" i="15"/>
  <c r="C1096" i="15"/>
  <c r="D1096" i="15"/>
  <c r="E1096" i="15"/>
  <c r="F1096" i="15"/>
  <c r="G1096" i="15"/>
  <c r="H1096" i="15"/>
  <c r="I1096" i="15"/>
  <c r="J1096" i="15"/>
  <c r="K1096" i="15"/>
  <c r="L1096" i="15"/>
  <c r="A1097" i="15"/>
  <c r="B1097" i="15"/>
  <c r="C1097" i="15"/>
  <c r="D1097" i="15"/>
  <c r="E1097" i="15"/>
  <c r="F1097" i="15"/>
  <c r="G1097" i="15"/>
  <c r="H1097" i="15"/>
  <c r="I1097" i="15"/>
  <c r="J1097" i="15"/>
  <c r="K1097" i="15"/>
  <c r="L1097" i="15"/>
  <c r="A1098" i="15"/>
  <c r="B1098" i="15"/>
  <c r="C1098" i="15"/>
  <c r="D1098" i="15"/>
  <c r="E1098" i="15"/>
  <c r="F1098" i="15"/>
  <c r="G1098" i="15"/>
  <c r="H1098" i="15"/>
  <c r="I1098" i="15"/>
  <c r="J1098" i="15"/>
  <c r="K1098" i="15"/>
  <c r="L1098" i="15"/>
  <c r="A1099" i="15"/>
  <c r="B1099" i="15"/>
  <c r="C1099" i="15"/>
  <c r="D1099" i="15"/>
  <c r="E1099" i="15"/>
  <c r="F1099" i="15"/>
  <c r="G1099" i="15"/>
  <c r="H1099" i="15"/>
  <c r="I1099" i="15"/>
  <c r="J1099" i="15"/>
  <c r="K1099" i="15"/>
  <c r="L1099" i="15"/>
  <c r="A1100" i="15"/>
  <c r="B1100" i="15"/>
  <c r="C1100" i="15"/>
  <c r="D1100" i="15"/>
  <c r="E1100" i="15"/>
  <c r="F1100" i="15"/>
  <c r="G1100" i="15"/>
  <c r="H1100" i="15"/>
  <c r="I1100" i="15"/>
  <c r="J1100" i="15"/>
  <c r="K1100" i="15"/>
  <c r="L1100" i="15"/>
  <c r="A1101" i="15"/>
  <c r="B1101" i="15"/>
  <c r="C1101" i="15"/>
  <c r="D1101" i="15"/>
  <c r="E1101" i="15"/>
  <c r="F1101" i="15"/>
  <c r="G1101" i="15"/>
  <c r="H1101" i="15"/>
  <c r="I1101" i="15"/>
  <c r="J1101" i="15"/>
  <c r="K1101" i="15"/>
  <c r="L1101" i="15"/>
  <c r="A1102" i="15"/>
  <c r="B1102" i="15"/>
  <c r="C1102" i="15"/>
  <c r="D1102" i="15"/>
  <c r="E1102" i="15"/>
  <c r="F1102" i="15"/>
  <c r="G1102" i="15"/>
  <c r="H1102" i="15"/>
  <c r="I1102" i="15"/>
  <c r="J1102" i="15"/>
  <c r="K1102" i="15"/>
  <c r="L1102" i="15"/>
  <c r="A1103" i="15"/>
  <c r="B1103" i="15"/>
  <c r="C1103" i="15"/>
  <c r="D1103" i="15"/>
  <c r="E1103" i="15"/>
  <c r="F1103" i="15"/>
  <c r="G1103" i="15"/>
  <c r="H1103" i="15"/>
  <c r="I1103" i="15"/>
  <c r="J1103" i="15"/>
  <c r="K1103" i="15"/>
  <c r="L1103" i="15"/>
  <c r="A1104" i="15"/>
  <c r="B1104" i="15"/>
  <c r="C1104" i="15"/>
  <c r="D1104" i="15"/>
  <c r="E1104" i="15"/>
  <c r="F1104" i="15"/>
  <c r="G1104" i="15"/>
  <c r="H1104" i="15"/>
  <c r="I1104" i="15"/>
  <c r="J1104" i="15"/>
  <c r="K1104" i="15"/>
  <c r="L1104" i="15"/>
  <c r="A1105" i="15"/>
  <c r="B1105" i="15"/>
  <c r="C1105" i="15"/>
  <c r="D1105" i="15"/>
  <c r="E1105" i="15"/>
  <c r="F1105" i="15"/>
  <c r="G1105" i="15"/>
  <c r="H1105" i="15"/>
  <c r="I1105" i="15"/>
  <c r="J1105" i="15"/>
  <c r="K1105" i="15"/>
  <c r="L1105" i="15"/>
  <c r="A1106" i="15"/>
  <c r="B1106" i="15"/>
  <c r="C1106" i="15"/>
  <c r="D1106" i="15"/>
  <c r="E1106" i="15"/>
  <c r="F1106" i="15"/>
  <c r="G1106" i="15"/>
  <c r="H1106" i="15"/>
  <c r="I1106" i="15"/>
  <c r="J1106" i="15"/>
  <c r="K1106" i="15"/>
  <c r="L1106" i="15"/>
  <c r="A1107" i="15"/>
  <c r="B1107" i="15"/>
  <c r="C1107" i="15"/>
  <c r="D1107" i="15"/>
  <c r="E1107" i="15"/>
  <c r="F1107" i="15"/>
  <c r="G1107" i="15"/>
  <c r="H1107" i="15"/>
  <c r="I1107" i="15"/>
  <c r="J1107" i="15"/>
  <c r="K1107" i="15"/>
  <c r="L1107" i="15"/>
  <c r="A1108" i="15"/>
  <c r="B1108" i="15"/>
  <c r="C1108" i="15"/>
  <c r="D1108" i="15"/>
  <c r="E1108" i="15"/>
  <c r="F1108" i="15"/>
  <c r="G1108" i="15"/>
  <c r="H1108" i="15"/>
  <c r="I1108" i="15"/>
  <c r="J1108" i="15"/>
  <c r="K1108" i="15"/>
  <c r="L1108" i="15"/>
  <c r="A1109" i="15"/>
  <c r="B1109" i="15"/>
  <c r="C1109" i="15"/>
  <c r="D1109" i="15"/>
  <c r="E1109" i="15"/>
  <c r="F1109" i="15"/>
  <c r="G1109" i="15"/>
  <c r="H1109" i="15"/>
  <c r="I1109" i="15"/>
  <c r="J1109" i="15"/>
  <c r="K1109" i="15"/>
  <c r="L1109" i="15"/>
  <c r="A1110" i="15"/>
  <c r="B1110" i="15"/>
  <c r="C1110" i="15"/>
  <c r="D1110" i="15"/>
  <c r="E1110" i="15"/>
  <c r="F1110" i="15"/>
  <c r="G1110" i="15"/>
  <c r="H1110" i="15"/>
  <c r="I1110" i="15"/>
  <c r="J1110" i="15"/>
  <c r="K1110" i="15"/>
  <c r="L1110" i="15"/>
  <c r="A1111" i="15"/>
  <c r="B1111" i="15"/>
  <c r="C1111" i="15"/>
  <c r="D1111" i="15"/>
  <c r="E1111" i="15"/>
  <c r="F1111" i="15"/>
  <c r="G1111" i="15"/>
  <c r="H1111" i="15"/>
  <c r="I1111" i="15"/>
  <c r="J1111" i="15"/>
  <c r="K1111" i="15"/>
  <c r="L1111" i="15"/>
  <c r="A1112" i="15"/>
  <c r="B1112" i="15"/>
  <c r="C1112" i="15"/>
  <c r="D1112" i="15"/>
  <c r="E1112" i="15"/>
  <c r="F1112" i="15"/>
  <c r="G1112" i="15"/>
  <c r="H1112" i="15"/>
  <c r="I1112" i="15"/>
  <c r="J1112" i="15"/>
  <c r="K1112" i="15"/>
  <c r="L1112" i="15"/>
  <c r="A1113" i="15"/>
  <c r="B1113" i="15"/>
  <c r="C1113" i="15"/>
  <c r="D1113" i="15"/>
  <c r="E1113" i="15"/>
  <c r="F1113" i="15"/>
  <c r="G1113" i="15"/>
  <c r="H1113" i="15"/>
  <c r="I1113" i="15"/>
  <c r="J1113" i="15"/>
  <c r="K1113" i="15"/>
  <c r="L1113" i="15"/>
  <c r="A1114" i="15"/>
  <c r="B1114" i="15"/>
  <c r="C1114" i="15"/>
  <c r="D1114" i="15"/>
  <c r="E1114" i="15"/>
  <c r="F1114" i="15"/>
  <c r="G1114" i="15"/>
  <c r="H1114" i="15"/>
  <c r="I1114" i="15"/>
  <c r="J1114" i="15"/>
  <c r="K1114" i="15"/>
  <c r="L1114" i="15"/>
  <c r="A1115" i="15"/>
  <c r="B1115" i="15"/>
  <c r="C1115" i="15"/>
  <c r="D1115" i="15"/>
  <c r="E1115" i="15"/>
  <c r="F1115" i="15"/>
  <c r="G1115" i="15"/>
  <c r="H1115" i="15"/>
  <c r="I1115" i="15"/>
  <c r="J1115" i="15"/>
  <c r="K1115" i="15"/>
  <c r="L1115" i="15"/>
  <c r="A1116" i="15"/>
  <c r="B1116" i="15"/>
  <c r="C1116" i="15"/>
  <c r="D1116" i="15"/>
  <c r="E1116" i="15"/>
  <c r="F1116" i="15"/>
  <c r="G1116" i="15"/>
  <c r="H1116" i="15"/>
  <c r="I1116" i="15"/>
  <c r="J1116" i="15"/>
  <c r="K1116" i="15"/>
  <c r="L1116" i="15"/>
  <c r="A1117" i="15"/>
  <c r="B1117" i="15"/>
  <c r="C1117" i="15"/>
  <c r="D1117" i="15"/>
  <c r="E1117" i="15"/>
  <c r="F1117" i="15"/>
  <c r="G1117" i="15"/>
  <c r="H1117" i="15"/>
  <c r="I1117" i="15"/>
  <c r="J1117" i="15"/>
  <c r="K1117" i="15"/>
  <c r="L1117" i="15"/>
  <c r="A1118" i="15"/>
  <c r="B1118" i="15"/>
  <c r="C1118" i="15"/>
  <c r="D1118" i="15"/>
  <c r="E1118" i="15"/>
  <c r="F1118" i="15"/>
  <c r="G1118" i="15"/>
  <c r="H1118" i="15"/>
  <c r="I1118" i="15"/>
  <c r="J1118" i="15"/>
  <c r="K1118" i="15"/>
  <c r="L1118" i="15"/>
  <c r="A1119" i="15"/>
  <c r="B1119" i="15"/>
  <c r="C1119" i="15"/>
  <c r="D1119" i="15"/>
  <c r="E1119" i="15"/>
  <c r="F1119" i="15"/>
  <c r="G1119" i="15"/>
  <c r="H1119" i="15"/>
  <c r="I1119" i="15"/>
  <c r="J1119" i="15"/>
  <c r="K1119" i="15"/>
  <c r="L1119" i="15"/>
  <c r="A1120" i="15"/>
  <c r="B1120" i="15"/>
  <c r="C1120" i="15"/>
  <c r="D1120" i="15"/>
  <c r="E1120" i="15"/>
  <c r="F1120" i="15"/>
  <c r="G1120" i="15"/>
  <c r="H1120" i="15"/>
  <c r="I1120" i="15"/>
  <c r="J1120" i="15"/>
  <c r="K1120" i="15"/>
  <c r="L1120" i="15"/>
  <c r="A1121" i="15"/>
  <c r="B1121" i="15"/>
  <c r="C1121" i="15"/>
  <c r="D1121" i="15"/>
  <c r="E1121" i="15"/>
  <c r="F1121" i="15"/>
  <c r="G1121" i="15"/>
  <c r="H1121" i="15"/>
  <c r="I1121" i="15"/>
  <c r="J1121" i="15"/>
  <c r="K1121" i="15"/>
  <c r="L1121" i="15"/>
  <c r="A1122" i="15"/>
  <c r="B1122" i="15"/>
  <c r="C1122" i="15"/>
  <c r="D1122" i="15"/>
  <c r="E1122" i="15"/>
  <c r="F1122" i="15"/>
  <c r="G1122" i="15"/>
  <c r="H1122" i="15"/>
  <c r="I1122" i="15"/>
  <c r="J1122" i="15"/>
  <c r="K1122" i="15"/>
  <c r="L1122" i="15"/>
  <c r="A1123" i="15"/>
  <c r="B1123" i="15"/>
  <c r="C1123" i="15"/>
  <c r="D1123" i="15"/>
  <c r="E1123" i="15"/>
  <c r="F1123" i="15"/>
  <c r="G1123" i="15"/>
  <c r="H1123" i="15"/>
  <c r="I1123" i="15"/>
  <c r="J1123" i="15"/>
  <c r="K1123" i="15"/>
  <c r="L1123" i="15"/>
  <c r="A1124" i="15"/>
  <c r="B1124" i="15"/>
  <c r="C1124" i="15"/>
  <c r="D1124" i="15"/>
  <c r="E1124" i="15"/>
  <c r="F1124" i="15"/>
  <c r="G1124" i="15"/>
  <c r="H1124" i="15"/>
  <c r="I1124" i="15"/>
  <c r="J1124" i="15"/>
  <c r="K1124" i="15"/>
  <c r="L1124" i="15"/>
  <c r="A1125" i="15"/>
  <c r="B1125" i="15"/>
  <c r="C1125" i="15"/>
  <c r="D1125" i="15"/>
  <c r="E1125" i="15"/>
  <c r="F1125" i="15"/>
  <c r="G1125" i="15"/>
  <c r="H1125" i="15"/>
  <c r="I1125" i="15"/>
  <c r="J1125" i="15"/>
  <c r="K1125" i="15"/>
  <c r="L1125" i="15"/>
  <c r="A1126" i="15"/>
  <c r="B1126" i="15"/>
  <c r="C1126" i="15"/>
  <c r="D1126" i="15"/>
  <c r="E1126" i="15"/>
  <c r="F1126" i="15"/>
  <c r="G1126" i="15"/>
  <c r="H1126" i="15"/>
  <c r="I1126" i="15"/>
  <c r="J1126" i="15"/>
  <c r="K1126" i="15"/>
  <c r="L1126" i="15"/>
  <c r="A1127" i="15"/>
  <c r="B1127" i="15"/>
  <c r="C1127" i="15"/>
  <c r="D1127" i="15"/>
  <c r="E1127" i="15"/>
  <c r="F1127" i="15"/>
  <c r="G1127" i="15"/>
  <c r="H1127" i="15"/>
  <c r="I1127" i="15"/>
  <c r="J1127" i="15"/>
  <c r="K1127" i="15"/>
  <c r="L1127" i="15"/>
  <c r="A1128" i="15"/>
  <c r="B1128" i="15"/>
  <c r="C1128" i="15"/>
  <c r="D1128" i="15"/>
  <c r="E1128" i="15"/>
  <c r="F1128" i="15"/>
  <c r="G1128" i="15"/>
  <c r="H1128" i="15"/>
  <c r="I1128" i="15"/>
  <c r="J1128" i="15"/>
  <c r="K1128" i="15"/>
  <c r="L1128" i="15"/>
  <c r="A1129" i="15"/>
  <c r="B1129" i="15"/>
  <c r="C1129" i="15"/>
  <c r="D1129" i="15"/>
  <c r="E1129" i="15"/>
  <c r="F1129" i="15"/>
  <c r="G1129" i="15"/>
  <c r="H1129" i="15"/>
  <c r="I1129" i="15"/>
  <c r="J1129" i="15"/>
  <c r="K1129" i="15"/>
  <c r="L1129" i="15"/>
  <c r="A1130" i="15"/>
  <c r="B1130" i="15"/>
  <c r="C1130" i="15"/>
  <c r="D1130" i="15"/>
  <c r="E1130" i="15"/>
  <c r="F1130" i="15"/>
  <c r="G1130" i="15"/>
  <c r="H1130" i="15"/>
  <c r="I1130" i="15"/>
  <c r="J1130" i="15"/>
  <c r="K1130" i="15"/>
  <c r="L1130" i="15"/>
  <c r="A1131" i="15"/>
  <c r="B1131" i="15"/>
  <c r="C1131" i="15"/>
  <c r="D1131" i="15"/>
  <c r="E1131" i="15"/>
  <c r="F1131" i="15"/>
  <c r="G1131" i="15"/>
  <c r="H1131" i="15"/>
  <c r="I1131" i="15"/>
  <c r="J1131" i="15"/>
  <c r="K1131" i="15"/>
  <c r="L1131" i="15"/>
  <c r="A1132" i="15"/>
  <c r="B1132" i="15"/>
  <c r="C1132" i="15"/>
  <c r="D1132" i="15"/>
  <c r="E1132" i="15"/>
  <c r="F1132" i="15"/>
  <c r="G1132" i="15"/>
  <c r="H1132" i="15"/>
  <c r="I1132" i="15"/>
  <c r="J1132" i="15"/>
  <c r="K1132" i="15"/>
  <c r="L1132" i="15"/>
  <c r="A1133" i="15"/>
  <c r="B1133" i="15"/>
  <c r="C1133" i="15"/>
  <c r="D1133" i="15"/>
  <c r="E1133" i="15"/>
  <c r="F1133" i="15"/>
  <c r="G1133" i="15"/>
  <c r="H1133" i="15"/>
  <c r="I1133" i="15"/>
  <c r="J1133" i="15"/>
  <c r="K1133" i="15"/>
  <c r="L1133" i="15"/>
  <c r="A1134" i="15"/>
  <c r="B1134" i="15"/>
  <c r="C1134" i="15"/>
  <c r="D1134" i="15"/>
  <c r="E1134" i="15"/>
  <c r="F1134" i="15"/>
  <c r="G1134" i="15"/>
  <c r="H1134" i="15"/>
  <c r="I1134" i="15"/>
  <c r="J1134" i="15"/>
  <c r="K1134" i="15"/>
  <c r="L1134" i="15"/>
  <c r="A1135" i="15"/>
  <c r="B1135" i="15"/>
  <c r="C1135" i="15"/>
  <c r="D1135" i="15"/>
  <c r="E1135" i="15"/>
  <c r="F1135" i="15"/>
  <c r="G1135" i="15"/>
  <c r="H1135" i="15"/>
  <c r="I1135" i="15"/>
  <c r="J1135" i="15"/>
  <c r="K1135" i="15"/>
  <c r="L1135" i="15"/>
  <c r="A1136" i="15"/>
  <c r="B1136" i="15"/>
  <c r="C1136" i="15"/>
  <c r="D1136" i="15"/>
  <c r="E1136" i="15"/>
  <c r="F1136" i="15"/>
  <c r="G1136" i="15"/>
  <c r="H1136" i="15"/>
  <c r="I1136" i="15"/>
  <c r="J1136" i="15"/>
  <c r="K1136" i="15"/>
  <c r="L1136" i="15"/>
  <c r="A1137" i="15"/>
  <c r="B1137" i="15"/>
  <c r="C1137" i="15"/>
  <c r="D1137" i="15"/>
  <c r="E1137" i="15"/>
  <c r="F1137" i="15"/>
  <c r="G1137" i="15"/>
  <c r="H1137" i="15"/>
  <c r="I1137" i="15"/>
  <c r="J1137" i="15"/>
  <c r="K1137" i="15"/>
  <c r="L1137" i="15"/>
  <c r="A1138" i="15"/>
  <c r="B1138" i="15"/>
  <c r="C1138" i="15"/>
  <c r="D1138" i="15"/>
  <c r="E1138" i="15"/>
  <c r="F1138" i="15"/>
  <c r="G1138" i="15"/>
  <c r="H1138" i="15"/>
  <c r="I1138" i="15"/>
  <c r="J1138" i="15"/>
  <c r="K1138" i="15"/>
  <c r="L1138" i="15"/>
  <c r="A1139" i="15"/>
  <c r="B1139" i="15"/>
  <c r="C1139" i="15"/>
  <c r="D1139" i="15"/>
  <c r="E1139" i="15"/>
  <c r="F1139" i="15"/>
  <c r="G1139" i="15"/>
  <c r="H1139" i="15"/>
  <c r="I1139" i="15"/>
  <c r="J1139" i="15"/>
  <c r="K1139" i="15"/>
  <c r="L1139" i="15"/>
  <c r="A1140" i="15"/>
  <c r="B1140" i="15"/>
  <c r="C1140" i="15"/>
  <c r="D1140" i="15"/>
  <c r="E1140" i="15"/>
  <c r="F1140" i="15"/>
  <c r="G1140" i="15"/>
  <c r="H1140" i="15"/>
  <c r="I1140" i="15"/>
  <c r="J1140" i="15"/>
  <c r="K1140" i="15"/>
  <c r="L1140" i="15"/>
  <c r="A1141" i="15"/>
  <c r="B1141" i="15"/>
  <c r="C1141" i="15"/>
  <c r="D1141" i="15"/>
  <c r="E1141" i="15"/>
  <c r="F1141" i="15"/>
  <c r="G1141" i="15"/>
  <c r="H1141" i="15"/>
  <c r="I1141" i="15"/>
  <c r="J1141" i="15"/>
  <c r="K1141" i="15"/>
  <c r="L1141" i="15"/>
  <c r="A1142" i="15"/>
  <c r="B1142" i="15"/>
  <c r="C1142" i="15"/>
  <c r="D1142" i="15"/>
  <c r="E1142" i="15"/>
  <c r="F1142" i="15"/>
  <c r="G1142" i="15"/>
  <c r="H1142" i="15"/>
  <c r="I1142" i="15"/>
  <c r="J1142" i="15"/>
  <c r="K1142" i="15"/>
  <c r="L1142" i="15"/>
  <c r="A1143" i="15"/>
  <c r="B1143" i="15"/>
  <c r="C1143" i="15"/>
  <c r="D1143" i="15"/>
  <c r="E1143" i="15"/>
  <c r="F1143" i="15"/>
  <c r="G1143" i="15"/>
  <c r="H1143" i="15"/>
  <c r="I1143" i="15"/>
  <c r="J1143" i="15"/>
  <c r="K1143" i="15"/>
  <c r="L1143" i="15"/>
  <c r="A1144" i="15"/>
  <c r="B1144" i="15"/>
  <c r="C1144" i="15"/>
  <c r="D1144" i="15"/>
  <c r="E1144" i="15"/>
  <c r="F1144" i="15"/>
  <c r="G1144" i="15"/>
  <c r="H1144" i="15"/>
  <c r="I1144" i="15"/>
  <c r="J1144" i="15"/>
  <c r="K1144" i="15"/>
  <c r="L1144" i="15"/>
  <c r="A1145" i="15"/>
  <c r="B1145" i="15"/>
  <c r="C1145" i="15"/>
  <c r="D1145" i="15"/>
  <c r="E1145" i="15"/>
  <c r="F1145" i="15"/>
  <c r="G1145" i="15"/>
  <c r="H1145" i="15"/>
  <c r="I1145" i="15"/>
  <c r="J1145" i="15"/>
  <c r="K1145" i="15"/>
  <c r="L1145" i="15"/>
  <c r="A1146" i="15"/>
  <c r="B1146" i="15"/>
  <c r="C1146" i="15"/>
  <c r="D1146" i="15"/>
  <c r="E1146" i="15"/>
  <c r="F1146" i="15"/>
  <c r="G1146" i="15"/>
  <c r="H1146" i="15"/>
  <c r="I1146" i="15"/>
  <c r="J1146" i="15"/>
  <c r="K1146" i="15"/>
  <c r="L1146" i="15"/>
  <c r="A1147" i="15"/>
  <c r="B1147" i="15"/>
  <c r="C1147" i="15"/>
  <c r="D1147" i="15"/>
  <c r="E1147" i="15"/>
  <c r="F1147" i="15"/>
  <c r="G1147" i="15"/>
  <c r="H1147" i="15"/>
  <c r="I1147" i="15"/>
  <c r="J1147" i="15"/>
  <c r="K1147" i="15"/>
  <c r="L1147" i="15"/>
  <c r="A1148" i="15"/>
  <c r="B1148" i="15"/>
  <c r="C1148" i="15"/>
  <c r="D1148" i="15"/>
  <c r="E1148" i="15"/>
  <c r="F1148" i="15"/>
  <c r="G1148" i="15"/>
  <c r="H1148" i="15"/>
  <c r="I1148" i="15"/>
  <c r="J1148" i="15"/>
  <c r="K1148" i="15"/>
  <c r="L1148" i="15"/>
  <c r="A1149" i="15"/>
  <c r="B1149" i="15"/>
  <c r="C1149" i="15"/>
  <c r="D1149" i="15"/>
  <c r="E1149" i="15"/>
  <c r="F1149" i="15"/>
  <c r="G1149" i="15"/>
  <c r="H1149" i="15"/>
  <c r="I1149" i="15"/>
  <c r="J1149" i="15"/>
  <c r="K1149" i="15"/>
  <c r="L1149" i="15"/>
  <c r="A1150" i="15"/>
  <c r="B1150" i="15"/>
  <c r="C1150" i="15"/>
  <c r="D1150" i="15"/>
  <c r="E1150" i="15"/>
  <c r="F1150" i="15"/>
  <c r="G1150" i="15"/>
  <c r="H1150" i="15"/>
  <c r="I1150" i="15"/>
  <c r="J1150" i="15"/>
  <c r="K1150" i="15"/>
  <c r="L1150" i="15"/>
  <c r="A1151" i="15"/>
  <c r="B1151" i="15"/>
  <c r="C1151" i="15"/>
  <c r="D1151" i="15"/>
  <c r="E1151" i="15"/>
  <c r="F1151" i="15"/>
  <c r="G1151" i="15"/>
  <c r="H1151" i="15"/>
  <c r="I1151" i="15"/>
  <c r="J1151" i="15"/>
  <c r="K1151" i="15"/>
  <c r="L1151" i="15"/>
  <c r="A1152" i="15"/>
  <c r="B1152" i="15"/>
  <c r="C1152" i="15"/>
  <c r="D1152" i="15"/>
  <c r="E1152" i="15"/>
  <c r="F1152" i="15"/>
  <c r="G1152" i="15"/>
  <c r="H1152" i="15"/>
  <c r="I1152" i="15"/>
  <c r="J1152" i="15"/>
  <c r="K1152" i="15"/>
  <c r="L1152" i="15"/>
  <c r="A1153" i="15"/>
  <c r="B1153" i="15"/>
  <c r="C1153" i="15"/>
  <c r="D1153" i="15"/>
  <c r="E1153" i="15"/>
  <c r="F1153" i="15"/>
  <c r="G1153" i="15"/>
  <c r="H1153" i="15"/>
  <c r="I1153" i="15"/>
  <c r="J1153" i="15"/>
  <c r="K1153" i="15"/>
  <c r="L1153" i="15"/>
  <c r="A1154" i="15"/>
  <c r="B1154" i="15"/>
  <c r="C1154" i="15"/>
  <c r="D1154" i="15"/>
  <c r="E1154" i="15"/>
  <c r="F1154" i="15"/>
  <c r="G1154" i="15"/>
  <c r="H1154" i="15"/>
  <c r="I1154" i="15"/>
  <c r="J1154" i="15"/>
  <c r="K1154" i="15"/>
  <c r="L1154" i="15"/>
  <c r="A1155" i="15"/>
  <c r="B1155" i="15"/>
  <c r="C1155" i="15"/>
  <c r="D1155" i="15"/>
  <c r="E1155" i="15"/>
  <c r="F1155" i="15"/>
  <c r="G1155" i="15"/>
  <c r="H1155" i="15"/>
  <c r="I1155" i="15"/>
  <c r="J1155" i="15"/>
  <c r="K1155" i="15"/>
  <c r="L1155" i="15"/>
  <c r="A1156" i="15"/>
  <c r="B1156" i="15"/>
  <c r="C1156" i="15"/>
  <c r="D1156" i="15"/>
  <c r="E1156" i="15"/>
  <c r="F1156" i="15"/>
  <c r="G1156" i="15"/>
  <c r="H1156" i="15"/>
  <c r="I1156" i="15"/>
  <c r="J1156" i="15"/>
  <c r="K1156" i="15"/>
  <c r="L1156" i="15"/>
  <c r="A1157" i="15"/>
  <c r="B1157" i="15"/>
  <c r="C1157" i="15"/>
  <c r="D1157" i="15"/>
  <c r="E1157" i="15"/>
  <c r="F1157" i="15"/>
  <c r="G1157" i="15"/>
  <c r="H1157" i="15"/>
  <c r="I1157" i="15"/>
  <c r="J1157" i="15"/>
  <c r="K1157" i="15"/>
  <c r="L1157" i="15"/>
  <c r="A1158" i="15"/>
  <c r="B1158" i="15"/>
  <c r="C1158" i="15"/>
  <c r="D1158" i="15"/>
  <c r="E1158" i="15"/>
  <c r="F1158" i="15"/>
  <c r="G1158" i="15"/>
  <c r="H1158" i="15"/>
  <c r="I1158" i="15"/>
  <c r="J1158" i="15"/>
  <c r="K1158" i="15"/>
  <c r="L1158" i="15"/>
  <c r="A1159" i="15"/>
  <c r="B1159" i="15"/>
  <c r="C1159" i="15"/>
  <c r="D1159" i="15"/>
  <c r="E1159" i="15"/>
  <c r="F1159" i="15"/>
  <c r="G1159" i="15"/>
  <c r="H1159" i="15"/>
  <c r="I1159" i="15"/>
  <c r="J1159" i="15"/>
  <c r="K1159" i="15"/>
  <c r="L1159" i="15"/>
  <c r="A1160" i="15"/>
  <c r="B1160" i="15"/>
  <c r="C1160" i="15"/>
  <c r="D1160" i="15"/>
  <c r="E1160" i="15"/>
  <c r="F1160" i="15"/>
  <c r="G1160" i="15"/>
  <c r="H1160" i="15"/>
  <c r="I1160" i="15"/>
  <c r="J1160" i="15"/>
  <c r="K1160" i="15"/>
  <c r="L1160" i="15"/>
  <c r="A1161" i="15"/>
  <c r="B1161" i="15"/>
  <c r="C1161" i="15"/>
  <c r="D1161" i="15"/>
  <c r="E1161" i="15"/>
  <c r="F1161" i="15"/>
  <c r="G1161" i="15"/>
  <c r="H1161" i="15"/>
  <c r="I1161" i="15"/>
  <c r="J1161" i="15"/>
  <c r="K1161" i="15"/>
  <c r="L1161" i="15"/>
  <c r="A1162" i="15"/>
  <c r="B1162" i="15"/>
  <c r="C1162" i="15"/>
  <c r="D1162" i="15"/>
  <c r="E1162" i="15"/>
  <c r="F1162" i="15"/>
  <c r="G1162" i="15"/>
  <c r="H1162" i="15"/>
  <c r="I1162" i="15"/>
  <c r="J1162" i="15"/>
  <c r="K1162" i="15"/>
  <c r="L1162" i="15"/>
  <c r="A1163" i="15"/>
  <c r="B1163" i="15"/>
  <c r="C1163" i="15"/>
  <c r="D1163" i="15"/>
  <c r="E1163" i="15"/>
  <c r="F1163" i="15"/>
  <c r="G1163" i="15"/>
  <c r="H1163" i="15"/>
  <c r="I1163" i="15"/>
  <c r="J1163" i="15"/>
  <c r="K1163" i="15"/>
  <c r="L1163" i="15"/>
  <c r="A1164" i="15"/>
  <c r="B1164" i="15"/>
  <c r="C1164" i="15"/>
  <c r="D1164" i="15"/>
  <c r="E1164" i="15"/>
  <c r="F1164" i="15"/>
  <c r="G1164" i="15"/>
  <c r="H1164" i="15"/>
  <c r="I1164" i="15"/>
  <c r="J1164" i="15"/>
  <c r="K1164" i="15"/>
  <c r="L1164" i="15"/>
  <c r="A1165" i="15"/>
  <c r="B1165" i="15"/>
  <c r="C1165" i="15"/>
  <c r="D1165" i="15"/>
  <c r="E1165" i="15"/>
  <c r="F1165" i="15"/>
  <c r="G1165" i="15"/>
  <c r="H1165" i="15"/>
  <c r="I1165" i="15"/>
  <c r="J1165" i="15"/>
  <c r="K1165" i="15"/>
  <c r="L1165" i="15"/>
  <c r="A1166" i="15"/>
  <c r="B1166" i="15"/>
  <c r="C1166" i="15"/>
  <c r="D1166" i="15"/>
  <c r="E1166" i="15"/>
  <c r="F1166" i="15"/>
  <c r="G1166" i="15"/>
  <c r="H1166" i="15"/>
  <c r="I1166" i="15"/>
  <c r="J1166" i="15"/>
  <c r="K1166" i="15"/>
  <c r="L1166" i="15"/>
  <c r="A1167" i="15"/>
  <c r="B1167" i="15"/>
  <c r="C1167" i="15"/>
  <c r="D1167" i="15"/>
  <c r="E1167" i="15"/>
  <c r="F1167" i="15"/>
  <c r="G1167" i="15"/>
  <c r="H1167" i="15"/>
  <c r="I1167" i="15"/>
  <c r="J1167" i="15"/>
  <c r="K1167" i="15"/>
  <c r="L1167" i="15"/>
  <c r="A1168" i="15"/>
  <c r="B1168" i="15"/>
  <c r="C1168" i="15"/>
  <c r="D1168" i="15"/>
  <c r="E1168" i="15"/>
  <c r="F1168" i="15"/>
  <c r="G1168" i="15"/>
  <c r="H1168" i="15"/>
  <c r="I1168" i="15"/>
  <c r="J1168" i="15"/>
  <c r="K1168" i="15"/>
  <c r="L1168" i="15"/>
  <c r="A1169" i="15"/>
  <c r="B1169" i="15"/>
  <c r="C1169" i="15"/>
  <c r="D1169" i="15"/>
  <c r="E1169" i="15"/>
  <c r="F1169" i="15"/>
  <c r="G1169" i="15"/>
  <c r="H1169" i="15"/>
  <c r="I1169" i="15"/>
  <c r="J1169" i="15"/>
  <c r="K1169" i="15"/>
  <c r="L1169" i="15"/>
  <c r="A1170" i="15"/>
  <c r="B1170" i="15"/>
  <c r="C1170" i="15"/>
  <c r="D1170" i="15"/>
  <c r="E1170" i="15"/>
  <c r="F1170" i="15"/>
  <c r="G1170" i="15"/>
  <c r="H1170" i="15"/>
  <c r="I1170" i="15"/>
  <c r="J1170" i="15"/>
  <c r="K1170" i="15"/>
  <c r="L1170" i="15"/>
  <c r="A1171" i="15"/>
  <c r="B1171" i="15"/>
  <c r="C1171" i="15"/>
  <c r="D1171" i="15"/>
  <c r="E1171" i="15"/>
  <c r="F1171" i="15"/>
  <c r="G1171" i="15"/>
  <c r="H1171" i="15"/>
  <c r="I1171" i="15"/>
  <c r="J1171" i="15"/>
  <c r="K1171" i="15"/>
  <c r="L1171" i="15"/>
  <c r="A1172" i="15"/>
  <c r="B1172" i="15"/>
  <c r="C1172" i="15"/>
  <c r="D1172" i="15"/>
  <c r="E1172" i="15"/>
  <c r="F1172" i="15"/>
  <c r="G1172" i="15"/>
  <c r="H1172" i="15"/>
  <c r="I1172" i="15"/>
  <c r="J1172" i="15"/>
  <c r="K1172" i="15"/>
  <c r="L1172" i="15"/>
  <c r="A1173" i="15"/>
  <c r="B1173" i="15"/>
  <c r="C1173" i="15"/>
  <c r="D1173" i="15"/>
  <c r="E1173" i="15"/>
  <c r="F1173" i="15"/>
  <c r="G1173" i="15"/>
  <c r="H1173" i="15"/>
  <c r="I1173" i="15"/>
  <c r="J1173" i="15"/>
  <c r="K1173" i="15"/>
  <c r="L1173" i="15"/>
  <c r="A1174" i="15"/>
  <c r="B1174" i="15"/>
  <c r="C1174" i="15"/>
  <c r="D1174" i="15"/>
  <c r="E1174" i="15"/>
  <c r="F1174" i="15"/>
  <c r="G1174" i="15"/>
  <c r="H1174" i="15"/>
  <c r="I1174" i="15"/>
  <c r="J1174" i="15"/>
  <c r="K1174" i="15"/>
  <c r="L1174" i="15"/>
  <c r="A1175" i="15"/>
  <c r="B1175" i="15"/>
  <c r="C1175" i="15"/>
  <c r="D1175" i="15"/>
  <c r="E1175" i="15"/>
  <c r="F1175" i="15"/>
  <c r="G1175" i="15"/>
  <c r="H1175" i="15"/>
  <c r="I1175" i="15"/>
  <c r="J1175" i="15"/>
  <c r="K1175" i="15"/>
  <c r="L1175" i="15"/>
  <c r="A1176" i="15"/>
  <c r="B1176" i="15"/>
  <c r="C1176" i="15"/>
  <c r="D1176" i="15"/>
  <c r="E1176" i="15"/>
  <c r="F1176" i="15"/>
  <c r="G1176" i="15"/>
  <c r="H1176" i="15"/>
  <c r="I1176" i="15"/>
  <c r="J1176" i="15"/>
  <c r="K1176" i="15"/>
  <c r="L1176" i="15"/>
  <c r="A1177" i="15"/>
  <c r="B1177" i="15"/>
  <c r="C1177" i="15"/>
  <c r="D1177" i="15"/>
  <c r="E1177" i="15"/>
  <c r="F1177" i="15"/>
  <c r="G1177" i="15"/>
  <c r="H1177" i="15"/>
  <c r="I1177" i="15"/>
  <c r="J1177" i="15"/>
  <c r="K1177" i="15"/>
  <c r="L1177" i="15"/>
  <c r="A1178" i="15"/>
  <c r="B1178" i="15"/>
  <c r="C1178" i="15"/>
  <c r="D1178" i="15"/>
  <c r="E1178" i="15"/>
  <c r="F1178" i="15"/>
  <c r="G1178" i="15"/>
  <c r="H1178" i="15"/>
  <c r="I1178" i="15"/>
  <c r="J1178" i="15"/>
  <c r="K1178" i="15"/>
  <c r="L1178" i="15"/>
  <c r="A1179" i="15"/>
  <c r="B1179" i="15"/>
  <c r="C1179" i="15"/>
  <c r="D1179" i="15"/>
  <c r="E1179" i="15"/>
  <c r="F1179" i="15"/>
  <c r="G1179" i="15"/>
  <c r="H1179" i="15"/>
  <c r="I1179" i="15"/>
  <c r="J1179" i="15"/>
  <c r="K1179" i="15"/>
  <c r="L1179" i="15"/>
  <c r="A1180" i="15"/>
  <c r="B1180" i="15"/>
  <c r="C1180" i="15"/>
  <c r="D1180" i="15"/>
  <c r="E1180" i="15"/>
  <c r="F1180" i="15"/>
  <c r="G1180" i="15"/>
  <c r="H1180" i="15"/>
  <c r="I1180" i="15"/>
  <c r="J1180" i="15"/>
  <c r="K1180" i="15"/>
  <c r="L1180" i="15"/>
  <c r="A1181" i="15"/>
  <c r="B1181" i="15"/>
  <c r="C1181" i="15"/>
  <c r="D1181" i="15"/>
  <c r="E1181" i="15"/>
  <c r="F1181" i="15"/>
  <c r="G1181" i="15"/>
  <c r="H1181" i="15"/>
  <c r="I1181" i="15"/>
  <c r="J1181" i="15"/>
  <c r="K1181" i="15"/>
  <c r="L1181" i="15"/>
  <c r="A1182" i="15"/>
  <c r="B1182" i="15"/>
  <c r="C1182" i="15"/>
  <c r="D1182" i="15"/>
  <c r="E1182" i="15"/>
  <c r="F1182" i="15"/>
  <c r="G1182" i="15"/>
  <c r="H1182" i="15"/>
  <c r="I1182" i="15"/>
  <c r="J1182" i="15"/>
  <c r="K1182" i="15"/>
  <c r="L1182" i="15"/>
  <c r="A1183" i="15"/>
  <c r="B1183" i="15"/>
  <c r="C1183" i="15"/>
  <c r="D1183" i="15"/>
  <c r="E1183" i="15"/>
  <c r="F1183" i="15"/>
  <c r="G1183" i="15"/>
  <c r="H1183" i="15"/>
  <c r="I1183" i="15"/>
  <c r="J1183" i="15"/>
  <c r="K1183" i="15"/>
  <c r="L1183" i="15"/>
  <c r="A1184" i="15"/>
  <c r="B1184" i="15"/>
  <c r="C1184" i="15"/>
  <c r="D1184" i="15"/>
  <c r="E1184" i="15"/>
  <c r="F1184" i="15"/>
  <c r="G1184" i="15"/>
  <c r="H1184" i="15"/>
  <c r="I1184" i="15"/>
  <c r="J1184" i="15"/>
  <c r="K1184" i="15"/>
  <c r="L1184" i="15"/>
  <c r="A1185" i="15"/>
  <c r="B1185" i="15"/>
  <c r="C1185" i="15"/>
  <c r="D1185" i="15"/>
  <c r="E1185" i="15"/>
  <c r="F1185" i="15"/>
  <c r="G1185" i="15"/>
  <c r="H1185" i="15"/>
  <c r="I1185" i="15"/>
  <c r="J1185" i="15"/>
  <c r="K1185" i="15"/>
  <c r="L1185" i="15"/>
  <c r="A1186" i="15"/>
  <c r="B1186" i="15"/>
  <c r="C1186" i="15"/>
  <c r="D1186" i="15"/>
  <c r="E1186" i="15"/>
  <c r="F1186" i="15"/>
  <c r="G1186" i="15"/>
  <c r="H1186" i="15"/>
  <c r="I1186" i="15"/>
  <c r="J1186" i="15"/>
  <c r="K1186" i="15"/>
  <c r="L1186" i="15"/>
  <c r="A1187" i="15"/>
  <c r="B1187" i="15"/>
  <c r="C1187" i="15"/>
  <c r="D1187" i="15"/>
  <c r="E1187" i="15"/>
  <c r="F1187" i="15"/>
  <c r="G1187" i="15"/>
  <c r="H1187" i="15"/>
  <c r="I1187" i="15"/>
  <c r="J1187" i="15"/>
  <c r="K1187" i="15"/>
  <c r="L1187" i="15"/>
  <c r="A1188" i="15"/>
  <c r="B1188" i="15"/>
  <c r="C1188" i="15"/>
  <c r="D1188" i="15"/>
  <c r="E1188" i="15"/>
  <c r="F1188" i="15"/>
  <c r="G1188" i="15"/>
  <c r="H1188" i="15"/>
  <c r="I1188" i="15"/>
  <c r="J1188" i="15"/>
  <c r="K1188" i="15"/>
  <c r="L1188" i="15"/>
  <c r="A1189" i="15"/>
  <c r="B1189" i="15"/>
  <c r="C1189" i="15"/>
  <c r="D1189" i="15"/>
  <c r="E1189" i="15"/>
  <c r="F1189" i="15"/>
  <c r="G1189" i="15"/>
  <c r="H1189" i="15"/>
  <c r="I1189" i="15"/>
  <c r="J1189" i="15"/>
  <c r="K1189" i="15"/>
  <c r="L1189" i="15"/>
  <c r="A1190" i="15"/>
  <c r="B1190" i="15"/>
  <c r="C1190" i="15"/>
  <c r="D1190" i="15"/>
  <c r="E1190" i="15"/>
  <c r="F1190" i="15"/>
  <c r="G1190" i="15"/>
  <c r="H1190" i="15"/>
  <c r="I1190" i="15"/>
  <c r="J1190" i="15"/>
  <c r="K1190" i="15"/>
  <c r="L1190" i="15"/>
  <c r="A1191" i="15"/>
  <c r="B1191" i="15"/>
  <c r="C1191" i="15"/>
  <c r="D1191" i="15"/>
  <c r="E1191" i="15"/>
  <c r="F1191" i="15"/>
  <c r="G1191" i="15"/>
  <c r="H1191" i="15"/>
  <c r="I1191" i="15"/>
  <c r="J1191" i="15"/>
  <c r="K1191" i="15"/>
  <c r="L1191" i="15"/>
  <c r="A1192" i="15"/>
  <c r="B1192" i="15"/>
  <c r="C1192" i="15"/>
  <c r="D1192" i="15"/>
  <c r="E1192" i="15"/>
  <c r="F1192" i="15"/>
  <c r="G1192" i="15"/>
  <c r="H1192" i="15"/>
  <c r="I1192" i="15"/>
  <c r="J1192" i="15"/>
  <c r="K1192" i="15"/>
  <c r="L1192" i="15"/>
  <c r="A1193" i="15"/>
  <c r="B1193" i="15"/>
  <c r="C1193" i="15"/>
  <c r="D1193" i="15"/>
  <c r="E1193" i="15"/>
  <c r="F1193" i="15"/>
  <c r="G1193" i="15"/>
  <c r="H1193" i="15"/>
  <c r="I1193" i="15"/>
  <c r="J1193" i="15"/>
  <c r="K1193" i="15"/>
  <c r="L1193" i="15"/>
  <c r="A1194" i="15"/>
  <c r="B1194" i="15"/>
  <c r="C1194" i="15"/>
  <c r="D1194" i="15"/>
  <c r="E1194" i="15"/>
  <c r="F1194" i="15"/>
  <c r="G1194" i="15"/>
  <c r="H1194" i="15"/>
  <c r="I1194" i="15"/>
  <c r="J1194" i="15"/>
  <c r="K1194" i="15"/>
  <c r="L1194" i="15"/>
  <c r="A1195" i="15"/>
  <c r="B1195" i="15"/>
  <c r="C1195" i="15"/>
  <c r="D1195" i="15"/>
  <c r="E1195" i="15"/>
  <c r="F1195" i="15"/>
  <c r="G1195" i="15"/>
  <c r="H1195" i="15"/>
  <c r="I1195" i="15"/>
  <c r="J1195" i="15"/>
  <c r="K1195" i="15"/>
  <c r="L1195" i="15"/>
  <c r="A1196" i="15"/>
  <c r="B1196" i="15"/>
  <c r="C1196" i="15"/>
  <c r="D1196" i="15"/>
  <c r="E1196" i="15"/>
  <c r="F1196" i="15"/>
  <c r="G1196" i="15"/>
  <c r="H1196" i="15"/>
  <c r="I1196" i="15"/>
  <c r="J1196" i="15"/>
  <c r="K1196" i="15"/>
  <c r="L1196" i="15"/>
  <c r="A1197" i="15"/>
  <c r="B1197" i="15"/>
  <c r="C1197" i="15"/>
  <c r="D1197" i="15"/>
  <c r="E1197" i="15"/>
  <c r="F1197" i="15"/>
  <c r="G1197" i="15"/>
  <c r="H1197" i="15"/>
  <c r="I1197" i="15"/>
  <c r="J1197" i="15"/>
  <c r="K1197" i="15"/>
  <c r="L1197" i="15"/>
  <c r="A1198" i="15"/>
  <c r="B1198" i="15"/>
  <c r="C1198" i="15"/>
  <c r="D1198" i="15"/>
  <c r="E1198" i="15"/>
  <c r="F1198" i="15"/>
  <c r="G1198" i="15"/>
  <c r="H1198" i="15"/>
  <c r="I1198" i="15"/>
  <c r="J1198" i="15"/>
  <c r="K1198" i="15"/>
  <c r="L1198" i="15"/>
  <c r="A1199" i="15"/>
  <c r="B1199" i="15"/>
  <c r="C1199" i="15"/>
  <c r="D1199" i="15"/>
  <c r="E1199" i="15"/>
  <c r="F1199" i="15"/>
  <c r="G1199" i="15"/>
  <c r="H1199" i="15"/>
  <c r="I1199" i="15"/>
  <c r="J1199" i="15"/>
  <c r="K1199" i="15"/>
  <c r="L1199" i="15"/>
  <c r="A1200" i="15"/>
  <c r="B1200" i="15"/>
  <c r="C1200" i="15"/>
  <c r="D1200" i="15"/>
  <c r="E1200" i="15"/>
  <c r="F1200" i="15"/>
  <c r="G1200" i="15"/>
  <c r="H1200" i="15"/>
  <c r="I1200" i="15"/>
  <c r="J1200" i="15"/>
  <c r="K1200" i="15"/>
  <c r="L1200" i="15"/>
  <c r="A1201" i="15"/>
  <c r="B1201" i="15"/>
  <c r="C1201" i="15"/>
  <c r="D1201" i="15"/>
  <c r="E1201" i="15"/>
  <c r="F1201" i="15"/>
  <c r="G1201" i="15"/>
  <c r="H1201" i="15"/>
  <c r="I1201" i="15"/>
  <c r="J1201" i="15"/>
  <c r="K1201" i="15"/>
  <c r="L1201" i="15"/>
  <c r="A1202" i="15"/>
  <c r="B1202" i="15"/>
  <c r="C1202" i="15"/>
  <c r="D1202" i="15"/>
  <c r="E1202" i="15"/>
  <c r="F1202" i="15"/>
  <c r="G1202" i="15"/>
  <c r="H1202" i="15"/>
  <c r="I1202" i="15"/>
  <c r="J1202" i="15"/>
  <c r="K1202" i="15"/>
  <c r="L1202" i="15"/>
  <c r="A1203" i="15"/>
  <c r="B1203" i="15"/>
  <c r="C1203" i="15"/>
  <c r="D1203" i="15"/>
  <c r="E1203" i="15"/>
  <c r="F1203" i="15"/>
  <c r="G1203" i="15"/>
  <c r="H1203" i="15"/>
  <c r="I1203" i="15"/>
  <c r="J1203" i="15"/>
  <c r="K1203" i="15"/>
  <c r="L1203" i="15"/>
  <c r="A1204" i="15"/>
  <c r="B1204" i="15"/>
  <c r="C1204" i="15"/>
  <c r="D1204" i="15"/>
  <c r="E1204" i="15"/>
  <c r="F1204" i="15"/>
  <c r="G1204" i="15"/>
  <c r="H1204" i="15"/>
  <c r="I1204" i="15"/>
  <c r="J1204" i="15"/>
  <c r="K1204" i="15"/>
  <c r="L1204" i="15"/>
  <c r="A1205" i="15"/>
  <c r="B1205" i="15"/>
  <c r="C1205" i="15"/>
  <c r="D1205" i="15"/>
  <c r="E1205" i="15"/>
  <c r="F1205" i="15"/>
  <c r="G1205" i="15"/>
  <c r="H1205" i="15"/>
  <c r="I1205" i="15"/>
  <c r="J1205" i="15"/>
  <c r="K1205" i="15"/>
  <c r="L1205" i="15"/>
  <c r="A1206" i="15"/>
  <c r="B1206" i="15"/>
  <c r="C1206" i="15"/>
  <c r="D1206" i="15"/>
  <c r="E1206" i="15"/>
  <c r="F1206" i="15"/>
  <c r="G1206" i="15"/>
  <c r="H1206" i="15"/>
  <c r="I1206" i="15"/>
  <c r="J1206" i="15"/>
  <c r="K1206" i="15"/>
  <c r="L1206" i="15"/>
  <c r="A1207" i="15"/>
  <c r="B1207" i="15"/>
  <c r="C1207" i="15"/>
  <c r="D1207" i="15"/>
  <c r="E1207" i="15"/>
  <c r="F1207" i="15"/>
  <c r="G1207" i="15"/>
  <c r="H1207" i="15"/>
  <c r="I1207" i="15"/>
  <c r="J1207" i="15"/>
  <c r="K1207" i="15"/>
  <c r="L1207" i="15"/>
  <c r="A1208" i="15"/>
  <c r="B1208" i="15"/>
  <c r="C1208" i="15"/>
  <c r="D1208" i="15"/>
  <c r="E1208" i="15"/>
  <c r="F1208" i="15"/>
  <c r="G1208" i="15"/>
  <c r="H1208" i="15"/>
  <c r="I1208" i="15"/>
  <c r="J1208" i="15"/>
  <c r="K1208" i="15"/>
  <c r="L1208" i="15"/>
  <c r="A1209" i="15"/>
  <c r="B1209" i="15"/>
  <c r="C1209" i="15"/>
  <c r="D1209" i="15"/>
  <c r="E1209" i="15"/>
  <c r="F1209" i="15"/>
  <c r="G1209" i="15"/>
  <c r="H1209" i="15"/>
  <c r="I1209" i="15"/>
  <c r="J1209" i="15"/>
  <c r="K1209" i="15"/>
  <c r="L1209" i="15"/>
  <c r="A1210" i="15"/>
  <c r="B1210" i="15"/>
  <c r="C1210" i="15"/>
  <c r="D1210" i="15"/>
  <c r="E1210" i="15"/>
  <c r="F1210" i="15"/>
  <c r="G1210" i="15"/>
  <c r="H1210" i="15"/>
  <c r="I1210" i="15"/>
  <c r="J1210" i="15"/>
  <c r="K1210" i="15"/>
  <c r="L1210" i="15"/>
  <c r="A1211" i="15"/>
  <c r="B1211" i="15"/>
  <c r="C1211" i="15"/>
  <c r="D1211" i="15"/>
  <c r="E1211" i="15"/>
  <c r="F1211" i="15"/>
  <c r="G1211" i="15"/>
  <c r="H1211" i="15"/>
  <c r="I1211" i="15"/>
  <c r="J1211" i="15"/>
  <c r="K1211" i="15"/>
  <c r="L1211" i="15"/>
  <c r="A1212" i="15"/>
  <c r="B1212" i="15"/>
  <c r="C1212" i="15"/>
  <c r="D1212" i="15"/>
  <c r="E1212" i="15"/>
  <c r="F1212" i="15"/>
  <c r="G1212" i="15"/>
  <c r="H1212" i="15"/>
  <c r="I1212" i="15"/>
  <c r="J1212" i="15"/>
  <c r="K1212" i="15"/>
  <c r="L1212" i="15"/>
  <c r="A1213" i="15"/>
  <c r="B1213" i="15"/>
  <c r="C1213" i="15"/>
  <c r="D1213" i="15"/>
  <c r="E1213" i="15"/>
  <c r="F1213" i="15"/>
  <c r="G1213" i="15"/>
  <c r="H1213" i="15"/>
  <c r="I1213" i="15"/>
  <c r="J1213" i="15"/>
  <c r="K1213" i="15"/>
  <c r="L1213" i="15"/>
  <c r="A1214" i="15"/>
  <c r="B1214" i="15"/>
  <c r="C1214" i="15"/>
  <c r="D1214" i="15"/>
  <c r="E1214" i="15"/>
  <c r="F1214" i="15"/>
  <c r="G1214" i="15"/>
  <c r="H1214" i="15"/>
  <c r="I1214" i="15"/>
  <c r="J1214" i="15"/>
  <c r="K1214" i="15"/>
  <c r="L1214" i="15"/>
  <c r="A1215" i="15"/>
  <c r="B1215" i="15"/>
  <c r="C1215" i="15"/>
  <c r="D1215" i="15"/>
  <c r="E1215" i="15"/>
  <c r="F1215" i="15"/>
  <c r="G1215" i="15"/>
  <c r="H1215" i="15"/>
  <c r="I1215" i="15"/>
  <c r="J1215" i="15"/>
  <c r="K1215" i="15"/>
  <c r="L1215" i="15"/>
  <c r="A1216" i="15"/>
  <c r="B1216" i="15"/>
  <c r="C1216" i="15"/>
  <c r="D1216" i="15"/>
  <c r="E1216" i="15"/>
  <c r="F1216" i="15"/>
  <c r="G1216" i="15"/>
  <c r="H1216" i="15"/>
  <c r="I1216" i="15"/>
  <c r="J1216" i="15"/>
  <c r="K1216" i="15"/>
  <c r="L1216" i="15"/>
  <c r="A1217" i="15"/>
  <c r="B1217" i="15"/>
  <c r="C1217" i="15"/>
  <c r="D1217" i="15"/>
  <c r="E1217" i="15"/>
  <c r="F1217" i="15"/>
  <c r="G1217" i="15"/>
  <c r="H1217" i="15"/>
  <c r="I1217" i="15"/>
  <c r="J1217" i="15"/>
  <c r="K1217" i="15"/>
  <c r="L1217" i="15"/>
  <c r="A1218" i="15"/>
  <c r="B1218" i="15"/>
  <c r="C1218" i="15"/>
  <c r="D1218" i="15"/>
  <c r="E1218" i="15"/>
  <c r="F1218" i="15"/>
  <c r="G1218" i="15"/>
  <c r="H1218" i="15"/>
  <c r="I1218" i="15"/>
  <c r="J1218" i="15"/>
  <c r="K1218" i="15"/>
  <c r="L1218" i="15"/>
  <c r="A1219" i="15"/>
  <c r="B1219" i="15"/>
  <c r="C1219" i="15"/>
  <c r="D1219" i="15"/>
  <c r="E1219" i="15"/>
  <c r="F1219" i="15"/>
  <c r="G1219" i="15"/>
  <c r="H1219" i="15"/>
  <c r="I1219" i="15"/>
  <c r="J1219" i="15"/>
  <c r="K1219" i="15"/>
  <c r="L1219" i="15"/>
  <c r="A1220" i="15"/>
  <c r="B1220" i="15"/>
  <c r="C1220" i="15"/>
  <c r="D1220" i="15"/>
  <c r="E1220" i="15"/>
  <c r="F1220" i="15"/>
  <c r="G1220" i="15"/>
  <c r="H1220" i="15"/>
  <c r="I1220" i="15"/>
  <c r="J1220" i="15"/>
  <c r="K1220" i="15"/>
  <c r="L1220" i="15"/>
  <c r="A1221" i="15"/>
  <c r="B1221" i="15"/>
  <c r="C1221" i="15"/>
  <c r="D1221" i="15"/>
  <c r="E1221" i="15"/>
  <c r="F1221" i="15"/>
  <c r="G1221" i="15"/>
  <c r="H1221" i="15"/>
  <c r="I1221" i="15"/>
  <c r="J1221" i="15"/>
  <c r="K1221" i="15"/>
  <c r="L1221" i="15"/>
  <c r="A1222" i="15"/>
  <c r="B1222" i="15"/>
  <c r="C1222" i="15"/>
  <c r="D1222" i="15"/>
  <c r="E1222" i="15"/>
  <c r="F1222" i="15"/>
  <c r="G1222" i="15"/>
  <c r="H1222" i="15"/>
  <c r="I1222" i="15"/>
  <c r="J1222" i="15"/>
  <c r="K1222" i="15"/>
  <c r="L1222" i="15"/>
  <c r="A1223" i="15"/>
  <c r="B1223" i="15"/>
  <c r="C1223" i="15"/>
  <c r="D1223" i="15"/>
  <c r="E1223" i="15"/>
  <c r="F1223" i="15"/>
  <c r="G1223" i="15"/>
  <c r="H1223" i="15"/>
  <c r="I1223" i="15"/>
  <c r="J1223" i="15"/>
  <c r="K1223" i="15"/>
  <c r="L1223" i="15"/>
  <c r="A1224" i="15"/>
  <c r="B1224" i="15"/>
  <c r="C1224" i="15"/>
  <c r="D1224" i="15"/>
  <c r="E1224" i="15"/>
  <c r="F1224" i="15"/>
  <c r="G1224" i="15"/>
  <c r="H1224" i="15"/>
  <c r="I1224" i="15"/>
  <c r="J1224" i="15"/>
  <c r="K1224" i="15"/>
  <c r="L1224" i="15"/>
  <c r="A1225" i="15"/>
  <c r="B1225" i="15"/>
  <c r="C1225" i="15"/>
  <c r="D1225" i="15"/>
  <c r="E1225" i="15"/>
  <c r="F1225" i="15"/>
  <c r="G1225" i="15"/>
  <c r="H1225" i="15"/>
  <c r="I1225" i="15"/>
  <c r="J1225" i="15"/>
  <c r="K1225" i="15"/>
  <c r="L1225" i="15"/>
  <c r="A1226" i="15"/>
  <c r="B1226" i="15"/>
  <c r="C1226" i="15"/>
  <c r="D1226" i="15"/>
  <c r="E1226" i="15"/>
  <c r="F1226" i="15"/>
  <c r="G1226" i="15"/>
  <c r="H1226" i="15"/>
  <c r="I1226" i="15"/>
  <c r="J1226" i="15"/>
  <c r="K1226" i="15"/>
  <c r="L1226" i="15"/>
  <c r="A1227" i="15"/>
  <c r="B1227" i="15"/>
  <c r="C1227" i="15"/>
  <c r="D1227" i="15"/>
  <c r="E1227" i="15"/>
  <c r="F1227" i="15"/>
  <c r="G1227" i="15"/>
  <c r="H1227" i="15"/>
  <c r="I1227" i="15"/>
  <c r="J1227" i="15"/>
  <c r="K1227" i="15"/>
  <c r="L1227" i="15"/>
  <c r="A1228" i="15"/>
  <c r="B1228" i="15"/>
  <c r="C1228" i="15"/>
  <c r="D1228" i="15"/>
  <c r="E1228" i="15"/>
  <c r="F1228" i="15"/>
  <c r="G1228" i="15"/>
  <c r="H1228" i="15"/>
  <c r="I1228" i="15"/>
  <c r="J1228" i="15"/>
  <c r="K1228" i="15"/>
  <c r="L1228" i="15"/>
  <c r="A1229" i="15"/>
  <c r="B1229" i="15"/>
  <c r="C1229" i="15"/>
  <c r="D1229" i="15"/>
  <c r="E1229" i="15"/>
  <c r="F1229" i="15"/>
  <c r="G1229" i="15"/>
  <c r="H1229" i="15"/>
  <c r="I1229" i="15"/>
  <c r="J1229" i="15"/>
  <c r="K1229" i="15"/>
  <c r="L1229" i="15"/>
  <c r="A1230" i="15"/>
  <c r="B1230" i="15"/>
  <c r="C1230" i="15"/>
  <c r="D1230" i="15"/>
  <c r="E1230" i="15"/>
  <c r="F1230" i="15"/>
  <c r="G1230" i="15"/>
  <c r="H1230" i="15"/>
  <c r="I1230" i="15"/>
  <c r="J1230" i="15"/>
  <c r="K1230" i="15"/>
  <c r="L1230" i="15"/>
  <c r="A1231" i="15"/>
  <c r="B1231" i="15"/>
  <c r="C1231" i="15"/>
  <c r="D1231" i="15"/>
  <c r="E1231" i="15"/>
  <c r="F1231" i="15"/>
  <c r="G1231" i="15"/>
  <c r="H1231" i="15"/>
  <c r="I1231" i="15"/>
  <c r="J1231" i="15"/>
  <c r="K1231" i="15"/>
  <c r="L1231" i="15"/>
  <c r="A1232" i="15"/>
  <c r="B1232" i="15"/>
  <c r="C1232" i="15"/>
  <c r="D1232" i="15"/>
  <c r="E1232" i="15"/>
  <c r="F1232" i="15"/>
  <c r="G1232" i="15"/>
  <c r="H1232" i="15"/>
  <c r="I1232" i="15"/>
  <c r="J1232" i="15"/>
  <c r="K1232" i="15"/>
  <c r="L1232" i="15"/>
  <c r="A1233" i="15"/>
  <c r="B1233" i="15"/>
  <c r="C1233" i="15"/>
  <c r="D1233" i="15"/>
  <c r="E1233" i="15"/>
  <c r="F1233" i="15"/>
  <c r="G1233" i="15"/>
  <c r="H1233" i="15"/>
  <c r="I1233" i="15"/>
  <c r="J1233" i="15"/>
  <c r="K1233" i="15"/>
  <c r="L1233" i="15"/>
  <c r="A1234" i="15"/>
  <c r="B1234" i="15"/>
  <c r="C1234" i="15"/>
  <c r="D1234" i="15"/>
  <c r="E1234" i="15"/>
  <c r="F1234" i="15"/>
  <c r="G1234" i="15"/>
  <c r="H1234" i="15"/>
  <c r="I1234" i="15"/>
  <c r="J1234" i="15"/>
  <c r="K1234" i="15"/>
  <c r="L1234" i="15"/>
  <c r="A1235" i="15"/>
  <c r="B1235" i="15"/>
  <c r="C1235" i="15"/>
  <c r="D1235" i="15"/>
  <c r="E1235" i="15"/>
  <c r="F1235" i="15"/>
  <c r="G1235" i="15"/>
  <c r="H1235" i="15"/>
  <c r="I1235" i="15"/>
  <c r="J1235" i="15"/>
  <c r="K1235" i="15"/>
  <c r="L1235" i="15"/>
  <c r="A1236" i="15"/>
  <c r="B1236" i="15"/>
  <c r="C1236" i="15"/>
  <c r="D1236" i="15"/>
  <c r="E1236" i="15"/>
  <c r="F1236" i="15"/>
  <c r="G1236" i="15"/>
  <c r="H1236" i="15"/>
  <c r="I1236" i="15"/>
  <c r="J1236" i="15"/>
  <c r="K1236" i="15"/>
  <c r="L1236" i="15"/>
  <c r="A1237" i="15"/>
  <c r="B1237" i="15"/>
  <c r="C1237" i="15"/>
  <c r="D1237" i="15"/>
  <c r="E1237" i="15"/>
  <c r="F1237" i="15"/>
  <c r="G1237" i="15"/>
  <c r="H1237" i="15"/>
  <c r="I1237" i="15"/>
  <c r="J1237" i="15"/>
  <c r="K1237" i="15"/>
  <c r="L1237" i="15"/>
  <c r="A1238" i="15"/>
  <c r="B1238" i="15"/>
  <c r="C1238" i="15"/>
  <c r="D1238" i="15"/>
  <c r="E1238" i="15"/>
  <c r="F1238" i="15"/>
  <c r="G1238" i="15"/>
  <c r="H1238" i="15"/>
  <c r="I1238" i="15"/>
  <c r="J1238" i="15"/>
  <c r="K1238" i="15"/>
  <c r="L1238" i="15"/>
  <c r="A1239" i="15"/>
  <c r="B1239" i="15"/>
  <c r="C1239" i="15"/>
  <c r="D1239" i="15"/>
  <c r="E1239" i="15"/>
  <c r="F1239" i="15"/>
  <c r="G1239" i="15"/>
  <c r="H1239" i="15"/>
  <c r="I1239" i="15"/>
  <c r="J1239" i="15"/>
  <c r="K1239" i="15"/>
  <c r="L1239" i="15"/>
  <c r="A1240" i="15"/>
  <c r="B1240" i="15"/>
  <c r="C1240" i="15"/>
  <c r="D1240" i="15"/>
  <c r="E1240" i="15"/>
  <c r="F1240" i="15"/>
  <c r="G1240" i="15"/>
  <c r="H1240" i="15"/>
  <c r="I1240" i="15"/>
  <c r="J1240" i="15"/>
  <c r="K1240" i="15"/>
  <c r="L1240" i="15"/>
  <c r="A1241" i="15"/>
  <c r="B1241" i="15"/>
  <c r="C1241" i="15"/>
  <c r="D1241" i="15"/>
  <c r="E1241" i="15"/>
  <c r="F1241" i="15"/>
  <c r="G1241" i="15"/>
  <c r="H1241" i="15"/>
  <c r="I1241" i="15"/>
  <c r="J1241" i="15"/>
  <c r="K1241" i="15"/>
  <c r="L1241" i="15"/>
  <c r="A1242" i="15"/>
  <c r="B1242" i="15"/>
  <c r="C1242" i="15"/>
  <c r="D1242" i="15"/>
  <c r="E1242" i="15"/>
  <c r="F1242" i="15"/>
  <c r="G1242" i="15"/>
  <c r="H1242" i="15"/>
  <c r="I1242" i="15"/>
  <c r="J1242" i="15"/>
  <c r="K1242" i="15"/>
  <c r="L1242" i="15"/>
  <c r="A1243" i="15"/>
  <c r="B1243" i="15"/>
  <c r="C1243" i="15"/>
  <c r="D1243" i="15"/>
  <c r="E1243" i="15"/>
  <c r="F1243" i="15"/>
  <c r="G1243" i="15"/>
  <c r="H1243" i="15"/>
  <c r="I1243" i="15"/>
  <c r="J1243" i="15"/>
  <c r="K1243" i="15"/>
  <c r="L1243" i="15"/>
  <c r="A1244" i="15"/>
  <c r="B1244" i="15"/>
  <c r="C1244" i="15"/>
  <c r="D1244" i="15"/>
  <c r="E1244" i="15"/>
  <c r="F1244" i="15"/>
  <c r="G1244" i="15"/>
  <c r="H1244" i="15"/>
  <c r="I1244" i="15"/>
  <c r="J1244" i="15"/>
  <c r="K1244" i="15"/>
  <c r="L1244" i="15"/>
  <c r="A1245" i="15"/>
  <c r="B1245" i="15"/>
  <c r="C1245" i="15"/>
  <c r="D1245" i="15"/>
  <c r="E1245" i="15"/>
  <c r="F1245" i="15"/>
  <c r="G1245" i="15"/>
  <c r="H1245" i="15"/>
  <c r="I1245" i="15"/>
  <c r="J1245" i="15"/>
  <c r="K1245" i="15"/>
  <c r="L1245" i="15"/>
  <c r="A1246" i="15"/>
  <c r="B1246" i="15"/>
  <c r="C1246" i="15"/>
  <c r="D1246" i="15"/>
  <c r="E1246" i="15"/>
  <c r="F1246" i="15"/>
  <c r="G1246" i="15"/>
  <c r="H1246" i="15"/>
  <c r="I1246" i="15"/>
  <c r="J1246" i="15"/>
  <c r="K1246" i="15"/>
  <c r="L1246" i="15"/>
  <c r="A1247" i="15"/>
  <c r="B1247" i="15"/>
  <c r="C1247" i="15"/>
  <c r="D1247" i="15"/>
  <c r="E1247" i="15"/>
  <c r="F1247" i="15"/>
  <c r="G1247" i="15"/>
  <c r="H1247" i="15"/>
  <c r="I1247" i="15"/>
  <c r="J1247" i="15"/>
  <c r="K1247" i="15"/>
  <c r="L1247" i="15"/>
  <c r="A1248" i="15"/>
  <c r="B1248" i="15"/>
  <c r="C1248" i="15"/>
  <c r="D1248" i="15"/>
  <c r="E1248" i="15"/>
  <c r="F1248" i="15"/>
  <c r="G1248" i="15"/>
  <c r="H1248" i="15"/>
  <c r="I1248" i="15"/>
  <c r="J1248" i="15"/>
  <c r="K1248" i="15"/>
  <c r="L1248" i="15"/>
  <c r="A1249" i="15"/>
  <c r="B1249" i="15"/>
  <c r="C1249" i="15"/>
  <c r="D1249" i="15"/>
  <c r="E1249" i="15"/>
  <c r="F1249" i="15"/>
  <c r="G1249" i="15"/>
  <c r="H1249" i="15"/>
  <c r="I1249" i="15"/>
  <c r="J1249" i="15"/>
  <c r="K1249" i="15"/>
  <c r="L1249" i="15"/>
  <c r="A1250" i="15"/>
  <c r="B1250" i="15"/>
  <c r="C1250" i="15"/>
  <c r="D1250" i="15"/>
  <c r="E1250" i="15"/>
  <c r="F1250" i="15"/>
  <c r="G1250" i="15"/>
  <c r="H1250" i="15"/>
  <c r="I1250" i="15"/>
  <c r="J1250" i="15"/>
  <c r="K1250" i="15"/>
  <c r="L1250" i="15"/>
  <c r="A1251" i="15"/>
  <c r="B1251" i="15"/>
  <c r="C1251" i="15"/>
  <c r="D1251" i="15"/>
  <c r="E1251" i="15"/>
  <c r="F1251" i="15"/>
  <c r="G1251" i="15"/>
  <c r="H1251" i="15"/>
  <c r="I1251" i="15"/>
  <c r="J1251" i="15"/>
  <c r="K1251" i="15"/>
  <c r="L1251" i="15"/>
  <c r="A1252" i="15"/>
  <c r="B1252" i="15"/>
  <c r="C1252" i="15"/>
  <c r="D1252" i="15"/>
  <c r="E1252" i="15"/>
  <c r="F1252" i="15"/>
  <c r="G1252" i="15"/>
  <c r="H1252" i="15"/>
  <c r="I1252" i="15"/>
  <c r="J1252" i="15"/>
  <c r="K1252" i="15"/>
  <c r="L1252" i="15"/>
  <c r="A1253" i="15"/>
  <c r="B1253" i="15"/>
  <c r="C1253" i="15"/>
  <c r="D1253" i="15"/>
  <c r="E1253" i="15"/>
  <c r="F1253" i="15"/>
  <c r="G1253" i="15"/>
  <c r="H1253" i="15"/>
  <c r="I1253" i="15"/>
  <c r="J1253" i="15"/>
  <c r="K1253" i="15"/>
  <c r="L1253" i="15"/>
  <c r="A1254" i="15"/>
  <c r="B1254" i="15"/>
  <c r="C1254" i="15"/>
  <c r="D1254" i="15"/>
  <c r="E1254" i="15"/>
  <c r="F1254" i="15"/>
  <c r="G1254" i="15"/>
  <c r="H1254" i="15"/>
  <c r="I1254" i="15"/>
  <c r="J1254" i="15"/>
  <c r="K1254" i="15"/>
  <c r="L1254" i="15"/>
  <c r="A1255" i="15"/>
  <c r="B1255" i="15"/>
  <c r="C1255" i="15"/>
  <c r="D1255" i="15"/>
  <c r="E1255" i="15"/>
  <c r="F1255" i="15"/>
  <c r="G1255" i="15"/>
  <c r="H1255" i="15"/>
  <c r="I1255" i="15"/>
  <c r="J1255" i="15"/>
  <c r="K1255" i="15"/>
  <c r="L1255" i="15"/>
  <c r="A1256" i="15"/>
  <c r="B1256" i="15"/>
  <c r="C1256" i="15"/>
  <c r="D1256" i="15"/>
  <c r="E1256" i="15"/>
  <c r="F1256" i="15"/>
  <c r="G1256" i="15"/>
  <c r="H1256" i="15"/>
  <c r="I1256" i="15"/>
  <c r="J1256" i="15"/>
  <c r="K1256" i="15"/>
  <c r="L1256" i="15"/>
  <c r="A1257" i="15"/>
  <c r="B1257" i="15"/>
  <c r="C1257" i="15"/>
  <c r="D1257" i="15"/>
  <c r="E1257" i="15"/>
  <c r="F1257" i="15"/>
  <c r="G1257" i="15"/>
  <c r="H1257" i="15"/>
  <c r="I1257" i="15"/>
  <c r="J1257" i="15"/>
  <c r="K1257" i="15"/>
  <c r="L1257" i="15"/>
  <c r="A1258" i="15"/>
  <c r="B1258" i="15"/>
  <c r="C1258" i="15"/>
  <c r="D1258" i="15"/>
  <c r="E1258" i="15"/>
  <c r="F1258" i="15"/>
  <c r="G1258" i="15"/>
  <c r="H1258" i="15"/>
  <c r="I1258" i="15"/>
  <c r="J1258" i="15"/>
  <c r="K1258" i="15"/>
  <c r="L1258" i="15"/>
  <c r="A1259" i="15"/>
  <c r="B1259" i="15"/>
  <c r="C1259" i="15"/>
  <c r="D1259" i="15"/>
  <c r="E1259" i="15"/>
  <c r="F1259" i="15"/>
  <c r="G1259" i="15"/>
  <c r="H1259" i="15"/>
  <c r="I1259" i="15"/>
  <c r="J1259" i="15"/>
  <c r="K1259" i="15"/>
  <c r="L1259" i="15"/>
  <c r="A1260" i="15"/>
  <c r="B1260" i="15"/>
  <c r="C1260" i="15"/>
  <c r="D1260" i="15"/>
  <c r="E1260" i="15"/>
  <c r="F1260" i="15"/>
  <c r="G1260" i="15"/>
  <c r="H1260" i="15"/>
  <c r="I1260" i="15"/>
  <c r="J1260" i="15"/>
  <c r="K1260" i="15"/>
  <c r="L1260" i="15"/>
  <c r="A1261" i="15"/>
  <c r="B1261" i="15"/>
  <c r="C1261" i="15"/>
  <c r="D1261" i="15"/>
  <c r="E1261" i="15"/>
  <c r="F1261" i="15"/>
  <c r="G1261" i="15"/>
  <c r="H1261" i="15"/>
  <c r="I1261" i="15"/>
  <c r="J1261" i="15"/>
  <c r="K1261" i="15"/>
  <c r="L1261" i="15"/>
  <c r="A1262" i="15"/>
  <c r="B1262" i="15"/>
  <c r="C1262" i="15"/>
  <c r="D1262" i="15"/>
  <c r="E1262" i="15"/>
  <c r="F1262" i="15"/>
  <c r="G1262" i="15"/>
  <c r="H1262" i="15"/>
  <c r="I1262" i="15"/>
  <c r="J1262" i="15"/>
  <c r="K1262" i="15"/>
  <c r="L1262" i="15"/>
  <c r="A1263" i="15"/>
  <c r="B1263" i="15"/>
  <c r="C1263" i="15"/>
  <c r="D1263" i="15"/>
  <c r="E1263" i="15"/>
  <c r="F1263" i="15"/>
  <c r="G1263" i="15"/>
  <c r="H1263" i="15"/>
  <c r="I1263" i="15"/>
  <c r="J1263" i="15"/>
  <c r="K1263" i="15"/>
  <c r="L1263" i="15"/>
  <c r="A1264" i="15"/>
  <c r="B1264" i="15"/>
  <c r="C1264" i="15"/>
  <c r="D1264" i="15"/>
  <c r="E1264" i="15"/>
  <c r="F1264" i="15"/>
  <c r="G1264" i="15"/>
  <c r="H1264" i="15"/>
  <c r="I1264" i="15"/>
  <c r="J1264" i="15"/>
  <c r="K1264" i="15"/>
  <c r="L1264" i="15"/>
  <c r="A1265" i="15"/>
  <c r="B1265" i="15"/>
  <c r="C1265" i="15"/>
  <c r="D1265" i="15"/>
  <c r="E1265" i="15"/>
  <c r="F1265" i="15"/>
  <c r="G1265" i="15"/>
  <c r="H1265" i="15"/>
  <c r="I1265" i="15"/>
  <c r="J1265" i="15"/>
  <c r="K1265" i="15"/>
  <c r="L1265" i="15"/>
  <c r="A1266" i="15"/>
  <c r="B1266" i="15"/>
  <c r="C1266" i="15"/>
  <c r="D1266" i="15"/>
  <c r="E1266" i="15"/>
  <c r="F1266" i="15"/>
  <c r="G1266" i="15"/>
  <c r="H1266" i="15"/>
  <c r="I1266" i="15"/>
  <c r="J1266" i="15"/>
  <c r="K1266" i="15"/>
  <c r="L1266" i="15"/>
  <c r="A1267" i="15"/>
  <c r="B1267" i="15"/>
  <c r="C1267" i="15"/>
  <c r="D1267" i="15"/>
  <c r="E1267" i="15"/>
  <c r="F1267" i="15"/>
  <c r="G1267" i="15"/>
  <c r="H1267" i="15"/>
  <c r="I1267" i="15"/>
  <c r="J1267" i="15"/>
  <c r="K1267" i="15"/>
  <c r="L1267" i="15"/>
  <c r="A1268" i="15"/>
  <c r="B1268" i="15"/>
  <c r="C1268" i="15"/>
  <c r="D1268" i="15"/>
  <c r="E1268" i="15"/>
  <c r="F1268" i="15"/>
  <c r="G1268" i="15"/>
  <c r="H1268" i="15"/>
  <c r="I1268" i="15"/>
  <c r="J1268" i="15"/>
  <c r="K1268" i="15"/>
  <c r="L1268" i="15"/>
  <c r="A1269" i="15"/>
  <c r="B1269" i="15"/>
  <c r="C1269" i="15"/>
  <c r="D1269" i="15"/>
  <c r="E1269" i="15"/>
  <c r="F1269" i="15"/>
  <c r="G1269" i="15"/>
  <c r="H1269" i="15"/>
  <c r="I1269" i="15"/>
  <c r="J1269" i="15"/>
  <c r="K1269" i="15"/>
  <c r="L1269" i="15"/>
  <c r="A1270" i="15"/>
  <c r="B1270" i="15"/>
  <c r="C1270" i="15"/>
  <c r="D1270" i="15"/>
  <c r="E1270" i="15"/>
  <c r="F1270" i="15"/>
  <c r="G1270" i="15"/>
  <c r="H1270" i="15"/>
  <c r="I1270" i="15"/>
  <c r="J1270" i="15"/>
  <c r="K1270" i="15"/>
  <c r="L1270" i="15"/>
  <c r="A1271" i="15"/>
  <c r="B1271" i="15"/>
  <c r="C1271" i="15"/>
  <c r="D1271" i="15"/>
  <c r="E1271" i="15"/>
  <c r="F1271" i="15"/>
  <c r="G1271" i="15"/>
  <c r="H1271" i="15"/>
  <c r="I1271" i="15"/>
  <c r="J1271" i="15"/>
  <c r="K1271" i="15"/>
  <c r="L1271" i="15"/>
  <c r="A1272" i="15"/>
  <c r="B1272" i="15"/>
  <c r="C1272" i="15"/>
  <c r="D1272" i="15"/>
  <c r="E1272" i="15"/>
  <c r="F1272" i="15"/>
  <c r="G1272" i="15"/>
  <c r="H1272" i="15"/>
  <c r="I1272" i="15"/>
  <c r="J1272" i="15"/>
  <c r="K1272" i="15"/>
  <c r="L1272" i="15"/>
  <c r="A1273" i="15"/>
  <c r="B1273" i="15"/>
  <c r="C1273" i="15"/>
  <c r="D1273" i="15"/>
  <c r="E1273" i="15"/>
  <c r="F1273" i="15"/>
  <c r="G1273" i="15"/>
  <c r="H1273" i="15"/>
  <c r="I1273" i="15"/>
  <c r="J1273" i="15"/>
  <c r="K1273" i="15"/>
  <c r="L1273" i="15"/>
  <c r="A1274" i="15"/>
  <c r="B1274" i="15"/>
  <c r="C1274" i="15"/>
  <c r="D1274" i="15"/>
  <c r="E1274" i="15"/>
  <c r="F1274" i="15"/>
  <c r="G1274" i="15"/>
  <c r="H1274" i="15"/>
  <c r="I1274" i="15"/>
  <c r="J1274" i="15"/>
  <c r="K1274" i="15"/>
  <c r="L1274" i="15"/>
  <c r="A1275" i="15"/>
  <c r="B1275" i="15"/>
  <c r="C1275" i="15"/>
  <c r="D1275" i="15"/>
  <c r="E1275" i="15"/>
  <c r="F1275" i="15"/>
  <c r="G1275" i="15"/>
  <c r="H1275" i="15"/>
  <c r="I1275" i="15"/>
  <c r="J1275" i="15"/>
  <c r="K1275" i="15"/>
  <c r="L1275" i="15"/>
  <c r="A1276" i="15"/>
  <c r="B1276" i="15"/>
  <c r="C1276" i="15"/>
  <c r="D1276" i="15"/>
  <c r="E1276" i="15"/>
  <c r="F1276" i="15"/>
  <c r="G1276" i="15"/>
  <c r="H1276" i="15"/>
  <c r="I1276" i="15"/>
  <c r="J1276" i="15"/>
  <c r="K1276" i="15"/>
  <c r="L1276" i="15"/>
  <c r="A1277" i="15"/>
  <c r="B1277" i="15"/>
  <c r="C1277" i="15"/>
  <c r="D1277" i="15"/>
  <c r="E1277" i="15"/>
  <c r="F1277" i="15"/>
  <c r="G1277" i="15"/>
  <c r="H1277" i="15"/>
  <c r="I1277" i="15"/>
  <c r="J1277" i="15"/>
  <c r="K1277" i="15"/>
  <c r="L1277" i="15"/>
  <c r="A1278" i="15"/>
  <c r="B1278" i="15"/>
  <c r="C1278" i="15"/>
  <c r="D1278" i="15"/>
  <c r="E1278" i="15"/>
  <c r="F1278" i="15"/>
  <c r="G1278" i="15"/>
  <c r="H1278" i="15"/>
  <c r="I1278" i="15"/>
  <c r="J1278" i="15"/>
  <c r="K1278" i="15"/>
  <c r="L1278" i="15"/>
  <c r="A1279" i="15"/>
  <c r="B1279" i="15"/>
  <c r="C1279" i="15"/>
  <c r="D1279" i="15"/>
  <c r="E1279" i="15"/>
  <c r="F1279" i="15"/>
  <c r="G1279" i="15"/>
  <c r="H1279" i="15"/>
  <c r="I1279" i="15"/>
  <c r="J1279" i="15"/>
  <c r="K1279" i="15"/>
  <c r="L1279" i="15"/>
  <c r="A1280" i="15"/>
  <c r="B1280" i="15"/>
  <c r="C1280" i="15"/>
  <c r="D1280" i="15"/>
  <c r="E1280" i="15"/>
  <c r="F1280" i="15"/>
  <c r="G1280" i="15"/>
  <c r="H1280" i="15"/>
  <c r="I1280" i="15"/>
  <c r="J1280" i="15"/>
  <c r="K1280" i="15"/>
  <c r="L1280" i="15"/>
  <c r="A1281" i="15"/>
  <c r="B1281" i="15"/>
  <c r="C1281" i="15"/>
  <c r="D1281" i="15"/>
  <c r="E1281" i="15"/>
  <c r="F1281" i="15"/>
  <c r="G1281" i="15"/>
  <c r="H1281" i="15"/>
  <c r="I1281" i="15"/>
  <c r="J1281" i="15"/>
  <c r="K1281" i="15"/>
  <c r="L1281" i="15"/>
  <c r="A1282" i="15"/>
  <c r="B1282" i="15"/>
  <c r="C1282" i="15"/>
  <c r="D1282" i="15"/>
  <c r="E1282" i="15"/>
  <c r="F1282" i="15"/>
  <c r="G1282" i="15"/>
  <c r="H1282" i="15"/>
  <c r="I1282" i="15"/>
  <c r="J1282" i="15"/>
  <c r="K1282" i="15"/>
  <c r="L1282" i="15"/>
  <c r="A1283" i="15"/>
  <c r="B1283" i="15"/>
  <c r="C1283" i="15"/>
  <c r="D1283" i="15"/>
  <c r="E1283" i="15"/>
  <c r="F1283" i="15"/>
  <c r="G1283" i="15"/>
  <c r="H1283" i="15"/>
  <c r="I1283" i="15"/>
  <c r="J1283" i="15"/>
  <c r="K1283" i="15"/>
  <c r="L1283" i="15"/>
  <c r="A1284" i="15"/>
  <c r="B1284" i="15"/>
  <c r="C1284" i="15"/>
  <c r="D1284" i="15"/>
  <c r="E1284" i="15"/>
  <c r="F1284" i="15"/>
  <c r="G1284" i="15"/>
  <c r="H1284" i="15"/>
  <c r="I1284" i="15"/>
  <c r="J1284" i="15"/>
  <c r="K1284" i="15"/>
  <c r="L1284" i="15"/>
  <c r="A1285" i="15"/>
  <c r="B1285" i="15"/>
  <c r="C1285" i="15"/>
  <c r="D1285" i="15"/>
  <c r="E1285" i="15"/>
  <c r="F1285" i="15"/>
  <c r="G1285" i="15"/>
  <c r="H1285" i="15"/>
  <c r="I1285" i="15"/>
  <c r="J1285" i="15"/>
  <c r="K1285" i="15"/>
  <c r="L1285" i="15"/>
  <c r="A1286" i="15"/>
  <c r="B1286" i="15"/>
  <c r="C1286" i="15"/>
  <c r="D1286" i="15"/>
  <c r="E1286" i="15"/>
  <c r="F1286" i="15"/>
  <c r="G1286" i="15"/>
  <c r="H1286" i="15"/>
  <c r="I1286" i="15"/>
  <c r="J1286" i="15"/>
  <c r="K1286" i="15"/>
  <c r="L1286" i="15"/>
  <c r="A1287" i="15"/>
  <c r="B1287" i="15"/>
  <c r="C1287" i="15"/>
  <c r="D1287" i="15"/>
  <c r="E1287" i="15"/>
  <c r="F1287" i="15"/>
  <c r="G1287" i="15"/>
  <c r="H1287" i="15"/>
  <c r="I1287" i="15"/>
  <c r="J1287" i="15"/>
  <c r="K1287" i="15"/>
  <c r="L1287" i="15"/>
  <c r="A1288" i="15"/>
  <c r="B1288" i="15"/>
  <c r="C1288" i="15"/>
  <c r="D1288" i="15"/>
  <c r="E1288" i="15"/>
  <c r="F1288" i="15"/>
  <c r="G1288" i="15"/>
  <c r="H1288" i="15"/>
  <c r="I1288" i="15"/>
  <c r="J1288" i="15"/>
  <c r="K1288" i="15"/>
  <c r="L1288" i="15"/>
  <c r="A1289" i="15"/>
  <c r="B1289" i="15"/>
  <c r="C1289" i="15"/>
  <c r="D1289" i="15"/>
  <c r="E1289" i="15"/>
  <c r="F1289" i="15"/>
  <c r="G1289" i="15"/>
  <c r="H1289" i="15"/>
  <c r="I1289" i="15"/>
  <c r="J1289" i="15"/>
  <c r="K1289" i="15"/>
  <c r="L1289" i="15"/>
  <c r="A1290" i="15"/>
  <c r="B1290" i="15"/>
  <c r="C1290" i="15"/>
  <c r="D1290" i="15"/>
  <c r="E1290" i="15"/>
  <c r="F1290" i="15"/>
  <c r="G1290" i="15"/>
  <c r="H1290" i="15"/>
  <c r="I1290" i="15"/>
  <c r="J1290" i="15"/>
  <c r="K1290" i="15"/>
  <c r="L1290" i="15"/>
  <c r="A1291" i="15"/>
  <c r="B1291" i="15"/>
  <c r="C1291" i="15"/>
  <c r="D1291" i="15"/>
  <c r="E1291" i="15"/>
  <c r="F1291" i="15"/>
  <c r="G1291" i="15"/>
  <c r="H1291" i="15"/>
  <c r="I1291" i="15"/>
  <c r="J1291" i="15"/>
  <c r="K1291" i="15"/>
  <c r="L1291" i="15"/>
  <c r="A1292" i="15"/>
  <c r="B1292" i="15"/>
  <c r="C1292" i="15"/>
  <c r="D1292" i="15"/>
  <c r="E1292" i="15"/>
  <c r="F1292" i="15"/>
  <c r="G1292" i="15"/>
  <c r="H1292" i="15"/>
  <c r="I1292" i="15"/>
  <c r="J1292" i="15"/>
  <c r="K1292" i="15"/>
  <c r="L1292" i="15"/>
  <c r="A1293" i="15"/>
  <c r="B1293" i="15"/>
  <c r="C1293" i="15"/>
  <c r="D1293" i="15"/>
  <c r="E1293" i="15"/>
  <c r="F1293" i="15"/>
  <c r="G1293" i="15"/>
  <c r="H1293" i="15"/>
  <c r="I1293" i="15"/>
  <c r="J1293" i="15"/>
  <c r="K1293" i="15"/>
  <c r="L1293" i="15"/>
  <c r="A1294" i="15"/>
  <c r="B1294" i="15"/>
  <c r="C1294" i="15"/>
  <c r="D1294" i="15"/>
  <c r="E1294" i="15"/>
  <c r="F1294" i="15"/>
  <c r="G1294" i="15"/>
  <c r="H1294" i="15"/>
  <c r="I1294" i="15"/>
  <c r="J1294" i="15"/>
  <c r="K1294" i="15"/>
  <c r="L1294" i="15"/>
  <c r="A1295" i="15"/>
  <c r="B1295" i="15"/>
  <c r="C1295" i="15"/>
  <c r="D1295" i="15"/>
  <c r="E1295" i="15"/>
  <c r="F1295" i="15"/>
  <c r="G1295" i="15"/>
  <c r="H1295" i="15"/>
  <c r="I1295" i="15"/>
  <c r="J1295" i="15"/>
  <c r="K1295" i="15"/>
  <c r="L1295" i="15"/>
  <c r="A1296" i="15"/>
  <c r="B1296" i="15"/>
  <c r="C1296" i="15"/>
  <c r="D1296" i="15"/>
  <c r="E1296" i="15"/>
  <c r="F1296" i="15"/>
  <c r="G1296" i="15"/>
  <c r="H1296" i="15"/>
  <c r="I1296" i="15"/>
  <c r="J1296" i="15"/>
  <c r="K1296" i="15"/>
  <c r="L1296" i="15"/>
  <c r="A1297" i="15"/>
  <c r="B1297" i="15"/>
  <c r="C1297" i="15"/>
  <c r="D1297" i="15"/>
  <c r="E1297" i="15"/>
  <c r="F1297" i="15"/>
  <c r="G1297" i="15"/>
  <c r="H1297" i="15"/>
  <c r="I1297" i="15"/>
  <c r="J1297" i="15"/>
  <c r="K1297" i="15"/>
  <c r="L1297" i="15"/>
  <c r="A1298" i="15"/>
  <c r="B1298" i="15"/>
  <c r="C1298" i="15"/>
  <c r="D1298" i="15"/>
  <c r="E1298" i="15"/>
  <c r="F1298" i="15"/>
  <c r="G1298" i="15"/>
  <c r="H1298" i="15"/>
  <c r="I1298" i="15"/>
  <c r="J1298" i="15"/>
  <c r="K1298" i="15"/>
  <c r="L1298" i="15"/>
  <c r="A1299" i="15"/>
  <c r="B1299" i="15"/>
  <c r="C1299" i="15"/>
  <c r="D1299" i="15"/>
  <c r="E1299" i="15"/>
  <c r="F1299" i="15"/>
  <c r="G1299" i="15"/>
  <c r="H1299" i="15"/>
  <c r="I1299" i="15"/>
  <c r="J1299" i="15"/>
  <c r="K1299" i="15"/>
  <c r="L1299" i="15"/>
  <c r="A1300" i="15"/>
  <c r="B1300" i="15"/>
  <c r="C1300" i="15"/>
  <c r="D1300" i="15"/>
  <c r="E1300" i="15"/>
  <c r="F1300" i="15"/>
  <c r="G1300" i="15"/>
  <c r="H1300" i="15"/>
  <c r="I1300" i="15"/>
  <c r="J1300" i="15"/>
  <c r="K1300" i="15"/>
  <c r="L1300" i="15"/>
  <c r="A1301" i="15"/>
  <c r="B1301" i="15"/>
  <c r="C1301" i="15"/>
  <c r="D1301" i="15"/>
  <c r="E1301" i="15"/>
  <c r="F1301" i="15"/>
  <c r="G1301" i="15"/>
  <c r="H1301" i="15"/>
  <c r="I1301" i="15"/>
  <c r="J1301" i="15"/>
  <c r="K1301" i="15"/>
  <c r="L1301" i="15"/>
  <c r="A1302" i="15"/>
  <c r="B1302" i="15"/>
  <c r="C1302" i="15"/>
  <c r="D1302" i="15"/>
  <c r="E1302" i="15"/>
  <c r="F1302" i="15"/>
  <c r="G1302" i="15"/>
  <c r="H1302" i="15"/>
  <c r="I1302" i="15"/>
  <c r="J1302" i="15"/>
  <c r="K1302" i="15"/>
  <c r="L1302" i="15"/>
  <c r="A1303" i="15"/>
  <c r="B1303" i="15"/>
  <c r="C1303" i="15"/>
  <c r="D1303" i="15"/>
  <c r="E1303" i="15"/>
  <c r="F1303" i="15"/>
  <c r="G1303" i="15"/>
  <c r="H1303" i="15"/>
  <c r="I1303" i="15"/>
  <c r="J1303" i="15"/>
  <c r="K1303" i="15"/>
  <c r="L1303" i="15"/>
  <c r="A1304" i="15"/>
  <c r="B1304" i="15"/>
  <c r="C1304" i="15"/>
  <c r="D1304" i="15"/>
  <c r="E1304" i="15"/>
  <c r="F1304" i="15"/>
  <c r="G1304" i="15"/>
  <c r="H1304" i="15"/>
  <c r="I1304" i="15"/>
  <c r="J1304" i="15"/>
  <c r="K1304" i="15"/>
  <c r="L1304" i="15"/>
  <c r="A1305" i="15"/>
  <c r="B1305" i="15"/>
  <c r="C1305" i="15"/>
  <c r="D1305" i="15"/>
  <c r="E1305" i="15"/>
  <c r="F1305" i="15"/>
  <c r="G1305" i="15"/>
  <c r="H1305" i="15"/>
  <c r="I1305" i="15"/>
  <c r="J1305" i="15"/>
  <c r="K1305" i="15"/>
  <c r="L1305" i="15"/>
  <c r="A1306" i="15"/>
  <c r="B1306" i="15"/>
  <c r="C1306" i="15"/>
  <c r="D1306" i="15"/>
  <c r="E1306" i="15"/>
  <c r="F1306" i="15"/>
  <c r="G1306" i="15"/>
  <c r="H1306" i="15"/>
  <c r="I1306" i="15"/>
  <c r="J1306" i="15"/>
  <c r="K1306" i="15"/>
  <c r="L1306" i="15"/>
  <c r="A1307" i="15"/>
  <c r="B1307" i="15"/>
  <c r="C1307" i="15"/>
  <c r="D1307" i="15"/>
  <c r="E1307" i="15"/>
  <c r="F1307" i="15"/>
  <c r="G1307" i="15"/>
  <c r="H1307" i="15"/>
  <c r="I1307" i="15"/>
  <c r="J1307" i="15"/>
  <c r="K1307" i="15"/>
  <c r="L1307" i="15"/>
  <c r="A1308" i="15"/>
  <c r="B1308" i="15"/>
  <c r="C1308" i="15"/>
  <c r="D1308" i="15"/>
  <c r="E1308" i="15"/>
  <c r="F1308" i="15"/>
  <c r="G1308" i="15"/>
  <c r="H1308" i="15"/>
  <c r="I1308" i="15"/>
  <c r="J1308" i="15"/>
  <c r="K1308" i="15"/>
  <c r="L1308" i="15"/>
  <c r="A1309" i="15"/>
  <c r="B1309" i="15"/>
  <c r="C1309" i="15"/>
  <c r="D1309" i="15"/>
  <c r="E1309" i="15"/>
  <c r="F1309" i="15"/>
  <c r="G1309" i="15"/>
  <c r="H1309" i="15"/>
  <c r="I1309" i="15"/>
  <c r="J1309" i="15"/>
  <c r="K1309" i="15"/>
  <c r="L1309" i="15"/>
  <c r="A1310" i="15"/>
  <c r="B1310" i="15"/>
  <c r="C1310" i="15"/>
  <c r="D1310" i="15"/>
  <c r="E1310" i="15"/>
  <c r="F1310" i="15"/>
  <c r="G1310" i="15"/>
  <c r="H1310" i="15"/>
  <c r="I1310" i="15"/>
  <c r="J1310" i="15"/>
  <c r="K1310" i="15"/>
  <c r="L1310" i="15"/>
  <c r="A1311" i="15"/>
  <c r="B1311" i="15"/>
  <c r="C1311" i="15"/>
  <c r="D1311" i="15"/>
  <c r="E1311" i="15"/>
  <c r="F1311" i="15"/>
  <c r="G1311" i="15"/>
  <c r="H1311" i="15"/>
  <c r="I1311" i="15"/>
  <c r="J1311" i="15"/>
  <c r="K1311" i="15"/>
  <c r="L1311" i="15"/>
  <c r="A1312" i="15"/>
  <c r="B1312" i="15"/>
  <c r="C1312" i="15"/>
  <c r="D1312" i="15"/>
  <c r="E1312" i="15"/>
  <c r="F1312" i="15"/>
  <c r="G1312" i="15"/>
  <c r="H1312" i="15"/>
  <c r="I1312" i="15"/>
  <c r="J1312" i="15"/>
  <c r="K1312" i="15"/>
  <c r="L1312" i="15"/>
  <c r="A1313" i="15"/>
  <c r="B1313" i="15"/>
  <c r="C1313" i="15"/>
  <c r="D1313" i="15"/>
  <c r="E1313" i="15"/>
  <c r="F1313" i="15"/>
  <c r="G1313" i="15"/>
  <c r="H1313" i="15"/>
  <c r="I1313" i="15"/>
  <c r="J1313" i="15"/>
  <c r="K1313" i="15"/>
  <c r="L1313" i="15"/>
  <c r="A1314" i="15"/>
  <c r="B1314" i="15"/>
  <c r="C1314" i="15"/>
  <c r="D1314" i="15"/>
  <c r="E1314" i="15"/>
  <c r="F1314" i="15"/>
  <c r="G1314" i="15"/>
  <c r="H1314" i="15"/>
  <c r="I1314" i="15"/>
  <c r="J1314" i="15"/>
  <c r="K1314" i="15"/>
  <c r="L1314" i="15"/>
  <c r="A1315" i="15"/>
  <c r="B1315" i="15"/>
  <c r="C1315" i="15"/>
  <c r="D1315" i="15"/>
  <c r="E1315" i="15"/>
  <c r="F1315" i="15"/>
  <c r="G1315" i="15"/>
  <c r="H1315" i="15"/>
  <c r="I1315" i="15"/>
  <c r="J1315" i="15"/>
  <c r="K1315" i="15"/>
  <c r="L1315" i="15"/>
  <c r="A1316" i="15"/>
  <c r="B1316" i="15"/>
  <c r="C1316" i="15"/>
  <c r="D1316" i="15"/>
  <c r="E1316" i="15"/>
  <c r="F1316" i="15"/>
  <c r="G1316" i="15"/>
  <c r="H1316" i="15"/>
  <c r="I1316" i="15"/>
  <c r="J1316" i="15"/>
  <c r="K1316" i="15"/>
  <c r="L1316" i="15"/>
  <c r="A1317" i="15"/>
  <c r="B1317" i="15"/>
  <c r="C1317" i="15"/>
  <c r="D1317" i="15"/>
  <c r="E1317" i="15"/>
  <c r="F1317" i="15"/>
  <c r="G1317" i="15"/>
  <c r="H1317" i="15"/>
  <c r="I1317" i="15"/>
  <c r="J1317" i="15"/>
  <c r="K1317" i="15"/>
  <c r="L1317" i="15"/>
  <c r="A1318" i="15"/>
  <c r="B1318" i="15"/>
  <c r="C1318" i="15"/>
  <c r="D1318" i="15"/>
  <c r="E1318" i="15"/>
  <c r="F1318" i="15"/>
  <c r="G1318" i="15"/>
  <c r="H1318" i="15"/>
  <c r="I1318" i="15"/>
  <c r="J1318" i="15"/>
  <c r="K1318" i="15"/>
  <c r="L1318" i="15"/>
  <c r="A1319" i="15"/>
  <c r="B1319" i="15"/>
  <c r="C1319" i="15"/>
  <c r="D1319" i="15"/>
  <c r="E1319" i="15"/>
  <c r="F1319" i="15"/>
  <c r="G1319" i="15"/>
  <c r="H1319" i="15"/>
  <c r="I1319" i="15"/>
  <c r="J1319" i="15"/>
  <c r="K1319" i="15"/>
  <c r="L1319" i="15"/>
  <c r="A1320" i="15"/>
  <c r="B1320" i="15"/>
  <c r="C1320" i="15"/>
  <c r="D1320" i="15"/>
  <c r="E1320" i="15"/>
  <c r="F1320" i="15"/>
  <c r="G1320" i="15"/>
  <c r="H1320" i="15"/>
  <c r="I1320" i="15"/>
  <c r="J1320" i="15"/>
  <c r="K1320" i="15"/>
  <c r="L1320" i="15"/>
  <c r="A1321" i="15"/>
  <c r="B1321" i="15"/>
  <c r="C1321" i="15"/>
  <c r="D1321" i="15"/>
  <c r="E1321" i="15"/>
  <c r="F1321" i="15"/>
  <c r="G1321" i="15"/>
  <c r="H1321" i="15"/>
  <c r="I1321" i="15"/>
  <c r="J1321" i="15"/>
  <c r="K1321" i="15"/>
  <c r="L1321" i="15"/>
  <c r="A1322" i="15"/>
  <c r="B1322" i="15"/>
  <c r="C1322" i="15"/>
  <c r="D1322" i="15"/>
  <c r="E1322" i="15"/>
  <c r="F1322" i="15"/>
  <c r="G1322" i="15"/>
  <c r="H1322" i="15"/>
  <c r="I1322" i="15"/>
  <c r="J1322" i="15"/>
  <c r="K1322" i="15"/>
  <c r="L1322" i="15"/>
  <c r="A1323" i="15"/>
  <c r="B1323" i="15"/>
  <c r="C1323" i="15"/>
  <c r="D1323" i="15"/>
  <c r="E1323" i="15"/>
  <c r="F1323" i="15"/>
  <c r="G1323" i="15"/>
  <c r="H1323" i="15"/>
  <c r="I1323" i="15"/>
  <c r="J1323" i="15"/>
  <c r="K1323" i="15"/>
  <c r="L1323" i="15"/>
  <c r="A1324" i="15"/>
  <c r="B1324" i="15"/>
  <c r="C1324" i="15"/>
  <c r="D1324" i="15"/>
  <c r="E1324" i="15"/>
  <c r="F1324" i="15"/>
  <c r="G1324" i="15"/>
  <c r="H1324" i="15"/>
  <c r="I1324" i="15"/>
  <c r="J1324" i="15"/>
  <c r="K1324" i="15"/>
  <c r="L1324" i="15"/>
  <c r="A1325" i="15"/>
  <c r="B1325" i="15"/>
  <c r="C1325" i="15"/>
  <c r="D1325" i="15"/>
  <c r="E1325" i="15"/>
  <c r="F1325" i="15"/>
  <c r="G1325" i="15"/>
  <c r="H1325" i="15"/>
  <c r="I1325" i="15"/>
  <c r="J1325" i="15"/>
  <c r="K1325" i="15"/>
  <c r="L1325" i="15"/>
  <c r="A1326" i="15"/>
  <c r="B1326" i="15"/>
  <c r="C1326" i="15"/>
  <c r="D1326" i="15"/>
  <c r="E1326" i="15"/>
  <c r="F1326" i="15"/>
  <c r="G1326" i="15"/>
  <c r="H1326" i="15"/>
  <c r="I1326" i="15"/>
  <c r="J1326" i="15"/>
  <c r="K1326" i="15"/>
  <c r="L1326" i="15"/>
  <c r="A1327" i="15"/>
  <c r="B1327" i="15"/>
  <c r="C1327" i="15"/>
  <c r="D1327" i="15"/>
  <c r="E1327" i="15"/>
  <c r="F1327" i="15"/>
  <c r="G1327" i="15"/>
  <c r="H1327" i="15"/>
  <c r="I1327" i="15"/>
  <c r="J1327" i="15"/>
  <c r="K1327" i="15"/>
  <c r="L1327" i="15"/>
  <c r="A1328" i="15"/>
  <c r="B1328" i="15"/>
  <c r="C1328" i="15"/>
  <c r="D1328" i="15"/>
  <c r="E1328" i="15"/>
  <c r="F1328" i="15"/>
  <c r="G1328" i="15"/>
  <c r="H1328" i="15"/>
  <c r="I1328" i="15"/>
  <c r="J1328" i="15"/>
  <c r="K1328" i="15"/>
  <c r="L1328" i="15"/>
  <c r="A1329" i="15"/>
  <c r="B1329" i="15"/>
  <c r="C1329" i="15"/>
  <c r="D1329" i="15"/>
  <c r="E1329" i="15"/>
  <c r="F1329" i="15"/>
  <c r="G1329" i="15"/>
  <c r="H1329" i="15"/>
  <c r="I1329" i="15"/>
  <c r="J1329" i="15"/>
  <c r="K1329" i="15"/>
  <c r="L1329" i="15"/>
  <c r="A1330" i="15"/>
  <c r="B1330" i="15"/>
  <c r="C1330" i="15"/>
  <c r="D1330" i="15"/>
  <c r="E1330" i="15"/>
  <c r="F1330" i="15"/>
  <c r="G1330" i="15"/>
  <c r="H1330" i="15"/>
  <c r="I1330" i="15"/>
  <c r="J1330" i="15"/>
  <c r="K1330" i="15"/>
  <c r="L1330" i="15"/>
  <c r="A1331" i="15"/>
  <c r="B1331" i="15"/>
  <c r="C1331" i="15"/>
  <c r="D1331" i="15"/>
  <c r="E1331" i="15"/>
  <c r="F1331" i="15"/>
  <c r="G1331" i="15"/>
  <c r="H1331" i="15"/>
  <c r="I1331" i="15"/>
  <c r="J1331" i="15"/>
  <c r="K1331" i="15"/>
  <c r="L1331" i="15"/>
  <c r="A1332" i="15"/>
  <c r="B1332" i="15"/>
  <c r="C1332" i="15"/>
  <c r="D1332" i="15"/>
  <c r="E1332" i="15"/>
  <c r="F1332" i="15"/>
  <c r="G1332" i="15"/>
  <c r="H1332" i="15"/>
  <c r="I1332" i="15"/>
  <c r="J1332" i="15"/>
  <c r="K1332" i="15"/>
  <c r="L1332" i="15"/>
  <c r="A1333" i="15"/>
  <c r="B1333" i="15"/>
  <c r="C1333" i="15"/>
  <c r="D1333" i="15"/>
  <c r="E1333" i="15"/>
  <c r="F1333" i="15"/>
  <c r="G1333" i="15"/>
  <c r="H1333" i="15"/>
  <c r="I1333" i="15"/>
  <c r="J1333" i="15"/>
  <c r="K1333" i="15"/>
  <c r="L1333" i="15"/>
  <c r="A1334" i="15"/>
  <c r="B1334" i="15"/>
  <c r="C1334" i="15"/>
  <c r="D1334" i="15"/>
  <c r="E1334" i="15"/>
  <c r="F1334" i="15"/>
  <c r="G1334" i="15"/>
  <c r="H1334" i="15"/>
  <c r="I1334" i="15"/>
  <c r="J1334" i="15"/>
  <c r="K1334" i="15"/>
  <c r="L1334" i="15"/>
  <c r="A1335" i="15"/>
  <c r="B1335" i="15"/>
  <c r="C1335" i="15"/>
  <c r="D1335" i="15"/>
  <c r="E1335" i="15"/>
  <c r="F1335" i="15"/>
  <c r="G1335" i="15"/>
  <c r="H1335" i="15"/>
  <c r="I1335" i="15"/>
  <c r="J1335" i="15"/>
  <c r="K1335" i="15"/>
  <c r="L1335" i="15"/>
  <c r="A1336" i="15"/>
  <c r="B1336" i="15"/>
  <c r="C1336" i="15"/>
  <c r="D1336" i="15"/>
  <c r="E1336" i="15"/>
  <c r="F1336" i="15"/>
  <c r="G1336" i="15"/>
  <c r="H1336" i="15"/>
  <c r="I1336" i="15"/>
  <c r="J1336" i="15"/>
  <c r="K1336" i="15"/>
  <c r="L1336" i="15"/>
  <c r="A1337" i="15"/>
  <c r="B1337" i="15"/>
  <c r="C1337" i="15"/>
  <c r="D1337" i="15"/>
  <c r="E1337" i="15"/>
  <c r="F1337" i="15"/>
  <c r="G1337" i="15"/>
  <c r="H1337" i="15"/>
  <c r="I1337" i="15"/>
  <c r="J1337" i="15"/>
  <c r="K1337" i="15"/>
  <c r="L1337" i="15"/>
  <c r="A1338" i="15"/>
  <c r="B1338" i="15"/>
  <c r="C1338" i="15"/>
  <c r="D1338" i="15"/>
  <c r="E1338" i="15"/>
  <c r="F1338" i="15"/>
  <c r="G1338" i="15"/>
  <c r="H1338" i="15"/>
  <c r="I1338" i="15"/>
  <c r="J1338" i="15"/>
  <c r="K1338" i="15"/>
  <c r="L1338" i="15"/>
  <c r="A1339" i="15"/>
  <c r="B1339" i="15"/>
  <c r="C1339" i="15"/>
  <c r="D1339" i="15"/>
  <c r="E1339" i="15"/>
  <c r="F1339" i="15"/>
  <c r="G1339" i="15"/>
  <c r="H1339" i="15"/>
  <c r="I1339" i="15"/>
  <c r="J1339" i="15"/>
  <c r="K1339" i="15"/>
  <c r="L1339" i="15"/>
  <c r="A1340" i="15"/>
  <c r="B1340" i="15"/>
  <c r="C1340" i="15"/>
  <c r="D1340" i="15"/>
  <c r="E1340" i="15"/>
  <c r="F1340" i="15"/>
  <c r="G1340" i="15"/>
  <c r="H1340" i="15"/>
  <c r="I1340" i="15"/>
  <c r="J1340" i="15"/>
  <c r="K1340" i="15"/>
  <c r="L1340" i="15"/>
  <c r="A1341" i="15"/>
  <c r="B1341" i="15"/>
  <c r="C1341" i="15"/>
  <c r="D1341" i="15"/>
  <c r="E1341" i="15"/>
  <c r="F1341" i="15"/>
  <c r="G1341" i="15"/>
  <c r="H1341" i="15"/>
  <c r="I1341" i="15"/>
  <c r="J1341" i="15"/>
  <c r="K1341" i="15"/>
  <c r="L1341" i="15"/>
  <c r="A1342" i="15"/>
  <c r="B1342" i="15"/>
  <c r="C1342" i="15"/>
  <c r="D1342" i="15"/>
  <c r="E1342" i="15"/>
  <c r="F1342" i="15"/>
  <c r="G1342" i="15"/>
  <c r="H1342" i="15"/>
  <c r="I1342" i="15"/>
  <c r="J1342" i="15"/>
  <c r="K1342" i="15"/>
  <c r="L1342" i="15"/>
  <c r="A1343" i="15"/>
  <c r="B1343" i="15"/>
  <c r="C1343" i="15"/>
  <c r="D1343" i="15"/>
  <c r="E1343" i="15"/>
  <c r="F1343" i="15"/>
  <c r="G1343" i="15"/>
  <c r="H1343" i="15"/>
  <c r="I1343" i="15"/>
  <c r="J1343" i="15"/>
  <c r="K1343" i="15"/>
  <c r="L1343" i="15"/>
  <c r="A1344" i="15"/>
  <c r="B1344" i="15"/>
  <c r="C1344" i="15"/>
  <c r="D1344" i="15"/>
  <c r="E1344" i="15"/>
  <c r="F1344" i="15"/>
  <c r="G1344" i="15"/>
  <c r="H1344" i="15"/>
  <c r="I1344" i="15"/>
  <c r="J1344" i="15"/>
  <c r="K1344" i="15"/>
  <c r="L1344" i="15"/>
  <c r="A1345" i="15"/>
  <c r="B1345" i="15"/>
  <c r="C1345" i="15"/>
  <c r="D1345" i="15"/>
  <c r="E1345" i="15"/>
  <c r="F1345" i="15"/>
  <c r="G1345" i="15"/>
  <c r="H1345" i="15"/>
  <c r="I1345" i="15"/>
  <c r="J1345" i="15"/>
  <c r="K1345" i="15"/>
  <c r="L1345" i="15"/>
  <c r="A1346" i="15"/>
  <c r="B1346" i="15"/>
  <c r="C1346" i="15"/>
  <c r="D1346" i="15"/>
  <c r="E1346" i="15"/>
  <c r="F1346" i="15"/>
  <c r="G1346" i="15"/>
  <c r="H1346" i="15"/>
  <c r="I1346" i="15"/>
  <c r="J1346" i="15"/>
  <c r="K1346" i="15"/>
  <c r="L1346" i="15"/>
  <c r="A1347" i="15"/>
  <c r="B1347" i="15"/>
  <c r="C1347" i="15"/>
  <c r="D1347" i="15"/>
  <c r="E1347" i="15"/>
  <c r="F1347" i="15"/>
  <c r="G1347" i="15"/>
  <c r="H1347" i="15"/>
  <c r="I1347" i="15"/>
  <c r="J1347" i="15"/>
  <c r="K1347" i="15"/>
  <c r="L1347" i="15"/>
  <c r="A1348" i="15"/>
  <c r="B1348" i="15"/>
  <c r="C1348" i="15"/>
  <c r="D1348" i="15"/>
  <c r="E1348" i="15"/>
  <c r="F1348" i="15"/>
  <c r="G1348" i="15"/>
  <c r="H1348" i="15"/>
  <c r="I1348" i="15"/>
  <c r="J1348" i="15"/>
  <c r="K1348" i="15"/>
  <c r="L1348" i="15"/>
  <c r="A1349" i="15"/>
  <c r="B1349" i="15"/>
  <c r="C1349" i="15"/>
  <c r="D1349" i="15"/>
  <c r="E1349" i="15"/>
  <c r="F1349" i="15"/>
  <c r="G1349" i="15"/>
  <c r="H1349" i="15"/>
  <c r="I1349" i="15"/>
  <c r="J1349" i="15"/>
  <c r="K1349" i="15"/>
  <c r="L1349" i="15"/>
  <c r="A716" i="15"/>
  <c r="B716" i="15"/>
  <c r="C716" i="15"/>
  <c r="D716" i="15"/>
  <c r="E716" i="15"/>
  <c r="F716" i="15"/>
  <c r="G716" i="15"/>
  <c r="H716" i="15"/>
  <c r="I716" i="15"/>
  <c r="J716" i="15"/>
  <c r="K716" i="15"/>
  <c r="L716" i="15"/>
  <c r="A717" i="15"/>
  <c r="B717" i="15"/>
  <c r="C717" i="15"/>
  <c r="D717" i="15"/>
  <c r="E717" i="15"/>
  <c r="F717" i="15"/>
  <c r="G717" i="15"/>
  <c r="H717" i="15"/>
  <c r="I717" i="15"/>
  <c r="J717" i="15"/>
  <c r="K717" i="15"/>
  <c r="L717" i="15"/>
  <c r="A718" i="15"/>
  <c r="B718" i="15"/>
  <c r="C718" i="15"/>
  <c r="D718" i="15"/>
  <c r="E718" i="15"/>
  <c r="F718" i="15"/>
  <c r="G718" i="15"/>
  <c r="H718" i="15"/>
  <c r="I718" i="15"/>
  <c r="J718" i="15"/>
  <c r="K718" i="15"/>
  <c r="L718" i="15"/>
  <c r="A719" i="15"/>
  <c r="B719" i="15"/>
  <c r="C719" i="15"/>
  <c r="D719" i="15"/>
  <c r="E719" i="15"/>
  <c r="F719" i="15"/>
  <c r="G719" i="15"/>
  <c r="H719" i="15"/>
  <c r="I719" i="15"/>
  <c r="J719" i="15"/>
  <c r="K719" i="15"/>
  <c r="L719" i="15"/>
  <c r="A720" i="15"/>
  <c r="B720" i="15"/>
  <c r="C720" i="15"/>
  <c r="D720" i="15"/>
  <c r="E720" i="15"/>
  <c r="F720" i="15"/>
  <c r="G720" i="15"/>
  <c r="H720" i="15"/>
  <c r="I720" i="15"/>
  <c r="J720" i="15"/>
  <c r="K720" i="15"/>
  <c r="L720" i="15"/>
  <c r="A721" i="15"/>
  <c r="B721" i="15"/>
  <c r="C721" i="15"/>
  <c r="D721" i="15"/>
  <c r="E721" i="15"/>
  <c r="F721" i="15"/>
  <c r="G721" i="15"/>
  <c r="H721" i="15"/>
  <c r="I721" i="15"/>
  <c r="J721" i="15"/>
  <c r="K721" i="15"/>
  <c r="L721" i="15"/>
  <c r="A722" i="15"/>
  <c r="B722" i="15"/>
  <c r="C722" i="15"/>
  <c r="D722" i="15"/>
  <c r="E722" i="15"/>
  <c r="F722" i="15"/>
  <c r="G722" i="15"/>
  <c r="H722" i="15"/>
  <c r="I722" i="15"/>
  <c r="J722" i="15"/>
  <c r="K722" i="15"/>
  <c r="L722" i="15"/>
  <c r="A723" i="15"/>
  <c r="B723" i="15"/>
  <c r="C723" i="15"/>
  <c r="D723" i="15"/>
  <c r="E723" i="15"/>
  <c r="F723" i="15"/>
  <c r="G723" i="15"/>
  <c r="H723" i="15"/>
  <c r="I723" i="15"/>
  <c r="J723" i="15"/>
  <c r="K723" i="15"/>
  <c r="L723" i="15"/>
  <c r="A724" i="15"/>
  <c r="B724" i="15"/>
  <c r="C724" i="15"/>
  <c r="D724" i="15"/>
  <c r="E724" i="15"/>
  <c r="F724" i="15"/>
  <c r="G724" i="15"/>
  <c r="H724" i="15"/>
  <c r="I724" i="15"/>
  <c r="J724" i="15"/>
  <c r="K724" i="15"/>
  <c r="L724" i="15"/>
  <c r="A725" i="15"/>
  <c r="B725" i="15"/>
  <c r="C725" i="15"/>
  <c r="D725" i="15"/>
  <c r="E725" i="15"/>
  <c r="F725" i="15"/>
  <c r="G725" i="15"/>
  <c r="H725" i="15"/>
  <c r="I725" i="15"/>
  <c r="J725" i="15"/>
  <c r="K725" i="15"/>
  <c r="L725" i="15"/>
  <c r="A726" i="15"/>
  <c r="B726" i="15"/>
  <c r="C726" i="15"/>
  <c r="D726" i="15"/>
  <c r="E726" i="15"/>
  <c r="F726" i="15"/>
  <c r="G726" i="15"/>
  <c r="H726" i="15"/>
  <c r="I726" i="15"/>
  <c r="J726" i="15"/>
  <c r="K726" i="15"/>
  <c r="L726" i="15"/>
  <c r="A727" i="15"/>
  <c r="B727" i="15"/>
  <c r="C727" i="15"/>
  <c r="D727" i="15"/>
  <c r="E727" i="15"/>
  <c r="F727" i="15"/>
  <c r="G727" i="15"/>
  <c r="H727" i="15"/>
  <c r="I727" i="15"/>
  <c r="J727" i="15"/>
  <c r="K727" i="15"/>
  <c r="L727" i="15"/>
  <c r="A728" i="15"/>
  <c r="B728" i="15"/>
  <c r="C728" i="15"/>
  <c r="D728" i="15"/>
  <c r="E728" i="15"/>
  <c r="F728" i="15"/>
  <c r="G728" i="15"/>
  <c r="H728" i="15"/>
  <c r="I728" i="15"/>
  <c r="J728" i="15"/>
  <c r="K728" i="15"/>
  <c r="L728" i="15"/>
  <c r="A729" i="15"/>
  <c r="B729" i="15"/>
  <c r="C729" i="15"/>
  <c r="D729" i="15"/>
  <c r="E729" i="15"/>
  <c r="F729" i="15"/>
  <c r="G729" i="15"/>
  <c r="H729" i="15"/>
  <c r="I729" i="15"/>
  <c r="J729" i="15"/>
  <c r="K729" i="15"/>
  <c r="L729" i="15"/>
  <c r="A730" i="15"/>
  <c r="B730" i="15"/>
  <c r="C730" i="15"/>
  <c r="D730" i="15"/>
  <c r="E730" i="15"/>
  <c r="F730" i="15"/>
  <c r="G730" i="15"/>
  <c r="H730" i="15"/>
  <c r="I730" i="15"/>
  <c r="J730" i="15"/>
  <c r="K730" i="15"/>
  <c r="L730" i="15"/>
  <c r="A731" i="15"/>
  <c r="B731" i="15"/>
  <c r="C731" i="15"/>
  <c r="D731" i="15"/>
  <c r="E731" i="15"/>
  <c r="F731" i="15"/>
  <c r="G731" i="15"/>
  <c r="H731" i="15"/>
  <c r="I731" i="15"/>
  <c r="J731" i="15"/>
  <c r="K731" i="15"/>
  <c r="L731" i="15"/>
  <c r="A732" i="15"/>
  <c r="B732" i="15"/>
  <c r="C732" i="15"/>
  <c r="D732" i="15"/>
  <c r="E732" i="15"/>
  <c r="F732" i="15"/>
  <c r="G732" i="15"/>
  <c r="H732" i="15"/>
  <c r="I732" i="15"/>
  <c r="J732" i="15"/>
  <c r="K732" i="15"/>
  <c r="L732" i="15"/>
  <c r="A733" i="15"/>
  <c r="B733" i="15"/>
  <c r="C733" i="15"/>
  <c r="D733" i="15"/>
  <c r="E733" i="15"/>
  <c r="F733" i="15"/>
  <c r="G733" i="15"/>
  <c r="H733" i="15"/>
  <c r="I733" i="15"/>
  <c r="J733" i="15"/>
  <c r="K733" i="15"/>
  <c r="L733" i="15"/>
  <c r="A734" i="15"/>
  <c r="B734" i="15"/>
  <c r="C734" i="15"/>
  <c r="D734" i="15"/>
  <c r="E734" i="15"/>
  <c r="F734" i="15"/>
  <c r="G734" i="15"/>
  <c r="H734" i="15"/>
  <c r="I734" i="15"/>
  <c r="J734" i="15"/>
  <c r="K734" i="15"/>
  <c r="L734" i="15"/>
  <c r="A735" i="15"/>
  <c r="B735" i="15"/>
  <c r="C735" i="15"/>
  <c r="D735" i="15"/>
  <c r="E735" i="15"/>
  <c r="F735" i="15"/>
  <c r="G735" i="15"/>
  <c r="H735" i="15"/>
  <c r="I735" i="15"/>
  <c r="J735" i="15"/>
  <c r="K735" i="15"/>
  <c r="L735" i="15"/>
  <c r="A736" i="15"/>
  <c r="B736" i="15"/>
  <c r="C736" i="15"/>
  <c r="D736" i="15"/>
  <c r="E736" i="15"/>
  <c r="F736" i="15"/>
  <c r="G736" i="15"/>
  <c r="H736" i="15"/>
  <c r="I736" i="15"/>
  <c r="J736" i="15"/>
  <c r="K736" i="15"/>
  <c r="L736" i="15"/>
  <c r="A737" i="15"/>
  <c r="B737" i="15"/>
  <c r="C737" i="15"/>
  <c r="D737" i="15"/>
  <c r="E737" i="15"/>
  <c r="F737" i="15"/>
  <c r="G737" i="15"/>
  <c r="H737" i="15"/>
  <c r="I737" i="15"/>
  <c r="J737" i="15"/>
  <c r="K737" i="15"/>
  <c r="L737" i="15"/>
  <c r="A738" i="15"/>
  <c r="B738" i="15"/>
  <c r="C738" i="15"/>
  <c r="D738" i="15"/>
  <c r="E738" i="15"/>
  <c r="F738" i="15"/>
  <c r="G738" i="15"/>
  <c r="H738" i="15"/>
  <c r="I738" i="15"/>
  <c r="J738" i="15"/>
  <c r="K738" i="15"/>
  <c r="L738" i="15"/>
  <c r="A739" i="15"/>
  <c r="B739" i="15"/>
  <c r="C739" i="15"/>
  <c r="D739" i="15"/>
  <c r="E739" i="15"/>
  <c r="F739" i="15"/>
  <c r="G739" i="15"/>
  <c r="H739" i="15"/>
  <c r="I739" i="15"/>
  <c r="J739" i="15"/>
  <c r="K739" i="15"/>
  <c r="L739" i="15"/>
  <c r="A740" i="15"/>
  <c r="B740" i="15"/>
  <c r="C740" i="15"/>
  <c r="D740" i="15"/>
  <c r="E740" i="15"/>
  <c r="F740" i="15"/>
  <c r="G740" i="15"/>
  <c r="H740" i="15"/>
  <c r="I740" i="15"/>
  <c r="J740" i="15"/>
  <c r="K740" i="15"/>
  <c r="L740" i="15"/>
  <c r="A741" i="15"/>
  <c r="B741" i="15"/>
  <c r="C741" i="15"/>
  <c r="D741" i="15"/>
  <c r="E741" i="15"/>
  <c r="F741" i="15"/>
  <c r="G741" i="15"/>
  <c r="H741" i="15"/>
  <c r="I741" i="15"/>
  <c r="J741" i="15"/>
  <c r="K741" i="15"/>
  <c r="L741" i="15"/>
  <c r="A742" i="15"/>
  <c r="B742" i="15"/>
  <c r="C742" i="15"/>
  <c r="D742" i="15"/>
  <c r="E742" i="15"/>
  <c r="F742" i="15"/>
  <c r="G742" i="15"/>
  <c r="H742" i="15"/>
  <c r="I742" i="15"/>
  <c r="J742" i="15"/>
  <c r="K742" i="15"/>
  <c r="L742" i="15"/>
  <c r="A743" i="15"/>
  <c r="B743" i="15"/>
  <c r="C743" i="15"/>
  <c r="D743" i="15"/>
  <c r="E743" i="15"/>
  <c r="F743" i="15"/>
  <c r="G743" i="15"/>
  <c r="H743" i="15"/>
  <c r="I743" i="15"/>
  <c r="J743" i="15"/>
  <c r="K743" i="15"/>
  <c r="L743" i="15"/>
  <c r="A744" i="15"/>
  <c r="B744" i="15"/>
  <c r="C744" i="15"/>
  <c r="D744" i="15"/>
  <c r="E744" i="15"/>
  <c r="F744" i="15"/>
  <c r="G744" i="15"/>
  <c r="H744" i="15"/>
  <c r="I744" i="15"/>
  <c r="J744" i="15"/>
  <c r="K744" i="15"/>
  <c r="L744" i="15"/>
  <c r="A745" i="15"/>
  <c r="B745" i="15"/>
  <c r="C745" i="15"/>
  <c r="D745" i="15"/>
  <c r="E745" i="15"/>
  <c r="F745" i="15"/>
  <c r="G745" i="15"/>
  <c r="H745" i="15"/>
  <c r="I745" i="15"/>
  <c r="J745" i="15"/>
  <c r="K745" i="15"/>
  <c r="L745" i="15"/>
  <c r="A746" i="15"/>
  <c r="B746" i="15"/>
  <c r="C746" i="15"/>
  <c r="D746" i="15"/>
  <c r="E746" i="15"/>
  <c r="F746" i="15"/>
  <c r="G746" i="15"/>
  <c r="H746" i="15"/>
  <c r="I746" i="15"/>
  <c r="J746" i="15"/>
  <c r="K746" i="15"/>
  <c r="L746" i="15"/>
  <c r="A747" i="15"/>
  <c r="B747" i="15"/>
  <c r="C747" i="15"/>
  <c r="D747" i="15"/>
  <c r="E747" i="15"/>
  <c r="F747" i="15"/>
  <c r="G747" i="15"/>
  <c r="H747" i="15"/>
  <c r="I747" i="15"/>
  <c r="J747" i="15"/>
  <c r="K747" i="15"/>
  <c r="L747" i="15"/>
  <c r="A748" i="15"/>
  <c r="B748" i="15"/>
  <c r="C748" i="15"/>
  <c r="D748" i="15"/>
  <c r="E748" i="15"/>
  <c r="F748" i="15"/>
  <c r="G748" i="15"/>
  <c r="H748" i="15"/>
  <c r="I748" i="15"/>
  <c r="J748" i="15"/>
  <c r="K748" i="15"/>
  <c r="L748" i="15"/>
  <c r="A749" i="15"/>
  <c r="B749" i="15"/>
  <c r="C749" i="15"/>
  <c r="D749" i="15"/>
  <c r="E749" i="15"/>
  <c r="F749" i="15"/>
  <c r="G749" i="15"/>
  <c r="H749" i="15"/>
  <c r="I749" i="15"/>
  <c r="J749" i="15"/>
  <c r="K749" i="15"/>
  <c r="L749" i="15"/>
  <c r="A750" i="15"/>
  <c r="B750" i="15"/>
  <c r="C750" i="15"/>
  <c r="D750" i="15"/>
  <c r="E750" i="15"/>
  <c r="F750" i="15"/>
  <c r="G750" i="15"/>
  <c r="H750" i="15"/>
  <c r="I750" i="15"/>
  <c r="J750" i="15"/>
  <c r="K750" i="15"/>
  <c r="L750" i="15"/>
  <c r="A751" i="15"/>
  <c r="B751" i="15"/>
  <c r="C751" i="15"/>
  <c r="D751" i="15"/>
  <c r="E751" i="15"/>
  <c r="F751" i="15"/>
  <c r="G751" i="15"/>
  <c r="H751" i="15"/>
  <c r="I751" i="15"/>
  <c r="J751" i="15"/>
  <c r="K751" i="15"/>
  <c r="L751" i="15"/>
  <c r="A752" i="15"/>
  <c r="B752" i="15"/>
  <c r="C752" i="15"/>
  <c r="D752" i="15"/>
  <c r="E752" i="15"/>
  <c r="F752" i="15"/>
  <c r="G752" i="15"/>
  <c r="H752" i="15"/>
  <c r="I752" i="15"/>
  <c r="J752" i="15"/>
  <c r="K752" i="15"/>
  <c r="L752" i="15"/>
  <c r="A753" i="15"/>
  <c r="B753" i="15"/>
  <c r="C753" i="15"/>
  <c r="D753" i="15"/>
  <c r="E753" i="15"/>
  <c r="F753" i="15"/>
  <c r="G753" i="15"/>
  <c r="H753" i="15"/>
  <c r="I753" i="15"/>
  <c r="J753" i="15"/>
  <c r="K753" i="15"/>
  <c r="L753" i="15"/>
  <c r="A754" i="15"/>
  <c r="B754" i="15"/>
  <c r="C754" i="15"/>
  <c r="D754" i="15"/>
  <c r="E754" i="15"/>
  <c r="F754" i="15"/>
  <c r="G754" i="15"/>
  <c r="H754" i="15"/>
  <c r="I754" i="15"/>
  <c r="J754" i="15"/>
  <c r="K754" i="15"/>
  <c r="L754" i="15"/>
  <c r="A755" i="15"/>
  <c r="B755" i="15"/>
  <c r="C755" i="15"/>
  <c r="D755" i="15"/>
  <c r="E755" i="15"/>
  <c r="F755" i="15"/>
  <c r="G755" i="15"/>
  <c r="H755" i="15"/>
  <c r="I755" i="15"/>
  <c r="J755" i="15"/>
  <c r="K755" i="15"/>
  <c r="L755" i="15"/>
  <c r="A756" i="15"/>
  <c r="B756" i="15"/>
  <c r="C756" i="15"/>
  <c r="D756" i="15"/>
  <c r="E756" i="15"/>
  <c r="F756" i="15"/>
  <c r="G756" i="15"/>
  <c r="H756" i="15"/>
  <c r="I756" i="15"/>
  <c r="J756" i="15"/>
  <c r="K756" i="15"/>
  <c r="L756" i="15"/>
  <c r="A757" i="15"/>
  <c r="B757" i="15"/>
  <c r="C757" i="15"/>
  <c r="D757" i="15"/>
  <c r="E757" i="15"/>
  <c r="F757" i="15"/>
  <c r="G757" i="15"/>
  <c r="H757" i="15"/>
  <c r="I757" i="15"/>
  <c r="J757" i="15"/>
  <c r="K757" i="15"/>
  <c r="L757" i="15"/>
  <c r="A758" i="15"/>
  <c r="B758" i="15"/>
  <c r="C758" i="15"/>
  <c r="D758" i="15"/>
  <c r="E758" i="15"/>
  <c r="F758" i="15"/>
  <c r="G758" i="15"/>
  <c r="H758" i="15"/>
  <c r="I758" i="15"/>
  <c r="J758" i="15"/>
  <c r="K758" i="15"/>
  <c r="L758" i="15"/>
  <c r="A759" i="15"/>
  <c r="B759" i="15"/>
  <c r="C759" i="15"/>
  <c r="D759" i="15"/>
  <c r="E759" i="15"/>
  <c r="F759" i="15"/>
  <c r="G759" i="15"/>
  <c r="H759" i="15"/>
  <c r="I759" i="15"/>
  <c r="J759" i="15"/>
  <c r="K759" i="15"/>
  <c r="L759" i="15"/>
  <c r="A760" i="15"/>
  <c r="B760" i="15"/>
  <c r="C760" i="15"/>
  <c r="D760" i="15"/>
  <c r="E760" i="15"/>
  <c r="F760" i="15"/>
  <c r="G760" i="15"/>
  <c r="H760" i="15"/>
  <c r="I760" i="15"/>
  <c r="J760" i="15"/>
  <c r="K760" i="15"/>
  <c r="L760" i="15"/>
  <c r="A761" i="15"/>
  <c r="B761" i="15"/>
  <c r="C761" i="15"/>
  <c r="D761" i="15"/>
  <c r="E761" i="15"/>
  <c r="F761" i="15"/>
  <c r="G761" i="15"/>
  <c r="H761" i="15"/>
  <c r="I761" i="15"/>
  <c r="J761" i="15"/>
  <c r="K761" i="15"/>
  <c r="L761" i="15"/>
  <c r="A762" i="15"/>
  <c r="B762" i="15"/>
  <c r="C762" i="15"/>
  <c r="D762" i="15"/>
  <c r="E762" i="15"/>
  <c r="F762" i="15"/>
  <c r="G762" i="15"/>
  <c r="H762" i="15"/>
  <c r="I762" i="15"/>
  <c r="J762" i="15"/>
  <c r="K762" i="15"/>
  <c r="L762" i="15"/>
  <c r="A763" i="15"/>
  <c r="B763" i="15"/>
  <c r="C763" i="15"/>
  <c r="D763" i="15"/>
  <c r="E763" i="15"/>
  <c r="F763" i="15"/>
  <c r="G763" i="15"/>
  <c r="H763" i="15"/>
  <c r="I763" i="15"/>
  <c r="J763" i="15"/>
  <c r="K763" i="15"/>
  <c r="L763" i="15"/>
  <c r="A764" i="15"/>
  <c r="B764" i="15"/>
  <c r="C764" i="15"/>
  <c r="D764" i="15"/>
  <c r="E764" i="15"/>
  <c r="F764" i="15"/>
  <c r="G764" i="15"/>
  <c r="H764" i="15"/>
  <c r="I764" i="15"/>
  <c r="J764" i="15"/>
  <c r="K764" i="15"/>
  <c r="L764" i="15"/>
  <c r="A765" i="15"/>
  <c r="B765" i="15"/>
  <c r="C765" i="15"/>
  <c r="D765" i="15"/>
  <c r="E765" i="15"/>
  <c r="F765" i="15"/>
  <c r="G765" i="15"/>
  <c r="H765" i="15"/>
  <c r="I765" i="15"/>
  <c r="J765" i="15"/>
  <c r="K765" i="15"/>
  <c r="L765" i="15"/>
  <c r="A766" i="15"/>
  <c r="B766" i="15"/>
  <c r="C766" i="15"/>
  <c r="D766" i="15"/>
  <c r="E766" i="15"/>
  <c r="F766" i="15"/>
  <c r="G766" i="15"/>
  <c r="H766" i="15"/>
  <c r="I766" i="15"/>
  <c r="J766" i="15"/>
  <c r="K766" i="15"/>
  <c r="L766" i="15"/>
  <c r="A767" i="15"/>
  <c r="B767" i="15"/>
  <c r="C767" i="15"/>
  <c r="D767" i="15"/>
  <c r="E767" i="15"/>
  <c r="F767" i="15"/>
  <c r="G767" i="15"/>
  <c r="H767" i="15"/>
  <c r="I767" i="15"/>
  <c r="J767" i="15"/>
  <c r="K767" i="15"/>
  <c r="L767" i="15"/>
  <c r="A768" i="15"/>
  <c r="B768" i="15"/>
  <c r="C768" i="15"/>
  <c r="D768" i="15"/>
  <c r="E768" i="15"/>
  <c r="F768" i="15"/>
  <c r="G768" i="15"/>
  <c r="H768" i="15"/>
  <c r="I768" i="15"/>
  <c r="J768" i="15"/>
  <c r="K768" i="15"/>
  <c r="L768" i="15"/>
  <c r="A769" i="15"/>
  <c r="B769" i="15"/>
  <c r="C769" i="15"/>
  <c r="D769" i="15"/>
  <c r="E769" i="15"/>
  <c r="F769" i="15"/>
  <c r="G769" i="15"/>
  <c r="H769" i="15"/>
  <c r="I769" i="15"/>
  <c r="J769" i="15"/>
  <c r="K769" i="15"/>
  <c r="L769" i="15"/>
  <c r="A770" i="15"/>
  <c r="B770" i="15"/>
  <c r="C770" i="15"/>
  <c r="D770" i="15"/>
  <c r="E770" i="15"/>
  <c r="F770" i="15"/>
  <c r="G770" i="15"/>
  <c r="H770" i="15"/>
  <c r="I770" i="15"/>
  <c r="J770" i="15"/>
  <c r="K770" i="15"/>
  <c r="L770" i="15"/>
  <c r="A771" i="15"/>
  <c r="B771" i="15"/>
  <c r="C771" i="15"/>
  <c r="D771" i="15"/>
  <c r="E771" i="15"/>
  <c r="F771" i="15"/>
  <c r="G771" i="15"/>
  <c r="H771" i="15"/>
  <c r="I771" i="15"/>
  <c r="J771" i="15"/>
  <c r="K771" i="15"/>
  <c r="L771" i="15"/>
  <c r="A772" i="15"/>
  <c r="B772" i="15"/>
  <c r="C772" i="15"/>
  <c r="D772" i="15"/>
  <c r="E772" i="15"/>
  <c r="F772" i="15"/>
  <c r="G772" i="15"/>
  <c r="H772" i="15"/>
  <c r="I772" i="15"/>
  <c r="J772" i="15"/>
  <c r="K772" i="15"/>
  <c r="L772" i="15"/>
  <c r="A773" i="15"/>
  <c r="B773" i="15"/>
  <c r="C773" i="15"/>
  <c r="D773" i="15"/>
  <c r="E773" i="15"/>
  <c r="F773" i="15"/>
  <c r="G773" i="15"/>
  <c r="H773" i="15"/>
  <c r="I773" i="15"/>
  <c r="J773" i="15"/>
  <c r="K773" i="15"/>
  <c r="L773" i="15"/>
  <c r="A774" i="15"/>
  <c r="B774" i="15"/>
  <c r="C774" i="15"/>
  <c r="D774" i="15"/>
  <c r="E774" i="15"/>
  <c r="F774" i="15"/>
  <c r="G774" i="15"/>
  <c r="H774" i="15"/>
  <c r="I774" i="15"/>
  <c r="J774" i="15"/>
  <c r="K774" i="15"/>
  <c r="L774" i="15"/>
  <c r="A775" i="15"/>
  <c r="B775" i="15"/>
  <c r="C775" i="15"/>
  <c r="D775" i="15"/>
  <c r="E775" i="15"/>
  <c r="F775" i="15"/>
  <c r="G775" i="15"/>
  <c r="H775" i="15"/>
  <c r="I775" i="15"/>
  <c r="J775" i="15"/>
  <c r="K775" i="15"/>
  <c r="L775" i="15"/>
  <c r="A776" i="15"/>
  <c r="B776" i="15"/>
  <c r="C776" i="15"/>
  <c r="D776" i="15"/>
  <c r="E776" i="15"/>
  <c r="F776" i="15"/>
  <c r="G776" i="15"/>
  <c r="H776" i="15"/>
  <c r="I776" i="15"/>
  <c r="J776" i="15"/>
  <c r="K776" i="15"/>
  <c r="L776" i="15"/>
  <c r="A777" i="15"/>
  <c r="B777" i="15"/>
  <c r="C777" i="15"/>
  <c r="D777" i="15"/>
  <c r="E777" i="15"/>
  <c r="F777" i="15"/>
  <c r="G777" i="15"/>
  <c r="H777" i="15"/>
  <c r="I777" i="15"/>
  <c r="J777" i="15"/>
  <c r="K777" i="15"/>
  <c r="L777" i="15"/>
  <c r="A778" i="15"/>
  <c r="B778" i="15"/>
  <c r="C778" i="15"/>
  <c r="D778" i="15"/>
  <c r="E778" i="15"/>
  <c r="F778" i="15"/>
  <c r="G778" i="15"/>
  <c r="H778" i="15"/>
  <c r="I778" i="15"/>
  <c r="J778" i="15"/>
  <c r="K778" i="15"/>
  <c r="L778" i="15"/>
  <c r="A779" i="15"/>
  <c r="B779" i="15"/>
  <c r="C779" i="15"/>
  <c r="D779" i="15"/>
  <c r="E779" i="15"/>
  <c r="F779" i="15"/>
  <c r="G779" i="15"/>
  <c r="H779" i="15"/>
  <c r="I779" i="15"/>
  <c r="J779" i="15"/>
  <c r="K779" i="15"/>
  <c r="L779" i="15"/>
  <c r="A780" i="15"/>
  <c r="B780" i="15"/>
  <c r="C780" i="15"/>
  <c r="D780" i="15"/>
  <c r="E780" i="15"/>
  <c r="F780" i="15"/>
  <c r="G780" i="15"/>
  <c r="H780" i="15"/>
  <c r="I780" i="15"/>
  <c r="J780" i="15"/>
  <c r="K780" i="15"/>
  <c r="L780" i="15"/>
  <c r="A781" i="15"/>
  <c r="B781" i="15"/>
  <c r="C781" i="15"/>
  <c r="D781" i="15"/>
  <c r="E781" i="15"/>
  <c r="F781" i="15"/>
  <c r="G781" i="15"/>
  <c r="H781" i="15"/>
  <c r="I781" i="15"/>
  <c r="J781" i="15"/>
  <c r="K781" i="15"/>
  <c r="L781" i="15"/>
  <c r="A782" i="15"/>
  <c r="B782" i="15"/>
  <c r="C782" i="15"/>
  <c r="D782" i="15"/>
  <c r="E782" i="15"/>
  <c r="F782" i="15"/>
  <c r="G782" i="15"/>
  <c r="H782" i="15"/>
  <c r="I782" i="15"/>
  <c r="J782" i="15"/>
  <c r="K782" i="15"/>
  <c r="L782" i="15"/>
  <c r="A783" i="15"/>
  <c r="B783" i="15"/>
  <c r="C783" i="15"/>
  <c r="D783" i="15"/>
  <c r="E783" i="15"/>
  <c r="F783" i="15"/>
  <c r="G783" i="15"/>
  <c r="H783" i="15"/>
  <c r="I783" i="15"/>
  <c r="J783" i="15"/>
  <c r="K783" i="15"/>
  <c r="L783" i="15"/>
  <c r="A784" i="15"/>
  <c r="B784" i="15"/>
  <c r="C784" i="15"/>
  <c r="D784" i="15"/>
  <c r="E784" i="15"/>
  <c r="F784" i="15"/>
  <c r="G784" i="15"/>
  <c r="H784" i="15"/>
  <c r="I784" i="15"/>
  <c r="J784" i="15"/>
  <c r="K784" i="15"/>
  <c r="L784" i="15"/>
  <c r="A785" i="15"/>
  <c r="B785" i="15"/>
  <c r="C785" i="15"/>
  <c r="D785" i="15"/>
  <c r="E785" i="15"/>
  <c r="F785" i="15"/>
  <c r="G785" i="15"/>
  <c r="H785" i="15"/>
  <c r="I785" i="15"/>
  <c r="J785" i="15"/>
  <c r="K785" i="15"/>
  <c r="L785" i="15"/>
  <c r="A786" i="15"/>
  <c r="B786" i="15"/>
  <c r="C786" i="15"/>
  <c r="D786" i="15"/>
  <c r="E786" i="15"/>
  <c r="F786" i="15"/>
  <c r="G786" i="15"/>
  <c r="H786" i="15"/>
  <c r="I786" i="15"/>
  <c r="J786" i="15"/>
  <c r="K786" i="15"/>
  <c r="L786" i="15"/>
  <c r="A787" i="15"/>
  <c r="B787" i="15"/>
  <c r="C787" i="15"/>
  <c r="D787" i="15"/>
  <c r="E787" i="15"/>
  <c r="F787" i="15"/>
  <c r="G787" i="15"/>
  <c r="H787" i="15"/>
  <c r="I787" i="15"/>
  <c r="J787" i="15"/>
  <c r="K787" i="15"/>
  <c r="L787" i="15"/>
  <c r="A788" i="15"/>
  <c r="B788" i="15"/>
  <c r="C788" i="15"/>
  <c r="D788" i="15"/>
  <c r="E788" i="15"/>
  <c r="F788" i="15"/>
  <c r="G788" i="15"/>
  <c r="H788" i="15"/>
  <c r="I788" i="15"/>
  <c r="J788" i="15"/>
  <c r="K788" i="15"/>
  <c r="L788" i="15"/>
  <c r="A789" i="15"/>
  <c r="B789" i="15"/>
  <c r="C789" i="15"/>
  <c r="D789" i="15"/>
  <c r="E789" i="15"/>
  <c r="F789" i="15"/>
  <c r="G789" i="15"/>
  <c r="H789" i="15"/>
  <c r="I789" i="15"/>
  <c r="J789" i="15"/>
  <c r="K789" i="15"/>
  <c r="L789" i="15"/>
  <c r="A790" i="15"/>
  <c r="B790" i="15"/>
  <c r="C790" i="15"/>
  <c r="D790" i="15"/>
  <c r="E790" i="15"/>
  <c r="F790" i="15"/>
  <c r="G790" i="15"/>
  <c r="H790" i="15"/>
  <c r="I790" i="15"/>
  <c r="J790" i="15"/>
  <c r="K790" i="15"/>
  <c r="L790" i="15"/>
  <c r="A791" i="15"/>
  <c r="B791" i="15"/>
  <c r="C791" i="15"/>
  <c r="D791" i="15"/>
  <c r="E791" i="15"/>
  <c r="F791" i="15"/>
  <c r="G791" i="15"/>
  <c r="H791" i="15"/>
  <c r="I791" i="15"/>
  <c r="J791" i="15"/>
  <c r="K791" i="15"/>
  <c r="L791" i="15"/>
  <c r="A792" i="15"/>
  <c r="B792" i="15"/>
  <c r="C792" i="15"/>
  <c r="D792" i="15"/>
  <c r="E792" i="15"/>
  <c r="F792" i="15"/>
  <c r="G792" i="15"/>
  <c r="H792" i="15"/>
  <c r="I792" i="15"/>
  <c r="J792" i="15"/>
  <c r="K792" i="15"/>
  <c r="L792" i="15"/>
  <c r="A793" i="15"/>
  <c r="B793" i="15"/>
  <c r="C793" i="15"/>
  <c r="D793" i="15"/>
  <c r="E793" i="15"/>
  <c r="F793" i="15"/>
  <c r="G793" i="15"/>
  <c r="H793" i="15"/>
  <c r="I793" i="15"/>
  <c r="J793" i="15"/>
  <c r="K793" i="15"/>
  <c r="L793" i="15"/>
  <c r="A794" i="15"/>
  <c r="B794" i="15"/>
  <c r="C794" i="15"/>
  <c r="D794" i="15"/>
  <c r="E794" i="15"/>
  <c r="F794" i="15"/>
  <c r="G794" i="15"/>
  <c r="H794" i="15"/>
  <c r="I794" i="15"/>
  <c r="J794" i="15"/>
  <c r="K794" i="15"/>
  <c r="L794" i="15"/>
  <c r="A795" i="15"/>
  <c r="B795" i="15"/>
  <c r="C795" i="15"/>
  <c r="D795" i="15"/>
  <c r="E795" i="15"/>
  <c r="F795" i="15"/>
  <c r="G795" i="15"/>
  <c r="H795" i="15"/>
  <c r="I795" i="15"/>
  <c r="J795" i="15"/>
  <c r="K795" i="15"/>
  <c r="L795" i="15"/>
  <c r="A796" i="15"/>
  <c r="B796" i="15"/>
  <c r="C796" i="15"/>
  <c r="D796" i="15"/>
  <c r="E796" i="15"/>
  <c r="F796" i="15"/>
  <c r="G796" i="15"/>
  <c r="H796" i="15"/>
  <c r="I796" i="15"/>
  <c r="J796" i="15"/>
  <c r="K796" i="15"/>
  <c r="L796" i="15"/>
  <c r="A797" i="15"/>
  <c r="B797" i="15"/>
  <c r="C797" i="15"/>
  <c r="D797" i="15"/>
  <c r="E797" i="15"/>
  <c r="F797" i="15"/>
  <c r="G797" i="15"/>
  <c r="H797" i="15"/>
  <c r="I797" i="15"/>
  <c r="J797" i="15"/>
  <c r="K797" i="15"/>
  <c r="L797" i="15"/>
  <c r="A798" i="15"/>
  <c r="B798" i="15"/>
  <c r="C798" i="15"/>
  <c r="D798" i="15"/>
  <c r="E798" i="15"/>
  <c r="F798" i="15"/>
  <c r="G798" i="15"/>
  <c r="H798" i="15"/>
  <c r="I798" i="15"/>
  <c r="J798" i="15"/>
  <c r="K798" i="15"/>
  <c r="L798" i="15"/>
  <c r="A799" i="15"/>
  <c r="B799" i="15"/>
  <c r="C799" i="15"/>
  <c r="D799" i="15"/>
  <c r="E799" i="15"/>
  <c r="F799" i="15"/>
  <c r="G799" i="15"/>
  <c r="H799" i="15"/>
  <c r="I799" i="15"/>
  <c r="J799" i="15"/>
  <c r="K799" i="15"/>
  <c r="L799" i="15"/>
  <c r="A800" i="15"/>
  <c r="B800" i="15"/>
  <c r="C800" i="15"/>
  <c r="D800" i="15"/>
  <c r="E800" i="15"/>
  <c r="F800" i="15"/>
  <c r="G800" i="15"/>
  <c r="H800" i="15"/>
  <c r="I800" i="15"/>
  <c r="J800" i="15"/>
  <c r="K800" i="15"/>
  <c r="L800" i="15"/>
  <c r="A801" i="15"/>
  <c r="B801" i="15"/>
  <c r="C801" i="15"/>
  <c r="D801" i="15"/>
  <c r="E801" i="15"/>
  <c r="F801" i="15"/>
  <c r="G801" i="15"/>
  <c r="H801" i="15"/>
  <c r="I801" i="15"/>
  <c r="J801" i="15"/>
  <c r="K801" i="15"/>
  <c r="L801" i="15"/>
  <c r="A802" i="15"/>
  <c r="B802" i="15"/>
  <c r="C802" i="15"/>
  <c r="D802" i="15"/>
  <c r="E802" i="15"/>
  <c r="F802" i="15"/>
  <c r="G802" i="15"/>
  <c r="H802" i="15"/>
  <c r="I802" i="15"/>
  <c r="J802" i="15"/>
  <c r="K802" i="15"/>
  <c r="L802" i="15"/>
  <c r="A803" i="15"/>
  <c r="B803" i="15"/>
  <c r="C803" i="15"/>
  <c r="D803" i="15"/>
  <c r="E803" i="15"/>
  <c r="F803" i="15"/>
  <c r="G803" i="15"/>
  <c r="H803" i="15"/>
  <c r="I803" i="15"/>
  <c r="J803" i="15"/>
  <c r="K803" i="15"/>
  <c r="L803" i="15"/>
  <c r="A804" i="15"/>
  <c r="B804" i="15"/>
  <c r="C804" i="15"/>
  <c r="D804" i="15"/>
  <c r="E804" i="15"/>
  <c r="F804" i="15"/>
  <c r="G804" i="15"/>
  <c r="H804" i="15"/>
  <c r="I804" i="15"/>
  <c r="J804" i="15"/>
  <c r="K804" i="15"/>
  <c r="L804" i="15"/>
  <c r="A805" i="15"/>
  <c r="B805" i="15"/>
  <c r="C805" i="15"/>
  <c r="D805" i="15"/>
  <c r="E805" i="15"/>
  <c r="F805" i="15"/>
  <c r="G805" i="15"/>
  <c r="H805" i="15"/>
  <c r="I805" i="15"/>
  <c r="J805" i="15"/>
  <c r="K805" i="15"/>
  <c r="L805" i="15"/>
  <c r="A806" i="15"/>
  <c r="B806" i="15"/>
  <c r="C806" i="15"/>
  <c r="D806" i="15"/>
  <c r="E806" i="15"/>
  <c r="F806" i="15"/>
  <c r="G806" i="15"/>
  <c r="H806" i="15"/>
  <c r="I806" i="15"/>
  <c r="J806" i="15"/>
  <c r="K806" i="15"/>
  <c r="L806" i="15"/>
  <c r="A807" i="15"/>
  <c r="B807" i="15"/>
  <c r="C807" i="15"/>
  <c r="D807" i="15"/>
  <c r="E807" i="15"/>
  <c r="F807" i="15"/>
  <c r="G807" i="15"/>
  <c r="H807" i="15"/>
  <c r="I807" i="15"/>
  <c r="J807" i="15"/>
  <c r="K807" i="15"/>
  <c r="L807" i="15"/>
  <c r="A808" i="15"/>
  <c r="B808" i="15"/>
  <c r="C808" i="15"/>
  <c r="D808" i="15"/>
  <c r="E808" i="15"/>
  <c r="F808" i="15"/>
  <c r="G808" i="15"/>
  <c r="H808" i="15"/>
  <c r="I808" i="15"/>
  <c r="J808" i="15"/>
  <c r="K808" i="15"/>
  <c r="L808" i="15"/>
  <c r="A809" i="15"/>
  <c r="B809" i="15"/>
  <c r="C809" i="15"/>
  <c r="D809" i="15"/>
  <c r="E809" i="15"/>
  <c r="F809" i="15"/>
  <c r="G809" i="15"/>
  <c r="H809" i="15"/>
  <c r="I809" i="15"/>
  <c r="J809" i="15"/>
  <c r="K809" i="15"/>
  <c r="L809" i="15"/>
  <c r="A810" i="15"/>
  <c r="B810" i="15"/>
  <c r="C810" i="15"/>
  <c r="D810" i="15"/>
  <c r="E810" i="15"/>
  <c r="F810" i="15"/>
  <c r="G810" i="15"/>
  <c r="H810" i="15"/>
  <c r="I810" i="15"/>
  <c r="J810" i="15"/>
  <c r="K810" i="15"/>
  <c r="L810" i="15"/>
  <c r="A811" i="15"/>
  <c r="B811" i="15"/>
  <c r="C811" i="15"/>
  <c r="D811" i="15"/>
  <c r="E811" i="15"/>
  <c r="F811" i="15"/>
  <c r="G811" i="15"/>
  <c r="H811" i="15"/>
  <c r="I811" i="15"/>
  <c r="J811" i="15"/>
  <c r="K811" i="15"/>
  <c r="L811" i="15"/>
  <c r="A812" i="15"/>
  <c r="B812" i="15"/>
  <c r="C812" i="15"/>
  <c r="D812" i="15"/>
  <c r="E812" i="15"/>
  <c r="F812" i="15"/>
  <c r="G812" i="15"/>
  <c r="H812" i="15"/>
  <c r="I812" i="15"/>
  <c r="J812" i="15"/>
  <c r="K812" i="15"/>
  <c r="L812" i="15"/>
  <c r="A813" i="15"/>
  <c r="B813" i="15"/>
  <c r="C813" i="15"/>
  <c r="D813" i="15"/>
  <c r="E813" i="15"/>
  <c r="F813" i="15"/>
  <c r="G813" i="15"/>
  <c r="H813" i="15"/>
  <c r="I813" i="15"/>
  <c r="J813" i="15"/>
  <c r="K813" i="15"/>
  <c r="L813" i="15"/>
  <c r="A814" i="15"/>
  <c r="B814" i="15"/>
  <c r="C814" i="15"/>
  <c r="D814" i="15"/>
  <c r="E814" i="15"/>
  <c r="F814" i="15"/>
  <c r="G814" i="15"/>
  <c r="H814" i="15"/>
  <c r="I814" i="15"/>
  <c r="J814" i="15"/>
  <c r="K814" i="15"/>
  <c r="L814" i="15"/>
  <c r="A815" i="15"/>
  <c r="B815" i="15"/>
  <c r="C815" i="15"/>
  <c r="D815" i="15"/>
  <c r="E815" i="15"/>
  <c r="F815" i="15"/>
  <c r="G815" i="15"/>
  <c r="H815" i="15"/>
  <c r="I815" i="15"/>
  <c r="J815" i="15"/>
  <c r="K815" i="15"/>
  <c r="L815" i="15"/>
  <c r="A816" i="15"/>
  <c r="B816" i="15"/>
  <c r="C816" i="15"/>
  <c r="D816" i="15"/>
  <c r="E816" i="15"/>
  <c r="F816" i="15"/>
  <c r="G816" i="15"/>
  <c r="H816" i="15"/>
  <c r="I816" i="15"/>
  <c r="J816" i="15"/>
  <c r="K816" i="15"/>
  <c r="L816" i="15"/>
  <c r="A817" i="15"/>
  <c r="B817" i="15"/>
  <c r="C817" i="15"/>
  <c r="D817" i="15"/>
  <c r="E817" i="15"/>
  <c r="F817" i="15"/>
  <c r="G817" i="15"/>
  <c r="H817" i="15"/>
  <c r="I817" i="15"/>
  <c r="J817" i="15"/>
  <c r="K817" i="15"/>
  <c r="L817" i="15"/>
  <c r="A818" i="15"/>
  <c r="B818" i="15"/>
  <c r="C818" i="15"/>
  <c r="D818" i="15"/>
  <c r="E818" i="15"/>
  <c r="F818" i="15"/>
  <c r="G818" i="15"/>
  <c r="H818" i="15"/>
  <c r="I818" i="15"/>
  <c r="J818" i="15"/>
  <c r="K818" i="15"/>
  <c r="L818" i="15"/>
  <c r="A819" i="15"/>
  <c r="B819" i="15"/>
  <c r="C819" i="15"/>
  <c r="D819" i="15"/>
  <c r="E819" i="15"/>
  <c r="F819" i="15"/>
  <c r="G819" i="15"/>
  <c r="H819" i="15"/>
  <c r="I819" i="15"/>
  <c r="J819" i="15"/>
  <c r="K819" i="15"/>
  <c r="L819" i="15"/>
  <c r="A820" i="15"/>
  <c r="B820" i="15"/>
  <c r="C820" i="15"/>
  <c r="D820" i="15"/>
  <c r="E820" i="15"/>
  <c r="F820" i="15"/>
  <c r="G820" i="15"/>
  <c r="H820" i="15"/>
  <c r="I820" i="15"/>
  <c r="J820" i="15"/>
  <c r="K820" i="15"/>
  <c r="L820" i="15"/>
  <c r="A821" i="15"/>
  <c r="B821" i="15"/>
  <c r="C821" i="15"/>
  <c r="D821" i="15"/>
  <c r="E821" i="15"/>
  <c r="F821" i="15"/>
  <c r="G821" i="15"/>
  <c r="H821" i="15"/>
  <c r="I821" i="15"/>
  <c r="J821" i="15"/>
  <c r="K821" i="15"/>
  <c r="L821" i="15"/>
  <c r="A822" i="15"/>
  <c r="B822" i="15"/>
  <c r="C822" i="15"/>
  <c r="D822" i="15"/>
  <c r="E822" i="15"/>
  <c r="F822" i="15"/>
  <c r="G822" i="15"/>
  <c r="H822" i="15"/>
  <c r="I822" i="15"/>
  <c r="J822" i="15"/>
  <c r="K822" i="15"/>
  <c r="L822" i="15"/>
  <c r="A823" i="15"/>
  <c r="B823" i="15"/>
  <c r="C823" i="15"/>
  <c r="D823" i="15"/>
  <c r="E823" i="15"/>
  <c r="F823" i="15"/>
  <c r="G823" i="15"/>
  <c r="H823" i="15"/>
  <c r="I823" i="15"/>
  <c r="J823" i="15"/>
  <c r="K823" i="15"/>
  <c r="L823" i="15"/>
  <c r="A824" i="15"/>
  <c r="B824" i="15"/>
  <c r="C824" i="15"/>
  <c r="D824" i="15"/>
  <c r="E824" i="15"/>
  <c r="F824" i="15"/>
  <c r="G824" i="15"/>
  <c r="H824" i="15"/>
  <c r="I824" i="15"/>
  <c r="J824" i="15"/>
  <c r="K824" i="15"/>
  <c r="L824" i="15"/>
  <c r="A825" i="15"/>
  <c r="B825" i="15"/>
  <c r="C825" i="15"/>
  <c r="D825" i="15"/>
  <c r="E825" i="15"/>
  <c r="F825" i="15"/>
  <c r="G825" i="15"/>
  <c r="H825" i="15"/>
  <c r="I825" i="15"/>
  <c r="J825" i="15"/>
  <c r="K825" i="15"/>
  <c r="L825" i="15"/>
  <c r="A826" i="15"/>
  <c r="B826" i="15"/>
  <c r="C826" i="15"/>
  <c r="D826" i="15"/>
  <c r="E826" i="15"/>
  <c r="F826" i="15"/>
  <c r="G826" i="15"/>
  <c r="H826" i="15"/>
  <c r="I826" i="15"/>
  <c r="J826" i="15"/>
  <c r="K826" i="15"/>
  <c r="L826" i="15"/>
  <c r="A827" i="15"/>
  <c r="B827" i="15"/>
  <c r="C827" i="15"/>
  <c r="D827" i="15"/>
  <c r="E827" i="15"/>
  <c r="F827" i="15"/>
  <c r="G827" i="15"/>
  <c r="H827" i="15"/>
  <c r="I827" i="15"/>
  <c r="J827" i="15"/>
  <c r="K827" i="15"/>
  <c r="L827" i="15"/>
  <c r="A828" i="15"/>
  <c r="B828" i="15"/>
  <c r="C828" i="15"/>
  <c r="D828" i="15"/>
  <c r="E828" i="15"/>
  <c r="F828" i="15"/>
  <c r="G828" i="15"/>
  <c r="H828" i="15"/>
  <c r="I828" i="15"/>
  <c r="J828" i="15"/>
  <c r="K828" i="15"/>
  <c r="L828" i="15"/>
  <c r="A829" i="15"/>
  <c r="B829" i="15"/>
  <c r="C829" i="15"/>
  <c r="D829" i="15"/>
  <c r="E829" i="15"/>
  <c r="F829" i="15"/>
  <c r="G829" i="15"/>
  <c r="H829" i="15"/>
  <c r="I829" i="15"/>
  <c r="J829" i="15"/>
  <c r="K829" i="15"/>
  <c r="L829" i="15"/>
  <c r="A830" i="15"/>
  <c r="B830" i="15"/>
  <c r="C830" i="15"/>
  <c r="D830" i="15"/>
  <c r="E830" i="15"/>
  <c r="F830" i="15"/>
  <c r="G830" i="15"/>
  <c r="H830" i="15"/>
  <c r="I830" i="15"/>
  <c r="J830" i="15"/>
  <c r="K830" i="15"/>
  <c r="L830" i="15"/>
  <c r="A831" i="15"/>
  <c r="B831" i="15"/>
  <c r="C831" i="15"/>
  <c r="D831" i="15"/>
  <c r="E831" i="15"/>
  <c r="F831" i="15"/>
  <c r="G831" i="15"/>
  <c r="H831" i="15"/>
  <c r="I831" i="15"/>
  <c r="J831" i="15"/>
  <c r="K831" i="15"/>
  <c r="L831" i="15"/>
  <c r="A832" i="15"/>
  <c r="B832" i="15"/>
  <c r="C832" i="15"/>
  <c r="D832" i="15"/>
  <c r="E832" i="15"/>
  <c r="F832" i="15"/>
  <c r="G832" i="15"/>
  <c r="H832" i="15"/>
  <c r="I832" i="15"/>
  <c r="J832" i="15"/>
  <c r="K832" i="15"/>
  <c r="L832" i="15"/>
  <c r="A833" i="15"/>
  <c r="B833" i="15"/>
  <c r="C833" i="15"/>
  <c r="D833" i="15"/>
  <c r="E833" i="15"/>
  <c r="F833" i="15"/>
  <c r="G833" i="15"/>
  <c r="H833" i="15"/>
  <c r="I833" i="15"/>
  <c r="J833" i="15"/>
  <c r="K833" i="15"/>
  <c r="L833" i="15"/>
  <c r="A834" i="15"/>
  <c r="B834" i="15"/>
  <c r="C834" i="15"/>
  <c r="D834" i="15"/>
  <c r="E834" i="15"/>
  <c r="F834" i="15"/>
  <c r="G834" i="15"/>
  <c r="H834" i="15"/>
  <c r="I834" i="15"/>
  <c r="J834" i="15"/>
  <c r="K834" i="15"/>
  <c r="L834" i="15"/>
  <c r="A835" i="15"/>
  <c r="B835" i="15"/>
  <c r="C835" i="15"/>
  <c r="D835" i="15"/>
  <c r="E835" i="15"/>
  <c r="F835" i="15"/>
  <c r="G835" i="15"/>
  <c r="H835" i="15"/>
  <c r="I835" i="15"/>
  <c r="J835" i="15"/>
  <c r="K835" i="15"/>
  <c r="L835" i="15"/>
  <c r="A836" i="15"/>
  <c r="B836" i="15"/>
  <c r="C836" i="15"/>
  <c r="D836" i="15"/>
  <c r="E836" i="15"/>
  <c r="F836" i="15"/>
  <c r="G836" i="15"/>
  <c r="H836" i="15"/>
  <c r="I836" i="15"/>
  <c r="J836" i="15"/>
  <c r="K836" i="15"/>
  <c r="L836" i="15"/>
  <c r="A837" i="15"/>
  <c r="B837" i="15"/>
  <c r="C837" i="15"/>
  <c r="D837" i="15"/>
  <c r="E837" i="15"/>
  <c r="F837" i="15"/>
  <c r="G837" i="15"/>
  <c r="H837" i="15"/>
  <c r="I837" i="15"/>
  <c r="J837" i="15"/>
  <c r="K837" i="15"/>
  <c r="L837" i="15"/>
  <c r="A838" i="15"/>
  <c r="B838" i="15"/>
  <c r="C838" i="15"/>
  <c r="D838" i="15"/>
  <c r="E838" i="15"/>
  <c r="F838" i="15"/>
  <c r="G838" i="15"/>
  <c r="H838" i="15"/>
  <c r="I838" i="15"/>
  <c r="J838" i="15"/>
  <c r="K838" i="15"/>
  <c r="L838" i="15"/>
  <c r="A839" i="15"/>
  <c r="B839" i="15"/>
  <c r="C839" i="15"/>
  <c r="D839" i="15"/>
  <c r="E839" i="15"/>
  <c r="F839" i="15"/>
  <c r="G839" i="15"/>
  <c r="H839" i="15"/>
  <c r="I839" i="15"/>
  <c r="J839" i="15"/>
  <c r="K839" i="15"/>
  <c r="L839" i="15"/>
  <c r="A840" i="15"/>
  <c r="B840" i="15"/>
  <c r="C840" i="15"/>
  <c r="D840" i="15"/>
  <c r="E840" i="15"/>
  <c r="F840" i="15"/>
  <c r="G840" i="15"/>
  <c r="H840" i="15"/>
  <c r="I840" i="15"/>
  <c r="J840" i="15"/>
  <c r="K840" i="15"/>
  <c r="L840" i="15"/>
  <c r="A841" i="15"/>
  <c r="B841" i="15"/>
  <c r="C841" i="15"/>
  <c r="D841" i="15"/>
  <c r="E841" i="15"/>
  <c r="F841" i="15"/>
  <c r="G841" i="15"/>
  <c r="H841" i="15"/>
  <c r="I841" i="15"/>
  <c r="J841" i="15"/>
  <c r="K841" i="15"/>
  <c r="L841" i="15"/>
  <c r="A842" i="15"/>
  <c r="B842" i="15"/>
  <c r="C842" i="15"/>
  <c r="D842" i="15"/>
  <c r="E842" i="15"/>
  <c r="F842" i="15"/>
  <c r="G842" i="15"/>
  <c r="H842" i="15"/>
  <c r="I842" i="15"/>
  <c r="J842" i="15"/>
  <c r="K842" i="15"/>
  <c r="L842" i="15"/>
  <c r="A843" i="15"/>
  <c r="B843" i="15"/>
  <c r="C843" i="15"/>
  <c r="D843" i="15"/>
  <c r="E843" i="15"/>
  <c r="F843" i="15"/>
  <c r="G843" i="15"/>
  <c r="H843" i="15"/>
  <c r="I843" i="15"/>
  <c r="J843" i="15"/>
  <c r="K843" i="15"/>
  <c r="L843" i="15"/>
  <c r="A844" i="15"/>
  <c r="B844" i="15"/>
  <c r="C844" i="15"/>
  <c r="D844" i="15"/>
  <c r="E844" i="15"/>
  <c r="F844" i="15"/>
  <c r="G844" i="15"/>
  <c r="H844" i="15"/>
  <c r="I844" i="15"/>
  <c r="J844" i="15"/>
  <c r="K844" i="15"/>
  <c r="L844" i="15"/>
  <c r="A845" i="15"/>
  <c r="B845" i="15"/>
  <c r="C845" i="15"/>
  <c r="D845" i="15"/>
  <c r="E845" i="15"/>
  <c r="F845" i="15"/>
  <c r="G845" i="15"/>
  <c r="H845" i="15"/>
  <c r="I845" i="15"/>
  <c r="J845" i="15"/>
  <c r="K845" i="15"/>
  <c r="L845" i="15"/>
  <c r="A846" i="15"/>
  <c r="B846" i="15"/>
  <c r="C846" i="15"/>
  <c r="D846" i="15"/>
  <c r="E846" i="15"/>
  <c r="F846" i="15"/>
  <c r="G846" i="15"/>
  <c r="H846" i="15"/>
  <c r="I846" i="15"/>
  <c r="J846" i="15"/>
  <c r="K846" i="15"/>
  <c r="L846" i="15"/>
  <c r="A847" i="15"/>
  <c r="B847" i="15"/>
  <c r="C847" i="15"/>
  <c r="D847" i="15"/>
  <c r="E847" i="15"/>
  <c r="F847" i="15"/>
  <c r="G847" i="15"/>
  <c r="H847" i="15"/>
  <c r="I847" i="15"/>
  <c r="J847" i="15"/>
  <c r="K847" i="15"/>
  <c r="L847" i="15"/>
  <c r="A848" i="15"/>
  <c r="B848" i="15"/>
  <c r="C848" i="15"/>
  <c r="D848" i="15"/>
  <c r="E848" i="15"/>
  <c r="F848" i="15"/>
  <c r="G848" i="15"/>
  <c r="H848" i="15"/>
  <c r="I848" i="15"/>
  <c r="J848" i="15"/>
  <c r="K848" i="15"/>
  <c r="L848" i="15"/>
  <c r="A849" i="15"/>
  <c r="B849" i="15"/>
  <c r="C849" i="15"/>
  <c r="D849" i="15"/>
  <c r="E849" i="15"/>
  <c r="F849" i="15"/>
  <c r="G849" i="15"/>
  <c r="H849" i="15"/>
  <c r="I849" i="15"/>
  <c r="J849" i="15"/>
  <c r="K849" i="15"/>
  <c r="L849" i="15"/>
  <c r="A850" i="15"/>
  <c r="B850" i="15"/>
  <c r="C850" i="15"/>
  <c r="D850" i="15"/>
  <c r="E850" i="15"/>
  <c r="F850" i="15"/>
  <c r="G850" i="15"/>
  <c r="H850" i="15"/>
  <c r="I850" i="15"/>
  <c r="J850" i="15"/>
  <c r="K850" i="15"/>
  <c r="L850" i="15"/>
  <c r="A851" i="15"/>
  <c r="B851" i="15"/>
  <c r="C851" i="15"/>
  <c r="D851" i="15"/>
  <c r="E851" i="15"/>
  <c r="F851" i="15"/>
  <c r="G851" i="15"/>
  <c r="H851" i="15"/>
  <c r="I851" i="15"/>
  <c r="J851" i="15"/>
  <c r="K851" i="15"/>
  <c r="L851" i="15"/>
  <c r="A852" i="15"/>
  <c r="B852" i="15"/>
  <c r="C852" i="15"/>
  <c r="D852" i="15"/>
  <c r="E852" i="15"/>
  <c r="F852" i="15"/>
  <c r="G852" i="15"/>
  <c r="H852" i="15"/>
  <c r="I852" i="15"/>
  <c r="J852" i="15"/>
  <c r="K852" i="15"/>
  <c r="L852" i="15"/>
  <c r="A853" i="15"/>
  <c r="B853" i="15"/>
  <c r="C853" i="15"/>
  <c r="D853" i="15"/>
  <c r="E853" i="15"/>
  <c r="F853" i="15"/>
  <c r="G853" i="15"/>
  <c r="H853" i="15"/>
  <c r="I853" i="15"/>
  <c r="J853" i="15"/>
  <c r="K853" i="15"/>
  <c r="L853" i="15"/>
  <c r="A854" i="15"/>
  <c r="B854" i="15"/>
  <c r="C854" i="15"/>
  <c r="D854" i="15"/>
  <c r="E854" i="15"/>
  <c r="F854" i="15"/>
  <c r="G854" i="15"/>
  <c r="H854" i="15"/>
  <c r="I854" i="15"/>
  <c r="J854" i="15"/>
  <c r="K854" i="15"/>
  <c r="L854" i="15"/>
  <c r="A855" i="15"/>
  <c r="B855" i="15"/>
  <c r="C855" i="15"/>
  <c r="D855" i="15"/>
  <c r="E855" i="15"/>
  <c r="F855" i="15"/>
  <c r="G855" i="15"/>
  <c r="H855" i="15"/>
  <c r="I855" i="15"/>
  <c r="J855" i="15"/>
  <c r="K855" i="15"/>
  <c r="L855" i="15"/>
  <c r="A856" i="15"/>
  <c r="B856" i="15"/>
  <c r="C856" i="15"/>
  <c r="D856" i="15"/>
  <c r="E856" i="15"/>
  <c r="F856" i="15"/>
  <c r="G856" i="15"/>
  <c r="H856" i="15"/>
  <c r="I856" i="15"/>
  <c r="J856" i="15"/>
  <c r="K856" i="15"/>
  <c r="L856" i="15"/>
  <c r="A857" i="15"/>
  <c r="B857" i="15"/>
  <c r="C857" i="15"/>
  <c r="D857" i="15"/>
  <c r="E857" i="15"/>
  <c r="F857" i="15"/>
  <c r="G857" i="15"/>
  <c r="H857" i="15"/>
  <c r="I857" i="15"/>
  <c r="J857" i="15"/>
  <c r="K857" i="15"/>
  <c r="L857" i="15"/>
  <c r="A858" i="15"/>
  <c r="B858" i="15"/>
  <c r="C858" i="15"/>
  <c r="D858" i="15"/>
  <c r="E858" i="15"/>
  <c r="F858" i="15"/>
  <c r="G858" i="15"/>
  <c r="H858" i="15"/>
  <c r="I858" i="15"/>
  <c r="J858" i="15"/>
  <c r="K858" i="15"/>
  <c r="L858" i="15"/>
  <c r="A859" i="15"/>
  <c r="B859" i="15"/>
  <c r="C859" i="15"/>
  <c r="D859" i="15"/>
  <c r="E859" i="15"/>
  <c r="F859" i="15"/>
  <c r="G859" i="15"/>
  <c r="H859" i="15"/>
  <c r="I859" i="15"/>
  <c r="J859" i="15"/>
  <c r="K859" i="15"/>
  <c r="L859" i="15"/>
  <c r="A860" i="15"/>
  <c r="B860" i="15"/>
  <c r="C860" i="15"/>
  <c r="D860" i="15"/>
  <c r="E860" i="15"/>
  <c r="F860" i="15"/>
  <c r="G860" i="15"/>
  <c r="H860" i="15"/>
  <c r="I860" i="15"/>
  <c r="J860" i="15"/>
  <c r="K860" i="15"/>
  <c r="L860" i="15"/>
  <c r="A861" i="15"/>
  <c r="B861" i="15"/>
  <c r="C861" i="15"/>
  <c r="D861" i="15"/>
  <c r="E861" i="15"/>
  <c r="F861" i="15"/>
  <c r="G861" i="15"/>
  <c r="H861" i="15"/>
  <c r="I861" i="15"/>
  <c r="J861" i="15"/>
  <c r="K861" i="15"/>
  <c r="L861" i="15"/>
  <c r="A862" i="15"/>
  <c r="B862" i="15"/>
  <c r="C862" i="15"/>
  <c r="D862" i="15"/>
  <c r="E862" i="15"/>
  <c r="F862" i="15"/>
  <c r="G862" i="15"/>
  <c r="H862" i="15"/>
  <c r="I862" i="15"/>
  <c r="J862" i="15"/>
  <c r="K862" i="15"/>
  <c r="L862" i="15"/>
  <c r="A863" i="15"/>
  <c r="B863" i="15"/>
  <c r="C863" i="15"/>
  <c r="D863" i="15"/>
  <c r="E863" i="15"/>
  <c r="F863" i="15"/>
  <c r="G863" i="15"/>
  <c r="H863" i="15"/>
  <c r="I863" i="15"/>
  <c r="J863" i="15"/>
  <c r="K863" i="15"/>
  <c r="L863" i="15"/>
  <c r="A864" i="15"/>
  <c r="B864" i="15"/>
  <c r="C864" i="15"/>
  <c r="D864" i="15"/>
  <c r="E864" i="15"/>
  <c r="F864" i="15"/>
  <c r="G864" i="15"/>
  <c r="H864" i="15"/>
  <c r="I864" i="15"/>
  <c r="J864" i="15"/>
  <c r="K864" i="15"/>
  <c r="L864" i="15"/>
  <c r="A865" i="15"/>
  <c r="B865" i="15"/>
  <c r="C865" i="15"/>
  <c r="D865" i="15"/>
  <c r="E865" i="15"/>
  <c r="F865" i="15"/>
  <c r="G865" i="15"/>
  <c r="H865" i="15"/>
  <c r="I865" i="15"/>
  <c r="J865" i="15"/>
  <c r="K865" i="15"/>
  <c r="L865" i="15"/>
  <c r="A866" i="15"/>
  <c r="B866" i="15"/>
  <c r="C866" i="15"/>
  <c r="D866" i="15"/>
  <c r="E866" i="15"/>
  <c r="F866" i="15"/>
  <c r="G866" i="15"/>
  <c r="H866" i="15"/>
  <c r="I866" i="15"/>
  <c r="J866" i="15"/>
  <c r="K866" i="15"/>
  <c r="L866" i="15"/>
  <c r="A867" i="15"/>
  <c r="B867" i="15"/>
  <c r="C867" i="15"/>
  <c r="D867" i="15"/>
  <c r="E867" i="15"/>
  <c r="F867" i="15"/>
  <c r="G867" i="15"/>
  <c r="H867" i="15"/>
  <c r="I867" i="15"/>
  <c r="J867" i="15"/>
  <c r="K867" i="15"/>
  <c r="L867" i="15"/>
  <c r="A868" i="15"/>
  <c r="B868" i="15"/>
  <c r="C868" i="15"/>
  <c r="D868" i="15"/>
  <c r="E868" i="15"/>
  <c r="F868" i="15"/>
  <c r="G868" i="15"/>
  <c r="H868" i="15"/>
  <c r="I868" i="15"/>
  <c r="J868" i="15"/>
  <c r="K868" i="15"/>
  <c r="L868" i="15"/>
  <c r="A869" i="15"/>
  <c r="B869" i="15"/>
  <c r="C869" i="15"/>
  <c r="D869" i="15"/>
  <c r="E869" i="15"/>
  <c r="F869" i="15"/>
  <c r="G869" i="15"/>
  <c r="H869" i="15"/>
  <c r="I869" i="15"/>
  <c r="J869" i="15"/>
  <c r="K869" i="15"/>
  <c r="L869" i="15"/>
  <c r="A870" i="15"/>
  <c r="B870" i="15"/>
  <c r="C870" i="15"/>
  <c r="D870" i="15"/>
  <c r="E870" i="15"/>
  <c r="F870" i="15"/>
  <c r="G870" i="15"/>
  <c r="H870" i="15"/>
  <c r="I870" i="15"/>
  <c r="J870" i="15"/>
  <c r="K870" i="15"/>
  <c r="L870" i="15"/>
  <c r="A871" i="15"/>
  <c r="B871" i="15"/>
  <c r="C871" i="15"/>
  <c r="D871" i="15"/>
  <c r="E871" i="15"/>
  <c r="F871" i="15"/>
  <c r="G871" i="15"/>
  <c r="H871" i="15"/>
  <c r="I871" i="15"/>
  <c r="J871" i="15"/>
  <c r="K871" i="15"/>
  <c r="L871" i="15"/>
  <c r="A872" i="15"/>
  <c r="B872" i="15"/>
  <c r="C872" i="15"/>
  <c r="D872" i="15"/>
  <c r="E872" i="15"/>
  <c r="F872" i="15"/>
  <c r="G872" i="15"/>
  <c r="H872" i="15"/>
  <c r="I872" i="15"/>
  <c r="J872" i="15"/>
  <c r="K872" i="15"/>
  <c r="L872" i="15"/>
  <c r="A873" i="15"/>
  <c r="B873" i="15"/>
  <c r="C873" i="15"/>
  <c r="D873" i="15"/>
  <c r="E873" i="15"/>
  <c r="F873" i="15"/>
  <c r="G873" i="15"/>
  <c r="H873" i="15"/>
  <c r="I873" i="15"/>
  <c r="J873" i="15"/>
  <c r="K873" i="15"/>
  <c r="L873" i="15"/>
  <c r="A874" i="15"/>
  <c r="B874" i="15"/>
  <c r="C874" i="15"/>
  <c r="D874" i="15"/>
  <c r="E874" i="15"/>
  <c r="F874" i="15"/>
  <c r="G874" i="15"/>
  <c r="H874" i="15"/>
  <c r="I874" i="15"/>
  <c r="J874" i="15"/>
  <c r="K874" i="15"/>
  <c r="L874" i="15"/>
  <c r="A875" i="15"/>
  <c r="B875" i="15"/>
  <c r="C875" i="15"/>
  <c r="D875" i="15"/>
  <c r="E875" i="15"/>
  <c r="F875" i="15"/>
  <c r="G875" i="15"/>
  <c r="H875" i="15"/>
  <c r="I875" i="15"/>
  <c r="J875" i="15"/>
  <c r="K875" i="15"/>
  <c r="L875" i="15"/>
  <c r="A876" i="15"/>
  <c r="B876" i="15"/>
  <c r="C876" i="15"/>
  <c r="D876" i="15"/>
  <c r="E876" i="15"/>
  <c r="F876" i="15"/>
  <c r="G876" i="15"/>
  <c r="H876" i="15"/>
  <c r="I876" i="15"/>
  <c r="J876" i="15"/>
  <c r="K876" i="15"/>
  <c r="L876" i="15"/>
  <c r="A877" i="15"/>
  <c r="B877" i="15"/>
  <c r="C877" i="15"/>
  <c r="D877" i="15"/>
  <c r="E877" i="15"/>
  <c r="F877" i="15"/>
  <c r="G877" i="15"/>
  <c r="H877" i="15"/>
  <c r="I877" i="15"/>
  <c r="J877" i="15"/>
  <c r="K877" i="15"/>
  <c r="L877" i="15"/>
  <c r="A878" i="15"/>
  <c r="B878" i="15"/>
  <c r="C878" i="15"/>
  <c r="D878" i="15"/>
  <c r="E878" i="15"/>
  <c r="F878" i="15"/>
  <c r="G878" i="15"/>
  <c r="H878" i="15"/>
  <c r="I878" i="15"/>
  <c r="J878" i="15"/>
  <c r="K878" i="15"/>
  <c r="L878" i="15"/>
  <c r="A879" i="15"/>
  <c r="B879" i="15"/>
  <c r="C879" i="15"/>
  <c r="D879" i="15"/>
  <c r="E879" i="15"/>
  <c r="F879" i="15"/>
  <c r="G879" i="15"/>
  <c r="H879" i="15"/>
  <c r="I879" i="15"/>
  <c r="J879" i="15"/>
  <c r="K879" i="15"/>
  <c r="L879" i="15"/>
  <c r="A880" i="15"/>
  <c r="B880" i="15"/>
  <c r="C880" i="15"/>
  <c r="D880" i="15"/>
  <c r="E880" i="15"/>
  <c r="F880" i="15"/>
  <c r="G880" i="15"/>
  <c r="H880" i="15"/>
  <c r="I880" i="15"/>
  <c r="J880" i="15"/>
  <c r="K880" i="15"/>
  <c r="L880" i="15"/>
  <c r="A881" i="15"/>
  <c r="B881" i="15"/>
  <c r="C881" i="15"/>
  <c r="D881" i="15"/>
  <c r="E881" i="15"/>
  <c r="F881" i="15"/>
  <c r="G881" i="15"/>
  <c r="H881" i="15"/>
  <c r="I881" i="15"/>
  <c r="J881" i="15"/>
  <c r="K881" i="15"/>
  <c r="L881" i="15"/>
  <c r="A882" i="15"/>
  <c r="B882" i="15"/>
  <c r="C882" i="15"/>
  <c r="D882" i="15"/>
  <c r="E882" i="15"/>
  <c r="F882" i="15"/>
  <c r="G882" i="15"/>
  <c r="H882" i="15"/>
  <c r="I882" i="15"/>
  <c r="J882" i="15"/>
  <c r="K882" i="15"/>
  <c r="L882" i="15"/>
  <c r="A883" i="15"/>
  <c r="B883" i="15"/>
  <c r="C883" i="15"/>
  <c r="D883" i="15"/>
  <c r="E883" i="15"/>
  <c r="F883" i="15"/>
  <c r="G883" i="15"/>
  <c r="H883" i="15"/>
  <c r="I883" i="15"/>
  <c r="J883" i="15"/>
  <c r="K883" i="15"/>
  <c r="L883" i="15"/>
  <c r="A884" i="15"/>
  <c r="B884" i="15"/>
  <c r="C884" i="15"/>
  <c r="D884" i="15"/>
  <c r="E884" i="15"/>
  <c r="F884" i="15"/>
  <c r="G884" i="15"/>
  <c r="H884" i="15"/>
  <c r="I884" i="15"/>
  <c r="J884" i="15"/>
  <c r="K884" i="15"/>
  <c r="L884" i="15"/>
  <c r="A885" i="15"/>
  <c r="B885" i="15"/>
  <c r="C885" i="15"/>
  <c r="D885" i="15"/>
  <c r="E885" i="15"/>
  <c r="F885" i="15"/>
  <c r="G885" i="15"/>
  <c r="H885" i="15"/>
  <c r="I885" i="15"/>
  <c r="J885" i="15"/>
  <c r="K885" i="15"/>
  <c r="L885" i="15"/>
  <c r="A886" i="15"/>
  <c r="B886" i="15"/>
  <c r="C886" i="15"/>
  <c r="D886" i="15"/>
  <c r="E886" i="15"/>
  <c r="F886" i="15"/>
  <c r="G886" i="15"/>
  <c r="H886" i="15"/>
  <c r="I886" i="15"/>
  <c r="J886" i="15"/>
  <c r="K886" i="15"/>
  <c r="L886" i="15"/>
  <c r="A887" i="15"/>
  <c r="B887" i="15"/>
  <c r="C887" i="15"/>
  <c r="D887" i="15"/>
  <c r="E887" i="15"/>
  <c r="F887" i="15"/>
  <c r="G887" i="15"/>
  <c r="H887" i="15"/>
  <c r="I887" i="15"/>
  <c r="J887" i="15"/>
  <c r="K887" i="15"/>
  <c r="L887" i="15"/>
  <c r="A888" i="15"/>
  <c r="B888" i="15"/>
  <c r="C888" i="15"/>
  <c r="D888" i="15"/>
  <c r="E888" i="15"/>
  <c r="F888" i="15"/>
  <c r="G888" i="15"/>
  <c r="H888" i="15"/>
  <c r="I888" i="15"/>
  <c r="J888" i="15"/>
  <c r="K888" i="15"/>
  <c r="L888" i="15"/>
  <c r="A889" i="15"/>
  <c r="B889" i="15"/>
  <c r="C889" i="15"/>
  <c r="D889" i="15"/>
  <c r="E889" i="15"/>
  <c r="F889" i="15"/>
  <c r="G889" i="15"/>
  <c r="H889" i="15"/>
  <c r="I889" i="15"/>
  <c r="J889" i="15"/>
  <c r="K889" i="15"/>
  <c r="L889" i="15"/>
  <c r="A890" i="15"/>
  <c r="B890" i="15"/>
  <c r="C890" i="15"/>
  <c r="D890" i="15"/>
  <c r="E890" i="15"/>
  <c r="F890" i="15"/>
  <c r="G890" i="15"/>
  <c r="H890" i="15"/>
  <c r="I890" i="15"/>
  <c r="J890" i="15"/>
  <c r="K890" i="15"/>
  <c r="L890" i="15"/>
  <c r="A891" i="15"/>
  <c r="B891" i="15"/>
  <c r="C891" i="15"/>
  <c r="D891" i="15"/>
  <c r="E891" i="15"/>
  <c r="F891" i="15"/>
  <c r="G891" i="15"/>
  <c r="H891" i="15"/>
  <c r="I891" i="15"/>
  <c r="J891" i="15"/>
  <c r="K891" i="15"/>
  <c r="L891" i="15"/>
  <c r="A892" i="15"/>
  <c r="B892" i="15"/>
  <c r="C892" i="15"/>
  <c r="D892" i="15"/>
  <c r="E892" i="15"/>
  <c r="F892" i="15"/>
  <c r="G892" i="15"/>
  <c r="H892" i="15"/>
  <c r="I892" i="15"/>
  <c r="J892" i="15"/>
  <c r="K892" i="15"/>
  <c r="L892" i="15"/>
  <c r="A893" i="15"/>
  <c r="B893" i="15"/>
  <c r="C893" i="15"/>
  <c r="D893" i="15"/>
  <c r="E893" i="15"/>
  <c r="F893" i="15"/>
  <c r="G893" i="15"/>
  <c r="H893" i="15"/>
  <c r="I893" i="15"/>
  <c r="J893" i="15"/>
  <c r="K893" i="15"/>
  <c r="L893" i="15"/>
  <c r="A894" i="15"/>
  <c r="B894" i="15"/>
  <c r="C894" i="15"/>
  <c r="D894" i="15"/>
  <c r="E894" i="15"/>
  <c r="F894" i="15"/>
  <c r="G894" i="15"/>
  <c r="H894" i="15"/>
  <c r="I894" i="15"/>
  <c r="J894" i="15"/>
  <c r="K894" i="15"/>
  <c r="L894" i="15"/>
  <c r="A895" i="15"/>
  <c r="B895" i="15"/>
  <c r="C895" i="15"/>
  <c r="D895" i="15"/>
  <c r="E895" i="15"/>
  <c r="F895" i="15"/>
  <c r="G895" i="15"/>
  <c r="H895" i="15"/>
  <c r="I895" i="15"/>
  <c r="J895" i="15"/>
  <c r="K895" i="15"/>
  <c r="L895" i="15"/>
  <c r="A896" i="15"/>
  <c r="B896" i="15"/>
  <c r="C896" i="15"/>
  <c r="D896" i="15"/>
  <c r="E896" i="15"/>
  <c r="F896" i="15"/>
  <c r="G896" i="15"/>
  <c r="H896" i="15"/>
  <c r="I896" i="15"/>
  <c r="J896" i="15"/>
  <c r="K896" i="15"/>
  <c r="L896" i="15"/>
  <c r="A897" i="15"/>
  <c r="B897" i="15"/>
  <c r="C897" i="15"/>
  <c r="D897" i="15"/>
  <c r="E897" i="15"/>
  <c r="F897" i="15"/>
  <c r="G897" i="15"/>
  <c r="H897" i="15"/>
  <c r="I897" i="15"/>
  <c r="J897" i="15"/>
  <c r="K897" i="15"/>
  <c r="L897" i="15"/>
  <c r="A898" i="15"/>
  <c r="B898" i="15"/>
  <c r="C898" i="15"/>
  <c r="D898" i="15"/>
  <c r="E898" i="15"/>
  <c r="F898" i="15"/>
  <c r="G898" i="15"/>
  <c r="H898" i="15"/>
  <c r="I898" i="15"/>
  <c r="J898" i="15"/>
  <c r="K898" i="15"/>
  <c r="L898" i="15"/>
  <c r="A899" i="15"/>
  <c r="B899" i="15"/>
  <c r="C899" i="15"/>
  <c r="D899" i="15"/>
  <c r="E899" i="15"/>
  <c r="F899" i="15"/>
  <c r="G899" i="15"/>
  <c r="H899" i="15"/>
  <c r="I899" i="15"/>
  <c r="J899" i="15"/>
  <c r="K899" i="15"/>
  <c r="L899" i="15"/>
  <c r="A900" i="15"/>
  <c r="B900" i="15"/>
  <c r="C900" i="15"/>
  <c r="D900" i="15"/>
  <c r="E900" i="15"/>
  <c r="F900" i="15"/>
  <c r="G900" i="15"/>
  <c r="H900" i="15"/>
  <c r="I900" i="15"/>
  <c r="J900" i="15"/>
  <c r="K900" i="15"/>
  <c r="L900" i="15"/>
  <c r="A901" i="15"/>
  <c r="B901" i="15"/>
  <c r="C901" i="15"/>
  <c r="D901" i="15"/>
  <c r="E901" i="15"/>
  <c r="F901" i="15"/>
  <c r="G901" i="15"/>
  <c r="H901" i="15"/>
  <c r="I901" i="15"/>
  <c r="J901" i="15"/>
  <c r="K901" i="15"/>
  <c r="L901" i="15"/>
  <c r="A902" i="15"/>
  <c r="B902" i="15"/>
  <c r="C902" i="15"/>
  <c r="D902" i="15"/>
  <c r="E902" i="15"/>
  <c r="F902" i="15"/>
  <c r="G902" i="15"/>
  <c r="H902" i="15"/>
  <c r="I902" i="15"/>
  <c r="J902" i="15"/>
  <c r="K902" i="15"/>
  <c r="L902" i="15"/>
  <c r="A903" i="15"/>
  <c r="B903" i="15"/>
  <c r="C903" i="15"/>
  <c r="D903" i="15"/>
  <c r="E903" i="15"/>
  <c r="F903" i="15"/>
  <c r="G903" i="15"/>
  <c r="H903" i="15"/>
  <c r="I903" i="15"/>
  <c r="J903" i="15"/>
  <c r="K903" i="15"/>
  <c r="L903" i="15"/>
  <c r="A904" i="15"/>
  <c r="B904" i="15"/>
  <c r="C904" i="15"/>
  <c r="D904" i="15"/>
  <c r="E904" i="15"/>
  <c r="F904" i="15"/>
  <c r="G904" i="15"/>
  <c r="H904" i="15"/>
  <c r="I904" i="15"/>
  <c r="J904" i="15"/>
  <c r="K904" i="15"/>
  <c r="L904" i="15"/>
  <c r="A905" i="15"/>
  <c r="B905" i="15"/>
  <c r="C905" i="15"/>
  <c r="D905" i="15"/>
  <c r="E905" i="15"/>
  <c r="F905" i="15"/>
  <c r="G905" i="15"/>
  <c r="H905" i="15"/>
  <c r="I905" i="15"/>
  <c r="J905" i="15"/>
  <c r="K905" i="15"/>
  <c r="L905" i="15"/>
  <c r="A906" i="15"/>
  <c r="B906" i="15"/>
  <c r="C906" i="15"/>
  <c r="D906" i="15"/>
  <c r="E906" i="15"/>
  <c r="F906" i="15"/>
  <c r="G906" i="15"/>
  <c r="H906" i="15"/>
  <c r="I906" i="15"/>
  <c r="J906" i="15"/>
  <c r="K906" i="15"/>
  <c r="L906" i="15"/>
  <c r="A714" i="15"/>
  <c r="B714" i="15"/>
  <c r="C714" i="15"/>
  <c r="D714" i="15"/>
  <c r="E714" i="15"/>
  <c r="F714" i="15"/>
  <c r="G714" i="15"/>
  <c r="H714" i="15"/>
  <c r="I714" i="15"/>
  <c r="J714" i="15"/>
  <c r="K714" i="15"/>
  <c r="L714" i="15"/>
  <c r="A715" i="15"/>
  <c r="B715" i="15"/>
  <c r="C715" i="15"/>
  <c r="D715" i="15"/>
  <c r="E715" i="15"/>
  <c r="F715" i="15"/>
  <c r="G715" i="15"/>
  <c r="H715" i="15"/>
  <c r="I715" i="15"/>
  <c r="J715" i="15"/>
  <c r="K715" i="15"/>
  <c r="L715" i="15"/>
  <c r="L713" i="15"/>
  <c r="K713" i="15"/>
  <c r="J713" i="15"/>
  <c r="I713" i="15"/>
  <c r="H713" i="15"/>
  <c r="G713" i="15"/>
  <c r="F713" i="15"/>
  <c r="E713" i="15"/>
  <c r="D713" i="15"/>
  <c r="C713" i="15"/>
  <c r="B713" i="15"/>
  <c r="A713" i="15"/>
  <c r="B340" i="15" l="1"/>
  <c r="A340" i="15"/>
  <c r="AC708" i="15"/>
  <c r="Z708" i="15"/>
  <c r="W708" i="15"/>
  <c r="T708" i="15"/>
  <c r="J708" i="15"/>
  <c r="G708" i="15"/>
  <c r="D708" i="15"/>
  <c r="A708" i="15"/>
  <c r="AC704" i="15"/>
  <c r="Z704" i="15"/>
  <c r="W704" i="15"/>
  <c r="T704" i="15"/>
  <c r="J704" i="15"/>
  <c r="G704" i="15"/>
  <c r="D704" i="15"/>
  <c r="A704" i="15"/>
  <c r="AC700" i="15"/>
  <c r="Z700" i="15"/>
  <c r="W700" i="15"/>
  <c r="T700" i="15"/>
  <c r="J700" i="15"/>
  <c r="G700" i="15"/>
  <c r="D700" i="15"/>
  <c r="A700" i="15"/>
  <c r="AC696" i="15"/>
  <c r="Z696" i="15"/>
  <c r="W696" i="15"/>
  <c r="T696" i="15"/>
  <c r="J696" i="15"/>
  <c r="G696" i="15"/>
  <c r="D696" i="15"/>
  <c r="A696" i="15"/>
  <c r="AC692" i="15" l="1"/>
  <c r="Z692" i="15"/>
  <c r="W692" i="15"/>
  <c r="T692" i="15"/>
  <c r="J692" i="15"/>
  <c r="G692" i="15"/>
  <c r="D692" i="15"/>
  <c r="A692" i="15"/>
  <c r="AC688" i="15"/>
  <c r="Z688" i="15"/>
  <c r="W688" i="15"/>
  <c r="T688" i="15"/>
  <c r="J688" i="15"/>
  <c r="G688" i="15"/>
  <c r="D688" i="15"/>
  <c r="A688" i="15"/>
  <c r="AC684" i="15"/>
  <c r="Z684" i="15"/>
  <c r="W684" i="15"/>
  <c r="T684" i="15"/>
  <c r="J684" i="15"/>
  <c r="G684" i="15"/>
  <c r="D684" i="15"/>
  <c r="A684" i="15"/>
  <c r="AC680" i="15"/>
  <c r="Z680" i="15"/>
  <c r="W680" i="15"/>
  <c r="T680" i="15"/>
  <c r="J680" i="15"/>
  <c r="G680" i="15"/>
  <c r="D680" i="15"/>
  <c r="A680" i="15"/>
  <c r="AC676" i="15"/>
  <c r="Z676" i="15"/>
  <c r="W676" i="15"/>
  <c r="T676" i="15"/>
  <c r="J676" i="15"/>
  <c r="G676" i="15"/>
  <c r="D676" i="15"/>
  <c r="A676" i="15"/>
  <c r="AC672" i="15"/>
  <c r="Z672" i="15"/>
  <c r="W672" i="15"/>
  <c r="T672" i="15"/>
  <c r="J672" i="15"/>
  <c r="G672" i="15"/>
  <c r="D672" i="15"/>
  <c r="A672" i="15"/>
  <c r="AC668" i="15"/>
  <c r="Z668" i="15"/>
  <c r="W668" i="15"/>
  <c r="T668" i="15"/>
  <c r="J668" i="15"/>
  <c r="G668" i="15"/>
  <c r="D668" i="15"/>
  <c r="A668" i="15"/>
  <c r="AC664" i="15"/>
  <c r="Z664" i="15"/>
  <c r="W664" i="15"/>
  <c r="T664" i="15"/>
  <c r="J664" i="15"/>
  <c r="G664" i="15"/>
  <c r="D664" i="15"/>
  <c r="A664" i="15"/>
  <c r="AC660" i="15"/>
  <c r="Z660" i="15"/>
  <c r="W660" i="15"/>
  <c r="T660" i="15"/>
  <c r="J660" i="15"/>
  <c r="G660" i="15"/>
  <c r="D660" i="15"/>
  <c r="A660" i="15"/>
  <c r="AC656" i="15"/>
  <c r="Z656" i="15"/>
  <c r="W656" i="15"/>
  <c r="T656" i="15"/>
  <c r="J656" i="15"/>
  <c r="G656" i="15"/>
  <c r="D656" i="15"/>
  <c r="A656" i="15"/>
  <c r="AC652" i="15"/>
  <c r="Z652" i="15"/>
  <c r="W652" i="15"/>
  <c r="T652" i="15"/>
  <c r="J652" i="15"/>
  <c r="G652" i="15"/>
  <c r="D652" i="15"/>
  <c r="A652" i="15"/>
  <c r="AC648" i="15"/>
  <c r="Z648" i="15"/>
  <c r="W648" i="15"/>
  <c r="T648" i="15"/>
  <c r="J648" i="15"/>
  <c r="G648" i="15"/>
  <c r="D648" i="15"/>
  <c r="A648" i="15"/>
  <c r="AC644" i="15"/>
  <c r="Z644" i="15"/>
  <c r="W644" i="15"/>
  <c r="T644" i="15"/>
  <c r="J644" i="15"/>
  <c r="G644" i="15"/>
  <c r="D644" i="15"/>
  <c r="A644" i="15"/>
  <c r="AC640" i="15"/>
  <c r="Z640" i="15"/>
  <c r="W640" i="15"/>
  <c r="T640" i="15"/>
  <c r="J640" i="15"/>
  <c r="G640" i="15"/>
  <c r="D640" i="15"/>
  <c r="A640" i="15"/>
  <c r="AC636" i="15"/>
  <c r="Z636" i="15"/>
  <c r="W636" i="15"/>
  <c r="T636" i="15"/>
  <c r="J636" i="15"/>
  <c r="G636" i="15"/>
  <c r="D636" i="15"/>
  <c r="A636" i="15"/>
  <c r="AC632" i="15"/>
  <c r="Z632" i="15"/>
  <c r="W632" i="15"/>
  <c r="T632" i="15"/>
  <c r="J632" i="15"/>
  <c r="G632" i="15"/>
  <c r="D632" i="15"/>
  <c r="A632" i="15"/>
  <c r="AC628" i="15"/>
  <c r="Z628" i="15"/>
  <c r="W628" i="15"/>
  <c r="T628" i="15"/>
  <c r="J628" i="15"/>
  <c r="G628" i="15"/>
  <c r="D628" i="15"/>
  <c r="A628" i="15"/>
  <c r="AC624" i="15"/>
  <c r="Z624" i="15"/>
  <c r="W624" i="15"/>
  <c r="T624" i="15"/>
  <c r="J624" i="15"/>
  <c r="G624" i="15"/>
  <c r="D624" i="15"/>
  <c r="A624" i="15"/>
  <c r="AC620" i="15"/>
  <c r="Z620" i="15"/>
  <c r="W620" i="15"/>
  <c r="T620" i="15"/>
  <c r="J620" i="15"/>
  <c r="G620" i="15"/>
  <c r="D620" i="15"/>
  <c r="A620" i="15"/>
  <c r="AC616" i="15"/>
  <c r="Z616" i="15"/>
  <c r="W616" i="15"/>
  <c r="T616" i="15"/>
  <c r="J616" i="15"/>
  <c r="G616" i="15"/>
  <c r="D616" i="15"/>
  <c r="A616" i="15"/>
  <c r="AC612" i="15"/>
  <c r="Z612" i="15"/>
  <c r="W612" i="15"/>
  <c r="T612" i="15"/>
  <c r="J612" i="15"/>
  <c r="G612" i="15"/>
  <c r="D612" i="15"/>
  <c r="A612" i="15"/>
  <c r="AC608" i="15"/>
  <c r="Z608" i="15"/>
  <c r="W608" i="15"/>
  <c r="T608" i="15"/>
  <c r="J608" i="15"/>
  <c r="G608" i="15"/>
  <c r="D608" i="15"/>
  <c r="A608" i="15"/>
  <c r="AC604" i="15"/>
  <c r="Z604" i="15"/>
  <c r="W604" i="15"/>
  <c r="T604" i="15"/>
  <c r="J604" i="15"/>
  <c r="G604" i="15"/>
  <c r="D604" i="15"/>
  <c r="A604" i="15"/>
  <c r="AC600" i="15"/>
  <c r="Z600" i="15"/>
  <c r="W600" i="15"/>
  <c r="T600" i="15"/>
  <c r="J600" i="15"/>
  <c r="G600" i="15"/>
  <c r="D600" i="15"/>
  <c r="A600" i="15"/>
  <c r="AC596" i="15"/>
  <c r="Z596" i="15"/>
  <c r="W596" i="15"/>
  <c r="T596" i="15"/>
  <c r="J596" i="15"/>
  <c r="G596" i="15"/>
  <c r="D596" i="15"/>
  <c r="A596" i="15"/>
  <c r="AC592" i="15"/>
  <c r="Z592" i="15"/>
  <c r="W592" i="15"/>
  <c r="T592" i="15"/>
  <c r="J592" i="15"/>
  <c r="G592" i="15"/>
  <c r="D592" i="15"/>
  <c r="A592" i="15"/>
  <c r="AC588" i="15"/>
  <c r="Z588" i="15"/>
  <c r="W588" i="15"/>
  <c r="T588" i="15"/>
  <c r="J588" i="15"/>
  <c r="G588" i="15"/>
  <c r="D588" i="15"/>
  <c r="A588" i="15"/>
  <c r="AC584" i="15"/>
  <c r="Z584" i="15"/>
  <c r="W584" i="15"/>
  <c r="T584" i="15"/>
  <c r="J584" i="15"/>
  <c r="G584" i="15"/>
  <c r="D584" i="15"/>
  <c r="A584" i="15"/>
  <c r="AC580" i="15"/>
  <c r="Z580" i="15"/>
  <c r="W580" i="15"/>
  <c r="T580" i="15"/>
  <c r="J580" i="15"/>
  <c r="G580" i="15"/>
  <c r="D580" i="15"/>
  <c r="A580" i="15"/>
  <c r="AC576" i="15"/>
  <c r="Z576" i="15"/>
  <c r="W576" i="15"/>
  <c r="T576" i="15"/>
  <c r="J576" i="15"/>
  <c r="G576" i="15"/>
  <c r="D576" i="15"/>
  <c r="A576" i="15"/>
  <c r="AC572" i="15"/>
  <c r="Z572" i="15"/>
  <c r="W572" i="15"/>
  <c r="T572" i="15"/>
  <c r="J572" i="15"/>
  <c r="G572" i="15"/>
  <c r="D572" i="15"/>
  <c r="A572" i="15"/>
  <c r="AC568" i="15"/>
  <c r="Z568" i="15"/>
  <c r="W568" i="15"/>
  <c r="T568" i="15"/>
  <c r="J568" i="15"/>
  <c r="G568" i="15"/>
  <c r="D568" i="15"/>
  <c r="A568" i="15"/>
  <c r="AC564" i="15"/>
  <c r="Z564" i="15"/>
  <c r="W564" i="15"/>
  <c r="T564" i="15"/>
  <c r="J564" i="15"/>
  <c r="G564" i="15"/>
  <c r="D564" i="15"/>
  <c r="A564" i="15"/>
  <c r="AC560" i="15"/>
  <c r="Z560" i="15"/>
  <c r="W560" i="15"/>
  <c r="T560" i="15"/>
  <c r="J560" i="15"/>
  <c r="G560" i="15"/>
  <c r="D560" i="15"/>
  <c r="A560" i="15"/>
  <c r="AC556" i="15"/>
  <c r="Z556" i="15"/>
  <c r="W556" i="15"/>
  <c r="T556" i="15"/>
  <c r="J556" i="15"/>
  <c r="G556" i="15"/>
  <c r="D556" i="15"/>
  <c r="A556" i="15"/>
  <c r="AC552" i="15"/>
  <c r="Z552" i="15"/>
  <c r="W552" i="15"/>
  <c r="T552" i="15"/>
  <c r="J552" i="15"/>
  <c r="G552" i="15"/>
  <c r="D552" i="15"/>
  <c r="A552" i="15"/>
  <c r="AC548" i="15"/>
  <c r="Z548" i="15"/>
  <c r="W548" i="15"/>
  <c r="T548" i="15"/>
  <c r="J548" i="15"/>
  <c r="G548" i="15"/>
  <c r="D548" i="15"/>
  <c r="A548" i="15"/>
  <c r="AC544" i="15"/>
  <c r="Z544" i="15"/>
  <c r="W544" i="15"/>
  <c r="T544" i="15"/>
  <c r="J544" i="15"/>
  <c r="G544" i="15"/>
  <c r="D544" i="15"/>
  <c r="A544" i="15"/>
  <c r="AC540" i="15"/>
  <c r="Z540" i="15"/>
  <c r="W540" i="15"/>
  <c r="T540" i="15"/>
  <c r="J540" i="15"/>
  <c r="G540" i="15"/>
  <c r="D540" i="15"/>
  <c r="A540" i="15"/>
  <c r="AC536" i="15"/>
  <c r="Z536" i="15"/>
  <c r="W536" i="15"/>
  <c r="T536" i="15"/>
  <c r="J536" i="15"/>
  <c r="G536" i="15"/>
  <c r="D536" i="15"/>
  <c r="A536" i="15"/>
  <c r="AC532" i="15"/>
  <c r="Z532" i="15"/>
  <c r="W532" i="15"/>
  <c r="T532" i="15"/>
  <c r="J532" i="15"/>
  <c r="G532" i="15"/>
  <c r="D532" i="15"/>
  <c r="A532" i="15"/>
  <c r="AC528" i="15"/>
  <c r="Z528" i="15"/>
  <c r="W528" i="15"/>
  <c r="T528" i="15"/>
  <c r="J528" i="15"/>
  <c r="G528" i="15"/>
  <c r="D528" i="15"/>
  <c r="A528" i="15"/>
  <c r="AC524" i="15"/>
  <c r="Z524" i="15"/>
  <c r="W524" i="15"/>
  <c r="T524" i="15"/>
  <c r="J524" i="15"/>
  <c r="G524" i="15"/>
  <c r="D524" i="15"/>
  <c r="A524" i="15"/>
  <c r="AC520" i="15"/>
  <c r="Z520" i="15"/>
  <c r="W520" i="15"/>
  <c r="T520" i="15"/>
  <c r="J520" i="15"/>
  <c r="G520" i="15"/>
  <c r="D520" i="15"/>
  <c r="A520" i="15"/>
  <c r="AC516" i="15"/>
  <c r="Z516" i="15"/>
  <c r="W516" i="15"/>
  <c r="T516" i="15"/>
  <c r="J516" i="15"/>
  <c r="G516" i="15"/>
  <c r="D516" i="15"/>
  <c r="A516" i="15"/>
  <c r="AC512" i="15"/>
  <c r="Z512" i="15"/>
  <c r="W512" i="15"/>
  <c r="T512" i="15"/>
  <c r="J512" i="15"/>
  <c r="G512" i="15"/>
  <c r="D512" i="15"/>
  <c r="A512" i="15"/>
  <c r="AC508" i="15"/>
  <c r="Z508" i="15"/>
  <c r="W508" i="15"/>
  <c r="T508" i="15"/>
  <c r="J508" i="15"/>
  <c r="G508" i="15"/>
  <c r="D508" i="15"/>
  <c r="A508" i="15"/>
  <c r="AC504" i="15"/>
  <c r="Z504" i="15"/>
  <c r="W504" i="15"/>
  <c r="T504" i="15"/>
  <c r="J504" i="15"/>
  <c r="G504" i="15"/>
  <c r="D504" i="15"/>
  <c r="A504" i="15"/>
  <c r="AC500" i="15"/>
  <c r="Z500" i="15"/>
  <c r="W500" i="15"/>
  <c r="T500" i="15"/>
  <c r="J500" i="15"/>
  <c r="G500" i="15"/>
  <c r="D500" i="15"/>
  <c r="A500" i="15"/>
  <c r="AC496" i="15"/>
  <c r="Z496" i="15"/>
  <c r="W496" i="15"/>
  <c r="T496" i="15"/>
  <c r="J496" i="15"/>
  <c r="G496" i="15"/>
  <c r="D496" i="15"/>
  <c r="A496" i="15"/>
  <c r="AC492" i="15"/>
  <c r="Z492" i="15"/>
  <c r="W492" i="15"/>
  <c r="T492" i="15"/>
  <c r="J492" i="15"/>
  <c r="G492" i="15"/>
  <c r="D492" i="15"/>
  <c r="A492" i="15"/>
  <c r="AC488" i="15"/>
  <c r="Z488" i="15"/>
  <c r="W488" i="15"/>
  <c r="T488" i="15"/>
  <c r="J488" i="15"/>
  <c r="G488" i="15"/>
  <c r="D488" i="15"/>
  <c r="A488" i="15"/>
  <c r="AC484" i="15"/>
  <c r="Z484" i="15"/>
  <c r="W484" i="15"/>
  <c r="T484" i="15"/>
  <c r="J484" i="15"/>
  <c r="G484" i="15"/>
  <c r="D484" i="15"/>
  <c r="A484" i="15"/>
  <c r="AC480" i="15"/>
  <c r="Z480" i="15"/>
  <c r="W480" i="15"/>
  <c r="T480" i="15"/>
  <c r="J480" i="15"/>
  <c r="G480" i="15"/>
  <c r="D480" i="15"/>
  <c r="A480" i="15"/>
  <c r="AC476" i="15"/>
  <c r="Z476" i="15"/>
  <c r="W476" i="15"/>
  <c r="T476" i="15"/>
  <c r="J476" i="15"/>
  <c r="G476" i="15"/>
  <c r="D476" i="15"/>
  <c r="A476" i="15"/>
  <c r="AC472" i="15"/>
  <c r="Z472" i="15"/>
  <c r="W472" i="15"/>
  <c r="T472" i="15"/>
  <c r="J472" i="15"/>
  <c r="G472" i="15"/>
  <c r="D472" i="15"/>
  <c r="A472" i="15"/>
  <c r="AC468" i="15"/>
  <c r="Z468" i="15"/>
  <c r="W468" i="15"/>
  <c r="T468" i="15"/>
  <c r="J468" i="15"/>
  <c r="G468" i="15"/>
  <c r="D468" i="15"/>
  <c r="A468" i="15"/>
  <c r="AC464" i="15"/>
  <c r="Z464" i="15"/>
  <c r="W464" i="15"/>
  <c r="T464" i="15"/>
  <c r="J464" i="15"/>
  <c r="G464" i="15"/>
  <c r="D464" i="15"/>
  <c r="A464" i="15"/>
  <c r="AC460" i="15"/>
  <c r="Z460" i="15"/>
  <c r="W460" i="15"/>
  <c r="T460" i="15"/>
  <c r="J460" i="15"/>
  <c r="G460" i="15"/>
  <c r="D460" i="15"/>
  <c r="A460" i="15"/>
  <c r="AC456" i="15"/>
  <c r="Z456" i="15"/>
  <c r="W456" i="15"/>
  <c r="T456" i="15"/>
  <c r="J456" i="15"/>
  <c r="G456" i="15"/>
  <c r="D456" i="15"/>
  <c r="A456" i="15"/>
  <c r="AC452" i="15"/>
  <c r="Z452" i="15"/>
  <c r="W452" i="15"/>
  <c r="T452" i="15"/>
  <c r="J452" i="15"/>
  <c r="G452" i="15"/>
  <c r="D452" i="15"/>
  <c r="A452" i="15"/>
  <c r="AC448" i="15"/>
  <c r="Z448" i="15"/>
  <c r="W448" i="15"/>
  <c r="T448" i="15"/>
  <c r="J448" i="15"/>
  <c r="G448" i="15"/>
  <c r="D448" i="15"/>
  <c r="A448" i="15"/>
  <c r="AC444" i="15"/>
  <c r="Z444" i="15"/>
  <c r="W444" i="15"/>
  <c r="T444" i="15"/>
  <c r="J444" i="15"/>
  <c r="G444" i="15"/>
  <c r="D444" i="15"/>
  <c r="A444" i="15"/>
  <c r="AC440" i="15"/>
  <c r="Z440" i="15"/>
  <c r="W440" i="15"/>
  <c r="T440" i="15"/>
  <c r="J440" i="15"/>
  <c r="G440" i="15"/>
  <c r="D440" i="15"/>
  <c r="A440" i="15"/>
  <c r="AC436" i="15"/>
  <c r="Z436" i="15"/>
  <c r="W436" i="15"/>
  <c r="T436" i="15"/>
  <c r="J436" i="15"/>
  <c r="G436" i="15"/>
  <c r="D436" i="15"/>
  <c r="A436" i="15"/>
  <c r="AC432" i="15"/>
  <c r="Z432" i="15"/>
  <c r="W432" i="15"/>
  <c r="T432" i="15"/>
  <c r="J432" i="15"/>
  <c r="G432" i="15"/>
  <c r="D432" i="15"/>
  <c r="A432" i="15"/>
  <c r="AC428" i="15"/>
  <c r="Z428" i="15"/>
  <c r="W428" i="15"/>
  <c r="T428" i="15"/>
  <c r="J428" i="15"/>
  <c r="G428" i="15"/>
  <c r="D428" i="15"/>
  <c r="A428" i="15"/>
  <c r="AC424" i="15"/>
  <c r="Z424" i="15"/>
  <c r="W424" i="15"/>
  <c r="T424" i="15"/>
  <c r="J424" i="15"/>
  <c r="G424" i="15"/>
  <c r="D424" i="15"/>
  <c r="A424" i="15"/>
  <c r="AC420" i="15"/>
  <c r="Z420" i="15"/>
  <c r="W420" i="15"/>
  <c r="T420" i="15"/>
  <c r="J420" i="15"/>
  <c r="G420" i="15"/>
  <c r="D420" i="15"/>
  <c r="A420" i="15"/>
  <c r="AC416" i="15"/>
  <c r="Z416" i="15"/>
  <c r="W416" i="15"/>
  <c r="T416" i="15"/>
  <c r="J416" i="15"/>
  <c r="G416" i="15"/>
  <c r="D416" i="15"/>
  <c r="A416" i="15"/>
  <c r="AC412" i="15"/>
  <c r="Z412" i="15"/>
  <c r="W412" i="15"/>
  <c r="T412" i="15"/>
  <c r="J412" i="15"/>
  <c r="G412" i="15"/>
  <c r="D412" i="15"/>
  <c r="A412" i="15"/>
  <c r="AC408" i="15"/>
  <c r="Z408" i="15"/>
  <c r="W408" i="15"/>
  <c r="T408" i="15"/>
  <c r="J408" i="15"/>
  <c r="G408" i="15"/>
  <c r="D408" i="15"/>
  <c r="A408" i="15"/>
  <c r="AC404" i="15"/>
  <c r="Z404" i="15"/>
  <c r="W404" i="15"/>
  <c r="T404" i="15"/>
  <c r="J404" i="15"/>
  <c r="G404" i="15"/>
  <c r="D404" i="15"/>
  <c r="A404" i="15"/>
  <c r="AC400" i="15"/>
  <c r="Z400" i="15"/>
  <c r="W400" i="15"/>
  <c r="T400" i="15"/>
  <c r="J400" i="15"/>
  <c r="G400" i="15"/>
  <c r="D400" i="15"/>
  <c r="A400" i="15"/>
  <c r="AC396" i="15"/>
  <c r="Z396" i="15"/>
  <c r="W396" i="15"/>
  <c r="T396" i="15"/>
  <c r="J396" i="15"/>
  <c r="G396" i="15"/>
  <c r="D396" i="15"/>
  <c r="A396" i="15"/>
  <c r="AC392" i="15" l="1"/>
  <c r="Z392" i="15"/>
  <c r="W392" i="15"/>
  <c r="T392" i="15"/>
  <c r="AC388" i="15"/>
  <c r="Z388" i="15"/>
  <c r="W388" i="15"/>
  <c r="T388" i="15"/>
  <c r="AC384" i="15"/>
  <c r="Z384" i="15"/>
  <c r="W384" i="15"/>
  <c r="T384" i="15"/>
  <c r="AC380" i="15"/>
  <c r="Z380" i="15"/>
  <c r="W380" i="15"/>
  <c r="T380" i="15"/>
  <c r="AC376" i="15"/>
  <c r="Z376" i="15"/>
  <c r="W376" i="15"/>
  <c r="T376" i="15"/>
  <c r="AC372" i="15"/>
  <c r="Z372" i="15"/>
  <c r="W372" i="15"/>
  <c r="T372" i="15"/>
  <c r="AC368" i="15"/>
  <c r="Z368" i="15"/>
  <c r="W368" i="15"/>
  <c r="T368" i="15"/>
  <c r="AC364" i="15"/>
  <c r="Z364" i="15"/>
  <c r="W364" i="15"/>
  <c r="T364" i="15"/>
  <c r="AC360" i="15"/>
  <c r="Z360" i="15"/>
  <c r="W360" i="15"/>
  <c r="T360" i="15"/>
  <c r="AC356" i="15"/>
  <c r="Z356" i="15"/>
  <c r="W356" i="15"/>
  <c r="T356" i="15"/>
  <c r="AC352" i="15"/>
  <c r="Z352" i="15"/>
  <c r="W352" i="15"/>
  <c r="T352" i="15"/>
  <c r="AC348" i="15"/>
  <c r="Z348" i="15"/>
  <c r="W348" i="15"/>
  <c r="T348" i="15"/>
  <c r="AC344" i="15"/>
  <c r="Z344" i="15"/>
  <c r="W344" i="15"/>
  <c r="T344" i="15"/>
  <c r="AC340" i="15"/>
  <c r="W340" i="15"/>
  <c r="T340" i="15"/>
  <c r="Z340" i="15"/>
  <c r="J392" i="15" l="1"/>
  <c r="G392" i="15"/>
  <c r="D392" i="15"/>
  <c r="A392" i="15"/>
  <c r="J388" i="15"/>
  <c r="G388" i="15"/>
  <c r="D388" i="15"/>
  <c r="A388" i="15"/>
  <c r="J384" i="15"/>
  <c r="G384" i="15"/>
  <c r="D384" i="15"/>
  <c r="A384" i="15"/>
  <c r="J380" i="15"/>
  <c r="G380" i="15"/>
  <c r="D380" i="15"/>
  <c r="A380" i="15"/>
  <c r="J376" i="15"/>
  <c r="G376" i="15"/>
  <c r="D376" i="15"/>
  <c r="A376" i="15"/>
  <c r="J372" i="15"/>
  <c r="G372" i="15"/>
  <c r="D372" i="15"/>
  <c r="A372" i="15"/>
  <c r="J368" i="15"/>
  <c r="G368" i="15"/>
  <c r="D368" i="15"/>
  <c r="A368" i="15"/>
  <c r="J364" i="15"/>
  <c r="G364" i="15"/>
  <c r="D364" i="15"/>
  <c r="A364" i="15"/>
  <c r="J360" i="15"/>
  <c r="G360" i="15"/>
  <c r="D360" i="15"/>
  <c r="A360" i="15"/>
  <c r="J356" i="15"/>
  <c r="G356" i="15"/>
  <c r="D356" i="15"/>
  <c r="A356" i="15"/>
  <c r="J352" i="15"/>
  <c r="G352" i="15"/>
  <c r="D352" i="15"/>
  <c r="A352" i="15"/>
  <c r="J348" i="15"/>
  <c r="G348" i="15"/>
  <c r="D348" i="15"/>
  <c r="A348" i="15"/>
  <c r="J344" i="15"/>
  <c r="G344" i="15"/>
  <c r="D344" i="15"/>
  <c r="A344" i="15"/>
  <c r="J340" i="15"/>
  <c r="G340" i="15"/>
  <c r="D340" i="15"/>
  <c r="A148" i="15" l="1"/>
  <c r="B148" i="15"/>
  <c r="C148" i="15"/>
  <c r="D148" i="15"/>
  <c r="E148" i="15"/>
  <c r="F148" i="15"/>
  <c r="G148" i="15"/>
  <c r="H148" i="15"/>
  <c r="I148" i="15"/>
  <c r="J148" i="15"/>
  <c r="K148" i="15"/>
  <c r="L148" i="15"/>
  <c r="A149" i="15"/>
  <c r="B149" i="15"/>
  <c r="C149" i="15"/>
  <c r="D149" i="15"/>
  <c r="E149" i="15"/>
  <c r="F149" i="15"/>
  <c r="G149" i="15"/>
  <c r="H149" i="15"/>
  <c r="I149" i="15"/>
  <c r="J149" i="15"/>
  <c r="K149" i="15"/>
  <c r="L149" i="15"/>
  <c r="A150" i="15"/>
  <c r="B150" i="15"/>
  <c r="C150" i="15"/>
  <c r="D150" i="15"/>
  <c r="E150" i="15"/>
  <c r="F150" i="15"/>
  <c r="G150" i="15"/>
  <c r="H150" i="15"/>
  <c r="I150" i="15"/>
  <c r="J150" i="15"/>
  <c r="K150" i="15"/>
  <c r="L150" i="15"/>
  <c r="A151" i="15"/>
  <c r="B151" i="15"/>
  <c r="C151" i="15"/>
  <c r="D151" i="15"/>
  <c r="E151" i="15"/>
  <c r="F151" i="15"/>
  <c r="G151" i="15"/>
  <c r="H151" i="15"/>
  <c r="I151" i="15"/>
  <c r="J151" i="15"/>
  <c r="K151" i="15"/>
  <c r="L151" i="15"/>
  <c r="A152" i="15"/>
  <c r="B152" i="15"/>
  <c r="C152" i="15"/>
  <c r="D152" i="15"/>
  <c r="E152" i="15"/>
  <c r="F152" i="15"/>
  <c r="G152" i="15"/>
  <c r="H152" i="15"/>
  <c r="I152" i="15"/>
  <c r="J152" i="15"/>
  <c r="K152" i="15"/>
  <c r="L152" i="15"/>
  <c r="A153" i="15"/>
  <c r="B153" i="15"/>
  <c r="C153" i="15"/>
  <c r="D153" i="15"/>
  <c r="E153" i="15"/>
  <c r="F153" i="15"/>
  <c r="G153" i="15"/>
  <c r="H153" i="15"/>
  <c r="I153" i="15"/>
  <c r="J153" i="15"/>
  <c r="K153" i="15"/>
  <c r="L153" i="15"/>
  <c r="A154" i="15"/>
  <c r="B154" i="15"/>
  <c r="C154" i="15"/>
  <c r="D154" i="15"/>
  <c r="E154" i="15"/>
  <c r="F154" i="15"/>
  <c r="G154" i="15"/>
  <c r="H154" i="15"/>
  <c r="I154" i="15"/>
  <c r="J154" i="15"/>
  <c r="K154" i="15"/>
  <c r="L154" i="15"/>
  <c r="A155" i="15"/>
  <c r="B155" i="15"/>
  <c r="C155" i="15"/>
  <c r="D155" i="15"/>
  <c r="E155" i="15"/>
  <c r="F155" i="15"/>
  <c r="G155" i="15"/>
  <c r="H155" i="15"/>
  <c r="I155" i="15"/>
  <c r="J155" i="15"/>
  <c r="K155" i="15"/>
  <c r="L155" i="15"/>
  <c r="A156" i="15"/>
  <c r="B156" i="15"/>
  <c r="C156" i="15"/>
  <c r="D156" i="15"/>
  <c r="E156" i="15"/>
  <c r="F156" i="15"/>
  <c r="G156" i="15"/>
  <c r="H156" i="15"/>
  <c r="I156" i="15"/>
  <c r="J156" i="15"/>
  <c r="K156" i="15"/>
  <c r="L156" i="15"/>
  <c r="A157" i="15"/>
  <c r="B157" i="15"/>
  <c r="C157" i="15"/>
  <c r="D157" i="15"/>
  <c r="E157" i="15"/>
  <c r="F157" i="15"/>
  <c r="G157" i="15"/>
  <c r="H157" i="15"/>
  <c r="I157" i="15"/>
  <c r="J157" i="15"/>
  <c r="K157" i="15"/>
  <c r="L157" i="15"/>
  <c r="A158" i="15"/>
  <c r="B158" i="15"/>
  <c r="C158" i="15"/>
  <c r="D158" i="15"/>
  <c r="E158" i="15"/>
  <c r="F158" i="15"/>
  <c r="G158" i="15"/>
  <c r="H158" i="15"/>
  <c r="I158" i="15"/>
  <c r="J158" i="15"/>
  <c r="K158" i="15"/>
  <c r="L158" i="15"/>
  <c r="A159" i="15"/>
  <c r="B159" i="15"/>
  <c r="C159" i="15"/>
  <c r="D159" i="15"/>
  <c r="E159" i="15"/>
  <c r="F159" i="15"/>
  <c r="G159" i="15"/>
  <c r="H159" i="15"/>
  <c r="I159" i="15"/>
  <c r="J159" i="15"/>
  <c r="K159" i="15"/>
  <c r="L159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A161" i="15"/>
  <c r="B161" i="15"/>
  <c r="C161" i="15"/>
  <c r="D161" i="15"/>
  <c r="E161" i="15"/>
  <c r="F161" i="15"/>
  <c r="G161" i="15"/>
  <c r="H161" i="15"/>
  <c r="I161" i="15"/>
  <c r="J161" i="15"/>
  <c r="K161" i="15"/>
  <c r="L161" i="15"/>
  <c r="A162" i="15"/>
  <c r="B162" i="15"/>
  <c r="C162" i="15"/>
  <c r="D162" i="15"/>
  <c r="E162" i="15"/>
  <c r="F162" i="15"/>
  <c r="G162" i="15"/>
  <c r="H162" i="15"/>
  <c r="I162" i="15"/>
  <c r="J162" i="15"/>
  <c r="K162" i="15"/>
  <c r="L162" i="15"/>
  <c r="A163" i="15"/>
  <c r="B163" i="15"/>
  <c r="C163" i="15"/>
  <c r="D163" i="15"/>
  <c r="E163" i="15"/>
  <c r="F163" i="15"/>
  <c r="G163" i="15"/>
  <c r="H163" i="15"/>
  <c r="I163" i="15"/>
  <c r="J163" i="15"/>
  <c r="K163" i="15"/>
  <c r="L163" i="15"/>
  <c r="A164" i="15"/>
  <c r="B164" i="15"/>
  <c r="C164" i="15"/>
  <c r="D164" i="15"/>
  <c r="E164" i="15"/>
  <c r="F164" i="15"/>
  <c r="G164" i="15"/>
  <c r="H164" i="15"/>
  <c r="I164" i="15"/>
  <c r="J164" i="15"/>
  <c r="K164" i="15"/>
  <c r="L164" i="15"/>
  <c r="A165" i="15"/>
  <c r="B165" i="15"/>
  <c r="C165" i="15"/>
  <c r="D165" i="15"/>
  <c r="E165" i="15"/>
  <c r="F165" i="15"/>
  <c r="G165" i="15"/>
  <c r="H165" i="15"/>
  <c r="I165" i="15"/>
  <c r="J165" i="15"/>
  <c r="K165" i="15"/>
  <c r="L165" i="15"/>
  <c r="A166" i="15"/>
  <c r="B166" i="15"/>
  <c r="C166" i="15"/>
  <c r="D166" i="15"/>
  <c r="E166" i="15"/>
  <c r="F166" i="15"/>
  <c r="G166" i="15"/>
  <c r="H166" i="15"/>
  <c r="I166" i="15"/>
  <c r="J166" i="15"/>
  <c r="K166" i="15"/>
  <c r="L166" i="15"/>
  <c r="A167" i="15"/>
  <c r="B167" i="15"/>
  <c r="C167" i="15"/>
  <c r="D167" i="15"/>
  <c r="E167" i="15"/>
  <c r="F167" i="15"/>
  <c r="G167" i="15"/>
  <c r="H167" i="15"/>
  <c r="I167" i="15"/>
  <c r="J167" i="15"/>
  <c r="K167" i="15"/>
  <c r="L167" i="15"/>
  <c r="A168" i="15"/>
  <c r="B168" i="15"/>
  <c r="C168" i="15"/>
  <c r="D168" i="15"/>
  <c r="E168" i="15"/>
  <c r="F168" i="15"/>
  <c r="G168" i="15"/>
  <c r="H168" i="15"/>
  <c r="I168" i="15"/>
  <c r="J168" i="15"/>
  <c r="K168" i="15"/>
  <c r="L168" i="15"/>
  <c r="A169" i="15"/>
  <c r="B169" i="15"/>
  <c r="C169" i="15"/>
  <c r="D169" i="15"/>
  <c r="E169" i="15"/>
  <c r="F169" i="15"/>
  <c r="G169" i="15"/>
  <c r="H169" i="15"/>
  <c r="I169" i="15"/>
  <c r="J169" i="15"/>
  <c r="K169" i="15"/>
  <c r="L169" i="15"/>
  <c r="A170" i="15"/>
  <c r="B170" i="15"/>
  <c r="C170" i="15"/>
  <c r="D170" i="15"/>
  <c r="E170" i="15"/>
  <c r="F170" i="15"/>
  <c r="G170" i="15"/>
  <c r="H170" i="15"/>
  <c r="I170" i="15"/>
  <c r="J170" i="15"/>
  <c r="K170" i="15"/>
  <c r="L170" i="15"/>
  <c r="A171" i="15"/>
  <c r="B171" i="15"/>
  <c r="C171" i="15"/>
  <c r="D171" i="15"/>
  <c r="E171" i="15"/>
  <c r="F171" i="15"/>
  <c r="G171" i="15"/>
  <c r="H171" i="15"/>
  <c r="I171" i="15"/>
  <c r="J171" i="15"/>
  <c r="K171" i="15"/>
  <c r="L171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A174" i="15"/>
  <c r="B174" i="15"/>
  <c r="C174" i="15"/>
  <c r="D174" i="15"/>
  <c r="E174" i="15"/>
  <c r="F174" i="15"/>
  <c r="G174" i="15"/>
  <c r="H174" i="15"/>
  <c r="I174" i="15"/>
  <c r="J174" i="15"/>
  <c r="K174" i="15"/>
  <c r="L174" i="15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A176" i="15"/>
  <c r="B176" i="15"/>
  <c r="C176" i="15"/>
  <c r="D176" i="15"/>
  <c r="E176" i="15"/>
  <c r="F176" i="15"/>
  <c r="G176" i="15"/>
  <c r="H176" i="15"/>
  <c r="I176" i="15"/>
  <c r="J176" i="15"/>
  <c r="K176" i="15"/>
  <c r="L176" i="15"/>
  <c r="A177" i="15"/>
  <c r="B177" i="15"/>
  <c r="C177" i="15"/>
  <c r="D177" i="15"/>
  <c r="E177" i="15"/>
  <c r="F177" i="15"/>
  <c r="G177" i="15"/>
  <c r="H177" i="15"/>
  <c r="I177" i="15"/>
  <c r="J177" i="15"/>
  <c r="K177" i="15"/>
  <c r="L177" i="15"/>
  <c r="A178" i="15"/>
  <c r="B178" i="15"/>
  <c r="C178" i="15"/>
  <c r="D178" i="15"/>
  <c r="E178" i="15"/>
  <c r="F178" i="15"/>
  <c r="G178" i="15"/>
  <c r="H178" i="15"/>
  <c r="I178" i="15"/>
  <c r="J178" i="15"/>
  <c r="K178" i="15"/>
  <c r="L178" i="15"/>
  <c r="A179" i="15"/>
  <c r="B179" i="15"/>
  <c r="C179" i="15"/>
  <c r="D179" i="15"/>
  <c r="E179" i="15"/>
  <c r="F179" i="15"/>
  <c r="G179" i="15"/>
  <c r="H179" i="15"/>
  <c r="I179" i="15"/>
  <c r="J179" i="15"/>
  <c r="K179" i="15"/>
  <c r="L179" i="15"/>
  <c r="A180" i="15"/>
  <c r="B180" i="15"/>
  <c r="C180" i="15"/>
  <c r="D180" i="15"/>
  <c r="E180" i="15"/>
  <c r="F180" i="15"/>
  <c r="G180" i="15"/>
  <c r="H180" i="15"/>
  <c r="I180" i="15"/>
  <c r="J180" i="15"/>
  <c r="K180" i="15"/>
  <c r="L180" i="15"/>
  <c r="A181" i="15"/>
  <c r="B181" i="15"/>
  <c r="C181" i="15"/>
  <c r="D181" i="15"/>
  <c r="E181" i="15"/>
  <c r="F181" i="15"/>
  <c r="G181" i="15"/>
  <c r="H181" i="15"/>
  <c r="I181" i="15"/>
  <c r="J181" i="15"/>
  <c r="K181" i="15"/>
  <c r="L181" i="15"/>
  <c r="A182" i="15"/>
  <c r="B182" i="15"/>
  <c r="C182" i="15"/>
  <c r="D182" i="15"/>
  <c r="E182" i="15"/>
  <c r="F182" i="15"/>
  <c r="G182" i="15"/>
  <c r="H182" i="15"/>
  <c r="I182" i="15"/>
  <c r="J182" i="15"/>
  <c r="K182" i="15"/>
  <c r="L182" i="15"/>
  <c r="A183" i="15"/>
  <c r="B183" i="15"/>
  <c r="C183" i="15"/>
  <c r="D183" i="15"/>
  <c r="E183" i="15"/>
  <c r="F183" i="15"/>
  <c r="G183" i="15"/>
  <c r="H183" i="15"/>
  <c r="I183" i="15"/>
  <c r="J183" i="15"/>
  <c r="K183" i="15"/>
  <c r="L183" i="15"/>
  <c r="A184" i="15"/>
  <c r="B184" i="15"/>
  <c r="C184" i="15"/>
  <c r="D184" i="15"/>
  <c r="E184" i="15"/>
  <c r="F184" i="15"/>
  <c r="G184" i="15"/>
  <c r="H184" i="15"/>
  <c r="I184" i="15"/>
  <c r="J184" i="15"/>
  <c r="K184" i="15"/>
  <c r="L184" i="15"/>
  <c r="A185" i="15"/>
  <c r="B185" i="15"/>
  <c r="C185" i="15"/>
  <c r="D185" i="15"/>
  <c r="E185" i="15"/>
  <c r="F185" i="15"/>
  <c r="G185" i="15"/>
  <c r="H185" i="15"/>
  <c r="I185" i="15"/>
  <c r="J185" i="15"/>
  <c r="K185" i="15"/>
  <c r="L185" i="15"/>
  <c r="A186" i="15"/>
  <c r="B186" i="15"/>
  <c r="C186" i="15"/>
  <c r="D186" i="15"/>
  <c r="E186" i="15"/>
  <c r="F186" i="15"/>
  <c r="G186" i="15"/>
  <c r="H186" i="15"/>
  <c r="I186" i="15"/>
  <c r="J186" i="15"/>
  <c r="K186" i="15"/>
  <c r="L186" i="15"/>
  <c r="A187" i="15"/>
  <c r="B187" i="15"/>
  <c r="C187" i="15"/>
  <c r="D187" i="15"/>
  <c r="E187" i="15"/>
  <c r="F187" i="15"/>
  <c r="G187" i="15"/>
  <c r="H187" i="15"/>
  <c r="I187" i="15"/>
  <c r="J187" i="15"/>
  <c r="K187" i="15"/>
  <c r="L187" i="15"/>
  <c r="A188" i="15"/>
  <c r="B188" i="15"/>
  <c r="C188" i="15"/>
  <c r="D188" i="15"/>
  <c r="E188" i="15"/>
  <c r="F188" i="15"/>
  <c r="G188" i="15"/>
  <c r="H188" i="15"/>
  <c r="I188" i="15"/>
  <c r="J188" i="15"/>
  <c r="K188" i="15"/>
  <c r="L188" i="15"/>
  <c r="A189" i="15"/>
  <c r="B189" i="15"/>
  <c r="C189" i="15"/>
  <c r="D189" i="15"/>
  <c r="E189" i="15"/>
  <c r="F189" i="15"/>
  <c r="G189" i="15"/>
  <c r="H189" i="15"/>
  <c r="I189" i="15"/>
  <c r="J189" i="15"/>
  <c r="K189" i="15"/>
  <c r="L189" i="15"/>
  <c r="A190" i="15"/>
  <c r="B190" i="15"/>
  <c r="C190" i="15"/>
  <c r="D190" i="15"/>
  <c r="E190" i="15"/>
  <c r="F190" i="15"/>
  <c r="G190" i="15"/>
  <c r="H190" i="15"/>
  <c r="I190" i="15"/>
  <c r="J190" i="15"/>
  <c r="K190" i="15"/>
  <c r="L190" i="15"/>
  <c r="A191" i="15"/>
  <c r="B191" i="15"/>
  <c r="C191" i="15"/>
  <c r="D191" i="15"/>
  <c r="E191" i="15"/>
  <c r="F191" i="15"/>
  <c r="G191" i="15"/>
  <c r="H191" i="15"/>
  <c r="I191" i="15"/>
  <c r="J191" i="15"/>
  <c r="K191" i="15"/>
  <c r="L191" i="15"/>
  <c r="A192" i="15"/>
  <c r="B192" i="15"/>
  <c r="C192" i="15"/>
  <c r="D192" i="15"/>
  <c r="E192" i="15"/>
  <c r="F192" i="15"/>
  <c r="G192" i="15"/>
  <c r="H192" i="15"/>
  <c r="I192" i="15"/>
  <c r="J192" i="15"/>
  <c r="K192" i="15"/>
  <c r="L192" i="15"/>
  <c r="A193" i="15"/>
  <c r="B193" i="15"/>
  <c r="C193" i="15"/>
  <c r="D193" i="15"/>
  <c r="E193" i="15"/>
  <c r="F193" i="15"/>
  <c r="G193" i="15"/>
  <c r="H193" i="15"/>
  <c r="I193" i="15"/>
  <c r="J193" i="15"/>
  <c r="K193" i="15"/>
  <c r="L193" i="15"/>
  <c r="A194" i="15"/>
  <c r="B194" i="15"/>
  <c r="C194" i="15"/>
  <c r="D194" i="15"/>
  <c r="E194" i="15"/>
  <c r="F194" i="15"/>
  <c r="G194" i="15"/>
  <c r="H194" i="15"/>
  <c r="I194" i="15"/>
  <c r="J194" i="15"/>
  <c r="K194" i="15"/>
  <c r="L194" i="15"/>
  <c r="A195" i="15"/>
  <c r="B195" i="15"/>
  <c r="C195" i="15"/>
  <c r="D195" i="15"/>
  <c r="E195" i="15"/>
  <c r="F195" i="15"/>
  <c r="G195" i="15"/>
  <c r="H195" i="15"/>
  <c r="I195" i="15"/>
  <c r="J195" i="15"/>
  <c r="K195" i="15"/>
  <c r="L195" i="15"/>
  <c r="A196" i="15"/>
  <c r="B196" i="15"/>
  <c r="C196" i="15"/>
  <c r="D196" i="15"/>
  <c r="E196" i="15"/>
  <c r="F196" i="15"/>
  <c r="G196" i="15"/>
  <c r="H196" i="15"/>
  <c r="I196" i="15"/>
  <c r="J196" i="15"/>
  <c r="K196" i="15"/>
  <c r="L196" i="15"/>
  <c r="A197" i="15"/>
  <c r="B197" i="15"/>
  <c r="C197" i="15"/>
  <c r="D197" i="15"/>
  <c r="E197" i="15"/>
  <c r="F197" i="15"/>
  <c r="G197" i="15"/>
  <c r="H197" i="15"/>
  <c r="I197" i="15"/>
  <c r="J197" i="15"/>
  <c r="K197" i="15"/>
  <c r="L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A203" i="15"/>
  <c r="B203" i="15"/>
  <c r="C203" i="15"/>
  <c r="D203" i="15"/>
  <c r="E203" i="15"/>
  <c r="F203" i="15"/>
  <c r="G203" i="15"/>
  <c r="H203" i="15"/>
  <c r="I203" i="15"/>
  <c r="J203" i="15"/>
  <c r="K203" i="15"/>
  <c r="L203" i="15"/>
  <c r="A204" i="15"/>
  <c r="B204" i="15"/>
  <c r="C204" i="15"/>
  <c r="D204" i="15"/>
  <c r="E204" i="15"/>
  <c r="F204" i="15"/>
  <c r="G204" i="15"/>
  <c r="H204" i="15"/>
  <c r="I204" i="15"/>
  <c r="J204" i="15"/>
  <c r="K204" i="15"/>
  <c r="L204" i="15"/>
  <c r="A205" i="15"/>
  <c r="B205" i="15"/>
  <c r="C205" i="15"/>
  <c r="D205" i="15"/>
  <c r="E205" i="15"/>
  <c r="F205" i="15"/>
  <c r="G205" i="15"/>
  <c r="H205" i="15"/>
  <c r="I205" i="15"/>
  <c r="J205" i="15"/>
  <c r="K205" i="15"/>
  <c r="L205" i="15"/>
  <c r="A206" i="15"/>
  <c r="B206" i="15"/>
  <c r="C206" i="15"/>
  <c r="D206" i="15"/>
  <c r="E206" i="15"/>
  <c r="F206" i="15"/>
  <c r="G206" i="15"/>
  <c r="H206" i="15"/>
  <c r="I206" i="15"/>
  <c r="J206" i="15"/>
  <c r="K206" i="15"/>
  <c r="L206" i="15"/>
  <c r="A207" i="15"/>
  <c r="B207" i="15"/>
  <c r="C207" i="15"/>
  <c r="D207" i="15"/>
  <c r="E207" i="15"/>
  <c r="F207" i="15"/>
  <c r="G207" i="15"/>
  <c r="H207" i="15"/>
  <c r="I207" i="15"/>
  <c r="J207" i="15"/>
  <c r="K207" i="15"/>
  <c r="L207" i="15"/>
  <c r="A208" i="15"/>
  <c r="B208" i="15"/>
  <c r="C208" i="15"/>
  <c r="D208" i="15"/>
  <c r="E208" i="15"/>
  <c r="F208" i="15"/>
  <c r="G208" i="15"/>
  <c r="H208" i="15"/>
  <c r="I208" i="15"/>
  <c r="J208" i="15"/>
  <c r="K208" i="15"/>
  <c r="L208" i="15"/>
  <c r="A209" i="15"/>
  <c r="B209" i="15"/>
  <c r="C209" i="15"/>
  <c r="D209" i="15"/>
  <c r="E209" i="15"/>
  <c r="F209" i="15"/>
  <c r="G209" i="15"/>
  <c r="H209" i="15"/>
  <c r="I209" i="15"/>
  <c r="J209" i="15"/>
  <c r="K209" i="15"/>
  <c r="L209" i="15"/>
  <c r="A210" i="15"/>
  <c r="B210" i="15"/>
  <c r="C210" i="15"/>
  <c r="D210" i="15"/>
  <c r="E210" i="15"/>
  <c r="F210" i="15"/>
  <c r="G210" i="15"/>
  <c r="H210" i="15"/>
  <c r="I210" i="15"/>
  <c r="J210" i="15"/>
  <c r="K210" i="15"/>
  <c r="L210" i="15"/>
  <c r="A211" i="15"/>
  <c r="B211" i="15"/>
  <c r="C211" i="15"/>
  <c r="D211" i="15"/>
  <c r="E211" i="15"/>
  <c r="F211" i="15"/>
  <c r="G211" i="15"/>
  <c r="H211" i="15"/>
  <c r="I211" i="15"/>
  <c r="J211" i="15"/>
  <c r="K211" i="15"/>
  <c r="L211" i="15"/>
  <c r="A212" i="15"/>
  <c r="B212" i="15"/>
  <c r="C212" i="15"/>
  <c r="D212" i="15"/>
  <c r="E212" i="15"/>
  <c r="F212" i="15"/>
  <c r="G212" i="15"/>
  <c r="H212" i="15"/>
  <c r="I212" i="15"/>
  <c r="J212" i="15"/>
  <c r="K212" i="15"/>
  <c r="L212" i="15"/>
  <c r="A213" i="15"/>
  <c r="B213" i="15"/>
  <c r="C213" i="15"/>
  <c r="D213" i="15"/>
  <c r="E213" i="15"/>
  <c r="F213" i="15"/>
  <c r="G213" i="15"/>
  <c r="H213" i="15"/>
  <c r="I213" i="15"/>
  <c r="J213" i="15"/>
  <c r="K213" i="15"/>
  <c r="L213" i="15"/>
  <c r="A214" i="15"/>
  <c r="B214" i="15"/>
  <c r="C214" i="15"/>
  <c r="D214" i="15"/>
  <c r="E214" i="15"/>
  <c r="F214" i="15"/>
  <c r="G214" i="15"/>
  <c r="H214" i="15"/>
  <c r="I214" i="15"/>
  <c r="J214" i="15"/>
  <c r="K214" i="15"/>
  <c r="L214" i="15"/>
  <c r="A215" i="15"/>
  <c r="B215" i="15"/>
  <c r="C215" i="15"/>
  <c r="D215" i="15"/>
  <c r="E215" i="15"/>
  <c r="F215" i="15"/>
  <c r="G215" i="15"/>
  <c r="H215" i="15"/>
  <c r="I215" i="15"/>
  <c r="J215" i="15"/>
  <c r="K215" i="15"/>
  <c r="L215" i="15"/>
  <c r="A216" i="15"/>
  <c r="B216" i="15"/>
  <c r="C216" i="15"/>
  <c r="D216" i="15"/>
  <c r="E216" i="15"/>
  <c r="F216" i="15"/>
  <c r="G216" i="15"/>
  <c r="H216" i="15"/>
  <c r="I216" i="15"/>
  <c r="J216" i="15"/>
  <c r="K216" i="15"/>
  <c r="L216" i="15"/>
  <c r="A217" i="15"/>
  <c r="B217" i="15"/>
  <c r="C217" i="15"/>
  <c r="D217" i="15"/>
  <c r="E217" i="15"/>
  <c r="F217" i="15"/>
  <c r="G217" i="15"/>
  <c r="H217" i="15"/>
  <c r="I217" i="15"/>
  <c r="J217" i="15"/>
  <c r="K217" i="15"/>
  <c r="L217" i="15"/>
  <c r="A218" i="15"/>
  <c r="B218" i="15"/>
  <c r="C218" i="15"/>
  <c r="D218" i="15"/>
  <c r="E218" i="15"/>
  <c r="F218" i="15"/>
  <c r="G218" i="15"/>
  <c r="H218" i="15"/>
  <c r="I218" i="15"/>
  <c r="J218" i="15"/>
  <c r="K218" i="15"/>
  <c r="L218" i="15"/>
  <c r="A219" i="15"/>
  <c r="B219" i="15"/>
  <c r="C219" i="15"/>
  <c r="D219" i="15"/>
  <c r="E219" i="15"/>
  <c r="F219" i="15"/>
  <c r="G219" i="15"/>
  <c r="H219" i="15"/>
  <c r="I219" i="15"/>
  <c r="J219" i="15"/>
  <c r="K219" i="15"/>
  <c r="L219" i="15"/>
  <c r="A220" i="15"/>
  <c r="B220" i="15"/>
  <c r="C220" i="15"/>
  <c r="D220" i="15"/>
  <c r="E220" i="15"/>
  <c r="F220" i="15"/>
  <c r="G220" i="15"/>
  <c r="H220" i="15"/>
  <c r="I220" i="15"/>
  <c r="J220" i="15"/>
  <c r="K220" i="15"/>
  <c r="L220" i="15"/>
  <c r="A221" i="15"/>
  <c r="B221" i="15"/>
  <c r="C221" i="15"/>
  <c r="D221" i="15"/>
  <c r="E221" i="15"/>
  <c r="F221" i="15"/>
  <c r="G221" i="15"/>
  <c r="H221" i="15"/>
  <c r="I221" i="15"/>
  <c r="J221" i="15"/>
  <c r="K221" i="15"/>
  <c r="L221" i="15"/>
  <c r="A222" i="15"/>
  <c r="B222" i="15"/>
  <c r="C222" i="15"/>
  <c r="D222" i="15"/>
  <c r="E222" i="15"/>
  <c r="F222" i="15"/>
  <c r="G222" i="15"/>
  <c r="H222" i="15"/>
  <c r="I222" i="15"/>
  <c r="J222" i="15"/>
  <c r="K222" i="15"/>
  <c r="L222" i="15"/>
  <c r="A223" i="15"/>
  <c r="B223" i="15"/>
  <c r="C223" i="15"/>
  <c r="D223" i="15"/>
  <c r="E223" i="15"/>
  <c r="F223" i="15"/>
  <c r="G223" i="15"/>
  <c r="H223" i="15"/>
  <c r="I223" i="15"/>
  <c r="J223" i="15"/>
  <c r="K223" i="15"/>
  <c r="L223" i="15"/>
  <c r="A224" i="15"/>
  <c r="B224" i="15"/>
  <c r="C224" i="15"/>
  <c r="D224" i="15"/>
  <c r="E224" i="15"/>
  <c r="F224" i="15"/>
  <c r="G224" i="15"/>
  <c r="H224" i="15"/>
  <c r="I224" i="15"/>
  <c r="J224" i="15"/>
  <c r="K224" i="15"/>
  <c r="L224" i="15"/>
  <c r="A225" i="15"/>
  <c r="B225" i="15"/>
  <c r="C225" i="15"/>
  <c r="D225" i="15"/>
  <c r="E225" i="15"/>
  <c r="F225" i="15"/>
  <c r="G225" i="15"/>
  <c r="H225" i="15"/>
  <c r="I225" i="15"/>
  <c r="J225" i="15"/>
  <c r="K225" i="15"/>
  <c r="L225" i="15"/>
  <c r="A226" i="15"/>
  <c r="B226" i="15"/>
  <c r="C226" i="15"/>
  <c r="D226" i="15"/>
  <c r="E226" i="15"/>
  <c r="F226" i="15"/>
  <c r="G226" i="15"/>
  <c r="H226" i="15"/>
  <c r="I226" i="15"/>
  <c r="J226" i="15"/>
  <c r="K226" i="15"/>
  <c r="L226" i="15"/>
  <c r="A227" i="15"/>
  <c r="B227" i="15"/>
  <c r="C227" i="15"/>
  <c r="D227" i="15"/>
  <c r="E227" i="15"/>
  <c r="F227" i="15"/>
  <c r="G227" i="15"/>
  <c r="H227" i="15"/>
  <c r="I227" i="15"/>
  <c r="J227" i="15"/>
  <c r="K227" i="15"/>
  <c r="L227" i="15"/>
  <c r="A228" i="15"/>
  <c r="B228" i="15"/>
  <c r="C228" i="15"/>
  <c r="D228" i="15"/>
  <c r="E228" i="15"/>
  <c r="F228" i="15"/>
  <c r="G228" i="15"/>
  <c r="H228" i="15"/>
  <c r="I228" i="15"/>
  <c r="J228" i="15"/>
  <c r="K228" i="15"/>
  <c r="L228" i="15"/>
  <c r="A229" i="15"/>
  <c r="B229" i="15"/>
  <c r="C229" i="15"/>
  <c r="D229" i="15"/>
  <c r="E229" i="15"/>
  <c r="F229" i="15"/>
  <c r="G229" i="15"/>
  <c r="H229" i="15"/>
  <c r="I229" i="15"/>
  <c r="J229" i="15"/>
  <c r="K229" i="15"/>
  <c r="L229" i="15"/>
  <c r="A230" i="15"/>
  <c r="B230" i="15"/>
  <c r="C230" i="15"/>
  <c r="D230" i="15"/>
  <c r="E230" i="15"/>
  <c r="F230" i="15"/>
  <c r="G230" i="15"/>
  <c r="H230" i="15"/>
  <c r="I230" i="15"/>
  <c r="J230" i="15"/>
  <c r="K230" i="15"/>
  <c r="L230" i="15"/>
  <c r="A231" i="15"/>
  <c r="B231" i="15"/>
  <c r="C231" i="15"/>
  <c r="D231" i="15"/>
  <c r="E231" i="15"/>
  <c r="F231" i="15"/>
  <c r="G231" i="15"/>
  <c r="H231" i="15"/>
  <c r="I231" i="15"/>
  <c r="J231" i="15"/>
  <c r="K231" i="15"/>
  <c r="L231" i="15"/>
  <c r="A232" i="15"/>
  <c r="B232" i="15"/>
  <c r="C232" i="15"/>
  <c r="D232" i="15"/>
  <c r="E232" i="15"/>
  <c r="F232" i="15"/>
  <c r="G232" i="15"/>
  <c r="H232" i="15"/>
  <c r="I232" i="15"/>
  <c r="J232" i="15"/>
  <c r="K232" i="15"/>
  <c r="L232" i="15"/>
  <c r="A233" i="15"/>
  <c r="B233" i="15"/>
  <c r="C233" i="15"/>
  <c r="D233" i="15"/>
  <c r="E233" i="15"/>
  <c r="F233" i="15"/>
  <c r="G233" i="15"/>
  <c r="H233" i="15"/>
  <c r="I233" i="15"/>
  <c r="J233" i="15"/>
  <c r="K233" i="15"/>
  <c r="L233" i="15"/>
  <c r="A234" i="15"/>
  <c r="B234" i="15"/>
  <c r="C234" i="15"/>
  <c r="D234" i="15"/>
  <c r="E234" i="15"/>
  <c r="F234" i="15"/>
  <c r="G234" i="15"/>
  <c r="H234" i="15"/>
  <c r="I234" i="15"/>
  <c r="J234" i="15"/>
  <c r="K234" i="15"/>
  <c r="L234" i="15"/>
  <c r="A235" i="15"/>
  <c r="B235" i="15"/>
  <c r="C235" i="15"/>
  <c r="D235" i="15"/>
  <c r="E235" i="15"/>
  <c r="F235" i="15"/>
  <c r="G235" i="15"/>
  <c r="H235" i="15"/>
  <c r="I235" i="15"/>
  <c r="J235" i="15"/>
  <c r="K235" i="15"/>
  <c r="L235" i="15"/>
  <c r="A236" i="15"/>
  <c r="B236" i="15"/>
  <c r="C236" i="15"/>
  <c r="D236" i="15"/>
  <c r="E236" i="15"/>
  <c r="F236" i="15"/>
  <c r="G236" i="15"/>
  <c r="H236" i="15"/>
  <c r="I236" i="15"/>
  <c r="J236" i="15"/>
  <c r="K236" i="15"/>
  <c r="L236" i="15"/>
  <c r="A237" i="15"/>
  <c r="B237" i="15"/>
  <c r="C237" i="15"/>
  <c r="D237" i="15"/>
  <c r="E237" i="15"/>
  <c r="F237" i="15"/>
  <c r="G237" i="15"/>
  <c r="H237" i="15"/>
  <c r="I237" i="15"/>
  <c r="J237" i="15"/>
  <c r="K237" i="15"/>
  <c r="L237" i="15"/>
  <c r="A238" i="15"/>
  <c r="B238" i="15"/>
  <c r="C238" i="15"/>
  <c r="D238" i="15"/>
  <c r="E238" i="15"/>
  <c r="F238" i="15"/>
  <c r="G238" i="15"/>
  <c r="H238" i="15"/>
  <c r="I238" i="15"/>
  <c r="J238" i="15"/>
  <c r="K238" i="15"/>
  <c r="L238" i="15"/>
  <c r="A239" i="15"/>
  <c r="B239" i="15"/>
  <c r="C239" i="15"/>
  <c r="D239" i="15"/>
  <c r="E239" i="15"/>
  <c r="F239" i="15"/>
  <c r="G239" i="15"/>
  <c r="H239" i="15"/>
  <c r="I239" i="15"/>
  <c r="J239" i="15"/>
  <c r="K239" i="15"/>
  <c r="L239" i="15"/>
  <c r="A240" i="15"/>
  <c r="B240" i="15"/>
  <c r="C240" i="15"/>
  <c r="D240" i="15"/>
  <c r="E240" i="15"/>
  <c r="F240" i="15"/>
  <c r="G240" i="15"/>
  <c r="H240" i="15"/>
  <c r="I240" i="15"/>
  <c r="J240" i="15"/>
  <c r="K240" i="15"/>
  <c r="L240" i="15"/>
  <c r="A241" i="15"/>
  <c r="B241" i="15"/>
  <c r="C241" i="15"/>
  <c r="D241" i="15"/>
  <c r="E241" i="15"/>
  <c r="F241" i="15"/>
  <c r="G241" i="15"/>
  <c r="H241" i="15"/>
  <c r="I241" i="15"/>
  <c r="J241" i="15"/>
  <c r="K241" i="15"/>
  <c r="L241" i="15"/>
  <c r="A242" i="15"/>
  <c r="B242" i="15"/>
  <c r="C242" i="15"/>
  <c r="D242" i="15"/>
  <c r="E242" i="15"/>
  <c r="F242" i="15"/>
  <c r="G242" i="15"/>
  <c r="H242" i="15"/>
  <c r="I242" i="15"/>
  <c r="J242" i="15"/>
  <c r="K242" i="15"/>
  <c r="L242" i="15"/>
  <c r="A243" i="15"/>
  <c r="B243" i="15"/>
  <c r="C243" i="15"/>
  <c r="D243" i="15"/>
  <c r="E243" i="15"/>
  <c r="F243" i="15"/>
  <c r="G243" i="15"/>
  <c r="H243" i="15"/>
  <c r="I243" i="15"/>
  <c r="J243" i="15"/>
  <c r="K243" i="15"/>
  <c r="L243" i="15"/>
  <c r="A244" i="15"/>
  <c r="B244" i="15"/>
  <c r="C244" i="15"/>
  <c r="D244" i="15"/>
  <c r="E244" i="15"/>
  <c r="F244" i="15"/>
  <c r="G244" i="15"/>
  <c r="H244" i="15"/>
  <c r="I244" i="15"/>
  <c r="J244" i="15"/>
  <c r="K244" i="15"/>
  <c r="L244" i="15"/>
  <c r="A245" i="15"/>
  <c r="B245" i="15"/>
  <c r="C245" i="15"/>
  <c r="D245" i="15"/>
  <c r="E245" i="15"/>
  <c r="F245" i="15"/>
  <c r="G245" i="15"/>
  <c r="H245" i="15"/>
  <c r="I245" i="15"/>
  <c r="J245" i="15"/>
  <c r="K245" i="15"/>
  <c r="L245" i="15"/>
  <c r="A246" i="15"/>
  <c r="B246" i="15"/>
  <c r="C246" i="15"/>
  <c r="D246" i="15"/>
  <c r="E246" i="15"/>
  <c r="F246" i="15"/>
  <c r="G246" i="15"/>
  <c r="H246" i="15"/>
  <c r="I246" i="15"/>
  <c r="J246" i="15"/>
  <c r="K246" i="15"/>
  <c r="L246" i="15"/>
  <c r="A247" i="15"/>
  <c r="B247" i="15"/>
  <c r="C247" i="15"/>
  <c r="D247" i="15"/>
  <c r="E247" i="15"/>
  <c r="F247" i="15"/>
  <c r="G247" i="15"/>
  <c r="H247" i="15"/>
  <c r="I247" i="15"/>
  <c r="J247" i="15"/>
  <c r="K247" i="15"/>
  <c r="L247" i="15"/>
  <c r="A248" i="15"/>
  <c r="B248" i="15"/>
  <c r="C248" i="15"/>
  <c r="D248" i="15"/>
  <c r="E248" i="15"/>
  <c r="F248" i="15"/>
  <c r="G248" i="15"/>
  <c r="H248" i="15"/>
  <c r="I248" i="15"/>
  <c r="J248" i="15"/>
  <c r="K248" i="15"/>
  <c r="L248" i="15"/>
  <c r="A249" i="15"/>
  <c r="B249" i="15"/>
  <c r="C249" i="15"/>
  <c r="D249" i="15"/>
  <c r="E249" i="15"/>
  <c r="F249" i="15"/>
  <c r="G249" i="15"/>
  <c r="H249" i="15"/>
  <c r="I249" i="15"/>
  <c r="J249" i="15"/>
  <c r="K249" i="15"/>
  <c r="L249" i="15"/>
  <c r="A250" i="15"/>
  <c r="B250" i="15"/>
  <c r="C250" i="15"/>
  <c r="D250" i="15"/>
  <c r="E250" i="15"/>
  <c r="F250" i="15"/>
  <c r="G250" i="15"/>
  <c r="H250" i="15"/>
  <c r="I250" i="15"/>
  <c r="J250" i="15"/>
  <c r="K250" i="15"/>
  <c r="L250" i="15"/>
  <c r="A251" i="15"/>
  <c r="B251" i="15"/>
  <c r="C251" i="15"/>
  <c r="D251" i="15"/>
  <c r="E251" i="15"/>
  <c r="F251" i="15"/>
  <c r="G251" i="15"/>
  <c r="H251" i="15"/>
  <c r="I251" i="15"/>
  <c r="J251" i="15"/>
  <c r="K251" i="15"/>
  <c r="L251" i="15"/>
  <c r="A252" i="15"/>
  <c r="B252" i="15"/>
  <c r="C252" i="15"/>
  <c r="D252" i="15"/>
  <c r="E252" i="15"/>
  <c r="F252" i="15"/>
  <c r="G252" i="15"/>
  <c r="H252" i="15"/>
  <c r="I252" i="15"/>
  <c r="J252" i="15"/>
  <c r="K252" i="15"/>
  <c r="L252" i="15"/>
  <c r="A253" i="15"/>
  <c r="B253" i="15"/>
  <c r="C253" i="15"/>
  <c r="D253" i="15"/>
  <c r="E253" i="15"/>
  <c r="F253" i="15"/>
  <c r="G253" i="15"/>
  <c r="H253" i="15"/>
  <c r="I253" i="15"/>
  <c r="J253" i="15"/>
  <c r="K253" i="15"/>
  <c r="L253" i="15"/>
  <c r="A254" i="15"/>
  <c r="B254" i="15"/>
  <c r="C254" i="15"/>
  <c r="D254" i="15"/>
  <c r="E254" i="15"/>
  <c r="F254" i="15"/>
  <c r="G254" i="15"/>
  <c r="H254" i="15"/>
  <c r="I254" i="15"/>
  <c r="J254" i="15"/>
  <c r="K254" i="15"/>
  <c r="L254" i="15"/>
  <c r="A255" i="15"/>
  <c r="B255" i="15"/>
  <c r="C255" i="15"/>
  <c r="D255" i="15"/>
  <c r="E255" i="15"/>
  <c r="F255" i="15"/>
  <c r="G255" i="15"/>
  <c r="H255" i="15"/>
  <c r="I255" i="15"/>
  <c r="J255" i="15"/>
  <c r="K255" i="15"/>
  <c r="L255" i="15"/>
  <c r="A256" i="15"/>
  <c r="B256" i="15"/>
  <c r="C256" i="15"/>
  <c r="D256" i="15"/>
  <c r="E256" i="15"/>
  <c r="F256" i="15"/>
  <c r="G256" i="15"/>
  <c r="H256" i="15"/>
  <c r="I256" i="15"/>
  <c r="J256" i="15"/>
  <c r="K256" i="15"/>
  <c r="L256" i="15"/>
  <c r="A257" i="15"/>
  <c r="B257" i="15"/>
  <c r="C257" i="15"/>
  <c r="D257" i="15"/>
  <c r="E257" i="15"/>
  <c r="F257" i="15"/>
  <c r="G257" i="15"/>
  <c r="H257" i="15"/>
  <c r="I257" i="15"/>
  <c r="J257" i="15"/>
  <c r="K257" i="15"/>
  <c r="L257" i="15"/>
  <c r="A258" i="15"/>
  <c r="B258" i="15"/>
  <c r="C258" i="15"/>
  <c r="D258" i="15"/>
  <c r="E258" i="15"/>
  <c r="F258" i="15"/>
  <c r="G258" i="15"/>
  <c r="H258" i="15"/>
  <c r="I258" i="15"/>
  <c r="J258" i="15"/>
  <c r="K258" i="15"/>
  <c r="L258" i="15"/>
  <c r="A259" i="15"/>
  <c r="B259" i="15"/>
  <c r="C259" i="15"/>
  <c r="D259" i="15"/>
  <c r="E259" i="15"/>
  <c r="F259" i="15"/>
  <c r="G259" i="15"/>
  <c r="H259" i="15"/>
  <c r="I259" i="15"/>
  <c r="J259" i="15"/>
  <c r="K259" i="15"/>
  <c r="L259" i="15"/>
  <c r="A260" i="15"/>
  <c r="B260" i="15"/>
  <c r="C260" i="15"/>
  <c r="D260" i="15"/>
  <c r="E260" i="15"/>
  <c r="F260" i="15"/>
  <c r="G260" i="15"/>
  <c r="H260" i="15"/>
  <c r="I260" i="15"/>
  <c r="J260" i="15"/>
  <c r="K260" i="15"/>
  <c r="L260" i="15"/>
  <c r="A261" i="15"/>
  <c r="B261" i="15"/>
  <c r="C261" i="15"/>
  <c r="D261" i="15"/>
  <c r="E261" i="15"/>
  <c r="F261" i="15"/>
  <c r="G261" i="15"/>
  <c r="H261" i="15"/>
  <c r="I261" i="15"/>
  <c r="J261" i="15"/>
  <c r="K261" i="15"/>
  <c r="L261" i="15"/>
  <c r="A262" i="15"/>
  <c r="B262" i="15"/>
  <c r="C262" i="15"/>
  <c r="D262" i="15"/>
  <c r="E262" i="15"/>
  <c r="F262" i="15"/>
  <c r="G262" i="15"/>
  <c r="H262" i="15"/>
  <c r="I262" i="15"/>
  <c r="J262" i="15"/>
  <c r="K262" i="15"/>
  <c r="L262" i="15"/>
  <c r="A263" i="15"/>
  <c r="B263" i="15"/>
  <c r="C263" i="15"/>
  <c r="D263" i="15"/>
  <c r="E263" i="15"/>
  <c r="F263" i="15"/>
  <c r="G263" i="15"/>
  <c r="H263" i="15"/>
  <c r="I263" i="15"/>
  <c r="J263" i="15"/>
  <c r="K263" i="15"/>
  <c r="L263" i="15"/>
  <c r="A264" i="15"/>
  <c r="B264" i="15"/>
  <c r="C264" i="15"/>
  <c r="D264" i="15"/>
  <c r="E264" i="15"/>
  <c r="F264" i="15"/>
  <c r="G264" i="15"/>
  <c r="H264" i="15"/>
  <c r="I264" i="15"/>
  <c r="J264" i="15"/>
  <c r="K264" i="15"/>
  <c r="L264" i="15"/>
  <c r="A265" i="15"/>
  <c r="B265" i="15"/>
  <c r="C265" i="15"/>
  <c r="D265" i="15"/>
  <c r="E265" i="15"/>
  <c r="F265" i="15"/>
  <c r="G265" i="15"/>
  <c r="H265" i="15"/>
  <c r="I265" i="15"/>
  <c r="J265" i="15"/>
  <c r="K265" i="15"/>
  <c r="L265" i="15"/>
  <c r="A266" i="15"/>
  <c r="B266" i="15"/>
  <c r="C266" i="15"/>
  <c r="D266" i="15"/>
  <c r="E266" i="15"/>
  <c r="F266" i="15"/>
  <c r="G266" i="15"/>
  <c r="H266" i="15"/>
  <c r="I266" i="15"/>
  <c r="J266" i="15"/>
  <c r="K266" i="15"/>
  <c r="L266" i="15"/>
  <c r="A267" i="15"/>
  <c r="B267" i="15"/>
  <c r="C267" i="15"/>
  <c r="D267" i="15"/>
  <c r="E267" i="15"/>
  <c r="F267" i="15"/>
  <c r="G267" i="15"/>
  <c r="H267" i="15"/>
  <c r="I267" i="15"/>
  <c r="J267" i="15"/>
  <c r="K267" i="15"/>
  <c r="L267" i="15"/>
  <c r="A268" i="15"/>
  <c r="B268" i="15"/>
  <c r="C268" i="15"/>
  <c r="D268" i="15"/>
  <c r="E268" i="15"/>
  <c r="F268" i="15"/>
  <c r="G268" i="15"/>
  <c r="H268" i="15"/>
  <c r="I268" i="15"/>
  <c r="J268" i="15"/>
  <c r="K268" i="15"/>
  <c r="L268" i="15"/>
  <c r="A269" i="15"/>
  <c r="B269" i="15"/>
  <c r="C269" i="15"/>
  <c r="D269" i="15"/>
  <c r="E269" i="15"/>
  <c r="F269" i="15"/>
  <c r="G269" i="15"/>
  <c r="H269" i="15"/>
  <c r="I269" i="15"/>
  <c r="J269" i="15"/>
  <c r="K269" i="15"/>
  <c r="L269" i="15"/>
  <c r="A270" i="15"/>
  <c r="B270" i="15"/>
  <c r="C270" i="15"/>
  <c r="D270" i="15"/>
  <c r="E270" i="15"/>
  <c r="F270" i="15"/>
  <c r="G270" i="15"/>
  <c r="H270" i="15"/>
  <c r="I270" i="15"/>
  <c r="J270" i="15"/>
  <c r="K270" i="15"/>
  <c r="L270" i="15"/>
  <c r="A271" i="15"/>
  <c r="B271" i="15"/>
  <c r="C271" i="15"/>
  <c r="D271" i="15"/>
  <c r="E271" i="15"/>
  <c r="F271" i="15"/>
  <c r="G271" i="15"/>
  <c r="H271" i="15"/>
  <c r="I271" i="15"/>
  <c r="J271" i="15"/>
  <c r="K271" i="15"/>
  <c r="L271" i="15"/>
  <c r="A272" i="15"/>
  <c r="B272" i="15"/>
  <c r="C272" i="15"/>
  <c r="D272" i="15"/>
  <c r="E272" i="15"/>
  <c r="F272" i="15"/>
  <c r="G272" i="15"/>
  <c r="H272" i="15"/>
  <c r="I272" i="15"/>
  <c r="J272" i="15"/>
  <c r="K272" i="15"/>
  <c r="L272" i="15"/>
  <c r="A273" i="15"/>
  <c r="B273" i="15"/>
  <c r="C273" i="15"/>
  <c r="D273" i="15"/>
  <c r="E273" i="15"/>
  <c r="F273" i="15"/>
  <c r="G273" i="15"/>
  <c r="H273" i="15"/>
  <c r="I273" i="15"/>
  <c r="J273" i="15"/>
  <c r="K273" i="15"/>
  <c r="L273" i="15"/>
  <c r="A274" i="15"/>
  <c r="B274" i="15"/>
  <c r="C274" i="15"/>
  <c r="D274" i="15"/>
  <c r="E274" i="15"/>
  <c r="F274" i="15"/>
  <c r="G274" i="15"/>
  <c r="H274" i="15"/>
  <c r="I274" i="15"/>
  <c r="J274" i="15"/>
  <c r="K274" i="15"/>
  <c r="L274" i="15"/>
  <c r="A275" i="15"/>
  <c r="B275" i="15"/>
  <c r="C275" i="15"/>
  <c r="D275" i="15"/>
  <c r="E275" i="15"/>
  <c r="F275" i="15"/>
  <c r="G275" i="15"/>
  <c r="H275" i="15"/>
  <c r="I275" i="15"/>
  <c r="J275" i="15"/>
  <c r="K275" i="15"/>
  <c r="L275" i="15"/>
  <c r="A276" i="15"/>
  <c r="B276" i="15"/>
  <c r="C276" i="15"/>
  <c r="D276" i="15"/>
  <c r="E276" i="15"/>
  <c r="F276" i="15"/>
  <c r="G276" i="15"/>
  <c r="H276" i="15"/>
  <c r="I276" i="15"/>
  <c r="J276" i="15"/>
  <c r="K276" i="15"/>
  <c r="L276" i="15"/>
  <c r="A277" i="15"/>
  <c r="B277" i="15"/>
  <c r="C277" i="15"/>
  <c r="D277" i="15"/>
  <c r="E277" i="15"/>
  <c r="F277" i="15"/>
  <c r="G277" i="15"/>
  <c r="H277" i="15"/>
  <c r="I277" i="15"/>
  <c r="J277" i="15"/>
  <c r="K277" i="15"/>
  <c r="L277" i="15"/>
  <c r="A278" i="15"/>
  <c r="B278" i="15"/>
  <c r="C278" i="15"/>
  <c r="D278" i="15"/>
  <c r="E278" i="15"/>
  <c r="F278" i="15"/>
  <c r="G278" i="15"/>
  <c r="H278" i="15"/>
  <c r="I278" i="15"/>
  <c r="J278" i="15"/>
  <c r="K278" i="15"/>
  <c r="L278" i="15"/>
  <c r="A279" i="15"/>
  <c r="B279" i="15"/>
  <c r="C279" i="15"/>
  <c r="D279" i="15"/>
  <c r="E279" i="15"/>
  <c r="F279" i="15"/>
  <c r="G279" i="15"/>
  <c r="H279" i="15"/>
  <c r="I279" i="15"/>
  <c r="J279" i="15"/>
  <c r="K279" i="15"/>
  <c r="L279" i="15"/>
  <c r="A280" i="15"/>
  <c r="B280" i="15"/>
  <c r="C280" i="15"/>
  <c r="D280" i="15"/>
  <c r="E280" i="15"/>
  <c r="F280" i="15"/>
  <c r="G280" i="15"/>
  <c r="H280" i="15"/>
  <c r="I280" i="15"/>
  <c r="J280" i="15"/>
  <c r="K280" i="15"/>
  <c r="L280" i="15"/>
  <c r="A281" i="15"/>
  <c r="B281" i="15"/>
  <c r="C281" i="15"/>
  <c r="D281" i="15"/>
  <c r="E281" i="15"/>
  <c r="F281" i="15"/>
  <c r="G281" i="15"/>
  <c r="H281" i="15"/>
  <c r="I281" i="15"/>
  <c r="J281" i="15"/>
  <c r="K281" i="15"/>
  <c r="L281" i="15"/>
  <c r="A282" i="15"/>
  <c r="B282" i="15"/>
  <c r="C282" i="15"/>
  <c r="D282" i="15"/>
  <c r="E282" i="15"/>
  <c r="F282" i="15"/>
  <c r="G282" i="15"/>
  <c r="H282" i="15"/>
  <c r="I282" i="15"/>
  <c r="J282" i="15"/>
  <c r="K282" i="15"/>
  <c r="L282" i="15"/>
  <c r="A283" i="15"/>
  <c r="B283" i="15"/>
  <c r="C283" i="15"/>
  <c r="D283" i="15"/>
  <c r="E283" i="15"/>
  <c r="F283" i="15"/>
  <c r="G283" i="15"/>
  <c r="H283" i="15"/>
  <c r="I283" i="15"/>
  <c r="J283" i="15"/>
  <c r="K283" i="15"/>
  <c r="L283" i="15"/>
  <c r="A284" i="15"/>
  <c r="B284" i="15"/>
  <c r="C284" i="15"/>
  <c r="D284" i="15"/>
  <c r="E284" i="15"/>
  <c r="F284" i="15"/>
  <c r="G284" i="15"/>
  <c r="H284" i="15"/>
  <c r="I284" i="15"/>
  <c r="J284" i="15"/>
  <c r="K284" i="15"/>
  <c r="L284" i="15"/>
  <c r="A285" i="15"/>
  <c r="B285" i="15"/>
  <c r="C285" i="15"/>
  <c r="D285" i="15"/>
  <c r="E285" i="15"/>
  <c r="F285" i="15"/>
  <c r="G285" i="15"/>
  <c r="H285" i="15"/>
  <c r="I285" i="15"/>
  <c r="J285" i="15"/>
  <c r="K285" i="15"/>
  <c r="L285" i="15"/>
  <c r="A286" i="15"/>
  <c r="B286" i="15"/>
  <c r="C286" i="15"/>
  <c r="D286" i="15"/>
  <c r="E286" i="15"/>
  <c r="F286" i="15"/>
  <c r="G286" i="15"/>
  <c r="H286" i="15"/>
  <c r="I286" i="15"/>
  <c r="J286" i="15"/>
  <c r="K286" i="15"/>
  <c r="L286" i="15"/>
  <c r="A287" i="15"/>
  <c r="B287" i="15"/>
  <c r="C287" i="15"/>
  <c r="D287" i="15"/>
  <c r="E287" i="15"/>
  <c r="F287" i="15"/>
  <c r="G287" i="15"/>
  <c r="H287" i="15"/>
  <c r="I287" i="15"/>
  <c r="J287" i="15"/>
  <c r="K287" i="15"/>
  <c r="L287" i="15"/>
  <c r="A288" i="15"/>
  <c r="B288" i="15"/>
  <c r="C288" i="15"/>
  <c r="D288" i="15"/>
  <c r="E288" i="15"/>
  <c r="F288" i="15"/>
  <c r="G288" i="15"/>
  <c r="H288" i="15"/>
  <c r="I288" i="15"/>
  <c r="J288" i="15"/>
  <c r="K288" i="15"/>
  <c r="L288" i="15"/>
  <c r="A289" i="15"/>
  <c r="B289" i="15"/>
  <c r="C289" i="15"/>
  <c r="D289" i="15"/>
  <c r="E289" i="15"/>
  <c r="F289" i="15"/>
  <c r="G289" i="15"/>
  <c r="H289" i="15"/>
  <c r="I289" i="15"/>
  <c r="J289" i="15"/>
  <c r="K289" i="15"/>
  <c r="L289" i="15"/>
  <c r="A290" i="15"/>
  <c r="B290" i="15"/>
  <c r="C290" i="15"/>
  <c r="D290" i="15"/>
  <c r="E290" i="15"/>
  <c r="F290" i="15"/>
  <c r="G290" i="15"/>
  <c r="H290" i="15"/>
  <c r="I290" i="15"/>
  <c r="J290" i="15"/>
  <c r="K290" i="15"/>
  <c r="L290" i="15"/>
  <c r="A291" i="15"/>
  <c r="B291" i="15"/>
  <c r="C291" i="15"/>
  <c r="D291" i="15"/>
  <c r="E291" i="15"/>
  <c r="F291" i="15"/>
  <c r="G291" i="15"/>
  <c r="H291" i="15"/>
  <c r="I291" i="15"/>
  <c r="J291" i="15"/>
  <c r="K291" i="15"/>
  <c r="L291" i="15"/>
  <c r="A292" i="15"/>
  <c r="B292" i="15"/>
  <c r="C292" i="15"/>
  <c r="D292" i="15"/>
  <c r="E292" i="15"/>
  <c r="F292" i="15"/>
  <c r="G292" i="15"/>
  <c r="H292" i="15"/>
  <c r="I292" i="15"/>
  <c r="J292" i="15"/>
  <c r="K292" i="15"/>
  <c r="L292" i="15"/>
  <c r="A293" i="15"/>
  <c r="B293" i="15"/>
  <c r="C293" i="15"/>
  <c r="D293" i="15"/>
  <c r="E293" i="15"/>
  <c r="F293" i="15"/>
  <c r="G293" i="15"/>
  <c r="H293" i="15"/>
  <c r="I293" i="15"/>
  <c r="J293" i="15"/>
  <c r="K293" i="15"/>
  <c r="L293" i="15"/>
  <c r="A294" i="15"/>
  <c r="B294" i="15"/>
  <c r="C294" i="15"/>
  <c r="D294" i="15"/>
  <c r="E294" i="15"/>
  <c r="F294" i="15"/>
  <c r="G294" i="15"/>
  <c r="H294" i="15"/>
  <c r="I294" i="15"/>
  <c r="J294" i="15"/>
  <c r="K294" i="15"/>
  <c r="L294" i="15"/>
  <c r="A295" i="15"/>
  <c r="B295" i="15"/>
  <c r="C295" i="15"/>
  <c r="D295" i="15"/>
  <c r="E295" i="15"/>
  <c r="F295" i="15"/>
  <c r="G295" i="15"/>
  <c r="H295" i="15"/>
  <c r="I295" i="15"/>
  <c r="J295" i="15"/>
  <c r="K295" i="15"/>
  <c r="L295" i="15"/>
  <c r="A296" i="15"/>
  <c r="B296" i="15"/>
  <c r="C296" i="15"/>
  <c r="D296" i="15"/>
  <c r="E296" i="15"/>
  <c r="F296" i="15"/>
  <c r="G296" i="15"/>
  <c r="H296" i="15"/>
  <c r="I296" i="15"/>
  <c r="J296" i="15"/>
  <c r="K296" i="15"/>
  <c r="L296" i="15"/>
  <c r="A297" i="15"/>
  <c r="B297" i="15"/>
  <c r="C297" i="15"/>
  <c r="D297" i="15"/>
  <c r="E297" i="15"/>
  <c r="F297" i="15"/>
  <c r="G297" i="15"/>
  <c r="H297" i="15"/>
  <c r="I297" i="15"/>
  <c r="J297" i="15"/>
  <c r="K297" i="15"/>
  <c r="L297" i="15"/>
  <c r="A298" i="15"/>
  <c r="B298" i="15"/>
  <c r="C298" i="15"/>
  <c r="D298" i="15"/>
  <c r="E298" i="15"/>
  <c r="F298" i="15"/>
  <c r="G298" i="15"/>
  <c r="H298" i="15"/>
  <c r="I298" i="15"/>
  <c r="J298" i="15"/>
  <c r="K298" i="15"/>
  <c r="L298" i="15"/>
  <c r="A299" i="15"/>
  <c r="B299" i="15"/>
  <c r="C299" i="15"/>
  <c r="D299" i="15"/>
  <c r="E299" i="15"/>
  <c r="F299" i="15"/>
  <c r="G299" i="15"/>
  <c r="H299" i="15"/>
  <c r="I299" i="15"/>
  <c r="J299" i="15"/>
  <c r="K299" i="15"/>
  <c r="L299" i="15"/>
  <c r="A300" i="15"/>
  <c r="B300" i="15"/>
  <c r="C300" i="15"/>
  <c r="D300" i="15"/>
  <c r="E300" i="15"/>
  <c r="F300" i="15"/>
  <c r="G300" i="15"/>
  <c r="H300" i="15"/>
  <c r="I300" i="15"/>
  <c r="J300" i="15"/>
  <c r="K300" i="15"/>
  <c r="L300" i="15"/>
  <c r="A301" i="15"/>
  <c r="B301" i="15"/>
  <c r="C301" i="15"/>
  <c r="D301" i="15"/>
  <c r="E301" i="15"/>
  <c r="F301" i="15"/>
  <c r="G301" i="15"/>
  <c r="H301" i="15"/>
  <c r="I301" i="15"/>
  <c r="J301" i="15"/>
  <c r="K301" i="15"/>
  <c r="L301" i="15"/>
  <c r="A302" i="15"/>
  <c r="B302" i="15"/>
  <c r="C302" i="15"/>
  <c r="D302" i="15"/>
  <c r="E302" i="15"/>
  <c r="F302" i="15"/>
  <c r="G302" i="15"/>
  <c r="H302" i="15"/>
  <c r="I302" i="15"/>
  <c r="J302" i="15"/>
  <c r="K302" i="15"/>
  <c r="L302" i="15"/>
  <c r="A303" i="15"/>
  <c r="B303" i="15"/>
  <c r="C303" i="15"/>
  <c r="D303" i="15"/>
  <c r="E303" i="15"/>
  <c r="F303" i="15"/>
  <c r="G303" i="15"/>
  <c r="H303" i="15"/>
  <c r="I303" i="15"/>
  <c r="J303" i="15"/>
  <c r="K303" i="15"/>
  <c r="L303" i="15"/>
  <c r="A304" i="15"/>
  <c r="B304" i="15"/>
  <c r="C304" i="15"/>
  <c r="D304" i="15"/>
  <c r="E304" i="15"/>
  <c r="F304" i="15"/>
  <c r="G304" i="15"/>
  <c r="H304" i="15"/>
  <c r="I304" i="15"/>
  <c r="J304" i="15"/>
  <c r="K304" i="15"/>
  <c r="L304" i="15"/>
  <c r="A305" i="15"/>
  <c r="B305" i="15"/>
  <c r="C305" i="15"/>
  <c r="D305" i="15"/>
  <c r="E305" i="15"/>
  <c r="F305" i="15"/>
  <c r="G305" i="15"/>
  <c r="H305" i="15"/>
  <c r="I305" i="15"/>
  <c r="J305" i="15"/>
  <c r="K305" i="15"/>
  <c r="L305" i="15"/>
  <c r="A306" i="15"/>
  <c r="B306" i="15"/>
  <c r="C306" i="15"/>
  <c r="D306" i="15"/>
  <c r="E306" i="15"/>
  <c r="F306" i="15"/>
  <c r="G306" i="15"/>
  <c r="H306" i="15"/>
  <c r="I306" i="15"/>
  <c r="J306" i="15"/>
  <c r="K306" i="15"/>
  <c r="L306" i="15"/>
  <c r="A307" i="15"/>
  <c r="B307" i="15"/>
  <c r="C307" i="15"/>
  <c r="D307" i="15"/>
  <c r="E307" i="15"/>
  <c r="F307" i="15"/>
  <c r="G307" i="15"/>
  <c r="H307" i="15"/>
  <c r="I307" i="15"/>
  <c r="J307" i="15"/>
  <c r="K307" i="15"/>
  <c r="L307" i="15"/>
  <c r="A308" i="15"/>
  <c r="B308" i="15"/>
  <c r="C308" i="15"/>
  <c r="D308" i="15"/>
  <c r="E308" i="15"/>
  <c r="F308" i="15"/>
  <c r="G308" i="15"/>
  <c r="H308" i="15"/>
  <c r="I308" i="15"/>
  <c r="J308" i="15"/>
  <c r="K308" i="15"/>
  <c r="L308" i="15"/>
  <c r="A309" i="15"/>
  <c r="B309" i="15"/>
  <c r="C309" i="15"/>
  <c r="D309" i="15"/>
  <c r="E309" i="15"/>
  <c r="F309" i="15"/>
  <c r="G309" i="15"/>
  <c r="H309" i="15"/>
  <c r="I309" i="15"/>
  <c r="J309" i="15"/>
  <c r="K309" i="15"/>
  <c r="L309" i="15"/>
  <c r="A310" i="15"/>
  <c r="B310" i="15"/>
  <c r="C310" i="15"/>
  <c r="D310" i="15"/>
  <c r="E310" i="15"/>
  <c r="F310" i="15"/>
  <c r="G310" i="15"/>
  <c r="H310" i="15"/>
  <c r="I310" i="15"/>
  <c r="J310" i="15"/>
  <c r="K310" i="15"/>
  <c r="L310" i="15"/>
  <c r="A311" i="15"/>
  <c r="B311" i="15"/>
  <c r="C311" i="15"/>
  <c r="D311" i="15"/>
  <c r="E311" i="15"/>
  <c r="F311" i="15"/>
  <c r="G311" i="15"/>
  <c r="H311" i="15"/>
  <c r="I311" i="15"/>
  <c r="J311" i="15"/>
  <c r="K311" i="15"/>
  <c r="L311" i="15"/>
  <c r="A312" i="15"/>
  <c r="B312" i="15"/>
  <c r="C312" i="15"/>
  <c r="D312" i="15"/>
  <c r="E312" i="15"/>
  <c r="F312" i="15"/>
  <c r="G312" i="15"/>
  <c r="H312" i="15"/>
  <c r="I312" i="15"/>
  <c r="J312" i="15"/>
  <c r="K312" i="15"/>
  <c r="L312" i="15"/>
  <c r="A313" i="15"/>
  <c r="B313" i="15"/>
  <c r="C313" i="15"/>
  <c r="D313" i="15"/>
  <c r="E313" i="15"/>
  <c r="F313" i="15"/>
  <c r="G313" i="15"/>
  <c r="H313" i="15"/>
  <c r="I313" i="15"/>
  <c r="J313" i="15"/>
  <c r="K313" i="15"/>
  <c r="L313" i="15"/>
  <c r="A314" i="15"/>
  <c r="B314" i="15"/>
  <c r="C314" i="15"/>
  <c r="D314" i="15"/>
  <c r="E314" i="15"/>
  <c r="F314" i="15"/>
  <c r="G314" i="15"/>
  <c r="H314" i="15"/>
  <c r="I314" i="15"/>
  <c r="J314" i="15"/>
  <c r="K314" i="15"/>
  <c r="L314" i="15"/>
  <c r="A315" i="15"/>
  <c r="B315" i="15"/>
  <c r="C315" i="15"/>
  <c r="D315" i="15"/>
  <c r="E315" i="15"/>
  <c r="F315" i="15"/>
  <c r="G315" i="15"/>
  <c r="H315" i="15"/>
  <c r="I315" i="15"/>
  <c r="J315" i="15"/>
  <c r="K315" i="15"/>
  <c r="L315" i="15"/>
  <c r="A316" i="15"/>
  <c r="B316" i="15"/>
  <c r="C316" i="15"/>
  <c r="D316" i="15"/>
  <c r="E316" i="15"/>
  <c r="F316" i="15"/>
  <c r="G316" i="15"/>
  <c r="H316" i="15"/>
  <c r="I316" i="15"/>
  <c r="J316" i="15"/>
  <c r="K316" i="15"/>
  <c r="L316" i="15"/>
  <c r="A317" i="15"/>
  <c r="B317" i="15"/>
  <c r="C317" i="15"/>
  <c r="D317" i="15"/>
  <c r="E317" i="15"/>
  <c r="F317" i="15"/>
  <c r="G317" i="15"/>
  <c r="H317" i="15"/>
  <c r="I317" i="15"/>
  <c r="J317" i="15"/>
  <c r="K317" i="15"/>
  <c r="L317" i="15"/>
  <c r="A318" i="15"/>
  <c r="B318" i="15"/>
  <c r="C318" i="15"/>
  <c r="D318" i="15"/>
  <c r="E318" i="15"/>
  <c r="F318" i="15"/>
  <c r="G318" i="15"/>
  <c r="H318" i="15"/>
  <c r="I318" i="15"/>
  <c r="J318" i="15"/>
  <c r="K318" i="15"/>
  <c r="L318" i="15"/>
  <c r="A319" i="15"/>
  <c r="B319" i="15"/>
  <c r="C319" i="15"/>
  <c r="D319" i="15"/>
  <c r="E319" i="15"/>
  <c r="F319" i="15"/>
  <c r="G319" i="15"/>
  <c r="H319" i="15"/>
  <c r="I319" i="15"/>
  <c r="J319" i="15"/>
  <c r="K319" i="15"/>
  <c r="L319" i="15"/>
  <c r="A320" i="15"/>
  <c r="B320" i="15"/>
  <c r="C320" i="15"/>
  <c r="D320" i="15"/>
  <c r="E320" i="15"/>
  <c r="F320" i="15"/>
  <c r="G320" i="15"/>
  <c r="H320" i="15"/>
  <c r="I320" i="15"/>
  <c r="J320" i="15"/>
  <c r="K320" i="15"/>
  <c r="L320" i="15"/>
  <c r="A321" i="15"/>
  <c r="B321" i="15"/>
  <c r="C321" i="15"/>
  <c r="D321" i="15"/>
  <c r="E321" i="15"/>
  <c r="F321" i="15"/>
  <c r="G321" i="15"/>
  <c r="H321" i="15"/>
  <c r="I321" i="15"/>
  <c r="J321" i="15"/>
  <c r="K321" i="15"/>
  <c r="L321" i="15"/>
  <c r="A322" i="15"/>
  <c r="B322" i="15"/>
  <c r="C322" i="15"/>
  <c r="D322" i="15"/>
  <c r="E322" i="15"/>
  <c r="F322" i="15"/>
  <c r="G322" i="15"/>
  <c r="H322" i="15"/>
  <c r="I322" i="15"/>
  <c r="J322" i="15"/>
  <c r="K322" i="15"/>
  <c r="L322" i="15"/>
  <c r="A323" i="15"/>
  <c r="B323" i="15"/>
  <c r="C323" i="15"/>
  <c r="D323" i="15"/>
  <c r="E323" i="15"/>
  <c r="F323" i="15"/>
  <c r="G323" i="15"/>
  <c r="H323" i="15"/>
  <c r="I323" i="15"/>
  <c r="J323" i="15"/>
  <c r="K323" i="15"/>
  <c r="L323" i="15"/>
  <c r="A324" i="15"/>
  <c r="B324" i="15"/>
  <c r="C324" i="15"/>
  <c r="D324" i="15"/>
  <c r="E324" i="15"/>
  <c r="F324" i="15"/>
  <c r="G324" i="15"/>
  <c r="H324" i="15"/>
  <c r="I324" i="15"/>
  <c r="J324" i="15"/>
  <c r="K324" i="15"/>
  <c r="L324" i="15"/>
  <c r="A325" i="15"/>
  <c r="B325" i="15"/>
  <c r="C325" i="15"/>
  <c r="D325" i="15"/>
  <c r="E325" i="15"/>
  <c r="F325" i="15"/>
  <c r="G325" i="15"/>
  <c r="H325" i="15"/>
  <c r="I325" i="15"/>
  <c r="J325" i="15"/>
  <c r="K325" i="15"/>
  <c r="L325" i="15"/>
  <c r="A326" i="15"/>
  <c r="B326" i="15"/>
  <c r="C326" i="15"/>
  <c r="D326" i="15"/>
  <c r="E326" i="15"/>
  <c r="F326" i="15"/>
  <c r="G326" i="15"/>
  <c r="H326" i="15"/>
  <c r="I326" i="15"/>
  <c r="J326" i="15"/>
  <c r="K326" i="15"/>
  <c r="L326" i="15"/>
  <c r="A327" i="15"/>
  <c r="B327" i="15"/>
  <c r="C327" i="15"/>
  <c r="D327" i="15"/>
  <c r="E327" i="15"/>
  <c r="F327" i="15"/>
  <c r="G327" i="15"/>
  <c r="H327" i="15"/>
  <c r="I327" i="15"/>
  <c r="J327" i="15"/>
  <c r="K327" i="15"/>
  <c r="L327" i="15"/>
  <c r="L147" i="15"/>
  <c r="K147" i="15"/>
  <c r="I147" i="15"/>
  <c r="H147" i="15"/>
  <c r="F147" i="15"/>
  <c r="E147" i="15"/>
  <c r="C147" i="15"/>
  <c r="B147" i="15"/>
  <c r="A147" i="15"/>
  <c r="AC161" i="15"/>
  <c r="AB161" i="15"/>
  <c r="AA161" i="15"/>
  <c r="Z161" i="15"/>
  <c r="J147" i="15"/>
  <c r="G147" i="15"/>
  <c r="D147" i="15"/>
  <c r="Y161" i="15"/>
  <c r="AH161" i="15"/>
  <c r="AC23" i="15" l="1"/>
  <c r="AD23" i="15" s="1"/>
  <c r="AE23" i="15" s="1"/>
  <c r="AC22" i="15"/>
  <c r="AD22" i="15" s="1"/>
  <c r="AE22" i="15" s="1"/>
  <c r="Y201" i="15" l="1"/>
  <c r="Z201" i="15" s="1"/>
  <c r="AA201" i="15" s="1"/>
  <c r="AB201" i="15" s="1"/>
  <c r="AC223" i="15" l="1"/>
  <c r="AC231" i="15"/>
  <c r="AC239" i="15"/>
  <c r="AB228" i="15"/>
  <c r="AB236" i="15"/>
  <c r="AA233" i="15"/>
  <c r="AC224" i="15"/>
  <c r="AC232" i="15"/>
  <c r="AC240" i="15"/>
  <c r="AB229" i="15"/>
  <c r="AB237" i="15"/>
  <c r="AA226" i="15"/>
  <c r="AA234" i="15"/>
  <c r="Z223" i="15"/>
  <c r="Z231" i="15"/>
  <c r="Z239" i="15"/>
  <c r="AC233" i="15"/>
  <c r="AC222" i="15"/>
  <c r="AB230" i="15"/>
  <c r="AB238" i="15"/>
  <c r="AA227" i="15"/>
  <c r="AA235" i="15"/>
  <c r="Z224" i="15"/>
  <c r="Z232" i="15"/>
  <c r="Z240" i="15"/>
  <c r="AB226" i="15"/>
  <c r="AA223" i="15"/>
  <c r="Z228" i="15"/>
  <c r="AC238" i="15"/>
  <c r="AA224" i="15"/>
  <c r="Z237" i="15"/>
  <c r="Z230" i="15"/>
  <c r="AC225" i="15"/>
  <c r="AC226" i="15"/>
  <c r="AC234" i="15"/>
  <c r="AB223" i="15"/>
  <c r="AB231" i="15"/>
  <c r="AB239" i="15"/>
  <c r="AA228" i="15"/>
  <c r="AA236" i="15"/>
  <c r="Z225" i="15"/>
  <c r="Z233" i="15"/>
  <c r="Z222" i="15"/>
  <c r="AC229" i="15"/>
  <c r="AA231" i="15"/>
  <c r="AB235" i="15"/>
  <c r="AA240" i="15"/>
  <c r="AA225" i="15"/>
  <c r="Z238" i="15"/>
  <c r="AC227" i="15"/>
  <c r="AC235" i="15"/>
  <c r="AB224" i="15"/>
  <c r="AB232" i="15"/>
  <c r="AB240" i="15"/>
  <c r="AA229" i="15"/>
  <c r="AA237" i="15"/>
  <c r="Z226" i="15"/>
  <c r="Z234" i="15"/>
  <c r="AC228" i="15"/>
  <c r="AC236" i="15"/>
  <c r="AB225" i="15"/>
  <c r="AB233" i="15"/>
  <c r="AB222" i="15"/>
  <c r="AA230" i="15"/>
  <c r="AA238" i="15"/>
  <c r="Z227" i="15"/>
  <c r="Z235" i="15"/>
  <c r="AC237" i="15"/>
  <c r="AB234" i="15"/>
  <c r="AA239" i="15"/>
  <c r="Z236" i="15"/>
  <c r="AB227" i="15"/>
  <c r="AA232" i="15"/>
  <c r="Z229" i="15"/>
  <c r="AA222" i="15"/>
  <c r="AC230" i="15"/>
  <c r="AA181" i="15"/>
  <c r="AA265" i="15" l="1"/>
  <c r="AA245" i="15"/>
  <c r="AA256" i="15"/>
  <c r="AA276" i="15"/>
  <c r="Z270" i="15"/>
  <c r="Z250" i="15"/>
  <c r="Z272" i="15"/>
  <c r="Z252" i="15"/>
  <c r="Z279" i="15"/>
  <c r="Z259" i="15"/>
  <c r="AC252" i="15"/>
  <c r="AC272" i="15"/>
  <c r="AA249" i="15"/>
  <c r="AA269" i="15"/>
  <c r="Z277" i="15"/>
  <c r="Z257" i="15"/>
  <c r="Z264" i="15"/>
  <c r="Z244" i="15"/>
  <c r="Z271" i="15"/>
  <c r="Z251" i="15"/>
  <c r="AC244" i="15"/>
  <c r="AC264" i="15"/>
  <c r="AA250" i="15"/>
  <c r="AA270" i="15"/>
  <c r="AA279" i="15"/>
  <c r="AA259" i="15"/>
  <c r="AB260" i="15"/>
  <c r="AB280" i="15"/>
  <c r="AB255" i="15"/>
  <c r="AB275" i="15"/>
  <c r="AB259" i="15"/>
  <c r="AB279" i="15"/>
  <c r="AA264" i="15"/>
  <c r="AA244" i="15"/>
  <c r="AA275" i="15"/>
  <c r="AA255" i="15"/>
  <c r="Z263" i="15"/>
  <c r="Z243" i="15"/>
  <c r="AA273" i="15"/>
  <c r="AA253" i="15"/>
  <c r="AA248" i="15"/>
  <c r="AA268" i="15"/>
  <c r="AB272" i="15"/>
  <c r="AB252" i="15"/>
  <c r="AA274" i="15"/>
  <c r="AA254" i="15"/>
  <c r="AB276" i="15"/>
  <c r="AB256" i="15"/>
  <c r="AA280" i="15"/>
  <c r="AA260" i="15"/>
  <c r="AB274" i="15"/>
  <c r="AB254" i="15"/>
  <c r="AC258" i="15"/>
  <c r="AC278" i="15"/>
  <c r="AC277" i="15"/>
  <c r="AC257" i="15"/>
  <c r="AC276" i="15"/>
  <c r="AC256" i="15"/>
  <c r="AB264" i="15"/>
  <c r="AB244" i="15"/>
  <c r="AC269" i="15"/>
  <c r="AC249" i="15"/>
  <c r="AB243" i="15"/>
  <c r="AB263" i="15"/>
  <c r="Z248" i="15"/>
  <c r="Z268" i="15"/>
  <c r="AB258" i="15"/>
  <c r="AB278" i="15"/>
  <c r="AA266" i="15"/>
  <c r="AA246" i="15"/>
  <c r="AB268" i="15"/>
  <c r="AB248" i="15"/>
  <c r="AB247" i="15"/>
  <c r="AB267" i="15"/>
  <c r="AB262" i="15"/>
  <c r="AB242" i="15"/>
  <c r="AB273" i="15"/>
  <c r="AB253" i="15"/>
  <c r="AA271" i="15"/>
  <c r="AA251" i="15"/>
  <c r="AC250" i="15"/>
  <c r="AC270" i="15"/>
  <c r="AC268" i="15"/>
  <c r="AC248" i="15"/>
  <c r="AC275" i="15"/>
  <c r="AC255" i="15"/>
  <c r="Z262" i="15"/>
  <c r="Z242" i="15"/>
  <c r="AC274" i="15"/>
  <c r="AC254" i="15"/>
  <c r="AA263" i="15"/>
  <c r="AA243" i="15"/>
  <c r="AB250" i="15"/>
  <c r="AB270" i="15"/>
  <c r="AB277" i="15"/>
  <c r="AB257" i="15"/>
  <c r="AC279" i="15"/>
  <c r="AC259" i="15"/>
  <c r="AA257" i="15"/>
  <c r="AA277" i="15"/>
  <c r="AB265" i="15"/>
  <c r="AB245" i="15"/>
  <c r="AA267" i="15"/>
  <c r="AA247" i="15"/>
  <c r="Z255" i="15"/>
  <c r="Z275" i="15"/>
  <c r="Z269" i="15"/>
  <c r="Z249" i="15"/>
  <c r="Z247" i="15"/>
  <c r="Z267" i="15"/>
  <c r="Z254" i="15"/>
  <c r="Z274" i="15"/>
  <c r="AC267" i="15"/>
  <c r="AC247" i="15"/>
  <c r="Z273" i="15"/>
  <c r="Z253" i="15"/>
  <c r="AC266" i="15"/>
  <c r="AC246" i="15"/>
  <c r="AB266" i="15"/>
  <c r="AB246" i="15"/>
  <c r="AC242" i="15"/>
  <c r="AC262" i="15"/>
  <c r="AB269" i="15"/>
  <c r="AB249" i="15"/>
  <c r="AC271" i="15"/>
  <c r="AC251" i="15"/>
  <c r="Z256" i="15"/>
  <c r="Z276" i="15"/>
  <c r="AB251" i="15"/>
  <c r="AB271" i="15"/>
  <c r="AA262" i="15"/>
  <c r="AA242" i="15"/>
  <c r="AA272" i="15"/>
  <c r="AA252" i="15"/>
  <c r="AA258" i="15"/>
  <c r="AA278" i="15"/>
  <c r="Z246" i="15"/>
  <c r="Z266" i="15"/>
  <c r="Z278" i="15"/>
  <c r="Z258" i="15"/>
  <c r="Z265" i="15"/>
  <c r="Z245" i="15"/>
  <c r="AC245" i="15"/>
  <c r="AC265" i="15"/>
  <c r="Z280" i="15"/>
  <c r="Z260" i="15"/>
  <c r="AC253" i="15"/>
  <c r="AC273" i="15"/>
  <c r="AC260" i="15"/>
  <c r="AC280" i="15"/>
  <c r="AC263" i="15"/>
  <c r="AC243" i="15"/>
  <c r="AC30" i="15"/>
  <c r="Y202" i="15"/>
  <c r="Z202" i="15" s="1"/>
  <c r="AA202" i="15" s="1"/>
  <c r="AB202" i="15" s="1"/>
  <c r="Y213" i="15"/>
  <c r="Y208" i="15"/>
  <c r="Z208" i="15" s="1"/>
  <c r="AA208" i="15" s="1"/>
  <c r="AB208" i="15" s="1"/>
  <c r="Y203" i="15"/>
  <c r="Z203" i="15" s="1"/>
  <c r="AA203" i="15" s="1"/>
  <c r="AB203" i="15" s="1"/>
  <c r="Y204" i="15"/>
  <c r="Z204" i="15" s="1"/>
  <c r="AA204" i="15" s="1"/>
  <c r="AB204" i="15" s="1"/>
  <c r="Y205" i="15"/>
  <c r="Z205" i="15" s="1"/>
  <c r="AA205" i="15" s="1"/>
  <c r="AB205" i="15" s="1"/>
  <c r="Y206" i="15"/>
  <c r="Z206" i="15" s="1"/>
  <c r="AA206" i="15" s="1"/>
  <c r="AB206" i="15" s="1"/>
  <c r="Y207" i="15"/>
  <c r="Z207" i="15" s="1"/>
  <c r="AA207" i="15" s="1"/>
  <c r="AB207" i="15" s="1"/>
  <c r="Y209" i="15"/>
  <c r="Z209" i="15" s="1"/>
  <c r="AA209" i="15" s="1"/>
  <c r="AB209" i="15" s="1"/>
  <c r="Y210" i="15"/>
  <c r="Z210" i="15" s="1"/>
  <c r="AA210" i="15" s="1"/>
  <c r="AB210" i="15" s="1"/>
  <c r="Y211" i="15"/>
  <c r="Z211" i="15" s="1"/>
  <c r="AA211" i="15" s="1"/>
  <c r="AB211" i="15" s="1"/>
  <c r="Y212" i="15"/>
  <c r="Z212" i="15" s="1"/>
  <c r="AA212" i="15" s="1"/>
  <c r="AB212" i="15" s="1"/>
  <c r="Y214" i="15"/>
  <c r="Z214" i="15" s="1"/>
  <c r="AA214" i="15" s="1"/>
  <c r="AB214" i="15" s="1"/>
  <c r="Y215" i="15"/>
  <c r="Z215" i="15" s="1"/>
  <c r="AA215" i="15" s="1"/>
  <c r="AB215" i="15" s="1"/>
  <c r="Y216" i="15"/>
  <c r="Z216" i="15" s="1"/>
  <c r="AA216" i="15" s="1"/>
  <c r="AB216" i="15" s="1"/>
  <c r="Y217" i="15"/>
  <c r="Z217" i="15" s="1"/>
  <c r="AA217" i="15" s="1"/>
  <c r="AB217" i="15" s="1"/>
  <c r="Y218" i="15"/>
  <c r="Z218" i="15" s="1"/>
  <c r="AA218" i="15" s="1"/>
  <c r="AB218" i="15" s="1"/>
  <c r="Y219" i="15"/>
  <c r="Z219" i="15" s="1"/>
  <c r="AA219" i="15" s="1"/>
  <c r="AB219" i="15" s="1"/>
  <c r="Y182" i="15"/>
  <c r="AN162" i="15" s="1"/>
  <c r="Y183" i="15"/>
  <c r="AP163" i="15" s="1"/>
  <c r="Y184" i="15"/>
  <c r="Y185" i="15"/>
  <c r="AO165" i="15" s="1"/>
  <c r="Y186" i="15"/>
  <c r="AP166" i="15" s="1"/>
  <c r="Y187" i="15"/>
  <c r="Y188" i="15"/>
  <c r="AP168" i="15" s="1"/>
  <c r="Y189" i="15"/>
  <c r="AP169" i="15" s="1"/>
  <c r="Y190" i="15"/>
  <c r="AP170" i="15" s="1"/>
  <c r="Y191" i="15"/>
  <c r="AN171" i="15" s="1"/>
  <c r="Y192" i="15"/>
  <c r="AP172" i="15" s="1"/>
  <c r="Y193" i="15"/>
  <c r="Y194" i="15"/>
  <c r="AP174" i="15" s="1"/>
  <c r="Y195" i="15"/>
  <c r="AP175" i="15" s="1"/>
  <c r="Y196" i="15"/>
  <c r="AP176" i="15" s="1"/>
  <c r="Y197" i="15"/>
  <c r="AN177" i="15" s="1"/>
  <c r="Y198" i="15"/>
  <c r="AP178" i="15" s="1"/>
  <c r="Y199" i="15"/>
  <c r="AO179" i="15" s="1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J161" i="15"/>
  <c r="AI161" i="15"/>
  <c r="AG161" i="15"/>
  <c r="AF161" i="15"/>
  <c r="AE161" i="15"/>
  <c r="AD161" i="15"/>
  <c r="AE256" i="15" l="1"/>
  <c r="AE254" i="15"/>
  <c r="AE273" i="15"/>
  <c r="AE247" i="15"/>
  <c r="AE253" i="15"/>
  <c r="AE276" i="15"/>
  <c r="AE274" i="15"/>
  <c r="AE242" i="15"/>
  <c r="AE263" i="15"/>
  <c r="AE257" i="15"/>
  <c r="AE252" i="15"/>
  <c r="AE262" i="15"/>
  <c r="AE245" i="15"/>
  <c r="AE267" i="15"/>
  <c r="AE243" i="15"/>
  <c r="AE250" i="15"/>
  <c r="AE265" i="15"/>
  <c r="AE270" i="15"/>
  <c r="AE258" i="15"/>
  <c r="AE249" i="15"/>
  <c r="AE277" i="15"/>
  <c r="AE251" i="15"/>
  <c r="AE272" i="15"/>
  <c r="AE278" i="15"/>
  <c r="AE269" i="15"/>
  <c r="AE271" i="15"/>
  <c r="AE260" i="15"/>
  <c r="AE266" i="15"/>
  <c r="AE275" i="15"/>
  <c r="AE268" i="15"/>
  <c r="AE244" i="15"/>
  <c r="AE259" i="15"/>
  <c r="AE280" i="15"/>
  <c r="AE246" i="15"/>
  <c r="AE255" i="15"/>
  <c r="AE248" i="15"/>
  <c r="AE264" i="15"/>
  <c r="AE279" i="15"/>
  <c r="AT172" i="15"/>
  <c r="AX172" i="15" s="1"/>
  <c r="BB172" i="15" s="1"/>
  <c r="BF172" i="15" s="1"/>
  <c r="BJ172" i="15" s="1"/>
  <c r="BN172" i="15" s="1"/>
  <c r="AT174" i="15"/>
  <c r="AX174" i="15" s="1"/>
  <c r="BB174" i="15" s="1"/>
  <c r="BF174" i="15" s="1"/>
  <c r="BJ174" i="15" s="1"/>
  <c r="BN174" i="15" s="1"/>
  <c r="AT175" i="15"/>
  <c r="AX175" i="15" s="1"/>
  <c r="BB175" i="15" s="1"/>
  <c r="BF175" i="15" s="1"/>
  <c r="BJ175" i="15" s="1"/>
  <c r="BN175" i="15" s="1"/>
  <c r="AT176" i="15"/>
  <c r="AX176" i="15" s="1"/>
  <c r="BB176" i="15" s="1"/>
  <c r="BF176" i="15" s="1"/>
  <c r="BJ176" i="15" s="1"/>
  <c r="BN176" i="15" s="1"/>
  <c r="AT178" i="15"/>
  <c r="AX178" i="15" s="1"/>
  <c r="BB178" i="15" s="1"/>
  <c r="BF178" i="15" s="1"/>
  <c r="BJ178" i="15" s="1"/>
  <c r="BN178" i="15" s="1"/>
  <c r="AT170" i="15"/>
  <c r="AX170" i="15" s="1"/>
  <c r="BB170" i="15" s="1"/>
  <c r="BF170" i="15" s="1"/>
  <c r="BJ170" i="15" s="1"/>
  <c r="BN170" i="15" s="1"/>
  <c r="AT169" i="15"/>
  <c r="AX169" i="15" s="1"/>
  <c r="BB169" i="15" s="1"/>
  <c r="BF169" i="15" s="1"/>
  <c r="BJ169" i="15" s="1"/>
  <c r="BN169" i="15" s="1"/>
  <c r="AT168" i="15"/>
  <c r="AX168" i="15" s="1"/>
  <c r="BB168" i="15" s="1"/>
  <c r="BF168" i="15" s="1"/>
  <c r="BJ168" i="15" s="1"/>
  <c r="BN168" i="15" s="1"/>
  <c r="AT166" i="15"/>
  <c r="AX166" i="15" s="1"/>
  <c r="BB166" i="15" s="1"/>
  <c r="BF166" i="15" s="1"/>
  <c r="BJ166" i="15" s="1"/>
  <c r="BN166" i="15" s="1"/>
  <c r="AT163" i="15"/>
  <c r="AX163" i="15" s="1"/>
  <c r="BB163" i="15" s="1"/>
  <c r="BF163" i="15" s="1"/>
  <c r="BJ163" i="15" s="1"/>
  <c r="BN163" i="15" s="1"/>
  <c r="AO168" i="15"/>
  <c r="AS168" i="15" s="1"/>
  <c r="AW168" i="15" s="1"/>
  <c r="BA168" i="15" s="1"/>
  <c r="BE168" i="15" s="1"/>
  <c r="BI168" i="15" s="1"/>
  <c r="BM168" i="15" s="1"/>
  <c r="AA188" i="15"/>
  <c r="Z213" i="15"/>
  <c r="AA213" i="15" s="1"/>
  <c r="AN168" i="15"/>
  <c r="AR168" i="15" s="1"/>
  <c r="AV168" i="15" s="1"/>
  <c r="AZ168" i="15" s="1"/>
  <c r="BD168" i="15" s="1"/>
  <c r="BH168" i="15" s="1"/>
  <c r="BL168" i="15" s="1"/>
  <c r="AO161" i="15"/>
  <c r="AN161" i="15"/>
  <c r="AO176" i="15"/>
  <c r="AS176" i="15" s="1"/>
  <c r="AW176" i="15" s="1"/>
  <c r="BA176" i="15" s="1"/>
  <c r="BE176" i="15" s="1"/>
  <c r="BI176" i="15" s="1"/>
  <c r="BM176" i="15" s="1"/>
  <c r="AN176" i="15"/>
  <c r="AR176" i="15" s="1"/>
  <c r="AV176" i="15" s="1"/>
  <c r="AZ176" i="15" s="1"/>
  <c r="BD176" i="15" s="1"/>
  <c r="BH176" i="15" s="1"/>
  <c r="BL176" i="15" s="1"/>
  <c r="AP177" i="15"/>
  <c r="AN179" i="15"/>
  <c r="AP179" i="15"/>
  <c r="AP171" i="15"/>
  <c r="AO169" i="15"/>
  <c r="AS169" i="15" s="1"/>
  <c r="AW169" i="15" s="1"/>
  <c r="BA169" i="15" s="1"/>
  <c r="BE169" i="15" s="1"/>
  <c r="BI169" i="15" s="1"/>
  <c r="BM169" i="15" s="1"/>
  <c r="AO163" i="15"/>
  <c r="AS163" i="15" s="1"/>
  <c r="AW163" i="15" s="1"/>
  <c r="BA163" i="15" s="1"/>
  <c r="BE163" i="15" s="1"/>
  <c r="BI163" i="15" s="1"/>
  <c r="AN163" i="15"/>
  <c r="AR163" i="15" s="1"/>
  <c r="AV163" i="15" s="1"/>
  <c r="AZ163" i="15" s="1"/>
  <c r="BD163" i="15" s="1"/>
  <c r="BH163" i="15" s="1"/>
  <c r="AO174" i="15"/>
  <c r="AS174" i="15" s="1"/>
  <c r="AW174" i="15" s="1"/>
  <c r="BA174" i="15" s="1"/>
  <c r="BE174" i="15" s="1"/>
  <c r="BI174" i="15" s="1"/>
  <c r="AO166" i="15"/>
  <c r="AS166" i="15" s="1"/>
  <c r="AW166" i="15" s="1"/>
  <c r="BA166" i="15" s="1"/>
  <c r="BE166" i="15" s="1"/>
  <c r="BI166" i="15" s="1"/>
  <c r="AN174" i="15"/>
  <c r="AR174" i="15" s="1"/>
  <c r="AV174" i="15" s="1"/>
  <c r="AZ174" i="15" s="1"/>
  <c r="BD174" i="15" s="1"/>
  <c r="BH174" i="15" s="1"/>
  <c r="AN166" i="15"/>
  <c r="AR166" i="15" s="1"/>
  <c r="AV166" i="15" s="1"/>
  <c r="AZ166" i="15" s="1"/>
  <c r="BD166" i="15" s="1"/>
  <c r="BH166" i="15" s="1"/>
  <c r="AN165" i="15"/>
  <c r="AN173" i="15"/>
  <c r="AP165" i="15"/>
  <c r="AP173" i="15"/>
  <c r="AO173" i="15"/>
  <c r="AO172" i="15"/>
  <c r="AS172" i="15" s="1"/>
  <c r="AW172" i="15" s="1"/>
  <c r="BA172" i="15" s="1"/>
  <c r="BE172" i="15" s="1"/>
  <c r="BI172" i="15" s="1"/>
  <c r="AN172" i="15"/>
  <c r="AR172" i="15" s="1"/>
  <c r="AV172" i="15" s="1"/>
  <c r="AZ172" i="15" s="1"/>
  <c r="BD172" i="15" s="1"/>
  <c r="BH172" i="15" s="1"/>
  <c r="AP161" i="15"/>
  <c r="AO164" i="15"/>
  <c r="AN164" i="15"/>
  <c r="AP164" i="15"/>
  <c r="AO171" i="15"/>
  <c r="AN175" i="15"/>
  <c r="AR175" i="15" s="1"/>
  <c r="AV175" i="15" s="1"/>
  <c r="AZ175" i="15" s="1"/>
  <c r="BD175" i="15" s="1"/>
  <c r="BH175" i="15" s="1"/>
  <c r="AP167" i="15"/>
  <c r="AN169" i="15"/>
  <c r="AR169" i="15" s="1"/>
  <c r="AV169" i="15" s="1"/>
  <c r="AZ169" i="15" s="1"/>
  <c r="BD169" i="15" s="1"/>
  <c r="BH169" i="15" s="1"/>
  <c r="AP162" i="15"/>
  <c r="AO177" i="15"/>
  <c r="AO167" i="15"/>
  <c r="AO170" i="15"/>
  <c r="AS170" i="15" s="1"/>
  <c r="AW170" i="15" s="1"/>
  <c r="BA170" i="15" s="1"/>
  <c r="BE170" i="15" s="1"/>
  <c r="BI170" i="15" s="1"/>
  <c r="BM170" i="15" s="1"/>
  <c r="AN167" i="15"/>
  <c r="AO175" i="15"/>
  <c r="AS175" i="15" s="1"/>
  <c r="AW175" i="15" s="1"/>
  <c r="BA175" i="15" s="1"/>
  <c r="BE175" i="15" s="1"/>
  <c r="BI175" i="15" s="1"/>
  <c r="AA185" i="15"/>
  <c r="AA194" i="15"/>
  <c r="AN170" i="15"/>
  <c r="AR170" i="15" s="1"/>
  <c r="AV170" i="15" s="1"/>
  <c r="AZ170" i="15" s="1"/>
  <c r="BD170" i="15" s="1"/>
  <c r="BH170" i="15" s="1"/>
  <c r="BL170" i="15" s="1"/>
  <c r="AO178" i="15"/>
  <c r="AS178" i="15" s="1"/>
  <c r="AW178" i="15" s="1"/>
  <c r="BA178" i="15" s="1"/>
  <c r="BE178" i="15" s="1"/>
  <c r="BI178" i="15" s="1"/>
  <c r="AN178" i="15"/>
  <c r="AR178" i="15" s="1"/>
  <c r="AV178" i="15" s="1"/>
  <c r="AZ178" i="15" s="1"/>
  <c r="BD178" i="15" s="1"/>
  <c r="BH178" i="15" s="1"/>
  <c r="AO162" i="15"/>
  <c r="BM178" i="15" l="1"/>
  <c r="AR115" i="15" s="1"/>
  <c r="BM166" i="15"/>
  <c r="AR103" i="15" s="1"/>
  <c r="BM175" i="15"/>
  <c r="AR112" i="15" s="1"/>
  <c r="BL175" i="15"/>
  <c r="AQ112" i="15" s="1"/>
  <c r="BM174" i="15"/>
  <c r="AR111" i="15" s="1"/>
  <c r="BL178" i="15"/>
  <c r="AQ115" i="15" s="1"/>
  <c r="BL163" i="15"/>
  <c r="AQ100" i="15" s="1"/>
  <c r="BL166" i="15"/>
  <c r="AQ103" i="15" s="1"/>
  <c r="BM163" i="15"/>
  <c r="AR100" i="15" s="1"/>
  <c r="BL169" i="15"/>
  <c r="AQ106" i="15" s="1"/>
  <c r="BL172" i="15"/>
  <c r="AQ109" i="15" s="1"/>
  <c r="BL174" i="15"/>
  <c r="AQ111" i="15" s="1"/>
  <c r="BM172" i="15"/>
  <c r="AR109" i="15" s="1"/>
  <c r="AQ113" i="15"/>
  <c r="AR113" i="15"/>
  <c r="AA191" i="15"/>
  <c r="AA197" i="15"/>
  <c r="AA182" i="15"/>
  <c r="AR105" i="15"/>
  <c r="AR107" i="15"/>
  <c r="AQ107" i="15"/>
  <c r="AR106" i="15"/>
  <c r="AQ105" i="15"/>
  <c r="AR171" i="15"/>
  <c r="AV171" i="15" s="1"/>
  <c r="AZ171" i="15" s="1"/>
  <c r="BD171" i="15" s="1"/>
  <c r="BH171" i="15" s="1"/>
  <c r="BL171" i="15" s="1"/>
  <c r="AT171" i="15"/>
  <c r="AX171" i="15" s="1"/>
  <c r="BB171" i="15" s="1"/>
  <c r="BF171" i="15" s="1"/>
  <c r="BJ171" i="15" s="1"/>
  <c r="BN171" i="15" s="1"/>
  <c r="AS171" i="15"/>
  <c r="AW171" i="15" s="1"/>
  <c r="BA171" i="15" s="1"/>
  <c r="BE171" i="15" s="1"/>
  <c r="BI171" i="15" s="1"/>
  <c r="BM171" i="15" s="1"/>
  <c r="AA192" i="15"/>
  <c r="AS173" i="15"/>
  <c r="AW173" i="15" s="1"/>
  <c r="BA173" i="15" s="1"/>
  <c r="BE173" i="15" s="1"/>
  <c r="BI173" i="15" s="1"/>
  <c r="BM173" i="15" s="1"/>
  <c r="AR173" i="15"/>
  <c r="AV173" i="15" s="1"/>
  <c r="AZ173" i="15" s="1"/>
  <c r="BD173" i="15" s="1"/>
  <c r="BH173" i="15" s="1"/>
  <c r="BL173" i="15" s="1"/>
  <c r="AT173" i="15"/>
  <c r="AX173" i="15" s="1"/>
  <c r="BB173" i="15" s="1"/>
  <c r="BF173" i="15" s="1"/>
  <c r="BJ173" i="15" s="1"/>
  <c r="BN173" i="15" s="1"/>
  <c r="AA195" i="15"/>
  <c r="AA196" i="15"/>
  <c r="AS177" i="15"/>
  <c r="AW177" i="15" s="1"/>
  <c r="BA177" i="15" s="1"/>
  <c r="BE177" i="15" s="1"/>
  <c r="BI177" i="15" s="1"/>
  <c r="BM177" i="15" s="1"/>
  <c r="AT177" i="15"/>
  <c r="AX177" i="15" s="1"/>
  <c r="BB177" i="15" s="1"/>
  <c r="BF177" i="15" s="1"/>
  <c r="BJ177" i="15" s="1"/>
  <c r="BN177" i="15" s="1"/>
  <c r="AR177" i="15"/>
  <c r="AV177" i="15" s="1"/>
  <c r="AZ177" i="15" s="1"/>
  <c r="BD177" i="15" s="1"/>
  <c r="BH177" i="15" s="1"/>
  <c r="BL177" i="15" s="1"/>
  <c r="AA198" i="15"/>
  <c r="AR179" i="15"/>
  <c r="AV179" i="15" s="1"/>
  <c r="AZ179" i="15" s="1"/>
  <c r="BD179" i="15" s="1"/>
  <c r="BH179" i="15" s="1"/>
  <c r="BL179" i="15" s="1"/>
  <c r="AS179" i="15"/>
  <c r="AW179" i="15" s="1"/>
  <c r="BA179" i="15" s="1"/>
  <c r="BE179" i="15" s="1"/>
  <c r="BI179" i="15" s="1"/>
  <c r="BM179" i="15" s="1"/>
  <c r="AT179" i="15"/>
  <c r="AX179" i="15" s="1"/>
  <c r="BB179" i="15" s="1"/>
  <c r="BF179" i="15" s="1"/>
  <c r="BJ179" i="15" s="1"/>
  <c r="BN179" i="15" s="1"/>
  <c r="AA189" i="15"/>
  <c r="AA187" i="15"/>
  <c r="AR167" i="15"/>
  <c r="AV167" i="15" s="1"/>
  <c r="AZ167" i="15" s="1"/>
  <c r="BD167" i="15" s="1"/>
  <c r="BH167" i="15" s="1"/>
  <c r="BL167" i="15" s="1"/>
  <c r="AT167" i="15"/>
  <c r="AX167" i="15" s="1"/>
  <c r="BB167" i="15" s="1"/>
  <c r="BF167" i="15" s="1"/>
  <c r="BJ167" i="15" s="1"/>
  <c r="BN167" i="15" s="1"/>
  <c r="AS167" i="15"/>
  <c r="AW167" i="15" s="1"/>
  <c r="BA167" i="15" s="1"/>
  <c r="BE167" i="15" s="1"/>
  <c r="BI167" i="15" s="1"/>
  <c r="BM167" i="15" s="1"/>
  <c r="AA186" i="15"/>
  <c r="AR165" i="15"/>
  <c r="AV165" i="15" s="1"/>
  <c r="AZ165" i="15" s="1"/>
  <c r="BD165" i="15" s="1"/>
  <c r="BH165" i="15" s="1"/>
  <c r="BL165" i="15" s="1"/>
  <c r="AS165" i="15"/>
  <c r="AW165" i="15" s="1"/>
  <c r="BA165" i="15" s="1"/>
  <c r="BE165" i="15" s="1"/>
  <c r="BI165" i="15" s="1"/>
  <c r="BM165" i="15" s="1"/>
  <c r="AT165" i="15"/>
  <c r="AX165" i="15" s="1"/>
  <c r="BB165" i="15" s="1"/>
  <c r="BF165" i="15" s="1"/>
  <c r="BJ165" i="15" s="1"/>
  <c r="BN165" i="15" s="1"/>
  <c r="AA184" i="15"/>
  <c r="AR164" i="15"/>
  <c r="AV164" i="15" s="1"/>
  <c r="AZ164" i="15" s="1"/>
  <c r="BD164" i="15" s="1"/>
  <c r="BH164" i="15" s="1"/>
  <c r="BL164" i="15" s="1"/>
  <c r="AS164" i="15"/>
  <c r="AW164" i="15" s="1"/>
  <c r="BA164" i="15" s="1"/>
  <c r="BE164" i="15" s="1"/>
  <c r="BI164" i="15" s="1"/>
  <c r="BM164" i="15" s="1"/>
  <c r="AT164" i="15"/>
  <c r="AX164" i="15" s="1"/>
  <c r="BB164" i="15" s="1"/>
  <c r="BF164" i="15" s="1"/>
  <c r="BJ164" i="15" s="1"/>
  <c r="BN164" i="15" s="1"/>
  <c r="AS162" i="15"/>
  <c r="AW162" i="15" s="1"/>
  <c r="BA162" i="15" s="1"/>
  <c r="BE162" i="15" s="1"/>
  <c r="BI162" i="15" s="1"/>
  <c r="BM162" i="15" s="1"/>
  <c r="AT162" i="15"/>
  <c r="AX162" i="15" s="1"/>
  <c r="BB162" i="15" s="1"/>
  <c r="BF162" i="15" s="1"/>
  <c r="BJ162" i="15" s="1"/>
  <c r="BN162" i="15" s="1"/>
  <c r="AR162" i="15"/>
  <c r="AV162" i="15" s="1"/>
  <c r="AZ162" i="15" s="1"/>
  <c r="BD162" i="15" s="1"/>
  <c r="BH162" i="15" s="1"/>
  <c r="BL162" i="15" s="1"/>
  <c r="AR161" i="15"/>
  <c r="AV161" i="15" s="1"/>
  <c r="AZ161" i="15" s="1"/>
  <c r="BD161" i="15" s="1"/>
  <c r="BH161" i="15" s="1"/>
  <c r="BL161" i="15" s="1"/>
  <c r="AT161" i="15"/>
  <c r="AX161" i="15" s="1"/>
  <c r="BB161" i="15" s="1"/>
  <c r="BF161" i="15" s="1"/>
  <c r="BJ161" i="15" s="1"/>
  <c r="BN161" i="15" s="1"/>
  <c r="AS161" i="15"/>
  <c r="AW161" i="15" s="1"/>
  <c r="BA161" i="15" s="1"/>
  <c r="BE161" i="15" s="1"/>
  <c r="BI161" i="15" s="1"/>
  <c r="BM161" i="15" s="1"/>
  <c r="AB213" i="15"/>
  <c r="AA190" i="15"/>
  <c r="AA183" i="15"/>
  <c r="AA199" i="15"/>
  <c r="AO69" i="15" l="1"/>
  <c r="AN69" i="15"/>
  <c r="AR98" i="15"/>
  <c r="AQ98" i="15"/>
  <c r="AQ99" i="15"/>
  <c r="AR108" i="15"/>
  <c r="AR99" i="15"/>
  <c r="AQ104" i="15"/>
  <c r="AQ114" i="15"/>
  <c r="AQ108" i="15"/>
  <c r="AQ110" i="15"/>
  <c r="AR110" i="15"/>
  <c r="AR114" i="15"/>
  <c r="AR116" i="15"/>
  <c r="AQ116" i="15"/>
  <c r="AR104" i="15"/>
  <c r="AR102" i="15"/>
  <c r="AQ102" i="15"/>
  <c r="AR101" i="15"/>
  <c r="AQ101" i="15"/>
  <c r="AN65" i="15" l="1"/>
  <c r="AO65" i="15"/>
  <c r="AA193" i="15"/>
  <c r="AO73" i="15" l="1"/>
  <c r="AN73" i="15"/>
  <c r="AO66" i="15"/>
  <c r="AN63" i="15"/>
  <c r="AO63" i="15"/>
  <c r="AN70" i="15"/>
  <c r="AO70" i="15"/>
  <c r="AO78" i="15"/>
  <c r="AN67" i="15"/>
  <c r="AO67" i="15"/>
  <c r="AO80" i="15"/>
  <c r="AN79" i="15"/>
  <c r="AN66" i="15"/>
  <c r="AO68" i="15"/>
  <c r="AO79" i="15"/>
  <c r="AN76" i="15"/>
  <c r="AO76" i="15"/>
  <c r="AO77" i="15"/>
  <c r="AN77" i="15"/>
  <c r="AN78" i="15"/>
  <c r="AN80" i="15"/>
  <c r="AO81" i="15"/>
  <c r="AN81" i="15"/>
  <c r="AO71" i="15"/>
  <c r="AN71" i="15"/>
  <c r="AN68" i="15"/>
  <c r="AO64" i="15"/>
  <c r="AN64" i="15"/>
  <c r="AO74" i="15" l="1"/>
  <c r="AN74" i="15"/>
  <c r="AN72" i="15"/>
  <c r="AO72" i="15"/>
  <c r="AO75" i="15" l="1"/>
  <c r="AN75" i="15"/>
  <c r="L340" i="15" l="1"/>
  <c r="Y340" i="15"/>
  <c r="X340" i="15"/>
  <c r="V340" i="15"/>
  <c r="AA340" i="15"/>
  <c r="U340" i="15"/>
  <c r="AE340" i="15"/>
  <c r="AD340" i="15"/>
  <c r="AB340" i="15"/>
  <c r="E340" i="15"/>
  <c r="I340" i="15"/>
  <c r="H340" i="15"/>
  <c r="C340" i="15"/>
  <c r="K340" i="15"/>
  <c r="F340" i="15"/>
  <c r="AE38" i="15" l="1"/>
  <c r="AF38" i="15" l="1"/>
  <c r="AG38" i="15"/>
  <c r="AI30" i="15" l="1"/>
  <c r="AI29" i="15"/>
  <c r="AI31" i="15"/>
  <c r="D126" i="15" l="1"/>
  <c r="B126" i="15"/>
  <c r="C126" i="15"/>
  <c r="B124" i="15"/>
  <c r="M6" i="15"/>
  <c r="C124" i="15"/>
  <c r="D124" i="15"/>
  <c r="E125" i="15" l="1"/>
  <c r="B118" i="15"/>
  <c r="D122" i="15"/>
  <c r="F124" i="15"/>
  <c r="F126" i="15"/>
  <c r="B122" i="15"/>
  <c r="C118" i="15"/>
  <c r="J131" i="15"/>
  <c r="J137" i="15" s="1"/>
  <c r="J143" i="15" s="1"/>
  <c r="N143" i="15" s="1"/>
  <c r="R143" i="15" s="1"/>
  <c r="C122" i="15"/>
  <c r="K131" i="15"/>
  <c r="K137" i="15" s="1"/>
  <c r="K143" i="15" s="1"/>
  <c r="O143" i="15" s="1"/>
  <c r="S143" i="15" s="1"/>
  <c r="K8" i="15" s="1"/>
  <c r="I131" i="15"/>
  <c r="D118" i="15"/>
  <c r="J132" i="15"/>
  <c r="J138" i="15" s="1"/>
  <c r="J144" i="15" s="1"/>
  <c r="N144" i="15" s="1"/>
  <c r="R144" i="15" s="1"/>
  <c r="K132" i="15"/>
  <c r="K138" i="15" s="1"/>
  <c r="K144" i="15" s="1"/>
  <c r="O144" i="15" s="1"/>
  <c r="S144" i="15" s="1"/>
  <c r="K10" i="15" s="1"/>
  <c r="F337" i="15" s="1"/>
  <c r="I132" i="15"/>
  <c r="I138" i="15" s="1"/>
  <c r="I144" i="15" s="1"/>
  <c r="M144" i="15" s="1"/>
  <c r="Q144" i="15" s="1"/>
  <c r="M3" i="15" l="1"/>
  <c r="AN91" i="15"/>
  <c r="I10" i="15"/>
  <c r="F122" i="15"/>
  <c r="I130" i="15" s="1"/>
  <c r="I136" i="15" s="1"/>
  <c r="I142" i="15" s="1"/>
  <c r="M142" i="15" s="1"/>
  <c r="Q142" i="15" s="1"/>
  <c r="I6" i="15" s="1"/>
  <c r="BU12" i="32" s="1"/>
  <c r="BU17" i="32" s="1"/>
  <c r="BQ2" i="32" s="1"/>
  <c r="D120" i="15"/>
  <c r="AO91" i="15"/>
  <c r="J10" i="15"/>
  <c r="AL175" i="15"/>
  <c r="AL179" i="15"/>
  <c r="AL163" i="15"/>
  <c r="I137" i="15"/>
  <c r="I143" i="15" s="1"/>
  <c r="M143" i="15" s="1"/>
  <c r="Q143" i="15" s="1"/>
  <c r="AL172" i="15"/>
  <c r="AL161" i="15"/>
  <c r="AL176" i="15"/>
  <c r="AL174" i="15"/>
  <c r="AL171" i="15"/>
  <c r="AL166" i="15"/>
  <c r="AL177" i="15"/>
  <c r="AL178" i="15"/>
  <c r="AL162" i="15"/>
  <c r="AL173" i="15"/>
  <c r="AL164" i="15"/>
  <c r="AL167" i="15"/>
  <c r="AL170" i="15"/>
  <c r="AL169" i="15"/>
  <c r="AL168" i="15"/>
  <c r="AL165" i="15"/>
  <c r="F118" i="15"/>
  <c r="D128" i="15"/>
  <c r="C337" i="15"/>
  <c r="B120" i="15"/>
  <c r="C120" i="15"/>
  <c r="J8" i="15"/>
  <c r="AO89" i="15"/>
  <c r="BF2" i="32" l="1"/>
  <c r="AN42" i="32" s="1"/>
  <c r="K130" i="15"/>
  <c r="K136" i="15" s="1"/>
  <c r="K142" i="15" s="1"/>
  <c r="O142" i="15" s="1"/>
  <c r="S142" i="15" s="1"/>
  <c r="K6" i="15" s="1"/>
  <c r="J130" i="15"/>
  <c r="J136" i="15" s="1"/>
  <c r="J142" i="15" s="1"/>
  <c r="N142" i="15" s="1"/>
  <c r="R142" i="15" s="1"/>
  <c r="F120" i="15"/>
  <c r="AA84" i="15"/>
  <c r="AB189" i="15"/>
  <c r="AC189" i="15" s="1"/>
  <c r="AM169" i="15"/>
  <c r="AB84" i="15"/>
  <c r="AE230" i="15"/>
  <c r="Z84" i="15"/>
  <c r="AM166" i="15"/>
  <c r="AA81" i="15"/>
  <c r="AB81" i="15"/>
  <c r="AB186" i="15"/>
  <c r="AC186" i="15" s="1"/>
  <c r="AE227" i="15"/>
  <c r="Z81" i="15"/>
  <c r="AB199" i="15"/>
  <c r="AC199" i="15" s="1"/>
  <c r="AB94" i="15"/>
  <c r="Z94" i="15"/>
  <c r="AA94" i="15"/>
  <c r="AM179" i="15"/>
  <c r="AE240" i="15"/>
  <c r="AA85" i="15"/>
  <c r="AE231" i="15"/>
  <c r="AB190" i="15"/>
  <c r="AC190" i="15" s="1"/>
  <c r="AB85" i="15"/>
  <c r="Z85" i="15"/>
  <c r="AM170" i="15"/>
  <c r="Z86" i="15"/>
  <c r="AB86" i="15"/>
  <c r="AA86" i="15"/>
  <c r="AM171" i="15"/>
  <c r="AB191" i="15"/>
  <c r="AC191" i="15" s="1"/>
  <c r="AE232" i="15"/>
  <c r="AB90" i="15"/>
  <c r="AB195" i="15"/>
  <c r="AC195" i="15" s="1"/>
  <c r="AE236" i="15"/>
  <c r="AM175" i="15"/>
  <c r="Z90" i="15"/>
  <c r="AA90" i="15"/>
  <c r="Z82" i="15"/>
  <c r="AB82" i="15"/>
  <c r="AA82" i="15"/>
  <c r="AM167" i="15"/>
  <c r="AE228" i="15"/>
  <c r="AB187" i="15"/>
  <c r="AC187" i="15" s="1"/>
  <c r="AA89" i="15"/>
  <c r="Z89" i="15"/>
  <c r="AM174" i="15"/>
  <c r="AB194" i="15"/>
  <c r="AC194" i="15" s="1"/>
  <c r="AE235" i="15"/>
  <c r="AB89" i="15"/>
  <c r="E337" i="15"/>
  <c r="AA79" i="15"/>
  <c r="AB184" i="15"/>
  <c r="AC184" i="15" s="1"/>
  <c r="AM164" i="15"/>
  <c r="Z79" i="15"/>
  <c r="AE225" i="15"/>
  <c r="AB79" i="15"/>
  <c r="AE237" i="15"/>
  <c r="AM176" i="15"/>
  <c r="AA91" i="15"/>
  <c r="Z91" i="15"/>
  <c r="AB91" i="15"/>
  <c r="AB196" i="15"/>
  <c r="AC196" i="15" s="1"/>
  <c r="AB193" i="15"/>
  <c r="AC193" i="15" s="1"/>
  <c r="AA88" i="15"/>
  <c r="AB88" i="15"/>
  <c r="AM173" i="15"/>
  <c r="Z88" i="15"/>
  <c r="AE234" i="15"/>
  <c r="AM161" i="15"/>
  <c r="AA76" i="15"/>
  <c r="Z76" i="15"/>
  <c r="AB76" i="15"/>
  <c r="AE222" i="15"/>
  <c r="AB181" i="15"/>
  <c r="AC181" i="15" s="1"/>
  <c r="C128" i="15"/>
  <c r="B337" i="15"/>
  <c r="AE223" i="15"/>
  <c r="AM162" i="15"/>
  <c r="AB182" i="15"/>
  <c r="AC182" i="15" s="1"/>
  <c r="AB77" i="15"/>
  <c r="AA77" i="15"/>
  <c r="Z77" i="15"/>
  <c r="AA87" i="15"/>
  <c r="AM172" i="15"/>
  <c r="AE233" i="15"/>
  <c r="AB192" i="15"/>
  <c r="AC192" i="15" s="1"/>
  <c r="Z87" i="15"/>
  <c r="AB87" i="15"/>
  <c r="AB185" i="15"/>
  <c r="AC185" i="15" s="1"/>
  <c r="AE226" i="15"/>
  <c r="AB80" i="15"/>
  <c r="Z80" i="15"/>
  <c r="AA80" i="15"/>
  <c r="AM165" i="15"/>
  <c r="AB198" i="15"/>
  <c r="AC198" i="15" s="1"/>
  <c r="AE239" i="15"/>
  <c r="AA93" i="15"/>
  <c r="AB93" i="15"/>
  <c r="AM178" i="15"/>
  <c r="Z93" i="15"/>
  <c r="AN89" i="15"/>
  <c r="I8" i="15"/>
  <c r="D337" i="15"/>
  <c r="B143" i="15"/>
  <c r="J122" i="15" s="1"/>
  <c r="H126" i="15"/>
  <c r="AB188" i="15"/>
  <c r="AC188" i="15" s="1"/>
  <c r="AM168" i="15"/>
  <c r="AE229" i="15"/>
  <c r="Z83" i="15"/>
  <c r="AB83" i="15"/>
  <c r="AA83" i="15"/>
  <c r="AB92" i="15"/>
  <c r="Z92" i="15"/>
  <c r="AA92" i="15"/>
  <c r="AE238" i="15"/>
  <c r="AM177" i="15"/>
  <c r="AB197" i="15"/>
  <c r="AC197" i="15" s="1"/>
  <c r="AB78" i="15"/>
  <c r="AA78" i="15"/>
  <c r="AE224" i="15"/>
  <c r="AM163" i="15"/>
  <c r="AB183" i="15"/>
  <c r="AC183" i="15" s="1"/>
  <c r="Z78" i="15"/>
  <c r="AN682" i="32" l="1"/>
  <c r="AT682" i="32" s="1"/>
  <c r="AN666" i="32"/>
  <c r="AT666" i="32" s="1"/>
  <c r="AN650" i="32"/>
  <c r="AT650" i="32" s="1"/>
  <c r="AN591" i="32"/>
  <c r="AT591" i="32" s="1"/>
  <c r="AN676" i="32"/>
  <c r="AT676" i="32" s="1"/>
  <c r="AN660" i="32"/>
  <c r="AT660" i="32" s="1"/>
  <c r="AN645" i="32"/>
  <c r="AT645" i="32" s="1"/>
  <c r="AN641" i="32"/>
  <c r="AT641" i="32" s="1"/>
  <c r="AN637" i="32"/>
  <c r="AT637" i="32" s="1"/>
  <c r="AN633" i="32"/>
  <c r="AT633" i="32" s="1"/>
  <c r="AN629" i="32"/>
  <c r="AT629" i="32" s="1"/>
  <c r="AN625" i="32"/>
  <c r="AT625" i="32" s="1"/>
  <c r="AN621" i="32"/>
  <c r="AT621" i="32" s="1"/>
  <c r="AN617" i="32"/>
  <c r="AT617" i="32" s="1"/>
  <c r="AN613" i="32"/>
  <c r="AT613" i="32" s="1"/>
  <c r="AN609" i="32"/>
  <c r="AT609" i="32" s="1"/>
  <c r="AN605" i="32"/>
  <c r="AT605" i="32" s="1"/>
  <c r="AN601" i="32"/>
  <c r="AT601" i="32" s="1"/>
  <c r="AN597" i="32"/>
  <c r="AT597" i="32" s="1"/>
  <c r="AN593" i="32"/>
  <c r="AT593" i="32" s="1"/>
  <c r="AN589" i="32"/>
  <c r="AT589" i="32" s="1"/>
  <c r="AN670" i="32"/>
  <c r="AT670" i="32" s="1"/>
  <c r="AN654" i="32"/>
  <c r="AT654" i="32" s="1"/>
  <c r="AN680" i="32"/>
  <c r="AT680" i="32" s="1"/>
  <c r="AN664" i="32"/>
  <c r="AT664" i="32" s="1"/>
  <c r="AN648" i="32"/>
  <c r="AT648" i="32" s="1"/>
  <c r="AN644" i="32"/>
  <c r="AT644" i="32" s="1"/>
  <c r="AN640" i="32"/>
  <c r="AT640" i="32" s="1"/>
  <c r="AN636" i="32"/>
  <c r="AT636" i="32" s="1"/>
  <c r="AN632" i="32"/>
  <c r="AT632" i="32" s="1"/>
  <c r="AN628" i="32"/>
  <c r="AT628" i="32" s="1"/>
  <c r="AN624" i="32"/>
  <c r="AT624" i="32" s="1"/>
  <c r="AN620" i="32"/>
  <c r="AT620" i="32" s="1"/>
  <c r="AN616" i="32"/>
  <c r="AT616" i="32" s="1"/>
  <c r="AN612" i="32"/>
  <c r="AT612" i="32" s="1"/>
  <c r="AN608" i="32"/>
  <c r="AT608" i="32" s="1"/>
  <c r="AN604" i="32"/>
  <c r="AT604" i="32" s="1"/>
  <c r="AN600" i="32"/>
  <c r="AT600" i="32" s="1"/>
  <c r="AN596" i="32"/>
  <c r="AT596" i="32" s="1"/>
  <c r="AN592" i="32"/>
  <c r="AT592" i="32" s="1"/>
  <c r="AN588" i="32"/>
  <c r="AT588" i="32" s="1"/>
  <c r="AN587" i="32"/>
  <c r="AT587" i="32" s="1"/>
  <c r="AN674" i="32"/>
  <c r="AT674" i="32" s="1"/>
  <c r="AN658" i="32"/>
  <c r="AT658" i="32" s="1"/>
  <c r="AN684" i="32"/>
  <c r="AT684" i="32" s="1"/>
  <c r="AN668" i="32"/>
  <c r="AT668" i="32" s="1"/>
  <c r="AN652" i="32"/>
  <c r="AT652" i="32" s="1"/>
  <c r="AN647" i="32"/>
  <c r="AT647" i="32" s="1"/>
  <c r="AN643" i="32"/>
  <c r="AT643" i="32" s="1"/>
  <c r="AN639" i="32"/>
  <c r="AT639" i="32" s="1"/>
  <c r="AN635" i="32"/>
  <c r="AT635" i="32" s="1"/>
  <c r="AN631" i="32"/>
  <c r="AT631" i="32" s="1"/>
  <c r="AN627" i="32"/>
  <c r="AT627" i="32" s="1"/>
  <c r="AN623" i="32"/>
  <c r="AT623" i="32" s="1"/>
  <c r="AN619" i="32"/>
  <c r="AT619" i="32" s="1"/>
  <c r="AN615" i="32"/>
  <c r="AT615" i="32" s="1"/>
  <c r="AN611" i="32"/>
  <c r="AT611" i="32" s="1"/>
  <c r="AN607" i="32"/>
  <c r="AT607" i="32" s="1"/>
  <c r="AN603" i="32"/>
  <c r="AT603" i="32" s="1"/>
  <c r="AN599" i="32"/>
  <c r="AT599" i="32" s="1"/>
  <c r="AN595" i="32"/>
  <c r="AT595" i="32" s="1"/>
  <c r="AN678" i="32"/>
  <c r="AT678" i="32" s="1"/>
  <c r="AN662" i="32"/>
  <c r="AT662" i="32" s="1"/>
  <c r="AN672" i="32"/>
  <c r="AT672" i="32" s="1"/>
  <c r="AN656" i="32"/>
  <c r="AT656" i="32" s="1"/>
  <c r="AN646" i="32"/>
  <c r="AT646" i="32" s="1"/>
  <c r="AN642" i="32"/>
  <c r="AT642" i="32" s="1"/>
  <c r="AN638" i="32"/>
  <c r="AT638" i="32" s="1"/>
  <c r="AN634" i="32"/>
  <c r="AT634" i="32" s="1"/>
  <c r="AN630" i="32"/>
  <c r="AT630" i="32" s="1"/>
  <c r="AN626" i="32"/>
  <c r="AT626" i="32" s="1"/>
  <c r="AN622" i="32"/>
  <c r="AT622" i="32" s="1"/>
  <c r="AN618" i="32"/>
  <c r="AT618" i="32" s="1"/>
  <c r="AN614" i="32"/>
  <c r="AT614" i="32" s="1"/>
  <c r="AN610" i="32"/>
  <c r="AT610" i="32" s="1"/>
  <c r="AN606" i="32"/>
  <c r="AT606" i="32" s="1"/>
  <c r="AN602" i="32"/>
  <c r="AT602" i="32" s="1"/>
  <c r="AN598" i="32"/>
  <c r="AT598" i="32" s="1"/>
  <c r="AN594" i="32"/>
  <c r="AT594" i="32" s="1"/>
  <c r="AN590" i="32"/>
  <c r="AT590" i="32" s="1"/>
  <c r="AN661" i="32"/>
  <c r="AT661" i="32" s="1"/>
  <c r="AN657" i="32"/>
  <c r="AT657" i="32" s="1"/>
  <c r="AN686" i="32"/>
  <c r="AT686" i="32" s="1"/>
  <c r="AN586" i="32"/>
  <c r="AN659" i="32"/>
  <c r="AT659" i="32" s="1"/>
  <c r="AN677" i="32"/>
  <c r="AT677" i="32" s="1"/>
  <c r="AN685" i="32"/>
  <c r="AT685" i="32" s="1"/>
  <c r="AN673" i="32"/>
  <c r="AT673" i="32" s="1"/>
  <c r="AN675" i="32"/>
  <c r="AT675" i="32" s="1"/>
  <c r="AN651" i="32"/>
  <c r="AT651" i="32" s="1"/>
  <c r="AN663" i="32"/>
  <c r="AT663" i="32" s="1"/>
  <c r="AN649" i="32"/>
  <c r="AT649" i="32" s="1"/>
  <c r="AN667" i="32"/>
  <c r="AT667" i="32" s="1"/>
  <c r="AN679" i="32"/>
  <c r="AT679" i="32" s="1"/>
  <c r="AN665" i="32"/>
  <c r="AT665" i="32" s="1"/>
  <c r="AN655" i="32"/>
  <c r="AT655" i="32" s="1"/>
  <c r="AN683" i="32"/>
  <c r="AT683" i="32" s="1"/>
  <c r="AN681" i="32"/>
  <c r="AT681" i="32" s="1"/>
  <c r="AN669" i="32"/>
  <c r="AT669" i="32" s="1"/>
  <c r="AN653" i="32"/>
  <c r="AT653" i="32" s="1"/>
  <c r="AN671" i="32"/>
  <c r="AT671" i="32" s="1"/>
  <c r="AN46" i="32"/>
  <c r="AN59" i="32"/>
  <c r="AN54" i="32"/>
  <c r="AN48" i="32"/>
  <c r="AN61" i="32"/>
  <c r="AN45" i="32"/>
  <c r="AN52" i="32"/>
  <c r="AN47" i="32"/>
  <c r="AN49" i="32"/>
  <c r="AN51" i="32"/>
  <c r="AN50" i="32"/>
  <c r="AN53" i="32"/>
  <c r="AN60" i="32"/>
  <c r="AN55" i="32"/>
  <c r="AN58" i="32"/>
  <c r="AN57" i="32"/>
  <c r="AN56" i="32"/>
  <c r="AN87" i="32"/>
  <c r="AN122" i="32"/>
  <c r="AN109" i="32"/>
  <c r="AN115" i="32"/>
  <c r="AN129" i="32"/>
  <c r="AN137" i="32"/>
  <c r="AN106" i="32"/>
  <c r="AN107" i="32"/>
  <c r="AN125" i="32"/>
  <c r="AN98" i="32"/>
  <c r="AN128" i="32"/>
  <c r="AN130" i="32"/>
  <c r="AN138" i="32"/>
  <c r="AN101" i="32"/>
  <c r="AN121" i="32"/>
  <c r="AN131" i="32"/>
  <c r="AN104" i="32"/>
  <c r="AN135" i="32"/>
  <c r="AN100" i="32"/>
  <c r="AN127" i="32"/>
  <c r="AN134" i="32"/>
  <c r="AN119" i="32"/>
  <c r="AN112" i="32"/>
  <c r="AN120" i="32"/>
  <c r="AN103" i="32"/>
  <c r="AN99" i="32"/>
  <c r="AN140" i="32"/>
  <c r="AN111" i="32"/>
  <c r="AN113" i="32"/>
  <c r="AN102" i="32"/>
  <c r="AN110" i="32"/>
  <c r="AN117" i="32"/>
  <c r="AN105" i="32"/>
  <c r="AN118" i="32"/>
  <c r="AN114" i="32"/>
  <c r="AN136" i="32"/>
  <c r="AN139" i="32"/>
  <c r="AN126" i="32"/>
  <c r="AN133" i="32"/>
  <c r="AN116" i="32"/>
  <c r="AN108" i="32"/>
  <c r="AN123" i="32"/>
  <c r="AN124" i="32"/>
  <c r="AN132" i="32"/>
  <c r="AN90" i="32"/>
  <c r="AN89" i="32"/>
  <c r="AN83" i="32"/>
  <c r="AN91" i="32"/>
  <c r="AN86" i="32"/>
  <c r="AN82" i="32"/>
  <c r="AN79" i="32"/>
  <c r="AN84" i="32"/>
  <c r="AN81" i="32"/>
  <c r="AN96" i="32"/>
  <c r="AN97" i="32"/>
  <c r="AN78" i="32"/>
  <c r="AN80" i="32"/>
  <c r="AN95" i="32"/>
  <c r="AN85" i="32"/>
  <c r="AN92" i="32"/>
  <c r="AN94" i="32"/>
  <c r="AN88" i="32"/>
  <c r="AG52" i="15"/>
  <c r="W75" i="15" s="1"/>
  <c r="BU14" i="32"/>
  <c r="BU19" i="32" s="1"/>
  <c r="BQ4" i="32" s="1"/>
  <c r="AN8" i="32"/>
  <c r="AN6" i="32"/>
  <c r="AN5" i="32"/>
  <c r="AN4" i="32"/>
  <c r="AN44" i="32"/>
  <c r="AN3" i="32"/>
  <c r="AN2" i="32"/>
  <c r="AN43" i="32"/>
  <c r="AN29" i="32"/>
  <c r="AN41" i="32"/>
  <c r="AN38" i="32"/>
  <c r="AN15" i="32"/>
  <c r="AN16" i="32"/>
  <c r="AN37" i="32"/>
  <c r="AN12" i="32"/>
  <c r="AN22" i="32"/>
  <c r="AN14" i="32"/>
  <c r="AN34" i="32"/>
  <c r="AN17" i="32"/>
  <c r="AN30" i="32"/>
  <c r="AN39" i="32"/>
  <c r="AN33" i="32"/>
  <c r="AN23" i="32"/>
  <c r="AN20" i="32"/>
  <c r="AN35" i="32"/>
  <c r="AN28" i="32"/>
  <c r="AN24" i="32"/>
  <c r="AN19" i="32"/>
  <c r="AN31" i="32"/>
  <c r="AN9" i="32"/>
  <c r="AN40" i="32"/>
  <c r="AN25" i="32"/>
  <c r="AN18" i="32"/>
  <c r="AN36" i="32"/>
  <c r="AN26" i="32"/>
  <c r="AN11" i="32"/>
  <c r="AN13" i="32"/>
  <c r="AN7" i="32"/>
  <c r="AN32" i="32"/>
  <c r="AN21" i="32"/>
  <c r="AN10" i="32"/>
  <c r="AN27" i="32"/>
  <c r="AN149" i="32"/>
  <c r="AN207" i="32"/>
  <c r="AN264" i="32"/>
  <c r="AN342" i="32"/>
  <c r="AN417" i="32"/>
  <c r="AN463" i="32"/>
  <c r="AN554" i="32"/>
  <c r="AN142" i="32"/>
  <c r="AN212" i="32"/>
  <c r="AN261" i="32"/>
  <c r="AN360" i="32"/>
  <c r="AN425" i="32"/>
  <c r="AN471" i="32"/>
  <c r="AN556" i="32"/>
  <c r="AN153" i="32"/>
  <c r="AN158" i="32"/>
  <c r="AN263" i="32"/>
  <c r="AN339" i="32"/>
  <c r="AN436" i="32"/>
  <c r="AN493" i="32"/>
  <c r="AN566" i="32"/>
  <c r="AN170" i="32"/>
  <c r="AN254" i="32"/>
  <c r="AN311" i="32"/>
  <c r="AN357" i="32"/>
  <c r="AN481" i="32"/>
  <c r="AN521" i="32"/>
  <c r="AN584" i="32"/>
  <c r="AN169" i="32"/>
  <c r="AN241" i="32"/>
  <c r="AN297" i="32"/>
  <c r="AN343" i="32"/>
  <c r="AN421" i="32"/>
  <c r="AN515" i="32"/>
  <c r="AN585" i="32"/>
  <c r="AN171" i="32"/>
  <c r="AN270" i="32"/>
  <c r="AN315" i="32"/>
  <c r="AN387" i="32"/>
  <c r="AN461" i="32"/>
  <c r="AN525" i="32"/>
  <c r="AN73" i="32"/>
  <c r="AN190" i="32"/>
  <c r="AN231" i="32"/>
  <c r="AN379" i="32"/>
  <c r="AN406" i="32"/>
  <c r="AN485" i="32"/>
  <c r="AN567" i="32"/>
  <c r="AN166" i="32"/>
  <c r="AN237" i="32"/>
  <c r="AN322" i="32"/>
  <c r="AN403" i="32"/>
  <c r="AN477" i="32"/>
  <c r="AN529" i="32"/>
  <c r="AN576" i="32"/>
  <c r="AN392" i="32"/>
  <c r="AN410" i="32"/>
  <c r="AN228" i="32"/>
  <c r="AN224" i="32"/>
  <c r="AN541" i="32"/>
  <c r="AN204" i="32"/>
  <c r="AN247" i="32"/>
  <c r="AN358" i="32"/>
  <c r="AN445" i="32"/>
  <c r="AN488" i="32"/>
  <c r="AN543" i="32"/>
  <c r="AN65" i="32"/>
  <c r="AN260" i="32"/>
  <c r="AN291" i="32"/>
  <c r="AN376" i="32"/>
  <c r="AN415" i="32"/>
  <c r="AN490" i="32"/>
  <c r="AN545" i="32"/>
  <c r="AN77" i="32"/>
  <c r="AN272" i="32"/>
  <c r="AN293" i="32"/>
  <c r="AN355" i="32"/>
  <c r="AN478" i="32"/>
  <c r="AN519" i="32"/>
  <c r="AN582" i="32"/>
  <c r="AN198" i="32"/>
  <c r="AN269" i="32"/>
  <c r="AN324" i="32"/>
  <c r="AN373" i="32"/>
  <c r="AN476" i="32"/>
  <c r="AN526" i="32"/>
  <c r="AN184" i="32"/>
  <c r="AN256" i="32"/>
  <c r="AN313" i="32"/>
  <c r="AN359" i="32"/>
  <c r="AN419" i="32"/>
  <c r="AN497" i="32"/>
  <c r="AN563" i="32"/>
  <c r="AN186" i="32"/>
  <c r="AN220" i="32"/>
  <c r="AN334" i="32"/>
  <c r="AN400" i="32"/>
  <c r="AN451" i="32"/>
  <c r="AN530" i="32"/>
  <c r="AN147" i="32"/>
  <c r="AN242" i="32"/>
  <c r="AN330" i="32"/>
  <c r="AN331" i="32"/>
  <c r="AN437" i="32"/>
  <c r="AN501" i="32"/>
  <c r="AN583" i="32"/>
  <c r="AN179" i="32"/>
  <c r="AN236" i="32"/>
  <c r="AN282" i="32"/>
  <c r="AN416" i="32"/>
  <c r="AN467" i="32"/>
  <c r="AN518" i="32"/>
  <c r="AN323" i="32"/>
  <c r="AN510" i="32"/>
  <c r="AN226" i="32"/>
  <c r="AN298" i="32"/>
  <c r="AN284" i="32"/>
  <c r="AN156" i="32"/>
  <c r="AN337" i="32"/>
  <c r="AN447" i="32"/>
  <c r="AN203" i="32"/>
  <c r="AN258" i="32"/>
  <c r="AN289" i="32"/>
  <c r="AN375" i="32"/>
  <c r="AN422" i="32"/>
  <c r="AN504" i="32"/>
  <c r="AN559" i="32"/>
  <c r="AN222" i="32"/>
  <c r="AN238" i="32"/>
  <c r="AN307" i="32"/>
  <c r="AN321" i="32"/>
  <c r="AN430" i="32"/>
  <c r="AN513" i="32"/>
  <c r="AN573" i="32"/>
  <c r="AN168" i="32"/>
  <c r="AN240" i="32"/>
  <c r="AN309" i="32"/>
  <c r="AN371" i="32"/>
  <c r="AN468" i="32"/>
  <c r="AN524" i="32"/>
  <c r="AN76" i="32"/>
  <c r="AN210" i="32"/>
  <c r="AN268" i="32"/>
  <c r="AN310" i="32"/>
  <c r="AN401" i="32"/>
  <c r="AN466" i="32"/>
  <c r="AN544" i="32"/>
  <c r="AN93" i="32"/>
  <c r="AN200" i="32"/>
  <c r="AN218" i="32"/>
  <c r="AN326" i="32"/>
  <c r="AN383" i="32"/>
  <c r="AN453" i="32"/>
  <c r="AN523" i="32"/>
  <c r="AN579" i="32"/>
  <c r="AN150" i="32"/>
  <c r="AN279" i="32"/>
  <c r="AN314" i="32"/>
  <c r="AN397" i="32"/>
  <c r="AN480" i="32"/>
  <c r="AN548" i="32"/>
  <c r="AN185" i="32"/>
  <c r="AN257" i="32"/>
  <c r="AN301" i="32"/>
  <c r="AN347" i="32"/>
  <c r="AN435" i="32"/>
  <c r="AN527" i="32"/>
  <c r="AN574" i="32"/>
  <c r="AN176" i="32"/>
  <c r="AN217" i="32"/>
  <c r="AN340" i="32"/>
  <c r="AN409" i="32"/>
  <c r="AN457" i="32"/>
  <c r="AN536" i="32"/>
  <c r="AN393" i="32"/>
  <c r="AN296" i="32"/>
  <c r="AN329" i="32"/>
  <c r="AN385" i="32"/>
  <c r="AN514" i="32"/>
  <c r="AN335" i="32"/>
  <c r="AN181" i="32"/>
  <c r="AN271" i="32"/>
  <c r="AN305" i="32"/>
  <c r="AN351" i="32"/>
  <c r="AN420" i="32"/>
  <c r="AN489" i="32"/>
  <c r="AN571" i="32"/>
  <c r="AN183" i="32"/>
  <c r="AN253" i="32"/>
  <c r="AN336" i="32"/>
  <c r="AN353" i="32"/>
  <c r="AN428" i="32"/>
  <c r="AN491" i="32"/>
  <c r="AN580" i="32"/>
  <c r="AN196" i="32"/>
  <c r="AN255" i="32"/>
  <c r="AN318" i="32"/>
  <c r="AN390" i="32"/>
  <c r="AN458" i="32"/>
  <c r="AN542" i="32"/>
  <c r="AN74" i="32"/>
  <c r="AN211" i="32"/>
  <c r="AN249" i="32"/>
  <c r="AN374" i="32"/>
  <c r="AN398" i="32"/>
  <c r="AN456" i="32"/>
  <c r="AN533" i="32"/>
  <c r="AN161" i="32"/>
  <c r="AN278" i="32"/>
  <c r="AN312" i="32"/>
  <c r="AN407" i="32"/>
  <c r="AN443" i="32"/>
  <c r="AN512" i="32"/>
  <c r="AN570" i="32"/>
  <c r="AN163" i="32"/>
  <c r="AN265" i="32"/>
  <c r="AN384" i="32"/>
  <c r="AN426" i="32"/>
  <c r="AN472" i="32"/>
  <c r="AN537" i="32"/>
  <c r="AN165" i="32"/>
  <c r="AN287" i="32"/>
  <c r="AN317" i="32"/>
  <c r="AN363" i="32"/>
  <c r="AN469" i="32"/>
  <c r="AN516" i="32"/>
  <c r="AN75" i="32"/>
  <c r="AN157" i="32"/>
  <c r="AN277" i="32"/>
  <c r="AN356" i="32"/>
  <c r="AN442" i="32"/>
  <c r="AN455" i="32"/>
  <c r="AN552" i="32"/>
  <c r="AN508" i="32"/>
  <c r="AN327" i="32"/>
  <c r="AN345" i="32"/>
  <c r="AN408" i="32"/>
  <c r="AN564" i="32"/>
  <c r="AN262" i="32"/>
  <c r="AN302" i="32"/>
  <c r="AN180" i="32"/>
  <c r="AN239" i="32"/>
  <c r="AN328" i="32"/>
  <c r="AN367" i="32"/>
  <c r="AN462" i="32"/>
  <c r="AN505" i="32"/>
  <c r="AN562" i="32"/>
  <c r="AN182" i="32"/>
  <c r="AN252" i="32"/>
  <c r="AN290" i="32"/>
  <c r="AN369" i="32"/>
  <c r="AN470" i="32"/>
  <c r="AN517" i="32"/>
  <c r="AN64" i="32"/>
  <c r="AN201" i="32"/>
  <c r="AN266" i="32"/>
  <c r="AN308" i="32"/>
  <c r="AN404" i="32"/>
  <c r="AN448" i="32"/>
  <c r="AN558" i="32"/>
  <c r="AN69" i="32"/>
  <c r="AN206" i="32"/>
  <c r="AN230" i="32"/>
  <c r="AN348" i="32"/>
  <c r="AN441" i="32"/>
  <c r="AN509" i="32"/>
  <c r="AN549" i="32"/>
  <c r="AN148" i="32"/>
  <c r="AN223" i="32"/>
  <c r="AN251" i="32"/>
  <c r="AN386" i="32"/>
  <c r="AN389" i="32"/>
  <c r="AN474" i="32"/>
  <c r="AN528" i="32"/>
  <c r="AN63" i="32"/>
  <c r="AN160" i="32"/>
  <c r="AN246" i="32"/>
  <c r="AN352" i="32"/>
  <c r="AN424" i="32"/>
  <c r="AN507" i="32"/>
  <c r="AN553" i="32"/>
  <c r="AN164" i="32"/>
  <c r="AN234" i="32"/>
  <c r="AN300" i="32"/>
  <c r="AN395" i="32"/>
  <c r="AN459" i="32"/>
  <c r="AN534" i="32"/>
  <c r="AN154" i="32"/>
  <c r="AN205" i="32"/>
  <c r="AN372" i="32"/>
  <c r="AN440" i="32"/>
  <c r="AN486" i="32"/>
  <c r="AN193" i="32"/>
  <c r="AN250" i="32"/>
  <c r="AN288" i="32"/>
  <c r="AN394" i="32"/>
  <c r="AN452" i="32"/>
  <c r="AN531" i="32"/>
  <c r="AN578" i="32"/>
  <c r="AN195" i="32"/>
  <c r="AN233" i="32"/>
  <c r="AN306" i="32"/>
  <c r="AN402" i="32"/>
  <c r="AN460" i="32"/>
  <c r="AN532" i="32"/>
  <c r="AN72" i="32"/>
  <c r="AN209" i="32"/>
  <c r="AN235" i="32"/>
  <c r="AN346" i="32"/>
  <c r="AN433" i="32"/>
  <c r="AN479" i="32"/>
  <c r="AN547" i="32"/>
  <c r="AN144" i="32"/>
  <c r="AN189" i="32"/>
  <c r="AN213" i="32"/>
  <c r="AN364" i="32"/>
  <c r="AN431" i="32"/>
  <c r="AN494" i="32"/>
  <c r="AN561" i="32"/>
  <c r="AN71" i="32"/>
  <c r="AN208" i="32"/>
  <c r="AN232" i="32"/>
  <c r="AN350" i="32"/>
  <c r="AN418" i="32"/>
  <c r="AN464" i="32"/>
  <c r="AN546" i="32"/>
  <c r="AN145" i="32"/>
  <c r="AN197" i="32"/>
  <c r="AN229" i="32"/>
  <c r="AN368" i="32"/>
  <c r="AN446" i="32"/>
  <c r="AN498" i="32"/>
  <c r="AN565" i="32"/>
  <c r="AN177" i="32"/>
  <c r="AN283" i="32"/>
  <c r="AN316" i="32"/>
  <c r="AN405" i="32"/>
  <c r="AN449" i="32"/>
  <c r="AN550" i="32"/>
  <c r="AN66" i="32"/>
  <c r="AN202" i="32"/>
  <c r="AN245" i="32"/>
  <c r="AN381" i="32"/>
  <c r="AN414" i="32"/>
  <c r="AN502" i="32"/>
  <c r="AN557" i="32"/>
  <c r="AN227" i="32"/>
  <c r="AN286" i="32"/>
  <c r="AN319" i="32"/>
  <c r="AN178" i="32"/>
  <c r="AN219" i="32"/>
  <c r="AN304" i="32"/>
  <c r="AN391" i="32"/>
  <c r="AN475" i="32"/>
  <c r="AN520" i="32"/>
  <c r="AN62" i="32"/>
  <c r="AN192" i="32"/>
  <c r="AN214" i="32"/>
  <c r="AN332" i="32"/>
  <c r="AN399" i="32"/>
  <c r="AN450" i="32"/>
  <c r="AN522" i="32"/>
  <c r="AN70" i="32"/>
  <c r="AN194" i="32"/>
  <c r="AN216" i="32"/>
  <c r="AN362" i="32"/>
  <c r="AN423" i="32"/>
  <c r="AN492" i="32"/>
  <c r="AN575" i="32"/>
  <c r="AN141" i="32"/>
  <c r="AN172" i="32"/>
  <c r="AN273" i="32"/>
  <c r="AN378" i="32"/>
  <c r="AN413" i="32"/>
  <c r="AN484" i="32"/>
  <c r="AN577" i="32"/>
  <c r="AN146" i="32"/>
  <c r="AN191" i="32"/>
  <c r="AN215" i="32"/>
  <c r="AN366" i="32"/>
  <c r="AN444" i="32"/>
  <c r="AN506" i="32"/>
  <c r="AN535" i="32"/>
  <c r="AN151" i="32"/>
  <c r="AN188" i="32"/>
  <c r="AN285" i="32"/>
  <c r="AN377" i="32"/>
  <c r="AN429" i="32"/>
  <c r="AN511" i="32"/>
  <c r="AN581" i="32"/>
  <c r="AN162" i="32"/>
  <c r="AN267" i="32"/>
  <c r="AN354" i="32"/>
  <c r="AN434" i="32"/>
  <c r="AN483" i="32"/>
  <c r="AN539" i="32"/>
  <c r="AN187" i="32"/>
  <c r="AN244" i="32"/>
  <c r="AN338" i="32"/>
  <c r="AN333" i="32"/>
  <c r="AN412" i="32"/>
  <c r="AN487" i="32"/>
  <c r="AN569" i="32"/>
  <c r="AN225" i="32"/>
  <c r="AN294" i="32"/>
  <c r="AN152" i="32"/>
  <c r="AN159" i="32"/>
  <c r="AN281" i="32"/>
  <c r="AN320" i="32"/>
  <c r="AN388" i="32"/>
  <c r="AN465" i="32"/>
  <c r="AN538" i="32"/>
  <c r="AN68" i="32"/>
  <c r="AN173" i="32"/>
  <c r="AN274" i="32"/>
  <c r="AN344" i="32"/>
  <c r="AN396" i="32"/>
  <c r="AN473" i="32"/>
  <c r="AN540" i="32"/>
  <c r="AN67" i="32"/>
  <c r="AN175" i="32"/>
  <c r="AN276" i="32"/>
  <c r="AN382" i="32"/>
  <c r="AN438" i="32"/>
  <c r="AN482" i="32"/>
  <c r="AN694" i="32"/>
  <c r="AN280" i="32"/>
  <c r="AN295" i="32"/>
  <c r="AN341" i="32"/>
  <c r="AN411" i="32"/>
  <c r="AN495" i="32"/>
  <c r="AN568" i="32"/>
  <c r="AN143" i="32"/>
  <c r="AN174" i="32"/>
  <c r="AN275" i="32"/>
  <c r="AN380" i="32"/>
  <c r="AN439" i="32"/>
  <c r="AN496" i="32"/>
  <c r="AN551" i="32"/>
  <c r="AN155" i="32"/>
  <c r="AN243" i="32"/>
  <c r="AN299" i="32"/>
  <c r="AN361" i="32"/>
  <c r="AN427" i="32"/>
  <c r="AN499" i="32"/>
  <c r="AN572" i="32"/>
  <c r="AN199" i="32"/>
  <c r="AN248" i="32"/>
  <c r="AN370" i="32"/>
  <c r="AN432" i="32"/>
  <c r="AN500" i="32"/>
  <c r="AN555" i="32"/>
  <c r="AN167" i="32"/>
  <c r="AN259" i="32"/>
  <c r="AN303" i="32"/>
  <c r="AN365" i="32"/>
  <c r="AN454" i="32"/>
  <c r="AN503" i="32"/>
  <c r="AN560" i="32"/>
  <c r="AN292" i="32"/>
  <c r="AN325" i="32"/>
  <c r="AN221" i="32"/>
  <c r="AN349" i="32"/>
  <c r="AN87" i="15"/>
  <c r="AO87" i="15"/>
  <c r="J6" i="15"/>
  <c r="K122" i="15"/>
  <c r="B139" i="15"/>
  <c r="J120" i="15" s="1"/>
  <c r="AE52" i="15"/>
  <c r="O2017" i="15"/>
  <c r="O1806" i="15"/>
  <c r="O1093" i="15"/>
  <c r="O1349" i="15"/>
  <c r="O2046" i="15"/>
  <c r="O1328" i="15"/>
  <c r="O921" i="15"/>
  <c r="O1126" i="15"/>
  <c r="O1023" i="15"/>
  <c r="O1513" i="15"/>
  <c r="O1308" i="15"/>
  <c r="O1684" i="15"/>
  <c r="O1058" i="15"/>
  <c r="O1014" i="15"/>
  <c r="O2121" i="15"/>
  <c r="O2259" i="15"/>
  <c r="O1192" i="15"/>
  <c r="O1359" i="15"/>
  <c r="O811" i="15"/>
  <c r="O729" i="15"/>
  <c r="O1567" i="15"/>
  <c r="O2396" i="15"/>
  <c r="O2495" i="15"/>
  <c r="O1601" i="15"/>
  <c r="O968" i="15"/>
  <c r="O1831" i="15"/>
  <c r="O915" i="15"/>
  <c r="O2245" i="15"/>
  <c r="O972" i="15"/>
  <c r="O1056" i="15"/>
  <c r="O2325" i="15"/>
  <c r="O1494" i="15"/>
  <c r="O2117" i="15"/>
  <c r="O834" i="15"/>
  <c r="O2022" i="15"/>
  <c r="O2059" i="15"/>
  <c r="O783" i="15"/>
  <c r="O1848" i="15"/>
  <c r="O765" i="15"/>
  <c r="O2400" i="15"/>
  <c r="O1933" i="15"/>
  <c r="O806" i="15"/>
  <c r="O1818" i="15"/>
  <c r="O1638" i="15"/>
  <c r="O2434" i="15"/>
  <c r="O1371" i="15"/>
  <c r="O1124" i="15"/>
  <c r="O2153" i="15"/>
  <c r="O1290" i="15"/>
  <c r="O231" i="15"/>
  <c r="O1313" i="15"/>
  <c r="O2475" i="15"/>
  <c r="O1196" i="15"/>
  <c r="O2161" i="15"/>
  <c r="O2316" i="15"/>
  <c r="O1686" i="15"/>
  <c r="O2298" i="15"/>
  <c r="O1090" i="15"/>
  <c r="O2038" i="15"/>
  <c r="O1295" i="15"/>
  <c r="O2502" i="15"/>
  <c r="O2233" i="15"/>
  <c r="O1925" i="15"/>
  <c r="O1535" i="15"/>
  <c r="O724" i="15"/>
  <c r="O2262" i="15"/>
  <c r="O1259" i="15"/>
  <c r="O1151" i="15"/>
  <c r="O272" i="15"/>
  <c r="O1443" i="15"/>
  <c r="O1718" i="15"/>
  <c r="O2338" i="15"/>
  <c r="O1715" i="15"/>
  <c r="O1724" i="15"/>
  <c r="O2211" i="15"/>
  <c r="O1048" i="15"/>
  <c r="O2070" i="15"/>
  <c r="O2100" i="15"/>
  <c r="O1376" i="15"/>
  <c r="O1854" i="15"/>
  <c r="O2428" i="15"/>
  <c r="O2456" i="15"/>
  <c r="O2004" i="15"/>
  <c r="O1246" i="15"/>
  <c r="O1650" i="15"/>
  <c r="O924" i="15"/>
  <c r="O951" i="15"/>
  <c r="O1191" i="15"/>
  <c r="O2484" i="15"/>
  <c r="O1613" i="15"/>
  <c r="O1284" i="15"/>
  <c r="O1406" i="15"/>
  <c r="O2474" i="15"/>
  <c r="O1508" i="15"/>
  <c r="O2459" i="15"/>
  <c r="O1293" i="15"/>
  <c r="O2500" i="15"/>
  <c r="O1729" i="15"/>
  <c r="O2197" i="15"/>
  <c r="O1152" i="15"/>
  <c r="O1280" i="15"/>
  <c r="O284" i="15"/>
  <c r="O201" i="15"/>
  <c r="O2195" i="15"/>
  <c r="O1399" i="15"/>
  <c r="O2255" i="15"/>
  <c r="O1757" i="15"/>
  <c r="O1057" i="15"/>
  <c r="O224" i="15"/>
  <c r="O2054" i="15"/>
  <c r="O1878" i="15"/>
  <c r="O2084" i="15"/>
  <c r="O1947" i="15"/>
  <c r="O2126" i="15"/>
  <c r="O2047" i="15"/>
  <c r="O2150" i="15"/>
  <c r="O2082" i="15"/>
  <c r="O2268" i="15"/>
  <c r="O1484" i="15"/>
  <c r="O168" i="15"/>
  <c r="O285" i="15"/>
  <c r="O1242" i="15"/>
  <c r="O2015" i="15"/>
  <c r="O188" i="15"/>
  <c r="O932" i="15"/>
  <c r="O2299" i="15"/>
  <c r="O2454" i="15"/>
  <c r="O1298" i="15"/>
  <c r="O1133" i="15"/>
  <c r="O1905" i="15"/>
  <c r="O892" i="15"/>
  <c r="O1713" i="15"/>
  <c r="O787" i="15"/>
  <c r="O1670" i="15"/>
  <c r="O315" i="15"/>
  <c r="O2350" i="15"/>
  <c r="O2166" i="15"/>
  <c r="O1921" i="15"/>
  <c r="O1370" i="15"/>
  <c r="O1595" i="15"/>
  <c r="O1028" i="15"/>
  <c r="O204" i="15"/>
  <c r="O1442" i="15"/>
  <c r="O1816" i="15"/>
  <c r="O2513" i="15"/>
  <c r="O2467" i="15"/>
  <c r="O2426" i="15"/>
  <c r="O2083" i="15"/>
  <c r="O291" i="15"/>
  <c r="O154" i="15"/>
  <c r="O761" i="15"/>
  <c r="O2040" i="15"/>
  <c r="O1618" i="15"/>
  <c r="O1617" i="15"/>
  <c r="O2236" i="15"/>
  <c r="O832" i="15"/>
  <c r="O2394" i="15"/>
  <c r="O997" i="15"/>
  <c r="O1775" i="15"/>
  <c r="O2174" i="15"/>
  <c r="O1699" i="15"/>
  <c r="O175" i="15"/>
  <c r="O967" i="15"/>
  <c r="O1472" i="15"/>
  <c r="O2489" i="15"/>
  <c r="O311" i="15"/>
  <c r="O2361" i="15"/>
  <c r="O875" i="15"/>
  <c r="O1826" i="15"/>
  <c r="O2133" i="15"/>
  <c r="O1431" i="15"/>
  <c r="O1174" i="15"/>
  <c r="O1444" i="15"/>
  <c r="O2272" i="15"/>
  <c r="O1869" i="15"/>
  <c r="O2165" i="15"/>
  <c r="O990" i="15"/>
  <c r="O1913" i="15"/>
  <c r="O918" i="15"/>
  <c r="O1556" i="15"/>
  <c r="O2440" i="15"/>
  <c r="O1732" i="15"/>
  <c r="O2282" i="15"/>
  <c r="O2026" i="15"/>
  <c r="O1700" i="15"/>
  <c r="O2242" i="15"/>
  <c r="O1256" i="15"/>
  <c r="O1730" i="15"/>
  <c r="O1824" i="15"/>
  <c r="O1996" i="15"/>
  <c r="O802" i="15"/>
  <c r="O1024" i="15"/>
  <c r="O916" i="15"/>
  <c r="O1323" i="15"/>
  <c r="O2341" i="15"/>
  <c r="O1051" i="15"/>
  <c r="O1621" i="15"/>
  <c r="O1299" i="15"/>
  <c r="O1439" i="15"/>
  <c r="O1465" i="15"/>
  <c r="O1598" i="15"/>
  <c r="O1739" i="15"/>
  <c r="O881" i="15"/>
  <c r="O2043" i="15"/>
  <c r="O2008" i="15"/>
  <c r="O2146" i="15"/>
  <c r="O2019" i="15"/>
  <c r="O2360" i="15"/>
  <c r="O1652" i="15"/>
  <c r="O2098" i="15"/>
  <c r="O1317" i="15"/>
  <c r="O260" i="15"/>
  <c r="O1168" i="15"/>
  <c r="O1291" i="15"/>
  <c r="O1867" i="15"/>
  <c r="O1604" i="15"/>
  <c r="O2421" i="15"/>
  <c r="O1319" i="15"/>
  <c r="O1145" i="15"/>
  <c r="O2090" i="15"/>
  <c r="O257" i="15"/>
  <c r="O1030" i="15"/>
  <c r="O195" i="15"/>
  <c r="O1516" i="15"/>
  <c r="O294" i="15"/>
  <c r="O252" i="15"/>
  <c r="O745" i="15"/>
  <c r="O920" i="15"/>
  <c r="O2246" i="15"/>
  <c r="O835" i="15"/>
  <c r="O2086" i="15"/>
  <c r="O2058" i="15"/>
  <c r="O1740" i="15"/>
  <c r="O2457" i="15"/>
  <c r="O1901" i="15"/>
  <c r="O1219" i="15"/>
  <c r="O880" i="15"/>
  <c r="O736" i="15"/>
  <c r="O1391" i="15"/>
  <c r="O1623" i="15"/>
  <c r="O1712" i="15"/>
  <c r="O756" i="15"/>
  <c r="O2234" i="15"/>
  <c r="O1562" i="15"/>
  <c r="O1455" i="15"/>
  <c r="O1098" i="15"/>
  <c r="O1631" i="15"/>
  <c r="O1156" i="15"/>
  <c r="O2060" i="15"/>
  <c r="O2227" i="15"/>
  <c r="O173" i="15"/>
  <c r="O1694" i="15"/>
  <c r="O2152" i="15"/>
  <c r="O1707" i="15"/>
  <c r="O2320" i="15"/>
  <c r="O1069" i="15"/>
  <c r="O1665" i="15"/>
  <c r="O1812" i="15"/>
  <c r="O1569" i="15"/>
  <c r="O1234" i="15"/>
  <c r="O229" i="15"/>
  <c r="O274" i="15"/>
  <c r="O2006" i="15"/>
  <c r="O1956" i="15"/>
  <c r="O2190" i="15"/>
  <c r="O1068" i="15"/>
  <c r="O2077" i="15"/>
  <c r="O1845" i="15"/>
  <c r="O1662" i="15"/>
  <c r="O1487" i="15"/>
  <c r="O1121" i="15"/>
  <c r="O2377" i="15"/>
  <c r="O1539" i="15"/>
  <c r="O1471" i="15"/>
  <c r="O2442" i="15"/>
  <c r="O1800" i="15"/>
  <c r="O221" i="15"/>
  <c r="O944" i="15"/>
  <c r="O1194" i="15"/>
  <c r="O2441" i="15"/>
  <c r="O2303" i="15"/>
  <c r="O1004" i="15"/>
  <c r="O208" i="15"/>
  <c r="O1294" i="15"/>
  <c r="O2079" i="15"/>
  <c r="O1639" i="15"/>
  <c r="O1067" i="15"/>
  <c r="O1198" i="15"/>
  <c r="O940" i="15"/>
  <c r="O952" i="15"/>
  <c r="O1257" i="15"/>
  <c r="O1959" i="15"/>
  <c r="O323" i="15"/>
  <c r="O722" i="15"/>
  <c r="O963" i="15"/>
  <c r="O227" i="15"/>
  <c r="O1681" i="15"/>
  <c r="O1965" i="15"/>
  <c r="O2089" i="15"/>
  <c r="O1143" i="15"/>
  <c r="O1497" i="15"/>
  <c r="O1332" i="15"/>
  <c r="O1611" i="15"/>
  <c r="O1083" i="15"/>
  <c r="O2506" i="15"/>
  <c r="O2453" i="15"/>
  <c r="O1396" i="15"/>
  <c r="O1714" i="15"/>
  <c r="O2018" i="15"/>
  <c r="O2273" i="15"/>
  <c r="O1502" i="15"/>
  <c r="O1185" i="15"/>
  <c r="O1748" i="15"/>
  <c r="O1074" i="15"/>
  <c r="O1526" i="15"/>
  <c r="O162" i="15"/>
  <c r="O1734" i="15"/>
  <c r="O1968" i="15"/>
  <c r="O1581" i="15"/>
  <c r="O1897" i="15"/>
  <c r="O2383" i="15"/>
  <c r="O945" i="15"/>
  <c r="O2319" i="15"/>
  <c r="O1171" i="15"/>
  <c r="O778" i="15"/>
  <c r="O1973" i="15"/>
  <c r="O1122" i="15"/>
  <c r="O2065" i="15"/>
  <c r="O2508" i="15"/>
  <c r="O1415" i="15"/>
  <c r="O2371" i="15"/>
  <c r="O1144" i="15"/>
  <c r="O1469" i="15"/>
  <c r="O1249" i="15"/>
  <c r="O1155" i="15"/>
  <c r="O1021" i="15"/>
  <c r="O956" i="15"/>
  <c r="O1052" i="15"/>
  <c r="O1946" i="15"/>
  <c r="O1856" i="15"/>
  <c r="O1989" i="15"/>
  <c r="O2169" i="15"/>
  <c r="O929" i="15"/>
  <c r="O2309" i="15"/>
  <c r="O716" i="15"/>
  <c r="O301" i="15"/>
  <c r="O1958" i="15"/>
  <c r="O2092" i="15"/>
  <c r="O209" i="15"/>
  <c r="O2497" i="15"/>
  <c r="O1695" i="15"/>
  <c r="O949" i="15"/>
  <c r="O849" i="15"/>
  <c r="O808" i="15"/>
  <c r="O1918" i="15"/>
  <c r="O1701" i="15"/>
  <c r="O2512" i="15"/>
  <c r="O1392" i="15"/>
  <c r="O2354" i="15"/>
  <c r="O837" i="15"/>
  <c r="O1903" i="15"/>
  <c r="O1060" i="15"/>
  <c r="O852" i="15"/>
  <c r="O2239" i="15"/>
  <c r="O1081" i="15"/>
  <c r="O184" i="15"/>
  <c r="O2045" i="15"/>
  <c r="O2297" i="15"/>
  <c r="O1001" i="15"/>
  <c r="O2311" i="15"/>
  <c r="O1810" i="15"/>
  <c r="O2222" i="15"/>
  <c r="O2013" i="15"/>
  <c r="O2435" i="15"/>
  <c r="O2486" i="15"/>
  <c r="O2035" i="15"/>
  <c r="O1266" i="15"/>
  <c r="O2168" i="15"/>
  <c r="O2051" i="15"/>
  <c r="O2224" i="15"/>
  <c r="O1375" i="15"/>
  <c r="O1756" i="15"/>
  <c r="O1909" i="15"/>
  <c r="O1085" i="15"/>
  <c r="O965" i="15"/>
  <c r="O1506" i="15"/>
  <c r="O749" i="15"/>
  <c r="O1382" i="15"/>
  <c r="O1173" i="15"/>
  <c r="O1728" i="15"/>
  <c r="O939" i="15"/>
  <c r="O1576" i="15"/>
  <c r="O2214" i="15"/>
  <c r="O776" i="15"/>
  <c r="O2279" i="15"/>
  <c r="O321" i="15"/>
  <c r="O1809" i="15"/>
  <c r="O1422" i="15"/>
  <c r="O2446" i="15"/>
  <c r="O2257" i="15"/>
  <c r="O1336" i="15"/>
  <c r="O2232" i="15"/>
  <c r="O1953" i="15"/>
  <c r="O2462" i="15"/>
  <c r="O868" i="15"/>
  <c r="O2389" i="15"/>
  <c r="O1087" i="15"/>
  <c r="O1815" i="15"/>
  <c r="O2493" i="15"/>
  <c r="O1550" i="15"/>
  <c r="O994" i="15"/>
  <c r="O1917" i="15"/>
  <c r="O2271" i="15"/>
  <c r="O1419" i="15"/>
  <c r="O1931" i="15"/>
  <c r="O1580" i="15"/>
  <c r="O1738" i="15"/>
  <c r="O753" i="15"/>
  <c r="O1873" i="15"/>
  <c r="O1247" i="15"/>
  <c r="O1165" i="15"/>
  <c r="O982" i="15"/>
  <c r="O1992" i="15"/>
  <c r="O1094" i="15"/>
  <c r="O1208" i="15"/>
  <c r="O1042" i="15"/>
  <c r="O1227" i="15"/>
  <c r="O214" i="15"/>
  <c r="O904" i="15"/>
  <c r="O2402" i="15"/>
  <c r="O1128" i="15"/>
  <c r="O1147" i="15"/>
  <c r="O1193" i="15"/>
  <c r="O2114" i="15"/>
  <c r="O1149" i="15"/>
  <c r="O1642" i="15"/>
  <c r="O2322" i="15"/>
  <c r="O2335" i="15"/>
  <c r="O1907" i="15"/>
  <c r="O1587" i="15"/>
  <c r="O1640" i="15"/>
  <c r="O1504" i="15"/>
  <c r="O1225" i="15"/>
  <c r="O848" i="15"/>
  <c r="O769" i="15"/>
  <c r="O2093" i="15"/>
  <c r="O823" i="15"/>
  <c r="O905" i="15"/>
  <c r="O2346" i="15"/>
  <c r="O1233" i="15"/>
  <c r="O726" i="15"/>
  <c r="O163" i="15"/>
  <c r="O2223" i="15"/>
  <c r="O1692" i="15"/>
  <c r="O1395" i="15"/>
  <c r="O858" i="15"/>
  <c r="O1633" i="15"/>
  <c r="O1454" i="15"/>
  <c r="O1123" i="15"/>
  <c r="O1786" i="15"/>
  <c r="O1405" i="15"/>
  <c r="O748" i="15"/>
  <c r="O813" i="15"/>
  <c r="O269" i="15"/>
  <c r="O1672" i="15"/>
  <c r="O715" i="15"/>
  <c r="O2504" i="15"/>
  <c r="O1922" i="15"/>
  <c r="O1011" i="15"/>
  <c r="O1622" i="15"/>
  <c r="O2405" i="15"/>
  <c r="O2359" i="15"/>
  <c r="O1577" i="15"/>
  <c r="O2055" i="15"/>
  <c r="O1354" i="15"/>
  <c r="O1858" i="15"/>
  <c r="O1663" i="15"/>
  <c r="O2266" i="15"/>
  <c r="O1543" i="15"/>
  <c r="O737" i="15"/>
  <c r="O1241" i="15"/>
  <c r="O1743" i="15"/>
  <c r="O1134" i="15"/>
  <c r="O925" i="15"/>
  <c r="O1819" i="15"/>
  <c r="O857" i="15"/>
  <c r="O902" i="15"/>
  <c r="O766" i="15"/>
  <c r="O1404" i="15"/>
  <c r="O1278" i="15"/>
  <c r="O1464" i="15"/>
  <c r="O2049" i="15"/>
  <c r="O2034" i="15"/>
  <c r="O843" i="15"/>
  <c r="O938" i="15"/>
  <c r="O1751" i="15"/>
  <c r="O964" i="15"/>
  <c r="O2204" i="15"/>
  <c r="O2510" i="15"/>
  <c r="O1888" i="15"/>
  <c r="O2230" i="15"/>
  <c r="O1240" i="15"/>
  <c r="O1521" i="15"/>
  <c r="O2276" i="15"/>
  <c r="O2132" i="15"/>
  <c r="O1776" i="15"/>
  <c r="O1190" i="15"/>
  <c r="O2138" i="15"/>
  <c r="O800" i="15"/>
  <c r="O298" i="15"/>
  <c r="O890" i="15"/>
  <c r="O2179" i="15"/>
  <c r="O1637" i="15"/>
  <c r="O1813" i="15"/>
  <c r="O975" i="15"/>
  <c r="O829" i="15"/>
  <c r="O2280" i="15"/>
  <c r="O1641" i="15"/>
  <c r="O1409" i="15"/>
  <c r="O2349" i="15"/>
  <c r="O1153" i="15"/>
  <c r="O1696" i="15"/>
  <c r="O240" i="15"/>
  <c r="O295" i="15"/>
  <c r="O1401" i="15"/>
  <c r="O2407" i="15"/>
  <c r="O950" i="15"/>
  <c r="O2250" i="15"/>
  <c r="O1706" i="15"/>
  <c r="O1389" i="15"/>
  <c r="O1267" i="15"/>
  <c r="O1132" i="15"/>
  <c r="O1189" i="15"/>
  <c r="O255" i="15"/>
  <c r="O2256" i="15"/>
  <c r="O1251" i="15"/>
  <c r="O251" i="15"/>
  <c r="O798" i="15"/>
  <c r="O2300" i="15"/>
  <c r="O1015" i="15"/>
  <c r="O826" i="15"/>
  <c r="O1416" i="15"/>
  <c r="O2173" i="15"/>
  <c r="O1501" i="15"/>
  <c r="O1226" i="15"/>
  <c r="O1796" i="15"/>
  <c r="O1089" i="15"/>
  <c r="O1524" i="15"/>
  <c r="O1744" i="15"/>
  <c r="O947" i="15"/>
  <c r="O1520" i="15"/>
  <c r="O2203" i="15"/>
  <c r="O1620" i="15"/>
  <c r="O1890" i="15"/>
  <c r="O1964" i="15"/>
  <c r="O2009" i="15"/>
  <c r="O1924" i="15"/>
  <c r="O2206" i="15"/>
  <c r="O1630" i="15"/>
  <c r="O225" i="15"/>
  <c r="O1794" i="15"/>
  <c r="O1282" i="15"/>
  <c r="O1994" i="15"/>
  <c r="O2480" i="15"/>
  <c r="O1511" i="15"/>
  <c r="O2062" i="15"/>
  <c r="O923" i="15"/>
  <c r="O310" i="15"/>
  <c r="O2505" i="15"/>
  <c r="O1585" i="15"/>
  <c r="O1061" i="15"/>
  <c r="O958" i="15"/>
  <c r="O1408" i="15"/>
  <c r="O2237" i="15"/>
  <c r="O2302" i="15"/>
  <c r="O1512" i="15"/>
  <c r="O1987" i="15"/>
  <c r="O1955" i="15"/>
  <c r="O1614" i="15"/>
  <c r="O177" i="15"/>
  <c r="O282" i="15"/>
  <c r="O187" i="15"/>
  <c r="O1881" i="15"/>
  <c r="O995" i="15"/>
  <c r="O1452" i="15"/>
  <c r="O1993" i="15"/>
  <c r="O1462" i="15"/>
  <c r="O2218" i="15"/>
  <c r="O1334" i="15"/>
  <c r="O1344" i="15"/>
  <c r="O2333" i="15"/>
  <c r="O2496" i="15"/>
  <c r="O1343" i="15"/>
  <c r="O2177" i="15"/>
  <c r="O2408" i="15"/>
  <c r="O796" i="15"/>
  <c r="O1150" i="15"/>
  <c r="O1186" i="15"/>
  <c r="O1071" i="15"/>
  <c r="O181" i="15"/>
  <c r="O2170" i="15"/>
  <c r="O1523" i="15"/>
  <c r="O2314" i="15"/>
  <c r="O757" i="15"/>
  <c r="O1902" i="15"/>
  <c r="O1798" i="15"/>
  <c r="O2184" i="15"/>
  <c r="O1411" i="15"/>
  <c r="O318" i="15"/>
  <c r="O1228" i="15"/>
  <c r="O793" i="15"/>
  <c r="O206" i="15"/>
  <c r="O2240" i="15"/>
  <c r="O1984" i="15"/>
  <c r="O1285" i="15"/>
  <c r="O751" i="15"/>
  <c r="O1026" i="15"/>
  <c r="O953" i="15"/>
  <c r="O2193" i="15"/>
  <c r="O186" i="15"/>
  <c r="O1982" i="15"/>
  <c r="O2108" i="15"/>
  <c r="O1187" i="15"/>
  <c r="O211" i="15"/>
  <c r="O1746" i="15"/>
  <c r="O2134" i="15"/>
  <c r="O992" i="15"/>
  <c r="O2366" i="15"/>
  <c r="O196" i="15"/>
  <c r="O1893" i="15"/>
  <c r="O1458" i="15"/>
  <c r="O2056" i="15"/>
  <c r="O1711" i="15"/>
  <c r="O244" i="15"/>
  <c r="O1716" i="15"/>
  <c r="O1410" i="15"/>
  <c r="O1915" i="15"/>
  <c r="O1741" i="15"/>
  <c r="O840" i="15"/>
  <c r="O1432" i="15"/>
  <c r="O1887" i="15"/>
  <c r="O1583" i="15"/>
  <c r="O1160" i="15"/>
  <c r="O159" i="15"/>
  <c r="O2091" i="15"/>
  <c r="O1880" i="15"/>
  <c r="O174" i="15"/>
  <c r="O821" i="15"/>
  <c r="O2345" i="15"/>
  <c r="O2352" i="15"/>
  <c r="O2066" i="15"/>
  <c r="O1765" i="15"/>
  <c r="O2327" i="15"/>
  <c r="O987" i="15"/>
  <c r="O1517" i="15"/>
  <c r="O1110" i="15"/>
  <c r="O2095" i="15"/>
  <c r="O2248" i="15"/>
  <c r="O1230" i="15"/>
  <c r="O1763" i="15"/>
  <c r="O1849" i="15"/>
  <c r="O2287" i="15"/>
  <c r="O2451" i="15"/>
  <c r="O2253" i="15"/>
  <c r="O1941" i="15"/>
  <c r="O2241" i="15"/>
  <c r="O910" i="15"/>
  <c r="O886" i="15"/>
  <c r="O942" i="15"/>
  <c r="O160" i="15"/>
  <c r="O2503" i="15"/>
  <c r="O1457" i="15"/>
  <c r="O1245" i="15"/>
  <c r="O1983" i="15"/>
  <c r="O845" i="15"/>
  <c r="O1029" i="15"/>
  <c r="O1710" i="15"/>
  <c r="O2285" i="15"/>
  <c r="O1142" i="15"/>
  <c r="O1591" i="15"/>
  <c r="O1949" i="15"/>
  <c r="O1610" i="15"/>
  <c r="O1688" i="15"/>
  <c r="O2509" i="15"/>
  <c r="O1906" i="15"/>
  <c r="O202" i="15"/>
  <c r="O1557" i="15"/>
  <c r="O1475" i="15"/>
  <c r="O1626" i="15"/>
  <c r="O931" i="15"/>
  <c r="O1654" i="15"/>
  <c r="O2061" i="15"/>
  <c r="O993" i="15"/>
  <c r="O238" i="15"/>
  <c r="O2160" i="15"/>
  <c r="O794" i="15"/>
  <c r="O197" i="15"/>
  <c r="O1693" i="15"/>
  <c r="O1733" i="15"/>
  <c r="O2105" i="15"/>
  <c r="O873" i="15"/>
  <c r="O2313" i="15"/>
  <c r="O2067" i="15"/>
  <c r="O2063" i="15"/>
  <c r="O1778" i="15"/>
  <c r="O304" i="15"/>
  <c r="O1559" i="15"/>
  <c r="O1735" i="15"/>
  <c r="O1486" i="15"/>
  <c r="O2244" i="15"/>
  <c r="O2185" i="15"/>
  <c r="O2163" i="15"/>
  <c r="O784" i="15"/>
  <c r="O2149" i="15"/>
  <c r="O1050" i="15"/>
  <c r="O919" i="15"/>
  <c r="O1534" i="15"/>
  <c r="O1877" i="15"/>
  <c r="O2368" i="15"/>
  <c r="O2357" i="15"/>
  <c r="O901" i="15"/>
  <c r="O2448" i="15"/>
  <c r="O1936" i="15"/>
  <c r="O1842" i="15"/>
  <c r="O1533" i="15"/>
  <c r="O738" i="15"/>
  <c r="O1836" i="15"/>
  <c r="O1383" i="15"/>
  <c r="O1865" i="15"/>
  <c r="O317" i="15"/>
  <c r="O1720" i="15"/>
  <c r="O1018" i="15"/>
  <c r="O1841" i="15"/>
  <c r="O1976" i="15"/>
  <c r="O1091" i="15"/>
  <c r="O1485" i="15"/>
  <c r="O1394" i="15"/>
  <c r="O1600" i="15"/>
  <c r="O2155" i="15"/>
  <c r="O1969" i="15"/>
  <c r="O1971" i="15"/>
  <c r="O1570" i="15"/>
  <c r="O2119" i="15"/>
  <c r="O2392" i="15"/>
  <c r="O1436" i="15"/>
  <c r="O2020" i="15"/>
  <c r="O867" i="15"/>
  <c r="O2401" i="15"/>
  <c r="O1224" i="15"/>
  <c r="O2461" i="15"/>
  <c r="O1977" i="15"/>
  <c r="O1597" i="15"/>
  <c r="O1808" i="15"/>
  <c r="O1553" i="15"/>
  <c r="O278" i="15"/>
  <c r="O2387" i="15"/>
  <c r="O1000" i="15"/>
  <c r="O1033" i="15"/>
  <c r="O1704" i="15"/>
  <c r="O2487" i="15"/>
  <c r="O1214" i="15"/>
  <c r="O2429" i="15"/>
  <c r="O2466" i="15"/>
  <c r="O1315" i="15"/>
  <c r="O2499" i="15"/>
  <c r="O1547" i="15"/>
  <c r="O752" i="15"/>
  <c r="O1213" i="15"/>
  <c r="O744" i="15"/>
  <c r="O930" i="15"/>
  <c r="O289" i="15"/>
  <c r="O1697" i="15"/>
  <c r="O2275" i="15"/>
  <c r="O1080" i="15"/>
  <c r="O1644" i="15"/>
  <c r="O2481" i="15"/>
  <c r="O1210" i="15"/>
  <c r="O241" i="15"/>
  <c r="O1500" i="15"/>
  <c r="O1428" i="15"/>
  <c r="O1995" i="15"/>
  <c r="O1846" i="15"/>
  <c r="O1114" i="15"/>
  <c r="O1799" i="15"/>
  <c r="O1135" i="15"/>
  <c r="O1339" i="15"/>
  <c r="O911" i="15"/>
  <c r="O2430" i="15"/>
  <c r="O2101" i="15"/>
  <c r="O1691" i="15"/>
  <c r="O292" i="15"/>
  <c r="O1945" i="15"/>
  <c r="O750" i="15"/>
  <c r="O1066" i="15"/>
  <c r="O2199" i="15"/>
  <c r="O170" i="15"/>
  <c r="O888" i="15"/>
  <c r="O1055" i="15"/>
  <c r="O207" i="15"/>
  <c r="O1499" i="15"/>
  <c r="O2027" i="15"/>
  <c r="O1656" i="15"/>
  <c r="O2286" i="15"/>
  <c r="O1608" i="15"/>
  <c r="O2198" i="15"/>
  <c r="O1211" i="15"/>
  <c r="O809" i="15"/>
  <c r="O1579" i="15"/>
  <c r="O1679" i="15"/>
  <c r="O1448" i="15"/>
  <c r="O1236" i="15"/>
  <c r="O2414" i="15"/>
  <c r="O1952" i="15"/>
  <c r="O2362" i="15"/>
  <c r="O799" i="15"/>
  <c r="O2398" i="15"/>
  <c r="O1646" i="15"/>
  <c r="O1125" i="15"/>
  <c r="O2447" i="15"/>
  <c r="O1866" i="15"/>
  <c r="O2041" i="15"/>
  <c r="O842" i="15"/>
  <c r="O1273" i="15"/>
  <c r="O2021" i="15"/>
  <c r="O1678" i="15"/>
  <c r="O2139" i="15"/>
  <c r="O1999" i="15"/>
  <c r="O2205" i="15"/>
  <c r="O1988" i="15"/>
  <c r="O1542" i="15"/>
  <c r="O2210" i="15"/>
  <c r="O1390" i="15"/>
  <c r="O1380" i="15"/>
  <c r="O1690" i="15"/>
  <c r="O2113" i="15"/>
  <c r="O2449" i="15"/>
  <c r="O1049" i="15"/>
  <c r="O768" i="15"/>
  <c r="O1373" i="15"/>
  <c r="O1292" i="15"/>
  <c r="O1076" i="15"/>
  <c r="O1770" i="15"/>
  <c r="O2492" i="15"/>
  <c r="O2143" i="15"/>
  <c r="O727" i="15"/>
  <c r="O759" i="15"/>
  <c r="O1366" i="15"/>
  <c r="O2251" i="15"/>
  <c r="O934" i="15"/>
  <c r="O2144" i="15"/>
  <c r="O1702" i="15"/>
  <c r="O717" i="15"/>
  <c r="O2247" i="15"/>
  <c r="O1885" i="15"/>
  <c r="O2104" i="15"/>
  <c r="O281" i="15"/>
  <c r="O2348" i="15"/>
  <c r="O2423" i="15"/>
  <c r="O1827" i="15"/>
  <c r="O1420" i="15"/>
  <c r="O2328" i="15"/>
  <c r="O2088" i="15"/>
  <c r="O324" i="15"/>
  <c r="O1717" i="15"/>
  <c r="O1850" i="15"/>
  <c r="O1269" i="15"/>
  <c r="O1468" i="15"/>
  <c r="O258" i="15"/>
  <c r="O1362" i="15"/>
  <c r="O739" i="15"/>
  <c r="O2347" i="15"/>
  <c r="O167" i="15"/>
  <c r="O2284" i="15"/>
  <c r="O1017" i="15"/>
  <c r="O898" i="15"/>
  <c r="O2156" i="15"/>
  <c r="O2374" i="15"/>
  <c r="O1791" i="15"/>
  <c r="O2031" i="15"/>
  <c r="O863" i="15"/>
  <c r="O914" i="15"/>
  <c r="O1575" i="15"/>
  <c r="O1488" i="15"/>
  <c r="O1594" i="15"/>
  <c r="O926" i="15"/>
  <c r="O1731" i="15"/>
  <c r="O1345" i="15"/>
  <c r="O1541" i="15"/>
  <c r="O2212" i="15"/>
  <c r="O1974" i="15"/>
  <c r="O828" i="15"/>
  <c r="O1473" i="15"/>
  <c r="O1423" i="15"/>
  <c r="O1113" i="15"/>
  <c r="O2291" i="15"/>
  <c r="O774" i="15"/>
  <c r="O2507" i="15"/>
  <c r="O855" i="15"/>
  <c r="O1771" i="15"/>
  <c r="O2432" i="15"/>
  <c r="O300" i="15"/>
  <c r="O1108" i="15"/>
  <c r="O1447" i="15"/>
  <c r="O1519" i="15"/>
  <c r="O1495" i="15"/>
  <c r="O822" i="15"/>
  <c r="O960" i="15"/>
  <c r="O1522" i="15"/>
  <c r="O1188" i="15"/>
  <c r="O2186" i="15"/>
  <c r="O2420" i="15"/>
  <c r="O2128" i="15"/>
  <c r="O1872" i="15"/>
  <c r="O1176" i="15"/>
  <c r="O1115" i="15"/>
  <c r="O1374" i="15"/>
  <c r="O830" i="15"/>
  <c r="O996" i="15"/>
  <c r="O948" i="15"/>
  <c r="O1537" i="15"/>
  <c r="O878" i="15"/>
  <c r="O2304" i="15"/>
  <c r="O158" i="15"/>
  <c r="O2380" i="15"/>
  <c r="O1107" i="15"/>
  <c r="O760" i="15"/>
  <c r="O2196" i="15"/>
  <c r="O1807" i="15"/>
  <c r="O780" i="15"/>
  <c r="O973" i="15"/>
  <c r="O2080" i="15"/>
  <c r="O2029" i="15"/>
  <c r="O1961" i="15"/>
  <c r="O1025" i="15"/>
  <c r="O1288" i="15"/>
  <c r="O2103" i="15"/>
  <c r="O1767" i="15"/>
  <c r="O2238" i="15"/>
  <c r="O1456" i="15"/>
  <c r="O1573" i="15"/>
  <c r="O1874" i="15"/>
  <c r="O2270" i="15"/>
  <c r="O1306" i="15"/>
  <c r="O803" i="15"/>
  <c r="O1680" i="15"/>
  <c r="O985" i="15"/>
  <c r="O2261" i="15"/>
  <c r="O2042" i="15"/>
  <c r="O2292" i="15"/>
  <c r="O2148" i="15"/>
  <c r="O941" i="15"/>
  <c r="O1898" i="15"/>
  <c r="O2370" i="15"/>
  <c r="O1483" i="15"/>
  <c r="O1564" i="15"/>
  <c r="O1207" i="15"/>
  <c r="O1783" i="15"/>
  <c r="O1942" i="15"/>
  <c r="O1864" i="15"/>
  <c r="O814" i="15"/>
  <c r="O1479" i="15"/>
  <c r="O2109" i="15"/>
  <c r="O723" i="15"/>
  <c r="O1785" i="15"/>
  <c r="O869" i="15"/>
  <c r="O734" i="15"/>
  <c r="O870" i="15"/>
  <c r="O1451" i="15"/>
  <c r="O218" i="15"/>
  <c r="O882" i="15"/>
  <c r="O754" i="15"/>
  <c r="O2336" i="15"/>
  <c r="O234" i="15"/>
  <c r="O1754" i="15"/>
  <c r="O1529" i="15"/>
  <c r="O2209" i="15"/>
  <c r="O1750" i="15"/>
  <c r="O1002" i="15"/>
  <c r="O719" i="15"/>
  <c r="O1683" i="15"/>
  <c r="O1892" i="15"/>
  <c r="O1951" i="15"/>
  <c r="O2465" i="15"/>
  <c r="O1725" i="15"/>
  <c r="O1948" i="15"/>
  <c r="O718" i="15"/>
  <c r="O1007" i="15"/>
  <c r="O1321" i="15"/>
  <c r="O288" i="15"/>
  <c r="O1627" i="15"/>
  <c r="O299" i="15"/>
  <c r="O189" i="15"/>
  <c r="O210" i="15"/>
  <c r="O2488" i="15"/>
  <c r="O908" i="15"/>
  <c r="O303" i="15"/>
  <c r="O1851" i="15"/>
  <c r="O1555" i="15"/>
  <c r="O2476" i="15"/>
  <c r="O730" i="15"/>
  <c r="O228" i="15"/>
  <c r="O1437" i="15"/>
  <c r="O2225" i="15"/>
  <c r="O2188" i="15"/>
  <c r="O2381" i="15"/>
  <c r="O937" i="15"/>
  <c r="O804" i="15"/>
  <c r="O1829" i="15"/>
  <c r="O1910" i="15"/>
  <c r="O1545" i="15"/>
  <c r="O1367" i="15"/>
  <c r="O839" i="15"/>
  <c r="O157" i="15"/>
  <c r="O1169" i="15"/>
  <c r="O1460" i="15"/>
  <c r="O1795" i="15"/>
  <c r="O1554" i="15"/>
  <c r="O1022" i="15"/>
  <c r="O1830" i="15"/>
  <c r="O1264" i="15"/>
  <c r="O2110" i="15"/>
  <c r="O1895" i="15"/>
  <c r="O792" i="15"/>
  <c r="O1781" i="15"/>
  <c r="O775" i="15"/>
  <c r="O1493" i="15"/>
  <c r="O1505" i="15"/>
  <c r="O1870" i="15"/>
  <c r="O1855" i="15"/>
  <c r="O148" i="15"/>
  <c r="O1966" i="15"/>
  <c r="O1314" i="15"/>
  <c r="O2118" i="15"/>
  <c r="O1073" i="15"/>
  <c r="O2388" i="15"/>
  <c r="O816" i="15"/>
  <c r="O1381" i="15"/>
  <c r="O2269" i="15"/>
  <c r="O2076" i="15"/>
  <c r="O237" i="15"/>
  <c r="O1118" i="15"/>
  <c r="O1263" i="15"/>
  <c r="O1602" i="15"/>
  <c r="O2342" i="15"/>
  <c r="O1008" i="15"/>
  <c r="O2331" i="15"/>
  <c r="O889" i="15"/>
  <c r="O2213" i="15"/>
  <c r="O1440" i="15"/>
  <c r="O1769" i="15"/>
  <c r="O2226" i="15"/>
  <c r="O1137" i="15"/>
  <c r="O1914" i="15"/>
  <c r="O1788" i="15"/>
  <c r="O1346" i="15"/>
  <c r="O894" i="15"/>
  <c r="O1175" i="15"/>
  <c r="O1393" i="15"/>
  <c r="O1759" i="15"/>
  <c r="O1111" i="15"/>
  <c r="O1044" i="15"/>
  <c r="O1350" i="15"/>
  <c r="O1789" i="15"/>
  <c r="O155" i="15"/>
  <c r="O2228" i="15"/>
  <c r="O1875" i="15"/>
  <c r="O1777" i="15"/>
  <c r="O1525" i="15"/>
  <c r="O1884" i="15"/>
  <c r="O1356" i="15"/>
  <c r="O1426" i="15"/>
  <c r="O1981" i="15"/>
  <c r="O1272" i="15"/>
  <c r="O1035" i="15"/>
  <c r="O1119" i="15"/>
  <c r="O883" i="15"/>
  <c r="O1450" i="15"/>
  <c r="O1309" i="15"/>
  <c r="O1747" i="15"/>
  <c r="O927" i="15"/>
  <c r="O1632" i="15"/>
  <c r="O1753" i="15"/>
  <c r="O1341" i="15"/>
  <c r="O2410" i="15"/>
  <c r="O2379" i="15"/>
  <c r="O1514" i="15"/>
  <c r="O1322" i="15"/>
  <c r="O1606" i="15"/>
  <c r="O1386" i="15"/>
  <c r="O2033" i="15"/>
  <c r="O2326" i="15"/>
  <c r="O955" i="15"/>
  <c r="O1960" i="15"/>
  <c r="O1518" i="15"/>
  <c r="O2123" i="15"/>
  <c r="O1863" i="15"/>
  <c r="O1235" i="15"/>
  <c r="O2102" i="15"/>
  <c r="O1275" i="15"/>
  <c r="O1482" i="15"/>
  <c r="O2231" i="15"/>
  <c r="O302" i="15"/>
  <c r="O2294" i="15"/>
  <c r="O1832" i="15"/>
  <c r="O1619" i="15"/>
  <c r="O1758" i="15"/>
  <c r="O981" i="15"/>
  <c r="O1655" i="15"/>
  <c r="O906" i="15"/>
  <c r="O1012" i="15"/>
  <c r="O262" i="15"/>
  <c r="O1303" i="15"/>
  <c r="O2375" i="15"/>
  <c r="O1141" i="15"/>
  <c r="O1761" i="15"/>
  <c r="O861" i="15"/>
  <c r="O1736" i="15"/>
  <c r="O2039" i="15"/>
  <c r="O1970" i="15"/>
  <c r="O2037" i="15"/>
  <c r="O909" i="15"/>
  <c r="O1301" i="15"/>
  <c r="O1302" i="15"/>
  <c r="O1844" i="15"/>
  <c r="O1817" i="15"/>
  <c r="O309" i="15"/>
  <c r="O1552" i="15"/>
  <c r="O1927" i="15"/>
  <c r="O2097" i="15"/>
  <c r="O2217" i="15"/>
  <c r="O1131" i="15"/>
  <c r="O1882" i="15"/>
  <c r="O1835" i="15"/>
  <c r="O1723" i="15"/>
  <c r="O2436" i="15"/>
  <c r="O1779" i="15"/>
  <c r="O1216" i="15"/>
  <c r="O1721" i="15"/>
  <c r="O907" i="15"/>
  <c r="O1908" i="15"/>
  <c r="O1445" i="15"/>
  <c r="O2339" i="15"/>
  <c r="O2393" i="15"/>
  <c r="O2290" i="15"/>
  <c r="O2171" i="15"/>
  <c r="O2477" i="15"/>
  <c r="O2023" i="15"/>
  <c r="O1203" i="15"/>
  <c r="O2417" i="15"/>
  <c r="O2107" i="15"/>
  <c r="O782" i="15"/>
  <c r="O1709" i="15"/>
  <c r="O1178" i="15"/>
  <c r="O1998" i="15"/>
  <c r="O247" i="15"/>
  <c r="O183" i="15"/>
  <c r="O1166" i="15"/>
  <c r="O1737" i="15"/>
  <c r="O2358" i="15"/>
  <c r="O1032" i="15"/>
  <c r="O243" i="15"/>
  <c r="O2437" i="15"/>
  <c r="O2115" i="15"/>
  <c r="O2378" i="15"/>
  <c r="O1281" i="15"/>
  <c r="O1364" i="15"/>
  <c r="O1889" i="15"/>
  <c r="O2030" i="15"/>
  <c r="O325" i="15"/>
  <c r="O1930" i="15"/>
  <c r="O1558" i="15"/>
  <c r="O2384" i="15"/>
  <c r="O1661" i="15"/>
  <c r="O1239" i="15"/>
  <c r="O1172" i="15"/>
  <c r="O1593" i="15"/>
  <c r="O1158" i="15"/>
  <c r="O1195" i="15"/>
  <c r="O265" i="15"/>
  <c r="O1649" i="15"/>
  <c r="O199" i="15"/>
  <c r="O1106" i="15"/>
  <c r="O182" i="15"/>
  <c r="O2264" i="15"/>
  <c r="O1852" i="15"/>
  <c r="O1689" i="15"/>
  <c r="O1805" i="15"/>
  <c r="O831" i="15"/>
  <c r="O1079" i="15"/>
  <c r="O1784" i="15"/>
  <c r="O268" i="15"/>
  <c r="O1262" i="15"/>
  <c r="O2176" i="15"/>
  <c r="O976" i="15"/>
  <c r="O1059" i="15"/>
  <c r="O966" i="15"/>
  <c r="O1645" i="15"/>
  <c r="O1209" i="15"/>
  <c r="O1634" i="15"/>
  <c r="O1920" i="15"/>
  <c r="O961" i="15"/>
  <c r="O1782" i="15"/>
  <c r="O2085" i="15"/>
  <c r="O1674" i="15"/>
  <c r="O2443" i="15"/>
  <c r="O746" i="15"/>
  <c r="O2074" i="15"/>
  <c r="O185" i="15"/>
  <c r="O2087" i="15"/>
  <c r="O1449" i="15"/>
  <c r="O2162" i="15"/>
  <c r="O327" i="15"/>
  <c r="O971" i="15"/>
  <c r="O2036" i="15"/>
  <c r="O728" i="15"/>
  <c r="O2391" i="15"/>
  <c r="O1027" i="15"/>
  <c r="O305" i="15"/>
  <c r="O1434" i="15"/>
  <c r="O962" i="15"/>
  <c r="O1047" i="15"/>
  <c r="O1112" i="15"/>
  <c r="O844" i="15"/>
  <c r="O2315" i="15"/>
  <c r="O2344" i="15"/>
  <c r="O893" i="15"/>
  <c r="O1820" i="15"/>
  <c r="O2288" i="15"/>
  <c r="O1003" i="15"/>
  <c r="O1498" i="15"/>
  <c r="O1446" i="15"/>
  <c r="O2296" i="15"/>
  <c r="O864" i="15"/>
  <c r="O1205" i="15"/>
  <c r="O1950" i="15"/>
  <c r="O731" i="15"/>
  <c r="O1146" i="15"/>
  <c r="O789" i="15"/>
  <c r="O1719" i="15"/>
  <c r="O1116" i="15"/>
  <c r="O1772" i="15"/>
  <c r="O851" i="15"/>
  <c r="O1708" i="15"/>
  <c r="O226" i="15"/>
  <c r="O1342" i="15"/>
  <c r="O2189" i="15"/>
  <c r="O1963" i="15"/>
  <c r="O235" i="15"/>
  <c r="O1304" i="15"/>
  <c r="O1351" i="15"/>
  <c r="O2478" i="15"/>
  <c r="O1904" i="15"/>
  <c r="O1300" i="15"/>
  <c r="O2330" i="15"/>
  <c r="O2403" i="15"/>
  <c r="O149" i="15"/>
  <c r="O1053" i="15"/>
  <c r="O1687" i="15"/>
  <c r="O2267" i="15"/>
  <c r="O860" i="15"/>
  <c r="O954" i="15"/>
  <c r="O779" i="15"/>
  <c r="O1215" i="15"/>
  <c r="O1811" i="15"/>
  <c r="O2463" i="15"/>
  <c r="O2472" i="15"/>
  <c r="O1031" i="15"/>
  <c r="O2415" i="15"/>
  <c r="O2483" i="15"/>
  <c r="O2111" i="15"/>
  <c r="O1427" i="15"/>
  <c r="O1355" i="15"/>
  <c r="O2468" i="15"/>
  <c r="O1438" i="15"/>
  <c r="O1009" i="15"/>
  <c r="O1857" i="15"/>
  <c r="O1515" i="15"/>
  <c r="O1065" i="15"/>
  <c r="O297" i="15"/>
  <c r="O1261" i="15"/>
  <c r="O326" i="15"/>
  <c r="O1270" i="15"/>
  <c r="O747" i="15"/>
  <c r="O1200" i="15"/>
  <c r="O219" i="15"/>
  <c r="O2024" i="15"/>
  <c r="O2431" i="15"/>
  <c r="O1418" i="15"/>
  <c r="O192" i="15"/>
  <c r="O172" i="15"/>
  <c r="O283" i="15"/>
  <c r="O1790" i="15"/>
  <c r="O1793" i="15"/>
  <c r="O1016" i="15"/>
  <c r="O1307" i="15"/>
  <c r="O2395" i="15"/>
  <c r="O245" i="15"/>
  <c r="O1154" i="15"/>
  <c r="O275" i="15"/>
  <c r="O1369" i="15"/>
  <c r="O2158" i="15"/>
  <c r="O1752" i="15"/>
  <c r="O850" i="15"/>
  <c r="O2491" i="15"/>
  <c r="O1773" i="15"/>
  <c r="O2216" i="15"/>
  <c r="O2332" i="15"/>
  <c r="O999" i="15"/>
  <c r="O1624" i="15"/>
  <c r="O1975" i="15"/>
  <c r="O936" i="15"/>
  <c r="O978" i="15"/>
  <c r="O1647" i="15"/>
  <c r="O986" i="15"/>
  <c r="O1243" i="15"/>
  <c r="O279" i="15"/>
  <c r="O1372" i="15"/>
  <c r="O824" i="15"/>
  <c r="O176" i="15"/>
  <c r="O253" i="15"/>
  <c r="P1431" i="15"/>
  <c r="P1242" i="15"/>
  <c r="O1648" i="15"/>
  <c r="P2004" i="15"/>
  <c r="O239" i="15"/>
  <c r="O2278" i="15"/>
  <c r="O1742" i="15"/>
  <c r="O152" i="15"/>
  <c r="O786" i="15"/>
  <c r="O1360" i="15"/>
  <c r="O1036" i="15"/>
  <c r="O1330" i="15"/>
  <c r="O1745" i="15"/>
  <c r="P1754" i="15"/>
  <c r="P2221" i="15"/>
  <c r="O1563" i="15"/>
  <c r="O865" i="15"/>
  <c r="O2191" i="15"/>
  <c r="O820" i="15"/>
  <c r="O1223" i="15"/>
  <c r="O1099" i="15"/>
  <c r="P1373" i="15"/>
  <c r="P1361" i="15"/>
  <c r="O989" i="15"/>
  <c r="O271" i="15"/>
  <c r="O2445" i="15"/>
  <c r="O2194" i="15"/>
  <c r="O841" i="15"/>
  <c r="O2479" i="15"/>
  <c r="O797" i="15"/>
  <c r="O1980" i="15"/>
  <c r="O1891" i="15"/>
  <c r="O853" i="15"/>
  <c r="P734" i="15"/>
  <c r="P1841" i="15"/>
  <c r="P1205" i="15"/>
  <c r="O2334" i="15"/>
  <c r="O1749" i="15"/>
  <c r="O307" i="15"/>
  <c r="O2178" i="15"/>
  <c r="O1934" i="15"/>
  <c r="O1279" i="15"/>
  <c r="O1490" i="15"/>
  <c r="O217" i="15"/>
  <c r="O1312" i="15"/>
  <c r="O1092" i="15"/>
  <c r="O1802" i="15"/>
  <c r="O193" i="15"/>
  <c r="O1766" i="15"/>
  <c r="O1590" i="15"/>
  <c r="O872" i="15"/>
  <c r="O1528" i="15"/>
  <c r="O2318" i="15"/>
  <c r="P1745" i="15"/>
  <c r="P2005" i="15"/>
  <c r="P1403" i="15"/>
  <c r="O1385" i="15"/>
  <c r="O1038" i="15"/>
  <c r="O1671" i="15"/>
  <c r="O165" i="15"/>
  <c r="O1997" i="15"/>
  <c r="O1407" i="15"/>
  <c r="O1096" i="15"/>
  <c r="O2120" i="15"/>
  <c r="O2032" i="15"/>
  <c r="O2382" i="15"/>
  <c r="P1464" i="15"/>
  <c r="P1223" i="15"/>
  <c r="P1256" i="15"/>
  <c r="O1853" i="15"/>
  <c r="O1412" i="15"/>
  <c r="O2340" i="15"/>
  <c r="O1095" i="15"/>
  <c r="O2122" i="15"/>
  <c r="P1838" i="15"/>
  <c r="O246" i="15"/>
  <c r="O2305" i="15"/>
  <c r="O2050" i="15"/>
  <c r="O1417" i="15"/>
  <c r="O733" i="15"/>
  <c r="O1530" i="15"/>
  <c r="O230" i="15"/>
  <c r="O1167" i="15"/>
  <c r="O264" i="15"/>
  <c r="O1043" i="15"/>
  <c r="O2469" i="15"/>
  <c r="P1644" i="15"/>
  <c r="P1121" i="15"/>
  <c r="P233" i="15"/>
  <c r="P1555" i="15"/>
  <c r="P196" i="15"/>
  <c r="O1320" i="15"/>
  <c r="O1013" i="15"/>
  <c r="O2458" i="15"/>
  <c r="O2221" i="15"/>
  <c r="O2064" i="15"/>
  <c r="O1755" i="15"/>
  <c r="O1206" i="15"/>
  <c r="O979" i="15"/>
  <c r="O1871" i="15"/>
  <c r="P1377" i="15"/>
  <c r="O2263" i="15"/>
  <c r="O1402" i="15"/>
  <c r="O1507" i="15"/>
  <c r="O1667" i="15"/>
  <c r="O1814" i="15"/>
  <c r="O2399" i="15"/>
  <c r="P1106" i="15"/>
  <c r="P1380" i="15"/>
  <c r="P1571" i="15"/>
  <c r="O1659" i="15"/>
  <c r="O2011" i="15"/>
  <c r="O1561" i="15"/>
  <c r="O254" i="15"/>
  <c r="O903" i="15"/>
  <c r="O2356" i="15"/>
  <c r="O866" i="15"/>
  <c r="O2131" i="15"/>
  <c r="O970" i="15"/>
  <c r="O1605" i="15"/>
  <c r="P1668" i="15"/>
  <c r="P1429" i="15"/>
  <c r="P311" i="15"/>
  <c r="O1574" i="15"/>
  <c r="O2151" i="15"/>
  <c r="O1179" i="15"/>
  <c r="O1666" i="15"/>
  <c r="O2301" i="15"/>
  <c r="P1476" i="15"/>
  <c r="O1358" i="15"/>
  <c r="O1231" i="15"/>
  <c r="O1459" i="15"/>
  <c r="O2164" i="15"/>
  <c r="O1316" i="15"/>
  <c r="O2220" i="15"/>
  <c r="O2159" i="15"/>
  <c r="O215" i="15"/>
  <c r="O771" i="15"/>
  <c r="O815" i="15"/>
  <c r="P1116" i="15"/>
  <c r="P2040" i="15"/>
  <c r="P2117" i="15"/>
  <c r="P1714" i="15"/>
  <c r="O1064" i="15"/>
  <c r="O2071" i="15"/>
  <c r="O1045" i="15"/>
  <c r="O1937" i="15"/>
  <c r="O306" i="15"/>
  <c r="O2265" i="15"/>
  <c r="O1283" i="15"/>
  <c r="O1140" i="15"/>
  <c r="O2444" i="15"/>
  <c r="O191" i="15"/>
  <c r="P1936" i="15"/>
  <c r="O1675" i="15"/>
  <c r="O266" i="15"/>
  <c r="O764" i="15"/>
  <c r="O1823" i="15"/>
  <c r="O1657" i="15"/>
  <c r="O1544" i="15"/>
  <c r="P1640" i="15"/>
  <c r="O1222" i="15"/>
  <c r="O1232" i="15"/>
  <c r="O2116" i="15"/>
  <c r="O319" i="15"/>
  <c r="O871" i="15"/>
  <c r="O2373" i="15"/>
  <c r="O1571" i="15"/>
  <c r="O1244" i="15"/>
  <c r="O1274" i="15"/>
  <c r="O2142" i="15"/>
  <c r="O2460" i="15"/>
  <c r="O1327" i="15"/>
  <c r="P1060" i="15"/>
  <c r="P1372" i="15"/>
  <c r="P1505" i="15"/>
  <c r="P1927" i="15"/>
  <c r="O2229" i="15"/>
  <c r="O2404" i="15"/>
  <c r="O917" i="15"/>
  <c r="O2406" i="15"/>
  <c r="O1103" i="15"/>
  <c r="P939" i="15"/>
  <c r="O1046" i="15"/>
  <c r="O2003" i="15"/>
  <c r="O1625" i="15"/>
  <c r="O164" i="15"/>
  <c r="O2470" i="15"/>
  <c r="O1365" i="15"/>
  <c r="O1220" i="15"/>
  <c r="O1183" i="15"/>
  <c r="O2310" i="15"/>
  <c r="O2016" i="15"/>
  <c r="P1917" i="15"/>
  <c r="P1706" i="15"/>
  <c r="P267" i="15"/>
  <c r="P1227" i="15"/>
  <c r="O980" i="15"/>
  <c r="O2277" i="15"/>
  <c r="O1578" i="15"/>
  <c r="O1117" i="15"/>
  <c r="O781" i="15"/>
  <c r="O1603" i="15"/>
  <c r="O1201" i="15"/>
  <c r="O1461" i="15"/>
  <c r="O1398" i="15"/>
  <c r="O1838" i="15"/>
  <c r="P2120" i="15"/>
  <c r="O2494" i="15"/>
  <c r="O1248" i="15"/>
  <c r="O773" i="15"/>
  <c r="O2452" i="15"/>
  <c r="O887" i="15"/>
  <c r="O2001" i="15"/>
  <c r="P1137" i="15"/>
  <c r="P864" i="15"/>
  <c r="O1062" i="15"/>
  <c r="O2202" i="15"/>
  <c r="O1424" i="15"/>
  <c r="O1588" i="15"/>
  <c r="O1859" i="15"/>
  <c r="O1221" i="15"/>
  <c r="O2136" i="15"/>
  <c r="O895" i="15"/>
  <c r="O969" i="15"/>
  <c r="O1792" i="15"/>
  <c r="P2105" i="15"/>
  <c r="P1273" i="15"/>
  <c r="P865" i="15"/>
  <c r="P972" i="15"/>
  <c r="O884" i="15"/>
  <c r="O2473" i="15"/>
  <c r="O2439" i="15"/>
  <c r="O2258" i="15"/>
  <c r="O1722" i="15"/>
  <c r="O2147" i="15"/>
  <c r="O1470" i="15"/>
  <c r="O805" i="15"/>
  <c r="O1202" i="15"/>
  <c r="O2337" i="15"/>
  <c r="O171" i="15"/>
  <c r="O1163" i="15"/>
  <c r="O1466" i="15"/>
  <c r="O1653" i="15"/>
  <c r="O1170" i="15"/>
  <c r="O819" i="15"/>
  <c r="O286" i="15"/>
  <c r="O1333" i="15"/>
  <c r="O2364" i="15"/>
  <c r="O1489" i="15"/>
  <c r="O2140" i="15"/>
  <c r="O758" i="15"/>
  <c r="O1923" i="15"/>
  <c r="O812" i="15"/>
  <c r="O2135" i="15"/>
  <c r="O1546" i="15"/>
  <c r="O223" i="15"/>
  <c r="O1900" i="15"/>
  <c r="O1276" i="15"/>
  <c r="P1827" i="15"/>
  <c r="P2212" i="15"/>
  <c r="O1296" i="15"/>
  <c r="O1413" i="15"/>
  <c r="O1584" i="15"/>
  <c r="O1130" i="15"/>
  <c r="O1787" i="15"/>
  <c r="O1363" i="15"/>
  <c r="P2331" i="15"/>
  <c r="O2012" i="15"/>
  <c r="O1954" i="15"/>
  <c r="O1329" i="15"/>
  <c r="O943" i="15"/>
  <c r="O1926" i="15"/>
  <c r="O236" i="15"/>
  <c r="O2450" i="15"/>
  <c r="O1378" i="15"/>
  <c r="O156" i="15"/>
  <c r="O1509" i="15"/>
  <c r="P1794" i="15"/>
  <c r="P1437" i="15"/>
  <c r="P284" i="15"/>
  <c r="P888" i="15"/>
  <c r="O2010" i="15"/>
  <c r="O1006" i="15"/>
  <c r="O817" i="15"/>
  <c r="O1159" i="15"/>
  <c r="O1764" i="15"/>
  <c r="O2367" i="15"/>
  <c r="O1265" i="15"/>
  <c r="O1660" i="15"/>
  <c r="O1676" i="15"/>
  <c r="O2005" i="15"/>
  <c r="O220" i="15"/>
  <c r="O1727" i="15"/>
  <c r="O1289" i="15"/>
  <c r="O1097" i="15"/>
  <c r="O190" i="15"/>
  <c r="O290" i="15"/>
  <c r="O2096" i="15"/>
  <c r="P1069" i="15"/>
  <c r="P1109" i="15"/>
  <c r="O2433" i="15"/>
  <c r="O2201" i="15"/>
  <c r="O2397" i="15"/>
  <c r="O2308" i="15"/>
  <c r="O1940" i="15"/>
  <c r="O2129" i="15"/>
  <c r="O1635" i="15"/>
  <c r="O912" i="15"/>
  <c r="O1957" i="15"/>
  <c r="O2365" i="15"/>
  <c r="O2182" i="15"/>
  <c r="P1635" i="15"/>
  <c r="P1718" i="15"/>
  <c r="P2211" i="15"/>
  <c r="O1253" i="15"/>
  <c r="O205" i="15"/>
  <c r="O2219" i="15"/>
  <c r="O1868" i="15"/>
  <c r="O287" i="15"/>
  <c r="P879" i="15"/>
  <c r="O1503" i="15"/>
  <c r="O1324" i="15"/>
  <c r="O2343" i="15"/>
  <c r="O877" i="15"/>
  <c r="O922" i="15"/>
  <c r="O2252" i="15"/>
  <c r="O2425" i="15"/>
  <c r="O1592" i="15"/>
  <c r="O1703" i="15"/>
  <c r="O1148" i="15"/>
  <c r="O2418" i="15"/>
  <c r="O1760" i="15"/>
  <c r="O1054" i="15"/>
  <c r="O1388" i="15"/>
  <c r="O1020" i="15"/>
  <c r="O1377" i="15"/>
  <c r="O1347" i="15"/>
  <c r="O2094" i="15"/>
  <c r="O2215" i="15"/>
  <c r="O899" i="15"/>
  <c r="O1834" i="15"/>
  <c r="O1326" i="15"/>
  <c r="O1801" i="15"/>
  <c r="P1607" i="15"/>
  <c r="O1286" i="15"/>
  <c r="O801" i="15"/>
  <c r="O1837" i="15"/>
  <c r="O1086" i="15"/>
  <c r="O957" i="15"/>
  <c r="O2180" i="15"/>
  <c r="P909" i="15"/>
  <c r="P900" i="15"/>
  <c r="O755" i="15"/>
  <c r="O1129" i="15"/>
  <c r="O836" i="15"/>
  <c r="O1538" i="15"/>
  <c r="O1896" i="15"/>
  <c r="O1549" i="15"/>
  <c r="O1467" i="15"/>
  <c r="O313" i="15"/>
  <c r="O984" i="15"/>
  <c r="O259" i="15"/>
  <c r="P1158" i="15"/>
  <c r="P1878" i="15"/>
  <c r="P778" i="15"/>
  <c r="P1810" i="15"/>
  <c r="O153" i="15"/>
  <c r="O1109" i="15"/>
  <c r="O2000" i="15"/>
  <c r="O1804" i="15"/>
  <c r="O1572" i="15"/>
  <c r="P1994" i="15"/>
  <c r="O1229" i="15"/>
  <c r="O2353" i="15"/>
  <c r="O983" i="15"/>
  <c r="O1628" i="15"/>
  <c r="O1629" i="15"/>
  <c r="O2413" i="15"/>
  <c r="O2307" i="15"/>
  <c r="O891" i="15"/>
  <c r="O1430" i="15"/>
  <c r="O1379" i="15"/>
  <c r="P975" i="15"/>
  <c r="P1750" i="15"/>
  <c r="P1977" i="15"/>
  <c r="P2280" i="15"/>
  <c r="O249" i="15"/>
  <c r="O1387" i="15"/>
  <c r="O788" i="15"/>
  <c r="O721" i="15"/>
  <c r="O1255" i="15"/>
  <c r="O1217" i="15"/>
  <c r="O248" i="15"/>
  <c r="O1797" i="15"/>
  <c r="O1361" i="15"/>
  <c r="O1181" i="15"/>
  <c r="P193" i="15"/>
  <c r="O1127" i="15"/>
  <c r="O2249" i="15"/>
  <c r="O1839" i="15"/>
  <c r="O1944" i="15"/>
  <c r="O1268" i="15"/>
  <c r="O2053" i="15"/>
  <c r="P808" i="15"/>
  <c r="P1129" i="15"/>
  <c r="O1184" i="15"/>
  <c r="O169" i="15"/>
  <c r="O1161" i="15"/>
  <c r="O862" i="15"/>
  <c r="O2498" i="15"/>
  <c r="O2295" i="15"/>
  <c r="O977" i="15"/>
  <c r="O1120" i="15"/>
  <c r="O2260" i="15"/>
  <c r="O2075" i="15"/>
  <c r="O1962" i="15"/>
  <c r="O1088" i="15"/>
  <c r="O1331" i="15"/>
  <c r="O714" i="15"/>
  <c r="O2078" i="15"/>
  <c r="O1774" i="15"/>
  <c r="O2351" i="15"/>
  <c r="O767" i="15"/>
  <c r="O2363" i="15"/>
  <c r="P826" i="15"/>
  <c r="O263" i="15"/>
  <c r="O2312" i="15"/>
  <c r="O1435" i="15"/>
  <c r="O1102" i="15"/>
  <c r="O2099" i="15"/>
  <c r="O1894" i="15"/>
  <c r="O2412" i="15"/>
  <c r="O2369" i="15"/>
  <c r="O1237" i="15"/>
  <c r="O777" i="15"/>
  <c r="P1360" i="15"/>
  <c r="P1908" i="15"/>
  <c r="P1021" i="15"/>
  <c r="P198" i="15"/>
  <c r="O1536" i="15"/>
  <c r="O250" i="15"/>
  <c r="O2081" i="15"/>
  <c r="O827" i="15"/>
  <c r="O2501" i="15"/>
  <c r="O1492" i="15"/>
  <c r="O2355" i="15"/>
  <c r="O1136" i="15"/>
  <c r="O1070" i="15"/>
  <c r="P1980" i="15"/>
  <c r="P1327" i="15"/>
  <c r="O1879" i="15"/>
  <c r="O194" i="15"/>
  <c r="O1939" i="15"/>
  <c r="O1551" i="15"/>
  <c r="O1803" i="15"/>
  <c r="O1199" i="15"/>
  <c r="P326" i="15"/>
  <c r="P1444" i="15"/>
  <c r="O1607" i="15"/>
  <c r="O1297" i="15"/>
  <c r="O988" i="15"/>
  <c r="O933" i="15"/>
  <c r="O242" i="15"/>
  <c r="O1912" i="15"/>
  <c r="O1821" i="15"/>
  <c r="O277" i="15"/>
  <c r="O900" i="15"/>
  <c r="O879" i="15"/>
  <c r="P1835" i="15"/>
  <c r="P1279" i="15"/>
  <c r="P1933" i="15"/>
  <c r="P2273" i="15"/>
  <c r="O1397" i="15"/>
  <c r="O1828" i="15"/>
  <c r="O2052" i="15"/>
  <c r="O732" i="15"/>
  <c r="O1825" i="15"/>
  <c r="O725" i="15"/>
  <c r="O1337" i="15"/>
  <c r="O2007" i="15"/>
  <c r="O1840" i="15"/>
  <c r="O1258" i="15"/>
  <c r="O2416" i="15"/>
  <c r="O1177" i="15"/>
  <c r="O2028" i="15"/>
  <c r="O1540" i="15"/>
  <c r="O807" i="15"/>
  <c r="O1685" i="15"/>
  <c r="P1896" i="15"/>
  <c r="P2213" i="15"/>
  <c r="P261" i="15"/>
  <c r="O772" i="15"/>
  <c r="O1477" i="15"/>
  <c r="O1453" i="15"/>
  <c r="O1668" i="15"/>
  <c r="O913" i="15"/>
  <c r="O276" i="15"/>
  <c r="O179" i="15"/>
  <c r="O1899" i="15"/>
  <c r="O1822" i="15"/>
  <c r="O2511" i="15"/>
  <c r="O2321" i="15"/>
  <c r="O200" i="15"/>
  <c r="O2471" i="15"/>
  <c r="O320" i="15"/>
  <c r="O216" i="15"/>
  <c r="O2372" i="15"/>
  <c r="O2112" i="15"/>
  <c r="O1084" i="15"/>
  <c r="P1284" i="15"/>
  <c r="P2300" i="15"/>
  <c r="O838" i="15"/>
  <c r="O1353" i="15"/>
  <c r="O2390" i="15"/>
  <c r="O1441" i="15"/>
  <c r="O166" i="15"/>
  <c r="O2281" i="15"/>
  <c r="O1180" i="15"/>
  <c r="O2124" i="15"/>
  <c r="O1862" i="15"/>
  <c r="P280" i="15"/>
  <c r="P1621" i="15"/>
  <c r="P2152" i="15"/>
  <c r="P2144" i="15"/>
  <c r="P1624" i="15"/>
  <c r="O2068" i="15"/>
  <c r="O2192" i="15"/>
  <c r="O2419" i="15"/>
  <c r="O2014" i="15"/>
  <c r="O1101" i="15"/>
  <c r="O1204" i="15"/>
  <c r="O2324" i="15"/>
  <c r="O1260" i="15"/>
  <c r="O1037" i="15"/>
  <c r="P1016" i="15"/>
  <c r="O1463" i="15"/>
  <c r="O1063" i="15"/>
  <c r="O1643" i="15"/>
  <c r="O1861" i="15"/>
  <c r="O180" i="15"/>
  <c r="O1582" i="15"/>
  <c r="P1839" i="15"/>
  <c r="P1303" i="15"/>
  <c r="P1248" i="15"/>
  <c r="O1586" i="15"/>
  <c r="O316" i="15"/>
  <c r="O991" i="15"/>
  <c r="O151" i="15"/>
  <c r="O742" i="15"/>
  <c r="O1979" i="15"/>
  <c r="O2172" i="15"/>
  <c r="O312" i="15"/>
  <c r="O1252" i="15"/>
  <c r="O2048" i="15"/>
  <c r="P2260" i="15"/>
  <c r="P1663" i="15"/>
  <c r="P1272" i="15"/>
  <c r="O2154" i="15"/>
  <c r="O846" i="15"/>
  <c r="O741" i="15"/>
  <c r="O1768" i="15"/>
  <c r="O1673" i="15"/>
  <c r="P2012" i="15"/>
  <c r="O2409" i="15"/>
  <c r="O2243" i="15"/>
  <c r="O1780" i="15"/>
  <c r="O1476" i="15"/>
  <c r="O1078" i="15"/>
  <c r="O2306" i="15"/>
  <c r="O1254" i="15"/>
  <c r="O770" i="15"/>
  <c r="O735" i="15"/>
  <c r="O1682" i="15"/>
  <c r="P1064" i="15"/>
  <c r="P1031" i="15"/>
  <c r="P1350" i="15"/>
  <c r="P790" i="15"/>
  <c r="P1647" i="15"/>
  <c r="O2274" i="15"/>
  <c r="O998" i="15"/>
  <c r="O1325" i="15"/>
  <c r="O1433" i="15"/>
  <c r="O1599" i="15"/>
  <c r="O1705" i="15"/>
  <c r="O1075" i="15"/>
  <c r="O763" i="15"/>
  <c r="O1041" i="15"/>
  <c r="O203" i="15"/>
  <c r="O1429" i="15"/>
  <c r="O1568" i="15"/>
  <c r="O1491" i="15"/>
  <c r="O232" i="15"/>
  <c r="O1911" i="15"/>
  <c r="P1224" i="15"/>
  <c r="P158" i="15"/>
  <c r="O1104" i="15"/>
  <c r="O1990" i="15"/>
  <c r="O1531" i="15"/>
  <c r="O1991" i="15"/>
  <c r="O1496" i="15"/>
  <c r="O1916" i="15"/>
  <c r="O856" i="15"/>
  <c r="O2424" i="15"/>
  <c r="O2207" i="15"/>
  <c r="O810" i="15"/>
  <c r="P807" i="15"/>
  <c r="P2184" i="15"/>
  <c r="P1541" i="15"/>
  <c r="P2173" i="15"/>
  <c r="O2130" i="15"/>
  <c r="O1833" i="15"/>
  <c r="O2422" i="15"/>
  <c r="O1928" i="15"/>
  <c r="O270" i="15"/>
  <c r="P1495" i="15"/>
  <c r="O1425" i="15"/>
  <c r="O2464" i="15"/>
  <c r="O2025" i="15"/>
  <c r="O833" i="15"/>
  <c r="O2323" i="15"/>
  <c r="O1609" i="15"/>
  <c r="O1726" i="15"/>
  <c r="O1335" i="15"/>
  <c r="O314" i="15"/>
  <c r="O1157" i="15"/>
  <c r="P1085" i="15"/>
  <c r="P252" i="15"/>
  <c r="P818" i="15"/>
  <c r="O1197" i="15"/>
  <c r="O1762" i="15"/>
  <c r="O308" i="15"/>
  <c r="O256" i="15"/>
  <c r="O859" i="15"/>
  <c r="O1938" i="15"/>
  <c r="O1310" i="15"/>
  <c r="O1560" i="15"/>
  <c r="O2329" i="15"/>
  <c r="O1384" i="15"/>
  <c r="O720" i="15"/>
  <c r="P789" i="15"/>
  <c r="O790" i="15"/>
  <c r="O1138" i="15"/>
  <c r="O2289" i="15"/>
  <c r="O2106" i="15"/>
  <c r="O1985" i="15"/>
  <c r="O1400" i="15"/>
  <c r="P857" i="15"/>
  <c r="P1746" i="15"/>
  <c r="O1212" i="15"/>
  <c r="O2127" i="15"/>
  <c r="O1348" i="15"/>
  <c r="O212" i="15"/>
  <c r="O1352" i="15"/>
  <c r="O1368" i="15"/>
  <c r="O762" i="15"/>
  <c r="O1005" i="15"/>
  <c r="O885" i="15"/>
  <c r="O1698" i="15"/>
  <c r="P1243" i="15"/>
  <c r="P1004" i="15"/>
  <c r="P1028" i="15"/>
  <c r="P874" i="15"/>
  <c r="O322" i="15"/>
  <c r="O1967" i="15"/>
  <c r="O1478" i="15"/>
  <c r="O267" i="15"/>
  <c r="O2283" i="15"/>
  <c r="O2125" i="15"/>
  <c r="O1978" i="15"/>
  <c r="O974" i="15"/>
  <c r="O2141" i="15"/>
  <c r="O1886" i="15"/>
  <c r="O897" i="15"/>
  <c r="P265" i="15"/>
  <c r="P1544" i="15"/>
  <c r="P2140" i="15"/>
  <c r="P294" i="15"/>
  <c r="P1907" i="15"/>
  <c r="P758" i="15"/>
  <c r="P771" i="15"/>
  <c r="P189" i="15"/>
  <c r="P1525" i="15"/>
  <c r="P1646" i="15"/>
  <c r="P1594" i="15"/>
  <c r="O213" i="15"/>
  <c r="P858" i="15"/>
  <c r="P1323" i="15"/>
  <c r="P1724" i="15"/>
  <c r="O2002" i="15"/>
  <c r="P779" i="15"/>
  <c r="O147" i="15"/>
  <c r="P1985" i="15"/>
  <c r="P2475" i="15"/>
  <c r="R2475" i="15" s="1"/>
  <c r="P1176" i="15"/>
  <c r="P2336" i="15"/>
  <c r="O2293" i="15"/>
  <c r="O1929" i="15"/>
  <c r="P1799" i="15"/>
  <c r="P1480" i="15"/>
  <c r="P1390" i="15"/>
  <c r="P1859" i="15"/>
  <c r="P923" i="15"/>
  <c r="P1338" i="15"/>
  <c r="P752" i="15"/>
  <c r="P1098" i="15"/>
  <c r="P1014" i="15"/>
  <c r="P1192" i="15"/>
  <c r="P2175" i="15"/>
  <c r="O1403" i="15"/>
  <c r="P200" i="15"/>
  <c r="P913" i="15"/>
  <c r="P1018" i="15"/>
  <c r="O2072" i="15"/>
  <c r="P1780" i="15"/>
  <c r="P1238" i="15"/>
  <c r="O740" i="15"/>
  <c r="O1615" i="15"/>
  <c r="P230" i="15"/>
  <c r="P946" i="15"/>
  <c r="P1357" i="15"/>
  <c r="O1311" i="15"/>
  <c r="P1230" i="15"/>
  <c r="P1445" i="15"/>
  <c r="P1817" i="15"/>
  <c r="P1455" i="15"/>
  <c r="P1568" i="15"/>
  <c r="P2453" i="15"/>
  <c r="R2453" i="15" s="1"/>
  <c r="P1124" i="15"/>
  <c r="P1435" i="15"/>
  <c r="P1861" i="15"/>
  <c r="P229" i="15"/>
  <c r="P2201" i="15"/>
  <c r="P1432" i="15"/>
  <c r="P2124" i="15"/>
  <c r="P1340" i="15"/>
  <c r="O1596" i="15"/>
  <c r="P1469" i="15"/>
  <c r="O2069" i="15"/>
  <c r="P2310" i="15"/>
  <c r="P1456" i="15"/>
  <c r="P1701" i="15"/>
  <c r="P2285" i="15"/>
  <c r="P1923" i="15"/>
  <c r="P1781" i="15"/>
  <c r="P766" i="15"/>
  <c r="P1185" i="15"/>
  <c r="P986" i="15"/>
  <c r="P1355" i="15"/>
  <c r="O2137" i="15"/>
  <c r="P1939" i="15"/>
  <c r="P175" i="15"/>
  <c r="P2063" i="15"/>
  <c r="O2200" i="15"/>
  <c r="P851" i="15"/>
  <c r="O1847" i="15"/>
  <c r="P264" i="15"/>
  <c r="O2254" i="15"/>
  <c r="O1566" i="15"/>
  <c r="O1305" i="15"/>
  <c r="O854" i="15"/>
  <c r="P1954" i="15"/>
  <c r="P1267" i="15"/>
  <c r="P2048" i="15"/>
  <c r="P1563" i="15"/>
  <c r="P1287" i="15"/>
  <c r="O713" i="15"/>
  <c r="B141" i="15"/>
  <c r="P1702" i="15"/>
  <c r="P1159" i="15"/>
  <c r="P1843" i="15"/>
  <c r="O1164" i="15"/>
  <c r="P1665" i="15"/>
  <c r="P1569" i="15"/>
  <c r="P1152" i="15"/>
  <c r="P895" i="15"/>
  <c r="P838" i="15"/>
  <c r="R838" i="15" s="1"/>
  <c r="P297" i="15"/>
  <c r="P1490" i="15"/>
  <c r="P1334" i="15"/>
  <c r="P961" i="15"/>
  <c r="P2205" i="15"/>
  <c r="P1477" i="15"/>
  <c r="P785" i="15"/>
  <c r="P1832" i="15"/>
  <c r="P1376" i="15"/>
  <c r="P1509" i="15"/>
  <c r="O1414" i="15"/>
  <c r="P1910" i="15"/>
  <c r="P245" i="15"/>
  <c r="O935" i="15"/>
  <c r="P2072" i="15"/>
  <c r="P1088" i="15"/>
  <c r="P2263" i="15"/>
  <c r="P787" i="15"/>
  <c r="P1775" i="15"/>
  <c r="P2470" i="15"/>
  <c r="R2470" i="15" s="1"/>
  <c r="P241" i="15"/>
  <c r="P1077" i="15"/>
  <c r="P1871" i="15"/>
  <c r="P2409" i="15"/>
  <c r="R2409" i="15" s="1"/>
  <c r="P1868" i="15"/>
  <c r="P1615" i="15"/>
  <c r="O785" i="15"/>
  <c r="O233" i="15"/>
  <c r="P1769" i="15"/>
  <c r="P1771" i="15"/>
  <c r="P2290" i="15"/>
  <c r="P1156" i="15"/>
  <c r="P836" i="15"/>
  <c r="P839" i="15"/>
  <c r="P2482" i="15"/>
  <c r="R2482" i="15" s="1"/>
  <c r="P1215" i="15"/>
  <c r="P1797" i="15"/>
  <c r="P1787" i="15"/>
  <c r="P2297" i="15"/>
  <c r="O2455" i="15"/>
  <c r="P1163" i="15"/>
  <c r="P1682" i="15"/>
  <c r="P984" i="15"/>
  <c r="P2086" i="15"/>
  <c r="P1000" i="15"/>
  <c r="P1496" i="15"/>
  <c r="P1461" i="15"/>
  <c r="O1271" i="15"/>
  <c r="P1791" i="15"/>
  <c r="P978" i="15"/>
  <c r="P1540" i="15"/>
  <c r="O1139" i="15"/>
  <c r="P1550" i="15"/>
  <c r="P1709" i="15"/>
  <c r="P1609" i="15"/>
  <c r="P801" i="15"/>
  <c r="P2197" i="15"/>
  <c r="P1091" i="15"/>
  <c r="O1636" i="15"/>
  <c r="O1612" i="15"/>
  <c r="P849" i="15"/>
  <c r="P1727" i="15"/>
  <c r="R1727" i="15" s="1"/>
  <c r="P2189" i="15"/>
  <c r="P177" i="15"/>
  <c r="P791" i="15"/>
  <c r="P1627" i="15"/>
  <c r="P754" i="15"/>
  <c r="O1162" i="15"/>
  <c r="O1421" i="15"/>
  <c r="O2183" i="15"/>
  <c r="P2059" i="15"/>
  <c r="P1821" i="15"/>
  <c r="P1384" i="15"/>
  <c r="O1843" i="15"/>
  <c r="P804" i="15"/>
  <c r="R804" i="15" s="1"/>
  <c r="P928" i="15"/>
  <c r="P721" i="15"/>
  <c r="P2237" i="15"/>
  <c r="P1551" i="15"/>
  <c r="P1084" i="15"/>
  <c r="O222" i="15"/>
  <c r="O1340" i="15"/>
  <c r="P1941" i="15"/>
  <c r="P1552" i="15"/>
  <c r="P2169" i="15"/>
  <c r="P1451" i="15"/>
  <c r="P253" i="15"/>
  <c r="P875" i="15"/>
  <c r="P216" i="15"/>
  <c r="P254" i="15"/>
  <c r="P1598" i="15"/>
  <c r="P1602" i="15"/>
  <c r="P220" i="15"/>
  <c r="P2170" i="15"/>
  <c r="P1301" i="15"/>
  <c r="P912" i="15"/>
  <c r="P2146" i="15"/>
  <c r="P281" i="15"/>
  <c r="P1804" i="15"/>
  <c r="P275" i="15"/>
  <c r="P1212" i="15"/>
  <c r="O1669" i="15"/>
  <c r="P2065" i="15"/>
  <c r="P2386" i="15"/>
  <c r="R2386" i="15" s="1"/>
  <c r="P2136" i="15"/>
  <c r="P2302" i="15"/>
  <c r="P872" i="15"/>
  <c r="P2100" i="15"/>
  <c r="P1679" i="15"/>
  <c r="R1679" i="15" s="1"/>
  <c r="P1200" i="15"/>
  <c r="P1502" i="15"/>
  <c r="P884" i="15"/>
  <c r="O1510" i="15"/>
  <c r="P2060" i="15"/>
  <c r="P1433" i="15"/>
  <c r="P802" i="15"/>
  <c r="P2257" i="15"/>
  <c r="O2208" i="15"/>
  <c r="P1673" i="15"/>
  <c r="P1371" i="15"/>
  <c r="P782" i="15"/>
  <c r="P1595" i="15"/>
  <c r="P1924" i="15"/>
  <c r="P915" i="15"/>
  <c r="P155" i="15"/>
  <c r="P2038" i="15"/>
  <c r="P1333" i="15"/>
  <c r="P2134" i="15"/>
  <c r="P171" i="15"/>
  <c r="O1072" i="15"/>
  <c r="P2191" i="15"/>
  <c r="P1416" i="15"/>
  <c r="P268" i="15"/>
  <c r="O2490" i="15"/>
  <c r="P919" i="15"/>
  <c r="P1251" i="15"/>
  <c r="R1251" i="15" s="1"/>
  <c r="P1539" i="15"/>
  <c r="O1658" i="15"/>
  <c r="P203" i="15"/>
  <c r="P2225" i="15"/>
  <c r="P1442" i="15"/>
  <c r="P1257" i="15"/>
  <c r="P2317" i="15"/>
  <c r="P876" i="15"/>
  <c r="O1919" i="15"/>
  <c r="P2128" i="15"/>
  <c r="P1324" i="15"/>
  <c r="P2028" i="15"/>
  <c r="P1174" i="15"/>
  <c r="O1986" i="15"/>
  <c r="P973" i="15"/>
  <c r="P1680" i="15"/>
  <c r="P1246" i="15"/>
  <c r="P2110" i="15"/>
  <c r="O1019" i="15"/>
  <c r="O928" i="15"/>
  <c r="P197" i="15"/>
  <c r="P938" i="15"/>
  <c r="P256" i="15"/>
  <c r="P1802" i="15"/>
  <c r="P2224" i="15"/>
  <c r="P1136" i="15"/>
  <c r="P2159" i="15"/>
  <c r="P749" i="15"/>
  <c r="P1650" i="15"/>
  <c r="P2179" i="15"/>
  <c r="P819" i="15"/>
  <c r="P2303" i="15"/>
  <c r="P2046" i="15"/>
  <c r="P194" i="15"/>
  <c r="P201" i="15"/>
  <c r="O1105" i="15"/>
  <c r="P1119" i="15"/>
  <c r="P1214" i="15"/>
  <c r="O1943" i="15"/>
  <c r="P1078" i="15"/>
  <c r="P827" i="15"/>
  <c r="P748" i="15"/>
  <c r="P1606" i="15"/>
  <c r="O161" i="15"/>
  <c r="P828" i="15"/>
  <c r="P1757" i="15"/>
  <c r="P283" i="15"/>
  <c r="O1532" i="15"/>
  <c r="P2218" i="15"/>
  <c r="P1882" i="15"/>
  <c r="P209" i="15"/>
  <c r="O2386" i="15"/>
  <c r="P1095" i="15"/>
  <c r="P1067" i="15"/>
  <c r="P1342" i="15"/>
  <c r="O1318" i="15"/>
  <c r="P890" i="15"/>
  <c r="P1934" i="15"/>
  <c r="P1524" i="15"/>
  <c r="P1245" i="15"/>
  <c r="P2264" i="15"/>
  <c r="P317" i="15"/>
  <c r="O2044" i="15"/>
  <c r="P846" i="15"/>
  <c r="P169" i="15"/>
  <c r="P1044" i="15"/>
  <c r="R1044" i="15" s="1"/>
  <c r="P1748" i="15"/>
  <c r="O1357" i="15"/>
  <c r="P740" i="15"/>
  <c r="P1094" i="15"/>
  <c r="O791" i="15"/>
  <c r="P163" i="15"/>
  <c r="O1338" i="15"/>
  <c r="P227" i="15"/>
  <c r="P1578" i="15"/>
  <c r="P812" i="15"/>
  <c r="P2066" i="15"/>
  <c r="P1858" i="15"/>
  <c r="R1858" i="15" s="1"/>
  <c r="P2073" i="15"/>
  <c r="P153" i="15"/>
  <c r="P2288" i="15"/>
  <c r="P2036" i="15"/>
  <c r="P1206" i="15"/>
  <c r="O2317" i="15"/>
  <c r="O1651" i="15"/>
  <c r="P218" i="15"/>
  <c r="P1561" i="15"/>
  <c r="P302" i="15"/>
  <c r="P1651" i="15"/>
  <c r="P2139" i="15"/>
  <c r="P1154" i="15"/>
  <c r="R1154" i="15" s="1"/>
  <c r="P1026" i="15"/>
  <c r="P1296" i="15"/>
  <c r="P935" i="15"/>
  <c r="P1969" i="15"/>
  <c r="P321" i="15"/>
  <c r="P1122" i="15"/>
  <c r="P922" i="15"/>
  <c r="P182" i="15"/>
  <c r="P1545" i="15"/>
  <c r="P1782" i="15"/>
  <c r="P751" i="15"/>
  <c r="P962" i="15"/>
  <c r="P2272" i="15"/>
  <c r="O1932" i="15"/>
  <c r="O847" i="15"/>
  <c r="P1439" i="15"/>
  <c r="P1065" i="15"/>
  <c r="R1065" i="15" s="1"/>
  <c r="P288" i="15"/>
  <c r="P207" i="15"/>
  <c r="P1169" i="15"/>
  <c r="P293" i="15"/>
  <c r="P1751" i="15"/>
  <c r="P1531" i="15"/>
  <c r="P2181" i="15"/>
  <c r="P1406" i="15"/>
  <c r="P1462" i="15"/>
  <c r="P977" i="15"/>
  <c r="P2333" i="15"/>
  <c r="P1999" i="15"/>
  <c r="P156" i="15"/>
  <c r="P183" i="15"/>
  <c r="P1520" i="15"/>
  <c r="P1793" i="15"/>
  <c r="P873" i="15"/>
  <c r="P1733" i="15"/>
  <c r="P2077" i="15"/>
  <c r="P1988" i="15"/>
  <c r="P775" i="15"/>
  <c r="P1731" i="15"/>
  <c r="P753" i="15"/>
  <c r="P2107" i="15"/>
  <c r="P1179" i="15"/>
  <c r="P1420" i="15"/>
  <c r="P2035" i="15"/>
  <c r="P322" i="15"/>
  <c r="R322" i="15" s="1"/>
  <c r="O1100" i="15"/>
  <c r="O2438" i="15"/>
  <c r="P1081" i="15"/>
  <c r="P1725" i="15"/>
  <c r="P186" i="15"/>
  <c r="P2255" i="15"/>
  <c r="P274" i="15"/>
  <c r="P777" i="15"/>
  <c r="P1172" i="15"/>
  <c r="P320" i="15"/>
  <c r="P1118" i="15"/>
  <c r="P1383" i="15"/>
  <c r="R1383" i="15" s="1"/>
  <c r="P1756" i="15"/>
  <c r="O1935" i="15"/>
  <c r="P318" i="15"/>
  <c r="P1111" i="15"/>
  <c r="P2202" i="15"/>
  <c r="P830" i="15"/>
  <c r="P798" i="15"/>
  <c r="P303" i="15"/>
  <c r="P1875" i="15"/>
  <c r="O1218" i="15"/>
  <c r="P1125" i="15"/>
  <c r="P1683" i="15"/>
  <c r="P1728" i="15"/>
  <c r="P1836" i="15"/>
  <c r="P1845" i="15"/>
  <c r="P2235" i="15"/>
  <c r="P2196" i="15"/>
  <c r="P234" i="15"/>
  <c r="P903" i="15"/>
  <c r="P2321" i="15"/>
  <c r="O1860" i="15"/>
  <c r="P1786" i="15"/>
  <c r="P1758" i="15"/>
  <c r="P1632" i="15"/>
  <c r="P1240" i="15"/>
  <c r="O818" i="15"/>
  <c r="P237" i="15"/>
  <c r="P1258" i="15"/>
  <c r="P1115" i="15"/>
  <c r="P2157" i="15"/>
  <c r="P1164" i="15"/>
  <c r="P2099" i="15"/>
  <c r="P225" i="15"/>
  <c r="O1238" i="15"/>
  <c r="P863" i="15"/>
  <c r="P1900" i="15"/>
  <c r="O2187" i="15"/>
  <c r="P161" i="15"/>
  <c r="P1093" i="15"/>
  <c r="R1093" i="15" s="1"/>
  <c r="P1855" i="15"/>
  <c r="P1436" i="15"/>
  <c r="P932" i="15"/>
  <c r="P1210" i="15"/>
  <c r="P2425" i="15"/>
  <c r="R2425" i="15" s="1"/>
  <c r="P2026" i="15"/>
  <c r="P1221" i="15"/>
  <c r="O1876" i="15"/>
  <c r="P250" i="15"/>
  <c r="P1112" i="15"/>
  <c r="O150" i="15"/>
  <c r="P2223" i="15"/>
  <c r="P1516" i="15"/>
  <c r="P1165" i="15"/>
  <c r="P1846" i="15"/>
  <c r="O1677" i="15"/>
  <c r="P276" i="15"/>
  <c r="R276" i="15" s="1"/>
  <c r="P924" i="15"/>
  <c r="P2030" i="15"/>
  <c r="O2482" i="15"/>
  <c r="P1160" i="15"/>
  <c r="P1784" i="15"/>
  <c r="P2246" i="15"/>
  <c r="O2157" i="15"/>
  <c r="P2149" i="15"/>
  <c r="P257" i="15"/>
  <c r="P179" i="15"/>
  <c r="P786" i="15"/>
  <c r="P1584" i="15"/>
  <c r="P296" i="15"/>
  <c r="P1605" i="15"/>
  <c r="P1964" i="15"/>
  <c r="P319" i="15"/>
  <c r="P1168" i="15"/>
  <c r="O2057" i="15"/>
  <c r="O876" i="15"/>
  <c r="P309" i="15"/>
  <c r="P1022" i="15"/>
  <c r="P1299" i="15"/>
  <c r="P1316" i="15"/>
  <c r="P159" i="15"/>
  <c r="P1173" i="15"/>
  <c r="P1943" i="15"/>
  <c r="P1071" i="15"/>
  <c r="P852" i="15"/>
  <c r="P305" i="15"/>
  <c r="P1151" i="15"/>
  <c r="O1010" i="15"/>
  <c r="P1814" i="15"/>
  <c r="R1814" i="15" s="1"/>
  <c r="P2068" i="15"/>
  <c r="P154" i="15"/>
  <c r="O178" i="15"/>
  <c r="P1036" i="15"/>
  <c r="P1313" i="15"/>
  <c r="O2175" i="15"/>
  <c r="O1972" i="15"/>
  <c r="P165" i="15"/>
  <c r="P2114" i="15"/>
  <c r="P1070" i="15"/>
  <c r="O2485" i="15"/>
  <c r="P1399" i="15"/>
  <c r="P278" i="15"/>
  <c r="P718" i="15"/>
  <c r="P1795" i="15"/>
  <c r="P1487" i="15"/>
  <c r="P1766" i="15"/>
  <c r="P2092" i="15"/>
  <c r="P273" i="15"/>
  <c r="P969" i="15"/>
  <c r="P1066" i="15"/>
  <c r="R1066" i="15" s="1"/>
  <c r="P1966" i="15"/>
  <c r="P1408" i="15"/>
  <c r="P1145" i="15"/>
  <c r="P1822" i="15"/>
  <c r="O2181" i="15"/>
  <c r="P1051" i="15"/>
  <c r="P1508" i="15"/>
  <c r="P744" i="15"/>
  <c r="P1591" i="15"/>
  <c r="P2135" i="15"/>
  <c r="P1558" i="15"/>
  <c r="P1388" i="15"/>
  <c r="O1481" i="15"/>
  <c r="O1250" i="15"/>
  <c r="P723" i="15"/>
  <c r="P1478" i="15"/>
  <c r="P1920" i="15"/>
  <c r="P312" i="15"/>
  <c r="P1661" i="15"/>
  <c r="R1661" i="15" s="1"/>
  <c r="P2023" i="15"/>
  <c r="P994" i="15"/>
  <c r="P2284" i="15"/>
  <c r="P166" i="15"/>
  <c r="P1937" i="15"/>
  <c r="P1636" i="15"/>
  <c r="P1823" i="15"/>
  <c r="P2019" i="15"/>
  <c r="P1639" i="15"/>
  <c r="P2289" i="15"/>
  <c r="P2096" i="15"/>
  <c r="P2014" i="15"/>
  <c r="P1947" i="15"/>
  <c r="P1975" i="15"/>
  <c r="P893" i="15"/>
  <c r="P1876" i="15"/>
  <c r="P259" i="15"/>
  <c r="P1514" i="15"/>
  <c r="P765" i="15"/>
  <c r="O2411" i="15"/>
  <c r="P2142" i="15"/>
  <c r="P936" i="15"/>
  <c r="P1253" i="15"/>
  <c r="R1253" i="15" s="1"/>
  <c r="O1077" i="15"/>
  <c r="P217" i="15"/>
  <c r="P1467" i="15"/>
  <c r="P979" i="15"/>
  <c r="P2400" i="15"/>
  <c r="R2400" i="15" s="1"/>
  <c r="P1463" i="15"/>
  <c r="P2231" i="15"/>
  <c r="P2261" i="15"/>
  <c r="P1695" i="15"/>
  <c r="P1686" i="15"/>
  <c r="P956" i="15"/>
  <c r="P213" i="15"/>
  <c r="O1548" i="15"/>
  <c r="P1131" i="15"/>
  <c r="P1015" i="15"/>
  <c r="O1040" i="15"/>
  <c r="P2249" i="15"/>
  <c r="P2166" i="15"/>
  <c r="P1778" i="15"/>
  <c r="P981" i="15"/>
  <c r="P1906" i="15"/>
  <c r="P1356" i="15"/>
  <c r="P930" i="15"/>
  <c r="P2127" i="15"/>
  <c r="P299" i="15"/>
  <c r="P1619" i="15"/>
  <c r="P1479" i="15"/>
  <c r="P271" i="15"/>
  <c r="O1039" i="15"/>
  <c r="O874" i="15"/>
  <c r="P1419" i="15"/>
  <c r="P767" i="15"/>
  <c r="P1170" i="15"/>
  <c r="P2049" i="15"/>
  <c r="P916" i="15"/>
  <c r="P187" i="15"/>
  <c r="P2259" i="15"/>
  <c r="P2129" i="15"/>
  <c r="P2007" i="15"/>
  <c r="P204" i="15"/>
  <c r="R204" i="15" s="1"/>
  <c r="P951" i="15"/>
  <c r="O2427" i="15"/>
  <c r="P2115" i="15"/>
  <c r="P1556" i="15"/>
  <c r="P1364" i="15"/>
  <c r="O2385" i="15"/>
  <c r="P1023" i="15"/>
  <c r="P1400" i="15"/>
  <c r="P1134" i="15"/>
  <c r="O825" i="15"/>
  <c r="O1474" i="15"/>
  <c r="O261" i="15"/>
  <c r="P2194" i="15"/>
  <c r="P955" i="15"/>
  <c r="P208" i="15"/>
  <c r="P1101" i="15"/>
  <c r="O2167" i="15"/>
  <c r="P1562" i="15"/>
  <c r="P2082" i="15"/>
  <c r="P1767" i="15"/>
  <c r="O1034" i="15"/>
  <c r="P1765" i="15"/>
  <c r="P2226" i="15"/>
  <c r="P314" i="15"/>
  <c r="O1480" i="15"/>
  <c r="P1770" i="15"/>
  <c r="P1710" i="15"/>
  <c r="P2295" i="15"/>
  <c r="P1946" i="15"/>
  <c r="P226" i="15"/>
  <c r="P1829" i="15"/>
  <c r="P2238" i="15"/>
  <c r="P1687" i="15"/>
  <c r="P964" i="15"/>
  <c r="P2141" i="15"/>
  <c r="O1082" i="15"/>
  <c r="O198" i="15"/>
  <c r="P1915" i="15"/>
  <c r="P894" i="15"/>
  <c r="P1100" i="15"/>
  <c r="P289" i="15"/>
  <c r="P240" i="15"/>
  <c r="P1202" i="15"/>
  <c r="P2155" i="15"/>
  <c r="P1320" i="15"/>
  <c r="P2279" i="15"/>
  <c r="P298" i="15"/>
  <c r="P805" i="15"/>
  <c r="P2208" i="15"/>
  <c r="P1140" i="15"/>
  <c r="P1592" i="15"/>
  <c r="P1057" i="15"/>
  <c r="P2314" i="15"/>
  <c r="P811" i="15"/>
  <c r="P2132" i="15"/>
  <c r="P2112" i="15"/>
  <c r="O2235" i="15"/>
  <c r="P963" i="15"/>
  <c r="P1783" i="15"/>
  <c r="P244" i="15"/>
  <c r="P1904" i="15"/>
  <c r="P1280" i="15"/>
  <c r="P1217" i="15"/>
  <c r="P2051" i="15"/>
  <c r="P1393" i="15"/>
  <c r="P797" i="15"/>
  <c r="P1590" i="15"/>
  <c r="O1565" i="15"/>
  <c r="P1911" i="15"/>
  <c r="P2009" i="15"/>
  <c r="P191" i="15"/>
  <c r="P2123" i="15"/>
  <c r="O280" i="15"/>
  <c r="P2131" i="15"/>
  <c r="P2219" i="15"/>
  <c r="P982" i="15"/>
  <c r="P2313" i="15"/>
  <c r="P1483" i="15"/>
  <c r="P1798" i="15"/>
  <c r="P1929" i="15"/>
  <c r="P1308" i="15"/>
  <c r="P1054" i="15"/>
  <c r="P1759" i="15"/>
  <c r="R1759" i="15" s="1"/>
  <c r="P1365" i="15"/>
  <c r="O946" i="15"/>
  <c r="P2354" i="15"/>
  <c r="R2354" i="15" s="1"/>
  <c r="P1381" i="15"/>
  <c r="P1120" i="15"/>
  <c r="O1182" i="15"/>
  <c r="P1019" i="15"/>
  <c r="P1867" i="15"/>
  <c r="P910" i="15"/>
  <c r="P911" i="15"/>
  <c r="P269" i="15"/>
  <c r="P1041" i="15"/>
  <c r="R1041" i="15" s="1"/>
  <c r="P2111" i="15"/>
  <c r="P1895" i="15"/>
  <c r="P1049" i="15"/>
  <c r="P967" i="15"/>
  <c r="P757" i="15"/>
  <c r="P1117" i="15"/>
  <c r="P2382" i="15"/>
  <c r="R2382" i="15" s="1"/>
  <c r="P1042" i="15"/>
  <c r="P1331" i="15"/>
  <c r="P729" i="15"/>
  <c r="P1583" i="15"/>
  <c r="P1236" i="15"/>
  <c r="P1755" i="15"/>
  <c r="P1972" i="15"/>
  <c r="P2017" i="15"/>
  <c r="R2017" i="15" s="1"/>
  <c r="P1620" i="15"/>
  <c r="P1182" i="15"/>
  <c r="P2277" i="15"/>
  <c r="P719" i="15"/>
  <c r="P212" i="15"/>
  <c r="P1288" i="15"/>
  <c r="P2188" i="15"/>
  <c r="P247" i="15"/>
  <c r="P1290" i="15"/>
  <c r="P715" i="15"/>
  <c r="P239" i="15"/>
  <c r="P1208" i="15"/>
  <c r="R1208" i="15" s="1"/>
  <c r="P1190" i="15"/>
  <c r="P2394" i="15"/>
  <c r="R2394" i="15" s="1"/>
  <c r="P1150" i="15"/>
  <c r="P2372" i="15"/>
  <c r="R2372" i="15" s="1"/>
  <c r="P2471" i="15"/>
  <c r="R2471" i="15" s="1"/>
  <c r="P1043" i="15"/>
  <c r="R1043" i="15" s="1"/>
  <c r="P2307" i="15"/>
  <c r="P185" i="15"/>
  <c r="P2281" i="15"/>
  <c r="P917" i="15"/>
  <c r="P1825" i="15"/>
  <c r="P2491" i="15"/>
  <c r="R2491" i="15" s="1"/>
  <c r="P1133" i="15"/>
  <c r="P1945" i="15"/>
  <c r="P820" i="15"/>
  <c r="P1030" i="15"/>
  <c r="P1193" i="15"/>
  <c r="P971" i="15"/>
  <c r="P2206" i="15"/>
  <c r="R2206" i="15" s="1"/>
  <c r="P781" i="15"/>
  <c r="P1656" i="15"/>
  <c r="R1656" i="15" s="1"/>
  <c r="P1507" i="15"/>
  <c r="P1703" i="15"/>
  <c r="P1006" i="15"/>
  <c r="P1144" i="15"/>
  <c r="P2247" i="15"/>
  <c r="P1761" i="15"/>
  <c r="P1713" i="15"/>
  <c r="P2443" i="15"/>
  <c r="R2443" i="15" s="1"/>
  <c r="P1772" i="15"/>
  <c r="P2334" i="15"/>
  <c r="R2334" i="15" s="1"/>
  <c r="P1959" i="15"/>
  <c r="P1537" i="15"/>
  <c r="P2442" i="15"/>
  <c r="R2442" i="15" s="1"/>
  <c r="P1297" i="15"/>
  <c r="P1963" i="15"/>
  <c r="P2053" i="15"/>
  <c r="P1599" i="15"/>
  <c r="P2418" i="15"/>
  <c r="R2418" i="15" s="1"/>
  <c r="P1347" i="15"/>
  <c r="P823" i="15"/>
  <c r="P763" i="15"/>
  <c r="P2338" i="15"/>
  <c r="R2338" i="15" s="1"/>
  <c r="P2296" i="15"/>
  <c r="P2497" i="15"/>
  <c r="R2497" i="15" s="1"/>
  <c r="P2370" i="15"/>
  <c r="R2370" i="15" s="1"/>
  <c r="P1840" i="15"/>
  <c r="P1968" i="15"/>
  <c r="P1932" i="15"/>
  <c r="P1007" i="15"/>
  <c r="P1573" i="15"/>
  <c r="P2359" i="15"/>
  <c r="R2359" i="15" s="1"/>
  <c r="P1401" i="15"/>
  <c r="P2346" i="15"/>
  <c r="R2346" i="15" s="1"/>
  <c r="P2327" i="15"/>
  <c r="P1149" i="15"/>
  <c r="O2145" i="15"/>
  <c r="O1883" i="15"/>
  <c r="P315" i="15"/>
  <c r="P2156" i="15"/>
  <c r="P1385" i="15"/>
  <c r="P1237" i="15"/>
  <c r="P2266" i="15"/>
  <c r="P2232" i="15"/>
  <c r="P832" i="15"/>
  <c r="P1484" i="15"/>
  <c r="P1135" i="15"/>
  <c r="P803" i="15"/>
  <c r="P1803" i="15"/>
  <c r="P854" i="15"/>
  <c r="P745" i="15"/>
  <c r="P2412" i="15"/>
  <c r="R2412" i="15" s="1"/>
  <c r="P1494" i="15"/>
  <c r="P1188" i="15"/>
  <c r="P2033" i="15"/>
  <c r="P2234" i="15"/>
  <c r="P1426" i="15"/>
  <c r="P1960" i="15"/>
  <c r="P1617" i="15"/>
  <c r="P1652" i="15"/>
  <c r="P1319" i="15"/>
  <c r="P1518" i="15"/>
  <c r="P1473" i="15"/>
  <c r="P1306" i="15"/>
  <c r="P235" i="15"/>
  <c r="P1696" i="15"/>
  <c r="P950" i="15"/>
  <c r="P2256" i="15"/>
  <c r="P1597" i="15"/>
  <c r="P282" i="15"/>
  <c r="P2500" i="15"/>
  <c r="R2500" i="15" s="1"/>
  <c r="P1729" i="15"/>
  <c r="P2160" i="15"/>
  <c r="P2493" i="15"/>
  <c r="R2493" i="15" s="1"/>
  <c r="P1995" i="15"/>
  <c r="R1995" i="15" s="1"/>
  <c r="P2029" i="15"/>
  <c r="P1485" i="15"/>
  <c r="P883" i="15"/>
  <c r="P772" i="15"/>
  <c r="P1566" i="15"/>
  <c r="P730" i="15"/>
  <c r="P2138" i="15"/>
  <c r="P1363" i="15"/>
  <c r="P149" i="15"/>
  <c r="P995" i="15"/>
  <c r="P2298" i="15"/>
  <c r="P1763" i="15"/>
  <c r="P960" i="15"/>
  <c r="P2158" i="15"/>
  <c r="P2242" i="15"/>
  <c r="P1441" i="15"/>
  <c r="P2022" i="15"/>
  <c r="P1017" i="15"/>
  <c r="P1274" i="15"/>
  <c r="P1352" i="15"/>
  <c r="P2020" i="15"/>
  <c r="P304" i="15"/>
  <c r="P1831" i="15"/>
  <c r="P2164" i="15"/>
  <c r="P1262" i="15"/>
  <c r="R1262" i="15" s="1"/>
  <c r="P2416" i="15"/>
  <c r="R2416" i="15" s="1"/>
  <c r="P1233" i="15"/>
  <c r="P224" i="15"/>
  <c r="P2503" i="15"/>
  <c r="R2503" i="15" s="1"/>
  <c r="P2293" i="15"/>
  <c r="O293" i="15"/>
  <c r="P1275" i="15"/>
  <c r="P1009" i="15"/>
  <c r="P1614" i="15"/>
  <c r="R1614" i="15" s="1"/>
  <c r="P727" i="15"/>
  <c r="P1037" i="15"/>
  <c r="P1415" i="15"/>
  <c r="P1674" i="15"/>
  <c r="P1860" i="15"/>
  <c r="P170" i="15"/>
  <c r="P1201" i="15"/>
  <c r="P814" i="15"/>
  <c r="R814" i="15" s="1"/>
  <c r="P1128" i="15"/>
  <c r="P1698" i="15"/>
  <c r="P1330" i="15"/>
  <c r="P1503" i="15"/>
  <c r="P1807" i="15"/>
  <c r="P1113" i="15"/>
  <c r="P1382" i="15"/>
  <c r="R1382" i="15" s="1"/>
  <c r="P2435" i="15"/>
  <c r="R2435" i="15" s="1"/>
  <c r="P2236" i="15"/>
  <c r="P920" i="15"/>
  <c r="P2385" i="15"/>
  <c r="R2385" i="15" s="1"/>
  <c r="P1010" i="15"/>
  <c r="P1678" i="15"/>
  <c r="P1486" i="15"/>
  <c r="P809" i="15"/>
  <c r="P2094" i="15"/>
  <c r="P1058" i="15"/>
  <c r="P1104" i="15"/>
  <c r="P1358" i="15"/>
  <c r="P2214" i="15"/>
  <c r="P1637" i="15"/>
  <c r="P1984" i="15"/>
  <c r="R1984" i="15" s="1"/>
  <c r="P741" i="15"/>
  <c r="P1247" i="15"/>
  <c r="P1362" i="15"/>
  <c r="P2481" i="15"/>
  <c r="R2481" i="15" s="1"/>
  <c r="P1612" i="15"/>
  <c r="P896" i="15"/>
  <c r="O273" i="15"/>
  <c r="P887" i="15"/>
  <c r="P1961" i="15"/>
  <c r="P1307" i="15"/>
  <c r="P1527" i="15"/>
  <c r="P2437" i="15"/>
  <c r="R2437" i="15" s="1"/>
  <c r="P997" i="15"/>
  <c r="P1694" i="15"/>
  <c r="P152" i="15"/>
  <c r="P1213" i="15"/>
  <c r="R1213" i="15" s="1"/>
  <c r="P822" i="15"/>
  <c r="P214" i="15"/>
  <c r="P232" i="15"/>
  <c r="P258" i="15"/>
  <c r="P242" i="15"/>
  <c r="P2031" i="15"/>
  <c r="R2031" i="15" s="1"/>
  <c r="P1948" i="15"/>
  <c r="P2459" i="15"/>
  <c r="R2459" i="15" s="1"/>
  <c r="P746" i="15"/>
  <c r="P1854" i="15"/>
  <c r="P211" i="15"/>
  <c r="P1430" i="15"/>
  <c r="P2148" i="15"/>
  <c r="P1321" i="15"/>
  <c r="P2389" i="15"/>
  <c r="R2389" i="15" s="1"/>
  <c r="P1295" i="15"/>
  <c r="P2352" i="15"/>
  <c r="R2352" i="15" s="1"/>
  <c r="P236" i="15"/>
  <c r="P1511" i="15"/>
  <c r="P2383" i="15"/>
  <c r="R2383" i="15" s="1"/>
  <c r="P246" i="15"/>
  <c r="P2254" i="15"/>
  <c r="P206" i="15"/>
  <c r="P870" i="15"/>
  <c r="P308" i="15"/>
  <c r="P773" i="15"/>
  <c r="P877" i="15"/>
  <c r="R877" i="15" s="1"/>
  <c r="P2069" i="15"/>
  <c r="P726" i="15"/>
  <c r="P1813" i="15"/>
  <c r="P2258" i="15"/>
  <c r="P1712" i="15"/>
  <c r="P1704" i="15"/>
  <c r="P1526" i="15"/>
  <c r="P1465" i="15"/>
  <c r="P1604" i="15"/>
  <c r="P762" i="15"/>
  <c r="P1271" i="15"/>
  <c r="P1918" i="15"/>
  <c r="P2429" i="15"/>
  <c r="R2429" i="15" s="1"/>
  <c r="P1504" i="15"/>
  <c r="P1735" i="15"/>
  <c r="P1773" i="15"/>
  <c r="O795" i="15"/>
  <c r="P1379" i="15"/>
  <c r="P1538" i="15"/>
  <c r="P1938" i="15"/>
  <c r="P2335" i="15"/>
  <c r="R2335" i="15" s="1"/>
  <c r="P2041" i="15"/>
  <c r="P1676" i="15"/>
  <c r="P1693" i="15"/>
  <c r="P1138" i="15"/>
  <c r="P1585" i="15"/>
  <c r="R1585" i="15" s="1"/>
  <c r="P1050" i="15"/>
  <c r="R1050" i="15" s="1"/>
  <c r="P162" i="15"/>
  <c r="P1747" i="15"/>
  <c r="P2122" i="15"/>
  <c r="P2001" i="15"/>
  <c r="P2044" i="15"/>
  <c r="P2183" i="15"/>
  <c r="P1491" i="15"/>
  <c r="P1366" i="15"/>
  <c r="P221" i="15"/>
  <c r="P160" i="15"/>
  <c r="R160" i="15" s="1"/>
  <c r="P1905" i="15"/>
  <c r="P2165" i="15"/>
  <c r="O2073" i="15"/>
  <c r="P2250" i="15"/>
  <c r="P1978" i="15"/>
  <c r="P178" i="15"/>
  <c r="P1482" i="15"/>
  <c r="P1889" i="15"/>
  <c r="P1987" i="15"/>
  <c r="P728" i="15"/>
  <c r="P954" i="15"/>
  <c r="P947" i="15"/>
  <c r="P856" i="15"/>
  <c r="P1662" i="15"/>
  <c r="P1931" i="15"/>
  <c r="R1931" i="15" s="1"/>
  <c r="P1268" i="15"/>
  <c r="P2002" i="15"/>
  <c r="P1648" i="15"/>
  <c r="P1689" i="15"/>
  <c r="P1414" i="15"/>
  <c r="O743" i="15"/>
  <c r="P1325" i="15"/>
  <c r="P1270" i="15"/>
  <c r="P2323" i="15"/>
  <c r="P1434" i="15"/>
  <c r="P2427" i="15"/>
  <c r="R2427" i="15" s="1"/>
  <c r="P174" i="15"/>
  <c r="P2119" i="15"/>
  <c r="P1153" i="15"/>
  <c r="P1534" i="15"/>
  <c r="P1394" i="15"/>
  <c r="P1259" i="15"/>
  <c r="P324" i="15"/>
  <c r="P1741" i="15"/>
  <c r="P1894" i="15"/>
  <c r="P2133" i="15"/>
  <c r="R2133" i="15" s="1"/>
  <c r="P1779" i="15"/>
  <c r="O959" i="15"/>
  <c r="P1239" i="15"/>
  <c r="P868" i="15"/>
  <c r="P1993" i="15"/>
  <c r="P1953" i="15"/>
  <c r="P2395" i="15"/>
  <c r="R2395" i="15" s="1"/>
  <c r="P2271" i="15"/>
  <c r="P1630" i="15"/>
  <c r="P958" i="15"/>
  <c r="P1074" i="15"/>
  <c r="P1567" i="15"/>
  <c r="R1567" i="15" s="1"/>
  <c r="P2454" i="15"/>
  <c r="R2454" i="15" s="1"/>
  <c r="P1189" i="15"/>
  <c r="P1553" i="15"/>
  <c r="P853" i="15"/>
  <c r="P934" i="15"/>
  <c r="P2011" i="15"/>
  <c r="P2087" i="15"/>
  <c r="P199" i="15"/>
  <c r="P1348" i="15"/>
  <c r="O296" i="15"/>
  <c r="P2292" i="15"/>
  <c r="P1744" i="15"/>
  <c r="P2071" i="15"/>
  <c r="P1312" i="15"/>
  <c r="P1417" i="15"/>
  <c r="P1629" i="15"/>
  <c r="P2322" i="15"/>
  <c r="P1623" i="15"/>
  <c r="P2024" i="15"/>
  <c r="P2075" i="15"/>
  <c r="P1402" i="15"/>
  <c r="P1834" i="15"/>
  <c r="P1575" i="15"/>
  <c r="P1638" i="15"/>
  <c r="P2125" i="15"/>
  <c r="P2466" i="15"/>
  <c r="R2466" i="15" s="1"/>
  <c r="P2345" i="15"/>
  <c r="R2345" i="15" s="1"/>
  <c r="P1102" i="15"/>
  <c r="P2210" i="15"/>
  <c r="P1143" i="15"/>
  <c r="P1298" i="15"/>
  <c r="P1921" i="15"/>
  <c r="P815" i="15"/>
  <c r="P1389" i="15"/>
  <c r="P1147" i="15"/>
  <c r="P286" i="15"/>
  <c r="P1096" i="15"/>
  <c r="P2299" i="15"/>
  <c r="P1222" i="15"/>
  <c r="P1677" i="15"/>
  <c r="P1879" i="15"/>
  <c r="O1616" i="15"/>
  <c r="P2243" i="15"/>
  <c r="P1774" i="15"/>
  <c r="P918" i="15"/>
  <c r="R918" i="15" s="1"/>
  <c r="P2103" i="15"/>
  <c r="P1498" i="15"/>
  <c r="R1498" i="15" s="1"/>
  <c r="P966" i="15"/>
  <c r="P1175" i="15"/>
  <c r="P996" i="15"/>
  <c r="R996" i="15" s="1"/>
  <c r="P1753" i="15"/>
  <c r="R1753" i="15" s="1"/>
  <c r="P2108" i="15"/>
  <c r="P1196" i="15"/>
  <c r="R1196" i="15" s="1"/>
  <c r="P1457" i="15"/>
  <c r="O896" i="15"/>
  <c r="P2445" i="15"/>
  <c r="R2445" i="15" s="1"/>
  <c r="P1926" i="15"/>
  <c r="P1892" i="15"/>
  <c r="P914" i="15"/>
  <c r="P2329" i="15"/>
  <c r="P1367" i="15"/>
  <c r="P1276" i="15"/>
  <c r="P2162" i="15"/>
  <c r="P2180" i="15"/>
  <c r="P228" i="15"/>
  <c r="P714" i="15"/>
  <c r="P1387" i="15"/>
  <c r="P1062" i="15"/>
  <c r="R1062" i="15" s="1"/>
  <c r="P2245" i="15"/>
  <c r="P1468" i="15"/>
  <c r="P1982" i="15"/>
  <c r="R1982" i="15" s="1"/>
  <c r="P1919" i="15"/>
  <c r="R1919" i="15" s="1"/>
  <c r="P301" i="15"/>
  <c r="P1328" i="15"/>
  <c r="P2093" i="15"/>
  <c r="P148" i="15"/>
  <c r="P1162" i="15"/>
  <c r="P1688" i="15"/>
  <c r="P2446" i="15"/>
  <c r="R2446" i="15" s="1"/>
  <c r="P2116" i="15"/>
  <c r="P1428" i="15"/>
  <c r="P2126" i="15"/>
  <c r="P2095" i="15"/>
  <c r="P2037" i="15"/>
  <c r="P1901" i="15"/>
  <c r="P1586" i="15"/>
  <c r="P1127" i="15"/>
  <c r="P2384" i="15"/>
  <c r="R2384" i="15" s="1"/>
  <c r="P2118" i="15"/>
  <c r="P1132" i="15"/>
  <c r="P844" i="15"/>
  <c r="P2411" i="15"/>
  <c r="R2411" i="15" s="1"/>
  <c r="P1427" i="15"/>
  <c r="P1998" i="15"/>
  <c r="P1013" i="15"/>
  <c r="O1527" i="15"/>
  <c r="P1370" i="15"/>
  <c r="R1370" i="15" s="1"/>
  <c r="P881" i="15"/>
  <c r="P1965" i="15"/>
  <c r="P2000" i="15"/>
  <c r="P1692" i="15"/>
  <c r="P1852" i="15"/>
  <c r="P953" i="15"/>
  <c r="P1105" i="15"/>
  <c r="P1811" i="15"/>
  <c r="P1353" i="15"/>
  <c r="P2199" i="15"/>
  <c r="P1194" i="15"/>
  <c r="P1123" i="15"/>
  <c r="P2508" i="15"/>
  <c r="R2508" i="15" s="1"/>
  <c r="P1898" i="15"/>
  <c r="P1443" i="15"/>
  <c r="P2495" i="15"/>
  <c r="R2495" i="15" s="1"/>
  <c r="P891" i="15"/>
  <c r="P2203" i="15"/>
  <c r="P1039" i="15"/>
  <c r="P1990" i="15"/>
  <c r="P983" i="15"/>
  <c r="P1574" i="15"/>
  <c r="P2448" i="15"/>
  <c r="R2448" i="15" s="1"/>
  <c r="P845" i="15"/>
  <c r="P2177" i="15"/>
  <c r="P1669" i="15"/>
  <c r="P205" i="15"/>
  <c r="P1349" i="15"/>
  <c r="O1589" i="15"/>
  <c r="P1800" i="15"/>
  <c r="P1211" i="15"/>
  <c r="P1922" i="15"/>
  <c r="P1410" i="15"/>
  <c r="R1410" i="15" s="1"/>
  <c r="P2371" i="15"/>
  <c r="R2371" i="15" s="1"/>
  <c r="P1263" i="15"/>
  <c r="P2469" i="15"/>
  <c r="R2469" i="15" s="1"/>
  <c r="P2319" i="15"/>
  <c r="P2397" i="15"/>
  <c r="R2397" i="15" s="1"/>
  <c r="P1216" i="15"/>
  <c r="P2291" i="15"/>
  <c r="P2391" i="15"/>
  <c r="R2391" i="15" s="1"/>
  <c r="P880" i="15"/>
  <c r="P2228" i="15"/>
  <c r="P2195" i="15"/>
  <c r="P151" i="15"/>
  <c r="P1979" i="15"/>
  <c r="R1979" i="15" s="1"/>
  <c r="P1705" i="15"/>
  <c r="P1082" i="15"/>
  <c r="R1082" i="15" s="1"/>
  <c r="P1053" i="15"/>
  <c r="P1801" i="15"/>
  <c r="P180" i="15"/>
  <c r="P2085" i="15"/>
  <c r="P2501" i="15"/>
  <c r="R2501" i="15" s="1"/>
  <c r="P1826" i="15"/>
  <c r="P1833" i="15"/>
  <c r="P768" i="15"/>
  <c r="P2301" i="15"/>
  <c r="P1293" i="15"/>
  <c r="P1292" i="15"/>
  <c r="P2455" i="15"/>
  <c r="R2455" i="15" s="1"/>
  <c r="P941" i="15"/>
  <c r="P1856" i="15"/>
  <c r="P949" i="15"/>
  <c r="P1447" i="15"/>
  <c r="P1471" i="15"/>
  <c r="P1643" i="15"/>
  <c r="P2452" i="15"/>
  <c r="R2452" i="15" s="1"/>
  <c r="P1720" i="15"/>
  <c r="P1850" i="15"/>
  <c r="P1950" i="15"/>
  <c r="P825" i="15"/>
  <c r="P2390" i="15"/>
  <c r="R2390" i="15" s="1"/>
  <c r="P1424" i="15"/>
  <c r="P2461" i="15"/>
  <c r="R2461" i="15" s="1"/>
  <c r="P739" i="15"/>
  <c r="P1976" i="15"/>
  <c r="P176" i="15"/>
  <c r="P1488" i="15"/>
  <c r="P2008" i="15"/>
  <c r="P1234" i="15"/>
  <c r="P1155" i="15"/>
  <c r="P944" i="15"/>
  <c r="P957" i="15"/>
  <c r="P1672" i="15"/>
  <c r="P2488" i="15"/>
  <c r="R2488" i="15" s="1"/>
  <c r="P2251" i="15"/>
  <c r="P837" i="15"/>
  <c r="P998" i="15"/>
  <c r="P2106" i="15"/>
  <c r="P1002" i="15"/>
  <c r="P1142" i="15"/>
  <c r="P989" i="15"/>
  <c r="P2265" i="15"/>
  <c r="P1011" i="15"/>
  <c r="P974" i="15"/>
  <c r="P1581" i="15"/>
  <c r="P167" i="15"/>
  <c r="P1523" i="15"/>
  <c r="P1986" i="15"/>
  <c r="P2222" i="15"/>
  <c r="P1034" i="15"/>
  <c r="P2015" i="15"/>
  <c r="P1108" i="15"/>
  <c r="P2464" i="15"/>
  <c r="R2464" i="15" s="1"/>
  <c r="P1916" i="15"/>
  <c r="P1459" i="15"/>
  <c r="P824" i="15"/>
  <c r="P968" i="15"/>
  <c r="P1962" i="15"/>
  <c r="P1536" i="15"/>
  <c r="P279" i="15"/>
  <c r="P1219" i="15"/>
  <c r="P869" i="15"/>
  <c r="P1610" i="15"/>
  <c r="P1493" i="15"/>
  <c r="P1310" i="15"/>
  <c r="P850" i="15"/>
  <c r="P1005" i="15"/>
  <c r="P2410" i="15"/>
  <c r="R2410" i="15" s="1"/>
  <c r="O1287" i="15"/>
  <c r="P1001" i="15"/>
  <c r="P1411" i="15"/>
  <c r="P2198" i="15"/>
  <c r="O2376" i="15"/>
  <c r="P1685" i="15"/>
  <c r="P1903" i="15"/>
  <c r="P173" i="15"/>
  <c r="P1812" i="15"/>
  <c r="P1351" i="15"/>
  <c r="P1056" i="15"/>
  <c r="P2217" i="15"/>
  <c r="P1103" i="15"/>
  <c r="P1576" i="15"/>
  <c r="P1289" i="15"/>
  <c r="P816" i="15"/>
  <c r="P2499" i="15"/>
  <c r="R2499" i="15" s="1"/>
  <c r="P1956" i="15"/>
  <c r="P2045" i="15"/>
  <c r="P2233" i="15"/>
  <c r="P310" i="15"/>
  <c r="P1146" i="15"/>
  <c r="P1422" i="15"/>
  <c r="P889" i="15"/>
  <c r="P1808" i="15"/>
  <c r="P1048" i="15"/>
  <c r="P1740" i="15"/>
  <c r="P1752" i="15"/>
  <c r="P952" i="15"/>
  <c r="P164" i="15"/>
  <c r="P1191" i="15"/>
  <c r="P1294" i="15"/>
  <c r="P1942" i="15"/>
  <c r="P2076" i="15"/>
  <c r="P1899" i="15"/>
  <c r="P1864" i="15"/>
  <c r="P2130" i="15"/>
  <c r="P764" i="15"/>
  <c r="P843" i="15"/>
  <c r="O1277" i="15"/>
  <c r="P1546" i="15"/>
  <c r="P1819" i="15"/>
  <c r="P2161" i="15"/>
  <c r="P2207" i="15"/>
  <c r="P1012" i="15"/>
  <c r="P2190" i="15"/>
  <c r="P1167" i="15"/>
  <c r="P1716" i="15"/>
  <c r="P2405" i="15"/>
  <c r="R2405" i="15" s="1"/>
  <c r="P2067" i="15"/>
  <c r="P2458" i="15"/>
  <c r="R2458" i="15" s="1"/>
  <c r="P1570" i="15"/>
  <c r="R1570" i="15" s="1"/>
  <c r="P2436" i="15"/>
  <c r="R2436" i="15" s="1"/>
  <c r="P959" i="15"/>
  <c r="P716" i="15"/>
  <c r="P2489" i="15"/>
  <c r="R2489" i="15" s="1"/>
  <c r="P899" i="15"/>
  <c r="P1738" i="15"/>
  <c r="P1499" i="15"/>
  <c r="P2215" i="15"/>
  <c r="P1090" i="15"/>
  <c r="P2193" i="15"/>
  <c r="P2365" i="15"/>
  <c r="R2365" i="15" s="1"/>
  <c r="P990" i="15"/>
  <c r="R990" i="15" s="1"/>
  <c r="P1530" i="15"/>
  <c r="P2043" i="15"/>
  <c r="P2510" i="15"/>
  <c r="R2510" i="15" s="1"/>
  <c r="P1184" i="15"/>
  <c r="R1184" i="15" s="1"/>
  <c r="P1178" i="15"/>
  <c r="P2278" i="15"/>
  <c r="P2241" i="15"/>
  <c r="P1589" i="15"/>
  <c r="P931" i="15"/>
  <c r="P1997" i="15"/>
  <c r="R1997" i="15" s="1"/>
  <c r="P1317" i="15"/>
  <c r="P1828" i="15"/>
  <c r="P2016" i="15"/>
  <c r="P1252" i="15"/>
  <c r="P168" i="15"/>
  <c r="P1341" i="15"/>
  <c r="P2305" i="15"/>
  <c r="P1087" i="15"/>
  <c r="P761" i="15"/>
  <c r="P965" i="15"/>
  <c r="P277" i="15"/>
  <c r="P1314" i="15"/>
  <c r="P1888" i="15"/>
  <c r="P1440" i="15"/>
  <c r="P2097" i="15"/>
  <c r="P2428" i="15"/>
  <c r="R2428" i="15" s="1"/>
  <c r="P1897" i="15"/>
  <c r="R1897" i="15" s="1"/>
  <c r="P1059" i="15"/>
  <c r="P1560" i="15"/>
  <c r="P2286" i="15"/>
  <c r="P993" i="15"/>
  <c r="P1930" i="15"/>
  <c r="P1820" i="15"/>
  <c r="P1726" i="15"/>
  <c r="P2498" i="15"/>
  <c r="R2498" i="15" s="1"/>
  <c r="P1732" i="15"/>
  <c r="P1768" i="15"/>
  <c r="O1664" i="15"/>
  <c r="P1063" i="15"/>
  <c r="R1063" i="15" s="1"/>
  <c r="P1446" i="15"/>
  <c r="P1046" i="15"/>
  <c r="P927" i="15"/>
  <c r="P255" i="15"/>
  <c r="P1047" i="15"/>
  <c r="P1885" i="15"/>
  <c r="P1052" i="15"/>
  <c r="P2417" i="15"/>
  <c r="R2417" i="15" s="1"/>
  <c r="P1862" i="15"/>
  <c r="P747" i="15"/>
  <c r="P2252" i="15"/>
  <c r="P2403" i="15"/>
  <c r="R2403" i="15" s="1"/>
  <c r="P2413" i="15"/>
  <c r="R2413" i="15" s="1"/>
  <c r="P1225" i="15"/>
  <c r="P1565" i="15"/>
  <c r="P2473" i="15"/>
  <c r="R2473" i="15" s="1"/>
  <c r="P2337" i="15"/>
  <c r="R2337" i="15" s="1"/>
  <c r="P1601" i="15"/>
  <c r="R1601" i="15" s="1"/>
  <c r="P1884" i="15"/>
  <c r="P1785" i="15"/>
  <c r="R1785" i="15" s="1"/>
  <c r="P316" i="15"/>
  <c r="R316" i="15" s="1"/>
  <c r="P855" i="15"/>
  <c r="P788" i="15"/>
  <c r="P1497" i="15"/>
  <c r="P1549" i="15"/>
  <c r="P2282" i="15"/>
  <c r="P2178" i="15"/>
  <c r="P2358" i="15"/>
  <c r="R2358" i="15" s="1"/>
  <c r="P1472" i="15"/>
  <c r="P1228" i="15"/>
  <c r="P1792" i="15"/>
  <c r="P987" i="15"/>
  <c r="R987" i="15" s="1"/>
  <c r="P1086" i="15"/>
  <c r="P1711" i="15"/>
  <c r="P976" i="15"/>
  <c r="P2186" i="15"/>
  <c r="P1580" i="15"/>
  <c r="P2465" i="15"/>
  <c r="R2465" i="15" s="1"/>
  <c r="P742" i="15"/>
  <c r="R742" i="15" s="1"/>
  <c r="P2478" i="15"/>
  <c r="R2478" i="15" s="1"/>
  <c r="P1076" i="15"/>
  <c r="R1076" i="15" s="1"/>
  <c r="P901" i="15"/>
  <c r="P1992" i="15"/>
  <c r="P2422" i="15"/>
  <c r="R2422" i="15" s="1"/>
  <c r="P834" i="15"/>
  <c r="R834" i="15" s="1"/>
  <c r="P2355" i="15"/>
  <c r="R2355" i="15" s="1"/>
  <c r="P2079" i="15"/>
  <c r="P291" i="15"/>
  <c r="P307" i="15"/>
  <c r="P817" i="15"/>
  <c r="P2209" i="15"/>
  <c r="P2154" i="15"/>
  <c r="P760" i="15"/>
  <c r="P769" i="15"/>
  <c r="P1865" i="15"/>
  <c r="P231" i="15"/>
  <c r="P2362" i="15"/>
  <c r="R2362" i="15" s="1"/>
  <c r="P1512" i="15"/>
  <c r="P1449" i="15"/>
  <c r="P1971" i="15"/>
  <c r="P2171" i="15"/>
  <c r="P1354" i="15"/>
  <c r="P2353" i="15"/>
  <c r="R2353" i="15" s="1"/>
  <c r="P2276" i="15"/>
  <c r="P2003" i="15"/>
  <c r="P943" i="15"/>
  <c r="P2367" i="15"/>
  <c r="R2367" i="15" s="1"/>
  <c r="P1466" i="15"/>
  <c r="R1466" i="15" s="1"/>
  <c r="P2401" i="15"/>
  <c r="R2401" i="15" s="1"/>
  <c r="P300" i="15"/>
  <c r="P323" i="15"/>
  <c r="P1818" i="15"/>
  <c r="P2440" i="15"/>
  <c r="R2440" i="15" s="1"/>
  <c r="P1183" i="15"/>
  <c r="P1816" i="15"/>
  <c r="P940" i="15"/>
  <c r="P1235" i="15"/>
  <c r="P2056" i="15"/>
  <c r="P2174" i="15"/>
  <c r="P770" i="15"/>
  <c r="P1332" i="15"/>
  <c r="P2431" i="15"/>
  <c r="R2431" i="15" s="1"/>
  <c r="P1344" i="15"/>
  <c r="P1596" i="15"/>
  <c r="P1737" i="15"/>
  <c r="P2392" i="15"/>
  <c r="R2392" i="15" s="1"/>
  <c r="P2121" i="15"/>
  <c r="P1180" i="15"/>
  <c r="P219" i="15"/>
  <c r="P2025" i="15"/>
  <c r="R2025" i="15" s="1"/>
  <c r="P263" i="15"/>
  <c r="P1220" i="15"/>
  <c r="P1634" i="15"/>
  <c r="P871" i="15"/>
  <c r="P2080" i="15"/>
  <c r="R2080" i="15" s="1"/>
  <c r="P867" i="15"/>
  <c r="P2145" i="15"/>
  <c r="P1438" i="15"/>
  <c r="P1611" i="15"/>
  <c r="P1241" i="15"/>
  <c r="P1848" i="15"/>
  <c r="P2368" i="15"/>
  <c r="R2368" i="15" s="1"/>
  <c r="P2204" i="15"/>
  <c r="P192" i="15"/>
  <c r="P1186" i="15"/>
  <c r="P1616" i="15"/>
  <c r="P780" i="15"/>
  <c r="P1114" i="15"/>
  <c r="P2364" i="15"/>
  <c r="R2364" i="15" s="1"/>
  <c r="P1343" i="15"/>
  <c r="P2404" i="15"/>
  <c r="R2404" i="15" s="1"/>
  <c r="P1291" i="15"/>
  <c r="P1730" i="15"/>
  <c r="R1730" i="15" s="1"/>
  <c r="P2407" i="15"/>
  <c r="R2407" i="15" s="1"/>
  <c r="P2262" i="15"/>
  <c r="P2339" i="15"/>
  <c r="R2339" i="15" s="1"/>
  <c r="P1777" i="15"/>
  <c r="P1642" i="15"/>
  <c r="P2074" i="15"/>
  <c r="R2074" i="15" s="1"/>
  <c r="P1542" i="15"/>
  <c r="P733" i="15"/>
  <c r="P2147" i="15"/>
  <c r="P287" i="15"/>
  <c r="P1035" i="15"/>
  <c r="P2283" i="15"/>
  <c r="P1061" i="15"/>
  <c r="P1244" i="15"/>
  <c r="P1008" i="15"/>
  <c r="P2472" i="15"/>
  <c r="R2472" i="15" s="1"/>
  <c r="P848" i="15"/>
  <c r="R848" i="15" s="1"/>
  <c r="P1909" i="15"/>
  <c r="P1877" i="15"/>
  <c r="P2377" i="15"/>
  <c r="R2377" i="15" s="1"/>
  <c r="P2376" i="15"/>
  <c r="R2376" i="15" s="1"/>
  <c r="P720" i="15"/>
  <c r="P1863" i="15"/>
  <c r="P2357" i="15"/>
  <c r="R2357" i="15" s="1"/>
  <c r="P1654" i="15"/>
  <c r="P1628" i="15"/>
  <c r="P2081" i="15"/>
  <c r="P933" i="15"/>
  <c r="P2316" i="15"/>
  <c r="P1649" i="15"/>
  <c r="R1649" i="15" s="1"/>
  <c r="P1339" i="15"/>
  <c r="P2315" i="15"/>
  <c r="P1949" i="15"/>
  <c r="P2433" i="15"/>
  <c r="R2433" i="15" s="1"/>
  <c r="P2341" i="15"/>
  <c r="R2341" i="15" s="1"/>
  <c r="P1522" i="15"/>
  <c r="R1522" i="15" s="1"/>
  <c r="P1083" i="15"/>
  <c r="P1283" i="15"/>
  <c r="P1025" i="15"/>
  <c r="R1025" i="15" s="1"/>
  <c r="P925" i="15"/>
  <c r="R925" i="15" s="1"/>
  <c r="P2504" i="15"/>
  <c r="R2504" i="15" s="1"/>
  <c r="P1204" i="15"/>
  <c r="P800" i="15"/>
  <c r="P1300" i="15"/>
  <c r="R1300" i="15" s="1"/>
  <c r="P2349" i="15"/>
  <c r="R2349" i="15" s="1"/>
  <c r="P1870" i="15"/>
  <c r="P2253" i="15"/>
  <c r="P1506" i="15"/>
  <c r="P1187" i="15"/>
  <c r="P2490" i="15"/>
  <c r="R2490" i="15" s="1"/>
  <c r="P2374" i="15"/>
  <c r="R2374" i="15" s="1"/>
  <c r="P2449" i="15"/>
  <c r="R2449" i="15" s="1"/>
  <c r="P1743" i="15"/>
  <c r="P1886" i="15"/>
  <c r="P1719" i="15"/>
  <c r="P2172" i="15"/>
  <c r="P1326" i="15"/>
  <c r="P1075" i="15"/>
  <c r="P1723" i="15"/>
  <c r="P898" i="15"/>
  <c r="R898" i="15" s="1"/>
  <c r="P2480" i="15"/>
  <c r="R2480" i="15" s="1"/>
  <c r="P1853" i="15"/>
  <c r="P1141" i="15"/>
  <c r="P810" i="15"/>
  <c r="R810" i="15" s="1"/>
  <c r="P2369" i="15"/>
  <c r="R2369" i="15" s="1"/>
  <c r="P1079" i="15"/>
  <c r="P2306" i="15"/>
  <c r="P243" i="15"/>
  <c r="P717" i="15"/>
  <c r="P1404" i="15"/>
  <c r="P1033" i="15"/>
  <c r="P1600" i="15"/>
  <c r="R1600" i="15" s="1"/>
  <c r="P2248" i="15"/>
  <c r="P1318" i="15"/>
  <c r="P2089" i="15"/>
  <c r="P1218" i="15"/>
  <c r="P1587" i="15"/>
  <c r="P2487" i="15"/>
  <c r="R2487" i="15" s="1"/>
  <c r="P1593" i="15"/>
  <c r="P1582" i="15"/>
  <c r="P776" i="15"/>
  <c r="P1346" i="15"/>
  <c r="R1346" i="15" s="1"/>
  <c r="P2398" i="15"/>
  <c r="R2398" i="15" s="1"/>
  <c r="P1664" i="15"/>
  <c r="P2479" i="15"/>
  <c r="R2479" i="15" s="1"/>
  <c r="P2343" i="15"/>
  <c r="R2343" i="15" s="1"/>
  <c r="P1305" i="15"/>
  <c r="P2185" i="15"/>
  <c r="P2468" i="15"/>
  <c r="R2468" i="15" s="1"/>
  <c r="P2512" i="15"/>
  <c r="R2512" i="15" s="1"/>
  <c r="P992" i="15"/>
  <c r="P1038" i="15"/>
  <c r="P991" i="15"/>
  <c r="P2406" i="15"/>
  <c r="R2406" i="15" s="1"/>
  <c r="P2344" i="15"/>
  <c r="R2344" i="15" s="1"/>
  <c r="P2388" i="15"/>
  <c r="R2388" i="15" s="1"/>
  <c r="P1278" i="15"/>
  <c r="P1099" i="15"/>
  <c r="R1099" i="15" s="1"/>
  <c r="P2505" i="15"/>
  <c r="R2505" i="15" s="1"/>
  <c r="P1764" i="15"/>
  <c r="P1157" i="15"/>
  <c r="P1418" i="15"/>
  <c r="R1418" i="15" s="1"/>
  <c r="P2168" i="15"/>
  <c r="P306" i="15"/>
  <c r="P1528" i="15"/>
  <c r="P1335" i="15"/>
  <c r="P1515" i="15"/>
  <c r="P1513" i="15"/>
  <c r="P2088" i="15"/>
  <c r="P1721" i="15"/>
  <c r="P2430" i="15"/>
  <c r="R2430" i="15" s="1"/>
  <c r="P2402" i="15"/>
  <c r="R2402" i="15" s="1"/>
  <c r="P1474" i="15"/>
  <c r="R1474" i="15" s="1"/>
  <c r="P759" i="15"/>
  <c r="R759" i="15" s="1"/>
  <c r="P2010" i="15"/>
  <c r="P2309" i="15"/>
  <c r="P1717" i="15"/>
  <c r="P2091" i="15"/>
  <c r="P1844" i="15"/>
  <c r="P1510" i="15"/>
  <c r="P2426" i="15"/>
  <c r="R2426" i="15" s="1"/>
  <c r="P2239" i="15"/>
  <c r="P1405" i="15"/>
  <c r="P2414" i="15"/>
  <c r="R2414" i="15" s="1"/>
  <c r="P1203" i="15"/>
  <c r="P1981" i="15"/>
  <c r="P1849" i="15"/>
  <c r="P1481" i="15"/>
  <c r="R1481" i="15" s="1"/>
  <c r="P2102" i="15"/>
  <c r="R2102" i="15" s="1"/>
  <c r="P1080" i="15"/>
  <c r="P1068" i="15"/>
  <c r="P1226" i="15"/>
  <c r="P1633" i="15"/>
  <c r="P2304" i="15"/>
  <c r="P1024" i="15"/>
  <c r="P1097" i="15"/>
  <c r="P2006" i="15"/>
  <c r="P792" i="15"/>
  <c r="R792" i="15" s="1"/>
  <c r="P988" i="15"/>
  <c r="P731" i="15"/>
  <c r="R731" i="15" s="1"/>
  <c r="P1622" i="15"/>
  <c r="P1548" i="15"/>
  <c r="P2462" i="15"/>
  <c r="R2462" i="15" s="1"/>
  <c r="P1866" i="15"/>
  <c r="P1450" i="15"/>
  <c r="P1110" i="15"/>
  <c r="P1557" i="15"/>
  <c r="P1824" i="15"/>
  <c r="R1824" i="15" s="1"/>
  <c r="P732" i="15"/>
  <c r="P2467" i="15"/>
  <c r="R2467" i="15" s="1"/>
  <c r="P1973" i="15"/>
  <c r="P2424" i="15"/>
  <c r="R2424" i="15" s="1"/>
  <c r="P2294" i="15"/>
  <c r="P223" i="15"/>
  <c r="P2363" i="15"/>
  <c r="R2363" i="15" s="1"/>
  <c r="P1613" i="15"/>
  <c r="P260" i="15"/>
  <c r="P1181" i="15"/>
  <c r="P2456" i="15"/>
  <c r="R2456" i="15" s="1"/>
  <c r="P1736" i="15"/>
  <c r="P1967" i="15"/>
  <c r="R1967" i="15" s="1"/>
  <c r="P735" i="15"/>
  <c r="P1286" i="15"/>
  <c r="R1286" i="15" s="1"/>
  <c r="P1788" i="15"/>
  <c r="P1368" i="15"/>
  <c r="P999" i="15"/>
  <c r="P1532" i="15"/>
  <c r="P1345" i="15"/>
  <c r="R1345" i="15" s="1"/>
  <c r="P1708" i="15"/>
  <c r="P1806" i="15"/>
  <c r="P1161" i="15"/>
  <c r="P249" i="15"/>
  <c r="P1928" i="15"/>
  <c r="P1492" i="15"/>
  <c r="P1989" i="15"/>
  <c r="P2330" i="15"/>
  <c r="P860" i="15"/>
  <c r="P861" i="15"/>
  <c r="P1890" i="15"/>
  <c r="P2269" i="15"/>
  <c r="R2269" i="15" s="1"/>
  <c r="P150" i="15"/>
  <c r="P1857" i="15"/>
  <c r="P1454" i="15"/>
  <c r="P1554" i="15"/>
  <c r="P1559" i="15"/>
  <c r="P1681" i="15"/>
  <c r="R1681" i="15" s="1"/>
  <c r="P1881" i="15"/>
  <c r="P2441" i="15"/>
  <c r="R2441" i="15" s="1"/>
  <c r="P1040" i="15"/>
  <c r="P2347" i="15"/>
  <c r="R2347" i="15" s="1"/>
  <c r="O340" i="15"/>
  <c r="P1265" i="15"/>
  <c r="P2018" i="15"/>
  <c r="P2244" i="15"/>
  <c r="P2083" i="15"/>
  <c r="P886" i="15"/>
  <c r="P1851" i="15"/>
  <c r="P1336" i="15"/>
  <c r="P806" i="15"/>
  <c r="R806" i="15" s="1"/>
  <c r="P2486" i="15"/>
  <c r="R2486" i="15" s="1"/>
  <c r="P2062" i="15"/>
  <c r="P1691" i="15"/>
  <c r="R1691" i="15" s="1"/>
  <c r="P859" i="15"/>
  <c r="P2287" i="15"/>
  <c r="P1470" i="15"/>
  <c r="P1072" i="15"/>
  <c r="R1072" i="15" s="1"/>
  <c r="P2476" i="15"/>
  <c r="R2476" i="15" s="1"/>
  <c r="P2308" i="15"/>
  <c r="P1699" i="15"/>
  <c r="R1699" i="15" s="1"/>
  <c r="P251" i="15"/>
  <c r="P2267" i="15"/>
  <c r="P1489" i="15"/>
  <c r="P2078" i="15"/>
  <c r="P1805" i="15"/>
  <c r="R1805" i="15" s="1"/>
  <c r="P1309" i="15"/>
  <c r="P937" i="15"/>
  <c r="P1715" i="15"/>
  <c r="P248" i="15"/>
  <c r="P985" i="15"/>
  <c r="P190" i="15"/>
  <c r="P1266" i="15"/>
  <c r="P1282" i="15"/>
  <c r="P831" i="15"/>
  <c r="R831" i="15" s="1"/>
  <c r="P1887" i="15"/>
  <c r="P1739" i="15"/>
  <c r="P2502" i="15"/>
  <c r="R2502" i="15" s="1"/>
  <c r="P1608" i="15"/>
  <c r="P1955" i="15"/>
  <c r="P1873" i="15"/>
  <c r="P1285" i="15"/>
  <c r="P2423" i="15"/>
  <c r="R2423" i="15" s="1"/>
  <c r="P1837" i="15"/>
  <c r="P1397" i="15"/>
  <c r="P821" i="15"/>
  <c r="R821" i="15" s="1"/>
  <c r="P2187" i="15"/>
  <c r="P2378" i="15"/>
  <c r="R2378" i="15" s="1"/>
  <c r="B128" i="15"/>
  <c r="P906" i="15"/>
  <c r="P1398" i="15"/>
  <c r="R1398" i="15" s="1"/>
  <c r="P2460" i="15"/>
  <c r="R2460" i="15" s="1"/>
  <c r="P285" i="15"/>
  <c r="R285" i="15" s="1"/>
  <c r="P833" i="15"/>
  <c r="P1517" i="15"/>
  <c r="P2360" i="15"/>
  <c r="R2360" i="15" s="1"/>
  <c r="P2351" i="15"/>
  <c r="R2351" i="15" s="1"/>
  <c r="P2444" i="15"/>
  <c r="R2444" i="15" s="1"/>
  <c r="P1126" i="15"/>
  <c r="P750" i="15"/>
  <c r="P2451" i="15"/>
  <c r="R2451" i="15" s="1"/>
  <c r="P2492" i="15"/>
  <c r="R2492" i="15" s="1"/>
  <c r="P1796" i="15"/>
  <c r="P1572" i="15"/>
  <c r="R1572" i="15" s="1"/>
  <c r="P980" i="15"/>
  <c r="P1653" i="15"/>
  <c r="P2438" i="15"/>
  <c r="R2438" i="15" s="1"/>
  <c r="P1386" i="15"/>
  <c r="P738" i="15"/>
  <c r="P1315" i="15"/>
  <c r="R1315" i="15" s="1"/>
  <c r="P737" i="15"/>
  <c r="R737" i="15" s="1"/>
  <c r="P262" i="15"/>
  <c r="R262" i="15" s="1"/>
  <c r="P1952" i="15"/>
  <c r="P2373" i="15"/>
  <c r="R2373" i="15" s="1"/>
  <c r="P188" i="15"/>
  <c r="P2090" i="15"/>
  <c r="P799" i="15"/>
  <c r="P2324" i="15"/>
  <c r="P2113" i="15"/>
  <c r="P1579" i="15"/>
  <c r="P2415" i="15"/>
  <c r="R2415" i="15" s="1"/>
  <c r="P1700" i="15"/>
  <c r="P1722" i="15"/>
  <c r="P1452" i="15"/>
  <c r="R1452" i="15" s="1"/>
  <c r="P2200" i="15"/>
  <c r="P2240" i="15"/>
  <c r="P2229" i="15"/>
  <c r="P215" i="15"/>
  <c r="P2477" i="15"/>
  <c r="R2477" i="15" s="1"/>
  <c r="P295" i="15"/>
  <c r="P1891" i="15"/>
  <c r="P184" i="15"/>
  <c r="P2055" i="15"/>
  <c r="R2055" i="15" s="1"/>
  <c r="P1697" i="15"/>
  <c r="A337" i="15"/>
  <c r="P2356" i="15"/>
  <c r="R2356" i="15" s="1"/>
  <c r="P1749" i="15"/>
  <c r="P1658" i="15"/>
  <c r="R1658" i="15" s="1"/>
  <c r="P1092" i="15"/>
  <c r="P1423" i="15"/>
  <c r="P2393" i="15"/>
  <c r="R2393" i="15" s="1"/>
  <c r="P2013" i="15"/>
  <c r="P1166" i="15"/>
  <c r="P2032" i="15"/>
  <c r="P2507" i="15"/>
  <c r="R2507" i="15" s="1"/>
  <c r="P1198" i="15"/>
  <c r="P1281" i="15"/>
  <c r="P1089" i="15"/>
  <c r="P1996" i="15"/>
  <c r="P1458" i="15"/>
  <c r="P2312" i="15"/>
  <c r="P2101" i="15"/>
  <c r="P885" i="15"/>
  <c r="P1577" i="15"/>
  <c r="P2474" i="15"/>
  <c r="R2474" i="15" s="1"/>
  <c r="P2227" i="15"/>
  <c r="P743" i="15"/>
  <c r="R743" i="15" s="1"/>
  <c r="P2027" i="15"/>
  <c r="P1631" i="15"/>
  <c r="P948" i="15"/>
  <c r="P774" i="15"/>
  <c r="P2366" i="15"/>
  <c r="R2366" i="15" s="1"/>
  <c r="P238" i="15"/>
  <c r="P1645" i="15"/>
  <c r="P2052" i="15"/>
  <c r="R2052" i="15" s="1"/>
  <c r="P1475" i="15"/>
  <c r="P2408" i="15"/>
  <c r="R2408" i="15" s="1"/>
  <c r="P1255" i="15"/>
  <c r="P2064" i="15"/>
  <c r="P1395" i="15"/>
  <c r="P2057" i="15"/>
  <c r="P1670" i="15"/>
  <c r="P290" i="15"/>
  <c r="R290" i="15" s="1"/>
  <c r="P147" i="15"/>
  <c r="H124" i="15"/>
  <c r="P1421" i="15"/>
  <c r="P1991" i="15"/>
  <c r="P2061" i="15"/>
  <c r="P1913" i="15"/>
  <c r="P1374" i="15"/>
  <c r="R1374" i="15" s="1"/>
  <c r="P2137" i="15"/>
  <c r="P1207" i="15"/>
  <c r="P1261" i="15"/>
  <c r="P1209" i="15"/>
  <c r="P1425" i="15"/>
  <c r="P1847" i="15"/>
  <c r="P272" i="15"/>
  <c r="P2216" i="15"/>
  <c r="P902" i="15"/>
  <c r="R902" i="15" s="1"/>
  <c r="P1762" i="15"/>
  <c r="P270" i="15"/>
  <c r="P1501" i="15"/>
  <c r="P2167" i="15"/>
  <c r="P1760" i="15"/>
  <c r="P1148" i="15"/>
  <c r="P222" i="15"/>
  <c r="P1588" i="15"/>
  <c r="P755" i="15"/>
  <c r="R755" i="15" s="1"/>
  <c r="P796" i="15"/>
  <c r="P2220" i="15"/>
  <c r="R2220" i="15" s="1"/>
  <c r="P1195" i="15"/>
  <c r="P1940" i="15"/>
  <c r="P908" i="15"/>
  <c r="P1655" i="15"/>
  <c r="P1776" i="15"/>
  <c r="P1869" i="15"/>
  <c r="P2463" i="15"/>
  <c r="R2463" i="15" s="1"/>
  <c r="P1500" i="15"/>
  <c r="R1500" i="15" s="1"/>
  <c r="P2150" i="15"/>
  <c r="P1880" i="15"/>
  <c r="R1880" i="15" s="1"/>
  <c r="P2447" i="15"/>
  <c r="R2447" i="15" s="1"/>
  <c r="P1003" i="15"/>
  <c r="P1543" i="15"/>
  <c r="P1533" i="15"/>
  <c r="P2151" i="15"/>
  <c r="R2151" i="15" s="1"/>
  <c r="P2434" i="15"/>
  <c r="R2434" i="15" s="1"/>
  <c r="P866" i="15"/>
  <c r="P921" i="15"/>
  <c r="P1842" i="15"/>
  <c r="P1304" i="15"/>
  <c r="P2084" i="15"/>
  <c r="R2084" i="15" s="1"/>
  <c r="P2483" i="15"/>
  <c r="R2483" i="15" s="1"/>
  <c r="P2342" i="15"/>
  <c r="R2342" i="15" s="1"/>
  <c r="P2098" i="15"/>
  <c r="P1277" i="15"/>
  <c r="P2163" i="15"/>
  <c r="R2163" i="15" s="1"/>
  <c r="P1302" i="15"/>
  <c r="R1302" i="15" s="1"/>
  <c r="P2326" i="15"/>
  <c r="P2494" i="15"/>
  <c r="R2494" i="15" s="1"/>
  <c r="P181" i="15"/>
  <c r="P897" i="15"/>
  <c r="R897" i="15" s="1"/>
  <c r="P1448" i="15"/>
  <c r="P835" i="15"/>
  <c r="P1130" i="15"/>
  <c r="P1529" i="15"/>
  <c r="P1734" i="15"/>
  <c r="P2311" i="15"/>
  <c r="P2484" i="15"/>
  <c r="R2484" i="15" s="1"/>
  <c r="P1045" i="15"/>
  <c r="P1951" i="15"/>
  <c r="P725" i="15"/>
  <c r="P2381" i="15"/>
  <c r="R2381" i="15" s="1"/>
  <c r="P2509" i="15"/>
  <c r="R2509" i="15" s="1"/>
  <c r="P1359" i="15"/>
  <c r="P892" i="15"/>
  <c r="P2506" i="15"/>
  <c r="R2506" i="15" s="1"/>
  <c r="P2104" i="15"/>
  <c r="R2104" i="15" s="1"/>
  <c r="P2230" i="15"/>
  <c r="P878" i="15"/>
  <c r="P2058" i="15"/>
  <c r="P2375" i="15"/>
  <c r="R2375" i="15" s="1"/>
  <c r="P2109" i="15"/>
  <c r="P1671" i="15"/>
  <c r="P1690" i="15"/>
  <c r="P1107" i="15"/>
  <c r="P1171" i="15"/>
  <c r="P794" i="15"/>
  <c r="P2153" i="15"/>
  <c r="P292" i="15"/>
  <c r="R292" i="15" s="1"/>
  <c r="P2421" i="15"/>
  <c r="R2421" i="15" s="1"/>
  <c r="P2496" i="15"/>
  <c r="R2496" i="15" s="1"/>
  <c r="P724" i="15"/>
  <c r="P862" i="15"/>
  <c r="P2275" i="15"/>
  <c r="P2511" i="15"/>
  <c r="R2511" i="15" s="1"/>
  <c r="P1659" i="15"/>
  <c r="P1269" i="15"/>
  <c r="P1322" i="15"/>
  <c r="P2268" i="15"/>
  <c r="P1177" i="15"/>
  <c r="R1177" i="15" s="1"/>
  <c r="P2348" i="15"/>
  <c r="R2348" i="15" s="1"/>
  <c r="P713" i="15"/>
  <c r="P1625" i="15"/>
  <c r="P2143" i="15"/>
  <c r="P1957" i="15"/>
  <c r="P327" i="15"/>
  <c r="P829" i="15"/>
  <c r="R829" i="15" s="1"/>
  <c r="P1412" i="15"/>
  <c r="R1412" i="15" s="1"/>
  <c r="P2021" i="15"/>
  <c r="P1925" i="15"/>
  <c r="R1925" i="15" s="1"/>
  <c r="P1935" i="15"/>
  <c r="P1789" i="15"/>
  <c r="P1675" i="15"/>
  <c r="P1970" i="15"/>
  <c r="P157" i="15"/>
  <c r="P1337" i="15"/>
  <c r="P756" i="15"/>
  <c r="P325" i="15"/>
  <c r="P1872" i="15"/>
  <c r="P2318" i="15"/>
  <c r="P2387" i="15"/>
  <c r="R2387" i="15" s="1"/>
  <c r="P1231" i="15"/>
  <c r="P2399" i="15"/>
  <c r="R2399" i="15" s="1"/>
  <c r="P2420" i="15"/>
  <c r="R2420" i="15" s="1"/>
  <c r="P1790" i="15"/>
  <c r="P266" i="15"/>
  <c r="R266" i="15" s="1"/>
  <c r="P813" i="15"/>
  <c r="P2182" i="15"/>
  <c r="P2513" i="15"/>
  <c r="R2513" i="15" s="1"/>
  <c r="P1521" i="15"/>
  <c r="P882" i="15"/>
  <c r="P1392" i="15"/>
  <c r="P904" i="15"/>
  <c r="P1073" i="15"/>
  <c r="R340" i="15"/>
  <c r="P1626" i="15"/>
  <c r="P2350" i="15"/>
  <c r="R2350" i="15" s="1"/>
  <c r="P1232" i="15"/>
  <c r="P929" i="15"/>
  <c r="R929" i="15" s="1"/>
  <c r="P2325" i="15"/>
  <c r="P2070" i="15"/>
  <c r="P907" i="15"/>
  <c r="P1254" i="15"/>
  <c r="P2379" i="15"/>
  <c r="R2379" i="15" s="1"/>
  <c r="P2361" i="15"/>
  <c r="R2361" i="15" s="1"/>
  <c r="P1460" i="15"/>
  <c r="R1460" i="15" s="1"/>
  <c r="P1707" i="15"/>
  <c r="P926" i="15"/>
  <c r="R926" i="15" s="1"/>
  <c r="P1958" i="15"/>
  <c r="P2485" i="15"/>
  <c r="R2485" i="15" s="1"/>
  <c r="P945" i="15"/>
  <c r="P210" i="15"/>
  <c r="R210" i="15" s="1"/>
  <c r="P1535" i="15"/>
  <c r="P1453" i="15"/>
  <c r="P793" i="15"/>
  <c r="P2042" i="15"/>
  <c r="P2432" i="15"/>
  <c r="R2432" i="15" s="1"/>
  <c r="P1311" i="15"/>
  <c r="P2039" i="15"/>
  <c r="P313" i="15"/>
  <c r="R313" i="15" s="1"/>
  <c r="P842" i="15"/>
  <c r="P1983" i="15"/>
  <c r="P1883" i="15"/>
  <c r="R1883" i="15" s="1"/>
  <c r="P1519" i="15"/>
  <c r="P795" i="15"/>
  <c r="R795" i="15" s="1"/>
  <c r="P1391" i="15"/>
  <c r="R1391" i="15" s="1"/>
  <c r="P784" i="15"/>
  <c r="P2457" i="15"/>
  <c r="R2457" i="15" s="1"/>
  <c r="P1667" i="15"/>
  <c r="P2034" i="15"/>
  <c r="P2192" i="15"/>
  <c r="P1197" i="15"/>
  <c r="R1197" i="15" s="1"/>
  <c r="P841" i="15"/>
  <c r="R841" i="15" s="1"/>
  <c r="P1020" i="15"/>
  <c r="P736" i="15"/>
  <c r="P1603" i="15"/>
  <c r="P1830" i="15"/>
  <c r="P1264" i="15"/>
  <c r="R1264" i="15" s="1"/>
  <c r="P1027" i="15"/>
  <c r="P195" i="15"/>
  <c r="P1564" i="15"/>
  <c r="P1396" i="15"/>
  <c r="P1229" i="15"/>
  <c r="P1974" i="15"/>
  <c r="P2274" i="15"/>
  <c r="P1944" i="15"/>
  <c r="P2050" i="15"/>
  <c r="P1874" i="15"/>
  <c r="P1409" i="15"/>
  <c r="P2340" i="15"/>
  <c r="R2340" i="15" s="1"/>
  <c r="P2450" i="15"/>
  <c r="R2450" i="15" s="1"/>
  <c r="P905" i="15"/>
  <c r="R905" i="15" s="1"/>
  <c r="P2054" i="15"/>
  <c r="P722" i="15"/>
  <c r="P1055" i="15"/>
  <c r="P1914" i="15"/>
  <c r="R1914" i="15" s="1"/>
  <c r="P1641" i="15"/>
  <c r="P1375" i="15"/>
  <c r="R1375" i="15" s="1"/>
  <c r="P1618" i="15"/>
  <c r="P942" i="15"/>
  <c r="P2320" i="15"/>
  <c r="P847" i="15"/>
  <c r="P1684" i="15"/>
  <c r="P2439" i="15"/>
  <c r="R2439" i="15" s="1"/>
  <c r="P1815" i="15"/>
  <c r="P1809" i="15"/>
  <c r="P2332" i="15"/>
  <c r="P1407" i="15"/>
  <c r="P1260" i="15"/>
  <c r="P1199" i="15"/>
  <c r="P1250" i="15"/>
  <c r="P1032" i="15"/>
  <c r="R1032" i="15" s="1"/>
  <c r="P1029" i="15"/>
  <c r="P1547" i="15"/>
  <c r="P1249" i="15"/>
  <c r="R1249" i="15" s="1"/>
  <c r="P1413" i="15"/>
  <c r="P970" i="15"/>
  <c r="P1657" i="15"/>
  <c r="R1657" i="15" s="1"/>
  <c r="P1139" i="15"/>
  <c r="P1912" i="15"/>
  <c r="P1742" i="15"/>
  <c r="P1666" i="15"/>
  <c r="R1666" i="15" s="1"/>
  <c r="P2176" i="15"/>
  <c r="P1329" i="15"/>
  <c r="P2396" i="15"/>
  <c r="R2396" i="15" s="1"/>
  <c r="P1378" i="15"/>
  <c r="P2328" i="15"/>
  <c r="P783" i="15"/>
  <c r="P1893" i="15"/>
  <c r="R1893" i="15" s="1"/>
  <c r="P2047" i="15"/>
  <c r="P2380" i="15"/>
  <c r="R2380" i="15" s="1"/>
  <c r="P840" i="15"/>
  <c r="P2270" i="15"/>
  <c r="P202" i="15"/>
  <c r="P172" i="15"/>
  <c r="P1660" i="15"/>
  <c r="P2419" i="15"/>
  <c r="R2419" i="15" s="1"/>
  <c r="P1902" i="15"/>
  <c r="P1369" i="15"/>
  <c r="R793" i="15" l="1"/>
  <c r="R2137" i="15"/>
  <c r="R736" i="15"/>
  <c r="R2039" i="15"/>
  <c r="R945" i="15"/>
  <c r="R1935" i="15"/>
  <c r="R1743" i="15"/>
  <c r="R1630" i="15"/>
  <c r="R1902" i="15"/>
  <c r="R1547" i="15"/>
  <c r="R1020" i="15"/>
  <c r="R957" i="15"/>
  <c r="R1104" i="15"/>
  <c r="R1825" i="15"/>
  <c r="R1447" i="15"/>
  <c r="R2033" i="15"/>
  <c r="R1675" i="15"/>
  <c r="R1180" i="15"/>
  <c r="R1860" i="15"/>
  <c r="R1255" i="15"/>
  <c r="R2101" i="15"/>
  <c r="R2032" i="15"/>
  <c r="R1579" i="15"/>
  <c r="R190" i="15"/>
  <c r="R1737" i="15"/>
  <c r="R1047" i="15"/>
  <c r="R1942" i="15"/>
  <c r="R1976" i="15"/>
  <c r="R1107" i="15"/>
  <c r="R988" i="15"/>
  <c r="R1499" i="15"/>
  <c r="R880" i="15"/>
  <c r="R1869" i="15"/>
  <c r="R1193" i="15"/>
  <c r="R1470" i="15"/>
  <c r="R1951" i="15"/>
  <c r="I25" i="15"/>
  <c r="K25" i="15" s="1"/>
  <c r="BU13" i="32"/>
  <c r="BU18" i="32" s="1"/>
  <c r="BQ3" i="32" s="1"/>
  <c r="AF52" i="15"/>
  <c r="V75" i="15" s="1"/>
  <c r="R1427" i="15"/>
  <c r="R1641" i="15"/>
  <c r="R904" i="15"/>
  <c r="R2021" i="15"/>
  <c r="R2229" i="15"/>
  <c r="R1068" i="15"/>
  <c r="R1178" i="15"/>
  <c r="R1073" i="15"/>
  <c r="R713" i="15"/>
  <c r="R1955" i="15"/>
  <c r="R1493" i="15"/>
  <c r="R739" i="15"/>
  <c r="R784" i="15"/>
  <c r="R878" i="15"/>
  <c r="R774" i="15"/>
  <c r="R1587" i="15"/>
  <c r="R871" i="15"/>
  <c r="R2056" i="15"/>
  <c r="R1885" i="15"/>
  <c r="R989" i="15"/>
  <c r="R1123" i="15"/>
  <c r="R1162" i="15"/>
  <c r="R1153" i="15"/>
  <c r="R2156" i="15"/>
  <c r="R2009" i="15"/>
  <c r="R1788" i="15"/>
  <c r="R2332" i="15"/>
  <c r="R901" i="15"/>
  <c r="R202" i="15"/>
  <c r="R2058" i="15"/>
  <c r="R921" i="15"/>
  <c r="R936" i="15"/>
  <c r="R1038" i="15"/>
  <c r="R2043" i="15"/>
  <c r="R1892" i="15"/>
  <c r="R1389" i="15"/>
  <c r="R1990" i="15"/>
  <c r="R1752" i="15"/>
  <c r="R180" i="15"/>
  <c r="R2075" i="15"/>
  <c r="R1297" i="15"/>
  <c r="R914" i="15"/>
  <c r="R2041" i="15"/>
  <c r="R1388" i="15"/>
  <c r="R268" i="15"/>
  <c r="R1553" i="15"/>
  <c r="R1749" i="15"/>
  <c r="R260" i="15"/>
  <c r="R1642" i="15"/>
  <c r="R2016" i="15"/>
  <c r="R1012" i="15"/>
  <c r="R2130" i="15"/>
  <c r="R246" i="15"/>
  <c r="R242" i="15"/>
  <c r="R1937" i="15"/>
  <c r="R836" i="15"/>
  <c r="R1958" i="15"/>
  <c r="R1265" i="15"/>
  <c r="R889" i="15"/>
  <c r="R2011" i="15"/>
  <c r="R2078" i="15"/>
  <c r="R1228" i="15"/>
  <c r="R1728" i="15"/>
  <c r="R1744" i="15"/>
  <c r="R1972" i="15"/>
  <c r="R2081" i="15"/>
  <c r="R1220" i="15"/>
  <c r="R1058" i="15"/>
  <c r="R1344" i="15"/>
  <c r="R222" i="15"/>
  <c r="R974" i="15"/>
  <c r="R1259" i="15"/>
  <c r="R1613" i="15"/>
  <c r="R1226" i="15"/>
  <c r="R1848" i="15"/>
  <c r="R1634" i="15"/>
  <c r="R824" i="15"/>
  <c r="R1414" i="15"/>
  <c r="R1698" i="15"/>
  <c r="R157" i="15"/>
  <c r="R776" i="15"/>
  <c r="R1359" i="15"/>
  <c r="R1304" i="15"/>
  <c r="R1655" i="15"/>
  <c r="R1506" i="15"/>
  <c r="R733" i="15"/>
  <c r="R219" i="15"/>
  <c r="R1589" i="15"/>
  <c r="R1716" i="15"/>
  <c r="R949" i="15"/>
  <c r="R199" i="15"/>
  <c r="R1747" i="15"/>
  <c r="R887" i="15"/>
  <c r="R729" i="15"/>
  <c r="R2262" i="15"/>
  <c r="R799" i="15"/>
  <c r="R1530" i="15"/>
  <c r="R1944" i="15"/>
  <c r="R327" i="15"/>
  <c r="R908" i="15"/>
  <c r="R272" i="15"/>
  <c r="R2057" i="15"/>
  <c r="R1092" i="15"/>
  <c r="R1989" i="15"/>
  <c r="R1008" i="15"/>
  <c r="R231" i="15"/>
  <c r="R993" i="15"/>
  <c r="R1888" i="15"/>
  <c r="R1488" i="15"/>
  <c r="R1574" i="15"/>
  <c r="R221" i="15"/>
  <c r="R1678" i="15"/>
  <c r="R1192" i="15"/>
  <c r="R1879" i="15"/>
  <c r="R1521" i="15"/>
  <c r="R1322" i="15"/>
  <c r="R2109" i="15"/>
  <c r="R842" i="15"/>
  <c r="R1529" i="15"/>
  <c r="R1913" i="15"/>
  <c r="R238" i="15"/>
  <c r="R1281" i="15"/>
  <c r="R188" i="15"/>
  <c r="R942" i="15"/>
  <c r="R1603" i="15"/>
  <c r="R1789" i="15"/>
  <c r="R1659" i="15"/>
  <c r="R2153" i="15"/>
  <c r="R1940" i="15"/>
  <c r="R1577" i="15"/>
  <c r="R295" i="15"/>
  <c r="R1282" i="15"/>
  <c r="R999" i="15"/>
  <c r="R1181" i="15"/>
  <c r="R1886" i="15"/>
  <c r="R720" i="15"/>
  <c r="R1565" i="15"/>
  <c r="R1252" i="15"/>
  <c r="R1576" i="15"/>
  <c r="R1034" i="15"/>
  <c r="R176" i="15"/>
  <c r="R1850" i="15"/>
  <c r="R941" i="15"/>
  <c r="R1143" i="15"/>
  <c r="R1534" i="15"/>
  <c r="R1325" i="15"/>
  <c r="R1271" i="15"/>
  <c r="R235" i="15"/>
  <c r="R1591" i="15"/>
  <c r="R2062" i="15"/>
  <c r="R948" i="15"/>
  <c r="R1489" i="15"/>
  <c r="R1513" i="15"/>
  <c r="R1160" i="15"/>
  <c r="R1207" i="15"/>
  <c r="R2067" i="15"/>
  <c r="R1916" i="15"/>
  <c r="R891" i="15"/>
  <c r="R1257" i="15"/>
  <c r="R1231" i="15"/>
  <c r="R1108" i="15"/>
  <c r="R1844" i="15"/>
  <c r="R715" i="15"/>
  <c r="R1593" i="15"/>
  <c r="R1974" i="15"/>
  <c r="R2318" i="15"/>
  <c r="R1285" i="15"/>
  <c r="R214" i="15"/>
  <c r="H122" i="15"/>
  <c r="R1030" i="15"/>
  <c r="R1575" i="15"/>
  <c r="R1381" i="15"/>
  <c r="R2230" i="15"/>
  <c r="R933" i="15"/>
  <c r="R965" i="15"/>
  <c r="R2069" i="15"/>
  <c r="R228" i="15"/>
  <c r="R2122" i="15"/>
  <c r="R1906" i="15"/>
  <c r="R1815" i="15"/>
  <c r="R1261" i="15"/>
  <c r="R1515" i="15"/>
  <c r="R1035" i="15"/>
  <c r="R2045" i="15"/>
  <c r="R1210" i="15"/>
  <c r="R1458" i="15"/>
  <c r="R251" i="15"/>
  <c r="R735" i="15"/>
  <c r="R1307" i="15"/>
  <c r="R1485" i="15"/>
  <c r="R1236" i="15"/>
  <c r="R1200" i="15"/>
  <c r="R2268" i="15"/>
  <c r="R1715" i="15"/>
  <c r="R2147" i="15"/>
  <c r="R2097" i="15"/>
  <c r="R1175" i="15"/>
  <c r="R1532" i="15"/>
  <c r="R1422" i="15"/>
  <c r="R1637" i="15"/>
  <c r="R1960" i="15"/>
  <c r="R1964" i="15"/>
  <c r="R1276" i="15"/>
  <c r="R304" i="15"/>
  <c r="R1920" i="15"/>
  <c r="R2143" i="15"/>
  <c r="R794" i="15"/>
  <c r="R885" i="15"/>
  <c r="R1203" i="15"/>
  <c r="R300" i="15"/>
  <c r="R277" i="15"/>
  <c r="R781" i="15"/>
  <c r="R1483" i="15"/>
  <c r="R1459" i="15"/>
  <c r="R869" i="15"/>
  <c r="R1866" i="15"/>
  <c r="R1275" i="15"/>
  <c r="R1617" i="15"/>
  <c r="R1395" i="15"/>
  <c r="R1040" i="15"/>
  <c r="R1717" i="15"/>
  <c r="R1343" i="15"/>
  <c r="R257" i="15"/>
  <c r="R1719" i="15"/>
  <c r="R1981" i="15"/>
  <c r="R2214" i="15"/>
  <c r="R730" i="15"/>
  <c r="R2110" i="15"/>
  <c r="R851" i="15"/>
  <c r="R205" i="15"/>
  <c r="R1761" i="15"/>
  <c r="R1364" i="15"/>
  <c r="R253" i="15"/>
  <c r="R2001" i="15"/>
  <c r="R1144" i="15"/>
  <c r="R159" i="15"/>
  <c r="R1426" i="15"/>
  <c r="R978" i="15"/>
  <c r="R1647" i="15"/>
  <c r="R2325" i="15"/>
  <c r="R1830" i="15"/>
  <c r="R1013" i="15"/>
  <c r="R1316" i="15"/>
  <c r="R1209" i="15"/>
  <c r="R215" i="15"/>
  <c r="R1776" i="15"/>
  <c r="R1139" i="15"/>
  <c r="R1148" i="15"/>
  <c r="R1305" i="15"/>
  <c r="R201" i="15"/>
  <c r="R208" i="15"/>
  <c r="R2215" i="15"/>
  <c r="R1864" i="15"/>
  <c r="R1763" i="15"/>
  <c r="R911" i="15"/>
  <c r="R723" i="15"/>
  <c r="R884" i="15"/>
  <c r="R1543" i="15"/>
  <c r="R2006" i="15"/>
  <c r="R2248" i="15"/>
  <c r="R2291" i="15"/>
  <c r="R2118" i="15"/>
  <c r="R815" i="15"/>
  <c r="R1961" i="15"/>
  <c r="R797" i="15"/>
  <c r="R2330" i="15"/>
  <c r="R833" i="15"/>
  <c r="R1318" i="15"/>
  <c r="R2209" i="15"/>
  <c r="R1250" i="15"/>
  <c r="R1336" i="15"/>
  <c r="R1857" i="15"/>
  <c r="R2091" i="15"/>
  <c r="R1404" i="15"/>
  <c r="R1853" i="15"/>
  <c r="R323" i="15"/>
  <c r="R2079" i="15"/>
  <c r="R1792" i="15"/>
  <c r="R2190" i="15"/>
  <c r="R164" i="15"/>
  <c r="R1834" i="15"/>
  <c r="R178" i="15"/>
  <c r="R1503" i="15"/>
  <c r="R907" i="15"/>
  <c r="R325" i="15"/>
  <c r="R1171" i="15"/>
  <c r="R1448" i="15"/>
  <c r="R886" i="15"/>
  <c r="R1472" i="15"/>
  <c r="R1986" i="15"/>
  <c r="R1774" i="15"/>
  <c r="R2295" i="15"/>
  <c r="R1027" i="15"/>
  <c r="R1887" i="15"/>
  <c r="R1736" i="15"/>
  <c r="R837" i="15"/>
  <c r="R820" i="15"/>
  <c r="R289" i="15"/>
  <c r="R1269" i="15"/>
  <c r="R1863" i="15"/>
  <c r="R1291" i="15"/>
  <c r="R1127" i="15"/>
  <c r="R1417" i="15"/>
  <c r="R1626" i="15"/>
  <c r="R1130" i="15"/>
  <c r="R1548" i="15"/>
  <c r="R1283" i="15"/>
  <c r="R1244" i="15"/>
  <c r="R2121" i="15"/>
  <c r="R2286" i="15"/>
  <c r="R1314" i="15"/>
  <c r="R850" i="15"/>
  <c r="R983" i="15"/>
  <c r="R1586" i="15"/>
  <c r="R1688" i="15"/>
  <c r="R1538" i="15"/>
  <c r="R194" i="15"/>
  <c r="K120" i="15"/>
  <c r="R1865" i="15"/>
  <c r="R920" i="15"/>
  <c r="R1832" i="15"/>
  <c r="R1079" i="15"/>
  <c r="R1449" i="15"/>
  <c r="R1739" i="15"/>
  <c r="R1183" i="15"/>
  <c r="R1033" i="15"/>
  <c r="R770" i="15"/>
  <c r="R2182" i="15"/>
  <c r="R1653" i="15"/>
  <c r="R2204" i="15"/>
  <c r="R1369" i="15"/>
  <c r="R1407" i="15"/>
  <c r="R1396" i="15"/>
  <c r="R2098" i="15"/>
  <c r="R2042" i="15"/>
  <c r="R1533" i="15"/>
  <c r="R248" i="15"/>
  <c r="R1204" i="15"/>
  <c r="R1611" i="15"/>
  <c r="R1956" i="15"/>
  <c r="R1055" i="15"/>
  <c r="R2192" i="15"/>
  <c r="R882" i="15"/>
  <c r="R2311" i="15"/>
  <c r="R1654" i="15"/>
  <c r="R931" i="15"/>
  <c r="R1808" i="15"/>
  <c r="R1219" i="15"/>
  <c r="R1581" i="15"/>
  <c r="R1993" i="15"/>
  <c r="R1652" i="15"/>
  <c r="R1756" i="15"/>
  <c r="R1797" i="15"/>
  <c r="R1386" i="15"/>
  <c r="R1837" i="15"/>
  <c r="R306" i="15"/>
  <c r="R2328" i="15"/>
  <c r="R1684" i="15"/>
  <c r="R1891" i="15"/>
  <c r="R1126" i="15"/>
  <c r="R1289" i="15"/>
  <c r="R1800" i="15"/>
  <c r="R281" i="15"/>
  <c r="R952" i="15"/>
  <c r="R319" i="15"/>
  <c r="R1855" i="15"/>
  <c r="R764" i="15"/>
  <c r="R1434" i="15"/>
  <c r="R1024" i="15"/>
  <c r="R1010" i="15"/>
  <c r="R258" i="15"/>
  <c r="R994" i="15"/>
  <c r="R1695" i="15"/>
  <c r="R1779" i="15"/>
  <c r="R960" i="15"/>
  <c r="R269" i="15"/>
  <c r="R226" i="15"/>
  <c r="R769" i="15"/>
  <c r="R156" i="15"/>
  <c r="R1742" i="15"/>
  <c r="R1564" i="15"/>
  <c r="R2070" i="15"/>
  <c r="R756" i="15"/>
  <c r="R862" i="15"/>
  <c r="R2113" i="15"/>
  <c r="R255" i="15"/>
  <c r="R1740" i="15"/>
  <c r="R1411" i="15"/>
  <c r="R944" i="15"/>
  <c r="R2093" i="15"/>
  <c r="R1147" i="15"/>
  <c r="R282" i="15"/>
  <c r="R181" i="15"/>
  <c r="R1762" i="15"/>
  <c r="R2027" i="15"/>
  <c r="R2013" i="15"/>
  <c r="R861" i="15"/>
  <c r="R1806" i="15"/>
  <c r="R1110" i="15"/>
  <c r="R1628" i="15"/>
  <c r="R287" i="15"/>
  <c r="R976" i="15"/>
  <c r="R1726" i="15"/>
  <c r="R1087" i="15"/>
  <c r="R1819" i="15"/>
  <c r="R2076" i="15"/>
  <c r="R1351" i="15"/>
  <c r="R167" i="15"/>
  <c r="R1328" i="15"/>
  <c r="R714" i="15"/>
  <c r="R1526" i="15"/>
  <c r="R1467" i="15"/>
  <c r="R234" i="15"/>
  <c r="R1284" i="15"/>
  <c r="R1959" i="15"/>
  <c r="R1619" i="15"/>
  <c r="R1296" i="15"/>
  <c r="R197" i="15"/>
  <c r="R1455" i="15"/>
  <c r="R2034" i="15"/>
  <c r="R1645" i="15"/>
  <c r="R184" i="15"/>
  <c r="R750" i="15"/>
  <c r="R937" i="15"/>
  <c r="R2172" i="15"/>
  <c r="R1930" i="15"/>
  <c r="R1441" i="15"/>
  <c r="R1170" i="15"/>
  <c r="R2100" i="15"/>
  <c r="R970" i="15"/>
  <c r="R2320" i="15"/>
  <c r="R2274" i="15"/>
  <c r="R1842" i="15"/>
  <c r="R1454" i="15"/>
  <c r="R1849" i="15"/>
  <c r="R1141" i="15"/>
  <c r="R192" i="15"/>
  <c r="R1818" i="15"/>
  <c r="R1167" i="15"/>
  <c r="R843" i="15"/>
  <c r="R1191" i="15"/>
  <c r="R1005" i="15"/>
  <c r="R1856" i="15"/>
  <c r="R162" i="15"/>
  <c r="R1948" i="15"/>
  <c r="R312" i="15"/>
  <c r="R2176" i="15"/>
  <c r="R1618" i="15"/>
  <c r="R1254" i="15"/>
  <c r="R835" i="15"/>
  <c r="R1277" i="15"/>
  <c r="R1425" i="15"/>
  <c r="R1991" i="15"/>
  <c r="R1952" i="15"/>
  <c r="R980" i="15"/>
  <c r="R1873" i="15"/>
  <c r="R1851" i="15"/>
  <c r="R150" i="15"/>
  <c r="R1928" i="15"/>
  <c r="R732" i="15"/>
  <c r="R1622" i="15"/>
  <c r="R1633" i="15"/>
  <c r="R1083" i="15"/>
  <c r="R310" i="15"/>
  <c r="R1310" i="15"/>
  <c r="R1720" i="15"/>
  <c r="R2245" i="15"/>
  <c r="R856" i="15"/>
  <c r="R1415" i="15"/>
  <c r="R1566" i="15"/>
  <c r="R2301" i="15"/>
  <c r="R2141" i="15"/>
  <c r="R2018" i="15"/>
  <c r="R1820" i="15"/>
  <c r="R1234" i="15"/>
  <c r="R1453" i="15"/>
  <c r="R2003" i="15"/>
  <c r="R2008" i="15"/>
  <c r="R2123" i="15"/>
  <c r="R744" i="15"/>
  <c r="R2309" i="15"/>
  <c r="R2150" i="15"/>
  <c r="R1266" i="15"/>
  <c r="R1337" i="15"/>
  <c r="R1697" i="15"/>
  <c r="R1424" i="15"/>
  <c r="R1053" i="15"/>
  <c r="R956" i="15"/>
  <c r="R1497" i="15"/>
  <c r="R168" i="15"/>
  <c r="R716" i="15"/>
  <c r="R953" i="15"/>
  <c r="R1239" i="15"/>
  <c r="R1696" i="15"/>
  <c r="R798" i="15"/>
  <c r="R906" i="15"/>
  <c r="R1059" i="15"/>
  <c r="R1037" i="15"/>
  <c r="R1690" i="15"/>
  <c r="R1738" i="15"/>
  <c r="R1623" i="15"/>
  <c r="R1708" i="15"/>
  <c r="R1201" i="15"/>
  <c r="R892" i="15"/>
  <c r="R1983" i="15"/>
  <c r="R1670" i="15"/>
  <c r="R2308" i="15"/>
  <c r="R2315" i="15"/>
  <c r="R1186" i="15"/>
  <c r="R1440" i="15"/>
  <c r="R816" i="15"/>
  <c r="R1625" i="15"/>
  <c r="R2167" i="15"/>
  <c r="R1354" i="15"/>
  <c r="R1768" i="15"/>
  <c r="R1560" i="15"/>
  <c r="R1090" i="15"/>
  <c r="R1978" i="15"/>
  <c r="R2265" i="15"/>
  <c r="R748" i="15"/>
  <c r="R1421" i="15"/>
  <c r="R1535" i="15"/>
  <c r="R1957" i="15"/>
  <c r="R1519" i="15"/>
  <c r="R2324" i="15"/>
  <c r="R722" i="15"/>
  <c r="R1003" i="15"/>
  <c r="R2227" i="15"/>
  <c r="R2185" i="15"/>
  <c r="R1413" i="15"/>
  <c r="R2061" i="15"/>
  <c r="R813" i="15"/>
  <c r="R1872" i="15"/>
  <c r="R866" i="15"/>
  <c r="R1507" i="15"/>
  <c r="R1672" i="15"/>
  <c r="R236" i="15"/>
  <c r="R2050" i="15"/>
  <c r="R2270" i="15"/>
  <c r="R1667" i="15"/>
  <c r="R2051" i="15"/>
  <c r="R1371" i="15"/>
  <c r="R1223" i="15"/>
  <c r="R1229" i="15"/>
  <c r="R1061" i="15"/>
  <c r="R766" i="15"/>
  <c r="R1132" i="15"/>
  <c r="R1707" i="15"/>
  <c r="R315" i="15"/>
  <c r="R1999" i="15"/>
  <c r="R1232" i="15"/>
  <c r="R1443" i="15"/>
  <c r="R1847" i="15"/>
  <c r="R1468" i="15"/>
  <c r="R1457" i="15"/>
  <c r="R2064" i="15"/>
  <c r="R1868" i="15"/>
  <c r="R1392" i="15"/>
  <c r="R1590" i="15"/>
  <c r="R2092" i="15"/>
  <c r="R154" i="15"/>
  <c r="R847" i="15"/>
  <c r="R1332" i="15"/>
  <c r="R1889" i="15"/>
  <c r="R303" i="15"/>
  <c r="R1309" i="15"/>
  <c r="R867" i="15"/>
  <c r="R2158" i="15"/>
  <c r="R1335" i="15"/>
  <c r="R2178" i="15"/>
  <c r="R840" i="15"/>
  <c r="R2278" i="15"/>
  <c r="R958" i="15"/>
  <c r="R254" i="15"/>
  <c r="R724" i="15"/>
  <c r="R1909" i="15"/>
  <c r="R1140" i="15"/>
  <c r="R1544" i="15"/>
  <c r="R1809" i="15"/>
  <c r="R1311" i="15"/>
  <c r="R2275" i="15"/>
  <c r="R1235" i="15"/>
  <c r="R2108" i="15"/>
  <c r="R1604" i="15"/>
  <c r="R2047" i="15"/>
  <c r="R1501" i="15"/>
  <c r="R243" i="15"/>
  <c r="R1029" i="15"/>
  <c r="R1409" i="15"/>
  <c r="R1045" i="15"/>
  <c r="R796" i="15"/>
  <c r="R270" i="15"/>
  <c r="R1631" i="15"/>
  <c r="R1166" i="15"/>
  <c r="R1796" i="15"/>
  <c r="R2187" i="15"/>
  <c r="R985" i="15"/>
  <c r="R859" i="15"/>
  <c r="R2083" i="15"/>
  <c r="R1161" i="15"/>
  <c r="R1557" i="15"/>
  <c r="R1405" i="15"/>
  <c r="R2010" i="15"/>
  <c r="R992" i="15"/>
  <c r="R1723" i="15"/>
  <c r="R940" i="15"/>
  <c r="R2154" i="15"/>
  <c r="R761" i="15"/>
  <c r="R1056" i="15"/>
  <c r="R1523" i="15"/>
  <c r="R1002" i="15"/>
  <c r="R1643" i="15"/>
  <c r="R1293" i="15"/>
  <c r="R2203" i="15"/>
  <c r="R954" i="15"/>
  <c r="R2044" i="15"/>
  <c r="R971" i="15"/>
  <c r="R1365" i="15"/>
  <c r="R187" i="15"/>
  <c r="R979" i="15"/>
  <c r="R1071" i="15"/>
  <c r="R2077" i="15"/>
  <c r="R780" i="15"/>
  <c r="R1471" i="15"/>
  <c r="R1953" i="15"/>
  <c r="R1735" i="15"/>
  <c r="R1588" i="15"/>
  <c r="R738" i="15"/>
  <c r="R1450" i="15"/>
  <c r="R1187" i="15"/>
  <c r="R1949" i="15"/>
  <c r="R943" i="15"/>
  <c r="R1512" i="15"/>
  <c r="R817" i="15"/>
  <c r="R2022" i="15"/>
  <c r="R217" i="15"/>
  <c r="R1970" i="15"/>
  <c r="R1549" i="15"/>
  <c r="R279" i="15"/>
  <c r="R2116" i="15"/>
  <c r="R2323" i="15"/>
  <c r="R170" i="15"/>
  <c r="R1298" i="15"/>
  <c r="R1492" i="15"/>
  <c r="R1721" i="15"/>
  <c r="R2174" i="15"/>
  <c r="R1962" i="15"/>
  <c r="R1133" i="15"/>
  <c r="R298" i="15"/>
  <c r="R1966" i="15"/>
  <c r="R1828" i="15"/>
  <c r="R2165" i="15"/>
  <c r="R2115" i="15"/>
  <c r="R2217" i="15"/>
  <c r="R1608" i="15"/>
  <c r="R1114" i="15"/>
  <c r="R1387" i="15"/>
  <c r="R1128" i="15"/>
  <c r="R1767" i="15"/>
  <c r="R318" i="15"/>
  <c r="R1502" i="15"/>
  <c r="R1874" i="15"/>
  <c r="R2244" i="15"/>
  <c r="R1932" i="15"/>
  <c r="R932" i="15"/>
  <c r="R230" i="15"/>
  <c r="R1671" i="15"/>
  <c r="R951" i="15"/>
  <c r="R1026" i="15"/>
  <c r="R2015" i="15"/>
  <c r="R1222" i="15"/>
  <c r="R788" i="15"/>
  <c r="R1829" i="15"/>
  <c r="R1846" i="15"/>
  <c r="R183" i="15"/>
  <c r="R1595" i="15"/>
  <c r="R2302" i="15"/>
  <c r="R1912" i="15"/>
  <c r="R783" i="15"/>
  <c r="R1660" i="15"/>
  <c r="R195" i="15"/>
  <c r="R172" i="15"/>
  <c r="R1378" i="15"/>
  <c r="R1199" i="15"/>
  <c r="R1260" i="15"/>
  <c r="R2054" i="15"/>
  <c r="R1329" i="15"/>
  <c r="R2287" i="15"/>
  <c r="R249" i="15"/>
  <c r="R1764" i="15"/>
  <c r="R1664" i="15"/>
  <c r="R1218" i="15"/>
  <c r="R2283" i="15"/>
  <c r="R1777" i="15"/>
  <c r="R2171" i="15"/>
  <c r="R760" i="15"/>
  <c r="R1580" i="15"/>
  <c r="R1732" i="15"/>
  <c r="R2207" i="15"/>
  <c r="R2233" i="15"/>
  <c r="R2198" i="15"/>
  <c r="R1142" i="15"/>
  <c r="R1292" i="15"/>
  <c r="R2228" i="15"/>
  <c r="R1263" i="15"/>
  <c r="R1039" i="15"/>
  <c r="R1194" i="15"/>
  <c r="R2000" i="15"/>
  <c r="R2037" i="15"/>
  <c r="R148" i="15"/>
  <c r="R2329" i="15"/>
  <c r="R286" i="15"/>
  <c r="R1102" i="15"/>
  <c r="R853" i="15"/>
  <c r="R2271" i="15"/>
  <c r="R2119" i="15"/>
  <c r="R947" i="15"/>
  <c r="R2250" i="15"/>
  <c r="R2183" i="15"/>
  <c r="R1138" i="15"/>
  <c r="R1430" i="15"/>
  <c r="R224" i="15"/>
  <c r="R1352" i="15"/>
  <c r="R772" i="15"/>
  <c r="R1473" i="15"/>
  <c r="R1135" i="15"/>
  <c r="R1573" i="15"/>
  <c r="R1150" i="15"/>
  <c r="R2188" i="15"/>
  <c r="R1117" i="15"/>
  <c r="R2313" i="15"/>
  <c r="R1911" i="15"/>
  <c r="R1904" i="15"/>
  <c r="R2314" i="15"/>
  <c r="R1320" i="15"/>
  <c r="R1946" i="15"/>
  <c r="R2194" i="15"/>
  <c r="R2259" i="15"/>
  <c r="R2014" i="15"/>
  <c r="R166" i="15"/>
  <c r="R1508" i="15"/>
  <c r="R969" i="15"/>
  <c r="R1399" i="15"/>
  <c r="R1036" i="15"/>
  <c r="R852" i="15"/>
  <c r="R309" i="15"/>
  <c r="R1584" i="15"/>
  <c r="R1516" i="15"/>
  <c r="R1900" i="15"/>
  <c r="R1258" i="15"/>
  <c r="R2321" i="15"/>
  <c r="R1683" i="15"/>
  <c r="R1111" i="15"/>
  <c r="R777" i="15"/>
  <c r="R1988" i="15"/>
  <c r="R293" i="15"/>
  <c r="R2272" i="15"/>
  <c r="R321" i="15"/>
  <c r="R302" i="15"/>
  <c r="R153" i="15"/>
  <c r="R163" i="15"/>
  <c r="R846" i="15"/>
  <c r="R1078" i="15"/>
  <c r="R2303" i="15"/>
  <c r="R1802" i="15"/>
  <c r="R1680" i="15"/>
  <c r="R876" i="15"/>
  <c r="R2134" i="15"/>
  <c r="R912" i="15"/>
  <c r="R875" i="15"/>
  <c r="R1084" i="15"/>
  <c r="R1821" i="15"/>
  <c r="R177" i="15"/>
  <c r="R801" i="15"/>
  <c r="R1156" i="15"/>
  <c r="R1088" i="15"/>
  <c r="R1702" i="15"/>
  <c r="R2063" i="15"/>
  <c r="R1781" i="15"/>
  <c r="R1124" i="15"/>
  <c r="R1357" i="15"/>
  <c r="R1018" i="15"/>
  <c r="R752" i="15"/>
  <c r="R1724" i="15"/>
  <c r="R771" i="15"/>
  <c r="R1746" i="15"/>
  <c r="R789" i="15"/>
  <c r="R1541" i="15"/>
  <c r="R1350" i="15"/>
  <c r="R1248" i="15"/>
  <c r="R2273" i="15"/>
  <c r="R1750" i="15"/>
  <c r="R900" i="15"/>
  <c r="R1607" i="15"/>
  <c r="R879" i="15"/>
  <c r="R1635" i="15"/>
  <c r="R284" i="15"/>
  <c r="R1927" i="15"/>
  <c r="R1640" i="15"/>
  <c r="R1476" i="15"/>
  <c r="R1668" i="15"/>
  <c r="R233" i="15"/>
  <c r="R1431" i="15"/>
  <c r="R1790" i="15"/>
  <c r="R2312" i="15"/>
  <c r="O342" i="15"/>
  <c r="N344" i="15" s="1"/>
  <c r="R342" i="15"/>
  <c r="Q344" i="15" s="1"/>
  <c r="R1517" i="15"/>
  <c r="R2267" i="15"/>
  <c r="R1881" i="15"/>
  <c r="R1890" i="15"/>
  <c r="R2089" i="15"/>
  <c r="R2306" i="15"/>
  <c r="R800" i="15"/>
  <c r="R1877" i="15"/>
  <c r="R1241" i="15"/>
  <c r="R1596" i="15"/>
  <c r="R1971" i="15"/>
  <c r="R2186" i="15"/>
  <c r="R1317" i="15"/>
  <c r="R2161" i="15"/>
  <c r="R1899" i="15"/>
  <c r="R1610" i="15"/>
  <c r="R1801" i="15"/>
  <c r="R1669" i="15"/>
  <c r="R2199" i="15"/>
  <c r="R1965" i="15"/>
  <c r="R844" i="15"/>
  <c r="R2095" i="15"/>
  <c r="R2243" i="15"/>
  <c r="R2024" i="15"/>
  <c r="R2292" i="15"/>
  <c r="R1894" i="15"/>
  <c r="R174" i="15"/>
  <c r="R1689" i="15"/>
  <c r="R1693" i="15"/>
  <c r="R1773" i="15"/>
  <c r="R1465" i="15"/>
  <c r="R1511" i="15"/>
  <c r="R211" i="15"/>
  <c r="R232" i="15"/>
  <c r="R1527" i="15"/>
  <c r="R1362" i="15"/>
  <c r="R2236" i="15"/>
  <c r="R727" i="15"/>
  <c r="R1233" i="15"/>
  <c r="R1274" i="15"/>
  <c r="R2298" i="15"/>
  <c r="R883" i="15"/>
  <c r="R1518" i="15"/>
  <c r="R1188" i="15"/>
  <c r="R1484" i="15"/>
  <c r="R1007" i="15"/>
  <c r="R763" i="15"/>
  <c r="R2247" i="15"/>
  <c r="R917" i="15"/>
  <c r="R1288" i="15"/>
  <c r="R1755" i="15"/>
  <c r="R757" i="15"/>
  <c r="R910" i="15"/>
  <c r="R982" i="15"/>
  <c r="R244" i="15"/>
  <c r="R1057" i="15"/>
  <c r="R2155" i="15"/>
  <c r="R1556" i="15"/>
  <c r="R271" i="15"/>
  <c r="R981" i="15"/>
  <c r="R213" i="15"/>
  <c r="R765" i="15"/>
  <c r="R2096" i="15"/>
  <c r="R2284" i="15"/>
  <c r="R1051" i="15"/>
  <c r="R273" i="15"/>
  <c r="R786" i="15"/>
  <c r="R2223" i="15"/>
  <c r="R863" i="15"/>
  <c r="R237" i="15"/>
  <c r="R903" i="15"/>
  <c r="R1125" i="15"/>
  <c r="R274" i="15"/>
  <c r="R2035" i="15"/>
  <c r="R2333" i="15"/>
  <c r="R1169" i="15"/>
  <c r="R962" i="15"/>
  <c r="R1969" i="15"/>
  <c r="R1561" i="15"/>
  <c r="R2073" i="15"/>
  <c r="R1342" i="15"/>
  <c r="R283" i="15"/>
  <c r="R819" i="15"/>
  <c r="R256" i="15"/>
  <c r="R973" i="15"/>
  <c r="R2317" i="15"/>
  <c r="R919" i="15"/>
  <c r="R1333" i="15"/>
  <c r="R1673" i="15"/>
  <c r="R2065" i="15"/>
  <c r="R1301" i="15"/>
  <c r="R1551" i="15"/>
  <c r="R2059" i="15"/>
  <c r="R2189" i="15"/>
  <c r="R1609" i="15"/>
  <c r="R1461" i="15"/>
  <c r="R2297" i="15"/>
  <c r="R2290" i="15"/>
  <c r="R1871" i="15"/>
  <c r="R2072" i="15"/>
  <c r="R785" i="15"/>
  <c r="R895" i="15"/>
  <c r="J121" i="15"/>
  <c r="R175" i="15"/>
  <c r="R1923" i="15"/>
  <c r="R1340" i="15"/>
  <c r="R946" i="15"/>
  <c r="R913" i="15"/>
  <c r="R1338" i="15"/>
  <c r="R1323" i="15"/>
  <c r="R758" i="15"/>
  <c r="R857" i="15"/>
  <c r="R1495" i="15"/>
  <c r="R2184" i="15"/>
  <c r="R1031" i="15"/>
  <c r="R1303" i="15"/>
  <c r="R1016" i="15"/>
  <c r="R2300" i="15"/>
  <c r="R1933" i="15"/>
  <c r="R198" i="15"/>
  <c r="R975" i="15"/>
  <c r="R909" i="15"/>
  <c r="R1437" i="15"/>
  <c r="R864" i="15"/>
  <c r="R2120" i="15"/>
  <c r="R1505" i="15"/>
  <c r="R1121" i="15"/>
  <c r="R1403" i="15"/>
  <c r="R147" i="15"/>
  <c r="R1475" i="15"/>
  <c r="R2240" i="15"/>
  <c r="R223" i="15"/>
  <c r="R1080" i="15"/>
  <c r="R2239" i="15"/>
  <c r="R1075" i="15"/>
  <c r="R263" i="15"/>
  <c r="R1816" i="15"/>
  <c r="R1992" i="15"/>
  <c r="R1884" i="15"/>
  <c r="R2252" i="15"/>
  <c r="R927" i="15"/>
  <c r="R1048" i="15"/>
  <c r="R1001" i="15"/>
  <c r="R2106" i="15"/>
  <c r="R1155" i="15"/>
  <c r="R2177" i="15"/>
  <c r="R1353" i="15"/>
  <c r="R881" i="15"/>
  <c r="R2126" i="15"/>
  <c r="R1189" i="15"/>
  <c r="R1741" i="15"/>
  <c r="R1648" i="15"/>
  <c r="R728" i="15"/>
  <c r="R1676" i="15"/>
  <c r="R773" i="15"/>
  <c r="R1854" i="15"/>
  <c r="R1247" i="15"/>
  <c r="R2094" i="15"/>
  <c r="R1017" i="15"/>
  <c r="R995" i="15"/>
  <c r="R1597" i="15"/>
  <c r="R1319" i="15"/>
  <c r="R1494" i="15"/>
  <c r="R832" i="15"/>
  <c r="R823" i="15"/>
  <c r="R1537" i="15"/>
  <c r="R2281" i="15"/>
  <c r="R1190" i="15"/>
  <c r="R212" i="15"/>
  <c r="R967" i="15"/>
  <c r="R1867" i="15"/>
  <c r="R2219" i="15"/>
  <c r="R1783" i="15"/>
  <c r="R1592" i="15"/>
  <c r="R1202" i="15"/>
  <c r="R1710" i="15"/>
  <c r="R2082" i="15"/>
  <c r="R916" i="15"/>
  <c r="R1479" i="15"/>
  <c r="R1778" i="15"/>
  <c r="R1514" i="15"/>
  <c r="R2289" i="15"/>
  <c r="R1070" i="15"/>
  <c r="R1943" i="15"/>
  <c r="R179" i="15"/>
  <c r="R2030" i="15"/>
  <c r="R2255" i="15"/>
  <c r="R1420" i="15"/>
  <c r="R1733" i="15"/>
  <c r="R977" i="15"/>
  <c r="R207" i="15"/>
  <c r="R751" i="15"/>
  <c r="R935" i="15"/>
  <c r="R218" i="15"/>
  <c r="R1094" i="15"/>
  <c r="R317" i="15"/>
  <c r="R1067" i="15"/>
  <c r="R1757" i="15"/>
  <c r="R1214" i="15"/>
  <c r="R2179" i="15"/>
  <c r="R938" i="15"/>
  <c r="R2038" i="15"/>
  <c r="R2170" i="15"/>
  <c r="R1451" i="15"/>
  <c r="R2237" i="15"/>
  <c r="R1709" i="15"/>
  <c r="R1496" i="15"/>
  <c r="R1787" i="15"/>
  <c r="R1771" i="15"/>
  <c r="R1077" i="15"/>
  <c r="R1477" i="15"/>
  <c r="R1152" i="15"/>
  <c r="P2516" i="15"/>
  <c r="R2336" i="15" s="1"/>
  <c r="O2515" i="15"/>
  <c r="O2516" i="15"/>
  <c r="R1939" i="15"/>
  <c r="R2285" i="15"/>
  <c r="R2124" i="15"/>
  <c r="R1568" i="15"/>
  <c r="R200" i="15"/>
  <c r="R923" i="15"/>
  <c r="R1176" i="15"/>
  <c r="R858" i="15"/>
  <c r="R1907" i="15"/>
  <c r="R874" i="15"/>
  <c r="R807" i="15"/>
  <c r="R1064" i="15"/>
  <c r="R1839" i="15"/>
  <c r="R1279" i="15"/>
  <c r="R1021" i="15"/>
  <c r="R1810" i="15"/>
  <c r="R1794" i="15"/>
  <c r="R1137" i="15"/>
  <c r="R939" i="15"/>
  <c r="R1372" i="15"/>
  <c r="R1714" i="15"/>
  <c r="R1644" i="15"/>
  <c r="R2005" i="15"/>
  <c r="R1361" i="15"/>
  <c r="R2221" i="15"/>
  <c r="R1996" i="15"/>
  <c r="R2200" i="15"/>
  <c r="R1397" i="15"/>
  <c r="R1559" i="15"/>
  <c r="R860" i="15"/>
  <c r="R2294" i="15"/>
  <c r="R1528" i="15"/>
  <c r="R1278" i="15"/>
  <c r="R1326" i="15"/>
  <c r="R1616" i="15"/>
  <c r="R1438" i="15"/>
  <c r="R1711" i="15"/>
  <c r="R2282" i="15"/>
  <c r="R747" i="15"/>
  <c r="R1046" i="15"/>
  <c r="R2305" i="15"/>
  <c r="R899" i="15"/>
  <c r="R1546" i="15"/>
  <c r="R1812" i="15"/>
  <c r="R998" i="15"/>
  <c r="R768" i="15"/>
  <c r="R1922" i="15"/>
  <c r="R845" i="15"/>
  <c r="R1811" i="15"/>
  <c r="R1428" i="15"/>
  <c r="R301" i="15"/>
  <c r="R1926" i="15"/>
  <c r="R2125" i="15"/>
  <c r="R2322" i="15"/>
  <c r="R1348" i="15"/>
  <c r="R324" i="15"/>
  <c r="R2002" i="15"/>
  <c r="R1987" i="15"/>
  <c r="R1905" i="15"/>
  <c r="R1504" i="15"/>
  <c r="R1704" i="15"/>
  <c r="R308" i="15"/>
  <c r="R746" i="15"/>
  <c r="R822" i="15"/>
  <c r="R741" i="15"/>
  <c r="R809" i="15"/>
  <c r="R1009" i="15"/>
  <c r="R149" i="15"/>
  <c r="R2029" i="15"/>
  <c r="R2256" i="15"/>
  <c r="R2232" i="15"/>
  <c r="R1149" i="15"/>
  <c r="R1968" i="15"/>
  <c r="R1347" i="15"/>
  <c r="R1006" i="15"/>
  <c r="R185" i="15"/>
  <c r="R719" i="15"/>
  <c r="R1583" i="15"/>
  <c r="R1049" i="15"/>
  <c r="R1019" i="15"/>
  <c r="R1054" i="15"/>
  <c r="R2131" i="15"/>
  <c r="R963" i="15"/>
  <c r="R240" i="15"/>
  <c r="R964" i="15"/>
  <c r="R1770" i="15"/>
  <c r="R1562" i="15"/>
  <c r="R2049" i="15"/>
  <c r="R2166" i="15"/>
  <c r="R1686" i="15"/>
  <c r="R259" i="15"/>
  <c r="R1639" i="15"/>
  <c r="R2023" i="15"/>
  <c r="R1822" i="15"/>
  <c r="R1766" i="15"/>
  <c r="R2114" i="15"/>
  <c r="R2068" i="15"/>
  <c r="R1173" i="15"/>
  <c r="R1168" i="15"/>
  <c r="R924" i="15"/>
  <c r="R1112" i="15"/>
  <c r="R1436" i="15"/>
  <c r="R225" i="15"/>
  <c r="R1240" i="15"/>
  <c r="R2196" i="15"/>
  <c r="R1875" i="15"/>
  <c r="R186" i="15"/>
  <c r="R1179" i="15"/>
  <c r="R873" i="15"/>
  <c r="R1462" i="15"/>
  <c r="R288" i="15"/>
  <c r="R1782" i="15"/>
  <c r="R2066" i="15"/>
  <c r="R740" i="15"/>
  <c r="R2264" i="15"/>
  <c r="R1095" i="15"/>
  <c r="R828" i="15"/>
  <c r="R1119" i="15"/>
  <c r="R1650" i="15"/>
  <c r="R1174" i="15"/>
  <c r="R1442" i="15"/>
  <c r="R155" i="15"/>
  <c r="R2257" i="15"/>
  <c r="R1212" i="15"/>
  <c r="R220" i="15"/>
  <c r="R2169" i="15"/>
  <c r="R721" i="15"/>
  <c r="R849" i="15"/>
  <c r="R1550" i="15"/>
  <c r="R1000" i="15"/>
  <c r="R1769" i="15"/>
  <c r="R241" i="15"/>
  <c r="R245" i="15"/>
  <c r="R2205" i="15"/>
  <c r="R1569" i="15"/>
  <c r="R1287" i="15"/>
  <c r="R1701" i="15"/>
  <c r="R1432" i="15"/>
  <c r="R1859" i="15"/>
  <c r="R294" i="15"/>
  <c r="R1028" i="15"/>
  <c r="R1272" i="15"/>
  <c r="R1624" i="15"/>
  <c r="R1835" i="15"/>
  <c r="R1908" i="15"/>
  <c r="R1129" i="15"/>
  <c r="R193" i="15"/>
  <c r="R778" i="15"/>
  <c r="R972" i="15"/>
  <c r="R1060" i="15"/>
  <c r="R2117" i="15"/>
  <c r="R1571" i="15"/>
  <c r="R1745" i="15"/>
  <c r="R1373" i="15"/>
  <c r="R1754" i="15"/>
  <c r="R1734" i="15"/>
  <c r="R2326" i="15"/>
  <c r="R2216" i="15"/>
  <c r="R1089" i="15"/>
  <c r="R1423" i="15"/>
  <c r="R2090" i="15"/>
  <c r="R1554" i="15"/>
  <c r="R1097" i="15"/>
  <c r="R1510" i="15"/>
  <c r="R1582" i="15"/>
  <c r="R2145" i="15"/>
  <c r="R307" i="15"/>
  <c r="R1086" i="15"/>
  <c r="R1862" i="15"/>
  <c r="R1446" i="15"/>
  <c r="R1341" i="15"/>
  <c r="R1294" i="15"/>
  <c r="R173" i="15"/>
  <c r="R825" i="15"/>
  <c r="R1833" i="15"/>
  <c r="R1705" i="15"/>
  <c r="R1216" i="15"/>
  <c r="R1211" i="15"/>
  <c r="R1105" i="15"/>
  <c r="R2180" i="15"/>
  <c r="R966" i="15"/>
  <c r="R1677" i="15"/>
  <c r="R1921" i="15"/>
  <c r="R1638" i="15"/>
  <c r="R1629" i="15"/>
  <c r="R868" i="15"/>
  <c r="R1268" i="15"/>
  <c r="R1712" i="15"/>
  <c r="R870" i="15"/>
  <c r="R1295" i="15"/>
  <c r="R1486" i="15"/>
  <c r="R1113" i="15"/>
  <c r="R2164" i="15"/>
  <c r="R1363" i="15"/>
  <c r="R950" i="15"/>
  <c r="R745" i="15"/>
  <c r="R2266" i="15"/>
  <c r="R2327" i="15"/>
  <c r="R1840" i="15"/>
  <c r="R1703" i="15"/>
  <c r="R2307" i="15"/>
  <c r="R239" i="15"/>
  <c r="R2277" i="15"/>
  <c r="R1895" i="15"/>
  <c r="R1308" i="15"/>
  <c r="R1393" i="15"/>
  <c r="R2208" i="15"/>
  <c r="R1687" i="15"/>
  <c r="R1134" i="15"/>
  <c r="R299" i="15"/>
  <c r="R2249" i="15"/>
  <c r="R1876" i="15"/>
  <c r="R2019" i="15"/>
  <c r="R1558" i="15"/>
  <c r="R1145" i="15"/>
  <c r="R1487" i="15"/>
  <c r="R165" i="15"/>
  <c r="R2149" i="15"/>
  <c r="R250" i="15"/>
  <c r="R2099" i="15"/>
  <c r="R1632" i="15"/>
  <c r="R2235" i="15"/>
  <c r="R1725" i="15"/>
  <c r="R2107" i="15"/>
  <c r="R1793" i="15"/>
  <c r="R1406" i="15"/>
  <c r="R1545" i="15"/>
  <c r="R812" i="15"/>
  <c r="R1245" i="15"/>
  <c r="R749" i="15"/>
  <c r="R2028" i="15"/>
  <c r="R2225" i="15"/>
  <c r="R1416" i="15"/>
  <c r="R915" i="15"/>
  <c r="R802" i="15"/>
  <c r="R275" i="15"/>
  <c r="R1602" i="15"/>
  <c r="R1552" i="15"/>
  <c r="R928" i="15"/>
  <c r="R2086" i="15"/>
  <c r="R1215" i="15"/>
  <c r="R1910" i="15"/>
  <c r="R961" i="15"/>
  <c r="R1665" i="15"/>
  <c r="R1563" i="15"/>
  <c r="R264" i="15"/>
  <c r="R1355" i="15"/>
  <c r="R1456" i="15"/>
  <c r="R2201" i="15"/>
  <c r="R1817" i="15"/>
  <c r="R2175" i="15"/>
  <c r="R1390" i="15"/>
  <c r="R1985" i="15"/>
  <c r="R1594" i="15"/>
  <c r="R2140" i="15"/>
  <c r="R1004" i="15"/>
  <c r="R818" i="15"/>
  <c r="R1663" i="15"/>
  <c r="R2144" i="15"/>
  <c r="R1360" i="15"/>
  <c r="R808" i="15"/>
  <c r="R1994" i="15"/>
  <c r="R1878" i="15"/>
  <c r="R1109" i="15"/>
  <c r="R2212" i="15"/>
  <c r="R865" i="15"/>
  <c r="R1227" i="15"/>
  <c r="R2040" i="15"/>
  <c r="R1380" i="15"/>
  <c r="R1377" i="15"/>
  <c r="R1256" i="15"/>
  <c r="U75" i="15"/>
  <c r="R1722" i="15"/>
  <c r="R1973" i="15"/>
  <c r="R2168" i="15"/>
  <c r="R2253" i="15"/>
  <c r="R1339" i="15"/>
  <c r="R1542" i="15"/>
  <c r="R2276" i="15"/>
  <c r="R291" i="15"/>
  <c r="R2241" i="15"/>
  <c r="R1903" i="15"/>
  <c r="R1536" i="15"/>
  <c r="R1011" i="15"/>
  <c r="R2251" i="15"/>
  <c r="R1950" i="15"/>
  <c r="R1826" i="15"/>
  <c r="R1898" i="15"/>
  <c r="R2162" i="15"/>
  <c r="R2087" i="15"/>
  <c r="R1074" i="15"/>
  <c r="R1394" i="15"/>
  <c r="R1270" i="15"/>
  <c r="R1482" i="15"/>
  <c r="R1938" i="15"/>
  <c r="R1918" i="15"/>
  <c r="R2258" i="15"/>
  <c r="R206" i="15"/>
  <c r="R152" i="15"/>
  <c r="R1807" i="15"/>
  <c r="R1831" i="15"/>
  <c r="R2242" i="15"/>
  <c r="R2138" i="15"/>
  <c r="R854" i="15"/>
  <c r="R1237" i="15"/>
  <c r="R1599" i="15"/>
  <c r="R1772" i="15"/>
  <c r="R1945" i="15"/>
  <c r="R1182" i="15"/>
  <c r="R1331" i="15"/>
  <c r="R2111" i="15"/>
  <c r="R1120" i="15"/>
  <c r="R1929" i="15"/>
  <c r="R2112" i="15"/>
  <c r="R805" i="15"/>
  <c r="R1100" i="15"/>
  <c r="R2238" i="15"/>
  <c r="R314" i="15"/>
  <c r="R1101" i="15"/>
  <c r="R1400" i="15"/>
  <c r="R767" i="15"/>
  <c r="R2127" i="15"/>
  <c r="R2261" i="15"/>
  <c r="R893" i="15"/>
  <c r="R1823" i="15"/>
  <c r="R2135" i="15"/>
  <c r="R1408" i="15"/>
  <c r="R1795" i="15"/>
  <c r="R1164" i="15"/>
  <c r="R1758" i="15"/>
  <c r="R1845" i="15"/>
  <c r="R1118" i="15"/>
  <c r="R1081" i="15"/>
  <c r="R753" i="15"/>
  <c r="R1520" i="15"/>
  <c r="R2181" i="15"/>
  <c r="R1439" i="15"/>
  <c r="R182" i="15"/>
  <c r="R1206" i="15"/>
  <c r="R1578" i="15"/>
  <c r="R1748" i="15"/>
  <c r="R1524" i="15"/>
  <c r="R209" i="15"/>
  <c r="R1606" i="15"/>
  <c r="R2159" i="15"/>
  <c r="R1324" i="15"/>
  <c r="R203" i="15"/>
  <c r="R2191" i="15"/>
  <c r="R1924" i="15"/>
  <c r="R1433" i="15"/>
  <c r="R872" i="15"/>
  <c r="R1804" i="15"/>
  <c r="R1598" i="15"/>
  <c r="R1941" i="15"/>
  <c r="R754" i="15"/>
  <c r="R1540" i="15"/>
  <c r="R984" i="15"/>
  <c r="R1775" i="15"/>
  <c r="R1334" i="15"/>
  <c r="R2048" i="15"/>
  <c r="R986" i="15"/>
  <c r="R2310" i="15"/>
  <c r="R229" i="15"/>
  <c r="R1445" i="15"/>
  <c r="R1238" i="15"/>
  <c r="R1480" i="15"/>
  <c r="P330" i="15"/>
  <c r="O330" i="15"/>
  <c r="O329" i="15"/>
  <c r="R1646" i="15"/>
  <c r="R1243" i="15"/>
  <c r="R252" i="15"/>
  <c r="R158" i="15"/>
  <c r="R2012" i="15"/>
  <c r="R2260" i="15"/>
  <c r="R2152" i="15"/>
  <c r="R261" i="15"/>
  <c r="R1158" i="15"/>
  <c r="R1069" i="15"/>
  <c r="R2331" i="15"/>
  <c r="R1827" i="15"/>
  <c r="R1273" i="15"/>
  <c r="R267" i="15"/>
  <c r="R1116" i="15"/>
  <c r="R1106" i="15"/>
  <c r="R1205" i="15"/>
  <c r="R2004" i="15"/>
  <c r="R1760" i="15"/>
  <c r="R1198" i="15"/>
  <c r="R1700" i="15"/>
  <c r="R2304" i="15"/>
  <c r="R1870" i="15"/>
  <c r="R1052" i="15"/>
  <c r="R2193" i="15"/>
  <c r="R959" i="15"/>
  <c r="R1146" i="15"/>
  <c r="R1685" i="15"/>
  <c r="R151" i="15"/>
  <c r="R2319" i="15"/>
  <c r="R1852" i="15"/>
  <c r="R1998" i="15"/>
  <c r="R2103" i="15"/>
  <c r="R2299" i="15"/>
  <c r="R1312" i="15"/>
  <c r="R1662" i="15"/>
  <c r="R1366" i="15"/>
  <c r="R1813" i="15"/>
  <c r="R2254" i="15"/>
  <c r="R1321" i="15"/>
  <c r="R1694" i="15"/>
  <c r="R896" i="15"/>
  <c r="R1674" i="15"/>
  <c r="R2293" i="15"/>
  <c r="R2160" i="15"/>
  <c r="R1803" i="15"/>
  <c r="R1385" i="15"/>
  <c r="R1401" i="15"/>
  <c r="R2053" i="15"/>
  <c r="R1290" i="15"/>
  <c r="R1620" i="15"/>
  <c r="R1042" i="15"/>
  <c r="R1798" i="15"/>
  <c r="R191" i="15"/>
  <c r="R1217" i="15"/>
  <c r="R2132" i="15"/>
  <c r="R894" i="15"/>
  <c r="R2226" i="15"/>
  <c r="R1023" i="15"/>
  <c r="R2007" i="15"/>
  <c r="R1419" i="15"/>
  <c r="R930" i="15"/>
  <c r="R1015" i="15"/>
  <c r="R2231" i="15"/>
  <c r="R1975" i="15"/>
  <c r="R1636" i="15"/>
  <c r="R718" i="15"/>
  <c r="R1151" i="15"/>
  <c r="R1299" i="15"/>
  <c r="R1605" i="15"/>
  <c r="R2246" i="15"/>
  <c r="R1221" i="15"/>
  <c r="R161" i="15"/>
  <c r="R2157" i="15"/>
  <c r="R1786" i="15"/>
  <c r="R1836" i="15"/>
  <c r="R830" i="15"/>
  <c r="R320" i="15"/>
  <c r="R1731" i="15"/>
  <c r="R1531" i="15"/>
  <c r="R922" i="15"/>
  <c r="R2139" i="15"/>
  <c r="R2036" i="15"/>
  <c r="R227" i="15"/>
  <c r="R1934" i="15"/>
  <c r="R1882" i="15"/>
  <c r="R1136" i="15"/>
  <c r="R2128" i="15"/>
  <c r="R2060" i="15"/>
  <c r="R1627" i="15"/>
  <c r="R1091" i="15"/>
  <c r="R1682" i="15"/>
  <c r="R839" i="15"/>
  <c r="R1615" i="15"/>
  <c r="R787" i="15"/>
  <c r="R1509" i="15"/>
  <c r="R1490" i="15"/>
  <c r="R1843" i="15"/>
  <c r="R1267" i="15"/>
  <c r="R1185" i="15"/>
  <c r="R1861" i="15"/>
  <c r="R1230" i="15"/>
  <c r="R1780" i="15"/>
  <c r="R1014" i="15"/>
  <c r="R1799" i="15"/>
  <c r="R779" i="15"/>
  <c r="R1525" i="15"/>
  <c r="R265" i="15"/>
  <c r="R1085" i="15"/>
  <c r="R1224" i="15"/>
  <c r="R1621" i="15"/>
  <c r="R2213" i="15"/>
  <c r="R1444" i="15"/>
  <c r="R1327" i="15"/>
  <c r="R2280" i="15"/>
  <c r="R2211" i="15"/>
  <c r="R2105" i="15"/>
  <c r="R1706" i="15"/>
  <c r="R311" i="15"/>
  <c r="R196" i="15"/>
  <c r="R1838" i="15"/>
  <c r="R1464" i="15"/>
  <c r="R1841" i="15"/>
  <c r="R725" i="15"/>
  <c r="R1195" i="15"/>
  <c r="F128" i="15"/>
  <c r="B129" i="15" s="1"/>
  <c r="R1368" i="15"/>
  <c r="R2088" i="15"/>
  <c r="R1157" i="15"/>
  <c r="R991" i="15"/>
  <c r="R717" i="15"/>
  <c r="R2316" i="15"/>
  <c r="R855" i="15"/>
  <c r="R1225" i="15"/>
  <c r="R1103" i="15"/>
  <c r="R968" i="15"/>
  <c r="R2222" i="15"/>
  <c r="R2085" i="15"/>
  <c r="R2195" i="15"/>
  <c r="R1349" i="15"/>
  <c r="R1692" i="15"/>
  <c r="R1901" i="15"/>
  <c r="R1367" i="15"/>
  <c r="R1096" i="15"/>
  <c r="R2210" i="15"/>
  <c r="R1402" i="15"/>
  <c r="R2071" i="15"/>
  <c r="R934" i="15"/>
  <c r="R1491" i="15"/>
  <c r="R1379" i="15"/>
  <c r="R762" i="15"/>
  <c r="R726" i="15"/>
  <c r="R2148" i="15"/>
  <c r="R997" i="15"/>
  <c r="R1612" i="15"/>
  <c r="R1358" i="15"/>
  <c r="R1330" i="15"/>
  <c r="R2020" i="15"/>
  <c r="R1729" i="15"/>
  <c r="R1306" i="15"/>
  <c r="R2234" i="15"/>
  <c r="R803" i="15"/>
  <c r="R2296" i="15"/>
  <c r="R1963" i="15"/>
  <c r="R1713" i="15"/>
  <c r="R247" i="15"/>
  <c r="R1280" i="15"/>
  <c r="R811" i="15"/>
  <c r="R2279" i="15"/>
  <c r="R1915" i="15"/>
  <c r="R1765" i="15"/>
  <c r="R955" i="15"/>
  <c r="R2129" i="15"/>
  <c r="R1356" i="15"/>
  <c r="R1131" i="15"/>
  <c r="R1463" i="15"/>
  <c r="R2142" i="15"/>
  <c r="R1947" i="15"/>
  <c r="R1478" i="15"/>
  <c r="R278" i="15"/>
  <c r="R1313" i="15"/>
  <c r="R305" i="15"/>
  <c r="R1022" i="15"/>
  <c r="R296" i="15"/>
  <c r="R1784" i="15"/>
  <c r="R1165" i="15"/>
  <c r="R2026" i="15"/>
  <c r="R1115" i="15"/>
  <c r="R2202" i="15"/>
  <c r="R1172" i="15"/>
  <c r="R775" i="15"/>
  <c r="R1751" i="15"/>
  <c r="R1122" i="15"/>
  <c r="R1651" i="15"/>
  <c r="R2288" i="15"/>
  <c r="R169" i="15"/>
  <c r="R890" i="15"/>
  <c r="R2218" i="15"/>
  <c r="R827" i="15"/>
  <c r="R2046" i="15"/>
  <c r="R2224" i="15"/>
  <c r="R1246" i="15"/>
  <c r="R1539" i="15"/>
  <c r="R171" i="15"/>
  <c r="R782" i="15"/>
  <c r="R2136" i="15"/>
  <c r="R2146" i="15"/>
  <c r="R216" i="15"/>
  <c r="R1384" i="15"/>
  <c r="R791" i="15"/>
  <c r="R2197" i="15"/>
  <c r="R1791" i="15"/>
  <c r="R1163" i="15"/>
  <c r="R2263" i="15"/>
  <c r="R1376" i="15"/>
  <c r="R297" i="15"/>
  <c r="R1159" i="15"/>
  <c r="R1954" i="15"/>
  <c r="R1469" i="15"/>
  <c r="R1435" i="15"/>
  <c r="R1098" i="15"/>
  <c r="R189" i="15"/>
  <c r="R2173" i="15"/>
  <c r="R790" i="15"/>
  <c r="R280" i="15"/>
  <c r="R1896" i="15"/>
  <c r="R326" i="15"/>
  <c r="R1980" i="15"/>
  <c r="R826" i="15"/>
  <c r="R1977" i="15"/>
  <c r="R1718" i="15"/>
  <c r="R888" i="15"/>
  <c r="R1917" i="15"/>
  <c r="R1936" i="15"/>
  <c r="R1429" i="15"/>
  <c r="R1555" i="15"/>
  <c r="R734" i="15"/>
  <c r="R1242" i="15"/>
  <c r="K121" i="15" l="1"/>
  <c r="U2516" i="15"/>
  <c r="V2516" i="15"/>
  <c r="AD344" i="15"/>
  <c r="U344" i="15"/>
  <c r="V344" i="15"/>
  <c r="X344" i="15"/>
  <c r="AB344" i="15"/>
  <c r="AE344" i="15"/>
  <c r="Y344" i="15"/>
  <c r="AA344" i="15"/>
  <c r="R346" i="15"/>
  <c r="F344" i="15"/>
  <c r="B344" i="15"/>
  <c r="I344" i="15"/>
  <c r="H344" i="15"/>
  <c r="C344" i="15"/>
  <c r="L344" i="15"/>
  <c r="K344" i="15"/>
  <c r="O346" i="15"/>
  <c r="E344" i="15"/>
  <c r="V330" i="15"/>
  <c r="U330" i="15"/>
  <c r="D129" i="15"/>
  <c r="C130" i="15" s="1"/>
  <c r="C129" i="15"/>
  <c r="F129" i="15" l="1"/>
  <c r="O344" i="15"/>
  <c r="N348" i="15" s="1"/>
  <c r="L348" i="15" s="1"/>
  <c r="R344" i="15"/>
  <c r="Q348" i="15" s="1"/>
  <c r="T2048" i="15"/>
  <c r="V2048" i="15" s="1"/>
  <c r="T1574" i="15"/>
  <c r="V1574" i="15" s="1"/>
  <c r="T1450" i="15"/>
  <c r="V1450" i="15" s="1"/>
  <c r="T1721" i="15"/>
  <c r="V1721" i="15" s="1"/>
  <c r="T1938" i="15"/>
  <c r="V1938" i="15" s="1"/>
  <c r="T1854" i="15"/>
  <c r="V1854" i="15" s="1"/>
  <c r="T1091" i="15"/>
  <c r="V1091" i="15" s="1"/>
  <c r="T2263" i="15"/>
  <c r="V2263" i="15" s="1"/>
  <c r="T1141" i="15"/>
  <c r="V1141" i="15" s="1"/>
  <c r="T2376" i="15"/>
  <c r="V2376" i="15" s="1"/>
  <c r="T1614" i="15"/>
  <c r="V1614" i="15" s="1"/>
  <c r="T1729" i="15"/>
  <c r="V1729" i="15" s="1"/>
  <c r="T2156" i="15"/>
  <c r="V2156" i="15" s="1"/>
  <c r="T1018" i="15"/>
  <c r="V1018" i="15" s="1"/>
  <c r="T1223" i="15"/>
  <c r="V1223" i="15" s="1"/>
  <c r="T1398" i="15"/>
  <c r="V1398" i="15" s="1"/>
  <c r="T1936" i="15"/>
  <c r="V1936" i="15" s="1"/>
  <c r="T1613" i="15"/>
  <c r="V1613" i="15" s="1"/>
  <c r="T2006" i="15"/>
  <c r="V2006" i="15" s="1"/>
  <c r="T1528" i="15"/>
  <c r="V1528" i="15" s="1"/>
  <c r="T1538" i="15"/>
  <c r="V1538" i="15" s="1"/>
  <c r="T822" i="15"/>
  <c r="V822" i="15" s="1"/>
  <c r="T2197" i="15"/>
  <c r="V2197" i="15" s="1"/>
  <c r="T2470" i="15"/>
  <c r="V2470" i="15" s="1"/>
  <c r="T717" i="15"/>
  <c r="V717" i="15" s="1"/>
  <c r="T2357" i="15"/>
  <c r="V2357" i="15" s="1"/>
  <c r="T1415" i="15"/>
  <c r="V1415" i="15" s="1"/>
  <c r="T1995" i="15"/>
  <c r="V1995" i="15" s="1"/>
  <c r="T2266" i="15"/>
  <c r="V2266" i="15" s="1"/>
  <c r="T1014" i="15"/>
  <c r="V1014" i="15" s="1"/>
  <c r="T1373" i="15"/>
  <c r="V1373" i="15" s="1"/>
  <c r="T1582" i="15"/>
  <c r="V1582" i="15" s="1"/>
  <c r="T1476" i="15"/>
  <c r="V1476" i="15" s="1"/>
  <c r="T1622" i="15"/>
  <c r="V1622" i="15" s="1"/>
  <c r="T1344" i="15"/>
  <c r="V1344" i="15" s="1"/>
  <c r="T2079" i="15"/>
  <c r="V2079" i="15" s="1"/>
  <c r="T1537" i="15"/>
  <c r="V1537" i="15" s="1"/>
  <c r="T1190" i="15"/>
  <c r="V1190" i="15" s="1"/>
  <c r="T1365" i="15"/>
  <c r="V1365" i="15" s="1"/>
  <c r="T1320" i="15"/>
  <c r="V1320" i="15" s="1"/>
  <c r="T1541" i="15"/>
  <c r="V1541" i="15" s="1"/>
  <c r="T1640" i="15"/>
  <c r="V1640" i="15" s="1"/>
  <c r="T1557" i="15"/>
  <c r="V1557" i="15" s="1"/>
  <c r="T1080" i="15"/>
  <c r="V1080" i="15" s="1"/>
  <c r="T2406" i="15"/>
  <c r="V2406" i="15" s="1"/>
  <c r="T773" i="15"/>
  <c r="V773" i="15" s="1"/>
  <c r="T1358" i="15"/>
  <c r="V1358" i="15" s="1"/>
  <c r="T1868" i="15"/>
  <c r="V1868" i="15" s="1"/>
  <c r="T1719" i="15"/>
  <c r="V1719" i="15" s="1"/>
  <c r="T1061" i="15"/>
  <c r="V1061" i="15" s="1"/>
  <c r="T2020" i="15"/>
  <c r="V2020" i="15" s="1"/>
  <c r="T2234" i="15"/>
  <c r="V2234" i="15" s="1"/>
  <c r="T1124" i="15"/>
  <c r="V1124" i="15" s="1"/>
  <c r="T758" i="15"/>
  <c r="V758" i="15" s="1"/>
  <c r="T2373" i="15"/>
  <c r="V2373" i="15" s="1"/>
  <c r="T1116" i="15"/>
  <c r="V1116" i="15" s="1"/>
  <c r="T1670" i="15"/>
  <c r="V1670" i="15" s="1"/>
  <c r="T1203" i="15"/>
  <c r="V1203" i="15" s="1"/>
  <c r="T1366" i="15"/>
  <c r="V1366" i="15" s="1"/>
  <c r="T2352" i="15"/>
  <c r="V2352" i="15" s="1"/>
  <c r="T1486" i="15"/>
  <c r="V1486" i="15" s="1"/>
  <c r="T2409" i="15"/>
  <c r="V2409" i="15" s="1"/>
  <c r="T2480" i="15"/>
  <c r="V2480" i="15" s="1"/>
  <c r="T2472" i="15"/>
  <c r="V2472" i="15" s="1"/>
  <c r="T1352" i="15"/>
  <c r="V1352" i="15" s="1"/>
  <c r="T1617" i="15"/>
  <c r="V1617" i="15" s="1"/>
  <c r="T2453" i="15"/>
  <c r="V2453" i="15" s="1"/>
  <c r="T1464" i="15"/>
  <c r="V1464" i="15" s="1"/>
  <c r="T2424" i="15"/>
  <c r="V2424" i="15" s="1"/>
  <c r="T1571" i="15"/>
  <c r="V1571" i="15" s="1"/>
  <c r="T2404" i="15"/>
  <c r="V2404" i="15" s="1"/>
  <c r="T2367" i="15"/>
  <c r="V2367" i="15" s="1"/>
  <c r="T1932" i="15"/>
  <c r="V1932" i="15" s="1"/>
  <c r="T1133" i="15"/>
  <c r="V1133" i="15" s="1"/>
  <c r="T1041" i="15"/>
  <c r="V1041" i="15" s="1"/>
  <c r="T2208" i="15"/>
  <c r="V2208" i="15" s="1"/>
  <c r="T1224" i="15"/>
  <c r="V1224" i="15" s="1"/>
  <c r="T1690" i="15"/>
  <c r="V1690" i="15" s="1"/>
  <c r="T916" i="15"/>
  <c r="V916" i="15" s="1"/>
  <c r="T1876" i="15"/>
  <c r="V1876" i="15" s="1"/>
  <c r="T2152" i="15"/>
  <c r="V2152" i="15" s="1"/>
  <c r="T2339" i="15"/>
  <c r="V2339" i="15" s="1"/>
  <c r="T907" i="15"/>
  <c r="V907" i="15" s="1"/>
  <c r="T959" i="15"/>
  <c r="V959" i="15" s="1"/>
  <c r="T2499" i="15"/>
  <c r="V2499" i="15" s="1"/>
  <c r="T1145" i="15"/>
  <c r="V1145" i="15" s="1"/>
  <c r="T1168" i="15"/>
  <c r="V1168" i="15" s="1"/>
  <c r="T1097" i="15"/>
  <c r="V1097" i="15" s="1"/>
  <c r="T1764" i="15"/>
  <c r="V1764" i="15" s="1"/>
  <c r="T2429" i="15"/>
  <c r="V2429" i="15" s="1"/>
  <c r="T2459" i="15"/>
  <c r="V2459" i="15" s="1"/>
  <c r="T1727" i="15"/>
  <c r="V1727" i="15" s="1"/>
  <c r="T1871" i="15"/>
  <c r="V1871" i="15" s="1"/>
  <c r="T2306" i="15"/>
  <c r="V2306" i="15" s="1"/>
  <c r="T1863" i="15"/>
  <c r="V1863" i="15" s="1"/>
  <c r="T1275" i="15"/>
  <c r="V1275" i="15" s="1"/>
  <c r="T2493" i="15"/>
  <c r="V2493" i="15" s="1"/>
  <c r="T851" i="15"/>
  <c r="V851" i="15" s="1"/>
  <c r="T1238" i="15"/>
  <c r="V1238" i="15" s="1"/>
  <c r="T1431" i="15"/>
  <c r="V1431" i="15" s="1"/>
  <c r="T1404" i="15"/>
  <c r="V1404" i="15" s="1"/>
  <c r="T2419" i="15"/>
  <c r="V2419" i="15" s="1"/>
  <c r="T1343" i="15"/>
  <c r="V1343" i="15" s="1"/>
  <c r="T2056" i="15"/>
  <c r="V2056" i="15" s="1"/>
  <c r="T901" i="15"/>
  <c r="V901" i="15" s="1"/>
  <c r="T1713" i="15"/>
  <c r="V1713" i="15" s="1"/>
  <c r="T2017" i="15"/>
  <c r="V2017" i="15" s="1"/>
  <c r="T2009" i="15"/>
  <c r="V2009" i="15" s="1"/>
  <c r="T964" i="15"/>
  <c r="V964" i="15" s="1"/>
  <c r="T1742" i="15"/>
  <c r="V1742" i="15" s="1"/>
  <c r="T788" i="15"/>
  <c r="V788" i="15" s="1"/>
  <c r="T2049" i="15"/>
  <c r="V2049" i="15" s="1"/>
  <c r="T2096" i="15"/>
  <c r="V2096" i="15" s="1"/>
  <c r="T1666" i="15"/>
  <c r="V1666" i="15" s="1"/>
  <c r="T855" i="15"/>
  <c r="V855" i="15" s="1"/>
  <c r="T1392" i="15"/>
  <c r="V1392" i="15" s="1"/>
  <c r="T1499" i="15"/>
  <c r="V1499" i="15" s="1"/>
  <c r="T889" i="15"/>
  <c r="V889" i="15" s="1"/>
  <c r="T1508" i="15"/>
  <c r="V1508" i="15" s="1"/>
  <c r="T1584" i="15"/>
  <c r="V1584" i="15" s="1"/>
  <c r="T1736" i="15"/>
  <c r="V1736" i="15" s="1"/>
  <c r="T2010" i="15"/>
  <c r="V2010" i="15" s="1"/>
  <c r="T1747" i="15"/>
  <c r="V1747" i="15" s="1"/>
  <c r="T1511" i="15"/>
  <c r="V1511" i="15" s="1"/>
  <c r="T1010" i="15"/>
  <c r="V1010" i="15" s="1"/>
  <c r="T1615" i="15"/>
  <c r="V1615" i="15" s="1"/>
  <c r="T2369" i="15"/>
  <c r="V2369" i="15" s="1"/>
  <c r="T720" i="15"/>
  <c r="V720" i="15" s="1"/>
  <c r="T2293" i="15"/>
  <c r="V2293" i="15" s="1"/>
  <c r="T1597" i="15"/>
  <c r="V1597" i="15" s="1"/>
  <c r="T986" i="15"/>
  <c r="V986" i="15" s="1"/>
  <c r="T2175" i="15"/>
  <c r="V2175" i="15" s="1"/>
  <c r="T2005" i="15"/>
  <c r="V2005" i="15" s="1"/>
  <c r="T1181" i="15"/>
  <c r="V1181" i="15" s="1"/>
  <c r="T1093" i="15"/>
  <c r="V1093" i="15" s="1"/>
  <c r="T793" i="15"/>
  <c r="V793" i="15" s="1"/>
  <c r="T795" i="15"/>
  <c r="V795" i="15" s="1"/>
  <c r="T1529" i="15"/>
  <c r="V1529" i="15" s="1"/>
  <c r="T908" i="15"/>
  <c r="V908" i="15" s="1"/>
  <c r="T1986" i="15"/>
  <c r="V1986" i="15" s="1"/>
  <c r="T2452" i="15"/>
  <c r="V2452" i="15" s="1"/>
  <c r="T1211" i="15"/>
  <c r="V1211" i="15" s="1"/>
  <c r="T2255" i="15"/>
  <c r="V2255" i="15" s="1"/>
  <c r="T808" i="15"/>
  <c r="V808" i="15" s="1"/>
  <c r="T1039" i="15"/>
  <c r="V1039" i="15" s="1"/>
  <c r="T2095" i="15"/>
  <c r="V2095" i="15" s="1"/>
  <c r="T996" i="15"/>
  <c r="V996" i="15" s="1"/>
  <c r="T1094" i="15"/>
  <c r="V1094" i="15" s="1"/>
  <c r="T938" i="15"/>
  <c r="V938" i="15" s="1"/>
  <c r="T1285" i="15"/>
  <c r="V1285" i="15" s="1"/>
  <c r="T1040" i="15"/>
  <c r="V1040" i="15" s="1"/>
  <c r="T1638" i="15"/>
  <c r="V1638" i="15" s="1"/>
  <c r="T1239" i="15"/>
  <c r="V1239" i="15" s="1"/>
  <c r="T1818" i="15"/>
  <c r="V1818" i="15" s="1"/>
  <c r="T820" i="15"/>
  <c r="V820" i="15" s="1"/>
  <c r="T1590" i="15"/>
  <c r="V1590" i="15" s="1"/>
  <c r="T1809" i="15"/>
  <c r="V1809" i="15" s="1"/>
  <c r="T1356" i="15"/>
  <c r="V1356" i="15" s="1"/>
  <c r="T2300" i="15"/>
  <c r="V2300" i="15" s="1"/>
  <c r="T2379" i="15"/>
  <c r="V2379" i="15" s="1"/>
  <c r="T2045" i="15"/>
  <c r="V2045" i="15" s="1"/>
  <c r="T1022" i="15"/>
  <c r="V1022" i="15" s="1"/>
  <c r="T826" i="15"/>
  <c r="V826" i="15" s="1"/>
  <c r="T1788" i="15"/>
  <c r="V1788" i="15" s="1"/>
  <c r="T2361" i="15"/>
  <c r="V2361" i="15" s="1"/>
  <c r="T2278" i="15"/>
  <c r="V2278" i="15" s="1"/>
  <c r="T2163" i="15"/>
  <c r="V2163" i="15" s="1"/>
  <c r="T1760" i="15"/>
  <c r="V1760" i="15" s="1"/>
  <c r="T1523" i="15"/>
  <c r="V1523" i="15" s="1"/>
  <c r="T1643" i="15"/>
  <c r="V1643" i="15" s="1"/>
  <c r="T2371" i="15"/>
  <c r="V2371" i="15" s="1"/>
  <c r="T1756" i="15"/>
  <c r="V1756" i="15" s="1"/>
  <c r="T1169" i="15"/>
  <c r="V1169" i="15" s="1"/>
  <c r="T2324" i="15"/>
  <c r="V2324" i="15" s="1"/>
  <c r="T1132" i="15"/>
  <c r="V1132" i="15" s="1"/>
  <c r="T1892" i="15"/>
  <c r="V1892" i="15" s="1"/>
  <c r="T1206" i="15"/>
  <c r="V1206" i="15" s="1"/>
  <c r="T1606" i="15"/>
  <c r="V1606" i="15" s="1"/>
  <c r="T1255" i="15"/>
  <c r="V1255" i="15" s="1"/>
  <c r="T2078" i="15"/>
  <c r="V2078" i="15" s="1"/>
  <c r="T2269" i="15"/>
  <c r="V2269" i="15" s="1"/>
  <c r="T1417" i="15"/>
  <c r="V1417" i="15" s="1"/>
  <c r="T1434" i="15"/>
  <c r="V1434" i="15" s="1"/>
  <c r="T2134" i="15"/>
  <c r="V2134" i="15" s="1"/>
  <c r="T2145" i="15"/>
  <c r="V2145" i="15" s="1"/>
  <c r="T2370" i="15"/>
  <c r="V2370" i="15" s="1"/>
  <c r="T1331" i="15"/>
  <c r="V1331" i="15" s="1"/>
  <c r="T789" i="15"/>
  <c r="V789" i="15" s="1"/>
  <c r="T1389" i="15"/>
  <c r="V1389" i="15" s="1"/>
  <c r="T994" i="15"/>
  <c r="V994" i="15" s="1"/>
  <c r="T1884" i="15"/>
  <c r="V1884" i="15" s="1"/>
  <c r="T2458" i="15"/>
  <c r="V2458" i="15" s="1"/>
  <c r="T1822" i="15"/>
  <c r="V1822" i="15" s="1"/>
  <c r="T1021" i="15"/>
  <c r="V1021" i="15" s="1"/>
  <c r="T1086" i="15"/>
  <c r="V1086" i="15" s="1"/>
  <c r="T904" i="15"/>
  <c r="V904" i="15" s="1"/>
  <c r="T2215" i="15"/>
  <c r="V2215" i="15" s="1"/>
  <c r="T1277" i="15"/>
  <c r="V1277" i="15" s="1"/>
  <c r="T2167" i="15"/>
  <c r="V2167" i="15" s="1"/>
  <c r="T2265" i="15"/>
  <c r="V2265" i="15" s="1"/>
  <c r="T2301" i="15"/>
  <c r="V2301" i="15" s="1"/>
  <c r="T1258" i="15"/>
  <c r="V1258" i="15" s="1"/>
  <c r="T1420" i="15"/>
  <c r="V1420" i="15" s="1"/>
  <c r="T1994" i="15"/>
  <c r="V1994" i="15" s="1"/>
  <c r="T1353" i="15"/>
  <c r="V1353" i="15" s="1"/>
  <c r="T2245" i="15"/>
  <c r="V2245" i="15" s="1"/>
  <c r="T1026" i="15"/>
  <c r="V1026" i="15" s="1"/>
  <c r="T2303" i="15"/>
  <c r="V2303" i="15" s="1"/>
  <c r="T1166" i="15"/>
  <c r="V1166" i="15" s="1"/>
  <c r="T2308" i="15"/>
  <c r="V2308" i="15" s="1"/>
  <c r="T1989" i="15"/>
  <c r="V1989" i="15" s="1"/>
  <c r="T1312" i="15"/>
  <c r="V1312" i="15" s="1"/>
  <c r="T2276" i="15"/>
  <c r="V2276" i="15" s="1"/>
  <c r="T2307" i="15"/>
  <c r="V2307" i="15" s="1"/>
  <c r="T2051" i="15"/>
  <c r="V2051" i="15" s="1"/>
  <c r="T1396" i="15"/>
  <c r="V1396" i="15" s="1"/>
  <c r="T1253" i="15"/>
  <c r="V1253" i="15" s="1"/>
  <c r="T784" i="15"/>
  <c r="V784" i="15" s="1"/>
  <c r="T1530" i="15"/>
  <c r="V1530" i="15" s="1"/>
  <c r="T1219" i="15"/>
  <c r="V1219" i="15" s="1"/>
  <c r="T2213" i="15"/>
  <c r="V2213" i="15" s="1"/>
  <c r="T1229" i="15"/>
  <c r="V1229" i="15" s="1"/>
  <c r="T2097" i="15"/>
  <c r="V2097" i="15" s="1"/>
  <c r="T2268" i="15"/>
  <c r="V2268" i="15" s="1"/>
  <c r="T1951" i="15"/>
  <c r="V1951" i="15" s="1"/>
  <c r="T1500" i="15"/>
  <c r="V1500" i="15" s="1"/>
  <c r="T2464" i="15"/>
  <c r="V2464" i="15" s="1"/>
  <c r="T2390" i="15"/>
  <c r="V2390" i="15" s="1"/>
  <c r="T2291" i="15"/>
  <c r="V2291" i="15" s="1"/>
  <c r="T1111" i="15"/>
  <c r="V1111" i="15" s="1"/>
  <c r="T962" i="15"/>
  <c r="V962" i="15" s="1"/>
  <c r="T1990" i="15"/>
  <c r="V1990" i="15" s="1"/>
  <c r="T2037" i="15"/>
  <c r="V2037" i="15" s="1"/>
  <c r="T1498" i="15"/>
  <c r="V1498" i="15" s="1"/>
  <c r="T1044" i="15"/>
  <c r="V1044" i="15" s="1"/>
  <c r="T2211" i="15"/>
  <c r="V2211" i="15" s="1"/>
  <c r="T2423" i="15"/>
  <c r="V2423" i="15" s="1"/>
  <c r="T806" i="15"/>
  <c r="V806" i="15" s="1"/>
  <c r="T1642" i="15"/>
  <c r="V1642" i="15" s="1"/>
  <c r="T1241" i="15"/>
  <c r="V1241" i="15" s="1"/>
  <c r="T2338" i="15"/>
  <c r="V2338" i="15" s="1"/>
  <c r="T1117" i="15"/>
  <c r="V1117" i="15" s="1"/>
  <c r="T1687" i="15"/>
  <c r="V1687" i="15" s="1"/>
  <c r="T1126" i="15"/>
  <c r="V1126" i="15" s="1"/>
  <c r="T936" i="15"/>
  <c r="V936" i="15" s="1"/>
  <c r="T1368" i="15"/>
  <c r="V1368" i="15" s="1"/>
  <c r="T931" i="15"/>
  <c r="V931" i="15" s="1"/>
  <c r="T1310" i="15"/>
  <c r="V1310" i="15" s="1"/>
  <c r="T1993" i="15"/>
  <c r="V1993" i="15" s="1"/>
  <c r="T912" i="15"/>
  <c r="V912" i="15" s="1"/>
  <c r="T2120" i="15"/>
  <c r="V2120" i="15" s="1"/>
  <c r="T1257" i="15"/>
  <c r="V1257" i="15" s="1"/>
  <c r="T1270" i="15"/>
  <c r="V1270" i="15" s="1"/>
  <c r="T1941" i="15"/>
  <c r="V1941" i="15" s="1"/>
  <c r="T2060" i="15"/>
  <c r="V2060" i="15" s="1"/>
  <c r="T919" i="15"/>
  <c r="V919" i="15" s="1"/>
  <c r="T972" i="15"/>
  <c r="V972" i="15" s="1"/>
  <c r="T2065" i="15"/>
  <c r="V2065" i="15" s="1"/>
  <c r="T2133" i="15"/>
  <c r="V2133" i="15" s="1"/>
  <c r="T754" i="15"/>
  <c r="V754" i="15" s="1"/>
  <c r="T1800" i="15"/>
  <c r="V1800" i="15" s="1"/>
  <c r="T911" i="15"/>
  <c r="V911" i="15" s="1"/>
  <c r="T1478" i="15"/>
  <c r="V1478" i="15" s="1"/>
  <c r="T843" i="15"/>
  <c r="V843" i="15" s="1"/>
  <c r="T2176" i="15"/>
  <c r="V2176" i="15" s="1"/>
  <c r="T1862" i="15"/>
  <c r="V1862" i="15" s="1"/>
  <c r="T1286" i="15"/>
  <c r="V1286" i="15" s="1"/>
  <c r="T2084" i="15"/>
  <c r="V2084" i="15" s="1"/>
  <c r="T2106" i="15"/>
  <c r="V2106" i="15" s="1"/>
  <c r="T2501" i="15"/>
  <c r="V2501" i="15" s="1"/>
  <c r="T1731" i="15"/>
  <c r="V1731" i="15" s="1"/>
  <c r="T1158" i="15"/>
  <c r="V1158" i="15" s="1"/>
  <c r="T1367" i="15"/>
  <c r="V1367" i="15" s="1"/>
  <c r="T2036" i="15"/>
  <c r="V2036" i="15" s="1"/>
  <c r="T1700" i="15"/>
  <c r="V1700" i="15" s="1"/>
  <c r="T2287" i="15"/>
  <c r="V2287" i="15" s="1"/>
  <c r="T1348" i="15"/>
  <c r="V1348" i="15" s="1"/>
  <c r="T760" i="15"/>
  <c r="V760" i="15" s="1"/>
  <c r="T1783" i="15"/>
  <c r="V1783" i="15" s="1"/>
  <c r="T1667" i="15"/>
  <c r="V1667" i="15" s="1"/>
  <c r="T1792" i="15"/>
  <c r="V1792" i="15" s="1"/>
  <c r="T716" i="15"/>
  <c r="V716" i="15" s="1"/>
  <c r="T1279" i="15"/>
  <c r="V1279" i="15" s="1"/>
  <c r="T2496" i="15"/>
  <c r="V2496" i="15" s="1"/>
  <c r="T1734" i="15"/>
  <c r="V1734" i="15" s="1"/>
  <c r="T2222" i="15"/>
  <c r="V2222" i="15" s="1"/>
  <c r="T1720" i="15"/>
  <c r="V1720" i="15" s="1"/>
  <c r="T1118" i="15"/>
  <c r="V1118" i="15" s="1"/>
  <c r="T1129" i="15"/>
  <c r="V1129" i="15" s="1"/>
  <c r="T2116" i="15"/>
  <c r="V2116" i="15" s="1"/>
  <c r="T2243" i="15"/>
  <c r="V2243" i="15" s="1"/>
  <c r="T1069" i="15"/>
  <c r="V1069" i="15" s="1"/>
  <c r="T1608" i="15"/>
  <c r="V1608" i="15" s="1"/>
  <c r="T815" i="15"/>
  <c r="V815" i="15" s="1"/>
  <c r="T1596" i="15"/>
  <c r="V1596" i="15" s="1"/>
  <c r="T2111" i="15"/>
  <c r="V2111" i="15" s="1"/>
  <c r="T2295" i="15"/>
  <c r="V2295" i="15" s="1"/>
  <c r="T2289" i="15"/>
  <c r="V2289" i="15" s="1"/>
  <c r="T2358" i="15"/>
  <c r="V2358" i="15" s="1"/>
  <c r="T1966" i="15"/>
  <c r="V1966" i="15" s="1"/>
  <c r="T1894" i="15"/>
  <c r="V1894" i="15" s="1"/>
  <c r="T1917" i="15"/>
  <c r="V1917" i="15" s="1"/>
  <c r="T2191" i="15"/>
  <c r="V2191" i="15" s="1"/>
  <c r="T721" i="15"/>
  <c r="V721" i="15" s="1"/>
  <c r="T1673" i="15"/>
  <c r="V1673" i="15" s="1"/>
  <c r="T864" i="15"/>
  <c r="V864" i="15" s="1"/>
  <c r="T1394" i="15"/>
  <c r="V1394" i="15" s="1"/>
  <c r="T2040" i="15"/>
  <c r="V2040" i="15" s="1"/>
  <c r="T2475" i="15"/>
  <c r="V2475" i="15" s="1"/>
  <c r="T1981" i="15"/>
  <c r="V1981" i="15" s="1"/>
  <c r="T2512" i="15"/>
  <c r="V2512" i="15" s="1"/>
  <c r="T2254" i="15"/>
  <c r="V2254" i="15" s="1"/>
  <c r="T809" i="15"/>
  <c r="V809" i="15" s="1"/>
  <c r="T1910" i="15"/>
  <c r="V1910" i="15" s="1"/>
  <c r="T2253" i="15"/>
  <c r="V2253" i="15" s="1"/>
  <c r="T2147" i="15"/>
  <c r="V2147" i="15" s="1"/>
  <c r="T2022" i="15"/>
  <c r="V2022" i="15" s="1"/>
  <c r="T2412" i="15"/>
  <c r="V2412" i="15" s="1"/>
  <c r="T1817" i="15"/>
  <c r="V1817" i="15" s="1"/>
  <c r="T1544" i="15"/>
  <c r="V1544" i="15" s="1"/>
  <c r="T2363" i="15"/>
  <c r="V2363" i="15" s="1"/>
  <c r="T1668" i="15"/>
  <c r="V1668" i="15" s="1"/>
  <c r="T2101" i="15"/>
  <c r="V2101" i="15" s="1"/>
  <c r="T2426" i="15"/>
  <c r="V2426" i="15" s="1"/>
  <c r="T2001" i="15"/>
  <c r="V2001" i="15" s="1"/>
  <c r="T2148" i="15"/>
  <c r="V2148" i="15" s="1"/>
  <c r="T2189" i="15"/>
  <c r="V2189" i="15" s="1"/>
  <c r="T1088" i="15"/>
  <c r="V1088" i="15" s="1"/>
  <c r="T1743" i="15"/>
  <c r="V1743" i="15" s="1"/>
  <c r="T2283" i="15"/>
  <c r="V2283" i="15" s="1"/>
  <c r="T1441" i="15"/>
  <c r="V1441" i="15" s="1"/>
  <c r="T2033" i="15"/>
  <c r="V2033" i="15" s="1"/>
  <c r="T1445" i="15"/>
  <c r="V1445" i="15" s="1"/>
  <c r="T1205" i="15"/>
  <c r="V1205" i="15" s="1"/>
  <c r="T1600" i="15"/>
  <c r="V1600" i="15" s="1"/>
  <c r="T1644" i="15"/>
  <c r="V1644" i="15" s="1"/>
  <c r="T780" i="15"/>
  <c r="V780" i="15" s="1"/>
  <c r="T2353" i="15"/>
  <c r="V2353" i="15" s="1"/>
  <c r="T2497" i="15"/>
  <c r="V2497" i="15" s="1"/>
  <c r="T2281" i="15"/>
  <c r="V2281" i="15" s="1"/>
  <c r="T1867" i="15"/>
  <c r="V1867" i="15" s="1"/>
  <c r="T2141" i="15"/>
  <c r="V2141" i="15" s="1"/>
  <c r="T2282" i="15"/>
  <c r="V2282" i="15" s="1"/>
  <c r="T1419" i="15"/>
  <c r="V1419" i="15" s="1"/>
  <c r="T2014" i="15"/>
  <c r="V2014" i="15" s="1"/>
  <c r="T1284" i="15"/>
  <c r="V1284" i="15" s="1"/>
  <c r="T2444" i="15"/>
  <c r="V2444" i="15" s="1"/>
  <c r="T1073" i="15"/>
  <c r="V1073" i="15" s="1"/>
  <c r="T2067" i="15"/>
  <c r="V2067" i="15" s="1"/>
  <c r="T1103" i="15"/>
  <c r="V1103" i="15" s="1"/>
  <c r="T969" i="15"/>
  <c r="V969" i="15" s="1"/>
  <c r="T2408" i="15"/>
  <c r="V2408" i="15" s="1"/>
  <c r="T1226" i="15"/>
  <c r="V1226" i="15" s="1"/>
  <c r="T2388" i="15"/>
  <c r="V2388" i="15" s="1"/>
  <c r="T1604" i="15"/>
  <c r="V1604" i="15" s="1"/>
  <c r="T1213" i="15"/>
  <c r="V1213" i="15" s="1"/>
  <c r="T801" i="15"/>
  <c r="V801" i="15" s="1"/>
  <c r="T1775" i="15"/>
  <c r="V1775" i="15" s="1"/>
  <c r="T1723" i="15"/>
  <c r="V1723" i="15" s="1"/>
  <c r="T1877" i="15"/>
  <c r="V1877" i="15" s="1"/>
  <c r="T1233" i="15"/>
  <c r="V1233" i="15" s="1"/>
  <c r="T1696" i="15"/>
  <c r="V1696" i="15" s="1"/>
  <c r="T1355" i="15"/>
  <c r="V1355" i="15" s="1"/>
  <c r="T1098" i="15"/>
  <c r="V1098" i="15" s="1"/>
  <c r="T2052" i="15"/>
  <c r="V2052" i="15" s="1"/>
  <c r="T1853" i="15"/>
  <c r="V1853" i="15" s="1"/>
  <c r="T1631" i="15"/>
  <c r="V1631" i="15" s="1"/>
  <c r="T1616" i="15"/>
  <c r="V1616" i="15" s="1"/>
  <c r="T1183" i="15"/>
  <c r="V1183" i="15" s="1"/>
  <c r="T1149" i="15"/>
  <c r="V1149" i="15" s="1"/>
  <c r="T1006" i="15"/>
  <c r="V1006" i="15" s="1"/>
  <c r="T1583" i="15"/>
  <c r="V1583" i="15" s="1"/>
  <c r="T1393" i="15"/>
  <c r="V1393" i="15" s="1"/>
  <c r="T1770" i="15"/>
  <c r="V1770" i="15" s="1"/>
  <c r="T2252" i="15"/>
  <c r="V2252" i="15" s="1"/>
  <c r="T2127" i="15"/>
  <c r="V2127" i="15" s="1"/>
  <c r="T1823" i="15"/>
  <c r="V1823" i="15" s="1"/>
  <c r="T747" i="15"/>
  <c r="V747" i="15" s="1"/>
  <c r="T2420" i="15"/>
  <c r="V2420" i="15" s="1"/>
  <c r="T2436" i="15"/>
  <c r="V2436" i="15" s="1"/>
  <c r="T2233" i="15"/>
  <c r="V2233" i="15" s="1"/>
  <c r="T1408" i="15"/>
  <c r="V1408" i="15" s="1"/>
  <c r="T2149" i="15"/>
  <c r="V2149" i="15" s="1"/>
  <c r="T1824" i="15"/>
  <c r="V1824" i="15" s="1"/>
  <c r="T2430" i="15"/>
  <c r="V2430" i="15" s="1"/>
  <c r="T1138" i="15"/>
  <c r="V1138" i="15" s="1"/>
  <c r="T2389" i="15"/>
  <c r="V2389" i="15" s="1"/>
  <c r="T849" i="15"/>
  <c r="V849" i="15" s="1"/>
  <c r="T1077" i="15"/>
  <c r="V1077" i="15" s="1"/>
  <c r="T1326" i="15"/>
  <c r="V1326" i="15" s="1"/>
  <c r="T1909" i="15"/>
  <c r="V1909" i="15" s="1"/>
  <c r="T2416" i="15"/>
  <c r="V2416" i="15" s="1"/>
  <c r="T1319" i="15"/>
  <c r="V1319" i="15" s="1"/>
  <c r="T1923" i="15"/>
  <c r="V1923" i="15" s="1"/>
  <c r="T752" i="15"/>
  <c r="V752" i="15" s="1"/>
  <c r="T734" i="15"/>
  <c r="V734" i="15" s="1"/>
  <c r="T1110" i="15"/>
  <c r="V1110" i="15" s="1"/>
  <c r="T1896" i="15"/>
  <c r="V1896" i="15" s="1"/>
  <c r="T1707" i="15"/>
  <c r="V1707" i="15" s="1"/>
  <c r="T1589" i="15"/>
  <c r="V1589" i="15" s="1"/>
  <c r="T897" i="15"/>
  <c r="V897" i="15" s="1"/>
  <c r="T796" i="15"/>
  <c r="V796" i="15" s="1"/>
  <c r="T974" i="15"/>
  <c r="V974" i="15" s="1"/>
  <c r="T949" i="15"/>
  <c r="V949" i="15" s="1"/>
  <c r="T863" i="15"/>
  <c r="V863" i="15" s="1"/>
  <c r="T2107" i="15"/>
  <c r="V2107" i="15" s="1"/>
  <c r="T1750" i="15"/>
  <c r="V1750" i="15" s="1"/>
  <c r="T1443" i="15"/>
  <c r="V1443" i="15" s="1"/>
  <c r="T2446" i="15"/>
  <c r="V2446" i="15" s="1"/>
  <c r="T2103" i="15"/>
  <c r="V2103" i="15" s="1"/>
  <c r="T1245" i="15"/>
  <c r="V1245" i="15" s="1"/>
  <c r="T1680" i="15"/>
  <c r="V1680" i="15" s="1"/>
  <c r="T2502" i="15"/>
  <c r="V2502" i="15" s="1"/>
  <c r="T1559" i="15"/>
  <c r="V1559" i="15" s="1"/>
  <c r="T2075" i="15"/>
  <c r="V2075" i="15" s="1"/>
  <c r="T1741" i="15"/>
  <c r="V1741" i="15" s="1"/>
  <c r="T2171" i="15"/>
  <c r="V2171" i="15" s="1"/>
  <c r="T917" i="15"/>
  <c r="V917" i="15" s="1"/>
  <c r="T2132" i="15"/>
  <c r="V2132" i="15" s="1"/>
  <c r="T2450" i="15"/>
  <c r="V2450" i="15" s="1"/>
  <c r="T1695" i="15"/>
  <c r="V1695" i="15" s="1"/>
  <c r="T2332" i="15"/>
  <c r="V2332" i="15" s="1"/>
  <c r="T1231" i="15"/>
  <c r="V1231" i="15" s="1"/>
  <c r="T1576" i="15"/>
  <c r="V1576" i="15" s="1"/>
  <c r="T1605" i="15"/>
  <c r="V1605" i="15" s="1"/>
  <c r="T1497" i="15"/>
  <c r="V1497" i="15" s="1"/>
  <c r="T2350" i="15"/>
  <c r="V2350" i="15" s="1"/>
  <c r="T2193" i="15"/>
  <c r="V2193" i="15" s="1"/>
  <c r="T2483" i="15"/>
  <c r="V2483" i="15" s="1"/>
  <c r="T1762" i="15"/>
  <c r="V1762" i="15" s="1"/>
  <c r="T1011" i="15"/>
  <c r="V1011" i="15" s="1"/>
  <c r="T1856" i="15"/>
  <c r="V1856" i="15" s="1"/>
  <c r="T1172" i="15"/>
  <c r="V1172" i="15" s="1"/>
  <c r="T1439" i="15"/>
  <c r="V1439" i="15" s="1"/>
  <c r="T2448" i="15"/>
  <c r="V2448" i="15" s="1"/>
  <c r="T1586" i="15"/>
  <c r="V1586" i="15" s="1"/>
  <c r="T1196" i="15"/>
  <c r="V1196" i="15" s="1"/>
  <c r="T2073" i="15"/>
  <c r="V2073" i="15" s="1"/>
  <c r="T1214" i="15"/>
  <c r="V1214" i="15" s="1"/>
  <c r="T1089" i="15"/>
  <c r="V1089" i="15" s="1"/>
  <c r="T1699" i="15"/>
  <c r="V1699" i="15" s="1"/>
  <c r="T2330" i="15"/>
  <c r="V2330" i="15" s="1"/>
  <c r="T2292" i="15"/>
  <c r="V2292" i="15" s="1"/>
  <c r="T1414" i="15"/>
  <c r="V1414" i="15" s="1"/>
  <c r="T915" i="15"/>
  <c r="V915" i="15" s="1"/>
  <c r="T1220" i="15"/>
  <c r="V1220" i="15" s="1"/>
  <c r="T1297" i="15"/>
  <c r="V1297" i="15" s="1"/>
  <c r="T2173" i="15"/>
  <c r="V2173" i="15" s="1"/>
  <c r="T1364" i="15"/>
  <c r="V1364" i="15" s="1"/>
  <c r="T1885" i="15"/>
  <c r="V1885" i="15" s="1"/>
  <c r="T718" i="15"/>
  <c r="V718" i="15" s="1"/>
  <c r="T1790" i="15"/>
  <c r="V1790" i="15" s="1"/>
  <c r="T902" i="15"/>
  <c r="V902" i="15" s="1"/>
  <c r="T1758" i="15"/>
  <c r="V1758" i="15" s="1"/>
  <c r="T1852" i="15"/>
  <c r="V1852" i="15" s="1"/>
  <c r="T749" i="15"/>
  <c r="V749" i="15" s="1"/>
  <c r="T1161" i="15"/>
  <c r="V1161" i="15" s="1"/>
  <c r="T2394" i="15"/>
  <c r="V2394" i="15" s="1"/>
  <c r="T1636" i="15"/>
  <c r="V1636" i="15" s="1"/>
  <c r="T1591" i="15"/>
  <c r="V1591" i="15" s="1"/>
  <c r="T2016" i="15"/>
  <c r="V2016" i="15" s="1"/>
  <c r="T1655" i="15"/>
  <c r="V1655" i="15" s="1"/>
  <c r="T2469" i="15"/>
  <c r="V2469" i="15" s="1"/>
  <c r="T2495" i="15"/>
  <c r="V2495" i="15" s="1"/>
  <c r="T2264" i="15"/>
  <c r="V2264" i="15" s="1"/>
  <c r="T2083" i="15"/>
  <c r="V2083" i="15" s="1"/>
  <c r="T1599" i="15"/>
  <c r="V1599" i="15" s="1"/>
  <c r="T1472" i="15"/>
  <c r="V1472" i="15" s="1"/>
  <c r="T2365" i="15"/>
  <c r="V2365" i="15" s="1"/>
  <c r="T1602" i="15"/>
  <c r="V1602" i="15" s="1"/>
  <c r="T856" i="15"/>
  <c r="V856" i="15" s="1"/>
  <c r="T2386" i="15"/>
  <c r="V2386" i="15" s="1"/>
  <c r="T1577" i="15"/>
  <c r="V1577" i="15" s="1"/>
  <c r="T792" i="15"/>
  <c r="V792" i="15" s="1"/>
  <c r="T2044" i="15"/>
  <c r="V2044" i="15" s="1"/>
  <c r="T1694" i="15"/>
  <c r="V1694" i="15" s="1"/>
  <c r="T2482" i="15"/>
  <c r="V2482" i="15" s="1"/>
  <c r="T2504" i="15"/>
  <c r="V2504" i="15" s="1"/>
  <c r="T814" i="15"/>
  <c r="V814" i="15" s="1"/>
  <c r="T1306" i="15"/>
  <c r="V1306" i="15" s="1"/>
  <c r="T946" i="15"/>
  <c r="V946" i="15" s="1"/>
  <c r="T2004" i="15"/>
  <c r="V2004" i="15" s="1"/>
  <c r="T2490" i="15"/>
  <c r="V2490" i="15" s="1"/>
  <c r="T1891" i="15"/>
  <c r="V1891" i="15" s="1"/>
  <c r="T2088" i="15"/>
  <c r="V2088" i="15" s="1"/>
  <c r="T1704" i="15"/>
  <c r="V1704" i="15" s="1"/>
  <c r="T1550" i="15"/>
  <c r="V1550" i="15" s="1"/>
  <c r="T1490" i="15"/>
  <c r="V1490" i="15" s="1"/>
  <c r="T933" i="15"/>
  <c r="V933" i="15" s="1"/>
  <c r="T1763" i="15"/>
  <c r="V1763" i="15" s="1"/>
  <c r="T1939" i="15"/>
  <c r="V1939" i="15" s="1"/>
  <c r="T1525" i="15"/>
  <c r="V1525" i="15" s="1"/>
  <c r="T810" i="15"/>
  <c r="V810" i="15" s="1"/>
  <c r="T1315" i="15"/>
  <c r="V1315" i="15" s="1"/>
  <c r="T2174" i="15"/>
  <c r="V2174" i="15" s="1"/>
  <c r="T823" i="15"/>
  <c r="V823" i="15" s="1"/>
  <c r="T1620" i="15"/>
  <c r="V1620" i="15" s="1"/>
  <c r="T963" i="15"/>
  <c r="V963" i="15" s="1"/>
  <c r="T1019" i="15"/>
  <c r="V1019" i="15" s="1"/>
  <c r="T1467" i="15"/>
  <c r="V1467" i="15" s="1"/>
  <c r="T1560" i="15"/>
  <c r="V1560" i="15" s="1"/>
  <c r="T1178" i="15"/>
  <c r="V1178" i="15" s="1"/>
  <c r="T1812" i="15"/>
  <c r="V1812" i="15" s="1"/>
  <c r="T1313" i="15"/>
  <c r="V1313" i="15" s="1"/>
  <c r="T1973" i="15"/>
  <c r="V1973" i="15" s="1"/>
  <c r="T1038" i="15"/>
  <c r="V1038" i="15" s="1"/>
  <c r="T870" i="15"/>
  <c r="V870" i="15" s="1"/>
  <c r="T1058" i="15"/>
  <c r="V1058" i="15" s="1"/>
  <c r="T2072" i="15"/>
  <c r="V2072" i="15" s="1"/>
  <c r="T1025" i="15"/>
  <c r="V1025" i="15" s="1"/>
  <c r="T1698" i="15"/>
  <c r="V1698" i="15" s="1"/>
  <c r="T1518" i="15"/>
  <c r="V1518" i="15" s="1"/>
  <c r="T2124" i="15"/>
  <c r="V2124" i="15" s="1"/>
  <c r="T1841" i="15"/>
  <c r="V1841" i="15" s="1"/>
  <c r="T1886" i="15"/>
  <c r="V1886" i="15" s="1"/>
  <c r="T980" i="15"/>
  <c r="V980" i="15" s="1"/>
  <c r="T2392" i="15"/>
  <c r="V2392" i="15" s="1"/>
  <c r="T2359" i="15"/>
  <c r="V2359" i="15" s="1"/>
  <c r="T2491" i="15"/>
  <c r="V2491" i="15" s="1"/>
  <c r="T1798" i="15"/>
  <c r="V1798" i="15" s="1"/>
  <c r="T1767" i="15"/>
  <c r="V1767" i="15" s="1"/>
  <c r="T841" i="15"/>
  <c r="V841" i="15" s="1"/>
  <c r="T2115" i="15"/>
  <c r="V2115" i="15" s="1"/>
  <c r="T2284" i="15"/>
  <c r="V2284" i="15" s="1"/>
  <c r="T1020" i="15"/>
  <c r="V1020" i="15" s="1"/>
  <c r="T926" i="15"/>
  <c r="V926" i="15" s="1"/>
  <c r="T2405" i="15"/>
  <c r="V2405" i="15" s="1"/>
  <c r="T1411" i="15"/>
  <c r="V1411" i="15" s="1"/>
  <c r="T1943" i="15"/>
  <c r="V1943" i="15" s="1"/>
  <c r="T988" i="15"/>
  <c r="V988" i="15" s="1"/>
  <c r="T2505" i="15"/>
  <c r="V2505" i="15" s="1"/>
  <c r="T2258" i="15"/>
  <c r="V2258" i="15" s="1"/>
  <c r="T1609" i="15"/>
  <c r="V1609" i="15" s="1"/>
  <c r="T961" i="15"/>
  <c r="V961" i="15" s="1"/>
  <c r="T1649" i="15"/>
  <c r="V1649" i="15" s="1"/>
  <c r="T1017" i="15"/>
  <c r="V1017" i="15" s="1"/>
  <c r="T1803" i="15"/>
  <c r="V1803" i="15" s="1"/>
  <c r="T1357" i="15"/>
  <c r="V1357" i="15" s="1"/>
  <c r="T1754" i="15"/>
  <c r="V1754" i="15" s="1"/>
  <c r="T2449" i="15"/>
  <c r="V2449" i="15" s="1"/>
  <c r="T929" i="15"/>
  <c r="V929" i="15" s="1"/>
  <c r="T2375" i="15"/>
  <c r="V2375" i="15" s="1"/>
  <c r="T2447" i="15"/>
  <c r="V2447" i="15" s="1"/>
  <c r="T1142" i="15"/>
  <c r="V1142" i="15" s="1"/>
  <c r="T1705" i="15"/>
  <c r="V1705" i="15" s="1"/>
  <c r="T1683" i="15"/>
  <c r="V1683" i="15" s="1"/>
  <c r="T778" i="15"/>
  <c r="V778" i="15" s="1"/>
  <c r="T2000" i="15"/>
  <c r="V2000" i="15" s="1"/>
  <c r="T914" i="15"/>
  <c r="V914" i="15" s="1"/>
  <c r="T1342" i="15"/>
  <c r="V1342" i="15" s="1"/>
  <c r="T2331" i="15"/>
  <c r="V2331" i="15" s="1"/>
  <c r="T1336" i="15"/>
  <c r="V1336" i="15" s="1"/>
  <c r="T1629" i="15"/>
  <c r="V1629" i="15" s="1"/>
  <c r="T2364" i="15"/>
  <c r="V2364" i="15" s="1"/>
  <c r="T2334" i="15"/>
  <c r="V2334" i="15" s="1"/>
  <c r="T1140" i="15"/>
  <c r="V1140" i="15" s="1"/>
  <c r="T1063" i="15"/>
  <c r="V1063" i="15" s="1"/>
  <c r="T1350" i="15"/>
  <c r="V1350" i="15" s="1"/>
  <c r="T1789" i="15"/>
  <c r="V1789" i="15" s="1"/>
  <c r="T2273" i="15"/>
  <c r="V2273" i="15" s="1"/>
  <c r="T1935" i="15"/>
  <c r="V1935" i="15" s="1"/>
  <c r="T2484" i="15"/>
  <c r="V2484" i="15" s="1"/>
  <c r="T1847" i="15"/>
  <c r="V1847" i="15" s="1"/>
  <c r="T944" i="15"/>
  <c r="V944" i="15" s="1"/>
  <c r="T880" i="15"/>
  <c r="V880" i="15" s="1"/>
  <c r="T2035" i="15"/>
  <c r="V2035" i="15" s="1"/>
  <c r="T1878" i="15"/>
  <c r="V1878" i="15" s="1"/>
  <c r="T1965" i="15"/>
  <c r="V1965" i="15" s="1"/>
  <c r="T1175" i="15"/>
  <c r="V1175" i="15" s="1"/>
  <c r="T846" i="15"/>
  <c r="V846" i="15" s="1"/>
  <c r="T1635" i="15"/>
  <c r="V1635" i="15" s="1"/>
  <c r="T1470" i="15"/>
  <c r="V1470" i="15" s="1"/>
  <c r="T1779" i="15"/>
  <c r="V1779" i="15" s="1"/>
  <c r="T1371" i="15"/>
  <c r="V1371" i="15" s="1"/>
  <c r="T715" i="15"/>
  <c r="V715" i="15" s="1"/>
  <c r="T1131" i="15"/>
  <c r="V1131" i="15" s="1"/>
  <c r="T924" i="15"/>
  <c r="V924" i="15" s="1"/>
  <c r="T756" i="15"/>
  <c r="V756" i="15" s="1"/>
  <c r="T1195" i="15"/>
  <c r="V1195" i="15" s="1"/>
  <c r="T777" i="15"/>
  <c r="V777" i="15" s="1"/>
  <c r="T1222" i="15"/>
  <c r="V1222" i="15" s="1"/>
  <c r="T1454" i="15"/>
  <c r="V1454" i="15" s="1"/>
  <c r="T1054" i="15"/>
  <c r="V1054" i="15" s="1"/>
  <c r="T2182" i="15"/>
  <c r="V2182" i="15" s="1"/>
  <c r="T1052" i="15"/>
  <c r="V1052" i="15" s="1"/>
  <c r="T1447" i="15"/>
  <c r="V1447" i="15" s="1"/>
  <c r="T1123" i="15"/>
  <c r="V1123" i="15" s="1"/>
  <c r="T1794" i="15"/>
  <c r="V1794" i="15" s="1"/>
  <c r="T1492" i="15"/>
  <c r="V1492" i="15" s="1"/>
  <c r="T1592" i="15"/>
  <c r="V1592" i="15" s="1"/>
  <c r="T1970" i="15"/>
  <c r="V1970" i="15" s="1"/>
  <c r="T1627" i="15"/>
  <c r="V1627" i="15" s="1"/>
  <c r="T2165" i="15"/>
  <c r="V2165" i="15" s="1"/>
  <c r="T1905" i="15"/>
  <c r="V1905" i="15" s="1"/>
  <c r="T1579" i="15"/>
  <c r="V1579" i="15" s="1"/>
  <c r="T2239" i="15"/>
  <c r="V2239" i="15" s="1"/>
  <c r="T1735" i="15"/>
  <c r="V1735" i="15" s="1"/>
  <c r="T1612" i="15"/>
  <c r="V1612" i="15" s="1"/>
  <c r="T785" i="15"/>
  <c r="V785" i="15" s="1"/>
  <c r="T1949" i="15"/>
  <c r="V1949" i="15" s="1"/>
  <c r="T2503" i="15"/>
  <c r="V2503" i="15" s="1"/>
  <c r="T803" i="15"/>
  <c r="V803" i="15" s="1"/>
  <c r="T1338" i="15"/>
  <c r="V1338" i="15" s="1"/>
  <c r="T2474" i="15"/>
  <c r="V2474" i="15" s="1"/>
  <c r="T1377" i="15"/>
  <c r="V1377" i="15" s="1"/>
  <c r="T2378" i="15"/>
  <c r="V2378" i="15" s="1"/>
  <c r="T1278" i="15"/>
  <c r="V1278" i="15" s="1"/>
  <c r="T746" i="15"/>
  <c r="V746" i="15" s="1"/>
  <c r="T984" i="15"/>
  <c r="V984" i="15" s="1"/>
  <c r="T1159" i="15"/>
  <c r="V1159" i="15" s="1"/>
  <c r="T733" i="15"/>
  <c r="V733" i="15" s="1"/>
  <c r="T1242" i="15"/>
  <c r="V1242" i="15" s="1"/>
  <c r="T1506" i="15"/>
  <c r="V1506" i="15" s="1"/>
  <c r="T2294" i="15"/>
  <c r="V2294" i="15" s="1"/>
  <c r="T1449" i="15"/>
  <c r="V1449" i="15" s="1"/>
  <c r="T2443" i="15"/>
  <c r="V2443" i="15" s="1"/>
  <c r="T1042" i="15"/>
  <c r="V1042" i="15" s="1"/>
  <c r="T1829" i="15"/>
  <c r="V1829" i="15" s="1"/>
  <c r="T1874" i="15"/>
  <c r="V1874" i="15" s="1"/>
  <c r="T1556" i="15"/>
  <c r="V1556" i="15" s="1"/>
  <c r="T2019" i="15"/>
  <c r="V2019" i="15" s="1"/>
  <c r="T2320" i="15"/>
  <c r="V2320" i="15" s="1"/>
  <c r="T1311" i="15"/>
  <c r="V1311" i="15" s="1"/>
  <c r="T2190" i="15"/>
  <c r="V2190" i="15" s="1"/>
  <c r="T1005" i="15"/>
  <c r="V1005" i="15" s="1"/>
  <c r="T1071" i="15"/>
  <c r="V1071" i="15" s="1"/>
  <c r="T1481" i="15"/>
  <c r="V1481" i="15" s="1"/>
  <c r="T2122" i="15"/>
  <c r="V2122" i="15" s="1"/>
  <c r="T2456" i="15"/>
  <c r="V2456" i="15" s="1"/>
  <c r="T2091" i="15"/>
  <c r="V2091" i="15" s="1"/>
  <c r="T1271" i="15"/>
  <c r="V1271" i="15" s="1"/>
  <c r="T741" i="15"/>
  <c r="V741" i="15" s="1"/>
  <c r="T1334" i="15"/>
  <c r="V1334" i="15" s="1"/>
  <c r="T2316" i="15"/>
  <c r="V2316" i="15" s="1"/>
  <c r="T1262" i="15"/>
  <c r="V1262" i="15" s="1"/>
  <c r="T2232" i="15"/>
  <c r="V2232" i="15" s="1"/>
  <c r="T1480" i="15"/>
  <c r="V1480" i="15" s="1"/>
  <c r="T2055" i="15"/>
  <c r="V2055" i="15" s="1"/>
  <c r="T1121" i="15"/>
  <c r="V1121" i="15" s="1"/>
  <c r="T1548" i="15"/>
  <c r="V1548" i="15" s="1"/>
  <c r="T991" i="15"/>
  <c r="V991" i="15" s="1"/>
  <c r="T997" i="15"/>
  <c r="V997" i="15" s="1"/>
  <c r="T1787" i="15"/>
  <c r="V1787" i="15" s="1"/>
  <c r="T1587" i="15"/>
  <c r="V1587" i="15" s="1"/>
  <c r="T1382" i="15"/>
  <c r="V1382" i="15" s="1"/>
  <c r="T2500" i="15"/>
  <c r="V2500" i="15" s="1"/>
  <c r="T1340" i="15"/>
  <c r="V1340" i="15" s="1"/>
  <c r="T1395" i="15"/>
  <c r="V1395" i="15" s="1"/>
  <c r="T1287" i="15"/>
  <c r="V1287" i="15" s="1"/>
  <c r="T2336" i="15"/>
  <c r="V2336" i="15" s="1"/>
  <c r="T1865" i="15"/>
  <c r="V1865" i="15" s="1"/>
  <c r="T1144" i="15"/>
  <c r="V1144" i="15" s="1"/>
  <c r="T967" i="15"/>
  <c r="V967" i="15" s="1"/>
  <c r="T1710" i="15"/>
  <c r="V1710" i="15" s="1"/>
  <c r="T1603" i="15"/>
  <c r="V1603" i="15" s="1"/>
  <c r="T2007" i="15"/>
  <c r="V2007" i="15" s="1"/>
  <c r="T1661" i="15"/>
  <c r="V1661" i="15" s="1"/>
  <c r="T1409" i="15"/>
  <c r="V1409" i="15" s="1"/>
  <c r="T2485" i="15"/>
  <c r="V2485" i="15" s="1"/>
  <c r="T1819" i="15"/>
  <c r="V1819" i="15" s="1"/>
  <c r="T1610" i="15"/>
  <c r="V1610" i="15" s="1"/>
  <c r="T1316" i="15"/>
  <c r="V1316" i="15" s="1"/>
  <c r="T2414" i="15"/>
  <c r="V2414" i="15" s="1"/>
  <c r="T1585" i="15"/>
  <c r="V1585" i="15" s="1"/>
  <c r="T1430" i="15"/>
  <c r="V1430" i="15" s="1"/>
  <c r="T1496" i="15"/>
  <c r="V1496" i="15" s="1"/>
  <c r="T1569" i="15"/>
  <c r="V1569" i="15" s="1"/>
  <c r="T2081" i="15"/>
  <c r="V2081" i="15" s="1"/>
  <c r="T1274" i="15"/>
  <c r="V1274" i="15" s="1"/>
  <c r="T854" i="15"/>
  <c r="V854" i="15" s="1"/>
  <c r="T1230" i="15"/>
  <c r="V1230" i="15" s="1"/>
  <c r="T1452" i="15"/>
  <c r="V1452" i="15" s="1"/>
  <c r="T2117" i="15"/>
  <c r="V2117" i="15" s="1"/>
  <c r="T1176" i="15"/>
  <c r="V1176" i="15" s="1"/>
  <c r="T1354" i="15"/>
  <c r="V1354" i="15" s="1"/>
  <c r="T1347" i="15"/>
  <c r="V1347" i="15" s="1"/>
  <c r="T1730" i="15"/>
  <c r="V1730" i="15" s="1"/>
  <c r="T759" i="15"/>
  <c r="V759" i="15" s="1"/>
  <c r="T1526" i="15"/>
  <c r="V1526" i="15" s="1"/>
  <c r="T1709" i="15"/>
  <c r="V1709" i="15" s="1"/>
  <c r="T895" i="15"/>
  <c r="V895" i="15" s="1"/>
  <c r="T1654" i="15"/>
  <c r="V1654" i="15" s="1"/>
  <c r="T960" i="15"/>
  <c r="V960" i="15" s="1"/>
  <c r="T1185" i="15"/>
  <c r="V1185" i="15" s="1"/>
  <c r="T1724" i="15"/>
  <c r="V1724" i="15" s="1"/>
  <c r="T2462" i="15"/>
  <c r="V2462" i="15" s="1"/>
  <c r="T2064" i="15"/>
  <c r="V2064" i="15" s="1"/>
  <c r="T1633" i="15"/>
  <c r="V1633" i="15" s="1"/>
  <c r="T1050" i="15"/>
  <c r="V1050" i="15" s="1"/>
  <c r="T1961" i="15"/>
  <c r="V1961" i="15" s="1"/>
  <c r="T839" i="15"/>
  <c r="V839" i="15" s="1"/>
  <c r="T2349" i="15"/>
  <c r="V2349" i="15" s="1"/>
  <c r="T1330" i="15"/>
  <c r="V1330" i="15" s="1"/>
  <c r="T950" i="15"/>
  <c r="V950" i="15" s="1"/>
  <c r="T913" i="15"/>
  <c r="V913" i="15" s="1"/>
  <c r="T2312" i="15"/>
  <c r="V2312" i="15" s="1"/>
  <c r="T1954" i="15"/>
  <c r="V1954" i="15" s="1"/>
  <c r="T2204" i="15"/>
  <c r="V2204" i="15" s="1"/>
  <c r="T2209" i="15"/>
  <c r="V2209" i="15" s="1"/>
  <c r="T1656" i="15"/>
  <c r="V1656" i="15" s="1"/>
  <c r="T1929" i="15"/>
  <c r="V1929" i="15" s="1"/>
  <c r="T1765" i="15"/>
  <c r="V1765" i="15" s="1"/>
  <c r="T1391" i="15"/>
  <c r="V1391" i="15" s="1"/>
  <c r="T1906" i="15"/>
  <c r="V1906" i="15" s="1"/>
  <c r="T723" i="15"/>
  <c r="V723" i="15" s="1"/>
  <c r="T1830" i="15"/>
  <c r="V1830" i="15" s="1"/>
  <c r="T1925" i="15"/>
  <c r="V1925" i="15" s="1"/>
  <c r="T2130" i="15"/>
  <c r="V2130" i="15" s="1"/>
  <c r="T1388" i="15"/>
  <c r="V1388" i="15" s="1"/>
  <c r="T1281" i="15"/>
  <c r="V1281" i="15" s="1"/>
  <c r="T1510" i="15"/>
  <c r="V1510" i="15" s="1"/>
  <c r="T2041" i="15"/>
  <c r="V2041" i="15" s="1"/>
  <c r="T2437" i="15"/>
  <c r="V2437" i="15" s="1"/>
  <c r="T1682" i="15"/>
  <c r="V1682" i="15" s="1"/>
  <c r="T1702" i="15"/>
  <c r="V1702" i="15" s="1"/>
  <c r="T1008" i="15"/>
  <c r="V1008" i="15" s="1"/>
  <c r="T2242" i="15"/>
  <c r="V2242" i="15" s="1"/>
  <c r="T1484" i="15"/>
  <c r="V1484" i="15" s="1"/>
  <c r="T1859" i="15"/>
  <c r="V1859" i="15" s="1"/>
  <c r="T1669" i="15"/>
  <c r="V1669" i="15" s="1"/>
  <c r="T1380" i="15"/>
  <c r="V1380" i="15" s="1"/>
  <c r="T2368" i="15"/>
  <c r="V2368" i="15" s="1"/>
  <c r="T1512" i="15"/>
  <c r="V1512" i="15" s="1"/>
  <c r="T1963" i="15"/>
  <c r="V1963" i="15" s="1"/>
  <c r="T2382" i="15"/>
  <c r="V2382" i="15" s="1"/>
  <c r="T1057" i="15"/>
  <c r="V1057" i="15" s="1"/>
  <c r="T2184" i="15"/>
  <c r="V2184" i="15" s="1"/>
  <c r="T2286" i="15"/>
  <c r="V2286" i="15" s="1"/>
  <c r="T1686" i="15"/>
  <c r="V1686" i="15" s="1"/>
  <c r="T1016" i="15"/>
  <c r="V1016" i="15" s="1"/>
  <c r="T1046" i="15"/>
  <c r="V1046" i="15" s="1"/>
  <c r="T1177" i="15"/>
  <c r="V1177" i="15" s="1"/>
  <c r="T1294" i="15"/>
  <c r="V1294" i="15" s="1"/>
  <c r="T1795" i="15"/>
  <c r="V1795" i="15" s="1"/>
  <c r="T2366" i="15"/>
  <c r="V2366" i="15" s="1"/>
  <c r="T1405" i="15"/>
  <c r="V1405" i="15" s="1"/>
  <c r="T2335" i="15"/>
  <c r="V2335" i="15" s="1"/>
  <c r="T896" i="15"/>
  <c r="V896" i="15" s="1"/>
  <c r="T1215" i="15"/>
  <c r="V1215" i="15" s="1"/>
  <c r="T1187" i="15"/>
  <c r="V1187" i="15" s="1"/>
  <c r="T1807" i="15"/>
  <c r="V1807" i="15" s="1"/>
  <c r="T1485" i="15"/>
  <c r="V1485" i="15" s="1"/>
  <c r="T2310" i="15"/>
  <c r="V2310" i="15" s="1"/>
  <c r="T1594" i="15"/>
  <c r="V1594" i="15" s="1"/>
  <c r="T2113" i="15"/>
  <c r="V2113" i="15" s="1"/>
  <c r="T1835" i="15"/>
  <c r="V1835" i="15" s="1"/>
  <c r="T1565" i="15"/>
  <c r="V1565" i="15" s="1"/>
  <c r="T1957" i="15"/>
  <c r="V1957" i="15" s="1"/>
  <c r="T1302" i="15"/>
  <c r="V1302" i="15" s="1"/>
  <c r="T2185" i="15"/>
  <c r="V2185" i="15" s="1"/>
  <c r="T739" i="15"/>
  <c r="V739" i="15" s="1"/>
  <c r="T2157" i="15"/>
  <c r="V2157" i="15" s="1"/>
  <c r="T1999" i="15"/>
  <c r="V1999" i="15" s="1"/>
  <c r="T1722" i="15"/>
  <c r="V1722" i="15" s="1"/>
  <c r="T2093" i="15"/>
  <c r="V2093" i="15" s="1"/>
  <c r="T922" i="15"/>
  <c r="V922" i="15" s="1"/>
  <c r="T2179" i="15"/>
  <c r="V2179" i="15" s="1"/>
  <c r="T1282" i="15"/>
  <c r="V1282" i="15" s="1"/>
  <c r="T1374" i="15"/>
  <c r="V1374" i="15" s="1"/>
  <c r="T1074" i="15"/>
  <c r="V1074" i="15" s="1"/>
  <c r="T834" i="15"/>
  <c r="V834" i="15" s="1"/>
  <c r="T757" i="15"/>
  <c r="V757" i="15" s="1"/>
  <c r="T2194" i="15"/>
  <c r="V2194" i="15" s="1"/>
  <c r="T979" i="15"/>
  <c r="V979" i="15" s="1"/>
  <c r="T1711" i="15"/>
  <c r="V1711" i="15" s="1"/>
  <c r="T1167" i="15"/>
  <c r="V1167" i="15" s="1"/>
  <c r="T1160" i="15"/>
  <c r="V1160" i="15" s="1"/>
  <c r="T2340" i="15"/>
  <c r="V2340" i="15" s="1"/>
  <c r="T1369" i="15"/>
  <c r="V1369" i="15" s="1"/>
  <c r="T1671" i="15"/>
  <c r="V1671" i="15" s="1"/>
  <c r="T1880" i="15"/>
  <c r="V1880" i="15" s="1"/>
  <c r="T1459" i="15"/>
  <c r="V1459" i="15" s="1"/>
  <c r="T1293" i="15"/>
  <c r="V1293" i="15" s="1"/>
  <c r="T903" i="15"/>
  <c r="V903" i="15" s="1"/>
  <c r="T2333" i="15"/>
  <c r="V2333" i="15" s="1"/>
  <c r="T2203" i="15"/>
  <c r="V2203" i="15" s="1"/>
  <c r="T1328" i="15"/>
  <c r="V1328" i="15" s="1"/>
  <c r="T1296" i="15"/>
  <c r="V1296" i="15" s="1"/>
  <c r="T2046" i="15"/>
  <c r="V2046" i="15" s="1"/>
  <c r="T1873" i="15"/>
  <c r="V1873" i="15" s="1"/>
  <c r="T2441" i="15"/>
  <c r="V2441" i="15" s="1"/>
  <c r="T2011" i="15"/>
  <c r="V2011" i="15" s="1"/>
  <c r="T1889" i="15"/>
  <c r="V1889" i="15" s="1"/>
  <c r="T1212" i="15"/>
  <c r="V1212" i="15" s="1"/>
  <c r="T1772" i="15"/>
  <c r="V1772" i="15" s="1"/>
  <c r="T811" i="15"/>
  <c r="V811" i="15" s="1"/>
  <c r="T1785" i="15"/>
  <c r="V1785" i="15" s="1"/>
  <c r="T1248" i="15"/>
  <c r="V1248" i="15" s="1"/>
  <c r="T2318" i="15"/>
  <c r="V2318" i="15" s="1"/>
  <c r="T2410" i="15"/>
  <c r="V2410" i="15" s="1"/>
  <c r="T1250" i="15"/>
  <c r="V1250" i="15" s="1"/>
  <c r="T1341" i="15"/>
  <c r="V1341" i="15" s="1"/>
  <c r="T1883" i="15"/>
  <c r="V1883" i="15" s="1"/>
  <c r="T866" i="15"/>
  <c r="V866" i="15" s="1"/>
  <c r="T1305" i="15"/>
  <c r="V1305" i="15" s="1"/>
  <c r="T1471" i="15"/>
  <c r="V1471" i="15" s="1"/>
  <c r="T1836" i="15"/>
  <c r="V1836" i="15" s="1"/>
  <c r="T1531" i="15"/>
  <c r="V1531" i="15" s="1"/>
  <c r="T891" i="15"/>
  <c r="V891" i="15" s="1"/>
  <c r="T1926" i="15"/>
  <c r="V1926" i="15" s="1"/>
  <c r="T1934" i="15"/>
  <c r="V1934" i="15" s="1"/>
  <c r="T1437" i="15"/>
  <c r="V1437" i="15" s="1"/>
  <c r="T2486" i="15"/>
  <c r="V2486" i="15" s="1"/>
  <c r="T1143" i="15"/>
  <c r="V1143" i="15" s="1"/>
  <c r="T770" i="15"/>
  <c r="V770" i="15" s="1"/>
  <c r="T2277" i="15"/>
  <c r="V2277" i="15" s="1"/>
  <c r="T1004" i="15"/>
  <c r="V1004" i="15" s="1"/>
  <c r="T767" i="15"/>
  <c r="V767" i="15" s="1"/>
  <c r="T2473" i="15"/>
  <c r="V2473" i="15" s="1"/>
  <c r="T1740" i="15"/>
  <c r="V1740" i="15" s="1"/>
  <c r="T2425" i="15"/>
  <c r="V2425" i="15" s="1"/>
  <c r="T1777" i="15"/>
  <c r="V1777" i="15" s="1"/>
  <c r="T2070" i="15"/>
  <c r="V2070" i="15" s="1"/>
  <c r="T2230" i="15"/>
  <c r="V2230" i="15" s="1"/>
  <c r="T2220" i="15"/>
  <c r="V2220" i="15" s="1"/>
  <c r="T998" i="15"/>
  <c r="V998" i="15" s="1"/>
  <c r="T1082" i="15"/>
  <c r="V1082" i="15" s="1"/>
  <c r="T1081" i="15"/>
  <c r="V1081" i="15" s="1"/>
  <c r="T900" i="15"/>
  <c r="V900" i="15" s="1"/>
  <c r="T2411" i="15"/>
  <c r="V2411" i="15" s="1"/>
  <c r="T2299" i="15"/>
  <c r="V2299" i="15" s="1"/>
  <c r="T827" i="15"/>
  <c r="V827" i="15" s="1"/>
  <c r="T799" i="15"/>
  <c r="V799" i="15" s="1"/>
  <c r="T2347" i="15"/>
  <c r="V2347" i="15" s="1"/>
  <c r="T1402" i="15"/>
  <c r="V1402" i="15" s="1"/>
  <c r="T1076" i="15"/>
  <c r="V1076" i="15" s="1"/>
  <c r="T1381" i="15"/>
  <c r="V1381" i="15" s="1"/>
  <c r="T807" i="15"/>
  <c r="V807" i="15" s="1"/>
  <c r="T2166" i="15"/>
  <c r="V2166" i="15" s="1"/>
  <c r="T2498" i="15"/>
  <c r="V2498" i="15" s="1"/>
  <c r="T1191" i="15"/>
  <c r="V1191" i="15" s="1"/>
  <c r="T1112" i="15"/>
  <c r="V1112" i="15" s="1"/>
  <c r="T875" i="15"/>
  <c r="V875" i="15" s="1"/>
  <c r="T2105" i="15"/>
  <c r="V2105" i="15" s="1"/>
  <c r="T868" i="15"/>
  <c r="V868" i="15" s="1"/>
  <c r="T791" i="15"/>
  <c r="V791" i="15" s="1"/>
  <c r="T1259" i="15"/>
  <c r="V1259" i="15" s="1"/>
  <c r="T928" i="15"/>
  <c r="V928" i="15" s="1"/>
  <c r="T2146" i="15"/>
  <c r="V2146" i="15" s="1"/>
  <c r="T876" i="15"/>
  <c r="V876" i="15" s="1"/>
  <c r="T1174" i="15"/>
  <c r="V1174" i="15" s="1"/>
  <c r="T1429" i="15"/>
  <c r="V1429" i="15" s="1"/>
  <c r="T1749" i="15"/>
  <c r="V1749" i="15" s="1"/>
  <c r="T1418" i="15"/>
  <c r="V1418" i="15" s="1"/>
  <c r="T1321" i="15"/>
  <c r="V1321" i="15" s="1"/>
  <c r="T2086" i="15"/>
  <c r="V2086" i="15" s="1"/>
  <c r="T1593" i="15"/>
  <c r="V1593" i="15" s="1"/>
  <c r="T2435" i="15"/>
  <c r="V2435" i="15" s="1"/>
  <c r="T2029" i="15"/>
  <c r="V2029" i="15" s="1"/>
  <c r="T1469" i="15"/>
  <c r="V1469" i="15" s="1"/>
  <c r="T1745" i="15"/>
  <c r="V1745" i="15" s="1"/>
  <c r="T1079" i="15"/>
  <c r="V1079" i="15" s="1"/>
  <c r="T2460" i="15"/>
  <c r="V2460" i="15" s="1"/>
  <c r="T1717" i="15"/>
  <c r="V1717" i="15" s="1"/>
  <c r="T1504" i="15"/>
  <c r="V1504" i="15" s="1"/>
  <c r="T1984" i="15"/>
  <c r="V1984" i="15" s="1"/>
  <c r="T1509" i="15"/>
  <c r="V1509" i="15" s="1"/>
  <c r="T1522" i="15"/>
  <c r="V1522" i="15" s="1"/>
  <c r="T1009" i="15"/>
  <c r="V1009" i="15" s="1"/>
  <c r="T745" i="15"/>
  <c r="V745" i="15" s="1"/>
  <c r="T1799" i="15"/>
  <c r="V1799" i="15" s="1"/>
  <c r="T738" i="15"/>
  <c r="V738" i="15" s="1"/>
  <c r="T1645" i="15"/>
  <c r="V1645" i="15" s="1"/>
  <c r="T2080" i="15"/>
  <c r="V2080" i="15" s="1"/>
  <c r="T1542" i="15"/>
  <c r="V1542" i="15" s="1"/>
  <c r="T2471" i="15"/>
  <c r="V2471" i="15" s="1"/>
  <c r="T797" i="15"/>
  <c r="V797" i="15" s="1"/>
  <c r="T874" i="15"/>
  <c r="V874" i="15" s="1"/>
  <c r="T1225" i="15"/>
  <c r="V1225" i="15" s="1"/>
  <c r="T956" i="15"/>
  <c r="V956" i="15" s="1"/>
  <c r="T1663" i="15"/>
  <c r="V1663" i="15" s="1"/>
  <c r="T1549" i="15"/>
  <c r="V1549" i="15" s="1"/>
  <c r="T2275" i="15"/>
  <c r="V2275" i="15" s="1"/>
  <c r="T952" i="15"/>
  <c r="V952" i="15" s="1"/>
  <c r="T1487" i="15"/>
  <c r="V1487" i="15" s="1"/>
  <c r="T1653" i="15"/>
  <c r="V1653" i="15" s="1"/>
  <c r="T2402" i="15"/>
  <c r="V2402" i="15" s="1"/>
  <c r="T1712" i="15"/>
  <c r="V1712" i="15" s="1"/>
  <c r="T1362" i="15"/>
  <c r="V1362" i="15" s="1"/>
  <c r="T836" i="15"/>
  <c r="V836" i="15" s="1"/>
  <c r="T2374" i="15"/>
  <c r="V2374" i="15" s="1"/>
  <c r="T2468" i="15"/>
  <c r="V2468" i="15" s="1"/>
  <c r="T2138" i="15"/>
  <c r="V2138" i="15" s="1"/>
  <c r="T1781" i="15"/>
  <c r="V1781" i="15" s="1"/>
  <c r="T1838" i="15"/>
  <c r="V1838" i="15" s="1"/>
  <c r="T732" i="15"/>
  <c r="V732" i="15" s="1"/>
  <c r="T2393" i="15"/>
  <c r="V2393" i="15" s="1"/>
  <c r="T871" i="15"/>
  <c r="V871" i="15" s="1"/>
  <c r="T817" i="15"/>
  <c r="V817" i="15" s="1"/>
  <c r="T781" i="15"/>
  <c r="V781" i="15" s="1"/>
  <c r="T1120" i="15"/>
  <c r="V1120" i="15" s="1"/>
  <c r="T2155" i="15"/>
  <c r="V2155" i="15" s="1"/>
  <c r="T1641" i="15"/>
  <c r="V1641" i="15" s="1"/>
  <c r="T1536" i="15"/>
  <c r="V1536" i="15" s="1"/>
  <c r="T765" i="15"/>
  <c r="V765" i="15" s="1"/>
  <c r="T1375" i="15"/>
  <c r="V1375" i="15" s="1"/>
  <c r="T1252" i="15"/>
  <c r="V1252" i="15" s="1"/>
  <c r="T1317" i="15"/>
  <c r="V1317" i="15" s="1"/>
  <c r="T816" i="15"/>
  <c r="V816" i="15" s="1"/>
  <c r="T1036" i="15"/>
  <c r="V1036" i="15" s="1"/>
  <c r="T2415" i="15"/>
  <c r="V2415" i="15" s="1"/>
  <c r="T1515" i="15"/>
  <c r="V1515" i="15" s="1"/>
  <c r="T1918" i="15"/>
  <c r="V1918" i="15" s="1"/>
  <c r="T2214" i="15"/>
  <c r="V2214" i="15" s="1"/>
  <c r="T787" i="15"/>
  <c r="V787" i="15" s="1"/>
  <c r="T1283" i="15"/>
  <c r="V1283" i="15" s="1"/>
  <c r="T1860" i="15"/>
  <c r="V1860" i="15" s="1"/>
  <c r="T1426" i="15"/>
  <c r="V1426" i="15" s="1"/>
  <c r="T1435" i="15"/>
  <c r="V1435" i="15" s="1"/>
  <c r="T2140" i="15"/>
  <c r="V2140" i="15" s="1"/>
  <c r="T1218" i="15"/>
  <c r="V1218" i="15" s="1"/>
  <c r="T1360" i="15"/>
  <c r="V1360" i="15" s="1"/>
  <c r="T1726" i="15"/>
  <c r="V1726" i="15" s="1"/>
  <c r="T990" i="15"/>
  <c r="V990" i="15" s="1"/>
  <c r="T1842" i="15"/>
  <c r="V1842" i="15" s="1"/>
  <c r="T824" i="15"/>
  <c r="V824" i="15" s="1"/>
  <c r="T1292" i="15"/>
  <c r="V1292" i="15" s="1"/>
  <c r="T2321" i="15"/>
  <c r="V2321" i="15" s="1"/>
  <c r="T1065" i="15"/>
  <c r="V1065" i="15" s="1"/>
  <c r="T1194" i="15"/>
  <c r="V1194" i="15" s="1"/>
  <c r="T1387" i="15"/>
  <c r="V1387" i="15" s="1"/>
  <c r="T2139" i="15"/>
  <c r="V2139" i="15" s="1"/>
  <c r="T1718" i="15"/>
  <c r="V1718" i="15" s="1"/>
  <c r="T1072" i="15"/>
  <c r="V1072" i="15" s="1"/>
  <c r="T1921" i="15"/>
  <c r="V1921" i="15" s="1"/>
  <c r="T1534" i="15"/>
  <c r="V1534" i="15" s="1"/>
  <c r="T1840" i="15"/>
  <c r="V1840" i="15" s="1"/>
  <c r="T2354" i="15"/>
  <c r="V2354" i="15" s="1"/>
  <c r="T2451" i="15"/>
  <c r="V2451" i="15" s="1"/>
  <c r="T1639" i="15"/>
  <c r="V1639" i="15" s="1"/>
  <c r="T1930" i="15"/>
  <c r="V1930" i="15" s="1"/>
  <c r="T1001" i="15"/>
  <c r="V1001" i="15" s="1"/>
  <c r="T1221" i="15"/>
  <c r="V1221" i="15" s="1"/>
  <c r="T742" i="15"/>
  <c r="V742" i="15" s="1"/>
  <c r="T813" i="15"/>
  <c r="V813" i="15" s="1"/>
  <c r="T2506" i="15"/>
  <c r="V2506" i="15" s="1"/>
  <c r="T1940" i="15"/>
  <c r="V1940" i="15" s="1"/>
  <c r="T1002" i="15"/>
  <c r="V1002" i="15" s="1"/>
  <c r="T1801" i="15"/>
  <c r="V1801" i="15" s="1"/>
  <c r="T1125" i="15"/>
  <c r="V1125" i="15" s="1"/>
  <c r="T1782" i="15"/>
  <c r="V1782" i="15" s="1"/>
  <c r="T2199" i="15"/>
  <c r="V2199" i="15" s="1"/>
  <c r="T714" i="15"/>
  <c r="V714" i="15" s="1"/>
  <c r="T1578" i="15"/>
  <c r="V1578" i="15" s="1"/>
  <c r="T2224" i="15"/>
  <c r="V2224" i="15" s="1"/>
  <c r="T1266" i="15"/>
  <c r="V1266" i="15" s="1"/>
  <c r="T2074" i="15"/>
  <c r="V2074" i="15" s="1"/>
  <c r="T958" i="15"/>
  <c r="V958" i="15" s="1"/>
  <c r="T2028" i="15"/>
  <c r="V2028" i="15" s="1"/>
  <c r="T1332" i="15"/>
  <c r="V1332" i="15" s="1"/>
  <c r="T1945" i="15"/>
  <c r="V1945" i="15" s="1"/>
  <c r="T1915" i="15"/>
  <c r="V1915" i="15" s="1"/>
  <c r="T1170" i="15"/>
  <c r="V1170" i="15" s="1"/>
  <c r="T1708" i="15"/>
  <c r="V1708" i="15" s="1"/>
  <c r="T1173" i="15"/>
  <c r="V1173" i="15" s="1"/>
  <c r="T1944" i="15"/>
  <c r="V1944" i="15" s="1"/>
  <c r="T945" i="15"/>
  <c r="V945" i="15" s="1"/>
  <c r="T878" i="15"/>
  <c r="V878" i="15" s="1"/>
  <c r="T2150" i="15"/>
  <c r="V2150" i="15" s="1"/>
  <c r="T1916" i="15"/>
  <c r="V1916" i="15" s="1"/>
  <c r="T1053" i="15"/>
  <c r="V1053" i="15" s="1"/>
  <c r="T2202" i="15"/>
  <c r="V2202" i="15" s="1"/>
  <c r="T1545" i="15"/>
  <c r="V1545" i="15" s="1"/>
  <c r="T881" i="15"/>
  <c r="V881" i="15" s="1"/>
  <c r="T966" i="15"/>
  <c r="V966" i="15" s="1"/>
  <c r="T748" i="15"/>
  <c r="V748" i="15" s="1"/>
  <c r="T2177" i="15"/>
  <c r="V2177" i="15" s="1"/>
  <c r="T1265" i="15"/>
  <c r="V1265" i="15" s="1"/>
  <c r="T1834" i="15"/>
  <c r="V1834" i="15" s="1"/>
  <c r="T2327" i="15"/>
  <c r="V2327" i="15" s="1"/>
  <c r="T1895" i="15"/>
  <c r="V1895" i="15" s="1"/>
  <c r="T2047" i="15"/>
  <c r="V2047" i="15" s="1"/>
  <c r="T2023" i="15"/>
  <c r="V2023" i="15" s="1"/>
  <c r="T2351" i="15"/>
  <c r="V2351" i="15" s="1"/>
  <c r="T1056" i="15"/>
  <c r="V1056" i="15" s="1"/>
  <c r="T1327" i="15"/>
  <c r="V1327" i="15" s="1"/>
  <c r="T1228" i="15"/>
  <c r="V1228" i="15" s="1"/>
  <c r="T2399" i="15"/>
  <c r="V2399" i="15" s="1"/>
  <c r="T1448" i="15"/>
  <c r="V1448" i="15" s="1"/>
  <c r="T2216" i="15"/>
  <c r="V2216" i="15" s="1"/>
  <c r="T1234" i="15"/>
  <c r="V1234" i="15" s="1"/>
  <c r="T1922" i="15"/>
  <c r="V1922" i="15" s="1"/>
  <c r="T775" i="15"/>
  <c r="V775" i="15" s="1"/>
  <c r="T1458" i="15"/>
  <c r="V1458" i="15" s="1"/>
  <c r="T1919" i="15"/>
  <c r="V1919" i="15" s="1"/>
  <c r="T1154" i="15"/>
  <c r="V1154" i="15" s="1"/>
  <c r="T2159" i="15"/>
  <c r="V2159" i="15" s="1"/>
  <c r="T831" i="15"/>
  <c r="V831" i="15" s="1"/>
  <c r="T1857" i="15"/>
  <c r="V1857" i="15" s="1"/>
  <c r="T2071" i="15"/>
  <c r="V2071" i="15" s="1"/>
  <c r="T1761" i="15"/>
  <c r="V1761" i="15" s="1"/>
  <c r="T1911" i="15"/>
  <c r="V1911" i="15" s="1"/>
  <c r="T722" i="15"/>
  <c r="V722" i="15" s="1"/>
  <c r="T1937" i="15"/>
  <c r="V1937" i="15" s="1"/>
  <c r="T1460" i="15"/>
  <c r="V1460" i="15" s="1"/>
  <c r="T1289" i="15"/>
  <c r="V1289" i="15" s="1"/>
  <c r="T2323" i="15"/>
  <c r="V2323" i="15" s="1"/>
  <c r="T2237" i="15"/>
  <c r="V2237" i="15" s="1"/>
  <c r="T1648" i="15"/>
  <c r="V1648" i="15" s="1"/>
  <c r="T1324" i="15"/>
  <c r="V1324" i="15" s="1"/>
  <c r="T1505" i="15"/>
  <c r="V1505" i="15" s="1"/>
  <c r="T1482" i="15"/>
  <c r="V1482" i="15" s="1"/>
  <c r="T1927" i="15"/>
  <c r="V1927" i="15" s="1"/>
  <c r="T804" i="15"/>
  <c r="V804" i="15" s="1"/>
  <c r="T2257" i="15"/>
  <c r="V2257" i="15" s="1"/>
  <c r="T1595" i="15"/>
  <c r="V1595" i="15" s="1"/>
  <c r="T1246" i="15"/>
  <c r="V1246" i="15" s="1"/>
  <c r="T1217" i="15"/>
  <c r="V1217" i="15" s="1"/>
  <c r="T790" i="15"/>
  <c r="V790" i="15" s="1"/>
  <c r="T1351" i="15"/>
  <c r="V1351" i="15" s="1"/>
  <c r="T1662" i="15"/>
  <c r="V1662" i="15" s="1"/>
  <c r="T1987" i="15"/>
  <c r="V1987" i="15" s="1"/>
  <c r="T1251" i="15"/>
  <c r="V1251" i="15" s="1"/>
  <c r="T2128" i="15"/>
  <c r="V2128" i="15" s="1"/>
  <c r="T954" i="15"/>
  <c r="V954" i="15" s="1"/>
  <c r="T865" i="15"/>
  <c r="V865" i="15" s="1"/>
  <c r="T1502" i="15"/>
  <c r="V1502" i="15" s="1"/>
  <c r="T1051" i="15"/>
  <c r="V1051" i="15" s="1"/>
  <c r="T2076" i="15"/>
  <c r="V2076" i="15" s="1"/>
  <c r="T2488" i="15"/>
  <c r="V2488" i="15" s="1"/>
  <c r="T2227" i="15"/>
  <c r="V2227" i="15" s="1"/>
  <c r="T1802" i="15"/>
  <c r="V1802" i="15" s="1"/>
  <c r="T1291" i="15"/>
  <c r="V1291" i="15" s="1"/>
  <c r="T987" i="15"/>
  <c r="V987" i="15" s="1"/>
  <c r="T2092" i="15"/>
  <c r="V2092" i="15" s="1"/>
  <c r="T1997" i="15"/>
  <c r="V1997" i="15" s="1"/>
  <c r="T794" i="15"/>
  <c r="V794" i="15" s="1"/>
  <c r="T1462" i="15"/>
  <c r="V1462" i="15" s="1"/>
  <c r="T2180" i="15"/>
  <c r="V2180" i="15" s="1"/>
  <c r="T1309" i="15"/>
  <c r="V1309" i="15" s="1"/>
  <c r="T1825" i="15"/>
  <c r="V1825" i="15" s="1"/>
  <c r="T1272" i="15"/>
  <c r="V1272" i="15" s="1"/>
  <c r="T1766" i="15"/>
  <c r="V1766" i="15" s="1"/>
  <c r="T782" i="15"/>
  <c r="V782" i="15" s="1"/>
  <c r="T2100" i="15"/>
  <c r="V2100" i="15" s="1"/>
  <c r="T1551" i="15"/>
  <c r="V1551" i="15" s="1"/>
  <c r="T2356" i="15"/>
  <c r="V2356" i="15" s="1"/>
  <c r="T2304" i="15"/>
  <c r="V2304" i="15" s="1"/>
  <c r="T1693" i="15"/>
  <c r="V1693" i="15" s="1"/>
  <c r="T2290" i="15"/>
  <c r="V2290" i="15" s="1"/>
  <c r="T1083" i="15"/>
  <c r="V1083" i="15" s="1"/>
  <c r="T1652" i="15"/>
  <c r="V1652" i="15" s="1"/>
  <c r="T1192" i="15"/>
  <c r="V1192" i="15" s="1"/>
  <c r="T1267" i="15"/>
  <c r="V1267" i="15" s="1"/>
  <c r="T1157" i="15"/>
  <c r="V1157" i="15" s="1"/>
  <c r="T1461" i="15"/>
  <c r="V1461" i="15" s="1"/>
  <c r="T2377" i="15"/>
  <c r="V2377" i="15" s="1"/>
  <c r="T766" i="15"/>
  <c r="V766" i="15" s="1"/>
  <c r="T2172" i="15"/>
  <c r="V2172" i="15" s="1"/>
  <c r="T1816" i="15"/>
  <c r="V1816" i="15" s="1"/>
  <c r="T1236" i="15"/>
  <c r="V1236" i="15" s="1"/>
  <c r="T942" i="15"/>
  <c r="V942" i="15" s="1"/>
  <c r="T2142" i="15"/>
  <c r="V2142" i="15" s="1"/>
  <c r="T2305" i="15"/>
  <c r="V2305" i="15" s="1"/>
  <c r="T2198" i="15"/>
  <c r="V2198" i="15" s="1"/>
  <c r="T731" i="15"/>
  <c r="V731" i="15" s="1"/>
  <c r="T2383" i="15"/>
  <c r="V2383" i="15" s="1"/>
  <c r="T1376" i="15"/>
  <c r="V1376" i="15" s="1"/>
  <c r="T1037" i="15"/>
  <c r="V1037" i="15" s="1"/>
  <c r="T1861" i="15"/>
  <c r="V1861" i="15" s="1"/>
  <c r="T1870" i="15"/>
  <c r="V1870" i="15" s="1"/>
  <c r="T2431" i="15"/>
  <c r="V2431" i="15" s="1"/>
  <c r="T2372" i="15"/>
  <c r="V2372" i="15" s="1"/>
  <c r="T1028" i="15"/>
  <c r="V1028" i="15" s="1"/>
  <c r="T2129" i="15"/>
  <c r="V2129" i="15" s="1"/>
  <c r="T1580" i="15"/>
  <c r="V1580" i="15" s="1"/>
  <c r="T1012" i="15"/>
  <c r="V1012" i="15" s="1"/>
  <c r="T1299" i="15"/>
  <c r="V1299" i="15" s="1"/>
  <c r="T2344" i="15"/>
  <c r="V2344" i="15" s="1"/>
  <c r="T978" i="15"/>
  <c r="V978" i="15" s="1"/>
  <c r="T1628" i="15"/>
  <c r="V1628" i="15" s="1"/>
  <c r="T1780" i="15"/>
  <c r="V1780" i="15" s="1"/>
  <c r="T1300" i="15"/>
  <c r="V1300" i="15" s="1"/>
  <c r="T2513" i="15"/>
  <c r="V2513" i="15" s="1"/>
  <c r="T2463" i="15"/>
  <c r="V2463" i="15" s="1"/>
  <c r="T2228" i="15"/>
  <c r="V2228" i="15" s="1"/>
  <c r="T909" i="15"/>
  <c r="V909" i="15" s="1"/>
  <c r="T1457" i="15"/>
  <c r="V1457" i="15" s="1"/>
  <c r="T2360" i="15"/>
  <c r="V2360" i="15" s="1"/>
  <c r="T1744" i="15"/>
  <c r="V1744" i="15" s="1"/>
  <c r="T2247" i="15"/>
  <c r="V2247" i="15" s="1"/>
  <c r="T1440" i="15"/>
  <c r="V1440" i="15" s="1"/>
  <c r="T2421" i="15"/>
  <c r="V2421" i="15" s="1"/>
  <c r="T1444" i="15"/>
  <c r="V1444" i="15" s="1"/>
  <c r="T1625" i="15"/>
  <c r="V1625" i="15" s="1"/>
  <c r="T1207" i="15"/>
  <c r="V1207" i="15" s="1"/>
  <c r="T753" i="15"/>
  <c r="V753" i="15" s="1"/>
  <c r="T1998" i="15"/>
  <c r="V1998" i="15" s="1"/>
  <c r="T1524" i="15"/>
  <c r="V1524" i="15" s="1"/>
  <c r="T2062" i="15"/>
  <c r="V2062" i="15" s="1"/>
  <c r="T1153" i="15"/>
  <c r="V1153" i="15" s="1"/>
  <c r="T1971" i="15"/>
  <c r="V1971" i="15" s="1"/>
  <c r="T1684" i="15"/>
  <c r="V1684" i="15" s="1"/>
  <c r="T750" i="15"/>
  <c r="V750" i="15" s="1"/>
  <c r="T1421" i="15"/>
  <c r="V1421" i="15" s="1"/>
  <c r="T2311" i="15"/>
  <c r="V2311" i="15" s="1"/>
  <c r="T1155" i="15"/>
  <c r="V1155" i="15" s="1"/>
  <c r="T1725" i="15"/>
  <c r="V1725" i="15" s="1"/>
  <c r="T1901" i="15"/>
  <c r="V1901" i="15" s="1"/>
  <c r="T2110" i="15"/>
  <c r="V2110" i="15" s="1"/>
  <c r="T1890" i="15"/>
  <c r="V1890" i="15" s="1"/>
  <c r="T2442" i="15"/>
  <c r="V2442" i="15" s="1"/>
  <c r="T2337" i="15"/>
  <c r="V2337" i="15" s="1"/>
  <c r="T1659" i="15"/>
  <c r="V1659" i="15" s="1"/>
  <c r="T2043" i="15"/>
  <c r="V2043" i="15" s="1"/>
  <c r="T968" i="15"/>
  <c r="V968" i="15" s="1"/>
  <c r="T1786" i="15"/>
  <c r="V1786" i="15" s="1"/>
  <c r="T1811" i="15"/>
  <c r="V1811" i="15" s="1"/>
  <c r="T2066" i="15"/>
  <c r="V2066" i="15" s="1"/>
  <c r="T2267" i="15"/>
  <c r="V2267" i="15" s="1"/>
  <c r="T1466" i="15"/>
  <c r="V1466" i="15" s="1"/>
  <c r="T2279" i="15"/>
  <c r="V2279" i="15" s="1"/>
  <c r="T852" i="15"/>
  <c r="V852" i="15" s="1"/>
  <c r="T2136" i="15"/>
  <c r="V2136" i="15" s="1"/>
  <c r="T1442" i="15"/>
  <c r="V1442" i="15" s="1"/>
  <c r="T2225" i="15"/>
  <c r="V2225" i="15" s="1"/>
  <c r="T1706" i="15"/>
  <c r="V1706" i="15" s="1"/>
  <c r="T1106" i="15"/>
  <c r="V1106" i="15" s="1"/>
  <c r="T2090" i="15"/>
  <c r="V2090" i="15" s="1"/>
  <c r="T1099" i="15"/>
  <c r="V1099" i="15" s="1"/>
  <c r="T2031" i="15"/>
  <c r="V2031" i="15" s="1"/>
  <c r="T2297" i="15"/>
  <c r="V2297" i="15" s="1"/>
  <c r="T1033" i="15"/>
  <c r="V1033" i="15" s="1"/>
  <c r="T1503" i="15"/>
  <c r="V1503" i="15" s="1"/>
  <c r="T2256" i="15"/>
  <c r="V2256" i="15" s="1"/>
  <c r="T2201" i="15"/>
  <c r="V2201" i="15" s="1"/>
  <c r="T1361" i="15"/>
  <c r="V1361" i="15" s="1"/>
  <c r="T1075" i="15"/>
  <c r="V1075" i="15" s="1"/>
  <c r="T1866" i="15"/>
  <c r="V1866" i="15" s="1"/>
  <c r="T1474" i="15"/>
  <c r="V1474" i="15" s="1"/>
  <c r="T762" i="15"/>
  <c r="V762" i="15" s="1"/>
  <c r="T1104" i="15"/>
  <c r="V1104" i="15" s="1"/>
  <c r="T1477" i="15"/>
  <c r="V1477" i="15" s="1"/>
  <c r="T2315" i="15"/>
  <c r="V2315" i="15" s="1"/>
  <c r="T2164" i="15"/>
  <c r="V2164" i="15" s="1"/>
  <c r="T1135" i="15"/>
  <c r="V1135" i="15" s="1"/>
  <c r="T1323" i="15"/>
  <c r="V1323" i="15" s="1"/>
  <c r="T821" i="15"/>
  <c r="V821" i="15" s="1"/>
  <c r="T2032" i="15"/>
  <c r="V2032" i="15" s="1"/>
  <c r="T2121" i="15"/>
  <c r="V2121" i="15" s="1"/>
  <c r="T1401" i="15"/>
  <c r="V1401" i="15" s="1"/>
  <c r="T1290" i="15"/>
  <c r="V1290" i="15" s="1"/>
  <c r="T1280" i="15"/>
  <c r="V1280" i="15" s="1"/>
  <c r="T1746" i="15"/>
  <c r="V1746" i="15" s="1"/>
  <c r="T1820" i="15"/>
  <c r="V1820" i="15" s="1"/>
  <c r="T2231" i="15"/>
  <c r="V2231" i="15" s="1"/>
  <c r="T1839" i="15"/>
  <c r="V1839" i="15" s="1"/>
  <c r="T2413" i="15"/>
  <c r="V2413" i="15" s="1"/>
  <c r="T1345" i="15"/>
  <c r="V1345" i="15" s="1"/>
  <c r="T1808" i="15"/>
  <c r="V1808" i="15" s="1"/>
  <c r="T1399" i="15"/>
  <c r="V1399" i="15" s="1"/>
  <c r="T1837" i="15"/>
  <c r="V1837" i="15" s="1"/>
  <c r="T1513" i="15"/>
  <c r="V1513" i="15" s="1"/>
  <c r="T2069" i="15"/>
  <c r="V2069" i="15" s="1"/>
  <c r="T1637" i="15"/>
  <c r="V1637" i="15" s="1"/>
  <c r="T1769" i="15"/>
  <c r="V1769" i="15" s="1"/>
  <c r="T800" i="15"/>
  <c r="V800" i="15" s="1"/>
  <c r="T1113" i="15"/>
  <c r="V1113" i="15" s="1"/>
  <c r="T883" i="15"/>
  <c r="V883" i="15" s="1"/>
  <c r="T1456" i="15"/>
  <c r="V1456" i="15" s="1"/>
  <c r="T1403" i="15"/>
  <c r="V1403" i="15" s="1"/>
  <c r="T2487" i="15"/>
  <c r="V2487" i="15" s="1"/>
  <c r="T2200" i="15"/>
  <c r="V2200" i="15" s="1"/>
  <c r="T2025" i="15"/>
  <c r="V2025" i="15" s="1"/>
  <c r="T2355" i="15"/>
  <c r="V2355" i="15" s="1"/>
  <c r="T1030" i="15"/>
  <c r="V1030" i="15" s="1"/>
  <c r="T1759" i="15"/>
  <c r="V1759" i="15" s="1"/>
  <c r="T1100" i="15"/>
  <c r="V1100" i="15" s="1"/>
  <c r="T2274" i="15"/>
  <c r="V2274" i="15" s="1"/>
  <c r="T1400" i="15"/>
  <c r="V1400" i="15" s="1"/>
  <c r="T893" i="15"/>
  <c r="V893" i="15" s="1"/>
  <c r="T2050" i="15"/>
  <c r="V2050" i="15" s="1"/>
  <c r="T2042" i="15"/>
  <c r="V2042" i="15" s="1"/>
  <c r="T2510" i="15"/>
  <c r="V2510" i="15" s="1"/>
  <c r="T2217" i="15"/>
  <c r="V2217" i="15" s="1"/>
  <c r="T1151" i="15"/>
  <c r="V1151" i="15" s="1"/>
  <c r="T845" i="15"/>
  <c r="V845" i="15" s="1"/>
  <c r="T2168" i="15"/>
  <c r="V2168" i="15" s="1"/>
  <c r="T1465" i="15"/>
  <c r="V1465" i="15" s="1"/>
  <c r="T2094" i="15"/>
  <c r="V2094" i="15" s="1"/>
  <c r="T1832" i="15"/>
  <c r="V1832" i="15" s="1"/>
  <c r="T2433" i="15"/>
  <c r="V2433" i="15" s="1"/>
  <c r="T727" i="15"/>
  <c r="V727" i="15" s="1"/>
  <c r="T1494" i="15"/>
  <c r="V1494" i="15" s="1"/>
  <c r="T1455" i="15"/>
  <c r="V1455" i="15" s="1"/>
  <c r="T1256" i="15"/>
  <c r="V1256" i="15" s="1"/>
  <c r="T898" i="15"/>
  <c r="V898" i="15" s="1"/>
  <c r="T1893" i="15"/>
  <c r="V1893" i="15" s="1"/>
  <c r="T1314" i="15"/>
  <c r="V1314" i="15" s="1"/>
  <c r="T2489" i="15"/>
  <c r="V2489" i="15" s="1"/>
  <c r="T2151" i="15"/>
  <c r="V2151" i="15" s="1"/>
  <c r="T1108" i="15"/>
  <c r="V1108" i="15" s="1"/>
  <c r="T1833" i="15"/>
  <c r="V1833" i="15" s="1"/>
  <c r="T2235" i="15"/>
  <c r="V2235" i="15" s="1"/>
  <c r="T751" i="15"/>
  <c r="V751" i="15" s="1"/>
  <c r="T1105" i="15"/>
  <c r="V1105" i="15" s="1"/>
  <c r="T2162" i="15"/>
  <c r="V2162" i="15" s="1"/>
  <c r="T812" i="15"/>
  <c r="V812" i="15" s="1"/>
  <c r="T888" i="15"/>
  <c r="V888" i="15" s="1"/>
  <c r="T1691" i="15"/>
  <c r="V1691" i="15" s="1"/>
  <c r="T1102" i="15"/>
  <c r="V1102" i="15" s="1"/>
  <c r="T2427" i="15"/>
  <c r="V2427" i="15" s="1"/>
  <c r="T763" i="15"/>
  <c r="V763" i="15" s="1"/>
  <c r="T2131" i="15"/>
  <c r="V2131" i="15" s="1"/>
  <c r="T2262" i="15"/>
  <c r="V2262" i="15" s="1"/>
  <c r="T1920" i="15"/>
  <c r="V1920" i="15" s="1"/>
  <c r="T1453" i="15"/>
  <c r="V1453" i="15" s="1"/>
  <c r="T1493" i="15"/>
  <c r="V1493" i="15" s="1"/>
  <c r="T932" i="15"/>
  <c r="V932" i="15" s="1"/>
  <c r="T976" i="15"/>
  <c r="V976" i="15" s="1"/>
  <c r="T1872" i="15"/>
  <c r="V1872" i="15" s="1"/>
  <c r="T2381" i="15"/>
  <c r="V2381" i="15" s="1"/>
  <c r="T755" i="15"/>
  <c r="V755" i="15" s="1"/>
  <c r="T2251" i="15"/>
  <c r="V2251" i="15" s="1"/>
  <c r="T1979" i="15"/>
  <c r="V1979" i="15" s="1"/>
  <c r="T830" i="15"/>
  <c r="V830" i="15" s="1"/>
  <c r="T975" i="15"/>
  <c r="V975" i="15" s="1"/>
  <c r="T953" i="15"/>
  <c r="V953" i="15" s="1"/>
  <c r="T1276" i="15"/>
  <c r="V1276" i="15" s="1"/>
  <c r="T740" i="15"/>
  <c r="V740" i="15" s="1"/>
  <c r="T973" i="15"/>
  <c r="V973" i="15" s="1"/>
  <c r="T1715" i="15"/>
  <c r="V1715" i="15" s="1"/>
  <c r="T2343" i="15"/>
  <c r="V2343" i="15" s="1"/>
  <c r="T1953" i="15"/>
  <c r="V1953" i="15" s="1"/>
  <c r="T2317" i="15"/>
  <c r="V2317" i="15" s="1"/>
  <c r="T940" i="15"/>
  <c r="V940" i="15" s="1"/>
  <c r="T1150" i="15"/>
  <c r="V1150" i="15" s="1"/>
  <c r="T1562" i="15"/>
  <c r="V1562" i="15" s="1"/>
  <c r="T1619" i="15"/>
  <c r="V1619" i="15" s="1"/>
  <c r="T899" i="15"/>
  <c r="V899" i="15" s="1"/>
  <c r="T1516" i="15"/>
  <c r="V1516" i="15" s="1"/>
  <c r="T736" i="15"/>
  <c r="V736" i="15" s="1"/>
  <c r="T1254" i="15"/>
  <c r="V1254" i="15" s="1"/>
  <c r="T892" i="15"/>
  <c r="V892" i="15" s="1"/>
  <c r="T1776" i="15"/>
  <c r="V1776" i="15" s="1"/>
  <c r="T1034" i="15"/>
  <c r="V1034" i="15" s="1"/>
  <c r="T2391" i="15"/>
  <c r="V2391" i="15" s="1"/>
  <c r="T1383" i="15"/>
  <c r="V1383" i="15" s="1"/>
  <c r="T2280" i="15"/>
  <c r="V2280" i="15" s="1"/>
  <c r="T1427" i="15"/>
  <c r="V1427" i="15" s="1"/>
  <c r="T1774" i="15"/>
  <c r="V1774" i="15" s="1"/>
  <c r="T1119" i="15"/>
  <c r="V1119" i="15" s="1"/>
  <c r="T1397" i="15"/>
  <c r="V1397" i="15" s="1"/>
  <c r="T1881" i="15"/>
  <c r="V1881" i="15" s="1"/>
  <c r="T1623" i="15"/>
  <c r="V1623" i="15" s="1"/>
  <c r="T1007" i="15"/>
  <c r="V1007" i="15" s="1"/>
  <c r="T910" i="15"/>
  <c r="V910" i="15" s="1"/>
  <c r="T1249" i="15"/>
  <c r="V1249" i="15" s="1"/>
  <c r="T2012" i="15"/>
  <c r="V2012" i="15" s="1"/>
  <c r="T1232" i="15"/>
  <c r="V1232" i="15" s="1"/>
  <c r="T1685" i="15"/>
  <c r="V1685" i="15" s="1"/>
  <c r="T1908" i="15"/>
  <c r="V1908" i="15" s="1"/>
  <c r="T1601" i="15"/>
  <c r="V1601" i="15" s="1"/>
  <c r="T829" i="15"/>
  <c r="V829" i="15" s="1"/>
  <c r="T2326" i="15"/>
  <c r="V2326" i="15" s="1"/>
  <c r="T1209" i="15"/>
  <c r="V1209" i="15" s="1"/>
  <c r="T1976" i="15"/>
  <c r="V1976" i="15" s="1"/>
  <c r="T1900" i="15"/>
  <c r="V1900" i="15" s="1"/>
  <c r="T873" i="15"/>
  <c r="V873" i="15" s="1"/>
  <c r="T1386" i="15"/>
  <c r="V1386" i="15" s="1"/>
  <c r="T1062" i="15"/>
  <c r="V1062" i="15" s="1"/>
  <c r="T1561" i="15"/>
  <c r="V1561" i="15" s="1"/>
  <c r="T985" i="15"/>
  <c r="V985" i="15" s="1"/>
  <c r="T861" i="15"/>
  <c r="V861" i="15" s="1"/>
  <c r="T1186" i="15"/>
  <c r="V1186" i="15" s="1"/>
  <c r="T1507" i="15"/>
  <c r="V1507" i="15" s="1"/>
  <c r="T1027" i="15"/>
  <c r="V1027" i="15" s="1"/>
  <c r="T1626" i="15"/>
  <c r="V1626" i="15" s="1"/>
  <c r="T1384" i="15"/>
  <c r="V1384" i="15" s="1"/>
  <c r="T2002" i="15"/>
  <c r="V2002" i="15" s="1"/>
  <c r="T872" i="15"/>
  <c r="V872" i="15" s="1"/>
  <c r="T2403" i="15"/>
  <c r="V2403" i="15" s="1"/>
  <c r="T1298" i="15"/>
  <c r="V1298" i="15" s="1"/>
  <c r="T2003" i="15"/>
  <c r="V2003" i="15" s="1"/>
  <c r="T2192" i="15"/>
  <c r="V2192" i="15" s="1"/>
  <c r="T2492" i="15"/>
  <c r="V2492" i="15" s="1"/>
  <c r="T725" i="15"/>
  <c r="V725" i="15" s="1"/>
  <c r="T2319" i="15"/>
  <c r="V2319" i="15" s="1"/>
  <c r="T2118" i="15"/>
  <c r="V2118" i="15" s="1"/>
  <c r="T1955" i="15"/>
  <c r="V1955" i="15" s="1"/>
  <c r="T2418" i="15"/>
  <c r="V2418" i="15" s="1"/>
  <c r="T1303" i="15"/>
  <c r="V1303" i="15" s="1"/>
  <c r="T2098" i="15"/>
  <c r="V2098" i="15" s="1"/>
  <c r="T1164" i="15"/>
  <c r="V1164" i="15" s="1"/>
  <c r="T2288" i="15"/>
  <c r="V2288" i="15" s="1"/>
  <c r="T2440" i="15"/>
  <c r="V2440" i="15" s="1"/>
  <c r="T1897" i="15"/>
  <c r="V1897" i="15" s="1"/>
  <c r="T1978" i="15"/>
  <c r="V1978" i="15" s="1"/>
  <c r="T1679" i="15"/>
  <c r="V1679" i="15" s="1"/>
  <c r="T1137" i="15"/>
  <c r="V1137" i="15" s="1"/>
  <c r="T1307" i="15"/>
  <c r="V1307" i="15" s="1"/>
  <c r="T1674" i="15"/>
  <c r="V1674" i="15" s="1"/>
  <c r="T776" i="15"/>
  <c r="V776" i="15" s="1"/>
  <c r="T737" i="15"/>
  <c r="V737" i="15" s="1"/>
  <c r="T726" i="15"/>
  <c r="V726" i="15" s="1"/>
  <c r="T1152" i="15"/>
  <c r="V1152" i="15" s="1"/>
  <c r="T1363" i="15"/>
  <c r="V1363" i="15" s="1"/>
  <c r="T1907" i="15"/>
  <c r="V1907" i="15" s="1"/>
  <c r="T2187" i="15"/>
  <c r="V2187" i="15" s="1"/>
  <c r="T2053" i="15"/>
  <c r="V2053" i="15" s="1"/>
  <c r="T2314" i="15"/>
  <c r="V2314" i="15" s="1"/>
  <c r="T1134" i="15"/>
  <c r="V1134" i="15" s="1"/>
  <c r="T1029" i="15"/>
  <c r="V1029" i="15" s="1"/>
  <c r="T1090" i="15"/>
  <c r="V1090" i="15" s="1"/>
  <c r="T1814" i="15"/>
  <c r="V1814" i="15" s="1"/>
  <c r="T1491" i="15"/>
  <c r="V1491" i="15" s="1"/>
  <c r="T1678" i="15"/>
  <c r="V1678" i="15" s="1"/>
  <c r="T2341" i="15"/>
  <c r="V2341" i="15" s="1"/>
  <c r="T1960" i="15"/>
  <c r="V1960" i="15" s="1"/>
  <c r="T2221" i="15"/>
  <c r="V2221" i="15" s="1"/>
  <c r="T735" i="15"/>
  <c r="V735" i="15" s="1"/>
  <c r="T1968" i="15"/>
  <c r="V1968" i="15" s="1"/>
  <c r="T2219" i="15"/>
  <c r="V2219" i="15" s="1"/>
  <c r="T2465" i="15"/>
  <c r="V2465" i="15" s="1"/>
  <c r="T1647" i="15"/>
  <c r="V1647" i="15" s="1"/>
  <c r="T2325" i="15"/>
  <c r="V2325" i="15" s="1"/>
  <c r="T850" i="15"/>
  <c r="V850" i="15" s="1"/>
  <c r="T1024" i="15"/>
  <c r="V1024" i="15" s="1"/>
  <c r="T877" i="15"/>
  <c r="V877" i="15" s="1"/>
  <c r="T838" i="15"/>
  <c r="V838" i="15" s="1"/>
  <c r="T2158" i="15"/>
  <c r="V2158" i="15" s="1"/>
  <c r="T832" i="15"/>
  <c r="V832" i="15" s="1"/>
  <c r="T1902" i="15"/>
  <c r="V1902" i="15" s="1"/>
  <c r="T1815" i="15"/>
  <c r="V1815" i="15" s="1"/>
  <c r="T2104" i="15"/>
  <c r="V2104" i="15" s="1"/>
  <c r="T837" i="15"/>
  <c r="V837" i="15" s="1"/>
  <c r="T798" i="15"/>
  <c r="V798" i="15" s="1"/>
  <c r="T1013" i="15"/>
  <c r="V1013" i="15" s="1"/>
  <c r="T1882" i="15"/>
  <c r="V1882" i="15" s="1"/>
  <c r="T2244" i="15"/>
  <c r="V2244" i="15" s="1"/>
  <c r="T1634" i="15"/>
  <c r="V1634" i="15" s="1"/>
  <c r="T894" i="15"/>
  <c r="V894" i="15" s="1"/>
  <c r="T1624" i="15"/>
  <c r="V1624" i="15" s="1"/>
  <c r="T1066" i="15"/>
  <c r="V1066" i="15" s="1"/>
  <c r="T927" i="15"/>
  <c r="V927" i="15" s="1"/>
  <c r="T1130" i="15"/>
  <c r="V1130" i="15" s="1"/>
  <c r="T1488" i="15"/>
  <c r="V1488" i="15" s="1"/>
  <c r="T2397" i="15"/>
  <c r="V2397" i="15" s="1"/>
  <c r="T1607" i="15"/>
  <c r="V1607" i="15" s="1"/>
  <c r="T918" i="15"/>
  <c r="V918" i="15" s="1"/>
  <c r="T2212" i="15"/>
  <c r="V2212" i="15" s="1"/>
  <c r="T2345" i="15"/>
  <c r="V2345" i="15" s="1"/>
  <c r="T1433" i="15"/>
  <c r="V1433" i="15" s="1"/>
  <c r="T1972" i="15"/>
  <c r="V1972" i="15" s="1"/>
  <c r="T2261" i="15"/>
  <c r="V2261" i="15" s="1"/>
  <c r="T1422" i="15"/>
  <c r="V1422" i="15" s="1"/>
  <c r="T2026" i="15"/>
  <c r="V2026" i="15" s="1"/>
  <c r="T2021" i="15"/>
  <c r="V2021" i="15" s="1"/>
  <c r="T1588" i="15"/>
  <c r="V1588" i="15" s="1"/>
  <c r="T1410" i="15"/>
  <c r="V1410" i="15" s="1"/>
  <c r="T1697" i="15"/>
  <c r="V1697" i="15" s="1"/>
  <c r="T1147" i="15"/>
  <c r="V1147" i="15" s="1"/>
  <c r="T1887" i="15"/>
  <c r="V1887" i="15" s="1"/>
  <c r="T1848" i="15"/>
  <c r="V1848" i="15" s="1"/>
  <c r="T2313" i="15"/>
  <c r="V2313" i="15" s="1"/>
  <c r="T2380" i="15"/>
  <c r="V2380" i="15" s="1"/>
  <c r="T2246" i="15"/>
  <c r="V2246" i="15" s="1"/>
  <c r="T1768" i="15"/>
  <c r="V1768" i="15" s="1"/>
  <c r="T1304" i="15"/>
  <c r="V1304" i="15" s="1"/>
  <c r="T2455" i="15"/>
  <c r="V2455" i="15" s="1"/>
  <c r="T1751" i="15"/>
  <c r="V1751" i="15" s="1"/>
  <c r="T2329" i="15"/>
  <c r="V2329" i="15" s="1"/>
  <c r="T1806" i="15"/>
  <c r="V1806" i="15" s="1"/>
  <c r="T1043" i="15"/>
  <c r="V1043" i="15" s="1"/>
  <c r="T2385" i="15"/>
  <c r="V2385" i="15" s="1"/>
  <c r="T2143" i="15"/>
  <c r="V2143" i="15" s="1"/>
  <c r="T1539" i="15"/>
  <c r="V1539" i="15" s="1"/>
  <c r="T1273" i="15"/>
  <c r="V1273" i="15" s="1"/>
  <c r="T1804" i="15"/>
  <c r="V1804" i="15" s="1"/>
  <c r="T2170" i="15"/>
  <c r="V2170" i="15" s="1"/>
  <c r="T934" i="15"/>
  <c r="V934" i="15" s="1"/>
  <c r="T1566" i="15"/>
  <c r="V1566" i="15" s="1"/>
  <c r="T1771" i="15"/>
  <c r="V1771" i="15" s="1"/>
  <c r="T1714" i="15"/>
  <c r="V1714" i="15" s="1"/>
  <c r="T1031" i="15"/>
  <c r="V1031" i="15" s="1"/>
  <c r="T1295" i="15"/>
  <c r="V1295" i="15" s="1"/>
  <c r="T1831" i="15"/>
  <c r="V1831" i="15" s="1"/>
  <c r="T1563" i="15"/>
  <c r="V1563" i="15" s="1"/>
  <c r="T1208" i="15"/>
  <c r="V1208" i="15" s="1"/>
  <c r="T2270" i="15"/>
  <c r="V2270" i="15" s="1"/>
  <c r="T2260" i="15"/>
  <c r="V2260" i="15" s="1"/>
  <c r="T1546" i="15"/>
  <c r="V1546" i="15" s="1"/>
  <c r="T2013" i="15"/>
  <c r="V2013" i="15" s="1"/>
  <c r="T1527" i="15"/>
  <c r="V1527" i="15" s="1"/>
  <c r="T1244" i="15"/>
  <c r="V1244" i="15" s="1"/>
  <c r="T1432" i="15"/>
  <c r="V1432" i="15" s="1"/>
  <c r="T1210" i="15"/>
  <c r="V1210" i="15" s="1"/>
  <c r="T2509" i="15"/>
  <c r="V2509" i="15" s="1"/>
  <c r="T825" i="15"/>
  <c r="V825" i="15" s="1"/>
  <c r="T2507" i="15"/>
  <c r="V2507" i="15" s="1"/>
  <c r="T828" i="15"/>
  <c r="V828" i="15" s="1"/>
  <c r="T2061" i="15"/>
  <c r="V2061" i="15" s="1"/>
  <c r="T729" i="15"/>
  <c r="V729" i="15" s="1"/>
  <c r="T905" i="15"/>
  <c r="V905" i="15" s="1"/>
  <c r="T1985" i="15"/>
  <c r="V1985" i="15" s="1"/>
  <c r="T1519" i="15"/>
  <c r="V1519" i="15" s="1"/>
  <c r="T2461" i="15"/>
  <c r="V2461" i="15" s="1"/>
  <c r="T2181" i="15"/>
  <c r="V2181" i="15" s="1"/>
  <c r="T1122" i="15"/>
  <c r="V1122" i="15" s="1"/>
  <c r="T1851" i="15"/>
  <c r="V1851" i="15" s="1"/>
  <c r="T2250" i="15"/>
  <c r="V2250" i="15" s="1"/>
  <c r="T2123" i="15"/>
  <c r="V2123" i="15" s="1"/>
  <c r="T1346" i="15"/>
  <c r="V1346" i="15" s="1"/>
  <c r="T1618" i="15"/>
  <c r="V1618" i="15" s="1"/>
  <c r="T2494" i="15"/>
  <c r="V2494" i="15" s="1"/>
  <c r="T1349" i="15"/>
  <c r="V1349" i="15" s="1"/>
  <c r="T2508" i="15"/>
  <c r="V2508" i="15" s="1"/>
  <c r="T1109" i="15"/>
  <c r="V1109" i="15" s="1"/>
  <c r="T867" i="15"/>
  <c r="V867" i="15" s="1"/>
  <c r="T818" i="15"/>
  <c r="V818" i="15" s="1"/>
  <c r="T764" i="15"/>
  <c r="V764" i="15" s="1"/>
  <c r="T2432" i="15"/>
  <c r="V2432" i="15" s="1"/>
  <c r="T1501" i="15"/>
  <c r="V1501" i="15" s="1"/>
  <c r="T1728" i="15"/>
  <c r="V1728" i="15" s="1"/>
  <c r="T2445" i="15"/>
  <c r="V2445" i="15" s="1"/>
  <c r="T833" i="15"/>
  <c r="V833" i="15" s="1"/>
  <c r="T2154" i="15"/>
  <c r="V2154" i="15" s="1"/>
  <c r="T951" i="15"/>
  <c r="V951" i="15" s="1"/>
  <c r="T1048" i="15"/>
  <c r="V1048" i="15" s="1"/>
  <c r="T1821" i="15"/>
  <c r="V1821" i="15" s="1"/>
  <c r="T2454" i="15"/>
  <c r="V2454" i="15" s="1"/>
  <c r="T2169" i="15"/>
  <c r="V2169" i="15" s="1"/>
  <c r="T2271" i="15"/>
  <c r="V2271" i="15" s="1"/>
  <c r="T2137" i="15"/>
  <c r="V2137" i="15" s="1"/>
  <c r="T1672" i="15"/>
  <c r="V1672" i="15" s="1"/>
  <c r="T1182" i="15"/>
  <c r="V1182" i="15" s="1"/>
  <c r="T1333" i="15"/>
  <c r="V1333" i="15" s="1"/>
  <c r="T2477" i="15"/>
  <c r="V2477" i="15" s="1"/>
  <c r="T1379" i="15"/>
  <c r="V1379" i="15" s="1"/>
  <c r="T1967" i="15"/>
  <c r="V1967" i="15" s="1"/>
  <c r="T1959" i="15"/>
  <c r="V1959" i="15" s="1"/>
  <c r="T1064" i="15"/>
  <c r="V1064" i="15" s="1"/>
  <c r="T1165" i="15"/>
  <c r="V1165" i="15" s="1"/>
  <c r="T1948" i="15"/>
  <c r="V1948" i="15" s="1"/>
  <c r="T2063" i="15"/>
  <c r="V2063" i="15" s="1"/>
  <c r="T1269" i="15"/>
  <c r="V1269" i="15" s="1"/>
  <c r="T2008" i="15"/>
  <c r="V2008" i="15" s="1"/>
  <c r="T935" i="15"/>
  <c r="V935" i="15" s="1"/>
  <c r="T1288" i="15"/>
  <c r="V1288" i="15" s="1"/>
  <c r="T2068" i="15"/>
  <c r="V2068" i="15" s="1"/>
  <c r="T2015" i="15"/>
  <c r="V2015" i="15" s="1"/>
  <c r="T1677" i="15"/>
  <c r="V1677" i="15" s="1"/>
  <c r="T947" i="15"/>
  <c r="V947" i="15" s="1"/>
  <c r="T2144" i="15"/>
  <c r="V2144" i="15" s="1"/>
  <c r="T835" i="15"/>
  <c r="V835" i="15" s="1"/>
  <c r="T879" i="15"/>
  <c r="V879" i="15" s="1"/>
  <c r="T2207" i="15"/>
  <c r="V2207" i="15" s="1"/>
  <c r="T1003" i="15"/>
  <c r="V1003" i="15" s="1"/>
  <c r="T2362" i="15"/>
  <c r="V2362" i="15" s="1"/>
  <c r="T2161" i="15"/>
  <c r="V2161" i="15" s="1"/>
  <c r="T884" i="15"/>
  <c r="V884" i="15" s="1"/>
  <c r="T2285" i="15"/>
  <c r="V2285" i="15" s="1"/>
  <c r="T925" i="15"/>
  <c r="V925" i="15" s="1"/>
  <c r="T1611" i="15"/>
  <c r="V1611" i="15" s="1"/>
  <c r="T1796" i="15"/>
  <c r="V1796" i="15" s="1"/>
  <c r="T887" i="15"/>
  <c r="V887" i="15" s="1"/>
  <c r="T2298" i="15"/>
  <c r="V2298" i="15" s="1"/>
  <c r="T1555" i="15"/>
  <c r="V1555" i="15" s="1"/>
  <c r="T719" i="15"/>
  <c r="V719" i="15" s="1"/>
  <c r="T842" i="15"/>
  <c r="V842" i="15" s="1"/>
  <c r="T1621" i="15"/>
  <c r="V1621" i="15" s="1"/>
  <c r="T1864" i="15"/>
  <c r="V1864" i="15" s="1"/>
  <c r="T1068" i="15"/>
  <c r="V1068" i="15" s="1"/>
  <c r="T1247" i="15"/>
  <c r="V1247" i="15" s="1"/>
  <c r="T2236" i="15"/>
  <c r="V2236" i="15" s="1"/>
  <c r="T1390" i="15"/>
  <c r="V1390" i="15" s="1"/>
  <c r="T1980" i="15"/>
  <c r="V1980" i="15" s="1"/>
  <c r="T1045" i="15"/>
  <c r="V1045" i="15" s="1"/>
  <c r="T1216" i="15"/>
  <c r="V1216" i="15" s="1"/>
  <c r="T1572" i="15"/>
  <c r="V1572" i="15" s="1"/>
  <c r="T1078" i="15"/>
  <c r="V1078" i="15" s="1"/>
  <c r="T2087" i="15"/>
  <c r="V2087" i="15" s="1"/>
  <c r="T1828" i="15"/>
  <c r="V1828" i="15" s="1"/>
  <c r="T1171" i="15"/>
  <c r="V1171" i="15" s="1"/>
  <c r="T1547" i="15"/>
  <c r="V1547" i="15" s="1"/>
  <c r="T2058" i="15"/>
  <c r="V2058" i="15" s="1"/>
  <c r="T1950" i="15"/>
  <c r="V1950" i="15" s="1"/>
  <c r="T948" i="15"/>
  <c r="V948" i="15" s="1"/>
  <c r="T1651" i="15"/>
  <c r="V1651" i="15" s="1"/>
  <c r="T2018" i="15"/>
  <c r="V2018" i="15" s="1"/>
  <c r="T1200" i="15"/>
  <c r="V1200" i="15" s="1"/>
  <c r="T1202" i="15"/>
  <c r="V1202" i="15" s="1"/>
  <c r="T1521" i="15"/>
  <c r="V1521" i="15" s="1"/>
  <c r="T1446" i="15"/>
  <c r="V1446" i="15" s="1"/>
  <c r="T1543" i="15"/>
  <c r="V1543" i="15" s="1"/>
  <c r="T2099" i="15"/>
  <c r="V2099" i="15" s="1"/>
  <c r="T1428" i="15"/>
  <c r="V1428" i="15" s="1"/>
  <c r="T1827" i="15"/>
  <c r="V1827" i="15" s="1"/>
  <c r="T1737" i="15"/>
  <c r="V1737" i="15" s="1"/>
  <c r="T920" i="15"/>
  <c r="V920" i="15" s="1"/>
  <c r="T1146" i="15"/>
  <c r="V1146" i="15" s="1"/>
  <c r="T1958" i="15"/>
  <c r="V1958" i="15" s="1"/>
  <c r="T1581" i="15"/>
  <c r="V1581" i="15" s="1"/>
  <c r="T1179" i="15"/>
  <c r="V1179" i="15" s="1"/>
  <c r="T1753" i="15"/>
  <c r="V1753" i="15" s="1"/>
  <c r="T2476" i="15"/>
  <c r="V2476" i="15" s="1"/>
  <c r="T2346" i="15"/>
  <c r="V2346" i="15" s="1"/>
  <c r="T930" i="15"/>
  <c r="V930" i="15" s="1"/>
  <c r="T1964" i="15"/>
  <c r="V1964" i="15" s="1"/>
  <c r="T1060" i="15"/>
  <c r="V1060" i="15" s="1"/>
  <c r="T1567" i="15"/>
  <c r="V1567" i="15" s="1"/>
  <c r="T1991" i="15"/>
  <c r="V1991" i="15" s="1"/>
  <c r="T1703" i="15"/>
  <c r="V1703" i="15" s="1"/>
  <c r="T1738" i="15"/>
  <c r="V1738" i="15" s="1"/>
  <c r="T1681" i="15"/>
  <c r="V1681" i="15" s="1"/>
  <c r="T1630" i="15"/>
  <c r="V1630" i="15" s="1"/>
  <c r="T1791" i="15"/>
  <c r="V1791" i="15" s="1"/>
  <c r="T2089" i="15"/>
  <c r="V2089" i="15" s="1"/>
  <c r="T805" i="15"/>
  <c r="V805" i="15" s="1"/>
  <c r="T1070" i="15"/>
  <c r="V1070" i="15" s="1"/>
  <c r="T2160" i="15"/>
  <c r="V2160" i="15" s="1"/>
  <c r="T1793" i="15"/>
  <c r="V1793" i="15" s="1"/>
  <c r="T1235" i="15"/>
  <c r="V1235" i="15" s="1"/>
  <c r="T2153" i="15"/>
  <c r="V2153" i="15" s="1"/>
  <c r="T2229" i="15"/>
  <c r="V2229" i="15" s="1"/>
  <c r="T1514" i="15"/>
  <c r="V1514" i="15" s="1"/>
  <c r="T1424" i="15"/>
  <c r="V1424" i="15" s="1"/>
  <c r="T1913" i="15"/>
  <c r="V1913" i="15" s="1"/>
  <c r="T1974" i="15"/>
  <c r="V1974" i="15" s="1"/>
  <c r="T2085" i="15"/>
  <c r="V2085" i="15" s="1"/>
  <c r="T2125" i="15"/>
  <c r="V2125" i="15" s="1"/>
  <c r="T802" i="15"/>
  <c r="V802" i="15" s="1"/>
  <c r="T728" i="15"/>
  <c r="V728" i="15" s="1"/>
  <c r="T743" i="15"/>
  <c r="V743" i="15" s="1"/>
  <c r="T1646" i="15"/>
  <c r="V1646" i="15" s="1"/>
  <c r="T1201" i="15"/>
  <c r="V1201" i="15" s="1"/>
  <c r="T1992" i="15"/>
  <c r="V1992" i="15" s="1"/>
  <c r="T713" i="15"/>
  <c r="V713" i="15" s="1"/>
  <c r="T1540" i="15"/>
  <c r="V1540" i="15" s="1"/>
  <c r="T1188" i="15"/>
  <c r="V1188" i="15" s="1"/>
  <c r="T2467" i="15"/>
  <c r="V2467" i="15" s="1"/>
  <c r="T1049" i="15"/>
  <c r="V1049" i="15" s="1"/>
  <c r="T2398" i="15"/>
  <c r="V2398" i="15" s="1"/>
  <c r="T1107" i="15"/>
  <c r="V1107" i="15" s="1"/>
  <c r="T1752" i="15"/>
  <c r="V1752" i="15" s="1"/>
  <c r="T1849" i="15"/>
  <c r="V1849" i="15" s="1"/>
  <c r="T1000" i="15"/>
  <c r="V1000" i="15" s="1"/>
  <c r="T1128" i="15"/>
  <c r="V1128" i="15" s="1"/>
  <c r="T779" i="15"/>
  <c r="V779" i="15" s="1"/>
  <c r="T999" i="15"/>
  <c r="V999" i="15" s="1"/>
  <c r="T2342" i="15"/>
  <c r="V2342" i="15" s="1"/>
  <c r="T1263" i="15"/>
  <c r="V1263" i="15" s="1"/>
  <c r="T844" i="15"/>
  <c r="V844" i="15" s="1"/>
  <c r="T1136" i="15"/>
  <c r="V1136" i="15" s="1"/>
  <c r="T1553" i="15"/>
  <c r="V1553" i="15" s="1"/>
  <c r="T2238" i="15"/>
  <c r="V2238" i="15" s="1"/>
  <c r="T2417" i="15"/>
  <c r="V2417" i="15" s="1"/>
  <c r="T847" i="15"/>
  <c r="V847" i="15" s="1"/>
  <c r="T921" i="15"/>
  <c r="V921" i="15" s="1"/>
  <c r="T1826" i="15"/>
  <c r="V1826" i="15" s="1"/>
  <c r="T1423" i="15"/>
  <c r="V1423" i="15" s="1"/>
  <c r="T1067" i="15"/>
  <c r="V1067" i="15" s="1"/>
  <c r="T1554" i="15"/>
  <c r="V1554" i="15" s="1"/>
  <c r="T2302" i="15"/>
  <c r="V2302" i="15" s="1"/>
  <c r="T2034" i="15"/>
  <c r="V2034" i="15" s="1"/>
  <c r="T1322" i="15"/>
  <c r="V1322" i="15" s="1"/>
  <c r="T1059" i="15"/>
  <c r="V1059" i="15" s="1"/>
  <c r="T1425" i="15"/>
  <c r="V1425" i="15" s="1"/>
  <c r="T1875" i="15"/>
  <c r="V1875" i="15" s="1"/>
  <c r="T1162" i="15"/>
  <c r="V1162" i="15" s="1"/>
  <c r="T937" i="15"/>
  <c r="V937" i="15" s="1"/>
  <c r="T2401" i="15"/>
  <c r="V2401" i="15" s="1"/>
  <c r="T2259" i="15"/>
  <c r="V2259" i="15" s="1"/>
  <c r="T2223" i="15"/>
  <c r="V2223" i="15" s="1"/>
  <c r="T882" i="15"/>
  <c r="V882" i="15" s="1"/>
  <c r="T989" i="15"/>
  <c r="V989" i="15" s="1"/>
  <c r="T1977" i="15"/>
  <c r="V1977" i="15" s="1"/>
  <c r="T1969" i="15"/>
  <c r="V1969" i="15" s="1"/>
  <c r="T859" i="15"/>
  <c r="V859" i="15" s="1"/>
  <c r="T2188" i="15"/>
  <c r="V2188" i="15" s="1"/>
  <c r="T2400" i="15"/>
  <c r="V2400" i="15" s="1"/>
  <c r="T1784" i="15"/>
  <c r="V1784" i="15" s="1"/>
  <c r="T939" i="15"/>
  <c r="V939" i="15" s="1"/>
  <c r="T1325" i="15"/>
  <c r="V1325" i="15" s="1"/>
  <c r="T1931" i="15"/>
  <c r="V1931" i="15" s="1"/>
  <c r="T2039" i="15"/>
  <c r="V2039" i="15" s="1"/>
  <c r="T1489" i="15"/>
  <c r="V1489" i="15" s="1"/>
  <c r="T786" i="15"/>
  <c r="V786" i="15" s="1"/>
  <c r="T890" i="15"/>
  <c r="V890" i="15" s="1"/>
  <c r="T1055" i="15"/>
  <c r="V1055" i="15" s="1"/>
  <c r="T1451" i="15"/>
  <c r="V1451" i="15" s="1"/>
  <c r="T2102" i="15"/>
  <c r="V2102" i="15" s="1"/>
  <c r="T1101" i="15"/>
  <c r="V1101" i="15" s="1"/>
  <c r="T858" i="15"/>
  <c r="V858" i="15" s="1"/>
  <c r="T1015" i="15"/>
  <c r="V1015" i="15" s="1"/>
  <c r="T1665" i="15"/>
  <c r="V1665" i="15" s="1"/>
  <c r="T2387" i="15"/>
  <c r="V2387" i="15" s="1"/>
  <c r="T1879" i="15"/>
  <c r="V1879" i="15" s="1"/>
  <c r="T1023" i="15"/>
  <c r="V1023" i="15" s="1"/>
  <c r="T761" i="15"/>
  <c r="V761" i="15" s="1"/>
  <c r="T1688" i="15"/>
  <c r="V1688" i="15" s="1"/>
  <c r="T1573" i="15"/>
  <c r="V1573" i="15" s="1"/>
  <c r="T862" i="15"/>
  <c r="V862" i="15" s="1"/>
  <c r="T2272" i="15"/>
  <c r="V2272" i="15" s="1"/>
  <c r="T1755" i="15"/>
  <c r="V1755" i="15" s="1"/>
  <c r="T1359" i="15"/>
  <c r="V1359" i="15" s="1"/>
  <c r="T819" i="15"/>
  <c r="V819" i="15" s="1"/>
  <c r="T965" i="15"/>
  <c r="V965" i="15" s="1"/>
  <c r="T2059" i="15"/>
  <c r="V2059" i="15" s="1"/>
  <c r="T1335" i="15"/>
  <c r="V1335" i="15" s="1"/>
  <c r="T1318" i="15"/>
  <c r="V1318" i="15" s="1"/>
  <c r="T772" i="15"/>
  <c r="V772" i="15" s="1"/>
  <c r="T1193" i="15"/>
  <c r="V1193" i="15" s="1"/>
  <c r="T1942" i="15"/>
  <c r="V1942" i="15" s="1"/>
  <c r="T1797" i="15"/>
  <c r="V1797" i="15" s="1"/>
  <c r="T1237" i="15"/>
  <c r="V1237" i="15" s="1"/>
  <c r="T1438" i="15"/>
  <c r="V1438" i="15" s="1"/>
  <c r="T1904" i="15"/>
  <c r="V1904" i="15" s="1"/>
  <c r="T1087" i="15"/>
  <c r="V1087" i="15" s="1"/>
  <c r="T2407" i="15"/>
  <c r="V2407" i="15" s="1"/>
  <c r="T869" i="15"/>
  <c r="V869" i="15" s="1"/>
  <c r="T1844" i="15"/>
  <c r="V1844" i="15" s="1"/>
  <c r="T1163" i="15"/>
  <c r="V1163" i="15" s="1"/>
  <c r="T995" i="15"/>
  <c r="V995" i="15" s="1"/>
  <c r="T771" i="15"/>
  <c r="V771" i="15" s="1"/>
  <c r="T2178" i="15"/>
  <c r="V2178" i="15" s="1"/>
  <c r="T1148" i="15"/>
  <c r="V1148" i="15" s="1"/>
  <c r="T1240" i="15"/>
  <c r="V1240" i="15" s="1"/>
  <c r="T1127" i="15"/>
  <c r="V1127" i="15" s="1"/>
  <c r="T885" i="15"/>
  <c r="V885" i="15" s="1"/>
  <c r="T2395" i="15"/>
  <c r="V2395" i="15" s="1"/>
  <c r="T2082" i="15"/>
  <c r="V2082" i="15" s="1"/>
  <c r="T2241" i="15"/>
  <c r="V2241" i="15" s="1"/>
  <c r="T1264" i="15"/>
  <c r="V1264" i="15" s="1"/>
  <c r="T1533" i="15"/>
  <c r="V1533" i="15" s="1"/>
  <c r="T1115" i="15"/>
  <c r="V1115" i="15" s="1"/>
  <c r="T1898" i="15"/>
  <c r="V1898" i="15" s="1"/>
  <c r="T2218" i="15"/>
  <c r="V2218" i="15" s="1"/>
  <c r="T1575" i="15"/>
  <c r="V1575" i="15" s="1"/>
  <c r="T1114" i="15"/>
  <c r="V1114" i="15" s="1"/>
  <c r="T1956" i="15"/>
  <c r="V1956" i="15" s="1"/>
  <c r="T1733" i="15"/>
  <c r="V1733" i="15" s="1"/>
  <c r="T2108" i="15"/>
  <c r="V2108" i="15" s="1"/>
  <c r="T1778" i="15"/>
  <c r="V1778" i="15" s="1"/>
  <c r="T1810" i="15"/>
  <c r="V1810" i="15" s="1"/>
  <c r="T853" i="15"/>
  <c r="V853" i="15" s="1"/>
  <c r="T1701" i="15"/>
  <c r="V1701" i="15" s="1"/>
  <c r="T2240" i="15"/>
  <c r="V2240" i="15" s="1"/>
  <c r="T769" i="15"/>
  <c r="V769" i="15" s="1"/>
  <c r="T1337" i="15"/>
  <c r="V1337" i="15" s="1"/>
  <c r="T2183" i="15"/>
  <c r="V2183" i="15" s="1"/>
  <c r="T1092" i="15"/>
  <c r="V1092" i="15" s="1"/>
  <c r="T1532" i="15"/>
  <c r="V1532" i="15" s="1"/>
  <c r="T1805" i="15"/>
  <c r="V1805" i="15" s="1"/>
  <c r="T1899" i="15"/>
  <c r="V1899" i="15" s="1"/>
  <c r="T1845" i="15"/>
  <c r="V1845" i="15" s="1"/>
  <c r="T1189" i="15"/>
  <c r="V1189" i="15" s="1"/>
  <c r="T2135" i="15"/>
  <c r="V2135" i="15" s="1"/>
  <c r="T1748" i="15"/>
  <c r="V1748" i="15" s="1"/>
  <c r="T1407" i="15"/>
  <c r="V1407" i="15" s="1"/>
  <c r="T1692" i="15"/>
  <c r="V1692" i="15" s="1"/>
  <c r="T955" i="15"/>
  <c r="V955" i="15" s="1"/>
  <c r="T1301" i="15"/>
  <c r="V1301" i="15" s="1"/>
  <c r="T1813" i="15"/>
  <c r="V1813" i="15" s="1"/>
  <c r="T1996" i="15"/>
  <c r="V1996" i="15" s="1"/>
  <c r="T1473" i="15"/>
  <c r="V1473" i="15" s="1"/>
  <c r="T982" i="15"/>
  <c r="V982" i="15" s="1"/>
  <c r="T744" i="15"/>
  <c r="V744" i="15" s="1"/>
  <c r="T2205" i="15"/>
  <c r="V2205" i="15" s="1"/>
  <c r="T1568" i="15"/>
  <c r="V1568" i="15" s="1"/>
  <c r="T943" i="15"/>
  <c r="V943" i="15" s="1"/>
  <c r="T2112" i="15"/>
  <c r="V2112" i="15" s="1"/>
  <c r="T981" i="15"/>
  <c r="V981" i="15" s="1"/>
  <c r="T2428" i="15"/>
  <c r="V2428" i="15" s="1"/>
  <c r="T1558" i="15"/>
  <c r="V1558" i="15" s="1"/>
  <c r="T992" i="15"/>
  <c r="V992" i="15" s="1"/>
  <c r="T1156" i="15"/>
  <c r="V1156" i="15" s="1"/>
  <c r="T730" i="15"/>
  <c r="V730" i="15" s="1"/>
  <c r="T774" i="15"/>
  <c r="V774" i="15" s="1"/>
  <c r="T1047" i="15"/>
  <c r="V1047" i="15" s="1"/>
  <c r="T1261" i="15"/>
  <c r="V1261" i="15" s="1"/>
  <c r="T1988" i="15"/>
  <c r="V1988" i="15" s="1"/>
  <c r="T1982" i="15"/>
  <c r="V1982" i="15" s="1"/>
  <c r="T906" i="15"/>
  <c r="V906" i="15" s="1"/>
  <c r="T1180" i="15"/>
  <c r="V1180" i="15" s="1"/>
  <c r="T1495" i="15"/>
  <c r="V1495" i="15" s="1"/>
  <c r="T1570" i="15"/>
  <c r="V1570" i="15" s="1"/>
  <c r="T993" i="15"/>
  <c r="V993" i="15" s="1"/>
  <c r="T1869" i="15"/>
  <c r="V1869" i="15" s="1"/>
  <c r="T1632" i="15"/>
  <c r="V1632" i="15" s="1"/>
  <c r="T2126" i="15"/>
  <c r="V2126" i="15" s="1"/>
  <c r="T1650" i="15"/>
  <c r="V1650" i="15" s="1"/>
  <c r="T2024" i="15"/>
  <c r="V2024" i="15" s="1"/>
  <c r="T2422" i="15"/>
  <c r="V2422" i="15" s="1"/>
  <c r="T1732" i="15"/>
  <c r="V1732" i="15" s="1"/>
  <c r="T1903" i="15"/>
  <c r="V1903" i="15" s="1"/>
  <c r="T2348" i="15"/>
  <c r="V2348" i="15" s="1"/>
  <c r="T1962" i="15"/>
  <c r="V1962" i="15" s="1"/>
  <c r="T977" i="15"/>
  <c r="V977" i="15" s="1"/>
  <c r="T1858" i="15"/>
  <c r="V1858" i="15" s="1"/>
  <c r="T886" i="15"/>
  <c r="V886" i="15" s="1"/>
  <c r="T971" i="15"/>
  <c r="V971" i="15" s="1"/>
  <c r="T1413" i="15"/>
  <c r="V1413" i="15" s="1"/>
  <c r="T1855" i="15"/>
  <c r="V1855" i="15" s="1"/>
  <c r="T2109" i="15"/>
  <c r="V2109" i="15" s="1"/>
  <c r="T768" i="15"/>
  <c r="V768" i="15" s="1"/>
  <c r="T2057" i="15"/>
  <c r="V2057" i="15" s="1"/>
  <c r="T1757" i="15"/>
  <c r="V1757" i="15" s="1"/>
  <c r="T2210" i="15"/>
  <c r="V2210" i="15" s="1"/>
  <c r="T1308" i="15"/>
  <c r="V1308" i="15" s="1"/>
  <c r="T1564" i="15"/>
  <c r="V1564" i="15" s="1"/>
  <c r="T2038" i="15"/>
  <c r="V2038" i="15" s="1"/>
  <c r="T2119" i="15"/>
  <c r="V2119" i="15" s="1"/>
  <c r="T1084" i="15"/>
  <c r="V1084" i="15" s="1"/>
  <c r="T1689" i="15"/>
  <c r="V1689" i="15" s="1"/>
  <c r="T1928" i="15"/>
  <c r="V1928" i="15" s="1"/>
  <c r="T1739" i="15"/>
  <c r="V1739" i="15" s="1"/>
  <c r="T1933" i="15"/>
  <c r="V1933" i="15" s="1"/>
  <c r="T983" i="15"/>
  <c r="V983" i="15" s="1"/>
  <c r="T2466" i="15"/>
  <c r="V2466" i="15" s="1"/>
  <c r="T1664" i="15"/>
  <c r="V1664" i="15" s="1"/>
  <c r="T2196" i="15"/>
  <c r="V2196" i="15" s="1"/>
  <c r="T1658" i="15"/>
  <c r="V1658" i="15" s="1"/>
  <c r="T2328" i="15"/>
  <c r="V2328" i="15" s="1"/>
  <c r="T1372" i="15"/>
  <c r="V1372" i="15" s="1"/>
  <c r="T1843" i="15"/>
  <c r="V1843" i="15" s="1"/>
  <c r="T1676" i="15"/>
  <c r="V1676" i="15" s="1"/>
  <c r="T923" i="15"/>
  <c r="V923" i="15" s="1"/>
  <c r="T2479" i="15"/>
  <c r="V2479" i="15" s="1"/>
  <c r="T2309" i="15"/>
  <c r="V2309" i="15" s="1"/>
  <c r="T1339" i="15"/>
  <c r="V1339" i="15" s="1"/>
  <c r="T1198" i="15"/>
  <c r="V1198" i="15" s="1"/>
  <c r="T2296" i="15"/>
  <c r="V2296" i="15" s="1"/>
  <c r="T857" i="15"/>
  <c r="V857" i="15" s="1"/>
  <c r="T1463" i="15"/>
  <c r="V1463" i="15" s="1"/>
  <c r="T1412" i="15"/>
  <c r="V1412" i="15" s="1"/>
  <c r="T2030" i="15"/>
  <c r="V2030" i="15" s="1"/>
  <c r="T1773" i="15"/>
  <c r="V1773" i="15" s="1"/>
  <c r="T2248" i="15"/>
  <c r="V2248" i="15" s="1"/>
  <c r="T1385" i="15"/>
  <c r="V1385" i="15" s="1"/>
  <c r="T1517" i="15"/>
  <c r="V1517" i="15" s="1"/>
  <c r="T1675" i="15"/>
  <c r="V1675" i="15" s="1"/>
  <c r="T957" i="15"/>
  <c r="V957" i="15" s="1"/>
  <c r="T1406" i="15"/>
  <c r="V1406" i="15" s="1"/>
  <c r="T1096" i="15"/>
  <c r="V1096" i="15" s="1"/>
  <c r="T860" i="15"/>
  <c r="V860" i="15" s="1"/>
  <c r="T2478" i="15"/>
  <c r="V2478" i="15" s="1"/>
  <c r="T1479" i="15"/>
  <c r="V1479" i="15" s="1"/>
  <c r="T2114" i="15"/>
  <c r="V2114" i="15" s="1"/>
  <c r="T1535" i="15"/>
  <c r="V1535" i="15" s="1"/>
  <c r="T2186" i="15"/>
  <c r="V2186" i="15" s="1"/>
  <c r="T2077" i="15"/>
  <c r="V2077" i="15" s="1"/>
  <c r="T1468" i="15"/>
  <c r="V1468" i="15" s="1"/>
  <c r="T2438" i="15"/>
  <c r="V2438" i="15" s="1"/>
  <c r="T1268" i="15"/>
  <c r="V1268" i="15" s="1"/>
  <c r="T2206" i="15"/>
  <c r="V2206" i="15" s="1"/>
  <c r="T1947" i="15"/>
  <c r="V1947" i="15" s="1"/>
  <c r="T1436" i="15"/>
  <c r="V1436" i="15" s="1"/>
  <c r="T1184" i="15"/>
  <c r="V1184" i="15" s="1"/>
  <c r="T1850" i="15"/>
  <c r="V1850" i="15" s="1"/>
  <c r="T1952" i="15"/>
  <c r="V1952" i="15" s="1"/>
  <c r="T1095" i="15"/>
  <c r="V1095" i="15" s="1"/>
  <c r="T1983" i="15"/>
  <c r="V1983" i="15" s="1"/>
  <c r="T1946" i="15"/>
  <c r="V1946" i="15" s="1"/>
  <c r="T1888" i="15"/>
  <c r="V1888" i="15" s="1"/>
  <c r="T1914" i="15"/>
  <c r="V1914" i="15" s="1"/>
  <c r="T2434" i="15"/>
  <c r="V2434" i="15" s="1"/>
  <c r="T2195" i="15"/>
  <c r="V2195" i="15" s="1"/>
  <c r="T1370" i="15"/>
  <c r="V1370" i="15" s="1"/>
  <c r="T2027" i="15"/>
  <c r="V2027" i="15" s="1"/>
  <c r="T2322" i="15"/>
  <c r="V2322" i="15" s="1"/>
  <c r="T1243" i="15"/>
  <c r="V1243" i="15" s="1"/>
  <c r="T1716" i="15"/>
  <c r="V1716" i="15" s="1"/>
  <c r="T1552" i="15"/>
  <c r="V1552" i="15" s="1"/>
  <c r="T1598" i="15"/>
  <c r="V1598" i="15" s="1"/>
  <c r="T1924" i="15"/>
  <c r="V1924" i="15" s="1"/>
  <c r="T1416" i="15"/>
  <c r="V1416" i="15" s="1"/>
  <c r="T2481" i="15"/>
  <c r="V2481" i="15" s="1"/>
  <c r="T848" i="15"/>
  <c r="V848" i="15" s="1"/>
  <c r="T2249" i="15"/>
  <c r="V2249" i="15" s="1"/>
  <c r="T1035" i="15"/>
  <c r="V1035" i="15" s="1"/>
  <c r="T1085" i="15"/>
  <c r="V1085" i="15" s="1"/>
  <c r="T724" i="15"/>
  <c r="V724" i="15" s="1"/>
  <c r="T1204" i="15"/>
  <c r="V1204" i="15" s="1"/>
  <c r="T1846" i="15"/>
  <c r="V1846" i="15" s="1"/>
  <c r="T1475" i="15"/>
  <c r="V1475" i="15" s="1"/>
  <c r="T1975" i="15"/>
  <c r="V1975" i="15" s="1"/>
  <c r="T2511" i="15"/>
  <c r="V2511" i="15" s="1"/>
  <c r="T1520" i="15"/>
  <c r="V1520" i="15" s="1"/>
  <c r="T1483" i="15"/>
  <c r="V1483" i="15" s="1"/>
  <c r="T941" i="15"/>
  <c r="V941" i="15" s="1"/>
  <c r="T2226" i="15"/>
  <c r="V2226" i="15" s="1"/>
  <c r="T2384" i="15"/>
  <c r="V2384" i="15" s="1"/>
  <c r="T1227" i="15"/>
  <c r="V1227" i="15" s="1"/>
  <c r="T2439" i="15"/>
  <c r="V2439" i="15" s="1"/>
  <c r="T1378" i="15"/>
  <c r="V1378" i="15" s="1"/>
  <c r="T1329" i="15"/>
  <c r="V1329" i="15" s="1"/>
  <c r="T1912" i="15"/>
  <c r="V1912" i="15" s="1"/>
  <c r="T970" i="15"/>
  <c r="V970" i="15" s="1"/>
  <c r="T1139" i="15"/>
  <c r="V1139" i="15" s="1"/>
  <c r="T1199" i="15"/>
  <c r="V1199" i="15" s="1"/>
  <c r="T2396" i="15"/>
  <c r="V2396" i="15" s="1"/>
  <c r="T783" i="15"/>
  <c r="V783" i="15" s="1"/>
  <c r="T1032" i="15"/>
  <c r="V1032" i="15" s="1"/>
  <c r="T1260" i="15"/>
  <c r="V1260" i="15" s="1"/>
  <c r="T2457" i="15"/>
  <c r="V2457" i="15" s="1"/>
  <c r="T1660" i="15"/>
  <c r="V1660" i="15" s="1"/>
  <c r="T1197" i="15"/>
  <c r="V1197" i="15" s="1"/>
  <c r="T840" i="15"/>
  <c r="V840" i="15" s="1"/>
  <c r="T2054" i="15"/>
  <c r="V2054" i="15" s="1"/>
  <c r="T1657" i="15"/>
  <c r="V1657" i="15" s="1"/>
  <c r="B130" i="15"/>
  <c r="D130" i="15"/>
  <c r="T233" i="15"/>
  <c r="V233" i="15" s="1"/>
  <c r="T241" i="15"/>
  <c r="V241" i="15" s="1"/>
  <c r="T224" i="15"/>
  <c r="V224" i="15" s="1"/>
  <c r="T323" i="15"/>
  <c r="V323" i="15" s="1"/>
  <c r="T166" i="15"/>
  <c r="V166" i="15" s="1"/>
  <c r="T170" i="15"/>
  <c r="V170" i="15" s="1"/>
  <c r="T185" i="15"/>
  <c r="V185" i="15" s="1"/>
  <c r="T312" i="15"/>
  <c r="V312" i="15" s="1"/>
  <c r="T232" i="15"/>
  <c r="V232" i="15" s="1"/>
  <c r="T293" i="15"/>
  <c r="V293" i="15" s="1"/>
  <c r="T251" i="15"/>
  <c r="V251" i="15" s="1"/>
  <c r="T257" i="15"/>
  <c r="V257" i="15" s="1"/>
  <c r="T197" i="15"/>
  <c r="V197" i="15" s="1"/>
  <c r="T244" i="15"/>
  <c r="V244" i="15" s="1"/>
  <c r="T147" i="15"/>
  <c r="V147" i="15" s="1"/>
  <c r="T238" i="15"/>
  <c r="V238" i="15" s="1"/>
  <c r="T327" i="15"/>
  <c r="V327" i="15" s="1"/>
  <c r="T237" i="15"/>
  <c r="V237" i="15" s="1"/>
  <c r="T163" i="15"/>
  <c r="V163" i="15" s="1"/>
  <c r="T279" i="15"/>
  <c r="V279" i="15" s="1"/>
  <c r="T254" i="15"/>
  <c r="V254" i="15" s="1"/>
  <c r="T223" i="15"/>
  <c r="V223" i="15" s="1"/>
  <c r="T277" i="15"/>
  <c r="V277" i="15" s="1"/>
  <c r="T173" i="15"/>
  <c r="V173" i="15" s="1"/>
  <c r="T184" i="15"/>
  <c r="V184" i="15" s="1"/>
  <c r="T314" i="15"/>
  <c r="V314" i="15" s="1"/>
  <c r="T240" i="15"/>
  <c r="V240" i="15" s="1"/>
  <c r="T148" i="15"/>
  <c r="V148" i="15" s="1"/>
  <c r="T177" i="15"/>
  <c r="V177" i="15" s="1"/>
  <c r="T315" i="15"/>
  <c r="V315" i="15" s="1"/>
  <c r="T290" i="15"/>
  <c r="V290" i="15" s="1"/>
  <c r="T175" i="15"/>
  <c r="V175" i="15" s="1"/>
  <c r="T230" i="15"/>
  <c r="V230" i="15" s="1"/>
  <c r="T289" i="15"/>
  <c r="V289" i="15" s="1"/>
  <c r="T306" i="15"/>
  <c r="V306" i="15" s="1"/>
  <c r="T311" i="15"/>
  <c r="V311" i="15" s="1"/>
  <c r="T217" i="15"/>
  <c r="V217" i="15" s="1"/>
  <c r="T152" i="15"/>
  <c r="V152" i="15" s="1"/>
  <c r="T270" i="15"/>
  <c r="V270" i="15" s="1"/>
  <c r="T169" i="15"/>
  <c r="V169" i="15" s="1"/>
  <c r="T239" i="15"/>
  <c r="V239" i="15" s="1"/>
  <c r="T186" i="15"/>
  <c r="V186" i="15" s="1"/>
  <c r="T307" i="15"/>
  <c r="V307" i="15" s="1"/>
  <c r="T326" i="15"/>
  <c r="V326" i="15" s="1"/>
  <c r="T301" i="15"/>
  <c r="V301" i="15" s="1"/>
  <c r="T291" i="15"/>
  <c r="V291" i="15" s="1"/>
  <c r="T159" i="15"/>
  <c r="V159" i="15" s="1"/>
  <c r="T288" i="15"/>
  <c r="V288" i="15" s="1"/>
  <c r="T219" i="15"/>
  <c r="V219" i="15" s="1"/>
  <c r="T174" i="15"/>
  <c r="V174" i="15" s="1"/>
  <c r="T188" i="15"/>
  <c r="V188" i="15" s="1"/>
  <c r="T265" i="15"/>
  <c r="V265" i="15" s="1"/>
  <c r="T252" i="15"/>
  <c r="V252" i="15" s="1"/>
  <c r="T300" i="15"/>
  <c r="V300" i="15" s="1"/>
  <c r="T245" i="15"/>
  <c r="V245" i="15" s="1"/>
  <c r="T272" i="15"/>
  <c r="V272" i="15" s="1"/>
  <c r="T158" i="15"/>
  <c r="V158" i="15" s="1"/>
  <c r="T193" i="15"/>
  <c r="V193" i="15" s="1"/>
  <c r="T205" i="15"/>
  <c r="V205" i="15" s="1"/>
  <c r="T316" i="15"/>
  <c r="V316" i="15" s="1"/>
  <c r="T298" i="15"/>
  <c r="V298" i="15" s="1"/>
  <c r="T276" i="15"/>
  <c r="V276" i="15" s="1"/>
  <c r="T215" i="15"/>
  <c r="V215" i="15" s="1"/>
  <c r="T281" i="15"/>
  <c r="V281" i="15" s="1"/>
  <c r="T260" i="15"/>
  <c r="V260" i="15" s="1"/>
  <c r="T196" i="15"/>
  <c r="V196" i="15" s="1"/>
  <c r="T297" i="15"/>
  <c r="V297" i="15" s="1"/>
  <c r="T287" i="15"/>
  <c r="V287" i="15" s="1"/>
  <c r="T180" i="15"/>
  <c r="V180" i="15" s="1"/>
  <c r="T286" i="15"/>
  <c r="V286" i="15" s="1"/>
  <c r="T321" i="15"/>
  <c r="V321" i="15" s="1"/>
  <c r="T157" i="15"/>
  <c r="V157" i="15" s="1"/>
  <c r="T267" i="15"/>
  <c r="V267" i="15" s="1"/>
  <c r="T308" i="15"/>
  <c r="V308" i="15" s="1"/>
  <c r="T299" i="15"/>
  <c r="V299" i="15" s="1"/>
  <c r="T273" i="15"/>
  <c r="V273" i="15" s="1"/>
  <c r="T318" i="15"/>
  <c r="V318" i="15" s="1"/>
  <c r="T164" i="15"/>
  <c r="V164" i="15" s="1"/>
  <c r="T176" i="15"/>
  <c r="V176" i="15" s="1"/>
  <c r="T168" i="15"/>
  <c r="V168" i="15" s="1"/>
  <c r="T182" i="15"/>
  <c r="V182" i="15" s="1"/>
  <c r="T178" i="15"/>
  <c r="V178" i="15" s="1"/>
  <c r="T285" i="15"/>
  <c r="V285" i="15" s="1"/>
  <c r="T258" i="15"/>
  <c r="V258" i="15" s="1"/>
  <c r="T194" i="15"/>
  <c r="V194" i="15" s="1"/>
  <c r="T228" i="15"/>
  <c r="V228" i="15" s="1"/>
  <c r="T187" i="15"/>
  <c r="V187" i="15" s="1"/>
  <c r="T247" i="15"/>
  <c r="V247" i="15" s="1"/>
  <c r="T204" i="15"/>
  <c r="V204" i="15" s="1"/>
  <c r="T167" i="15"/>
  <c r="V167" i="15" s="1"/>
  <c r="T280" i="15"/>
  <c r="V280" i="15" s="1"/>
  <c r="T162" i="15"/>
  <c r="V162" i="15" s="1"/>
  <c r="T295" i="15"/>
  <c r="V295" i="15" s="1"/>
  <c r="T282" i="15"/>
  <c r="V282" i="15" s="1"/>
  <c r="T269" i="15"/>
  <c r="V269" i="15" s="1"/>
  <c r="T304" i="15"/>
  <c r="V304" i="15" s="1"/>
  <c r="T262" i="15"/>
  <c r="V262" i="15" s="1"/>
  <c r="T284" i="15"/>
  <c r="V284" i="15" s="1"/>
  <c r="T210" i="15"/>
  <c r="V210" i="15" s="1"/>
  <c r="T302" i="15"/>
  <c r="V302" i="15" s="1"/>
  <c r="T222" i="15"/>
  <c r="V222" i="15" s="1"/>
  <c r="T154" i="15"/>
  <c r="V154" i="15" s="1"/>
  <c r="T246" i="15"/>
  <c r="V246" i="15" s="1"/>
  <c r="T266" i="15"/>
  <c r="V266" i="15" s="1"/>
  <c r="T226" i="15"/>
  <c r="V226" i="15" s="1"/>
  <c r="T243" i="15"/>
  <c r="V243" i="15" s="1"/>
  <c r="T150" i="15"/>
  <c r="V150" i="15" s="1"/>
  <c r="T324" i="15"/>
  <c r="V324" i="15" s="1"/>
  <c r="T234" i="15"/>
  <c r="V234" i="15" s="1"/>
  <c r="T259" i="15"/>
  <c r="V259" i="15" s="1"/>
  <c r="T201" i="15"/>
  <c r="V201" i="15" s="1"/>
  <c r="T216" i="15"/>
  <c r="V216" i="15" s="1"/>
  <c r="T325" i="15"/>
  <c r="V325" i="15" s="1"/>
  <c r="T208" i="15"/>
  <c r="V208" i="15" s="1"/>
  <c r="T192" i="15"/>
  <c r="V192" i="15" s="1"/>
  <c r="T203" i="15"/>
  <c r="V203" i="15" s="1"/>
  <c r="T183" i="15"/>
  <c r="V183" i="15" s="1"/>
  <c r="T256" i="15"/>
  <c r="V256" i="15" s="1"/>
  <c r="T305" i="15"/>
  <c r="V305" i="15" s="1"/>
  <c r="T319" i="15"/>
  <c r="V319" i="15" s="1"/>
  <c r="T161" i="15"/>
  <c r="V161" i="15" s="1"/>
  <c r="T227" i="15"/>
  <c r="V227" i="15" s="1"/>
  <c r="T149" i="15"/>
  <c r="V149" i="15" s="1"/>
  <c r="T160" i="15"/>
  <c r="V160" i="15" s="1"/>
  <c r="T249" i="15"/>
  <c r="V249" i="15" s="1"/>
  <c r="T220" i="15"/>
  <c r="V220" i="15" s="1"/>
  <c r="T242" i="15"/>
  <c r="V242" i="15" s="1"/>
  <c r="T179" i="15"/>
  <c r="V179" i="15" s="1"/>
  <c r="T278" i="15"/>
  <c r="V278" i="15" s="1"/>
  <c r="T294" i="15"/>
  <c r="V294" i="15" s="1"/>
  <c r="T181" i="15"/>
  <c r="V181" i="15" s="1"/>
  <c r="T274" i="15"/>
  <c r="V274" i="15" s="1"/>
  <c r="T229" i="15"/>
  <c r="V229" i="15" s="1"/>
  <c r="T310" i="15"/>
  <c r="V310" i="15" s="1"/>
  <c r="T271" i="15"/>
  <c r="V271" i="15" s="1"/>
  <c r="T313" i="15"/>
  <c r="V313" i="15" s="1"/>
  <c r="T231" i="15"/>
  <c r="V231" i="15" s="1"/>
  <c r="T268" i="15"/>
  <c r="V268" i="15" s="1"/>
  <c r="T207" i="15"/>
  <c r="V207" i="15" s="1"/>
  <c r="T199" i="15"/>
  <c r="V199" i="15" s="1"/>
  <c r="T263" i="15"/>
  <c r="V263" i="15" s="1"/>
  <c r="T320" i="15"/>
  <c r="V320" i="15" s="1"/>
  <c r="T165" i="15"/>
  <c r="V165" i="15" s="1"/>
  <c r="T275" i="15"/>
  <c r="V275" i="15" s="1"/>
  <c r="T221" i="15"/>
  <c r="V221" i="15" s="1"/>
  <c r="T206" i="15"/>
  <c r="V206" i="15" s="1"/>
  <c r="T296" i="15"/>
  <c r="V296" i="15" s="1"/>
  <c r="T253" i="15"/>
  <c r="V253" i="15" s="1"/>
  <c r="T200" i="15"/>
  <c r="V200" i="15" s="1"/>
  <c r="T292" i="15"/>
  <c r="V292" i="15" s="1"/>
  <c r="T236" i="15"/>
  <c r="V236" i="15" s="1"/>
  <c r="T218" i="15"/>
  <c r="V218" i="15" s="1"/>
  <c r="T283" i="15"/>
  <c r="V283" i="15" s="1"/>
  <c r="T209" i="15"/>
  <c r="V209" i="15" s="1"/>
  <c r="T212" i="15"/>
  <c r="V212" i="15" s="1"/>
  <c r="T189" i="15"/>
  <c r="V189" i="15" s="1"/>
  <c r="T250" i="15"/>
  <c r="V250" i="15" s="1"/>
  <c r="T322" i="15"/>
  <c r="V322" i="15" s="1"/>
  <c r="T198" i="15"/>
  <c r="V198" i="15" s="1"/>
  <c r="T309" i="15"/>
  <c r="V309" i="15" s="1"/>
  <c r="T317" i="15"/>
  <c r="V317" i="15" s="1"/>
  <c r="T303" i="15"/>
  <c r="V303" i="15" s="1"/>
  <c r="T155" i="15"/>
  <c r="V155" i="15" s="1"/>
  <c r="T235" i="15"/>
  <c r="V235" i="15" s="1"/>
  <c r="T151" i="15"/>
  <c r="V151" i="15" s="1"/>
  <c r="T248" i="15"/>
  <c r="V248" i="15" s="1"/>
  <c r="T214" i="15"/>
  <c r="V214" i="15" s="1"/>
  <c r="T191" i="15"/>
  <c r="V191" i="15" s="1"/>
  <c r="T264" i="15"/>
  <c r="V264" i="15" s="1"/>
  <c r="T211" i="15"/>
  <c r="V211" i="15" s="1"/>
  <c r="T153" i="15"/>
  <c r="V153" i="15" s="1"/>
  <c r="T225" i="15"/>
  <c r="V225" i="15" s="1"/>
  <c r="T261" i="15"/>
  <c r="V261" i="15" s="1"/>
  <c r="T190" i="15"/>
  <c r="V190" i="15" s="1"/>
  <c r="T156" i="15"/>
  <c r="V156" i="15" s="1"/>
  <c r="T171" i="15"/>
  <c r="V171" i="15" s="1"/>
  <c r="T255" i="15"/>
  <c r="V255" i="15" s="1"/>
  <c r="T213" i="15"/>
  <c r="V213" i="15" s="1"/>
  <c r="T202" i="15"/>
  <c r="V202" i="15" s="1"/>
  <c r="T195" i="15"/>
  <c r="V195" i="15" s="1"/>
  <c r="T172" i="15"/>
  <c r="V172" i="15" s="1"/>
  <c r="K118" i="15" l="1"/>
  <c r="K348" i="15"/>
  <c r="B348" i="15"/>
  <c r="F348" i="15"/>
  <c r="C348" i="15"/>
  <c r="I348" i="15"/>
  <c r="H348" i="15"/>
  <c r="E348" i="15"/>
  <c r="O350" i="15"/>
  <c r="F130" i="15"/>
  <c r="C131" i="15" s="1"/>
  <c r="AE348" i="15"/>
  <c r="AB348" i="15"/>
  <c r="AD348" i="15"/>
  <c r="X348" i="15"/>
  <c r="V348" i="15"/>
  <c r="AA348" i="15"/>
  <c r="Y348" i="15"/>
  <c r="R350" i="15"/>
  <c r="U348" i="15"/>
  <c r="T2516" i="15"/>
  <c r="T330" i="15"/>
  <c r="J129" i="15" l="1"/>
  <c r="J135" i="15" s="1"/>
  <c r="J141" i="15" s="1"/>
  <c r="N141" i="15" s="1"/>
  <c r="R141" i="15" s="1"/>
  <c r="J4" i="15" s="1"/>
  <c r="J128" i="15"/>
  <c r="J134" i="15" s="1"/>
  <c r="J140" i="15" s="1"/>
  <c r="N140" i="15" s="1"/>
  <c r="R140" i="15" s="1"/>
  <c r="O348" i="15"/>
  <c r="N352" i="15" s="1"/>
  <c r="K352" i="15" s="1"/>
  <c r="B131" i="15"/>
  <c r="D131" i="15"/>
  <c r="R348" i="15"/>
  <c r="Q352" i="15" s="1"/>
  <c r="R354" i="15" s="1"/>
  <c r="AF71" i="15" l="1"/>
  <c r="BU3" i="32"/>
  <c r="AF72" i="15"/>
  <c r="K129" i="15"/>
  <c r="K135" i="15" s="1"/>
  <c r="K141" i="15" s="1"/>
  <c r="O141" i="15" s="1"/>
  <c r="S141" i="15" s="1"/>
  <c r="K4" i="15" s="1"/>
  <c r="K128" i="15"/>
  <c r="K134" i="15" s="1"/>
  <c r="K140" i="15" s="1"/>
  <c r="O140" i="15" s="1"/>
  <c r="S140" i="15" s="1"/>
  <c r="K2" i="15" s="1"/>
  <c r="BT4" i="32" s="1"/>
  <c r="J2" i="15"/>
  <c r="I129" i="15"/>
  <c r="I135" i="15" s="1"/>
  <c r="I141" i="15" s="1"/>
  <c r="M141" i="15" s="1"/>
  <c r="Q141" i="15" s="1"/>
  <c r="I4" i="15" s="1"/>
  <c r="I34" i="15" s="1"/>
  <c r="I128" i="15"/>
  <c r="I134" i="15" s="1"/>
  <c r="I140" i="15" s="1"/>
  <c r="M140" i="15" s="1"/>
  <c r="Q140" i="15" s="1"/>
  <c r="I2" i="15" s="1"/>
  <c r="H33" i="15" s="1"/>
  <c r="F131" i="15"/>
  <c r="B352" i="15"/>
  <c r="L352" i="15"/>
  <c r="F352" i="15"/>
  <c r="E352" i="15"/>
  <c r="C352" i="15"/>
  <c r="H352" i="15"/>
  <c r="I352" i="15"/>
  <c r="O354" i="15"/>
  <c r="Y352" i="15"/>
  <c r="X352" i="15"/>
  <c r="V352" i="15"/>
  <c r="U352" i="15"/>
  <c r="AB352" i="15"/>
  <c r="AA352" i="15"/>
  <c r="AD352" i="15"/>
  <c r="AE352" i="15"/>
  <c r="I33" i="15" l="1"/>
  <c r="H34" i="15"/>
  <c r="BU2" i="32"/>
  <c r="BT3" i="32"/>
  <c r="AG72" i="15"/>
  <c r="BU4" i="32"/>
  <c r="AG68" i="15"/>
  <c r="AG69" i="15"/>
  <c r="AG71" i="15"/>
  <c r="AE71" i="15"/>
  <c r="AF68" i="15"/>
  <c r="AF51" i="15" s="1"/>
  <c r="V74" i="15" s="1"/>
  <c r="AF69" i="15"/>
  <c r="AF53" i="15" s="1"/>
  <c r="AO85" i="15"/>
  <c r="AN83" i="15"/>
  <c r="B137" i="15"/>
  <c r="J119" i="15" s="1"/>
  <c r="AN85" i="15"/>
  <c r="B135" i="15"/>
  <c r="J118" i="15" s="1"/>
  <c r="AO83" i="15"/>
  <c r="O352" i="15"/>
  <c r="N356" i="15" s="1"/>
  <c r="C356" i="15" s="1"/>
  <c r="R352" i="15"/>
  <c r="Q356" i="15" s="1"/>
  <c r="AB356" i="15" s="1"/>
  <c r="H120" i="15"/>
  <c r="AE72" i="15"/>
  <c r="AG53" i="15" l="1"/>
  <c r="W76" i="15" s="1"/>
  <c r="BT2" i="32"/>
  <c r="AG51" i="15"/>
  <c r="W74" i="15" s="1"/>
  <c r="V76" i="15"/>
  <c r="AE68" i="15"/>
  <c r="AE51" i="15" s="1"/>
  <c r="AE69" i="15"/>
  <c r="AE53" i="15" s="1"/>
  <c r="H118" i="15"/>
  <c r="K119" i="15"/>
  <c r="I356" i="15"/>
  <c r="F356" i="15"/>
  <c r="H356" i="15"/>
  <c r="K356" i="15"/>
  <c r="E356" i="15"/>
  <c r="L356" i="15"/>
  <c r="B356" i="15"/>
  <c r="O358" i="15"/>
  <c r="R358" i="15"/>
  <c r="AE356" i="15"/>
  <c r="U356" i="15"/>
  <c r="Y356" i="15"/>
  <c r="AA356" i="15"/>
  <c r="AD356" i="15"/>
  <c r="X356" i="15"/>
  <c r="V356" i="15"/>
  <c r="U74" i="15" l="1"/>
  <c r="U76" i="15"/>
  <c r="O356" i="15"/>
  <c r="N360" i="15" s="1"/>
  <c r="C360" i="15" s="1"/>
  <c r="R356" i="15"/>
  <c r="Q360" i="15" s="1"/>
  <c r="K360" i="15" l="1"/>
  <c r="L360" i="15"/>
  <c r="F360" i="15"/>
  <c r="I360" i="15"/>
  <c r="O362" i="15"/>
  <c r="H360" i="15"/>
  <c r="B360" i="15"/>
  <c r="E360" i="15"/>
  <c r="AE360" i="15"/>
  <c r="V360" i="15"/>
  <c r="Y360" i="15"/>
  <c r="U360" i="15"/>
  <c r="AB360" i="15"/>
  <c r="AD360" i="15"/>
  <c r="R362" i="15"/>
  <c r="X360" i="15"/>
  <c r="AA360" i="15"/>
  <c r="O360" i="15" l="1"/>
  <c r="N364" i="15" s="1"/>
  <c r="L364" i="15" s="1"/>
  <c r="R360" i="15"/>
  <c r="Q364" i="15" s="1"/>
  <c r="B364" i="15" l="1"/>
  <c r="H364" i="15"/>
  <c r="C364" i="15"/>
  <c r="E364" i="15"/>
  <c r="K364" i="15"/>
  <c r="I364" i="15"/>
  <c r="O366" i="15"/>
  <c r="F364" i="15"/>
  <c r="R366" i="15"/>
  <c r="AD364" i="15"/>
  <c r="AB364" i="15"/>
  <c r="AE364" i="15"/>
  <c r="U364" i="15"/>
  <c r="V364" i="15"/>
  <c r="X364" i="15"/>
  <c r="AA364" i="15"/>
  <c r="Y364" i="15"/>
  <c r="O364" i="15" l="1"/>
  <c r="N368" i="15" s="1"/>
  <c r="O370" i="15" s="1"/>
  <c r="R364" i="15"/>
  <c r="Q368" i="15" s="1"/>
  <c r="AA368" i="15" s="1"/>
  <c r="H368" i="15" l="1"/>
  <c r="E368" i="15"/>
  <c r="B368" i="15"/>
  <c r="I368" i="15"/>
  <c r="L368" i="15"/>
  <c r="C368" i="15"/>
  <c r="F368" i="15"/>
  <c r="K368" i="15"/>
  <c r="AB368" i="15"/>
  <c r="Y368" i="15"/>
  <c r="V368" i="15"/>
  <c r="X368" i="15"/>
  <c r="AD368" i="15"/>
  <c r="R370" i="15"/>
  <c r="AE368" i="15"/>
  <c r="U368" i="15"/>
  <c r="O368" i="15" l="1"/>
  <c r="N372" i="15" s="1"/>
  <c r="B372" i="15" s="1"/>
  <c r="R368" i="15"/>
  <c r="Q372" i="15" s="1"/>
  <c r="X372" i="15" s="1"/>
  <c r="C372" i="15" l="1"/>
  <c r="K372" i="15"/>
  <c r="I372" i="15"/>
  <c r="H372" i="15"/>
  <c r="E372" i="15"/>
  <c r="F372" i="15"/>
  <c r="O374" i="15"/>
  <c r="L372" i="15"/>
  <c r="R374" i="15"/>
  <c r="Y372" i="15"/>
  <c r="AB372" i="15"/>
  <c r="V372" i="15"/>
  <c r="AA372" i="15"/>
  <c r="AE372" i="15"/>
  <c r="AD372" i="15"/>
  <c r="U372" i="15"/>
  <c r="O372" i="15" l="1"/>
  <c r="N376" i="15" s="1"/>
  <c r="C376" i="15" s="1"/>
  <c r="R372" i="15"/>
  <c r="Q376" i="15" s="1"/>
  <c r="AE376" i="15" s="1"/>
  <c r="F376" i="15" l="1"/>
  <c r="E376" i="15"/>
  <c r="I376" i="15"/>
  <c r="L376" i="15"/>
  <c r="K376" i="15"/>
  <c r="O378" i="15"/>
  <c r="H376" i="15"/>
  <c r="B376" i="15"/>
  <c r="U376" i="15"/>
  <c r="AD376" i="15"/>
  <c r="AB376" i="15"/>
  <c r="AA376" i="15"/>
  <c r="Y376" i="15"/>
  <c r="V376" i="15"/>
  <c r="X376" i="15"/>
  <c r="R378" i="15"/>
  <c r="O376" i="15" l="1"/>
  <c r="N380" i="15" s="1"/>
  <c r="O382" i="15" s="1"/>
  <c r="R376" i="15"/>
  <c r="Q380" i="15" s="1"/>
  <c r="Y380" i="15" s="1"/>
  <c r="H380" i="15" l="1"/>
  <c r="B380" i="15"/>
  <c r="E380" i="15"/>
  <c r="C380" i="15"/>
  <c r="I380" i="15"/>
  <c r="F380" i="15"/>
  <c r="L380" i="15"/>
  <c r="K380" i="15"/>
  <c r="U380" i="15"/>
  <c r="X380" i="15"/>
  <c r="AB380" i="15"/>
  <c r="R382" i="15"/>
  <c r="AD380" i="15"/>
  <c r="AE380" i="15"/>
  <c r="V380" i="15"/>
  <c r="AA380" i="15"/>
  <c r="O380" i="15" l="1"/>
  <c r="N384" i="15" s="1"/>
  <c r="L384" i="15" s="1"/>
  <c r="R380" i="15"/>
  <c r="Q384" i="15" s="1"/>
  <c r="V384" i="15" s="1"/>
  <c r="C384" i="15" l="1"/>
  <c r="B384" i="15"/>
  <c r="O386" i="15"/>
  <c r="K384" i="15"/>
  <c r="E384" i="15"/>
  <c r="I384" i="15"/>
  <c r="F384" i="15"/>
  <c r="H384" i="15"/>
  <c r="U384" i="15"/>
  <c r="AA384" i="15"/>
  <c r="R386" i="15"/>
  <c r="X384" i="15"/>
  <c r="Y384" i="15"/>
  <c r="AD384" i="15"/>
  <c r="AE384" i="15"/>
  <c r="AB384" i="15"/>
  <c r="O384" i="15" l="1"/>
  <c r="N388" i="15" s="1"/>
  <c r="I388" i="15" s="1"/>
  <c r="R384" i="15"/>
  <c r="Q388" i="15" s="1"/>
  <c r="AB388" i="15" s="1"/>
  <c r="H388" i="15" l="1"/>
  <c r="C388" i="15"/>
  <c r="B388" i="15"/>
  <c r="L388" i="15"/>
  <c r="E388" i="15"/>
  <c r="K388" i="15"/>
  <c r="O390" i="15"/>
  <c r="F388" i="15"/>
  <c r="R390" i="15"/>
  <c r="Y388" i="15"/>
  <c r="X388" i="15"/>
  <c r="AE388" i="15"/>
  <c r="AA388" i="15"/>
  <c r="AD388" i="15"/>
  <c r="V388" i="15"/>
  <c r="U388" i="15"/>
  <c r="O388" i="15" l="1"/>
  <c r="N392" i="15" s="1"/>
  <c r="K392" i="15" s="1"/>
  <c r="R388" i="15"/>
  <c r="Q392" i="15" s="1"/>
  <c r="X392" i="15" s="1"/>
  <c r="H392" i="15" l="1"/>
  <c r="I392" i="15"/>
  <c r="E392" i="15"/>
  <c r="O394" i="15"/>
  <c r="B392" i="15"/>
  <c r="C392" i="15"/>
  <c r="F392" i="15"/>
  <c r="L392" i="15"/>
  <c r="R394" i="15"/>
  <c r="AB392" i="15"/>
  <c r="Y392" i="15"/>
  <c r="AE392" i="15"/>
  <c r="AD392" i="15"/>
  <c r="U392" i="15"/>
  <c r="V392" i="15"/>
  <c r="AA392" i="15"/>
  <c r="O392" i="15" l="1"/>
  <c r="N396" i="15" s="1"/>
  <c r="K396" i="15" s="1"/>
  <c r="R392" i="15"/>
  <c r="Q396" i="15" s="1"/>
  <c r="E396" i="15" l="1"/>
  <c r="I396" i="15"/>
  <c r="B396" i="15"/>
  <c r="O398" i="15"/>
  <c r="C396" i="15"/>
  <c r="F396" i="15"/>
  <c r="H396" i="15"/>
  <c r="L396" i="15"/>
  <c r="U396" i="15"/>
  <c r="R398" i="15"/>
  <c r="AD396" i="15"/>
  <c r="AE396" i="15"/>
  <c r="AA396" i="15"/>
  <c r="X396" i="15"/>
  <c r="V396" i="15"/>
  <c r="AB396" i="15"/>
  <c r="Y396" i="15"/>
  <c r="O396" i="15" l="1"/>
  <c r="N400" i="15" s="1"/>
  <c r="C400" i="15" s="1"/>
  <c r="R396" i="15"/>
  <c r="Q400" i="15" s="1"/>
  <c r="O402" i="15" l="1"/>
  <c r="F400" i="15"/>
  <c r="E400" i="15"/>
  <c r="K400" i="15"/>
  <c r="L400" i="15"/>
  <c r="H400" i="15"/>
  <c r="I400" i="15"/>
  <c r="B400" i="15"/>
  <c r="AA400" i="15"/>
  <c r="U400" i="15"/>
  <c r="R402" i="15"/>
  <c r="AD400" i="15"/>
  <c r="Y400" i="15"/>
  <c r="X400" i="15"/>
  <c r="AB400" i="15"/>
  <c r="V400" i="15"/>
  <c r="AE400" i="15"/>
  <c r="O400" i="15" l="1"/>
  <c r="N404" i="15" s="1"/>
  <c r="F404" i="15" s="1"/>
  <c r="R400" i="15"/>
  <c r="Q404" i="15" s="1"/>
  <c r="I404" i="15" l="1"/>
  <c r="O406" i="15"/>
  <c r="L404" i="15"/>
  <c r="C404" i="15"/>
  <c r="H404" i="15"/>
  <c r="B404" i="15"/>
  <c r="E404" i="15"/>
  <c r="K404" i="15"/>
  <c r="AD404" i="15"/>
  <c r="V404" i="15"/>
  <c r="R406" i="15"/>
  <c r="U404" i="15"/>
  <c r="Y404" i="15"/>
  <c r="AE404" i="15"/>
  <c r="AA404" i="15"/>
  <c r="X404" i="15"/>
  <c r="AB404" i="15"/>
  <c r="O404" i="15" l="1"/>
  <c r="N408" i="15" s="1"/>
  <c r="L408" i="15" s="1"/>
  <c r="R404" i="15"/>
  <c r="Q408" i="15" s="1"/>
  <c r="U408" i="15" s="1"/>
  <c r="O410" i="15" l="1"/>
  <c r="E408" i="15"/>
  <c r="B408" i="15"/>
  <c r="C408" i="15"/>
  <c r="H408" i="15"/>
  <c r="F408" i="15"/>
  <c r="K408" i="15"/>
  <c r="I408" i="15"/>
  <c r="AD408" i="15"/>
  <c r="V408" i="15"/>
  <c r="AE408" i="15"/>
  <c r="R410" i="15"/>
  <c r="AA408" i="15"/>
  <c r="X408" i="15"/>
  <c r="Y408" i="15"/>
  <c r="AB408" i="15"/>
  <c r="O408" i="15" l="1"/>
  <c r="N412" i="15" s="1"/>
  <c r="B412" i="15" s="1"/>
  <c r="R408" i="15"/>
  <c r="Q412" i="15" s="1"/>
  <c r="AB412" i="15" s="1"/>
  <c r="F412" i="15" l="1"/>
  <c r="K412" i="15"/>
  <c r="H412" i="15"/>
  <c r="L412" i="15"/>
  <c r="O414" i="15"/>
  <c r="I412" i="15"/>
  <c r="E412" i="15"/>
  <c r="C412" i="15"/>
  <c r="U412" i="15"/>
  <c r="R414" i="15"/>
  <c r="AA412" i="15"/>
  <c r="AE412" i="15"/>
  <c r="X412" i="15"/>
  <c r="Y412" i="15"/>
  <c r="V412" i="15"/>
  <c r="AD412" i="15"/>
  <c r="O412" i="15" l="1"/>
  <c r="N416" i="15" s="1"/>
  <c r="B416" i="15" s="1"/>
  <c r="R412" i="15"/>
  <c r="Q416" i="15" s="1"/>
  <c r="Y416" i="15" s="1"/>
  <c r="C416" i="15" l="1"/>
  <c r="K416" i="15"/>
  <c r="L416" i="15"/>
  <c r="O418" i="15"/>
  <c r="I416" i="15"/>
  <c r="H416" i="15"/>
  <c r="F416" i="15"/>
  <c r="E416" i="15"/>
  <c r="R418" i="15"/>
  <c r="AB416" i="15"/>
  <c r="V416" i="15"/>
  <c r="X416" i="15"/>
  <c r="AA416" i="15"/>
  <c r="AE416" i="15"/>
  <c r="AD416" i="15"/>
  <c r="U416" i="15"/>
  <c r="O416" i="15" l="1"/>
  <c r="N420" i="15" s="1"/>
  <c r="O422" i="15" s="1"/>
  <c r="R416" i="15"/>
  <c r="Q420" i="15" s="1"/>
  <c r="Y420" i="15" s="1"/>
  <c r="K420" i="15" l="1"/>
  <c r="F420" i="15"/>
  <c r="I420" i="15"/>
  <c r="B420" i="15"/>
  <c r="C420" i="15"/>
  <c r="H420" i="15"/>
  <c r="E420" i="15"/>
  <c r="L420" i="15"/>
  <c r="AE420" i="15"/>
  <c r="R422" i="15"/>
  <c r="U420" i="15"/>
  <c r="AB420" i="15"/>
  <c r="X420" i="15"/>
  <c r="AD420" i="15"/>
  <c r="V420" i="15"/>
  <c r="AA420" i="15"/>
  <c r="O420" i="15" l="1"/>
  <c r="N424" i="15" s="1"/>
  <c r="B424" i="15" s="1"/>
  <c r="R420" i="15"/>
  <c r="Q424" i="15" s="1"/>
  <c r="AA424" i="15" s="1"/>
  <c r="I424" i="15" l="1"/>
  <c r="C424" i="15"/>
  <c r="O426" i="15"/>
  <c r="L424" i="15"/>
  <c r="K424" i="15"/>
  <c r="F424" i="15"/>
  <c r="E424" i="15"/>
  <c r="H424" i="15"/>
  <c r="U424" i="15"/>
  <c r="AB424" i="15"/>
  <c r="R426" i="15"/>
  <c r="AE424" i="15"/>
  <c r="AD424" i="15"/>
  <c r="Y424" i="15"/>
  <c r="X424" i="15"/>
  <c r="V424" i="15"/>
  <c r="O424" i="15" l="1"/>
  <c r="N428" i="15" s="1"/>
  <c r="H428" i="15" s="1"/>
  <c r="R424" i="15"/>
  <c r="Q428" i="15" s="1"/>
  <c r="AA428" i="15" s="1"/>
  <c r="I428" i="15" l="1"/>
  <c r="E428" i="15"/>
  <c r="L428" i="15"/>
  <c r="B428" i="15"/>
  <c r="O430" i="15"/>
  <c r="K428" i="15"/>
  <c r="F428" i="15"/>
  <c r="C428" i="15"/>
  <c r="Y428" i="15"/>
  <c r="U428" i="15"/>
  <c r="V428" i="15"/>
  <c r="AE428" i="15"/>
  <c r="AD428" i="15"/>
  <c r="R430" i="15"/>
  <c r="AB428" i="15"/>
  <c r="X428" i="15"/>
  <c r="O428" i="15" l="1"/>
  <c r="N432" i="15" s="1"/>
  <c r="F432" i="15" s="1"/>
  <c r="R428" i="15"/>
  <c r="Q432" i="15" s="1"/>
  <c r="AE432" i="15" s="1"/>
  <c r="O434" i="15" l="1"/>
  <c r="L432" i="15"/>
  <c r="C432" i="15"/>
  <c r="K432" i="15"/>
  <c r="I432" i="15"/>
  <c r="E432" i="15"/>
  <c r="B432" i="15"/>
  <c r="H432" i="15"/>
  <c r="X432" i="15"/>
  <c r="V432" i="15"/>
  <c r="Y432" i="15"/>
  <c r="AD432" i="15"/>
  <c r="R434" i="15"/>
  <c r="U432" i="15"/>
  <c r="AA432" i="15"/>
  <c r="AB432" i="15"/>
  <c r="O432" i="15" l="1"/>
  <c r="N436" i="15" s="1"/>
  <c r="I436" i="15" s="1"/>
  <c r="R432" i="15"/>
  <c r="Q436" i="15" s="1"/>
  <c r="R438" i="15" s="1"/>
  <c r="K436" i="15" l="1"/>
  <c r="E436" i="15"/>
  <c r="C436" i="15"/>
  <c r="L436" i="15"/>
  <c r="B436" i="15"/>
  <c r="H436" i="15"/>
  <c r="O438" i="15"/>
  <c r="F436" i="15"/>
  <c r="AD436" i="15"/>
  <c r="AB436" i="15"/>
  <c r="U436" i="15"/>
  <c r="X436" i="15"/>
  <c r="Y436" i="15"/>
  <c r="V436" i="15"/>
  <c r="AA436" i="15"/>
  <c r="AE436" i="15"/>
  <c r="O436" i="15" l="1"/>
  <c r="N440" i="15" s="1"/>
  <c r="E440" i="15" s="1"/>
  <c r="R436" i="15"/>
  <c r="Q440" i="15" s="1"/>
  <c r="AB440" i="15" s="1"/>
  <c r="F440" i="15" l="1"/>
  <c r="L440" i="15"/>
  <c r="H440" i="15"/>
  <c r="C440" i="15"/>
  <c r="O442" i="15"/>
  <c r="I440" i="15"/>
  <c r="B440" i="15"/>
  <c r="K440" i="15"/>
  <c r="AA440" i="15"/>
  <c r="AD440" i="15"/>
  <c r="R442" i="15"/>
  <c r="Y440" i="15"/>
  <c r="AE440" i="15"/>
  <c r="U440" i="15"/>
  <c r="X440" i="15"/>
  <c r="V440" i="15"/>
  <c r="O440" i="15" l="1"/>
  <c r="N444" i="15" s="1"/>
  <c r="L444" i="15" s="1"/>
  <c r="R440" i="15"/>
  <c r="Q444" i="15" s="1"/>
  <c r="AD444" i="15" s="1"/>
  <c r="F444" i="15" l="1"/>
  <c r="I444" i="15"/>
  <c r="K444" i="15"/>
  <c r="O446" i="15"/>
  <c r="H444" i="15"/>
  <c r="C444" i="15"/>
  <c r="E444" i="15"/>
  <c r="B444" i="15"/>
  <c r="AE444" i="15"/>
  <c r="AB444" i="15"/>
  <c r="X444" i="15"/>
  <c r="R446" i="15"/>
  <c r="V444" i="15"/>
  <c r="U444" i="15"/>
  <c r="AA444" i="15"/>
  <c r="Y444" i="15"/>
  <c r="O444" i="15" l="1"/>
  <c r="N448" i="15" s="1"/>
  <c r="F448" i="15" s="1"/>
  <c r="R444" i="15"/>
  <c r="Q448" i="15" s="1"/>
  <c r="U448" i="15" s="1"/>
  <c r="H448" i="15" l="1"/>
  <c r="O450" i="15"/>
  <c r="B448" i="15"/>
  <c r="E448" i="15"/>
  <c r="I448" i="15"/>
  <c r="C448" i="15"/>
  <c r="L448" i="15"/>
  <c r="K448" i="15"/>
  <c r="AE448" i="15"/>
  <c r="AD448" i="15"/>
  <c r="Y448" i="15"/>
  <c r="AA448" i="15"/>
  <c r="R450" i="15"/>
  <c r="V448" i="15"/>
  <c r="AB448" i="15"/>
  <c r="X448" i="15"/>
  <c r="O448" i="15" l="1"/>
  <c r="N452" i="15" s="1"/>
  <c r="B452" i="15" s="1"/>
  <c r="R448" i="15"/>
  <c r="Q452" i="15" s="1"/>
  <c r="AA452" i="15" s="1"/>
  <c r="L452" i="15" l="1"/>
  <c r="K452" i="15"/>
  <c r="C452" i="15"/>
  <c r="O454" i="15"/>
  <c r="H452" i="15"/>
  <c r="E452" i="15"/>
  <c r="I452" i="15"/>
  <c r="F452" i="15"/>
  <c r="AD452" i="15"/>
  <c r="X452" i="15"/>
  <c r="Y452" i="15"/>
  <c r="R454" i="15"/>
  <c r="AE452" i="15"/>
  <c r="V452" i="15"/>
  <c r="AB452" i="15"/>
  <c r="U452" i="15"/>
  <c r="O452" i="15" l="1"/>
  <c r="N456" i="15" s="1"/>
  <c r="O458" i="15" s="1"/>
  <c r="R452" i="15"/>
  <c r="Q456" i="15" s="1"/>
  <c r="AB456" i="15" s="1"/>
  <c r="H456" i="15" l="1"/>
  <c r="L456" i="15"/>
  <c r="B456" i="15"/>
  <c r="I456" i="15"/>
  <c r="E456" i="15"/>
  <c r="K456" i="15"/>
  <c r="C456" i="15"/>
  <c r="F456" i="15"/>
  <c r="AD456" i="15"/>
  <c r="Y456" i="15"/>
  <c r="R458" i="15"/>
  <c r="AE456" i="15"/>
  <c r="V456" i="15"/>
  <c r="U456" i="15"/>
  <c r="X456" i="15"/>
  <c r="AA456" i="15"/>
  <c r="O456" i="15" l="1"/>
  <c r="N460" i="15" s="1"/>
  <c r="I460" i="15" s="1"/>
  <c r="R456" i="15"/>
  <c r="Q460" i="15" s="1"/>
  <c r="AD460" i="15" s="1"/>
  <c r="C460" i="15" l="1"/>
  <c r="K460" i="15"/>
  <c r="L460" i="15"/>
  <c r="E460" i="15"/>
  <c r="F460" i="15"/>
  <c r="H460" i="15"/>
  <c r="B460" i="15"/>
  <c r="O462" i="15"/>
  <c r="Y460" i="15"/>
  <c r="AE460" i="15"/>
  <c r="X460" i="15"/>
  <c r="AB460" i="15"/>
  <c r="AA460" i="15"/>
  <c r="R462" i="15"/>
  <c r="V460" i="15"/>
  <c r="U460" i="15"/>
  <c r="O460" i="15" l="1"/>
  <c r="N464" i="15" s="1"/>
  <c r="F464" i="15" s="1"/>
  <c r="R460" i="15"/>
  <c r="Q464" i="15" s="1"/>
  <c r="U464" i="15" s="1"/>
  <c r="L464" i="15" l="1"/>
  <c r="B464" i="15"/>
  <c r="H464" i="15"/>
  <c r="C464" i="15"/>
  <c r="E464" i="15"/>
  <c r="K464" i="15"/>
  <c r="O466" i="15"/>
  <c r="I464" i="15"/>
  <c r="V464" i="15"/>
  <c r="AB464" i="15"/>
  <c r="AD464" i="15"/>
  <c r="AA464" i="15"/>
  <c r="R466" i="15"/>
  <c r="X464" i="15"/>
  <c r="AE464" i="15"/>
  <c r="Y464" i="15"/>
  <c r="O464" i="15" l="1"/>
  <c r="N468" i="15" s="1"/>
  <c r="I468" i="15" s="1"/>
  <c r="R464" i="15"/>
  <c r="Q468" i="15" s="1"/>
  <c r="V468" i="15" s="1"/>
  <c r="F468" i="15" l="1"/>
  <c r="H468" i="15"/>
  <c r="L468" i="15"/>
  <c r="B468" i="15"/>
  <c r="E468" i="15"/>
  <c r="C468" i="15"/>
  <c r="K468" i="15"/>
  <c r="O470" i="15"/>
  <c r="AE468" i="15"/>
  <c r="AD468" i="15"/>
  <c r="AA468" i="15"/>
  <c r="U468" i="15"/>
  <c r="Y468" i="15"/>
  <c r="X468" i="15"/>
  <c r="R470" i="15"/>
  <c r="AB468" i="15"/>
  <c r="O468" i="15" l="1"/>
  <c r="N472" i="15" s="1"/>
  <c r="K472" i="15" s="1"/>
  <c r="R468" i="15"/>
  <c r="Q472" i="15" s="1"/>
  <c r="AA472" i="15" s="1"/>
  <c r="F472" i="15" l="1"/>
  <c r="E472" i="15"/>
  <c r="H472" i="15"/>
  <c r="B472" i="15"/>
  <c r="I472" i="15"/>
  <c r="O474" i="15"/>
  <c r="L472" i="15"/>
  <c r="C472" i="15"/>
  <c r="AE472" i="15"/>
  <c r="U472" i="15"/>
  <c r="Y472" i="15"/>
  <c r="X472" i="15"/>
  <c r="AD472" i="15"/>
  <c r="R474" i="15"/>
  <c r="AB472" i="15"/>
  <c r="V472" i="15"/>
  <c r="O472" i="15" l="1"/>
  <c r="N476" i="15" s="1"/>
  <c r="O478" i="15" s="1"/>
  <c r="R472" i="15"/>
  <c r="Q476" i="15" s="1"/>
  <c r="R478" i="15" s="1"/>
  <c r="I476" i="15" l="1"/>
  <c r="C476" i="15"/>
  <c r="H476" i="15"/>
  <c r="L476" i="15"/>
  <c r="E476" i="15"/>
  <c r="B476" i="15"/>
  <c r="F476" i="15"/>
  <c r="K476" i="15"/>
  <c r="X476" i="15"/>
  <c r="AD476" i="15"/>
  <c r="AE476" i="15"/>
  <c r="Y476" i="15"/>
  <c r="AB476" i="15"/>
  <c r="V476" i="15"/>
  <c r="U476" i="15"/>
  <c r="AA476" i="15"/>
  <c r="O476" i="15" l="1"/>
  <c r="N480" i="15" s="1"/>
  <c r="F480" i="15" s="1"/>
  <c r="R476" i="15"/>
  <c r="Q480" i="15" s="1"/>
  <c r="Y480" i="15" s="1"/>
  <c r="E480" i="15" l="1"/>
  <c r="K480" i="15"/>
  <c r="I480" i="15"/>
  <c r="H480" i="15"/>
  <c r="O482" i="15"/>
  <c r="C480" i="15"/>
  <c r="L480" i="15"/>
  <c r="B480" i="15"/>
  <c r="AD480" i="15"/>
  <c r="AE480" i="15"/>
  <c r="AB480" i="15"/>
  <c r="U480" i="15"/>
  <c r="R482" i="15"/>
  <c r="X480" i="15"/>
  <c r="AA480" i="15"/>
  <c r="V480" i="15"/>
  <c r="O480" i="15" l="1"/>
  <c r="N484" i="15" s="1"/>
  <c r="F484" i="15" s="1"/>
  <c r="R480" i="15"/>
  <c r="Q484" i="15" s="1"/>
  <c r="X484" i="15" s="1"/>
  <c r="B484" i="15" l="1"/>
  <c r="K484" i="15"/>
  <c r="I484" i="15"/>
  <c r="E484" i="15"/>
  <c r="C484" i="15"/>
  <c r="L484" i="15"/>
  <c r="H484" i="15"/>
  <c r="O486" i="15"/>
  <c r="AE484" i="15"/>
  <c r="U484" i="15"/>
  <c r="AA484" i="15"/>
  <c r="Y484" i="15"/>
  <c r="V484" i="15"/>
  <c r="R486" i="15"/>
  <c r="AB484" i="15"/>
  <c r="AD484" i="15"/>
  <c r="O484" i="15" l="1"/>
  <c r="N488" i="15" s="1"/>
  <c r="C488" i="15" s="1"/>
  <c r="R484" i="15"/>
  <c r="Q488" i="15" s="1"/>
  <c r="X488" i="15" s="1"/>
  <c r="B488" i="15" l="1"/>
  <c r="I488" i="15"/>
  <c r="O490" i="15"/>
  <c r="F488" i="15"/>
  <c r="K488" i="15"/>
  <c r="L488" i="15"/>
  <c r="H488" i="15"/>
  <c r="E488" i="15"/>
  <c r="AB488" i="15"/>
  <c r="U488" i="15"/>
  <c r="Y488" i="15"/>
  <c r="AA488" i="15"/>
  <c r="AD488" i="15"/>
  <c r="AE488" i="15"/>
  <c r="R490" i="15"/>
  <c r="V488" i="15"/>
  <c r="O488" i="15" l="1"/>
  <c r="N492" i="15" s="1"/>
  <c r="C492" i="15" s="1"/>
  <c r="R488" i="15"/>
  <c r="Q492" i="15" s="1"/>
  <c r="AE492" i="15" s="1"/>
  <c r="I492" i="15" l="1"/>
  <c r="B492" i="15"/>
  <c r="L492" i="15"/>
  <c r="O494" i="15"/>
  <c r="K492" i="15"/>
  <c r="F492" i="15"/>
  <c r="H492" i="15"/>
  <c r="E492" i="15"/>
  <c r="AB492" i="15"/>
  <c r="V492" i="15"/>
  <c r="X492" i="15"/>
  <c r="R494" i="15"/>
  <c r="Y492" i="15"/>
  <c r="U492" i="15"/>
  <c r="AD492" i="15"/>
  <c r="AA492" i="15"/>
  <c r="O492" i="15" l="1"/>
  <c r="N496" i="15" s="1"/>
  <c r="O498" i="15" s="1"/>
  <c r="R492" i="15"/>
  <c r="Q496" i="15" s="1"/>
  <c r="AD496" i="15" s="1"/>
  <c r="L496" i="15" l="1"/>
  <c r="C496" i="15"/>
  <c r="I496" i="15"/>
  <c r="K496" i="15"/>
  <c r="F496" i="15"/>
  <c r="H496" i="15"/>
  <c r="E496" i="15"/>
  <c r="B496" i="15"/>
  <c r="R498" i="15"/>
  <c r="Y496" i="15"/>
  <c r="AE496" i="15"/>
  <c r="U496" i="15"/>
  <c r="AA496" i="15"/>
  <c r="AB496" i="15"/>
  <c r="V496" i="15"/>
  <c r="X496" i="15"/>
  <c r="O496" i="15" l="1"/>
  <c r="N500" i="15" s="1"/>
  <c r="B500" i="15" s="1"/>
  <c r="R496" i="15"/>
  <c r="Q500" i="15" s="1"/>
  <c r="AE500" i="15" s="1"/>
  <c r="H500" i="15" l="1"/>
  <c r="I500" i="15"/>
  <c r="K500" i="15"/>
  <c r="C500" i="15"/>
  <c r="E500" i="15"/>
  <c r="O502" i="15"/>
  <c r="F500" i="15"/>
  <c r="L500" i="15"/>
  <c r="AD500" i="15"/>
  <c r="Y500" i="15"/>
  <c r="R502" i="15"/>
  <c r="AA500" i="15"/>
  <c r="U500" i="15"/>
  <c r="V500" i="15"/>
  <c r="AB500" i="15"/>
  <c r="X500" i="15"/>
  <c r="O500" i="15" l="1"/>
  <c r="N504" i="15" s="1"/>
  <c r="E504" i="15" s="1"/>
  <c r="R500" i="15"/>
  <c r="Q504" i="15" s="1"/>
  <c r="V504" i="15" s="1"/>
  <c r="C504" i="15" l="1"/>
  <c r="I504" i="15"/>
  <c r="B504" i="15"/>
  <c r="K504" i="15"/>
  <c r="O506" i="15"/>
  <c r="L504" i="15"/>
  <c r="F504" i="15"/>
  <c r="H504" i="15"/>
  <c r="AE504" i="15"/>
  <c r="R506" i="15"/>
  <c r="U504" i="15"/>
  <c r="X504" i="15"/>
  <c r="AD504" i="15"/>
  <c r="AA504" i="15"/>
  <c r="AB504" i="15"/>
  <c r="Y504" i="15"/>
  <c r="O504" i="15" l="1"/>
  <c r="N508" i="15" s="1"/>
  <c r="B508" i="15" s="1"/>
  <c r="R504" i="15"/>
  <c r="Q508" i="15" s="1"/>
  <c r="AB508" i="15" s="1"/>
  <c r="E508" i="15" l="1"/>
  <c r="H508" i="15"/>
  <c r="K508" i="15"/>
  <c r="O510" i="15"/>
  <c r="C508" i="15"/>
  <c r="I508" i="15"/>
  <c r="F508" i="15"/>
  <c r="L508" i="15"/>
  <c r="U508" i="15"/>
  <c r="AA508" i="15"/>
  <c r="V508" i="15"/>
  <c r="R510" i="15"/>
  <c r="Y508" i="15"/>
  <c r="X508" i="15"/>
  <c r="AE508" i="15"/>
  <c r="AD508" i="15"/>
  <c r="O508" i="15" l="1"/>
  <c r="N512" i="15" s="1"/>
  <c r="O514" i="15" s="1"/>
  <c r="R508" i="15"/>
  <c r="Q512" i="15" s="1"/>
  <c r="Y512" i="15" s="1"/>
  <c r="K512" i="15" l="1"/>
  <c r="I512" i="15"/>
  <c r="H512" i="15"/>
  <c r="F512" i="15"/>
  <c r="C512" i="15"/>
  <c r="E512" i="15"/>
  <c r="B512" i="15"/>
  <c r="L512" i="15"/>
  <c r="U512" i="15"/>
  <c r="X512" i="15"/>
  <c r="V512" i="15"/>
  <c r="AE512" i="15"/>
  <c r="R514" i="15"/>
  <c r="AB512" i="15"/>
  <c r="AD512" i="15"/>
  <c r="AA512" i="15"/>
  <c r="O512" i="15" l="1"/>
  <c r="N516" i="15" s="1"/>
  <c r="F516" i="15" s="1"/>
  <c r="R512" i="15"/>
  <c r="Q516" i="15" s="1"/>
  <c r="AD516" i="15" s="1"/>
  <c r="H516" i="15" l="1"/>
  <c r="I516" i="15"/>
  <c r="E516" i="15"/>
  <c r="B516" i="15"/>
  <c r="L516" i="15"/>
  <c r="C516" i="15"/>
  <c r="K516" i="15"/>
  <c r="O518" i="15"/>
  <c r="Y516" i="15"/>
  <c r="U516" i="15"/>
  <c r="AB516" i="15"/>
  <c r="X516" i="15"/>
  <c r="R518" i="15"/>
  <c r="V516" i="15"/>
  <c r="AA516" i="15"/>
  <c r="AE516" i="15"/>
  <c r="O516" i="15" l="1"/>
  <c r="N520" i="15" s="1"/>
  <c r="B520" i="15" s="1"/>
  <c r="R516" i="15"/>
  <c r="Q520" i="15" s="1"/>
  <c r="U520" i="15" s="1"/>
  <c r="K520" i="15" l="1"/>
  <c r="O522" i="15"/>
  <c r="I520" i="15"/>
  <c r="H520" i="15"/>
  <c r="F520" i="15"/>
  <c r="C520" i="15"/>
  <c r="L520" i="15"/>
  <c r="E520" i="15"/>
  <c r="AE520" i="15"/>
  <c r="V520" i="15"/>
  <c r="AD520" i="15"/>
  <c r="X520" i="15"/>
  <c r="AA520" i="15"/>
  <c r="Y520" i="15"/>
  <c r="AB520" i="15"/>
  <c r="R522" i="15"/>
  <c r="O520" i="15" l="1"/>
  <c r="N524" i="15" s="1"/>
  <c r="C524" i="15" s="1"/>
  <c r="R520" i="15"/>
  <c r="Q524" i="15" s="1"/>
  <c r="R526" i="15" s="1"/>
  <c r="O526" i="15" l="1"/>
  <c r="H524" i="15"/>
  <c r="K524" i="15"/>
  <c r="L524" i="15"/>
  <c r="I524" i="15"/>
  <c r="E524" i="15"/>
  <c r="F524" i="15"/>
  <c r="B524" i="15"/>
  <c r="AB524" i="15"/>
  <c r="AA524" i="15"/>
  <c r="U524" i="15"/>
  <c r="Y524" i="15"/>
  <c r="AE524" i="15"/>
  <c r="AD524" i="15"/>
  <c r="X524" i="15"/>
  <c r="V524" i="15"/>
  <c r="O524" i="15" l="1"/>
  <c r="N528" i="15" s="1"/>
  <c r="L528" i="15" s="1"/>
  <c r="R524" i="15"/>
  <c r="Q528" i="15" s="1"/>
  <c r="AA528" i="15" s="1"/>
  <c r="K528" i="15" l="1"/>
  <c r="F528" i="15"/>
  <c r="O530" i="15"/>
  <c r="H528" i="15"/>
  <c r="E528" i="15"/>
  <c r="C528" i="15"/>
  <c r="I528" i="15"/>
  <c r="B528" i="15"/>
  <c r="AB528" i="15"/>
  <c r="R530" i="15"/>
  <c r="U528" i="15"/>
  <c r="X528" i="15"/>
  <c r="AE528" i="15"/>
  <c r="AD528" i="15"/>
  <c r="V528" i="15"/>
  <c r="Y528" i="15"/>
  <c r="O528" i="15" l="1"/>
  <c r="N532" i="15" s="1"/>
  <c r="B532" i="15" s="1"/>
  <c r="R528" i="15"/>
  <c r="Q532" i="15" s="1"/>
  <c r="AB532" i="15" s="1"/>
  <c r="E532" i="15" l="1"/>
  <c r="L532" i="15"/>
  <c r="C532" i="15"/>
  <c r="H532" i="15"/>
  <c r="I532" i="15"/>
  <c r="O534" i="15"/>
  <c r="K532" i="15"/>
  <c r="F532" i="15"/>
  <c r="AA532" i="15"/>
  <c r="V532" i="15"/>
  <c r="U532" i="15"/>
  <c r="Y532" i="15"/>
  <c r="R534" i="15"/>
  <c r="AD532" i="15"/>
  <c r="AE532" i="15"/>
  <c r="X532" i="15"/>
  <c r="O532" i="15" l="1"/>
  <c r="N536" i="15" s="1"/>
  <c r="L536" i="15" s="1"/>
  <c r="R532" i="15"/>
  <c r="Q536" i="15" s="1"/>
  <c r="U536" i="15" s="1"/>
  <c r="C536" i="15" l="1"/>
  <c r="O538" i="15"/>
  <c r="H536" i="15"/>
  <c r="K536" i="15"/>
  <c r="E536" i="15"/>
  <c r="F536" i="15"/>
  <c r="B536" i="15"/>
  <c r="I536" i="15"/>
  <c r="V536" i="15"/>
  <c r="X536" i="15"/>
  <c r="AA536" i="15"/>
  <c r="AD536" i="15"/>
  <c r="AB536" i="15"/>
  <c r="Y536" i="15"/>
  <c r="R538" i="15"/>
  <c r="AE536" i="15"/>
  <c r="O536" i="15" l="1"/>
  <c r="N540" i="15" s="1"/>
  <c r="K540" i="15" s="1"/>
  <c r="R536" i="15"/>
  <c r="Q540" i="15" s="1"/>
  <c r="AE540" i="15" s="1"/>
  <c r="F540" i="15" l="1"/>
  <c r="E540" i="15"/>
  <c r="H540" i="15"/>
  <c r="L540" i="15"/>
  <c r="I540" i="15"/>
  <c r="B540" i="15"/>
  <c r="C540" i="15"/>
  <c r="O542" i="15"/>
  <c r="V540" i="15"/>
  <c r="R542" i="15"/>
  <c r="U540" i="15"/>
  <c r="AD540" i="15"/>
  <c r="X540" i="15"/>
  <c r="AA540" i="15"/>
  <c r="AB540" i="15"/>
  <c r="Y540" i="15"/>
  <c r="O540" i="15" l="1"/>
  <c r="N544" i="15" s="1"/>
  <c r="F544" i="15" s="1"/>
  <c r="R540" i="15"/>
  <c r="Q544" i="15" s="1"/>
  <c r="X544" i="15" s="1"/>
  <c r="K544" i="15" l="1"/>
  <c r="C544" i="15"/>
  <c r="H544" i="15"/>
  <c r="B544" i="15"/>
  <c r="O546" i="15"/>
  <c r="I544" i="15"/>
  <c r="L544" i="15"/>
  <c r="E544" i="15"/>
  <c r="AE544" i="15"/>
  <c r="Y544" i="15"/>
  <c r="AD544" i="15"/>
  <c r="AA544" i="15"/>
  <c r="AB544" i="15"/>
  <c r="R546" i="15"/>
  <c r="U544" i="15"/>
  <c r="V544" i="15"/>
  <c r="O544" i="15" l="1"/>
  <c r="N548" i="15" s="1"/>
  <c r="C548" i="15" s="1"/>
  <c r="R544" i="15"/>
  <c r="Q548" i="15" s="1"/>
  <c r="R550" i="15" s="1"/>
  <c r="H548" i="15" l="1"/>
  <c r="B548" i="15"/>
  <c r="L548" i="15"/>
  <c r="E548" i="15"/>
  <c r="O550" i="15"/>
  <c r="I548" i="15"/>
  <c r="F548" i="15"/>
  <c r="K548" i="15"/>
  <c r="U548" i="15"/>
  <c r="AB548" i="15"/>
  <c r="Y548" i="15"/>
  <c r="AA548" i="15"/>
  <c r="X548" i="15"/>
  <c r="V548" i="15"/>
  <c r="AD548" i="15"/>
  <c r="AE548" i="15"/>
  <c r="O548" i="15" l="1"/>
  <c r="N552" i="15" s="1"/>
  <c r="B552" i="15" s="1"/>
  <c r="R548" i="15"/>
  <c r="Q552" i="15" s="1"/>
  <c r="Y552" i="15" s="1"/>
  <c r="F552" i="15" l="1"/>
  <c r="E552" i="15"/>
  <c r="L552" i="15"/>
  <c r="H552" i="15"/>
  <c r="K552" i="15"/>
  <c r="O554" i="15"/>
  <c r="I552" i="15"/>
  <c r="C552" i="15"/>
  <c r="U552" i="15"/>
  <c r="AE552" i="15"/>
  <c r="X552" i="15"/>
  <c r="AD552" i="15"/>
  <c r="V552" i="15"/>
  <c r="R554" i="15"/>
  <c r="AA552" i="15"/>
  <c r="AB552" i="15"/>
  <c r="O552" i="15" l="1"/>
  <c r="N556" i="15" s="1"/>
  <c r="H556" i="15" s="1"/>
  <c r="R552" i="15"/>
  <c r="Q556" i="15" s="1"/>
  <c r="Y556" i="15" s="1"/>
  <c r="K556" i="15" l="1"/>
  <c r="B556" i="15"/>
  <c r="C556" i="15"/>
  <c r="O558" i="15"/>
  <c r="E556" i="15"/>
  <c r="I556" i="15"/>
  <c r="F556" i="15"/>
  <c r="L556" i="15"/>
  <c r="AA556" i="15"/>
  <c r="AD556" i="15"/>
  <c r="U556" i="15"/>
  <c r="R558" i="15"/>
  <c r="V556" i="15"/>
  <c r="AE556" i="15"/>
  <c r="X556" i="15"/>
  <c r="AB556" i="15"/>
  <c r="O556" i="15" l="1"/>
  <c r="N560" i="15" s="1"/>
  <c r="O562" i="15" s="1"/>
  <c r="R556" i="15"/>
  <c r="Q560" i="15" s="1"/>
  <c r="AD560" i="15" s="1"/>
  <c r="B560" i="15" l="1"/>
  <c r="C560" i="15"/>
  <c r="K560" i="15"/>
  <c r="E560" i="15"/>
  <c r="H560" i="15"/>
  <c r="L560" i="15"/>
  <c r="I560" i="15"/>
  <c r="F560" i="15"/>
  <c r="AB560" i="15"/>
  <c r="X560" i="15"/>
  <c r="U560" i="15"/>
  <c r="R562" i="15"/>
  <c r="V560" i="15"/>
  <c r="Y560" i="15"/>
  <c r="AA560" i="15"/>
  <c r="AE560" i="15"/>
  <c r="O560" i="15" l="1"/>
  <c r="N564" i="15" s="1"/>
  <c r="E564" i="15" s="1"/>
  <c r="R560" i="15"/>
  <c r="Q564" i="15" s="1"/>
  <c r="X564" i="15" s="1"/>
  <c r="B564" i="15" l="1"/>
  <c r="C564" i="15"/>
  <c r="K564" i="15"/>
  <c r="I564" i="15"/>
  <c r="H564" i="15"/>
  <c r="L564" i="15"/>
  <c r="O566" i="15"/>
  <c r="F564" i="15"/>
  <c r="R566" i="15"/>
  <c r="V564" i="15"/>
  <c r="AB564" i="15"/>
  <c r="AD564" i="15"/>
  <c r="Y564" i="15"/>
  <c r="AA564" i="15"/>
  <c r="U564" i="15"/>
  <c r="AE564" i="15"/>
  <c r="O564" i="15" l="1"/>
  <c r="N568" i="15" s="1"/>
  <c r="O570" i="15" s="1"/>
  <c r="R564" i="15"/>
  <c r="Q568" i="15" s="1"/>
  <c r="AD568" i="15" s="1"/>
  <c r="C568" i="15" l="1"/>
  <c r="H568" i="15"/>
  <c r="F568" i="15"/>
  <c r="I568" i="15"/>
  <c r="B568" i="15"/>
  <c r="K568" i="15"/>
  <c r="L568" i="15"/>
  <c r="E568" i="15"/>
  <c r="R570" i="15"/>
  <c r="U568" i="15"/>
  <c r="X568" i="15"/>
  <c r="AA568" i="15"/>
  <c r="AE568" i="15"/>
  <c r="V568" i="15"/>
  <c r="Y568" i="15"/>
  <c r="AB568" i="15"/>
  <c r="O568" i="15" l="1"/>
  <c r="N572" i="15" s="1"/>
  <c r="O574" i="15" s="1"/>
  <c r="R568" i="15"/>
  <c r="Q572" i="15" s="1"/>
  <c r="Y572" i="15" s="1"/>
  <c r="E572" i="15" l="1"/>
  <c r="K572" i="15"/>
  <c r="F572" i="15"/>
  <c r="H572" i="15"/>
  <c r="B572" i="15"/>
  <c r="L572" i="15"/>
  <c r="C572" i="15"/>
  <c r="I572" i="15"/>
  <c r="R574" i="15"/>
  <c r="AA572" i="15"/>
  <c r="X572" i="15"/>
  <c r="AB572" i="15"/>
  <c r="V572" i="15"/>
  <c r="AE572" i="15"/>
  <c r="U572" i="15"/>
  <c r="AD572" i="15"/>
  <c r="O572" i="15" l="1"/>
  <c r="N576" i="15" s="1"/>
  <c r="B576" i="15" s="1"/>
  <c r="R572" i="15"/>
  <c r="Q576" i="15" s="1"/>
  <c r="X576" i="15" s="1"/>
  <c r="E576" i="15" l="1"/>
  <c r="C576" i="15"/>
  <c r="O578" i="15"/>
  <c r="I576" i="15"/>
  <c r="F576" i="15"/>
  <c r="K576" i="15"/>
  <c r="L576" i="15"/>
  <c r="H576" i="15"/>
  <c r="V576" i="15"/>
  <c r="AA576" i="15"/>
  <c r="AD576" i="15"/>
  <c r="R578" i="15"/>
  <c r="AE576" i="15"/>
  <c r="AB576" i="15"/>
  <c r="U576" i="15"/>
  <c r="Y576" i="15"/>
  <c r="O576" i="15" l="1"/>
  <c r="N580" i="15" s="1"/>
  <c r="F580" i="15" s="1"/>
  <c r="R576" i="15"/>
  <c r="Q580" i="15" s="1"/>
  <c r="AB580" i="15" s="1"/>
  <c r="H580" i="15" l="1"/>
  <c r="I580" i="15"/>
  <c r="C580" i="15"/>
  <c r="K580" i="15"/>
  <c r="B580" i="15"/>
  <c r="E580" i="15"/>
  <c r="O582" i="15"/>
  <c r="L580" i="15"/>
  <c r="X580" i="15"/>
  <c r="V580" i="15"/>
  <c r="U580" i="15"/>
  <c r="AD580" i="15"/>
  <c r="AE580" i="15"/>
  <c r="R582" i="15"/>
  <c r="AA580" i="15"/>
  <c r="Y580" i="15"/>
  <c r="R580" i="15" l="1"/>
  <c r="Q584" i="15" s="1"/>
  <c r="U584" i="15" s="1"/>
  <c r="O580" i="15"/>
  <c r="N584" i="15" s="1"/>
  <c r="I584" i="15" s="1"/>
  <c r="AB584" i="15" l="1"/>
  <c r="AA584" i="15"/>
  <c r="X584" i="15"/>
  <c r="AD584" i="15"/>
  <c r="V584" i="15"/>
  <c r="Y584" i="15"/>
  <c r="R586" i="15"/>
  <c r="AE584" i="15"/>
  <c r="E584" i="15"/>
  <c r="L584" i="15"/>
  <c r="C584" i="15"/>
  <c r="B584" i="15"/>
  <c r="F584" i="15"/>
  <c r="O586" i="15"/>
  <c r="K584" i="15"/>
  <c r="H584" i="15"/>
  <c r="O584" i="15" l="1"/>
  <c r="N588" i="15" s="1"/>
  <c r="C588" i="15" s="1"/>
  <c r="R584" i="15"/>
  <c r="Q588" i="15" s="1"/>
  <c r="R590" i="15" s="1"/>
  <c r="K588" i="15" l="1"/>
  <c r="B588" i="15"/>
  <c r="O590" i="15"/>
  <c r="L588" i="15"/>
  <c r="I588" i="15"/>
  <c r="H588" i="15"/>
  <c r="E588" i="15"/>
  <c r="F588" i="15"/>
  <c r="X588" i="15"/>
  <c r="AD588" i="15"/>
  <c r="AA588" i="15"/>
  <c r="Y588" i="15"/>
  <c r="AE588" i="15"/>
  <c r="U588" i="15"/>
  <c r="V588" i="15"/>
  <c r="AB588" i="15"/>
  <c r="O588" i="15" l="1"/>
  <c r="N592" i="15" s="1"/>
  <c r="K592" i="15" s="1"/>
  <c r="R588" i="15"/>
  <c r="Q592" i="15" s="1"/>
  <c r="AD592" i="15" s="1"/>
  <c r="H592" i="15" l="1"/>
  <c r="L592" i="15"/>
  <c r="I592" i="15"/>
  <c r="E592" i="15"/>
  <c r="F592" i="15"/>
  <c r="O594" i="15"/>
  <c r="B592" i="15"/>
  <c r="C592" i="15"/>
  <c r="AE592" i="15"/>
  <c r="R594" i="15"/>
  <c r="Y592" i="15"/>
  <c r="U592" i="15"/>
  <c r="V592" i="15"/>
  <c r="AB592" i="15"/>
  <c r="AA592" i="15"/>
  <c r="X592" i="15"/>
  <c r="O592" i="15" l="1"/>
  <c r="N596" i="15" s="1"/>
  <c r="I596" i="15" s="1"/>
  <c r="R592" i="15"/>
  <c r="Q596" i="15" s="1"/>
  <c r="U596" i="15" s="1"/>
  <c r="B596" i="15" l="1"/>
  <c r="K596" i="15"/>
  <c r="L596" i="15"/>
  <c r="E596" i="15"/>
  <c r="F596" i="15"/>
  <c r="O598" i="15"/>
  <c r="C596" i="15"/>
  <c r="H596" i="15"/>
  <c r="AE596" i="15"/>
  <c r="AD596" i="15"/>
  <c r="X596" i="15"/>
  <c r="AA596" i="15"/>
  <c r="V596" i="15"/>
  <c r="Y596" i="15"/>
  <c r="R598" i="15"/>
  <c r="AB596" i="15"/>
  <c r="O596" i="15" l="1"/>
  <c r="N600" i="15" s="1"/>
  <c r="K600" i="15" s="1"/>
  <c r="R596" i="15"/>
  <c r="Q600" i="15" s="1"/>
  <c r="AD600" i="15" s="1"/>
  <c r="H600" i="15" l="1"/>
  <c r="E600" i="15"/>
  <c r="I600" i="15"/>
  <c r="F600" i="15"/>
  <c r="L600" i="15"/>
  <c r="B600" i="15"/>
  <c r="C600" i="15"/>
  <c r="O602" i="15"/>
  <c r="AB600" i="15"/>
  <c r="Y600" i="15"/>
  <c r="V600" i="15"/>
  <c r="X600" i="15"/>
  <c r="U600" i="15"/>
  <c r="AE600" i="15"/>
  <c r="R602" i="15"/>
  <c r="AA600" i="15"/>
  <c r="R600" i="15" l="1"/>
  <c r="Q604" i="15" s="1"/>
  <c r="Y604" i="15" s="1"/>
  <c r="O600" i="15"/>
  <c r="N604" i="15" s="1"/>
  <c r="H604" i="15" s="1"/>
  <c r="AD604" i="15" l="1"/>
  <c r="V604" i="15"/>
  <c r="U604" i="15"/>
  <c r="X604" i="15"/>
  <c r="AA604" i="15"/>
  <c r="R606" i="15"/>
  <c r="AE604" i="15"/>
  <c r="AB604" i="15"/>
  <c r="F604" i="15"/>
  <c r="I604" i="15"/>
  <c r="E604" i="15"/>
  <c r="K604" i="15"/>
  <c r="B604" i="15"/>
  <c r="L604" i="15"/>
  <c r="O606" i="15"/>
  <c r="C604" i="15"/>
  <c r="R604" i="15" l="1"/>
  <c r="Q608" i="15" s="1"/>
  <c r="V608" i="15" s="1"/>
  <c r="O604" i="15"/>
  <c r="N608" i="15" s="1"/>
  <c r="L608" i="15" s="1"/>
  <c r="AA608" i="15" l="1"/>
  <c r="AD608" i="15"/>
  <c r="AB608" i="15"/>
  <c r="R610" i="15"/>
  <c r="X608" i="15"/>
  <c r="AE608" i="15"/>
  <c r="Y608" i="15"/>
  <c r="U608" i="15"/>
  <c r="B608" i="15"/>
  <c r="I608" i="15"/>
  <c r="H608" i="15"/>
  <c r="K608" i="15"/>
  <c r="E608" i="15"/>
  <c r="F608" i="15"/>
  <c r="O610" i="15"/>
  <c r="C608" i="15"/>
  <c r="R608" i="15" l="1"/>
  <c r="Q612" i="15" s="1"/>
  <c r="R614" i="15" s="1"/>
  <c r="O608" i="15"/>
  <c r="N612" i="15" s="1"/>
  <c r="K612" i="15" s="1"/>
  <c r="X612" i="15" l="1"/>
  <c r="V612" i="15"/>
  <c r="Y612" i="15"/>
  <c r="AA612" i="15"/>
  <c r="U612" i="15"/>
  <c r="AD612" i="15"/>
  <c r="AB612" i="15"/>
  <c r="AE612" i="15"/>
  <c r="O614" i="15"/>
  <c r="B612" i="15"/>
  <c r="H612" i="15"/>
  <c r="C612" i="15"/>
  <c r="L612" i="15"/>
  <c r="F612" i="15"/>
  <c r="E612" i="15"/>
  <c r="I612" i="15"/>
  <c r="R612" i="15" l="1"/>
  <c r="Q616" i="15" s="1"/>
  <c r="X616" i="15" s="1"/>
  <c r="O612" i="15"/>
  <c r="N616" i="15" s="1"/>
  <c r="B616" i="15" s="1"/>
  <c r="AE616" i="15" l="1"/>
  <c r="U616" i="15"/>
  <c r="AD616" i="15"/>
  <c r="AA616" i="15"/>
  <c r="Y616" i="15"/>
  <c r="R618" i="15"/>
  <c r="AB616" i="15"/>
  <c r="V616" i="15"/>
  <c r="H616" i="15"/>
  <c r="E616" i="15"/>
  <c r="L616" i="15"/>
  <c r="K616" i="15"/>
  <c r="C616" i="15"/>
  <c r="I616" i="15"/>
  <c r="O618" i="15"/>
  <c r="F616" i="15"/>
  <c r="R616" i="15" l="1"/>
  <c r="Q620" i="15" s="1"/>
  <c r="R622" i="15" s="1"/>
  <c r="O616" i="15"/>
  <c r="N620" i="15" s="1"/>
  <c r="E620" i="15" s="1"/>
  <c r="AD620" i="15" l="1"/>
  <c r="AE620" i="15"/>
  <c r="U620" i="15"/>
  <c r="AA620" i="15"/>
  <c r="X620" i="15"/>
  <c r="AB620" i="15"/>
  <c r="Y620" i="15"/>
  <c r="V620" i="15"/>
  <c r="C620" i="15"/>
  <c r="K620" i="15"/>
  <c r="O622" i="15"/>
  <c r="F620" i="15"/>
  <c r="I620" i="15"/>
  <c r="H620" i="15"/>
  <c r="L620" i="15"/>
  <c r="B620" i="15"/>
  <c r="R620" i="15" l="1"/>
  <c r="Q624" i="15" s="1"/>
  <c r="AD624" i="15" s="1"/>
  <c r="O620" i="15"/>
  <c r="N624" i="15" s="1"/>
  <c r="I624" i="15" s="1"/>
  <c r="BO2" i="15" l="1"/>
  <c r="X624" i="15"/>
  <c r="Y624" i="15"/>
  <c r="AE624" i="15"/>
  <c r="AB624" i="15"/>
  <c r="V624" i="15"/>
  <c r="R626" i="15"/>
  <c r="U624" i="15"/>
  <c r="AA624" i="15"/>
  <c r="B624" i="15"/>
  <c r="L624" i="15"/>
  <c r="O626" i="15"/>
  <c r="C624" i="15"/>
  <c r="K624" i="15"/>
  <c r="H624" i="15"/>
  <c r="F624" i="15"/>
  <c r="E624" i="15"/>
  <c r="BP2" i="15" l="1"/>
  <c r="BQ2" i="15"/>
  <c r="BU2" i="15" s="1"/>
  <c r="D2" i="15"/>
  <c r="R624" i="15"/>
  <c r="Q628" i="15" s="1"/>
  <c r="AD628" i="15" s="1"/>
  <c r="O624" i="15"/>
  <c r="N628" i="15" s="1"/>
  <c r="I628" i="15" s="1"/>
  <c r="BS2" i="15" l="1"/>
  <c r="BW2" i="15" s="1"/>
  <c r="BT2" i="15"/>
  <c r="BX2" i="15" s="1"/>
  <c r="R630" i="15"/>
  <c r="AB628" i="15"/>
  <c r="X628" i="15"/>
  <c r="U628" i="15"/>
  <c r="V628" i="15"/>
  <c r="AE628" i="15"/>
  <c r="AA628" i="15"/>
  <c r="Y628" i="15"/>
  <c r="B628" i="15"/>
  <c r="C628" i="15"/>
  <c r="F628" i="15"/>
  <c r="E628" i="15"/>
  <c r="O630" i="15"/>
  <c r="K628" i="15"/>
  <c r="L628" i="15"/>
  <c r="H628" i="15"/>
  <c r="R628" i="15" l="1"/>
  <c r="Q632" i="15" s="1"/>
  <c r="U632" i="15" s="1"/>
  <c r="O628" i="15"/>
  <c r="N632" i="15" s="1"/>
  <c r="B632" i="15" s="1"/>
  <c r="R634" i="15" l="1"/>
  <c r="AB632" i="15"/>
  <c r="X632" i="15"/>
  <c r="V632" i="15"/>
  <c r="AA632" i="15"/>
  <c r="AE632" i="15"/>
  <c r="AD632" i="15"/>
  <c r="Y632" i="15"/>
  <c r="F632" i="15"/>
  <c r="O634" i="15"/>
  <c r="L632" i="15"/>
  <c r="E632" i="15"/>
  <c r="K632" i="15"/>
  <c r="H632" i="15"/>
  <c r="I632" i="15"/>
  <c r="C632" i="15"/>
  <c r="R632" i="15" l="1"/>
  <c r="Q636" i="15" s="1"/>
  <c r="X636" i="15" s="1"/>
  <c r="O632" i="15"/>
  <c r="N636" i="15" s="1"/>
  <c r="C636" i="15" s="1"/>
  <c r="V636" i="15" l="1"/>
  <c r="U636" i="15"/>
  <c r="AA636" i="15"/>
  <c r="R638" i="15"/>
  <c r="AE636" i="15"/>
  <c r="AD636" i="15"/>
  <c r="Y636" i="15"/>
  <c r="AB636" i="15"/>
  <c r="O638" i="15"/>
  <c r="E636" i="15"/>
  <c r="B636" i="15"/>
  <c r="K636" i="15"/>
  <c r="H636" i="15"/>
  <c r="F636" i="15"/>
  <c r="I636" i="15"/>
  <c r="L636" i="15"/>
  <c r="R636" i="15" l="1"/>
  <c r="Q640" i="15" s="1"/>
  <c r="R642" i="15" s="1"/>
  <c r="O636" i="15"/>
  <c r="N640" i="15" s="1"/>
  <c r="O642" i="15" s="1"/>
  <c r="D6" i="15" l="1"/>
  <c r="BO6" i="15"/>
  <c r="BP6" i="15"/>
  <c r="BQ6" i="15"/>
  <c r="BP4" i="15"/>
  <c r="AA640" i="15"/>
  <c r="V640" i="15"/>
  <c r="X640" i="15"/>
  <c r="AB640" i="15"/>
  <c r="U640" i="15"/>
  <c r="Y640" i="15"/>
  <c r="AE640" i="15"/>
  <c r="AD640" i="15"/>
  <c r="H640" i="15"/>
  <c r="I640" i="15"/>
  <c r="E640" i="15"/>
  <c r="K640" i="15"/>
  <c r="L640" i="15"/>
  <c r="B640" i="15"/>
  <c r="F640" i="15"/>
  <c r="C640" i="15"/>
  <c r="BO8" i="15" l="1"/>
  <c r="BP9" i="15"/>
  <c r="BT6" i="15"/>
  <c r="BU6" i="15"/>
  <c r="BS6" i="15"/>
  <c r="BO4" i="15"/>
  <c r="BQ4" i="15"/>
  <c r="R640" i="15"/>
  <c r="Q644" i="15" s="1"/>
  <c r="AE644" i="15" s="1"/>
  <c r="O640" i="15"/>
  <c r="N644" i="15" s="1"/>
  <c r="K644" i="15" s="1"/>
  <c r="BQ8" i="15" l="1"/>
  <c r="BU8" i="15" s="1"/>
  <c r="BP8" i="15"/>
  <c r="BO9" i="15"/>
  <c r="BQ9" i="15"/>
  <c r="BU9" i="15" s="1"/>
  <c r="BO11" i="15"/>
  <c r="BQ11" i="15"/>
  <c r="BP11" i="15"/>
  <c r="BW6" i="15"/>
  <c r="BX6" i="15"/>
  <c r="BS4" i="15"/>
  <c r="BT4" i="15"/>
  <c r="BU4" i="15"/>
  <c r="Y644" i="15"/>
  <c r="R646" i="15"/>
  <c r="X644" i="15"/>
  <c r="AD644" i="15"/>
  <c r="V644" i="15"/>
  <c r="AA644" i="15"/>
  <c r="U644" i="15"/>
  <c r="AB644" i="15"/>
  <c r="H644" i="15"/>
  <c r="C644" i="15"/>
  <c r="E644" i="15"/>
  <c r="B644" i="15"/>
  <c r="F644" i="15"/>
  <c r="O646" i="15"/>
  <c r="L644" i="15"/>
  <c r="I644" i="15"/>
  <c r="D8" i="15" l="1"/>
  <c r="BO3" i="15"/>
  <c r="BS8" i="15"/>
  <c r="BW8" i="15" s="1"/>
  <c r="BT8" i="15"/>
  <c r="BX8" i="15" s="1"/>
  <c r="BS9" i="15"/>
  <c r="BW9" i="15" s="1"/>
  <c r="BQ3" i="15"/>
  <c r="BU3" i="15" s="1"/>
  <c r="BT9" i="15"/>
  <c r="BX9" i="15" s="1"/>
  <c r="BP3" i="15"/>
  <c r="D3" i="15"/>
  <c r="BO20" i="15"/>
  <c r="BP20" i="15"/>
  <c r="BQ20" i="15"/>
  <c r="BS11" i="15"/>
  <c r="BT11" i="15"/>
  <c r="BU11" i="15"/>
  <c r="BO5" i="15"/>
  <c r="BQ5" i="15"/>
  <c r="BP5" i="15"/>
  <c r="BX4" i="15"/>
  <c r="BW4" i="15"/>
  <c r="R644" i="15"/>
  <c r="Q648" i="15" s="1"/>
  <c r="AD648" i="15" s="1"/>
  <c r="O644" i="15"/>
  <c r="N648" i="15" s="1"/>
  <c r="C648" i="15" s="1"/>
  <c r="D11" i="15" l="1"/>
  <c r="BT3" i="15"/>
  <c r="BX3" i="15" s="1"/>
  <c r="BS3" i="15"/>
  <c r="BW3" i="15" s="1"/>
  <c r="D20" i="15"/>
  <c r="BU20" i="15"/>
  <c r="BS20" i="15"/>
  <c r="BT20" i="15"/>
  <c r="BX11" i="15"/>
  <c r="BW11" i="15"/>
  <c r="BS5" i="15"/>
  <c r="BU5" i="15"/>
  <c r="BT5" i="15"/>
  <c r="D5" i="15"/>
  <c r="U648" i="15"/>
  <c r="Y648" i="15"/>
  <c r="AA648" i="15"/>
  <c r="X648" i="15"/>
  <c r="AB648" i="15"/>
  <c r="AE648" i="15"/>
  <c r="V648" i="15"/>
  <c r="R650" i="15"/>
  <c r="H648" i="15"/>
  <c r="B648" i="15"/>
  <c r="F648" i="15"/>
  <c r="K648" i="15"/>
  <c r="L648" i="15"/>
  <c r="I648" i="15"/>
  <c r="E648" i="15"/>
  <c r="O650" i="15"/>
  <c r="D9" i="15" l="1"/>
  <c r="BW20" i="15"/>
  <c r="BW5" i="15"/>
  <c r="BX20" i="15"/>
  <c r="BX5" i="15"/>
  <c r="D15" i="15"/>
  <c r="BO15" i="15"/>
  <c r="BP15" i="15"/>
  <c r="BQ15" i="15"/>
  <c r="R648" i="15"/>
  <c r="Q652" i="15" s="1"/>
  <c r="R654" i="15" s="1"/>
  <c r="O648" i="15"/>
  <c r="N652" i="15" s="1"/>
  <c r="K652" i="15" s="1"/>
  <c r="BO10" i="15" l="1"/>
  <c r="BO7" i="15"/>
  <c r="BT15" i="15"/>
  <c r="BU15" i="15"/>
  <c r="BS15" i="15"/>
  <c r="BQ7" i="15"/>
  <c r="BP7" i="15"/>
  <c r="V652" i="15"/>
  <c r="AE652" i="15"/>
  <c r="AD652" i="15"/>
  <c r="AA652" i="15"/>
  <c r="AB652" i="15"/>
  <c r="U652" i="15"/>
  <c r="X652" i="15"/>
  <c r="Y652" i="15"/>
  <c r="C652" i="15"/>
  <c r="B652" i="15"/>
  <c r="E652" i="15"/>
  <c r="O654" i="15"/>
  <c r="I652" i="15"/>
  <c r="L652" i="15"/>
  <c r="H652" i="15"/>
  <c r="F652" i="15"/>
  <c r="BS7" i="15" l="1"/>
  <c r="BP10" i="15"/>
  <c r="BQ10" i="15"/>
  <c r="BW15" i="15"/>
  <c r="BX15" i="15"/>
  <c r="BT7" i="15"/>
  <c r="BU7" i="15"/>
  <c r="R652" i="15"/>
  <c r="Q656" i="15" s="1"/>
  <c r="R658" i="15" s="1"/>
  <c r="O652" i="15"/>
  <c r="N656" i="15" s="1"/>
  <c r="O658" i="15" s="1"/>
  <c r="D10" i="15" l="1"/>
  <c r="BW7" i="15"/>
  <c r="BS10" i="15"/>
  <c r="BT10" i="15"/>
  <c r="BU10" i="15"/>
  <c r="BX7" i="15"/>
  <c r="D7" i="15"/>
  <c r="U656" i="15"/>
  <c r="V656" i="15"/>
  <c r="AD656" i="15"/>
  <c r="AE656" i="15"/>
  <c r="Y656" i="15"/>
  <c r="X656" i="15"/>
  <c r="AB656" i="15"/>
  <c r="AA656" i="15"/>
  <c r="I656" i="15"/>
  <c r="K656" i="15"/>
  <c r="F656" i="15"/>
  <c r="E656" i="15"/>
  <c r="B656" i="15"/>
  <c r="C656" i="15"/>
  <c r="L656" i="15"/>
  <c r="H656" i="15"/>
  <c r="BO12" i="15" l="1"/>
  <c r="BX10" i="15"/>
  <c r="BW10" i="15"/>
  <c r="BQ12" i="15"/>
  <c r="BU12" i="15" s="1"/>
  <c r="BP12" i="15"/>
  <c r="BO19" i="15"/>
  <c r="R656" i="15"/>
  <c r="Q660" i="15" s="1"/>
  <c r="AB660" i="15" s="1"/>
  <c r="O656" i="15"/>
  <c r="N660" i="15" s="1"/>
  <c r="L660" i="15" s="1"/>
  <c r="BT12" i="15" l="1"/>
  <c r="BX12" i="15" s="1"/>
  <c r="BS12" i="15"/>
  <c r="BW12" i="15" s="1"/>
  <c r="D19" i="15"/>
  <c r="D12" i="15"/>
  <c r="BP19" i="15"/>
  <c r="BQ19" i="15"/>
  <c r="AD660" i="15"/>
  <c r="AE660" i="15"/>
  <c r="X660" i="15"/>
  <c r="V660" i="15"/>
  <c r="Y660" i="15"/>
  <c r="R662" i="15"/>
  <c r="U660" i="15"/>
  <c r="AA660" i="15"/>
  <c r="C660" i="15"/>
  <c r="E660" i="15"/>
  <c r="O662" i="15"/>
  <c r="K660" i="15"/>
  <c r="I660" i="15"/>
  <c r="B660" i="15"/>
  <c r="H660" i="15"/>
  <c r="F660" i="15"/>
  <c r="BU19" i="15" l="1"/>
  <c r="BS19" i="15"/>
  <c r="BT19" i="15"/>
  <c r="R660" i="15"/>
  <c r="Q664" i="15" s="1"/>
  <c r="V664" i="15" s="1"/>
  <c r="O660" i="15"/>
  <c r="N664" i="15" s="1"/>
  <c r="O666" i="15" s="1"/>
  <c r="BQ18" i="15" l="1"/>
  <c r="BU18" i="15" s="1"/>
  <c r="BO13" i="15"/>
  <c r="BP13" i="15"/>
  <c r="BQ13" i="15"/>
  <c r="D13" i="15"/>
  <c r="BX19" i="15"/>
  <c r="BW19" i="15"/>
  <c r="AE664" i="15"/>
  <c r="X664" i="15"/>
  <c r="AB664" i="15"/>
  <c r="U664" i="15"/>
  <c r="AD664" i="15"/>
  <c r="AA664" i="15"/>
  <c r="R666" i="15"/>
  <c r="Y664" i="15"/>
  <c r="L664" i="15"/>
  <c r="K664" i="15"/>
  <c r="I664" i="15"/>
  <c r="E664" i="15"/>
  <c r="C664" i="15"/>
  <c r="B664" i="15"/>
  <c r="F664" i="15"/>
  <c r="H664" i="15"/>
  <c r="BO18" i="15" l="1"/>
  <c r="BS18" i="15" s="1"/>
  <c r="BW18" i="15" s="1"/>
  <c r="BP18" i="15"/>
  <c r="BT18" i="15" s="1"/>
  <c r="BX18" i="15" s="1"/>
  <c r="D17" i="15"/>
  <c r="BS13" i="15"/>
  <c r="BU13" i="15"/>
  <c r="BT13" i="15"/>
  <c r="BO17" i="15"/>
  <c r="BQ17" i="15"/>
  <c r="BP17" i="15"/>
  <c r="R664" i="15"/>
  <c r="Q668" i="15" s="1"/>
  <c r="V668" i="15" s="1"/>
  <c r="O664" i="15"/>
  <c r="N668" i="15" s="1"/>
  <c r="E668" i="15" s="1"/>
  <c r="D18" i="15" l="1"/>
  <c r="BX13" i="15"/>
  <c r="BW13" i="15"/>
  <c r="BO16" i="15"/>
  <c r="BU17" i="15"/>
  <c r="BS17" i="15"/>
  <c r="BT17" i="15"/>
  <c r="BQ16" i="15"/>
  <c r="BU16" i="15" s="1"/>
  <c r="BP16" i="15"/>
  <c r="AB668" i="15"/>
  <c r="R670" i="15"/>
  <c r="AA668" i="15"/>
  <c r="U668" i="15"/>
  <c r="AE668" i="15"/>
  <c r="AD668" i="15"/>
  <c r="Y668" i="15"/>
  <c r="X668" i="15"/>
  <c r="H668" i="15"/>
  <c r="L668" i="15"/>
  <c r="O670" i="15"/>
  <c r="I668" i="15"/>
  <c r="K668" i="15"/>
  <c r="F668" i="15"/>
  <c r="B668" i="15"/>
  <c r="C668" i="15"/>
  <c r="BO14" i="15" l="1"/>
  <c r="BQ14" i="15"/>
  <c r="BU14" i="15" s="1"/>
  <c r="BP14" i="15"/>
  <c r="BX17" i="15"/>
  <c r="BW17" i="15"/>
  <c r="BT16" i="15"/>
  <c r="BX16" i="15" s="1"/>
  <c r="BS16" i="15"/>
  <c r="BW16" i="15" s="1"/>
  <c r="D16" i="15"/>
  <c r="R668" i="15"/>
  <c r="Q672" i="15" s="1"/>
  <c r="AE672" i="15" s="1"/>
  <c r="O668" i="15"/>
  <c r="N672" i="15" s="1"/>
  <c r="O674" i="15" s="1"/>
  <c r="BT14" i="15" l="1"/>
  <c r="BX14" i="15" s="1"/>
  <c r="BS14" i="15"/>
  <c r="BW14" i="15" s="1"/>
  <c r="D14" i="15"/>
  <c r="D22" i="15" s="1"/>
  <c r="R674" i="15"/>
  <c r="AA672" i="15"/>
  <c r="AB672" i="15"/>
  <c r="X672" i="15"/>
  <c r="U672" i="15"/>
  <c r="V672" i="15"/>
  <c r="Y672" i="15"/>
  <c r="AD672" i="15"/>
  <c r="C672" i="15"/>
  <c r="K672" i="15"/>
  <c r="B672" i="15"/>
  <c r="H672" i="15"/>
  <c r="I672" i="15"/>
  <c r="E672" i="15"/>
  <c r="F672" i="15"/>
  <c r="L672" i="15"/>
  <c r="R672" i="15" l="1"/>
  <c r="Q676" i="15" s="1"/>
  <c r="AB676" i="15" s="1"/>
  <c r="O672" i="15"/>
  <c r="N676" i="15" s="1"/>
  <c r="F676" i="15" s="1"/>
  <c r="AD676" i="15" l="1"/>
  <c r="AE676" i="15"/>
  <c r="V676" i="15"/>
  <c r="AA676" i="15"/>
  <c r="X676" i="15"/>
  <c r="R678" i="15"/>
  <c r="Y676" i="15"/>
  <c r="U676" i="15"/>
  <c r="B676" i="15"/>
  <c r="I676" i="15"/>
  <c r="L676" i="15"/>
  <c r="K676" i="15"/>
  <c r="O678" i="15"/>
  <c r="E676" i="15"/>
  <c r="C676" i="15"/>
  <c r="H676" i="15"/>
  <c r="R676" i="15" l="1"/>
  <c r="Q680" i="15" s="1"/>
  <c r="U680" i="15" s="1"/>
  <c r="O676" i="15"/>
  <c r="N680" i="15" s="1"/>
  <c r="E680" i="15" s="1"/>
  <c r="R682" i="15" l="1"/>
  <c r="AA680" i="15"/>
  <c r="AB680" i="15"/>
  <c r="V680" i="15"/>
  <c r="Y680" i="15"/>
  <c r="X680" i="15"/>
  <c r="AD680" i="15"/>
  <c r="AE680" i="15"/>
  <c r="I680" i="15"/>
  <c r="C680" i="15"/>
  <c r="L680" i="15"/>
  <c r="H680" i="15"/>
  <c r="B680" i="15"/>
  <c r="O682" i="15"/>
  <c r="K680" i="15"/>
  <c r="F680" i="15"/>
  <c r="R680" i="15" l="1"/>
  <c r="Q684" i="15" s="1"/>
  <c r="V684" i="15" s="1"/>
  <c r="O680" i="15"/>
  <c r="N684" i="15" s="1"/>
  <c r="E684" i="15" s="1"/>
  <c r="U684" i="15" l="1"/>
  <c r="AD684" i="15"/>
  <c r="AB684" i="15"/>
  <c r="X684" i="15"/>
  <c r="R686" i="15"/>
  <c r="Y684" i="15"/>
  <c r="AA684" i="15"/>
  <c r="AE684" i="15"/>
  <c r="C684" i="15"/>
  <c r="K684" i="15"/>
  <c r="F684" i="15"/>
  <c r="H684" i="15"/>
  <c r="L684" i="15"/>
  <c r="O686" i="15"/>
  <c r="I684" i="15"/>
  <c r="B684" i="15"/>
  <c r="R684" i="15" l="1"/>
  <c r="Q688" i="15" s="1"/>
  <c r="AA688" i="15" s="1"/>
  <c r="O684" i="15"/>
  <c r="N688" i="15" s="1"/>
  <c r="K688" i="15" s="1"/>
  <c r="AE688" i="15" l="1"/>
  <c r="AB688" i="15"/>
  <c r="AD688" i="15"/>
  <c r="U688" i="15"/>
  <c r="X688" i="15"/>
  <c r="V688" i="15"/>
  <c r="Y688" i="15"/>
  <c r="R690" i="15"/>
  <c r="F688" i="15"/>
  <c r="I688" i="15"/>
  <c r="H688" i="15"/>
  <c r="B688" i="15"/>
  <c r="O690" i="15"/>
  <c r="L688" i="15"/>
  <c r="C688" i="15"/>
  <c r="E688" i="15"/>
  <c r="R688" i="15" l="1"/>
  <c r="Q692" i="15" s="1"/>
  <c r="R694" i="15" s="1"/>
  <c r="O688" i="15"/>
  <c r="N692" i="15" s="1"/>
  <c r="I692" i="15" s="1"/>
  <c r="Y692" i="15" l="1"/>
  <c r="AE692" i="15"/>
  <c r="U692" i="15"/>
  <c r="AB692" i="15"/>
  <c r="AA692" i="15"/>
  <c r="X692" i="15"/>
  <c r="AD692" i="15"/>
  <c r="V692" i="15"/>
  <c r="H692" i="15"/>
  <c r="C692" i="15"/>
  <c r="E692" i="15"/>
  <c r="B692" i="15"/>
  <c r="O694" i="15"/>
  <c r="K692" i="15"/>
  <c r="F692" i="15"/>
  <c r="L692" i="15"/>
  <c r="AP181" i="15"/>
  <c r="AP197" i="15"/>
  <c r="AO197" i="15"/>
  <c r="AL217" i="15"/>
  <c r="AN197" i="15"/>
  <c r="AL213" i="15"/>
  <c r="AP193" i="15"/>
  <c r="AN193" i="15"/>
  <c r="AO193" i="15"/>
  <c r="AL201" i="15"/>
  <c r="AN181" i="15"/>
  <c r="AO181" i="15"/>
  <c r="AL214" i="15"/>
  <c r="AO194" i="15"/>
  <c r="AP194" i="15"/>
  <c r="AN194" i="15"/>
  <c r="AO183" i="15"/>
  <c r="AP183" i="15"/>
  <c r="AL203" i="15"/>
  <c r="AN183" i="15"/>
  <c r="AO199" i="15"/>
  <c r="AN199" i="15"/>
  <c r="AL219" i="15"/>
  <c r="AP199" i="15"/>
  <c r="AN186" i="15"/>
  <c r="AL206" i="15"/>
  <c r="AO186" i="15"/>
  <c r="AP186" i="15"/>
  <c r="AO185" i="15"/>
  <c r="AL205" i="15"/>
  <c r="AP185" i="15"/>
  <c r="AN185" i="15"/>
  <c r="AO198" i="15"/>
  <c r="AL218" i="15"/>
  <c r="AN198" i="15"/>
  <c r="AP198" i="15"/>
  <c r="AO184" i="15"/>
  <c r="AL204" i="15"/>
  <c r="AN184" i="15"/>
  <c r="AP184" i="15"/>
  <c r="AN188" i="15"/>
  <c r="AP188" i="15"/>
  <c r="AL208" i="15"/>
  <c r="AO188" i="15"/>
  <c r="AL216" i="15"/>
  <c r="AP196" i="15"/>
  <c r="AN196" i="15"/>
  <c r="AO196" i="15"/>
  <c r="AP182" i="15"/>
  <c r="AL202" i="15"/>
  <c r="AN182" i="15"/>
  <c r="AO182" i="15"/>
  <c r="AO189" i="15"/>
  <c r="AP189" i="15"/>
  <c r="AL209" i="15"/>
  <c r="AN189" i="15"/>
  <c r="AP195" i="15"/>
  <c r="AN195" i="15"/>
  <c r="AO195" i="15"/>
  <c r="AL215" i="15"/>
  <c r="AN187" i="15"/>
  <c r="AL207" i="15"/>
  <c r="AP187" i="15"/>
  <c r="AO187" i="15"/>
  <c r="AL210" i="15"/>
  <c r="AP190" i="15"/>
  <c r="AN190" i="15"/>
  <c r="AO190" i="15"/>
  <c r="AO192" i="15"/>
  <c r="AL212" i="15"/>
  <c r="AP192" i="15"/>
  <c r="AN192" i="15"/>
  <c r="AN191" i="15"/>
  <c r="AO191" i="15"/>
  <c r="AL211" i="15"/>
  <c r="AP191" i="15"/>
  <c r="R692" i="15" l="1"/>
  <c r="Q696" i="15" s="1"/>
  <c r="R698" i="15" s="1"/>
  <c r="O692" i="15"/>
  <c r="N696" i="15" s="1"/>
  <c r="B696" i="15" s="1"/>
  <c r="AP216" i="15"/>
  <c r="AO216" i="15"/>
  <c r="AN216" i="15"/>
  <c r="AP206" i="15"/>
  <c r="AO206" i="15"/>
  <c r="AN206" i="15"/>
  <c r="AO203" i="15"/>
  <c r="AN203" i="15"/>
  <c r="AP203" i="15"/>
  <c r="AO214" i="15"/>
  <c r="AN214" i="15"/>
  <c r="AP214" i="15"/>
  <c r="AS193" i="15"/>
  <c r="AW193" i="15" s="1"/>
  <c r="BA193" i="15" s="1"/>
  <c r="BE193" i="15" s="1"/>
  <c r="BI193" i="15" s="1"/>
  <c r="BM193" i="15" s="1"/>
  <c r="AR193" i="15"/>
  <c r="AV193" i="15" s="1"/>
  <c r="AZ193" i="15" s="1"/>
  <c r="BD193" i="15" s="1"/>
  <c r="BH193" i="15" s="1"/>
  <c r="BL193" i="15" s="1"/>
  <c r="AT193" i="15"/>
  <c r="AX193" i="15" s="1"/>
  <c r="BB193" i="15" s="1"/>
  <c r="BF193" i="15" s="1"/>
  <c r="BJ193" i="15" s="1"/>
  <c r="BN193" i="15" s="1"/>
  <c r="AR191" i="15"/>
  <c r="AV191" i="15" s="1"/>
  <c r="AZ191" i="15" s="1"/>
  <c r="BD191" i="15" s="1"/>
  <c r="BH191" i="15" s="1"/>
  <c r="BL191" i="15" s="1"/>
  <c r="AS191" i="15"/>
  <c r="AW191" i="15" s="1"/>
  <c r="BA191" i="15" s="1"/>
  <c r="BE191" i="15" s="1"/>
  <c r="BI191" i="15" s="1"/>
  <c r="BM191" i="15" s="1"/>
  <c r="AT191" i="15"/>
  <c r="AX191" i="15" s="1"/>
  <c r="BB191" i="15" s="1"/>
  <c r="BF191" i="15" s="1"/>
  <c r="BJ191" i="15" s="1"/>
  <c r="BN191" i="15" s="1"/>
  <c r="AR195" i="15"/>
  <c r="AV195" i="15" s="1"/>
  <c r="AZ195" i="15" s="1"/>
  <c r="BD195" i="15" s="1"/>
  <c r="BH195" i="15" s="1"/>
  <c r="BL195" i="15" s="1"/>
  <c r="AT195" i="15"/>
  <c r="AX195" i="15" s="1"/>
  <c r="BB195" i="15" s="1"/>
  <c r="BF195" i="15" s="1"/>
  <c r="BJ195" i="15" s="1"/>
  <c r="BN195" i="15" s="1"/>
  <c r="AS195" i="15"/>
  <c r="AW195" i="15" s="1"/>
  <c r="BA195" i="15" s="1"/>
  <c r="BE195" i="15" s="1"/>
  <c r="BI195" i="15" s="1"/>
  <c r="BM195" i="15" s="1"/>
  <c r="AN204" i="15"/>
  <c r="AP204" i="15"/>
  <c r="AO204" i="15"/>
  <c r="AS183" i="15"/>
  <c r="AW183" i="15" s="1"/>
  <c r="BA183" i="15" s="1"/>
  <c r="BE183" i="15" s="1"/>
  <c r="BI183" i="15" s="1"/>
  <c r="BM183" i="15" s="1"/>
  <c r="AR183" i="15"/>
  <c r="AV183" i="15" s="1"/>
  <c r="AZ183" i="15" s="1"/>
  <c r="BD183" i="15" s="1"/>
  <c r="BH183" i="15" s="1"/>
  <c r="BL183" i="15" s="1"/>
  <c r="AT183" i="15"/>
  <c r="AX183" i="15" s="1"/>
  <c r="BB183" i="15" s="1"/>
  <c r="BF183" i="15" s="1"/>
  <c r="BJ183" i="15" s="1"/>
  <c r="BN183" i="15" s="1"/>
  <c r="AO213" i="15"/>
  <c r="AP213" i="15"/>
  <c r="AN213" i="15"/>
  <c r="AS187" i="15"/>
  <c r="AW187" i="15" s="1"/>
  <c r="BA187" i="15" s="1"/>
  <c r="BE187" i="15" s="1"/>
  <c r="BI187" i="15" s="1"/>
  <c r="BM187" i="15" s="1"/>
  <c r="AT187" i="15"/>
  <c r="AX187" i="15" s="1"/>
  <c r="BB187" i="15" s="1"/>
  <c r="BF187" i="15" s="1"/>
  <c r="BJ187" i="15" s="1"/>
  <c r="BN187" i="15" s="1"/>
  <c r="AR187" i="15"/>
  <c r="AV187" i="15" s="1"/>
  <c r="AZ187" i="15" s="1"/>
  <c r="BD187" i="15" s="1"/>
  <c r="BH187" i="15" s="1"/>
  <c r="BL187" i="15" s="1"/>
  <c r="AP202" i="15"/>
  <c r="AO202" i="15"/>
  <c r="AN202" i="15"/>
  <c r="AR185" i="15"/>
  <c r="AV185" i="15" s="1"/>
  <c r="AZ185" i="15" s="1"/>
  <c r="BD185" i="15" s="1"/>
  <c r="BH185" i="15" s="1"/>
  <c r="BL185" i="15" s="1"/>
  <c r="AT185" i="15"/>
  <c r="AX185" i="15" s="1"/>
  <c r="BB185" i="15" s="1"/>
  <c r="BF185" i="15" s="1"/>
  <c r="BJ185" i="15" s="1"/>
  <c r="BN185" i="15" s="1"/>
  <c r="AS185" i="15"/>
  <c r="AW185" i="15" s="1"/>
  <c r="BA185" i="15" s="1"/>
  <c r="BE185" i="15" s="1"/>
  <c r="BI185" i="15" s="1"/>
  <c r="BM185" i="15" s="1"/>
  <c r="AT199" i="15"/>
  <c r="AX199" i="15" s="1"/>
  <c r="BB199" i="15" s="1"/>
  <c r="BF199" i="15" s="1"/>
  <c r="BJ199" i="15" s="1"/>
  <c r="BN199" i="15" s="1"/>
  <c r="AR199" i="15"/>
  <c r="AV199" i="15" s="1"/>
  <c r="AZ199" i="15" s="1"/>
  <c r="BD199" i="15" s="1"/>
  <c r="BH199" i="15" s="1"/>
  <c r="BL199" i="15" s="1"/>
  <c r="AS199" i="15"/>
  <c r="AW199" i="15" s="1"/>
  <c r="BA199" i="15" s="1"/>
  <c r="BE199" i="15" s="1"/>
  <c r="BI199" i="15" s="1"/>
  <c r="BM199" i="15" s="1"/>
  <c r="AP209" i="15"/>
  <c r="AO209" i="15"/>
  <c r="AN209" i="15"/>
  <c r="AT182" i="15"/>
  <c r="AX182" i="15" s="1"/>
  <c r="BB182" i="15" s="1"/>
  <c r="BF182" i="15" s="1"/>
  <c r="BJ182" i="15" s="1"/>
  <c r="BN182" i="15" s="1"/>
  <c r="AS182" i="15"/>
  <c r="AW182" i="15" s="1"/>
  <c r="BA182" i="15" s="1"/>
  <c r="BE182" i="15" s="1"/>
  <c r="BI182" i="15" s="1"/>
  <c r="BM182" i="15" s="1"/>
  <c r="AR182" i="15"/>
  <c r="AV182" i="15" s="1"/>
  <c r="AZ182" i="15" s="1"/>
  <c r="BD182" i="15" s="1"/>
  <c r="BH182" i="15" s="1"/>
  <c r="BL182" i="15" s="1"/>
  <c r="AP208" i="15"/>
  <c r="AO208" i="15"/>
  <c r="AN208" i="15"/>
  <c r="AS188" i="15"/>
  <c r="AW188" i="15" s="1"/>
  <c r="BA188" i="15" s="1"/>
  <c r="BE188" i="15" s="1"/>
  <c r="BI188" i="15" s="1"/>
  <c r="BM188" i="15" s="1"/>
  <c r="AT188" i="15"/>
  <c r="AX188" i="15" s="1"/>
  <c r="BB188" i="15" s="1"/>
  <c r="BF188" i="15" s="1"/>
  <c r="BJ188" i="15" s="1"/>
  <c r="BN188" i="15" s="1"/>
  <c r="AR188" i="15"/>
  <c r="AV188" i="15" s="1"/>
  <c r="AZ188" i="15" s="1"/>
  <c r="BD188" i="15" s="1"/>
  <c r="BH188" i="15" s="1"/>
  <c r="BL188" i="15" s="1"/>
  <c r="AN201" i="15"/>
  <c r="AP201" i="15"/>
  <c r="AO201" i="15"/>
  <c r="AN217" i="15"/>
  <c r="AP217" i="15"/>
  <c r="AO217" i="15"/>
  <c r="AO219" i="15"/>
  <c r="AN219" i="15"/>
  <c r="AP219" i="15"/>
  <c r="AN215" i="15"/>
  <c r="AP215" i="15"/>
  <c r="AO215" i="15"/>
  <c r="AR189" i="15"/>
  <c r="AV189" i="15" s="1"/>
  <c r="AZ189" i="15" s="1"/>
  <c r="BD189" i="15" s="1"/>
  <c r="BH189" i="15" s="1"/>
  <c r="BL189" i="15" s="1"/>
  <c r="AS189" i="15"/>
  <c r="AW189" i="15" s="1"/>
  <c r="BA189" i="15" s="1"/>
  <c r="BE189" i="15" s="1"/>
  <c r="BI189" i="15" s="1"/>
  <c r="BM189" i="15" s="1"/>
  <c r="AT189" i="15"/>
  <c r="AX189" i="15" s="1"/>
  <c r="BB189" i="15" s="1"/>
  <c r="BF189" i="15" s="1"/>
  <c r="BJ189" i="15" s="1"/>
  <c r="BN189" i="15" s="1"/>
  <c r="AP218" i="15"/>
  <c r="AN218" i="15"/>
  <c r="AO218" i="15"/>
  <c r="AR194" i="15"/>
  <c r="AV194" i="15" s="1"/>
  <c r="AZ194" i="15" s="1"/>
  <c r="BD194" i="15" s="1"/>
  <c r="BH194" i="15" s="1"/>
  <c r="BL194" i="15" s="1"/>
  <c r="AT194" i="15"/>
  <c r="AX194" i="15" s="1"/>
  <c r="BB194" i="15" s="1"/>
  <c r="BF194" i="15" s="1"/>
  <c r="BJ194" i="15" s="1"/>
  <c r="BN194" i="15" s="1"/>
  <c r="AS194" i="15"/>
  <c r="AW194" i="15" s="1"/>
  <c r="BA194" i="15" s="1"/>
  <c r="BE194" i="15" s="1"/>
  <c r="BI194" i="15" s="1"/>
  <c r="BM194" i="15" s="1"/>
  <c r="AS181" i="15"/>
  <c r="AW181" i="15" s="1"/>
  <c r="BA181" i="15" s="1"/>
  <c r="BE181" i="15" s="1"/>
  <c r="BI181" i="15" s="1"/>
  <c r="BM181" i="15" s="1"/>
  <c r="AR181" i="15"/>
  <c r="AV181" i="15" s="1"/>
  <c r="AZ181" i="15" s="1"/>
  <c r="BD181" i="15" s="1"/>
  <c r="BH181" i="15" s="1"/>
  <c r="BL181" i="15" s="1"/>
  <c r="AT181" i="15"/>
  <c r="AX181" i="15" s="1"/>
  <c r="BB181" i="15" s="1"/>
  <c r="BF181" i="15" s="1"/>
  <c r="BJ181" i="15" s="1"/>
  <c r="BN181" i="15" s="1"/>
  <c r="AO212" i="15"/>
  <c r="AP212" i="15"/>
  <c r="AN212" i="15"/>
  <c r="AP207" i="15"/>
  <c r="AO207" i="15"/>
  <c r="AN207" i="15"/>
  <c r="AN205" i="15"/>
  <c r="AO205" i="15"/>
  <c r="AP205" i="15"/>
  <c r="AS190" i="15"/>
  <c r="AW190" i="15" s="1"/>
  <c r="BA190" i="15" s="1"/>
  <c r="BE190" i="15" s="1"/>
  <c r="BI190" i="15" s="1"/>
  <c r="BM190" i="15" s="1"/>
  <c r="AT190" i="15"/>
  <c r="AX190" i="15" s="1"/>
  <c r="BB190" i="15" s="1"/>
  <c r="BF190" i="15" s="1"/>
  <c r="BJ190" i="15" s="1"/>
  <c r="BN190" i="15" s="1"/>
  <c r="AR190" i="15"/>
  <c r="AV190" i="15" s="1"/>
  <c r="AZ190" i="15" s="1"/>
  <c r="BD190" i="15" s="1"/>
  <c r="BH190" i="15" s="1"/>
  <c r="BL190" i="15" s="1"/>
  <c r="AT186" i="15"/>
  <c r="AX186" i="15" s="1"/>
  <c r="BB186" i="15" s="1"/>
  <c r="BF186" i="15" s="1"/>
  <c r="BJ186" i="15" s="1"/>
  <c r="BN186" i="15" s="1"/>
  <c r="AR186" i="15"/>
  <c r="AV186" i="15" s="1"/>
  <c r="AZ186" i="15" s="1"/>
  <c r="BD186" i="15" s="1"/>
  <c r="BH186" i="15" s="1"/>
  <c r="BL186" i="15" s="1"/>
  <c r="AS186" i="15"/>
  <c r="AW186" i="15" s="1"/>
  <c r="BA186" i="15" s="1"/>
  <c r="BE186" i="15" s="1"/>
  <c r="BI186" i="15" s="1"/>
  <c r="BM186" i="15" s="1"/>
  <c r="AP211" i="15"/>
  <c r="AO211" i="15"/>
  <c r="AN211" i="15"/>
  <c r="AT198" i="15"/>
  <c r="AX198" i="15" s="1"/>
  <c r="BB198" i="15" s="1"/>
  <c r="BF198" i="15" s="1"/>
  <c r="BJ198" i="15" s="1"/>
  <c r="BN198" i="15" s="1"/>
  <c r="AS198" i="15"/>
  <c r="AW198" i="15" s="1"/>
  <c r="BA198" i="15" s="1"/>
  <c r="BE198" i="15" s="1"/>
  <c r="BI198" i="15" s="1"/>
  <c r="BM198" i="15" s="1"/>
  <c r="AR198" i="15"/>
  <c r="AV198" i="15" s="1"/>
  <c r="AZ198" i="15" s="1"/>
  <c r="BD198" i="15" s="1"/>
  <c r="BH198" i="15" s="1"/>
  <c r="BL198" i="15" s="1"/>
  <c r="AS192" i="15"/>
  <c r="AW192" i="15" s="1"/>
  <c r="BA192" i="15" s="1"/>
  <c r="BE192" i="15" s="1"/>
  <c r="BI192" i="15" s="1"/>
  <c r="BM192" i="15" s="1"/>
  <c r="AR192" i="15"/>
  <c r="AV192" i="15" s="1"/>
  <c r="AZ192" i="15" s="1"/>
  <c r="BD192" i="15" s="1"/>
  <c r="BH192" i="15" s="1"/>
  <c r="BL192" i="15" s="1"/>
  <c r="AT192" i="15"/>
  <c r="AX192" i="15" s="1"/>
  <c r="BB192" i="15" s="1"/>
  <c r="BF192" i="15" s="1"/>
  <c r="BJ192" i="15" s="1"/>
  <c r="BN192" i="15" s="1"/>
  <c r="AP210" i="15"/>
  <c r="AN210" i="15"/>
  <c r="AO210" i="15"/>
  <c r="AS196" i="15"/>
  <c r="AW196" i="15" s="1"/>
  <c r="BA196" i="15" s="1"/>
  <c r="BE196" i="15" s="1"/>
  <c r="BI196" i="15" s="1"/>
  <c r="BM196" i="15" s="1"/>
  <c r="AT196" i="15"/>
  <c r="AX196" i="15" s="1"/>
  <c r="BB196" i="15" s="1"/>
  <c r="BF196" i="15" s="1"/>
  <c r="BJ196" i="15" s="1"/>
  <c r="BN196" i="15" s="1"/>
  <c r="AR196" i="15"/>
  <c r="AV196" i="15" s="1"/>
  <c r="AZ196" i="15" s="1"/>
  <c r="BD196" i="15" s="1"/>
  <c r="BH196" i="15" s="1"/>
  <c r="BL196" i="15" s="1"/>
  <c r="AR184" i="15"/>
  <c r="AV184" i="15" s="1"/>
  <c r="AZ184" i="15" s="1"/>
  <c r="BD184" i="15" s="1"/>
  <c r="BH184" i="15" s="1"/>
  <c r="BL184" i="15" s="1"/>
  <c r="AS184" i="15"/>
  <c r="AW184" i="15" s="1"/>
  <c r="BA184" i="15" s="1"/>
  <c r="BE184" i="15" s="1"/>
  <c r="BI184" i="15" s="1"/>
  <c r="BM184" i="15" s="1"/>
  <c r="AT184" i="15"/>
  <c r="AX184" i="15" s="1"/>
  <c r="BB184" i="15" s="1"/>
  <c r="BF184" i="15" s="1"/>
  <c r="BJ184" i="15" s="1"/>
  <c r="BN184" i="15" s="1"/>
  <c r="AT197" i="15"/>
  <c r="AX197" i="15" s="1"/>
  <c r="BB197" i="15" s="1"/>
  <c r="BF197" i="15" s="1"/>
  <c r="BJ197" i="15" s="1"/>
  <c r="BN197" i="15" s="1"/>
  <c r="AR197" i="15"/>
  <c r="AV197" i="15" s="1"/>
  <c r="AZ197" i="15" s="1"/>
  <c r="BD197" i="15" s="1"/>
  <c r="BH197" i="15" s="1"/>
  <c r="BL197" i="15" s="1"/>
  <c r="AS197" i="15"/>
  <c r="AW197" i="15" s="1"/>
  <c r="BA197" i="15" s="1"/>
  <c r="BE197" i="15" s="1"/>
  <c r="BI197" i="15" s="1"/>
  <c r="BM197" i="15" s="1"/>
  <c r="X696" i="15" l="1"/>
  <c r="AA696" i="15"/>
  <c r="U696" i="15"/>
  <c r="AB696" i="15"/>
  <c r="AD696" i="15"/>
  <c r="V696" i="15"/>
  <c r="Y696" i="15"/>
  <c r="AE696" i="15"/>
  <c r="O698" i="15"/>
  <c r="F696" i="15"/>
  <c r="C696" i="15"/>
  <c r="H696" i="15"/>
  <c r="K696" i="15"/>
  <c r="I696" i="15"/>
  <c r="T331" i="15"/>
  <c r="T332" i="15" s="1"/>
  <c r="T333" i="15" s="1"/>
  <c r="AD214" i="15" s="1"/>
  <c r="E696" i="15"/>
  <c r="U331" i="15"/>
  <c r="U332" i="15" s="1"/>
  <c r="V332" i="15" s="1"/>
  <c r="L696" i="15"/>
  <c r="AR210" i="15"/>
  <c r="AV210" i="15" s="1"/>
  <c r="AZ210" i="15" s="1"/>
  <c r="BD210" i="15" s="1"/>
  <c r="BH210" i="15" s="1"/>
  <c r="BL210" i="15" s="1"/>
  <c r="AT210" i="15"/>
  <c r="AX210" i="15" s="1"/>
  <c r="BB210" i="15" s="1"/>
  <c r="BF210" i="15" s="1"/>
  <c r="BJ210" i="15" s="1"/>
  <c r="BN210" i="15" s="1"/>
  <c r="AS210" i="15"/>
  <c r="AW210" i="15" s="1"/>
  <c r="BA210" i="15" s="1"/>
  <c r="BE210" i="15" s="1"/>
  <c r="BI210" i="15" s="1"/>
  <c r="BM210" i="15" s="1"/>
  <c r="AS205" i="15"/>
  <c r="AW205" i="15" s="1"/>
  <c r="BA205" i="15" s="1"/>
  <c r="BE205" i="15" s="1"/>
  <c r="BI205" i="15" s="1"/>
  <c r="BM205" i="15" s="1"/>
  <c r="AR205" i="15"/>
  <c r="AV205" i="15" s="1"/>
  <c r="AZ205" i="15" s="1"/>
  <c r="BD205" i="15" s="1"/>
  <c r="BH205" i="15" s="1"/>
  <c r="BL205" i="15" s="1"/>
  <c r="AT205" i="15"/>
  <c r="AX205" i="15" s="1"/>
  <c r="BB205" i="15" s="1"/>
  <c r="BF205" i="15" s="1"/>
  <c r="BJ205" i="15" s="1"/>
  <c r="BN205" i="15" s="1"/>
  <c r="AS219" i="15"/>
  <c r="AW219" i="15" s="1"/>
  <c r="BA219" i="15" s="1"/>
  <c r="BE219" i="15" s="1"/>
  <c r="BI219" i="15" s="1"/>
  <c r="BM219" i="15" s="1"/>
  <c r="AT219" i="15"/>
  <c r="AX219" i="15" s="1"/>
  <c r="BB219" i="15" s="1"/>
  <c r="BF219" i="15" s="1"/>
  <c r="BJ219" i="15" s="1"/>
  <c r="BN219" i="15" s="1"/>
  <c r="AR219" i="15"/>
  <c r="AV219" i="15" s="1"/>
  <c r="AZ219" i="15" s="1"/>
  <c r="BD219" i="15" s="1"/>
  <c r="BH219" i="15" s="1"/>
  <c r="BL219" i="15" s="1"/>
  <c r="AR211" i="15"/>
  <c r="AV211" i="15" s="1"/>
  <c r="AZ211" i="15" s="1"/>
  <c r="BD211" i="15" s="1"/>
  <c r="BH211" i="15" s="1"/>
  <c r="BL211" i="15" s="1"/>
  <c r="AS211" i="15"/>
  <c r="AW211" i="15" s="1"/>
  <c r="BA211" i="15" s="1"/>
  <c r="BE211" i="15" s="1"/>
  <c r="BI211" i="15" s="1"/>
  <c r="BM211" i="15" s="1"/>
  <c r="AT211" i="15"/>
  <c r="AX211" i="15" s="1"/>
  <c r="BB211" i="15" s="1"/>
  <c r="BF211" i="15" s="1"/>
  <c r="BJ211" i="15" s="1"/>
  <c r="BN211" i="15" s="1"/>
  <c r="AT218" i="15"/>
  <c r="AX218" i="15" s="1"/>
  <c r="BB218" i="15" s="1"/>
  <c r="BF218" i="15" s="1"/>
  <c r="BJ218" i="15" s="1"/>
  <c r="BN218" i="15" s="1"/>
  <c r="AS218" i="15"/>
  <c r="AW218" i="15" s="1"/>
  <c r="BA218" i="15" s="1"/>
  <c r="BE218" i="15" s="1"/>
  <c r="BI218" i="15" s="1"/>
  <c r="BM218" i="15" s="1"/>
  <c r="AR218" i="15"/>
  <c r="AV218" i="15" s="1"/>
  <c r="AZ218" i="15" s="1"/>
  <c r="BD218" i="15" s="1"/>
  <c r="BH218" i="15" s="1"/>
  <c r="BL218" i="15" s="1"/>
  <c r="AT204" i="15"/>
  <c r="AX204" i="15" s="1"/>
  <c r="BB204" i="15" s="1"/>
  <c r="BF204" i="15" s="1"/>
  <c r="BJ204" i="15" s="1"/>
  <c r="BN204" i="15" s="1"/>
  <c r="AR204" i="15"/>
  <c r="AV204" i="15" s="1"/>
  <c r="AZ204" i="15" s="1"/>
  <c r="BD204" i="15" s="1"/>
  <c r="BH204" i="15" s="1"/>
  <c r="BL204" i="15" s="1"/>
  <c r="AS204" i="15"/>
  <c r="AW204" i="15" s="1"/>
  <c r="BA204" i="15" s="1"/>
  <c r="BE204" i="15" s="1"/>
  <c r="BI204" i="15" s="1"/>
  <c r="BM204" i="15" s="1"/>
  <c r="AR213" i="15"/>
  <c r="AV213" i="15" s="1"/>
  <c r="AZ213" i="15" s="1"/>
  <c r="BD213" i="15" s="1"/>
  <c r="BH213" i="15" s="1"/>
  <c r="BL213" i="15" s="1"/>
  <c r="AS213" i="15"/>
  <c r="AW213" i="15" s="1"/>
  <c r="BA213" i="15" s="1"/>
  <c r="BE213" i="15" s="1"/>
  <c r="BI213" i="15" s="1"/>
  <c r="BM213" i="15" s="1"/>
  <c r="AT213" i="15"/>
  <c r="AX213" i="15" s="1"/>
  <c r="BB213" i="15" s="1"/>
  <c r="BF213" i="15" s="1"/>
  <c r="BJ213" i="15" s="1"/>
  <c r="BN213" i="15" s="1"/>
  <c r="AR217" i="15"/>
  <c r="AV217" i="15" s="1"/>
  <c r="AZ217" i="15" s="1"/>
  <c r="BD217" i="15" s="1"/>
  <c r="BH217" i="15" s="1"/>
  <c r="BL217" i="15" s="1"/>
  <c r="AT217" i="15"/>
  <c r="AX217" i="15" s="1"/>
  <c r="BB217" i="15" s="1"/>
  <c r="BF217" i="15" s="1"/>
  <c r="BJ217" i="15" s="1"/>
  <c r="BN217" i="15" s="1"/>
  <c r="AS217" i="15"/>
  <c r="AW217" i="15" s="1"/>
  <c r="BA217" i="15" s="1"/>
  <c r="BE217" i="15" s="1"/>
  <c r="BI217" i="15" s="1"/>
  <c r="BM217" i="15" s="1"/>
  <c r="AR209" i="15"/>
  <c r="AV209" i="15" s="1"/>
  <c r="AZ209" i="15" s="1"/>
  <c r="BD209" i="15" s="1"/>
  <c r="BH209" i="15" s="1"/>
  <c r="BL209" i="15" s="1"/>
  <c r="AS209" i="15"/>
  <c r="AW209" i="15" s="1"/>
  <c r="BA209" i="15" s="1"/>
  <c r="BE209" i="15" s="1"/>
  <c r="BI209" i="15" s="1"/>
  <c r="BM209" i="15" s="1"/>
  <c r="AT209" i="15"/>
  <c r="AX209" i="15" s="1"/>
  <c r="BB209" i="15" s="1"/>
  <c r="BF209" i="15" s="1"/>
  <c r="BJ209" i="15" s="1"/>
  <c r="BN209" i="15" s="1"/>
  <c r="AR214" i="15"/>
  <c r="AV214" i="15" s="1"/>
  <c r="AZ214" i="15" s="1"/>
  <c r="BD214" i="15" s="1"/>
  <c r="BH214" i="15" s="1"/>
  <c r="BL214" i="15" s="1"/>
  <c r="AS214" i="15"/>
  <c r="AW214" i="15" s="1"/>
  <c r="BA214" i="15" s="1"/>
  <c r="BE214" i="15" s="1"/>
  <c r="BI214" i="15" s="1"/>
  <c r="BM214" i="15" s="1"/>
  <c r="AT214" i="15"/>
  <c r="AX214" i="15" s="1"/>
  <c r="BB214" i="15" s="1"/>
  <c r="BF214" i="15" s="1"/>
  <c r="BJ214" i="15" s="1"/>
  <c r="BN214" i="15" s="1"/>
  <c r="AT206" i="15"/>
  <c r="AX206" i="15" s="1"/>
  <c r="BB206" i="15" s="1"/>
  <c r="BF206" i="15" s="1"/>
  <c r="BJ206" i="15" s="1"/>
  <c r="BN206" i="15" s="1"/>
  <c r="AS206" i="15"/>
  <c r="AW206" i="15" s="1"/>
  <c r="BA206" i="15" s="1"/>
  <c r="BE206" i="15" s="1"/>
  <c r="BI206" i="15" s="1"/>
  <c r="BM206" i="15" s="1"/>
  <c r="AR206" i="15"/>
  <c r="AV206" i="15" s="1"/>
  <c r="AZ206" i="15" s="1"/>
  <c r="BD206" i="15" s="1"/>
  <c r="BH206" i="15" s="1"/>
  <c r="BL206" i="15" s="1"/>
  <c r="AT207" i="15"/>
  <c r="AX207" i="15" s="1"/>
  <c r="BB207" i="15" s="1"/>
  <c r="BF207" i="15" s="1"/>
  <c r="BJ207" i="15" s="1"/>
  <c r="BN207" i="15" s="1"/>
  <c r="AS207" i="15"/>
  <c r="AW207" i="15" s="1"/>
  <c r="BA207" i="15" s="1"/>
  <c r="BE207" i="15" s="1"/>
  <c r="BI207" i="15" s="1"/>
  <c r="BM207" i="15" s="1"/>
  <c r="AR207" i="15"/>
  <c r="AV207" i="15" s="1"/>
  <c r="AZ207" i="15" s="1"/>
  <c r="BD207" i="15" s="1"/>
  <c r="BH207" i="15" s="1"/>
  <c r="BL207" i="15" s="1"/>
  <c r="AR215" i="15"/>
  <c r="AV215" i="15" s="1"/>
  <c r="AZ215" i="15" s="1"/>
  <c r="BD215" i="15" s="1"/>
  <c r="BH215" i="15" s="1"/>
  <c r="BL215" i="15" s="1"/>
  <c r="AT215" i="15"/>
  <c r="AX215" i="15" s="1"/>
  <c r="BB215" i="15" s="1"/>
  <c r="BF215" i="15" s="1"/>
  <c r="BJ215" i="15" s="1"/>
  <c r="BN215" i="15" s="1"/>
  <c r="AS215" i="15"/>
  <c r="AW215" i="15" s="1"/>
  <c r="BA215" i="15" s="1"/>
  <c r="BE215" i="15" s="1"/>
  <c r="BI215" i="15" s="1"/>
  <c r="BM215" i="15" s="1"/>
  <c r="AR208" i="15"/>
  <c r="AV208" i="15" s="1"/>
  <c r="AZ208" i="15" s="1"/>
  <c r="BD208" i="15" s="1"/>
  <c r="BH208" i="15" s="1"/>
  <c r="BL208" i="15" s="1"/>
  <c r="AS208" i="15"/>
  <c r="AW208" i="15" s="1"/>
  <c r="BA208" i="15" s="1"/>
  <c r="BE208" i="15" s="1"/>
  <c r="BI208" i="15" s="1"/>
  <c r="BM208" i="15" s="1"/>
  <c r="AT208" i="15"/>
  <c r="AX208" i="15" s="1"/>
  <c r="BB208" i="15" s="1"/>
  <c r="BF208" i="15" s="1"/>
  <c r="BJ208" i="15" s="1"/>
  <c r="BN208" i="15" s="1"/>
  <c r="AT202" i="15"/>
  <c r="AX202" i="15" s="1"/>
  <c r="BB202" i="15" s="1"/>
  <c r="BF202" i="15" s="1"/>
  <c r="BJ202" i="15" s="1"/>
  <c r="BN202" i="15" s="1"/>
  <c r="AS202" i="15"/>
  <c r="AW202" i="15" s="1"/>
  <c r="BA202" i="15" s="1"/>
  <c r="BE202" i="15" s="1"/>
  <c r="BI202" i="15" s="1"/>
  <c r="BM202" i="15" s="1"/>
  <c r="AR202" i="15"/>
  <c r="AV202" i="15" s="1"/>
  <c r="AZ202" i="15" s="1"/>
  <c r="BD202" i="15" s="1"/>
  <c r="BH202" i="15" s="1"/>
  <c r="BL202" i="15" s="1"/>
  <c r="AT212" i="15"/>
  <c r="AX212" i="15" s="1"/>
  <c r="BB212" i="15" s="1"/>
  <c r="BF212" i="15" s="1"/>
  <c r="BJ212" i="15" s="1"/>
  <c r="BN212" i="15" s="1"/>
  <c r="AS212" i="15"/>
  <c r="AW212" i="15" s="1"/>
  <c r="BA212" i="15" s="1"/>
  <c r="BE212" i="15" s="1"/>
  <c r="BI212" i="15" s="1"/>
  <c r="BM212" i="15" s="1"/>
  <c r="AR212" i="15"/>
  <c r="AV212" i="15" s="1"/>
  <c r="AZ212" i="15" s="1"/>
  <c r="BD212" i="15" s="1"/>
  <c r="BH212" i="15" s="1"/>
  <c r="BL212" i="15" s="1"/>
  <c r="AR201" i="15"/>
  <c r="AV201" i="15" s="1"/>
  <c r="AZ201" i="15" s="1"/>
  <c r="BD201" i="15" s="1"/>
  <c r="BH201" i="15" s="1"/>
  <c r="BL201" i="15" s="1"/>
  <c r="AS201" i="15"/>
  <c r="AW201" i="15" s="1"/>
  <c r="BA201" i="15" s="1"/>
  <c r="BE201" i="15" s="1"/>
  <c r="BI201" i="15" s="1"/>
  <c r="BM201" i="15" s="1"/>
  <c r="AT201" i="15"/>
  <c r="AX201" i="15" s="1"/>
  <c r="BB201" i="15" s="1"/>
  <c r="BF201" i="15" s="1"/>
  <c r="BJ201" i="15" s="1"/>
  <c r="BN201" i="15" s="1"/>
  <c r="AT203" i="15"/>
  <c r="AX203" i="15" s="1"/>
  <c r="BB203" i="15" s="1"/>
  <c r="BF203" i="15" s="1"/>
  <c r="BJ203" i="15" s="1"/>
  <c r="BN203" i="15" s="1"/>
  <c r="AS203" i="15"/>
  <c r="AW203" i="15" s="1"/>
  <c r="BA203" i="15" s="1"/>
  <c r="BE203" i="15" s="1"/>
  <c r="BI203" i="15" s="1"/>
  <c r="BM203" i="15" s="1"/>
  <c r="AR203" i="15"/>
  <c r="AV203" i="15" s="1"/>
  <c r="AZ203" i="15" s="1"/>
  <c r="BD203" i="15" s="1"/>
  <c r="BH203" i="15" s="1"/>
  <c r="BL203" i="15" s="1"/>
  <c r="AS216" i="15"/>
  <c r="AW216" i="15" s="1"/>
  <c r="BA216" i="15" s="1"/>
  <c r="BE216" i="15" s="1"/>
  <c r="BI216" i="15" s="1"/>
  <c r="BM216" i="15" s="1"/>
  <c r="AT216" i="15"/>
  <c r="AX216" i="15" s="1"/>
  <c r="BB216" i="15" s="1"/>
  <c r="BF216" i="15" s="1"/>
  <c r="BJ216" i="15" s="1"/>
  <c r="BN216" i="15" s="1"/>
  <c r="AR216" i="15"/>
  <c r="AV216" i="15" s="1"/>
  <c r="AZ216" i="15" s="1"/>
  <c r="BD216" i="15" s="1"/>
  <c r="BH216" i="15" s="1"/>
  <c r="BL216" i="15" s="1"/>
  <c r="R696" i="15" l="1"/>
  <c r="Q700" i="15" s="1"/>
  <c r="X700" i="15" s="1"/>
  <c r="O696" i="15"/>
  <c r="N700" i="15" s="1"/>
  <c r="O702" i="15" s="1"/>
  <c r="AD216" i="15"/>
  <c r="AD209" i="15"/>
  <c r="AD204" i="15"/>
  <c r="AD202" i="15"/>
  <c r="AD201" i="15"/>
  <c r="AD219" i="15"/>
  <c r="AD206" i="15"/>
  <c r="V333" i="15"/>
  <c r="AD212" i="15"/>
  <c r="AD208" i="15"/>
  <c r="AD207" i="15"/>
  <c r="AD203" i="15"/>
  <c r="AD213" i="15"/>
  <c r="V331" i="15"/>
  <c r="AD218" i="15"/>
  <c r="U333" i="15"/>
  <c r="AD211" i="15"/>
  <c r="AD210" i="15"/>
  <c r="AD217" i="15"/>
  <c r="AH238" i="15"/>
  <c r="AF244" i="15" s="1"/>
  <c r="AD205" i="15"/>
  <c r="AD215" i="15"/>
  <c r="AG219" i="15"/>
  <c r="AI219" i="15" s="1"/>
  <c r="AJ219" i="15" s="1"/>
  <c r="AE219" i="15"/>
  <c r="AG206" i="15"/>
  <c r="AI206" i="15" s="1"/>
  <c r="AJ206" i="15" s="1"/>
  <c r="AE206" i="15"/>
  <c r="AG203" i="15"/>
  <c r="AI203" i="15" s="1"/>
  <c r="AJ203" i="15" s="1"/>
  <c r="AE203" i="15"/>
  <c r="AE213" i="15"/>
  <c r="AG213" i="15"/>
  <c r="AI213" i="15" s="1"/>
  <c r="AJ213" i="15" s="1"/>
  <c r="AG211" i="15"/>
  <c r="AI211" i="15" s="1"/>
  <c r="AJ211" i="15" s="1"/>
  <c r="AE211" i="15"/>
  <c r="AG210" i="15"/>
  <c r="AI210" i="15" s="1"/>
  <c r="AJ210" i="15" s="1"/>
  <c r="AE210" i="15"/>
  <c r="AG217" i="15"/>
  <c r="AI217" i="15" s="1"/>
  <c r="AJ217" i="15" s="1"/>
  <c r="AE217" i="15"/>
  <c r="AE205" i="15"/>
  <c r="AG205" i="15"/>
  <c r="AI205" i="15" s="1"/>
  <c r="AJ205" i="15" s="1"/>
  <c r="AG215" i="15"/>
  <c r="AI215" i="15" s="1"/>
  <c r="AJ215" i="15" s="1"/>
  <c r="AE215" i="15"/>
  <c r="AE214" i="15"/>
  <c r="AG214" i="15"/>
  <c r="AI214" i="15" s="1"/>
  <c r="AJ214" i="15" s="1"/>
  <c r="AG216" i="15"/>
  <c r="AI216" i="15" s="1"/>
  <c r="AJ216" i="15" s="1"/>
  <c r="AE216" i="15"/>
  <c r="AE212" i="15"/>
  <c r="AG212" i="15"/>
  <c r="AI212" i="15" s="1"/>
  <c r="AJ212" i="15" s="1"/>
  <c r="AG209" i="15"/>
  <c r="AI209" i="15" s="1"/>
  <c r="AJ209" i="15" s="1"/>
  <c r="AE209" i="15"/>
  <c r="AE218" i="15"/>
  <c r="AG218" i="15"/>
  <c r="AI218" i="15" s="1"/>
  <c r="AJ218" i="15" s="1"/>
  <c r="AE204" i="15"/>
  <c r="AG204" i="15"/>
  <c r="AI204" i="15" s="1"/>
  <c r="AJ204" i="15" s="1"/>
  <c r="AE208" i="15"/>
  <c r="AG208" i="15"/>
  <c r="AI208" i="15" s="1"/>
  <c r="AJ208" i="15" s="1"/>
  <c r="AG202" i="15"/>
  <c r="AI202" i="15" s="1"/>
  <c r="AJ202" i="15" s="1"/>
  <c r="AE202" i="15"/>
  <c r="AE207" i="15"/>
  <c r="AG207" i="15"/>
  <c r="AI207" i="15" s="1"/>
  <c r="AJ207" i="15" s="1"/>
  <c r="AE201" i="15"/>
  <c r="AG201" i="15"/>
  <c r="Y700" i="15" l="1"/>
  <c r="AA700" i="15"/>
  <c r="AB700" i="15"/>
  <c r="AD700" i="15"/>
  <c r="U700" i="15"/>
  <c r="V700" i="15"/>
  <c r="R702" i="15"/>
  <c r="AE700" i="15"/>
  <c r="AF252" i="15"/>
  <c r="Z292" i="15" s="1"/>
  <c r="AF253" i="15"/>
  <c r="AC293" i="15" s="1"/>
  <c r="AF257" i="15"/>
  <c r="AC317" i="15" s="1"/>
  <c r="I700" i="15"/>
  <c r="H700" i="15"/>
  <c r="K700" i="15"/>
  <c r="C700" i="15"/>
  <c r="L700" i="15"/>
  <c r="B700" i="15"/>
  <c r="F700" i="15"/>
  <c r="E700" i="15"/>
  <c r="AF245" i="15"/>
  <c r="AB305" i="15" s="1"/>
  <c r="AF251" i="15"/>
  <c r="AC311" i="15" s="1"/>
  <c r="AF249" i="15"/>
  <c r="AB289" i="15" s="1"/>
  <c r="AF250" i="15"/>
  <c r="AB310" i="15" s="1"/>
  <c r="AF260" i="15"/>
  <c r="AA320" i="15" s="1"/>
  <c r="AF246" i="15"/>
  <c r="AA286" i="15" s="1"/>
  <c r="AF254" i="15"/>
  <c r="AB314" i="15" s="1"/>
  <c r="AF242" i="15"/>
  <c r="AB282" i="15" s="1"/>
  <c r="AF259" i="15"/>
  <c r="AB319" i="15" s="1"/>
  <c r="AF256" i="15"/>
  <c r="AB296" i="15" s="1"/>
  <c r="AF258" i="15"/>
  <c r="AA318" i="15" s="1"/>
  <c r="AF248" i="15"/>
  <c r="AC288" i="15" s="1"/>
  <c r="AF247" i="15"/>
  <c r="AB307" i="15" s="1"/>
  <c r="AF243" i="15"/>
  <c r="AC283" i="15" s="1"/>
  <c r="AF255" i="15"/>
  <c r="Z315" i="15" s="1"/>
  <c r="AB292" i="15"/>
  <c r="AA312" i="15"/>
  <c r="AA293" i="15"/>
  <c r="Z293" i="15"/>
  <c r="Z313" i="15"/>
  <c r="AB304" i="15"/>
  <c r="Z284" i="15"/>
  <c r="Z304" i="15"/>
  <c r="AB284" i="15"/>
  <c r="AA284" i="15"/>
  <c r="AA304" i="15"/>
  <c r="AC304" i="15"/>
  <c r="AC284" i="15"/>
  <c r="AI201" i="15"/>
  <c r="AJ201" i="15" s="1"/>
  <c r="AE197" i="15" s="1"/>
  <c r="AF197" i="15" s="1"/>
  <c r="AG197" i="15" s="1"/>
  <c r="AC286" i="15"/>
  <c r="AC306" i="15"/>
  <c r="Z286" i="15"/>
  <c r="Z297" i="15" l="1"/>
  <c r="AA306" i="15"/>
  <c r="AA292" i="15"/>
  <c r="Z306" i="15"/>
  <c r="Z312" i="15"/>
  <c r="AC312" i="15"/>
  <c r="AC294" i="15"/>
  <c r="AA313" i="15"/>
  <c r="AC313" i="15"/>
  <c r="AB293" i="15"/>
  <c r="AC314" i="15"/>
  <c r="AB313" i="15"/>
  <c r="AB297" i="15"/>
  <c r="R700" i="15"/>
  <c r="Q704" i="15" s="1"/>
  <c r="AD704" i="15" s="1"/>
  <c r="Z317" i="15"/>
  <c r="AE317" i="15" s="1"/>
  <c r="AG317" i="15" s="1"/>
  <c r="AC297" i="15"/>
  <c r="AA297" i="15"/>
  <c r="AB309" i="15"/>
  <c r="AA309" i="15"/>
  <c r="AA317" i="15"/>
  <c r="AB317" i="15"/>
  <c r="AB312" i="15"/>
  <c r="AC292" i="15"/>
  <c r="AB283" i="15"/>
  <c r="AC291" i="15"/>
  <c r="AA289" i="15"/>
  <c r="AC289" i="15"/>
  <c r="Z309" i="15"/>
  <c r="AE309" i="15" s="1"/>
  <c r="AG309" i="15" s="1"/>
  <c r="AA291" i="15"/>
  <c r="AA311" i="15"/>
  <c r="Z311" i="15"/>
  <c r="AE311" i="15" s="1"/>
  <c r="AG311" i="15" s="1"/>
  <c r="Z310" i="15"/>
  <c r="AE310" i="15" s="1"/>
  <c r="AG310" i="15" s="1"/>
  <c r="Z291" i="15"/>
  <c r="AE291" i="15" s="1"/>
  <c r="AG291" i="15" s="1"/>
  <c r="AB291" i="15"/>
  <c r="AB311" i="15"/>
  <c r="AA285" i="15"/>
  <c r="AC309" i="15"/>
  <c r="Z290" i="15"/>
  <c r="AE290" i="15" s="1"/>
  <c r="AG290" i="15" s="1"/>
  <c r="Z289" i="15"/>
  <c r="AE289" i="15" s="1"/>
  <c r="AG289" i="15" s="1"/>
  <c r="Z316" i="15"/>
  <c r="AE316" i="15" s="1"/>
  <c r="AG316" i="15" s="1"/>
  <c r="AC299" i="15"/>
  <c r="Z320" i="15"/>
  <c r="AC305" i="15"/>
  <c r="Z305" i="15"/>
  <c r="AE305" i="15" s="1"/>
  <c r="AG305" i="15" s="1"/>
  <c r="AA299" i="15"/>
  <c r="AB285" i="15"/>
  <c r="AA290" i="15"/>
  <c r="Z319" i="15"/>
  <c r="AE319" i="15" s="1"/>
  <c r="AG319" i="15" s="1"/>
  <c r="AC319" i="15"/>
  <c r="Z285" i="15"/>
  <c r="AE285" i="15" s="1"/>
  <c r="AG285" i="15" s="1"/>
  <c r="Z308" i="15"/>
  <c r="AE308" i="15" s="1"/>
  <c r="AG308" i="15" s="1"/>
  <c r="AB299" i="15"/>
  <c r="AC285" i="15"/>
  <c r="AB316" i="15"/>
  <c r="Z299" i="15"/>
  <c r="AE299" i="15" s="1"/>
  <c r="AG299" i="15" s="1"/>
  <c r="AA305" i="15"/>
  <c r="AC290" i="15"/>
  <c r="AA316" i="15"/>
  <c r="AC310" i="15"/>
  <c r="AA296" i="15"/>
  <c r="AB320" i="15"/>
  <c r="O700" i="15"/>
  <c r="N704" i="15" s="1"/>
  <c r="F704" i="15" s="1"/>
  <c r="AC307" i="15"/>
  <c r="AA287" i="15"/>
  <c r="AB290" i="15"/>
  <c r="AC296" i="15"/>
  <c r="AC300" i="15"/>
  <c r="AC320" i="15"/>
  <c r="AA310" i="15"/>
  <c r="AA308" i="15"/>
  <c r="Z296" i="15"/>
  <c r="AE296" i="15" s="1"/>
  <c r="AG296" i="15" s="1"/>
  <c r="Z300" i="15"/>
  <c r="AE300" i="15" s="1"/>
  <c r="AG300" i="15" s="1"/>
  <c r="AC308" i="15"/>
  <c r="AC316" i="15"/>
  <c r="AB298" i="15"/>
  <c r="AC298" i="15"/>
  <c r="Z318" i="15"/>
  <c r="AE318" i="15" s="1"/>
  <c r="AG318" i="15" s="1"/>
  <c r="Z298" i="15"/>
  <c r="AE298" i="15" s="1"/>
  <c r="AG298" i="15" s="1"/>
  <c r="AA300" i="15"/>
  <c r="AB300" i="15"/>
  <c r="AB306" i="15"/>
  <c r="AE190" i="15"/>
  <c r="AF190" i="15" s="1"/>
  <c r="AG190" i="15" s="1"/>
  <c r="AB286" i="15"/>
  <c r="AC315" i="15"/>
  <c r="AB295" i="15"/>
  <c r="AA294" i="15"/>
  <c r="Z295" i="15"/>
  <c r="AE295" i="15" s="1"/>
  <c r="AG295" i="15" s="1"/>
  <c r="AB302" i="15"/>
  <c r="AA314" i="15"/>
  <c r="AA295" i="15"/>
  <c r="Z288" i="15"/>
  <c r="AE288" i="15" s="1"/>
  <c r="AG288" i="15" s="1"/>
  <c r="AC318" i="15"/>
  <c r="AA282" i="15"/>
  <c r="Z294" i="15"/>
  <c r="AE294" i="15" s="1"/>
  <c r="AG294" i="15" s="1"/>
  <c r="AB315" i="15"/>
  <c r="Z302" i="15"/>
  <c r="AE302" i="15" s="1"/>
  <c r="AG302" i="15" s="1"/>
  <c r="AB294" i="15"/>
  <c r="AA315" i="15"/>
  <c r="AA302" i="15"/>
  <c r="Z314" i="15"/>
  <c r="AE314" i="15" s="1"/>
  <c r="AG314" i="15" s="1"/>
  <c r="AC295" i="15"/>
  <c r="AB318" i="15"/>
  <c r="AC282" i="15"/>
  <c r="AA298" i="15"/>
  <c r="AC302" i="15"/>
  <c r="Z287" i="15"/>
  <c r="AE287" i="15" s="1"/>
  <c r="AG287" i="15" s="1"/>
  <c r="Z303" i="15"/>
  <c r="AE303" i="15" s="1"/>
  <c r="AG303" i="15" s="1"/>
  <c r="AB288" i="15"/>
  <c r="AA303" i="15"/>
  <c r="AC287" i="15"/>
  <c r="AA283" i="15"/>
  <c r="Z307" i="15"/>
  <c r="AE307" i="15" s="1"/>
  <c r="AG307" i="15" s="1"/>
  <c r="Z283" i="15"/>
  <c r="AE283" i="15" s="1"/>
  <c r="AG283" i="15" s="1"/>
  <c r="AB308" i="15"/>
  <c r="AA319" i="15"/>
  <c r="Z282" i="15"/>
  <c r="AE282" i="15" s="1"/>
  <c r="AG282" i="15" s="1"/>
  <c r="AA307" i="15"/>
  <c r="AC303" i="15"/>
  <c r="AA288" i="15"/>
  <c r="AB287" i="15"/>
  <c r="AB303" i="15"/>
  <c r="AE185" i="15"/>
  <c r="AF185" i="15" s="1"/>
  <c r="AG185" i="15" s="1"/>
  <c r="AE193" i="15"/>
  <c r="AF193" i="15" s="1"/>
  <c r="AG193" i="15" s="1"/>
  <c r="AE183" i="15"/>
  <c r="AF183" i="15" s="1"/>
  <c r="AG183" i="15" s="1"/>
  <c r="AE199" i="15"/>
  <c r="AF199" i="15" s="1"/>
  <c r="AG199" i="15" s="1"/>
  <c r="AE184" i="15"/>
  <c r="AF184" i="15" s="1"/>
  <c r="AG184" i="15" s="1"/>
  <c r="AE188" i="15"/>
  <c r="AF188" i="15" s="1"/>
  <c r="AG188" i="15" s="1"/>
  <c r="AE192" i="15"/>
  <c r="AF192" i="15" s="1"/>
  <c r="AG192" i="15" s="1"/>
  <c r="AE194" i="15"/>
  <c r="AF194" i="15" s="1"/>
  <c r="AG194" i="15" s="1"/>
  <c r="AE196" i="15"/>
  <c r="AF196" i="15" s="1"/>
  <c r="AG196" i="15" s="1"/>
  <c r="AE189" i="15"/>
  <c r="AF189" i="15" s="1"/>
  <c r="AG189" i="15" s="1"/>
  <c r="AE198" i="15"/>
  <c r="AF198" i="15" s="1"/>
  <c r="AG198" i="15" s="1"/>
  <c r="AE191" i="15"/>
  <c r="AF191" i="15" s="1"/>
  <c r="AG191" i="15" s="1"/>
  <c r="AE187" i="15"/>
  <c r="AF187" i="15" s="1"/>
  <c r="AG187" i="15" s="1"/>
  <c r="AE186" i="15"/>
  <c r="AF186" i="15" s="1"/>
  <c r="AG186" i="15" s="1"/>
  <c r="AE182" i="15"/>
  <c r="AF182" i="15" s="1"/>
  <c r="AG182" i="15" s="1"/>
  <c r="AE181" i="15"/>
  <c r="AF181" i="15" s="1"/>
  <c r="AG181" i="15" s="1"/>
  <c r="AE195" i="15"/>
  <c r="AF195" i="15" s="1"/>
  <c r="AG195" i="15" s="1"/>
  <c r="AE292" i="15"/>
  <c r="AG292" i="15" s="1"/>
  <c r="AE297" i="15"/>
  <c r="AG297" i="15" s="1"/>
  <c r="AE306" i="15"/>
  <c r="AG306" i="15" s="1"/>
  <c r="AE312" i="15"/>
  <c r="AG312" i="15" s="1"/>
  <c r="AE293" i="15"/>
  <c r="AG293" i="15" s="1"/>
  <c r="AE320" i="15"/>
  <c r="AG320" i="15" s="1"/>
  <c r="AE313" i="15"/>
  <c r="AG313" i="15" s="1"/>
  <c r="AE304" i="15"/>
  <c r="AG304" i="15" s="1"/>
  <c r="AE284" i="15"/>
  <c r="AG284" i="15" s="1"/>
  <c r="AE286" i="15"/>
  <c r="AG286" i="15" s="1"/>
  <c r="AE315" i="15"/>
  <c r="AG315" i="15" s="1"/>
  <c r="V704" i="15" l="1"/>
  <c r="U704" i="15"/>
  <c r="AA704" i="15"/>
  <c r="Y704" i="15"/>
  <c r="X704" i="15"/>
  <c r="AB704" i="15"/>
  <c r="AE704" i="15"/>
  <c r="R706" i="15"/>
  <c r="O706" i="15"/>
  <c r="K704" i="15"/>
  <c r="C704" i="15"/>
  <c r="H704" i="15"/>
  <c r="B704" i="15"/>
  <c r="I704" i="15"/>
  <c r="L704" i="15"/>
  <c r="E704" i="15"/>
  <c r="AI313" i="15"/>
  <c r="AK313" i="15" s="1"/>
  <c r="AI305" i="15"/>
  <c r="AK305" i="15" s="1"/>
  <c r="AI311" i="15"/>
  <c r="AK311" i="15" s="1"/>
  <c r="AI309" i="15"/>
  <c r="AK309" i="15" s="1"/>
  <c r="AI316" i="15"/>
  <c r="AK316" i="15" s="1"/>
  <c r="AI304" i="15"/>
  <c r="AK304" i="15" s="1"/>
  <c r="AI319" i="15"/>
  <c r="AK319" i="15" s="1"/>
  <c r="AI318" i="15"/>
  <c r="AK318" i="15" s="1"/>
  <c r="AI315" i="15"/>
  <c r="AK315" i="15" s="1"/>
  <c r="AI306" i="15"/>
  <c r="AK306" i="15" s="1"/>
  <c r="AI308" i="15"/>
  <c r="AK308" i="15" s="1"/>
  <c r="AI317" i="15"/>
  <c r="AK317" i="15" s="1"/>
  <c r="AI303" i="15"/>
  <c r="AK303" i="15" s="1"/>
  <c r="AI314" i="15"/>
  <c r="AK314" i="15" s="1"/>
  <c r="AI320" i="15"/>
  <c r="AK320" i="15" s="1"/>
  <c r="AI312" i="15"/>
  <c r="AK312" i="15" s="1"/>
  <c r="AI307" i="15"/>
  <c r="AK307" i="15" s="1"/>
  <c r="AI310" i="15"/>
  <c r="AK310" i="15" s="1"/>
  <c r="AI302" i="15"/>
  <c r="AK302" i="15" s="1"/>
  <c r="R704" i="15" l="1"/>
  <c r="Q708" i="15" s="1"/>
  <c r="R710" i="15" s="1"/>
  <c r="O704" i="15"/>
  <c r="N708" i="15" s="1"/>
  <c r="K708" i="15" s="1"/>
  <c r="V708" i="15" l="1"/>
  <c r="U708" i="15"/>
  <c r="AE708" i="15"/>
  <c r="X708" i="15"/>
  <c r="Y708" i="15"/>
  <c r="AA708" i="15"/>
  <c r="AD708" i="15"/>
  <c r="AB708" i="15"/>
  <c r="B708" i="15"/>
  <c r="L708" i="15"/>
  <c r="C708" i="15"/>
  <c r="E708" i="15"/>
  <c r="F708" i="15"/>
  <c r="I708" i="15"/>
  <c r="H708" i="15"/>
  <c r="O710" i="15"/>
  <c r="R708" i="15" l="1"/>
  <c r="O708" i="15"/>
  <c r="AF40" i="15" l="1"/>
  <c r="AE40" i="15"/>
  <c r="AG40" i="15"/>
  <c r="AK29" i="15" s="1"/>
  <c r="AK31" i="15" l="1"/>
  <c r="AK30" i="15"/>
  <c r="AJ34" i="15" s="1"/>
  <c r="AJ32" i="15" l="1"/>
  <c r="AJ33" i="15"/>
  <c r="AF43" i="15" s="1"/>
  <c r="AE43" i="15" l="1"/>
  <c r="AG43" i="15"/>
  <c r="AF44" i="15" l="1"/>
  <c r="AJ44" i="15" s="1"/>
  <c r="AJ45" i="15" s="1"/>
  <c r="AJ46" i="15" s="1"/>
  <c r="AJ47" i="15" s="1"/>
  <c r="AG44" i="15"/>
  <c r="AK44" i="15" s="1"/>
  <c r="AK45" i="15" s="1"/>
  <c r="AK46" i="15" s="1"/>
  <c r="AK47" i="15" s="1"/>
  <c r="AG54" i="15" s="1"/>
  <c r="AE44" i="15"/>
  <c r="AI44" i="15" l="1"/>
  <c r="AI45" i="15" s="1"/>
  <c r="AI46" i="15" s="1"/>
  <c r="AI47" i="15" s="1"/>
  <c r="AD45" i="15"/>
  <c r="AF54" i="15"/>
  <c r="AE58" i="15" s="1"/>
  <c r="AO93" i="15"/>
  <c r="AE56" i="15" l="1"/>
  <c r="AE57" i="15"/>
  <c r="AE54" i="15"/>
  <c r="AN93" i="15"/>
  <c r="AF57" i="15" l="1"/>
  <c r="AF58" i="15"/>
  <c r="AF56" i="15"/>
  <c r="AG58" i="15"/>
  <c r="AG57" i="15"/>
  <c r="AG56" i="15"/>
  <c r="AG61" i="15" l="1"/>
  <c r="AG60" i="15"/>
  <c r="T59" i="15" s="1"/>
  <c r="AG62" i="15"/>
  <c r="AG66" i="15" s="1"/>
  <c r="AE60" i="15"/>
  <c r="AF60" i="15"/>
  <c r="V61" i="15"/>
  <c r="V59" i="15"/>
  <c r="V60" i="15"/>
  <c r="AE61" i="15"/>
  <c r="AF62" i="15"/>
  <c r="AE62" i="15"/>
  <c r="AF61" i="15"/>
  <c r="T60" i="15" l="1"/>
  <c r="T61" i="15"/>
  <c r="AE66" i="15"/>
  <c r="AF66" i="15"/>
  <c r="Y64" i="15" l="1"/>
  <c r="AA64" i="15"/>
  <c r="AA65" i="15"/>
  <c r="Z64" i="15"/>
  <c r="U65" i="15"/>
  <c r="W69" i="15" s="1"/>
  <c r="U64" i="15"/>
  <c r="W68" i="15" s="1"/>
  <c r="W72" i="15" s="1"/>
  <c r="Y65" i="15"/>
  <c r="Y66" i="15"/>
  <c r="U66" i="15"/>
  <c r="W70" i="15" s="1"/>
  <c r="Z66" i="15"/>
  <c r="Z65" i="15"/>
  <c r="AA66" i="15"/>
  <c r="U68" i="15" l="1"/>
  <c r="U72" i="15" s="1"/>
  <c r="V68" i="15"/>
  <c r="V72" i="15" s="1"/>
  <c r="V69" i="15"/>
  <c r="U69" i="15"/>
  <c r="U70" i="15"/>
  <c r="V70" i="15"/>
  <c r="U79" i="15" l="1"/>
  <c r="U80" i="15"/>
  <c r="U78" i="15"/>
  <c r="U82" i="15" s="1"/>
  <c r="W78" i="15" s="1"/>
  <c r="W82" i="15" s="1"/>
  <c r="T82" i="15" s="1"/>
  <c r="W88" i="15" l="1"/>
  <c r="X79" i="15"/>
  <c r="V86" i="15"/>
  <c r="V90" i="15" s="1"/>
  <c r="AA34" i="15" s="1"/>
  <c r="AE30" i="15" s="1"/>
  <c r="W79" i="15"/>
  <c r="U88" i="15"/>
  <c r="V87" i="15"/>
  <c r="W86" i="15"/>
  <c r="W90" i="15" s="1"/>
  <c r="AA35" i="15" s="1"/>
  <c r="AF31" i="15" s="1"/>
  <c r="U87" i="15"/>
  <c r="X78" i="15"/>
  <c r="X82" i="15" s="1"/>
  <c r="S82" i="15" s="1"/>
  <c r="W92" i="15" s="1"/>
  <c r="F2" i="15" s="1"/>
  <c r="I24" i="15" s="1"/>
  <c r="W80" i="15"/>
  <c r="W83" i="15" s="1"/>
  <c r="V88" i="15"/>
  <c r="U86" i="15"/>
  <c r="U90" i="15" s="1"/>
  <c r="AA33" i="15" s="1"/>
  <c r="X80" i="15"/>
  <c r="X83" i="15" s="1"/>
  <c r="W87" i="15"/>
  <c r="T83" i="15"/>
  <c r="T90" i="15"/>
  <c r="V100" i="15"/>
  <c r="V102" i="15" s="1"/>
  <c r="F6" i="15" s="1"/>
  <c r="AF29" i="15" l="1"/>
  <c r="W94" i="15"/>
  <c r="F4" i="15" s="1"/>
  <c r="I26" i="15" s="1"/>
  <c r="AD29" i="15"/>
  <c r="AE46" i="15" s="1" a="1"/>
  <c r="AG46" i="15" s="1"/>
  <c r="AD31" i="15"/>
  <c r="AD30" i="15"/>
  <c r="AF30" i="15"/>
  <c r="AE29" i="15"/>
  <c r="AE31" i="15"/>
  <c r="BT1" i="32"/>
  <c r="BU1" i="32" l="1"/>
  <c r="AE46" i="15"/>
  <c r="AF46" i="15"/>
  <c r="K26" i="15"/>
  <c r="K24" i="15"/>
  <c r="BT7" i="32"/>
  <c r="BT6" i="32"/>
  <c r="BT9" i="32"/>
  <c r="BT8" i="32"/>
  <c r="BU7" i="32"/>
  <c r="BU6" i="32"/>
  <c r="BU8" i="32"/>
  <c r="BU9" i="32"/>
  <c r="AE47" i="15"/>
  <c r="AF47" i="15"/>
  <c r="AG47" i="15"/>
  <c r="BV13" i="32" l="1"/>
  <c r="BV14" i="32"/>
  <c r="BV12" i="32"/>
  <c r="BT12" i="32"/>
  <c r="BT14" i="32"/>
  <c r="BT13" i="32"/>
  <c r="AF48" i="15"/>
  <c r="AG48" i="15"/>
  <c r="AE48" i="15"/>
  <c r="BT19" i="32" l="1"/>
  <c r="BP4" i="32" s="1"/>
  <c r="BV18" i="32"/>
  <c r="BR3" i="32" s="1"/>
  <c r="BT18" i="32"/>
  <c r="BP3" i="32" s="1"/>
  <c r="BV17" i="32"/>
  <c r="BR2" i="32" s="1"/>
  <c r="BV19" i="32"/>
  <c r="BR4" i="32" s="1"/>
  <c r="BT17" i="32"/>
  <c r="BP2" i="32" s="1"/>
  <c r="AC34" i="15"/>
  <c r="AN95" i="15"/>
  <c r="AO95" i="15"/>
  <c r="BI4" i="32" l="1" a="1"/>
  <c r="BE8" i="32" a="1"/>
  <c r="BD8" i="32" a="1"/>
  <c r="BI14" i="32" a="1"/>
  <c r="BF8" i="32" a="1"/>
  <c r="BF9" i="32" l="1"/>
  <c r="AY26" i="32" s="1"/>
  <c r="AY28" i="32" s="1"/>
  <c r="AY30" i="32" s="1"/>
  <c r="BF10" i="32"/>
  <c r="AZ26" i="32" s="1"/>
  <c r="AZ28" i="32" s="1"/>
  <c r="AZ30" i="32" s="1"/>
  <c r="BF8" i="32"/>
  <c r="AX26" i="32" s="1"/>
  <c r="BI14" i="32"/>
  <c r="BL2" i="32" s="1"/>
  <c r="BI16" i="32"/>
  <c r="BN2" i="32" s="1"/>
  <c r="BI15" i="32"/>
  <c r="BM2" i="32" s="1"/>
  <c r="BD8" i="32"/>
  <c r="AX8" i="32" s="1"/>
  <c r="BD9" i="32"/>
  <c r="AY8" i="32" s="1"/>
  <c r="AY10" i="32" s="1"/>
  <c r="AY12" i="32" s="1"/>
  <c r="BD10" i="32"/>
  <c r="AZ8" i="32" s="1"/>
  <c r="AZ10" i="32" s="1"/>
  <c r="AZ12" i="32" s="1"/>
  <c r="BE10" i="32"/>
  <c r="AZ17" i="32" s="1"/>
  <c r="AZ19" i="32" s="1"/>
  <c r="AZ21" i="32" s="1"/>
  <c r="BE9" i="32"/>
  <c r="AY17" i="32" s="1"/>
  <c r="AY19" i="32" s="1"/>
  <c r="AY21" i="32" s="1"/>
  <c r="BE8" i="32"/>
  <c r="AX17" i="32" s="1"/>
  <c r="BI4" i="32"/>
  <c r="BI6" i="32"/>
  <c r="BI5" i="32"/>
  <c r="AE42" i="32" l="1"/>
  <c r="X42" i="32"/>
  <c r="AE586" i="32"/>
  <c r="X586" i="32"/>
  <c r="X11" i="32"/>
  <c r="X19" i="32"/>
  <c r="X27" i="32"/>
  <c r="X35" i="32"/>
  <c r="X21" i="32"/>
  <c r="X37" i="32"/>
  <c r="X24" i="32"/>
  <c r="X25" i="32"/>
  <c r="X18" i="32"/>
  <c r="X4" i="32"/>
  <c r="X12" i="32"/>
  <c r="X20" i="32"/>
  <c r="X28" i="32"/>
  <c r="X36" i="32"/>
  <c r="X13" i="32"/>
  <c r="X29" i="32"/>
  <c r="X39" i="32"/>
  <c r="X32" i="32"/>
  <c r="X17" i="32"/>
  <c r="X41" i="32"/>
  <c r="X34" i="32"/>
  <c r="X5" i="32"/>
  <c r="X43" i="32"/>
  <c r="X6" i="32"/>
  <c r="X14" i="32"/>
  <c r="X22" i="32"/>
  <c r="X30" i="32"/>
  <c r="X38" i="32"/>
  <c r="X15" i="32"/>
  <c r="X23" i="32"/>
  <c r="X31" i="32"/>
  <c r="X16" i="32"/>
  <c r="X40" i="32"/>
  <c r="X33" i="32"/>
  <c r="X26" i="32"/>
  <c r="X7" i="32"/>
  <c r="X8" i="32"/>
  <c r="X9" i="32"/>
  <c r="X10" i="32"/>
  <c r="X56" i="32"/>
  <c r="X55" i="32"/>
  <c r="X50" i="32"/>
  <c r="X61" i="32"/>
  <c r="X51" i="32"/>
  <c r="X52" i="32"/>
  <c r="X48" i="32"/>
  <c r="X45" i="32"/>
  <c r="X60" i="32"/>
  <c r="X46" i="32"/>
  <c r="X54" i="32"/>
  <c r="X49" i="32"/>
  <c r="X47" i="32"/>
  <c r="X87" i="32"/>
  <c r="X101" i="32"/>
  <c r="X109" i="32"/>
  <c r="X117" i="32"/>
  <c r="X126" i="32"/>
  <c r="X134" i="32"/>
  <c r="X102" i="32"/>
  <c r="X110" i="32"/>
  <c r="X118" i="32"/>
  <c r="X127" i="32"/>
  <c r="X135" i="32"/>
  <c r="X104" i="32"/>
  <c r="X120" i="32"/>
  <c r="X129" i="32"/>
  <c r="X103" i="32"/>
  <c r="X111" i="32"/>
  <c r="X119" i="32"/>
  <c r="X128" i="32"/>
  <c r="X136" i="32"/>
  <c r="X112" i="32"/>
  <c r="X137" i="32"/>
  <c r="X105" i="32"/>
  <c r="X113" i="32"/>
  <c r="X121" i="32"/>
  <c r="X130" i="32"/>
  <c r="X138" i="32"/>
  <c r="X100" i="32"/>
  <c r="X125" i="32"/>
  <c r="X98" i="32"/>
  <c r="X106" i="32"/>
  <c r="X114" i="32"/>
  <c r="X123" i="32"/>
  <c r="X131" i="32"/>
  <c r="X139" i="32"/>
  <c r="X116" i="32"/>
  <c r="X99" i="32"/>
  <c r="X107" i="32"/>
  <c r="X115" i="32"/>
  <c r="X124" i="32"/>
  <c r="X132" i="32"/>
  <c r="X140" i="32"/>
  <c r="X108" i="32"/>
  <c r="X133" i="32"/>
  <c r="X78" i="32"/>
  <c r="X86" i="32"/>
  <c r="X95" i="32"/>
  <c r="X94" i="32"/>
  <c r="X79" i="32"/>
  <c r="X88" i="32"/>
  <c r="X96" i="32"/>
  <c r="X80" i="32"/>
  <c r="X89" i="32"/>
  <c r="X97" i="32"/>
  <c r="X81" i="32"/>
  <c r="X90" i="32"/>
  <c r="X82" i="32"/>
  <c r="X91" i="32"/>
  <c r="X93" i="32"/>
  <c r="X83" i="32"/>
  <c r="X92" i="32"/>
  <c r="X84" i="32"/>
  <c r="X85" i="32"/>
  <c r="X283" i="32"/>
  <c r="X291" i="32"/>
  <c r="X299" i="32"/>
  <c r="X307" i="32"/>
  <c r="X315" i="32"/>
  <c r="X323" i="32"/>
  <c r="X331" i="32"/>
  <c r="X339" i="32"/>
  <c r="X347" i="32"/>
  <c r="X355" i="32"/>
  <c r="X363" i="32"/>
  <c r="X371" i="32"/>
  <c r="X379" i="32"/>
  <c r="X387" i="32"/>
  <c r="X395" i="32"/>
  <c r="X403" i="32"/>
  <c r="X411" i="32"/>
  <c r="X419" i="32"/>
  <c r="X427" i="32"/>
  <c r="X435" i="32"/>
  <c r="X443" i="32"/>
  <c r="X451" i="32"/>
  <c r="X459" i="32"/>
  <c r="X467" i="32"/>
  <c r="X475" i="32"/>
  <c r="X483" i="32"/>
  <c r="X491" i="32"/>
  <c r="X499" i="32"/>
  <c r="X507" i="32"/>
  <c r="X515" i="32"/>
  <c r="X523" i="32"/>
  <c r="X531" i="32"/>
  <c r="X539" i="32"/>
  <c r="X547" i="32"/>
  <c r="X555" i="32"/>
  <c r="X563" i="32"/>
  <c r="X571" i="32"/>
  <c r="X579" i="32"/>
  <c r="X62" i="32"/>
  <c r="X70" i="32"/>
  <c r="X145" i="32"/>
  <c r="X153" i="32"/>
  <c r="X161" i="32"/>
  <c r="X169" i="32"/>
  <c r="X177" i="32"/>
  <c r="X185" i="32"/>
  <c r="X193" i="32"/>
  <c r="X201" i="32"/>
  <c r="X209" i="32"/>
  <c r="X217" i="32"/>
  <c r="X225" i="32"/>
  <c r="X233" i="32"/>
  <c r="X241" i="32"/>
  <c r="X249" i="32"/>
  <c r="X257" i="32"/>
  <c r="X265" i="32"/>
  <c r="X273" i="32"/>
  <c r="X281" i="32"/>
  <c r="X313" i="32"/>
  <c r="X417" i="32"/>
  <c r="X473" i="32"/>
  <c r="X537" i="32"/>
  <c r="X585" i="32"/>
  <c r="X159" i="32"/>
  <c r="X215" i="32"/>
  <c r="X271" i="32"/>
  <c r="X322" i="32"/>
  <c r="X378" i="32"/>
  <c r="X426" i="32"/>
  <c r="X474" i="32"/>
  <c r="X530" i="32"/>
  <c r="X578" i="32"/>
  <c r="X144" i="32"/>
  <c r="X184" i="32"/>
  <c r="X232" i="32"/>
  <c r="X272" i="32"/>
  <c r="X284" i="32"/>
  <c r="X292" i="32"/>
  <c r="X300" i="32"/>
  <c r="X308" i="32"/>
  <c r="X316" i="32"/>
  <c r="X324" i="32"/>
  <c r="X332" i="32"/>
  <c r="X340" i="32"/>
  <c r="X348" i="32"/>
  <c r="X356" i="32"/>
  <c r="X364" i="32"/>
  <c r="X372" i="32"/>
  <c r="X380" i="32"/>
  <c r="X388" i="32"/>
  <c r="X396" i="32"/>
  <c r="X404" i="32"/>
  <c r="X412" i="32"/>
  <c r="X420" i="32"/>
  <c r="X428" i="32"/>
  <c r="X436" i="32"/>
  <c r="X444" i="32"/>
  <c r="X452" i="32"/>
  <c r="X460" i="32"/>
  <c r="X468" i="32"/>
  <c r="X476" i="32"/>
  <c r="X484" i="32"/>
  <c r="X492" i="32"/>
  <c r="X500" i="32"/>
  <c r="X508" i="32"/>
  <c r="X516" i="32"/>
  <c r="X524" i="32"/>
  <c r="X532" i="32"/>
  <c r="X540" i="32"/>
  <c r="X548" i="32"/>
  <c r="X556" i="32"/>
  <c r="X564" i="32"/>
  <c r="X572" i="32"/>
  <c r="X580" i="32"/>
  <c r="X63" i="32"/>
  <c r="X71" i="32"/>
  <c r="X146" i="32"/>
  <c r="X154" i="32"/>
  <c r="X162" i="32"/>
  <c r="X170" i="32"/>
  <c r="X178" i="32"/>
  <c r="X186" i="32"/>
  <c r="X194" i="32"/>
  <c r="X202" i="32"/>
  <c r="X210" i="32"/>
  <c r="X218" i="32"/>
  <c r="X226" i="32"/>
  <c r="X234" i="32"/>
  <c r="X242" i="32"/>
  <c r="X250" i="32"/>
  <c r="X258" i="32"/>
  <c r="X266" i="32"/>
  <c r="X274" i="32"/>
  <c r="X282" i="32"/>
  <c r="X321" i="32"/>
  <c r="X337" i="32"/>
  <c r="X353" i="32"/>
  <c r="X369" i="32"/>
  <c r="X393" i="32"/>
  <c r="X433" i="32"/>
  <c r="X481" i="32"/>
  <c r="X521" i="32"/>
  <c r="X577" i="32"/>
  <c r="X143" i="32"/>
  <c r="X191" i="32"/>
  <c r="X239" i="32"/>
  <c r="X290" i="32"/>
  <c r="X346" i="32"/>
  <c r="X402" i="32"/>
  <c r="X450" i="32"/>
  <c r="X498" i="32"/>
  <c r="X554" i="32"/>
  <c r="X152" i="32"/>
  <c r="X200" i="32"/>
  <c r="X248" i="32"/>
  <c r="X285" i="32"/>
  <c r="X293" i="32"/>
  <c r="X301" i="32"/>
  <c r="X309" i="32"/>
  <c r="X317" i="32"/>
  <c r="X325" i="32"/>
  <c r="X333" i="32"/>
  <c r="X341" i="32"/>
  <c r="X349" i="32"/>
  <c r="X357" i="32"/>
  <c r="X365" i="32"/>
  <c r="X373" i="32"/>
  <c r="X381" i="32"/>
  <c r="X389" i="32"/>
  <c r="X397" i="32"/>
  <c r="X405" i="32"/>
  <c r="X413" i="32"/>
  <c r="X421" i="32"/>
  <c r="X429" i="32"/>
  <c r="X437" i="32"/>
  <c r="X445" i="32"/>
  <c r="X453" i="32"/>
  <c r="X461" i="32"/>
  <c r="X469" i="32"/>
  <c r="X477" i="32"/>
  <c r="X485" i="32"/>
  <c r="X493" i="32"/>
  <c r="X501" i="32"/>
  <c r="X509" i="32"/>
  <c r="X517" i="32"/>
  <c r="X525" i="32"/>
  <c r="X533" i="32"/>
  <c r="X541" i="32"/>
  <c r="X549" i="32"/>
  <c r="X557" i="32"/>
  <c r="X565" i="32"/>
  <c r="X573" i="32"/>
  <c r="X581" i="32"/>
  <c r="X64" i="32"/>
  <c r="X72" i="32"/>
  <c r="X147" i="32"/>
  <c r="X155" i="32"/>
  <c r="X163" i="32"/>
  <c r="X171" i="32"/>
  <c r="X179" i="32"/>
  <c r="X187" i="32"/>
  <c r="X195" i="32"/>
  <c r="X203" i="32"/>
  <c r="X211" i="32"/>
  <c r="X219" i="32"/>
  <c r="X227" i="32"/>
  <c r="X235" i="32"/>
  <c r="X243" i="32"/>
  <c r="X251" i="32"/>
  <c r="X259" i="32"/>
  <c r="X267" i="32"/>
  <c r="X275" i="32"/>
  <c r="X44" i="32"/>
  <c r="X329" i="32"/>
  <c r="X425" i="32"/>
  <c r="X465" i="32"/>
  <c r="X513" i="32"/>
  <c r="X561" i="32"/>
  <c r="X68" i="32"/>
  <c r="X167" i="32"/>
  <c r="X199" i="32"/>
  <c r="X247" i="32"/>
  <c r="X314" i="32"/>
  <c r="X386" i="32"/>
  <c r="X466" i="32"/>
  <c r="X514" i="32"/>
  <c r="X562" i="32"/>
  <c r="X176" i="32"/>
  <c r="X224" i="32"/>
  <c r="X280" i="32"/>
  <c r="X286" i="32"/>
  <c r="X294" i="32"/>
  <c r="X302" i="32"/>
  <c r="X310" i="32"/>
  <c r="X318" i="32"/>
  <c r="X326" i="32"/>
  <c r="X334" i="32"/>
  <c r="X342" i="32"/>
  <c r="X350" i="32"/>
  <c r="X358" i="32"/>
  <c r="X366" i="32"/>
  <c r="X374" i="32"/>
  <c r="X382" i="32"/>
  <c r="X390" i="32"/>
  <c r="X398" i="32"/>
  <c r="X406" i="32"/>
  <c r="X414" i="32"/>
  <c r="X422" i="32"/>
  <c r="X430" i="32"/>
  <c r="X438" i="32"/>
  <c r="X446" i="32"/>
  <c r="X454" i="32"/>
  <c r="X462" i="32"/>
  <c r="X470" i="32"/>
  <c r="X478" i="32"/>
  <c r="X486" i="32"/>
  <c r="X494" i="32"/>
  <c r="X502" i="32"/>
  <c r="X510" i="32"/>
  <c r="X518" i="32"/>
  <c r="X526" i="32"/>
  <c r="X534" i="32"/>
  <c r="X542" i="32"/>
  <c r="X550" i="32"/>
  <c r="X558" i="32"/>
  <c r="X566" i="32"/>
  <c r="X574" i="32"/>
  <c r="X582" i="32"/>
  <c r="X65" i="32"/>
  <c r="X73" i="32"/>
  <c r="X148" i="32"/>
  <c r="X156" i="32"/>
  <c r="X164" i="32"/>
  <c r="X172" i="32"/>
  <c r="X180" i="32"/>
  <c r="X188" i="32"/>
  <c r="X196" i="32"/>
  <c r="X204" i="32"/>
  <c r="X212" i="32"/>
  <c r="X220" i="32"/>
  <c r="X228" i="32"/>
  <c r="X236" i="32"/>
  <c r="X244" i="32"/>
  <c r="X252" i="32"/>
  <c r="X260" i="32"/>
  <c r="X268" i="32"/>
  <c r="X276" i="32"/>
  <c r="X305" i="32"/>
  <c r="X345" i="32"/>
  <c r="X361" i="32"/>
  <c r="X377" i="32"/>
  <c r="X409" i="32"/>
  <c r="X449" i="32"/>
  <c r="X489" i="32"/>
  <c r="X529" i="32"/>
  <c r="X569" i="32"/>
  <c r="X151" i="32"/>
  <c r="X207" i="32"/>
  <c r="X279" i="32"/>
  <c r="X330" i="32"/>
  <c r="X338" i="32"/>
  <c r="X362" i="32"/>
  <c r="X394" i="32"/>
  <c r="X434" i="32"/>
  <c r="X490" i="32"/>
  <c r="X546" i="32"/>
  <c r="X192" i="32"/>
  <c r="X240" i="32"/>
  <c r="X287" i="32"/>
  <c r="X295" i="32"/>
  <c r="X303" i="32"/>
  <c r="X311" i="32"/>
  <c r="X319" i="32"/>
  <c r="X327" i="32"/>
  <c r="X335" i="32"/>
  <c r="X343" i="32"/>
  <c r="X351" i="32"/>
  <c r="X359" i="32"/>
  <c r="X367" i="32"/>
  <c r="X375" i="32"/>
  <c r="X383" i="32"/>
  <c r="X391" i="32"/>
  <c r="X399" i="32"/>
  <c r="X407" i="32"/>
  <c r="X415" i="32"/>
  <c r="X423" i="32"/>
  <c r="X431" i="32"/>
  <c r="X439" i="32"/>
  <c r="X447" i="32"/>
  <c r="X455" i="32"/>
  <c r="X463" i="32"/>
  <c r="X471" i="32"/>
  <c r="X479" i="32"/>
  <c r="X487" i="32"/>
  <c r="X495" i="32"/>
  <c r="X503" i="32"/>
  <c r="X511" i="32"/>
  <c r="X519" i="32"/>
  <c r="X527" i="32"/>
  <c r="X535" i="32"/>
  <c r="X543" i="32"/>
  <c r="X551" i="32"/>
  <c r="X559" i="32"/>
  <c r="X567" i="32"/>
  <c r="X575" i="32"/>
  <c r="X583" i="32"/>
  <c r="X66" i="32"/>
  <c r="X141" i="32"/>
  <c r="X149" i="32"/>
  <c r="X157" i="32"/>
  <c r="X165" i="32"/>
  <c r="X173" i="32"/>
  <c r="X181" i="32"/>
  <c r="X189" i="32"/>
  <c r="X197" i="32"/>
  <c r="X205" i="32"/>
  <c r="X213" i="32"/>
  <c r="X221" i="32"/>
  <c r="X229" i="32"/>
  <c r="X237" i="32"/>
  <c r="X245" i="32"/>
  <c r="X253" i="32"/>
  <c r="X261" i="32"/>
  <c r="X269" i="32"/>
  <c r="X277" i="32"/>
  <c r="X297" i="32"/>
  <c r="X385" i="32"/>
  <c r="X441" i="32"/>
  <c r="X505" i="32"/>
  <c r="X545" i="32"/>
  <c r="X175" i="32"/>
  <c r="X223" i="32"/>
  <c r="X263" i="32"/>
  <c r="X306" i="32"/>
  <c r="X354" i="32"/>
  <c r="X410" i="32"/>
  <c r="X442" i="32"/>
  <c r="X482" i="32"/>
  <c r="X522" i="32"/>
  <c r="X694" i="32"/>
  <c r="X160" i="32"/>
  <c r="X208" i="32"/>
  <c r="X264" i="32"/>
  <c r="X288" i="32"/>
  <c r="X296" i="32"/>
  <c r="X304" i="32"/>
  <c r="X312" i="32"/>
  <c r="X320" i="32"/>
  <c r="X328" i="32"/>
  <c r="X336" i="32"/>
  <c r="X344" i="32"/>
  <c r="X352" i="32"/>
  <c r="X360" i="32"/>
  <c r="X368" i="32"/>
  <c r="X376" i="32"/>
  <c r="X384" i="32"/>
  <c r="X392" i="32"/>
  <c r="X400" i="32"/>
  <c r="X408" i="32"/>
  <c r="X416" i="32"/>
  <c r="X424" i="32"/>
  <c r="X432" i="32"/>
  <c r="X440" i="32"/>
  <c r="X448" i="32"/>
  <c r="X456" i="32"/>
  <c r="X464" i="32"/>
  <c r="X472" i="32"/>
  <c r="X480" i="32"/>
  <c r="X488" i="32"/>
  <c r="X496" i="32"/>
  <c r="X504" i="32"/>
  <c r="X512" i="32"/>
  <c r="X520" i="32"/>
  <c r="X528" i="32"/>
  <c r="X536" i="32"/>
  <c r="X544" i="32"/>
  <c r="X552" i="32"/>
  <c r="X560" i="32"/>
  <c r="X568" i="32"/>
  <c r="X576" i="32"/>
  <c r="X584" i="32"/>
  <c r="X67" i="32"/>
  <c r="X142" i="32"/>
  <c r="X150" i="32"/>
  <c r="X158" i="32"/>
  <c r="X166" i="32"/>
  <c r="X174" i="32"/>
  <c r="X182" i="32"/>
  <c r="X190" i="32"/>
  <c r="X198" i="32"/>
  <c r="X206" i="32"/>
  <c r="X214" i="32"/>
  <c r="X222" i="32"/>
  <c r="X230" i="32"/>
  <c r="X238" i="32"/>
  <c r="X246" i="32"/>
  <c r="X254" i="32"/>
  <c r="X262" i="32"/>
  <c r="X270" i="32"/>
  <c r="X278" i="32"/>
  <c r="X289" i="32"/>
  <c r="X401" i="32"/>
  <c r="X457" i="32"/>
  <c r="X497" i="32"/>
  <c r="X553" i="32"/>
  <c r="X183" i="32"/>
  <c r="X231" i="32"/>
  <c r="X255" i="32"/>
  <c r="X298" i="32"/>
  <c r="X370" i="32"/>
  <c r="X418" i="32"/>
  <c r="X458" i="32"/>
  <c r="X506" i="32"/>
  <c r="X538" i="32"/>
  <c r="X570" i="32"/>
  <c r="X69" i="32"/>
  <c r="X168" i="32"/>
  <c r="X216" i="32"/>
  <c r="X256" i="32"/>
  <c r="X77" i="32"/>
  <c r="X75" i="32"/>
  <c r="X74" i="32"/>
  <c r="X76" i="32"/>
  <c r="AE694" i="32"/>
  <c r="AE548" i="32"/>
  <c r="AE525" i="32"/>
  <c r="AE517" i="32"/>
  <c r="AE499" i="32"/>
  <c r="AE491" i="32"/>
  <c r="AE12" i="32"/>
  <c r="X3" i="32"/>
  <c r="AE581" i="32"/>
  <c r="AE559" i="32"/>
  <c r="AE574" i="32"/>
  <c r="AE507" i="32"/>
  <c r="AE547" i="32"/>
  <c r="AE516" i="32"/>
  <c r="AE541" i="32"/>
  <c r="AE575" i="32"/>
  <c r="AE560" i="32"/>
  <c r="AE546" i="32"/>
  <c r="AE523" i="32"/>
  <c r="AE497" i="32"/>
  <c r="AE502" i="32"/>
  <c r="AE537" i="32"/>
  <c r="AE490" i="32"/>
  <c r="AE500" i="32"/>
  <c r="AE532" i="32"/>
  <c r="AE543" i="32"/>
  <c r="AE488" i="32"/>
  <c r="AE573" i="32"/>
  <c r="AE565" i="32"/>
  <c r="AE544" i="32"/>
  <c r="AE536" i="32"/>
  <c r="AE521" i="32"/>
  <c r="AE515" i="32"/>
  <c r="AE495" i="32"/>
  <c r="AE11" i="32"/>
  <c r="AE583" i="32"/>
  <c r="AE549" i="32"/>
  <c r="AE579" i="32"/>
  <c r="AE555" i="32"/>
  <c r="AE494" i="32"/>
  <c r="AE571" i="32"/>
  <c r="AE558" i="32"/>
  <c r="AE542" i="32"/>
  <c r="AE538" i="32"/>
  <c r="AE534" i="32"/>
  <c r="AE511" i="32"/>
  <c r="AE493" i="32"/>
  <c r="AE3" i="32"/>
  <c r="AE520" i="32"/>
  <c r="AE576" i="32"/>
  <c r="AE514" i="32"/>
  <c r="AE572" i="32"/>
  <c r="AE530" i="32"/>
  <c r="AE504" i="32"/>
  <c r="AE577" i="32"/>
  <c r="AE568" i="32"/>
  <c r="AE569" i="32"/>
  <c r="AE556" i="32"/>
  <c r="AE562" i="32"/>
  <c r="AE540" i="32"/>
  <c r="AE510" i="32"/>
  <c r="AE485" i="32"/>
  <c r="X2" i="32"/>
  <c r="AE2" i="32"/>
  <c r="AE580" i="32"/>
  <c r="AE533" i="32"/>
  <c r="AE528" i="32"/>
  <c r="AE509" i="32"/>
  <c r="AE567" i="32"/>
  <c r="AE554" i="32"/>
  <c r="AE531" i="32"/>
  <c r="AE505" i="32"/>
  <c r="AE487" i="32"/>
  <c r="AE489" i="32"/>
  <c r="AE498" i="32"/>
  <c r="AE492" i="32"/>
  <c r="AE486" i="32"/>
  <c r="AE545" i="32"/>
  <c r="AE557" i="32"/>
  <c r="AE566" i="32"/>
  <c r="AE561" i="32"/>
  <c r="AE539" i="32"/>
  <c r="AE552" i="32"/>
  <c r="AE529" i="32"/>
  <c r="AE513" i="32"/>
  <c r="AE503" i="32"/>
  <c r="AE522" i="32"/>
  <c r="AE551" i="32"/>
  <c r="AE535" i="32"/>
  <c r="AE564" i="32"/>
  <c r="AE563" i="32"/>
  <c r="AE585" i="32"/>
  <c r="AE550" i="32"/>
  <c r="AE527" i="32"/>
  <c r="AE512" i="32"/>
  <c r="AE519" i="32"/>
  <c r="AE501" i="32"/>
  <c r="AE553" i="32"/>
  <c r="AE496" i="32"/>
  <c r="AE578" i="32"/>
  <c r="AE526" i="32"/>
  <c r="AE584" i="32"/>
  <c r="AE582" i="32"/>
  <c r="AE524" i="32"/>
  <c r="AE506" i="32"/>
  <c r="AE570" i="32"/>
  <c r="AE508" i="32"/>
  <c r="AE518" i="32"/>
  <c r="BJ2" i="32"/>
  <c r="BJ5" i="32"/>
  <c r="AX28" i="32"/>
  <c r="AX25" i="32"/>
  <c r="AX7" i="32"/>
  <c r="AX10" i="32"/>
  <c r="BK2" i="32"/>
  <c r="BJ6" i="32"/>
  <c r="BI2" i="32"/>
  <c r="BJ4" i="32"/>
  <c r="AX16" i="32"/>
  <c r="AX19" i="32"/>
  <c r="W41" i="32" l="1"/>
  <c r="AD42" i="32"/>
  <c r="AQ42" i="32" s="1"/>
  <c r="W42" i="32"/>
  <c r="AP42" i="32" s="1"/>
  <c r="AT42" i="32" s="1"/>
  <c r="AD586" i="32"/>
  <c r="AQ586" i="32" s="1"/>
  <c r="W586" i="32"/>
  <c r="AP586" i="32" s="1"/>
  <c r="W54" i="32"/>
  <c r="AP54" i="32" s="1"/>
  <c r="AT54" i="32" s="1"/>
  <c r="W46" i="32"/>
  <c r="AP46" i="32" s="1"/>
  <c r="AT46" i="32" s="1"/>
  <c r="W53" i="32"/>
  <c r="W55" i="32"/>
  <c r="AP55" i="32" s="1"/>
  <c r="AT55" i="32" s="1"/>
  <c r="W49" i="32"/>
  <c r="AP49" i="32" s="1"/>
  <c r="AT49" i="32" s="1"/>
  <c r="W45" i="32"/>
  <c r="AP45" i="32" s="1"/>
  <c r="AT45" i="32" s="1"/>
  <c r="W51" i="32"/>
  <c r="AP51" i="32" s="1"/>
  <c r="AT51" i="32" s="1"/>
  <c r="W47" i="32"/>
  <c r="AP47" i="32" s="1"/>
  <c r="AT47" i="32" s="1"/>
  <c r="W61" i="32"/>
  <c r="AP61" i="32" s="1"/>
  <c r="AT61" i="32" s="1"/>
  <c r="W50" i="32"/>
  <c r="AP50" i="32" s="1"/>
  <c r="AT50" i="32" s="1"/>
  <c r="W48" i="32"/>
  <c r="AP48" i="32" s="1"/>
  <c r="AT48" i="32" s="1"/>
  <c r="W122" i="32"/>
  <c r="AP122" i="32" s="1"/>
  <c r="AT122" i="32" s="1"/>
  <c r="W121" i="32"/>
  <c r="W123" i="32"/>
  <c r="AP123" i="32" s="1"/>
  <c r="AT123" i="32" s="1"/>
  <c r="W87" i="32"/>
  <c r="AP87" i="32" s="1"/>
  <c r="AT87" i="32" s="1"/>
  <c r="W88" i="32"/>
  <c r="AP88" i="32" s="1"/>
  <c r="AT88" i="32" s="1"/>
  <c r="W86" i="32"/>
  <c r="AP86" i="32" s="1"/>
  <c r="AT86" i="32" s="1"/>
  <c r="W140" i="32"/>
  <c r="AP140" i="32" s="1"/>
  <c r="AT140" i="32" s="1"/>
  <c r="W134" i="32"/>
  <c r="AP134" i="32" s="1"/>
  <c r="AT134" i="32" s="1"/>
  <c r="W136" i="32"/>
  <c r="AP136" i="32" s="1"/>
  <c r="AT136" i="32" s="1"/>
  <c r="W138" i="32"/>
  <c r="AP138" i="32" s="1"/>
  <c r="AT138" i="32" s="1"/>
  <c r="W135" i="32"/>
  <c r="AP135" i="32" s="1"/>
  <c r="AT135" i="32" s="1"/>
  <c r="W139" i="32"/>
  <c r="AP139" i="32" s="1"/>
  <c r="AT139" i="32" s="1"/>
  <c r="W137" i="32"/>
  <c r="AP137" i="32" s="1"/>
  <c r="AT137" i="32" s="1"/>
  <c r="W130" i="32"/>
  <c r="AP130" i="32" s="1"/>
  <c r="AT130" i="32" s="1"/>
  <c r="W132" i="32"/>
  <c r="AP132" i="32" s="1"/>
  <c r="AT132" i="32" s="1"/>
  <c r="W128" i="32"/>
  <c r="AP128" i="32" s="1"/>
  <c r="AT128" i="32" s="1"/>
  <c r="W131" i="32"/>
  <c r="AP131" i="32" s="1"/>
  <c r="AT131" i="32" s="1"/>
  <c r="W126" i="32"/>
  <c r="W124" i="32"/>
  <c r="AP124" i="32" s="1"/>
  <c r="AT124" i="32" s="1"/>
  <c r="W127" i="32"/>
  <c r="AP127" i="32" s="1"/>
  <c r="AT127" i="32" s="1"/>
  <c r="W119" i="32"/>
  <c r="AP119" i="32" s="1"/>
  <c r="AT119" i="32" s="1"/>
  <c r="W118" i="32"/>
  <c r="AP118" i="32" s="1"/>
  <c r="AT118" i="32" s="1"/>
  <c r="W129" i="32"/>
  <c r="AP129" i="32" s="1"/>
  <c r="AT129" i="32" s="1"/>
  <c r="W120" i="32"/>
  <c r="AP120" i="32" s="1"/>
  <c r="AT120" i="32" s="1"/>
  <c r="W133" i="32"/>
  <c r="AP133" i="32" s="1"/>
  <c r="AT133" i="32" s="1"/>
  <c r="AP121" i="32"/>
  <c r="AT121" i="32" s="1"/>
  <c r="W110" i="32"/>
  <c r="AP110" i="32" s="1"/>
  <c r="AT110" i="32" s="1"/>
  <c r="W114" i="32"/>
  <c r="AP114" i="32" s="1"/>
  <c r="AT114" i="32" s="1"/>
  <c r="W112" i="32"/>
  <c r="AP112" i="32" s="1"/>
  <c r="AT112" i="32" s="1"/>
  <c r="W116" i="32"/>
  <c r="AP116" i="32" s="1"/>
  <c r="AT116" i="32" s="1"/>
  <c r="W111" i="32"/>
  <c r="AP111" i="32" s="1"/>
  <c r="AT111" i="32" s="1"/>
  <c r="W115" i="32"/>
  <c r="AP115" i="32" s="1"/>
  <c r="AT115" i="32" s="1"/>
  <c r="W108" i="32"/>
  <c r="AP108" i="32" s="1"/>
  <c r="AT108" i="32" s="1"/>
  <c r="W113" i="32"/>
  <c r="AP113" i="32" s="1"/>
  <c r="AT113" i="32" s="1"/>
  <c r="W107" i="32"/>
  <c r="AP107" i="32" s="1"/>
  <c r="AT107" i="32" s="1"/>
  <c r="W106" i="32"/>
  <c r="AP106" i="32" s="1"/>
  <c r="AT106" i="32" s="1"/>
  <c r="W117" i="32"/>
  <c r="AP117" i="32" s="1"/>
  <c r="AT117" i="32" s="1"/>
  <c r="W103" i="32"/>
  <c r="AP103" i="32" s="1"/>
  <c r="AT103" i="32" s="1"/>
  <c r="W102" i="32"/>
  <c r="AP102" i="32" s="1"/>
  <c r="AT102" i="32" s="1"/>
  <c r="W104" i="32"/>
  <c r="AP104" i="32" s="1"/>
  <c r="AT104" i="32" s="1"/>
  <c r="W100" i="32"/>
  <c r="AP100" i="32" s="1"/>
  <c r="AT100" i="32" s="1"/>
  <c r="W105" i="32"/>
  <c r="AP105" i="32" s="1"/>
  <c r="AT105" i="32" s="1"/>
  <c r="W99" i="32"/>
  <c r="AP99" i="32" s="1"/>
  <c r="AT99" i="32" s="1"/>
  <c r="W98" i="32"/>
  <c r="AP98" i="32" s="1"/>
  <c r="AT98" i="32" s="1"/>
  <c r="W96" i="32"/>
  <c r="AP96" i="32" s="1"/>
  <c r="AT96" i="32" s="1"/>
  <c r="W94" i="32"/>
  <c r="AP94" i="32" s="1"/>
  <c r="AT94" i="32" s="1"/>
  <c r="W97" i="32"/>
  <c r="AP97" i="32" s="1"/>
  <c r="AT97" i="32" s="1"/>
  <c r="W95" i="32"/>
  <c r="AP95" i="32" s="1"/>
  <c r="AT95" i="32" s="1"/>
  <c r="W92" i="32"/>
  <c r="AP92" i="32" s="1"/>
  <c r="AT92" i="32" s="1"/>
  <c r="W101" i="32"/>
  <c r="AP101" i="32" s="1"/>
  <c r="AT101" i="32" s="1"/>
  <c r="W79" i="32"/>
  <c r="AP79" i="32" s="1"/>
  <c r="AT79" i="32" s="1"/>
  <c r="W80" i="32"/>
  <c r="AP80" i="32" s="1"/>
  <c r="AT80" i="32" s="1"/>
  <c r="W78" i="32"/>
  <c r="AP78" i="32" s="1"/>
  <c r="AT78" i="32" s="1"/>
  <c r="W90" i="32"/>
  <c r="AP90" i="32" s="1"/>
  <c r="AT90" i="32" s="1"/>
  <c r="W82" i="32"/>
  <c r="AP82" i="32" s="1"/>
  <c r="AT82" i="32" s="1"/>
  <c r="W84" i="32"/>
  <c r="AP84" i="32" s="1"/>
  <c r="AT84" i="32" s="1"/>
  <c r="W81" i="32"/>
  <c r="AP81" i="32" s="1"/>
  <c r="AT81" i="32" s="1"/>
  <c r="W83" i="32"/>
  <c r="AP83" i="32" s="1"/>
  <c r="AT83" i="32" s="1"/>
  <c r="W91" i="32"/>
  <c r="AP91" i="32" s="1"/>
  <c r="AT91" i="32" s="1"/>
  <c r="W93" i="32"/>
  <c r="AP93" i="32" s="1"/>
  <c r="AT93" i="32" s="1"/>
  <c r="W85" i="32"/>
  <c r="AP85" i="32" s="1"/>
  <c r="AT85" i="32" s="1"/>
  <c r="W89" i="32"/>
  <c r="AP89" i="32" s="1"/>
  <c r="AT89" i="32" s="1"/>
  <c r="AY16" i="32"/>
  <c r="AX21" i="32"/>
  <c r="AZ16" i="32" s="1"/>
  <c r="AX12" i="32"/>
  <c r="AZ7" i="32" s="1"/>
  <c r="AY7" i="32"/>
  <c r="BK7" i="32" a="1"/>
  <c r="AY25" i="32"/>
  <c r="AX30" i="32"/>
  <c r="AZ25" i="32" s="1"/>
  <c r="AD585" i="32"/>
  <c r="AQ585" i="32" s="1"/>
  <c r="W568" i="32"/>
  <c r="AP568" i="32" s="1"/>
  <c r="W560" i="32"/>
  <c r="AP560" i="32" s="1"/>
  <c r="AD531" i="32"/>
  <c r="AQ531" i="32" s="1"/>
  <c r="W528" i="32"/>
  <c r="AP528" i="32" s="1"/>
  <c r="AD503" i="32"/>
  <c r="AQ503" i="32" s="1"/>
  <c r="AD487" i="32"/>
  <c r="AQ487" i="32" s="1"/>
  <c r="W498" i="32"/>
  <c r="AP498" i="32" s="1"/>
  <c r="W510" i="32"/>
  <c r="AP510" i="32" s="1"/>
  <c r="W456" i="32"/>
  <c r="AP456" i="32" s="1"/>
  <c r="AT456" i="32" s="1"/>
  <c r="W452" i="32"/>
  <c r="AP452" i="32" s="1"/>
  <c r="AT452" i="32" s="1"/>
  <c r="W419" i="32"/>
  <c r="AP419" i="32" s="1"/>
  <c r="AT419" i="32" s="1"/>
  <c r="W417" i="32"/>
  <c r="AP417" i="32" s="1"/>
  <c r="AT417" i="32" s="1"/>
  <c r="W401" i="32"/>
  <c r="AP401" i="32" s="1"/>
  <c r="AT401" i="32" s="1"/>
  <c r="W387" i="32"/>
  <c r="AP387" i="32" s="1"/>
  <c r="AT387" i="32" s="1"/>
  <c r="W369" i="32"/>
  <c r="AP369" i="32" s="1"/>
  <c r="AT369" i="32" s="1"/>
  <c r="W353" i="32"/>
  <c r="AP353" i="32" s="1"/>
  <c r="AT353" i="32" s="1"/>
  <c r="W337" i="32"/>
  <c r="AP337" i="32" s="1"/>
  <c r="AT337" i="32" s="1"/>
  <c r="W321" i="32"/>
  <c r="AP321" i="32" s="1"/>
  <c r="AT321" i="32" s="1"/>
  <c r="W370" i="32"/>
  <c r="AP370" i="32" s="1"/>
  <c r="AT370" i="32" s="1"/>
  <c r="W354" i="32"/>
  <c r="AP354" i="32" s="1"/>
  <c r="AT354" i="32" s="1"/>
  <c r="W383" i="32"/>
  <c r="AP383" i="32" s="1"/>
  <c r="AT383" i="32" s="1"/>
  <c r="W316" i="32"/>
  <c r="AP316" i="32" s="1"/>
  <c r="AT316" i="32" s="1"/>
  <c r="W300" i="32"/>
  <c r="AP300" i="32" s="1"/>
  <c r="AT300" i="32" s="1"/>
  <c r="W284" i="32"/>
  <c r="AP284" i="32" s="1"/>
  <c r="AT284" i="32" s="1"/>
  <c r="W313" i="32"/>
  <c r="AP313" i="32" s="1"/>
  <c r="AT313" i="32" s="1"/>
  <c r="W297" i="32"/>
  <c r="AP297" i="32" s="1"/>
  <c r="AT297" i="32" s="1"/>
  <c r="W283" i="32"/>
  <c r="AP283" i="32" s="1"/>
  <c r="AT283" i="32" s="1"/>
  <c r="W202" i="32"/>
  <c r="AP202" i="32" s="1"/>
  <c r="AT202" i="32" s="1"/>
  <c r="W198" i="32"/>
  <c r="AP198" i="32" s="1"/>
  <c r="AT198" i="32" s="1"/>
  <c r="W32" i="32"/>
  <c r="AP32" i="32" s="1"/>
  <c r="AT32" i="32" s="1"/>
  <c r="W25" i="32"/>
  <c r="AP25" i="32" s="1"/>
  <c r="AT25" i="32" s="1"/>
  <c r="W17" i="32"/>
  <c r="AP17" i="32" s="1"/>
  <c r="AT17" i="32" s="1"/>
  <c r="W30" i="32"/>
  <c r="AP30" i="32" s="1"/>
  <c r="AT30" i="32" s="1"/>
  <c r="W11" i="32"/>
  <c r="AP11" i="32" s="1"/>
  <c r="W13" i="32"/>
  <c r="AP13" i="32" s="1"/>
  <c r="AT13" i="32" s="1"/>
  <c r="W266" i="32"/>
  <c r="AP266" i="32" s="1"/>
  <c r="AT266" i="32" s="1"/>
  <c r="AD509" i="32"/>
  <c r="AQ509" i="32" s="1"/>
  <c r="W552" i="32"/>
  <c r="AP552" i="32" s="1"/>
  <c r="W471" i="32"/>
  <c r="AP471" i="32" s="1"/>
  <c r="AT471" i="32" s="1"/>
  <c r="W543" i="32"/>
  <c r="AP543" i="32" s="1"/>
  <c r="W511" i="32"/>
  <c r="AP511" i="32" s="1"/>
  <c r="W546" i="32"/>
  <c r="AP546" i="32" s="1"/>
  <c r="AD541" i="32"/>
  <c r="AQ541" i="32" s="1"/>
  <c r="AD582" i="32"/>
  <c r="AQ582" i="32" s="1"/>
  <c r="W161" i="32"/>
  <c r="AP161" i="32" s="1"/>
  <c r="AT161" i="32" s="1"/>
  <c r="W428" i="32"/>
  <c r="AP428" i="32" s="1"/>
  <c r="AT428" i="32" s="1"/>
  <c r="AD579" i="32"/>
  <c r="AQ579" i="32" s="1"/>
  <c r="AD569" i="32"/>
  <c r="AQ569" i="32" s="1"/>
  <c r="W177" i="32"/>
  <c r="AP177" i="32" s="1"/>
  <c r="AT177" i="32" s="1"/>
  <c r="AD517" i="32"/>
  <c r="AQ517" i="32" s="1"/>
  <c r="W542" i="32"/>
  <c r="AP542" i="32" s="1"/>
  <c r="W250" i="32"/>
  <c r="AP250" i="32" s="1"/>
  <c r="AT250" i="32" s="1"/>
  <c r="W515" i="32"/>
  <c r="AP515" i="32" s="1"/>
  <c r="AD583" i="32"/>
  <c r="AQ583" i="32" s="1"/>
  <c r="W561" i="32"/>
  <c r="AP561" i="32" s="1"/>
  <c r="W157" i="32"/>
  <c r="AP157" i="32" s="1"/>
  <c r="AT157" i="32" s="1"/>
  <c r="W451" i="32"/>
  <c r="AP451" i="32" s="1"/>
  <c r="AT451" i="32" s="1"/>
  <c r="W466" i="32"/>
  <c r="AP466" i="32" s="1"/>
  <c r="AT466" i="32" s="1"/>
  <c r="W565" i="32"/>
  <c r="AP565" i="32" s="1"/>
  <c r="W519" i="32"/>
  <c r="AP519" i="32" s="1"/>
  <c r="W443" i="32"/>
  <c r="AP443" i="32" s="1"/>
  <c r="AT443" i="32" s="1"/>
  <c r="W77" i="32"/>
  <c r="AP77" i="32" s="1"/>
  <c r="AT77" i="32" s="1"/>
  <c r="W534" i="32"/>
  <c r="AP534" i="32" s="1"/>
  <c r="W191" i="32"/>
  <c r="AP191" i="32" s="1"/>
  <c r="AT191" i="32" s="1"/>
  <c r="W203" i="32"/>
  <c r="AP203" i="32" s="1"/>
  <c r="AT203" i="32" s="1"/>
  <c r="W264" i="32"/>
  <c r="AP264" i="32" s="1"/>
  <c r="AT264" i="32" s="1"/>
  <c r="W212" i="32"/>
  <c r="AP212" i="32" s="1"/>
  <c r="AT212" i="32" s="1"/>
  <c r="W259" i="32"/>
  <c r="AP259" i="32" s="1"/>
  <c r="AT259" i="32" s="1"/>
  <c r="W225" i="32"/>
  <c r="AP225" i="32" s="1"/>
  <c r="AT225" i="32" s="1"/>
  <c r="W164" i="32"/>
  <c r="AP164" i="32" s="1"/>
  <c r="AT164" i="32" s="1"/>
  <c r="W277" i="32"/>
  <c r="AP277" i="32" s="1"/>
  <c r="AT277" i="32" s="1"/>
  <c r="W215" i="32"/>
  <c r="AP215" i="32" s="1"/>
  <c r="AT215" i="32" s="1"/>
  <c r="W207" i="32"/>
  <c r="AP207" i="32" s="1"/>
  <c r="AT207" i="32" s="1"/>
  <c r="W72" i="32"/>
  <c r="AP72" i="32" s="1"/>
  <c r="AT72" i="32" s="1"/>
  <c r="W268" i="32"/>
  <c r="AP268" i="32" s="1"/>
  <c r="AT268" i="32" s="1"/>
  <c r="W273" i="32"/>
  <c r="AP273" i="32" s="1"/>
  <c r="AT273" i="32" s="1"/>
  <c r="W582" i="32"/>
  <c r="AP582" i="32" s="1"/>
  <c r="W566" i="32"/>
  <c r="AP566" i="32" s="1"/>
  <c r="AD558" i="32"/>
  <c r="AQ558" i="32" s="1"/>
  <c r="AD529" i="32"/>
  <c r="AQ529" i="32" s="1"/>
  <c r="W526" i="32"/>
  <c r="AP526" i="32" s="1"/>
  <c r="AD501" i="32"/>
  <c r="AQ501" i="32" s="1"/>
  <c r="AD485" i="32"/>
  <c r="AQ485" i="32" s="1"/>
  <c r="W496" i="32"/>
  <c r="AP496" i="32" s="1"/>
  <c r="W484" i="32"/>
  <c r="AP484" i="32" s="1"/>
  <c r="AT484" i="32" s="1"/>
  <c r="W448" i="32"/>
  <c r="AP448" i="32" s="1"/>
  <c r="AT448" i="32" s="1"/>
  <c r="W478" i="32"/>
  <c r="AP478" i="32" s="1"/>
  <c r="AT478" i="32" s="1"/>
  <c r="W411" i="32"/>
  <c r="AP411" i="32" s="1"/>
  <c r="AT411" i="32" s="1"/>
  <c r="W442" i="32"/>
  <c r="AP442" i="32" s="1"/>
  <c r="AT442" i="32" s="1"/>
  <c r="W393" i="32"/>
  <c r="AP393" i="32" s="1"/>
  <c r="AT393" i="32" s="1"/>
  <c r="W392" i="32"/>
  <c r="AP392" i="32" s="1"/>
  <c r="AT392" i="32" s="1"/>
  <c r="W367" i="32"/>
  <c r="AP367" i="32" s="1"/>
  <c r="AT367" i="32" s="1"/>
  <c r="W351" i="32"/>
  <c r="AP351" i="32" s="1"/>
  <c r="AT351" i="32" s="1"/>
  <c r="W335" i="32"/>
  <c r="AP335" i="32" s="1"/>
  <c r="AT335" i="32" s="1"/>
  <c r="W319" i="32"/>
  <c r="AP319" i="32" s="1"/>
  <c r="AT319" i="32" s="1"/>
  <c r="W368" i="32"/>
  <c r="AP368" i="32" s="1"/>
  <c r="AT368" i="32" s="1"/>
  <c r="W352" i="32"/>
  <c r="AP352" i="32" s="1"/>
  <c r="AT352" i="32" s="1"/>
  <c r="W374" i="32"/>
  <c r="AP374" i="32" s="1"/>
  <c r="AT374" i="32" s="1"/>
  <c r="W314" i="32"/>
  <c r="AP314" i="32" s="1"/>
  <c r="AT314" i="32" s="1"/>
  <c r="W298" i="32"/>
  <c r="AP298" i="32" s="1"/>
  <c r="AT298" i="32" s="1"/>
  <c r="W338" i="32"/>
  <c r="AP338" i="32" s="1"/>
  <c r="AT338" i="32" s="1"/>
  <c r="W311" i="32"/>
  <c r="AP311" i="32" s="1"/>
  <c r="AT311" i="32" s="1"/>
  <c r="W295" i="32"/>
  <c r="AP295" i="32" s="1"/>
  <c r="AT295" i="32" s="1"/>
  <c r="W285" i="32"/>
  <c r="AP285" i="32" s="1"/>
  <c r="AT285" i="32" s="1"/>
  <c r="W199" i="32"/>
  <c r="AP199" i="32" s="1"/>
  <c r="AT199" i="32" s="1"/>
  <c r="W196" i="32"/>
  <c r="AP196" i="32" s="1"/>
  <c r="AT196" i="32" s="1"/>
  <c r="W27" i="32"/>
  <c r="AP27" i="32" s="1"/>
  <c r="AT27" i="32" s="1"/>
  <c r="W15" i="32"/>
  <c r="AP15" i="32" s="1"/>
  <c r="AT15" i="32" s="1"/>
  <c r="W153" i="32"/>
  <c r="AP153" i="32" s="1"/>
  <c r="AT153" i="32" s="1"/>
  <c r="AD12" i="32"/>
  <c r="AQ12" i="32" s="1"/>
  <c r="W16" i="32"/>
  <c r="AP16" i="32" s="1"/>
  <c r="AT16" i="32" s="1"/>
  <c r="AD3" i="32"/>
  <c r="AQ3" i="32" s="1"/>
  <c r="W246" i="32"/>
  <c r="AP246" i="32" s="1"/>
  <c r="AT246" i="32" s="1"/>
  <c r="AD496" i="32"/>
  <c r="AQ496" i="32" s="1"/>
  <c r="AD555" i="32"/>
  <c r="AQ555" i="32" s="1"/>
  <c r="W469" i="32"/>
  <c r="AP469" i="32" s="1"/>
  <c r="AT469" i="32" s="1"/>
  <c r="W583" i="32"/>
  <c r="AP583" i="32" s="1"/>
  <c r="AD520" i="32"/>
  <c r="AQ520" i="32" s="1"/>
  <c r="W563" i="32"/>
  <c r="AP563" i="32" s="1"/>
  <c r="W569" i="32"/>
  <c r="AP569" i="32" s="1"/>
  <c r="AT569" i="32" s="1"/>
  <c r="AD540" i="32"/>
  <c r="AQ540" i="32" s="1"/>
  <c r="W187" i="32"/>
  <c r="AP187" i="32" s="1"/>
  <c r="AT187" i="32" s="1"/>
  <c r="W453" i="32"/>
  <c r="AP453" i="32" s="1"/>
  <c r="AT453" i="32" s="1"/>
  <c r="W388" i="32"/>
  <c r="AP388" i="32" s="1"/>
  <c r="AT388" i="32" s="1"/>
  <c r="W391" i="32"/>
  <c r="AP391" i="32" s="1"/>
  <c r="AT391" i="32" s="1"/>
  <c r="W206" i="32"/>
  <c r="AP206" i="32" s="1"/>
  <c r="AT206" i="32" s="1"/>
  <c r="W497" i="32"/>
  <c r="AP497" i="32" s="1"/>
  <c r="W558" i="32"/>
  <c r="AP558" i="32" s="1"/>
  <c r="W262" i="32"/>
  <c r="AP262" i="32" s="1"/>
  <c r="AT262" i="32" s="1"/>
  <c r="AD538" i="32"/>
  <c r="AQ538" i="32" s="1"/>
  <c r="W575" i="32"/>
  <c r="AP575" i="32" s="1"/>
  <c r="AD539" i="32"/>
  <c r="AQ539" i="32" s="1"/>
  <c r="W163" i="32"/>
  <c r="AP163" i="32" s="1"/>
  <c r="AT163" i="32" s="1"/>
  <c r="AD519" i="32"/>
  <c r="AQ519" i="32" s="1"/>
  <c r="AD510" i="32"/>
  <c r="AQ510" i="32" s="1"/>
  <c r="W73" i="32"/>
  <c r="AP73" i="32" s="1"/>
  <c r="AT73" i="32" s="1"/>
  <c r="W145" i="32"/>
  <c r="AP145" i="32" s="1"/>
  <c r="AT145" i="32" s="1"/>
  <c r="W455" i="32"/>
  <c r="AP455" i="32" s="1"/>
  <c r="AT455" i="32" s="1"/>
  <c r="W52" i="32"/>
  <c r="AP52" i="32" s="1"/>
  <c r="AT52" i="32" s="1"/>
  <c r="W279" i="32"/>
  <c r="AP279" i="32" s="1"/>
  <c r="AT279" i="32" s="1"/>
  <c r="W228" i="32"/>
  <c r="AP228" i="32" s="1"/>
  <c r="AT228" i="32" s="1"/>
  <c r="W154" i="32"/>
  <c r="AP154" i="32" s="1"/>
  <c r="AT154" i="32" s="1"/>
  <c r="W71" i="32"/>
  <c r="AP71" i="32" s="1"/>
  <c r="AT71" i="32" s="1"/>
  <c r="W155" i="32"/>
  <c r="AP155" i="32" s="1"/>
  <c r="AT155" i="32" s="1"/>
  <c r="W159" i="32"/>
  <c r="AP159" i="32" s="1"/>
  <c r="AT159" i="32" s="1"/>
  <c r="W227" i="32"/>
  <c r="AP227" i="32" s="1"/>
  <c r="AT227" i="32" s="1"/>
  <c r="W182" i="32"/>
  <c r="AP182" i="32" s="1"/>
  <c r="AT182" i="32" s="1"/>
  <c r="W160" i="32"/>
  <c r="AP160" i="32" s="1"/>
  <c r="AT160" i="32" s="1"/>
  <c r="W241" i="32"/>
  <c r="AP241" i="32" s="1"/>
  <c r="AT241" i="32" s="1"/>
  <c r="W162" i="32"/>
  <c r="AP162" i="32" s="1"/>
  <c r="AT162" i="32" s="1"/>
  <c r="W174" i="32"/>
  <c r="AP174" i="32" s="1"/>
  <c r="AT174" i="32" s="1"/>
  <c r="W168" i="32"/>
  <c r="AP168" i="32" s="1"/>
  <c r="AT168" i="32" s="1"/>
  <c r="W68" i="32"/>
  <c r="AP68" i="32" s="1"/>
  <c r="AT68" i="32" s="1"/>
  <c r="W580" i="32"/>
  <c r="AP580" i="32" s="1"/>
  <c r="W559" i="32"/>
  <c r="AP559" i="32" s="1"/>
  <c r="AD556" i="32"/>
  <c r="AQ556" i="32" s="1"/>
  <c r="AD527" i="32"/>
  <c r="AQ527" i="32" s="1"/>
  <c r="W524" i="32"/>
  <c r="AP524" i="32" s="1"/>
  <c r="AD499" i="32"/>
  <c r="AQ499" i="32" s="1"/>
  <c r="AD513" i="32"/>
  <c r="AQ513" i="32" s="1"/>
  <c r="W494" i="32"/>
  <c r="AP494" i="32" s="1"/>
  <c r="W512" i="32"/>
  <c r="AP512" i="32" s="1"/>
  <c r="W480" i="32"/>
  <c r="AP480" i="32" s="1"/>
  <c r="AT480" i="32" s="1"/>
  <c r="W470" i="32"/>
  <c r="AP470" i="32" s="1"/>
  <c r="AT470" i="32" s="1"/>
  <c r="W440" i="32"/>
  <c r="AP440" i="32" s="1"/>
  <c r="AT440" i="32" s="1"/>
  <c r="W434" i="32"/>
  <c r="AP434" i="32" s="1"/>
  <c r="AT434" i="32" s="1"/>
  <c r="W416" i="32"/>
  <c r="AP416" i="32" s="1"/>
  <c r="AT416" i="32" s="1"/>
  <c r="W382" i="32"/>
  <c r="AP382" i="32" s="1"/>
  <c r="AT382" i="32" s="1"/>
  <c r="W365" i="32"/>
  <c r="AP365" i="32" s="1"/>
  <c r="AT365" i="32" s="1"/>
  <c r="W349" i="32"/>
  <c r="AP349" i="32" s="1"/>
  <c r="AT349" i="32" s="1"/>
  <c r="W333" i="32"/>
  <c r="AP333" i="32" s="1"/>
  <c r="AT333" i="32" s="1"/>
  <c r="W386" i="32"/>
  <c r="AP386" i="32" s="1"/>
  <c r="AT386" i="32" s="1"/>
  <c r="W366" i="32"/>
  <c r="AP366" i="32" s="1"/>
  <c r="AT366" i="32" s="1"/>
  <c r="W350" i="32"/>
  <c r="AP350" i="32" s="1"/>
  <c r="AT350" i="32" s="1"/>
  <c r="W381" i="32"/>
  <c r="AP381" i="32" s="1"/>
  <c r="AT381" i="32" s="1"/>
  <c r="W312" i="32"/>
  <c r="AP312" i="32" s="1"/>
  <c r="AT312" i="32" s="1"/>
  <c r="W296" i="32"/>
  <c r="AP296" i="32" s="1"/>
  <c r="AT296" i="32" s="1"/>
  <c r="W330" i="32"/>
  <c r="AP330" i="32" s="1"/>
  <c r="AT330" i="32" s="1"/>
  <c r="W309" i="32"/>
  <c r="AP309" i="32" s="1"/>
  <c r="AT309" i="32" s="1"/>
  <c r="W293" i="32"/>
  <c r="AP293" i="32" s="1"/>
  <c r="AT293" i="32" s="1"/>
  <c r="W254" i="32"/>
  <c r="AP254" i="32" s="1"/>
  <c r="AT254" i="32" s="1"/>
  <c r="W197" i="32"/>
  <c r="AP197" i="32" s="1"/>
  <c r="AT197" i="32" s="1"/>
  <c r="W181" i="32"/>
  <c r="AP181" i="32" s="1"/>
  <c r="AT181" i="32" s="1"/>
  <c r="W22" i="32"/>
  <c r="AP22" i="32" s="1"/>
  <c r="AT22" i="32" s="1"/>
  <c r="W12" i="32"/>
  <c r="AP12" i="32" s="1"/>
  <c r="AQ44" i="32"/>
  <c r="W10" i="32"/>
  <c r="AP10" i="32" s="1"/>
  <c r="AT10" i="32" s="1"/>
  <c r="W8" i="32"/>
  <c r="AP8" i="32" s="1"/>
  <c r="AT8" i="32" s="1"/>
  <c r="AD11" i="32"/>
  <c r="AQ11" i="32" s="1"/>
  <c r="W413" i="32"/>
  <c r="AP413" i="32" s="1"/>
  <c r="AT413" i="32" s="1"/>
  <c r="AD533" i="32"/>
  <c r="AQ533" i="32" s="1"/>
  <c r="AD573" i="32"/>
  <c r="AQ573" i="32" s="1"/>
  <c r="W420" i="32"/>
  <c r="AP420" i="32" s="1"/>
  <c r="AT420" i="32" s="1"/>
  <c r="W538" i="32"/>
  <c r="AP538" i="32" s="1"/>
  <c r="AT538" i="32" s="1"/>
  <c r="W539" i="32"/>
  <c r="AP539" i="32" s="1"/>
  <c r="W489" i="32"/>
  <c r="AP489" i="32" s="1"/>
  <c r="W495" i="32"/>
  <c r="AP495" i="32" s="1"/>
  <c r="AD528" i="32"/>
  <c r="AQ528" i="32" s="1"/>
  <c r="W389" i="32"/>
  <c r="AP389" i="32" s="1"/>
  <c r="AT389" i="32" s="1"/>
  <c r="AD500" i="32"/>
  <c r="AQ500" i="32" s="1"/>
  <c r="W438" i="32"/>
  <c r="AP438" i="32" s="1"/>
  <c r="AT438" i="32" s="1"/>
  <c r="AD488" i="32"/>
  <c r="AQ488" i="32" s="1"/>
  <c r="W240" i="32"/>
  <c r="AP240" i="32" s="1"/>
  <c r="AT240" i="32" s="1"/>
  <c r="AD502" i="32"/>
  <c r="AQ502" i="32" s="1"/>
  <c r="AD545" i="32"/>
  <c r="AQ545" i="32" s="1"/>
  <c r="W399" i="32"/>
  <c r="AP399" i="32" s="1"/>
  <c r="AT399" i="32" s="1"/>
  <c r="W529" i="32"/>
  <c r="AP529" i="32" s="1"/>
  <c r="W404" i="32"/>
  <c r="AP404" i="32" s="1"/>
  <c r="AT404" i="32" s="1"/>
  <c r="W549" i="32"/>
  <c r="AP549" i="32" s="1"/>
  <c r="W270" i="32"/>
  <c r="AP270" i="32" s="1"/>
  <c r="AT270" i="32" s="1"/>
  <c r="AD504" i="32"/>
  <c r="AQ504" i="32" s="1"/>
  <c r="AD566" i="32"/>
  <c r="AQ566" i="32" s="1"/>
  <c r="W216" i="32"/>
  <c r="AP216" i="32" s="1"/>
  <c r="AT216" i="32" s="1"/>
  <c r="W210" i="32"/>
  <c r="AP210" i="32" s="1"/>
  <c r="AT210" i="32" s="1"/>
  <c r="W467" i="32"/>
  <c r="AP467" i="32" s="1"/>
  <c r="AT467" i="32" s="1"/>
  <c r="W141" i="32"/>
  <c r="AP141" i="32" s="1"/>
  <c r="AT141" i="32" s="1"/>
  <c r="W208" i="32"/>
  <c r="AP208" i="32" s="1"/>
  <c r="AT208" i="32" s="1"/>
  <c r="W232" i="32"/>
  <c r="AP232" i="32" s="1"/>
  <c r="AT232" i="32" s="1"/>
  <c r="W236" i="32"/>
  <c r="AP236" i="32" s="1"/>
  <c r="AT236" i="32" s="1"/>
  <c r="W179" i="32"/>
  <c r="AP179" i="32" s="1"/>
  <c r="AT179" i="32" s="1"/>
  <c r="W194" i="32"/>
  <c r="AP194" i="32" s="1"/>
  <c r="AT194" i="32" s="1"/>
  <c r="W74" i="32"/>
  <c r="AP74" i="32" s="1"/>
  <c r="AT74" i="32" s="1"/>
  <c r="W209" i="32"/>
  <c r="AP209" i="32" s="1"/>
  <c r="AT209" i="32" s="1"/>
  <c r="W239" i="32"/>
  <c r="AP239" i="32" s="1"/>
  <c r="AT239" i="32" s="1"/>
  <c r="W255" i="32"/>
  <c r="AP255" i="32" s="1"/>
  <c r="AT255" i="32" s="1"/>
  <c r="W67" i="32"/>
  <c r="AP67" i="32" s="1"/>
  <c r="AT67" i="32" s="1"/>
  <c r="W205" i="32"/>
  <c r="AP205" i="32" s="1"/>
  <c r="AT205" i="32" s="1"/>
  <c r="W221" i="32"/>
  <c r="AP221" i="32" s="1"/>
  <c r="AT221" i="32" s="1"/>
  <c r="W62" i="32"/>
  <c r="AP62" i="32" s="1"/>
  <c r="AT62" i="32" s="1"/>
  <c r="W578" i="32"/>
  <c r="AP578" i="32" s="1"/>
  <c r="W557" i="32"/>
  <c r="AP557" i="32" s="1"/>
  <c r="AD554" i="32"/>
  <c r="AQ554" i="32" s="1"/>
  <c r="AD525" i="32"/>
  <c r="AQ525" i="32" s="1"/>
  <c r="W522" i="32"/>
  <c r="AP522" i="32" s="1"/>
  <c r="AD497" i="32"/>
  <c r="AQ497" i="32" s="1"/>
  <c r="W508" i="32"/>
  <c r="AP508" i="32" s="1"/>
  <c r="W492" i="32"/>
  <c r="AP492" i="32" s="1"/>
  <c r="AD515" i="32"/>
  <c r="AQ515" i="32" s="1"/>
  <c r="W450" i="32"/>
  <c r="AP450" i="32" s="1"/>
  <c r="AT450" i="32" s="1"/>
  <c r="W462" i="32"/>
  <c r="AP462" i="32" s="1"/>
  <c r="AT462" i="32" s="1"/>
  <c r="W432" i="32"/>
  <c r="AP432" i="32" s="1"/>
  <c r="AT432" i="32" s="1"/>
  <c r="W426" i="32"/>
  <c r="AP426" i="32" s="1"/>
  <c r="AT426" i="32" s="1"/>
  <c r="W402" i="32"/>
  <c r="AP402" i="32" s="1"/>
  <c r="AT402" i="32" s="1"/>
  <c r="W380" i="32"/>
  <c r="AP380" i="32" s="1"/>
  <c r="AT380" i="32" s="1"/>
  <c r="W363" i="32"/>
  <c r="AP363" i="32" s="1"/>
  <c r="AT363" i="32" s="1"/>
  <c r="W347" i="32"/>
  <c r="AP347" i="32" s="1"/>
  <c r="AT347" i="32" s="1"/>
  <c r="W331" i="32"/>
  <c r="AP331" i="32" s="1"/>
  <c r="AT331" i="32" s="1"/>
  <c r="W385" i="32"/>
  <c r="AP385" i="32" s="1"/>
  <c r="AT385" i="32" s="1"/>
  <c r="W364" i="32"/>
  <c r="AP364" i="32" s="1"/>
  <c r="AT364" i="32" s="1"/>
  <c r="W348" i="32"/>
  <c r="AP348" i="32" s="1"/>
  <c r="AT348" i="32" s="1"/>
  <c r="W379" i="32"/>
  <c r="AP379" i="32" s="1"/>
  <c r="AT379" i="32" s="1"/>
  <c r="W310" i="32"/>
  <c r="AP310" i="32" s="1"/>
  <c r="AT310" i="32" s="1"/>
  <c r="W294" i="32"/>
  <c r="AP294" i="32" s="1"/>
  <c r="AT294" i="32" s="1"/>
  <c r="W322" i="32"/>
  <c r="AP322" i="32" s="1"/>
  <c r="AT322" i="32" s="1"/>
  <c r="W307" i="32"/>
  <c r="AP307" i="32" s="1"/>
  <c r="AT307" i="32" s="1"/>
  <c r="W291" i="32"/>
  <c r="AP291" i="32" s="1"/>
  <c r="AT291" i="32" s="1"/>
  <c r="W238" i="32"/>
  <c r="AP238" i="32" s="1"/>
  <c r="AT238" i="32" s="1"/>
  <c r="W189" i="32"/>
  <c r="AP189" i="32" s="1"/>
  <c r="AT189" i="32" s="1"/>
  <c r="W165" i="32"/>
  <c r="AP165" i="32" s="1"/>
  <c r="AT165" i="32" s="1"/>
  <c r="W9" i="32"/>
  <c r="AP9" i="32" s="1"/>
  <c r="AT9" i="32" s="1"/>
  <c r="W43" i="32"/>
  <c r="AP43" i="32" s="1"/>
  <c r="AT43" i="32" s="1"/>
  <c r="AP41" i="32"/>
  <c r="AT41" i="32" s="1"/>
  <c r="W6" i="32"/>
  <c r="AP6" i="32" s="1"/>
  <c r="AT6" i="32" s="1"/>
  <c r="W4" i="32"/>
  <c r="AP4" i="32" s="1"/>
  <c r="AT4" i="32" s="1"/>
  <c r="W7" i="32"/>
  <c r="AP7" i="32" s="1"/>
  <c r="AT7" i="32" s="1"/>
  <c r="W477" i="32"/>
  <c r="AP477" i="32" s="1"/>
  <c r="AT477" i="32" s="1"/>
  <c r="W521" i="32"/>
  <c r="AP521" i="32" s="1"/>
  <c r="W584" i="32"/>
  <c r="AP584" i="32" s="1"/>
  <c r="W483" i="32"/>
  <c r="AP483" i="32" s="1"/>
  <c r="AT483" i="32" s="1"/>
  <c r="W554" i="32"/>
  <c r="AP554" i="32" s="1"/>
  <c r="AD543" i="32"/>
  <c r="AQ543" i="32" s="1"/>
  <c r="W545" i="32"/>
  <c r="AP545" i="32" s="1"/>
  <c r="W535" i="32"/>
  <c r="AP535" i="32" s="1"/>
  <c r="AD551" i="32"/>
  <c r="AQ551" i="32" s="1"/>
  <c r="W396" i="32"/>
  <c r="AP396" i="32" s="1"/>
  <c r="AT396" i="32" s="1"/>
  <c r="AD514" i="32"/>
  <c r="AQ514" i="32" s="1"/>
  <c r="W482" i="32"/>
  <c r="AP482" i="32" s="1"/>
  <c r="AT482" i="32" s="1"/>
  <c r="AD530" i="32"/>
  <c r="AQ530" i="32" s="1"/>
  <c r="W405" i="32"/>
  <c r="AP405" i="32" s="1"/>
  <c r="AT405" i="32" s="1"/>
  <c r="W509" i="32"/>
  <c r="AP509" i="32" s="1"/>
  <c r="AD560" i="32"/>
  <c r="AQ560" i="32" s="1"/>
  <c r="W398" i="32"/>
  <c r="AP398" i="32" s="1"/>
  <c r="AT398" i="32" s="1"/>
  <c r="AD524" i="32"/>
  <c r="AQ524" i="32" s="1"/>
  <c r="W449" i="32"/>
  <c r="AP449" i="32" s="1"/>
  <c r="AT449" i="32" s="1"/>
  <c r="W548" i="32"/>
  <c r="AP548" i="32" s="1"/>
  <c r="W278" i="32"/>
  <c r="AP278" i="32" s="1"/>
  <c r="AT278" i="32" s="1"/>
  <c r="AD544" i="32"/>
  <c r="AQ544" i="32" s="1"/>
  <c r="AD492" i="32"/>
  <c r="AQ492" i="32" s="1"/>
  <c r="W214" i="32"/>
  <c r="AP214" i="32" s="1"/>
  <c r="AT214" i="32" s="1"/>
  <c r="W193" i="32"/>
  <c r="AP193" i="32" s="1"/>
  <c r="AT193" i="32" s="1"/>
  <c r="W474" i="32"/>
  <c r="AP474" i="32" s="1"/>
  <c r="AT474" i="32" s="1"/>
  <c r="W256" i="32"/>
  <c r="AP256" i="32" s="1"/>
  <c r="AT256" i="32" s="1"/>
  <c r="W275" i="32"/>
  <c r="AP275" i="32" s="1"/>
  <c r="AT275" i="32" s="1"/>
  <c r="W175" i="32"/>
  <c r="AP175" i="32" s="1"/>
  <c r="AT175" i="32" s="1"/>
  <c r="W260" i="32"/>
  <c r="AP260" i="32" s="1"/>
  <c r="AT260" i="32" s="1"/>
  <c r="W276" i="32"/>
  <c r="AP276" i="32" s="1"/>
  <c r="AT276" i="32" s="1"/>
  <c r="W204" i="32"/>
  <c r="AP204" i="32" s="1"/>
  <c r="AT204" i="32" s="1"/>
  <c r="W237" i="32"/>
  <c r="AP237" i="32" s="1"/>
  <c r="AT237" i="32" s="1"/>
  <c r="W166" i="32"/>
  <c r="AP166" i="32" s="1"/>
  <c r="AT166" i="32" s="1"/>
  <c r="W219" i="32"/>
  <c r="AP219" i="32" s="1"/>
  <c r="AT219" i="32" s="1"/>
  <c r="W263" i="32"/>
  <c r="AP263" i="32" s="1"/>
  <c r="AT263" i="32" s="1"/>
  <c r="W76" i="32"/>
  <c r="AP76" i="32" s="1"/>
  <c r="AT76" i="32" s="1"/>
  <c r="W211" i="32"/>
  <c r="AP211" i="32" s="1"/>
  <c r="AT211" i="32" s="1"/>
  <c r="W585" i="32"/>
  <c r="AP585" i="32" s="1"/>
  <c r="AT585" i="32" s="1"/>
  <c r="W576" i="32"/>
  <c r="AP576" i="32" s="1"/>
  <c r="W555" i="32"/>
  <c r="AP555" i="32" s="1"/>
  <c r="AD552" i="32"/>
  <c r="AQ552" i="32" s="1"/>
  <c r="AD523" i="32"/>
  <c r="AQ523" i="32" s="1"/>
  <c r="W520" i="32"/>
  <c r="AP520" i="32" s="1"/>
  <c r="AD495" i="32"/>
  <c r="AQ495" i="32" s="1"/>
  <c r="W506" i="32"/>
  <c r="AP506" i="32" s="1"/>
  <c r="W490" i="32"/>
  <c r="AP490" i="32" s="1"/>
  <c r="AD511" i="32"/>
  <c r="AQ511" i="32" s="1"/>
  <c r="W481" i="32"/>
  <c r="AP481" i="32" s="1"/>
  <c r="AT481" i="32" s="1"/>
  <c r="W454" i="32"/>
  <c r="AP454" i="32" s="1"/>
  <c r="AT454" i="32" s="1"/>
  <c r="W424" i="32"/>
  <c r="AP424" i="32" s="1"/>
  <c r="AT424" i="32" s="1"/>
  <c r="W418" i="32"/>
  <c r="AP418" i="32" s="1"/>
  <c r="AT418" i="32" s="1"/>
  <c r="W394" i="32"/>
  <c r="AP394" i="32" s="1"/>
  <c r="AT394" i="32" s="1"/>
  <c r="W378" i="32"/>
  <c r="AP378" i="32" s="1"/>
  <c r="AT378" i="32" s="1"/>
  <c r="W361" i="32"/>
  <c r="AP361" i="32" s="1"/>
  <c r="AT361" i="32" s="1"/>
  <c r="W345" i="32"/>
  <c r="AP345" i="32" s="1"/>
  <c r="AT345" i="32" s="1"/>
  <c r="W329" i="32"/>
  <c r="AP329" i="32" s="1"/>
  <c r="AT329" i="32" s="1"/>
  <c r="W384" i="32"/>
  <c r="AP384" i="32" s="1"/>
  <c r="AT384" i="32" s="1"/>
  <c r="W362" i="32"/>
  <c r="AP362" i="32" s="1"/>
  <c r="AT362" i="32" s="1"/>
  <c r="W346" i="32"/>
  <c r="AP346" i="32" s="1"/>
  <c r="AT346" i="32" s="1"/>
  <c r="W324" i="32"/>
  <c r="AP324" i="32" s="1"/>
  <c r="AT324" i="32" s="1"/>
  <c r="W308" i="32"/>
  <c r="AP308" i="32" s="1"/>
  <c r="AT308" i="32" s="1"/>
  <c r="W292" i="32"/>
  <c r="AP292" i="32" s="1"/>
  <c r="AT292" i="32" s="1"/>
  <c r="W332" i="32"/>
  <c r="AP332" i="32" s="1"/>
  <c r="AT332" i="32" s="1"/>
  <c r="W305" i="32"/>
  <c r="AP305" i="32" s="1"/>
  <c r="AT305" i="32" s="1"/>
  <c r="W289" i="32"/>
  <c r="AP289" i="32" s="1"/>
  <c r="AT289" i="32" s="1"/>
  <c r="W282" i="32"/>
  <c r="AP282" i="32" s="1"/>
  <c r="AT282" i="32" s="1"/>
  <c r="W173" i="32"/>
  <c r="AP173" i="32" s="1"/>
  <c r="AT173" i="32" s="1"/>
  <c r="W185" i="32"/>
  <c r="AP185" i="32" s="1"/>
  <c r="AT185" i="32" s="1"/>
  <c r="W29" i="32"/>
  <c r="AP29" i="32" s="1"/>
  <c r="AT29" i="32" s="1"/>
  <c r="W38" i="32"/>
  <c r="AP38" i="32" s="1"/>
  <c r="AT38" i="32" s="1"/>
  <c r="W37" i="32"/>
  <c r="AP37" i="32" s="1"/>
  <c r="AT37" i="32" s="1"/>
  <c r="W5" i="32"/>
  <c r="AP5" i="32" s="1"/>
  <c r="AT5" i="32" s="1"/>
  <c r="W26" i="32"/>
  <c r="AP26" i="32" s="1"/>
  <c r="AT26" i="32" s="1"/>
  <c r="AD2" i="32"/>
  <c r="AQ2" i="32" s="1"/>
  <c r="AD486" i="32"/>
  <c r="AQ486" i="32" s="1"/>
  <c r="AD532" i="32"/>
  <c r="AQ532" i="32" s="1"/>
  <c r="W567" i="32"/>
  <c r="AP567" i="32" s="1"/>
  <c r="W493" i="32"/>
  <c r="AP493" i="32" s="1"/>
  <c r="AD557" i="32"/>
  <c r="AQ557" i="32" s="1"/>
  <c r="W581" i="32"/>
  <c r="AP581" i="32" s="1"/>
  <c r="W60" i="32"/>
  <c r="AP60" i="32" s="1"/>
  <c r="AT60" i="32" s="1"/>
  <c r="AD561" i="32"/>
  <c r="AQ561" i="32" s="1"/>
  <c r="W444" i="32"/>
  <c r="AP444" i="32" s="1"/>
  <c r="AT444" i="32" s="1"/>
  <c r="W415" i="32"/>
  <c r="AP415" i="32" s="1"/>
  <c r="AT415" i="32" s="1"/>
  <c r="W525" i="32"/>
  <c r="AP525" i="32" s="1"/>
  <c r="AD535" i="32"/>
  <c r="AQ535" i="32" s="1"/>
  <c r="AD553" i="32"/>
  <c r="AQ553" i="32" s="1"/>
  <c r="W422" i="32"/>
  <c r="AP422" i="32" s="1"/>
  <c r="AT422" i="32" s="1"/>
  <c r="W507" i="32"/>
  <c r="AP507" i="32" s="1"/>
  <c r="AD562" i="32"/>
  <c r="AQ562" i="32" s="1"/>
  <c r="W430" i="32"/>
  <c r="AP430" i="32" s="1"/>
  <c r="AT430" i="32" s="1"/>
  <c r="W541" i="32"/>
  <c r="AP541" i="32" s="1"/>
  <c r="W437" i="32"/>
  <c r="AP437" i="32" s="1"/>
  <c r="AT437" i="32" s="1"/>
  <c r="AD575" i="32"/>
  <c r="AQ575" i="32" s="1"/>
  <c r="W390" i="32"/>
  <c r="AP390" i="32" s="1"/>
  <c r="AT390" i="32" s="1"/>
  <c r="W544" i="32"/>
  <c r="AP544" i="32" s="1"/>
  <c r="W517" i="32"/>
  <c r="AP517" i="32" s="1"/>
  <c r="W274" i="32"/>
  <c r="AP274" i="32" s="1"/>
  <c r="AT274" i="32" s="1"/>
  <c r="W412" i="32"/>
  <c r="AP412" i="32" s="1"/>
  <c r="AT412" i="32" s="1"/>
  <c r="W457" i="32"/>
  <c r="AP457" i="32" s="1"/>
  <c r="AT457" i="32" s="1"/>
  <c r="W218" i="32"/>
  <c r="AP218" i="32" s="1"/>
  <c r="AT218" i="32" s="1"/>
  <c r="W188" i="32"/>
  <c r="AP188" i="32" s="1"/>
  <c r="AT188" i="32" s="1"/>
  <c r="W248" i="32"/>
  <c r="AP248" i="32" s="1"/>
  <c r="AT248" i="32" s="1"/>
  <c r="W150" i="32"/>
  <c r="AP150" i="32" s="1"/>
  <c r="AT150" i="32" s="1"/>
  <c r="W147" i="32"/>
  <c r="AP147" i="32" s="1"/>
  <c r="AT147" i="32" s="1"/>
  <c r="W151" i="32"/>
  <c r="AP151" i="32" s="1"/>
  <c r="AT151" i="32" s="1"/>
  <c r="W148" i="32"/>
  <c r="AP148" i="32" s="1"/>
  <c r="AT148" i="32" s="1"/>
  <c r="W229" i="32"/>
  <c r="AP229" i="32" s="1"/>
  <c r="AT229" i="32" s="1"/>
  <c r="W156" i="32"/>
  <c r="AP156" i="32" s="1"/>
  <c r="AT156" i="32" s="1"/>
  <c r="W247" i="32"/>
  <c r="AP247" i="32" s="1"/>
  <c r="AT247" i="32" s="1"/>
  <c r="W217" i="32"/>
  <c r="AP217" i="32" s="1"/>
  <c r="AT217" i="32" s="1"/>
  <c r="W231" i="32"/>
  <c r="AP231" i="32" s="1"/>
  <c r="AT231" i="32" s="1"/>
  <c r="W184" i="32"/>
  <c r="AP184" i="32" s="1"/>
  <c r="AT184" i="32" s="1"/>
  <c r="W267" i="32"/>
  <c r="AP267" i="32" s="1"/>
  <c r="AT267" i="32" s="1"/>
  <c r="AD584" i="32"/>
  <c r="AQ584" i="32" s="1"/>
  <c r="W574" i="32"/>
  <c r="AP574" i="32" s="1"/>
  <c r="W553" i="32"/>
  <c r="AP553" i="32" s="1"/>
  <c r="AD550" i="32"/>
  <c r="AQ550" i="32" s="1"/>
  <c r="AD521" i="32"/>
  <c r="AQ521" i="32" s="1"/>
  <c r="W518" i="32"/>
  <c r="AP518" i="32" s="1"/>
  <c r="AD493" i="32"/>
  <c r="AQ493" i="32" s="1"/>
  <c r="W504" i="32"/>
  <c r="AP504" i="32" s="1"/>
  <c r="W488" i="32"/>
  <c r="AP488" i="32" s="1"/>
  <c r="W485" i="32"/>
  <c r="AP485" i="32" s="1"/>
  <c r="W476" i="32"/>
  <c r="AP476" i="32" s="1"/>
  <c r="AT476" i="32" s="1"/>
  <c r="W446" i="32"/>
  <c r="AP446" i="32" s="1"/>
  <c r="AT446" i="32" s="1"/>
  <c r="W441" i="32"/>
  <c r="AP441" i="32" s="1"/>
  <c r="AT441" i="32" s="1"/>
  <c r="W407" i="32"/>
  <c r="AP407" i="32" s="1"/>
  <c r="AT407" i="32" s="1"/>
  <c r="W409" i="32"/>
  <c r="AP409" i="32" s="1"/>
  <c r="AT409" i="32" s="1"/>
  <c r="W377" i="32"/>
  <c r="AP377" i="32" s="1"/>
  <c r="AT377" i="32" s="1"/>
  <c r="W359" i="32"/>
  <c r="AP359" i="32" s="1"/>
  <c r="AT359" i="32" s="1"/>
  <c r="W343" i="32"/>
  <c r="AP343" i="32" s="1"/>
  <c r="AT343" i="32" s="1"/>
  <c r="W327" i="32"/>
  <c r="AP327" i="32" s="1"/>
  <c r="AT327" i="32" s="1"/>
  <c r="W376" i="32"/>
  <c r="AP376" i="32" s="1"/>
  <c r="AT376" i="32" s="1"/>
  <c r="W360" i="32"/>
  <c r="AP360" i="32" s="1"/>
  <c r="AT360" i="32" s="1"/>
  <c r="W344" i="32"/>
  <c r="AP344" i="32" s="1"/>
  <c r="AT344" i="32" s="1"/>
  <c r="W336" i="32"/>
  <c r="AP336" i="32" s="1"/>
  <c r="AT336" i="32" s="1"/>
  <c r="W306" i="32"/>
  <c r="AP306" i="32" s="1"/>
  <c r="AT306" i="32" s="1"/>
  <c r="W290" i="32"/>
  <c r="AP290" i="32" s="1"/>
  <c r="AT290" i="32" s="1"/>
  <c r="W320" i="32"/>
  <c r="AP320" i="32" s="1"/>
  <c r="AT320" i="32" s="1"/>
  <c r="W303" i="32"/>
  <c r="AP303" i="32" s="1"/>
  <c r="AT303" i="32" s="1"/>
  <c r="W334" i="32"/>
  <c r="AP334" i="32" s="1"/>
  <c r="AT334" i="32" s="1"/>
  <c r="W258" i="32"/>
  <c r="AP258" i="32" s="1"/>
  <c r="AT258" i="32" s="1"/>
  <c r="W222" i="32"/>
  <c r="AP222" i="32" s="1"/>
  <c r="AT222" i="32" s="1"/>
  <c r="W169" i="32"/>
  <c r="AP169" i="32" s="1"/>
  <c r="AT169" i="32" s="1"/>
  <c r="W39" i="32"/>
  <c r="AP39" i="32" s="1"/>
  <c r="AT39" i="32" s="1"/>
  <c r="W34" i="32"/>
  <c r="AP34" i="32" s="1"/>
  <c r="AT34" i="32" s="1"/>
  <c r="W33" i="32"/>
  <c r="AP33" i="32" s="1"/>
  <c r="AT33" i="32" s="1"/>
  <c r="W3" i="32"/>
  <c r="AP3" i="32" s="1"/>
  <c r="W20" i="32"/>
  <c r="AP20" i="32" s="1"/>
  <c r="AT20" i="32" s="1"/>
  <c r="W183" i="32"/>
  <c r="AP183" i="32" s="1"/>
  <c r="AT183" i="32" s="1"/>
  <c r="W473" i="32"/>
  <c r="AP473" i="32" s="1"/>
  <c r="AT473" i="32" s="1"/>
  <c r="AD534" i="32"/>
  <c r="AQ534" i="32" s="1"/>
  <c r="AD572" i="32"/>
  <c r="AQ572" i="32" s="1"/>
  <c r="AD507" i="32"/>
  <c r="AQ507" i="32" s="1"/>
  <c r="AD577" i="32"/>
  <c r="AQ577" i="32" s="1"/>
  <c r="W571" i="32"/>
  <c r="AP571" i="32" s="1"/>
  <c r="W149" i="32"/>
  <c r="AP149" i="32" s="1"/>
  <c r="AT149" i="32" s="1"/>
  <c r="W556" i="32"/>
  <c r="AP556" i="32" s="1"/>
  <c r="W505" i="32"/>
  <c r="AP505" i="32" s="1"/>
  <c r="W397" i="32"/>
  <c r="AP397" i="32" s="1"/>
  <c r="AT397" i="32" s="1"/>
  <c r="W551" i="32"/>
  <c r="AP551" i="32" s="1"/>
  <c r="W547" i="32"/>
  <c r="AP547" i="32" s="1"/>
  <c r="AD570" i="32"/>
  <c r="AQ570" i="32" s="1"/>
  <c r="W421" i="32"/>
  <c r="AP421" i="32" s="1"/>
  <c r="AT421" i="32" s="1"/>
  <c r="AD537" i="32"/>
  <c r="AQ537" i="32" s="1"/>
  <c r="AD581" i="32"/>
  <c r="AQ581" i="32" s="1"/>
  <c r="W458" i="32"/>
  <c r="AP458" i="32" s="1"/>
  <c r="AT458" i="32" s="1"/>
  <c r="AD565" i="32"/>
  <c r="AQ565" i="32" s="1"/>
  <c r="W459" i="32"/>
  <c r="AP459" i="32" s="1"/>
  <c r="AT459" i="32" s="1"/>
  <c r="W533" i="32"/>
  <c r="AP533" i="32" s="1"/>
  <c r="W461" i="32"/>
  <c r="AP461" i="32" s="1"/>
  <c r="AT461" i="32" s="1"/>
  <c r="AD580" i="32"/>
  <c r="AQ580" i="32" s="1"/>
  <c r="W579" i="32"/>
  <c r="AP579" i="32" s="1"/>
  <c r="AD506" i="32"/>
  <c r="AQ506" i="32" s="1"/>
  <c r="W408" i="32"/>
  <c r="AP408" i="32" s="1"/>
  <c r="AT408" i="32" s="1"/>
  <c r="AD516" i="32"/>
  <c r="AQ516" i="32" s="1"/>
  <c r="W463" i="32"/>
  <c r="AP463" i="32" s="1"/>
  <c r="AT463" i="32" s="1"/>
  <c r="W235" i="32"/>
  <c r="AP235" i="32" s="1"/>
  <c r="AT235" i="32" s="1"/>
  <c r="W75" i="32"/>
  <c r="AP75" i="32" s="1"/>
  <c r="AT75" i="32" s="1"/>
  <c r="W244" i="32"/>
  <c r="AP244" i="32" s="1"/>
  <c r="AT244" i="32" s="1"/>
  <c r="W158" i="32"/>
  <c r="AP158" i="32" s="1"/>
  <c r="AT158" i="32" s="1"/>
  <c r="W109" i="32"/>
  <c r="AP109" i="32" s="1"/>
  <c r="AT109" i="32" s="1"/>
  <c r="W192" i="32"/>
  <c r="AP192" i="32" s="1"/>
  <c r="AT192" i="32" s="1"/>
  <c r="W170" i="32"/>
  <c r="AP170" i="32" s="1"/>
  <c r="AT170" i="32" s="1"/>
  <c r="W176" i="32"/>
  <c r="AP176" i="32" s="1"/>
  <c r="AT176" i="32" s="1"/>
  <c r="W125" i="32"/>
  <c r="AP125" i="32" s="1"/>
  <c r="AT125" i="32" s="1"/>
  <c r="W253" i="32"/>
  <c r="AP253" i="32" s="1"/>
  <c r="AT253" i="32" s="1"/>
  <c r="W152" i="32"/>
  <c r="AP152" i="32" s="1"/>
  <c r="AT152" i="32" s="1"/>
  <c r="W233" i="32"/>
  <c r="AP233" i="32" s="1"/>
  <c r="AT233" i="32" s="1"/>
  <c r="AD694" i="32"/>
  <c r="AQ694" i="32" s="1"/>
  <c r="W572" i="32"/>
  <c r="AP572" i="32" s="1"/>
  <c r="W564" i="32"/>
  <c r="AP564" i="32" s="1"/>
  <c r="AD548" i="32"/>
  <c r="AQ548" i="32" s="1"/>
  <c r="W532" i="32"/>
  <c r="AP532" i="32" s="1"/>
  <c r="W516" i="32"/>
  <c r="AP516" i="32" s="1"/>
  <c r="AD491" i="32"/>
  <c r="AQ491" i="32" s="1"/>
  <c r="W502" i="32"/>
  <c r="AP502" i="32" s="1"/>
  <c r="W486" i="32"/>
  <c r="AP486" i="32" s="1"/>
  <c r="W472" i="32"/>
  <c r="AP472" i="32" s="1"/>
  <c r="AT472" i="32" s="1"/>
  <c r="W468" i="32"/>
  <c r="AP468" i="32" s="1"/>
  <c r="AT468" i="32" s="1"/>
  <c r="W435" i="32"/>
  <c r="AP435" i="32" s="1"/>
  <c r="AT435" i="32" s="1"/>
  <c r="W433" i="32"/>
  <c r="AP433" i="32" s="1"/>
  <c r="AT433" i="32" s="1"/>
  <c r="W400" i="32"/>
  <c r="AP400" i="32" s="1"/>
  <c r="AT400" i="32" s="1"/>
  <c r="W403" i="32"/>
  <c r="AP403" i="32" s="1"/>
  <c r="AT403" i="32" s="1"/>
  <c r="W373" i="32"/>
  <c r="AP373" i="32" s="1"/>
  <c r="AT373" i="32" s="1"/>
  <c r="W357" i="32"/>
  <c r="AP357" i="32" s="1"/>
  <c r="AT357" i="32" s="1"/>
  <c r="W341" i="32"/>
  <c r="AP341" i="32" s="1"/>
  <c r="AT341" i="32" s="1"/>
  <c r="W325" i="32"/>
  <c r="AP325" i="32" s="1"/>
  <c r="AT325" i="32" s="1"/>
  <c r="W375" i="32"/>
  <c r="AP375" i="32" s="1"/>
  <c r="AT375" i="32" s="1"/>
  <c r="W358" i="32"/>
  <c r="AP358" i="32" s="1"/>
  <c r="AT358" i="32" s="1"/>
  <c r="W342" i="32"/>
  <c r="AP342" i="32" s="1"/>
  <c r="AT342" i="32" s="1"/>
  <c r="W328" i="32"/>
  <c r="AP328" i="32" s="1"/>
  <c r="AT328" i="32" s="1"/>
  <c r="W304" i="32"/>
  <c r="AP304" i="32" s="1"/>
  <c r="AT304" i="32" s="1"/>
  <c r="W288" i="32"/>
  <c r="AP288" i="32" s="1"/>
  <c r="AT288" i="32" s="1"/>
  <c r="W317" i="32"/>
  <c r="AP317" i="32" s="1"/>
  <c r="AT317" i="32" s="1"/>
  <c r="W301" i="32"/>
  <c r="AP301" i="32" s="1"/>
  <c r="AT301" i="32" s="1"/>
  <c r="W326" i="32"/>
  <c r="AP326" i="32" s="1"/>
  <c r="AT326" i="32" s="1"/>
  <c r="W242" i="32"/>
  <c r="AP242" i="32" s="1"/>
  <c r="AT242" i="32" s="1"/>
  <c r="W201" i="32"/>
  <c r="AP201" i="32" s="1"/>
  <c r="AT201" i="32" s="1"/>
  <c r="W40" i="32"/>
  <c r="AP40" i="32" s="1"/>
  <c r="AT40" i="32" s="1"/>
  <c r="W35" i="32"/>
  <c r="AP35" i="32" s="1"/>
  <c r="AT35" i="32" s="1"/>
  <c r="W24" i="32"/>
  <c r="AP24" i="32" s="1"/>
  <c r="AT24" i="32" s="1"/>
  <c r="W28" i="32"/>
  <c r="AP28" i="32" s="1"/>
  <c r="AT28" i="32" s="1"/>
  <c r="W2" i="32"/>
  <c r="AP2" i="32" s="1"/>
  <c r="W21" i="32"/>
  <c r="AP21" i="32" s="1"/>
  <c r="AT21" i="32" s="1"/>
  <c r="W195" i="32"/>
  <c r="AP195" i="32" s="1"/>
  <c r="AT195" i="32" s="1"/>
  <c r="AD518" i="32"/>
  <c r="AQ518" i="32" s="1"/>
  <c r="W537" i="32"/>
  <c r="AP537" i="32" s="1"/>
  <c r="W280" i="32"/>
  <c r="AP280" i="32" s="1"/>
  <c r="AT280" i="32" s="1"/>
  <c r="AD536" i="32"/>
  <c r="AQ536" i="32" s="1"/>
  <c r="AD574" i="32"/>
  <c r="AQ574" i="32" s="1"/>
  <c r="W501" i="32"/>
  <c r="AP501" i="32" s="1"/>
  <c r="AD498" i="32"/>
  <c r="AQ498" i="32" s="1"/>
  <c r="AD576" i="32"/>
  <c r="AQ576" i="32" s="1"/>
  <c r="W167" i="32"/>
  <c r="AP167" i="32" s="1"/>
  <c r="AT167" i="32" s="1"/>
  <c r="W414" i="32"/>
  <c r="AP414" i="32" s="1"/>
  <c r="AT414" i="32" s="1"/>
  <c r="W540" i="32"/>
  <c r="AP540" i="32" s="1"/>
  <c r="AD542" i="32"/>
  <c r="AQ542" i="32" s="1"/>
  <c r="W44" i="32"/>
  <c r="AP44" i="32" s="1"/>
  <c r="AT44" i="32" s="1"/>
  <c r="W436" i="32"/>
  <c r="AP436" i="32" s="1"/>
  <c r="AT436" i="32" s="1"/>
  <c r="W527" i="32"/>
  <c r="AP527" i="32" s="1"/>
  <c r="W573" i="32"/>
  <c r="AP573" i="32" s="1"/>
  <c r="W513" i="32"/>
  <c r="AP513" i="32" s="1"/>
  <c r="AD567" i="32"/>
  <c r="AQ567" i="32" s="1"/>
  <c r="AD512" i="32"/>
  <c r="AQ512" i="32" s="1"/>
  <c r="W550" i="32"/>
  <c r="AP550" i="32" s="1"/>
  <c r="W423" i="32"/>
  <c r="AP423" i="32" s="1"/>
  <c r="AT423" i="32" s="1"/>
  <c r="W406" i="32"/>
  <c r="AP406" i="32" s="1"/>
  <c r="AT406" i="32" s="1"/>
  <c r="W475" i="32"/>
  <c r="AP475" i="32" s="1"/>
  <c r="AT475" i="32" s="1"/>
  <c r="AD564" i="32"/>
  <c r="AQ564" i="32" s="1"/>
  <c r="W447" i="32"/>
  <c r="AP447" i="32" s="1"/>
  <c r="AT447" i="32" s="1"/>
  <c r="W487" i="32"/>
  <c r="AP487" i="32" s="1"/>
  <c r="W445" i="32"/>
  <c r="AP445" i="32" s="1"/>
  <c r="AT445" i="32" s="1"/>
  <c r="W63" i="32"/>
  <c r="AP63" i="32" s="1"/>
  <c r="AT63" i="32" s="1"/>
  <c r="W220" i="32"/>
  <c r="AP220" i="32" s="1"/>
  <c r="AT220" i="32" s="1"/>
  <c r="W252" i="32"/>
  <c r="AP252" i="32" s="1"/>
  <c r="AT252" i="32" s="1"/>
  <c r="W186" i="32"/>
  <c r="AP186" i="32" s="1"/>
  <c r="AT186" i="32" s="1"/>
  <c r="W65" i="32"/>
  <c r="AP65" i="32" s="1"/>
  <c r="AT65" i="32" s="1"/>
  <c r="W249" i="32"/>
  <c r="AP249" i="32" s="1"/>
  <c r="AT249" i="32" s="1"/>
  <c r="W70" i="32"/>
  <c r="AP70" i="32" s="1"/>
  <c r="AT70" i="32" s="1"/>
  <c r="W172" i="32"/>
  <c r="AP172" i="32" s="1"/>
  <c r="AT172" i="32" s="1"/>
  <c r="W251" i="32"/>
  <c r="AP251" i="32" s="1"/>
  <c r="AT251" i="32" s="1"/>
  <c r="W146" i="32"/>
  <c r="AP146" i="32" s="1"/>
  <c r="AT146" i="32" s="1"/>
  <c r="W213" i="32"/>
  <c r="AP213" i="32" s="1"/>
  <c r="AT213" i="32" s="1"/>
  <c r="W694" i="32"/>
  <c r="AP694" i="32" s="1"/>
  <c r="W570" i="32"/>
  <c r="AP570" i="32" s="1"/>
  <c r="W562" i="32"/>
  <c r="AP562" i="32" s="1"/>
  <c r="AD546" i="32"/>
  <c r="AQ546" i="32" s="1"/>
  <c r="W530" i="32"/>
  <c r="AP530" i="32" s="1"/>
  <c r="AD505" i="32"/>
  <c r="AQ505" i="32" s="1"/>
  <c r="AD489" i="32"/>
  <c r="AQ489" i="32" s="1"/>
  <c r="W500" i="32"/>
  <c r="AP500" i="32" s="1"/>
  <c r="W514" i="32"/>
  <c r="AP514" i="32" s="1"/>
  <c r="AT514" i="32" s="1"/>
  <c r="W464" i="32"/>
  <c r="AP464" i="32" s="1"/>
  <c r="AT464" i="32" s="1"/>
  <c r="W460" i="32"/>
  <c r="AP460" i="32" s="1"/>
  <c r="AT460" i="32" s="1"/>
  <c r="W427" i="32"/>
  <c r="AP427" i="32" s="1"/>
  <c r="AT427" i="32" s="1"/>
  <c r="W425" i="32"/>
  <c r="AP425" i="32" s="1"/>
  <c r="AT425" i="32" s="1"/>
  <c r="W410" i="32"/>
  <c r="AP410" i="32" s="1"/>
  <c r="AT410" i="32" s="1"/>
  <c r="W395" i="32"/>
  <c r="AP395" i="32" s="1"/>
  <c r="AT395" i="32" s="1"/>
  <c r="W371" i="32"/>
  <c r="AP371" i="32" s="1"/>
  <c r="AT371" i="32" s="1"/>
  <c r="W355" i="32"/>
  <c r="AP355" i="32" s="1"/>
  <c r="AT355" i="32" s="1"/>
  <c r="W339" i="32"/>
  <c r="AP339" i="32" s="1"/>
  <c r="AT339" i="32" s="1"/>
  <c r="W323" i="32"/>
  <c r="AP323" i="32" s="1"/>
  <c r="AT323" i="32" s="1"/>
  <c r="W372" i="32"/>
  <c r="AP372" i="32" s="1"/>
  <c r="AT372" i="32" s="1"/>
  <c r="W356" i="32"/>
  <c r="AP356" i="32" s="1"/>
  <c r="AT356" i="32" s="1"/>
  <c r="W340" i="32"/>
  <c r="AP340" i="32" s="1"/>
  <c r="AT340" i="32" s="1"/>
  <c r="W318" i="32"/>
  <c r="AP318" i="32" s="1"/>
  <c r="AT318" i="32" s="1"/>
  <c r="W302" i="32"/>
  <c r="AP302" i="32" s="1"/>
  <c r="AT302" i="32" s="1"/>
  <c r="W286" i="32"/>
  <c r="AP286" i="32" s="1"/>
  <c r="AT286" i="32" s="1"/>
  <c r="W315" i="32"/>
  <c r="AP315" i="32" s="1"/>
  <c r="AT315" i="32" s="1"/>
  <c r="W299" i="32"/>
  <c r="AP299" i="32" s="1"/>
  <c r="AT299" i="32" s="1"/>
  <c r="W287" i="32"/>
  <c r="AP287" i="32" s="1"/>
  <c r="AT287" i="32" s="1"/>
  <c r="W226" i="32"/>
  <c r="AP226" i="32" s="1"/>
  <c r="AT226" i="32" s="1"/>
  <c r="W200" i="32"/>
  <c r="AP200" i="32" s="1"/>
  <c r="AT200" i="32" s="1"/>
  <c r="W36" i="32"/>
  <c r="AP36" i="32" s="1"/>
  <c r="AT36" i="32" s="1"/>
  <c r="W31" i="32"/>
  <c r="AP31" i="32" s="1"/>
  <c r="AT31" i="32" s="1"/>
  <c r="W18" i="32"/>
  <c r="AP18" i="32" s="1"/>
  <c r="AT18" i="32" s="1"/>
  <c r="W23" i="32"/>
  <c r="AP23" i="32" s="1"/>
  <c r="AT23" i="32" s="1"/>
  <c r="W19" i="32"/>
  <c r="AP19" i="32" s="1"/>
  <c r="AT19" i="32" s="1"/>
  <c r="W14" i="32"/>
  <c r="AP14" i="32" s="1"/>
  <c r="AT14" i="32" s="1"/>
  <c r="W234" i="32"/>
  <c r="AP234" i="32" s="1"/>
  <c r="AT234" i="32" s="1"/>
  <c r="W491" i="32"/>
  <c r="AP491" i="32" s="1"/>
  <c r="W536" i="32"/>
  <c r="AP536" i="32" s="1"/>
  <c r="W230" i="32"/>
  <c r="AP230" i="32" s="1"/>
  <c r="AT230" i="32" s="1"/>
  <c r="W523" i="32"/>
  <c r="AP523" i="32" s="1"/>
  <c r="AT523" i="32" s="1"/>
  <c r="AD508" i="32"/>
  <c r="AQ508" i="32" s="1"/>
  <c r="AD526" i="32"/>
  <c r="AQ526" i="32" s="1"/>
  <c r="AD563" i="32"/>
  <c r="AQ563" i="32" s="1"/>
  <c r="W531" i="32"/>
  <c r="AP531" i="32" s="1"/>
  <c r="W69" i="32"/>
  <c r="AP69" i="32" s="1"/>
  <c r="AT69" i="32" s="1"/>
  <c r="W479" i="32"/>
  <c r="AP479" i="32" s="1"/>
  <c r="AT479" i="32" s="1"/>
  <c r="AD559" i="32"/>
  <c r="AQ559" i="32" s="1"/>
  <c r="AD571" i="32"/>
  <c r="AQ571" i="32" s="1"/>
  <c r="W224" i="32"/>
  <c r="AP224" i="32" s="1"/>
  <c r="AT224" i="32" s="1"/>
  <c r="AD490" i="32"/>
  <c r="AQ490" i="32" s="1"/>
  <c r="AD522" i="32"/>
  <c r="AQ522" i="32" s="1"/>
  <c r="AD578" i="32"/>
  <c r="AQ578" i="32" s="1"/>
  <c r="W499" i="32"/>
  <c r="AP499" i="32" s="1"/>
  <c r="AD547" i="32"/>
  <c r="AQ547" i="32" s="1"/>
  <c r="AD549" i="32"/>
  <c r="AQ549" i="32" s="1"/>
  <c r="W577" i="32"/>
  <c r="AP577" i="32" s="1"/>
  <c r="W429" i="32"/>
  <c r="AP429" i="32" s="1"/>
  <c r="AT429" i="32" s="1"/>
  <c r="W431" i="32"/>
  <c r="AP431" i="32" s="1"/>
  <c r="AT431" i="32" s="1"/>
  <c r="AD494" i="32"/>
  <c r="AQ494" i="32" s="1"/>
  <c r="AD568" i="32"/>
  <c r="AQ568" i="32" s="1"/>
  <c r="W439" i="32"/>
  <c r="AP439" i="32" s="1"/>
  <c r="AT439" i="32" s="1"/>
  <c r="W503" i="32"/>
  <c r="AP503" i="32" s="1"/>
  <c r="W465" i="32"/>
  <c r="AP465" i="32" s="1"/>
  <c r="AT465" i="32" s="1"/>
  <c r="W281" i="32"/>
  <c r="AP281" i="32" s="1"/>
  <c r="AT281" i="32" s="1"/>
  <c r="W178" i="32"/>
  <c r="AP178" i="32" s="1"/>
  <c r="AT178" i="32" s="1"/>
  <c r="W171" i="32"/>
  <c r="AP171" i="32" s="1"/>
  <c r="AT171" i="32" s="1"/>
  <c r="W272" i="32"/>
  <c r="AP272" i="32" s="1"/>
  <c r="AT272" i="32" s="1"/>
  <c r="W66" i="32"/>
  <c r="AP66" i="32" s="1"/>
  <c r="AT66" i="32" s="1"/>
  <c r="W257" i="32"/>
  <c r="AP257" i="32" s="1"/>
  <c r="AT257" i="32" s="1"/>
  <c r="W243" i="32"/>
  <c r="AP243" i="32" s="1"/>
  <c r="AT243" i="32" s="1"/>
  <c r="W143" i="32"/>
  <c r="AP143" i="32" s="1"/>
  <c r="AT143" i="32" s="1"/>
  <c r="W245" i="32"/>
  <c r="AP245" i="32" s="1"/>
  <c r="AT245" i="32" s="1"/>
  <c r="W190" i="32"/>
  <c r="AP190" i="32" s="1"/>
  <c r="AT190" i="32" s="1"/>
  <c r="W223" i="32"/>
  <c r="AP223" i="32" s="1"/>
  <c r="AT223" i="32" s="1"/>
  <c r="W180" i="32"/>
  <c r="AP180" i="32" s="1"/>
  <c r="AT180" i="32" s="1"/>
  <c r="W144" i="32"/>
  <c r="AP144" i="32" s="1"/>
  <c r="AT144" i="32" s="1"/>
  <c r="W261" i="32"/>
  <c r="AP261" i="32" s="1"/>
  <c r="AT261" i="32" s="1"/>
  <c r="W64" i="32"/>
  <c r="AP64" i="32" s="1"/>
  <c r="AT64" i="32" s="1"/>
  <c r="W265" i="32"/>
  <c r="AP265" i="32" s="1"/>
  <c r="AT265" i="32" s="1"/>
  <c r="W269" i="32"/>
  <c r="AP269" i="32" s="1"/>
  <c r="AT269" i="32" s="1"/>
  <c r="W142" i="32"/>
  <c r="AP142" i="32" s="1"/>
  <c r="AT142" i="32" s="1"/>
  <c r="W271" i="32"/>
  <c r="AP271" i="32" s="1"/>
  <c r="AT271" i="32" s="1"/>
  <c r="M42" i="32" l="1"/>
  <c r="K42" i="32"/>
  <c r="L42" i="32"/>
  <c r="J42" i="32"/>
  <c r="AT586" i="32"/>
  <c r="J586" i="32"/>
  <c r="L586" i="32"/>
  <c r="AT525" i="32"/>
  <c r="AT485" i="32"/>
  <c r="AT541" i="32"/>
  <c r="AT540" i="32"/>
  <c r="AT504" i="32"/>
  <c r="AT555" i="32"/>
  <c r="AT531" i="32"/>
  <c r="AT487" i="32"/>
  <c r="AT3" i="32"/>
  <c r="AT513" i="32"/>
  <c r="AT573" i="32"/>
  <c r="AT500" i="32"/>
  <c r="AT550" i="32"/>
  <c r="AT501" i="32"/>
  <c r="AT517" i="32"/>
  <c r="AT537" i="32"/>
  <c r="AT553" i="32"/>
  <c r="AT529" i="32"/>
  <c r="AT554" i="32"/>
  <c r="AT694" i="32"/>
  <c r="AT536" i="32"/>
  <c r="AT516" i="32"/>
  <c r="AT488" i="32"/>
  <c r="AT551" i="32"/>
  <c r="AT583" i="32"/>
  <c r="AT527" i="32"/>
  <c r="AT503" i="32"/>
  <c r="AT570" i="32"/>
  <c r="AT532" i="32"/>
  <c r="AT577" i="32"/>
  <c r="AT486" i="32"/>
  <c r="AT12" i="32"/>
  <c r="AT520" i="32"/>
  <c r="AT530" i="32"/>
  <c r="AT509" i="32"/>
  <c r="AT545" i="32"/>
  <c r="AT533" i="32"/>
  <c r="AT544" i="32"/>
  <c r="AT499" i="32"/>
  <c r="AT491" i="32"/>
  <c r="AT579" i="32"/>
  <c r="AT558" i="32"/>
  <c r="AT562" i="32"/>
  <c r="AT582" i="32"/>
  <c r="AT2" i="32"/>
  <c r="AT539" i="32"/>
  <c r="AT572" i="32"/>
  <c r="AT556" i="32"/>
  <c r="AT502" i="32"/>
  <c r="AT574" i="32"/>
  <c r="AT578" i="32"/>
  <c r="AT524" i="32"/>
  <c r="AT566" i="32"/>
  <c r="AT552" i="32"/>
  <c r="AT547" i="32"/>
  <c r="AT548" i="32"/>
  <c r="AT492" i="32"/>
  <c r="AT495" i="32"/>
  <c r="AT515" i="32"/>
  <c r="AT584" i="32"/>
  <c r="AT508" i="32"/>
  <c r="AT489" i="32"/>
  <c r="AT496" i="32"/>
  <c r="AT519" i="32"/>
  <c r="AT528" i="32"/>
  <c r="AT564" i="32"/>
  <c r="AT507" i="32"/>
  <c r="AT521" i="32"/>
  <c r="AT559" i="32"/>
  <c r="AT575" i="32"/>
  <c r="AT565" i="32"/>
  <c r="AT542" i="32"/>
  <c r="AT505" i="32"/>
  <c r="AT518" i="32"/>
  <c r="AT581" i="32"/>
  <c r="AT522" i="32"/>
  <c r="AT512" i="32"/>
  <c r="AT580" i="32"/>
  <c r="AT546" i="32"/>
  <c r="AT11" i="32"/>
  <c r="AT560" i="32"/>
  <c r="AT576" i="32"/>
  <c r="AT535" i="32"/>
  <c r="AT549" i="32"/>
  <c r="AT494" i="32"/>
  <c r="AT526" i="32"/>
  <c r="AT511" i="32"/>
  <c r="AT568" i="32"/>
  <c r="AT493" i="32"/>
  <c r="AT490" i="32"/>
  <c r="AT543" i="32"/>
  <c r="AT510" i="32"/>
  <c r="AT571" i="32"/>
  <c r="AT567" i="32"/>
  <c r="AT506" i="32"/>
  <c r="AT557" i="32"/>
  <c r="AT497" i="32"/>
  <c r="AT563" i="32"/>
  <c r="AT534" i="32"/>
  <c r="AT561" i="32"/>
  <c r="AT498" i="32"/>
  <c r="AP126" i="32"/>
  <c r="AT126" i="32" s="1"/>
  <c r="L270" i="32"/>
  <c r="J377" i="32"/>
  <c r="J228" i="32"/>
  <c r="J336" i="32"/>
  <c r="J250" i="32"/>
  <c r="J528" i="32"/>
  <c r="J63" i="32"/>
  <c r="J215" i="32"/>
  <c r="J240" i="32"/>
  <c r="J144" i="32"/>
  <c r="J307" i="32"/>
  <c r="L143" i="32"/>
  <c r="L149" i="32"/>
  <c r="L162" i="32"/>
  <c r="L148" i="32"/>
  <c r="L190" i="32"/>
  <c r="L257" i="32"/>
  <c r="L323" i="32"/>
  <c r="L142" i="32"/>
  <c r="L14" i="32"/>
  <c r="L29" i="32"/>
  <c r="L37" i="32"/>
  <c r="L187" i="32"/>
  <c r="L248" i="32"/>
  <c r="L314" i="32"/>
  <c r="L337" i="32"/>
  <c r="L477" i="32"/>
  <c r="L334" i="32"/>
  <c r="L364" i="32"/>
  <c r="L299" i="32"/>
  <c r="L349" i="32"/>
  <c r="L445" i="32"/>
  <c r="L433" i="32"/>
  <c r="L454" i="32"/>
  <c r="L289" i="32"/>
  <c r="L403" i="32"/>
  <c r="L438" i="32"/>
  <c r="L481" i="32"/>
  <c r="L512" i="32"/>
  <c r="L552" i="32"/>
  <c r="L8" i="32"/>
  <c r="L34" i="32"/>
  <c r="L93" i="32"/>
  <c r="L151" i="32"/>
  <c r="L440" i="32"/>
  <c r="L401" i="32"/>
  <c r="L422" i="32"/>
  <c r="L450" i="32"/>
  <c r="L470" i="32"/>
  <c r="L475" i="32"/>
  <c r="L501" i="32"/>
  <c r="L322" i="32"/>
  <c r="L373" i="32"/>
  <c r="L409" i="32"/>
  <c r="L471" i="32"/>
  <c r="L508" i="32"/>
  <c r="L545" i="32"/>
  <c r="L584" i="32"/>
  <c r="M17" i="32"/>
  <c r="M26" i="32"/>
  <c r="M16" i="32"/>
  <c r="L415" i="32"/>
  <c r="L474" i="32"/>
  <c r="L513" i="32"/>
  <c r="L375" i="32"/>
  <c r="L473" i="32"/>
  <c r="L502" i="32"/>
  <c r="L327" i="32"/>
  <c r="L556" i="32"/>
  <c r="M8" i="32"/>
  <c r="L43" i="32"/>
  <c r="L19" i="32"/>
  <c r="L63" i="32"/>
  <c r="L170" i="32"/>
  <c r="L233" i="32"/>
  <c r="L526" i="32"/>
  <c r="L561" i="32"/>
  <c r="L20" i="32"/>
  <c r="L67" i="32"/>
  <c r="M29" i="32"/>
  <c r="L201" i="32"/>
  <c r="L258" i="32"/>
  <c r="L234" i="32"/>
  <c r="L329" i="32"/>
  <c r="L224" i="32"/>
  <c r="L335" i="32"/>
  <c r="L283" i="32"/>
  <c r="L302" i="32"/>
  <c r="L358" i="32"/>
  <c r="L345" i="32"/>
  <c r="L419" i="32"/>
  <c r="L192" i="32"/>
  <c r="L305" i="32"/>
  <c r="L371" i="32"/>
  <c r="L391" i="32"/>
  <c r="L482" i="32"/>
  <c r="L492" i="32"/>
  <c r="L543" i="32"/>
  <c r="L557" i="32"/>
  <c r="L21" i="32"/>
  <c r="L69" i="32"/>
  <c r="L308" i="32"/>
  <c r="L317" i="32"/>
  <c r="L367" i="32"/>
  <c r="L420" i="32"/>
  <c r="L402" i="32"/>
  <c r="L437" i="32"/>
  <c r="L457" i="32"/>
  <c r="L469" i="32"/>
  <c r="L336" i="32"/>
  <c r="L376" i="32"/>
  <c r="L413" i="32"/>
  <c r="L424" i="32"/>
  <c r="L468" i="32"/>
  <c r="L518" i="32"/>
  <c r="L537" i="32"/>
  <c r="L567" i="32"/>
  <c r="L2" i="32"/>
  <c r="L357" i="32"/>
  <c r="L447" i="32"/>
  <c r="L486" i="32"/>
  <c r="L288" i="32"/>
  <c r="L381" i="32"/>
  <c r="L174" i="32"/>
  <c r="L330" i="32"/>
  <c r="L578" i="32"/>
  <c r="M24" i="32"/>
  <c r="L546" i="32"/>
  <c r="L532" i="32"/>
  <c r="L505" i="32"/>
  <c r="L478" i="32"/>
  <c r="L434" i="32"/>
  <c r="L406" i="32"/>
  <c r="M35" i="32"/>
  <c r="L355" i="32"/>
  <c r="M39" i="32"/>
  <c r="M33" i="32"/>
  <c r="L17" i="32"/>
  <c r="L568" i="32"/>
  <c r="L540" i="32"/>
  <c r="L231" i="32"/>
  <c r="L397" i="32"/>
  <c r="L245" i="32"/>
  <c r="L182" i="32"/>
  <c r="L184" i="32"/>
  <c r="L33" i="32"/>
  <c r="M25" i="32"/>
  <c r="L296" i="32"/>
  <c r="L239" i="32"/>
  <c r="L259" i="32"/>
  <c r="L212" i="32"/>
  <c r="L207" i="32"/>
  <c r="M32" i="32"/>
  <c r="M13" i="32"/>
  <c r="L455" i="32"/>
  <c r="L458" i="32"/>
  <c r="L430" i="32"/>
  <c r="L399" i="32"/>
  <c r="L384" i="32"/>
  <c r="L538" i="32"/>
  <c r="L343" i="32"/>
  <c r="L520" i="32"/>
  <c r="L547" i="32"/>
  <c r="L495" i="32"/>
  <c r="L451" i="32"/>
  <c r="L417" i="32"/>
  <c r="L427" i="32"/>
  <c r="L425" i="32"/>
  <c r="L232" i="32"/>
  <c r="L165" i="32"/>
  <c r="L27" i="32"/>
  <c r="M3" i="32"/>
  <c r="L31" i="32"/>
  <c r="L5" i="32"/>
  <c r="L577" i="32"/>
  <c r="L527" i="32"/>
  <c r="L509" i="32"/>
  <c r="L523" i="32"/>
  <c r="L483" i="32"/>
  <c r="L550" i="32"/>
  <c r="M43" i="32"/>
  <c r="L72" i="32"/>
  <c r="L194" i="32"/>
  <c r="L479" i="32"/>
  <c r="L496" i="32"/>
  <c r="L541" i="32"/>
  <c r="L570" i="32"/>
  <c r="L44" i="32"/>
  <c r="L13" i="32"/>
  <c r="L171" i="32"/>
  <c r="L177" i="32"/>
  <c r="L163" i="32"/>
  <c r="L215" i="32"/>
  <c r="L267" i="32"/>
  <c r="L183" i="32"/>
  <c r="L263" i="32"/>
  <c r="L342" i="32"/>
  <c r="L298" i="32"/>
  <c r="L307" i="32"/>
  <c r="L539" i="32"/>
  <c r="L223" i="32"/>
  <c r="L328" i="32"/>
  <c r="L389" i="32"/>
  <c r="L398" i="32"/>
  <c r="L426" i="32"/>
  <c r="L460" i="32"/>
  <c r="L511" i="32"/>
  <c r="L580" i="32"/>
  <c r="L9" i="32"/>
  <c r="L285" i="32"/>
  <c r="L291" i="32"/>
  <c r="L325" i="32"/>
  <c r="L360" i="32"/>
  <c r="L311" i="32"/>
  <c r="L356" i="32"/>
  <c r="L377" i="32"/>
  <c r="L456" i="32"/>
  <c r="L241" i="32"/>
  <c r="L292" i="32"/>
  <c r="L301" i="32"/>
  <c r="L351" i="32"/>
  <c r="L380" i="32"/>
  <c r="L490" i="32"/>
  <c r="L452" i="32"/>
  <c r="L517" i="32"/>
  <c r="L585" i="32"/>
  <c r="L310" i="32"/>
  <c r="L366" i="32"/>
  <c r="L326" i="32"/>
  <c r="L264" i="32"/>
  <c r="L324" i="32"/>
  <c r="L521" i="32"/>
  <c r="L316" i="32"/>
  <c r="L279" i="32"/>
  <c r="L432" i="32"/>
  <c r="L476" i="32"/>
  <c r="L480" i="32"/>
  <c r="L506" i="32"/>
  <c r="L694" i="32"/>
  <c r="M12" i="32"/>
  <c r="L65" i="32"/>
  <c r="L395" i="32"/>
  <c r="L442" i="32"/>
  <c r="L453" i="32"/>
  <c r="L491" i="32"/>
  <c r="L559" i="32"/>
  <c r="L4" i="32"/>
  <c r="L22" i="32"/>
  <c r="L144" i="32"/>
  <c r="M21" i="32"/>
  <c r="M36" i="32"/>
  <c r="L208" i="32"/>
  <c r="L158" i="32"/>
  <c r="L202" i="32"/>
  <c r="L249" i="32"/>
  <c r="L247" i="32"/>
  <c r="L237" i="32"/>
  <c r="L400" i="32"/>
  <c r="L166" i="32"/>
  <c r="L227" i="32"/>
  <c r="L268" i="32"/>
  <c r="L339" i="32"/>
  <c r="L387" i="32"/>
  <c r="L378" i="32"/>
  <c r="L443" i="32"/>
  <c r="L514" i="32"/>
  <c r="L487" i="32"/>
  <c r="L153" i="32"/>
  <c r="L228" i="32"/>
  <c r="L282" i="32"/>
  <c r="L344" i="32"/>
  <c r="L253" i="32"/>
  <c r="L332" i="32"/>
  <c r="L281" i="32"/>
  <c r="L230" i="32"/>
  <c r="L154" i="32"/>
  <c r="L276" i="32"/>
  <c r="L287" i="32"/>
  <c r="L304" i="32"/>
  <c r="L374" i="32"/>
  <c r="L396" i="32"/>
  <c r="L410" i="32"/>
  <c r="L423" i="32"/>
  <c r="L320" i="32"/>
  <c r="L242" i="32"/>
  <c r="L319" i="32"/>
  <c r="L222" i="32"/>
  <c r="M15" i="32"/>
  <c r="L74" i="32"/>
  <c r="M40" i="32"/>
  <c r="L408" i="32"/>
  <c r="L392" i="32"/>
  <c r="L353" i="32"/>
  <c r="L382" i="32"/>
  <c r="L390" i="32"/>
  <c r="L441" i="32"/>
  <c r="L503" i="32"/>
  <c r="L531" i="32"/>
  <c r="L368" i="32"/>
  <c r="L303" i="32"/>
  <c r="L388" i="32"/>
  <c r="L393" i="32"/>
  <c r="L414" i="32"/>
  <c r="L515" i="32"/>
  <c r="L569" i="32"/>
  <c r="L12" i="32"/>
  <c r="L24" i="32"/>
  <c r="L576" i="32"/>
  <c r="M6" i="32"/>
  <c r="L35" i="32"/>
  <c r="M7" i="32"/>
  <c r="L73" i="32"/>
  <c r="L198" i="32"/>
  <c r="L188" i="32"/>
  <c r="L180" i="32"/>
  <c r="L220" i="32"/>
  <c r="M20" i="32"/>
  <c r="L152" i="32"/>
  <c r="L211" i="32"/>
  <c r="L280" i="32"/>
  <c r="L286" i="32"/>
  <c r="L346" i="32"/>
  <c r="L372" i="32"/>
  <c r="L464" i="32"/>
  <c r="L64" i="32"/>
  <c r="L156" i="32"/>
  <c r="L41" i="32"/>
  <c r="L203" i="32"/>
  <c r="L251" i="32"/>
  <c r="L210" i="32"/>
  <c r="L235" i="32"/>
  <c r="L243" i="32"/>
  <c r="L485" i="32"/>
  <c r="L52" i="32"/>
  <c r="L229" i="32"/>
  <c r="L150" i="32"/>
  <c r="L273" i="32"/>
  <c r="L252" i="32"/>
  <c r="L295" i="32"/>
  <c r="L341" i="32"/>
  <c r="L359" i="32"/>
  <c r="L534" i="32"/>
  <c r="L155" i="32"/>
  <c r="L277" i="32"/>
  <c r="L199" i="32"/>
  <c r="L385" i="32"/>
  <c r="L462" i="32"/>
  <c r="L500" i="32"/>
  <c r="L435" i="32"/>
  <c r="L218" i="32"/>
  <c r="L306" i="32"/>
  <c r="L383" i="32"/>
  <c r="L331" i="32"/>
  <c r="L347" i="32"/>
  <c r="L465" i="32"/>
  <c r="L467" i="32"/>
  <c r="M14" i="32"/>
  <c r="L221" i="32"/>
  <c r="L290" i="32"/>
  <c r="L315" i="32"/>
  <c r="L365" i="32"/>
  <c r="L418" i="32"/>
  <c r="L519" i="32"/>
  <c r="L536" i="32"/>
  <c r="L553" i="32"/>
  <c r="L542" i="32"/>
  <c r="L549" i="32"/>
  <c r="L522" i="32"/>
  <c r="L573" i="32"/>
  <c r="L18" i="32"/>
  <c r="L109" i="32"/>
  <c r="L60" i="32"/>
  <c r="L23" i="32"/>
  <c r="L70" i="32"/>
  <c r="M34" i="32"/>
  <c r="L40" i="32"/>
  <c r="L176" i="32"/>
  <c r="L197" i="32"/>
  <c r="L262" i="32"/>
  <c r="L250" i="32"/>
  <c r="L338" i="32"/>
  <c r="L405" i="32"/>
  <c r="L340" i="32"/>
  <c r="M18" i="32"/>
  <c r="L141" i="32"/>
  <c r="L32" i="32"/>
  <c r="L200" i="32"/>
  <c r="M30" i="32"/>
  <c r="L196" i="32"/>
  <c r="L168" i="32"/>
  <c r="L581" i="32"/>
  <c r="L10" i="32"/>
  <c r="M31" i="32"/>
  <c r="M11" i="32"/>
  <c r="L204" i="32"/>
  <c r="L195" i="32"/>
  <c r="L256" i="32"/>
  <c r="L236" i="32"/>
  <c r="L312" i="32"/>
  <c r="L238" i="32"/>
  <c r="L159" i="32"/>
  <c r="L173" i="32"/>
  <c r="M5" i="32"/>
  <c r="L313" i="32"/>
  <c r="L394" i="32"/>
  <c r="L172" i="32"/>
  <c r="L161" i="32"/>
  <c r="L275" i="32"/>
  <c r="L266" i="32"/>
  <c r="L271" i="32"/>
  <c r="L300" i="32"/>
  <c r="L379" i="32"/>
  <c r="L429" i="32"/>
  <c r="L352" i="32"/>
  <c r="L164" i="32"/>
  <c r="L274" i="32"/>
  <c r="L269" i="32"/>
  <c r="L318" i="32"/>
  <c r="L386" i="32"/>
  <c r="L431" i="32"/>
  <c r="L444" i="32"/>
  <c r="L175" i="32"/>
  <c r="L448" i="32"/>
  <c r="L466" i="32"/>
  <c r="L463" i="32"/>
  <c r="L484" i="32"/>
  <c r="L564" i="32"/>
  <c r="L548" i="32"/>
  <c r="L26" i="32"/>
  <c r="M28" i="32"/>
  <c r="L528" i="32"/>
  <c r="L579" i="32"/>
  <c r="L6" i="32"/>
  <c r="L66" i="32"/>
  <c r="L30" i="32"/>
  <c r="L205" i="32"/>
  <c r="L193" i="32"/>
  <c r="L246" i="32"/>
  <c r="L348" i="32"/>
  <c r="L7" i="32"/>
  <c r="L533" i="32"/>
  <c r="L575" i="32"/>
  <c r="L3" i="32"/>
  <c r="L25" i="32"/>
  <c r="M37" i="32"/>
  <c r="L77" i="32"/>
  <c r="L62" i="32"/>
  <c r="L499" i="32"/>
  <c r="L563" i="32"/>
  <c r="M22" i="32"/>
  <c r="M9" i="32"/>
  <c r="L75" i="32"/>
  <c r="L160" i="32"/>
  <c r="L167" i="32"/>
  <c r="L179" i="32"/>
  <c r="L244" i="32"/>
  <c r="L560" i="32"/>
  <c r="M4" i="32"/>
  <c r="L39" i="32"/>
  <c r="L566" i="32"/>
  <c r="L255" i="32"/>
  <c r="L309" i="32"/>
  <c r="L217" i="32"/>
  <c r="J583" i="32"/>
  <c r="J565" i="32"/>
  <c r="J552" i="32"/>
  <c r="J559" i="32"/>
  <c r="J482" i="32"/>
  <c r="J490" i="32"/>
  <c r="J396" i="32"/>
  <c r="J323" i="32"/>
  <c r="J237" i="32"/>
  <c r="J181" i="32"/>
  <c r="J71" i="32"/>
  <c r="J15" i="32"/>
  <c r="J580" i="32"/>
  <c r="J496" i="32"/>
  <c r="J425" i="32"/>
  <c r="J337" i="32"/>
  <c r="J312" i="32"/>
  <c r="J261" i="32"/>
  <c r="J190" i="32"/>
  <c r="K9" i="32"/>
  <c r="J26" i="32"/>
  <c r="J533" i="32"/>
  <c r="J461" i="32"/>
  <c r="J410" i="32"/>
  <c r="J346" i="32"/>
  <c r="J217" i="32"/>
  <c r="J193" i="32"/>
  <c r="J14" i="32"/>
  <c r="J25" i="32"/>
  <c r="J77" i="32"/>
  <c r="J529" i="32"/>
  <c r="J481" i="32"/>
  <c r="J399" i="32"/>
  <c r="J360" i="32"/>
  <c r="J267" i="32"/>
  <c r="J178" i="32"/>
  <c r="J38" i="32"/>
  <c r="J109" i="32"/>
  <c r="K3" i="32"/>
  <c r="J534" i="32"/>
  <c r="J463" i="32"/>
  <c r="J403" i="32"/>
  <c r="J326" i="32"/>
  <c r="J269" i="32"/>
  <c r="J180" i="32"/>
  <c r="J27" i="32"/>
  <c r="J515" i="32"/>
  <c r="J455" i="32"/>
  <c r="J395" i="32"/>
  <c r="J324" i="32"/>
  <c r="J255" i="32"/>
  <c r="J166" i="32"/>
  <c r="J158" i="32"/>
  <c r="K13" i="32"/>
  <c r="K16" i="32"/>
  <c r="J530" i="32"/>
  <c r="J478" i="32"/>
  <c r="J401" i="32"/>
  <c r="J338" i="32"/>
  <c r="J252" i="32"/>
  <c r="J161" i="32"/>
  <c r="J147" i="32"/>
  <c r="J553" i="32"/>
  <c r="J467" i="32"/>
  <c r="J406" i="32"/>
  <c r="J368" i="32"/>
  <c r="J284" i="32"/>
  <c r="J198" i="32"/>
  <c r="J143" i="32"/>
  <c r="J567" i="32"/>
  <c r="J572" i="32"/>
  <c r="J563" i="32"/>
  <c r="J543" i="32"/>
  <c r="J495" i="32"/>
  <c r="J413" i="32"/>
  <c r="J371" i="32"/>
  <c r="J303" i="32"/>
  <c r="J224" i="32"/>
  <c r="J197" i="32"/>
  <c r="K20" i="32"/>
  <c r="K10" i="32"/>
  <c r="J546" i="32"/>
  <c r="J474" i="32"/>
  <c r="J427" i="32"/>
  <c r="J385" i="32"/>
  <c r="J296" i="32"/>
  <c r="J246" i="32"/>
  <c r="J201" i="32"/>
  <c r="J36" i="32"/>
  <c r="J74" i="32"/>
  <c r="J522" i="32"/>
  <c r="J479" i="32"/>
  <c r="J394" i="32"/>
  <c r="J330" i="32"/>
  <c r="J220" i="32"/>
  <c r="J210" i="32"/>
  <c r="K41" i="32"/>
  <c r="J29" i="32"/>
  <c r="J9" i="32"/>
  <c r="J541" i="32"/>
  <c r="J453" i="32"/>
  <c r="J407" i="32"/>
  <c r="J344" i="32"/>
  <c r="J278" i="32"/>
  <c r="J179" i="32"/>
  <c r="J10" i="32"/>
  <c r="J142" i="32"/>
  <c r="K4" i="32"/>
  <c r="J503" i="32"/>
  <c r="J448" i="32"/>
  <c r="J381" i="32"/>
  <c r="J311" i="32"/>
  <c r="J256" i="32"/>
  <c r="J227" i="32"/>
  <c r="J16" i="32"/>
  <c r="J501" i="32"/>
  <c r="J437" i="32"/>
  <c r="J379" i="32"/>
  <c r="J309" i="32"/>
  <c r="J254" i="32"/>
  <c r="J225" i="32"/>
  <c r="K30" i="32"/>
  <c r="K7" i="32"/>
  <c r="K43" i="32"/>
  <c r="J511" i="32"/>
  <c r="J447" i="32"/>
  <c r="J412" i="32"/>
  <c r="J322" i="32"/>
  <c r="J253" i="32"/>
  <c r="J164" i="32"/>
  <c r="J62" i="32"/>
  <c r="J537" i="32"/>
  <c r="J452" i="32"/>
  <c r="J378" i="32"/>
  <c r="J352" i="32"/>
  <c r="J235" i="32"/>
  <c r="J211" i="32"/>
  <c r="K21" i="32"/>
  <c r="J574" i="32"/>
  <c r="J554" i="32"/>
  <c r="J547" i="32"/>
  <c r="J519" i="32"/>
  <c r="J485" i="32"/>
  <c r="J423" i="32"/>
  <c r="J355" i="32"/>
  <c r="J287" i="32"/>
  <c r="J272" i="32"/>
  <c r="J214" i="32"/>
  <c r="K40" i="32"/>
  <c r="J6" i="32"/>
  <c r="J564" i="32"/>
  <c r="J451" i="32"/>
  <c r="J390" i="32"/>
  <c r="J364" i="32"/>
  <c r="J279" i="32"/>
  <c r="J194" i="32"/>
  <c r="J67" i="32"/>
  <c r="J64" i="32"/>
  <c r="K15" i="32"/>
  <c r="J512" i="32"/>
  <c r="J464" i="32"/>
  <c r="J397" i="32"/>
  <c r="J315" i="32"/>
  <c r="J221" i="32"/>
  <c r="J165" i="32"/>
  <c r="J41" i="32"/>
  <c r="J13" i="32"/>
  <c r="J8" i="32"/>
  <c r="J520" i="32"/>
  <c r="J471" i="32"/>
  <c r="J418" i="32"/>
  <c r="J328" i="32"/>
  <c r="J218" i="32"/>
  <c r="J182" i="32"/>
  <c r="K37" i="32"/>
  <c r="J21" i="32"/>
  <c r="J93" i="32"/>
  <c r="J487" i="32"/>
  <c r="J422" i="32"/>
  <c r="J363" i="32"/>
  <c r="J295" i="32"/>
  <c r="J257" i="32"/>
  <c r="J168" i="32"/>
  <c r="K18" i="32"/>
  <c r="J518" i="32"/>
  <c r="J414" i="32"/>
  <c r="J361" i="32"/>
  <c r="J293" i="32"/>
  <c r="J243" i="32"/>
  <c r="J154" i="32"/>
  <c r="J72" i="32"/>
  <c r="K2" i="32"/>
  <c r="K28" i="32"/>
  <c r="J556" i="32"/>
  <c r="J538" i="32"/>
  <c r="J523" i="32"/>
  <c r="J584" i="32"/>
  <c r="J498" i="32"/>
  <c r="J433" i="32"/>
  <c r="J339" i="32"/>
  <c r="J314" i="32"/>
  <c r="J263" i="32"/>
  <c r="J202" i="32"/>
  <c r="J11" i="32"/>
  <c r="AX4" i="32"/>
  <c r="J539" i="32"/>
  <c r="J469" i="32"/>
  <c r="J374" i="32"/>
  <c r="J348" i="32"/>
  <c r="J219" i="32"/>
  <c r="J195" i="32"/>
  <c r="J17" i="32"/>
  <c r="J31" i="32"/>
  <c r="J2" i="32"/>
  <c r="J491" i="32"/>
  <c r="J438" i="32"/>
  <c r="J367" i="32"/>
  <c r="J299" i="32"/>
  <c r="J271" i="32"/>
  <c r="J184" i="32"/>
  <c r="J150" i="32"/>
  <c r="K6" i="32"/>
  <c r="J60" i="32"/>
  <c r="J505" i="32"/>
  <c r="J456" i="32"/>
  <c r="J389" i="32"/>
  <c r="J313" i="32"/>
  <c r="J270" i="32"/>
  <c r="J151" i="32"/>
  <c r="J37" i="32"/>
  <c r="K31" i="32"/>
  <c r="J577" i="32"/>
  <c r="J506" i="32"/>
  <c r="J424" i="32"/>
  <c r="J347" i="32"/>
  <c r="J321" i="32"/>
  <c r="J242" i="32"/>
  <c r="J171" i="32"/>
  <c r="J573" i="32"/>
  <c r="J504" i="32"/>
  <c r="J416" i="32"/>
  <c r="J345" i="32"/>
  <c r="J325" i="32"/>
  <c r="J281" i="32"/>
  <c r="J169" i="32"/>
  <c r="K22" i="32"/>
  <c r="J12" i="32"/>
  <c r="K38" i="32"/>
  <c r="J516" i="32"/>
  <c r="J439" i="32"/>
  <c r="J359" i="32"/>
  <c r="J291" i="32"/>
  <c r="J241" i="32"/>
  <c r="J152" i="32"/>
  <c r="J44" i="32"/>
  <c r="J510" i="32"/>
  <c r="J492" i="32"/>
  <c r="J404" i="32"/>
  <c r="J320" i="32"/>
  <c r="J239" i="32"/>
  <c r="J183" i="32"/>
  <c r="J145" i="32"/>
  <c r="J540" i="32"/>
  <c r="J549" i="32"/>
  <c r="J575" i="32"/>
  <c r="J550" i="32"/>
  <c r="J449" i="32"/>
  <c r="J435" i="32"/>
  <c r="J388" i="32"/>
  <c r="J298" i="32"/>
  <c r="J248" i="32"/>
  <c r="J205" i="32"/>
  <c r="J40" i="32"/>
  <c r="K27" i="32"/>
  <c r="J524" i="32"/>
  <c r="J454" i="32"/>
  <c r="J402" i="32"/>
  <c r="J332" i="32"/>
  <c r="J234" i="32"/>
  <c r="J212" i="32"/>
  <c r="J68" i="32"/>
  <c r="K39" i="32"/>
  <c r="J4" i="32"/>
  <c r="J509" i="32"/>
  <c r="J440" i="32"/>
  <c r="J351" i="32"/>
  <c r="J283" i="32"/>
  <c r="J258" i="32"/>
  <c r="J187" i="32"/>
  <c r="K32" i="32"/>
  <c r="J3" i="32"/>
  <c r="K12" i="32"/>
  <c r="J489" i="32"/>
  <c r="J430" i="32"/>
  <c r="J365" i="32"/>
  <c r="J297" i="32"/>
  <c r="J259" i="32"/>
  <c r="J170" i="32"/>
  <c r="J148" i="32"/>
  <c r="K5" i="32"/>
  <c r="J568" i="32"/>
  <c r="J480" i="32"/>
  <c r="J442" i="32"/>
  <c r="J331" i="32"/>
  <c r="J306" i="32"/>
  <c r="J276" i="32"/>
  <c r="J172" i="32"/>
  <c r="J562" i="32"/>
  <c r="J473" i="32"/>
  <c r="J434" i="32"/>
  <c r="J329" i="32"/>
  <c r="J304" i="32"/>
  <c r="J274" i="32"/>
  <c r="J229" i="32"/>
  <c r="J73" i="32"/>
  <c r="K8" i="32"/>
  <c r="J571" i="32"/>
  <c r="J502" i="32"/>
  <c r="J408" i="32"/>
  <c r="J343" i="32"/>
  <c r="J318" i="32"/>
  <c r="J275" i="32"/>
  <c r="J216" i="32"/>
  <c r="K17" i="32"/>
  <c r="J497" i="32"/>
  <c r="J421" i="32"/>
  <c r="J373" i="32"/>
  <c r="J305" i="32"/>
  <c r="J238" i="32"/>
  <c r="J199" i="32"/>
  <c r="J23" i="32"/>
  <c r="J551" i="32"/>
  <c r="J579" i="32"/>
  <c r="J582" i="32"/>
  <c r="J545" i="32"/>
  <c r="J459" i="32"/>
  <c r="J398" i="32"/>
  <c r="J366" i="32"/>
  <c r="J319" i="32"/>
  <c r="J196" i="32"/>
  <c r="J141" i="32"/>
  <c r="J76" i="32"/>
  <c r="J125" i="32"/>
  <c r="J513" i="32"/>
  <c r="J472" i="32"/>
  <c r="J405" i="32"/>
  <c r="J317" i="32"/>
  <c r="J223" i="32"/>
  <c r="J167" i="32"/>
  <c r="J69" i="32"/>
  <c r="K14" i="32"/>
  <c r="J578" i="32"/>
  <c r="J494" i="32"/>
  <c r="J417" i="32"/>
  <c r="J335" i="32"/>
  <c r="J310" i="32"/>
  <c r="J247" i="32"/>
  <c r="J188" i="32"/>
  <c r="J156" i="32"/>
  <c r="K25" i="32"/>
  <c r="J694" i="32"/>
  <c r="J508" i="32"/>
  <c r="J432" i="32"/>
  <c r="J349" i="32"/>
  <c r="J280" i="32"/>
  <c r="J244" i="32"/>
  <c r="J185" i="32"/>
  <c r="J30" i="32"/>
  <c r="K35" i="32"/>
  <c r="J561" i="32"/>
  <c r="J450" i="32"/>
  <c r="J428" i="32"/>
  <c r="J386" i="32"/>
  <c r="J290" i="32"/>
  <c r="J208" i="32"/>
  <c r="J175" i="32"/>
  <c r="J557" i="32"/>
  <c r="J488" i="32"/>
  <c r="J420" i="32"/>
  <c r="J372" i="32"/>
  <c r="J288" i="32"/>
  <c r="J206" i="32"/>
  <c r="J173" i="32"/>
  <c r="J22" i="32"/>
  <c r="J146" i="32"/>
  <c r="J560" i="32"/>
  <c r="J465" i="32"/>
  <c r="J426" i="32"/>
  <c r="J327" i="32"/>
  <c r="J302" i="32"/>
  <c r="J264" i="32"/>
  <c r="J213" i="32"/>
  <c r="K11" i="32"/>
  <c r="J507" i="32"/>
  <c r="J431" i="32"/>
  <c r="J357" i="32"/>
  <c r="J289" i="32"/>
  <c r="J282" i="32"/>
  <c r="J231" i="32"/>
  <c r="J52" i="32"/>
  <c r="J527" i="32"/>
  <c r="J585" i="32"/>
  <c r="J566" i="32"/>
  <c r="J536" i="32"/>
  <c r="J477" i="32"/>
  <c r="J376" i="32"/>
  <c r="J350" i="32"/>
  <c r="J233" i="32"/>
  <c r="J209" i="32"/>
  <c r="J18" i="32"/>
  <c r="J35" i="32"/>
  <c r="K23" i="32"/>
  <c r="J493" i="32"/>
  <c r="J444" i="32"/>
  <c r="J369" i="32"/>
  <c r="J301" i="32"/>
  <c r="J222" i="32"/>
  <c r="J186" i="32"/>
  <c r="K19" i="32"/>
  <c r="J7" i="32"/>
  <c r="J544" i="32"/>
  <c r="J466" i="32"/>
  <c r="J419" i="32"/>
  <c r="J375" i="32"/>
  <c r="J294" i="32"/>
  <c r="J232" i="32"/>
  <c r="J191" i="32"/>
  <c r="J32" i="32"/>
  <c r="J33" i="32"/>
  <c r="J576" i="32"/>
  <c r="J486" i="32"/>
  <c r="J446" i="32"/>
  <c r="J333" i="32"/>
  <c r="J308" i="32"/>
  <c r="J245" i="32"/>
  <c r="J174" i="32"/>
  <c r="J149" i="32"/>
  <c r="K24" i="32"/>
  <c r="J525" i="32"/>
  <c r="J476" i="32"/>
  <c r="J391" i="32"/>
  <c r="J358" i="32"/>
  <c r="J265" i="32"/>
  <c r="J176" i="32"/>
  <c r="J34" i="32"/>
  <c r="J521" i="32"/>
  <c r="J468" i="32"/>
  <c r="J382" i="32"/>
  <c r="J356" i="32"/>
  <c r="J251" i="32"/>
  <c r="J162" i="32"/>
  <c r="K26" i="32"/>
  <c r="J65" i="32"/>
  <c r="J28" i="32"/>
  <c r="J555" i="32"/>
  <c r="J475" i="32"/>
  <c r="J411" i="32"/>
  <c r="J370" i="32"/>
  <c r="J286" i="32"/>
  <c r="J200" i="32"/>
  <c r="J159" i="32"/>
  <c r="J569" i="32"/>
  <c r="J500" i="32"/>
  <c r="J441" i="32"/>
  <c r="J341" i="32"/>
  <c r="J316" i="32"/>
  <c r="J273" i="32"/>
  <c r="J204" i="32"/>
  <c r="J39" i="32"/>
  <c r="J581" i="32"/>
  <c r="J570" i="32"/>
  <c r="J548" i="32"/>
  <c r="J526" i="32"/>
  <c r="J462" i="32"/>
  <c r="J409" i="32"/>
  <c r="J334" i="32"/>
  <c r="J236" i="32"/>
  <c r="J226" i="32"/>
  <c r="J70" i="32"/>
  <c r="K34" i="32"/>
  <c r="J19" i="32"/>
  <c r="J514" i="32"/>
  <c r="J415" i="32"/>
  <c r="J353" i="32"/>
  <c r="J285" i="32"/>
  <c r="J260" i="32"/>
  <c r="J203" i="32"/>
  <c r="K36" i="32"/>
  <c r="J5" i="32"/>
  <c r="J531" i="32"/>
  <c r="J484" i="32"/>
  <c r="J383" i="32"/>
  <c r="J362" i="32"/>
  <c r="J277" i="32"/>
  <c r="J192" i="32"/>
  <c r="J43" i="32"/>
  <c r="J155" i="32"/>
  <c r="J75" i="32"/>
  <c r="J542" i="32"/>
  <c r="J458" i="32"/>
  <c r="J436" i="32"/>
  <c r="J387" i="32"/>
  <c r="J292" i="32"/>
  <c r="J230" i="32"/>
  <c r="J189" i="32"/>
  <c r="K29" i="32"/>
  <c r="J157" i="32"/>
  <c r="J535" i="32"/>
  <c r="J445" i="32"/>
  <c r="J400" i="32"/>
  <c r="J342" i="32"/>
  <c r="J268" i="32"/>
  <c r="J177" i="32"/>
  <c r="K33" i="32"/>
  <c r="J532" i="32"/>
  <c r="J483" i="32"/>
  <c r="J392" i="32"/>
  <c r="J340" i="32"/>
  <c r="J266" i="32"/>
  <c r="J163" i="32"/>
  <c r="J153" i="32"/>
  <c r="J66" i="32"/>
  <c r="J20" i="32"/>
  <c r="J517" i="32"/>
  <c r="J460" i="32"/>
  <c r="J380" i="32"/>
  <c r="J354" i="32"/>
  <c r="J249" i="32"/>
  <c r="J160" i="32"/>
  <c r="J24" i="32"/>
  <c r="J558" i="32"/>
  <c r="J457" i="32"/>
  <c r="J443" i="32"/>
  <c r="J384" i="32"/>
  <c r="J300" i="32"/>
  <c r="J262" i="32"/>
  <c r="J207" i="32"/>
  <c r="J393" i="32"/>
  <c r="J429" i="32"/>
  <c r="L68" i="32"/>
  <c r="L216" i="32"/>
  <c r="L209" i="32"/>
  <c r="L186" i="32"/>
  <c r="L261" i="32"/>
  <c r="L321" i="32"/>
  <c r="L354" i="32"/>
  <c r="L219" i="32"/>
  <c r="M19" i="32"/>
  <c r="L213" i="32"/>
  <c r="L226" i="32"/>
  <c r="L272" i="32"/>
  <c r="L284" i="32"/>
  <c r="L361" i="32"/>
  <c r="L407" i="32"/>
  <c r="L421" i="32"/>
  <c r="L411" i="32"/>
  <c r="L436" i="32"/>
  <c r="L412" i="32"/>
  <c r="L416" i="32"/>
  <c r="L488" i="32"/>
  <c r="L504" i="32"/>
  <c r="L530" i="32"/>
  <c r="L459" i="32"/>
  <c r="L446" i="32"/>
  <c r="L497" i="32"/>
  <c r="L525" i="32"/>
  <c r="L572" i="32"/>
  <c r="M2" i="32"/>
  <c r="L16" i="32"/>
  <c r="L157" i="32"/>
  <c r="L191" i="32"/>
  <c r="L240" i="32"/>
  <c r="L558" i="32"/>
  <c r="L461" i="32"/>
  <c r="L493" i="32"/>
  <c r="L565" i="32"/>
  <c r="L535" i="32"/>
  <c r="L562" i="32"/>
  <c r="L583" i="32"/>
  <c r="L11" i="32"/>
  <c r="L449" i="32"/>
  <c r="L498" i="32"/>
  <c r="L524" i="32"/>
  <c r="L554" i="32"/>
  <c r="M27" i="32"/>
  <c r="L38" i="32"/>
  <c r="L145" i="32"/>
  <c r="L146" i="32"/>
  <c r="L169" i="32"/>
  <c r="L507" i="32"/>
  <c r="L551" i="32"/>
  <c r="L574" i="32"/>
  <c r="L494" i="32"/>
  <c r="M41" i="32"/>
  <c r="L28" i="32"/>
  <c r="L225" i="32"/>
  <c r="J470" i="32"/>
  <c r="J499" i="32"/>
  <c r="L571" i="32"/>
  <c r="M38" i="32"/>
  <c r="L71" i="32"/>
  <c r="L189" i="32"/>
  <c r="L489" i="32"/>
  <c r="L582" i="32"/>
  <c r="M10" i="32"/>
  <c r="L76" i="32"/>
  <c r="L529" i="32"/>
  <c r="L294" i="32"/>
  <c r="L350" i="32"/>
  <c r="L369" i="32"/>
  <c r="L428" i="32"/>
  <c r="L404" i="32"/>
  <c r="L439" i="32"/>
  <c r="L516" i="32"/>
  <c r="L555" i="32"/>
  <c r="L15" i="32"/>
  <c r="L278" i="32"/>
  <c r="L333" i="32"/>
  <c r="L362" i="32"/>
  <c r="L297" i="32"/>
  <c r="L363" i="32"/>
  <c r="L472" i="32"/>
  <c r="L510" i="32"/>
  <c r="BK9" i="32"/>
  <c r="BK8" i="32"/>
  <c r="BK7" i="32"/>
  <c r="L178" i="32"/>
  <c r="L214" i="32"/>
  <c r="L265" i="32"/>
  <c r="L181" i="32"/>
  <c r="L260" i="32"/>
  <c r="L293" i="32"/>
  <c r="L370" i="32"/>
  <c r="L544" i="32"/>
  <c r="M23" i="32"/>
  <c r="L125" i="32"/>
  <c r="L36" i="32"/>
  <c r="L206" i="32"/>
  <c r="L147" i="32"/>
  <c r="L185" i="32"/>
  <c r="L254" i="32"/>
  <c r="AS2" i="32" l="1"/>
  <c r="AS3" i="32"/>
  <c r="U58" i="32"/>
  <c r="W56" i="32"/>
  <c r="AP56" i="32" s="1"/>
  <c r="AT56" i="32" s="1"/>
  <c r="V58" i="32"/>
  <c r="V57" i="32" s="1"/>
  <c r="U57" i="32" l="1"/>
  <c r="T57" i="32"/>
  <c r="T59" i="32"/>
  <c r="W58" i="32"/>
  <c r="X53" i="32"/>
  <c r="AP53" i="32" s="1"/>
  <c r="AT53" i="32" s="1"/>
  <c r="V59" i="32"/>
  <c r="U59" i="32"/>
  <c r="X58" i="32"/>
  <c r="AP58" i="32" l="1"/>
  <c r="AT58" i="32" s="1"/>
  <c r="X57" i="32"/>
  <c r="W57" i="32"/>
  <c r="X59" i="32"/>
  <c r="W59" i="32"/>
  <c r="AP57" i="32" l="1"/>
  <c r="AT57" i="32" s="1"/>
  <c r="AP59" i="32"/>
  <c r="AT59" i="32" s="1"/>
  <c r="AT729" i="32" s="1"/>
  <c r="AS42" i="32" l="1"/>
  <c r="AU19" i="32"/>
  <c r="AU42" i="32"/>
  <c r="AU31" i="32"/>
  <c r="AU5" i="32"/>
  <c r="AU46" i="32"/>
  <c r="AU14" i="32"/>
  <c r="AU33" i="32"/>
  <c r="AU18" i="32"/>
  <c r="AU26" i="32"/>
  <c r="AU48" i="32"/>
  <c r="AU35" i="32"/>
  <c r="AU40" i="32"/>
  <c r="AU41" i="32"/>
  <c r="AU21" i="32"/>
  <c r="AU10" i="32"/>
  <c r="AU20" i="32"/>
  <c r="AU29" i="32"/>
  <c r="AU32" i="32"/>
  <c r="AU39" i="32"/>
  <c r="AU27" i="32"/>
  <c r="AU24" i="32"/>
  <c r="AU38" i="32"/>
  <c r="AU6" i="32"/>
  <c r="AU23" i="32"/>
  <c r="AU9" i="32"/>
  <c r="AU13" i="32"/>
  <c r="AU37" i="32"/>
  <c r="AU4" i="32"/>
  <c r="AU16" i="32"/>
  <c r="AU34" i="32"/>
  <c r="AU8" i="32"/>
  <c r="AU36" i="32"/>
  <c r="AU7" i="32"/>
  <c r="AU22" i="32"/>
  <c r="AU25" i="32"/>
  <c r="AU43" i="32"/>
  <c r="AU15" i="32"/>
  <c r="AU44" i="32"/>
  <c r="AU30" i="32"/>
  <c r="AU17" i="32"/>
  <c r="AU47" i="32"/>
  <c r="AU45" i="32"/>
  <c r="AU49" i="32"/>
  <c r="AU28" i="32"/>
  <c r="AU50" i="32"/>
  <c r="AU12" i="32"/>
  <c r="AU2" i="32"/>
  <c r="AU3" i="32"/>
  <c r="AU11" i="32"/>
  <c r="AS686" i="32"/>
  <c r="AS684" i="32"/>
  <c r="AS683" i="32"/>
  <c r="AS685" i="32"/>
  <c r="AS612" i="32"/>
  <c r="AS651" i="32"/>
  <c r="AS657" i="32"/>
  <c r="AS679" i="32"/>
  <c r="AS632" i="32"/>
  <c r="AS680" i="32"/>
  <c r="AS614" i="32"/>
  <c r="AS596" i="32"/>
  <c r="AS613" i="32"/>
  <c r="AS645" i="32"/>
  <c r="AS595" i="32"/>
  <c r="AS682" i="32"/>
  <c r="AS638" i="32"/>
  <c r="AS624" i="32"/>
  <c r="AS627" i="32"/>
  <c r="AS604" i="32"/>
  <c r="AS642" i="32"/>
  <c r="AS597" i="32"/>
  <c r="AS655" i="32"/>
  <c r="AS647" i="32"/>
  <c r="AS637" i="32"/>
  <c r="AS652" i="32"/>
  <c r="AS610" i="32"/>
  <c r="AS667" i="32"/>
  <c r="AS587" i="32"/>
  <c r="AS668" i="32"/>
  <c r="AS620" i="32"/>
  <c r="AS636" i="32"/>
  <c r="AS608" i="32"/>
  <c r="AS618" i="32"/>
  <c r="AS617" i="32"/>
  <c r="AS633" i="32"/>
  <c r="AS672" i="32"/>
  <c r="AS663" i="32"/>
  <c r="AS605" i="32"/>
  <c r="AS671" i="32"/>
  <c r="AS623" i="32"/>
  <c r="AS673" i="32"/>
  <c r="AS599" i="32"/>
  <c r="AS640" i="32"/>
  <c r="AS603" i="32"/>
  <c r="AS622" i="32"/>
  <c r="AS678" i="32"/>
  <c r="AS621" i="32"/>
  <c r="AS660" i="32"/>
  <c r="AS589" i="32"/>
  <c r="AS619" i="32"/>
  <c r="AS646" i="32"/>
  <c r="AS607" i="32"/>
  <c r="AS602" i="32"/>
  <c r="AS630" i="32"/>
  <c r="AS631" i="32"/>
  <c r="AS616" i="32"/>
  <c r="AS615" i="32"/>
  <c r="AS644" i="32"/>
  <c r="AS635" i="32"/>
  <c r="AS626" i="32"/>
  <c r="AS591" i="32"/>
  <c r="AS625" i="32"/>
  <c r="AS601" i="32"/>
  <c r="AS593" i="32"/>
  <c r="AS656" i="32"/>
  <c r="AS643" i="32"/>
  <c r="AS592" i="32"/>
  <c r="AS664" i="32"/>
  <c r="AS670" i="32"/>
  <c r="AS666" i="32"/>
  <c r="AS674" i="32"/>
  <c r="AS609" i="32"/>
  <c r="AS639" i="32"/>
  <c r="AS662" i="32"/>
  <c r="AS658" i="32"/>
  <c r="AS648" i="32"/>
  <c r="AS598" i="32"/>
  <c r="AS654" i="32"/>
  <c r="AS611" i="32"/>
  <c r="AS629" i="32"/>
  <c r="AS676" i="32"/>
  <c r="AS650" i="32"/>
  <c r="AS588" i="32"/>
  <c r="AS590" i="32"/>
  <c r="AS594" i="32"/>
  <c r="AS606" i="32"/>
  <c r="AS600" i="32"/>
  <c r="AS628" i="32"/>
  <c r="AS641" i="32"/>
  <c r="AS634" i="32"/>
  <c r="AS659" i="32"/>
  <c r="AS675" i="32"/>
  <c r="AS665" i="32"/>
  <c r="AS669" i="32"/>
  <c r="AS681" i="32"/>
  <c r="AS649" i="32"/>
  <c r="AS661" i="32"/>
  <c r="AS653" i="32"/>
  <c r="AS677" i="32"/>
  <c r="AS586" i="32"/>
  <c r="D28" i="15"/>
  <c r="AU59" i="32"/>
  <c r="AS97" i="32"/>
  <c r="AS105" i="32"/>
  <c r="AS113" i="32"/>
  <c r="AS121" i="32"/>
  <c r="AS129" i="32"/>
  <c r="AS137" i="32"/>
  <c r="AS701" i="32"/>
  <c r="AS710" i="32"/>
  <c r="AS718" i="32"/>
  <c r="AS90" i="32"/>
  <c r="AS98" i="32"/>
  <c r="AS106" i="32"/>
  <c r="AS114" i="32"/>
  <c r="AS122" i="32"/>
  <c r="AS130" i="32"/>
  <c r="AS138" i="32"/>
  <c r="AS703" i="32"/>
  <c r="AS711" i="32"/>
  <c r="AS719" i="32"/>
  <c r="AS91" i="32"/>
  <c r="AS99" i="32"/>
  <c r="AS107" i="32"/>
  <c r="AS115" i="32"/>
  <c r="AS123" i="32"/>
  <c r="AS131" i="32"/>
  <c r="AS139" i="32"/>
  <c r="AS695" i="32"/>
  <c r="AU695" i="32" s="1"/>
  <c r="AS704" i="32"/>
  <c r="AU704" i="32" s="1"/>
  <c r="AS712" i="32"/>
  <c r="AU712" i="32" s="1"/>
  <c r="AS720" i="32"/>
  <c r="AU720" i="32" s="1"/>
  <c r="AS92" i="32"/>
  <c r="AS100" i="32"/>
  <c r="AS108" i="32"/>
  <c r="AS116" i="32"/>
  <c r="AS124" i="32"/>
  <c r="AS132" i="32"/>
  <c r="AS140" i="32"/>
  <c r="AS696" i="32"/>
  <c r="AU696" i="32" s="1"/>
  <c r="AS705" i="32"/>
  <c r="AS713" i="32"/>
  <c r="AS721" i="32"/>
  <c r="AS101" i="32"/>
  <c r="AS117" i="32"/>
  <c r="AS133" i="32"/>
  <c r="AS697" i="32"/>
  <c r="AU697" i="32" s="1"/>
  <c r="AS706" i="32"/>
  <c r="AU706" i="32" s="1"/>
  <c r="AS714" i="32"/>
  <c r="AS722" i="32"/>
  <c r="AS94" i="32"/>
  <c r="AS102" i="32"/>
  <c r="AS110" i="32"/>
  <c r="AS118" i="32"/>
  <c r="AS126" i="32"/>
  <c r="AS134" i="32"/>
  <c r="AS698" i="32"/>
  <c r="AS707" i="32"/>
  <c r="AS715" i="32"/>
  <c r="AS723" i="32"/>
  <c r="AS95" i="32"/>
  <c r="AS103" i="32"/>
  <c r="AS111" i="32"/>
  <c r="AS119" i="32"/>
  <c r="AS127" i="32"/>
  <c r="AS135" i="32"/>
  <c r="AS699" i="32"/>
  <c r="AS708" i="32"/>
  <c r="AS716" i="32"/>
  <c r="AU716" i="32" s="1"/>
  <c r="AS724" i="32"/>
  <c r="AU724" i="32" s="1"/>
  <c r="AS96" i="32"/>
  <c r="AS104" i="32"/>
  <c r="AS112" i="32"/>
  <c r="AS120" i="32"/>
  <c r="AS128" i="32"/>
  <c r="AS136" i="32"/>
  <c r="AS700" i="32"/>
  <c r="AS709" i="32"/>
  <c r="AS717" i="32"/>
  <c r="AU717" i="32" s="1"/>
  <c r="AS725" i="32"/>
  <c r="AU725" i="32" s="1"/>
  <c r="AS271" i="32"/>
  <c r="AS249" i="32"/>
  <c r="AS253" i="32"/>
  <c r="AS415" i="32"/>
  <c r="AS347" i="32"/>
  <c r="AS154" i="32"/>
  <c r="AS387" i="32"/>
  <c r="AS339" i="32"/>
  <c r="AS532" i="32"/>
  <c r="AS412" i="32"/>
  <c r="AS275" i="32"/>
  <c r="AS366" i="32"/>
  <c r="AS338" i="32"/>
  <c r="AS383" i="32"/>
  <c r="AS514" i="32"/>
  <c r="AS176" i="32"/>
  <c r="AS151" i="32"/>
  <c r="AS310" i="32"/>
  <c r="AS279" i="32"/>
  <c r="AS266" i="32"/>
  <c r="AS230" i="32"/>
  <c r="AS501" i="32"/>
  <c r="AS409" i="32"/>
  <c r="AS474" i="32"/>
  <c r="AS539" i="32"/>
  <c r="AS268" i="32"/>
  <c r="AS536" i="32"/>
  <c r="AS472" i="32"/>
  <c r="AS407" i="32"/>
  <c r="AS555" i="32"/>
  <c r="AS232" i="32"/>
  <c r="AS196" i="32"/>
  <c r="AS257" i="32"/>
  <c r="AS550" i="32"/>
  <c r="AS360" i="32"/>
  <c r="AS214" i="32"/>
  <c r="AS296" i="32"/>
  <c r="AS442" i="32"/>
  <c r="AS144" i="32"/>
  <c r="AS445" i="32"/>
  <c r="AS579" i="32"/>
  <c r="AS361" i="32"/>
  <c r="AS239" i="32"/>
  <c r="AS569" i="32"/>
  <c r="AS353" i="32"/>
  <c r="AS414" i="32"/>
  <c r="AS327" i="32"/>
  <c r="AS378" i="32"/>
  <c r="AS467" i="32"/>
  <c r="AS319" i="32"/>
  <c r="AS223" i="32"/>
  <c r="AS447" i="32"/>
  <c r="AS461" i="32"/>
  <c r="AS185" i="32"/>
  <c r="AS210" i="32"/>
  <c r="AS206" i="32"/>
  <c r="AS93" i="32"/>
  <c r="AS464" i="32"/>
  <c r="AS125" i="32"/>
  <c r="AS430" i="32"/>
  <c r="AS482" i="32"/>
  <c r="AS440" i="32"/>
  <c r="AS351" i="32"/>
  <c r="AS401" i="32"/>
  <c r="AS694" i="32"/>
  <c r="AS463" i="32"/>
  <c r="AS274" i="32"/>
  <c r="AS380" i="32"/>
  <c r="AS388" i="32"/>
  <c r="AS202" i="32"/>
  <c r="AS302" i="32"/>
  <c r="AS301" i="32"/>
  <c r="AS184" i="32"/>
  <c r="AS396" i="32"/>
  <c r="AS309" i="32"/>
  <c r="AS212" i="32"/>
  <c r="AS318" i="32"/>
  <c r="AS572" i="32"/>
  <c r="AS231" i="32"/>
  <c r="AS237" i="32"/>
  <c r="AS270" i="32"/>
  <c r="AS374" i="32"/>
  <c r="AS439" i="32"/>
  <c r="AS288" i="32"/>
  <c r="AS441" i="32"/>
  <c r="AS238" i="32"/>
  <c r="AS365" i="32"/>
  <c r="AS207" i="32"/>
  <c r="AS531" i="32"/>
  <c r="AS540" i="32"/>
  <c r="AS149" i="32"/>
  <c r="AS585" i="32"/>
  <c r="AU585" i="32" s="1"/>
  <c r="AS141" i="32"/>
  <c r="AS285" i="32"/>
  <c r="AS261" i="32"/>
  <c r="AS537" i="32"/>
  <c r="AS476" i="32"/>
  <c r="AS211" i="32"/>
  <c r="AS529" i="32"/>
  <c r="AS478" i="32"/>
  <c r="AS171" i="32"/>
  <c r="AS513" i="32"/>
  <c r="AS320" i="32"/>
  <c r="AS324" i="32"/>
  <c r="AS399" i="32"/>
  <c r="AS311" i="32"/>
  <c r="AS142" i="32"/>
  <c r="AS570" i="32"/>
  <c r="AS235" i="32"/>
  <c r="AS444" i="32"/>
  <c r="AS483" i="32"/>
  <c r="AS241" i="32"/>
  <c r="AS484" i="32"/>
  <c r="AS245" i="32"/>
  <c r="AS186" i="32"/>
  <c r="AS459" i="32"/>
  <c r="AS282" i="32"/>
  <c r="AS221" i="32"/>
  <c r="AS469" i="32"/>
  <c r="AS354" i="32"/>
  <c r="AS371" i="32"/>
  <c r="AS325" i="32"/>
  <c r="AS147" i="32"/>
  <c r="AS165" i="32"/>
  <c r="AS333" i="32"/>
  <c r="AS283" i="32"/>
  <c r="AS395" i="32"/>
  <c r="AS192" i="32"/>
  <c r="AS150" i="32"/>
  <c r="AS193" i="32"/>
  <c r="AS538" i="32"/>
  <c r="AS393" i="32"/>
  <c r="AS499" i="32"/>
  <c r="AS357" i="32"/>
  <c r="AS217" i="32"/>
  <c r="AS364" i="32"/>
  <c r="AS159" i="32"/>
  <c r="AS203" i="32"/>
  <c r="AS234" i="32"/>
  <c r="AS280" i="32"/>
  <c r="AS334" i="32"/>
  <c r="AS276" i="32"/>
  <c r="AS404" i="32"/>
  <c r="AS368" i="32"/>
  <c r="AS180" i="32"/>
  <c r="AS328" i="32"/>
  <c r="AS553" i="32"/>
  <c r="AS260" i="32"/>
  <c r="AS389" i="32"/>
  <c r="AS277" i="32"/>
  <c r="AS431" i="32"/>
  <c r="AS167" i="32"/>
  <c r="AS343" i="32"/>
  <c r="AS394" i="32"/>
  <c r="AS413" i="32"/>
  <c r="AS335" i="32"/>
  <c r="AS190" i="32"/>
  <c r="AS573" i="32"/>
  <c r="AS533" i="32"/>
  <c r="AS173" i="32"/>
  <c r="AS294" i="32"/>
  <c r="AS228" i="32"/>
  <c r="AS582" i="32"/>
  <c r="AS281" i="32"/>
  <c r="AS475" i="32"/>
  <c r="AS551" i="32"/>
  <c r="AS362" i="32"/>
  <c r="AS179" i="32"/>
  <c r="AS298" i="32"/>
  <c r="AS417" i="32"/>
  <c r="AS500" i="32"/>
  <c r="AS468" i="32"/>
  <c r="AS517" i="32"/>
  <c r="AS379" i="32"/>
  <c r="AS480" i="32"/>
  <c r="AS370" i="32"/>
  <c r="AS146" i="32"/>
  <c r="AS408" i="32"/>
  <c r="AS544" i="32"/>
  <c r="AS398" i="32"/>
  <c r="AS330" i="32"/>
  <c r="AS264" i="32"/>
  <c r="AS491" i="32"/>
  <c r="AS486" i="32"/>
  <c r="AS248" i="32"/>
  <c r="AS432" i="32"/>
  <c r="AS145" i="32"/>
  <c r="AS451" i="32"/>
  <c r="AS226" i="32"/>
  <c r="AS304" i="32"/>
  <c r="AS376" i="32"/>
  <c r="AS509" i="32"/>
  <c r="AS312" i="32"/>
  <c r="AS411" i="32"/>
  <c r="AS272" i="32"/>
  <c r="AS403" i="32"/>
  <c r="AS156" i="32"/>
  <c r="AS405" i="32"/>
  <c r="AS181" i="32"/>
  <c r="AS471" i="32"/>
  <c r="AS299" i="32"/>
  <c r="AS201" i="32"/>
  <c r="AS485" i="32"/>
  <c r="AS175" i="32"/>
  <c r="AS197" i="32"/>
  <c r="AS448" i="32"/>
  <c r="AS178" i="32"/>
  <c r="AS195" i="32"/>
  <c r="AS290" i="32"/>
  <c r="AS346" i="32"/>
  <c r="AS363" i="32"/>
  <c r="AS163" i="32"/>
  <c r="AS225" i="32"/>
  <c r="AS577" i="32"/>
  <c r="AS527" i="32"/>
  <c r="AS306" i="32"/>
  <c r="AS424" i="32"/>
  <c r="AS293" i="32"/>
  <c r="AS367" i="32"/>
  <c r="AS269" i="32"/>
  <c r="AS213" i="32"/>
  <c r="AS170" i="32"/>
  <c r="AS289" i="32"/>
  <c r="AS402" i="32"/>
  <c r="AS182" i="32"/>
  <c r="AS419" i="32"/>
  <c r="AS220" i="32"/>
  <c r="AS458" i="32"/>
  <c r="AS422" i="32"/>
  <c r="AS477" i="32"/>
  <c r="AS349" i="32"/>
  <c r="AS466" i="32"/>
  <c r="AS200" i="32"/>
  <c r="AS109" i="32"/>
  <c r="AS390" i="32"/>
  <c r="AS255" i="32"/>
  <c r="AS262" i="32"/>
  <c r="AS177" i="32"/>
  <c r="AS356" i="32"/>
  <c r="AS373" i="32"/>
  <c r="AS446" i="32"/>
  <c r="AS545" i="32"/>
  <c r="AS382" i="32"/>
  <c r="AS215" i="32"/>
  <c r="AS287" i="32"/>
  <c r="AS152" i="32"/>
  <c r="AS218" i="32"/>
  <c r="AS307" i="32"/>
  <c r="AS381" i="32"/>
  <c r="AS300" i="32"/>
  <c r="AS323" i="32"/>
  <c r="AS342" i="32"/>
  <c r="AS229" i="32"/>
  <c r="AS278" i="32"/>
  <c r="AS350" i="32"/>
  <c r="AS164" i="32"/>
  <c r="AS429" i="32"/>
  <c r="AS242" i="32"/>
  <c r="AS359" i="32"/>
  <c r="AS418" i="32"/>
  <c r="AS194" i="32"/>
  <c r="AS391" i="32"/>
  <c r="AS443" i="32"/>
  <c r="AS523" i="32"/>
  <c r="AS326" i="32"/>
  <c r="AS377" i="32"/>
  <c r="AS219" i="32"/>
  <c r="AS386" i="32"/>
  <c r="AS273" i="32"/>
  <c r="AS265" i="32"/>
  <c r="AS252" i="32"/>
  <c r="AS397" i="32"/>
  <c r="AS384" i="32"/>
  <c r="AS205" i="32"/>
  <c r="AS453" i="32"/>
  <c r="AS243" i="32"/>
  <c r="AS423" i="32"/>
  <c r="AS473" i="32"/>
  <c r="AS305" i="32"/>
  <c r="AS189" i="32"/>
  <c r="AS227" i="32"/>
  <c r="AS297" i="32"/>
  <c r="AS340" i="32"/>
  <c r="AS556" i="32"/>
  <c r="AS332" i="32"/>
  <c r="AS208" i="32"/>
  <c r="AS246" i="32"/>
  <c r="AS313" i="32"/>
  <c r="AS425" i="32"/>
  <c r="AS502" i="32"/>
  <c r="AS247" i="32"/>
  <c r="AS291" i="32"/>
  <c r="AS168" i="32"/>
  <c r="AS191" i="32"/>
  <c r="AS372" i="32"/>
  <c r="AS244" i="32"/>
  <c r="AS437" i="32"/>
  <c r="AS331" i="32"/>
  <c r="AS416" i="32"/>
  <c r="AS369" i="32"/>
  <c r="AS460" i="32"/>
  <c r="AS400" i="32"/>
  <c r="AS457" i="32"/>
  <c r="AS554" i="32"/>
  <c r="AS434" i="32"/>
  <c r="AS428" i="32"/>
  <c r="AS224" i="32"/>
  <c r="AS358" i="32"/>
  <c r="AS488" i="32"/>
  <c r="AS520" i="32"/>
  <c r="AS216" i="32"/>
  <c r="AS583" i="32"/>
  <c r="AS161" i="32"/>
  <c r="AS286" i="32"/>
  <c r="AS375" i="32"/>
  <c r="AS504" i="32"/>
  <c r="AS256" i="32"/>
  <c r="AS470" i="32"/>
  <c r="AS259" i="32"/>
  <c r="AS143" i="32"/>
  <c r="AS406" i="32"/>
  <c r="AS169" i="32"/>
  <c r="AS454" i="32"/>
  <c r="AS236" i="32"/>
  <c r="AS314" i="32"/>
  <c r="AS503" i="32"/>
  <c r="AS317" i="32"/>
  <c r="AS222" i="32"/>
  <c r="AS329" i="32"/>
  <c r="AS348" i="32"/>
  <c r="AS455" i="32"/>
  <c r="AS321" i="32"/>
  <c r="AS410" i="32"/>
  <c r="AS183" i="32"/>
  <c r="AS345" i="32"/>
  <c r="AS438" i="32"/>
  <c r="AS199" i="32"/>
  <c r="AS337" i="32"/>
  <c r="AS530" i="32"/>
  <c r="AS233" i="32"/>
  <c r="AS188" i="32"/>
  <c r="AS385" i="32"/>
  <c r="AS155" i="32"/>
  <c r="AS157" i="32"/>
  <c r="AS427" i="32"/>
  <c r="AS421" i="32"/>
  <c r="AS525" i="32"/>
  <c r="AS450" i="32"/>
  <c r="AS174" i="32"/>
  <c r="AS562" i="32"/>
  <c r="AS516" i="32"/>
  <c r="AS541" i="32"/>
  <c r="AS322" i="32"/>
  <c r="AS162" i="32"/>
  <c r="AS316" i="32"/>
  <c r="AS315" i="32"/>
  <c r="AS433" i="32"/>
  <c r="AS148" i="32"/>
  <c r="AS263" i="32"/>
  <c r="AS254" i="32"/>
  <c r="AS153" i="32"/>
  <c r="AS198" i="32"/>
  <c r="AS355" i="32"/>
  <c r="AS435" i="32"/>
  <c r="AS267" i="32"/>
  <c r="AS449" i="32"/>
  <c r="AS160" i="32"/>
  <c r="AS250" i="32"/>
  <c r="AS465" i="32"/>
  <c r="AS436" i="32"/>
  <c r="AS336" i="32"/>
  <c r="AS166" i="32"/>
  <c r="AS240" i="32"/>
  <c r="AS392" i="32"/>
  <c r="AS479" i="32"/>
  <c r="AS341" i="32"/>
  <c r="AS344" i="32"/>
  <c r="AS481" i="32"/>
  <c r="AS426" i="32"/>
  <c r="AS187" i="32"/>
  <c r="AS452" i="32"/>
  <c r="AS251" i="32"/>
  <c r="AS258" i="32"/>
  <c r="AS204" i="32"/>
  <c r="AS420" i="32"/>
  <c r="AS352" i="32"/>
  <c r="AS456" i="32"/>
  <c r="AS172" i="32"/>
  <c r="AS158" i="32"/>
  <c r="AS292" i="32"/>
  <c r="AS462" i="32"/>
  <c r="AS558" i="32"/>
  <c r="AS284" i="32"/>
  <c r="AS487" i="32"/>
  <c r="AS303" i="32"/>
  <c r="AS308" i="32"/>
  <c r="AS209" i="32"/>
  <c r="AS295" i="32"/>
  <c r="AS497" i="32"/>
  <c r="AS542" i="32"/>
  <c r="AS548" i="32"/>
  <c r="AS571" i="32"/>
  <c r="AS549" i="32"/>
  <c r="AS581" i="32"/>
  <c r="AS564" i="32"/>
  <c r="AS494" i="32"/>
  <c r="AS507" i="32"/>
  <c r="AS515" i="32"/>
  <c r="AS492" i="32"/>
  <c r="AS521" i="32"/>
  <c r="AS506" i="32"/>
  <c r="AS559" i="32"/>
  <c r="AS575" i="32"/>
  <c r="AS563" i="32"/>
  <c r="AS546" i="32"/>
  <c r="AS565" i="32"/>
  <c r="AS543" i="32"/>
  <c r="AS498" i="32"/>
  <c r="AS493" i="32"/>
  <c r="AS528" i="32"/>
  <c r="AS567" i="32"/>
  <c r="AS522" i="32"/>
  <c r="AS512" i="32"/>
  <c r="AS584" i="32"/>
  <c r="AS580" i="32"/>
  <c r="AS508" i="32"/>
  <c r="AS511" i="32"/>
  <c r="AS489" i="32"/>
  <c r="AS496" i="32"/>
  <c r="AS561" i="32"/>
  <c r="AS568" i="32"/>
  <c r="AS560" i="32"/>
  <c r="AS526" i="32"/>
  <c r="AS578" i="32"/>
  <c r="AS524" i="32"/>
  <c r="AS495" i="32"/>
  <c r="AS566" i="32"/>
  <c r="AS552" i="32"/>
  <c r="AS557" i="32"/>
  <c r="AS576" i="32"/>
  <c r="AS510" i="32"/>
  <c r="AS505" i="32"/>
  <c r="AS574" i="32"/>
  <c r="AS490" i="32"/>
  <c r="AS547" i="32"/>
  <c r="AS519" i="32"/>
  <c r="AS518" i="32"/>
  <c r="AS534" i="32"/>
  <c r="AS535" i="32"/>
  <c r="AU722" i="32"/>
  <c r="AU701" i="32"/>
  <c r="AU719" i="32"/>
  <c r="AU715" i="32"/>
  <c r="AU700" i="32"/>
  <c r="AU703" i="32"/>
  <c r="AU713" i="32"/>
  <c r="AU714" i="32"/>
  <c r="AU699" i="32"/>
  <c r="AU718" i="32"/>
  <c r="AU705" i="32"/>
  <c r="AU711" i="32"/>
  <c r="AU707" i="32"/>
  <c r="AU710" i="32"/>
  <c r="AU698" i="32"/>
  <c r="AU708" i="32"/>
  <c r="AU723" i="32"/>
  <c r="AU721" i="32"/>
  <c r="AU709" i="32"/>
  <c r="AS47" i="32"/>
  <c r="AS34" i="32"/>
  <c r="AS43" i="32"/>
  <c r="AS87" i="32"/>
  <c r="AS9" i="32"/>
  <c r="AU301" i="32"/>
  <c r="AU397" i="32"/>
  <c r="AU184" i="32"/>
  <c r="AU166" i="32"/>
  <c r="AU379" i="32"/>
  <c r="AU240" i="32"/>
  <c r="AU333" i="32"/>
  <c r="AU453" i="32"/>
  <c r="AU268" i="32"/>
  <c r="AU370" i="32"/>
  <c r="AU100" i="32"/>
  <c r="AS49" i="32"/>
  <c r="AU503" i="32"/>
  <c r="AU318" i="32"/>
  <c r="AU423" i="32"/>
  <c r="AU341" i="32"/>
  <c r="AU408" i="32"/>
  <c r="AU344" i="32"/>
  <c r="AU544" i="32"/>
  <c r="AU329" i="32"/>
  <c r="AU193" i="32"/>
  <c r="AU348" i="32"/>
  <c r="AU270" i="32"/>
  <c r="AU227" i="32"/>
  <c r="AU374" i="32"/>
  <c r="AU466" i="32"/>
  <c r="AU84" i="32"/>
  <c r="AU120" i="32"/>
  <c r="AU55" i="32"/>
  <c r="AU439" i="32"/>
  <c r="AU200" i="32"/>
  <c r="AU63" i="32"/>
  <c r="AU357" i="32"/>
  <c r="AU183" i="32"/>
  <c r="AU217" i="32"/>
  <c r="AU332" i="32"/>
  <c r="AU255" i="32"/>
  <c r="AU159" i="32"/>
  <c r="AU199" i="32"/>
  <c r="AU203" i="32"/>
  <c r="AU313" i="32"/>
  <c r="AU97" i="32"/>
  <c r="AU128" i="32"/>
  <c r="AU66" i="32"/>
  <c r="AU356" i="32"/>
  <c r="AU445" i="32"/>
  <c r="AU304" i="32"/>
  <c r="AU158" i="32"/>
  <c r="AU334" i="32"/>
  <c r="AU188" i="32"/>
  <c r="AU239" i="32"/>
  <c r="AU312" i="32"/>
  <c r="AS73" i="32"/>
  <c r="AU368" i="32"/>
  <c r="AU157" i="32"/>
  <c r="AU90" i="32"/>
  <c r="AS46" i="32"/>
  <c r="AS14" i="32"/>
  <c r="AS70" i="32"/>
  <c r="AS25" i="32"/>
  <c r="AS78" i="32"/>
  <c r="AS54" i="32"/>
  <c r="AU223" i="32"/>
  <c r="AU299" i="32"/>
  <c r="AU249" i="32"/>
  <c r="AU201" i="32"/>
  <c r="AU253" i="32"/>
  <c r="AU320" i="32"/>
  <c r="AU457" i="32"/>
  <c r="AU324" i="32"/>
  <c r="AU278" i="32"/>
  <c r="AU347" i="32"/>
  <c r="AU413" i="32"/>
  <c r="AU162" i="32"/>
  <c r="AU335" i="32"/>
  <c r="AU428" i="32"/>
  <c r="AU93" i="32"/>
  <c r="AU114" i="32"/>
  <c r="AU224" i="32"/>
  <c r="AU464" i="32"/>
  <c r="AU195" i="32"/>
  <c r="AU532" i="32"/>
  <c r="AU148" i="32"/>
  <c r="AU173" i="32"/>
  <c r="AU263" i="32"/>
  <c r="AU194" i="32"/>
  <c r="AU440" i="32"/>
  <c r="AU391" i="32"/>
  <c r="AU351" i="32"/>
  <c r="AU443" i="32"/>
  <c r="AU401" i="32"/>
  <c r="AU107" i="32"/>
  <c r="AU87" i="32"/>
  <c r="AU281" i="32"/>
  <c r="AU286" i="32"/>
  <c r="AU186" i="32"/>
  <c r="AU326" i="32"/>
  <c r="AU463" i="32"/>
  <c r="AU306" i="32"/>
  <c r="AU151" i="32"/>
  <c r="AU424" i="32"/>
  <c r="AU179" i="32"/>
  <c r="AU470" i="32"/>
  <c r="AU469" i="32"/>
  <c r="AU273" i="32"/>
  <c r="AU202" i="32"/>
  <c r="AU101" i="32"/>
  <c r="AU124" i="32"/>
  <c r="AU465" i="32"/>
  <c r="AU371" i="32"/>
  <c r="AU406" i="32"/>
  <c r="AS27" i="32"/>
  <c r="AS44" i="32"/>
  <c r="AS38" i="32"/>
  <c r="AS17" i="32"/>
  <c r="AU118" i="32"/>
  <c r="AU70" i="32"/>
  <c r="AS40" i="32"/>
  <c r="AU244" i="32"/>
  <c r="AU327" i="32"/>
  <c r="AU218" i="32"/>
  <c r="AU308" i="32"/>
  <c r="AU405" i="32"/>
  <c r="AU450" i="32"/>
  <c r="AU389" i="32"/>
  <c r="AU174" i="32"/>
  <c r="AU319" i="32"/>
  <c r="AU78" i="32"/>
  <c r="AU123" i="32"/>
  <c r="AU54" i="32"/>
  <c r="AS75" i="32"/>
  <c r="AS74" i="32"/>
  <c r="AS80" i="32"/>
  <c r="AS23" i="32"/>
  <c r="AS51" i="32"/>
  <c r="AS15" i="32"/>
  <c r="AU325" i="32"/>
  <c r="AU169" i="32"/>
  <c r="AU147" i="32"/>
  <c r="AU289" i="32"/>
  <c r="AU474" i="32"/>
  <c r="AU402" i="32"/>
  <c r="AU539" i="32"/>
  <c r="AU480" i="32"/>
  <c r="AU212" i="32"/>
  <c r="AU419" i="32"/>
  <c r="AU108" i="32"/>
  <c r="AU271" i="32"/>
  <c r="AU479" i="32"/>
  <c r="AU395" i="32"/>
  <c r="AU472" i="32"/>
  <c r="AU458" i="32"/>
  <c r="AU407" i="32"/>
  <c r="AU422" i="32"/>
  <c r="AU481" i="32"/>
  <c r="AU398" i="32"/>
  <c r="AU426" i="32"/>
  <c r="AU538" i="32"/>
  <c r="AU455" i="32"/>
  <c r="AU393" i="32"/>
  <c r="AU297" i="32"/>
  <c r="AU95" i="32"/>
  <c r="AU131" i="32"/>
  <c r="AU142" i="32"/>
  <c r="AU499" i="32"/>
  <c r="AU340" i="32"/>
  <c r="AU550" i="32"/>
  <c r="AU486" i="32"/>
  <c r="AU258" i="32"/>
  <c r="AU248" i="32"/>
  <c r="AU345" i="32"/>
  <c r="AU238" i="32"/>
  <c r="AU208" i="32"/>
  <c r="AU296" i="32"/>
  <c r="AU145" i="32"/>
  <c r="AU352" i="32"/>
  <c r="AU451" i="32"/>
  <c r="AU337" i="32"/>
  <c r="AU102" i="32"/>
  <c r="AU134" i="32"/>
  <c r="AU531" i="32"/>
  <c r="AU425" i="32"/>
  <c r="AU540" i="32"/>
  <c r="AU373" i="32"/>
  <c r="AU579" i="32"/>
  <c r="AU376" i="32"/>
  <c r="AU276" i="32"/>
  <c r="AU291" i="32"/>
  <c r="AU141" i="32"/>
  <c r="AU382" i="32"/>
  <c r="AU558" i="32"/>
  <c r="AU411" i="32"/>
  <c r="AS6" i="32"/>
  <c r="AS71" i="32"/>
  <c r="AU171" i="32"/>
  <c r="AU323" i="32"/>
  <c r="AU447" i="32"/>
  <c r="AU342" i="32"/>
  <c r="AU75" i="32"/>
  <c r="AU343" i="32"/>
  <c r="AU541" i="32"/>
  <c r="AU394" i="32"/>
  <c r="AU554" i="32"/>
  <c r="AU74" i="32"/>
  <c r="AU197" i="32"/>
  <c r="AU154" i="32"/>
  <c r="AU448" i="32"/>
  <c r="AS32" i="32"/>
  <c r="AU80" i="32"/>
  <c r="AU119" i="32"/>
  <c r="AU190" i="32"/>
  <c r="AU570" i="32"/>
  <c r="AU242" i="32"/>
  <c r="AU125" i="32"/>
  <c r="AU290" i="32"/>
  <c r="AU412" i="32"/>
  <c r="AU346" i="32"/>
  <c r="AU275" i="32"/>
  <c r="AU294" i="32"/>
  <c r="AU216" i="32"/>
  <c r="AU241" i="32"/>
  <c r="AU583" i="32"/>
  <c r="AU484" i="32"/>
  <c r="AU161" i="32"/>
  <c r="AU91" i="32"/>
  <c r="AU110" i="32"/>
  <c r="AU51" i="32"/>
  <c r="AU577" i="32"/>
  <c r="AU355" i="32"/>
  <c r="AU475" i="32"/>
  <c r="AU375" i="32"/>
  <c r="AU459" i="32"/>
  <c r="AU377" i="32"/>
  <c r="AU274" i="32"/>
  <c r="AU219" i="32"/>
  <c r="AU310" i="32"/>
  <c r="AS8" i="32"/>
  <c r="AU160" i="32"/>
  <c r="AU259" i="32"/>
  <c r="AU354" i="32"/>
  <c r="AU105" i="32"/>
  <c r="AU135" i="32"/>
  <c r="AU230" i="32"/>
  <c r="AU500" i="32"/>
  <c r="AU436" i="32"/>
  <c r="AS10" i="32"/>
  <c r="AS13" i="32"/>
  <c r="AU81" i="32"/>
  <c r="AS64" i="32"/>
  <c r="AS28" i="32"/>
  <c r="AS5" i="32"/>
  <c r="AS67" i="32"/>
  <c r="AS72" i="32"/>
  <c r="AS69" i="32"/>
  <c r="AS48" i="32"/>
  <c r="AU94" i="32"/>
  <c r="AU132" i="32"/>
  <c r="AU265" i="32"/>
  <c r="AU287" i="32"/>
  <c r="AU487" i="32"/>
  <c r="AU328" i="32"/>
  <c r="AU421" i="32"/>
  <c r="AU476" i="32"/>
  <c r="AU437" i="32"/>
  <c r="AU378" i="32"/>
  <c r="AU209" i="32"/>
  <c r="AU181" i="32"/>
  <c r="AU71" i="32"/>
  <c r="AU478" i="32"/>
  <c r="AU300" i="32"/>
  <c r="AU96" i="32"/>
  <c r="AU130" i="32"/>
  <c r="AS76" i="32"/>
  <c r="AS41" i="32"/>
  <c r="AU65" i="32"/>
  <c r="AS79" i="32"/>
  <c r="AS45" i="32"/>
  <c r="AS31" i="32"/>
  <c r="AU468" i="32"/>
  <c r="AU336" i="32"/>
  <c r="AU517" i="32"/>
  <c r="AU384" i="32"/>
  <c r="AU396" i="32"/>
  <c r="AU205" i="32"/>
  <c r="AU182" i="32"/>
  <c r="AU314" i="32"/>
  <c r="AS81" i="32"/>
  <c r="AU133" i="32"/>
  <c r="AU64" i="32"/>
  <c r="AU536" i="32"/>
  <c r="AU146" i="32"/>
  <c r="AU572" i="32"/>
  <c r="AU473" i="32"/>
  <c r="AU231" i="32"/>
  <c r="AU555" i="32"/>
  <c r="AU477" i="32"/>
  <c r="AU67" i="32"/>
  <c r="AU330" i="32"/>
  <c r="AU187" i="32"/>
  <c r="AU72" i="32"/>
  <c r="AU321" i="32"/>
  <c r="AU104" i="32"/>
  <c r="AU136" i="32"/>
  <c r="AU261" i="32"/>
  <c r="AU69" i="32"/>
  <c r="AU410" i="32"/>
  <c r="AS24" i="32"/>
  <c r="AU109" i="32"/>
  <c r="AU360" i="32"/>
  <c r="AU390" i="32"/>
  <c r="AU204" i="32"/>
  <c r="AU364" i="32"/>
  <c r="AU438" i="32"/>
  <c r="AU365" i="32"/>
  <c r="AU262" i="32"/>
  <c r="AU442" i="32"/>
  <c r="AU177" i="32"/>
  <c r="AU456" i="32"/>
  <c r="AU111" i="32"/>
  <c r="AU234" i="32"/>
  <c r="AU530" i="32"/>
  <c r="AU280" i="32"/>
  <c r="AU502" i="32"/>
  <c r="AU149" i="32"/>
  <c r="AU446" i="32"/>
  <c r="AU292" i="32"/>
  <c r="AU509" i="32"/>
  <c r="AU385" i="32"/>
  <c r="AU404" i="32"/>
  <c r="AU168" i="32"/>
  <c r="AU569" i="32"/>
  <c r="AU215" i="32"/>
  <c r="AU284" i="32"/>
  <c r="AS86" i="32"/>
  <c r="AU431" i="32"/>
  <c r="AU460" i="32"/>
  <c r="AU513" i="32"/>
  <c r="AU400" i="32"/>
  <c r="AU461" i="32"/>
  <c r="AU485" i="32"/>
  <c r="AU415" i="32"/>
  <c r="AU76" i="32"/>
  <c r="AU210" i="32"/>
  <c r="AU350" i="32"/>
  <c r="AU206" i="32"/>
  <c r="AU164" i="32"/>
  <c r="AU316" i="32"/>
  <c r="AU98" i="32"/>
  <c r="AU137" i="32"/>
  <c r="AU178" i="32"/>
  <c r="AU315" i="32"/>
  <c r="AS65" i="32"/>
  <c r="AU358" i="32"/>
  <c r="AU235" i="32"/>
  <c r="AU359" i="32"/>
  <c r="AU430" i="32"/>
  <c r="AU418" i="32"/>
  <c r="AU482" i="32"/>
  <c r="AU363" i="32"/>
  <c r="AU254" i="32"/>
  <c r="AU228" i="32"/>
  <c r="AU153" i="32"/>
  <c r="AU582" i="32"/>
  <c r="AU198" i="32"/>
  <c r="AU79" i="32"/>
  <c r="AU127" i="32"/>
  <c r="AU269" i="32"/>
  <c r="AU523" i="32"/>
  <c r="AU514" i="32"/>
  <c r="AU527" i="32"/>
  <c r="AU435" i="32"/>
  <c r="AU551" i="32"/>
  <c r="AU504" i="32"/>
  <c r="AU282" i="32"/>
  <c r="AU256" i="32"/>
  <c r="AU380" i="32"/>
  <c r="AU293" i="32"/>
  <c r="AU279" i="32"/>
  <c r="AU298" i="32"/>
  <c r="AU250" i="32"/>
  <c r="AU417" i="32"/>
  <c r="AU113" i="32"/>
  <c r="AU213" i="32"/>
  <c r="AU501" i="32"/>
  <c r="AS60" i="32"/>
  <c r="AS52" i="32"/>
  <c r="AS36" i="32"/>
  <c r="AS37" i="32"/>
  <c r="AS68" i="32"/>
  <c r="AS30" i="32"/>
  <c r="AS82" i="32"/>
  <c r="AS35" i="32"/>
  <c r="AS20" i="32"/>
  <c r="AS22" i="32"/>
  <c r="AU103" i="32"/>
  <c r="AU140" i="32"/>
  <c r="AU180" i="32"/>
  <c r="AU372" i="32"/>
  <c r="AU414" i="32"/>
  <c r="AU403" i="32"/>
  <c r="AU553" i="32"/>
  <c r="AU525" i="32"/>
  <c r="AU211" i="32"/>
  <c r="AU307" i="32"/>
  <c r="AU467" i="32"/>
  <c r="AU381" i="32"/>
  <c r="AS16" i="32"/>
  <c r="AU277" i="32"/>
  <c r="AU369" i="32"/>
  <c r="AU117" i="32"/>
  <c r="AU86" i="32"/>
  <c r="AU562" i="32"/>
  <c r="AS19" i="32"/>
  <c r="AS33" i="32"/>
  <c r="AS77" i="32"/>
  <c r="AS88" i="32"/>
  <c r="AS62" i="32"/>
  <c r="AS18" i="32"/>
  <c r="AS21" i="32"/>
  <c r="AS39" i="32"/>
  <c r="AS83" i="32"/>
  <c r="AU170" i="32"/>
  <c r="AU409" i="32"/>
  <c r="AU60" i="32"/>
  <c r="AU454" i="32"/>
  <c r="AU165" i="32"/>
  <c r="AU236" i="32"/>
  <c r="AU309" i="32"/>
  <c r="AU52" i="32"/>
  <c r="AU392" i="32"/>
  <c r="AU283" i="32"/>
  <c r="AU92" i="32"/>
  <c r="AU138" i="32"/>
  <c r="AU243" i="32"/>
  <c r="AU220" i="32"/>
  <c r="AU317" i="32"/>
  <c r="AU192" i="32"/>
  <c r="AU222" i="32"/>
  <c r="AU150" i="32"/>
  <c r="AU305" i="32"/>
  <c r="AU237" i="32"/>
  <c r="AU189" i="32"/>
  <c r="AU232" i="32"/>
  <c r="AU349" i="32"/>
  <c r="AU196" i="32"/>
  <c r="AU264" i="32"/>
  <c r="AU452" i="32"/>
  <c r="AU115" i="32"/>
  <c r="AU122" i="32"/>
  <c r="AU257" i="32"/>
  <c r="AU491" i="32"/>
  <c r="AU251" i="32"/>
  <c r="AU288" i="32"/>
  <c r="AU556" i="32"/>
  <c r="AU441" i="32"/>
  <c r="AU214" i="32"/>
  <c r="AU432" i="32"/>
  <c r="AU420" i="32"/>
  <c r="AU68" i="32"/>
  <c r="AU246" i="32"/>
  <c r="AU207" i="32"/>
  <c r="AU82" i="32"/>
  <c r="AU129" i="32"/>
  <c r="AU144" i="32"/>
  <c r="AU226" i="32"/>
  <c r="AU172" i="32"/>
  <c r="AU233" i="32"/>
  <c r="AU247" i="32"/>
  <c r="AU361" i="32"/>
  <c r="AU545" i="32"/>
  <c r="AU462" i="32"/>
  <c r="AU155" i="32"/>
  <c r="AU285" i="32"/>
  <c r="AU191" i="32"/>
  <c r="AU353" i="32"/>
  <c r="AS50" i="32"/>
  <c r="AS29" i="32"/>
  <c r="AS85" i="32"/>
  <c r="AS61" i="32"/>
  <c r="AU167" i="32"/>
  <c r="AU516" i="32"/>
  <c r="AU229" i="32"/>
  <c r="AU185" i="32"/>
  <c r="AU322" i="32"/>
  <c r="AU338" i="32"/>
  <c r="AU267" i="32"/>
  <c r="AU266" i="32"/>
  <c r="AS84" i="32"/>
  <c r="AS55" i="32"/>
  <c r="AS89" i="32"/>
  <c r="AU89" i="32" s="1"/>
  <c r="AU427" i="32"/>
  <c r="AU152" i="32"/>
  <c r="AU112" i="32"/>
  <c r="AU434" i="32"/>
  <c r="AU106" i="32"/>
  <c r="AU429" i="32"/>
  <c r="AU573" i="32"/>
  <c r="AU520" i="32"/>
  <c r="AU62" i="32"/>
  <c r="AU121" i="32"/>
  <c r="AU302" i="32"/>
  <c r="AU416" i="32"/>
  <c r="AU471" i="32"/>
  <c r="AU77" i="32"/>
  <c r="AU383" i="32"/>
  <c r="AU139" i="32"/>
  <c r="AU449" i="32"/>
  <c r="AU386" i="32"/>
  <c r="AS4" i="32"/>
  <c r="AU156" i="32"/>
  <c r="AU488" i="32"/>
  <c r="AU388" i="32"/>
  <c r="AU331" i="32"/>
  <c r="AU533" i="32"/>
  <c r="AU163" i="32"/>
  <c r="AU367" i="32"/>
  <c r="AS63" i="32"/>
  <c r="AU260" i="32"/>
  <c r="AU61" i="32"/>
  <c r="AU176" i="32"/>
  <c r="AU175" i="32"/>
  <c r="AU399" i="32"/>
  <c r="AU444" i="32"/>
  <c r="AU83" i="32"/>
  <c r="AU116" i="32"/>
  <c r="AU272" i="32"/>
  <c r="AU537" i="32"/>
  <c r="AU529" i="32"/>
  <c r="AU295" i="32"/>
  <c r="AU85" i="32"/>
  <c r="AU88" i="32"/>
  <c r="AU339" i="32"/>
  <c r="AU225" i="32"/>
  <c r="AU99" i="32"/>
  <c r="AU245" i="32"/>
  <c r="AU362" i="32"/>
  <c r="AU143" i="32"/>
  <c r="AS26" i="32"/>
  <c r="AS7" i="32"/>
  <c r="AS12" i="32"/>
  <c r="AS66" i="32"/>
  <c r="AU73" i="32"/>
  <c r="AU303" i="32"/>
  <c r="AU311" i="32"/>
  <c r="AU387" i="32"/>
  <c r="AU433" i="32"/>
  <c r="AU483" i="32"/>
  <c r="AU366" i="32"/>
  <c r="AU694" i="32"/>
  <c r="AU221" i="32"/>
  <c r="AU252" i="32"/>
  <c r="AU126" i="32"/>
  <c r="AU575" i="32"/>
  <c r="AU571" i="32"/>
  <c r="AU489" i="32"/>
  <c r="AU549" i="32"/>
  <c r="AU566" i="32"/>
  <c r="AU581" i="32"/>
  <c r="AU563" i="32"/>
  <c r="AU564" i="32"/>
  <c r="AU493" i="32"/>
  <c r="AU574" i="32"/>
  <c r="AU542" i="32"/>
  <c r="AU511" i="32"/>
  <c r="AU548" i="32"/>
  <c r="AU567" i="32"/>
  <c r="AU496" i="32"/>
  <c r="AU494" i="32"/>
  <c r="AU552" i="32"/>
  <c r="AU522" i="32"/>
  <c r="AU534" i="32"/>
  <c r="AU507" i="32"/>
  <c r="AU490" i="32"/>
  <c r="AU515" i="32"/>
  <c r="AU560" i="32"/>
  <c r="AU557" i="32"/>
  <c r="AU528" i="32"/>
  <c r="AU546" i="32"/>
  <c r="AU526" i="32"/>
  <c r="AU547" i="32"/>
  <c r="AU512" i="32"/>
  <c r="AU561" i="32"/>
  <c r="AU521" i="32"/>
  <c r="AU543" i="32"/>
  <c r="AU584" i="32"/>
  <c r="AU576" i="32"/>
  <c r="AU578" i="32"/>
  <c r="AU505" i="32"/>
  <c r="AU568" i="32"/>
  <c r="AU492" i="32"/>
  <c r="AU565" i="32"/>
  <c r="AS11" i="32"/>
  <c r="AU580" i="32"/>
  <c r="AU498" i="32"/>
  <c r="AU559" i="32"/>
  <c r="AU510" i="32"/>
  <c r="AU508" i="32"/>
  <c r="AU535" i="32"/>
  <c r="AU524" i="32"/>
  <c r="AU518" i="32"/>
  <c r="AU497" i="32"/>
  <c r="AU495" i="32"/>
  <c r="AU506" i="32"/>
  <c r="AU519" i="32"/>
  <c r="AS56" i="32"/>
  <c r="AU56" i="32"/>
  <c r="AS53" i="32"/>
  <c r="AU53" i="32"/>
  <c r="AU58" i="32"/>
  <c r="AS58" i="32"/>
  <c r="AS59" i="32"/>
  <c r="AS57" i="32"/>
  <c r="AU57" i="32"/>
  <c r="AU729" i="32" l="1"/>
  <c r="D27" i="15" s="1"/>
</calcChain>
</file>

<file path=xl/sharedStrings.xml><?xml version="1.0" encoding="utf-8"?>
<sst xmlns="http://schemas.openxmlformats.org/spreadsheetml/2006/main" count="19156" uniqueCount="915">
  <si>
    <t>a</t>
  </si>
  <si>
    <t>q</t>
  </si>
  <si>
    <t>S</t>
  </si>
  <si>
    <t>2V</t>
  </si>
  <si>
    <t>a1</t>
  </si>
  <si>
    <t>a2</t>
  </si>
  <si>
    <t>p</t>
  </si>
  <si>
    <t>Joel</t>
  </si>
  <si>
    <t>x</t>
  </si>
  <si>
    <t>y</t>
  </si>
  <si>
    <t>z</t>
  </si>
  <si>
    <t>A</t>
  </si>
  <si>
    <t>dr</t>
  </si>
  <si>
    <t>ds</t>
  </si>
  <si>
    <t>dt</t>
  </si>
  <si>
    <t>du</t>
  </si>
  <si>
    <t>dv</t>
  </si>
  <si>
    <t>dw</t>
  </si>
  <si>
    <t>Beta</t>
  </si>
  <si>
    <t>AB</t>
  </si>
  <si>
    <t>OB</t>
  </si>
  <si>
    <t>Es</t>
  </si>
  <si>
    <t>ON</t>
  </si>
  <si>
    <t>OA1</t>
  </si>
  <si>
    <t>OA2</t>
  </si>
  <si>
    <t>E-W</t>
  </si>
  <si>
    <t>Average</t>
  </si>
  <si>
    <t>need to normalize</t>
  </si>
  <si>
    <t>normalized</t>
  </si>
  <si>
    <t>AB norm</t>
  </si>
  <si>
    <t>OB norm</t>
  </si>
  <si>
    <t>input color</t>
  </si>
  <si>
    <t>sum of squares (residual)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</si>
  <si>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</si>
  <si>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</si>
  <si>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</si>
  <si>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</si>
  <si>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</si>
  <si>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</si>
  <si>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</si>
  <si>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</si>
  <si>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</si>
  <si>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X</t>
  </si>
  <si>
    <t>Y</t>
  </si>
  <si>
    <t>Z</t>
  </si>
  <si>
    <t>Normalized Cartesian Coordinates</t>
  </si>
  <si>
    <t>Converged?</t>
  </si>
  <si>
    <t>Normalized</t>
  </si>
  <si>
    <t>Upper hemisphere</t>
  </si>
  <si>
    <t>Cart</t>
  </si>
  <si>
    <t>Cartesian upper</t>
  </si>
  <si>
    <t>Rotation matrix</t>
  </si>
  <si>
    <t>beta acute</t>
  </si>
  <si>
    <t>Rotated</t>
  </si>
  <si>
    <t>check (should be 90˚)</t>
  </si>
  <si>
    <t>Es obs pre IF</t>
  </si>
  <si>
    <t>S(0)</t>
  </si>
  <si>
    <t>S(180)</t>
  </si>
  <si>
    <t>convergence</t>
  </si>
  <si>
    <t>Iteration 0</t>
  </si>
  <si>
    <t>Iteration 1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</si>
  <si>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</si>
  <si>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</si>
  <si>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</si>
  <si>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</si>
  <si>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</si>
  <si>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</si>
  <si>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</si>
  <si>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</si>
  <si>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</si>
  <si>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</si>
  <si>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</si>
  <si>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</si>
  <si>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</si>
  <si>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</si>
  <si>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Iteration 16</t>
  </si>
  <si>
    <t>Iteration</t>
  </si>
  <si>
    <t>Residual</t>
  </si>
  <si>
    <t>-</t>
  </si>
  <si>
    <t>+</t>
  </si>
  <si>
    <t>calculated extinction curve</t>
  </si>
  <si>
    <t>calc</t>
  </si>
  <si>
    <t>c</t>
  </si>
  <si>
    <t>=</t>
  </si>
  <si>
    <t>calc choice 1</t>
  </si>
  <si>
    <t>compliment (choice 2)</t>
  </si>
  <si>
    <t>1st difference</t>
  </si>
  <si>
    <t>(r*cos(45)+s*sin(45)*cos(x)+t*sin(45)*sin(x))*(u*cos(45)+v*sin(45)*cos(x)+w*sin(45)*sin(x))-(r*cos(135)+s*sin(135)*cos(x)+t*sin(135)*sin(x))*(u*cos(135)+v*sin(135)*cos(x)+w*sin(135)*sin(x))</t>
  </si>
  <si>
    <t xml:space="preserve"> cos(x) ((sin(45) cos(45) - sin(135) cos(135)) (r w + t u) - 2 (sin^2(45) - sin^2(135)) sin(x) (s v - t w)) + sin(x) (-(sin(45) cos(45) - sin(135) cos(135)) (r v + s u) - (sin^2(45) - sin^2(135)) sin(x) (s w + t v)) + (sin^2(45) - sin^2(135)) cos^2(x) (s w + t v)</t>
  </si>
  <si>
    <t>r</t>
  </si>
  <si>
    <t>s</t>
  </si>
  <si>
    <t>t</t>
  </si>
  <si>
    <t>u</t>
  </si>
  <si>
    <t>v</t>
  </si>
  <si>
    <t>w</t>
  </si>
  <si>
    <t>dx</t>
  </si>
  <si>
    <t>crossover point guess</t>
  </si>
  <si>
    <t>Xn-</t>
  </si>
  <si>
    <t>Xn+</t>
  </si>
  <si>
    <t>crossover point solution</t>
  </si>
  <si>
    <t>initial guess</t>
  </si>
  <si>
    <t>possible crossover point</t>
  </si>
  <si>
    <t>crossover point</t>
  </si>
  <si>
    <t>final constraint</t>
  </si>
  <si>
    <t>CCW</t>
  </si>
  <si>
    <t>optic sign +/- ?</t>
  </si>
  <si>
    <t>IF</t>
  </si>
  <si>
    <t>if x</t>
  </si>
  <si>
    <t>if z</t>
  </si>
  <si>
    <t>c x X</t>
  </si>
  <si>
    <t>c x Y</t>
  </si>
  <si>
    <t>c x Z</t>
  </si>
  <si>
    <t>upper hemisphere</t>
  </si>
  <si>
    <t>1 /\ 2</t>
  </si>
  <si>
    <t>1 /\ 3</t>
  </si>
  <si>
    <t>2 /\ 3</t>
  </si>
  <si>
    <t>b =</t>
  </si>
  <si>
    <t>b = X</t>
  </si>
  <si>
    <t>b = Y</t>
  </si>
  <si>
    <t>b = Z</t>
  </si>
  <si>
    <t>angle difference</t>
  </si>
  <si>
    <t>optical</t>
  </si>
  <si>
    <t>IFor</t>
  </si>
  <si>
    <t>0-90</t>
  </si>
  <si>
    <t>90-180</t>
  </si>
  <si>
    <t>180-270</t>
  </si>
  <si>
    <t>270-360</t>
  </si>
  <si>
    <t>Calc Es raw</t>
  </si>
  <si>
    <t>Ms obs</t>
  </si>
  <si>
    <t>Es obs 0 to 90</t>
  </si>
  <si>
    <t>IF CCW</t>
  </si>
  <si>
    <t xml:space="preserve">pseudocrossover </t>
  </si>
  <si>
    <t>calc compliment</t>
  </si>
  <si>
    <t>Real Space Plot</t>
  </si>
  <si>
    <t>this one</t>
  </si>
  <si>
    <t>Cross product a</t>
  </si>
  <si>
    <t>PDF Instruction:</t>
  </si>
  <si>
    <t>Video Instruction:</t>
  </si>
  <si>
    <t>Original citation:</t>
  </si>
  <si>
    <t>This version citation:</t>
  </si>
  <si>
    <t>Steven, C.J., and Gunter M.E. (2017)  EXCELIBR: An Excel Spreadsheet for Solving the Optical Orientation of Uniaxial and Biaxial Crystals. The Microscope 65 (4), 147-152.</t>
  </si>
  <si>
    <t>http://www.minsocam.org/msa/Monographs/</t>
  </si>
  <si>
    <t>`</t>
  </si>
  <si>
    <t>https://www.youtube.com/watch?v=FyerrIniIoM&amp;list=PLZLy0paB5b0sF4uQ-BcKCCxMilZh6MBD4&amp;index=3&amp;t=338s</t>
  </si>
  <si>
    <t>https://www.youtube.com/watch?v=zxZBWpS-VNI&amp;list=PLZLy0paB5b0sF4uQ-BcKCCxMilZh6MBD4&amp;index=3</t>
  </si>
  <si>
    <t>in tilt</t>
  </si>
  <si>
    <t>in rotate</t>
  </si>
  <si>
    <t>out rotate</t>
  </si>
  <si>
    <t>+45</t>
  </si>
  <si>
    <t>tilt axis</t>
  </si>
  <si>
    <t>-45</t>
  </si>
  <si>
    <t>ends here</t>
  </si>
  <si>
    <t>Inner tilt CCW or CW?</t>
  </si>
  <si>
    <t>Outer rotate CCW or CW?</t>
  </si>
  <si>
    <t>HKL norm</t>
  </si>
  <si>
    <t>label</t>
  </si>
  <si>
    <t>vector</t>
  </si>
  <si>
    <t>b</t>
  </si>
  <si>
    <t>extinction positions</t>
  </si>
  <si>
    <t>discrepancy (˚)</t>
  </si>
  <si>
    <t>new x</t>
  </si>
  <si>
    <t>Joel response</t>
  </si>
  <si>
    <t>[010]</t>
  </si>
  <si>
    <t>Mineral group</t>
  </si>
  <si>
    <t>mineral series</t>
  </si>
  <si>
    <t>mineral species</t>
  </si>
  <si>
    <t>min alpha</t>
  </si>
  <si>
    <t>max alpha</t>
  </si>
  <si>
    <t>min beta</t>
  </si>
  <si>
    <t>max beta</t>
  </si>
  <si>
    <t>min gamma</t>
  </si>
  <si>
    <t>max gamma</t>
  </si>
  <si>
    <t>Random RI min</t>
  </si>
  <si>
    <t>Random RI max</t>
  </si>
  <si>
    <t>Rand Bire min</t>
  </si>
  <si>
    <t>Rand Bire max</t>
  </si>
  <si>
    <t>2V min</t>
  </si>
  <si>
    <t>2V max</t>
  </si>
  <si>
    <t>optic sign</t>
  </si>
  <si>
    <t>mol fraction</t>
  </si>
  <si>
    <t>plane 1 name</t>
  </si>
  <si>
    <t>plane 1 type</t>
  </si>
  <si>
    <t>plane1 X1</t>
  </si>
  <si>
    <t>plane1 Y1</t>
  </si>
  <si>
    <t>plane1 Z1</t>
  </si>
  <si>
    <t>plane1 theta1</t>
  </si>
  <si>
    <t>plane1 theta2</t>
  </si>
  <si>
    <t>plane 2 name</t>
  </si>
  <si>
    <t>plane 2 type</t>
  </si>
  <si>
    <t>plane2 X1</t>
  </si>
  <si>
    <t>plane2 Y1</t>
  </si>
  <si>
    <t>plane2 Z1</t>
  </si>
  <si>
    <t>plane2 theta1</t>
  </si>
  <si>
    <t>plane2 theta2</t>
  </si>
  <si>
    <t>Mineral abundance percentile</t>
  </si>
  <si>
    <t>Indicatrix</t>
  </si>
  <si>
    <t>Reference</t>
  </si>
  <si>
    <t>alpha</t>
  </si>
  <si>
    <t>beta</t>
  </si>
  <si>
    <t>gamma</t>
  </si>
  <si>
    <t>Random RI</t>
  </si>
  <si>
    <t>Bire</t>
  </si>
  <si>
    <t>plane1</t>
  </si>
  <si>
    <t>plane 2</t>
  </si>
  <si>
    <t>possible mineral?</t>
  </si>
  <si>
    <t>score</t>
  </si>
  <si>
    <t>azimuth</t>
  </si>
  <si>
    <t>phi</t>
  </si>
  <si>
    <t>plot x</t>
  </si>
  <si>
    <t>plot y</t>
  </si>
  <si>
    <t>Crystal:</t>
  </si>
  <si>
    <t>Random Bire</t>
  </si>
  <si>
    <t>Optic sign</t>
  </si>
  <si>
    <t>plane1 x</t>
  </si>
  <si>
    <t>plane1 y</t>
  </si>
  <si>
    <t>plane1 z</t>
  </si>
  <si>
    <t>plane2 x</t>
  </si>
  <si>
    <t>plane2 y</t>
  </si>
  <si>
    <t>plane2 z</t>
  </si>
  <si>
    <t>orientation %error threshold</t>
  </si>
  <si>
    <t xml:space="preserve"> 5 Right handed</t>
  </si>
  <si>
    <t>plane 1</t>
  </si>
  <si>
    <t>amphibole</t>
  </si>
  <si>
    <t>tremolite-ferroactinolite</t>
  </si>
  <si>
    <t>tremolite</t>
  </si>
  <si>
    <t>[1-10]</t>
  </si>
  <si>
    <t>cleavage</t>
  </si>
  <si>
    <t>Biaxial</t>
  </si>
  <si>
    <t>Tröger, WE, &amp; Bambauer, HU (1979). Optical determination of rock-forming minerals, Part I.</t>
  </si>
  <si>
    <t>ferroactinolite</t>
  </si>
  <si>
    <t>[110]</t>
  </si>
  <si>
    <t>orientation</t>
  </si>
  <si>
    <t>orientation1</t>
  </si>
  <si>
    <t>orientation2</t>
  </si>
  <si>
    <t>norm</t>
  </si>
  <si>
    <t>n %error threshold</t>
  </si>
  <si>
    <t>zeolite</t>
  </si>
  <si>
    <t>scolecite</t>
  </si>
  <si>
    <t>serpentine</t>
  </si>
  <si>
    <t>antigorite</t>
  </si>
  <si>
    <t>[001]</t>
  </si>
  <si>
    <t>uniaxial pleochroism</t>
  </si>
  <si>
    <t>Spindle axis</t>
  </si>
  <si>
    <t>Bire %error threshold</t>
  </si>
  <si>
    <t>anthophyllite-ferroanthophyllite</t>
  </si>
  <si>
    <t>anthophyllite</t>
  </si>
  <si>
    <t>-/+</t>
  </si>
  <si>
    <t>theta x</t>
  </si>
  <si>
    <t>theta y</t>
  </si>
  <si>
    <t>theta z</t>
  </si>
  <si>
    <t>gedrite-ferrogedrite</t>
  </si>
  <si>
    <t>gedrite</t>
  </si>
  <si>
    <t>RI</t>
  </si>
  <si>
    <t>in basis</t>
  </si>
  <si>
    <t>cummingtonite-grunerite</t>
  </si>
  <si>
    <t>cummingtonite</t>
  </si>
  <si>
    <t>pyroxene</t>
  </si>
  <si>
    <t>enstatite-hypersthene</t>
  </si>
  <si>
    <t>enstatite</t>
  </si>
  <si>
    <t>[100]</t>
  </si>
  <si>
    <t>augite-ferroaugite</t>
  </si>
  <si>
    <t>augite</t>
  </si>
  <si>
    <t>aegirine-augite</t>
  </si>
  <si>
    <t>aegirine</t>
  </si>
  <si>
    <t>(-110)</t>
  </si>
  <si>
    <t>kyanite</t>
  </si>
  <si>
    <t>(100)</t>
  </si>
  <si>
    <t>(010)</t>
  </si>
  <si>
    <t>needs to be right handed</t>
  </si>
  <si>
    <t>andalusite</t>
  </si>
  <si>
    <t>sillimanite</t>
  </si>
  <si>
    <t>biotite</t>
  </si>
  <si>
    <t>phlogopite</t>
  </si>
  <si>
    <t>bire1</t>
  </si>
  <si>
    <t>chlorite</t>
  </si>
  <si>
    <t>clinochlore</t>
  </si>
  <si>
    <t>right</t>
  </si>
  <si>
    <t>muscovite</t>
  </si>
  <si>
    <t>sanidine</t>
  </si>
  <si>
    <t>orthoclase</t>
  </si>
  <si>
    <t>microcline</t>
  </si>
  <si>
    <t>talc</t>
  </si>
  <si>
    <t>epidote</t>
  </si>
  <si>
    <t>epidote-clinozoisite</t>
  </si>
  <si>
    <t>zoisite</t>
  </si>
  <si>
    <t>sapphirine</t>
  </si>
  <si>
    <t>bire2</t>
  </si>
  <si>
    <t>topaz</t>
  </si>
  <si>
    <t>staurolite</t>
  </si>
  <si>
    <t>wollastonite</t>
  </si>
  <si>
    <t>pumpellyite</t>
  </si>
  <si>
    <t>prehnite</t>
  </si>
  <si>
    <t>lawsonite</t>
  </si>
  <si>
    <t>cordierite</t>
  </si>
  <si>
    <t>none</t>
  </si>
  <si>
    <t>titanite</t>
  </si>
  <si>
    <t>annite</t>
  </si>
  <si>
    <t>dumortierite</t>
  </si>
  <si>
    <t>pyrophyllite</t>
  </si>
  <si>
    <t>chloritoid</t>
  </si>
  <si>
    <t>natrolite</t>
  </si>
  <si>
    <t>mesolite</t>
  </si>
  <si>
    <t>stilbite</t>
  </si>
  <si>
    <t>heulandite</t>
  </si>
  <si>
    <t>thomsonite</t>
  </si>
  <si>
    <t>laumontite</t>
  </si>
  <si>
    <t>feldspar</t>
  </si>
  <si>
    <t>plagioclase</t>
  </si>
  <si>
    <t>albite An0 (plutonic)</t>
  </si>
  <si>
    <t>twin</t>
  </si>
  <si>
    <t>Burri, C. (1967). Die optische Orientierung der Plagioklase: Unterlagen und Diagramme zur Plagioklasbestimmung nach der Drehtischmethode (Vol. 8). Birkhäuser.</t>
  </si>
  <si>
    <t>albite An1.25 (plutonic)</t>
  </si>
  <si>
    <t>albite An2.5 (plutonic)</t>
  </si>
  <si>
    <t>albite An3.75 (plutonic)</t>
  </si>
  <si>
    <t>albite An4.375 (plutonic)</t>
  </si>
  <si>
    <t>albite An5 (plutonic)</t>
  </si>
  <si>
    <t>albite An6.25 (plutonic)</t>
  </si>
  <si>
    <t>albite An7.5 (plutonic)</t>
  </si>
  <si>
    <t>albite An8.125 (plutonic)</t>
  </si>
  <si>
    <t>albite An8.75 (plutonic)</t>
  </si>
  <si>
    <t>albite An10 (plutonic)</t>
  </si>
  <si>
    <t>oligoclase An11.25 (plutonic)</t>
  </si>
  <si>
    <t>oligoclase An12.5 (plutonic)</t>
  </si>
  <si>
    <t>oligoclase An13.75 (plutonic)</t>
  </si>
  <si>
    <t>oligoclase An15 (plutonic)</t>
  </si>
  <si>
    <t>oligoclase An16.25 (plutonic)</t>
  </si>
  <si>
    <t>oligoclase An17.5 (plutonic)</t>
  </si>
  <si>
    <t>oligoclase An18.75 (plutonic)</t>
  </si>
  <si>
    <t>oligoclase An20 (plutonic)</t>
  </si>
  <si>
    <t>oligoclase An21.25 (plutonic)</t>
  </si>
  <si>
    <t>oligoclase An22.5 (plutonic)</t>
  </si>
  <si>
    <t>oligoclase An23.75 (plutonic)</t>
  </si>
  <si>
    <t>oligoclase An25 (plutonic)</t>
  </si>
  <si>
    <t>oligoclase An26.25 (plutonic)</t>
  </si>
  <si>
    <t>oligoclase An27.5 (plutonic)</t>
  </si>
  <si>
    <t>oligoclase An28.75 (plutonic)</t>
  </si>
  <si>
    <t>oligoclase An30 (plutonic)</t>
  </si>
  <si>
    <t>andesine An31.25 (plutonic)</t>
  </si>
  <si>
    <t>andesine An32.5 (plutonic)</t>
  </si>
  <si>
    <t>andesine An33.75 (plutonic)</t>
  </si>
  <si>
    <t>andesine An35 (plutonic)</t>
  </si>
  <si>
    <t>andesine An36.25 (plutonic)</t>
  </si>
  <si>
    <t>andesine An37.5 (plutonic)</t>
  </si>
  <si>
    <t>andesine An38.75 (plutonic)</t>
  </si>
  <si>
    <t>andesine An40 (plutonic)</t>
  </si>
  <si>
    <t>andesine An41.25 (plutonic)</t>
  </si>
  <si>
    <t>andesine An42.5 (plutonic)</t>
  </si>
  <si>
    <t>andesine An43.75 (plutonic)</t>
  </si>
  <si>
    <t>andesine An45 (plutonic)</t>
  </si>
  <si>
    <t>andesine An46.25 (plutonic)</t>
  </si>
  <si>
    <t>andesine An47.5 (plutonic)</t>
  </si>
  <si>
    <t>andesine An48.75 (plutonic)</t>
  </si>
  <si>
    <t>andesine An50 (plutonic)</t>
  </si>
  <si>
    <t>labradorite An51.25 (plutonic)</t>
  </si>
  <si>
    <t>labradorite An52.5 (plutonic)</t>
  </si>
  <si>
    <t>labradorite An53.75 (plutonic)</t>
  </si>
  <si>
    <t>labradorite An55 (plutonic)</t>
  </si>
  <si>
    <t>labradorite An56.25 (plutonic)</t>
  </si>
  <si>
    <t>labradorite An57.5 (plutonic)</t>
  </si>
  <si>
    <t>labradorite An58.75 (plutonic)</t>
  </si>
  <si>
    <t>labradorite An60 (plutonic)</t>
  </si>
  <si>
    <t>labradorite An61.25 (plutonic)</t>
  </si>
  <si>
    <t>labradorite An62.5 (plutonic)</t>
  </si>
  <si>
    <t>labradorite An63.75 (plutonic)</t>
  </si>
  <si>
    <t>labradorite An65 (plutonic)</t>
  </si>
  <si>
    <t>labradorite An66.25 (plutonic)</t>
  </si>
  <si>
    <t>labradorite An67.5 (plutonic)</t>
  </si>
  <si>
    <t>labradorite An68.75 (plutonic)</t>
  </si>
  <si>
    <t>labradorite An70 (plutonic)</t>
  </si>
  <si>
    <t>bytownite An71.25 (plutonic)</t>
  </si>
  <si>
    <t>bytownite An72.5 (plutonic)</t>
  </si>
  <si>
    <t>bytownite An73.75 (plutonic)</t>
  </si>
  <si>
    <t>bytownite An75 (plutonic)</t>
  </si>
  <si>
    <t>bytownite An76.25 (plutonic)</t>
  </si>
  <si>
    <t>bytownite An77.5 (plutonic)</t>
  </si>
  <si>
    <t>bytownite An78.75 (plutonic)</t>
  </si>
  <si>
    <t>bytownite An80 (plutonic)</t>
  </si>
  <si>
    <t>bytownite An81.25 (plutonic)</t>
  </si>
  <si>
    <t>bytownite An82.5 (plutonic)</t>
  </si>
  <si>
    <t>bytownite An83.75 (plutonic)</t>
  </si>
  <si>
    <t>bytownite An85 (plutonic)</t>
  </si>
  <si>
    <t>bytownite An86.25 (plutonic)</t>
  </si>
  <si>
    <t>bytownite An87.5 (plutonic)</t>
  </si>
  <si>
    <t>bytownite An88.75 (plutonic)</t>
  </si>
  <si>
    <t>anorthite An90 (plutonic)</t>
  </si>
  <si>
    <t>anorthite An91.25 (plutonic)</t>
  </si>
  <si>
    <t>anorthite An92.5 (plutonic)</t>
  </si>
  <si>
    <t>anorthite An93.75 (plutonic)</t>
  </si>
  <si>
    <t>anorthite An95 (plutonic)</t>
  </si>
  <si>
    <t>anorthite An96.25 (plutonic)</t>
  </si>
  <si>
    <t>anorthite An97.5 (plutonic)</t>
  </si>
  <si>
    <t>anorthite An98.75 (plutonic)</t>
  </si>
  <si>
    <t>anorthite An100 (plutonic)</t>
  </si>
  <si>
    <t>albite An0 (volcanic)</t>
  </si>
  <si>
    <t>albite An1.25 (volcanic)</t>
  </si>
  <si>
    <t>albite An2.5 (volcanic)</t>
  </si>
  <si>
    <t>albite An3.75 (volcanic)</t>
  </si>
  <si>
    <t>albite An5 (volcanic)</t>
  </si>
  <si>
    <t>albite An6.25 (volcanic)</t>
  </si>
  <si>
    <t>albite An7.5 (volcanic)</t>
  </si>
  <si>
    <t>albite An8.75 (volcanic)</t>
  </si>
  <si>
    <t>albite An10 (volcanic)</t>
  </si>
  <si>
    <t>oligoclase An11.25 (volcanic)</t>
  </si>
  <si>
    <t>oligoclase An12.5 (volcanic)</t>
  </si>
  <si>
    <t>oligoclase An13.75 (volcanic)</t>
  </si>
  <si>
    <t>oligoclase An15 (volcanic)</t>
  </si>
  <si>
    <t>oligoclase An16.25 (volcanic)</t>
  </si>
  <si>
    <t>oligoclase An17.5 (volcanic)</t>
  </si>
  <si>
    <t>oligoclase An18.75 (volcanic)</t>
  </si>
  <si>
    <t>oligoclase An20 (volcanic)</t>
  </si>
  <si>
    <t>oligoclase An21.25 (volcanic)</t>
  </si>
  <si>
    <t>oligoclase An22.5 (volcanic)</t>
  </si>
  <si>
    <t>oligoclase An23.75 (volcanic)</t>
  </si>
  <si>
    <t>oligoclase An25 (volcanic)</t>
  </si>
  <si>
    <t>oligoclase An26.25 (volcanic)</t>
  </si>
  <si>
    <t>oligoclase An27.5 (volcanic)</t>
  </si>
  <si>
    <t>oligoclase An28.75 (volcanic)</t>
  </si>
  <si>
    <t>oligoclase An30 (volcanic)</t>
  </si>
  <si>
    <t>andesine An31.25 (volcanic)</t>
  </si>
  <si>
    <t>andesine An32.5 (volcanic)</t>
  </si>
  <si>
    <t>andesine An33.75 (volcanic)</t>
  </si>
  <si>
    <t>andesine An35 (volcanic)</t>
  </si>
  <si>
    <t>andesine An36.25 (volcanic)</t>
  </si>
  <si>
    <t>andesine An37.5 (volcanic)</t>
  </si>
  <si>
    <t>andesine An38.75 (volcanic)</t>
  </si>
  <si>
    <t>andesine An40 (volcanic)</t>
  </si>
  <si>
    <t>andesine An41.25 (volcanic)</t>
  </si>
  <si>
    <t>andesine An42.5 (volcanic)</t>
  </si>
  <si>
    <t>andesine An43.75 (volcanic)</t>
  </si>
  <si>
    <t>andesine An45 (volcanic)</t>
  </si>
  <si>
    <t>andesine An46.25 (volcanic)</t>
  </si>
  <si>
    <t>andesine An47.5 (volcanic)</t>
  </si>
  <si>
    <t>andesine An48.75 (volcanic)</t>
  </si>
  <si>
    <t>andesine An50 (volcanic)</t>
  </si>
  <si>
    <t>labradorite An51.25 (volcanic)</t>
  </si>
  <si>
    <t>labradorite An52.5 (volcanic)</t>
  </si>
  <si>
    <t>labradorite An53.75 (volcanic)</t>
  </si>
  <si>
    <t>labradorite An55 (volcanic)</t>
  </si>
  <si>
    <t>labradorite An56.25 (volcanic)</t>
  </si>
  <si>
    <t>labradorite An57.5 (volcanic)</t>
  </si>
  <si>
    <t>labradorite An58.75 (volcanic)</t>
  </si>
  <si>
    <t>labradorite An60 (volcanic)</t>
  </si>
  <si>
    <t>labradorite An61.25 (volcanic)</t>
  </si>
  <si>
    <t>labradorite An62.5 (volcanic)</t>
  </si>
  <si>
    <t>labradorite An63.75 (volcanic)</t>
  </si>
  <si>
    <t>labradorite An65 (volcanic)</t>
  </si>
  <si>
    <t>labradorite An66.25 (volcanic)</t>
  </si>
  <si>
    <t>labradorite An67.5 (volcanic)</t>
  </si>
  <si>
    <t>labradorite An68.75 (volcanic)</t>
  </si>
  <si>
    <t>labradorite An70 (volcanic)</t>
  </si>
  <si>
    <t>bytownite An71.25 (volcanic)</t>
  </si>
  <si>
    <t>bytownite An72.5 (volcanic)</t>
  </si>
  <si>
    <t>bytownite An73.75 (volcanic)</t>
  </si>
  <si>
    <t>bytownite An75 (volcanic)</t>
  </si>
  <si>
    <t>bytownite An76.25 (volcanic)</t>
  </si>
  <si>
    <t>bytownite An77.5 (volcanic)</t>
  </si>
  <si>
    <t>bytownite An78.75 (volcanic)</t>
  </si>
  <si>
    <t>bytownite An80 (volcanic)</t>
  </si>
  <si>
    <t>bytownite An81.25 (volcanic)</t>
  </si>
  <si>
    <t>bytownite An82.5 (volcanic)</t>
  </si>
  <si>
    <t>bytownite An83.75 (volcanic)</t>
  </si>
  <si>
    <t>bytownite An85 (volcanic)</t>
  </si>
  <si>
    <t>bytownite An86.25 (volcanic)</t>
  </si>
  <si>
    <t>bytownite An87.5 (volcanic)</t>
  </si>
  <si>
    <t>bytownite An88.75 (volcanic)</t>
  </si>
  <si>
    <t>anorthite An90 (volcanic)</t>
  </si>
  <si>
    <t>anorthite An91.25 (volcanic)</t>
  </si>
  <si>
    <t>anorthite An92.5 (volcanic)</t>
  </si>
  <si>
    <t>anorthite An93.75 (volcanic)</t>
  </si>
  <si>
    <t>anorthite An95 (volcanic)</t>
  </si>
  <si>
    <t>anorthite An96.25 (volcanic)</t>
  </si>
  <si>
    <t>anorthite An97.5 (volcanic)</t>
  </si>
  <si>
    <t>anorthite An98.75 (volcanic)</t>
  </si>
  <si>
    <t>anorthite An100 (volcanic)</t>
  </si>
  <si>
    <t>olivine</t>
  </si>
  <si>
    <t>forsterite-fayalite</t>
  </si>
  <si>
    <t>forsterite fo100</t>
  </si>
  <si>
    <t>forsterite fo99</t>
  </si>
  <si>
    <t>forsterite fo98</t>
  </si>
  <si>
    <t>forsterite fo97</t>
  </si>
  <si>
    <t>forsterite fo96</t>
  </si>
  <si>
    <t>forsterite fo95</t>
  </si>
  <si>
    <t>forsterite fo94</t>
  </si>
  <si>
    <t>forsterite fo93</t>
  </si>
  <si>
    <t>forsterite fo92</t>
  </si>
  <si>
    <t>forsterite fo91</t>
  </si>
  <si>
    <t>forsterite fo90</t>
  </si>
  <si>
    <t>forsterite fo89</t>
  </si>
  <si>
    <t>forsterite fo88</t>
  </si>
  <si>
    <t>forsterite fo87</t>
  </si>
  <si>
    <t>forsterite fo86</t>
  </si>
  <si>
    <t>forsterite fo85</t>
  </si>
  <si>
    <t>forsterite fo84</t>
  </si>
  <si>
    <t>forsterite fo83</t>
  </si>
  <si>
    <t>forsterite fo82</t>
  </si>
  <si>
    <t>forsterite fo81</t>
  </si>
  <si>
    <t>forsterite fo80</t>
  </si>
  <si>
    <t>forsterite fo79</t>
  </si>
  <si>
    <t>forsterite fo78</t>
  </si>
  <si>
    <t>forsterite fo77</t>
  </si>
  <si>
    <t>forsterite fo76</t>
  </si>
  <si>
    <t>forsterite fo75</t>
  </si>
  <si>
    <t>forsterite fo74</t>
  </si>
  <si>
    <t>forsterite fo73</t>
  </si>
  <si>
    <t>forsterite fo72</t>
  </si>
  <si>
    <t>forsterite fo71</t>
  </si>
  <si>
    <t>forsterite fo70</t>
  </si>
  <si>
    <t>forsterite fo69</t>
  </si>
  <si>
    <t>forsterite fo68</t>
  </si>
  <si>
    <t>forsterite fo67</t>
  </si>
  <si>
    <t>forsterite fo66</t>
  </si>
  <si>
    <t>forsterite fo65</t>
  </si>
  <si>
    <t>forsterite fo64</t>
  </si>
  <si>
    <t>forsterite fo63</t>
  </si>
  <si>
    <t>forsterite fo62</t>
  </si>
  <si>
    <t>forsterite fo61</t>
  </si>
  <si>
    <t>forsterite fo60</t>
  </si>
  <si>
    <t>forsterite fo59</t>
  </si>
  <si>
    <t>forsterite fo58</t>
  </si>
  <si>
    <t>forsterite fo57</t>
  </si>
  <si>
    <t>forsterite fo56</t>
  </si>
  <si>
    <t>forsterite fo55</t>
  </si>
  <si>
    <t>forsterite fo54</t>
  </si>
  <si>
    <t>forsterite fo53</t>
  </si>
  <si>
    <t>forsterite fo52</t>
  </si>
  <si>
    <t>forsterite fo51</t>
  </si>
  <si>
    <t>forsterite fo50</t>
  </si>
  <si>
    <t>fayalite fo49</t>
  </si>
  <si>
    <t>fayalite fo48</t>
  </si>
  <si>
    <t>fayalite fo47</t>
  </si>
  <si>
    <t>fayalite fo46</t>
  </si>
  <si>
    <t>fayalite fo45</t>
  </si>
  <si>
    <t>fayalite fo44</t>
  </si>
  <si>
    <t>fayalite fo43</t>
  </si>
  <si>
    <t>fayalite fo42</t>
  </si>
  <si>
    <t>fayalite fo41</t>
  </si>
  <si>
    <t>fayalite fo40</t>
  </si>
  <si>
    <t>fayalite fo39</t>
  </si>
  <si>
    <t>fayalite fo38</t>
  </si>
  <si>
    <t>fayalite fo37</t>
  </si>
  <si>
    <t>fayalite fo36</t>
  </si>
  <si>
    <t>fayalite fo35</t>
  </si>
  <si>
    <t>fayalite fo34</t>
  </si>
  <si>
    <t>fayalite fo33</t>
  </si>
  <si>
    <t>fayalite fo32</t>
  </si>
  <si>
    <t>fayalite fo31</t>
  </si>
  <si>
    <t>fayalite fo30</t>
  </si>
  <si>
    <t>fayalite fo29</t>
  </si>
  <si>
    <t>fayalite fo28</t>
  </si>
  <si>
    <t>fayalite fo27</t>
  </si>
  <si>
    <t>fayalite fo26</t>
  </si>
  <si>
    <t>fayalite fo25</t>
  </si>
  <si>
    <t>fayalite fo24</t>
  </si>
  <si>
    <t>fayalite fo23</t>
  </si>
  <si>
    <t>fayalite fo22</t>
  </si>
  <si>
    <t>fayalite fo21</t>
  </si>
  <si>
    <t>fayalite fo20</t>
  </si>
  <si>
    <t>fayalite fo19</t>
  </si>
  <si>
    <t>fayalite fo18</t>
  </si>
  <si>
    <t>fayalite fo17</t>
  </si>
  <si>
    <t>fayalite fo16</t>
  </si>
  <si>
    <t>fayalite fo15</t>
  </si>
  <si>
    <t>fayalite fo14</t>
  </si>
  <si>
    <t>fayalite fo13</t>
  </si>
  <si>
    <t>fayalite fo12</t>
  </si>
  <si>
    <t>fayalite fo11</t>
  </si>
  <si>
    <t>fayalite fo10</t>
  </si>
  <si>
    <t>fayalite fo9</t>
  </si>
  <si>
    <t>fayalite fo8</t>
  </si>
  <si>
    <t>fayalite fo7</t>
  </si>
  <si>
    <t>fayalite fo6</t>
  </si>
  <si>
    <t>fayalite fo5</t>
  </si>
  <si>
    <t>fayalite fo4</t>
  </si>
  <si>
    <t>fayalite fo3</t>
  </si>
  <si>
    <t>fayalite fo2</t>
  </si>
  <si>
    <t>fayalite fo1</t>
  </si>
  <si>
    <t>fayalite fo0</t>
  </si>
  <si>
    <t>diopside-hedenbergite</t>
  </si>
  <si>
    <t>diopside di100</t>
  </si>
  <si>
    <t>Hess, H. H. (1949). Chemical composition and optical properties of common clinopyroxenes. American Mineralogist: Journal of Earth and Planetary Materials, 34(9-10), 621-666.</t>
  </si>
  <si>
    <t>diopside di99</t>
  </si>
  <si>
    <t>diopside di98</t>
  </si>
  <si>
    <t>diopside di97</t>
  </si>
  <si>
    <t>diopside di96</t>
  </si>
  <si>
    <t>diopside di95</t>
  </si>
  <si>
    <t>diopside di94</t>
  </si>
  <si>
    <t>diopside di93</t>
  </si>
  <si>
    <t>diopside di92</t>
  </si>
  <si>
    <t>diopside di91</t>
  </si>
  <si>
    <t>diopside di90</t>
  </si>
  <si>
    <t>diopside di89</t>
  </si>
  <si>
    <t>diopside di88</t>
  </si>
  <si>
    <t>diopside di87</t>
  </si>
  <si>
    <t>diopside di86</t>
  </si>
  <si>
    <t>diopside di85</t>
  </si>
  <si>
    <t>diopside di84</t>
  </si>
  <si>
    <t>diopside di83</t>
  </si>
  <si>
    <t>diopside di82</t>
  </si>
  <si>
    <t>diopside di81</t>
  </si>
  <si>
    <t>diopside di80</t>
  </si>
  <si>
    <t>diopside di79</t>
  </si>
  <si>
    <t>diopside di78</t>
  </si>
  <si>
    <t>diopside di77</t>
  </si>
  <si>
    <t>diopside di76</t>
  </si>
  <si>
    <t>diopside di75</t>
  </si>
  <si>
    <t>diopside di74</t>
  </si>
  <si>
    <t>diopside di73</t>
  </si>
  <si>
    <t>diopside di72</t>
  </si>
  <si>
    <t>diopside di71</t>
  </si>
  <si>
    <t>diopside di70</t>
  </si>
  <si>
    <t>diopside di69</t>
  </si>
  <si>
    <t>diopside di68</t>
  </si>
  <si>
    <t>diopside di67</t>
  </si>
  <si>
    <t>diopside di66</t>
  </si>
  <si>
    <t>diopside di65</t>
  </si>
  <si>
    <t>diopside di64</t>
  </si>
  <si>
    <t>diopside di63</t>
  </si>
  <si>
    <t>diopside di62</t>
  </si>
  <si>
    <t>diopside di61</t>
  </si>
  <si>
    <t>diopside di60</t>
  </si>
  <si>
    <t>diopside di59</t>
  </si>
  <si>
    <t>diopside di58</t>
  </si>
  <si>
    <t>diopside di57</t>
  </si>
  <si>
    <t>diopside di56</t>
  </si>
  <si>
    <t>diopside di55</t>
  </si>
  <si>
    <t>diopside di54</t>
  </si>
  <si>
    <t>diopside di53</t>
  </si>
  <si>
    <t>diopside di52</t>
  </si>
  <si>
    <t>diopside di51</t>
  </si>
  <si>
    <t>diopside di50</t>
  </si>
  <si>
    <t>hedenbergite di49</t>
  </si>
  <si>
    <t>hedenbergite di48</t>
  </si>
  <si>
    <t>hedenbergite di47</t>
  </si>
  <si>
    <t>hedenbergite di46</t>
  </si>
  <si>
    <t>hedenbergite di45</t>
  </si>
  <si>
    <t>hedenbergite di44</t>
  </si>
  <si>
    <t>hedenbergite di43</t>
  </si>
  <si>
    <t>hedenbergite di42</t>
  </si>
  <si>
    <t>hedenbergite di41</t>
  </si>
  <si>
    <t>hedenbergite di40</t>
  </si>
  <si>
    <t>hedenbergite di39</t>
  </si>
  <si>
    <t>hedenbergite di38</t>
  </si>
  <si>
    <t>hedenbergite di37</t>
  </si>
  <si>
    <t>hedenbergite di36</t>
  </si>
  <si>
    <t>hedenbergite di35</t>
  </si>
  <si>
    <t>hedenbergite di34</t>
  </si>
  <si>
    <t>hedenbergite di33</t>
  </si>
  <si>
    <t>hedenbergite di32</t>
  </si>
  <si>
    <t>hedenbergite di31</t>
  </si>
  <si>
    <t>hedenbergite di30</t>
  </si>
  <si>
    <t>hedenbergite di29</t>
  </si>
  <si>
    <t>hedenbergite di28</t>
  </si>
  <si>
    <t>hedenbergite di27</t>
  </si>
  <si>
    <t>hedenbergite di26</t>
  </si>
  <si>
    <t>hedenbergite di25</t>
  </si>
  <si>
    <t>hedenbergite di24</t>
  </si>
  <si>
    <t>hedenbergite di23</t>
  </si>
  <si>
    <t>hedenbergite di22</t>
  </si>
  <si>
    <t>hedenbergite di21</t>
  </si>
  <si>
    <t>hedenbergite di20</t>
  </si>
  <si>
    <t>hedenbergite di19</t>
  </si>
  <si>
    <t>hedenbergite di18</t>
  </si>
  <si>
    <t>hedenbergite di17</t>
  </si>
  <si>
    <t>hedenbergite di16</t>
  </si>
  <si>
    <t>hedenbergite di15</t>
  </si>
  <si>
    <t>hedenbergite di14</t>
  </si>
  <si>
    <t>hedenbergite di13</t>
  </si>
  <si>
    <t>hedenbergite di12</t>
  </si>
  <si>
    <t>hedenbergite di11</t>
  </si>
  <si>
    <t>hedenbergite di10</t>
  </si>
  <si>
    <t>hedenbergite di9</t>
  </si>
  <si>
    <t>hedenbergite di8</t>
  </si>
  <si>
    <t>hedenbergite di7</t>
  </si>
  <si>
    <t>hedenbergite di6</t>
  </si>
  <si>
    <t>hedenbergite di5</t>
  </si>
  <si>
    <t>hedenbergite di4</t>
  </si>
  <si>
    <t>hedenbergite di3</t>
  </si>
  <si>
    <t>hedenbergite di2</t>
  </si>
  <si>
    <t>hedenbergite di1</t>
  </si>
  <si>
    <t>hedenbergite di0</t>
  </si>
  <si>
    <t>tremolite trm100</t>
  </si>
  <si>
    <t>tremolite trm99</t>
  </si>
  <si>
    <t>tremolite trm98</t>
  </si>
  <si>
    <t>tremolite trm97</t>
  </si>
  <si>
    <t>tremolite trm96</t>
  </si>
  <si>
    <t>tremolite trm95</t>
  </si>
  <si>
    <t>tremolite trm94</t>
  </si>
  <si>
    <t>tremolite trm93</t>
  </si>
  <si>
    <t>tremolite trm92</t>
  </si>
  <si>
    <t>tremolite trm91</t>
  </si>
  <si>
    <t>tremolite trm90</t>
  </si>
  <si>
    <t>tremolite trm89</t>
  </si>
  <si>
    <t>tremolite trm88</t>
  </si>
  <si>
    <t>tremolite trm87</t>
  </si>
  <si>
    <t>tremolite trm86</t>
  </si>
  <si>
    <t>tremolite trm85</t>
  </si>
  <si>
    <t>tremolite trm84</t>
  </si>
  <si>
    <t>tremolite trm83</t>
  </si>
  <si>
    <t>tremolite trm82</t>
  </si>
  <si>
    <t>tremolite trm81</t>
  </si>
  <si>
    <t>tremolite trm80</t>
  </si>
  <si>
    <t>tremolite trm79</t>
  </si>
  <si>
    <t>tremolite trm78</t>
  </si>
  <si>
    <t>tremolite trm77</t>
  </si>
  <si>
    <t>tremolite trm76</t>
  </si>
  <si>
    <t>tremolite trm75</t>
  </si>
  <si>
    <t>tremolite trm74</t>
  </si>
  <si>
    <t>tremolite trm73</t>
  </si>
  <si>
    <t>tremolite trm72</t>
  </si>
  <si>
    <t>tremolite trm71</t>
  </si>
  <si>
    <t>tremolite trm70</t>
  </si>
  <si>
    <t>tremolite trm69</t>
  </si>
  <si>
    <t>tremolite trm68</t>
  </si>
  <si>
    <t>tremolite trm67</t>
  </si>
  <si>
    <t>tremolite trm66</t>
  </si>
  <si>
    <t>tremolite trm65</t>
  </si>
  <si>
    <t>tremolite trm64</t>
  </si>
  <si>
    <t>tremolite trm63</t>
  </si>
  <si>
    <t>tremolite trm62</t>
  </si>
  <si>
    <t>tremolite trm61</t>
  </si>
  <si>
    <t>tremolite trm60</t>
  </si>
  <si>
    <t>tremolite trm59</t>
  </si>
  <si>
    <t>tremolite trm58</t>
  </si>
  <si>
    <t>tremolite trm57</t>
  </si>
  <si>
    <t>tremolite trm56</t>
  </si>
  <si>
    <t>tremolite trm55</t>
  </si>
  <si>
    <t>tremolite trm54</t>
  </si>
  <si>
    <t>tremolite trm53</t>
  </si>
  <si>
    <t>tremolite trm52</t>
  </si>
  <si>
    <t>tremolite trm51</t>
  </si>
  <si>
    <t>tremolite trm50</t>
  </si>
  <si>
    <t>ferroactinolite trm49</t>
  </si>
  <si>
    <t>ferroactinolite trm48</t>
  </si>
  <si>
    <t>ferroactinolite trm47</t>
  </si>
  <si>
    <t>ferroactinolite trm46</t>
  </si>
  <si>
    <t>ferroactinolite trm45</t>
  </si>
  <si>
    <t>ferroactinolite trm44</t>
  </si>
  <si>
    <t>ferroactinolite trm43</t>
  </si>
  <si>
    <t>ferroactinolite trm42</t>
  </si>
  <si>
    <t>ferroactinolite trm41</t>
  </si>
  <si>
    <t>ferroactinolite trm40</t>
  </si>
  <si>
    <t>ferroactinolite trm39</t>
  </si>
  <si>
    <t>ferroactinolite trm38</t>
  </si>
  <si>
    <t>ferroactinolite trm37</t>
  </si>
  <si>
    <t>ferroactinolite trm36</t>
  </si>
  <si>
    <t>ferroactinolite trm35</t>
  </si>
  <si>
    <t>ferroactinolite trm34</t>
  </si>
  <si>
    <t>ferroactinolite trm33</t>
  </si>
  <si>
    <t>ferroactinolite trm32</t>
  </si>
  <si>
    <t>ferroactinolite trm31</t>
  </si>
  <si>
    <t>ferroactinolite trm30</t>
  </si>
  <si>
    <t>ferroactinolite trm29</t>
  </si>
  <si>
    <t>ferroactinolite trm28</t>
  </si>
  <si>
    <t>ferroactinolite trm27</t>
  </si>
  <si>
    <t>ferroactinolite trm26</t>
  </si>
  <si>
    <t>ferroactinolite trm25</t>
  </si>
  <si>
    <t>ferroactinolite trm24</t>
  </si>
  <si>
    <t>ferroactinolite trm23</t>
  </si>
  <si>
    <t>ferroactinolite trm22</t>
  </si>
  <si>
    <t>ferroactinolite trm21</t>
  </si>
  <si>
    <t>ferroactinolite trm20</t>
  </si>
  <si>
    <t>ferroactinolite trm19</t>
  </si>
  <si>
    <t>ferroactinolite trm18</t>
  </si>
  <si>
    <t>ferroactinolite trm17</t>
  </si>
  <si>
    <t>ferroactinolite trm16</t>
  </si>
  <si>
    <t>ferroactinolite trm15</t>
  </si>
  <si>
    <t>ferroactinolite trm14</t>
  </si>
  <si>
    <t>ferroactinolite trm13</t>
  </si>
  <si>
    <t>ferroactinolite trm12</t>
  </si>
  <si>
    <t>ferroactinolite trm11</t>
  </si>
  <si>
    <t>ferroactinolite trm10</t>
  </si>
  <si>
    <t>ferroactinolite trm9</t>
  </si>
  <si>
    <t>ferroactinolite trm8</t>
  </si>
  <si>
    <t>ferroactinolite trm7</t>
  </si>
  <si>
    <t>ferroactinolite trm6</t>
  </si>
  <si>
    <t>ferroactinolite trm5</t>
  </si>
  <si>
    <t>ferroactinolite trm4</t>
  </si>
  <si>
    <t>ferroactinolite trm3</t>
  </si>
  <si>
    <t>ferroactinolite trm2</t>
  </si>
  <si>
    <t>ferroactinolite trm1</t>
  </si>
  <si>
    <t>ferroactinolite trm0</t>
  </si>
  <si>
    <t>celestite</t>
  </si>
  <si>
    <t>chabazite</t>
  </si>
  <si>
    <t>monticellite</t>
  </si>
  <si>
    <t>aragonite</t>
  </si>
  <si>
    <t>monazite</t>
  </si>
  <si>
    <t>gypsum</t>
  </si>
  <si>
    <t>barite</t>
  </si>
  <si>
    <t>uniaxials</t>
  </si>
  <si>
    <t>epsilon</t>
  </si>
  <si>
    <t>omega</t>
  </si>
  <si>
    <t>sign of elongation</t>
  </si>
  <si>
    <t>e_w</t>
  </si>
  <si>
    <t>angle from epsilon</t>
  </si>
  <si>
    <t>plane quality</t>
  </si>
  <si>
    <t>angle between planes</t>
  </si>
  <si>
    <t>pleochroism</t>
  </si>
  <si>
    <t>quartz</t>
  </si>
  <si>
    <t>Uniaxial</t>
  </si>
  <si>
    <t>apatite</t>
  </si>
  <si>
    <t>nepheline</t>
  </si>
  <si>
    <t>vesuvianite</t>
  </si>
  <si>
    <t>poor</t>
  </si>
  <si>
    <t>tourmaline</t>
  </si>
  <si>
    <t>schorl</t>
  </si>
  <si>
    <t>&lt;</t>
  </si>
  <si>
    <t>elbaite</t>
  </si>
  <si>
    <t>dravite</t>
  </si>
  <si>
    <t>zircon</t>
  </si>
  <si>
    <t>calcite</t>
  </si>
  <si>
    <t>perfect</t>
  </si>
  <si>
    <t>dolomite</t>
  </si>
  <si>
    <t>magnesite</t>
  </si>
  <si>
    <t>scheelite</t>
  </si>
  <si>
    <t>erionite</t>
  </si>
  <si>
    <t>offretite</t>
  </si>
  <si>
    <t>levyne</t>
  </si>
  <si>
    <t>brucite</t>
  </si>
  <si>
    <t>wurtzite</t>
  </si>
  <si>
    <t>beryl</t>
  </si>
  <si>
    <t>apophyllite</t>
  </si>
  <si>
    <t>corundum</t>
  </si>
  <si>
    <t>scapolite</t>
  </si>
  <si>
    <t>marialite</t>
  </si>
  <si>
    <t>meionite</t>
  </si>
  <si>
    <t>melilite</t>
  </si>
  <si>
    <t>CW</t>
  </si>
  <si>
    <t>mineral</t>
  </si>
  <si>
    <t>concat</t>
  </si>
  <si>
    <t>albite An0.2 (plutonic)</t>
  </si>
  <si>
    <t>albite An0.3 (plutonic)</t>
  </si>
  <si>
    <t>albite An0.5 (plutonic)</t>
  </si>
  <si>
    <t>albite An0.6 (plutonic)</t>
  </si>
  <si>
    <t>albite An0.8 (plutonic)</t>
  </si>
  <si>
    <t>albite An0.9 (plutonic)</t>
  </si>
  <si>
    <t>albite An1.1 (plutonic)</t>
  </si>
  <si>
    <t>albite An1.4 (plutonic)</t>
  </si>
  <si>
    <t>albite An1.6 (plutonic)</t>
  </si>
  <si>
    <t>albite An1.7 (plutonic)</t>
  </si>
  <si>
    <t>albite An1.9 (plutonic)</t>
  </si>
  <si>
    <t>albite An2 (plutonic)</t>
  </si>
  <si>
    <t>albite An2.2 (plutonic)</t>
  </si>
  <si>
    <t>albite An2.3 (plutonic)</t>
  </si>
  <si>
    <t>albite An3.1 (plutonic)</t>
  </si>
  <si>
    <t>oligoclase An20.1 (plutonic)</t>
  </si>
  <si>
    <t>oligoclase An20.2 (plutonic)</t>
  </si>
  <si>
    <t>oligoclase An20.3 (plutonic)</t>
  </si>
  <si>
    <t>oligoclase An20.4 (plutonic)</t>
  </si>
  <si>
    <t>oligoclase An20.5 (plutonic)</t>
  </si>
  <si>
    <t>oligoclase An20.6 (plutonic)</t>
  </si>
  <si>
    <t>oligoclase An20.7 (plutonic)</t>
  </si>
  <si>
    <t>oligoclase An20.8 (plutonic)</t>
  </si>
  <si>
    <t>oligoclase An20.9 (plutonic)</t>
  </si>
  <si>
    <t xml:space="preserve">score </t>
  </si>
  <si>
    <t>oligoclase An21 (plutonic)</t>
  </si>
  <si>
    <t>oligoclase An21.1 (plutonic)</t>
  </si>
  <si>
    <t>oligoclase An21.2 (plutonic)</t>
  </si>
  <si>
    <t>oligoclase An21.3 (plutonic)</t>
  </si>
  <si>
    <t>oligoclase An21.4 (plutonic)</t>
  </si>
  <si>
    <t>oligoclase An21.5 (plutonic)</t>
  </si>
  <si>
    <t>oligoclase An21.6 (plutonic)</t>
  </si>
  <si>
    <t>oligoclase An21.7 (plutonic)</t>
  </si>
  <si>
    <t>oligoclase An21.8 (plutonic)</t>
  </si>
  <si>
    <t>oligoclase An21.9 (plutonic)</t>
  </si>
  <si>
    <t>oligoclase An22 (plutonic)</t>
  </si>
  <si>
    <t>oligoclase An22.1 (plutonic)</t>
  </si>
  <si>
    <t>oligoclase An22.2 (plutonic)</t>
  </si>
  <si>
    <t>oligoclase An22.3 (plutonic)</t>
  </si>
  <si>
    <t>oligoclase An22.4 (plutonic)</t>
  </si>
  <si>
    <t>oligoclase An22.6 (plutonic)</t>
  </si>
  <si>
    <t>oligoclase An22.7 (plutonic)</t>
  </si>
  <si>
    <t>oligoclase An22.8 (plutonic)</t>
  </si>
  <si>
    <t>oligoclase An22.9 (plutonic)</t>
  </si>
  <si>
    <t>oligoclase An23 (plutonic)</t>
  </si>
  <si>
    <t>oligoclase An23.1 (plutonic)</t>
  </si>
  <si>
    <t>oligoclase An23.2 (plutonic)</t>
  </si>
  <si>
    <t>oligoclase An23.3 (plutonic)</t>
  </si>
  <si>
    <t>oligoclase An23.4 (plutonic)</t>
  </si>
  <si>
    <t>oligoclase An23.5 (plutonic)</t>
  </si>
  <si>
    <t>oligoclase An23.6 (plutonic)</t>
  </si>
  <si>
    <t>oligoclase An23.7 (plutonic)</t>
  </si>
  <si>
    <t>oligoclase An23.8 (plutonic)</t>
  </si>
  <si>
    <t>oligoclase An23.9 (plutonic)</t>
  </si>
  <si>
    <t>oligoclase An24 (plutonic)</t>
  </si>
  <si>
    <t>oligoclase An24.1 (plutonic)</t>
  </si>
  <si>
    <t>oligoclase An24.2 (plutonic)</t>
  </si>
  <si>
    <t>oligoclase An24.3 (plutonic)</t>
  </si>
  <si>
    <t>oligoclase An24.4 (plutonic)</t>
  </si>
  <si>
    <t>oligoclase An24.5 (plutonic)</t>
  </si>
  <si>
    <t>oligoclase An24.6 (plutonic)</t>
  </si>
  <si>
    <t>oligoclase An24.7 (plutonic)</t>
  </si>
  <si>
    <t>oligoclase An24.8 (plutonic)</t>
  </si>
  <si>
    <t>oligoclase An24.9 (plutonic)</t>
  </si>
  <si>
    <t>Birefringence in section</t>
  </si>
  <si>
    <r>
      <t>t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m)</t>
    </r>
  </si>
  <si>
    <t xml:space="preserve">D </t>
  </si>
  <si>
    <r>
      <t xml:space="preserve">d </t>
    </r>
    <r>
      <rPr>
        <sz val="12"/>
        <color theme="1"/>
        <rFont val="Calibri"/>
        <family val="2"/>
      </rPr>
      <t>(nm)</t>
    </r>
  </si>
  <si>
    <t>Ms</t>
  </si>
  <si>
    <t>Axis of inner tilt:</t>
  </si>
  <si>
    <t>Xi</t>
  </si>
  <si>
    <t>Xi+1</t>
  </si>
  <si>
    <t>X /\ [hkl]</t>
  </si>
  <si>
    <t>Y /\ [hkl]</t>
  </si>
  <si>
    <t>Z /\ [hkl]</t>
  </si>
  <si>
    <t>RMSE</t>
  </si>
  <si>
    <t>glaucophane-riebeckite</t>
  </si>
  <si>
    <t>glaucophane Gln100</t>
  </si>
  <si>
    <t>glaucophane Gln99</t>
  </si>
  <si>
    <t>AB adds, optically positive</t>
  </si>
  <si>
    <t>OB adds, optically negative</t>
  </si>
  <si>
    <t>for waveplate</t>
  </si>
  <si>
    <t>Inner rotate CCW or CW?</t>
  </si>
  <si>
    <t>glaucophane</t>
  </si>
  <si>
    <t>Borg, I.Y. (1967). Optical properties and cell parameters in the glaucophane-riebeckite series. Contributions to Mineralogy and Petrology 15(1), pp. 67-92.</t>
  </si>
  <si>
    <t>Biaxial or Uniaxial?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</si>
</sst>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indexed="206"/>
      <name val="Calibri"/>
      <family val="2"/>
    </font>
    <font>
      <sz val="12"/>
      <color theme="5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Symbol"/>
      <charset val="2"/>
    </font>
    <font>
      <sz val="8"/>
      <name val="Calibri"/>
      <family val="2"/>
      <scheme val="minor"/>
    </font>
    <font>
      <sz val="12"/>
      <color theme="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DFEC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8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 applyFill="1"/>
    <xf numFmtId="0" fontId="0" fillId="8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9" borderId="1" xfId="0" applyFill="1" applyBorder="1"/>
    <xf numFmtId="0" fontId="0" fillId="2" borderId="1" xfId="0" applyFill="1" applyBorder="1"/>
    <xf numFmtId="0" fontId="0" fillId="10" borderId="1" xfId="0" applyFill="1" applyBorder="1"/>
    <xf numFmtId="0" fontId="0" fillId="11" borderId="1" xfId="0" applyFill="1" applyBorder="1"/>
    <xf numFmtId="0" fontId="0" fillId="12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3" borderId="0" xfId="0" applyFill="1"/>
    <xf numFmtId="0" fontId="3" fillId="0" borderId="0" xfId="0" applyFont="1"/>
    <xf numFmtId="0" fontId="0" fillId="14" borderId="1" xfId="0" applyFill="1" applyBorder="1"/>
    <xf numFmtId="0" fontId="0" fillId="15" borderId="1" xfId="0" applyFill="1" applyBorder="1"/>
    <xf numFmtId="0" fontId="0" fillId="0" borderId="0" xfId="0" applyAlignment="1">
      <alignment horizontal="left"/>
    </xf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0" borderId="1" xfId="0" applyBorder="1"/>
    <xf numFmtId="0" fontId="0" fillId="9" borderId="7" xfId="0" applyFill="1" applyBorder="1"/>
    <xf numFmtId="0" fontId="3" fillId="0" borderId="0" xfId="0" applyFont="1" applyFill="1" applyBorder="1"/>
    <xf numFmtId="0" fontId="0" fillId="17" borderId="1" xfId="0" applyFill="1" applyBorder="1"/>
    <xf numFmtId="0" fontId="0" fillId="0" borderId="1" xfId="0" applyFill="1" applyBorder="1"/>
    <xf numFmtId="0" fontId="0" fillId="18" borderId="0" xfId="0" applyFill="1"/>
    <xf numFmtId="0" fontId="3" fillId="19" borderId="0" xfId="0" applyFont="1" applyFill="1"/>
    <xf numFmtId="0" fontId="0" fillId="19" borderId="0" xfId="0" applyFill="1"/>
    <xf numFmtId="0" fontId="0" fillId="18" borderId="1" xfId="0" applyFill="1" applyBorder="1"/>
    <xf numFmtId="0" fontId="3" fillId="19" borderId="1" xfId="0" applyFont="1" applyFill="1" applyBorder="1"/>
    <xf numFmtId="0" fontId="0" fillId="19" borderId="1" xfId="0" applyFill="1" applyBorder="1"/>
    <xf numFmtId="0" fontId="4" fillId="0" borderId="0" xfId="0" applyFont="1" applyFill="1" applyBorder="1"/>
    <xf numFmtId="0" fontId="0" fillId="0" borderId="0" xfId="0" quotePrefix="1"/>
    <xf numFmtId="0" fontId="3" fillId="0" borderId="0" xfId="0" applyFont="1" applyFill="1"/>
    <xf numFmtId="164" fontId="0" fillId="0" borderId="0" xfId="0" applyNumberFormat="1"/>
    <xf numFmtId="164" fontId="0" fillId="7" borderId="1" xfId="0" applyNumberFormat="1" applyFill="1" applyBorder="1"/>
    <xf numFmtId="164" fontId="0" fillId="8" borderId="1" xfId="0" applyNumberFormat="1" applyFill="1" applyBorder="1"/>
    <xf numFmtId="164" fontId="0" fillId="0" borderId="0" xfId="0" applyNumberFormat="1" applyFill="1" applyBorder="1"/>
    <xf numFmtId="164" fontId="0" fillId="4" borderId="1" xfId="0" applyNumberForma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164" fontId="0" fillId="0" borderId="0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14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0" fontId="0" fillId="15" borderId="1" xfId="0" applyFill="1" applyBorder="1" applyAlignment="1">
      <alignment horizontal="center"/>
    </xf>
    <xf numFmtId="164" fontId="3" fillId="0" borderId="0" xfId="0" applyNumberFormat="1" applyFont="1"/>
    <xf numFmtId="0" fontId="0" fillId="0" borderId="4" xfId="0" applyBorder="1"/>
    <xf numFmtId="0" fontId="0" fillId="14" borderId="4" xfId="0" applyFill="1" applyBorder="1"/>
    <xf numFmtId="0" fontId="0" fillId="14" borderId="3" xfId="0" applyFill="1" applyBorder="1"/>
    <xf numFmtId="164" fontId="0" fillId="0" borderId="0" xfId="0" applyNumberFormat="1" applyFill="1"/>
    <xf numFmtId="0" fontId="0" fillId="16" borderId="0" xfId="0" applyFill="1"/>
    <xf numFmtId="0" fontId="0" fillId="21" borderId="1" xfId="0" applyFill="1" applyBorder="1" applyAlignment="1">
      <alignment horizontal="center"/>
    </xf>
    <xf numFmtId="0" fontId="0" fillId="21" borderId="1" xfId="0" applyFill="1" applyBorder="1"/>
    <xf numFmtId="0" fontId="0" fillId="0" borderId="3" xfId="0" applyBorder="1"/>
    <xf numFmtId="0" fontId="0" fillId="20" borderId="0" xfId="0" applyFill="1"/>
    <xf numFmtId="2" fontId="0" fillId="21" borderId="1" xfId="0" applyNumberFormat="1" applyFill="1" applyBorder="1"/>
    <xf numFmtId="0" fontId="0" fillId="14" borderId="5" xfId="0" applyFill="1" applyBorder="1"/>
    <xf numFmtId="0" fontId="0" fillId="14" borderId="1" xfId="0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/>
    <xf numFmtId="1" fontId="0" fillId="0" borderId="0" xfId="0" applyNumberFormat="1" applyFont="1" applyFill="1"/>
    <xf numFmtId="0" fontId="6" fillId="0" borderId="0" xfId="0" applyFont="1" applyFill="1" applyBorder="1"/>
    <xf numFmtId="0" fontId="6" fillId="0" borderId="0" xfId="0" applyFont="1"/>
    <xf numFmtId="0" fontId="0" fillId="21" borderId="0" xfId="0" applyFill="1"/>
    <xf numFmtId="0" fontId="0" fillId="17" borderId="0" xfId="0" applyFill="1"/>
    <xf numFmtId="0" fontId="0" fillId="17" borderId="0" xfId="0" applyFill="1" applyBorder="1"/>
    <xf numFmtId="0" fontId="0" fillId="17" borderId="6" xfId="0" applyFill="1" applyBorder="1"/>
    <xf numFmtId="0" fontId="0" fillId="0" borderId="2" xfId="0" applyFill="1" applyBorder="1"/>
    <xf numFmtId="0" fontId="7" fillId="0" borderId="0" xfId="0" applyFont="1" applyAlignment="1">
      <alignment vertical="center"/>
    </xf>
    <xf numFmtId="0" fontId="7" fillId="0" borderId="0" xfId="0" applyFont="1"/>
    <xf numFmtId="0" fontId="1" fillId="0" borderId="0" xfId="1781"/>
    <xf numFmtId="0" fontId="0" fillId="14" borderId="0" xfId="0" applyFill="1"/>
    <xf numFmtId="0" fontId="0" fillId="22" borderId="0" xfId="0" applyFill="1"/>
    <xf numFmtId="0" fontId="0" fillId="21" borderId="1" xfId="0" quotePrefix="1" applyFill="1" applyBorder="1"/>
    <xf numFmtId="0" fontId="0" fillId="13" borderId="1" xfId="0" applyFont="1" applyFill="1" applyBorder="1"/>
    <xf numFmtId="0" fontId="0" fillId="0" borderId="0" xfId="0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/>
    <xf numFmtId="165" fontId="0" fillId="0" borderId="0" xfId="0" applyNumberFormat="1" applyBorder="1"/>
    <xf numFmtId="0" fontId="0" fillId="14" borderId="1" xfId="0" quotePrefix="1" applyFill="1" applyBorder="1"/>
    <xf numFmtId="0" fontId="0" fillId="14" borderId="4" xfId="0" applyFill="1" applyBorder="1" applyAlignment="1">
      <alignment horizontal="center"/>
    </xf>
    <xf numFmtId="0" fontId="0" fillId="13" borderId="1" xfId="0" applyFill="1" applyBorder="1"/>
    <xf numFmtId="164" fontId="0" fillId="21" borderId="1" xfId="0" applyNumberFormat="1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0" fillId="23" borderId="1" xfId="0" applyFill="1" applyBorder="1" applyAlignment="1">
      <alignment horizontal="center" vertical="center"/>
    </xf>
    <xf numFmtId="0" fontId="0" fillId="15" borderId="6" xfId="0" applyFill="1" applyBorder="1"/>
    <xf numFmtId="0" fontId="4" fillId="0" borderId="0" xfId="0" applyFont="1"/>
    <xf numFmtId="0" fontId="0" fillId="0" borderId="8" xfId="0" applyBorder="1"/>
    <xf numFmtId="0" fontId="0" fillId="0" borderId="8" xfId="0" quotePrefix="1" applyBorder="1"/>
    <xf numFmtId="0" fontId="0" fillId="17" borderId="8" xfId="0" applyFill="1" applyBorder="1"/>
    <xf numFmtId="0" fontId="0" fillId="22" borderId="3" xfId="0" quotePrefix="1" applyFill="1" applyBorder="1"/>
    <xf numFmtId="0" fontId="0" fillId="24" borderId="0" xfId="0" applyFill="1"/>
    <xf numFmtId="0" fontId="0" fillId="0" borderId="9" xfId="0" applyBorder="1"/>
    <xf numFmtId="0" fontId="0" fillId="17" borderId="9" xfId="0" applyFill="1" applyBorder="1"/>
    <xf numFmtId="0" fontId="8" fillId="7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0" fillId="21" borderId="0" xfId="0" applyNumberFormat="1" applyFill="1"/>
    <xf numFmtId="0" fontId="8" fillId="0" borderId="1" xfId="0" applyFont="1" applyFill="1" applyBorder="1"/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1" borderId="1" xfId="0" applyFill="1" applyBorder="1" applyAlignment="1">
      <alignment horizontal="center" vertical="center"/>
    </xf>
    <xf numFmtId="164" fontId="0" fillId="0" borderId="0" xfId="0" applyNumberFormat="1" applyBorder="1"/>
    <xf numFmtId="164" fontId="0" fillId="13" borderId="0" xfId="0" applyNumberFormat="1" applyFill="1" applyBorder="1"/>
    <xf numFmtId="0" fontId="0" fillId="23" borderId="1" xfId="0" applyFill="1" applyBorder="1"/>
    <xf numFmtId="164" fontId="0" fillId="14" borderId="1" xfId="0" applyNumberFormat="1" applyFill="1" applyBorder="1" applyAlignment="1">
      <alignment horizontal="left"/>
    </xf>
    <xf numFmtId="0" fontId="0" fillId="14" borderId="10" xfId="0" applyFill="1" applyBorder="1" applyAlignment="1">
      <alignment horizontal="center"/>
    </xf>
  </cellXfs>
  <cellStyles count="178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CDFECE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2"/>
          <c:order val="0"/>
          <c:tx>
            <c:strRef>
              <c:f>'Biaxial Input'!$F$2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'Biaxial Input'!$AN$83</c:f>
              <c:numCache>
                <c:formatCode>General</c:formatCode>
                <c:ptCount val="1"/>
                <c:pt idx="0">
                  <c:v>0.83008616976583383</c:v>
                </c:pt>
              </c:numCache>
            </c:numRef>
          </c:xVal>
          <c:yVal>
            <c:numRef>
              <c:f>'Biaxial Input'!$AO$83</c:f>
              <c:numCache>
                <c:formatCode>General</c:formatCode>
                <c:ptCount val="1"/>
                <c:pt idx="0">
                  <c:v>0.31825454272239795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A0-5E40-B4F2-71B179CD60AA}"/>
            </c:ext>
          </c:extLst>
        </c:ser>
        <c:ser>
          <c:idx val="3"/>
          <c:order val="1"/>
          <c:tx>
            <c:strRef>
              <c:f>'Biaxial Input'!$F$4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>
                    <a:latin typeface="+mj-lt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'Biaxial Input'!$AN$85</c:f>
              <c:numCache>
                <c:formatCode>General</c:formatCode>
                <c:ptCount val="1"/>
                <c:pt idx="0">
                  <c:v>-6.1066032477590494E-2</c:v>
                </c:pt>
              </c:numCache>
            </c:numRef>
          </c:xVal>
          <c:yVal>
            <c:numRef>
              <c:f>'Biaxial Input'!$AO$85</c:f>
              <c:numCache>
                <c:formatCode>General</c:formatCode>
                <c:ptCount val="1"/>
                <c:pt idx="0">
                  <c:v>-4.8106091011458525E-3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A0-5E40-B4F2-71B179CD60AA}"/>
            </c:ext>
          </c:extLst>
        </c:ser>
        <c:ser>
          <c:idx val="4"/>
          <c:order val="2"/>
          <c:tx>
            <c:strRef>
              <c:f>'Biaxial Input'!$F$6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'Biaxial Input'!$AN$87</c:f>
              <c:numCache>
                <c:formatCode>General</c:formatCode>
                <c:ptCount val="1"/>
                <c:pt idx="0">
                  <c:v>0.34222830271381982</c:v>
                </c:pt>
              </c:numCache>
            </c:numRef>
          </c:xVal>
          <c:yVal>
            <c:numRef>
              <c:f>'Biaxial Input'!$AO$87</c:f>
              <c:numCache>
                <c:formatCode>General</c:formatCode>
                <c:ptCount val="1"/>
                <c:pt idx="0">
                  <c:v>-0.90356131627915437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A0-5E40-B4F2-71B179CD60AA}"/>
            </c:ext>
          </c:extLst>
        </c:ser>
        <c:ser>
          <c:idx val="5"/>
          <c:order val="3"/>
          <c:tx>
            <c:strRef>
              <c:f>'Biaxial Input'!$H$8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'Biaxial Input'!$AN$89</c:f>
              <c:numCache>
                <c:formatCode>General</c:formatCode>
                <c:ptCount val="1"/>
                <c:pt idx="0">
                  <c:v>-0.84811813377116974</c:v>
                </c:pt>
              </c:numCache>
            </c:numRef>
          </c:xVal>
          <c:yVal>
            <c:numRef>
              <c:f>'Biaxial Input'!$AO$89</c:f>
              <c:numCache>
                <c:formatCode>General</c:formatCode>
                <c:ptCount val="1"/>
                <c:pt idx="0">
                  <c:v>-0.31792619753374063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A0-5E40-B4F2-71B179CD60AA}"/>
            </c:ext>
          </c:extLst>
        </c:ser>
        <c:ser>
          <c:idx val="6"/>
          <c:order val="4"/>
          <c:tx>
            <c:strRef>
              <c:f>'Biaxial Input'!$H$10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'Biaxial Input'!$AN$91</c:f>
              <c:numCache>
                <c:formatCode>General</c:formatCode>
                <c:ptCount val="1"/>
                <c:pt idx="0">
                  <c:v>0.66260410016730853</c:v>
                </c:pt>
              </c:numCache>
            </c:numRef>
          </c:xVal>
          <c:yVal>
            <c:numRef>
              <c:f>'Biaxial Input'!$AO$91</c:f>
              <c:numCache>
                <c:formatCode>General</c:formatCode>
                <c:ptCount val="1"/>
                <c:pt idx="0">
                  <c:v>0.26003577998885508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A0-5E40-B4F2-71B179CD60AA}"/>
            </c:ext>
          </c:extLst>
        </c:ser>
        <c:ser>
          <c:idx val="0"/>
          <c:order val="5"/>
          <c:tx>
            <c:strRef>
              <c:f>'Biaxial Input'!$H$18</c:f>
              <c:strCache>
                <c:ptCount val="1"/>
                <c:pt idx="0">
                  <c:v>[110]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'Biaxial Input'!$AN$97</c:f>
              <c:numCache>
                <c:formatCode>General</c:formatCode>
                <c:ptCount val="1"/>
                <c:pt idx="0">
                  <c:v>-0.68327377368079911</c:v>
                </c:pt>
              </c:numCache>
            </c:numRef>
          </c:xVal>
          <c:yVal>
            <c:numRef>
              <c:f>'Biaxial Input'!$AO$97</c:f>
              <c:numCache>
                <c:formatCode>General</c:formatCode>
                <c:ptCount val="1"/>
                <c:pt idx="0">
                  <c:v>-0.73016227662075239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E-9542-85F2-0E1A6D4A1D23}"/>
            </c:ext>
          </c:extLst>
        </c:ser>
        <c:ser>
          <c:idx val="1"/>
          <c:order val="6"/>
          <c:spPr>
            <a:ln w="28575">
              <a:noFill/>
            </a:ln>
          </c:spPr>
          <c:marker>
            <c:symbol val="circle"/>
            <c:size val="7"/>
            <c:spPr>
              <a:ln>
                <a:solidFill>
                  <a:schemeClr val="tx1"/>
                </a:solidFill>
              </a:ln>
            </c:spPr>
          </c:marker>
          <c:xVal>
            <c:numRef>
              <c:f>'Biaxial Input'!$BA$2:$BA$20</c:f>
              <c:numCache>
                <c:formatCode>General</c:formatCode>
                <c:ptCount val="19"/>
                <c:pt idx="0">
                  <c:v>-0.36487678433761978</c:v>
                </c:pt>
                <c:pt idx="1">
                  <c:v>0.30161476396569725</c:v>
                </c:pt>
                <c:pt idx="2">
                  <c:v>0.80600022754535972</c:v>
                </c:pt>
                <c:pt idx="3">
                  <c:v>-0.33828302723344417</c:v>
                </c:pt>
                <c:pt idx="4">
                  <c:v>0.29329794535071241</c:v>
                </c:pt>
                <c:pt idx="5">
                  <c:v>0.20632353869391867</c:v>
                </c:pt>
                <c:pt idx="6">
                  <c:v>-0.94234970391273321</c:v>
                </c:pt>
                <c:pt idx="7">
                  <c:v>0.15957440935659892</c:v>
                </c:pt>
                <c:pt idx="8">
                  <c:v>0.20463387027597185</c:v>
                </c:pt>
                <c:pt idx="9">
                  <c:v>-0.31179657284917922</c:v>
                </c:pt>
                <c:pt idx="10">
                  <c:v>0.20731921303790005</c:v>
                </c:pt>
                <c:pt idx="11">
                  <c:v>-0.32474049216891132</c:v>
                </c:pt>
                <c:pt idx="12">
                  <c:v>-0.31088605795271318</c:v>
                </c:pt>
                <c:pt idx="13">
                  <c:v>-0.33143198444582067</c:v>
                </c:pt>
                <c:pt idx="14">
                  <c:v>-0.2861325953919403</c:v>
                </c:pt>
                <c:pt idx="15">
                  <c:v>-0.25856045836214758</c:v>
                </c:pt>
                <c:pt idx="16">
                  <c:v>-0.21354549430855413</c:v>
                </c:pt>
                <c:pt idx="17">
                  <c:v>-0.19669921737550858</c:v>
                </c:pt>
                <c:pt idx="18">
                  <c:v>-0.18343916960104167</c:v>
                </c:pt>
              </c:numCache>
            </c:numRef>
          </c:xVal>
          <c:yVal>
            <c:numRef>
              <c:f>'Biaxial Input'!$BB$2:$BB$20</c:f>
              <c:numCache>
                <c:formatCode>General</c:formatCode>
                <c:ptCount val="19"/>
                <c:pt idx="0">
                  <c:v>0.93105581586252828</c:v>
                </c:pt>
                <c:pt idx="1">
                  <c:v>-0.87206120706236778</c:v>
                </c:pt>
                <c:pt idx="2">
                  <c:v>0.2928849019707328</c:v>
                </c:pt>
                <c:pt idx="3">
                  <c:v>0.83128823883053604</c:v>
                </c:pt>
                <c:pt idx="4">
                  <c:v>-0.81224881043377739</c:v>
                </c:pt>
                <c:pt idx="5">
                  <c:v>-0.62533662272064849</c:v>
                </c:pt>
                <c:pt idx="6">
                  <c:v>-0.2934932318623778</c:v>
                </c:pt>
                <c:pt idx="7">
                  <c:v>-0.51244687183317705</c:v>
                </c:pt>
                <c:pt idx="8">
                  <c:v>-0.61316340655590074</c:v>
                </c:pt>
                <c:pt idx="9">
                  <c:v>0.8482655409216886</c:v>
                </c:pt>
                <c:pt idx="10">
                  <c:v>-0.60315213876336626</c:v>
                </c:pt>
                <c:pt idx="11">
                  <c:v>0.88305556854543499</c:v>
                </c:pt>
                <c:pt idx="12">
                  <c:v>0.77981755544007436</c:v>
                </c:pt>
                <c:pt idx="13">
                  <c:v>0.71961281797581367</c:v>
                </c:pt>
                <c:pt idx="14">
                  <c:v>0.65162269376318815</c:v>
                </c:pt>
                <c:pt idx="15">
                  <c:v>0.51772615955511314</c:v>
                </c:pt>
                <c:pt idx="16">
                  <c:v>0.41868970196634242</c:v>
                </c:pt>
                <c:pt idx="17">
                  <c:v>0.41439018891683682</c:v>
                </c:pt>
                <c:pt idx="18">
                  <c:v>0.31523005358229617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5-B246-BA0E-03B0938C3F04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'Biaxial Input'!$BL$2:$BL$20</c:f>
              <c:numCache>
                <c:formatCode>General</c:formatCode>
                <c:ptCount val="19"/>
                <c:pt idx="0">
                  <c:v>0.93105581586252828</c:v>
                </c:pt>
                <c:pt idx="1">
                  <c:v>-0.91427955991974774</c:v>
                </c:pt>
                <c:pt idx="2">
                  <c:v>0.30307583401658406</c:v>
                </c:pt>
                <c:pt idx="3">
                  <c:v>0.7362696851949917</c:v>
                </c:pt>
                <c:pt idx="4">
                  <c:v>0.67041596626210564</c:v>
                </c:pt>
                <c:pt idx="5">
                  <c:v>0.79704861983862951</c:v>
                </c:pt>
                <c:pt idx="6">
                  <c:v>0.1758801235740946</c:v>
                </c:pt>
                <c:pt idx="7">
                  <c:v>0.78754814590218092</c:v>
                </c:pt>
                <c:pt idx="8">
                  <c:v>0.48604164653868492</c:v>
                </c:pt>
                <c:pt idx="9">
                  <c:v>0.40683527598982017</c:v>
                </c:pt>
                <c:pt idx="10">
                  <c:v>0.34993080709750213</c:v>
                </c:pt>
                <c:pt idx="11">
                  <c:v>-0.88047952513359318</c:v>
                </c:pt>
                <c:pt idx="12">
                  <c:v>-0.91634429893084224</c:v>
                </c:pt>
                <c:pt idx="13">
                  <c:v>0.81449851465643197</c:v>
                </c:pt>
                <c:pt idx="14">
                  <c:v>0.84163142923169443</c:v>
                </c:pt>
                <c:pt idx="15">
                  <c:v>0.8680193358657089</c:v>
                </c:pt>
                <c:pt idx="16">
                  <c:v>-0.79579803906670243</c:v>
                </c:pt>
                <c:pt idx="17">
                  <c:v>-0.58301154331890559</c:v>
                </c:pt>
                <c:pt idx="18">
                  <c:v>0.85371576318274456</c:v>
                </c:pt>
              </c:numCache>
            </c:numRef>
          </c:xVal>
          <c:yVal>
            <c:numRef>
              <c:f>'Biaxial Input'!$BM$2:$BM$20</c:f>
              <c:numCache>
                <c:formatCode>General</c:formatCode>
                <c:ptCount val="19"/>
                <c:pt idx="0">
                  <c:v>0.36487678433761978</c:v>
                </c:pt>
                <c:pt idx="1">
                  <c:v>-0.31341185444089104</c:v>
                </c:pt>
                <c:pt idx="2">
                  <c:v>-0.8687092383874595</c:v>
                </c:pt>
                <c:pt idx="3">
                  <c:v>0.27732771012058294</c:v>
                </c:pt>
                <c:pt idx="4">
                  <c:v>0.27906808176478237</c:v>
                </c:pt>
                <c:pt idx="5">
                  <c:v>0.32207295950933013</c:v>
                </c:pt>
                <c:pt idx="6">
                  <c:v>-0.55004711877639667</c:v>
                </c:pt>
                <c:pt idx="7">
                  <c:v>0.33756436195997169</c:v>
                </c:pt>
                <c:pt idx="8">
                  <c:v>0.31929541027612068</c:v>
                </c:pt>
                <c:pt idx="9">
                  <c:v>0.10507348956240951</c:v>
                </c:pt>
                <c:pt idx="10">
                  <c:v>0.31210542835344313</c:v>
                </c:pt>
                <c:pt idx="11">
                  <c:v>-0.327608237911717</c:v>
                </c:pt>
                <c:pt idx="12">
                  <c:v>-0.36769169611048447</c:v>
                </c:pt>
                <c:pt idx="13">
                  <c:v>0.34718841191205718</c:v>
                </c:pt>
                <c:pt idx="14">
                  <c:v>0.33567940948306002</c:v>
                </c:pt>
                <c:pt idx="15">
                  <c:v>0.4077069838044266</c:v>
                </c:pt>
                <c:pt idx="16">
                  <c:v>-0.47258034112380731</c:v>
                </c:pt>
                <c:pt idx="17">
                  <c:v>-0.48097976928214459</c:v>
                </c:pt>
                <c:pt idx="18">
                  <c:v>0.44890061915913088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5-B246-BA0E-03B0938C3F04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square"/>
            <c:size val="7"/>
            <c:spPr>
              <a:noFill/>
              <a:ln w="12700">
                <a:solidFill>
                  <a:schemeClr val="tx1"/>
                </a:solidFill>
              </a:ln>
            </c:spPr>
          </c:marker>
          <c:xVal>
            <c:numRef>
              <c:f>'Biaxial Input'!$BW$2:$BW$20</c:f>
              <c:numCache>
                <c:formatCode>General</c:formatCode>
                <c:ptCount val="19"/>
                <c:pt idx="0">
                  <c:v>-0.358175143829912</c:v>
                </c:pt>
                <c:pt idx="1">
                  <c:v>0.32219305608110638</c:v>
                </c:pt>
                <c:pt idx="2">
                  <c:v>0.80120311996315452</c:v>
                </c:pt>
                <c:pt idx="3">
                  <c:v>-0.33080634693528854</c:v>
                </c:pt>
                <c:pt idx="4">
                  <c:v>0.2955996041866723</c:v>
                </c:pt>
                <c:pt idx="5">
                  <c:v>0.20479303674771651</c:v>
                </c:pt>
                <c:pt idx="6">
                  <c:v>-0.95168394658834832</c:v>
                </c:pt>
                <c:pt idx="7">
                  <c:v>0.15357762658670746</c:v>
                </c:pt>
                <c:pt idx="8">
                  <c:v>0.20456833225312085</c:v>
                </c:pt>
                <c:pt idx="9">
                  <c:v>-0.33427785658699671</c:v>
                </c:pt>
                <c:pt idx="10">
                  <c:v>0.20554527620932295</c:v>
                </c:pt>
                <c:pt idx="11">
                  <c:v>-0.34355272203748882</c:v>
                </c:pt>
                <c:pt idx="12">
                  <c:v>-0.3177272247371295</c:v>
                </c:pt>
                <c:pt idx="13">
                  <c:v>-0.30308800549306036</c:v>
                </c:pt>
                <c:pt idx="14">
                  <c:v>-0.28185221962655282</c:v>
                </c:pt>
                <c:pt idx="15">
                  <c:v>-0.24445909450070563</c:v>
                </c:pt>
                <c:pt idx="16">
                  <c:v>-0.21375762932179149</c:v>
                </c:pt>
                <c:pt idx="17">
                  <c:v>-0.21157680035345489</c:v>
                </c:pt>
                <c:pt idx="18">
                  <c:v>-0.17855242587130746</c:v>
                </c:pt>
              </c:numCache>
            </c:numRef>
          </c:xVal>
          <c:yVal>
            <c:numRef>
              <c:f>'Biaxial Input'!$BX$2:$BX$20</c:f>
              <c:numCache>
                <c:formatCode>General</c:formatCode>
                <c:ptCount val="19"/>
                <c:pt idx="0">
                  <c:v>0.93365441483582234</c:v>
                </c:pt>
                <c:pt idx="1">
                  <c:v>-0.86547902930806253</c:v>
                </c:pt>
                <c:pt idx="2">
                  <c:v>0.31001164374720214</c:v>
                </c:pt>
                <c:pt idx="3">
                  <c:v>0.83237124813014329</c:v>
                </c:pt>
                <c:pt idx="4">
                  <c:v>-0.8104400925685008</c:v>
                </c:pt>
                <c:pt idx="5">
                  <c:v>-0.62613733424717699</c:v>
                </c:pt>
                <c:pt idx="6">
                  <c:v>-0.28478093446552183</c:v>
                </c:pt>
                <c:pt idx="7">
                  <c:v>-0.51560008599348151</c:v>
                </c:pt>
                <c:pt idx="8">
                  <c:v>-0.61324521062994464</c:v>
                </c:pt>
                <c:pt idx="9">
                  <c:v>0.85828666140584264</c:v>
                </c:pt>
                <c:pt idx="10">
                  <c:v>-0.60674929584492554</c:v>
                </c:pt>
                <c:pt idx="11">
                  <c:v>0.87453657203292101</c:v>
                </c:pt>
                <c:pt idx="12">
                  <c:v>0.77695800698975281</c:v>
                </c:pt>
                <c:pt idx="13">
                  <c:v>0.72815076531486878</c:v>
                </c:pt>
                <c:pt idx="14">
                  <c:v>0.65298173082598676</c:v>
                </c:pt>
                <c:pt idx="15">
                  <c:v>0.52382578768514443</c:v>
                </c:pt>
                <c:pt idx="16">
                  <c:v>0.41855306903304551</c:v>
                </c:pt>
                <c:pt idx="17">
                  <c:v>0.39847182225337441</c:v>
                </c:pt>
                <c:pt idx="18">
                  <c:v>0.31770730887303428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3-C847-9088-524C54CD9086}"/>
            </c:ext>
          </c:extLst>
        </c:ser>
        <c:ser>
          <c:idx val="9"/>
          <c:order val="9"/>
          <c:tx>
            <c:strRef>
              <c:f>'Biaxial Input'!$H$19</c:f>
              <c:strCache>
                <c:ptCount val="1"/>
                <c:pt idx="0">
                  <c:v>[1-10]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'Biaxial Input'!$AN$99</c:f>
              <c:numCache>
                <c:formatCode>General</c:formatCode>
                <c:ptCount val="1"/>
                <c:pt idx="0">
                  <c:v>-0.99718513352511573</c:v>
                </c:pt>
              </c:numCache>
            </c:numRef>
          </c:xVal>
          <c:yVal>
            <c:numRef>
              <c:f>'Biaxial Input'!$AO$99</c:f>
              <c:numCache>
                <c:formatCode>General</c:formatCode>
                <c:ptCount val="1"/>
                <c:pt idx="0">
                  <c:v>7.4978726826328043E-2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E5-344C-98A9-CBF45300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'[2]6 Database (incomplete)'!$C$43</c:f>
              <c:strCache>
                <c:ptCount val="1"/>
                <c:pt idx="0">
                  <c:v>albite An0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'[2]6 Database (incomplete)'!$AW$43</c:f>
              <c:numCache>
                <c:formatCode>General</c:formatCode>
                <c:ptCount val="1"/>
                <c:pt idx="0">
                  <c:v>0.74662168636269888</c:v>
                </c:pt>
              </c:numCache>
            </c:numRef>
          </c:xVal>
          <c:yVal>
            <c:numRef>
              <c:f>'[2]6 Database (incomplete)'!$AX$43</c:f>
              <c:numCache>
                <c:formatCode>General</c:formatCode>
                <c:ptCount val="1"/>
                <c:pt idx="0">
                  <c:v>-1.3032330012276187E-2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7E-4D4D-A37F-342221FB8F49}"/>
            </c:ext>
          </c:extLst>
        </c:ser>
        <c:ser>
          <c:idx val="0"/>
          <c:order val="1"/>
          <c:tx>
            <c:strRef>
              <c:f>'[2]6 Database (incomplete)'!$C$45</c:f>
              <c:strCache>
                <c:ptCount val="1"/>
                <c:pt idx="0">
                  <c:v>albite An2.5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(incomplete)'!$AW$45</c:f>
              <c:numCache>
                <c:formatCode>General</c:formatCode>
                <c:ptCount val="1"/>
                <c:pt idx="0">
                  <c:v>1.314866467032733</c:v>
                </c:pt>
              </c:numCache>
            </c:numRef>
          </c:xVal>
          <c:yVal>
            <c:numRef>
              <c:f>'[2]6 Database (incomplete)'!$AX$45</c:f>
              <c:numCache>
                <c:formatCode>General</c:formatCode>
                <c:ptCount val="1"/>
                <c:pt idx="0">
                  <c:v>-2.2951079553992372E-2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7E-4D4D-A37F-342221FB8F49}"/>
            </c:ext>
          </c:extLst>
        </c:ser>
        <c:ser>
          <c:idx val="1"/>
          <c:order val="2"/>
          <c:tx>
            <c:strRef>
              <c:f>'[2]6 Database (incomplete)'!$C$53</c:f>
              <c:strCache>
                <c:ptCount val="1"/>
                <c:pt idx="0">
                  <c:v>albite An10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'[2]6 Database (incomplete)'!$AW$53</c:f>
              <c:numCache>
                <c:formatCode>General</c:formatCode>
                <c:ptCount val="1"/>
                <c:pt idx="0">
                  <c:v>0.81702649230827773</c:v>
                </c:pt>
              </c:numCache>
            </c:numRef>
          </c:xVal>
          <c:yVal>
            <c:numRef>
              <c:f>'[2]6 Database (incomplete)'!$AX$53</c:f>
              <c:numCache>
                <c:formatCode>General</c:formatCode>
                <c:ptCount val="1"/>
                <c:pt idx="0">
                  <c:v>-3.5649732157481549E-3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7E-4D4D-A37F-342221FB8F49}"/>
            </c:ext>
          </c:extLst>
        </c:ser>
        <c:ser>
          <c:idx val="2"/>
          <c:order val="3"/>
          <c:tx>
            <c:strRef>
              <c:f>'[2]6 Database (incomplete)'!$C$57</c:f>
              <c:strCache>
                <c:ptCount val="1"/>
                <c:pt idx="0">
                  <c:v>oligoclase An15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'[2]6 Database (incomplete)'!$AW$57</c:f>
              <c:numCache>
                <c:formatCode>General</c:formatCode>
                <c:ptCount val="1"/>
                <c:pt idx="0">
                  <c:v>0.88469157692881928</c:v>
                </c:pt>
              </c:numCache>
            </c:numRef>
          </c:xVal>
          <c:yVal>
            <c:numRef>
              <c:f>'[2]6 Database (incomplete)'!$AX$57</c:f>
              <c:numCache>
                <c:formatCode>General</c:formatCode>
                <c:ptCount val="1"/>
                <c:pt idx="0">
                  <c:v>7.72058642745568E-3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7E-4D4D-A37F-342221FB8F49}"/>
            </c:ext>
          </c:extLst>
        </c:ser>
        <c:ser>
          <c:idx val="3"/>
          <c:order val="4"/>
          <c:tx>
            <c:strRef>
              <c:f>'[2]6 Database (incomplete)'!$C$61</c:f>
              <c:strCache>
                <c:ptCount val="1"/>
                <c:pt idx="0">
                  <c:v>oligoclase An20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(incomplete)'!$AW$61</c:f>
              <c:numCache>
                <c:formatCode>General</c:formatCode>
                <c:ptCount val="1"/>
                <c:pt idx="0">
                  <c:v>0.98684463856811733</c:v>
                </c:pt>
              </c:numCache>
            </c:numRef>
          </c:xVal>
          <c:yVal>
            <c:numRef>
              <c:f>'[2]6 Database (incomplete)'!$AX$61</c:f>
              <c:numCache>
                <c:formatCode>General</c:formatCode>
                <c:ptCount val="1"/>
                <c:pt idx="0">
                  <c:v>1.7225437240269988E-2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7E-4D4D-A37F-342221FB8F49}"/>
            </c:ext>
          </c:extLst>
        </c:ser>
        <c:ser>
          <c:idx val="4"/>
          <c:order val="5"/>
          <c:tx>
            <c:strRef>
              <c:f>'[2]6 Database (incomplete)'!$C$65</c:f>
              <c:strCache>
                <c:ptCount val="1"/>
                <c:pt idx="0">
                  <c:v>oligoclase An25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(incomplete)'!$AW$65</c:f>
              <c:numCache>
                <c:formatCode>General</c:formatCode>
                <c:ptCount val="1"/>
                <c:pt idx="0">
                  <c:v>-0.87501521204605726</c:v>
                </c:pt>
              </c:numCache>
            </c:numRef>
          </c:xVal>
          <c:yVal>
            <c:numRef>
              <c:f>'[2]6 Database (incomplete)'!$AX$65</c:f>
              <c:numCache>
                <c:formatCode>General</c:formatCode>
                <c:ptCount val="1"/>
                <c:pt idx="0">
                  <c:v>-7.6361420704283934E-3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7E-4D4D-A37F-342221FB8F49}"/>
            </c:ext>
          </c:extLst>
        </c:ser>
        <c:ser>
          <c:idx val="7"/>
          <c:order val="6"/>
          <c:tx>
            <c:strRef>
              <c:f>'[2]6 Database (incomplete)'!$C$69</c:f>
              <c:strCache>
                <c:ptCount val="1"/>
                <c:pt idx="0">
                  <c:v>oligoclase An30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(incomplete)'!$AW$69</c:f>
              <c:numCache>
                <c:formatCode>General</c:formatCode>
                <c:ptCount val="1"/>
                <c:pt idx="0">
                  <c:v>-0.76385930031260296</c:v>
                </c:pt>
              </c:numCache>
            </c:numRef>
          </c:xVal>
          <c:yVal>
            <c:numRef>
              <c:f>'[2]6 Database (incomplete)'!$AX$69</c:f>
              <c:numCache>
                <c:formatCode>General</c:formatCode>
                <c:ptCount val="1"/>
                <c:pt idx="0">
                  <c:v>3.3329861049191728E-3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7E-4D4D-A37F-342221FB8F49}"/>
            </c:ext>
          </c:extLst>
        </c:ser>
        <c:ser>
          <c:idx val="8"/>
          <c:order val="7"/>
          <c:tx>
            <c:strRef>
              <c:f>'[2]6 Database (incomplete)'!$C$73</c:f>
              <c:strCache>
                <c:ptCount val="1"/>
                <c:pt idx="0">
                  <c:v>andesine An35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(incomplete)'!$AW$73</c:f>
              <c:numCache>
                <c:formatCode>General</c:formatCode>
                <c:ptCount val="1"/>
                <c:pt idx="0">
                  <c:v>-0.72300626970984827</c:v>
                </c:pt>
              </c:numCache>
            </c:numRef>
          </c:xVal>
          <c:yVal>
            <c:numRef>
              <c:f>'[2]6 Database (incomplete)'!$AX$73</c:f>
              <c:numCache>
                <c:formatCode>General</c:formatCode>
                <c:ptCount val="1"/>
                <c:pt idx="0">
                  <c:v>1.7354236551616133E-2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7E-4D4D-A37F-342221FB8F49}"/>
            </c:ext>
          </c:extLst>
        </c:ser>
        <c:ser>
          <c:idx val="5"/>
          <c:order val="8"/>
          <c:tx>
            <c:strRef>
              <c:f>'[2]6 Database (incomplete)'!$C$77</c:f>
              <c:strCache>
                <c:ptCount val="1"/>
                <c:pt idx="0">
                  <c:v>andesine An40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(incomplete)'!$AW$77</c:f>
              <c:numCache>
                <c:formatCode>General</c:formatCode>
                <c:ptCount val="1"/>
                <c:pt idx="0">
                  <c:v>-0.68527831281858864</c:v>
                </c:pt>
              </c:numCache>
            </c:numRef>
          </c:xVal>
          <c:yVal>
            <c:numRef>
              <c:f>'[2]6 Database (incomplete)'!$AX$77</c:f>
              <c:numCache>
                <c:formatCode>General</c:formatCode>
                <c:ptCount val="1"/>
                <c:pt idx="0">
                  <c:v>5.2428523123017323E-2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D7E-4D4D-A37F-342221FB8F49}"/>
            </c:ext>
          </c:extLst>
        </c:ser>
        <c:ser>
          <c:idx val="6"/>
          <c:order val="9"/>
          <c:tx>
            <c:strRef>
              <c:f>'[2]6 Database (incomplete)'!$C$81</c:f>
              <c:strCache>
                <c:ptCount val="1"/>
                <c:pt idx="0">
                  <c:v>andesine An45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(incomplete)'!$AW$81</c:f>
              <c:numCache>
                <c:formatCode>General</c:formatCode>
                <c:ptCount val="1"/>
                <c:pt idx="0">
                  <c:v>-0.65524160934203179</c:v>
                </c:pt>
              </c:numCache>
            </c:numRef>
          </c:xVal>
          <c:yVal>
            <c:numRef>
              <c:f>'[2]6 Database (incomplete)'!$AX$81</c:f>
              <c:numCache>
                <c:formatCode>General</c:formatCode>
                <c:ptCount val="1"/>
                <c:pt idx="0">
                  <c:v>9.3546402957033897E-2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7E-4D4D-A37F-342221FB8F49}"/>
            </c:ext>
          </c:extLst>
        </c:ser>
        <c:ser>
          <c:idx val="9"/>
          <c:order val="10"/>
          <c:tx>
            <c:strRef>
              <c:f>'[2]6 Database (incomplete)'!$C$85</c:f>
              <c:strCache>
                <c:ptCount val="1"/>
                <c:pt idx="0">
                  <c:v>andesine An50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(incomplete)'!$AW$85</c:f>
              <c:numCache>
                <c:formatCode>General</c:formatCode>
                <c:ptCount val="1"/>
                <c:pt idx="0">
                  <c:v>-0.63370057551614489</c:v>
                </c:pt>
              </c:numCache>
            </c:numRef>
          </c:xVal>
          <c:yVal>
            <c:numRef>
              <c:f>'[2]6 Database (incomplete)'!$AX$85</c:f>
              <c:numCache>
                <c:formatCode>General</c:formatCode>
                <c:ptCount val="1"/>
                <c:pt idx="0">
                  <c:v>0.13469721546002605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7E-4D4D-A37F-342221FB8F49}"/>
            </c:ext>
          </c:extLst>
        </c:ser>
        <c:ser>
          <c:idx val="10"/>
          <c:order val="11"/>
          <c:tx>
            <c:strRef>
              <c:f>'[2]6 Database (incomplete)'!$C$89</c:f>
              <c:strCache>
                <c:ptCount val="1"/>
                <c:pt idx="0">
                  <c:v>labradorite An55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(incomplete)'!$AW$89</c:f>
              <c:numCache>
                <c:formatCode>General</c:formatCode>
                <c:ptCount val="1"/>
                <c:pt idx="0">
                  <c:v>-0.61456789018751035</c:v>
                </c:pt>
              </c:numCache>
            </c:numRef>
          </c:xVal>
          <c:yVal>
            <c:numRef>
              <c:f>'[2]6 Database (incomplete)'!$AX$89</c:f>
              <c:numCache>
                <c:formatCode>General</c:formatCode>
                <c:ptCount val="1"/>
                <c:pt idx="0">
                  <c:v>0.17913020452076073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D7E-4D4D-A37F-342221FB8F49}"/>
            </c:ext>
          </c:extLst>
        </c:ser>
        <c:ser>
          <c:idx val="11"/>
          <c:order val="12"/>
          <c:tx>
            <c:strRef>
              <c:f>'[2]6 Database (incomplete)'!$C$93</c:f>
              <c:strCache>
                <c:ptCount val="1"/>
                <c:pt idx="0">
                  <c:v>labradorite An60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(incomplete)'!$AW$93</c:f>
              <c:numCache>
                <c:formatCode>General</c:formatCode>
                <c:ptCount val="1"/>
                <c:pt idx="0">
                  <c:v>-0.57912622925423363</c:v>
                </c:pt>
              </c:numCache>
            </c:numRef>
          </c:xVal>
          <c:yVal>
            <c:numRef>
              <c:f>'[2]6 Database (incomplete)'!$AX$93</c:f>
              <c:numCache>
                <c:formatCode>General</c:formatCode>
                <c:ptCount val="1"/>
                <c:pt idx="0">
                  <c:v>0.20935500921584227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D7E-4D4D-A37F-342221FB8F49}"/>
            </c:ext>
          </c:extLst>
        </c:ser>
        <c:ser>
          <c:idx val="12"/>
          <c:order val="13"/>
          <c:tx>
            <c:strRef>
              <c:f>'[2]6 Database (incomplete)'!$C$97</c:f>
              <c:strCache>
                <c:ptCount val="1"/>
                <c:pt idx="0">
                  <c:v>labradorite An65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(incomplete)'!$AW$97</c:f>
              <c:numCache>
                <c:formatCode>General</c:formatCode>
                <c:ptCount val="1"/>
                <c:pt idx="0">
                  <c:v>-0.54566746959019186</c:v>
                </c:pt>
              </c:numCache>
            </c:numRef>
          </c:xVal>
          <c:yVal>
            <c:numRef>
              <c:f>'[2]6 Database (incomplete)'!$AX$97</c:f>
              <c:numCache>
                <c:formatCode>General</c:formatCode>
                <c:ptCount val="1"/>
                <c:pt idx="0">
                  <c:v>0.25155614905865475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D7E-4D4D-A37F-342221FB8F49}"/>
            </c:ext>
          </c:extLst>
        </c:ser>
        <c:ser>
          <c:idx val="13"/>
          <c:order val="14"/>
          <c:tx>
            <c:strRef>
              <c:f>'[2]6 Database (incomplete)'!$C$101</c:f>
              <c:strCache>
                <c:ptCount val="1"/>
                <c:pt idx="0">
                  <c:v>labradorite An70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(incomplete)'!$AW$101</c:f>
              <c:numCache>
                <c:formatCode>General</c:formatCode>
                <c:ptCount val="1"/>
                <c:pt idx="0">
                  <c:v>-0.52034404586979655</c:v>
                </c:pt>
              </c:numCache>
            </c:numRef>
          </c:xVal>
          <c:yVal>
            <c:numRef>
              <c:f>'[2]6 Database (incomplete)'!$AX$101</c:f>
              <c:numCache>
                <c:formatCode>General</c:formatCode>
                <c:ptCount val="1"/>
                <c:pt idx="0">
                  <c:v>0.28843141449518317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D7E-4D4D-A37F-342221FB8F49}"/>
            </c:ext>
          </c:extLst>
        </c:ser>
        <c:ser>
          <c:idx val="14"/>
          <c:order val="15"/>
          <c:tx>
            <c:strRef>
              <c:f>'[2]6 Database (incomplete)'!$C$105</c:f>
              <c:strCache>
                <c:ptCount val="1"/>
                <c:pt idx="0">
                  <c:v>bytownite An75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(incomplete)'!$AW$105</c:f>
              <c:numCache>
                <c:formatCode>General</c:formatCode>
                <c:ptCount val="1"/>
                <c:pt idx="0">
                  <c:v>-0.50617039068743885</c:v>
                </c:pt>
              </c:numCache>
            </c:numRef>
          </c:xVal>
          <c:yVal>
            <c:numRef>
              <c:f>'[2]6 Database (incomplete)'!$AX$105</c:f>
              <c:numCache>
                <c:formatCode>General</c:formatCode>
                <c:ptCount val="1"/>
                <c:pt idx="0">
                  <c:v>0.30413785428187656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D7E-4D4D-A37F-342221FB8F49}"/>
            </c:ext>
          </c:extLst>
        </c:ser>
        <c:ser>
          <c:idx val="15"/>
          <c:order val="16"/>
          <c:tx>
            <c:strRef>
              <c:f>'[2]6 Database (incomplete)'!$C$109</c:f>
              <c:strCache>
                <c:ptCount val="1"/>
                <c:pt idx="0">
                  <c:v>bytownite An80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(incomplete)'!$AW$109</c:f>
              <c:numCache>
                <c:formatCode>General</c:formatCode>
                <c:ptCount val="1"/>
                <c:pt idx="0">
                  <c:v>-0.48469310202268551</c:v>
                </c:pt>
              </c:numCache>
            </c:numRef>
          </c:xVal>
          <c:yVal>
            <c:numRef>
              <c:f>'[2]6 Database (incomplete)'!$AX$109</c:f>
              <c:numCache>
                <c:formatCode>General</c:formatCode>
                <c:ptCount val="1"/>
                <c:pt idx="0">
                  <c:v>0.32692962536907666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D7E-4D4D-A37F-342221FB8F49}"/>
            </c:ext>
          </c:extLst>
        </c:ser>
        <c:ser>
          <c:idx val="17"/>
          <c:order val="17"/>
          <c:tx>
            <c:strRef>
              <c:f>'[2]6 Database (incomplete)'!$C$113</c:f>
              <c:strCache>
                <c:ptCount val="1"/>
                <c:pt idx="0">
                  <c:v>bytownite An85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(incomplete)'!$AW$113</c:f>
              <c:numCache>
                <c:formatCode>General</c:formatCode>
                <c:ptCount val="1"/>
                <c:pt idx="0">
                  <c:v>-0.46731772151377171</c:v>
                </c:pt>
              </c:numCache>
            </c:numRef>
          </c:xVal>
          <c:yVal>
            <c:numRef>
              <c:f>'[2]6 Database (incomplete)'!$AX$113</c:f>
              <c:numCache>
                <c:formatCode>General</c:formatCode>
                <c:ptCount val="1"/>
                <c:pt idx="0">
                  <c:v>0.35375025877637195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D7E-4D4D-A37F-342221FB8F49}"/>
            </c:ext>
          </c:extLst>
        </c:ser>
        <c:ser>
          <c:idx val="18"/>
          <c:order val="18"/>
          <c:tx>
            <c:strRef>
              <c:f>'[2]6 Database (incomplete)'!$C$117</c:f>
              <c:strCache>
                <c:ptCount val="1"/>
                <c:pt idx="0">
                  <c:v>anorthite An90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(incomplete)'!$AW$117</c:f>
              <c:numCache>
                <c:formatCode>General</c:formatCode>
                <c:ptCount val="1"/>
                <c:pt idx="0">
                  <c:v>-0.47186601722182825</c:v>
                </c:pt>
              </c:numCache>
            </c:numRef>
          </c:xVal>
          <c:yVal>
            <c:numRef>
              <c:f>'[2]6 Database (incomplete)'!$AX$117</c:f>
              <c:numCache>
                <c:formatCode>General</c:formatCode>
                <c:ptCount val="1"/>
                <c:pt idx="0">
                  <c:v>0.37198917361852396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D7E-4D4D-A37F-342221FB8F49}"/>
            </c:ext>
          </c:extLst>
        </c:ser>
        <c:ser>
          <c:idx val="19"/>
          <c:order val="19"/>
          <c:tx>
            <c:strRef>
              <c:f>'[2]6 Database (incomplete)'!$C$119</c:f>
              <c:strCache>
                <c:ptCount val="1"/>
                <c:pt idx="0">
                  <c:v>anorthite An92.5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(incomplete)'!$AW$119</c:f>
              <c:numCache>
                <c:formatCode>General</c:formatCode>
                <c:ptCount val="1"/>
                <c:pt idx="0">
                  <c:v>-0.46875797415755449</c:v>
                </c:pt>
              </c:numCache>
            </c:numRef>
          </c:xVal>
          <c:yVal>
            <c:numRef>
              <c:f>'[2]6 Database (incomplete)'!$AX$119</c:f>
              <c:numCache>
                <c:formatCode>General</c:formatCode>
                <c:ptCount val="1"/>
                <c:pt idx="0">
                  <c:v>0.38299132916889955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D7E-4D4D-A37F-342221FB8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'[2]6 Database (incomplete)'!$C$126</c:f>
              <c:strCache>
                <c:ptCount val="1"/>
                <c:pt idx="0">
                  <c:v>albite An0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'[2]6 Database (incomplete)'!$AW$126</c:f>
              <c:numCache>
                <c:formatCode>General</c:formatCode>
                <c:ptCount val="1"/>
                <c:pt idx="0">
                  <c:v>0.72288392789673572</c:v>
                </c:pt>
              </c:numCache>
            </c:numRef>
          </c:xVal>
          <c:yVal>
            <c:numRef>
              <c:f>'[2]6 Database (incomplete)'!$AX$126</c:f>
              <c:numCache>
                <c:formatCode>General</c:formatCode>
                <c:ptCount val="1"/>
                <c:pt idx="0">
                  <c:v>5.3719555316605619E-2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F4-4C4E-B9D2-36B704B0340F}"/>
            </c:ext>
          </c:extLst>
        </c:ser>
        <c:ser>
          <c:idx val="0"/>
          <c:order val="1"/>
          <c:tx>
            <c:strRef>
              <c:f>'[2]6 Database (incomplete)'!$C$130</c:f>
              <c:strCache>
                <c:ptCount val="1"/>
                <c:pt idx="0">
                  <c:v>albite An5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(incomplete)'!$AW$130</c:f>
              <c:numCache>
                <c:formatCode>General</c:formatCode>
                <c:ptCount val="1"/>
                <c:pt idx="0">
                  <c:v>0.85159200734471563</c:v>
                </c:pt>
              </c:numCache>
            </c:numRef>
          </c:xVal>
          <c:yVal>
            <c:numRef>
              <c:f>'[2]6 Database (incomplete)'!$AX$130</c:f>
              <c:numCache>
                <c:formatCode>General</c:formatCode>
                <c:ptCount val="1"/>
                <c:pt idx="0">
                  <c:v>6.5152669234213173E-2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F4-4C4E-B9D2-36B704B0340F}"/>
            </c:ext>
          </c:extLst>
        </c:ser>
        <c:ser>
          <c:idx val="1"/>
          <c:order val="2"/>
          <c:tx>
            <c:strRef>
              <c:f>'[2]6 Database (incomplete)'!$C$134</c:f>
              <c:strCache>
                <c:ptCount val="1"/>
                <c:pt idx="0">
                  <c:v>albite An10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'[2]6 Database (incomplete)'!$AW$134</c:f>
              <c:numCache>
                <c:formatCode>General</c:formatCode>
                <c:ptCount val="1"/>
                <c:pt idx="0">
                  <c:v>0.95867982185367029</c:v>
                </c:pt>
              </c:numCache>
            </c:numRef>
          </c:xVal>
          <c:yVal>
            <c:numRef>
              <c:f>'[2]6 Database (incomplete)'!$AX$134</c:f>
              <c:numCache>
                <c:formatCode>General</c:formatCode>
                <c:ptCount val="1"/>
                <c:pt idx="0">
                  <c:v>7.3345626539521064E-2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F4-4C4E-B9D2-36B704B0340F}"/>
            </c:ext>
          </c:extLst>
        </c:ser>
        <c:ser>
          <c:idx val="2"/>
          <c:order val="3"/>
          <c:tx>
            <c:strRef>
              <c:f>'[2]6 Database (incomplete)'!$C$138</c:f>
              <c:strCache>
                <c:ptCount val="1"/>
                <c:pt idx="0">
                  <c:v>oligoclase An15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'[2]6 Database (incomplete)'!$AW$138</c:f>
              <c:numCache>
                <c:formatCode>General</c:formatCode>
                <c:ptCount val="1"/>
                <c:pt idx="0">
                  <c:v>-0.90831409589238798</c:v>
                </c:pt>
              </c:numCache>
            </c:numRef>
          </c:xVal>
          <c:yVal>
            <c:numRef>
              <c:f>'[2]6 Database (incomplete)'!$AX$138</c:f>
              <c:numCache>
                <c:formatCode>General</c:formatCode>
                <c:ptCount val="1"/>
                <c:pt idx="0">
                  <c:v>-8.5461109808272484E-2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F4-4C4E-B9D2-36B704B0340F}"/>
            </c:ext>
          </c:extLst>
        </c:ser>
        <c:ser>
          <c:idx val="3"/>
          <c:order val="4"/>
          <c:tx>
            <c:strRef>
              <c:f>'[2]6 Database (incomplete)'!$C$142</c:f>
              <c:strCache>
                <c:ptCount val="1"/>
                <c:pt idx="0">
                  <c:v>oligoclase An20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(incomplete)'!$AW$142</c:f>
              <c:numCache>
                <c:formatCode>General</c:formatCode>
                <c:ptCount val="1"/>
                <c:pt idx="0">
                  <c:v>-0.81983498694988888</c:v>
                </c:pt>
              </c:numCache>
            </c:numRef>
          </c:xVal>
          <c:yVal>
            <c:numRef>
              <c:f>'[2]6 Database (incomplete)'!$AX$142</c:f>
              <c:numCache>
                <c:formatCode>General</c:formatCode>
                <c:ptCount val="1"/>
                <c:pt idx="0">
                  <c:v>-6.6322405713422711E-2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F4-4C4E-B9D2-36B704B0340F}"/>
            </c:ext>
          </c:extLst>
        </c:ser>
        <c:ser>
          <c:idx val="4"/>
          <c:order val="5"/>
          <c:tx>
            <c:strRef>
              <c:f>'[2]6 Database (incomplete)'!$C$146</c:f>
              <c:strCache>
                <c:ptCount val="1"/>
                <c:pt idx="0">
                  <c:v>oligoclase An25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(incomplete)'!$AW$146</c:f>
              <c:numCache>
                <c:formatCode>General</c:formatCode>
                <c:ptCount val="1"/>
                <c:pt idx="0">
                  <c:v>-0.73950663366829328</c:v>
                </c:pt>
              </c:numCache>
            </c:numRef>
          </c:xVal>
          <c:yVal>
            <c:numRef>
              <c:f>'[2]6 Database (incomplete)'!$AX$146</c:f>
              <c:numCache>
                <c:formatCode>General</c:formatCode>
                <c:ptCount val="1"/>
                <c:pt idx="0">
                  <c:v>-5.1711341303501406E-2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F4-4C4E-B9D2-36B704B0340F}"/>
            </c:ext>
          </c:extLst>
        </c:ser>
        <c:ser>
          <c:idx val="7"/>
          <c:order val="6"/>
          <c:tx>
            <c:strRef>
              <c:f>'[2]6 Database (incomplete)'!$C$150</c:f>
              <c:strCache>
                <c:ptCount val="1"/>
                <c:pt idx="0">
                  <c:v>oligoclase An30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(incomplete)'!$AW$150</c:f>
              <c:numCache>
                <c:formatCode>General</c:formatCode>
                <c:ptCount val="1"/>
                <c:pt idx="0">
                  <c:v>-0.69556846138980222</c:v>
                </c:pt>
              </c:numCache>
            </c:numRef>
          </c:xVal>
          <c:yVal>
            <c:numRef>
              <c:f>'[2]6 Database (incomplete)'!$AX$150</c:f>
              <c:numCache>
                <c:formatCode>General</c:formatCode>
                <c:ptCount val="1"/>
                <c:pt idx="0">
                  <c:v>-3.2193852912840271E-2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AF4-4C4E-B9D2-36B704B0340F}"/>
            </c:ext>
          </c:extLst>
        </c:ser>
        <c:ser>
          <c:idx val="8"/>
          <c:order val="7"/>
          <c:tx>
            <c:strRef>
              <c:f>'[2]6 Database (incomplete)'!$C$154</c:f>
              <c:strCache>
                <c:ptCount val="1"/>
                <c:pt idx="0">
                  <c:v>andesine An35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(incomplete)'!$AW$154</c:f>
              <c:numCache>
                <c:formatCode>General</c:formatCode>
                <c:ptCount val="1"/>
                <c:pt idx="0">
                  <c:v>-0.65166841170022272</c:v>
                </c:pt>
              </c:numCache>
            </c:numRef>
          </c:xVal>
          <c:yVal>
            <c:numRef>
              <c:f>'[2]6 Database (incomplete)'!$AX$154</c:f>
              <c:numCache>
                <c:formatCode>General</c:formatCode>
                <c:ptCount val="1"/>
                <c:pt idx="0">
                  <c:v>-1.7064537917898862E-2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AF4-4C4E-B9D2-36B704B0340F}"/>
            </c:ext>
          </c:extLst>
        </c:ser>
        <c:ser>
          <c:idx val="5"/>
          <c:order val="8"/>
          <c:tx>
            <c:strRef>
              <c:f>'[2]6 Database (incomplete)'!$C$158</c:f>
              <c:strCache>
                <c:ptCount val="1"/>
                <c:pt idx="0">
                  <c:v>andesine An40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(incomplete)'!$AW$158</c:f>
              <c:numCache>
                <c:formatCode>General</c:formatCode>
                <c:ptCount val="1"/>
                <c:pt idx="0">
                  <c:v>-0.60829009737143924</c:v>
                </c:pt>
              </c:numCache>
            </c:numRef>
          </c:xVal>
          <c:yVal>
            <c:numRef>
              <c:f>'[2]6 Database (incomplete)'!$AX$158</c:f>
              <c:numCache>
                <c:formatCode>General</c:formatCode>
                <c:ptCount val="1"/>
                <c:pt idx="0">
                  <c:v>1.9647658645735873E-2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AF4-4C4E-B9D2-36B704B0340F}"/>
            </c:ext>
          </c:extLst>
        </c:ser>
        <c:ser>
          <c:idx val="6"/>
          <c:order val="9"/>
          <c:tx>
            <c:strRef>
              <c:f>'[2]6 Database (incomplete)'!$C$162</c:f>
              <c:strCache>
                <c:ptCount val="1"/>
                <c:pt idx="0">
                  <c:v>andesine An45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(incomplete)'!$AW$162</c:f>
              <c:numCache>
                <c:formatCode>General</c:formatCode>
                <c:ptCount val="1"/>
                <c:pt idx="0">
                  <c:v>-0.57966437287440575</c:v>
                </c:pt>
              </c:numCache>
            </c:numRef>
          </c:xVal>
          <c:yVal>
            <c:numRef>
              <c:f>'[2]6 Database (incomplete)'!$AX$162</c:f>
              <c:numCache>
                <c:formatCode>General</c:formatCode>
                <c:ptCount val="1"/>
                <c:pt idx="0">
                  <c:v>5.2243588671817436E-2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AF4-4C4E-B9D2-36B704B0340F}"/>
            </c:ext>
          </c:extLst>
        </c:ser>
        <c:ser>
          <c:idx val="9"/>
          <c:order val="10"/>
          <c:tx>
            <c:strRef>
              <c:f>'[2]6 Database (incomplete)'!$C$166</c:f>
              <c:strCache>
                <c:ptCount val="1"/>
                <c:pt idx="0">
                  <c:v>andesine An50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(incomplete)'!$AW$166</c:f>
              <c:numCache>
                <c:formatCode>General</c:formatCode>
                <c:ptCount val="1"/>
                <c:pt idx="0">
                  <c:v>-0.56108506904653055</c:v>
                </c:pt>
              </c:numCache>
            </c:numRef>
          </c:xVal>
          <c:yVal>
            <c:numRef>
              <c:f>'[2]6 Database (incomplete)'!$AX$166</c:f>
              <c:numCache>
                <c:formatCode>General</c:formatCode>
                <c:ptCount val="1"/>
                <c:pt idx="0">
                  <c:v>8.8867144635388431E-2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AF4-4C4E-B9D2-36B704B0340F}"/>
            </c:ext>
          </c:extLst>
        </c:ser>
        <c:ser>
          <c:idx val="10"/>
          <c:order val="11"/>
          <c:tx>
            <c:strRef>
              <c:f>'[2]6 Database (incomplete)'!$C$170</c:f>
              <c:strCache>
                <c:ptCount val="1"/>
                <c:pt idx="0">
                  <c:v>labradorite An55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(incomplete)'!$AW$170</c:f>
              <c:numCache>
                <c:formatCode>General</c:formatCode>
                <c:ptCount val="1"/>
                <c:pt idx="0">
                  <c:v>-0.55727183948040815</c:v>
                </c:pt>
              </c:numCache>
            </c:numRef>
          </c:xVal>
          <c:yVal>
            <c:numRef>
              <c:f>'[2]6 Database (incomplete)'!$AX$170</c:f>
              <c:numCache>
                <c:formatCode>General</c:formatCode>
                <c:ptCount val="1"/>
                <c:pt idx="0">
                  <c:v>0.14412029695598663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AF4-4C4E-B9D2-36B704B0340F}"/>
            </c:ext>
          </c:extLst>
        </c:ser>
        <c:ser>
          <c:idx val="11"/>
          <c:order val="12"/>
          <c:tx>
            <c:strRef>
              <c:f>'[2]6 Database (incomplete)'!$C$174</c:f>
              <c:strCache>
                <c:ptCount val="1"/>
                <c:pt idx="0">
                  <c:v>labradorite An60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(incomplete)'!$AW$174</c:f>
              <c:numCache>
                <c:formatCode>General</c:formatCode>
                <c:ptCount val="1"/>
                <c:pt idx="0">
                  <c:v>-0.55304600983787666</c:v>
                </c:pt>
              </c:numCache>
            </c:numRef>
          </c:xVal>
          <c:yVal>
            <c:numRef>
              <c:f>'[2]6 Database (incomplete)'!$AX$174</c:f>
              <c:numCache>
                <c:formatCode>General</c:formatCode>
                <c:ptCount val="1"/>
                <c:pt idx="0">
                  <c:v>0.18504660636105111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AF4-4C4E-B9D2-36B704B0340F}"/>
            </c:ext>
          </c:extLst>
        </c:ser>
        <c:ser>
          <c:idx val="12"/>
          <c:order val="13"/>
          <c:tx>
            <c:strRef>
              <c:f>'[2]6 Database (incomplete)'!$C$178</c:f>
              <c:strCache>
                <c:ptCount val="1"/>
                <c:pt idx="0">
                  <c:v>labradorite An65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(incomplete)'!$AW$178</c:f>
              <c:numCache>
                <c:formatCode>General</c:formatCode>
                <c:ptCount val="1"/>
                <c:pt idx="0">
                  <c:v>-0.53817586317723565</c:v>
                </c:pt>
              </c:numCache>
            </c:numRef>
          </c:xVal>
          <c:yVal>
            <c:numRef>
              <c:f>'[2]6 Database (incomplete)'!$AX$178</c:f>
              <c:numCache>
                <c:formatCode>General</c:formatCode>
                <c:ptCount val="1"/>
                <c:pt idx="0">
                  <c:v>0.23066246958536898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AF4-4C4E-B9D2-36B704B0340F}"/>
            </c:ext>
          </c:extLst>
        </c:ser>
        <c:ser>
          <c:idx val="13"/>
          <c:order val="14"/>
          <c:tx>
            <c:strRef>
              <c:f>'[2]6 Database (incomplete)'!$C$182</c:f>
              <c:strCache>
                <c:ptCount val="1"/>
                <c:pt idx="0">
                  <c:v>labradorite An70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(incomplete)'!$AW$182</c:f>
              <c:numCache>
                <c:formatCode>General</c:formatCode>
                <c:ptCount val="1"/>
                <c:pt idx="0">
                  <c:v>-0.51869229838653941</c:v>
                </c:pt>
              </c:numCache>
            </c:numRef>
          </c:xVal>
          <c:yVal>
            <c:numRef>
              <c:f>'[2]6 Database (incomplete)'!$AX$182</c:f>
              <c:numCache>
                <c:formatCode>General</c:formatCode>
                <c:ptCount val="1"/>
                <c:pt idx="0">
                  <c:v>0.26657163224512048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AF4-4C4E-B9D2-36B704B0340F}"/>
            </c:ext>
          </c:extLst>
        </c:ser>
        <c:ser>
          <c:idx val="14"/>
          <c:order val="15"/>
          <c:tx>
            <c:strRef>
              <c:f>'[2]6 Database (incomplete)'!$C$186</c:f>
              <c:strCache>
                <c:ptCount val="1"/>
                <c:pt idx="0">
                  <c:v>bytownite An75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(incomplete)'!$AW$186</c:f>
              <c:numCache>
                <c:formatCode>General</c:formatCode>
                <c:ptCount val="1"/>
                <c:pt idx="0">
                  <c:v>-0.49983451660341194</c:v>
                </c:pt>
              </c:numCache>
            </c:numRef>
          </c:xVal>
          <c:yVal>
            <c:numRef>
              <c:f>'[2]6 Database (incomplete)'!$AX$186</c:f>
              <c:numCache>
                <c:formatCode>General</c:formatCode>
                <c:ptCount val="1"/>
                <c:pt idx="0">
                  <c:v>0.30271054318886603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AF4-4C4E-B9D2-36B704B0340F}"/>
            </c:ext>
          </c:extLst>
        </c:ser>
        <c:ser>
          <c:idx val="15"/>
          <c:order val="16"/>
          <c:tx>
            <c:strRef>
              <c:f>'[2]6 Database (incomplete)'!$C$190</c:f>
              <c:strCache>
                <c:ptCount val="1"/>
                <c:pt idx="0">
                  <c:v>bytownite An80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(incomplete)'!$AW$190</c:f>
              <c:numCache>
                <c:formatCode>General</c:formatCode>
                <c:ptCount val="1"/>
                <c:pt idx="0">
                  <c:v>-0.48385239408310216</c:v>
                </c:pt>
              </c:numCache>
            </c:numRef>
          </c:xVal>
          <c:yVal>
            <c:numRef>
              <c:f>'[2]6 Database (incomplete)'!$AX$190</c:f>
              <c:numCache>
                <c:formatCode>General</c:formatCode>
                <c:ptCount val="1"/>
                <c:pt idx="0">
                  <c:v>0.34005715810443232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AF4-4C4E-B9D2-36B704B0340F}"/>
            </c:ext>
          </c:extLst>
        </c:ser>
        <c:ser>
          <c:idx val="17"/>
          <c:order val="17"/>
          <c:tx>
            <c:strRef>
              <c:f>'[2]6 Database (incomplete)'!$C$194</c:f>
              <c:strCache>
                <c:ptCount val="1"/>
                <c:pt idx="0">
                  <c:v>bytownite An85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(incomplete)'!$AW$198</c:f>
              <c:numCache>
                <c:formatCode>General</c:formatCode>
                <c:ptCount val="1"/>
                <c:pt idx="0">
                  <c:v>-0.47860345961799072</c:v>
                </c:pt>
              </c:numCache>
            </c:numRef>
          </c:xVal>
          <c:yVal>
            <c:numRef>
              <c:f>'[2]6 Database (incomplete)'!$AX$198</c:f>
              <c:numCache>
                <c:formatCode>General</c:formatCode>
                <c:ptCount val="1"/>
                <c:pt idx="0">
                  <c:v>0.36327979841972141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AF4-4C4E-B9D2-36B704B0340F}"/>
            </c:ext>
          </c:extLst>
        </c:ser>
        <c:ser>
          <c:idx val="18"/>
          <c:order val="18"/>
          <c:tx>
            <c:strRef>
              <c:f>'[2]6 Database (incomplete)'!$C$198</c:f>
              <c:strCache>
                <c:ptCount val="1"/>
                <c:pt idx="0">
                  <c:v>anorthite An90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(incomplete)'!$AW$202</c:f>
              <c:numCache>
                <c:formatCode>General</c:formatCode>
                <c:ptCount val="1"/>
                <c:pt idx="0">
                  <c:v>-0.48235520495773743</c:v>
                </c:pt>
              </c:numCache>
            </c:numRef>
          </c:xVal>
          <c:yVal>
            <c:numRef>
              <c:f>'[2]6 Database (incomplete)'!$AX$202</c:f>
              <c:numCache>
                <c:formatCode>General</c:formatCode>
                <c:ptCount val="1"/>
                <c:pt idx="0">
                  <c:v>0.41051645678298804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AF4-4C4E-B9D2-36B704B0340F}"/>
            </c:ext>
          </c:extLst>
        </c:ser>
        <c:ser>
          <c:idx val="19"/>
          <c:order val="19"/>
          <c:tx>
            <c:strRef>
              <c:f>'[2]6 Database (incomplete)'!$C$200</c:f>
              <c:strCache>
                <c:ptCount val="1"/>
                <c:pt idx="0">
                  <c:v>anorthite An92.5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'[2]6 Database (incomplete)'!$AW$206</c:f>
              <c:numCache>
                <c:formatCode>General</c:formatCode>
                <c:ptCount val="1"/>
                <c:pt idx="0">
                  <c:v>-0.47348462921250922</c:v>
                </c:pt>
              </c:numCache>
            </c:numRef>
          </c:xVal>
          <c:yVal>
            <c:numRef>
              <c:f>'[2]6 Database (incomplete)'!$AX$206</c:f>
              <c:numCache>
                <c:formatCode>General</c:formatCode>
                <c:ptCount val="1"/>
                <c:pt idx="0">
                  <c:v>0.36992673517559627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AF4-4C4E-B9D2-36B704B03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207253</xdr:colOff>
      <xdr:row>0</xdr:row>
      <xdr:rowOff>69985</xdr:rowOff>
    </xdr:from>
    <xdr:to>
      <xdr:col>22</xdr:col>
      <xdr:colOff>431800</xdr:colOff>
      <xdr:row>37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127000</xdr:colOff>
      <xdr:row>61</xdr:row>
      <xdr:rowOff>41011</xdr:rowOff>
    </xdr:from>
    <xdr:to>
      <xdr:col>61</xdr:col>
      <xdr:colOff>709790</xdr:colOff>
      <xdr:row>105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C5D6E5-BDBA-6E47-9DAD-5FFA60054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113768</xdr:colOff>
      <xdr:row>201</xdr:row>
      <xdr:rowOff>64042</xdr:rowOff>
    </xdr:from>
    <xdr:to>
      <xdr:col>63</xdr:col>
      <xdr:colOff>241300</xdr:colOff>
      <xdr:row>250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C80371-328A-424E-AD26-9FDDE63FC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IGS/Desktop/Chapter%201%20EXCELIBR/All%20EXCELIBR%20Versions/Ustage/EXCELIBR_V5_Ustage_2lyr_custo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IGS/Desktop/Chapter%201%20EXCELIBR/All%20EXCELIBR%20Versions/EXCELIBR_V6_aug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xial Input"/>
      <sheetName val="EXCELIBR"/>
      <sheetName val="Instructions+Citation"/>
    </sheetNames>
    <sheetDataSet>
      <sheetData sheetId="0">
        <row r="21">
          <cell r="F21">
            <v>176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Coord. Inputs"/>
      <sheetName val="EXCELIBR"/>
      <sheetName val="2 Oil Cal."/>
      <sheetName val="3a Equation 1"/>
      <sheetName val="3b Sellmeier"/>
      <sheetName val="3c Cauchy"/>
      <sheetName val="3d CargilleLabel"/>
      <sheetName val="4 Double Variation"/>
      <sheetName val="5 Indicatrix Calcs"/>
      <sheetName val="6 Database (incomplete)"/>
      <sheetName val="7 Info &amp; Cite"/>
    </sheetNames>
    <sheetDataSet>
      <sheetData sheetId="0">
        <row r="54">
          <cell r="AI54">
            <v>-0.99997563070539475</v>
          </cell>
          <cell r="AJ54">
            <v>-6.9812602979616514E-3</v>
          </cell>
          <cell r="AK54">
            <v>0</v>
          </cell>
        </row>
        <row r="57">
          <cell r="AI57">
            <v>-0.99997563070539475</v>
          </cell>
          <cell r="AJ57">
            <v>-6.9812602979616514E-3</v>
          </cell>
          <cell r="AK57">
            <v>0</v>
          </cell>
        </row>
        <row r="60">
          <cell r="AI60">
            <v>6.9812602979617226E-3</v>
          </cell>
          <cell r="AJ60">
            <v>-0.99997563070539475</v>
          </cell>
          <cell r="AK6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3">
          <cell r="C43" t="str">
            <v>albite An0 (plutonic)</v>
          </cell>
          <cell r="AW43">
            <v>0.74662168636269888</v>
          </cell>
          <cell r="AX43">
            <v>-1.3032330012276187E-2</v>
          </cell>
        </row>
        <row r="45">
          <cell r="C45" t="str">
            <v>albite An2.5 (plutonic)</v>
          </cell>
          <cell r="AW45">
            <v>1.314866467032733</v>
          </cell>
          <cell r="AX45">
            <v>-2.2951079553992372E-2</v>
          </cell>
        </row>
        <row r="53">
          <cell r="C53" t="str">
            <v>albite An10 (plutonic)</v>
          </cell>
          <cell r="AW53">
            <v>0.81702649230827773</v>
          </cell>
          <cell r="AX53">
            <v>-3.5649732157481549E-3</v>
          </cell>
        </row>
        <row r="57">
          <cell r="C57" t="str">
            <v>oligoclase An15 (plutonic)</v>
          </cell>
          <cell r="AW57">
            <v>0.88469157692881928</v>
          </cell>
          <cell r="AX57">
            <v>7.72058642745568E-3</v>
          </cell>
        </row>
        <row r="61">
          <cell r="C61" t="str">
            <v>oligoclase An20 (plutonic)</v>
          </cell>
          <cell r="AW61">
            <v>0.98684463856811733</v>
          </cell>
          <cell r="AX61">
            <v>1.7225437240269988E-2</v>
          </cell>
        </row>
        <row r="65">
          <cell r="C65" t="str">
            <v>oligoclase An25 (plutonic)</v>
          </cell>
          <cell r="AW65">
            <v>-0.87501521204605726</v>
          </cell>
          <cell r="AX65">
            <v>-7.6361420704283934E-3</v>
          </cell>
        </row>
        <row r="69">
          <cell r="C69" t="str">
            <v>oligoclase An30 (plutonic)</v>
          </cell>
          <cell r="AW69">
            <v>-0.76385930031260296</v>
          </cell>
          <cell r="AX69">
            <v>3.3329861049191728E-3</v>
          </cell>
        </row>
        <row r="73">
          <cell r="C73" t="str">
            <v>andesine An35 (plutonic)</v>
          </cell>
          <cell r="AW73">
            <v>-0.72300626970984827</v>
          </cell>
          <cell r="AX73">
            <v>1.7354236551616133E-2</v>
          </cell>
        </row>
        <row r="77">
          <cell r="C77" t="str">
            <v>andesine An40 (plutonic)</v>
          </cell>
          <cell r="AW77">
            <v>-0.68527831281858864</v>
          </cell>
          <cell r="AX77">
            <v>5.2428523123017323E-2</v>
          </cell>
        </row>
        <row r="81">
          <cell r="C81" t="str">
            <v>andesine An45 (plutonic)</v>
          </cell>
          <cell r="AW81">
            <v>-0.65524160934203179</v>
          </cell>
          <cell r="AX81">
            <v>9.3546402957033897E-2</v>
          </cell>
        </row>
        <row r="85">
          <cell r="C85" t="str">
            <v>andesine An50 (plutonic)</v>
          </cell>
          <cell r="AW85">
            <v>-0.63370057551614489</v>
          </cell>
          <cell r="AX85">
            <v>0.13469721546002605</v>
          </cell>
        </row>
        <row r="89">
          <cell r="C89" t="str">
            <v>labradorite An55 (plutonic)</v>
          </cell>
          <cell r="AW89">
            <v>-0.61456789018751035</v>
          </cell>
          <cell r="AX89">
            <v>0.17913020452076073</v>
          </cell>
        </row>
        <row r="93">
          <cell r="C93" t="str">
            <v>labradorite An60 (plutonic)</v>
          </cell>
          <cell r="AW93">
            <v>-0.57912622925423363</v>
          </cell>
          <cell r="AX93">
            <v>0.20935500921584227</v>
          </cell>
        </row>
        <row r="97">
          <cell r="C97" t="str">
            <v>labradorite An65 (plutonic)</v>
          </cell>
          <cell r="AW97">
            <v>-0.54566746959019186</v>
          </cell>
          <cell r="AX97">
            <v>0.25155614905865475</v>
          </cell>
        </row>
        <row r="101">
          <cell r="C101" t="str">
            <v>labradorite An70 (plutonic)</v>
          </cell>
          <cell r="AW101">
            <v>-0.52034404586979655</v>
          </cell>
          <cell r="AX101">
            <v>0.28843141449518317</v>
          </cell>
        </row>
        <row r="105">
          <cell r="C105" t="str">
            <v>bytownite An75 (plutonic)</v>
          </cell>
          <cell r="AW105">
            <v>-0.50617039068743885</v>
          </cell>
          <cell r="AX105">
            <v>0.30413785428187656</v>
          </cell>
        </row>
        <row r="109">
          <cell r="C109" t="str">
            <v>bytownite An80 (plutonic)</v>
          </cell>
          <cell r="AW109">
            <v>-0.48469310202268551</v>
          </cell>
          <cell r="AX109">
            <v>0.32692962536907666</v>
          </cell>
        </row>
        <row r="113">
          <cell r="C113" t="str">
            <v>bytownite An85 (plutonic)</v>
          </cell>
          <cell r="AW113">
            <v>-0.46731772151377171</v>
          </cell>
          <cell r="AX113">
            <v>0.35375025877637195</v>
          </cell>
        </row>
        <row r="117">
          <cell r="C117" t="str">
            <v>anorthite An90 (plutonic)</v>
          </cell>
          <cell r="AW117">
            <v>-0.47186601722182825</v>
          </cell>
          <cell r="AX117">
            <v>0.37198917361852396</v>
          </cell>
        </row>
        <row r="119">
          <cell r="C119" t="str">
            <v>anorthite An92.5 (plutonic)</v>
          </cell>
          <cell r="AW119">
            <v>-0.46875797415755449</v>
          </cell>
          <cell r="AX119">
            <v>0.38299132916889955</v>
          </cell>
        </row>
        <row r="126">
          <cell r="C126" t="str">
            <v>albite An0 (volcanic)</v>
          </cell>
          <cell r="AW126">
            <v>0.72288392789673572</v>
          </cell>
          <cell r="AX126">
            <v>5.3719555316605619E-2</v>
          </cell>
        </row>
        <row r="130">
          <cell r="C130" t="str">
            <v>albite An5 (volcanic)</v>
          </cell>
          <cell r="AW130">
            <v>0.85159200734471563</v>
          </cell>
          <cell r="AX130">
            <v>6.5152669234213173E-2</v>
          </cell>
        </row>
        <row r="134">
          <cell r="C134" t="str">
            <v>albite An10 (volcanic)</v>
          </cell>
          <cell r="AW134">
            <v>0.95867982185367029</v>
          </cell>
          <cell r="AX134">
            <v>7.3345626539521064E-2</v>
          </cell>
        </row>
        <row r="138">
          <cell r="C138" t="str">
            <v>oligoclase An15 (volcanic)</v>
          </cell>
          <cell r="AW138">
            <v>-0.90831409589238798</v>
          </cell>
          <cell r="AX138">
            <v>-8.5461109808272484E-2</v>
          </cell>
        </row>
        <row r="142">
          <cell r="C142" t="str">
            <v>oligoclase An20 (volcanic)</v>
          </cell>
          <cell r="AW142">
            <v>-0.81983498694988888</v>
          </cell>
          <cell r="AX142">
            <v>-6.6322405713422711E-2</v>
          </cell>
        </row>
        <row r="146">
          <cell r="C146" t="str">
            <v>oligoclase An25 (volcanic)</v>
          </cell>
          <cell r="AW146">
            <v>-0.73950663366829328</v>
          </cell>
          <cell r="AX146">
            <v>-5.1711341303501406E-2</v>
          </cell>
        </row>
        <row r="150">
          <cell r="C150" t="str">
            <v>oligoclase An30 (volcanic)</v>
          </cell>
          <cell r="AW150">
            <v>-0.69556846138980222</v>
          </cell>
          <cell r="AX150">
            <v>-3.2193852912840271E-2</v>
          </cell>
        </row>
        <row r="154">
          <cell r="C154" t="str">
            <v>andesine An35 (volcanic)</v>
          </cell>
          <cell r="AW154">
            <v>-0.65166841170022272</v>
          </cell>
          <cell r="AX154">
            <v>-1.7064537917898862E-2</v>
          </cell>
        </row>
        <row r="158">
          <cell r="C158" t="str">
            <v>andesine An40 (volcanic)</v>
          </cell>
          <cell r="AW158">
            <v>-0.60829009737143924</v>
          </cell>
          <cell r="AX158">
            <v>1.9647658645735873E-2</v>
          </cell>
        </row>
        <row r="162">
          <cell r="C162" t="str">
            <v>andesine An45 (volcanic)</v>
          </cell>
          <cell r="AW162">
            <v>-0.57966437287440575</v>
          </cell>
          <cell r="AX162">
            <v>5.2243588671817436E-2</v>
          </cell>
        </row>
        <row r="166">
          <cell r="C166" t="str">
            <v>andesine An50 (volcanic)</v>
          </cell>
          <cell r="AW166">
            <v>-0.56108506904653055</v>
          </cell>
          <cell r="AX166">
            <v>8.8867144635388431E-2</v>
          </cell>
        </row>
        <row r="170">
          <cell r="C170" t="str">
            <v>labradorite An55 (volcanic)</v>
          </cell>
          <cell r="AW170">
            <v>-0.55727183948040815</v>
          </cell>
          <cell r="AX170">
            <v>0.14412029695598663</v>
          </cell>
        </row>
        <row r="174">
          <cell r="C174" t="str">
            <v>labradorite An60 (volcanic)</v>
          </cell>
          <cell r="AW174">
            <v>-0.55304600983787666</v>
          </cell>
          <cell r="AX174">
            <v>0.18504660636105111</v>
          </cell>
        </row>
        <row r="178">
          <cell r="C178" t="str">
            <v>labradorite An65 (volcanic)</v>
          </cell>
          <cell r="AW178">
            <v>-0.53817586317723565</v>
          </cell>
          <cell r="AX178">
            <v>0.23066246958536898</v>
          </cell>
        </row>
        <row r="182">
          <cell r="C182" t="str">
            <v>labradorite An70 (volcanic)</v>
          </cell>
          <cell r="AW182">
            <v>-0.51869229838653941</v>
          </cell>
          <cell r="AX182">
            <v>0.26657163224512048</v>
          </cell>
        </row>
        <row r="186">
          <cell r="C186" t="str">
            <v>bytownite An75 (volcanic)</v>
          </cell>
          <cell r="AW186">
            <v>-0.49983451660341194</v>
          </cell>
          <cell r="AX186">
            <v>0.30271054318886603</v>
          </cell>
        </row>
        <row r="190">
          <cell r="C190" t="str">
            <v>bytownite An80 (volcanic)</v>
          </cell>
          <cell r="AW190">
            <v>-0.48385239408310216</v>
          </cell>
          <cell r="AX190">
            <v>0.34005715810443232</v>
          </cell>
        </row>
        <row r="194">
          <cell r="C194" t="str">
            <v>bytownite An85 (volcanic)</v>
          </cell>
        </row>
        <row r="198">
          <cell r="C198" t="str">
            <v>anorthite An90 (volcanic)</v>
          </cell>
          <cell r="AW198">
            <v>-0.47860345961799072</v>
          </cell>
          <cell r="AX198">
            <v>0.36327979841972141</v>
          </cell>
        </row>
        <row r="200">
          <cell r="C200" t="str">
            <v>anorthite An92.5 (volcanic)</v>
          </cell>
        </row>
        <row r="202">
          <cell r="AW202">
            <v>-0.48235520495773743</v>
          </cell>
          <cell r="AX202">
            <v>0.41051645678298804</v>
          </cell>
        </row>
        <row r="206">
          <cell r="AW206">
            <v>-0.47348462921250922</v>
          </cell>
          <cell r="AX206">
            <v>0.36992673517559627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zxZBWpS-VNI&amp;list=PLZLy0paB5b0sF4uQ-BcKCCxMilZh6MBD4&amp;index=3" TargetMode="External"/><Relationship Id="rId2" Type="http://schemas.openxmlformats.org/officeDocument/2006/relationships/hyperlink" Target="https://www.youtube.com/watch?v=FyerrIniIoM&amp;list=PLZLy0paB5b0sF4uQ-BcKCCxMilZh6MBD4&amp;index=3&amp;t=338s" TargetMode="External"/><Relationship Id="rId1" Type="http://schemas.openxmlformats.org/officeDocument/2006/relationships/hyperlink" Target="http://www.minsocam.org/msa/Monograph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BX2516"/>
  <sheetViews>
    <sheetView tabSelected="1" zoomScaleNormal="100" workbookViewId="0">
      <selection activeCell="D28" sqref="D28"/>
    </sheetView>
  </sheetViews>
  <sheetFormatPr baseColWidth="10" defaultColWidth="11" defaultRowHeight="16" x14ac:dyDescent="0.2"/>
  <cols>
    <col min="1" max="1" width="9.83203125" customWidth="1"/>
    <col min="2" max="2" width="8" customWidth="1"/>
    <col min="3" max="3" width="8.83203125" customWidth="1"/>
    <col min="4" max="4" width="14" customWidth="1"/>
    <col min="5" max="5" width="7.83203125" customWidth="1"/>
    <col min="6" max="6" width="8" customWidth="1"/>
    <col min="7" max="7" width="4.83203125" customWidth="1"/>
    <col min="8" max="8" width="9.83203125" customWidth="1"/>
    <col min="9" max="9" width="7.6640625" customWidth="1"/>
    <col min="10" max="10" width="9" customWidth="1"/>
    <col min="11" max="11" width="8" customWidth="1"/>
    <col min="12" max="12" width="11" customWidth="1"/>
    <col min="13" max="13" width="13" customWidth="1"/>
    <col min="14" max="14" width="3.83203125" customWidth="1"/>
    <col min="15" max="15" width="12.83203125" bestFit="1" customWidth="1"/>
    <col min="17" max="17" width="11" customWidth="1"/>
    <col min="18" max="18" width="12.33203125" bestFit="1" customWidth="1"/>
    <col min="21" max="21" width="12.33203125" bestFit="1" customWidth="1"/>
    <col min="22" max="22" width="15" customWidth="1"/>
    <col min="23" max="23" width="9.33203125" customWidth="1"/>
    <col min="24" max="24" width="3.83203125" customWidth="1"/>
    <col min="32" max="32" width="12.1640625" bestFit="1" customWidth="1"/>
    <col min="45" max="45" width="12.1640625" bestFit="1" customWidth="1"/>
    <col min="57" max="57" width="12.1640625" bestFit="1" customWidth="1"/>
  </cols>
  <sheetData>
    <row r="1" spans="1:76" x14ac:dyDescent="0.2">
      <c r="A1" s="92" t="s">
        <v>146</v>
      </c>
      <c r="B1" s="93" t="s">
        <v>145</v>
      </c>
      <c r="C1" s="47" t="s">
        <v>147</v>
      </c>
      <c r="D1" s="61" t="s">
        <v>159</v>
      </c>
      <c r="E1" s="48"/>
      <c r="H1" s="19" t="s">
        <v>45</v>
      </c>
      <c r="I1" s="48"/>
      <c r="J1" s="48"/>
      <c r="K1" s="48"/>
      <c r="L1" s="48"/>
      <c r="M1" s="48"/>
      <c r="N1" s="63"/>
      <c r="X1" s="63"/>
      <c r="AQ1" s="31" t="s">
        <v>158</v>
      </c>
      <c r="AR1" s="31"/>
      <c r="AS1" s="31" t="s">
        <v>8</v>
      </c>
      <c r="AT1" s="31" t="s">
        <v>9</v>
      </c>
      <c r="AU1" s="31" t="s">
        <v>10</v>
      </c>
      <c r="AV1" s="31"/>
      <c r="AW1" s="31" t="s">
        <v>8</v>
      </c>
      <c r="AX1" s="31" t="s">
        <v>9</v>
      </c>
      <c r="AY1" s="31" t="s">
        <v>10</v>
      </c>
      <c r="AZ1" s="31"/>
      <c r="BA1" s="31" t="s">
        <v>42</v>
      </c>
      <c r="BB1" s="31" t="s">
        <v>43</v>
      </c>
      <c r="BC1" s="10"/>
      <c r="BD1" s="31" t="s">
        <v>8</v>
      </c>
      <c r="BE1" s="31" t="s">
        <v>9</v>
      </c>
      <c r="BF1" s="31" t="s">
        <v>10</v>
      </c>
      <c r="BG1" s="31"/>
      <c r="BH1" s="31" t="s">
        <v>8</v>
      </c>
      <c r="BI1" s="31" t="s">
        <v>9</v>
      </c>
      <c r="BJ1" s="31" t="s">
        <v>10</v>
      </c>
      <c r="BK1" s="31"/>
      <c r="BL1" s="31" t="s">
        <v>42</v>
      </c>
      <c r="BM1" s="31" t="s">
        <v>43</v>
      </c>
      <c r="BO1" s="31" t="s">
        <v>8</v>
      </c>
      <c r="BP1" s="31" t="s">
        <v>9</v>
      </c>
      <c r="BQ1" s="31" t="s">
        <v>10</v>
      </c>
      <c r="BR1" s="31"/>
      <c r="BS1" s="31" t="s">
        <v>8</v>
      </c>
      <c r="BT1" s="31" t="s">
        <v>9</v>
      </c>
      <c r="BU1" s="31" t="s">
        <v>10</v>
      </c>
      <c r="BV1" s="31"/>
      <c r="BW1" s="31" t="s">
        <v>42</v>
      </c>
      <c r="BX1" s="31" t="s">
        <v>43</v>
      </c>
    </row>
    <row r="2" spans="1:76" x14ac:dyDescent="0.2">
      <c r="A2" s="92">
        <v>0</v>
      </c>
      <c r="B2" s="92">
        <v>0</v>
      </c>
      <c r="C2" s="47">
        <v>111.4</v>
      </c>
      <c r="D2" s="91">
        <f>EXCELIBR!CJ1633</f>
        <v>0.41183242029761402</v>
      </c>
      <c r="E2" s="50"/>
      <c r="F2" s="61" t="str">
        <f>IFERROR(W92,V92)</f>
        <v>X</v>
      </c>
      <c r="G2" s="60" t="s">
        <v>83</v>
      </c>
      <c r="H2" s="53" t="s">
        <v>19</v>
      </c>
      <c r="I2" s="53">
        <f>Q140</f>
        <v>0.92730014235615277</v>
      </c>
      <c r="J2" s="53">
        <f>R140</f>
        <v>0.35552632186996219</v>
      </c>
      <c r="K2" s="53">
        <f>S140</f>
        <v>0.11711310961576772</v>
      </c>
      <c r="L2" s="48"/>
      <c r="M2" s="48"/>
      <c r="N2" s="63"/>
      <c r="X2" s="63"/>
      <c r="AQ2" s="31"/>
      <c r="AR2" s="31">
        <v>1</v>
      </c>
      <c r="AS2" s="31">
        <f>EXCELIBR!AZ2</f>
        <v>-0.36487678433761978</v>
      </c>
      <c r="AT2" s="31">
        <f>EXCELIBR!AZ3</f>
        <v>0.93105581586252828</v>
      </c>
      <c r="AU2" s="31">
        <f>EXCELIBR!AZ4</f>
        <v>0</v>
      </c>
      <c r="AV2" s="31"/>
      <c r="AW2" s="31">
        <f>IF(AU2&lt;0,-AS2,AS2)</f>
        <v>-0.36487678433761978</v>
      </c>
      <c r="AX2" s="31">
        <f>IF(AU2&lt;0,-AT2,AT2)</f>
        <v>0.93105581586252828</v>
      </c>
      <c r="AY2" s="31">
        <f>IF(AU2&lt;0,-AU2,AU2)</f>
        <v>0</v>
      </c>
      <c r="AZ2" s="31"/>
      <c r="BA2" s="31">
        <f>AW2/(1+AY2)</f>
        <v>-0.36487678433761978</v>
      </c>
      <c r="BB2" s="31">
        <f>AX2/(1+AY2)</f>
        <v>0.93105581586252828</v>
      </c>
      <c r="BC2" s="10"/>
      <c r="BD2" s="31">
        <f>EXCELIBR!BL2</f>
        <v>0.93105581586252828</v>
      </c>
      <c r="BE2" s="31">
        <f>EXCELIBR!BL3</f>
        <v>0.36487678433761978</v>
      </c>
      <c r="BF2" s="31">
        <f>EXCELIBR!BL4</f>
        <v>0</v>
      </c>
      <c r="BG2" s="31"/>
      <c r="BH2" s="31">
        <f>IF(BF2&lt;0,-BD2,BD2)</f>
        <v>0.93105581586252828</v>
      </c>
      <c r="BI2" s="31">
        <f>IF(BF2&lt;0,-BE2,BE2)</f>
        <v>0.36487678433761978</v>
      </c>
      <c r="BJ2" s="31">
        <f>IF(BF2&lt;0,-BF2,BF2)</f>
        <v>0</v>
      </c>
      <c r="BK2" s="31"/>
      <c r="BL2" s="31">
        <f>BH2/(1+BJ2)</f>
        <v>0.93105581586252828</v>
      </c>
      <c r="BM2" s="31">
        <f>BI2/(1+BJ2)</f>
        <v>0.36487678433761978</v>
      </c>
      <c r="BO2" s="31">
        <f>EXCELIBR!CL1633</f>
        <v>-0.358175143829912</v>
      </c>
      <c r="BP2" s="31">
        <f>EXCELIBR!CM1633</f>
        <v>0.93365441483582234</v>
      </c>
      <c r="BQ2" s="31">
        <f>EXCELIBR!CN1633</f>
        <v>0</v>
      </c>
      <c r="BR2" s="31"/>
      <c r="BS2" s="31">
        <f>IF(BQ2&lt;0,-BO2,BO2)</f>
        <v>-0.358175143829912</v>
      </c>
      <c r="BT2" s="31">
        <f>IF(BQ2&lt;0,-BP2,BP2)</f>
        <v>0.93365441483582234</v>
      </c>
      <c r="BU2" s="31">
        <f>IF(BQ2&lt;0,-BQ2,BQ2)</f>
        <v>0</v>
      </c>
      <c r="BV2" s="31"/>
      <c r="BW2" s="31">
        <f>BS2/(1+BU2)</f>
        <v>-0.358175143829912</v>
      </c>
      <c r="BX2" s="31">
        <f>BT2/(1+BU2)</f>
        <v>0.93365441483582234</v>
      </c>
    </row>
    <row r="3" spans="1:76" x14ac:dyDescent="0.2">
      <c r="A3" s="92">
        <v>0</v>
      </c>
      <c r="B3" s="92">
        <v>5</v>
      </c>
      <c r="C3" s="47">
        <v>109</v>
      </c>
      <c r="D3" s="91">
        <f>EXCELIBR!CJ1634</f>
        <v>-1.3367333799463097</v>
      </c>
      <c r="E3" s="50"/>
      <c r="H3" s="53"/>
      <c r="I3" s="53"/>
      <c r="J3" s="53"/>
      <c r="K3" s="53"/>
      <c r="L3" s="45" t="s">
        <v>3</v>
      </c>
      <c r="M3" s="45">
        <f>(IF(E125&gt;90,180-E125,E125))</f>
        <v>24.791021450510641</v>
      </c>
      <c r="N3" s="63"/>
      <c r="X3" s="63"/>
      <c r="AQ3" s="31"/>
      <c r="AR3" s="31">
        <v>2</v>
      </c>
      <c r="AS3" s="31">
        <f>EXCELIBR!AZ7</f>
        <v>-0.3258124973549395</v>
      </c>
      <c r="AT3" s="31">
        <f>EXCELIBR!AZ8</f>
        <v>0.94202430936592707</v>
      </c>
      <c r="AU3" s="31">
        <f>EXCELIBR!AZ9</f>
        <v>-8.022728420547165E-2</v>
      </c>
      <c r="AV3" s="31"/>
      <c r="AW3" s="31">
        <f t="shared" ref="AW3:AW20" si="0">IF(AU3&lt;0,-AS3,AS3)</f>
        <v>0.3258124973549395</v>
      </c>
      <c r="AX3" s="31">
        <f t="shared" ref="AX3:AX20" si="1">IF(AU3&lt;0,-AT3,AT3)</f>
        <v>-0.94202430936592707</v>
      </c>
      <c r="AY3" s="31">
        <f t="shared" ref="AY3:AY20" si="2">IF(AU3&lt;0,-AU3,AU3)</f>
        <v>8.022728420547165E-2</v>
      </c>
      <c r="AZ3" s="31"/>
      <c r="BA3" s="31">
        <f>AW3/(1+AY3)</f>
        <v>0.30161476396569725</v>
      </c>
      <c r="BB3" s="31">
        <f t="shared" ref="BB3:BB20" si="3">AX3/(1+AY3)</f>
        <v>-0.87206120706236778</v>
      </c>
      <c r="BC3" s="10"/>
      <c r="BD3" s="31">
        <f>EXCELIBR!BL7</f>
        <v>0.94541485819268833</v>
      </c>
      <c r="BE3" s="31">
        <f>EXCELIBR!BL8</f>
        <v>0.32408492643995124</v>
      </c>
      <c r="BF3" s="31">
        <f>EXCELIBR!BL9</f>
        <v>-3.4054461718113334E-2</v>
      </c>
      <c r="BG3" s="31"/>
      <c r="BH3" s="31">
        <f t="shared" ref="BH3:BH20" si="4">IF(BF3&lt;0,-BD3,BD3)</f>
        <v>-0.94541485819268833</v>
      </c>
      <c r="BI3" s="31">
        <f t="shared" ref="BI3:BI20" si="5">IF(BF3&lt;0,-BE3,BE3)</f>
        <v>-0.32408492643995124</v>
      </c>
      <c r="BJ3" s="31">
        <f t="shared" ref="BJ3:BJ20" si="6">IF(BF3&lt;0,-BF3,BF3)</f>
        <v>3.4054461718113334E-2</v>
      </c>
      <c r="BK3" s="31"/>
      <c r="BL3" s="31">
        <f>BH3/(1+BJ3)</f>
        <v>-0.91427955991974774</v>
      </c>
      <c r="BM3" s="31">
        <f t="shared" ref="BM3:BM20" si="7">BI3/(1+BJ3)</f>
        <v>-0.31341185444089104</v>
      </c>
      <c r="BO3" s="31">
        <f>EXCELIBR!CL1634</f>
        <v>-0.34777873496112205</v>
      </c>
      <c r="BP3" s="31">
        <f>EXCELIBR!CM1634</f>
        <v>0.93420760089990174</v>
      </c>
      <c r="BQ3" s="31">
        <f>EXCELIBR!CN1634</f>
        <v>-7.9411018943794126E-2</v>
      </c>
      <c r="BR3" s="31"/>
      <c r="BS3" s="31">
        <f t="shared" ref="BS3:BS20" si="8">IF(BQ3&lt;0,-BO3,BO3)</f>
        <v>0.34777873496112205</v>
      </c>
      <c r="BT3" s="31">
        <f t="shared" ref="BT3:BT20" si="9">IF(BQ3&lt;0,-BP3,BP3)</f>
        <v>-0.93420760089990174</v>
      </c>
      <c r="BU3" s="31">
        <f t="shared" ref="BU3:BU20" si="10">IF(BQ3&lt;0,-BQ3,BQ3)</f>
        <v>7.9411018943794126E-2</v>
      </c>
      <c r="BV3" s="31"/>
      <c r="BW3" s="31">
        <f t="shared" ref="BW3:BW20" si="11">BS3/(1+BU3)</f>
        <v>0.32219305608110638</v>
      </c>
      <c r="BX3" s="31">
        <f t="shared" ref="BX3:BX20" si="12">BT3/(1+BU3)</f>
        <v>-0.86547902930806253</v>
      </c>
    </row>
    <row r="4" spans="1:76" x14ac:dyDescent="0.2">
      <c r="A4" s="92">
        <v>85</v>
      </c>
      <c r="B4" s="92">
        <v>10</v>
      </c>
      <c r="C4" s="47">
        <v>114.6</v>
      </c>
      <c r="D4" s="91">
        <f>EXCELIBR!CJ1635</f>
        <v>-1.1735576916404824</v>
      </c>
      <c r="E4" s="50"/>
      <c r="F4" s="61" t="str">
        <f>IFERROR(W94,V94)</f>
        <v>Z</v>
      </c>
      <c r="G4" s="60" t="s">
        <v>83</v>
      </c>
      <c r="H4" s="53" t="s">
        <v>20</v>
      </c>
      <c r="I4" s="53">
        <f>Q141</f>
        <v>-0.12167551381452442</v>
      </c>
      <c r="J4" s="53">
        <f>R141</f>
        <v>-9.5852523963719082E-3</v>
      </c>
      <c r="K4" s="53">
        <f>S141</f>
        <v>0.99252364821925998</v>
      </c>
      <c r="L4" s="46"/>
      <c r="M4" s="46"/>
      <c r="N4" s="63"/>
      <c r="X4" s="63"/>
      <c r="AQ4" s="31"/>
      <c r="AR4" s="31">
        <v>3</v>
      </c>
      <c r="AS4" s="31">
        <f>EXCELIBR!AZ12</f>
        <v>-0.92888313806371836</v>
      </c>
      <c r="AT4" s="31">
        <f>EXCELIBR!AZ13</f>
        <v>-0.33753817621440829</v>
      </c>
      <c r="AU4" s="31">
        <f>EXCELIBR!AZ14</f>
        <v>-0.15246014370565808</v>
      </c>
      <c r="AV4" s="31"/>
      <c r="AW4" s="31">
        <f t="shared" si="0"/>
        <v>0.92888313806371836</v>
      </c>
      <c r="AX4" s="31">
        <f t="shared" si="1"/>
        <v>0.33753817621440829</v>
      </c>
      <c r="AY4" s="31">
        <f t="shared" si="2"/>
        <v>0.15246014370565808</v>
      </c>
      <c r="AZ4" s="31"/>
      <c r="BA4" s="31">
        <f t="shared" ref="BA4:BA20" si="13">AW4/(1+AY4)</f>
        <v>0.80600022754535972</v>
      </c>
      <c r="BB4" s="31">
        <f t="shared" si="3"/>
        <v>0.2928849019707328</v>
      </c>
      <c r="BC4" s="10"/>
      <c r="BD4" s="31">
        <f>EXCELIBR!BL12</f>
        <v>-0.32826870018601345</v>
      </c>
      <c r="BE4" s="31">
        <f>EXCELIBR!BL13</f>
        <v>0.9409197980114401</v>
      </c>
      <c r="BF4" s="31">
        <f>EXCELIBR!BL14</f>
        <v>-8.3123968795383502E-2</v>
      </c>
      <c r="BG4" s="31"/>
      <c r="BH4" s="31">
        <f t="shared" si="4"/>
        <v>0.32826870018601345</v>
      </c>
      <c r="BI4" s="31">
        <f t="shared" si="5"/>
        <v>-0.9409197980114401</v>
      </c>
      <c r="BJ4" s="31">
        <f t="shared" si="6"/>
        <v>8.3123968795383502E-2</v>
      </c>
      <c r="BK4" s="31"/>
      <c r="BL4" s="31">
        <f t="shared" ref="BL4:BL20" si="14">BH4/(1+BJ4)</f>
        <v>0.30307583401658406</v>
      </c>
      <c r="BM4" s="31">
        <f t="shared" si="7"/>
        <v>-0.8687092383874595</v>
      </c>
      <c r="BO4" s="31">
        <f>EXCELIBR!CL1635</f>
        <v>-0.9219650217402211</v>
      </c>
      <c r="BP4" s="31">
        <f>EXCELIBR!CM1635</f>
        <v>-0.35673836602165887</v>
      </c>
      <c r="BQ4" s="31">
        <f>EXCELIBR!CN1635</f>
        <v>-0.15072570084677178</v>
      </c>
      <c r="BR4" s="31"/>
      <c r="BS4" s="31">
        <f t="shared" si="8"/>
        <v>0.9219650217402211</v>
      </c>
      <c r="BT4" s="31">
        <f t="shared" si="9"/>
        <v>0.35673836602165887</v>
      </c>
      <c r="BU4" s="31">
        <f t="shared" si="10"/>
        <v>0.15072570084677178</v>
      </c>
      <c r="BV4" s="31"/>
      <c r="BW4" s="31">
        <f t="shared" si="11"/>
        <v>0.80120311996315452</v>
      </c>
      <c r="BX4" s="31">
        <f t="shared" si="12"/>
        <v>0.31001164374720214</v>
      </c>
    </row>
    <row r="5" spans="1:76" x14ac:dyDescent="0.2">
      <c r="A5" s="92">
        <v>140</v>
      </c>
      <c r="B5" s="92">
        <v>15</v>
      </c>
      <c r="C5" s="47">
        <v>151.4</v>
      </c>
      <c r="D5" s="91">
        <f>EXCELIBR!CJ1636</f>
        <v>0.47991624142480305</v>
      </c>
      <c r="E5" s="50"/>
      <c r="H5" s="53"/>
      <c r="I5" s="53"/>
      <c r="J5" s="53"/>
      <c r="K5" s="53"/>
      <c r="M5" s="46"/>
      <c r="N5" s="63"/>
      <c r="X5" s="63"/>
      <c r="AQ5" s="31"/>
      <c r="AR5" s="31">
        <v>4</v>
      </c>
      <c r="AS5" s="31">
        <f>EXCELIBR!AZ17</f>
        <v>0.37473011321881311</v>
      </c>
      <c r="AT5" s="31">
        <f>EXCELIBR!AZ18</f>
        <v>-0.92085239511430439</v>
      </c>
      <c r="AU5" s="31">
        <f>EXCELIBR!AZ19</f>
        <v>-0.1077413971473578</v>
      </c>
      <c r="AV5" s="31"/>
      <c r="AW5" s="31">
        <f t="shared" si="0"/>
        <v>-0.37473011321881311</v>
      </c>
      <c r="AX5" s="31">
        <f t="shared" si="1"/>
        <v>0.92085239511430439</v>
      </c>
      <c r="AY5" s="31">
        <f t="shared" si="2"/>
        <v>0.1077413971473578</v>
      </c>
      <c r="AZ5" s="31"/>
      <c r="BA5" s="31">
        <f t="shared" si="13"/>
        <v>-0.33828302723344417</v>
      </c>
      <c r="BB5" s="31">
        <f t="shared" si="3"/>
        <v>0.83128823883053604</v>
      </c>
      <c r="BC5" s="10"/>
      <c r="BD5" s="31">
        <f>EXCELIBR!BL17</f>
        <v>-0.90953427900647954</v>
      </c>
      <c r="BE5" s="31">
        <f>EXCELIBR!BL18</f>
        <v>-0.34259058052381991</v>
      </c>
      <c r="BF5" s="31">
        <f>EXCELIBR!BL19</f>
        <v>-0.23532762151629374</v>
      </c>
      <c r="BG5" s="31"/>
      <c r="BH5" s="31">
        <f t="shared" si="4"/>
        <v>0.90953427900647954</v>
      </c>
      <c r="BI5" s="31">
        <f t="shared" si="5"/>
        <v>0.34259058052381991</v>
      </c>
      <c r="BJ5" s="31">
        <f t="shared" si="6"/>
        <v>0.23532762151629374</v>
      </c>
      <c r="BK5" s="31"/>
      <c r="BL5" s="31">
        <f t="shared" si="14"/>
        <v>0.7362696851949917</v>
      </c>
      <c r="BM5" s="31">
        <f t="shared" si="7"/>
        <v>0.27732771012058294</v>
      </c>
      <c r="BO5" s="31">
        <f>EXCELIBR!CL1636</f>
        <v>0.36709869002262685</v>
      </c>
      <c r="BP5" s="31">
        <f>EXCELIBR!CM1636</f>
        <v>-0.92368963785585356</v>
      </c>
      <c r="BQ5" s="31">
        <f>EXCELIBR!CN1636</f>
        <v>-0.10970872664192777</v>
      </c>
      <c r="BR5" s="31"/>
      <c r="BS5" s="31">
        <f t="shared" si="8"/>
        <v>-0.36709869002262685</v>
      </c>
      <c r="BT5" s="31">
        <f t="shared" si="9"/>
        <v>0.92368963785585356</v>
      </c>
      <c r="BU5" s="31">
        <f t="shared" si="10"/>
        <v>0.10970872664192777</v>
      </c>
      <c r="BV5" s="31"/>
      <c r="BW5" s="31">
        <f t="shared" si="11"/>
        <v>-0.33080634693528854</v>
      </c>
      <c r="BX5" s="31">
        <f t="shared" si="12"/>
        <v>0.83237124813014329</v>
      </c>
    </row>
    <row r="6" spans="1:76" x14ac:dyDescent="0.2">
      <c r="A6" s="92">
        <v>90</v>
      </c>
      <c r="B6" s="92">
        <v>20</v>
      </c>
      <c r="C6" s="47">
        <v>201.2</v>
      </c>
      <c r="D6" s="91">
        <f>EXCELIBR!CJ1637</f>
        <v>-0.1922336271556162</v>
      </c>
      <c r="E6" s="50"/>
      <c r="F6" s="61" t="str">
        <f>IFERROR(V102,"Y")</f>
        <v>Y</v>
      </c>
      <c r="G6" s="60" t="s">
        <v>83</v>
      </c>
      <c r="H6" s="53" t="s">
        <v>22</v>
      </c>
      <c r="I6" s="53">
        <f>Q142</f>
        <v>0.3539908407349408</v>
      </c>
      <c r="J6" s="53">
        <f>R142</f>
        <v>-0.93461711807248316</v>
      </c>
      <c r="K6" s="53">
        <f>S142</f>
        <v>3.4370441976440354E-2</v>
      </c>
      <c r="L6" s="45" t="s">
        <v>46</v>
      </c>
      <c r="M6" s="45" t="str">
        <f>IF(EXCELIBR!F1670&gt;0.00001,"NO","YES")</f>
        <v>YES</v>
      </c>
      <c r="N6" s="63"/>
      <c r="X6" s="63"/>
      <c r="AQ6" s="31"/>
      <c r="AR6" s="31">
        <v>5</v>
      </c>
      <c r="AS6" s="31">
        <f>EXCELIBR!AZ22</f>
        <v>0.33600948630808697</v>
      </c>
      <c r="AT6" s="31">
        <f>EXCELIBR!AZ23</f>
        <v>-0.93053262006953008</v>
      </c>
      <c r="AU6" s="31">
        <f>EXCELIBR!AZ24</f>
        <v>0.14562509432618789</v>
      </c>
      <c r="AV6" s="31"/>
      <c r="AW6" s="31">
        <f t="shared" si="0"/>
        <v>0.33600948630808697</v>
      </c>
      <c r="AX6" s="31">
        <f t="shared" si="1"/>
        <v>-0.93053262006953008</v>
      </c>
      <c r="AY6" s="31">
        <f t="shared" si="2"/>
        <v>0.14562509432618789</v>
      </c>
      <c r="AZ6" s="31"/>
      <c r="BA6" s="31">
        <f t="shared" si="13"/>
        <v>0.29329794535071241</v>
      </c>
      <c r="BB6" s="31">
        <f t="shared" si="3"/>
        <v>-0.81224881043377739</v>
      </c>
      <c r="BC6" s="10"/>
      <c r="BD6" s="31">
        <f>EXCELIBR!BL22</f>
        <v>-0.87788897733126714</v>
      </c>
      <c r="BE6" s="31">
        <f>EXCELIBR!BL23</f>
        <v>-0.36543102377502407</v>
      </c>
      <c r="BF6" s="31">
        <f>EXCELIBR!BL24</f>
        <v>-0.30946907816937036</v>
      </c>
      <c r="BG6" s="31"/>
      <c r="BH6" s="31">
        <f t="shared" si="4"/>
        <v>0.87788897733126714</v>
      </c>
      <c r="BI6" s="31">
        <f t="shared" si="5"/>
        <v>0.36543102377502407</v>
      </c>
      <c r="BJ6" s="31">
        <f t="shared" si="6"/>
        <v>0.30946907816937036</v>
      </c>
      <c r="BK6" s="31"/>
      <c r="BL6" s="31">
        <f t="shared" si="14"/>
        <v>0.67041596626210564</v>
      </c>
      <c r="BM6" s="31">
        <f t="shared" si="7"/>
        <v>0.27906808176478237</v>
      </c>
      <c r="BO6" s="31">
        <f>EXCELIBR!CL1637</f>
        <v>0.33895300344160328</v>
      </c>
      <c r="BP6" s="31">
        <f>EXCELIBR!CM1637</f>
        <v>-0.92930132380052</v>
      </c>
      <c r="BQ6" s="31">
        <f>EXCELIBR!CN1637</f>
        <v>0.14666257545985456</v>
      </c>
      <c r="BR6" s="31"/>
      <c r="BS6" s="31">
        <f t="shared" si="8"/>
        <v>0.33895300344160328</v>
      </c>
      <c r="BT6" s="31">
        <f t="shared" si="9"/>
        <v>-0.92930132380052</v>
      </c>
      <c r="BU6" s="31">
        <f t="shared" si="10"/>
        <v>0.14666257545985456</v>
      </c>
      <c r="BV6" s="31"/>
      <c r="BW6" s="31">
        <f t="shared" si="11"/>
        <v>0.2955996041866723</v>
      </c>
      <c r="BX6" s="31">
        <f t="shared" si="12"/>
        <v>-0.8104400925685008</v>
      </c>
    </row>
    <row r="7" spans="1:76" x14ac:dyDescent="0.2">
      <c r="A7" s="92">
        <v>45</v>
      </c>
      <c r="B7" s="92">
        <v>25</v>
      </c>
      <c r="C7" s="47">
        <v>245.2</v>
      </c>
      <c r="D7" s="91">
        <f>EXCELIBR!CJ1638</f>
        <v>0.13804863930076294</v>
      </c>
      <c r="E7" s="50"/>
      <c r="H7" s="53"/>
      <c r="I7" s="53"/>
      <c r="J7" s="53"/>
      <c r="K7" s="53"/>
      <c r="L7" s="46"/>
      <c r="M7" s="46"/>
      <c r="N7" s="63"/>
      <c r="X7" s="63"/>
      <c r="AQ7" s="31"/>
      <c r="AR7" s="31">
        <v>6</v>
      </c>
      <c r="AS7" s="31">
        <f>EXCELIBR!AZ27</f>
        <v>0.28783668744221413</v>
      </c>
      <c r="AT7" s="31">
        <f>EXCELIBR!AZ28</f>
        <v>-0.87239111523400015</v>
      </c>
      <c r="AU7" s="31">
        <f>EXCELIBR!AZ29</f>
        <v>0.39507440238905722</v>
      </c>
      <c r="AV7" s="31"/>
      <c r="AW7" s="31">
        <f t="shared" si="0"/>
        <v>0.28783668744221413</v>
      </c>
      <c r="AX7" s="31">
        <f t="shared" si="1"/>
        <v>-0.87239111523400015</v>
      </c>
      <c r="AY7" s="31">
        <f t="shared" si="2"/>
        <v>0.39507440238905722</v>
      </c>
      <c r="AZ7" s="31"/>
      <c r="BA7" s="31">
        <f t="shared" si="13"/>
        <v>0.20632353869391867</v>
      </c>
      <c r="BB7" s="31">
        <f t="shared" si="3"/>
        <v>-0.62533662272064849</v>
      </c>
      <c r="BC7" s="10"/>
      <c r="BD7" s="31">
        <f>EXCELIBR!BL27</f>
        <v>-0.91666544213210543</v>
      </c>
      <c r="BE7" s="31">
        <f>EXCELIBR!BL28</f>
        <v>-0.37040795815842287</v>
      </c>
      <c r="BF7" s="31">
        <f>EXCELIBR!BL29</f>
        <v>-0.15007468718494674</v>
      </c>
      <c r="BG7" s="31"/>
      <c r="BH7" s="31">
        <f t="shared" si="4"/>
        <v>0.91666544213210543</v>
      </c>
      <c r="BI7" s="31">
        <f t="shared" si="5"/>
        <v>0.37040795815842287</v>
      </c>
      <c r="BJ7" s="31">
        <f t="shared" si="6"/>
        <v>0.15007468718494674</v>
      </c>
      <c r="BK7" s="31"/>
      <c r="BL7" s="31">
        <f t="shared" si="14"/>
        <v>0.79704861983862951</v>
      </c>
      <c r="BM7" s="31">
        <f t="shared" si="7"/>
        <v>0.32207295950933013</v>
      </c>
      <c r="BO7" s="31">
        <f>EXCELIBR!CL1638</f>
        <v>0.28562723737496337</v>
      </c>
      <c r="BP7" s="31">
        <f>EXCELIBR!CM1638</f>
        <v>-0.87328104430942921</v>
      </c>
      <c r="BQ7" s="31">
        <f>EXCELIBR!CN1638</f>
        <v>0.39471166554762355</v>
      </c>
      <c r="BR7" s="31"/>
      <c r="BS7" s="31">
        <f t="shared" si="8"/>
        <v>0.28562723737496337</v>
      </c>
      <c r="BT7" s="31">
        <f t="shared" si="9"/>
        <v>-0.87328104430942921</v>
      </c>
      <c r="BU7" s="31">
        <f t="shared" si="10"/>
        <v>0.39471166554762355</v>
      </c>
      <c r="BV7" s="31"/>
      <c r="BW7" s="31">
        <f t="shared" si="11"/>
        <v>0.20479303674771651</v>
      </c>
      <c r="BX7" s="31">
        <f t="shared" si="12"/>
        <v>-0.62613733424717699</v>
      </c>
    </row>
    <row r="8" spans="1:76" x14ac:dyDescent="0.2">
      <c r="A8" s="92">
        <v>20</v>
      </c>
      <c r="B8" s="92">
        <v>30</v>
      </c>
      <c r="C8" s="47">
        <v>177.5</v>
      </c>
      <c r="D8" s="91">
        <f>EXCELIBR!CJ1639</f>
        <v>0.73879455585910137</v>
      </c>
      <c r="E8" s="50"/>
      <c r="H8" s="53" t="s">
        <v>23</v>
      </c>
      <c r="I8" s="53">
        <f>Q143</f>
        <v>-0.93180266183863136</v>
      </c>
      <c r="J8" s="53">
        <f>R143</f>
        <v>-0.3492962422733713</v>
      </c>
      <c r="K8" s="53">
        <f>S143</f>
        <v>9.8670839279614439E-2</v>
      </c>
      <c r="L8" s="44"/>
      <c r="N8" s="63"/>
      <c r="X8" s="63"/>
      <c r="AQ8" s="31"/>
      <c r="AR8" s="31">
        <v>7</v>
      </c>
      <c r="AS8" s="31">
        <f>EXCELIBR!AZ32</f>
        <v>-0.95468362365636472</v>
      </c>
      <c r="AT8" s="31">
        <f>EXCELIBR!AZ33</f>
        <v>-0.29733461044196385</v>
      </c>
      <c r="AU8" s="31">
        <f>EXCELIBR!AZ34</f>
        <v>1.3088474153936637E-2</v>
      </c>
      <c r="AV8" s="31"/>
      <c r="AW8" s="31">
        <f t="shared" si="0"/>
        <v>-0.95468362365636472</v>
      </c>
      <c r="AX8" s="31">
        <f t="shared" si="1"/>
        <v>-0.29733461044196385</v>
      </c>
      <c r="AY8" s="31">
        <f t="shared" si="2"/>
        <v>1.3088474153936637E-2</v>
      </c>
      <c r="AZ8" s="31"/>
      <c r="BA8" s="31">
        <f t="shared" si="13"/>
        <v>-0.94234970391273321</v>
      </c>
      <c r="BB8" s="31">
        <f t="shared" si="3"/>
        <v>-0.2934932318623778</v>
      </c>
      <c r="BC8" s="10"/>
      <c r="BD8" s="31">
        <f>EXCELIBR!BL32</f>
        <v>-0.26379005049831955</v>
      </c>
      <c r="BE8" s="31">
        <f>EXCELIBR!BL33</f>
        <v>0.8249764344596594</v>
      </c>
      <c r="BF8" s="31">
        <f>EXCELIBR!BL34</f>
        <v>-0.49982866248777874</v>
      </c>
      <c r="BG8" s="31"/>
      <c r="BH8" s="31">
        <f t="shared" si="4"/>
        <v>0.26379005049831955</v>
      </c>
      <c r="BI8" s="31">
        <f t="shared" si="5"/>
        <v>-0.8249764344596594</v>
      </c>
      <c r="BJ8" s="31">
        <f t="shared" si="6"/>
        <v>0.49982866248777874</v>
      </c>
      <c r="BK8" s="31"/>
      <c r="BL8" s="31">
        <f t="shared" si="14"/>
        <v>0.1758801235740946</v>
      </c>
      <c r="BM8" s="31">
        <f t="shared" si="7"/>
        <v>-0.55004711877639667</v>
      </c>
      <c r="BO8" s="31">
        <f>EXCELIBR!CL1639</f>
        <v>-0.95800557879829684</v>
      </c>
      <c r="BP8" s="31">
        <f>EXCELIBR!CM1639</f>
        <v>-0.28667261324664473</v>
      </c>
      <c r="BQ8" s="31">
        <f>EXCELIBR!CN1639</f>
        <v>6.6425752295292831E-3</v>
      </c>
      <c r="BR8" s="31"/>
      <c r="BS8" s="31">
        <f t="shared" si="8"/>
        <v>-0.95800557879829684</v>
      </c>
      <c r="BT8" s="31">
        <f t="shared" si="9"/>
        <v>-0.28667261324664473</v>
      </c>
      <c r="BU8" s="31">
        <f t="shared" si="10"/>
        <v>6.6425752295292831E-3</v>
      </c>
      <c r="BV8" s="31"/>
      <c r="BW8" s="31">
        <f t="shared" si="11"/>
        <v>-0.95168394658834832</v>
      </c>
      <c r="BX8" s="31">
        <f t="shared" si="12"/>
        <v>-0.28478093446552183</v>
      </c>
    </row>
    <row r="9" spans="1:76" x14ac:dyDescent="0.2">
      <c r="A9" s="92">
        <v>40</v>
      </c>
      <c r="B9" s="92">
        <v>35</v>
      </c>
      <c r="C9" s="47">
        <v>250.5</v>
      </c>
      <c r="D9" s="91">
        <f>EXCELIBR!CJ1640</f>
        <v>0.60243866304045923</v>
      </c>
      <c r="E9" s="50"/>
      <c r="F9" s="49"/>
      <c r="H9" s="53"/>
      <c r="I9" s="53"/>
      <c r="J9" s="53"/>
      <c r="K9" s="53"/>
      <c r="L9" s="46"/>
      <c r="M9" s="44"/>
      <c r="N9" s="63"/>
      <c r="X9" s="63"/>
      <c r="AQ9" s="31"/>
      <c r="AR9" s="31">
        <v>8</v>
      </c>
      <c r="AS9" s="31">
        <f>EXCELIBR!AZ37</f>
        <v>0.24777369412686764</v>
      </c>
      <c r="AT9" s="31">
        <f>EXCELIBR!AZ38</f>
        <v>-0.79568431423188657</v>
      </c>
      <c r="AU9" s="31">
        <f>EXCELIBR!AZ39</f>
        <v>0.55271572131074542</v>
      </c>
      <c r="AV9" s="31"/>
      <c r="AW9" s="31">
        <f t="shared" si="0"/>
        <v>0.24777369412686764</v>
      </c>
      <c r="AX9" s="31">
        <f t="shared" si="1"/>
        <v>-0.79568431423188657</v>
      </c>
      <c r="AY9" s="31">
        <f t="shared" si="2"/>
        <v>0.55271572131074542</v>
      </c>
      <c r="AZ9" s="31"/>
      <c r="BA9" s="31">
        <f t="shared" si="13"/>
        <v>0.15957440935659892</v>
      </c>
      <c r="BB9" s="31">
        <f t="shared" si="3"/>
        <v>-0.51244687183317705</v>
      </c>
      <c r="BC9" s="10"/>
      <c r="BD9" s="31">
        <f>EXCELIBR!BL37</f>
        <v>-0.90826481366798095</v>
      </c>
      <c r="BE9" s="31">
        <f>EXCELIBR!BL38</f>
        <v>-0.38930677941638658</v>
      </c>
      <c r="BF9" s="31">
        <f>EXCELIBR!BL39</f>
        <v>-0.15328163540720713</v>
      </c>
      <c r="BG9" s="31"/>
      <c r="BH9" s="31">
        <f t="shared" si="4"/>
        <v>0.90826481366798095</v>
      </c>
      <c r="BI9" s="31">
        <f t="shared" si="5"/>
        <v>0.38930677941638658</v>
      </c>
      <c r="BJ9" s="31">
        <f t="shared" si="6"/>
        <v>0.15328163540720713</v>
      </c>
      <c r="BK9" s="31"/>
      <c r="BL9" s="31">
        <f t="shared" si="14"/>
        <v>0.78754814590218092</v>
      </c>
      <c r="BM9" s="31">
        <f t="shared" si="7"/>
        <v>0.33756436195997169</v>
      </c>
      <c r="BO9" s="31">
        <f>EXCELIBR!CL1640</f>
        <v>0.23821018875594635</v>
      </c>
      <c r="BP9" s="31">
        <f>EXCELIBR!CM1640</f>
        <v>-0.79973363657724272</v>
      </c>
      <c r="BQ9" s="31">
        <f>EXCELIBR!CN1640</f>
        <v>0.55107351279098415</v>
      </c>
      <c r="BR9" s="31"/>
      <c r="BS9" s="31">
        <f t="shared" si="8"/>
        <v>0.23821018875594635</v>
      </c>
      <c r="BT9" s="31">
        <f t="shared" si="9"/>
        <v>-0.79973363657724272</v>
      </c>
      <c r="BU9" s="31">
        <f t="shared" si="10"/>
        <v>0.55107351279098415</v>
      </c>
      <c r="BV9" s="31"/>
      <c r="BW9" s="31">
        <f t="shared" si="11"/>
        <v>0.15357762658670746</v>
      </c>
      <c r="BX9" s="31">
        <f t="shared" si="12"/>
        <v>-0.51560008599348151</v>
      </c>
    </row>
    <row r="10" spans="1:76" x14ac:dyDescent="0.2">
      <c r="A10" s="92">
        <v>80</v>
      </c>
      <c r="B10" s="92">
        <v>40</v>
      </c>
      <c r="C10" s="47">
        <v>215.7</v>
      </c>
      <c r="D10" s="91">
        <f>EXCELIBR!CJ1641</f>
        <v>8.4713985146436244E-3</v>
      </c>
      <c r="E10" s="50"/>
      <c r="F10" s="13"/>
      <c r="G10" s="13"/>
      <c r="H10" s="53" t="s">
        <v>24</v>
      </c>
      <c r="I10" s="53">
        <f>Q144</f>
        <v>0.87956522186239505</v>
      </c>
      <c r="J10" s="53">
        <f>R144</f>
        <v>0.34518112468713447</v>
      </c>
      <c r="K10" s="53">
        <f>S144</f>
        <v>0.32743703463395935</v>
      </c>
      <c r="L10" s="46"/>
      <c r="M10" s="46"/>
      <c r="N10" s="63"/>
      <c r="X10" s="63"/>
      <c r="AQ10" s="31"/>
      <c r="AR10" s="31">
        <v>9</v>
      </c>
      <c r="AS10" s="31">
        <f>EXCELIBR!AZ42</f>
        <v>0.28865490823213913</v>
      </c>
      <c r="AT10" s="31">
        <f>EXCELIBR!AZ43</f>
        <v>-0.8649234196274781</v>
      </c>
      <c r="AU10" s="31">
        <f>EXCELIBR!AZ44</f>
        <v>0.41059203856553866</v>
      </c>
      <c r="AV10" s="31"/>
      <c r="AW10" s="31">
        <f t="shared" si="0"/>
        <v>0.28865490823213913</v>
      </c>
      <c r="AX10" s="31">
        <f t="shared" si="1"/>
        <v>-0.8649234196274781</v>
      </c>
      <c r="AY10" s="31">
        <f t="shared" si="2"/>
        <v>0.41059203856553866</v>
      </c>
      <c r="AZ10" s="31"/>
      <c r="BA10" s="31">
        <f t="shared" si="13"/>
        <v>0.20463387027597185</v>
      </c>
      <c r="BB10" s="31">
        <f t="shared" si="3"/>
        <v>-0.61316340655590074</v>
      </c>
      <c r="BC10" s="10"/>
      <c r="BD10" s="31">
        <f>EXCELIBR!BL42</f>
        <v>-0.72641864670060252</v>
      </c>
      <c r="BE10" s="31">
        <f>EXCELIBR!BL43</f>
        <v>-0.47720630831175603</v>
      </c>
      <c r="BF10" s="31">
        <f>EXCELIBR!BL44</f>
        <v>-0.49456050088248044</v>
      </c>
      <c r="BG10" s="31"/>
      <c r="BH10" s="31">
        <f t="shared" si="4"/>
        <v>0.72641864670060252</v>
      </c>
      <c r="BI10" s="31">
        <f t="shared" si="5"/>
        <v>0.47720630831175603</v>
      </c>
      <c r="BJ10" s="31">
        <f t="shared" si="6"/>
        <v>0.49456050088248044</v>
      </c>
      <c r="BK10" s="31"/>
      <c r="BL10" s="31">
        <f t="shared" si="14"/>
        <v>0.48604164653868492</v>
      </c>
      <c r="BM10" s="31">
        <f t="shared" si="7"/>
        <v>0.31929541027612068</v>
      </c>
      <c r="BO10" s="31">
        <f>EXCELIBR!CL1641</f>
        <v>0.28854750132278634</v>
      </c>
      <c r="BP10" s="31">
        <f>EXCELIBR!CM1641</f>
        <v>-0.86499396693760167</v>
      </c>
      <c r="BQ10" s="31">
        <f>EXCELIBR!CN1641</f>
        <v>0.41051891143031166</v>
      </c>
      <c r="BR10" s="31"/>
      <c r="BS10" s="31">
        <f t="shared" si="8"/>
        <v>0.28854750132278634</v>
      </c>
      <c r="BT10" s="31">
        <f t="shared" si="9"/>
        <v>-0.86499396693760167</v>
      </c>
      <c r="BU10" s="31">
        <f t="shared" si="10"/>
        <v>0.41051891143031166</v>
      </c>
      <c r="BV10" s="31"/>
      <c r="BW10" s="31">
        <f t="shared" si="11"/>
        <v>0.20456833225312085</v>
      </c>
      <c r="BX10" s="31">
        <f t="shared" si="12"/>
        <v>-0.61324521062994464</v>
      </c>
    </row>
    <row r="11" spans="1:76" x14ac:dyDescent="0.2">
      <c r="A11" s="92">
        <v>120</v>
      </c>
      <c r="B11" s="92">
        <v>45</v>
      </c>
      <c r="C11" s="47">
        <v>167.8</v>
      </c>
      <c r="D11" s="91">
        <f>EXCELIBR!CJ1642</f>
        <v>-1.5391946992853889</v>
      </c>
      <c r="E11" s="50"/>
      <c r="F11" s="10"/>
      <c r="G11" s="10"/>
      <c r="H11" s="51"/>
      <c r="I11" s="44"/>
      <c r="J11" s="44"/>
      <c r="K11" s="85"/>
      <c r="L11" s="46"/>
      <c r="M11" s="52"/>
      <c r="N11" s="63"/>
      <c r="X11" s="63"/>
      <c r="AQ11" s="31"/>
      <c r="AR11" s="31">
        <v>10</v>
      </c>
      <c r="AS11" s="31">
        <f>EXCELIBR!AZ47</f>
        <v>0.34324246893002791</v>
      </c>
      <c r="AT11" s="31">
        <f>EXCELIBR!AZ48</f>
        <v>-0.93381641726724485</v>
      </c>
      <c r="AU11" s="31">
        <f>EXCELIBR!AZ49</f>
        <v>-0.10085388621657353</v>
      </c>
      <c r="AV11" s="31"/>
      <c r="AW11" s="31">
        <f t="shared" si="0"/>
        <v>-0.34324246893002791</v>
      </c>
      <c r="AX11" s="31">
        <f t="shared" si="1"/>
        <v>0.93381641726724485</v>
      </c>
      <c r="AY11" s="31">
        <f t="shared" si="2"/>
        <v>0.10085388621657353</v>
      </c>
      <c r="AZ11" s="31"/>
      <c r="BA11" s="31">
        <f t="shared" si="13"/>
        <v>-0.31179657284917922</v>
      </c>
      <c r="BB11" s="31">
        <f t="shared" si="3"/>
        <v>0.8482655409216886</v>
      </c>
      <c r="BC11" s="10"/>
      <c r="BD11" s="31">
        <f>EXCELIBR!BL47</f>
        <v>-0.69157012564988951</v>
      </c>
      <c r="BE11" s="31">
        <f>EXCELIBR!BL48</f>
        <v>-0.1786120591493795</v>
      </c>
      <c r="BF11" s="31">
        <f>EXCELIBR!BL49</f>
        <v>-0.69987748473215949</v>
      </c>
      <c r="BG11" s="31"/>
      <c r="BH11" s="31">
        <f t="shared" si="4"/>
        <v>0.69157012564988951</v>
      </c>
      <c r="BI11" s="31">
        <f t="shared" si="5"/>
        <v>0.1786120591493795</v>
      </c>
      <c r="BJ11" s="31">
        <f t="shared" si="6"/>
        <v>0.69987748473215949</v>
      </c>
      <c r="BK11" s="31"/>
      <c r="BL11" s="31">
        <f t="shared" si="14"/>
        <v>0.40683527598982017</v>
      </c>
      <c r="BM11" s="31">
        <f t="shared" si="7"/>
        <v>0.10507348956240951</v>
      </c>
      <c r="BO11" s="31">
        <f>EXCELIBR!CL1642</f>
        <v>0.36169473751875614</v>
      </c>
      <c r="BP11" s="31">
        <f>EXCELIBR!CM1642</f>
        <v>-0.92868182141237199</v>
      </c>
      <c r="BQ11" s="31">
        <f>EXCELIBR!CN1642</f>
        <v>-8.2018238395112339E-2</v>
      </c>
      <c r="BR11" s="31"/>
      <c r="BS11" s="31">
        <f t="shared" si="8"/>
        <v>-0.36169473751875614</v>
      </c>
      <c r="BT11" s="31">
        <f t="shared" si="9"/>
        <v>0.92868182141237199</v>
      </c>
      <c r="BU11" s="31">
        <f t="shared" si="10"/>
        <v>8.2018238395112339E-2</v>
      </c>
      <c r="BV11" s="31"/>
      <c r="BW11" s="31">
        <f t="shared" si="11"/>
        <v>-0.33427785658699671</v>
      </c>
      <c r="BX11" s="31">
        <f t="shared" si="12"/>
        <v>0.85828666140584264</v>
      </c>
    </row>
    <row r="12" spans="1:76" x14ac:dyDescent="0.2">
      <c r="A12" s="92">
        <v>90</v>
      </c>
      <c r="B12" s="92">
        <v>50</v>
      </c>
      <c r="C12" s="47">
        <v>209.4</v>
      </c>
      <c r="D12" s="91">
        <f>EXCELIBR!CJ1643</f>
        <v>0.32628734921277669</v>
      </c>
      <c r="E12" s="50"/>
      <c r="F12" s="17" t="s">
        <v>153</v>
      </c>
      <c r="G12" s="17"/>
      <c r="H12" s="89"/>
      <c r="I12" s="113" t="s">
        <v>911</v>
      </c>
      <c r="J12" s="47"/>
      <c r="K12" s="17"/>
      <c r="L12" s="66" t="s">
        <v>152</v>
      </c>
      <c r="M12" s="47"/>
      <c r="N12" s="63"/>
      <c r="X12" s="63"/>
      <c r="AQ12" s="31"/>
      <c r="AR12" s="31">
        <v>11</v>
      </c>
      <c r="AS12" s="31">
        <f>EXCELIBR!AZ52</f>
        <v>0.29474421423068303</v>
      </c>
      <c r="AT12" s="31">
        <f>EXCELIBR!AZ53</f>
        <v>-0.85749699989872685</v>
      </c>
      <c r="AU12" s="31">
        <f>EXCELIBR!AZ54</f>
        <v>0.4216927119861334</v>
      </c>
      <c r="AV12" s="31"/>
      <c r="AW12" s="31">
        <f t="shared" si="0"/>
        <v>0.29474421423068303</v>
      </c>
      <c r="AX12" s="31">
        <f t="shared" si="1"/>
        <v>-0.85749699989872685</v>
      </c>
      <c r="AY12" s="31">
        <f t="shared" si="2"/>
        <v>0.4216927119861334</v>
      </c>
      <c r="AZ12" s="31"/>
      <c r="BA12" s="31">
        <f t="shared" si="13"/>
        <v>0.20731921303790005</v>
      </c>
      <c r="BB12" s="31">
        <f t="shared" si="3"/>
        <v>-0.60315213876336626</v>
      </c>
      <c r="BC12" s="10"/>
      <c r="BD12" s="31">
        <f>EXCELIBR!BL52</f>
        <v>-0.57372225439730939</v>
      </c>
      <c r="BE12" s="31">
        <f>EXCELIBR!BL53</f>
        <v>-0.51170638975688376</v>
      </c>
      <c r="BF12" s="31">
        <f>EXCELIBR!BL54</f>
        <v>-0.63953056650268492</v>
      </c>
      <c r="BG12" s="31"/>
      <c r="BH12" s="31">
        <f t="shared" si="4"/>
        <v>0.57372225439730939</v>
      </c>
      <c r="BI12" s="31">
        <f t="shared" si="5"/>
        <v>0.51170638975688376</v>
      </c>
      <c r="BJ12" s="31">
        <f t="shared" si="6"/>
        <v>0.63953056650268492</v>
      </c>
      <c r="BK12" s="31"/>
      <c r="BL12" s="31">
        <f t="shared" si="14"/>
        <v>0.34993080709750213</v>
      </c>
      <c r="BM12" s="31">
        <f t="shared" si="7"/>
        <v>0.31210542835344313</v>
      </c>
      <c r="BO12" s="31">
        <f>EXCELIBR!CL1643</f>
        <v>0.29147222560895175</v>
      </c>
      <c r="BP12" s="31">
        <f>EXCELIBR!CM1643</f>
        <v>-0.86039713929734818</v>
      </c>
      <c r="BQ12" s="31">
        <f>EXCELIBR!CN1643</f>
        <v>0.41804390246420753</v>
      </c>
      <c r="BR12" s="31"/>
      <c r="BS12" s="31">
        <f t="shared" si="8"/>
        <v>0.29147222560895175</v>
      </c>
      <c r="BT12" s="31">
        <f t="shared" si="9"/>
        <v>-0.86039713929734818</v>
      </c>
      <c r="BU12" s="31">
        <f t="shared" si="10"/>
        <v>0.41804390246420753</v>
      </c>
      <c r="BV12" s="31"/>
      <c r="BW12" s="31">
        <f t="shared" si="11"/>
        <v>0.20554527620932295</v>
      </c>
      <c r="BX12" s="31">
        <f t="shared" si="12"/>
        <v>-0.60674929584492554</v>
      </c>
    </row>
    <row r="13" spans="1:76" x14ac:dyDescent="0.2">
      <c r="A13" s="92">
        <v>70</v>
      </c>
      <c r="B13" s="92">
        <v>-5</v>
      </c>
      <c r="C13" s="47">
        <v>220.3</v>
      </c>
      <c r="D13" s="91">
        <f>EXCELIBR!CJ1644</f>
        <v>-1.2560776797375581</v>
      </c>
      <c r="E13" s="50"/>
      <c r="F13" s="17" t="s">
        <v>104</v>
      </c>
      <c r="I13" s="65" t="s">
        <v>826</v>
      </c>
      <c r="L13" s="65" t="s">
        <v>826</v>
      </c>
      <c r="M13" s="48"/>
      <c r="N13" s="63"/>
      <c r="X13" s="63"/>
      <c r="AQ13" s="31"/>
      <c r="AR13" s="31">
        <v>12</v>
      </c>
      <c r="AS13" s="31">
        <f>EXCELIBR!AZ57</f>
        <v>0.34450773915102939</v>
      </c>
      <c r="AT13" s="31">
        <f>EXCELIBR!AZ58</f>
        <v>-0.93680795835610542</v>
      </c>
      <c r="AU13" s="31">
        <f>EXCELIBR!AZ59</f>
        <v>-6.0870902948057026E-2</v>
      </c>
      <c r="AV13" s="31"/>
      <c r="AW13" s="31">
        <f t="shared" si="0"/>
        <v>-0.34450773915102939</v>
      </c>
      <c r="AX13" s="31">
        <f t="shared" si="1"/>
        <v>0.93680795835610542</v>
      </c>
      <c r="AY13" s="31">
        <f t="shared" si="2"/>
        <v>6.0870902948057026E-2</v>
      </c>
      <c r="AZ13" s="31"/>
      <c r="BA13" s="31">
        <f t="shared" si="13"/>
        <v>-0.32474049216891132</v>
      </c>
      <c r="BB13" s="31">
        <f t="shared" si="3"/>
        <v>0.88305556854543499</v>
      </c>
      <c r="BC13" s="10"/>
      <c r="BD13" s="31">
        <f>EXCELIBR!BL57</f>
        <v>-0.93540096031508035</v>
      </c>
      <c r="BE13" s="31">
        <f>EXCELIBR!BL58</f>
        <v>-0.34804336909850936</v>
      </c>
      <c r="BF13" s="31">
        <f>EXCELIBR!BL59</f>
        <v>6.2376731785050987E-2</v>
      </c>
      <c r="BG13" s="31"/>
      <c r="BH13" s="31">
        <f t="shared" si="4"/>
        <v>-0.93540096031508035</v>
      </c>
      <c r="BI13" s="31">
        <f t="shared" si="5"/>
        <v>-0.34804336909850936</v>
      </c>
      <c r="BJ13" s="31">
        <f t="shared" si="6"/>
        <v>6.2376731785050987E-2</v>
      </c>
      <c r="BK13" s="31"/>
      <c r="BL13" s="31">
        <f t="shared" si="14"/>
        <v>-0.88047952513359318</v>
      </c>
      <c r="BM13" s="31">
        <f t="shared" si="7"/>
        <v>-0.327608237911717</v>
      </c>
      <c r="BO13" s="31">
        <f>EXCELIBR!CL1644</f>
        <v>0.36492982032948507</v>
      </c>
      <c r="BP13" s="31">
        <f>EXCELIBR!CM1644</f>
        <v>-0.92895341422651356</v>
      </c>
      <c r="BQ13" s="31">
        <f>EXCELIBR!CN1644</f>
        <v>-6.2223632417220551E-2</v>
      </c>
      <c r="BR13" s="31"/>
      <c r="BS13" s="31">
        <f t="shared" si="8"/>
        <v>-0.36492982032948507</v>
      </c>
      <c r="BT13" s="31">
        <f t="shared" si="9"/>
        <v>0.92895341422651356</v>
      </c>
      <c r="BU13" s="31">
        <f t="shared" si="10"/>
        <v>6.2223632417220551E-2</v>
      </c>
      <c r="BV13" s="31"/>
      <c r="BW13" s="31">
        <f t="shared" si="11"/>
        <v>-0.34355272203748882</v>
      </c>
      <c r="BX13" s="31">
        <f t="shared" si="12"/>
        <v>0.87453657203292101</v>
      </c>
    </row>
    <row r="14" spans="1:76" x14ac:dyDescent="0.2">
      <c r="A14" s="92">
        <v>30</v>
      </c>
      <c r="B14" s="92">
        <v>-10</v>
      </c>
      <c r="C14" s="47">
        <v>261.8</v>
      </c>
      <c r="D14" s="91">
        <f>EXCELIBR!CJ1645</f>
        <v>-0.49843135903256552</v>
      </c>
      <c r="E14" s="50"/>
      <c r="L14" s="48"/>
      <c r="M14" s="48"/>
      <c r="N14" s="63"/>
      <c r="X14" s="63"/>
      <c r="AQ14" s="31"/>
      <c r="AR14" s="31">
        <v>13</v>
      </c>
      <c r="AS14" s="31">
        <f>EXCELIBR!AZ62</f>
        <v>0.3647258779752382</v>
      </c>
      <c r="AT14" s="31">
        <f>EXCELIBR!AZ63</f>
        <v>-0.91486779574929111</v>
      </c>
      <c r="AU14" s="31">
        <f>EXCELIBR!AZ64</f>
        <v>-0.17318184153087438</v>
      </c>
      <c r="AV14" s="31"/>
      <c r="AW14" s="31">
        <f t="shared" si="0"/>
        <v>-0.3647258779752382</v>
      </c>
      <c r="AX14" s="31">
        <f t="shared" si="1"/>
        <v>0.91486779574929111</v>
      </c>
      <c r="AY14" s="31">
        <f t="shared" si="2"/>
        <v>0.17318184153087438</v>
      </c>
      <c r="AZ14" s="31"/>
      <c r="BA14" s="31">
        <f t="shared" si="13"/>
        <v>-0.31088605795271318</v>
      </c>
      <c r="BB14" s="31">
        <f t="shared" si="3"/>
        <v>0.77981755544007436</v>
      </c>
      <c r="BC14" s="10"/>
      <c r="BD14" s="31">
        <f>EXCELIBR!BL62</f>
        <v>-0.9279980720058969</v>
      </c>
      <c r="BE14" s="31">
        <f>EXCELIBR!BL63</f>
        <v>-0.3723678812442307</v>
      </c>
      <c r="BF14" s="31">
        <f>EXCELIBR!BL64</f>
        <v>1.2717679466824595E-2</v>
      </c>
      <c r="BG14" s="31"/>
      <c r="BH14" s="31">
        <f t="shared" si="4"/>
        <v>-0.9279980720058969</v>
      </c>
      <c r="BI14" s="31">
        <f t="shared" si="5"/>
        <v>-0.3723678812442307</v>
      </c>
      <c r="BJ14" s="31">
        <f t="shared" si="6"/>
        <v>1.2717679466824595E-2</v>
      </c>
      <c r="BK14" s="31"/>
      <c r="BL14" s="31">
        <f t="shared" si="14"/>
        <v>-0.91634429893084224</v>
      </c>
      <c r="BM14" s="31">
        <f t="shared" si="7"/>
        <v>-0.36769169611048447</v>
      </c>
      <c r="BO14" s="31">
        <f>EXCELIBR!CL1645</f>
        <v>0.37278487973071217</v>
      </c>
      <c r="BP14" s="31">
        <f>EXCELIBR!CM1645</f>
        <v>-0.9115938913674142</v>
      </c>
      <c r="BQ14" s="31">
        <f>EXCELIBR!CN1645</f>
        <v>-0.17328592171833695</v>
      </c>
      <c r="BR14" s="31"/>
      <c r="BS14" s="31">
        <f t="shared" si="8"/>
        <v>-0.37278487973071217</v>
      </c>
      <c r="BT14" s="31">
        <f t="shared" si="9"/>
        <v>0.9115938913674142</v>
      </c>
      <c r="BU14" s="31">
        <f t="shared" si="10"/>
        <v>0.17328592171833695</v>
      </c>
      <c r="BV14" s="31"/>
      <c r="BW14" s="31">
        <f t="shared" si="11"/>
        <v>-0.3177272247371295</v>
      </c>
      <c r="BX14" s="31">
        <f t="shared" si="12"/>
        <v>0.77695800698975281</v>
      </c>
    </row>
    <row r="15" spans="1:76" x14ac:dyDescent="0.2">
      <c r="A15" s="92">
        <v>0</v>
      </c>
      <c r="B15" s="92">
        <v>-15</v>
      </c>
      <c r="C15" s="47">
        <v>293.89999999999998</v>
      </c>
      <c r="D15" s="91">
        <f>EXCELIBR!CJ1646</f>
        <v>2.087745087475696</v>
      </c>
      <c r="E15" s="50"/>
      <c r="F15" s="56" t="s">
        <v>105</v>
      </c>
      <c r="G15" s="57"/>
      <c r="N15" s="63"/>
      <c r="X15" s="63"/>
      <c r="AQ15" s="31"/>
      <c r="AR15" s="31">
        <v>14</v>
      </c>
      <c r="AS15" s="31">
        <f>EXCELIBR!AZ67</f>
        <v>0.40724220418355483</v>
      </c>
      <c r="AT15" s="31">
        <f>EXCELIBR!AZ68</f>
        <v>-0.8842137268110154</v>
      </c>
      <c r="AU15" s="31">
        <f>EXCELIBR!AZ69</f>
        <v>-0.22873537647398323</v>
      </c>
      <c r="AV15" s="31"/>
      <c r="AW15" s="31">
        <f t="shared" si="0"/>
        <v>-0.40724220418355483</v>
      </c>
      <c r="AX15" s="31">
        <f t="shared" si="1"/>
        <v>0.8842137268110154</v>
      </c>
      <c r="AY15" s="31">
        <f t="shared" si="2"/>
        <v>0.22873537647398323</v>
      </c>
      <c r="AZ15" s="31"/>
      <c r="BA15" s="31">
        <f t="shared" si="13"/>
        <v>-0.33143198444582067</v>
      </c>
      <c r="BB15" s="31">
        <f t="shared" si="3"/>
        <v>0.71961281797581367</v>
      </c>
      <c r="BC15" s="10"/>
      <c r="BD15" s="31">
        <f>EXCELIBR!BL67</f>
        <v>-0.91314173557095346</v>
      </c>
      <c r="BE15" s="31">
        <f>EXCELIBR!BL68</f>
        <v>-0.38923610457071006</v>
      </c>
      <c r="BF15" s="31">
        <f>EXCELIBR!BL69</f>
        <v>-0.12110914770192147</v>
      </c>
      <c r="BG15" s="31"/>
      <c r="BH15" s="31">
        <f t="shared" si="4"/>
        <v>0.91314173557095346</v>
      </c>
      <c r="BI15" s="31">
        <f t="shared" si="5"/>
        <v>0.38923610457071006</v>
      </c>
      <c r="BJ15" s="31">
        <f t="shared" si="6"/>
        <v>0.12110914770192147</v>
      </c>
      <c r="BK15" s="31"/>
      <c r="BL15" s="31">
        <f t="shared" si="14"/>
        <v>0.81449851465643197</v>
      </c>
      <c r="BM15" s="31">
        <f t="shared" si="7"/>
        <v>0.34718841191205718</v>
      </c>
      <c r="BO15" s="31">
        <f>EXCELIBR!CL1646</f>
        <v>0.37370616071566798</v>
      </c>
      <c r="BP15" s="31">
        <f>EXCELIBR!CM1646</f>
        <v>-0.89780665020155492</v>
      </c>
      <c r="BQ15" s="31">
        <f>EXCELIBR!CN1646</f>
        <v>-0.23299554565917835</v>
      </c>
      <c r="BR15" s="31"/>
      <c r="BS15" s="31">
        <f t="shared" si="8"/>
        <v>-0.37370616071566798</v>
      </c>
      <c r="BT15" s="31">
        <f t="shared" si="9"/>
        <v>0.89780665020155492</v>
      </c>
      <c r="BU15" s="31">
        <f t="shared" si="10"/>
        <v>0.23299554565917835</v>
      </c>
      <c r="BV15" s="31"/>
      <c r="BW15" s="31">
        <f t="shared" si="11"/>
        <v>-0.30308800549306036</v>
      </c>
      <c r="BX15" s="31">
        <f t="shared" si="12"/>
        <v>0.72815076531486878</v>
      </c>
    </row>
    <row r="16" spans="1:76" x14ac:dyDescent="0.2">
      <c r="A16" s="92">
        <v>10</v>
      </c>
      <c r="B16" s="92">
        <v>-20</v>
      </c>
      <c r="C16" s="47">
        <v>282.7</v>
      </c>
      <c r="D16" s="91">
        <f>EXCELIBR!CJ1647</f>
        <v>0.34168152813026609</v>
      </c>
      <c r="E16" s="50"/>
      <c r="F16" s="17" t="s">
        <v>78</v>
      </c>
      <c r="N16" s="63"/>
      <c r="X16" s="63"/>
      <c r="AQ16" s="31"/>
      <c r="AR16" s="31">
        <v>15</v>
      </c>
      <c r="AS16" s="31">
        <f>EXCELIBR!AZ72</f>
        <v>0.37986808479731449</v>
      </c>
      <c r="AT16" s="31">
        <f>EXCELIBR!AZ73</f>
        <v>-0.86509076098521842</v>
      </c>
      <c r="AU16" s="31">
        <f>EXCELIBR!AZ74</f>
        <v>-0.32759458696754423</v>
      </c>
      <c r="AV16" s="31"/>
      <c r="AW16" s="31">
        <f t="shared" si="0"/>
        <v>-0.37986808479731449</v>
      </c>
      <c r="AX16" s="31">
        <f t="shared" si="1"/>
        <v>0.86509076098521842</v>
      </c>
      <c r="AY16" s="31">
        <f t="shared" si="2"/>
        <v>0.32759458696754423</v>
      </c>
      <c r="AZ16" s="31"/>
      <c r="BA16" s="31">
        <f t="shared" si="13"/>
        <v>-0.2861325953919403</v>
      </c>
      <c r="BB16" s="31">
        <f t="shared" si="3"/>
        <v>0.65162269376318815</v>
      </c>
      <c r="BC16" s="10"/>
      <c r="BD16" s="31">
        <f>EXCELIBR!BL72</f>
        <v>-0.92434956352699316</v>
      </c>
      <c r="BE16" s="31">
        <f>EXCELIBR!BL73</f>
        <v>-0.36867101781585954</v>
      </c>
      <c r="BF16" s="31">
        <f>EXCELIBR!BL74</f>
        <v>-9.8283086185137036E-2</v>
      </c>
      <c r="BG16" s="31"/>
      <c r="BH16" s="31">
        <f t="shared" si="4"/>
        <v>0.92434956352699316</v>
      </c>
      <c r="BI16" s="31">
        <f t="shared" si="5"/>
        <v>0.36867101781585954</v>
      </c>
      <c r="BJ16" s="31">
        <f t="shared" si="6"/>
        <v>9.8283086185137036E-2</v>
      </c>
      <c r="BK16" s="31"/>
      <c r="BL16" s="31">
        <f t="shared" si="14"/>
        <v>0.84163142923169443</v>
      </c>
      <c r="BM16" s="31">
        <f t="shared" si="7"/>
        <v>0.33567940948306002</v>
      </c>
      <c r="BO16" s="31">
        <f>EXCELIBR!CL1647</f>
        <v>0.37434903414770937</v>
      </c>
      <c r="BP16" s="31">
        <f>EXCELIBR!CM1647</f>
        <v>-0.86727392310299589</v>
      </c>
      <c r="BQ16" s="31">
        <f>EXCELIBR!CN1647</f>
        <v>-0.32817486640237398</v>
      </c>
      <c r="BR16" s="31"/>
      <c r="BS16" s="31">
        <f t="shared" si="8"/>
        <v>-0.37434903414770937</v>
      </c>
      <c r="BT16" s="31">
        <f t="shared" si="9"/>
        <v>0.86727392310299589</v>
      </c>
      <c r="BU16" s="31">
        <f t="shared" si="10"/>
        <v>0.32817486640237398</v>
      </c>
      <c r="BV16" s="31"/>
      <c r="BW16" s="31">
        <f t="shared" si="11"/>
        <v>-0.28185221962655282</v>
      </c>
      <c r="BX16" s="31">
        <f t="shared" si="12"/>
        <v>0.65298173082598676</v>
      </c>
    </row>
    <row r="17" spans="1:76" x14ac:dyDescent="0.2">
      <c r="A17" s="92">
        <v>25</v>
      </c>
      <c r="B17" s="92">
        <v>-30</v>
      </c>
      <c r="C17" s="47">
        <v>270.8</v>
      </c>
      <c r="D17" s="91">
        <f>EXCELIBR!CJ1648</f>
        <v>1.3192938289739118</v>
      </c>
      <c r="E17" s="50"/>
      <c r="H17" s="17" t="s">
        <v>154</v>
      </c>
      <c r="I17" s="17" t="s">
        <v>25</v>
      </c>
      <c r="J17" s="17" t="s">
        <v>146</v>
      </c>
      <c r="K17" s="17" t="s">
        <v>145</v>
      </c>
      <c r="L17" s="47" t="s">
        <v>147</v>
      </c>
      <c r="M17" s="48"/>
      <c r="N17" s="63"/>
      <c r="X17" s="63"/>
      <c r="AQ17" s="31"/>
      <c r="AR17" s="31">
        <v>16</v>
      </c>
      <c r="AS17" s="31">
        <f>EXCELIBR!AZ77</f>
        <v>0.38738728358322705</v>
      </c>
      <c r="AT17" s="31">
        <f>EXCELIBR!AZ78</f>
        <v>-0.77568137007678306</v>
      </c>
      <c r="AU17" s="31">
        <f>EXCELIBR!AZ79</f>
        <v>-0.49824642962475207</v>
      </c>
      <c r="AV17" s="31"/>
      <c r="AW17" s="31">
        <f t="shared" si="0"/>
        <v>-0.38738728358322705</v>
      </c>
      <c r="AX17" s="31">
        <f t="shared" si="1"/>
        <v>0.77568137007678306</v>
      </c>
      <c r="AY17" s="31">
        <f t="shared" si="2"/>
        <v>0.49824642962475207</v>
      </c>
      <c r="AZ17" s="31"/>
      <c r="BA17" s="31">
        <f t="shared" si="13"/>
        <v>-0.25856045836214758</v>
      </c>
      <c r="BB17" s="31">
        <f t="shared" si="3"/>
        <v>0.51772615955511314</v>
      </c>
      <c r="BC17" s="10"/>
      <c r="BD17" s="31">
        <f>EXCELIBR!BL77</f>
        <v>-0.90433632886370463</v>
      </c>
      <c r="BE17" s="31">
        <f>EXCELIBR!BL78</f>
        <v>-0.42476500436256553</v>
      </c>
      <c r="BF17" s="31">
        <f>EXCELIBR!BL79</f>
        <v>-4.1838921666157852E-2</v>
      </c>
      <c r="BG17" s="31"/>
      <c r="BH17" s="31">
        <f t="shared" si="4"/>
        <v>0.90433632886370463</v>
      </c>
      <c r="BI17" s="31">
        <f t="shared" si="5"/>
        <v>0.42476500436256553</v>
      </c>
      <c r="BJ17" s="31">
        <f t="shared" si="6"/>
        <v>4.1838921666157852E-2</v>
      </c>
      <c r="BK17" s="31"/>
      <c r="BL17" s="31">
        <f t="shared" si="14"/>
        <v>0.8680193358657089</v>
      </c>
      <c r="BM17" s="31">
        <f t="shared" si="7"/>
        <v>0.4077069838044266</v>
      </c>
      <c r="BO17" s="31">
        <f>EXCELIBR!CL1648</f>
        <v>0.36646316482782221</v>
      </c>
      <c r="BP17" s="31">
        <f>EXCELIBR!CM1648</f>
        <v>-0.78525553064654252</v>
      </c>
      <c r="BQ17" s="31">
        <f>EXCELIBR!CN1648</f>
        <v>-0.4990776496832865</v>
      </c>
      <c r="BR17" s="31"/>
      <c r="BS17" s="31">
        <f t="shared" si="8"/>
        <v>-0.36646316482782221</v>
      </c>
      <c r="BT17" s="31">
        <f t="shared" si="9"/>
        <v>0.78525553064654252</v>
      </c>
      <c r="BU17" s="31">
        <f t="shared" si="10"/>
        <v>0.4990776496832865</v>
      </c>
      <c r="BV17" s="31"/>
      <c r="BW17" s="31">
        <f t="shared" si="11"/>
        <v>-0.24445909450070563</v>
      </c>
      <c r="BX17" s="31">
        <f t="shared" si="12"/>
        <v>0.52382578768514443</v>
      </c>
    </row>
    <row r="18" spans="1:76" x14ac:dyDescent="0.2">
      <c r="A18" s="92">
        <v>40</v>
      </c>
      <c r="B18" s="92">
        <v>-40</v>
      </c>
      <c r="C18" s="47">
        <v>259.10000000000002</v>
      </c>
      <c r="D18" s="91">
        <f>EXCELIBR!CJ1649</f>
        <v>-2.3683321141959368E-2</v>
      </c>
      <c r="E18" s="50"/>
      <c r="G18" t="s">
        <v>155</v>
      </c>
      <c r="H18" s="88" t="s">
        <v>230</v>
      </c>
      <c r="I18" s="17" t="s">
        <v>156</v>
      </c>
      <c r="J18" s="17">
        <v>0</v>
      </c>
      <c r="K18" s="17">
        <v>0</v>
      </c>
      <c r="L18" s="17">
        <v>226.9</v>
      </c>
      <c r="M18" s="48"/>
      <c r="N18" s="63"/>
      <c r="X18" s="63"/>
      <c r="AQ18" s="31"/>
      <c r="AR18" s="31">
        <v>17</v>
      </c>
      <c r="AS18" s="31">
        <f>EXCELIBR!AZ82</f>
        <v>0.34981573305562152</v>
      </c>
      <c r="AT18" s="31">
        <f>EXCELIBR!AZ83</f>
        <v>-0.68586904860923004</v>
      </c>
      <c r="AU18" s="31">
        <f>EXCELIBR!AZ84</f>
        <v>-0.63813211881759069</v>
      </c>
      <c r="AV18" s="31"/>
      <c r="AW18" s="31">
        <f t="shared" si="0"/>
        <v>-0.34981573305562152</v>
      </c>
      <c r="AX18" s="31">
        <f t="shared" si="1"/>
        <v>0.68586904860923004</v>
      </c>
      <c r="AY18" s="31">
        <f t="shared" si="2"/>
        <v>0.63813211881759069</v>
      </c>
      <c r="AZ18" s="31"/>
      <c r="BA18" s="31">
        <f t="shared" si="13"/>
        <v>-0.21354549430855413</v>
      </c>
      <c r="BB18" s="31">
        <f t="shared" si="3"/>
        <v>0.41868970196634242</v>
      </c>
      <c r="BC18" s="10"/>
      <c r="BD18" s="31">
        <f>EXCELIBR!BL82</f>
        <v>-0.85725153043426916</v>
      </c>
      <c r="BE18" s="31">
        <f>EXCELIBR!BL83</f>
        <v>-0.50907416303343811</v>
      </c>
      <c r="BF18" s="31">
        <f>EXCELIBR!BL84</f>
        <v>7.7222471469819587E-2</v>
      </c>
      <c r="BG18" s="31"/>
      <c r="BH18" s="31">
        <f t="shared" si="4"/>
        <v>-0.85725153043426916</v>
      </c>
      <c r="BI18" s="31">
        <f t="shared" si="5"/>
        <v>-0.50907416303343811</v>
      </c>
      <c r="BJ18" s="31">
        <f t="shared" si="6"/>
        <v>7.7222471469819587E-2</v>
      </c>
      <c r="BK18" s="31"/>
      <c r="BL18" s="31">
        <f t="shared" si="14"/>
        <v>-0.79579803906670243</v>
      </c>
      <c r="BM18" s="31">
        <f t="shared" si="7"/>
        <v>-0.47258034112380731</v>
      </c>
      <c r="BO18" s="31">
        <f>EXCELIBR!CL1649</f>
        <v>0.35017004973689203</v>
      </c>
      <c r="BP18" s="31">
        <f>EXCELIBR!CM1649</f>
        <v>-0.68565856323280638</v>
      </c>
      <c r="BQ18" s="31">
        <f>EXCELIBR!CN1649</f>
        <v>-0.63816398435886845</v>
      </c>
      <c r="BR18" s="31"/>
      <c r="BS18" s="31">
        <f t="shared" si="8"/>
        <v>-0.35017004973689203</v>
      </c>
      <c r="BT18" s="31">
        <f t="shared" si="9"/>
        <v>0.68565856323280638</v>
      </c>
      <c r="BU18" s="31">
        <f t="shared" si="10"/>
        <v>0.63816398435886845</v>
      </c>
      <c r="BV18" s="31"/>
      <c r="BW18" s="31">
        <f t="shared" si="11"/>
        <v>-0.21375762932179149</v>
      </c>
      <c r="BX18" s="31">
        <f t="shared" si="12"/>
        <v>0.41855306903304551</v>
      </c>
    </row>
    <row r="19" spans="1:76" x14ac:dyDescent="0.2">
      <c r="A19" s="92">
        <v>60</v>
      </c>
      <c r="B19" s="92">
        <v>-45</v>
      </c>
      <c r="C19" s="47">
        <v>243.3</v>
      </c>
      <c r="D19" s="91">
        <f>EXCELIBR!CJ1650</f>
        <v>-2.0687375660224632</v>
      </c>
      <c r="E19" s="50"/>
      <c r="H19" s="88" t="s">
        <v>225</v>
      </c>
      <c r="I19" s="17" t="s">
        <v>156</v>
      </c>
      <c r="J19" s="17">
        <v>0</v>
      </c>
      <c r="K19" s="17">
        <v>0</v>
      </c>
      <c r="L19" s="17">
        <v>175.7</v>
      </c>
      <c r="M19" s="48"/>
      <c r="N19" s="63"/>
      <c r="X19" s="63"/>
      <c r="AQ19" s="31"/>
      <c r="AR19" s="31">
        <v>18</v>
      </c>
      <c r="AS19" s="31">
        <f>EXCELIBR!AZ87</f>
        <v>0.32501259593669329</v>
      </c>
      <c r="AT19" s="31">
        <f>EXCELIBR!AZ88</f>
        <v>-0.68471055872806652</v>
      </c>
      <c r="AU19" s="31">
        <f>EXCELIBR!AZ89</f>
        <v>-0.65233293895739364</v>
      </c>
      <c r="AV19" s="31"/>
      <c r="AW19" s="31">
        <f t="shared" si="0"/>
        <v>-0.32501259593669329</v>
      </c>
      <c r="AX19" s="31">
        <f t="shared" si="1"/>
        <v>0.68471055872806652</v>
      </c>
      <c r="AY19" s="31">
        <f t="shared" si="2"/>
        <v>0.65233293895739364</v>
      </c>
      <c r="AZ19" s="31"/>
      <c r="BA19" s="31">
        <f t="shared" si="13"/>
        <v>-0.19669921737550858</v>
      </c>
      <c r="BB19" s="31">
        <f t="shared" si="3"/>
        <v>0.41439018891683682</v>
      </c>
      <c r="BC19" s="10"/>
      <c r="BD19" s="31">
        <f>EXCELIBR!BL87</f>
        <v>-0.74210185562934283</v>
      </c>
      <c r="BE19" s="31">
        <f>EXCELIBR!BL88</f>
        <v>-0.61222797969406539</v>
      </c>
      <c r="BF19" s="31">
        <f>EXCELIBR!BL89</f>
        <v>0.27287677942838823</v>
      </c>
      <c r="BG19" s="31"/>
      <c r="BH19" s="31">
        <f t="shared" si="4"/>
        <v>-0.74210185562934283</v>
      </c>
      <c r="BI19" s="31">
        <f t="shared" si="5"/>
        <v>-0.61222797969406539</v>
      </c>
      <c r="BJ19" s="31">
        <f t="shared" si="6"/>
        <v>0.27287677942838823</v>
      </c>
      <c r="BK19" s="31"/>
      <c r="BL19" s="31">
        <f t="shared" si="14"/>
        <v>-0.58301154331890559</v>
      </c>
      <c r="BM19" s="31">
        <f t="shared" si="7"/>
        <v>-0.48097976928214459</v>
      </c>
      <c r="BO19" s="31">
        <f>EXCELIBR!CL1650</f>
        <v>0.35158948273051299</v>
      </c>
      <c r="BP19" s="31">
        <f>EXCELIBR!CM1650</f>
        <v>-0.6621638177470488</v>
      </c>
      <c r="BQ19" s="31">
        <f>EXCELIBR!CN1650</f>
        <v>-0.6617581991180338</v>
      </c>
      <c r="BR19" s="31"/>
      <c r="BS19" s="31">
        <f t="shared" si="8"/>
        <v>-0.35158948273051299</v>
      </c>
      <c r="BT19" s="31">
        <f t="shared" si="9"/>
        <v>0.6621638177470488</v>
      </c>
      <c r="BU19" s="31">
        <f t="shared" si="10"/>
        <v>0.6617581991180338</v>
      </c>
      <c r="BV19" s="31"/>
      <c r="BW19" s="31">
        <f t="shared" si="11"/>
        <v>-0.21157680035345489</v>
      </c>
      <c r="BX19" s="31">
        <f t="shared" si="12"/>
        <v>0.39847182225337441</v>
      </c>
    </row>
    <row r="20" spans="1:76" x14ac:dyDescent="0.2">
      <c r="A20" s="92">
        <v>30</v>
      </c>
      <c r="B20" s="92">
        <v>-50</v>
      </c>
      <c r="C20" s="47">
        <v>268.7</v>
      </c>
      <c r="D20" s="91">
        <f>EXCELIBR!CJ1651</f>
        <v>0.55416535071236694</v>
      </c>
      <c r="E20" s="50"/>
      <c r="J20" s="18" t="s">
        <v>8</v>
      </c>
      <c r="K20" s="18" t="s">
        <v>9</v>
      </c>
      <c r="L20" s="53" t="s">
        <v>10</v>
      </c>
      <c r="M20" s="48"/>
      <c r="N20" s="63"/>
      <c r="X20" s="63"/>
      <c r="AQ20" s="31"/>
      <c r="AR20" s="31">
        <v>19</v>
      </c>
      <c r="AS20" s="31">
        <f>EXCELIBR!AZ92</f>
        <v>0.32380572851587497</v>
      </c>
      <c r="AT20" s="31">
        <f>EXCELIBR!AZ93</f>
        <v>-0.55644221118265502</v>
      </c>
      <c r="AU20" s="31">
        <f>EXCELIBR!AZ94</f>
        <v>-0.7651940380024278</v>
      </c>
      <c r="AV20" s="31"/>
      <c r="AW20" s="31">
        <f t="shared" si="0"/>
        <v>-0.32380572851587497</v>
      </c>
      <c r="AX20" s="31">
        <f t="shared" si="1"/>
        <v>0.55644221118265502</v>
      </c>
      <c r="AY20" s="31">
        <f t="shared" si="2"/>
        <v>0.7651940380024278</v>
      </c>
      <c r="AZ20" s="31"/>
      <c r="BA20" s="31">
        <f t="shared" si="13"/>
        <v>-0.18343916960104167</v>
      </c>
      <c r="BB20" s="31">
        <f t="shared" si="3"/>
        <v>0.31523005358229617</v>
      </c>
      <c r="BC20" s="10"/>
      <c r="BD20" s="31">
        <f>EXCELIBR!BL92</f>
        <v>-0.88452263843696755</v>
      </c>
      <c r="BE20" s="31">
        <f>EXCELIBR!BL93</f>
        <v>-0.46509948296413073</v>
      </c>
      <c r="BF20" s="31">
        <f>EXCELIBR!BL94</f>
        <v>-3.6085634801179683E-2</v>
      </c>
      <c r="BG20" s="31"/>
      <c r="BH20" s="31">
        <f t="shared" si="4"/>
        <v>0.88452263843696755</v>
      </c>
      <c r="BI20" s="31">
        <f t="shared" si="5"/>
        <v>0.46509948296413073</v>
      </c>
      <c r="BJ20" s="31">
        <f t="shared" si="6"/>
        <v>3.6085634801179683E-2</v>
      </c>
      <c r="BK20" s="31"/>
      <c r="BL20" s="31">
        <f t="shared" si="14"/>
        <v>0.85371576318274456</v>
      </c>
      <c r="BM20" s="31">
        <f t="shared" si="7"/>
        <v>0.44890061915913088</v>
      </c>
      <c r="BO20" s="31">
        <f>EXCELIBR!CL1651</f>
        <v>0.31523560458757549</v>
      </c>
      <c r="BP20" s="31">
        <f>EXCELIBR!CM1651</f>
        <v>-0.56091456111981397</v>
      </c>
      <c r="BQ20" s="31">
        <f>EXCELIBR!CN1651</f>
        <v>-0.76550726235880484</v>
      </c>
      <c r="BR20" s="31"/>
      <c r="BS20" s="31">
        <f t="shared" si="8"/>
        <v>-0.31523560458757549</v>
      </c>
      <c r="BT20" s="31">
        <f t="shared" si="9"/>
        <v>0.56091456111981397</v>
      </c>
      <c r="BU20" s="31">
        <f t="shared" si="10"/>
        <v>0.76550726235880484</v>
      </c>
      <c r="BV20" s="31"/>
      <c r="BW20" s="31">
        <f t="shared" si="11"/>
        <v>-0.17855242587130746</v>
      </c>
      <c r="BX20" s="31">
        <f t="shared" si="12"/>
        <v>0.31770730887303428</v>
      </c>
    </row>
    <row r="21" spans="1:76" x14ac:dyDescent="0.2">
      <c r="C21" s="51"/>
      <c r="D21" s="16"/>
      <c r="E21" s="49"/>
      <c r="F21" s="17" t="s">
        <v>898</v>
      </c>
      <c r="G21" s="17"/>
      <c r="H21" s="17"/>
      <c r="J21" s="18">
        <f>IF(F48&lt;0,-F46,F46)</f>
        <v>-0.68327377368079911</v>
      </c>
      <c r="K21" s="18">
        <f>IF(F48&lt;0,-F47,F47)</f>
        <v>-0.73016227662075239</v>
      </c>
      <c r="L21" s="18">
        <f>IF(F48&lt;0,-F48,F48)</f>
        <v>0</v>
      </c>
      <c r="M21" s="48"/>
      <c r="N21" s="63"/>
      <c r="X21" s="63"/>
    </row>
    <row r="22" spans="1:76" x14ac:dyDescent="0.2">
      <c r="A22" s="47" t="s">
        <v>31</v>
      </c>
      <c r="C22" s="109" t="s">
        <v>904</v>
      </c>
      <c r="D22" s="60">
        <f>SQRT((SUMSQ(D2:D20))/COUNTA(D2:D20))</f>
        <v>1.0165446637287672</v>
      </c>
      <c r="F22" s="65">
        <v>0</v>
      </c>
      <c r="J22" s="18">
        <f>IF(F53&lt;0,-F51,F51)</f>
        <v>-0.99718513352511573</v>
      </c>
      <c r="K22" s="18">
        <f>IF(F53&lt;0,-F52,F52)</f>
        <v>7.4978726826328043E-2</v>
      </c>
      <c r="L22" s="18">
        <f>IF(F53&lt;0,-F53,F53)</f>
        <v>0</v>
      </c>
      <c r="M22" s="48"/>
      <c r="N22" s="63"/>
      <c r="X22" s="63"/>
      <c r="AB22" t="s">
        <v>56</v>
      </c>
      <c r="AC22" s="51">
        <f>IF(A2&lt;90,A2+90,A2)</f>
        <v>90</v>
      </c>
      <c r="AD22">
        <f>IF(AC22&lt;180,AC22,AC22-90)</f>
        <v>90</v>
      </c>
      <c r="AE22">
        <f>IF(AD22&lt;180,AD22,AD22-90)</f>
        <v>90</v>
      </c>
    </row>
    <row r="23" spans="1:76" x14ac:dyDescent="0.2">
      <c r="A23" s="13"/>
      <c r="B23" s="13"/>
      <c r="C23" s="13"/>
      <c r="D23" s="13"/>
      <c r="E23" s="13"/>
      <c r="M23" s="84"/>
      <c r="N23" s="63"/>
      <c r="X23" s="63"/>
      <c r="AB23" t="s">
        <v>57</v>
      </c>
      <c r="AC23" s="51">
        <f>IF(A20&gt;270,A20-90,A20)</f>
        <v>30</v>
      </c>
      <c r="AD23">
        <f>IF(AC23&lt;180,AC23+90,AC23)</f>
        <v>120</v>
      </c>
      <c r="AE23">
        <f>IF(AD23&lt;180,AD23+90,AD23)</f>
        <v>210</v>
      </c>
    </row>
    <row r="24" spans="1:76" x14ac:dyDescent="0.2">
      <c r="A24" s="10"/>
      <c r="B24" s="51"/>
      <c r="C24" s="56"/>
      <c r="D24" s="114" t="s">
        <v>914</v>
      </c>
      <c r="E24" s="57"/>
      <c r="H24" s="53" t="s">
        <v>901</v>
      </c>
      <c r="I24" s="18">
        <f>IF(F2="X",(DEGREES(ACOS((J21*I2+K21*J2+L21*K2)/((SQRT((J21^2)+(K21^2)+(L21^2)))*(SQRT((I2^2)+(J2^2)+(K2^2))))))),(DEGREES(ACOS((J21*I4+K21*J4+L21*K4)/((SQRT((J21^2)+(K21^2)+(L21^2)))*(SQRT((I4^2)+(J4^2)+(K4^2))))))))</f>
        <v>153.2771055039818</v>
      </c>
      <c r="K24">
        <f>IF(I24&gt;90,180-I24,I24)</f>
        <v>26.722894496018199</v>
      </c>
      <c r="N24" s="63"/>
      <c r="X24" s="63"/>
    </row>
    <row r="25" spans="1:76" x14ac:dyDescent="0.2">
      <c r="A25" s="10"/>
      <c r="B25" s="44"/>
      <c r="C25" s="10"/>
      <c r="D25" s="47" t="s">
        <v>227</v>
      </c>
      <c r="E25" s="25"/>
      <c r="F25" s="10"/>
      <c r="G25" s="10"/>
      <c r="H25" s="53" t="s">
        <v>902</v>
      </c>
      <c r="I25" s="18">
        <f>DEGREES(ACOS((J21*I6+K21*J6+L21*K6)/((SQRT((J21^2)+(K21^2)+(L21^2)))*(SQRT((I6^2)+(J6^2)+(K6^2))))))</f>
        <v>63.861053022271285</v>
      </c>
      <c r="K25">
        <f t="shared" ref="K25" si="15">IF(I25&gt;90,180-I25,I25)</f>
        <v>63.861053022271285</v>
      </c>
      <c r="N25" s="63"/>
      <c r="X25" s="63"/>
    </row>
    <row r="26" spans="1:76" x14ac:dyDescent="0.2">
      <c r="A26" s="10"/>
      <c r="B26" s="10"/>
      <c r="C26" s="10"/>
      <c r="D26" s="10"/>
      <c r="E26" s="10"/>
      <c r="F26" s="10"/>
      <c r="G26" s="10"/>
      <c r="H26" s="53" t="s">
        <v>903</v>
      </c>
      <c r="I26" s="18">
        <f>IF(F4="Z",(DEGREES(ACOS((J21*I4+K21*J4+L21*K4)/((SQRT((J21^2)+(K21^2)+(L21^2)))*(SQRT((I4^2)+(J4^2)+(K4^2))))))),(DEGREES(ACOS((J21*I2+K21*J2+L21*K2)/((SQRT((J21^2)+(K21^2)+(L21^2)))*(SQRT((I2^2)+(J2^2)+(K2^2))))))))</f>
        <v>84.828541429989954</v>
      </c>
      <c r="J26" s="10"/>
      <c r="K26">
        <f>IF(I26&gt;90,180-I26,I26)</f>
        <v>84.828541429989954</v>
      </c>
      <c r="N26" s="63"/>
      <c r="X26" s="63"/>
    </row>
    <row r="27" spans="1:76" x14ac:dyDescent="0.2">
      <c r="A27" s="10"/>
      <c r="B27" s="10"/>
      <c r="C27" s="61" t="s">
        <v>827</v>
      </c>
      <c r="D27" s="61" t="str">
        <f>Database!AU729</f>
        <v>glaucophane</v>
      </c>
      <c r="E27" s="10"/>
      <c r="F27" s="10"/>
      <c r="G27" s="10"/>
      <c r="H27" s="40"/>
      <c r="I27" s="51"/>
      <c r="J27" s="40"/>
      <c r="K27" s="10"/>
      <c r="L27" s="10"/>
      <c r="M27" s="10"/>
      <c r="N27" s="63"/>
      <c r="X27" s="63"/>
    </row>
    <row r="28" spans="1:76" x14ac:dyDescent="0.2">
      <c r="A28" s="10"/>
      <c r="B28" s="10"/>
      <c r="C28" s="61" t="s">
        <v>853</v>
      </c>
      <c r="D28" s="61">
        <f>Database!AT729</f>
        <v>4.9410406611716997</v>
      </c>
      <c r="E28" s="10"/>
      <c r="F28" s="10"/>
      <c r="G28" s="10"/>
      <c r="H28" s="10" t="s">
        <v>893</v>
      </c>
      <c r="I28" s="51"/>
      <c r="J28" s="10"/>
      <c r="K28" s="10"/>
      <c r="L28" s="10"/>
      <c r="M28" s="10"/>
      <c r="N28" s="63"/>
      <c r="X28" s="63"/>
      <c r="AD28" t="s">
        <v>51</v>
      </c>
    </row>
    <row r="29" spans="1:76" x14ac:dyDescent="0.2">
      <c r="A29" s="10"/>
      <c r="B29" s="10"/>
      <c r="C29" s="10"/>
      <c r="D29" s="10"/>
      <c r="E29" s="10"/>
      <c r="F29" s="10"/>
      <c r="G29" s="10"/>
      <c r="H29" s="27" t="s">
        <v>894</v>
      </c>
      <c r="I29" s="107" t="s">
        <v>895</v>
      </c>
      <c r="J29" s="106" t="s">
        <v>896</v>
      </c>
      <c r="K29" s="27" t="s">
        <v>897</v>
      </c>
      <c r="L29" s="10"/>
      <c r="M29" s="10"/>
      <c r="N29" s="63"/>
      <c r="X29" s="63"/>
      <c r="AB29" s="21" t="s">
        <v>52</v>
      </c>
      <c r="AC29" s="20"/>
      <c r="AD29" t="e">
        <f>(AA33^2)*(1-COS(RADIANS(AA31)))+(COS(RADIANS(AA31)))</f>
        <v>#REF!</v>
      </c>
      <c r="AE29" t="e">
        <f>(AA33*AA34)*(1-COS(RADIANS(AA31)))-AA35*(SIN(RADIANS(AA31)))</f>
        <v>#REF!</v>
      </c>
      <c r="AF29" t="e">
        <f>(AA33*AA35)*(1-COS(RADIANS(AA31)))+AA34*(SIN(RADIANS(AA31)))</f>
        <v>#REF!</v>
      </c>
      <c r="AI29" s="23">
        <f>IF(AG38&lt;0,-AE38,AE38)</f>
        <v>1</v>
      </c>
      <c r="AK29" s="23" t="e">
        <f>IF(AG40&lt;0,-AE40,AE40)</f>
        <v>#REF!</v>
      </c>
    </row>
    <row r="30" spans="1:76" x14ac:dyDescent="0.2">
      <c r="A30" s="10"/>
      <c r="B30" s="10" t="s">
        <v>908</v>
      </c>
      <c r="C30" s="10"/>
      <c r="D30" s="10"/>
      <c r="E30" s="10"/>
      <c r="F30" s="10"/>
      <c r="G30" s="10"/>
      <c r="H30" s="27">
        <v>35</v>
      </c>
      <c r="I30" s="108"/>
      <c r="J30" s="27"/>
      <c r="K30" s="27"/>
      <c r="L30" s="10"/>
      <c r="M30" s="10"/>
      <c r="N30" s="63"/>
      <c r="X30" s="63"/>
      <c r="AB30" s="10"/>
      <c r="AC30" s="22">
        <f>180-AA31</f>
        <v>108.9</v>
      </c>
      <c r="AD30" t="e">
        <f>(AA33*AA34)*(1-COS(RADIANS(AA31)))+AA35*(SIN(RADIANS(AA31)))</f>
        <v>#REF!</v>
      </c>
      <c r="AE30" t="e">
        <f>(AA34^2)*(1-COS(RADIANS(AA31)))+(COS(RADIANS(AA31)))</f>
        <v>#REF!</v>
      </c>
      <c r="AF30" t="e">
        <f>(AA34*AA35)*(1-COS(RADIANS(AA31)))-AA33*(SIN(RADIANS(AA31)))</f>
        <v>#REF!</v>
      </c>
      <c r="AI30" s="23">
        <f>IF(AG38&lt;0,-AF38,AF38)</f>
        <v>0</v>
      </c>
      <c r="AK30" s="23" t="e">
        <f>IF(AG40&lt;0,-AF40,AF40)</f>
        <v>#REF!</v>
      </c>
    </row>
    <row r="31" spans="1:76" x14ac:dyDescent="0.2">
      <c r="A31" s="10"/>
      <c r="B31" s="10" t="s">
        <v>909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63"/>
      <c r="X31" s="63"/>
      <c r="AA31" s="17">
        <v>71.099999999999994</v>
      </c>
      <c r="AB31" s="10"/>
      <c r="AD31" t="e">
        <f>(AA33*AA35)*(1-COS(RADIANS(AA31)))-AA34*(SIN(RADIANS(AA31)))</f>
        <v>#REF!</v>
      </c>
      <c r="AE31" t="e">
        <f>(AA34*AA35)*(1-COS(RADIANS(AA31)))+AA33*(SIN(RADIANS(AA31)))</f>
        <v>#REF!</v>
      </c>
      <c r="AF31" t="e">
        <f>(AA35^2)*(1-COS(RADIANS(AA31)))+(COS(RADIANS(AA31)))</f>
        <v>#REF!</v>
      </c>
      <c r="AI31" s="23">
        <f>IF(AG38&lt;0,-AG38,AG38)</f>
        <v>0</v>
      </c>
      <c r="AK31" s="23" t="e">
        <f>IF(AG40&lt;0,-AG40,AG40)</f>
        <v>#REF!</v>
      </c>
    </row>
    <row r="32" spans="1:76" x14ac:dyDescent="0.2">
      <c r="A32" s="10"/>
      <c r="B32" s="10"/>
      <c r="C32" s="10"/>
      <c r="D32" s="10"/>
      <c r="E32" s="10"/>
      <c r="F32" s="10"/>
      <c r="G32" s="10"/>
      <c r="H32" s="112" t="s">
        <v>146</v>
      </c>
      <c r="I32" s="112" t="s">
        <v>145</v>
      </c>
      <c r="J32" s="112" t="s">
        <v>147</v>
      </c>
      <c r="K32" s="10"/>
      <c r="L32" s="10"/>
      <c r="M32" s="10"/>
      <c r="N32" s="63"/>
      <c r="X32" s="63"/>
      <c r="AJ32" s="23" t="e">
        <f>AI30*AK31-AI31*AK30</f>
        <v>#REF!</v>
      </c>
    </row>
    <row r="33" spans="1:37" x14ac:dyDescent="0.2">
      <c r="A33" s="10"/>
      <c r="C33" s="10"/>
      <c r="D33" s="10"/>
      <c r="E33" s="10"/>
      <c r="G33" s="112" t="s">
        <v>19</v>
      </c>
      <c r="H33" s="112">
        <f>IF(((F22-90)-(IF(I13="CCW",DEGREES(ACOS(I2)),180-DEGREES(ACOS(I2)))))&lt;0,360+((F22-90)-(IF(I13="CCW",DEGREES(ACOS(I2)),180-DEGREES(ACOS(I2))))),((F22-90)-(IF(I13="CCW",DEGREES(ACOS(I2)),180-DEGREES(ACOS(I2))))))</f>
        <v>111.98220703704965</v>
      </c>
      <c r="I33" s="112">
        <f>IF((DEGREES(ACOS(J2/(SIN(RADIANS((IF(L13="CW",DEGREES(ACOS(I2)),180-DEGREES(ACOS(I2))))))))))&gt;90,(DEGREES(ACOS(J2/(SIN(RADIANS((IF(L13="CW",DEGREES(ACOS(I2)),180-DEGREES(ACOS(I2))))))))))-180,(DEGREES(ACOS(J2/(SIN(RADIANS((IF(L13="CW",DEGREES(ACOS(I2)),180-DEGREES(ACOS(I2)))))))))))</f>
        <v>18.232281225878474</v>
      </c>
      <c r="J33" s="112">
        <f>IF(F13="CCW",360-45,45)</f>
        <v>315</v>
      </c>
      <c r="K33" s="10" t="s">
        <v>910</v>
      </c>
      <c r="L33" s="10"/>
      <c r="M33" s="10"/>
      <c r="N33" s="63"/>
      <c r="X33" s="63"/>
      <c r="AA33" s="61" t="e">
        <f>U90</f>
        <v>#REF!</v>
      </c>
      <c r="AC33" t="s">
        <v>54</v>
      </c>
      <c r="AJ33" s="23" t="e">
        <f>AI31*AK29-AI29*AK31</f>
        <v>#REF!</v>
      </c>
    </row>
    <row r="34" spans="1:37" x14ac:dyDescent="0.2">
      <c r="A34" s="10"/>
      <c r="C34" s="10"/>
      <c r="D34" s="10"/>
      <c r="E34" s="10"/>
      <c r="G34" s="112" t="s">
        <v>20</v>
      </c>
      <c r="H34" s="112">
        <f>IF(((F22-90)-(IF(I13="CCW",DEGREES(ACOS(I4)),180-DEGREES(ACOS(I4)))))&lt;0,360+((F22-90)-(IF(I13="CCW",DEGREES(ACOS(I4)),180-DEGREES(ACOS(I4))))),((F22-90)-(IF(I13="CCW",DEGREES(ACOS(I4)),180-DEGREES(ACOS(I4))))))</f>
        <v>186.98881111533447</v>
      </c>
      <c r="I34" s="112">
        <f>IF((DEGREES(ACOS(J4/(SIN(RADIANS((IF(L13="CW",DEGREES(ACOS(I4)),180-DEGREES(ACOS(I4))))))))))&gt;90,(DEGREES(ACOS(J4/(SIN(RADIANS((IF(L13="CW",DEGREES(ACOS(I4)),180-DEGREES(ACOS(I4))))))))))-180,(DEGREES(ACOS(J4/(SIN(RADIANS((IF(L13="CW",DEGREES(ACOS(I4)),180-DEGREES(ACOS(I4)))))))))))</f>
        <v>-89.44668579331514</v>
      </c>
      <c r="J34" s="112">
        <f>IF(F13="CCW",360-45,45)</f>
        <v>315</v>
      </c>
      <c r="K34" s="10" t="s">
        <v>910</v>
      </c>
      <c r="L34" s="10"/>
      <c r="M34" s="10"/>
      <c r="N34" s="63"/>
      <c r="X34" s="63"/>
      <c r="AA34" s="61" t="e">
        <f>V90</f>
        <v>#REF!</v>
      </c>
      <c r="AC34" t="e">
        <f>DEGREES(ACOS((I6*AE48+J6*AF48+K6*AG48)/((SQRT(I6^2+J6^2+K6^2))*(SQRT(AE48^2+AF48^2+AG48^2)))))</f>
        <v>#REF!</v>
      </c>
      <c r="AJ34" s="23" t="e">
        <f>AI29*AK30-AI30*AK29</f>
        <v>#REF!</v>
      </c>
    </row>
    <row r="35" spans="1:37" x14ac:dyDescent="0.2">
      <c r="B35" s="10"/>
      <c r="E35" s="10"/>
      <c r="J35" s="10"/>
      <c r="K35" s="10"/>
      <c r="L35" s="10"/>
      <c r="M35" s="10"/>
      <c r="N35" s="63"/>
      <c r="X35" s="63"/>
      <c r="AA35" s="61" t="e">
        <f>W90</f>
        <v>#REF!</v>
      </c>
      <c r="AC35" t="s">
        <v>54</v>
      </c>
    </row>
    <row r="36" spans="1:37" x14ac:dyDescent="0.2">
      <c r="B36" s="10"/>
      <c r="C36" s="10"/>
      <c r="D36" s="10"/>
      <c r="E36" s="10"/>
      <c r="F36" s="10"/>
      <c r="G36" s="10"/>
      <c r="H36" s="10"/>
      <c r="I36" s="10"/>
      <c r="J36" s="25"/>
      <c r="K36" s="10"/>
      <c r="L36" s="10"/>
      <c r="M36" s="10"/>
      <c r="N36" s="63"/>
      <c r="X36" s="63"/>
    </row>
    <row r="37" spans="1:37" x14ac:dyDescent="0.2">
      <c r="B37" s="10"/>
      <c r="C37" s="10"/>
      <c r="D37" s="10"/>
      <c r="E37" s="10"/>
      <c r="F37" s="10"/>
      <c r="G37" s="10"/>
      <c r="H37" s="10"/>
      <c r="I37" s="10"/>
      <c r="J37" s="25"/>
      <c r="K37" s="10"/>
      <c r="L37" s="10"/>
      <c r="M37" s="10"/>
      <c r="N37" s="63"/>
      <c r="X37" s="63"/>
    </row>
    <row r="38" spans="1:37" x14ac:dyDescent="0.2">
      <c r="B38" s="10"/>
      <c r="C38" s="10"/>
      <c r="D38" s="10"/>
      <c r="E38" s="10"/>
      <c r="F38" s="10"/>
      <c r="G38" s="10"/>
      <c r="H38" s="10"/>
      <c r="I38" s="10"/>
      <c r="J38" s="25"/>
      <c r="K38" s="10"/>
      <c r="L38" s="10"/>
      <c r="M38" s="10"/>
      <c r="N38" s="63"/>
      <c r="X38" s="63"/>
      <c r="AD38" s="23" t="s">
        <v>49</v>
      </c>
      <c r="AE38" s="23">
        <f>COS(RADIANS(I27))</f>
        <v>1</v>
      </c>
      <c r="AF38" s="23">
        <f>(COS(RADIANS(H27)))*(SIN(RADIANS(I27)))</f>
        <v>0</v>
      </c>
      <c r="AG38" s="23">
        <f>(SIN(RADIANS(H27)))*(SIN(RADIANS(I27)))</f>
        <v>0</v>
      </c>
    </row>
    <row r="39" spans="1:37" x14ac:dyDescent="0.2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63"/>
      <c r="O39" t="s">
        <v>133</v>
      </c>
      <c r="X39" s="63"/>
      <c r="AC39" s="23" t="s">
        <v>50</v>
      </c>
      <c r="AD39" s="55"/>
    </row>
    <row r="40" spans="1:37" x14ac:dyDescent="0.2">
      <c r="B40" s="10"/>
      <c r="C40" s="10"/>
      <c r="D40" s="10"/>
      <c r="E40" s="10"/>
      <c r="F40" s="10"/>
      <c r="G40" s="10"/>
      <c r="H40" s="10"/>
      <c r="I40" s="10"/>
      <c r="J40" s="86"/>
      <c r="K40" s="86"/>
      <c r="L40" s="86"/>
      <c r="M40" s="10"/>
      <c r="N40" s="63"/>
      <c r="X40" s="63"/>
      <c r="AD40" s="23" t="s">
        <v>49</v>
      </c>
      <c r="AE40" s="23" t="e">
        <f>COS(RADIANS(#REF!))</f>
        <v>#REF!</v>
      </c>
      <c r="AF40" s="23" t="e">
        <f>(COS(RADIANS(#REF!)))*(SIN(RADIANS(#REF!)))</f>
        <v>#REF!</v>
      </c>
      <c r="AG40" s="23" t="e">
        <f>(SIN(RADIANS(#REF!)))*(SIN(RADIANS(#REF!)))</f>
        <v>#REF!</v>
      </c>
    </row>
    <row r="41" spans="1:37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AC41" s="23" t="s">
        <v>50</v>
      </c>
      <c r="AD41" s="55"/>
    </row>
    <row r="42" spans="1:37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AC42" s="23" t="s">
        <v>135</v>
      </c>
      <c r="AD42" s="55"/>
    </row>
    <row r="43" spans="1:37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AC43" s="23" t="s">
        <v>47</v>
      </c>
      <c r="AD43" s="55"/>
      <c r="AE43" s="23" t="e">
        <f>AJ32/(SQRT((AJ32^2)+(AJ33^2)+(AJ34^2)))</f>
        <v>#REF!</v>
      </c>
      <c r="AF43" s="23" t="e">
        <f>AJ33/(SQRT((AJ32^2)+(AJ33^2)+(AJ34^2)))</f>
        <v>#REF!</v>
      </c>
      <c r="AG43" s="23" t="e">
        <f>AJ34/(SQRT((AJ32^2)+(AJ33^2)+(AJ34^2)))</f>
        <v>#REF!</v>
      </c>
    </row>
    <row r="44" spans="1:37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AC44" s="23" t="s">
        <v>48</v>
      </c>
      <c r="AD44" s="23"/>
      <c r="AE44" s="23" t="e">
        <f>IF(AG43&lt;0,-AE43,AE43)</f>
        <v>#REF!</v>
      </c>
      <c r="AF44" s="23" t="e">
        <f>IF(AG43&lt;0,-AF43,AF43)</f>
        <v>#REF!</v>
      </c>
      <c r="AG44" s="23" t="e">
        <f>IF(AG43&lt;0,-AG43,AG43)</f>
        <v>#REF!</v>
      </c>
      <c r="AI44" t="e">
        <f>IF(OR($F$13="CCW",$F$13="CW"),AE44,"?")</f>
        <v>#REF!</v>
      </c>
      <c r="AJ44" t="e">
        <f>IF(OR($F$13="CCW",$F$13="CW"),AF44,"?")</f>
        <v>#REF!</v>
      </c>
      <c r="AK44" t="e">
        <f>IF(OR($F$13="CCW",$F$13="CW"),AG44,"?")</f>
        <v>#REF!</v>
      </c>
    </row>
    <row r="45" spans="1:37" x14ac:dyDescent="0.2">
      <c r="F45" s="82"/>
      <c r="G45" s="13"/>
      <c r="I45" s="10"/>
      <c r="J45" s="10"/>
      <c r="K45" s="10"/>
      <c r="L45" s="10"/>
      <c r="M45" s="10"/>
      <c r="N45" s="10"/>
      <c r="O45" s="80"/>
      <c r="P45" s="23" t="s">
        <v>149</v>
      </c>
      <c r="T45" s="1"/>
      <c r="V45" s="80"/>
      <c r="Z45" s="13"/>
      <c r="AD45" t="e">
        <f>DEGREES(ACOS((I6*AE44+J6*AF44+K6*AG44)/((SQRT(I6^2+J6^2+K6^2))*(SQRT(AE44^2+AF44^2+AG44^2)))))</f>
        <v>#REF!</v>
      </c>
      <c r="AI45" t="e">
        <f>IF($F$13="CW",-AI44,AI44)</f>
        <v>#REF!</v>
      </c>
      <c r="AJ45" t="e">
        <f>IF($F$13="CW",AJ44,AJ44)</f>
        <v>#REF!</v>
      </c>
      <c r="AK45" t="e">
        <f>IF($F$13="CW",AK44,AK44)</f>
        <v>#REF!</v>
      </c>
    </row>
    <row r="46" spans="1:37" x14ac:dyDescent="0.2">
      <c r="F46" s="61">
        <f t="array" ref="F46:F48">MMULT(X46:Z48,V46:V48)</f>
        <v>-0.68327377368079911</v>
      </c>
      <c r="G46" s="13"/>
      <c r="H46" s="17">
        <v>1</v>
      </c>
      <c r="I46">
        <v>0</v>
      </c>
      <c r="K46" s="73">
        <f>(I46^2)*(1-COS(RADIANS(L18)))+(COS(RADIANS(L18)))</f>
        <v>-0.68327377368079911</v>
      </c>
      <c r="L46" s="73">
        <f>(I46*I47)*(1-COS(RADIANS(L18)))-I48*(SIN(RADIANS(L18)))</f>
        <v>0.73016227662075239</v>
      </c>
      <c r="M46" s="73">
        <f>(I46*I48)*(1-COS(RADIANS(L18)))+I47*(SIN(RADIANS(L18)))</f>
        <v>0</v>
      </c>
      <c r="N46" s="10"/>
      <c r="O46">
        <f t="array" ref="O46:O48">MMULT(K46:M48,H46:H48)</f>
        <v>-0.68327377368079911</v>
      </c>
      <c r="P46" s="23">
        <f>COS(RADIANS(F22))</f>
        <v>1</v>
      </c>
      <c r="R46" s="30">
        <f>(P46^2)*(1-COS(RADIANS(K18)))+(COS(RADIANS(K18)))</f>
        <v>1</v>
      </c>
      <c r="S46" s="30">
        <f>(P46*P47)*(1-COS(RADIANS(K18)))-P48*(SIN(RADIANS(K18)))</f>
        <v>0</v>
      </c>
      <c r="T46" s="30">
        <f>(P46*P48)*(1-COS(RADIANS(K18)))+P47*(SIN(RADIANS(K18)))</f>
        <v>0</v>
      </c>
      <c r="V46">
        <f t="array" ref="V46:V48">MMULT(R46:T48,O46:O48)</f>
        <v>-0.68327377368079911</v>
      </c>
      <c r="X46" s="28">
        <f>(I46^2)*(1-COS(RADIANS(J18)))+(COS(RADIANS(J18)))</f>
        <v>1</v>
      </c>
      <c r="Y46" s="28">
        <f>(I46*I47)*(1-COS(RADIANS(J18)))-I48*(SIN(RADIANS(J18)))</f>
        <v>0</v>
      </c>
      <c r="Z46" s="28">
        <f>(I46*I48)*(1-COS(RADIANS(J18)))+I47*(SIN(RADIANS(J18)))</f>
        <v>0</v>
      </c>
      <c r="AC46" s="62" t="s">
        <v>53</v>
      </c>
      <c r="AD46" s="23"/>
      <c r="AE46" s="23" t="e">
        <f t="array" ref="AE46:AG46">MMULT(AI47:AK47,AD29:AF31)</f>
        <v>#REF!</v>
      </c>
      <c r="AF46" s="23" t="e">
        <v>#REF!</v>
      </c>
      <c r="AG46" s="23" t="e">
        <v>#REF!</v>
      </c>
      <c r="AI46" t="e">
        <f>IF(OR($L$13="CW",$L$13="CCW"),AI45,"?")</f>
        <v>#REF!</v>
      </c>
      <c r="AJ46" t="e">
        <f>IF(OR($L$13="CW",$L$13="CCW"),AJ45,"?")</f>
        <v>#REF!</v>
      </c>
      <c r="AK46" t="e">
        <f>IF(OR($L$13="CW",$L$13="CCW"),AK45,"?")</f>
        <v>#REF!</v>
      </c>
    </row>
    <row r="47" spans="1:37" x14ac:dyDescent="0.2">
      <c r="F47" s="61">
        <v>-0.73016227662075239</v>
      </c>
      <c r="H47" s="17">
        <v>0</v>
      </c>
      <c r="I47">
        <v>0</v>
      </c>
      <c r="K47" s="73">
        <f>(I46*I47)*(1-COS(RADIANS(L18)))+I48*(SIN(RADIANS(L18)))</f>
        <v>-0.73016227662075239</v>
      </c>
      <c r="L47" s="73">
        <f>(I47^2)*(1-COS(RADIANS(L18)))+(COS(RADIANS(L18)))</f>
        <v>-0.68327377368079911</v>
      </c>
      <c r="M47" s="73">
        <f>(I47*I48)*(1-COS(RADIANS(L18)))-I46*(SIN(RADIANS(L18)))</f>
        <v>0</v>
      </c>
      <c r="N47" s="10"/>
      <c r="O47">
        <v>-0.73016227662075239</v>
      </c>
      <c r="P47" s="23">
        <f>SIN(RADIANS(F22))*(COS(RADIANS(0)))</f>
        <v>0</v>
      </c>
      <c r="R47" s="30">
        <f>(P46*P47)*(1-COS(RADIANS(K18)))+P48*(SIN(RADIANS(K18)))</f>
        <v>0</v>
      </c>
      <c r="S47" s="30">
        <f>(P47^2)*(1-COS(RADIANS(K18)))+(COS(RADIANS(K18)))</f>
        <v>1</v>
      </c>
      <c r="T47" s="30">
        <f>(P47*P48)*(1-COS(RADIANS(K18)))-P46*(SIN(RADIANS(K18)))</f>
        <v>0</v>
      </c>
      <c r="V47">
        <v>-0.73016227662075239</v>
      </c>
      <c r="X47" s="28">
        <f>(I46*I47)*(1-COS(RADIANS(J18)))+I48*(SIN(RADIANS(J18)))</f>
        <v>0</v>
      </c>
      <c r="Y47" s="28">
        <f>(I47^2)*(1-COS(RADIANS(J18)))+(COS(RADIANS(J18)))</f>
        <v>1</v>
      </c>
      <c r="Z47" s="28">
        <f>(I47*I48)*(1-COS(RADIANS(J18)))-I46*(SIN(RADIANS(J18)))</f>
        <v>0</v>
      </c>
      <c r="AC47" s="23" t="s">
        <v>47</v>
      </c>
      <c r="AD47" s="23"/>
      <c r="AE47" s="23" t="e">
        <f>AE46/(SQRT(($AE$46^2)+($AF$46^2)+($AG$46^2)))</f>
        <v>#REF!</v>
      </c>
      <c r="AF47" s="23" t="e">
        <f>AF46/(SQRT(($AE$46^2)+($AF$46^2)+($AG$46^2)))</f>
        <v>#REF!</v>
      </c>
      <c r="AG47" s="23" t="e">
        <f>AG46/(SQRT(($AE$46^2)+($AF$46^2)+($AG$46^2)))</f>
        <v>#REF!</v>
      </c>
      <c r="AI47" t="e">
        <f>IF($L$13="CCW",-AI46,AI46)</f>
        <v>#REF!</v>
      </c>
      <c r="AJ47" t="e">
        <f>IF($L$13="CCW",-AJ46,AJ46)</f>
        <v>#REF!</v>
      </c>
      <c r="AK47" t="e">
        <f>IF($L$13="CCW",AK46,AK46)</f>
        <v>#REF!</v>
      </c>
    </row>
    <row r="48" spans="1:37" x14ac:dyDescent="0.2">
      <c r="F48" s="61">
        <v>0</v>
      </c>
      <c r="H48" s="17">
        <v>0</v>
      </c>
      <c r="I48">
        <v>1</v>
      </c>
      <c r="K48" s="73">
        <f>(I46*I48)*(1-COS(RADIANS(L18)))-I47*(SIN(RADIANS(L18)))</f>
        <v>0</v>
      </c>
      <c r="L48" s="73">
        <f>(I47*I48)*(1-COS(RADIANS(L18)))+I46*(SIN(RADIANS(L18)))</f>
        <v>0</v>
      </c>
      <c r="M48" s="73">
        <f>(I48^2)*(1-COS(RADIANS(L18)))+(COS(RADIANS(L18)))</f>
        <v>1</v>
      </c>
      <c r="N48" s="10"/>
      <c r="O48">
        <v>0</v>
      </c>
      <c r="P48" s="23">
        <f>SIN(RADIANS(F22))*SIN(RADIANS(0))</f>
        <v>0</v>
      </c>
      <c r="R48" s="30">
        <f>(P46*P48)*(1-COS(RADIANS(K18)))-P47*(SIN(RADIANS(K18)))</f>
        <v>0</v>
      </c>
      <c r="S48" s="30">
        <f>(P47*P48)*(1-COS(RADIANS(K18)))+P46*(SIN(RADIANS(K18)))</f>
        <v>0</v>
      </c>
      <c r="T48" s="30">
        <f>(P48^2)*(1-COS(RADIANS(K18)))+(COS(RADIANS(K18)))</f>
        <v>1</v>
      </c>
      <c r="V48">
        <v>0</v>
      </c>
      <c r="X48" s="28">
        <f>(I46*I48)*(1-COS(RADIANS(J18)))-I47*(SIN(RADIANS(J18)))</f>
        <v>0</v>
      </c>
      <c r="Y48" s="28">
        <f>(I47*I48)*(1-COS(RADIANS(J18)))+I46*(SIN(RADIANS(J18)))</f>
        <v>0</v>
      </c>
      <c r="Z48" s="28">
        <f>(I48^2)*(1-COS(RADIANS(J18)))+(COS(RADIANS(J18)))</f>
        <v>1</v>
      </c>
      <c r="AC48" s="23" t="s">
        <v>48</v>
      </c>
      <c r="AD48" s="23"/>
      <c r="AE48" s="23" t="e">
        <f>IF(AG47&lt;0,-AE47,AE47)</f>
        <v>#REF!</v>
      </c>
      <c r="AF48" s="23" t="e">
        <f>IF(AG47&lt;0,-AF47,AF47)</f>
        <v>#REF!</v>
      </c>
      <c r="AG48" s="23" t="e">
        <f>IF(AG47&lt;0,-AG47,AG47)</f>
        <v>#REF!</v>
      </c>
    </row>
    <row r="49" spans="1:54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</row>
    <row r="50" spans="1:54" x14ac:dyDescent="0.2">
      <c r="A50" s="10"/>
      <c r="B50" s="10"/>
      <c r="C50" s="10"/>
      <c r="D50" s="10"/>
      <c r="E50" s="10"/>
      <c r="F50" s="82"/>
      <c r="G50" s="13"/>
      <c r="I50" s="10"/>
      <c r="J50" s="10"/>
      <c r="K50" s="10"/>
      <c r="L50" s="10"/>
      <c r="M50" s="10"/>
      <c r="N50" s="10"/>
      <c r="O50" s="80"/>
      <c r="P50" s="23" t="s">
        <v>149</v>
      </c>
      <c r="T50" s="1"/>
      <c r="V50" s="80"/>
      <c r="Z50" s="13"/>
    </row>
    <row r="51" spans="1:54" x14ac:dyDescent="0.2">
      <c r="A51" s="10"/>
      <c r="B51" s="10"/>
      <c r="C51" s="10"/>
      <c r="D51" s="10"/>
      <c r="E51" s="10"/>
      <c r="F51" s="61">
        <f t="array" ref="F51:F53">MMULT(X51:Z53,V51:V53)</f>
        <v>-0.99718513352511573</v>
      </c>
      <c r="G51" s="13"/>
      <c r="H51" s="17">
        <v>1</v>
      </c>
      <c r="I51">
        <v>0</v>
      </c>
      <c r="K51" s="73">
        <f>(I51^2)*(1-COS(RADIANS(L19)))+(COS(RADIANS(L19)))</f>
        <v>-0.99718513352511573</v>
      </c>
      <c r="L51" s="73">
        <f>(I51*I52)*(1-COS(RADIANS(L19)))-I53*(SIN(RADIANS(L19)))</f>
        <v>-7.4978726826328043E-2</v>
      </c>
      <c r="M51" s="73">
        <f>(I51*I53)*(1-COS(RADIANS(L19)))+I52*(SIN(RADIANS(L19)))</f>
        <v>0</v>
      </c>
      <c r="N51" s="10"/>
      <c r="O51">
        <f t="array" ref="O51:O53">MMULT(K51:M53,H51:H53)</f>
        <v>-0.99718513352511573</v>
      </c>
      <c r="P51" s="23">
        <f>COS(RADIANS(F22))</f>
        <v>1</v>
      </c>
      <c r="R51" s="30">
        <f>(P51^2)*(1-COS(RADIANS(K23)))+(COS(RADIANS(K23)))</f>
        <v>1</v>
      </c>
      <c r="S51" s="30">
        <f>(P51*P52)*(1-COS(RADIANS(K23)))-P53*(SIN(RADIANS(K23)))</f>
        <v>0</v>
      </c>
      <c r="T51" s="30">
        <f>(P51*P53)*(1-COS(RADIANS(K23)))+P52*(SIN(RADIANS(K23)))</f>
        <v>0</v>
      </c>
      <c r="V51">
        <f t="array" ref="V51:V53">MMULT(R51:T53,O51:O53)</f>
        <v>-0.99718513352511573</v>
      </c>
      <c r="X51" s="28">
        <f>(I51^2)*(1-COS(RADIANS(J23)))+(COS(RADIANS(J23)))</f>
        <v>1</v>
      </c>
      <c r="Y51" s="28">
        <f>(I51*I52)*(1-COS(RADIANS(J23)))-I53*(SIN(RADIANS(J23)))</f>
        <v>0</v>
      </c>
      <c r="Z51" s="28">
        <f>(I51*I53)*(1-COS(RADIANS(J23)))+I52*(SIN(RADIANS(J23)))</f>
        <v>0</v>
      </c>
      <c r="AD51" t="s">
        <v>42</v>
      </c>
      <c r="AE51">
        <f>IF(AE68="?",AE71,AE68)</f>
        <v>0.92730014235615277</v>
      </c>
      <c r="AF51">
        <f>IF(AF68="?",AF71,AF68)</f>
        <v>0.35552632186996219</v>
      </c>
      <c r="AG51">
        <f>IF(AG68="?",AG71,AG68)</f>
        <v>0.11711310961576772</v>
      </c>
    </row>
    <row r="52" spans="1:54" x14ac:dyDescent="0.2">
      <c r="A52" s="10"/>
      <c r="B52" s="10"/>
      <c r="C52" s="10"/>
      <c r="D52" s="10"/>
      <c r="E52" s="10"/>
      <c r="F52" s="61">
        <v>7.4978726826328043E-2</v>
      </c>
      <c r="H52" s="17">
        <v>0</v>
      </c>
      <c r="I52">
        <v>0</v>
      </c>
      <c r="K52" s="73">
        <f>(I51*I52)*(1-COS(RADIANS(L19)))+I53*(SIN(RADIANS(L19)))</f>
        <v>7.4978726826328043E-2</v>
      </c>
      <c r="L52" s="73">
        <f>(I52^2)*(1-COS(RADIANS(L19)))+(COS(RADIANS(L19)))</f>
        <v>-0.99718513352511573</v>
      </c>
      <c r="M52" s="73">
        <f>(I52*I53)*(1-COS(RADIANS(L19)))-I51*(SIN(RADIANS(L19)))</f>
        <v>0</v>
      </c>
      <c r="N52" s="10"/>
      <c r="O52">
        <v>7.4978726826328043E-2</v>
      </c>
      <c r="P52" s="23">
        <f>SIN(RADIANS(F22))*(COS(RADIANS(0)))</f>
        <v>0</v>
      </c>
      <c r="R52" s="30">
        <f>(P51*P52)*(1-COS(RADIANS(K23)))+P53*(SIN(RADIANS(K23)))</f>
        <v>0</v>
      </c>
      <c r="S52" s="30">
        <f>(P52^2)*(1-COS(RADIANS(K23)))+(COS(RADIANS(K23)))</f>
        <v>1</v>
      </c>
      <c r="T52" s="30">
        <f>(P52*P53)*(1-COS(RADIANS(K23)))-P51*(SIN(RADIANS(K23)))</f>
        <v>0</v>
      </c>
      <c r="V52">
        <v>7.4978726826328043E-2</v>
      </c>
      <c r="X52" s="28">
        <f>(I51*I52)*(1-COS(RADIANS(J23)))+I53*(SIN(RADIANS(J23)))</f>
        <v>0</v>
      </c>
      <c r="Y52" s="28">
        <f>(I52^2)*(1-COS(RADIANS(J23)))+(COS(RADIANS(J23)))</f>
        <v>1</v>
      </c>
      <c r="Z52" s="28">
        <f>(I52*I53)*(1-COS(RADIANS(J23)))-I51*(SIN(RADIANS(J23)))</f>
        <v>0</v>
      </c>
      <c r="AD52" t="s">
        <v>43</v>
      </c>
      <c r="AE52">
        <f>I6</f>
        <v>0.3539908407349408</v>
      </c>
      <c r="AF52">
        <f>J6</f>
        <v>-0.93461711807248316</v>
      </c>
      <c r="AG52">
        <f>K6</f>
        <v>3.4370441976440354E-2</v>
      </c>
    </row>
    <row r="53" spans="1:54" x14ac:dyDescent="0.2">
      <c r="A53" s="10"/>
      <c r="B53" s="10"/>
      <c r="C53" s="10"/>
      <c r="D53" s="10"/>
      <c r="E53" s="10"/>
      <c r="F53" s="61">
        <v>0</v>
      </c>
      <c r="H53" s="17">
        <v>0</v>
      </c>
      <c r="I53">
        <v>1</v>
      </c>
      <c r="K53" s="73">
        <f>(I51*I53)*(1-COS(RADIANS(L19)))-I52*(SIN(RADIANS(L19)))</f>
        <v>0</v>
      </c>
      <c r="L53" s="73">
        <f>(I52*I53)*(1-COS(RADIANS(L19)))+I51*(SIN(RADIANS(L19)))</f>
        <v>0</v>
      </c>
      <c r="M53" s="73">
        <f>(I53^2)*(1-COS(RADIANS(L19)))+(COS(RADIANS(L19)))</f>
        <v>1</v>
      </c>
      <c r="N53" s="10"/>
      <c r="O53">
        <v>0</v>
      </c>
      <c r="P53" s="23">
        <f>SIN(RADIANS(F22))*SIN(RADIANS(0))</f>
        <v>0</v>
      </c>
      <c r="R53" s="30">
        <f>(P51*P53)*(1-COS(RADIANS(K23)))-P52*(SIN(RADIANS(K23)))</f>
        <v>0</v>
      </c>
      <c r="S53" s="30">
        <f>(P52*P53)*(1-COS(RADIANS(K23)))+P51*(SIN(RADIANS(K23)))</f>
        <v>0</v>
      </c>
      <c r="T53" s="30">
        <f>(P53^2)*(1-COS(RADIANS(K23)))+(COS(RADIANS(K23)))</f>
        <v>1</v>
      </c>
      <c r="V53">
        <v>0</v>
      </c>
      <c r="X53" s="28">
        <f>(I51*I53)*(1-COS(RADIANS(J23)))-I52*(SIN(RADIANS(J23)))</f>
        <v>0</v>
      </c>
      <c r="Y53" s="28">
        <f>(I52*I53)*(1-COS(RADIANS(J23)))+I51*(SIN(RADIANS(J23)))</f>
        <v>0</v>
      </c>
      <c r="Z53" s="28">
        <f>(I53^2)*(1-COS(RADIANS(J23)))+(COS(RADIANS(J23)))</f>
        <v>1</v>
      </c>
      <c r="AD53" t="s">
        <v>44</v>
      </c>
      <c r="AE53">
        <f>IF(AE69="?",AE72,AE69)</f>
        <v>-0.12167551381452442</v>
      </c>
      <c r="AF53">
        <f>IF(AF69="?",AF72,AF69)</f>
        <v>-9.5852523963719082E-3</v>
      </c>
      <c r="AG53">
        <f>IF(AG69="?",AG72,AG69)</f>
        <v>0.99252364821925998</v>
      </c>
    </row>
    <row r="54" spans="1:54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Z54" s="10"/>
      <c r="AA54" s="10"/>
      <c r="AB54" s="10"/>
      <c r="AC54" s="10"/>
      <c r="AD54" s="10" t="s">
        <v>82</v>
      </c>
      <c r="AE54" s="10" t="e">
        <f>AI47</f>
        <v>#REF!</v>
      </c>
      <c r="AF54" s="10" t="e">
        <f>AJ47</f>
        <v>#REF!</v>
      </c>
      <c r="AG54" s="10" t="e">
        <f>AK47</f>
        <v>#REF!</v>
      </c>
      <c r="AH54" s="10"/>
      <c r="AL54" s="10"/>
      <c r="AP54" s="10"/>
      <c r="AQ54" s="10"/>
      <c r="AR54" s="10"/>
      <c r="AV54" s="10"/>
      <c r="AW54" s="10"/>
      <c r="AX54" s="10"/>
      <c r="AY54" s="10"/>
      <c r="AZ54" s="10"/>
      <c r="BA54" s="10"/>
      <c r="BB54" s="10"/>
    </row>
    <row r="55" spans="1:54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Z55" s="10"/>
      <c r="AA55" s="10"/>
      <c r="AB55" s="10"/>
      <c r="AC55" s="10"/>
      <c r="AD55" s="25"/>
      <c r="AE55" s="10"/>
      <c r="AF55" s="10"/>
      <c r="AG55" s="10"/>
      <c r="AH55" s="10"/>
      <c r="AL55" s="10"/>
      <c r="AP55" s="10"/>
      <c r="AQ55" s="10"/>
      <c r="AR55" s="10"/>
      <c r="AV55" s="10"/>
      <c r="AW55" s="10"/>
      <c r="AX55" s="10"/>
      <c r="AY55" s="10"/>
      <c r="AZ55" s="10"/>
      <c r="BA55" s="10"/>
      <c r="BB55" s="10"/>
    </row>
    <row r="56" spans="1:54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Z56" s="10"/>
      <c r="AA56" s="10"/>
      <c r="AB56" s="10"/>
      <c r="AC56" s="10"/>
      <c r="AD56" s="25" t="s">
        <v>109</v>
      </c>
      <c r="AE56" s="13" t="e">
        <f>AF51*$AG$54-AG51*$AF$54</f>
        <v>#REF!</v>
      </c>
      <c r="AF56" s="13" t="e">
        <f>AG51*$AE$54-AE51*$AG$54</f>
        <v>#REF!</v>
      </c>
      <c r="AG56" s="13" t="e">
        <f>AE51*$AF$54-AF51*$AE$54</f>
        <v>#REF!</v>
      </c>
      <c r="AH56" s="10"/>
      <c r="AL56" s="10"/>
      <c r="AP56" s="10"/>
      <c r="AQ56" s="10"/>
      <c r="AR56" s="10"/>
      <c r="AV56" s="10"/>
      <c r="AW56" s="10"/>
      <c r="AX56" s="10"/>
      <c r="AY56" s="10"/>
      <c r="AZ56" s="10"/>
      <c r="BA56" s="10"/>
      <c r="BB56" s="10"/>
    </row>
    <row r="57" spans="1:54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O57" t="s">
        <v>142</v>
      </c>
      <c r="Z57" s="10"/>
      <c r="AA57" s="10"/>
      <c r="AB57" s="10"/>
      <c r="AC57" s="10"/>
      <c r="AD57" s="25" t="s">
        <v>110</v>
      </c>
      <c r="AE57" s="13" t="e">
        <f>AF52*$AG$54-AG52*$AF$54</f>
        <v>#REF!</v>
      </c>
      <c r="AF57" s="13" t="e">
        <f t="shared" ref="AF57:AF58" si="16">AG52*$AE$54-AE52*$AG$54</f>
        <v>#REF!</v>
      </c>
      <c r="AG57" s="13" t="e">
        <f t="shared" ref="AG57:AG58" si="17">AE52*$AF$54-AF52*$AE$54</f>
        <v>#REF!</v>
      </c>
      <c r="AH57" s="10"/>
      <c r="AL57" s="10"/>
      <c r="AP57" s="10"/>
      <c r="AQ57" s="10"/>
      <c r="AR57" s="10"/>
      <c r="AV57" s="10"/>
      <c r="AW57" s="10"/>
      <c r="AX57" s="10"/>
      <c r="AY57" s="10"/>
      <c r="AZ57" s="10"/>
      <c r="BA57" s="10"/>
      <c r="BB57" s="10"/>
    </row>
    <row r="58" spans="1:54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Z58" s="10"/>
      <c r="AA58" s="10"/>
      <c r="AB58" s="10"/>
      <c r="AD58" s="25" t="s">
        <v>111</v>
      </c>
      <c r="AE58" s="13" t="e">
        <f>AF53*$AG$54-AG53*$AF$54</f>
        <v>#REF!</v>
      </c>
      <c r="AF58" s="13" t="e">
        <f t="shared" si="16"/>
        <v>#REF!</v>
      </c>
      <c r="AG58" s="13" t="e">
        <f t="shared" si="17"/>
        <v>#REF!</v>
      </c>
      <c r="AH58" s="10"/>
      <c r="AL58" s="10"/>
      <c r="AP58" s="10"/>
      <c r="AQ58" s="10"/>
      <c r="AR58" s="10"/>
      <c r="AV58" s="10"/>
      <c r="AW58" s="10"/>
      <c r="AX58" s="10"/>
      <c r="AY58" s="10"/>
      <c r="AZ58" s="10"/>
      <c r="BA58" s="10"/>
      <c r="BB58" s="10"/>
    </row>
    <row r="59" spans="1:54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T59" s="23" t="e">
        <f>IF(AG60&lt;0,-AE60,AE60)</f>
        <v>#REF!</v>
      </c>
      <c r="V59" s="23" t="e">
        <f>IF(AG61&lt;0,-AE61,AE61)</f>
        <v>#REF!</v>
      </c>
      <c r="Z59" s="10"/>
      <c r="AA59" s="10"/>
      <c r="AB59" s="10"/>
      <c r="AH59" s="10"/>
      <c r="AL59" s="10"/>
      <c r="AP59" s="10"/>
      <c r="AQ59" s="10"/>
      <c r="AR59" s="10"/>
      <c r="AV59" s="10"/>
      <c r="AW59" s="10"/>
      <c r="AX59" s="10"/>
      <c r="AY59" s="10"/>
      <c r="AZ59" s="10"/>
      <c r="BA59" s="10"/>
      <c r="BB59" s="10"/>
    </row>
    <row r="60" spans="1:54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N60" s="10"/>
      <c r="O60" s="10"/>
      <c r="P60" s="10"/>
      <c r="Q60" s="10"/>
      <c r="T60" s="23" t="e">
        <f>IF(AG60&lt;0,-AF60,AF60)</f>
        <v>#REF!</v>
      </c>
      <c r="V60" s="23" t="e">
        <f>IF(AG61&lt;0,-AF61,AF61)</f>
        <v>#REF!</v>
      </c>
      <c r="Z60" s="10"/>
      <c r="AA60" s="10"/>
      <c r="AB60" s="10"/>
      <c r="AC60" s="23" t="s">
        <v>28</v>
      </c>
      <c r="AD60" s="23" t="str">
        <f>AD56</f>
        <v>c x X</v>
      </c>
      <c r="AE60" s="61" t="e">
        <f>AE56/SQRT($AE$56^2+$AF$56^2+$AG$56^2)</f>
        <v>#REF!</v>
      </c>
      <c r="AF60" s="61" t="e">
        <f t="shared" ref="AF60:AG60" si="18">AF56/SQRT($AE$56^2+$AF$56^2+$AG$56^2)</f>
        <v>#REF!</v>
      </c>
      <c r="AG60" s="61" t="e">
        <f t="shared" si="18"/>
        <v>#REF!</v>
      </c>
      <c r="AH60" s="10"/>
      <c r="AL60" s="10"/>
      <c r="AP60" s="10"/>
      <c r="AQ60" s="10"/>
      <c r="AR60" s="10"/>
      <c r="AV60" s="10"/>
      <c r="AW60" s="10"/>
      <c r="AX60" s="10"/>
      <c r="AY60" s="10"/>
      <c r="AZ60" s="10"/>
      <c r="BA60" s="10"/>
      <c r="BB60" s="10"/>
    </row>
    <row r="61" spans="1:54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T61" s="23" t="e">
        <f>IF(AG60&lt;0,-AG60,AG60)</f>
        <v>#REF!</v>
      </c>
      <c r="V61" s="23" t="e">
        <f>IF(AG61&lt;0,-AG61,AG61)</f>
        <v>#REF!</v>
      </c>
      <c r="Z61" s="10"/>
      <c r="AA61" s="10"/>
      <c r="AB61" s="10"/>
      <c r="AD61" s="23" t="str">
        <f t="shared" ref="AD61:AD62" si="19">AD57</f>
        <v>c x Y</v>
      </c>
      <c r="AE61" s="61" t="e">
        <f>AE57/SQRT($AE$57^2+$AF$57^2+$AG$57^2)</f>
        <v>#REF!</v>
      </c>
      <c r="AF61" s="61" t="e">
        <f t="shared" ref="AF61:AG61" si="20">AF57/SQRT($AE$57^2+$AF$57^2+$AG$57^2)</f>
        <v>#REF!</v>
      </c>
      <c r="AG61" s="61" t="e">
        <f t="shared" si="20"/>
        <v>#REF!</v>
      </c>
      <c r="AH61" s="10"/>
      <c r="AL61" s="10"/>
      <c r="AP61" s="10"/>
      <c r="AQ61" s="10"/>
      <c r="AR61" s="10"/>
      <c r="AV61" s="10"/>
      <c r="AW61" s="10"/>
      <c r="AX61" s="10"/>
      <c r="AY61" s="10"/>
      <c r="AZ61" s="10"/>
      <c r="BA61" s="10"/>
      <c r="BB61" s="10"/>
    </row>
    <row r="62" spans="1:54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Z62" s="10"/>
      <c r="AA62" s="10"/>
      <c r="AB62" s="10"/>
      <c r="AD62" s="23" t="str">
        <f t="shared" si="19"/>
        <v>c x Z</v>
      </c>
      <c r="AE62" s="61" t="e">
        <f>AE58/SQRT($AE$58^2+$AF$58^2+$AG$58^2)</f>
        <v>#REF!</v>
      </c>
      <c r="AF62" s="61" t="e">
        <f t="shared" ref="AF62:AG62" si="21">AF58/SQRT($AE$58^2+$AF$58^2+$AG$58^2)</f>
        <v>#REF!</v>
      </c>
      <c r="AG62" s="61" t="e">
        <f t="shared" si="21"/>
        <v>#REF!</v>
      </c>
      <c r="AH62" s="10"/>
      <c r="AL62" s="10"/>
      <c r="AN62" t="s">
        <v>8</v>
      </c>
      <c r="AO62" t="s">
        <v>9</v>
      </c>
      <c r="AP62" s="10"/>
      <c r="AQ62" s="10"/>
      <c r="AR62" s="10"/>
      <c r="AV62" s="10"/>
      <c r="AW62" s="10"/>
      <c r="AX62" s="10"/>
      <c r="AY62" s="10"/>
      <c r="AZ62" s="10"/>
      <c r="BA62" s="10"/>
      <c r="BB62" s="10"/>
    </row>
    <row r="63" spans="1:54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Z63" s="10"/>
      <c r="AA63" s="10"/>
      <c r="AB63" s="10"/>
      <c r="AC63" s="10"/>
      <c r="AD63" s="25"/>
      <c r="AH63" s="10"/>
      <c r="AL63" s="10"/>
      <c r="AN63">
        <f t="shared" ref="AN63:AN81" si="22">BK2/(1+BM2)</f>
        <v>0</v>
      </c>
      <c r="AO63">
        <f t="shared" ref="AO63:AO81" si="23">BL2/(1+BM2)</f>
        <v>0.68215374936893913</v>
      </c>
      <c r="AP63" s="10"/>
      <c r="AQ63" s="10"/>
      <c r="AR63" s="10"/>
      <c r="AV63" s="10"/>
      <c r="AW63" s="10"/>
      <c r="AX63" s="10"/>
      <c r="AY63" s="10"/>
      <c r="AZ63" s="10"/>
      <c r="BA63" s="10"/>
      <c r="BB63" s="10"/>
    </row>
    <row r="64" spans="1:54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T64" t="s">
        <v>113</v>
      </c>
      <c r="U64" s="64" t="e">
        <f>(DEGREES(ACOS((T59*V59+T60*V60+T61*V61)/((SQRT(T59^2+T60^2+T61^2))*(SQRT(V59^2+V60^2+V61^2))))))</f>
        <v>#REF!</v>
      </c>
      <c r="Y64" t="e">
        <f>((T59+V59)/2)/(SQRT((($T$59+$V$59)/2)^2+(($T$60+$V$60)/2)^2+(($T$61+$V$61)/2)^2))</f>
        <v>#REF!</v>
      </c>
      <c r="Z64" t="e">
        <f>((T60+V60)/2)/(SQRT((($T$59+$V$59)/2)^2+(($T$60+$V$60)/2)^2+(($T$61+$V$61)/2)^2))</f>
        <v>#REF!</v>
      </c>
      <c r="AA64" t="e">
        <f>((T61+V61)/2)/(SQRT((($T$59+$V$59)/2)^2+(($T$60+$V$60)/2)^2+(($T$61+$V$61)/2)^2))</f>
        <v>#REF!</v>
      </c>
      <c r="AB64" s="10"/>
      <c r="AC64" t="s">
        <v>112</v>
      </c>
      <c r="AD64" t="str">
        <f>AD60</f>
        <v>c x X</v>
      </c>
      <c r="AH64" s="10">
        <v>1</v>
      </c>
      <c r="AL64" s="10"/>
      <c r="AN64">
        <f t="shared" si="22"/>
        <v>0</v>
      </c>
      <c r="AO64">
        <f t="shared" si="23"/>
        <v>-1.3316273603518496</v>
      </c>
      <c r="AP64" s="10"/>
      <c r="AQ64" s="10"/>
      <c r="AR64" s="10"/>
      <c r="AV64" s="10"/>
      <c r="AW64" s="10"/>
      <c r="AX64" s="10"/>
      <c r="AY64" s="10"/>
      <c r="AZ64" s="10"/>
      <c r="BA64" s="10"/>
      <c r="BB64" s="10"/>
    </row>
    <row r="65" spans="1:54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T65" t="s">
        <v>114</v>
      </c>
      <c r="U65" s="64" t="e">
        <f>(DEGREES(ACOS((T59*AE66+T60*AF66+T61*AG66)/((SQRT(T59^2+T60^2+T61^2))*(SQRT(AE66^2+AF66^2+AG66^2))))))</f>
        <v>#REF!</v>
      </c>
      <c r="Y65" t="e">
        <f>((T59+AE66)/2)/(SQRT((($T$59+$AE$66)/2)^2+(($T$60+$AF$66)/2)^2+(($T$61+$AG$66)/2)^2))</f>
        <v>#REF!</v>
      </c>
      <c r="Z65" t="e">
        <f>((T60+AF66)/2)/(SQRT((($T$59+$AE$66)/2)^2+(($T$60+$AF$66)/2)^2+(($T$61+$AG$66)/2)^2))</f>
        <v>#REF!</v>
      </c>
      <c r="AA65" t="e">
        <f>((T61+AG66)/2)/(SQRT((($T$59+$AE$66)/2)^2+(($T$60+$AF$66)/2)^2+(($T$61+$AG$66)/2)^2))</f>
        <v>#REF!</v>
      </c>
      <c r="AB65" s="10"/>
      <c r="AD65" t="str">
        <f t="shared" ref="AD65:AD66" si="24">AD61</f>
        <v>c x Y</v>
      </c>
      <c r="AH65" s="10">
        <v>2</v>
      </c>
      <c r="AL65" s="10"/>
      <c r="AN65">
        <f t="shared" si="22"/>
        <v>0</v>
      </c>
      <c r="AO65">
        <f t="shared" si="23"/>
        <v>2.3084322940482904</v>
      </c>
      <c r="AP65" s="10"/>
      <c r="AQ65" s="10"/>
      <c r="AR65" s="10"/>
      <c r="AV65" s="10"/>
      <c r="AW65" s="10"/>
      <c r="AX65" s="10"/>
      <c r="AY65" s="10"/>
      <c r="AZ65" s="10"/>
      <c r="BA65" s="10"/>
      <c r="BB65" s="10"/>
    </row>
    <row r="66" spans="1:54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T66" t="s">
        <v>115</v>
      </c>
      <c r="U66" s="64" t="e">
        <f>(DEGREES(ACOS((V59*AE66+V60*AF66+V61*AG66)/((SQRT(V59^2+V60^2+V61^2))*(SQRT(AE66^2+AF66^2+AG66^2))))))</f>
        <v>#REF!</v>
      </c>
      <c r="Y66" t="e">
        <f>((V59+AE66)/2)/(SQRT((($V$59+$AE$66)/2)^2+(($V$60+$AF$66)/2)^2+(($V$61+$AG$66)/2)^2))</f>
        <v>#REF!</v>
      </c>
      <c r="Z66" t="e">
        <f>((V60+AF66)/2)/(SQRT((($V$59+$AE$66)/2)^2+(($V$60+$AF$66)/2)^2+(($V$61+$AG$66)/2)^2))</f>
        <v>#REF!</v>
      </c>
      <c r="AA66" t="e">
        <f>((V61+AG66)/2)/(SQRT((($V$59+$AE$66)/2)^2+(($V$60+$AF$66)/2)^2+(($V$61+$AG$66)/2)^2))</f>
        <v>#REF!</v>
      </c>
      <c r="AB66" s="10"/>
      <c r="AD66" t="str">
        <f t="shared" si="24"/>
        <v>c x Z</v>
      </c>
      <c r="AE66" s="23" t="e">
        <f>IF(AG62&lt;0,-AE62,AE62)</f>
        <v>#REF!</v>
      </c>
      <c r="AF66" s="23" t="e">
        <f>IF(AG62&lt;0,-AF62,AF62)</f>
        <v>#REF!</v>
      </c>
      <c r="AG66" s="23" t="e">
        <f>IF(AG62&lt;0,-AG62,AG62)</f>
        <v>#REF!</v>
      </c>
      <c r="AH66" s="10">
        <v>3</v>
      </c>
      <c r="AL66" s="10"/>
      <c r="AN66">
        <f t="shared" si="22"/>
        <v>0</v>
      </c>
      <c r="AO66">
        <f t="shared" si="23"/>
        <v>0.57641408650367887</v>
      </c>
      <c r="AP66" s="10"/>
      <c r="AQ66" s="10"/>
      <c r="AR66" s="10"/>
      <c r="AV66" s="10"/>
      <c r="AW66" s="10"/>
      <c r="AX66" s="10"/>
      <c r="AY66" s="10"/>
      <c r="AZ66" s="10"/>
      <c r="BA66" s="10"/>
      <c r="BB66" s="10"/>
    </row>
    <row r="67" spans="1:54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Z67" s="10"/>
      <c r="AA67" s="10"/>
      <c r="AB67" s="10"/>
      <c r="AH67" s="10"/>
      <c r="AL67" s="10"/>
      <c r="AN67">
        <f t="shared" si="22"/>
        <v>0</v>
      </c>
      <c r="AO67">
        <f t="shared" si="23"/>
        <v>0.5241440825707302</v>
      </c>
      <c r="AP67" s="10"/>
      <c r="AQ67" s="10"/>
      <c r="AR67" s="10"/>
      <c r="AV67" s="10"/>
      <c r="AW67" s="10"/>
      <c r="AX67" s="10"/>
      <c r="AY67" s="10"/>
      <c r="AZ67" s="10"/>
      <c r="BA67" s="10"/>
      <c r="BB67" s="10"/>
    </row>
    <row r="68" spans="1:54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U68" t="e">
        <f>IF($U$64&lt;10,Y64,"?")</f>
        <v>#REF!</v>
      </c>
      <c r="V68" t="e">
        <f t="shared" ref="V68:W68" si="25">IF($U$64&lt;10,Z64,"?")</f>
        <v>#REF!</v>
      </c>
      <c r="W68" t="e">
        <f t="shared" si="25"/>
        <v>#REF!</v>
      </c>
      <c r="Z68" s="10"/>
      <c r="AA68" s="10"/>
      <c r="AB68" s="10"/>
      <c r="AC68" s="10" t="s">
        <v>19</v>
      </c>
      <c r="AD68" s="25" t="s">
        <v>107</v>
      </c>
      <c r="AE68" s="10">
        <f>IF(V96="X",I2,"?")</f>
        <v>0.92730014235615277</v>
      </c>
      <c r="AF68" s="10">
        <f>IF(V96="X",J2,"?")</f>
        <v>0.35552632186996219</v>
      </c>
      <c r="AG68" s="10">
        <f>IF(V96="X",K2,"?")</f>
        <v>0.11711310961576772</v>
      </c>
      <c r="AH68" s="10"/>
      <c r="AL68" s="10"/>
      <c r="AN68">
        <f t="shared" si="22"/>
        <v>0</v>
      </c>
      <c r="AO68">
        <f t="shared" si="23"/>
        <v>0.60287793809385792</v>
      </c>
      <c r="AP68" s="10"/>
      <c r="AQ68" s="10"/>
      <c r="AR68" s="10"/>
      <c r="AV68" s="10"/>
      <c r="AW68" s="10"/>
      <c r="AX68" s="10"/>
      <c r="AY68" s="10"/>
      <c r="AZ68" s="10"/>
      <c r="BA68" s="10"/>
      <c r="BB68" s="10"/>
    </row>
    <row r="69" spans="1:54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U69" t="e">
        <f>IF($U$65&lt;10,Y65,"?")</f>
        <v>#REF!</v>
      </c>
      <c r="V69" t="e">
        <f t="shared" ref="V69:W69" si="26">IF($U$65&lt;10,Z65,"?")</f>
        <v>#REF!</v>
      </c>
      <c r="W69" t="e">
        <f t="shared" si="26"/>
        <v>#REF!</v>
      </c>
      <c r="Z69" s="10"/>
      <c r="AA69" s="10"/>
      <c r="AB69" s="10"/>
      <c r="AC69" s="10"/>
      <c r="AD69" s="25" t="s">
        <v>108</v>
      </c>
      <c r="AE69" s="10" t="str">
        <f>IF(V96="Z",I2,"?")</f>
        <v>?</v>
      </c>
      <c r="AF69" s="10" t="str">
        <f>IF(V96="Z",J2,"?")</f>
        <v>?</v>
      </c>
      <c r="AG69" s="10" t="str">
        <f>IF(V96="Z",K2,"?")</f>
        <v>?</v>
      </c>
      <c r="AH69" s="10"/>
      <c r="AL69" s="10"/>
      <c r="AN69">
        <f t="shared" si="22"/>
        <v>0</v>
      </c>
      <c r="AO69">
        <f t="shared" si="23"/>
        <v>0.39088564806120502</v>
      </c>
      <c r="AP69" s="10"/>
      <c r="AQ69" s="10"/>
      <c r="AR69" s="10"/>
      <c r="AV69" s="10"/>
      <c r="AW69" s="10"/>
      <c r="AX69" s="10"/>
      <c r="AY69" s="10"/>
      <c r="AZ69" s="10"/>
      <c r="BA69" s="10"/>
      <c r="BB69" s="10"/>
    </row>
    <row r="70" spans="1:54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U70" t="e">
        <f>IF($U$66&lt;10,Y66,"?")</f>
        <v>#REF!</v>
      </c>
      <c r="V70" t="e">
        <f t="shared" ref="V70:W70" si="27">IF($U$66&lt;10,Z66,"?")</f>
        <v>#REF!</v>
      </c>
      <c r="W70" t="e">
        <f t="shared" si="27"/>
        <v>#REF!</v>
      </c>
      <c r="Z70" s="10"/>
      <c r="AA70" s="10"/>
      <c r="AB70" s="10"/>
      <c r="AC70" s="10"/>
      <c r="AD70" s="25"/>
      <c r="AE70" s="10"/>
      <c r="AF70" s="10"/>
      <c r="AG70" s="10"/>
      <c r="AH70" s="10"/>
      <c r="AL70" s="10"/>
      <c r="AN70">
        <f t="shared" si="22"/>
        <v>0</v>
      </c>
      <c r="AO70">
        <f t="shared" si="23"/>
        <v>0.58879271031725444</v>
      </c>
      <c r="AP70" s="10"/>
      <c r="AQ70" s="10"/>
      <c r="AR70" s="10"/>
      <c r="AV70" s="10"/>
      <c r="AW70" s="10"/>
      <c r="AX70" s="10"/>
      <c r="AY70" s="10"/>
      <c r="AZ70" s="10"/>
      <c r="BA70" s="10"/>
      <c r="BB70" s="10"/>
    </row>
    <row r="71" spans="1:54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Z71" s="10"/>
      <c r="AA71" s="10"/>
      <c r="AB71" s="10"/>
      <c r="AC71" s="10" t="s">
        <v>20</v>
      </c>
      <c r="AD71" s="25" t="s">
        <v>107</v>
      </c>
      <c r="AE71" s="10" t="str">
        <f>IF(V98="X",I4,"?")</f>
        <v>?</v>
      </c>
      <c r="AF71" s="10" t="str">
        <f>IF(V98="X",J4,"?")</f>
        <v>?</v>
      </c>
      <c r="AG71" s="10" t="str">
        <f>IF(V98="X",K4,"?")</f>
        <v>?</v>
      </c>
      <c r="AH71" s="10"/>
      <c r="AL71" s="10"/>
      <c r="AN71">
        <f t="shared" si="22"/>
        <v>0</v>
      </c>
      <c r="AO71">
        <f t="shared" si="23"/>
        <v>0.36841001852417515</v>
      </c>
      <c r="AP71" s="10"/>
      <c r="AQ71" s="10"/>
      <c r="AR71" s="10"/>
      <c r="AV71" s="10"/>
      <c r="AW71" s="10"/>
      <c r="AX71" s="10"/>
      <c r="AY71" s="10"/>
      <c r="AZ71" s="10"/>
      <c r="BA71" s="10"/>
      <c r="BB71" s="10"/>
    </row>
    <row r="72" spans="1:54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T72" s="61" t="s">
        <v>116</v>
      </c>
      <c r="U72" s="61" t="e">
        <f>SUM(U68:U70)</f>
        <v>#REF!</v>
      </c>
      <c r="V72" s="61" t="e">
        <f t="shared" ref="V72:W72" si="28">SUM(V68:V70)</f>
        <v>#REF!</v>
      </c>
      <c r="W72" s="61" t="e">
        <f t="shared" si="28"/>
        <v>#REF!</v>
      </c>
      <c r="Z72" s="10"/>
      <c r="AA72" s="10"/>
      <c r="AB72" s="10"/>
      <c r="AC72" s="10"/>
      <c r="AD72" s="25" t="s">
        <v>108</v>
      </c>
      <c r="AE72" s="10">
        <f>IF(V98="Z",I4,"?")</f>
        <v>-0.12167551381452442</v>
      </c>
      <c r="AF72" s="10">
        <f>IF(V98="Z",J4,"?")</f>
        <v>-9.5852523963719082E-3</v>
      </c>
      <c r="AG72" s="10">
        <f>IF(V98="Z",K4,"?")</f>
        <v>0.99252364821925998</v>
      </c>
      <c r="AH72" s="10"/>
      <c r="AL72" s="10"/>
      <c r="AN72">
        <f t="shared" si="22"/>
        <v>0</v>
      </c>
      <c r="AO72">
        <f t="shared" si="23"/>
        <v>0.36815223587611362</v>
      </c>
      <c r="AP72" s="10"/>
      <c r="AQ72" s="10"/>
      <c r="AR72" s="10"/>
      <c r="AV72" s="10"/>
      <c r="AW72" s="10"/>
      <c r="AX72" s="10"/>
      <c r="AY72" s="10"/>
      <c r="AZ72" s="10"/>
      <c r="BA72" s="10"/>
      <c r="BB72" s="10"/>
    </row>
    <row r="73" spans="1:54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Z73" s="10"/>
      <c r="AA73" s="10"/>
      <c r="AB73" s="10"/>
      <c r="AC73" s="10"/>
      <c r="AD73" s="25"/>
      <c r="AE73" s="10"/>
      <c r="AF73" s="10"/>
      <c r="AG73" s="10"/>
      <c r="AH73" s="10"/>
      <c r="AL73" s="10"/>
      <c r="AN73">
        <f t="shared" si="22"/>
        <v>0</v>
      </c>
      <c r="AO73">
        <f t="shared" si="23"/>
        <v>0.26669412345670207</v>
      </c>
      <c r="AP73" s="10"/>
      <c r="AQ73" s="10"/>
      <c r="AR73" s="10"/>
      <c r="AV73" s="10"/>
      <c r="AW73" s="10"/>
      <c r="AX73" s="10"/>
      <c r="AY73" s="10"/>
      <c r="AZ73" s="10"/>
      <c r="BA73" s="10"/>
      <c r="BB73" s="10"/>
    </row>
    <row r="74" spans="1:54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T74" t="s">
        <v>42</v>
      </c>
      <c r="U74">
        <f>AE51</f>
        <v>0.92730014235615277</v>
      </c>
      <c r="V74">
        <f t="shared" ref="V74:W74" si="29">AF51</f>
        <v>0.35552632186996219</v>
      </c>
      <c r="W74">
        <f t="shared" si="29"/>
        <v>0.11711310961576772</v>
      </c>
      <c r="Z74" s="10"/>
      <c r="AA74" s="10"/>
      <c r="AB74" s="10"/>
      <c r="AC74" s="10"/>
      <c r="AD74" s="25"/>
      <c r="AE74" s="10"/>
      <c r="AF74" s="10"/>
      <c r="AG74" s="10"/>
      <c r="AH74" s="10"/>
      <c r="AL74" s="10"/>
      <c r="AN74">
        <f t="shared" si="22"/>
        <v>0</v>
      </c>
      <c r="AO74">
        <f t="shared" si="23"/>
        <v>-1.3094739923627869</v>
      </c>
      <c r="AP74" s="10"/>
      <c r="AQ74" s="10"/>
      <c r="AR74" s="10"/>
      <c r="AV74" s="10"/>
      <c r="AW74" s="10"/>
      <c r="AX74" s="10"/>
      <c r="AY74" s="10"/>
      <c r="AZ74" s="10"/>
      <c r="BA74" s="10"/>
      <c r="BB74" s="10"/>
    </row>
    <row r="75" spans="1:54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T75" t="s">
        <v>43</v>
      </c>
      <c r="U75">
        <f>AE52</f>
        <v>0.3539908407349408</v>
      </c>
      <c r="V75">
        <f t="shared" ref="V75:V76" si="30">AF52</f>
        <v>-0.93461711807248316</v>
      </c>
      <c r="W75">
        <f t="shared" ref="W75:W76" si="31">AG52</f>
        <v>3.4370441976440354E-2</v>
      </c>
      <c r="Z75" s="35" t="s">
        <v>8</v>
      </c>
      <c r="AA75" t="s">
        <v>9</v>
      </c>
      <c r="AB75" t="s">
        <v>10</v>
      </c>
      <c r="AG75" s="10"/>
      <c r="AH75" s="10"/>
      <c r="AL75" s="10"/>
      <c r="AN75">
        <f t="shared" si="22"/>
        <v>0</v>
      </c>
      <c r="AO75">
        <f t="shared" si="23"/>
        <v>-1.4492049104750597</v>
      </c>
      <c r="AP75" s="10"/>
      <c r="AQ75" s="10"/>
      <c r="AR75" s="10"/>
      <c r="AV75" s="10"/>
      <c r="AW75" s="10"/>
      <c r="AX75" s="10"/>
      <c r="AY75" s="10"/>
      <c r="AZ75" s="10"/>
      <c r="BA75" s="10"/>
      <c r="BB75" s="10"/>
    </row>
    <row r="76" spans="1:54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T76" t="s">
        <v>44</v>
      </c>
      <c r="U76">
        <f t="shared" ref="U76" si="32">AE53</f>
        <v>-0.12167551381452442</v>
      </c>
      <c r="V76">
        <f t="shared" si="30"/>
        <v>-9.5852523963719082E-3</v>
      </c>
      <c r="W76">
        <f t="shared" si="31"/>
        <v>0.99252364821925998</v>
      </c>
      <c r="Y76" s="1">
        <v>0</v>
      </c>
      <c r="Z76" s="36" t="e">
        <f t="shared" ref="Z76:Z94" si="33">COS(RADIANS(AL161))</f>
        <v>#REF!</v>
      </c>
      <c r="AA76" t="e">
        <f t="shared" ref="AA76:AA94" si="34">(COS(RADIANS(AK161)))*(SIN(RADIANS(AL161)))</f>
        <v>#REF!</v>
      </c>
      <c r="AB76" t="e">
        <f t="shared" ref="AB76:AB94" si="35">(SIN(RADIANS(AK161)))*(SIN(RADIANS(AL161)))</f>
        <v>#REF!</v>
      </c>
      <c r="AG76" s="10"/>
      <c r="AH76" s="10"/>
      <c r="AL76" s="10"/>
      <c r="AN76">
        <f t="shared" si="22"/>
        <v>0</v>
      </c>
      <c r="AO76">
        <f t="shared" si="23"/>
        <v>0.60459139007914908</v>
      </c>
      <c r="AP76" s="10"/>
      <c r="AQ76" s="10"/>
      <c r="AR76" s="10"/>
      <c r="AV76" s="10"/>
      <c r="AW76" s="10"/>
      <c r="AX76" s="10"/>
      <c r="AY76" s="10"/>
      <c r="AZ76" s="10"/>
      <c r="BA76" s="10"/>
      <c r="BB76" s="10"/>
    </row>
    <row r="77" spans="1:54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U77" t="s">
        <v>120</v>
      </c>
      <c r="Y77" s="1">
        <v>10</v>
      </c>
      <c r="Z77" s="36" t="e">
        <f t="shared" si="33"/>
        <v>#REF!</v>
      </c>
      <c r="AA77" t="e">
        <f t="shared" si="34"/>
        <v>#REF!</v>
      </c>
      <c r="AB77" t="e">
        <f t="shared" si="35"/>
        <v>#REF!</v>
      </c>
      <c r="AG77" s="10"/>
      <c r="AH77" s="10"/>
      <c r="AL77" s="10"/>
      <c r="AN77">
        <f t="shared" si="22"/>
        <v>0</v>
      </c>
      <c r="AO77">
        <f t="shared" si="23"/>
        <v>0.63011484885989677</v>
      </c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</row>
    <row r="78" spans="1:54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T78" t="s">
        <v>117</v>
      </c>
      <c r="U78" t="e">
        <f>(DEGREES(ACOS(ROUND(($U$72*U74+$V$72*V74+$W$72*W74)/((SQRT($U$72^2+$V$72^2+$W$72^2))*(SQRT(U74^2+V74^2+W74^2))),4))))</f>
        <v>#REF!</v>
      </c>
      <c r="W78" t="e">
        <f>IF($U$82=U78,T78,0)</f>
        <v>#REF!</v>
      </c>
      <c r="X78" t="e">
        <f>IF($U$82=U78,"X",0)</f>
        <v>#REF!</v>
      </c>
      <c r="Y78" s="1">
        <v>20</v>
      </c>
      <c r="Z78" s="36" t="e">
        <f t="shared" si="33"/>
        <v>#REF!</v>
      </c>
      <c r="AA78" t="e">
        <f t="shared" si="34"/>
        <v>#REF!</v>
      </c>
      <c r="AB78" t="e">
        <f t="shared" si="35"/>
        <v>#REF!</v>
      </c>
      <c r="AG78" s="10"/>
      <c r="AH78" s="10"/>
      <c r="AL78" s="10"/>
      <c r="AN78">
        <f t="shared" si="22"/>
        <v>0</v>
      </c>
      <c r="AO78">
        <f t="shared" si="23"/>
        <v>0.61661932905939421</v>
      </c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</row>
    <row r="79" spans="1:54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T79" t="s">
        <v>118</v>
      </c>
      <c r="U79" t="e">
        <f>(DEGREES(ACOS(ROUND(($U$72*U75+$V$72*V75+$W$72*W75)/((SQRT($U$72^2+$V$72^2+$W$72^2))*(SQRT(U75^2+V75^2+W75^2))),4))))</f>
        <v>#REF!</v>
      </c>
      <c r="W79" t="e">
        <f>IF($U$82=U79,T79,0)</f>
        <v>#REF!</v>
      </c>
      <c r="X79" t="e">
        <f>IF($U$82=U79,"Y",0)</f>
        <v>#REF!</v>
      </c>
      <c r="Y79" s="1">
        <v>30</v>
      </c>
      <c r="Z79" s="36" t="e">
        <f t="shared" si="33"/>
        <v>#REF!</v>
      </c>
      <c r="AA79" t="e">
        <f t="shared" si="34"/>
        <v>#REF!</v>
      </c>
      <c r="AB79" t="e">
        <f t="shared" si="35"/>
        <v>#REF!</v>
      </c>
      <c r="AG79" s="10"/>
      <c r="AH79" s="10"/>
      <c r="AL79" s="10"/>
      <c r="AN79">
        <f t="shared" si="22"/>
        <v>0</v>
      </c>
      <c r="AO79">
        <f t="shared" si="23"/>
        <v>-1.5088516813392223</v>
      </c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</row>
    <row r="80" spans="1:54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T80" t="s">
        <v>119</v>
      </c>
      <c r="U80" t="e">
        <f>(DEGREES(ACOS(ROUND(($U$72*U76+$V$72*V76+$W$72*W76)/((SQRT($U$72^2+$V$72^2+$W$72^2))*(SQRT(U76^2+V76^2+W76^2))),4))))</f>
        <v>#REF!</v>
      </c>
      <c r="W80" t="e">
        <f>IF($U$82=U80,T80,0)</f>
        <v>#REF!</v>
      </c>
      <c r="X80" t="e">
        <f>IF($U$82=U80,"Z",0)</f>
        <v>#REF!</v>
      </c>
      <c r="Y80" s="1">
        <v>40</v>
      </c>
      <c r="Z80" s="36" t="e">
        <f t="shared" si="33"/>
        <v>#REF!</v>
      </c>
      <c r="AA80" t="e">
        <f t="shared" si="34"/>
        <v>#REF!</v>
      </c>
      <c r="AB80" t="e">
        <f t="shared" si="35"/>
        <v>#REF!</v>
      </c>
      <c r="AG80" s="10"/>
      <c r="AH80" s="10"/>
      <c r="AL80" s="10"/>
      <c r="AN80">
        <f t="shared" si="22"/>
        <v>0</v>
      </c>
      <c r="AO80">
        <f t="shared" si="23"/>
        <v>-1.1232925208185893</v>
      </c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</row>
    <row r="81" spans="1:54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Y81" s="1">
        <v>50</v>
      </c>
      <c r="Z81" s="36" t="e">
        <f t="shared" si="33"/>
        <v>#REF!</v>
      </c>
      <c r="AA81" t="e">
        <f t="shared" si="34"/>
        <v>#REF!</v>
      </c>
      <c r="AB81" t="e">
        <f t="shared" si="35"/>
        <v>#REF!</v>
      </c>
      <c r="AG81" s="10"/>
      <c r="AH81" s="10"/>
      <c r="AL81" s="10"/>
      <c r="AN81">
        <f t="shared" si="22"/>
        <v>0</v>
      </c>
      <c r="AO81">
        <f t="shared" si="23"/>
        <v>0.58921623187530847</v>
      </c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</row>
    <row r="82" spans="1:54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S82" t="e">
        <f>IF(X82=0,X83,X82)</f>
        <v>#REF!</v>
      </c>
      <c r="T82" s="61" t="e">
        <f>IF(W82=0,W83,W82)</f>
        <v>#REF!</v>
      </c>
      <c r="U82" s="61" t="e">
        <f>MIN(U78:U80)</f>
        <v>#REF!</v>
      </c>
      <c r="W82" t="e">
        <f>IF(W78=0,W79,W78)</f>
        <v>#REF!</v>
      </c>
      <c r="X82" t="e">
        <f>IF(X78=0,X79,X78)</f>
        <v>#REF!</v>
      </c>
      <c r="Y82" s="1">
        <v>60</v>
      </c>
      <c r="Z82" s="36" t="e">
        <f t="shared" si="33"/>
        <v>#REF!</v>
      </c>
      <c r="AA82" t="e">
        <f t="shared" si="34"/>
        <v>#REF!</v>
      </c>
      <c r="AB82" t="e">
        <f t="shared" si="35"/>
        <v>#REF!</v>
      </c>
      <c r="AG82" s="10"/>
      <c r="AH82" s="10"/>
      <c r="AL82" s="10"/>
      <c r="AN82" t="s">
        <v>8</v>
      </c>
      <c r="AO82" t="s">
        <v>9</v>
      </c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</row>
    <row r="83" spans="1:54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T83" t="e">
        <f>IF(AN149&lt;0,"-"&amp;T82,T82)</f>
        <v>#REF!</v>
      </c>
      <c r="W83" t="e">
        <f>IF(W80=0,W79,W80)</f>
        <v>#REF!</v>
      </c>
      <c r="X83" t="e">
        <f>IF(X80=0,X79,X80)</f>
        <v>#REF!</v>
      </c>
      <c r="Y83" s="1">
        <v>70</v>
      </c>
      <c r="Z83" s="36" t="e">
        <f t="shared" si="33"/>
        <v>#REF!</v>
      </c>
      <c r="AA83" t="e">
        <f t="shared" si="34"/>
        <v>#REF!</v>
      </c>
      <c r="AB83" t="e">
        <f t="shared" si="35"/>
        <v>#REF!</v>
      </c>
      <c r="AG83" s="10"/>
      <c r="AH83" s="10"/>
      <c r="AL83" s="10"/>
      <c r="AM83" t="s">
        <v>19</v>
      </c>
      <c r="AN83">
        <f>Q140/(1+S140)</f>
        <v>0.83008616976583383</v>
      </c>
      <c r="AO83">
        <f>R140/(1+S140)</f>
        <v>0.31825454272239795</v>
      </c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</row>
    <row r="84" spans="1:54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Y84" s="1">
        <v>80</v>
      </c>
      <c r="Z84" s="36" t="e">
        <f t="shared" si="33"/>
        <v>#REF!</v>
      </c>
      <c r="AA84" t="e">
        <f t="shared" si="34"/>
        <v>#REF!</v>
      </c>
      <c r="AB84" t="e">
        <f t="shared" si="35"/>
        <v>#REF!</v>
      </c>
      <c r="AG84" s="10"/>
      <c r="AH84" s="10"/>
      <c r="AL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</row>
    <row r="85" spans="1:54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Y85" s="1">
        <v>90</v>
      </c>
      <c r="Z85" s="36" t="e">
        <f t="shared" si="33"/>
        <v>#REF!</v>
      </c>
      <c r="AA85" t="e">
        <f t="shared" si="34"/>
        <v>#REF!</v>
      </c>
      <c r="AB85" t="e">
        <f t="shared" si="35"/>
        <v>#REF!</v>
      </c>
      <c r="AG85" s="10"/>
      <c r="AH85" s="10"/>
      <c r="AL85" s="10"/>
      <c r="AM85" t="s">
        <v>20</v>
      </c>
      <c r="AN85">
        <f>Q141/(1+S141)</f>
        <v>-6.1066032477590494E-2</v>
      </c>
      <c r="AO85">
        <f>R141/(1+S141)</f>
        <v>-4.8106091011458525E-3</v>
      </c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</row>
    <row r="86" spans="1:54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U86" t="e">
        <f>IF($U$82=$U$78,U74,0)</f>
        <v>#REF!</v>
      </c>
      <c r="V86" t="e">
        <f t="shared" ref="V86:W86" si="36">IF($U$82=$U$78,V74,0)</f>
        <v>#REF!</v>
      </c>
      <c r="W86" t="e">
        <f t="shared" si="36"/>
        <v>#REF!</v>
      </c>
      <c r="Y86" s="1">
        <v>100</v>
      </c>
      <c r="Z86" s="36" t="e">
        <f t="shared" si="33"/>
        <v>#REF!</v>
      </c>
      <c r="AA86" t="e">
        <f t="shared" si="34"/>
        <v>#REF!</v>
      </c>
      <c r="AB86" t="e">
        <f t="shared" si="35"/>
        <v>#REF!</v>
      </c>
      <c r="AG86" s="10"/>
      <c r="AH86" s="10"/>
      <c r="AL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</row>
    <row r="87" spans="1:54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U87" t="e">
        <f>IF($U$82=$U$79,U75,0)</f>
        <v>#REF!</v>
      </c>
      <c r="V87" t="e">
        <f t="shared" ref="V87:W87" si="37">IF($U$82=$U$79,V75,0)</f>
        <v>#REF!</v>
      </c>
      <c r="W87" t="e">
        <f t="shared" si="37"/>
        <v>#REF!</v>
      </c>
      <c r="Y87" s="1">
        <v>110</v>
      </c>
      <c r="Z87" s="36" t="e">
        <f t="shared" si="33"/>
        <v>#REF!</v>
      </c>
      <c r="AA87" t="e">
        <f t="shared" si="34"/>
        <v>#REF!</v>
      </c>
      <c r="AB87" t="e">
        <f t="shared" si="35"/>
        <v>#REF!</v>
      </c>
      <c r="AG87" s="10"/>
      <c r="AH87" s="10"/>
      <c r="AL87" s="10"/>
      <c r="AM87" t="s">
        <v>22</v>
      </c>
      <c r="AN87">
        <f>Q142/(1+S142)</f>
        <v>0.34222830271381982</v>
      </c>
      <c r="AO87">
        <f>R142/(1+S142)</f>
        <v>-0.90356131627915437</v>
      </c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</row>
    <row r="88" spans="1:54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U88" t="e">
        <f>IF($U$82=$U$80,U76,0)</f>
        <v>#REF!</v>
      </c>
      <c r="V88" t="e">
        <f t="shared" ref="V88:W88" si="38">IF($U$82=$U$80,V76,0)</f>
        <v>#REF!</v>
      </c>
      <c r="W88" t="e">
        <f t="shared" si="38"/>
        <v>#REF!</v>
      </c>
      <c r="Y88" s="1">
        <v>120</v>
      </c>
      <c r="Z88" s="36" t="e">
        <f t="shared" si="33"/>
        <v>#REF!</v>
      </c>
      <c r="AA88" t="e">
        <f t="shared" si="34"/>
        <v>#REF!</v>
      </c>
      <c r="AB88" t="e">
        <f t="shared" si="35"/>
        <v>#REF!</v>
      </c>
      <c r="AG88" s="10"/>
      <c r="AH88" s="10"/>
      <c r="AL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</row>
    <row r="89" spans="1:54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Y89" s="1">
        <v>130</v>
      </c>
      <c r="Z89" s="36" t="e">
        <f t="shared" si="33"/>
        <v>#REF!</v>
      </c>
      <c r="AA89" t="e">
        <f t="shared" si="34"/>
        <v>#REF!</v>
      </c>
      <c r="AB89" t="e">
        <f t="shared" si="35"/>
        <v>#REF!</v>
      </c>
      <c r="AG89" s="10"/>
      <c r="AH89" s="10"/>
      <c r="AL89" s="10"/>
      <c r="AM89" t="s">
        <v>23</v>
      </c>
      <c r="AN89">
        <f>Q143/(1+S143)</f>
        <v>-0.84811813377116974</v>
      </c>
      <c r="AO89">
        <f>R143/(1+S143)</f>
        <v>-0.31792619753374063</v>
      </c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</row>
    <row r="90" spans="1:54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S90" t="s">
        <v>121</v>
      </c>
      <c r="T90" s="61" t="e">
        <f>T82</f>
        <v>#REF!</v>
      </c>
      <c r="U90" s="61" t="e">
        <f>SUM(U86:U88)</f>
        <v>#REF!</v>
      </c>
      <c r="V90" s="61" t="e">
        <f t="shared" ref="V90:W90" si="39">SUM(V86:V88)</f>
        <v>#REF!</v>
      </c>
      <c r="W90" s="61" t="e">
        <f t="shared" si="39"/>
        <v>#REF!</v>
      </c>
      <c r="Y90" s="1">
        <v>140</v>
      </c>
      <c r="Z90" s="36" t="e">
        <f t="shared" si="33"/>
        <v>#REF!</v>
      </c>
      <c r="AA90" t="e">
        <f t="shared" si="34"/>
        <v>#REF!</v>
      </c>
      <c r="AB90" t="e">
        <f t="shared" si="35"/>
        <v>#REF!</v>
      </c>
      <c r="AG90" s="10"/>
      <c r="AH90" s="10"/>
      <c r="AL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</row>
    <row r="91" spans="1:54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Y91" s="1">
        <v>150</v>
      </c>
      <c r="Z91" s="36" t="e">
        <f t="shared" si="33"/>
        <v>#REF!</v>
      </c>
      <c r="AA91" t="e">
        <f t="shared" si="34"/>
        <v>#REF!</v>
      </c>
      <c r="AB91" t="e">
        <f t="shared" si="35"/>
        <v>#REF!</v>
      </c>
      <c r="AG91" s="10"/>
      <c r="AH91" s="10"/>
      <c r="AL91" s="10"/>
      <c r="AM91" t="s">
        <v>24</v>
      </c>
      <c r="AN91">
        <f>Q144/(1+S144)</f>
        <v>0.66260410016730853</v>
      </c>
      <c r="AO91">
        <f>R144/(1+S144)</f>
        <v>0.26003577998885508</v>
      </c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</row>
    <row r="92" spans="1:54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S92" t="s">
        <v>19</v>
      </c>
      <c r="T92" t="str">
        <f>IF(EXACT(F16,"-"),"X",5)</f>
        <v>X</v>
      </c>
      <c r="U92" t="str">
        <f>IF(F16=0,"AB",T92)</f>
        <v>X</v>
      </c>
      <c r="V92" t="str">
        <f>IF(U92=5,"Z",U92)</f>
        <v>X</v>
      </c>
      <c r="W92" t="e">
        <f>IF(V92=S82,U96,V92)</f>
        <v>#REF!</v>
      </c>
      <c r="Y92" s="1">
        <v>160</v>
      </c>
      <c r="Z92" s="36" t="e">
        <f t="shared" si="33"/>
        <v>#REF!</v>
      </c>
      <c r="AA92" t="e">
        <f t="shared" si="34"/>
        <v>#REF!</v>
      </c>
      <c r="AB92" t="e">
        <f t="shared" si="35"/>
        <v>#REF!</v>
      </c>
      <c r="AG92" s="10"/>
      <c r="AH92" s="10"/>
      <c r="AL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</row>
    <row r="93" spans="1:54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Y93" s="1">
        <v>170</v>
      </c>
      <c r="Z93" s="36" t="e">
        <f t="shared" si="33"/>
        <v>#REF!</v>
      </c>
      <c r="AA93" t="e">
        <f t="shared" si="34"/>
        <v>#REF!</v>
      </c>
      <c r="AB93" t="e">
        <f t="shared" si="35"/>
        <v>#REF!</v>
      </c>
      <c r="AG93" s="10"/>
      <c r="AH93" s="10"/>
      <c r="AL93" s="10"/>
      <c r="AM93" t="s">
        <v>82</v>
      </c>
      <c r="AN93" t="e">
        <f>AI47/(1+AK47)</f>
        <v>#REF!</v>
      </c>
      <c r="AO93" t="e">
        <f>AJ47/(1+AK47)</f>
        <v>#REF!</v>
      </c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</row>
    <row r="94" spans="1:54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S94" t="s">
        <v>20</v>
      </c>
      <c r="T94" t="str">
        <f>IF(EXACT(F16,"-"),"Z",5)</f>
        <v>Z</v>
      </c>
      <c r="U94" t="str">
        <f>IF(F16=0,"OB",T94)</f>
        <v>Z</v>
      </c>
      <c r="V94" t="str">
        <f>IF(U94=5,"X",U94)</f>
        <v>Z</v>
      </c>
      <c r="W94" t="e">
        <f>IF(V94=S82,U98,V94)</f>
        <v>#REF!</v>
      </c>
      <c r="Y94" s="1">
        <v>180</v>
      </c>
      <c r="Z94" s="36" t="e">
        <f t="shared" si="33"/>
        <v>#REF!</v>
      </c>
      <c r="AA94" t="e">
        <f t="shared" si="34"/>
        <v>#REF!</v>
      </c>
      <c r="AB94" t="e">
        <f t="shared" si="35"/>
        <v>#REF!</v>
      </c>
      <c r="AG94" s="10"/>
      <c r="AH94" s="10"/>
      <c r="AL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</row>
    <row r="95" spans="1:54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AD95" s="10"/>
      <c r="AE95" s="10"/>
      <c r="AF95" s="10"/>
      <c r="AG95" s="10"/>
      <c r="AH95" s="10"/>
      <c r="AL95" s="10"/>
      <c r="AM95" t="s">
        <v>0</v>
      </c>
      <c r="AN95" t="e">
        <f>AE48/(1+AG48)</f>
        <v>#REF!</v>
      </c>
      <c r="AO95" t="e">
        <f>AF48/(1+AG48)</f>
        <v>#REF!</v>
      </c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</row>
    <row r="96" spans="1:54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T96" t="str">
        <f>IF(EXACT(F16,"-"),"b = X","b = Z")</f>
        <v>b = X</v>
      </c>
      <c r="U96" t="str">
        <f>IF(F13=0,"AB",T96)</f>
        <v>b = X</v>
      </c>
      <c r="V96" s="61" t="str">
        <f>IF(U92=5,"Z",U92)</f>
        <v>X</v>
      </c>
      <c r="Y96" t="str">
        <f>IF(V96="X", "AB = X", "AB = Z")</f>
        <v>AB = X</v>
      </c>
      <c r="Z96" t="str">
        <f>IF(F16=0,"AB",Y96)</f>
        <v>AB = X</v>
      </c>
      <c r="AD96" s="10"/>
      <c r="AE96" s="10"/>
      <c r="AF96" s="10"/>
      <c r="AG96" s="10"/>
      <c r="AH96" s="10"/>
      <c r="AI96" s="10"/>
      <c r="AL96" s="10"/>
      <c r="AM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</row>
    <row r="97" spans="1:54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AD97" s="10"/>
      <c r="AE97" s="10"/>
      <c r="AF97" s="10"/>
      <c r="AG97" s="10"/>
      <c r="AH97" s="10"/>
      <c r="AI97" s="10"/>
      <c r="AL97" s="10"/>
      <c r="AM97" t="str">
        <f>H18</f>
        <v>[110]</v>
      </c>
      <c r="AN97">
        <f>J21/(1+L21)</f>
        <v>-0.68327377368079911</v>
      </c>
      <c r="AO97">
        <f>K21/(1+L21)</f>
        <v>-0.73016227662075239</v>
      </c>
      <c r="AP97" s="10"/>
      <c r="AQ97" s="34" t="s">
        <v>8</v>
      </c>
      <c r="AR97" t="s">
        <v>9</v>
      </c>
      <c r="AS97" s="10"/>
      <c r="AT97" s="10"/>
      <c r="AU97" s="10"/>
      <c r="AV97" s="10"/>
      <c r="AW97" s="10"/>
      <c r="AX97" s="10"/>
      <c r="AY97" s="10"/>
      <c r="AZ97" s="10"/>
      <c r="BA97" s="10"/>
      <c r="BB97" s="10"/>
    </row>
    <row r="98" spans="1:54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T98" t="str">
        <f>IF(EXACT(F16,"-"),"b = Z","b = X")</f>
        <v>b = Z</v>
      </c>
      <c r="U98" t="str">
        <f>IF(F13=0,"OB",T98)</f>
        <v>b = Z</v>
      </c>
      <c r="V98" s="61" t="str">
        <f>IF(U94=5,"X",U94)</f>
        <v>Z</v>
      </c>
      <c r="Y98" t="str">
        <f>IF(V98="X", "OB = X", "OB = Z")</f>
        <v>OB = Z</v>
      </c>
      <c r="Z98" t="str">
        <f>IF(F16=0,"OB",Y98)</f>
        <v>OB = Z</v>
      </c>
      <c r="AD98" s="10"/>
      <c r="AE98" s="10"/>
      <c r="AF98" s="10"/>
      <c r="AG98" s="10"/>
      <c r="AH98" s="10"/>
      <c r="AI98" s="10"/>
      <c r="AL98" s="10"/>
      <c r="AP98" s="10"/>
      <c r="AQ98" t="e">
        <f t="shared" ref="AQ98:AQ116" si="40">BL161/(1+BN161)</f>
        <v>#REF!</v>
      </c>
      <c r="AR98" t="e">
        <f t="shared" ref="AR98:AR116" si="41">BM161/(1+BN161)</f>
        <v>#REF!</v>
      </c>
      <c r="AS98" s="10"/>
      <c r="AT98" s="10"/>
      <c r="AU98" s="10"/>
      <c r="AV98" s="10"/>
      <c r="AW98" s="10"/>
      <c r="AX98" s="10"/>
      <c r="AY98" s="10"/>
      <c r="AZ98" s="10"/>
      <c r="BA98" s="10"/>
      <c r="BB98" s="10"/>
    </row>
    <row r="99" spans="1:54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AA99" s="68"/>
      <c r="AB99" s="68"/>
      <c r="AC99" s="68"/>
      <c r="AD99" s="67"/>
      <c r="AE99" s="67"/>
      <c r="AF99" s="67"/>
      <c r="AG99" s="67"/>
      <c r="AH99" s="67"/>
      <c r="AI99" s="67"/>
      <c r="AJ99" s="67"/>
      <c r="AK99" s="67"/>
      <c r="AL99" s="67"/>
      <c r="AM99" t="str">
        <f>H19</f>
        <v>[1-10]</v>
      </c>
      <c r="AN99">
        <f>J22/(1+L22)</f>
        <v>-0.99718513352511573</v>
      </c>
      <c r="AO99">
        <f>K22/(1+L22)</f>
        <v>7.4978726826328043E-2</v>
      </c>
      <c r="AP99" s="10"/>
      <c r="AQ99" t="e">
        <f t="shared" si="40"/>
        <v>#REF!</v>
      </c>
      <c r="AR99" t="e">
        <f t="shared" si="41"/>
        <v>#REF!</v>
      </c>
      <c r="AS99" s="10"/>
      <c r="AT99" s="10"/>
      <c r="AU99" s="10"/>
      <c r="AV99" s="10"/>
      <c r="AW99" s="10"/>
      <c r="AX99" s="10"/>
      <c r="AY99" s="10"/>
      <c r="AZ99" s="10"/>
      <c r="BA99" s="10"/>
      <c r="BB99" s="10"/>
    </row>
    <row r="100" spans="1:54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V100" s="61" t="e">
        <f>IF(S82="Y",T83,"Y")</f>
        <v>#REF!</v>
      </c>
      <c r="AA100" s="69"/>
      <c r="AB100" s="68"/>
      <c r="AC100" s="68"/>
      <c r="AD100" s="67"/>
      <c r="AE100" s="67"/>
      <c r="AF100" s="67"/>
      <c r="AG100" s="67"/>
      <c r="AH100" s="67"/>
      <c r="AI100" s="67"/>
      <c r="AJ100" s="67"/>
      <c r="AK100" s="68"/>
      <c r="AL100" s="70"/>
      <c r="AP100" s="10"/>
      <c r="AQ100" t="e">
        <f t="shared" si="40"/>
        <v>#REF!</v>
      </c>
      <c r="AR100" t="e">
        <f t="shared" si="41"/>
        <v>#REF!</v>
      </c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</row>
    <row r="101" spans="1:54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AA101" s="69"/>
      <c r="AB101" s="68"/>
      <c r="AC101" s="68"/>
      <c r="AD101" s="67"/>
      <c r="AE101" s="67"/>
      <c r="AF101" s="67"/>
      <c r="AG101" s="67"/>
      <c r="AH101" s="67"/>
      <c r="AI101" s="67"/>
      <c r="AJ101" s="67"/>
      <c r="AK101" s="68"/>
      <c r="AL101" s="70"/>
      <c r="AP101" s="10"/>
      <c r="AQ101" t="e">
        <f t="shared" si="40"/>
        <v>#REF!</v>
      </c>
      <c r="AR101" t="e">
        <f t="shared" si="41"/>
        <v>#REF!</v>
      </c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</row>
    <row r="102" spans="1:54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T102" s="10"/>
      <c r="U102" s="10"/>
      <c r="V102" s="10" t="e">
        <f>IFERROR(V100,T82)</f>
        <v>#REF!</v>
      </c>
      <c r="W102" s="10"/>
      <c r="AA102" s="69"/>
      <c r="AB102" s="68"/>
      <c r="AC102" s="68"/>
      <c r="AD102" s="67"/>
      <c r="AE102" s="67"/>
      <c r="AF102" s="67"/>
      <c r="AG102" s="67"/>
      <c r="AH102" s="67"/>
      <c r="AI102" s="67"/>
      <c r="AJ102" s="67"/>
      <c r="AK102" s="68"/>
      <c r="AL102" s="70"/>
      <c r="AP102" s="10"/>
      <c r="AQ102" t="e">
        <f t="shared" si="40"/>
        <v>#REF!</v>
      </c>
      <c r="AR102" t="e">
        <f t="shared" si="41"/>
        <v>#REF!</v>
      </c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</row>
    <row r="103" spans="1:54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T103" s="10"/>
      <c r="U103" s="10"/>
      <c r="V103" s="10"/>
      <c r="W103" s="10"/>
      <c r="AA103" s="69"/>
      <c r="AB103" s="68"/>
      <c r="AC103" s="68"/>
      <c r="AD103" s="67"/>
      <c r="AE103" s="67"/>
      <c r="AF103" s="67"/>
      <c r="AG103" s="67"/>
      <c r="AH103" s="67"/>
      <c r="AI103" s="67"/>
      <c r="AJ103" s="67"/>
      <c r="AK103" s="68"/>
      <c r="AL103" s="70"/>
      <c r="AP103" s="10"/>
      <c r="AQ103" t="e">
        <f t="shared" si="40"/>
        <v>#REF!</v>
      </c>
      <c r="AR103" t="e">
        <f t="shared" si="41"/>
        <v>#REF!</v>
      </c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</row>
    <row r="104" spans="1:54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V104" s="10"/>
      <c r="AA104" s="69"/>
      <c r="AB104" s="68"/>
      <c r="AC104" s="68"/>
      <c r="AD104" s="67"/>
      <c r="AE104" s="67"/>
      <c r="AF104" s="67"/>
      <c r="AG104" s="67"/>
      <c r="AH104" s="67"/>
      <c r="AI104" s="67"/>
      <c r="AJ104" s="67"/>
      <c r="AK104" s="68"/>
      <c r="AL104" s="70"/>
      <c r="AP104" s="10"/>
      <c r="AQ104" t="e">
        <f t="shared" si="40"/>
        <v>#REF!</v>
      </c>
      <c r="AR104" t="e">
        <f t="shared" si="41"/>
        <v>#REF!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</row>
    <row r="105" spans="1:54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AA105" s="69"/>
      <c r="AB105" s="68"/>
      <c r="AC105" s="68"/>
      <c r="AD105" s="67"/>
      <c r="AE105" s="67"/>
      <c r="AF105" s="67"/>
      <c r="AG105" s="67"/>
      <c r="AH105" s="67"/>
      <c r="AI105" s="67"/>
      <c r="AJ105" s="67"/>
      <c r="AK105" s="68"/>
      <c r="AL105" s="70"/>
      <c r="AP105" s="10"/>
      <c r="AQ105" t="e">
        <f t="shared" si="40"/>
        <v>#REF!</v>
      </c>
      <c r="AR105" t="e">
        <f t="shared" si="41"/>
        <v>#REF!</v>
      </c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</row>
    <row r="106" spans="1:54" x14ac:dyDescent="0.2">
      <c r="AA106" s="69"/>
      <c r="AB106" s="68"/>
      <c r="AC106" s="68"/>
      <c r="AD106" s="67"/>
      <c r="AE106" s="67"/>
      <c r="AF106" s="67"/>
      <c r="AG106" s="67"/>
      <c r="AH106" s="67"/>
      <c r="AI106" s="67"/>
      <c r="AJ106" s="67"/>
      <c r="AK106" s="68"/>
      <c r="AL106" s="70"/>
      <c r="AP106" s="10"/>
      <c r="AQ106" t="e">
        <f t="shared" si="40"/>
        <v>#REF!</v>
      </c>
      <c r="AR106" t="e">
        <f t="shared" si="41"/>
        <v>#REF!</v>
      </c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</row>
    <row r="107" spans="1:54" x14ac:dyDescent="0.2">
      <c r="AA107" s="69"/>
      <c r="AB107" s="68"/>
      <c r="AC107" s="68"/>
      <c r="AD107" s="67"/>
      <c r="AE107" s="67"/>
      <c r="AF107" s="67"/>
      <c r="AG107" s="67"/>
      <c r="AH107" s="67"/>
      <c r="AI107" s="67"/>
      <c r="AJ107" s="67"/>
      <c r="AK107" s="68"/>
      <c r="AL107" s="70"/>
      <c r="AP107" s="10"/>
      <c r="AQ107" t="e">
        <f t="shared" si="40"/>
        <v>#REF!</v>
      </c>
      <c r="AR107" t="e">
        <f t="shared" si="41"/>
        <v>#REF!</v>
      </c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</row>
    <row r="108" spans="1:54" x14ac:dyDescent="0.2">
      <c r="AA108" s="69"/>
      <c r="AB108" s="68"/>
      <c r="AC108" s="68"/>
      <c r="AD108" s="67"/>
      <c r="AE108" s="67"/>
      <c r="AF108" s="67"/>
      <c r="AG108" s="67"/>
      <c r="AH108" s="67"/>
      <c r="AI108" s="67"/>
      <c r="AJ108" s="67"/>
      <c r="AK108" s="68"/>
      <c r="AL108" s="70"/>
      <c r="AP108" s="10"/>
      <c r="AQ108" t="e">
        <f t="shared" si="40"/>
        <v>#REF!</v>
      </c>
      <c r="AR108" t="e">
        <f t="shared" si="41"/>
        <v>#REF!</v>
      </c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</row>
    <row r="109" spans="1:54" x14ac:dyDescent="0.2">
      <c r="AA109" s="69"/>
      <c r="AB109" s="68"/>
      <c r="AC109" s="68"/>
      <c r="AD109" s="67"/>
      <c r="AE109" s="67"/>
      <c r="AF109" s="67"/>
      <c r="AG109" s="67"/>
      <c r="AH109" s="67"/>
      <c r="AI109" s="67"/>
      <c r="AJ109" s="67"/>
      <c r="AK109" s="68"/>
      <c r="AL109" s="70"/>
      <c r="AP109" s="10"/>
      <c r="AQ109" t="e">
        <f t="shared" si="40"/>
        <v>#REF!</v>
      </c>
      <c r="AR109" t="e">
        <f t="shared" si="41"/>
        <v>#REF!</v>
      </c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</row>
    <row r="110" spans="1:54" x14ac:dyDescent="0.2">
      <c r="AA110" s="69"/>
      <c r="AB110" s="68"/>
      <c r="AC110" s="68"/>
      <c r="AD110" s="67"/>
      <c r="AE110" s="67"/>
      <c r="AF110" s="67"/>
      <c r="AG110" s="67"/>
      <c r="AH110" s="67"/>
      <c r="AI110" s="67"/>
      <c r="AJ110" s="67"/>
      <c r="AK110" s="68"/>
      <c r="AL110" s="70"/>
      <c r="AP110" s="10"/>
      <c r="AQ110" t="e">
        <f t="shared" si="40"/>
        <v>#REF!</v>
      </c>
      <c r="AR110" t="e">
        <f t="shared" si="41"/>
        <v>#REF!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</row>
    <row r="111" spans="1:54" x14ac:dyDescent="0.2">
      <c r="AA111" s="69"/>
      <c r="AB111" s="68"/>
      <c r="AC111" s="68"/>
      <c r="AD111" s="67"/>
      <c r="AE111" s="67"/>
      <c r="AF111" s="67"/>
      <c r="AG111" s="67"/>
      <c r="AH111" s="67"/>
      <c r="AI111" s="67"/>
      <c r="AJ111" s="67"/>
      <c r="AK111" s="68"/>
      <c r="AL111" s="70"/>
      <c r="AP111" s="10"/>
      <c r="AQ111" t="e">
        <f t="shared" si="40"/>
        <v>#REF!</v>
      </c>
      <c r="AR111" t="e">
        <f t="shared" si="41"/>
        <v>#REF!</v>
      </c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</row>
    <row r="112" spans="1:54" x14ac:dyDescent="0.2">
      <c r="AA112" s="69"/>
      <c r="AB112" s="68"/>
      <c r="AC112" s="68"/>
      <c r="AD112" s="67"/>
      <c r="AE112" s="67"/>
      <c r="AF112" s="67"/>
      <c r="AG112" s="67"/>
      <c r="AH112" s="67"/>
      <c r="AI112" s="67"/>
      <c r="AJ112" s="67"/>
      <c r="AK112" s="68"/>
      <c r="AL112" s="70"/>
      <c r="AP112" s="10"/>
      <c r="AQ112" t="e">
        <f t="shared" si="40"/>
        <v>#REF!</v>
      </c>
      <c r="AR112" t="e">
        <f t="shared" si="41"/>
        <v>#REF!</v>
      </c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</row>
    <row r="113" spans="1:54" x14ac:dyDescent="0.2">
      <c r="AA113" s="69"/>
      <c r="AB113" s="68"/>
      <c r="AC113" s="68"/>
      <c r="AD113" s="67"/>
      <c r="AE113" s="67"/>
      <c r="AF113" s="67"/>
      <c r="AG113" s="67"/>
      <c r="AH113" s="67"/>
      <c r="AI113" s="67"/>
      <c r="AJ113" s="67"/>
      <c r="AK113" s="68"/>
      <c r="AL113" s="70"/>
      <c r="AP113" s="10"/>
      <c r="AQ113" t="e">
        <f t="shared" si="40"/>
        <v>#REF!</v>
      </c>
      <c r="AR113" t="e">
        <f t="shared" si="41"/>
        <v>#REF!</v>
      </c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</row>
    <row r="114" spans="1:54" x14ac:dyDescent="0.2">
      <c r="AA114" s="69"/>
      <c r="AB114" s="68"/>
      <c r="AC114" s="67"/>
      <c r="AD114" s="67"/>
      <c r="AE114" s="67"/>
      <c r="AF114" s="67"/>
      <c r="AG114" s="67"/>
      <c r="AH114" s="67"/>
      <c r="AI114" s="67"/>
      <c r="AJ114" s="67"/>
      <c r="AK114" s="68"/>
      <c r="AL114" s="70"/>
      <c r="AP114" s="10"/>
      <c r="AQ114" t="e">
        <f t="shared" si="40"/>
        <v>#REF!</v>
      </c>
      <c r="AR114" t="e">
        <f t="shared" si="41"/>
        <v>#REF!</v>
      </c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</row>
    <row r="115" spans="1:54" x14ac:dyDescent="0.2">
      <c r="H115" s="1"/>
      <c r="I115" s="1"/>
      <c r="AA115" s="69"/>
      <c r="AB115" s="68"/>
      <c r="AC115" s="67"/>
      <c r="AD115" s="67"/>
      <c r="AE115" s="67"/>
      <c r="AF115" s="67"/>
      <c r="AG115" s="67"/>
      <c r="AH115" s="67"/>
      <c r="AI115" s="67"/>
      <c r="AJ115" s="67"/>
      <c r="AK115" s="68"/>
      <c r="AL115" s="70"/>
      <c r="AP115" s="10"/>
      <c r="AQ115" t="e">
        <f t="shared" si="40"/>
        <v>#REF!</v>
      </c>
      <c r="AR115" t="e">
        <f t="shared" si="41"/>
        <v>#REF!</v>
      </c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</row>
    <row r="116" spans="1:54" x14ac:dyDescent="0.2">
      <c r="A116" t="s">
        <v>26</v>
      </c>
      <c r="I116" s="1"/>
      <c r="AA116" s="69"/>
      <c r="AB116" s="68"/>
      <c r="AC116" s="67"/>
      <c r="AD116" s="67"/>
      <c r="AE116" s="67"/>
      <c r="AF116" s="67"/>
      <c r="AG116" s="67"/>
      <c r="AH116" s="67"/>
      <c r="AI116" s="67"/>
      <c r="AJ116" s="67"/>
      <c r="AK116" s="68"/>
      <c r="AL116" s="70"/>
      <c r="AM116" s="10"/>
      <c r="AP116" s="10"/>
      <c r="AQ116" t="e">
        <f t="shared" si="40"/>
        <v>#REF!</v>
      </c>
      <c r="AR116" t="e">
        <f t="shared" si="41"/>
        <v>#REF!</v>
      </c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</row>
    <row r="117" spans="1:54" x14ac:dyDescent="0.2">
      <c r="B117" t="s">
        <v>8</v>
      </c>
      <c r="C117" t="s">
        <v>9</v>
      </c>
      <c r="D117" t="s">
        <v>10</v>
      </c>
      <c r="F117" t="s">
        <v>27</v>
      </c>
      <c r="I117" s="1"/>
      <c r="AA117" s="69"/>
      <c r="AB117" s="68"/>
      <c r="AC117" s="67"/>
      <c r="AD117" s="67"/>
      <c r="AE117" s="67"/>
      <c r="AF117" s="67"/>
      <c r="AG117" s="67"/>
      <c r="AH117" s="67"/>
      <c r="AI117" s="67"/>
      <c r="AJ117" s="67"/>
      <c r="AK117" s="68"/>
      <c r="AL117" s="70"/>
      <c r="AM117" s="10"/>
      <c r="AN117" s="34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</row>
    <row r="118" spans="1:54" x14ac:dyDescent="0.2">
      <c r="A118" t="s">
        <v>19</v>
      </c>
      <c r="B118">
        <f>B124+B126</f>
        <v>-5.2237439976236311E-2</v>
      </c>
      <c r="C118">
        <f t="shared" ref="C118:D118" si="42">C124+C126</f>
        <v>-4.1151175862368383E-3</v>
      </c>
      <c r="D118">
        <f t="shared" si="42"/>
        <v>0.4261078739135738</v>
      </c>
      <c r="F118">
        <f>SQRT(B118^2+C118^2+D118^2)</f>
        <v>0.42931760334182145</v>
      </c>
      <c r="H118">
        <f>I2^2+J2^2+K2^2</f>
        <v>1</v>
      </c>
      <c r="I118" s="1"/>
      <c r="J118" s="16" t="e">
        <f>B135+#REF!</f>
        <v>#REF!</v>
      </c>
      <c r="K118" t="e">
        <f>#REF!-90</f>
        <v>#REF!</v>
      </c>
      <c r="AA118" s="69"/>
      <c r="AB118" s="68"/>
      <c r="AC118" s="67"/>
      <c r="AD118" s="67"/>
      <c r="AE118" s="67"/>
      <c r="AF118" s="67"/>
      <c r="AG118" s="67"/>
      <c r="AH118" s="67"/>
      <c r="AI118" s="67"/>
      <c r="AJ118" s="67"/>
      <c r="AK118" s="68"/>
      <c r="AL118" s="70"/>
      <c r="AM118" s="10"/>
      <c r="AN118" s="34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</row>
    <row r="119" spans="1:54" x14ac:dyDescent="0.2">
      <c r="I119" s="1"/>
      <c r="J119" s="54" t="e">
        <f>B137+#REF!</f>
        <v>#REF!</v>
      </c>
      <c r="K119" t="e">
        <f>#REF!-90</f>
        <v>#REF!</v>
      </c>
      <c r="AA119" s="68"/>
      <c r="AB119" s="68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10"/>
      <c r="AN119" s="34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</row>
    <row r="120" spans="1:54" x14ac:dyDescent="0.2">
      <c r="A120" t="s">
        <v>20</v>
      </c>
      <c r="B120">
        <f>(C122*D118-D122*C118)</f>
        <v>0.1669298718957081</v>
      </c>
      <c r="C120">
        <f>(D122*B118-B122*D118)</f>
        <v>6.4000813387679809E-2</v>
      </c>
      <c r="D120">
        <f>(B122*C118-C122*B118)</f>
        <v>2.1082361031235109E-2</v>
      </c>
      <c r="F120">
        <f>SQRT(B120^2+C120^2+D120^2)</f>
        <v>0.18001708861120233</v>
      </c>
      <c r="H120">
        <f>I4^2+J4^2+K4^2</f>
        <v>1</v>
      </c>
      <c r="J120" s="54" t="e">
        <f>B139+#REF!</f>
        <v>#REF!</v>
      </c>
      <c r="K120" t="e">
        <f>#REF!-90</f>
        <v>#REF!</v>
      </c>
      <c r="AA120" s="68"/>
      <c r="AB120" s="68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10"/>
      <c r="AN120" s="34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</row>
    <row r="121" spans="1:54" x14ac:dyDescent="0.2">
      <c r="J121" s="16" t="e">
        <f>B141+#REF!</f>
        <v>#REF!</v>
      </c>
      <c r="K121" t="e">
        <f>#REF!-90</f>
        <v>#REF!</v>
      </c>
      <c r="AA121" s="68"/>
      <c r="AB121" s="68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10"/>
      <c r="AN121" s="34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</row>
    <row r="122" spans="1:54" x14ac:dyDescent="0.2">
      <c r="A122" t="s">
        <v>22</v>
      </c>
      <c r="B122">
        <f>C124*D126-D124*C126</f>
        <v>-0.14843183705513854</v>
      </c>
      <c r="C122">
        <f>D124*B126-B124*D126</f>
        <v>0.39189413909879423</v>
      </c>
      <c r="D122">
        <f>B124*C126-C124*B126</f>
        <v>-1.4411863969045702E-2</v>
      </c>
      <c r="F122">
        <f t="shared" ref="F122:F126" si="43">SQRT(B122^2+C122^2+D122^2)</f>
        <v>0.41930982379931259</v>
      </c>
      <c r="H122">
        <f>I6^2+J6^2+K6^2</f>
        <v>1</v>
      </c>
      <c r="J122" s="16" t="e">
        <f>B143+#REF!</f>
        <v>#REF!</v>
      </c>
      <c r="K122">
        <f>J11-90</f>
        <v>-90</v>
      </c>
      <c r="AA122" s="68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10"/>
      <c r="AN122" s="34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</row>
    <row r="123" spans="1:54" x14ac:dyDescent="0.2">
      <c r="AA123" s="68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10"/>
      <c r="AN123" s="34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</row>
    <row r="124" spans="1:54" x14ac:dyDescent="0.2">
      <c r="A124" t="s">
        <v>23</v>
      </c>
      <c r="B124">
        <f>IF(EXCELIBR!$H$1666&lt;0,-EXCELIBR!F1666,EXCELIBR!F1666)</f>
        <v>-0.93180266183863136</v>
      </c>
      <c r="C124">
        <f>IF(EXCELIBR!$H$1666&lt;0,-EXCELIBR!G1666,EXCELIBR!G1666)</f>
        <v>-0.3492962422733713</v>
      </c>
      <c r="D124">
        <f>IF(EXCELIBR!$H$1666&lt;0,-EXCELIBR!H1666,EXCELIBR!H1666)</f>
        <v>9.8670839279614439E-2</v>
      </c>
      <c r="F124">
        <f t="shared" si="43"/>
        <v>1</v>
      </c>
      <c r="H124">
        <f>I8^2+J8^2+K8^2</f>
        <v>0.99999999999999989</v>
      </c>
      <c r="AA124" s="68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10"/>
      <c r="AN124" s="34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</row>
    <row r="125" spans="1:54" x14ac:dyDescent="0.2">
      <c r="E125">
        <f>DEGREES(ACOS((B124*B126+C124*C126+D124*D126)/((SQRT((B124^2)+(C124^2)+(D124^2)))*(SQRT((B126^2)+(C126^2)+(D126^2))))))</f>
        <v>155.20897854948936</v>
      </c>
      <c r="AA125" s="68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10"/>
      <c r="AN125" s="34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</row>
    <row r="126" spans="1:54" x14ac:dyDescent="0.2">
      <c r="A126" t="s">
        <v>24</v>
      </c>
      <c r="B126">
        <f>IF(EXCELIBR!$H$1668&lt;0,-EXCELIBR!F1668,EXCELIBR!F1668)</f>
        <v>0.87956522186239505</v>
      </c>
      <c r="C126">
        <f>IF(EXCELIBR!$H$1668&lt;0,-EXCELIBR!G1668,EXCELIBR!G1668)</f>
        <v>0.34518112468713447</v>
      </c>
      <c r="D126">
        <f>IF(EXCELIBR!$H$1668&lt;0,-EXCELIBR!H1668,EXCELIBR!H1668)</f>
        <v>0.32743703463395935</v>
      </c>
      <c r="F126">
        <f t="shared" si="43"/>
        <v>1</v>
      </c>
      <c r="H126">
        <f>I10^2+J10^2+K10^2</f>
        <v>1</v>
      </c>
      <c r="AA126" s="68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10"/>
      <c r="AN126" s="34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</row>
    <row r="127" spans="1:54" x14ac:dyDescent="0.2">
      <c r="AA127" s="68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10"/>
      <c r="AN127" s="34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</row>
    <row r="128" spans="1:54" x14ac:dyDescent="0.2">
      <c r="A128" t="s">
        <v>19</v>
      </c>
      <c r="B128">
        <f>I8+I10</f>
        <v>-5.2237439976236311E-2</v>
      </c>
      <c r="C128">
        <f>J8+J10</f>
        <v>-4.1151175862368383E-3</v>
      </c>
      <c r="D128">
        <f>K8+K10</f>
        <v>0.4261078739135738</v>
      </c>
      <c r="F128">
        <f>SQRT(B128^2+C128^2+D128^2)</f>
        <v>0.42931760334182145</v>
      </c>
      <c r="H128" t="s">
        <v>19</v>
      </c>
      <c r="I128">
        <f>IF($E$125&gt;90,B131,B129)</f>
        <v>0.92730014235615277</v>
      </c>
      <c r="J128">
        <f>IF($E$125&gt;90,C131,C129)</f>
        <v>0.35552632186996219</v>
      </c>
      <c r="K128">
        <f>IF($E$125&gt;90,D131,D129)</f>
        <v>0.11711310961576772</v>
      </c>
      <c r="AA128" s="68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10"/>
      <c r="AN128" s="34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</row>
    <row r="129" spans="1:54" x14ac:dyDescent="0.2">
      <c r="A129" s="18" t="s">
        <v>29</v>
      </c>
      <c r="B129" s="18">
        <f>B128/$F$128</f>
        <v>-0.12167551381452442</v>
      </c>
      <c r="C129" s="18">
        <f>C128/$F$128</f>
        <v>-9.5852523963719082E-3</v>
      </c>
      <c r="D129" s="18">
        <f>D128/$F$128</f>
        <v>0.99252364821925998</v>
      </c>
      <c r="F129">
        <f t="shared" ref="F129:F131" si="44">SQRT(B129^2+C129^2+D129^2)</f>
        <v>1</v>
      </c>
      <c r="H129" t="s">
        <v>20</v>
      </c>
      <c r="I129">
        <f>IF($E$125&gt;90,B129,B131)</f>
        <v>-0.12167551381452442</v>
      </c>
      <c r="J129">
        <f>IF($E$125&gt;90,C129,C131)</f>
        <v>-9.5852523963719082E-3</v>
      </c>
      <c r="K129">
        <f>IF($E$125&gt;90,D129,D131)</f>
        <v>0.99252364821925998</v>
      </c>
      <c r="AA129" s="68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10"/>
      <c r="AN129" s="34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</row>
    <row r="130" spans="1:54" x14ac:dyDescent="0.2">
      <c r="A130" s="10" t="s">
        <v>20</v>
      </c>
      <c r="B130">
        <f>(J6*D129-K6*C129)</f>
        <v>-0.92730014235615277</v>
      </c>
      <c r="C130">
        <f>(K6*B129-I6*D129)</f>
        <v>-0.35552632186996219</v>
      </c>
      <c r="D130">
        <f>(I6*C129-J6*B129)</f>
        <v>-0.11711310961576772</v>
      </c>
      <c r="F130">
        <f t="shared" si="44"/>
        <v>1</v>
      </c>
      <c r="H130" t="s">
        <v>22</v>
      </c>
      <c r="I130">
        <f>IF(D122&lt;0,-(B122/F122),(B122/F122))</f>
        <v>0.3539908407349408</v>
      </c>
      <c r="J130">
        <f>IF(D122&lt;0,-(C122/F122),(C122/F122))</f>
        <v>-0.93461711807248316</v>
      </c>
      <c r="K130">
        <f>IF(D122&lt;0,-(D122/F122),(D122/F122))</f>
        <v>3.4370441976440354E-2</v>
      </c>
      <c r="AA130" s="68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10"/>
      <c r="AN130" s="34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</row>
    <row r="131" spans="1:54" x14ac:dyDescent="0.2">
      <c r="A131" s="18" t="s">
        <v>30</v>
      </c>
      <c r="B131" s="18">
        <f>IF(D130&lt;0,-(B130/$F$130),(B130/$F$130))</f>
        <v>0.92730014235615277</v>
      </c>
      <c r="C131" s="18">
        <f>IF(D130&lt;0,-(C130/$F$130),(C130/$F$130))</f>
        <v>0.35552632186996219</v>
      </c>
      <c r="D131" s="18">
        <f>IF(D130&lt;0,-(D130/$F$130),(D130/$F$130))</f>
        <v>0.11711310961576772</v>
      </c>
      <c r="F131">
        <f t="shared" si="44"/>
        <v>1</v>
      </c>
      <c r="H131" t="s">
        <v>23</v>
      </c>
      <c r="I131">
        <f>IF(D124&lt;0,-B124,B124)</f>
        <v>-0.93180266183863136</v>
      </c>
      <c r="J131">
        <f>IF(D124&lt;0,-C124,C124)</f>
        <v>-0.3492962422733713</v>
      </c>
      <c r="K131">
        <f>IF(D124&lt;0,-D124,D124)</f>
        <v>9.8670839279614439E-2</v>
      </c>
      <c r="AA131" s="68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10"/>
      <c r="AN131" s="34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</row>
    <row r="132" spans="1:54" x14ac:dyDescent="0.2">
      <c r="H132" t="s">
        <v>24</v>
      </c>
      <c r="I132">
        <f>IF(D126&lt;0,-B126,B126)</f>
        <v>0.87956522186239505</v>
      </c>
      <c r="J132">
        <f>IF(D126&lt;0,-C126,C126)</f>
        <v>0.34518112468713447</v>
      </c>
      <c r="K132">
        <f>IF(D126&lt;0,-D126,D126)</f>
        <v>0.32743703463395935</v>
      </c>
      <c r="AA132" s="68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10"/>
      <c r="AN132" s="34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</row>
    <row r="133" spans="1:54" x14ac:dyDescent="0.2">
      <c r="A133" s="10"/>
      <c r="B133" t="s">
        <v>21</v>
      </c>
      <c r="E133" s="16"/>
      <c r="F133" s="16"/>
      <c r="G133" s="16"/>
      <c r="I133" t="s">
        <v>122</v>
      </c>
      <c r="AA133" s="68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10"/>
      <c r="AN133" s="34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</row>
    <row r="134" spans="1:54" x14ac:dyDescent="0.2">
      <c r="F134" s="16"/>
      <c r="H134" t="s">
        <v>19</v>
      </c>
      <c r="I134">
        <f t="shared" ref="I134:K136" si="45">IF(OR($F$13="CCW",$F$13="CW"),I128,"?")</f>
        <v>0.92730014235615277</v>
      </c>
      <c r="J134">
        <f t="shared" si="45"/>
        <v>0.35552632186996219</v>
      </c>
      <c r="K134">
        <f t="shared" si="45"/>
        <v>0.11711310961576772</v>
      </c>
      <c r="AA134" s="68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10"/>
      <c r="AN134" s="34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</row>
    <row r="135" spans="1:54" x14ac:dyDescent="0.2">
      <c r="B135" s="38">
        <f>IF($L$13="CCW",180-(DEGREES(ACOS(Q140))),(DEGREES(ACOS(Q140))))</f>
        <v>21.982207037049637</v>
      </c>
      <c r="H135" t="s">
        <v>20</v>
      </c>
      <c r="I135">
        <f t="shared" si="45"/>
        <v>-0.12167551381452442</v>
      </c>
      <c r="J135">
        <f t="shared" si="45"/>
        <v>-9.5852523963719082E-3</v>
      </c>
      <c r="K135">
        <f t="shared" si="45"/>
        <v>0.99252364821925998</v>
      </c>
      <c r="AA135" s="68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10"/>
      <c r="AN135" s="34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</row>
    <row r="136" spans="1:54" x14ac:dyDescent="0.2">
      <c r="B136" s="37"/>
      <c r="H136" t="s">
        <v>22</v>
      </c>
      <c r="I136">
        <f t="shared" si="45"/>
        <v>0.3539908407349408</v>
      </c>
      <c r="J136">
        <f t="shared" si="45"/>
        <v>-0.93461711807248316</v>
      </c>
      <c r="K136">
        <f t="shared" si="45"/>
        <v>3.4370441976440354E-2</v>
      </c>
      <c r="AA136" s="68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10"/>
      <c r="AN136" s="34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</row>
    <row r="137" spans="1:54" x14ac:dyDescent="0.2">
      <c r="B137" s="39">
        <f>IF($L$13="CCW",180-(DEGREES(ACOS(Q141))),(DEGREES(ACOS(Q141))))</f>
        <v>96.988811115334471</v>
      </c>
      <c r="H137" t="s">
        <v>23</v>
      </c>
      <c r="I137">
        <f t="shared" ref="I137:K138" si="46">IF(OR($F$13="CCW",$F$13="CW"),I131,"?")</f>
        <v>-0.93180266183863136</v>
      </c>
      <c r="J137">
        <f t="shared" si="46"/>
        <v>-0.3492962422733713</v>
      </c>
      <c r="K137">
        <f t="shared" si="46"/>
        <v>9.8670839279614439E-2</v>
      </c>
      <c r="AA137" s="68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10"/>
      <c r="AN137" s="34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</row>
    <row r="138" spans="1:54" x14ac:dyDescent="0.2">
      <c r="B138" s="40"/>
      <c r="H138" t="s">
        <v>24</v>
      </c>
      <c r="I138">
        <f t="shared" si="46"/>
        <v>0.87956522186239505</v>
      </c>
      <c r="J138">
        <f t="shared" si="46"/>
        <v>0.34518112468713447</v>
      </c>
      <c r="K138">
        <f t="shared" si="46"/>
        <v>0.32743703463395935</v>
      </c>
      <c r="AA138" s="68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10"/>
      <c r="AN138" s="34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</row>
    <row r="139" spans="1:54" x14ac:dyDescent="0.2">
      <c r="B139" s="41">
        <f>IF($L$13="CCW",180-(DEGREES(ACOS(I6))),(DEGREES(ACOS(I6))))</f>
        <v>69.268391982739061</v>
      </c>
      <c r="I139" t="s">
        <v>106</v>
      </c>
      <c r="AB139" s="10"/>
      <c r="AC139" s="10"/>
      <c r="AD139" s="25"/>
      <c r="AE139" s="10"/>
      <c r="AG139" s="10"/>
      <c r="AH139" s="10"/>
      <c r="AI139" s="10"/>
      <c r="AJ139" s="10"/>
      <c r="AK139" s="10"/>
      <c r="AL139" s="10"/>
      <c r="AM139" s="10"/>
      <c r="AN139" s="34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</row>
    <row r="140" spans="1:54" x14ac:dyDescent="0.2">
      <c r="B140" s="40"/>
      <c r="H140" t="s">
        <v>19</v>
      </c>
      <c r="I140">
        <f>IF($F$13="CW",I134,I134)</f>
        <v>0.92730014235615277</v>
      </c>
      <c r="J140">
        <f>IF($F$13="CW",J134,J134)</f>
        <v>0.35552632186996219</v>
      </c>
      <c r="K140">
        <f>IF($F$13="CW",K134,K134)</f>
        <v>0.11711310961576772</v>
      </c>
      <c r="M140">
        <f t="shared" ref="M140:O144" si="47">IF(OR($L$13="CW",$L$13="CCW"),I140,"?")</f>
        <v>0.92730014235615277</v>
      </c>
      <c r="N140">
        <f t="shared" si="47"/>
        <v>0.35552632186996219</v>
      </c>
      <c r="O140">
        <f t="shared" si="47"/>
        <v>0.11711310961576772</v>
      </c>
      <c r="Q140">
        <f t="shared" ref="Q140:S141" si="48">IF($L$13="CCW",M140,M140)</f>
        <v>0.92730014235615277</v>
      </c>
      <c r="R140">
        <f t="shared" si="48"/>
        <v>0.35552632186996219</v>
      </c>
      <c r="S140">
        <f t="shared" si="48"/>
        <v>0.11711310961576772</v>
      </c>
      <c r="AB140" s="10"/>
      <c r="AC140" s="10"/>
      <c r="AD140" s="25"/>
      <c r="AE140" s="10"/>
      <c r="AF140" s="10"/>
      <c r="AG140" s="10"/>
      <c r="AH140" s="10"/>
      <c r="AI140" s="10"/>
      <c r="AJ140" s="10"/>
      <c r="AK140" s="10"/>
      <c r="AL140" s="10"/>
      <c r="AM140" s="10"/>
      <c r="AN140" s="34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</row>
    <row r="141" spans="1:54" x14ac:dyDescent="0.2">
      <c r="B141" s="42">
        <f>IF($L$13="CCW",180-(DEGREES(ACOS(I8))),(DEGREES(ACOS(I8))))</f>
        <v>158.71758349526129</v>
      </c>
      <c r="H141" t="s">
        <v>20</v>
      </c>
      <c r="I141">
        <f>IF($F$13="CW",I135,I135)</f>
        <v>-0.12167551381452442</v>
      </c>
      <c r="J141">
        <f t="shared" ref="J141:K141" si="49">IF($F$13="CW",J135,J135)</f>
        <v>-9.5852523963719082E-3</v>
      </c>
      <c r="K141">
        <f t="shared" si="49"/>
        <v>0.99252364821925998</v>
      </c>
      <c r="M141">
        <f t="shared" si="47"/>
        <v>-0.12167551381452442</v>
      </c>
      <c r="N141">
        <f t="shared" si="47"/>
        <v>-9.5852523963719082E-3</v>
      </c>
      <c r="O141">
        <f t="shared" si="47"/>
        <v>0.99252364821925998</v>
      </c>
      <c r="Q141">
        <f t="shared" si="48"/>
        <v>-0.12167551381452442</v>
      </c>
      <c r="R141">
        <f t="shared" si="48"/>
        <v>-9.5852523963719082E-3</v>
      </c>
      <c r="S141">
        <f t="shared" si="48"/>
        <v>0.99252364821925998</v>
      </c>
      <c r="AB141" s="10"/>
      <c r="AC141" s="10"/>
      <c r="AD141" s="25"/>
      <c r="AE141" s="10"/>
      <c r="AF141" s="10"/>
      <c r="AG141" s="10"/>
      <c r="AH141" s="10"/>
      <c r="AI141" s="10"/>
      <c r="AJ141" s="10"/>
      <c r="AK141" s="10"/>
      <c r="AL141" s="10"/>
      <c r="AM141" s="10"/>
      <c r="AN141" s="34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</row>
    <row r="142" spans="1:54" x14ac:dyDescent="0.2">
      <c r="B142" s="40"/>
      <c r="H142" t="s">
        <v>22</v>
      </c>
      <c r="I142">
        <f>IF($F$13="CW",-I136,I136)</f>
        <v>0.3539908407349408</v>
      </c>
      <c r="J142">
        <f t="shared" ref="J142:K142" si="50">IF($F$13="CW",J136,J136)</f>
        <v>-0.93461711807248316</v>
      </c>
      <c r="K142">
        <f t="shared" si="50"/>
        <v>3.4370441976440354E-2</v>
      </c>
      <c r="M142">
        <f t="shared" si="47"/>
        <v>0.3539908407349408</v>
      </c>
      <c r="N142">
        <f t="shared" si="47"/>
        <v>-0.93461711807248316</v>
      </c>
      <c r="O142">
        <f t="shared" si="47"/>
        <v>3.4370441976440354E-2</v>
      </c>
      <c r="Q142">
        <f t="shared" ref="Q142:R144" si="51">IF($L$13="CCW",-M142,M142)</f>
        <v>0.3539908407349408</v>
      </c>
      <c r="R142">
        <f t="shared" si="51"/>
        <v>-0.93461711807248316</v>
      </c>
      <c r="S142">
        <f>IF($L$13="CCW",O142,O142)</f>
        <v>3.4370441976440354E-2</v>
      </c>
      <c r="AB142" s="10"/>
      <c r="AC142" s="10"/>
      <c r="AD142" s="25"/>
      <c r="AE142" s="10"/>
      <c r="AF142" s="10"/>
      <c r="AG142" s="10"/>
      <c r="AH142" s="10"/>
      <c r="AI142" s="10"/>
      <c r="AJ142" s="10"/>
      <c r="AK142" s="10"/>
      <c r="AL142" s="10"/>
      <c r="AM142" s="10"/>
      <c r="AN142" s="34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</row>
    <row r="143" spans="1:54" x14ac:dyDescent="0.2">
      <c r="B143" s="43">
        <f>IF($L$13="CCW",180-(DEGREES(ACOS(I10))),(DEGREES(ACOS(I10))))</f>
        <v>28.410039201169717</v>
      </c>
      <c r="H143" t="s">
        <v>23</v>
      </c>
      <c r="I143">
        <f t="shared" ref="I143" si="52">IF($F$13="CW",-I137,I137)</f>
        <v>-0.93180266183863136</v>
      </c>
      <c r="J143">
        <f t="shared" ref="J143:K143" si="53">IF($F$13="CW",J137,J137)</f>
        <v>-0.3492962422733713</v>
      </c>
      <c r="K143">
        <f t="shared" si="53"/>
        <v>9.8670839279614439E-2</v>
      </c>
      <c r="M143">
        <f t="shared" si="47"/>
        <v>-0.93180266183863136</v>
      </c>
      <c r="N143">
        <f t="shared" si="47"/>
        <v>-0.3492962422733713</v>
      </c>
      <c r="O143">
        <f t="shared" si="47"/>
        <v>9.8670839279614439E-2</v>
      </c>
      <c r="Q143">
        <f t="shared" si="51"/>
        <v>-0.93180266183863136</v>
      </c>
      <c r="R143">
        <f t="shared" si="51"/>
        <v>-0.3492962422733713</v>
      </c>
      <c r="S143">
        <f>IF($L$13="CCW",O143,O143)</f>
        <v>9.8670839279614439E-2</v>
      </c>
      <c r="AB143" s="10"/>
      <c r="AC143" s="10"/>
      <c r="AD143" s="25"/>
      <c r="AE143" s="10"/>
      <c r="AF143" s="10"/>
      <c r="AG143" s="10"/>
      <c r="AH143" s="10"/>
      <c r="AI143" s="10"/>
      <c r="AJ143" s="10"/>
      <c r="AK143" s="10"/>
      <c r="AL143" s="10"/>
      <c r="AM143" s="10"/>
      <c r="AN143" s="34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</row>
    <row r="144" spans="1:54" x14ac:dyDescent="0.2">
      <c r="H144" t="s">
        <v>24</v>
      </c>
      <c r="I144">
        <f t="shared" ref="I144" si="54">IF($F$13="CW",-I138,I138)</f>
        <v>0.87956522186239505</v>
      </c>
      <c r="J144">
        <f t="shared" ref="J144:K144" si="55">IF($F$13="CW",J138,J138)</f>
        <v>0.34518112468713447</v>
      </c>
      <c r="K144">
        <f t="shared" si="55"/>
        <v>0.32743703463395935</v>
      </c>
      <c r="M144">
        <f t="shared" si="47"/>
        <v>0.87956522186239505</v>
      </c>
      <c r="N144">
        <f t="shared" si="47"/>
        <v>0.34518112468713447</v>
      </c>
      <c r="O144">
        <f t="shared" si="47"/>
        <v>0.32743703463395935</v>
      </c>
      <c r="Q144">
        <f t="shared" si="51"/>
        <v>0.87956522186239505</v>
      </c>
      <c r="R144">
        <f t="shared" si="51"/>
        <v>0.34518112468713447</v>
      </c>
      <c r="S144">
        <f>IF($L$13="CCW",O144,O144)</f>
        <v>0.32743703463395935</v>
      </c>
      <c r="Y144" s="13"/>
      <c r="Z144" s="13"/>
      <c r="AA144" s="13"/>
      <c r="AB144" s="10"/>
      <c r="AC144" s="10"/>
      <c r="AD144" s="25"/>
      <c r="AE144" s="10"/>
      <c r="AF144" s="10"/>
      <c r="AG144" s="10"/>
      <c r="AH144" s="10"/>
      <c r="AI144" s="10"/>
      <c r="AJ144" s="10"/>
      <c r="AK144" s="10"/>
      <c r="AL144" s="10"/>
      <c r="AM144" s="10"/>
      <c r="AN144" s="34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</row>
    <row r="145" spans="1:58" x14ac:dyDescent="0.2">
      <c r="A145" t="s">
        <v>80</v>
      </c>
      <c r="Y145" s="13"/>
      <c r="Z145" s="13"/>
      <c r="AA145" s="13"/>
      <c r="AB145" s="10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</row>
    <row r="146" spans="1:58" x14ac:dyDescent="0.2">
      <c r="A146" t="s">
        <v>33</v>
      </c>
      <c r="D146" t="s">
        <v>34</v>
      </c>
      <c r="G146" t="s">
        <v>35</v>
      </c>
      <c r="J146" t="s">
        <v>36</v>
      </c>
      <c r="N146" t="s">
        <v>2</v>
      </c>
      <c r="O146" t="s">
        <v>78</v>
      </c>
      <c r="P146" t="s">
        <v>79</v>
      </c>
      <c r="R146" t="s">
        <v>86</v>
      </c>
      <c r="Y146" s="87"/>
      <c r="Z146" s="87"/>
      <c r="AA146" s="87"/>
      <c r="AB146" s="10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</row>
    <row r="147" spans="1:58" x14ac:dyDescent="0.2">
      <c r="A147">
        <f>(1/(SQRT(2)))*(COS(RADIANS(45)))</f>
        <v>0.5</v>
      </c>
      <c r="B147">
        <f t="shared" ref="B147:B178" si="56">((1/(SQRT(2)))*(COS(RADIANS(N147))))*(SIN(RADIANS(45)))</f>
        <v>0.49999999999999989</v>
      </c>
      <c r="C147">
        <f t="shared" ref="C147:C178" si="57">((1/(SQRT(2)))*(SIN(RADIANS(N147))))*(SIN(RADIANS(45)))</f>
        <v>8.7266462599716467E-10</v>
      </c>
      <c r="D147">
        <f>(-((1/(SQRT(2)))*(SIN(RADIANS(45)))))</f>
        <v>-0.49999999999999989</v>
      </c>
      <c r="E147">
        <f t="shared" ref="E147:E178" si="58">((1/(SQRT(2)))*(COS(RADIANS(N147))))*(COS(RADIANS(45)))</f>
        <v>0.5</v>
      </c>
      <c r="F147">
        <f t="shared" ref="F147:F178" si="59">(((1/(SQRT(2)))*(SIN(RADIANS(N147))))*(COS(RADIANS(45))))</f>
        <v>8.7266462599716477E-10</v>
      </c>
      <c r="G147">
        <f>(1/(SQRT(2)))*(COS(RADIANS(-45)))</f>
        <v>0.5</v>
      </c>
      <c r="H147">
        <f t="shared" ref="H147:H178" si="60">((1/(SQRT(2)))*(COS(RADIANS(N147))))*(SIN(RADIANS(-45)))</f>
        <v>-0.49999999999999989</v>
      </c>
      <c r="I147">
        <f t="shared" ref="I147:I178" si="61">((1/(SQRT(2)))*(SIN(RADIANS(N147))))*(SIN(RADIANS(-45)))</f>
        <v>-8.7266462599716467E-10</v>
      </c>
      <c r="J147">
        <f>(-((1/(SQRT(2)))*(SIN(RADIANS(-45)))))</f>
        <v>0.49999999999999989</v>
      </c>
      <c r="K147">
        <f t="shared" ref="K147:K178" si="62">((1/(SQRT(2)))*(COS(RADIANS(N147))))*(COS(RADIANS(-45)))</f>
        <v>0.5</v>
      </c>
      <c r="L147">
        <f t="shared" ref="L147:L178" si="63">(((1/(SQRT(2)))*(SIN(RADIANS(N147))))*(COS(RADIANS(-45))))</f>
        <v>8.7266462599716477E-10</v>
      </c>
      <c r="N147">
        <v>9.9999999999999995E-8</v>
      </c>
      <c r="O147">
        <f t="shared" ref="O147:O178" si="64">(DEGREES(ACOS(((-(((SUMPRODUCT(G147:I147,$I$8:$K$8))*(SUMPRODUCT(G147:I147,$I$10:$K$10))-(SUMPRODUCT(J147:L147,$I$8:$K$8))*(SUMPRODUCT(J147:L147,$I$10:$K$10)))-((SUMPRODUCT(A147:C147,$I$8:$K$8))*(SUMPRODUCT(A147:C147,$I$10:$K$10))-(SUMPRODUCT(D147:F147,$I$8:$K$8))*(SUMPRODUCT(D147:F147,$I$10:$K$10))))*(((SUMPRODUCT(G147:I147,$I$8:$K$8))*(SUMPRODUCT(G147:I147,$I$10:$K$10))+(SUMPRODUCT(J147:L147,$I$8:$K$8))*(SUMPRODUCT(J147:L147,$I$10:$K$10)))-((SUMPRODUCT(A147:C147,$I$8:$K$8))*(SUMPRODUCT(A147:C147,$I$10:$K$10))+(SUMPRODUCT(D147:F147,$I$8:$K$8))*(SUMPRODUCT(D147:F147,$I$10:$K$10)))))-((((SUMPRODUCT(A147:C147,$I$8:$K$8))*(SUMPRODUCT(D147:F147,$I$10:$K$10))+(SUMPRODUCT(A147:C147,$I$10:$K$10))*(SUMPRODUCT(D147:F147,$I$8:$K$8)))-((SUMPRODUCT(G147:I147,$I$8:$K$8))*(SUMPRODUCT(J147:L147,$I$10:$K$10))+(SUMPRODUCT(G147:I147,$I$10:$K$10))*(SUMPRODUCT(J147:L147,$I$8:$K$8))))*(SQRT(((((SUMPRODUCT(G147:I147,$I$8:$K$8))*(SUMPRODUCT(G147:I147,$I$10:$K$10))-(SUMPRODUCT(J147:L147,$I$8:$K$8))*(SUMPRODUCT(J147:L147,$I$10:$K$10)))-((SUMPRODUCT(A147:C147,$I$8:$K$8))*(SUMPRODUCT(A147:C147,$I$10:$K$10))-(SUMPRODUCT(D147:F147,$I$8:$K$8))*(SUMPRODUCT(D147:F147,$I$10:$K$10))))^2)+((((SUMPRODUCT(A147:C147,$I$8:$K$8))*(SUMPRODUCT(D147:F147,$I$10:$K$10))+(SUMPRODUCT(A147:C147,$I$10:$K$10))*(SUMPRODUCT(D147:F147,$I$8:$K$8)))-((SUMPRODUCT(G147:I147,$I$8:$K$8))*(SUMPRODUCT(J147:L147,$I$10:$K$10))+(SUMPRODUCT(G147:I147,$I$10:$K$10))*(SUMPRODUCT(J147:L147,$I$8:$K$8))))^2)-((((SUMPRODUCT(G147:I147,$I$8:$K$8))*(SUMPRODUCT(G147:I147,$I$10:$K$10))+(SUMPRODUCT(J147:L147,$I$8:$K$8))*(SUMPRODUCT(J147:L147,$I$10:$K$10)))-((SUMPRODUCT(A147:C147,$I$8:$K$8))*(SUMPRODUCT(A147:C147,$I$10:$K$10))+(SUMPRODUCT(D147:F147,$I$8:$K$8))*(SUMPRODUCT(D147:F147,$I$10:$K$10))))^2)))))/(((((SUMPRODUCT(G147:I147,$I$8:$K$8))*(SUMPRODUCT(G147:I147,$I$10:$K$10))-(SUMPRODUCT(J147:L147,$I$8:$K$8))*(SUMPRODUCT(J147:L147,$I$10:$K$10)))-((SUMPRODUCT(A147:C147,$I$8:$K$8))*(SUMPRODUCT(A147:C147,$I$10:$K$10))-(SUMPRODUCT(D147:F147,$I$8:$K$8))*(SUMPRODUCT(D147:F147,$I$10:$K$10))))^2)+((((SUMPRODUCT(A147:C147,$I$8:$K$8))*(SUMPRODUCT(D147:F147,$I$10:$K$10))+(SUMPRODUCT(A147:C147,$I$10:$K$10))*(SUMPRODUCT(D147:F147,$I$8:$K$8)))-((SUMPRODUCT(G147:I147,$I$8:$K$8))*(SUMPRODUCT(J147:L147,$I$10:$K$10))+(SUMPRODUCT(G147:I147,$I$10:$K$10))*(SUMPRODUCT(J147:L147,$I$8:$K$8))))^2)))))/2</f>
        <v>69.011832408810477</v>
      </c>
      <c r="P147">
        <f t="shared" ref="P147:P178" si="65">(DEGREES(ACOS(((-(((SUMPRODUCT(G147:I147,$I$8:$K$8))*(SUMPRODUCT(G147:I147,$I$10:$K$10))-(SUMPRODUCT(J147:L147,$I$8:$K$8))*(SUMPRODUCT(J147:L147,$I$10:$K$10)))-((SUMPRODUCT(A147:C147,$I$8:$K$8))*(SUMPRODUCT(A147:C147,$I$10:$K$10))-(SUMPRODUCT(D147:F147,$I$8:$K$8))*(SUMPRODUCT(D147:F147,$I$10:$K$10))))*(((SUMPRODUCT(G147:I147,$I$8:$K$8))*(SUMPRODUCT(G147:I147,$I$10:$K$10))+(SUMPRODUCT(J147:L147,$I$8:$K$8))*(SUMPRODUCT(J147:L147,$I$10:$K$10)))-((SUMPRODUCT(A147:C147,$I$8:$K$8))*(SUMPRODUCT(A147:C147,$I$10:$K$10))+(SUMPRODUCT(D147:F147,$I$8:$K$8))*(SUMPRODUCT(D147:F147,$I$10:$K$10)))))+((((SUMPRODUCT(A147:C147,$I$8:$K$8))*(SUMPRODUCT(D147:F147,$I$10:$K$10))+(SUMPRODUCT(A147:C147,$I$10:$K$10))*(SUMPRODUCT(D147:F147,$I$8:$K$8)))-((SUMPRODUCT(G147:I147,$I$8:$K$8))*(SUMPRODUCT(J147:L147,$I$10:$K$10))+(SUMPRODUCT(G147:I147,$I$10:$K$10))*(SUMPRODUCT(J147:L147,$I$8:$K$8))))*(SQRT(((((SUMPRODUCT(G147:I147,$I$8:$K$8))*(SUMPRODUCT(G147:I147,$I$10:$K$10))-(SUMPRODUCT(J147:L147,$I$8:$K$8))*(SUMPRODUCT(J147:L147,$I$10:$K$10)))-((SUMPRODUCT(A147:C147,$I$8:$K$8))*(SUMPRODUCT(A147:C147,$I$10:$K$10))-(SUMPRODUCT(D147:F147,$I$8:$K$8))*(SUMPRODUCT(D147:F147,$I$10:$K$10))))^2)+((((SUMPRODUCT(A147:C147,$I$8:$K$8))*(SUMPRODUCT(D147:F147,$I$10:$K$10))+(SUMPRODUCT(A147:C147,$I$10:$K$10))*(SUMPRODUCT(D147:F147,$I$8:$K$8)))-((SUMPRODUCT(G147:I147,$I$8:$K$8))*(SUMPRODUCT(J147:L147,$I$10:$K$10))+(SUMPRODUCT(G147:I147,$I$10:$K$10))*(SUMPRODUCT(J147:L147,$I$8:$K$8))))^2)-((((SUMPRODUCT(G147:I147,$I$8:$K$8))*(SUMPRODUCT(G147:I147,$I$10:$K$10))+(SUMPRODUCT(J147:L147,$I$8:$K$8))*(SUMPRODUCT(J147:L147,$I$10:$K$10)))-((SUMPRODUCT(A147:C147,$I$8:$K$8))*(SUMPRODUCT(A147:C147,$I$10:$K$10))+(SUMPRODUCT(D147:F147,$I$8:$K$8))*(SUMPRODUCT(D147:F147,$I$10:$K$10))))^2)))))/(((((SUMPRODUCT(G147:I147,$I$8:$K$8))*(SUMPRODUCT(G147:I147,$I$10:$K$10))-(SUMPRODUCT(J147:L147,$I$8:$K$8))*(SUMPRODUCT(J147:L147,$I$10:$K$10)))-((SUMPRODUCT(A147:C147,$I$8:$K$8))*(SUMPRODUCT(A147:C147,$I$10:$K$10))-(SUMPRODUCT(D147:F147,$I$8:$K$8))*(SUMPRODUCT(D147:F147,$I$10:$K$10))))^2)+((((SUMPRODUCT(A147:C147,$I$8:$K$8))*(SUMPRODUCT(D147:F147,$I$10:$K$10))+(SUMPRODUCT(A147:C147,$I$10:$K$10))*(SUMPRODUCT(D147:F147,$I$8:$K$8)))-((SUMPRODUCT(G147:I147,$I$8:$K$8))*(SUMPRODUCT(J147:L147,$I$10:$K$10))+(SUMPRODUCT(G147:I147,$I$10:$K$10))*(SUMPRODUCT(J147:L147,$I$8:$K$8))))^2)))))/2</f>
        <v>20.988167591189544</v>
      </c>
      <c r="R147">
        <f>P147-P327</f>
        <v>1.1487149009781206E-8</v>
      </c>
      <c r="T147">
        <f t="shared" ref="T147:T178" si="66">(P147-$V$330)</f>
        <v>20.932063444896141</v>
      </c>
      <c r="V147">
        <f t="shared" ref="V147:V178" si="67">IF(T147=0,N147,0)</f>
        <v>0</v>
      </c>
      <c r="Y147" s="87"/>
      <c r="Z147" s="87"/>
      <c r="AA147" s="87"/>
      <c r="AB147" s="10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</row>
    <row r="148" spans="1:58" x14ac:dyDescent="0.2">
      <c r="A148">
        <f t="shared" ref="A148:A211" si="68">(1/(SQRT(2)))*(COS(RADIANS(45)))</f>
        <v>0.5</v>
      </c>
      <c r="B148">
        <f t="shared" si="56"/>
        <v>0.49992384757819552</v>
      </c>
      <c r="C148">
        <f t="shared" si="57"/>
        <v>8.7262032186417541E-3</v>
      </c>
      <c r="D148">
        <f t="shared" ref="D148:D211" si="69">(-((1/(SQRT(2)))*(SIN(RADIANS(45)))))</f>
        <v>-0.49999999999999989</v>
      </c>
      <c r="E148">
        <f t="shared" si="58"/>
        <v>0.49992384757819563</v>
      </c>
      <c r="F148">
        <f t="shared" si="59"/>
        <v>8.7262032186417558E-3</v>
      </c>
      <c r="G148">
        <f t="shared" ref="G148:G211" si="70">(1/(SQRT(2)))*(COS(RADIANS(-45)))</f>
        <v>0.5</v>
      </c>
      <c r="H148">
        <f t="shared" si="60"/>
        <v>-0.49992384757819552</v>
      </c>
      <c r="I148">
        <f t="shared" si="61"/>
        <v>-8.7262032186417541E-3</v>
      </c>
      <c r="J148">
        <f t="shared" ref="J148:J211" si="71">(-((1/(SQRT(2)))*(SIN(RADIANS(-45)))))</f>
        <v>0.49999999999999989</v>
      </c>
      <c r="K148">
        <f t="shared" si="62"/>
        <v>0.49992384757819563</v>
      </c>
      <c r="L148">
        <f t="shared" si="63"/>
        <v>8.7262032186417558E-3</v>
      </c>
      <c r="N148">
        <v>1</v>
      </c>
      <c r="O148">
        <f t="shared" si="64"/>
        <v>68.90026534012047</v>
      </c>
      <c r="P148">
        <f t="shared" si="65"/>
        <v>21.09973465987953</v>
      </c>
      <c r="R148">
        <f>P148-P147</f>
        <v>0.11156706868998612</v>
      </c>
      <c r="T148">
        <f t="shared" si="66"/>
        <v>21.043630513586127</v>
      </c>
      <c r="V148">
        <f t="shared" si="67"/>
        <v>0</v>
      </c>
      <c r="Y148" s="87"/>
      <c r="Z148" s="87"/>
      <c r="AA148" s="87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</row>
    <row r="149" spans="1:58" x14ac:dyDescent="0.2">
      <c r="A149">
        <f t="shared" si="68"/>
        <v>0.5</v>
      </c>
      <c r="B149">
        <f t="shared" si="56"/>
        <v>0.49969541350954777</v>
      </c>
      <c r="C149">
        <f t="shared" si="57"/>
        <v>1.7449748351250481E-2</v>
      </c>
      <c r="D149">
        <f t="shared" si="69"/>
        <v>-0.49999999999999989</v>
      </c>
      <c r="E149">
        <f t="shared" si="58"/>
        <v>0.49969541350954783</v>
      </c>
      <c r="F149">
        <f t="shared" si="59"/>
        <v>1.7449748351250485E-2</v>
      </c>
      <c r="G149">
        <f t="shared" si="70"/>
        <v>0.5</v>
      </c>
      <c r="H149">
        <f t="shared" si="60"/>
        <v>-0.49969541350954777</v>
      </c>
      <c r="I149">
        <f t="shared" si="61"/>
        <v>-1.7449748351250481E-2</v>
      </c>
      <c r="J149">
        <f t="shared" si="71"/>
        <v>0.49999999999999989</v>
      </c>
      <c r="K149">
        <f t="shared" si="62"/>
        <v>0.49969541350954783</v>
      </c>
      <c r="L149">
        <f t="shared" si="63"/>
        <v>1.7449748351250485E-2</v>
      </c>
      <c r="N149">
        <v>2</v>
      </c>
      <c r="O149">
        <f t="shared" si="64"/>
        <v>68.795313516287266</v>
      </c>
      <c r="P149">
        <f t="shared" si="65"/>
        <v>21.204686483712727</v>
      </c>
      <c r="R149">
        <f t="shared" ref="R149:R212" si="72">P149-P148</f>
        <v>0.10495182383319701</v>
      </c>
      <c r="T149">
        <f t="shared" si="66"/>
        <v>21.148582337419324</v>
      </c>
      <c r="V149">
        <f t="shared" si="67"/>
        <v>0</v>
      </c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</row>
    <row r="150" spans="1:58" x14ac:dyDescent="0.2">
      <c r="A150">
        <f t="shared" si="68"/>
        <v>0.5</v>
      </c>
      <c r="B150">
        <f t="shared" si="56"/>
        <v>0.49931476737728681</v>
      </c>
      <c r="C150">
        <f t="shared" si="57"/>
        <v>2.6167978121471914E-2</v>
      </c>
      <c r="D150">
        <f t="shared" si="69"/>
        <v>-0.49999999999999989</v>
      </c>
      <c r="E150">
        <f t="shared" si="58"/>
        <v>0.49931476737728692</v>
      </c>
      <c r="F150">
        <f t="shared" si="59"/>
        <v>2.6167978121471917E-2</v>
      </c>
      <c r="G150">
        <f t="shared" si="70"/>
        <v>0.5</v>
      </c>
      <c r="H150">
        <f t="shared" si="60"/>
        <v>-0.49931476737728681</v>
      </c>
      <c r="I150">
        <f t="shared" si="61"/>
        <v>-2.6167978121471914E-2</v>
      </c>
      <c r="J150">
        <f t="shared" si="71"/>
        <v>0.49999999999999989</v>
      </c>
      <c r="K150">
        <f t="shared" si="62"/>
        <v>0.49931476737728692</v>
      </c>
      <c r="L150">
        <f t="shared" si="63"/>
        <v>2.6167978121471917E-2</v>
      </c>
      <c r="N150">
        <v>3</v>
      </c>
      <c r="O150">
        <f t="shared" si="64"/>
        <v>68.696985156086313</v>
      </c>
      <c r="P150">
        <f t="shared" si="65"/>
        <v>21.30301484391369</v>
      </c>
      <c r="R150">
        <f t="shared" si="72"/>
        <v>9.8328360200962805E-2</v>
      </c>
      <c r="T150">
        <f t="shared" si="66"/>
        <v>21.246910697620287</v>
      </c>
      <c r="V150">
        <f t="shared" si="67"/>
        <v>0</v>
      </c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</row>
    <row r="151" spans="1:58" x14ac:dyDescent="0.2">
      <c r="A151">
        <f t="shared" si="68"/>
        <v>0.5</v>
      </c>
      <c r="B151">
        <f t="shared" si="56"/>
        <v>0.49878202512991204</v>
      </c>
      <c r="C151">
        <f t="shared" si="57"/>
        <v>3.4878236872062644E-2</v>
      </c>
      <c r="D151">
        <f t="shared" si="69"/>
        <v>-0.49999999999999989</v>
      </c>
      <c r="E151">
        <f t="shared" si="58"/>
        <v>0.4987820251299121</v>
      </c>
      <c r="F151">
        <f t="shared" si="59"/>
        <v>3.4878236872062651E-2</v>
      </c>
      <c r="G151">
        <f t="shared" si="70"/>
        <v>0.5</v>
      </c>
      <c r="H151">
        <f t="shared" si="60"/>
        <v>-0.49878202512991204</v>
      </c>
      <c r="I151">
        <f t="shared" si="61"/>
        <v>-3.4878236872062644E-2</v>
      </c>
      <c r="J151">
        <f t="shared" si="71"/>
        <v>0.49999999999999989</v>
      </c>
      <c r="K151">
        <f t="shared" si="62"/>
        <v>0.4987820251299121</v>
      </c>
      <c r="L151">
        <f t="shared" si="63"/>
        <v>3.4878236872062651E-2</v>
      </c>
      <c r="N151">
        <v>4</v>
      </c>
      <c r="O151">
        <f t="shared" si="64"/>
        <v>68.605286386806895</v>
      </c>
      <c r="P151">
        <f t="shared" si="65"/>
        <v>21.394713613193108</v>
      </c>
      <c r="R151">
        <f t="shared" si="72"/>
        <v>9.1698769279418002E-2</v>
      </c>
      <c r="T151">
        <f t="shared" si="66"/>
        <v>21.338609466899705</v>
      </c>
      <c r="V151">
        <f t="shared" si="67"/>
        <v>0</v>
      </c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</row>
    <row r="152" spans="1:58" x14ac:dyDescent="0.2">
      <c r="A152">
        <f t="shared" si="68"/>
        <v>0.5</v>
      </c>
      <c r="B152">
        <f t="shared" si="56"/>
        <v>0.49809734904587266</v>
      </c>
      <c r="C152">
        <f t="shared" si="57"/>
        <v>4.3577871373829076E-2</v>
      </c>
      <c r="D152">
        <f t="shared" si="69"/>
        <v>-0.49999999999999989</v>
      </c>
      <c r="E152">
        <f t="shared" si="58"/>
        <v>0.49809734904587272</v>
      </c>
      <c r="F152">
        <f t="shared" si="59"/>
        <v>4.3577871373829083E-2</v>
      </c>
      <c r="G152">
        <f t="shared" si="70"/>
        <v>0.5</v>
      </c>
      <c r="H152">
        <f t="shared" si="60"/>
        <v>-0.49809734904587266</v>
      </c>
      <c r="I152">
        <f t="shared" si="61"/>
        <v>-4.3577871373829076E-2</v>
      </c>
      <c r="J152">
        <f t="shared" si="71"/>
        <v>0.49999999999999989</v>
      </c>
      <c r="K152">
        <f t="shared" si="62"/>
        <v>0.49809734904587272</v>
      </c>
      <c r="L152">
        <f t="shared" si="63"/>
        <v>4.3577871373829083E-2</v>
      </c>
      <c r="N152">
        <v>5</v>
      </c>
      <c r="O152">
        <f t="shared" si="64"/>
        <v>68.520221330641377</v>
      </c>
      <c r="P152">
        <f t="shared" si="65"/>
        <v>21.479778669358627</v>
      </c>
      <c r="R152">
        <f t="shared" si="72"/>
        <v>8.5065056165518627E-2</v>
      </c>
      <c r="T152">
        <f t="shared" si="66"/>
        <v>21.423674523065223</v>
      </c>
      <c r="V152">
        <f t="shared" si="67"/>
        <v>0</v>
      </c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</row>
    <row r="153" spans="1:58" x14ac:dyDescent="0.2">
      <c r="A153">
        <f t="shared" si="68"/>
        <v>0.5</v>
      </c>
      <c r="B153">
        <f t="shared" si="56"/>
        <v>0.49726094768413659</v>
      </c>
      <c r="C153">
        <f t="shared" si="57"/>
        <v>5.2264231633826722E-2</v>
      </c>
      <c r="D153">
        <f t="shared" si="69"/>
        <v>-0.49999999999999989</v>
      </c>
      <c r="E153">
        <f t="shared" si="58"/>
        <v>0.49726094768413664</v>
      </c>
      <c r="F153">
        <f t="shared" si="59"/>
        <v>5.2264231633826728E-2</v>
      </c>
      <c r="G153">
        <f t="shared" si="70"/>
        <v>0.5</v>
      </c>
      <c r="H153">
        <f t="shared" si="60"/>
        <v>-0.49726094768413659</v>
      </c>
      <c r="I153">
        <f t="shared" si="61"/>
        <v>-5.2264231633826722E-2</v>
      </c>
      <c r="J153">
        <f t="shared" si="71"/>
        <v>0.49999999999999989</v>
      </c>
      <c r="K153">
        <f t="shared" si="62"/>
        <v>0.49726094768413664</v>
      </c>
      <c r="L153">
        <f t="shared" si="63"/>
        <v>5.2264231633826728E-2</v>
      </c>
      <c r="N153">
        <v>6</v>
      </c>
      <c r="O153">
        <f t="shared" si="64"/>
        <v>68.441792177231719</v>
      </c>
      <c r="P153">
        <f t="shared" si="65"/>
        <v>21.558207822768285</v>
      </c>
      <c r="R153">
        <f t="shared" si="72"/>
        <v>7.842915340965817E-2</v>
      </c>
      <c r="T153">
        <f t="shared" si="66"/>
        <v>21.502103676474881</v>
      </c>
      <c r="V153">
        <f t="shared" si="67"/>
        <v>0</v>
      </c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</row>
    <row r="154" spans="1:58" x14ac:dyDescent="0.2">
      <c r="A154">
        <f t="shared" si="68"/>
        <v>0.5</v>
      </c>
      <c r="B154">
        <f t="shared" si="56"/>
        <v>0.49627307582066088</v>
      </c>
      <c r="C154">
        <f t="shared" si="57"/>
        <v>6.0934671702573731E-2</v>
      </c>
      <c r="D154">
        <f t="shared" si="69"/>
        <v>-0.49999999999999989</v>
      </c>
      <c r="E154">
        <f t="shared" si="58"/>
        <v>0.49627307582066094</v>
      </c>
      <c r="F154">
        <f t="shared" si="59"/>
        <v>6.0934671702573738E-2</v>
      </c>
      <c r="G154">
        <f t="shared" si="70"/>
        <v>0.5</v>
      </c>
      <c r="H154">
        <f t="shared" si="60"/>
        <v>-0.49627307582066088</v>
      </c>
      <c r="I154">
        <f t="shared" si="61"/>
        <v>-6.0934671702573731E-2</v>
      </c>
      <c r="J154">
        <f t="shared" si="71"/>
        <v>0.49999999999999989</v>
      </c>
      <c r="K154">
        <f t="shared" si="62"/>
        <v>0.49627307582066094</v>
      </c>
      <c r="L154">
        <f t="shared" si="63"/>
        <v>6.0934671702573738E-2</v>
      </c>
      <c r="N154">
        <v>7</v>
      </c>
      <c r="O154">
        <f t="shared" si="64"/>
        <v>68.369999253654385</v>
      </c>
      <c r="P154">
        <f t="shared" si="65"/>
        <v>21.630000746345619</v>
      </c>
      <c r="R154">
        <f t="shared" si="72"/>
        <v>7.1792923577334022E-2</v>
      </c>
      <c r="T154">
        <f t="shared" si="66"/>
        <v>21.573896600052215</v>
      </c>
      <c r="V154">
        <f t="shared" si="67"/>
        <v>0</v>
      </c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</row>
    <row r="155" spans="1:58" x14ac:dyDescent="0.2">
      <c r="A155">
        <f t="shared" si="68"/>
        <v>0.5</v>
      </c>
      <c r="B155">
        <f t="shared" si="56"/>
        <v>0.49513403437078513</v>
      </c>
      <c r="C155">
        <f t="shared" si="57"/>
        <v>6.9586550480032705E-2</v>
      </c>
      <c r="D155">
        <f t="shared" si="69"/>
        <v>-0.49999999999999989</v>
      </c>
      <c r="E155">
        <f t="shared" si="58"/>
        <v>0.49513403437078518</v>
      </c>
      <c r="F155">
        <f t="shared" si="59"/>
        <v>6.9586550480032719E-2</v>
      </c>
      <c r="G155">
        <f t="shared" si="70"/>
        <v>0.5</v>
      </c>
      <c r="H155">
        <f t="shared" si="60"/>
        <v>-0.49513403437078513</v>
      </c>
      <c r="I155">
        <f t="shared" si="61"/>
        <v>-6.9586550480032705E-2</v>
      </c>
      <c r="J155">
        <f t="shared" si="71"/>
        <v>0.49999999999999989</v>
      </c>
      <c r="K155">
        <f t="shared" si="62"/>
        <v>0.49513403437078518</v>
      </c>
      <c r="L155">
        <f t="shared" si="63"/>
        <v>6.9586550480032719E-2</v>
      </c>
      <c r="N155">
        <v>8</v>
      </c>
      <c r="O155">
        <f t="shared" si="64"/>
        <v>68.304841091664002</v>
      </c>
      <c r="P155">
        <f t="shared" si="65"/>
        <v>21.695158908336001</v>
      </c>
      <c r="R155">
        <f t="shared" si="72"/>
        <v>6.5158161990382268E-2</v>
      </c>
      <c r="T155">
        <f t="shared" si="66"/>
        <v>21.639054762042598</v>
      </c>
      <c r="V155">
        <f t="shared" si="67"/>
        <v>0</v>
      </c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</row>
    <row r="156" spans="1:58" x14ac:dyDescent="0.2">
      <c r="A156">
        <f t="shared" si="68"/>
        <v>0.5</v>
      </c>
      <c r="B156">
        <f t="shared" si="56"/>
        <v>0.49384417029756883</v>
      </c>
      <c r="C156">
        <f t="shared" si="57"/>
        <v>7.8217232520115421E-2</v>
      </c>
      <c r="D156">
        <f t="shared" si="69"/>
        <v>-0.49999999999999989</v>
      </c>
      <c r="E156">
        <f t="shared" si="58"/>
        <v>0.49384417029756889</v>
      </c>
      <c r="F156">
        <f t="shared" si="59"/>
        <v>7.8217232520115434E-2</v>
      </c>
      <c r="G156">
        <f t="shared" si="70"/>
        <v>0.5</v>
      </c>
      <c r="H156">
        <f t="shared" si="60"/>
        <v>-0.49384417029756883</v>
      </c>
      <c r="I156">
        <f t="shared" si="61"/>
        <v>-7.8217232520115421E-2</v>
      </c>
      <c r="J156">
        <f t="shared" si="71"/>
        <v>0.49999999999999989</v>
      </c>
      <c r="K156">
        <f t="shared" si="62"/>
        <v>0.49384417029756889</v>
      </c>
      <c r="L156">
        <f t="shared" si="63"/>
        <v>7.8217232520115434E-2</v>
      </c>
      <c r="N156">
        <v>9</v>
      </c>
      <c r="O156">
        <f t="shared" si="64"/>
        <v>68.246314492043325</v>
      </c>
      <c r="P156">
        <f t="shared" si="65"/>
        <v>21.753685507956671</v>
      </c>
      <c r="R156">
        <f t="shared" si="72"/>
        <v>5.8526599620670083E-2</v>
      </c>
      <c r="T156">
        <f t="shared" si="66"/>
        <v>21.697581361663268</v>
      </c>
      <c r="V156">
        <f t="shared" si="67"/>
        <v>0</v>
      </c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</row>
    <row r="157" spans="1:58" x14ac:dyDescent="0.2">
      <c r="A157">
        <f t="shared" si="68"/>
        <v>0.5</v>
      </c>
      <c r="B157">
        <f t="shared" si="56"/>
        <v>0.49240387650610395</v>
      </c>
      <c r="C157">
        <f t="shared" si="57"/>
        <v>8.6824088833465152E-2</v>
      </c>
      <c r="D157">
        <f t="shared" si="69"/>
        <v>-0.49999999999999989</v>
      </c>
      <c r="E157">
        <f t="shared" si="58"/>
        <v>0.49240387650610401</v>
      </c>
      <c r="F157">
        <f t="shared" si="59"/>
        <v>8.6824088833465166E-2</v>
      </c>
      <c r="G157">
        <f t="shared" si="70"/>
        <v>0.5</v>
      </c>
      <c r="H157">
        <f t="shared" si="60"/>
        <v>-0.49240387650610395</v>
      </c>
      <c r="I157">
        <f t="shared" si="61"/>
        <v>-8.6824088833465152E-2</v>
      </c>
      <c r="J157">
        <f t="shared" si="71"/>
        <v>0.49999999999999989</v>
      </c>
      <c r="K157">
        <f t="shared" si="62"/>
        <v>0.49240387650610401</v>
      </c>
      <c r="L157">
        <f t="shared" si="63"/>
        <v>8.6824088833465166E-2</v>
      </c>
      <c r="N157">
        <v>10</v>
      </c>
      <c r="O157">
        <f t="shared" si="64"/>
        <v>68.194414585931142</v>
      </c>
      <c r="P157">
        <f t="shared" si="65"/>
        <v>21.805585414068858</v>
      </c>
      <c r="R157">
        <f t="shared" si="72"/>
        <v>5.1899906112186756E-2</v>
      </c>
      <c r="T157">
        <f t="shared" si="66"/>
        <v>21.749481267775455</v>
      </c>
      <c r="V157">
        <f t="shared" si="67"/>
        <v>0</v>
      </c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</row>
    <row r="158" spans="1:58" x14ac:dyDescent="0.2">
      <c r="A158">
        <f t="shared" si="68"/>
        <v>0.5</v>
      </c>
      <c r="B158">
        <f t="shared" si="56"/>
        <v>0.49081359172383188</v>
      </c>
      <c r="C158">
        <f t="shared" si="57"/>
        <v>9.5404497688272388E-2</v>
      </c>
      <c r="D158">
        <f t="shared" si="69"/>
        <v>-0.49999999999999989</v>
      </c>
      <c r="E158">
        <f t="shared" si="58"/>
        <v>0.49081359172383199</v>
      </c>
      <c r="F158">
        <f t="shared" si="59"/>
        <v>9.5404497688272402E-2</v>
      </c>
      <c r="G158">
        <f t="shared" si="70"/>
        <v>0.5</v>
      </c>
      <c r="H158">
        <f t="shared" si="60"/>
        <v>-0.49081359172383188</v>
      </c>
      <c r="I158">
        <f t="shared" si="61"/>
        <v>-9.5404497688272388E-2</v>
      </c>
      <c r="J158">
        <f t="shared" si="71"/>
        <v>0.49999999999999989</v>
      </c>
      <c r="K158">
        <f t="shared" si="62"/>
        <v>0.49081359172383199</v>
      </c>
      <c r="L158">
        <f t="shared" si="63"/>
        <v>9.5404497688272402E-2</v>
      </c>
      <c r="N158">
        <v>11</v>
      </c>
      <c r="O158">
        <f t="shared" si="64"/>
        <v>68.149134893025249</v>
      </c>
      <c r="P158">
        <f t="shared" si="65"/>
        <v>21.850865106974744</v>
      </c>
      <c r="R158">
        <f t="shared" si="72"/>
        <v>4.5279692905886293E-2</v>
      </c>
      <c r="T158">
        <f t="shared" si="66"/>
        <v>21.794760960681341</v>
      </c>
      <c r="V158">
        <f t="shared" si="67"/>
        <v>0</v>
      </c>
    </row>
    <row r="159" spans="1:58" x14ac:dyDescent="0.2">
      <c r="A159">
        <f t="shared" si="68"/>
        <v>0.5</v>
      </c>
      <c r="B159">
        <f t="shared" si="56"/>
        <v>0.48907380036690273</v>
      </c>
      <c r="C159">
        <f t="shared" si="57"/>
        <v>0.10395584540887964</v>
      </c>
      <c r="D159">
        <f t="shared" si="69"/>
        <v>-0.49999999999999989</v>
      </c>
      <c r="E159">
        <f t="shared" si="58"/>
        <v>0.48907380036690284</v>
      </c>
      <c r="F159">
        <f t="shared" si="59"/>
        <v>0.10395584540887966</v>
      </c>
      <c r="G159">
        <f t="shared" si="70"/>
        <v>0.5</v>
      </c>
      <c r="H159">
        <f t="shared" si="60"/>
        <v>-0.48907380036690273</v>
      </c>
      <c r="I159">
        <f t="shared" si="61"/>
        <v>-0.10395584540887964</v>
      </c>
      <c r="J159">
        <f t="shared" si="71"/>
        <v>0.49999999999999989</v>
      </c>
      <c r="K159">
        <f t="shared" si="62"/>
        <v>0.48907380036690284</v>
      </c>
      <c r="L159">
        <f t="shared" si="63"/>
        <v>0.10395584540887966</v>
      </c>
      <c r="N159">
        <v>12</v>
      </c>
      <c r="O159">
        <f t="shared" si="64"/>
        <v>68.110467376580601</v>
      </c>
      <c r="P159">
        <f t="shared" si="65"/>
        <v>21.889532623419381</v>
      </c>
      <c r="R159">
        <f t="shared" si="72"/>
        <v>3.8667516444636618E-2</v>
      </c>
      <c r="T159">
        <f t="shared" si="66"/>
        <v>21.833428477125977</v>
      </c>
      <c r="V159">
        <f t="shared" si="67"/>
        <v>0</v>
      </c>
      <c r="AB159" s="16"/>
      <c r="AE159" s="10"/>
      <c r="AF159" s="10"/>
      <c r="AG159" s="10"/>
      <c r="AH159" s="10"/>
      <c r="AI159" s="10"/>
      <c r="AN159" t="s">
        <v>37</v>
      </c>
      <c r="BD159" t="s">
        <v>38</v>
      </c>
    </row>
    <row r="160" spans="1:58" x14ac:dyDescent="0.2">
      <c r="A160">
        <f t="shared" si="68"/>
        <v>0.5</v>
      </c>
      <c r="B160">
        <f t="shared" si="56"/>
        <v>0.48718503239261751</v>
      </c>
      <c r="C160">
        <f t="shared" si="57"/>
        <v>0.11247552717193249</v>
      </c>
      <c r="D160">
        <f t="shared" si="69"/>
        <v>-0.49999999999999989</v>
      </c>
      <c r="E160">
        <f t="shared" si="58"/>
        <v>0.48718503239261757</v>
      </c>
      <c r="F160">
        <f t="shared" si="59"/>
        <v>0.1124755271719325</v>
      </c>
      <c r="G160">
        <f t="shared" si="70"/>
        <v>0.5</v>
      </c>
      <c r="H160">
        <f t="shared" si="60"/>
        <v>-0.48718503239261751</v>
      </c>
      <c r="I160">
        <f t="shared" si="61"/>
        <v>-0.11247552717193249</v>
      </c>
      <c r="J160">
        <f t="shared" si="71"/>
        <v>0.49999999999999989</v>
      </c>
      <c r="K160">
        <f t="shared" si="62"/>
        <v>0.48718503239261757</v>
      </c>
      <c r="L160">
        <f t="shared" si="63"/>
        <v>0.1124755271719325</v>
      </c>
      <c r="N160">
        <v>13</v>
      </c>
      <c r="O160">
        <f t="shared" si="64"/>
        <v>68.078402495145227</v>
      </c>
      <c r="P160">
        <f t="shared" si="65"/>
        <v>21.921597504854795</v>
      </c>
      <c r="R160">
        <f t="shared" si="72"/>
        <v>3.2064881435413639E-2</v>
      </c>
      <c r="T160">
        <f t="shared" si="66"/>
        <v>21.865493358561391</v>
      </c>
      <c r="V160">
        <f t="shared" si="67"/>
        <v>0</v>
      </c>
      <c r="Y160" s="31" t="s">
        <v>33</v>
      </c>
      <c r="AB160" s="32" t="s">
        <v>34</v>
      </c>
      <c r="AE160" s="31" t="s">
        <v>35</v>
      </c>
      <c r="AH160" s="33" t="s">
        <v>36</v>
      </c>
      <c r="AL160" t="s">
        <v>78</v>
      </c>
      <c r="AM160" t="s">
        <v>79</v>
      </c>
      <c r="AN160" t="s">
        <v>8</v>
      </c>
      <c r="AO160" t="s">
        <v>9</v>
      </c>
      <c r="AP160" t="s">
        <v>10</v>
      </c>
      <c r="BD160" t="s">
        <v>8</v>
      </c>
      <c r="BE160" t="s">
        <v>9</v>
      </c>
      <c r="BF160" t="s">
        <v>10</v>
      </c>
    </row>
    <row r="161" spans="1:66" x14ac:dyDescent="0.2">
      <c r="A161">
        <f t="shared" si="68"/>
        <v>0.5</v>
      </c>
      <c r="B161">
        <f t="shared" si="56"/>
        <v>0.48514786313799813</v>
      </c>
      <c r="C161">
        <f t="shared" si="57"/>
        <v>0.12096094779983385</v>
      </c>
      <c r="D161">
        <f t="shared" si="69"/>
        <v>-0.49999999999999989</v>
      </c>
      <c r="E161">
        <f t="shared" si="58"/>
        <v>0.48514786313799824</v>
      </c>
      <c r="F161">
        <f t="shared" si="59"/>
        <v>0.12096094779983387</v>
      </c>
      <c r="G161">
        <f t="shared" si="70"/>
        <v>0.5</v>
      </c>
      <c r="H161">
        <f t="shared" si="60"/>
        <v>-0.48514786313799813</v>
      </c>
      <c r="I161">
        <f t="shared" si="61"/>
        <v>-0.12096094779983385</v>
      </c>
      <c r="J161">
        <f t="shared" si="71"/>
        <v>0.49999999999999989</v>
      </c>
      <c r="K161">
        <f t="shared" si="62"/>
        <v>0.48514786313799824</v>
      </c>
      <c r="L161">
        <f t="shared" si="63"/>
        <v>0.12096094779983387</v>
      </c>
      <c r="N161">
        <v>14</v>
      </c>
      <c r="O161">
        <f t="shared" si="64"/>
        <v>68.052929250997977</v>
      </c>
      <c r="P161">
        <f t="shared" si="65"/>
        <v>21.94707074900203</v>
      </c>
      <c r="R161">
        <f t="shared" si="72"/>
        <v>2.5473244147235619E-2</v>
      </c>
      <c r="T161">
        <f t="shared" si="66"/>
        <v>21.890966602708627</v>
      </c>
      <c r="V161">
        <f t="shared" si="67"/>
        <v>0</v>
      </c>
      <c r="Y161" s="28">
        <f>(1/(SQRT(2)))*(COS(RADIANS(45)))</f>
        <v>0.5</v>
      </c>
      <c r="Z161" s="28" t="e">
        <f>((1/(SQRT(2)))*(COS(RADIANS(#REF!))))*(SIN(RADIANS(45)))</f>
        <v>#REF!</v>
      </c>
      <c r="AA161" s="28" t="e">
        <f>((1/(SQRT(2)))*(SIN(RADIANS(#REF!))))*(SIN(RADIANS(45)))</f>
        <v>#REF!</v>
      </c>
      <c r="AB161" s="29">
        <f>(-((1/(SQRT(2)))*(SIN(RADIANS(45)))))</f>
        <v>-0.49999999999999989</v>
      </c>
      <c r="AC161" s="30" t="e">
        <f>((1/(SQRT(2)))*(COS(RADIANS(#REF!))))*(COS(RADIANS(45)))</f>
        <v>#REF!</v>
      </c>
      <c r="AD161" s="30" t="e">
        <f>(((1/(SQRT(2)))*(SIN(RADIANS(#REF!))))*(COS(RADIANS(45))))</f>
        <v>#REF!</v>
      </c>
      <c r="AE161" s="28">
        <f>(1/(SQRT(2)))*(COS(RADIANS(-45)))</f>
        <v>0.5</v>
      </c>
      <c r="AF161" s="28" t="e">
        <f>((1/(SQRT(2)))*(COS(RADIANS(#REF!))))*(SIN(RADIANS(-45)))</f>
        <v>#REF!</v>
      </c>
      <c r="AG161" s="28" t="e">
        <f>((1/(SQRT(2)))*(SIN(RADIANS(#REF!))))*(SIN(RADIANS(-45)))</f>
        <v>#REF!</v>
      </c>
      <c r="AH161" s="30">
        <f>(-((1/(SQRT(2)))*(SIN(RADIANS(-45)))))</f>
        <v>0.49999999999999989</v>
      </c>
      <c r="AI161" s="30" t="e">
        <f>((1/(SQRT(2)))*(COS(RADIANS(#REF!))))*(COS(RADIANS(-45)))</f>
        <v>#REF!</v>
      </c>
      <c r="AJ161" s="30" t="e">
        <f>(((1/(SQRT(2)))*(SIN(RADIANS(#REF!))))*(COS(RADIANS(-45))))</f>
        <v>#REF!</v>
      </c>
      <c r="AK161">
        <v>0</v>
      </c>
      <c r="AL161" t="e">
        <f>(DEGREES(ACOS(((-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*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)-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*(SQRT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-(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^2)))))/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))))/2</f>
        <v>#REF!</v>
      </c>
      <c r="AM161" t="e">
        <f>90-AL161</f>
        <v>#REF!</v>
      </c>
      <c r="AN161" t="e">
        <f>COS(RADIANS(Y181))</f>
        <v>#REF!</v>
      </c>
      <c r="AO161" t="e">
        <f>(SIN(RADIANS(Y181)))*(COS(RADIANS(#REF!)))</f>
        <v>#REF!</v>
      </c>
      <c r="AP161" t="e">
        <f>(SIN(RADIANS(Y181)))*(SIN(RADIANS(#REF!)))</f>
        <v>#REF!</v>
      </c>
      <c r="AR161" t="e">
        <f t="shared" ref="AR161:AR179" si="73">IF(AP161&lt;0,-AN161,AN161)</f>
        <v>#REF!</v>
      </c>
      <c r="AS161" t="e">
        <f t="shared" ref="AS161:AS179" si="74">IF(AP161&lt;0,-AO161,AO161)</f>
        <v>#REF!</v>
      </c>
      <c r="AT161" t="e">
        <f t="shared" ref="AT161:AT179" si="75">IF(AP161&lt;0,-AP161,AP161)</f>
        <v>#REF!</v>
      </c>
      <c r="AV161" t="e">
        <f>AR161</f>
        <v>#REF!</v>
      </c>
      <c r="AW161" t="e">
        <f>AS161</f>
        <v>#REF!</v>
      </c>
      <c r="AX161" t="e">
        <f>AT161</f>
        <v>#REF!</v>
      </c>
      <c r="AZ161" t="e">
        <f>IF(OR($F$13="CCW",$F$13="CW"),AV161,"?")</f>
        <v>#REF!</v>
      </c>
      <c r="BA161" t="e">
        <f>IF(OR($F$13="CCW",$F$13="CW"),AW161,"?")</f>
        <v>#REF!</v>
      </c>
      <c r="BB161" t="e">
        <f>IF(OR($F$13="CCW",$F$13="CW"),AX161,"?")</f>
        <v>#REF!</v>
      </c>
      <c r="BD161" t="e">
        <f t="shared" ref="BD161:BD179" si="76">IF($F$13="CW",-AZ161,AZ161)</f>
        <v>#REF!</v>
      </c>
      <c r="BE161" t="e">
        <f t="shared" ref="BE161:BE179" si="77">IF($F$13="CW",BA161,BA161)</f>
        <v>#REF!</v>
      </c>
      <c r="BF161" t="e">
        <f t="shared" ref="BF161:BF179" si="78">IF($F$13="CW",BB161,BB161)</f>
        <v>#REF!</v>
      </c>
      <c r="BH161" t="e">
        <f t="shared" ref="BH161:BH179" si="79">IF(OR($L$13="CW",$L$13="CCW"),BD161,"?")</f>
        <v>#REF!</v>
      </c>
      <c r="BI161" t="e">
        <f t="shared" ref="BI161:BI179" si="80">IF(OR($L$13="CW",$L$13="CCW"),BE161,"?")</f>
        <v>#REF!</v>
      </c>
      <c r="BJ161" t="e">
        <f t="shared" ref="BJ161:BJ179" si="81">IF(OR($L$13="CW",$L$13="CCW"),BF161,"?")</f>
        <v>#REF!</v>
      </c>
      <c r="BL161" t="e">
        <f t="shared" ref="BL161:BL179" si="82">IF($L$13="CCW",-BH161,BH161)</f>
        <v>#REF!</v>
      </c>
      <c r="BM161" t="e">
        <f t="shared" ref="BM161:BM179" si="83">IF($L$13="CCW",-BI161,BI161)</f>
        <v>#REF!</v>
      </c>
      <c r="BN161" t="e">
        <f t="shared" ref="BN161:BN179" si="84">IF($L$13="CCW",BJ161,BJ161)</f>
        <v>#REF!</v>
      </c>
    </row>
    <row r="162" spans="1:66" x14ac:dyDescent="0.2">
      <c r="A162">
        <f t="shared" si="68"/>
        <v>0.5</v>
      </c>
      <c r="B162">
        <f t="shared" si="56"/>
        <v>0.4829629131445341</v>
      </c>
      <c r="C162">
        <f t="shared" si="57"/>
        <v>0.12940952255126034</v>
      </c>
      <c r="D162">
        <f t="shared" si="69"/>
        <v>-0.49999999999999989</v>
      </c>
      <c r="E162">
        <f t="shared" si="58"/>
        <v>0.48296291314453416</v>
      </c>
      <c r="F162">
        <f t="shared" si="59"/>
        <v>0.12940952255126037</v>
      </c>
      <c r="G162">
        <f t="shared" si="70"/>
        <v>0.5</v>
      </c>
      <c r="H162">
        <f t="shared" si="60"/>
        <v>-0.4829629131445341</v>
      </c>
      <c r="I162">
        <f t="shared" si="61"/>
        <v>-0.12940952255126034</v>
      </c>
      <c r="J162">
        <f t="shared" si="71"/>
        <v>0.49999999999999989</v>
      </c>
      <c r="K162">
        <f t="shared" si="62"/>
        <v>0.48296291314453416</v>
      </c>
      <c r="L162">
        <f t="shared" si="63"/>
        <v>0.12940952255126037</v>
      </c>
      <c r="N162">
        <v>15</v>
      </c>
      <c r="O162">
        <f t="shared" si="64"/>
        <v>68.034035235273208</v>
      </c>
      <c r="P162">
        <f t="shared" si="65"/>
        <v>21.965964764726799</v>
      </c>
      <c r="R162">
        <f t="shared" si="72"/>
        <v>1.8894015724768565E-2</v>
      </c>
      <c r="T162">
        <f t="shared" si="66"/>
        <v>21.909860618433395</v>
      </c>
      <c r="V162">
        <f t="shared" si="67"/>
        <v>0</v>
      </c>
      <c r="Y162" s="28">
        <f t="shared" ref="Y162:Y179" si="85">(1/(SQRT(2)))*(COS(RADIANS(45)))</f>
        <v>0.5</v>
      </c>
      <c r="Z162" s="28" t="e">
        <f>((1/(SQRT(2)))*(COS(RADIANS(#REF!))))*(SIN(RADIANS(45)))</f>
        <v>#REF!</v>
      </c>
      <c r="AA162" s="28" t="e">
        <f>((1/(SQRT(2)))*(SIN(RADIANS(#REF!))))*(SIN(RADIANS(45)))</f>
        <v>#REF!</v>
      </c>
      <c r="AB162" s="29">
        <f t="shared" ref="AB162:AB179" si="86">(-((1/(SQRT(2)))*(SIN(RADIANS(45)))))</f>
        <v>-0.49999999999999989</v>
      </c>
      <c r="AC162" s="30" t="e">
        <f>((1/(SQRT(2)))*(COS(RADIANS(#REF!))))*(COS(RADIANS(45)))</f>
        <v>#REF!</v>
      </c>
      <c r="AD162" s="30" t="e">
        <f>(((1/(SQRT(2)))*(SIN(RADIANS(#REF!))))*(COS(RADIANS(45))))</f>
        <v>#REF!</v>
      </c>
      <c r="AE162" s="28">
        <f t="shared" ref="AE162:AE179" si="87">(1/(SQRT(2)))*(COS(RADIANS(-45)))</f>
        <v>0.5</v>
      </c>
      <c r="AF162" s="28" t="e">
        <f>((1/(SQRT(2)))*(COS(RADIANS(#REF!))))*(SIN(RADIANS(-45)))</f>
        <v>#REF!</v>
      </c>
      <c r="AG162" s="28" t="e">
        <f>((1/(SQRT(2)))*(SIN(RADIANS(#REF!))))*(SIN(RADIANS(-45)))</f>
        <v>#REF!</v>
      </c>
      <c r="AH162" s="30">
        <f t="shared" ref="AH162:AH179" si="88">(-((1/(SQRT(2)))*(SIN(RADIANS(-45)))))</f>
        <v>0.49999999999999989</v>
      </c>
      <c r="AI162" s="30" t="e">
        <f>((1/(SQRT(2)))*(COS(RADIANS(#REF!))))*(COS(RADIANS(-45)))</f>
        <v>#REF!</v>
      </c>
      <c r="AJ162" s="30" t="e">
        <f>(((1/(SQRT(2)))*(SIN(RADIANS(#REF!))))*(COS(RADIANS(-45))))</f>
        <v>#REF!</v>
      </c>
      <c r="AK162">
        <v>10</v>
      </c>
      <c r="AL162" t="e">
        <f t="shared" ref="AL162:AL179" si="89">(DEGREES(ACOS(((-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*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)-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*(SQRT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-(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^2)))))/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))))/2</f>
        <v>#REF!</v>
      </c>
      <c r="AM162" t="e">
        <f t="shared" ref="AM162:AM179" si="90">90-AL162</f>
        <v>#REF!</v>
      </c>
      <c r="AN162" t="e">
        <f t="shared" ref="AN162:AN179" si="91">COS(RADIANS(Y182))</f>
        <v>#REF!</v>
      </c>
      <c r="AO162" t="e">
        <f>(SIN(RADIANS(Y182)))*(COS(RADIANS(#REF!)))</f>
        <v>#REF!</v>
      </c>
      <c r="AP162" t="e">
        <f>(SIN(RADIANS(Y182)))*(SIN(RADIANS(#REF!)))</f>
        <v>#REF!</v>
      </c>
      <c r="AR162" t="e">
        <f t="shared" si="73"/>
        <v>#REF!</v>
      </c>
      <c r="AS162" t="e">
        <f t="shared" si="74"/>
        <v>#REF!</v>
      </c>
      <c r="AT162" t="e">
        <f t="shared" si="75"/>
        <v>#REF!</v>
      </c>
      <c r="AV162" t="e">
        <f t="shared" ref="AV162:AV219" si="92">AR162</f>
        <v>#REF!</v>
      </c>
      <c r="AW162" t="e">
        <f t="shared" ref="AW162:AW219" si="93">AS162</f>
        <v>#REF!</v>
      </c>
      <c r="AX162" t="e">
        <f t="shared" ref="AX162:AX219" si="94">AT162</f>
        <v>#REF!</v>
      </c>
      <c r="AZ162" t="e">
        <f t="shared" ref="AZ162:AZ219" si="95">IF(OR($F$13="CCW",$F$13="CW"),AV162,"?")</f>
        <v>#REF!</v>
      </c>
      <c r="BA162" t="e">
        <f t="shared" ref="BA162:BA219" si="96">IF(OR($F$13="CCW",$F$13="CW"),AW162,"?")</f>
        <v>#REF!</v>
      </c>
      <c r="BB162" t="e">
        <f t="shared" ref="BB162:BB219" si="97">IF(OR($F$13="CCW",$F$13="CW"),AX162,"?")</f>
        <v>#REF!</v>
      </c>
      <c r="BD162" t="e">
        <f t="shared" si="76"/>
        <v>#REF!</v>
      </c>
      <c r="BE162" t="e">
        <f t="shared" si="77"/>
        <v>#REF!</v>
      </c>
      <c r="BF162" t="e">
        <f t="shared" si="78"/>
        <v>#REF!</v>
      </c>
      <c r="BH162" t="e">
        <f t="shared" si="79"/>
        <v>#REF!</v>
      </c>
      <c r="BI162" t="e">
        <f t="shared" si="80"/>
        <v>#REF!</v>
      </c>
      <c r="BJ162" t="e">
        <f t="shared" si="81"/>
        <v>#REF!</v>
      </c>
      <c r="BL162" t="e">
        <f t="shared" si="82"/>
        <v>#REF!</v>
      </c>
      <c r="BM162" t="e">
        <f t="shared" si="83"/>
        <v>#REF!</v>
      </c>
      <c r="BN162" t="e">
        <f t="shared" si="84"/>
        <v>#REF!</v>
      </c>
    </row>
    <row r="163" spans="1:66" x14ac:dyDescent="0.2">
      <c r="A163">
        <f t="shared" si="68"/>
        <v>0.5</v>
      </c>
      <c r="B163">
        <f t="shared" si="56"/>
        <v>0.48063084796915934</v>
      </c>
      <c r="C163">
        <f t="shared" si="57"/>
        <v>0.13781867790849955</v>
      </c>
      <c r="D163">
        <f t="shared" si="69"/>
        <v>-0.49999999999999989</v>
      </c>
      <c r="E163">
        <f t="shared" si="58"/>
        <v>0.48063084796915945</v>
      </c>
      <c r="F163">
        <f t="shared" si="59"/>
        <v>0.13781867790849958</v>
      </c>
      <c r="G163">
        <f t="shared" si="70"/>
        <v>0.5</v>
      </c>
      <c r="H163">
        <f t="shared" si="60"/>
        <v>-0.48063084796915934</v>
      </c>
      <c r="I163">
        <f t="shared" si="61"/>
        <v>-0.13781867790849955</v>
      </c>
      <c r="J163">
        <f t="shared" si="71"/>
        <v>0.49999999999999989</v>
      </c>
      <c r="K163">
        <f t="shared" si="62"/>
        <v>0.48063084796915945</v>
      </c>
      <c r="L163">
        <f t="shared" si="63"/>
        <v>0.13781867790849958</v>
      </c>
      <c r="N163">
        <v>16</v>
      </c>
      <c r="O163">
        <f t="shared" si="64"/>
        <v>68.021706669775398</v>
      </c>
      <c r="P163">
        <f t="shared" si="65"/>
        <v>21.978293330224602</v>
      </c>
      <c r="R163">
        <f t="shared" si="72"/>
        <v>1.2328565497803368E-2</v>
      </c>
      <c r="T163">
        <f t="shared" si="66"/>
        <v>21.922189183931199</v>
      </c>
      <c r="V163">
        <f t="shared" si="67"/>
        <v>0</v>
      </c>
      <c r="Y163" s="28">
        <f t="shared" si="85"/>
        <v>0.5</v>
      </c>
      <c r="Z163" s="28" t="e">
        <f>((1/(SQRT(2)))*(COS(RADIANS(#REF!))))*(SIN(RADIANS(45)))</f>
        <v>#REF!</v>
      </c>
      <c r="AA163" s="28" t="e">
        <f>((1/(SQRT(2)))*(SIN(RADIANS(#REF!))))*(SIN(RADIANS(45)))</f>
        <v>#REF!</v>
      </c>
      <c r="AB163" s="29">
        <f t="shared" si="86"/>
        <v>-0.49999999999999989</v>
      </c>
      <c r="AC163" s="30" t="e">
        <f>((1/(SQRT(2)))*(COS(RADIANS(#REF!))))*(COS(RADIANS(45)))</f>
        <v>#REF!</v>
      </c>
      <c r="AD163" s="30" t="e">
        <f>(((1/(SQRT(2)))*(SIN(RADIANS(#REF!))))*(COS(RADIANS(45))))</f>
        <v>#REF!</v>
      </c>
      <c r="AE163" s="28">
        <f t="shared" si="87"/>
        <v>0.5</v>
      </c>
      <c r="AF163" s="28" t="e">
        <f>((1/(SQRT(2)))*(COS(RADIANS(#REF!))))*(SIN(RADIANS(-45)))</f>
        <v>#REF!</v>
      </c>
      <c r="AG163" s="28" t="e">
        <f>((1/(SQRT(2)))*(SIN(RADIANS(#REF!))))*(SIN(RADIANS(-45)))</f>
        <v>#REF!</v>
      </c>
      <c r="AH163" s="30">
        <f t="shared" si="88"/>
        <v>0.49999999999999989</v>
      </c>
      <c r="AI163" s="30" t="e">
        <f>((1/(SQRT(2)))*(COS(RADIANS(#REF!))))*(COS(RADIANS(-45)))</f>
        <v>#REF!</v>
      </c>
      <c r="AJ163" s="30" t="e">
        <f>(((1/(SQRT(2)))*(SIN(RADIANS(#REF!))))*(COS(RADIANS(-45))))</f>
        <v>#REF!</v>
      </c>
      <c r="AK163">
        <v>20</v>
      </c>
      <c r="AL163" t="e">
        <f t="shared" si="89"/>
        <v>#REF!</v>
      </c>
      <c r="AM163" t="e">
        <f t="shared" si="90"/>
        <v>#REF!</v>
      </c>
      <c r="AN163" t="e">
        <f t="shared" si="91"/>
        <v>#REF!</v>
      </c>
      <c r="AO163" t="e">
        <f>(SIN(RADIANS(Y183)))*(COS(RADIANS(#REF!)))</f>
        <v>#REF!</v>
      </c>
      <c r="AP163" t="e">
        <f>(SIN(RADIANS(Y183)))*(SIN(RADIANS(#REF!)))</f>
        <v>#REF!</v>
      </c>
      <c r="AR163" t="e">
        <f t="shared" si="73"/>
        <v>#REF!</v>
      </c>
      <c r="AS163" t="e">
        <f t="shared" si="74"/>
        <v>#REF!</v>
      </c>
      <c r="AT163" t="e">
        <f t="shared" si="75"/>
        <v>#REF!</v>
      </c>
      <c r="AV163" t="e">
        <f t="shared" si="92"/>
        <v>#REF!</v>
      </c>
      <c r="AW163" t="e">
        <f t="shared" si="93"/>
        <v>#REF!</v>
      </c>
      <c r="AX163" t="e">
        <f t="shared" si="94"/>
        <v>#REF!</v>
      </c>
      <c r="AZ163" t="e">
        <f t="shared" si="95"/>
        <v>#REF!</v>
      </c>
      <c r="BA163" t="e">
        <f t="shared" si="96"/>
        <v>#REF!</v>
      </c>
      <c r="BB163" t="e">
        <f t="shared" si="97"/>
        <v>#REF!</v>
      </c>
      <c r="BD163" t="e">
        <f t="shared" si="76"/>
        <v>#REF!</v>
      </c>
      <c r="BE163" t="e">
        <f t="shared" si="77"/>
        <v>#REF!</v>
      </c>
      <c r="BF163" t="e">
        <f t="shared" si="78"/>
        <v>#REF!</v>
      </c>
      <c r="BH163" t="e">
        <f t="shared" si="79"/>
        <v>#REF!</v>
      </c>
      <c r="BI163" t="e">
        <f t="shared" si="80"/>
        <v>#REF!</v>
      </c>
      <c r="BJ163" t="e">
        <f t="shared" si="81"/>
        <v>#REF!</v>
      </c>
      <c r="BL163" t="e">
        <f t="shared" si="82"/>
        <v>#REF!</v>
      </c>
      <c r="BM163" t="e">
        <f t="shared" si="83"/>
        <v>#REF!</v>
      </c>
      <c r="BN163" t="e">
        <f t="shared" si="84"/>
        <v>#REF!</v>
      </c>
    </row>
    <row r="164" spans="1:66" x14ac:dyDescent="0.2">
      <c r="A164">
        <f t="shared" si="68"/>
        <v>0.5</v>
      </c>
      <c r="B164">
        <f t="shared" si="56"/>
        <v>0.47815237798151761</v>
      </c>
      <c r="C164">
        <f t="shared" si="57"/>
        <v>0.14618585236136836</v>
      </c>
      <c r="D164">
        <f t="shared" si="69"/>
        <v>-0.49999999999999989</v>
      </c>
      <c r="E164">
        <f t="shared" si="58"/>
        <v>0.47815237798151772</v>
      </c>
      <c r="F164">
        <f t="shared" si="59"/>
        <v>0.14618585236136838</v>
      </c>
      <c r="G164">
        <f t="shared" si="70"/>
        <v>0.5</v>
      </c>
      <c r="H164">
        <f t="shared" si="60"/>
        <v>-0.47815237798151761</v>
      </c>
      <c r="I164">
        <f t="shared" si="61"/>
        <v>-0.14618585236136836</v>
      </c>
      <c r="J164">
        <f t="shared" si="71"/>
        <v>0.49999999999999989</v>
      </c>
      <c r="K164">
        <f t="shared" si="62"/>
        <v>0.47815237798151772</v>
      </c>
      <c r="L164">
        <f t="shared" si="63"/>
        <v>0.14618585236136838</v>
      </c>
      <c r="N164">
        <v>17</v>
      </c>
      <c r="O164">
        <f t="shared" si="64"/>
        <v>68.015928445506574</v>
      </c>
      <c r="P164">
        <f t="shared" si="65"/>
        <v>21.984071554493429</v>
      </c>
      <c r="R164">
        <f t="shared" si="72"/>
        <v>5.7782242688269037E-3</v>
      </c>
      <c r="T164">
        <f t="shared" si="66"/>
        <v>21.927967408200026</v>
      </c>
      <c r="V164">
        <f t="shared" si="67"/>
        <v>0</v>
      </c>
      <c r="Y164" s="28">
        <f t="shared" si="85"/>
        <v>0.5</v>
      </c>
      <c r="Z164" s="28" t="e">
        <f>((1/(SQRT(2)))*(COS(RADIANS(#REF!))))*(SIN(RADIANS(45)))</f>
        <v>#REF!</v>
      </c>
      <c r="AA164" s="28" t="e">
        <f>((1/(SQRT(2)))*(SIN(RADIANS(#REF!))))*(SIN(RADIANS(45)))</f>
        <v>#REF!</v>
      </c>
      <c r="AB164" s="29">
        <f t="shared" si="86"/>
        <v>-0.49999999999999989</v>
      </c>
      <c r="AC164" s="30" t="e">
        <f>((1/(SQRT(2)))*(COS(RADIANS(#REF!))))*(COS(RADIANS(45)))</f>
        <v>#REF!</v>
      </c>
      <c r="AD164" s="30" t="e">
        <f>(((1/(SQRT(2)))*(SIN(RADIANS(#REF!))))*(COS(RADIANS(45))))</f>
        <v>#REF!</v>
      </c>
      <c r="AE164" s="28">
        <f t="shared" si="87"/>
        <v>0.5</v>
      </c>
      <c r="AF164" s="28" t="e">
        <f>((1/(SQRT(2)))*(COS(RADIANS(#REF!))))*(SIN(RADIANS(-45)))</f>
        <v>#REF!</v>
      </c>
      <c r="AG164" s="28" t="e">
        <f>((1/(SQRT(2)))*(SIN(RADIANS(#REF!))))*(SIN(RADIANS(-45)))</f>
        <v>#REF!</v>
      </c>
      <c r="AH164" s="30">
        <f t="shared" si="88"/>
        <v>0.49999999999999989</v>
      </c>
      <c r="AI164" s="30" t="e">
        <f>((1/(SQRT(2)))*(COS(RADIANS(#REF!))))*(COS(RADIANS(-45)))</f>
        <v>#REF!</v>
      </c>
      <c r="AJ164" s="30" t="e">
        <f>(((1/(SQRT(2)))*(SIN(RADIANS(#REF!))))*(COS(RADIANS(-45))))</f>
        <v>#REF!</v>
      </c>
      <c r="AK164">
        <v>30</v>
      </c>
      <c r="AL164" t="e">
        <f t="shared" si="89"/>
        <v>#REF!</v>
      </c>
      <c r="AM164" t="e">
        <f t="shared" si="90"/>
        <v>#REF!</v>
      </c>
      <c r="AN164" t="e">
        <f t="shared" si="91"/>
        <v>#REF!</v>
      </c>
      <c r="AO164" t="e">
        <f>(SIN(RADIANS(Y184)))*(COS(RADIANS(#REF!)))</f>
        <v>#REF!</v>
      </c>
      <c r="AP164" t="e">
        <f>(SIN(RADIANS(Y184)))*(SIN(RADIANS(#REF!)))</f>
        <v>#REF!</v>
      </c>
      <c r="AR164" t="e">
        <f t="shared" si="73"/>
        <v>#REF!</v>
      </c>
      <c r="AS164" t="e">
        <f t="shared" si="74"/>
        <v>#REF!</v>
      </c>
      <c r="AT164" t="e">
        <f t="shared" si="75"/>
        <v>#REF!</v>
      </c>
      <c r="AV164" t="e">
        <f t="shared" si="92"/>
        <v>#REF!</v>
      </c>
      <c r="AW164" t="e">
        <f t="shared" si="93"/>
        <v>#REF!</v>
      </c>
      <c r="AX164" t="e">
        <f t="shared" si="94"/>
        <v>#REF!</v>
      </c>
      <c r="AZ164" t="e">
        <f t="shared" si="95"/>
        <v>#REF!</v>
      </c>
      <c r="BA164" t="e">
        <f t="shared" si="96"/>
        <v>#REF!</v>
      </c>
      <c r="BB164" t="e">
        <f t="shared" si="97"/>
        <v>#REF!</v>
      </c>
      <c r="BD164" t="e">
        <f t="shared" si="76"/>
        <v>#REF!</v>
      </c>
      <c r="BE164" t="e">
        <f t="shared" si="77"/>
        <v>#REF!</v>
      </c>
      <c r="BF164" t="e">
        <f t="shared" si="78"/>
        <v>#REF!</v>
      </c>
      <c r="BH164" t="e">
        <f t="shared" si="79"/>
        <v>#REF!</v>
      </c>
      <c r="BI164" t="e">
        <f t="shared" si="80"/>
        <v>#REF!</v>
      </c>
      <c r="BJ164" t="e">
        <f t="shared" si="81"/>
        <v>#REF!</v>
      </c>
      <c r="BL164" t="e">
        <f t="shared" si="82"/>
        <v>#REF!</v>
      </c>
      <c r="BM164" t="e">
        <f t="shared" si="83"/>
        <v>#REF!</v>
      </c>
      <c r="BN164" t="e">
        <f t="shared" si="84"/>
        <v>#REF!</v>
      </c>
    </row>
    <row r="165" spans="1:66" x14ac:dyDescent="0.2">
      <c r="A165">
        <f t="shared" si="68"/>
        <v>0.5</v>
      </c>
      <c r="B165">
        <f t="shared" si="56"/>
        <v>0.47552825814757671</v>
      </c>
      <c r="C165">
        <f t="shared" si="57"/>
        <v>0.15450849718747367</v>
      </c>
      <c r="D165">
        <f t="shared" si="69"/>
        <v>-0.49999999999999989</v>
      </c>
      <c r="E165">
        <f t="shared" si="58"/>
        <v>0.47552825814757677</v>
      </c>
      <c r="F165">
        <f t="shared" si="59"/>
        <v>0.1545084971874737</v>
      </c>
      <c r="G165">
        <f t="shared" si="70"/>
        <v>0.5</v>
      </c>
      <c r="H165">
        <f t="shared" si="60"/>
        <v>-0.47552825814757671</v>
      </c>
      <c r="I165">
        <f t="shared" si="61"/>
        <v>-0.15450849718747367</v>
      </c>
      <c r="J165">
        <f t="shared" si="71"/>
        <v>0.49999999999999989</v>
      </c>
      <c r="K165">
        <f t="shared" si="62"/>
        <v>0.47552825814757677</v>
      </c>
      <c r="L165">
        <f t="shared" si="63"/>
        <v>0.1545084971874737</v>
      </c>
      <c r="N165">
        <v>18</v>
      </c>
      <c r="O165">
        <f t="shared" si="64"/>
        <v>68.01668415794569</v>
      </c>
      <c r="P165">
        <f t="shared" si="65"/>
        <v>21.983315842054299</v>
      </c>
      <c r="R165">
        <f t="shared" si="72"/>
        <v>-7.5571243912975206E-4</v>
      </c>
      <c r="T165">
        <f t="shared" si="66"/>
        <v>21.927211695760896</v>
      </c>
      <c r="V165">
        <f t="shared" si="67"/>
        <v>0</v>
      </c>
      <c r="Y165" s="28">
        <f t="shared" si="85"/>
        <v>0.5</v>
      </c>
      <c r="Z165" s="28" t="e">
        <f>((1/(SQRT(2)))*(COS(RADIANS(#REF!))))*(SIN(RADIANS(45)))</f>
        <v>#REF!</v>
      </c>
      <c r="AA165" s="28" t="e">
        <f>((1/(SQRT(2)))*(SIN(RADIANS(#REF!))))*(SIN(RADIANS(45)))</f>
        <v>#REF!</v>
      </c>
      <c r="AB165" s="29">
        <f t="shared" si="86"/>
        <v>-0.49999999999999989</v>
      </c>
      <c r="AC165" s="30" t="e">
        <f>((1/(SQRT(2)))*(COS(RADIANS(#REF!))))*(COS(RADIANS(45)))</f>
        <v>#REF!</v>
      </c>
      <c r="AD165" s="30" t="e">
        <f>(((1/(SQRT(2)))*(SIN(RADIANS(#REF!))))*(COS(RADIANS(45))))</f>
        <v>#REF!</v>
      </c>
      <c r="AE165" s="28">
        <f t="shared" si="87"/>
        <v>0.5</v>
      </c>
      <c r="AF165" s="28" t="e">
        <f>((1/(SQRT(2)))*(COS(RADIANS(#REF!))))*(SIN(RADIANS(-45)))</f>
        <v>#REF!</v>
      </c>
      <c r="AG165" s="28" t="e">
        <f>((1/(SQRT(2)))*(SIN(RADIANS(#REF!))))*(SIN(RADIANS(-45)))</f>
        <v>#REF!</v>
      </c>
      <c r="AH165" s="30">
        <f t="shared" si="88"/>
        <v>0.49999999999999989</v>
      </c>
      <c r="AI165" s="30" t="e">
        <f>((1/(SQRT(2)))*(COS(RADIANS(#REF!))))*(COS(RADIANS(-45)))</f>
        <v>#REF!</v>
      </c>
      <c r="AJ165" s="30" t="e">
        <f>(((1/(SQRT(2)))*(SIN(RADIANS(#REF!))))*(COS(RADIANS(-45))))</f>
        <v>#REF!</v>
      </c>
      <c r="AK165">
        <v>40</v>
      </c>
      <c r="AL165" t="e">
        <f t="shared" si="89"/>
        <v>#REF!</v>
      </c>
      <c r="AM165" t="e">
        <f t="shared" si="90"/>
        <v>#REF!</v>
      </c>
      <c r="AN165" t="e">
        <f t="shared" si="91"/>
        <v>#REF!</v>
      </c>
      <c r="AO165" t="e">
        <f>(SIN(RADIANS(Y185)))*(COS(RADIANS(#REF!)))</f>
        <v>#REF!</v>
      </c>
      <c r="AP165" t="e">
        <f>(SIN(RADIANS(Y185)))*(SIN(RADIANS(#REF!)))</f>
        <v>#REF!</v>
      </c>
      <c r="AR165" t="e">
        <f t="shared" si="73"/>
        <v>#REF!</v>
      </c>
      <c r="AS165" t="e">
        <f t="shared" si="74"/>
        <v>#REF!</v>
      </c>
      <c r="AT165" t="e">
        <f t="shared" si="75"/>
        <v>#REF!</v>
      </c>
      <c r="AV165" t="e">
        <f t="shared" si="92"/>
        <v>#REF!</v>
      </c>
      <c r="AW165" t="e">
        <f t="shared" si="93"/>
        <v>#REF!</v>
      </c>
      <c r="AX165" t="e">
        <f t="shared" si="94"/>
        <v>#REF!</v>
      </c>
      <c r="AZ165" t="e">
        <f t="shared" si="95"/>
        <v>#REF!</v>
      </c>
      <c r="BA165" t="e">
        <f t="shared" si="96"/>
        <v>#REF!</v>
      </c>
      <c r="BB165" t="e">
        <f t="shared" si="97"/>
        <v>#REF!</v>
      </c>
      <c r="BD165" t="e">
        <f t="shared" si="76"/>
        <v>#REF!</v>
      </c>
      <c r="BE165" t="e">
        <f t="shared" si="77"/>
        <v>#REF!</v>
      </c>
      <c r="BF165" t="e">
        <f t="shared" si="78"/>
        <v>#REF!</v>
      </c>
      <c r="BH165" t="e">
        <f t="shared" si="79"/>
        <v>#REF!</v>
      </c>
      <c r="BI165" t="e">
        <f t="shared" si="80"/>
        <v>#REF!</v>
      </c>
      <c r="BJ165" t="e">
        <f t="shared" si="81"/>
        <v>#REF!</v>
      </c>
      <c r="BL165" t="e">
        <f t="shared" si="82"/>
        <v>#REF!</v>
      </c>
      <c r="BM165" t="e">
        <f t="shared" si="83"/>
        <v>#REF!</v>
      </c>
      <c r="BN165" t="e">
        <f t="shared" si="84"/>
        <v>#REF!</v>
      </c>
    </row>
    <row r="166" spans="1:66" x14ac:dyDescent="0.2">
      <c r="A166">
        <f t="shared" si="68"/>
        <v>0.5</v>
      </c>
      <c r="B166">
        <f t="shared" si="56"/>
        <v>0.47275928779965837</v>
      </c>
      <c r="C166">
        <f t="shared" si="57"/>
        <v>0.16278407722857832</v>
      </c>
      <c r="D166">
        <f t="shared" si="69"/>
        <v>-0.49999999999999989</v>
      </c>
      <c r="E166">
        <f t="shared" si="58"/>
        <v>0.47275928779965842</v>
      </c>
      <c r="F166">
        <f t="shared" si="59"/>
        <v>0.16278407722857835</v>
      </c>
      <c r="G166">
        <f t="shared" si="70"/>
        <v>0.5</v>
      </c>
      <c r="H166">
        <f t="shared" si="60"/>
        <v>-0.47275928779965837</v>
      </c>
      <c r="I166">
        <f t="shared" si="61"/>
        <v>-0.16278407722857832</v>
      </c>
      <c r="J166">
        <f t="shared" si="71"/>
        <v>0.49999999999999989</v>
      </c>
      <c r="K166">
        <f t="shared" si="62"/>
        <v>0.47275928779965842</v>
      </c>
      <c r="L166">
        <f t="shared" si="63"/>
        <v>0.16278407722857835</v>
      </c>
      <c r="N166">
        <v>19</v>
      </c>
      <c r="O166">
        <f t="shared" si="64"/>
        <v>68.023956139135748</v>
      </c>
      <c r="P166">
        <f t="shared" si="65"/>
        <v>21.976043860864255</v>
      </c>
      <c r="R166">
        <f t="shared" si="72"/>
        <v>-7.27198119004413E-3</v>
      </c>
      <c r="T166">
        <f t="shared" si="66"/>
        <v>21.919939714570852</v>
      </c>
      <c r="V166">
        <f t="shared" si="67"/>
        <v>0</v>
      </c>
      <c r="Y166" s="28">
        <f t="shared" si="85"/>
        <v>0.5</v>
      </c>
      <c r="Z166" s="28" t="e">
        <f>((1/(SQRT(2)))*(COS(RADIANS(#REF!))))*(SIN(RADIANS(45)))</f>
        <v>#REF!</v>
      </c>
      <c r="AA166" s="28" t="e">
        <f>((1/(SQRT(2)))*(SIN(RADIANS(#REF!))))*(SIN(RADIANS(45)))</f>
        <v>#REF!</v>
      </c>
      <c r="AB166" s="29">
        <f t="shared" si="86"/>
        <v>-0.49999999999999989</v>
      </c>
      <c r="AC166" s="30" t="e">
        <f>((1/(SQRT(2)))*(COS(RADIANS(#REF!))))*(COS(RADIANS(45)))</f>
        <v>#REF!</v>
      </c>
      <c r="AD166" s="30" t="e">
        <f>(((1/(SQRT(2)))*(SIN(RADIANS(#REF!))))*(COS(RADIANS(45))))</f>
        <v>#REF!</v>
      </c>
      <c r="AE166" s="28">
        <f t="shared" si="87"/>
        <v>0.5</v>
      </c>
      <c r="AF166" s="28" t="e">
        <f>((1/(SQRT(2)))*(COS(RADIANS(#REF!))))*(SIN(RADIANS(-45)))</f>
        <v>#REF!</v>
      </c>
      <c r="AG166" s="28" t="e">
        <f>((1/(SQRT(2)))*(SIN(RADIANS(#REF!))))*(SIN(RADIANS(-45)))</f>
        <v>#REF!</v>
      </c>
      <c r="AH166" s="30">
        <f t="shared" si="88"/>
        <v>0.49999999999999989</v>
      </c>
      <c r="AI166" s="30" t="e">
        <f>((1/(SQRT(2)))*(COS(RADIANS(#REF!))))*(COS(RADIANS(-45)))</f>
        <v>#REF!</v>
      </c>
      <c r="AJ166" s="30" t="e">
        <f>(((1/(SQRT(2)))*(SIN(RADIANS(#REF!))))*(COS(RADIANS(-45))))</f>
        <v>#REF!</v>
      </c>
      <c r="AK166">
        <v>50</v>
      </c>
      <c r="AL166" t="e">
        <f t="shared" si="89"/>
        <v>#REF!</v>
      </c>
      <c r="AM166" t="e">
        <f t="shared" si="90"/>
        <v>#REF!</v>
      </c>
      <c r="AN166" t="e">
        <f t="shared" si="91"/>
        <v>#REF!</v>
      </c>
      <c r="AO166" t="e">
        <f>(SIN(RADIANS(Y186)))*(COS(RADIANS(#REF!)))</f>
        <v>#REF!</v>
      </c>
      <c r="AP166" t="e">
        <f>(SIN(RADIANS(Y186)))*(SIN(RADIANS(#REF!)))</f>
        <v>#REF!</v>
      </c>
      <c r="AR166" t="e">
        <f t="shared" si="73"/>
        <v>#REF!</v>
      </c>
      <c r="AS166" t="e">
        <f t="shared" si="74"/>
        <v>#REF!</v>
      </c>
      <c r="AT166" t="e">
        <f t="shared" si="75"/>
        <v>#REF!</v>
      </c>
      <c r="AV166" t="e">
        <f t="shared" si="92"/>
        <v>#REF!</v>
      </c>
      <c r="AW166" t="e">
        <f t="shared" si="93"/>
        <v>#REF!</v>
      </c>
      <c r="AX166" t="e">
        <f t="shared" si="94"/>
        <v>#REF!</v>
      </c>
      <c r="AZ166" t="e">
        <f t="shared" si="95"/>
        <v>#REF!</v>
      </c>
      <c r="BA166" t="e">
        <f t="shared" si="96"/>
        <v>#REF!</v>
      </c>
      <c r="BB166" t="e">
        <f t="shared" si="97"/>
        <v>#REF!</v>
      </c>
      <c r="BD166" t="e">
        <f t="shared" si="76"/>
        <v>#REF!</v>
      </c>
      <c r="BE166" t="e">
        <f t="shared" si="77"/>
        <v>#REF!</v>
      </c>
      <c r="BF166" t="e">
        <f t="shared" si="78"/>
        <v>#REF!</v>
      </c>
      <c r="BH166" t="e">
        <f t="shared" si="79"/>
        <v>#REF!</v>
      </c>
      <c r="BI166" t="e">
        <f t="shared" si="80"/>
        <v>#REF!</v>
      </c>
      <c r="BJ166" t="e">
        <f t="shared" si="81"/>
        <v>#REF!</v>
      </c>
      <c r="BL166" t="e">
        <f t="shared" si="82"/>
        <v>#REF!</v>
      </c>
      <c r="BM166" t="e">
        <f t="shared" si="83"/>
        <v>#REF!</v>
      </c>
      <c r="BN166" t="e">
        <f t="shared" si="84"/>
        <v>#REF!</v>
      </c>
    </row>
    <row r="167" spans="1:66" x14ac:dyDescent="0.2">
      <c r="A167">
        <f t="shared" si="68"/>
        <v>0.5</v>
      </c>
      <c r="B167">
        <f t="shared" si="56"/>
        <v>0.4698463103929541</v>
      </c>
      <c r="C167">
        <f t="shared" si="57"/>
        <v>0.17101007166283433</v>
      </c>
      <c r="D167">
        <f t="shared" si="69"/>
        <v>-0.49999999999999989</v>
      </c>
      <c r="E167">
        <f t="shared" si="58"/>
        <v>0.46984631039295421</v>
      </c>
      <c r="F167">
        <f t="shared" si="59"/>
        <v>0.17101007166283436</v>
      </c>
      <c r="G167">
        <f t="shared" si="70"/>
        <v>0.5</v>
      </c>
      <c r="H167">
        <f t="shared" si="60"/>
        <v>-0.4698463103929541</v>
      </c>
      <c r="I167">
        <f t="shared" si="61"/>
        <v>-0.17101007166283433</v>
      </c>
      <c r="J167">
        <f t="shared" si="71"/>
        <v>0.49999999999999989</v>
      </c>
      <c r="K167">
        <f t="shared" si="62"/>
        <v>0.46984631039295421</v>
      </c>
      <c r="L167">
        <f t="shared" si="63"/>
        <v>0.17101007166283436</v>
      </c>
      <c r="N167">
        <v>20</v>
      </c>
      <c r="O167">
        <f t="shared" si="64"/>
        <v>68.037725486649066</v>
      </c>
      <c r="P167">
        <f t="shared" si="65"/>
        <v>21.962274513350931</v>
      </c>
      <c r="R167">
        <f t="shared" si="72"/>
        <v>-1.3769347513324703E-2</v>
      </c>
      <c r="T167">
        <f t="shared" si="66"/>
        <v>21.906170367057527</v>
      </c>
      <c r="V167">
        <f t="shared" si="67"/>
        <v>0</v>
      </c>
      <c r="Y167" s="28">
        <f t="shared" si="85"/>
        <v>0.5</v>
      </c>
      <c r="Z167" s="28" t="e">
        <f>((1/(SQRT(2)))*(COS(RADIANS(#REF!))))*(SIN(RADIANS(45)))</f>
        <v>#REF!</v>
      </c>
      <c r="AA167" s="28" t="e">
        <f>((1/(SQRT(2)))*(SIN(RADIANS(#REF!))))*(SIN(RADIANS(45)))</f>
        <v>#REF!</v>
      </c>
      <c r="AB167" s="29">
        <f t="shared" si="86"/>
        <v>-0.49999999999999989</v>
      </c>
      <c r="AC167" s="30" t="e">
        <f>((1/(SQRT(2)))*(COS(RADIANS(#REF!))))*(COS(RADIANS(45)))</f>
        <v>#REF!</v>
      </c>
      <c r="AD167" s="30" t="e">
        <f>(((1/(SQRT(2)))*(SIN(RADIANS(#REF!))))*(COS(RADIANS(45))))</f>
        <v>#REF!</v>
      </c>
      <c r="AE167" s="28">
        <f t="shared" si="87"/>
        <v>0.5</v>
      </c>
      <c r="AF167" s="28" t="e">
        <f>((1/(SQRT(2)))*(COS(RADIANS(#REF!))))*(SIN(RADIANS(-45)))</f>
        <v>#REF!</v>
      </c>
      <c r="AG167" s="28" t="e">
        <f>((1/(SQRT(2)))*(SIN(RADIANS(#REF!))))*(SIN(RADIANS(-45)))</f>
        <v>#REF!</v>
      </c>
      <c r="AH167" s="30">
        <f t="shared" si="88"/>
        <v>0.49999999999999989</v>
      </c>
      <c r="AI167" s="30" t="e">
        <f>((1/(SQRT(2)))*(COS(RADIANS(#REF!))))*(COS(RADIANS(-45)))</f>
        <v>#REF!</v>
      </c>
      <c r="AJ167" s="30" t="e">
        <f>(((1/(SQRT(2)))*(SIN(RADIANS(#REF!))))*(COS(RADIANS(-45))))</f>
        <v>#REF!</v>
      </c>
      <c r="AK167">
        <v>60</v>
      </c>
      <c r="AL167" t="e">
        <f t="shared" si="89"/>
        <v>#REF!</v>
      </c>
      <c r="AM167" t="e">
        <f t="shared" si="90"/>
        <v>#REF!</v>
      </c>
      <c r="AN167" t="e">
        <f t="shared" si="91"/>
        <v>#REF!</v>
      </c>
      <c r="AO167" t="e">
        <f>(SIN(RADIANS(Y187)))*(COS(RADIANS(#REF!)))</f>
        <v>#REF!</v>
      </c>
      <c r="AP167" t="e">
        <f>(SIN(RADIANS(Y187)))*(SIN(RADIANS(#REF!)))</f>
        <v>#REF!</v>
      </c>
      <c r="AR167" t="e">
        <f t="shared" si="73"/>
        <v>#REF!</v>
      </c>
      <c r="AS167" t="e">
        <f t="shared" si="74"/>
        <v>#REF!</v>
      </c>
      <c r="AT167" t="e">
        <f t="shared" si="75"/>
        <v>#REF!</v>
      </c>
      <c r="AV167" t="e">
        <f t="shared" si="92"/>
        <v>#REF!</v>
      </c>
      <c r="AW167" t="e">
        <f t="shared" si="93"/>
        <v>#REF!</v>
      </c>
      <c r="AX167" t="e">
        <f t="shared" si="94"/>
        <v>#REF!</v>
      </c>
      <c r="AZ167" t="e">
        <f t="shared" si="95"/>
        <v>#REF!</v>
      </c>
      <c r="BA167" t="e">
        <f t="shared" si="96"/>
        <v>#REF!</v>
      </c>
      <c r="BB167" t="e">
        <f t="shared" si="97"/>
        <v>#REF!</v>
      </c>
      <c r="BD167" t="e">
        <f t="shared" si="76"/>
        <v>#REF!</v>
      </c>
      <c r="BE167" t="e">
        <f t="shared" si="77"/>
        <v>#REF!</v>
      </c>
      <c r="BF167" t="e">
        <f t="shared" si="78"/>
        <v>#REF!</v>
      </c>
      <c r="BH167" t="e">
        <f t="shared" si="79"/>
        <v>#REF!</v>
      </c>
      <c r="BI167" t="e">
        <f t="shared" si="80"/>
        <v>#REF!</v>
      </c>
      <c r="BJ167" t="e">
        <f t="shared" si="81"/>
        <v>#REF!</v>
      </c>
      <c r="BL167" t="e">
        <f t="shared" si="82"/>
        <v>#REF!</v>
      </c>
      <c r="BM167" t="e">
        <f t="shared" si="83"/>
        <v>#REF!</v>
      </c>
      <c r="BN167" t="e">
        <f t="shared" si="84"/>
        <v>#REF!</v>
      </c>
    </row>
    <row r="168" spans="1:66" x14ac:dyDescent="0.2">
      <c r="A168">
        <f t="shared" si="68"/>
        <v>0.5</v>
      </c>
      <c r="B168">
        <f t="shared" si="56"/>
        <v>0.46679021324860076</v>
      </c>
      <c r="C168">
        <f t="shared" si="57"/>
        <v>0.17918397477265008</v>
      </c>
      <c r="D168">
        <f t="shared" si="69"/>
        <v>-0.49999999999999989</v>
      </c>
      <c r="E168">
        <f t="shared" si="58"/>
        <v>0.46679021324860082</v>
      </c>
      <c r="F168">
        <f t="shared" si="59"/>
        <v>0.17918397477265011</v>
      </c>
      <c r="G168">
        <f t="shared" si="70"/>
        <v>0.5</v>
      </c>
      <c r="H168">
        <f t="shared" si="60"/>
        <v>-0.46679021324860076</v>
      </c>
      <c r="I168">
        <f t="shared" si="61"/>
        <v>-0.17918397477265008</v>
      </c>
      <c r="J168">
        <f t="shared" si="71"/>
        <v>0.49999999999999989</v>
      </c>
      <c r="K168">
        <f t="shared" si="62"/>
        <v>0.46679021324860082</v>
      </c>
      <c r="L168">
        <f t="shared" si="63"/>
        <v>0.17918397477265011</v>
      </c>
      <c r="N168">
        <v>21</v>
      </c>
      <c r="O168">
        <f t="shared" si="64"/>
        <v>68.057972089516099</v>
      </c>
      <c r="P168">
        <f t="shared" si="65"/>
        <v>21.942027910483901</v>
      </c>
      <c r="R168">
        <f t="shared" si="72"/>
        <v>-2.0246602867029395E-2</v>
      </c>
      <c r="T168">
        <f t="shared" si="66"/>
        <v>21.885923764190498</v>
      </c>
      <c r="V168">
        <f t="shared" si="67"/>
        <v>0</v>
      </c>
      <c r="Y168" s="28">
        <f t="shared" si="85"/>
        <v>0.5</v>
      </c>
      <c r="Z168" s="28" t="e">
        <f>((1/(SQRT(2)))*(COS(RADIANS(#REF!))))*(SIN(RADIANS(45)))</f>
        <v>#REF!</v>
      </c>
      <c r="AA168" s="28" t="e">
        <f>((1/(SQRT(2)))*(SIN(RADIANS(#REF!))))*(SIN(RADIANS(45)))</f>
        <v>#REF!</v>
      </c>
      <c r="AB168" s="29">
        <f t="shared" si="86"/>
        <v>-0.49999999999999989</v>
      </c>
      <c r="AC168" s="30" t="e">
        <f>((1/(SQRT(2)))*(COS(RADIANS(#REF!))))*(COS(RADIANS(45)))</f>
        <v>#REF!</v>
      </c>
      <c r="AD168" s="30" t="e">
        <f>(((1/(SQRT(2)))*(SIN(RADIANS(#REF!))))*(COS(RADIANS(45))))</f>
        <v>#REF!</v>
      </c>
      <c r="AE168" s="28">
        <f t="shared" si="87"/>
        <v>0.5</v>
      </c>
      <c r="AF168" s="28" t="e">
        <f>((1/(SQRT(2)))*(COS(RADIANS(#REF!))))*(SIN(RADIANS(-45)))</f>
        <v>#REF!</v>
      </c>
      <c r="AG168" s="28" t="e">
        <f>((1/(SQRT(2)))*(SIN(RADIANS(#REF!))))*(SIN(RADIANS(-45)))</f>
        <v>#REF!</v>
      </c>
      <c r="AH168" s="30">
        <f t="shared" si="88"/>
        <v>0.49999999999999989</v>
      </c>
      <c r="AI168" s="30" t="e">
        <f>((1/(SQRT(2)))*(COS(RADIANS(#REF!))))*(COS(RADIANS(-45)))</f>
        <v>#REF!</v>
      </c>
      <c r="AJ168" s="30" t="e">
        <f>(((1/(SQRT(2)))*(SIN(RADIANS(#REF!))))*(COS(RADIANS(-45))))</f>
        <v>#REF!</v>
      </c>
      <c r="AK168">
        <v>70</v>
      </c>
      <c r="AL168" t="e">
        <f t="shared" si="89"/>
        <v>#REF!</v>
      </c>
      <c r="AM168" t="e">
        <f t="shared" si="90"/>
        <v>#REF!</v>
      </c>
      <c r="AN168" t="e">
        <f t="shared" si="91"/>
        <v>#REF!</v>
      </c>
      <c r="AO168" t="e">
        <f>(SIN(RADIANS(Y188)))*(COS(RADIANS(#REF!)))</f>
        <v>#REF!</v>
      </c>
      <c r="AP168" t="e">
        <f>(SIN(RADIANS(Y188)))*(SIN(RADIANS(#REF!)))</f>
        <v>#REF!</v>
      </c>
      <c r="AR168" t="e">
        <f t="shared" si="73"/>
        <v>#REF!</v>
      </c>
      <c r="AS168" t="e">
        <f t="shared" si="74"/>
        <v>#REF!</v>
      </c>
      <c r="AT168" t="e">
        <f t="shared" si="75"/>
        <v>#REF!</v>
      </c>
      <c r="AV168" t="e">
        <f t="shared" si="92"/>
        <v>#REF!</v>
      </c>
      <c r="AW168" t="e">
        <f t="shared" si="93"/>
        <v>#REF!</v>
      </c>
      <c r="AX168" t="e">
        <f t="shared" si="94"/>
        <v>#REF!</v>
      </c>
      <c r="AZ168" t="e">
        <f t="shared" si="95"/>
        <v>#REF!</v>
      </c>
      <c r="BA168" t="e">
        <f t="shared" si="96"/>
        <v>#REF!</v>
      </c>
      <c r="BB168" t="e">
        <f t="shared" si="97"/>
        <v>#REF!</v>
      </c>
      <c r="BD168" t="e">
        <f t="shared" si="76"/>
        <v>#REF!</v>
      </c>
      <c r="BE168" t="e">
        <f t="shared" si="77"/>
        <v>#REF!</v>
      </c>
      <c r="BF168" t="e">
        <f t="shared" si="78"/>
        <v>#REF!</v>
      </c>
      <c r="BH168" t="e">
        <f t="shared" si="79"/>
        <v>#REF!</v>
      </c>
      <c r="BI168" t="e">
        <f t="shared" si="80"/>
        <v>#REF!</v>
      </c>
      <c r="BJ168" t="e">
        <f t="shared" si="81"/>
        <v>#REF!</v>
      </c>
      <c r="BL168" t="e">
        <f t="shared" si="82"/>
        <v>#REF!</v>
      </c>
      <c r="BM168" t="e">
        <f t="shared" si="83"/>
        <v>#REF!</v>
      </c>
      <c r="BN168" t="e">
        <f t="shared" si="84"/>
        <v>#REF!</v>
      </c>
    </row>
    <row r="169" spans="1:66" x14ac:dyDescent="0.2">
      <c r="A169">
        <f t="shared" si="68"/>
        <v>0.5</v>
      </c>
      <c r="B169">
        <f t="shared" si="56"/>
        <v>0.46359192728339366</v>
      </c>
      <c r="C169">
        <f t="shared" si="57"/>
        <v>0.18730329670795598</v>
      </c>
      <c r="D169">
        <f t="shared" si="69"/>
        <v>-0.49999999999999989</v>
      </c>
      <c r="E169">
        <f t="shared" si="58"/>
        <v>0.46359192728339371</v>
      </c>
      <c r="F169">
        <f t="shared" si="59"/>
        <v>0.18730329670795604</v>
      </c>
      <c r="G169">
        <f t="shared" si="70"/>
        <v>0.5</v>
      </c>
      <c r="H169">
        <f t="shared" si="60"/>
        <v>-0.46359192728339366</v>
      </c>
      <c r="I169">
        <f t="shared" si="61"/>
        <v>-0.18730329670795598</v>
      </c>
      <c r="J169">
        <f t="shared" si="71"/>
        <v>0.49999999999999989</v>
      </c>
      <c r="K169">
        <f t="shared" si="62"/>
        <v>0.46359192728339371</v>
      </c>
      <c r="L169">
        <f t="shared" si="63"/>
        <v>0.18730329670795604</v>
      </c>
      <c r="N169">
        <v>22</v>
      </c>
      <c r="O169">
        <f t="shared" si="64"/>
        <v>68.084674651215636</v>
      </c>
      <c r="P169">
        <f t="shared" si="65"/>
        <v>21.915325348784357</v>
      </c>
      <c r="R169">
        <f t="shared" si="72"/>
        <v>-2.6702561699543992E-2</v>
      </c>
      <c r="T169">
        <f t="shared" si="66"/>
        <v>21.859221202490954</v>
      </c>
      <c r="V169">
        <f t="shared" si="67"/>
        <v>0</v>
      </c>
      <c r="Y169" s="28">
        <f t="shared" si="85"/>
        <v>0.5</v>
      </c>
      <c r="Z169" s="28" t="e">
        <f>((1/(SQRT(2)))*(COS(RADIANS(#REF!))))*(SIN(RADIANS(45)))</f>
        <v>#REF!</v>
      </c>
      <c r="AA169" s="28" t="e">
        <f>((1/(SQRT(2)))*(SIN(RADIANS(#REF!))))*(SIN(RADIANS(45)))</f>
        <v>#REF!</v>
      </c>
      <c r="AB169" s="29">
        <f t="shared" si="86"/>
        <v>-0.49999999999999989</v>
      </c>
      <c r="AC169" s="30" t="e">
        <f>((1/(SQRT(2)))*(COS(RADIANS(#REF!))))*(COS(RADIANS(45)))</f>
        <v>#REF!</v>
      </c>
      <c r="AD169" s="30" t="e">
        <f>(((1/(SQRT(2)))*(SIN(RADIANS(#REF!))))*(COS(RADIANS(45))))</f>
        <v>#REF!</v>
      </c>
      <c r="AE169" s="28">
        <f t="shared" si="87"/>
        <v>0.5</v>
      </c>
      <c r="AF169" s="28" t="e">
        <f>((1/(SQRT(2)))*(COS(RADIANS(#REF!))))*(SIN(RADIANS(-45)))</f>
        <v>#REF!</v>
      </c>
      <c r="AG169" s="28" t="e">
        <f>((1/(SQRT(2)))*(SIN(RADIANS(#REF!))))*(SIN(RADIANS(-45)))</f>
        <v>#REF!</v>
      </c>
      <c r="AH169" s="30">
        <f t="shared" si="88"/>
        <v>0.49999999999999989</v>
      </c>
      <c r="AI169" s="30" t="e">
        <f>((1/(SQRT(2)))*(COS(RADIANS(#REF!))))*(COS(RADIANS(-45)))</f>
        <v>#REF!</v>
      </c>
      <c r="AJ169" s="30" t="e">
        <f>(((1/(SQRT(2)))*(SIN(RADIANS(#REF!))))*(COS(RADIANS(-45))))</f>
        <v>#REF!</v>
      </c>
      <c r="AK169">
        <v>80</v>
      </c>
      <c r="AL169" t="e">
        <f t="shared" si="89"/>
        <v>#REF!</v>
      </c>
      <c r="AM169" t="e">
        <f t="shared" si="90"/>
        <v>#REF!</v>
      </c>
      <c r="AN169" t="e">
        <f t="shared" si="91"/>
        <v>#REF!</v>
      </c>
      <c r="AO169" t="e">
        <f>(SIN(RADIANS(Y189)))*(COS(RADIANS(#REF!)))</f>
        <v>#REF!</v>
      </c>
      <c r="AP169" t="e">
        <f>(SIN(RADIANS(Y189)))*(SIN(RADIANS(#REF!)))</f>
        <v>#REF!</v>
      </c>
      <c r="AR169" t="e">
        <f t="shared" si="73"/>
        <v>#REF!</v>
      </c>
      <c r="AS169" t="e">
        <f t="shared" si="74"/>
        <v>#REF!</v>
      </c>
      <c r="AT169" t="e">
        <f t="shared" si="75"/>
        <v>#REF!</v>
      </c>
      <c r="AV169" t="e">
        <f t="shared" si="92"/>
        <v>#REF!</v>
      </c>
      <c r="AW169" t="e">
        <f t="shared" si="93"/>
        <v>#REF!</v>
      </c>
      <c r="AX169" t="e">
        <f t="shared" si="94"/>
        <v>#REF!</v>
      </c>
      <c r="AZ169" t="e">
        <f t="shared" si="95"/>
        <v>#REF!</v>
      </c>
      <c r="BA169" t="e">
        <f t="shared" si="96"/>
        <v>#REF!</v>
      </c>
      <c r="BB169" t="e">
        <f t="shared" si="97"/>
        <v>#REF!</v>
      </c>
      <c r="BD169" t="e">
        <f t="shared" si="76"/>
        <v>#REF!</v>
      </c>
      <c r="BE169" t="e">
        <f t="shared" si="77"/>
        <v>#REF!</v>
      </c>
      <c r="BF169" t="e">
        <f t="shared" si="78"/>
        <v>#REF!</v>
      </c>
      <c r="BH169" t="e">
        <f t="shared" si="79"/>
        <v>#REF!</v>
      </c>
      <c r="BI169" t="e">
        <f t="shared" si="80"/>
        <v>#REF!</v>
      </c>
      <c r="BJ169" t="e">
        <f t="shared" si="81"/>
        <v>#REF!</v>
      </c>
      <c r="BL169" t="e">
        <f t="shared" si="82"/>
        <v>#REF!</v>
      </c>
      <c r="BM169" t="e">
        <f t="shared" si="83"/>
        <v>#REF!</v>
      </c>
      <c r="BN169" t="e">
        <f t="shared" si="84"/>
        <v>#REF!</v>
      </c>
    </row>
    <row r="170" spans="1:66" x14ac:dyDescent="0.2">
      <c r="A170">
        <f t="shared" si="68"/>
        <v>0.5</v>
      </c>
      <c r="B170">
        <f t="shared" si="56"/>
        <v>0.46025242672622013</v>
      </c>
      <c r="C170">
        <f t="shared" si="57"/>
        <v>0.19536556424463686</v>
      </c>
      <c r="D170">
        <f t="shared" si="69"/>
        <v>-0.49999999999999989</v>
      </c>
      <c r="E170">
        <f t="shared" si="58"/>
        <v>0.46025242672622019</v>
      </c>
      <c r="F170">
        <f t="shared" si="59"/>
        <v>0.19536556424463689</v>
      </c>
      <c r="G170">
        <f t="shared" si="70"/>
        <v>0.5</v>
      </c>
      <c r="H170">
        <f t="shared" si="60"/>
        <v>-0.46025242672622013</v>
      </c>
      <c r="I170">
        <f t="shared" si="61"/>
        <v>-0.19536556424463686</v>
      </c>
      <c r="J170">
        <f t="shared" si="71"/>
        <v>0.49999999999999989</v>
      </c>
      <c r="K170">
        <f t="shared" si="62"/>
        <v>0.46025242672622019</v>
      </c>
      <c r="L170">
        <f t="shared" si="63"/>
        <v>0.19536556424463689</v>
      </c>
      <c r="N170">
        <v>23</v>
      </c>
      <c r="O170">
        <f t="shared" si="64"/>
        <v>68.117810709836604</v>
      </c>
      <c r="P170">
        <f t="shared" si="65"/>
        <v>21.882189290163399</v>
      </c>
      <c r="R170">
        <f t="shared" si="72"/>
        <v>-3.3136058620957698E-2</v>
      </c>
      <c r="T170">
        <f t="shared" si="66"/>
        <v>21.826085143869996</v>
      </c>
      <c r="V170">
        <f t="shared" si="67"/>
        <v>0</v>
      </c>
      <c r="Y170" s="28">
        <f t="shared" si="85"/>
        <v>0.5</v>
      </c>
      <c r="Z170" s="28" t="e">
        <f>((1/(SQRT(2)))*(COS(RADIANS(#REF!))))*(SIN(RADIANS(45)))</f>
        <v>#REF!</v>
      </c>
      <c r="AA170" s="28" t="e">
        <f>((1/(SQRT(2)))*(SIN(RADIANS(#REF!))))*(SIN(RADIANS(45)))</f>
        <v>#REF!</v>
      </c>
      <c r="AB170" s="29">
        <f t="shared" si="86"/>
        <v>-0.49999999999999989</v>
      </c>
      <c r="AC170" s="30" t="e">
        <f>((1/(SQRT(2)))*(COS(RADIANS(#REF!))))*(COS(RADIANS(45)))</f>
        <v>#REF!</v>
      </c>
      <c r="AD170" s="30" t="e">
        <f>(((1/(SQRT(2)))*(SIN(RADIANS(#REF!))))*(COS(RADIANS(45))))</f>
        <v>#REF!</v>
      </c>
      <c r="AE170" s="28">
        <f t="shared" si="87"/>
        <v>0.5</v>
      </c>
      <c r="AF170" s="28" t="e">
        <f>((1/(SQRT(2)))*(COS(RADIANS(#REF!))))*(SIN(RADIANS(-45)))</f>
        <v>#REF!</v>
      </c>
      <c r="AG170" s="28" t="e">
        <f>((1/(SQRT(2)))*(SIN(RADIANS(#REF!))))*(SIN(RADIANS(-45)))</f>
        <v>#REF!</v>
      </c>
      <c r="AH170" s="30">
        <f t="shared" si="88"/>
        <v>0.49999999999999989</v>
      </c>
      <c r="AI170" s="30" t="e">
        <f>((1/(SQRT(2)))*(COS(RADIANS(#REF!))))*(COS(RADIANS(-45)))</f>
        <v>#REF!</v>
      </c>
      <c r="AJ170" s="30" t="e">
        <f>(((1/(SQRT(2)))*(SIN(RADIANS(#REF!))))*(COS(RADIANS(-45))))</f>
        <v>#REF!</v>
      </c>
      <c r="AK170">
        <v>90</v>
      </c>
      <c r="AL170" t="e">
        <f t="shared" si="89"/>
        <v>#REF!</v>
      </c>
      <c r="AM170" t="e">
        <f t="shared" si="90"/>
        <v>#REF!</v>
      </c>
      <c r="AN170" t="e">
        <f t="shared" si="91"/>
        <v>#REF!</v>
      </c>
      <c r="AO170" t="e">
        <f>(SIN(RADIANS(Y190)))*(COS(RADIANS(#REF!)))</f>
        <v>#REF!</v>
      </c>
      <c r="AP170" t="e">
        <f>(SIN(RADIANS(Y190)))*(SIN(RADIANS(#REF!)))</f>
        <v>#REF!</v>
      </c>
      <c r="AR170" t="e">
        <f t="shared" si="73"/>
        <v>#REF!</v>
      </c>
      <c r="AS170" t="e">
        <f t="shared" si="74"/>
        <v>#REF!</v>
      </c>
      <c r="AT170" t="e">
        <f t="shared" si="75"/>
        <v>#REF!</v>
      </c>
      <c r="AV170" t="e">
        <f t="shared" si="92"/>
        <v>#REF!</v>
      </c>
      <c r="AW170" t="e">
        <f t="shared" si="93"/>
        <v>#REF!</v>
      </c>
      <c r="AX170" t="e">
        <f t="shared" si="94"/>
        <v>#REF!</v>
      </c>
      <c r="AZ170" t="e">
        <f t="shared" si="95"/>
        <v>#REF!</v>
      </c>
      <c r="BA170" t="e">
        <f t="shared" si="96"/>
        <v>#REF!</v>
      </c>
      <c r="BB170" t="e">
        <f t="shared" si="97"/>
        <v>#REF!</v>
      </c>
      <c r="BD170" t="e">
        <f t="shared" si="76"/>
        <v>#REF!</v>
      </c>
      <c r="BE170" t="e">
        <f t="shared" si="77"/>
        <v>#REF!</v>
      </c>
      <c r="BF170" t="e">
        <f t="shared" si="78"/>
        <v>#REF!</v>
      </c>
      <c r="BH170" t="e">
        <f t="shared" si="79"/>
        <v>#REF!</v>
      </c>
      <c r="BI170" t="e">
        <f t="shared" si="80"/>
        <v>#REF!</v>
      </c>
      <c r="BJ170" t="e">
        <f t="shared" si="81"/>
        <v>#REF!</v>
      </c>
      <c r="BL170" t="e">
        <f t="shared" si="82"/>
        <v>#REF!</v>
      </c>
      <c r="BM170" t="e">
        <f t="shared" si="83"/>
        <v>#REF!</v>
      </c>
      <c r="BN170" t="e">
        <f t="shared" si="84"/>
        <v>#REF!</v>
      </c>
    </row>
    <row r="171" spans="1:66" x14ac:dyDescent="0.2">
      <c r="A171">
        <f t="shared" si="68"/>
        <v>0.5</v>
      </c>
      <c r="B171">
        <f t="shared" si="56"/>
        <v>0.45677272882130038</v>
      </c>
      <c r="C171">
        <f t="shared" si="57"/>
        <v>0.20336832153790008</v>
      </c>
      <c r="D171">
        <f t="shared" si="69"/>
        <v>-0.49999999999999989</v>
      </c>
      <c r="E171">
        <f t="shared" si="58"/>
        <v>0.45677272882130043</v>
      </c>
      <c r="F171">
        <f t="shared" si="59"/>
        <v>0.2033683215379001</v>
      </c>
      <c r="G171">
        <f t="shared" si="70"/>
        <v>0.5</v>
      </c>
      <c r="H171">
        <f t="shared" si="60"/>
        <v>-0.45677272882130038</v>
      </c>
      <c r="I171">
        <f t="shared" si="61"/>
        <v>-0.20336832153790008</v>
      </c>
      <c r="J171">
        <f t="shared" si="71"/>
        <v>0.49999999999999989</v>
      </c>
      <c r="K171">
        <f t="shared" si="62"/>
        <v>0.45677272882130043</v>
      </c>
      <c r="L171">
        <f t="shared" si="63"/>
        <v>0.2033683215379001</v>
      </c>
      <c r="N171">
        <v>24</v>
      </c>
      <c r="O171">
        <f t="shared" si="64"/>
        <v>68.157356655532979</v>
      </c>
      <c r="P171">
        <f t="shared" si="65"/>
        <v>21.842643344467017</v>
      </c>
      <c r="R171">
        <f t="shared" si="72"/>
        <v>-3.9545945696382034E-2</v>
      </c>
      <c r="T171">
        <f t="shared" si="66"/>
        <v>21.786539198173614</v>
      </c>
      <c r="V171">
        <f t="shared" si="67"/>
        <v>0</v>
      </c>
      <c r="Y171" s="28">
        <f t="shared" si="85"/>
        <v>0.5</v>
      </c>
      <c r="Z171" s="28" t="e">
        <f>((1/(SQRT(2)))*(COS(RADIANS(#REF!))))*(SIN(RADIANS(45)))</f>
        <v>#REF!</v>
      </c>
      <c r="AA171" s="28" t="e">
        <f>((1/(SQRT(2)))*(SIN(RADIANS(#REF!))))*(SIN(RADIANS(45)))</f>
        <v>#REF!</v>
      </c>
      <c r="AB171" s="29">
        <f t="shared" si="86"/>
        <v>-0.49999999999999989</v>
      </c>
      <c r="AC171" s="30" t="e">
        <f>((1/(SQRT(2)))*(COS(RADIANS(#REF!))))*(COS(RADIANS(45)))</f>
        <v>#REF!</v>
      </c>
      <c r="AD171" s="30" t="e">
        <f>(((1/(SQRT(2)))*(SIN(RADIANS(#REF!))))*(COS(RADIANS(45))))</f>
        <v>#REF!</v>
      </c>
      <c r="AE171" s="28">
        <f t="shared" si="87"/>
        <v>0.5</v>
      </c>
      <c r="AF171" s="28" t="e">
        <f>((1/(SQRT(2)))*(COS(RADIANS(#REF!))))*(SIN(RADIANS(-45)))</f>
        <v>#REF!</v>
      </c>
      <c r="AG171" s="28" t="e">
        <f>((1/(SQRT(2)))*(SIN(RADIANS(#REF!))))*(SIN(RADIANS(-45)))</f>
        <v>#REF!</v>
      </c>
      <c r="AH171" s="30">
        <f t="shared" si="88"/>
        <v>0.49999999999999989</v>
      </c>
      <c r="AI171" s="30" t="e">
        <f>((1/(SQRT(2)))*(COS(RADIANS(#REF!))))*(COS(RADIANS(-45)))</f>
        <v>#REF!</v>
      </c>
      <c r="AJ171" s="30" t="e">
        <f>(((1/(SQRT(2)))*(SIN(RADIANS(#REF!))))*(COS(RADIANS(-45))))</f>
        <v>#REF!</v>
      </c>
      <c r="AK171">
        <v>100</v>
      </c>
      <c r="AL171" t="e">
        <f t="shared" si="89"/>
        <v>#REF!</v>
      </c>
      <c r="AM171" t="e">
        <f t="shared" si="90"/>
        <v>#REF!</v>
      </c>
      <c r="AN171" t="e">
        <f t="shared" si="91"/>
        <v>#REF!</v>
      </c>
      <c r="AO171" t="e">
        <f>(SIN(RADIANS(Y191)))*(COS(RADIANS(#REF!)))</f>
        <v>#REF!</v>
      </c>
      <c r="AP171" t="e">
        <f>(SIN(RADIANS(Y191)))*(SIN(RADIANS(#REF!)))</f>
        <v>#REF!</v>
      </c>
      <c r="AR171" t="e">
        <f t="shared" si="73"/>
        <v>#REF!</v>
      </c>
      <c r="AS171" t="e">
        <f t="shared" si="74"/>
        <v>#REF!</v>
      </c>
      <c r="AT171" t="e">
        <f t="shared" si="75"/>
        <v>#REF!</v>
      </c>
      <c r="AV171" t="e">
        <f t="shared" si="92"/>
        <v>#REF!</v>
      </c>
      <c r="AW171" t="e">
        <f t="shared" si="93"/>
        <v>#REF!</v>
      </c>
      <c r="AX171" t="e">
        <f t="shared" si="94"/>
        <v>#REF!</v>
      </c>
      <c r="AZ171" t="e">
        <f t="shared" si="95"/>
        <v>#REF!</v>
      </c>
      <c r="BA171" t="e">
        <f t="shared" si="96"/>
        <v>#REF!</v>
      </c>
      <c r="BB171" t="e">
        <f t="shared" si="97"/>
        <v>#REF!</v>
      </c>
      <c r="BD171" t="e">
        <f t="shared" si="76"/>
        <v>#REF!</v>
      </c>
      <c r="BE171" t="e">
        <f t="shared" si="77"/>
        <v>#REF!</v>
      </c>
      <c r="BF171" t="e">
        <f t="shared" si="78"/>
        <v>#REF!</v>
      </c>
      <c r="BH171" t="e">
        <f t="shared" si="79"/>
        <v>#REF!</v>
      </c>
      <c r="BI171" t="e">
        <f t="shared" si="80"/>
        <v>#REF!</v>
      </c>
      <c r="BJ171" t="e">
        <f t="shared" si="81"/>
        <v>#REF!</v>
      </c>
      <c r="BL171" t="e">
        <f t="shared" si="82"/>
        <v>#REF!</v>
      </c>
      <c r="BM171" t="e">
        <f t="shared" si="83"/>
        <v>#REF!</v>
      </c>
      <c r="BN171" t="e">
        <f t="shared" si="84"/>
        <v>#REF!</v>
      </c>
    </row>
    <row r="172" spans="1:66" x14ac:dyDescent="0.2">
      <c r="A172">
        <f t="shared" si="68"/>
        <v>0.5</v>
      </c>
      <c r="B172">
        <f t="shared" si="56"/>
        <v>0.45315389351832486</v>
      </c>
      <c r="C172">
        <f t="shared" si="57"/>
        <v>0.21130913087034969</v>
      </c>
      <c r="D172">
        <f t="shared" si="69"/>
        <v>-0.49999999999999989</v>
      </c>
      <c r="E172">
        <f t="shared" si="58"/>
        <v>0.45315389351832491</v>
      </c>
      <c r="F172">
        <f t="shared" si="59"/>
        <v>0.21130913087034975</v>
      </c>
      <c r="G172">
        <f t="shared" si="70"/>
        <v>0.5</v>
      </c>
      <c r="H172">
        <f t="shared" si="60"/>
        <v>-0.45315389351832486</v>
      </c>
      <c r="I172">
        <f t="shared" si="61"/>
        <v>-0.21130913087034969</v>
      </c>
      <c r="J172">
        <f t="shared" si="71"/>
        <v>0.49999999999999989</v>
      </c>
      <c r="K172">
        <f t="shared" si="62"/>
        <v>0.45315389351832491</v>
      </c>
      <c r="L172">
        <f t="shared" si="63"/>
        <v>0.21130913087034975</v>
      </c>
      <c r="N172">
        <v>25</v>
      </c>
      <c r="O172">
        <f t="shared" si="64"/>
        <v>68.203287745403756</v>
      </c>
      <c r="P172">
        <f t="shared" si="65"/>
        <v>21.796712254596248</v>
      </c>
      <c r="R172">
        <f t="shared" si="72"/>
        <v>-4.5931089870769881E-2</v>
      </c>
      <c r="T172">
        <f t="shared" si="66"/>
        <v>21.740608108302844</v>
      </c>
      <c r="V172">
        <f t="shared" si="67"/>
        <v>0</v>
      </c>
      <c r="Y172" s="28">
        <f t="shared" si="85"/>
        <v>0.5</v>
      </c>
      <c r="Z172" s="28" t="e">
        <f>((1/(SQRT(2)))*(COS(RADIANS(#REF!))))*(SIN(RADIANS(45)))</f>
        <v>#REF!</v>
      </c>
      <c r="AA172" s="28" t="e">
        <f>((1/(SQRT(2)))*(SIN(RADIANS(#REF!))))*(SIN(RADIANS(45)))</f>
        <v>#REF!</v>
      </c>
      <c r="AB172" s="29">
        <f t="shared" si="86"/>
        <v>-0.49999999999999989</v>
      </c>
      <c r="AC172" s="30" t="e">
        <f>((1/(SQRT(2)))*(COS(RADIANS(#REF!))))*(COS(RADIANS(45)))</f>
        <v>#REF!</v>
      </c>
      <c r="AD172" s="30" t="e">
        <f>(((1/(SQRT(2)))*(SIN(RADIANS(#REF!))))*(COS(RADIANS(45))))</f>
        <v>#REF!</v>
      </c>
      <c r="AE172" s="28">
        <f t="shared" si="87"/>
        <v>0.5</v>
      </c>
      <c r="AF172" s="28" t="e">
        <f>((1/(SQRT(2)))*(COS(RADIANS(#REF!))))*(SIN(RADIANS(-45)))</f>
        <v>#REF!</v>
      </c>
      <c r="AG172" s="28" t="e">
        <f>((1/(SQRT(2)))*(SIN(RADIANS(#REF!))))*(SIN(RADIANS(-45)))</f>
        <v>#REF!</v>
      </c>
      <c r="AH172" s="30">
        <f t="shared" si="88"/>
        <v>0.49999999999999989</v>
      </c>
      <c r="AI172" s="30" t="e">
        <f>((1/(SQRT(2)))*(COS(RADIANS(#REF!))))*(COS(RADIANS(-45)))</f>
        <v>#REF!</v>
      </c>
      <c r="AJ172" s="30" t="e">
        <f>(((1/(SQRT(2)))*(SIN(RADIANS(#REF!))))*(COS(RADIANS(-45))))</f>
        <v>#REF!</v>
      </c>
      <c r="AK172">
        <v>110</v>
      </c>
      <c r="AL172" t="e">
        <f t="shared" si="89"/>
        <v>#REF!</v>
      </c>
      <c r="AM172" t="e">
        <f t="shared" si="90"/>
        <v>#REF!</v>
      </c>
      <c r="AN172" t="e">
        <f t="shared" si="91"/>
        <v>#REF!</v>
      </c>
      <c r="AO172" t="e">
        <f>(SIN(RADIANS(Y192)))*(COS(RADIANS(#REF!)))</f>
        <v>#REF!</v>
      </c>
      <c r="AP172" t="e">
        <f>(SIN(RADIANS(Y192)))*(SIN(RADIANS(#REF!)))</f>
        <v>#REF!</v>
      </c>
      <c r="AR172" t="e">
        <f t="shared" si="73"/>
        <v>#REF!</v>
      </c>
      <c r="AS172" t="e">
        <f t="shared" si="74"/>
        <v>#REF!</v>
      </c>
      <c r="AT172" t="e">
        <f t="shared" si="75"/>
        <v>#REF!</v>
      </c>
      <c r="AV172" t="e">
        <f t="shared" si="92"/>
        <v>#REF!</v>
      </c>
      <c r="AW172" t="e">
        <f t="shared" si="93"/>
        <v>#REF!</v>
      </c>
      <c r="AX172" t="e">
        <f t="shared" si="94"/>
        <v>#REF!</v>
      </c>
      <c r="AZ172" t="e">
        <f t="shared" si="95"/>
        <v>#REF!</v>
      </c>
      <c r="BA172" t="e">
        <f t="shared" si="96"/>
        <v>#REF!</v>
      </c>
      <c r="BB172" t="e">
        <f t="shared" si="97"/>
        <v>#REF!</v>
      </c>
      <c r="BD172" t="e">
        <f t="shared" si="76"/>
        <v>#REF!</v>
      </c>
      <c r="BE172" t="e">
        <f t="shared" si="77"/>
        <v>#REF!</v>
      </c>
      <c r="BF172" t="e">
        <f t="shared" si="78"/>
        <v>#REF!</v>
      </c>
      <c r="BH172" t="e">
        <f t="shared" si="79"/>
        <v>#REF!</v>
      </c>
      <c r="BI172" t="e">
        <f t="shared" si="80"/>
        <v>#REF!</v>
      </c>
      <c r="BJ172" t="e">
        <f t="shared" si="81"/>
        <v>#REF!</v>
      </c>
      <c r="BL172" t="e">
        <f t="shared" si="82"/>
        <v>#REF!</v>
      </c>
      <c r="BM172" t="e">
        <f t="shared" si="83"/>
        <v>#REF!</v>
      </c>
      <c r="BN172" t="e">
        <f t="shared" si="84"/>
        <v>#REF!</v>
      </c>
    </row>
    <row r="173" spans="1:66" x14ac:dyDescent="0.2">
      <c r="A173">
        <f t="shared" si="68"/>
        <v>0.5</v>
      </c>
      <c r="B173">
        <f t="shared" si="56"/>
        <v>0.44939702314958346</v>
      </c>
      <c r="C173">
        <f t="shared" si="57"/>
        <v>0.21918557339453865</v>
      </c>
      <c r="D173">
        <f t="shared" si="69"/>
        <v>-0.49999999999999989</v>
      </c>
      <c r="E173">
        <f t="shared" si="58"/>
        <v>0.44939702314958352</v>
      </c>
      <c r="F173">
        <f t="shared" si="59"/>
        <v>0.21918557339453867</v>
      </c>
      <c r="G173">
        <f t="shared" si="70"/>
        <v>0.5</v>
      </c>
      <c r="H173">
        <f t="shared" si="60"/>
        <v>-0.44939702314958346</v>
      </c>
      <c r="I173">
        <f t="shared" si="61"/>
        <v>-0.21918557339453865</v>
      </c>
      <c r="J173">
        <f t="shared" si="71"/>
        <v>0.49999999999999989</v>
      </c>
      <c r="K173">
        <f t="shared" si="62"/>
        <v>0.44939702314958352</v>
      </c>
      <c r="L173">
        <f t="shared" si="63"/>
        <v>0.21918557339453867</v>
      </c>
      <c r="N173">
        <v>26</v>
      </c>
      <c r="O173">
        <f t="shared" si="64"/>
        <v>68.25557811593859</v>
      </c>
      <c r="P173">
        <f t="shared" si="65"/>
        <v>21.744421884061413</v>
      </c>
      <c r="R173">
        <f t="shared" si="72"/>
        <v>-5.2290370534834096E-2</v>
      </c>
      <c r="T173">
        <f t="shared" si="66"/>
        <v>21.68831773776801</v>
      </c>
      <c r="V173">
        <f t="shared" si="67"/>
        <v>0</v>
      </c>
      <c r="Y173" s="28">
        <f t="shared" si="85"/>
        <v>0.5</v>
      </c>
      <c r="Z173" s="28" t="e">
        <f>((1/(SQRT(2)))*(COS(RADIANS(#REF!))))*(SIN(RADIANS(45)))</f>
        <v>#REF!</v>
      </c>
      <c r="AA173" s="28" t="e">
        <f>((1/(SQRT(2)))*(SIN(RADIANS(#REF!))))*(SIN(RADIANS(45)))</f>
        <v>#REF!</v>
      </c>
      <c r="AB173" s="29">
        <f t="shared" si="86"/>
        <v>-0.49999999999999989</v>
      </c>
      <c r="AC173" s="30" t="e">
        <f>((1/(SQRT(2)))*(COS(RADIANS(#REF!))))*(COS(RADIANS(45)))</f>
        <v>#REF!</v>
      </c>
      <c r="AD173" s="30" t="e">
        <f>(((1/(SQRT(2)))*(SIN(RADIANS(#REF!))))*(COS(RADIANS(45))))</f>
        <v>#REF!</v>
      </c>
      <c r="AE173" s="28">
        <f t="shared" si="87"/>
        <v>0.5</v>
      </c>
      <c r="AF173" s="28" t="e">
        <f>((1/(SQRT(2)))*(COS(RADIANS(#REF!))))*(SIN(RADIANS(-45)))</f>
        <v>#REF!</v>
      </c>
      <c r="AG173" s="28" t="e">
        <f>((1/(SQRT(2)))*(SIN(RADIANS(#REF!))))*(SIN(RADIANS(-45)))</f>
        <v>#REF!</v>
      </c>
      <c r="AH173" s="30">
        <f t="shared" si="88"/>
        <v>0.49999999999999989</v>
      </c>
      <c r="AI173" s="30" t="e">
        <f>((1/(SQRT(2)))*(COS(RADIANS(#REF!))))*(COS(RADIANS(-45)))</f>
        <v>#REF!</v>
      </c>
      <c r="AJ173" s="30" t="e">
        <f>(((1/(SQRT(2)))*(SIN(RADIANS(#REF!))))*(COS(RADIANS(-45))))</f>
        <v>#REF!</v>
      </c>
      <c r="AK173">
        <v>120</v>
      </c>
      <c r="AL173" t="e">
        <f t="shared" si="89"/>
        <v>#REF!</v>
      </c>
      <c r="AM173" t="e">
        <f t="shared" si="90"/>
        <v>#REF!</v>
      </c>
      <c r="AN173" t="e">
        <f t="shared" si="91"/>
        <v>#REF!</v>
      </c>
      <c r="AO173" t="e">
        <f>(SIN(RADIANS(Y193)))*(COS(RADIANS(#REF!)))</f>
        <v>#REF!</v>
      </c>
      <c r="AP173" t="e">
        <f>(SIN(RADIANS(Y193)))*(SIN(RADIANS(#REF!)))</f>
        <v>#REF!</v>
      </c>
      <c r="AR173" t="e">
        <f t="shared" si="73"/>
        <v>#REF!</v>
      </c>
      <c r="AS173" t="e">
        <f t="shared" si="74"/>
        <v>#REF!</v>
      </c>
      <c r="AT173" t="e">
        <f t="shared" si="75"/>
        <v>#REF!</v>
      </c>
      <c r="AV173" t="e">
        <f t="shared" si="92"/>
        <v>#REF!</v>
      </c>
      <c r="AW173" t="e">
        <f t="shared" si="93"/>
        <v>#REF!</v>
      </c>
      <c r="AX173" t="e">
        <f t="shared" si="94"/>
        <v>#REF!</v>
      </c>
      <c r="AZ173" t="e">
        <f t="shared" si="95"/>
        <v>#REF!</v>
      </c>
      <c r="BA173" t="e">
        <f t="shared" si="96"/>
        <v>#REF!</v>
      </c>
      <c r="BB173" t="e">
        <f t="shared" si="97"/>
        <v>#REF!</v>
      </c>
      <c r="BD173" t="e">
        <f t="shared" si="76"/>
        <v>#REF!</v>
      </c>
      <c r="BE173" t="e">
        <f t="shared" si="77"/>
        <v>#REF!</v>
      </c>
      <c r="BF173" t="e">
        <f t="shared" si="78"/>
        <v>#REF!</v>
      </c>
      <c r="BH173" t="e">
        <f t="shared" si="79"/>
        <v>#REF!</v>
      </c>
      <c r="BI173" t="e">
        <f t="shared" si="80"/>
        <v>#REF!</v>
      </c>
      <c r="BJ173" t="e">
        <f t="shared" si="81"/>
        <v>#REF!</v>
      </c>
      <c r="BL173" t="e">
        <f t="shared" si="82"/>
        <v>#REF!</v>
      </c>
      <c r="BM173" t="e">
        <f t="shared" si="83"/>
        <v>#REF!</v>
      </c>
      <c r="BN173" t="e">
        <f t="shared" si="84"/>
        <v>#REF!</v>
      </c>
    </row>
    <row r="174" spans="1:66" x14ac:dyDescent="0.2">
      <c r="A174">
        <f t="shared" si="68"/>
        <v>0.5</v>
      </c>
      <c r="B174">
        <f t="shared" si="56"/>
        <v>0.44550326209418384</v>
      </c>
      <c r="C174">
        <f t="shared" si="57"/>
        <v>0.22699524986977335</v>
      </c>
      <c r="D174">
        <f t="shared" si="69"/>
        <v>-0.49999999999999989</v>
      </c>
      <c r="E174">
        <f t="shared" si="58"/>
        <v>0.44550326209418389</v>
      </c>
      <c r="F174">
        <f t="shared" si="59"/>
        <v>0.22699524986977337</v>
      </c>
      <c r="G174">
        <f t="shared" si="70"/>
        <v>0.5</v>
      </c>
      <c r="H174">
        <f t="shared" si="60"/>
        <v>-0.44550326209418384</v>
      </c>
      <c r="I174">
        <f t="shared" si="61"/>
        <v>-0.22699524986977335</v>
      </c>
      <c r="J174">
        <f t="shared" si="71"/>
        <v>0.49999999999999989</v>
      </c>
      <c r="K174">
        <f t="shared" si="62"/>
        <v>0.44550326209418389</v>
      </c>
      <c r="L174">
        <f t="shared" si="63"/>
        <v>0.22699524986977337</v>
      </c>
      <c r="N174">
        <v>27</v>
      </c>
      <c r="O174">
        <f t="shared" si="64"/>
        <v>68.314200793178912</v>
      </c>
      <c r="P174">
        <f t="shared" si="65"/>
        <v>21.685799206821081</v>
      </c>
      <c r="R174">
        <f t="shared" si="72"/>
        <v>-5.8622677240332877E-2</v>
      </c>
      <c r="T174">
        <f t="shared" si="66"/>
        <v>21.629695060527677</v>
      </c>
      <c r="V174">
        <f t="shared" si="67"/>
        <v>0</v>
      </c>
      <c r="Y174" s="28">
        <f t="shared" si="85"/>
        <v>0.5</v>
      </c>
      <c r="Z174" s="28" t="e">
        <f>((1/(SQRT(2)))*(COS(RADIANS(#REF!))))*(SIN(RADIANS(45)))</f>
        <v>#REF!</v>
      </c>
      <c r="AA174" s="28" t="e">
        <f>((1/(SQRT(2)))*(SIN(RADIANS(#REF!))))*(SIN(RADIANS(45)))</f>
        <v>#REF!</v>
      </c>
      <c r="AB174" s="29">
        <f t="shared" si="86"/>
        <v>-0.49999999999999989</v>
      </c>
      <c r="AC174" s="30" t="e">
        <f>((1/(SQRT(2)))*(COS(RADIANS(#REF!))))*(COS(RADIANS(45)))</f>
        <v>#REF!</v>
      </c>
      <c r="AD174" s="30" t="e">
        <f>(((1/(SQRT(2)))*(SIN(RADIANS(#REF!))))*(COS(RADIANS(45))))</f>
        <v>#REF!</v>
      </c>
      <c r="AE174" s="28">
        <f t="shared" si="87"/>
        <v>0.5</v>
      </c>
      <c r="AF174" s="28" t="e">
        <f>((1/(SQRT(2)))*(COS(RADIANS(#REF!))))*(SIN(RADIANS(-45)))</f>
        <v>#REF!</v>
      </c>
      <c r="AG174" s="28" t="e">
        <f>((1/(SQRT(2)))*(SIN(RADIANS(#REF!))))*(SIN(RADIANS(-45)))</f>
        <v>#REF!</v>
      </c>
      <c r="AH174" s="30">
        <f t="shared" si="88"/>
        <v>0.49999999999999989</v>
      </c>
      <c r="AI174" s="30" t="e">
        <f>((1/(SQRT(2)))*(COS(RADIANS(#REF!))))*(COS(RADIANS(-45)))</f>
        <v>#REF!</v>
      </c>
      <c r="AJ174" s="30" t="e">
        <f>(((1/(SQRT(2)))*(SIN(RADIANS(#REF!))))*(COS(RADIANS(-45))))</f>
        <v>#REF!</v>
      </c>
      <c r="AK174">
        <v>130</v>
      </c>
      <c r="AL174" t="e">
        <f t="shared" si="89"/>
        <v>#REF!</v>
      </c>
      <c r="AM174" t="e">
        <f t="shared" si="90"/>
        <v>#REF!</v>
      </c>
      <c r="AN174" t="e">
        <f t="shared" si="91"/>
        <v>#REF!</v>
      </c>
      <c r="AO174" t="e">
        <f>(SIN(RADIANS(Y194)))*(COS(RADIANS(#REF!)))</f>
        <v>#REF!</v>
      </c>
      <c r="AP174" t="e">
        <f>(SIN(RADIANS(Y194)))*(SIN(RADIANS(#REF!)))</f>
        <v>#REF!</v>
      </c>
      <c r="AR174" t="e">
        <f t="shared" si="73"/>
        <v>#REF!</v>
      </c>
      <c r="AS174" t="e">
        <f t="shared" si="74"/>
        <v>#REF!</v>
      </c>
      <c r="AT174" t="e">
        <f t="shared" si="75"/>
        <v>#REF!</v>
      </c>
      <c r="AV174" t="e">
        <f t="shared" si="92"/>
        <v>#REF!</v>
      </c>
      <c r="AW174" t="e">
        <f t="shared" si="93"/>
        <v>#REF!</v>
      </c>
      <c r="AX174" t="e">
        <f t="shared" si="94"/>
        <v>#REF!</v>
      </c>
      <c r="AZ174" t="e">
        <f t="shared" si="95"/>
        <v>#REF!</v>
      </c>
      <c r="BA174" t="e">
        <f t="shared" si="96"/>
        <v>#REF!</v>
      </c>
      <c r="BB174" t="e">
        <f t="shared" si="97"/>
        <v>#REF!</v>
      </c>
      <c r="BD174" t="e">
        <f t="shared" si="76"/>
        <v>#REF!</v>
      </c>
      <c r="BE174" t="e">
        <f t="shared" si="77"/>
        <v>#REF!</v>
      </c>
      <c r="BF174" t="e">
        <f t="shared" si="78"/>
        <v>#REF!</v>
      </c>
      <c r="BH174" t="e">
        <f t="shared" si="79"/>
        <v>#REF!</v>
      </c>
      <c r="BI174" t="e">
        <f t="shared" si="80"/>
        <v>#REF!</v>
      </c>
      <c r="BJ174" t="e">
        <f t="shared" si="81"/>
        <v>#REF!</v>
      </c>
      <c r="BL174" t="e">
        <f t="shared" si="82"/>
        <v>#REF!</v>
      </c>
      <c r="BM174" t="e">
        <f t="shared" si="83"/>
        <v>#REF!</v>
      </c>
      <c r="BN174" t="e">
        <f t="shared" si="84"/>
        <v>#REF!</v>
      </c>
    </row>
    <row r="175" spans="1:66" x14ac:dyDescent="0.2">
      <c r="A175">
        <f t="shared" si="68"/>
        <v>0.5</v>
      </c>
      <c r="B175">
        <f t="shared" si="56"/>
        <v>0.44147379642946338</v>
      </c>
      <c r="C175">
        <f t="shared" si="57"/>
        <v>0.23473578139294538</v>
      </c>
      <c r="D175">
        <f t="shared" si="69"/>
        <v>-0.49999999999999989</v>
      </c>
      <c r="E175">
        <f t="shared" si="58"/>
        <v>0.44147379642946344</v>
      </c>
      <c r="F175">
        <f t="shared" si="59"/>
        <v>0.2347357813929454</v>
      </c>
      <c r="G175">
        <f t="shared" si="70"/>
        <v>0.5</v>
      </c>
      <c r="H175">
        <f t="shared" si="60"/>
        <v>-0.44147379642946338</v>
      </c>
      <c r="I175">
        <f t="shared" si="61"/>
        <v>-0.23473578139294538</v>
      </c>
      <c r="J175">
        <f t="shared" si="71"/>
        <v>0.49999999999999989</v>
      </c>
      <c r="K175">
        <f t="shared" si="62"/>
        <v>0.44147379642946344</v>
      </c>
      <c r="L175">
        <f t="shared" si="63"/>
        <v>0.2347357813929454</v>
      </c>
      <c r="N175">
        <v>28</v>
      </c>
      <c r="O175">
        <f t="shared" si="64"/>
        <v>68.379127700751297</v>
      </c>
      <c r="P175">
        <f t="shared" si="65"/>
        <v>21.620872299248706</v>
      </c>
      <c r="R175">
        <f t="shared" si="72"/>
        <v>-6.4926907572374404E-2</v>
      </c>
      <c r="T175">
        <f t="shared" si="66"/>
        <v>21.564768152955303</v>
      </c>
      <c r="V175">
        <f t="shared" si="67"/>
        <v>0</v>
      </c>
      <c r="Y175" s="28">
        <f t="shared" si="85"/>
        <v>0.5</v>
      </c>
      <c r="Z175" s="28" t="e">
        <f>((1/(SQRT(2)))*(COS(RADIANS(#REF!))))*(SIN(RADIANS(45)))</f>
        <v>#REF!</v>
      </c>
      <c r="AA175" s="28" t="e">
        <f>((1/(SQRT(2)))*(SIN(RADIANS(#REF!))))*(SIN(RADIANS(45)))</f>
        <v>#REF!</v>
      </c>
      <c r="AB175" s="29">
        <f t="shared" si="86"/>
        <v>-0.49999999999999989</v>
      </c>
      <c r="AC175" s="30" t="e">
        <f>((1/(SQRT(2)))*(COS(RADIANS(#REF!))))*(COS(RADIANS(45)))</f>
        <v>#REF!</v>
      </c>
      <c r="AD175" s="30" t="e">
        <f>(((1/(SQRT(2)))*(SIN(RADIANS(#REF!))))*(COS(RADIANS(45))))</f>
        <v>#REF!</v>
      </c>
      <c r="AE175" s="28">
        <f t="shared" si="87"/>
        <v>0.5</v>
      </c>
      <c r="AF175" s="28" t="e">
        <f>((1/(SQRT(2)))*(COS(RADIANS(#REF!))))*(SIN(RADIANS(-45)))</f>
        <v>#REF!</v>
      </c>
      <c r="AG175" s="28" t="e">
        <f>((1/(SQRT(2)))*(SIN(RADIANS(#REF!))))*(SIN(RADIANS(-45)))</f>
        <v>#REF!</v>
      </c>
      <c r="AH175" s="30">
        <f t="shared" si="88"/>
        <v>0.49999999999999989</v>
      </c>
      <c r="AI175" s="30" t="e">
        <f>((1/(SQRT(2)))*(COS(RADIANS(#REF!))))*(COS(RADIANS(-45)))</f>
        <v>#REF!</v>
      </c>
      <c r="AJ175" s="30" t="e">
        <f>(((1/(SQRT(2)))*(SIN(RADIANS(#REF!))))*(COS(RADIANS(-45))))</f>
        <v>#REF!</v>
      </c>
      <c r="AK175">
        <v>140</v>
      </c>
      <c r="AL175" t="e">
        <f t="shared" si="89"/>
        <v>#REF!</v>
      </c>
      <c r="AM175" t="e">
        <f t="shared" si="90"/>
        <v>#REF!</v>
      </c>
      <c r="AN175" t="e">
        <f t="shared" si="91"/>
        <v>#REF!</v>
      </c>
      <c r="AO175" t="e">
        <f>(SIN(RADIANS(Y195)))*(COS(RADIANS(#REF!)))</f>
        <v>#REF!</v>
      </c>
      <c r="AP175" t="e">
        <f>(SIN(RADIANS(Y195)))*(SIN(RADIANS(#REF!)))</f>
        <v>#REF!</v>
      </c>
      <c r="AR175" t="e">
        <f t="shared" si="73"/>
        <v>#REF!</v>
      </c>
      <c r="AS175" t="e">
        <f t="shared" si="74"/>
        <v>#REF!</v>
      </c>
      <c r="AT175" t="e">
        <f t="shared" si="75"/>
        <v>#REF!</v>
      </c>
      <c r="AV175" t="e">
        <f t="shared" si="92"/>
        <v>#REF!</v>
      </c>
      <c r="AW175" t="e">
        <f t="shared" si="93"/>
        <v>#REF!</v>
      </c>
      <c r="AX175" t="e">
        <f t="shared" si="94"/>
        <v>#REF!</v>
      </c>
      <c r="AZ175" t="e">
        <f t="shared" si="95"/>
        <v>#REF!</v>
      </c>
      <c r="BA175" t="e">
        <f t="shared" si="96"/>
        <v>#REF!</v>
      </c>
      <c r="BB175" t="e">
        <f t="shared" si="97"/>
        <v>#REF!</v>
      </c>
      <c r="BD175" t="e">
        <f t="shared" si="76"/>
        <v>#REF!</v>
      </c>
      <c r="BE175" t="e">
        <f t="shared" si="77"/>
        <v>#REF!</v>
      </c>
      <c r="BF175" t="e">
        <f t="shared" si="78"/>
        <v>#REF!</v>
      </c>
      <c r="BH175" t="e">
        <f t="shared" si="79"/>
        <v>#REF!</v>
      </c>
      <c r="BI175" t="e">
        <f t="shared" si="80"/>
        <v>#REF!</v>
      </c>
      <c r="BJ175" t="e">
        <f t="shared" si="81"/>
        <v>#REF!</v>
      </c>
      <c r="BL175" t="e">
        <f t="shared" si="82"/>
        <v>#REF!</v>
      </c>
      <c r="BM175" t="e">
        <f t="shared" si="83"/>
        <v>#REF!</v>
      </c>
      <c r="BN175" t="e">
        <f t="shared" si="84"/>
        <v>#REF!</v>
      </c>
    </row>
    <row r="176" spans="1:66" x14ac:dyDescent="0.2">
      <c r="A176">
        <f t="shared" si="68"/>
        <v>0.5</v>
      </c>
      <c r="B176">
        <f t="shared" si="56"/>
        <v>0.43730985356969776</v>
      </c>
      <c r="C176">
        <f t="shared" si="57"/>
        <v>0.2424048101231685</v>
      </c>
      <c r="D176">
        <f t="shared" si="69"/>
        <v>-0.49999999999999989</v>
      </c>
      <c r="E176">
        <f t="shared" si="58"/>
        <v>0.43730985356969782</v>
      </c>
      <c r="F176">
        <f t="shared" si="59"/>
        <v>0.24240481012316853</v>
      </c>
      <c r="G176">
        <f t="shared" si="70"/>
        <v>0.5</v>
      </c>
      <c r="H176">
        <f t="shared" si="60"/>
        <v>-0.43730985356969776</v>
      </c>
      <c r="I176">
        <f t="shared" si="61"/>
        <v>-0.2424048101231685</v>
      </c>
      <c r="J176">
        <f t="shared" si="71"/>
        <v>0.49999999999999989</v>
      </c>
      <c r="K176">
        <f t="shared" si="62"/>
        <v>0.43730985356969782</v>
      </c>
      <c r="L176">
        <f t="shared" si="63"/>
        <v>0.24240481012316853</v>
      </c>
      <c r="N176">
        <v>29</v>
      </c>
      <c r="O176">
        <f t="shared" si="64"/>
        <v>68.450329665936437</v>
      </c>
      <c r="P176">
        <f t="shared" si="65"/>
        <v>21.549670334063567</v>
      </c>
      <c r="R176">
        <f t="shared" si="72"/>
        <v>-7.1201965185139215E-2</v>
      </c>
      <c r="T176">
        <f t="shared" si="66"/>
        <v>21.493566187770163</v>
      </c>
      <c r="V176">
        <f t="shared" si="67"/>
        <v>0</v>
      </c>
      <c r="Y176" s="28">
        <f t="shared" si="85"/>
        <v>0.5</v>
      </c>
      <c r="Z176" s="28" t="e">
        <f>((1/(SQRT(2)))*(COS(RADIANS(#REF!))))*(SIN(RADIANS(45)))</f>
        <v>#REF!</v>
      </c>
      <c r="AA176" s="28" t="e">
        <f>((1/(SQRT(2)))*(SIN(RADIANS(#REF!))))*(SIN(RADIANS(45)))</f>
        <v>#REF!</v>
      </c>
      <c r="AB176" s="29">
        <f t="shared" si="86"/>
        <v>-0.49999999999999989</v>
      </c>
      <c r="AC176" s="30" t="e">
        <f>((1/(SQRT(2)))*(COS(RADIANS(#REF!))))*(COS(RADIANS(45)))</f>
        <v>#REF!</v>
      </c>
      <c r="AD176" s="30" t="e">
        <f>(((1/(SQRT(2)))*(SIN(RADIANS(#REF!))))*(COS(RADIANS(45))))</f>
        <v>#REF!</v>
      </c>
      <c r="AE176" s="28">
        <f t="shared" si="87"/>
        <v>0.5</v>
      </c>
      <c r="AF176" s="28" t="e">
        <f>((1/(SQRT(2)))*(COS(RADIANS(#REF!))))*(SIN(RADIANS(-45)))</f>
        <v>#REF!</v>
      </c>
      <c r="AG176" s="28" t="e">
        <f>((1/(SQRT(2)))*(SIN(RADIANS(#REF!))))*(SIN(RADIANS(-45)))</f>
        <v>#REF!</v>
      </c>
      <c r="AH176" s="30">
        <f t="shared" si="88"/>
        <v>0.49999999999999989</v>
      </c>
      <c r="AI176" s="30" t="e">
        <f>((1/(SQRT(2)))*(COS(RADIANS(#REF!))))*(COS(RADIANS(-45)))</f>
        <v>#REF!</v>
      </c>
      <c r="AJ176" s="30" t="e">
        <f>(((1/(SQRT(2)))*(SIN(RADIANS(#REF!))))*(COS(RADIANS(-45))))</f>
        <v>#REF!</v>
      </c>
      <c r="AK176">
        <v>150</v>
      </c>
      <c r="AL176" t="e">
        <f t="shared" si="89"/>
        <v>#REF!</v>
      </c>
      <c r="AM176" t="e">
        <f t="shared" si="90"/>
        <v>#REF!</v>
      </c>
      <c r="AN176" t="e">
        <f t="shared" si="91"/>
        <v>#REF!</v>
      </c>
      <c r="AO176" t="e">
        <f>(SIN(RADIANS(Y196)))*(COS(RADIANS(#REF!)))</f>
        <v>#REF!</v>
      </c>
      <c r="AP176" t="e">
        <f>(SIN(RADIANS(Y196)))*(SIN(RADIANS(#REF!)))</f>
        <v>#REF!</v>
      </c>
      <c r="AR176" t="e">
        <f t="shared" si="73"/>
        <v>#REF!</v>
      </c>
      <c r="AS176" t="e">
        <f t="shared" si="74"/>
        <v>#REF!</v>
      </c>
      <c r="AT176" t="e">
        <f t="shared" si="75"/>
        <v>#REF!</v>
      </c>
      <c r="AV176" t="e">
        <f t="shared" si="92"/>
        <v>#REF!</v>
      </c>
      <c r="AW176" t="e">
        <f t="shared" si="93"/>
        <v>#REF!</v>
      </c>
      <c r="AX176" t="e">
        <f t="shared" si="94"/>
        <v>#REF!</v>
      </c>
      <c r="AZ176" t="e">
        <f t="shared" si="95"/>
        <v>#REF!</v>
      </c>
      <c r="BA176" t="e">
        <f t="shared" si="96"/>
        <v>#REF!</v>
      </c>
      <c r="BB176" t="e">
        <f t="shared" si="97"/>
        <v>#REF!</v>
      </c>
      <c r="BD176" t="e">
        <f t="shared" si="76"/>
        <v>#REF!</v>
      </c>
      <c r="BE176" t="e">
        <f t="shared" si="77"/>
        <v>#REF!</v>
      </c>
      <c r="BF176" t="e">
        <f t="shared" si="78"/>
        <v>#REF!</v>
      </c>
      <c r="BH176" t="e">
        <f t="shared" si="79"/>
        <v>#REF!</v>
      </c>
      <c r="BI176" t="e">
        <f t="shared" si="80"/>
        <v>#REF!</v>
      </c>
      <c r="BJ176" t="e">
        <f t="shared" si="81"/>
        <v>#REF!</v>
      </c>
      <c r="BL176" t="e">
        <f t="shared" si="82"/>
        <v>#REF!</v>
      </c>
      <c r="BM176" t="e">
        <f t="shared" si="83"/>
        <v>#REF!</v>
      </c>
      <c r="BN176" t="e">
        <f t="shared" si="84"/>
        <v>#REF!</v>
      </c>
    </row>
    <row r="177" spans="1:66" x14ac:dyDescent="0.2">
      <c r="A177">
        <f t="shared" si="68"/>
        <v>0.5</v>
      </c>
      <c r="B177">
        <f t="shared" si="56"/>
        <v>0.43301270189221924</v>
      </c>
      <c r="C177">
        <f t="shared" si="57"/>
        <v>0.24999999999999992</v>
      </c>
      <c r="D177">
        <f t="shared" si="69"/>
        <v>-0.49999999999999989</v>
      </c>
      <c r="E177">
        <f t="shared" si="58"/>
        <v>0.4330127018922193</v>
      </c>
      <c r="F177">
        <f t="shared" si="59"/>
        <v>0.24999999999999994</v>
      </c>
      <c r="G177">
        <f t="shared" si="70"/>
        <v>0.5</v>
      </c>
      <c r="H177">
        <f t="shared" si="60"/>
        <v>-0.43301270189221924</v>
      </c>
      <c r="I177">
        <f t="shared" si="61"/>
        <v>-0.24999999999999992</v>
      </c>
      <c r="J177">
        <f t="shared" si="71"/>
        <v>0.49999999999999989</v>
      </c>
      <c r="K177">
        <f t="shared" si="62"/>
        <v>0.4330127018922193</v>
      </c>
      <c r="L177">
        <f t="shared" si="63"/>
        <v>0.24999999999999994</v>
      </c>
      <c r="N177">
        <v>30</v>
      </c>
      <c r="O177">
        <f t="shared" si="64"/>
        <v>68.527776423943024</v>
      </c>
      <c r="P177">
        <f t="shared" si="65"/>
        <v>21.472223576056972</v>
      </c>
      <c r="R177">
        <f t="shared" si="72"/>
        <v>-7.7446758006594507E-2</v>
      </c>
      <c r="T177">
        <f t="shared" si="66"/>
        <v>21.416119429763569</v>
      </c>
      <c r="V177">
        <f t="shared" si="67"/>
        <v>0</v>
      </c>
      <c r="Y177" s="28">
        <f t="shared" si="85"/>
        <v>0.5</v>
      </c>
      <c r="Z177" s="28" t="e">
        <f>((1/(SQRT(2)))*(COS(RADIANS(#REF!))))*(SIN(RADIANS(45)))</f>
        <v>#REF!</v>
      </c>
      <c r="AA177" s="28" t="e">
        <f>((1/(SQRT(2)))*(SIN(RADIANS(#REF!))))*(SIN(RADIANS(45)))</f>
        <v>#REF!</v>
      </c>
      <c r="AB177" s="29">
        <f t="shared" si="86"/>
        <v>-0.49999999999999989</v>
      </c>
      <c r="AC177" s="30" t="e">
        <f>((1/(SQRT(2)))*(COS(RADIANS(#REF!))))*(COS(RADIANS(45)))</f>
        <v>#REF!</v>
      </c>
      <c r="AD177" s="30" t="e">
        <f>(((1/(SQRT(2)))*(SIN(RADIANS(#REF!))))*(COS(RADIANS(45))))</f>
        <v>#REF!</v>
      </c>
      <c r="AE177" s="28">
        <f t="shared" si="87"/>
        <v>0.5</v>
      </c>
      <c r="AF177" s="28" t="e">
        <f>((1/(SQRT(2)))*(COS(RADIANS(#REF!))))*(SIN(RADIANS(-45)))</f>
        <v>#REF!</v>
      </c>
      <c r="AG177" s="28" t="e">
        <f>((1/(SQRT(2)))*(SIN(RADIANS(#REF!))))*(SIN(RADIANS(-45)))</f>
        <v>#REF!</v>
      </c>
      <c r="AH177" s="30">
        <f t="shared" si="88"/>
        <v>0.49999999999999989</v>
      </c>
      <c r="AI177" s="30" t="e">
        <f>((1/(SQRT(2)))*(COS(RADIANS(#REF!))))*(COS(RADIANS(-45)))</f>
        <v>#REF!</v>
      </c>
      <c r="AJ177" s="30" t="e">
        <f>(((1/(SQRT(2)))*(SIN(RADIANS(#REF!))))*(COS(RADIANS(-45))))</f>
        <v>#REF!</v>
      </c>
      <c r="AK177">
        <v>160</v>
      </c>
      <c r="AL177" t="e">
        <f t="shared" si="89"/>
        <v>#REF!</v>
      </c>
      <c r="AM177" t="e">
        <f t="shared" si="90"/>
        <v>#REF!</v>
      </c>
      <c r="AN177" t="e">
        <f t="shared" si="91"/>
        <v>#REF!</v>
      </c>
      <c r="AO177" t="e">
        <f>(SIN(RADIANS(Y197)))*(COS(RADIANS(#REF!)))</f>
        <v>#REF!</v>
      </c>
      <c r="AP177" t="e">
        <f>(SIN(RADIANS(Y197)))*(SIN(RADIANS(#REF!)))</f>
        <v>#REF!</v>
      </c>
      <c r="AR177" t="e">
        <f t="shared" si="73"/>
        <v>#REF!</v>
      </c>
      <c r="AS177" t="e">
        <f t="shared" si="74"/>
        <v>#REF!</v>
      </c>
      <c r="AT177" t="e">
        <f t="shared" si="75"/>
        <v>#REF!</v>
      </c>
      <c r="AV177" t="e">
        <f t="shared" si="92"/>
        <v>#REF!</v>
      </c>
      <c r="AW177" t="e">
        <f t="shared" si="93"/>
        <v>#REF!</v>
      </c>
      <c r="AX177" t="e">
        <f t="shared" si="94"/>
        <v>#REF!</v>
      </c>
      <c r="AZ177" t="e">
        <f t="shared" si="95"/>
        <v>#REF!</v>
      </c>
      <c r="BA177" t="e">
        <f t="shared" si="96"/>
        <v>#REF!</v>
      </c>
      <c r="BB177" t="e">
        <f t="shared" si="97"/>
        <v>#REF!</v>
      </c>
      <c r="BD177" t="e">
        <f t="shared" si="76"/>
        <v>#REF!</v>
      </c>
      <c r="BE177" t="e">
        <f t="shared" si="77"/>
        <v>#REF!</v>
      </c>
      <c r="BF177" t="e">
        <f t="shared" si="78"/>
        <v>#REF!</v>
      </c>
      <c r="BH177" t="e">
        <f t="shared" si="79"/>
        <v>#REF!</v>
      </c>
      <c r="BI177" t="e">
        <f t="shared" si="80"/>
        <v>#REF!</v>
      </c>
      <c r="BJ177" t="e">
        <f t="shared" si="81"/>
        <v>#REF!</v>
      </c>
      <c r="BL177" t="e">
        <f t="shared" si="82"/>
        <v>#REF!</v>
      </c>
      <c r="BM177" t="e">
        <f t="shared" si="83"/>
        <v>#REF!</v>
      </c>
      <c r="BN177" t="e">
        <f t="shared" si="84"/>
        <v>#REF!</v>
      </c>
    </row>
    <row r="178" spans="1:66" x14ac:dyDescent="0.2">
      <c r="A178">
        <f t="shared" si="68"/>
        <v>0.5</v>
      </c>
      <c r="B178">
        <f t="shared" si="56"/>
        <v>0.42858365035105611</v>
      </c>
      <c r="C178">
        <f t="shared" si="57"/>
        <v>0.25751903745502708</v>
      </c>
      <c r="D178">
        <f t="shared" si="69"/>
        <v>-0.49999999999999989</v>
      </c>
      <c r="E178">
        <f t="shared" si="58"/>
        <v>0.42858365035105617</v>
      </c>
      <c r="F178">
        <f t="shared" si="59"/>
        <v>0.25751903745502708</v>
      </c>
      <c r="G178">
        <f t="shared" si="70"/>
        <v>0.5</v>
      </c>
      <c r="H178">
        <f t="shared" si="60"/>
        <v>-0.42858365035105611</v>
      </c>
      <c r="I178">
        <f t="shared" si="61"/>
        <v>-0.25751903745502708</v>
      </c>
      <c r="J178">
        <f t="shared" si="71"/>
        <v>0.49999999999999989</v>
      </c>
      <c r="K178">
        <f t="shared" si="62"/>
        <v>0.42858365035105617</v>
      </c>
      <c r="L178">
        <f t="shared" si="63"/>
        <v>0.25751903745502708</v>
      </c>
      <c r="N178">
        <v>31</v>
      </c>
      <c r="O178">
        <f t="shared" si="64"/>
        <v>68.611436620560312</v>
      </c>
      <c r="P178">
        <f t="shared" si="65"/>
        <v>21.388563379439695</v>
      </c>
      <c r="R178">
        <f t="shared" si="72"/>
        <v>-8.3660196617277194E-2</v>
      </c>
      <c r="T178">
        <f t="shared" si="66"/>
        <v>21.332459233146292</v>
      </c>
      <c r="V178">
        <f t="shared" si="67"/>
        <v>0</v>
      </c>
      <c r="Y178" s="28">
        <f t="shared" si="85"/>
        <v>0.5</v>
      </c>
      <c r="Z178" s="28" t="e">
        <f>((1/(SQRT(2)))*(COS(RADIANS(#REF!))))*(SIN(RADIANS(45)))</f>
        <v>#REF!</v>
      </c>
      <c r="AA178" s="28" t="e">
        <f>((1/(SQRT(2)))*(SIN(RADIANS(#REF!))))*(SIN(RADIANS(45)))</f>
        <v>#REF!</v>
      </c>
      <c r="AB178" s="29">
        <f t="shared" si="86"/>
        <v>-0.49999999999999989</v>
      </c>
      <c r="AC178" s="30" t="e">
        <f>((1/(SQRT(2)))*(COS(RADIANS(#REF!))))*(COS(RADIANS(45)))</f>
        <v>#REF!</v>
      </c>
      <c r="AD178" s="30" t="e">
        <f>(((1/(SQRT(2)))*(SIN(RADIANS(#REF!))))*(COS(RADIANS(45))))</f>
        <v>#REF!</v>
      </c>
      <c r="AE178" s="28">
        <f t="shared" si="87"/>
        <v>0.5</v>
      </c>
      <c r="AF178" s="28" t="e">
        <f>((1/(SQRT(2)))*(COS(RADIANS(#REF!))))*(SIN(RADIANS(-45)))</f>
        <v>#REF!</v>
      </c>
      <c r="AG178" s="28" t="e">
        <f>((1/(SQRT(2)))*(SIN(RADIANS(#REF!))))*(SIN(RADIANS(-45)))</f>
        <v>#REF!</v>
      </c>
      <c r="AH178" s="30">
        <f t="shared" si="88"/>
        <v>0.49999999999999989</v>
      </c>
      <c r="AI178" s="30" t="e">
        <f>((1/(SQRT(2)))*(COS(RADIANS(#REF!))))*(COS(RADIANS(-45)))</f>
        <v>#REF!</v>
      </c>
      <c r="AJ178" s="30" t="e">
        <f>(((1/(SQRT(2)))*(SIN(RADIANS(#REF!))))*(COS(RADIANS(-45))))</f>
        <v>#REF!</v>
      </c>
      <c r="AK178">
        <v>170</v>
      </c>
      <c r="AL178" t="e">
        <f t="shared" si="89"/>
        <v>#REF!</v>
      </c>
      <c r="AM178" t="e">
        <f t="shared" si="90"/>
        <v>#REF!</v>
      </c>
      <c r="AN178" t="e">
        <f t="shared" si="91"/>
        <v>#REF!</v>
      </c>
      <c r="AO178" t="e">
        <f>(SIN(RADIANS(Y198)))*(COS(RADIANS(#REF!)))</f>
        <v>#REF!</v>
      </c>
      <c r="AP178" t="e">
        <f>(SIN(RADIANS(Y198)))*(SIN(RADIANS(#REF!)))</f>
        <v>#REF!</v>
      </c>
      <c r="AR178" t="e">
        <f t="shared" si="73"/>
        <v>#REF!</v>
      </c>
      <c r="AS178" t="e">
        <f t="shared" si="74"/>
        <v>#REF!</v>
      </c>
      <c r="AT178" t="e">
        <f t="shared" si="75"/>
        <v>#REF!</v>
      </c>
      <c r="AV178" t="e">
        <f t="shared" si="92"/>
        <v>#REF!</v>
      </c>
      <c r="AW178" t="e">
        <f t="shared" si="93"/>
        <v>#REF!</v>
      </c>
      <c r="AX178" t="e">
        <f t="shared" si="94"/>
        <v>#REF!</v>
      </c>
      <c r="AZ178" t="e">
        <f t="shared" si="95"/>
        <v>#REF!</v>
      </c>
      <c r="BA178" t="e">
        <f t="shared" si="96"/>
        <v>#REF!</v>
      </c>
      <c r="BB178" t="e">
        <f t="shared" si="97"/>
        <v>#REF!</v>
      </c>
      <c r="BD178" t="e">
        <f t="shared" si="76"/>
        <v>#REF!</v>
      </c>
      <c r="BE178" t="e">
        <f t="shared" si="77"/>
        <v>#REF!</v>
      </c>
      <c r="BF178" t="e">
        <f t="shared" si="78"/>
        <v>#REF!</v>
      </c>
      <c r="BH178" t="e">
        <f t="shared" si="79"/>
        <v>#REF!</v>
      </c>
      <c r="BI178" t="e">
        <f t="shared" si="80"/>
        <v>#REF!</v>
      </c>
      <c r="BJ178" t="e">
        <f t="shared" si="81"/>
        <v>#REF!</v>
      </c>
      <c r="BL178" t="e">
        <f t="shared" si="82"/>
        <v>#REF!</v>
      </c>
      <c r="BM178" t="e">
        <f t="shared" si="83"/>
        <v>#REF!</v>
      </c>
      <c r="BN178" t="e">
        <f t="shared" si="84"/>
        <v>#REF!</v>
      </c>
    </row>
    <row r="179" spans="1:66" x14ac:dyDescent="0.2">
      <c r="A179">
        <f t="shared" si="68"/>
        <v>0.5</v>
      </c>
      <c r="B179">
        <f t="shared" ref="B179:B210" si="98">((1/(SQRT(2)))*(COS(RADIANS(N179))))*(SIN(RADIANS(45)))</f>
        <v>0.42402404807821287</v>
      </c>
      <c r="C179">
        <f t="shared" ref="C179:C210" si="99">((1/(SQRT(2)))*(SIN(RADIANS(N179))))*(SIN(RADIANS(45)))</f>
        <v>0.26495963211660239</v>
      </c>
      <c r="D179">
        <f t="shared" si="69"/>
        <v>-0.49999999999999989</v>
      </c>
      <c r="E179">
        <f t="shared" ref="E179:E210" si="100">((1/(SQRT(2)))*(COS(RADIANS(N179))))*(COS(RADIANS(45)))</f>
        <v>0.42402404807821292</v>
      </c>
      <c r="F179">
        <f t="shared" ref="F179:F210" si="101">(((1/(SQRT(2)))*(SIN(RADIANS(N179))))*(COS(RADIANS(45))))</f>
        <v>0.26495963211660245</v>
      </c>
      <c r="G179">
        <f t="shared" si="70"/>
        <v>0.5</v>
      </c>
      <c r="H179">
        <f t="shared" ref="H179:H210" si="102">((1/(SQRT(2)))*(COS(RADIANS(N179))))*(SIN(RADIANS(-45)))</f>
        <v>-0.42402404807821287</v>
      </c>
      <c r="I179">
        <f t="shared" ref="I179:I210" si="103">((1/(SQRT(2)))*(SIN(RADIANS(N179))))*(SIN(RADIANS(-45)))</f>
        <v>-0.26495963211660239</v>
      </c>
      <c r="J179">
        <f t="shared" si="71"/>
        <v>0.49999999999999989</v>
      </c>
      <c r="K179">
        <f t="shared" ref="K179:K210" si="104">((1/(SQRT(2)))*(COS(RADIANS(N179))))*(COS(RADIANS(-45)))</f>
        <v>0.42402404807821292</v>
      </c>
      <c r="L179">
        <f t="shared" ref="L179:L210" si="105">(((1/(SQRT(2)))*(SIN(RADIANS(N179))))*(COS(RADIANS(-45))))</f>
        <v>0.26495963211660245</v>
      </c>
      <c r="N179">
        <v>32</v>
      </c>
      <c r="O179">
        <f t="shared" ref="O179:O210" si="106">(DEGREES(ACOS(((-(((SUMPRODUCT(G179:I179,$I$8:$K$8))*(SUMPRODUCT(G179:I179,$I$10:$K$10))-(SUMPRODUCT(J179:L179,$I$8:$K$8))*(SUMPRODUCT(J179:L179,$I$10:$K$10)))-((SUMPRODUCT(A179:C179,$I$8:$K$8))*(SUMPRODUCT(A179:C179,$I$10:$K$10))-(SUMPRODUCT(D179:F179,$I$8:$K$8))*(SUMPRODUCT(D179:F179,$I$10:$K$10))))*(((SUMPRODUCT(G179:I179,$I$8:$K$8))*(SUMPRODUCT(G179:I179,$I$10:$K$10))+(SUMPRODUCT(J179:L179,$I$8:$K$8))*(SUMPRODUCT(J179:L179,$I$10:$K$10)))-((SUMPRODUCT(A179:C179,$I$8:$K$8))*(SUMPRODUCT(A179:C179,$I$10:$K$10))+(SUMPRODUCT(D179:F179,$I$8:$K$8))*(SUMPRODUCT(D179:F179,$I$10:$K$10)))))-((((SUMPRODUCT(A179:C179,$I$8:$K$8))*(SUMPRODUCT(D179:F179,$I$10:$K$10))+(SUMPRODUCT(A179:C179,$I$10:$K$10))*(SUMPRODUCT(D179:F179,$I$8:$K$8)))-((SUMPRODUCT(G179:I179,$I$8:$K$8))*(SUMPRODUCT(J179:L179,$I$10:$K$10))+(SUMPRODUCT(G179:I179,$I$10:$K$10))*(SUMPRODUCT(J179:L179,$I$8:$K$8))))*(SQRT(((((SUMPRODUCT(G179:I179,$I$8:$K$8))*(SUMPRODUCT(G179:I179,$I$10:$K$10))-(SUMPRODUCT(J179:L179,$I$8:$K$8))*(SUMPRODUCT(J179:L179,$I$10:$K$10)))-((SUMPRODUCT(A179:C179,$I$8:$K$8))*(SUMPRODUCT(A179:C179,$I$10:$K$10))-(SUMPRODUCT(D179:F179,$I$8:$K$8))*(SUMPRODUCT(D179:F179,$I$10:$K$10))))^2)+((((SUMPRODUCT(A179:C179,$I$8:$K$8))*(SUMPRODUCT(D179:F179,$I$10:$K$10))+(SUMPRODUCT(A179:C179,$I$10:$K$10))*(SUMPRODUCT(D179:F179,$I$8:$K$8)))-((SUMPRODUCT(G179:I179,$I$8:$K$8))*(SUMPRODUCT(J179:L179,$I$10:$K$10))+(SUMPRODUCT(G179:I179,$I$10:$K$10))*(SUMPRODUCT(J179:L179,$I$8:$K$8))))^2)-((((SUMPRODUCT(G179:I179,$I$8:$K$8))*(SUMPRODUCT(G179:I179,$I$10:$K$10))+(SUMPRODUCT(J179:L179,$I$8:$K$8))*(SUMPRODUCT(J179:L179,$I$10:$K$10)))-((SUMPRODUCT(A179:C179,$I$8:$K$8))*(SUMPRODUCT(A179:C179,$I$10:$K$10))+(SUMPRODUCT(D179:F179,$I$8:$K$8))*(SUMPRODUCT(D179:F179,$I$10:$K$10))))^2)))))/(((((SUMPRODUCT(G179:I179,$I$8:$K$8))*(SUMPRODUCT(G179:I179,$I$10:$K$10))-(SUMPRODUCT(J179:L179,$I$8:$K$8))*(SUMPRODUCT(J179:L179,$I$10:$K$10)))-((SUMPRODUCT(A179:C179,$I$8:$K$8))*(SUMPRODUCT(A179:C179,$I$10:$K$10))-(SUMPRODUCT(D179:F179,$I$8:$K$8))*(SUMPRODUCT(D179:F179,$I$10:$K$10))))^2)+((((SUMPRODUCT(A179:C179,$I$8:$K$8))*(SUMPRODUCT(D179:F179,$I$10:$K$10))+(SUMPRODUCT(A179:C179,$I$10:$K$10))*(SUMPRODUCT(D179:F179,$I$8:$K$8)))-((SUMPRODUCT(G179:I179,$I$8:$K$8))*(SUMPRODUCT(J179:L179,$I$10:$K$10))+(SUMPRODUCT(G179:I179,$I$10:$K$10))*(SUMPRODUCT(J179:L179,$I$8:$K$8))))^2)))))/2</f>
        <v>68.701277813366588</v>
      </c>
      <c r="P179">
        <f t="shared" ref="P179:P210" si="107">(DEGREES(ACOS(((-(((SUMPRODUCT(G179:I179,$I$8:$K$8))*(SUMPRODUCT(G179:I179,$I$10:$K$10))-(SUMPRODUCT(J179:L179,$I$8:$K$8))*(SUMPRODUCT(J179:L179,$I$10:$K$10)))-((SUMPRODUCT(A179:C179,$I$8:$K$8))*(SUMPRODUCT(A179:C179,$I$10:$K$10))-(SUMPRODUCT(D179:F179,$I$8:$K$8))*(SUMPRODUCT(D179:F179,$I$10:$K$10))))*(((SUMPRODUCT(G179:I179,$I$8:$K$8))*(SUMPRODUCT(G179:I179,$I$10:$K$10))+(SUMPRODUCT(J179:L179,$I$8:$K$8))*(SUMPRODUCT(J179:L179,$I$10:$K$10)))-((SUMPRODUCT(A179:C179,$I$8:$K$8))*(SUMPRODUCT(A179:C179,$I$10:$K$10))+(SUMPRODUCT(D179:F179,$I$8:$K$8))*(SUMPRODUCT(D179:F179,$I$10:$K$10)))))+((((SUMPRODUCT(A179:C179,$I$8:$K$8))*(SUMPRODUCT(D179:F179,$I$10:$K$10))+(SUMPRODUCT(A179:C179,$I$10:$K$10))*(SUMPRODUCT(D179:F179,$I$8:$K$8)))-((SUMPRODUCT(G179:I179,$I$8:$K$8))*(SUMPRODUCT(J179:L179,$I$10:$K$10))+(SUMPRODUCT(G179:I179,$I$10:$K$10))*(SUMPRODUCT(J179:L179,$I$8:$K$8))))*(SQRT(((((SUMPRODUCT(G179:I179,$I$8:$K$8))*(SUMPRODUCT(G179:I179,$I$10:$K$10))-(SUMPRODUCT(J179:L179,$I$8:$K$8))*(SUMPRODUCT(J179:L179,$I$10:$K$10)))-((SUMPRODUCT(A179:C179,$I$8:$K$8))*(SUMPRODUCT(A179:C179,$I$10:$K$10))-(SUMPRODUCT(D179:F179,$I$8:$K$8))*(SUMPRODUCT(D179:F179,$I$10:$K$10))))^2)+((((SUMPRODUCT(A179:C179,$I$8:$K$8))*(SUMPRODUCT(D179:F179,$I$10:$K$10))+(SUMPRODUCT(A179:C179,$I$10:$K$10))*(SUMPRODUCT(D179:F179,$I$8:$K$8)))-((SUMPRODUCT(G179:I179,$I$8:$K$8))*(SUMPRODUCT(J179:L179,$I$10:$K$10))+(SUMPRODUCT(G179:I179,$I$10:$K$10))*(SUMPRODUCT(J179:L179,$I$8:$K$8))))^2)-((((SUMPRODUCT(G179:I179,$I$8:$K$8))*(SUMPRODUCT(G179:I179,$I$10:$K$10))+(SUMPRODUCT(J179:L179,$I$8:$K$8))*(SUMPRODUCT(J179:L179,$I$10:$K$10)))-((SUMPRODUCT(A179:C179,$I$8:$K$8))*(SUMPRODUCT(A179:C179,$I$10:$K$10))+(SUMPRODUCT(D179:F179,$I$8:$K$8))*(SUMPRODUCT(D179:F179,$I$10:$K$10))))^2)))))/(((((SUMPRODUCT(G179:I179,$I$8:$K$8))*(SUMPRODUCT(G179:I179,$I$10:$K$10))-(SUMPRODUCT(J179:L179,$I$8:$K$8))*(SUMPRODUCT(J179:L179,$I$10:$K$10)))-((SUMPRODUCT(A179:C179,$I$8:$K$8))*(SUMPRODUCT(A179:C179,$I$10:$K$10))-(SUMPRODUCT(D179:F179,$I$8:$K$8))*(SUMPRODUCT(D179:F179,$I$10:$K$10))))^2)+((((SUMPRODUCT(A179:C179,$I$8:$K$8))*(SUMPRODUCT(D179:F179,$I$10:$K$10))+(SUMPRODUCT(A179:C179,$I$10:$K$10))*(SUMPRODUCT(D179:F179,$I$8:$K$8)))-((SUMPRODUCT(G179:I179,$I$8:$K$8))*(SUMPRODUCT(J179:L179,$I$10:$K$10))+(SUMPRODUCT(G179:I179,$I$10:$K$10))*(SUMPRODUCT(J179:L179,$I$8:$K$8))))^2)))))/2</f>
        <v>21.298722186633398</v>
      </c>
      <c r="R179">
        <f t="shared" si="72"/>
        <v>-8.9841192806296988E-2</v>
      </c>
      <c r="T179">
        <f t="shared" ref="T179:T210" si="108">(P179-$V$330)</f>
        <v>21.242618040339995</v>
      </c>
      <c r="V179">
        <f t="shared" ref="V179:V210" si="109">IF(T179=0,N179,0)</f>
        <v>0</v>
      </c>
      <c r="Y179" s="28">
        <f t="shared" si="85"/>
        <v>0.5</v>
      </c>
      <c r="Z179" s="28" t="e">
        <f>((1/(SQRT(2)))*(COS(RADIANS(#REF!))))*(SIN(RADIANS(45)))</f>
        <v>#REF!</v>
      </c>
      <c r="AA179" s="28" t="e">
        <f>((1/(SQRT(2)))*(SIN(RADIANS(#REF!))))*(SIN(RADIANS(45)))</f>
        <v>#REF!</v>
      </c>
      <c r="AB179" s="29">
        <f t="shared" si="86"/>
        <v>-0.49999999999999989</v>
      </c>
      <c r="AC179" s="30" t="e">
        <f>((1/(SQRT(2)))*(COS(RADIANS(#REF!))))*(COS(RADIANS(45)))</f>
        <v>#REF!</v>
      </c>
      <c r="AD179" s="30" t="e">
        <f>(((1/(SQRT(2)))*(SIN(RADIANS(#REF!))))*(COS(RADIANS(45))))</f>
        <v>#REF!</v>
      </c>
      <c r="AE179" s="28">
        <f t="shared" si="87"/>
        <v>0.5</v>
      </c>
      <c r="AF179" s="28" t="e">
        <f>((1/(SQRT(2)))*(COS(RADIANS(#REF!))))*(SIN(RADIANS(-45)))</f>
        <v>#REF!</v>
      </c>
      <c r="AG179" s="28" t="e">
        <f>((1/(SQRT(2)))*(SIN(RADIANS(#REF!))))*(SIN(RADIANS(-45)))</f>
        <v>#REF!</v>
      </c>
      <c r="AH179" s="30">
        <f t="shared" si="88"/>
        <v>0.49999999999999989</v>
      </c>
      <c r="AI179" s="30" t="e">
        <f>((1/(SQRT(2)))*(COS(RADIANS(#REF!))))*(COS(RADIANS(-45)))</f>
        <v>#REF!</v>
      </c>
      <c r="AJ179" s="30" t="e">
        <f>(((1/(SQRT(2)))*(SIN(RADIANS(#REF!))))*(COS(RADIANS(-45))))</f>
        <v>#REF!</v>
      </c>
      <c r="AK179">
        <v>180</v>
      </c>
      <c r="AL179" t="e">
        <f t="shared" si="89"/>
        <v>#REF!</v>
      </c>
      <c r="AM179" t="e">
        <f t="shared" si="90"/>
        <v>#REF!</v>
      </c>
      <c r="AN179" t="e">
        <f t="shared" si="91"/>
        <v>#REF!</v>
      </c>
      <c r="AO179" t="e">
        <f>(SIN(RADIANS(Y199)))*(COS(RADIANS(#REF!)))</f>
        <v>#REF!</v>
      </c>
      <c r="AP179" t="e">
        <f>(SIN(RADIANS(Y199)))*(SIN(RADIANS(#REF!)))</f>
        <v>#REF!</v>
      </c>
      <c r="AR179" t="e">
        <f t="shared" si="73"/>
        <v>#REF!</v>
      </c>
      <c r="AS179" t="e">
        <f t="shared" si="74"/>
        <v>#REF!</v>
      </c>
      <c r="AT179" t="e">
        <f t="shared" si="75"/>
        <v>#REF!</v>
      </c>
      <c r="AV179" t="e">
        <f t="shared" si="92"/>
        <v>#REF!</v>
      </c>
      <c r="AW179" t="e">
        <f t="shared" si="93"/>
        <v>#REF!</v>
      </c>
      <c r="AX179" t="e">
        <f t="shared" si="94"/>
        <v>#REF!</v>
      </c>
      <c r="AZ179" t="e">
        <f t="shared" si="95"/>
        <v>#REF!</v>
      </c>
      <c r="BA179" t="e">
        <f t="shared" si="96"/>
        <v>#REF!</v>
      </c>
      <c r="BB179" t="e">
        <f t="shared" si="97"/>
        <v>#REF!</v>
      </c>
      <c r="BD179" t="e">
        <f t="shared" si="76"/>
        <v>#REF!</v>
      </c>
      <c r="BE179" t="e">
        <f t="shared" si="77"/>
        <v>#REF!</v>
      </c>
      <c r="BF179" t="e">
        <f t="shared" si="78"/>
        <v>#REF!</v>
      </c>
      <c r="BH179" t="e">
        <f t="shared" si="79"/>
        <v>#REF!</v>
      </c>
      <c r="BI179" t="e">
        <f t="shared" si="80"/>
        <v>#REF!</v>
      </c>
      <c r="BJ179" t="e">
        <f t="shared" si="81"/>
        <v>#REF!</v>
      </c>
      <c r="BL179" t="e">
        <f t="shared" si="82"/>
        <v>#REF!</v>
      </c>
      <c r="BM179" t="e">
        <f t="shared" si="83"/>
        <v>#REF!</v>
      </c>
      <c r="BN179" t="e">
        <f t="shared" si="84"/>
        <v>#REF!</v>
      </c>
    </row>
    <row r="180" spans="1:66" x14ac:dyDescent="0.2">
      <c r="A180">
        <f t="shared" si="68"/>
        <v>0.5</v>
      </c>
      <c r="B180">
        <f t="shared" si="98"/>
        <v>0.41933528397271191</v>
      </c>
      <c r="C180">
        <f t="shared" si="99"/>
        <v>0.27231951750751349</v>
      </c>
      <c r="D180">
        <f t="shared" si="69"/>
        <v>-0.49999999999999989</v>
      </c>
      <c r="E180">
        <f t="shared" si="100"/>
        <v>0.41933528397271203</v>
      </c>
      <c r="F180">
        <f t="shared" si="101"/>
        <v>0.27231951750751354</v>
      </c>
      <c r="G180">
        <f t="shared" si="70"/>
        <v>0.5</v>
      </c>
      <c r="H180">
        <f t="shared" si="102"/>
        <v>-0.41933528397271191</v>
      </c>
      <c r="I180">
        <f t="shared" si="103"/>
        <v>-0.27231951750751349</v>
      </c>
      <c r="J180">
        <f t="shared" si="71"/>
        <v>0.49999999999999989</v>
      </c>
      <c r="K180">
        <f t="shared" si="104"/>
        <v>0.41933528397271203</v>
      </c>
      <c r="L180">
        <f t="shared" si="105"/>
        <v>0.27231951750751354</v>
      </c>
      <c r="N180">
        <v>33</v>
      </c>
      <c r="O180">
        <f t="shared" si="106"/>
        <v>68.797266471674789</v>
      </c>
      <c r="P180">
        <f t="shared" si="107"/>
        <v>21.202733528325204</v>
      </c>
      <c r="R180">
        <f t="shared" si="72"/>
        <v>-9.5988658308193919E-2</v>
      </c>
      <c r="T180">
        <f t="shared" si="108"/>
        <v>21.146629382031801</v>
      </c>
      <c r="V180">
        <f t="shared" si="109"/>
        <v>0</v>
      </c>
      <c r="Y180" t="s">
        <v>21</v>
      </c>
      <c r="AA180" t="s">
        <v>41</v>
      </c>
      <c r="AB180" t="s">
        <v>39</v>
      </c>
      <c r="AC180" t="s">
        <v>40</v>
      </c>
      <c r="AD180" s="35"/>
      <c r="AE180" t="s">
        <v>103</v>
      </c>
    </row>
    <row r="181" spans="1:66" x14ac:dyDescent="0.2">
      <c r="A181">
        <f t="shared" si="68"/>
        <v>0.5</v>
      </c>
      <c r="B181">
        <f t="shared" si="98"/>
        <v>0.41451878627752076</v>
      </c>
      <c r="C181">
        <f t="shared" si="99"/>
        <v>0.2795964517353734</v>
      </c>
      <c r="D181">
        <f t="shared" si="69"/>
        <v>-0.49999999999999989</v>
      </c>
      <c r="E181">
        <f t="shared" si="100"/>
        <v>0.41451878627752081</v>
      </c>
      <c r="F181">
        <f t="shared" si="101"/>
        <v>0.27959645173537345</v>
      </c>
      <c r="G181">
        <f t="shared" si="70"/>
        <v>0.5</v>
      </c>
      <c r="H181">
        <f t="shared" si="102"/>
        <v>-0.41451878627752076</v>
      </c>
      <c r="I181">
        <f t="shared" si="103"/>
        <v>-0.2795964517353734</v>
      </c>
      <c r="J181">
        <f t="shared" si="71"/>
        <v>0.49999999999999989</v>
      </c>
      <c r="K181">
        <f t="shared" si="104"/>
        <v>0.41451878627752081</v>
      </c>
      <c r="L181">
        <f t="shared" si="105"/>
        <v>0.27959645173537345</v>
      </c>
      <c r="N181">
        <v>34</v>
      </c>
      <c r="O181">
        <f t="shared" si="106"/>
        <v>68.899367975396729</v>
      </c>
      <c r="P181">
        <f t="shared" si="107"/>
        <v>21.100632024603275</v>
      </c>
      <c r="R181">
        <f t="shared" si="72"/>
        <v>-0.10210150372192928</v>
      </c>
      <c r="T181">
        <f t="shared" si="108"/>
        <v>21.044527878309871</v>
      </c>
      <c r="V181">
        <f t="shared" si="109"/>
        <v>0</v>
      </c>
      <c r="Y181" s="71" t="e">
        <f>IF(A2&lt;180,180+A2-#REF!,A2-#REF!)</f>
        <v>#REF!</v>
      </c>
      <c r="AA181" s="1">
        <f t="shared" ref="AA181:AA199" si="110">IF(B2&gt;90,180-B2,B2)</f>
        <v>0</v>
      </c>
      <c r="AB181" s="1" t="e">
        <f t="shared" ref="AB181:AB199" si="111">90-AL161</f>
        <v>#REF!</v>
      </c>
      <c r="AC181" s="1" t="e">
        <f t="shared" ref="AC181:AC199" si="112">IF(ABS(AA181-AL161)&gt;ABS(AB181-AA181),AB181,AL161)</f>
        <v>#REF!</v>
      </c>
      <c r="AD181" s="1"/>
      <c r="AE181" s="1" t="e">
        <f t="shared" ref="AE181:AE199" si="113">IF((ABS(((SUM($AG$201:$AG$219))-(SUM($AB$201:$AB$219)))))&gt;(ABS(((SUM($AJ$201:$AJ$219))-(SUM($AB$201:$AB$219))))),AJ201,AG201)</f>
        <v>#REF!</v>
      </c>
      <c r="AF181" t="e">
        <f t="shared" ref="AF181:AF199" si="114">B2-AE181</f>
        <v>#REF!</v>
      </c>
      <c r="AG181" s="72" t="e">
        <f t="shared" ref="AG181:AG199" si="115">IF(ABS(AF181)&gt;45,AE181-90,AE181)</f>
        <v>#REF!</v>
      </c>
      <c r="AM181" s="71"/>
      <c r="AN181">
        <f t="shared" ref="AN181:AN199" si="116">COS(RADIANS(C2+90))</f>
        <v>-0.93105581586252828</v>
      </c>
      <c r="AO181" t="e">
        <f>(SIN(RADIANS(C2+90)))*(COS(RADIANS(#REF!)))</f>
        <v>#REF!</v>
      </c>
      <c r="AP181" t="e">
        <f>(SIN(RADIANS(C2+90)))*(SIN(RADIANS(#REF!)))</f>
        <v>#REF!</v>
      </c>
      <c r="AR181" t="e">
        <f t="shared" ref="AR181:AR199" si="117">IF(AP181&lt;0,-AN181,AN181)</f>
        <v>#REF!</v>
      </c>
      <c r="AS181" t="e">
        <f t="shared" ref="AS181:AS199" si="118">IF(AP181&lt;0,-AO181,AO181)</f>
        <v>#REF!</v>
      </c>
      <c r="AT181" t="e">
        <f t="shared" ref="AT181:AT199" si="119">IF(AP181&lt;0,-AP181,AP181)</f>
        <v>#REF!</v>
      </c>
      <c r="AV181" t="e">
        <f>AR181</f>
        <v>#REF!</v>
      </c>
      <c r="AW181" t="e">
        <f t="shared" si="93"/>
        <v>#REF!</v>
      </c>
      <c r="AX181" t="e">
        <f t="shared" si="94"/>
        <v>#REF!</v>
      </c>
      <c r="AZ181" t="e">
        <f>IF(OR($F$13="CCW",$F$13="CW"),AV181,"?")</f>
        <v>#REF!</v>
      </c>
      <c r="BA181" t="e">
        <f t="shared" si="96"/>
        <v>#REF!</v>
      </c>
      <c r="BB181" t="e">
        <f t="shared" si="97"/>
        <v>#REF!</v>
      </c>
      <c r="BD181" t="e">
        <f t="shared" ref="BD181:BD199" si="120">IF($F$13="CW",-AZ181,AZ181)</f>
        <v>#REF!</v>
      </c>
      <c r="BE181" t="e">
        <f t="shared" ref="BE181:BE199" si="121">IF($F$13="CW",BA181,BA181)</f>
        <v>#REF!</v>
      </c>
      <c r="BF181" t="e">
        <f t="shared" ref="BF181:BF199" si="122">IF($F$13="CW",BB181,BB181)</f>
        <v>#REF!</v>
      </c>
      <c r="BH181" t="e">
        <f t="shared" ref="BH181:BH199" si="123">IF(OR($L$13="CW",$L$13="CCW"),BD181,"?")</f>
        <v>#REF!</v>
      </c>
      <c r="BI181" t="e">
        <f t="shared" ref="BI181:BI199" si="124">IF(OR($L$13="CW",$L$13="CCW"),BE181,"?")</f>
        <v>#REF!</v>
      </c>
      <c r="BJ181" t="e">
        <f t="shared" ref="BJ181:BJ199" si="125">IF(OR($L$13="CW",$L$13="CCW"),BF181,"?")</f>
        <v>#REF!</v>
      </c>
      <c r="BL181" t="e">
        <f t="shared" ref="BL181:BL199" si="126">IF($L$13="CCW",-BH181,BH181)</f>
        <v>#REF!</v>
      </c>
      <c r="BM181" t="e">
        <f t="shared" ref="BM181:BM199" si="127">IF($L$13="CCW",-BI181,BI181)</f>
        <v>#REF!</v>
      </c>
      <c r="BN181" t="e">
        <f t="shared" ref="BN181:BN199" si="128">IF($L$13="CCW",BJ181,BJ181)</f>
        <v>#REF!</v>
      </c>
    </row>
    <row r="182" spans="1:66" x14ac:dyDescent="0.2">
      <c r="A182">
        <f t="shared" si="68"/>
        <v>0.5</v>
      </c>
      <c r="B182">
        <f t="shared" si="98"/>
        <v>0.40957602214449579</v>
      </c>
      <c r="C182">
        <f t="shared" si="99"/>
        <v>0.28678821817552297</v>
      </c>
      <c r="D182">
        <f t="shared" si="69"/>
        <v>-0.49999999999999989</v>
      </c>
      <c r="E182">
        <f t="shared" si="100"/>
        <v>0.40957602214449584</v>
      </c>
      <c r="F182">
        <f t="shared" si="101"/>
        <v>0.28678821817552302</v>
      </c>
      <c r="G182">
        <f t="shared" si="70"/>
        <v>0.5</v>
      </c>
      <c r="H182">
        <f t="shared" si="102"/>
        <v>-0.40957602214449579</v>
      </c>
      <c r="I182">
        <f t="shared" si="103"/>
        <v>-0.28678821817552297</v>
      </c>
      <c r="J182">
        <f t="shared" si="71"/>
        <v>0.49999999999999989</v>
      </c>
      <c r="K182">
        <f t="shared" si="104"/>
        <v>0.40957602214449584</v>
      </c>
      <c r="L182">
        <f t="shared" si="105"/>
        <v>0.28678821817552302</v>
      </c>
      <c r="N182">
        <v>35</v>
      </c>
      <c r="O182">
        <f t="shared" si="106"/>
        <v>69.007546613009964</v>
      </c>
      <c r="P182">
        <f t="shared" si="107"/>
        <v>20.992453386990029</v>
      </c>
      <c r="R182">
        <f t="shared" si="72"/>
        <v>-0.10817863761324631</v>
      </c>
      <c r="T182">
        <f t="shared" si="108"/>
        <v>20.936349240696625</v>
      </c>
      <c r="V182">
        <f t="shared" si="109"/>
        <v>0</v>
      </c>
      <c r="Y182" s="71" t="e">
        <f>IF(A3&lt;180,180+A3-#REF!,A3-#REF!)</f>
        <v>#REF!</v>
      </c>
      <c r="AA182" s="1">
        <f t="shared" si="110"/>
        <v>5</v>
      </c>
      <c r="AB182" s="1" t="e">
        <f t="shared" si="111"/>
        <v>#REF!</v>
      </c>
      <c r="AC182" s="1" t="e">
        <f t="shared" si="112"/>
        <v>#REF!</v>
      </c>
      <c r="AD182" s="1"/>
      <c r="AE182" s="1" t="e">
        <f t="shared" si="113"/>
        <v>#REF!</v>
      </c>
      <c r="AF182" t="e">
        <f t="shared" si="114"/>
        <v>#REF!</v>
      </c>
      <c r="AG182" s="72" t="e">
        <f t="shared" si="115"/>
        <v>#REF!</v>
      </c>
      <c r="AM182" s="71"/>
      <c r="AN182">
        <f t="shared" si="116"/>
        <v>-0.94551857559931674</v>
      </c>
      <c r="AO182" t="e">
        <f>(SIN(RADIANS(C3+90)))*(COS(RADIANS(#REF!)))</f>
        <v>#REF!</v>
      </c>
      <c r="AP182" t="e">
        <f>(SIN(RADIANS(C3+90)))*(SIN(RADIANS(#REF!)))</f>
        <v>#REF!</v>
      </c>
      <c r="AR182" t="e">
        <f t="shared" si="117"/>
        <v>#REF!</v>
      </c>
      <c r="AS182" t="e">
        <f t="shared" si="118"/>
        <v>#REF!</v>
      </c>
      <c r="AT182" t="e">
        <f t="shared" si="119"/>
        <v>#REF!</v>
      </c>
      <c r="AV182" t="e">
        <f t="shared" si="92"/>
        <v>#REF!</v>
      </c>
      <c r="AW182" t="e">
        <f t="shared" si="93"/>
        <v>#REF!</v>
      </c>
      <c r="AX182" t="e">
        <f t="shared" si="94"/>
        <v>#REF!</v>
      </c>
      <c r="AZ182" t="e">
        <f t="shared" si="95"/>
        <v>#REF!</v>
      </c>
      <c r="BA182" t="e">
        <f t="shared" si="96"/>
        <v>#REF!</v>
      </c>
      <c r="BB182" t="e">
        <f t="shared" si="97"/>
        <v>#REF!</v>
      </c>
      <c r="BD182" t="e">
        <f t="shared" si="120"/>
        <v>#REF!</v>
      </c>
      <c r="BE182" t="e">
        <f t="shared" si="121"/>
        <v>#REF!</v>
      </c>
      <c r="BF182" t="e">
        <f t="shared" si="122"/>
        <v>#REF!</v>
      </c>
      <c r="BH182" t="e">
        <f t="shared" si="123"/>
        <v>#REF!</v>
      </c>
      <c r="BI182" t="e">
        <f t="shared" si="124"/>
        <v>#REF!</v>
      </c>
      <c r="BJ182" t="e">
        <f t="shared" si="125"/>
        <v>#REF!</v>
      </c>
      <c r="BL182" t="e">
        <f t="shared" si="126"/>
        <v>#REF!</v>
      </c>
      <c r="BM182" t="e">
        <f t="shared" si="127"/>
        <v>#REF!</v>
      </c>
      <c r="BN182" t="e">
        <f t="shared" si="128"/>
        <v>#REF!</v>
      </c>
    </row>
    <row r="183" spans="1:66" x14ac:dyDescent="0.2">
      <c r="A183">
        <f t="shared" si="68"/>
        <v>0.5</v>
      </c>
      <c r="B183">
        <f t="shared" si="98"/>
        <v>0.40450849718747367</v>
      </c>
      <c r="C183">
        <f t="shared" si="99"/>
        <v>0.29389262614623651</v>
      </c>
      <c r="D183">
        <f t="shared" si="69"/>
        <v>-0.49999999999999989</v>
      </c>
      <c r="E183">
        <f t="shared" si="100"/>
        <v>0.40450849718747373</v>
      </c>
      <c r="F183">
        <f t="shared" si="101"/>
        <v>0.29389262614623657</v>
      </c>
      <c r="G183">
        <f t="shared" si="70"/>
        <v>0.5</v>
      </c>
      <c r="H183">
        <f t="shared" si="102"/>
        <v>-0.40450849718747367</v>
      </c>
      <c r="I183">
        <f t="shared" si="103"/>
        <v>-0.29389262614623651</v>
      </c>
      <c r="J183">
        <f t="shared" si="71"/>
        <v>0.49999999999999989</v>
      </c>
      <c r="K183">
        <f t="shared" si="104"/>
        <v>0.40450849718747373</v>
      </c>
      <c r="L183">
        <f t="shared" si="105"/>
        <v>0.29389262614623657</v>
      </c>
      <c r="N183">
        <v>36</v>
      </c>
      <c r="O183">
        <f t="shared" si="106"/>
        <v>69.121765578810297</v>
      </c>
      <c r="P183">
        <f t="shared" si="107"/>
        <v>20.878234421189696</v>
      </c>
      <c r="R183">
        <f t="shared" si="72"/>
        <v>-0.11421896580033319</v>
      </c>
      <c r="T183">
        <f t="shared" si="108"/>
        <v>20.822130274896292</v>
      </c>
      <c r="V183">
        <f t="shared" si="109"/>
        <v>0</v>
      </c>
      <c r="Y183" s="71" t="e">
        <f>IF(A4&lt;180,180+A4-#REF!,A4-#REF!)</f>
        <v>#REF!</v>
      </c>
      <c r="AA183" s="1">
        <f t="shared" si="110"/>
        <v>10</v>
      </c>
      <c r="AB183" s="1" t="e">
        <f t="shared" si="111"/>
        <v>#REF!</v>
      </c>
      <c r="AC183" s="1" t="e">
        <f t="shared" si="112"/>
        <v>#REF!</v>
      </c>
      <c r="AD183" s="1"/>
      <c r="AE183" s="1" t="e">
        <f t="shared" si="113"/>
        <v>#REF!</v>
      </c>
      <c r="AF183" t="e">
        <f t="shared" si="114"/>
        <v>#REF!</v>
      </c>
      <c r="AG183" s="72" t="e">
        <f t="shared" si="115"/>
        <v>#REF!</v>
      </c>
      <c r="AM183" s="71"/>
      <c r="AN183">
        <f t="shared" si="116"/>
        <v>-0.90923610904706864</v>
      </c>
      <c r="AO183" t="e">
        <f>(SIN(RADIANS(C4+90)))*(COS(RADIANS(#REF!)))</f>
        <v>#REF!</v>
      </c>
      <c r="AP183" t="e">
        <f>(SIN(RADIANS(C4+90)))*(SIN(RADIANS(#REF!)))</f>
        <v>#REF!</v>
      </c>
      <c r="AR183" t="e">
        <f t="shared" si="117"/>
        <v>#REF!</v>
      </c>
      <c r="AS183" t="e">
        <f t="shared" si="118"/>
        <v>#REF!</v>
      </c>
      <c r="AT183" t="e">
        <f t="shared" si="119"/>
        <v>#REF!</v>
      </c>
      <c r="AV183" t="e">
        <f t="shared" si="92"/>
        <v>#REF!</v>
      </c>
      <c r="AW183" t="e">
        <f t="shared" si="93"/>
        <v>#REF!</v>
      </c>
      <c r="AX183" t="e">
        <f t="shared" si="94"/>
        <v>#REF!</v>
      </c>
      <c r="AZ183" t="e">
        <f t="shared" si="95"/>
        <v>#REF!</v>
      </c>
      <c r="BA183" t="e">
        <f t="shared" si="96"/>
        <v>#REF!</v>
      </c>
      <c r="BB183" t="e">
        <f t="shared" si="97"/>
        <v>#REF!</v>
      </c>
      <c r="BD183" t="e">
        <f t="shared" si="120"/>
        <v>#REF!</v>
      </c>
      <c r="BE183" t="e">
        <f t="shared" si="121"/>
        <v>#REF!</v>
      </c>
      <c r="BF183" t="e">
        <f t="shared" si="122"/>
        <v>#REF!</v>
      </c>
      <c r="BH183" t="e">
        <f t="shared" si="123"/>
        <v>#REF!</v>
      </c>
      <c r="BI183" t="e">
        <f t="shared" si="124"/>
        <v>#REF!</v>
      </c>
      <c r="BJ183" t="e">
        <f t="shared" si="125"/>
        <v>#REF!</v>
      </c>
      <c r="BL183" t="e">
        <f t="shared" si="126"/>
        <v>#REF!</v>
      </c>
      <c r="BM183" t="e">
        <f t="shared" si="127"/>
        <v>#REF!</v>
      </c>
      <c r="BN183" t="e">
        <f t="shared" si="128"/>
        <v>#REF!</v>
      </c>
    </row>
    <row r="184" spans="1:66" x14ac:dyDescent="0.2">
      <c r="A184">
        <f t="shared" si="68"/>
        <v>0.5</v>
      </c>
      <c r="B184">
        <f t="shared" si="98"/>
        <v>0.3993177550236463</v>
      </c>
      <c r="C184">
        <f t="shared" si="99"/>
        <v>0.30090751157602408</v>
      </c>
      <c r="D184">
        <f t="shared" si="69"/>
        <v>-0.49999999999999989</v>
      </c>
      <c r="E184">
        <f t="shared" si="100"/>
        <v>0.39931775502364636</v>
      </c>
      <c r="F184">
        <f t="shared" si="101"/>
        <v>0.30090751157602413</v>
      </c>
      <c r="G184">
        <f t="shared" si="70"/>
        <v>0.5</v>
      </c>
      <c r="H184">
        <f t="shared" si="102"/>
        <v>-0.3993177550236463</v>
      </c>
      <c r="I184">
        <f t="shared" si="103"/>
        <v>-0.30090751157602408</v>
      </c>
      <c r="J184">
        <f t="shared" si="71"/>
        <v>0.49999999999999989</v>
      </c>
      <c r="K184">
        <f t="shared" si="104"/>
        <v>0.39931775502364636</v>
      </c>
      <c r="L184">
        <f t="shared" si="105"/>
        <v>0.30090751157602413</v>
      </c>
      <c r="N184">
        <v>37</v>
      </c>
      <c r="O184">
        <f t="shared" si="106"/>
        <v>69.241986969631981</v>
      </c>
      <c r="P184">
        <f t="shared" si="107"/>
        <v>20.758013030368023</v>
      </c>
      <c r="R184">
        <f t="shared" si="72"/>
        <v>-0.12022139082167271</v>
      </c>
      <c r="T184">
        <f t="shared" si="108"/>
        <v>20.701908884074619</v>
      </c>
      <c r="V184">
        <f t="shared" si="109"/>
        <v>0</v>
      </c>
      <c r="Y184" s="71" t="e">
        <f>IF(A5&lt;180,180+A5-#REF!,A5-#REF!)</f>
        <v>#REF!</v>
      </c>
      <c r="AA184" s="1">
        <f t="shared" si="110"/>
        <v>15</v>
      </c>
      <c r="AB184" s="1" t="e">
        <f t="shared" si="111"/>
        <v>#REF!</v>
      </c>
      <c r="AC184" s="1" t="e">
        <f t="shared" si="112"/>
        <v>#REF!</v>
      </c>
      <c r="AD184" s="1"/>
      <c r="AE184" s="1" t="e">
        <f t="shared" si="113"/>
        <v>#REF!</v>
      </c>
      <c r="AF184" t="e">
        <f t="shared" si="114"/>
        <v>#REF!</v>
      </c>
      <c r="AG184" s="72" t="e">
        <f t="shared" si="115"/>
        <v>#REF!</v>
      </c>
      <c r="AM184" s="71"/>
      <c r="AN184">
        <f t="shared" si="116"/>
        <v>-0.47869185794060698</v>
      </c>
      <c r="AO184" t="e">
        <f>(SIN(RADIANS(C5+90)))*(COS(RADIANS(#REF!)))</f>
        <v>#REF!</v>
      </c>
      <c r="AP184" t="e">
        <f>(SIN(RADIANS(C5+90)))*(SIN(RADIANS(#REF!)))</f>
        <v>#REF!</v>
      </c>
      <c r="AR184" t="e">
        <f t="shared" si="117"/>
        <v>#REF!</v>
      </c>
      <c r="AS184" t="e">
        <f t="shared" si="118"/>
        <v>#REF!</v>
      </c>
      <c r="AT184" t="e">
        <f t="shared" si="119"/>
        <v>#REF!</v>
      </c>
      <c r="AV184" t="e">
        <f t="shared" si="92"/>
        <v>#REF!</v>
      </c>
      <c r="AW184" t="e">
        <f t="shared" si="93"/>
        <v>#REF!</v>
      </c>
      <c r="AX184" t="e">
        <f t="shared" si="94"/>
        <v>#REF!</v>
      </c>
      <c r="AZ184" t="e">
        <f t="shared" si="95"/>
        <v>#REF!</v>
      </c>
      <c r="BA184" t="e">
        <f t="shared" si="96"/>
        <v>#REF!</v>
      </c>
      <c r="BB184" t="e">
        <f t="shared" si="97"/>
        <v>#REF!</v>
      </c>
      <c r="BD184" t="e">
        <f t="shared" si="120"/>
        <v>#REF!</v>
      </c>
      <c r="BE184" t="e">
        <f t="shared" si="121"/>
        <v>#REF!</v>
      </c>
      <c r="BF184" t="e">
        <f t="shared" si="122"/>
        <v>#REF!</v>
      </c>
      <c r="BH184" t="e">
        <f t="shared" si="123"/>
        <v>#REF!</v>
      </c>
      <c r="BI184" t="e">
        <f t="shared" si="124"/>
        <v>#REF!</v>
      </c>
      <c r="BJ184" t="e">
        <f t="shared" si="125"/>
        <v>#REF!</v>
      </c>
      <c r="BL184" t="e">
        <f t="shared" si="126"/>
        <v>#REF!</v>
      </c>
      <c r="BM184" t="e">
        <f t="shared" si="127"/>
        <v>#REF!</v>
      </c>
      <c r="BN184" t="e">
        <f t="shared" si="128"/>
        <v>#REF!</v>
      </c>
    </row>
    <row r="185" spans="1:66" x14ac:dyDescent="0.2">
      <c r="A185">
        <f t="shared" si="68"/>
        <v>0.5</v>
      </c>
      <c r="B185">
        <f t="shared" si="98"/>
        <v>0.3940053768033609</v>
      </c>
      <c r="C185">
        <f t="shared" si="99"/>
        <v>0.30783073766282909</v>
      </c>
      <c r="D185">
        <f t="shared" si="69"/>
        <v>-0.49999999999999989</v>
      </c>
      <c r="E185">
        <f t="shared" si="100"/>
        <v>0.39400537680336095</v>
      </c>
      <c r="F185">
        <f t="shared" si="101"/>
        <v>0.30783073766282915</v>
      </c>
      <c r="G185">
        <f t="shared" si="70"/>
        <v>0.5</v>
      </c>
      <c r="H185">
        <f t="shared" si="102"/>
        <v>-0.3940053768033609</v>
      </c>
      <c r="I185">
        <f t="shared" si="103"/>
        <v>-0.30783073766282909</v>
      </c>
      <c r="J185">
        <f t="shared" si="71"/>
        <v>0.49999999999999989</v>
      </c>
      <c r="K185">
        <f t="shared" si="104"/>
        <v>0.39400537680336095</v>
      </c>
      <c r="L185">
        <f t="shared" si="105"/>
        <v>0.30783073766282915</v>
      </c>
      <c r="N185">
        <v>38</v>
      </c>
      <c r="O185">
        <f t="shared" si="106"/>
        <v>69.368171781216262</v>
      </c>
      <c r="P185">
        <f t="shared" si="107"/>
        <v>20.631828218783735</v>
      </c>
      <c r="R185">
        <f t="shared" si="72"/>
        <v>-0.12618481158428807</v>
      </c>
      <c r="T185">
        <f t="shared" si="108"/>
        <v>20.575724072490331</v>
      </c>
      <c r="V185">
        <f t="shared" si="109"/>
        <v>0</v>
      </c>
      <c r="Y185" s="71" t="e">
        <f>IF(A6&lt;180,180+A6-#REF!,A6-#REF!)</f>
        <v>#REF!</v>
      </c>
      <c r="AA185" s="1">
        <f t="shared" si="110"/>
        <v>20</v>
      </c>
      <c r="AB185" s="1" t="e">
        <f t="shared" si="111"/>
        <v>#REF!</v>
      </c>
      <c r="AC185" s="1" t="e">
        <f t="shared" si="112"/>
        <v>#REF!</v>
      </c>
      <c r="AD185" s="1"/>
      <c r="AE185" s="1" t="e">
        <f t="shared" si="113"/>
        <v>#REF!</v>
      </c>
      <c r="AF185" t="e">
        <f t="shared" si="114"/>
        <v>#REF!</v>
      </c>
      <c r="AG185" s="72" t="e">
        <f t="shared" si="115"/>
        <v>#REF!</v>
      </c>
      <c r="AM185" s="71"/>
      <c r="AN185">
        <f t="shared" si="116"/>
        <v>0.3616245700820922</v>
      </c>
      <c r="AO185" t="e">
        <f>(SIN(RADIANS(C6+90)))*(COS(RADIANS(#REF!)))</f>
        <v>#REF!</v>
      </c>
      <c r="AP185" t="e">
        <f>(SIN(RADIANS(C6+90)))*(SIN(RADIANS(#REF!)))</f>
        <v>#REF!</v>
      </c>
      <c r="AR185" t="e">
        <f t="shared" si="117"/>
        <v>#REF!</v>
      </c>
      <c r="AS185" t="e">
        <f t="shared" si="118"/>
        <v>#REF!</v>
      </c>
      <c r="AT185" t="e">
        <f t="shared" si="119"/>
        <v>#REF!</v>
      </c>
      <c r="AV185" t="e">
        <f t="shared" si="92"/>
        <v>#REF!</v>
      </c>
      <c r="AW185" t="e">
        <f t="shared" si="93"/>
        <v>#REF!</v>
      </c>
      <c r="AX185" t="e">
        <f t="shared" si="94"/>
        <v>#REF!</v>
      </c>
      <c r="AZ185" t="e">
        <f t="shared" si="95"/>
        <v>#REF!</v>
      </c>
      <c r="BA185" t="e">
        <f t="shared" si="96"/>
        <v>#REF!</v>
      </c>
      <c r="BB185" t="e">
        <f t="shared" si="97"/>
        <v>#REF!</v>
      </c>
      <c r="BD185" t="e">
        <f t="shared" si="120"/>
        <v>#REF!</v>
      </c>
      <c r="BE185" t="e">
        <f t="shared" si="121"/>
        <v>#REF!</v>
      </c>
      <c r="BF185" t="e">
        <f t="shared" si="122"/>
        <v>#REF!</v>
      </c>
      <c r="BH185" t="e">
        <f t="shared" si="123"/>
        <v>#REF!</v>
      </c>
      <c r="BI185" t="e">
        <f t="shared" si="124"/>
        <v>#REF!</v>
      </c>
      <c r="BJ185" t="e">
        <f t="shared" si="125"/>
        <v>#REF!</v>
      </c>
      <c r="BL185" t="e">
        <f t="shared" si="126"/>
        <v>#REF!</v>
      </c>
      <c r="BM185" t="e">
        <f t="shared" si="127"/>
        <v>#REF!</v>
      </c>
      <c r="BN185" t="e">
        <f t="shared" si="128"/>
        <v>#REF!</v>
      </c>
    </row>
    <row r="186" spans="1:66" x14ac:dyDescent="0.2">
      <c r="A186">
        <f t="shared" si="68"/>
        <v>0.5</v>
      </c>
      <c r="B186">
        <f t="shared" si="98"/>
        <v>0.3885729807284854</v>
      </c>
      <c r="C186">
        <f t="shared" si="99"/>
        <v>0.31466019552491864</v>
      </c>
      <c r="D186">
        <f t="shared" si="69"/>
        <v>-0.49999999999999989</v>
      </c>
      <c r="E186">
        <f t="shared" si="100"/>
        <v>0.38857298072848545</v>
      </c>
      <c r="F186">
        <f t="shared" si="101"/>
        <v>0.3146601955249187</v>
      </c>
      <c r="G186">
        <f t="shared" si="70"/>
        <v>0.5</v>
      </c>
      <c r="H186">
        <f t="shared" si="102"/>
        <v>-0.3885729807284854</v>
      </c>
      <c r="I186">
        <f t="shared" si="103"/>
        <v>-0.31466019552491864</v>
      </c>
      <c r="J186">
        <f t="shared" si="71"/>
        <v>0.49999999999999989</v>
      </c>
      <c r="K186">
        <f t="shared" si="104"/>
        <v>0.38857298072848545</v>
      </c>
      <c r="L186">
        <f t="shared" si="105"/>
        <v>0.3146601955249187</v>
      </c>
      <c r="N186">
        <v>39</v>
      </c>
      <c r="O186">
        <f t="shared" si="106"/>
        <v>69.500279904405289</v>
      </c>
      <c r="P186">
        <f t="shared" si="107"/>
        <v>20.499720095594721</v>
      </c>
      <c r="R186">
        <f t="shared" si="72"/>
        <v>-0.13210812318901333</v>
      </c>
      <c r="T186">
        <f t="shared" si="108"/>
        <v>20.443615949301318</v>
      </c>
      <c r="V186">
        <f t="shared" si="109"/>
        <v>0</v>
      </c>
      <c r="Y186" s="71" t="e">
        <f>IF(A7&lt;180,180+A7-#REF!,A7-#REF!)</f>
        <v>#REF!</v>
      </c>
      <c r="AA186" s="1">
        <f t="shared" si="110"/>
        <v>25</v>
      </c>
      <c r="AB186" s="1" t="e">
        <f t="shared" si="111"/>
        <v>#REF!</v>
      </c>
      <c r="AC186" s="1" t="e">
        <f t="shared" si="112"/>
        <v>#REF!</v>
      </c>
      <c r="AD186" s="1"/>
      <c r="AE186" s="1" t="e">
        <f t="shared" si="113"/>
        <v>#REF!</v>
      </c>
      <c r="AF186" t="e">
        <f t="shared" si="114"/>
        <v>#REF!</v>
      </c>
      <c r="AG186" s="72" t="e">
        <f t="shared" si="115"/>
        <v>#REF!</v>
      </c>
      <c r="AM186" s="71"/>
      <c r="AN186">
        <f t="shared" si="116"/>
        <v>0.90777747853290869</v>
      </c>
      <c r="AO186" t="e">
        <f>(SIN(RADIANS(C7+90)))*(COS(RADIANS(#REF!)))</f>
        <v>#REF!</v>
      </c>
      <c r="AP186" t="e">
        <f>(SIN(RADIANS(C7+90)))*(SIN(RADIANS(#REF!)))</f>
        <v>#REF!</v>
      </c>
      <c r="AR186" t="e">
        <f t="shared" si="117"/>
        <v>#REF!</v>
      </c>
      <c r="AS186" t="e">
        <f t="shared" si="118"/>
        <v>#REF!</v>
      </c>
      <c r="AT186" t="e">
        <f t="shared" si="119"/>
        <v>#REF!</v>
      </c>
      <c r="AV186" t="e">
        <f t="shared" si="92"/>
        <v>#REF!</v>
      </c>
      <c r="AW186" t="e">
        <f t="shared" si="93"/>
        <v>#REF!</v>
      </c>
      <c r="AX186" t="e">
        <f t="shared" si="94"/>
        <v>#REF!</v>
      </c>
      <c r="AZ186" t="e">
        <f t="shared" si="95"/>
        <v>#REF!</v>
      </c>
      <c r="BA186" t="e">
        <f t="shared" si="96"/>
        <v>#REF!</v>
      </c>
      <c r="BB186" t="e">
        <f t="shared" si="97"/>
        <v>#REF!</v>
      </c>
      <c r="BD186" t="e">
        <f t="shared" si="120"/>
        <v>#REF!</v>
      </c>
      <c r="BE186" t="e">
        <f t="shared" si="121"/>
        <v>#REF!</v>
      </c>
      <c r="BF186" t="e">
        <f t="shared" si="122"/>
        <v>#REF!</v>
      </c>
      <c r="BH186" t="e">
        <f t="shared" si="123"/>
        <v>#REF!</v>
      </c>
      <c r="BI186" t="e">
        <f t="shared" si="124"/>
        <v>#REF!</v>
      </c>
      <c r="BJ186" t="e">
        <f t="shared" si="125"/>
        <v>#REF!</v>
      </c>
      <c r="BL186" t="e">
        <f t="shared" si="126"/>
        <v>#REF!</v>
      </c>
      <c r="BM186" t="e">
        <f t="shared" si="127"/>
        <v>#REF!</v>
      </c>
      <c r="BN186" t="e">
        <f t="shared" si="128"/>
        <v>#REF!</v>
      </c>
    </row>
    <row r="187" spans="1:66" x14ac:dyDescent="0.2">
      <c r="A187">
        <f t="shared" si="68"/>
        <v>0.5</v>
      </c>
      <c r="B187">
        <f t="shared" si="98"/>
        <v>0.38302222155948895</v>
      </c>
      <c r="C187">
        <f t="shared" si="99"/>
        <v>0.32139380484326957</v>
      </c>
      <c r="D187">
        <f t="shared" si="69"/>
        <v>-0.49999999999999989</v>
      </c>
      <c r="E187">
        <f t="shared" si="100"/>
        <v>0.38302222155948906</v>
      </c>
      <c r="F187">
        <f t="shared" si="101"/>
        <v>0.32139380484326963</v>
      </c>
      <c r="G187">
        <f t="shared" si="70"/>
        <v>0.5</v>
      </c>
      <c r="H187">
        <f t="shared" si="102"/>
        <v>-0.38302222155948895</v>
      </c>
      <c r="I187">
        <f t="shared" si="103"/>
        <v>-0.32139380484326957</v>
      </c>
      <c r="J187">
        <f t="shared" si="71"/>
        <v>0.49999999999999989</v>
      </c>
      <c r="K187">
        <f t="shared" si="104"/>
        <v>0.38302222155948906</v>
      </c>
      <c r="L187">
        <f t="shared" si="105"/>
        <v>0.32139380484326963</v>
      </c>
      <c r="N187">
        <v>40</v>
      </c>
      <c r="O187">
        <f t="shared" si="106"/>
        <v>69.638270121334045</v>
      </c>
      <c r="P187">
        <f t="shared" si="107"/>
        <v>20.361729878665955</v>
      </c>
      <c r="R187">
        <f t="shared" si="72"/>
        <v>-0.13799021692876678</v>
      </c>
      <c r="T187">
        <f t="shared" si="108"/>
        <v>20.305625732372551</v>
      </c>
      <c r="V187">
        <f t="shared" si="109"/>
        <v>0</v>
      </c>
      <c r="Y187" s="71" t="e">
        <f>IF(A8&lt;180,180+A8-#REF!,A8-#REF!)</f>
        <v>#REF!</v>
      </c>
      <c r="AA187" s="1">
        <f t="shared" si="110"/>
        <v>30</v>
      </c>
      <c r="AB187" s="1" t="e">
        <f t="shared" si="111"/>
        <v>#REF!</v>
      </c>
      <c r="AC187" s="1" t="e">
        <f t="shared" si="112"/>
        <v>#REF!</v>
      </c>
      <c r="AD187" s="1"/>
      <c r="AE187" s="1" t="e">
        <f t="shared" si="113"/>
        <v>#REF!</v>
      </c>
      <c r="AF187" t="e">
        <f t="shared" si="114"/>
        <v>#REF!</v>
      </c>
      <c r="AG187" s="72" t="e">
        <f t="shared" si="115"/>
        <v>#REF!</v>
      </c>
      <c r="AM187" s="71"/>
      <c r="AN187">
        <f t="shared" si="116"/>
        <v>-4.3619387365336132E-2</v>
      </c>
      <c r="AO187" t="e">
        <f>(SIN(RADIANS(C8+90)))*(COS(RADIANS(#REF!)))</f>
        <v>#REF!</v>
      </c>
      <c r="AP187" t="e">
        <f>(SIN(RADIANS(C8+90)))*(SIN(RADIANS(#REF!)))</f>
        <v>#REF!</v>
      </c>
      <c r="AR187" t="e">
        <f t="shared" si="117"/>
        <v>#REF!</v>
      </c>
      <c r="AS187" t="e">
        <f t="shared" si="118"/>
        <v>#REF!</v>
      </c>
      <c r="AT187" t="e">
        <f t="shared" si="119"/>
        <v>#REF!</v>
      </c>
      <c r="AV187" t="e">
        <f t="shared" si="92"/>
        <v>#REF!</v>
      </c>
      <c r="AW187" t="e">
        <f t="shared" si="93"/>
        <v>#REF!</v>
      </c>
      <c r="AX187" t="e">
        <f t="shared" si="94"/>
        <v>#REF!</v>
      </c>
      <c r="AZ187" t="e">
        <f t="shared" si="95"/>
        <v>#REF!</v>
      </c>
      <c r="BA187" t="e">
        <f t="shared" si="96"/>
        <v>#REF!</v>
      </c>
      <c r="BB187" t="e">
        <f t="shared" si="97"/>
        <v>#REF!</v>
      </c>
      <c r="BD187" t="e">
        <f t="shared" si="120"/>
        <v>#REF!</v>
      </c>
      <c r="BE187" t="e">
        <f t="shared" si="121"/>
        <v>#REF!</v>
      </c>
      <c r="BF187" t="e">
        <f t="shared" si="122"/>
        <v>#REF!</v>
      </c>
      <c r="BH187" t="e">
        <f t="shared" si="123"/>
        <v>#REF!</v>
      </c>
      <c r="BI187" t="e">
        <f t="shared" si="124"/>
        <v>#REF!</v>
      </c>
      <c r="BJ187" t="e">
        <f t="shared" si="125"/>
        <v>#REF!</v>
      </c>
      <c r="BL187" t="e">
        <f t="shared" si="126"/>
        <v>#REF!</v>
      </c>
      <c r="BM187" t="e">
        <f t="shared" si="127"/>
        <v>#REF!</v>
      </c>
      <c r="BN187" t="e">
        <f t="shared" si="128"/>
        <v>#REF!</v>
      </c>
    </row>
    <row r="188" spans="1:66" x14ac:dyDescent="0.2">
      <c r="A188">
        <f t="shared" si="68"/>
        <v>0.5</v>
      </c>
      <c r="B188">
        <f t="shared" si="98"/>
        <v>0.3773547901113859</v>
      </c>
      <c r="C188">
        <f t="shared" si="99"/>
        <v>0.32802951449525358</v>
      </c>
      <c r="D188">
        <f t="shared" si="69"/>
        <v>-0.49999999999999989</v>
      </c>
      <c r="E188">
        <f t="shared" si="100"/>
        <v>0.37735479011138595</v>
      </c>
      <c r="F188">
        <f t="shared" si="101"/>
        <v>0.32802951449525364</v>
      </c>
      <c r="G188">
        <f t="shared" si="70"/>
        <v>0.5</v>
      </c>
      <c r="H188">
        <f t="shared" si="102"/>
        <v>-0.3773547901113859</v>
      </c>
      <c r="I188">
        <f t="shared" si="103"/>
        <v>-0.32802951449525358</v>
      </c>
      <c r="J188">
        <f t="shared" si="71"/>
        <v>0.49999999999999989</v>
      </c>
      <c r="K188">
        <f t="shared" si="104"/>
        <v>0.37735479011138595</v>
      </c>
      <c r="L188">
        <f t="shared" si="105"/>
        <v>0.32802951449525364</v>
      </c>
      <c r="N188">
        <v>41</v>
      </c>
      <c r="O188">
        <f t="shared" si="106"/>
        <v>69.782100101788956</v>
      </c>
      <c r="P188">
        <f t="shared" si="107"/>
        <v>20.217899898211044</v>
      </c>
      <c r="R188">
        <f t="shared" si="72"/>
        <v>-0.14382998045491036</v>
      </c>
      <c r="T188">
        <f t="shared" si="108"/>
        <v>20.161795751917641</v>
      </c>
      <c r="V188">
        <f t="shared" si="109"/>
        <v>0</v>
      </c>
      <c r="Y188" s="71" t="e">
        <f>IF(A9&lt;180,180+A9-#REF!,A9-#REF!)</f>
        <v>#REF!</v>
      </c>
      <c r="AA188" s="1">
        <f t="shared" si="110"/>
        <v>35</v>
      </c>
      <c r="AB188" s="1" t="e">
        <f t="shared" si="111"/>
        <v>#REF!</v>
      </c>
      <c r="AC188" s="1" t="e">
        <f t="shared" si="112"/>
        <v>#REF!</v>
      </c>
      <c r="AD188" s="1"/>
      <c r="AE188" s="1" t="e">
        <f t="shared" si="113"/>
        <v>#REF!</v>
      </c>
      <c r="AF188" t="e">
        <f t="shared" si="114"/>
        <v>#REF!</v>
      </c>
      <c r="AG188" s="72" t="e">
        <f t="shared" si="115"/>
        <v>#REF!</v>
      </c>
      <c r="AM188" s="71"/>
      <c r="AN188">
        <f t="shared" si="116"/>
        <v>0.94264149109217832</v>
      </c>
      <c r="AO188" t="e">
        <f>(SIN(RADIANS(C9+90)))*(COS(RADIANS(#REF!)))</f>
        <v>#REF!</v>
      </c>
      <c r="AP188" t="e">
        <f>(SIN(RADIANS(C9+90)))*(SIN(RADIANS(#REF!)))</f>
        <v>#REF!</v>
      </c>
      <c r="AR188" t="e">
        <f t="shared" si="117"/>
        <v>#REF!</v>
      </c>
      <c r="AS188" t="e">
        <f t="shared" si="118"/>
        <v>#REF!</v>
      </c>
      <c r="AT188" t="e">
        <f t="shared" si="119"/>
        <v>#REF!</v>
      </c>
      <c r="AV188" t="e">
        <f t="shared" si="92"/>
        <v>#REF!</v>
      </c>
      <c r="AW188" t="e">
        <f t="shared" si="93"/>
        <v>#REF!</v>
      </c>
      <c r="AX188" t="e">
        <f t="shared" si="94"/>
        <v>#REF!</v>
      </c>
      <c r="AZ188" t="e">
        <f t="shared" si="95"/>
        <v>#REF!</v>
      </c>
      <c r="BA188" t="e">
        <f t="shared" si="96"/>
        <v>#REF!</v>
      </c>
      <c r="BB188" t="e">
        <f t="shared" si="97"/>
        <v>#REF!</v>
      </c>
      <c r="BD188" t="e">
        <f t="shared" si="120"/>
        <v>#REF!</v>
      </c>
      <c r="BE188" t="e">
        <f t="shared" si="121"/>
        <v>#REF!</v>
      </c>
      <c r="BF188" t="e">
        <f t="shared" si="122"/>
        <v>#REF!</v>
      </c>
      <c r="BH188" t="e">
        <f t="shared" si="123"/>
        <v>#REF!</v>
      </c>
      <c r="BI188" t="e">
        <f t="shared" si="124"/>
        <v>#REF!</v>
      </c>
      <c r="BJ188" t="e">
        <f t="shared" si="125"/>
        <v>#REF!</v>
      </c>
      <c r="BL188" t="e">
        <f t="shared" si="126"/>
        <v>#REF!</v>
      </c>
      <c r="BM188" t="e">
        <f t="shared" si="127"/>
        <v>#REF!</v>
      </c>
      <c r="BN188" t="e">
        <f t="shared" si="128"/>
        <v>#REF!</v>
      </c>
    </row>
    <row r="189" spans="1:66" x14ac:dyDescent="0.2">
      <c r="A189">
        <f t="shared" si="68"/>
        <v>0.5</v>
      </c>
      <c r="B189">
        <f t="shared" si="98"/>
        <v>0.37157241273869707</v>
      </c>
      <c r="C189">
        <f t="shared" si="99"/>
        <v>0.33456530317942906</v>
      </c>
      <c r="D189">
        <f t="shared" si="69"/>
        <v>-0.49999999999999989</v>
      </c>
      <c r="E189">
        <f t="shared" si="100"/>
        <v>0.37157241273869712</v>
      </c>
      <c r="F189">
        <f t="shared" si="101"/>
        <v>0.33456530317942912</v>
      </c>
      <c r="G189">
        <f t="shared" si="70"/>
        <v>0.5</v>
      </c>
      <c r="H189">
        <f t="shared" si="102"/>
        <v>-0.37157241273869707</v>
      </c>
      <c r="I189">
        <f t="shared" si="103"/>
        <v>-0.33456530317942906</v>
      </c>
      <c r="J189">
        <f t="shared" si="71"/>
        <v>0.49999999999999989</v>
      </c>
      <c r="K189">
        <f t="shared" si="104"/>
        <v>0.37157241273869712</v>
      </c>
      <c r="L189">
        <f t="shared" si="105"/>
        <v>0.33456530317942912</v>
      </c>
      <c r="N189">
        <v>42</v>
      </c>
      <c r="O189">
        <f t="shared" si="106"/>
        <v>69.931726399894131</v>
      </c>
      <c r="P189">
        <f t="shared" si="107"/>
        <v>20.068273600105861</v>
      </c>
      <c r="R189">
        <f t="shared" si="72"/>
        <v>-0.1496262981051828</v>
      </c>
      <c r="T189">
        <f t="shared" si="108"/>
        <v>20.012169453812458</v>
      </c>
      <c r="V189">
        <f t="shared" si="109"/>
        <v>0</v>
      </c>
      <c r="Y189" s="71" t="e">
        <f>IF(A10&lt;180,180+A10-#REF!,A10-#REF!)</f>
        <v>#REF!</v>
      </c>
      <c r="AA189" s="1">
        <f t="shared" si="110"/>
        <v>40</v>
      </c>
      <c r="AB189" s="1" t="e">
        <f t="shared" si="111"/>
        <v>#REF!</v>
      </c>
      <c r="AC189" s="1" t="e">
        <f t="shared" si="112"/>
        <v>#REF!</v>
      </c>
      <c r="AD189" s="1"/>
      <c r="AE189" s="1" t="e">
        <f t="shared" si="113"/>
        <v>#REF!</v>
      </c>
      <c r="AF189" t="e">
        <f t="shared" si="114"/>
        <v>#REF!</v>
      </c>
      <c r="AG189" s="72" t="e">
        <f t="shared" si="115"/>
        <v>#REF!</v>
      </c>
      <c r="AM189" s="71"/>
      <c r="AN189">
        <f t="shared" si="116"/>
        <v>0.58354121135611758</v>
      </c>
      <c r="AO189" t="e">
        <f>(SIN(RADIANS(C10+90)))*(COS(RADIANS(#REF!)))</f>
        <v>#REF!</v>
      </c>
      <c r="AP189" t="e">
        <f>(SIN(RADIANS(C10+90)))*(SIN(RADIANS(#REF!)))</f>
        <v>#REF!</v>
      </c>
      <c r="AR189" t="e">
        <f t="shared" si="117"/>
        <v>#REF!</v>
      </c>
      <c r="AS189" t="e">
        <f t="shared" si="118"/>
        <v>#REF!</v>
      </c>
      <c r="AT189" t="e">
        <f t="shared" si="119"/>
        <v>#REF!</v>
      </c>
      <c r="AV189" t="e">
        <f t="shared" si="92"/>
        <v>#REF!</v>
      </c>
      <c r="AW189" t="e">
        <f t="shared" si="93"/>
        <v>#REF!</v>
      </c>
      <c r="AX189" t="e">
        <f t="shared" si="94"/>
        <v>#REF!</v>
      </c>
      <c r="AZ189" t="e">
        <f t="shared" si="95"/>
        <v>#REF!</v>
      </c>
      <c r="BA189" t="e">
        <f t="shared" si="96"/>
        <v>#REF!</v>
      </c>
      <c r="BB189" t="e">
        <f t="shared" si="97"/>
        <v>#REF!</v>
      </c>
      <c r="BD189" t="e">
        <f t="shared" si="120"/>
        <v>#REF!</v>
      </c>
      <c r="BE189" t="e">
        <f t="shared" si="121"/>
        <v>#REF!</v>
      </c>
      <c r="BF189" t="e">
        <f t="shared" si="122"/>
        <v>#REF!</v>
      </c>
      <c r="BH189" t="e">
        <f t="shared" si="123"/>
        <v>#REF!</v>
      </c>
      <c r="BI189" t="e">
        <f t="shared" si="124"/>
        <v>#REF!</v>
      </c>
      <c r="BJ189" t="e">
        <f t="shared" si="125"/>
        <v>#REF!</v>
      </c>
      <c r="BL189" t="e">
        <f t="shared" si="126"/>
        <v>#REF!</v>
      </c>
      <c r="BM189" t="e">
        <f t="shared" si="127"/>
        <v>#REF!</v>
      </c>
      <c r="BN189" t="e">
        <f t="shared" si="128"/>
        <v>#REF!</v>
      </c>
    </row>
    <row r="190" spans="1:66" x14ac:dyDescent="0.2">
      <c r="A190">
        <f t="shared" si="68"/>
        <v>0.5</v>
      </c>
      <c r="B190">
        <f t="shared" si="98"/>
        <v>0.36567685080958517</v>
      </c>
      <c r="C190">
        <f t="shared" si="99"/>
        <v>0.34099918003124918</v>
      </c>
      <c r="D190">
        <f t="shared" si="69"/>
        <v>-0.49999999999999989</v>
      </c>
      <c r="E190">
        <f t="shared" si="100"/>
        <v>0.36567685080958523</v>
      </c>
      <c r="F190">
        <f t="shared" si="101"/>
        <v>0.34099918003124924</v>
      </c>
      <c r="G190">
        <f t="shared" si="70"/>
        <v>0.5</v>
      </c>
      <c r="H190">
        <f t="shared" si="102"/>
        <v>-0.36567685080958517</v>
      </c>
      <c r="I190">
        <f t="shared" si="103"/>
        <v>-0.34099918003124918</v>
      </c>
      <c r="J190">
        <f t="shared" si="71"/>
        <v>0.49999999999999989</v>
      </c>
      <c r="K190">
        <f t="shared" si="104"/>
        <v>0.36567685080958523</v>
      </c>
      <c r="L190">
        <f t="shared" si="105"/>
        <v>0.34099918003124924</v>
      </c>
      <c r="N190">
        <v>43</v>
      </c>
      <c r="O190">
        <f t="shared" si="106"/>
        <v>70.087104451280041</v>
      </c>
      <c r="P190">
        <f t="shared" si="107"/>
        <v>19.912895548719952</v>
      </c>
      <c r="R190">
        <f t="shared" si="72"/>
        <v>-0.15537805138590954</v>
      </c>
      <c r="T190">
        <f t="shared" si="108"/>
        <v>19.856791402426548</v>
      </c>
      <c r="V190">
        <f t="shared" si="109"/>
        <v>0</v>
      </c>
      <c r="Y190" s="71" t="e">
        <f>IF(A11&lt;180,180+A11-#REF!,A11-#REF!)</f>
        <v>#REF!</v>
      </c>
      <c r="AA190" s="1">
        <f t="shared" si="110"/>
        <v>45</v>
      </c>
      <c r="AB190" s="1" t="e">
        <f t="shared" si="111"/>
        <v>#REF!</v>
      </c>
      <c r="AC190" s="1" t="e">
        <f t="shared" si="112"/>
        <v>#REF!</v>
      </c>
      <c r="AD190" s="1"/>
      <c r="AE190" s="1" t="e">
        <f t="shared" si="113"/>
        <v>#REF!</v>
      </c>
      <c r="AF190" t="e">
        <f t="shared" si="114"/>
        <v>#REF!</v>
      </c>
      <c r="AG190" s="72" t="e">
        <f t="shared" si="115"/>
        <v>#REF!</v>
      </c>
      <c r="AM190" s="71"/>
      <c r="AN190">
        <f t="shared" si="116"/>
        <v>-0.2113247964553889</v>
      </c>
      <c r="AO190" t="e">
        <f>(SIN(RADIANS(C11+90)))*(COS(RADIANS(#REF!)))</f>
        <v>#REF!</v>
      </c>
      <c r="AP190" t="e">
        <f>(SIN(RADIANS(C11+90)))*(SIN(RADIANS(#REF!)))</f>
        <v>#REF!</v>
      </c>
      <c r="AR190" t="e">
        <f t="shared" si="117"/>
        <v>#REF!</v>
      </c>
      <c r="AS190" t="e">
        <f t="shared" si="118"/>
        <v>#REF!</v>
      </c>
      <c r="AT190" t="e">
        <f t="shared" si="119"/>
        <v>#REF!</v>
      </c>
      <c r="AV190" t="e">
        <f t="shared" si="92"/>
        <v>#REF!</v>
      </c>
      <c r="AW190" t="e">
        <f t="shared" si="93"/>
        <v>#REF!</v>
      </c>
      <c r="AX190" t="e">
        <f t="shared" si="94"/>
        <v>#REF!</v>
      </c>
      <c r="AZ190" t="e">
        <f t="shared" si="95"/>
        <v>#REF!</v>
      </c>
      <c r="BA190" t="e">
        <f t="shared" si="96"/>
        <v>#REF!</v>
      </c>
      <c r="BB190" t="e">
        <f t="shared" si="97"/>
        <v>#REF!</v>
      </c>
      <c r="BD190" t="e">
        <f t="shared" si="120"/>
        <v>#REF!</v>
      </c>
      <c r="BE190" t="e">
        <f t="shared" si="121"/>
        <v>#REF!</v>
      </c>
      <c r="BF190" t="e">
        <f t="shared" si="122"/>
        <v>#REF!</v>
      </c>
      <c r="BH190" t="e">
        <f t="shared" si="123"/>
        <v>#REF!</v>
      </c>
      <c r="BI190" t="e">
        <f t="shared" si="124"/>
        <v>#REF!</v>
      </c>
      <c r="BJ190" t="e">
        <f t="shared" si="125"/>
        <v>#REF!</v>
      </c>
      <c r="BL190" t="e">
        <f t="shared" si="126"/>
        <v>#REF!</v>
      </c>
      <c r="BM190" t="e">
        <f t="shared" si="127"/>
        <v>#REF!</v>
      </c>
      <c r="BN190" t="e">
        <f t="shared" si="128"/>
        <v>#REF!</v>
      </c>
    </row>
    <row r="191" spans="1:66" x14ac:dyDescent="0.2">
      <c r="A191">
        <f t="shared" si="68"/>
        <v>0.5</v>
      </c>
      <c r="B191">
        <f t="shared" si="98"/>
        <v>0.35966990016932548</v>
      </c>
      <c r="C191">
        <f t="shared" si="99"/>
        <v>0.34732918522949857</v>
      </c>
      <c r="D191">
        <f t="shared" si="69"/>
        <v>-0.49999999999999989</v>
      </c>
      <c r="E191">
        <f t="shared" si="100"/>
        <v>0.35966990016932554</v>
      </c>
      <c r="F191">
        <f t="shared" si="101"/>
        <v>0.34732918522949863</v>
      </c>
      <c r="G191">
        <f t="shared" si="70"/>
        <v>0.5</v>
      </c>
      <c r="H191">
        <f t="shared" si="102"/>
        <v>-0.35966990016932548</v>
      </c>
      <c r="I191">
        <f t="shared" si="103"/>
        <v>-0.34732918522949857</v>
      </c>
      <c r="J191">
        <f t="shared" si="71"/>
        <v>0.49999999999999989</v>
      </c>
      <c r="K191">
        <f t="shared" si="104"/>
        <v>0.35966990016932554</v>
      </c>
      <c r="L191">
        <f t="shared" si="105"/>
        <v>0.34732918522949863</v>
      </c>
      <c r="N191">
        <v>44</v>
      </c>
      <c r="O191">
        <f t="shared" si="106"/>
        <v>70.248188570880401</v>
      </c>
      <c r="P191">
        <f t="shared" si="107"/>
        <v>19.751811429119606</v>
      </c>
      <c r="R191">
        <f t="shared" si="72"/>
        <v>-0.1610841196003463</v>
      </c>
      <c r="T191">
        <f t="shared" si="108"/>
        <v>19.695707282826202</v>
      </c>
      <c r="V191">
        <f t="shared" si="109"/>
        <v>0</v>
      </c>
      <c r="Y191" s="71" t="e">
        <f>IF(A12&lt;180,180+A12-#REF!,A12-#REF!)</f>
        <v>#REF!</v>
      </c>
      <c r="AA191" s="1">
        <f t="shared" si="110"/>
        <v>50</v>
      </c>
      <c r="AB191" s="1" t="e">
        <f t="shared" si="111"/>
        <v>#REF!</v>
      </c>
      <c r="AC191" s="1" t="e">
        <f t="shared" si="112"/>
        <v>#REF!</v>
      </c>
      <c r="AD191" s="1"/>
      <c r="AE191" s="1" t="e">
        <f t="shared" si="113"/>
        <v>#REF!</v>
      </c>
      <c r="AF191" t="e">
        <f t="shared" si="114"/>
        <v>#REF!</v>
      </c>
      <c r="AG191" s="72" t="e">
        <f t="shared" si="115"/>
        <v>#REF!</v>
      </c>
      <c r="AM191" s="71"/>
      <c r="AN191">
        <f t="shared" si="116"/>
        <v>0.49090375361514071</v>
      </c>
      <c r="AO191" t="e">
        <f>(SIN(RADIANS(C12+90)))*(COS(RADIANS(#REF!)))</f>
        <v>#REF!</v>
      </c>
      <c r="AP191" t="e">
        <f>(SIN(RADIANS(C12+90)))*(SIN(RADIANS(#REF!)))</f>
        <v>#REF!</v>
      </c>
      <c r="AR191" t="e">
        <f t="shared" si="117"/>
        <v>#REF!</v>
      </c>
      <c r="AS191" t="e">
        <f t="shared" si="118"/>
        <v>#REF!</v>
      </c>
      <c r="AT191" t="e">
        <f t="shared" si="119"/>
        <v>#REF!</v>
      </c>
      <c r="AV191" t="e">
        <f t="shared" si="92"/>
        <v>#REF!</v>
      </c>
      <c r="AW191" t="e">
        <f t="shared" si="93"/>
        <v>#REF!</v>
      </c>
      <c r="AX191" t="e">
        <f t="shared" si="94"/>
        <v>#REF!</v>
      </c>
      <c r="AZ191" t="e">
        <f t="shared" si="95"/>
        <v>#REF!</v>
      </c>
      <c r="BA191" t="e">
        <f t="shared" si="96"/>
        <v>#REF!</v>
      </c>
      <c r="BB191" t="e">
        <f t="shared" si="97"/>
        <v>#REF!</v>
      </c>
      <c r="BD191" t="e">
        <f t="shared" si="120"/>
        <v>#REF!</v>
      </c>
      <c r="BE191" t="e">
        <f t="shared" si="121"/>
        <v>#REF!</v>
      </c>
      <c r="BF191" t="e">
        <f t="shared" si="122"/>
        <v>#REF!</v>
      </c>
      <c r="BH191" t="e">
        <f t="shared" si="123"/>
        <v>#REF!</v>
      </c>
      <c r="BI191" t="e">
        <f t="shared" si="124"/>
        <v>#REF!</v>
      </c>
      <c r="BJ191" t="e">
        <f t="shared" si="125"/>
        <v>#REF!</v>
      </c>
      <c r="BL191" t="e">
        <f t="shared" si="126"/>
        <v>#REF!</v>
      </c>
      <c r="BM191" t="e">
        <f t="shared" si="127"/>
        <v>#REF!</v>
      </c>
      <c r="BN191" t="e">
        <f t="shared" si="128"/>
        <v>#REF!</v>
      </c>
    </row>
    <row r="192" spans="1:66" x14ac:dyDescent="0.2">
      <c r="A192">
        <f t="shared" si="68"/>
        <v>0.5</v>
      </c>
      <c r="B192">
        <f t="shared" si="98"/>
        <v>0.35355339059327373</v>
      </c>
      <c r="C192">
        <f t="shared" si="99"/>
        <v>0.35355339059327368</v>
      </c>
      <c r="D192">
        <f t="shared" si="69"/>
        <v>-0.49999999999999989</v>
      </c>
      <c r="E192">
        <f t="shared" si="100"/>
        <v>0.35355339059327379</v>
      </c>
      <c r="F192">
        <f t="shared" si="101"/>
        <v>0.35355339059327373</v>
      </c>
      <c r="G192">
        <f t="shared" si="70"/>
        <v>0.5</v>
      </c>
      <c r="H192">
        <f t="shared" si="102"/>
        <v>-0.35355339059327373</v>
      </c>
      <c r="I192">
        <f t="shared" si="103"/>
        <v>-0.35355339059327368</v>
      </c>
      <c r="J192">
        <f t="shared" si="71"/>
        <v>0.49999999999999989</v>
      </c>
      <c r="K192">
        <f t="shared" si="104"/>
        <v>0.35355339059327379</v>
      </c>
      <c r="L192">
        <f t="shared" si="105"/>
        <v>0.35355339059327373</v>
      </c>
      <c r="N192">
        <v>45</v>
      </c>
      <c r="O192">
        <f t="shared" si="106"/>
        <v>70.414931951493756</v>
      </c>
      <c r="P192">
        <f t="shared" si="107"/>
        <v>19.585068048506233</v>
      </c>
      <c r="R192">
        <f t="shared" si="72"/>
        <v>-0.16674338061337224</v>
      </c>
      <c r="T192">
        <f t="shared" si="108"/>
        <v>19.52896390221283</v>
      </c>
      <c r="V192">
        <f t="shared" si="109"/>
        <v>0</v>
      </c>
      <c r="Y192" s="71" t="e">
        <f>IF(A13&lt;180,180+A13-#REF!,A13-#REF!)</f>
        <v>#REF!</v>
      </c>
      <c r="AA192" s="1">
        <f t="shared" si="110"/>
        <v>-5</v>
      </c>
      <c r="AB192" s="1" t="e">
        <f t="shared" si="111"/>
        <v>#REF!</v>
      </c>
      <c r="AC192" s="1" t="e">
        <f t="shared" si="112"/>
        <v>#REF!</v>
      </c>
      <c r="AD192" s="1"/>
      <c r="AE192" s="1" t="e">
        <f t="shared" si="113"/>
        <v>#REF!</v>
      </c>
      <c r="AF192" t="e">
        <f t="shared" si="114"/>
        <v>#REF!</v>
      </c>
      <c r="AG192" s="72" t="e">
        <f t="shared" si="115"/>
        <v>#REF!</v>
      </c>
      <c r="AM192" s="71"/>
      <c r="AN192">
        <f t="shared" si="116"/>
        <v>0.64678977951045991</v>
      </c>
      <c r="AO192" t="e">
        <f>(SIN(RADIANS(C13+90)))*(COS(RADIANS(#REF!)))</f>
        <v>#REF!</v>
      </c>
      <c r="AP192" t="e">
        <f>(SIN(RADIANS(C13+90)))*(SIN(RADIANS(#REF!)))</f>
        <v>#REF!</v>
      </c>
      <c r="AR192" t="e">
        <f t="shared" si="117"/>
        <v>#REF!</v>
      </c>
      <c r="AS192" t="e">
        <f t="shared" si="118"/>
        <v>#REF!</v>
      </c>
      <c r="AT192" t="e">
        <f t="shared" si="119"/>
        <v>#REF!</v>
      </c>
      <c r="AV192" t="e">
        <f t="shared" si="92"/>
        <v>#REF!</v>
      </c>
      <c r="AW192" t="e">
        <f t="shared" si="93"/>
        <v>#REF!</v>
      </c>
      <c r="AX192" t="e">
        <f t="shared" si="94"/>
        <v>#REF!</v>
      </c>
      <c r="AZ192" t="e">
        <f t="shared" si="95"/>
        <v>#REF!</v>
      </c>
      <c r="BA192" t="e">
        <f t="shared" si="96"/>
        <v>#REF!</v>
      </c>
      <c r="BB192" t="e">
        <f t="shared" si="97"/>
        <v>#REF!</v>
      </c>
      <c r="BD192" t="e">
        <f t="shared" si="120"/>
        <v>#REF!</v>
      </c>
      <c r="BE192" t="e">
        <f t="shared" si="121"/>
        <v>#REF!</v>
      </c>
      <c r="BF192" t="e">
        <f t="shared" si="122"/>
        <v>#REF!</v>
      </c>
      <c r="BH192" t="e">
        <f t="shared" si="123"/>
        <v>#REF!</v>
      </c>
      <c r="BI192" t="e">
        <f t="shared" si="124"/>
        <v>#REF!</v>
      </c>
      <c r="BJ192" t="e">
        <f t="shared" si="125"/>
        <v>#REF!</v>
      </c>
      <c r="BL192" t="e">
        <f t="shared" si="126"/>
        <v>#REF!</v>
      </c>
      <c r="BM192" t="e">
        <f t="shared" si="127"/>
        <v>#REF!</v>
      </c>
      <c r="BN192" t="e">
        <f t="shared" si="128"/>
        <v>#REF!</v>
      </c>
    </row>
    <row r="193" spans="1:66" x14ac:dyDescent="0.2">
      <c r="A193">
        <f t="shared" si="68"/>
        <v>0.5</v>
      </c>
      <c r="B193">
        <f t="shared" si="98"/>
        <v>0.34732918522949857</v>
      </c>
      <c r="C193">
        <f t="shared" si="99"/>
        <v>0.35966990016932548</v>
      </c>
      <c r="D193">
        <f t="shared" si="69"/>
        <v>-0.49999999999999989</v>
      </c>
      <c r="E193">
        <f t="shared" si="100"/>
        <v>0.34732918522949863</v>
      </c>
      <c r="F193">
        <f t="shared" si="101"/>
        <v>0.35966990016932554</v>
      </c>
      <c r="G193">
        <f t="shared" si="70"/>
        <v>0.5</v>
      </c>
      <c r="H193">
        <f t="shared" si="102"/>
        <v>-0.34732918522949857</v>
      </c>
      <c r="I193">
        <f t="shared" si="103"/>
        <v>-0.35966990016932548</v>
      </c>
      <c r="J193">
        <f t="shared" si="71"/>
        <v>0.49999999999999989</v>
      </c>
      <c r="K193">
        <f t="shared" si="104"/>
        <v>0.34732918522949863</v>
      </c>
      <c r="L193">
        <f t="shared" si="105"/>
        <v>0.35966990016932554</v>
      </c>
      <c r="N193">
        <v>46</v>
      </c>
      <c r="O193">
        <f t="shared" si="106"/>
        <v>70.587286663236057</v>
      </c>
      <c r="P193">
        <f t="shared" si="107"/>
        <v>19.412713336763929</v>
      </c>
      <c r="R193">
        <f t="shared" si="72"/>
        <v>-0.17235471174230454</v>
      </c>
      <c r="T193">
        <f t="shared" si="108"/>
        <v>19.356609190470525</v>
      </c>
      <c r="V193">
        <f t="shared" si="109"/>
        <v>0</v>
      </c>
      <c r="Y193" s="71" t="e">
        <f>IF(A14&lt;180,180+A14-#REF!,A14-#REF!)</f>
        <v>#REF!</v>
      </c>
      <c r="AA193" s="1">
        <f t="shared" si="110"/>
        <v>-10</v>
      </c>
      <c r="AB193" s="1" t="e">
        <f t="shared" si="111"/>
        <v>#REF!</v>
      </c>
      <c r="AC193" s="1" t="e">
        <f t="shared" si="112"/>
        <v>#REF!</v>
      </c>
      <c r="AD193" s="1"/>
      <c r="AE193" s="1" t="e">
        <f t="shared" si="113"/>
        <v>#REF!</v>
      </c>
      <c r="AF193" t="e">
        <f t="shared" si="114"/>
        <v>#REF!</v>
      </c>
      <c r="AG193" s="72" t="e">
        <f t="shared" si="115"/>
        <v>#REF!</v>
      </c>
      <c r="AM193" s="71"/>
      <c r="AN193">
        <f t="shared" si="116"/>
        <v>0.98977623090778888</v>
      </c>
      <c r="AO193" t="e">
        <f>(SIN(RADIANS(C14+90)))*(COS(RADIANS(#REF!)))</f>
        <v>#REF!</v>
      </c>
      <c r="AP193" t="e">
        <f>(SIN(RADIANS(C14+90)))*(SIN(RADIANS(#REF!)))</f>
        <v>#REF!</v>
      </c>
      <c r="AR193" t="e">
        <f t="shared" si="117"/>
        <v>#REF!</v>
      </c>
      <c r="AS193" t="e">
        <f t="shared" si="118"/>
        <v>#REF!</v>
      </c>
      <c r="AT193" t="e">
        <f t="shared" si="119"/>
        <v>#REF!</v>
      </c>
      <c r="AV193" t="e">
        <f t="shared" si="92"/>
        <v>#REF!</v>
      </c>
      <c r="AW193" t="e">
        <f t="shared" si="93"/>
        <v>#REF!</v>
      </c>
      <c r="AX193" t="e">
        <f t="shared" si="94"/>
        <v>#REF!</v>
      </c>
      <c r="AZ193" t="e">
        <f t="shared" si="95"/>
        <v>#REF!</v>
      </c>
      <c r="BA193" t="e">
        <f t="shared" si="96"/>
        <v>#REF!</v>
      </c>
      <c r="BB193" t="e">
        <f t="shared" si="97"/>
        <v>#REF!</v>
      </c>
      <c r="BD193" t="e">
        <f t="shared" si="120"/>
        <v>#REF!</v>
      </c>
      <c r="BE193" t="e">
        <f t="shared" si="121"/>
        <v>#REF!</v>
      </c>
      <c r="BF193" t="e">
        <f t="shared" si="122"/>
        <v>#REF!</v>
      </c>
      <c r="BH193" t="e">
        <f t="shared" si="123"/>
        <v>#REF!</v>
      </c>
      <c r="BI193" t="e">
        <f t="shared" si="124"/>
        <v>#REF!</v>
      </c>
      <c r="BJ193" t="e">
        <f t="shared" si="125"/>
        <v>#REF!</v>
      </c>
      <c r="BL193" t="e">
        <f t="shared" si="126"/>
        <v>#REF!</v>
      </c>
      <c r="BM193" t="e">
        <f t="shared" si="127"/>
        <v>#REF!</v>
      </c>
      <c r="BN193" t="e">
        <f t="shared" si="128"/>
        <v>#REF!</v>
      </c>
    </row>
    <row r="194" spans="1:66" x14ac:dyDescent="0.2">
      <c r="A194">
        <f t="shared" si="68"/>
        <v>0.5</v>
      </c>
      <c r="B194">
        <f t="shared" si="98"/>
        <v>0.34099918003124918</v>
      </c>
      <c r="C194">
        <f t="shared" si="99"/>
        <v>0.36567685080958517</v>
      </c>
      <c r="D194">
        <f t="shared" si="69"/>
        <v>-0.49999999999999989</v>
      </c>
      <c r="E194">
        <f t="shared" si="100"/>
        <v>0.34099918003124924</v>
      </c>
      <c r="F194">
        <f t="shared" si="101"/>
        <v>0.36567685080958523</v>
      </c>
      <c r="G194">
        <f t="shared" si="70"/>
        <v>0.5</v>
      </c>
      <c r="H194">
        <f t="shared" si="102"/>
        <v>-0.34099918003124918</v>
      </c>
      <c r="I194">
        <f t="shared" si="103"/>
        <v>-0.36567685080958517</v>
      </c>
      <c r="J194">
        <f t="shared" si="71"/>
        <v>0.49999999999999989</v>
      </c>
      <c r="K194">
        <f t="shared" si="104"/>
        <v>0.34099918003124924</v>
      </c>
      <c r="L194">
        <f t="shared" si="105"/>
        <v>0.36567685080958523</v>
      </c>
      <c r="N194">
        <v>47</v>
      </c>
      <c r="O194">
        <f t="shared" si="106"/>
        <v>70.765203653998213</v>
      </c>
      <c r="P194">
        <f t="shared" si="107"/>
        <v>19.234796346001794</v>
      </c>
      <c r="R194">
        <f t="shared" si="72"/>
        <v>-0.17791699076213519</v>
      </c>
      <c r="T194">
        <f t="shared" si="108"/>
        <v>19.17869219970839</v>
      </c>
      <c r="V194">
        <f t="shared" si="109"/>
        <v>0</v>
      </c>
      <c r="Y194" s="71" t="e">
        <f>IF(A15&lt;180,180+A15-#REF!,A15-#REF!)</f>
        <v>#REF!</v>
      </c>
      <c r="AA194" s="1">
        <f t="shared" si="110"/>
        <v>-15</v>
      </c>
      <c r="AB194" s="1" t="e">
        <f t="shared" si="111"/>
        <v>#REF!</v>
      </c>
      <c r="AC194" s="1" t="e">
        <f t="shared" si="112"/>
        <v>#REF!</v>
      </c>
      <c r="AD194" s="1"/>
      <c r="AE194" s="1" t="e">
        <f t="shared" si="113"/>
        <v>#REF!</v>
      </c>
      <c r="AF194" t="e">
        <f t="shared" si="114"/>
        <v>#REF!</v>
      </c>
      <c r="AG194" s="72" t="e">
        <f t="shared" si="115"/>
        <v>#REF!</v>
      </c>
      <c r="AM194" s="71"/>
      <c r="AN194">
        <f t="shared" si="116"/>
        <v>0.91425395523426389</v>
      </c>
      <c r="AO194" t="e">
        <f>(SIN(RADIANS(C15+90)))*(COS(RADIANS(#REF!)))</f>
        <v>#REF!</v>
      </c>
      <c r="AP194" t="e">
        <f>(SIN(RADIANS(C15+90)))*(SIN(RADIANS(#REF!)))</f>
        <v>#REF!</v>
      </c>
      <c r="AR194" t="e">
        <f t="shared" si="117"/>
        <v>#REF!</v>
      </c>
      <c r="AS194" t="e">
        <f t="shared" si="118"/>
        <v>#REF!</v>
      </c>
      <c r="AT194" t="e">
        <f t="shared" si="119"/>
        <v>#REF!</v>
      </c>
      <c r="AV194" t="e">
        <f t="shared" si="92"/>
        <v>#REF!</v>
      </c>
      <c r="AW194" t="e">
        <f t="shared" si="93"/>
        <v>#REF!</v>
      </c>
      <c r="AX194" t="e">
        <f t="shared" si="94"/>
        <v>#REF!</v>
      </c>
      <c r="AZ194" t="e">
        <f t="shared" si="95"/>
        <v>#REF!</v>
      </c>
      <c r="BA194" t="e">
        <f t="shared" si="96"/>
        <v>#REF!</v>
      </c>
      <c r="BB194" t="e">
        <f t="shared" si="97"/>
        <v>#REF!</v>
      </c>
      <c r="BD194" t="e">
        <f t="shared" si="120"/>
        <v>#REF!</v>
      </c>
      <c r="BE194" t="e">
        <f t="shared" si="121"/>
        <v>#REF!</v>
      </c>
      <c r="BF194" t="e">
        <f t="shared" si="122"/>
        <v>#REF!</v>
      </c>
      <c r="BH194" t="e">
        <f t="shared" si="123"/>
        <v>#REF!</v>
      </c>
      <c r="BI194" t="e">
        <f t="shared" si="124"/>
        <v>#REF!</v>
      </c>
      <c r="BJ194" t="e">
        <f t="shared" si="125"/>
        <v>#REF!</v>
      </c>
      <c r="BL194" t="e">
        <f t="shared" si="126"/>
        <v>#REF!</v>
      </c>
      <c r="BM194" t="e">
        <f t="shared" si="127"/>
        <v>#REF!</v>
      </c>
      <c r="BN194" t="e">
        <f t="shared" si="128"/>
        <v>#REF!</v>
      </c>
    </row>
    <row r="195" spans="1:66" x14ac:dyDescent="0.2">
      <c r="A195">
        <f t="shared" si="68"/>
        <v>0.5</v>
      </c>
      <c r="B195">
        <f t="shared" si="98"/>
        <v>0.33456530317942906</v>
      </c>
      <c r="C195">
        <f t="shared" si="99"/>
        <v>0.37157241273869707</v>
      </c>
      <c r="D195">
        <f t="shared" si="69"/>
        <v>-0.49999999999999989</v>
      </c>
      <c r="E195">
        <f t="shared" si="100"/>
        <v>0.33456530317942912</v>
      </c>
      <c r="F195">
        <f t="shared" si="101"/>
        <v>0.37157241273869712</v>
      </c>
      <c r="G195">
        <f t="shared" si="70"/>
        <v>0.5</v>
      </c>
      <c r="H195">
        <f t="shared" si="102"/>
        <v>-0.33456530317942906</v>
      </c>
      <c r="I195">
        <f t="shared" si="103"/>
        <v>-0.37157241273869707</v>
      </c>
      <c r="J195">
        <f t="shared" si="71"/>
        <v>0.49999999999999989</v>
      </c>
      <c r="K195">
        <f t="shared" si="104"/>
        <v>0.33456530317942912</v>
      </c>
      <c r="L195">
        <f t="shared" si="105"/>
        <v>0.37157241273869712</v>
      </c>
      <c r="N195">
        <v>48</v>
      </c>
      <c r="O195">
        <f t="shared" si="106"/>
        <v>70.948632751010678</v>
      </c>
      <c r="P195">
        <f t="shared" si="107"/>
        <v>19.05136724898933</v>
      </c>
      <c r="R195">
        <f t="shared" si="72"/>
        <v>-0.18342909701246413</v>
      </c>
      <c r="T195">
        <f t="shared" si="108"/>
        <v>18.995263102695926</v>
      </c>
      <c r="V195">
        <f t="shared" si="109"/>
        <v>0</v>
      </c>
      <c r="Y195" s="71" t="e">
        <f>IF(A16&lt;180,180+A16-#REF!,A16-#REF!)</f>
        <v>#REF!</v>
      </c>
      <c r="AA195" s="1">
        <f t="shared" si="110"/>
        <v>-20</v>
      </c>
      <c r="AB195" s="1" t="e">
        <f t="shared" si="111"/>
        <v>#REF!</v>
      </c>
      <c r="AC195" s="1" t="e">
        <f t="shared" si="112"/>
        <v>#REF!</v>
      </c>
      <c r="AD195" s="1"/>
      <c r="AE195" s="1" t="e">
        <f t="shared" si="113"/>
        <v>#REF!</v>
      </c>
      <c r="AF195" t="e">
        <f t="shared" si="114"/>
        <v>#REF!</v>
      </c>
      <c r="AG195" s="72" t="e">
        <f t="shared" si="115"/>
        <v>#REF!</v>
      </c>
      <c r="AM195" s="71"/>
      <c r="AN195">
        <f t="shared" si="116"/>
        <v>0.9755345439458567</v>
      </c>
      <c r="AO195" t="e">
        <f>(SIN(RADIANS(C16+90)))*(COS(RADIANS(#REF!)))</f>
        <v>#REF!</v>
      </c>
      <c r="AP195" t="e">
        <f>(SIN(RADIANS(C16+90)))*(SIN(RADIANS(#REF!)))</f>
        <v>#REF!</v>
      </c>
      <c r="AR195" t="e">
        <f t="shared" si="117"/>
        <v>#REF!</v>
      </c>
      <c r="AS195" t="e">
        <f t="shared" si="118"/>
        <v>#REF!</v>
      </c>
      <c r="AT195" t="e">
        <f t="shared" si="119"/>
        <v>#REF!</v>
      </c>
      <c r="AV195" t="e">
        <f t="shared" si="92"/>
        <v>#REF!</v>
      </c>
      <c r="AW195" t="e">
        <f t="shared" si="93"/>
        <v>#REF!</v>
      </c>
      <c r="AX195" t="e">
        <f t="shared" si="94"/>
        <v>#REF!</v>
      </c>
      <c r="AZ195" t="e">
        <f t="shared" si="95"/>
        <v>#REF!</v>
      </c>
      <c r="BA195" t="e">
        <f t="shared" si="96"/>
        <v>#REF!</v>
      </c>
      <c r="BB195" t="e">
        <f t="shared" si="97"/>
        <v>#REF!</v>
      </c>
      <c r="BD195" t="e">
        <f t="shared" si="120"/>
        <v>#REF!</v>
      </c>
      <c r="BE195" t="e">
        <f t="shared" si="121"/>
        <v>#REF!</v>
      </c>
      <c r="BF195" t="e">
        <f t="shared" si="122"/>
        <v>#REF!</v>
      </c>
      <c r="BH195" t="e">
        <f t="shared" si="123"/>
        <v>#REF!</v>
      </c>
      <c r="BI195" t="e">
        <f t="shared" si="124"/>
        <v>#REF!</v>
      </c>
      <c r="BJ195" t="e">
        <f t="shared" si="125"/>
        <v>#REF!</v>
      </c>
      <c r="BL195" t="e">
        <f t="shared" si="126"/>
        <v>#REF!</v>
      </c>
      <c r="BM195" t="e">
        <f t="shared" si="127"/>
        <v>#REF!</v>
      </c>
      <c r="BN195" t="e">
        <f t="shared" si="128"/>
        <v>#REF!</v>
      </c>
    </row>
    <row r="196" spans="1:66" x14ac:dyDescent="0.2">
      <c r="A196">
        <f t="shared" si="68"/>
        <v>0.5</v>
      </c>
      <c r="B196">
        <f t="shared" si="98"/>
        <v>0.32802951449525358</v>
      </c>
      <c r="C196">
        <f t="shared" si="99"/>
        <v>0.3773547901113859</v>
      </c>
      <c r="D196">
        <f t="shared" si="69"/>
        <v>-0.49999999999999989</v>
      </c>
      <c r="E196">
        <f t="shared" si="100"/>
        <v>0.32802951449525364</v>
      </c>
      <c r="F196">
        <f t="shared" si="101"/>
        <v>0.37735479011138595</v>
      </c>
      <c r="G196">
        <f t="shared" si="70"/>
        <v>0.5</v>
      </c>
      <c r="H196">
        <f t="shared" si="102"/>
        <v>-0.32802951449525358</v>
      </c>
      <c r="I196">
        <f t="shared" si="103"/>
        <v>-0.3773547901113859</v>
      </c>
      <c r="J196">
        <f t="shared" si="71"/>
        <v>0.49999999999999989</v>
      </c>
      <c r="K196">
        <f t="shared" si="104"/>
        <v>0.32802951449525364</v>
      </c>
      <c r="L196">
        <f t="shared" si="105"/>
        <v>0.37735479011138595</v>
      </c>
      <c r="N196">
        <v>49</v>
      </c>
      <c r="O196">
        <f t="shared" si="106"/>
        <v>71.137522663603619</v>
      </c>
      <c r="P196">
        <f t="shared" si="107"/>
        <v>18.862477336396385</v>
      </c>
      <c r="R196">
        <f t="shared" si="72"/>
        <v>-0.18888991259294485</v>
      </c>
      <c r="T196">
        <f t="shared" si="108"/>
        <v>18.806373190102981</v>
      </c>
      <c r="V196">
        <f t="shared" si="109"/>
        <v>0</v>
      </c>
      <c r="Y196" s="71" t="e">
        <f>IF(A17&lt;180,180+A17-#REF!,A17-#REF!)</f>
        <v>#REF!</v>
      </c>
      <c r="AA196" s="1">
        <f t="shared" si="110"/>
        <v>-30</v>
      </c>
      <c r="AB196" s="1" t="e">
        <f t="shared" si="111"/>
        <v>#REF!</v>
      </c>
      <c r="AC196" s="1" t="e">
        <f t="shared" si="112"/>
        <v>#REF!</v>
      </c>
      <c r="AD196" s="1"/>
      <c r="AE196" s="1" t="e">
        <f t="shared" si="113"/>
        <v>#REF!</v>
      </c>
      <c r="AF196" t="e">
        <f t="shared" si="114"/>
        <v>#REF!</v>
      </c>
      <c r="AG196" s="72" t="e">
        <f t="shared" si="115"/>
        <v>#REF!</v>
      </c>
      <c r="AM196" s="71"/>
      <c r="AN196">
        <f t="shared" si="116"/>
        <v>0.99990252400930424</v>
      </c>
      <c r="AO196" t="e">
        <f>(SIN(RADIANS(C17+90)))*(COS(RADIANS(#REF!)))</f>
        <v>#REF!</v>
      </c>
      <c r="AP196" t="e">
        <f>(SIN(RADIANS(C17+90)))*(SIN(RADIANS(#REF!)))</f>
        <v>#REF!</v>
      </c>
      <c r="AR196" t="e">
        <f t="shared" si="117"/>
        <v>#REF!</v>
      </c>
      <c r="AS196" t="e">
        <f t="shared" si="118"/>
        <v>#REF!</v>
      </c>
      <c r="AT196" t="e">
        <f t="shared" si="119"/>
        <v>#REF!</v>
      </c>
      <c r="AV196" t="e">
        <f t="shared" si="92"/>
        <v>#REF!</v>
      </c>
      <c r="AW196" t="e">
        <f t="shared" si="93"/>
        <v>#REF!</v>
      </c>
      <c r="AX196" t="e">
        <f t="shared" si="94"/>
        <v>#REF!</v>
      </c>
      <c r="AZ196" t="e">
        <f t="shared" si="95"/>
        <v>#REF!</v>
      </c>
      <c r="BA196" t="e">
        <f t="shared" si="96"/>
        <v>#REF!</v>
      </c>
      <c r="BB196" t="e">
        <f t="shared" si="97"/>
        <v>#REF!</v>
      </c>
      <c r="BD196" t="e">
        <f t="shared" si="120"/>
        <v>#REF!</v>
      </c>
      <c r="BE196" t="e">
        <f t="shared" si="121"/>
        <v>#REF!</v>
      </c>
      <c r="BF196" t="e">
        <f t="shared" si="122"/>
        <v>#REF!</v>
      </c>
      <c r="BH196" t="e">
        <f t="shared" si="123"/>
        <v>#REF!</v>
      </c>
      <c r="BI196" t="e">
        <f t="shared" si="124"/>
        <v>#REF!</v>
      </c>
      <c r="BJ196" t="e">
        <f t="shared" si="125"/>
        <v>#REF!</v>
      </c>
      <c r="BL196" t="e">
        <f t="shared" si="126"/>
        <v>#REF!</v>
      </c>
      <c r="BM196" t="e">
        <f t="shared" si="127"/>
        <v>#REF!</v>
      </c>
      <c r="BN196" t="e">
        <f t="shared" si="128"/>
        <v>#REF!</v>
      </c>
    </row>
    <row r="197" spans="1:66" x14ac:dyDescent="0.2">
      <c r="A197">
        <f t="shared" si="68"/>
        <v>0.5</v>
      </c>
      <c r="B197">
        <f t="shared" si="98"/>
        <v>0.32139380484326963</v>
      </c>
      <c r="C197">
        <f t="shared" si="99"/>
        <v>0.38302222155948895</v>
      </c>
      <c r="D197">
        <f t="shared" si="69"/>
        <v>-0.49999999999999989</v>
      </c>
      <c r="E197">
        <f t="shared" si="100"/>
        <v>0.32139380484326968</v>
      </c>
      <c r="F197">
        <f t="shared" si="101"/>
        <v>0.38302222155948906</v>
      </c>
      <c r="G197">
        <f t="shared" si="70"/>
        <v>0.5</v>
      </c>
      <c r="H197">
        <f t="shared" si="102"/>
        <v>-0.32139380484326963</v>
      </c>
      <c r="I197">
        <f t="shared" si="103"/>
        <v>-0.38302222155948895</v>
      </c>
      <c r="J197">
        <f t="shared" si="71"/>
        <v>0.49999999999999989</v>
      </c>
      <c r="K197">
        <f t="shared" si="104"/>
        <v>0.32139380484326968</v>
      </c>
      <c r="L197">
        <f t="shared" si="105"/>
        <v>0.38302222155948906</v>
      </c>
      <c r="N197">
        <v>50</v>
      </c>
      <c r="O197">
        <f t="shared" si="106"/>
        <v>71.331820987235901</v>
      </c>
      <c r="P197">
        <f t="shared" si="107"/>
        <v>18.668179012764103</v>
      </c>
      <c r="R197">
        <f t="shared" si="72"/>
        <v>-0.19429832363228172</v>
      </c>
      <c r="T197">
        <f t="shared" si="108"/>
        <v>18.612074866470699</v>
      </c>
      <c r="V197">
        <f t="shared" si="109"/>
        <v>0</v>
      </c>
      <c r="Y197" s="71" t="e">
        <f>IF(A18&lt;180,180+A18-#REF!,A18-#REF!)</f>
        <v>#REF!</v>
      </c>
      <c r="AA197" s="1">
        <f t="shared" si="110"/>
        <v>-40</v>
      </c>
      <c r="AB197" s="1" t="e">
        <f t="shared" si="111"/>
        <v>#REF!</v>
      </c>
      <c r="AC197" s="1" t="e">
        <f t="shared" si="112"/>
        <v>#REF!</v>
      </c>
      <c r="AD197" s="1"/>
      <c r="AE197" s="1" t="e">
        <f t="shared" si="113"/>
        <v>#REF!</v>
      </c>
      <c r="AF197" t="e">
        <f t="shared" si="114"/>
        <v>#REF!</v>
      </c>
      <c r="AG197" s="72" t="e">
        <f t="shared" si="115"/>
        <v>#REF!</v>
      </c>
      <c r="AM197" s="71"/>
      <c r="AN197">
        <f t="shared" si="116"/>
        <v>0.98195871269644364</v>
      </c>
      <c r="AO197" t="e">
        <f>(SIN(RADIANS(C18+90)))*(COS(RADIANS(#REF!)))</f>
        <v>#REF!</v>
      </c>
      <c r="AP197" t="e">
        <f>(SIN(RADIANS(C18+90)))*(SIN(RADIANS(#REF!)))</f>
        <v>#REF!</v>
      </c>
      <c r="AR197" t="e">
        <f t="shared" si="117"/>
        <v>#REF!</v>
      </c>
      <c r="AS197" t="e">
        <f t="shared" si="118"/>
        <v>#REF!</v>
      </c>
      <c r="AT197" t="e">
        <f t="shared" si="119"/>
        <v>#REF!</v>
      </c>
      <c r="AV197" t="e">
        <f t="shared" si="92"/>
        <v>#REF!</v>
      </c>
      <c r="AW197" t="e">
        <f t="shared" si="93"/>
        <v>#REF!</v>
      </c>
      <c r="AX197" t="e">
        <f t="shared" si="94"/>
        <v>#REF!</v>
      </c>
      <c r="AZ197" t="e">
        <f t="shared" si="95"/>
        <v>#REF!</v>
      </c>
      <c r="BA197" t="e">
        <f t="shared" si="96"/>
        <v>#REF!</v>
      </c>
      <c r="BB197" t="e">
        <f t="shared" si="97"/>
        <v>#REF!</v>
      </c>
      <c r="BD197" t="e">
        <f t="shared" si="120"/>
        <v>#REF!</v>
      </c>
      <c r="BE197" t="e">
        <f t="shared" si="121"/>
        <v>#REF!</v>
      </c>
      <c r="BF197" t="e">
        <f t="shared" si="122"/>
        <v>#REF!</v>
      </c>
      <c r="BH197" t="e">
        <f t="shared" si="123"/>
        <v>#REF!</v>
      </c>
      <c r="BI197" t="e">
        <f t="shared" si="124"/>
        <v>#REF!</v>
      </c>
      <c r="BJ197" t="e">
        <f t="shared" si="125"/>
        <v>#REF!</v>
      </c>
      <c r="BL197" t="e">
        <f t="shared" si="126"/>
        <v>#REF!</v>
      </c>
      <c r="BM197" t="e">
        <f t="shared" si="127"/>
        <v>#REF!</v>
      </c>
      <c r="BN197" t="e">
        <f t="shared" si="128"/>
        <v>#REF!</v>
      </c>
    </row>
    <row r="198" spans="1:66" x14ac:dyDescent="0.2">
      <c r="A198">
        <f t="shared" si="68"/>
        <v>0.5</v>
      </c>
      <c r="B198">
        <f t="shared" si="98"/>
        <v>0.3146601955249187</v>
      </c>
      <c r="C198">
        <f t="shared" si="99"/>
        <v>0.3885729807284854</v>
      </c>
      <c r="D198">
        <f t="shared" si="69"/>
        <v>-0.49999999999999989</v>
      </c>
      <c r="E198">
        <f t="shared" si="100"/>
        <v>0.31466019552491875</v>
      </c>
      <c r="F198">
        <f t="shared" si="101"/>
        <v>0.38857298072848545</v>
      </c>
      <c r="G198">
        <f t="shared" si="70"/>
        <v>0.5</v>
      </c>
      <c r="H198">
        <f t="shared" si="102"/>
        <v>-0.3146601955249187</v>
      </c>
      <c r="I198">
        <f t="shared" si="103"/>
        <v>-0.3885729807284854</v>
      </c>
      <c r="J198">
        <f t="shared" si="71"/>
        <v>0.49999999999999989</v>
      </c>
      <c r="K198">
        <f t="shared" si="104"/>
        <v>0.31466019552491875</v>
      </c>
      <c r="L198">
        <f t="shared" si="105"/>
        <v>0.38857298072848545</v>
      </c>
      <c r="N198">
        <v>51</v>
      </c>
      <c r="O198">
        <f t="shared" si="106"/>
        <v>71.53147420885162</v>
      </c>
      <c r="P198">
        <f t="shared" si="107"/>
        <v>18.46852579114838</v>
      </c>
      <c r="R198">
        <f t="shared" si="72"/>
        <v>-0.19965322161572274</v>
      </c>
      <c r="T198">
        <f t="shared" si="108"/>
        <v>18.412421644854977</v>
      </c>
      <c r="V198">
        <f t="shared" si="109"/>
        <v>0</v>
      </c>
      <c r="Y198" s="71" t="e">
        <f>IF(A19&lt;180,180+A19-#REF!,A19-#REF!)</f>
        <v>#REF!</v>
      </c>
      <c r="AA198" s="1">
        <f t="shared" si="110"/>
        <v>-45</v>
      </c>
      <c r="AB198" s="1" t="e">
        <f t="shared" si="111"/>
        <v>#REF!</v>
      </c>
      <c r="AC198" s="1" t="e">
        <f t="shared" si="112"/>
        <v>#REF!</v>
      </c>
      <c r="AD198" s="1"/>
      <c r="AE198" s="1" t="e">
        <f t="shared" si="113"/>
        <v>#REF!</v>
      </c>
      <c r="AF198" t="e">
        <f t="shared" si="114"/>
        <v>#REF!</v>
      </c>
      <c r="AG198" s="72" t="e">
        <f t="shared" si="115"/>
        <v>#REF!</v>
      </c>
      <c r="AM198" s="71"/>
      <c r="AN198">
        <f t="shared" si="116"/>
        <v>0.89337138832783769</v>
      </c>
      <c r="AO198" t="e">
        <f>(SIN(RADIANS(C19+90)))*(COS(RADIANS(#REF!)))</f>
        <v>#REF!</v>
      </c>
      <c r="AP198" t="e">
        <f>(SIN(RADIANS(C19+90)))*(SIN(RADIANS(#REF!)))</f>
        <v>#REF!</v>
      </c>
      <c r="AR198" t="e">
        <f t="shared" si="117"/>
        <v>#REF!</v>
      </c>
      <c r="AS198" t="e">
        <f t="shared" si="118"/>
        <v>#REF!</v>
      </c>
      <c r="AT198" t="e">
        <f t="shared" si="119"/>
        <v>#REF!</v>
      </c>
      <c r="AV198" t="e">
        <f t="shared" si="92"/>
        <v>#REF!</v>
      </c>
      <c r="AW198" t="e">
        <f t="shared" si="93"/>
        <v>#REF!</v>
      </c>
      <c r="AX198" t="e">
        <f t="shared" si="94"/>
        <v>#REF!</v>
      </c>
      <c r="AZ198" t="e">
        <f t="shared" si="95"/>
        <v>#REF!</v>
      </c>
      <c r="BA198" t="e">
        <f t="shared" si="96"/>
        <v>#REF!</v>
      </c>
      <c r="BB198" t="e">
        <f t="shared" si="97"/>
        <v>#REF!</v>
      </c>
      <c r="BD198" t="e">
        <f t="shared" si="120"/>
        <v>#REF!</v>
      </c>
      <c r="BE198" t="e">
        <f t="shared" si="121"/>
        <v>#REF!</v>
      </c>
      <c r="BF198" t="e">
        <f t="shared" si="122"/>
        <v>#REF!</v>
      </c>
      <c r="BH198" t="e">
        <f t="shared" si="123"/>
        <v>#REF!</v>
      </c>
      <c r="BI198" t="e">
        <f t="shared" si="124"/>
        <v>#REF!</v>
      </c>
      <c r="BJ198" t="e">
        <f t="shared" si="125"/>
        <v>#REF!</v>
      </c>
      <c r="BL198" t="e">
        <f t="shared" si="126"/>
        <v>#REF!</v>
      </c>
      <c r="BM198" t="e">
        <f t="shared" si="127"/>
        <v>#REF!</v>
      </c>
      <c r="BN198" t="e">
        <f t="shared" si="128"/>
        <v>#REF!</v>
      </c>
    </row>
    <row r="199" spans="1:66" x14ac:dyDescent="0.2">
      <c r="A199">
        <f t="shared" si="68"/>
        <v>0.5</v>
      </c>
      <c r="B199">
        <f t="shared" si="98"/>
        <v>0.30783073766282909</v>
      </c>
      <c r="C199">
        <f t="shared" si="99"/>
        <v>0.39400537680336095</v>
      </c>
      <c r="D199">
        <f t="shared" si="69"/>
        <v>-0.49999999999999989</v>
      </c>
      <c r="E199">
        <f t="shared" si="100"/>
        <v>0.30783073766282915</v>
      </c>
      <c r="F199">
        <f t="shared" si="101"/>
        <v>0.39400537680336101</v>
      </c>
      <c r="G199">
        <f t="shared" si="70"/>
        <v>0.5</v>
      </c>
      <c r="H199">
        <f t="shared" si="102"/>
        <v>-0.30783073766282909</v>
      </c>
      <c r="I199">
        <f t="shared" si="103"/>
        <v>-0.39400537680336095</v>
      </c>
      <c r="J199">
        <f t="shared" si="71"/>
        <v>0.49999999999999989</v>
      </c>
      <c r="K199">
        <f t="shared" si="104"/>
        <v>0.30783073766282915</v>
      </c>
      <c r="L199">
        <f t="shared" si="105"/>
        <v>0.39400537680336101</v>
      </c>
      <c r="N199">
        <v>52</v>
      </c>
      <c r="O199">
        <f t="shared" si="106"/>
        <v>71.736427713606389</v>
      </c>
      <c r="P199">
        <f t="shared" si="107"/>
        <v>18.263572286393593</v>
      </c>
      <c r="R199">
        <f t="shared" si="72"/>
        <v>-0.20495350475478702</v>
      </c>
      <c r="T199">
        <f t="shared" si="108"/>
        <v>18.20746814010019</v>
      </c>
      <c r="V199">
        <f t="shared" si="109"/>
        <v>0</v>
      </c>
      <c r="Y199" s="71" t="e">
        <f>IF(A20&lt;180,180+A20-#REF!,A20-#REF!)</f>
        <v>#REF!</v>
      </c>
      <c r="AA199" s="1">
        <f t="shared" si="110"/>
        <v>-50</v>
      </c>
      <c r="AB199" s="1" t="e">
        <f t="shared" si="111"/>
        <v>#REF!</v>
      </c>
      <c r="AC199" s="1" t="e">
        <f t="shared" si="112"/>
        <v>#REF!</v>
      </c>
      <c r="AD199" s="1"/>
      <c r="AE199" s="1" t="e">
        <f t="shared" si="113"/>
        <v>#REF!</v>
      </c>
      <c r="AF199" t="e">
        <f t="shared" si="114"/>
        <v>#REF!</v>
      </c>
      <c r="AG199" s="72" t="e">
        <f t="shared" si="115"/>
        <v>#REF!</v>
      </c>
      <c r="AM199" s="71"/>
      <c r="AN199">
        <f t="shared" si="116"/>
        <v>0.99974260932269832</v>
      </c>
      <c r="AO199" t="e">
        <f>(SIN(RADIANS(C20+90)))*(COS(RADIANS(#REF!)))</f>
        <v>#REF!</v>
      </c>
      <c r="AP199" t="e">
        <f>(SIN(RADIANS(C20+90)))*(SIN(RADIANS(#REF!)))</f>
        <v>#REF!</v>
      </c>
      <c r="AR199" t="e">
        <f t="shared" si="117"/>
        <v>#REF!</v>
      </c>
      <c r="AS199" t="e">
        <f t="shared" si="118"/>
        <v>#REF!</v>
      </c>
      <c r="AT199" t="e">
        <f t="shared" si="119"/>
        <v>#REF!</v>
      </c>
      <c r="AV199" t="e">
        <f t="shared" si="92"/>
        <v>#REF!</v>
      </c>
      <c r="AW199" t="e">
        <f t="shared" si="93"/>
        <v>#REF!</v>
      </c>
      <c r="AX199" t="e">
        <f t="shared" si="94"/>
        <v>#REF!</v>
      </c>
      <c r="AZ199" t="e">
        <f t="shared" si="95"/>
        <v>#REF!</v>
      </c>
      <c r="BA199" t="e">
        <f t="shared" si="96"/>
        <v>#REF!</v>
      </c>
      <c r="BB199" t="e">
        <f t="shared" si="97"/>
        <v>#REF!</v>
      </c>
      <c r="BD199" t="e">
        <f t="shared" si="120"/>
        <v>#REF!</v>
      </c>
      <c r="BE199" t="e">
        <f t="shared" si="121"/>
        <v>#REF!</v>
      </c>
      <c r="BF199" t="e">
        <f t="shared" si="122"/>
        <v>#REF!</v>
      </c>
      <c r="BH199" t="e">
        <f t="shared" si="123"/>
        <v>#REF!</v>
      </c>
      <c r="BI199" t="e">
        <f t="shared" si="124"/>
        <v>#REF!</v>
      </c>
      <c r="BJ199" t="e">
        <f t="shared" si="125"/>
        <v>#REF!</v>
      </c>
      <c r="BL199" t="e">
        <f t="shared" si="126"/>
        <v>#REF!</v>
      </c>
      <c r="BM199" t="e">
        <f t="shared" si="127"/>
        <v>#REF!</v>
      </c>
      <c r="BN199" t="e">
        <f t="shared" si="128"/>
        <v>#REF!</v>
      </c>
    </row>
    <row r="200" spans="1:66" x14ac:dyDescent="0.2">
      <c r="A200">
        <f t="shared" si="68"/>
        <v>0.5</v>
      </c>
      <c r="B200">
        <f t="shared" si="98"/>
        <v>0.30090751157602413</v>
      </c>
      <c r="C200">
        <f t="shared" si="99"/>
        <v>0.3993177550236463</v>
      </c>
      <c r="D200">
        <f t="shared" si="69"/>
        <v>-0.49999999999999989</v>
      </c>
      <c r="E200">
        <f t="shared" si="100"/>
        <v>0.30090751157602419</v>
      </c>
      <c r="F200">
        <f t="shared" si="101"/>
        <v>0.39931775502364636</v>
      </c>
      <c r="G200">
        <f t="shared" si="70"/>
        <v>0.5</v>
      </c>
      <c r="H200">
        <f t="shared" si="102"/>
        <v>-0.30090751157602413</v>
      </c>
      <c r="I200">
        <f t="shared" si="103"/>
        <v>-0.3993177550236463</v>
      </c>
      <c r="J200">
        <f t="shared" si="71"/>
        <v>0.49999999999999989</v>
      </c>
      <c r="K200">
        <f t="shared" si="104"/>
        <v>0.30090751157602419</v>
      </c>
      <c r="L200">
        <f t="shared" si="105"/>
        <v>0.39931775502364636</v>
      </c>
      <c r="N200">
        <v>53</v>
      </c>
      <c r="O200">
        <f t="shared" si="106"/>
        <v>71.946625792988485</v>
      </c>
      <c r="P200">
        <f t="shared" si="107"/>
        <v>18.053374207011519</v>
      </c>
      <c r="R200">
        <f t="shared" si="72"/>
        <v>-0.21019807938207435</v>
      </c>
      <c r="T200">
        <f t="shared" si="108"/>
        <v>17.997270060718115</v>
      </c>
      <c r="V200">
        <f t="shared" si="109"/>
        <v>0</v>
      </c>
      <c r="Y200" s="1"/>
      <c r="Z200" s="1"/>
      <c r="AA200" s="1"/>
      <c r="AB200" s="1" t="s">
        <v>55</v>
      </c>
      <c r="AC200" s="1"/>
      <c r="AD200" s="1" t="s">
        <v>81</v>
      </c>
      <c r="AE200" s="1"/>
      <c r="AF200" s="1"/>
      <c r="AG200" s="1" t="s">
        <v>84</v>
      </c>
      <c r="AH200" s="1"/>
      <c r="AJ200" s="1" t="s">
        <v>85</v>
      </c>
    </row>
    <row r="201" spans="1:66" x14ac:dyDescent="0.2">
      <c r="A201">
        <f t="shared" si="68"/>
        <v>0.5</v>
      </c>
      <c r="B201">
        <f t="shared" si="98"/>
        <v>0.29389262614623651</v>
      </c>
      <c r="C201">
        <f t="shared" si="99"/>
        <v>0.40450849718747367</v>
      </c>
      <c r="D201">
        <f t="shared" si="69"/>
        <v>-0.49999999999999989</v>
      </c>
      <c r="E201">
        <f t="shared" si="100"/>
        <v>0.29389262614623657</v>
      </c>
      <c r="F201">
        <f t="shared" si="101"/>
        <v>0.40450849718747373</v>
      </c>
      <c r="G201">
        <f t="shared" si="70"/>
        <v>0.5</v>
      </c>
      <c r="H201">
        <f t="shared" si="102"/>
        <v>-0.29389262614623651</v>
      </c>
      <c r="I201">
        <f t="shared" si="103"/>
        <v>-0.40450849718747367</v>
      </c>
      <c r="J201">
        <f t="shared" si="71"/>
        <v>0.49999999999999989</v>
      </c>
      <c r="K201">
        <f t="shared" si="104"/>
        <v>0.29389262614623657</v>
      </c>
      <c r="L201">
        <f t="shared" si="105"/>
        <v>0.40450849718747373</v>
      </c>
      <c r="N201">
        <v>54</v>
      </c>
      <c r="O201">
        <f t="shared" si="106"/>
        <v>72.162011654342521</v>
      </c>
      <c r="P201">
        <f t="shared" si="107"/>
        <v>17.837988345657472</v>
      </c>
      <c r="R201">
        <f t="shared" si="72"/>
        <v>-0.21538586135404714</v>
      </c>
      <c r="T201">
        <f t="shared" si="108"/>
        <v>17.781884199364068</v>
      </c>
      <c r="V201">
        <f t="shared" si="109"/>
        <v>0</v>
      </c>
      <c r="Y201" s="1">
        <f t="shared" ref="Y201:Y219" si="129">IF(A2&lt;180,A2,A2-180)</f>
        <v>0</v>
      </c>
      <c r="Z201" s="1" t="e">
        <f>Y201-#REF!</f>
        <v>#REF!</v>
      </c>
      <c r="AA201" s="1" t="e">
        <f>IF(Z201&gt;180,Z201-180,Z201)</f>
        <v>#REF!</v>
      </c>
      <c r="AB201" s="1" t="e">
        <f>IF(AA201&lt;0,AA201+180,AA201)</f>
        <v>#REF!</v>
      </c>
      <c r="AC201" s="1"/>
      <c r="AD201" t="e">
        <f>IF(#REF!&lt;=$T$333,180-AL161,180-AM161)</f>
        <v>#REF!</v>
      </c>
      <c r="AE201" t="e">
        <f>IF(AB201&gt;90,AD201,AD201-90)</f>
        <v>#REF!</v>
      </c>
      <c r="AF201" s="1"/>
      <c r="AG201" s="1" t="e">
        <f>IF(AB201&gt;90,AD201,AD201-90)</f>
        <v>#REF!</v>
      </c>
      <c r="AH201" s="1"/>
      <c r="AI201" s="1" t="e">
        <f>180-AG201+90</f>
        <v>#REF!</v>
      </c>
      <c r="AJ201" t="e">
        <f>IF(AI201&gt;180,AI201-180,AI201)</f>
        <v>#REF!</v>
      </c>
      <c r="AL201" s="58">
        <f t="shared" ref="AL201:AL219" si="130">C2+90</f>
        <v>201.4</v>
      </c>
      <c r="AN201">
        <f t="shared" ref="AN201:AN218" si="131">COS(RADIANS(AL201-90))</f>
        <v>-0.36487678433761966</v>
      </c>
      <c r="AO201" t="e">
        <f>(SIN(RADIANS(AL201-90)))*(COS(RADIANS(#REF!)))</f>
        <v>#REF!</v>
      </c>
      <c r="AP201" t="e">
        <f>(SIN(RADIANS(AL201-90)))*(SIN(RADIANS(#REF!)))</f>
        <v>#REF!</v>
      </c>
      <c r="AR201" t="e">
        <f t="shared" ref="AR201:AR219" si="132">IF(AP201&lt;0,-AN201,AN201)</f>
        <v>#REF!</v>
      </c>
      <c r="AS201" t="e">
        <f t="shared" ref="AS201:AS219" si="133">IF(AP201&lt;0,-AO201,AO201)</f>
        <v>#REF!</v>
      </c>
      <c r="AT201" t="e">
        <f t="shared" ref="AT201:AT219" si="134">IF(AP201&lt;0,-AP201,AP201)</f>
        <v>#REF!</v>
      </c>
      <c r="AV201" t="e">
        <f t="shared" si="92"/>
        <v>#REF!</v>
      </c>
      <c r="AW201" t="e">
        <f t="shared" si="93"/>
        <v>#REF!</v>
      </c>
      <c r="AX201" t="e">
        <f t="shared" si="94"/>
        <v>#REF!</v>
      </c>
      <c r="AZ201" t="e">
        <f t="shared" si="95"/>
        <v>#REF!</v>
      </c>
      <c r="BA201" t="e">
        <f t="shared" si="96"/>
        <v>#REF!</v>
      </c>
      <c r="BB201" t="e">
        <f t="shared" si="97"/>
        <v>#REF!</v>
      </c>
      <c r="BD201" t="e">
        <f t="shared" ref="BD201:BD219" si="135">IF($F$13="CW",-AZ201,AZ201)</f>
        <v>#REF!</v>
      </c>
      <c r="BE201" t="e">
        <f t="shared" ref="BE201:BE219" si="136">IF($F$13="CW",BA201,BA201)</f>
        <v>#REF!</v>
      </c>
      <c r="BF201" t="e">
        <f t="shared" ref="BF201:BF219" si="137">IF($F$13="CW",BB201,BB201)</f>
        <v>#REF!</v>
      </c>
      <c r="BH201" t="e">
        <f t="shared" ref="BH201:BH219" si="138">IF(OR($L$13="CW",$L$13="CCW"),BD201,"?")</f>
        <v>#REF!</v>
      </c>
      <c r="BI201" t="e">
        <f t="shared" ref="BI201:BI219" si="139">IF(OR($L$13="CW",$L$13="CCW"),BE201,"?")</f>
        <v>#REF!</v>
      </c>
      <c r="BJ201" t="e">
        <f t="shared" ref="BJ201:BJ219" si="140">IF(OR($L$13="CW",$L$13="CCW"),BF201,"?")</f>
        <v>#REF!</v>
      </c>
      <c r="BL201" t="e">
        <f t="shared" ref="BL201:BL219" si="141">IF($L$13="CCW",-BH201,BH201)</f>
        <v>#REF!</v>
      </c>
      <c r="BM201" t="e">
        <f t="shared" ref="BM201:BM219" si="142">IF($L$13="CCW",-BI201,BI201)</f>
        <v>#REF!</v>
      </c>
      <c r="BN201" t="e">
        <f t="shared" ref="BN201:BN219" si="143">IF($L$13="CCW",BJ201,BJ201)</f>
        <v>#REF!</v>
      </c>
    </row>
    <row r="202" spans="1:66" x14ac:dyDescent="0.2">
      <c r="A202">
        <f t="shared" si="68"/>
        <v>0.5</v>
      </c>
      <c r="B202">
        <f t="shared" si="98"/>
        <v>0.28678821817552302</v>
      </c>
      <c r="C202">
        <f t="shared" si="99"/>
        <v>0.40957602214449579</v>
      </c>
      <c r="D202">
        <f t="shared" si="69"/>
        <v>-0.49999999999999989</v>
      </c>
      <c r="E202">
        <f t="shared" si="100"/>
        <v>0.28678821817552308</v>
      </c>
      <c r="F202">
        <f t="shared" si="101"/>
        <v>0.40957602214449584</v>
      </c>
      <c r="G202">
        <f t="shared" si="70"/>
        <v>0.5</v>
      </c>
      <c r="H202">
        <f t="shared" si="102"/>
        <v>-0.28678821817552302</v>
      </c>
      <c r="I202">
        <f t="shared" si="103"/>
        <v>-0.40957602214449579</v>
      </c>
      <c r="J202">
        <f t="shared" si="71"/>
        <v>0.49999999999999989</v>
      </c>
      <c r="K202">
        <f t="shared" si="104"/>
        <v>0.28678821817552308</v>
      </c>
      <c r="L202">
        <f t="shared" si="105"/>
        <v>0.40957602214449584</v>
      </c>
      <c r="N202">
        <v>55</v>
      </c>
      <c r="O202">
        <f t="shared" si="106"/>
        <v>72.382527431785604</v>
      </c>
      <c r="P202">
        <f t="shared" si="107"/>
        <v>17.617472568214399</v>
      </c>
      <c r="R202">
        <f t="shared" si="72"/>
        <v>-0.22051577744307238</v>
      </c>
      <c r="T202">
        <f t="shared" si="108"/>
        <v>17.561368421920996</v>
      </c>
      <c r="V202">
        <f t="shared" si="109"/>
        <v>0</v>
      </c>
      <c r="Y202" s="1">
        <f t="shared" si="129"/>
        <v>0</v>
      </c>
      <c r="Z202" s="1" t="e">
        <f>Y202-#REF!</f>
        <v>#REF!</v>
      </c>
      <c r="AA202" s="1" t="e">
        <f t="shared" ref="AA202:AA219" si="144">IF(Z202&gt;180,Z202-180,Z202)</f>
        <v>#REF!</v>
      </c>
      <c r="AB202" s="1" t="e">
        <f t="shared" ref="AB202:AB219" si="145">IF(AA202&lt;0,AA202+180,AA202)</f>
        <v>#REF!</v>
      </c>
      <c r="AC202" s="1"/>
      <c r="AD202" t="e">
        <f>IF(#REF!&lt;=$T$333,180-AL162,180-AM162)</f>
        <v>#REF!</v>
      </c>
      <c r="AE202" t="e">
        <f t="shared" ref="AE202:AE219" si="146">IF(AB202&gt;90,AD202,AD202-90)</f>
        <v>#REF!</v>
      </c>
      <c r="AF202" s="1"/>
      <c r="AG202" s="1" t="e">
        <f t="shared" ref="AG202:AG219" si="147">IF(AB202&gt;90,AD202,AD202-90)</f>
        <v>#REF!</v>
      </c>
      <c r="AH202" s="1"/>
      <c r="AI202" s="1" t="e">
        <f t="shared" ref="AI202:AI219" si="148">180-AG202+90</f>
        <v>#REF!</v>
      </c>
      <c r="AJ202" t="e">
        <f t="shared" ref="AJ202:AJ219" si="149">IF(AI202&gt;180,AI202-180,AI202)</f>
        <v>#REF!</v>
      </c>
      <c r="AL202" s="1">
        <f t="shared" si="130"/>
        <v>199</v>
      </c>
      <c r="AN202">
        <f t="shared" si="131"/>
        <v>-0.32556815445715664</v>
      </c>
      <c r="AO202" t="e">
        <f>(SIN(RADIANS(AL202-90)))*(COS(RADIANS(#REF!)))</f>
        <v>#REF!</v>
      </c>
      <c r="AP202" t="e">
        <f>(SIN(RADIANS(AL202-90)))*(SIN(RADIANS(#REF!)))</f>
        <v>#REF!</v>
      </c>
      <c r="AR202" t="e">
        <f t="shared" si="132"/>
        <v>#REF!</v>
      </c>
      <c r="AS202" t="e">
        <f t="shared" si="133"/>
        <v>#REF!</v>
      </c>
      <c r="AT202" t="e">
        <f t="shared" si="134"/>
        <v>#REF!</v>
      </c>
      <c r="AV202" t="e">
        <f t="shared" si="92"/>
        <v>#REF!</v>
      </c>
      <c r="AW202" t="e">
        <f t="shared" si="93"/>
        <v>#REF!</v>
      </c>
      <c r="AX202" t="e">
        <f t="shared" si="94"/>
        <v>#REF!</v>
      </c>
      <c r="AZ202" t="e">
        <f t="shared" si="95"/>
        <v>#REF!</v>
      </c>
      <c r="BA202" t="e">
        <f t="shared" si="96"/>
        <v>#REF!</v>
      </c>
      <c r="BB202" t="e">
        <f t="shared" si="97"/>
        <v>#REF!</v>
      </c>
      <c r="BD202" t="e">
        <f t="shared" si="135"/>
        <v>#REF!</v>
      </c>
      <c r="BE202" t="e">
        <f t="shared" si="136"/>
        <v>#REF!</v>
      </c>
      <c r="BF202" t="e">
        <f t="shared" si="137"/>
        <v>#REF!</v>
      </c>
      <c r="BH202" t="e">
        <f t="shared" si="138"/>
        <v>#REF!</v>
      </c>
      <c r="BI202" t="e">
        <f t="shared" si="139"/>
        <v>#REF!</v>
      </c>
      <c r="BJ202" t="e">
        <f t="shared" si="140"/>
        <v>#REF!</v>
      </c>
      <c r="BL202" t="e">
        <f t="shared" si="141"/>
        <v>#REF!</v>
      </c>
      <c r="BM202" t="e">
        <f t="shared" si="142"/>
        <v>#REF!</v>
      </c>
      <c r="BN202" t="e">
        <f t="shared" si="143"/>
        <v>#REF!</v>
      </c>
    </row>
    <row r="203" spans="1:66" x14ac:dyDescent="0.2">
      <c r="A203">
        <f t="shared" si="68"/>
        <v>0.5</v>
      </c>
      <c r="B203">
        <f t="shared" si="98"/>
        <v>0.27959645173537334</v>
      </c>
      <c r="C203">
        <f t="shared" si="99"/>
        <v>0.41451878627752081</v>
      </c>
      <c r="D203">
        <f t="shared" si="69"/>
        <v>-0.49999999999999989</v>
      </c>
      <c r="E203">
        <f t="shared" si="100"/>
        <v>0.2795964517353734</v>
      </c>
      <c r="F203">
        <f t="shared" si="101"/>
        <v>0.41451878627752087</v>
      </c>
      <c r="G203">
        <f t="shared" si="70"/>
        <v>0.5</v>
      </c>
      <c r="H203">
        <f t="shared" si="102"/>
        <v>-0.27959645173537334</v>
      </c>
      <c r="I203">
        <f t="shared" si="103"/>
        <v>-0.41451878627752081</v>
      </c>
      <c r="J203">
        <f t="shared" si="71"/>
        <v>0.49999999999999989</v>
      </c>
      <c r="K203">
        <f t="shared" si="104"/>
        <v>0.2795964517353734</v>
      </c>
      <c r="L203">
        <f t="shared" si="105"/>
        <v>0.41451878627752087</v>
      </c>
      <c r="N203">
        <v>56</v>
      </c>
      <c r="O203">
        <f t="shared" si="106"/>
        <v>72.608114198486462</v>
      </c>
      <c r="P203">
        <f t="shared" si="107"/>
        <v>17.39188580151356</v>
      </c>
      <c r="R203">
        <f t="shared" si="72"/>
        <v>-0.22558676670083955</v>
      </c>
      <c r="T203">
        <f t="shared" si="108"/>
        <v>17.335781655220156</v>
      </c>
      <c r="V203">
        <f t="shared" si="109"/>
        <v>0</v>
      </c>
      <c r="Y203" s="1">
        <f t="shared" si="129"/>
        <v>85</v>
      </c>
      <c r="Z203" s="1" t="e">
        <f>Y203-#REF!</f>
        <v>#REF!</v>
      </c>
      <c r="AA203" s="1" t="e">
        <f t="shared" si="144"/>
        <v>#REF!</v>
      </c>
      <c r="AB203" s="1" t="e">
        <f t="shared" si="145"/>
        <v>#REF!</v>
      </c>
      <c r="AC203" s="1"/>
      <c r="AD203" t="e">
        <f>IF(#REF!&lt;=$T$333,180-AL163,180-AM163)</f>
        <v>#REF!</v>
      </c>
      <c r="AE203" t="e">
        <f t="shared" si="146"/>
        <v>#REF!</v>
      </c>
      <c r="AF203" s="1"/>
      <c r="AG203" s="1" t="e">
        <f t="shared" si="147"/>
        <v>#REF!</v>
      </c>
      <c r="AH203" s="1"/>
      <c r="AI203" s="1" t="e">
        <f t="shared" si="148"/>
        <v>#REF!</v>
      </c>
      <c r="AJ203" t="e">
        <f t="shared" si="149"/>
        <v>#REF!</v>
      </c>
      <c r="AL203" s="1">
        <f t="shared" si="130"/>
        <v>204.6</v>
      </c>
      <c r="AN203">
        <f t="shared" si="131"/>
        <v>-0.41628079226040104</v>
      </c>
      <c r="AO203" t="e">
        <f>(SIN(RADIANS(AL203-90)))*(COS(RADIANS(#REF!)))</f>
        <v>#REF!</v>
      </c>
      <c r="AP203" t="e">
        <f>(SIN(RADIANS(AL203-90)))*(SIN(RADIANS(#REF!)))</f>
        <v>#REF!</v>
      </c>
      <c r="AR203" t="e">
        <f t="shared" si="132"/>
        <v>#REF!</v>
      </c>
      <c r="AS203" t="e">
        <f t="shared" si="133"/>
        <v>#REF!</v>
      </c>
      <c r="AT203" t="e">
        <f t="shared" si="134"/>
        <v>#REF!</v>
      </c>
      <c r="AV203" t="e">
        <f t="shared" si="92"/>
        <v>#REF!</v>
      </c>
      <c r="AW203" t="e">
        <f t="shared" si="93"/>
        <v>#REF!</v>
      </c>
      <c r="AX203" t="e">
        <f t="shared" si="94"/>
        <v>#REF!</v>
      </c>
      <c r="AZ203" t="e">
        <f t="shared" si="95"/>
        <v>#REF!</v>
      </c>
      <c r="BA203" t="e">
        <f t="shared" si="96"/>
        <v>#REF!</v>
      </c>
      <c r="BB203" t="e">
        <f t="shared" si="97"/>
        <v>#REF!</v>
      </c>
      <c r="BD203" t="e">
        <f t="shared" si="135"/>
        <v>#REF!</v>
      </c>
      <c r="BE203" t="e">
        <f t="shared" si="136"/>
        <v>#REF!</v>
      </c>
      <c r="BF203" t="e">
        <f t="shared" si="137"/>
        <v>#REF!</v>
      </c>
      <c r="BH203" t="e">
        <f t="shared" si="138"/>
        <v>#REF!</v>
      </c>
      <c r="BI203" t="e">
        <f t="shared" si="139"/>
        <v>#REF!</v>
      </c>
      <c r="BJ203" t="e">
        <f t="shared" si="140"/>
        <v>#REF!</v>
      </c>
      <c r="BL203" t="e">
        <f t="shared" si="141"/>
        <v>#REF!</v>
      </c>
      <c r="BM203" t="e">
        <f t="shared" si="142"/>
        <v>#REF!</v>
      </c>
      <c r="BN203" t="e">
        <f t="shared" si="143"/>
        <v>#REF!</v>
      </c>
    </row>
    <row r="204" spans="1:66" x14ac:dyDescent="0.2">
      <c r="A204">
        <f t="shared" si="68"/>
        <v>0.5</v>
      </c>
      <c r="B204">
        <f t="shared" si="98"/>
        <v>0.27231951750751349</v>
      </c>
      <c r="C204">
        <f t="shared" si="99"/>
        <v>0.41933528397271191</v>
      </c>
      <c r="D204">
        <f t="shared" si="69"/>
        <v>-0.49999999999999989</v>
      </c>
      <c r="E204">
        <f t="shared" si="100"/>
        <v>0.27231951750751354</v>
      </c>
      <c r="F204">
        <f t="shared" si="101"/>
        <v>0.41933528397271203</v>
      </c>
      <c r="G204">
        <f t="shared" si="70"/>
        <v>0.5</v>
      </c>
      <c r="H204">
        <f t="shared" si="102"/>
        <v>-0.27231951750751349</v>
      </c>
      <c r="I204">
        <f t="shared" si="103"/>
        <v>-0.41933528397271191</v>
      </c>
      <c r="J204">
        <f t="shared" si="71"/>
        <v>0.49999999999999989</v>
      </c>
      <c r="K204">
        <f t="shared" si="104"/>
        <v>0.27231951750751354</v>
      </c>
      <c r="L204">
        <f t="shared" si="105"/>
        <v>0.41933528397271203</v>
      </c>
      <c r="N204">
        <v>57</v>
      </c>
      <c r="O204">
        <f t="shared" si="106"/>
        <v>72.8387119802602</v>
      </c>
      <c r="P204">
        <f t="shared" si="107"/>
        <v>17.161288019739807</v>
      </c>
      <c r="R204">
        <f t="shared" si="72"/>
        <v>-0.23059778177375279</v>
      </c>
      <c r="T204">
        <f t="shared" si="108"/>
        <v>17.105183873446403</v>
      </c>
      <c r="V204">
        <f t="shared" si="109"/>
        <v>0</v>
      </c>
      <c r="Y204" s="1">
        <f t="shared" si="129"/>
        <v>140</v>
      </c>
      <c r="Z204" s="1" t="e">
        <f>Y204-#REF!</f>
        <v>#REF!</v>
      </c>
      <c r="AA204" s="1" t="e">
        <f t="shared" si="144"/>
        <v>#REF!</v>
      </c>
      <c r="AB204" s="1" t="e">
        <f t="shared" si="145"/>
        <v>#REF!</v>
      </c>
      <c r="AC204" s="1"/>
      <c r="AD204" t="e">
        <f>IF(#REF!&lt;=$T$333,180-AL164,180-AM164)</f>
        <v>#REF!</v>
      </c>
      <c r="AE204" t="e">
        <f t="shared" si="146"/>
        <v>#REF!</v>
      </c>
      <c r="AF204" s="1"/>
      <c r="AG204" s="1" t="e">
        <f t="shared" si="147"/>
        <v>#REF!</v>
      </c>
      <c r="AH204" s="1"/>
      <c r="AI204" s="1" t="e">
        <f t="shared" si="148"/>
        <v>#REF!</v>
      </c>
      <c r="AJ204" t="e">
        <f t="shared" si="149"/>
        <v>#REF!</v>
      </c>
      <c r="AL204" s="1">
        <f t="shared" si="130"/>
        <v>241.4</v>
      </c>
      <c r="AN204">
        <f t="shared" si="131"/>
        <v>-0.87798297542798054</v>
      </c>
      <c r="AO204" t="e">
        <f>(SIN(RADIANS(AL204-90)))*(COS(RADIANS(#REF!)))</f>
        <v>#REF!</v>
      </c>
      <c r="AP204" t="e">
        <f>(SIN(RADIANS(AL204-90)))*(SIN(RADIANS(#REF!)))</f>
        <v>#REF!</v>
      </c>
      <c r="AR204" t="e">
        <f t="shared" si="132"/>
        <v>#REF!</v>
      </c>
      <c r="AS204" t="e">
        <f t="shared" si="133"/>
        <v>#REF!</v>
      </c>
      <c r="AT204" t="e">
        <f t="shared" si="134"/>
        <v>#REF!</v>
      </c>
      <c r="AV204" t="e">
        <f t="shared" si="92"/>
        <v>#REF!</v>
      </c>
      <c r="AW204" t="e">
        <f t="shared" si="93"/>
        <v>#REF!</v>
      </c>
      <c r="AX204" t="e">
        <f t="shared" si="94"/>
        <v>#REF!</v>
      </c>
      <c r="AZ204" t="e">
        <f t="shared" si="95"/>
        <v>#REF!</v>
      </c>
      <c r="BA204" t="e">
        <f t="shared" si="96"/>
        <v>#REF!</v>
      </c>
      <c r="BB204" t="e">
        <f t="shared" si="97"/>
        <v>#REF!</v>
      </c>
      <c r="BD204" t="e">
        <f t="shared" si="135"/>
        <v>#REF!</v>
      </c>
      <c r="BE204" t="e">
        <f t="shared" si="136"/>
        <v>#REF!</v>
      </c>
      <c r="BF204" t="e">
        <f t="shared" si="137"/>
        <v>#REF!</v>
      </c>
      <c r="BH204" t="e">
        <f t="shared" si="138"/>
        <v>#REF!</v>
      </c>
      <c r="BI204" t="e">
        <f t="shared" si="139"/>
        <v>#REF!</v>
      </c>
      <c r="BJ204" t="e">
        <f t="shared" si="140"/>
        <v>#REF!</v>
      </c>
      <c r="BL204" t="e">
        <f t="shared" si="141"/>
        <v>#REF!</v>
      </c>
      <c r="BM204" t="e">
        <f t="shared" si="142"/>
        <v>#REF!</v>
      </c>
      <c r="BN204" t="e">
        <f t="shared" si="143"/>
        <v>#REF!</v>
      </c>
    </row>
    <row r="205" spans="1:66" x14ac:dyDescent="0.2">
      <c r="A205">
        <f t="shared" si="68"/>
        <v>0.5</v>
      </c>
      <c r="B205">
        <f t="shared" si="98"/>
        <v>0.26495963211660239</v>
      </c>
      <c r="C205">
        <f t="shared" si="99"/>
        <v>0.42402404807821287</v>
      </c>
      <c r="D205">
        <f t="shared" si="69"/>
        <v>-0.49999999999999989</v>
      </c>
      <c r="E205">
        <f t="shared" si="100"/>
        <v>0.26495963211660245</v>
      </c>
      <c r="F205">
        <f t="shared" si="101"/>
        <v>0.42402404807821292</v>
      </c>
      <c r="G205">
        <f t="shared" si="70"/>
        <v>0.5</v>
      </c>
      <c r="H205">
        <f t="shared" si="102"/>
        <v>-0.26495963211660239</v>
      </c>
      <c r="I205">
        <f t="shared" si="103"/>
        <v>-0.42402404807821287</v>
      </c>
      <c r="J205">
        <f t="shared" si="71"/>
        <v>0.49999999999999989</v>
      </c>
      <c r="K205">
        <f t="shared" si="104"/>
        <v>0.26495963211660245</v>
      </c>
      <c r="L205">
        <f t="shared" si="105"/>
        <v>0.42402404807821292</v>
      </c>
      <c r="N205">
        <v>58</v>
      </c>
      <c r="O205">
        <f t="shared" si="106"/>
        <v>73.074259770411842</v>
      </c>
      <c r="P205">
        <f t="shared" si="107"/>
        <v>16.925740229588158</v>
      </c>
      <c r="R205">
        <f t="shared" si="72"/>
        <v>-0.23554779015164939</v>
      </c>
      <c r="T205">
        <f t="shared" si="108"/>
        <v>16.869636083294754</v>
      </c>
      <c r="V205">
        <f t="shared" si="109"/>
        <v>0</v>
      </c>
      <c r="Y205" s="1">
        <f t="shared" si="129"/>
        <v>90</v>
      </c>
      <c r="Z205" s="1" t="e">
        <f>Y205-#REF!</f>
        <v>#REF!</v>
      </c>
      <c r="AA205" s="1" t="e">
        <f t="shared" si="144"/>
        <v>#REF!</v>
      </c>
      <c r="AB205" s="1" t="e">
        <f t="shared" si="145"/>
        <v>#REF!</v>
      </c>
      <c r="AC205" s="1"/>
      <c r="AD205" t="e">
        <f>IF(#REF!&lt;=$T$333,180-AL165,180-AM165)</f>
        <v>#REF!</v>
      </c>
      <c r="AE205" t="e">
        <f t="shared" si="146"/>
        <v>#REF!</v>
      </c>
      <c r="AF205" s="1"/>
      <c r="AG205" s="1" t="e">
        <f t="shared" si="147"/>
        <v>#REF!</v>
      </c>
      <c r="AH205" s="1"/>
      <c r="AI205" s="1" t="e">
        <f t="shared" si="148"/>
        <v>#REF!</v>
      </c>
      <c r="AJ205" t="e">
        <f t="shared" si="149"/>
        <v>#REF!</v>
      </c>
      <c r="AL205" s="1">
        <f t="shared" si="130"/>
        <v>291.2</v>
      </c>
      <c r="AN205">
        <f t="shared" si="131"/>
        <v>-0.93232380121551217</v>
      </c>
      <c r="AO205" t="e">
        <f>(SIN(RADIANS(AL205-90)))*(COS(RADIANS(#REF!)))</f>
        <v>#REF!</v>
      </c>
      <c r="AP205" t="e">
        <f>(SIN(RADIANS(AL205-90)))*(SIN(RADIANS(#REF!)))</f>
        <v>#REF!</v>
      </c>
      <c r="AR205" t="e">
        <f t="shared" si="132"/>
        <v>#REF!</v>
      </c>
      <c r="AS205" t="e">
        <f t="shared" si="133"/>
        <v>#REF!</v>
      </c>
      <c r="AT205" t="e">
        <f t="shared" si="134"/>
        <v>#REF!</v>
      </c>
      <c r="AV205" t="e">
        <f t="shared" si="92"/>
        <v>#REF!</v>
      </c>
      <c r="AW205" t="e">
        <f t="shared" si="93"/>
        <v>#REF!</v>
      </c>
      <c r="AX205" t="e">
        <f t="shared" si="94"/>
        <v>#REF!</v>
      </c>
      <c r="AZ205" t="e">
        <f t="shared" si="95"/>
        <v>#REF!</v>
      </c>
      <c r="BA205" t="e">
        <f t="shared" si="96"/>
        <v>#REF!</v>
      </c>
      <c r="BB205" t="e">
        <f t="shared" si="97"/>
        <v>#REF!</v>
      </c>
      <c r="BD205" t="e">
        <f t="shared" si="135"/>
        <v>#REF!</v>
      </c>
      <c r="BE205" t="e">
        <f t="shared" si="136"/>
        <v>#REF!</v>
      </c>
      <c r="BF205" t="e">
        <f t="shared" si="137"/>
        <v>#REF!</v>
      </c>
      <c r="BH205" t="e">
        <f t="shared" si="138"/>
        <v>#REF!</v>
      </c>
      <c r="BI205" t="e">
        <f t="shared" si="139"/>
        <v>#REF!</v>
      </c>
      <c r="BJ205" t="e">
        <f t="shared" si="140"/>
        <v>#REF!</v>
      </c>
      <c r="BL205" t="e">
        <f t="shared" si="141"/>
        <v>#REF!</v>
      </c>
      <c r="BM205" t="e">
        <f t="shared" si="142"/>
        <v>#REF!</v>
      </c>
      <c r="BN205" t="e">
        <f t="shared" si="143"/>
        <v>#REF!</v>
      </c>
    </row>
    <row r="206" spans="1:66" x14ac:dyDescent="0.2">
      <c r="A206">
        <f t="shared" si="68"/>
        <v>0.5</v>
      </c>
      <c r="B206">
        <f t="shared" si="98"/>
        <v>0.25751903745502708</v>
      </c>
      <c r="C206">
        <f t="shared" si="99"/>
        <v>0.42858365035105611</v>
      </c>
      <c r="D206">
        <f t="shared" si="69"/>
        <v>-0.49999999999999989</v>
      </c>
      <c r="E206">
        <f t="shared" si="100"/>
        <v>0.25751903745502708</v>
      </c>
      <c r="F206">
        <f t="shared" si="101"/>
        <v>0.42858365035105617</v>
      </c>
      <c r="G206">
        <f t="shared" si="70"/>
        <v>0.5</v>
      </c>
      <c r="H206">
        <f t="shared" si="102"/>
        <v>-0.25751903745502708</v>
      </c>
      <c r="I206">
        <f t="shared" si="103"/>
        <v>-0.42858365035105611</v>
      </c>
      <c r="J206">
        <f t="shared" si="71"/>
        <v>0.49999999999999989</v>
      </c>
      <c r="K206">
        <f t="shared" si="104"/>
        <v>0.25751903745502708</v>
      </c>
      <c r="L206">
        <f t="shared" si="105"/>
        <v>0.42858365035105617</v>
      </c>
      <c r="N206">
        <v>59</v>
      </c>
      <c r="O206">
        <f t="shared" si="106"/>
        <v>73.314695545742808</v>
      </c>
      <c r="P206">
        <f t="shared" si="107"/>
        <v>16.685304454257189</v>
      </c>
      <c r="R206">
        <f t="shared" si="72"/>
        <v>-0.24043577533096894</v>
      </c>
      <c r="T206">
        <f t="shared" si="108"/>
        <v>16.629200307963785</v>
      </c>
      <c r="V206">
        <f t="shared" si="109"/>
        <v>0</v>
      </c>
      <c r="Y206" s="1">
        <f t="shared" si="129"/>
        <v>45</v>
      </c>
      <c r="Z206" s="1" t="e">
        <f>Y206-#REF!</f>
        <v>#REF!</v>
      </c>
      <c r="AA206" s="1" t="e">
        <f t="shared" si="144"/>
        <v>#REF!</v>
      </c>
      <c r="AB206" s="1" t="e">
        <f t="shared" si="145"/>
        <v>#REF!</v>
      </c>
      <c r="AC206" s="1"/>
      <c r="AD206" t="e">
        <f>IF(#REF!&lt;=$T$333,180-AL166,180-AM166)</f>
        <v>#REF!</v>
      </c>
      <c r="AE206" t="e">
        <f t="shared" si="146"/>
        <v>#REF!</v>
      </c>
      <c r="AF206" s="1"/>
      <c r="AG206" s="1" t="e">
        <f t="shared" si="147"/>
        <v>#REF!</v>
      </c>
      <c r="AH206" s="1"/>
      <c r="AI206" s="1" t="e">
        <f t="shared" si="148"/>
        <v>#REF!</v>
      </c>
      <c r="AJ206" t="e">
        <f t="shared" si="149"/>
        <v>#REF!</v>
      </c>
      <c r="AL206" s="1">
        <f t="shared" si="130"/>
        <v>335.2</v>
      </c>
      <c r="AN206">
        <f t="shared" si="131"/>
        <v>-0.41945208244617699</v>
      </c>
      <c r="AO206" t="e">
        <f>(SIN(RADIANS(AL206-90)))*(COS(RADIANS(#REF!)))</f>
        <v>#REF!</v>
      </c>
      <c r="AP206" t="e">
        <f>(SIN(RADIANS(AL206-90)))*(SIN(RADIANS(#REF!)))</f>
        <v>#REF!</v>
      </c>
      <c r="AR206" t="e">
        <f t="shared" si="132"/>
        <v>#REF!</v>
      </c>
      <c r="AS206" t="e">
        <f t="shared" si="133"/>
        <v>#REF!</v>
      </c>
      <c r="AT206" t="e">
        <f t="shared" si="134"/>
        <v>#REF!</v>
      </c>
      <c r="AV206" t="e">
        <f t="shared" si="92"/>
        <v>#REF!</v>
      </c>
      <c r="AW206" t="e">
        <f t="shared" si="93"/>
        <v>#REF!</v>
      </c>
      <c r="AX206" t="e">
        <f t="shared" si="94"/>
        <v>#REF!</v>
      </c>
      <c r="AZ206" t="e">
        <f t="shared" si="95"/>
        <v>#REF!</v>
      </c>
      <c r="BA206" t="e">
        <f t="shared" si="96"/>
        <v>#REF!</v>
      </c>
      <c r="BB206" t="e">
        <f t="shared" si="97"/>
        <v>#REF!</v>
      </c>
      <c r="BD206" t="e">
        <f t="shared" si="135"/>
        <v>#REF!</v>
      </c>
      <c r="BE206" t="e">
        <f t="shared" si="136"/>
        <v>#REF!</v>
      </c>
      <c r="BF206" t="e">
        <f t="shared" si="137"/>
        <v>#REF!</v>
      </c>
      <c r="BH206" t="e">
        <f t="shared" si="138"/>
        <v>#REF!</v>
      </c>
      <c r="BI206" t="e">
        <f t="shared" si="139"/>
        <v>#REF!</v>
      </c>
      <c r="BJ206" t="e">
        <f t="shared" si="140"/>
        <v>#REF!</v>
      </c>
      <c r="BL206" t="e">
        <f t="shared" si="141"/>
        <v>#REF!</v>
      </c>
      <c r="BM206" t="e">
        <f t="shared" si="142"/>
        <v>#REF!</v>
      </c>
      <c r="BN206" t="e">
        <f t="shared" si="143"/>
        <v>#REF!</v>
      </c>
    </row>
    <row r="207" spans="1:66" x14ac:dyDescent="0.2">
      <c r="A207">
        <f t="shared" si="68"/>
        <v>0.5</v>
      </c>
      <c r="B207">
        <f t="shared" si="98"/>
        <v>0.25</v>
      </c>
      <c r="C207">
        <f t="shared" si="99"/>
        <v>0.43301270189221924</v>
      </c>
      <c r="D207">
        <f t="shared" si="69"/>
        <v>-0.49999999999999989</v>
      </c>
      <c r="E207">
        <f t="shared" si="100"/>
        <v>0.25000000000000006</v>
      </c>
      <c r="F207">
        <f t="shared" si="101"/>
        <v>0.4330127018922193</v>
      </c>
      <c r="G207">
        <f t="shared" si="70"/>
        <v>0.5</v>
      </c>
      <c r="H207">
        <f t="shared" si="102"/>
        <v>-0.25</v>
      </c>
      <c r="I207">
        <f t="shared" si="103"/>
        <v>-0.43301270189221924</v>
      </c>
      <c r="J207">
        <f t="shared" si="71"/>
        <v>0.49999999999999989</v>
      </c>
      <c r="K207">
        <f t="shared" si="104"/>
        <v>0.25000000000000006</v>
      </c>
      <c r="L207">
        <f t="shared" si="105"/>
        <v>0.4330127018922193</v>
      </c>
      <c r="N207">
        <v>60</v>
      </c>
      <c r="O207">
        <f t="shared" si="106"/>
        <v>73.559956283615819</v>
      </c>
      <c r="P207">
        <f t="shared" si="107"/>
        <v>16.440043716384174</v>
      </c>
      <c r="R207">
        <f t="shared" si="72"/>
        <v>-0.24526073787301428</v>
      </c>
      <c r="T207">
        <f t="shared" si="108"/>
        <v>16.383939570090771</v>
      </c>
      <c r="V207">
        <f t="shared" si="109"/>
        <v>0</v>
      </c>
      <c r="Y207" s="1">
        <f t="shared" si="129"/>
        <v>20</v>
      </c>
      <c r="Z207" s="1" t="e">
        <f>Y207-#REF!</f>
        <v>#REF!</v>
      </c>
      <c r="AA207" s="1" t="e">
        <f t="shared" si="144"/>
        <v>#REF!</v>
      </c>
      <c r="AB207" s="1" t="e">
        <f t="shared" si="145"/>
        <v>#REF!</v>
      </c>
      <c r="AC207" s="1"/>
      <c r="AD207" t="e">
        <f>IF(#REF!&lt;=$T$333,180-AL167,180-AM167)</f>
        <v>#REF!</v>
      </c>
      <c r="AE207" t="e">
        <f t="shared" si="146"/>
        <v>#REF!</v>
      </c>
      <c r="AF207" s="1"/>
      <c r="AG207" s="1" t="e">
        <f t="shared" si="147"/>
        <v>#REF!</v>
      </c>
      <c r="AH207" s="1"/>
      <c r="AI207" s="1" t="e">
        <f t="shared" si="148"/>
        <v>#REF!</v>
      </c>
      <c r="AJ207" t="e">
        <f t="shared" si="149"/>
        <v>#REF!</v>
      </c>
      <c r="AL207" s="1">
        <f t="shared" si="130"/>
        <v>267.5</v>
      </c>
      <c r="AN207">
        <f t="shared" si="131"/>
        <v>-0.9990482215818578</v>
      </c>
      <c r="AO207" t="e">
        <f>(SIN(RADIANS(AL207-90)))*(COS(RADIANS(#REF!)))</f>
        <v>#REF!</v>
      </c>
      <c r="AP207" t="e">
        <f>(SIN(RADIANS(AL207-90)))*(SIN(RADIANS(#REF!)))</f>
        <v>#REF!</v>
      </c>
      <c r="AR207" t="e">
        <f t="shared" si="132"/>
        <v>#REF!</v>
      </c>
      <c r="AS207" t="e">
        <f t="shared" si="133"/>
        <v>#REF!</v>
      </c>
      <c r="AT207" t="e">
        <f t="shared" si="134"/>
        <v>#REF!</v>
      </c>
      <c r="AV207" t="e">
        <f t="shared" si="92"/>
        <v>#REF!</v>
      </c>
      <c r="AW207" t="e">
        <f t="shared" si="93"/>
        <v>#REF!</v>
      </c>
      <c r="AX207" t="e">
        <f t="shared" si="94"/>
        <v>#REF!</v>
      </c>
      <c r="AZ207" t="e">
        <f t="shared" si="95"/>
        <v>#REF!</v>
      </c>
      <c r="BA207" t="e">
        <f t="shared" si="96"/>
        <v>#REF!</v>
      </c>
      <c r="BB207" t="e">
        <f t="shared" si="97"/>
        <v>#REF!</v>
      </c>
      <c r="BD207" t="e">
        <f t="shared" si="135"/>
        <v>#REF!</v>
      </c>
      <c r="BE207" t="e">
        <f t="shared" si="136"/>
        <v>#REF!</v>
      </c>
      <c r="BF207" t="e">
        <f t="shared" si="137"/>
        <v>#REF!</v>
      </c>
      <c r="BH207" t="e">
        <f t="shared" si="138"/>
        <v>#REF!</v>
      </c>
      <c r="BI207" t="e">
        <f t="shared" si="139"/>
        <v>#REF!</v>
      </c>
      <c r="BJ207" t="e">
        <f t="shared" si="140"/>
        <v>#REF!</v>
      </c>
      <c r="BL207" t="e">
        <f t="shared" si="141"/>
        <v>#REF!</v>
      </c>
      <c r="BM207" t="e">
        <f t="shared" si="142"/>
        <v>#REF!</v>
      </c>
      <c r="BN207" t="e">
        <f t="shared" si="143"/>
        <v>#REF!</v>
      </c>
    </row>
    <row r="208" spans="1:66" x14ac:dyDescent="0.2">
      <c r="A208">
        <f t="shared" si="68"/>
        <v>0.5</v>
      </c>
      <c r="B208">
        <f t="shared" si="98"/>
        <v>0.24240481012316853</v>
      </c>
      <c r="C208">
        <f t="shared" si="99"/>
        <v>0.43730985356969776</v>
      </c>
      <c r="D208">
        <f t="shared" si="69"/>
        <v>-0.49999999999999989</v>
      </c>
      <c r="E208">
        <f t="shared" si="100"/>
        <v>0.24240481012316856</v>
      </c>
      <c r="F208">
        <f t="shared" si="101"/>
        <v>0.43730985356969782</v>
      </c>
      <c r="G208">
        <f t="shared" si="70"/>
        <v>0.5</v>
      </c>
      <c r="H208">
        <f t="shared" si="102"/>
        <v>-0.24240481012316853</v>
      </c>
      <c r="I208">
        <f t="shared" si="103"/>
        <v>-0.43730985356969776</v>
      </c>
      <c r="J208">
        <f t="shared" si="71"/>
        <v>0.49999999999999989</v>
      </c>
      <c r="K208">
        <f t="shared" si="104"/>
        <v>0.24240481012316856</v>
      </c>
      <c r="L208">
        <f t="shared" si="105"/>
        <v>0.43730985356969782</v>
      </c>
      <c r="N208">
        <v>61</v>
      </c>
      <c r="O208">
        <f t="shared" si="106"/>
        <v>73.80997797995515</v>
      </c>
      <c r="P208">
        <f t="shared" si="107"/>
        <v>16.190022020044843</v>
      </c>
      <c r="R208">
        <f t="shared" si="72"/>
        <v>-0.25002169633933136</v>
      </c>
      <c r="T208">
        <f t="shared" si="108"/>
        <v>16.133917873751439</v>
      </c>
      <c r="V208">
        <f t="shared" si="109"/>
        <v>0</v>
      </c>
      <c r="Y208" s="1">
        <f t="shared" si="129"/>
        <v>40</v>
      </c>
      <c r="Z208" s="1" t="e">
        <f>Y208-#REF!</f>
        <v>#REF!</v>
      </c>
      <c r="AA208" s="1" t="e">
        <f t="shared" si="144"/>
        <v>#REF!</v>
      </c>
      <c r="AB208" s="1" t="e">
        <f t="shared" si="145"/>
        <v>#REF!</v>
      </c>
      <c r="AC208" s="1"/>
      <c r="AD208" t="e">
        <f>IF(#REF!&lt;=$T$333,180-AL168,180-AM168)</f>
        <v>#REF!</v>
      </c>
      <c r="AE208" t="e">
        <f t="shared" si="146"/>
        <v>#REF!</v>
      </c>
      <c r="AF208" s="1"/>
      <c r="AG208" s="1" t="e">
        <f t="shared" si="147"/>
        <v>#REF!</v>
      </c>
      <c r="AH208" s="1"/>
      <c r="AI208" s="1" t="e">
        <f t="shared" si="148"/>
        <v>#REF!</v>
      </c>
      <c r="AJ208" t="e">
        <f t="shared" si="149"/>
        <v>#REF!</v>
      </c>
      <c r="AL208" s="1">
        <f t="shared" si="130"/>
        <v>340.5</v>
      </c>
      <c r="AN208">
        <f t="shared" si="131"/>
        <v>-0.33380685923377124</v>
      </c>
      <c r="AO208" t="e">
        <f>(SIN(RADIANS(AL208-90)))*(COS(RADIANS(#REF!)))</f>
        <v>#REF!</v>
      </c>
      <c r="AP208" t="e">
        <f>(SIN(RADIANS(AL208-90)))*(SIN(RADIANS(#REF!)))</f>
        <v>#REF!</v>
      </c>
      <c r="AR208" t="e">
        <f t="shared" si="132"/>
        <v>#REF!</v>
      </c>
      <c r="AS208" t="e">
        <f t="shared" si="133"/>
        <v>#REF!</v>
      </c>
      <c r="AT208" t="e">
        <f t="shared" si="134"/>
        <v>#REF!</v>
      </c>
      <c r="AV208" t="e">
        <f t="shared" si="92"/>
        <v>#REF!</v>
      </c>
      <c r="AW208" t="e">
        <f t="shared" si="93"/>
        <v>#REF!</v>
      </c>
      <c r="AX208" t="e">
        <f t="shared" si="94"/>
        <v>#REF!</v>
      </c>
      <c r="AZ208" t="e">
        <f t="shared" si="95"/>
        <v>#REF!</v>
      </c>
      <c r="BA208" t="e">
        <f t="shared" si="96"/>
        <v>#REF!</v>
      </c>
      <c r="BB208" t="e">
        <f t="shared" si="97"/>
        <v>#REF!</v>
      </c>
      <c r="BD208" t="e">
        <f t="shared" si="135"/>
        <v>#REF!</v>
      </c>
      <c r="BE208" t="e">
        <f t="shared" si="136"/>
        <v>#REF!</v>
      </c>
      <c r="BF208" t="e">
        <f t="shared" si="137"/>
        <v>#REF!</v>
      </c>
      <c r="BH208" t="e">
        <f t="shared" si="138"/>
        <v>#REF!</v>
      </c>
      <c r="BI208" t="e">
        <f t="shared" si="139"/>
        <v>#REF!</v>
      </c>
      <c r="BJ208" t="e">
        <f t="shared" si="140"/>
        <v>#REF!</v>
      </c>
      <c r="BL208" t="e">
        <f t="shared" si="141"/>
        <v>#REF!</v>
      </c>
      <c r="BM208" t="e">
        <f t="shared" si="142"/>
        <v>#REF!</v>
      </c>
      <c r="BN208" t="e">
        <f t="shared" si="143"/>
        <v>#REF!</v>
      </c>
    </row>
    <row r="209" spans="1:66" x14ac:dyDescent="0.2">
      <c r="A209">
        <f t="shared" si="68"/>
        <v>0.5</v>
      </c>
      <c r="B209">
        <f t="shared" si="98"/>
        <v>0.23473578139294538</v>
      </c>
      <c r="C209">
        <f t="shared" si="99"/>
        <v>0.44147379642946338</v>
      </c>
      <c r="D209">
        <f t="shared" si="69"/>
        <v>-0.49999999999999989</v>
      </c>
      <c r="E209">
        <f t="shared" si="100"/>
        <v>0.2347357813929454</v>
      </c>
      <c r="F209">
        <f t="shared" si="101"/>
        <v>0.44147379642946344</v>
      </c>
      <c r="G209">
        <f t="shared" si="70"/>
        <v>0.5</v>
      </c>
      <c r="H209">
        <f t="shared" si="102"/>
        <v>-0.23473578139294538</v>
      </c>
      <c r="I209">
        <f t="shared" si="103"/>
        <v>-0.44147379642946338</v>
      </c>
      <c r="J209">
        <f t="shared" si="71"/>
        <v>0.49999999999999989</v>
      </c>
      <c r="K209">
        <f t="shared" si="104"/>
        <v>0.2347357813929454</v>
      </c>
      <c r="L209">
        <f t="shared" si="105"/>
        <v>0.44147379642946344</v>
      </c>
      <c r="N209">
        <v>62</v>
      </c>
      <c r="O209">
        <f t="shared" si="106"/>
        <v>74.064695668041068</v>
      </c>
      <c r="P209">
        <f t="shared" si="107"/>
        <v>15.935304331958939</v>
      </c>
      <c r="R209">
        <f t="shared" si="72"/>
        <v>-0.25471768808590411</v>
      </c>
      <c r="T209">
        <f t="shared" si="108"/>
        <v>15.879200185665537</v>
      </c>
      <c r="V209">
        <f t="shared" si="109"/>
        <v>0</v>
      </c>
      <c r="Y209" s="1">
        <f t="shared" si="129"/>
        <v>80</v>
      </c>
      <c r="Z209" s="1" t="e">
        <f>Y209-#REF!</f>
        <v>#REF!</v>
      </c>
      <c r="AA209" s="1" t="e">
        <f t="shared" si="144"/>
        <v>#REF!</v>
      </c>
      <c r="AB209" s="1" t="e">
        <f t="shared" si="145"/>
        <v>#REF!</v>
      </c>
      <c r="AD209" t="e">
        <f>IF(#REF!&lt;=$T$333,180-AL169,180-AM169)</f>
        <v>#REF!</v>
      </c>
      <c r="AE209" t="e">
        <f t="shared" si="146"/>
        <v>#REF!</v>
      </c>
      <c r="AF209" s="1"/>
      <c r="AG209" s="1" t="e">
        <f t="shared" si="147"/>
        <v>#REF!</v>
      </c>
      <c r="AH209" s="1"/>
      <c r="AI209" s="1" t="e">
        <f t="shared" si="148"/>
        <v>#REF!</v>
      </c>
      <c r="AJ209" t="e">
        <f t="shared" si="149"/>
        <v>#REF!</v>
      </c>
      <c r="AL209" s="1">
        <f t="shared" si="130"/>
        <v>305.7</v>
      </c>
      <c r="AN209">
        <f t="shared" si="131"/>
        <v>-0.81208352689180641</v>
      </c>
      <c r="AO209" t="e">
        <f>(SIN(RADIANS(AL209-90)))*(COS(RADIANS(#REF!)))</f>
        <v>#REF!</v>
      </c>
      <c r="AP209" t="e">
        <f>(SIN(RADIANS(AL209-90)))*(SIN(RADIANS(#REF!)))</f>
        <v>#REF!</v>
      </c>
      <c r="AR209" t="e">
        <f t="shared" si="132"/>
        <v>#REF!</v>
      </c>
      <c r="AS209" t="e">
        <f t="shared" si="133"/>
        <v>#REF!</v>
      </c>
      <c r="AT209" t="e">
        <f t="shared" si="134"/>
        <v>#REF!</v>
      </c>
      <c r="AV209" t="e">
        <f t="shared" si="92"/>
        <v>#REF!</v>
      </c>
      <c r="AW209" t="e">
        <f t="shared" si="93"/>
        <v>#REF!</v>
      </c>
      <c r="AX209" t="e">
        <f t="shared" si="94"/>
        <v>#REF!</v>
      </c>
      <c r="AZ209" t="e">
        <f t="shared" si="95"/>
        <v>#REF!</v>
      </c>
      <c r="BA209" t="e">
        <f t="shared" si="96"/>
        <v>#REF!</v>
      </c>
      <c r="BB209" t="e">
        <f t="shared" si="97"/>
        <v>#REF!</v>
      </c>
      <c r="BD209" t="e">
        <f t="shared" si="135"/>
        <v>#REF!</v>
      </c>
      <c r="BE209" t="e">
        <f t="shared" si="136"/>
        <v>#REF!</v>
      </c>
      <c r="BF209" t="e">
        <f t="shared" si="137"/>
        <v>#REF!</v>
      </c>
      <c r="BH209" t="e">
        <f t="shared" si="138"/>
        <v>#REF!</v>
      </c>
      <c r="BI209" t="e">
        <f t="shared" si="139"/>
        <v>#REF!</v>
      </c>
      <c r="BJ209" t="e">
        <f t="shared" si="140"/>
        <v>#REF!</v>
      </c>
      <c r="BL209" t="e">
        <f t="shared" si="141"/>
        <v>#REF!</v>
      </c>
      <c r="BM209" t="e">
        <f t="shared" si="142"/>
        <v>#REF!</v>
      </c>
      <c r="BN209" t="e">
        <f t="shared" si="143"/>
        <v>#REF!</v>
      </c>
    </row>
    <row r="210" spans="1:66" x14ac:dyDescent="0.2">
      <c r="A210">
        <f t="shared" si="68"/>
        <v>0.5</v>
      </c>
      <c r="B210">
        <f t="shared" si="98"/>
        <v>0.22699524986977335</v>
      </c>
      <c r="C210">
        <f t="shared" si="99"/>
        <v>0.44550326209418384</v>
      </c>
      <c r="D210">
        <f t="shared" si="69"/>
        <v>-0.49999999999999989</v>
      </c>
      <c r="E210">
        <f t="shared" si="100"/>
        <v>0.22699524986977337</v>
      </c>
      <c r="F210">
        <f t="shared" si="101"/>
        <v>0.44550326209418389</v>
      </c>
      <c r="G210">
        <f t="shared" si="70"/>
        <v>0.5</v>
      </c>
      <c r="H210">
        <f t="shared" si="102"/>
        <v>-0.22699524986977335</v>
      </c>
      <c r="I210">
        <f t="shared" si="103"/>
        <v>-0.44550326209418384</v>
      </c>
      <c r="J210">
        <f t="shared" si="71"/>
        <v>0.49999999999999989</v>
      </c>
      <c r="K210">
        <f t="shared" si="104"/>
        <v>0.22699524986977337</v>
      </c>
      <c r="L210">
        <f t="shared" si="105"/>
        <v>0.44550326209418389</v>
      </c>
      <c r="N210">
        <v>63</v>
      </c>
      <c r="O210">
        <f t="shared" si="106"/>
        <v>74.324043437939821</v>
      </c>
      <c r="P210">
        <f t="shared" si="107"/>
        <v>15.675956562060168</v>
      </c>
      <c r="R210">
        <f t="shared" si="72"/>
        <v>-0.25934776989877051</v>
      </c>
      <c r="T210">
        <f t="shared" si="108"/>
        <v>15.619852415766767</v>
      </c>
      <c r="V210">
        <f t="shared" si="109"/>
        <v>0</v>
      </c>
      <c r="Y210" s="1">
        <f t="shared" si="129"/>
        <v>120</v>
      </c>
      <c r="Z210" s="1" t="e">
        <f>Y210-#REF!</f>
        <v>#REF!</v>
      </c>
      <c r="AA210" s="1" t="e">
        <f t="shared" si="144"/>
        <v>#REF!</v>
      </c>
      <c r="AB210" s="1" t="e">
        <f t="shared" si="145"/>
        <v>#REF!</v>
      </c>
      <c r="AD210" t="e">
        <f>IF(#REF!&lt;=$T$333,180-AL170,180-AM170)</f>
        <v>#REF!</v>
      </c>
      <c r="AE210" t="e">
        <f t="shared" si="146"/>
        <v>#REF!</v>
      </c>
      <c r="AF210" s="1"/>
      <c r="AG210" s="1" t="e">
        <f t="shared" si="147"/>
        <v>#REF!</v>
      </c>
      <c r="AH210" s="1"/>
      <c r="AI210" s="1" t="e">
        <f t="shared" si="148"/>
        <v>#REF!</v>
      </c>
      <c r="AJ210" t="e">
        <f t="shared" si="149"/>
        <v>#REF!</v>
      </c>
      <c r="AL210" s="1">
        <f t="shared" si="130"/>
        <v>257.8</v>
      </c>
      <c r="AN210">
        <f t="shared" si="131"/>
        <v>-0.97741589428609599</v>
      </c>
      <c r="AO210" t="e">
        <f>(SIN(RADIANS(AL210-90)))*(COS(RADIANS(#REF!)))</f>
        <v>#REF!</v>
      </c>
      <c r="AP210" t="e">
        <f>(SIN(RADIANS(AL210-90)))*(SIN(RADIANS(#REF!)))</f>
        <v>#REF!</v>
      </c>
      <c r="AR210" t="e">
        <f t="shared" si="132"/>
        <v>#REF!</v>
      </c>
      <c r="AS210" t="e">
        <f t="shared" si="133"/>
        <v>#REF!</v>
      </c>
      <c r="AT210" t="e">
        <f t="shared" si="134"/>
        <v>#REF!</v>
      </c>
      <c r="AV210" t="e">
        <f t="shared" si="92"/>
        <v>#REF!</v>
      </c>
      <c r="AW210" t="e">
        <f t="shared" si="93"/>
        <v>#REF!</v>
      </c>
      <c r="AX210" t="e">
        <f t="shared" si="94"/>
        <v>#REF!</v>
      </c>
      <c r="AZ210" t="e">
        <f t="shared" si="95"/>
        <v>#REF!</v>
      </c>
      <c r="BA210" t="e">
        <f t="shared" si="96"/>
        <v>#REF!</v>
      </c>
      <c r="BB210" t="e">
        <f t="shared" si="97"/>
        <v>#REF!</v>
      </c>
      <c r="BD210" t="e">
        <f t="shared" si="135"/>
        <v>#REF!</v>
      </c>
      <c r="BE210" t="e">
        <f t="shared" si="136"/>
        <v>#REF!</v>
      </c>
      <c r="BF210" t="e">
        <f t="shared" si="137"/>
        <v>#REF!</v>
      </c>
      <c r="BH210" t="e">
        <f t="shared" si="138"/>
        <v>#REF!</v>
      </c>
      <c r="BI210" t="e">
        <f t="shared" si="139"/>
        <v>#REF!</v>
      </c>
      <c r="BJ210" t="e">
        <f t="shared" si="140"/>
        <v>#REF!</v>
      </c>
      <c r="BL210" t="e">
        <f t="shared" si="141"/>
        <v>#REF!</v>
      </c>
      <c r="BM210" t="e">
        <f t="shared" si="142"/>
        <v>#REF!</v>
      </c>
      <c r="BN210" t="e">
        <f t="shared" si="143"/>
        <v>#REF!</v>
      </c>
    </row>
    <row r="211" spans="1:66" x14ac:dyDescent="0.2">
      <c r="A211">
        <f t="shared" si="68"/>
        <v>0.5</v>
      </c>
      <c r="B211">
        <f t="shared" ref="B211:B242" si="150">((1/(SQRT(2)))*(COS(RADIANS(N211))))*(SIN(RADIANS(45)))</f>
        <v>0.2191855733945387</v>
      </c>
      <c r="C211">
        <f t="shared" ref="C211:C242" si="151">((1/(SQRT(2)))*(SIN(RADIANS(N211))))*(SIN(RADIANS(45)))</f>
        <v>0.44939702314958346</v>
      </c>
      <c r="D211">
        <f t="shared" si="69"/>
        <v>-0.49999999999999989</v>
      </c>
      <c r="E211">
        <f t="shared" ref="E211:E242" si="152">((1/(SQRT(2)))*(COS(RADIANS(N211))))*(COS(RADIANS(45)))</f>
        <v>0.21918557339453873</v>
      </c>
      <c r="F211">
        <f t="shared" ref="F211:F242" si="153">(((1/(SQRT(2)))*(SIN(RADIANS(N211))))*(COS(RADIANS(45))))</f>
        <v>0.44939702314958352</v>
      </c>
      <c r="G211">
        <f t="shared" si="70"/>
        <v>0.5</v>
      </c>
      <c r="H211">
        <f t="shared" ref="H211:H242" si="154">((1/(SQRT(2)))*(COS(RADIANS(N211))))*(SIN(RADIANS(-45)))</f>
        <v>-0.2191855733945387</v>
      </c>
      <c r="I211">
        <f t="shared" ref="I211:I242" si="155">((1/(SQRT(2)))*(SIN(RADIANS(N211))))*(SIN(RADIANS(-45)))</f>
        <v>-0.44939702314958346</v>
      </c>
      <c r="J211">
        <f t="shared" si="71"/>
        <v>0.49999999999999989</v>
      </c>
      <c r="K211">
        <f t="shared" ref="K211:K242" si="156">((1/(SQRT(2)))*(COS(RADIANS(N211))))*(COS(RADIANS(-45)))</f>
        <v>0.21918557339453873</v>
      </c>
      <c r="L211">
        <f t="shared" ref="L211:L242" si="157">(((1/(SQRT(2)))*(SIN(RADIANS(N211))))*(COS(RADIANS(-45))))</f>
        <v>0.44939702314958352</v>
      </c>
      <c r="N211">
        <v>64</v>
      </c>
      <c r="O211">
        <f t="shared" ref="O211:O242" si="158">(DEGREES(ACOS(((-(((SUMPRODUCT(G211:I211,$I$8:$K$8))*(SUMPRODUCT(G211:I211,$I$10:$K$10))-(SUMPRODUCT(J211:L211,$I$8:$K$8))*(SUMPRODUCT(J211:L211,$I$10:$K$10)))-((SUMPRODUCT(A211:C211,$I$8:$K$8))*(SUMPRODUCT(A211:C211,$I$10:$K$10))-(SUMPRODUCT(D211:F211,$I$8:$K$8))*(SUMPRODUCT(D211:F211,$I$10:$K$10))))*(((SUMPRODUCT(G211:I211,$I$8:$K$8))*(SUMPRODUCT(G211:I211,$I$10:$K$10))+(SUMPRODUCT(J211:L211,$I$8:$K$8))*(SUMPRODUCT(J211:L211,$I$10:$K$10)))-((SUMPRODUCT(A211:C211,$I$8:$K$8))*(SUMPRODUCT(A211:C211,$I$10:$K$10))+(SUMPRODUCT(D211:F211,$I$8:$K$8))*(SUMPRODUCT(D211:F211,$I$10:$K$10)))))-((((SUMPRODUCT(A211:C211,$I$8:$K$8))*(SUMPRODUCT(D211:F211,$I$10:$K$10))+(SUMPRODUCT(A211:C211,$I$10:$K$10))*(SUMPRODUCT(D211:F211,$I$8:$K$8)))-((SUMPRODUCT(G211:I211,$I$8:$K$8))*(SUMPRODUCT(J211:L211,$I$10:$K$10))+(SUMPRODUCT(G211:I211,$I$10:$K$10))*(SUMPRODUCT(J211:L211,$I$8:$K$8))))*(SQRT(((((SUMPRODUCT(G211:I211,$I$8:$K$8))*(SUMPRODUCT(G211:I211,$I$10:$K$10))-(SUMPRODUCT(J211:L211,$I$8:$K$8))*(SUMPRODUCT(J211:L211,$I$10:$K$10)))-((SUMPRODUCT(A211:C211,$I$8:$K$8))*(SUMPRODUCT(A211:C211,$I$10:$K$10))-(SUMPRODUCT(D211:F211,$I$8:$K$8))*(SUMPRODUCT(D211:F211,$I$10:$K$10))))^2)+((((SUMPRODUCT(A211:C211,$I$8:$K$8))*(SUMPRODUCT(D211:F211,$I$10:$K$10))+(SUMPRODUCT(A211:C211,$I$10:$K$10))*(SUMPRODUCT(D211:F211,$I$8:$K$8)))-((SUMPRODUCT(G211:I211,$I$8:$K$8))*(SUMPRODUCT(J211:L211,$I$10:$K$10))+(SUMPRODUCT(G211:I211,$I$10:$K$10))*(SUMPRODUCT(J211:L211,$I$8:$K$8))))^2)-((((SUMPRODUCT(G211:I211,$I$8:$K$8))*(SUMPRODUCT(G211:I211,$I$10:$K$10))+(SUMPRODUCT(J211:L211,$I$8:$K$8))*(SUMPRODUCT(J211:L211,$I$10:$K$10)))-((SUMPRODUCT(A211:C211,$I$8:$K$8))*(SUMPRODUCT(A211:C211,$I$10:$K$10))+(SUMPRODUCT(D211:F211,$I$8:$K$8))*(SUMPRODUCT(D211:F211,$I$10:$K$10))))^2)))))/(((((SUMPRODUCT(G211:I211,$I$8:$K$8))*(SUMPRODUCT(G211:I211,$I$10:$K$10))-(SUMPRODUCT(J211:L211,$I$8:$K$8))*(SUMPRODUCT(J211:L211,$I$10:$K$10)))-((SUMPRODUCT(A211:C211,$I$8:$K$8))*(SUMPRODUCT(A211:C211,$I$10:$K$10))-(SUMPRODUCT(D211:F211,$I$8:$K$8))*(SUMPRODUCT(D211:F211,$I$10:$K$10))))^2)+((((SUMPRODUCT(A211:C211,$I$8:$K$8))*(SUMPRODUCT(D211:F211,$I$10:$K$10))+(SUMPRODUCT(A211:C211,$I$10:$K$10))*(SUMPRODUCT(D211:F211,$I$8:$K$8)))-((SUMPRODUCT(G211:I211,$I$8:$K$8))*(SUMPRODUCT(J211:L211,$I$10:$K$10))+(SUMPRODUCT(G211:I211,$I$10:$K$10))*(SUMPRODUCT(J211:L211,$I$8:$K$8))))^2)))))/2</f>
        <v>74.587954456394627</v>
      </c>
      <c r="P211">
        <f t="shared" ref="P211:P242" si="159">(DEGREES(ACOS(((-(((SUMPRODUCT(G211:I211,$I$8:$K$8))*(SUMPRODUCT(G211:I211,$I$10:$K$10))-(SUMPRODUCT(J211:L211,$I$8:$K$8))*(SUMPRODUCT(J211:L211,$I$10:$K$10)))-((SUMPRODUCT(A211:C211,$I$8:$K$8))*(SUMPRODUCT(A211:C211,$I$10:$K$10))-(SUMPRODUCT(D211:F211,$I$8:$K$8))*(SUMPRODUCT(D211:F211,$I$10:$K$10))))*(((SUMPRODUCT(G211:I211,$I$8:$K$8))*(SUMPRODUCT(G211:I211,$I$10:$K$10))+(SUMPRODUCT(J211:L211,$I$8:$K$8))*(SUMPRODUCT(J211:L211,$I$10:$K$10)))-((SUMPRODUCT(A211:C211,$I$8:$K$8))*(SUMPRODUCT(A211:C211,$I$10:$K$10))+(SUMPRODUCT(D211:F211,$I$8:$K$8))*(SUMPRODUCT(D211:F211,$I$10:$K$10)))))+((((SUMPRODUCT(A211:C211,$I$8:$K$8))*(SUMPRODUCT(D211:F211,$I$10:$K$10))+(SUMPRODUCT(A211:C211,$I$10:$K$10))*(SUMPRODUCT(D211:F211,$I$8:$K$8)))-((SUMPRODUCT(G211:I211,$I$8:$K$8))*(SUMPRODUCT(J211:L211,$I$10:$K$10))+(SUMPRODUCT(G211:I211,$I$10:$K$10))*(SUMPRODUCT(J211:L211,$I$8:$K$8))))*(SQRT(((((SUMPRODUCT(G211:I211,$I$8:$K$8))*(SUMPRODUCT(G211:I211,$I$10:$K$10))-(SUMPRODUCT(J211:L211,$I$8:$K$8))*(SUMPRODUCT(J211:L211,$I$10:$K$10)))-((SUMPRODUCT(A211:C211,$I$8:$K$8))*(SUMPRODUCT(A211:C211,$I$10:$K$10))-(SUMPRODUCT(D211:F211,$I$8:$K$8))*(SUMPRODUCT(D211:F211,$I$10:$K$10))))^2)+((((SUMPRODUCT(A211:C211,$I$8:$K$8))*(SUMPRODUCT(D211:F211,$I$10:$K$10))+(SUMPRODUCT(A211:C211,$I$10:$K$10))*(SUMPRODUCT(D211:F211,$I$8:$K$8)))-((SUMPRODUCT(G211:I211,$I$8:$K$8))*(SUMPRODUCT(J211:L211,$I$10:$K$10))+(SUMPRODUCT(G211:I211,$I$10:$K$10))*(SUMPRODUCT(J211:L211,$I$8:$K$8))))^2)-((((SUMPRODUCT(G211:I211,$I$8:$K$8))*(SUMPRODUCT(G211:I211,$I$10:$K$10))+(SUMPRODUCT(J211:L211,$I$8:$K$8))*(SUMPRODUCT(J211:L211,$I$10:$K$10)))-((SUMPRODUCT(A211:C211,$I$8:$K$8))*(SUMPRODUCT(A211:C211,$I$10:$K$10))+(SUMPRODUCT(D211:F211,$I$8:$K$8))*(SUMPRODUCT(D211:F211,$I$10:$K$10))))^2)))))/(((((SUMPRODUCT(G211:I211,$I$8:$K$8))*(SUMPRODUCT(G211:I211,$I$10:$K$10))-(SUMPRODUCT(J211:L211,$I$8:$K$8))*(SUMPRODUCT(J211:L211,$I$10:$K$10)))-((SUMPRODUCT(A211:C211,$I$8:$K$8))*(SUMPRODUCT(A211:C211,$I$10:$K$10))-(SUMPRODUCT(D211:F211,$I$8:$K$8))*(SUMPRODUCT(D211:F211,$I$10:$K$10))))^2)+((((SUMPRODUCT(A211:C211,$I$8:$K$8))*(SUMPRODUCT(D211:F211,$I$10:$K$10))+(SUMPRODUCT(A211:C211,$I$10:$K$10))*(SUMPRODUCT(D211:F211,$I$8:$K$8)))-((SUMPRODUCT(G211:I211,$I$8:$K$8))*(SUMPRODUCT(J211:L211,$I$10:$K$10))+(SUMPRODUCT(G211:I211,$I$10:$K$10))*(SUMPRODUCT(J211:L211,$I$8:$K$8))))^2)))))/2</f>
        <v>15.412045543605371</v>
      </c>
      <c r="R211">
        <f t="shared" si="72"/>
        <v>-0.26391101845479703</v>
      </c>
      <c r="T211">
        <f t="shared" ref="T211:T242" si="160">(P211-$V$330)</f>
        <v>15.35594139731197</v>
      </c>
      <c r="V211">
        <f t="shared" ref="V211:V242" si="161">IF(T211=0,N211,0)</f>
        <v>0</v>
      </c>
      <c r="Y211" s="1">
        <f t="shared" si="129"/>
        <v>90</v>
      </c>
      <c r="Z211" s="1" t="e">
        <f>Y211-#REF!</f>
        <v>#REF!</v>
      </c>
      <c r="AA211" s="1" t="e">
        <f t="shared" si="144"/>
        <v>#REF!</v>
      </c>
      <c r="AB211" s="1" t="e">
        <f t="shared" si="145"/>
        <v>#REF!</v>
      </c>
      <c r="AD211" t="e">
        <f>IF(#REF!&lt;=$T$333,180-AL171,180-AM171)</f>
        <v>#REF!</v>
      </c>
      <c r="AE211" t="e">
        <f t="shared" si="146"/>
        <v>#REF!</v>
      </c>
      <c r="AF211" s="1"/>
      <c r="AG211" s="1" t="e">
        <f t="shared" si="147"/>
        <v>#REF!</v>
      </c>
      <c r="AH211" s="1"/>
      <c r="AI211" s="1" t="e">
        <f t="shared" si="148"/>
        <v>#REF!</v>
      </c>
      <c r="AJ211" t="e">
        <f t="shared" si="149"/>
        <v>#REF!</v>
      </c>
      <c r="AL211" s="1">
        <f t="shared" si="130"/>
        <v>299.39999999999998</v>
      </c>
      <c r="AN211">
        <f t="shared" si="131"/>
        <v>-0.8712138111201897</v>
      </c>
      <c r="AO211" t="e">
        <f>(SIN(RADIANS(AL211-90)))*(COS(RADIANS(#REF!)))</f>
        <v>#REF!</v>
      </c>
      <c r="AP211" t="e">
        <f>(SIN(RADIANS(AL211-90)))*(SIN(RADIANS(#REF!)))</f>
        <v>#REF!</v>
      </c>
      <c r="AR211" t="e">
        <f t="shared" si="132"/>
        <v>#REF!</v>
      </c>
      <c r="AS211" t="e">
        <f t="shared" si="133"/>
        <v>#REF!</v>
      </c>
      <c r="AT211" t="e">
        <f t="shared" si="134"/>
        <v>#REF!</v>
      </c>
      <c r="AV211" t="e">
        <f t="shared" si="92"/>
        <v>#REF!</v>
      </c>
      <c r="AW211" t="e">
        <f t="shared" si="93"/>
        <v>#REF!</v>
      </c>
      <c r="AX211" t="e">
        <f t="shared" si="94"/>
        <v>#REF!</v>
      </c>
      <c r="AZ211" t="e">
        <f t="shared" si="95"/>
        <v>#REF!</v>
      </c>
      <c r="BA211" t="e">
        <f t="shared" si="96"/>
        <v>#REF!</v>
      </c>
      <c r="BB211" t="e">
        <f t="shared" si="97"/>
        <v>#REF!</v>
      </c>
      <c r="BD211" t="e">
        <f t="shared" si="135"/>
        <v>#REF!</v>
      </c>
      <c r="BE211" t="e">
        <f t="shared" si="136"/>
        <v>#REF!</v>
      </c>
      <c r="BF211" t="e">
        <f t="shared" si="137"/>
        <v>#REF!</v>
      </c>
      <c r="BH211" t="e">
        <f t="shared" si="138"/>
        <v>#REF!</v>
      </c>
      <c r="BI211" t="e">
        <f t="shared" si="139"/>
        <v>#REF!</v>
      </c>
      <c r="BJ211" t="e">
        <f t="shared" si="140"/>
        <v>#REF!</v>
      </c>
      <c r="BL211" t="e">
        <f t="shared" si="141"/>
        <v>#REF!</v>
      </c>
      <c r="BM211" t="e">
        <f t="shared" si="142"/>
        <v>#REF!</v>
      </c>
      <c r="BN211" t="e">
        <f t="shared" si="143"/>
        <v>#REF!</v>
      </c>
    </row>
    <row r="212" spans="1:66" x14ac:dyDescent="0.2">
      <c r="A212">
        <f t="shared" ref="A212:A275" si="162">(1/(SQRT(2)))*(COS(RADIANS(45)))</f>
        <v>0.5</v>
      </c>
      <c r="B212">
        <f t="shared" si="150"/>
        <v>0.21130913087034969</v>
      </c>
      <c r="C212">
        <f t="shared" si="151"/>
        <v>0.45315389351832486</v>
      </c>
      <c r="D212">
        <f t="shared" ref="D212:D275" si="163">(-((1/(SQRT(2)))*(SIN(RADIANS(45)))))</f>
        <v>-0.49999999999999989</v>
      </c>
      <c r="E212">
        <f t="shared" si="152"/>
        <v>0.21130913087034975</v>
      </c>
      <c r="F212">
        <f t="shared" si="153"/>
        <v>0.45315389351832491</v>
      </c>
      <c r="G212">
        <f t="shared" ref="G212:G275" si="164">(1/(SQRT(2)))*(COS(RADIANS(-45)))</f>
        <v>0.5</v>
      </c>
      <c r="H212">
        <f t="shared" si="154"/>
        <v>-0.21130913087034969</v>
      </c>
      <c r="I212">
        <f t="shared" si="155"/>
        <v>-0.45315389351832486</v>
      </c>
      <c r="J212">
        <f t="shared" ref="J212:J275" si="165">(-((1/(SQRT(2)))*(SIN(RADIANS(-45)))))</f>
        <v>0.49999999999999989</v>
      </c>
      <c r="K212">
        <f t="shared" si="156"/>
        <v>0.21130913087034975</v>
      </c>
      <c r="L212">
        <f t="shared" si="157"/>
        <v>0.45315389351832491</v>
      </c>
      <c r="N212">
        <v>65</v>
      </c>
      <c r="O212">
        <f t="shared" si="158"/>
        <v>74.856360986986488</v>
      </c>
      <c r="P212">
        <f t="shared" si="159"/>
        <v>15.143639013013519</v>
      </c>
      <c r="R212">
        <f t="shared" si="72"/>
        <v>-0.26840653059185193</v>
      </c>
      <c r="T212">
        <f t="shared" si="160"/>
        <v>15.087534866720118</v>
      </c>
      <c r="V212">
        <f t="shared" si="161"/>
        <v>0</v>
      </c>
      <c r="Y212" s="1">
        <f t="shared" si="129"/>
        <v>70</v>
      </c>
      <c r="Z212" s="1" t="e">
        <f>Y212-#REF!</f>
        <v>#REF!</v>
      </c>
      <c r="AA212" s="1" t="e">
        <f t="shared" si="144"/>
        <v>#REF!</v>
      </c>
      <c r="AB212" s="1" t="e">
        <f t="shared" si="145"/>
        <v>#REF!</v>
      </c>
      <c r="AD212" t="e">
        <f>IF(#REF!&lt;=$T$333,180-AL172,180-AM172)</f>
        <v>#REF!</v>
      </c>
      <c r="AE212" t="e">
        <f t="shared" si="146"/>
        <v>#REF!</v>
      </c>
      <c r="AF212" s="1"/>
      <c r="AG212" s="1" t="e">
        <f t="shared" si="147"/>
        <v>#REF!</v>
      </c>
      <c r="AH212" s="1"/>
      <c r="AI212" s="1" t="e">
        <f t="shared" si="148"/>
        <v>#REF!</v>
      </c>
      <c r="AJ212" t="e">
        <f t="shared" si="149"/>
        <v>#REF!</v>
      </c>
      <c r="AL212" s="1">
        <f t="shared" si="130"/>
        <v>310.3</v>
      </c>
      <c r="AN212">
        <f t="shared" si="131"/>
        <v>-0.76266832969568832</v>
      </c>
      <c r="AO212" t="e">
        <f>(SIN(RADIANS(AL212-90)))*(COS(RADIANS(#REF!)))</f>
        <v>#REF!</v>
      </c>
      <c r="AP212" t="e">
        <f>(SIN(RADIANS(AL212-90)))*(SIN(RADIANS(#REF!)))</f>
        <v>#REF!</v>
      </c>
      <c r="AR212" t="e">
        <f t="shared" si="132"/>
        <v>#REF!</v>
      </c>
      <c r="AS212" t="e">
        <f t="shared" si="133"/>
        <v>#REF!</v>
      </c>
      <c r="AT212" t="e">
        <f t="shared" si="134"/>
        <v>#REF!</v>
      </c>
      <c r="AV212" t="e">
        <f t="shared" si="92"/>
        <v>#REF!</v>
      </c>
      <c r="AW212" t="e">
        <f t="shared" si="93"/>
        <v>#REF!</v>
      </c>
      <c r="AX212" t="e">
        <f t="shared" si="94"/>
        <v>#REF!</v>
      </c>
      <c r="AZ212" t="e">
        <f t="shared" si="95"/>
        <v>#REF!</v>
      </c>
      <c r="BA212" t="e">
        <f t="shared" si="96"/>
        <v>#REF!</v>
      </c>
      <c r="BB212" t="e">
        <f t="shared" si="97"/>
        <v>#REF!</v>
      </c>
      <c r="BD212" t="e">
        <f t="shared" si="135"/>
        <v>#REF!</v>
      </c>
      <c r="BE212" t="e">
        <f t="shared" si="136"/>
        <v>#REF!</v>
      </c>
      <c r="BF212" t="e">
        <f t="shared" si="137"/>
        <v>#REF!</v>
      </c>
      <c r="BH212" t="e">
        <f t="shared" si="138"/>
        <v>#REF!</v>
      </c>
      <c r="BI212" t="e">
        <f t="shared" si="139"/>
        <v>#REF!</v>
      </c>
      <c r="BJ212" t="e">
        <f t="shared" si="140"/>
        <v>#REF!</v>
      </c>
      <c r="BL212" t="e">
        <f t="shared" si="141"/>
        <v>#REF!</v>
      </c>
      <c r="BM212" t="e">
        <f t="shared" si="142"/>
        <v>#REF!</v>
      </c>
      <c r="BN212" t="e">
        <f t="shared" si="143"/>
        <v>#REF!</v>
      </c>
    </row>
    <row r="213" spans="1:66" x14ac:dyDescent="0.2">
      <c r="A213">
        <f t="shared" si="162"/>
        <v>0.5</v>
      </c>
      <c r="B213">
        <f t="shared" si="150"/>
        <v>0.20336832153790008</v>
      </c>
      <c r="C213">
        <f t="shared" si="151"/>
        <v>0.45677272882130038</v>
      </c>
      <c r="D213">
        <f t="shared" si="163"/>
        <v>-0.49999999999999989</v>
      </c>
      <c r="E213">
        <f t="shared" si="152"/>
        <v>0.2033683215379001</v>
      </c>
      <c r="F213">
        <f t="shared" si="153"/>
        <v>0.45677272882130043</v>
      </c>
      <c r="G213">
        <f t="shared" si="164"/>
        <v>0.5</v>
      </c>
      <c r="H213">
        <f t="shared" si="154"/>
        <v>-0.20336832153790008</v>
      </c>
      <c r="I213">
        <f t="shared" si="155"/>
        <v>-0.45677272882130038</v>
      </c>
      <c r="J213">
        <f t="shared" si="165"/>
        <v>0.49999999999999989</v>
      </c>
      <c r="K213">
        <f t="shared" si="156"/>
        <v>0.2033683215379001</v>
      </c>
      <c r="L213">
        <f t="shared" si="157"/>
        <v>0.45677272882130043</v>
      </c>
      <c r="N213">
        <v>66</v>
      </c>
      <c r="O213">
        <f t="shared" si="158"/>
        <v>75.129194410360796</v>
      </c>
      <c r="P213">
        <f t="shared" si="159"/>
        <v>14.87080558963919</v>
      </c>
      <c r="R213">
        <f t="shared" ref="R213:R276" si="166">P213-P212</f>
        <v>-0.2728334233743297</v>
      </c>
      <c r="T213">
        <f t="shared" si="160"/>
        <v>14.814701443345788</v>
      </c>
      <c r="V213">
        <f t="shared" si="161"/>
        <v>0</v>
      </c>
      <c r="Y213" s="1">
        <f t="shared" si="129"/>
        <v>30</v>
      </c>
      <c r="Z213" s="1" t="e">
        <f>Y213-#REF!</f>
        <v>#REF!</v>
      </c>
      <c r="AA213" s="1" t="e">
        <f t="shared" si="144"/>
        <v>#REF!</v>
      </c>
      <c r="AB213" s="1" t="e">
        <f>IF(AA213&lt;0,AA213+180,AA213)</f>
        <v>#REF!</v>
      </c>
      <c r="AD213" t="e">
        <f>IF(#REF!&lt;=$T$333,180-AL173,180-AM173)</f>
        <v>#REF!</v>
      </c>
      <c r="AE213" t="e">
        <f t="shared" si="146"/>
        <v>#REF!</v>
      </c>
      <c r="AF213" s="1"/>
      <c r="AG213" s="1" t="e">
        <f t="shared" si="147"/>
        <v>#REF!</v>
      </c>
      <c r="AH213" s="1"/>
      <c r="AI213" s="1" t="e">
        <f t="shared" si="148"/>
        <v>#REF!</v>
      </c>
      <c r="AJ213" t="e">
        <f t="shared" si="149"/>
        <v>#REF!</v>
      </c>
      <c r="AL213" s="1">
        <f t="shared" si="130"/>
        <v>351.8</v>
      </c>
      <c r="AN213">
        <f t="shared" si="131"/>
        <v>-0.1426289337055118</v>
      </c>
      <c r="AO213" t="e">
        <f>(SIN(RADIANS(AL213-90)))*(COS(RADIANS(#REF!)))</f>
        <v>#REF!</v>
      </c>
      <c r="AP213" t="e">
        <f>(SIN(RADIANS(AL213-90)))*(SIN(RADIANS(#REF!)))</f>
        <v>#REF!</v>
      </c>
      <c r="AR213" t="e">
        <f t="shared" si="132"/>
        <v>#REF!</v>
      </c>
      <c r="AS213" t="e">
        <f t="shared" si="133"/>
        <v>#REF!</v>
      </c>
      <c r="AT213" t="e">
        <f t="shared" si="134"/>
        <v>#REF!</v>
      </c>
      <c r="AV213" t="e">
        <f t="shared" si="92"/>
        <v>#REF!</v>
      </c>
      <c r="AW213" t="e">
        <f t="shared" si="93"/>
        <v>#REF!</v>
      </c>
      <c r="AX213" t="e">
        <f t="shared" si="94"/>
        <v>#REF!</v>
      </c>
      <c r="AZ213" t="e">
        <f t="shared" si="95"/>
        <v>#REF!</v>
      </c>
      <c r="BA213" t="e">
        <f t="shared" si="96"/>
        <v>#REF!</v>
      </c>
      <c r="BB213" t="e">
        <f t="shared" si="97"/>
        <v>#REF!</v>
      </c>
      <c r="BD213" t="e">
        <f t="shared" si="135"/>
        <v>#REF!</v>
      </c>
      <c r="BE213" t="e">
        <f t="shared" si="136"/>
        <v>#REF!</v>
      </c>
      <c r="BF213" t="e">
        <f t="shared" si="137"/>
        <v>#REF!</v>
      </c>
      <c r="BH213" t="e">
        <f t="shared" si="138"/>
        <v>#REF!</v>
      </c>
      <c r="BI213" t="e">
        <f t="shared" si="139"/>
        <v>#REF!</v>
      </c>
      <c r="BJ213" t="e">
        <f t="shared" si="140"/>
        <v>#REF!</v>
      </c>
      <c r="BL213" t="e">
        <f t="shared" si="141"/>
        <v>#REF!</v>
      </c>
      <c r="BM213" t="e">
        <f t="shared" si="142"/>
        <v>#REF!</v>
      </c>
      <c r="BN213" t="e">
        <f t="shared" si="143"/>
        <v>#REF!</v>
      </c>
    </row>
    <row r="214" spans="1:66" x14ac:dyDescent="0.2">
      <c r="A214">
        <f t="shared" si="162"/>
        <v>0.5</v>
      </c>
      <c r="B214">
        <f t="shared" si="150"/>
        <v>0.19536556424463683</v>
      </c>
      <c r="C214">
        <f t="shared" si="151"/>
        <v>0.46025242672622013</v>
      </c>
      <c r="D214">
        <f t="shared" si="163"/>
        <v>-0.49999999999999989</v>
      </c>
      <c r="E214">
        <f t="shared" si="152"/>
        <v>0.19536556424463686</v>
      </c>
      <c r="F214">
        <f t="shared" si="153"/>
        <v>0.46025242672622019</v>
      </c>
      <c r="G214">
        <f t="shared" si="164"/>
        <v>0.5</v>
      </c>
      <c r="H214">
        <f t="shared" si="154"/>
        <v>-0.19536556424463683</v>
      </c>
      <c r="I214">
        <f t="shared" si="155"/>
        <v>-0.46025242672622013</v>
      </c>
      <c r="J214">
        <f t="shared" si="165"/>
        <v>0.49999999999999989</v>
      </c>
      <c r="K214">
        <f t="shared" si="156"/>
        <v>0.19536556424463686</v>
      </c>
      <c r="L214">
        <f t="shared" si="157"/>
        <v>0.46025242672622019</v>
      </c>
      <c r="N214">
        <v>67</v>
      </c>
      <c r="O214">
        <f t="shared" si="158"/>
        <v>75.406385244302271</v>
      </c>
      <c r="P214">
        <f t="shared" si="159"/>
        <v>14.593614755697736</v>
      </c>
      <c r="R214">
        <f t="shared" si="166"/>
        <v>-0.27719083394145372</v>
      </c>
      <c r="T214">
        <f t="shared" si="160"/>
        <v>14.537510609404334</v>
      </c>
      <c r="V214">
        <f t="shared" si="161"/>
        <v>0</v>
      </c>
      <c r="Y214" s="1">
        <f t="shared" si="129"/>
        <v>0</v>
      </c>
      <c r="Z214" s="1" t="e">
        <f>Y214-#REF!</f>
        <v>#REF!</v>
      </c>
      <c r="AA214" s="1" t="e">
        <f t="shared" si="144"/>
        <v>#REF!</v>
      </c>
      <c r="AB214" s="1" t="e">
        <f t="shared" si="145"/>
        <v>#REF!</v>
      </c>
      <c r="AD214" t="e">
        <f>IF(#REF!&lt;=$T$333,180-AL174,180-AM174)</f>
        <v>#REF!</v>
      </c>
      <c r="AE214" t="e">
        <f t="shared" si="146"/>
        <v>#REF!</v>
      </c>
      <c r="AF214" s="1"/>
      <c r="AG214" s="1" t="e">
        <f t="shared" si="147"/>
        <v>#REF!</v>
      </c>
      <c r="AH214" s="1"/>
      <c r="AI214" s="1" t="e">
        <f t="shared" si="148"/>
        <v>#REF!</v>
      </c>
      <c r="AJ214" t="e">
        <f t="shared" si="149"/>
        <v>#REF!</v>
      </c>
      <c r="AL214" s="1">
        <f t="shared" si="130"/>
        <v>383.9</v>
      </c>
      <c r="AN214">
        <f t="shared" si="131"/>
        <v>0.40514158677986217</v>
      </c>
      <c r="AO214" t="e">
        <f>(SIN(RADIANS(AL214-90)))*(COS(RADIANS(#REF!)))</f>
        <v>#REF!</v>
      </c>
      <c r="AP214" t="e">
        <f>(SIN(RADIANS(AL214-90)))*(SIN(RADIANS(#REF!)))</f>
        <v>#REF!</v>
      </c>
      <c r="AR214" t="e">
        <f t="shared" si="132"/>
        <v>#REF!</v>
      </c>
      <c r="AS214" t="e">
        <f t="shared" si="133"/>
        <v>#REF!</v>
      </c>
      <c r="AT214" t="e">
        <f t="shared" si="134"/>
        <v>#REF!</v>
      </c>
      <c r="AV214" t="e">
        <f t="shared" si="92"/>
        <v>#REF!</v>
      </c>
      <c r="AW214" t="e">
        <f t="shared" si="93"/>
        <v>#REF!</v>
      </c>
      <c r="AX214" t="e">
        <f t="shared" si="94"/>
        <v>#REF!</v>
      </c>
      <c r="AZ214" t="e">
        <f t="shared" si="95"/>
        <v>#REF!</v>
      </c>
      <c r="BA214" t="e">
        <f t="shared" si="96"/>
        <v>#REF!</v>
      </c>
      <c r="BB214" t="e">
        <f t="shared" si="97"/>
        <v>#REF!</v>
      </c>
      <c r="BD214" t="e">
        <f t="shared" si="135"/>
        <v>#REF!</v>
      </c>
      <c r="BE214" t="e">
        <f t="shared" si="136"/>
        <v>#REF!</v>
      </c>
      <c r="BF214" t="e">
        <f t="shared" si="137"/>
        <v>#REF!</v>
      </c>
      <c r="BH214" t="e">
        <f t="shared" si="138"/>
        <v>#REF!</v>
      </c>
      <c r="BI214" t="e">
        <f t="shared" si="139"/>
        <v>#REF!</v>
      </c>
      <c r="BJ214" t="e">
        <f t="shared" si="140"/>
        <v>#REF!</v>
      </c>
      <c r="BL214" t="e">
        <f t="shared" si="141"/>
        <v>#REF!</v>
      </c>
      <c r="BM214" t="e">
        <f t="shared" si="142"/>
        <v>#REF!</v>
      </c>
      <c r="BN214" t="e">
        <f t="shared" si="143"/>
        <v>#REF!</v>
      </c>
    </row>
    <row r="215" spans="1:66" x14ac:dyDescent="0.2">
      <c r="A215">
        <f t="shared" si="162"/>
        <v>0.5</v>
      </c>
      <c r="B215">
        <f t="shared" si="150"/>
        <v>0.18730329670795595</v>
      </c>
      <c r="C215">
        <f t="shared" si="151"/>
        <v>0.46359192728339366</v>
      </c>
      <c r="D215">
        <f t="shared" si="163"/>
        <v>-0.49999999999999989</v>
      </c>
      <c r="E215">
        <f t="shared" si="152"/>
        <v>0.18730329670795598</v>
      </c>
      <c r="F215">
        <f t="shared" si="153"/>
        <v>0.46359192728339371</v>
      </c>
      <c r="G215">
        <f t="shared" si="164"/>
        <v>0.5</v>
      </c>
      <c r="H215">
        <f t="shared" si="154"/>
        <v>-0.18730329670795595</v>
      </c>
      <c r="I215">
        <f t="shared" si="155"/>
        <v>-0.46359192728339366</v>
      </c>
      <c r="J215">
        <f t="shared" si="165"/>
        <v>0.49999999999999989</v>
      </c>
      <c r="K215">
        <f t="shared" si="156"/>
        <v>0.18730329670795598</v>
      </c>
      <c r="L215">
        <f t="shared" si="157"/>
        <v>0.46359192728339371</v>
      </c>
      <c r="N215">
        <v>68</v>
      </c>
      <c r="O215">
        <f t="shared" si="158"/>
        <v>75.687863163428759</v>
      </c>
      <c r="P215">
        <f t="shared" si="159"/>
        <v>14.312136836571247</v>
      </c>
      <c r="R215">
        <f t="shared" si="166"/>
        <v>-0.28147791912648934</v>
      </c>
      <c r="T215">
        <f t="shared" si="160"/>
        <v>14.256032690277845</v>
      </c>
      <c r="V215">
        <f t="shared" si="161"/>
        <v>0</v>
      </c>
      <c r="Y215" s="1">
        <f t="shared" si="129"/>
        <v>10</v>
      </c>
      <c r="Z215" s="1" t="e">
        <f>Y215-#REF!</f>
        <v>#REF!</v>
      </c>
      <c r="AA215" s="1" t="e">
        <f t="shared" si="144"/>
        <v>#REF!</v>
      </c>
      <c r="AB215" s="1" t="e">
        <f t="shared" si="145"/>
        <v>#REF!</v>
      </c>
      <c r="AD215" t="e">
        <f>IF(#REF!&lt;=$T$333,180-AL175,180-AM175)</f>
        <v>#REF!</v>
      </c>
      <c r="AE215" t="e">
        <f t="shared" si="146"/>
        <v>#REF!</v>
      </c>
      <c r="AF215" s="1"/>
      <c r="AG215" s="1" t="e">
        <f t="shared" si="147"/>
        <v>#REF!</v>
      </c>
      <c r="AH215" s="1"/>
      <c r="AI215" s="1" t="e">
        <f t="shared" si="148"/>
        <v>#REF!</v>
      </c>
      <c r="AJ215" t="e">
        <f t="shared" si="149"/>
        <v>#REF!</v>
      </c>
      <c r="AL215" s="1">
        <f t="shared" si="130"/>
        <v>372.7</v>
      </c>
      <c r="AN215">
        <f t="shared" si="131"/>
        <v>0.21984620435283689</v>
      </c>
      <c r="AO215" t="e">
        <f>(SIN(RADIANS(AL215-90)))*(COS(RADIANS(#REF!)))</f>
        <v>#REF!</v>
      </c>
      <c r="AP215" t="e">
        <f>(SIN(RADIANS(AL215-90)))*(SIN(RADIANS(#REF!)))</f>
        <v>#REF!</v>
      </c>
      <c r="AR215" t="e">
        <f t="shared" si="132"/>
        <v>#REF!</v>
      </c>
      <c r="AS215" t="e">
        <f t="shared" si="133"/>
        <v>#REF!</v>
      </c>
      <c r="AT215" t="e">
        <f t="shared" si="134"/>
        <v>#REF!</v>
      </c>
      <c r="AV215" t="e">
        <f t="shared" si="92"/>
        <v>#REF!</v>
      </c>
      <c r="AW215" t="e">
        <f t="shared" si="93"/>
        <v>#REF!</v>
      </c>
      <c r="AX215" t="e">
        <f t="shared" si="94"/>
        <v>#REF!</v>
      </c>
      <c r="AZ215" t="e">
        <f t="shared" si="95"/>
        <v>#REF!</v>
      </c>
      <c r="BA215" t="e">
        <f t="shared" si="96"/>
        <v>#REF!</v>
      </c>
      <c r="BB215" t="e">
        <f t="shared" si="97"/>
        <v>#REF!</v>
      </c>
      <c r="BD215" t="e">
        <f t="shared" si="135"/>
        <v>#REF!</v>
      </c>
      <c r="BE215" t="e">
        <f t="shared" si="136"/>
        <v>#REF!</v>
      </c>
      <c r="BF215" t="e">
        <f t="shared" si="137"/>
        <v>#REF!</v>
      </c>
      <c r="BH215" t="e">
        <f t="shared" si="138"/>
        <v>#REF!</v>
      </c>
      <c r="BI215" t="e">
        <f t="shared" si="139"/>
        <v>#REF!</v>
      </c>
      <c r="BJ215" t="e">
        <f t="shared" si="140"/>
        <v>#REF!</v>
      </c>
      <c r="BL215" t="e">
        <f t="shared" si="141"/>
        <v>#REF!</v>
      </c>
      <c r="BM215" t="e">
        <f t="shared" si="142"/>
        <v>#REF!</v>
      </c>
      <c r="BN215" t="e">
        <f t="shared" si="143"/>
        <v>#REF!</v>
      </c>
    </row>
    <row r="216" spans="1:66" x14ac:dyDescent="0.2">
      <c r="A216">
        <f t="shared" si="162"/>
        <v>0.5</v>
      </c>
      <c r="B216">
        <f t="shared" si="150"/>
        <v>0.17918397477265016</v>
      </c>
      <c r="C216">
        <f t="shared" si="151"/>
        <v>0.46679021324860076</v>
      </c>
      <c r="D216">
        <f t="shared" si="163"/>
        <v>-0.49999999999999989</v>
      </c>
      <c r="E216">
        <f t="shared" si="152"/>
        <v>0.17918397477265019</v>
      </c>
      <c r="F216">
        <f t="shared" si="153"/>
        <v>0.46679021324860082</v>
      </c>
      <c r="G216">
        <f t="shared" si="164"/>
        <v>0.5</v>
      </c>
      <c r="H216">
        <f t="shared" si="154"/>
        <v>-0.17918397477265016</v>
      </c>
      <c r="I216">
        <f t="shared" si="155"/>
        <v>-0.46679021324860076</v>
      </c>
      <c r="J216">
        <f t="shared" si="165"/>
        <v>0.49999999999999989</v>
      </c>
      <c r="K216">
        <f t="shared" si="156"/>
        <v>0.17918397477265019</v>
      </c>
      <c r="L216">
        <f t="shared" si="157"/>
        <v>0.46679021324860082</v>
      </c>
      <c r="N216">
        <v>69</v>
      </c>
      <c r="O216">
        <f t="shared" si="158"/>
        <v>75.973557018267243</v>
      </c>
      <c r="P216">
        <f t="shared" si="159"/>
        <v>14.026442981732744</v>
      </c>
      <c r="R216">
        <f t="shared" si="166"/>
        <v>-0.2856938548385024</v>
      </c>
      <c r="T216">
        <f t="shared" si="160"/>
        <v>13.970338835439343</v>
      </c>
      <c r="V216">
        <f t="shared" si="161"/>
        <v>0</v>
      </c>
      <c r="Y216" s="1">
        <f t="shared" si="129"/>
        <v>25</v>
      </c>
      <c r="Z216" s="1" t="e">
        <f>Y216-#REF!</f>
        <v>#REF!</v>
      </c>
      <c r="AA216" s="1" t="e">
        <f t="shared" si="144"/>
        <v>#REF!</v>
      </c>
      <c r="AB216" s="1" t="e">
        <f t="shared" si="145"/>
        <v>#REF!</v>
      </c>
      <c r="AD216" t="e">
        <f>IF(#REF!&lt;=$T$333,180-AL176,180-AM176)</f>
        <v>#REF!</v>
      </c>
      <c r="AE216" t="e">
        <f t="shared" si="146"/>
        <v>#REF!</v>
      </c>
      <c r="AF216" s="1"/>
      <c r="AG216" s="1" t="e">
        <f t="shared" si="147"/>
        <v>#REF!</v>
      </c>
      <c r="AH216" s="1"/>
      <c r="AI216" s="1" t="e">
        <f t="shared" si="148"/>
        <v>#REF!</v>
      </c>
      <c r="AJ216" t="e">
        <f t="shared" si="149"/>
        <v>#REF!</v>
      </c>
      <c r="AL216" s="1">
        <f t="shared" si="130"/>
        <v>360.8</v>
      </c>
      <c r="AN216">
        <f t="shared" si="131"/>
        <v>1.3962180339145107E-2</v>
      </c>
      <c r="AO216" t="e">
        <f>(SIN(RADIANS(AL216-90)))*(COS(RADIANS(#REF!)))</f>
        <v>#REF!</v>
      </c>
      <c r="AP216" t="e">
        <f>(SIN(RADIANS(AL216-90)))*(SIN(RADIANS(#REF!)))</f>
        <v>#REF!</v>
      </c>
      <c r="AR216" t="e">
        <f t="shared" si="132"/>
        <v>#REF!</v>
      </c>
      <c r="AS216" t="e">
        <f t="shared" si="133"/>
        <v>#REF!</v>
      </c>
      <c r="AT216" t="e">
        <f t="shared" si="134"/>
        <v>#REF!</v>
      </c>
      <c r="AV216" t="e">
        <f t="shared" si="92"/>
        <v>#REF!</v>
      </c>
      <c r="AW216" t="e">
        <f t="shared" si="93"/>
        <v>#REF!</v>
      </c>
      <c r="AX216" t="e">
        <f t="shared" si="94"/>
        <v>#REF!</v>
      </c>
      <c r="AZ216" t="e">
        <f t="shared" si="95"/>
        <v>#REF!</v>
      </c>
      <c r="BA216" t="e">
        <f t="shared" si="96"/>
        <v>#REF!</v>
      </c>
      <c r="BB216" t="e">
        <f t="shared" si="97"/>
        <v>#REF!</v>
      </c>
      <c r="BD216" t="e">
        <f t="shared" si="135"/>
        <v>#REF!</v>
      </c>
      <c r="BE216" t="e">
        <f t="shared" si="136"/>
        <v>#REF!</v>
      </c>
      <c r="BF216" t="e">
        <f t="shared" si="137"/>
        <v>#REF!</v>
      </c>
      <c r="BH216" t="e">
        <f t="shared" si="138"/>
        <v>#REF!</v>
      </c>
      <c r="BI216" t="e">
        <f t="shared" si="139"/>
        <v>#REF!</v>
      </c>
      <c r="BJ216" t="e">
        <f t="shared" si="140"/>
        <v>#REF!</v>
      </c>
      <c r="BL216" t="e">
        <f t="shared" si="141"/>
        <v>#REF!</v>
      </c>
      <c r="BM216" t="e">
        <f t="shared" si="142"/>
        <v>#REF!</v>
      </c>
      <c r="BN216" t="e">
        <f t="shared" si="143"/>
        <v>#REF!</v>
      </c>
    </row>
    <row r="217" spans="1:66" x14ac:dyDescent="0.2">
      <c r="A217">
        <f t="shared" si="162"/>
        <v>0.5</v>
      </c>
      <c r="B217">
        <f t="shared" si="150"/>
        <v>0.17101007166283438</v>
      </c>
      <c r="C217">
        <f t="shared" si="151"/>
        <v>0.46984631039295405</v>
      </c>
      <c r="D217">
        <f t="shared" si="163"/>
        <v>-0.49999999999999989</v>
      </c>
      <c r="E217">
        <f t="shared" si="152"/>
        <v>0.17101007166283441</v>
      </c>
      <c r="F217">
        <f t="shared" si="153"/>
        <v>0.4698463103929541</v>
      </c>
      <c r="G217">
        <f t="shared" si="164"/>
        <v>0.5</v>
      </c>
      <c r="H217">
        <f t="shared" si="154"/>
        <v>-0.17101007166283438</v>
      </c>
      <c r="I217">
        <f t="shared" si="155"/>
        <v>-0.46984631039295405</v>
      </c>
      <c r="J217">
        <f t="shared" si="165"/>
        <v>0.49999999999999989</v>
      </c>
      <c r="K217">
        <f t="shared" si="156"/>
        <v>0.17101007166283441</v>
      </c>
      <c r="L217">
        <f t="shared" si="157"/>
        <v>0.4698463103929541</v>
      </c>
      <c r="N217">
        <v>70</v>
      </c>
      <c r="O217">
        <f t="shared" si="158"/>
        <v>76.263394853465542</v>
      </c>
      <c r="P217">
        <f t="shared" si="159"/>
        <v>13.736605146534455</v>
      </c>
      <c r="R217">
        <f t="shared" si="166"/>
        <v>-0.28983783519828954</v>
      </c>
      <c r="T217">
        <f t="shared" si="160"/>
        <v>13.680501000241053</v>
      </c>
      <c r="V217">
        <f t="shared" si="161"/>
        <v>0</v>
      </c>
      <c r="Y217" s="1">
        <f t="shared" si="129"/>
        <v>40</v>
      </c>
      <c r="Z217" s="1" t="e">
        <f>Y217-#REF!</f>
        <v>#REF!</v>
      </c>
      <c r="AA217" s="1" t="e">
        <f t="shared" si="144"/>
        <v>#REF!</v>
      </c>
      <c r="AB217" s="1" t="e">
        <f t="shared" si="145"/>
        <v>#REF!</v>
      </c>
      <c r="AD217" t="e">
        <f>IF(#REF!&lt;=$T$333,180-AL177,180-AM177)</f>
        <v>#REF!</v>
      </c>
      <c r="AE217" t="e">
        <f t="shared" si="146"/>
        <v>#REF!</v>
      </c>
      <c r="AF217" s="1"/>
      <c r="AG217" s="1" t="e">
        <f t="shared" si="147"/>
        <v>#REF!</v>
      </c>
      <c r="AH217" s="1"/>
      <c r="AI217" s="1" t="e">
        <f t="shared" si="148"/>
        <v>#REF!</v>
      </c>
      <c r="AJ217" t="e">
        <f t="shared" si="149"/>
        <v>#REF!</v>
      </c>
      <c r="AL217" s="1">
        <f t="shared" si="130"/>
        <v>349.1</v>
      </c>
      <c r="AN217">
        <f t="shared" si="131"/>
        <v>-0.1890954429898912</v>
      </c>
      <c r="AO217" t="e">
        <f>(SIN(RADIANS(AL217-90)))*(COS(RADIANS(#REF!)))</f>
        <v>#REF!</v>
      </c>
      <c r="AP217" t="e">
        <f>(SIN(RADIANS(AL217-90)))*(SIN(RADIANS(#REF!)))</f>
        <v>#REF!</v>
      </c>
      <c r="AR217" t="e">
        <f t="shared" si="132"/>
        <v>#REF!</v>
      </c>
      <c r="AS217" t="e">
        <f t="shared" si="133"/>
        <v>#REF!</v>
      </c>
      <c r="AT217" t="e">
        <f t="shared" si="134"/>
        <v>#REF!</v>
      </c>
      <c r="AV217" t="e">
        <f t="shared" si="92"/>
        <v>#REF!</v>
      </c>
      <c r="AW217" t="e">
        <f t="shared" si="93"/>
        <v>#REF!</v>
      </c>
      <c r="AX217" t="e">
        <f t="shared" si="94"/>
        <v>#REF!</v>
      </c>
      <c r="AZ217" t="e">
        <f t="shared" si="95"/>
        <v>#REF!</v>
      </c>
      <c r="BA217" t="e">
        <f t="shared" si="96"/>
        <v>#REF!</v>
      </c>
      <c r="BB217" t="e">
        <f t="shared" si="97"/>
        <v>#REF!</v>
      </c>
      <c r="BD217" t="e">
        <f t="shared" si="135"/>
        <v>#REF!</v>
      </c>
      <c r="BE217" t="e">
        <f t="shared" si="136"/>
        <v>#REF!</v>
      </c>
      <c r="BF217" t="e">
        <f t="shared" si="137"/>
        <v>#REF!</v>
      </c>
      <c r="BH217" t="e">
        <f t="shared" si="138"/>
        <v>#REF!</v>
      </c>
      <c r="BI217" t="e">
        <f t="shared" si="139"/>
        <v>#REF!</v>
      </c>
      <c r="BJ217" t="e">
        <f t="shared" si="140"/>
        <v>#REF!</v>
      </c>
      <c r="BL217" t="e">
        <f t="shared" si="141"/>
        <v>#REF!</v>
      </c>
      <c r="BM217" t="e">
        <f t="shared" si="142"/>
        <v>#REF!</v>
      </c>
      <c r="BN217" t="e">
        <f t="shared" si="143"/>
        <v>#REF!</v>
      </c>
    </row>
    <row r="218" spans="1:66" x14ac:dyDescent="0.2">
      <c r="A218">
        <f t="shared" si="162"/>
        <v>0.5</v>
      </c>
      <c r="B218">
        <f t="shared" si="150"/>
        <v>0.16278407722857835</v>
      </c>
      <c r="C218">
        <f t="shared" si="151"/>
        <v>0.47275928779965831</v>
      </c>
      <c r="D218">
        <f t="shared" si="163"/>
        <v>-0.49999999999999989</v>
      </c>
      <c r="E218">
        <f t="shared" si="152"/>
        <v>0.16278407722857838</v>
      </c>
      <c r="F218">
        <f t="shared" si="153"/>
        <v>0.47275928779965837</v>
      </c>
      <c r="G218">
        <f t="shared" si="164"/>
        <v>0.5</v>
      </c>
      <c r="H218">
        <f t="shared" si="154"/>
        <v>-0.16278407722857835</v>
      </c>
      <c r="I218">
        <f t="shared" si="155"/>
        <v>-0.47275928779965831</v>
      </c>
      <c r="J218">
        <f t="shared" si="165"/>
        <v>0.49999999999999989</v>
      </c>
      <c r="K218">
        <f t="shared" si="156"/>
        <v>0.16278407722857838</v>
      </c>
      <c r="L218">
        <f t="shared" si="157"/>
        <v>0.47275928779965837</v>
      </c>
      <c r="N218">
        <v>71</v>
      </c>
      <c r="O218">
        <f t="shared" si="158"/>
        <v>76.55730392488941</v>
      </c>
      <c r="P218">
        <f t="shared" si="159"/>
        <v>13.44269607511059</v>
      </c>
      <c r="R218">
        <f t="shared" si="166"/>
        <v>-0.29390907142386524</v>
      </c>
      <c r="T218">
        <f t="shared" si="160"/>
        <v>13.386591928817188</v>
      </c>
      <c r="V218">
        <f t="shared" si="161"/>
        <v>0</v>
      </c>
      <c r="Y218" s="1">
        <f t="shared" si="129"/>
        <v>60</v>
      </c>
      <c r="Z218" s="1" t="e">
        <f>Y218-#REF!</f>
        <v>#REF!</v>
      </c>
      <c r="AA218" s="1" t="e">
        <f t="shared" si="144"/>
        <v>#REF!</v>
      </c>
      <c r="AB218" s="1" t="e">
        <f t="shared" si="145"/>
        <v>#REF!</v>
      </c>
      <c r="AD218" t="e">
        <f>IF(#REF!&lt;=$T$333,180-AL178,180-AM178)</f>
        <v>#REF!</v>
      </c>
      <c r="AE218" t="e">
        <f t="shared" si="146"/>
        <v>#REF!</v>
      </c>
      <c r="AF218" s="1"/>
      <c r="AG218" s="1" t="e">
        <f t="shared" si="147"/>
        <v>#REF!</v>
      </c>
      <c r="AH218" s="1"/>
      <c r="AI218" s="1" t="e">
        <f t="shared" si="148"/>
        <v>#REF!</v>
      </c>
      <c r="AJ218" t="e">
        <f t="shared" si="149"/>
        <v>#REF!</v>
      </c>
      <c r="AL218" s="1">
        <f t="shared" si="130"/>
        <v>333.3</v>
      </c>
      <c r="AN218">
        <f t="shared" si="131"/>
        <v>-0.44931899861589625</v>
      </c>
      <c r="AO218" t="e">
        <f>(SIN(RADIANS(AL218-90)))*(COS(RADIANS(#REF!)))</f>
        <v>#REF!</v>
      </c>
      <c r="AP218" t="e">
        <f>(SIN(RADIANS(AL218-90)))*(SIN(RADIANS(#REF!)))</f>
        <v>#REF!</v>
      </c>
      <c r="AR218" t="e">
        <f t="shared" si="132"/>
        <v>#REF!</v>
      </c>
      <c r="AS218" t="e">
        <f t="shared" si="133"/>
        <v>#REF!</v>
      </c>
      <c r="AT218" t="e">
        <f t="shared" si="134"/>
        <v>#REF!</v>
      </c>
      <c r="AV218" t="e">
        <f t="shared" si="92"/>
        <v>#REF!</v>
      </c>
      <c r="AW218" t="e">
        <f t="shared" si="93"/>
        <v>#REF!</v>
      </c>
      <c r="AX218" t="e">
        <f t="shared" si="94"/>
        <v>#REF!</v>
      </c>
      <c r="AZ218" t="e">
        <f t="shared" si="95"/>
        <v>#REF!</v>
      </c>
      <c r="BA218" t="e">
        <f t="shared" si="96"/>
        <v>#REF!</v>
      </c>
      <c r="BB218" t="e">
        <f t="shared" si="97"/>
        <v>#REF!</v>
      </c>
      <c r="BD218" t="e">
        <f t="shared" si="135"/>
        <v>#REF!</v>
      </c>
      <c r="BE218" t="e">
        <f t="shared" si="136"/>
        <v>#REF!</v>
      </c>
      <c r="BF218" t="e">
        <f t="shared" si="137"/>
        <v>#REF!</v>
      </c>
      <c r="BH218" t="e">
        <f t="shared" si="138"/>
        <v>#REF!</v>
      </c>
      <c r="BI218" t="e">
        <f t="shared" si="139"/>
        <v>#REF!</v>
      </c>
      <c r="BJ218" t="e">
        <f t="shared" si="140"/>
        <v>#REF!</v>
      </c>
      <c r="BL218" t="e">
        <f t="shared" si="141"/>
        <v>#REF!</v>
      </c>
      <c r="BM218" t="e">
        <f t="shared" si="142"/>
        <v>#REF!</v>
      </c>
      <c r="BN218" t="e">
        <f t="shared" si="143"/>
        <v>#REF!</v>
      </c>
    </row>
    <row r="219" spans="1:66" x14ac:dyDescent="0.2">
      <c r="A219">
        <f t="shared" si="162"/>
        <v>0.5</v>
      </c>
      <c r="B219">
        <f t="shared" si="150"/>
        <v>0.1545084971874737</v>
      </c>
      <c r="C219">
        <f t="shared" si="151"/>
        <v>0.47552825814757671</v>
      </c>
      <c r="D219">
        <f t="shared" si="163"/>
        <v>-0.49999999999999989</v>
      </c>
      <c r="E219">
        <f t="shared" si="152"/>
        <v>0.15450849718747373</v>
      </c>
      <c r="F219">
        <f t="shared" si="153"/>
        <v>0.47552825814757677</v>
      </c>
      <c r="G219">
        <f t="shared" si="164"/>
        <v>0.5</v>
      </c>
      <c r="H219">
        <f t="shared" si="154"/>
        <v>-0.1545084971874737</v>
      </c>
      <c r="I219">
        <f t="shared" si="155"/>
        <v>-0.47552825814757671</v>
      </c>
      <c r="J219">
        <f t="shared" si="165"/>
        <v>0.49999999999999989</v>
      </c>
      <c r="K219">
        <f t="shared" si="156"/>
        <v>0.15450849718747373</v>
      </c>
      <c r="L219">
        <f t="shared" si="157"/>
        <v>0.47552825814757677</v>
      </c>
      <c r="N219">
        <v>72</v>
      </c>
      <c r="O219">
        <f t="shared" si="158"/>
        <v>76.855210715351632</v>
      </c>
      <c r="P219">
        <f t="shared" si="159"/>
        <v>13.144789284648361</v>
      </c>
      <c r="R219">
        <f t="shared" si="166"/>
        <v>-0.29790679046222834</v>
      </c>
      <c r="T219">
        <f t="shared" si="160"/>
        <v>13.088685138354959</v>
      </c>
      <c r="V219">
        <f t="shared" si="161"/>
        <v>0</v>
      </c>
      <c r="Y219" s="1">
        <f t="shared" si="129"/>
        <v>30</v>
      </c>
      <c r="Z219" s="1" t="e">
        <f>Y219-#REF!</f>
        <v>#REF!</v>
      </c>
      <c r="AA219" s="1" t="e">
        <f t="shared" si="144"/>
        <v>#REF!</v>
      </c>
      <c r="AB219" s="1" t="e">
        <f t="shared" si="145"/>
        <v>#REF!</v>
      </c>
      <c r="AD219" t="e">
        <f>IF(#REF!&lt;=$T$333,180-AL179,180-AM179)</f>
        <v>#REF!</v>
      </c>
      <c r="AE219" t="e">
        <f t="shared" si="146"/>
        <v>#REF!</v>
      </c>
      <c r="AF219" s="1"/>
      <c r="AG219" s="1" t="e">
        <f t="shared" si="147"/>
        <v>#REF!</v>
      </c>
      <c r="AH219" s="1"/>
      <c r="AI219" s="1" t="e">
        <f t="shared" si="148"/>
        <v>#REF!</v>
      </c>
      <c r="AJ219" t="e">
        <f t="shared" si="149"/>
        <v>#REF!</v>
      </c>
      <c r="AL219" s="58">
        <f t="shared" si="130"/>
        <v>358.7</v>
      </c>
      <c r="AN219">
        <f>COS(RADIANS(AL219-90))</f>
        <v>-2.2687333572781906E-2</v>
      </c>
      <c r="AO219" t="e">
        <f>(SIN(RADIANS(AL219-90)))*(COS(RADIANS(#REF!)))</f>
        <v>#REF!</v>
      </c>
      <c r="AP219" t="e">
        <f>(SIN(RADIANS(AL219-90)))*(SIN(RADIANS(#REF!)))</f>
        <v>#REF!</v>
      </c>
      <c r="AR219" t="e">
        <f t="shared" si="132"/>
        <v>#REF!</v>
      </c>
      <c r="AS219" t="e">
        <f t="shared" si="133"/>
        <v>#REF!</v>
      </c>
      <c r="AT219" t="e">
        <f t="shared" si="134"/>
        <v>#REF!</v>
      </c>
      <c r="AV219" t="e">
        <f t="shared" si="92"/>
        <v>#REF!</v>
      </c>
      <c r="AW219" t="e">
        <f t="shared" si="93"/>
        <v>#REF!</v>
      </c>
      <c r="AX219" t="e">
        <f t="shared" si="94"/>
        <v>#REF!</v>
      </c>
      <c r="AZ219" t="e">
        <f t="shared" si="95"/>
        <v>#REF!</v>
      </c>
      <c r="BA219" t="e">
        <f t="shared" si="96"/>
        <v>#REF!</v>
      </c>
      <c r="BB219" t="e">
        <f t="shared" si="97"/>
        <v>#REF!</v>
      </c>
      <c r="BD219" t="e">
        <f t="shared" si="135"/>
        <v>#REF!</v>
      </c>
      <c r="BE219" t="e">
        <f t="shared" si="136"/>
        <v>#REF!</v>
      </c>
      <c r="BF219" t="e">
        <f t="shared" si="137"/>
        <v>#REF!</v>
      </c>
      <c r="BH219" t="e">
        <f t="shared" si="138"/>
        <v>#REF!</v>
      </c>
      <c r="BI219" t="e">
        <f t="shared" si="139"/>
        <v>#REF!</v>
      </c>
      <c r="BJ219" t="e">
        <f t="shared" si="140"/>
        <v>#REF!</v>
      </c>
      <c r="BL219" t="e">
        <f t="shared" si="141"/>
        <v>#REF!</v>
      </c>
      <c r="BM219" t="e">
        <f t="shared" si="142"/>
        <v>#REF!</v>
      </c>
      <c r="BN219" t="e">
        <f t="shared" si="143"/>
        <v>#REF!</v>
      </c>
    </row>
    <row r="220" spans="1:66" x14ac:dyDescent="0.2">
      <c r="A220">
        <f t="shared" si="162"/>
        <v>0.5</v>
      </c>
      <c r="B220">
        <f t="shared" si="150"/>
        <v>0.14618585236136836</v>
      </c>
      <c r="C220">
        <f t="shared" si="151"/>
        <v>0.47815237798151761</v>
      </c>
      <c r="D220">
        <f t="shared" si="163"/>
        <v>-0.49999999999999989</v>
      </c>
      <c r="E220">
        <f t="shared" si="152"/>
        <v>0.14618585236136838</v>
      </c>
      <c r="F220">
        <f t="shared" si="153"/>
        <v>0.47815237798151772</v>
      </c>
      <c r="G220">
        <f t="shared" si="164"/>
        <v>0.5</v>
      </c>
      <c r="H220">
        <f t="shared" si="154"/>
        <v>-0.14618585236136836</v>
      </c>
      <c r="I220">
        <f t="shared" si="155"/>
        <v>-0.47815237798151761</v>
      </c>
      <c r="J220">
        <f t="shared" si="165"/>
        <v>0.49999999999999989</v>
      </c>
      <c r="K220">
        <f t="shared" si="156"/>
        <v>0.14618585236136838</v>
      </c>
      <c r="L220">
        <f t="shared" si="157"/>
        <v>0.47815237798151772</v>
      </c>
      <c r="N220">
        <v>73</v>
      </c>
      <c r="O220">
        <f t="shared" si="158"/>
        <v>77.157040948718731</v>
      </c>
      <c r="P220">
        <f t="shared" si="159"/>
        <v>12.842959051281271</v>
      </c>
      <c r="R220">
        <f t="shared" si="166"/>
        <v>-0.30183023336708992</v>
      </c>
      <c r="T220">
        <f t="shared" si="160"/>
        <v>12.786854904987869</v>
      </c>
      <c r="V220">
        <f t="shared" si="161"/>
        <v>0</v>
      </c>
    </row>
    <row r="221" spans="1:66" x14ac:dyDescent="0.2">
      <c r="A221">
        <f t="shared" si="162"/>
        <v>0.5</v>
      </c>
      <c r="B221">
        <f t="shared" si="150"/>
        <v>0.13781867790849955</v>
      </c>
      <c r="C221">
        <f t="shared" si="151"/>
        <v>0.48063084796915934</v>
      </c>
      <c r="D221">
        <f t="shared" si="163"/>
        <v>-0.49999999999999989</v>
      </c>
      <c r="E221">
        <f t="shared" si="152"/>
        <v>0.13781867790849958</v>
      </c>
      <c r="F221">
        <f t="shared" si="153"/>
        <v>0.48063084796915945</v>
      </c>
      <c r="G221">
        <f t="shared" si="164"/>
        <v>0.5</v>
      </c>
      <c r="H221">
        <f t="shared" si="154"/>
        <v>-0.13781867790849955</v>
      </c>
      <c r="I221">
        <f t="shared" si="155"/>
        <v>-0.48063084796915934</v>
      </c>
      <c r="J221">
        <f t="shared" si="165"/>
        <v>0.49999999999999989</v>
      </c>
      <c r="K221">
        <f t="shared" si="156"/>
        <v>0.13781867790849958</v>
      </c>
      <c r="L221">
        <f t="shared" si="157"/>
        <v>0.48063084796915945</v>
      </c>
      <c r="N221">
        <v>74</v>
      </c>
      <c r="O221">
        <f t="shared" si="158"/>
        <v>77.462719602142968</v>
      </c>
      <c r="P221">
        <f t="shared" si="159"/>
        <v>12.537280397857026</v>
      </c>
      <c r="R221">
        <f t="shared" si="166"/>
        <v>-0.30567865342424483</v>
      </c>
      <c r="T221">
        <f t="shared" si="160"/>
        <v>12.481176251563625</v>
      </c>
      <c r="V221">
        <f t="shared" si="161"/>
        <v>0</v>
      </c>
      <c r="Y221" s="26" t="s">
        <v>128</v>
      </c>
      <c r="Z221" s="26" t="s">
        <v>123</v>
      </c>
      <c r="AA221" s="26" t="s">
        <v>124</v>
      </c>
      <c r="AB221" s="26" t="s">
        <v>125</v>
      </c>
      <c r="AC221" s="26" t="s">
        <v>126</v>
      </c>
      <c r="AE221" s="75" t="s">
        <v>127</v>
      </c>
      <c r="AF221" s="76"/>
      <c r="AG221" s="13"/>
    </row>
    <row r="222" spans="1:66" x14ac:dyDescent="0.2">
      <c r="A222">
        <f t="shared" si="162"/>
        <v>0.5</v>
      </c>
      <c r="B222">
        <f t="shared" si="150"/>
        <v>0.12940952255126034</v>
      </c>
      <c r="C222">
        <f t="shared" si="151"/>
        <v>0.4829629131445341</v>
      </c>
      <c r="D222">
        <f t="shared" si="163"/>
        <v>-0.49999999999999989</v>
      </c>
      <c r="E222">
        <f t="shared" si="152"/>
        <v>0.12940952255126037</v>
      </c>
      <c r="F222">
        <f t="shared" si="153"/>
        <v>0.48296291314453416</v>
      </c>
      <c r="G222">
        <f t="shared" si="164"/>
        <v>0.5</v>
      </c>
      <c r="H222">
        <f t="shared" si="154"/>
        <v>-0.12940952255126034</v>
      </c>
      <c r="I222">
        <f t="shared" si="155"/>
        <v>-0.4829629131445341</v>
      </c>
      <c r="J222">
        <f t="shared" si="165"/>
        <v>0.49999999999999989</v>
      </c>
      <c r="K222">
        <f t="shared" si="156"/>
        <v>0.12940952255126037</v>
      </c>
      <c r="L222">
        <f t="shared" si="157"/>
        <v>0.48296291314453416</v>
      </c>
      <c r="N222">
        <v>75</v>
      </c>
      <c r="O222">
        <f t="shared" si="158"/>
        <v>77.772170916172783</v>
      </c>
      <c r="P222">
        <f t="shared" si="159"/>
        <v>12.227829083827213</v>
      </c>
      <c r="R222">
        <f t="shared" si="166"/>
        <v>-0.30945131402981296</v>
      </c>
      <c r="T222">
        <f t="shared" si="160"/>
        <v>12.171724937533812</v>
      </c>
      <c r="V222">
        <f t="shared" si="161"/>
        <v>0</v>
      </c>
      <c r="Y222" s="26"/>
      <c r="Z222" s="26" t="e">
        <f>IF(AND(90&gt;A2-#REF!+180,A2-#REF!+180&gt;=0),A2,"j")</f>
        <v>#REF!</v>
      </c>
      <c r="AA222" s="26" t="e">
        <f>IF(AND(180&gt;A2-#REF!+180,A2-#REF!+180&gt;=90),A2,"j")</f>
        <v>#REF!</v>
      </c>
      <c r="AB222" s="26" t="e">
        <f>IF(AND(270&gt;A2-#REF!+180,A2-#REF!+180&gt;=180),A2,"j")</f>
        <v>#REF!</v>
      </c>
      <c r="AC222" s="26" t="e">
        <f>IF(AND(360&gt;A2-#REF!+180,A2-#REF!+180&gt;=270),A2,"j")</f>
        <v>#REF!</v>
      </c>
      <c r="AE222" t="e">
        <f>AL161</f>
        <v>#REF!</v>
      </c>
      <c r="AF222" s="1"/>
    </row>
    <row r="223" spans="1:66" x14ac:dyDescent="0.2">
      <c r="A223">
        <f t="shared" si="162"/>
        <v>0.5</v>
      </c>
      <c r="B223">
        <f t="shared" si="150"/>
        <v>0.12096094779983381</v>
      </c>
      <c r="C223">
        <f t="shared" si="151"/>
        <v>0.48514786313799813</v>
      </c>
      <c r="D223">
        <f t="shared" si="163"/>
        <v>-0.49999999999999989</v>
      </c>
      <c r="E223">
        <f t="shared" si="152"/>
        <v>0.12096094779983382</v>
      </c>
      <c r="F223">
        <f t="shared" si="153"/>
        <v>0.48514786313799824</v>
      </c>
      <c r="G223">
        <f t="shared" si="164"/>
        <v>0.5</v>
      </c>
      <c r="H223">
        <f t="shared" si="154"/>
        <v>-0.12096094779983381</v>
      </c>
      <c r="I223">
        <f t="shared" si="155"/>
        <v>-0.48514786313799813</v>
      </c>
      <c r="J223">
        <f t="shared" si="165"/>
        <v>0.49999999999999989</v>
      </c>
      <c r="K223">
        <f t="shared" si="156"/>
        <v>0.12096094779983382</v>
      </c>
      <c r="L223">
        <f t="shared" si="157"/>
        <v>0.48514786313799824</v>
      </c>
      <c r="N223">
        <v>76</v>
      </c>
      <c r="O223">
        <f t="shared" si="158"/>
        <v>78.085318402501173</v>
      </c>
      <c r="P223">
        <f t="shared" si="159"/>
        <v>11.914681597498838</v>
      </c>
      <c r="R223">
        <f t="shared" si="166"/>
        <v>-0.31314748632837563</v>
      </c>
      <c r="T223">
        <f t="shared" si="160"/>
        <v>11.858577451205436</v>
      </c>
      <c r="V223">
        <f t="shared" si="161"/>
        <v>0</v>
      </c>
      <c r="Y223" s="26"/>
      <c r="Z223" s="26" t="e">
        <f>IF(AND(90&gt;A3-#REF!+180,A3-#REF!+180&gt;=0),A3,"j")</f>
        <v>#REF!</v>
      </c>
      <c r="AA223" s="26" t="e">
        <f>IF(AND(180&gt;A3-#REF!+180,A3-#REF!+180&gt;=90),A3,"j")</f>
        <v>#REF!</v>
      </c>
      <c r="AB223" s="26" t="e">
        <f>IF(AND(270&gt;A3-#REF!+180,A3-#REF!+180&gt;=180),A3,"j")</f>
        <v>#REF!</v>
      </c>
      <c r="AC223" s="26" t="e">
        <f>IF(AND(360&gt;A3-#REF!+180,A3-#REF!+180&gt;=270),A3,"j")</f>
        <v>#REF!</v>
      </c>
      <c r="AE223" t="e">
        <f t="shared" ref="AE223:AE240" si="167">AL162</f>
        <v>#REF!</v>
      </c>
      <c r="AF223" s="1"/>
    </row>
    <row r="224" spans="1:66" x14ac:dyDescent="0.2">
      <c r="A224">
        <f t="shared" si="162"/>
        <v>0.5</v>
      </c>
      <c r="B224">
        <f t="shared" si="150"/>
        <v>0.11247552717193245</v>
      </c>
      <c r="C224">
        <f t="shared" si="151"/>
        <v>0.48718503239261751</v>
      </c>
      <c r="D224">
        <f t="shared" si="163"/>
        <v>-0.49999999999999989</v>
      </c>
      <c r="E224">
        <f t="shared" si="152"/>
        <v>0.11247552717193246</v>
      </c>
      <c r="F224">
        <f t="shared" si="153"/>
        <v>0.48718503239261757</v>
      </c>
      <c r="G224">
        <f t="shared" si="164"/>
        <v>0.5</v>
      </c>
      <c r="H224">
        <f t="shared" si="154"/>
        <v>-0.11247552717193245</v>
      </c>
      <c r="I224">
        <f t="shared" si="155"/>
        <v>-0.48718503239261751</v>
      </c>
      <c r="J224">
        <f t="shared" si="165"/>
        <v>0.49999999999999989</v>
      </c>
      <c r="K224">
        <f t="shared" si="156"/>
        <v>0.11247552717193246</v>
      </c>
      <c r="L224">
        <f t="shared" si="157"/>
        <v>0.48718503239261757</v>
      </c>
      <c r="N224">
        <v>77</v>
      </c>
      <c r="O224">
        <f t="shared" si="158"/>
        <v>78.40208484912263</v>
      </c>
      <c r="P224">
        <f t="shared" si="159"/>
        <v>11.59791515087737</v>
      </c>
      <c r="R224">
        <f t="shared" si="166"/>
        <v>-0.31676644662146813</v>
      </c>
      <c r="T224">
        <f t="shared" si="160"/>
        <v>11.541811004583968</v>
      </c>
      <c r="V224">
        <f t="shared" si="161"/>
        <v>0</v>
      </c>
      <c r="Y224" s="26"/>
      <c r="Z224" s="26" t="e">
        <f>IF(AND(90&gt;A4-#REF!+180,A4-#REF!+180&gt;=0),A4,"j")</f>
        <v>#REF!</v>
      </c>
      <c r="AA224" s="26" t="e">
        <f>IF(AND(180&gt;A4-#REF!+180,A4-#REF!+180&gt;=90),A4,"j")</f>
        <v>#REF!</v>
      </c>
      <c r="AB224" s="26" t="e">
        <f>IF(AND(270&gt;A4-#REF!+180,A4-#REF!+180&gt;=180),A4,"j")</f>
        <v>#REF!</v>
      </c>
      <c r="AC224" s="26" t="e">
        <f>IF(AND(360&gt;A4-#REF!+180,A4-#REF!+180&gt;=270),A4,"j")</f>
        <v>#REF!</v>
      </c>
      <c r="AE224" t="e">
        <f t="shared" si="167"/>
        <v>#REF!</v>
      </c>
      <c r="AF224" s="1"/>
    </row>
    <row r="225" spans="1:34" x14ac:dyDescent="0.2">
      <c r="A225">
        <f t="shared" si="162"/>
        <v>0.5</v>
      </c>
      <c r="B225">
        <f t="shared" si="150"/>
        <v>0.1039558454088797</v>
      </c>
      <c r="C225">
        <f t="shared" si="151"/>
        <v>0.48907380036690268</v>
      </c>
      <c r="D225">
        <f t="shared" si="163"/>
        <v>-0.49999999999999989</v>
      </c>
      <c r="E225">
        <f t="shared" si="152"/>
        <v>0.10395584540887973</v>
      </c>
      <c r="F225">
        <f t="shared" si="153"/>
        <v>0.48907380036690273</v>
      </c>
      <c r="G225">
        <f t="shared" si="164"/>
        <v>0.5</v>
      </c>
      <c r="H225">
        <f t="shared" si="154"/>
        <v>-0.1039558454088797</v>
      </c>
      <c r="I225">
        <f t="shared" si="155"/>
        <v>-0.48907380036690268</v>
      </c>
      <c r="J225">
        <f t="shared" si="165"/>
        <v>0.49999999999999989</v>
      </c>
      <c r="K225">
        <f t="shared" si="156"/>
        <v>0.10395584540887973</v>
      </c>
      <c r="L225">
        <f t="shared" si="157"/>
        <v>0.48907380036690273</v>
      </c>
      <c r="N225">
        <v>78</v>
      </c>
      <c r="O225">
        <f t="shared" si="158"/>
        <v>78.72239232268258</v>
      </c>
      <c r="P225">
        <f t="shared" si="159"/>
        <v>11.277607677317421</v>
      </c>
      <c r="R225">
        <f t="shared" si="166"/>
        <v>-0.32030747355994826</v>
      </c>
      <c r="T225">
        <f t="shared" si="160"/>
        <v>11.22150353102402</v>
      </c>
      <c r="V225">
        <f t="shared" si="161"/>
        <v>0</v>
      </c>
      <c r="Y225" s="26"/>
      <c r="Z225" s="26" t="e">
        <f>IF(AND(90&gt;A5-#REF!+180,A5-#REF!+180&gt;=0),A5,"j")</f>
        <v>#REF!</v>
      </c>
      <c r="AA225" s="26" t="e">
        <f>IF(AND(180&gt;A5-#REF!+180,A5-#REF!+180&gt;=90),A5,"j")</f>
        <v>#REF!</v>
      </c>
      <c r="AB225" s="26" t="e">
        <f>IF(AND(270&gt;A5-#REF!+180,A5-#REF!+180&gt;=180),A5,"j")</f>
        <v>#REF!</v>
      </c>
      <c r="AC225" s="26" t="e">
        <f>IF(AND(360&gt;A5-#REF!+180,A5-#REF!+180&gt;=270),A5,"j")</f>
        <v>#REF!</v>
      </c>
      <c r="AE225" t="e">
        <f t="shared" si="167"/>
        <v>#REF!</v>
      </c>
      <c r="AF225" s="1"/>
    </row>
    <row r="226" spans="1:34" x14ac:dyDescent="0.2">
      <c r="A226">
        <f t="shared" si="162"/>
        <v>0.5</v>
      </c>
      <c r="B226">
        <f t="shared" si="150"/>
        <v>9.5404497688272444E-2</v>
      </c>
      <c r="C226">
        <f t="shared" si="151"/>
        <v>0.49081359172383188</v>
      </c>
      <c r="D226">
        <f t="shared" si="163"/>
        <v>-0.49999999999999989</v>
      </c>
      <c r="E226">
        <f t="shared" si="152"/>
        <v>9.5404497688272458E-2</v>
      </c>
      <c r="F226">
        <f t="shared" si="153"/>
        <v>0.49081359172383199</v>
      </c>
      <c r="G226">
        <f t="shared" si="164"/>
        <v>0.5</v>
      </c>
      <c r="H226">
        <f t="shared" si="154"/>
        <v>-9.5404497688272444E-2</v>
      </c>
      <c r="I226">
        <f t="shared" si="155"/>
        <v>-0.49081359172383188</v>
      </c>
      <c r="J226">
        <f t="shared" si="165"/>
        <v>0.49999999999999989</v>
      </c>
      <c r="K226">
        <f t="shared" si="156"/>
        <v>9.5404497688272458E-2</v>
      </c>
      <c r="L226">
        <f t="shared" si="157"/>
        <v>0.49081359172383199</v>
      </c>
      <c r="N226">
        <v>79</v>
      </c>
      <c r="O226">
        <f t="shared" si="158"/>
        <v>79.046162167818153</v>
      </c>
      <c r="P226">
        <f t="shared" si="159"/>
        <v>10.953837832181833</v>
      </c>
      <c r="R226">
        <f t="shared" si="166"/>
        <v>-0.3237698451355886</v>
      </c>
      <c r="T226">
        <f t="shared" si="160"/>
        <v>10.897733685888431</v>
      </c>
      <c r="V226">
        <f t="shared" si="161"/>
        <v>0</v>
      </c>
      <c r="Y226" s="26"/>
      <c r="Z226" s="26" t="e">
        <f>IF(AND(90&gt;A6-#REF!+180,A6-#REF!+180&gt;=0),A6,"j")</f>
        <v>#REF!</v>
      </c>
      <c r="AA226" s="26" t="e">
        <f>IF(AND(180&gt;A6-#REF!+180,A6-#REF!+180&gt;=90),A6,"j")</f>
        <v>#REF!</v>
      </c>
      <c r="AB226" s="26" t="e">
        <f>IF(AND(270&gt;A6-#REF!+180,A6-#REF!+180&gt;=180),A6,"j")</f>
        <v>#REF!</v>
      </c>
      <c r="AC226" s="26" t="e">
        <f>IF(AND(360&gt;A6-#REF!+180,A6-#REF!+180&gt;=270),A6,"j")</f>
        <v>#REF!</v>
      </c>
      <c r="AE226" t="e">
        <f t="shared" si="167"/>
        <v>#REF!</v>
      </c>
      <c r="AF226" s="1"/>
    </row>
    <row r="227" spans="1:34" x14ac:dyDescent="0.2">
      <c r="A227">
        <f t="shared" si="162"/>
        <v>0.5</v>
      </c>
      <c r="B227">
        <f t="shared" si="150"/>
        <v>8.6824088833465193E-2</v>
      </c>
      <c r="C227">
        <f t="shared" si="151"/>
        <v>0.49240387650610395</v>
      </c>
      <c r="D227">
        <f t="shared" si="163"/>
        <v>-0.49999999999999989</v>
      </c>
      <c r="E227">
        <f t="shared" si="152"/>
        <v>8.6824088833465207E-2</v>
      </c>
      <c r="F227">
        <f t="shared" si="153"/>
        <v>0.49240387650610401</v>
      </c>
      <c r="G227">
        <f t="shared" si="164"/>
        <v>0.5</v>
      </c>
      <c r="H227">
        <f t="shared" si="154"/>
        <v>-8.6824088833465193E-2</v>
      </c>
      <c r="I227">
        <f t="shared" si="155"/>
        <v>-0.49240387650610395</v>
      </c>
      <c r="J227">
        <f t="shared" si="165"/>
        <v>0.49999999999999989</v>
      </c>
      <c r="K227">
        <f t="shared" si="156"/>
        <v>8.6824088833465207E-2</v>
      </c>
      <c r="L227">
        <f t="shared" si="157"/>
        <v>0.49240387650610401</v>
      </c>
      <c r="N227">
        <v>80</v>
      </c>
      <c r="O227">
        <f t="shared" si="158"/>
        <v>79.37331500331014</v>
      </c>
      <c r="P227">
        <f t="shared" si="159"/>
        <v>10.62668499668986</v>
      </c>
      <c r="R227">
        <f t="shared" si="166"/>
        <v>-0.32715283549197238</v>
      </c>
      <c r="T227">
        <f t="shared" si="160"/>
        <v>10.570580850396459</v>
      </c>
      <c r="V227">
        <f t="shared" si="161"/>
        <v>0</v>
      </c>
      <c r="Y227" s="26"/>
      <c r="Z227" s="26" t="e">
        <f>IF(AND(90&gt;A7-#REF!+180,A7-#REF!+180&gt;=0),A7,"j")</f>
        <v>#REF!</v>
      </c>
      <c r="AA227" s="26" t="e">
        <f>IF(AND(180&gt;A7-#REF!+180,A7-#REF!+180&gt;=90),A7,"j")</f>
        <v>#REF!</v>
      </c>
      <c r="AB227" s="26" t="e">
        <f>IF(AND(270&gt;A7-#REF!+180,A7-#REF!+180&gt;=180),A7,"j")</f>
        <v>#REF!</v>
      </c>
      <c r="AC227" s="26" t="e">
        <f>IF(AND(360&gt;A7-#REF!+180,A7-#REF!+180&gt;=270),A7,"j")</f>
        <v>#REF!</v>
      </c>
      <c r="AE227" t="e">
        <f t="shared" si="167"/>
        <v>#REF!</v>
      </c>
      <c r="AF227" s="1"/>
    </row>
    <row r="228" spans="1:34" x14ac:dyDescent="0.2">
      <c r="A228">
        <f t="shared" si="162"/>
        <v>0.5</v>
      </c>
      <c r="B228">
        <f t="shared" si="150"/>
        <v>7.8217232520115448E-2</v>
      </c>
      <c r="C228">
        <f t="shared" si="151"/>
        <v>0.49384417029756883</v>
      </c>
      <c r="D228">
        <f t="shared" si="163"/>
        <v>-0.49999999999999989</v>
      </c>
      <c r="E228">
        <f t="shared" si="152"/>
        <v>7.8217232520115462E-2</v>
      </c>
      <c r="F228">
        <f t="shared" si="153"/>
        <v>0.49384417029756889</v>
      </c>
      <c r="G228">
        <f t="shared" si="164"/>
        <v>0.5</v>
      </c>
      <c r="H228">
        <f t="shared" si="154"/>
        <v>-7.8217232520115448E-2</v>
      </c>
      <c r="I228">
        <f t="shared" si="155"/>
        <v>-0.49384417029756883</v>
      </c>
      <c r="J228">
        <f t="shared" si="165"/>
        <v>0.49999999999999989</v>
      </c>
      <c r="K228">
        <f t="shared" si="156"/>
        <v>7.8217232520115462E-2</v>
      </c>
      <c r="L228">
        <f t="shared" si="157"/>
        <v>0.49384417029756889</v>
      </c>
      <c r="N228">
        <v>81</v>
      </c>
      <c r="O228">
        <f t="shared" si="158"/>
        <v>79.703770714885735</v>
      </c>
      <c r="P228">
        <f t="shared" si="159"/>
        <v>10.296229285114274</v>
      </c>
      <c r="R228">
        <f t="shared" si="166"/>
        <v>-0.33045571157558662</v>
      </c>
      <c r="T228">
        <f t="shared" si="160"/>
        <v>10.240125138820872</v>
      </c>
      <c r="V228">
        <f t="shared" si="161"/>
        <v>0</v>
      </c>
      <c r="Y228" s="26"/>
      <c r="Z228" s="26" t="e">
        <f>IF(AND(90&gt;A8-#REF!+180,A8-#REF!+180&gt;=0),A8,"j")</f>
        <v>#REF!</v>
      </c>
      <c r="AA228" s="26" t="e">
        <f>IF(AND(180&gt;A8-#REF!+180,A8-#REF!+180&gt;=90),A8,"j")</f>
        <v>#REF!</v>
      </c>
      <c r="AB228" s="26" t="e">
        <f>IF(AND(270&gt;A8-#REF!+180,A8-#REF!+180&gt;=180),A8,"j")</f>
        <v>#REF!</v>
      </c>
      <c r="AC228" s="26" t="e">
        <f>IF(AND(360&gt;A8-#REF!+180,A8-#REF!+180&gt;=270),A8,"j")</f>
        <v>#REF!</v>
      </c>
      <c r="AE228" t="e">
        <f t="shared" si="167"/>
        <v>#REF!</v>
      </c>
      <c r="AF228" s="1"/>
    </row>
    <row r="229" spans="1:34" x14ac:dyDescent="0.2">
      <c r="A229">
        <f t="shared" si="162"/>
        <v>0.5</v>
      </c>
      <c r="B229">
        <f t="shared" si="150"/>
        <v>6.9586550480032719E-2</v>
      </c>
      <c r="C229">
        <f t="shared" si="151"/>
        <v>0.49513403437078513</v>
      </c>
      <c r="D229">
        <f t="shared" si="163"/>
        <v>-0.49999999999999989</v>
      </c>
      <c r="E229">
        <f t="shared" si="152"/>
        <v>6.9586550480032733E-2</v>
      </c>
      <c r="F229">
        <f t="shared" si="153"/>
        <v>0.49513403437078518</v>
      </c>
      <c r="G229">
        <f t="shared" si="164"/>
        <v>0.5</v>
      </c>
      <c r="H229">
        <f t="shared" si="154"/>
        <v>-6.9586550480032719E-2</v>
      </c>
      <c r="I229">
        <f t="shared" si="155"/>
        <v>-0.49513403437078513</v>
      </c>
      <c r="J229">
        <f t="shared" si="165"/>
        <v>0.49999999999999989</v>
      </c>
      <c r="K229">
        <f t="shared" si="156"/>
        <v>6.9586550480032733E-2</v>
      </c>
      <c r="L229">
        <f t="shared" si="157"/>
        <v>0.49513403437078518</v>
      </c>
      <c r="N229">
        <v>82</v>
      </c>
      <c r="O229">
        <f t="shared" si="158"/>
        <v>80.037448444538228</v>
      </c>
      <c r="P229">
        <f t="shared" si="159"/>
        <v>9.9625515554617596</v>
      </c>
      <c r="R229">
        <f t="shared" si="166"/>
        <v>-0.33367772965251419</v>
      </c>
      <c r="T229">
        <f t="shared" si="160"/>
        <v>9.9064474091683579</v>
      </c>
      <c r="V229">
        <f t="shared" si="161"/>
        <v>0</v>
      </c>
      <c r="Y229" s="26"/>
      <c r="Z229" s="26" t="e">
        <f>IF(AND(90&gt;A9-#REF!+180,A9-#REF!+180&gt;=0),A9,"j")</f>
        <v>#REF!</v>
      </c>
      <c r="AA229" s="26" t="e">
        <f>IF(AND(180&gt;A9-#REF!+180,A9-#REF!+180&gt;=90),A9,"j")</f>
        <v>#REF!</v>
      </c>
      <c r="AB229" s="26" t="e">
        <f>IF(AND(270&gt;A9-#REF!+180,A9-#REF!+180&gt;=180),A9,"j")</f>
        <v>#REF!</v>
      </c>
      <c r="AC229" s="26" t="e">
        <f>IF(AND(360&gt;A9-#REF!+180,A9-#REF!+180&gt;=270),A9,"j")</f>
        <v>#REF!</v>
      </c>
      <c r="AE229" t="e">
        <f t="shared" si="167"/>
        <v>#REF!</v>
      </c>
      <c r="AF229" s="1"/>
    </row>
    <row r="230" spans="1:34" x14ac:dyDescent="0.2">
      <c r="A230">
        <f t="shared" si="162"/>
        <v>0.5</v>
      </c>
      <c r="B230">
        <f t="shared" si="150"/>
        <v>6.0934671702573731E-2</v>
      </c>
      <c r="C230">
        <f t="shared" si="151"/>
        <v>0.49627307582066088</v>
      </c>
      <c r="D230">
        <f t="shared" si="163"/>
        <v>-0.49999999999999989</v>
      </c>
      <c r="E230">
        <f t="shared" si="152"/>
        <v>6.0934671702573738E-2</v>
      </c>
      <c r="F230">
        <f t="shared" si="153"/>
        <v>0.49627307582066094</v>
      </c>
      <c r="G230">
        <f t="shared" si="164"/>
        <v>0.5</v>
      </c>
      <c r="H230">
        <f t="shared" si="154"/>
        <v>-6.0934671702573731E-2</v>
      </c>
      <c r="I230">
        <f t="shared" si="155"/>
        <v>-0.49627307582066088</v>
      </c>
      <c r="J230">
        <f t="shared" si="165"/>
        <v>0.49999999999999989</v>
      </c>
      <c r="K230">
        <f t="shared" si="156"/>
        <v>6.0934671702573738E-2</v>
      </c>
      <c r="L230">
        <f t="shared" si="157"/>
        <v>0.49627307582066094</v>
      </c>
      <c r="N230">
        <v>83</v>
      </c>
      <c r="O230">
        <f t="shared" si="158"/>
        <v>80.374266576256133</v>
      </c>
      <c r="P230">
        <f t="shared" si="159"/>
        <v>9.6257334237438599</v>
      </c>
      <c r="R230">
        <f t="shared" si="166"/>
        <v>-0.33681813171789976</v>
      </c>
      <c r="T230">
        <f t="shared" si="160"/>
        <v>9.5696292774504581</v>
      </c>
      <c r="V230">
        <f t="shared" si="161"/>
        <v>0</v>
      </c>
      <c r="Y230" s="26"/>
      <c r="Z230" s="26" t="e">
        <f>IF(AND(90&gt;A10-#REF!+180,A10-#REF!+180&gt;=0),A10,"j")</f>
        <v>#REF!</v>
      </c>
      <c r="AA230" s="26" t="e">
        <f>IF(AND(180&gt;A10-#REF!+180,A10-#REF!+180&gt;=90),A10,"j")</f>
        <v>#REF!</v>
      </c>
      <c r="AB230" s="26" t="e">
        <f>IF(AND(270&gt;A10-#REF!+180,A10-#REF!+180&gt;=180),A10,"j")</f>
        <v>#REF!</v>
      </c>
      <c r="AC230" s="26" t="e">
        <f>IF(AND(360&gt;A10-#REF!+180,A10-#REF!+180&gt;=270),A10,"j")</f>
        <v>#REF!</v>
      </c>
      <c r="AE230" t="e">
        <f t="shared" si="167"/>
        <v>#REF!</v>
      </c>
      <c r="AF230" s="1"/>
    </row>
    <row r="231" spans="1:34" x14ac:dyDescent="0.2">
      <c r="A231">
        <f t="shared" si="162"/>
        <v>0.5</v>
      </c>
      <c r="B231">
        <f t="shared" si="150"/>
        <v>5.2264231633826722E-2</v>
      </c>
      <c r="C231">
        <f t="shared" si="151"/>
        <v>0.49726094768413659</v>
      </c>
      <c r="D231">
        <f t="shared" si="163"/>
        <v>-0.49999999999999989</v>
      </c>
      <c r="E231">
        <f t="shared" si="152"/>
        <v>5.2264231633826728E-2</v>
      </c>
      <c r="F231">
        <f t="shared" si="153"/>
        <v>0.49726094768413664</v>
      </c>
      <c r="G231">
        <f t="shared" si="164"/>
        <v>0.5</v>
      </c>
      <c r="H231">
        <f t="shared" si="154"/>
        <v>-5.2264231633826722E-2</v>
      </c>
      <c r="I231">
        <f t="shared" si="155"/>
        <v>-0.49726094768413659</v>
      </c>
      <c r="J231">
        <f t="shared" si="165"/>
        <v>0.49999999999999989</v>
      </c>
      <c r="K231">
        <f t="shared" si="156"/>
        <v>5.2264231633826728E-2</v>
      </c>
      <c r="L231">
        <f t="shared" si="157"/>
        <v>0.49726094768413664</v>
      </c>
      <c r="N231">
        <v>84</v>
      </c>
      <c r="O231">
        <f t="shared" si="158"/>
        <v>80.714142718084574</v>
      </c>
      <c r="P231">
        <f t="shared" si="159"/>
        <v>9.2858572819154226</v>
      </c>
      <c r="R231">
        <f t="shared" si="166"/>
        <v>-0.33987614182843728</v>
      </c>
      <c r="T231">
        <f t="shared" si="160"/>
        <v>9.2297531356220208</v>
      </c>
      <c r="V231">
        <f t="shared" si="161"/>
        <v>0</v>
      </c>
      <c r="Y231" s="26"/>
      <c r="Z231" s="26" t="e">
        <f>IF(AND(90&gt;A11-#REF!+180,A11-#REF!+180&gt;=0),A11,"j")</f>
        <v>#REF!</v>
      </c>
      <c r="AA231" s="26" t="e">
        <f>IF(AND(180&gt;A11-#REF!+180,A11-#REF!+180&gt;=90),A11,"j")</f>
        <v>#REF!</v>
      </c>
      <c r="AB231" s="26" t="e">
        <f>IF(AND(270&gt;A11-#REF!+180,A11-#REF!+180&gt;=180),A11,"j")</f>
        <v>#REF!</v>
      </c>
      <c r="AC231" s="26" t="e">
        <f>IF(AND(360&gt;A11-#REF!+180,A11-#REF!+180&gt;=270),A11,"j")</f>
        <v>#REF!</v>
      </c>
      <c r="AE231" t="e">
        <f t="shared" si="167"/>
        <v>#REF!</v>
      </c>
      <c r="AF231" s="1"/>
    </row>
    <row r="232" spans="1:34" x14ac:dyDescent="0.2">
      <c r="A232">
        <f t="shared" si="162"/>
        <v>0.5</v>
      </c>
      <c r="B232">
        <f t="shared" si="150"/>
        <v>4.3577871373829062E-2</v>
      </c>
      <c r="C232">
        <f t="shared" si="151"/>
        <v>0.49809734904587266</v>
      </c>
      <c r="D232">
        <f t="shared" si="163"/>
        <v>-0.49999999999999989</v>
      </c>
      <c r="E232">
        <f t="shared" si="152"/>
        <v>4.3577871373829069E-2</v>
      </c>
      <c r="F232">
        <f t="shared" si="153"/>
        <v>0.49809734904587272</v>
      </c>
      <c r="G232">
        <f t="shared" si="164"/>
        <v>0.5</v>
      </c>
      <c r="H232">
        <f t="shared" si="154"/>
        <v>-4.3577871373829062E-2</v>
      </c>
      <c r="I232">
        <f t="shared" si="155"/>
        <v>-0.49809734904587266</v>
      </c>
      <c r="J232">
        <f t="shared" si="165"/>
        <v>0.49999999999999989</v>
      </c>
      <c r="K232">
        <f t="shared" si="156"/>
        <v>4.3577871373829069E-2</v>
      </c>
      <c r="L232">
        <f t="shared" si="157"/>
        <v>0.49809734904587272</v>
      </c>
      <c r="N232">
        <v>85</v>
      </c>
      <c r="O232">
        <f t="shared" si="158"/>
        <v>81.05699368047496</v>
      </c>
      <c r="P232">
        <f t="shared" si="159"/>
        <v>8.943006319525038</v>
      </c>
      <c r="R232">
        <f t="shared" si="166"/>
        <v>-0.34285096239038459</v>
      </c>
      <c r="T232">
        <f t="shared" si="160"/>
        <v>8.8869021732316362</v>
      </c>
      <c r="V232">
        <f t="shared" si="161"/>
        <v>0</v>
      </c>
      <c r="Y232" s="26"/>
      <c r="Z232" s="26" t="e">
        <f>IF(AND(90&gt;A12-#REF!+180,A12-#REF!+180&gt;=0),A12,"j")</f>
        <v>#REF!</v>
      </c>
      <c r="AA232" s="26" t="e">
        <f>IF(AND(180&gt;A12-#REF!+180,A12-#REF!+180&gt;=90),A12,"j")</f>
        <v>#REF!</v>
      </c>
      <c r="AB232" s="26" t="e">
        <f>IF(AND(270&gt;A12-#REF!+180,A12-#REF!+180&gt;=180),A12,"j")</f>
        <v>#REF!</v>
      </c>
      <c r="AC232" s="26" t="e">
        <f>IF(AND(360&gt;A12-#REF!+180,A12-#REF!+180&gt;=270),A12,"j")</f>
        <v>#REF!</v>
      </c>
      <c r="AE232" t="e">
        <f t="shared" si="167"/>
        <v>#REF!</v>
      </c>
      <c r="AF232" s="1"/>
    </row>
    <row r="233" spans="1:34" x14ac:dyDescent="0.2">
      <c r="A233">
        <f t="shared" si="162"/>
        <v>0.5</v>
      </c>
      <c r="B233">
        <f t="shared" si="150"/>
        <v>3.487823687206261E-2</v>
      </c>
      <c r="C233">
        <f t="shared" si="151"/>
        <v>0.49878202512991204</v>
      </c>
      <c r="D233">
        <f t="shared" si="163"/>
        <v>-0.49999999999999989</v>
      </c>
      <c r="E233">
        <f t="shared" si="152"/>
        <v>3.4878236872062617E-2</v>
      </c>
      <c r="F233">
        <f t="shared" si="153"/>
        <v>0.4987820251299121</v>
      </c>
      <c r="G233">
        <f t="shared" si="164"/>
        <v>0.5</v>
      </c>
      <c r="H233">
        <f t="shared" si="154"/>
        <v>-3.487823687206261E-2</v>
      </c>
      <c r="I233">
        <f t="shared" si="155"/>
        <v>-0.49878202512991204</v>
      </c>
      <c r="J233">
        <f t="shared" si="165"/>
        <v>0.49999999999999989</v>
      </c>
      <c r="K233">
        <f t="shared" si="156"/>
        <v>3.4878236872062617E-2</v>
      </c>
      <c r="L233">
        <f t="shared" si="157"/>
        <v>0.4987820251299121</v>
      </c>
      <c r="N233">
        <v>86</v>
      </c>
      <c r="O233">
        <f t="shared" si="158"/>
        <v>81.402735450912829</v>
      </c>
      <c r="P233">
        <f t="shared" si="159"/>
        <v>8.5972645490871447</v>
      </c>
      <c r="R233">
        <f t="shared" si="166"/>
        <v>-0.34574177043789334</v>
      </c>
      <c r="T233">
        <f t="shared" si="160"/>
        <v>8.5411604027937429</v>
      </c>
      <c r="V233">
        <f t="shared" si="161"/>
        <v>0</v>
      </c>
      <c r="Y233" s="26"/>
      <c r="Z233" s="26" t="e">
        <f>IF(AND(90&gt;A13-#REF!+180,A13-#REF!+180&gt;=0),A13,"j")</f>
        <v>#REF!</v>
      </c>
      <c r="AA233" s="26" t="e">
        <f>IF(AND(180&gt;A13-#REF!+180,A13-#REF!+180&gt;=90),A13,"j")</f>
        <v>#REF!</v>
      </c>
      <c r="AB233" s="26" t="e">
        <f>IF(AND(270&gt;A13-#REF!+180,A13-#REF!+180&gt;=180),A13,"j")</f>
        <v>#REF!</v>
      </c>
      <c r="AC233" s="26" t="e">
        <f>IF(AND(360&gt;A13-#REF!+180,A13-#REF!+180&gt;=270),A13,"j")</f>
        <v>#REF!</v>
      </c>
      <c r="AE233" t="e">
        <f t="shared" si="167"/>
        <v>#REF!</v>
      </c>
      <c r="AF233" s="1"/>
    </row>
    <row r="234" spans="1:34" x14ac:dyDescent="0.2">
      <c r="A234">
        <f t="shared" si="162"/>
        <v>0.5</v>
      </c>
      <c r="B234">
        <f t="shared" si="150"/>
        <v>2.6167978121471976E-2</v>
      </c>
      <c r="C234">
        <f t="shared" si="151"/>
        <v>0.49931476737728681</v>
      </c>
      <c r="D234">
        <f t="shared" si="163"/>
        <v>-0.49999999999999989</v>
      </c>
      <c r="E234">
        <f t="shared" si="152"/>
        <v>2.6167978121471983E-2</v>
      </c>
      <c r="F234">
        <f t="shared" si="153"/>
        <v>0.49931476737728692</v>
      </c>
      <c r="G234">
        <f t="shared" si="164"/>
        <v>0.5</v>
      </c>
      <c r="H234">
        <f t="shared" si="154"/>
        <v>-2.6167978121471976E-2</v>
      </c>
      <c r="I234">
        <f t="shared" si="155"/>
        <v>-0.49931476737728681</v>
      </c>
      <c r="J234">
        <f t="shared" si="165"/>
        <v>0.49999999999999989</v>
      </c>
      <c r="K234">
        <f t="shared" si="156"/>
        <v>2.6167978121471983E-2</v>
      </c>
      <c r="L234">
        <f t="shared" si="157"/>
        <v>0.49931476737728692</v>
      </c>
      <c r="N234">
        <v>87</v>
      </c>
      <c r="O234">
        <f t="shared" si="158"/>
        <v>81.751283164851884</v>
      </c>
      <c r="P234">
        <f t="shared" si="159"/>
        <v>8.2487168351481159</v>
      </c>
      <c r="R234">
        <f t="shared" si="166"/>
        <v>-0.34854771393902872</v>
      </c>
      <c r="T234">
        <f t="shared" si="160"/>
        <v>8.1926126888547142</v>
      </c>
      <c r="V234">
        <f t="shared" si="161"/>
        <v>0</v>
      </c>
      <c r="Y234" s="26"/>
      <c r="Z234" s="26" t="e">
        <f>IF(AND(90&gt;A14-#REF!+180,A14-#REF!+180&gt;=0),A14,"j")</f>
        <v>#REF!</v>
      </c>
      <c r="AA234" s="26" t="e">
        <f>IF(AND(180&gt;A14-#REF!+180,A14-#REF!+180&gt;=90),A14,"j")</f>
        <v>#REF!</v>
      </c>
      <c r="AB234" s="26" t="e">
        <f>IF(AND(270&gt;A14-#REF!+180,A14-#REF!+180&gt;=180),A14,"j")</f>
        <v>#REF!</v>
      </c>
      <c r="AC234" s="26" t="e">
        <f>IF(AND(360&gt;A14-#REF!+180,A14-#REF!+180&gt;=270),A14,"j")</f>
        <v>#REF!</v>
      </c>
      <c r="AE234" t="e">
        <f t="shared" si="167"/>
        <v>#REF!</v>
      </c>
      <c r="AF234" s="1"/>
    </row>
    <row r="235" spans="1:34" x14ac:dyDescent="0.2">
      <c r="A235">
        <f t="shared" si="162"/>
        <v>0.5</v>
      </c>
      <c r="B235">
        <f t="shared" si="150"/>
        <v>1.7449748351250537E-2</v>
      </c>
      <c r="C235">
        <f t="shared" si="151"/>
        <v>0.49969541350954777</v>
      </c>
      <c r="D235">
        <f t="shared" si="163"/>
        <v>-0.49999999999999989</v>
      </c>
      <c r="E235">
        <f t="shared" si="152"/>
        <v>1.744974835125054E-2</v>
      </c>
      <c r="F235">
        <f t="shared" si="153"/>
        <v>0.49969541350954783</v>
      </c>
      <c r="G235">
        <f t="shared" si="164"/>
        <v>0.5</v>
      </c>
      <c r="H235">
        <f t="shared" si="154"/>
        <v>-1.7449748351250537E-2</v>
      </c>
      <c r="I235">
        <f t="shared" si="155"/>
        <v>-0.49969541350954777</v>
      </c>
      <c r="J235">
        <f t="shared" si="165"/>
        <v>0.49999999999999989</v>
      </c>
      <c r="K235">
        <f t="shared" si="156"/>
        <v>1.744974835125054E-2</v>
      </c>
      <c r="L235">
        <f t="shared" si="157"/>
        <v>0.49969541350954783</v>
      </c>
      <c r="N235">
        <v>88</v>
      </c>
      <c r="O235">
        <f t="shared" si="158"/>
        <v>82.102551073019853</v>
      </c>
      <c r="P235">
        <f t="shared" si="159"/>
        <v>7.897448926980152</v>
      </c>
      <c r="R235">
        <f t="shared" si="166"/>
        <v>-0.35126790816796394</v>
      </c>
      <c r="T235">
        <f t="shared" si="160"/>
        <v>7.8413447806867502</v>
      </c>
      <c r="V235">
        <f t="shared" si="161"/>
        <v>0</v>
      </c>
      <c r="Y235" s="26"/>
      <c r="Z235" s="26" t="e">
        <f>IF(AND(90&gt;A15-#REF!+180,A15-#REF!+180&gt;=0),A15,"j")</f>
        <v>#REF!</v>
      </c>
      <c r="AA235" s="26" t="e">
        <f>IF(AND(180&gt;A15-#REF!+180,A15-#REF!+180&gt;=90),A15,"j")</f>
        <v>#REF!</v>
      </c>
      <c r="AB235" s="26" t="e">
        <f>IF(AND(270&gt;A15-#REF!+180,A15-#REF!+180&gt;=180),A15,"j")</f>
        <v>#REF!</v>
      </c>
      <c r="AC235" s="26" t="e">
        <f>IF(AND(360&gt;A15-#REF!+180,A15-#REF!+180&gt;=270),A15,"j")</f>
        <v>#REF!</v>
      </c>
      <c r="AE235" t="e">
        <f t="shared" si="167"/>
        <v>#REF!</v>
      </c>
      <c r="AF235" s="1"/>
    </row>
    <row r="236" spans="1:34" x14ac:dyDescent="0.2">
      <c r="A236">
        <f t="shared" si="162"/>
        <v>0.5</v>
      </c>
      <c r="B236">
        <f t="shared" si="150"/>
        <v>8.7262032186417975E-3</v>
      </c>
      <c r="C236">
        <f t="shared" si="151"/>
        <v>0.49992384757819552</v>
      </c>
      <c r="D236">
        <f t="shared" si="163"/>
        <v>-0.49999999999999989</v>
      </c>
      <c r="E236">
        <f t="shared" si="152"/>
        <v>8.7262032186417992E-3</v>
      </c>
      <c r="F236">
        <f t="shared" si="153"/>
        <v>0.49992384757819563</v>
      </c>
      <c r="G236">
        <f t="shared" si="164"/>
        <v>0.5</v>
      </c>
      <c r="H236">
        <f t="shared" si="154"/>
        <v>-8.7262032186417975E-3</v>
      </c>
      <c r="I236">
        <f t="shared" si="155"/>
        <v>-0.49992384757819552</v>
      </c>
      <c r="J236">
        <f t="shared" si="165"/>
        <v>0.49999999999999989</v>
      </c>
      <c r="K236">
        <f t="shared" si="156"/>
        <v>8.7262032186417992E-3</v>
      </c>
      <c r="L236">
        <f t="shared" si="157"/>
        <v>0.49992384757819563</v>
      </c>
      <c r="N236">
        <v>89</v>
      </c>
      <c r="O236">
        <f t="shared" si="158"/>
        <v>82.456452505204012</v>
      </c>
      <c r="P236">
        <f t="shared" si="159"/>
        <v>7.5435474947959911</v>
      </c>
      <c r="R236">
        <f t="shared" si="166"/>
        <v>-0.35390143218416092</v>
      </c>
      <c r="T236">
        <f t="shared" si="160"/>
        <v>7.4874433485025893</v>
      </c>
      <c r="V236">
        <f t="shared" si="161"/>
        <v>0</v>
      </c>
      <c r="Y236" s="26"/>
      <c r="Z236" s="26" t="e">
        <f>IF(AND(90&gt;A16-#REF!+180,A16-#REF!+180&gt;=0),A16,"j")</f>
        <v>#REF!</v>
      </c>
      <c r="AA236" s="26" t="e">
        <f>IF(AND(180&gt;A16-#REF!+180,A16-#REF!+180&gt;=90),A16,"j")</f>
        <v>#REF!</v>
      </c>
      <c r="AB236" s="26" t="e">
        <f>IF(AND(270&gt;A16-#REF!+180,A16-#REF!+180&gt;=180),A16,"j")</f>
        <v>#REF!</v>
      </c>
      <c r="AC236" s="26" t="e">
        <f>IF(AND(360&gt;A16-#REF!+180,A16-#REF!+180&gt;=270),A16,"j")</f>
        <v>#REF!</v>
      </c>
      <c r="AE236" t="e">
        <f t="shared" si="167"/>
        <v>#REF!</v>
      </c>
      <c r="AF236" s="1"/>
    </row>
    <row r="237" spans="1:34" x14ac:dyDescent="0.2">
      <c r="A237">
        <f t="shared" si="162"/>
        <v>0.5</v>
      </c>
      <c r="B237">
        <f t="shared" si="150"/>
        <v>3.0628711372715494E-17</v>
      </c>
      <c r="C237">
        <f t="shared" si="151"/>
        <v>0.49999999999999989</v>
      </c>
      <c r="D237">
        <f t="shared" si="163"/>
        <v>-0.49999999999999989</v>
      </c>
      <c r="E237">
        <f t="shared" si="152"/>
        <v>3.06287113727155E-17</v>
      </c>
      <c r="F237">
        <f t="shared" si="153"/>
        <v>0.5</v>
      </c>
      <c r="G237">
        <f t="shared" si="164"/>
        <v>0.5</v>
      </c>
      <c r="H237">
        <f t="shared" si="154"/>
        <v>-3.0628711372715494E-17</v>
      </c>
      <c r="I237">
        <f t="shared" si="155"/>
        <v>-0.49999999999999989</v>
      </c>
      <c r="J237">
        <f t="shared" si="165"/>
        <v>0.49999999999999989</v>
      </c>
      <c r="K237">
        <f t="shared" si="156"/>
        <v>3.06287113727155E-17</v>
      </c>
      <c r="L237">
        <f t="shared" si="157"/>
        <v>0.5</v>
      </c>
      <c r="N237">
        <v>90</v>
      </c>
      <c r="O237">
        <f t="shared" si="158"/>
        <v>82.812899830664065</v>
      </c>
      <c r="P237">
        <f t="shared" si="159"/>
        <v>7.1871001693359249</v>
      </c>
      <c r="R237">
        <f t="shared" si="166"/>
        <v>-0.35644732546006619</v>
      </c>
      <c r="T237">
        <f t="shared" si="160"/>
        <v>7.1309960230425231</v>
      </c>
      <c r="V237">
        <f t="shared" si="161"/>
        <v>0</v>
      </c>
      <c r="Y237" s="26"/>
      <c r="Z237" s="26" t="e">
        <f>IF(AND(90&gt;A17-#REF!+180,A17-#REF!+180&gt;=0),A17,"j")</f>
        <v>#REF!</v>
      </c>
      <c r="AA237" s="26" t="e">
        <f>IF(AND(180&gt;A17-#REF!+180,A17-#REF!+180&gt;=90),A17,"j")</f>
        <v>#REF!</v>
      </c>
      <c r="AB237" s="26" t="e">
        <f>IF(AND(270&gt;A17-#REF!+180,A17-#REF!+180&gt;=180),A17,"j")</f>
        <v>#REF!</v>
      </c>
      <c r="AC237" s="26" t="e">
        <f>IF(AND(360&gt;A17-#REF!+180,A17-#REF!+180&gt;=270),A17,"j")</f>
        <v>#REF!</v>
      </c>
      <c r="AE237" t="e">
        <f t="shared" si="167"/>
        <v>#REF!</v>
      </c>
      <c r="AF237" s="1"/>
      <c r="AG237" s="26"/>
      <c r="AH237" s="26" t="s">
        <v>2</v>
      </c>
    </row>
    <row r="238" spans="1:34" x14ac:dyDescent="0.2">
      <c r="A238">
        <f t="shared" si="162"/>
        <v>0.5</v>
      </c>
      <c r="B238">
        <f t="shared" si="150"/>
        <v>-8.7262032186417367E-3</v>
      </c>
      <c r="C238">
        <f t="shared" si="151"/>
        <v>0.49992384757819552</v>
      </c>
      <c r="D238">
        <f t="shared" si="163"/>
        <v>-0.49999999999999989</v>
      </c>
      <c r="E238">
        <f t="shared" si="152"/>
        <v>-8.7262032186417385E-3</v>
      </c>
      <c r="F238">
        <f t="shared" si="153"/>
        <v>0.49992384757819563</v>
      </c>
      <c r="G238">
        <f t="shared" si="164"/>
        <v>0.5</v>
      </c>
      <c r="H238">
        <f t="shared" si="154"/>
        <v>8.7262032186417367E-3</v>
      </c>
      <c r="I238">
        <f t="shared" si="155"/>
        <v>-0.49992384757819552</v>
      </c>
      <c r="J238">
        <f t="shared" si="165"/>
        <v>0.49999999999999989</v>
      </c>
      <c r="K238">
        <f t="shared" si="156"/>
        <v>-8.7262032186417385E-3</v>
      </c>
      <c r="L238">
        <f t="shared" si="157"/>
        <v>0.49992384757819563</v>
      </c>
      <c r="N238">
        <v>91</v>
      </c>
      <c r="O238">
        <f t="shared" si="158"/>
        <v>83.171804415364377</v>
      </c>
      <c r="P238">
        <f t="shared" si="159"/>
        <v>6.8281955846356128</v>
      </c>
      <c r="R238">
        <f t="shared" si="166"/>
        <v>-0.35890458470031206</v>
      </c>
      <c r="T238">
        <f t="shared" si="160"/>
        <v>6.7720914383422111</v>
      </c>
      <c r="V238">
        <f t="shared" si="161"/>
        <v>0</v>
      </c>
      <c r="Y238" s="26"/>
      <c r="Z238" s="26" t="e">
        <f>IF(AND(90&gt;A18-#REF!+180,A18-#REF!+180&gt;=0),A18,"j")</f>
        <v>#REF!</v>
      </c>
      <c r="AA238" s="26" t="e">
        <f>IF(AND(180&gt;A18-#REF!+180,A18-#REF!+180&gt;=90),A18,"j")</f>
        <v>#REF!</v>
      </c>
      <c r="AB238" s="26" t="e">
        <f>IF(AND(270&gt;A18-#REF!+180,A18-#REF!+180&gt;=180),A18,"j")</f>
        <v>#REF!</v>
      </c>
      <c r="AC238" s="26" t="e">
        <f>IF(AND(360&gt;A18-#REF!+180,A18-#REF!+180&gt;=270),A18,"j")</f>
        <v>#REF!</v>
      </c>
      <c r="AE238" t="e">
        <f t="shared" si="167"/>
        <v>#REF!</v>
      </c>
      <c r="AF238" s="1"/>
      <c r="AG238" s="26" t="s">
        <v>131</v>
      </c>
      <c r="AH238" s="26">
        <f>180-T333</f>
        <v>70.854970063518351</v>
      </c>
    </row>
    <row r="239" spans="1:34" x14ac:dyDescent="0.2">
      <c r="A239">
        <f t="shared" si="162"/>
        <v>0.5</v>
      </c>
      <c r="B239">
        <f t="shared" si="150"/>
        <v>-1.7449748351250474E-2</v>
      </c>
      <c r="C239">
        <f t="shared" si="151"/>
        <v>0.49969541350954777</v>
      </c>
      <c r="D239">
        <f t="shared" si="163"/>
        <v>-0.49999999999999989</v>
      </c>
      <c r="E239">
        <f t="shared" si="152"/>
        <v>-1.7449748351250478E-2</v>
      </c>
      <c r="F239">
        <f t="shared" si="153"/>
        <v>0.49969541350954783</v>
      </c>
      <c r="G239">
        <f t="shared" si="164"/>
        <v>0.5</v>
      </c>
      <c r="H239">
        <f t="shared" si="154"/>
        <v>1.7449748351250474E-2</v>
      </c>
      <c r="I239">
        <f t="shared" si="155"/>
        <v>-0.49969541350954777</v>
      </c>
      <c r="J239">
        <f t="shared" si="165"/>
        <v>0.49999999999999989</v>
      </c>
      <c r="K239">
        <f t="shared" si="156"/>
        <v>-1.7449748351250478E-2</v>
      </c>
      <c r="L239">
        <f t="shared" si="157"/>
        <v>0.49969541350954783</v>
      </c>
      <c r="N239">
        <v>92</v>
      </c>
      <c r="O239">
        <f t="shared" si="158"/>
        <v>83.533076576260441</v>
      </c>
      <c r="P239">
        <f t="shared" si="159"/>
        <v>6.4669234237395763</v>
      </c>
      <c r="R239">
        <f t="shared" si="166"/>
        <v>-0.36127216089603653</v>
      </c>
      <c r="T239">
        <f t="shared" si="160"/>
        <v>6.4108192774461745</v>
      </c>
      <c r="V239">
        <f t="shared" si="161"/>
        <v>0</v>
      </c>
      <c r="Y239" s="26"/>
      <c r="Z239" s="26" t="e">
        <f>IF(AND(90&gt;A19-#REF!+180,A19-#REF!+180&gt;=0),A19,"j")</f>
        <v>#REF!</v>
      </c>
      <c r="AA239" s="26" t="e">
        <f>IF(AND(180&gt;A19-#REF!+180,A19-#REF!+180&gt;=90),A19,"j")</f>
        <v>#REF!</v>
      </c>
      <c r="AB239" s="26" t="e">
        <f>IF(AND(270&gt;A19-#REF!+180,A19-#REF!+180&gt;=180),A19,"j")</f>
        <v>#REF!</v>
      </c>
      <c r="AC239" s="26" t="e">
        <f>IF(AND(360&gt;A19-#REF!+180,A19-#REF!+180&gt;=270),A19,"j")</f>
        <v>#REF!</v>
      </c>
      <c r="AE239" t="e">
        <f t="shared" si="167"/>
        <v>#REF!</v>
      </c>
      <c r="AF239" s="1"/>
    </row>
    <row r="240" spans="1:34" x14ac:dyDescent="0.2">
      <c r="A240">
        <f t="shared" si="162"/>
        <v>0.5</v>
      </c>
      <c r="B240">
        <f t="shared" si="150"/>
        <v>-2.6167978121471914E-2</v>
      </c>
      <c r="C240">
        <f t="shared" si="151"/>
        <v>0.49931476737728681</v>
      </c>
      <c r="D240">
        <f t="shared" si="163"/>
        <v>-0.49999999999999989</v>
      </c>
      <c r="E240">
        <f t="shared" si="152"/>
        <v>-2.6167978121471917E-2</v>
      </c>
      <c r="F240">
        <f t="shared" si="153"/>
        <v>0.49931476737728692</v>
      </c>
      <c r="G240">
        <f t="shared" si="164"/>
        <v>0.5</v>
      </c>
      <c r="H240">
        <f t="shared" si="154"/>
        <v>2.6167978121471914E-2</v>
      </c>
      <c r="I240">
        <f t="shared" si="155"/>
        <v>-0.49931476737728681</v>
      </c>
      <c r="J240">
        <f t="shared" si="165"/>
        <v>0.49999999999999989</v>
      </c>
      <c r="K240">
        <f t="shared" si="156"/>
        <v>-2.6167978121471917E-2</v>
      </c>
      <c r="L240">
        <f t="shared" si="157"/>
        <v>0.49931476737728692</v>
      </c>
      <c r="N240">
        <v>93</v>
      </c>
      <c r="O240">
        <f t="shared" si="158"/>
        <v>83.896625532918179</v>
      </c>
      <c r="P240">
        <f t="shared" si="159"/>
        <v>6.1033744670818244</v>
      </c>
      <c r="R240">
        <f t="shared" si="166"/>
        <v>-0.36354895665775189</v>
      </c>
      <c r="T240">
        <f t="shared" si="160"/>
        <v>6.0472703207884226</v>
      </c>
      <c r="V240">
        <f t="shared" si="161"/>
        <v>0</v>
      </c>
      <c r="Y240" s="26"/>
      <c r="Z240" s="26" t="e">
        <f>IF(AND(90&gt;A20-#REF!+180,A20-#REF!+180&gt;=0),A20,"j")</f>
        <v>#REF!</v>
      </c>
      <c r="AA240" s="26" t="e">
        <f>IF(AND(180&gt;A20-#REF!+180,A20-#REF!+180&gt;=90),A20,"j")</f>
        <v>#REF!</v>
      </c>
      <c r="AB240" s="26" t="e">
        <f>IF(AND(270&gt;A20-#REF!+180,A20-#REF!+180&gt;=180),A20,"j")</f>
        <v>#REF!</v>
      </c>
      <c r="AC240" s="26" t="e">
        <f>IF(AND(360&gt;A20-#REF!+180,A20-#REF!+180&gt;=270),A20,"j")</f>
        <v>#REF!</v>
      </c>
      <c r="AE240" t="e">
        <f t="shared" si="167"/>
        <v>#REF!</v>
      </c>
      <c r="AF240" s="1"/>
    </row>
    <row r="241" spans="1:34" x14ac:dyDescent="0.2">
      <c r="A241">
        <f t="shared" si="162"/>
        <v>0.5</v>
      </c>
      <c r="B241">
        <f t="shared" si="150"/>
        <v>-3.4878236872062658E-2</v>
      </c>
      <c r="C241">
        <f t="shared" si="151"/>
        <v>0.49878202512991204</v>
      </c>
      <c r="D241">
        <f t="shared" si="163"/>
        <v>-0.49999999999999989</v>
      </c>
      <c r="E241">
        <f t="shared" si="152"/>
        <v>-3.4878236872062665E-2</v>
      </c>
      <c r="F241">
        <f t="shared" si="153"/>
        <v>0.4987820251299121</v>
      </c>
      <c r="G241">
        <f t="shared" si="164"/>
        <v>0.5</v>
      </c>
      <c r="H241">
        <f t="shared" si="154"/>
        <v>3.4878236872062658E-2</v>
      </c>
      <c r="I241">
        <f t="shared" si="155"/>
        <v>-0.49878202512991204</v>
      </c>
      <c r="J241">
        <f t="shared" si="165"/>
        <v>0.49999999999999989</v>
      </c>
      <c r="K241">
        <f t="shared" si="156"/>
        <v>-3.4878236872062665E-2</v>
      </c>
      <c r="L241">
        <f t="shared" si="157"/>
        <v>0.4987820251299121</v>
      </c>
      <c r="N241">
        <v>94</v>
      </c>
      <c r="O241">
        <f t="shared" si="158"/>
        <v>84.262359356788465</v>
      </c>
      <c r="P241">
        <f t="shared" si="159"/>
        <v>5.7376406432115301</v>
      </c>
      <c r="R241">
        <f t="shared" si="166"/>
        <v>-0.36573382387029429</v>
      </c>
      <c r="T241">
        <f t="shared" si="160"/>
        <v>5.6815364969181283</v>
      </c>
      <c r="V241">
        <f t="shared" si="161"/>
        <v>0</v>
      </c>
      <c r="Y241" t="s">
        <v>129</v>
      </c>
      <c r="AD241" s="75" t="s">
        <v>2</v>
      </c>
      <c r="AH241" t="s">
        <v>130</v>
      </c>
    </row>
    <row r="242" spans="1:34" x14ac:dyDescent="0.2">
      <c r="A242">
        <f t="shared" si="162"/>
        <v>0.5</v>
      </c>
      <c r="B242">
        <f t="shared" si="150"/>
        <v>-4.3577871373829111E-2</v>
      </c>
      <c r="C242">
        <f t="shared" si="151"/>
        <v>0.49809734904587266</v>
      </c>
      <c r="D242">
        <f t="shared" si="163"/>
        <v>-0.49999999999999989</v>
      </c>
      <c r="E242">
        <f t="shared" si="152"/>
        <v>-4.3577871373829118E-2</v>
      </c>
      <c r="F242">
        <f t="shared" si="153"/>
        <v>0.49809734904587272</v>
      </c>
      <c r="G242">
        <f t="shared" si="164"/>
        <v>0.5</v>
      </c>
      <c r="H242">
        <f t="shared" si="154"/>
        <v>4.3577871373829111E-2</v>
      </c>
      <c r="I242">
        <f t="shared" si="155"/>
        <v>-0.49809734904587266</v>
      </c>
      <c r="J242">
        <f t="shared" si="165"/>
        <v>0.49999999999999989</v>
      </c>
      <c r="K242">
        <f t="shared" si="156"/>
        <v>-4.3577871373829118E-2</v>
      </c>
      <c r="L242">
        <f t="shared" si="157"/>
        <v>0.49809734904587272</v>
      </c>
      <c r="N242">
        <v>95</v>
      </c>
      <c r="O242">
        <f t="shared" si="158"/>
        <v>84.630184918502053</v>
      </c>
      <c r="P242">
        <f t="shared" si="159"/>
        <v>5.369815081497932</v>
      </c>
      <c r="R242">
        <f t="shared" si="166"/>
        <v>-0.36782556171359815</v>
      </c>
      <c r="T242">
        <f t="shared" si="160"/>
        <v>5.3137109352045302</v>
      </c>
      <c r="V242">
        <f t="shared" si="161"/>
        <v>0</v>
      </c>
      <c r="Z242" s="74">
        <f>IFERROR(Z222-#REF!+180,0)</f>
        <v>0</v>
      </c>
      <c r="AA242" s="74">
        <f>IFERROR(AA222-#REF!+90,0)</f>
        <v>0</v>
      </c>
      <c r="AB242" s="74">
        <f>IFERROR(AB222-#REF!,0)</f>
        <v>0</v>
      </c>
      <c r="AC242" s="74">
        <f>IFERROR(AC222-#REF!-90,0)</f>
        <v>0</v>
      </c>
      <c r="AD242">
        <v>0</v>
      </c>
      <c r="AE242">
        <f>SUM(Z242:AC242)</f>
        <v>0</v>
      </c>
      <c r="AF242" t="e">
        <f>IF(AD242&gt;$AH$238,AE222,90-AE222)</f>
        <v>#REF!</v>
      </c>
    </row>
    <row r="243" spans="1:34" x14ac:dyDescent="0.2">
      <c r="A243">
        <f t="shared" si="162"/>
        <v>0.5</v>
      </c>
      <c r="B243">
        <f t="shared" ref="B243:B274" si="168">((1/(SQRT(2)))*(COS(RADIANS(N243))))*(SIN(RADIANS(45)))</f>
        <v>-5.226423163382677E-2</v>
      </c>
      <c r="C243">
        <f t="shared" ref="C243:C274" si="169">((1/(SQRT(2)))*(SIN(RADIANS(N243))))*(SIN(RADIANS(45)))</f>
        <v>0.49726094768413659</v>
      </c>
      <c r="D243">
        <f t="shared" si="163"/>
        <v>-0.49999999999999989</v>
      </c>
      <c r="E243">
        <f t="shared" ref="E243:E274" si="170">((1/(SQRT(2)))*(COS(RADIANS(N243))))*(COS(RADIANS(45)))</f>
        <v>-5.2264231633826777E-2</v>
      </c>
      <c r="F243">
        <f t="shared" ref="F243:F274" si="171">(((1/(SQRT(2)))*(SIN(RADIANS(N243))))*(COS(RADIANS(45))))</f>
        <v>0.49726094768413664</v>
      </c>
      <c r="G243">
        <f t="shared" si="164"/>
        <v>0.5</v>
      </c>
      <c r="H243">
        <f t="shared" ref="H243:H274" si="172">((1/(SQRT(2)))*(COS(RADIANS(N243))))*(SIN(RADIANS(-45)))</f>
        <v>5.226423163382677E-2</v>
      </c>
      <c r="I243">
        <f t="shared" ref="I243:I274" si="173">((1/(SQRT(2)))*(SIN(RADIANS(N243))))*(SIN(RADIANS(-45)))</f>
        <v>-0.49726094768413659</v>
      </c>
      <c r="J243">
        <f t="shared" si="165"/>
        <v>0.49999999999999989</v>
      </c>
      <c r="K243">
        <f t="shared" ref="K243:K274" si="174">((1/(SQRT(2)))*(COS(RADIANS(N243))))*(COS(RADIANS(-45)))</f>
        <v>-5.2264231633826777E-2</v>
      </c>
      <c r="L243">
        <f t="shared" ref="L243:L274" si="175">(((1/(SQRT(2)))*(SIN(RADIANS(N243))))*(COS(RADIANS(-45))))</f>
        <v>0.49726094768413664</v>
      </c>
      <c r="N243">
        <v>96</v>
      </c>
      <c r="O243">
        <f t="shared" ref="O243:O274" si="176">(DEGREES(ACOS(((-(((SUMPRODUCT(G243:I243,$I$8:$K$8))*(SUMPRODUCT(G243:I243,$I$10:$K$10))-(SUMPRODUCT(J243:L243,$I$8:$K$8))*(SUMPRODUCT(J243:L243,$I$10:$K$10)))-((SUMPRODUCT(A243:C243,$I$8:$K$8))*(SUMPRODUCT(A243:C243,$I$10:$K$10))-(SUMPRODUCT(D243:F243,$I$8:$K$8))*(SUMPRODUCT(D243:F243,$I$10:$K$10))))*(((SUMPRODUCT(G243:I243,$I$8:$K$8))*(SUMPRODUCT(G243:I243,$I$10:$K$10))+(SUMPRODUCT(J243:L243,$I$8:$K$8))*(SUMPRODUCT(J243:L243,$I$10:$K$10)))-((SUMPRODUCT(A243:C243,$I$8:$K$8))*(SUMPRODUCT(A243:C243,$I$10:$K$10))+(SUMPRODUCT(D243:F243,$I$8:$K$8))*(SUMPRODUCT(D243:F243,$I$10:$K$10)))))-((((SUMPRODUCT(A243:C243,$I$8:$K$8))*(SUMPRODUCT(D243:F243,$I$10:$K$10))+(SUMPRODUCT(A243:C243,$I$10:$K$10))*(SUMPRODUCT(D243:F243,$I$8:$K$8)))-((SUMPRODUCT(G243:I243,$I$8:$K$8))*(SUMPRODUCT(J243:L243,$I$10:$K$10))+(SUMPRODUCT(G243:I243,$I$10:$K$10))*(SUMPRODUCT(J243:L243,$I$8:$K$8))))*(SQRT(((((SUMPRODUCT(G243:I243,$I$8:$K$8))*(SUMPRODUCT(G243:I243,$I$10:$K$10))-(SUMPRODUCT(J243:L243,$I$8:$K$8))*(SUMPRODUCT(J243:L243,$I$10:$K$10)))-((SUMPRODUCT(A243:C243,$I$8:$K$8))*(SUMPRODUCT(A243:C243,$I$10:$K$10))-(SUMPRODUCT(D243:F243,$I$8:$K$8))*(SUMPRODUCT(D243:F243,$I$10:$K$10))))^2)+((((SUMPRODUCT(A243:C243,$I$8:$K$8))*(SUMPRODUCT(D243:F243,$I$10:$K$10))+(SUMPRODUCT(A243:C243,$I$10:$K$10))*(SUMPRODUCT(D243:F243,$I$8:$K$8)))-((SUMPRODUCT(G243:I243,$I$8:$K$8))*(SUMPRODUCT(J243:L243,$I$10:$K$10))+(SUMPRODUCT(G243:I243,$I$10:$K$10))*(SUMPRODUCT(J243:L243,$I$8:$K$8))))^2)-((((SUMPRODUCT(G243:I243,$I$8:$K$8))*(SUMPRODUCT(G243:I243,$I$10:$K$10))+(SUMPRODUCT(J243:L243,$I$8:$K$8))*(SUMPRODUCT(J243:L243,$I$10:$K$10)))-((SUMPRODUCT(A243:C243,$I$8:$K$8))*(SUMPRODUCT(A243:C243,$I$10:$K$10))+(SUMPRODUCT(D243:F243,$I$8:$K$8))*(SUMPRODUCT(D243:F243,$I$10:$K$10))))^2)))))/(((((SUMPRODUCT(G243:I243,$I$8:$K$8))*(SUMPRODUCT(G243:I243,$I$10:$K$10))-(SUMPRODUCT(J243:L243,$I$8:$K$8))*(SUMPRODUCT(J243:L243,$I$10:$K$10)))-((SUMPRODUCT(A243:C243,$I$8:$K$8))*(SUMPRODUCT(A243:C243,$I$10:$K$10))-(SUMPRODUCT(D243:F243,$I$8:$K$8))*(SUMPRODUCT(D243:F243,$I$10:$K$10))))^2)+((((SUMPRODUCT(A243:C243,$I$8:$K$8))*(SUMPRODUCT(D243:F243,$I$10:$K$10))+(SUMPRODUCT(A243:C243,$I$10:$K$10))*(SUMPRODUCT(D243:F243,$I$8:$K$8)))-((SUMPRODUCT(G243:I243,$I$8:$K$8))*(SUMPRODUCT(J243:L243,$I$10:$K$10))+(SUMPRODUCT(G243:I243,$I$10:$K$10))*(SUMPRODUCT(J243:L243,$I$8:$K$8))))^2)))))/2</f>
        <v>85.000007833592377</v>
      </c>
      <c r="P243">
        <f t="shared" ref="P243:P274" si="177">(DEGREES(ACOS(((-(((SUMPRODUCT(G243:I243,$I$8:$K$8))*(SUMPRODUCT(G243:I243,$I$10:$K$10))-(SUMPRODUCT(J243:L243,$I$8:$K$8))*(SUMPRODUCT(J243:L243,$I$10:$K$10)))-((SUMPRODUCT(A243:C243,$I$8:$K$8))*(SUMPRODUCT(A243:C243,$I$10:$K$10))-(SUMPRODUCT(D243:F243,$I$8:$K$8))*(SUMPRODUCT(D243:F243,$I$10:$K$10))))*(((SUMPRODUCT(G243:I243,$I$8:$K$8))*(SUMPRODUCT(G243:I243,$I$10:$K$10))+(SUMPRODUCT(J243:L243,$I$8:$K$8))*(SUMPRODUCT(J243:L243,$I$10:$K$10)))-((SUMPRODUCT(A243:C243,$I$8:$K$8))*(SUMPRODUCT(A243:C243,$I$10:$K$10))+(SUMPRODUCT(D243:F243,$I$8:$K$8))*(SUMPRODUCT(D243:F243,$I$10:$K$10)))))+((((SUMPRODUCT(A243:C243,$I$8:$K$8))*(SUMPRODUCT(D243:F243,$I$10:$K$10))+(SUMPRODUCT(A243:C243,$I$10:$K$10))*(SUMPRODUCT(D243:F243,$I$8:$K$8)))-((SUMPRODUCT(G243:I243,$I$8:$K$8))*(SUMPRODUCT(J243:L243,$I$10:$K$10))+(SUMPRODUCT(G243:I243,$I$10:$K$10))*(SUMPRODUCT(J243:L243,$I$8:$K$8))))*(SQRT(((((SUMPRODUCT(G243:I243,$I$8:$K$8))*(SUMPRODUCT(G243:I243,$I$10:$K$10))-(SUMPRODUCT(J243:L243,$I$8:$K$8))*(SUMPRODUCT(J243:L243,$I$10:$K$10)))-((SUMPRODUCT(A243:C243,$I$8:$K$8))*(SUMPRODUCT(A243:C243,$I$10:$K$10))-(SUMPRODUCT(D243:F243,$I$8:$K$8))*(SUMPRODUCT(D243:F243,$I$10:$K$10))))^2)+((((SUMPRODUCT(A243:C243,$I$8:$K$8))*(SUMPRODUCT(D243:F243,$I$10:$K$10))+(SUMPRODUCT(A243:C243,$I$10:$K$10))*(SUMPRODUCT(D243:F243,$I$8:$K$8)))-((SUMPRODUCT(G243:I243,$I$8:$K$8))*(SUMPRODUCT(J243:L243,$I$10:$K$10))+(SUMPRODUCT(G243:I243,$I$10:$K$10))*(SUMPRODUCT(J243:L243,$I$8:$K$8))))^2)-((((SUMPRODUCT(G243:I243,$I$8:$K$8))*(SUMPRODUCT(G243:I243,$I$10:$K$10))+(SUMPRODUCT(J243:L243,$I$8:$K$8))*(SUMPRODUCT(J243:L243,$I$10:$K$10)))-((SUMPRODUCT(A243:C243,$I$8:$K$8))*(SUMPRODUCT(A243:C243,$I$10:$K$10))+(SUMPRODUCT(D243:F243,$I$8:$K$8))*(SUMPRODUCT(D243:F243,$I$10:$K$10))))^2)))))/(((((SUMPRODUCT(G243:I243,$I$8:$K$8))*(SUMPRODUCT(G243:I243,$I$10:$K$10))-(SUMPRODUCT(J243:L243,$I$8:$K$8))*(SUMPRODUCT(J243:L243,$I$10:$K$10)))-((SUMPRODUCT(A243:C243,$I$8:$K$8))*(SUMPRODUCT(A243:C243,$I$10:$K$10))-(SUMPRODUCT(D243:F243,$I$8:$K$8))*(SUMPRODUCT(D243:F243,$I$10:$K$10))))^2)+((((SUMPRODUCT(A243:C243,$I$8:$K$8))*(SUMPRODUCT(D243:F243,$I$10:$K$10))+(SUMPRODUCT(A243:C243,$I$10:$K$10))*(SUMPRODUCT(D243:F243,$I$8:$K$8)))-((SUMPRODUCT(G243:I243,$I$8:$K$8))*(SUMPRODUCT(J243:L243,$I$10:$K$10))+(SUMPRODUCT(G243:I243,$I$10:$K$10))*(SUMPRODUCT(J243:L243,$I$8:$K$8))))^2)))))/2</f>
        <v>4.9999921664076012</v>
      </c>
      <c r="R243">
        <f t="shared" si="166"/>
        <v>-0.36982291509033072</v>
      </c>
      <c r="T243">
        <f t="shared" ref="T243:T274" si="178">(P243-$V$330)</f>
        <v>4.9438880201141995</v>
      </c>
      <c r="V243">
        <f t="shared" ref="V243:V274" si="179">IF(T243=0,N243,0)</f>
        <v>0</v>
      </c>
      <c r="Z243" s="74">
        <f>IFERROR(Z223-#REF!+180,0)</f>
        <v>0</v>
      </c>
      <c r="AA243" s="74">
        <f>IFERROR(AA223-#REF!+90,0)</f>
        <v>0</v>
      </c>
      <c r="AB243" s="74">
        <f>IFERROR(AB223-#REF!,0)</f>
        <v>0</v>
      </c>
      <c r="AC243" s="74">
        <f>IFERROR(AC223-#REF!-90,0)</f>
        <v>0</v>
      </c>
      <c r="AD243">
        <v>10</v>
      </c>
      <c r="AE243">
        <f t="shared" ref="AE243:AE260" si="180">SUM(Z243:AC243)</f>
        <v>0</v>
      </c>
      <c r="AF243" t="e">
        <f t="shared" ref="AF243:AF260" si="181">IF(AD243&gt;$AH$238,AE223,90-AE223)</f>
        <v>#REF!</v>
      </c>
    </row>
    <row r="244" spans="1:34" x14ac:dyDescent="0.2">
      <c r="A244">
        <f t="shared" si="162"/>
        <v>0.5</v>
      </c>
      <c r="B244">
        <f t="shared" si="168"/>
        <v>-6.0934671702573676E-2</v>
      </c>
      <c r="C244">
        <f t="shared" si="169"/>
        <v>0.49627307582066094</v>
      </c>
      <c r="D244">
        <f t="shared" si="163"/>
        <v>-0.49999999999999989</v>
      </c>
      <c r="E244">
        <f t="shared" si="170"/>
        <v>-6.0934671702573683E-2</v>
      </c>
      <c r="F244">
        <f t="shared" si="171"/>
        <v>0.49627307582066105</v>
      </c>
      <c r="G244">
        <f t="shared" si="164"/>
        <v>0.5</v>
      </c>
      <c r="H244">
        <f t="shared" si="172"/>
        <v>6.0934671702573676E-2</v>
      </c>
      <c r="I244">
        <f t="shared" si="173"/>
        <v>-0.49627307582066094</v>
      </c>
      <c r="J244">
        <f t="shared" si="165"/>
        <v>0.49999999999999989</v>
      </c>
      <c r="K244">
        <f t="shared" si="174"/>
        <v>-6.0934671702573683E-2</v>
      </c>
      <c r="L244">
        <f t="shared" si="175"/>
        <v>0.49627307582066105</v>
      </c>
      <c r="N244">
        <v>97</v>
      </c>
      <c r="O244">
        <f t="shared" si="176"/>
        <v>85.371732407094342</v>
      </c>
      <c r="P244">
        <f t="shared" si="177"/>
        <v>4.628267592905642</v>
      </c>
      <c r="R244">
        <f t="shared" si="166"/>
        <v>-0.3717245735019592</v>
      </c>
      <c r="T244">
        <f t="shared" si="178"/>
        <v>4.5721634466122403</v>
      </c>
      <c r="V244">
        <f t="shared" si="179"/>
        <v>0</v>
      </c>
      <c r="Z244" s="74">
        <f>IFERROR(Z224-#REF!+180,0)</f>
        <v>0</v>
      </c>
      <c r="AA244" s="74">
        <f>IFERROR(AA224-#REF!+90,0)</f>
        <v>0</v>
      </c>
      <c r="AB244" s="74">
        <f>IFERROR(AB224-#REF!,0)</f>
        <v>0</v>
      </c>
      <c r="AC244" s="74">
        <f>IFERROR(AC224-#REF!-90,0)</f>
        <v>0</v>
      </c>
      <c r="AD244">
        <v>20</v>
      </c>
      <c r="AE244">
        <f t="shared" si="180"/>
        <v>0</v>
      </c>
      <c r="AF244" t="e">
        <f t="shared" si="181"/>
        <v>#REF!</v>
      </c>
    </row>
    <row r="245" spans="1:34" x14ac:dyDescent="0.2">
      <c r="A245">
        <f t="shared" si="162"/>
        <v>0.5</v>
      </c>
      <c r="B245">
        <f t="shared" si="168"/>
        <v>-6.9586550480032663E-2</v>
      </c>
      <c r="C245">
        <f t="shared" si="169"/>
        <v>0.49513403437078513</v>
      </c>
      <c r="D245">
        <f t="shared" si="163"/>
        <v>-0.49999999999999989</v>
      </c>
      <c r="E245">
        <f t="shared" si="170"/>
        <v>-6.9586550480032677E-2</v>
      </c>
      <c r="F245">
        <f t="shared" si="171"/>
        <v>0.49513403437078518</v>
      </c>
      <c r="G245">
        <f t="shared" si="164"/>
        <v>0.5</v>
      </c>
      <c r="H245">
        <f t="shared" si="172"/>
        <v>6.9586550480032663E-2</v>
      </c>
      <c r="I245">
        <f t="shared" si="173"/>
        <v>-0.49513403437078513</v>
      </c>
      <c r="J245">
        <f t="shared" si="165"/>
        <v>0.49999999999999989</v>
      </c>
      <c r="K245">
        <f t="shared" si="174"/>
        <v>-6.9586550480032677E-2</v>
      </c>
      <c r="L245">
        <f t="shared" si="175"/>
        <v>0.49513403437078518</v>
      </c>
      <c r="N245">
        <v>98</v>
      </c>
      <c r="O245">
        <f t="shared" si="176"/>
        <v>85.745261577505488</v>
      </c>
      <c r="P245">
        <f t="shared" si="177"/>
        <v>4.254738422494512</v>
      </c>
      <c r="R245">
        <f t="shared" si="166"/>
        <v>-0.3735291704111301</v>
      </c>
      <c r="T245">
        <f t="shared" si="178"/>
        <v>4.1986342762011102</v>
      </c>
      <c r="V245">
        <f t="shared" si="179"/>
        <v>0</v>
      </c>
      <c r="Z245" s="74">
        <f>IFERROR(Z225-#REF!+180,0)</f>
        <v>0</v>
      </c>
      <c r="AA245" s="74">
        <f>IFERROR(AA225-#REF!+90,0)</f>
        <v>0</v>
      </c>
      <c r="AB245" s="74">
        <f>IFERROR(AB225-#REF!,0)</f>
        <v>0</v>
      </c>
      <c r="AC245" s="74">
        <f>IFERROR(AC225-#REF!-90,0)</f>
        <v>0</v>
      </c>
      <c r="AD245">
        <v>30</v>
      </c>
      <c r="AE245">
        <f t="shared" si="180"/>
        <v>0</v>
      </c>
      <c r="AF245" t="e">
        <f t="shared" si="181"/>
        <v>#REF!</v>
      </c>
    </row>
    <row r="246" spans="1:34" x14ac:dyDescent="0.2">
      <c r="A246">
        <f t="shared" si="162"/>
        <v>0.5</v>
      </c>
      <c r="B246">
        <f t="shared" si="168"/>
        <v>-7.8217232520115393E-2</v>
      </c>
      <c r="C246">
        <f t="shared" si="169"/>
        <v>0.49384417029756883</v>
      </c>
      <c r="D246">
        <f t="shared" si="163"/>
        <v>-0.49999999999999989</v>
      </c>
      <c r="E246">
        <f t="shared" si="170"/>
        <v>-7.8217232520115407E-2</v>
      </c>
      <c r="F246">
        <f t="shared" si="171"/>
        <v>0.49384417029756889</v>
      </c>
      <c r="G246">
        <f t="shared" si="164"/>
        <v>0.5</v>
      </c>
      <c r="H246">
        <f t="shared" si="172"/>
        <v>7.8217232520115393E-2</v>
      </c>
      <c r="I246">
        <f t="shared" si="173"/>
        <v>-0.49384417029756883</v>
      </c>
      <c r="J246">
        <f t="shared" si="165"/>
        <v>0.49999999999999989</v>
      </c>
      <c r="K246">
        <f t="shared" si="174"/>
        <v>-7.8217232520115407E-2</v>
      </c>
      <c r="L246">
        <f t="shared" si="175"/>
        <v>0.49384417029756889</v>
      </c>
      <c r="N246">
        <v>99</v>
      </c>
      <c r="O246">
        <f t="shared" si="176"/>
        <v>86.120496860632485</v>
      </c>
      <c r="P246">
        <f t="shared" si="177"/>
        <v>3.8795031393674924</v>
      </c>
      <c r="R246">
        <f t="shared" si="166"/>
        <v>-0.37523528312701959</v>
      </c>
      <c r="T246">
        <f t="shared" si="178"/>
        <v>3.8233989930740906</v>
      </c>
      <c r="V246">
        <f t="shared" si="179"/>
        <v>0</v>
      </c>
      <c r="Z246" s="74">
        <f>IFERROR(Z226-#REF!+180,0)</f>
        <v>0</v>
      </c>
      <c r="AA246" s="74">
        <f>IFERROR(AA226-#REF!+90,0)</f>
        <v>0</v>
      </c>
      <c r="AB246" s="74">
        <f>IFERROR(AB226-#REF!,0)</f>
        <v>0</v>
      </c>
      <c r="AC246" s="74">
        <f>IFERROR(AC226-#REF!-90,0)</f>
        <v>0</v>
      </c>
      <c r="AD246">
        <v>40</v>
      </c>
      <c r="AE246">
        <f t="shared" si="180"/>
        <v>0</v>
      </c>
      <c r="AF246" t="e">
        <f t="shared" si="181"/>
        <v>#REF!</v>
      </c>
    </row>
    <row r="247" spans="1:34" x14ac:dyDescent="0.2">
      <c r="A247">
        <f t="shared" si="162"/>
        <v>0.5</v>
      </c>
      <c r="B247">
        <f t="shared" si="168"/>
        <v>-8.6824088833465138E-2</v>
      </c>
      <c r="C247">
        <f t="shared" si="169"/>
        <v>0.49240387650610395</v>
      </c>
      <c r="D247">
        <f t="shared" si="163"/>
        <v>-0.49999999999999989</v>
      </c>
      <c r="E247">
        <f t="shared" si="170"/>
        <v>-8.6824088833465152E-2</v>
      </c>
      <c r="F247">
        <f t="shared" si="171"/>
        <v>0.49240387650610401</v>
      </c>
      <c r="G247">
        <f t="shared" si="164"/>
        <v>0.5</v>
      </c>
      <c r="H247">
        <f t="shared" si="172"/>
        <v>8.6824088833465138E-2</v>
      </c>
      <c r="I247">
        <f t="shared" si="173"/>
        <v>-0.49240387650610395</v>
      </c>
      <c r="J247">
        <f t="shared" si="165"/>
        <v>0.49999999999999989</v>
      </c>
      <c r="K247">
        <f t="shared" si="174"/>
        <v>-8.6824088833465152E-2</v>
      </c>
      <c r="L247">
        <f t="shared" si="175"/>
        <v>0.49240387650610401</v>
      </c>
      <c r="N247">
        <v>100</v>
      </c>
      <c r="O247">
        <f t="shared" si="176"/>
        <v>86.497338293880048</v>
      </c>
      <c r="P247">
        <f t="shared" si="177"/>
        <v>3.5026617061199627</v>
      </c>
      <c r="R247">
        <f t="shared" si="166"/>
        <v>-0.37684143324752961</v>
      </c>
      <c r="T247">
        <f t="shared" si="178"/>
        <v>3.446557559826561</v>
      </c>
      <c r="V247">
        <f t="shared" si="179"/>
        <v>0</v>
      </c>
      <c r="Z247" s="74">
        <f>IFERROR(Z227-#REF!+180,0)</f>
        <v>0</v>
      </c>
      <c r="AA247" s="74">
        <f>IFERROR(AA227-#REF!+90,0)</f>
        <v>0</v>
      </c>
      <c r="AB247" s="74">
        <f>IFERROR(AB227-#REF!,0)</f>
        <v>0</v>
      </c>
      <c r="AC247" s="74">
        <f>IFERROR(AC227-#REF!-90,0)</f>
        <v>0</v>
      </c>
      <c r="AD247">
        <v>50</v>
      </c>
      <c r="AE247">
        <f t="shared" si="180"/>
        <v>0</v>
      </c>
      <c r="AF247" t="e">
        <f t="shared" si="181"/>
        <v>#REF!</v>
      </c>
    </row>
    <row r="248" spans="1:34" x14ac:dyDescent="0.2">
      <c r="A248">
        <f t="shared" si="162"/>
        <v>0.5</v>
      </c>
      <c r="B248">
        <f t="shared" si="168"/>
        <v>-9.5404497688272388E-2</v>
      </c>
      <c r="C248">
        <f t="shared" si="169"/>
        <v>0.49081359172383188</v>
      </c>
      <c r="D248">
        <f t="shared" si="163"/>
        <v>-0.49999999999999989</v>
      </c>
      <c r="E248">
        <f t="shared" si="170"/>
        <v>-9.5404497688272402E-2</v>
      </c>
      <c r="F248">
        <f t="shared" si="171"/>
        <v>0.49081359172383199</v>
      </c>
      <c r="G248">
        <f t="shared" si="164"/>
        <v>0.5</v>
      </c>
      <c r="H248">
        <f t="shared" si="172"/>
        <v>9.5404497688272388E-2</v>
      </c>
      <c r="I248">
        <f t="shared" si="173"/>
        <v>-0.49081359172383188</v>
      </c>
      <c r="J248">
        <f t="shared" si="165"/>
        <v>0.49999999999999989</v>
      </c>
      <c r="K248">
        <f t="shared" si="174"/>
        <v>-9.5404497688272402E-2</v>
      </c>
      <c r="L248">
        <f t="shared" si="175"/>
        <v>0.49081359172383199</v>
      </c>
      <c r="N248">
        <v>101</v>
      </c>
      <c r="O248">
        <f t="shared" si="176"/>
        <v>86.875684381566643</v>
      </c>
      <c r="P248">
        <f t="shared" si="177"/>
        <v>3.1243156184333603</v>
      </c>
      <c r="R248">
        <f t="shared" si="166"/>
        <v>-0.37834608768660249</v>
      </c>
      <c r="T248">
        <f t="shared" si="178"/>
        <v>3.0682114721399585</v>
      </c>
      <c r="V248">
        <f t="shared" si="179"/>
        <v>0</v>
      </c>
      <c r="Z248" s="74">
        <f>IFERROR(Z228-#REF!+180,0)</f>
        <v>0</v>
      </c>
      <c r="AA248" s="74">
        <f>IFERROR(AA228-#REF!+90,0)</f>
        <v>0</v>
      </c>
      <c r="AB248" s="74">
        <f>IFERROR(AB228-#REF!,0)</f>
        <v>0</v>
      </c>
      <c r="AC248" s="74">
        <f>IFERROR(AC228-#REF!-90,0)</f>
        <v>0</v>
      </c>
      <c r="AD248">
        <v>60</v>
      </c>
      <c r="AE248">
        <f t="shared" si="180"/>
        <v>0</v>
      </c>
      <c r="AF248" t="e">
        <f t="shared" si="181"/>
        <v>#REF!</v>
      </c>
    </row>
    <row r="249" spans="1:34" x14ac:dyDescent="0.2">
      <c r="A249">
        <f t="shared" si="162"/>
        <v>0.5</v>
      </c>
      <c r="B249">
        <f t="shared" si="168"/>
        <v>-0.10395584540887964</v>
      </c>
      <c r="C249">
        <f t="shared" si="169"/>
        <v>0.48907380036690273</v>
      </c>
      <c r="D249">
        <f t="shared" si="163"/>
        <v>-0.49999999999999989</v>
      </c>
      <c r="E249">
        <f t="shared" si="170"/>
        <v>-0.10395584540887966</v>
      </c>
      <c r="F249">
        <f t="shared" si="171"/>
        <v>0.48907380036690284</v>
      </c>
      <c r="G249">
        <f t="shared" si="164"/>
        <v>0.5</v>
      </c>
      <c r="H249">
        <f t="shared" si="172"/>
        <v>0.10395584540887964</v>
      </c>
      <c r="I249">
        <f t="shared" si="173"/>
        <v>-0.48907380036690273</v>
      </c>
      <c r="J249">
        <f t="shared" si="165"/>
        <v>0.49999999999999989</v>
      </c>
      <c r="K249">
        <f t="shared" si="174"/>
        <v>-0.10395584540887966</v>
      </c>
      <c r="L249">
        <f t="shared" si="175"/>
        <v>0.48907380036690284</v>
      </c>
      <c r="N249">
        <v>102</v>
      </c>
      <c r="O249">
        <f t="shared" si="176"/>
        <v>87.255432041881491</v>
      </c>
      <c r="P249">
        <f t="shared" si="177"/>
        <v>2.7445679581185489</v>
      </c>
      <c r="R249">
        <f t="shared" si="166"/>
        <v>-0.37974766031481133</v>
      </c>
      <c r="T249">
        <f t="shared" si="178"/>
        <v>2.6884638118251472</v>
      </c>
      <c r="V249">
        <f t="shared" si="179"/>
        <v>0</v>
      </c>
      <c r="Z249" s="74">
        <f>IFERROR(Z229-#REF!+180,0)</f>
        <v>0</v>
      </c>
      <c r="AA249" s="74">
        <f>IFERROR(AA229-#REF!+90,0)</f>
        <v>0</v>
      </c>
      <c r="AB249" s="74">
        <f>IFERROR(AB229-#REF!,0)</f>
        <v>0</v>
      </c>
      <c r="AC249" s="74">
        <f>IFERROR(AC229-#REF!-90,0)</f>
        <v>0</v>
      </c>
      <c r="AD249">
        <v>70</v>
      </c>
      <c r="AE249">
        <f t="shared" si="180"/>
        <v>0</v>
      </c>
      <c r="AF249" t="e">
        <f t="shared" si="181"/>
        <v>#REF!</v>
      </c>
    </row>
    <row r="250" spans="1:34" x14ac:dyDescent="0.2">
      <c r="A250">
        <f t="shared" si="162"/>
        <v>0.5</v>
      </c>
      <c r="B250">
        <f t="shared" si="168"/>
        <v>-0.1124755271719325</v>
      </c>
      <c r="C250">
        <f t="shared" si="169"/>
        <v>0.48718503239261751</v>
      </c>
      <c r="D250">
        <f t="shared" si="163"/>
        <v>-0.49999999999999989</v>
      </c>
      <c r="E250">
        <f t="shared" si="170"/>
        <v>-0.11247552717193252</v>
      </c>
      <c r="F250">
        <f t="shared" si="171"/>
        <v>0.48718503239261757</v>
      </c>
      <c r="G250">
        <f t="shared" si="164"/>
        <v>0.5</v>
      </c>
      <c r="H250">
        <f t="shared" si="172"/>
        <v>0.1124755271719325</v>
      </c>
      <c r="I250">
        <f t="shared" si="173"/>
        <v>-0.48718503239261751</v>
      </c>
      <c r="J250">
        <f t="shared" si="165"/>
        <v>0.49999999999999989</v>
      </c>
      <c r="K250">
        <f t="shared" si="174"/>
        <v>-0.11247552717193252</v>
      </c>
      <c r="L250">
        <f t="shared" si="175"/>
        <v>0.48718503239261757</v>
      </c>
      <c r="N250">
        <v>103</v>
      </c>
      <c r="O250">
        <f t="shared" si="176"/>
        <v>87.636476556115127</v>
      </c>
      <c r="P250">
        <f t="shared" si="177"/>
        <v>2.3635234438848638</v>
      </c>
      <c r="R250">
        <f t="shared" si="166"/>
        <v>-0.38104451423368513</v>
      </c>
      <c r="T250">
        <f t="shared" si="178"/>
        <v>2.307419297591462</v>
      </c>
      <c r="V250">
        <f t="shared" si="179"/>
        <v>0</v>
      </c>
      <c r="Z250" s="74">
        <f>IFERROR(Z230-#REF!+180,0)</f>
        <v>0</v>
      </c>
      <c r="AA250" s="74">
        <f>IFERROR(AA230-#REF!+90,0)</f>
        <v>0</v>
      </c>
      <c r="AB250" s="74">
        <f>IFERROR(AB230-#REF!,0)</f>
        <v>0</v>
      </c>
      <c r="AC250" s="74">
        <f>IFERROR(AC230-#REF!-90,0)</f>
        <v>0</v>
      </c>
      <c r="AD250">
        <v>80</v>
      </c>
      <c r="AE250">
        <f t="shared" si="180"/>
        <v>0</v>
      </c>
      <c r="AF250" t="e">
        <f t="shared" si="181"/>
        <v>#REF!</v>
      </c>
    </row>
    <row r="251" spans="1:34" x14ac:dyDescent="0.2">
      <c r="A251">
        <f t="shared" si="162"/>
        <v>0.5</v>
      </c>
      <c r="B251">
        <f t="shared" si="168"/>
        <v>-0.12096094779983387</v>
      </c>
      <c r="C251">
        <f t="shared" si="169"/>
        <v>0.48514786313799813</v>
      </c>
      <c r="D251">
        <f t="shared" si="163"/>
        <v>-0.49999999999999989</v>
      </c>
      <c r="E251">
        <f t="shared" si="170"/>
        <v>-0.12096094779983388</v>
      </c>
      <c r="F251">
        <f t="shared" si="171"/>
        <v>0.48514786313799824</v>
      </c>
      <c r="G251">
        <f t="shared" si="164"/>
        <v>0.5</v>
      </c>
      <c r="H251">
        <f t="shared" si="172"/>
        <v>0.12096094779983387</v>
      </c>
      <c r="I251">
        <f t="shared" si="173"/>
        <v>-0.48514786313799813</v>
      </c>
      <c r="J251">
        <f t="shared" si="165"/>
        <v>0.49999999999999989</v>
      </c>
      <c r="K251">
        <f t="shared" si="174"/>
        <v>-0.12096094779983388</v>
      </c>
      <c r="L251">
        <f t="shared" si="175"/>
        <v>0.48514786313799824</v>
      </c>
      <c r="N251">
        <v>104</v>
      </c>
      <c r="O251">
        <f t="shared" si="176"/>
        <v>88.018711520815359</v>
      </c>
      <c r="P251">
        <f t="shared" si="177"/>
        <v>1.9812884791846344</v>
      </c>
      <c r="R251">
        <f t="shared" si="166"/>
        <v>-0.38223496470022944</v>
      </c>
      <c r="T251">
        <f t="shared" si="178"/>
        <v>1.9251843328912326</v>
      </c>
      <c r="V251">
        <f t="shared" si="179"/>
        <v>0</v>
      </c>
      <c r="Z251" s="74">
        <f>IFERROR(Z231-#REF!+180,0)</f>
        <v>0</v>
      </c>
      <c r="AA251" s="74">
        <f>IFERROR(AA231-#REF!+90,0)</f>
        <v>0</v>
      </c>
      <c r="AB251" s="74">
        <f>IFERROR(AB231-#REF!,0)</f>
        <v>0</v>
      </c>
      <c r="AC251" s="74">
        <f>IFERROR(AC231-#REF!-90,0)</f>
        <v>0</v>
      </c>
      <c r="AD251">
        <v>90</v>
      </c>
      <c r="AE251">
        <f t="shared" si="180"/>
        <v>0</v>
      </c>
      <c r="AF251" t="e">
        <f t="shared" si="181"/>
        <v>#REF!</v>
      </c>
    </row>
    <row r="252" spans="1:34" x14ac:dyDescent="0.2">
      <c r="A252">
        <f t="shared" si="162"/>
        <v>0.5</v>
      </c>
      <c r="B252">
        <f t="shared" si="168"/>
        <v>-0.1294095225512604</v>
      </c>
      <c r="C252">
        <f t="shared" si="169"/>
        <v>0.4829629131445341</v>
      </c>
      <c r="D252">
        <f t="shared" si="163"/>
        <v>-0.49999999999999989</v>
      </c>
      <c r="E252">
        <f t="shared" si="170"/>
        <v>-0.12940952255126043</v>
      </c>
      <c r="F252">
        <f t="shared" si="171"/>
        <v>0.48296291314453416</v>
      </c>
      <c r="G252">
        <f t="shared" si="164"/>
        <v>0.5</v>
      </c>
      <c r="H252">
        <f t="shared" si="172"/>
        <v>0.1294095225512604</v>
      </c>
      <c r="I252">
        <f t="shared" si="173"/>
        <v>-0.4829629131445341</v>
      </c>
      <c r="J252">
        <f t="shared" si="165"/>
        <v>0.49999999999999989</v>
      </c>
      <c r="K252">
        <f t="shared" si="174"/>
        <v>-0.12940952255126043</v>
      </c>
      <c r="L252">
        <f t="shared" si="175"/>
        <v>0.48296291314453416</v>
      </c>
      <c r="N252">
        <v>105</v>
      </c>
      <c r="O252">
        <f t="shared" si="176"/>
        <v>88.402028803530925</v>
      </c>
      <c r="P252">
        <f t="shared" si="177"/>
        <v>1.5979711964690784</v>
      </c>
      <c r="R252">
        <f t="shared" si="166"/>
        <v>-0.38331728271555598</v>
      </c>
      <c r="T252">
        <f t="shared" si="178"/>
        <v>1.5418670501756766</v>
      </c>
      <c r="V252">
        <f t="shared" si="179"/>
        <v>0</v>
      </c>
      <c r="Z252" s="74">
        <f>IFERROR(Z232-#REF!+180,0)</f>
        <v>0</v>
      </c>
      <c r="AA252" s="74">
        <f>IFERROR(AA232-#REF!+90,0)</f>
        <v>0</v>
      </c>
      <c r="AB252" s="74">
        <f>IFERROR(AB232-#REF!,0)</f>
        <v>0</v>
      </c>
      <c r="AC252" s="74">
        <f>IFERROR(AC232-#REF!-90,0)</f>
        <v>0</v>
      </c>
      <c r="AD252">
        <v>100</v>
      </c>
      <c r="AE252">
        <f t="shared" si="180"/>
        <v>0</v>
      </c>
      <c r="AF252" t="e">
        <f t="shared" si="181"/>
        <v>#REF!</v>
      </c>
    </row>
    <row r="253" spans="1:34" x14ac:dyDescent="0.2">
      <c r="A253">
        <f t="shared" si="162"/>
        <v>0.5</v>
      </c>
      <c r="B253">
        <f t="shared" si="168"/>
        <v>-0.1378186779084995</v>
      </c>
      <c r="C253">
        <f t="shared" si="169"/>
        <v>0.48063084796915934</v>
      </c>
      <c r="D253">
        <f t="shared" si="163"/>
        <v>-0.49999999999999989</v>
      </c>
      <c r="E253">
        <f t="shared" si="170"/>
        <v>-0.13781867790849953</v>
      </c>
      <c r="F253">
        <f t="shared" si="171"/>
        <v>0.48063084796915945</v>
      </c>
      <c r="G253">
        <f t="shared" si="164"/>
        <v>0.5</v>
      </c>
      <c r="H253">
        <f t="shared" si="172"/>
        <v>0.1378186779084995</v>
      </c>
      <c r="I253">
        <f t="shared" si="173"/>
        <v>-0.48063084796915934</v>
      </c>
      <c r="J253">
        <f t="shared" si="165"/>
        <v>0.49999999999999989</v>
      </c>
      <c r="K253">
        <f t="shared" si="174"/>
        <v>-0.13781867790849953</v>
      </c>
      <c r="L253">
        <f t="shared" si="175"/>
        <v>0.48063084796915945</v>
      </c>
      <c r="N253">
        <v>106</v>
      </c>
      <c r="O253">
        <f t="shared" si="176"/>
        <v>88.786318502810886</v>
      </c>
      <c r="P253">
        <f t="shared" si="177"/>
        <v>1.2136814971892009</v>
      </c>
      <c r="R253">
        <f t="shared" si="166"/>
        <v>-0.38428969927987744</v>
      </c>
      <c r="T253">
        <f t="shared" si="178"/>
        <v>1.1575773508957992</v>
      </c>
      <c r="V253">
        <f t="shared" si="179"/>
        <v>0</v>
      </c>
      <c r="Z253" s="74">
        <f>IFERROR(Z233-#REF!+180,0)</f>
        <v>0</v>
      </c>
      <c r="AA253" s="74">
        <f>IFERROR(AA233-#REF!+90,0)</f>
        <v>0</v>
      </c>
      <c r="AB253" s="74">
        <f>IFERROR(AB233-#REF!,0)</f>
        <v>0</v>
      </c>
      <c r="AC253" s="74">
        <f>IFERROR(AC233-#REF!-90,0)</f>
        <v>0</v>
      </c>
      <c r="AD253">
        <v>110</v>
      </c>
      <c r="AE253">
        <f t="shared" si="180"/>
        <v>0</v>
      </c>
      <c r="AF253" t="e">
        <f t="shared" si="181"/>
        <v>#REF!</v>
      </c>
    </row>
    <row r="254" spans="1:34" x14ac:dyDescent="0.2">
      <c r="A254">
        <f t="shared" si="162"/>
        <v>0.5</v>
      </c>
      <c r="B254">
        <f t="shared" si="168"/>
        <v>-0.1461858523613683</v>
      </c>
      <c r="C254">
        <f t="shared" si="169"/>
        <v>0.47815237798151772</v>
      </c>
      <c r="D254">
        <f t="shared" si="163"/>
        <v>-0.49999999999999989</v>
      </c>
      <c r="E254">
        <f t="shared" si="170"/>
        <v>-0.14618585236136833</v>
      </c>
      <c r="F254">
        <f t="shared" si="171"/>
        <v>0.47815237798151777</v>
      </c>
      <c r="G254">
        <f t="shared" si="164"/>
        <v>0.5</v>
      </c>
      <c r="H254">
        <f t="shared" si="172"/>
        <v>0.1461858523613683</v>
      </c>
      <c r="I254">
        <f t="shared" si="173"/>
        <v>-0.47815237798151772</v>
      </c>
      <c r="J254">
        <f t="shared" si="165"/>
        <v>0.49999999999999989</v>
      </c>
      <c r="K254">
        <f t="shared" si="174"/>
        <v>-0.14618585236136833</v>
      </c>
      <c r="L254">
        <f t="shared" si="175"/>
        <v>0.47815237798151777</v>
      </c>
      <c r="N254">
        <v>107</v>
      </c>
      <c r="O254">
        <f t="shared" si="176"/>
        <v>89.171468913129345</v>
      </c>
      <c r="P254">
        <f t="shared" si="177"/>
        <v>0.82853108687066024</v>
      </c>
      <c r="R254">
        <f t="shared" si="166"/>
        <v>-0.38515041031854069</v>
      </c>
      <c r="T254">
        <f t="shared" si="178"/>
        <v>0.77242694057725836</v>
      </c>
      <c r="V254">
        <f t="shared" si="179"/>
        <v>0</v>
      </c>
      <c r="Z254" s="74">
        <f>IFERROR(Z234-#REF!+180,0)</f>
        <v>0</v>
      </c>
      <c r="AA254" s="74">
        <f>IFERROR(AA234-#REF!+90,0)</f>
        <v>0</v>
      </c>
      <c r="AB254" s="74">
        <f>IFERROR(AB234-#REF!,0)</f>
        <v>0</v>
      </c>
      <c r="AC254" s="74">
        <f>IFERROR(AC234-#REF!-90,0)</f>
        <v>0</v>
      </c>
      <c r="AD254">
        <v>120</v>
      </c>
      <c r="AE254">
        <f t="shared" si="180"/>
        <v>0</v>
      </c>
      <c r="AF254" t="e">
        <f t="shared" si="181"/>
        <v>#REF!</v>
      </c>
    </row>
    <row r="255" spans="1:34" x14ac:dyDescent="0.2">
      <c r="A255">
        <f t="shared" si="162"/>
        <v>0.5</v>
      </c>
      <c r="B255">
        <f t="shared" si="168"/>
        <v>-0.15450849718747364</v>
      </c>
      <c r="C255">
        <f t="shared" si="169"/>
        <v>0.47552825814757671</v>
      </c>
      <c r="D255">
        <f t="shared" si="163"/>
        <v>-0.49999999999999989</v>
      </c>
      <c r="E255">
        <f t="shared" si="170"/>
        <v>-0.15450849718747367</v>
      </c>
      <c r="F255">
        <f t="shared" si="171"/>
        <v>0.47552825814757677</v>
      </c>
      <c r="G255">
        <f t="shared" si="164"/>
        <v>0.5</v>
      </c>
      <c r="H255">
        <f t="shared" si="172"/>
        <v>0.15450849718747364</v>
      </c>
      <c r="I255">
        <f t="shared" si="173"/>
        <v>-0.47552825814757671</v>
      </c>
      <c r="J255">
        <f t="shared" si="165"/>
        <v>0.49999999999999989</v>
      </c>
      <c r="K255">
        <f t="shared" si="174"/>
        <v>-0.15450849718747367</v>
      </c>
      <c r="L255">
        <f t="shared" si="175"/>
        <v>0.47552825814757677</v>
      </c>
      <c r="N255">
        <v>108</v>
      </c>
      <c r="O255">
        <f t="shared" si="176"/>
        <v>89.557366495397105</v>
      </c>
      <c r="P255">
        <f t="shared" si="177"/>
        <v>0.44263350460289019</v>
      </c>
      <c r="R255">
        <f t="shared" si="166"/>
        <v>-0.38589758226777005</v>
      </c>
      <c r="T255">
        <f t="shared" si="178"/>
        <v>0.38652935830948831</v>
      </c>
      <c r="V255">
        <f t="shared" si="179"/>
        <v>0</v>
      </c>
      <c r="Z255" s="74">
        <f>IFERROR(Z235-#REF!+180,0)</f>
        <v>0</v>
      </c>
      <c r="AA255" s="74">
        <f>IFERROR(AA235-#REF!+90,0)</f>
        <v>0</v>
      </c>
      <c r="AB255" s="74">
        <f>IFERROR(AB235-#REF!,0)</f>
        <v>0</v>
      </c>
      <c r="AC255" s="74">
        <f>IFERROR(AC235-#REF!-90,0)</f>
        <v>0</v>
      </c>
      <c r="AD255">
        <v>130</v>
      </c>
      <c r="AE255">
        <f t="shared" si="180"/>
        <v>0</v>
      </c>
      <c r="AF255" t="e">
        <f t="shared" si="181"/>
        <v>#REF!</v>
      </c>
    </row>
    <row r="256" spans="1:34" x14ac:dyDescent="0.2">
      <c r="A256">
        <f t="shared" si="162"/>
        <v>0.5</v>
      </c>
      <c r="B256">
        <f t="shared" si="168"/>
        <v>-0.16278407722857829</v>
      </c>
      <c r="C256">
        <f t="shared" si="169"/>
        <v>0.47275928779965837</v>
      </c>
      <c r="D256">
        <f t="shared" si="163"/>
        <v>-0.49999999999999989</v>
      </c>
      <c r="E256">
        <f t="shared" si="170"/>
        <v>-0.16278407722857832</v>
      </c>
      <c r="F256">
        <f t="shared" si="171"/>
        <v>0.47275928779965842</v>
      </c>
      <c r="G256">
        <f t="shared" si="164"/>
        <v>0.5</v>
      </c>
      <c r="H256">
        <f t="shared" si="172"/>
        <v>0.16278407722857829</v>
      </c>
      <c r="I256">
        <f t="shared" si="173"/>
        <v>-0.47275928779965837</v>
      </c>
      <c r="J256">
        <f t="shared" si="165"/>
        <v>0.49999999999999989</v>
      </c>
      <c r="K256">
        <f t="shared" si="174"/>
        <v>-0.16278407722857832</v>
      </c>
      <c r="L256">
        <f t="shared" si="175"/>
        <v>0.47275928779965842</v>
      </c>
      <c r="N256">
        <v>109</v>
      </c>
      <c r="O256">
        <f t="shared" si="176"/>
        <v>89.943895853706593</v>
      </c>
      <c r="P256">
        <f t="shared" si="177"/>
        <v>5.6104146293401873E-2</v>
      </c>
      <c r="R256">
        <f t="shared" si="166"/>
        <v>-0.38652935830948831</v>
      </c>
      <c r="T256">
        <f t="shared" si="178"/>
        <v>0</v>
      </c>
      <c r="V256">
        <f t="shared" si="179"/>
        <v>109</v>
      </c>
      <c r="Z256" s="74">
        <f>IFERROR(Z236-#REF!+180,0)</f>
        <v>0</v>
      </c>
      <c r="AA256" s="74">
        <f>IFERROR(AA236-#REF!+90,0)</f>
        <v>0</v>
      </c>
      <c r="AB256" s="74">
        <f>IFERROR(AB236-#REF!,0)</f>
        <v>0</v>
      </c>
      <c r="AC256" s="74">
        <f>IFERROR(AC236-#REF!-90,0)</f>
        <v>0</v>
      </c>
      <c r="AD256">
        <v>140</v>
      </c>
      <c r="AE256">
        <f t="shared" si="180"/>
        <v>0</v>
      </c>
      <c r="AF256" t="e">
        <f t="shared" si="181"/>
        <v>#REF!</v>
      </c>
    </row>
    <row r="257" spans="1:32" x14ac:dyDescent="0.2">
      <c r="A257">
        <f t="shared" si="162"/>
        <v>0.5</v>
      </c>
      <c r="B257">
        <f t="shared" si="168"/>
        <v>-0.17101007166283433</v>
      </c>
      <c r="C257">
        <f t="shared" si="169"/>
        <v>0.4698463103929541</v>
      </c>
      <c r="D257">
        <f t="shared" si="163"/>
        <v>-0.49999999999999989</v>
      </c>
      <c r="E257">
        <f t="shared" si="170"/>
        <v>-0.17101007166283436</v>
      </c>
      <c r="F257">
        <f t="shared" si="171"/>
        <v>0.46984631039295421</v>
      </c>
      <c r="G257">
        <f t="shared" si="164"/>
        <v>0.5</v>
      </c>
      <c r="H257">
        <f t="shared" si="172"/>
        <v>0.17101007166283433</v>
      </c>
      <c r="I257">
        <f t="shared" si="173"/>
        <v>-0.4698463103929541</v>
      </c>
      <c r="J257">
        <f t="shared" si="165"/>
        <v>0.49999999999999989</v>
      </c>
      <c r="K257">
        <f t="shared" si="174"/>
        <v>-0.17101007166283436</v>
      </c>
      <c r="L257">
        <f t="shared" si="175"/>
        <v>0.46984631039295421</v>
      </c>
      <c r="N257">
        <v>110</v>
      </c>
      <c r="O257">
        <f t="shared" si="176"/>
        <v>89.669060281051202</v>
      </c>
      <c r="P257">
        <f t="shared" si="177"/>
        <v>0.33093971894907104</v>
      </c>
      <c r="R257">
        <f t="shared" si="166"/>
        <v>0.27483557265566916</v>
      </c>
      <c r="T257">
        <f t="shared" si="178"/>
        <v>0.27483557265566916</v>
      </c>
      <c r="V257">
        <f t="shared" si="179"/>
        <v>0</v>
      </c>
      <c r="Z257" s="74">
        <f>IFERROR(Z237-#REF!+180,0)</f>
        <v>0</v>
      </c>
      <c r="AA257" s="74">
        <f>IFERROR(AA237-#REF!+90,0)</f>
        <v>0</v>
      </c>
      <c r="AB257" s="74">
        <f>IFERROR(AB237-#REF!,0)</f>
        <v>0</v>
      </c>
      <c r="AC257" s="74">
        <f>IFERROR(AC237-#REF!-90,0)</f>
        <v>0</v>
      </c>
      <c r="AD257">
        <v>150</v>
      </c>
      <c r="AE257">
        <f t="shared" si="180"/>
        <v>0</v>
      </c>
      <c r="AF257" t="e">
        <f t="shared" si="181"/>
        <v>#REF!</v>
      </c>
    </row>
    <row r="258" spans="1:32" x14ac:dyDescent="0.2">
      <c r="A258">
        <f t="shared" si="162"/>
        <v>0.5</v>
      </c>
      <c r="B258">
        <f t="shared" si="168"/>
        <v>-0.17918397477265008</v>
      </c>
      <c r="C258">
        <f t="shared" si="169"/>
        <v>0.46679021324860076</v>
      </c>
      <c r="D258">
        <f t="shared" si="163"/>
        <v>-0.49999999999999989</v>
      </c>
      <c r="E258">
        <f t="shared" si="170"/>
        <v>-0.17918397477265011</v>
      </c>
      <c r="F258">
        <f t="shared" si="171"/>
        <v>0.46679021324860082</v>
      </c>
      <c r="G258">
        <f t="shared" si="164"/>
        <v>0.5</v>
      </c>
      <c r="H258">
        <f t="shared" si="172"/>
        <v>0.17918397477265008</v>
      </c>
      <c r="I258">
        <f t="shared" si="173"/>
        <v>-0.46679021324860076</v>
      </c>
      <c r="J258">
        <f t="shared" si="165"/>
        <v>0.49999999999999989</v>
      </c>
      <c r="K258">
        <f t="shared" si="174"/>
        <v>-0.17918397477265011</v>
      </c>
      <c r="L258">
        <f t="shared" si="175"/>
        <v>0.46679021324860082</v>
      </c>
      <c r="N258">
        <v>111</v>
      </c>
      <c r="O258">
        <f t="shared" si="176"/>
        <v>89.28162106011321</v>
      </c>
      <c r="P258">
        <f t="shared" si="177"/>
        <v>0.71837893988665369</v>
      </c>
      <c r="R258">
        <f t="shared" si="166"/>
        <v>0.38743922093758265</v>
      </c>
      <c r="T258">
        <f t="shared" si="178"/>
        <v>0.66227479359325181</v>
      </c>
      <c r="V258">
        <f t="shared" si="179"/>
        <v>0</v>
      </c>
      <c r="Z258" s="74">
        <f>IFERROR(Z238-#REF!+180,0)</f>
        <v>0</v>
      </c>
      <c r="AA258" s="74">
        <f>IFERROR(AA238-#REF!+90,0)</f>
        <v>0</v>
      </c>
      <c r="AB258" s="74">
        <f>IFERROR(AB238-#REF!,0)</f>
        <v>0</v>
      </c>
      <c r="AC258" s="74">
        <f>IFERROR(AC238-#REF!-90,0)</f>
        <v>0</v>
      </c>
      <c r="AD258">
        <v>160</v>
      </c>
      <c r="AE258">
        <f t="shared" si="180"/>
        <v>0</v>
      </c>
      <c r="AF258" t="e">
        <f t="shared" si="181"/>
        <v>#REF!</v>
      </c>
    </row>
    <row r="259" spans="1:32" x14ac:dyDescent="0.2">
      <c r="A259">
        <f t="shared" si="162"/>
        <v>0.5</v>
      </c>
      <c r="B259">
        <f t="shared" si="168"/>
        <v>-0.18730329670795598</v>
      </c>
      <c r="C259">
        <f t="shared" si="169"/>
        <v>0.46359192728339366</v>
      </c>
      <c r="D259">
        <f t="shared" si="163"/>
        <v>-0.49999999999999989</v>
      </c>
      <c r="E259">
        <f t="shared" si="170"/>
        <v>-0.18730329670795604</v>
      </c>
      <c r="F259">
        <f t="shared" si="171"/>
        <v>0.46359192728339371</v>
      </c>
      <c r="G259">
        <f t="shared" si="164"/>
        <v>0.5</v>
      </c>
      <c r="H259">
        <f t="shared" si="172"/>
        <v>0.18730329670795598</v>
      </c>
      <c r="I259">
        <f t="shared" si="173"/>
        <v>-0.46359192728339366</v>
      </c>
      <c r="J259">
        <f t="shared" si="165"/>
        <v>0.49999999999999989</v>
      </c>
      <c r="K259">
        <f t="shared" si="174"/>
        <v>-0.18730329670795604</v>
      </c>
      <c r="L259">
        <f t="shared" si="175"/>
        <v>0.46359192728339371</v>
      </c>
      <c r="N259">
        <v>112</v>
      </c>
      <c r="O259">
        <f t="shared" si="176"/>
        <v>88.893907517721686</v>
      </c>
      <c r="P259">
        <f t="shared" si="177"/>
        <v>1.1060924822783265</v>
      </c>
      <c r="R259">
        <f t="shared" si="166"/>
        <v>0.38771354239167277</v>
      </c>
      <c r="T259">
        <f t="shared" si="178"/>
        <v>1.0499883359849247</v>
      </c>
      <c r="V259">
        <f t="shared" si="179"/>
        <v>0</v>
      </c>
      <c r="Z259" s="74">
        <f>IFERROR(Z239-#REF!+180,0)</f>
        <v>0</v>
      </c>
      <c r="AA259" s="74">
        <f>IFERROR(AA239-#REF!+90,0)</f>
        <v>0</v>
      </c>
      <c r="AB259" s="74">
        <f>IFERROR(AB239-#REF!,0)</f>
        <v>0</v>
      </c>
      <c r="AC259" s="74">
        <f>IFERROR(AC239-#REF!-90,0)</f>
        <v>0</v>
      </c>
      <c r="AD259">
        <v>170</v>
      </c>
      <c r="AE259">
        <f t="shared" si="180"/>
        <v>0</v>
      </c>
      <c r="AF259" t="e">
        <f t="shared" si="181"/>
        <v>#REF!</v>
      </c>
    </row>
    <row r="260" spans="1:32" x14ac:dyDescent="0.2">
      <c r="A260">
        <f t="shared" si="162"/>
        <v>0.5</v>
      </c>
      <c r="B260">
        <f t="shared" si="168"/>
        <v>-0.19536556424463686</v>
      </c>
      <c r="C260">
        <f t="shared" si="169"/>
        <v>0.46025242672622002</v>
      </c>
      <c r="D260">
        <f t="shared" si="163"/>
        <v>-0.49999999999999989</v>
      </c>
      <c r="E260">
        <f t="shared" si="170"/>
        <v>-0.19536556424463689</v>
      </c>
      <c r="F260">
        <f t="shared" si="171"/>
        <v>0.46025242672622008</v>
      </c>
      <c r="G260">
        <f t="shared" si="164"/>
        <v>0.5</v>
      </c>
      <c r="H260">
        <f t="shared" si="172"/>
        <v>0.19536556424463686</v>
      </c>
      <c r="I260">
        <f t="shared" si="173"/>
        <v>-0.46025242672622002</v>
      </c>
      <c r="J260">
        <f t="shared" si="165"/>
        <v>0.49999999999999989</v>
      </c>
      <c r="K260">
        <f t="shared" si="174"/>
        <v>-0.19536556424463689</v>
      </c>
      <c r="L260">
        <f t="shared" si="175"/>
        <v>0.46025242672622008</v>
      </c>
      <c r="N260">
        <v>113</v>
      </c>
      <c r="O260">
        <f t="shared" si="176"/>
        <v>88.506042563443856</v>
      </c>
      <c r="P260">
        <f t="shared" si="177"/>
        <v>1.4939574365562187</v>
      </c>
      <c r="R260">
        <f t="shared" si="166"/>
        <v>0.38786495427789225</v>
      </c>
      <c r="T260">
        <f t="shared" si="178"/>
        <v>1.4378532902628169</v>
      </c>
      <c r="V260">
        <f t="shared" si="179"/>
        <v>0</v>
      </c>
      <c r="Z260" s="74">
        <f>IFERROR(Z240-#REF!+180,0)</f>
        <v>0</v>
      </c>
      <c r="AA260" s="74">
        <f>IFERROR(AA240-#REF!+90,0)</f>
        <v>0</v>
      </c>
      <c r="AB260" s="74">
        <f>IFERROR(AB240-#REF!,0)</f>
        <v>0</v>
      </c>
      <c r="AC260" s="74">
        <f>IFERROR(AC240-#REF!-90,0)</f>
        <v>0</v>
      </c>
      <c r="AD260">
        <v>180</v>
      </c>
      <c r="AE260">
        <f t="shared" si="180"/>
        <v>0</v>
      </c>
      <c r="AF260" t="e">
        <f t="shared" si="181"/>
        <v>#REF!</v>
      </c>
    </row>
    <row r="261" spans="1:32" x14ac:dyDescent="0.2">
      <c r="A261">
        <f t="shared" si="162"/>
        <v>0.5</v>
      </c>
      <c r="B261">
        <f t="shared" si="168"/>
        <v>-0.20336832153790008</v>
      </c>
      <c r="C261">
        <f t="shared" si="169"/>
        <v>0.45677272882130038</v>
      </c>
      <c r="D261">
        <f t="shared" si="163"/>
        <v>-0.49999999999999989</v>
      </c>
      <c r="E261">
        <f t="shared" si="170"/>
        <v>-0.2033683215379001</v>
      </c>
      <c r="F261">
        <f t="shared" si="171"/>
        <v>0.45677272882130043</v>
      </c>
      <c r="G261">
        <f t="shared" si="164"/>
        <v>0.5</v>
      </c>
      <c r="H261">
        <f t="shared" si="172"/>
        <v>0.20336832153790008</v>
      </c>
      <c r="I261">
        <f t="shared" si="173"/>
        <v>-0.45677272882130038</v>
      </c>
      <c r="J261">
        <f t="shared" si="165"/>
        <v>0.49999999999999989</v>
      </c>
      <c r="K261">
        <f t="shared" si="174"/>
        <v>-0.2033683215379001</v>
      </c>
      <c r="L261">
        <f t="shared" si="175"/>
        <v>0.45677272882130043</v>
      </c>
      <c r="N261">
        <v>114</v>
      </c>
      <c r="O261">
        <f t="shared" si="176"/>
        <v>88.118150965443448</v>
      </c>
      <c r="P261">
        <f t="shared" si="177"/>
        <v>1.8818490345566055</v>
      </c>
      <c r="R261">
        <f t="shared" si="166"/>
        <v>0.38789159800038675</v>
      </c>
      <c r="T261">
        <f t="shared" si="178"/>
        <v>1.8257448882632037</v>
      </c>
      <c r="V261">
        <f t="shared" si="179"/>
        <v>0</v>
      </c>
    </row>
    <row r="262" spans="1:32" x14ac:dyDescent="0.2">
      <c r="A262">
        <f t="shared" si="162"/>
        <v>0.5</v>
      </c>
      <c r="B262">
        <f t="shared" si="168"/>
        <v>-0.21130913087034964</v>
      </c>
      <c r="C262">
        <f t="shared" si="169"/>
        <v>0.45315389351832491</v>
      </c>
      <c r="D262">
        <f t="shared" si="163"/>
        <v>-0.49999999999999989</v>
      </c>
      <c r="E262">
        <f t="shared" si="170"/>
        <v>-0.21130913087034967</v>
      </c>
      <c r="F262">
        <f t="shared" si="171"/>
        <v>0.45315389351832502</v>
      </c>
      <c r="G262">
        <f t="shared" si="164"/>
        <v>0.5</v>
      </c>
      <c r="H262">
        <f t="shared" si="172"/>
        <v>0.21130913087034964</v>
      </c>
      <c r="I262">
        <f t="shared" si="173"/>
        <v>-0.45315389351832491</v>
      </c>
      <c r="J262">
        <f t="shared" si="165"/>
        <v>0.49999999999999989</v>
      </c>
      <c r="K262">
        <f t="shared" si="174"/>
        <v>-0.21130913087034967</v>
      </c>
      <c r="L262">
        <f t="shared" si="175"/>
        <v>0.45315389351832502</v>
      </c>
      <c r="N262">
        <v>115</v>
      </c>
      <c r="O262">
        <f t="shared" si="176"/>
        <v>87.73035932428084</v>
      </c>
      <c r="P262">
        <f t="shared" si="177"/>
        <v>2.2696406757192045</v>
      </c>
      <c r="R262">
        <f t="shared" si="166"/>
        <v>0.38779164116259901</v>
      </c>
      <c r="T262">
        <f t="shared" si="178"/>
        <v>2.2135365294258027</v>
      </c>
      <c r="V262">
        <f t="shared" si="179"/>
        <v>0</v>
      </c>
      <c r="Z262" s="74">
        <f>IFERROR(Z222-#REF!+180,0)</f>
        <v>0</v>
      </c>
      <c r="AA262" s="74">
        <f>IFERROR(AA222-#REF!+180,0)</f>
        <v>0</v>
      </c>
      <c r="AB262" s="73">
        <f>IFERROR(AB222-#REF!,0)</f>
        <v>0</v>
      </c>
      <c r="AC262" s="73">
        <f>IFERROR(AC222-#REF!,0)</f>
        <v>0</v>
      </c>
      <c r="AE262">
        <f>SUM(Z262:AC262)</f>
        <v>0</v>
      </c>
    </row>
    <row r="263" spans="1:32" x14ac:dyDescent="0.2">
      <c r="A263">
        <f t="shared" si="162"/>
        <v>0.5</v>
      </c>
      <c r="B263">
        <f t="shared" si="168"/>
        <v>-0.21918557339453873</v>
      </c>
      <c r="C263">
        <f t="shared" si="169"/>
        <v>0.44939702314958335</v>
      </c>
      <c r="D263">
        <f t="shared" si="163"/>
        <v>-0.49999999999999989</v>
      </c>
      <c r="E263">
        <f t="shared" si="170"/>
        <v>-0.21918557339453876</v>
      </c>
      <c r="F263">
        <f t="shared" si="171"/>
        <v>0.44939702314958341</v>
      </c>
      <c r="G263">
        <f t="shared" si="164"/>
        <v>0.5</v>
      </c>
      <c r="H263">
        <f t="shared" si="172"/>
        <v>0.21918557339453873</v>
      </c>
      <c r="I263">
        <f t="shared" si="173"/>
        <v>-0.44939702314958335</v>
      </c>
      <c r="J263">
        <f t="shared" si="165"/>
        <v>0.49999999999999989</v>
      </c>
      <c r="K263">
        <f t="shared" si="174"/>
        <v>-0.21918557339453876</v>
      </c>
      <c r="L263">
        <f t="shared" si="175"/>
        <v>0.44939702314958341</v>
      </c>
      <c r="N263">
        <v>116</v>
      </c>
      <c r="O263">
        <f t="shared" si="176"/>
        <v>87.34279603687159</v>
      </c>
      <c r="P263">
        <f t="shared" si="177"/>
        <v>2.6572039631284086</v>
      </c>
      <c r="R263">
        <f t="shared" si="166"/>
        <v>0.38756328740920409</v>
      </c>
      <c r="T263">
        <f t="shared" si="178"/>
        <v>2.6010998168350068</v>
      </c>
      <c r="V263">
        <f t="shared" si="179"/>
        <v>0</v>
      </c>
      <c r="Z263" s="74">
        <f>IFERROR(Z223-#REF!+180,0)</f>
        <v>0</v>
      </c>
      <c r="AA263" s="74">
        <f>IFERROR(AA223-#REF!+180,0)</f>
        <v>0</v>
      </c>
      <c r="AB263" s="73">
        <f>IFERROR(AB223-#REF!,0)</f>
        <v>0</v>
      </c>
      <c r="AC263" s="73">
        <f>IFERROR(AC223-#REF!,0)</f>
        <v>0</v>
      </c>
      <c r="AE263">
        <f t="shared" ref="AE263:AE280" si="182">SUM(Z263:AC263)</f>
        <v>0</v>
      </c>
    </row>
    <row r="264" spans="1:32" x14ac:dyDescent="0.2">
      <c r="A264">
        <f t="shared" si="162"/>
        <v>0.5</v>
      </c>
      <c r="B264">
        <f t="shared" si="168"/>
        <v>-0.22699524986977332</v>
      </c>
      <c r="C264">
        <f t="shared" si="169"/>
        <v>0.44550326209418384</v>
      </c>
      <c r="D264">
        <f t="shared" si="163"/>
        <v>-0.49999999999999989</v>
      </c>
      <c r="E264">
        <f t="shared" si="170"/>
        <v>-0.22699524986977335</v>
      </c>
      <c r="F264">
        <f t="shared" si="171"/>
        <v>0.44550326209418389</v>
      </c>
      <c r="G264">
        <f t="shared" si="164"/>
        <v>0.5</v>
      </c>
      <c r="H264">
        <f t="shared" si="172"/>
        <v>0.22699524986977332</v>
      </c>
      <c r="I264">
        <f t="shared" si="173"/>
        <v>-0.44550326209418384</v>
      </c>
      <c r="J264">
        <f t="shared" si="165"/>
        <v>0.49999999999999989</v>
      </c>
      <c r="K264">
        <f t="shared" si="174"/>
        <v>-0.22699524986977335</v>
      </c>
      <c r="L264">
        <f t="shared" si="175"/>
        <v>0.44550326209418389</v>
      </c>
      <c r="N264">
        <v>117</v>
      </c>
      <c r="O264">
        <f t="shared" si="176"/>
        <v>86.955591250308515</v>
      </c>
      <c r="P264">
        <f t="shared" si="177"/>
        <v>3.0444087496915162</v>
      </c>
      <c r="R264">
        <f t="shared" si="166"/>
        <v>0.38720478656310764</v>
      </c>
      <c r="T264">
        <f t="shared" si="178"/>
        <v>2.9883046033981144</v>
      </c>
      <c r="V264">
        <f t="shared" si="179"/>
        <v>0</v>
      </c>
      <c r="Z264" s="74">
        <f>IFERROR(Z224-#REF!+180,0)</f>
        <v>0</v>
      </c>
      <c r="AA264" s="74">
        <f>IFERROR(AA224-#REF!+180,0)</f>
        <v>0</v>
      </c>
      <c r="AB264" s="73">
        <f>IFERROR(AB224-#REF!,0)</f>
        <v>0</v>
      </c>
      <c r="AC264" s="73">
        <f>IFERROR(AC224-#REF!,0)</f>
        <v>0</v>
      </c>
      <c r="AE264">
        <f t="shared" si="182"/>
        <v>0</v>
      </c>
    </row>
    <row r="265" spans="1:32" x14ac:dyDescent="0.2">
      <c r="A265">
        <f t="shared" si="162"/>
        <v>0.5</v>
      </c>
      <c r="B265">
        <f t="shared" si="168"/>
        <v>-0.2347357813929454</v>
      </c>
      <c r="C265">
        <f t="shared" si="169"/>
        <v>0.44147379642946338</v>
      </c>
      <c r="D265">
        <f t="shared" si="163"/>
        <v>-0.49999999999999989</v>
      </c>
      <c r="E265">
        <f t="shared" si="170"/>
        <v>-0.23473578139294546</v>
      </c>
      <c r="F265">
        <f t="shared" si="171"/>
        <v>0.44147379642946344</v>
      </c>
      <c r="G265">
        <f t="shared" si="164"/>
        <v>0.5</v>
      </c>
      <c r="H265">
        <f t="shared" si="172"/>
        <v>0.2347357813929454</v>
      </c>
      <c r="I265">
        <f t="shared" si="173"/>
        <v>-0.44147379642946338</v>
      </c>
      <c r="J265">
        <f t="shared" si="165"/>
        <v>0.49999999999999989</v>
      </c>
      <c r="K265">
        <f t="shared" si="174"/>
        <v>-0.23473578139294546</v>
      </c>
      <c r="L265">
        <f t="shared" si="175"/>
        <v>0.44147379642946344</v>
      </c>
      <c r="N265">
        <v>118</v>
      </c>
      <c r="O265">
        <f t="shared" si="176"/>
        <v>86.568876805314574</v>
      </c>
      <c r="P265">
        <f t="shared" si="177"/>
        <v>3.431123194685413</v>
      </c>
      <c r="R265">
        <f t="shared" si="166"/>
        <v>0.38671444499389684</v>
      </c>
      <c r="T265">
        <f t="shared" si="178"/>
        <v>3.3750190483920113</v>
      </c>
      <c r="V265">
        <f t="shared" si="179"/>
        <v>0</v>
      </c>
      <c r="Z265" s="74">
        <f>IFERROR(Z225-#REF!+180,0)</f>
        <v>0</v>
      </c>
      <c r="AA265" s="74">
        <f>IFERROR(AA225-#REF!+180,0)</f>
        <v>0</v>
      </c>
      <c r="AB265" s="73">
        <f>IFERROR(AB225-#REF!,0)</f>
        <v>0</v>
      </c>
      <c r="AC265" s="73">
        <f>IFERROR(AC225-#REF!,0)</f>
        <v>0</v>
      </c>
      <c r="AE265">
        <f t="shared" si="182"/>
        <v>0</v>
      </c>
    </row>
    <row r="266" spans="1:32" x14ac:dyDescent="0.2">
      <c r="A266">
        <f t="shared" si="162"/>
        <v>0.5</v>
      </c>
      <c r="B266">
        <f t="shared" si="168"/>
        <v>-0.24240481012316845</v>
      </c>
      <c r="C266">
        <f t="shared" si="169"/>
        <v>0.43730985356969787</v>
      </c>
      <c r="D266">
        <f t="shared" si="163"/>
        <v>-0.49999999999999989</v>
      </c>
      <c r="E266">
        <f t="shared" si="170"/>
        <v>-0.2424048101231685</v>
      </c>
      <c r="F266">
        <f t="shared" si="171"/>
        <v>0.43730985356969793</v>
      </c>
      <c r="G266">
        <f t="shared" si="164"/>
        <v>0.5</v>
      </c>
      <c r="H266">
        <f t="shared" si="172"/>
        <v>0.24240481012316845</v>
      </c>
      <c r="I266">
        <f t="shared" si="173"/>
        <v>-0.43730985356969787</v>
      </c>
      <c r="J266">
        <f t="shared" si="165"/>
        <v>0.49999999999999989</v>
      </c>
      <c r="K266">
        <f t="shared" si="174"/>
        <v>-0.2424048101231685</v>
      </c>
      <c r="L266">
        <f t="shared" si="175"/>
        <v>0.43730985356969793</v>
      </c>
      <c r="N266">
        <v>119</v>
      </c>
      <c r="O266">
        <f t="shared" si="176"/>
        <v>86.1827861691782</v>
      </c>
      <c r="P266">
        <f t="shared" si="177"/>
        <v>3.8172138308217796</v>
      </c>
      <c r="R266">
        <f t="shared" si="166"/>
        <v>0.38609063613636652</v>
      </c>
      <c r="T266">
        <f t="shared" si="178"/>
        <v>3.7611096845283778</v>
      </c>
      <c r="V266">
        <f t="shared" si="179"/>
        <v>0</v>
      </c>
      <c r="Z266" s="74">
        <f>IFERROR(Z226-#REF!+180,0)</f>
        <v>0</v>
      </c>
      <c r="AA266" s="74">
        <f>IFERROR(AA226-#REF!+180,0)</f>
        <v>0</v>
      </c>
      <c r="AB266" s="73">
        <f>IFERROR(AB226-#REF!,0)</f>
        <v>0</v>
      </c>
      <c r="AC266" s="73">
        <f>IFERROR(AC226-#REF!,0)</f>
        <v>0</v>
      </c>
      <c r="AE266">
        <f t="shared" si="182"/>
        <v>0</v>
      </c>
    </row>
    <row r="267" spans="1:32" x14ac:dyDescent="0.2">
      <c r="A267">
        <f t="shared" si="162"/>
        <v>0.5</v>
      </c>
      <c r="B267">
        <f t="shared" si="168"/>
        <v>-0.24999999999999983</v>
      </c>
      <c r="C267">
        <f t="shared" si="169"/>
        <v>0.43301270189221924</v>
      </c>
      <c r="D267">
        <f t="shared" si="163"/>
        <v>-0.49999999999999989</v>
      </c>
      <c r="E267">
        <f t="shared" si="170"/>
        <v>-0.24999999999999989</v>
      </c>
      <c r="F267">
        <f t="shared" si="171"/>
        <v>0.4330127018922193</v>
      </c>
      <c r="G267">
        <f t="shared" si="164"/>
        <v>0.5</v>
      </c>
      <c r="H267">
        <f t="shared" si="172"/>
        <v>0.24999999999999983</v>
      </c>
      <c r="I267">
        <f t="shared" si="173"/>
        <v>-0.43301270189221924</v>
      </c>
      <c r="J267">
        <f t="shared" si="165"/>
        <v>0.49999999999999989</v>
      </c>
      <c r="K267">
        <f t="shared" si="174"/>
        <v>-0.24999999999999989</v>
      </c>
      <c r="L267">
        <f t="shared" si="175"/>
        <v>0.4330127018922193</v>
      </c>
      <c r="N267">
        <v>120</v>
      </c>
      <c r="O267">
        <f t="shared" si="176"/>
        <v>85.797454358096758</v>
      </c>
      <c r="P267">
        <f t="shared" si="177"/>
        <v>4.2025456419032405</v>
      </c>
      <c r="R267">
        <f t="shared" si="166"/>
        <v>0.38533181108146097</v>
      </c>
      <c r="T267">
        <f t="shared" si="178"/>
        <v>4.1464414956098388</v>
      </c>
      <c r="V267">
        <f t="shared" si="179"/>
        <v>0</v>
      </c>
      <c r="Z267" s="74">
        <f>IFERROR(Z227-#REF!+180,0)</f>
        <v>0</v>
      </c>
      <c r="AA267" s="74">
        <f>IFERROR(AA227-#REF!+180,0)</f>
        <v>0</v>
      </c>
      <c r="AB267" s="73">
        <f>IFERROR(AB227-#REF!,0)</f>
        <v>0</v>
      </c>
      <c r="AC267" s="73">
        <f>IFERROR(AC227-#REF!,0)</f>
        <v>0</v>
      </c>
      <c r="AE267">
        <f t="shared" si="182"/>
        <v>0</v>
      </c>
    </row>
    <row r="268" spans="1:32" x14ac:dyDescent="0.2">
      <c r="A268">
        <f t="shared" si="162"/>
        <v>0.5</v>
      </c>
      <c r="B268">
        <f t="shared" si="168"/>
        <v>-0.25751903745502708</v>
      </c>
      <c r="C268">
        <f t="shared" si="169"/>
        <v>0.42858365035105611</v>
      </c>
      <c r="D268">
        <f t="shared" si="163"/>
        <v>-0.49999999999999989</v>
      </c>
      <c r="E268">
        <f t="shared" si="170"/>
        <v>-0.25751903745502713</v>
      </c>
      <c r="F268">
        <f t="shared" si="171"/>
        <v>0.42858365035105617</v>
      </c>
      <c r="G268">
        <f t="shared" si="164"/>
        <v>0.5</v>
      </c>
      <c r="H268">
        <f t="shared" si="172"/>
        <v>0.25751903745502708</v>
      </c>
      <c r="I268">
        <f t="shared" si="173"/>
        <v>-0.42858365035105611</v>
      </c>
      <c r="J268">
        <f t="shared" si="165"/>
        <v>0.49999999999999989</v>
      </c>
      <c r="K268">
        <f t="shared" si="174"/>
        <v>-0.25751903745502713</v>
      </c>
      <c r="L268">
        <f t="shared" si="175"/>
        <v>0.42858365035105617</v>
      </c>
      <c r="N268">
        <v>121</v>
      </c>
      <c r="O268">
        <f t="shared" si="176"/>
        <v>85.41301784894334</v>
      </c>
      <c r="P268">
        <f t="shared" si="177"/>
        <v>4.5869821510566604</v>
      </c>
      <c r="R268">
        <f t="shared" si="166"/>
        <v>0.38443650915341987</v>
      </c>
      <c r="T268">
        <f t="shared" si="178"/>
        <v>4.5308780047632586</v>
      </c>
      <c r="V268">
        <f t="shared" si="179"/>
        <v>0</v>
      </c>
      <c r="Z268" s="74">
        <f>IFERROR(Z228-#REF!+180,0)</f>
        <v>0</v>
      </c>
      <c r="AA268" s="74">
        <f>IFERROR(AA228-#REF!+180,0)</f>
        <v>0</v>
      </c>
      <c r="AB268" s="73">
        <f>IFERROR(AB228-#REF!,0)</f>
        <v>0</v>
      </c>
      <c r="AC268" s="73">
        <f>IFERROR(AC228-#REF!,0)</f>
        <v>0</v>
      </c>
      <c r="AE268">
        <f t="shared" si="182"/>
        <v>0</v>
      </c>
    </row>
    <row r="269" spans="1:32" x14ac:dyDescent="0.2">
      <c r="A269">
        <f t="shared" si="162"/>
        <v>0.5</v>
      </c>
      <c r="B269">
        <f t="shared" si="168"/>
        <v>-0.26495963211660234</v>
      </c>
      <c r="C269">
        <f t="shared" si="169"/>
        <v>0.42402404807821292</v>
      </c>
      <c r="D269">
        <f t="shared" si="163"/>
        <v>-0.49999999999999989</v>
      </c>
      <c r="E269">
        <f t="shared" si="170"/>
        <v>-0.26495963211660239</v>
      </c>
      <c r="F269">
        <f t="shared" si="171"/>
        <v>0.42402404807821303</v>
      </c>
      <c r="G269">
        <f t="shared" si="164"/>
        <v>0.5</v>
      </c>
      <c r="H269">
        <f t="shared" si="172"/>
        <v>0.26495963211660234</v>
      </c>
      <c r="I269">
        <f t="shared" si="173"/>
        <v>-0.42402404807821292</v>
      </c>
      <c r="J269">
        <f t="shared" si="165"/>
        <v>0.49999999999999989</v>
      </c>
      <c r="K269">
        <f t="shared" si="174"/>
        <v>-0.26495963211660239</v>
      </c>
      <c r="L269">
        <f t="shared" si="175"/>
        <v>0.42402404807821303</v>
      </c>
      <c r="N269">
        <v>122</v>
      </c>
      <c r="O269">
        <f t="shared" si="176"/>
        <v>85.029614480554443</v>
      </c>
      <c r="P269">
        <f t="shared" si="177"/>
        <v>4.9703855194455677</v>
      </c>
      <c r="R269">
        <f t="shared" si="166"/>
        <v>0.38340336838890732</v>
      </c>
      <c r="T269">
        <f t="shared" si="178"/>
        <v>4.914281373152166</v>
      </c>
      <c r="V269">
        <f t="shared" si="179"/>
        <v>0</v>
      </c>
      <c r="Z269" s="74">
        <f>IFERROR(Z229-#REF!+180,0)</f>
        <v>0</v>
      </c>
      <c r="AA269" s="74">
        <f>IFERROR(AA229-#REF!+180,0)</f>
        <v>0</v>
      </c>
      <c r="AB269" s="73">
        <f>IFERROR(AB229-#REF!,0)</f>
        <v>0</v>
      </c>
      <c r="AC269" s="73">
        <f>IFERROR(AC229-#REF!,0)</f>
        <v>0</v>
      </c>
      <c r="AE269">
        <f t="shared" si="182"/>
        <v>0</v>
      </c>
    </row>
    <row r="270" spans="1:32" x14ac:dyDescent="0.2">
      <c r="A270">
        <f t="shared" si="162"/>
        <v>0.5</v>
      </c>
      <c r="B270">
        <f t="shared" si="168"/>
        <v>-0.27231951750751349</v>
      </c>
      <c r="C270">
        <f t="shared" si="169"/>
        <v>0.41933528397271186</v>
      </c>
      <c r="D270">
        <f t="shared" si="163"/>
        <v>-0.49999999999999989</v>
      </c>
      <c r="E270">
        <f t="shared" si="170"/>
        <v>-0.27231951750751354</v>
      </c>
      <c r="F270">
        <f t="shared" si="171"/>
        <v>0.41933528397271191</v>
      </c>
      <c r="G270">
        <f t="shared" si="164"/>
        <v>0.5</v>
      </c>
      <c r="H270">
        <f t="shared" si="172"/>
        <v>0.27231951750751349</v>
      </c>
      <c r="I270">
        <f t="shared" si="173"/>
        <v>-0.41933528397271186</v>
      </c>
      <c r="J270">
        <f t="shared" si="165"/>
        <v>0.49999999999999989</v>
      </c>
      <c r="K270">
        <f t="shared" si="174"/>
        <v>-0.27231951750751354</v>
      </c>
      <c r="L270">
        <f t="shared" si="175"/>
        <v>0.41933528397271191</v>
      </c>
      <c r="N270">
        <v>123</v>
      </c>
      <c r="O270">
        <f t="shared" si="176"/>
        <v>84.647383344725668</v>
      </c>
      <c r="P270">
        <f t="shared" si="177"/>
        <v>5.3526166552743364</v>
      </c>
      <c r="R270">
        <f t="shared" si="166"/>
        <v>0.38223113582876866</v>
      </c>
      <c r="T270">
        <f t="shared" si="178"/>
        <v>5.2965125089809346</v>
      </c>
      <c r="V270">
        <f t="shared" si="179"/>
        <v>0</v>
      </c>
      <c r="Z270" s="74">
        <f>IFERROR(Z230-#REF!+180,0)</f>
        <v>0</v>
      </c>
      <c r="AA270" s="74">
        <f>IFERROR(AA230-#REF!+180,0)</f>
        <v>0</v>
      </c>
      <c r="AB270" s="73">
        <f>IFERROR(AB230-#REF!,0)</f>
        <v>0</v>
      </c>
      <c r="AC270" s="73">
        <f>IFERROR(AC230-#REF!,0)</f>
        <v>0</v>
      </c>
      <c r="AE270">
        <f t="shared" si="182"/>
        <v>0</v>
      </c>
    </row>
    <row r="271" spans="1:32" x14ac:dyDescent="0.2">
      <c r="A271">
        <f t="shared" si="162"/>
        <v>0.5</v>
      </c>
      <c r="B271">
        <f t="shared" si="168"/>
        <v>-0.27959645173537329</v>
      </c>
      <c r="C271">
        <f t="shared" si="169"/>
        <v>0.41451878627752081</v>
      </c>
      <c r="D271">
        <f t="shared" si="163"/>
        <v>-0.49999999999999989</v>
      </c>
      <c r="E271">
        <f t="shared" si="170"/>
        <v>-0.27959645173537334</v>
      </c>
      <c r="F271">
        <f t="shared" si="171"/>
        <v>0.41451878627752087</v>
      </c>
      <c r="G271">
        <f t="shared" si="164"/>
        <v>0.5</v>
      </c>
      <c r="H271">
        <f t="shared" si="172"/>
        <v>0.27959645173537329</v>
      </c>
      <c r="I271">
        <f t="shared" si="173"/>
        <v>-0.41451878627752081</v>
      </c>
      <c r="J271">
        <f t="shared" si="165"/>
        <v>0.49999999999999989</v>
      </c>
      <c r="K271">
        <f t="shared" si="174"/>
        <v>-0.27959645173537334</v>
      </c>
      <c r="L271">
        <f t="shared" si="175"/>
        <v>0.41451878627752087</v>
      </c>
      <c r="N271">
        <v>124</v>
      </c>
      <c r="O271">
        <f t="shared" si="176"/>
        <v>84.266464667191272</v>
      </c>
      <c r="P271">
        <f t="shared" si="177"/>
        <v>5.7335353328087271</v>
      </c>
      <c r="R271">
        <f t="shared" si="166"/>
        <v>0.38091867753439068</v>
      </c>
      <c r="T271">
        <f t="shared" si="178"/>
        <v>5.6774311865153253</v>
      </c>
      <c r="V271">
        <f t="shared" si="179"/>
        <v>0</v>
      </c>
      <c r="Z271" s="74">
        <f>IFERROR(Z231-#REF!+180,0)</f>
        <v>0</v>
      </c>
      <c r="AA271" s="74">
        <f>IFERROR(AA231-#REF!+180,0)</f>
        <v>0</v>
      </c>
      <c r="AB271" s="73">
        <f>IFERROR(AB231-#REF!,0)</f>
        <v>0</v>
      </c>
      <c r="AC271" s="73">
        <f>IFERROR(AC231-#REF!,0)</f>
        <v>0</v>
      </c>
      <c r="AE271">
        <f t="shared" si="182"/>
        <v>0</v>
      </c>
    </row>
    <row r="272" spans="1:32" x14ac:dyDescent="0.2">
      <c r="A272">
        <f t="shared" si="162"/>
        <v>0.5</v>
      </c>
      <c r="B272">
        <f t="shared" si="168"/>
        <v>-0.28678821817552302</v>
      </c>
      <c r="C272">
        <f t="shared" si="169"/>
        <v>0.40957602214449579</v>
      </c>
      <c r="D272">
        <f t="shared" si="163"/>
        <v>-0.49999999999999989</v>
      </c>
      <c r="E272">
        <f t="shared" si="170"/>
        <v>-0.28678821817552308</v>
      </c>
      <c r="F272">
        <f t="shared" si="171"/>
        <v>0.40957602214449584</v>
      </c>
      <c r="G272">
        <f t="shared" si="164"/>
        <v>0.5</v>
      </c>
      <c r="H272">
        <f t="shared" si="172"/>
        <v>0.28678821817552302</v>
      </c>
      <c r="I272">
        <f t="shared" si="173"/>
        <v>-0.40957602214449579</v>
      </c>
      <c r="J272">
        <f t="shared" si="165"/>
        <v>0.49999999999999989</v>
      </c>
      <c r="K272">
        <f t="shared" si="174"/>
        <v>-0.28678821817552308</v>
      </c>
      <c r="L272">
        <f t="shared" si="175"/>
        <v>0.40957602214449584</v>
      </c>
      <c r="N272">
        <v>125</v>
      </c>
      <c r="O272">
        <f t="shared" si="176"/>
        <v>83.886999678949991</v>
      </c>
      <c r="P272">
        <f t="shared" si="177"/>
        <v>6.1130003210499986</v>
      </c>
      <c r="R272">
        <f t="shared" si="166"/>
        <v>0.37946498824127151</v>
      </c>
      <c r="T272">
        <f t="shared" si="178"/>
        <v>6.0568961747565968</v>
      </c>
      <c r="V272">
        <f t="shared" si="179"/>
        <v>0</v>
      </c>
      <c r="Z272" s="74">
        <f>IFERROR(Z232-#REF!+180,0)</f>
        <v>0</v>
      </c>
      <c r="AA272" s="74">
        <f>IFERROR(AA232-#REF!+180,0)</f>
        <v>0</v>
      </c>
      <c r="AB272" s="73">
        <f>IFERROR(AB232-#REF!,0)</f>
        <v>0</v>
      </c>
      <c r="AC272" s="73">
        <f>IFERROR(AC232-#REF!,0)</f>
        <v>0</v>
      </c>
      <c r="AE272">
        <f t="shared" si="182"/>
        <v>0</v>
      </c>
    </row>
    <row r="273" spans="1:33" x14ac:dyDescent="0.2">
      <c r="A273">
        <f t="shared" si="162"/>
        <v>0.5</v>
      </c>
      <c r="B273">
        <f t="shared" si="168"/>
        <v>-0.29389262614623646</v>
      </c>
      <c r="C273">
        <f t="shared" si="169"/>
        <v>0.40450849718747367</v>
      </c>
      <c r="D273">
        <f t="shared" si="163"/>
        <v>-0.49999999999999989</v>
      </c>
      <c r="E273">
        <f t="shared" si="170"/>
        <v>-0.29389262614623651</v>
      </c>
      <c r="F273">
        <f t="shared" si="171"/>
        <v>0.40450849718747373</v>
      </c>
      <c r="G273">
        <f t="shared" si="164"/>
        <v>0.5</v>
      </c>
      <c r="H273">
        <f t="shared" si="172"/>
        <v>0.29389262614623646</v>
      </c>
      <c r="I273">
        <f t="shared" si="173"/>
        <v>-0.40450849718747367</v>
      </c>
      <c r="J273">
        <f t="shared" si="165"/>
        <v>0.49999999999999989</v>
      </c>
      <c r="K273">
        <f t="shared" si="174"/>
        <v>-0.29389262614623651</v>
      </c>
      <c r="L273">
        <f t="shared" si="175"/>
        <v>0.40450849718747373</v>
      </c>
      <c r="N273">
        <v>126</v>
      </c>
      <c r="O273">
        <f t="shared" si="176"/>
        <v>83.509130478387206</v>
      </c>
      <c r="P273">
        <f t="shared" si="177"/>
        <v>6.4908695216127912</v>
      </c>
      <c r="R273">
        <f t="shared" si="166"/>
        <v>0.37786920056279261</v>
      </c>
      <c r="T273">
        <f t="shared" si="178"/>
        <v>6.4347653753193894</v>
      </c>
      <c r="V273">
        <f t="shared" si="179"/>
        <v>0</v>
      </c>
      <c r="Z273" s="74">
        <f>IFERROR(Z233-#REF!+180,0)</f>
        <v>0</v>
      </c>
      <c r="AA273" s="74">
        <f>IFERROR(AA233-#REF!+180,0)</f>
        <v>0</v>
      </c>
      <c r="AB273" s="73">
        <f>IFERROR(AB233-#REF!,0)</f>
        <v>0</v>
      </c>
      <c r="AC273" s="73">
        <f>IFERROR(AC233-#REF!,0)</f>
        <v>0</v>
      </c>
      <c r="AE273">
        <f t="shared" si="182"/>
        <v>0</v>
      </c>
    </row>
    <row r="274" spans="1:33" x14ac:dyDescent="0.2">
      <c r="A274">
        <f t="shared" si="162"/>
        <v>0.5</v>
      </c>
      <c r="B274">
        <f t="shared" si="168"/>
        <v>-0.30090751157602413</v>
      </c>
      <c r="C274">
        <f t="shared" si="169"/>
        <v>0.3993177550236463</v>
      </c>
      <c r="D274">
        <f t="shared" si="163"/>
        <v>-0.49999999999999989</v>
      </c>
      <c r="E274">
        <f t="shared" si="170"/>
        <v>-0.30090751157602419</v>
      </c>
      <c r="F274">
        <f t="shared" si="171"/>
        <v>0.39931775502364636</v>
      </c>
      <c r="G274">
        <f t="shared" si="164"/>
        <v>0.5</v>
      </c>
      <c r="H274">
        <f t="shared" si="172"/>
        <v>0.30090751157602413</v>
      </c>
      <c r="I274">
        <f t="shared" si="173"/>
        <v>-0.3993177550236463</v>
      </c>
      <c r="J274">
        <f t="shared" si="165"/>
        <v>0.49999999999999989</v>
      </c>
      <c r="K274">
        <f t="shared" si="174"/>
        <v>-0.30090751157602419</v>
      </c>
      <c r="L274">
        <f t="shared" si="175"/>
        <v>0.39931775502364636</v>
      </c>
      <c r="N274">
        <v>127</v>
      </c>
      <c r="O274">
        <f t="shared" si="176"/>
        <v>83.132999884726758</v>
      </c>
      <c r="P274">
        <f t="shared" si="177"/>
        <v>6.8670001152732381</v>
      </c>
      <c r="R274">
        <f t="shared" si="166"/>
        <v>0.37613059366044688</v>
      </c>
      <c r="T274">
        <f t="shared" si="178"/>
        <v>6.8108959689798363</v>
      </c>
      <c r="V274">
        <f t="shared" si="179"/>
        <v>0</v>
      </c>
      <c r="Z274" s="74">
        <f>IFERROR(Z234-#REF!+180,0)</f>
        <v>0</v>
      </c>
      <c r="AA274" s="74">
        <f>IFERROR(AA234-#REF!+180,0)</f>
        <v>0</v>
      </c>
      <c r="AB274" s="73">
        <f>IFERROR(AB234-#REF!,0)</f>
        <v>0</v>
      </c>
      <c r="AC274" s="73">
        <f>IFERROR(AC234-#REF!,0)</f>
        <v>0</v>
      </c>
      <c r="AE274">
        <f t="shared" si="182"/>
        <v>0</v>
      </c>
    </row>
    <row r="275" spans="1:33" x14ac:dyDescent="0.2">
      <c r="A275">
        <f t="shared" si="162"/>
        <v>0.5</v>
      </c>
      <c r="B275">
        <f t="shared" ref="B275:B306" si="183">((1/(SQRT(2)))*(COS(RADIANS(N275))))*(SIN(RADIANS(45)))</f>
        <v>-0.30783073766282909</v>
      </c>
      <c r="C275">
        <f t="shared" ref="C275:C306" si="184">((1/(SQRT(2)))*(SIN(RADIANS(N275))))*(SIN(RADIANS(45)))</f>
        <v>0.39400537680336095</v>
      </c>
      <c r="D275">
        <f t="shared" si="163"/>
        <v>-0.49999999999999989</v>
      </c>
      <c r="E275">
        <f t="shared" ref="E275:E306" si="185">((1/(SQRT(2)))*(COS(RADIANS(N275))))*(COS(RADIANS(45)))</f>
        <v>-0.30783073766282915</v>
      </c>
      <c r="F275">
        <f t="shared" ref="F275:F306" si="186">(((1/(SQRT(2)))*(SIN(RADIANS(N275))))*(COS(RADIANS(45))))</f>
        <v>0.39400537680336101</v>
      </c>
      <c r="G275">
        <f t="shared" si="164"/>
        <v>0.5</v>
      </c>
      <c r="H275">
        <f t="shared" ref="H275:H306" si="187">((1/(SQRT(2)))*(COS(RADIANS(N275))))*(SIN(RADIANS(-45)))</f>
        <v>0.30783073766282909</v>
      </c>
      <c r="I275">
        <f t="shared" ref="I275:I306" si="188">((1/(SQRT(2)))*(SIN(RADIANS(N275))))*(SIN(RADIANS(-45)))</f>
        <v>-0.39400537680336095</v>
      </c>
      <c r="J275">
        <f t="shared" si="165"/>
        <v>0.49999999999999989</v>
      </c>
      <c r="K275">
        <f t="shared" ref="K275:K306" si="189">((1/(SQRT(2)))*(COS(RADIANS(N275))))*(COS(RADIANS(-45)))</f>
        <v>-0.30783073766282915</v>
      </c>
      <c r="L275">
        <f t="shared" ref="L275:L306" si="190">(((1/(SQRT(2)))*(SIN(RADIANS(N275))))*(COS(RADIANS(-45))))</f>
        <v>0.39400537680336101</v>
      </c>
      <c r="N275">
        <v>128</v>
      </c>
      <c r="O275">
        <f t="shared" ref="O275:O306" si="191">(DEGREES(ACOS(((-(((SUMPRODUCT(G275:I275,$I$8:$K$8))*(SUMPRODUCT(G275:I275,$I$10:$K$10))-(SUMPRODUCT(J275:L275,$I$8:$K$8))*(SUMPRODUCT(J275:L275,$I$10:$K$10)))-((SUMPRODUCT(A275:C275,$I$8:$K$8))*(SUMPRODUCT(A275:C275,$I$10:$K$10))-(SUMPRODUCT(D275:F275,$I$8:$K$8))*(SUMPRODUCT(D275:F275,$I$10:$K$10))))*(((SUMPRODUCT(G275:I275,$I$8:$K$8))*(SUMPRODUCT(G275:I275,$I$10:$K$10))+(SUMPRODUCT(J275:L275,$I$8:$K$8))*(SUMPRODUCT(J275:L275,$I$10:$K$10)))-((SUMPRODUCT(A275:C275,$I$8:$K$8))*(SUMPRODUCT(A275:C275,$I$10:$K$10))+(SUMPRODUCT(D275:F275,$I$8:$K$8))*(SUMPRODUCT(D275:F275,$I$10:$K$10)))))-((((SUMPRODUCT(A275:C275,$I$8:$K$8))*(SUMPRODUCT(D275:F275,$I$10:$K$10))+(SUMPRODUCT(A275:C275,$I$10:$K$10))*(SUMPRODUCT(D275:F275,$I$8:$K$8)))-((SUMPRODUCT(G275:I275,$I$8:$K$8))*(SUMPRODUCT(J275:L275,$I$10:$K$10))+(SUMPRODUCT(G275:I275,$I$10:$K$10))*(SUMPRODUCT(J275:L275,$I$8:$K$8))))*(SQRT(((((SUMPRODUCT(G275:I275,$I$8:$K$8))*(SUMPRODUCT(G275:I275,$I$10:$K$10))-(SUMPRODUCT(J275:L275,$I$8:$K$8))*(SUMPRODUCT(J275:L275,$I$10:$K$10)))-((SUMPRODUCT(A275:C275,$I$8:$K$8))*(SUMPRODUCT(A275:C275,$I$10:$K$10))-(SUMPRODUCT(D275:F275,$I$8:$K$8))*(SUMPRODUCT(D275:F275,$I$10:$K$10))))^2)+((((SUMPRODUCT(A275:C275,$I$8:$K$8))*(SUMPRODUCT(D275:F275,$I$10:$K$10))+(SUMPRODUCT(A275:C275,$I$10:$K$10))*(SUMPRODUCT(D275:F275,$I$8:$K$8)))-((SUMPRODUCT(G275:I275,$I$8:$K$8))*(SUMPRODUCT(J275:L275,$I$10:$K$10))+(SUMPRODUCT(G275:I275,$I$10:$K$10))*(SUMPRODUCT(J275:L275,$I$8:$K$8))))^2)-((((SUMPRODUCT(G275:I275,$I$8:$K$8))*(SUMPRODUCT(G275:I275,$I$10:$K$10))+(SUMPRODUCT(J275:L275,$I$8:$K$8))*(SUMPRODUCT(J275:L275,$I$10:$K$10)))-((SUMPRODUCT(A275:C275,$I$8:$K$8))*(SUMPRODUCT(A275:C275,$I$10:$K$10))+(SUMPRODUCT(D275:F275,$I$8:$K$8))*(SUMPRODUCT(D275:F275,$I$10:$K$10))))^2)))))/(((((SUMPRODUCT(G275:I275,$I$8:$K$8))*(SUMPRODUCT(G275:I275,$I$10:$K$10))-(SUMPRODUCT(J275:L275,$I$8:$K$8))*(SUMPRODUCT(J275:L275,$I$10:$K$10)))-((SUMPRODUCT(A275:C275,$I$8:$K$8))*(SUMPRODUCT(A275:C275,$I$10:$K$10))-(SUMPRODUCT(D275:F275,$I$8:$K$8))*(SUMPRODUCT(D275:F275,$I$10:$K$10))))^2)+((((SUMPRODUCT(A275:C275,$I$8:$K$8))*(SUMPRODUCT(D275:F275,$I$10:$K$10))+(SUMPRODUCT(A275:C275,$I$10:$K$10))*(SUMPRODUCT(D275:F275,$I$8:$K$8)))-((SUMPRODUCT(G275:I275,$I$8:$K$8))*(SUMPRODUCT(J275:L275,$I$10:$K$10))+(SUMPRODUCT(G275:I275,$I$10:$K$10))*(SUMPRODUCT(J275:L275,$I$8:$K$8))))^2)))))/2</f>
        <v>82.758751283425752</v>
      </c>
      <c r="P275">
        <f t="shared" ref="P275:P306" si="192">(DEGREES(ACOS(((-(((SUMPRODUCT(G275:I275,$I$8:$K$8))*(SUMPRODUCT(G275:I275,$I$10:$K$10))-(SUMPRODUCT(J275:L275,$I$8:$K$8))*(SUMPRODUCT(J275:L275,$I$10:$K$10)))-((SUMPRODUCT(A275:C275,$I$8:$K$8))*(SUMPRODUCT(A275:C275,$I$10:$K$10))-(SUMPRODUCT(D275:F275,$I$8:$K$8))*(SUMPRODUCT(D275:F275,$I$10:$K$10))))*(((SUMPRODUCT(G275:I275,$I$8:$K$8))*(SUMPRODUCT(G275:I275,$I$10:$K$10))+(SUMPRODUCT(J275:L275,$I$8:$K$8))*(SUMPRODUCT(J275:L275,$I$10:$K$10)))-((SUMPRODUCT(A275:C275,$I$8:$K$8))*(SUMPRODUCT(A275:C275,$I$10:$K$10))+(SUMPRODUCT(D275:F275,$I$8:$K$8))*(SUMPRODUCT(D275:F275,$I$10:$K$10)))))+((((SUMPRODUCT(A275:C275,$I$8:$K$8))*(SUMPRODUCT(D275:F275,$I$10:$K$10))+(SUMPRODUCT(A275:C275,$I$10:$K$10))*(SUMPRODUCT(D275:F275,$I$8:$K$8)))-((SUMPRODUCT(G275:I275,$I$8:$K$8))*(SUMPRODUCT(J275:L275,$I$10:$K$10))+(SUMPRODUCT(G275:I275,$I$10:$K$10))*(SUMPRODUCT(J275:L275,$I$8:$K$8))))*(SQRT(((((SUMPRODUCT(G275:I275,$I$8:$K$8))*(SUMPRODUCT(G275:I275,$I$10:$K$10))-(SUMPRODUCT(J275:L275,$I$8:$K$8))*(SUMPRODUCT(J275:L275,$I$10:$K$10)))-((SUMPRODUCT(A275:C275,$I$8:$K$8))*(SUMPRODUCT(A275:C275,$I$10:$K$10))-(SUMPRODUCT(D275:F275,$I$8:$K$8))*(SUMPRODUCT(D275:F275,$I$10:$K$10))))^2)+((((SUMPRODUCT(A275:C275,$I$8:$K$8))*(SUMPRODUCT(D275:F275,$I$10:$K$10))+(SUMPRODUCT(A275:C275,$I$10:$K$10))*(SUMPRODUCT(D275:F275,$I$8:$K$8)))-((SUMPRODUCT(G275:I275,$I$8:$K$8))*(SUMPRODUCT(J275:L275,$I$10:$K$10))+(SUMPRODUCT(G275:I275,$I$10:$K$10))*(SUMPRODUCT(J275:L275,$I$8:$K$8))))^2)-((((SUMPRODUCT(G275:I275,$I$8:$K$8))*(SUMPRODUCT(G275:I275,$I$10:$K$10))+(SUMPRODUCT(J275:L275,$I$8:$K$8))*(SUMPRODUCT(J275:L275,$I$10:$K$10)))-((SUMPRODUCT(A275:C275,$I$8:$K$8))*(SUMPRODUCT(A275:C275,$I$10:$K$10))+(SUMPRODUCT(D275:F275,$I$8:$K$8))*(SUMPRODUCT(D275:F275,$I$10:$K$10))))^2)))))/(((((SUMPRODUCT(G275:I275,$I$8:$K$8))*(SUMPRODUCT(G275:I275,$I$10:$K$10))-(SUMPRODUCT(J275:L275,$I$8:$K$8))*(SUMPRODUCT(J275:L275,$I$10:$K$10)))-((SUMPRODUCT(A275:C275,$I$8:$K$8))*(SUMPRODUCT(A275:C275,$I$10:$K$10))-(SUMPRODUCT(D275:F275,$I$8:$K$8))*(SUMPRODUCT(D275:F275,$I$10:$K$10))))^2)+((((SUMPRODUCT(A275:C275,$I$8:$K$8))*(SUMPRODUCT(D275:F275,$I$10:$K$10))+(SUMPRODUCT(A275:C275,$I$10:$K$10))*(SUMPRODUCT(D275:F275,$I$8:$K$8)))-((SUMPRODUCT(G275:I275,$I$8:$K$8))*(SUMPRODUCT(J275:L275,$I$10:$K$10))+(SUMPRODUCT(G275:I275,$I$10:$K$10))*(SUMPRODUCT(J275:L275,$I$8:$K$8))))^2)))))/2</f>
        <v>7.2412487165742494</v>
      </c>
      <c r="R275">
        <f t="shared" si="166"/>
        <v>0.37424860130101134</v>
      </c>
      <c r="T275">
        <f t="shared" ref="T275:T306" si="193">(P275-$V$330)</f>
        <v>7.1851445702808476</v>
      </c>
      <c r="V275">
        <f t="shared" ref="V275:V306" si="194">IF(T275=0,N275,0)</f>
        <v>0</v>
      </c>
      <c r="Z275" s="74">
        <f>IFERROR(Z235-#REF!+180,0)</f>
        <v>0</v>
      </c>
      <c r="AA275" s="74">
        <f>IFERROR(AA235-#REF!+180,0)</f>
        <v>0</v>
      </c>
      <c r="AB275" s="73">
        <f>IFERROR(AB235-#REF!,0)</f>
        <v>0</v>
      </c>
      <c r="AC275" s="73">
        <f>IFERROR(AC235-#REF!,0)</f>
        <v>0</v>
      </c>
      <c r="AE275">
        <f t="shared" si="182"/>
        <v>0</v>
      </c>
    </row>
    <row r="276" spans="1:33" x14ac:dyDescent="0.2">
      <c r="A276">
        <f t="shared" ref="A276:A327" si="195">(1/(SQRT(2)))*(COS(RADIANS(45)))</f>
        <v>0.5</v>
      </c>
      <c r="B276">
        <f t="shared" si="183"/>
        <v>-0.31466019552491858</v>
      </c>
      <c r="C276">
        <f t="shared" si="184"/>
        <v>0.3885729807284854</v>
      </c>
      <c r="D276">
        <f t="shared" ref="D276:D327" si="196">(-((1/(SQRT(2)))*(SIN(RADIANS(45)))))</f>
        <v>-0.49999999999999989</v>
      </c>
      <c r="E276">
        <f t="shared" si="185"/>
        <v>-0.31466019552491864</v>
      </c>
      <c r="F276">
        <f t="shared" si="186"/>
        <v>0.38857298072848545</v>
      </c>
      <c r="G276">
        <f t="shared" ref="G276:G327" si="197">(1/(SQRT(2)))*(COS(RADIANS(-45)))</f>
        <v>0.5</v>
      </c>
      <c r="H276">
        <f t="shared" si="187"/>
        <v>0.31466019552491858</v>
      </c>
      <c r="I276">
        <f t="shared" si="188"/>
        <v>-0.3885729807284854</v>
      </c>
      <c r="J276">
        <f t="shared" ref="J276:J327" si="198">(-((1/(SQRT(2)))*(SIN(RADIANS(-45)))))</f>
        <v>0.49999999999999989</v>
      </c>
      <c r="K276">
        <f t="shared" si="189"/>
        <v>-0.31466019552491864</v>
      </c>
      <c r="L276">
        <f t="shared" si="190"/>
        <v>0.38857298072848545</v>
      </c>
      <c r="N276">
        <v>129</v>
      </c>
      <c r="O276">
        <f t="shared" si="191"/>
        <v>82.386528464201376</v>
      </c>
      <c r="P276">
        <f t="shared" si="192"/>
        <v>7.6134715357986282</v>
      </c>
      <c r="R276">
        <f t="shared" si="166"/>
        <v>0.37222281922437883</v>
      </c>
      <c r="T276">
        <f t="shared" si="193"/>
        <v>7.5573673895052265</v>
      </c>
      <c r="V276">
        <f t="shared" si="194"/>
        <v>0</v>
      </c>
      <c r="Z276" s="74">
        <f>IFERROR(Z236-#REF!+180,0)</f>
        <v>0</v>
      </c>
      <c r="AA276" s="74">
        <f>IFERROR(AA236-#REF!+180,0)</f>
        <v>0</v>
      </c>
      <c r="AB276" s="73">
        <f>IFERROR(AB236-#REF!,0)</f>
        <v>0</v>
      </c>
      <c r="AC276" s="73">
        <f>IFERROR(AC236-#REF!,0)</f>
        <v>0</v>
      </c>
      <c r="AE276">
        <f t="shared" si="182"/>
        <v>0</v>
      </c>
    </row>
    <row r="277" spans="1:33" x14ac:dyDescent="0.2">
      <c r="A277">
        <f t="shared" si="195"/>
        <v>0.5</v>
      </c>
      <c r="B277">
        <f t="shared" si="183"/>
        <v>-0.32139380484326963</v>
      </c>
      <c r="C277">
        <f t="shared" si="184"/>
        <v>0.38302222155948895</v>
      </c>
      <c r="D277">
        <f t="shared" si="196"/>
        <v>-0.49999999999999989</v>
      </c>
      <c r="E277">
        <f t="shared" si="185"/>
        <v>-0.32139380484326968</v>
      </c>
      <c r="F277">
        <f t="shared" si="186"/>
        <v>0.38302222155948906</v>
      </c>
      <c r="G277">
        <f t="shared" si="197"/>
        <v>0.5</v>
      </c>
      <c r="H277">
        <f t="shared" si="187"/>
        <v>0.32139380484326963</v>
      </c>
      <c r="I277">
        <f t="shared" si="188"/>
        <v>-0.38302222155948895</v>
      </c>
      <c r="J277">
        <f t="shared" si="198"/>
        <v>0.49999999999999989</v>
      </c>
      <c r="K277">
        <f t="shared" si="189"/>
        <v>-0.32139380484326968</v>
      </c>
      <c r="L277">
        <f t="shared" si="190"/>
        <v>0.38302222155948906</v>
      </c>
      <c r="N277">
        <v>130</v>
      </c>
      <c r="O277">
        <f t="shared" si="191"/>
        <v>82.016475452448304</v>
      </c>
      <c r="P277">
        <f t="shared" si="192"/>
        <v>7.9835245475516894</v>
      </c>
      <c r="R277">
        <f t="shared" ref="R277:R327" si="199">P277-P276</f>
        <v>0.37005301175306116</v>
      </c>
      <c r="T277">
        <f t="shared" si="193"/>
        <v>7.9274204012582876</v>
      </c>
      <c r="V277">
        <f t="shared" si="194"/>
        <v>0</v>
      </c>
      <c r="Z277" s="74">
        <f>IFERROR(Z237-#REF!+180,0)</f>
        <v>0</v>
      </c>
      <c r="AA277" s="74">
        <f>IFERROR(AA237-#REF!+180,0)</f>
        <v>0</v>
      </c>
      <c r="AB277" s="73">
        <f>IFERROR(AB237-#REF!,0)</f>
        <v>0</v>
      </c>
      <c r="AC277" s="73">
        <f>IFERROR(AC237-#REF!,0)</f>
        <v>0</v>
      </c>
      <c r="AE277">
        <f t="shared" si="182"/>
        <v>0</v>
      </c>
    </row>
    <row r="278" spans="1:33" x14ac:dyDescent="0.2">
      <c r="A278">
        <f t="shared" si="195"/>
        <v>0.5</v>
      </c>
      <c r="B278">
        <f t="shared" si="183"/>
        <v>-0.32802951449525353</v>
      </c>
      <c r="C278">
        <f t="shared" si="184"/>
        <v>0.37735479011138601</v>
      </c>
      <c r="D278">
        <f t="shared" si="196"/>
        <v>-0.49999999999999989</v>
      </c>
      <c r="E278">
        <f t="shared" si="185"/>
        <v>-0.32802951449525358</v>
      </c>
      <c r="F278">
        <f t="shared" si="186"/>
        <v>0.37735479011138606</v>
      </c>
      <c r="G278">
        <f t="shared" si="197"/>
        <v>0.5</v>
      </c>
      <c r="H278">
        <f t="shared" si="187"/>
        <v>0.32802951449525353</v>
      </c>
      <c r="I278">
        <f t="shared" si="188"/>
        <v>-0.37735479011138601</v>
      </c>
      <c r="J278">
        <f t="shared" si="198"/>
        <v>0.49999999999999989</v>
      </c>
      <c r="K278">
        <f t="shared" si="189"/>
        <v>-0.32802951449525358</v>
      </c>
      <c r="L278">
        <f t="shared" si="190"/>
        <v>0.37735479011138606</v>
      </c>
      <c r="N278">
        <v>131</v>
      </c>
      <c r="O278">
        <f t="shared" si="191"/>
        <v>81.648736334869</v>
      </c>
      <c r="P278">
        <f t="shared" si="192"/>
        <v>8.3512636651310004</v>
      </c>
      <c r="R278">
        <f t="shared" si="199"/>
        <v>0.36773911757931099</v>
      </c>
      <c r="T278">
        <f t="shared" si="193"/>
        <v>8.2951595188375986</v>
      </c>
      <c r="V278">
        <f t="shared" si="194"/>
        <v>0</v>
      </c>
      <c r="Z278" s="74">
        <f>IFERROR(Z238-#REF!+180,0)</f>
        <v>0</v>
      </c>
      <c r="AA278" s="74">
        <f>IFERROR(AA238-#REF!+180,0)</f>
        <v>0</v>
      </c>
      <c r="AB278" s="73">
        <f>IFERROR(AB238-#REF!,0)</f>
        <v>0</v>
      </c>
      <c r="AC278" s="73">
        <f>IFERROR(AC238-#REF!,0)</f>
        <v>0</v>
      </c>
      <c r="AE278">
        <f t="shared" si="182"/>
        <v>0</v>
      </c>
    </row>
    <row r="279" spans="1:33" x14ac:dyDescent="0.2">
      <c r="A279">
        <f t="shared" si="195"/>
        <v>0.5</v>
      </c>
      <c r="B279">
        <f t="shared" si="183"/>
        <v>-0.33456530317942906</v>
      </c>
      <c r="C279">
        <f t="shared" si="184"/>
        <v>0.37157241273869707</v>
      </c>
      <c r="D279">
        <f t="shared" si="196"/>
        <v>-0.49999999999999989</v>
      </c>
      <c r="E279">
        <f t="shared" si="185"/>
        <v>-0.33456530317942912</v>
      </c>
      <c r="F279">
        <f t="shared" si="186"/>
        <v>0.37157241273869712</v>
      </c>
      <c r="G279">
        <f t="shared" si="197"/>
        <v>0.5</v>
      </c>
      <c r="H279">
        <f t="shared" si="187"/>
        <v>0.33456530317942906</v>
      </c>
      <c r="I279">
        <f t="shared" si="188"/>
        <v>-0.37157241273869707</v>
      </c>
      <c r="J279">
        <f t="shared" si="198"/>
        <v>0.49999999999999989</v>
      </c>
      <c r="K279">
        <f t="shared" si="189"/>
        <v>-0.33456530317942912</v>
      </c>
      <c r="L279">
        <f t="shared" si="190"/>
        <v>0.37157241273869712</v>
      </c>
      <c r="N279">
        <v>132</v>
      </c>
      <c r="O279">
        <f t="shared" si="191"/>
        <v>81.283455080193676</v>
      </c>
      <c r="P279">
        <f t="shared" si="192"/>
        <v>8.7165449198063421</v>
      </c>
      <c r="R279">
        <f t="shared" si="199"/>
        <v>0.36528125467534167</v>
      </c>
      <c r="T279">
        <f t="shared" si="193"/>
        <v>8.6604407735129403</v>
      </c>
      <c r="V279">
        <f t="shared" si="194"/>
        <v>0</v>
      </c>
      <c r="Z279" s="74">
        <f>IFERROR(Z239-#REF!+180,0)</f>
        <v>0</v>
      </c>
      <c r="AA279" s="74">
        <f>IFERROR(AA239-#REF!+180,0)</f>
        <v>0</v>
      </c>
      <c r="AB279" s="73">
        <f>IFERROR(AB239-#REF!,0)</f>
        <v>0</v>
      </c>
      <c r="AC279" s="73">
        <f>IFERROR(AC239-#REF!,0)</f>
        <v>0</v>
      </c>
      <c r="AE279">
        <f t="shared" si="182"/>
        <v>0</v>
      </c>
    </row>
    <row r="280" spans="1:33" x14ac:dyDescent="0.2">
      <c r="A280">
        <f t="shared" si="195"/>
        <v>0.5</v>
      </c>
      <c r="B280">
        <f t="shared" si="183"/>
        <v>-0.34099918003124913</v>
      </c>
      <c r="C280">
        <f t="shared" si="184"/>
        <v>0.36567685080958523</v>
      </c>
      <c r="D280">
        <f t="shared" si="196"/>
        <v>-0.49999999999999989</v>
      </c>
      <c r="E280">
        <f t="shared" si="185"/>
        <v>-0.34099918003124918</v>
      </c>
      <c r="F280">
        <f t="shared" si="186"/>
        <v>0.36567685080958529</v>
      </c>
      <c r="G280">
        <f t="shared" si="197"/>
        <v>0.5</v>
      </c>
      <c r="H280">
        <f t="shared" si="187"/>
        <v>0.34099918003124913</v>
      </c>
      <c r="I280">
        <f t="shared" si="188"/>
        <v>-0.36567685080958523</v>
      </c>
      <c r="J280">
        <f t="shared" si="198"/>
        <v>0.49999999999999989</v>
      </c>
      <c r="K280">
        <f t="shared" si="189"/>
        <v>-0.34099918003124918</v>
      </c>
      <c r="L280">
        <f t="shared" si="190"/>
        <v>0.36567685080958529</v>
      </c>
      <c r="N280">
        <v>133</v>
      </c>
      <c r="O280">
        <f t="shared" si="191"/>
        <v>80.920775355916348</v>
      </c>
      <c r="P280">
        <f t="shared" si="192"/>
        <v>9.0792246440836379</v>
      </c>
      <c r="R280">
        <f t="shared" si="199"/>
        <v>0.36267972427729589</v>
      </c>
      <c r="T280">
        <f t="shared" si="193"/>
        <v>9.0231204977902362</v>
      </c>
      <c r="V280">
        <f t="shared" si="194"/>
        <v>0</v>
      </c>
      <c r="Z280" s="74">
        <f>IFERROR(Z240-#REF!+180,0)</f>
        <v>0</v>
      </c>
      <c r="AA280" s="74">
        <f>IFERROR(AA240-#REF!+180,0)</f>
        <v>0</v>
      </c>
      <c r="AB280" s="73">
        <f>IFERROR(AB240-#REF!,0)</f>
        <v>0</v>
      </c>
      <c r="AC280" s="73">
        <f>IFERROR(AC240-#REF!,0)</f>
        <v>0</v>
      </c>
      <c r="AE280">
        <f t="shared" si="182"/>
        <v>0</v>
      </c>
    </row>
    <row r="281" spans="1:33" x14ac:dyDescent="0.2">
      <c r="A281">
        <f t="shared" si="195"/>
        <v>0.5</v>
      </c>
      <c r="B281">
        <f t="shared" si="183"/>
        <v>-0.34732918522949863</v>
      </c>
      <c r="C281">
        <f t="shared" si="184"/>
        <v>0.35966990016932548</v>
      </c>
      <c r="D281">
        <f t="shared" si="196"/>
        <v>-0.49999999999999989</v>
      </c>
      <c r="E281">
        <f t="shared" si="185"/>
        <v>-0.34732918522949868</v>
      </c>
      <c r="F281">
        <f t="shared" si="186"/>
        <v>0.35966990016932554</v>
      </c>
      <c r="G281">
        <f t="shared" si="197"/>
        <v>0.5</v>
      </c>
      <c r="H281">
        <f t="shared" si="187"/>
        <v>0.34732918522949863</v>
      </c>
      <c r="I281">
        <f t="shared" si="188"/>
        <v>-0.35966990016932548</v>
      </c>
      <c r="J281">
        <f t="shared" si="198"/>
        <v>0.49999999999999989</v>
      </c>
      <c r="K281">
        <f t="shared" si="189"/>
        <v>-0.34732918522949868</v>
      </c>
      <c r="L281">
        <f t="shared" si="190"/>
        <v>0.35966990016932554</v>
      </c>
      <c r="N281">
        <v>134</v>
      </c>
      <c r="O281">
        <f t="shared" si="191"/>
        <v>80.560840342010152</v>
      </c>
      <c r="P281">
        <f t="shared" si="192"/>
        <v>9.4391596579898387</v>
      </c>
      <c r="R281">
        <f t="shared" si="199"/>
        <v>0.35993501390620075</v>
      </c>
      <c r="T281">
        <f t="shared" si="193"/>
        <v>9.3830555116964369</v>
      </c>
      <c r="V281">
        <f t="shared" si="194"/>
        <v>0</v>
      </c>
      <c r="Z281" t="s">
        <v>81</v>
      </c>
    </row>
    <row r="282" spans="1:33" x14ac:dyDescent="0.2">
      <c r="A282">
        <f t="shared" si="195"/>
        <v>0.5</v>
      </c>
      <c r="B282">
        <f t="shared" si="183"/>
        <v>-0.35355339059327368</v>
      </c>
      <c r="C282">
        <f t="shared" si="184"/>
        <v>0.35355339059327373</v>
      </c>
      <c r="D282">
        <f t="shared" si="196"/>
        <v>-0.49999999999999989</v>
      </c>
      <c r="E282">
        <f t="shared" si="185"/>
        <v>-0.35355339059327373</v>
      </c>
      <c r="F282">
        <f t="shared" si="186"/>
        <v>0.35355339059327379</v>
      </c>
      <c r="G282">
        <f t="shared" si="197"/>
        <v>0.5</v>
      </c>
      <c r="H282">
        <f t="shared" si="187"/>
        <v>0.35355339059327368</v>
      </c>
      <c r="I282">
        <f t="shared" si="188"/>
        <v>-0.35355339059327373</v>
      </c>
      <c r="J282">
        <f t="shared" si="198"/>
        <v>0.49999999999999989</v>
      </c>
      <c r="K282">
        <f t="shared" si="189"/>
        <v>-0.35355339059327373</v>
      </c>
      <c r="L282">
        <f t="shared" si="190"/>
        <v>0.35355339059327379</v>
      </c>
      <c r="N282">
        <v>135</v>
      </c>
      <c r="O282">
        <f t="shared" si="191"/>
        <v>80.203792542615858</v>
      </c>
      <c r="P282">
        <f t="shared" si="192"/>
        <v>9.7962074573841278</v>
      </c>
      <c r="R282">
        <f t="shared" si="199"/>
        <v>0.3570477993942891</v>
      </c>
      <c r="T282">
        <f t="shared" si="193"/>
        <v>9.740103311090726</v>
      </c>
      <c r="V282">
        <f t="shared" si="194"/>
        <v>0</v>
      </c>
      <c r="Z282" s="74" t="e">
        <f>IF(Z262=AE262,AF242,0)</f>
        <v>#REF!</v>
      </c>
      <c r="AA282" s="74" t="e">
        <f>IF(AA262=AE262,AF242+90,0)</f>
        <v>#REF!</v>
      </c>
      <c r="AB282" s="74" t="e">
        <f>IF(AB262=AE262,AF242,0)</f>
        <v>#REF!</v>
      </c>
      <c r="AC282" s="74" t="e">
        <f>IF(AC262=AE262,AF242+90,0)</f>
        <v>#REF!</v>
      </c>
      <c r="AE282" t="e">
        <f>SUM(Z282:AC282)</f>
        <v>#REF!</v>
      </c>
      <c r="AG282" t="e">
        <f t="shared" ref="AG282:AG300" si="200">ABS(AE282-B2)</f>
        <v>#REF!</v>
      </c>
    </row>
    <row r="283" spans="1:33" x14ac:dyDescent="0.2">
      <c r="A283">
        <f t="shared" si="195"/>
        <v>0.5</v>
      </c>
      <c r="B283">
        <f t="shared" si="183"/>
        <v>-0.35966990016932548</v>
      </c>
      <c r="C283">
        <f t="shared" si="184"/>
        <v>0.34732918522949852</v>
      </c>
      <c r="D283">
        <f t="shared" si="196"/>
        <v>-0.49999999999999989</v>
      </c>
      <c r="E283">
        <f t="shared" si="185"/>
        <v>-0.35966990016932554</v>
      </c>
      <c r="F283">
        <f t="shared" si="186"/>
        <v>0.34732918522949857</v>
      </c>
      <c r="G283">
        <f t="shared" si="197"/>
        <v>0.5</v>
      </c>
      <c r="H283">
        <f t="shared" si="187"/>
        <v>0.35966990016932548</v>
      </c>
      <c r="I283">
        <f t="shared" si="188"/>
        <v>-0.34732918522949852</v>
      </c>
      <c r="J283">
        <f t="shared" si="198"/>
        <v>0.49999999999999989</v>
      </c>
      <c r="K283">
        <f t="shared" si="189"/>
        <v>-0.35966990016932554</v>
      </c>
      <c r="L283">
        <f t="shared" si="190"/>
        <v>0.34732918522949857</v>
      </c>
      <c r="N283">
        <v>136</v>
      </c>
      <c r="O283">
        <f t="shared" si="191"/>
        <v>79.849773596716773</v>
      </c>
      <c r="P283">
        <f t="shared" si="192"/>
        <v>10.150226403283222</v>
      </c>
      <c r="R283">
        <f t="shared" si="199"/>
        <v>0.35401894589909411</v>
      </c>
      <c r="T283">
        <f t="shared" si="193"/>
        <v>10.09412225698982</v>
      </c>
      <c r="V283">
        <f t="shared" si="194"/>
        <v>0</v>
      </c>
      <c r="Z283" s="74" t="e">
        <f t="shared" ref="Z283:Z300" si="201">IF(Z263=AE263,AF243,0)</f>
        <v>#REF!</v>
      </c>
      <c r="AA283" s="74" t="e">
        <f t="shared" ref="AA283:AA300" si="202">IF(AA263=AE263,AF243+90,0)</f>
        <v>#REF!</v>
      </c>
      <c r="AB283" s="74" t="e">
        <f t="shared" ref="AB283:AB300" si="203">IF(AB263=AE263,AF243,0)</f>
        <v>#REF!</v>
      </c>
      <c r="AC283" s="74" t="e">
        <f t="shared" ref="AC283:AC300" si="204">IF(AC263=AE263,AF243+90,0)</f>
        <v>#REF!</v>
      </c>
      <c r="AE283" t="e">
        <f t="shared" ref="AE283:AE300" si="205">SUM(Z283:AC283)</f>
        <v>#REF!</v>
      </c>
      <c r="AG283" t="e">
        <f t="shared" si="200"/>
        <v>#REF!</v>
      </c>
    </row>
    <row r="284" spans="1:33" x14ac:dyDescent="0.2">
      <c r="A284">
        <f t="shared" si="195"/>
        <v>0.5</v>
      </c>
      <c r="B284">
        <f t="shared" si="183"/>
        <v>-0.36567685080958517</v>
      </c>
      <c r="C284">
        <f t="shared" si="184"/>
        <v>0.34099918003124924</v>
      </c>
      <c r="D284">
        <f t="shared" si="196"/>
        <v>-0.49999999999999989</v>
      </c>
      <c r="E284">
        <f t="shared" si="185"/>
        <v>-0.36567685080958523</v>
      </c>
      <c r="F284">
        <f t="shared" si="186"/>
        <v>0.34099918003124929</v>
      </c>
      <c r="G284">
        <f t="shared" si="197"/>
        <v>0.5</v>
      </c>
      <c r="H284">
        <f t="shared" si="187"/>
        <v>0.36567685080958517</v>
      </c>
      <c r="I284">
        <f t="shared" si="188"/>
        <v>-0.34099918003124924</v>
      </c>
      <c r="J284">
        <f t="shared" si="198"/>
        <v>0.49999999999999989</v>
      </c>
      <c r="K284">
        <f t="shared" si="189"/>
        <v>-0.36567685080958523</v>
      </c>
      <c r="L284">
        <f t="shared" si="190"/>
        <v>0.34099918003124929</v>
      </c>
      <c r="N284">
        <v>137</v>
      </c>
      <c r="O284">
        <f t="shared" si="191"/>
        <v>79.498924088823514</v>
      </c>
      <c r="P284">
        <f t="shared" si="192"/>
        <v>10.501075911176478</v>
      </c>
      <c r="R284">
        <f t="shared" si="199"/>
        <v>0.35084950789325653</v>
      </c>
      <c r="T284">
        <f t="shared" si="193"/>
        <v>10.444971764883077</v>
      </c>
      <c r="V284">
        <f t="shared" si="194"/>
        <v>0</v>
      </c>
      <c r="Z284" s="74" t="e">
        <f t="shared" si="201"/>
        <v>#REF!</v>
      </c>
      <c r="AA284" s="74" t="e">
        <f t="shared" si="202"/>
        <v>#REF!</v>
      </c>
      <c r="AB284" s="74" t="e">
        <f t="shared" si="203"/>
        <v>#REF!</v>
      </c>
      <c r="AC284" s="74" t="e">
        <f t="shared" si="204"/>
        <v>#REF!</v>
      </c>
      <c r="AE284" t="e">
        <f t="shared" si="205"/>
        <v>#REF!</v>
      </c>
      <c r="AG284" t="e">
        <f t="shared" si="200"/>
        <v>#REF!</v>
      </c>
    </row>
    <row r="285" spans="1:33" x14ac:dyDescent="0.2">
      <c r="A285">
        <f t="shared" si="195"/>
        <v>0.5</v>
      </c>
      <c r="B285">
        <f t="shared" si="183"/>
        <v>-0.3715724127386969</v>
      </c>
      <c r="C285">
        <f t="shared" si="184"/>
        <v>0.33456530317942912</v>
      </c>
      <c r="D285">
        <f t="shared" si="196"/>
        <v>-0.49999999999999989</v>
      </c>
      <c r="E285">
        <f t="shared" si="185"/>
        <v>-0.37157241273869696</v>
      </c>
      <c r="F285">
        <f t="shared" si="186"/>
        <v>0.33456530317942917</v>
      </c>
      <c r="G285">
        <f t="shared" si="197"/>
        <v>0.5</v>
      </c>
      <c r="H285">
        <f t="shared" si="187"/>
        <v>0.3715724127386969</v>
      </c>
      <c r="I285">
        <f t="shared" si="188"/>
        <v>-0.33456530317942912</v>
      </c>
      <c r="J285">
        <f t="shared" si="198"/>
        <v>0.49999999999999989</v>
      </c>
      <c r="K285">
        <f t="shared" si="189"/>
        <v>-0.37157241273869696</v>
      </c>
      <c r="L285">
        <f t="shared" si="190"/>
        <v>0.33456530317942917</v>
      </c>
      <c r="N285">
        <v>138</v>
      </c>
      <c r="O285">
        <f t="shared" si="191"/>
        <v>79.151383360691554</v>
      </c>
      <c r="P285">
        <f t="shared" si="192"/>
        <v>10.848616639308448</v>
      </c>
      <c r="R285">
        <f t="shared" si="199"/>
        <v>0.34754072813196935</v>
      </c>
      <c r="T285">
        <f t="shared" si="193"/>
        <v>10.792512493015046</v>
      </c>
      <c r="V285">
        <f t="shared" si="194"/>
        <v>0</v>
      </c>
      <c r="Z285" s="74" t="e">
        <f t="shared" si="201"/>
        <v>#REF!</v>
      </c>
      <c r="AA285" s="74" t="e">
        <f t="shared" si="202"/>
        <v>#REF!</v>
      </c>
      <c r="AB285" s="74" t="e">
        <f t="shared" si="203"/>
        <v>#REF!</v>
      </c>
      <c r="AC285" s="74" t="e">
        <f t="shared" si="204"/>
        <v>#REF!</v>
      </c>
      <c r="AE285" t="e">
        <f t="shared" si="205"/>
        <v>#REF!</v>
      </c>
      <c r="AG285" t="e">
        <f t="shared" si="200"/>
        <v>#REF!</v>
      </c>
    </row>
    <row r="286" spans="1:33" x14ac:dyDescent="0.2">
      <c r="A286">
        <f t="shared" si="195"/>
        <v>0.5</v>
      </c>
      <c r="B286">
        <f t="shared" si="183"/>
        <v>-0.3773547901113859</v>
      </c>
      <c r="C286">
        <f t="shared" si="184"/>
        <v>0.32802951449525358</v>
      </c>
      <c r="D286">
        <f t="shared" si="196"/>
        <v>-0.49999999999999989</v>
      </c>
      <c r="E286">
        <f t="shared" si="185"/>
        <v>-0.37735479011138595</v>
      </c>
      <c r="F286">
        <f t="shared" si="186"/>
        <v>0.32802951449525364</v>
      </c>
      <c r="G286">
        <f t="shared" si="197"/>
        <v>0.5</v>
      </c>
      <c r="H286">
        <f t="shared" si="187"/>
        <v>0.3773547901113859</v>
      </c>
      <c r="I286">
        <f t="shared" si="188"/>
        <v>-0.32802951449525358</v>
      </c>
      <c r="J286">
        <f t="shared" si="198"/>
        <v>0.49999999999999989</v>
      </c>
      <c r="K286">
        <f t="shared" si="189"/>
        <v>-0.37735479011138595</v>
      </c>
      <c r="L286">
        <f t="shared" si="190"/>
        <v>0.32802951449525364</v>
      </c>
      <c r="N286">
        <v>139</v>
      </c>
      <c r="O286">
        <f t="shared" si="191"/>
        <v>78.807289325084426</v>
      </c>
      <c r="P286">
        <f t="shared" si="192"/>
        <v>11.192710674915567</v>
      </c>
      <c r="R286">
        <f t="shared" si="199"/>
        <v>0.34409403560711915</v>
      </c>
      <c r="T286">
        <f t="shared" si="193"/>
        <v>11.136606528622165</v>
      </c>
      <c r="V286">
        <f t="shared" si="194"/>
        <v>0</v>
      </c>
      <c r="Z286" s="74" t="e">
        <f t="shared" si="201"/>
        <v>#REF!</v>
      </c>
      <c r="AA286" s="74" t="e">
        <f t="shared" si="202"/>
        <v>#REF!</v>
      </c>
      <c r="AB286" s="74" t="e">
        <f t="shared" si="203"/>
        <v>#REF!</v>
      </c>
      <c r="AC286" s="74" t="e">
        <f t="shared" si="204"/>
        <v>#REF!</v>
      </c>
      <c r="AE286" t="e">
        <f t="shared" si="205"/>
        <v>#REF!</v>
      </c>
      <c r="AG286" t="e">
        <f t="shared" si="200"/>
        <v>#REF!</v>
      </c>
    </row>
    <row r="287" spans="1:33" x14ac:dyDescent="0.2">
      <c r="A287">
        <f t="shared" si="195"/>
        <v>0.5</v>
      </c>
      <c r="B287">
        <f t="shared" si="183"/>
        <v>-0.3830222215594889</v>
      </c>
      <c r="C287">
        <f t="shared" si="184"/>
        <v>0.32139380484326968</v>
      </c>
      <c r="D287">
        <f t="shared" si="196"/>
        <v>-0.49999999999999989</v>
      </c>
      <c r="E287">
        <f t="shared" si="185"/>
        <v>-0.38302222155948895</v>
      </c>
      <c r="F287">
        <f t="shared" si="186"/>
        <v>0.32139380484326974</v>
      </c>
      <c r="G287">
        <f t="shared" si="197"/>
        <v>0.5</v>
      </c>
      <c r="H287">
        <f t="shared" si="187"/>
        <v>0.3830222215594889</v>
      </c>
      <c r="I287">
        <f t="shared" si="188"/>
        <v>-0.32139380484326968</v>
      </c>
      <c r="J287">
        <f t="shared" si="198"/>
        <v>0.49999999999999989</v>
      </c>
      <c r="K287">
        <f t="shared" si="189"/>
        <v>-0.38302222155948895</v>
      </c>
      <c r="L287">
        <f t="shared" si="190"/>
        <v>0.32139380484326974</v>
      </c>
      <c r="N287">
        <v>140</v>
      </c>
      <c r="O287">
        <f t="shared" si="191"/>
        <v>78.466778282576243</v>
      </c>
      <c r="P287">
        <f t="shared" si="192"/>
        <v>11.533221717423766</v>
      </c>
      <c r="R287">
        <f t="shared" si="199"/>
        <v>0.34051104250819897</v>
      </c>
      <c r="T287">
        <f t="shared" si="193"/>
        <v>11.477117571130364</v>
      </c>
      <c r="V287">
        <f t="shared" si="194"/>
        <v>0</v>
      </c>
      <c r="Z287" s="74" t="e">
        <f t="shared" si="201"/>
        <v>#REF!</v>
      </c>
      <c r="AA287" s="74" t="e">
        <f t="shared" si="202"/>
        <v>#REF!</v>
      </c>
      <c r="AB287" s="74" t="e">
        <f t="shared" si="203"/>
        <v>#REF!</v>
      </c>
      <c r="AC287" s="74" t="e">
        <f t="shared" si="204"/>
        <v>#REF!</v>
      </c>
      <c r="AE287" t="e">
        <f t="shared" si="205"/>
        <v>#REF!</v>
      </c>
      <c r="AG287" t="e">
        <f t="shared" si="200"/>
        <v>#REF!</v>
      </c>
    </row>
    <row r="288" spans="1:33" x14ac:dyDescent="0.2">
      <c r="A288">
        <f t="shared" si="195"/>
        <v>0.5</v>
      </c>
      <c r="B288">
        <f t="shared" si="183"/>
        <v>-0.3885729807284854</v>
      </c>
      <c r="C288">
        <f t="shared" si="184"/>
        <v>0.31466019552491864</v>
      </c>
      <c r="D288">
        <f t="shared" si="196"/>
        <v>-0.49999999999999989</v>
      </c>
      <c r="E288">
        <f t="shared" si="185"/>
        <v>-0.38857298072848545</v>
      </c>
      <c r="F288">
        <f t="shared" si="186"/>
        <v>0.3146601955249187</v>
      </c>
      <c r="G288">
        <f t="shared" si="197"/>
        <v>0.5</v>
      </c>
      <c r="H288">
        <f t="shared" si="187"/>
        <v>0.3885729807284854</v>
      </c>
      <c r="I288">
        <f t="shared" si="188"/>
        <v>-0.31466019552491864</v>
      </c>
      <c r="J288">
        <f t="shared" si="198"/>
        <v>0.49999999999999989</v>
      </c>
      <c r="K288">
        <f t="shared" si="189"/>
        <v>-0.38857298072848545</v>
      </c>
      <c r="L288">
        <f t="shared" si="190"/>
        <v>0.3146601955249187</v>
      </c>
      <c r="N288">
        <v>141</v>
      </c>
      <c r="O288">
        <f t="shared" si="191"/>
        <v>78.129984742356569</v>
      </c>
      <c r="P288">
        <f t="shared" si="192"/>
        <v>11.870015257643441</v>
      </c>
      <c r="R288">
        <f t="shared" si="199"/>
        <v>0.33679354021967534</v>
      </c>
      <c r="T288">
        <f t="shared" si="193"/>
        <v>11.813911111350039</v>
      </c>
      <c r="V288">
        <f t="shared" si="194"/>
        <v>0</v>
      </c>
      <c r="Z288" s="74" t="e">
        <f t="shared" si="201"/>
        <v>#REF!</v>
      </c>
      <c r="AA288" s="74" t="e">
        <f t="shared" si="202"/>
        <v>#REF!</v>
      </c>
      <c r="AB288" s="74" t="e">
        <f t="shared" si="203"/>
        <v>#REF!</v>
      </c>
      <c r="AC288" s="74" t="e">
        <f t="shared" si="204"/>
        <v>#REF!</v>
      </c>
      <c r="AE288" t="e">
        <f t="shared" si="205"/>
        <v>#REF!</v>
      </c>
      <c r="AG288" t="e">
        <f t="shared" si="200"/>
        <v>#REF!</v>
      </c>
    </row>
    <row r="289" spans="1:37" x14ac:dyDescent="0.2">
      <c r="A289">
        <f t="shared" si="195"/>
        <v>0.5</v>
      </c>
      <c r="B289">
        <f t="shared" si="183"/>
        <v>-0.3940053768033609</v>
      </c>
      <c r="C289">
        <f t="shared" si="184"/>
        <v>0.30783073766282915</v>
      </c>
      <c r="D289">
        <f t="shared" si="196"/>
        <v>-0.49999999999999989</v>
      </c>
      <c r="E289">
        <f t="shared" si="185"/>
        <v>-0.39400537680336095</v>
      </c>
      <c r="F289">
        <f t="shared" si="186"/>
        <v>0.3078307376628292</v>
      </c>
      <c r="G289">
        <f t="shared" si="197"/>
        <v>0.5</v>
      </c>
      <c r="H289">
        <f t="shared" si="187"/>
        <v>0.3940053768033609</v>
      </c>
      <c r="I289">
        <f t="shared" si="188"/>
        <v>-0.30783073766282915</v>
      </c>
      <c r="J289">
        <f t="shared" si="198"/>
        <v>0.49999999999999989</v>
      </c>
      <c r="K289">
        <f t="shared" si="189"/>
        <v>-0.39400537680336095</v>
      </c>
      <c r="L289">
        <f t="shared" si="190"/>
        <v>0.3078307376628292</v>
      </c>
      <c r="N289">
        <v>142</v>
      </c>
      <c r="O289">
        <f t="shared" si="191"/>
        <v>77.797041247964017</v>
      </c>
      <c r="P289">
        <f t="shared" si="192"/>
        <v>12.202958752035986</v>
      </c>
      <c r="R289">
        <f t="shared" si="199"/>
        <v>0.33294349439254489</v>
      </c>
      <c r="T289">
        <f t="shared" si="193"/>
        <v>12.146854605742584</v>
      </c>
      <c r="V289">
        <f t="shared" si="194"/>
        <v>0</v>
      </c>
      <c r="Z289" s="74" t="e">
        <f t="shared" si="201"/>
        <v>#REF!</v>
      </c>
      <c r="AA289" s="74" t="e">
        <f t="shared" si="202"/>
        <v>#REF!</v>
      </c>
      <c r="AB289" s="74" t="e">
        <f t="shared" si="203"/>
        <v>#REF!</v>
      </c>
      <c r="AC289" s="74" t="e">
        <f t="shared" si="204"/>
        <v>#REF!</v>
      </c>
      <c r="AE289" t="e">
        <f t="shared" si="205"/>
        <v>#REF!</v>
      </c>
      <c r="AG289" t="e">
        <f t="shared" si="200"/>
        <v>#REF!</v>
      </c>
    </row>
    <row r="290" spans="1:37" x14ac:dyDescent="0.2">
      <c r="A290">
        <f t="shared" si="195"/>
        <v>0.5</v>
      </c>
      <c r="B290">
        <f t="shared" si="183"/>
        <v>-0.39931775502364641</v>
      </c>
      <c r="C290">
        <f t="shared" si="184"/>
        <v>0.30090751157602402</v>
      </c>
      <c r="D290">
        <f t="shared" si="196"/>
        <v>-0.49999999999999989</v>
      </c>
      <c r="E290">
        <f t="shared" si="185"/>
        <v>-0.39931775502364647</v>
      </c>
      <c r="F290">
        <f t="shared" si="186"/>
        <v>0.30090751157602408</v>
      </c>
      <c r="G290">
        <f t="shared" si="197"/>
        <v>0.5</v>
      </c>
      <c r="H290">
        <f t="shared" si="187"/>
        <v>0.39931775502364641</v>
      </c>
      <c r="I290">
        <f t="shared" si="188"/>
        <v>-0.30090751157602402</v>
      </c>
      <c r="J290">
        <f t="shared" si="198"/>
        <v>0.49999999999999989</v>
      </c>
      <c r="K290">
        <f t="shared" si="189"/>
        <v>-0.39931775502364647</v>
      </c>
      <c r="L290">
        <f t="shared" si="190"/>
        <v>0.30090751157602408</v>
      </c>
      <c r="N290">
        <v>143</v>
      </c>
      <c r="O290">
        <f t="shared" si="191"/>
        <v>77.468078208827109</v>
      </c>
      <c r="P290">
        <f t="shared" si="192"/>
        <v>12.531921791172891</v>
      </c>
      <c r="R290">
        <f t="shared" si="199"/>
        <v>0.32896303913690517</v>
      </c>
      <c r="T290">
        <f t="shared" si="193"/>
        <v>12.47581764487949</v>
      </c>
      <c r="V290">
        <f t="shared" si="194"/>
        <v>0</v>
      </c>
      <c r="Z290" s="74" t="e">
        <f t="shared" si="201"/>
        <v>#REF!</v>
      </c>
      <c r="AA290" s="74" t="e">
        <f t="shared" si="202"/>
        <v>#REF!</v>
      </c>
      <c r="AB290" s="74" t="e">
        <f t="shared" si="203"/>
        <v>#REF!</v>
      </c>
      <c r="AC290" s="74" t="e">
        <f t="shared" si="204"/>
        <v>#REF!</v>
      </c>
      <c r="AE290" t="e">
        <f t="shared" si="205"/>
        <v>#REF!</v>
      </c>
      <c r="AG290" t="e">
        <f t="shared" si="200"/>
        <v>#REF!</v>
      </c>
    </row>
    <row r="291" spans="1:37" x14ac:dyDescent="0.2">
      <c r="A291">
        <f t="shared" si="195"/>
        <v>0.5</v>
      </c>
      <c r="B291">
        <f t="shared" si="183"/>
        <v>-0.40450849718747356</v>
      </c>
      <c r="C291">
        <f t="shared" si="184"/>
        <v>0.29389262614623657</v>
      </c>
      <c r="D291">
        <f t="shared" si="196"/>
        <v>-0.49999999999999989</v>
      </c>
      <c r="E291">
        <f t="shared" si="185"/>
        <v>-0.40450849718747361</v>
      </c>
      <c r="F291">
        <f t="shared" si="186"/>
        <v>0.29389262614623662</v>
      </c>
      <c r="G291">
        <f t="shared" si="197"/>
        <v>0.5</v>
      </c>
      <c r="H291">
        <f t="shared" si="187"/>
        <v>0.40450849718747356</v>
      </c>
      <c r="I291">
        <f t="shared" si="188"/>
        <v>-0.29389262614623657</v>
      </c>
      <c r="J291">
        <f t="shared" si="198"/>
        <v>0.49999999999999989</v>
      </c>
      <c r="K291">
        <f t="shared" si="189"/>
        <v>-0.40450849718747361</v>
      </c>
      <c r="L291">
        <f t="shared" si="190"/>
        <v>0.29389262614623662</v>
      </c>
      <c r="N291">
        <v>144</v>
      </c>
      <c r="O291">
        <f t="shared" si="191"/>
        <v>77.143223738437129</v>
      </c>
      <c r="P291">
        <f t="shared" si="192"/>
        <v>12.856776261562871</v>
      </c>
      <c r="R291">
        <f t="shared" si="199"/>
        <v>0.32485447038997961</v>
      </c>
      <c r="T291">
        <f t="shared" si="193"/>
        <v>12.800672115269469</v>
      </c>
      <c r="V291">
        <f t="shared" si="194"/>
        <v>0</v>
      </c>
      <c r="Z291" s="74" t="e">
        <f t="shared" si="201"/>
        <v>#REF!</v>
      </c>
      <c r="AA291" s="74" t="e">
        <f t="shared" si="202"/>
        <v>#REF!</v>
      </c>
      <c r="AB291" s="74" t="e">
        <f t="shared" si="203"/>
        <v>#REF!</v>
      </c>
      <c r="AC291" s="74" t="e">
        <f t="shared" si="204"/>
        <v>#REF!</v>
      </c>
      <c r="AE291" t="e">
        <f t="shared" si="205"/>
        <v>#REF!</v>
      </c>
      <c r="AG291" t="e">
        <f t="shared" si="200"/>
        <v>#REF!</v>
      </c>
    </row>
    <row r="292" spans="1:37" x14ac:dyDescent="0.2">
      <c r="A292">
        <f t="shared" si="195"/>
        <v>0.5</v>
      </c>
      <c r="B292">
        <f t="shared" si="183"/>
        <v>-0.40957602214449584</v>
      </c>
      <c r="C292">
        <f t="shared" si="184"/>
        <v>0.28678821817552291</v>
      </c>
      <c r="D292">
        <f t="shared" si="196"/>
        <v>-0.49999999999999989</v>
      </c>
      <c r="E292">
        <f t="shared" si="185"/>
        <v>-0.40957602214449595</v>
      </c>
      <c r="F292">
        <f t="shared" si="186"/>
        <v>0.28678821817552297</v>
      </c>
      <c r="G292">
        <f t="shared" si="197"/>
        <v>0.5</v>
      </c>
      <c r="H292">
        <f t="shared" si="187"/>
        <v>0.40957602214449584</v>
      </c>
      <c r="I292">
        <f t="shared" si="188"/>
        <v>-0.28678821817552291</v>
      </c>
      <c r="J292">
        <f t="shared" si="198"/>
        <v>0.49999999999999989</v>
      </c>
      <c r="K292">
        <f t="shared" si="189"/>
        <v>-0.40957602214449595</v>
      </c>
      <c r="L292">
        <f t="shared" si="190"/>
        <v>0.28678821817552297</v>
      </c>
      <c r="N292">
        <v>145</v>
      </c>
      <c r="O292">
        <f t="shared" si="191"/>
        <v>76.822603499916767</v>
      </c>
      <c r="P292">
        <f t="shared" si="192"/>
        <v>13.177396500083233</v>
      </c>
      <c r="R292">
        <f t="shared" si="199"/>
        <v>0.32062023852036248</v>
      </c>
      <c r="T292">
        <f t="shared" si="193"/>
        <v>13.121292353789832</v>
      </c>
      <c r="V292">
        <f t="shared" si="194"/>
        <v>0</v>
      </c>
      <c r="Z292" s="74" t="e">
        <f t="shared" si="201"/>
        <v>#REF!</v>
      </c>
      <c r="AA292" s="74" t="e">
        <f t="shared" si="202"/>
        <v>#REF!</v>
      </c>
      <c r="AB292" s="74" t="e">
        <f t="shared" si="203"/>
        <v>#REF!</v>
      </c>
      <c r="AC292" s="74" t="e">
        <f t="shared" si="204"/>
        <v>#REF!</v>
      </c>
      <c r="AE292" t="e">
        <f t="shared" si="205"/>
        <v>#REF!</v>
      </c>
      <c r="AG292" t="e">
        <f t="shared" si="200"/>
        <v>#REF!</v>
      </c>
    </row>
    <row r="293" spans="1:37" x14ac:dyDescent="0.2">
      <c r="A293">
        <f t="shared" si="195"/>
        <v>0.5</v>
      </c>
      <c r="B293">
        <f t="shared" si="183"/>
        <v>-0.41451878627752076</v>
      </c>
      <c r="C293">
        <f t="shared" si="184"/>
        <v>0.2795964517353734</v>
      </c>
      <c r="D293">
        <f t="shared" si="196"/>
        <v>-0.49999999999999989</v>
      </c>
      <c r="E293">
        <f t="shared" si="185"/>
        <v>-0.41451878627752081</v>
      </c>
      <c r="F293">
        <f t="shared" si="186"/>
        <v>0.27959645173537345</v>
      </c>
      <c r="G293">
        <f t="shared" si="197"/>
        <v>0.5</v>
      </c>
      <c r="H293">
        <f t="shared" si="187"/>
        <v>0.41451878627752076</v>
      </c>
      <c r="I293">
        <f t="shared" si="188"/>
        <v>-0.2795964517353734</v>
      </c>
      <c r="J293">
        <f t="shared" si="198"/>
        <v>0.49999999999999989</v>
      </c>
      <c r="K293">
        <f t="shared" si="189"/>
        <v>-0.41451878627752081</v>
      </c>
      <c r="L293">
        <f t="shared" si="190"/>
        <v>0.27959645173537345</v>
      </c>
      <c r="N293">
        <v>146</v>
      </c>
      <c r="O293">
        <f t="shared" si="191"/>
        <v>76.506340559680737</v>
      </c>
      <c r="P293">
        <f t="shared" si="192"/>
        <v>13.493659440319243</v>
      </c>
      <c r="R293">
        <f t="shared" si="199"/>
        <v>0.31626294023600998</v>
      </c>
      <c r="T293">
        <f t="shared" si="193"/>
        <v>13.437555294025842</v>
      </c>
      <c r="V293">
        <f t="shared" si="194"/>
        <v>0</v>
      </c>
      <c r="Z293" s="74" t="e">
        <f t="shared" si="201"/>
        <v>#REF!</v>
      </c>
      <c r="AA293" s="74" t="e">
        <f t="shared" si="202"/>
        <v>#REF!</v>
      </c>
      <c r="AB293" s="74" t="e">
        <f t="shared" si="203"/>
        <v>#REF!</v>
      </c>
      <c r="AC293" s="74" t="e">
        <f t="shared" si="204"/>
        <v>#REF!</v>
      </c>
      <c r="AE293" t="e">
        <f t="shared" si="205"/>
        <v>#REF!</v>
      </c>
      <c r="AG293" t="e">
        <f t="shared" si="200"/>
        <v>#REF!</v>
      </c>
    </row>
    <row r="294" spans="1:37" x14ac:dyDescent="0.2">
      <c r="A294">
        <f t="shared" si="195"/>
        <v>0.5</v>
      </c>
      <c r="B294">
        <f t="shared" si="183"/>
        <v>-0.41933528397271186</v>
      </c>
      <c r="C294">
        <f t="shared" si="184"/>
        <v>0.2723195175075136</v>
      </c>
      <c r="D294">
        <f t="shared" si="196"/>
        <v>-0.49999999999999989</v>
      </c>
      <c r="E294">
        <f t="shared" si="185"/>
        <v>-0.41933528397271191</v>
      </c>
      <c r="F294">
        <f t="shared" si="186"/>
        <v>0.27231951750751365</v>
      </c>
      <c r="G294">
        <f t="shared" si="197"/>
        <v>0.5</v>
      </c>
      <c r="H294">
        <f t="shared" si="187"/>
        <v>0.41933528397271186</v>
      </c>
      <c r="I294">
        <f t="shared" si="188"/>
        <v>-0.2723195175075136</v>
      </c>
      <c r="J294">
        <f t="shared" si="198"/>
        <v>0.49999999999999989</v>
      </c>
      <c r="K294">
        <f t="shared" si="189"/>
        <v>-0.41933528397271191</v>
      </c>
      <c r="L294">
        <f t="shared" si="190"/>
        <v>0.27231951750751365</v>
      </c>
      <c r="N294">
        <v>147</v>
      </c>
      <c r="O294">
        <f t="shared" si="191"/>
        <v>76.194555249812694</v>
      </c>
      <c r="P294">
        <f t="shared" si="192"/>
        <v>13.805444750187299</v>
      </c>
      <c r="R294">
        <f t="shared" si="199"/>
        <v>0.31178530986805519</v>
      </c>
      <c r="T294">
        <f t="shared" si="193"/>
        <v>13.749340603893897</v>
      </c>
      <c r="V294">
        <f t="shared" si="194"/>
        <v>0</v>
      </c>
      <c r="Z294" s="74" t="e">
        <f t="shared" si="201"/>
        <v>#REF!</v>
      </c>
      <c r="AA294" s="74" t="e">
        <f t="shared" si="202"/>
        <v>#REF!</v>
      </c>
      <c r="AB294" s="74" t="e">
        <f t="shared" si="203"/>
        <v>#REF!</v>
      </c>
      <c r="AC294" s="74" t="e">
        <f t="shared" si="204"/>
        <v>#REF!</v>
      </c>
      <c r="AE294" t="e">
        <f t="shared" si="205"/>
        <v>#REF!</v>
      </c>
      <c r="AG294" t="e">
        <f t="shared" si="200"/>
        <v>#REF!</v>
      </c>
    </row>
    <row r="295" spans="1:37" x14ac:dyDescent="0.2">
      <c r="A295">
        <f t="shared" si="195"/>
        <v>0.5</v>
      </c>
      <c r="B295">
        <f t="shared" si="183"/>
        <v>-0.42402404807821287</v>
      </c>
      <c r="C295">
        <f t="shared" si="184"/>
        <v>0.26495963211660239</v>
      </c>
      <c r="D295">
        <f t="shared" si="196"/>
        <v>-0.49999999999999989</v>
      </c>
      <c r="E295">
        <f t="shared" si="185"/>
        <v>-0.42402404807821292</v>
      </c>
      <c r="F295">
        <f t="shared" si="186"/>
        <v>0.26495963211660245</v>
      </c>
      <c r="G295">
        <f t="shared" si="197"/>
        <v>0.5</v>
      </c>
      <c r="H295">
        <f t="shared" si="187"/>
        <v>0.42402404807821287</v>
      </c>
      <c r="I295">
        <f t="shared" si="188"/>
        <v>-0.26495963211660239</v>
      </c>
      <c r="J295">
        <f t="shared" si="198"/>
        <v>0.49999999999999989</v>
      </c>
      <c r="K295">
        <f t="shared" si="189"/>
        <v>-0.42402404807821292</v>
      </c>
      <c r="L295">
        <f t="shared" si="190"/>
        <v>0.26495963211660245</v>
      </c>
      <c r="N295">
        <v>148</v>
      </c>
      <c r="O295">
        <f t="shared" si="191"/>
        <v>75.887365039706438</v>
      </c>
      <c r="P295">
        <f t="shared" si="192"/>
        <v>14.11263496029356</v>
      </c>
      <c r="R295">
        <f t="shared" si="199"/>
        <v>0.30719021010626157</v>
      </c>
      <c r="T295">
        <f t="shared" si="193"/>
        <v>14.056530814000158</v>
      </c>
      <c r="V295">
        <f t="shared" si="194"/>
        <v>0</v>
      </c>
      <c r="Z295" s="74" t="e">
        <f t="shared" si="201"/>
        <v>#REF!</v>
      </c>
      <c r="AA295" s="74" t="e">
        <f t="shared" si="202"/>
        <v>#REF!</v>
      </c>
      <c r="AB295" s="74" t="e">
        <f t="shared" si="203"/>
        <v>#REF!</v>
      </c>
      <c r="AC295" s="74" t="e">
        <f t="shared" si="204"/>
        <v>#REF!</v>
      </c>
      <c r="AE295" t="e">
        <f t="shared" si="205"/>
        <v>#REF!</v>
      </c>
      <c r="AG295" t="e">
        <f t="shared" si="200"/>
        <v>#REF!</v>
      </c>
    </row>
    <row r="296" spans="1:37" x14ac:dyDescent="0.2">
      <c r="A296">
        <f t="shared" si="195"/>
        <v>0.5</v>
      </c>
      <c r="B296">
        <f t="shared" si="183"/>
        <v>-0.428583650351056</v>
      </c>
      <c r="C296">
        <f t="shared" si="184"/>
        <v>0.25751903745502713</v>
      </c>
      <c r="D296">
        <f t="shared" si="196"/>
        <v>-0.49999999999999989</v>
      </c>
      <c r="E296">
        <f t="shared" si="185"/>
        <v>-0.42858365035105611</v>
      </c>
      <c r="F296">
        <f t="shared" si="186"/>
        <v>0.25751903745502719</v>
      </c>
      <c r="G296">
        <f t="shared" si="197"/>
        <v>0.5</v>
      </c>
      <c r="H296">
        <f t="shared" si="187"/>
        <v>0.428583650351056</v>
      </c>
      <c r="I296">
        <f t="shared" si="188"/>
        <v>-0.25751903745502713</v>
      </c>
      <c r="J296">
        <f t="shared" si="198"/>
        <v>0.49999999999999989</v>
      </c>
      <c r="K296">
        <f t="shared" si="189"/>
        <v>-0.42858365035105611</v>
      </c>
      <c r="L296">
        <f t="shared" si="190"/>
        <v>0.25751903745502719</v>
      </c>
      <c r="N296">
        <v>149</v>
      </c>
      <c r="O296">
        <f t="shared" si="191"/>
        <v>75.584884417440179</v>
      </c>
      <c r="P296">
        <f t="shared" si="192"/>
        <v>14.415115582559819</v>
      </c>
      <c r="R296">
        <f t="shared" si="199"/>
        <v>0.30248062226625905</v>
      </c>
      <c r="T296">
        <f t="shared" si="193"/>
        <v>14.359011436266417</v>
      </c>
      <c r="V296">
        <f t="shared" si="194"/>
        <v>0</v>
      </c>
      <c r="Z296" s="74" t="e">
        <f t="shared" si="201"/>
        <v>#REF!</v>
      </c>
      <c r="AA296" s="74" t="e">
        <f t="shared" si="202"/>
        <v>#REF!</v>
      </c>
      <c r="AB296" s="74" t="e">
        <f t="shared" si="203"/>
        <v>#REF!</v>
      </c>
      <c r="AC296" s="74" t="e">
        <f t="shared" si="204"/>
        <v>#REF!</v>
      </c>
      <c r="AE296" t="e">
        <f t="shared" si="205"/>
        <v>#REF!</v>
      </c>
      <c r="AG296" t="e">
        <f t="shared" si="200"/>
        <v>#REF!</v>
      </c>
    </row>
    <row r="297" spans="1:37" x14ac:dyDescent="0.2">
      <c r="A297">
        <f t="shared" si="195"/>
        <v>0.5</v>
      </c>
      <c r="B297">
        <f t="shared" si="183"/>
        <v>-0.43301270189221924</v>
      </c>
      <c r="C297">
        <f t="shared" si="184"/>
        <v>0.24999999999999992</v>
      </c>
      <c r="D297">
        <f t="shared" si="196"/>
        <v>-0.49999999999999989</v>
      </c>
      <c r="E297">
        <f t="shared" si="185"/>
        <v>-0.4330127018922193</v>
      </c>
      <c r="F297">
        <f t="shared" si="186"/>
        <v>0.24999999999999994</v>
      </c>
      <c r="G297">
        <f t="shared" si="197"/>
        <v>0.5</v>
      </c>
      <c r="H297">
        <f t="shared" si="187"/>
        <v>0.43301270189221924</v>
      </c>
      <c r="I297">
        <f t="shared" si="188"/>
        <v>-0.24999999999999992</v>
      </c>
      <c r="J297">
        <f t="shared" si="198"/>
        <v>0.49999999999999989</v>
      </c>
      <c r="K297">
        <f t="shared" si="189"/>
        <v>-0.4330127018922193</v>
      </c>
      <c r="L297">
        <f t="shared" si="190"/>
        <v>0.24999999999999994</v>
      </c>
      <c r="N297">
        <v>150</v>
      </c>
      <c r="O297">
        <f t="shared" si="191"/>
        <v>75.287224781270794</v>
      </c>
      <c r="P297">
        <f t="shared" si="192"/>
        <v>14.712775218729215</v>
      </c>
      <c r="R297">
        <f t="shared" si="199"/>
        <v>0.29765963616939572</v>
      </c>
      <c r="T297">
        <f t="shared" si="193"/>
        <v>14.656671072435813</v>
      </c>
      <c r="V297">
        <f t="shared" si="194"/>
        <v>0</v>
      </c>
      <c r="Z297" s="74" t="e">
        <f t="shared" si="201"/>
        <v>#REF!</v>
      </c>
      <c r="AA297" s="74" t="e">
        <f t="shared" si="202"/>
        <v>#REF!</v>
      </c>
      <c r="AB297" s="74" t="e">
        <f t="shared" si="203"/>
        <v>#REF!</v>
      </c>
      <c r="AC297" s="74" t="e">
        <f t="shared" si="204"/>
        <v>#REF!</v>
      </c>
      <c r="AE297" t="e">
        <f t="shared" si="205"/>
        <v>#REF!</v>
      </c>
      <c r="AG297" t="e">
        <f t="shared" si="200"/>
        <v>#REF!</v>
      </c>
    </row>
    <row r="298" spans="1:37" x14ac:dyDescent="0.2">
      <c r="A298">
        <f t="shared" si="195"/>
        <v>0.5</v>
      </c>
      <c r="B298">
        <f t="shared" si="183"/>
        <v>-0.43730985356969776</v>
      </c>
      <c r="C298">
        <f t="shared" si="184"/>
        <v>0.24240481012316853</v>
      </c>
      <c r="D298">
        <f t="shared" si="196"/>
        <v>-0.49999999999999989</v>
      </c>
      <c r="E298">
        <f t="shared" si="185"/>
        <v>-0.43730985356969782</v>
      </c>
      <c r="F298">
        <f t="shared" si="186"/>
        <v>0.24240481012316856</v>
      </c>
      <c r="G298">
        <f t="shared" si="197"/>
        <v>0.5</v>
      </c>
      <c r="H298">
        <f t="shared" si="187"/>
        <v>0.43730985356969776</v>
      </c>
      <c r="I298">
        <f t="shared" si="188"/>
        <v>-0.24240481012316853</v>
      </c>
      <c r="J298">
        <f t="shared" si="198"/>
        <v>0.49999999999999989</v>
      </c>
      <c r="K298">
        <f t="shared" si="189"/>
        <v>-0.43730985356969782</v>
      </c>
      <c r="L298">
        <f t="shared" si="190"/>
        <v>0.24240481012316856</v>
      </c>
      <c r="N298">
        <v>151</v>
      </c>
      <c r="O298">
        <f t="shared" si="191"/>
        <v>74.994494341553334</v>
      </c>
      <c r="P298">
        <f t="shared" si="192"/>
        <v>15.005505658446676</v>
      </c>
      <c r="R298">
        <f t="shared" si="199"/>
        <v>0.29273043971746127</v>
      </c>
      <c r="T298">
        <f t="shared" si="193"/>
        <v>14.949401512153274</v>
      </c>
      <c r="V298">
        <f t="shared" si="194"/>
        <v>0</v>
      </c>
      <c r="Z298" s="74" t="e">
        <f t="shared" si="201"/>
        <v>#REF!</v>
      </c>
      <c r="AA298" s="74" t="e">
        <f t="shared" si="202"/>
        <v>#REF!</v>
      </c>
      <c r="AB298" s="74" t="e">
        <f t="shared" si="203"/>
        <v>#REF!</v>
      </c>
      <c r="AC298" s="74" t="e">
        <f t="shared" si="204"/>
        <v>#REF!</v>
      </c>
      <c r="AE298" t="e">
        <f t="shared" si="205"/>
        <v>#REF!</v>
      </c>
      <c r="AG298" t="e">
        <f t="shared" si="200"/>
        <v>#REF!</v>
      </c>
    </row>
    <row r="299" spans="1:37" x14ac:dyDescent="0.2">
      <c r="A299">
        <f t="shared" si="195"/>
        <v>0.5</v>
      </c>
      <c r="B299">
        <f t="shared" si="183"/>
        <v>-0.44147379642946338</v>
      </c>
      <c r="C299">
        <f t="shared" si="184"/>
        <v>0.23473578139294529</v>
      </c>
      <c r="D299">
        <f t="shared" si="196"/>
        <v>-0.49999999999999989</v>
      </c>
      <c r="E299">
        <f t="shared" si="185"/>
        <v>-0.44147379642946344</v>
      </c>
      <c r="F299">
        <f t="shared" si="186"/>
        <v>0.23473578139294535</v>
      </c>
      <c r="G299">
        <f t="shared" si="197"/>
        <v>0.5</v>
      </c>
      <c r="H299">
        <f t="shared" si="187"/>
        <v>0.44147379642946338</v>
      </c>
      <c r="I299">
        <f t="shared" si="188"/>
        <v>-0.23473578139294529</v>
      </c>
      <c r="J299">
        <f t="shared" si="198"/>
        <v>0.49999999999999989</v>
      </c>
      <c r="K299">
        <f t="shared" si="189"/>
        <v>-0.44147379642946344</v>
      </c>
      <c r="L299">
        <f t="shared" si="190"/>
        <v>0.23473578139294535</v>
      </c>
      <c r="N299">
        <v>152</v>
      </c>
      <c r="O299">
        <f t="shared" si="191"/>
        <v>74.706798033307706</v>
      </c>
      <c r="P299">
        <f t="shared" si="192"/>
        <v>15.293201966692296</v>
      </c>
      <c r="R299">
        <f t="shared" si="199"/>
        <v>0.28769630824561965</v>
      </c>
      <c r="T299">
        <f t="shared" si="193"/>
        <v>15.237097820398894</v>
      </c>
      <c r="V299">
        <f t="shared" si="194"/>
        <v>0</v>
      </c>
      <c r="Z299" s="74" t="e">
        <f t="shared" si="201"/>
        <v>#REF!</v>
      </c>
      <c r="AA299" s="74" t="e">
        <f t="shared" si="202"/>
        <v>#REF!</v>
      </c>
      <c r="AB299" s="74" t="e">
        <f t="shared" si="203"/>
        <v>#REF!</v>
      </c>
      <c r="AC299" s="74" t="e">
        <f t="shared" si="204"/>
        <v>#REF!</v>
      </c>
      <c r="AE299" t="e">
        <f t="shared" si="205"/>
        <v>#REF!</v>
      </c>
      <c r="AG299" t="e">
        <f t="shared" si="200"/>
        <v>#REF!</v>
      </c>
    </row>
    <row r="300" spans="1:37" x14ac:dyDescent="0.2">
      <c r="A300">
        <f t="shared" si="195"/>
        <v>0.5</v>
      </c>
      <c r="B300">
        <f t="shared" si="183"/>
        <v>-0.44550326209418384</v>
      </c>
      <c r="C300">
        <f t="shared" si="184"/>
        <v>0.2269952498697734</v>
      </c>
      <c r="D300">
        <f t="shared" si="196"/>
        <v>-0.49999999999999989</v>
      </c>
      <c r="E300">
        <f t="shared" si="185"/>
        <v>-0.44550326209418389</v>
      </c>
      <c r="F300">
        <f t="shared" si="186"/>
        <v>0.22699524986977343</v>
      </c>
      <c r="G300">
        <f t="shared" si="197"/>
        <v>0.5</v>
      </c>
      <c r="H300">
        <f t="shared" si="187"/>
        <v>0.44550326209418384</v>
      </c>
      <c r="I300">
        <f t="shared" si="188"/>
        <v>-0.2269952498697734</v>
      </c>
      <c r="J300">
        <f t="shared" si="198"/>
        <v>0.49999999999999989</v>
      </c>
      <c r="K300">
        <f t="shared" si="189"/>
        <v>-0.44550326209418389</v>
      </c>
      <c r="L300">
        <f t="shared" si="190"/>
        <v>0.22699524986977343</v>
      </c>
      <c r="N300">
        <v>153</v>
      </c>
      <c r="O300">
        <f t="shared" si="191"/>
        <v>74.424237439573531</v>
      </c>
      <c r="P300">
        <f t="shared" si="192"/>
        <v>15.575762560426478</v>
      </c>
      <c r="R300">
        <f t="shared" si="199"/>
        <v>0.28256059373418196</v>
      </c>
      <c r="T300">
        <f t="shared" si="193"/>
        <v>15.519658414133076</v>
      </c>
      <c r="V300">
        <f t="shared" si="194"/>
        <v>0</v>
      </c>
      <c r="Z300" s="74" t="e">
        <f t="shared" si="201"/>
        <v>#REF!</v>
      </c>
      <c r="AA300" s="74" t="e">
        <f t="shared" si="202"/>
        <v>#REF!</v>
      </c>
      <c r="AB300" s="74" t="e">
        <f t="shared" si="203"/>
        <v>#REF!</v>
      </c>
      <c r="AC300" s="74" t="e">
        <f t="shared" si="204"/>
        <v>#REF!</v>
      </c>
      <c r="AE300" t="e">
        <f t="shared" si="205"/>
        <v>#REF!</v>
      </c>
      <c r="AG300" t="e">
        <f t="shared" si="200"/>
        <v>#REF!</v>
      </c>
    </row>
    <row r="301" spans="1:37" x14ac:dyDescent="0.2">
      <c r="A301">
        <f t="shared" si="195"/>
        <v>0.5</v>
      </c>
      <c r="B301">
        <f t="shared" si="183"/>
        <v>-0.44939702314958346</v>
      </c>
      <c r="C301">
        <f t="shared" si="184"/>
        <v>0.21918557339453862</v>
      </c>
      <c r="D301">
        <f t="shared" si="196"/>
        <v>-0.49999999999999989</v>
      </c>
      <c r="E301">
        <f t="shared" si="185"/>
        <v>-0.44939702314958352</v>
      </c>
      <c r="F301">
        <f t="shared" si="186"/>
        <v>0.21918557339453865</v>
      </c>
      <c r="G301">
        <f t="shared" si="197"/>
        <v>0.5</v>
      </c>
      <c r="H301">
        <f t="shared" si="187"/>
        <v>0.44939702314958346</v>
      </c>
      <c r="I301">
        <f t="shared" si="188"/>
        <v>-0.21918557339453862</v>
      </c>
      <c r="J301">
        <f t="shared" si="198"/>
        <v>0.49999999999999989</v>
      </c>
      <c r="K301">
        <f t="shared" si="189"/>
        <v>-0.44939702314958352</v>
      </c>
      <c r="L301">
        <f t="shared" si="190"/>
        <v>0.21918557339453865</v>
      </c>
      <c r="N301">
        <v>154</v>
      </c>
      <c r="O301">
        <f t="shared" si="191"/>
        <v>74.14691072561358</v>
      </c>
      <c r="P301">
        <f t="shared" si="192"/>
        <v>15.853089274386422</v>
      </c>
      <c r="R301">
        <f t="shared" si="199"/>
        <v>0.27732671395994402</v>
      </c>
      <c r="T301">
        <f t="shared" si="193"/>
        <v>15.79698512809302</v>
      </c>
      <c r="V301">
        <f t="shared" si="194"/>
        <v>0</v>
      </c>
      <c r="Z301" s="10" t="s">
        <v>132</v>
      </c>
      <c r="AA301" s="10"/>
      <c r="AB301" s="10"/>
      <c r="AC301" s="10"/>
    </row>
    <row r="302" spans="1:37" x14ac:dyDescent="0.2">
      <c r="A302">
        <f t="shared" si="195"/>
        <v>0.5</v>
      </c>
      <c r="B302">
        <f t="shared" si="183"/>
        <v>-0.45315389351832486</v>
      </c>
      <c r="C302">
        <f t="shared" si="184"/>
        <v>0.21130913087034969</v>
      </c>
      <c r="D302">
        <f t="shared" si="196"/>
        <v>-0.49999999999999989</v>
      </c>
      <c r="E302">
        <f t="shared" si="185"/>
        <v>-0.45315389351832491</v>
      </c>
      <c r="F302">
        <f t="shared" si="186"/>
        <v>0.21130913087034975</v>
      </c>
      <c r="G302">
        <f t="shared" si="197"/>
        <v>0.5</v>
      </c>
      <c r="H302">
        <f t="shared" si="187"/>
        <v>0.45315389351832486</v>
      </c>
      <c r="I302">
        <f t="shared" si="188"/>
        <v>-0.21130913087034969</v>
      </c>
      <c r="J302">
        <f t="shared" si="198"/>
        <v>0.49999999999999989</v>
      </c>
      <c r="K302">
        <f t="shared" si="189"/>
        <v>-0.45315389351832491</v>
      </c>
      <c r="L302">
        <f t="shared" si="190"/>
        <v>0.21130913087034975</v>
      </c>
      <c r="N302">
        <v>155</v>
      </c>
      <c r="O302">
        <f t="shared" si="191"/>
        <v>73.874912583949495</v>
      </c>
      <c r="P302">
        <f t="shared" si="192"/>
        <v>16.125087416050498</v>
      </c>
      <c r="R302">
        <f t="shared" si="199"/>
        <v>0.27199814166407599</v>
      </c>
      <c r="T302">
        <f t="shared" si="193"/>
        <v>16.068983269757094</v>
      </c>
      <c r="V302">
        <f t="shared" si="194"/>
        <v>0</v>
      </c>
      <c r="Z302" s="74" t="e">
        <f>IF(Z262=AE262,90-AF242,0)</f>
        <v>#REF!</v>
      </c>
      <c r="AA302" s="74" t="e">
        <f>IF(AA262=AE262,90-AF242+90,0)</f>
        <v>#REF!</v>
      </c>
      <c r="AB302" s="74" t="e">
        <f>IF(AB262=AE262,90-AF242,0)</f>
        <v>#REF!</v>
      </c>
      <c r="AC302" s="74" t="e">
        <f>IF(AC262=AE262,90-AF242+90,0)</f>
        <v>#REF!</v>
      </c>
      <c r="AE302" t="e">
        <f>SUM(Z302:AC302)</f>
        <v>#REF!</v>
      </c>
      <c r="AG302" t="e">
        <f t="shared" ref="AG302:AG320" si="206">ABS(AE302-B2)</f>
        <v>#REF!</v>
      </c>
      <c r="AI302" t="e">
        <f>IF(SUM($AG$302:$AG$320)&lt;SUM($AG$282:$AG$300),AE302,AE282)</f>
        <v>#REF!</v>
      </c>
      <c r="AK302" t="e">
        <f t="shared" ref="AK302:AK320" si="207">IF($L$13="CCW",AI302,AG181)</f>
        <v>#REF!</v>
      </c>
    </row>
    <row r="303" spans="1:37" x14ac:dyDescent="0.2">
      <c r="A303">
        <f t="shared" si="195"/>
        <v>0.5</v>
      </c>
      <c r="B303">
        <f t="shared" si="183"/>
        <v>-0.45677272882130027</v>
      </c>
      <c r="C303">
        <f t="shared" si="184"/>
        <v>0.20336832153790016</v>
      </c>
      <c r="D303">
        <f t="shared" si="196"/>
        <v>-0.49999999999999989</v>
      </c>
      <c r="E303">
        <f t="shared" si="185"/>
        <v>-0.45677272882130038</v>
      </c>
      <c r="F303">
        <f t="shared" si="186"/>
        <v>0.20336832153790019</v>
      </c>
      <c r="G303">
        <f t="shared" si="197"/>
        <v>0.5</v>
      </c>
      <c r="H303">
        <f t="shared" si="187"/>
        <v>0.45677272882130027</v>
      </c>
      <c r="I303">
        <f t="shared" si="188"/>
        <v>-0.20336832153790016</v>
      </c>
      <c r="J303">
        <f t="shared" si="198"/>
        <v>0.49999999999999989</v>
      </c>
      <c r="K303">
        <f t="shared" si="189"/>
        <v>-0.45677272882130038</v>
      </c>
      <c r="L303">
        <f t="shared" si="190"/>
        <v>0.20336832153790019</v>
      </c>
      <c r="N303">
        <v>156</v>
      </c>
      <c r="O303">
        <f t="shared" si="191"/>
        <v>73.608334190138734</v>
      </c>
      <c r="P303">
        <f t="shared" si="192"/>
        <v>16.391665809861276</v>
      </c>
      <c r="R303">
        <f t="shared" si="199"/>
        <v>0.26657839381077864</v>
      </c>
      <c r="T303">
        <f t="shared" si="193"/>
        <v>16.335561663567873</v>
      </c>
      <c r="V303">
        <f t="shared" si="194"/>
        <v>0</v>
      </c>
      <c r="Z303" s="74" t="e">
        <f t="shared" ref="Z303:Z320" si="208">IF(Z263=AE263,90-AF243,0)</f>
        <v>#REF!</v>
      </c>
      <c r="AA303" s="74" t="e">
        <f t="shared" ref="AA303:AA320" si="209">IF(AA263=AE263,90-AF243+90,0)</f>
        <v>#REF!</v>
      </c>
      <c r="AB303" s="74" t="e">
        <f t="shared" ref="AB303:AB320" si="210">IF(AB263=AE263,90-AF243,0)</f>
        <v>#REF!</v>
      </c>
      <c r="AC303" s="74" t="e">
        <f t="shared" ref="AC303:AC320" si="211">IF(AC263=AE263,90-AF243+90,0)</f>
        <v>#REF!</v>
      </c>
      <c r="AE303" t="e">
        <f t="shared" ref="AE303:AE320" si="212">SUM(Z303:AC303)</f>
        <v>#REF!</v>
      </c>
      <c r="AG303" t="e">
        <f t="shared" si="206"/>
        <v>#REF!</v>
      </c>
      <c r="AI303" t="e">
        <f t="shared" ref="AI303:AI320" si="213">IF(SUM($AG$302:$AG$320)&lt;SUM($AG$282:$AG$300),AE303,AE283)</f>
        <v>#REF!</v>
      </c>
      <c r="AK303" t="e">
        <f t="shared" si="207"/>
        <v>#REF!</v>
      </c>
    </row>
    <row r="304" spans="1:37" x14ac:dyDescent="0.2">
      <c r="A304">
        <f t="shared" si="195"/>
        <v>0.5</v>
      </c>
      <c r="B304">
        <f t="shared" si="183"/>
        <v>-0.46025242672622013</v>
      </c>
      <c r="C304">
        <f t="shared" si="184"/>
        <v>0.19536556424463686</v>
      </c>
      <c r="D304">
        <f t="shared" si="196"/>
        <v>-0.49999999999999989</v>
      </c>
      <c r="E304">
        <f t="shared" si="185"/>
        <v>-0.46025242672622019</v>
      </c>
      <c r="F304">
        <f t="shared" si="186"/>
        <v>0.19536556424463689</v>
      </c>
      <c r="G304">
        <f t="shared" si="197"/>
        <v>0.5</v>
      </c>
      <c r="H304">
        <f t="shared" si="187"/>
        <v>0.46025242672622013</v>
      </c>
      <c r="I304">
        <f t="shared" si="188"/>
        <v>-0.19536556424463686</v>
      </c>
      <c r="J304">
        <f t="shared" si="198"/>
        <v>0.49999999999999989</v>
      </c>
      <c r="K304">
        <f t="shared" si="189"/>
        <v>-0.46025242672622019</v>
      </c>
      <c r="L304">
        <f t="shared" si="190"/>
        <v>0.19536556424463689</v>
      </c>
      <c r="N304">
        <v>157</v>
      </c>
      <c r="O304">
        <f t="shared" si="191"/>
        <v>73.347263169131978</v>
      </c>
      <c r="P304">
        <f t="shared" si="192"/>
        <v>16.652736830868012</v>
      </c>
      <c r="R304">
        <f t="shared" si="199"/>
        <v>0.26107102100673529</v>
      </c>
      <c r="T304">
        <f t="shared" si="193"/>
        <v>16.596632684574608</v>
      </c>
      <c r="V304">
        <f t="shared" si="194"/>
        <v>0</v>
      </c>
      <c r="Z304" s="74" t="e">
        <f t="shared" si="208"/>
        <v>#REF!</v>
      </c>
      <c r="AA304" s="74" t="e">
        <f t="shared" si="209"/>
        <v>#REF!</v>
      </c>
      <c r="AB304" s="74" t="e">
        <f t="shared" si="210"/>
        <v>#REF!</v>
      </c>
      <c r="AC304" s="74" t="e">
        <f t="shared" si="211"/>
        <v>#REF!</v>
      </c>
      <c r="AE304" t="e">
        <f t="shared" si="212"/>
        <v>#REF!</v>
      </c>
      <c r="AG304" t="e">
        <f t="shared" si="206"/>
        <v>#REF!</v>
      </c>
      <c r="AI304" t="e">
        <f t="shared" si="213"/>
        <v>#REF!</v>
      </c>
      <c r="AK304" t="e">
        <f t="shared" si="207"/>
        <v>#REF!</v>
      </c>
    </row>
    <row r="305" spans="1:37" x14ac:dyDescent="0.2">
      <c r="A305">
        <f t="shared" si="195"/>
        <v>0.5</v>
      </c>
      <c r="B305">
        <f t="shared" si="183"/>
        <v>-0.4635919272833936</v>
      </c>
      <c r="C305">
        <f t="shared" si="184"/>
        <v>0.18730329670795606</v>
      </c>
      <c r="D305">
        <f t="shared" si="196"/>
        <v>-0.49999999999999989</v>
      </c>
      <c r="E305">
        <f t="shared" si="185"/>
        <v>-0.46359192728339366</v>
      </c>
      <c r="F305">
        <f t="shared" si="186"/>
        <v>0.18730329670795609</v>
      </c>
      <c r="G305">
        <f t="shared" si="197"/>
        <v>0.5</v>
      </c>
      <c r="H305">
        <f t="shared" si="187"/>
        <v>0.4635919272833936</v>
      </c>
      <c r="I305">
        <f t="shared" si="188"/>
        <v>-0.18730329670795606</v>
      </c>
      <c r="J305">
        <f t="shared" si="198"/>
        <v>0.49999999999999989</v>
      </c>
      <c r="K305">
        <f t="shared" si="189"/>
        <v>-0.46359192728339366</v>
      </c>
      <c r="L305">
        <f t="shared" si="190"/>
        <v>0.18730329670795609</v>
      </c>
      <c r="N305">
        <v>158</v>
      </c>
      <c r="O305">
        <f t="shared" si="191"/>
        <v>73.091783571984678</v>
      </c>
      <c r="P305">
        <f t="shared" si="192"/>
        <v>16.908216428015319</v>
      </c>
      <c r="R305">
        <f t="shared" si="199"/>
        <v>0.25547959714730695</v>
      </c>
      <c r="T305">
        <f t="shared" si="193"/>
        <v>16.852112281721915</v>
      </c>
      <c r="V305">
        <f t="shared" si="194"/>
        <v>0</v>
      </c>
      <c r="Z305" s="74" t="e">
        <f t="shared" si="208"/>
        <v>#REF!</v>
      </c>
      <c r="AA305" s="74" t="e">
        <f t="shared" si="209"/>
        <v>#REF!</v>
      </c>
      <c r="AB305" s="74" t="e">
        <f t="shared" si="210"/>
        <v>#REF!</v>
      </c>
      <c r="AC305" s="74" t="e">
        <f t="shared" si="211"/>
        <v>#REF!</v>
      </c>
      <c r="AE305" t="e">
        <f t="shared" si="212"/>
        <v>#REF!</v>
      </c>
      <c r="AG305" t="e">
        <f t="shared" si="206"/>
        <v>#REF!</v>
      </c>
      <c r="AI305" t="e">
        <f t="shared" si="213"/>
        <v>#REF!</v>
      </c>
      <c r="AK305" t="e">
        <f t="shared" si="207"/>
        <v>#REF!</v>
      </c>
    </row>
    <row r="306" spans="1:37" x14ac:dyDescent="0.2">
      <c r="A306">
        <f t="shared" si="195"/>
        <v>0.5</v>
      </c>
      <c r="B306">
        <f t="shared" si="183"/>
        <v>-0.46679021324860076</v>
      </c>
      <c r="C306">
        <f t="shared" si="184"/>
        <v>0.17918397477265008</v>
      </c>
      <c r="D306">
        <f t="shared" si="196"/>
        <v>-0.49999999999999989</v>
      </c>
      <c r="E306">
        <f t="shared" si="185"/>
        <v>-0.46679021324860082</v>
      </c>
      <c r="F306">
        <f t="shared" si="186"/>
        <v>0.17918397477265011</v>
      </c>
      <c r="G306">
        <f t="shared" si="197"/>
        <v>0.5</v>
      </c>
      <c r="H306">
        <f t="shared" si="187"/>
        <v>0.46679021324860076</v>
      </c>
      <c r="I306">
        <f t="shared" si="188"/>
        <v>-0.17918397477265008</v>
      </c>
      <c r="J306">
        <f t="shared" si="198"/>
        <v>0.49999999999999989</v>
      </c>
      <c r="K306">
        <f t="shared" si="189"/>
        <v>-0.46679021324860082</v>
      </c>
      <c r="L306">
        <f t="shared" si="190"/>
        <v>0.17918397477265011</v>
      </c>
      <c r="N306">
        <v>159</v>
      </c>
      <c r="O306">
        <f t="shared" si="191"/>
        <v>72.841975862634783</v>
      </c>
      <c r="P306">
        <f t="shared" si="192"/>
        <v>17.158024137365221</v>
      </c>
      <c r="R306">
        <f t="shared" si="199"/>
        <v>0.24980770934990204</v>
      </c>
      <c r="T306">
        <f t="shared" si="193"/>
        <v>17.101919991071817</v>
      </c>
      <c r="V306">
        <f t="shared" si="194"/>
        <v>0</v>
      </c>
      <c r="Z306" s="74" t="e">
        <f t="shared" si="208"/>
        <v>#REF!</v>
      </c>
      <c r="AA306" s="74" t="e">
        <f t="shared" si="209"/>
        <v>#REF!</v>
      </c>
      <c r="AB306" s="74" t="e">
        <f t="shared" si="210"/>
        <v>#REF!</v>
      </c>
      <c r="AC306" s="74" t="e">
        <f t="shared" si="211"/>
        <v>#REF!</v>
      </c>
      <c r="AE306" t="e">
        <f t="shared" si="212"/>
        <v>#REF!</v>
      </c>
      <c r="AG306" t="e">
        <f t="shared" si="206"/>
        <v>#REF!</v>
      </c>
      <c r="AI306" t="e">
        <f t="shared" si="213"/>
        <v>#REF!</v>
      </c>
      <c r="AK306" t="e">
        <f t="shared" si="207"/>
        <v>#REF!</v>
      </c>
    </row>
    <row r="307" spans="1:37" x14ac:dyDescent="0.2">
      <c r="A307">
        <f t="shared" si="195"/>
        <v>0.5</v>
      </c>
      <c r="B307">
        <f t="shared" ref="B307:B327" si="214">((1/(SQRT(2)))*(COS(RADIANS(N307))))*(SIN(RADIANS(45)))</f>
        <v>-0.46984631039295405</v>
      </c>
      <c r="C307">
        <f t="shared" ref="C307:C327" si="215">((1/(SQRT(2)))*(SIN(RADIANS(N307))))*(SIN(RADIANS(45)))</f>
        <v>0.17101007166283441</v>
      </c>
      <c r="D307">
        <f t="shared" si="196"/>
        <v>-0.49999999999999989</v>
      </c>
      <c r="E307">
        <f t="shared" ref="E307:E327" si="216">((1/(SQRT(2)))*(COS(RADIANS(N307))))*(COS(RADIANS(45)))</f>
        <v>-0.4698463103929541</v>
      </c>
      <c r="F307">
        <f t="shared" ref="F307:F327" si="217">(((1/(SQRT(2)))*(SIN(RADIANS(N307))))*(COS(RADIANS(45))))</f>
        <v>0.17101007166283444</v>
      </c>
      <c r="G307">
        <f t="shared" si="197"/>
        <v>0.5</v>
      </c>
      <c r="H307">
        <f t="shared" ref="H307:H327" si="218">((1/(SQRT(2)))*(COS(RADIANS(N307))))*(SIN(RADIANS(-45)))</f>
        <v>0.46984631039295405</v>
      </c>
      <c r="I307">
        <f t="shared" ref="I307:I327" si="219">((1/(SQRT(2)))*(SIN(RADIANS(N307))))*(SIN(RADIANS(-45)))</f>
        <v>-0.17101007166283441</v>
      </c>
      <c r="J307">
        <f t="shared" si="198"/>
        <v>0.49999999999999989</v>
      </c>
      <c r="K307">
        <f t="shared" ref="K307:K327" si="220">((1/(SQRT(2)))*(COS(RADIANS(N307))))*(COS(RADIANS(-45)))</f>
        <v>-0.4698463103929541</v>
      </c>
      <c r="L307">
        <f t="shared" ref="L307:L327" si="221">(((1/(SQRT(2)))*(SIN(RADIANS(N307))))*(COS(RADIANS(-45))))</f>
        <v>0.17101007166283444</v>
      </c>
      <c r="N307">
        <v>160</v>
      </c>
      <c r="O307">
        <f t="shared" ref="O307:O327" si="222">(DEGREES(ACOS(((-(((SUMPRODUCT(G307:I307,$I$8:$K$8))*(SUMPRODUCT(G307:I307,$I$10:$K$10))-(SUMPRODUCT(J307:L307,$I$8:$K$8))*(SUMPRODUCT(J307:L307,$I$10:$K$10)))-((SUMPRODUCT(A307:C307,$I$8:$K$8))*(SUMPRODUCT(A307:C307,$I$10:$K$10))-(SUMPRODUCT(D307:F307,$I$8:$K$8))*(SUMPRODUCT(D307:F307,$I$10:$K$10))))*(((SUMPRODUCT(G307:I307,$I$8:$K$8))*(SUMPRODUCT(G307:I307,$I$10:$K$10))+(SUMPRODUCT(J307:L307,$I$8:$K$8))*(SUMPRODUCT(J307:L307,$I$10:$K$10)))-((SUMPRODUCT(A307:C307,$I$8:$K$8))*(SUMPRODUCT(A307:C307,$I$10:$K$10))+(SUMPRODUCT(D307:F307,$I$8:$K$8))*(SUMPRODUCT(D307:F307,$I$10:$K$10)))))-((((SUMPRODUCT(A307:C307,$I$8:$K$8))*(SUMPRODUCT(D307:F307,$I$10:$K$10))+(SUMPRODUCT(A307:C307,$I$10:$K$10))*(SUMPRODUCT(D307:F307,$I$8:$K$8)))-((SUMPRODUCT(G307:I307,$I$8:$K$8))*(SUMPRODUCT(J307:L307,$I$10:$K$10))+(SUMPRODUCT(G307:I307,$I$10:$K$10))*(SUMPRODUCT(J307:L307,$I$8:$K$8))))*(SQRT(((((SUMPRODUCT(G307:I307,$I$8:$K$8))*(SUMPRODUCT(G307:I307,$I$10:$K$10))-(SUMPRODUCT(J307:L307,$I$8:$K$8))*(SUMPRODUCT(J307:L307,$I$10:$K$10)))-((SUMPRODUCT(A307:C307,$I$8:$K$8))*(SUMPRODUCT(A307:C307,$I$10:$K$10))-(SUMPRODUCT(D307:F307,$I$8:$K$8))*(SUMPRODUCT(D307:F307,$I$10:$K$10))))^2)+((((SUMPRODUCT(A307:C307,$I$8:$K$8))*(SUMPRODUCT(D307:F307,$I$10:$K$10))+(SUMPRODUCT(A307:C307,$I$10:$K$10))*(SUMPRODUCT(D307:F307,$I$8:$K$8)))-((SUMPRODUCT(G307:I307,$I$8:$K$8))*(SUMPRODUCT(J307:L307,$I$10:$K$10))+(SUMPRODUCT(G307:I307,$I$10:$K$10))*(SUMPRODUCT(J307:L307,$I$8:$K$8))))^2)-((((SUMPRODUCT(G307:I307,$I$8:$K$8))*(SUMPRODUCT(G307:I307,$I$10:$K$10))+(SUMPRODUCT(J307:L307,$I$8:$K$8))*(SUMPRODUCT(J307:L307,$I$10:$K$10)))-((SUMPRODUCT(A307:C307,$I$8:$K$8))*(SUMPRODUCT(A307:C307,$I$10:$K$10))+(SUMPRODUCT(D307:F307,$I$8:$K$8))*(SUMPRODUCT(D307:F307,$I$10:$K$10))))^2)))))/(((((SUMPRODUCT(G307:I307,$I$8:$K$8))*(SUMPRODUCT(G307:I307,$I$10:$K$10))-(SUMPRODUCT(J307:L307,$I$8:$K$8))*(SUMPRODUCT(J307:L307,$I$10:$K$10)))-((SUMPRODUCT(A307:C307,$I$8:$K$8))*(SUMPRODUCT(A307:C307,$I$10:$K$10))-(SUMPRODUCT(D307:F307,$I$8:$K$8))*(SUMPRODUCT(D307:F307,$I$10:$K$10))))^2)+((((SUMPRODUCT(A307:C307,$I$8:$K$8))*(SUMPRODUCT(D307:F307,$I$10:$K$10))+(SUMPRODUCT(A307:C307,$I$10:$K$10))*(SUMPRODUCT(D307:F307,$I$8:$K$8)))-((SUMPRODUCT(G307:I307,$I$8:$K$8))*(SUMPRODUCT(J307:L307,$I$10:$K$10))+(SUMPRODUCT(G307:I307,$I$10:$K$10))*(SUMPRODUCT(J307:L307,$I$8:$K$8))))^2)))))/2</f>
        <v>72.597916914404749</v>
      </c>
      <c r="P307">
        <f t="shared" ref="P307:P327" si="223">(DEGREES(ACOS(((-(((SUMPRODUCT(G307:I307,$I$8:$K$8))*(SUMPRODUCT(G307:I307,$I$10:$K$10))-(SUMPRODUCT(J307:L307,$I$8:$K$8))*(SUMPRODUCT(J307:L307,$I$10:$K$10)))-((SUMPRODUCT(A307:C307,$I$8:$K$8))*(SUMPRODUCT(A307:C307,$I$10:$K$10))-(SUMPRODUCT(D307:F307,$I$8:$K$8))*(SUMPRODUCT(D307:F307,$I$10:$K$10))))*(((SUMPRODUCT(G307:I307,$I$8:$K$8))*(SUMPRODUCT(G307:I307,$I$10:$K$10))+(SUMPRODUCT(J307:L307,$I$8:$K$8))*(SUMPRODUCT(J307:L307,$I$10:$K$10)))-((SUMPRODUCT(A307:C307,$I$8:$K$8))*(SUMPRODUCT(A307:C307,$I$10:$K$10))+(SUMPRODUCT(D307:F307,$I$8:$K$8))*(SUMPRODUCT(D307:F307,$I$10:$K$10)))))+((((SUMPRODUCT(A307:C307,$I$8:$K$8))*(SUMPRODUCT(D307:F307,$I$10:$K$10))+(SUMPRODUCT(A307:C307,$I$10:$K$10))*(SUMPRODUCT(D307:F307,$I$8:$K$8)))-((SUMPRODUCT(G307:I307,$I$8:$K$8))*(SUMPRODUCT(J307:L307,$I$10:$K$10))+(SUMPRODUCT(G307:I307,$I$10:$K$10))*(SUMPRODUCT(J307:L307,$I$8:$K$8))))*(SQRT(((((SUMPRODUCT(G307:I307,$I$8:$K$8))*(SUMPRODUCT(G307:I307,$I$10:$K$10))-(SUMPRODUCT(J307:L307,$I$8:$K$8))*(SUMPRODUCT(J307:L307,$I$10:$K$10)))-((SUMPRODUCT(A307:C307,$I$8:$K$8))*(SUMPRODUCT(A307:C307,$I$10:$K$10))-(SUMPRODUCT(D307:F307,$I$8:$K$8))*(SUMPRODUCT(D307:F307,$I$10:$K$10))))^2)+((((SUMPRODUCT(A307:C307,$I$8:$K$8))*(SUMPRODUCT(D307:F307,$I$10:$K$10))+(SUMPRODUCT(A307:C307,$I$10:$K$10))*(SUMPRODUCT(D307:F307,$I$8:$K$8)))-((SUMPRODUCT(G307:I307,$I$8:$K$8))*(SUMPRODUCT(J307:L307,$I$10:$K$10))+(SUMPRODUCT(G307:I307,$I$10:$K$10))*(SUMPRODUCT(J307:L307,$I$8:$K$8))))^2)-((((SUMPRODUCT(G307:I307,$I$8:$K$8))*(SUMPRODUCT(G307:I307,$I$10:$K$10))+(SUMPRODUCT(J307:L307,$I$8:$K$8))*(SUMPRODUCT(J307:L307,$I$10:$K$10)))-((SUMPRODUCT(A307:C307,$I$8:$K$8))*(SUMPRODUCT(A307:C307,$I$10:$K$10))+(SUMPRODUCT(D307:F307,$I$8:$K$8))*(SUMPRODUCT(D307:F307,$I$10:$K$10))))^2)))))/(((((SUMPRODUCT(G307:I307,$I$8:$K$8))*(SUMPRODUCT(G307:I307,$I$10:$K$10))-(SUMPRODUCT(J307:L307,$I$8:$K$8))*(SUMPRODUCT(J307:L307,$I$10:$K$10)))-((SUMPRODUCT(A307:C307,$I$8:$K$8))*(SUMPRODUCT(A307:C307,$I$10:$K$10))-(SUMPRODUCT(D307:F307,$I$8:$K$8))*(SUMPRODUCT(D307:F307,$I$10:$K$10))))^2)+((((SUMPRODUCT(A307:C307,$I$8:$K$8))*(SUMPRODUCT(D307:F307,$I$10:$K$10))+(SUMPRODUCT(A307:C307,$I$10:$K$10))*(SUMPRODUCT(D307:F307,$I$8:$K$8)))-((SUMPRODUCT(G307:I307,$I$8:$K$8))*(SUMPRODUCT(J307:L307,$I$10:$K$10))+(SUMPRODUCT(G307:I307,$I$10:$K$10))*(SUMPRODUCT(J307:L307,$I$8:$K$8))))^2)))))/2</f>
        <v>17.402083085595262</v>
      </c>
      <c r="R307">
        <f t="shared" si="199"/>
        <v>0.24405894823004104</v>
      </c>
      <c r="T307">
        <f t="shared" ref="T307:T326" si="224">(P307-$V$330)</f>
        <v>17.345978939301858</v>
      </c>
      <c r="V307">
        <f>IF(T307=0,N307,0)</f>
        <v>0</v>
      </c>
      <c r="Z307" s="74" t="e">
        <f t="shared" si="208"/>
        <v>#REF!</v>
      </c>
      <c r="AA307" s="74" t="e">
        <f t="shared" si="209"/>
        <v>#REF!</v>
      </c>
      <c r="AB307" s="74" t="e">
        <f t="shared" si="210"/>
        <v>#REF!</v>
      </c>
      <c r="AC307" s="74" t="e">
        <f t="shared" si="211"/>
        <v>#REF!</v>
      </c>
      <c r="AE307" t="e">
        <f t="shared" si="212"/>
        <v>#REF!</v>
      </c>
      <c r="AG307" t="e">
        <f t="shared" si="206"/>
        <v>#REF!</v>
      </c>
      <c r="AI307" t="e">
        <f t="shared" si="213"/>
        <v>#REF!</v>
      </c>
      <c r="AK307" t="e">
        <f t="shared" si="207"/>
        <v>#REF!</v>
      </c>
    </row>
    <row r="308" spans="1:37" x14ac:dyDescent="0.2">
      <c r="A308">
        <f t="shared" si="195"/>
        <v>0.5</v>
      </c>
      <c r="B308">
        <f t="shared" si="214"/>
        <v>-0.47275928779965837</v>
      </c>
      <c r="C308">
        <f t="shared" si="215"/>
        <v>0.16278407722857827</v>
      </c>
      <c r="D308">
        <f t="shared" si="196"/>
        <v>-0.49999999999999989</v>
      </c>
      <c r="E308">
        <f t="shared" si="216"/>
        <v>-0.47275928779965842</v>
      </c>
      <c r="F308">
        <f t="shared" si="217"/>
        <v>0.16278407722857829</v>
      </c>
      <c r="G308">
        <f t="shared" si="197"/>
        <v>0.5</v>
      </c>
      <c r="H308">
        <f t="shared" si="218"/>
        <v>0.47275928779965837</v>
      </c>
      <c r="I308">
        <f t="shared" si="219"/>
        <v>-0.16278407722857827</v>
      </c>
      <c r="J308">
        <f t="shared" si="198"/>
        <v>0.49999999999999989</v>
      </c>
      <c r="K308">
        <f t="shared" si="220"/>
        <v>-0.47275928779965842</v>
      </c>
      <c r="L308">
        <f t="shared" si="221"/>
        <v>0.16278407722857829</v>
      </c>
      <c r="N308">
        <v>161</v>
      </c>
      <c r="O308">
        <f t="shared" si="222"/>
        <v>72.359680015834797</v>
      </c>
      <c r="P308">
        <f t="shared" si="223"/>
        <v>17.640319984165206</v>
      </c>
      <c r="R308">
        <f t="shared" si="199"/>
        <v>0.23823689856994434</v>
      </c>
      <c r="T308">
        <f t="shared" si="224"/>
        <v>17.584215837871803</v>
      </c>
      <c r="V308">
        <f t="shared" ref="V308:V327" si="225">IF(T308=0,N308,0)</f>
        <v>0</v>
      </c>
      <c r="Z308" s="74" t="e">
        <f t="shared" si="208"/>
        <v>#REF!</v>
      </c>
      <c r="AA308" s="74" t="e">
        <f t="shared" si="209"/>
        <v>#REF!</v>
      </c>
      <c r="AB308" s="74" t="e">
        <f t="shared" si="210"/>
        <v>#REF!</v>
      </c>
      <c r="AC308" s="74" t="e">
        <f t="shared" si="211"/>
        <v>#REF!</v>
      </c>
      <c r="AE308" t="e">
        <f t="shared" si="212"/>
        <v>#REF!</v>
      </c>
      <c r="AG308" t="e">
        <f t="shared" si="206"/>
        <v>#REF!</v>
      </c>
      <c r="AI308" t="e">
        <f t="shared" si="213"/>
        <v>#REF!</v>
      </c>
      <c r="AK308" t="e">
        <f t="shared" si="207"/>
        <v>#REF!</v>
      </c>
    </row>
    <row r="309" spans="1:37" x14ac:dyDescent="0.2">
      <c r="A309">
        <f t="shared" si="195"/>
        <v>0.5</v>
      </c>
      <c r="B309">
        <f t="shared" si="214"/>
        <v>-0.47552825814757671</v>
      </c>
      <c r="C309">
        <f t="shared" si="215"/>
        <v>0.15450849718747373</v>
      </c>
      <c r="D309">
        <f t="shared" si="196"/>
        <v>-0.49999999999999989</v>
      </c>
      <c r="E309">
        <f t="shared" si="216"/>
        <v>-0.47552825814757677</v>
      </c>
      <c r="F309">
        <f t="shared" si="217"/>
        <v>0.15450849718747375</v>
      </c>
      <c r="G309">
        <f t="shared" si="197"/>
        <v>0.5</v>
      </c>
      <c r="H309">
        <f t="shared" si="218"/>
        <v>0.47552825814757671</v>
      </c>
      <c r="I309">
        <f t="shared" si="219"/>
        <v>-0.15450849718747373</v>
      </c>
      <c r="J309">
        <f t="shared" si="198"/>
        <v>0.49999999999999989</v>
      </c>
      <c r="K309">
        <f t="shared" si="220"/>
        <v>-0.47552825814757677</v>
      </c>
      <c r="L309">
        <f t="shared" si="221"/>
        <v>0.15450849718747375</v>
      </c>
      <c r="N309">
        <v>162</v>
      </c>
      <c r="O309">
        <f t="shared" si="222"/>
        <v>72.127334885411372</v>
      </c>
      <c r="P309">
        <f t="shared" si="223"/>
        <v>17.872665114588631</v>
      </c>
      <c r="R309">
        <f t="shared" si="199"/>
        <v>0.23234513042342542</v>
      </c>
      <c r="T309">
        <f t="shared" si="224"/>
        <v>17.816560968295228</v>
      </c>
      <c r="V309">
        <f t="shared" si="225"/>
        <v>0</v>
      </c>
      <c r="Z309" s="74" t="e">
        <f t="shared" si="208"/>
        <v>#REF!</v>
      </c>
      <c r="AA309" s="74" t="e">
        <f t="shared" si="209"/>
        <v>#REF!</v>
      </c>
      <c r="AB309" s="74" t="e">
        <f t="shared" si="210"/>
        <v>#REF!</v>
      </c>
      <c r="AC309" s="74" t="e">
        <f t="shared" si="211"/>
        <v>#REF!</v>
      </c>
      <c r="AE309" t="e">
        <f t="shared" si="212"/>
        <v>#REF!</v>
      </c>
      <c r="AG309" t="e">
        <f t="shared" si="206"/>
        <v>#REF!</v>
      </c>
      <c r="AI309" t="e">
        <f t="shared" si="213"/>
        <v>#REF!</v>
      </c>
      <c r="AK309" t="e">
        <f t="shared" si="207"/>
        <v>#REF!</v>
      </c>
    </row>
    <row r="310" spans="1:37" x14ac:dyDescent="0.2">
      <c r="A310">
        <f t="shared" si="195"/>
        <v>0.5</v>
      </c>
      <c r="B310">
        <f t="shared" si="214"/>
        <v>-0.47815237798151772</v>
      </c>
      <c r="C310">
        <f t="shared" si="215"/>
        <v>0.14618585236136827</v>
      </c>
      <c r="D310">
        <f t="shared" si="196"/>
        <v>-0.49999999999999989</v>
      </c>
      <c r="E310">
        <f t="shared" si="216"/>
        <v>-0.47815237798151777</v>
      </c>
      <c r="F310">
        <f t="shared" si="217"/>
        <v>0.1461858523613683</v>
      </c>
      <c r="G310">
        <f t="shared" si="197"/>
        <v>0.5</v>
      </c>
      <c r="H310">
        <f t="shared" si="218"/>
        <v>0.47815237798151772</v>
      </c>
      <c r="I310">
        <f t="shared" si="219"/>
        <v>-0.14618585236136827</v>
      </c>
      <c r="J310">
        <f t="shared" si="198"/>
        <v>0.49999999999999989</v>
      </c>
      <c r="K310">
        <f t="shared" si="220"/>
        <v>-0.47815237798151777</v>
      </c>
      <c r="L310">
        <f t="shared" si="221"/>
        <v>0.1461858523613683</v>
      </c>
      <c r="N310">
        <v>163</v>
      </c>
      <c r="O310">
        <f t="shared" si="222"/>
        <v>71.900947694716038</v>
      </c>
      <c r="P310">
        <f t="shared" si="223"/>
        <v>18.099052305283955</v>
      </c>
      <c r="R310">
        <f t="shared" si="199"/>
        <v>0.22638719069532343</v>
      </c>
      <c r="T310">
        <f t="shared" si="224"/>
        <v>18.042948158990551</v>
      </c>
      <c r="V310">
        <f t="shared" si="225"/>
        <v>0</v>
      </c>
      <c r="Z310" s="74" t="e">
        <f t="shared" si="208"/>
        <v>#REF!</v>
      </c>
      <c r="AA310" s="74" t="e">
        <f t="shared" si="209"/>
        <v>#REF!</v>
      </c>
      <c r="AB310" s="74" t="e">
        <f t="shared" si="210"/>
        <v>#REF!</v>
      </c>
      <c r="AC310" s="74" t="e">
        <f t="shared" si="211"/>
        <v>#REF!</v>
      </c>
      <c r="AE310" t="e">
        <f t="shared" si="212"/>
        <v>#REF!</v>
      </c>
      <c r="AG310" t="e">
        <f t="shared" si="206"/>
        <v>#REF!</v>
      </c>
      <c r="AI310" t="e">
        <f t="shared" si="213"/>
        <v>#REF!</v>
      </c>
      <c r="AK310" t="e">
        <f t="shared" si="207"/>
        <v>#REF!</v>
      </c>
    </row>
    <row r="311" spans="1:37" x14ac:dyDescent="0.2">
      <c r="A311">
        <f t="shared" si="195"/>
        <v>0.5</v>
      </c>
      <c r="B311">
        <f t="shared" si="214"/>
        <v>-0.48063084796915934</v>
      </c>
      <c r="C311">
        <f t="shared" si="215"/>
        <v>0.13781867790849958</v>
      </c>
      <c r="D311">
        <f t="shared" si="196"/>
        <v>-0.49999999999999989</v>
      </c>
      <c r="E311">
        <f t="shared" si="216"/>
        <v>-0.48063084796915945</v>
      </c>
      <c r="F311">
        <f t="shared" si="217"/>
        <v>0.13781867790849961</v>
      </c>
      <c r="G311">
        <f t="shared" si="197"/>
        <v>0.5</v>
      </c>
      <c r="H311">
        <f t="shared" si="218"/>
        <v>0.48063084796915934</v>
      </c>
      <c r="I311">
        <f t="shared" si="219"/>
        <v>-0.13781867790849958</v>
      </c>
      <c r="J311">
        <f t="shared" si="198"/>
        <v>0.49999999999999989</v>
      </c>
      <c r="K311">
        <f t="shared" si="220"/>
        <v>-0.48063084796915945</v>
      </c>
      <c r="L311">
        <f t="shared" si="221"/>
        <v>0.13781867790849961</v>
      </c>
      <c r="N311">
        <v>164</v>
      </c>
      <c r="O311">
        <f t="shared" si="222"/>
        <v>71.680581099488435</v>
      </c>
      <c r="P311">
        <f t="shared" si="223"/>
        <v>18.319418900511554</v>
      </c>
      <c r="R311">
        <f t="shared" si="199"/>
        <v>0.22036659522759905</v>
      </c>
      <c r="T311">
        <f t="shared" si="224"/>
        <v>18.26331475421815</v>
      </c>
      <c r="V311">
        <f t="shared" si="225"/>
        <v>0</v>
      </c>
      <c r="Z311" s="74" t="e">
        <f t="shared" si="208"/>
        <v>#REF!</v>
      </c>
      <c r="AA311" s="74" t="e">
        <f t="shared" si="209"/>
        <v>#REF!</v>
      </c>
      <c r="AB311" s="74" t="e">
        <f t="shared" si="210"/>
        <v>#REF!</v>
      </c>
      <c r="AC311" s="74" t="e">
        <f t="shared" si="211"/>
        <v>#REF!</v>
      </c>
      <c r="AE311" t="e">
        <f t="shared" si="212"/>
        <v>#REF!</v>
      </c>
      <c r="AG311" t="e">
        <f t="shared" si="206"/>
        <v>#REF!</v>
      </c>
      <c r="AI311" t="e">
        <f t="shared" si="213"/>
        <v>#REF!</v>
      </c>
      <c r="AK311" t="e">
        <f t="shared" si="207"/>
        <v>#REF!</v>
      </c>
    </row>
    <row r="312" spans="1:37" x14ac:dyDescent="0.2">
      <c r="A312">
        <f t="shared" si="195"/>
        <v>0.5</v>
      </c>
      <c r="B312">
        <f t="shared" si="214"/>
        <v>-0.48296291314453399</v>
      </c>
      <c r="C312">
        <f t="shared" si="215"/>
        <v>0.12940952255126048</v>
      </c>
      <c r="D312">
        <f t="shared" si="196"/>
        <v>-0.49999999999999989</v>
      </c>
      <c r="E312">
        <f t="shared" si="216"/>
        <v>-0.4829629131445341</v>
      </c>
      <c r="F312">
        <f t="shared" si="217"/>
        <v>0.12940952255126051</v>
      </c>
      <c r="G312">
        <f t="shared" si="197"/>
        <v>0.5</v>
      </c>
      <c r="H312">
        <f t="shared" si="218"/>
        <v>0.48296291314453399</v>
      </c>
      <c r="I312">
        <f t="shared" si="219"/>
        <v>-0.12940952255126048</v>
      </c>
      <c r="J312">
        <f t="shared" si="198"/>
        <v>0.49999999999999989</v>
      </c>
      <c r="K312">
        <f t="shared" si="220"/>
        <v>-0.4829629131445341</v>
      </c>
      <c r="L312">
        <f t="shared" si="221"/>
        <v>0.12940952255126051</v>
      </c>
      <c r="N312">
        <v>165</v>
      </c>
      <c r="O312">
        <f t="shared" si="222"/>
        <v>71.466294278070251</v>
      </c>
      <c r="P312">
        <f t="shared" si="223"/>
        <v>18.533705721929746</v>
      </c>
      <c r="R312">
        <f t="shared" si="199"/>
        <v>0.21428682141819166</v>
      </c>
      <c r="T312">
        <f t="shared" si="224"/>
        <v>18.477601575636342</v>
      </c>
      <c r="V312">
        <f t="shared" si="225"/>
        <v>0</v>
      </c>
      <c r="Z312" s="74" t="e">
        <f t="shared" si="208"/>
        <v>#REF!</v>
      </c>
      <c r="AA312" s="74" t="e">
        <f t="shared" si="209"/>
        <v>#REF!</v>
      </c>
      <c r="AB312" s="74" t="e">
        <f t="shared" si="210"/>
        <v>#REF!</v>
      </c>
      <c r="AC312" s="74" t="e">
        <f t="shared" si="211"/>
        <v>#REF!</v>
      </c>
      <c r="AE312" t="e">
        <f t="shared" si="212"/>
        <v>#REF!</v>
      </c>
      <c r="AG312" t="e">
        <f t="shared" si="206"/>
        <v>#REF!</v>
      </c>
      <c r="AI312" t="e">
        <f t="shared" si="213"/>
        <v>#REF!</v>
      </c>
      <c r="AK312" t="e">
        <f t="shared" si="207"/>
        <v>#REF!</v>
      </c>
    </row>
    <row r="313" spans="1:37" x14ac:dyDescent="0.2">
      <c r="A313">
        <f t="shared" si="195"/>
        <v>0.5</v>
      </c>
      <c r="B313">
        <f t="shared" si="214"/>
        <v>-0.48514786313799813</v>
      </c>
      <c r="C313">
        <f t="shared" si="215"/>
        <v>0.12096094779983385</v>
      </c>
      <c r="D313">
        <f t="shared" si="196"/>
        <v>-0.49999999999999989</v>
      </c>
      <c r="E313">
        <f t="shared" si="216"/>
        <v>-0.48514786313799824</v>
      </c>
      <c r="F313">
        <f t="shared" si="217"/>
        <v>0.12096094779983387</v>
      </c>
      <c r="G313">
        <f t="shared" si="197"/>
        <v>0.5</v>
      </c>
      <c r="H313">
        <f t="shared" si="218"/>
        <v>0.48514786313799813</v>
      </c>
      <c r="I313">
        <f t="shared" si="219"/>
        <v>-0.12096094779983385</v>
      </c>
      <c r="J313">
        <f t="shared" si="198"/>
        <v>0.49999999999999989</v>
      </c>
      <c r="K313">
        <f t="shared" si="220"/>
        <v>-0.48514786313799824</v>
      </c>
      <c r="L313">
        <f t="shared" si="221"/>
        <v>0.12096094779983387</v>
      </c>
      <c r="N313">
        <v>166</v>
      </c>
      <c r="O313">
        <f t="shared" si="222"/>
        <v>71.258142976676794</v>
      </c>
      <c r="P313">
        <f t="shared" si="223"/>
        <v>18.741857023323202</v>
      </c>
      <c r="R313">
        <f t="shared" si="199"/>
        <v>0.20815130139345683</v>
      </c>
      <c r="T313">
        <f t="shared" si="224"/>
        <v>18.685752877029799</v>
      </c>
      <c r="V313">
        <f t="shared" si="225"/>
        <v>0</v>
      </c>
      <c r="Z313" s="74" t="e">
        <f t="shared" si="208"/>
        <v>#REF!</v>
      </c>
      <c r="AA313" s="74" t="e">
        <f t="shared" si="209"/>
        <v>#REF!</v>
      </c>
      <c r="AB313" s="74" t="e">
        <f t="shared" si="210"/>
        <v>#REF!</v>
      </c>
      <c r="AC313" s="74" t="e">
        <f t="shared" si="211"/>
        <v>#REF!</v>
      </c>
      <c r="AE313" t="e">
        <f t="shared" si="212"/>
        <v>#REF!</v>
      </c>
      <c r="AG313" t="e">
        <f t="shared" si="206"/>
        <v>#REF!</v>
      </c>
      <c r="AI313" t="e">
        <f t="shared" si="213"/>
        <v>#REF!</v>
      </c>
      <c r="AK313" t="e">
        <f t="shared" si="207"/>
        <v>#REF!</v>
      </c>
    </row>
    <row r="314" spans="1:37" x14ac:dyDescent="0.2">
      <c r="A314">
        <f t="shared" si="195"/>
        <v>0.5</v>
      </c>
      <c r="B314">
        <f t="shared" si="214"/>
        <v>-0.48718503239261751</v>
      </c>
      <c r="C314">
        <f t="shared" si="215"/>
        <v>0.11247552717193258</v>
      </c>
      <c r="D314">
        <f t="shared" si="196"/>
        <v>-0.49999999999999989</v>
      </c>
      <c r="E314">
        <f t="shared" si="216"/>
        <v>-0.48718503239261757</v>
      </c>
      <c r="F314">
        <f t="shared" si="217"/>
        <v>0.1124755271719326</v>
      </c>
      <c r="G314">
        <f t="shared" si="197"/>
        <v>0.5</v>
      </c>
      <c r="H314">
        <f t="shared" si="218"/>
        <v>0.48718503239261751</v>
      </c>
      <c r="I314">
        <f t="shared" si="219"/>
        <v>-0.11247552717193258</v>
      </c>
      <c r="J314">
        <f t="shared" si="198"/>
        <v>0.49999999999999989</v>
      </c>
      <c r="K314">
        <f t="shared" si="220"/>
        <v>-0.48718503239261757</v>
      </c>
      <c r="L314">
        <f t="shared" si="221"/>
        <v>0.1124755271719326</v>
      </c>
      <c r="N314">
        <v>167</v>
      </c>
      <c r="O314">
        <f t="shared" si="222"/>
        <v>71.056179560928015</v>
      </c>
      <c r="P314">
        <f t="shared" si="223"/>
        <v>18.943820439071999</v>
      </c>
      <c r="R314">
        <f t="shared" si="199"/>
        <v>0.20196341574879639</v>
      </c>
      <c r="T314">
        <f t="shared" si="224"/>
        <v>18.887716292778595</v>
      </c>
      <c r="V314">
        <f t="shared" si="225"/>
        <v>0</v>
      </c>
      <c r="Z314" s="74" t="e">
        <f t="shared" si="208"/>
        <v>#REF!</v>
      </c>
      <c r="AA314" s="74" t="e">
        <f t="shared" si="209"/>
        <v>#REF!</v>
      </c>
      <c r="AB314" s="74" t="e">
        <f t="shared" si="210"/>
        <v>#REF!</v>
      </c>
      <c r="AC314" s="74" t="e">
        <f t="shared" si="211"/>
        <v>#REF!</v>
      </c>
      <c r="AE314" t="e">
        <f t="shared" si="212"/>
        <v>#REF!</v>
      </c>
      <c r="AG314" t="e">
        <f t="shared" si="206"/>
        <v>#REF!</v>
      </c>
      <c r="AI314" t="e">
        <f t="shared" si="213"/>
        <v>#REF!</v>
      </c>
      <c r="AK314" t="e">
        <f t="shared" si="207"/>
        <v>#REF!</v>
      </c>
    </row>
    <row r="315" spans="1:37" x14ac:dyDescent="0.2">
      <c r="A315">
        <f t="shared" si="195"/>
        <v>0.5</v>
      </c>
      <c r="B315">
        <f t="shared" si="214"/>
        <v>-0.48907380036690273</v>
      </c>
      <c r="C315">
        <f t="shared" si="215"/>
        <v>0.10395584540887964</v>
      </c>
      <c r="D315">
        <f t="shared" si="196"/>
        <v>-0.49999999999999989</v>
      </c>
      <c r="E315">
        <f t="shared" si="216"/>
        <v>-0.48907380036690284</v>
      </c>
      <c r="F315">
        <f t="shared" si="217"/>
        <v>0.10395584540887966</v>
      </c>
      <c r="G315">
        <f t="shared" si="197"/>
        <v>0.5</v>
      </c>
      <c r="H315">
        <f t="shared" si="218"/>
        <v>0.48907380036690273</v>
      </c>
      <c r="I315">
        <f t="shared" si="219"/>
        <v>-0.10395584540887964</v>
      </c>
      <c r="J315">
        <f t="shared" si="198"/>
        <v>0.49999999999999989</v>
      </c>
      <c r="K315">
        <f t="shared" si="220"/>
        <v>-0.48907380036690284</v>
      </c>
      <c r="L315">
        <f t="shared" si="221"/>
        <v>0.10395584540887966</v>
      </c>
      <c r="N315">
        <v>168</v>
      </c>
      <c r="O315">
        <f t="shared" si="222"/>
        <v>70.86045307306037</v>
      </c>
      <c r="P315">
        <f t="shared" si="223"/>
        <v>19.139546926939623</v>
      </c>
      <c r="R315">
        <f t="shared" si="199"/>
        <v>0.19572648786762414</v>
      </c>
      <c r="T315">
        <f t="shared" si="224"/>
        <v>19.083442780646219</v>
      </c>
      <c r="V315">
        <f t="shared" si="225"/>
        <v>0</v>
      </c>
      <c r="Z315" s="74" t="e">
        <f t="shared" si="208"/>
        <v>#REF!</v>
      </c>
      <c r="AA315" s="74" t="e">
        <f t="shared" si="209"/>
        <v>#REF!</v>
      </c>
      <c r="AB315" s="74" t="e">
        <f t="shared" si="210"/>
        <v>#REF!</v>
      </c>
      <c r="AC315" s="74" t="e">
        <f>IF(AC275=AE275,90-AF255+90,0)</f>
        <v>#REF!</v>
      </c>
      <c r="AE315" t="e">
        <f t="shared" si="212"/>
        <v>#REF!</v>
      </c>
      <c r="AG315" t="e">
        <f t="shared" si="206"/>
        <v>#REF!</v>
      </c>
      <c r="AI315" t="e">
        <f t="shared" si="213"/>
        <v>#REF!</v>
      </c>
      <c r="AK315" t="e">
        <f t="shared" si="207"/>
        <v>#REF!</v>
      </c>
    </row>
    <row r="316" spans="1:37" x14ac:dyDescent="0.2">
      <c r="A316">
        <f t="shared" si="195"/>
        <v>0.5</v>
      </c>
      <c r="B316">
        <f t="shared" si="214"/>
        <v>-0.49081359172383188</v>
      </c>
      <c r="C316">
        <f t="shared" si="215"/>
        <v>9.5404497688272472E-2</v>
      </c>
      <c r="D316">
        <f t="shared" si="196"/>
        <v>-0.49999999999999989</v>
      </c>
      <c r="E316">
        <f t="shared" si="216"/>
        <v>-0.49081359172383199</v>
      </c>
      <c r="F316">
        <f t="shared" si="217"/>
        <v>9.5404497688272485E-2</v>
      </c>
      <c r="G316">
        <f t="shared" si="197"/>
        <v>0.5</v>
      </c>
      <c r="H316">
        <f t="shared" si="218"/>
        <v>0.49081359172383188</v>
      </c>
      <c r="I316">
        <f t="shared" si="219"/>
        <v>-9.5404497688272472E-2</v>
      </c>
      <c r="J316">
        <f t="shared" si="198"/>
        <v>0.49999999999999989</v>
      </c>
      <c r="K316">
        <f t="shared" si="220"/>
        <v>-0.49081359172383199</v>
      </c>
      <c r="L316">
        <f t="shared" si="221"/>
        <v>9.5404497688272485E-2</v>
      </c>
      <c r="N316">
        <v>169</v>
      </c>
      <c r="O316">
        <f t="shared" si="222"/>
        <v>70.671009294237692</v>
      </c>
      <c r="P316">
        <f t="shared" si="223"/>
        <v>19.328990705762308</v>
      </c>
      <c r="R316">
        <f t="shared" si="199"/>
        <v>0.18944377882268526</v>
      </c>
      <c r="T316">
        <f t="shared" si="224"/>
        <v>19.272886559468905</v>
      </c>
      <c r="V316">
        <f t="shared" si="225"/>
        <v>0</v>
      </c>
      <c r="Z316" s="74" t="e">
        <f t="shared" si="208"/>
        <v>#REF!</v>
      </c>
      <c r="AA316" s="74" t="e">
        <f t="shared" si="209"/>
        <v>#REF!</v>
      </c>
      <c r="AB316" s="74" t="e">
        <f t="shared" si="210"/>
        <v>#REF!</v>
      </c>
      <c r="AC316" s="74" t="e">
        <f t="shared" si="211"/>
        <v>#REF!</v>
      </c>
      <c r="AE316" t="e">
        <f t="shared" si="212"/>
        <v>#REF!</v>
      </c>
      <c r="AG316" t="e">
        <f t="shared" si="206"/>
        <v>#REF!</v>
      </c>
      <c r="AI316" t="e">
        <f t="shared" si="213"/>
        <v>#REF!</v>
      </c>
      <c r="AK316" t="e">
        <f t="shared" si="207"/>
        <v>#REF!</v>
      </c>
    </row>
    <row r="317" spans="1:37" x14ac:dyDescent="0.2">
      <c r="A317">
        <f t="shared" si="195"/>
        <v>0.5</v>
      </c>
      <c r="B317">
        <f t="shared" si="214"/>
        <v>-0.49240387650610395</v>
      </c>
      <c r="C317">
        <f t="shared" si="215"/>
        <v>8.6824088833465124E-2</v>
      </c>
      <c r="D317">
        <f t="shared" si="196"/>
        <v>-0.49999999999999989</v>
      </c>
      <c r="E317">
        <f t="shared" si="216"/>
        <v>-0.49240387650610401</v>
      </c>
      <c r="F317">
        <f t="shared" si="217"/>
        <v>8.6824088833465138E-2</v>
      </c>
      <c r="G317">
        <f t="shared" si="197"/>
        <v>0.5</v>
      </c>
      <c r="H317">
        <f t="shared" si="218"/>
        <v>0.49240387650610395</v>
      </c>
      <c r="I317">
        <f t="shared" si="219"/>
        <v>-8.6824088833465124E-2</v>
      </c>
      <c r="J317">
        <f t="shared" si="198"/>
        <v>0.49999999999999989</v>
      </c>
      <c r="K317">
        <f t="shared" si="220"/>
        <v>-0.49240387650610401</v>
      </c>
      <c r="L317">
        <f t="shared" si="221"/>
        <v>8.6824088833465138E-2</v>
      </c>
      <c r="N317">
        <v>170</v>
      </c>
      <c r="O317">
        <f t="shared" si="222"/>
        <v>70.487890811377611</v>
      </c>
      <c r="P317">
        <f t="shared" si="223"/>
        <v>19.512109188622382</v>
      </c>
      <c r="R317">
        <f t="shared" si="199"/>
        <v>0.18311848286007404</v>
      </c>
      <c r="T317">
        <f t="shared" si="224"/>
        <v>19.456005042328979</v>
      </c>
      <c r="V317">
        <f t="shared" si="225"/>
        <v>0</v>
      </c>
      <c r="Z317" s="74" t="e">
        <f t="shared" si="208"/>
        <v>#REF!</v>
      </c>
      <c r="AA317" s="74" t="e">
        <f t="shared" si="209"/>
        <v>#REF!</v>
      </c>
      <c r="AB317" s="74" t="e">
        <f t="shared" si="210"/>
        <v>#REF!</v>
      </c>
      <c r="AC317" s="74" t="e">
        <f t="shared" si="211"/>
        <v>#REF!</v>
      </c>
      <c r="AE317" t="e">
        <f t="shared" si="212"/>
        <v>#REF!</v>
      </c>
      <c r="AG317" t="e">
        <f t="shared" si="206"/>
        <v>#REF!</v>
      </c>
      <c r="AI317" t="e">
        <f t="shared" si="213"/>
        <v>#REF!</v>
      </c>
      <c r="AK317" t="e">
        <f t="shared" si="207"/>
        <v>#REF!</v>
      </c>
    </row>
    <row r="318" spans="1:37" x14ac:dyDescent="0.2">
      <c r="A318">
        <f t="shared" si="195"/>
        <v>0.5</v>
      </c>
      <c r="B318">
        <f t="shared" si="214"/>
        <v>-0.49384417029756877</v>
      </c>
      <c r="C318">
        <f t="shared" si="215"/>
        <v>7.8217232520115476E-2</v>
      </c>
      <c r="D318">
        <f t="shared" si="196"/>
        <v>-0.49999999999999989</v>
      </c>
      <c r="E318">
        <f t="shared" si="216"/>
        <v>-0.49384417029756883</v>
      </c>
      <c r="F318">
        <f t="shared" si="217"/>
        <v>7.821723252011549E-2</v>
      </c>
      <c r="G318">
        <f t="shared" si="197"/>
        <v>0.5</v>
      </c>
      <c r="H318">
        <f t="shared" si="218"/>
        <v>0.49384417029756877</v>
      </c>
      <c r="I318">
        <f t="shared" si="219"/>
        <v>-7.8217232520115476E-2</v>
      </c>
      <c r="J318">
        <f t="shared" si="198"/>
        <v>0.49999999999999989</v>
      </c>
      <c r="K318">
        <f t="shared" si="220"/>
        <v>-0.49384417029756883</v>
      </c>
      <c r="L318">
        <f t="shared" si="221"/>
        <v>7.821723252011549E-2</v>
      </c>
      <c r="N318">
        <v>171</v>
      </c>
      <c r="O318">
        <f t="shared" si="222"/>
        <v>70.311137087916208</v>
      </c>
      <c r="P318">
        <f t="shared" si="223"/>
        <v>19.688862912083785</v>
      </c>
      <c r="R318">
        <f t="shared" si="199"/>
        <v>0.1767537234614025</v>
      </c>
      <c r="T318">
        <f t="shared" si="224"/>
        <v>19.632758765790381</v>
      </c>
      <c r="V318">
        <f t="shared" si="225"/>
        <v>0</v>
      </c>
      <c r="Z318" s="74" t="e">
        <f t="shared" si="208"/>
        <v>#REF!</v>
      </c>
      <c r="AA318" s="74" t="e">
        <f t="shared" si="209"/>
        <v>#REF!</v>
      </c>
      <c r="AB318" s="74" t="e">
        <f t="shared" si="210"/>
        <v>#REF!</v>
      </c>
      <c r="AC318" s="74" t="e">
        <f t="shared" si="211"/>
        <v>#REF!</v>
      </c>
      <c r="AE318" t="e">
        <f t="shared" si="212"/>
        <v>#REF!</v>
      </c>
      <c r="AG318" t="e">
        <f t="shared" si="206"/>
        <v>#REF!</v>
      </c>
      <c r="AI318" t="e">
        <f t="shared" si="213"/>
        <v>#REF!</v>
      </c>
      <c r="AK318" t="e">
        <f t="shared" si="207"/>
        <v>#REF!</v>
      </c>
    </row>
    <row r="319" spans="1:37" x14ac:dyDescent="0.2">
      <c r="A319">
        <f t="shared" si="195"/>
        <v>0.5</v>
      </c>
      <c r="B319">
        <f t="shared" si="214"/>
        <v>-0.49513403437078513</v>
      </c>
      <c r="C319">
        <f t="shared" si="215"/>
        <v>6.958655048003265E-2</v>
      </c>
      <c r="D319">
        <f t="shared" si="196"/>
        <v>-0.49999999999999989</v>
      </c>
      <c r="E319">
        <f t="shared" si="216"/>
        <v>-0.49513403437078518</v>
      </c>
      <c r="F319">
        <f t="shared" si="217"/>
        <v>6.9586550480032663E-2</v>
      </c>
      <c r="G319">
        <f t="shared" si="197"/>
        <v>0.5</v>
      </c>
      <c r="H319">
        <f t="shared" si="218"/>
        <v>0.49513403437078513</v>
      </c>
      <c r="I319">
        <f t="shared" si="219"/>
        <v>-6.958655048003265E-2</v>
      </c>
      <c r="J319">
        <f t="shared" si="198"/>
        <v>0.49999999999999989</v>
      </c>
      <c r="K319">
        <f t="shared" si="220"/>
        <v>-0.49513403437078518</v>
      </c>
      <c r="L319">
        <f t="shared" si="221"/>
        <v>6.9586550480032663E-2</v>
      </c>
      <c r="N319">
        <v>172</v>
      </c>
      <c r="O319">
        <f t="shared" si="222"/>
        <v>70.140784537940831</v>
      </c>
      <c r="P319">
        <f t="shared" si="223"/>
        <v>19.859215462059176</v>
      </c>
      <c r="R319">
        <f t="shared" si="199"/>
        <v>0.17035254997539084</v>
      </c>
      <c r="T319">
        <f t="shared" si="224"/>
        <v>19.803111315765772</v>
      </c>
      <c r="V319">
        <f t="shared" si="225"/>
        <v>0</v>
      </c>
      <c r="Z319" s="74" t="e">
        <f t="shared" si="208"/>
        <v>#REF!</v>
      </c>
      <c r="AA319" s="74" t="e">
        <f t="shared" si="209"/>
        <v>#REF!</v>
      </c>
      <c r="AB319" s="74" t="e">
        <f t="shared" si="210"/>
        <v>#REF!</v>
      </c>
      <c r="AC319" s="74" t="e">
        <f t="shared" si="211"/>
        <v>#REF!</v>
      </c>
      <c r="AE319" t="e">
        <f t="shared" si="212"/>
        <v>#REF!</v>
      </c>
      <c r="AG319" t="e">
        <f t="shared" si="206"/>
        <v>#REF!</v>
      </c>
      <c r="AI319" t="e">
        <f t="shared" si="213"/>
        <v>#REF!</v>
      </c>
      <c r="AK319" t="e">
        <f t="shared" si="207"/>
        <v>#REF!</v>
      </c>
    </row>
    <row r="320" spans="1:37" x14ac:dyDescent="0.2">
      <c r="A320">
        <f t="shared" si="195"/>
        <v>0.5</v>
      </c>
      <c r="B320">
        <f t="shared" si="214"/>
        <v>-0.49627307582066088</v>
      </c>
      <c r="C320">
        <f t="shared" si="215"/>
        <v>6.0934671702573759E-2</v>
      </c>
      <c r="D320">
        <f t="shared" si="196"/>
        <v>-0.49999999999999989</v>
      </c>
      <c r="E320">
        <f t="shared" si="216"/>
        <v>-0.49627307582066094</v>
      </c>
      <c r="F320">
        <f t="shared" si="217"/>
        <v>6.0934671702573773E-2</v>
      </c>
      <c r="G320">
        <f t="shared" si="197"/>
        <v>0.5</v>
      </c>
      <c r="H320">
        <f t="shared" si="218"/>
        <v>0.49627307582066088</v>
      </c>
      <c r="I320">
        <f t="shared" si="219"/>
        <v>-6.0934671702573759E-2</v>
      </c>
      <c r="J320">
        <f t="shared" si="198"/>
        <v>0.49999999999999989</v>
      </c>
      <c r="K320">
        <f t="shared" si="220"/>
        <v>-0.49627307582066094</v>
      </c>
      <c r="L320">
        <f t="shared" si="221"/>
        <v>6.0934671702573773E-2</v>
      </c>
      <c r="N320">
        <v>173</v>
      </c>
      <c r="O320">
        <f t="shared" si="222"/>
        <v>69.976866603133701</v>
      </c>
      <c r="P320">
        <f t="shared" si="223"/>
        <v>20.023133396866299</v>
      </c>
      <c r="R320">
        <f t="shared" si="199"/>
        <v>0.1639179348071238</v>
      </c>
      <c r="T320">
        <f t="shared" si="224"/>
        <v>19.967029250572896</v>
      </c>
      <c r="V320">
        <f t="shared" si="225"/>
        <v>0</v>
      </c>
      <c r="Z320" s="74" t="e">
        <f t="shared" si="208"/>
        <v>#REF!</v>
      </c>
      <c r="AA320" s="74" t="e">
        <f t="shared" si="209"/>
        <v>#REF!</v>
      </c>
      <c r="AB320" s="74" t="e">
        <f t="shared" si="210"/>
        <v>#REF!</v>
      </c>
      <c r="AC320" s="74" t="e">
        <f t="shared" si="211"/>
        <v>#REF!</v>
      </c>
      <c r="AE320" t="e">
        <f t="shared" si="212"/>
        <v>#REF!</v>
      </c>
      <c r="AG320" t="e">
        <f t="shared" si="206"/>
        <v>#REF!</v>
      </c>
      <c r="AI320" t="e">
        <f t="shared" si="213"/>
        <v>#REF!</v>
      </c>
      <c r="AK320" t="e">
        <f t="shared" si="207"/>
        <v>#REF!</v>
      </c>
    </row>
    <row r="321" spans="1:29" x14ac:dyDescent="0.2">
      <c r="A321">
        <f t="shared" si="195"/>
        <v>0.5</v>
      </c>
      <c r="B321">
        <f t="shared" si="214"/>
        <v>-0.49726094768413659</v>
      </c>
      <c r="C321">
        <f t="shared" si="215"/>
        <v>5.226423163382686E-2</v>
      </c>
      <c r="D321">
        <f t="shared" si="196"/>
        <v>-0.49999999999999989</v>
      </c>
      <c r="E321">
        <f t="shared" si="216"/>
        <v>-0.49726094768413664</v>
      </c>
      <c r="F321">
        <f t="shared" si="217"/>
        <v>5.2264231633826867E-2</v>
      </c>
      <c r="G321">
        <f t="shared" si="197"/>
        <v>0.5</v>
      </c>
      <c r="H321">
        <f t="shared" si="218"/>
        <v>0.49726094768413659</v>
      </c>
      <c r="I321">
        <f t="shared" si="219"/>
        <v>-5.226423163382686E-2</v>
      </c>
      <c r="J321">
        <f t="shared" si="198"/>
        <v>0.49999999999999989</v>
      </c>
      <c r="K321">
        <f t="shared" si="220"/>
        <v>-0.49726094768413664</v>
      </c>
      <c r="L321">
        <f t="shared" si="221"/>
        <v>5.2264231633826867E-2</v>
      </c>
      <c r="N321">
        <v>174</v>
      </c>
      <c r="O321">
        <f t="shared" si="222"/>
        <v>69.819413831984249</v>
      </c>
      <c r="P321">
        <f t="shared" si="223"/>
        <v>20.180586168015754</v>
      </c>
      <c r="R321">
        <f t="shared" si="199"/>
        <v>0.15745277114945466</v>
      </c>
      <c r="T321">
        <f t="shared" si="224"/>
        <v>20.124482021722351</v>
      </c>
      <c r="V321">
        <f t="shared" si="225"/>
        <v>0</v>
      </c>
      <c r="AC321" s="10"/>
    </row>
    <row r="322" spans="1:29" x14ac:dyDescent="0.2">
      <c r="A322">
        <f t="shared" si="195"/>
        <v>0.5</v>
      </c>
      <c r="B322">
        <f t="shared" si="214"/>
        <v>-0.49809734904587266</v>
      </c>
      <c r="C322">
        <f t="shared" si="215"/>
        <v>4.357787137382909E-2</v>
      </c>
      <c r="D322">
        <f t="shared" si="196"/>
        <v>-0.49999999999999989</v>
      </c>
      <c r="E322">
        <f t="shared" si="216"/>
        <v>-0.49809734904587272</v>
      </c>
      <c r="F322">
        <f t="shared" si="217"/>
        <v>4.3577871373829097E-2</v>
      </c>
      <c r="G322">
        <f t="shared" si="197"/>
        <v>0.5</v>
      </c>
      <c r="H322">
        <f t="shared" si="218"/>
        <v>0.49809734904587266</v>
      </c>
      <c r="I322">
        <f t="shared" si="219"/>
        <v>-4.357787137382909E-2</v>
      </c>
      <c r="J322">
        <f t="shared" si="198"/>
        <v>0.49999999999999989</v>
      </c>
      <c r="K322">
        <f t="shared" si="220"/>
        <v>-0.49809734904587272</v>
      </c>
      <c r="L322">
        <f t="shared" si="221"/>
        <v>4.3577871373829097E-2</v>
      </c>
      <c r="N322">
        <v>175</v>
      </c>
      <c r="O322">
        <f t="shared" si="222"/>
        <v>69.668453960746092</v>
      </c>
      <c r="P322">
        <f t="shared" si="223"/>
        <v>20.331546039253926</v>
      </c>
      <c r="R322">
        <f t="shared" si="199"/>
        <v>0.15095987123817167</v>
      </c>
      <c r="T322">
        <f t="shared" si="224"/>
        <v>20.275441892960522</v>
      </c>
      <c r="V322">
        <f t="shared" si="225"/>
        <v>0</v>
      </c>
      <c r="AC322" s="10"/>
    </row>
    <row r="323" spans="1:29" x14ac:dyDescent="0.2">
      <c r="A323">
        <f t="shared" si="195"/>
        <v>0.5</v>
      </c>
      <c r="B323">
        <f t="shared" si="214"/>
        <v>-0.49878202512991204</v>
      </c>
      <c r="C323">
        <f t="shared" si="215"/>
        <v>3.4878236872062755E-2</v>
      </c>
      <c r="D323">
        <f t="shared" si="196"/>
        <v>-0.49999999999999989</v>
      </c>
      <c r="E323">
        <f t="shared" si="216"/>
        <v>-0.4987820251299121</v>
      </c>
      <c r="F323">
        <f t="shared" si="217"/>
        <v>3.4878236872062762E-2</v>
      </c>
      <c r="G323">
        <f t="shared" si="197"/>
        <v>0.5</v>
      </c>
      <c r="H323">
        <f t="shared" si="218"/>
        <v>0.49878202512991204</v>
      </c>
      <c r="I323">
        <f t="shared" si="219"/>
        <v>-3.4878236872062755E-2</v>
      </c>
      <c r="J323">
        <f t="shared" si="198"/>
        <v>0.49999999999999989</v>
      </c>
      <c r="K323">
        <f t="shared" si="220"/>
        <v>-0.4987820251299121</v>
      </c>
      <c r="L323">
        <f t="shared" si="221"/>
        <v>3.4878236872062762E-2</v>
      </c>
      <c r="N323">
        <v>176</v>
      </c>
      <c r="O323">
        <f t="shared" si="222"/>
        <v>69.52401199563522</v>
      </c>
      <c r="P323">
        <f t="shared" si="223"/>
        <v>20.475988004364766</v>
      </c>
      <c r="R323">
        <f t="shared" si="199"/>
        <v>0.14444196511083973</v>
      </c>
      <c r="T323">
        <f t="shared" si="224"/>
        <v>20.419883858071362</v>
      </c>
      <c r="V323">
        <f t="shared" si="225"/>
        <v>0</v>
      </c>
      <c r="AC323" s="10"/>
    </row>
    <row r="324" spans="1:29" x14ac:dyDescent="0.2">
      <c r="A324">
        <f t="shared" si="195"/>
        <v>0.5</v>
      </c>
      <c r="B324">
        <f t="shared" si="214"/>
        <v>-0.49931476737728681</v>
      </c>
      <c r="C324">
        <f t="shared" si="215"/>
        <v>2.61679781214719E-2</v>
      </c>
      <c r="D324">
        <f t="shared" si="196"/>
        <v>-0.49999999999999989</v>
      </c>
      <c r="E324">
        <f t="shared" si="216"/>
        <v>-0.49931476737728692</v>
      </c>
      <c r="F324">
        <f t="shared" si="217"/>
        <v>2.6167978121471903E-2</v>
      </c>
      <c r="G324">
        <f t="shared" si="197"/>
        <v>0.5</v>
      </c>
      <c r="H324">
        <f t="shared" si="218"/>
        <v>0.49931476737728681</v>
      </c>
      <c r="I324">
        <f t="shared" si="219"/>
        <v>-2.61679781214719E-2</v>
      </c>
      <c r="J324">
        <f t="shared" si="198"/>
        <v>0.49999999999999989</v>
      </c>
      <c r="K324">
        <f t="shared" si="220"/>
        <v>-0.49931476737728692</v>
      </c>
      <c r="L324">
        <f t="shared" si="221"/>
        <v>2.6167978121471903E-2</v>
      </c>
      <c r="N324">
        <v>177</v>
      </c>
      <c r="O324">
        <f t="shared" si="222"/>
        <v>69.38611029578928</v>
      </c>
      <c r="P324">
        <f t="shared" si="223"/>
        <v>20.613889704210717</v>
      </c>
      <c r="R324">
        <f t="shared" si="199"/>
        <v>0.13790169984595124</v>
      </c>
      <c r="T324">
        <f t="shared" si="224"/>
        <v>20.557785557917313</v>
      </c>
      <c r="V324">
        <f t="shared" si="225"/>
        <v>0</v>
      </c>
    </row>
    <row r="325" spans="1:29" x14ac:dyDescent="0.2">
      <c r="A325">
        <f t="shared" si="195"/>
        <v>0.5</v>
      </c>
      <c r="B325">
        <f t="shared" si="214"/>
        <v>-0.49969541350954777</v>
      </c>
      <c r="C325">
        <f t="shared" si="215"/>
        <v>1.7449748351250568E-2</v>
      </c>
      <c r="D325">
        <f t="shared" si="196"/>
        <v>-0.49999999999999989</v>
      </c>
      <c r="E325">
        <f t="shared" si="216"/>
        <v>-0.49969541350954783</v>
      </c>
      <c r="F325">
        <f t="shared" si="217"/>
        <v>1.7449748351250571E-2</v>
      </c>
      <c r="G325">
        <f t="shared" si="197"/>
        <v>0.5</v>
      </c>
      <c r="H325">
        <f t="shared" si="218"/>
        <v>0.49969541350954777</v>
      </c>
      <c r="I325">
        <f t="shared" si="219"/>
        <v>-1.7449748351250568E-2</v>
      </c>
      <c r="J325">
        <f t="shared" si="198"/>
        <v>0.49999999999999989</v>
      </c>
      <c r="K325">
        <f t="shared" si="220"/>
        <v>-0.49969541350954783</v>
      </c>
      <c r="L325">
        <f t="shared" si="221"/>
        <v>1.7449748351250571E-2</v>
      </c>
      <c r="N325">
        <v>178</v>
      </c>
      <c r="O325">
        <f t="shared" si="222"/>
        <v>69.254768656531141</v>
      </c>
      <c r="P325">
        <f t="shared" si="223"/>
        <v>20.745231343468866</v>
      </c>
      <c r="R325">
        <f t="shared" si="199"/>
        <v>0.13134163925814946</v>
      </c>
      <c r="T325">
        <f t="shared" si="224"/>
        <v>20.689127197175463</v>
      </c>
      <c r="V325">
        <f t="shared" si="225"/>
        <v>0</v>
      </c>
    </row>
    <row r="326" spans="1:29" x14ac:dyDescent="0.2">
      <c r="A326">
        <f t="shared" si="195"/>
        <v>0.5</v>
      </c>
      <c r="B326">
        <f t="shared" si="214"/>
        <v>-0.49992384757819552</v>
      </c>
      <c r="C326">
        <f t="shared" si="215"/>
        <v>8.7262032186417177E-3</v>
      </c>
      <c r="D326">
        <f t="shared" si="196"/>
        <v>-0.49999999999999989</v>
      </c>
      <c r="E326">
        <f t="shared" si="216"/>
        <v>-0.49992384757819563</v>
      </c>
      <c r="F326">
        <f t="shared" si="217"/>
        <v>8.7262032186417194E-3</v>
      </c>
      <c r="G326">
        <f t="shared" si="197"/>
        <v>0.5</v>
      </c>
      <c r="H326">
        <f t="shared" si="218"/>
        <v>0.49992384757819552</v>
      </c>
      <c r="I326">
        <f t="shared" si="219"/>
        <v>-8.7262032186417177E-3</v>
      </c>
      <c r="J326">
        <f t="shared" si="198"/>
        <v>0.49999999999999989</v>
      </c>
      <c r="K326">
        <f t="shared" si="220"/>
        <v>-0.49992384757819563</v>
      </c>
      <c r="L326">
        <f t="shared" si="221"/>
        <v>8.7262032186417194E-3</v>
      </c>
      <c r="N326">
        <v>179</v>
      </c>
      <c r="O326">
        <f t="shared" si="222"/>
        <v>69.130004392507331</v>
      </c>
      <c r="P326">
        <f t="shared" si="223"/>
        <v>20.86999560749268</v>
      </c>
      <c r="R326">
        <f t="shared" si="199"/>
        <v>0.12476426402381335</v>
      </c>
      <c r="T326">
        <f t="shared" si="224"/>
        <v>20.813891461199276</v>
      </c>
      <c r="V326">
        <f t="shared" si="225"/>
        <v>0</v>
      </c>
    </row>
    <row r="327" spans="1:29" x14ac:dyDescent="0.2">
      <c r="A327">
        <f t="shared" si="195"/>
        <v>0.5</v>
      </c>
      <c r="B327">
        <f t="shared" si="214"/>
        <v>-0.49999999999999989</v>
      </c>
      <c r="C327">
        <f t="shared" si="215"/>
        <v>6.1257422745430988E-17</v>
      </c>
      <c r="D327">
        <f t="shared" si="196"/>
        <v>-0.49999999999999989</v>
      </c>
      <c r="E327">
        <f t="shared" si="216"/>
        <v>-0.5</v>
      </c>
      <c r="F327">
        <f t="shared" si="217"/>
        <v>6.1257422745431001E-17</v>
      </c>
      <c r="G327">
        <f t="shared" si="197"/>
        <v>0.5</v>
      </c>
      <c r="H327">
        <f t="shared" si="218"/>
        <v>0.49999999999999989</v>
      </c>
      <c r="I327">
        <f t="shared" si="219"/>
        <v>-6.1257422745430988E-17</v>
      </c>
      <c r="J327">
        <f t="shared" si="198"/>
        <v>0.49999999999999989</v>
      </c>
      <c r="K327">
        <f t="shared" si="220"/>
        <v>-0.5</v>
      </c>
      <c r="L327">
        <f t="shared" si="221"/>
        <v>6.1257422745431001E-17</v>
      </c>
      <c r="N327">
        <v>180</v>
      </c>
      <c r="O327">
        <f t="shared" si="222"/>
        <v>69.011832420297608</v>
      </c>
      <c r="P327">
        <f t="shared" si="223"/>
        <v>20.988167579702395</v>
      </c>
      <c r="R327">
        <f t="shared" si="199"/>
        <v>0.11817197220971565</v>
      </c>
      <c r="T327">
        <f>(P327-$V$330)</f>
        <v>20.932063433408992</v>
      </c>
      <c r="V327">
        <f t="shared" si="225"/>
        <v>0</v>
      </c>
    </row>
    <row r="329" spans="1:29" x14ac:dyDescent="0.2">
      <c r="O329">
        <f>MIN(O147:O327)</f>
        <v>68.015928445506574</v>
      </c>
      <c r="T329" t="s">
        <v>2</v>
      </c>
      <c r="U329" t="s">
        <v>78</v>
      </c>
      <c r="V329" t="s">
        <v>79</v>
      </c>
    </row>
    <row r="330" spans="1:29" x14ac:dyDescent="0.2">
      <c r="O330">
        <f>MIN(O147:P327)</f>
        <v>5.6104146293401873E-2</v>
      </c>
      <c r="P330">
        <f>MAX(O147:P327)</f>
        <v>89.943895853706593</v>
      </c>
      <c r="R330" s="23" t="s">
        <v>96</v>
      </c>
      <c r="S330" s="23"/>
      <c r="T330" s="23">
        <f>SUM(V147:V327)</f>
        <v>109</v>
      </c>
      <c r="U330" s="23">
        <f>IF(O330=O329,O330,P330)</f>
        <v>89.943895853706593</v>
      </c>
      <c r="V330" s="23">
        <f>IF(O330=O329,P330,O330)</f>
        <v>5.6104146293401873E-2</v>
      </c>
    </row>
    <row r="331" spans="1:29" x14ac:dyDescent="0.2">
      <c r="R331" s="27" t="s">
        <v>99</v>
      </c>
      <c r="S331" s="27"/>
      <c r="T331" s="27">
        <f>IF(O692&lt;R692,N692,Q692)</f>
        <v>109.14502993648165</v>
      </c>
      <c r="U331" s="27">
        <f>IF(O692&lt;R692,O692,R692)</f>
        <v>0</v>
      </c>
      <c r="V331" s="23">
        <f>90-U331</f>
        <v>90</v>
      </c>
    </row>
    <row r="332" spans="1:29" x14ac:dyDescent="0.2">
      <c r="R332" s="61" t="s">
        <v>101</v>
      </c>
      <c r="S332" s="61"/>
      <c r="T332" s="61">
        <f>T331</f>
        <v>109.14502993648165</v>
      </c>
      <c r="U332" s="61">
        <f>IF(U331=R692,90-U331,O692)</f>
        <v>90</v>
      </c>
      <c r="V332" s="61">
        <f>90-U332</f>
        <v>0</v>
      </c>
    </row>
    <row r="333" spans="1:29" x14ac:dyDescent="0.2">
      <c r="R333" s="61" t="s">
        <v>102</v>
      </c>
      <c r="S333" s="61"/>
      <c r="T333" s="61">
        <f>IF((ABS(T332))&gt;180,T2516,T332)</f>
        <v>109.14502993648165</v>
      </c>
      <c r="U333" s="61">
        <f>IF((ABS(T332))&gt;180,U2516,U332)</f>
        <v>90</v>
      </c>
      <c r="V333" s="61">
        <f>IF((ABS(T332))&gt;180,V2516,V332)</f>
        <v>0</v>
      </c>
    </row>
    <row r="335" spans="1:29" x14ac:dyDescent="0.2">
      <c r="O335" s="13"/>
      <c r="P335" s="13"/>
    </row>
    <row r="336" spans="1:29" x14ac:dyDescent="0.2">
      <c r="A336" t="s">
        <v>89</v>
      </c>
      <c r="B336" t="s">
        <v>90</v>
      </c>
      <c r="C336" t="s">
        <v>91</v>
      </c>
      <c r="D336" t="s">
        <v>92</v>
      </c>
      <c r="E336" t="s">
        <v>93</v>
      </c>
      <c r="F336" t="s">
        <v>94</v>
      </c>
      <c r="L336" t="s">
        <v>87</v>
      </c>
      <c r="O336" s="13"/>
      <c r="P336" s="13"/>
    </row>
    <row r="337" spans="1:31" x14ac:dyDescent="0.2">
      <c r="A337">
        <f>I8</f>
        <v>-0.93180266183863136</v>
      </c>
      <c r="B337">
        <f>J8</f>
        <v>-0.3492962422733713</v>
      </c>
      <c r="C337">
        <f>K8</f>
        <v>9.8670839279614439E-2</v>
      </c>
      <c r="D337">
        <f>I10</f>
        <v>0.87956522186239505</v>
      </c>
      <c r="E337">
        <f>J10</f>
        <v>0.34518112468713447</v>
      </c>
      <c r="F337">
        <f>K10</f>
        <v>0.32743703463395935</v>
      </c>
      <c r="L337" t="s">
        <v>88</v>
      </c>
      <c r="O337" s="13"/>
      <c r="P337" s="13"/>
    </row>
    <row r="338" spans="1:31" x14ac:dyDescent="0.2">
      <c r="O338" s="59" t="s">
        <v>100</v>
      </c>
    </row>
    <row r="339" spans="1:31" x14ac:dyDescent="0.2">
      <c r="N339" t="s">
        <v>97</v>
      </c>
      <c r="R339" t="s">
        <v>98</v>
      </c>
    </row>
    <row r="340" spans="1:31" x14ac:dyDescent="0.2">
      <c r="A340">
        <f>(1/(SQRT(2)))*(COS(RADIANS(45)))</f>
        <v>0.5</v>
      </c>
      <c r="B340">
        <f>((1/(SQRT(2)))*(COS(RADIANS(N340))))*(SIN(RADIANS(45)))</f>
        <v>0.49992384757819552</v>
      </c>
      <c r="C340">
        <f t="shared" ref="C340" si="226">((1/(SQRT(2)))*(SIN(RADIANS(N340))))*(SIN(RADIANS(45)))</f>
        <v>8.7262032186417541E-3</v>
      </c>
      <c r="D340">
        <f t="shared" ref="D340" si="227">(-((1/(SQRT(2)))*(SIN(RADIANS(45)))))</f>
        <v>-0.49999999999999989</v>
      </c>
      <c r="E340">
        <f t="shared" ref="E340" si="228">((1/(SQRT(2)))*(COS(RADIANS(N340))))*(COS(RADIANS(45)))</f>
        <v>0.49992384757819563</v>
      </c>
      <c r="F340">
        <f t="shared" ref="F340" si="229">(((1/(SQRT(2)))*(SIN(RADIANS(N340))))*(COS(RADIANS(45))))</f>
        <v>8.7262032186417558E-3</v>
      </c>
      <c r="G340">
        <f t="shared" ref="G340" si="230">(1/(SQRT(2)))*(COS(RADIANS(-45)))</f>
        <v>0.5</v>
      </c>
      <c r="H340">
        <f t="shared" ref="H340" si="231">((1/(SQRT(2)))*(COS(RADIANS(N340))))*(SIN(RADIANS(-45)))</f>
        <v>-0.49992384757819552</v>
      </c>
      <c r="I340">
        <f t="shared" ref="I340" si="232">((1/(SQRT(2)))*(SIN(RADIANS(N340))))*(SIN(RADIANS(-45)))</f>
        <v>-8.7262032186417541E-3</v>
      </c>
      <c r="J340">
        <f t="shared" ref="J340" si="233">(-((1/(SQRT(2)))*(SIN(RADIANS(-45)))))</f>
        <v>0.49999999999999989</v>
      </c>
      <c r="K340">
        <f t="shared" ref="K340" si="234">((1/(SQRT(2)))*(COS(RADIANS(N340))))*(COS(RADIANS(-45)))</f>
        <v>0.49992384757819563</v>
      </c>
      <c r="L340">
        <f>(((1/(SQRT(2)))*(SIN(RADIANS(N340))))*(COS(RADIANS(-45))))</f>
        <v>8.7262032186417558E-3</v>
      </c>
      <c r="N340" s="59">
        <v>1</v>
      </c>
      <c r="O340">
        <f>(DEGREES(ACOS(((-(((SUMPRODUCT(G340:I340,$I$8:$K$8))*(SUMPRODUCT(G340:I340,$I$10:$K$10))-(SUMPRODUCT(J340:L340,$I$8:$K$8))*(SUMPRODUCT(J340:L340,$I$10:$K$10)))-((SUMPRODUCT(A340:C340,$I$8:$K$8))*(SUMPRODUCT(A340:C340,$I$10:$K$10))-(SUMPRODUCT(D340:F340,$I$8:$K$8))*(SUMPRODUCT(D340:F340,$I$10:$K$10))))*(((SUMPRODUCT(G340:I340,$I$8:$K$8))*(SUMPRODUCT(G340:I340,$I$10:$K$10))+(SUMPRODUCT(J340:L340,$I$8:$K$8))*(SUMPRODUCT(J340:L340,$I$10:$K$10)))-((SUMPRODUCT(A340:C340,$I$8:$K$8))*(SUMPRODUCT(A340:C340,$I$10:$K$10))+(SUMPRODUCT(D340:F340,$I$8:$K$8))*(SUMPRODUCT(D340:F340,$I$10:$K$10)))))-((((SUMPRODUCT(A340:C340,$I$8:$K$8))*(SUMPRODUCT(D340:F340,$I$10:$K$10))+(SUMPRODUCT(A340:C340,$I$10:$K$10))*(SUMPRODUCT(D340:F340,$I$8:$K$8)))-((SUMPRODUCT(G340:I340,$I$8:$K$8))*(SUMPRODUCT(J340:L340,$I$10:$K$10))+(SUMPRODUCT(G340:I340,$I$10:$K$10))*(SUMPRODUCT(J340:L340,$I$8:$K$8))))*(SQRT(((((SUMPRODUCT(G340:I340,$I$8:$K$8))*(SUMPRODUCT(G340:I340,$I$10:$K$10))-(SUMPRODUCT(J340:L340,$I$8:$K$8))*(SUMPRODUCT(J340:L340,$I$10:$K$10)))-((SUMPRODUCT(A340:C340,$I$8:$K$8))*(SUMPRODUCT(A340:C340,$I$10:$K$10))-(SUMPRODUCT(D340:F340,$I$8:$K$8))*(SUMPRODUCT(D340:F340,$I$10:$K$10))))^2)+((((SUMPRODUCT(A340:C340,$I$8:$K$8))*(SUMPRODUCT(D340:F340,$I$10:$K$10))+(SUMPRODUCT(A340:C340,$I$10:$K$10))*(SUMPRODUCT(D340:F340,$I$8:$K$8)))-((SUMPRODUCT(G340:I340,$I$8:$K$8))*(SUMPRODUCT(J340:L340,$I$10:$K$10))+(SUMPRODUCT(G340:I340,$I$10:$K$10))*(SUMPRODUCT(J340:L340,$I$8:$K$8))))^2)-((((SUMPRODUCT(G340:I340,$I$8:$K$8))*(SUMPRODUCT(G340:I340,$I$10:$K$10))+(SUMPRODUCT(J340:L340,$I$8:$K$8))*(SUMPRODUCT(J340:L340,$I$10:$K$10)))-((SUMPRODUCT(A340:C340,$I$8:$K$8))*(SUMPRODUCT(A340:C340,$I$10:$K$10))+(SUMPRODUCT(D340:F340,$I$8:$K$8))*(SUMPRODUCT(D340:F340,$I$10:$K$10))))^2)))))/(((((SUMPRODUCT(G340:I340,$I$8:$K$8))*(SUMPRODUCT(G340:I340,$I$10:$K$10))-(SUMPRODUCT(J340:L340,$I$8:$K$8))*(SUMPRODUCT(J340:L340,$I$10:$K$10)))-((SUMPRODUCT(A340:C340,$I$8:$K$8))*(SUMPRODUCT(A340:C340,$I$10:$K$10))-(SUMPRODUCT(D340:F340,$I$8:$K$8))*(SUMPRODUCT(D340:F340,$I$10:$K$10))))^2)+((((SUMPRODUCT(A340:C340,$I$8:$K$8))*(SUMPRODUCT(D340:F340,$I$10:$K$10))+(SUMPRODUCT(A340:C340,$I$10:$K$10))*(SUMPRODUCT(D340:F340,$I$8:$K$8)))-((SUMPRODUCT(G340:I340,$I$8:$K$8))*(SUMPRODUCT(J340:L340,$I$10:$K$10))+(SUMPRODUCT(G340:I340,$I$10:$K$10))*(SUMPRODUCT(J340:L340,$I$8:$K$8))))^2)))))/2</f>
        <v>68.90026534012047</v>
      </c>
      <c r="Q340" s="59">
        <v>1</v>
      </c>
      <c r="R340">
        <f>(DEGREES(ACOS(((-(((SUMPRODUCT(Z340:AB340,$I$8:$K$8))*(SUMPRODUCT(Z340:AB340,$I$10:$K$10))-(SUMPRODUCT(AC340:AE340,$I$8:$K$8))*(SUMPRODUCT(AC340:AE340,$I$10:$K$10)))-((SUMPRODUCT(T340:V340,$I$8:$K$8))*(SUMPRODUCT(T340:V340,$I$10:$K$10))-(SUMPRODUCT(W340:Y340,$I$8:$K$8))*(SUMPRODUCT(W340:Y340,$I$10:$K$10))))*(((SUMPRODUCT(Z340:AB340,$I$8:$K$8))*(SUMPRODUCT(Z340:AB340,$I$10:$K$10))+(SUMPRODUCT(AC340:AE340,$I$8:$K$8))*(SUMPRODUCT(AC340:AE340,$I$10:$K$10)))-((SUMPRODUCT(T340:V340,$I$8:$K$8))*(SUMPRODUCT(T340:V340,$I$10:$K$10))+(SUMPRODUCT(W340:Y340,$I$8:$K$8))*(SUMPRODUCT(W340:Y340,$I$10:$K$10)))))+((((SUMPRODUCT(T340:V340,$I$8:$K$8))*(SUMPRODUCT(W340:Y340,$I$10:$K$10))+(SUMPRODUCT(T340:V340,$I$10:$K$10))*(SUMPRODUCT(W340:Y340,$I$8:$K$8)))-((SUMPRODUCT(Z340:AB340,$I$8:$K$8))*(SUMPRODUCT(AC340:AE340,$I$10:$K$10))+(SUMPRODUCT(Z340:AB340,$I$10:$K$10))*(SUMPRODUCT(AC340:AE340,$I$8:$K$8))))*(SQRT(((((SUMPRODUCT(Z340:AB340,$I$8:$K$8))*(SUMPRODUCT(Z340:AB340,$I$10:$K$10))-(SUMPRODUCT(AC340:AE340,$I$8:$K$8))*(SUMPRODUCT(AC340:AE340,$I$10:$K$10)))-((SUMPRODUCT(T340:V340,$I$8:$K$8))*(SUMPRODUCT(T340:V340,$I$10:$K$10))-(SUMPRODUCT(W340:Y340,$I$8:$K$8))*(SUMPRODUCT(W340:Y340,$I$10:$K$10))))^2)+((((SUMPRODUCT(T340:V340,$I$8:$K$8))*(SUMPRODUCT(W340:Y340,$I$10:$K$10))+(SUMPRODUCT(T340:V340,$I$10:$K$10))*(SUMPRODUCT(W340:Y340,$I$8:$K$8)))-((SUMPRODUCT(Z340:AB340,$I$8:$K$8))*(SUMPRODUCT(AC340:AE340,$I$10:$K$10))+(SUMPRODUCT(Z340:AB340,$I$10:$K$10))*(SUMPRODUCT(AC340:AE340,$I$8:$K$8))))^2)-((((SUMPRODUCT(Z340:AB340,$I$8:$K$8))*(SUMPRODUCT(Z340:AB340,$I$10:$K$10))+(SUMPRODUCT(AC340:AE340,$I$8:$K$8))*(SUMPRODUCT(AC340:AE340,$I$10:$K$10)))-((SUMPRODUCT(T340:V340,$I$8:$K$8))*(SUMPRODUCT(T340:V340,$I$10:$K$10))+(SUMPRODUCT(W340:Y340,$I$8:$K$8))*(SUMPRODUCT(W340:Y340,$I$10:$K$10))))^2)))))/(((((SUMPRODUCT(Z340:AB340,$I$8:$K$8))*(SUMPRODUCT(Z340:AB340,$I$10:$K$10))-(SUMPRODUCT(AC340:AE340,$I$8:$K$8))*(SUMPRODUCT(AC340:AE340,$I$10:$K$10)))-((SUMPRODUCT(T340:V340,$I$8:$K$8))*(SUMPRODUCT(T340:V340,$I$10:$K$10))-(SUMPRODUCT(W340:Y340,$I$8:$K$8))*(SUMPRODUCT(W340:Y340,$I$10:$K$10))))^2)+((((SUMPRODUCT(T340:V340,$I$8:$K$8))*(SUMPRODUCT(W340:Y340,$I$10:$K$10))+(SUMPRODUCT(T340:V340,$I$10:$K$10))*(SUMPRODUCT(W340:Y340,$I$8:$K$8)))-((SUMPRODUCT(Z340:AB340,$I$8:$K$8))*(SUMPRODUCT(AC340:AE340,$I$10:$K$10))+(SUMPRODUCT(Z340:AB340,$I$10:$K$10))*(SUMPRODUCT(AC340:AE340,$I$8:$K$8))))^2)))))/2</f>
        <v>21.09973465987953</v>
      </c>
      <c r="T340">
        <f>(1/(SQRT(2)))*(COS(RADIANS(45)))</f>
        <v>0.5</v>
      </c>
      <c r="U340">
        <f>((1/(SQRT(2)))*(COS(RADIANS(Q340))))*(SIN(RADIANS(45)))</f>
        <v>0.49992384757819552</v>
      </c>
      <c r="V340">
        <f>((1/(SQRT(2)))*(SIN(RADIANS(Q340))))*(SIN(RADIANS(45)))</f>
        <v>8.7262032186417541E-3</v>
      </c>
      <c r="W340">
        <f>(-((1/(SQRT(2)))*(SIN(RADIANS(45)))))</f>
        <v>-0.49999999999999989</v>
      </c>
      <c r="X340">
        <f>((1/(SQRT(2)))*(COS(RADIANS(Q340))))*(COS(RADIANS(45)))</f>
        <v>0.49992384757819563</v>
      </c>
      <c r="Y340">
        <f>(((1/(SQRT(2)))*(SIN(RADIANS(Q340))))*(COS(RADIANS(45))))</f>
        <v>8.7262032186417558E-3</v>
      </c>
      <c r="Z340">
        <f t="shared" ref="Z340" si="235">(1/(SQRT(2)))*(COS(RADIANS(-45)))</f>
        <v>0.5</v>
      </c>
      <c r="AA340">
        <f>((1/(SQRT(2)))*(COS(RADIANS(Q340))))*(SIN(RADIANS(-45)))</f>
        <v>-0.49992384757819552</v>
      </c>
      <c r="AB340">
        <f>((1/(SQRT(2)))*(SIN(RADIANS(Q340))))*(SIN(RADIANS(-45)))</f>
        <v>-8.7262032186417541E-3</v>
      </c>
      <c r="AC340">
        <f>(-((1/(SQRT(2)))*(SIN(RADIANS(-45)))))</f>
        <v>0.49999999999999989</v>
      </c>
      <c r="AD340">
        <f>((1/(SQRT(2)))*(COS(RADIANS(Q340))))*(COS(RADIANS(-45)))</f>
        <v>0.49992384757819563</v>
      </c>
      <c r="AE340">
        <f>(((1/(SQRT(2)))*(SIN(RADIANS(Q340))))*(COS(RADIANS(-45))))</f>
        <v>8.7262032186417558E-3</v>
      </c>
    </row>
    <row r="341" spans="1:31" x14ac:dyDescent="0.2">
      <c r="O341" t="s">
        <v>95</v>
      </c>
      <c r="R341" t="s">
        <v>95</v>
      </c>
    </row>
    <row r="342" spans="1:31" x14ac:dyDescent="0.2">
      <c r="O342">
        <f>(COS(RADIANS(N340)))*((SIN(RADIANS(45)))*(COS(RADIANS(45))))-(SIN(RADIANS(135)))*(COS(RADIANS((135))))*($A$337*$F$337+$C$337*$D$337)-(2*((SIN(RADIANS(45)))^2))-(SIN(RADIANS(135)))^2*(SIN(RADIANS(N340)))*(($B$337*$E$337))-($C$337*$F$337)+(SIN(RADIANS(N340)))*(-(SIN(RADIANS(45))))*(COS(RADIANS(45)))-(SIN(RADIANS(135)))*(COS(RADIANS(135)))*($A$337*$E$337+$B$337*$D$337)-(SIN(RADIANS(45)))^2-(SIN(RADIANS(135)))^2*(SIN(RADIANS(N340)))*($B$337*$F$337+$C$337*$E$337)+(SIN(RADIANS(45)))^2-((SIN(RADIANS(135)))^2)*((COS(RADIANS(N340)))^2)*($B$337*$F$337+$C$337*$E$337)</f>
        <v>-0.9228079044381885</v>
      </c>
      <c r="R342">
        <f>(COS(RADIANS(Q340)))*((SIN(RADIANS(45)))*(COS(RADIANS(45))))-(SIN(RADIANS(135)))*(COS(RADIANS((135))))*($A$337*$F$337+$C$337*$D$337)-(2*((SIN(RADIANS(45)))^2))-(SIN(RADIANS(135)))^2*(SIN(RADIANS(Q340)))*(($B$337*$E$337))-($C$337*$F$337)+(SIN(RADIANS(Q340)))*(-(SIN(RADIANS(45))))*(COS(RADIANS(45)))-(SIN(RADIANS(135)))*(COS(RADIANS(135)))*($A$337*$E$337+$B$337*$D$337)-(SIN(RADIANS(45)))^2-(SIN(RADIANS(135)))^2*(SIN(RADIANS(Q340)))*($B$337*$F$337+$C$337*$E$337)+(SIN(RADIANS(45)))^2-((SIN(RADIANS(135)))^2)*((COS(RADIANS(Q340)))^2)*($B$337*$F$337+$C$337*$E$337)</f>
        <v>-0.9228079044381885</v>
      </c>
    </row>
    <row r="343" spans="1:31" x14ac:dyDescent="0.2">
      <c r="A343" s="15"/>
      <c r="Q343" s="15"/>
    </row>
    <row r="344" spans="1:31" x14ac:dyDescent="0.2">
      <c r="A344">
        <f>(1/(SQRT(2)))*(COS(RADIANS(45)))</f>
        <v>0.5</v>
      </c>
      <c r="B344">
        <f>((1/(SQRT(2)))*(COS(RADIANS(N344))))*(SIN(RADIANS(45)))</f>
        <v>0.12380632637668307</v>
      </c>
      <c r="C344">
        <f t="shared" ref="C344" si="236">((1/(SQRT(2)))*(SIN(RADIANS(N344))))*(SIN(RADIANS(45)))</f>
        <v>0.48442955478491412</v>
      </c>
      <c r="D344">
        <f t="shared" ref="D344" si="237">(-((1/(SQRT(2)))*(SIN(RADIANS(45)))))</f>
        <v>-0.49999999999999989</v>
      </c>
      <c r="E344">
        <f t="shared" ref="E344" si="238">((1/(SQRT(2)))*(COS(RADIANS(N344))))*(COS(RADIANS(45)))</f>
        <v>0.12380632637668308</v>
      </c>
      <c r="F344">
        <f t="shared" ref="F344" si="239">(((1/(SQRT(2)))*(SIN(RADIANS(N344))))*(COS(RADIANS(45))))</f>
        <v>0.48442955478491423</v>
      </c>
      <c r="G344">
        <f t="shared" ref="G344" si="240">(1/(SQRT(2)))*(COS(RADIANS(-45)))</f>
        <v>0.5</v>
      </c>
      <c r="H344">
        <f t="shared" ref="H344" si="241">((1/(SQRT(2)))*(COS(RADIANS(N344))))*(SIN(RADIANS(-45)))</f>
        <v>-0.12380632637668307</v>
      </c>
      <c r="I344">
        <f t="shared" ref="I344" si="242">((1/(SQRT(2)))*(SIN(RADIANS(N344))))*(SIN(RADIANS(-45)))</f>
        <v>-0.48442955478491412</v>
      </c>
      <c r="J344">
        <f t="shared" ref="J344" si="243">(-((1/(SQRT(2)))*(SIN(RADIANS(-45)))))</f>
        <v>0.49999999999999989</v>
      </c>
      <c r="K344">
        <f t="shared" ref="K344" si="244">((1/(SQRT(2)))*(COS(RADIANS(N344))))*(COS(RADIANS(-45)))</f>
        <v>0.12380632637668308</v>
      </c>
      <c r="L344">
        <f>(((1/(SQRT(2)))*(SIN(RADIANS(N344))))*(COS(RADIANS(-45))))</f>
        <v>0.48442955478491423</v>
      </c>
      <c r="N344">
        <f>N340-(O340/O342)</f>
        <v>75.663713876689656</v>
      </c>
      <c r="O344">
        <f>(DEGREES(ACOS(((-(((SUMPRODUCT(G344:I344,$I$8:$K$8))*(SUMPRODUCT(G344:I344,$I$10:$K$10))-(SUMPRODUCT(J344:L344,$I$8:$K$8))*(SUMPRODUCT(J344:L344,$I$10:$K$10)))-((SUMPRODUCT(A344:C344,$I$8:$K$8))*(SUMPRODUCT(A344:C344,$I$10:$K$10))-(SUMPRODUCT(D344:F344,$I$8:$K$8))*(SUMPRODUCT(D344:F344,$I$10:$K$10))))*(((SUMPRODUCT(G344:I344,$I$8:$K$8))*(SUMPRODUCT(G344:I344,$I$10:$K$10))+(SUMPRODUCT(J344:L344,$I$8:$K$8))*(SUMPRODUCT(J344:L344,$I$10:$K$10)))-((SUMPRODUCT(A344:C344,$I$8:$K$8))*(SUMPRODUCT(A344:C344,$I$10:$K$10))+(SUMPRODUCT(D344:F344,$I$8:$K$8))*(SUMPRODUCT(D344:F344,$I$10:$K$10)))))-((((SUMPRODUCT(A344:C344,$I$8:$K$8))*(SUMPRODUCT(D344:F344,$I$10:$K$10))+(SUMPRODUCT(A344:C344,$I$10:$K$10))*(SUMPRODUCT(D344:F344,$I$8:$K$8)))-((SUMPRODUCT(G344:I344,$I$8:$K$8))*(SUMPRODUCT(J344:L344,$I$10:$K$10))+(SUMPRODUCT(G344:I344,$I$10:$K$10))*(SUMPRODUCT(J344:L344,$I$8:$K$8))))*(SQRT(((((SUMPRODUCT(G344:I344,$I$8:$K$8))*(SUMPRODUCT(G344:I344,$I$10:$K$10))-(SUMPRODUCT(J344:L344,$I$8:$K$8))*(SUMPRODUCT(J344:L344,$I$10:$K$10)))-((SUMPRODUCT(A344:C344,$I$8:$K$8))*(SUMPRODUCT(A344:C344,$I$10:$K$10))-(SUMPRODUCT(D344:F344,$I$8:$K$8))*(SUMPRODUCT(D344:F344,$I$10:$K$10))))^2)+((((SUMPRODUCT(A344:C344,$I$8:$K$8))*(SUMPRODUCT(D344:F344,$I$10:$K$10))+(SUMPRODUCT(A344:C344,$I$10:$K$10))*(SUMPRODUCT(D344:F344,$I$8:$K$8)))-((SUMPRODUCT(G344:I344,$I$8:$K$8))*(SUMPRODUCT(J344:L344,$I$10:$K$10))+(SUMPRODUCT(G344:I344,$I$10:$K$10))*(SUMPRODUCT(J344:L344,$I$8:$K$8))))^2)-((((SUMPRODUCT(G344:I344,$I$8:$K$8))*(SUMPRODUCT(G344:I344,$I$10:$K$10))+(SUMPRODUCT(J344:L344,$I$8:$K$8))*(SUMPRODUCT(J344:L344,$I$10:$K$10)))-((SUMPRODUCT(A344:C344,$I$8:$K$8))*(SUMPRODUCT(A344:C344,$I$10:$K$10))+(SUMPRODUCT(D344:F344,$I$8:$K$8))*(SUMPRODUCT(D344:F344,$I$10:$K$10))))^2)))))/(((((SUMPRODUCT(G344:I344,$I$8:$K$8))*(SUMPRODUCT(G344:I344,$I$10:$K$10))-(SUMPRODUCT(J344:L344,$I$8:$K$8))*(SUMPRODUCT(J344:L344,$I$10:$K$10)))-((SUMPRODUCT(A344:C344,$I$8:$K$8))*(SUMPRODUCT(A344:C344,$I$10:$K$10))-(SUMPRODUCT(D344:F344,$I$8:$K$8))*(SUMPRODUCT(D344:F344,$I$10:$K$10))))^2)+((((SUMPRODUCT(A344:C344,$I$8:$K$8))*(SUMPRODUCT(D344:F344,$I$10:$K$10))+(SUMPRODUCT(A344:C344,$I$10:$K$10))*(SUMPRODUCT(D344:F344,$I$8:$K$8)))-((SUMPRODUCT(G344:I344,$I$8:$K$8))*(SUMPRODUCT(J344:L344,$I$10:$K$10))+(SUMPRODUCT(G344:I344,$I$10:$K$10))*(SUMPRODUCT(J344:L344,$I$8:$K$8))))^2)))))/2</f>
        <v>77.979603523289242</v>
      </c>
      <c r="Q344">
        <f>Q340-(R340/R342)</f>
        <v>23.864709500646494</v>
      </c>
      <c r="R344">
        <f>(DEGREES(ACOS(((-(((SUMPRODUCT(Z344:AB344,$I$8:$K$8))*(SUMPRODUCT(Z344:AB344,$I$10:$K$10))-(SUMPRODUCT(AC344:AE344,$I$8:$K$8))*(SUMPRODUCT(AC344:AE344,$I$10:$K$10)))-((SUMPRODUCT(T344:V344,$I$8:$K$8))*(SUMPRODUCT(T344:V344,$I$10:$K$10))-(SUMPRODUCT(W344:Y344,$I$8:$K$8))*(SUMPRODUCT(W344:Y344,$I$10:$K$10))))*(((SUMPRODUCT(Z344:AB344,$I$8:$K$8))*(SUMPRODUCT(Z344:AB344,$I$10:$K$10))+(SUMPRODUCT(AC344:AE344,$I$8:$K$8))*(SUMPRODUCT(AC344:AE344,$I$10:$K$10)))-((SUMPRODUCT(T344:V344,$I$8:$K$8))*(SUMPRODUCT(T344:V344,$I$10:$K$10))+(SUMPRODUCT(W344:Y344,$I$8:$K$8))*(SUMPRODUCT(W344:Y344,$I$10:$K$10)))))+((((SUMPRODUCT(T344:V344,$I$8:$K$8))*(SUMPRODUCT(W344:Y344,$I$10:$K$10))+(SUMPRODUCT(T344:V344,$I$10:$K$10))*(SUMPRODUCT(W344:Y344,$I$8:$K$8)))-((SUMPRODUCT(Z344:AB344,$I$8:$K$8))*(SUMPRODUCT(AC344:AE344,$I$10:$K$10))+(SUMPRODUCT(Z344:AB344,$I$10:$K$10))*(SUMPRODUCT(AC344:AE344,$I$8:$K$8))))*(SQRT(((((SUMPRODUCT(Z344:AB344,$I$8:$K$8))*(SUMPRODUCT(Z344:AB344,$I$10:$K$10))-(SUMPRODUCT(AC344:AE344,$I$8:$K$8))*(SUMPRODUCT(AC344:AE344,$I$10:$K$10)))-((SUMPRODUCT(T344:V344,$I$8:$K$8))*(SUMPRODUCT(T344:V344,$I$10:$K$10))-(SUMPRODUCT(W344:Y344,$I$8:$K$8))*(SUMPRODUCT(W344:Y344,$I$10:$K$10))))^2)+((((SUMPRODUCT(T344:V344,$I$8:$K$8))*(SUMPRODUCT(W344:Y344,$I$10:$K$10))+(SUMPRODUCT(T344:V344,$I$10:$K$10))*(SUMPRODUCT(W344:Y344,$I$8:$K$8)))-((SUMPRODUCT(Z344:AB344,$I$8:$K$8))*(SUMPRODUCT(AC344:AE344,$I$10:$K$10))+(SUMPRODUCT(Z344:AB344,$I$10:$K$10))*(SUMPRODUCT(AC344:AE344,$I$8:$K$8))))^2)-((((SUMPRODUCT(Z344:AB344,$I$8:$K$8))*(SUMPRODUCT(Z344:AB344,$I$10:$K$10))+(SUMPRODUCT(AC344:AE344,$I$8:$K$8))*(SUMPRODUCT(AC344:AE344,$I$10:$K$10)))-((SUMPRODUCT(T344:V344,$I$8:$K$8))*(SUMPRODUCT(T344:V344,$I$10:$K$10))+(SUMPRODUCT(W344:Y344,$I$8:$K$8))*(SUMPRODUCT(W344:Y344,$I$10:$K$10))))^2)))))/(((((SUMPRODUCT(Z344:AB344,$I$8:$K$8))*(SUMPRODUCT(Z344:AB344,$I$10:$K$10))-(SUMPRODUCT(AC344:AE344,$I$8:$K$8))*(SUMPRODUCT(AC344:AE344,$I$10:$K$10)))-((SUMPRODUCT(T344:V344,$I$8:$K$8))*(SUMPRODUCT(T344:V344,$I$10:$K$10))-(SUMPRODUCT(W344:Y344,$I$8:$K$8))*(SUMPRODUCT(W344:Y344,$I$10:$K$10))))^2)+((((SUMPRODUCT(T344:V344,$I$8:$K$8))*(SUMPRODUCT(W344:Y344,$I$10:$K$10))+(SUMPRODUCT(T344:V344,$I$10:$K$10))*(SUMPRODUCT(W344:Y344,$I$8:$K$8)))-((SUMPRODUCT(Z344:AB344,$I$8:$K$8))*(SUMPRODUCT(AC344:AE344,$I$10:$K$10))+(SUMPRODUCT(Z344:AB344,$I$10:$K$10))*(SUMPRODUCT(AC344:AE344,$I$8:$K$8))))^2)))))/2</f>
        <v>21.848367583890152</v>
      </c>
      <c r="T344">
        <f>(1/(SQRT(2)))*(COS(RADIANS(45)))</f>
        <v>0.5</v>
      </c>
      <c r="U344">
        <f>((1/(SQRT(2)))*(COS(RADIANS(Q344))))*(SIN(RADIANS(45)))</f>
        <v>0.45725166142200036</v>
      </c>
      <c r="V344">
        <f>((1/(SQRT(2)))*(SIN(RADIANS(Q344))))*(SIN(RADIANS(45)))</f>
        <v>0.20228919429079803</v>
      </c>
      <c r="W344">
        <f>(-((1/(SQRT(2)))*(SIN(RADIANS(45)))))</f>
        <v>-0.49999999999999989</v>
      </c>
      <c r="X344">
        <f>((1/(SQRT(2)))*(COS(RADIANS(Q344))))*(COS(RADIANS(45)))</f>
        <v>0.45725166142200047</v>
      </c>
      <c r="Y344">
        <f>(((1/(SQRT(2)))*(SIN(RADIANS(Q344))))*(COS(RADIANS(45))))</f>
        <v>0.20228919429079806</v>
      </c>
      <c r="Z344">
        <f t="shared" ref="Z344" si="245">(1/(SQRT(2)))*(COS(RADIANS(-45)))</f>
        <v>0.5</v>
      </c>
      <c r="AA344">
        <f>((1/(SQRT(2)))*(COS(RADIANS(Q344))))*(SIN(RADIANS(-45)))</f>
        <v>-0.45725166142200036</v>
      </c>
      <c r="AB344">
        <f>((1/(SQRT(2)))*(SIN(RADIANS(Q344))))*(SIN(RADIANS(-45)))</f>
        <v>-0.20228919429079803</v>
      </c>
      <c r="AC344">
        <f>(-((1/(SQRT(2)))*(SIN(RADIANS(-45)))))</f>
        <v>0.49999999999999989</v>
      </c>
      <c r="AD344">
        <f>((1/(SQRT(2)))*(COS(RADIANS(Q344))))*(COS(RADIANS(-45)))</f>
        <v>0.45725166142200047</v>
      </c>
      <c r="AE344">
        <f>(((1/(SQRT(2)))*(SIN(RADIANS(Q344))))*(COS(RADIANS(-45))))</f>
        <v>0.20228919429079806</v>
      </c>
    </row>
    <row r="345" spans="1:31" x14ac:dyDescent="0.2">
      <c r="O345" t="s">
        <v>95</v>
      </c>
      <c r="R345" t="s">
        <v>95</v>
      </c>
    </row>
    <row r="346" spans="1:31" x14ac:dyDescent="0.2">
      <c r="O346" s="15">
        <f>(COS(RADIANS(N344)))*((SIN(RADIANS(45)))*(COS(RADIANS(45))))-(SIN(RADIANS(135)))*(COS(RADIANS((135))))*($A$337*$F$337+$C$337*$D$337)-(2*((SIN(RADIANS(45)))^2))-(SIN(RADIANS(135)))^2*(SIN(RADIANS(N344)))*(($B$337*$E$337))-($C$337*$F$337)+(SIN(RADIANS(N344)))*(-(SIN(RADIANS(45))))*(COS(RADIANS(45)))-(SIN(RADIANS(135)))*(COS(RADIANS(135)))*($A$337*$E$337+$B$337*$D$337)-(SIN(RADIANS(45)))^2-(SIN(RADIANS(135)))^2*(SIN(RADIANS(N344)))*($B$337*$F$337+$C$337*$E$337)+(SIN(RADIANS(45)))^2-((SIN(RADIANS(135)))^2)*((COS(RADIANS(N344)))^2)*($B$337*$F$337+$C$337*$E$337)</f>
        <v>-1.7167500284799981</v>
      </c>
      <c r="R346">
        <f>(COS(RADIANS(Q344)))*((SIN(RADIANS(45)))*(COS(RADIANS(45))))-(SIN(RADIANS(135)))*(COS(RADIANS((135))))*($A$337*$F$337+$C$337*$D$337)-(2*((SIN(RADIANS(45)))^2))-(SIN(RADIANS(135)))^2*(SIN(RADIANS(Q344)))*(($B$337*$E$337))-($C$337*$F$337)+(SIN(RADIANS(Q344)))*(-(SIN(RADIANS(45))))*(COS(RADIANS(45)))-(SIN(RADIANS(135)))*(COS(RADIANS(135)))*($A$337*$E$337+$B$337*$D$337)-(SIN(RADIANS(45)))^2-(SIN(RADIANS(135)))^2*(SIN(RADIANS(Q344)))*($B$337*$F$337+$C$337*$E$337)+(SIN(RADIANS(45)))^2-((SIN(RADIANS(135)))^2)*((COS(RADIANS(Q344)))^2)*($B$337*$F$337+$C$337*$E$337)</f>
        <v>-1.1267201846739494</v>
      </c>
      <c r="AE346" s="15"/>
    </row>
    <row r="347" spans="1:31" x14ac:dyDescent="0.2">
      <c r="A347" s="15"/>
      <c r="Q347" s="15"/>
    </row>
    <row r="348" spans="1:31" x14ac:dyDescent="0.2">
      <c r="A348">
        <f>(1/(SQRT(2)))*(COS(RADIANS(45)))</f>
        <v>0.5</v>
      </c>
      <c r="B348">
        <f>((1/(SQRT(2)))*(COS(RADIANS(N348))))*(SIN(RADIANS(45)))</f>
        <v>-0.25816592934923716</v>
      </c>
      <c r="C348">
        <f t="shared" ref="C348" si="246">((1/(SQRT(2)))*(SIN(RADIANS(N348))))*(SIN(RADIANS(45)))</f>
        <v>0.42819429342676274</v>
      </c>
      <c r="D348">
        <f t="shared" ref="D348" si="247">(-((1/(SQRT(2)))*(SIN(RADIANS(45)))))</f>
        <v>-0.49999999999999989</v>
      </c>
      <c r="E348">
        <f t="shared" ref="E348" si="248">((1/(SQRT(2)))*(COS(RADIANS(N348))))*(COS(RADIANS(45)))</f>
        <v>-0.25816592934923721</v>
      </c>
      <c r="F348">
        <f t="shared" ref="F348" si="249">(((1/(SQRT(2)))*(SIN(RADIANS(N348))))*(COS(RADIANS(45))))</f>
        <v>0.42819429342676285</v>
      </c>
      <c r="G348">
        <f t="shared" ref="G348" si="250">(1/(SQRT(2)))*(COS(RADIANS(-45)))</f>
        <v>0.5</v>
      </c>
      <c r="H348">
        <f t="shared" ref="H348" si="251">((1/(SQRT(2)))*(COS(RADIANS(N348))))*(SIN(RADIANS(-45)))</f>
        <v>0.25816592934923716</v>
      </c>
      <c r="I348">
        <f t="shared" ref="I348" si="252">((1/(SQRT(2)))*(SIN(RADIANS(N348))))*(SIN(RADIANS(-45)))</f>
        <v>-0.42819429342676274</v>
      </c>
      <c r="J348">
        <f t="shared" ref="J348" si="253">(-((1/(SQRT(2)))*(SIN(RADIANS(-45)))))</f>
        <v>0.49999999999999989</v>
      </c>
      <c r="K348">
        <f t="shared" ref="K348" si="254">((1/(SQRT(2)))*(COS(RADIANS(N348))))*(COS(RADIANS(-45)))</f>
        <v>-0.25816592934923721</v>
      </c>
      <c r="L348">
        <f>(((1/(SQRT(2)))*(SIN(RADIANS(N348))))*(COS(RADIANS(-45))))</f>
        <v>0.42819429342676285</v>
      </c>
      <c r="N348">
        <f>N344-(O344/O346)</f>
        <v>121.08651989366814</v>
      </c>
      <c r="O348">
        <f>(DEGREES(ACOS(((-(((SUMPRODUCT(G348:I348,$I$8:$K$8))*(SUMPRODUCT(G348:I348,$I$10:$K$10))-(SUMPRODUCT(J348:L348,$I$8:$K$8))*(SUMPRODUCT(J348:L348,$I$10:$K$10)))-((SUMPRODUCT(A348:C348,$I$8:$K$8))*(SUMPRODUCT(A348:C348,$I$10:$K$10))-(SUMPRODUCT(D348:F348,$I$8:$K$8))*(SUMPRODUCT(D348:F348,$I$10:$K$10))))*(((SUMPRODUCT(G348:I348,$I$8:$K$8))*(SUMPRODUCT(G348:I348,$I$10:$K$10))+(SUMPRODUCT(J348:L348,$I$8:$K$8))*(SUMPRODUCT(J348:L348,$I$10:$K$10)))-((SUMPRODUCT(A348:C348,$I$8:$K$8))*(SUMPRODUCT(A348:C348,$I$10:$K$10))+(SUMPRODUCT(D348:F348,$I$8:$K$8))*(SUMPRODUCT(D348:F348,$I$10:$K$10)))))-((((SUMPRODUCT(A348:C348,$I$8:$K$8))*(SUMPRODUCT(D348:F348,$I$10:$K$10))+(SUMPRODUCT(A348:C348,$I$10:$K$10))*(SUMPRODUCT(D348:F348,$I$8:$K$8)))-((SUMPRODUCT(G348:I348,$I$8:$K$8))*(SUMPRODUCT(J348:L348,$I$10:$K$10))+(SUMPRODUCT(G348:I348,$I$10:$K$10))*(SUMPRODUCT(J348:L348,$I$8:$K$8))))*(SQRT(((((SUMPRODUCT(G348:I348,$I$8:$K$8))*(SUMPRODUCT(G348:I348,$I$10:$K$10))-(SUMPRODUCT(J348:L348,$I$8:$K$8))*(SUMPRODUCT(J348:L348,$I$10:$K$10)))-((SUMPRODUCT(A348:C348,$I$8:$K$8))*(SUMPRODUCT(A348:C348,$I$10:$K$10))-(SUMPRODUCT(D348:F348,$I$8:$K$8))*(SUMPRODUCT(D348:F348,$I$10:$K$10))))^2)+((((SUMPRODUCT(A348:C348,$I$8:$K$8))*(SUMPRODUCT(D348:F348,$I$10:$K$10))+(SUMPRODUCT(A348:C348,$I$10:$K$10))*(SUMPRODUCT(D348:F348,$I$8:$K$8)))-((SUMPRODUCT(G348:I348,$I$8:$K$8))*(SUMPRODUCT(J348:L348,$I$10:$K$10))+(SUMPRODUCT(G348:I348,$I$10:$K$10))*(SUMPRODUCT(J348:L348,$I$8:$K$8))))^2)-((((SUMPRODUCT(G348:I348,$I$8:$K$8))*(SUMPRODUCT(G348:I348,$I$10:$K$10))+(SUMPRODUCT(J348:L348,$I$8:$K$8))*(SUMPRODUCT(J348:L348,$I$10:$K$10)))-((SUMPRODUCT(A348:C348,$I$8:$K$8))*(SUMPRODUCT(A348:C348,$I$10:$K$10))+(SUMPRODUCT(D348:F348,$I$8:$K$8))*(SUMPRODUCT(D348:F348,$I$10:$K$10))))^2)))))/(((((SUMPRODUCT(G348:I348,$I$8:$K$8))*(SUMPRODUCT(G348:I348,$I$10:$K$10))-(SUMPRODUCT(J348:L348,$I$8:$K$8))*(SUMPRODUCT(J348:L348,$I$10:$K$10)))-((SUMPRODUCT(A348:C348,$I$8:$K$8))*(SUMPRODUCT(A348:C348,$I$10:$K$10))-(SUMPRODUCT(D348:F348,$I$8:$K$8))*(SUMPRODUCT(D348:F348,$I$10:$K$10))))^2)+((((SUMPRODUCT(A348:C348,$I$8:$K$8))*(SUMPRODUCT(D348:F348,$I$10:$K$10))+(SUMPRODUCT(A348:C348,$I$10:$K$10))*(SUMPRODUCT(D348:F348,$I$8:$K$8)))-((SUMPRODUCT(G348:I348,$I$8:$K$8))*(SUMPRODUCT(J348:L348,$I$10:$K$10))+(SUMPRODUCT(G348:I348,$I$10:$K$10))*(SUMPRODUCT(J348:L348,$I$8:$K$8))))^2)))))/2</f>
        <v>85.379803021115364</v>
      </c>
      <c r="Q348">
        <f>Q344-(R344/R346)</f>
        <v>43.255830633541294</v>
      </c>
      <c r="R348">
        <f>(DEGREES(ACOS(((-(((SUMPRODUCT(Z348:AB348,$I$8:$K$8))*(SUMPRODUCT(Z348:AB348,$I$10:$K$10))-(SUMPRODUCT(AC348:AE348,$I$8:$K$8))*(SUMPRODUCT(AC348:AE348,$I$10:$K$10)))-((SUMPRODUCT(T348:V348,$I$8:$K$8))*(SUMPRODUCT(T348:V348,$I$10:$K$10))-(SUMPRODUCT(W348:Y348,$I$8:$K$8))*(SUMPRODUCT(W348:Y348,$I$10:$K$10))))*(((SUMPRODUCT(Z348:AB348,$I$8:$K$8))*(SUMPRODUCT(Z348:AB348,$I$10:$K$10))+(SUMPRODUCT(AC348:AE348,$I$8:$K$8))*(SUMPRODUCT(AC348:AE348,$I$10:$K$10)))-((SUMPRODUCT(T348:V348,$I$8:$K$8))*(SUMPRODUCT(T348:V348,$I$10:$K$10))+(SUMPRODUCT(W348:Y348,$I$8:$K$8))*(SUMPRODUCT(W348:Y348,$I$10:$K$10)))))+((((SUMPRODUCT(T348:V348,$I$8:$K$8))*(SUMPRODUCT(W348:Y348,$I$10:$K$10))+(SUMPRODUCT(T348:V348,$I$10:$K$10))*(SUMPRODUCT(W348:Y348,$I$8:$K$8)))-((SUMPRODUCT(Z348:AB348,$I$8:$K$8))*(SUMPRODUCT(AC348:AE348,$I$10:$K$10))+(SUMPRODUCT(Z348:AB348,$I$10:$K$10))*(SUMPRODUCT(AC348:AE348,$I$8:$K$8))))*(SQRT(((((SUMPRODUCT(Z348:AB348,$I$8:$K$8))*(SUMPRODUCT(Z348:AB348,$I$10:$K$10))-(SUMPRODUCT(AC348:AE348,$I$8:$K$8))*(SUMPRODUCT(AC348:AE348,$I$10:$K$10)))-((SUMPRODUCT(T348:V348,$I$8:$K$8))*(SUMPRODUCT(T348:V348,$I$10:$K$10))-(SUMPRODUCT(W348:Y348,$I$8:$K$8))*(SUMPRODUCT(W348:Y348,$I$10:$K$10))))^2)+((((SUMPRODUCT(T348:V348,$I$8:$K$8))*(SUMPRODUCT(W348:Y348,$I$10:$K$10))+(SUMPRODUCT(T348:V348,$I$10:$K$10))*(SUMPRODUCT(W348:Y348,$I$8:$K$8)))-((SUMPRODUCT(Z348:AB348,$I$8:$K$8))*(SUMPRODUCT(AC348:AE348,$I$10:$K$10))+(SUMPRODUCT(Z348:AB348,$I$10:$K$10))*(SUMPRODUCT(AC348:AE348,$I$8:$K$8))))^2)-((((SUMPRODUCT(Z348:AB348,$I$8:$K$8))*(SUMPRODUCT(Z348:AB348,$I$10:$K$10))+(SUMPRODUCT(AC348:AE348,$I$8:$K$8))*(SUMPRODUCT(AC348:AE348,$I$10:$K$10)))-((SUMPRODUCT(T348:V348,$I$8:$K$8))*(SUMPRODUCT(T348:V348,$I$10:$K$10))+(SUMPRODUCT(W348:Y348,$I$8:$K$8))*(SUMPRODUCT(W348:Y348,$I$10:$K$10))))^2)))))/(((((SUMPRODUCT(Z348:AB348,$I$8:$K$8))*(SUMPRODUCT(Z348:AB348,$I$10:$K$10))-(SUMPRODUCT(AC348:AE348,$I$8:$K$8))*(SUMPRODUCT(AC348:AE348,$I$10:$K$10)))-((SUMPRODUCT(T348:V348,$I$8:$K$8))*(SUMPRODUCT(T348:V348,$I$10:$K$10))-(SUMPRODUCT(W348:Y348,$I$8:$K$8))*(SUMPRODUCT(W348:Y348,$I$10:$K$10))))^2)+((((SUMPRODUCT(T348:V348,$I$8:$K$8))*(SUMPRODUCT(W348:Y348,$I$10:$K$10))+(SUMPRODUCT(T348:V348,$I$10:$K$10))*(SUMPRODUCT(W348:Y348,$I$8:$K$8)))-((SUMPRODUCT(Z348:AB348,$I$8:$K$8))*(SUMPRODUCT(AC348:AE348,$I$10:$K$10))+(SUMPRODUCT(Z348:AB348,$I$10:$K$10))*(SUMPRODUCT(AC348:AE348,$I$8:$K$8))))^2)))))/2</f>
        <v>19.872226615091826</v>
      </c>
      <c r="T348">
        <f>(1/(SQRT(2)))*(COS(RADIANS(45)))</f>
        <v>0.5</v>
      </c>
      <c r="U348">
        <f>((1/(SQRT(2)))*(COS(RADIANS(Q348))))*(SIN(RADIANS(45)))</f>
        <v>0.36415061965931722</v>
      </c>
      <c r="V348">
        <f>((1/(SQRT(2)))*(SIN(RADIANS(Q348))))*(SIN(RADIANS(45)))</f>
        <v>0.34262855427085354</v>
      </c>
      <c r="W348">
        <f>(-((1/(SQRT(2)))*(SIN(RADIANS(45)))))</f>
        <v>-0.49999999999999989</v>
      </c>
      <c r="X348">
        <f>((1/(SQRT(2)))*(COS(RADIANS(Q348))))*(COS(RADIANS(45)))</f>
        <v>0.36415061965931728</v>
      </c>
      <c r="Y348">
        <f>(((1/(SQRT(2)))*(SIN(RADIANS(Q348))))*(COS(RADIANS(45))))</f>
        <v>0.34262855427085359</v>
      </c>
      <c r="Z348">
        <f t="shared" ref="Z348" si="255">(1/(SQRT(2)))*(COS(RADIANS(-45)))</f>
        <v>0.5</v>
      </c>
      <c r="AA348">
        <f>((1/(SQRT(2)))*(COS(RADIANS(Q348))))*(SIN(RADIANS(-45)))</f>
        <v>-0.36415061965931722</v>
      </c>
      <c r="AB348">
        <f>((1/(SQRT(2)))*(SIN(RADIANS(Q348))))*(SIN(RADIANS(-45)))</f>
        <v>-0.34262855427085354</v>
      </c>
      <c r="AC348">
        <f>(-((1/(SQRT(2)))*(SIN(RADIANS(-45)))))</f>
        <v>0.49999999999999989</v>
      </c>
      <c r="AD348">
        <f>((1/(SQRT(2)))*(COS(RADIANS(Q348))))*(COS(RADIANS(-45)))</f>
        <v>0.36415061965931728</v>
      </c>
      <c r="AE348">
        <f>(((1/(SQRT(2)))*(SIN(RADIANS(Q348))))*(COS(RADIANS(-45))))</f>
        <v>0.34262855427085359</v>
      </c>
    </row>
    <row r="349" spans="1:31" x14ac:dyDescent="0.2">
      <c r="O349" t="s">
        <v>95</v>
      </c>
      <c r="R349" t="s">
        <v>95</v>
      </c>
    </row>
    <row r="350" spans="1:31" x14ac:dyDescent="0.2">
      <c r="O350" s="15">
        <f>(COS(RADIANS(N348)))*((SIN(RADIANS(45)))*(COS(RADIANS(45))))-(SIN(RADIANS(135)))*(COS(RADIANS((135))))*($A$337*$F$337+$C$337*$D$337)-(2*((SIN(RADIANS(45)))^2))-(SIN(RADIANS(135)))^2*(SIN(RADIANS(N348)))*(($B$337*$E$337))-($C$337*$F$337)+(SIN(RADIANS(N348)))*(-(SIN(RADIANS(45))))*(COS(RADIANS(45)))-(SIN(RADIANS(135)))*(COS(RADIANS(135)))*($A$337*$E$337+$B$337*$D$337)-(SIN(RADIANS(45)))^2-(SIN(RADIANS(135)))^2*(SIN(RADIANS(N348)))*($B$337*$F$337+$C$337*$E$337)+(SIN(RADIANS(45)))^2-((SIN(RADIANS(135)))^2)*((COS(RADIANS(N348)))^2)*($B$337*$F$337+$C$337*$E$337)</f>
        <v>-2.0455401574702767</v>
      </c>
      <c r="R350">
        <f>(COS(RADIANS(Q348)))*((SIN(RADIANS(45)))*(COS(RADIANS(45))))-(SIN(RADIANS(135)))*(COS(RADIANS((135))))*($A$337*$F$337+$C$337*$D$337)-(2*((SIN(RADIANS(45)))^2))-(SIN(RADIANS(135)))^2*(SIN(RADIANS(Q348)))*(($B$337*$E$337))-($C$337*$F$337)+(SIN(RADIANS(Q348)))*(-(SIN(RADIANS(45))))*(COS(RADIANS(45)))-(SIN(RADIANS(135)))*(COS(RADIANS(135)))*($A$337*$E$337+$B$337*$D$337)-(SIN(RADIANS(45)))^2-(SIN(RADIANS(135)))^2*(SIN(RADIANS(Q348)))*($B$337*$F$337+$C$337*$E$337)+(SIN(RADIANS(45)))^2-((SIN(RADIANS(135)))^2)*((COS(RADIANS(Q348)))^2)*($B$337*$F$337+$C$337*$E$337)</f>
        <v>-1.344252349190201</v>
      </c>
      <c r="AE350" s="15"/>
    </row>
    <row r="351" spans="1:31" x14ac:dyDescent="0.2">
      <c r="A351" s="15"/>
      <c r="Q351" s="15"/>
    </row>
    <row r="352" spans="1:31" x14ac:dyDescent="0.2">
      <c r="A352">
        <f>(1/(SQRT(2)))*(COS(RADIANS(45)))</f>
        <v>0.5</v>
      </c>
      <c r="B352">
        <f>((1/(SQRT(2)))*(COS(RADIANS(N352))))*(SIN(RADIANS(45)))</f>
        <v>-0.47770625149559759</v>
      </c>
      <c r="C352">
        <f t="shared" ref="C352" si="256">((1/(SQRT(2)))*(SIN(RADIANS(N352))))*(SIN(RADIANS(45)))</f>
        <v>0.14763718123164235</v>
      </c>
      <c r="D352">
        <f t="shared" ref="D352" si="257">(-((1/(SQRT(2)))*(SIN(RADIANS(45)))))</f>
        <v>-0.49999999999999989</v>
      </c>
      <c r="E352">
        <f t="shared" ref="E352" si="258">((1/(SQRT(2)))*(COS(RADIANS(N352))))*(COS(RADIANS(45)))</f>
        <v>-0.4777062514955977</v>
      </c>
      <c r="F352">
        <f t="shared" ref="F352" si="259">(((1/(SQRT(2)))*(SIN(RADIANS(N352))))*(COS(RADIANS(45))))</f>
        <v>0.14763718123164238</v>
      </c>
      <c r="G352">
        <f t="shared" ref="G352" si="260">(1/(SQRT(2)))*(COS(RADIANS(-45)))</f>
        <v>0.5</v>
      </c>
      <c r="H352">
        <f t="shared" ref="H352" si="261">((1/(SQRT(2)))*(COS(RADIANS(N352))))*(SIN(RADIANS(-45)))</f>
        <v>0.47770625149559759</v>
      </c>
      <c r="I352">
        <f t="shared" ref="I352" si="262">((1/(SQRT(2)))*(SIN(RADIANS(N352))))*(SIN(RADIANS(-45)))</f>
        <v>-0.14763718123164235</v>
      </c>
      <c r="J352">
        <f t="shared" ref="J352" si="263">(-((1/(SQRT(2)))*(SIN(RADIANS(-45)))))</f>
        <v>0.49999999999999989</v>
      </c>
      <c r="K352">
        <f t="shared" ref="K352" si="264">((1/(SQRT(2)))*(COS(RADIANS(N352))))*(COS(RADIANS(-45)))</f>
        <v>-0.4777062514955977</v>
      </c>
      <c r="L352">
        <f>(((1/(SQRT(2)))*(SIN(RADIANS(N352))))*(COS(RADIANS(-45))))</f>
        <v>0.14763718123164238</v>
      </c>
      <c r="N352">
        <f>N348-(O348/O350)</f>
        <v>162.82600992973994</v>
      </c>
      <c r="O352">
        <f>(DEGREES(ACOS(((-(((SUMPRODUCT(G352:I352,$I$8:$K$8))*(SUMPRODUCT(G352:I352,$I$10:$K$10))-(SUMPRODUCT(J352:L352,$I$8:$K$8))*(SUMPRODUCT(J352:L352,$I$10:$K$10)))-((SUMPRODUCT(A352:C352,$I$8:$K$8))*(SUMPRODUCT(A352:C352,$I$10:$K$10))-(SUMPRODUCT(D352:F352,$I$8:$K$8))*(SUMPRODUCT(D352:F352,$I$10:$K$10))))*(((SUMPRODUCT(G352:I352,$I$8:$K$8))*(SUMPRODUCT(G352:I352,$I$10:$K$10))+(SUMPRODUCT(J352:L352,$I$8:$K$8))*(SUMPRODUCT(J352:L352,$I$10:$K$10)))-((SUMPRODUCT(A352:C352,$I$8:$K$8))*(SUMPRODUCT(A352:C352,$I$10:$K$10))+(SUMPRODUCT(D352:F352,$I$8:$K$8))*(SUMPRODUCT(D352:F352,$I$10:$K$10)))))-((((SUMPRODUCT(A352:C352,$I$8:$K$8))*(SUMPRODUCT(D352:F352,$I$10:$K$10))+(SUMPRODUCT(A352:C352,$I$10:$K$10))*(SUMPRODUCT(D352:F352,$I$8:$K$8)))-((SUMPRODUCT(G352:I352,$I$8:$K$8))*(SUMPRODUCT(J352:L352,$I$10:$K$10))+(SUMPRODUCT(G352:I352,$I$10:$K$10))*(SUMPRODUCT(J352:L352,$I$8:$K$8))))*(SQRT(((((SUMPRODUCT(G352:I352,$I$8:$K$8))*(SUMPRODUCT(G352:I352,$I$10:$K$10))-(SUMPRODUCT(J352:L352,$I$8:$K$8))*(SUMPRODUCT(J352:L352,$I$10:$K$10)))-((SUMPRODUCT(A352:C352,$I$8:$K$8))*(SUMPRODUCT(A352:C352,$I$10:$K$10))-(SUMPRODUCT(D352:F352,$I$8:$K$8))*(SUMPRODUCT(D352:F352,$I$10:$K$10))))^2)+((((SUMPRODUCT(A352:C352,$I$8:$K$8))*(SUMPRODUCT(D352:F352,$I$10:$K$10))+(SUMPRODUCT(A352:C352,$I$10:$K$10))*(SUMPRODUCT(D352:F352,$I$8:$K$8)))-((SUMPRODUCT(G352:I352,$I$8:$K$8))*(SUMPRODUCT(J352:L352,$I$10:$K$10))+(SUMPRODUCT(G352:I352,$I$10:$K$10))*(SUMPRODUCT(J352:L352,$I$8:$K$8))))^2)-((((SUMPRODUCT(G352:I352,$I$8:$K$8))*(SUMPRODUCT(G352:I352,$I$10:$K$10))+(SUMPRODUCT(J352:L352,$I$8:$K$8))*(SUMPRODUCT(J352:L352,$I$10:$K$10)))-((SUMPRODUCT(A352:C352,$I$8:$K$8))*(SUMPRODUCT(A352:C352,$I$10:$K$10))+(SUMPRODUCT(D352:F352,$I$8:$K$8))*(SUMPRODUCT(D352:F352,$I$10:$K$10))))^2)))))/(((((SUMPRODUCT(G352:I352,$I$8:$K$8))*(SUMPRODUCT(G352:I352,$I$10:$K$10))-(SUMPRODUCT(J352:L352,$I$8:$K$8))*(SUMPRODUCT(J352:L352,$I$10:$K$10)))-((SUMPRODUCT(A352:C352,$I$8:$K$8))*(SUMPRODUCT(A352:C352,$I$10:$K$10))-(SUMPRODUCT(D352:F352,$I$8:$K$8))*(SUMPRODUCT(D352:F352,$I$10:$K$10))))^2)+((((SUMPRODUCT(A352:C352,$I$8:$K$8))*(SUMPRODUCT(D352:F352,$I$10:$K$10))+(SUMPRODUCT(A352:C352,$I$10:$K$10))*(SUMPRODUCT(D352:F352,$I$8:$K$8)))-((SUMPRODUCT(G352:I352,$I$8:$K$8))*(SUMPRODUCT(J352:L352,$I$10:$K$10))+(SUMPRODUCT(G352:I352,$I$10:$K$10))*(SUMPRODUCT(J352:L352,$I$8:$K$8))))^2)))))/2</f>
        <v>71.939905902426517</v>
      </c>
      <c r="Q352">
        <f>Q348-(R348/R350)</f>
        <v>58.038937858210211</v>
      </c>
      <c r="R352">
        <f>(DEGREES(ACOS(((-(((SUMPRODUCT(Z352:AB352,$I$8:$K$8))*(SUMPRODUCT(Z352:AB352,$I$10:$K$10))-(SUMPRODUCT(AC352:AE352,$I$8:$K$8))*(SUMPRODUCT(AC352:AE352,$I$10:$K$10)))-((SUMPRODUCT(T352:V352,$I$8:$K$8))*(SUMPRODUCT(T352:V352,$I$10:$K$10))-(SUMPRODUCT(W352:Y352,$I$8:$K$8))*(SUMPRODUCT(W352:Y352,$I$10:$K$10))))*(((SUMPRODUCT(Z352:AB352,$I$8:$K$8))*(SUMPRODUCT(Z352:AB352,$I$10:$K$10))+(SUMPRODUCT(AC352:AE352,$I$8:$K$8))*(SUMPRODUCT(AC352:AE352,$I$10:$K$10)))-((SUMPRODUCT(T352:V352,$I$8:$K$8))*(SUMPRODUCT(T352:V352,$I$10:$K$10))+(SUMPRODUCT(W352:Y352,$I$8:$K$8))*(SUMPRODUCT(W352:Y352,$I$10:$K$10)))))+((((SUMPRODUCT(T352:V352,$I$8:$K$8))*(SUMPRODUCT(W352:Y352,$I$10:$K$10))+(SUMPRODUCT(T352:V352,$I$10:$K$10))*(SUMPRODUCT(W352:Y352,$I$8:$K$8)))-((SUMPRODUCT(Z352:AB352,$I$8:$K$8))*(SUMPRODUCT(AC352:AE352,$I$10:$K$10))+(SUMPRODUCT(Z352:AB352,$I$10:$K$10))*(SUMPRODUCT(AC352:AE352,$I$8:$K$8))))*(SQRT(((((SUMPRODUCT(Z352:AB352,$I$8:$K$8))*(SUMPRODUCT(Z352:AB352,$I$10:$K$10))-(SUMPRODUCT(AC352:AE352,$I$8:$K$8))*(SUMPRODUCT(AC352:AE352,$I$10:$K$10)))-((SUMPRODUCT(T352:V352,$I$8:$K$8))*(SUMPRODUCT(T352:V352,$I$10:$K$10))-(SUMPRODUCT(W352:Y352,$I$8:$K$8))*(SUMPRODUCT(W352:Y352,$I$10:$K$10))))^2)+((((SUMPRODUCT(T352:V352,$I$8:$K$8))*(SUMPRODUCT(W352:Y352,$I$10:$K$10))+(SUMPRODUCT(T352:V352,$I$10:$K$10))*(SUMPRODUCT(W352:Y352,$I$8:$K$8)))-((SUMPRODUCT(Z352:AB352,$I$8:$K$8))*(SUMPRODUCT(AC352:AE352,$I$10:$K$10))+(SUMPRODUCT(Z352:AB352,$I$10:$K$10))*(SUMPRODUCT(AC352:AE352,$I$8:$K$8))))^2)-((((SUMPRODUCT(Z352:AB352,$I$8:$K$8))*(SUMPRODUCT(Z352:AB352,$I$10:$K$10))+(SUMPRODUCT(AC352:AE352,$I$8:$K$8))*(SUMPRODUCT(AC352:AE352,$I$10:$K$10)))-((SUMPRODUCT(T352:V352,$I$8:$K$8))*(SUMPRODUCT(T352:V352,$I$10:$K$10))+(SUMPRODUCT(W352:Y352,$I$8:$K$8))*(SUMPRODUCT(W352:Y352,$I$10:$K$10))))^2)))))/(((((SUMPRODUCT(Z352:AB352,$I$8:$K$8))*(SUMPRODUCT(Z352:AB352,$I$10:$K$10))-(SUMPRODUCT(AC352:AE352,$I$8:$K$8))*(SUMPRODUCT(AC352:AE352,$I$10:$K$10)))-((SUMPRODUCT(T352:V352,$I$8:$K$8))*(SUMPRODUCT(T352:V352,$I$10:$K$10))-(SUMPRODUCT(W352:Y352,$I$8:$K$8))*(SUMPRODUCT(W352:Y352,$I$10:$K$10))))^2)+((((SUMPRODUCT(T352:V352,$I$8:$K$8))*(SUMPRODUCT(W352:Y352,$I$10:$K$10))+(SUMPRODUCT(T352:V352,$I$10:$K$10))*(SUMPRODUCT(W352:Y352,$I$8:$K$8)))-((SUMPRODUCT(Z352:AB352,$I$8:$K$8))*(SUMPRODUCT(AC352:AE352,$I$10:$K$10))+(SUMPRODUCT(Z352:AB352,$I$10:$K$10))*(SUMPRODUCT(AC352:AE352,$I$8:$K$8))))^2)))))/2</f>
        <v>16.916469228598562</v>
      </c>
      <c r="T352">
        <f>(1/(SQRT(2)))*(COS(RADIANS(45)))</f>
        <v>0.5</v>
      </c>
      <c r="U352">
        <f>((1/(SQRT(2)))*(COS(RADIANS(Q352))))*(SIN(RADIANS(45)))</f>
        <v>0.26467140682666873</v>
      </c>
      <c r="V352">
        <f>((1/(SQRT(2)))*(SIN(RADIANS(Q352))))*(SIN(RADIANS(45)))</f>
        <v>0.42420401507811301</v>
      </c>
      <c r="W352">
        <f>(-((1/(SQRT(2)))*(SIN(RADIANS(45)))))</f>
        <v>-0.49999999999999989</v>
      </c>
      <c r="X352">
        <f>((1/(SQRT(2)))*(COS(RADIANS(Q352))))*(COS(RADIANS(45)))</f>
        <v>0.26467140682666879</v>
      </c>
      <c r="Y352">
        <f>(((1/(SQRT(2)))*(SIN(RADIANS(Q352))))*(COS(RADIANS(45))))</f>
        <v>0.42420401507811306</v>
      </c>
      <c r="Z352">
        <f t="shared" ref="Z352" si="265">(1/(SQRT(2)))*(COS(RADIANS(-45)))</f>
        <v>0.5</v>
      </c>
      <c r="AA352">
        <f>((1/(SQRT(2)))*(COS(RADIANS(Q352))))*(SIN(RADIANS(-45)))</f>
        <v>-0.26467140682666873</v>
      </c>
      <c r="AB352">
        <f>((1/(SQRT(2)))*(SIN(RADIANS(Q352))))*(SIN(RADIANS(-45)))</f>
        <v>-0.42420401507811301</v>
      </c>
      <c r="AC352">
        <f>(-((1/(SQRT(2)))*(SIN(RADIANS(-45)))))</f>
        <v>0.49999999999999989</v>
      </c>
      <c r="AD352">
        <f>((1/(SQRT(2)))*(COS(RADIANS(Q352))))*(COS(RADIANS(-45)))</f>
        <v>0.26467140682666879</v>
      </c>
      <c r="AE352">
        <f>(((1/(SQRT(2)))*(SIN(RADIANS(Q352))))*(COS(RADIANS(-45))))</f>
        <v>0.42420401507811306</v>
      </c>
    </row>
    <row r="353" spans="1:31" x14ac:dyDescent="0.2">
      <c r="O353" t="s">
        <v>95</v>
      </c>
      <c r="R353" t="s">
        <v>95</v>
      </c>
    </row>
    <row r="354" spans="1:31" x14ac:dyDescent="0.2">
      <c r="O354" s="15">
        <f>(COS(RADIANS(N352)))*((SIN(RADIANS(45)))*(COS(RADIANS(45))))-(SIN(RADIANS(135)))*(COS(RADIANS((135))))*($A$337*$F$337+$C$337*$D$337)-(2*((SIN(RADIANS(45)))^2))-(SIN(RADIANS(135)))^2*(SIN(RADIANS(N352)))*(($B$337*$E$337))-($C$337*$F$337)+(SIN(RADIANS(N352)))*(-(SIN(RADIANS(45))))*(COS(RADIANS(45)))-(SIN(RADIANS(135)))*(COS(RADIANS(135)))*($A$337*$E$337+$B$337*$D$337)-(SIN(RADIANS(45)))^2-(SIN(RADIANS(135)))^2*(SIN(RADIANS(N352)))*($B$337*$F$337+$C$337*$E$337)+(SIN(RADIANS(45)))^2-((SIN(RADIANS(135)))^2)*((COS(RADIANS(N352)))^2)*($B$337*$F$337+$C$337*$E$337)</f>
        <v>-2.0149329333911616</v>
      </c>
      <c r="R354">
        <f>(COS(RADIANS(Q352)))*((SIN(RADIANS(45)))*(COS(RADIANS(45))))-(SIN(RADIANS(135)))*(COS(RADIANS((135))))*($A$337*$F$337+$C$337*$D$337)-(2*((SIN(RADIANS(45)))^2))-(SIN(RADIANS(135)))^2*(SIN(RADIANS(Q352)))*(($B$337*$E$337))-($C$337*$F$337)+(SIN(RADIANS(Q352)))*(-(SIN(RADIANS(45))))*(COS(RADIANS(45)))-(SIN(RADIANS(135)))*(COS(RADIANS(135)))*($A$337*$E$337+$B$337*$D$337)-(SIN(RADIANS(45)))^2-(SIN(RADIANS(135)))^2*(SIN(RADIANS(Q352)))*($B$337*$F$337+$C$337*$E$337)+(SIN(RADIANS(45)))^2-((SIN(RADIANS(135)))^2)*((COS(RADIANS(Q352)))^2)*($B$337*$F$337+$C$337*$E$337)</f>
        <v>-1.5189677850421857</v>
      </c>
      <c r="AE354" s="15"/>
    </row>
    <row r="355" spans="1:31" x14ac:dyDescent="0.2">
      <c r="A355" s="15"/>
      <c r="Q355" s="15"/>
    </row>
    <row r="356" spans="1:31" x14ac:dyDescent="0.2">
      <c r="A356">
        <f>(1/(SQRT(2)))*(COS(RADIANS(45)))</f>
        <v>0.5</v>
      </c>
      <c r="B356">
        <f>((1/(SQRT(2)))*(COS(RADIANS(N356))))*(SIN(RADIANS(45)))</f>
        <v>-0.4740803985160294</v>
      </c>
      <c r="C356">
        <f t="shared" ref="C356" si="266">((1/(SQRT(2)))*(SIN(RADIANS(N356))))*(SIN(RADIANS(45)))</f>
        <v>-0.15889548685498497</v>
      </c>
      <c r="D356">
        <f t="shared" ref="D356" si="267">(-((1/(SQRT(2)))*(SIN(RADIANS(45)))))</f>
        <v>-0.49999999999999989</v>
      </c>
      <c r="E356">
        <f t="shared" ref="E356" si="268">((1/(SQRT(2)))*(COS(RADIANS(N356))))*(COS(RADIANS(45)))</f>
        <v>-0.47408039851602946</v>
      </c>
      <c r="F356">
        <f t="shared" ref="F356" si="269">(((1/(SQRT(2)))*(SIN(RADIANS(N356))))*(COS(RADIANS(45))))</f>
        <v>-0.158895486854985</v>
      </c>
      <c r="G356">
        <f t="shared" ref="G356" si="270">(1/(SQRT(2)))*(COS(RADIANS(-45)))</f>
        <v>0.5</v>
      </c>
      <c r="H356">
        <f t="shared" ref="H356" si="271">((1/(SQRT(2)))*(COS(RADIANS(N356))))*(SIN(RADIANS(-45)))</f>
        <v>0.4740803985160294</v>
      </c>
      <c r="I356">
        <f t="shared" ref="I356" si="272">((1/(SQRT(2)))*(SIN(RADIANS(N356))))*(SIN(RADIANS(-45)))</f>
        <v>0.15889548685498497</v>
      </c>
      <c r="J356">
        <f t="shared" ref="J356" si="273">(-((1/(SQRT(2)))*(SIN(RADIANS(-45)))))</f>
        <v>0.49999999999999989</v>
      </c>
      <c r="K356">
        <f t="shared" ref="K356" si="274">((1/(SQRT(2)))*(COS(RADIANS(N356))))*(COS(RADIANS(-45)))</f>
        <v>-0.47408039851602946</v>
      </c>
      <c r="L356">
        <f>(((1/(SQRT(2)))*(SIN(RADIANS(N356))))*(COS(RADIANS(-45))))</f>
        <v>-0.158895486854985</v>
      </c>
      <c r="N356">
        <f>N352-(O352/O354)</f>
        <v>198.52938482140473</v>
      </c>
      <c r="O356">
        <f>(DEGREES(ACOS(((-(((SUMPRODUCT(G356:I356,$I$8:$K$8))*(SUMPRODUCT(G356:I356,$I$10:$K$10))-(SUMPRODUCT(J356:L356,$I$8:$K$8))*(SUMPRODUCT(J356:L356,$I$10:$K$10)))-((SUMPRODUCT(A356:C356,$I$8:$K$8))*(SUMPRODUCT(A356:C356,$I$10:$K$10))-(SUMPRODUCT(D356:F356,$I$8:$K$8))*(SUMPRODUCT(D356:F356,$I$10:$K$10))))*(((SUMPRODUCT(G356:I356,$I$8:$K$8))*(SUMPRODUCT(G356:I356,$I$10:$K$10))+(SUMPRODUCT(J356:L356,$I$8:$K$8))*(SUMPRODUCT(J356:L356,$I$10:$K$10)))-((SUMPRODUCT(A356:C356,$I$8:$K$8))*(SUMPRODUCT(A356:C356,$I$10:$K$10))+(SUMPRODUCT(D356:F356,$I$8:$K$8))*(SUMPRODUCT(D356:F356,$I$10:$K$10)))))-((((SUMPRODUCT(A356:C356,$I$8:$K$8))*(SUMPRODUCT(D356:F356,$I$10:$K$10))+(SUMPRODUCT(A356:C356,$I$10:$K$10))*(SUMPRODUCT(D356:F356,$I$8:$K$8)))-((SUMPRODUCT(G356:I356,$I$8:$K$8))*(SUMPRODUCT(J356:L356,$I$10:$K$10))+(SUMPRODUCT(G356:I356,$I$10:$K$10))*(SUMPRODUCT(J356:L356,$I$8:$K$8))))*(SQRT(((((SUMPRODUCT(G356:I356,$I$8:$K$8))*(SUMPRODUCT(G356:I356,$I$10:$K$10))-(SUMPRODUCT(J356:L356,$I$8:$K$8))*(SUMPRODUCT(J356:L356,$I$10:$K$10)))-((SUMPRODUCT(A356:C356,$I$8:$K$8))*(SUMPRODUCT(A356:C356,$I$10:$K$10))-(SUMPRODUCT(D356:F356,$I$8:$K$8))*(SUMPRODUCT(D356:F356,$I$10:$K$10))))^2)+((((SUMPRODUCT(A356:C356,$I$8:$K$8))*(SUMPRODUCT(D356:F356,$I$10:$K$10))+(SUMPRODUCT(A356:C356,$I$10:$K$10))*(SUMPRODUCT(D356:F356,$I$8:$K$8)))-((SUMPRODUCT(G356:I356,$I$8:$K$8))*(SUMPRODUCT(J356:L356,$I$10:$K$10))+(SUMPRODUCT(G356:I356,$I$10:$K$10))*(SUMPRODUCT(J356:L356,$I$8:$K$8))))^2)-((((SUMPRODUCT(G356:I356,$I$8:$K$8))*(SUMPRODUCT(G356:I356,$I$10:$K$10))+(SUMPRODUCT(J356:L356,$I$8:$K$8))*(SUMPRODUCT(J356:L356,$I$10:$K$10)))-((SUMPRODUCT(A356:C356,$I$8:$K$8))*(SUMPRODUCT(A356:C356,$I$10:$K$10))+(SUMPRODUCT(D356:F356,$I$8:$K$8))*(SUMPRODUCT(D356:F356,$I$10:$K$10))))^2)))))/(((((SUMPRODUCT(G356:I356,$I$8:$K$8))*(SUMPRODUCT(G356:I356,$I$10:$K$10))-(SUMPRODUCT(J356:L356,$I$8:$K$8))*(SUMPRODUCT(J356:L356,$I$10:$K$10)))-((SUMPRODUCT(A356:C356,$I$8:$K$8))*(SUMPRODUCT(A356:C356,$I$10:$K$10))-(SUMPRODUCT(D356:F356,$I$8:$K$8))*(SUMPRODUCT(D356:F356,$I$10:$K$10))))^2)+((((SUMPRODUCT(A356:C356,$I$8:$K$8))*(SUMPRODUCT(D356:F356,$I$10:$K$10))+(SUMPRODUCT(A356:C356,$I$10:$K$10))*(SUMPRODUCT(D356:F356,$I$8:$K$8)))-((SUMPRODUCT(G356:I356,$I$8:$K$8))*(SUMPRODUCT(J356:L356,$I$10:$K$10))+(SUMPRODUCT(G356:I356,$I$10:$K$10))*(SUMPRODUCT(J356:L356,$I$8:$K$8))))^2)))))/2</f>
        <v>68.019723285993052</v>
      </c>
      <c r="Q356">
        <f t="shared" ref="Q356" si="275">Q352-(R352/R354)</f>
        <v>69.175756818546986</v>
      </c>
      <c r="R356">
        <f>(DEGREES(ACOS(((-(((SUMPRODUCT(Z356:AB356,$I$8:$K$8))*(SUMPRODUCT(Z356:AB356,$I$10:$K$10))-(SUMPRODUCT(AC356:AE356,$I$8:$K$8))*(SUMPRODUCT(AC356:AE356,$I$10:$K$10)))-((SUMPRODUCT(T356:V356,$I$8:$K$8))*(SUMPRODUCT(T356:V356,$I$10:$K$10))-(SUMPRODUCT(W356:Y356,$I$8:$K$8))*(SUMPRODUCT(W356:Y356,$I$10:$K$10))))*(((SUMPRODUCT(Z356:AB356,$I$8:$K$8))*(SUMPRODUCT(Z356:AB356,$I$10:$K$10))+(SUMPRODUCT(AC356:AE356,$I$8:$K$8))*(SUMPRODUCT(AC356:AE356,$I$10:$K$10)))-((SUMPRODUCT(T356:V356,$I$8:$K$8))*(SUMPRODUCT(T356:V356,$I$10:$K$10))+(SUMPRODUCT(W356:Y356,$I$8:$K$8))*(SUMPRODUCT(W356:Y356,$I$10:$K$10)))))+((((SUMPRODUCT(T356:V356,$I$8:$K$8))*(SUMPRODUCT(W356:Y356,$I$10:$K$10))+(SUMPRODUCT(T356:V356,$I$10:$K$10))*(SUMPRODUCT(W356:Y356,$I$8:$K$8)))-((SUMPRODUCT(Z356:AB356,$I$8:$K$8))*(SUMPRODUCT(AC356:AE356,$I$10:$K$10))+(SUMPRODUCT(Z356:AB356,$I$10:$K$10))*(SUMPRODUCT(AC356:AE356,$I$8:$K$8))))*(SQRT(((((SUMPRODUCT(Z356:AB356,$I$8:$K$8))*(SUMPRODUCT(Z356:AB356,$I$10:$K$10))-(SUMPRODUCT(AC356:AE356,$I$8:$K$8))*(SUMPRODUCT(AC356:AE356,$I$10:$K$10)))-((SUMPRODUCT(T356:V356,$I$8:$K$8))*(SUMPRODUCT(T356:V356,$I$10:$K$10))-(SUMPRODUCT(W356:Y356,$I$8:$K$8))*(SUMPRODUCT(W356:Y356,$I$10:$K$10))))^2)+((((SUMPRODUCT(T356:V356,$I$8:$K$8))*(SUMPRODUCT(W356:Y356,$I$10:$K$10))+(SUMPRODUCT(T356:V356,$I$10:$K$10))*(SUMPRODUCT(W356:Y356,$I$8:$K$8)))-((SUMPRODUCT(Z356:AB356,$I$8:$K$8))*(SUMPRODUCT(AC356:AE356,$I$10:$K$10))+(SUMPRODUCT(Z356:AB356,$I$10:$K$10))*(SUMPRODUCT(AC356:AE356,$I$8:$K$8))))^2)-((((SUMPRODUCT(Z356:AB356,$I$8:$K$8))*(SUMPRODUCT(Z356:AB356,$I$10:$K$10))+(SUMPRODUCT(AC356:AE356,$I$8:$K$8))*(SUMPRODUCT(AC356:AE356,$I$10:$K$10)))-((SUMPRODUCT(T356:V356,$I$8:$K$8))*(SUMPRODUCT(T356:V356,$I$10:$K$10))+(SUMPRODUCT(W356:Y356,$I$8:$K$8))*(SUMPRODUCT(W356:Y356,$I$10:$K$10))))^2)))))/(((((SUMPRODUCT(Z356:AB356,$I$8:$K$8))*(SUMPRODUCT(Z356:AB356,$I$10:$K$10))-(SUMPRODUCT(AC356:AE356,$I$8:$K$8))*(SUMPRODUCT(AC356:AE356,$I$10:$K$10)))-((SUMPRODUCT(T356:V356,$I$8:$K$8))*(SUMPRODUCT(T356:V356,$I$10:$K$10))-(SUMPRODUCT(W356:Y356,$I$8:$K$8))*(SUMPRODUCT(W356:Y356,$I$10:$K$10))))^2)+((((SUMPRODUCT(T356:V356,$I$8:$K$8))*(SUMPRODUCT(W356:Y356,$I$10:$K$10))+(SUMPRODUCT(T356:V356,$I$10:$K$10))*(SUMPRODUCT(W356:Y356,$I$8:$K$8)))-((SUMPRODUCT(Z356:AB356,$I$8:$K$8))*(SUMPRODUCT(AC356:AE356,$I$10:$K$10))+(SUMPRODUCT(Z356:AB356,$I$10:$K$10))*(SUMPRODUCT(AC356:AE356,$I$8:$K$8))))^2)))))/2</f>
        <v>13.975800112661338</v>
      </c>
      <c r="T356">
        <f t="shared" ref="T356" si="276">(1/(SQRT(2)))*(COS(RADIANS(45)))</f>
        <v>0.5</v>
      </c>
      <c r="U356">
        <f t="shared" ref="U356" si="277">((1/(SQRT(2)))*(COS(RADIANS(Q356))))*(SIN(RADIANS(45)))</f>
        <v>0.17775123858426434</v>
      </c>
      <c r="V356">
        <f t="shared" ref="V356" si="278">((1/(SQRT(2)))*(SIN(RADIANS(Q356))))*(SIN(RADIANS(45)))</f>
        <v>0.46733766933745013</v>
      </c>
      <c r="W356">
        <f t="shared" ref="W356" si="279">(-((1/(SQRT(2)))*(SIN(RADIANS(45)))))</f>
        <v>-0.49999999999999989</v>
      </c>
      <c r="X356">
        <f t="shared" ref="X356" si="280">((1/(SQRT(2)))*(COS(RADIANS(Q356))))*(COS(RADIANS(45)))</f>
        <v>0.17775123858426436</v>
      </c>
      <c r="Y356">
        <f t="shared" ref="Y356" si="281">(((1/(SQRT(2)))*(SIN(RADIANS(Q356))))*(COS(RADIANS(45))))</f>
        <v>0.46733766933745019</v>
      </c>
      <c r="Z356">
        <f t="shared" ref="Z356" si="282">(1/(SQRT(2)))*(COS(RADIANS(-45)))</f>
        <v>0.5</v>
      </c>
      <c r="AA356">
        <f t="shared" ref="AA356" si="283">((1/(SQRT(2)))*(COS(RADIANS(Q356))))*(SIN(RADIANS(-45)))</f>
        <v>-0.17775123858426434</v>
      </c>
      <c r="AB356">
        <f t="shared" ref="AB356" si="284">((1/(SQRT(2)))*(SIN(RADIANS(Q356))))*(SIN(RADIANS(-45)))</f>
        <v>-0.46733766933745013</v>
      </c>
      <c r="AC356">
        <f t="shared" ref="AC356" si="285">(-((1/(SQRT(2)))*(SIN(RADIANS(-45)))))</f>
        <v>0.49999999999999989</v>
      </c>
      <c r="AD356">
        <f t="shared" ref="AD356" si="286">((1/(SQRT(2)))*(COS(RADIANS(Q356))))*(COS(RADIANS(-45)))</f>
        <v>0.17775123858426436</v>
      </c>
      <c r="AE356">
        <f t="shared" ref="AE356" si="287">(((1/(SQRT(2)))*(SIN(RADIANS(Q356))))*(COS(RADIANS(-45))))</f>
        <v>0.46733766933745019</v>
      </c>
    </row>
    <row r="357" spans="1:31" x14ac:dyDescent="0.2">
      <c r="O357" t="s">
        <v>95</v>
      </c>
      <c r="R357" t="s">
        <v>95</v>
      </c>
    </row>
    <row r="358" spans="1:31" x14ac:dyDescent="0.2">
      <c r="O358" s="15">
        <f>(COS(RADIANS(N356)))*((SIN(RADIANS(45)))*(COS(RADIANS(45))))-(SIN(RADIANS(135)))*(COS(RADIANS((135))))*($A$337*$F$337+$C$337*$D$337)-(2*((SIN(RADIANS(45)))^2))-(SIN(RADIANS(135)))^2*(SIN(RADIANS(N356)))*(($B$337*$E$337))-($C$337*$F$337)+(SIN(RADIANS(N356)))*(-(SIN(RADIANS(45))))*(COS(RADIANS(45)))-(SIN(RADIANS(135)))*(COS(RADIANS(135)))*($A$337*$E$337+$B$337*$D$337)-(SIN(RADIANS(45)))^2-(SIN(RADIANS(135)))^2*(SIN(RADIANS(N356)))*($B$337*$F$337+$C$337*$E$337)+(SIN(RADIANS(45)))^2-((SIN(RADIANS(135)))^2)*((COS(RADIANS(N356)))^2)*($B$337*$F$337+$C$337*$E$337)</f>
        <v>-1.7669061520203759</v>
      </c>
      <c r="R358">
        <f t="shared" ref="R358" si="288">(COS(RADIANS(Q356)))*((SIN(RADIANS(45)))*(COS(RADIANS(45))))-(SIN(RADIANS(135)))*(COS(RADIANS((135))))*($A$337*$F$337+$C$337*$D$337)-(2*((SIN(RADIANS(45)))^2))-(SIN(RADIANS(135)))^2*(SIN(RADIANS(Q356)))*(($B$337*$E$337))-($C$337*$F$337)+(SIN(RADIANS(Q356)))*(-(SIN(RADIANS(45))))*(COS(RADIANS(45)))-(SIN(RADIANS(135)))*(COS(RADIANS(135)))*($A$337*$E$337+$B$337*$D$337)-(SIN(RADIANS(45)))^2-(SIN(RADIANS(135)))^2*(SIN(RADIANS(Q356)))*($B$337*$F$337+$C$337*$E$337)+(SIN(RADIANS(45)))^2-((SIN(RADIANS(135)))^2)*((COS(RADIANS(Q356)))^2)*($B$337*$F$337+$C$337*$E$337)</f>
        <v>-1.6465337218942413</v>
      </c>
      <c r="AE358" s="15"/>
    </row>
    <row r="359" spans="1:31" x14ac:dyDescent="0.2">
      <c r="A359" s="15"/>
      <c r="Q359" s="15"/>
    </row>
    <row r="360" spans="1:31" x14ac:dyDescent="0.2">
      <c r="A360">
        <f>(1/(SQRT(2)))*(COS(RADIANS(45)))</f>
        <v>0.5</v>
      </c>
      <c r="B360">
        <f>((1/(SQRT(2)))*(COS(RADIANS(N360))))*(SIN(RADIANS(45)))</f>
        <v>-0.27212995900196485</v>
      </c>
      <c r="C360">
        <f t="shared" ref="C360" si="289">((1/(SQRT(2)))*(SIN(RADIANS(N360))))*(SIN(RADIANS(45)))</f>
        <v>-0.41945832381011205</v>
      </c>
      <c r="D360">
        <f t="shared" ref="D360" si="290">(-((1/(SQRT(2)))*(SIN(RADIANS(45)))))</f>
        <v>-0.49999999999999989</v>
      </c>
      <c r="E360">
        <f t="shared" ref="E360" si="291">((1/(SQRT(2)))*(COS(RADIANS(N360))))*(COS(RADIANS(45)))</f>
        <v>-0.27212995900196491</v>
      </c>
      <c r="F360">
        <f t="shared" ref="F360" si="292">(((1/(SQRT(2)))*(SIN(RADIANS(N360))))*(COS(RADIANS(45))))</f>
        <v>-0.41945832381011211</v>
      </c>
      <c r="G360">
        <f t="shared" ref="G360" si="293">(1/(SQRT(2)))*(COS(RADIANS(-45)))</f>
        <v>0.5</v>
      </c>
      <c r="H360">
        <f t="shared" ref="H360" si="294">((1/(SQRT(2)))*(COS(RADIANS(N360))))*(SIN(RADIANS(-45)))</f>
        <v>0.27212995900196485</v>
      </c>
      <c r="I360">
        <f t="shared" ref="I360" si="295">((1/(SQRT(2)))*(SIN(RADIANS(N360))))*(SIN(RADIANS(-45)))</f>
        <v>0.41945832381011205</v>
      </c>
      <c r="J360">
        <f t="shared" ref="J360" si="296">(-((1/(SQRT(2)))*(SIN(RADIANS(-45)))))</f>
        <v>0.49999999999999989</v>
      </c>
      <c r="K360">
        <f t="shared" ref="K360" si="297">((1/(SQRT(2)))*(COS(RADIANS(N360))))*(COS(RADIANS(-45)))</f>
        <v>-0.27212995900196491</v>
      </c>
      <c r="L360">
        <f>(((1/(SQRT(2)))*(SIN(RADIANS(N360))))*(COS(RADIANS(-45))))</f>
        <v>-0.41945832381011211</v>
      </c>
      <c r="N360">
        <f>N356-(O356/O358)</f>
        <v>237.02589648288466</v>
      </c>
      <c r="O360">
        <f>(DEGREES(ACOS(((-(((SUMPRODUCT(G360:I360,$I$8:$K$8))*(SUMPRODUCT(G360:I360,$I$10:$K$10))-(SUMPRODUCT(J360:L360,$I$8:$K$8))*(SUMPRODUCT(J360:L360,$I$10:$K$10)))-((SUMPRODUCT(A360:C360,$I$8:$K$8))*(SUMPRODUCT(A360:C360,$I$10:$K$10))-(SUMPRODUCT(D360:F360,$I$8:$K$8))*(SUMPRODUCT(D360:F360,$I$10:$K$10))))*(((SUMPRODUCT(G360:I360,$I$8:$K$8))*(SUMPRODUCT(G360:I360,$I$10:$K$10))+(SUMPRODUCT(J360:L360,$I$8:$K$8))*(SUMPRODUCT(J360:L360,$I$10:$K$10)))-((SUMPRODUCT(A360:C360,$I$8:$K$8))*(SUMPRODUCT(A360:C360,$I$10:$K$10))+(SUMPRODUCT(D360:F360,$I$8:$K$8))*(SUMPRODUCT(D360:F360,$I$10:$K$10)))))-((((SUMPRODUCT(A360:C360,$I$8:$K$8))*(SUMPRODUCT(D360:F360,$I$10:$K$10))+(SUMPRODUCT(A360:C360,$I$10:$K$10))*(SUMPRODUCT(D360:F360,$I$8:$K$8)))-((SUMPRODUCT(G360:I360,$I$8:$K$8))*(SUMPRODUCT(J360:L360,$I$10:$K$10))+(SUMPRODUCT(G360:I360,$I$10:$K$10))*(SUMPRODUCT(J360:L360,$I$8:$K$8))))*(SQRT(((((SUMPRODUCT(G360:I360,$I$8:$K$8))*(SUMPRODUCT(G360:I360,$I$10:$K$10))-(SUMPRODUCT(J360:L360,$I$8:$K$8))*(SUMPRODUCT(J360:L360,$I$10:$K$10)))-((SUMPRODUCT(A360:C360,$I$8:$K$8))*(SUMPRODUCT(A360:C360,$I$10:$K$10))-(SUMPRODUCT(D360:F360,$I$8:$K$8))*(SUMPRODUCT(D360:F360,$I$10:$K$10))))^2)+((((SUMPRODUCT(A360:C360,$I$8:$K$8))*(SUMPRODUCT(D360:F360,$I$10:$K$10))+(SUMPRODUCT(A360:C360,$I$10:$K$10))*(SUMPRODUCT(D360:F360,$I$8:$K$8)))-((SUMPRODUCT(G360:I360,$I$8:$K$8))*(SUMPRODUCT(J360:L360,$I$10:$K$10))+(SUMPRODUCT(G360:I360,$I$10:$K$10))*(SUMPRODUCT(J360:L360,$I$8:$K$8))))^2)-((((SUMPRODUCT(G360:I360,$I$8:$K$8))*(SUMPRODUCT(G360:I360,$I$10:$K$10))+(SUMPRODUCT(J360:L360,$I$8:$K$8))*(SUMPRODUCT(J360:L360,$I$10:$K$10)))-((SUMPRODUCT(A360:C360,$I$8:$K$8))*(SUMPRODUCT(A360:C360,$I$10:$K$10))+(SUMPRODUCT(D360:F360,$I$8:$K$8))*(SUMPRODUCT(D360:F360,$I$10:$K$10))))^2)))))/(((((SUMPRODUCT(G360:I360,$I$8:$K$8))*(SUMPRODUCT(G360:I360,$I$10:$K$10))-(SUMPRODUCT(J360:L360,$I$8:$K$8))*(SUMPRODUCT(J360:L360,$I$10:$K$10)))-((SUMPRODUCT(A360:C360,$I$8:$K$8))*(SUMPRODUCT(A360:C360,$I$10:$K$10))-(SUMPRODUCT(D360:F360,$I$8:$K$8))*(SUMPRODUCT(D360:F360,$I$10:$K$10))))^2)+((((SUMPRODUCT(A360:C360,$I$8:$K$8))*(SUMPRODUCT(D360:F360,$I$10:$K$10))+(SUMPRODUCT(A360:C360,$I$10:$K$10))*(SUMPRODUCT(D360:F360,$I$8:$K$8)))-((SUMPRODUCT(G360:I360,$I$8:$K$8))*(SUMPRODUCT(J360:L360,$I$10:$K$10))+(SUMPRODUCT(G360:I360,$I$10:$K$10))*(SUMPRODUCT(J360:L360,$I$8:$K$8))))^2)))))/2</f>
        <v>72.844749670847506</v>
      </c>
      <c r="Q360">
        <f t="shared" ref="Q360" si="298">Q356-(R356/R358)</f>
        <v>77.663770107812013</v>
      </c>
      <c r="R360">
        <f>(DEGREES(ACOS(((-(((SUMPRODUCT(Z360:AB360,$I$8:$K$8))*(SUMPRODUCT(Z360:AB360,$I$10:$K$10))-(SUMPRODUCT(AC360:AE360,$I$8:$K$8))*(SUMPRODUCT(AC360:AE360,$I$10:$K$10)))-((SUMPRODUCT(T360:V360,$I$8:$K$8))*(SUMPRODUCT(T360:V360,$I$10:$K$10))-(SUMPRODUCT(W360:Y360,$I$8:$K$8))*(SUMPRODUCT(W360:Y360,$I$10:$K$10))))*(((SUMPRODUCT(Z360:AB360,$I$8:$K$8))*(SUMPRODUCT(Z360:AB360,$I$10:$K$10))+(SUMPRODUCT(AC360:AE360,$I$8:$K$8))*(SUMPRODUCT(AC360:AE360,$I$10:$K$10)))-((SUMPRODUCT(T360:V360,$I$8:$K$8))*(SUMPRODUCT(T360:V360,$I$10:$K$10))+(SUMPRODUCT(W360:Y360,$I$8:$K$8))*(SUMPRODUCT(W360:Y360,$I$10:$K$10)))))+((((SUMPRODUCT(T360:V360,$I$8:$K$8))*(SUMPRODUCT(W360:Y360,$I$10:$K$10))+(SUMPRODUCT(T360:V360,$I$10:$K$10))*(SUMPRODUCT(W360:Y360,$I$8:$K$8)))-((SUMPRODUCT(Z360:AB360,$I$8:$K$8))*(SUMPRODUCT(AC360:AE360,$I$10:$K$10))+(SUMPRODUCT(Z360:AB360,$I$10:$K$10))*(SUMPRODUCT(AC360:AE360,$I$8:$K$8))))*(SQRT(((((SUMPRODUCT(Z360:AB360,$I$8:$K$8))*(SUMPRODUCT(Z360:AB360,$I$10:$K$10))-(SUMPRODUCT(AC360:AE360,$I$8:$K$8))*(SUMPRODUCT(AC360:AE360,$I$10:$K$10)))-((SUMPRODUCT(T360:V360,$I$8:$K$8))*(SUMPRODUCT(T360:V360,$I$10:$K$10))-(SUMPRODUCT(W360:Y360,$I$8:$K$8))*(SUMPRODUCT(W360:Y360,$I$10:$K$10))))^2)+((((SUMPRODUCT(T360:V360,$I$8:$K$8))*(SUMPRODUCT(W360:Y360,$I$10:$K$10))+(SUMPRODUCT(T360:V360,$I$10:$K$10))*(SUMPRODUCT(W360:Y360,$I$8:$K$8)))-((SUMPRODUCT(Z360:AB360,$I$8:$K$8))*(SUMPRODUCT(AC360:AE360,$I$10:$K$10))+(SUMPRODUCT(Z360:AB360,$I$10:$K$10))*(SUMPRODUCT(AC360:AE360,$I$8:$K$8))))^2)-((((SUMPRODUCT(Z360:AB360,$I$8:$K$8))*(SUMPRODUCT(Z360:AB360,$I$10:$K$10))+(SUMPRODUCT(AC360:AE360,$I$8:$K$8))*(SUMPRODUCT(AC360:AE360,$I$10:$K$10)))-((SUMPRODUCT(T360:V360,$I$8:$K$8))*(SUMPRODUCT(T360:V360,$I$10:$K$10))+(SUMPRODUCT(W360:Y360,$I$8:$K$8))*(SUMPRODUCT(W360:Y360,$I$10:$K$10))))^2)))))/(((((SUMPRODUCT(Z360:AB360,$I$8:$K$8))*(SUMPRODUCT(Z360:AB360,$I$10:$K$10))-(SUMPRODUCT(AC360:AE360,$I$8:$K$8))*(SUMPRODUCT(AC360:AE360,$I$10:$K$10)))-((SUMPRODUCT(T360:V360,$I$8:$K$8))*(SUMPRODUCT(T360:V360,$I$10:$K$10))-(SUMPRODUCT(W360:Y360,$I$8:$K$8))*(SUMPRODUCT(W360:Y360,$I$10:$K$10))))^2)+((((SUMPRODUCT(T360:V360,$I$8:$K$8))*(SUMPRODUCT(W360:Y360,$I$10:$K$10))+(SUMPRODUCT(T360:V360,$I$10:$K$10))*(SUMPRODUCT(W360:Y360,$I$8:$K$8)))-((SUMPRODUCT(Z360:AB360,$I$8:$K$8))*(SUMPRODUCT(AC360:AE360,$I$10:$K$10))+(SUMPRODUCT(Z360:AB360,$I$10:$K$10))*(SUMPRODUCT(AC360:AE360,$I$8:$K$8))))^2)))))/2</f>
        <v>11.385694913915893</v>
      </c>
      <c r="T360">
        <f t="shared" ref="T360" si="299">(1/(SQRT(2)))*(COS(RADIANS(45)))</f>
        <v>0.5</v>
      </c>
      <c r="U360">
        <f t="shared" ref="U360" si="300">((1/(SQRT(2)))*(COS(RADIANS(Q360))))*(SIN(RADIANS(45)))</f>
        <v>0.10682407987906008</v>
      </c>
      <c r="V360">
        <f t="shared" ref="V360" si="301">((1/(SQRT(2)))*(SIN(RADIANS(Q360))))*(SIN(RADIANS(45)))</f>
        <v>0.48845533670745384</v>
      </c>
      <c r="W360">
        <f t="shared" ref="W360" si="302">(-((1/(SQRT(2)))*(SIN(RADIANS(45)))))</f>
        <v>-0.49999999999999989</v>
      </c>
      <c r="X360">
        <f t="shared" ref="X360" si="303">((1/(SQRT(2)))*(COS(RADIANS(Q360))))*(COS(RADIANS(45)))</f>
        <v>0.10682407987906009</v>
      </c>
      <c r="Y360">
        <f t="shared" ref="Y360" si="304">(((1/(SQRT(2)))*(SIN(RADIANS(Q360))))*(COS(RADIANS(45))))</f>
        <v>0.48845533670745389</v>
      </c>
      <c r="Z360">
        <f t="shared" ref="Z360" si="305">(1/(SQRT(2)))*(COS(RADIANS(-45)))</f>
        <v>0.5</v>
      </c>
      <c r="AA360">
        <f t="shared" ref="AA360" si="306">((1/(SQRT(2)))*(COS(RADIANS(Q360))))*(SIN(RADIANS(-45)))</f>
        <v>-0.10682407987906008</v>
      </c>
      <c r="AB360">
        <f t="shared" ref="AB360" si="307">((1/(SQRT(2)))*(SIN(RADIANS(Q360))))*(SIN(RADIANS(-45)))</f>
        <v>-0.48845533670745384</v>
      </c>
      <c r="AC360">
        <f t="shared" ref="AC360" si="308">(-((1/(SQRT(2)))*(SIN(RADIANS(-45)))))</f>
        <v>0.49999999999999989</v>
      </c>
      <c r="AD360">
        <f t="shared" ref="AD360" si="309">((1/(SQRT(2)))*(COS(RADIANS(Q360))))*(COS(RADIANS(-45)))</f>
        <v>0.10682407987906009</v>
      </c>
      <c r="AE360">
        <f t="shared" ref="AE360" si="310">(((1/(SQRT(2)))*(SIN(RADIANS(Q360))))*(COS(RADIANS(-45))))</f>
        <v>0.48845533670745389</v>
      </c>
    </row>
    <row r="361" spans="1:31" x14ac:dyDescent="0.2">
      <c r="O361" t="s">
        <v>95</v>
      </c>
      <c r="R361" t="s">
        <v>95</v>
      </c>
    </row>
    <row r="362" spans="1:31" x14ac:dyDescent="0.2">
      <c r="O362" s="15">
        <f>(COS(RADIANS(N360)))*((SIN(RADIANS(45)))*(COS(RADIANS(45))))-(SIN(RADIANS(135)))*(COS(RADIANS((135))))*($A$337*$F$337+$C$337*$D$337)-(2*((SIN(RADIANS(45)))^2))-(SIN(RADIANS(135)))^2*(SIN(RADIANS(N360)))*(($B$337*$E$337))-($C$337*$F$337)+(SIN(RADIANS(N360)))*(-(SIN(RADIANS(45))))*(COS(RADIANS(45)))-(SIN(RADIANS(135)))*(COS(RADIANS(135)))*($A$337*$E$337+$B$337*$D$337)-(SIN(RADIANS(45)))^2-(SIN(RADIANS(135)))^2*(SIN(RADIANS(N360)))*($B$337*$F$337+$C$337*$E$337)+(SIN(RADIANS(45)))^2-((SIN(RADIANS(135)))^2)*((COS(RADIANS(N360)))^2)*($B$337*$F$337+$C$337*$E$337)</f>
        <v>-1.3809417010581195</v>
      </c>
      <c r="R362">
        <f t="shared" ref="R362" si="311">(COS(RADIANS(Q360)))*((SIN(RADIANS(45)))*(COS(RADIANS(45))))-(SIN(RADIANS(135)))*(COS(RADIANS((135))))*($A$337*$F$337+$C$337*$D$337)-(2*((SIN(RADIANS(45)))^2))-(SIN(RADIANS(135)))^2*(SIN(RADIANS(Q360)))*(($B$337*$E$337))-($C$337*$F$337)+(SIN(RADIANS(Q360)))*(-(SIN(RADIANS(45))))*(COS(RADIANS(45)))-(SIN(RADIANS(135)))*(COS(RADIANS(135)))*($A$337*$E$337+$B$337*$D$337)-(SIN(RADIANS(45)))^2-(SIN(RADIANS(135)))^2*(SIN(RADIANS(Q360)))*($B$337*$F$337+$C$337*$E$337)+(SIN(RADIANS(45)))^2-((SIN(RADIANS(135)))^2)*((COS(RADIANS(Q360)))^2)*($B$337*$F$337+$C$337*$E$337)</f>
        <v>-1.7375784560668355</v>
      </c>
      <c r="AE362" s="15"/>
    </row>
    <row r="363" spans="1:31" x14ac:dyDescent="0.2">
      <c r="A363" s="15"/>
      <c r="Q363" s="15"/>
    </row>
    <row r="364" spans="1:31" x14ac:dyDescent="0.2">
      <c r="A364">
        <f>(1/(SQRT(2)))*(COS(RADIANS(45)))</f>
        <v>0.5</v>
      </c>
      <c r="B364">
        <f>((1/(SQRT(2)))*(COS(RADIANS(N364))))*(SIN(RADIANS(45)))</f>
        <v>0.16917148322445386</v>
      </c>
      <c r="C364">
        <f t="shared" ref="C364" si="312">((1/(SQRT(2)))*(SIN(RADIANS(N364))))*(SIN(RADIANS(45)))</f>
        <v>-0.47051143372253801</v>
      </c>
      <c r="D364">
        <f t="shared" ref="D364" si="313">(-((1/(SQRT(2)))*(SIN(RADIANS(45)))))</f>
        <v>-0.49999999999999989</v>
      </c>
      <c r="E364">
        <f t="shared" ref="E364" si="314">((1/(SQRT(2)))*(COS(RADIANS(N364))))*(COS(RADIANS(45)))</f>
        <v>0.16917148322445388</v>
      </c>
      <c r="F364">
        <f t="shared" ref="F364" si="315">(((1/(SQRT(2)))*(SIN(RADIANS(N364))))*(COS(RADIANS(45))))</f>
        <v>-0.47051143372253806</v>
      </c>
      <c r="G364">
        <f t="shared" ref="G364" si="316">(1/(SQRT(2)))*(COS(RADIANS(-45)))</f>
        <v>0.5</v>
      </c>
      <c r="H364">
        <f t="shared" ref="H364" si="317">((1/(SQRT(2)))*(COS(RADIANS(N364))))*(SIN(RADIANS(-45)))</f>
        <v>-0.16917148322445386</v>
      </c>
      <c r="I364">
        <f t="shared" ref="I364" si="318">((1/(SQRT(2)))*(SIN(RADIANS(N364))))*(SIN(RADIANS(-45)))</f>
        <v>0.47051143372253801</v>
      </c>
      <c r="J364">
        <f t="shared" ref="J364" si="319">(-((1/(SQRT(2)))*(SIN(RADIANS(-45)))))</f>
        <v>0.49999999999999989</v>
      </c>
      <c r="K364">
        <f t="shared" ref="K364" si="320">((1/(SQRT(2)))*(COS(RADIANS(N364))))*(COS(RADIANS(-45)))</f>
        <v>0.16917148322445388</v>
      </c>
      <c r="L364">
        <f>(((1/(SQRT(2)))*(SIN(RADIANS(N364))))*(COS(RADIANS(-45))))</f>
        <v>-0.47051143372253806</v>
      </c>
      <c r="N364">
        <f>N360-(O360/O362)</f>
        <v>289.77595075022384</v>
      </c>
      <c r="O364">
        <f>(DEGREES(ACOS(((-(((SUMPRODUCT(G364:I364,$I$8:$K$8))*(SUMPRODUCT(G364:I364,$I$10:$K$10))-(SUMPRODUCT(J364:L364,$I$8:$K$8))*(SUMPRODUCT(J364:L364,$I$10:$K$10)))-((SUMPRODUCT(A364:C364,$I$8:$K$8))*(SUMPRODUCT(A364:C364,$I$10:$K$10))-(SUMPRODUCT(D364:F364,$I$8:$K$8))*(SUMPRODUCT(D364:F364,$I$10:$K$10))))*(((SUMPRODUCT(G364:I364,$I$8:$K$8))*(SUMPRODUCT(G364:I364,$I$10:$K$10))+(SUMPRODUCT(J364:L364,$I$8:$K$8))*(SUMPRODUCT(J364:L364,$I$10:$K$10)))-((SUMPRODUCT(A364:C364,$I$8:$K$8))*(SUMPRODUCT(A364:C364,$I$10:$K$10))+(SUMPRODUCT(D364:F364,$I$8:$K$8))*(SUMPRODUCT(D364:F364,$I$10:$K$10)))))-((((SUMPRODUCT(A364:C364,$I$8:$K$8))*(SUMPRODUCT(D364:F364,$I$10:$K$10))+(SUMPRODUCT(A364:C364,$I$10:$K$10))*(SUMPRODUCT(D364:F364,$I$8:$K$8)))-((SUMPRODUCT(G364:I364,$I$8:$K$8))*(SUMPRODUCT(J364:L364,$I$10:$K$10))+(SUMPRODUCT(G364:I364,$I$10:$K$10))*(SUMPRODUCT(J364:L364,$I$8:$K$8))))*(SQRT(((((SUMPRODUCT(G364:I364,$I$8:$K$8))*(SUMPRODUCT(G364:I364,$I$10:$K$10))-(SUMPRODUCT(J364:L364,$I$8:$K$8))*(SUMPRODUCT(J364:L364,$I$10:$K$10)))-((SUMPRODUCT(A364:C364,$I$8:$K$8))*(SUMPRODUCT(A364:C364,$I$10:$K$10))-(SUMPRODUCT(D364:F364,$I$8:$K$8))*(SUMPRODUCT(D364:F364,$I$10:$K$10))))^2)+((((SUMPRODUCT(A364:C364,$I$8:$K$8))*(SUMPRODUCT(D364:F364,$I$10:$K$10))+(SUMPRODUCT(A364:C364,$I$10:$K$10))*(SUMPRODUCT(D364:F364,$I$8:$K$8)))-((SUMPRODUCT(G364:I364,$I$8:$K$8))*(SUMPRODUCT(J364:L364,$I$10:$K$10))+(SUMPRODUCT(G364:I364,$I$10:$K$10))*(SUMPRODUCT(J364:L364,$I$8:$K$8))))^2)-((((SUMPRODUCT(G364:I364,$I$8:$K$8))*(SUMPRODUCT(G364:I364,$I$10:$K$10))+(SUMPRODUCT(J364:L364,$I$8:$K$8))*(SUMPRODUCT(J364:L364,$I$10:$K$10)))-((SUMPRODUCT(A364:C364,$I$8:$K$8))*(SUMPRODUCT(A364:C364,$I$10:$K$10))+(SUMPRODUCT(D364:F364,$I$8:$K$8))*(SUMPRODUCT(D364:F364,$I$10:$K$10))))^2)))))/(((((SUMPRODUCT(G364:I364,$I$8:$K$8))*(SUMPRODUCT(G364:I364,$I$10:$K$10))-(SUMPRODUCT(J364:L364,$I$8:$K$8))*(SUMPRODUCT(J364:L364,$I$10:$K$10)))-((SUMPRODUCT(A364:C364,$I$8:$K$8))*(SUMPRODUCT(A364:C364,$I$10:$K$10))-(SUMPRODUCT(D364:F364,$I$8:$K$8))*(SUMPRODUCT(D364:F364,$I$10:$K$10))))^2)+((((SUMPRODUCT(A364:C364,$I$8:$K$8))*(SUMPRODUCT(D364:F364,$I$10:$K$10))+(SUMPRODUCT(A364:C364,$I$10:$K$10))*(SUMPRODUCT(D364:F364,$I$8:$K$8)))-((SUMPRODUCT(G364:I364,$I$8:$K$8))*(SUMPRODUCT(J364:L364,$I$10:$K$10))+(SUMPRODUCT(G364:I364,$I$10:$K$10))*(SUMPRODUCT(J364:L364,$I$8:$K$8))))^2)))))/2</f>
        <v>89.755815790834163</v>
      </c>
      <c r="Q364">
        <f>Q360-(R360/R362)</f>
        <v>84.216392163041931</v>
      </c>
      <c r="R364">
        <f>(DEGREES(ACOS(((-(((SUMPRODUCT(Z364:AB364,$I$8:$K$8))*(SUMPRODUCT(Z364:AB364,$I$10:$K$10))-(SUMPRODUCT(AC364:AE364,$I$8:$K$8))*(SUMPRODUCT(AC364:AE364,$I$10:$K$10)))-((SUMPRODUCT(T364:V364,$I$8:$K$8))*(SUMPRODUCT(T364:V364,$I$10:$K$10))-(SUMPRODUCT(W364:Y364,$I$8:$K$8))*(SUMPRODUCT(W364:Y364,$I$10:$K$10))))*(((SUMPRODUCT(Z364:AB364,$I$8:$K$8))*(SUMPRODUCT(Z364:AB364,$I$10:$K$10))+(SUMPRODUCT(AC364:AE364,$I$8:$K$8))*(SUMPRODUCT(AC364:AE364,$I$10:$K$10)))-((SUMPRODUCT(T364:V364,$I$8:$K$8))*(SUMPRODUCT(T364:V364,$I$10:$K$10))+(SUMPRODUCT(W364:Y364,$I$8:$K$8))*(SUMPRODUCT(W364:Y364,$I$10:$K$10)))))+((((SUMPRODUCT(T364:V364,$I$8:$K$8))*(SUMPRODUCT(W364:Y364,$I$10:$K$10))+(SUMPRODUCT(T364:V364,$I$10:$K$10))*(SUMPRODUCT(W364:Y364,$I$8:$K$8)))-((SUMPRODUCT(Z364:AB364,$I$8:$K$8))*(SUMPRODUCT(AC364:AE364,$I$10:$K$10))+(SUMPRODUCT(Z364:AB364,$I$10:$K$10))*(SUMPRODUCT(AC364:AE364,$I$8:$K$8))))*(SQRT(((((SUMPRODUCT(Z364:AB364,$I$8:$K$8))*(SUMPRODUCT(Z364:AB364,$I$10:$K$10))-(SUMPRODUCT(AC364:AE364,$I$8:$K$8))*(SUMPRODUCT(AC364:AE364,$I$10:$K$10)))-((SUMPRODUCT(T364:V364,$I$8:$K$8))*(SUMPRODUCT(T364:V364,$I$10:$K$10))-(SUMPRODUCT(W364:Y364,$I$8:$K$8))*(SUMPRODUCT(W364:Y364,$I$10:$K$10))))^2)+((((SUMPRODUCT(T364:V364,$I$8:$K$8))*(SUMPRODUCT(W364:Y364,$I$10:$K$10))+(SUMPRODUCT(T364:V364,$I$10:$K$10))*(SUMPRODUCT(W364:Y364,$I$8:$K$8)))-((SUMPRODUCT(Z364:AB364,$I$8:$K$8))*(SUMPRODUCT(AC364:AE364,$I$10:$K$10))+(SUMPRODUCT(Z364:AB364,$I$10:$K$10))*(SUMPRODUCT(AC364:AE364,$I$8:$K$8))))^2)-((((SUMPRODUCT(Z364:AB364,$I$8:$K$8))*(SUMPRODUCT(Z364:AB364,$I$10:$K$10))+(SUMPRODUCT(AC364:AE364,$I$8:$K$8))*(SUMPRODUCT(AC364:AE364,$I$10:$K$10)))-((SUMPRODUCT(T364:V364,$I$8:$K$8))*(SUMPRODUCT(T364:V364,$I$10:$K$10))+(SUMPRODUCT(W364:Y364,$I$8:$K$8))*(SUMPRODUCT(W364:Y364,$I$10:$K$10))))^2)))))/(((((SUMPRODUCT(Z364:AB364,$I$8:$K$8))*(SUMPRODUCT(Z364:AB364,$I$10:$K$10))-(SUMPRODUCT(AC364:AE364,$I$8:$K$8))*(SUMPRODUCT(AC364:AE364,$I$10:$K$10)))-((SUMPRODUCT(T364:V364,$I$8:$K$8))*(SUMPRODUCT(T364:V364,$I$10:$K$10))-(SUMPRODUCT(W364:Y364,$I$8:$K$8))*(SUMPRODUCT(W364:Y364,$I$10:$K$10))))^2)+((((SUMPRODUCT(T364:V364,$I$8:$K$8))*(SUMPRODUCT(W364:Y364,$I$10:$K$10))+(SUMPRODUCT(T364:V364,$I$10:$K$10))*(SUMPRODUCT(W364:Y364,$I$8:$K$8)))-((SUMPRODUCT(Z364:AB364,$I$8:$K$8))*(SUMPRODUCT(AC364:AE364,$I$10:$K$10))+(SUMPRODUCT(Z364:AB364,$I$10:$K$10))*(SUMPRODUCT(AC364:AE364,$I$8:$K$8))))^2)))))/2</f>
        <v>9.2119163603971295</v>
      </c>
      <c r="T364">
        <f>(1/(SQRT(2)))*(COS(RADIANS(45)))</f>
        <v>0.5</v>
      </c>
      <c r="U364">
        <f>((1/(SQRT(2)))*(COS(RADIANS(Q364))))*(SIN(RADIANS(45)))</f>
        <v>5.0385830224684111E-2</v>
      </c>
      <c r="V364">
        <f>((1/(SQRT(2)))*(SIN(RADIANS(Q364))))*(SIN(RADIANS(45)))</f>
        <v>0.49745479001872039</v>
      </c>
      <c r="W364">
        <f>(-((1/(SQRT(2)))*(SIN(RADIANS(45)))))</f>
        <v>-0.49999999999999989</v>
      </c>
      <c r="X364">
        <f>((1/(SQRT(2)))*(COS(RADIANS(Q364))))*(COS(RADIANS(45)))</f>
        <v>5.0385830224684118E-2</v>
      </c>
      <c r="Y364">
        <f>(((1/(SQRT(2)))*(SIN(RADIANS(Q364))))*(COS(RADIANS(45))))</f>
        <v>0.49745479001872051</v>
      </c>
      <c r="Z364">
        <f t="shared" ref="Z364" si="321">(1/(SQRT(2)))*(COS(RADIANS(-45)))</f>
        <v>0.5</v>
      </c>
      <c r="AA364">
        <f>((1/(SQRT(2)))*(COS(RADIANS(Q364))))*(SIN(RADIANS(-45)))</f>
        <v>-5.0385830224684111E-2</v>
      </c>
      <c r="AB364">
        <f>((1/(SQRT(2)))*(SIN(RADIANS(Q364))))*(SIN(RADIANS(-45)))</f>
        <v>-0.49745479001872039</v>
      </c>
      <c r="AC364">
        <f>(-((1/(SQRT(2)))*(SIN(RADIANS(-45)))))</f>
        <v>0.49999999999999989</v>
      </c>
      <c r="AD364">
        <f>((1/(SQRT(2)))*(COS(RADIANS(Q364))))*(COS(RADIANS(-45)))</f>
        <v>5.0385830224684118E-2</v>
      </c>
      <c r="AE364">
        <f>(((1/(SQRT(2)))*(SIN(RADIANS(Q364))))*(COS(RADIANS(-45))))</f>
        <v>0.49745479001872051</v>
      </c>
    </row>
    <row r="365" spans="1:31" x14ac:dyDescent="0.2">
      <c r="O365" t="s">
        <v>95</v>
      </c>
      <c r="R365" t="s">
        <v>95</v>
      </c>
    </row>
    <row r="366" spans="1:31" x14ac:dyDescent="0.2">
      <c r="O366" s="15">
        <f>(COS(RADIANS(N364)))*((SIN(RADIANS(45)))*(COS(RADIANS(45))))-(SIN(RADIANS(135)))*(COS(RADIANS((135))))*($A$337*$F$337+$C$337*$D$337)-(2*((SIN(RADIANS(45)))^2))-(SIN(RADIANS(135)))^2*(SIN(RADIANS(N364)))*(($B$337*$E$337))-($C$337*$F$337)+(SIN(RADIANS(N364)))*(-(SIN(RADIANS(45))))*(COS(RADIANS(45)))-(SIN(RADIANS(135)))*(COS(RADIANS(135)))*($A$337*$E$337+$B$337*$D$337)-(SIN(RADIANS(45)))^2-(SIN(RADIANS(135)))^2*(SIN(RADIANS(N364)))*($B$337*$F$337+$C$337*$E$337)+(SIN(RADIANS(45)))^2-((SIN(RADIANS(135)))^2)*((COS(RADIANS(N364)))^2)*($B$337*$F$337+$C$337*$E$337)</f>
        <v>-0.90614106380266313</v>
      </c>
      <c r="R366">
        <f>(COS(RADIANS(Q364)))*((SIN(RADIANS(45)))*(COS(RADIANS(45))))-(SIN(RADIANS(135)))*(COS(RADIANS((135))))*($A$337*$F$337+$C$337*$D$337)-(2*((SIN(RADIANS(45)))^2))-(SIN(RADIANS(135)))^2*(SIN(RADIANS(Q364)))*(($B$337*$E$337))-($C$337*$F$337)+(SIN(RADIANS(Q364)))*(-(SIN(RADIANS(45))))*(COS(RADIANS(45)))-(SIN(RADIANS(135)))*(COS(RADIANS(135)))*($A$337*$E$337+$B$337*$D$337)-(SIN(RADIANS(45)))^2-(SIN(RADIANS(135)))^2*(SIN(RADIANS(Q364)))*($B$337*$F$337+$C$337*$E$337)+(SIN(RADIANS(45)))^2-((SIN(RADIANS(135)))^2)*((COS(RADIANS(Q364)))^2)*($B$337*$F$337+$C$337*$E$337)</f>
        <v>-1.8026334981263823</v>
      </c>
      <c r="AE366" s="15"/>
    </row>
    <row r="367" spans="1:31" x14ac:dyDescent="0.2">
      <c r="A367" s="15"/>
      <c r="Q367" s="15"/>
    </row>
    <row r="368" spans="1:31" x14ac:dyDescent="0.2">
      <c r="A368">
        <f>(1/(SQRT(2)))*(COS(RADIANS(45)))</f>
        <v>0.5</v>
      </c>
      <c r="B368">
        <f>((1/(SQRT(2)))*(COS(RADIANS(N368))))*(SIN(RADIANS(45)))</f>
        <v>0.43803238509705561</v>
      </c>
      <c r="C368">
        <f t="shared" ref="C368" si="322">((1/(SQRT(2)))*(SIN(RADIANS(N368))))*(SIN(RADIANS(45)))</f>
        <v>0.24109672251232428</v>
      </c>
      <c r="D368">
        <f t="shared" ref="D368" si="323">(-((1/(SQRT(2)))*(SIN(RADIANS(45)))))</f>
        <v>-0.49999999999999989</v>
      </c>
      <c r="E368">
        <f t="shared" ref="E368" si="324">((1/(SQRT(2)))*(COS(RADIANS(N368))))*(COS(RADIANS(45)))</f>
        <v>0.43803238509705567</v>
      </c>
      <c r="F368">
        <f t="shared" ref="F368" si="325">(((1/(SQRT(2)))*(SIN(RADIANS(N368))))*(COS(RADIANS(45))))</f>
        <v>0.24109672251232434</v>
      </c>
      <c r="G368">
        <f t="shared" ref="G368" si="326">(1/(SQRT(2)))*(COS(RADIANS(-45)))</f>
        <v>0.5</v>
      </c>
      <c r="H368">
        <f t="shared" ref="H368" si="327">((1/(SQRT(2)))*(COS(RADIANS(N368))))*(SIN(RADIANS(-45)))</f>
        <v>-0.43803238509705561</v>
      </c>
      <c r="I368">
        <f t="shared" ref="I368" si="328">((1/(SQRT(2)))*(SIN(RADIANS(N368))))*(SIN(RADIANS(-45)))</f>
        <v>-0.24109672251232428</v>
      </c>
      <c r="J368">
        <f t="shared" ref="J368" si="329">(-((1/(SQRT(2)))*(SIN(RADIANS(-45)))))</f>
        <v>0.49999999999999989</v>
      </c>
      <c r="K368">
        <f t="shared" ref="K368" si="330">((1/(SQRT(2)))*(COS(RADIANS(N368))))*(COS(RADIANS(-45)))</f>
        <v>0.43803238509705567</v>
      </c>
      <c r="L368">
        <f>(((1/(SQRT(2)))*(SIN(RADIANS(N368))))*(COS(RADIANS(-45))))</f>
        <v>0.24109672251232434</v>
      </c>
      <c r="N368">
        <f>N364-(O364/O366)</f>
        <v>388.82875762134137</v>
      </c>
      <c r="O368">
        <f>(DEGREES(ACOS(((-(((SUMPRODUCT(G368:I368,$I$8:$K$8))*(SUMPRODUCT(G368:I368,$I$10:$K$10))-(SUMPRODUCT(J368:L368,$I$8:$K$8))*(SUMPRODUCT(J368:L368,$I$10:$K$10)))-((SUMPRODUCT(A368:C368,$I$8:$K$8))*(SUMPRODUCT(A368:C368,$I$10:$K$10))-(SUMPRODUCT(D368:F368,$I$8:$K$8))*(SUMPRODUCT(D368:F368,$I$10:$K$10))))*(((SUMPRODUCT(G368:I368,$I$8:$K$8))*(SUMPRODUCT(G368:I368,$I$10:$K$10))+(SUMPRODUCT(J368:L368,$I$8:$K$8))*(SUMPRODUCT(J368:L368,$I$10:$K$10)))-((SUMPRODUCT(A368:C368,$I$8:$K$8))*(SUMPRODUCT(A368:C368,$I$10:$K$10))+(SUMPRODUCT(D368:F368,$I$8:$K$8))*(SUMPRODUCT(D368:F368,$I$10:$K$10)))))-((((SUMPRODUCT(A368:C368,$I$8:$K$8))*(SUMPRODUCT(D368:F368,$I$10:$K$10))+(SUMPRODUCT(A368:C368,$I$10:$K$10))*(SUMPRODUCT(D368:F368,$I$8:$K$8)))-((SUMPRODUCT(G368:I368,$I$8:$K$8))*(SUMPRODUCT(J368:L368,$I$10:$K$10))+(SUMPRODUCT(G368:I368,$I$10:$K$10))*(SUMPRODUCT(J368:L368,$I$8:$K$8))))*(SQRT(((((SUMPRODUCT(G368:I368,$I$8:$K$8))*(SUMPRODUCT(G368:I368,$I$10:$K$10))-(SUMPRODUCT(J368:L368,$I$8:$K$8))*(SUMPRODUCT(J368:L368,$I$10:$K$10)))-((SUMPRODUCT(A368:C368,$I$8:$K$8))*(SUMPRODUCT(A368:C368,$I$10:$K$10))-(SUMPRODUCT(D368:F368,$I$8:$K$8))*(SUMPRODUCT(D368:F368,$I$10:$K$10))))^2)+((((SUMPRODUCT(A368:C368,$I$8:$K$8))*(SUMPRODUCT(D368:F368,$I$10:$K$10))+(SUMPRODUCT(A368:C368,$I$10:$K$10))*(SUMPRODUCT(D368:F368,$I$8:$K$8)))-((SUMPRODUCT(G368:I368,$I$8:$K$8))*(SUMPRODUCT(J368:L368,$I$10:$K$10))+(SUMPRODUCT(G368:I368,$I$10:$K$10))*(SUMPRODUCT(J368:L368,$I$8:$K$8))))^2)-((((SUMPRODUCT(G368:I368,$I$8:$K$8))*(SUMPRODUCT(G368:I368,$I$10:$K$10))+(SUMPRODUCT(J368:L368,$I$8:$K$8))*(SUMPRODUCT(J368:L368,$I$10:$K$10)))-((SUMPRODUCT(A368:C368,$I$8:$K$8))*(SUMPRODUCT(A368:C368,$I$10:$K$10))+(SUMPRODUCT(D368:F368,$I$8:$K$8))*(SUMPRODUCT(D368:F368,$I$10:$K$10))))^2)))))/(((((SUMPRODUCT(G368:I368,$I$8:$K$8))*(SUMPRODUCT(G368:I368,$I$10:$K$10))-(SUMPRODUCT(J368:L368,$I$8:$K$8))*(SUMPRODUCT(J368:L368,$I$10:$K$10)))-((SUMPRODUCT(A368:C368,$I$8:$K$8))*(SUMPRODUCT(A368:C368,$I$10:$K$10))-(SUMPRODUCT(D368:F368,$I$8:$K$8))*(SUMPRODUCT(D368:F368,$I$10:$K$10))))^2)+((((SUMPRODUCT(A368:C368,$I$8:$K$8))*(SUMPRODUCT(D368:F368,$I$10:$K$10))+(SUMPRODUCT(A368:C368,$I$10:$K$10))*(SUMPRODUCT(D368:F368,$I$8:$K$8)))-((SUMPRODUCT(G368:I368,$I$8:$K$8))*(SUMPRODUCT(J368:L368,$I$10:$K$10))+(SUMPRODUCT(G368:I368,$I$10:$K$10))*(SUMPRODUCT(J368:L368,$I$8:$K$8))))^2)))))/2</f>
        <v>68.43769289421877</v>
      </c>
      <c r="Q368">
        <f>Q364-(R364/R366)</f>
        <v>89.326646893119786</v>
      </c>
      <c r="R368">
        <f>(DEGREES(ACOS(((-(((SUMPRODUCT(Z368:AB368,$I$8:$K$8))*(SUMPRODUCT(Z368:AB368,$I$10:$K$10))-(SUMPRODUCT(AC368:AE368,$I$8:$K$8))*(SUMPRODUCT(AC368:AE368,$I$10:$K$10)))-((SUMPRODUCT(T368:V368,$I$8:$K$8))*(SUMPRODUCT(T368:V368,$I$10:$K$10))-(SUMPRODUCT(W368:Y368,$I$8:$K$8))*(SUMPRODUCT(W368:Y368,$I$10:$K$10))))*(((SUMPRODUCT(Z368:AB368,$I$8:$K$8))*(SUMPRODUCT(Z368:AB368,$I$10:$K$10))+(SUMPRODUCT(AC368:AE368,$I$8:$K$8))*(SUMPRODUCT(AC368:AE368,$I$10:$K$10)))-((SUMPRODUCT(T368:V368,$I$8:$K$8))*(SUMPRODUCT(T368:V368,$I$10:$K$10))+(SUMPRODUCT(W368:Y368,$I$8:$K$8))*(SUMPRODUCT(W368:Y368,$I$10:$K$10)))))+((((SUMPRODUCT(T368:V368,$I$8:$K$8))*(SUMPRODUCT(W368:Y368,$I$10:$K$10))+(SUMPRODUCT(T368:V368,$I$10:$K$10))*(SUMPRODUCT(W368:Y368,$I$8:$K$8)))-((SUMPRODUCT(Z368:AB368,$I$8:$K$8))*(SUMPRODUCT(AC368:AE368,$I$10:$K$10))+(SUMPRODUCT(Z368:AB368,$I$10:$K$10))*(SUMPRODUCT(AC368:AE368,$I$8:$K$8))))*(SQRT(((((SUMPRODUCT(Z368:AB368,$I$8:$K$8))*(SUMPRODUCT(Z368:AB368,$I$10:$K$10))-(SUMPRODUCT(AC368:AE368,$I$8:$K$8))*(SUMPRODUCT(AC368:AE368,$I$10:$K$10)))-((SUMPRODUCT(T368:V368,$I$8:$K$8))*(SUMPRODUCT(T368:V368,$I$10:$K$10))-(SUMPRODUCT(W368:Y368,$I$8:$K$8))*(SUMPRODUCT(W368:Y368,$I$10:$K$10))))^2)+((((SUMPRODUCT(T368:V368,$I$8:$K$8))*(SUMPRODUCT(W368:Y368,$I$10:$K$10))+(SUMPRODUCT(T368:V368,$I$10:$K$10))*(SUMPRODUCT(W368:Y368,$I$8:$K$8)))-((SUMPRODUCT(Z368:AB368,$I$8:$K$8))*(SUMPRODUCT(AC368:AE368,$I$10:$K$10))+(SUMPRODUCT(Z368:AB368,$I$10:$K$10))*(SUMPRODUCT(AC368:AE368,$I$8:$K$8))))^2)-((((SUMPRODUCT(Z368:AB368,$I$8:$K$8))*(SUMPRODUCT(Z368:AB368,$I$10:$K$10))+(SUMPRODUCT(AC368:AE368,$I$8:$K$8))*(SUMPRODUCT(AC368:AE368,$I$10:$K$10)))-((SUMPRODUCT(T368:V368,$I$8:$K$8))*(SUMPRODUCT(T368:V368,$I$10:$K$10))+(SUMPRODUCT(W368:Y368,$I$8:$K$8))*(SUMPRODUCT(W368:Y368,$I$10:$K$10))))^2)))))/(((((SUMPRODUCT(Z368:AB368,$I$8:$K$8))*(SUMPRODUCT(Z368:AB368,$I$10:$K$10))-(SUMPRODUCT(AC368:AE368,$I$8:$K$8))*(SUMPRODUCT(AC368:AE368,$I$10:$K$10)))-((SUMPRODUCT(T368:V368,$I$8:$K$8))*(SUMPRODUCT(T368:V368,$I$10:$K$10))-(SUMPRODUCT(W368:Y368,$I$8:$K$8))*(SUMPRODUCT(W368:Y368,$I$10:$K$10))))^2)+((((SUMPRODUCT(T368:V368,$I$8:$K$8))*(SUMPRODUCT(W368:Y368,$I$10:$K$10))+(SUMPRODUCT(T368:V368,$I$10:$K$10))*(SUMPRODUCT(W368:Y368,$I$8:$K$8)))-((SUMPRODUCT(Z368:AB368,$I$8:$K$8))*(SUMPRODUCT(AC368:AE368,$I$10:$K$10))+(SUMPRODUCT(Z368:AB368,$I$10:$K$10))*(SUMPRODUCT(AC368:AE368,$I$8:$K$8))))^2)))))/2</f>
        <v>7.4273907766810972</v>
      </c>
      <c r="T368">
        <f>(1/(SQRT(2)))*(COS(RADIANS(45)))</f>
        <v>0.5</v>
      </c>
      <c r="U368">
        <f>((1/(SQRT(2)))*(COS(RADIANS(Q368))))*(SIN(RADIANS(45)))</f>
        <v>5.8759791095916022E-3</v>
      </c>
      <c r="V368">
        <f>((1/(SQRT(2)))*(SIN(RADIANS(Q368))))*(SIN(RADIANS(45)))</f>
        <v>0.49996547167729849</v>
      </c>
      <c r="W368">
        <f>(-((1/(SQRT(2)))*(SIN(RADIANS(45)))))</f>
        <v>-0.49999999999999989</v>
      </c>
      <c r="X368">
        <f>((1/(SQRT(2)))*(COS(RADIANS(Q368))))*(COS(RADIANS(45)))</f>
        <v>5.8759791095916031E-3</v>
      </c>
      <c r="Y368">
        <f>(((1/(SQRT(2)))*(SIN(RADIANS(Q368))))*(COS(RADIANS(45))))</f>
        <v>0.49996547167729855</v>
      </c>
      <c r="Z368">
        <f t="shared" ref="Z368" si="331">(1/(SQRT(2)))*(COS(RADIANS(-45)))</f>
        <v>0.5</v>
      </c>
      <c r="AA368">
        <f>((1/(SQRT(2)))*(COS(RADIANS(Q368))))*(SIN(RADIANS(-45)))</f>
        <v>-5.8759791095916022E-3</v>
      </c>
      <c r="AB368">
        <f>((1/(SQRT(2)))*(SIN(RADIANS(Q368))))*(SIN(RADIANS(-45)))</f>
        <v>-0.49996547167729849</v>
      </c>
      <c r="AC368">
        <f>(-((1/(SQRT(2)))*(SIN(RADIANS(-45)))))</f>
        <v>0.49999999999999989</v>
      </c>
      <c r="AD368">
        <f>((1/(SQRT(2)))*(COS(RADIANS(Q368))))*(COS(RADIANS(-45)))</f>
        <v>5.8759791095916031E-3</v>
      </c>
      <c r="AE368">
        <f>(((1/(SQRT(2)))*(SIN(RADIANS(Q368))))*(COS(RADIANS(-45))))</f>
        <v>0.49996547167729855</v>
      </c>
    </row>
    <row r="369" spans="1:31" x14ac:dyDescent="0.2">
      <c r="O369" t="s">
        <v>95</v>
      </c>
      <c r="R369" t="s">
        <v>95</v>
      </c>
    </row>
    <row r="370" spans="1:31" x14ac:dyDescent="0.2">
      <c r="O370" s="15">
        <f>(COS(RADIANS(N368)))*((SIN(RADIANS(45)))*(COS(RADIANS(45))))-(SIN(RADIANS(135)))*(COS(RADIANS((135))))*($A$337*$F$337+$C$337*$D$337)-(2*((SIN(RADIANS(45)))^2))-(SIN(RADIANS(135)))^2*(SIN(RADIANS(N368)))*(($B$337*$E$337))-($C$337*$F$337)+(SIN(RADIANS(N368)))*(-(SIN(RADIANS(45))))*(COS(RADIANS(45)))-(SIN(RADIANS(135)))*(COS(RADIANS(135)))*($A$337*$E$337+$B$337*$D$337)-(SIN(RADIANS(45)))^2-(SIN(RADIANS(135)))^2*(SIN(RADIANS(N368)))*($B$337*$F$337+$C$337*$E$337)+(SIN(RADIANS(45)))^2-((SIN(RADIANS(135)))^2)*((COS(RADIANS(N368)))^2)*($B$337*$F$337+$C$337*$E$337)</f>
        <v>-1.179715042594129</v>
      </c>
      <c r="R370">
        <f>(COS(RADIANS(Q368)))*((SIN(RADIANS(45)))*(COS(RADIANS(45))))-(SIN(RADIANS(135)))*(COS(RADIANS((135))))*($A$337*$F$337+$C$337*$D$337)-(2*((SIN(RADIANS(45)))^2))-(SIN(RADIANS(135)))^2*(SIN(RADIANS(Q368)))*(($B$337*$E$337))-($C$337*$F$337)+(SIN(RADIANS(Q368)))*(-(SIN(RADIANS(45))))*(COS(RADIANS(45)))-(SIN(RADIANS(135)))*(COS(RADIANS(135)))*($A$337*$E$337+$B$337*$D$337)-(SIN(RADIANS(45)))^2-(SIN(RADIANS(135)))^2*(SIN(RADIANS(Q368)))*($B$337*$F$337+$C$337*$E$337)+(SIN(RADIANS(45)))^2-((SIN(RADIANS(135)))^2)*((COS(RADIANS(Q368)))^2)*($B$337*$F$337+$C$337*$E$337)</f>
        <v>-1.8495519173860786</v>
      </c>
      <c r="AE370" s="15"/>
    </row>
    <row r="371" spans="1:31" x14ac:dyDescent="0.2">
      <c r="A371" s="15"/>
      <c r="Q371" s="15"/>
    </row>
    <row r="372" spans="1:31" x14ac:dyDescent="0.2">
      <c r="A372">
        <f>(1/(SQRT(2)))*(COS(RADIANS(45)))</f>
        <v>0.5</v>
      </c>
      <c r="B372">
        <f>((1/(SQRT(2)))*(COS(RADIANS(N372))))*(SIN(RADIANS(45)))</f>
        <v>2.7555151159069907E-2</v>
      </c>
      <c r="C372">
        <f t="shared" ref="C372" si="332">((1/(SQRT(2)))*(SIN(RADIANS(N372))))*(SIN(RADIANS(45)))</f>
        <v>0.49924013625168473</v>
      </c>
      <c r="D372">
        <f t="shared" ref="D372" si="333">(-((1/(SQRT(2)))*(SIN(RADIANS(45)))))</f>
        <v>-0.49999999999999989</v>
      </c>
      <c r="E372">
        <f t="shared" ref="E372" si="334">((1/(SQRT(2)))*(COS(RADIANS(N372))))*(COS(RADIANS(45)))</f>
        <v>2.755515115906991E-2</v>
      </c>
      <c r="F372">
        <f t="shared" ref="F372" si="335">(((1/(SQRT(2)))*(SIN(RADIANS(N372))))*(COS(RADIANS(45))))</f>
        <v>0.49924013625168479</v>
      </c>
      <c r="G372">
        <f t="shared" ref="G372" si="336">(1/(SQRT(2)))*(COS(RADIANS(-45)))</f>
        <v>0.5</v>
      </c>
      <c r="H372">
        <f t="shared" ref="H372" si="337">((1/(SQRT(2)))*(COS(RADIANS(N372))))*(SIN(RADIANS(-45)))</f>
        <v>-2.7555151159069907E-2</v>
      </c>
      <c r="I372">
        <f t="shared" ref="I372" si="338">((1/(SQRT(2)))*(SIN(RADIANS(N372))))*(SIN(RADIANS(-45)))</f>
        <v>-0.49924013625168473</v>
      </c>
      <c r="J372">
        <f t="shared" ref="J372" si="339">(-((1/(SQRT(2)))*(SIN(RADIANS(-45)))))</f>
        <v>0.49999999999999989</v>
      </c>
      <c r="K372">
        <f t="shared" ref="K372" si="340">((1/(SQRT(2)))*(COS(RADIANS(N372))))*(COS(RADIANS(-45)))</f>
        <v>2.755515115906991E-2</v>
      </c>
      <c r="L372">
        <f>(((1/(SQRT(2)))*(SIN(RADIANS(N372))))*(COS(RADIANS(-45))))</f>
        <v>0.49924013625168479</v>
      </c>
      <c r="N372">
        <f>N368-(O368/O370)</f>
        <v>446.84081173885778</v>
      </c>
      <c r="O372">
        <f>(DEGREES(ACOS(((-(((SUMPRODUCT(G372:I372,$I$8:$K$8))*(SUMPRODUCT(G372:I372,$I$10:$K$10))-(SUMPRODUCT(J372:L372,$I$8:$K$8))*(SUMPRODUCT(J372:L372,$I$10:$K$10)))-((SUMPRODUCT(A372:C372,$I$8:$K$8))*(SUMPRODUCT(A372:C372,$I$10:$K$10))-(SUMPRODUCT(D372:F372,$I$8:$K$8))*(SUMPRODUCT(D372:F372,$I$10:$K$10))))*(((SUMPRODUCT(G372:I372,$I$8:$K$8))*(SUMPRODUCT(G372:I372,$I$10:$K$10))+(SUMPRODUCT(J372:L372,$I$8:$K$8))*(SUMPRODUCT(J372:L372,$I$10:$K$10)))-((SUMPRODUCT(A372:C372,$I$8:$K$8))*(SUMPRODUCT(A372:C372,$I$10:$K$10))+(SUMPRODUCT(D372:F372,$I$8:$K$8))*(SUMPRODUCT(D372:F372,$I$10:$K$10)))))-((((SUMPRODUCT(A372:C372,$I$8:$K$8))*(SUMPRODUCT(D372:F372,$I$10:$K$10))+(SUMPRODUCT(A372:C372,$I$10:$K$10))*(SUMPRODUCT(D372:F372,$I$8:$K$8)))-((SUMPRODUCT(G372:I372,$I$8:$K$8))*(SUMPRODUCT(J372:L372,$I$10:$K$10))+(SUMPRODUCT(G372:I372,$I$10:$K$10))*(SUMPRODUCT(J372:L372,$I$8:$K$8))))*(SQRT(((((SUMPRODUCT(G372:I372,$I$8:$K$8))*(SUMPRODUCT(G372:I372,$I$10:$K$10))-(SUMPRODUCT(J372:L372,$I$8:$K$8))*(SUMPRODUCT(J372:L372,$I$10:$K$10)))-((SUMPRODUCT(A372:C372,$I$8:$K$8))*(SUMPRODUCT(A372:C372,$I$10:$K$10))-(SUMPRODUCT(D372:F372,$I$8:$K$8))*(SUMPRODUCT(D372:F372,$I$10:$K$10))))^2)+((((SUMPRODUCT(A372:C372,$I$8:$K$8))*(SUMPRODUCT(D372:F372,$I$10:$K$10))+(SUMPRODUCT(A372:C372,$I$10:$K$10))*(SUMPRODUCT(D372:F372,$I$8:$K$8)))-((SUMPRODUCT(G372:I372,$I$8:$K$8))*(SUMPRODUCT(J372:L372,$I$10:$K$10))+(SUMPRODUCT(G372:I372,$I$10:$K$10))*(SUMPRODUCT(J372:L372,$I$8:$K$8))))^2)-((((SUMPRODUCT(G372:I372,$I$8:$K$8))*(SUMPRODUCT(G372:I372,$I$10:$K$10))+(SUMPRODUCT(J372:L372,$I$8:$K$8))*(SUMPRODUCT(J372:L372,$I$10:$K$10)))-((SUMPRODUCT(A372:C372,$I$8:$K$8))*(SUMPRODUCT(A372:C372,$I$10:$K$10))+(SUMPRODUCT(D372:F372,$I$8:$K$8))*(SUMPRODUCT(D372:F372,$I$10:$K$10))))^2)))))/(((((SUMPRODUCT(G372:I372,$I$8:$K$8))*(SUMPRODUCT(G372:I372,$I$10:$K$10))-(SUMPRODUCT(J372:L372,$I$8:$K$8))*(SUMPRODUCT(J372:L372,$I$10:$K$10)))-((SUMPRODUCT(A372:C372,$I$8:$K$8))*(SUMPRODUCT(A372:C372,$I$10:$K$10))-(SUMPRODUCT(D372:F372,$I$8:$K$8))*(SUMPRODUCT(D372:F372,$I$10:$K$10))))^2)+((((SUMPRODUCT(A372:C372,$I$8:$K$8))*(SUMPRODUCT(D372:F372,$I$10:$K$10))+(SUMPRODUCT(A372:C372,$I$10:$K$10))*(SUMPRODUCT(D372:F372,$I$8:$K$8)))-((SUMPRODUCT(G372:I372,$I$8:$K$8))*(SUMPRODUCT(J372:L372,$I$10:$K$10))+(SUMPRODUCT(G372:I372,$I$10:$K$10))*(SUMPRODUCT(J372:L372,$I$8:$K$8))))^2)))))/2</f>
        <v>81.69561418677894</v>
      </c>
      <c r="Q372">
        <f t="shared" ref="Q372" si="341">Q368-(R368/R370)</f>
        <v>93.342425367280185</v>
      </c>
      <c r="R372">
        <f>(DEGREES(ACOS(((-(((SUMPRODUCT(Z372:AB372,$I$8:$K$8))*(SUMPRODUCT(Z372:AB372,$I$10:$K$10))-(SUMPRODUCT(AC372:AE372,$I$8:$K$8))*(SUMPRODUCT(AC372:AE372,$I$10:$K$10)))-((SUMPRODUCT(T372:V372,$I$8:$K$8))*(SUMPRODUCT(T372:V372,$I$10:$K$10))-(SUMPRODUCT(W372:Y372,$I$8:$K$8))*(SUMPRODUCT(W372:Y372,$I$10:$K$10))))*(((SUMPRODUCT(Z372:AB372,$I$8:$K$8))*(SUMPRODUCT(Z372:AB372,$I$10:$K$10))+(SUMPRODUCT(AC372:AE372,$I$8:$K$8))*(SUMPRODUCT(AC372:AE372,$I$10:$K$10)))-((SUMPRODUCT(T372:V372,$I$8:$K$8))*(SUMPRODUCT(T372:V372,$I$10:$K$10))+(SUMPRODUCT(W372:Y372,$I$8:$K$8))*(SUMPRODUCT(W372:Y372,$I$10:$K$10)))))+((((SUMPRODUCT(T372:V372,$I$8:$K$8))*(SUMPRODUCT(W372:Y372,$I$10:$K$10))+(SUMPRODUCT(T372:V372,$I$10:$K$10))*(SUMPRODUCT(W372:Y372,$I$8:$K$8)))-((SUMPRODUCT(Z372:AB372,$I$8:$K$8))*(SUMPRODUCT(AC372:AE372,$I$10:$K$10))+(SUMPRODUCT(Z372:AB372,$I$10:$K$10))*(SUMPRODUCT(AC372:AE372,$I$8:$K$8))))*(SQRT(((((SUMPRODUCT(Z372:AB372,$I$8:$K$8))*(SUMPRODUCT(Z372:AB372,$I$10:$K$10))-(SUMPRODUCT(AC372:AE372,$I$8:$K$8))*(SUMPRODUCT(AC372:AE372,$I$10:$K$10)))-((SUMPRODUCT(T372:V372,$I$8:$K$8))*(SUMPRODUCT(T372:V372,$I$10:$K$10))-(SUMPRODUCT(W372:Y372,$I$8:$K$8))*(SUMPRODUCT(W372:Y372,$I$10:$K$10))))^2)+((((SUMPRODUCT(T372:V372,$I$8:$K$8))*(SUMPRODUCT(W372:Y372,$I$10:$K$10))+(SUMPRODUCT(T372:V372,$I$10:$K$10))*(SUMPRODUCT(W372:Y372,$I$8:$K$8)))-((SUMPRODUCT(Z372:AB372,$I$8:$K$8))*(SUMPRODUCT(AC372:AE372,$I$10:$K$10))+(SUMPRODUCT(Z372:AB372,$I$10:$K$10))*(SUMPRODUCT(AC372:AE372,$I$8:$K$8))))^2)-((((SUMPRODUCT(Z372:AB372,$I$8:$K$8))*(SUMPRODUCT(Z372:AB372,$I$10:$K$10))+(SUMPRODUCT(AC372:AE372,$I$8:$K$8))*(SUMPRODUCT(AC372:AE372,$I$10:$K$10)))-((SUMPRODUCT(T372:V372,$I$8:$K$8))*(SUMPRODUCT(T372:V372,$I$10:$K$10))+(SUMPRODUCT(W372:Y372,$I$8:$K$8))*(SUMPRODUCT(W372:Y372,$I$10:$K$10))))^2)))))/(((((SUMPRODUCT(Z372:AB372,$I$8:$K$8))*(SUMPRODUCT(Z372:AB372,$I$10:$K$10))-(SUMPRODUCT(AC372:AE372,$I$8:$K$8))*(SUMPRODUCT(AC372:AE372,$I$10:$K$10)))-((SUMPRODUCT(T372:V372,$I$8:$K$8))*(SUMPRODUCT(T372:V372,$I$10:$K$10))-(SUMPRODUCT(W372:Y372,$I$8:$K$8))*(SUMPRODUCT(W372:Y372,$I$10:$K$10))))^2)+((((SUMPRODUCT(T372:V372,$I$8:$K$8))*(SUMPRODUCT(W372:Y372,$I$10:$K$10))+(SUMPRODUCT(T372:V372,$I$10:$K$10))*(SUMPRODUCT(W372:Y372,$I$8:$K$8)))-((SUMPRODUCT(Z372:AB372,$I$8:$K$8))*(SUMPRODUCT(AC372:AE372,$I$10:$K$10))+(SUMPRODUCT(Z372:AB372,$I$10:$K$10))*(SUMPRODUCT(AC372:AE372,$I$8:$K$8))))^2)))))/2</f>
        <v>5.978379245474243</v>
      </c>
      <c r="T372">
        <f t="shared" ref="T372" si="342">(1/(SQRT(2)))*(COS(RADIANS(45)))</f>
        <v>0.5</v>
      </c>
      <c r="U372">
        <f t="shared" ref="U372" si="343">((1/(SQRT(2)))*(COS(RADIANS(Q372))))*(SIN(RADIANS(45)))</f>
        <v>-2.9151622817166416E-2</v>
      </c>
      <c r="V372">
        <f t="shared" ref="V372" si="344">((1/(SQRT(2)))*(SIN(RADIANS(Q372))))*(SIN(RADIANS(45)))</f>
        <v>0.49914945946792888</v>
      </c>
      <c r="W372">
        <f t="shared" ref="W372" si="345">(-((1/(SQRT(2)))*(SIN(RADIANS(45)))))</f>
        <v>-0.49999999999999989</v>
      </c>
      <c r="X372">
        <f t="shared" ref="X372" si="346">((1/(SQRT(2)))*(COS(RADIANS(Q372))))*(COS(RADIANS(45)))</f>
        <v>-2.915162281716642E-2</v>
      </c>
      <c r="Y372">
        <f t="shared" ref="Y372" si="347">(((1/(SQRT(2)))*(SIN(RADIANS(Q372))))*(COS(RADIANS(45))))</f>
        <v>0.49914945946792894</v>
      </c>
      <c r="Z372">
        <f t="shared" ref="Z372" si="348">(1/(SQRT(2)))*(COS(RADIANS(-45)))</f>
        <v>0.5</v>
      </c>
      <c r="AA372">
        <f t="shared" ref="AA372" si="349">((1/(SQRT(2)))*(COS(RADIANS(Q372))))*(SIN(RADIANS(-45)))</f>
        <v>2.9151622817166416E-2</v>
      </c>
      <c r="AB372">
        <f t="shared" ref="AB372" si="350">((1/(SQRT(2)))*(SIN(RADIANS(Q372))))*(SIN(RADIANS(-45)))</f>
        <v>-0.49914945946792888</v>
      </c>
      <c r="AC372">
        <f t="shared" ref="AC372" si="351">(-((1/(SQRT(2)))*(SIN(RADIANS(-45)))))</f>
        <v>0.49999999999999989</v>
      </c>
      <c r="AD372">
        <f t="shared" ref="AD372" si="352">((1/(SQRT(2)))*(COS(RADIANS(Q372))))*(COS(RADIANS(-45)))</f>
        <v>-2.915162281716642E-2</v>
      </c>
      <c r="AE372">
        <f t="shared" ref="AE372" si="353">(((1/(SQRT(2)))*(SIN(RADIANS(Q372))))*(COS(RADIANS(-45))))</f>
        <v>0.49914945946792894</v>
      </c>
    </row>
    <row r="373" spans="1:31" x14ac:dyDescent="0.2">
      <c r="O373" t="s">
        <v>95</v>
      </c>
      <c r="R373" t="s">
        <v>95</v>
      </c>
    </row>
    <row r="374" spans="1:31" x14ac:dyDescent="0.2">
      <c r="O374" s="15">
        <f>(COS(RADIANS(N372)))*((SIN(RADIANS(45)))*(COS(RADIANS(45))))-(SIN(RADIANS(135)))*(COS(RADIANS((135))))*($A$337*$F$337+$C$337*$D$337)-(2*((SIN(RADIANS(45)))^2))-(SIN(RADIANS(135)))^2*(SIN(RADIANS(N372)))*(($B$337*$E$337))-($C$337*$F$337)+(SIN(RADIANS(N372)))*(-(SIN(RADIANS(45))))*(COS(RADIANS(45)))-(SIN(RADIANS(135)))*(COS(RADIANS(135)))*($A$337*$E$337+$B$337*$D$337)-(SIN(RADIANS(45)))^2-(SIN(RADIANS(135)))^2*(SIN(RADIANS(N372)))*($B$337*$F$337+$C$337*$E$337)+(SIN(RADIANS(45)))^2-((SIN(RADIANS(135)))^2)*((COS(RADIANS(N372)))^2)*($B$337*$F$337+$C$337*$E$337)</f>
        <v>-1.8271767024774235</v>
      </c>
      <c r="R374">
        <f t="shared" ref="R374" si="354">(COS(RADIANS(Q372)))*((SIN(RADIANS(45)))*(COS(RADIANS(45))))-(SIN(RADIANS(135)))*(COS(RADIANS((135))))*($A$337*$F$337+$C$337*$D$337)-(2*((SIN(RADIANS(45)))^2))-(SIN(RADIANS(135)))^2*(SIN(RADIANS(Q372)))*(($B$337*$E$337))-($C$337*$F$337)+(SIN(RADIANS(Q372)))*(-(SIN(RADIANS(45))))*(COS(RADIANS(45)))-(SIN(RADIANS(135)))*(COS(RADIANS(135)))*($A$337*$E$337+$B$337*$D$337)-(SIN(RADIANS(45)))^2-(SIN(RADIANS(135)))^2*(SIN(RADIANS(Q372)))*($B$337*$F$337+$C$337*$E$337)+(SIN(RADIANS(45)))^2-((SIN(RADIANS(135)))^2)*((COS(RADIANS(Q372)))^2)*($B$337*$F$337+$C$337*$E$337)</f>
        <v>-1.8837964735240138</v>
      </c>
      <c r="AE374" s="15"/>
    </row>
    <row r="375" spans="1:31" x14ac:dyDescent="0.2">
      <c r="A375" s="15"/>
      <c r="Q375" s="15"/>
    </row>
    <row r="376" spans="1:31" x14ac:dyDescent="0.2">
      <c r="A376">
        <f>(1/(SQRT(2)))*(COS(RADIANS(45)))</f>
        <v>0.5</v>
      </c>
      <c r="B376">
        <f>((1/(SQRT(2)))*(COS(RADIANS(N376))))*(SIN(RADIANS(45)))</f>
        <v>-0.33165108486851125</v>
      </c>
      <c r="C376">
        <f t="shared" ref="C376" si="355">((1/(SQRT(2)))*(SIN(RADIANS(N376))))*(SIN(RADIANS(45)))</f>
        <v>0.37417583821719358</v>
      </c>
      <c r="D376">
        <f t="shared" ref="D376" si="356">(-((1/(SQRT(2)))*(SIN(RADIANS(45)))))</f>
        <v>-0.49999999999999989</v>
      </c>
      <c r="E376">
        <f t="shared" ref="E376" si="357">((1/(SQRT(2)))*(COS(RADIANS(N376))))*(COS(RADIANS(45)))</f>
        <v>-0.3316510848685113</v>
      </c>
      <c r="F376">
        <f t="shared" ref="F376" si="358">(((1/(SQRT(2)))*(SIN(RADIANS(N376))))*(COS(RADIANS(45))))</f>
        <v>0.37417583821719363</v>
      </c>
      <c r="G376">
        <f t="shared" ref="G376" si="359">(1/(SQRT(2)))*(COS(RADIANS(-45)))</f>
        <v>0.5</v>
      </c>
      <c r="H376">
        <f t="shared" ref="H376" si="360">((1/(SQRT(2)))*(COS(RADIANS(N376))))*(SIN(RADIANS(-45)))</f>
        <v>0.33165108486851125</v>
      </c>
      <c r="I376">
        <f t="shared" ref="I376" si="361">((1/(SQRT(2)))*(SIN(RADIANS(N376))))*(SIN(RADIANS(-45)))</f>
        <v>-0.37417583821719358</v>
      </c>
      <c r="J376">
        <f t="shared" ref="J376" si="362">(-((1/(SQRT(2)))*(SIN(RADIANS(-45)))))</f>
        <v>0.49999999999999989</v>
      </c>
      <c r="K376">
        <f t="shared" ref="K376" si="363">((1/(SQRT(2)))*(COS(RADIANS(N376))))*(COS(RADIANS(-45)))</f>
        <v>-0.3316510848685113</v>
      </c>
      <c r="L376">
        <f>(((1/(SQRT(2)))*(SIN(RADIANS(N376))))*(COS(RADIANS(-45))))</f>
        <v>0.37417583821719363</v>
      </c>
      <c r="N376">
        <f>N372-(O372/O374)</f>
        <v>491.55220395177832</v>
      </c>
      <c r="O376">
        <f>(DEGREES(ACOS(((-(((SUMPRODUCT(G376:I376,$I$8:$K$8))*(SUMPRODUCT(G376:I376,$I$10:$K$10))-(SUMPRODUCT(J376:L376,$I$8:$K$8))*(SUMPRODUCT(J376:L376,$I$10:$K$10)))-((SUMPRODUCT(A376:C376,$I$8:$K$8))*(SUMPRODUCT(A376:C376,$I$10:$K$10))-(SUMPRODUCT(D376:F376,$I$8:$K$8))*(SUMPRODUCT(D376:F376,$I$10:$K$10))))*(((SUMPRODUCT(G376:I376,$I$8:$K$8))*(SUMPRODUCT(G376:I376,$I$10:$K$10))+(SUMPRODUCT(J376:L376,$I$8:$K$8))*(SUMPRODUCT(J376:L376,$I$10:$K$10)))-((SUMPRODUCT(A376:C376,$I$8:$K$8))*(SUMPRODUCT(A376:C376,$I$10:$K$10))+(SUMPRODUCT(D376:F376,$I$8:$K$8))*(SUMPRODUCT(D376:F376,$I$10:$K$10)))))-((((SUMPRODUCT(A376:C376,$I$8:$K$8))*(SUMPRODUCT(D376:F376,$I$10:$K$10))+(SUMPRODUCT(A376:C376,$I$10:$K$10))*(SUMPRODUCT(D376:F376,$I$8:$K$8)))-((SUMPRODUCT(G376:I376,$I$8:$K$8))*(SUMPRODUCT(J376:L376,$I$10:$K$10))+(SUMPRODUCT(G376:I376,$I$10:$K$10))*(SUMPRODUCT(J376:L376,$I$8:$K$8))))*(SQRT(((((SUMPRODUCT(G376:I376,$I$8:$K$8))*(SUMPRODUCT(G376:I376,$I$10:$K$10))-(SUMPRODUCT(J376:L376,$I$8:$K$8))*(SUMPRODUCT(J376:L376,$I$10:$K$10)))-((SUMPRODUCT(A376:C376,$I$8:$K$8))*(SUMPRODUCT(A376:C376,$I$10:$K$10))-(SUMPRODUCT(D376:F376,$I$8:$K$8))*(SUMPRODUCT(D376:F376,$I$10:$K$10))))^2)+((((SUMPRODUCT(A376:C376,$I$8:$K$8))*(SUMPRODUCT(D376:F376,$I$10:$K$10))+(SUMPRODUCT(A376:C376,$I$10:$K$10))*(SUMPRODUCT(D376:F376,$I$8:$K$8)))-((SUMPRODUCT(G376:I376,$I$8:$K$8))*(SUMPRODUCT(J376:L376,$I$10:$K$10))+(SUMPRODUCT(G376:I376,$I$10:$K$10))*(SUMPRODUCT(J376:L376,$I$8:$K$8))))^2)-((((SUMPRODUCT(G376:I376,$I$8:$K$8))*(SUMPRODUCT(G376:I376,$I$10:$K$10))+(SUMPRODUCT(J376:L376,$I$8:$K$8))*(SUMPRODUCT(J376:L376,$I$10:$K$10)))-((SUMPRODUCT(A376:C376,$I$8:$K$8))*(SUMPRODUCT(A376:C376,$I$10:$K$10))+(SUMPRODUCT(D376:F376,$I$8:$K$8))*(SUMPRODUCT(D376:F376,$I$10:$K$10))))^2)))))/(((((SUMPRODUCT(G376:I376,$I$8:$K$8))*(SUMPRODUCT(G376:I376,$I$10:$K$10))-(SUMPRODUCT(J376:L376,$I$8:$K$8))*(SUMPRODUCT(J376:L376,$I$10:$K$10)))-((SUMPRODUCT(A376:C376,$I$8:$K$8))*(SUMPRODUCT(A376:C376,$I$10:$K$10))-(SUMPRODUCT(D376:F376,$I$8:$K$8))*(SUMPRODUCT(D376:F376,$I$10:$K$10))))^2)+((((SUMPRODUCT(A376:C376,$I$8:$K$8))*(SUMPRODUCT(D376:F376,$I$10:$K$10))+(SUMPRODUCT(A376:C376,$I$10:$K$10))*(SUMPRODUCT(D376:F376,$I$8:$K$8)))-((SUMPRODUCT(G376:I376,$I$8:$K$8))*(SUMPRODUCT(J376:L376,$I$10:$K$10))+(SUMPRODUCT(G376:I376,$I$10:$K$10))*(SUMPRODUCT(J376:L376,$I$8:$K$8))))^2)))))/2</f>
        <v>81.446713499218376</v>
      </c>
      <c r="Q376">
        <f t="shared" ref="Q376" si="364">Q372-(R372/R374)</f>
        <v>96.516005597149984</v>
      </c>
      <c r="R376">
        <f>(DEGREES(ACOS(((-(((SUMPRODUCT(Z376:AB376,$I$8:$K$8))*(SUMPRODUCT(Z376:AB376,$I$10:$K$10))-(SUMPRODUCT(AC376:AE376,$I$8:$K$8))*(SUMPRODUCT(AC376:AE376,$I$10:$K$10)))-((SUMPRODUCT(T376:V376,$I$8:$K$8))*(SUMPRODUCT(T376:V376,$I$10:$K$10))-(SUMPRODUCT(W376:Y376,$I$8:$K$8))*(SUMPRODUCT(W376:Y376,$I$10:$K$10))))*(((SUMPRODUCT(Z376:AB376,$I$8:$K$8))*(SUMPRODUCT(Z376:AB376,$I$10:$K$10))+(SUMPRODUCT(AC376:AE376,$I$8:$K$8))*(SUMPRODUCT(AC376:AE376,$I$10:$K$10)))-((SUMPRODUCT(T376:V376,$I$8:$K$8))*(SUMPRODUCT(T376:V376,$I$10:$K$10))+(SUMPRODUCT(W376:Y376,$I$8:$K$8))*(SUMPRODUCT(W376:Y376,$I$10:$K$10)))))+((((SUMPRODUCT(T376:V376,$I$8:$K$8))*(SUMPRODUCT(W376:Y376,$I$10:$K$10))+(SUMPRODUCT(T376:V376,$I$10:$K$10))*(SUMPRODUCT(W376:Y376,$I$8:$K$8)))-((SUMPRODUCT(Z376:AB376,$I$8:$K$8))*(SUMPRODUCT(AC376:AE376,$I$10:$K$10))+(SUMPRODUCT(Z376:AB376,$I$10:$K$10))*(SUMPRODUCT(AC376:AE376,$I$8:$K$8))))*(SQRT(((((SUMPRODUCT(Z376:AB376,$I$8:$K$8))*(SUMPRODUCT(Z376:AB376,$I$10:$K$10))-(SUMPRODUCT(AC376:AE376,$I$8:$K$8))*(SUMPRODUCT(AC376:AE376,$I$10:$K$10)))-((SUMPRODUCT(T376:V376,$I$8:$K$8))*(SUMPRODUCT(T376:V376,$I$10:$K$10))-(SUMPRODUCT(W376:Y376,$I$8:$K$8))*(SUMPRODUCT(W376:Y376,$I$10:$K$10))))^2)+((((SUMPRODUCT(T376:V376,$I$8:$K$8))*(SUMPRODUCT(W376:Y376,$I$10:$K$10))+(SUMPRODUCT(T376:V376,$I$10:$K$10))*(SUMPRODUCT(W376:Y376,$I$8:$K$8)))-((SUMPRODUCT(Z376:AB376,$I$8:$K$8))*(SUMPRODUCT(AC376:AE376,$I$10:$K$10))+(SUMPRODUCT(Z376:AB376,$I$10:$K$10))*(SUMPRODUCT(AC376:AE376,$I$8:$K$8))))^2)-((((SUMPRODUCT(Z376:AB376,$I$8:$K$8))*(SUMPRODUCT(Z376:AB376,$I$10:$K$10))+(SUMPRODUCT(AC376:AE376,$I$8:$K$8))*(SUMPRODUCT(AC376:AE376,$I$10:$K$10)))-((SUMPRODUCT(T376:V376,$I$8:$K$8))*(SUMPRODUCT(T376:V376,$I$10:$K$10))+(SUMPRODUCT(W376:Y376,$I$8:$K$8))*(SUMPRODUCT(W376:Y376,$I$10:$K$10))))^2)))))/(((((SUMPRODUCT(Z376:AB376,$I$8:$K$8))*(SUMPRODUCT(Z376:AB376,$I$10:$K$10))-(SUMPRODUCT(AC376:AE376,$I$8:$K$8))*(SUMPRODUCT(AC376:AE376,$I$10:$K$10)))-((SUMPRODUCT(T376:V376,$I$8:$K$8))*(SUMPRODUCT(T376:V376,$I$10:$K$10))-(SUMPRODUCT(W376:Y376,$I$8:$K$8))*(SUMPRODUCT(W376:Y376,$I$10:$K$10))))^2)+((((SUMPRODUCT(T376:V376,$I$8:$K$8))*(SUMPRODUCT(W376:Y376,$I$10:$K$10))+(SUMPRODUCT(T376:V376,$I$10:$K$10))*(SUMPRODUCT(W376:Y376,$I$8:$K$8)))-((SUMPRODUCT(Z376:AB376,$I$8:$K$8))*(SUMPRODUCT(AC376:AE376,$I$10:$K$10))+(SUMPRODUCT(Z376:AB376,$I$10:$K$10))*(SUMPRODUCT(AC376:AE376,$I$8:$K$8))))^2)))))/2</f>
        <v>4.808411577463672</v>
      </c>
      <c r="T376">
        <f t="shared" ref="T376" si="365">(1/(SQRT(2)))*(COS(RADIANS(45)))</f>
        <v>0.5</v>
      </c>
      <c r="U376">
        <f t="shared" ref="U376" si="366">((1/(SQRT(2)))*(COS(RADIANS(Q376))))*(SIN(RADIANS(45)))</f>
        <v>-5.6740382005912228E-2</v>
      </c>
      <c r="V376">
        <f t="shared" ref="V376" si="367">((1/(SQRT(2)))*(SIN(RADIANS(Q376))))*(SIN(RADIANS(45)))</f>
        <v>0.49677009677498007</v>
      </c>
      <c r="W376">
        <f t="shared" ref="W376" si="368">(-((1/(SQRT(2)))*(SIN(RADIANS(45)))))</f>
        <v>-0.49999999999999989</v>
      </c>
      <c r="X376">
        <f t="shared" ref="X376" si="369">((1/(SQRT(2)))*(COS(RADIANS(Q376))))*(COS(RADIANS(45)))</f>
        <v>-5.6740382005912235E-2</v>
      </c>
      <c r="Y376">
        <f t="shared" ref="Y376" si="370">(((1/(SQRT(2)))*(SIN(RADIANS(Q376))))*(COS(RADIANS(45))))</f>
        <v>0.49677009677498013</v>
      </c>
      <c r="Z376">
        <f t="shared" ref="Z376" si="371">(1/(SQRT(2)))*(COS(RADIANS(-45)))</f>
        <v>0.5</v>
      </c>
      <c r="AA376">
        <f t="shared" ref="AA376" si="372">((1/(SQRT(2)))*(COS(RADIANS(Q376))))*(SIN(RADIANS(-45)))</f>
        <v>5.6740382005912228E-2</v>
      </c>
      <c r="AB376">
        <f t="shared" ref="AB376" si="373">((1/(SQRT(2)))*(SIN(RADIANS(Q376))))*(SIN(RADIANS(-45)))</f>
        <v>-0.49677009677498007</v>
      </c>
      <c r="AC376">
        <f t="shared" ref="AC376" si="374">(-((1/(SQRT(2)))*(SIN(RADIANS(-45)))))</f>
        <v>0.49999999999999989</v>
      </c>
      <c r="AD376">
        <f t="shared" ref="AD376" si="375">((1/(SQRT(2)))*(COS(RADIANS(Q376))))*(COS(RADIANS(-45)))</f>
        <v>-5.6740382005912235E-2</v>
      </c>
      <c r="AE376">
        <f t="shared" ref="AE376" si="376">(((1/(SQRT(2)))*(SIN(RADIANS(Q376))))*(COS(RADIANS(-45))))</f>
        <v>0.49677009677498013</v>
      </c>
    </row>
    <row r="377" spans="1:31" x14ac:dyDescent="0.2">
      <c r="O377" t="s">
        <v>95</v>
      </c>
      <c r="R377" t="s">
        <v>95</v>
      </c>
    </row>
    <row r="378" spans="1:31" x14ac:dyDescent="0.2">
      <c r="O378" s="15">
        <f>(COS(RADIANS(N376)))*((SIN(RADIANS(45)))*(COS(RADIANS(45))))-(SIN(RADIANS(135)))*(COS(RADIANS((135))))*($A$337*$F$337+$C$337*$D$337)-(2*((SIN(RADIANS(45)))^2))-(SIN(RADIANS(135)))^2*(SIN(RADIANS(N376)))*(($B$337*$E$337))-($C$337*$F$337)+(SIN(RADIANS(N376)))*(-(SIN(RADIANS(45))))*(COS(RADIANS(45)))-(SIN(RADIANS(135)))*(COS(RADIANS(135)))*($A$337*$E$337+$B$337*$D$337)-(SIN(RADIANS(45)))^2-(SIN(RADIANS(135)))^2*(SIN(RADIANS(N376)))*($B$337*$F$337+$C$337*$E$337)+(SIN(RADIANS(45)))^2-((SIN(RADIANS(135)))^2)*((COS(RADIANS(N376)))^2)*($B$337*$F$337+$C$337*$E$337)</f>
        <v>-2.068896285693695</v>
      </c>
      <c r="R378">
        <f t="shared" ref="R378" si="377">(COS(RADIANS(Q376)))*((SIN(RADIANS(45)))*(COS(RADIANS(45))))-(SIN(RADIANS(135)))*(COS(RADIANS((135))))*($A$337*$F$337+$C$337*$D$337)-(2*((SIN(RADIANS(45)))^2))-(SIN(RADIANS(135)))^2*(SIN(RADIANS(Q376)))*(($B$337*$E$337))-($C$337*$F$337)+(SIN(RADIANS(Q376)))*(-(SIN(RADIANS(45))))*(COS(RADIANS(45)))-(SIN(RADIANS(135)))*(COS(RADIANS(135)))*($A$337*$E$337+$B$337*$D$337)-(SIN(RADIANS(45)))^2-(SIN(RADIANS(135)))^2*(SIN(RADIANS(Q376)))*($B$337*$F$337+$C$337*$E$337)+(SIN(RADIANS(45)))^2-((SIN(RADIANS(135)))^2)*((COS(RADIANS(Q376)))^2)*($B$337*$F$337+$C$337*$E$337)</f>
        <v>-1.909103216129896</v>
      </c>
      <c r="AE378" s="15"/>
    </row>
    <row r="379" spans="1:31" x14ac:dyDescent="0.2">
      <c r="A379" s="15"/>
      <c r="Q379" s="15"/>
    </row>
    <row r="380" spans="1:31" x14ac:dyDescent="0.2">
      <c r="A380">
        <f>(1/(SQRT(2)))*(COS(RADIANS(45)))</f>
        <v>0.5</v>
      </c>
      <c r="B380">
        <f>((1/(SQRT(2)))*(COS(RADIANS(N380))))*(SIN(RADIANS(45)))</f>
        <v>-0.49373369589651034</v>
      </c>
      <c r="C380">
        <f t="shared" ref="C380" si="378">((1/(SQRT(2)))*(SIN(RADIANS(N380))))*(SIN(RADIANS(45)))</f>
        <v>7.8911580495971467E-2</v>
      </c>
      <c r="D380">
        <f t="shared" ref="D380" si="379">(-((1/(SQRT(2)))*(SIN(RADIANS(45)))))</f>
        <v>-0.49999999999999989</v>
      </c>
      <c r="E380">
        <f t="shared" ref="E380" si="380">((1/(SQRT(2)))*(COS(RADIANS(N380))))*(COS(RADIANS(45)))</f>
        <v>-0.49373369589651039</v>
      </c>
      <c r="F380">
        <f t="shared" ref="F380" si="381">(((1/(SQRT(2)))*(SIN(RADIANS(N380))))*(COS(RADIANS(45))))</f>
        <v>7.8911580495971481E-2</v>
      </c>
      <c r="G380">
        <f t="shared" ref="G380" si="382">(1/(SQRT(2)))*(COS(RADIANS(-45)))</f>
        <v>0.5</v>
      </c>
      <c r="H380">
        <f t="shared" ref="H380" si="383">((1/(SQRT(2)))*(COS(RADIANS(N380))))*(SIN(RADIANS(-45)))</f>
        <v>0.49373369589651034</v>
      </c>
      <c r="I380">
        <f t="shared" ref="I380" si="384">((1/(SQRT(2)))*(SIN(RADIANS(N380))))*(SIN(RADIANS(-45)))</f>
        <v>-7.8911580495971467E-2</v>
      </c>
      <c r="J380">
        <f t="shared" ref="J380" si="385">(-((1/(SQRT(2)))*(SIN(RADIANS(-45)))))</f>
        <v>0.49999999999999989</v>
      </c>
      <c r="K380">
        <f t="shared" ref="K380" si="386">((1/(SQRT(2)))*(COS(RADIANS(N380))))*(COS(RADIANS(-45)))</f>
        <v>-0.49373369589651039</v>
      </c>
      <c r="L380">
        <f>(((1/(SQRT(2)))*(SIN(RADIANS(N380))))*(COS(RADIANS(-45))))</f>
        <v>7.8911580495971481E-2</v>
      </c>
      <c r="N380">
        <f>N376-(O376/O378)</f>
        <v>530.91943277925407</v>
      </c>
      <c r="O380">
        <f>(DEGREES(ACOS(((-(((SUMPRODUCT(G380:I380,$I$8:$K$8))*(SUMPRODUCT(G380:I380,$I$10:$K$10))-(SUMPRODUCT(J380:L380,$I$8:$K$8))*(SUMPRODUCT(J380:L380,$I$10:$K$10)))-((SUMPRODUCT(A380:C380,$I$8:$K$8))*(SUMPRODUCT(A380:C380,$I$10:$K$10))-(SUMPRODUCT(D380:F380,$I$8:$K$8))*(SUMPRODUCT(D380:F380,$I$10:$K$10))))*(((SUMPRODUCT(G380:I380,$I$8:$K$8))*(SUMPRODUCT(G380:I380,$I$10:$K$10))+(SUMPRODUCT(J380:L380,$I$8:$K$8))*(SUMPRODUCT(J380:L380,$I$10:$K$10)))-((SUMPRODUCT(A380:C380,$I$8:$K$8))*(SUMPRODUCT(A380:C380,$I$10:$K$10))+(SUMPRODUCT(D380:F380,$I$8:$K$8))*(SUMPRODUCT(D380:F380,$I$10:$K$10)))))-((((SUMPRODUCT(A380:C380,$I$8:$K$8))*(SUMPRODUCT(D380:F380,$I$10:$K$10))+(SUMPRODUCT(A380:C380,$I$10:$K$10))*(SUMPRODUCT(D380:F380,$I$8:$K$8)))-((SUMPRODUCT(G380:I380,$I$8:$K$8))*(SUMPRODUCT(J380:L380,$I$10:$K$10))+(SUMPRODUCT(G380:I380,$I$10:$K$10))*(SUMPRODUCT(J380:L380,$I$8:$K$8))))*(SQRT(((((SUMPRODUCT(G380:I380,$I$8:$K$8))*(SUMPRODUCT(G380:I380,$I$10:$K$10))-(SUMPRODUCT(J380:L380,$I$8:$K$8))*(SUMPRODUCT(J380:L380,$I$10:$K$10)))-((SUMPRODUCT(A380:C380,$I$8:$K$8))*(SUMPRODUCT(A380:C380,$I$10:$K$10))-(SUMPRODUCT(D380:F380,$I$8:$K$8))*(SUMPRODUCT(D380:F380,$I$10:$K$10))))^2)+((((SUMPRODUCT(A380:C380,$I$8:$K$8))*(SUMPRODUCT(D380:F380,$I$10:$K$10))+(SUMPRODUCT(A380:C380,$I$10:$K$10))*(SUMPRODUCT(D380:F380,$I$8:$K$8)))-((SUMPRODUCT(G380:I380,$I$8:$K$8))*(SUMPRODUCT(J380:L380,$I$10:$K$10))+(SUMPRODUCT(G380:I380,$I$10:$K$10))*(SUMPRODUCT(J380:L380,$I$8:$K$8))))^2)-((((SUMPRODUCT(G380:I380,$I$8:$K$8))*(SUMPRODUCT(G380:I380,$I$10:$K$10))+(SUMPRODUCT(J380:L380,$I$8:$K$8))*(SUMPRODUCT(J380:L380,$I$10:$K$10)))-((SUMPRODUCT(A380:C380,$I$8:$K$8))*(SUMPRODUCT(A380:C380,$I$10:$K$10))+(SUMPRODUCT(D380:F380,$I$8:$K$8))*(SUMPRODUCT(D380:F380,$I$10:$K$10))))^2)))))/(((((SUMPRODUCT(G380:I380,$I$8:$K$8))*(SUMPRODUCT(G380:I380,$I$10:$K$10))-(SUMPRODUCT(J380:L380,$I$8:$K$8))*(SUMPRODUCT(J380:L380,$I$10:$K$10)))-((SUMPRODUCT(A380:C380,$I$8:$K$8))*(SUMPRODUCT(A380:C380,$I$10:$K$10))-(SUMPRODUCT(D380:F380,$I$8:$K$8))*(SUMPRODUCT(D380:F380,$I$10:$K$10))))^2)+((((SUMPRODUCT(A380:C380,$I$8:$K$8))*(SUMPRODUCT(D380:F380,$I$10:$K$10))+(SUMPRODUCT(A380:C380,$I$10:$K$10))*(SUMPRODUCT(D380:F380,$I$8:$K$8)))-((SUMPRODUCT(G380:I380,$I$8:$K$8))*(SUMPRODUCT(J380:L380,$I$10:$K$10))+(SUMPRODUCT(G380:I380,$I$10:$K$10))*(SUMPRODUCT(J380:L380,$I$8:$K$8))))^2)))))/2</f>
        <v>70.325141023601773</v>
      </c>
      <c r="Q380">
        <f>Q376-(R376/R378)</f>
        <v>99.034681139068141</v>
      </c>
      <c r="R380">
        <f>(DEGREES(ACOS(((-(((SUMPRODUCT(Z380:AB380,$I$8:$K$8))*(SUMPRODUCT(Z380:AB380,$I$10:$K$10))-(SUMPRODUCT(AC380:AE380,$I$8:$K$8))*(SUMPRODUCT(AC380:AE380,$I$10:$K$10)))-((SUMPRODUCT(T380:V380,$I$8:$K$8))*(SUMPRODUCT(T380:V380,$I$10:$K$10))-(SUMPRODUCT(W380:Y380,$I$8:$K$8))*(SUMPRODUCT(W380:Y380,$I$10:$K$10))))*(((SUMPRODUCT(Z380:AB380,$I$8:$K$8))*(SUMPRODUCT(Z380:AB380,$I$10:$K$10))+(SUMPRODUCT(AC380:AE380,$I$8:$K$8))*(SUMPRODUCT(AC380:AE380,$I$10:$K$10)))-((SUMPRODUCT(T380:V380,$I$8:$K$8))*(SUMPRODUCT(T380:V380,$I$10:$K$10))+(SUMPRODUCT(W380:Y380,$I$8:$K$8))*(SUMPRODUCT(W380:Y380,$I$10:$K$10)))))+((((SUMPRODUCT(T380:V380,$I$8:$K$8))*(SUMPRODUCT(W380:Y380,$I$10:$K$10))+(SUMPRODUCT(T380:V380,$I$10:$K$10))*(SUMPRODUCT(W380:Y380,$I$8:$K$8)))-((SUMPRODUCT(Z380:AB380,$I$8:$K$8))*(SUMPRODUCT(AC380:AE380,$I$10:$K$10))+(SUMPRODUCT(Z380:AB380,$I$10:$K$10))*(SUMPRODUCT(AC380:AE380,$I$8:$K$8))))*(SQRT(((((SUMPRODUCT(Z380:AB380,$I$8:$K$8))*(SUMPRODUCT(Z380:AB380,$I$10:$K$10))-(SUMPRODUCT(AC380:AE380,$I$8:$K$8))*(SUMPRODUCT(AC380:AE380,$I$10:$K$10)))-((SUMPRODUCT(T380:V380,$I$8:$K$8))*(SUMPRODUCT(T380:V380,$I$10:$K$10))-(SUMPRODUCT(W380:Y380,$I$8:$K$8))*(SUMPRODUCT(W380:Y380,$I$10:$K$10))))^2)+((((SUMPRODUCT(T380:V380,$I$8:$K$8))*(SUMPRODUCT(W380:Y380,$I$10:$K$10))+(SUMPRODUCT(T380:V380,$I$10:$K$10))*(SUMPRODUCT(W380:Y380,$I$8:$K$8)))-((SUMPRODUCT(Z380:AB380,$I$8:$K$8))*(SUMPRODUCT(AC380:AE380,$I$10:$K$10))+(SUMPRODUCT(Z380:AB380,$I$10:$K$10))*(SUMPRODUCT(AC380:AE380,$I$8:$K$8))))^2)-((((SUMPRODUCT(Z380:AB380,$I$8:$K$8))*(SUMPRODUCT(Z380:AB380,$I$10:$K$10))+(SUMPRODUCT(AC380:AE380,$I$8:$K$8))*(SUMPRODUCT(AC380:AE380,$I$10:$K$10)))-((SUMPRODUCT(T380:V380,$I$8:$K$8))*(SUMPRODUCT(T380:V380,$I$10:$K$10))+(SUMPRODUCT(W380:Y380,$I$8:$K$8))*(SUMPRODUCT(W380:Y380,$I$10:$K$10))))^2)))))/(((((SUMPRODUCT(Z380:AB380,$I$8:$K$8))*(SUMPRODUCT(Z380:AB380,$I$10:$K$10))-(SUMPRODUCT(AC380:AE380,$I$8:$K$8))*(SUMPRODUCT(AC380:AE380,$I$10:$K$10)))-((SUMPRODUCT(T380:V380,$I$8:$K$8))*(SUMPRODUCT(T380:V380,$I$10:$K$10))-(SUMPRODUCT(W380:Y380,$I$8:$K$8))*(SUMPRODUCT(W380:Y380,$I$10:$K$10))))^2)+((((SUMPRODUCT(T380:V380,$I$8:$K$8))*(SUMPRODUCT(W380:Y380,$I$10:$K$10))+(SUMPRODUCT(T380:V380,$I$10:$K$10))*(SUMPRODUCT(W380:Y380,$I$8:$K$8)))-((SUMPRODUCT(Z380:AB380,$I$8:$K$8))*(SUMPRODUCT(AC380:AE380,$I$10:$K$10))+(SUMPRODUCT(Z380:AB380,$I$10:$K$10))*(SUMPRODUCT(AC380:AE380,$I$8:$K$8))))^2)))))/2</f>
        <v>3.8664601533008129</v>
      </c>
      <c r="T380">
        <f>(1/(SQRT(2)))*(COS(RADIANS(45)))</f>
        <v>0.5</v>
      </c>
      <c r="U380">
        <f>((1/(SQRT(2)))*(COS(RADIANS(Q380))))*(SIN(RADIANS(45)))</f>
        <v>-7.8516142081348925E-2</v>
      </c>
      <c r="V380">
        <f>((1/(SQRT(2)))*(SIN(RADIANS(Q380))))*(SIN(RADIANS(45)))</f>
        <v>0.4937967349351971</v>
      </c>
      <c r="W380">
        <f>(-((1/(SQRT(2)))*(SIN(RADIANS(45)))))</f>
        <v>-0.49999999999999989</v>
      </c>
      <c r="X380">
        <f>((1/(SQRT(2)))*(COS(RADIANS(Q380))))*(COS(RADIANS(45)))</f>
        <v>-7.8516142081348939E-2</v>
      </c>
      <c r="Y380">
        <f>(((1/(SQRT(2)))*(SIN(RADIANS(Q380))))*(COS(RADIANS(45))))</f>
        <v>0.49379673493519716</v>
      </c>
      <c r="Z380">
        <f t="shared" ref="Z380" si="387">(1/(SQRT(2)))*(COS(RADIANS(-45)))</f>
        <v>0.5</v>
      </c>
      <c r="AA380">
        <f>((1/(SQRT(2)))*(COS(RADIANS(Q380))))*(SIN(RADIANS(-45)))</f>
        <v>7.8516142081348925E-2</v>
      </c>
      <c r="AB380">
        <f>((1/(SQRT(2)))*(SIN(RADIANS(Q380))))*(SIN(RADIANS(-45)))</f>
        <v>-0.4937967349351971</v>
      </c>
      <c r="AC380">
        <f>(-((1/(SQRT(2)))*(SIN(RADIANS(-45)))))</f>
        <v>0.49999999999999989</v>
      </c>
      <c r="AD380">
        <f>((1/(SQRT(2)))*(COS(RADIANS(Q380))))*(COS(RADIANS(-45)))</f>
        <v>-7.8516142081348939E-2</v>
      </c>
      <c r="AE380">
        <f>(((1/(SQRT(2)))*(SIN(RADIANS(Q380))))*(COS(RADIANS(-45))))</f>
        <v>0.49379673493519716</v>
      </c>
    </row>
    <row r="381" spans="1:31" x14ac:dyDescent="0.2">
      <c r="O381" t="s">
        <v>95</v>
      </c>
      <c r="R381" t="s">
        <v>95</v>
      </c>
    </row>
    <row r="382" spans="1:31" x14ac:dyDescent="0.2">
      <c r="O382" s="15">
        <f>(COS(RADIANS(N380)))*((SIN(RADIANS(45)))*(COS(RADIANS(45))))-(SIN(RADIANS(135)))*(COS(RADIANS((135))))*($A$337*$F$337+$C$337*$D$337)-(2*((SIN(RADIANS(45)))^2))-(SIN(RADIANS(135)))^2*(SIN(RADIANS(N380)))*(($B$337*$E$337))-($C$337*$F$337)+(SIN(RADIANS(N380)))*(-(SIN(RADIANS(45))))*(COS(RADIANS(45)))-(SIN(RADIANS(135)))*(COS(RADIANS(135)))*($A$337*$E$337+$B$337*$D$337)-(SIN(RADIANS(45)))^2-(SIN(RADIANS(135)))^2*(SIN(RADIANS(N380)))*($B$337*$F$337+$C$337*$E$337)+(SIN(RADIANS(45)))^2-((SIN(RADIANS(135)))^2)*((COS(RADIANS(N380)))^2)*($B$337*$F$337+$C$337*$E$337)</f>
        <v>-1.9735397236642995</v>
      </c>
      <c r="R382">
        <f>(COS(RADIANS(Q380)))*((SIN(RADIANS(45)))*(COS(RADIANS(45))))-(SIN(RADIANS(135)))*(COS(RADIANS((135))))*($A$337*$F$337+$C$337*$D$337)-(2*((SIN(RADIANS(45)))^2))-(SIN(RADIANS(135)))^2*(SIN(RADIANS(Q380)))*(($B$337*$E$337))-($C$337*$F$337)+(SIN(RADIANS(Q380)))*(-(SIN(RADIANS(45))))*(COS(RADIANS(45)))-(SIN(RADIANS(135)))*(COS(RADIANS(135)))*($A$337*$E$337+$B$337*$D$337)-(SIN(RADIANS(45)))^2-(SIN(RADIANS(135)))^2*(SIN(RADIANS(Q380)))*($B$337*$F$337+$C$337*$E$337)+(SIN(RADIANS(45)))^2-((SIN(RADIANS(135)))^2)*((COS(RADIANS(Q380)))^2)*($B$337*$F$337+$C$337*$E$337)</f>
        <v>-1.9280298190379372</v>
      </c>
      <c r="AE382" s="15"/>
    </row>
    <row r="383" spans="1:31" x14ac:dyDescent="0.2">
      <c r="A383" s="15"/>
      <c r="Q383" s="15"/>
    </row>
    <row r="384" spans="1:31" x14ac:dyDescent="0.2">
      <c r="A384">
        <f>(1/(SQRT(2)))*(COS(RADIANS(45)))</f>
        <v>0.5</v>
      </c>
      <c r="B384">
        <f>((1/(SQRT(2)))*(COS(RADIANS(N384))))*(SIN(RADIANS(45)))</f>
        <v>-0.44725887673069226</v>
      </c>
      <c r="C384">
        <f t="shared" ref="C384" si="388">((1/(SQRT(2)))*(SIN(RADIANS(N384))))*(SIN(RADIANS(45)))</f>
        <v>-0.22351621235516539</v>
      </c>
      <c r="D384">
        <f t="shared" ref="D384" si="389">(-((1/(SQRT(2)))*(SIN(RADIANS(45)))))</f>
        <v>-0.49999999999999989</v>
      </c>
      <c r="E384">
        <f t="shared" ref="E384" si="390">((1/(SQRT(2)))*(COS(RADIANS(N384))))*(COS(RADIANS(45)))</f>
        <v>-0.44725887673069231</v>
      </c>
      <c r="F384">
        <f t="shared" ref="F384" si="391">(((1/(SQRT(2)))*(SIN(RADIANS(N384))))*(COS(RADIANS(45))))</f>
        <v>-0.22351621235516542</v>
      </c>
      <c r="G384">
        <f t="shared" ref="G384" si="392">(1/(SQRT(2)))*(COS(RADIANS(-45)))</f>
        <v>0.5</v>
      </c>
      <c r="H384">
        <f t="shared" ref="H384" si="393">((1/(SQRT(2)))*(COS(RADIANS(N384))))*(SIN(RADIANS(-45)))</f>
        <v>0.44725887673069226</v>
      </c>
      <c r="I384">
        <f t="shared" ref="I384" si="394">((1/(SQRT(2)))*(SIN(RADIANS(N384))))*(SIN(RADIANS(-45)))</f>
        <v>0.22351621235516539</v>
      </c>
      <c r="J384">
        <f t="shared" ref="J384" si="395">(-((1/(SQRT(2)))*(SIN(RADIANS(-45)))))</f>
        <v>0.49999999999999989</v>
      </c>
      <c r="K384">
        <f t="shared" ref="K384" si="396">((1/(SQRT(2)))*(COS(RADIANS(N384))))*(COS(RADIANS(-45)))</f>
        <v>-0.44725887673069231</v>
      </c>
      <c r="L384">
        <f>(((1/(SQRT(2)))*(SIN(RADIANS(N384))))*(COS(RADIANS(-45))))</f>
        <v>-0.22351621235516542</v>
      </c>
      <c r="N384">
        <f>N380-(O380/O382)</f>
        <v>566.55344621224845</v>
      </c>
      <c r="O384">
        <f>(DEGREES(ACOS(((-(((SUMPRODUCT(G384:I384,$I$8:$K$8))*(SUMPRODUCT(G384:I384,$I$10:$K$10))-(SUMPRODUCT(J384:L384,$I$8:$K$8))*(SUMPRODUCT(J384:L384,$I$10:$K$10)))-((SUMPRODUCT(A384:C384,$I$8:$K$8))*(SUMPRODUCT(A384:C384,$I$10:$K$10))-(SUMPRODUCT(D384:F384,$I$8:$K$8))*(SUMPRODUCT(D384:F384,$I$10:$K$10))))*(((SUMPRODUCT(G384:I384,$I$8:$K$8))*(SUMPRODUCT(G384:I384,$I$10:$K$10))+(SUMPRODUCT(J384:L384,$I$8:$K$8))*(SUMPRODUCT(J384:L384,$I$10:$K$10)))-((SUMPRODUCT(A384:C384,$I$8:$K$8))*(SUMPRODUCT(A384:C384,$I$10:$K$10))+(SUMPRODUCT(D384:F384,$I$8:$K$8))*(SUMPRODUCT(D384:F384,$I$10:$K$10)))))-((((SUMPRODUCT(A384:C384,$I$8:$K$8))*(SUMPRODUCT(D384:F384,$I$10:$K$10))+(SUMPRODUCT(A384:C384,$I$10:$K$10))*(SUMPRODUCT(D384:F384,$I$8:$K$8)))-((SUMPRODUCT(G384:I384,$I$8:$K$8))*(SUMPRODUCT(J384:L384,$I$10:$K$10))+(SUMPRODUCT(G384:I384,$I$10:$K$10))*(SUMPRODUCT(J384:L384,$I$8:$K$8))))*(SQRT(((((SUMPRODUCT(G384:I384,$I$8:$K$8))*(SUMPRODUCT(G384:I384,$I$10:$K$10))-(SUMPRODUCT(J384:L384,$I$8:$K$8))*(SUMPRODUCT(J384:L384,$I$10:$K$10)))-((SUMPRODUCT(A384:C384,$I$8:$K$8))*(SUMPRODUCT(A384:C384,$I$10:$K$10))-(SUMPRODUCT(D384:F384,$I$8:$K$8))*(SUMPRODUCT(D384:F384,$I$10:$K$10))))^2)+((((SUMPRODUCT(A384:C384,$I$8:$K$8))*(SUMPRODUCT(D384:F384,$I$10:$K$10))+(SUMPRODUCT(A384:C384,$I$10:$K$10))*(SUMPRODUCT(D384:F384,$I$8:$K$8)))-((SUMPRODUCT(G384:I384,$I$8:$K$8))*(SUMPRODUCT(J384:L384,$I$10:$K$10))+(SUMPRODUCT(G384:I384,$I$10:$K$10))*(SUMPRODUCT(J384:L384,$I$8:$K$8))))^2)-((((SUMPRODUCT(G384:I384,$I$8:$K$8))*(SUMPRODUCT(G384:I384,$I$10:$K$10))+(SUMPRODUCT(J384:L384,$I$8:$K$8))*(SUMPRODUCT(J384:L384,$I$10:$K$10)))-((SUMPRODUCT(A384:C384,$I$8:$K$8))*(SUMPRODUCT(A384:C384,$I$10:$K$10))+(SUMPRODUCT(D384:F384,$I$8:$K$8))*(SUMPRODUCT(D384:F384,$I$10:$K$10))))^2)))))/(((((SUMPRODUCT(G384:I384,$I$8:$K$8))*(SUMPRODUCT(G384:I384,$I$10:$K$10))-(SUMPRODUCT(J384:L384,$I$8:$K$8))*(SUMPRODUCT(J384:L384,$I$10:$K$10)))-((SUMPRODUCT(A384:C384,$I$8:$K$8))*(SUMPRODUCT(A384:C384,$I$10:$K$10))-(SUMPRODUCT(D384:F384,$I$8:$K$8))*(SUMPRODUCT(D384:F384,$I$10:$K$10))))^2)+((((SUMPRODUCT(A384:C384,$I$8:$K$8))*(SUMPRODUCT(D384:F384,$I$10:$K$10))+(SUMPRODUCT(A384:C384,$I$10:$K$10))*(SUMPRODUCT(D384:F384,$I$8:$K$8)))-((SUMPRODUCT(G384:I384,$I$8:$K$8))*(SUMPRODUCT(J384:L384,$I$10:$K$10))+(SUMPRODUCT(G384:I384,$I$10:$K$10))*(SUMPRODUCT(J384:L384,$I$8:$K$8))))^2)))))/2</f>
        <v>68.287241891483887</v>
      </c>
      <c r="Q384">
        <f>Q380-(R380/R382)</f>
        <v>101.04007551374131</v>
      </c>
      <c r="R384">
        <f>(DEGREES(ACOS(((-(((SUMPRODUCT(Z384:AB384,$I$8:$K$8))*(SUMPRODUCT(Z384:AB384,$I$10:$K$10))-(SUMPRODUCT(AC384:AE384,$I$8:$K$8))*(SUMPRODUCT(AC384:AE384,$I$10:$K$10)))-((SUMPRODUCT(T384:V384,$I$8:$K$8))*(SUMPRODUCT(T384:V384,$I$10:$K$10))-(SUMPRODUCT(W384:Y384,$I$8:$K$8))*(SUMPRODUCT(W384:Y384,$I$10:$K$10))))*(((SUMPRODUCT(Z384:AB384,$I$8:$K$8))*(SUMPRODUCT(Z384:AB384,$I$10:$K$10))+(SUMPRODUCT(AC384:AE384,$I$8:$K$8))*(SUMPRODUCT(AC384:AE384,$I$10:$K$10)))-((SUMPRODUCT(T384:V384,$I$8:$K$8))*(SUMPRODUCT(T384:V384,$I$10:$K$10))+(SUMPRODUCT(W384:Y384,$I$8:$K$8))*(SUMPRODUCT(W384:Y384,$I$10:$K$10)))))+((((SUMPRODUCT(T384:V384,$I$8:$K$8))*(SUMPRODUCT(W384:Y384,$I$10:$K$10))+(SUMPRODUCT(T384:V384,$I$10:$K$10))*(SUMPRODUCT(W384:Y384,$I$8:$K$8)))-((SUMPRODUCT(Z384:AB384,$I$8:$K$8))*(SUMPRODUCT(AC384:AE384,$I$10:$K$10))+(SUMPRODUCT(Z384:AB384,$I$10:$K$10))*(SUMPRODUCT(AC384:AE384,$I$8:$K$8))))*(SQRT(((((SUMPRODUCT(Z384:AB384,$I$8:$K$8))*(SUMPRODUCT(Z384:AB384,$I$10:$K$10))-(SUMPRODUCT(AC384:AE384,$I$8:$K$8))*(SUMPRODUCT(AC384:AE384,$I$10:$K$10)))-((SUMPRODUCT(T384:V384,$I$8:$K$8))*(SUMPRODUCT(T384:V384,$I$10:$K$10))-(SUMPRODUCT(W384:Y384,$I$8:$K$8))*(SUMPRODUCT(W384:Y384,$I$10:$K$10))))^2)+((((SUMPRODUCT(T384:V384,$I$8:$K$8))*(SUMPRODUCT(W384:Y384,$I$10:$K$10))+(SUMPRODUCT(T384:V384,$I$10:$K$10))*(SUMPRODUCT(W384:Y384,$I$8:$K$8)))-((SUMPRODUCT(Z384:AB384,$I$8:$K$8))*(SUMPRODUCT(AC384:AE384,$I$10:$K$10))+(SUMPRODUCT(Z384:AB384,$I$10:$K$10))*(SUMPRODUCT(AC384:AE384,$I$8:$K$8))))^2)-((((SUMPRODUCT(Z384:AB384,$I$8:$K$8))*(SUMPRODUCT(Z384:AB384,$I$10:$K$10))+(SUMPRODUCT(AC384:AE384,$I$8:$K$8))*(SUMPRODUCT(AC384:AE384,$I$10:$K$10)))-((SUMPRODUCT(T384:V384,$I$8:$K$8))*(SUMPRODUCT(T384:V384,$I$10:$K$10))+(SUMPRODUCT(W384:Y384,$I$8:$K$8))*(SUMPRODUCT(W384:Y384,$I$10:$K$10))))^2)))))/(((((SUMPRODUCT(Z384:AB384,$I$8:$K$8))*(SUMPRODUCT(Z384:AB384,$I$10:$K$10))-(SUMPRODUCT(AC384:AE384,$I$8:$K$8))*(SUMPRODUCT(AC384:AE384,$I$10:$K$10)))-((SUMPRODUCT(T384:V384,$I$8:$K$8))*(SUMPRODUCT(T384:V384,$I$10:$K$10))-(SUMPRODUCT(W384:Y384,$I$8:$K$8))*(SUMPRODUCT(W384:Y384,$I$10:$K$10))))^2)+((((SUMPRODUCT(T384:V384,$I$8:$K$8))*(SUMPRODUCT(W384:Y384,$I$10:$K$10))+(SUMPRODUCT(T384:V384,$I$10:$K$10))*(SUMPRODUCT(W384:Y384,$I$8:$K$8)))-((SUMPRODUCT(Z384:AB384,$I$8:$K$8))*(SUMPRODUCT(AC384:AE384,$I$10:$K$10))+(SUMPRODUCT(Z384:AB384,$I$10:$K$10))*(SUMPRODUCT(AC384:AE384,$I$8:$K$8))))^2)))))/2</f>
        <v>3.1091233018251896</v>
      </c>
      <c r="T384">
        <f>(1/(SQRT(2)))*(COS(RADIANS(45)))</f>
        <v>0.5</v>
      </c>
      <c r="U384">
        <f>((1/(SQRT(2)))*(COS(RADIANS(Q384))))*(SIN(RADIANS(45)))</f>
        <v>-9.5747773724841001E-2</v>
      </c>
      <c r="V384">
        <f>((1/(SQRT(2)))*(SIN(RADIANS(Q384))))*(SIN(RADIANS(45)))</f>
        <v>0.49074674102507965</v>
      </c>
      <c r="W384">
        <f>(-((1/(SQRT(2)))*(SIN(RADIANS(45)))))</f>
        <v>-0.49999999999999989</v>
      </c>
      <c r="X384">
        <f>((1/(SQRT(2)))*(COS(RADIANS(Q384))))*(COS(RADIANS(45)))</f>
        <v>-9.5747773724841015E-2</v>
      </c>
      <c r="Y384">
        <f>(((1/(SQRT(2)))*(SIN(RADIANS(Q384))))*(COS(RADIANS(45))))</f>
        <v>0.4907467410250797</v>
      </c>
      <c r="Z384">
        <f t="shared" ref="Z384" si="397">(1/(SQRT(2)))*(COS(RADIANS(-45)))</f>
        <v>0.5</v>
      </c>
      <c r="AA384">
        <f>((1/(SQRT(2)))*(COS(RADIANS(Q384))))*(SIN(RADIANS(-45)))</f>
        <v>9.5747773724841001E-2</v>
      </c>
      <c r="AB384">
        <f>((1/(SQRT(2)))*(SIN(RADIANS(Q384))))*(SIN(RADIANS(-45)))</f>
        <v>-0.49074674102507965</v>
      </c>
      <c r="AC384">
        <f>(-((1/(SQRT(2)))*(SIN(RADIANS(-45)))))</f>
        <v>0.49999999999999989</v>
      </c>
      <c r="AD384">
        <f>((1/(SQRT(2)))*(COS(RADIANS(Q384))))*(COS(RADIANS(-45)))</f>
        <v>-9.5747773724841015E-2</v>
      </c>
      <c r="AE384">
        <f>(((1/(SQRT(2)))*(SIN(RADIANS(Q384))))*(COS(RADIANS(-45))))</f>
        <v>0.4907467410250797</v>
      </c>
    </row>
    <row r="385" spans="1:31" x14ac:dyDescent="0.2">
      <c r="O385" t="s">
        <v>95</v>
      </c>
      <c r="R385" t="s">
        <v>95</v>
      </c>
    </row>
    <row r="386" spans="1:31" x14ac:dyDescent="0.2">
      <c r="O386" s="15">
        <f>(COS(RADIANS(N384)))*((SIN(RADIANS(45)))*(COS(RADIANS(45))))-(SIN(RADIANS(135)))*(COS(RADIANS((135))))*($A$337*$F$337+$C$337*$D$337)-(2*((SIN(RADIANS(45)))^2))-(SIN(RADIANS(135)))^2*(SIN(RADIANS(N384)))*(($B$337*$E$337))-($C$337*$F$337)+(SIN(RADIANS(N384)))*(-(SIN(RADIANS(45))))*(COS(RADIANS(45)))-(SIN(RADIANS(135)))*(COS(RADIANS(135)))*($A$337*$E$337+$B$337*$D$337)-(SIN(RADIANS(45)))^2-(SIN(RADIANS(135)))^2*(SIN(RADIANS(N384)))*($B$337*$F$337+$C$337*$E$337)+(SIN(RADIANS(45)))^2-((SIN(RADIANS(135)))^2)*((COS(RADIANS(N384)))^2)*($B$337*$F$337+$C$337*$E$337)</f>
        <v>-1.6924145097227508</v>
      </c>
      <c r="R386">
        <f>(COS(RADIANS(Q384)))*((SIN(RADIANS(45)))*(COS(RADIANS(45))))-(SIN(RADIANS(135)))*(COS(RADIANS((135))))*($A$337*$F$337+$C$337*$D$337)-(2*((SIN(RADIANS(45)))^2))-(SIN(RADIANS(135)))^2*(SIN(RADIANS(Q384)))*(($B$337*$E$337))-($C$337*$F$337)+(SIN(RADIANS(Q384)))*(-(SIN(RADIANS(45))))*(COS(RADIANS(45)))-(SIN(RADIANS(135)))*(COS(RADIANS(135)))*($A$337*$E$337+$B$337*$D$337)-(SIN(RADIANS(45)))^2-(SIN(RADIANS(135)))^2*(SIN(RADIANS(Q384)))*($B$337*$F$337+$C$337*$E$337)+(SIN(RADIANS(45)))^2-((SIN(RADIANS(135)))^2)*((COS(RADIANS(Q384)))^2)*($B$337*$F$337+$C$337*$E$337)</f>
        <v>-1.9423418134546535</v>
      </c>
      <c r="AE386" s="15"/>
    </row>
    <row r="387" spans="1:31" x14ac:dyDescent="0.2">
      <c r="A387" s="15"/>
      <c r="Q387" s="15"/>
    </row>
    <row r="388" spans="1:31" x14ac:dyDescent="0.2">
      <c r="A388">
        <f>(1/(SQRT(2)))*(COS(RADIANS(45)))</f>
        <v>0.5</v>
      </c>
      <c r="B388">
        <f>((1/(SQRT(2)))*(COS(RADIANS(N388))))*(SIN(RADIANS(45)))</f>
        <v>-0.19614888056111926</v>
      </c>
      <c r="C388">
        <f t="shared" ref="C388" si="398">((1/(SQRT(2)))*(SIN(RADIANS(N388))))*(SIN(RADIANS(45)))</f>
        <v>-0.45991914143099072</v>
      </c>
      <c r="D388">
        <f t="shared" ref="D388" si="399">(-((1/(SQRT(2)))*(SIN(RADIANS(45)))))</f>
        <v>-0.49999999999999989</v>
      </c>
      <c r="E388">
        <f t="shared" ref="E388" si="400">((1/(SQRT(2)))*(COS(RADIANS(N388))))*(COS(RADIANS(45)))</f>
        <v>-0.19614888056111929</v>
      </c>
      <c r="F388">
        <f t="shared" ref="F388" si="401">(((1/(SQRT(2)))*(SIN(RADIANS(N388))))*(COS(RADIANS(45))))</f>
        <v>-0.45991914143099077</v>
      </c>
      <c r="G388">
        <f t="shared" ref="G388" si="402">(1/(SQRT(2)))*(COS(RADIANS(-45)))</f>
        <v>0.5</v>
      </c>
      <c r="H388">
        <f t="shared" ref="H388" si="403">((1/(SQRT(2)))*(COS(RADIANS(N388))))*(SIN(RADIANS(-45)))</f>
        <v>0.19614888056111926</v>
      </c>
      <c r="I388">
        <f t="shared" ref="I388" si="404">((1/(SQRT(2)))*(SIN(RADIANS(N388))))*(SIN(RADIANS(-45)))</f>
        <v>0.45991914143099072</v>
      </c>
      <c r="J388">
        <f t="shared" ref="J388" si="405">(-((1/(SQRT(2)))*(SIN(RADIANS(-45)))))</f>
        <v>0.49999999999999989</v>
      </c>
      <c r="K388">
        <f t="shared" ref="K388" si="406">((1/(SQRT(2)))*(COS(RADIANS(N388))))*(COS(RADIANS(-45)))</f>
        <v>-0.19614888056111929</v>
      </c>
      <c r="L388">
        <f>(((1/(SQRT(2)))*(SIN(RADIANS(N388))))*(COS(RADIANS(-45))))</f>
        <v>-0.45991914143099077</v>
      </c>
      <c r="N388">
        <f>N384-(O384/O386)</f>
        <v>606.90245143477557</v>
      </c>
      <c r="O388">
        <f>(DEGREES(ACOS(((-(((SUMPRODUCT(G388:I388,$I$8:$K$8))*(SUMPRODUCT(G388:I388,$I$10:$K$10))-(SUMPRODUCT(J388:L388,$I$8:$K$8))*(SUMPRODUCT(J388:L388,$I$10:$K$10)))-((SUMPRODUCT(A388:C388,$I$8:$K$8))*(SUMPRODUCT(A388:C388,$I$10:$K$10))-(SUMPRODUCT(D388:F388,$I$8:$K$8))*(SUMPRODUCT(D388:F388,$I$10:$K$10))))*(((SUMPRODUCT(G388:I388,$I$8:$K$8))*(SUMPRODUCT(G388:I388,$I$10:$K$10))+(SUMPRODUCT(J388:L388,$I$8:$K$8))*(SUMPRODUCT(J388:L388,$I$10:$K$10)))-((SUMPRODUCT(A388:C388,$I$8:$K$8))*(SUMPRODUCT(A388:C388,$I$10:$K$10))+(SUMPRODUCT(D388:F388,$I$8:$K$8))*(SUMPRODUCT(D388:F388,$I$10:$K$10)))))-((((SUMPRODUCT(A388:C388,$I$8:$K$8))*(SUMPRODUCT(D388:F388,$I$10:$K$10))+(SUMPRODUCT(A388:C388,$I$10:$K$10))*(SUMPRODUCT(D388:F388,$I$8:$K$8)))-((SUMPRODUCT(G388:I388,$I$8:$K$8))*(SUMPRODUCT(J388:L388,$I$10:$K$10))+(SUMPRODUCT(G388:I388,$I$10:$K$10))*(SUMPRODUCT(J388:L388,$I$8:$K$8))))*(SQRT(((((SUMPRODUCT(G388:I388,$I$8:$K$8))*(SUMPRODUCT(G388:I388,$I$10:$K$10))-(SUMPRODUCT(J388:L388,$I$8:$K$8))*(SUMPRODUCT(J388:L388,$I$10:$K$10)))-((SUMPRODUCT(A388:C388,$I$8:$K$8))*(SUMPRODUCT(A388:C388,$I$10:$K$10))-(SUMPRODUCT(D388:F388,$I$8:$K$8))*(SUMPRODUCT(D388:F388,$I$10:$K$10))))^2)+((((SUMPRODUCT(A388:C388,$I$8:$K$8))*(SUMPRODUCT(D388:F388,$I$10:$K$10))+(SUMPRODUCT(A388:C388,$I$10:$K$10))*(SUMPRODUCT(D388:F388,$I$8:$K$8)))-((SUMPRODUCT(G388:I388,$I$8:$K$8))*(SUMPRODUCT(J388:L388,$I$10:$K$10))+(SUMPRODUCT(G388:I388,$I$10:$K$10))*(SUMPRODUCT(J388:L388,$I$8:$K$8))))^2)-((((SUMPRODUCT(G388:I388,$I$8:$K$8))*(SUMPRODUCT(G388:I388,$I$10:$K$10))+(SUMPRODUCT(J388:L388,$I$8:$K$8))*(SUMPRODUCT(J388:L388,$I$10:$K$10)))-((SUMPRODUCT(A388:C388,$I$8:$K$8))*(SUMPRODUCT(A388:C388,$I$10:$K$10))+(SUMPRODUCT(D388:F388,$I$8:$K$8))*(SUMPRODUCT(D388:F388,$I$10:$K$10))))^2)))))/(((((SUMPRODUCT(G388:I388,$I$8:$K$8))*(SUMPRODUCT(G388:I388,$I$10:$K$10))-(SUMPRODUCT(J388:L388,$I$8:$K$8))*(SUMPRODUCT(J388:L388,$I$10:$K$10)))-((SUMPRODUCT(A388:C388,$I$8:$K$8))*(SUMPRODUCT(A388:C388,$I$10:$K$10))-(SUMPRODUCT(D388:F388,$I$8:$K$8))*(SUMPRODUCT(D388:F388,$I$10:$K$10))))^2)+((((SUMPRODUCT(A388:C388,$I$8:$K$8))*(SUMPRODUCT(D388:F388,$I$10:$K$10))+(SUMPRODUCT(A388:C388,$I$10:$K$10))*(SUMPRODUCT(D388:F388,$I$8:$K$8)))-((SUMPRODUCT(G388:I388,$I$8:$K$8))*(SUMPRODUCT(J388:L388,$I$10:$K$10))+(SUMPRODUCT(G388:I388,$I$10:$K$10))*(SUMPRODUCT(J388:L388,$I$8:$K$8))))^2)))))/2</f>
        <v>75.379155835161527</v>
      </c>
      <c r="Q388">
        <f t="shared" ref="Q388" si="407">Q384-(R384/R386)</f>
        <v>102.64078414303005</v>
      </c>
      <c r="R388">
        <f>(DEGREES(ACOS(((-(((SUMPRODUCT(Z388:AB388,$I$8:$K$8))*(SUMPRODUCT(Z388:AB388,$I$10:$K$10))-(SUMPRODUCT(AC388:AE388,$I$8:$K$8))*(SUMPRODUCT(AC388:AE388,$I$10:$K$10)))-((SUMPRODUCT(T388:V388,$I$8:$K$8))*(SUMPRODUCT(T388:V388,$I$10:$K$10))-(SUMPRODUCT(W388:Y388,$I$8:$K$8))*(SUMPRODUCT(W388:Y388,$I$10:$K$10))))*(((SUMPRODUCT(Z388:AB388,$I$8:$K$8))*(SUMPRODUCT(Z388:AB388,$I$10:$K$10))+(SUMPRODUCT(AC388:AE388,$I$8:$K$8))*(SUMPRODUCT(AC388:AE388,$I$10:$K$10)))-((SUMPRODUCT(T388:V388,$I$8:$K$8))*(SUMPRODUCT(T388:V388,$I$10:$K$10))+(SUMPRODUCT(W388:Y388,$I$8:$K$8))*(SUMPRODUCT(W388:Y388,$I$10:$K$10)))))+((((SUMPRODUCT(T388:V388,$I$8:$K$8))*(SUMPRODUCT(W388:Y388,$I$10:$K$10))+(SUMPRODUCT(T388:V388,$I$10:$K$10))*(SUMPRODUCT(W388:Y388,$I$8:$K$8)))-((SUMPRODUCT(Z388:AB388,$I$8:$K$8))*(SUMPRODUCT(AC388:AE388,$I$10:$K$10))+(SUMPRODUCT(Z388:AB388,$I$10:$K$10))*(SUMPRODUCT(AC388:AE388,$I$8:$K$8))))*(SQRT(((((SUMPRODUCT(Z388:AB388,$I$8:$K$8))*(SUMPRODUCT(Z388:AB388,$I$10:$K$10))-(SUMPRODUCT(AC388:AE388,$I$8:$K$8))*(SUMPRODUCT(AC388:AE388,$I$10:$K$10)))-((SUMPRODUCT(T388:V388,$I$8:$K$8))*(SUMPRODUCT(T388:V388,$I$10:$K$10))-(SUMPRODUCT(W388:Y388,$I$8:$K$8))*(SUMPRODUCT(W388:Y388,$I$10:$K$10))))^2)+((((SUMPRODUCT(T388:V388,$I$8:$K$8))*(SUMPRODUCT(W388:Y388,$I$10:$K$10))+(SUMPRODUCT(T388:V388,$I$10:$K$10))*(SUMPRODUCT(W388:Y388,$I$8:$K$8)))-((SUMPRODUCT(Z388:AB388,$I$8:$K$8))*(SUMPRODUCT(AC388:AE388,$I$10:$K$10))+(SUMPRODUCT(Z388:AB388,$I$10:$K$10))*(SUMPRODUCT(AC388:AE388,$I$8:$K$8))))^2)-((((SUMPRODUCT(Z388:AB388,$I$8:$K$8))*(SUMPRODUCT(Z388:AB388,$I$10:$K$10))+(SUMPRODUCT(AC388:AE388,$I$8:$K$8))*(SUMPRODUCT(AC388:AE388,$I$10:$K$10)))-((SUMPRODUCT(T388:V388,$I$8:$K$8))*(SUMPRODUCT(T388:V388,$I$10:$K$10))+(SUMPRODUCT(W388:Y388,$I$8:$K$8))*(SUMPRODUCT(W388:Y388,$I$10:$K$10))))^2)))))/(((((SUMPRODUCT(Z388:AB388,$I$8:$K$8))*(SUMPRODUCT(Z388:AB388,$I$10:$K$10))-(SUMPRODUCT(AC388:AE388,$I$8:$K$8))*(SUMPRODUCT(AC388:AE388,$I$10:$K$10)))-((SUMPRODUCT(T388:V388,$I$8:$K$8))*(SUMPRODUCT(T388:V388,$I$10:$K$10))-(SUMPRODUCT(W388:Y388,$I$8:$K$8))*(SUMPRODUCT(W388:Y388,$I$10:$K$10))))^2)+((((SUMPRODUCT(T388:V388,$I$8:$K$8))*(SUMPRODUCT(W388:Y388,$I$10:$K$10))+(SUMPRODUCT(T388:V388,$I$10:$K$10))*(SUMPRODUCT(W388:Y388,$I$8:$K$8)))-((SUMPRODUCT(Z388:AB388,$I$8:$K$8))*(SUMPRODUCT(AC388:AE388,$I$10:$K$10))+(SUMPRODUCT(Z388:AB388,$I$10:$K$10))*(SUMPRODUCT(AC388:AE388,$I$8:$K$8))))^2)))))/2</f>
        <v>2.5005432693047469</v>
      </c>
      <c r="T388">
        <f t="shared" ref="T388" si="408">(1/(SQRT(2)))*(COS(RADIANS(45)))</f>
        <v>0.5</v>
      </c>
      <c r="U388">
        <f t="shared" ref="U388" si="409">((1/(SQRT(2)))*(COS(RADIANS(Q388))))*(SIN(RADIANS(45)))</f>
        <v>-0.10941893038964369</v>
      </c>
      <c r="V388">
        <f t="shared" ref="V388" si="410">((1/(SQRT(2)))*(SIN(RADIANS(Q388))))*(SIN(RADIANS(45)))</f>
        <v>0.4878806182585923</v>
      </c>
      <c r="W388">
        <f t="shared" ref="W388" si="411">(-((1/(SQRT(2)))*(SIN(RADIANS(45)))))</f>
        <v>-0.49999999999999989</v>
      </c>
      <c r="X388">
        <f t="shared" ref="X388" si="412">((1/(SQRT(2)))*(COS(RADIANS(Q388))))*(COS(RADIANS(45)))</f>
        <v>-0.1094189303896437</v>
      </c>
      <c r="Y388">
        <f t="shared" ref="Y388" si="413">(((1/(SQRT(2)))*(SIN(RADIANS(Q388))))*(COS(RADIANS(45))))</f>
        <v>0.48788061825859236</v>
      </c>
      <c r="Z388">
        <f t="shared" ref="Z388" si="414">(1/(SQRT(2)))*(COS(RADIANS(-45)))</f>
        <v>0.5</v>
      </c>
      <c r="AA388">
        <f t="shared" ref="AA388" si="415">((1/(SQRT(2)))*(COS(RADIANS(Q388))))*(SIN(RADIANS(-45)))</f>
        <v>0.10941893038964369</v>
      </c>
      <c r="AB388">
        <f t="shared" ref="AB388" si="416">((1/(SQRT(2)))*(SIN(RADIANS(Q388))))*(SIN(RADIANS(-45)))</f>
        <v>-0.4878806182585923</v>
      </c>
      <c r="AC388">
        <f t="shared" ref="AC388" si="417">(-((1/(SQRT(2)))*(SIN(RADIANS(-45)))))</f>
        <v>0.49999999999999989</v>
      </c>
      <c r="AD388">
        <f t="shared" ref="AD388" si="418">((1/(SQRT(2)))*(COS(RADIANS(Q388))))*(COS(RADIANS(-45)))</f>
        <v>-0.1094189303896437</v>
      </c>
      <c r="AE388">
        <f t="shared" ref="AE388" si="419">(((1/(SQRT(2)))*(SIN(RADIANS(Q388))))*(COS(RADIANS(-45))))</f>
        <v>0.48788061825859236</v>
      </c>
    </row>
    <row r="389" spans="1:31" x14ac:dyDescent="0.2">
      <c r="O389" t="s">
        <v>95</v>
      </c>
      <c r="R389" t="s">
        <v>95</v>
      </c>
    </row>
    <row r="390" spans="1:31" x14ac:dyDescent="0.2">
      <c r="O390" s="15">
        <f>(COS(RADIANS(N388)))*((SIN(RADIANS(45)))*(COS(RADIANS(45))))-(SIN(RADIANS(135)))*(COS(RADIANS((135))))*($A$337*$F$337+$C$337*$D$337)-(2*((SIN(RADIANS(45)))^2))-(SIN(RADIANS(135)))^2*(SIN(RADIANS(N388)))*(($B$337*$E$337))-($C$337*$F$337)+(SIN(RADIANS(N388)))*(-(SIN(RADIANS(45))))*(COS(RADIANS(45)))-(SIN(RADIANS(135)))*(COS(RADIANS(135)))*($A$337*$E$337+$B$337*$D$337)-(SIN(RADIANS(45)))^2-(SIN(RADIANS(135)))^2*(SIN(RADIANS(N388)))*($B$337*$F$337+$C$337*$E$337)+(SIN(RADIANS(45)))^2-((SIN(RADIANS(135)))^2)*((COS(RADIANS(N388)))^2)*($B$337*$F$337+$C$337*$E$337)</f>
        <v>-1.2783428646582786</v>
      </c>
      <c r="R390">
        <f t="shared" ref="R390" si="420">(COS(RADIANS(Q388)))*((SIN(RADIANS(45)))*(COS(RADIANS(45))))-(SIN(RADIANS(135)))*(COS(RADIANS((135))))*($A$337*$F$337+$C$337*$D$337)-(2*((SIN(RADIANS(45)))^2))-(SIN(RADIANS(135)))^2*(SIN(RADIANS(Q388)))*(($B$337*$E$337))-($C$337*$F$337)+(SIN(RADIANS(Q388)))*(-(SIN(RADIANS(45))))*(COS(RADIANS(45)))-(SIN(RADIANS(135)))*(COS(RADIANS(135)))*($A$337*$E$337+$B$337*$D$337)-(SIN(RADIANS(45)))^2-(SIN(RADIANS(135)))^2*(SIN(RADIANS(Q388)))*($B$337*$F$337+$C$337*$E$337)+(SIN(RADIANS(45)))^2-((SIN(RADIANS(135)))^2)*((COS(RADIANS(Q388)))^2)*($B$337*$F$337+$C$337*$E$337)</f>
        <v>-1.9532720690196301</v>
      </c>
      <c r="AE390" s="15"/>
    </row>
    <row r="391" spans="1:31" x14ac:dyDescent="0.2">
      <c r="A391" s="15"/>
      <c r="Q391" s="15"/>
    </row>
    <row r="392" spans="1:31" x14ac:dyDescent="0.2">
      <c r="A392">
        <f>(1/(SQRT(2)))*(COS(RADIANS(45)))</f>
        <v>0.5</v>
      </c>
      <c r="B392">
        <f>((1/(SQRT(2)))*(COS(RADIANS(N392))))*(SIN(RADIANS(45)))</f>
        <v>0.29296527891249524</v>
      </c>
      <c r="C392">
        <f t="shared" ref="C392" si="421">((1/(SQRT(2)))*(SIN(RADIANS(N392))))*(SIN(RADIANS(45)))</f>
        <v>-0.4051806329919086</v>
      </c>
      <c r="D392">
        <f t="shared" ref="D392" si="422">(-((1/(SQRT(2)))*(SIN(RADIANS(45)))))</f>
        <v>-0.49999999999999989</v>
      </c>
      <c r="E392">
        <f t="shared" ref="E392" si="423">((1/(SQRT(2)))*(COS(RADIANS(N392))))*(COS(RADIANS(45)))</f>
        <v>0.2929652789124953</v>
      </c>
      <c r="F392">
        <f t="shared" ref="F392" si="424">(((1/(SQRT(2)))*(SIN(RADIANS(N392))))*(COS(RADIANS(45))))</f>
        <v>-0.40518063299190865</v>
      </c>
      <c r="G392">
        <f t="shared" ref="G392" si="425">(1/(SQRT(2)))*(COS(RADIANS(-45)))</f>
        <v>0.5</v>
      </c>
      <c r="H392">
        <f t="shared" ref="H392" si="426">((1/(SQRT(2)))*(COS(RADIANS(N392))))*(SIN(RADIANS(-45)))</f>
        <v>-0.29296527891249524</v>
      </c>
      <c r="I392">
        <f t="shared" ref="I392" si="427">((1/(SQRT(2)))*(SIN(RADIANS(N392))))*(SIN(RADIANS(-45)))</f>
        <v>0.4051806329919086</v>
      </c>
      <c r="J392">
        <f t="shared" ref="J392" si="428">(-((1/(SQRT(2)))*(SIN(RADIANS(-45)))))</f>
        <v>0.49999999999999989</v>
      </c>
      <c r="K392">
        <f t="shared" ref="K392" si="429">((1/(SQRT(2)))*(COS(RADIANS(N392))))*(COS(RADIANS(-45)))</f>
        <v>0.2929652789124953</v>
      </c>
      <c r="L392">
        <f>(((1/(SQRT(2)))*(SIN(RADIANS(N392))))*(COS(RADIANS(-45))))</f>
        <v>-0.40518063299190865</v>
      </c>
      <c r="N392" s="10">
        <f>N388-(O388/O390)</f>
        <v>665.86875689095029</v>
      </c>
      <c r="O392" s="10">
        <f>(DEGREES(ACOS(((-(((SUMPRODUCT(G392:I392,$I$8:$K$8))*(SUMPRODUCT(G392:I392,$I$10:$K$10))-(SUMPRODUCT(J392:L392,$I$8:$K$8))*(SUMPRODUCT(J392:L392,$I$10:$K$10)))-((SUMPRODUCT(A392:C392,$I$8:$K$8))*(SUMPRODUCT(A392:C392,$I$10:$K$10))-(SUMPRODUCT(D392:F392,$I$8:$K$8))*(SUMPRODUCT(D392:F392,$I$10:$K$10))))*(((SUMPRODUCT(G392:I392,$I$8:$K$8))*(SUMPRODUCT(G392:I392,$I$10:$K$10))+(SUMPRODUCT(J392:L392,$I$8:$K$8))*(SUMPRODUCT(J392:L392,$I$10:$K$10)))-((SUMPRODUCT(A392:C392,$I$8:$K$8))*(SUMPRODUCT(A392:C392,$I$10:$K$10))+(SUMPRODUCT(D392:F392,$I$8:$K$8))*(SUMPRODUCT(D392:F392,$I$10:$K$10)))))-((((SUMPRODUCT(A392:C392,$I$8:$K$8))*(SUMPRODUCT(D392:F392,$I$10:$K$10))+(SUMPRODUCT(A392:C392,$I$10:$K$10))*(SUMPRODUCT(D392:F392,$I$8:$K$8)))-((SUMPRODUCT(G392:I392,$I$8:$K$8))*(SUMPRODUCT(J392:L392,$I$10:$K$10))+(SUMPRODUCT(G392:I392,$I$10:$K$10))*(SUMPRODUCT(J392:L392,$I$8:$K$8))))*(SQRT(((((SUMPRODUCT(G392:I392,$I$8:$K$8))*(SUMPRODUCT(G392:I392,$I$10:$K$10))-(SUMPRODUCT(J392:L392,$I$8:$K$8))*(SUMPRODUCT(J392:L392,$I$10:$K$10)))-((SUMPRODUCT(A392:C392,$I$8:$K$8))*(SUMPRODUCT(A392:C392,$I$10:$K$10))-(SUMPRODUCT(D392:F392,$I$8:$K$8))*(SUMPRODUCT(D392:F392,$I$10:$K$10))))^2)+((((SUMPRODUCT(A392:C392,$I$8:$K$8))*(SUMPRODUCT(D392:F392,$I$10:$K$10))+(SUMPRODUCT(A392:C392,$I$10:$K$10))*(SUMPRODUCT(D392:F392,$I$8:$K$8)))-((SUMPRODUCT(G392:I392,$I$8:$K$8))*(SUMPRODUCT(J392:L392,$I$10:$K$10))+(SUMPRODUCT(G392:I392,$I$10:$K$10))*(SUMPRODUCT(J392:L392,$I$8:$K$8))))^2)-((((SUMPRODUCT(G392:I392,$I$8:$K$8))*(SUMPRODUCT(G392:I392,$I$10:$K$10))+(SUMPRODUCT(J392:L392,$I$8:$K$8))*(SUMPRODUCT(J392:L392,$I$10:$K$10)))-((SUMPRODUCT(A392:C392,$I$8:$K$8))*(SUMPRODUCT(A392:C392,$I$10:$K$10))+(SUMPRODUCT(D392:F392,$I$8:$K$8))*(SUMPRODUCT(D392:F392,$I$10:$K$10))))^2)))))/(((((SUMPRODUCT(G392:I392,$I$8:$K$8))*(SUMPRODUCT(G392:I392,$I$10:$K$10))-(SUMPRODUCT(J392:L392,$I$8:$K$8))*(SUMPRODUCT(J392:L392,$I$10:$K$10)))-((SUMPRODUCT(A392:C392,$I$8:$K$8))*(SUMPRODUCT(A392:C392,$I$10:$K$10))-(SUMPRODUCT(D392:F392,$I$8:$K$8))*(SUMPRODUCT(D392:F392,$I$10:$K$10))))^2)+((((SUMPRODUCT(A392:C392,$I$8:$K$8))*(SUMPRODUCT(D392:F392,$I$10:$K$10))+(SUMPRODUCT(A392:C392,$I$10:$K$10))*(SUMPRODUCT(D392:F392,$I$8:$K$8)))-((SUMPRODUCT(G392:I392,$I$8:$K$8))*(SUMPRODUCT(J392:L392,$I$10:$K$10))+(SUMPRODUCT(G392:I392,$I$10:$K$10))*(SUMPRODUCT(J392:L392,$I$8:$K$8))))^2)))))/2</f>
        <v>83.558627167094002</v>
      </c>
      <c r="Q392" s="10">
        <f t="shared" ref="Q392" si="430">Q388-(R388/R390)</f>
        <v>103.92096590007519</v>
      </c>
      <c r="R392" s="10">
        <f>(DEGREES(ACOS(((-(((SUMPRODUCT(Z392:AB392,$I$8:$K$8))*(SUMPRODUCT(Z392:AB392,$I$10:$K$10))-(SUMPRODUCT(AC392:AE392,$I$8:$K$8))*(SUMPRODUCT(AC392:AE392,$I$10:$K$10)))-((SUMPRODUCT(T392:V392,$I$8:$K$8))*(SUMPRODUCT(T392:V392,$I$10:$K$10))-(SUMPRODUCT(W392:Y392,$I$8:$K$8))*(SUMPRODUCT(W392:Y392,$I$10:$K$10))))*(((SUMPRODUCT(Z392:AB392,$I$8:$K$8))*(SUMPRODUCT(Z392:AB392,$I$10:$K$10))+(SUMPRODUCT(AC392:AE392,$I$8:$K$8))*(SUMPRODUCT(AC392:AE392,$I$10:$K$10)))-((SUMPRODUCT(T392:V392,$I$8:$K$8))*(SUMPRODUCT(T392:V392,$I$10:$K$10))+(SUMPRODUCT(W392:Y392,$I$8:$K$8))*(SUMPRODUCT(W392:Y392,$I$10:$K$10)))))+((((SUMPRODUCT(T392:V392,$I$8:$K$8))*(SUMPRODUCT(W392:Y392,$I$10:$K$10))+(SUMPRODUCT(T392:V392,$I$10:$K$10))*(SUMPRODUCT(W392:Y392,$I$8:$K$8)))-((SUMPRODUCT(Z392:AB392,$I$8:$K$8))*(SUMPRODUCT(AC392:AE392,$I$10:$K$10))+(SUMPRODUCT(Z392:AB392,$I$10:$K$10))*(SUMPRODUCT(AC392:AE392,$I$8:$K$8))))*(SQRT(((((SUMPRODUCT(Z392:AB392,$I$8:$K$8))*(SUMPRODUCT(Z392:AB392,$I$10:$K$10))-(SUMPRODUCT(AC392:AE392,$I$8:$K$8))*(SUMPRODUCT(AC392:AE392,$I$10:$K$10)))-((SUMPRODUCT(T392:V392,$I$8:$K$8))*(SUMPRODUCT(T392:V392,$I$10:$K$10))-(SUMPRODUCT(W392:Y392,$I$8:$K$8))*(SUMPRODUCT(W392:Y392,$I$10:$K$10))))^2)+((((SUMPRODUCT(T392:V392,$I$8:$K$8))*(SUMPRODUCT(W392:Y392,$I$10:$K$10))+(SUMPRODUCT(T392:V392,$I$10:$K$10))*(SUMPRODUCT(W392:Y392,$I$8:$K$8)))-((SUMPRODUCT(Z392:AB392,$I$8:$K$8))*(SUMPRODUCT(AC392:AE392,$I$10:$K$10))+(SUMPRODUCT(Z392:AB392,$I$10:$K$10))*(SUMPRODUCT(AC392:AE392,$I$8:$K$8))))^2)-((((SUMPRODUCT(Z392:AB392,$I$8:$K$8))*(SUMPRODUCT(Z392:AB392,$I$10:$K$10))+(SUMPRODUCT(AC392:AE392,$I$8:$K$8))*(SUMPRODUCT(AC392:AE392,$I$10:$K$10)))-((SUMPRODUCT(T392:V392,$I$8:$K$8))*(SUMPRODUCT(T392:V392,$I$10:$K$10))+(SUMPRODUCT(W392:Y392,$I$8:$K$8))*(SUMPRODUCT(W392:Y392,$I$10:$K$10))))^2)))))/(((((SUMPRODUCT(Z392:AB392,$I$8:$K$8))*(SUMPRODUCT(Z392:AB392,$I$10:$K$10))-(SUMPRODUCT(AC392:AE392,$I$8:$K$8))*(SUMPRODUCT(AC392:AE392,$I$10:$K$10)))-((SUMPRODUCT(T392:V392,$I$8:$K$8))*(SUMPRODUCT(T392:V392,$I$10:$K$10))-(SUMPRODUCT(W392:Y392,$I$8:$K$8))*(SUMPRODUCT(W392:Y392,$I$10:$K$10))))^2)+((((SUMPRODUCT(T392:V392,$I$8:$K$8))*(SUMPRODUCT(W392:Y392,$I$10:$K$10))+(SUMPRODUCT(T392:V392,$I$10:$K$10))*(SUMPRODUCT(W392:Y392,$I$8:$K$8)))-((SUMPRODUCT(Z392:AB392,$I$8:$K$8))*(SUMPRODUCT(AC392:AE392,$I$10:$K$10))+(SUMPRODUCT(Z392:AB392,$I$10:$K$10))*(SUMPRODUCT(AC392:AE392,$I$8:$K$8))))^2)))))/2</f>
        <v>2.0115388917883061</v>
      </c>
      <c r="T392">
        <f t="shared" ref="T392" si="431">(1/(SQRT(2)))*(COS(RADIANS(45)))</f>
        <v>0.5</v>
      </c>
      <c r="U392">
        <f t="shared" ref="U392" si="432">((1/(SQRT(2)))*(COS(RADIANS(Q392))))*(SIN(RADIANS(45)))</f>
        <v>-0.12029161741558436</v>
      </c>
      <c r="V392">
        <f t="shared" ref="V392" si="433">((1/(SQRT(2)))*(SIN(RADIANS(Q392))))*(SIN(RADIANS(45)))</f>
        <v>0.485314255693713</v>
      </c>
      <c r="W392">
        <f t="shared" ref="W392" si="434">(-((1/(SQRT(2)))*(SIN(RADIANS(45)))))</f>
        <v>-0.49999999999999989</v>
      </c>
      <c r="X392">
        <f t="shared" ref="X392" si="435">((1/(SQRT(2)))*(COS(RADIANS(Q392))))*(COS(RADIANS(45)))</f>
        <v>-0.12029161741558438</v>
      </c>
      <c r="Y392">
        <f t="shared" ref="Y392" si="436">(((1/(SQRT(2)))*(SIN(RADIANS(Q392))))*(COS(RADIANS(45))))</f>
        <v>0.48531425569371306</v>
      </c>
      <c r="Z392">
        <f t="shared" ref="Z392" si="437">(1/(SQRT(2)))*(COS(RADIANS(-45)))</f>
        <v>0.5</v>
      </c>
      <c r="AA392">
        <f t="shared" ref="AA392" si="438">((1/(SQRT(2)))*(COS(RADIANS(Q392))))*(SIN(RADIANS(-45)))</f>
        <v>0.12029161741558436</v>
      </c>
      <c r="AB392">
        <f t="shared" ref="AB392" si="439">((1/(SQRT(2)))*(SIN(RADIANS(Q392))))*(SIN(RADIANS(-45)))</f>
        <v>-0.485314255693713</v>
      </c>
      <c r="AC392">
        <f t="shared" ref="AC392" si="440">(-((1/(SQRT(2)))*(SIN(RADIANS(-45)))))</f>
        <v>0.49999999999999989</v>
      </c>
      <c r="AD392">
        <f t="shared" ref="AD392" si="441">((1/(SQRT(2)))*(COS(RADIANS(Q392))))*(COS(RADIANS(-45)))</f>
        <v>-0.12029161741558438</v>
      </c>
      <c r="AE392">
        <f t="shared" ref="AE392" si="442">(((1/(SQRT(2)))*(SIN(RADIANS(Q392))))*(COS(RADIANS(-45))))</f>
        <v>0.48531425569371306</v>
      </c>
    </row>
    <row r="393" spans="1:31" x14ac:dyDescent="0.2">
      <c r="O393" t="s">
        <v>95</v>
      </c>
      <c r="R393" t="s">
        <v>95</v>
      </c>
    </row>
    <row r="394" spans="1:31" x14ac:dyDescent="0.2">
      <c r="O394" s="15">
        <f>(COS(RADIANS(N392)))*((SIN(RADIANS(45)))*(COS(RADIANS(45))))-(SIN(RADIANS(135)))*(COS(RADIANS((135))))*($A$337*$F$337+$C$337*$D$337)-(2*((SIN(RADIANS(45)))^2))-(SIN(RADIANS(135)))^2*(SIN(RADIANS(N392)))*(($B$337*$E$337))-($C$337*$F$337)+(SIN(RADIANS(N392)))*(-(SIN(RADIANS(45))))*(COS(RADIANS(45)))-(SIN(RADIANS(135)))*(COS(RADIANS(135)))*($A$337*$E$337+$B$337*$D$337)-(SIN(RADIANS(45)))^2-(SIN(RADIANS(135)))^2*(SIN(RADIANS(N392)))*($B$337*$F$337+$C$337*$E$337)+(SIN(RADIANS(45)))^2-((SIN(RADIANS(135)))^2)*((COS(RADIANS(N392)))^2)*($B$337*$F$337+$C$337*$E$337)</f>
        <v>-0.82536479288013287</v>
      </c>
      <c r="R394">
        <f t="shared" ref="R394" si="443">(COS(RADIANS(Q392)))*((SIN(RADIANS(45)))*(COS(RADIANS(45))))-(SIN(RADIANS(135)))*(COS(RADIANS((135))))*($A$337*$F$337+$C$337*$D$337)-(2*((SIN(RADIANS(45)))^2))-(SIN(RADIANS(135)))^2*(SIN(RADIANS(Q392)))*(($B$337*$E$337))-($C$337*$F$337)+(SIN(RADIANS(Q392)))*(-(SIN(RADIANS(45))))*(COS(RADIANS(45)))-(SIN(RADIANS(135)))*(COS(RADIANS(135)))*($A$337*$E$337+$B$337*$D$337)-(SIN(RADIANS(45)))^2-(SIN(RADIANS(135)))^2*(SIN(RADIANS(Q392)))*($B$337*$F$337+$C$337*$E$337)+(SIN(RADIANS(45)))^2-((SIN(RADIANS(135)))^2)*((COS(RADIANS(Q392)))^2)*($B$337*$F$337+$C$337*$E$337)</f>
        <v>-1.9616927579541668</v>
      </c>
      <c r="AE394" s="15"/>
    </row>
    <row r="395" spans="1:31" x14ac:dyDescent="0.2">
      <c r="A395" s="15"/>
      <c r="Q395" s="15"/>
    </row>
    <row r="396" spans="1:31" x14ac:dyDescent="0.2">
      <c r="A396">
        <f>(1/(SQRT(2)))*(COS(RADIANS(45)))</f>
        <v>0.5</v>
      </c>
      <c r="B396">
        <f>((1/(SQRT(2)))*(COS(RADIANS(N396))))*(SIN(RADIANS(45)))</f>
        <v>0.340314555512853</v>
      </c>
      <c r="C396">
        <f t="shared" ref="C396" si="444">((1/(SQRT(2)))*(SIN(RADIANS(N396))))*(SIN(RADIANS(45)))</f>
        <v>0.36631407740638255</v>
      </c>
      <c r="D396">
        <f t="shared" ref="D396" si="445">(-((1/(SQRT(2)))*(SIN(RADIANS(45)))))</f>
        <v>-0.49999999999999989</v>
      </c>
      <c r="E396">
        <f t="shared" ref="E396" si="446">((1/(SQRT(2)))*(COS(RADIANS(N396))))*(COS(RADIANS(45)))</f>
        <v>0.34031455551285306</v>
      </c>
      <c r="F396">
        <f t="shared" ref="F396" si="447">(((1/(SQRT(2)))*(SIN(RADIANS(N396))))*(COS(RADIANS(45))))</f>
        <v>0.36631407740638267</v>
      </c>
      <c r="G396">
        <f t="shared" ref="G396" si="448">(1/(SQRT(2)))*(COS(RADIANS(-45)))</f>
        <v>0.5</v>
      </c>
      <c r="H396">
        <f t="shared" ref="H396" si="449">((1/(SQRT(2)))*(COS(RADIANS(N396))))*(SIN(RADIANS(-45)))</f>
        <v>-0.340314555512853</v>
      </c>
      <c r="I396">
        <f t="shared" ref="I396" si="450">((1/(SQRT(2)))*(SIN(RADIANS(N396))))*(SIN(RADIANS(-45)))</f>
        <v>-0.36631407740638255</v>
      </c>
      <c r="J396">
        <f t="shared" ref="J396" si="451">(-((1/(SQRT(2)))*(SIN(RADIANS(-45)))))</f>
        <v>0.49999999999999989</v>
      </c>
      <c r="K396">
        <f t="shared" ref="K396" si="452">((1/(SQRT(2)))*(COS(RADIANS(N396))))*(COS(RADIANS(-45)))</f>
        <v>0.34031455551285306</v>
      </c>
      <c r="L396">
        <f>(((1/(SQRT(2)))*(SIN(RADIANS(N396))))*(COS(RADIANS(-45))))</f>
        <v>0.36631407740638267</v>
      </c>
      <c r="N396">
        <f>N392-(O392/O394)</f>
        <v>767.10717642119687</v>
      </c>
      <c r="O396">
        <f>(DEGREES(ACOS(((-(((SUMPRODUCT(G396:I396,$I$8:$K$8))*(SUMPRODUCT(G396:I396,$I$10:$K$10))-(SUMPRODUCT(J396:L396,$I$8:$K$8))*(SUMPRODUCT(J396:L396,$I$10:$K$10)))-((SUMPRODUCT(A396:C396,$I$8:$K$8))*(SUMPRODUCT(A396:C396,$I$10:$K$10))-(SUMPRODUCT(D396:F396,$I$8:$K$8))*(SUMPRODUCT(D396:F396,$I$10:$K$10))))*(((SUMPRODUCT(G396:I396,$I$8:$K$8))*(SUMPRODUCT(G396:I396,$I$10:$K$10))+(SUMPRODUCT(J396:L396,$I$8:$K$8))*(SUMPRODUCT(J396:L396,$I$10:$K$10)))-((SUMPRODUCT(A396:C396,$I$8:$K$8))*(SUMPRODUCT(A396:C396,$I$10:$K$10))+(SUMPRODUCT(D396:F396,$I$8:$K$8))*(SUMPRODUCT(D396:F396,$I$10:$K$10)))))-((((SUMPRODUCT(A396:C396,$I$8:$K$8))*(SUMPRODUCT(D396:F396,$I$10:$K$10))+(SUMPRODUCT(A396:C396,$I$10:$K$10))*(SUMPRODUCT(D396:F396,$I$8:$K$8)))-((SUMPRODUCT(G396:I396,$I$8:$K$8))*(SUMPRODUCT(J396:L396,$I$10:$K$10))+(SUMPRODUCT(G396:I396,$I$10:$K$10))*(SUMPRODUCT(J396:L396,$I$8:$K$8))))*(SQRT(((((SUMPRODUCT(G396:I396,$I$8:$K$8))*(SUMPRODUCT(G396:I396,$I$10:$K$10))-(SUMPRODUCT(J396:L396,$I$8:$K$8))*(SUMPRODUCT(J396:L396,$I$10:$K$10)))-((SUMPRODUCT(A396:C396,$I$8:$K$8))*(SUMPRODUCT(A396:C396,$I$10:$K$10))-(SUMPRODUCT(D396:F396,$I$8:$K$8))*(SUMPRODUCT(D396:F396,$I$10:$K$10))))^2)+((((SUMPRODUCT(A396:C396,$I$8:$K$8))*(SUMPRODUCT(D396:F396,$I$10:$K$10))+(SUMPRODUCT(A396:C396,$I$10:$K$10))*(SUMPRODUCT(D396:F396,$I$8:$K$8)))-((SUMPRODUCT(G396:I396,$I$8:$K$8))*(SUMPRODUCT(J396:L396,$I$10:$K$10))+(SUMPRODUCT(G396:I396,$I$10:$K$10))*(SUMPRODUCT(J396:L396,$I$8:$K$8))))^2)-((((SUMPRODUCT(G396:I396,$I$8:$K$8))*(SUMPRODUCT(G396:I396,$I$10:$K$10))+(SUMPRODUCT(J396:L396,$I$8:$K$8))*(SUMPRODUCT(J396:L396,$I$10:$K$10)))-((SUMPRODUCT(A396:C396,$I$8:$K$8))*(SUMPRODUCT(A396:C396,$I$10:$K$10))+(SUMPRODUCT(D396:F396,$I$8:$K$8))*(SUMPRODUCT(D396:F396,$I$10:$K$10))))^2)))))/(((((SUMPRODUCT(G396:I396,$I$8:$K$8))*(SUMPRODUCT(G396:I396,$I$10:$K$10))-(SUMPRODUCT(J396:L396,$I$8:$K$8))*(SUMPRODUCT(J396:L396,$I$10:$K$10)))-((SUMPRODUCT(A396:C396,$I$8:$K$8))*(SUMPRODUCT(A396:C396,$I$10:$K$10))-(SUMPRODUCT(D396:F396,$I$8:$K$8))*(SUMPRODUCT(D396:F396,$I$10:$K$10))))^2)+((((SUMPRODUCT(A396:C396,$I$8:$K$8))*(SUMPRODUCT(D396:F396,$I$10:$K$10))+(SUMPRODUCT(A396:C396,$I$10:$K$10))*(SUMPRODUCT(D396:F396,$I$8:$K$8)))-((SUMPRODUCT(G396:I396,$I$8:$K$8))*(SUMPRODUCT(J396:L396,$I$10:$K$10))+(SUMPRODUCT(G396:I396,$I$10:$K$10))*(SUMPRODUCT(J396:L396,$I$8:$K$8))))^2)))))/2</f>
        <v>70.784600098778014</v>
      </c>
      <c r="Q396">
        <f t="shared" ref="Q396" si="453">Q392-(R392/R394)</f>
        <v>104.94637565582416</v>
      </c>
      <c r="R396">
        <f>(DEGREES(ACOS(((-(((SUMPRODUCT(Z396:AB396,$I$8:$K$8))*(SUMPRODUCT(Z396:AB396,$I$10:$K$10))-(SUMPRODUCT(AC396:AE396,$I$8:$K$8))*(SUMPRODUCT(AC396:AE396,$I$10:$K$10)))-((SUMPRODUCT(T396:V396,$I$8:$K$8))*(SUMPRODUCT(T396:V396,$I$10:$K$10))-(SUMPRODUCT(W396:Y396,$I$8:$K$8))*(SUMPRODUCT(W396:Y396,$I$10:$K$10))))*(((SUMPRODUCT(Z396:AB396,$I$8:$K$8))*(SUMPRODUCT(Z396:AB396,$I$10:$K$10))+(SUMPRODUCT(AC396:AE396,$I$8:$K$8))*(SUMPRODUCT(AC396:AE396,$I$10:$K$10)))-((SUMPRODUCT(T396:V396,$I$8:$K$8))*(SUMPRODUCT(T396:V396,$I$10:$K$10))+(SUMPRODUCT(W396:Y396,$I$8:$K$8))*(SUMPRODUCT(W396:Y396,$I$10:$K$10)))))+((((SUMPRODUCT(T396:V396,$I$8:$K$8))*(SUMPRODUCT(W396:Y396,$I$10:$K$10))+(SUMPRODUCT(T396:V396,$I$10:$K$10))*(SUMPRODUCT(W396:Y396,$I$8:$K$8)))-((SUMPRODUCT(Z396:AB396,$I$8:$K$8))*(SUMPRODUCT(AC396:AE396,$I$10:$K$10))+(SUMPRODUCT(Z396:AB396,$I$10:$K$10))*(SUMPRODUCT(AC396:AE396,$I$8:$K$8))))*(SQRT(((((SUMPRODUCT(Z396:AB396,$I$8:$K$8))*(SUMPRODUCT(Z396:AB396,$I$10:$K$10))-(SUMPRODUCT(AC396:AE396,$I$8:$K$8))*(SUMPRODUCT(AC396:AE396,$I$10:$K$10)))-((SUMPRODUCT(T396:V396,$I$8:$K$8))*(SUMPRODUCT(T396:V396,$I$10:$K$10))-(SUMPRODUCT(W396:Y396,$I$8:$K$8))*(SUMPRODUCT(W396:Y396,$I$10:$K$10))))^2)+((((SUMPRODUCT(T396:V396,$I$8:$K$8))*(SUMPRODUCT(W396:Y396,$I$10:$K$10))+(SUMPRODUCT(T396:V396,$I$10:$K$10))*(SUMPRODUCT(W396:Y396,$I$8:$K$8)))-((SUMPRODUCT(Z396:AB396,$I$8:$K$8))*(SUMPRODUCT(AC396:AE396,$I$10:$K$10))+(SUMPRODUCT(Z396:AB396,$I$10:$K$10))*(SUMPRODUCT(AC396:AE396,$I$8:$K$8))))^2)-((((SUMPRODUCT(Z396:AB396,$I$8:$K$8))*(SUMPRODUCT(Z396:AB396,$I$10:$K$10))+(SUMPRODUCT(AC396:AE396,$I$8:$K$8))*(SUMPRODUCT(AC396:AE396,$I$10:$K$10)))-((SUMPRODUCT(T396:V396,$I$8:$K$8))*(SUMPRODUCT(T396:V396,$I$10:$K$10))+(SUMPRODUCT(W396:Y396,$I$8:$K$8))*(SUMPRODUCT(W396:Y396,$I$10:$K$10))))^2)))))/(((((SUMPRODUCT(Z396:AB396,$I$8:$K$8))*(SUMPRODUCT(Z396:AB396,$I$10:$K$10))-(SUMPRODUCT(AC396:AE396,$I$8:$K$8))*(SUMPRODUCT(AC396:AE396,$I$10:$K$10)))-((SUMPRODUCT(T396:V396,$I$8:$K$8))*(SUMPRODUCT(T396:V396,$I$10:$K$10))-(SUMPRODUCT(W396:Y396,$I$8:$K$8))*(SUMPRODUCT(W396:Y396,$I$10:$K$10))))^2)+((((SUMPRODUCT(T396:V396,$I$8:$K$8))*(SUMPRODUCT(W396:Y396,$I$10:$K$10))+(SUMPRODUCT(T396:V396,$I$10:$K$10))*(SUMPRODUCT(W396:Y396,$I$8:$K$8)))-((SUMPRODUCT(Z396:AB396,$I$8:$K$8))*(SUMPRODUCT(AC396:AE396,$I$10:$K$10))+(SUMPRODUCT(Z396:AB396,$I$10:$K$10))*(SUMPRODUCT(AC396:AE396,$I$8:$K$8))))^2)))))/2</f>
        <v>1.6185519960132388</v>
      </c>
      <c r="T396">
        <f t="shared" ref="T396" si="454">(1/(SQRT(2)))*(COS(RADIANS(45)))</f>
        <v>0.5</v>
      </c>
      <c r="U396">
        <f t="shared" ref="U396" si="455">((1/(SQRT(2)))*(COS(RADIANS(Q396))))*(SIN(RADIANS(45)))</f>
        <v>-0.12895745063023814</v>
      </c>
      <c r="V396">
        <f t="shared" ref="V396" si="456">((1/(SQRT(2)))*(SIN(RADIANS(Q396))))*(SIN(RADIANS(45)))</f>
        <v>0.48308381873847694</v>
      </c>
      <c r="W396">
        <f t="shared" ref="W396" si="457">(-((1/(SQRT(2)))*(SIN(RADIANS(45)))))</f>
        <v>-0.49999999999999989</v>
      </c>
      <c r="X396">
        <f t="shared" ref="X396" si="458">((1/(SQRT(2)))*(COS(RADIANS(Q396))))*(COS(RADIANS(45)))</f>
        <v>-0.12895745063023817</v>
      </c>
      <c r="Y396">
        <f t="shared" ref="Y396" si="459">(((1/(SQRT(2)))*(SIN(RADIANS(Q396))))*(COS(RADIANS(45))))</f>
        <v>0.483083818738477</v>
      </c>
      <c r="Z396">
        <f t="shared" ref="Z396" si="460">(1/(SQRT(2)))*(COS(RADIANS(-45)))</f>
        <v>0.5</v>
      </c>
      <c r="AA396">
        <f t="shared" ref="AA396" si="461">((1/(SQRT(2)))*(COS(RADIANS(Q396))))*(SIN(RADIANS(-45)))</f>
        <v>0.12895745063023814</v>
      </c>
      <c r="AB396">
        <f t="shared" ref="AB396" si="462">((1/(SQRT(2)))*(SIN(RADIANS(Q396))))*(SIN(RADIANS(-45)))</f>
        <v>-0.48308381873847694</v>
      </c>
      <c r="AC396">
        <f t="shared" ref="AC396" si="463">(-((1/(SQRT(2)))*(SIN(RADIANS(-45)))))</f>
        <v>0.49999999999999989</v>
      </c>
      <c r="AD396">
        <f t="shared" ref="AD396" si="464">((1/(SQRT(2)))*(COS(RADIANS(Q396))))*(COS(RADIANS(-45)))</f>
        <v>-0.12895745063023817</v>
      </c>
      <c r="AE396">
        <f t="shared" ref="AE396" si="465">(((1/(SQRT(2)))*(SIN(RADIANS(Q396))))*(COS(RADIANS(-45))))</f>
        <v>0.483083818738477</v>
      </c>
    </row>
    <row r="397" spans="1:31" x14ac:dyDescent="0.2">
      <c r="O397" t="s">
        <v>95</v>
      </c>
      <c r="R397" t="s">
        <v>95</v>
      </c>
    </row>
    <row r="398" spans="1:31" x14ac:dyDescent="0.2">
      <c r="O398" s="15">
        <f>(COS(RADIANS(N396)))*((SIN(RADIANS(45)))*(COS(RADIANS(45))))-(SIN(RADIANS(135)))*(COS(RADIANS((135))))*($A$337*$F$337+$C$337*$D$337)-(2*((SIN(RADIANS(45)))^2))-(SIN(RADIANS(135)))^2*(SIN(RADIANS(N396)))*(($B$337*$E$337))-($C$337*$F$337)+(SIN(RADIANS(N396)))*(-(SIN(RADIANS(45))))*(COS(RADIANS(45)))-(SIN(RADIANS(135)))*(COS(RADIANS(135)))*($A$337*$E$337+$B$337*$D$337)-(SIN(RADIANS(45)))^2-(SIN(RADIANS(135)))^2*(SIN(RADIANS(N396)))*($B$337*$F$337+$C$337*$E$337)+(SIN(RADIANS(45)))^2-((SIN(RADIANS(135)))^2)*((COS(RADIANS(N396)))^2)*($B$337*$F$337+$C$337*$E$337)</f>
        <v>-1.3897130884513946</v>
      </c>
      <c r="R398">
        <f t="shared" ref="R398" si="466">(COS(RADIANS(Q396)))*((SIN(RADIANS(45)))*(COS(RADIANS(45))))-(SIN(RADIANS(135)))*(COS(RADIANS((135))))*($A$337*$F$337+$C$337*$D$337)-(2*((SIN(RADIANS(45)))^2))-(SIN(RADIANS(135)))^2*(SIN(RADIANS(Q396)))*(($B$337*$E$337))-($C$337*$F$337)+(SIN(RADIANS(Q396)))*(-(SIN(RADIANS(45))))*(COS(RADIANS(45)))-(SIN(RADIANS(135)))*(COS(RADIANS(135)))*($A$337*$E$337+$B$337*$D$337)-(SIN(RADIANS(45)))^2-(SIN(RADIANS(135)))^2*(SIN(RADIANS(Q396)))*($B$337*$F$337+$C$337*$E$337)+(SIN(RADIANS(45)))^2-((SIN(RADIANS(135)))^2)*((COS(RADIANS(Q396)))^2)*($B$337*$F$337+$C$337*$E$337)</f>
        <v>-1.9682292674143824</v>
      </c>
      <c r="AE398" s="15"/>
    </row>
    <row r="399" spans="1:31" x14ac:dyDescent="0.2">
      <c r="A399" s="15"/>
      <c r="Q399" s="15"/>
    </row>
    <row r="400" spans="1:31" x14ac:dyDescent="0.2">
      <c r="A400">
        <f>(1/(SQRT(2)))*(COS(RADIANS(45)))</f>
        <v>0.5</v>
      </c>
      <c r="B400">
        <f>((1/(SQRT(2)))*(COS(RADIANS(N400))))*(SIN(RADIANS(45)))</f>
        <v>-6.994829707821236E-2</v>
      </c>
      <c r="C400">
        <f t="shared" ref="C400" si="467">((1/(SQRT(2)))*(SIN(RADIANS(N400))))*(SIN(RADIANS(45)))</f>
        <v>0.49508305943130199</v>
      </c>
      <c r="D400">
        <f t="shared" ref="D400" si="468">(-((1/(SQRT(2)))*(SIN(RADIANS(45)))))</f>
        <v>-0.49999999999999989</v>
      </c>
      <c r="E400">
        <f t="shared" ref="E400" si="469">((1/(SQRT(2)))*(COS(RADIANS(N400))))*(COS(RADIANS(45)))</f>
        <v>-6.9948297078212374E-2</v>
      </c>
      <c r="F400">
        <f t="shared" ref="F400" si="470">(((1/(SQRT(2)))*(SIN(RADIANS(N400))))*(COS(RADIANS(45))))</f>
        <v>0.49508305943130204</v>
      </c>
      <c r="G400">
        <f t="shared" ref="G400" si="471">(1/(SQRT(2)))*(COS(RADIANS(-45)))</f>
        <v>0.5</v>
      </c>
      <c r="H400">
        <f t="shared" ref="H400" si="472">((1/(SQRT(2)))*(COS(RADIANS(N400))))*(SIN(RADIANS(-45)))</f>
        <v>6.994829707821236E-2</v>
      </c>
      <c r="I400">
        <f t="shared" ref="I400" si="473">((1/(SQRT(2)))*(SIN(RADIANS(N400))))*(SIN(RADIANS(-45)))</f>
        <v>-0.49508305943130199</v>
      </c>
      <c r="J400">
        <f t="shared" ref="J400" si="474">(-((1/(SQRT(2)))*(SIN(RADIANS(-45)))))</f>
        <v>0.49999999999999989</v>
      </c>
      <c r="K400">
        <f t="shared" ref="K400" si="475">((1/(SQRT(2)))*(COS(RADIANS(N400))))*(COS(RADIANS(-45)))</f>
        <v>-6.9948297078212374E-2</v>
      </c>
      <c r="L400">
        <f>(((1/(SQRT(2)))*(SIN(RADIANS(N400))))*(COS(RADIANS(-45))))</f>
        <v>0.49508305943130204</v>
      </c>
      <c r="N400">
        <f>N396-(O396/O398)</f>
        <v>818.04186264312466</v>
      </c>
      <c r="O400">
        <f>(DEGREES(ACOS(((-(((SUMPRODUCT(G400:I400,$I$8:$K$8))*(SUMPRODUCT(G400:I400,$I$10:$K$10))-(SUMPRODUCT(J400:L400,$I$8:$K$8))*(SUMPRODUCT(J400:L400,$I$10:$K$10)))-((SUMPRODUCT(A400:C400,$I$8:$K$8))*(SUMPRODUCT(A400:C400,$I$10:$K$10))-(SUMPRODUCT(D400:F400,$I$8:$K$8))*(SUMPRODUCT(D400:F400,$I$10:$K$10))))*(((SUMPRODUCT(G400:I400,$I$8:$K$8))*(SUMPRODUCT(G400:I400,$I$10:$K$10))+(SUMPRODUCT(J400:L400,$I$8:$K$8))*(SUMPRODUCT(J400:L400,$I$10:$K$10)))-((SUMPRODUCT(A400:C400,$I$8:$K$8))*(SUMPRODUCT(A400:C400,$I$10:$K$10))+(SUMPRODUCT(D400:F400,$I$8:$K$8))*(SUMPRODUCT(D400:F400,$I$10:$K$10)))))-((((SUMPRODUCT(A400:C400,$I$8:$K$8))*(SUMPRODUCT(D400:F400,$I$10:$K$10))+(SUMPRODUCT(A400:C400,$I$10:$K$10))*(SUMPRODUCT(D400:F400,$I$8:$K$8)))-((SUMPRODUCT(G400:I400,$I$8:$K$8))*(SUMPRODUCT(J400:L400,$I$10:$K$10))+(SUMPRODUCT(G400:I400,$I$10:$K$10))*(SUMPRODUCT(J400:L400,$I$8:$K$8))))*(SQRT(((((SUMPRODUCT(G400:I400,$I$8:$K$8))*(SUMPRODUCT(G400:I400,$I$10:$K$10))-(SUMPRODUCT(J400:L400,$I$8:$K$8))*(SUMPRODUCT(J400:L400,$I$10:$K$10)))-((SUMPRODUCT(A400:C400,$I$8:$K$8))*(SUMPRODUCT(A400:C400,$I$10:$K$10))-(SUMPRODUCT(D400:F400,$I$8:$K$8))*(SUMPRODUCT(D400:F400,$I$10:$K$10))))^2)+((((SUMPRODUCT(A400:C400,$I$8:$K$8))*(SUMPRODUCT(D400:F400,$I$10:$K$10))+(SUMPRODUCT(A400:C400,$I$10:$K$10))*(SUMPRODUCT(D400:F400,$I$8:$K$8)))-((SUMPRODUCT(G400:I400,$I$8:$K$8))*(SUMPRODUCT(J400:L400,$I$10:$K$10))+(SUMPRODUCT(G400:I400,$I$10:$K$10))*(SUMPRODUCT(J400:L400,$I$8:$K$8))))^2)-((((SUMPRODUCT(G400:I400,$I$8:$K$8))*(SUMPRODUCT(G400:I400,$I$10:$K$10))+(SUMPRODUCT(J400:L400,$I$8:$K$8))*(SUMPRODUCT(J400:L400,$I$10:$K$10)))-((SUMPRODUCT(A400:C400,$I$8:$K$8))*(SUMPRODUCT(A400:C400,$I$10:$K$10))+(SUMPRODUCT(D400:F400,$I$8:$K$8))*(SUMPRODUCT(D400:F400,$I$10:$K$10))))^2)))))/(((((SUMPRODUCT(G400:I400,$I$8:$K$8))*(SUMPRODUCT(G400:I400,$I$10:$K$10))-(SUMPRODUCT(J400:L400,$I$8:$K$8))*(SUMPRODUCT(J400:L400,$I$10:$K$10)))-((SUMPRODUCT(A400:C400,$I$8:$K$8))*(SUMPRODUCT(A400:C400,$I$10:$K$10))-(SUMPRODUCT(D400:F400,$I$8:$K$8))*(SUMPRODUCT(D400:F400,$I$10:$K$10))))^2)+((((SUMPRODUCT(A400:C400,$I$8:$K$8))*(SUMPRODUCT(D400:F400,$I$10:$K$10))+(SUMPRODUCT(A400:C400,$I$10:$K$10))*(SUMPRODUCT(D400:F400,$I$8:$K$8)))-((SUMPRODUCT(G400:I400,$I$8:$K$8))*(SUMPRODUCT(J400:L400,$I$10:$K$10))+(SUMPRODUCT(G400:I400,$I$10:$K$10))*(SUMPRODUCT(J400:L400,$I$8:$K$8))))^2)))))/2</f>
        <v>85.760936393131672</v>
      </c>
      <c r="Q400">
        <f>Q396-(R396/R398)</f>
        <v>105.76871481255232</v>
      </c>
      <c r="R400">
        <f>(DEGREES(ACOS(((-(((SUMPRODUCT(Z400:AB400,$I$8:$K$8))*(SUMPRODUCT(Z400:AB400,$I$10:$K$10))-(SUMPRODUCT(AC400:AE400,$I$8:$K$8))*(SUMPRODUCT(AC400:AE400,$I$10:$K$10)))-((SUMPRODUCT(T400:V400,$I$8:$K$8))*(SUMPRODUCT(T400:V400,$I$10:$K$10))-(SUMPRODUCT(W400:Y400,$I$8:$K$8))*(SUMPRODUCT(W400:Y400,$I$10:$K$10))))*(((SUMPRODUCT(Z400:AB400,$I$8:$K$8))*(SUMPRODUCT(Z400:AB400,$I$10:$K$10))+(SUMPRODUCT(AC400:AE400,$I$8:$K$8))*(SUMPRODUCT(AC400:AE400,$I$10:$K$10)))-((SUMPRODUCT(T400:V400,$I$8:$K$8))*(SUMPRODUCT(T400:V400,$I$10:$K$10))+(SUMPRODUCT(W400:Y400,$I$8:$K$8))*(SUMPRODUCT(W400:Y400,$I$10:$K$10)))))+((((SUMPRODUCT(T400:V400,$I$8:$K$8))*(SUMPRODUCT(W400:Y400,$I$10:$K$10))+(SUMPRODUCT(T400:V400,$I$10:$K$10))*(SUMPRODUCT(W400:Y400,$I$8:$K$8)))-((SUMPRODUCT(Z400:AB400,$I$8:$K$8))*(SUMPRODUCT(AC400:AE400,$I$10:$K$10))+(SUMPRODUCT(Z400:AB400,$I$10:$K$10))*(SUMPRODUCT(AC400:AE400,$I$8:$K$8))))*(SQRT(((((SUMPRODUCT(Z400:AB400,$I$8:$K$8))*(SUMPRODUCT(Z400:AB400,$I$10:$K$10))-(SUMPRODUCT(AC400:AE400,$I$8:$K$8))*(SUMPRODUCT(AC400:AE400,$I$10:$K$10)))-((SUMPRODUCT(T400:V400,$I$8:$K$8))*(SUMPRODUCT(T400:V400,$I$10:$K$10))-(SUMPRODUCT(W400:Y400,$I$8:$K$8))*(SUMPRODUCT(W400:Y400,$I$10:$K$10))))^2)+((((SUMPRODUCT(T400:V400,$I$8:$K$8))*(SUMPRODUCT(W400:Y400,$I$10:$K$10))+(SUMPRODUCT(T400:V400,$I$10:$K$10))*(SUMPRODUCT(W400:Y400,$I$8:$K$8)))-((SUMPRODUCT(Z400:AB400,$I$8:$K$8))*(SUMPRODUCT(AC400:AE400,$I$10:$K$10))+(SUMPRODUCT(Z400:AB400,$I$10:$K$10))*(SUMPRODUCT(AC400:AE400,$I$8:$K$8))))^2)-((((SUMPRODUCT(Z400:AB400,$I$8:$K$8))*(SUMPRODUCT(Z400:AB400,$I$10:$K$10))+(SUMPRODUCT(AC400:AE400,$I$8:$K$8))*(SUMPRODUCT(AC400:AE400,$I$10:$K$10)))-((SUMPRODUCT(T400:V400,$I$8:$K$8))*(SUMPRODUCT(T400:V400,$I$10:$K$10))+(SUMPRODUCT(W400:Y400,$I$8:$K$8))*(SUMPRODUCT(W400:Y400,$I$10:$K$10))))^2)))))/(((((SUMPRODUCT(Z400:AB400,$I$8:$K$8))*(SUMPRODUCT(Z400:AB400,$I$10:$K$10))-(SUMPRODUCT(AC400:AE400,$I$8:$K$8))*(SUMPRODUCT(AC400:AE400,$I$10:$K$10)))-((SUMPRODUCT(T400:V400,$I$8:$K$8))*(SUMPRODUCT(T400:V400,$I$10:$K$10))-(SUMPRODUCT(W400:Y400,$I$8:$K$8))*(SUMPRODUCT(W400:Y400,$I$10:$K$10))))^2)+((((SUMPRODUCT(T400:V400,$I$8:$K$8))*(SUMPRODUCT(W400:Y400,$I$10:$K$10))+(SUMPRODUCT(T400:V400,$I$10:$K$10))*(SUMPRODUCT(W400:Y400,$I$8:$K$8)))-((SUMPRODUCT(Z400:AB400,$I$8:$K$8))*(SUMPRODUCT(AC400:AE400,$I$10:$K$10))+(SUMPRODUCT(Z400:AB400,$I$10:$K$10))*(SUMPRODUCT(AC400:AE400,$I$8:$K$8))))^2)))))/2</f>
        <v>1.3026426312624066</v>
      </c>
      <c r="T400">
        <f>(1/(SQRT(2)))*(COS(RADIANS(45)))</f>
        <v>0.5</v>
      </c>
      <c r="U400">
        <f>((1/(SQRT(2)))*(COS(RADIANS(Q400))))*(SIN(RADIANS(45)))</f>
        <v>-0.13587740351992056</v>
      </c>
      <c r="V400">
        <f>((1/(SQRT(2)))*(SIN(RADIANS(Q400))))*(SIN(RADIANS(45)))</f>
        <v>0.48118326156744545</v>
      </c>
      <c r="W400">
        <f>(-((1/(SQRT(2)))*(SIN(RADIANS(45)))))</f>
        <v>-0.49999999999999989</v>
      </c>
      <c r="X400">
        <f>((1/(SQRT(2)))*(COS(RADIANS(Q400))))*(COS(RADIANS(45)))</f>
        <v>-0.13587740351992059</v>
      </c>
      <c r="Y400">
        <f>(((1/(SQRT(2)))*(SIN(RADIANS(Q400))))*(COS(RADIANS(45))))</f>
        <v>0.48118326156744551</v>
      </c>
      <c r="Z400">
        <f t="shared" ref="Z400" si="476">(1/(SQRT(2)))*(COS(RADIANS(-45)))</f>
        <v>0.5</v>
      </c>
      <c r="AA400">
        <f>((1/(SQRT(2)))*(COS(RADIANS(Q400))))*(SIN(RADIANS(-45)))</f>
        <v>0.13587740351992056</v>
      </c>
      <c r="AB400">
        <f>((1/(SQRT(2)))*(SIN(RADIANS(Q400))))*(SIN(RADIANS(-45)))</f>
        <v>-0.48118326156744545</v>
      </c>
      <c r="AC400">
        <f>(-((1/(SQRT(2)))*(SIN(RADIANS(-45)))))</f>
        <v>0.49999999999999989</v>
      </c>
      <c r="AD400">
        <f>((1/(SQRT(2)))*(COS(RADIANS(Q400))))*(COS(RADIANS(-45)))</f>
        <v>-0.13587740351992059</v>
      </c>
      <c r="AE400">
        <f>(((1/(SQRT(2)))*(SIN(RADIANS(Q400))))*(COS(RADIANS(-45))))</f>
        <v>0.48118326156744551</v>
      </c>
    </row>
    <row r="401" spans="1:31" x14ac:dyDescent="0.2">
      <c r="O401" t="s">
        <v>95</v>
      </c>
      <c r="R401" t="s">
        <v>95</v>
      </c>
    </row>
    <row r="402" spans="1:31" x14ac:dyDescent="0.2">
      <c r="O402" s="15">
        <f>(COS(RADIANS(N400)))*((SIN(RADIANS(45)))*(COS(RADIANS(45))))-(SIN(RADIANS(135)))*(COS(RADIANS((135))))*($A$337*$F$337+$C$337*$D$337)-(2*((SIN(RADIANS(45)))^2))-(SIN(RADIANS(135)))^2*(SIN(RADIANS(N400)))*(($B$337*$E$337))-($C$337*$F$337)+(SIN(RADIANS(N400)))*(-(SIN(RADIANS(45))))*(COS(RADIANS(45)))-(SIN(RADIANS(135)))*(COS(RADIANS(135)))*($A$337*$E$337+$B$337*$D$337)-(SIN(RADIANS(45)))^2-(SIN(RADIANS(135)))^2*(SIN(RADIANS(N400)))*($B$337*$F$337+$C$337*$E$337)+(SIN(RADIANS(45)))^2-((SIN(RADIANS(135)))^2)*((COS(RADIANS(N400)))^2)*($B$337*$F$337+$C$337*$E$337)</f>
        <v>-1.9206942170058992</v>
      </c>
      <c r="R402">
        <f>(COS(RADIANS(Q400)))*((SIN(RADIANS(45)))*(COS(RADIANS(45))))-(SIN(RADIANS(135)))*(COS(RADIANS((135))))*($A$337*$F$337+$C$337*$D$337)-(2*((SIN(RADIANS(45)))^2))-(SIN(RADIANS(135)))^2*(SIN(RADIANS(Q400)))*(($B$337*$E$337))-($C$337*$F$337)+(SIN(RADIANS(Q400)))*(-(SIN(RADIANS(45))))*(COS(RADIANS(45)))-(SIN(RADIANS(135)))*(COS(RADIANS(135)))*($A$337*$E$337+$B$337*$D$337)-(SIN(RADIANS(45)))^2-(SIN(RADIANS(135)))^2*(SIN(RADIANS(Q400)))*($B$337*$F$337+$C$337*$E$337)+(SIN(RADIANS(45)))^2-((SIN(RADIANS(135)))^2)*((COS(RADIANS(Q400)))^2)*($B$337*$F$337+$C$337*$E$337)</f>
        <v>-1.9733360828836088</v>
      </c>
      <c r="AE402" s="15"/>
    </row>
    <row r="403" spans="1:31" x14ac:dyDescent="0.2">
      <c r="A403" s="15"/>
      <c r="Q403" s="15"/>
    </row>
    <row r="404" spans="1:31" x14ac:dyDescent="0.2">
      <c r="A404">
        <f>(1/(SQRT(2)))*(COS(RADIANS(45)))</f>
        <v>0.5</v>
      </c>
      <c r="B404">
        <f>((1/(SQRT(2)))*(COS(RADIANS(N404))))*(SIN(RADIANS(45)))</f>
        <v>-0.39769904531200351</v>
      </c>
      <c r="C404">
        <f t="shared" ref="C404" si="477">((1/(SQRT(2)))*(SIN(RADIANS(N404))))*(SIN(RADIANS(45)))</f>
        <v>0.3030436756606561</v>
      </c>
      <c r="D404">
        <f t="shared" ref="D404" si="478">(-((1/(SQRT(2)))*(SIN(RADIANS(45)))))</f>
        <v>-0.49999999999999989</v>
      </c>
      <c r="E404">
        <f t="shared" ref="E404" si="479">((1/(SQRT(2)))*(COS(RADIANS(N404))))*(COS(RADIANS(45)))</f>
        <v>-0.39769904531200356</v>
      </c>
      <c r="F404">
        <f t="shared" ref="F404" si="480">(((1/(SQRT(2)))*(SIN(RADIANS(N404))))*(COS(RADIANS(45))))</f>
        <v>0.30304367566065615</v>
      </c>
      <c r="G404">
        <f t="shared" ref="G404" si="481">(1/(SQRT(2)))*(COS(RADIANS(-45)))</f>
        <v>0.5</v>
      </c>
      <c r="H404">
        <f t="shared" ref="H404" si="482">((1/(SQRT(2)))*(COS(RADIANS(N404))))*(SIN(RADIANS(-45)))</f>
        <v>0.39769904531200351</v>
      </c>
      <c r="I404">
        <f t="shared" ref="I404" si="483">((1/(SQRT(2)))*(SIN(RADIANS(N404))))*(SIN(RADIANS(-45)))</f>
        <v>-0.3030436756606561</v>
      </c>
      <c r="J404">
        <f t="shared" ref="J404" si="484">(-((1/(SQRT(2)))*(SIN(RADIANS(-45)))))</f>
        <v>0.49999999999999989</v>
      </c>
      <c r="K404">
        <f t="shared" ref="K404" si="485">((1/(SQRT(2)))*(COS(RADIANS(N404))))*(COS(RADIANS(-45)))</f>
        <v>-0.39769904531200356</v>
      </c>
      <c r="L404">
        <f>(((1/(SQRT(2)))*(SIN(RADIANS(N404))))*(COS(RADIANS(-45))))</f>
        <v>0.30304367566065615</v>
      </c>
      <c r="N404">
        <f>N400-(O400/O402)</f>
        <v>862.69287248831563</v>
      </c>
      <c r="O404">
        <f>(DEGREES(ACOS(((-(((SUMPRODUCT(G404:I404,$I$8:$K$8))*(SUMPRODUCT(G404:I404,$I$10:$K$10))-(SUMPRODUCT(J404:L404,$I$8:$K$8))*(SUMPRODUCT(J404:L404,$I$10:$K$10)))-((SUMPRODUCT(A404:C404,$I$8:$K$8))*(SUMPRODUCT(A404:C404,$I$10:$K$10))-(SUMPRODUCT(D404:F404,$I$8:$K$8))*(SUMPRODUCT(D404:F404,$I$10:$K$10))))*(((SUMPRODUCT(G404:I404,$I$8:$K$8))*(SUMPRODUCT(G404:I404,$I$10:$K$10))+(SUMPRODUCT(J404:L404,$I$8:$K$8))*(SUMPRODUCT(J404:L404,$I$10:$K$10)))-((SUMPRODUCT(A404:C404,$I$8:$K$8))*(SUMPRODUCT(A404:C404,$I$10:$K$10))+(SUMPRODUCT(D404:F404,$I$8:$K$8))*(SUMPRODUCT(D404:F404,$I$10:$K$10)))))-((((SUMPRODUCT(A404:C404,$I$8:$K$8))*(SUMPRODUCT(D404:F404,$I$10:$K$10))+(SUMPRODUCT(A404:C404,$I$10:$K$10))*(SUMPRODUCT(D404:F404,$I$8:$K$8)))-((SUMPRODUCT(G404:I404,$I$8:$K$8))*(SUMPRODUCT(J404:L404,$I$10:$K$10))+(SUMPRODUCT(G404:I404,$I$10:$K$10))*(SUMPRODUCT(J404:L404,$I$8:$K$8))))*(SQRT(((((SUMPRODUCT(G404:I404,$I$8:$K$8))*(SUMPRODUCT(G404:I404,$I$10:$K$10))-(SUMPRODUCT(J404:L404,$I$8:$K$8))*(SUMPRODUCT(J404:L404,$I$10:$K$10)))-((SUMPRODUCT(A404:C404,$I$8:$K$8))*(SUMPRODUCT(A404:C404,$I$10:$K$10))-(SUMPRODUCT(D404:F404,$I$8:$K$8))*(SUMPRODUCT(D404:F404,$I$10:$K$10))))^2)+((((SUMPRODUCT(A404:C404,$I$8:$K$8))*(SUMPRODUCT(D404:F404,$I$10:$K$10))+(SUMPRODUCT(A404:C404,$I$10:$K$10))*(SUMPRODUCT(D404:F404,$I$8:$K$8)))-((SUMPRODUCT(G404:I404,$I$8:$K$8))*(SUMPRODUCT(J404:L404,$I$10:$K$10))+(SUMPRODUCT(G404:I404,$I$10:$K$10))*(SUMPRODUCT(J404:L404,$I$8:$K$8))))^2)-((((SUMPRODUCT(G404:I404,$I$8:$K$8))*(SUMPRODUCT(G404:I404,$I$10:$K$10))+(SUMPRODUCT(J404:L404,$I$8:$K$8))*(SUMPRODUCT(J404:L404,$I$10:$K$10)))-((SUMPRODUCT(A404:C404,$I$8:$K$8))*(SUMPRODUCT(A404:C404,$I$10:$K$10))+(SUMPRODUCT(D404:F404,$I$8:$K$8))*(SUMPRODUCT(D404:F404,$I$10:$K$10))))^2)))))/(((((SUMPRODUCT(G404:I404,$I$8:$K$8))*(SUMPRODUCT(G404:I404,$I$10:$K$10))-(SUMPRODUCT(J404:L404,$I$8:$K$8))*(SUMPRODUCT(J404:L404,$I$10:$K$10)))-((SUMPRODUCT(A404:C404,$I$8:$K$8))*(SUMPRODUCT(A404:C404,$I$10:$K$10))-(SUMPRODUCT(D404:F404,$I$8:$K$8))*(SUMPRODUCT(D404:F404,$I$10:$K$10))))^2)+((((SUMPRODUCT(A404:C404,$I$8:$K$8))*(SUMPRODUCT(D404:F404,$I$10:$K$10))+(SUMPRODUCT(A404:C404,$I$10:$K$10))*(SUMPRODUCT(D404:F404,$I$8:$K$8)))-((SUMPRODUCT(G404:I404,$I$8:$K$8))*(SUMPRODUCT(J404:L404,$I$10:$K$10))+(SUMPRODUCT(G404:I404,$I$10:$K$10))*(SUMPRODUCT(J404:L404,$I$8:$K$8))))^2)))))/2</f>
        <v>77.568680548908347</v>
      </c>
      <c r="Q404">
        <f>Q400-(R400/R402)</f>
        <v>106.42883684780081</v>
      </c>
      <c r="R404">
        <f>(DEGREES(ACOS(((-(((SUMPRODUCT(Z404:AB404,$I$8:$K$8))*(SUMPRODUCT(Z404:AB404,$I$10:$K$10))-(SUMPRODUCT(AC404:AE404,$I$8:$K$8))*(SUMPRODUCT(AC404:AE404,$I$10:$K$10)))-((SUMPRODUCT(T404:V404,$I$8:$K$8))*(SUMPRODUCT(T404:V404,$I$10:$K$10))-(SUMPRODUCT(W404:Y404,$I$8:$K$8))*(SUMPRODUCT(W404:Y404,$I$10:$K$10))))*(((SUMPRODUCT(Z404:AB404,$I$8:$K$8))*(SUMPRODUCT(Z404:AB404,$I$10:$K$10))+(SUMPRODUCT(AC404:AE404,$I$8:$K$8))*(SUMPRODUCT(AC404:AE404,$I$10:$K$10)))-((SUMPRODUCT(T404:V404,$I$8:$K$8))*(SUMPRODUCT(T404:V404,$I$10:$K$10))+(SUMPRODUCT(W404:Y404,$I$8:$K$8))*(SUMPRODUCT(W404:Y404,$I$10:$K$10)))))+((((SUMPRODUCT(T404:V404,$I$8:$K$8))*(SUMPRODUCT(W404:Y404,$I$10:$K$10))+(SUMPRODUCT(T404:V404,$I$10:$K$10))*(SUMPRODUCT(W404:Y404,$I$8:$K$8)))-((SUMPRODUCT(Z404:AB404,$I$8:$K$8))*(SUMPRODUCT(AC404:AE404,$I$10:$K$10))+(SUMPRODUCT(Z404:AB404,$I$10:$K$10))*(SUMPRODUCT(AC404:AE404,$I$8:$K$8))))*(SQRT(((((SUMPRODUCT(Z404:AB404,$I$8:$K$8))*(SUMPRODUCT(Z404:AB404,$I$10:$K$10))-(SUMPRODUCT(AC404:AE404,$I$8:$K$8))*(SUMPRODUCT(AC404:AE404,$I$10:$K$10)))-((SUMPRODUCT(T404:V404,$I$8:$K$8))*(SUMPRODUCT(T404:V404,$I$10:$K$10))-(SUMPRODUCT(W404:Y404,$I$8:$K$8))*(SUMPRODUCT(W404:Y404,$I$10:$K$10))))^2)+((((SUMPRODUCT(T404:V404,$I$8:$K$8))*(SUMPRODUCT(W404:Y404,$I$10:$K$10))+(SUMPRODUCT(T404:V404,$I$10:$K$10))*(SUMPRODUCT(W404:Y404,$I$8:$K$8)))-((SUMPRODUCT(Z404:AB404,$I$8:$K$8))*(SUMPRODUCT(AC404:AE404,$I$10:$K$10))+(SUMPRODUCT(Z404:AB404,$I$10:$K$10))*(SUMPRODUCT(AC404:AE404,$I$8:$K$8))))^2)-((((SUMPRODUCT(Z404:AB404,$I$8:$K$8))*(SUMPRODUCT(Z404:AB404,$I$10:$K$10))+(SUMPRODUCT(AC404:AE404,$I$8:$K$8))*(SUMPRODUCT(AC404:AE404,$I$10:$K$10)))-((SUMPRODUCT(T404:V404,$I$8:$K$8))*(SUMPRODUCT(T404:V404,$I$10:$K$10))+(SUMPRODUCT(W404:Y404,$I$8:$K$8))*(SUMPRODUCT(W404:Y404,$I$10:$K$10))))^2)))))/(((((SUMPRODUCT(Z404:AB404,$I$8:$K$8))*(SUMPRODUCT(Z404:AB404,$I$10:$K$10))-(SUMPRODUCT(AC404:AE404,$I$8:$K$8))*(SUMPRODUCT(AC404:AE404,$I$10:$K$10)))-((SUMPRODUCT(T404:V404,$I$8:$K$8))*(SUMPRODUCT(T404:V404,$I$10:$K$10))-(SUMPRODUCT(W404:Y404,$I$8:$K$8))*(SUMPRODUCT(W404:Y404,$I$10:$K$10))))^2)+((((SUMPRODUCT(T404:V404,$I$8:$K$8))*(SUMPRODUCT(W404:Y404,$I$10:$K$10))+(SUMPRODUCT(T404:V404,$I$10:$K$10))*(SUMPRODUCT(W404:Y404,$I$8:$K$8)))-((SUMPRODUCT(Z404:AB404,$I$8:$K$8))*(SUMPRODUCT(AC404:AE404,$I$10:$K$10))+(SUMPRODUCT(Z404:AB404,$I$10:$K$10))*(SUMPRODUCT(AC404:AE404,$I$8:$K$8))))^2)))))/2</f>
        <v>1.0486136384653202</v>
      </c>
      <c r="T404">
        <f>(1/(SQRT(2)))*(COS(RADIANS(45)))</f>
        <v>0.5</v>
      </c>
      <c r="U404">
        <f>((1/(SQRT(2)))*(COS(RADIANS(Q404))))*(SIN(RADIANS(45)))</f>
        <v>-0.14141212090496116</v>
      </c>
      <c r="V404">
        <f>((1/(SQRT(2)))*(SIN(RADIANS(Q404))))*(SIN(RADIANS(45)))</f>
        <v>0.47958587558555205</v>
      </c>
      <c r="W404">
        <f>(-((1/(SQRT(2)))*(SIN(RADIANS(45)))))</f>
        <v>-0.49999999999999989</v>
      </c>
      <c r="X404">
        <f>((1/(SQRT(2)))*(COS(RADIANS(Q404))))*(COS(RADIANS(45)))</f>
        <v>-0.14141212090496119</v>
      </c>
      <c r="Y404">
        <f>(((1/(SQRT(2)))*(SIN(RADIANS(Q404))))*(COS(RADIANS(45))))</f>
        <v>0.4795858755855521</v>
      </c>
      <c r="Z404">
        <f t="shared" ref="Z404" si="486">(1/(SQRT(2)))*(COS(RADIANS(-45)))</f>
        <v>0.5</v>
      </c>
      <c r="AA404">
        <f>((1/(SQRT(2)))*(COS(RADIANS(Q404))))*(SIN(RADIANS(-45)))</f>
        <v>0.14141212090496116</v>
      </c>
      <c r="AB404">
        <f>((1/(SQRT(2)))*(SIN(RADIANS(Q404))))*(SIN(RADIANS(-45)))</f>
        <v>-0.47958587558555205</v>
      </c>
      <c r="AC404">
        <f>(-((1/(SQRT(2)))*(SIN(RADIANS(-45)))))</f>
        <v>0.49999999999999989</v>
      </c>
      <c r="AD404">
        <f>((1/(SQRT(2)))*(COS(RADIANS(Q404))))*(COS(RADIANS(-45)))</f>
        <v>-0.14141212090496119</v>
      </c>
      <c r="AE404">
        <f>(((1/(SQRT(2)))*(SIN(RADIANS(Q404))))*(COS(RADIANS(-45))))</f>
        <v>0.4795858755855521</v>
      </c>
    </row>
    <row r="405" spans="1:31" x14ac:dyDescent="0.2">
      <c r="O405" t="s">
        <v>95</v>
      </c>
      <c r="R405" t="s">
        <v>95</v>
      </c>
    </row>
    <row r="406" spans="1:31" x14ac:dyDescent="0.2">
      <c r="O406" s="15">
        <f>(COS(RADIANS(N404)))*((SIN(RADIANS(45)))*(COS(RADIANS(45))))-(SIN(RADIANS(135)))*(COS(RADIANS((135))))*($A$337*$F$337+$C$337*$D$337)-(2*((SIN(RADIANS(45)))^2))-(SIN(RADIANS(135)))^2*(SIN(RADIANS(N404)))*(($B$337*$E$337))-($C$337*$F$337)+(SIN(RADIANS(N404)))*(-(SIN(RADIANS(45))))*(COS(RADIANS(45)))-(SIN(RADIANS(135)))*(COS(RADIANS(135)))*($A$337*$E$337+$B$337*$D$337)-(SIN(RADIANS(45)))^2-(SIN(RADIANS(135)))^2*(SIN(RADIANS(N404)))*($B$337*$F$337+$C$337*$E$337)+(SIN(RADIANS(45)))^2-((SIN(RADIANS(135)))^2)*((COS(RADIANS(N404)))^2)*($B$337*$F$337+$C$337*$E$337)</f>
        <v>-2.0703636639032319</v>
      </c>
      <c r="R406">
        <f>(COS(RADIANS(Q404)))*((SIN(RADIANS(45)))*(COS(RADIANS(45))))-(SIN(RADIANS(135)))*(COS(RADIANS((135))))*($A$337*$F$337+$C$337*$D$337)-(2*((SIN(RADIANS(45)))^2))-(SIN(RADIANS(135)))^2*(SIN(RADIANS(Q404)))*(($B$337*$E$337))-($C$337*$F$337)+(SIN(RADIANS(Q404)))*(-(SIN(RADIANS(45))))*(COS(RADIANS(45)))-(SIN(RADIANS(135)))*(COS(RADIANS(135)))*($A$337*$E$337+$B$337*$D$337)-(SIN(RADIANS(45)))^2-(SIN(RADIANS(135)))^2*(SIN(RADIANS(Q404)))*($B$337*$F$337+$C$337*$E$337)+(SIN(RADIANS(45)))^2-((SIN(RADIANS(135)))^2)*((COS(RADIANS(Q404)))^2)*($B$337*$F$337+$C$337*$E$337)</f>
        <v>-1.9773477866111477</v>
      </c>
      <c r="AE406" s="15"/>
    </row>
    <row r="407" spans="1:31" x14ac:dyDescent="0.2">
      <c r="A407" s="15"/>
      <c r="Q407" s="15"/>
    </row>
    <row r="408" spans="1:31" x14ac:dyDescent="0.2">
      <c r="A408">
        <f>(1/(SQRT(2)))*(COS(RADIANS(45)))</f>
        <v>0.5</v>
      </c>
      <c r="B408">
        <f>((1/(SQRT(2)))*(COS(RADIANS(N408))))*(SIN(RADIANS(45)))</f>
        <v>-0.49999807273617697</v>
      </c>
      <c r="C408">
        <f t="shared" ref="C408" si="487">((1/(SQRT(2)))*(SIN(RADIANS(N408))))*(SIN(RADIANS(45)))</f>
        <v>-1.3882579402339367E-3</v>
      </c>
      <c r="D408">
        <f t="shared" ref="D408" si="488">(-((1/(SQRT(2)))*(SIN(RADIANS(45)))))</f>
        <v>-0.49999999999999989</v>
      </c>
      <c r="E408">
        <f t="shared" ref="E408" si="489">((1/(SQRT(2)))*(COS(RADIANS(N408))))*(COS(RADIANS(45)))</f>
        <v>-0.49999807273617702</v>
      </c>
      <c r="F408">
        <f t="shared" ref="F408" si="490">(((1/(SQRT(2)))*(SIN(RADIANS(N408))))*(COS(RADIANS(45))))</f>
        <v>-1.3882579402339369E-3</v>
      </c>
      <c r="G408">
        <f t="shared" ref="G408" si="491">(1/(SQRT(2)))*(COS(RADIANS(-45)))</f>
        <v>0.5</v>
      </c>
      <c r="H408">
        <f t="shared" ref="H408" si="492">((1/(SQRT(2)))*(COS(RADIANS(N408))))*(SIN(RADIANS(-45)))</f>
        <v>0.49999807273617697</v>
      </c>
      <c r="I408">
        <f t="shared" ref="I408" si="493">((1/(SQRT(2)))*(SIN(RADIANS(N408))))*(SIN(RADIANS(-45)))</f>
        <v>1.3882579402339367E-3</v>
      </c>
      <c r="J408">
        <f t="shared" ref="J408" si="494">(-((1/(SQRT(2)))*(SIN(RADIANS(-45)))))</f>
        <v>0.49999999999999989</v>
      </c>
      <c r="K408">
        <f t="shared" ref="K408" si="495">((1/(SQRT(2)))*(COS(RADIANS(N408))))*(COS(RADIANS(-45)))</f>
        <v>-0.49999807273617702</v>
      </c>
      <c r="L408">
        <f>(((1/(SQRT(2)))*(SIN(RADIANS(N408))))*(COS(RADIANS(-45))))</f>
        <v>-1.3882579402339369E-3</v>
      </c>
      <c r="N408">
        <f>N404-(O404/O406)</f>
        <v>900.15908284609839</v>
      </c>
      <c r="O408">
        <f>(DEGREES(ACOS(((-(((SUMPRODUCT(G408:I408,$I$8:$K$8))*(SUMPRODUCT(G408:I408,$I$10:$K$10))-(SUMPRODUCT(J408:L408,$I$8:$K$8))*(SUMPRODUCT(J408:L408,$I$10:$K$10)))-((SUMPRODUCT(A408:C408,$I$8:$K$8))*(SUMPRODUCT(A408:C408,$I$10:$K$10))-(SUMPRODUCT(D408:F408,$I$8:$K$8))*(SUMPRODUCT(D408:F408,$I$10:$K$10))))*(((SUMPRODUCT(G408:I408,$I$8:$K$8))*(SUMPRODUCT(G408:I408,$I$10:$K$10))+(SUMPRODUCT(J408:L408,$I$8:$K$8))*(SUMPRODUCT(J408:L408,$I$10:$K$10)))-((SUMPRODUCT(A408:C408,$I$8:$K$8))*(SUMPRODUCT(A408:C408,$I$10:$K$10))+(SUMPRODUCT(D408:F408,$I$8:$K$8))*(SUMPRODUCT(D408:F408,$I$10:$K$10)))))-((((SUMPRODUCT(A408:C408,$I$8:$K$8))*(SUMPRODUCT(D408:F408,$I$10:$K$10))+(SUMPRODUCT(A408:C408,$I$10:$K$10))*(SUMPRODUCT(D408:F408,$I$8:$K$8)))-((SUMPRODUCT(G408:I408,$I$8:$K$8))*(SUMPRODUCT(J408:L408,$I$10:$K$10))+(SUMPRODUCT(G408:I408,$I$10:$K$10))*(SUMPRODUCT(J408:L408,$I$8:$K$8))))*(SQRT(((((SUMPRODUCT(G408:I408,$I$8:$K$8))*(SUMPRODUCT(G408:I408,$I$10:$K$10))-(SUMPRODUCT(J408:L408,$I$8:$K$8))*(SUMPRODUCT(J408:L408,$I$10:$K$10)))-((SUMPRODUCT(A408:C408,$I$8:$K$8))*(SUMPRODUCT(A408:C408,$I$10:$K$10))-(SUMPRODUCT(D408:F408,$I$8:$K$8))*(SUMPRODUCT(D408:F408,$I$10:$K$10))))^2)+((((SUMPRODUCT(A408:C408,$I$8:$K$8))*(SUMPRODUCT(D408:F408,$I$10:$K$10))+(SUMPRODUCT(A408:C408,$I$10:$K$10))*(SUMPRODUCT(D408:F408,$I$8:$K$8)))-((SUMPRODUCT(G408:I408,$I$8:$K$8))*(SUMPRODUCT(J408:L408,$I$10:$K$10))+(SUMPRODUCT(G408:I408,$I$10:$K$10))*(SUMPRODUCT(J408:L408,$I$8:$K$8))))^2)-((((SUMPRODUCT(G408:I408,$I$8:$K$8))*(SUMPRODUCT(G408:I408,$I$10:$K$10))+(SUMPRODUCT(J408:L408,$I$8:$K$8))*(SUMPRODUCT(J408:L408,$I$10:$K$10)))-((SUMPRODUCT(A408:C408,$I$8:$K$8))*(SUMPRODUCT(A408:C408,$I$10:$K$10))+(SUMPRODUCT(D408:F408,$I$8:$K$8))*(SUMPRODUCT(D408:F408,$I$10:$K$10))))^2)))))/(((((SUMPRODUCT(G408:I408,$I$8:$K$8))*(SUMPRODUCT(G408:I408,$I$10:$K$10))-(SUMPRODUCT(J408:L408,$I$8:$K$8))*(SUMPRODUCT(J408:L408,$I$10:$K$10)))-((SUMPRODUCT(A408:C408,$I$8:$K$8))*(SUMPRODUCT(A408:C408,$I$10:$K$10))-(SUMPRODUCT(D408:F408,$I$8:$K$8))*(SUMPRODUCT(D408:F408,$I$10:$K$10))))^2)+((((SUMPRODUCT(A408:C408,$I$8:$K$8))*(SUMPRODUCT(D408:F408,$I$10:$K$10))+(SUMPRODUCT(A408:C408,$I$10:$K$10))*(SUMPRODUCT(D408:F408,$I$8:$K$8)))-((SUMPRODUCT(G408:I408,$I$8:$K$8))*(SUMPRODUCT(J408:L408,$I$10:$K$10))+(SUMPRODUCT(G408:I408,$I$10:$K$10))*(SUMPRODUCT(J408:L408,$I$8:$K$8))))^2)))))/2</f>
        <v>68.993641931277622</v>
      </c>
      <c r="Q408">
        <f t="shared" ref="Q408" si="496">Q404-(R404/R406)</f>
        <v>106.95915005095384</v>
      </c>
      <c r="R408">
        <f>(DEGREES(ACOS(((-(((SUMPRODUCT(Z408:AB408,$I$8:$K$8))*(SUMPRODUCT(Z408:AB408,$I$10:$K$10))-(SUMPRODUCT(AC408:AE408,$I$8:$K$8))*(SUMPRODUCT(AC408:AE408,$I$10:$K$10)))-((SUMPRODUCT(T408:V408,$I$8:$K$8))*(SUMPRODUCT(T408:V408,$I$10:$K$10))-(SUMPRODUCT(W408:Y408,$I$8:$K$8))*(SUMPRODUCT(W408:Y408,$I$10:$K$10))))*(((SUMPRODUCT(Z408:AB408,$I$8:$K$8))*(SUMPRODUCT(Z408:AB408,$I$10:$K$10))+(SUMPRODUCT(AC408:AE408,$I$8:$K$8))*(SUMPRODUCT(AC408:AE408,$I$10:$K$10)))-((SUMPRODUCT(T408:V408,$I$8:$K$8))*(SUMPRODUCT(T408:V408,$I$10:$K$10))+(SUMPRODUCT(W408:Y408,$I$8:$K$8))*(SUMPRODUCT(W408:Y408,$I$10:$K$10)))))+((((SUMPRODUCT(T408:V408,$I$8:$K$8))*(SUMPRODUCT(W408:Y408,$I$10:$K$10))+(SUMPRODUCT(T408:V408,$I$10:$K$10))*(SUMPRODUCT(W408:Y408,$I$8:$K$8)))-((SUMPRODUCT(Z408:AB408,$I$8:$K$8))*(SUMPRODUCT(AC408:AE408,$I$10:$K$10))+(SUMPRODUCT(Z408:AB408,$I$10:$K$10))*(SUMPRODUCT(AC408:AE408,$I$8:$K$8))))*(SQRT(((((SUMPRODUCT(Z408:AB408,$I$8:$K$8))*(SUMPRODUCT(Z408:AB408,$I$10:$K$10))-(SUMPRODUCT(AC408:AE408,$I$8:$K$8))*(SUMPRODUCT(AC408:AE408,$I$10:$K$10)))-((SUMPRODUCT(T408:V408,$I$8:$K$8))*(SUMPRODUCT(T408:V408,$I$10:$K$10))-(SUMPRODUCT(W408:Y408,$I$8:$K$8))*(SUMPRODUCT(W408:Y408,$I$10:$K$10))))^2)+((((SUMPRODUCT(T408:V408,$I$8:$K$8))*(SUMPRODUCT(W408:Y408,$I$10:$K$10))+(SUMPRODUCT(T408:V408,$I$10:$K$10))*(SUMPRODUCT(W408:Y408,$I$8:$K$8)))-((SUMPRODUCT(Z408:AB408,$I$8:$K$8))*(SUMPRODUCT(AC408:AE408,$I$10:$K$10))+(SUMPRODUCT(Z408:AB408,$I$10:$K$10))*(SUMPRODUCT(AC408:AE408,$I$8:$K$8))))^2)-((((SUMPRODUCT(Z408:AB408,$I$8:$K$8))*(SUMPRODUCT(Z408:AB408,$I$10:$K$10))+(SUMPRODUCT(AC408:AE408,$I$8:$K$8))*(SUMPRODUCT(AC408:AE408,$I$10:$K$10)))-((SUMPRODUCT(T408:V408,$I$8:$K$8))*(SUMPRODUCT(T408:V408,$I$10:$K$10))+(SUMPRODUCT(W408:Y408,$I$8:$K$8))*(SUMPRODUCT(W408:Y408,$I$10:$K$10))))^2)))))/(((((SUMPRODUCT(Z408:AB408,$I$8:$K$8))*(SUMPRODUCT(Z408:AB408,$I$10:$K$10))-(SUMPRODUCT(AC408:AE408,$I$8:$K$8))*(SUMPRODUCT(AC408:AE408,$I$10:$K$10)))-((SUMPRODUCT(T408:V408,$I$8:$K$8))*(SUMPRODUCT(T408:V408,$I$10:$K$10))-(SUMPRODUCT(W408:Y408,$I$8:$K$8))*(SUMPRODUCT(W408:Y408,$I$10:$K$10))))^2)+((((SUMPRODUCT(T408:V408,$I$8:$K$8))*(SUMPRODUCT(W408:Y408,$I$10:$K$10))+(SUMPRODUCT(T408:V408,$I$10:$K$10))*(SUMPRODUCT(W408:Y408,$I$8:$K$8)))-((SUMPRODUCT(Z408:AB408,$I$8:$K$8))*(SUMPRODUCT(AC408:AE408,$I$10:$K$10))+(SUMPRODUCT(Z408:AB408,$I$10:$K$10))*(SUMPRODUCT(AC408:AE408,$I$8:$K$8))))^2)))))/2</f>
        <v>0.8442798769407911</v>
      </c>
      <c r="T408">
        <f t="shared" ref="T408" si="497">(1/(SQRT(2)))*(COS(RADIANS(45)))</f>
        <v>0.5</v>
      </c>
      <c r="U408">
        <f t="shared" ref="U408" si="498">((1/(SQRT(2)))*(COS(RADIANS(Q408))))*(SIN(RADIANS(45)))</f>
        <v>-0.14584490879462839</v>
      </c>
      <c r="V408">
        <f t="shared" ref="V408" si="499">((1/(SQRT(2)))*(SIN(RADIANS(Q408))))*(SIN(RADIANS(45)))</f>
        <v>0.47825648200383702</v>
      </c>
      <c r="W408">
        <f t="shared" ref="W408" si="500">(-((1/(SQRT(2)))*(SIN(RADIANS(45)))))</f>
        <v>-0.49999999999999989</v>
      </c>
      <c r="X408">
        <f t="shared" ref="X408" si="501">((1/(SQRT(2)))*(COS(RADIANS(Q408))))*(COS(RADIANS(45)))</f>
        <v>-0.14584490879462841</v>
      </c>
      <c r="Y408">
        <f t="shared" ref="Y408" si="502">(((1/(SQRT(2)))*(SIN(RADIANS(Q408))))*(COS(RADIANS(45))))</f>
        <v>0.47825648200383708</v>
      </c>
      <c r="Z408">
        <f t="shared" ref="Z408" si="503">(1/(SQRT(2)))*(COS(RADIANS(-45)))</f>
        <v>0.5</v>
      </c>
      <c r="AA408">
        <f t="shared" ref="AA408" si="504">((1/(SQRT(2)))*(COS(RADIANS(Q408))))*(SIN(RADIANS(-45)))</f>
        <v>0.14584490879462839</v>
      </c>
      <c r="AB408">
        <f t="shared" ref="AB408" si="505">((1/(SQRT(2)))*(SIN(RADIANS(Q408))))*(SIN(RADIANS(-45)))</f>
        <v>-0.47825648200383702</v>
      </c>
      <c r="AC408">
        <f t="shared" ref="AC408" si="506">(-((1/(SQRT(2)))*(SIN(RADIANS(-45)))))</f>
        <v>0.49999999999999989</v>
      </c>
      <c r="AD408">
        <f t="shared" ref="AD408" si="507">((1/(SQRT(2)))*(COS(RADIANS(Q408))))*(COS(RADIANS(-45)))</f>
        <v>-0.14584490879462841</v>
      </c>
      <c r="AE408">
        <f t="shared" ref="AE408" si="508">(((1/(SQRT(2)))*(SIN(RADIANS(Q408))))*(COS(RADIANS(-45))))</f>
        <v>0.47825648200383708</v>
      </c>
    </row>
    <row r="409" spans="1:31" x14ac:dyDescent="0.2">
      <c r="O409" t="s">
        <v>95</v>
      </c>
      <c r="R409" t="s">
        <v>95</v>
      </c>
    </row>
    <row r="410" spans="1:31" x14ac:dyDescent="0.2">
      <c r="O410" s="15">
        <f>(COS(RADIANS(N408)))*((SIN(RADIANS(45)))*(COS(RADIANS(45))))-(SIN(RADIANS(135)))*(COS(RADIANS((135))))*($A$337*$F$337+$C$337*$D$337)-(2*((SIN(RADIANS(45)))^2))-(SIN(RADIANS(135)))^2*(SIN(RADIANS(N408)))*(($B$337*$E$337))-($C$337*$F$337)+(SIN(RADIANS(N408)))*(-(SIN(RADIANS(45))))*(COS(RADIANS(45)))-(SIN(RADIANS(135)))*(COS(RADIANS(135)))*($A$337*$E$337+$B$337*$D$337)-(SIN(RADIANS(45)))^2-(SIN(RADIANS(135)))^2*(SIN(RADIANS(N408)))*($B$337*$F$337+$C$337*$E$337)+(SIN(RADIANS(45)))^2-((SIN(RADIANS(135)))^2)*((COS(RADIANS(N408)))^2)*($B$337*$F$337+$C$337*$E$337)</f>
        <v>-1.9146352722244167</v>
      </c>
      <c r="R410">
        <f t="shared" ref="R410" si="509">(COS(RADIANS(Q408)))*((SIN(RADIANS(45)))*(COS(RADIANS(45))))-(SIN(RADIANS(135)))*(COS(RADIANS((135))))*($A$337*$F$337+$C$337*$D$337)-(2*((SIN(RADIANS(45)))^2))-(SIN(RADIANS(135)))^2*(SIN(RADIANS(Q408)))*(($B$337*$E$337))-($C$337*$F$337)+(SIN(RADIANS(Q408)))*(-(SIN(RADIANS(45))))*(COS(RADIANS(45)))-(SIN(RADIANS(135)))*(COS(RADIANS(135)))*($A$337*$E$337+$B$337*$D$337)-(SIN(RADIANS(45)))^2-(SIN(RADIANS(135)))^2*(SIN(RADIANS(Q408)))*($B$337*$F$337+$C$337*$E$337)+(SIN(RADIANS(45)))^2-((SIN(RADIANS(135)))^2)*((COS(RADIANS(Q408)))^2)*($B$337*$F$337+$C$337*$E$337)</f>
        <v>-1.9805137008193809</v>
      </c>
      <c r="AE410" s="15"/>
    </row>
    <row r="411" spans="1:31" x14ac:dyDescent="0.2">
      <c r="A411" s="15"/>
      <c r="Q411" s="15"/>
    </row>
    <row r="412" spans="1:31" x14ac:dyDescent="0.2">
      <c r="A412">
        <f>(1/(SQRT(2)))*(COS(RADIANS(45)))</f>
        <v>0.5</v>
      </c>
      <c r="B412">
        <f>((1/(SQRT(2)))*(COS(RADIANS(N412))))*(SIN(RADIANS(45)))</f>
        <v>-0.40351129721327161</v>
      </c>
      <c r="C412">
        <f t="shared" ref="C412" si="510">((1/(SQRT(2)))*(SIN(RADIANS(N412))))*(SIN(RADIANS(45)))</f>
        <v>-0.29526028012799604</v>
      </c>
      <c r="D412">
        <f t="shared" ref="D412" si="511">(-((1/(SQRT(2)))*(SIN(RADIANS(45)))))</f>
        <v>-0.49999999999999989</v>
      </c>
      <c r="E412">
        <f t="shared" ref="E412" si="512">((1/(SQRT(2)))*(COS(RADIANS(N412))))*(COS(RADIANS(45)))</f>
        <v>-0.40351129721327167</v>
      </c>
      <c r="F412">
        <f t="shared" ref="F412" si="513">(((1/(SQRT(2)))*(SIN(RADIANS(N412))))*(COS(RADIANS(45))))</f>
        <v>-0.2952602801279961</v>
      </c>
      <c r="G412">
        <f t="shared" ref="G412" si="514">(1/(SQRT(2)))*(COS(RADIANS(-45)))</f>
        <v>0.5</v>
      </c>
      <c r="H412">
        <f t="shared" ref="H412" si="515">((1/(SQRT(2)))*(COS(RADIANS(N412))))*(SIN(RADIANS(-45)))</f>
        <v>0.40351129721327161</v>
      </c>
      <c r="I412">
        <f t="shared" ref="I412" si="516">((1/(SQRT(2)))*(SIN(RADIANS(N412))))*(SIN(RADIANS(-45)))</f>
        <v>0.29526028012799604</v>
      </c>
      <c r="J412">
        <f t="shared" ref="J412" si="517">(-((1/(SQRT(2)))*(SIN(RADIANS(-45)))))</f>
        <v>0.49999999999999989</v>
      </c>
      <c r="K412">
        <f t="shared" ref="K412" si="518">((1/(SQRT(2)))*(COS(RADIANS(N412))))*(COS(RADIANS(-45)))</f>
        <v>-0.40351129721327167</v>
      </c>
      <c r="L412">
        <f>(((1/(SQRT(2)))*(SIN(RADIANS(N412))))*(COS(RADIANS(-45))))</f>
        <v>-0.2952602801279961</v>
      </c>
      <c r="N412" s="10">
        <f>N408-(O408/O410)</f>
        <v>936.19395744188557</v>
      </c>
      <c r="O412" s="10">
        <f>(DEGREES(ACOS(((-(((SUMPRODUCT(G412:I412,$I$8:$K$8))*(SUMPRODUCT(G412:I412,$I$10:$K$10))-(SUMPRODUCT(J412:L412,$I$8:$K$8))*(SUMPRODUCT(J412:L412,$I$10:$K$10)))-((SUMPRODUCT(A412:C412,$I$8:$K$8))*(SUMPRODUCT(A412:C412,$I$10:$K$10))-(SUMPRODUCT(D412:F412,$I$8:$K$8))*(SUMPRODUCT(D412:F412,$I$10:$K$10))))*(((SUMPRODUCT(G412:I412,$I$8:$K$8))*(SUMPRODUCT(G412:I412,$I$10:$K$10))+(SUMPRODUCT(J412:L412,$I$8:$K$8))*(SUMPRODUCT(J412:L412,$I$10:$K$10)))-((SUMPRODUCT(A412:C412,$I$8:$K$8))*(SUMPRODUCT(A412:C412,$I$10:$K$10))+(SUMPRODUCT(D412:F412,$I$8:$K$8))*(SUMPRODUCT(D412:F412,$I$10:$K$10)))))-((((SUMPRODUCT(A412:C412,$I$8:$K$8))*(SUMPRODUCT(D412:F412,$I$10:$K$10))+(SUMPRODUCT(A412:C412,$I$10:$K$10))*(SUMPRODUCT(D412:F412,$I$8:$K$8)))-((SUMPRODUCT(G412:I412,$I$8:$K$8))*(SUMPRODUCT(J412:L412,$I$10:$K$10))+(SUMPRODUCT(G412:I412,$I$10:$K$10))*(SUMPRODUCT(J412:L412,$I$8:$K$8))))*(SQRT(((((SUMPRODUCT(G412:I412,$I$8:$K$8))*(SUMPRODUCT(G412:I412,$I$10:$K$10))-(SUMPRODUCT(J412:L412,$I$8:$K$8))*(SUMPRODUCT(J412:L412,$I$10:$K$10)))-((SUMPRODUCT(A412:C412,$I$8:$K$8))*(SUMPRODUCT(A412:C412,$I$10:$K$10))-(SUMPRODUCT(D412:F412,$I$8:$K$8))*(SUMPRODUCT(D412:F412,$I$10:$K$10))))^2)+((((SUMPRODUCT(A412:C412,$I$8:$K$8))*(SUMPRODUCT(D412:F412,$I$10:$K$10))+(SUMPRODUCT(A412:C412,$I$10:$K$10))*(SUMPRODUCT(D412:F412,$I$8:$K$8)))-((SUMPRODUCT(G412:I412,$I$8:$K$8))*(SUMPRODUCT(J412:L412,$I$10:$K$10))+(SUMPRODUCT(G412:I412,$I$10:$K$10))*(SUMPRODUCT(J412:L412,$I$8:$K$8))))^2)-((((SUMPRODUCT(G412:I412,$I$8:$K$8))*(SUMPRODUCT(G412:I412,$I$10:$K$10))+(SUMPRODUCT(J412:L412,$I$8:$K$8))*(SUMPRODUCT(J412:L412,$I$10:$K$10)))-((SUMPRODUCT(A412:C412,$I$8:$K$8))*(SUMPRODUCT(A412:C412,$I$10:$K$10))+(SUMPRODUCT(D412:F412,$I$8:$K$8))*(SUMPRODUCT(D412:F412,$I$10:$K$10))))^2)))))/(((((SUMPRODUCT(G412:I412,$I$8:$K$8))*(SUMPRODUCT(G412:I412,$I$10:$K$10))-(SUMPRODUCT(J412:L412,$I$8:$K$8))*(SUMPRODUCT(J412:L412,$I$10:$K$10)))-((SUMPRODUCT(A412:C412,$I$8:$K$8))*(SUMPRODUCT(A412:C412,$I$10:$K$10))-(SUMPRODUCT(D412:F412,$I$8:$K$8))*(SUMPRODUCT(D412:F412,$I$10:$K$10))))^2)+((((SUMPRODUCT(A412:C412,$I$8:$K$8))*(SUMPRODUCT(D412:F412,$I$10:$K$10))+(SUMPRODUCT(A412:C412,$I$10:$K$10))*(SUMPRODUCT(D412:F412,$I$8:$K$8)))-((SUMPRODUCT(G412:I412,$I$8:$K$8))*(SUMPRODUCT(J412:L412,$I$10:$K$10))+(SUMPRODUCT(G412:I412,$I$10:$K$10))*(SUMPRODUCT(J412:L412,$I$8:$K$8))))^2)))))/2</f>
        <v>69.144615406753019</v>
      </c>
      <c r="Q412" s="10">
        <f t="shared" ref="Q412" si="519">Q408-(R408/R410)</f>
        <v>107.38544342958156</v>
      </c>
      <c r="R412" s="10">
        <f>(DEGREES(ACOS(((-(((SUMPRODUCT(Z412:AB412,$I$8:$K$8))*(SUMPRODUCT(Z412:AB412,$I$10:$K$10))-(SUMPRODUCT(AC412:AE412,$I$8:$K$8))*(SUMPRODUCT(AC412:AE412,$I$10:$K$10)))-((SUMPRODUCT(T412:V412,$I$8:$K$8))*(SUMPRODUCT(T412:V412,$I$10:$K$10))-(SUMPRODUCT(W412:Y412,$I$8:$K$8))*(SUMPRODUCT(W412:Y412,$I$10:$K$10))))*(((SUMPRODUCT(Z412:AB412,$I$8:$K$8))*(SUMPRODUCT(Z412:AB412,$I$10:$K$10))+(SUMPRODUCT(AC412:AE412,$I$8:$K$8))*(SUMPRODUCT(AC412:AE412,$I$10:$K$10)))-((SUMPRODUCT(T412:V412,$I$8:$K$8))*(SUMPRODUCT(T412:V412,$I$10:$K$10))+(SUMPRODUCT(W412:Y412,$I$8:$K$8))*(SUMPRODUCT(W412:Y412,$I$10:$K$10)))))+((((SUMPRODUCT(T412:V412,$I$8:$K$8))*(SUMPRODUCT(W412:Y412,$I$10:$K$10))+(SUMPRODUCT(T412:V412,$I$10:$K$10))*(SUMPRODUCT(W412:Y412,$I$8:$K$8)))-((SUMPRODUCT(Z412:AB412,$I$8:$K$8))*(SUMPRODUCT(AC412:AE412,$I$10:$K$10))+(SUMPRODUCT(Z412:AB412,$I$10:$K$10))*(SUMPRODUCT(AC412:AE412,$I$8:$K$8))))*(SQRT(((((SUMPRODUCT(Z412:AB412,$I$8:$K$8))*(SUMPRODUCT(Z412:AB412,$I$10:$K$10))-(SUMPRODUCT(AC412:AE412,$I$8:$K$8))*(SUMPRODUCT(AC412:AE412,$I$10:$K$10)))-((SUMPRODUCT(T412:V412,$I$8:$K$8))*(SUMPRODUCT(T412:V412,$I$10:$K$10))-(SUMPRODUCT(W412:Y412,$I$8:$K$8))*(SUMPRODUCT(W412:Y412,$I$10:$K$10))))^2)+((((SUMPRODUCT(T412:V412,$I$8:$K$8))*(SUMPRODUCT(W412:Y412,$I$10:$K$10))+(SUMPRODUCT(T412:V412,$I$10:$K$10))*(SUMPRODUCT(W412:Y412,$I$8:$K$8)))-((SUMPRODUCT(Z412:AB412,$I$8:$K$8))*(SUMPRODUCT(AC412:AE412,$I$10:$K$10))+(SUMPRODUCT(Z412:AB412,$I$10:$K$10))*(SUMPRODUCT(AC412:AE412,$I$8:$K$8))))^2)-((((SUMPRODUCT(Z412:AB412,$I$8:$K$8))*(SUMPRODUCT(Z412:AB412,$I$10:$K$10))+(SUMPRODUCT(AC412:AE412,$I$8:$K$8))*(SUMPRODUCT(AC412:AE412,$I$10:$K$10)))-((SUMPRODUCT(T412:V412,$I$8:$K$8))*(SUMPRODUCT(T412:V412,$I$10:$K$10))+(SUMPRODUCT(W412:Y412,$I$8:$K$8))*(SUMPRODUCT(W412:Y412,$I$10:$K$10))))^2)))))/(((((SUMPRODUCT(Z412:AB412,$I$8:$K$8))*(SUMPRODUCT(Z412:AB412,$I$10:$K$10))-(SUMPRODUCT(AC412:AE412,$I$8:$K$8))*(SUMPRODUCT(AC412:AE412,$I$10:$K$10)))-((SUMPRODUCT(T412:V412,$I$8:$K$8))*(SUMPRODUCT(T412:V412,$I$10:$K$10))-(SUMPRODUCT(W412:Y412,$I$8:$K$8))*(SUMPRODUCT(W412:Y412,$I$10:$K$10))))^2)+((((SUMPRODUCT(T412:V412,$I$8:$K$8))*(SUMPRODUCT(W412:Y412,$I$10:$K$10))+(SUMPRODUCT(T412:V412,$I$10:$K$10))*(SUMPRODUCT(W412:Y412,$I$8:$K$8)))-((SUMPRODUCT(Z412:AB412,$I$8:$K$8))*(SUMPRODUCT(AC412:AE412,$I$10:$K$10))+(SUMPRODUCT(Z412:AB412,$I$10:$K$10))*(SUMPRODUCT(AC412:AE412,$I$8:$K$8))))^2)))))/2</f>
        <v>0.67987162258105494</v>
      </c>
      <c r="T412">
        <f t="shared" ref="T412" si="520">(1/(SQRT(2)))*(COS(RADIANS(45)))</f>
        <v>0.5</v>
      </c>
      <c r="U412">
        <f t="shared" ref="U412" si="521">((1/(SQRT(2)))*(COS(RADIANS(Q412))))*(SIN(RADIANS(45)))</f>
        <v>-0.14939917411597184</v>
      </c>
      <c r="V412">
        <f t="shared" ref="V412" si="522">((1/(SQRT(2)))*(SIN(RADIANS(Q412))))*(SIN(RADIANS(45)))</f>
        <v>0.47715813602354662</v>
      </c>
      <c r="W412">
        <f t="shared" ref="W412" si="523">(-((1/(SQRT(2)))*(SIN(RADIANS(45)))))</f>
        <v>-0.49999999999999989</v>
      </c>
      <c r="X412">
        <f t="shared" ref="X412" si="524">((1/(SQRT(2)))*(COS(RADIANS(Q412))))*(COS(RADIANS(45)))</f>
        <v>-0.14939917411597187</v>
      </c>
      <c r="Y412">
        <f t="shared" ref="Y412" si="525">(((1/(SQRT(2)))*(SIN(RADIANS(Q412))))*(COS(RADIANS(45))))</f>
        <v>0.47715813602354668</v>
      </c>
      <c r="Z412">
        <f t="shared" ref="Z412" si="526">(1/(SQRT(2)))*(COS(RADIANS(-45)))</f>
        <v>0.5</v>
      </c>
      <c r="AA412">
        <f t="shared" ref="AA412" si="527">((1/(SQRT(2)))*(COS(RADIANS(Q412))))*(SIN(RADIANS(-45)))</f>
        <v>0.14939917411597184</v>
      </c>
      <c r="AB412">
        <f t="shared" ref="AB412" si="528">((1/(SQRT(2)))*(SIN(RADIANS(Q412))))*(SIN(RADIANS(-45)))</f>
        <v>-0.47715813602354662</v>
      </c>
      <c r="AC412">
        <f t="shared" ref="AC412" si="529">(-((1/(SQRT(2)))*(SIN(RADIANS(-45)))))</f>
        <v>0.49999999999999989</v>
      </c>
      <c r="AD412">
        <f t="shared" ref="AD412" si="530">((1/(SQRT(2)))*(COS(RADIANS(Q412))))*(COS(RADIANS(-45)))</f>
        <v>-0.14939917411597187</v>
      </c>
      <c r="AE412">
        <f t="shared" ref="AE412" si="531">(((1/(SQRT(2)))*(SIN(RADIANS(Q412))))*(COS(RADIANS(-45))))</f>
        <v>0.47715813602354668</v>
      </c>
    </row>
    <row r="413" spans="1:31" x14ac:dyDescent="0.2">
      <c r="O413" t="s">
        <v>95</v>
      </c>
      <c r="R413" t="s">
        <v>95</v>
      </c>
    </row>
    <row r="414" spans="1:31" x14ac:dyDescent="0.2">
      <c r="O414" s="15">
        <f>(COS(RADIANS(N412)))*((SIN(RADIANS(45)))*(COS(RADIANS(45))))-(SIN(RADIANS(135)))*(COS(RADIANS((135))))*($A$337*$F$337+$C$337*$D$337)-(2*((SIN(RADIANS(45)))^2))-(SIN(RADIANS(135)))^2*(SIN(RADIANS(N412)))*(($B$337*$E$337))-($C$337*$F$337)+(SIN(RADIANS(N412)))*(-(SIN(RADIANS(45))))*(COS(RADIANS(45)))-(SIN(RADIANS(135)))*(COS(RADIANS(135)))*($A$337*$E$337+$B$337*$D$337)-(SIN(RADIANS(45)))^2-(SIN(RADIANS(135)))^2*(SIN(RADIANS(N412)))*($B$337*$F$337+$C$337*$E$337)+(SIN(RADIANS(45)))^2-((SIN(RADIANS(135)))^2)*((COS(RADIANS(N412)))^2)*($B$337*$F$337+$C$337*$E$337)</f>
        <v>-1.5973134519703855</v>
      </c>
      <c r="R414">
        <f t="shared" ref="R414" si="532">(COS(RADIANS(Q412)))*((SIN(RADIANS(45)))*(COS(RADIANS(45))))-(SIN(RADIANS(135)))*(COS(RADIANS((135))))*($A$337*$F$337+$C$337*$D$337)-(2*((SIN(RADIANS(45)))^2))-(SIN(RADIANS(135)))^2*(SIN(RADIANS(Q412)))*(($B$337*$E$337))-($C$337*$F$337)+(SIN(RADIANS(Q412)))*(-(SIN(RADIANS(45))))*(COS(RADIANS(45)))-(SIN(RADIANS(135)))*(COS(RADIANS(135)))*($A$337*$E$337+$B$337*$D$337)-(SIN(RADIANS(45)))^2-(SIN(RADIANS(135)))^2*(SIN(RADIANS(Q412)))*($B$337*$F$337+$C$337*$E$337)+(SIN(RADIANS(45)))^2-((SIN(RADIANS(135)))^2)*((COS(RADIANS(Q412)))^2)*($B$337*$F$337+$C$337*$E$337)</f>
        <v>-1.9830217024592693</v>
      </c>
      <c r="AE414" s="15"/>
    </row>
    <row r="415" spans="1:31" x14ac:dyDescent="0.2">
      <c r="A415" s="15"/>
      <c r="Q415" s="15"/>
    </row>
    <row r="416" spans="1:31" x14ac:dyDescent="0.2">
      <c r="A416">
        <f>(1/(SQRT(2)))*(COS(RADIANS(45)))</f>
        <v>0.5</v>
      </c>
      <c r="B416">
        <f>((1/(SQRT(2)))*(COS(RADIANS(N416))))*(SIN(RADIANS(45)))</f>
        <v>-9.1271978099216583E-2</v>
      </c>
      <c r="C416">
        <f t="shared" ref="C416" si="533">((1/(SQRT(2)))*(SIN(RADIANS(N416))))*(SIN(RADIANS(45)))</f>
        <v>-0.49159884663601078</v>
      </c>
      <c r="D416">
        <f t="shared" ref="D416" si="534">(-((1/(SQRT(2)))*(SIN(RADIANS(45)))))</f>
        <v>-0.49999999999999989</v>
      </c>
      <c r="E416">
        <f t="shared" ref="E416" si="535">((1/(SQRT(2)))*(COS(RADIANS(N416))))*(COS(RADIANS(45)))</f>
        <v>-9.1271978099216597E-2</v>
      </c>
      <c r="F416">
        <f t="shared" ref="F416" si="536">(((1/(SQRT(2)))*(SIN(RADIANS(N416))))*(COS(RADIANS(45))))</f>
        <v>-0.49159884663601083</v>
      </c>
      <c r="G416">
        <f t="shared" ref="G416" si="537">(1/(SQRT(2)))*(COS(RADIANS(-45)))</f>
        <v>0.5</v>
      </c>
      <c r="H416">
        <f t="shared" ref="H416" si="538">((1/(SQRT(2)))*(COS(RADIANS(N416))))*(SIN(RADIANS(-45)))</f>
        <v>9.1271978099216583E-2</v>
      </c>
      <c r="I416">
        <f t="shared" ref="I416" si="539">((1/(SQRT(2)))*(SIN(RADIANS(N416))))*(SIN(RADIANS(-45)))</f>
        <v>0.49159884663601078</v>
      </c>
      <c r="J416">
        <f t="shared" ref="J416" si="540">(-((1/(SQRT(2)))*(SIN(RADIANS(-45)))))</f>
        <v>0.49999999999999989</v>
      </c>
      <c r="K416">
        <f t="shared" ref="K416" si="541">((1/(SQRT(2)))*(COS(RADIANS(N416))))*(COS(RADIANS(-45)))</f>
        <v>-9.1271978099216597E-2</v>
      </c>
      <c r="L416">
        <f>(((1/(SQRT(2)))*(SIN(RADIANS(N416))))*(COS(RADIANS(-45))))</f>
        <v>-0.49159884663601083</v>
      </c>
      <c r="N416">
        <f>N412-(O412/O414)</f>
        <v>979.48202674441279</v>
      </c>
      <c r="O416">
        <f>(DEGREES(ACOS(((-(((SUMPRODUCT(G416:I416,$I$8:$K$8))*(SUMPRODUCT(G416:I416,$I$10:$K$10))-(SUMPRODUCT(J416:L416,$I$8:$K$8))*(SUMPRODUCT(J416:L416,$I$10:$K$10)))-((SUMPRODUCT(A416:C416,$I$8:$K$8))*(SUMPRODUCT(A416:C416,$I$10:$K$10))-(SUMPRODUCT(D416:F416,$I$8:$K$8))*(SUMPRODUCT(D416:F416,$I$10:$K$10))))*(((SUMPRODUCT(G416:I416,$I$8:$K$8))*(SUMPRODUCT(G416:I416,$I$10:$K$10))+(SUMPRODUCT(J416:L416,$I$8:$K$8))*(SUMPRODUCT(J416:L416,$I$10:$K$10)))-((SUMPRODUCT(A416:C416,$I$8:$K$8))*(SUMPRODUCT(A416:C416,$I$10:$K$10))+(SUMPRODUCT(D416:F416,$I$8:$K$8))*(SUMPRODUCT(D416:F416,$I$10:$K$10)))))-((((SUMPRODUCT(A416:C416,$I$8:$K$8))*(SUMPRODUCT(D416:F416,$I$10:$K$10))+(SUMPRODUCT(A416:C416,$I$10:$K$10))*(SUMPRODUCT(D416:F416,$I$8:$K$8)))-((SUMPRODUCT(G416:I416,$I$8:$K$8))*(SUMPRODUCT(J416:L416,$I$10:$K$10))+(SUMPRODUCT(G416:I416,$I$10:$K$10))*(SUMPRODUCT(J416:L416,$I$8:$K$8))))*(SQRT(((((SUMPRODUCT(G416:I416,$I$8:$K$8))*(SUMPRODUCT(G416:I416,$I$10:$K$10))-(SUMPRODUCT(J416:L416,$I$8:$K$8))*(SUMPRODUCT(J416:L416,$I$10:$K$10)))-((SUMPRODUCT(A416:C416,$I$8:$K$8))*(SUMPRODUCT(A416:C416,$I$10:$K$10))-(SUMPRODUCT(D416:F416,$I$8:$K$8))*(SUMPRODUCT(D416:F416,$I$10:$K$10))))^2)+((((SUMPRODUCT(A416:C416,$I$8:$K$8))*(SUMPRODUCT(D416:F416,$I$10:$K$10))+(SUMPRODUCT(A416:C416,$I$10:$K$10))*(SUMPRODUCT(D416:F416,$I$8:$K$8)))-((SUMPRODUCT(G416:I416,$I$8:$K$8))*(SUMPRODUCT(J416:L416,$I$10:$K$10))+(SUMPRODUCT(G416:I416,$I$10:$K$10))*(SUMPRODUCT(J416:L416,$I$8:$K$8))))^2)-((((SUMPRODUCT(G416:I416,$I$8:$K$8))*(SUMPRODUCT(G416:I416,$I$10:$K$10))+(SUMPRODUCT(J416:L416,$I$8:$K$8))*(SUMPRODUCT(J416:L416,$I$10:$K$10)))-((SUMPRODUCT(A416:C416,$I$8:$K$8))*(SUMPRODUCT(A416:C416,$I$10:$K$10))+(SUMPRODUCT(D416:F416,$I$8:$K$8))*(SUMPRODUCT(D416:F416,$I$10:$K$10))))^2)))))/(((((SUMPRODUCT(G416:I416,$I$8:$K$8))*(SUMPRODUCT(G416:I416,$I$10:$K$10))-(SUMPRODUCT(J416:L416,$I$8:$K$8))*(SUMPRODUCT(J416:L416,$I$10:$K$10)))-((SUMPRODUCT(A416:C416,$I$8:$K$8))*(SUMPRODUCT(A416:C416,$I$10:$K$10))-(SUMPRODUCT(D416:F416,$I$8:$K$8))*(SUMPRODUCT(D416:F416,$I$10:$K$10))))^2)+((((SUMPRODUCT(A416:C416,$I$8:$K$8))*(SUMPRODUCT(D416:F416,$I$10:$K$10))+(SUMPRODUCT(A416:C416,$I$10:$K$10))*(SUMPRODUCT(D416:F416,$I$8:$K$8)))-((SUMPRODUCT(G416:I416,$I$8:$K$8))*(SUMPRODUCT(J416:L416,$I$10:$K$10))+(SUMPRODUCT(G416:I416,$I$10:$K$10))*(SUMPRODUCT(J416:L416,$I$8:$K$8))))^2)))))/2</f>
        <v>79.20344118014836</v>
      </c>
      <c r="Q416">
        <f t="shared" ref="Q416" si="542">Q412-(R412/R414)</f>
        <v>107.72828971398576</v>
      </c>
      <c r="R416">
        <f>(DEGREES(ACOS(((-(((SUMPRODUCT(Z416:AB416,$I$8:$K$8))*(SUMPRODUCT(Z416:AB416,$I$10:$K$10))-(SUMPRODUCT(AC416:AE416,$I$8:$K$8))*(SUMPRODUCT(AC416:AE416,$I$10:$K$10)))-((SUMPRODUCT(T416:V416,$I$8:$K$8))*(SUMPRODUCT(T416:V416,$I$10:$K$10))-(SUMPRODUCT(W416:Y416,$I$8:$K$8))*(SUMPRODUCT(W416:Y416,$I$10:$K$10))))*(((SUMPRODUCT(Z416:AB416,$I$8:$K$8))*(SUMPRODUCT(Z416:AB416,$I$10:$K$10))+(SUMPRODUCT(AC416:AE416,$I$8:$K$8))*(SUMPRODUCT(AC416:AE416,$I$10:$K$10)))-((SUMPRODUCT(T416:V416,$I$8:$K$8))*(SUMPRODUCT(T416:V416,$I$10:$K$10))+(SUMPRODUCT(W416:Y416,$I$8:$K$8))*(SUMPRODUCT(W416:Y416,$I$10:$K$10)))))+((((SUMPRODUCT(T416:V416,$I$8:$K$8))*(SUMPRODUCT(W416:Y416,$I$10:$K$10))+(SUMPRODUCT(T416:V416,$I$10:$K$10))*(SUMPRODUCT(W416:Y416,$I$8:$K$8)))-((SUMPRODUCT(Z416:AB416,$I$8:$K$8))*(SUMPRODUCT(AC416:AE416,$I$10:$K$10))+(SUMPRODUCT(Z416:AB416,$I$10:$K$10))*(SUMPRODUCT(AC416:AE416,$I$8:$K$8))))*(SQRT(((((SUMPRODUCT(Z416:AB416,$I$8:$K$8))*(SUMPRODUCT(Z416:AB416,$I$10:$K$10))-(SUMPRODUCT(AC416:AE416,$I$8:$K$8))*(SUMPRODUCT(AC416:AE416,$I$10:$K$10)))-((SUMPRODUCT(T416:V416,$I$8:$K$8))*(SUMPRODUCT(T416:V416,$I$10:$K$10))-(SUMPRODUCT(W416:Y416,$I$8:$K$8))*(SUMPRODUCT(W416:Y416,$I$10:$K$10))))^2)+((((SUMPRODUCT(T416:V416,$I$8:$K$8))*(SUMPRODUCT(W416:Y416,$I$10:$K$10))+(SUMPRODUCT(T416:V416,$I$10:$K$10))*(SUMPRODUCT(W416:Y416,$I$8:$K$8)))-((SUMPRODUCT(Z416:AB416,$I$8:$K$8))*(SUMPRODUCT(AC416:AE416,$I$10:$K$10))+(SUMPRODUCT(Z416:AB416,$I$10:$K$10))*(SUMPRODUCT(AC416:AE416,$I$8:$K$8))))^2)-((((SUMPRODUCT(Z416:AB416,$I$8:$K$8))*(SUMPRODUCT(Z416:AB416,$I$10:$K$10))+(SUMPRODUCT(AC416:AE416,$I$8:$K$8))*(SUMPRODUCT(AC416:AE416,$I$10:$K$10)))-((SUMPRODUCT(T416:V416,$I$8:$K$8))*(SUMPRODUCT(T416:V416,$I$10:$K$10))+(SUMPRODUCT(W416:Y416,$I$8:$K$8))*(SUMPRODUCT(W416:Y416,$I$10:$K$10))))^2)))))/(((((SUMPRODUCT(Z416:AB416,$I$8:$K$8))*(SUMPRODUCT(Z416:AB416,$I$10:$K$10))-(SUMPRODUCT(AC416:AE416,$I$8:$K$8))*(SUMPRODUCT(AC416:AE416,$I$10:$K$10)))-((SUMPRODUCT(T416:V416,$I$8:$K$8))*(SUMPRODUCT(T416:V416,$I$10:$K$10))-(SUMPRODUCT(W416:Y416,$I$8:$K$8))*(SUMPRODUCT(W416:Y416,$I$10:$K$10))))^2)+((((SUMPRODUCT(T416:V416,$I$8:$K$8))*(SUMPRODUCT(W416:Y416,$I$10:$K$10))+(SUMPRODUCT(T416:V416,$I$10:$K$10))*(SUMPRODUCT(W416:Y416,$I$8:$K$8)))-((SUMPRODUCT(Z416:AB416,$I$8:$K$8))*(SUMPRODUCT(AC416:AE416,$I$10:$K$10))+(SUMPRODUCT(Z416:AB416,$I$10:$K$10))*(SUMPRODUCT(AC416:AE416,$I$8:$K$8))))^2)))))/2</f>
        <v>0.54755322992842748</v>
      </c>
      <c r="T416">
        <f t="shared" ref="T416" si="543">(1/(SQRT(2)))*(COS(RADIANS(45)))</f>
        <v>0.5</v>
      </c>
      <c r="U416">
        <f t="shared" ref="U416" si="544">((1/(SQRT(2)))*(COS(RADIANS(Q416))))*(SIN(RADIANS(45)))</f>
        <v>-0.15225169958511145</v>
      </c>
      <c r="V416">
        <f t="shared" ref="V416" si="545">((1/(SQRT(2)))*(SIN(RADIANS(Q416))))*(SIN(RADIANS(45)))</f>
        <v>0.47625562461082277</v>
      </c>
      <c r="W416">
        <f t="shared" ref="W416" si="546">(-((1/(SQRT(2)))*(SIN(RADIANS(45)))))</f>
        <v>-0.49999999999999989</v>
      </c>
      <c r="X416">
        <f t="shared" ref="X416" si="547">((1/(SQRT(2)))*(COS(RADIANS(Q416))))*(COS(RADIANS(45)))</f>
        <v>-0.15225169958511148</v>
      </c>
      <c r="Y416">
        <f t="shared" ref="Y416" si="548">(((1/(SQRT(2)))*(SIN(RADIANS(Q416))))*(COS(RADIANS(45))))</f>
        <v>0.47625562461082283</v>
      </c>
      <c r="Z416">
        <f t="shared" ref="Z416" si="549">(1/(SQRT(2)))*(COS(RADIANS(-45)))</f>
        <v>0.5</v>
      </c>
      <c r="AA416">
        <f t="shared" ref="AA416" si="550">((1/(SQRT(2)))*(COS(RADIANS(Q416))))*(SIN(RADIANS(-45)))</f>
        <v>0.15225169958511145</v>
      </c>
      <c r="AB416">
        <f t="shared" ref="AB416" si="551">((1/(SQRT(2)))*(SIN(RADIANS(Q416))))*(SIN(RADIANS(-45)))</f>
        <v>-0.47625562461082277</v>
      </c>
      <c r="AC416">
        <f t="shared" ref="AC416" si="552">(-((1/(SQRT(2)))*(SIN(RADIANS(-45)))))</f>
        <v>0.49999999999999989</v>
      </c>
      <c r="AD416">
        <f t="shared" ref="AD416" si="553">((1/(SQRT(2)))*(COS(RADIANS(Q416))))*(COS(RADIANS(-45)))</f>
        <v>-0.15225169958511148</v>
      </c>
      <c r="AE416">
        <f t="shared" ref="AE416" si="554">(((1/(SQRT(2)))*(SIN(RADIANS(Q416))))*(COS(RADIANS(-45))))</f>
        <v>0.47625562461082283</v>
      </c>
    </row>
    <row r="417" spans="1:31" x14ac:dyDescent="0.2">
      <c r="O417" t="s">
        <v>95</v>
      </c>
      <c r="R417" t="s">
        <v>95</v>
      </c>
    </row>
    <row r="418" spans="1:31" x14ac:dyDescent="0.2">
      <c r="O418" s="15">
        <f>(COS(RADIANS(N416)))*((SIN(RADIANS(45)))*(COS(RADIANS(45))))-(SIN(RADIANS(135)))*(COS(RADIANS((135))))*($A$337*$F$337+$C$337*$D$337)-(2*((SIN(RADIANS(45)))^2))-(SIN(RADIANS(135)))^2*(SIN(RADIANS(N416)))*(($B$337*$E$337))-($C$337*$F$337)+(SIN(RADIANS(N416)))*(-(SIN(RADIANS(45))))*(COS(RADIANS(45)))-(SIN(RADIANS(135)))*(COS(RADIANS(135)))*($A$337*$E$337+$B$337*$D$337)-(SIN(RADIANS(45)))^2-(SIN(RADIANS(135)))^2*(SIN(RADIANS(N416)))*($B$337*$F$337+$C$337*$E$337)+(SIN(RADIANS(45)))^2-((SIN(RADIANS(135)))^2)*((COS(RADIANS(N416)))^2)*($B$337*$F$337+$C$337*$E$337)</f>
        <v>-1.1529920853431663</v>
      </c>
      <c r="R418">
        <f t="shared" ref="R418" si="555">(COS(RADIANS(Q416)))*((SIN(RADIANS(45)))*(COS(RADIANS(45))))-(SIN(RADIANS(135)))*(COS(RADIANS((135))))*($A$337*$F$337+$C$337*$D$337)-(2*((SIN(RADIANS(45)))^2))-(SIN(RADIANS(135)))^2*(SIN(RADIANS(Q416)))*(($B$337*$E$337))-($C$337*$F$337)+(SIN(RADIANS(Q416)))*(-(SIN(RADIANS(45))))*(COS(RADIANS(45)))-(SIN(RADIANS(135)))*(COS(RADIANS(135)))*($A$337*$E$337+$B$337*$D$337)-(SIN(RADIANS(45)))^2-(SIN(RADIANS(135)))^2*(SIN(RADIANS(Q416)))*($B$337*$F$337+$C$337*$E$337)+(SIN(RADIANS(45)))^2-((SIN(RADIANS(135)))^2)*((COS(RADIANS(Q416)))^2)*($B$337*$F$337+$C$337*$E$337)</f>
        <v>-1.9850148026239944</v>
      </c>
      <c r="AE418" s="15"/>
    </row>
    <row r="419" spans="1:31" x14ac:dyDescent="0.2">
      <c r="A419" s="15"/>
      <c r="Q419" s="15"/>
    </row>
    <row r="420" spans="1:31" x14ac:dyDescent="0.2">
      <c r="A420">
        <f>(1/(SQRT(2)))*(COS(RADIANS(45)))</f>
        <v>0.5</v>
      </c>
      <c r="B420">
        <f>((1/(SQRT(2)))*(COS(RADIANS(N420))))*(SIN(RADIANS(45)))</f>
        <v>0.42483528016015271</v>
      </c>
      <c r="C420">
        <f t="shared" ref="C420" si="556">((1/(SQRT(2)))*(SIN(RADIANS(N420))))*(SIN(RADIANS(45)))</f>
        <v>-0.26365694516026777</v>
      </c>
      <c r="D420">
        <f t="shared" ref="D420" si="557">(-((1/(SQRT(2)))*(SIN(RADIANS(45)))))</f>
        <v>-0.49999999999999989</v>
      </c>
      <c r="E420">
        <f t="shared" ref="E420" si="558">((1/(SQRT(2)))*(COS(RADIANS(N420))))*(COS(RADIANS(45)))</f>
        <v>0.42483528016015276</v>
      </c>
      <c r="F420">
        <f t="shared" ref="F420" si="559">(((1/(SQRT(2)))*(SIN(RADIANS(N420))))*(COS(RADIANS(45))))</f>
        <v>-0.26365694516026783</v>
      </c>
      <c r="G420">
        <f t="shared" ref="G420" si="560">(1/(SQRT(2)))*(COS(RADIANS(-45)))</f>
        <v>0.5</v>
      </c>
      <c r="H420">
        <f t="shared" ref="H420" si="561">((1/(SQRT(2)))*(COS(RADIANS(N420))))*(SIN(RADIANS(-45)))</f>
        <v>-0.42483528016015271</v>
      </c>
      <c r="I420">
        <f t="shared" ref="I420" si="562">((1/(SQRT(2)))*(SIN(RADIANS(N420))))*(SIN(RADIANS(-45)))</f>
        <v>0.26365694516026777</v>
      </c>
      <c r="J420">
        <f t="shared" ref="J420" si="563">(-((1/(SQRT(2)))*(SIN(RADIANS(-45)))))</f>
        <v>0.49999999999999989</v>
      </c>
      <c r="K420">
        <f t="shared" ref="K420" si="564">((1/(SQRT(2)))*(COS(RADIANS(N420))))*(COS(RADIANS(-45)))</f>
        <v>0.42483528016015276</v>
      </c>
      <c r="L420">
        <f>(((1/(SQRT(2)))*(SIN(RADIANS(N420))))*(COS(RADIANS(-45))))</f>
        <v>-0.26365694516026783</v>
      </c>
      <c r="N420">
        <f>N416-(O416/O418)</f>
        <v>1048.1758557715002</v>
      </c>
      <c r="O420">
        <f>(DEGREES(ACOS(((-(((SUMPRODUCT(G420:I420,$I$8:$K$8))*(SUMPRODUCT(G420:I420,$I$10:$K$10))-(SUMPRODUCT(J420:L420,$I$8:$K$8))*(SUMPRODUCT(J420:L420,$I$10:$K$10)))-((SUMPRODUCT(A420:C420,$I$8:$K$8))*(SUMPRODUCT(A420:C420,$I$10:$K$10))-(SUMPRODUCT(D420:F420,$I$8:$K$8))*(SUMPRODUCT(D420:F420,$I$10:$K$10))))*(((SUMPRODUCT(G420:I420,$I$8:$K$8))*(SUMPRODUCT(G420:I420,$I$10:$K$10))+(SUMPRODUCT(J420:L420,$I$8:$K$8))*(SUMPRODUCT(J420:L420,$I$10:$K$10)))-((SUMPRODUCT(A420:C420,$I$8:$K$8))*(SUMPRODUCT(A420:C420,$I$10:$K$10))+(SUMPRODUCT(D420:F420,$I$8:$K$8))*(SUMPRODUCT(D420:F420,$I$10:$K$10)))))-((((SUMPRODUCT(A420:C420,$I$8:$K$8))*(SUMPRODUCT(D420:F420,$I$10:$K$10))+(SUMPRODUCT(A420:C420,$I$10:$K$10))*(SUMPRODUCT(D420:F420,$I$8:$K$8)))-((SUMPRODUCT(G420:I420,$I$8:$K$8))*(SUMPRODUCT(J420:L420,$I$10:$K$10))+(SUMPRODUCT(G420:I420,$I$10:$K$10))*(SUMPRODUCT(J420:L420,$I$8:$K$8))))*(SQRT(((((SUMPRODUCT(G420:I420,$I$8:$K$8))*(SUMPRODUCT(G420:I420,$I$10:$K$10))-(SUMPRODUCT(J420:L420,$I$8:$K$8))*(SUMPRODUCT(J420:L420,$I$10:$K$10)))-((SUMPRODUCT(A420:C420,$I$8:$K$8))*(SUMPRODUCT(A420:C420,$I$10:$K$10))-(SUMPRODUCT(D420:F420,$I$8:$K$8))*(SUMPRODUCT(D420:F420,$I$10:$K$10))))^2)+((((SUMPRODUCT(A420:C420,$I$8:$K$8))*(SUMPRODUCT(D420:F420,$I$10:$K$10))+(SUMPRODUCT(A420:C420,$I$10:$K$10))*(SUMPRODUCT(D420:F420,$I$8:$K$8)))-((SUMPRODUCT(G420:I420,$I$8:$K$8))*(SUMPRODUCT(J420:L420,$I$10:$K$10))+(SUMPRODUCT(G420:I420,$I$10:$K$10))*(SUMPRODUCT(J420:L420,$I$8:$K$8))))^2)-((((SUMPRODUCT(G420:I420,$I$8:$K$8))*(SUMPRODUCT(G420:I420,$I$10:$K$10))+(SUMPRODUCT(J420:L420,$I$8:$K$8))*(SUMPRODUCT(J420:L420,$I$10:$K$10)))-((SUMPRODUCT(A420:C420,$I$8:$K$8))*(SUMPRODUCT(A420:C420,$I$10:$K$10))+(SUMPRODUCT(D420:F420,$I$8:$K$8))*(SUMPRODUCT(D420:F420,$I$10:$K$10))))^2)))))/(((((SUMPRODUCT(G420:I420,$I$8:$K$8))*(SUMPRODUCT(G420:I420,$I$10:$K$10))-(SUMPRODUCT(J420:L420,$I$8:$K$8))*(SUMPRODUCT(J420:L420,$I$10:$K$10)))-((SUMPRODUCT(A420:C420,$I$8:$K$8))*(SUMPRODUCT(A420:C420,$I$10:$K$10))-(SUMPRODUCT(D420:F420,$I$8:$K$8))*(SUMPRODUCT(D420:F420,$I$10:$K$10))))^2)+((((SUMPRODUCT(A420:C420,$I$8:$K$8))*(SUMPRODUCT(D420:F420,$I$10:$K$10))+(SUMPRODUCT(A420:C420,$I$10:$K$10))*(SUMPRODUCT(D420:F420,$I$8:$K$8)))-((SUMPRODUCT(G420:I420,$I$8:$K$8))*(SUMPRODUCT(J420:L420,$I$10:$K$10))+(SUMPRODUCT(G420:I420,$I$10:$K$10))*(SUMPRODUCT(J420:L420,$I$8:$K$8))))^2)))))/2</f>
        <v>75.833827590372906</v>
      </c>
      <c r="Q420">
        <f>Q416-(R416/R418)</f>
        <v>108.0041331128383</v>
      </c>
      <c r="R420">
        <f>(DEGREES(ACOS(((-(((SUMPRODUCT(Z420:AB420,$I$8:$K$8))*(SUMPRODUCT(Z420:AB420,$I$10:$K$10))-(SUMPRODUCT(AC420:AE420,$I$8:$K$8))*(SUMPRODUCT(AC420:AE420,$I$10:$K$10)))-((SUMPRODUCT(T420:V420,$I$8:$K$8))*(SUMPRODUCT(T420:V420,$I$10:$K$10))-(SUMPRODUCT(W420:Y420,$I$8:$K$8))*(SUMPRODUCT(W420:Y420,$I$10:$K$10))))*(((SUMPRODUCT(Z420:AB420,$I$8:$K$8))*(SUMPRODUCT(Z420:AB420,$I$10:$K$10))+(SUMPRODUCT(AC420:AE420,$I$8:$K$8))*(SUMPRODUCT(AC420:AE420,$I$10:$K$10)))-((SUMPRODUCT(T420:V420,$I$8:$K$8))*(SUMPRODUCT(T420:V420,$I$10:$K$10))+(SUMPRODUCT(W420:Y420,$I$8:$K$8))*(SUMPRODUCT(W420:Y420,$I$10:$K$10)))))+((((SUMPRODUCT(T420:V420,$I$8:$K$8))*(SUMPRODUCT(W420:Y420,$I$10:$K$10))+(SUMPRODUCT(T420:V420,$I$10:$K$10))*(SUMPRODUCT(W420:Y420,$I$8:$K$8)))-((SUMPRODUCT(Z420:AB420,$I$8:$K$8))*(SUMPRODUCT(AC420:AE420,$I$10:$K$10))+(SUMPRODUCT(Z420:AB420,$I$10:$K$10))*(SUMPRODUCT(AC420:AE420,$I$8:$K$8))))*(SQRT(((((SUMPRODUCT(Z420:AB420,$I$8:$K$8))*(SUMPRODUCT(Z420:AB420,$I$10:$K$10))-(SUMPRODUCT(AC420:AE420,$I$8:$K$8))*(SUMPRODUCT(AC420:AE420,$I$10:$K$10)))-((SUMPRODUCT(T420:V420,$I$8:$K$8))*(SUMPRODUCT(T420:V420,$I$10:$K$10))-(SUMPRODUCT(W420:Y420,$I$8:$K$8))*(SUMPRODUCT(W420:Y420,$I$10:$K$10))))^2)+((((SUMPRODUCT(T420:V420,$I$8:$K$8))*(SUMPRODUCT(W420:Y420,$I$10:$K$10))+(SUMPRODUCT(T420:V420,$I$10:$K$10))*(SUMPRODUCT(W420:Y420,$I$8:$K$8)))-((SUMPRODUCT(Z420:AB420,$I$8:$K$8))*(SUMPRODUCT(AC420:AE420,$I$10:$K$10))+(SUMPRODUCT(Z420:AB420,$I$10:$K$10))*(SUMPRODUCT(AC420:AE420,$I$8:$K$8))))^2)-((((SUMPRODUCT(Z420:AB420,$I$8:$K$8))*(SUMPRODUCT(Z420:AB420,$I$10:$K$10))+(SUMPRODUCT(AC420:AE420,$I$8:$K$8))*(SUMPRODUCT(AC420:AE420,$I$10:$K$10)))-((SUMPRODUCT(T420:V420,$I$8:$K$8))*(SUMPRODUCT(T420:V420,$I$10:$K$10))+(SUMPRODUCT(W420:Y420,$I$8:$K$8))*(SUMPRODUCT(W420:Y420,$I$10:$K$10))))^2)))))/(((((SUMPRODUCT(Z420:AB420,$I$8:$K$8))*(SUMPRODUCT(Z420:AB420,$I$10:$K$10))-(SUMPRODUCT(AC420:AE420,$I$8:$K$8))*(SUMPRODUCT(AC420:AE420,$I$10:$K$10)))-((SUMPRODUCT(T420:V420,$I$8:$K$8))*(SUMPRODUCT(T420:V420,$I$10:$K$10))-(SUMPRODUCT(W420:Y420,$I$8:$K$8))*(SUMPRODUCT(W420:Y420,$I$10:$K$10))))^2)+((((SUMPRODUCT(T420:V420,$I$8:$K$8))*(SUMPRODUCT(W420:Y420,$I$10:$K$10))+(SUMPRODUCT(T420:V420,$I$10:$K$10))*(SUMPRODUCT(W420:Y420,$I$8:$K$8)))-((SUMPRODUCT(Z420:AB420,$I$8:$K$8))*(SUMPRODUCT(AC420:AE420,$I$10:$K$10))+(SUMPRODUCT(Z420:AB420,$I$10:$K$10))*(SUMPRODUCT(AC420:AE420,$I$8:$K$8))))^2)))))/2</f>
        <v>0.44103715522023029</v>
      </c>
      <c r="T420">
        <f>(1/(SQRT(2)))*(COS(RADIANS(45)))</f>
        <v>0.5</v>
      </c>
      <c r="U420">
        <f>((1/(SQRT(2)))*(COS(RADIANS(Q420))))*(SIN(RADIANS(45)))</f>
        <v>-0.15454279969510201</v>
      </c>
      <c r="V420">
        <f>((1/(SQRT(2)))*(SIN(RADIANS(Q420))))*(SIN(RADIANS(45)))</f>
        <v>0.47551711121935397</v>
      </c>
      <c r="W420">
        <f>(-((1/(SQRT(2)))*(SIN(RADIANS(45)))))</f>
        <v>-0.49999999999999989</v>
      </c>
      <c r="X420">
        <f>((1/(SQRT(2)))*(COS(RADIANS(Q420))))*(COS(RADIANS(45)))</f>
        <v>-0.15454279969510204</v>
      </c>
      <c r="Y420">
        <f>(((1/(SQRT(2)))*(SIN(RADIANS(Q420))))*(COS(RADIANS(45))))</f>
        <v>0.47551711121935403</v>
      </c>
      <c r="Z420">
        <f t="shared" ref="Z420" si="565">(1/(SQRT(2)))*(COS(RADIANS(-45)))</f>
        <v>0.5</v>
      </c>
      <c r="AA420">
        <f>((1/(SQRT(2)))*(COS(RADIANS(Q420))))*(SIN(RADIANS(-45)))</f>
        <v>0.15454279969510201</v>
      </c>
      <c r="AB420">
        <f>((1/(SQRT(2)))*(SIN(RADIANS(Q420))))*(SIN(RADIANS(-45)))</f>
        <v>-0.47551711121935397</v>
      </c>
      <c r="AC420">
        <f>(-((1/(SQRT(2)))*(SIN(RADIANS(-45)))))</f>
        <v>0.49999999999999989</v>
      </c>
      <c r="AD420">
        <f>((1/(SQRT(2)))*(COS(RADIANS(Q420))))*(COS(RADIANS(-45)))</f>
        <v>-0.15454279969510204</v>
      </c>
      <c r="AE420">
        <f>(((1/(SQRT(2)))*(SIN(RADIANS(Q420))))*(COS(RADIANS(-45))))</f>
        <v>0.47551711121935403</v>
      </c>
    </row>
    <row r="421" spans="1:31" x14ac:dyDescent="0.2">
      <c r="O421" t="s">
        <v>95</v>
      </c>
      <c r="R421" t="s">
        <v>95</v>
      </c>
    </row>
    <row r="422" spans="1:31" x14ac:dyDescent="0.2">
      <c r="O422" s="15">
        <f>(COS(RADIANS(N420)))*((SIN(RADIANS(45)))*(COS(RADIANS(45))))-(SIN(RADIANS(135)))*(COS(RADIANS((135))))*($A$337*$F$337+$C$337*$D$337)-(2*((SIN(RADIANS(45)))^2))-(SIN(RADIANS(135)))^2*(SIN(RADIANS(N420)))*(($B$337*$E$337))-($C$337*$F$337)+(SIN(RADIANS(N420)))*(-(SIN(RADIANS(45))))*(COS(RADIANS(45)))-(SIN(RADIANS(135)))*(COS(RADIANS(135)))*($A$337*$E$337+$B$337*$D$337)-(SIN(RADIANS(45)))^2-(SIN(RADIANS(135)))^2*(SIN(RADIANS(N420)))*($B$337*$F$337+$C$337*$E$337)+(SIN(RADIANS(45)))^2-((SIN(RADIANS(135)))^2)*((COS(RADIANS(N420)))^2)*($B$337*$F$337+$C$337*$E$337)</f>
        <v>-0.79138436645346733</v>
      </c>
      <c r="R422">
        <f>(COS(RADIANS(Q420)))*((SIN(RADIANS(45)))*(COS(RADIANS(45))))-(SIN(RADIANS(135)))*(COS(RADIANS((135))))*($A$337*$F$337+$C$337*$D$337)-(2*((SIN(RADIANS(45)))^2))-(SIN(RADIANS(135)))^2*(SIN(RADIANS(Q420)))*(($B$337*$E$337))-($C$337*$F$337)+(SIN(RADIANS(Q420)))*(-(SIN(RADIANS(45))))*(COS(RADIANS(45)))-(SIN(RADIANS(135)))*(COS(RADIANS(135)))*($A$337*$E$337+$B$337*$D$337)-(SIN(RADIANS(45)))^2-(SIN(RADIANS(135)))^2*(SIN(RADIANS(Q420)))*($B$337*$F$337+$C$337*$E$337)+(SIN(RADIANS(45)))^2-((SIN(RADIANS(135)))^2)*((COS(RADIANS(Q420)))^2)*($B$337*$F$337+$C$337*$E$337)</f>
        <v>-1.9866028408126897</v>
      </c>
      <c r="AE422" s="15"/>
    </row>
    <row r="423" spans="1:31" x14ac:dyDescent="0.2">
      <c r="A423" s="15"/>
      <c r="Q423" s="15"/>
    </row>
    <row r="424" spans="1:31" x14ac:dyDescent="0.2">
      <c r="A424">
        <f>(1/(SQRT(2)))*(COS(RADIANS(45)))</f>
        <v>0.5</v>
      </c>
      <c r="B424">
        <f>((1/(SQRT(2)))*(COS(RADIANS(N424))))*(SIN(RADIANS(45)))</f>
        <v>0.21918460291142808</v>
      </c>
      <c r="C424">
        <f t="shared" ref="C424" si="566">((1/(SQRT(2)))*(SIN(RADIANS(N424))))*(SIN(RADIANS(45)))</f>
        <v>0.44939749648452593</v>
      </c>
      <c r="D424">
        <f t="shared" ref="D424" si="567">(-((1/(SQRT(2)))*(SIN(RADIANS(45)))))</f>
        <v>-0.49999999999999989</v>
      </c>
      <c r="E424">
        <f t="shared" ref="E424" si="568">((1/(SQRT(2)))*(COS(RADIANS(N424))))*(COS(RADIANS(45)))</f>
        <v>0.21918460291142813</v>
      </c>
      <c r="F424">
        <f t="shared" ref="F424" si="569">(((1/(SQRT(2)))*(SIN(RADIANS(N424))))*(COS(RADIANS(45))))</f>
        <v>0.44939749648452598</v>
      </c>
      <c r="G424">
        <f t="shared" ref="G424" si="570">(1/(SQRT(2)))*(COS(RADIANS(-45)))</f>
        <v>0.5</v>
      </c>
      <c r="H424">
        <f t="shared" ref="H424" si="571">((1/(SQRT(2)))*(COS(RADIANS(N424))))*(SIN(RADIANS(-45)))</f>
        <v>-0.21918460291142808</v>
      </c>
      <c r="I424">
        <f t="shared" ref="I424" si="572">((1/(SQRT(2)))*(SIN(RADIANS(N424))))*(SIN(RADIANS(-45)))</f>
        <v>-0.44939749648452593</v>
      </c>
      <c r="J424">
        <f t="shared" ref="J424" si="573">(-((1/(SQRT(2)))*(SIN(RADIANS(-45)))))</f>
        <v>0.49999999999999989</v>
      </c>
      <c r="K424">
        <f t="shared" ref="K424" si="574">((1/(SQRT(2)))*(COS(RADIANS(N424))))*(COS(RADIANS(-45)))</f>
        <v>0.21918460291142813</v>
      </c>
      <c r="L424">
        <f>(((1/(SQRT(2)))*(SIN(RADIANS(N424))))*(COS(RADIANS(-45))))</f>
        <v>0.44939749648452598</v>
      </c>
      <c r="N424">
        <f>N420-(O420/O422)</f>
        <v>1144.0001237314762</v>
      </c>
      <c r="O424">
        <f>(DEGREES(ACOS(((-(((SUMPRODUCT(G424:I424,$I$8:$K$8))*(SUMPRODUCT(G424:I424,$I$10:$K$10))-(SUMPRODUCT(J424:L424,$I$8:$K$8))*(SUMPRODUCT(J424:L424,$I$10:$K$10)))-((SUMPRODUCT(A424:C424,$I$8:$K$8))*(SUMPRODUCT(A424:C424,$I$10:$K$10))-(SUMPRODUCT(D424:F424,$I$8:$K$8))*(SUMPRODUCT(D424:F424,$I$10:$K$10))))*(((SUMPRODUCT(G424:I424,$I$8:$K$8))*(SUMPRODUCT(G424:I424,$I$10:$K$10))+(SUMPRODUCT(J424:L424,$I$8:$K$8))*(SUMPRODUCT(J424:L424,$I$10:$K$10)))-((SUMPRODUCT(A424:C424,$I$8:$K$8))*(SUMPRODUCT(A424:C424,$I$10:$K$10))+(SUMPRODUCT(D424:F424,$I$8:$K$8))*(SUMPRODUCT(D424:F424,$I$10:$K$10)))))-((((SUMPRODUCT(A424:C424,$I$8:$K$8))*(SUMPRODUCT(D424:F424,$I$10:$K$10))+(SUMPRODUCT(A424:C424,$I$10:$K$10))*(SUMPRODUCT(D424:F424,$I$8:$K$8)))-((SUMPRODUCT(G424:I424,$I$8:$K$8))*(SUMPRODUCT(J424:L424,$I$10:$K$10))+(SUMPRODUCT(G424:I424,$I$10:$K$10))*(SUMPRODUCT(J424:L424,$I$8:$K$8))))*(SQRT(((((SUMPRODUCT(G424:I424,$I$8:$K$8))*(SUMPRODUCT(G424:I424,$I$10:$K$10))-(SUMPRODUCT(J424:L424,$I$8:$K$8))*(SUMPRODUCT(J424:L424,$I$10:$K$10)))-((SUMPRODUCT(A424:C424,$I$8:$K$8))*(SUMPRODUCT(A424:C424,$I$10:$K$10))-(SUMPRODUCT(D424:F424,$I$8:$K$8))*(SUMPRODUCT(D424:F424,$I$10:$K$10))))^2)+((((SUMPRODUCT(A424:C424,$I$8:$K$8))*(SUMPRODUCT(D424:F424,$I$10:$K$10))+(SUMPRODUCT(A424:C424,$I$10:$K$10))*(SUMPRODUCT(D424:F424,$I$8:$K$8)))-((SUMPRODUCT(G424:I424,$I$8:$K$8))*(SUMPRODUCT(J424:L424,$I$10:$K$10))+(SUMPRODUCT(G424:I424,$I$10:$K$10))*(SUMPRODUCT(J424:L424,$I$8:$K$8))))^2)-((((SUMPRODUCT(G424:I424,$I$8:$K$8))*(SUMPRODUCT(G424:I424,$I$10:$K$10))+(SUMPRODUCT(J424:L424,$I$8:$K$8))*(SUMPRODUCT(J424:L424,$I$10:$K$10)))-((SUMPRODUCT(A424:C424,$I$8:$K$8))*(SUMPRODUCT(A424:C424,$I$10:$K$10))+(SUMPRODUCT(D424:F424,$I$8:$K$8))*(SUMPRODUCT(D424:F424,$I$10:$K$10))))^2)))))/(((((SUMPRODUCT(G424:I424,$I$8:$K$8))*(SUMPRODUCT(G424:I424,$I$10:$K$10))-(SUMPRODUCT(J424:L424,$I$8:$K$8))*(SUMPRODUCT(J424:L424,$I$10:$K$10)))-((SUMPRODUCT(A424:C424,$I$8:$K$8))*(SUMPRODUCT(A424:C424,$I$10:$K$10))-(SUMPRODUCT(D424:F424,$I$8:$K$8))*(SUMPRODUCT(D424:F424,$I$10:$K$10))))^2)+((((SUMPRODUCT(A424:C424,$I$8:$K$8))*(SUMPRODUCT(D424:F424,$I$10:$K$10))+(SUMPRODUCT(A424:C424,$I$10:$K$10))*(SUMPRODUCT(D424:F424,$I$8:$K$8)))-((SUMPRODUCT(G424:I424,$I$8:$K$8))*(SUMPRODUCT(J424:L424,$I$10:$K$10))+(SUMPRODUCT(G424:I424,$I$10:$K$10))*(SUMPRODUCT(J424:L424,$I$8:$K$8))))^2)))))/2</f>
        <v>74.587987390053144</v>
      </c>
      <c r="Q424">
        <f>Q420-(R420/R422)</f>
        <v>108.22613881330322</v>
      </c>
      <c r="R424">
        <f>(DEGREES(ACOS(((-(((SUMPRODUCT(Z424:AB424,$I$8:$K$8))*(SUMPRODUCT(Z424:AB424,$I$10:$K$10))-(SUMPRODUCT(AC424:AE424,$I$8:$K$8))*(SUMPRODUCT(AC424:AE424,$I$10:$K$10)))-((SUMPRODUCT(T424:V424,$I$8:$K$8))*(SUMPRODUCT(T424:V424,$I$10:$K$10))-(SUMPRODUCT(W424:Y424,$I$8:$K$8))*(SUMPRODUCT(W424:Y424,$I$10:$K$10))))*(((SUMPRODUCT(Z424:AB424,$I$8:$K$8))*(SUMPRODUCT(Z424:AB424,$I$10:$K$10))+(SUMPRODUCT(AC424:AE424,$I$8:$K$8))*(SUMPRODUCT(AC424:AE424,$I$10:$K$10)))-((SUMPRODUCT(T424:V424,$I$8:$K$8))*(SUMPRODUCT(T424:V424,$I$10:$K$10))+(SUMPRODUCT(W424:Y424,$I$8:$K$8))*(SUMPRODUCT(W424:Y424,$I$10:$K$10)))))+((((SUMPRODUCT(T424:V424,$I$8:$K$8))*(SUMPRODUCT(W424:Y424,$I$10:$K$10))+(SUMPRODUCT(T424:V424,$I$10:$K$10))*(SUMPRODUCT(W424:Y424,$I$8:$K$8)))-((SUMPRODUCT(Z424:AB424,$I$8:$K$8))*(SUMPRODUCT(AC424:AE424,$I$10:$K$10))+(SUMPRODUCT(Z424:AB424,$I$10:$K$10))*(SUMPRODUCT(AC424:AE424,$I$8:$K$8))))*(SQRT(((((SUMPRODUCT(Z424:AB424,$I$8:$K$8))*(SUMPRODUCT(Z424:AB424,$I$10:$K$10))-(SUMPRODUCT(AC424:AE424,$I$8:$K$8))*(SUMPRODUCT(AC424:AE424,$I$10:$K$10)))-((SUMPRODUCT(T424:V424,$I$8:$K$8))*(SUMPRODUCT(T424:V424,$I$10:$K$10))-(SUMPRODUCT(W424:Y424,$I$8:$K$8))*(SUMPRODUCT(W424:Y424,$I$10:$K$10))))^2)+((((SUMPRODUCT(T424:V424,$I$8:$K$8))*(SUMPRODUCT(W424:Y424,$I$10:$K$10))+(SUMPRODUCT(T424:V424,$I$10:$K$10))*(SUMPRODUCT(W424:Y424,$I$8:$K$8)))-((SUMPRODUCT(Z424:AB424,$I$8:$K$8))*(SUMPRODUCT(AC424:AE424,$I$10:$K$10))+(SUMPRODUCT(Z424:AB424,$I$10:$K$10))*(SUMPRODUCT(AC424:AE424,$I$8:$K$8))))^2)-((((SUMPRODUCT(Z424:AB424,$I$8:$K$8))*(SUMPRODUCT(Z424:AB424,$I$10:$K$10))+(SUMPRODUCT(AC424:AE424,$I$8:$K$8))*(SUMPRODUCT(AC424:AE424,$I$10:$K$10)))-((SUMPRODUCT(T424:V424,$I$8:$K$8))*(SUMPRODUCT(T424:V424,$I$10:$K$10))+(SUMPRODUCT(W424:Y424,$I$8:$K$8))*(SUMPRODUCT(W424:Y424,$I$10:$K$10))))^2)))))/(((((SUMPRODUCT(Z424:AB424,$I$8:$K$8))*(SUMPRODUCT(Z424:AB424,$I$10:$K$10))-(SUMPRODUCT(AC424:AE424,$I$8:$K$8))*(SUMPRODUCT(AC424:AE424,$I$10:$K$10)))-((SUMPRODUCT(T424:V424,$I$8:$K$8))*(SUMPRODUCT(T424:V424,$I$10:$K$10))-(SUMPRODUCT(W424:Y424,$I$8:$K$8))*(SUMPRODUCT(W424:Y424,$I$10:$K$10))))^2)+((((SUMPRODUCT(T424:V424,$I$8:$K$8))*(SUMPRODUCT(W424:Y424,$I$10:$K$10))+(SUMPRODUCT(T424:V424,$I$10:$K$10))*(SUMPRODUCT(W424:Y424,$I$8:$K$8)))-((SUMPRODUCT(Z424:AB424,$I$8:$K$8))*(SUMPRODUCT(AC424:AE424,$I$10:$K$10))+(SUMPRODUCT(Z424:AB424,$I$10:$K$10))*(SUMPRODUCT(AC424:AE424,$I$8:$K$8))))^2)))))/2</f>
        <v>0.35527533059950878</v>
      </c>
      <c r="T424">
        <f>(1/(SQRT(2)))*(COS(RADIANS(45)))</f>
        <v>0.5</v>
      </c>
      <c r="U424">
        <f>((1/(SQRT(2)))*(COS(RADIANS(Q424))))*(SIN(RADIANS(45)))</f>
        <v>-0.15638413559066172</v>
      </c>
      <c r="V424">
        <f>((1/(SQRT(2)))*(SIN(RADIANS(Q424))))*(SIN(RADIANS(45)))</f>
        <v>0.47491473143666685</v>
      </c>
      <c r="W424">
        <f>(-((1/(SQRT(2)))*(SIN(RADIANS(45)))))</f>
        <v>-0.49999999999999989</v>
      </c>
      <c r="X424">
        <f>((1/(SQRT(2)))*(COS(RADIANS(Q424))))*(COS(RADIANS(45)))</f>
        <v>-0.15638413559066175</v>
      </c>
      <c r="Y424">
        <f>(((1/(SQRT(2)))*(SIN(RADIANS(Q424))))*(COS(RADIANS(45))))</f>
        <v>0.47491473143666696</v>
      </c>
      <c r="Z424">
        <f t="shared" ref="Z424" si="575">(1/(SQRT(2)))*(COS(RADIANS(-45)))</f>
        <v>0.5</v>
      </c>
      <c r="AA424">
        <f>((1/(SQRT(2)))*(COS(RADIANS(Q424))))*(SIN(RADIANS(-45)))</f>
        <v>0.15638413559066172</v>
      </c>
      <c r="AB424">
        <f>((1/(SQRT(2)))*(SIN(RADIANS(Q424))))*(SIN(RADIANS(-45)))</f>
        <v>-0.47491473143666685</v>
      </c>
      <c r="AC424">
        <f>(-((1/(SQRT(2)))*(SIN(RADIANS(-45)))))</f>
        <v>0.49999999999999989</v>
      </c>
      <c r="AD424">
        <f>((1/(SQRT(2)))*(COS(RADIANS(Q424))))*(COS(RADIANS(-45)))</f>
        <v>-0.15638413559066175</v>
      </c>
      <c r="AE424">
        <f>(((1/(SQRT(2)))*(SIN(RADIANS(Q424))))*(COS(RADIANS(-45))))</f>
        <v>0.47491473143666696</v>
      </c>
    </row>
    <row r="425" spans="1:31" x14ac:dyDescent="0.2">
      <c r="O425" t="s">
        <v>95</v>
      </c>
      <c r="R425" t="s">
        <v>95</v>
      </c>
    </row>
    <row r="426" spans="1:31" x14ac:dyDescent="0.2">
      <c r="O426" s="15">
        <f>(COS(RADIANS(N424)))*((SIN(RADIANS(45)))*(COS(RADIANS(45))))-(SIN(RADIANS(135)))*(COS(RADIANS((135))))*($A$337*$F$337+$C$337*$D$337)-(2*((SIN(RADIANS(45)))^2))-(SIN(RADIANS(135)))^2*(SIN(RADIANS(N424)))*(($B$337*$E$337))-($C$337*$F$337)+(SIN(RADIANS(N424)))*(-(SIN(RADIANS(45))))*(COS(RADIANS(45)))-(SIN(RADIANS(135)))*(COS(RADIANS(135)))*($A$337*$E$337+$B$337*$D$337)-(SIN(RADIANS(45)))^2-(SIN(RADIANS(135)))^2*(SIN(RADIANS(N424)))*($B$337*$F$337+$C$337*$E$337)+(SIN(RADIANS(45)))^2-((SIN(RADIANS(135)))^2)*((COS(RADIANS(N424)))^2)*($B$337*$F$337+$C$337*$E$337)</f>
        <v>-1.5881223482654141</v>
      </c>
      <c r="R426">
        <f>(COS(RADIANS(Q424)))*((SIN(RADIANS(45)))*(COS(RADIANS(45))))-(SIN(RADIANS(135)))*(COS(RADIANS((135))))*($A$337*$F$337+$C$337*$D$337)-(2*((SIN(RADIANS(45)))^2))-(SIN(RADIANS(135)))^2*(SIN(RADIANS(Q424)))*(($B$337*$E$337))-($C$337*$F$337)+(SIN(RADIANS(Q424)))*(-(SIN(RADIANS(45))))*(COS(RADIANS(45)))-(SIN(RADIANS(135)))*(COS(RADIANS(135)))*($A$337*$E$337+$B$337*$D$337)-(SIN(RADIANS(45)))^2-(SIN(RADIANS(135)))^2*(SIN(RADIANS(Q424)))*($B$337*$F$337+$C$337*$E$337)+(SIN(RADIANS(45)))^2-((SIN(RADIANS(135)))^2)*((COS(RADIANS(Q424)))^2)*($B$337*$F$337+$C$337*$E$337)</f>
        <v>-1.9878708432036234</v>
      </c>
      <c r="AE426" s="15"/>
    </row>
    <row r="427" spans="1:31" x14ac:dyDescent="0.2">
      <c r="A427" s="15"/>
      <c r="Q427" s="15"/>
    </row>
    <row r="428" spans="1:31" x14ac:dyDescent="0.2">
      <c r="A428">
        <f>(1/(SQRT(2)))*(COS(RADIANS(45)))</f>
        <v>0.5</v>
      </c>
      <c r="B428">
        <f>((1/(SQRT(2)))*(COS(RADIANS(N428))))*(SIN(RADIANS(45)))</f>
        <v>-0.17890914910940356</v>
      </c>
      <c r="C428">
        <f t="shared" ref="C428" si="576">((1/(SQRT(2)))*(SIN(RADIANS(N428))))*(SIN(RADIANS(45)))</f>
        <v>0.46689561613378755</v>
      </c>
      <c r="D428">
        <f t="shared" ref="D428" si="577">(-((1/(SQRT(2)))*(SIN(RADIANS(45)))))</f>
        <v>-0.49999999999999989</v>
      </c>
      <c r="E428">
        <f t="shared" ref="E428" si="578">((1/(SQRT(2)))*(COS(RADIANS(N428))))*(COS(RADIANS(45)))</f>
        <v>-0.17890914910940359</v>
      </c>
      <c r="F428">
        <f t="shared" ref="F428" si="579">(((1/(SQRT(2)))*(SIN(RADIANS(N428))))*(COS(RADIANS(45))))</f>
        <v>0.46689561613378761</v>
      </c>
      <c r="G428">
        <f t="shared" ref="G428" si="580">(1/(SQRT(2)))*(COS(RADIANS(-45)))</f>
        <v>0.5</v>
      </c>
      <c r="H428">
        <f t="shared" ref="H428" si="581">((1/(SQRT(2)))*(COS(RADIANS(N428))))*(SIN(RADIANS(-45)))</f>
        <v>0.17890914910940356</v>
      </c>
      <c r="I428">
        <f t="shared" ref="I428" si="582">((1/(SQRT(2)))*(SIN(RADIANS(N428))))*(SIN(RADIANS(-45)))</f>
        <v>-0.46689561613378755</v>
      </c>
      <c r="J428">
        <f t="shared" ref="J428" si="583">(-((1/(SQRT(2)))*(SIN(RADIANS(-45)))))</f>
        <v>0.49999999999999989</v>
      </c>
      <c r="K428">
        <f t="shared" ref="K428" si="584">((1/(SQRT(2)))*(COS(RADIANS(N428))))*(COS(RADIANS(-45)))</f>
        <v>-0.17890914910940359</v>
      </c>
      <c r="L428">
        <f>(((1/(SQRT(2)))*(SIN(RADIANS(N428))))*(COS(RADIANS(-45))))</f>
        <v>0.46689561613378761</v>
      </c>
      <c r="N428">
        <f>N424-(O424/O426)</f>
        <v>1190.9662705598487</v>
      </c>
      <c r="O428">
        <f>(DEGREES(ACOS(((-(((SUMPRODUCT(G428:I428,$I$8:$K$8))*(SUMPRODUCT(G428:I428,$I$10:$K$10))-(SUMPRODUCT(J428:L428,$I$8:$K$8))*(SUMPRODUCT(J428:L428,$I$10:$K$10)))-((SUMPRODUCT(A428:C428,$I$8:$K$8))*(SUMPRODUCT(A428:C428,$I$10:$K$10))-(SUMPRODUCT(D428:F428,$I$8:$K$8))*(SUMPRODUCT(D428:F428,$I$10:$K$10))))*(((SUMPRODUCT(G428:I428,$I$8:$K$8))*(SUMPRODUCT(G428:I428,$I$10:$K$10))+(SUMPRODUCT(J428:L428,$I$8:$K$8))*(SUMPRODUCT(J428:L428,$I$10:$K$10)))-((SUMPRODUCT(A428:C428,$I$8:$K$8))*(SUMPRODUCT(A428:C428,$I$10:$K$10))+(SUMPRODUCT(D428:F428,$I$8:$K$8))*(SUMPRODUCT(D428:F428,$I$10:$K$10)))))-((((SUMPRODUCT(A428:C428,$I$8:$K$8))*(SUMPRODUCT(D428:F428,$I$10:$K$10))+(SUMPRODUCT(A428:C428,$I$10:$K$10))*(SUMPRODUCT(D428:F428,$I$8:$K$8)))-((SUMPRODUCT(G428:I428,$I$8:$K$8))*(SUMPRODUCT(J428:L428,$I$10:$K$10))+(SUMPRODUCT(G428:I428,$I$10:$K$10))*(SUMPRODUCT(J428:L428,$I$8:$K$8))))*(SQRT(((((SUMPRODUCT(G428:I428,$I$8:$K$8))*(SUMPRODUCT(G428:I428,$I$10:$K$10))-(SUMPRODUCT(J428:L428,$I$8:$K$8))*(SUMPRODUCT(J428:L428,$I$10:$K$10)))-((SUMPRODUCT(A428:C428,$I$8:$K$8))*(SUMPRODUCT(A428:C428,$I$10:$K$10))-(SUMPRODUCT(D428:F428,$I$8:$K$8))*(SUMPRODUCT(D428:F428,$I$10:$K$10))))^2)+((((SUMPRODUCT(A428:C428,$I$8:$K$8))*(SUMPRODUCT(D428:F428,$I$10:$K$10))+(SUMPRODUCT(A428:C428,$I$10:$K$10))*(SUMPRODUCT(D428:F428,$I$8:$K$8)))-((SUMPRODUCT(G428:I428,$I$8:$K$8))*(SUMPRODUCT(J428:L428,$I$10:$K$10))+(SUMPRODUCT(G428:I428,$I$10:$K$10))*(SUMPRODUCT(J428:L428,$I$8:$K$8))))^2)-((((SUMPRODUCT(G428:I428,$I$8:$K$8))*(SUMPRODUCT(G428:I428,$I$10:$K$10))+(SUMPRODUCT(J428:L428,$I$8:$K$8))*(SUMPRODUCT(J428:L428,$I$10:$K$10)))-((SUMPRODUCT(A428:C428,$I$8:$K$8))*(SUMPRODUCT(A428:C428,$I$10:$K$10))+(SUMPRODUCT(D428:F428,$I$8:$K$8))*(SUMPRODUCT(D428:F428,$I$10:$K$10))))^2)))))/(((((SUMPRODUCT(G428:I428,$I$8:$K$8))*(SUMPRODUCT(G428:I428,$I$10:$K$10))-(SUMPRODUCT(J428:L428,$I$8:$K$8))*(SUMPRODUCT(J428:L428,$I$10:$K$10)))-((SUMPRODUCT(A428:C428,$I$8:$K$8))*(SUMPRODUCT(A428:C428,$I$10:$K$10))-(SUMPRODUCT(D428:F428,$I$8:$K$8))*(SUMPRODUCT(D428:F428,$I$10:$K$10))))^2)+((((SUMPRODUCT(A428:C428,$I$8:$K$8))*(SUMPRODUCT(D428:F428,$I$10:$K$10))+(SUMPRODUCT(A428:C428,$I$10:$K$10))*(SUMPRODUCT(D428:F428,$I$8:$K$8)))-((SUMPRODUCT(G428:I428,$I$8:$K$8))*(SUMPRODUCT(J428:L428,$I$10:$K$10))+(SUMPRODUCT(G428:I428,$I$10:$K$10))*(SUMPRODUCT(J428:L428,$I$8:$K$8))))^2)))))/2</f>
        <v>89.294694323257033</v>
      </c>
      <c r="Q428">
        <f t="shared" ref="Q428" si="585">Q424-(R424/R426)</f>
        <v>108.4048603493699</v>
      </c>
      <c r="R428">
        <f>(DEGREES(ACOS(((-(((SUMPRODUCT(Z428:AB428,$I$8:$K$8))*(SUMPRODUCT(Z428:AB428,$I$10:$K$10))-(SUMPRODUCT(AC428:AE428,$I$8:$K$8))*(SUMPRODUCT(AC428:AE428,$I$10:$K$10)))-((SUMPRODUCT(T428:V428,$I$8:$K$8))*(SUMPRODUCT(T428:V428,$I$10:$K$10))-(SUMPRODUCT(W428:Y428,$I$8:$K$8))*(SUMPRODUCT(W428:Y428,$I$10:$K$10))))*(((SUMPRODUCT(Z428:AB428,$I$8:$K$8))*(SUMPRODUCT(Z428:AB428,$I$10:$K$10))+(SUMPRODUCT(AC428:AE428,$I$8:$K$8))*(SUMPRODUCT(AC428:AE428,$I$10:$K$10)))-((SUMPRODUCT(T428:V428,$I$8:$K$8))*(SUMPRODUCT(T428:V428,$I$10:$K$10))+(SUMPRODUCT(W428:Y428,$I$8:$K$8))*(SUMPRODUCT(W428:Y428,$I$10:$K$10)))))+((((SUMPRODUCT(T428:V428,$I$8:$K$8))*(SUMPRODUCT(W428:Y428,$I$10:$K$10))+(SUMPRODUCT(T428:V428,$I$10:$K$10))*(SUMPRODUCT(W428:Y428,$I$8:$K$8)))-((SUMPRODUCT(Z428:AB428,$I$8:$K$8))*(SUMPRODUCT(AC428:AE428,$I$10:$K$10))+(SUMPRODUCT(Z428:AB428,$I$10:$K$10))*(SUMPRODUCT(AC428:AE428,$I$8:$K$8))))*(SQRT(((((SUMPRODUCT(Z428:AB428,$I$8:$K$8))*(SUMPRODUCT(Z428:AB428,$I$10:$K$10))-(SUMPRODUCT(AC428:AE428,$I$8:$K$8))*(SUMPRODUCT(AC428:AE428,$I$10:$K$10)))-((SUMPRODUCT(T428:V428,$I$8:$K$8))*(SUMPRODUCT(T428:V428,$I$10:$K$10))-(SUMPRODUCT(W428:Y428,$I$8:$K$8))*(SUMPRODUCT(W428:Y428,$I$10:$K$10))))^2)+((((SUMPRODUCT(T428:V428,$I$8:$K$8))*(SUMPRODUCT(W428:Y428,$I$10:$K$10))+(SUMPRODUCT(T428:V428,$I$10:$K$10))*(SUMPRODUCT(W428:Y428,$I$8:$K$8)))-((SUMPRODUCT(Z428:AB428,$I$8:$K$8))*(SUMPRODUCT(AC428:AE428,$I$10:$K$10))+(SUMPRODUCT(Z428:AB428,$I$10:$K$10))*(SUMPRODUCT(AC428:AE428,$I$8:$K$8))))^2)-((((SUMPRODUCT(Z428:AB428,$I$8:$K$8))*(SUMPRODUCT(Z428:AB428,$I$10:$K$10))+(SUMPRODUCT(AC428:AE428,$I$8:$K$8))*(SUMPRODUCT(AC428:AE428,$I$10:$K$10)))-((SUMPRODUCT(T428:V428,$I$8:$K$8))*(SUMPRODUCT(T428:V428,$I$10:$K$10))+(SUMPRODUCT(W428:Y428,$I$8:$K$8))*(SUMPRODUCT(W428:Y428,$I$10:$K$10))))^2)))))/(((((SUMPRODUCT(Z428:AB428,$I$8:$K$8))*(SUMPRODUCT(Z428:AB428,$I$10:$K$10))-(SUMPRODUCT(AC428:AE428,$I$8:$K$8))*(SUMPRODUCT(AC428:AE428,$I$10:$K$10)))-((SUMPRODUCT(T428:V428,$I$8:$K$8))*(SUMPRODUCT(T428:V428,$I$10:$K$10))-(SUMPRODUCT(W428:Y428,$I$8:$K$8))*(SUMPRODUCT(W428:Y428,$I$10:$K$10))))^2)+((((SUMPRODUCT(T428:V428,$I$8:$K$8))*(SUMPRODUCT(W428:Y428,$I$10:$K$10))+(SUMPRODUCT(T428:V428,$I$10:$K$10))*(SUMPRODUCT(W428:Y428,$I$8:$K$8)))-((SUMPRODUCT(Z428:AB428,$I$8:$K$8))*(SUMPRODUCT(AC428:AE428,$I$10:$K$10))+(SUMPRODUCT(Z428:AB428,$I$10:$K$10))*(SUMPRODUCT(AC428:AE428,$I$8:$K$8))))^2)))))/2</f>
        <v>0.28621263264911612</v>
      </c>
      <c r="T428">
        <f t="shared" ref="T428" si="586">(1/(SQRT(2)))*(COS(RADIANS(45)))</f>
        <v>0.5</v>
      </c>
      <c r="U428">
        <f t="shared" ref="U428" si="587">((1/(SQRT(2)))*(COS(RADIANS(Q428))))*(SIN(RADIANS(45)))</f>
        <v>-0.15786476405436076</v>
      </c>
      <c r="V428">
        <f t="shared" ref="V428" si="588">((1/(SQRT(2)))*(SIN(RADIANS(Q428))))*(SIN(RADIANS(45)))</f>
        <v>0.47442461600349212</v>
      </c>
      <c r="W428">
        <f t="shared" ref="W428" si="589">(-((1/(SQRT(2)))*(SIN(RADIANS(45)))))</f>
        <v>-0.49999999999999989</v>
      </c>
      <c r="X428">
        <f t="shared" ref="X428" si="590">((1/(SQRT(2)))*(COS(RADIANS(Q428))))*(COS(RADIANS(45)))</f>
        <v>-0.15786476405436078</v>
      </c>
      <c r="Y428">
        <f t="shared" ref="Y428" si="591">(((1/(SQRT(2)))*(SIN(RADIANS(Q428))))*(COS(RADIANS(45))))</f>
        <v>0.47442461600349217</v>
      </c>
      <c r="Z428">
        <f t="shared" ref="Z428" si="592">(1/(SQRT(2)))*(COS(RADIANS(-45)))</f>
        <v>0.5</v>
      </c>
      <c r="AA428">
        <f t="shared" ref="AA428" si="593">((1/(SQRT(2)))*(COS(RADIANS(Q428))))*(SIN(RADIANS(-45)))</f>
        <v>0.15786476405436076</v>
      </c>
      <c r="AB428">
        <f t="shared" ref="AB428" si="594">((1/(SQRT(2)))*(SIN(RADIANS(Q428))))*(SIN(RADIANS(-45)))</f>
        <v>-0.47442461600349212</v>
      </c>
      <c r="AC428">
        <f t="shared" ref="AC428" si="595">(-((1/(SQRT(2)))*(SIN(RADIANS(-45)))))</f>
        <v>0.49999999999999989</v>
      </c>
      <c r="AD428">
        <f t="shared" ref="AD428" si="596">((1/(SQRT(2)))*(COS(RADIANS(Q428))))*(COS(RADIANS(-45)))</f>
        <v>-0.15786476405436078</v>
      </c>
      <c r="AE428">
        <f t="shared" ref="AE428" si="597">(((1/(SQRT(2)))*(SIN(RADIANS(Q428))))*(COS(RADIANS(-45))))</f>
        <v>0.47442461600349217</v>
      </c>
    </row>
    <row r="429" spans="1:31" x14ac:dyDescent="0.2">
      <c r="O429" t="s">
        <v>95</v>
      </c>
      <c r="R429" t="s">
        <v>95</v>
      </c>
    </row>
    <row r="430" spans="1:31" x14ac:dyDescent="0.2">
      <c r="O430" s="15">
        <f>(COS(RADIANS(N428)))*((SIN(RADIANS(45)))*(COS(RADIANS(45))))-(SIN(RADIANS(135)))*(COS(RADIANS((135))))*($A$337*$F$337+$C$337*$D$337)-(2*((SIN(RADIANS(45)))^2))-(SIN(RADIANS(135)))^2*(SIN(RADIANS(N428)))*(($B$337*$E$337))-($C$337*$F$337)+(SIN(RADIANS(N428)))*(-(SIN(RADIANS(45))))*(COS(RADIANS(45)))-(SIN(RADIANS(135)))*(COS(RADIANS(135)))*($A$337*$E$337+$B$337*$D$337)-(SIN(RADIANS(45)))^2-(SIN(RADIANS(135)))^2*(SIN(RADIANS(N428)))*($B$337*$F$337+$C$337*$E$337)+(SIN(RADIANS(45)))^2-((SIN(RADIANS(135)))^2)*((COS(RADIANS(N428)))^2)*($B$337*$F$337+$C$337*$E$337)</f>
        <v>-2.0027745220265856</v>
      </c>
      <c r="R430">
        <f t="shared" ref="R430" si="598">(COS(RADIANS(Q428)))*((SIN(RADIANS(45)))*(COS(RADIANS(45))))-(SIN(RADIANS(135)))*(COS(RADIANS((135))))*($A$337*$F$337+$C$337*$D$337)-(2*((SIN(RADIANS(45)))^2))-(SIN(RADIANS(135)))^2*(SIN(RADIANS(Q428)))*(($B$337*$E$337))-($C$337*$F$337)+(SIN(RADIANS(Q428)))*(-(SIN(RADIANS(45))))*(COS(RADIANS(45)))-(SIN(RADIANS(135)))*(COS(RADIANS(135)))*($A$337*$E$337+$B$337*$D$337)-(SIN(RADIANS(45)))^2-(SIN(RADIANS(135)))^2*(SIN(RADIANS(Q428)))*($B$337*$F$337+$C$337*$E$337)+(SIN(RADIANS(45)))^2-((SIN(RADIANS(135)))^2)*((COS(RADIANS(Q428)))^2)*($B$337*$F$337+$C$337*$E$337)</f>
        <v>-1.9888850752210341</v>
      </c>
      <c r="AE430" s="15"/>
    </row>
    <row r="431" spans="1:31" x14ac:dyDescent="0.2">
      <c r="A431" s="15"/>
      <c r="Q431" s="15"/>
    </row>
    <row r="432" spans="1:31" x14ac:dyDescent="0.2">
      <c r="A432">
        <f>(1/(SQRT(2)))*(COS(RADIANS(45)))</f>
        <v>0.5</v>
      </c>
      <c r="B432">
        <f>((1/(SQRT(2)))*(COS(RADIANS(N432))))*(SIN(RADIANS(45)))</f>
        <v>-0.45516778472779801</v>
      </c>
      <c r="C432">
        <f t="shared" ref="C432" si="599">((1/(SQRT(2)))*(SIN(RADIANS(N432))))*(SIN(RADIANS(45)))</f>
        <v>0.20693546758830123</v>
      </c>
      <c r="D432">
        <f t="shared" ref="D432" si="600">(-((1/(SQRT(2)))*(SIN(RADIANS(45)))))</f>
        <v>-0.49999999999999989</v>
      </c>
      <c r="E432">
        <f t="shared" ref="E432" si="601">((1/(SQRT(2)))*(COS(RADIANS(N432))))*(COS(RADIANS(45)))</f>
        <v>-0.45516778472779806</v>
      </c>
      <c r="F432">
        <f t="shared" ref="F432" si="602">(((1/(SQRT(2)))*(SIN(RADIANS(N432))))*(COS(RADIANS(45))))</f>
        <v>0.20693546758830125</v>
      </c>
      <c r="G432">
        <f t="shared" ref="G432" si="603">(1/(SQRT(2)))*(COS(RADIANS(-45)))</f>
        <v>0.5</v>
      </c>
      <c r="H432">
        <f t="shared" ref="H432" si="604">((1/(SQRT(2)))*(COS(RADIANS(N432))))*(SIN(RADIANS(-45)))</f>
        <v>0.45516778472779801</v>
      </c>
      <c r="I432">
        <f t="shared" ref="I432" si="605">((1/(SQRT(2)))*(SIN(RADIANS(N432))))*(SIN(RADIANS(-45)))</f>
        <v>-0.20693546758830123</v>
      </c>
      <c r="J432">
        <f t="shared" ref="J432" si="606">(-((1/(SQRT(2)))*(SIN(RADIANS(-45)))))</f>
        <v>0.49999999999999989</v>
      </c>
      <c r="K432">
        <f t="shared" ref="K432" si="607">((1/(SQRT(2)))*(COS(RADIANS(N432))))*(COS(RADIANS(-45)))</f>
        <v>-0.45516778472779806</v>
      </c>
      <c r="L432">
        <f>(((1/(SQRT(2)))*(SIN(RADIANS(N432))))*(COS(RADIANS(-45))))</f>
        <v>0.20693546758830125</v>
      </c>
      <c r="N432" s="10">
        <f>N428-(O428/O430)</f>
        <v>1235.551766001892</v>
      </c>
      <c r="O432" s="10">
        <f>(DEGREES(ACOS(((-(((SUMPRODUCT(G432:I432,$I$8:$K$8))*(SUMPRODUCT(G432:I432,$I$10:$K$10))-(SUMPRODUCT(J432:L432,$I$8:$K$8))*(SUMPRODUCT(J432:L432,$I$10:$K$10)))-((SUMPRODUCT(A432:C432,$I$8:$K$8))*(SUMPRODUCT(A432:C432,$I$10:$K$10))-(SUMPRODUCT(D432:F432,$I$8:$K$8))*(SUMPRODUCT(D432:F432,$I$10:$K$10))))*(((SUMPRODUCT(G432:I432,$I$8:$K$8))*(SUMPRODUCT(G432:I432,$I$10:$K$10))+(SUMPRODUCT(J432:L432,$I$8:$K$8))*(SUMPRODUCT(J432:L432,$I$10:$K$10)))-((SUMPRODUCT(A432:C432,$I$8:$K$8))*(SUMPRODUCT(A432:C432,$I$10:$K$10))+(SUMPRODUCT(D432:F432,$I$8:$K$8))*(SUMPRODUCT(D432:F432,$I$10:$K$10)))))-((((SUMPRODUCT(A432:C432,$I$8:$K$8))*(SUMPRODUCT(D432:F432,$I$10:$K$10))+(SUMPRODUCT(A432:C432,$I$10:$K$10))*(SUMPRODUCT(D432:F432,$I$8:$K$8)))-((SUMPRODUCT(G432:I432,$I$8:$K$8))*(SUMPRODUCT(J432:L432,$I$10:$K$10))+(SUMPRODUCT(G432:I432,$I$10:$K$10))*(SUMPRODUCT(J432:L432,$I$8:$K$8))))*(SQRT(((((SUMPRODUCT(G432:I432,$I$8:$K$8))*(SUMPRODUCT(G432:I432,$I$10:$K$10))-(SUMPRODUCT(J432:L432,$I$8:$K$8))*(SUMPRODUCT(J432:L432,$I$10:$K$10)))-((SUMPRODUCT(A432:C432,$I$8:$K$8))*(SUMPRODUCT(A432:C432,$I$10:$K$10))-(SUMPRODUCT(D432:F432,$I$8:$K$8))*(SUMPRODUCT(D432:F432,$I$10:$K$10))))^2)+((((SUMPRODUCT(A432:C432,$I$8:$K$8))*(SUMPRODUCT(D432:F432,$I$10:$K$10))+(SUMPRODUCT(A432:C432,$I$10:$K$10))*(SUMPRODUCT(D432:F432,$I$8:$K$8)))-((SUMPRODUCT(G432:I432,$I$8:$K$8))*(SUMPRODUCT(J432:L432,$I$10:$K$10))+(SUMPRODUCT(G432:I432,$I$10:$K$10))*(SUMPRODUCT(J432:L432,$I$8:$K$8))))^2)-((((SUMPRODUCT(G432:I432,$I$8:$K$8))*(SUMPRODUCT(G432:I432,$I$10:$K$10))+(SUMPRODUCT(J432:L432,$I$8:$K$8))*(SUMPRODUCT(J432:L432,$I$10:$K$10)))-((SUMPRODUCT(A432:C432,$I$8:$K$8))*(SUMPRODUCT(A432:C432,$I$10:$K$10))+(SUMPRODUCT(D432:F432,$I$8:$K$8))*(SUMPRODUCT(D432:F432,$I$10:$K$10))))^2)))))/(((((SUMPRODUCT(G432:I432,$I$8:$K$8))*(SUMPRODUCT(G432:I432,$I$10:$K$10))-(SUMPRODUCT(J432:L432,$I$8:$K$8))*(SUMPRODUCT(J432:L432,$I$10:$K$10)))-((SUMPRODUCT(A432:C432,$I$8:$K$8))*(SUMPRODUCT(A432:C432,$I$10:$K$10))-(SUMPRODUCT(D432:F432,$I$8:$K$8))*(SUMPRODUCT(D432:F432,$I$10:$K$10))))^2)+((((SUMPRODUCT(A432:C432,$I$8:$K$8))*(SUMPRODUCT(D432:F432,$I$10:$K$10))+(SUMPRODUCT(A432:C432,$I$10:$K$10))*(SUMPRODUCT(D432:F432,$I$8:$K$8)))-((SUMPRODUCT(G432:I432,$I$8:$K$8))*(SUMPRODUCT(J432:L432,$I$10:$K$10))+(SUMPRODUCT(G432:I432,$I$10:$K$10))*(SUMPRODUCT(J432:L432,$I$8:$K$8))))^2)))))/2</f>
        <v>73.727147795242033</v>
      </c>
      <c r="Q432" s="10">
        <f t="shared" ref="Q432" si="608">Q428-(R428/R430)</f>
        <v>108.54876641825993</v>
      </c>
      <c r="R432" s="10">
        <f>(DEGREES(ACOS(((-(((SUMPRODUCT(Z432:AB432,$I$8:$K$8))*(SUMPRODUCT(Z432:AB432,$I$10:$K$10))-(SUMPRODUCT(AC432:AE432,$I$8:$K$8))*(SUMPRODUCT(AC432:AE432,$I$10:$K$10)))-((SUMPRODUCT(T432:V432,$I$8:$K$8))*(SUMPRODUCT(T432:V432,$I$10:$K$10))-(SUMPRODUCT(W432:Y432,$I$8:$K$8))*(SUMPRODUCT(W432:Y432,$I$10:$K$10))))*(((SUMPRODUCT(Z432:AB432,$I$8:$K$8))*(SUMPRODUCT(Z432:AB432,$I$10:$K$10))+(SUMPRODUCT(AC432:AE432,$I$8:$K$8))*(SUMPRODUCT(AC432:AE432,$I$10:$K$10)))-((SUMPRODUCT(T432:V432,$I$8:$K$8))*(SUMPRODUCT(T432:V432,$I$10:$K$10))+(SUMPRODUCT(W432:Y432,$I$8:$K$8))*(SUMPRODUCT(W432:Y432,$I$10:$K$10)))))+((((SUMPRODUCT(T432:V432,$I$8:$K$8))*(SUMPRODUCT(W432:Y432,$I$10:$K$10))+(SUMPRODUCT(T432:V432,$I$10:$K$10))*(SUMPRODUCT(W432:Y432,$I$8:$K$8)))-((SUMPRODUCT(Z432:AB432,$I$8:$K$8))*(SUMPRODUCT(AC432:AE432,$I$10:$K$10))+(SUMPRODUCT(Z432:AB432,$I$10:$K$10))*(SUMPRODUCT(AC432:AE432,$I$8:$K$8))))*(SQRT(((((SUMPRODUCT(Z432:AB432,$I$8:$K$8))*(SUMPRODUCT(Z432:AB432,$I$10:$K$10))-(SUMPRODUCT(AC432:AE432,$I$8:$K$8))*(SUMPRODUCT(AC432:AE432,$I$10:$K$10)))-((SUMPRODUCT(T432:V432,$I$8:$K$8))*(SUMPRODUCT(T432:V432,$I$10:$K$10))-(SUMPRODUCT(W432:Y432,$I$8:$K$8))*(SUMPRODUCT(W432:Y432,$I$10:$K$10))))^2)+((((SUMPRODUCT(T432:V432,$I$8:$K$8))*(SUMPRODUCT(W432:Y432,$I$10:$K$10))+(SUMPRODUCT(T432:V432,$I$10:$K$10))*(SUMPRODUCT(W432:Y432,$I$8:$K$8)))-((SUMPRODUCT(Z432:AB432,$I$8:$K$8))*(SUMPRODUCT(AC432:AE432,$I$10:$K$10))+(SUMPRODUCT(Z432:AB432,$I$10:$K$10))*(SUMPRODUCT(AC432:AE432,$I$8:$K$8))))^2)-((((SUMPRODUCT(Z432:AB432,$I$8:$K$8))*(SUMPRODUCT(Z432:AB432,$I$10:$K$10))+(SUMPRODUCT(AC432:AE432,$I$8:$K$8))*(SUMPRODUCT(AC432:AE432,$I$10:$K$10)))-((SUMPRODUCT(T432:V432,$I$8:$K$8))*(SUMPRODUCT(T432:V432,$I$10:$K$10))+(SUMPRODUCT(W432:Y432,$I$8:$K$8))*(SUMPRODUCT(W432:Y432,$I$10:$K$10))))^2)))))/(((((SUMPRODUCT(Z432:AB432,$I$8:$K$8))*(SUMPRODUCT(Z432:AB432,$I$10:$K$10))-(SUMPRODUCT(AC432:AE432,$I$8:$K$8))*(SUMPRODUCT(AC432:AE432,$I$10:$K$10)))-((SUMPRODUCT(T432:V432,$I$8:$K$8))*(SUMPRODUCT(T432:V432,$I$10:$K$10))-(SUMPRODUCT(W432:Y432,$I$8:$K$8))*(SUMPRODUCT(W432:Y432,$I$10:$K$10))))^2)+((((SUMPRODUCT(T432:V432,$I$8:$K$8))*(SUMPRODUCT(W432:Y432,$I$10:$K$10))+(SUMPRODUCT(T432:V432,$I$10:$K$10))*(SUMPRODUCT(W432:Y432,$I$8:$K$8)))-((SUMPRODUCT(Z432:AB432,$I$8:$K$8))*(SUMPRODUCT(AC432:AE432,$I$10:$K$10))+(SUMPRODUCT(Z432:AB432,$I$10:$K$10))*(SUMPRODUCT(AC432:AE432,$I$8:$K$8))))^2)))))/2</f>
        <v>0.23058994183079401</v>
      </c>
      <c r="T432">
        <f t="shared" ref="T432" si="609">(1/(SQRT(2)))*(COS(RADIANS(45)))</f>
        <v>0.5</v>
      </c>
      <c r="U432">
        <f t="shared" ref="U432" si="610">((1/(SQRT(2)))*(COS(RADIANS(Q432))))*(SIN(RADIANS(45)))</f>
        <v>-0.15905584620751331</v>
      </c>
      <c r="V432">
        <f t="shared" ref="V432" si="611">((1/(SQRT(2)))*(SIN(RADIANS(Q432))))*(SIN(RADIANS(45)))</f>
        <v>0.47402662139083684</v>
      </c>
      <c r="W432">
        <f t="shared" ref="W432" si="612">(-((1/(SQRT(2)))*(SIN(RADIANS(45)))))</f>
        <v>-0.49999999999999989</v>
      </c>
      <c r="X432">
        <f t="shared" ref="X432" si="613">((1/(SQRT(2)))*(COS(RADIANS(Q432))))*(COS(RADIANS(45)))</f>
        <v>-0.15905584620751334</v>
      </c>
      <c r="Y432">
        <f t="shared" ref="Y432" si="614">(((1/(SQRT(2)))*(SIN(RADIANS(Q432))))*(COS(RADIANS(45))))</f>
        <v>0.47402662139083696</v>
      </c>
      <c r="Z432">
        <f t="shared" ref="Z432" si="615">(1/(SQRT(2)))*(COS(RADIANS(-45)))</f>
        <v>0.5</v>
      </c>
      <c r="AA432">
        <f t="shared" ref="AA432" si="616">((1/(SQRT(2)))*(COS(RADIANS(Q432))))*(SIN(RADIANS(-45)))</f>
        <v>0.15905584620751331</v>
      </c>
      <c r="AB432">
        <f t="shared" ref="AB432" si="617">((1/(SQRT(2)))*(SIN(RADIANS(Q432))))*(SIN(RADIANS(-45)))</f>
        <v>-0.47402662139083684</v>
      </c>
      <c r="AC432">
        <f t="shared" ref="AC432" si="618">(-((1/(SQRT(2)))*(SIN(RADIANS(-45)))))</f>
        <v>0.49999999999999989</v>
      </c>
      <c r="AD432">
        <f t="shared" ref="AD432" si="619">((1/(SQRT(2)))*(COS(RADIANS(Q432))))*(COS(RADIANS(-45)))</f>
        <v>-0.15905584620751334</v>
      </c>
      <c r="AE432">
        <f t="shared" ref="AE432" si="620">(((1/(SQRT(2)))*(SIN(RADIANS(Q432))))*(COS(RADIANS(-45))))</f>
        <v>0.47402662139083696</v>
      </c>
    </row>
    <row r="433" spans="1:31" x14ac:dyDescent="0.2">
      <c r="O433" t="s">
        <v>95</v>
      </c>
      <c r="R433" t="s">
        <v>95</v>
      </c>
    </row>
    <row r="434" spans="1:31" x14ac:dyDescent="0.2">
      <c r="O434" s="15">
        <f>(COS(RADIANS(N432)))*((SIN(RADIANS(45)))*(COS(RADIANS(45))))-(SIN(RADIANS(135)))*(COS(RADIANS((135))))*($A$337*$F$337+$C$337*$D$337)-(2*((SIN(RADIANS(45)))^2))-(SIN(RADIANS(135)))^2*(SIN(RADIANS(N432)))*(($B$337*$E$337))-($C$337*$F$337)+(SIN(RADIANS(N432)))*(-(SIN(RADIANS(45))))*(COS(RADIANS(45)))-(SIN(RADIANS(135)))*(COS(RADIANS(135)))*($A$337*$E$337+$B$337*$D$337)-(SIN(RADIANS(45)))^2-(SIN(RADIANS(135)))^2*(SIN(RADIANS(N432)))*($B$337*$F$337+$C$337*$E$337)+(SIN(RADIANS(45)))^2-((SIN(RADIANS(135)))^2)*((COS(RADIANS(N432)))^2)*($B$337*$F$337+$C$337*$E$337)</f>
        <v>-2.0431579538353182</v>
      </c>
      <c r="R434">
        <f t="shared" ref="R434" si="621">(COS(RADIANS(Q432)))*((SIN(RADIANS(45)))*(COS(RADIANS(45))))-(SIN(RADIANS(135)))*(COS(RADIANS((135))))*($A$337*$F$337+$C$337*$D$337)-(2*((SIN(RADIANS(45)))^2))-(SIN(RADIANS(135)))^2*(SIN(RADIANS(Q432)))*(($B$337*$E$337))-($C$337*$F$337)+(SIN(RADIANS(Q432)))*(-(SIN(RADIANS(45))))*(COS(RADIANS(45)))-(SIN(RADIANS(135)))*(COS(RADIANS(135)))*($A$337*$E$337+$B$337*$D$337)-(SIN(RADIANS(45)))^2-(SIN(RADIANS(135)))^2*(SIN(RADIANS(Q432)))*($B$337*$F$337+$C$337*$E$337)+(SIN(RADIANS(45)))^2-((SIN(RADIANS(135)))^2)*((COS(RADIANS(Q432)))^2)*($B$337*$F$337+$C$337*$E$337)</f>
        <v>-1.9896974803649108</v>
      </c>
      <c r="AE434" s="15"/>
    </row>
    <row r="435" spans="1:31" x14ac:dyDescent="0.2">
      <c r="A435" s="15"/>
      <c r="Q435" s="15"/>
    </row>
    <row r="436" spans="1:31" x14ac:dyDescent="0.2">
      <c r="A436">
        <f>(1/(SQRT(2)))*(COS(RADIANS(45)))</f>
        <v>0.5</v>
      </c>
      <c r="B436">
        <f>((1/(SQRT(2)))*(COS(RADIANS(N436))))*(SIN(RADIANS(45)))</f>
        <v>-0.4897231876498766</v>
      </c>
      <c r="C436">
        <f t="shared" ref="C436" si="622">((1/(SQRT(2)))*(SIN(RADIANS(N436))))*(SIN(RADIANS(45)))</f>
        <v>-0.10085236476178276</v>
      </c>
      <c r="D436">
        <f t="shared" ref="D436" si="623">(-((1/(SQRT(2)))*(SIN(RADIANS(45)))))</f>
        <v>-0.49999999999999989</v>
      </c>
      <c r="E436">
        <f t="shared" ref="E436" si="624">((1/(SQRT(2)))*(COS(RADIANS(N436))))*(COS(RADIANS(45)))</f>
        <v>-0.48972318764987666</v>
      </c>
      <c r="F436">
        <f t="shared" ref="F436" si="625">(((1/(SQRT(2)))*(SIN(RADIANS(N436))))*(COS(RADIANS(45))))</f>
        <v>-0.10085236476178278</v>
      </c>
      <c r="G436">
        <f t="shared" ref="G436" si="626">(1/(SQRT(2)))*(COS(RADIANS(-45)))</f>
        <v>0.5</v>
      </c>
      <c r="H436">
        <f t="shared" ref="H436" si="627">((1/(SQRT(2)))*(COS(RADIANS(N436))))*(SIN(RADIANS(-45)))</f>
        <v>0.4897231876498766</v>
      </c>
      <c r="I436">
        <f t="shared" ref="I436" si="628">((1/(SQRT(2)))*(SIN(RADIANS(N436))))*(SIN(RADIANS(-45)))</f>
        <v>0.10085236476178276</v>
      </c>
      <c r="J436">
        <f t="shared" ref="J436" si="629">(-((1/(SQRT(2)))*(SIN(RADIANS(-45)))))</f>
        <v>0.49999999999999989</v>
      </c>
      <c r="K436">
        <f t="shared" ref="K436" si="630">((1/(SQRT(2)))*(COS(RADIANS(N436))))*(COS(RADIANS(-45)))</f>
        <v>-0.48972318764987666</v>
      </c>
      <c r="L436">
        <f>(((1/(SQRT(2)))*(SIN(RADIANS(N436))))*(COS(RADIANS(-45))))</f>
        <v>-0.10085236476178278</v>
      </c>
      <c r="N436">
        <f>N432-(O432/O434)</f>
        <v>1271.6366647033581</v>
      </c>
      <c r="O436">
        <f>(DEGREES(ACOS(((-(((SUMPRODUCT(G436:I436,$I$8:$K$8))*(SUMPRODUCT(G436:I436,$I$10:$K$10))-(SUMPRODUCT(J436:L436,$I$8:$K$8))*(SUMPRODUCT(J436:L436,$I$10:$K$10)))-((SUMPRODUCT(A436:C436,$I$8:$K$8))*(SUMPRODUCT(A436:C436,$I$10:$K$10))-(SUMPRODUCT(D436:F436,$I$8:$K$8))*(SUMPRODUCT(D436:F436,$I$10:$K$10))))*(((SUMPRODUCT(G436:I436,$I$8:$K$8))*(SUMPRODUCT(G436:I436,$I$10:$K$10))+(SUMPRODUCT(J436:L436,$I$8:$K$8))*(SUMPRODUCT(J436:L436,$I$10:$K$10)))-((SUMPRODUCT(A436:C436,$I$8:$K$8))*(SUMPRODUCT(A436:C436,$I$10:$K$10))+(SUMPRODUCT(D436:F436,$I$8:$K$8))*(SUMPRODUCT(D436:F436,$I$10:$K$10)))))-((((SUMPRODUCT(A436:C436,$I$8:$K$8))*(SUMPRODUCT(D436:F436,$I$10:$K$10))+(SUMPRODUCT(A436:C436,$I$10:$K$10))*(SUMPRODUCT(D436:F436,$I$8:$K$8)))-((SUMPRODUCT(G436:I436,$I$8:$K$8))*(SUMPRODUCT(J436:L436,$I$10:$K$10))+(SUMPRODUCT(G436:I436,$I$10:$K$10))*(SUMPRODUCT(J436:L436,$I$8:$K$8))))*(SQRT(((((SUMPRODUCT(G436:I436,$I$8:$K$8))*(SUMPRODUCT(G436:I436,$I$10:$K$10))-(SUMPRODUCT(J436:L436,$I$8:$K$8))*(SUMPRODUCT(J436:L436,$I$10:$K$10)))-((SUMPRODUCT(A436:C436,$I$8:$K$8))*(SUMPRODUCT(A436:C436,$I$10:$K$10))-(SUMPRODUCT(D436:F436,$I$8:$K$8))*(SUMPRODUCT(D436:F436,$I$10:$K$10))))^2)+((((SUMPRODUCT(A436:C436,$I$8:$K$8))*(SUMPRODUCT(D436:F436,$I$10:$K$10))+(SUMPRODUCT(A436:C436,$I$10:$K$10))*(SUMPRODUCT(D436:F436,$I$8:$K$8)))-((SUMPRODUCT(G436:I436,$I$8:$K$8))*(SUMPRODUCT(J436:L436,$I$10:$K$10))+(SUMPRODUCT(G436:I436,$I$10:$K$10))*(SUMPRODUCT(J436:L436,$I$8:$K$8))))^2)-((((SUMPRODUCT(G436:I436,$I$8:$K$8))*(SUMPRODUCT(G436:I436,$I$10:$K$10))+(SUMPRODUCT(J436:L436,$I$8:$K$8))*(SUMPRODUCT(J436:L436,$I$10:$K$10)))-((SUMPRODUCT(A436:C436,$I$8:$K$8))*(SUMPRODUCT(A436:C436,$I$10:$K$10))+(SUMPRODUCT(D436:F436,$I$8:$K$8))*(SUMPRODUCT(D436:F436,$I$10:$K$10))))^2)))))/(((((SUMPRODUCT(G436:I436,$I$8:$K$8))*(SUMPRODUCT(G436:I436,$I$10:$K$10))-(SUMPRODUCT(J436:L436,$I$8:$K$8))*(SUMPRODUCT(J436:L436,$I$10:$K$10)))-((SUMPRODUCT(A436:C436,$I$8:$K$8))*(SUMPRODUCT(A436:C436,$I$10:$K$10))-(SUMPRODUCT(D436:F436,$I$8:$K$8))*(SUMPRODUCT(D436:F436,$I$10:$K$10))))^2)+((((SUMPRODUCT(A436:C436,$I$8:$K$8))*(SUMPRODUCT(D436:F436,$I$10:$K$10))+(SUMPRODUCT(A436:C436,$I$10:$K$10))*(SUMPRODUCT(D436:F436,$I$8:$K$8)))-((SUMPRODUCT(G436:I436,$I$8:$K$8))*(SUMPRODUCT(J436:L436,$I$10:$K$10))+(SUMPRODUCT(G436:I436,$I$10:$K$10))*(SUMPRODUCT(J436:L436,$I$8:$K$8))))^2)))))/2</f>
        <v>68.123752446953205</v>
      </c>
      <c r="Q436">
        <f t="shared" ref="Q436" si="631">Q432-(R432/R434)</f>
        <v>108.6646583787747</v>
      </c>
      <c r="R436">
        <f>(DEGREES(ACOS(((-(((SUMPRODUCT(Z436:AB436,$I$8:$K$8))*(SUMPRODUCT(Z436:AB436,$I$10:$K$10))-(SUMPRODUCT(AC436:AE436,$I$8:$K$8))*(SUMPRODUCT(AC436:AE436,$I$10:$K$10)))-((SUMPRODUCT(T436:V436,$I$8:$K$8))*(SUMPRODUCT(T436:V436,$I$10:$K$10))-(SUMPRODUCT(W436:Y436,$I$8:$K$8))*(SUMPRODUCT(W436:Y436,$I$10:$K$10))))*(((SUMPRODUCT(Z436:AB436,$I$8:$K$8))*(SUMPRODUCT(Z436:AB436,$I$10:$K$10))+(SUMPRODUCT(AC436:AE436,$I$8:$K$8))*(SUMPRODUCT(AC436:AE436,$I$10:$K$10)))-((SUMPRODUCT(T436:V436,$I$8:$K$8))*(SUMPRODUCT(T436:V436,$I$10:$K$10))+(SUMPRODUCT(W436:Y436,$I$8:$K$8))*(SUMPRODUCT(W436:Y436,$I$10:$K$10)))))+((((SUMPRODUCT(T436:V436,$I$8:$K$8))*(SUMPRODUCT(W436:Y436,$I$10:$K$10))+(SUMPRODUCT(T436:V436,$I$10:$K$10))*(SUMPRODUCT(W436:Y436,$I$8:$K$8)))-((SUMPRODUCT(Z436:AB436,$I$8:$K$8))*(SUMPRODUCT(AC436:AE436,$I$10:$K$10))+(SUMPRODUCT(Z436:AB436,$I$10:$K$10))*(SUMPRODUCT(AC436:AE436,$I$8:$K$8))))*(SQRT(((((SUMPRODUCT(Z436:AB436,$I$8:$K$8))*(SUMPRODUCT(Z436:AB436,$I$10:$K$10))-(SUMPRODUCT(AC436:AE436,$I$8:$K$8))*(SUMPRODUCT(AC436:AE436,$I$10:$K$10)))-((SUMPRODUCT(T436:V436,$I$8:$K$8))*(SUMPRODUCT(T436:V436,$I$10:$K$10))-(SUMPRODUCT(W436:Y436,$I$8:$K$8))*(SUMPRODUCT(W436:Y436,$I$10:$K$10))))^2)+((((SUMPRODUCT(T436:V436,$I$8:$K$8))*(SUMPRODUCT(W436:Y436,$I$10:$K$10))+(SUMPRODUCT(T436:V436,$I$10:$K$10))*(SUMPRODUCT(W436:Y436,$I$8:$K$8)))-((SUMPRODUCT(Z436:AB436,$I$8:$K$8))*(SUMPRODUCT(AC436:AE436,$I$10:$K$10))+(SUMPRODUCT(Z436:AB436,$I$10:$K$10))*(SUMPRODUCT(AC436:AE436,$I$8:$K$8))))^2)-((((SUMPRODUCT(Z436:AB436,$I$8:$K$8))*(SUMPRODUCT(Z436:AB436,$I$10:$K$10))+(SUMPRODUCT(AC436:AE436,$I$8:$K$8))*(SUMPRODUCT(AC436:AE436,$I$10:$K$10)))-((SUMPRODUCT(T436:V436,$I$8:$K$8))*(SUMPRODUCT(T436:V436,$I$10:$K$10))+(SUMPRODUCT(W436:Y436,$I$8:$K$8))*(SUMPRODUCT(W436:Y436,$I$10:$K$10))))^2)))))/(((((SUMPRODUCT(Z436:AB436,$I$8:$K$8))*(SUMPRODUCT(Z436:AB436,$I$10:$K$10))-(SUMPRODUCT(AC436:AE436,$I$8:$K$8))*(SUMPRODUCT(AC436:AE436,$I$10:$K$10)))-((SUMPRODUCT(T436:V436,$I$8:$K$8))*(SUMPRODUCT(T436:V436,$I$10:$K$10))-(SUMPRODUCT(W436:Y436,$I$8:$K$8))*(SUMPRODUCT(W436:Y436,$I$10:$K$10))))^2)+((((SUMPRODUCT(T436:V436,$I$8:$K$8))*(SUMPRODUCT(W436:Y436,$I$10:$K$10))+(SUMPRODUCT(T436:V436,$I$10:$K$10))*(SUMPRODUCT(W436:Y436,$I$8:$K$8)))-((SUMPRODUCT(Z436:AB436,$I$8:$K$8))*(SUMPRODUCT(AC436:AE436,$I$10:$K$10))+(SUMPRODUCT(Z436:AB436,$I$10:$K$10))*(SUMPRODUCT(AC436:AE436,$I$8:$K$8))))^2)))))/2</f>
        <v>0.18578672252921352</v>
      </c>
      <c r="T436">
        <f t="shared" ref="T436" si="632">(1/(SQRT(2)))*(COS(RADIANS(45)))</f>
        <v>0.5</v>
      </c>
      <c r="U436">
        <f t="shared" ref="U436" si="633">((1/(SQRT(2)))*(COS(RADIANS(Q436))))*(SIN(RADIANS(45)))</f>
        <v>-0.16001433206851159</v>
      </c>
      <c r="V436">
        <f t="shared" ref="V436" si="634">((1/(SQRT(2)))*(SIN(RADIANS(Q436))))*(SIN(RADIANS(45)))</f>
        <v>0.47370393024828072</v>
      </c>
      <c r="W436">
        <f t="shared" ref="W436" si="635">(-((1/(SQRT(2)))*(SIN(RADIANS(45)))))</f>
        <v>-0.49999999999999989</v>
      </c>
      <c r="X436">
        <f t="shared" ref="X436" si="636">((1/(SQRT(2)))*(COS(RADIANS(Q436))))*(COS(RADIANS(45)))</f>
        <v>-0.16001433206851162</v>
      </c>
      <c r="Y436">
        <f t="shared" ref="Y436" si="637">(((1/(SQRT(2)))*(SIN(RADIANS(Q436))))*(COS(RADIANS(45))))</f>
        <v>0.47370393024828078</v>
      </c>
      <c r="Z436">
        <f t="shared" ref="Z436" si="638">(1/(SQRT(2)))*(COS(RADIANS(-45)))</f>
        <v>0.5</v>
      </c>
      <c r="AA436">
        <f t="shared" ref="AA436" si="639">((1/(SQRT(2)))*(COS(RADIANS(Q436))))*(SIN(RADIANS(-45)))</f>
        <v>0.16001433206851159</v>
      </c>
      <c r="AB436">
        <f t="shared" ref="AB436" si="640">((1/(SQRT(2)))*(SIN(RADIANS(Q436))))*(SIN(RADIANS(-45)))</f>
        <v>-0.47370393024828072</v>
      </c>
      <c r="AC436">
        <f t="shared" ref="AC436" si="641">(-((1/(SQRT(2)))*(SIN(RADIANS(-45)))))</f>
        <v>0.49999999999999989</v>
      </c>
      <c r="AD436">
        <f t="shared" ref="AD436" si="642">((1/(SQRT(2)))*(COS(RADIANS(Q436))))*(COS(RADIANS(-45)))</f>
        <v>-0.16001433206851162</v>
      </c>
      <c r="AE436">
        <f t="shared" ref="AE436" si="643">(((1/(SQRT(2)))*(SIN(RADIANS(Q436))))*(COS(RADIANS(-45))))</f>
        <v>0.47370393024828078</v>
      </c>
    </row>
    <row r="437" spans="1:31" x14ac:dyDescent="0.2">
      <c r="O437" t="s">
        <v>95</v>
      </c>
      <c r="R437" t="s">
        <v>95</v>
      </c>
    </row>
    <row r="438" spans="1:31" x14ac:dyDescent="0.2">
      <c r="O438" s="15">
        <f>(COS(RADIANS(N436)))*((SIN(RADIANS(45)))*(COS(RADIANS(45))))-(SIN(RADIANS(135)))*(COS(RADIANS((135))))*($A$337*$F$337+$C$337*$D$337)-(2*((SIN(RADIANS(45)))^2))-(SIN(RADIANS(135)))^2*(SIN(RADIANS(N436)))*(($B$337*$E$337))-($C$337*$F$337)+(SIN(RADIANS(N436)))*(-(SIN(RADIANS(45))))*(COS(RADIANS(45)))-(SIN(RADIANS(135)))*(COS(RADIANS(135)))*($A$337*$E$337+$B$337*$D$337)-(SIN(RADIANS(45)))^2-(SIN(RADIANS(135)))^2*(SIN(RADIANS(N436)))*($B$337*$F$337+$C$337*$E$337)+(SIN(RADIANS(45)))^2-((SIN(RADIANS(135)))^2)*((COS(RADIANS(N436)))^2)*($B$337*$F$337+$C$337*$E$337)</f>
        <v>-1.8265104504283887</v>
      </c>
      <c r="R438">
        <f t="shared" ref="R438" si="644">(COS(RADIANS(Q436)))*((SIN(RADIANS(45)))*(COS(RADIANS(45))))-(SIN(RADIANS(135)))*(COS(RADIANS((135))))*($A$337*$F$337+$C$337*$D$337)-(2*((SIN(RADIANS(45)))^2))-(SIN(RADIANS(135)))^2*(SIN(RADIANS(Q436)))*(($B$337*$E$337))-($C$337*$F$337)+(SIN(RADIANS(Q436)))*(-(SIN(RADIANS(45))))*(COS(RADIANS(45)))-(SIN(RADIANS(135)))*(COS(RADIANS(135)))*($A$337*$E$337+$B$337*$D$337)-(SIN(RADIANS(45)))^2-(SIN(RADIANS(135)))^2*(SIN(RADIANS(Q436)))*($B$337*$F$337+$C$337*$E$337)+(SIN(RADIANS(45)))^2-((SIN(RADIANS(135)))^2)*((COS(RADIANS(Q436)))^2)*($B$337*$F$337+$C$337*$E$337)</f>
        <v>-1.9903489750110375</v>
      </c>
      <c r="AE438" s="15"/>
    </row>
    <row r="439" spans="1:31" x14ac:dyDescent="0.2">
      <c r="A439" s="15"/>
      <c r="Q439" s="15"/>
    </row>
    <row r="440" spans="1:31" x14ac:dyDescent="0.2">
      <c r="A440">
        <f>(1/(SQRT(2)))*(COS(RADIANS(45)))</f>
        <v>0.5</v>
      </c>
      <c r="B440">
        <f>((1/(SQRT(2)))*(COS(RADIANS(N440))))*(SIN(RADIANS(45)))</f>
        <v>-0.32846477165010884</v>
      </c>
      <c r="C440">
        <f t="shared" ref="C440" si="645">((1/(SQRT(2)))*(SIN(RADIANS(N440))))*(SIN(RADIANS(45)))</f>
        <v>-0.37697598568720758</v>
      </c>
      <c r="D440">
        <f t="shared" ref="D440" si="646">(-((1/(SQRT(2)))*(SIN(RADIANS(45)))))</f>
        <v>-0.49999999999999989</v>
      </c>
      <c r="E440">
        <f t="shared" ref="E440" si="647">((1/(SQRT(2)))*(COS(RADIANS(N440))))*(COS(RADIANS(45)))</f>
        <v>-0.3284647716501089</v>
      </c>
      <c r="F440">
        <f t="shared" ref="F440" si="648">(((1/(SQRT(2)))*(SIN(RADIANS(N440))))*(COS(RADIANS(45))))</f>
        <v>-0.37697598568720764</v>
      </c>
      <c r="G440">
        <f t="shared" ref="G440" si="649">(1/(SQRT(2)))*(COS(RADIANS(-45)))</f>
        <v>0.5</v>
      </c>
      <c r="H440">
        <f t="shared" ref="H440" si="650">((1/(SQRT(2)))*(COS(RADIANS(N440))))*(SIN(RADIANS(-45)))</f>
        <v>0.32846477165010884</v>
      </c>
      <c r="I440">
        <f t="shared" ref="I440" si="651">((1/(SQRT(2)))*(SIN(RADIANS(N440))))*(SIN(RADIANS(-45)))</f>
        <v>0.37697598568720758</v>
      </c>
      <c r="J440">
        <f t="shared" ref="J440" si="652">(-((1/(SQRT(2)))*(SIN(RADIANS(-45)))))</f>
        <v>0.49999999999999989</v>
      </c>
      <c r="K440">
        <f t="shared" ref="K440" si="653">((1/(SQRT(2)))*(COS(RADIANS(N440))))*(COS(RADIANS(-45)))</f>
        <v>-0.3284647716501089</v>
      </c>
      <c r="L440">
        <f>(((1/(SQRT(2)))*(SIN(RADIANS(N440))))*(COS(RADIANS(-45))))</f>
        <v>-0.37697598568720764</v>
      </c>
      <c r="N440">
        <f>N436-(O436/O438)</f>
        <v>1308.9338794173366</v>
      </c>
      <c r="O440">
        <f>(DEGREES(ACOS(((-(((SUMPRODUCT(G440:I440,$I$8:$K$8))*(SUMPRODUCT(G440:I440,$I$10:$K$10))-(SUMPRODUCT(J440:L440,$I$8:$K$8))*(SUMPRODUCT(J440:L440,$I$10:$K$10)))-((SUMPRODUCT(A440:C440,$I$8:$K$8))*(SUMPRODUCT(A440:C440,$I$10:$K$10))-(SUMPRODUCT(D440:F440,$I$8:$K$8))*(SUMPRODUCT(D440:F440,$I$10:$K$10))))*(((SUMPRODUCT(G440:I440,$I$8:$K$8))*(SUMPRODUCT(G440:I440,$I$10:$K$10))+(SUMPRODUCT(J440:L440,$I$8:$K$8))*(SUMPRODUCT(J440:L440,$I$10:$K$10)))-((SUMPRODUCT(A440:C440,$I$8:$K$8))*(SUMPRODUCT(A440:C440,$I$10:$K$10))+(SUMPRODUCT(D440:F440,$I$8:$K$8))*(SUMPRODUCT(D440:F440,$I$10:$K$10)))))-((((SUMPRODUCT(A440:C440,$I$8:$K$8))*(SUMPRODUCT(D440:F440,$I$10:$K$10))+(SUMPRODUCT(A440:C440,$I$10:$K$10))*(SUMPRODUCT(D440:F440,$I$8:$K$8)))-((SUMPRODUCT(G440:I440,$I$8:$K$8))*(SUMPRODUCT(J440:L440,$I$10:$K$10))+(SUMPRODUCT(G440:I440,$I$10:$K$10))*(SUMPRODUCT(J440:L440,$I$8:$K$8))))*(SQRT(((((SUMPRODUCT(G440:I440,$I$8:$K$8))*(SUMPRODUCT(G440:I440,$I$10:$K$10))-(SUMPRODUCT(J440:L440,$I$8:$K$8))*(SUMPRODUCT(J440:L440,$I$10:$K$10)))-((SUMPRODUCT(A440:C440,$I$8:$K$8))*(SUMPRODUCT(A440:C440,$I$10:$K$10))-(SUMPRODUCT(D440:F440,$I$8:$K$8))*(SUMPRODUCT(D440:F440,$I$10:$K$10))))^2)+((((SUMPRODUCT(A440:C440,$I$8:$K$8))*(SUMPRODUCT(D440:F440,$I$10:$K$10))+(SUMPRODUCT(A440:C440,$I$10:$K$10))*(SUMPRODUCT(D440:F440,$I$8:$K$8)))-((SUMPRODUCT(G440:I440,$I$8:$K$8))*(SUMPRODUCT(J440:L440,$I$10:$K$10))+(SUMPRODUCT(G440:I440,$I$10:$K$10))*(SUMPRODUCT(J440:L440,$I$8:$K$8))))^2)-((((SUMPRODUCT(G440:I440,$I$8:$K$8))*(SUMPRODUCT(G440:I440,$I$10:$K$10))+(SUMPRODUCT(J440:L440,$I$8:$K$8))*(SUMPRODUCT(J440:L440,$I$10:$K$10)))-((SUMPRODUCT(A440:C440,$I$8:$K$8))*(SUMPRODUCT(A440:C440,$I$10:$K$10))+(SUMPRODUCT(D440:F440,$I$8:$K$8))*(SUMPRODUCT(D440:F440,$I$10:$K$10))))^2)))))/(((((SUMPRODUCT(G440:I440,$I$8:$K$8))*(SUMPRODUCT(G440:I440,$I$10:$K$10))-(SUMPRODUCT(J440:L440,$I$8:$K$8))*(SUMPRODUCT(J440:L440,$I$10:$K$10)))-((SUMPRODUCT(A440:C440,$I$8:$K$8))*(SUMPRODUCT(A440:C440,$I$10:$K$10))-(SUMPRODUCT(D440:F440,$I$8:$K$8))*(SUMPRODUCT(D440:F440,$I$10:$K$10))))^2)+((((SUMPRODUCT(A440:C440,$I$8:$K$8))*(SUMPRODUCT(D440:F440,$I$10:$K$10))+(SUMPRODUCT(A440:C440,$I$10:$K$10))*(SUMPRODUCT(D440:F440,$I$8:$K$8)))-((SUMPRODUCT(G440:I440,$I$8:$K$8))*(SUMPRODUCT(J440:L440,$I$10:$K$10))+(SUMPRODUCT(G440:I440,$I$10:$K$10))*(SUMPRODUCT(J440:L440,$I$8:$K$8))))^2)))))/2</f>
        <v>71.124865590608536</v>
      </c>
      <c r="Q440">
        <f>Q436-(R436/R438)</f>
        <v>108.75800217167824</v>
      </c>
      <c r="R440">
        <f>(DEGREES(ACOS(((-(((SUMPRODUCT(Z440:AB440,$I$8:$K$8))*(SUMPRODUCT(Z440:AB440,$I$10:$K$10))-(SUMPRODUCT(AC440:AE440,$I$8:$K$8))*(SUMPRODUCT(AC440:AE440,$I$10:$K$10)))-((SUMPRODUCT(T440:V440,$I$8:$K$8))*(SUMPRODUCT(T440:V440,$I$10:$K$10))-(SUMPRODUCT(W440:Y440,$I$8:$K$8))*(SUMPRODUCT(W440:Y440,$I$10:$K$10))))*(((SUMPRODUCT(Z440:AB440,$I$8:$K$8))*(SUMPRODUCT(Z440:AB440,$I$10:$K$10))+(SUMPRODUCT(AC440:AE440,$I$8:$K$8))*(SUMPRODUCT(AC440:AE440,$I$10:$K$10)))-((SUMPRODUCT(T440:V440,$I$8:$K$8))*(SUMPRODUCT(T440:V440,$I$10:$K$10))+(SUMPRODUCT(W440:Y440,$I$8:$K$8))*(SUMPRODUCT(W440:Y440,$I$10:$K$10)))))+((((SUMPRODUCT(T440:V440,$I$8:$K$8))*(SUMPRODUCT(W440:Y440,$I$10:$K$10))+(SUMPRODUCT(T440:V440,$I$10:$K$10))*(SUMPRODUCT(W440:Y440,$I$8:$K$8)))-((SUMPRODUCT(Z440:AB440,$I$8:$K$8))*(SUMPRODUCT(AC440:AE440,$I$10:$K$10))+(SUMPRODUCT(Z440:AB440,$I$10:$K$10))*(SUMPRODUCT(AC440:AE440,$I$8:$K$8))))*(SQRT(((((SUMPRODUCT(Z440:AB440,$I$8:$K$8))*(SUMPRODUCT(Z440:AB440,$I$10:$K$10))-(SUMPRODUCT(AC440:AE440,$I$8:$K$8))*(SUMPRODUCT(AC440:AE440,$I$10:$K$10)))-((SUMPRODUCT(T440:V440,$I$8:$K$8))*(SUMPRODUCT(T440:V440,$I$10:$K$10))-(SUMPRODUCT(W440:Y440,$I$8:$K$8))*(SUMPRODUCT(W440:Y440,$I$10:$K$10))))^2)+((((SUMPRODUCT(T440:V440,$I$8:$K$8))*(SUMPRODUCT(W440:Y440,$I$10:$K$10))+(SUMPRODUCT(T440:V440,$I$10:$K$10))*(SUMPRODUCT(W440:Y440,$I$8:$K$8)))-((SUMPRODUCT(Z440:AB440,$I$8:$K$8))*(SUMPRODUCT(AC440:AE440,$I$10:$K$10))+(SUMPRODUCT(Z440:AB440,$I$10:$K$10))*(SUMPRODUCT(AC440:AE440,$I$8:$K$8))))^2)-((((SUMPRODUCT(Z440:AB440,$I$8:$K$8))*(SUMPRODUCT(Z440:AB440,$I$10:$K$10))+(SUMPRODUCT(AC440:AE440,$I$8:$K$8))*(SUMPRODUCT(AC440:AE440,$I$10:$K$10)))-((SUMPRODUCT(T440:V440,$I$8:$K$8))*(SUMPRODUCT(T440:V440,$I$10:$K$10))+(SUMPRODUCT(W440:Y440,$I$8:$K$8))*(SUMPRODUCT(W440:Y440,$I$10:$K$10))))^2)))))/(((((SUMPRODUCT(Z440:AB440,$I$8:$K$8))*(SUMPRODUCT(Z440:AB440,$I$10:$K$10))-(SUMPRODUCT(AC440:AE440,$I$8:$K$8))*(SUMPRODUCT(AC440:AE440,$I$10:$K$10)))-((SUMPRODUCT(T440:V440,$I$8:$K$8))*(SUMPRODUCT(T440:V440,$I$10:$K$10))-(SUMPRODUCT(W440:Y440,$I$8:$K$8))*(SUMPRODUCT(W440:Y440,$I$10:$K$10))))^2)+((((SUMPRODUCT(T440:V440,$I$8:$K$8))*(SUMPRODUCT(W440:Y440,$I$10:$K$10))+(SUMPRODUCT(T440:V440,$I$10:$K$10))*(SUMPRODUCT(W440:Y440,$I$8:$K$8)))-((SUMPRODUCT(Z440:AB440,$I$8:$K$8))*(SUMPRODUCT(AC440:AE440,$I$10:$K$10))+(SUMPRODUCT(Z440:AB440,$I$10:$K$10))*(SUMPRODUCT(AC440:AE440,$I$8:$K$8))))^2)))))/2</f>
        <v>0.14969508503418372</v>
      </c>
      <c r="T440">
        <f>(1/(SQRT(2)))*(COS(RADIANS(45)))</f>
        <v>0.5</v>
      </c>
      <c r="U440">
        <f>((1/(SQRT(2)))*(COS(RADIANS(Q440))))*(SIN(RADIANS(45)))</f>
        <v>-0.16078585722375807</v>
      </c>
      <c r="V440">
        <f>((1/(SQRT(2)))*(SIN(RADIANS(Q440))))*(SIN(RADIANS(45)))</f>
        <v>0.47344261333008592</v>
      </c>
      <c r="W440">
        <f>(-((1/(SQRT(2)))*(SIN(RADIANS(45)))))</f>
        <v>-0.49999999999999989</v>
      </c>
      <c r="X440">
        <f>((1/(SQRT(2)))*(COS(RADIANS(Q440))))*(COS(RADIANS(45)))</f>
        <v>-0.1607858572237581</v>
      </c>
      <c r="Y440">
        <f>(((1/(SQRT(2)))*(SIN(RADIANS(Q440))))*(COS(RADIANS(45))))</f>
        <v>0.47344261333008597</v>
      </c>
      <c r="Z440">
        <f t="shared" ref="Z440" si="654">(1/(SQRT(2)))*(COS(RADIANS(-45)))</f>
        <v>0.5</v>
      </c>
      <c r="AA440">
        <f>((1/(SQRT(2)))*(COS(RADIANS(Q440))))*(SIN(RADIANS(-45)))</f>
        <v>0.16078585722375807</v>
      </c>
      <c r="AB440">
        <f>((1/(SQRT(2)))*(SIN(RADIANS(Q440))))*(SIN(RADIANS(-45)))</f>
        <v>-0.47344261333008592</v>
      </c>
      <c r="AC440">
        <f>(-((1/(SQRT(2)))*(SIN(RADIANS(-45)))))</f>
        <v>0.49999999999999989</v>
      </c>
      <c r="AD440">
        <f>((1/(SQRT(2)))*(COS(RADIANS(Q440))))*(COS(RADIANS(-45)))</f>
        <v>-0.1607858572237581</v>
      </c>
      <c r="AE440">
        <f>(((1/(SQRT(2)))*(SIN(RADIANS(Q440))))*(COS(RADIANS(-45))))</f>
        <v>0.47344261333008597</v>
      </c>
    </row>
    <row r="441" spans="1:31" x14ac:dyDescent="0.2">
      <c r="O441" t="s">
        <v>95</v>
      </c>
      <c r="R441" t="s">
        <v>95</v>
      </c>
    </row>
    <row r="442" spans="1:31" x14ac:dyDescent="0.2">
      <c r="O442" s="15">
        <f>(COS(RADIANS(N440)))*((SIN(RADIANS(45)))*(COS(RADIANS(45))))-(SIN(RADIANS(135)))*(COS(RADIANS((135))))*($A$337*$F$337+$C$337*$D$337)-(2*((SIN(RADIANS(45)))^2))-(SIN(RADIANS(135)))^2*(SIN(RADIANS(N440)))*(($B$337*$E$337))-($C$337*$F$337)+(SIN(RADIANS(N440)))*(-(SIN(RADIANS(45))))*(COS(RADIANS(45)))-(SIN(RADIANS(135)))*(COS(RADIANS(135)))*($A$337*$E$337+$B$337*$D$337)-(SIN(RADIANS(45)))^2-(SIN(RADIANS(135)))^2*(SIN(RADIANS(N440)))*($B$337*$F$337+$C$337*$E$337)+(SIN(RADIANS(45)))^2-((SIN(RADIANS(135)))^2)*((COS(RADIANS(N440)))^2)*($B$337*$F$337+$C$337*$E$337)</f>
        <v>-1.4657901457262117</v>
      </c>
      <c r="R442">
        <f>(COS(RADIANS(Q440)))*((SIN(RADIANS(45)))*(COS(RADIANS(45))))-(SIN(RADIANS(135)))*(COS(RADIANS((135))))*($A$337*$F$337+$C$337*$D$337)-(2*((SIN(RADIANS(45)))^2))-(SIN(RADIANS(135)))^2*(SIN(RADIANS(Q440)))*(($B$337*$E$337))-($C$337*$F$337)+(SIN(RADIANS(Q440)))*(-(SIN(RADIANS(45))))*(COS(RADIANS(45)))-(SIN(RADIANS(135)))*(COS(RADIANS(135)))*($A$337*$E$337+$B$337*$D$337)-(SIN(RADIANS(45)))^2-(SIN(RADIANS(135)))^2*(SIN(RADIANS(Q440)))*($B$337*$F$337+$C$337*$E$337)+(SIN(RADIANS(45)))^2-((SIN(RADIANS(135)))^2)*((COS(RADIANS(Q440)))^2)*($B$337*$F$337+$C$337*$E$337)</f>
        <v>-1.9908719216422686</v>
      </c>
      <c r="AE442" s="15"/>
    </row>
    <row r="443" spans="1:31" x14ac:dyDescent="0.2">
      <c r="A443" s="15"/>
      <c r="Q443" s="15"/>
    </row>
    <row r="444" spans="1:31" x14ac:dyDescent="0.2">
      <c r="A444">
        <f>(1/(SQRT(2)))*(COS(RADIANS(45)))</f>
        <v>0.5</v>
      </c>
      <c r="B444">
        <f>((1/(SQRT(2)))*(COS(RADIANS(N444))))*(SIN(RADIANS(45)))</f>
        <v>6.4891948990291284E-2</v>
      </c>
      <c r="C444">
        <f t="shared" ref="C444" si="655">((1/(SQRT(2)))*(SIN(RADIANS(N444))))*(SIN(RADIANS(45)))</f>
        <v>-0.49577115179913545</v>
      </c>
      <c r="D444">
        <f t="shared" ref="D444" si="656">(-((1/(SQRT(2)))*(SIN(RADIANS(45)))))</f>
        <v>-0.49999999999999989</v>
      </c>
      <c r="E444">
        <f t="shared" ref="E444" si="657">((1/(SQRT(2)))*(COS(RADIANS(N444))))*(COS(RADIANS(45)))</f>
        <v>6.4891948990291298E-2</v>
      </c>
      <c r="F444">
        <f t="shared" ref="F444" si="658">(((1/(SQRT(2)))*(SIN(RADIANS(N444))))*(COS(RADIANS(45))))</f>
        <v>-0.4957711517991355</v>
      </c>
      <c r="G444">
        <f t="shared" ref="G444" si="659">(1/(SQRT(2)))*(COS(RADIANS(-45)))</f>
        <v>0.5</v>
      </c>
      <c r="H444">
        <f t="shared" ref="H444" si="660">((1/(SQRT(2)))*(COS(RADIANS(N444))))*(SIN(RADIANS(-45)))</f>
        <v>-6.4891948990291284E-2</v>
      </c>
      <c r="I444">
        <f t="shared" ref="I444" si="661">((1/(SQRT(2)))*(SIN(RADIANS(N444))))*(SIN(RADIANS(-45)))</f>
        <v>0.49577115179913545</v>
      </c>
      <c r="J444">
        <f t="shared" ref="J444" si="662">(-((1/(SQRT(2)))*(SIN(RADIANS(-45)))))</f>
        <v>0.49999999999999989</v>
      </c>
      <c r="K444">
        <f t="shared" ref="K444" si="663">((1/(SQRT(2)))*(COS(RADIANS(N444))))*(COS(RADIANS(-45)))</f>
        <v>6.4891948990291298E-2</v>
      </c>
      <c r="L444">
        <f>(((1/(SQRT(2)))*(SIN(RADIANS(N444))))*(COS(RADIANS(-45))))</f>
        <v>-0.4957711517991355</v>
      </c>
      <c r="N444">
        <f>N440-(O440/O442)</f>
        <v>1357.4571047903455</v>
      </c>
      <c r="O444">
        <f>(DEGREES(ACOS(((-(((SUMPRODUCT(G444:I444,$I$8:$K$8))*(SUMPRODUCT(G444:I444,$I$10:$K$10))-(SUMPRODUCT(J444:L444,$I$8:$K$8))*(SUMPRODUCT(J444:L444,$I$10:$K$10)))-((SUMPRODUCT(A444:C444,$I$8:$K$8))*(SUMPRODUCT(A444:C444,$I$10:$K$10))-(SUMPRODUCT(D444:F444,$I$8:$K$8))*(SUMPRODUCT(D444:F444,$I$10:$K$10))))*(((SUMPRODUCT(G444:I444,$I$8:$K$8))*(SUMPRODUCT(G444:I444,$I$10:$K$10))+(SUMPRODUCT(J444:L444,$I$8:$K$8))*(SUMPRODUCT(J444:L444,$I$10:$K$10)))-((SUMPRODUCT(A444:C444,$I$8:$K$8))*(SUMPRODUCT(A444:C444,$I$10:$K$10))+(SUMPRODUCT(D444:F444,$I$8:$K$8))*(SUMPRODUCT(D444:F444,$I$10:$K$10)))))-((((SUMPRODUCT(A444:C444,$I$8:$K$8))*(SUMPRODUCT(D444:F444,$I$10:$K$10))+(SUMPRODUCT(A444:C444,$I$10:$K$10))*(SUMPRODUCT(D444:F444,$I$8:$K$8)))-((SUMPRODUCT(G444:I444,$I$8:$K$8))*(SUMPRODUCT(J444:L444,$I$10:$K$10))+(SUMPRODUCT(G444:I444,$I$10:$K$10))*(SUMPRODUCT(J444:L444,$I$8:$K$8))))*(SQRT(((((SUMPRODUCT(G444:I444,$I$8:$K$8))*(SUMPRODUCT(G444:I444,$I$10:$K$10))-(SUMPRODUCT(J444:L444,$I$8:$K$8))*(SUMPRODUCT(J444:L444,$I$10:$K$10)))-((SUMPRODUCT(A444:C444,$I$8:$K$8))*(SUMPRODUCT(A444:C444,$I$10:$K$10))-(SUMPRODUCT(D444:F444,$I$8:$K$8))*(SUMPRODUCT(D444:F444,$I$10:$K$10))))^2)+((((SUMPRODUCT(A444:C444,$I$8:$K$8))*(SUMPRODUCT(D444:F444,$I$10:$K$10))+(SUMPRODUCT(A444:C444,$I$10:$K$10))*(SUMPRODUCT(D444:F444,$I$8:$K$8)))-((SUMPRODUCT(G444:I444,$I$8:$K$8))*(SUMPRODUCT(J444:L444,$I$10:$K$10))+(SUMPRODUCT(G444:I444,$I$10:$K$10))*(SUMPRODUCT(J444:L444,$I$8:$K$8))))^2)-((((SUMPRODUCT(G444:I444,$I$8:$K$8))*(SUMPRODUCT(G444:I444,$I$10:$K$10))+(SUMPRODUCT(J444:L444,$I$8:$K$8))*(SUMPRODUCT(J444:L444,$I$10:$K$10)))-((SUMPRODUCT(A444:C444,$I$8:$K$8))*(SUMPRODUCT(A444:C444,$I$10:$K$10))+(SUMPRODUCT(D444:F444,$I$8:$K$8))*(SUMPRODUCT(D444:F444,$I$10:$K$10))))^2)))))/(((((SUMPRODUCT(G444:I444,$I$8:$K$8))*(SUMPRODUCT(G444:I444,$I$10:$K$10))-(SUMPRODUCT(J444:L444,$I$8:$K$8))*(SUMPRODUCT(J444:L444,$I$10:$K$10)))-((SUMPRODUCT(A444:C444,$I$8:$K$8))*(SUMPRODUCT(A444:C444,$I$10:$K$10))-(SUMPRODUCT(D444:F444,$I$8:$K$8))*(SUMPRODUCT(D444:F444,$I$10:$K$10))))^2)+((((SUMPRODUCT(A444:C444,$I$8:$K$8))*(SUMPRODUCT(D444:F444,$I$10:$K$10))+(SUMPRODUCT(A444:C444,$I$10:$K$10))*(SUMPRODUCT(D444:F444,$I$8:$K$8)))-((SUMPRODUCT(G444:I444,$I$8:$K$8))*(SUMPRODUCT(J444:L444,$I$10:$K$10))+(SUMPRODUCT(G444:I444,$I$10:$K$10))*(SUMPRODUCT(J444:L444,$I$8:$K$8))))^2)))))/2</f>
        <v>85.542256367359911</v>
      </c>
      <c r="Q444">
        <f>Q440-(R440/R442)</f>
        <v>108.83319288756854</v>
      </c>
      <c r="R444">
        <f>(DEGREES(ACOS(((-(((SUMPRODUCT(Z444:AB444,$I$8:$K$8))*(SUMPRODUCT(Z444:AB444,$I$10:$K$10))-(SUMPRODUCT(AC444:AE444,$I$8:$K$8))*(SUMPRODUCT(AC444:AE444,$I$10:$K$10)))-((SUMPRODUCT(T444:V444,$I$8:$K$8))*(SUMPRODUCT(T444:V444,$I$10:$K$10))-(SUMPRODUCT(W444:Y444,$I$8:$K$8))*(SUMPRODUCT(W444:Y444,$I$10:$K$10))))*(((SUMPRODUCT(Z444:AB444,$I$8:$K$8))*(SUMPRODUCT(Z444:AB444,$I$10:$K$10))+(SUMPRODUCT(AC444:AE444,$I$8:$K$8))*(SUMPRODUCT(AC444:AE444,$I$10:$K$10)))-((SUMPRODUCT(T444:V444,$I$8:$K$8))*(SUMPRODUCT(T444:V444,$I$10:$K$10))+(SUMPRODUCT(W444:Y444,$I$8:$K$8))*(SUMPRODUCT(W444:Y444,$I$10:$K$10)))))+((((SUMPRODUCT(T444:V444,$I$8:$K$8))*(SUMPRODUCT(W444:Y444,$I$10:$K$10))+(SUMPRODUCT(T444:V444,$I$10:$K$10))*(SUMPRODUCT(W444:Y444,$I$8:$K$8)))-((SUMPRODUCT(Z444:AB444,$I$8:$K$8))*(SUMPRODUCT(AC444:AE444,$I$10:$K$10))+(SUMPRODUCT(Z444:AB444,$I$10:$K$10))*(SUMPRODUCT(AC444:AE444,$I$8:$K$8))))*(SQRT(((((SUMPRODUCT(Z444:AB444,$I$8:$K$8))*(SUMPRODUCT(Z444:AB444,$I$10:$K$10))-(SUMPRODUCT(AC444:AE444,$I$8:$K$8))*(SUMPRODUCT(AC444:AE444,$I$10:$K$10)))-((SUMPRODUCT(T444:V444,$I$8:$K$8))*(SUMPRODUCT(T444:V444,$I$10:$K$10))-(SUMPRODUCT(W444:Y444,$I$8:$K$8))*(SUMPRODUCT(W444:Y444,$I$10:$K$10))))^2)+((((SUMPRODUCT(T444:V444,$I$8:$K$8))*(SUMPRODUCT(W444:Y444,$I$10:$K$10))+(SUMPRODUCT(T444:V444,$I$10:$K$10))*(SUMPRODUCT(W444:Y444,$I$8:$K$8)))-((SUMPRODUCT(Z444:AB444,$I$8:$K$8))*(SUMPRODUCT(AC444:AE444,$I$10:$K$10))+(SUMPRODUCT(Z444:AB444,$I$10:$K$10))*(SUMPRODUCT(AC444:AE444,$I$8:$K$8))))^2)-((((SUMPRODUCT(Z444:AB444,$I$8:$K$8))*(SUMPRODUCT(Z444:AB444,$I$10:$K$10))+(SUMPRODUCT(AC444:AE444,$I$8:$K$8))*(SUMPRODUCT(AC444:AE444,$I$10:$K$10)))-((SUMPRODUCT(T444:V444,$I$8:$K$8))*(SUMPRODUCT(T444:V444,$I$10:$K$10))+(SUMPRODUCT(W444:Y444,$I$8:$K$8))*(SUMPRODUCT(W444:Y444,$I$10:$K$10))))^2)))))/(((((SUMPRODUCT(Z444:AB444,$I$8:$K$8))*(SUMPRODUCT(Z444:AB444,$I$10:$K$10))-(SUMPRODUCT(AC444:AE444,$I$8:$K$8))*(SUMPRODUCT(AC444:AE444,$I$10:$K$10)))-((SUMPRODUCT(T444:V444,$I$8:$K$8))*(SUMPRODUCT(T444:V444,$I$10:$K$10))-(SUMPRODUCT(W444:Y444,$I$8:$K$8))*(SUMPRODUCT(W444:Y444,$I$10:$K$10))))^2)+((((SUMPRODUCT(T444:V444,$I$8:$K$8))*(SUMPRODUCT(W444:Y444,$I$10:$K$10))+(SUMPRODUCT(T444:V444,$I$10:$K$10))*(SUMPRODUCT(W444:Y444,$I$8:$K$8)))-((SUMPRODUCT(Z444:AB444,$I$8:$K$8))*(SUMPRODUCT(AC444:AE444,$I$10:$K$10))+(SUMPRODUCT(Z444:AB444,$I$10:$K$10))*(SUMPRODUCT(AC444:AE444,$I$8:$K$8))))^2)))))/2</f>
        <v>0.12061893894305456</v>
      </c>
      <c r="T444">
        <f>(1/(SQRT(2)))*(COS(RADIANS(45)))</f>
        <v>0.5</v>
      </c>
      <c r="U444">
        <f>((1/(SQRT(2)))*(COS(RADIANS(Q444))))*(SIN(RADIANS(45)))</f>
        <v>-0.16140702943516605</v>
      </c>
      <c r="V444">
        <f>((1/(SQRT(2)))*(SIN(RADIANS(Q444))))*(SIN(RADIANS(45)))</f>
        <v>0.47323120231966465</v>
      </c>
      <c r="W444">
        <f>(-((1/(SQRT(2)))*(SIN(RADIANS(45)))))</f>
        <v>-0.49999999999999989</v>
      </c>
      <c r="X444">
        <f>((1/(SQRT(2)))*(COS(RADIANS(Q444))))*(COS(RADIANS(45)))</f>
        <v>-0.16140702943516608</v>
      </c>
      <c r="Y444">
        <f>(((1/(SQRT(2)))*(SIN(RADIANS(Q444))))*(COS(RADIANS(45))))</f>
        <v>0.4732312023196647</v>
      </c>
      <c r="Z444">
        <f t="shared" ref="Z444" si="664">(1/(SQRT(2)))*(COS(RADIANS(-45)))</f>
        <v>0.5</v>
      </c>
      <c r="AA444">
        <f>((1/(SQRT(2)))*(COS(RADIANS(Q444))))*(SIN(RADIANS(-45)))</f>
        <v>0.16140702943516605</v>
      </c>
      <c r="AB444">
        <f>((1/(SQRT(2)))*(SIN(RADIANS(Q444))))*(SIN(RADIANS(-45)))</f>
        <v>-0.47323120231966465</v>
      </c>
      <c r="AC444">
        <f>(-((1/(SQRT(2)))*(SIN(RADIANS(-45)))))</f>
        <v>0.49999999999999989</v>
      </c>
      <c r="AD444">
        <f>((1/(SQRT(2)))*(COS(RADIANS(Q444))))*(COS(RADIANS(-45)))</f>
        <v>-0.16140702943516608</v>
      </c>
      <c r="AE444">
        <f>(((1/(SQRT(2)))*(SIN(RADIANS(Q444))))*(COS(RADIANS(-45))))</f>
        <v>0.4732312023196647</v>
      </c>
    </row>
    <row r="445" spans="1:31" x14ac:dyDescent="0.2">
      <c r="O445" t="s">
        <v>95</v>
      </c>
      <c r="R445" t="s">
        <v>95</v>
      </c>
    </row>
    <row r="446" spans="1:31" x14ac:dyDescent="0.2">
      <c r="O446" s="15">
        <f>(COS(RADIANS(N444)))*((SIN(RADIANS(45)))*(COS(RADIANS(45))))-(SIN(RADIANS(135)))*(COS(RADIANS((135))))*($A$337*$F$337+$C$337*$D$337)-(2*((SIN(RADIANS(45)))^2))-(SIN(RADIANS(135)))^2*(SIN(RADIANS(N444)))*(($B$337*$E$337))-($C$337*$F$337)+(SIN(RADIANS(N444)))*(-(SIN(RADIANS(45))))*(COS(RADIANS(45)))-(SIN(RADIANS(135)))*(COS(RADIANS(135)))*($A$337*$E$337+$B$337*$D$337)-(SIN(RADIANS(45)))^2-(SIN(RADIANS(135)))^2*(SIN(RADIANS(N444)))*($B$337*$F$337+$C$337*$E$337)+(SIN(RADIANS(45)))^2-((SIN(RADIANS(135)))^2)*((COS(RADIANS(N444)))^2)*($B$337*$F$337+$C$337*$E$337)</f>
        <v>-0.99415571919686851</v>
      </c>
      <c r="R446">
        <f>(COS(RADIANS(Q444)))*((SIN(RADIANS(45)))*(COS(RADIANS(45))))-(SIN(RADIANS(135)))*(COS(RADIANS((135))))*($A$337*$F$337+$C$337*$D$337)-(2*((SIN(RADIANS(45)))^2))-(SIN(RADIANS(135)))^2*(SIN(RADIANS(Q444)))*(($B$337*$E$337))-($C$337*$F$337)+(SIN(RADIANS(Q444)))*(-(SIN(RADIANS(45))))*(COS(RADIANS(45)))-(SIN(RADIANS(135)))*(COS(RADIANS(135)))*($A$337*$E$337+$B$337*$D$337)-(SIN(RADIANS(45)))^2-(SIN(RADIANS(135)))^2*(SIN(RADIANS(Q444)))*($B$337*$F$337+$C$337*$E$337)+(SIN(RADIANS(45)))^2-((SIN(RADIANS(135)))^2)*((COS(RADIANS(Q444)))^2)*($B$337*$F$337+$C$337*$E$337)</f>
        <v>-1.9912920045312672</v>
      </c>
      <c r="AE446" s="15"/>
    </row>
    <row r="447" spans="1:31" x14ac:dyDescent="0.2">
      <c r="A447" s="15"/>
      <c r="Q447" s="15"/>
    </row>
    <row r="448" spans="1:31" x14ac:dyDescent="0.2">
      <c r="A448">
        <f>(1/(SQRT(2)))*(COS(RADIANS(45)))</f>
        <v>0.5</v>
      </c>
      <c r="B448">
        <f>((1/(SQRT(2)))*(COS(RADIANS(N448))))*(SIN(RADIANS(45)))</f>
        <v>0.49906620917726052</v>
      </c>
      <c r="C448">
        <f t="shared" ref="C448" si="665">((1/(SQRT(2)))*(SIN(RADIANS(N448))))*(SIN(RADIANS(45)))</f>
        <v>3.0543720425624501E-2</v>
      </c>
      <c r="D448">
        <f t="shared" ref="D448" si="666">(-((1/(SQRT(2)))*(SIN(RADIANS(45)))))</f>
        <v>-0.49999999999999989</v>
      </c>
      <c r="E448">
        <f t="shared" ref="E448" si="667">((1/(SQRT(2)))*(COS(RADIANS(N448))))*(COS(RADIANS(45)))</f>
        <v>0.49906620917726058</v>
      </c>
      <c r="F448">
        <f t="shared" ref="F448" si="668">(((1/(SQRT(2)))*(SIN(RADIANS(N448))))*(COS(RADIANS(45))))</f>
        <v>3.0543720425624504E-2</v>
      </c>
      <c r="G448">
        <f t="shared" ref="G448" si="669">(1/(SQRT(2)))*(COS(RADIANS(-45)))</f>
        <v>0.5</v>
      </c>
      <c r="H448">
        <f t="shared" ref="H448" si="670">((1/(SQRT(2)))*(COS(RADIANS(N448))))*(SIN(RADIANS(-45)))</f>
        <v>-0.49906620917726052</v>
      </c>
      <c r="I448">
        <f t="shared" ref="I448" si="671">((1/(SQRT(2)))*(SIN(RADIANS(N448))))*(SIN(RADIANS(-45)))</f>
        <v>-3.0543720425624501E-2</v>
      </c>
      <c r="J448">
        <f t="shared" ref="J448" si="672">(-((1/(SQRT(2)))*(SIN(RADIANS(-45)))))</f>
        <v>0.49999999999999989</v>
      </c>
      <c r="K448">
        <f t="shared" ref="K448" si="673">((1/(SQRT(2)))*(COS(RADIANS(N448))))*(COS(RADIANS(-45)))</f>
        <v>0.49906620917726058</v>
      </c>
      <c r="L448">
        <f>(((1/(SQRT(2)))*(SIN(RADIANS(N448))))*(COS(RADIANS(-45))))</f>
        <v>3.0543720425624504E-2</v>
      </c>
      <c r="N448">
        <f>N444-(O444/O446)</f>
        <v>1443.5022330489903</v>
      </c>
      <c r="O448">
        <f>(DEGREES(ACOS(((-(((SUMPRODUCT(G448:I448,$I$8:$K$8))*(SUMPRODUCT(G448:I448,$I$10:$K$10))-(SUMPRODUCT(J448:L448,$I$8:$K$8))*(SUMPRODUCT(J448:L448,$I$10:$K$10)))-((SUMPRODUCT(A448:C448,$I$8:$K$8))*(SUMPRODUCT(A448:C448,$I$10:$K$10))-(SUMPRODUCT(D448:F448,$I$8:$K$8))*(SUMPRODUCT(D448:F448,$I$10:$K$10))))*(((SUMPRODUCT(G448:I448,$I$8:$K$8))*(SUMPRODUCT(G448:I448,$I$10:$K$10))+(SUMPRODUCT(J448:L448,$I$8:$K$8))*(SUMPRODUCT(J448:L448,$I$10:$K$10)))-((SUMPRODUCT(A448:C448,$I$8:$K$8))*(SUMPRODUCT(A448:C448,$I$10:$K$10))+(SUMPRODUCT(D448:F448,$I$8:$K$8))*(SUMPRODUCT(D448:F448,$I$10:$K$10)))))-((((SUMPRODUCT(A448:C448,$I$8:$K$8))*(SUMPRODUCT(D448:F448,$I$10:$K$10))+(SUMPRODUCT(A448:C448,$I$10:$K$10))*(SUMPRODUCT(D448:F448,$I$8:$K$8)))-((SUMPRODUCT(G448:I448,$I$8:$K$8))*(SUMPRODUCT(J448:L448,$I$10:$K$10))+(SUMPRODUCT(G448:I448,$I$10:$K$10))*(SUMPRODUCT(J448:L448,$I$8:$K$8))))*(SQRT(((((SUMPRODUCT(G448:I448,$I$8:$K$8))*(SUMPRODUCT(G448:I448,$I$10:$K$10))-(SUMPRODUCT(J448:L448,$I$8:$K$8))*(SUMPRODUCT(J448:L448,$I$10:$K$10)))-((SUMPRODUCT(A448:C448,$I$8:$K$8))*(SUMPRODUCT(A448:C448,$I$10:$K$10))-(SUMPRODUCT(D448:F448,$I$8:$K$8))*(SUMPRODUCT(D448:F448,$I$10:$K$10))))^2)+((((SUMPRODUCT(A448:C448,$I$8:$K$8))*(SUMPRODUCT(D448:F448,$I$10:$K$10))+(SUMPRODUCT(A448:C448,$I$10:$K$10))*(SUMPRODUCT(D448:F448,$I$8:$K$8)))-((SUMPRODUCT(G448:I448,$I$8:$K$8))*(SUMPRODUCT(J448:L448,$I$10:$K$10))+(SUMPRODUCT(G448:I448,$I$10:$K$10))*(SUMPRODUCT(J448:L448,$I$8:$K$8))))^2)-((((SUMPRODUCT(G448:I448,$I$8:$K$8))*(SUMPRODUCT(G448:I448,$I$10:$K$10))+(SUMPRODUCT(J448:L448,$I$8:$K$8))*(SUMPRODUCT(J448:L448,$I$10:$K$10)))-((SUMPRODUCT(A448:C448,$I$8:$K$8))*(SUMPRODUCT(A448:C448,$I$10:$K$10))+(SUMPRODUCT(D448:F448,$I$8:$K$8))*(SUMPRODUCT(D448:F448,$I$10:$K$10))))^2)))))/(((((SUMPRODUCT(G448:I448,$I$8:$K$8))*(SUMPRODUCT(G448:I448,$I$10:$K$10))-(SUMPRODUCT(J448:L448,$I$8:$K$8))*(SUMPRODUCT(J448:L448,$I$10:$K$10)))-((SUMPRODUCT(A448:C448,$I$8:$K$8))*(SUMPRODUCT(A448:C448,$I$10:$K$10))-(SUMPRODUCT(D448:F448,$I$8:$K$8))*(SUMPRODUCT(D448:F448,$I$10:$K$10))))^2)+((((SUMPRODUCT(A448:C448,$I$8:$K$8))*(SUMPRODUCT(D448:F448,$I$10:$K$10))+(SUMPRODUCT(A448:C448,$I$10:$K$10))*(SUMPRODUCT(D448:F448,$I$8:$K$8)))-((SUMPRODUCT(G448:I448,$I$8:$K$8))*(SUMPRODUCT(J448:L448,$I$10:$K$10))+(SUMPRODUCT(G448:I448,$I$10:$K$10))*(SUMPRODUCT(J448:L448,$I$8:$K$8))))^2)))))/2</f>
        <v>68.650102017120602</v>
      </c>
      <c r="Q448">
        <f t="shared" ref="Q448" si="674">Q444-(R444/R446)</f>
        <v>108.8937660926377</v>
      </c>
      <c r="R448">
        <f>(DEGREES(ACOS(((-(((SUMPRODUCT(Z448:AB448,$I$8:$K$8))*(SUMPRODUCT(Z448:AB448,$I$10:$K$10))-(SUMPRODUCT(AC448:AE448,$I$8:$K$8))*(SUMPRODUCT(AC448:AE448,$I$10:$K$10)))-((SUMPRODUCT(T448:V448,$I$8:$K$8))*(SUMPRODUCT(T448:V448,$I$10:$K$10))-(SUMPRODUCT(W448:Y448,$I$8:$K$8))*(SUMPRODUCT(W448:Y448,$I$10:$K$10))))*(((SUMPRODUCT(Z448:AB448,$I$8:$K$8))*(SUMPRODUCT(Z448:AB448,$I$10:$K$10))+(SUMPRODUCT(AC448:AE448,$I$8:$K$8))*(SUMPRODUCT(AC448:AE448,$I$10:$K$10)))-((SUMPRODUCT(T448:V448,$I$8:$K$8))*(SUMPRODUCT(T448:V448,$I$10:$K$10))+(SUMPRODUCT(W448:Y448,$I$8:$K$8))*(SUMPRODUCT(W448:Y448,$I$10:$K$10)))))+((((SUMPRODUCT(T448:V448,$I$8:$K$8))*(SUMPRODUCT(W448:Y448,$I$10:$K$10))+(SUMPRODUCT(T448:V448,$I$10:$K$10))*(SUMPRODUCT(W448:Y448,$I$8:$K$8)))-((SUMPRODUCT(Z448:AB448,$I$8:$K$8))*(SUMPRODUCT(AC448:AE448,$I$10:$K$10))+(SUMPRODUCT(Z448:AB448,$I$10:$K$10))*(SUMPRODUCT(AC448:AE448,$I$8:$K$8))))*(SQRT(((((SUMPRODUCT(Z448:AB448,$I$8:$K$8))*(SUMPRODUCT(Z448:AB448,$I$10:$K$10))-(SUMPRODUCT(AC448:AE448,$I$8:$K$8))*(SUMPRODUCT(AC448:AE448,$I$10:$K$10)))-((SUMPRODUCT(T448:V448,$I$8:$K$8))*(SUMPRODUCT(T448:V448,$I$10:$K$10))-(SUMPRODUCT(W448:Y448,$I$8:$K$8))*(SUMPRODUCT(W448:Y448,$I$10:$K$10))))^2)+((((SUMPRODUCT(T448:V448,$I$8:$K$8))*(SUMPRODUCT(W448:Y448,$I$10:$K$10))+(SUMPRODUCT(T448:V448,$I$10:$K$10))*(SUMPRODUCT(W448:Y448,$I$8:$K$8)))-((SUMPRODUCT(Z448:AB448,$I$8:$K$8))*(SUMPRODUCT(AC448:AE448,$I$10:$K$10))+(SUMPRODUCT(Z448:AB448,$I$10:$K$10))*(SUMPRODUCT(AC448:AE448,$I$8:$K$8))))^2)-((((SUMPRODUCT(Z448:AB448,$I$8:$K$8))*(SUMPRODUCT(Z448:AB448,$I$10:$K$10))+(SUMPRODUCT(AC448:AE448,$I$8:$K$8))*(SUMPRODUCT(AC448:AE448,$I$10:$K$10)))-((SUMPRODUCT(T448:V448,$I$8:$K$8))*(SUMPRODUCT(T448:V448,$I$10:$K$10))+(SUMPRODUCT(W448:Y448,$I$8:$K$8))*(SUMPRODUCT(W448:Y448,$I$10:$K$10))))^2)))))/(((((SUMPRODUCT(Z448:AB448,$I$8:$K$8))*(SUMPRODUCT(Z448:AB448,$I$10:$K$10))-(SUMPRODUCT(AC448:AE448,$I$8:$K$8))*(SUMPRODUCT(AC448:AE448,$I$10:$K$10)))-((SUMPRODUCT(T448:V448,$I$8:$K$8))*(SUMPRODUCT(T448:V448,$I$10:$K$10))-(SUMPRODUCT(W448:Y448,$I$8:$K$8))*(SUMPRODUCT(W448:Y448,$I$10:$K$10))))^2)+((((SUMPRODUCT(T448:V448,$I$8:$K$8))*(SUMPRODUCT(W448:Y448,$I$10:$K$10))+(SUMPRODUCT(T448:V448,$I$10:$K$10))*(SUMPRODUCT(W448:Y448,$I$8:$K$8)))-((SUMPRODUCT(Z448:AB448,$I$8:$K$8))*(SUMPRODUCT(AC448:AE448,$I$10:$K$10))+(SUMPRODUCT(Z448:AB448,$I$10:$K$10))*(SUMPRODUCT(AC448:AE448,$I$8:$K$8))))^2)))))/2</f>
        <v>9.7193164580818545E-2</v>
      </c>
      <c r="T448">
        <f t="shared" ref="T448" si="675">(1/(SQRT(2)))*(COS(RADIANS(45)))</f>
        <v>0.5</v>
      </c>
      <c r="U448">
        <f t="shared" ref="U448" si="676">((1/(SQRT(2)))*(COS(RADIANS(Q448))))*(SIN(RADIANS(45)))</f>
        <v>-0.16190724005220222</v>
      </c>
      <c r="V448">
        <f t="shared" ref="V448" si="677">((1/(SQRT(2)))*(SIN(RADIANS(Q448))))*(SIN(RADIANS(45)))</f>
        <v>0.473060298079091</v>
      </c>
      <c r="W448">
        <f t="shared" ref="W448" si="678">(-((1/(SQRT(2)))*(SIN(RADIANS(45)))))</f>
        <v>-0.49999999999999989</v>
      </c>
      <c r="X448">
        <f t="shared" ref="X448" si="679">((1/(SQRT(2)))*(COS(RADIANS(Q448))))*(COS(RADIANS(45)))</f>
        <v>-0.16190724005220225</v>
      </c>
      <c r="Y448">
        <f t="shared" ref="Y448" si="680">(((1/(SQRT(2)))*(SIN(RADIANS(Q448))))*(COS(RADIANS(45))))</f>
        <v>0.47306029807909111</v>
      </c>
      <c r="Z448">
        <f t="shared" ref="Z448" si="681">(1/(SQRT(2)))*(COS(RADIANS(-45)))</f>
        <v>0.5</v>
      </c>
      <c r="AA448">
        <f t="shared" ref="AA448" si="682">((1/(SQRT(2)))*(COS(RADIANS(Q448))))*(SIN(RADIANS(-45)))</f>
        <v>0.16190724005220222</v>
      </c>
      <c r="AB448">
        <f t="shared" ref="AB448" si="683">((1/(SQRT(2)))*(SIN(RADIANS(Q448))))*(SIN(RADIANS(-45)))</f>
        <v>-0.473060298079091</v>
      </c>
      <c r="AC448">
        <f t="shared" ref="AC448" si="684">(-((1/(SQRT(2)))*(SIN(RADIANS(-45)))))</f>
        <v>0.49999999999999989</v>
      </c>
      <c r="AD448">
        <f t="shared" ref="AD448" si="685">((1/(SQRT(2)))*(COS(RADIANS(Q448))))*(COS(RADIANS(-45)))</f>
        <v>-0.16190724005220225</v>
      </c>
      <c r="AE448">
        <f t="shared" ref="AE448" si="686">(((1/(SQRT(2)))*(SIN(RADIANS(Q448))))*(COS(RADIANS(-45))))</f>
        <v>0.47306029807909111</v>
      </c>
    </row>
    <row r="449" spans="1:31" x14ac:dyDescent="0.2">
      <c r="O449" t="s">
        <v>95</v>
      </c>
      <c r="R449" t="s">
        <v>95</v>
      </c>
    </row>
    <row r="450" spans="1:31" x14ac:dyDescent="0.2">
      <c r="O450" s="15">
        <f>(COS(RADIANS(N448)))*((SIN(RADIANS(45)))*(COS(RADIANS(45))))-(SIN(RADIANS(135)))*(COS(RADIANS((135))))*($A$337*$F$337+$C$337*$D$337)-(2*((SIN(RADIANS(45)))^2))-(SIN(RADIANS(135)))^2*(SIN(RADIANS(N448)))*(($B$337*$E$337))-($C$337*$F$337)+(SIN(RADIANS(N448)))*(-(SIN(RADIANS(45))))*(COS(RADIANS(45)))-(SIN(RADIANS(135)))*(COS(RADIANS(135)))*($A$337*$E$337+$B$337*$D$337)-(SIN(RADIANS(45)))^2-(SIN(RADIANS(135)))^2*(SIN(RADIANS(N448)))*($B$337*$F$337+$C$337*$E$337)+(SIN(RADIANS(45)))^2-((SIN(RADIANS(135)))^2)*((COS(RADIANS(N448)))^2)*($B$337*$F$337+$C$337*$E$337)</f>
        <v>-0.94123789707272743</v>
      </c>
      <c r="R450">
        <f t="shared" ref="R450" si="687">(COS(RADIANS(Q448)))*((SIN(RADIANS(45)))*(COS(RADIANS(45))))-(SIN(RADIANS(135)))*(COS(RADIANS((135))))*($A$337*$F$337+$C$337*$D$337)-(2*((SIN(RADIANS(45)))^2))-(SIN(RADIANS(135)))^2*(SIN(RADIANS(Q448)))*(($B$337*$E$337))-($C$337*$F$337)+(SIN(RADIANS(Q448)))*(-(SIN(RADIANS(45))))*(COS(RADIANS(45)))-(SIN(RADIANS(135)))*(COS(RADIANS(135)))*($A$337*$E$337+$B$337*$D$337)-(SIN(RADIANS(45)))^2-(SIN(RADIANS(135)))^2*(SIN(RADIANS(Q448)))*($B$337*$F$337+$C$337*$E$337)+(SIN(RADIANS(45)))^2-((SIN(RADIANS(135)))^2)*((COS(RADIANS(Q448)))^2)*($B$337*$F$337+$C$337*$E$337)</f>
        <v>-1.9916296654350185</v>
      </c>
      <c r="AE450" s="15"/>
    </row>
    <row r="451" spans="1:31" x14ac:dyDescent="0.2">
      <c r="A451" s="15"/>
      <c r="Q451" s="15"/>
    </row>
    <row r="452" spans="1:31" x14ac:dyDescent="0.2">
      <c r="A452">
        <f>(1/(SQRT(2)))*(COS(RADIANS(45)))</f>
        <v>0.5</v>
      </c>
      <c r="B452">
        <f>((1/(SQRT(2)))*(COS(RADIANS(N452))))*(SIN(RADIANS(45)))</f>
        <v>0.11724696673444272</v>
      </c>
      <c r="C452">
        <f t="shared" ref="C452" si="688">((1/(SQRT(2)))*(SIN(RADIANS(N452))))*(SIN(RADIANS(45)))</f>
        <v>0.48605879149704961</v>
      </c>
      <c r="D452">
        <f t="shared" ref="D452" si="689">(-((1/(SQRT(2)))*(SIN(RADIANS(45)))))</f>
        <v>-0.49999999999999989</v>
      </c>
      <c r="E452">
        <f t="shared" ref="E452" si="690">((1/(SQRT(2)))*(COS(RADIANS(N452))))*(COS(RADIANS(45)))</f>
        <v>0.11724696673444275</v>
      </c>
      <c r="F452">
        <f t="shared" ref="F452" si="691">(((1/(SQRT(2)))*(SIN(RADIANS(N452))))*(COS(RADIANS(45))))</f>
        <v>0.48605879149704972</v>
      </c>
      <c r="G452">
        <f t="shared" ref="G452" si="692">(1/(SQRT(2)))*(COS(RADIANS(-45)))</f>
        <v>0.5</v>
      </c>
      <c r="H452">
        <f t="shared" ref="H452" si="693">((1/(SQRT(2)))*(COS(RADIANS(N452))))*(SIN(RADIANS(-45)))</f>
        <v>-0.11724696673444272</v>
      </c>
      <c r="I452">
        <f t="shared" ref="I452" si="694">((1/(SQRT(2)))*(SIN(RADIANS(N452))))*(SIN(RADIANS(-45)))</f>
        <v>-0.48605879149704961</v>
      </c>
      <c r="J452">
        <f t="shared" ref="J452" si="695">(-((1/(SQRT(2)))*(SIN(RADIANS(-45)))))</f>
        <v>0.49999999999999989</v>
      </c>
      <c r="K452">
        <f t="shared" ref="K452" si="696">((1/(SQRT(2)))*(COS(RADIANS(N452))))*(COS(RADIANS(-45)))</f>
        <v>0.11724696673444275</v>
      </c>
      <c r="L452">
        <f>(((1/(SQRT(2)))*(SIN(RADIANS(N452))))*(COS(RADIANS(-45))))</f>
        <v>0.48605879149704972</v>
      </c>
      <c r="N452" s="10">
        <f>N448-(O448/O450)</f>
        <v>1516.4382062292289</v>
      </c>
      <c r="O452" s="10">
        <f>(DEGREES(ACOS(((-(((SUMPRODUCT(G452:I452,$I$8:$K$8))*(SUMPRODUCT(G452:I452,$I$10:$K$10))-(SUMPRODUCT(J452:L452,$I$8:$K$8))*(SUMPRODUCT(J452:L452,$I$10:$K$10)))-((SUMPRODUCT(A452:C452,$I$8:$K$8))*(SUMPRODUCT(A452:C452,$I$10:$K$10))-(SUMPRODUCT(D452:F452,$I$8:$K$8))*(SUMPRODUCT(D452:F452,$I$10:$K$10))))*(((SUMPRODUCT(G452:I452,$I$8:$K$8))*(SUMPRODUCT(G452:I452,$I$10:$K$10))+(SUMPRODUCT(J452:L452,$I$8:$K$8))*(SUMPRODUCT(J452:L452,$I$10:$K$10)))-((SUMPRODUCT(A452:C452,$I$8:$K$8))*(SUMPRODUCT(A452:C452,$I$10:$K$10))+(SUMPRODUCT(D452:F452,$I$8:$K$8))*(SUMPRODUCT(D452:F452,$I$10:$K$10)))))-((((SUMPRODUCT(A452:C452,$I$8:$K$8))*(SUMPRODUCT(D452:F452,$I$10:$K$10))+(SUMPRODUCT(A452:C452,$I$10:$K$10))*(SUMPRODUCT(D452:F452,$I$8:$K$8)))-((SUMPRODUCT(G452:I452,$I$8:$K$8))*(SUMPRODUCT(J452:L452,$I$10:$K$10))+(SUMPRODUCT(G452:I452,$I$10:$K$10))*(SUMPRODUCT(J452:L452,$I$8:$K$8))))*(SQRT(((((SUMPRODUCT(G452:I452,$I$8:$K$8))*(SUMPRODUCT(G452:I452,$I$10:$K$10))-(SUMPRODUCT(J452:L452,$I$8:$K$8))*(SUMPRODUCT(J452:L452,$I$10:$K$10)))-((SUMPRODUCT(A452:C452,$I$8:$K$8))*(SUMPRODUCT(A452:C452,$I$10:$K$10))-(SUMPRODUCT(D452:F452,$I$8:$K$8))*(SUMPRODUCT(D452:F452,$I$10:$K$10))))^2)+((((SUMPRODUCT(A452:C452,$I$8:$K$8))*(SUMPRODUCT(D452:F452,$I$10:$K$10))+(SUMPRODUCT(A452:C452,$I$10:$K$10))*(SUMPRODUCT(D452:F452,$I$8:$K$8)))-((SUMPRODUCT(G452:I452,$I$8:$K$8))*(SUMPRODUCT(J452:L452,$I$10:$K$10))+(SUMPRODUCT(G452:I452,$I$10:$K$10))*(SUMPRODUCT(J452:L452,$I$8:$K$8))))^2)-((((SUMPRODUCT(G452:I452,$I$8:$K$8))*(SUMPRODUCT(G452:I452,$I$10:$K$10))+(SUMPRODUCT(J452:L452,$I$8:$K$8))*(SUMPRODUCT(J452:L452,$I$10:$K$10)))-((SUMPRODUCT(A452:C452,$I$8:$K$8))*(SUMPRODUCT(A452:C452,$I$10:$K$10))+(SUMPRODUCT(D452:F452,$I$8:$K$8))*(SUMPRODUCT(D452:F452,$I$10:$K$10))))^2)))))/(((((SUMPRODUCT(G452:I452,$I$8:$K$8))*(SUMPRODUCT(G452:I452,$I$10:$K$10))-(SUMPRODUCT(J452:L452,$I$8:$K$8))*(SUMPRODUCT(J452:L452,$I$10:$K$10)))-((SUMPRODUCT(A452:C452,$I$8:$K$8))*(SUMPRODUCT(A452:C452,$I$10:$K$10))-(SUMPRODUCT(D452:F452,$I$8:$K$8))*(SUMPRODUCT(D452:F452,$I$10:$K$10))))^2)+((((SUMPRODUCT(A452:C452,$I$8:$K$8))*(SUMPRODUCT(D452:F452,$I$10:$K$10))+(SUMPRODUCT(A452:C452,$I$10:$K$10))*(SUMPRODUCT(D452:F452,$I$8:$K$8)))-((SUMPRODUCT(G452:I452,$I$8:$K$8))*(SUMPRODUCT(J452:L452,$I$10:$K$10))+(SUMPRODUCT(G452:I452,$I$10:$K$10))*(SUMPRODUCT(J452:L452,$I$8:$K$8))))^2)))))/2</f>
        <v>78.223686554262741</v>
      </c>
      <c r="Q452" s="10">
        <f t="shared" ref="Q452" si="697">Q448-(R448/R450)</f>
        <v>108.94256691453126</v>
      </c>
      <c r="R452" s="10">
        <f>(DEGREES(ACOS(((-(((SUMPRODUCT(Z452:AB452,$I$8:$K$8))*(SUMPRODUCT(Z452:AB452,$I$10:$K$10))-(SUMPRODUCT(AC452:AE452,$I$8:$K$8))*(SUMPRODUCT(AC452:AE452,$I$10:$K$10)))-((SUMPRODUCT(T452:V452,$I$8:$K$8))*(SUMPRODUCT(T452:V452,$I$10:$K$10))-(SUMPRODUCT(W452:Y452,$I$8:$K$8))*(SUMPRODUCT(W452:Y452,$I$10:$K$10))))*(((SUMPRODUCT(Z452:AB452,$I$8:$K$8))*(SUMPRODUCT(Z452:AB452,$I$10:$K$10))+(SUMPRODUCT(AC452:AE452,$I$8:$K$8))*(SUMPRODUCT(AC452:AE452,$I$10:$K$10)))-((SUMPRODUCT(T452:V452,$I$8:$K$8))*(SUMPRODUCT(T452:V452,$I$10:$K$10))+(SUMPRODUCT(W452:Y452,$I$8:$K$8))*(SUMPRODUCT(W452:Y452,$I$10:$K$10)))))+((((SUMPRODUCT(T452:V452,$I$8:$K$8))*(SUMPRODUCT(W452:Y452,$I$10:$K$10))+(SUMPRODUCT(T452:V452,$I$10:$K$10))*(SUMPRODUCT(W452:Y452,$I$8:$K$8)))-((SUMPRODUCT(Z452:AB452,$I$8:$K$8))*(SUMPRODUCT(AC452:AE452,$I$10:$K$10))+(SUMPRODUCT(Z452:AB452,$I$10:$K$10))*(SUMPRODUCT(AC452:AE452,$I$8:$K$8))))*(SQRT(((((SUMPRODUCT(Z452:AB452,$I$8:$K$8))*(SUMPRODUCT(Z452:AB452,$I$10:$K$10))-(SUMPRODUCT(AC452:AE452,$I$8:$K$8))*(SUMPRODUCT(AC452:AE452,$I$10:$K$10)))-((SUMPRODUCT(T452:V452,$I$8:$K$8))*(SUMPRODUCT(T452:V452,$I$10:$K$10))-(SUMPRODUCT(W452:Y452,$I$8:$K$8))*(SUMPRODUCT(W452:Y452,$I$10:$K$10))))^2)+((((SUMPRODUCT(T452:V452,$I$8:$K$8))*(SUMPRODUCT(W452:Y452,$I$10:$K$10))+(SUMPRODUCT(T452:V452,$I$10:$K$10))*(SUMPRODUCT(W452:Y452,$I$8:$K$8)))-((SUMPRODUCT(Z452:AB452,$I$8:$K$8))*(SUMPRODUCT(AC452:AE452,$I$10:$K$10))+(SUMPRODUCT(Z452:AB452,$I$10:$K$10))*(SUMPRODUCT(AC452:AE452,$I$8:$K$8))))^2)-((((SUMPRODUCT(Z452:AB452,$I$8:$K$8))*(SUMPRODUCT(Z452:AB452,$I$10:$K$10))+(SUMPRODUCT(AC452:AE452,$I$8:$K$8))*(SUMPRODUCT(AC452:AE452,$I$10:$K$10)))-((SUMPRODUCT(T452:V452,$I$8:$K$8))*(SUMPRODUCT(T452:V452,$I$10:$K$10))+(SUMPRODUCT(W452:Y452,$I$8:$K$8))*(SUMPRODUCT(W452:Y452,$I$10:$K$10))))^2)))))/(((((SUMPRODUCT(Z452:AB452,$I$8:$K$8))*(SUMPRODUCT(Z452:AB452,$I$10:$K$10))-(SUMPRODUCT(AC452:AE452,$I$8:$K$8))*(SUMPRODUCT(AC452:AE452,$I$10:$K$10)))-((SUMPRODUCT(T452:V452,$I$8:$K$8))*(SUMPRODUCT(T452:V452,$I$10:$K$10))-(SUMPRODUCT(W452:Y452,$I$8:$K$8))*(SUMPRODUCT(W452:Y452,$I$10:$K$10))))^2)+((((SUMPRODUCT(T452:V452,$I$8:$K$8))*(SUMPRODUCT(W452:Y452,$I$10:$K$10))+(SUMPRODUCT(T452:V452,$I$10:$K$10))*(SUMPRODUCT(W452:Y452,$I$8:$K$8)))-((SUMPRODUCT(Z452:AB452,$I$8:$K$8))*(SUMPRODUCT(AC452:AE452,$I$10:$K$10))+(SUMPRODUCT(Z452:AB452,$I$10:$K$10))*(SUMPRODUCT(AC452:AE452,$I$8:$K$8))))^2)))))/2</f>
        <v>7.8318773788603593E-2</v>
      </c>
      <c r="T452">
        <f t="shared" ref="T452" si="698">(1/(SQRT(2)))*(COS(RADIANS(45)))</f>
        <v>0.5</v>
      </c>
      <c r="U452">
        <f t="shared" ref="U452" si="699">((1/(SQRT(2)))*(COS(RADIANS(Q452))))*(SIN(RADIANS(45)))</f>
        <v>-0.16231010329779344</v>
      </c>
      <c r="V452">
        <f t="shared" ref="V452" si="700">((1/(SQRT(2)))*(SIN(RADIANS(Q452))))*(SIN(RADIANS(45)))</f>
        <v>0.47292222443807774</v>
      </c>
      <c r="W452">
        <f t="shared" ref="W452" si="701">(-((1/(SQRT(2)))*(SIN(RADIANS(45)))))</f>
        <v>-0.49999999999999989</v>
      </c>
      <c r="X452">
        <f t="shared" ref="X452" si="702">((1/(SQRT(2)))*(COS(RADIANS(Q452))))*(COS(RADIANS(45)))</f>
        <v>-0.16231010329779347</v>
      </c>
      <c r="Y452">
        <f t="shared" ref="Y452" si="703">(((1/(SQRT(2)))*(SIN(RADIANS(Q452))))*(COS(RADIANS(45))))</f>
        <v>0.4729222244380778</v>
      </c>
      <c r="Z452">
        <f t="shared" ref="Z452" si="704">(1/(SQRT(2)))*(COS(RADIANS(-45)))</f>
        <v>0.5</v>
      </c>
      <c r="AA452">
        <f t="shared" ref="AA452" si="705">((1/(SQRT(2)))*(COS(RADIANS(Q452))))*(SIN(RADIANS(-45)))</f>
        <v>0.16231010329779344</v>
      </c>
      <c r="AB452">
        <f t="shared" ref="AB452" si="706">((1/(SQRT(2)))*(SIN(RADIANS(Q452))))*(SIN(RADIANS(-45)))</f>
        <v>-0.47292222443807774</v>
      </c>
      <c r="AC452">
        <f t="shared" ref="AC452" si="707">(-((1/(SQRT(2)))*(SIN(RADIANS(-45)))))</f>
        <v>0.49999999999999989</v>
      </c>
      <c r="AD452">
        <f t="shared" ref="AD452" si="708">((1/(SQRT(2)))*(COS(RADIANS(Q452))))*(COS(RADIANS(-45)))</f>
        <v>-0.16231010329779347</v>
      </c>
      <c r="AE452">
        <f t="shared" ref="AE452" si="709">(((1/(SQRT(2)))*(SIN(RADIANS(Q452))))*(COS(RADIANS(-45))))</f>
        <v>0.4729222244380778</v>
      </c>
    </row>
    <row r="453" spans="1:31" x14ac:dyDescent="0.2">
      <c r="O453" t="s">
        <v>95</v>
      </c>
      <c r="R453" t="s">
        <v>95</v>
      </c>
    </row>
    <row r="454" spans="1:31" x14ac:dyDescent="0.2">
      <c r="O454" s="15">
        <f>(COS(RADIANS(N452)))*((SIN(RADIANS(45)))*(COS(RADIANS(45))))-(SIN(RADIANS(135)))*(COS(RADIANS((135))))*($A$337*$F$337+$C$337*$D$337)-(2*((SIN(RADIANS(45)))^2))-(SIN(RADIANS(135)))^2*(SIN(RADIANS(N452)))*(($B$337*$E$337))-($C$337*$F$337)+(SIN(RADIANS(N452)))*(-(SIN(RADIANS(45))))*(COS(RADIANS(45)))-(SIN(RADIANS(135)))*(COS(RADIANS(135)))*($A$337*$E$337+$B$337*$D$337)-(SIN(RADIANS(45)))^2-(SIN(RADIANS(135)))^2*(SIN(RADIANS(N452)))*($B$337*$F$337+$C$337*$E$337)+(SIN(RADIANS(45)))^2-((SIN(RADIANS(135)))^2)*((COS(RADIANS(N452)))^2)*($B$337*$F$337+$C$337*$E$337)</f>
        <v>-1.7248653130814082</v>
      </c>
      <c r="R454">
        <f t="shared" ref="R454" si="710">(COS(RADIANS(Q452)))*((SIN(RADIANS(45)))*(COS(RADIANS(45))))-(SIN(RADIANS(135)))*(COS(RADIANS((135))))*($A$337*$F$337+$C$337*$D$337)-(2*((SIN(RADIANS(45)))^2))-(SIN(RADIANS(135)))^2*(SIN(RADIANS(Q452)))*(($B$337*$E$337))-($C$337*$F$337)+(SIN(RADIANS(Q452)))*(-(SIN(RADIANS(45))))*(COS(RADIANS(45)))-(SIN(RADIANS(135)))*(COS(RADIANS(135)))*($A$337*$E$337+$B$337*$D$337)-(SIN(RADIANS(45)))^2-(SIN(RADIANS(135)))^2*(SIN(RADIANS(Q452)))*($B$337*$F$337+$C$337*$E$337)+(SIN(RADIANS(45)))^2-((SIN(RADIANS(135)))^2)*((COS(RADIANS(Q452)))^2)*($B$337*$F$337+$C$337*$E$337)</f>
        <v>-1.9919012115199255</v>
      </c>
      <c r="AE454" s="15"/>
    </row>
    <row r="455" spans="1:31" x14ac:dyDescent="0.2">
      <c r="A455" s="15"/>
      <c r="Q455" s="15"/>
    </row>
    <row r="456" spans="1:31" x14ac:dyDescent="0.2">
      <c r="A456">
        <f>(1/(SQRT(2)))*(COS(RADIANS(45)))</f>
        <v>0.5</v>
      </c>
      <c r="B456">
        <f>((1/(SQRT(2)))*(COS(RADIANS(N456))))*(SIN(RADIANS(45)))</f>
        <v>-0.26339491339384408</v>
      </c>
      <c r="C456">
        <f t="shared" ref="C456" si="711">((1/(SQRT(2)))*(SIN(RADIANS(N456))))*(SIN(RADIANS(45)))</f>
        <v>0.42499778775688851</v>
      </c>
      <c r="D456">
        <f t="shared" ref="D456" si="712">(-((1/(SQRT(2)))*(SIN(RADIANS(45)))))</f>
        <v>-0.49999999999999989</v>
      </c>
      <c r="E456">
        <f t="shared" ref="E456" si="713">((1/(SQRT(2)))*(COS(RADIANS(N456))))*(COS(RADIANS(45)))</f>
        <v>-0.26339491339384413</v>
      </c>
      <c r="F456">
        <f t="shared" ref="F456" si="714">(((1/(SQRT(2)))*(SIN(RADIANS(N456))))*(COS(RADIANS(45))))</f>
        <v>0.42499778775688862</v>
      </c>
      <c r="G456">
        <f t="shared" ref="G456" si="715">(1/(SQRT(2)))*(COS(RADIANS(-45)))</f>
        <v>0.5</v>
      </c>
      <c r="H456">
        <f t="shared" ref="H456" si="716">((1/(SQRT(2)))*(COS(RADIANS(N456))))*(SIN(RADIANS(-45)))</f>
        <v>0.26339491339384408</v>
      </c>
      <c r="I456">
        <f t="shared" ref="I456" si="717">((1/(SQRT(2)))*(SIN(RADIANS(N456))))*(SIN(RADIANS(-45)))</f>
        <v>-0.42499778775688851</v>
      </c>
      <c r="J456">
        <f t="shared" ref="J456" si="718">(-((1/(SQRT(2)))*(SIN(RADIANS(-45)))))</f>
        <v>0.49999999999999989</v>
      </c>
      <c r="K456">
        <f t="shared" ref="K456" si="719">((1/(SQRT(2)))*(COS(RADIANS(N456))))*(COS(RADIANS(-45)))</f>
        <v>-0.26339491339384413</v>
      </c>
      <c r="L456">
        <f>(((1/(SQRT(2)))*(SIN(RADIANS(N456))))*(COS(RADIANS(-45))))</f>
        <v>0.42499778775688862</v>
      </c>
      <c r="N456">
        <f>N452-(O452/O454)</f>
        <v>1561.7888118452227</v>
      </c>
      <c r="O456">
        <f>(DEGREES(ACOS(((-(((SUMPRODUCT(G456:I456,$I$8:$K$8))*(SUMPRODUCT(G456:I456,$I$10:$K$10))-(SUMPRODUCT(J456:L456,$I$8:$K$8))*(SUMPRODUCT(J456:L456,$I$10:$K$10)))-((SUMPRODUCT(A456:C456,$I$8:$K$8))*(SUMPRODUCT(A456:C456,$I$10:$K$10))-(SUMPRODUCT(D456:F456,$I$8:$K$8))*(SUMPRODUCT(D456:F456,$I$10:$K$10))))*(((SUMPRODUCT(G456:I456,$I$8:$K$8))*(SUMPRODUCT(G456:I456,$I$10:$K$10))+(SUMPRODUCT(J456:L456,$I$8:$K$8))*(SUMPRODUCT(J456:L456,$I$10:$K$10)))-((SUMPRODUCT(A456:C456,$I$8:$K$8))*(SUMPRODUCT(A456:C456,$I$10:$K$10))+(SUMPRODUCT(D456:F456,$I$8:$K$8))*(SUMPRODUCT(D456:F456,$I$10:$K$10)))))-((((SUMPRODUCT(A456:C456,$I$8:$K$8))*(SUMPRODUCT(D456:F456,$I$10:$K$10))+(SUMPRODUCT(A456:C456,$I$10:$K$10))*(SUMPRODUCT(D456:F456,$I$8:$K$8)))-((SUMPRODUCT(G456:I456,$I$8:$K$8))*(SUMPRODUCT(J456:L456,$I$10:$K$10))+(SUMPRODUCT(G456:I456,$I$10:$K$10))*(SUMPRODUCT(J456:L456,$I$8:$K$8))))*(SQRT(((((SUMPRODUCT(G456:I456,$I$8:$K$8))*(SUMPRODUCT(G456:I456,$I$10:$K$10))-(SUMPRODUCT(J456:L456,$I$8:$K$8))*(SUMPRODUCT(J456:L456,$I$10:$K$10)))-((SUMPRODUCT(A456:C456,$I$8:$K$8))*(SUMPRODUCT(A456:C456,$I$10:$K$10))-(SUMPRODUCT(D456:F456,$I$8:$K$8))*(SUMPRODUCT(D456:F456,$I$10:$K$10))))^2)+((((SUMPRODUCT(A456:C456,$I$8:$K$8))*(SUMPRODUCT(D456:F456,$I$10:$K$10))+(SUMPRODUCT(A456:C456,$I$10:$K$10))*(SUMPRODUCT(D456:F456,$I$8:$K$8)))-((SUMPRODUCT(G456:I456,$I$8:$K$8))*(SUMPRODUCT(J456:L456,$I$10:$K$10))+(SUMPRODUCT(G456:I456,$I$10:$K$10))*(SUMPRODUCT(J456:L456,$I$8:$K$8))))^2)-((((SUMPRODUCT(G456:I456,$I$8:$K$8))*(SUMPRODUCT(G456:I456,$I$10:$K$10))+(SUMPRODUCT(J456:L456,$I$8:$K$8))*(SUMPRODUCT(J456:L456,$I$10:$K$10)))-((SUMPRODUCT(A456:C456,$I$8:$K$8))*(SUMPRODUCT(A456:C456,$I$10:$K$10))+(SUMPRODUCT(D456:F456,$I$8:$K$8))*(SUMPRODUCT(D456:F456,$I$10:$K$10))))^2)))))/(((((SUMPRODUCT(G456:I456,$I$8:$K$8))*(SUMPRODUCT(G456:I456,$I$10:$K$10))-(SUMPRODUCT(J456:L456,$I$8:$K$8))*(SUMPRODUCT(J456:L456,$I$10:$K$10)))-((SUMPRODUCT(A456:C456,$I$8:$K$8))*(SUMPRODUCT(A456:C456,$I$10:$K$10))-(SUMPRODUCT(D456:F456,$I$8:$K$8))*(SUMPRODUCT(D456:F456,$I$10:$K$10))))^2)+((((SUMPRODUCT(A456:C456,$I$8:$K$8))*(SUMPRODUCT(D456:F456,$I$10:$K$10))+(SUMPRODUCT(A456:C456,$I$10:$K$10))*(SUMPRODUCT(D456:F456,$I$8:$K$8)))-((SUMPRODUCT(G456:I456,$I$8:$K$8))*(SUMPRODUCT(J456:L456,$I$10:$K$10))+(SUMPRODUCT(G456:I456,$I$10:$K$10))*(SUMPRODUCT(J456:L456,$I$8:$K$8))))^2)))))/2</f>
        <v>85.110491785964868</v>
      </c>
      <c r="Q456">
        <f t="shared" ref="Q456" si="720">Q452-(R452/R454)</f>
        <v>108.98188551795178</v>
      </c>
      <c r="R456">
        <f>(DEGREES(ACOS(((-(((SUMPRODUCT(Z456:AB456,$I$8:$K$8))*(SUMPRODUCT(Z456:AB456,$I$10:$K$10))-(SUMPRODUCT(AC456:AE456,$I$8:$K$8))*(SUMPRODUCT(AC456:AE456,$I$10:$K$10)))-((SUMPRODUCT(T456:V456,$I$8:$K$8))*(SUMPRODUCT(T456:V456,$I$10:$K$10))-(SUMPRODUCT(W456:Y456,$I$8:$K$8))*(SUMPRODUCT(W456:Y456,$I$10:$K$10))))*(((SUMPRODUCT(Z456:AB456,$I$8:$K$8))*(SUMPRODUCT(Z456:AB456,$I$10:$K$10))+(SUMPRODUCT(AC456:AE456,$I$8:$K$8))*(SUMPRODUCT(AC456:AE456,$I$10:$K$10)))-((SUMPRODUCT(T456:V456,$I$8:$K$8))*(SUMPRODUCT(T456:V456,$I$10:$K$10))+(SUMPRODUCT(W456:Y456,$I$8:$K$8))*(SUMPRODUCT(W456:Y456,$I$10:$K$10)))))+((((SUMPRODUCT(T456:V456,$I$8:$K$8))*(SUMPRODUCT(W456:Y456,$I$10:$K$10))+(SUMPRODUCT(T456:V456,$I$10:$K$10))*(SUMPRODUCT(W456:Y456,$I$8:$K$8)))-((SUMPRODUCT(Z456:AB456,$I$8:$K$8))*(SUMPRODUCT(AC456:AE456,$I$10:$K$10))+(SUMPRODUCT(Z456:AB456,$I$10:$K$10))*(SUMPRODUCT(AC456:AE456,$I$8:$K$8))))*(SQRT(((((SUMPRODUCT(Z456:AB456,$I$8:$K$8))*(SUMPRODUCT(Z456:AB456,$I$10:$K$10))-(SUMPRODUCT(AC456:AE456,$I$8:$K$8))*(SUMPRODUCT(AC456:AE456,$I$10:$K$10)))-((SUMPRODUCT(T456:V456,$I$8:$K$8))*(SUMPRODUCT(T456:V456,$I$10:$K$10))-(SUMPRODUCT(W456:Y456,$I$8:$K$8))*(SUMPRODUCT(W456:Y456,$I$10:$K$10))))^2)+((((SUMPRODUCT(T456:V456,$I$8:$K$8))*(SUMPRODUCT(W456:Y456,$I$10:$K$10))+(SUMPRODUCT(T456:V456,$I$10:$K$10))*(SUMPRODUCT(W456:Y456,$I$8:$K$8)))-((SUMPRODUCT(Z456:AB456,$I$8:$K$8))*(SUMPRODUCT(AC456:AE456,$I$10:$K$10))+(SUMPRODUCT(Z456:AB456,$I$10:$K$10))*(SUMPRODUCT(AC456:AE456,$I$8:$K$8))))^2)-((((SUMPRODUCT(Z456:AB456,$I$8:$K$8))*(SUMPRODUCT(Z456:AB456,$I$10:$K$10))+(SUMPRODUCT(AC456:AE456,$I$8:$K$8))*(SUMPRODUCT(AC456:AE456,$I$10:$K$10)))-((SUMPRODUCT(T456:V456,$I$8:$K$8))*(SUMPRODUCT(T456:V456,$I$10:$K$10))+(SUMPRODUCT(W456:Y456,$I$8:$K$8))*(SUMPRODUCT(W456:Y456,$I$10:$K$10))))^2)))))/(((((SUMPRODUCT(Z456:AB456,$I$8:$K$8))*(SUMPRODUCT(Z456:AB456,$I$10:$K$10))-(SUMPRODUCT(AC456:AE456,$I$8:$K$8))*(SUMPRODUCT(AC456:AE456,$I$10:$K$10)))-((SUMPRODUCT(T456:V456,$I$8:$K$8))*(SUMPRODUCT(T456:V456,$I$10:$K$10))-(SUMPRODUCT(W456:Y456,$I$8:$K$8))*(SUMPRODUCT(W456:Y456,$I$10:$K$10))))^2)+((((SUMPRODUCT(T456:V456,$I$8:$K$8))*(SUMPRODUCT(W456:Y456,$I$10:$K$10))+(SUMPRODUCT(T456:V456,$I$10:$K$10))*(SUMPRODUCT(W456:Y456,$I$8:$K$8)))-((SUMPRODUCT(Z456:AB456,$I$8:$K$8))*(SUMPRODUCT(AC456:AE456,$I$10:$K$10))+(SUMPRODUCT(Z456:AB456,$I$10:$K$10))*(SUMPRODUCT(AC456:AE456,$I$8:$K$8))))^2)))))/2</f>
        <v>6.3110857753649635E-2</v>
      </c>
      <c r="T456">
        <f t="shared" ref="T456" si="721">(1/(SQRT(2)))*(COS(RADIANS(45)))</f>
        <v>0.5</v>
      </c>
      <c r="U456">
        <f t="shared" ref="U456" si="722">((1/(SQRT(2)))*(COS(RADIANS(Q456))))*(SIN(RADIANS(45)))</f>
        <v>-0.1626346027699625</v>
      </c>
      <c r="V456">
        <f t="shared" ref="V456" si="723">((1/(SQRT(2)))*(SIN(RADIANS(Q456))))*(SIN(RADIANS(45)))</f>
        <v>0.47281072955449777</v>
      </c>
      <c r="W456">
        <f t="shared" ref="W456" si="724">(-((1/(SQRT(2)))*(SIN(RADIANS(45)))))</f>
        <v>-0.49999999999999989</v>
      </c>
      <c r="X456">
        <f t="shared" ref="X456" si="725">((1/(SQRT(2)))*(COS(RADIANS(Q456))))*(COS(RADIANS(45)))</f>
        <v>-0.16263460276996253</v>
      </c>
      <c r="Y456">
        <f t="shared" ref="Y456" si="726">(((1/(SQRT(2)))*(SIN(RADIANS(Q456))))*(COS(RADIANS(45))))</f>
        <v>0.47281072955449782</v>
      </c>
      <c r="Z456">
        <f t="shared" ref="Z456" si="727">(1/(SQRT(2)))*(COS(RADIANS(-45)))</f>
        <v>0.5</v>
      </c>
      <c r="AA456">
        <f t="shared" ref="AA456" si="728">((1/(SQRT(2)))*(COS(RADIANS(Q456))))*(SIN(RADIANS(-45)))</f>
        <v>0.1626346027699625</v>
      </c>
      <c r="AB456">
        <f t="shared" ref="AB456" si="729">((1/(SQRT(2)))*(SIN(RADIANS(Q456))))*(SIN(RADIANS(-45)))</f>
        <v>-0.47281072955449777</v>
      </c>
      <c r="AC456">
        <f t="shared" ref="AC456" si="730">(-((1/(SQRT(2)))*(SIN(RADIANS(-45)))))</f>
        <v>0.49999999999999989</v>
      </c>
      <c r="AD456">
        <f t="shared" ref="AD456" si="731">((1/(SQRT(2)))*(COS(RADIANS(Q456))))*(COS(RADIANS(-45)))</f>
        <v>-0.16263460276996253</v>
      </c>
      <c r="AE456">
        <f t="shared" ref="AE456" si="732">(((1/(SQRT(2)))*(SIN(RADIANS(Q456))))*(COS(RADIANS(-45))))</f>
        <v>0.47281072955449782</v>
      </c>
    </row>
    <row r="457" spans="1:31" x14ac:dyDescent="0.2">
      <c r="O457" t="s">
        <v>95</v>
      </c>
      <c r="R457" t="s">
        <v>95</v>
      </c>
    </row>
    <row r="458" spans="1:31" x14ac:dyDescent="0.2">
      <c r="O458" s="15">
        <f>(COS(RADIANS(N456)))*((SIN(RADIANS(45)))*(COS(RADIANS(45))))-(SIN(RADIANS(135)))*(COS(RADIANS((135))))*($A$337*$F$337+$C$337*$D$337)-(2*((SIN(RADIANS(45)))^2))-(SIN(RADIANS(135)))^2*(SIN(RADIANS(N456)))*(($B$337*$E$337))-($C$337*$F$337)+(SIN(RADIANS(N456)))*(-(SIN(RADIANS(45))))*(COS(RADIANS(45)))-(SIN(RADIANS(135)))*(COS(RADIANS(135)))*($A$337*$E$337+$B$337*$D$337)-(SIN(RADIANS(45)))^2-(SIN(RADIANS(135)))^2*(SIN(RADIANS(N456)))*($B$337*$F$337+$C$337*$E$337)+(SIN(RADIANS(45)))^2-((SIN(RADIANS(135)))^2)*((COS(RADIANS(N456)))^2)*($B$337*$F$337+$C$337*$E$337)</f>
        <v>-2.0477766959306729</v>
      </c>
      <c r="R458">
        <f t="shared" ref="R458" si="733">(COS(RADIANS(Q456)))*((SIN(RADIANS(45)))*(COS(RADIANS(45))))-(SIN(RADIANS(135)))*(COS(RADIANS((135))))*($A$337*$F$337+$C$337*$D$337)-(2*((SIN(RADIANS(45)))^2))-(SIN(RADIANS(135)))^2*(SIN(RADIANS(Q456)))*(($B$337*$E$337))-($C$337*$F$337)+(SIN(RADIANS(Q456)))*(-(SIN(RADIANS(45))))*(COS(RADIANS(45)))-(SIN(RADIANS(135)))*(COS(RADIANS(135)))*($A$337*$E$337+$B$337*$D$337)-(SIN(RADIANS(45)))^2-(SIN(RADIANS(135)))^2*(SIN(RADIANS(Q456)))*($B$337*$F$337+$C$337*$E$337)+(SIN(RADIANS(45)))^2-((SIN(RADIANS(135)))^2)*((COS(RADIANS(Q456)))^2)*($B$337*$F$337+$C$337*$E$337)</f>
        <v>-1.9921196764563864</v>
      </c>
      <c r="AE458" s="15"/>
    </row>
    <row r="459" spans="1:31" x14ac:dyDescent="0.2">
      <c r="A459" s="15"/>
      <c r="Q459" s="15"/>
    </row>
    <row r="460" spans="1:31" x14ac:dyDescent="0.2">
      <c r="A460">
        <f>(1/(SQRT(2)))*(COS(RADIANS(45)))</f>
        <v>0.5</v>
      </c>
      <c r="B460">
        <f>((1/(SQRT(2)))*(COS(RADIANS(N460))))*(SIN(RADIANS(45)))</f>
        <v>-0.47903945241835799</v>
      </c>
      <c r="C460">
        <f t="shared" ref="C460" si="734">((1/(SQRT(2)))*(SIN(RADIANS(N460))))*(SIN(RADIANS(45)))</f>
        <v>0.14325223567791073</v>
      </c>
      <c r="D460">
        <f t="shared" ref="D460" si="735">(-((1/(SQRT(2)))*(SIN(RADIANS(45)))))</f>
        <v>-0.49999999999999989</v>
      </c>
      <c r="E460">
        <f t="shared" ref="E460" si="736">((1/(SQRT(2)))*(COS(RADIANS(N460))))*(COS(RADIANS(45)))</f>
        <v>-0.47903945241835805</v>
      </c>
      <c r="F460">
        <f t="shared" ref="F460" si="737">(((1/(SQRT(2)))*(SIN(RADIANS(N460))))*(COS(RADIANS(45))))</f>
        <v>0.14325223567791076</v>
      </c>
      <c r="G460">
        <f t="shared" ref="G460" si="738">(1/(SQRT(2)))*(COS(RADIANS(-45)))</f>
        <v>0.5</v>
      </c>
      <c r="H460">
        <f t="shared" ref="H460" si="739">((1/(SQRT(2)))*(COS(RADIANS(N460))))*(SIN(RADIANS(-45)))</f>
        <v>0.47903945241835799</v>
      </c>
      <c r="I460">
        <f t="shared" ref="I460" si="740">((1/(SQRT(2)))*(SIN(RADIANS(N460))))*(SIN(RADIANS(-45)))</f>
        <v>-0.14325223567791073</v>
      </c>
      <c r="J460">
        <f t="shared" ref="J460" si="741">(-((1/(SQRT(2)))*(SIN(RADIANS(-45)))))</f>
        <v>0.49999999999999989</v>
      </c>
      <c r="K460">
        <f t="shared" ref="K460" si="742">((1/(SQRT(2)))*(COS(RADIANS(N460))))*(COS(RADIANS(-45)))</f>
        <v>-0.47903945241835805</v>
      </c>
      <c r="L460">
        <f>(((1/(SQRT(2)))*(SIN(RADIANS(N460))))*(COS(RADIANS(-45))))</f>
        <v>0.14325223567791076</v>
      </c>
      <c r="N460">
        <f>N456-(O456/O458)</f>
        <v>1603.3512009255828</v>
      </c>
      <c r="O460">
        <f>(DEGREES(ACOS(((-(((SUMPRODUCT(G460:I460,$I$8:$K$8))*(SUMPRODUCT(G460:I460,$I$10:$K$10))-(SUMPRODUCT(J460:L460,$I$8:$K$8))*(SUMPRODUCT(J460:L460,$I$10:$K$10)))-((SUMPRODUCT(A460:C460,$I$8:$K$8))*(SUMPRODUCT(A460:C460,$I$10:$K$10))-(SUMPRODUCT(D460:F460,$I$8:$K$8))*(SUMPRODUCT(D460:F460,$I$10:$K$10))))*(((SUMPRODUCT(G460:I460,$I$8:$K$8))*(SUMPRODUCT(G460:I460,$I$10:$K$10))+(SUMPRODUCT(J460:L460,$I$8:$K$8))*(SUMPRODUCT(J460:L460,$I$10:$K$10)))-((SUMPRODUCT(A460:C460,$I$8:$K$8))*(SUMPRODUCT(A460:C460,$I$10:$K$10))+(SUMPRODUCT(D460:F460,$I$8:$K$8))*(SUMPRODUCT(D460:F460,$I$10:$K$10)))))-((((SUMPRODUCT(A460:C460,$I$8:$K$8))*(SUMPRODUCT(D460:F460,$I$10:$K$10))+(SUMPRODUCT(A460:C460,$I$10:$K$10))*(SUMPRODUCT(D460:F460,$I$8:$K$8)))-((SUMPRODUCT(G460:I460,$I$8:$K$8))*(SUMPRODUCT(J460:L460,$I$10:$K$10))+(SUMPRODUCT(G460:I460,$I$10:$K$10))*(SUMPRODUCT(J460:L460,$I$8:$K$8))))*(SQRT(((((SUMPRODUCT(G460:I460,$I$8:$K$8))*(SUMPRODUCT(G460:I460,$I$10:$K$10))-(SUMPRODUCT(J460:L460,$I$8:$K$8))*(SUMPRODUCT(J460:L460,$I$10:$K$10)))-((SUMPRODUCT(A460:C460,$I$8:$K$8))*(SUMPRODUCT(A460:C460,$I$10:$K$10))-(SUMPRODUCT(D460:F460,$I$8:$K$8))*(SUMPRODUCT(D460:F460,$I$10:$K$10))))^2)+((((SUMPRODUCT(A460:C460,$I$8:$K$8))*(SUMPRODUCT(D460:F460,$I$10:$K$10))+(SUMPRODUCT(A460:C460,$I$10:$K$10))*(SUMPRODUCT(D460:F460,$I$8:$K$8)))-((SUMPRODUCT(G460:I460,$I$8:$K$8))*(SUMPRODUCT(J460:L460,$I$10:$K$10))+(SUMPRODUCT(G460:I460,$I$10:$K$10))*(SUMPRODUCT(J460:L460,$I$8:$K$8))))^2)-((((SUMPRODUCT(G460:I460,$I$8:$K$8))*(SUMPRODUCT(G460:I460,$I$10:$K$10))+(SUMPRODUCT(J460:L460,$I$8:$K$8))*(SUMPRODUCT(J460:L460,$I$10:$K$10)))-((SUMPRODUCT(A460:C460,$I$8:$K$8))*(SUMPRODUCT(A460:C460,$I$10:$K$10))+(SUMPRODUCT(D460:F460,$I$8:$K$8))*(SUMPRODUCT(D460:F460,$I$10:$K$10))))^2)))))/(((((SUMPRODUCT(G460:I460,$I$8:$K$8))*(SUMPRODUCT(G460:I460,$I$10:$K$10))-(SUMPRODUCT(J460:L460,$I$8:$K$8))*(SUMPRODUCT(J460:L460,$I$10:$K$10)))-((SUMPRODUCT(A460:C460,$I$8:$K$8))*(SUMPRODUCT(A460:C460,$I$10:$K$10))-(SUMPRODUCT(D460:F460,$I$8:$K$8))*(SUMPRODUCT(D460:F460,$I$10:$K$10))))^2)+((((SUMPRODUCT(A460:C460,$I$8:$K$8))*(SUMPRODUCT(D460:F460,$I$10:$K$10))+(SUMPRODUCT(A460:C460,$I$10:$K$10))*(SUMPRODUCT(D460:F460,$I$8:$K$8)))-((SUMPRODUCT(G460:I460,$I$8:$K$8))*(SUMPRODUCT(J460:L460,$I$10:$K$10))+(SUMPRODUCT(G460:I460,$I$10:$K$10))*(SUMPRODUCT(J460:L460,$I$8:$K$8))))^2)))))/2</f>
        <v>71.822865709769459</v>
      </c>
      <c r="Q460">
        <f>Q456-(R456/R458)</f>
        <v>109.01356577215513</v>
      </c>
      <c r="R460">
        <f>(DEGREES(ACOS(((-(((SUMPRODUCT(Z460:AB460,$I$8:$K$8))*(SUMPRODUCT(Z460:AB460,$I$10:$K$10))-(SUMPRODUCT(AC460:AE460,$I$8:$K$8))*(SUMPRODUCT(AC460:AE460,$I$10:$K$10)))-((SUMPRODUCT(T460:V460,$I$8:$K$8))*(SUMPRODUCT(T460:V460,$I$10:$K$10))-(SUMPRODUCT(W460:Y460,$I$8:$K$8))*(SUMPRODUCT(W460:Y460,$I$10:$K$10))))*(((SUMPRODUCT(Z460:AB460,$I$8:$K$8))*(SUMPRODUCT(Z460:AB460,$I$10:$K$10))+(SUMPRODUCT(AC460:AE460,$I$8:$K$8))*(SUMPRODUCT(AC460:AE460,$I$10:$K$10)))-((SUMPRODUCT(T460:V460,$I$8:$K$8))*(SUMPRODUCT(T460:V460,$I$10:$K$10))+(SUMPRODUCT(W460:Y460,$I$8:$K$8))*(SUMPRODUCT(W460:Y460,$I$10:$K$10)))))+((((SUMPRODUCT(T460:V460,$I$8:$K$8))*(SUMPRODUCT(W460:Y460,$I$10:$K$10))+(SUMPRODUCT(T460:V460,$I$10:$K$10))*(SUMPRODUCT(W460:Y460,$I$8:$K$8)))-((SUMPRODUCT(Z460:AB460,$I$8:$K$8))*(SUMPRODUCT(AC460:AE460,$I$10:$K$10))+(SUMPRODUCT(Z460:AB460,$I$10:$K$10))*(SUMPRODUCT(AC460:AE460,$I$8:$K$8))))*(SQRT(((((SUMPRODUCT(Z460:AB460,$I$8:$K$8))*(SUMPRODUCT(Z460:AB460,$I$10:$K$10))-(SUMPRODUCT(AC460:AE460,$I$8:$K$8))*(SUMPRODUCT(AC460:AE460,$I$10:$K$10)))-((SUMPRODUCT(T460:V460,$I$8:$K$8))*(SUMPRODUCT(T460:V460,$I$10:$K$10))-(SUMPRODUCT(W460:Y460,$I$8:$K$8))*(SUMPRODUCT(W460:Y460,$I$10:$K$10))))^2)+((((SUMPRODUCT(T460:V460,$I$8:$K$8))*(SUMPRODUCT(W460:Y460,$I$10:$K$10))+(SUMPRODUCT(T460:V460,$I$10:$K$10))*(SUMPRODUCT(W460:Y460,$I$8:$K$8)))-((SUMPRODUCT(Z460:AB460,$I$8:$K$8))*(SUMPRODUCT(AC460:AE460,$I$10:$K$10))+(SUMPRODUCT(Z460:AB460,$I$10:$K$10))*(SUMPRODUCT(AC460:AE460,$I$8:$K$8))))^2)-((((SUMPRODUCT(Z460:AB460,$I$8:$K$8))*(SUMPRODUCT(Z460:AB460,$I$10:$K$10))+(SUMPRODUCT(AC460:AE460,$I$8:$K$8))*(SUMPRODUCT(AC460:AE460,$I$10:$K$10)))-((SUMPRODUCT(T460:V460,$I$8:$K$8))*(SUMPRODUCT(T460:V460,$I$10:$K$10))+(SUMPRODUCT(W460:Y460,$I$8:$K$8))*(SUMPRODUCT(W460:Y460,$I$10:$K$10))))^2)))))/(((((SUMPRODUCT(Z460:AB460,$I$8:$K$8))*(SUMPRODUCT(Z460:AB460,$I$10:$K$10))-(SUMPRODUCT(AC460:AE460,$I$8:$K$8))*(SUMPRODUCT(AC460:AE460,$I$10:$K$10)))-((SUMPRODUCT(T460:V460,$I$8:$K$8))*(SUMPRODUCT(T460:V460,$I$10:$K$10))-(SUMPRODUCT(W460:Y460,$I$8:$K$8))*(SUMPRODUCT(W460:Y460,$I$10:$K$10))))^2)+((((SUMPRODUCT(T460:V460,$I$8:$K$8))*(SUMPRODUCT(W460:Y460,$I$10:$K$10))+(SUMPRODUCT(T460:V460,$I$10:$K$10))*(SUMPRODUCT(W460:Y460,$I$8:$K$8)))-((SUMPRODUCT(Z460:AB460,$I$8:$K$8))*(SUMPRODUCT(AC460:AE460,$I$10:$K$10))+(SUMPRODUCT(Z460:AB460,$I$10:$K$10))*(SUMPRODUCT(AC460:AE460,$I$8:$K$8))))^2)))))/2</f>
        <v>5.0856772670828755E-2</v>
      </c>
      <c r="T460">
        <f>(1/(SQRT(2)))*(COS(RADIANS(45)))</f>
        <v>0.5</v>
      </c>
      <c r="U460">
        <f>((1/(SQRT(2)))*(COS(RADIANS(Q460))))*(SIN(RADIANS(45)))</f>
        <v>-0.16289600664731316</v>
      </c>
      <c r="V460">
        <f>((1/(SQRT(2)))*(SIN(RADIANS(Q460))))*(SIN(RADIANS(45)))</f>
        <v>0.47272073258781283</v>
      </c>
      <c r="W460">
        <f>(-((1/(SQRT(2)))*(SIN(RADIANS(45)))))</f>
        <v>-0.49999999999999989</v>
      </c>
      <c r="X460">
        <f>((1/(SQRT(2)))*(COS(RADIANS(Q460))))*(COS(RADIANS(45)))</f>
        <v>-0.16289600664731319</v>
      </c>
      <c r="Y460">
        <f>(((1/(SQRT(2)))*(SIN(RADIANS(Q460))))*(COS(RADIANS(45))))</f>
        <v>0.47272073258781289</v>
      </c>
      <c r="Z460">
        <f t="shared" ref="Z460" si="743">(1/(SQRT(2)))*(COS(RADIANS(-45)))</f>
        <v>0.5</v>
      </c>
      <c r="AA460">
        <f>((1/(SQRT(2)))*(COS(RADIANS(Q460))))*(SIN(RADIANS(-45)))</f>
        <v>0.16289600664731316</v>
      </c>
      <c r="AB460">
        <f>((1/(SQRT(2)))*(SIN(RADIANS(Q460))))*(SIN(RADIANS(-45)))</f>
        <v>-0.47272073258781283</v>
      </c>
      <c r="AC460">
        <f>(-((1/(SQRT(2)))*(SIN(RADIANS(-45)))))</f>
        <v>0.49999999999999989</v>
      </c>
      <c r="AD460">
        <f>((1/(SQRT(2)))*(COS(RADIANS(Q460))))*(COS(RADIANS(-45)))</f>
        <v>-0.16289600664731319</v>
      </c>
      <c r="AE460">
        <f>(((1/(SQRT(2)))*(SIN(RADIANS(Q460))))*(COS(RADIANS(-45))))</f>
        <v>0.47272073258781289</v>
      </c>
    </row>
    <row r="461" spans="1:31" x14ac:dyDescent="0.2">
      <c r="O461" t="s">
        <v>95</v>
      </c>
      <c r="R461" t="s">
        <v>95</v>
      </c>
    </row>
    <row r="462" spans="1:31" x14ac:dyDescent="0.2">
      <c r="O462" s="15">
        <f>(COS(RADIANS(N460)))*((SIN(RADIANS(45)))*(COS(RADIANS(45))))-(SIN(RADIANS(135)))*(COS(RADIANS((135))))*($A$337*$F$337+$C$337*$D$337)-(2*((SIN(RADIANS(45)))^2))-(SIN(RADIANS(135)))^2*(SIN(RADIANS(N460)))*(($B$337*$E$337))-($C$337*$F$337)+(SIN(RADIANS(N460)))*(-(SIN(RADIANS(45))))*(COS(RADIANS(45)))-(SIN(RADIANS(135)))*(COS(RADIANS(135)))*($A$337*$E$337+$B$337*$D$337)-(SIN(RADIANS(45)))^2-(SIN(RADIANS(135)))^2*(SIN(RADIANS(N460)))*($B$337*$F$337+$C$337*$E$337)+(SIN(RADIANS(45)))^2-((SIN(RADIANS(135)))^2)*((COS(RADIANS(N460)))^2)*($B$337*$F$337+$C$337*$E$337)</f>
        <v>-2.0125571682657979</v>
      </c>
      <c r="R462">
        <f>(COS(RADIANS(Q460)))*((SIN(RADIANS(45)))*(COS(RADIANS(45))))-(SIN(RADIANS(135)))*(COS(RADIANS((135))))*($A$337*$F$337+$C$337*$D$337)-(2*((SIN(RADIANS(45)))^2))-(SIN(RADIANS(135)))^2*(SIN(RADIANS(Q460)))*(($B$337*$E$337))-($C$337*$F$337)+(SIN(RADIANS(Q460)))*(-(SIN(RADIANS(45))))*(COS(RADIANS(45)))-(SIN(RADIANS(135)))*(COS(RADIANS(135)))*($A$337*$E$337+$B$337*$D$337)-(SIN(RADIANS(45)))^2-(SIN(RADIANS(135)))^2*(SIN(RADIANS(Q460)))*($B$337*$F$337+$C$337*$E$337)+(SIN(RADIANS(45)))^2-((SIN(RADIANS(135)))^2)*((COS(RADIANS(Q460)))^2)*($B$337*$F$337+$C$337*$E$337)</f>
        <v>-1.9922954937891788</v>
      </c>
      <c r="AE462" s="15"/>
    </row>
    <row r="463" spans="1:31" x14ac:dyDescent="0.2">
      <c r="A463" s="15"/>
      <c r="Q463" s="15"/>
    </row>
    <row r="464" spans="1:31" x14ac:dyDescent="0.2">
      <c r="A464">
        <f>(1/(SQRT(2)))*(COS(RADIANS(45)))</f>
        <v>0.5</v>
      </c>
      <c r="B464">
        <f>((1/(SQRT(2)))*(COS(RADIANS(N464))))*(SIN(RADIANS(45)))</f>
        <v>-0.47264960546472123</v>
      </c>
      <c r="C464">
        <f t="shared" ref="C464" si="744">((1/(SQRT(2)))*(SIN(RADIANS(N464))))*(SIN(RADIANS(45)))</f>
        <v>-0.1631022699230249</v>
      </c>
      <c r="D464">
        <f t="shared" ref="D464" si="745">(-((1/(SQRT(2)))*(SIN(RADIANS(45)))))</f>
        <v>-0.49999999999999989</v>
      </c>
      <c r="E464">
        <f t="shared" ref="E464" si="746">((1/(SQRT(2)))*(COS(RADIANS(N464))))*(COS(RADIANS(45)))</f>
        <v>-0.47264960546472129</v>
      </c>
      <c r="F464">
        <f t="shared" ref="F464" si="747">(((1/(SQRT(2)))*(SIN(RADIANS(N464))))*(COS(RADIANS(45))))</f>
        <v>-0.16310226992302493</v>
      </c>
      <c r="G464">
        <f t="shared" ref="G464" si="748">(1/(SQRT(2)))*(COS(RADIANS(-45)))</f>
        <v>0.5</v>
      </c>
      <c r="H464">
        <f t="shared" ref="H464" si="749">((1/(SQRT(2)))*(COS(RADIANS(N464))))*(SIN(RADIANS(-45)))</f>
        <v>0.47264960546472123</v>
      </c>
      <c r="I464">
        <f t="shared" ref="I464" si="750">((1/(SQRT(2)))*(SIN(RADIANS(N464))))*(SIN(RADIANS(-45)))</f>
        <v>0.1631022699230249</v>
      </c>
      <c r="J464">
        <f t="shared" ref="J464" si="751">(-((1/(SQRT(2)))*(SIN(RADIANS(-45)))))</f>
        <v>0.49999999999999989</v>
      </c>
      <c r="K464">
        <f t="shared" ref="K464" si="752">((1/(SQRT(2)))*(COS(RADIANS(N464))))*(COS(RADIANS(-45)))</f>
        <v>-0.47264960546472129</v>
      </c>
      <c r="L464">
        <f>(((1/(SQRT(2)))*(SIN(RADIANS(N464))))*(COS(RADIANS(-45))))</f>
        <v>-0.16310226992302493</v>
      </c>
      <c r="N464">
        <f>N460-(O460/O462)</f>
        <v>1639.0385676460317</v>
      </c>
      <c r="O464">
        <f>(DEGREES(ACOS(((-(((SUMPRODUCT(G464:I464,$I$8:$K$8))*(SUMPRODUCT(G464:I464,$I$10:$K$10))-(SUMPRODUCT(J464:L464,$I$8:$K$8))*(SUMPRODUCT(J464:L464,$I$10:$K$10)))-((SUMPRODUCT(A464:C464,$I$8:$K$8))*(SUMPRODUCT(A464:C464,$I$10:$K$10))-(SUMPRODUCT(D464:F464,$I$8:$K$8))*(SUMPRODUCT(D464:F464,$I$10:$K$10))))*(((SUMPRODUCT(G464:I464,$I$8:$K$8))*(SUMPRODUCT(G464:I464,$I$10:$K$10))+(SUMPRODUCT(J464:L464,$I$8:$K$8))*(SUMPRODUCT(J464:L464,$I$10:$K$10)))-((SUMPRODUCT(A464:C464,$I$8:$K$8))*(SUMPRODUCT(A464:C464,$I$10:$K$10))+(SUMPRODUCT(D464:F464,$I$8:$K$8))*(SUMPRODUCT(D464:F464,$I$10:$K$10)))))-((((SUMPRODUCT(A464:C464,$I$8:$K$8))*(SUMPRODUCT(D464:F464,$I$10:$K$10))+(SUMPRODUCT(A464:C464,$I$10:$K$10))*(SUMPRODUCT(D464:F464,$I$8:$K$8)))-((SUMPRODUCT(G464:I464,$I$8:$K$8))*(SUMPRODUCT(J464:L464,$I$10:$K$10))+(SUMPRODUCT(G464:I464,$I$10:$K$10))*(SUMPRODUCT(J464:L464,$I$8:$K$8))))*(SQRT(((((SUMPRODUCT(G464:I464,$I$8:$K$8))*(SUMPRODUCT(G464:I464,$I$10:$K$10))-(SUMPRODUCT(J464:L464,$I$8:$K$8))*(SUMPRODUCT(J464:L464,$I$10:$K$10)))-((SUMPRODUCT(A464:C464,$I$8:$K$8))*(SUMPRODUCT(A464:C464,$I$10:$K$10))-(SUMPRODUCT(D464:F464,$I$8:$K$8))*(SUMPRODUCT(D464:F464,$I$10:$K$10))))^2)+((((SUMPRODUCT(A464:C464,$I$8:$K$8))*(SUMPRODUCT(D464:F464,$I$10:$K$10))+(SUMPRODUCT(A464:C464,$I$10:$K$10))*(SUMPRODUCT(D464:F464,$I$8:$K$8)))-((SUMPRODUCT(G464:I464,$I$8:$K$8))*(SUMPRODUCT(J464:L464,$I$10:$K$10))+(SUMPRODUCT(G464:I464,$I$10:$K$10))*(SUMPRODUCT(J464:L464,$I$8:$K$8))))^2)-((((SUMPRODUCT(G464:I464,$I$8:$K$8))*(SUMPRODUCT(G464:I464,$I$10:$K$10))+(SUMPRODUCT(J464:L464,$I$8:$K$8))*(SUMPRODUCT(J464:L464,$I$10:$K$10)))-((SUMPRODUCT(A464:C464,$I$8:$K$8))*(SUMPRODUCT(A464:C464,$I$10:$K$10))+(SUMPRODUCT(D464:F464,$I$8:$K$8))*(SUMPRODUCT(D464:F464,$I$10:$K$10))))^2)))))/(((((SUMPRODUCT(G464:I464,$I$8:$K$8))*(SUMPRODUCT(G464:I464,$I$10:$K$10))-(SUMPRODUCT(J464:L464,$I$8:$K$8))*(SUMPRODUCT(J464:L464,$I$10:$K$10)))-((SUMPRODUCT(A464:C464,$I$8:$K$8))*(SUMPRODUCT(A464:C464,$I$10:$K$10))-(SUMPRODUCT(D464:F464,$I$8:$K$8))*(SUMPRODUCT(D464:F464,$I$10:$K$10))))^2)+((((SUMPRODUCT(A464:C464,$I$8:$K$8))*(SUMPRODUCT(D464:F464,$I$10:$K$10))+(SUMPRODUCT(A464:C464,$I$10:$K$10))*(SUMPRODUCT(D464:F464,$I$8:$K$8)))-((SUMPRODUCT(G464:I464,$I$8:$K$8))*(SUMPRODUCT(J464:L464,$I$10:$K$10))+(SUMPRODUCT(G464:I464,$I$10:$K$10))*(SUMPRODUCT(J464:L464,$I$8:$K$8))))^2)))))/2</f>
        <v>68.024366853999055</v>
      </c>
      <c r="Q464">
        <f>Q460-(R460/R462)</f>
        <v>109.0390924938836</v>
      </c>
      <c r="R464">
        <f>(DEGREES(ACOS(((-(((SUMPRODUCT(Z464:AB464,$I$8:$K$8))*(SUMPRODUCT(Z464:AB464,$I$10:$K$10))-(SUMPRODUCT(AC464:AE464,$I$8:$K$8))*(SUMPRODUCT(AC464:AE464,$I$10:$K$10)))-((SUMPRODUCT(T464:V464,$I$8:$K$8))*(SUMPRODUCT(T464:V464,$I$10:$K$10))-(SUMPRODUCT(W464:Y464,$I$8:$K$8))*(SUMPRODUCT(W464:Y464,$I$10:$K$10))))*(((SUMPRODUCT(Z464:AB464,$I$8:$K$8))*(SUMPRODUCT(Z464:AB464,$I$10:$K$10))+(SUMPRODUCT(AC464:AE464,$I$8:$K$8))*(SUMPRODUCT(AC464:AE464,$I$10:$K$10)))-((SUMPRODUCT(T464:V464,$I$8:$K$8))*(SUMPRODUCT(T464:V464,$I$10:$K$10))+(SUMPRODUCT(W464:Y464,$I$8:$K$8))*(SUMPRODUCT(W464:Y464,$I$10:$K$10)))))+((((SUMPRODUCT(T464:V464,$I$8:$K$8))*(SUMPRODUCT(W464:Y464,$I$10:$K$10))+(SUMPRODUCT(T464:V464,$I$10:$K$10))*(SUMPRODUCT(W464:Y464,$I$8:$K$8)))-((SUMPRODUCT(Z464:AB464,$I$8:$K$8))*(SUMPRODUCT(AC464:AE464,$I$10:$K$10))+(SUMPRODUCT(Z464:AB464,$I$10:$K$10))*(SUMPRODUCT(AC464:AE464,$I$8:$K$8))))*(SQRT(((((SUMPRODUCT(Z464:AB464,$I$8:$K$8))*(SUMPRODUCT(Z464:AB464,$I$10:$K$10))-(SUMPRODUCT(AC464:AE464,$I$8:$K$8))*(SUMPRODUCT(AC464:AE464,$I$10:$K$10)))-((SUMPRODUCT(T464:V464,$I$8:$K$8))*(SUMPRODUCT(T464:V464,$I$10:$K$10))-(SUMPRODUCT(W464:Y464,$I$8:$K$8))*(SUMPRODUCT(W464:Y464,$I$10:$K$10))))^2)+((((SUMPRODUCT(T464:V464,$I$8:$K$8))*(SUMPRODUCT(W464:Y464,$I$10:$K$10))+(SUMPRODUCT(T464:V464,$I$10:$K$10))*(SUMPRODUCT(W464:Y464,$I$8:$K$8)))-((SUMPRODUCT(Z464:AB464,$I$8:$K$8))*(SUMPRODUCT(AC464:AE464,$I$10:$K$10))+(SUMPRODUCT(Z464:AB464,$I$10:$K$10))*(SUMPRODUCT(AC464:AE464,$I$8:$K$8))))^2)-((((SUMPRODUCT(Z464:AB464,$I$8:$K$8))*(SUMPRODUCT(Z464:AB464,$I$10:$K$10))+(SUMPRODUCT(AC464:AE464,$I$8:$K$8))*(SUMPRODUCT(AC464:AE464,$I$10:$K$10)))-((SUMPRODUCT(T464:V464,$I$8:$K$8))*(SUMPRODUCT(T464:V464,$I$10:$K$10))+(SUMPRODUCT(W464:Y464,$I$8:$K$8))*(SUMPRODUCT(W464:Y464,$I$10:$K$10))))^2)))))/(((((SUMPRODUCT(Z464:AB464,$I$8:$K$8))*(SUMPRODUCT(Z464:AB464,$I$10:$K$10))-(SUMPRODUCT(AC464:AE464,$I$8:$K$8))*(SUMPRODUCT(AC464:AE464,$I$10:$K$10)))-((SUMPRODUCT(T464:V464,$I$8:$K$8))*(SUMPRODUCT(T464:V464,$I$10:$K$10))-(SUMPRODUCT(W464:Y464,$I$8:$K$8))*(SUMPRODUCT(W464:Y464,$I$10:$K$10))))^2)+((((SUMPRODUCT(T464:V464,$I$8:$K$8))*(SUMPRODUCT(W464:Y464,$I$10:$K$10))+(SUMPRODUCT(T464:V464,$I$10:$K$10))*(SUMPRODUCT(W464:Y464,$I$8:$K$8)))-((SUMPRODUCT(Z464:AB464,$I$8:$K$8))*(SUMPRODUCT(AC464:AE464,$I$10:$K$10))+(SUMPRODUCT(Z464:AB464,$I$10:$K$10))*(SUMPRODUCT(AC464:AE464,$I$8:$K$8))))^2)))))/2</f>
        <v>4.0982530771302449E-2</v>
      </c>
      <c r="T464">
        <f>(1/(SQRT(2)))*(COS(RADIANS(45)))</f>
        <v>0.5</v>
      </c>
      <c r="U464">
        <f>((1/(SQRT(2)))*(COS(RADIANS(Q464))))*(SIN(RADIANS(45)))</f>
        <v>-0.16310659953927545</v>
      </c>
      <c r="V464">
        <f>((1/(SQRT(2)))*(SIN(RADIANS(Q464))))*(SIN(RADIANS(45)))</f>
        <v>0.47264811137540191</v>
      </c>
      <c r="W464">
        <f>(-((1/(SQRT(2)))*(SIN(RADIANS(45)))))</f>
        <v>-0.49999999999999989</v>
      </c>
      <c r="X464">
        <f>((1/(SQRT(2)))*(COS(RADIANS(Q464))))*(COS(RADIANS(45)))</f>
        <v>-0.16310659953927548</v>
      </c>
      <c r="Y464">
        <f>(((1/(SQRT(2)))*(SIN(RADIANS(Q464))))*(COS(RADIANS(45))))</f>
        <v>0.47264811137540197</v>
      </c>
      <c r="Z464">
        <f t="shared" ref="Z464" si="753">(1/(SQRT(2)))*(COS(RADIANS(-45)))</f>
        <v>0.5</v>
      </c>
      <c r="AA464">
        <f>((1/(SQRT(2)))*(COS(RADIANS(Q464))))*(SIN(RADIANS(-45)))</f>
        <v>0.16310659953927545</v>
      </c>
      <c r="AB464">
        <f>((1/(SQRT(2)))*(SIN(RADIANS(Q464))))*(SIN(RADIANS(-45)))</f>
        <v>-0.47264811137540191</v>
      </c>
      <c r="AC464">
        <f>(-((1/(SQRT(2)))*(SIN(RADIANS(-45)))))</f>
        <v>0.49999999999999989</v>
      </c>
      <c r="AD464">
        <f>((1/(SQRT(2)))*(COS(RADIANS(Q464))))*(COS(RADIANS(-45)))</f>
        <v>-0.16310659953927548</v>
      </c>
      <c r="AE464">
        <f>(((1/(SQRT(2)))*(SIN(RADIANS(Q464))))*(COS(RADIANS(-45))))</f>
        <v>0.47264811137540197</v>
      </c>
    </row>
    <row r="465" spans="1:31" x14ac:dyDescent="0.2">
      <c r="O465" t="s">
        <v>95</v>
      </c>
      <c r="R465" t="s">
        <v>95</v>
      </c>
    </row>
    <row r="466" spans="1:31" x14ac:dyDescent="0.2">
      <c r="O466" s="15">
        <f>(COS(RADIANS(N464)))*((SIN(RADIANS(45)))*(COS(RADIANS(45))))-(SIN(RADIANS(135)))*(COS(RADIANS((135))))*($A$337*$F$337+$C$337*$D$337)-(2*((SIN(RADIANS(45)))^2))-(SIN(RADIANS(135)))^2*(SIN(RADIANS(N464)))*(($B$337*$E$337))-($C$337*$F$337)+(SIN(RADIANS(N464)))*(-(SIN(RADIANS(45))))*(COS(RADIANS(45)))-(SIN(RADIANS(135)))*(COS(RADIANS(135)))*($A$337*$E$337+$B$337*$D$337)-(SIN(RADIANS(45)))^2-(SIN(RADIANS(135)))^2*(SIN(RADIANS(N464)))*($B$337*$F$337+$C$337*$E$337)+(SIN(RADIANS(45)))^2-((SIN(RADIANS(135)))^2)*((COS(RADIANS(N464)))^2)*($B$337*$F$337+$C$337*$E$337)</f>
        <v>-1.762331230481289</v>
      </c>
      <c r="R466">
        <f>(COS(RADIANS(Q464)))*((SIN(RADIANS(45)))*(COS(RADIANS(45))))-(SIN(RADIANS(135)))*(COS(RADIANS((135))))*($A$337*$F$337+$C$337*$D$337)-(2*((SIN(RADIANS(45)))^2))-(SIN(RADIANS(135)))^2*(SIN(RADIANS(Q464)))*(($B$337*$E$337))-($C$337*$F$337)+(SIN(RADIANS(Q464)))*(-(SIN(RADIANS(45))))*(COS(RADIANS(45)))-(SIN(RADIANS(135)))*(COS(RADIANS(135)))*($A$337*$E$337+$B$337*$D$337)-(SIN(RADIANS(45)))^2-(SIN(RADIANS(135)))^2*(SIN(RADIANS(Q464)))*($B$337*$F$337+$C$337*$E$337)+(SIN(RADIANS(45)))^2-((SIN(RADIANS(135)))^2)*((COS(RADIANS(Q464)))^2)*($B$337*$F$337+$C$337*$E$337)</f>
        <v>-1.9924370262656235</v>
      </c>
      <c r="AE466" s="15"/>
    </row>
    <row r="467" spans="1:31" x14ac:dyDescent="0.2">
      <c r="A467" s="15"/>
      <c r="Q467" s="15"/>
    </row>
    <row r="468" spans="1:31" x14ac:dyDescent="0.2">
      <c r="A468">
        <f>(1/(SQRT(2)))*(COS(RADIANS(45)))</f>
        <v>0.5</v>
      </c>
      <c r="B468">
        <f>((1/(SQRT(2)))*(COS(RADIANS(N468))))*(SIN(RADIANS(45)))</f>
        <v>-0.26763593482597081</v>
      </c>
      <c r="C468">
        <f t="shared" ref="C468" si="754">((1/(SQRT(2)))*(SIN(RADIANS(N468))))*(SIN(RADIANS(45)))</f>
        <v>-0.42233991806343457</v>
      </c>
      <c r="D468">
        <f t="shared" ref="D468" si="755">(-((1/(SQRT(2)))*(SIN(RADIANS(45)))))</f>
        <v>-0.49999999999999989</v>
      </c>
      <c r="E468">
        <f t="shared" ref="E468" si="756">((1/(SQRT(2)))*(COS(RADIANS(N468))))*(COS(RADIANS(45)))</f>
        <v>-0.26763593482597087</v>
      </c>
      <c r="F468">
        <f t="shared" ref="F468" si="757">(((1/(SQRT(2)))*(SIN(RADIANS(N468))))*(COS(RADIANS(45))))</f>
        <v>-0.42233991806343463</v>
      </c>
      <c r="G468">
        <f t="shared" ref="G468" si="758">(1/(SQRT(2)))*(COS(RADIANS(-45)))</f>
        <v>0.5</v>
      </c>
      <c r="H468">
        <f t="shared" ref="H468" si="759">((1/(SQRT(2)))*(COS(RADIANS(N468))))*(SIN(RADIANS(-45)))</f>
        <v>0.26763593482597081</v>
      </c>
      <c r="I468">
        <f t="shared" ref="I468" si="760">((1/(SQRT(2)))*(SIN(RADIANS(N468))))*(SIN(RADIANS(-45)))</f>
        <v>0.42233991806343457</v>
      </c>
      <c r="J468">
        <f t="shared" ref="J468" si="761">(-((1/(SQRT(2)))*(SIN(RADIANS(-45)))))</f>
        <v>0.49999999999999989</v>
      </c>
      <c r="K468">
        <f t="shared" ref="K468" si="762">((1/(SQRT(2)))*(COS(RADIANS(N468))))*(COS(RADIANS(-45)))</f>
        <v>-0.26763593482597087</v>
      </c>
      <c r="L468">
        <f>(((1/(SQRT(2)))*(SIN(RADIANS(N468))))*(COS(RADIANS(-45))))</f>
        <v>-0.42233991806343463</v>
      </c>
      <c r="N468">
        <f>N464-(O464/O466)</f>
        <v>1677.6376491793151</v>
      </c>
      <c r="O468">
        <f>(DEGREES(ACOS(((-(((SUMPRODUCT(G468:I468,$I$8:$K$8))*(SUMPRODUCT(G468:I468,$I$10:$K$10))-(SUMPRODUCT(J468:L468,$I$8:$K$8))*(SUMPRODUCT(J468:L468,$I$10:$K$10)))-((SUMPRODUCT(A468:C468,$I$8:$K$8))*(SUMPRODUCT(A468:C468,$I$10:$K$10))-(SUMPRODUCT(D468:F468,$I$8:$K$8))*(SUMPRODUCT(D468:F468,$I$10:$K$10))))*(((SUMPRODUCT(G468:I468,$I$8:$K$8))*(SUMPRODUCT(G468:I468,$I$10:$K$10))+(SUMPRODUCT(J468:L468,$I$8:$K$8))*(SUMPRODUCT(J468:L468,$I$10:$K$10)))-((SUMPRODUCT(A468:C468,$I$8:$K$8))*(SUMPRODUCT(A468:C468,$I$10:$K$10))+(SUMPRODUCT(D468:F468,$I$8:$K$8))*(SUMPRODUCT(D468:F468,$I$10:$K$10)))))-((((SUMPRODUCT(A468:C468,$I$8:$K$8))*(SUMPRODUCT(D468:F468,$I$10:$K$10))+(SUMPRODUCT(A468:C468,$I$10:$K$10))*(SUMPRODUCT(D468:F468,$I$8:$K$8)))-((SUMPRODUCT(G468:I468,$I$8:$K$8))*(SUMPRODUCT(J468:L468,$I$10:$K$10))+(SUMPRODUCT(G468:I468,$I$10:$K$10))*(SUMPRODUCT(J468:L468,$I$8:$K$8))))*(SQRT(((((SUMPRODUCT(G468:I468,$I$8:$K$8))*(SUMPRODUCT(G468:I468,$I$10:$K$10))-(SUMPRODUCT(J468:L468,$I$8:$K$8))*(SUMPRODUCT(J468:L468,$I$10:$K$10)))-((SUMPRODUCT(A468:C468,$I$8:$K$8))*(SUMPRODUCT(A468:C468,$I$10:$K$10))-(SUMPRODUCT(D468:F468,$I$8:$K$8))*(SUMPRODUCT(D468:F468,$I$10:$K$10))))^2)+((((SUMPRODUCT(A468:C468,$I$8:$K$8))*(SUMPRODUCT(D468:F468,$I$10:$K$10))+(SUMPRODUCT(A468:C468,$I$10:$K$10))*(SUMPRODUCT(D468:F468,$I$8:$K$8)))-((SUMPRODUCT(G468:I468,$I$8:$K$8))*(SUMPRODUCT(J468:L468,$I$10:$K$10))+(SUMPRODUCT(G468:I468,$I$10:$K$10))*(SUMPRODUCT(J468:L468,$I$8:$K$8))))^2)-((((SUMPRODUCT(G468:I468,$I$8:$K$8))*(SUMPRODUCT(G468:I468,$I$10:$K$10))+(SUMPRODUCT(J468:L468,$I$8:$K$8))*(SUMPRODUCT(J468:L468,$I$10:$K$10)))-((SUMPRODUCT(A468:C468,$I$8:$K$8))*(SUMPRODUCT(A468:C468,$I$10:$K$10))+(SUMPRODUCT(D468:F468,$I$8:$K$8))*(SUMPRODUCT(D468:F468,$I$10:$K$10))))^2)))))/(((((SUMPRODUCT(G468:I468,$I$8:$K$8))*(SUMPRODUCT(G468:I468,$I$10:$K$10))-(SUMPRODUCT(J468:L468,$I$8:$K$8))*(SUMPRODUCT(J468:L468,$I$10:$K$10)))-((SUMPRODUCT(A468:C468,$I$8:$K$8))*(SUMPRODUCT(A468:C468,$I$10:$K$10))-(SUMPRODUCT(D468:F468,$I$8:$K$8))*(SUMPRODUCT(D468:F468,$I$10:$K$10))))^2)+((((SUMPRODUCT(A468:C468,$I$8:$K$8))*(SUMPRODUCT(D468:F468,$I$10:$K$10))+(SUMPRODUCT(A468:C468,$I$10:$K$10))*(SUMPRODUCT(D468:F468,$I$8:$K$8)))-((SUMPRODUCT(G468:I468,$I$8:$K$8))*(SUMPRODUCT(J468:L468,$I$10:$K$10))+(SUMPRODUCT(G468:I468,$I$10:$K$10))*(SUMPRODUCT(J468:L468,$I$8:$K$8))))^2)))))/2</f>
        <v>72.988340868710125</v>
      </c>
      <c r="Q468">
        <f t="shared" ref="Q468" si="763">Q464-(R464/R466)</f>
        <v>109.05966154085023</v>
      </c>
      <c r="R468">
        <f>(DEGREES(ACOS(((-(((SUMPRODUCT(Z468:AB468,$I$8:$K$8))*(SUMPRODUCT(Z468:AB468,$I$10:$K$10))-(SUMPRODUCT(AC468:AE468,$I$8:$K$8))*(SUMPRODUCT(AC468:AE468,$I$10:$K$10)))-((SUMPRODUCT(T468:V468,$I$8:$K$8))*(SUMPRODUCT(T468:V468,$I$10:$K$10))-(SUMPRODUCT(W468:Y468,$I$8:$K$8))*(SUMPRODUCT(W468:Y468,$I$10:$K$10))))*(((SUMPRODUCT(Z468:AB468,$I$8:$K$8))*(SUMPRODUCT(Z468:AB468,$I$10:$K$10))+(SUMPRODUCT(AC468:AE468,$I$8:$K$8))*(SUMPRODUCT(AC468:AE468,$I$10:$K$10)))-((SUMPRODUCT(T468:V468,$I$8:$K$8))*(SUMPRODUCT(T468:V468,$I$10:$K$10))+(SUMPRODUCT(W468:Y468,$I$8:$K$8))*(SUMPRODUCT(W468:Y468,$I$10:$K$10)))))+((((SUMPRODUCT(T468:V468,$I$8:$K$8))*(SUMPRODUCT(W468:Y468,$I$10:$K$10))+(SUMPRODUCT(T468:V468,$I$10:$K$10))*(SUMPRODUCT(W468:Y468,$I$8:$K$8)))-((SUMPRODUCT(Z468:AB468,$I$8:$K$8))*(SUMPRODUCT(AC468:AE468,$I$10:$K$10))+(SUMPRODUCT(Z468:AB468,$I$10:$K$10))*(SUMPRODUCT(AC468:AE468,$I$8:$K$8))))*(SQRT(((((SUMPRODUCT(Z468:AB468,$I$8:$K$8))*(SUMPRODUCT(Z468:AB468,$I$10:$K$10))-(SUMPRODUCT(AC468:AE468,$I$8:$K$8))*(SUMPRODUCT(AC468:AE468,$I$10:$K$10)))-((SUMPRODUCT(T468:V468,$I$8:$K$8))*(SUMPRODUCT(T468:V468,$I$10:$K$10))-(SUMPRODUCT(W468:Y468,$I$8:$K$8))*(SUMPRODUCT(W468:Y468,$I$10:$K$10))))^2)+((((SUMPRODUCT(T468:V468,$I$8:$K$8))*(SUMPRODUCT(W468:Y468,$I$10:$K$10))+(SUMPRODUCT(T468:V468,$I$10:$K$10))*(SUMPRODUCT(W468:Y468,$I$8:$K$8)))-((SUMPRODUCT(Z468:AB468,$I$8:$K$8))*(SUMPRODUCT(AC468:AE468,$I$10:$K$10))+(SUMPRODUCT(Z468:AB468,$I$10:$K$10))*(SUMPRODUCT(AC468:AE468,$I$8:$K$8))))^2)-((((SUMPRODUCT(Z468:AB468,$I$8:$K$8))*(SUMPRODUCT(Z468:AB468,$I$10:$K$10))+(SUMPRODUCT(AC468:AE468,$I$8:$K$8))*(SUMPRODUCT(AC468:AE468,$I$10:$K$10)))-((SUMPRODUCT(T468:V468,$I$8:$K$8))*(SUMPRODUCT(T468:V468,$I$10:$K$10))+(SUMPRODUCT(W468:Y468,$I$8:$K$8))*(SUMPRODUCT(W468:Y468,$I$10:$K$10))))^2)))))/(((((SUMPRODUCT(Z468:AB468,$I$8:$K$8))*(SUMPRODUCT(Z468:AB468,$I$10:$K$10))-(SUMPRODUCT(AC468:AE468,$I$8:$K$8))*(SUMPRODUCT(AC468:AE468,$I$10:$K$10)))-((SUMPRODUCT(T468:V468,$I$8:$K$8))*(SUMPRODUCT(T468:V468,$I$10:$K$10))-(SUMPRODUCT(W468:Y468,$I$8:$K$8))*(SUMPRODUCT(W468:Y468,$I$10:$K$10))))^2)+((((SUMPRODUCT(T468:V468,$I$8:$K$8))*(SUMPRODUCT(W468:Y468,$I$10:$K$10))+(SUMPRODUCT(T468:V468,$I$10:$K$10))*(SUMPRODUCT(W468:Y468,$I$8:$K$8)))-((SUMPRODUCT(Z468:AB468,$I$8:$K$8))*(SUMPRODUCT(AC468:AE468,$I$10:$K$10))+(SUMPRODUCT(Z468:AB468,$I$10:$K$10))*(SUMPRODUCT(AC468:AE468,$I$8:$K$8))))^2)))))/2</f>
        <v>3.3025773842783157E-2</v>
      </c>
      <c r="T468">
        <f t="shared" ref="T468" si="764">(1/(SQRT(2)))*(COS(RADIANS(45)))</f>
        <v>0.5</v>
      </c>
      <c r="U468">
        <f t="shared" ref="U468" si="765">((1/(SQRT(2)))*(COS(RADIANS(Q468))))*(SIN(RADIANS(45)))</f>
        <v>-0.16327626855968772</v>
      </c>
      <c r="V468">
        <f t="shared" ref="V468" si="766">((1/(SQRT(2)))*(SIN(RADIANS(Q468))))*(SIN(RADIANS(45)))</f>
        <v>0.47258952604265858</v>
      </c>
      <c r="W468">
        <f t="shared" ref="W468" si="767">(-((1/(SQRT(2)))*(SIN(RADIANS(45)))))</f>
        <v>-0.49999999999999989</v>
      </c>
      <c r="X468">
        <f t="shared" ref="X468" si="768">((1/(SQRT(2)))*(COS(RADIANS(Q468))))*(COS(RADIANS(45)))</f>
        <v>-0.16327626855968774</v>
      </c>
      <c r="Y468">
        <f t="shared" ref="Y468" si="769">(((1/(SQRT(2)))*(SIN(RADIANS(Q468))))*(COS(RADIANS(45))))</f>
        <v>0.47258952604265864</v>
      </c>
      <c r="Z468">
        <f t="shared" ref="Z468" si="770">(1/(SQRT(2)))*(COS(RADIANS(-45)))</f>
        <v>0.5</v>
      </c>
      <c r="AA468">
        <f t="shared" ref="AA468" si="771">((1/(SQRT(2)))*(COS(RADIANS(Q468))))*(SIN(RADIANS(-45)))</f>
        <v>0.16327626855968772</v>
      </c>
      <c r="AB468">
        <f t="shared" ref="AB468" si="772">((1/(SQRT(2)))*(SIN(RADIANS(Q468))))*(SIN(RADIANS(-45)))</f>
        <v>-0.47258952604265858</v>
      </c>
      <c r="AC468">
        <f t="shared" ref="AC468" si="773">(-((1/(SQRT(2)))*(SIN(RADIANS(-45)))))</f>
        <v>0.49999999999999989</v>
      </c>
      <c r="AD468">
        <f t="shared" ref="AD468" si="774">((1/(SQRT(2)))*(COS(RADIANS(Q468))))*(COS(RADIANS(-45)))</f>
        <v>-0.16327626855968774</v>
      </c>
      <c r="AE468">
        <f t="shared" ref="AE468" si="775">(((1/(SQRT(2)))*(SIN(RADIANS(Q468))))*(COS(RADIANS(-45))))</f>
        <v>0.47258952604265864</v>
      </c>
    </row>
    <row r="469" spans="1:31" x14ac:dyDescent="0.2">
      <c r="O469" t="s">
        <v>95</v>
      </c>
      <c r="R469" t="s">
        <v>95</v>
      </c>
    </row>
    <row r="470" spans="1:31" x14ac:dyDescent="0.2">
      <c r="O470" s="15">
        <f>(COS(RADIANS(N468)))*((SIN(RADIANS(45)))*(COS(RADIANS(45))))-(SIN(RADIANS(135)))*(COS(RADIANS((135))))*($A$337*$F$337+$C$337*$D$337)-(2*((SIN(RADIANS(45)))^2))-(SIN(RADIANS(135)))^2*(SIN(RADIANS(N468)))*(($B$337*$E$337))-($C$337*$F$337)+(SIN(RADIANS(N468)))*(-(SIN(RADIANS(45))))*(COS(RADIANS(45)))-(SIN(RADIANS(135)))*(COS(RADIANS(135)))*($A$337*$E$337+$B$337*$D$337)-(SIN(RADIANS(45)))^2-(SIN(RADIANS(135)))^2*(SIN(RADIANS(N468)))*($B$337*$F$337+$C$337*$E$337)+(SIN(RADIANS(45)))^2-((SIN(RADIANS(135)))^2)*((COS(RADIANS(N468)))^2)*($B$337*$F$337+$C$337*$E$337)</f>
        <v>-1.3745345827971267</v>
      </c>
      <c r="R470">
        <f t="shared" ref="R470" si="776">(COS(RADIANS(Q468)))*((SIN(RADIANS(45)))*(COS(RADIANS(45))))-(SIN(RADIANS(135)))*(COS(RADIANS((135))))*($A$337*$F$337+$C$337*$D$337)-(2*((SIN(RADIANS(45)))^2))-(SIN(RADIANS(135)))^2*(SIN(RADIANS(Q468)))*(($B$337*$E$337))-($C$337*$F$337)+(SIN(RADIANS(Q468)))*(-(SIN(RADIANS(45))))*(COS(RADIANS(45)))-(SIN(RADIANS(135)))*(COS(RADIANS(135)))*($A$337*$E$337+$B$337*$D$337)-(SIN(RADIANS(45)))^2-(SIN(RADIANS(135)))^2*(SIN(RADIANS(Q468)))*($B$337*$F$337+$C$337*$E$337)+(SIN(RADIANS(45)))^2-((SIN(RADIANS(135)))^2)*((COS(RADIANS(Q468)))^2)*($B$337*$F$337+$C$337*$E$337)</f>
        <v>-1.9925509837711382</v>
      </c>
      <c r="AE470" s="15"/>
    </row>
    <row r="471" spans="1:31" x14ac:dyDescent="0.2">
      <c r="A471" s="15"/>
      <c r="Q471" s="15"/>
    </row>
    <row r="472" spans="1:31" x14ac:dyDescent="0.2">
      <c r="A472">
        <f>(1/(SQRT(2)))*(COS(RADIANS(45)))</f>
        <v>0.5</v>
      </c>
      <c r="B472">
        <f>((1/(SQRT(2)))*(COS(RADIANS(N472))))*(SIN(RADIANS(45)))</f>
        <v>0.17704801730399891</v>
      </c>
      <c r="C472">
        <f t="shared" ref="C472" si="777">((1/(SQRT(2)))*(SIN(RADIANS(N472))))*(SIN(RADIANS(45)))</f>
        <v>-0.46760453330642848</v>
      </c>
      <c r="D472">
        <f t="shared" ref="D472" si="778">(-((1/(SQRT(2)))*(SIN(RADIANS(45)))))</f>
        <v>-0.49999999999999989</v>
      </c>
      <c r="E472">
        <f t="shared" ref="E472" si="779">((1/(SQRT(2)))*(COS(RADIANS(N472))))*(COS(RADIANS(45)))</f>
        <v>0.17704801730399894</v>
      </c>
      <c r="F472">
        <f t="shared" ref="F472" si="780">(((1/(SQRT(2)))*(SIN(RADIANS(N472))))*(COS(RADIANS(45))))</f>
        <v>-0.46760453330642859</v>
      </c>
      <c r="G472">
        <f t="shared" ref="G472" si="781">(1/(SQRT(2)))*(COS(RADIANS(-45)))</f>
        <v>0.5</v>
      </c>
      <c r="H472">
        <f t="shared" ref="H472" si="782">((1/(SQRT(2)))*(COS(RADIANS(N472))))*(SIN(RADIANS(-45)))</f>
        <v>-0.17704801730399891</v>
      </c>
      <c r="I472">
        <f t="shared" ref="I472" si="783">((1/(SQRT(2)))*(SIN(RADIANS(N472))))*(SIN(RADIANS(-45)))</f>
        <v>0.46760453330642848</v>
      </c>
      <c r="J472">
        <f t="shared" ref="J472" si="784">(-((1/(SQRT(2)))*(SIN(RADIANS(-45)))))</f>
        <v>0.49999999999999989</v>
      </c>
      <c r="K472">
        <f t="shared" ref="K472" si="785">((1/(SQRT(2)))*(COS(RADIANS(N472))))*(COS(RADIANS(-45)))</f>
        <v>0.17704801730399894</v>
      </c>
      <c r="L472">
        <f>(((1/(SQRT(2)))*(SIN(RADIANS(N472))))*(COS(RADIANS(-45))))</f>
        <v>-0.46760453330642859</v>
      </c>
      <c r="N472" s="10">
        <f>N468-(O468/O470)</f>
        <v>1730.7380526047289</v>
      </c>
      <c r="O472" s="10">
        <f>(DEGREES(ACOS(((-(((SUMPRODUCT(G472:I472,$I$8:$K$8))*(SUMPRODUCT(G472:I472,$I$10:$K$10))-(SUMPRODUCT(J472:L472,$I$8:$K$8))*(SUMPRODUCT(J472:L472,$I$10:$K$10)))-((SUMPRODUCT(A472:C472,$I$8:$K$8))*(SUMPRODUCT(A472:C472,$I$10:$K$10))-(SUMPRODUCT(D472:F472,$I$8:$K$8))*(SUMPRODUCT(D472:F472,$I$10:$K$10))))*(((SUMPRODUCT(G472:I472,$I$8:$K$8))*(SUMPRODUCT(G472:I472,$I$10:$K$10))+(SUMPRODUCT(J472:L472,$I$8:$K$8))*(SUMPRODUCT(J472:L472,$I$10:$K$10)))-((SUMPRODUCT(A472:C472,$I$8:$K$8))*(SUMPRODUCT(A472:C472,$I$10:$K$10))+(SUMPRODUCT(D472:F472,$I$8:$K$8))*(SUMPRODUCT(D472:F472,$I$10:$K$10)))))-((((SUMPRODUCT(A472:C472,$I$8:$K$8))*(SUMPRODUCT(D472:F472,$I$10:$K$10))+(SUMPRODUCT(A472:C472,$I$10:$K$10))*(SUMPRODUCT(D472:F472,$I$8:$K$8)))-((SUMPRODUCT(G472:I472,$I$8:$K$8))*(SUMPRODUCT(J472:L472,$I$10:$K$10))+(SUMPRODUCT(G472:I472,$I$10:$K$10))*(SUMPRODUCT(J472:L472,$I$8:$K$8))))*(SQRT(((((SUMPRODUCT(G472:I472,$I$8:$K$8))*(SUMPRODUCT(G472:I472,$I$10:$K$10))-(SUMPRODUCT(J472:L472,$I$8:$K$8))*(SUMPRODUCT(J472:L472,$I$10:$K$10)))-((SUMPRODUCT(A472:C472,$I$8:$K$8))*(SUMPRODUCT(A472:C472,$I$10:$K$10))-(SUMPRODUCT(D472:F472,$I$8:$K$8))*(SUMPRODUCT(D472:F472,$I$10:$K$10))))^2)+((((SUMPRODUCT(A472:C472,$I$8:$K$8))*(SUMPRODUCT(D472:F472,$I$10:$K$10))+(SUMPRODUCT(A472:C472,$I$10:$K$10))*(SUMPRODUCT(D472:F472,$I$8:$K$8)))-((SUMPRODUCT(G472:I472,$I$8:$K$8))*(SUMPRODUCT(J472:L472,$I$10:$K$10))+(SUMPRODUCT(G472:I472,$I$10:$K$10))*(SUMPRODUCT(J472:L472,$I$8:$K$8))))^2)-((((SUMPRODUCT(G472:I472,$I$8:$K$8))*(SUMPRODUCT(G472:I472,$I$10:$K$10))+(SUMPRODUCT(J472:L472,$I$8:$K$8))*(SUMPRODUCT(J472:L472,$I$10:$K$10)))-((SUMPRODUCT(A472:C472,$I$8:$K$8))*(SUMPRODUCT(A472:C472,$I$10:$K$10))+(SUMPRODUCT(D472:F472,$I$8:$K$8))*(SUMPRODUCT(D472:F472,$I$10:$K$10))))^2)))))/(((((SUMPRODUCT(G472:I472,$I$8:$K$8))*(SUMPRODUCT(G472:I472,$I$10:$K$10))-(SUMPRODUCT(J472:L472,$I$8:$K$8))*(SUMPRODUCT(J472:L472,$I$10:$K$10)))-((SUMPRODUCT(A472:C472,$I$8:$K$8))*(SUMPRODUCT(A472:C472,$I$10:$K$10))-(SUMPRODUCT(D472:F472,$I$8:$K$8))*(SUMPRODUCT(D472:F472,$I$10:$K$10))))^2)+((((SUMPRODUCT(A472:C472,$I$8:$K$8))*(SUMPRODUCT(D472:F472,$I$10:$K$10))+(SUMPRODUCT(A472:C472,$I$10:$K$10))*(SUMPRODUCT(D472:F472,$I$8:$K$8)))-((SUMPRODUCT(G472:I472,$I$8:$K$8))*(SUMPRODUCT(J472:L472,$I$10:$K$10))+(SUMPRODUCT(G472:I472,$I$10:$K$10))*(SUMPRODUCT(J472:L472,$I$8:$K$8))))^2)))))/2</f>
        <v>89.383141227030706</v>
      </c>
      <c r="Q472" s="10">
        <f t="shared" ref="Q472" si="786">Q468-(R468/R470)</f>
        <v>109.07623616007542</v>
      </c>
      <c r="R472" s="10">
        <f>(DEGREES(ACOS(((-(((SUMPRODUCT(Z472:AB472,$I$8:$K$8))*(SUMPRODUCT(Z472:AB472,$I$10:$K$10))-(SUMPRODUCT(AC472:AE472,$I$8:$K$8))*(SUMPRODUCT(AC472:AE472,$I$10:$K$10)))-((SUMPRODUCT(T472:V472,$I$8:$K$8))*(SUMPRODUCT(T472:V472,$I$10:$K$10))-(SUMPRODUCT(W472:Y472,$I$8:$K$8))*(SUMPRODUCT(W472:Y472,$I$10:$K$10))))*(((SUMPRODUCT(Z472:AB472,$I$8:$K$8))*(SUMPRODUCT(Z472:AB472,$I$10:$K$10))+(SUMPRODUCT(AC472:AE472,$I$8:$K$8))*(SUMPRODUCT(AC472:AE472,$I$10:$K$10)))-((SUMPRODUCT(T472:V472,$I$8:$K$8))*(SUMPRODUCT(T472:V472,$I$10:$K$10))+(SUMPRODUCT(W472:Y472,$I$8:$K$8))*(SUMPRODUCT(W472:Y472,$I$10:$K$10)))))+((((SUMPRODUCT(T472:V472,$I$8:$K$8))*(SUMPRODUCT(W472:Y472,$I$10:$K$10))+(SUMPRODUCT(T472:V472,$I$10:$K$10))*(SUMPRODUCT(W472:Y472,$I$8:$K$8)))-((SUMPRODUCT(Z472:AB472,$I$8:$K$8))*(SUMPRODUCT(AC472:AE472,$I$10:$K$10))+(SUMPRODUCT(Z472:AB472,$I$10:$K$10))*(SUMPRODUCT(AC472:AE472,$I$8:$K$8))))*(SQRT(((((SUMPRODUCT(Z472:AB472,$I$8:$K$8))*(SUMPRODUCT(Z472:AB472,$I$10:$K$10))-(SUMPRODUCT(AC472:AE472,$I$8:$K$8))*(SUMPRODUCT(AC472:AE472,$I$10:$K$10)))-((SUMPRODUCT(T472:V472,$I$8:$K$8))*(SUMPRODUCT(T472:V472,$I$10:$K$10))-(SUMPRODUCT(W472:Y472,$I$8:$K$8))*(SUMPRODUCT(W472:Y472,$I$10:$K$10))))^2)+((((SUMPRODUCT(T472:V472,$I$8:$K$8))*(SUMPRODUCT(W472:Y472,$I$10:$K$10))+(SUMPRODUCT(T472:V472,$I$10:$K$10))*(SUMPRODUCT(W472:Y472,$I$8:$K$8)))-((SUMPRODUCT(Z472:AB472,$I$8:$K$8))*(SUMPRODUCT(AC472:AE472,$I$10:$K$10))+(SUMPRODUCT(Z472:AB472,$I$10:$K$10))*(SUMPRODUCT(AC472:AE472,$I$8:$K$8))))^2)-((((SUMPRODUCT(Z472:AB472,$I$8:$K$8))*(SUMPRODUCT(Z472:AB472,$I$10:$K$10))+(SUMPRODUCT(AC472:AE472,$I$8:$K$8))*(SUMPRODUCT(AC472:AE472,$I$10:$K$10)))-((SUMPRODUCT(T472:V472,$I$8:$K$8))*(SUMPRODUCT(T472:V472,$I$10:$K$10))+(SUMPRODUCT(W472:Y472,$I$8:$K$8))*(SUMPRODUCT(W472:Y472,$I$10:$K$10))))^2)))))/(((((SUMPRODUCT(Z472:AB472,$I$8:$K$8))*(SUMPRODUCT(Z472:AB472,$I$10:$K$10))-(SUMPRODUCT(AC472:AE472,$I$8:$K$8))*(SUMPRODUCT(AC472:AE472,$I$10:$K$10)))-((SUMPRODUCT(T472:V472,$I$8:$K$8))*(SUMPRODUCT(T472:V472,$I$10:$K$10))-(SUMPRODUCT(W472:Y472,$I$8:$K$8))*(SUMPRODUCT(W472:Y472,$I$10:$K$10))))^2)+((((SUMPRODUCT(T472:V472,$I$8:$K$8))*(SUMPRODUCT(W472:Y472,$I$10:$K$10))+(SUMPRODUCT(T472:V472,$I$10:$K$10))*(SUMPRODUCT(W472:Y472,$I$8:$K$8)))-((SUMPRODUCT(Z472:AB472,$I$8:$K$8))*(SUMPRODUCT(AC472:AE472,$I$10:$K$10))+(SUMPRODUCT(Z472:AB472,$I$10:$K$10))*(SUMPRODUCT(AC472:AE472,$I$8:$K$8))))^2)))))/2</f>
        <v>2.6614031402424243E-2</v>
      </c>
      <c r="T472">
        <f t="shared" ref="T472" si="787">(1/(SQRT(2)))*(COS(RADIANS(45)))</f>
        <v>0.5</v>
      </c>
      <c r="U472">
        <f t="shared" ref="U472" si="788">((1/(SQRT(2)))*(COS(RADIANS(Q472))))*(SIN(RADIANS(45)))</f>
        <v>-0.16341297321696241</v>
      </c>
      <c r="V472">
        <f t="shared" ref="V472" si="789">((1/(SQRT(2)))*(SIN(RADIANS(Q472))))*(SIN(RADIANS(45)))</f>
        <v>0.47254227343634791</v>
      </c>
      <c r="W472">
        <f t="shared" ref="W472" si="790">(-((1/(SQRT(2)))*(SIN(RADIANS(45)))))</f>
        <v>-0.49999999999999989</v>
      </c>
      <c r="X472">
        <f t="shared" ref="X472" si="791">((1/(SQRT(2)))*(COS(RADIANS(Q472))))*(COS(RADIANS(45)))</f>
        <v>-0.16341297321696244</v>
      </c>
      <c r="Y472">
        <f t="shared" ref="Y472" si="792">(((1/(SQRT(2)))*(SIN(RADIANS(Q472))))*(COS(RADIANS(45))))</f>
        <v>0.47254227343634803</v>
      </c>
      <c r="Z472">
        <f t="shared" ref="Z472" si="793">(1/(SQRT(2)))*(COS(RADIANS(-45)))</f>
        <v>0.5</v>
      </c>
      <c r="AA472">
        <f t="shared" ref="AA472" si="794">((1/(SQRT(2)))*(COS(RADIANS(Q472))))*(SIN(RADIANS(-45)))</f>
        <v>0.16341297321696241</v>
      </c>
      <c r="AB472">
        <f t="shared" ref="AB472" si="795">((1/(SQRT(2)))*(SIN(RADIANS(Q472))))*(SIN(RADIANS(-45)))</f>
        <v>-0.47254227343634791</v>
      </c>
      <c r="AC472">
        <f t="shared" ref="AC472" si="796">(-((1/(SQRT(2)))*(SIN(RADIANS(-45)))))</f>
        <v>0.49999999999999989</v>
      </c>
      <c r="AD472">
        <f t="shared" ref="AD472" si="797">((1/(SQRT(2)))*(COS(RADIANS(Q472))))*(COS(RADIANS(-45)))</f>
        <v>-0.16341297321696244</v>
      </c>
      <c r="AE472">
        <f t="shared" ref="AE472" si="798">(((1/(SQRT(2)))*(SIN(RADIANS(Q472))))*(COS(RADIANS(-45))))</f>
        <v>0.47254227343634803</v>
      </c>
    </row>
    <row r="473" spans="1:31" x14ac:dyDescent="0.2">
      <c r="O473" t="s">
        <v>95</v>
      </c>
      <c r="R473" t="s">
        <v>95</v>
      </c>
    </row>
    <row r="474" spans="1:31" x14ac:dyDescent="0.2">
      <c r="O474" s="15">
        <f>(COS(RADIANS(N472)))*((SIN(RADIANS(45)))*(COS(RADIANS(45))))-(SIN(RADIANS(135)))*(COS(RADIANS((135))))*($A$337*$F$337+$C$337*$D$337)-(2*((SIN(RADIANS(45)))^2))-(SIN(RADIANS(135)))^2*(SIN(RADIANS(N472)))*(($B$337*$E$337))-($C$337*$F$337)+(SIN(RADIANS(N472)))*(-(SIN(RADIANS(45))))*(COS(RADIANS(45)))-(SIN(RADIANS(135)))*(COS(RADIANS(135)))*($A$337*$E$337+$B$337*$D$337)-(SIN(RADIANS(45)))^2-(SIN(RADIANS(135)))^2*(SIN(RADIANS(N472)))*($B$337*$F$337+$C$337*$E$337)+(SIN(RADIANS(45)))^2-((SIN(RADIANS(135)))^2)*((COS(RADIANS(N472)))^2)*($B$337*$F$337+$C$337*$E$337)</f>
        <v>-0.90014945144470859</v>
      </c>
      <c r="R474">
        <f t="shared" ref="R474" si="799">(COS(RADIANS(Q472)))*((SIN(RADIANS(45)))*(COS(RADIANS(45))))-(SIN(RADIANS(135)))*(COS(RADIANS((135))))*($A$337*$F$337+$C$337*$D$337)-(2*((SIN(RADIANS(45)))^2))-(SIN(RADIANS(135)))^2*(SIN(RADIANS(Q472)))*(($B$337*$E$337))-($C$337*$F$337)+(SIN(RADIANS(Q472)))*(-(SIN(RADIANS(45))))*(COS(RADIANS(45)))-(SIN(RADIANS(135)))*(COS(RADIANS(135)))*($A$337*$E$337+$B$337*$D$337)-(SIN(RADIANS(45)))^2-(SIN(RADIANS(135)))^2*(SIN(RADIANS(Q472)))*($B$337*$F$337+$C$337*$E$337)+(SIN(RADIANS(45)))^2-((SIN(RADIANS(135)))^2)*((COS(RADIANS(Q472)))^2)*($B$337*$F$337+$C$337*$E$337)</f>
        <v>-1.9926427545329335</v>
      </c>
      <c r="AE474" s="15"/>
    </row>
    <row r="475" spans="1:31" x14ac:dyDescent="0.2">
      <c r="A475" s="15"/>
      <c r="Q475" s="15"/>
    </row>
    <row r="476" spans="1:31" x14ac:dyDescent="0.2">
      <c r="A476">
        <f>(1/(SQRT(2)))*(COS(RADIANS(45)))</f>
        <v>0.5</v>
      </c>
      <c r="B476">
        <f>((1/(SQRT(2)))*(COS(RADIANS(N476))))*(SIN(RADIANS(45)))</f>
        <v>0.43285481691266064</v>
      </c>
      <c r="C476">
        <f t="shared" ref="C476" si="800">((1/(SQRT(2)))*(SIN(RADIANS(N476))))*(SIN(RADIANS(45)))</f>
        <v>0.25027326560283453</v>
      </c>
      <c r="D476">
        <f t="shared" ref="D476" si="801">(-((1/(SQRT(2)))*(SIN(RADIANS(45)))))</f>
        <v>-0.49999999999999989</v>
      </c>
      <c r="E476">
        <f t="shared" ref="E476" si="802">((1/(SQRT(2)))*(COS(RADIANS(N476))))*(COS(RADIANS(45)))</f>
        <v>0.4328548169126607</v>
      </c>
      <c r="F476">
        <f t="shared" ref="F476" si="803">(((1/(SQRT(2)))*(SIN(RADIANS(N476))))*(COS(RADIANS(45))))</f>
        <v>0.25027326560283458</v>
      </c>
      <c r="G476">
        <f t="shared" ref="G476" si="804">(1/(SQRT(2)))*(COS(RADIANS(-45)))</f>
        <v>0.5</v>
      </c>
      <c r="H476">
        <f t="shared" ref="H476" si="805">((1/(SQRT(2)))*(COS(RADIANS(N476))))*(SIN(RADIANS(-45)))</f>
        <v>-0.43285481691266064</v>
      </c>
      <c r="I476">
        <f t="shared" ref="I476" si="806">((1/(SQRT(2)))*(SIN(RADIANS(N476))))*(SIN(RADIANS(-45)))</f>
        <v>-0.25027326560283453</v>
      </c>
      <c r="J476">
        <f t="shared" ref="J476" si="807">(-((1/(SQRT(2)))*(SIN(RADIANS(-45)))))</f>
        <v>0.49999999999999989</v>
      </c>
      <c r="K476">
        <f t="shared" ref="K476" si="808">((1/(SQRT(2)))*(COS(RADIANS(N476))))*(COS(RADIANS(-45)))</f>
        <v>0.4328548169126607</v>
      </c>
      <c r="L476">
        <f>(((1/(SQRT(2)))*(SIN(RADIANS(N476))))*(COS(RADIANS(-45))))</f>
        <v>0.25027326560283458</v>
      </c>
      <c r="N476">
        <f>N472-(O472/O474)</f>
        <v>1830.0361648055127</v>
      </c>
      <c r="O476">
        <f>(DEGREES(ACOS(((-(((SUMPRODUCT(G476:I476,$I$8:$K$8))*(SUMPRODUCT(G476:I476,$I$10:$K$10))-(SUMPRODUCT(J476:L476,$I$8:$K$8))*(SUMPRODUCT(J476:L476,$I$10:$K$10)))-((SUMPRODUCT(A476:C476,$I$8:$K$8))*(SUMPRODUCT(A476:C476,$I$10:$K$10))-(SUMPRODUCT(D476:F476,$I$8:$K$8))*(SUMPRODUCT(D476:F476,$I$10:$K$10))))*(((SUMPRODUCT(G476:I476,$I$8:$K$8))*(SUMPRODUCT(G476:I476,$I$10:$K$10))+(SUMPRODUCT(J476:L476,$I$8:$K$8))*(SUMPRODUCT(J476:L476,$I$10:$K$10)))-((SUMPRODUCT(A476:C476,$I$8:$K$8))*(SUMPRODUCT(A476:C476,$I$10:$K$10))+(SUMPRODUCT(D476:F476,$I$8:$K$8))*(SUMPRODUCT(D476:F476,$I$10:$K$10)))))-((((SUMPRODUCT(A476:C476,$I$8:$K$8))*(SUMPRODUCT(D476:F476,$I$10:$K$10))+(SUMPRODUCT(A476:C476,$I$10:$K$10))*(SUMPRODUCT(D476:F476,$I$8:$K$8)))-((SUMPRODUCT(G476:I476,$I$8:$K$8))*(SUMPRODUCT(J476:L476,$I$10:$K$10))+(SUMPRODUCT(G476:I476,$I$10:$K$10))*(SUMPRODUCT(J476:L476,$I$8:$K$8))))*(SQRT(((((SUMPRODUCT(G476:I476,$I$8:$K$8))*(SUMPRODUCT(G476:I476,$I$10:$K$10))-(SUMPRODUCT(J476:L476,$I$8:$K$8))*(SUMPRODUCT(J476:L476,$I$10:$K$10)))-((SUMPRODUCT(A476:C476,$I$8:$K$8))*(SUMPRODUCT(A476:C476,$I$10:$K$10))-(SUMPRODUCT(D476:F476,$I$8:$K$8))*(SUMPRODUCT(D476:F476,$I$10:$K$10))))^2)+((((SUMPRODUCT(A476:C476,$I$8:$K$8))*(SUMPRODUCT(D476:F476,$I$10:$K$10))+(SUMPRODUCT(A476:C476,$I$10:$K$10))*(SUMPRODUCT(D476:F476,$I$8:$K$8)))-((SUMPRODUCT(G476:I476,$I$8:$K$8))*(SUMPRODUCT(J476:L476,$I$10:$K$10))+(SUMPRODUCT(G476:I476,$I$10:$K$10))*(SUMPRODUCT(J476:L476,$I$8:$K$8))))^2)-((((SUMPRODUCT(G476:I476,$I$8:$K$8))*(SUMPRODUCT(G476:I476,$I$10:$K$10))+(SUMPRODUCT(J476:L476,$I$8:$K$8))*(SUMPRODUCT(J476:L476,$I$10:$K$10)))-((SUMPRODUCT(A476:C476,$I$8:$K$8))*(SUMPRODUCT(A476:C476,$I$10:$K$10))+(SUMPRODUCT(D476:F476,$I$8:$K$8))*(SUMPRODUCT(D476:F476,$I$10:$K$10))))^2)))))/(((((SUMPRODUCT(G476:I476,$I$8:$K$8))*(SUMPRODUCT(G476:I476,$I$10:$K$10))-(SUMPRODUCT(J476:L476,$I$8:$K$8))*(SUMPRODUCT(J476:L476,$I$10:$K$10)))-((SUMPRODUCT(A476:C476,$I$8:$K$8))*(SUMPRODUCT(A476:C476,$I$10:$K$10))-(SUMPRODUCT(D476:F476,$I$8:$K$8))*(SUMPRODUCT(D476:F476,$I$10:$K$10))))^2)+((((SUMPRODUCT(A476:C476,$I$8:$K$8))*(SUMPRODUCT(D476:F476,$I$10:$K$10))+(SUMPRODUCT(A476:C476,$I$10:$K$10))*(SUMPRODUCT(D476:F476,$I$8:$K$8)))-((SUMPRODUCT(G476:I476,$I$8:$K$8))*(SUMPRODUCT(J476:L476,$I$10:$K$10))+(SUMPRODUCT(G476:I476,$I$10:$K$10))*(SUMPRODUCT(J476:L476,$I$8:$K$8))))^2)))))/2</f>
        <v>68.530693880114782</v>
      </c>
      <c r="Q476">
        <f t="shared" ref="Q476" si="809">Q472-(R472/R474)</f>
        <v>109.08959230800605</v>
      </c>
      <c r="R476">
        <f>(DEGREES(ACOS(((-(((SUMPRODUCT(Z476:AB476,$I$8:$K$8))*(SUMPRODUCT(Z476:AB476,$I$10:$K$10))-(SUMPRODUCT(AC476:AE476,$I$8:$K$8))*(SUMPRODUCT(AC476:AE476,$I$10:$K$10)))-((SUMPRODUCT(T476:V476,$I$8:$K$8))*(SUMPRODUCT(T476:V476,$I$10:$K$10))-(SUMPRODUCT(W476:Y476,$I$8:$K$8))*(SUMPRODUCT(W476:Y476,$I$10:$K$10))))*(((SUMPRODUCT(Z476:AB476,$I$8:$K$8))*(SUMPRODUCT(Z476:AB476,$I$10:$K$10))+(SUMPRODUCT(AC476:AE476,$I$8:$K$8))*(SUMPRODUCT(AC476:AE476,$I$10:$K$10)))-((SUMPRODUCT(T476:V476,$I$8:$K$8))*(SUMPRODUCT(T476:V476,$I$10:$K$10))+(SUMPRODUCT(W476:Y476,$I$8:$K$8))*(SUMPRODUCT(W476:Y476,$I$10:$K$10)))))+((((SUMPRODUCT(T476:V476,$I$8:$K$8))*(SUMPRODUCT(W476:Y476,$I$10:$K$10))+(SUMPRODUCT(T476:V476,$I$10:$K$10))*(SUMPRODUCT(W476:Y476,$I$8:$K$8)))-((SUMPRODUCT(Z476:AB476,$I$8:$K$8))*(SUMPRODUCT(AC476:AE476,$I$10:$K$10))+(SUMPRODUCT(Z476:AB476,$I$10:$K$10))*(SUMPRODUCT(AC476:AE476,$I$8:$K$8))))*(SQRT(((((SUMPRODUCT(Z476:AB476,$I$8:$K$8))*(SUMPRODUCT(Z476:AB476,$I$10:$K$10))-(SUMPRODUCT(AC476:AE476,$I$8:$K$8))*(SUMPRODUCT(AC476:AE476,$I$10:$K$10)))-((SUMPRODUCT(T476:V476,$I$8:$K$8))*(SUMPRODUCT(T476:V476,$I$10:$K$10))-(SUMPRODUCT(W476:Y476,$I$8:$K$8))*(SUMPRODUCT(W476:Y476,$I$10:$K$10))))^2)+((((SUMPRODUCT(T476:V476,$I$8:$K$8))*(SUMPRODUCT(W476:Y476,$I$10:$K$10))+(SUMPRODUCT(T476:V476,$I$10:$K$10))*(SUMPRODUCT(W476:Y476,$I$8:$K$8)))-((SUMPRODUCT(Z476:AB476,$I$8:$K$8))*(SUMPRODUCT(AC476:AE476,$I$10:$K$10))+(SUMPRODUCT(Z476:AB476,$I$10:$K$10))*(SUMPRODUCT(AC476:AE476,$I$8:$K$8))))^2)-((((SUMPRODUCT(Z476:AB476,$I$8:$K$8))*(SUMPRODUCT(Z476:AB476,$I$10:$K$10))+(SUMPRODUCT(AC476:AE476,$I$8:$K$8))*(SUMPRODUCT(AC476:AE476,$I$10:$K$10)))-((SUMPRODUCT(T476:V476,$I$8:$K$8))*(SUMPRODUCT(T476:V476,$I$10:$K$10))+(SUMPRODUCT(W476:Y476,$I$8:$K$8))*(SUMPRODUCT(W476:Y476,$I$10:$K$10))))^2)))))/(((((SUMPRODUCT(Z476:AB476,$I$8:$K$8))*(SUMPRODUCT(Z476:AB476,$I$10:$K$10))-(SUMPRODUCT(AC476:AE476,$I$8:$K$8))*(SUMPRODUCT(AC476:AE476,$I$10:$K$10)))-((SUMPRODUCT(T476:V476,$I$8:$K$8))*(SUMPRODUCT(T476:V476,$I$10:$K$10))-(SUMPRODUCT(W476:Y476,$I$8:$K$8))*(SUMPRODUCT(W476:Y476,$I$10:$K$10))))^2)+((((SUMPRODUCT(T476:V476,$I$8:$K$8))*(SUMPRODUCT(W476:Y476,$I$10:$K$10))+(SUMPRODUCT(T476:V476,$I$10:$K$10))*(SUMPRODUCT(W476:Y476,$I$8:$K$8)))-((SUMPRODUCT(Z476:AB476,$I$8:$K$8))*(SUMPRODUCT(AC476:AE476,$I$10:$K$10))+(SUMPRODUCT(Z476:AB476,$I$10:$K$10))*(SUMPRODUCT(AC476:AE476,$I$8:$K$8))))^2)))))/2</f>
        <v>2.1447224563567374E-2</v>
      </c>
      <c r="T476">
        <f t="shared" ref="T476" si="810">(1/(SQRT(2)))*(COS(RADIANS(45)))</f>
        <v>0.5</v>
      </c>
      <c r="U476">
        <f t="shared" ref="U476" si="811">((1/(SQRT(2)))*(COS(RADIANS(Q476))))*(SIN(RADIANS(45)))</f>
        <v>-0.16352312251794271</v>
      </c>
      <c r="V476">
        <f t="shared" ref="V476" si="812">((1/(SQRT(2)))*(SIN(RADIANS(Q476))))*(SIN(RADIANS(45)))</f>
        <v>0.47250416760276498</v>
      </c>
      <c r="W476">
        <f t="shared" ref="W476" si="813">(-((1/(SQRT(2)))*(SIN(RADIANS(45)))))</f>
        <v>-0.49999999999999989</v>
      </c>
      <c r="X476">
        <f t="shared" ref="X476" si="814">((1/(SQRT(2)))*(COS(RADIANS(Q476))))*(COS(RADIANS(45)))</f>
        <v>-0.16352312251794274</v>
      </c>
      <c r="Y476">
        <f t="shared" ref="Y476" si="815">(((1/(SQRT(2)))*(SIN(RADIANS(Q476))))*(COS(RADIANS(45))))</f>
        <v>0.47250416760276504</v>
      </c>
      <c r="Z476">
        <f t="shared" ref="Z476" si="816">(1/(SQRT(2)))*(COS(RADIANS(-45)))</f>
        <v>0.5</v>
      </c>
      <c r="AA476">
        <f t="shared" ref="AA476" si="817">((1/(SQRT(2)))*(COS(RADIANS(Q476))))*(SIN(RADIANS(-45)))</f>
        <v>0.16352312251794271</v>
      </c>
      <c r="AB476">
        <f t="shared" ref="AB476" si="818">((1/(SQRT(2)))*(SIN(RADIANS(Q476))))*(SIN(RADIANS(-45)))</f>
        <v>-0.47250416760276498</v>
      </c>
      <c r="AC476">
        <f t="shared" ref="AC476" si="819">(-((1/(SQRT(2)))*(SIN(RADIANS(-45)))))</f>
        <v>0.49999999999999989</v>
      </c>
      <c r="AD476">
        <f t="shared" ref="AD476" si="820">((1/(SQRT(2)))*(COS(RADIANS(Q476))))*(COS(RADIANS(-45)))</f>
        <v>-0.16352312251794274</v>
      </c>
      <c r="AE476">
        <f t="shared" ref="AE476" si="821">(((1/(SQRT(2)))*(SIN(RADIANS(Q476))))*(COS(RADIANS(-45))))</f>
        <v>0.47250416760276504</v>
      </c>
    </row>
    <row r="477" spans="1:31" x14ac:dyDescent="0.2">
      <c r="O477" t="s">
        <v>95</v>
      </c>
      <c r="R477" t="s">
        <v>95</v>
      </c>
    </row>
    <row r="478" spans="1:31" x14ac:dyDescent="0.2">
      <c r="O478" s="15">
        <f>(COS(RADIANS(N476)))*((SIN(RADIANS(45)))*(COS(RADIANS(45))))-(SIN(RADIANS(135)))*(COS(RADIANS((135))))*($A$337*$F$337+$C$337*$D$337)-(2*((SIN(RADIANS(45)))^2))-(SIN(RADIANS(135)))^2*(SIN(RADIANS(N476)))*(($B$337*$E$337))-($C$337*$F$337)+(SIN(RADIANS(N476)))*(-(SIN(RADIANS(45))))*(COS(RADIANS(45)))-(SIN(RADIANS(135)))*(COS(RADIANS(135)))*($A$337*$E$337+$B$337*$D$337)-(SIN(RADIANS(45)))^2-(SIN(RADIANS(135)))^2*(SIN(RADIANS(N476)))*($B$337*$F$337+$C$337*$E$337)+(SIN(RADIANS(45)))^2-((SIN(RADIANS(135)))^2)*((COS(RADIANS(N476)))^2)*($B$337*$F$337+$C$337*$E$337)</f>
        <v>-1.1929500131605018</v>
      </c>
      <c r="R478">
        <f t="shared" ref="R478" si="822">(COS(RADIANS(Q476)))*((SIN(RADIANS(45)))*(COS(RADIANS(45))))-(SIN(RADIANS(135)))*(COS(RADIANS((135))))*($A$337*$F$337+$C$337*$D$337)-(2*((SIN(RADIANS(45)))^2))-(SIN(RADIANS(135)))^2*(SIN(RADIANS(Q476)))*(($B$337*$E$337))-($C$337*$F$337)+(SIN(RADIANS(Q476)))*(-(SIN(RADIANS(45))))*(COS(RADIANS(45)))-(SIN(RADIANS(135)))*(COS(RADIANS(135)))*($A$337*$E$337+$B$337*$D$337)-(SIN(RADIANS(45)))^2-(SIN(RADIANS(135)))^2*(SIN(RADIANS(Q476)))*($B$337*$F$337+$C$337*$E$337)+(SIN(RADIANS(45)))^2-((SIN(RADIANS(135)))^2)*((COS(RADIANS(Q476)))^2)*($B$337*$F$337+$C$337*$E$337)</f>
        <v>-1.9927166683965616</v>
      </c>
      <c r="AE478" s="15"/>
    </row>
    <row r="479" spans="1:31" x14ac:dyDescent="0.2">
      <c r="A479" s="15"/>
      <c r="Q479" s="15"/>
    </row>
    <row r="480" spans="1:31" x14ac:dyDescent="0.2">
      <c r="A480">
        <f>(1/(SQRT(2)))*(COS(RADIANS(45)))</f>
        <v>0.5</v>
      </c>
      <c r="B480">
        <f>((1/(SQRT(2)))*(COS(RADIANS(N480))))*(SIN(RADIANS(45)))</f>
        <v>2.196162376641032E-2</v>
      </c>
      <c r="C480">
        <f t="shared" ref="C480" si="823">((1/(SQRT(2)))*(SIN(RADIANS(N480))))*(SIN(RADIANS(45)))</f>
        <v>0.49951745423112348</v>
      </c>
      <c r="D480">
        <f t="shared" ref="D480" si="824">(-((1/(SQRT(2)))*(SIN(RADIANS(45)))))</f>
        <v>-0.49999999999999989</v>
      </c>
      <c r="E480">
        <f t="shared" ref="E480" si="825">((1/(SQRT(2)))*(COS(RADIANS(N480))))*(COS(RADIANS(45)))</f>
        <v>2.1961623766410324E-2</v>
      </c>
      <c r="F480">
        <f t="shared" ref="F480" si="826">(((1/(SQRT(2)))*(SIN(RADIANS(N480))))*(COS(RADIANS(45))))</f>
        <v>0.49951745423112359</v>
      </c>
      <c r="G480">
        <f t="shared" ref="G480" si="827">(1/(SQRT(2)))*(COS(RADIANS(-45)))</f>
        <v>0.5</v>
      </c>
      <c r="H480">
        <f t="shared" ref="H480" si="828">((1/(SQRT(2)))*(COS(RADIANS(N480))))*(SIN(RADIANS(-45)))</f>
        <v>-2.196162376641032E-2</v>
      </c>
      <c r="I480">
        <f t="shared" ref="I480" si="829">((1/(SQRT(2)))*(SIN(RADIANS(N480))))*(SIN(RADIANS(-45)))</f>
        <v>-0.49951745423112348</v>
      </c>
      <c r="J480">
        <f t="shared" ref="J480" si="830">(-((1/(SQRT(2)))*(SIN(RADIANS(-45)))))</f>
        <v>0.49999999999999989</v>
      </c>
      <c r="K480">
        <f t="shared" ref="K480" si="831">((1/(SQRT(2)))*(COS(RADIANS(N480))))*(COS(RADIANS(-45)))</f>
        <v>2.1961623766410324E-2</v>
      </c>
      <c r="L480">
        <f>(((1/(SQRT(2)))*(SIN(RADIANS(N480))))*(COS(RADIANS(-45))))</f>
        <v>0.49951745423112359</v>
      </c>
      <c r="N480">
        <f>N476-(O476/O478)</f>
        <v>1887.4825733927053</v>
      </c>
      <c r="O480">
        <f>(DEGREES(ACOS(((-(((SUMPRODUCT(G480:I480,$I$8:$K$8))*(SUMPRODUCT(G480:I480,$I$10:$K$10))-(SUMPRODUCT(J480:L480,$I$8:$K$8))*(SUMPRODUCT(J480:L480,$I$10:$K$10)))-((SUMPRODUCT(A480:C480,$I$8:$K$8))*(SUMPRODUCT(A480:C480,$I$10:$K$10))-(SUMPRODUCT(D480:F480,$I$8:$K$8))*(SUMPRODUCT(D480:F480,$I$10:$K$10))))*(((SUMPRODUCT(G480:I480,$I$8:$K$8))*(SUMPRODUCT(G480:I480,$I$10:$K$10))+(SUMPRODUCT(J480:L480,$I$8:$K$8))*(SUMPRODUCT(J480:L480,$I$10:$K$10)))-((SUMPRODUCT(A480:C480,$I$8:$K$8))*(SUMPRODUCT(A480:C480,$I$10:$K$10))+(SUMPRODUCT(D480:F480,$I$8:$K$8))*(SUMPRODUCT(D480:F480,$I$10:$K$10)))))-((((SUMPRODUCT(A480:C480,$I$8:$K$8))*(SUMPRODUCT(D480:F480,$I$10:$K$10))+(SUMPRODUCT(A480:C480,$I$10:$K$10))*(SUMPRODUCT(D480:F480,$I$8:$K$8)))-((SUMPRODUCT(G480:I480,$I$8:$K$8))*(SUMPRODUCT(J480:L480,$I$10:$K$10))+(SUMPRODUCT(G480:I480,$I$10:$K$10))*(SUMPRODUCT(J480:L480,$I$8:$K$8))))*(SQRT(((((SUMPRODUCT(G480:I480,$I$8:$K$8))*(SUMPRODUCT(G480:I480,$I$10:$K$10))-(SUMPRODUCT(J480:L480,$I$8:$K$8))*(SUMPRODUCT(J480:L480,$I$10:$K$10)))-((SUMPRODUCT(A480:C480,$I$8:$K$8))*(SUMPRODUCT(A480:C480,$I$10:$K$10))-(SUMPRODUCT(D480:F480,$I$8:$K$8))*(SUMPRODUCT(D480:F480,$I$10:$K$10))))^2)+((((SUMPRODUCT(A480:C480,$I$8:$K$8))*(SUMPRODUCT(D480:F480,$I$10:$K$10))+(SUMPRODUCT(A480:C480,$I$10:$K$10))*(SUMPRODUCT(D480:F480,$I$8:$K$8)))-((SUMPRODUCT(G480:I480,$I$8:$K$8))*(SUMPRODUCT(J480:L480,$I$10:$K$10))+(SUMPRODUCT(G480:I480,$I$10:$K$10))*(SUMPRODUCT(J480:L480,$I$8:$K$8))))^2)-((((SUMPRODUCT(G480:I480,$I$8:$K$8))*(SUMPRODUCT(G480:I480,$I$10:$K$10))+(SUMPRODUCT(J480:L480,$I$8:$K$8))*(SUMPRODUCT(J480:L480,$I$10:$K$10)))-((SUMPRODUCT(A480:C480,$I$8:$K$8))*(SUMPRODUCT(A480:C480,$I$10:$K$10))+(SUMPRODUCT(D480:F480,$I$8:$K$8))*(SUMPRODUCT(D480:F480,$I$10:$K$10))))^2)))))/(((((SUMPRODUCT(G480:I480,$I$8:$K$8))*(SUMPRODUCT(G480:I480,$I$10:$K$10))-(SUMPRODUCT(J480:L480,$I$8:$K$8))*(SUMPRODUCT(J480:L480,$I$10:$K$10)))-((SUMPRODUCT(A480:C480,$I$8:$K$8))*(SUMPRODUCT(A480:C480,$I$10:$K$10))-(SUMPRODUCT(D480:F480,$I$8:$K$8))*(SUMPRODUCT(D480:F480,$I$10:$K$10))))^2)+((((SUMPRODUCT(A480:C480,$I$8:$K$8))*(SUMPRODUCT(D480:F480,$I$10:$K$10))+(SUMPRODUCT(A480:C480,$I$10:$K$10))*(SUMPRODUCT(D480:F480,$I$8:$K$8)))-((SUMPRODUCT(G480:I480,$I$8:$K$8))*(SUMPRODUCT(J480:L480,$I$10:$K$10))+(SUMPRODUCT(G480:I480,$I$10:$K$10))*(SUMPRODUCT(J480:L480,$I$8:$K$8))))^2)))))/2</f>
        <v>81.920461425262815</v>
      </c>
      <c r="Q480">
        <f>Q476-(R476/R478)</f>
        <v>109.10035511483339</v>
      </c>
      <c r="R480">
        <f>(DEGREES(ACOS(((-(((SUMPRODUCT(Z480:AB480,$I$8:$K$8))*(SUMPRODUCT(Z480:AB480,$I$10:$K$10))-(SUMPRODUCT(AC480:AE480,$I$8:$K$8))*(SUMPRODUCT(AC480:AE480,$I$10:$K$10)))-((SUMPRODUCT(T480:V480,$I$8:$K$8))*(SUMPRODUCT(T480:V480,$I$10:$K$10))-(SUMPRODUCT(W480:Y480,$I$8:$K$8))*(SUMPRODUCT(W480:Y480,$I$10:$K$10))))*(((SUMPRODUCT(Z480:AB480,$I$8:$K$8))*(SUMPRODUCT(Z480:AB480,$I$10:$K$10))+(SUMPRODUCT(AC480:AE480,$I$8:$K$8))*(SUMPRODUCT(AC480:AE480,$I$10:$K$10)))-((SUMPRODUCT(T480:V480,$I$8:$K$8))*(SUMPRODUCT(T480:V480,$I$10:$K$10))+(SUMPRODUCT(W480:Y480,$I$8:$K$8))*(SUMPRODUCT(W480:Y480,$I$10:$K$10)))))+((((SUMPRODUCT(T480:V480,$I$8:$K$8))*(SUMPRODUCT(W480:Y480,$I$10:$K$10))+(SUMPRODUCT(T480:V480,$I$10:$K$10))*(SUMPRODUCT(W480:Y480,$I$8:$K$8)))-((SUMPRODUCT(Z480:AB480,$I$8:$K$8))*(SUMPRODUCT(AC480:AE480,$I$10:$K$10))+(SUMPRODUCT(Z480:AB480,$I$10:$K$10))*(SUMPRODUCT(AC480:AE480,$I$8:$K$8))))*(SQRT(((((SUMPRODUCT(Z480:AB480,$I$8:$K$8))*(SUMPRODUCT(Z480:AB480,$I$10:$K$10))-(SUMPRODUCT(AC480:AE480,$I$8:$K$8))*(SUMPRODUCT(AC480:AE480,$I$10:$K$10)))-((SUMPRODUCT(T480:V480,$I$8:$K$8))*(SUMPRODUCT(T480:V480,$I$10:$K$10))-(SUMPRODUCT(W480:Y480,$I$8:$K$8))*(SUMPRODUCT(W480:Y480,$I$10:$K$10))))^2)+((((SUMPRODUCT(T480:V480,$I$8:$K$8))*(SUMPRODUCT(W480:Y480,$I$10:$K$10))+(SUMPRODUCT(T480:V480,$I$10:$K$10))*(SUMPRODUCT(W480:Y480,$I$8:$K$8)))-((SUMPRODUCT(Z480:AB480,$I$8:$K$8))*(SUMPRODUCT(AC480:AE480,$I$10:$K$10))+(SUMPRODUCT(Z480:AB480,$I$10:$K$10))*(SUMPRODUCT(AC480:AE480,$I$8:$K$8))))^2)-((((SUMPRODUCT(Z480:AB480,$I$8:$K$8))*(SUMPRODUCT(Z480:AB480,$I$10:$K$10))+(SUMPRODUCT(AC480:AE480,$I$8:$K$8))*(SUMPRODUCT(AC480:AE480,$I$10:$K$10)))-((SUMPRODUCT(T480:V480,$I$8:$K$8))*(SUMPRODUCT(T480:V480,$I$10:$K$10))+(SUMPRODUCT(W480:Y480,$I$8:$K$8))*(SUMPRODUCT(W480:Y480,$I$10:$K$10))))^2)))))/(((((SUMPRODUCT(Z480:AB480,$I$8:$K$8))*(SUMPRODUCT(Z480:AB480,$I$10:$K$10))-(SUMPRODUCT(AC480:AE480,$I$8:$K$8))*(SUMPRODUCT(AC480:AE480,$I$10:$K$10)))-((SUMPRODUCT(T480:V480,$I$8:$K$8))*(SUMPRODUCT(T480:V480,$I$10:$K$10))-(SUMPRODUCT(W480:Y480,$I$8:$K$8))*(SUMPRODUCT(W480:Y480,$I$10:$K$10))))^2)+((((SUMPRODUCT(T480:V480,$I$8:$K$8))*(SUMPRODUCT(W480:Y480,$I$10:$K$10))+(SUMPRODUCT(T480:V480,$I$10:$K$10))*(SUMPRODUCT(W480:Y480,$I$8:$K$8)))-((SUMPRODUCT(Z480:AB480,$I$8:$K$8))*(SUMPRODUCT(AC480:AE480,$I$10:$K$10))+(SUMPRODUCT(Z480:AB480,$I$10:$K$10))*(SUMPRODUCT(AC480:AE480,$I$8:$K$8))))^2)))))/2</f>
        <v>1.7283582594483947E-2</v>
      </c>
      <c r="T480">
        <f>(1/(SQRT(2)))*(COS(RADIANS(45)))</f>
        <v>0.5</v>
      </c>
      <c r="U480">
        <f>((1/(SQRT(2)))*(COS(RADIANS(Q480))))*(SIN(RADIANS(45)))</f>
        <v>-0.16361187784673856</v>
      </c>
      <c r="V480">
        <f>((1/(SQRT(2)))*(SIN(RADIANS(Q480))))*(SIN(RADIANS(45)))</f>
        <v>0.47247344203400871</v>
      </c>
      <c r="W480">
        <f>(-((1/(SQRT(2)))*(SIN(RADIANS(45)))))</f>
        <v>-0.49999999999999989</v>
      </c>
      <c r="X480">
        <f>((1/(SQRT(2)))*(COS(RADIANS(Q480))))*(COS(RADIANS(45)))</f>
        <v>-0.16361187784673858</v>
      </c>
      <c r="Y480">
        <f>(((1/(SQRT(2)))*(SIN(RADIANS(Q480))))*(COS(RADIANS(45))))</f>
        <v>0.47247344203400876</v>
      </c>
      <c r="Z480">
        <f t="shared" ref="Z480" si="832">(1/(SQRT(2)))*(COS(RADIANS(-45)))</f>
        <v>0.5</v>
      </c>
      <c r="AA480">
        <f>((1/(SQRT(2)))*(COS(RADIANS(Q480))))*(SIN(RADIANS(-45)))</f>
        <v>0.16361187784673856</v>
      </c>
      <c r="AB480">
        <f>((1/(SQRT(2)))*(SIN(RADIANS(Q480))))*(SIN(RADIANS(-45)))</f>
        <v>-0.47247344203400871</v>
      </c>
      <c r="AC480">
        <f>(-((1/(SQRT(2)))*(SIN(RADIANS(-45)))))</f>
        <v>0.49999999999999989</v>
      </c>
      <c r="AD480">
        <f>((1/(SQRT(2)))*(COS(RADIANS(Q480))))*(COS(RADIANS(-45)))</f>
        <v>-0.16361187784673858</v>
      </c>
      <c r="AE480">
        <f>(((1/(SQRT(2)))*(SIN(RADIANS(Q480))))*(COS(RADIANS(-45))))</f>
        <v>0.47247344203400876</v>
      </c>
    </row>
    <row r="481" spans="1:31" x14ac:dyDescent="0.2">
      <c r="O481" t="s">
        <v>95</v>
      </c>
      <c r="R481" t="s">
        <v>95</v>
      </c>
    </row>
    <row r="482" spans="1:31" x14ac:dyDescent="0.2">
      <c r="O482" s="15">
        <f>(COS(RADIANS(N480)))*((SIN(RADIANS(45)))*(COS(RADIANS(45))))-(SIN(RADIANS(135)))*(COS(RADIANS((135))))*($A$337*$F$337+$C$337*$D$337)-(2*((SIN(RADIANS(45)))^2))-(SIN(RADIANS(135)))^2*(SIN(RADIANS(N480)))*(($B$337*$E$337))-($C$337*$F$337)+(SIN(RADIANS(N480)))*(-(SIN(RADIANS(45))))*(COS(RADIANS(45)))-(SIN(RADIANS(135)))*(COS(RADIANS(135)))*($A$337*$E$337+$B$337*$D$337)-(SIN(RADIANS(45)))^2-(SIN(RADIANS(135)))^2*(SIN(RADIANS(N480)))*($B$337*$F$337+$C$337*$E$337)+(SIN(RADIANS(45)))^2-((SIN(RADIANS(135)))^2)*((COS(RADIANS(N480)))^2)*($B$337*$F$337+$C$337*$E$337)</f>
        <v>-1.8330363284462066</v>
      </c>
      <c r="R482">
        <f>(COS(RADIANS(Q480)))*((SIN(RADIANS(45)))*(COS(RADIANS(45))))-(SIN(RADIANS(135)))*(COS(RADIANS((135))))*($A$337*$F$337+$C$337*$D$337)-(2*((SIN(RADIANS(45)))^2))-(SIN(RADIANS(135)))^2*(SIN(RADIANS(Q480)))*(($B$337*$E$337))-($C$337*$F$337)+(SIN(RADIANS(Q480)))*(-(SIN(RADIANS(45))))*(COS(RADIANS(45)))-(SIN(RADIANS(135)))*(COS(RADIANS(135)))*($A$337*$E$337+$B$337*$D$337)-(SIN(RADIANS(45)))^2-(SIN(RADIANS(135)))^2*(SIN(RADIANS(Q480)))*($B$337*$F$337+$C$337*$E$337)+(SIN(RADIANS(45)))^2-((SIN(RADIANS(135)))^2)*((COS(RADIANS(Q480)))^2)*($B$337*$F$337+$C$337*$E$337)</f>
        <v>-1.9927762066377808</v>
      </c>
      <c r="AE482" s="15"/>
    </row>
    <row r="483" spans="1:31" x14ac:dyDescent="0.2">
      <c r="A483" s="15"/>
      <c r="Q483" s="15"/>
    </row>
    <row r="484" spans="1:31" x14ac:dyDescent="0.2">
      <c r="A484">
        <f>(1/(SQRT(2)))*(COS(RADIANS(45)))</f>
        <v>0.5</v>
      </c>
      <c r="B484">
        <f>((1/(SQRT(2)))*(COS(RADIANS(N484))))*(SIN(RADIANS(45)))</f>
        <v>-0.33569024649254559</v>
      </c>
      <c r="C484">
        <f t="shared" ref="C484" si="833">((1/(SQRT(2)))*(SIN(RADIANS(N484))))*(SIN(RADIANS(45)))</f>
        <v>0.37055641731020372</v>
      </c>
      <c r="D484">
        <f t="shared" ref="D484" si="834">(-((1/(SQRT(2)))*(SIN(RADIANS(45)))))</f>
        <v>-0.49999999999999989</v>
      </c>
      <c r="E484">
        <f t="shared" ref="E484" si="835">((1/(SQRT(2)))*(COS(RADIANS(N484))))*(COS(RADIANS(45)))</f>
        <v>-0.33569024649254564</v>
      </c>
      <c r="F484">
        <f t="shared" ref="F484" si="836">(((1/(SQRT(2)))*(SIN(RADIANS(N484))))*(COS(RADIANS(45))))</f>
        <v>0.37055641731020378</v>
      </c>
      <c r="G484">
        <f t="shared" ref="G484" si="837">(1/(SQRT(2)))*(COS(RADIANS(-45)))</f>
        <v>0.5</v>
      </c>
      <c r="H484">
        <f t="shared" ref="H484" si="838">((1/(SQRT(2)))*(COS(RADIANS(N484))))*(SIN(RADIANS(-45)))</f>
        <v>0.33569024649254559</v>
      </c>
      <c r="I484">
        <f t="shared" ref="I484" si="839">((1/(SQRT(2)))*(SIN(RADIANS(N484))))*(SIN(RADIANS(-45)))</f>
        <v>-0.37055641731020372</v>
      </c>
      <c r="J484">
        <f t="shared" ref="J484" si="840">(-((1/(SQRT(2)))*(SIN(RADIANS(-45)))))</f>
        <v>0.49999999999999989</v>
      </c>
      <c r="K484">
        <f t="shared" ref="K484" si="841">((1/(SQRT(2)))*(COS(RADIANS(N484))))*(COS(RADIANS(-45)))</f>
        <v>-0.33569024649254564</v>
      </c>
      <c r="L484">
        <f>(((1/(SQRT(2)))*(SIN(RADIANS(N484))))*(COS(RADIANS(-45))))</f>
        <v>0.37055641731020378</v>
      </c>
      <c r="N484">
        <f>N480-(O480/O482)</f>
        <v>1932.1737015247395</v>
      </c>
      <c r="O484">
        <f>(DEGREES(ACOS(((-(((SUMPRODUCT(G484:I484,$I$8:$K$8))*(SUMPRODUCT(G484:I484,$I$10:$K$10))-(SUMPRODUCT(J484:L484,$I$8:$K$8))*(SUMPRODUCT(J484:L484,$I$10:$K$10)))-((SUMPRODUCT(A484:C484,$I$8:$K$8))*(SUMPRODUCT(A484:C484,$I$10:$K$10))-(SUMPRODUCT(D484:F484,$I$8:$K$8))*(SUMPRODUCT(D484:F484,$I$10:$K$10))))*(((SUMPRODUCT(G484:I484,$I$8:$K$8))*(SUMPRODUCT(G484:I484,$I$10:$K$10))+(SUMPRODUCT(J484:L484,$I$8:$K$8))*(SUMPRODUCT(J484:L484,$I$10:$K$10)))-((SUMPRODUCT(A484:C484,$I$8:$K$8))*(SUMPRODUCT(A484:C484,$I$10:$K$10))+(SUMPRODUCT(D484:F484,$I$8:$K$8))*(SUMPRODUCT(D484:F484,$I$10:$K$10)))))-((((SUMPRODUCT(A484:C484,$I$8:$K$8))*(SUMPRODUCT(D484:F484,$I$10:$K$10))+(SUMPRODUCT(A484:C484,$I$10:$K$10))*(SUMPRODUCT(D484:F484,$I$8:$K$8)))-((SUMPRODUCT(G484:I484,$I$8:$K$8))*(SUMPRODUCT(J484:L484,$I$10:$K$10))+(SUMPRODUCT(G484:I484,$I$10:$K$10))*(SUMPRODUCT(J484:L484,$I$8:$K$8))))*(SQRT(((((SUMPRODUCT(G484:I484,$I$8:$K$8))*(SUMPRODUCT(G484:I484,$I$10:$K$10))-(SUMPRODUCT(J484:L484,$I$8:$K$8))*(SUMPRODUCT(J484:L484,$I$10:$K$10)))-((SUMPRODUCT(A484:C484,$I$8:$K$8))*(SUMPRODUCT(A484:C484,$I$10:$K$10))-(SUMPRODUCT(D484:F484,$I$8:$K$8))*(SUMPRODUCT(D484:F484,$I$10:$K$10))))^2)+((((SUMPRODUCT(A484:C484,$I$8:$K$8))*(SUMPRODUCT(D484:F484,$I$10:$K$10))+(SUMPRODUCT(A484:C484,$I$10:$K$10))*(SUMPRODUCT(D484:F484,$I$8:$K$8)))-((SUMPRODUCT(G484:I484,$I$8:$K$8))*(SUMPRODUCT(J484:L484,$I$10:$K$10))+(SUMPRODUCT(G484:I484,$I$10:$K$10))*(SUMPRODUCT(J484:L484,$I$8:$K$8))))^2)-((((SUMPRODUCT(G484:I484,$I$8:$K$8))*(SUMPRODUCT(G484:I484,$I$10:$K$10))+(SUMPRODUCT(J484:L484,$I$8:$K$8))*(SUMPRODUCT(J484:L484,$I$10:$K$10)))-((SUMPRODUCT(A484:C484,$I$8:$K$8))*(SUMPRODUCT(A484:C484,$I$10:$K$10))+(SUMPRODUCT(D484:F484,$I$8:$K$8))*(SUMPRODUCT(D484:F484,$I$10:$K$10))))^2)))))/(((((SUMPRODUCT(G484:I484,$I$8:$K$8))*(SUMPRODUCT(G484:I484,$I$10:$K$10))-(SUMPRODUCT(J484:L484,$I$8:$K$8))*(SUMPRODUCT(J484:L484,$I$10:$K$10)))-((SUMPRODUCT(A484:C484,$I$8:$K$8))*(SUMPRODUCT(A484:C484,$I$10:$K$10))-(SUMPRODUCT(D484:F484,$I$8:$K$8))*(SUMPRODUCT(D484:F484,$I$10:$K$10))))^2)+((((SUMPRODUCT(A484:C484,$I$8:$K$8))*(SUMPRODUCT(D484:F484,$I$10:$K$10))+(SUMPRODUCT(A484:C484,$I$10:$K$10))*(SUMPRODUCT(D484:F484,$I$8:$K$8)))-((SUMPRODUCT(G484:I484,$I$8:$K$8))*(SUMPRODUCT(J484:L484,$I$10:$K$10))+(SUMPRODUCT(G484:I484,$I$10:$K$10))*(SUMPRODUCT(J484:L484,$I$8:$K$8))))^2)))))/2</f>
        <v>81.220266333844748</v>
      </c>
      <c r="Q484">
        <f>Q480-(R480/R482)</f>
        <v>109.10902823253568</v>
      </c>
      <c r="R484">
        <f>(DEGREES(ACOS(((-(((SUMPRODUCT(Z484:AB484,$I$8:$K$8))*(SUMPRODUCT(Z484:AB484,$I$10:$K$10))-(SUMPRODUCT(AC484:AE484,$I$8:$K$8))*(SUMPRODUCT(AC484:AE484,$I$10:$K$10)))-((SUMPRODUCT(T484:V484,$I$8:$K$8))*(SUMPRODUCT(T484:V484,$I$10:$K$10))-(SUMPRODUCT(W484:Y484,$I$8:$K$8))*(SUMPRODUCT(W484:Y484,$I$10:$K$10))))*(((SUMPRODUCT(Z484:AB484,$I$8:$K$8))*(SUMPRODUCT(Z484:AB484,$I$10:$K$10))+(SUMPRODUCT(AC484:AE484,$I$8:$K$8))*(SUMPRODUCT(AC484:AE484,$I$10:$K$10)))-((SUMPRODUCT(T484:V484,$I$8:$K$8))*(SUMPRODUCT(T484:V484,$I$10:$K$10))+(SUMPRODUCT(W484:Y484,$I$8:$K$8))*(SUMPRODUCT(W484:Y484,$I$10:$K$10)))))+((((SUMPRODUCT(T484:V484,$I$8:$K$8))*(SUMPRODUCT(W484:Y484,$I$10:$K$10))+(SUMPRODUCT(T484:V484,$I$10:$K$10))*(SUMPRODUCT(W484:Y484,$I$8:$K$8)))-((SUMPRODUCT(Z484:AB484,$I$8:$K$8))*(SUMPRODUCT(AC484:AE484,$I$10:$K$10))+(SUMPRODUCT(Z484:AB484,$I$10:$K$10))*(SUMPRODUCT(AC484:AE484,$I$8:$K$8))))*(SQRT(((((SUMPRODUCT(Z484:AB484,$I$8:$K$8))*(SUMPRODUCT(Z484:AB484,$I$10:$K$10))-(SUMPRODUCT(AC484:AE484,$I$8:$K$8))*(SUMPRODUCT(AC484:AE484,$I$10:$K$10)))-((SUMPRODUCT(T484:V484,$I$8:$K$8))*(SUMPRODUCT(T484:V484,$I$10:$K$10))-(SUMPRODUCT(W484:Y484,$I$8:$K$8))*(SUMPRODUCT(W484:Y484,$I$10:$K$10))))^2)+((((SUMPRODUCT(T484:V484,$I$8:$K$8))*(SUMPRODUCT(W484:Y484,$I$10:$K$10))+(SUMPRODUCT(T484:V484,$I$10:$K$10))*(SUMPRODUCT(W484:Y484,$I$8:$K$8)))-((SUMPRODUCT(Z484:AB484,$I$8:$K$8))*(SUMPRODUCT(AC484:AE484,$I$10:$K$10))+(SUMPRODUCT(Z484:AB484,$I$10:$K$10))*(SUMPRODUCT(AC484:AE484,$I$8:$K$8))))^2)-((((SUMPRODUCT(Z484:AB484,$I$8:$K$8))*(SUMPRODUCT(Z484:AB484,$I$10:$K$10))+(SUMPRODUCT(AC484:AE484,$I$8:$K$8))*(SUMPRODUCT(AC484:AE484,$I$10:$K$10)))-((SUMPRODUCT(T484:V484,$I$8:$K$8))*(SUMPRODUCT(T484:V484,$I$10:$K$10))+(SUMPRODUCT(W484:Y484,$I$8:$K$8))*(SUMPRODUCT(W484:Y484,$I$10:$K$10))))^2)))))/(((((SUMPRODUCT(Z484:AB484,$I$8:$K$8))*(SUMPRODUCT(Z484:AB484,$I$10:$K$10))-(SUMPRODUCT(AC484:AE484,$I$8:$K$8))*(SUMPRODUCT(AC484:AE484,$I$10:$K$10)))-((SUMPRODUCT(T484:V484,$I$8:$K$8))*(SUMPRODUCT(T484:V484,$I$10:$K$10))-(SUMPRODUCT(W484:Y484,$I$8:$K$8))*(SUMPRODUCT(W484:Y484,$I$10:$K$10))))^2)+((((SUMPRODUCT(T484:V484,$I$8:$K$8))*(SUMPRODUCT(W484:Y484,$I$10:$K$10))+(SUMPRODUCT(T484:V484,$I$10:$K$10))*(SUMPRODUCT(W484:Y484,$I$8:$K$8)))-((SUMPRODUCT(Z484:AB484,$I$8:$K$8))*(SUMPRODUCT(AC484:AE484,$I$10:$K$10))+(SUMPRODUCT(Z484:AB484,$I$10:$K$10))*(SUMPRODUCT(AC484:AE484,$I$8:$K$8))))^2)))))/2</f>
        <v>1.3928304214874213E-2</v>
      </c>
      <c r="T484">
        <f>(1/(SQRT(2)))*(COS(RADIANS(45)))</f>
        <v>0.5</v>
      </c>
      <c r="U484">
        <f>((1/(SQRT(2)))*(COS(RADIANS(Q484))))*(SIN(RADIANS(45)))</f>
        <v>-0.16368339638424798</v>
      </c>
      <c r="V484">
        <f>((1/(SQRT(2)))*(SIN(RADIANS(Q484))))*(SIN(RADIANS(45)))</f>
        <v>0.47244866996121077</v>
      </c>
      <c r="W484">
        <f>(-((1/(SQRT(2)))*(SIN(RADIANS(45)))))</f>
        <v>-0.49999999999999989</v>
      </c>
      <c r="X484">
        <f>((1/(SQRT(2)))*(COS(RADIANS(Q484))))*(COS(RADIANS(45)))</f>
        <v>-0.163683396384248</v>
      </c>
      <c r="Y484">
        <f>(((1/(SQRT(2)))*(SIN(RADIANS(Q484))))*(COS(RADIANS(45))))</f>
        <v>0.47244866996121088</v>
      </c>
      <c r="Z484">
        <f t="shared" ref="Z484" si="842">(1/(SQRT(2)))*(COS(RADIANS(-45)))</f>
        <v>0.5</v>
      </c>
      <c r="AA484">
        <f>((1/(SQRT(2)))*(COS(RADIANS(Q484))))*(SIN(RADIANS(-45)))</f>
        <v>0.16368339638424798</v>
      </c>
      <c r="AB484">
        <f>((1/(SQRT(2)))*(SIN(RADIANS(Q484))))*(SIN(RADIANS(-45)))</f>
        <v>-0.47244866996121077</v>
      </c>
      <c r="AC484">
        <f>(-((1/(SQRT(2)))*(SIN(RADIANS(-45)))))</f>
        <v>0.49999999999999989</v>
      </c>
      <c r="AD484">
        <f>((1/(SQRT(2)))*(COS(RADIANS(Q484))))*(COS(RADIANS(-45)))</f>
        <v>-0.163683396384248</v>
      </c>
      <c r="AE484">
        <f>(((1/(SQRT(2)))*(SIN(RADIANS(Q484))))*(COS(RADIANS(-45))))</f>
        <v>0.47244866996121088</v>
      </c>
    </row>
    <row r="485" spans="1:31" x14ac:dyDescent="0.2">
      <c r="O485" t="s">
        <v>95</v>
      </c>
      <c r="R485" t="s">
        <v>95</v>
      </c>
    </row>
    <row r="486" spans="1:31" x14ac:dyDescent="0.2">
      <c r="O486" s="15">
        <f>(COS(RADIANS(N484)))*((SIN(RADIANS(45)))*(COS(RADIANS(45))))-(SIN(RADIANS(135)))*(COS(RADIANS((135))))*($A$337*$F$337+$C$337*$D$337)-(2*((SIN(RADIANS(45)))^2))-(SIN(RADIANS(135)))^2*(SIN(RADIANS(N484)))*(($B$337*$E$337))-($C$337*$F$337)+(SIN(RADIANS(N484)))*(-(SIN(RADIANS(45))))*(COS(RADIANS(45)))-(SIN(RADIANS(135)))*(COS(RADIANS(135)))*($A$337*$E$337+$B$337*$D$337)-(SIN(RADIANS(45)))^2-(SIN(RADIANS(135)))^2*(SIN(RADIANS(N484)))*($B$337*$F$337+$C$337*$E$337)+(SIN(RADIANS(45)))^2-((SIN(RADIANS(135)))^2)*((COS(RADIANS(N484)))^2)*($B$337*$F$337+$C$337*$E$337)</f>
        <v>-2.0696101405590315</v>
      </c>
      <c r="R486">
        <f>(COS(RADIANS(Q484)))*((SIN(RADIANS(45)))*(COS(RADIANS(45))))-(SIN(RADIANS(135)))*(COS(RADIANS((135))))*($A$337*$F$337+$C$337*$D$337)-(2*((SIN(RADIANS(45)))^2))-(SIN(RADIANS(135)))^2*(SIN(RADIANS(Q484)))*(($B$337*$E$337))-($C$337*$F$337)+(SIN(RADIANS(Q484)))*(-(SIN(RADIANS(45))))*(COS(RADIANS(45)))-(SIN(RADIANS(135)))*(COS(RADIANS(135)))*($A$337*$E$337+$B$337*$D$337)-(SIN(RADIANS(45)))^2-(SIN(RADIANS(135)))^2*(SIN(RADIANS(Q484)))*($B$337*$F$337+$C$337*$E$337)+(SIN(RADIANS(45)))^2-((SIN(RADIANS(135)))^2)*((COS(RADIANS(Q484)))^2)*($B$337*$F$337+$C$337*$E$337)</f>
        <v>-1.9928241695157982</v>
      </c>
      <c r="AE486" s="15"/>
    </row>
    <row r="487" spans="1:31" x14ac:dyDescent="0.2">
      <c r="A487" s="15"/>
      <c r="Q487" s="15"/>
    </row>
    <row r="488" spans="1:31" x14ac:dyDescent="0.2">
      <c r="A488">
        <f>(1/(SQRT(2)))*(COS(RADIANS(45)))</f>
        <v>0.5</v>
      </c>
      <c r="B488">
        <f>((1/(SQRT(2)))*(COS(RADIANS(N488))))*(SIN(RADIANS(45)))</f>
        <v>-0.49440157218407554</v>
      </c>
      <c r="C488">
        <f t="shared" ref="C488" si="843">((1/(SQRT(2)))*(SIN(RADIANS(N488))))*(SIN(RADIANS(45)))</f>
        <v>7.4612903856599799E-2</v>
      </c>
      <c r="D488">
        <f t="shared" ref="D488" si="844">(-((1/(SQRT(2)))*(SIN(RADIANS(45)))))</f>
        <v>-0.49999999999999989</v>
      </c>
      <c r="E488">
        <f t="shared" ref="E488" si="845">((1/(SQRT(2)))*(COS(RADIANS(N488))))*(COS(RADIANS(45)))</f>
        <v>-0.4944015721840756</v>
      </c>
      <c r="F488">
        <f t="shared" ref="F488" si="846">(((1/(SQRT(2)))*(SIN(RADIANS(N488))))*(COS(RADIANS(45))))</f>
        <v>7.4612903856599813E-2</v>
      </c>
      <c r="G488">
        <f t="shared" ref="G488" si="847">(1/(SQRT(2)))*(COS(RADIANS(-45)))</f>
        <v>0.5</v>
      </c>
      <c r="H488">
        <f t="shared" ref="H488" si="848">((1/(SQRT(2)))*(COS(RADIANS(N488))))*(SIN(RADIANS(-45)))</f>
        <v>0.49440157218407554</v>
      </c>
      <c r="I488">
        <f t="shared" ref="I488" si="849">((1/(SQRT(2)))*(SIN(RADIANS(N488))))*(SIN(RADIANS(-45)))</f>
        <v>-7.4612903856599799E-2</v>
      </c>
      <c r="J488">
        <f t="shared" ref="J488" si="850">(-((1/(SQRT(2)))*(SIN(RADIANS(-45)))))</f>
        <v>0.49999999999999989</v>
      </c>
      <c r="K488">
        <f t="shared" ref="K488" si="851">((1/(SQRT(2)))*(COS(RADIANS(N488))))*(COS(RADIANS(-45)))</f>
        <v>-0.4944015721840756</v>
      </c>
      <c r="L488">
        <f>(((1/(SQRT(2)))*(SIN(RADIANS(N488))))*(COS(RADIANS(-45))))</f>
        <v>7.4612903856599813E-2</v>
      </c>
      <c r="N488">
        <f>N484-(O484/O486)</f>
        <v>1971.4179363408223</v>
      </c>
      <c r="O488">
        <f>(DEGREES(ACOS(((-(((SUMPRODUCT(G488:I488,$I$8:$K$8))*(SUMPRODUCT(G488:I488,$I$10:$K$10))-(SUMPRODUCT(J488:L488,$I$8:$K$8))*(SUMPRODUCT(J488:L488,$I$10:$K$10)))-((SUMPRODUCT(A488:C488,$I$8:$K$8))*(SUMPRODUCT(A488:C488,$I$10:$K$10))-(SUMPRODUCT(D488:F488,$I$8:$K$8))*(SUMPRODUCT(D488:F488,$I$10:$K$10))))*(((SUMPRODUCT(G488:I488,$I$8:$K$8))*(SUMPRODUCT(G488:I488,$I$10:$K$10))+(SUMPRODUCT(J488:L488,$I$8:$K$8))*(SUMPRODUCT(J488:L488,$I$10:$K$10)))-((SUMPRODUCT(A488:C488,$I$8:$K$8))*(SUMPRODUCT(A488:C488,$I$10:$K$10))+(SUMPRODUCT(D488:F488,$I$8:$K$8))*(SUMPRODUCT(D488:F488,$I$10:$K$10)))))-((((SUMPRODUCT(A488:C488,$I$8:$K$8))*(SUMPRODUCT(D488:F488,$I$10:$K$10))+(SUMPRODUCT(A488:C488,$I$10:$K$10))*(SUMPRODUCT(D488:F488,$I$8:$K$8)))-((SUMPRODUCT(G488:I488,$I$8:$K$8))*(SUMPRODUCT(J488:L488,$I$10:$K$10))+(SUMPRODUCT(G488:I488,$I$10:$K$10))*(SUMPRODUCT(J488:L488,$I$8:$K$8))))*(SQRT(((((SUMPRODUCT(G488:I488,$I$8:$K$8))*(SUMPRODUCT(G488:I488,$I$10:$K$10))-(SUMPRODUCT(J488:L488,$I$8:$K$8))*(SUMPRODUCT(J488:L488,$I$10:$K$10)))-((SUMPRODUCT(A488:C488,$I$8:$K$8))*(SUMPRODUCT(A488:C488,$I$10:$K$10))-(SUMPRODUCT(D488:F488,$I$8:$K$8))*(SUMPRODUCT(D488:F488,$I$10:$K$10))))^2)+((((SUMPRODUCT(A488:C488,$I$8:$K$8))*(SUMPRODUCT(D488:F488,$I$10:$K$10))+(SUMPRODUCT(A488:C488,$I$10:$K$10))*(SUMPRODUCT(D488:F488,$I$8:$K$8)))-((SUMPRODUCT(G488:I488,$I$8:$K$8))*(SUMPRODUCT(J488:L488,$I$10:$K$10))+(SUMPRODUCT(G488:I488,$I$10:$K$10))*(SUMPRODUCT(J488:L488,$I$8:$K$8))))^2)-((((SUMPRODUCT(G488:I488,$I$8:$K$8))*(SUMPRODUCT(G488:I488,$I$10:$K$10))+(SUMPRODUCT(J488:L488,$I$8:$K$8))*(SUMPRODUCT(J488:L488,$I$10:$K$10)))-((SUMPRODUCT(A488:C488,$I$8:$K$8))*(SUMPRODUCT(A488:C488,$I$10:$K$10))+(SUMPRODUCT(D488:F488,$I$8:$K$8))*(SUMPRODUCT(D488:F488,$I$10:$K$10))))^2)))))/(((((SUMPRODUCT(G488:I488,$I$8:$K$8))*(SUMPRODUCT(G488:I488,$I$10:$K$10))-(SUMPRODUCT(J488:L488,$I$8:$K$8))*(SUMPRODUCT(J488:L488,$I$10:$K$10)))-((SUMPRODUCT(A488:C488,$I$8:$K$8))*(SUMPRODUCT(A488:C488,$I$10:$K$10))-(SUMPRODUCT(D488:F488,$I$8:$K$8))*(SUMPRODUCT(D488:F488,$I$10:$K$10))))^2)+((((SUMPRODUCT(A488:C488,$I$8:$K$8))*(SUMPRODUCT(D488:F488,$I$10:$K$10))+(SUMPRODUCT(A488:C488,$I$10:$K$10))*(SUMPRODUCT(D488:F488,$I$8:$K$8)))-((SUMPRODUCT(G488:I488,$I$8:$K$8))*(SUMPRODUCT(J488:L488,$I$10:$K$10))+(SUMPRODUCT(G488:I488,$I$10:$K$10))*(SUMPRODUCT(J488:L488,$I$8:$K$8))))^2)))))/2</f>
        <v>70.23915998475718</v>
      </c>
      <c r="Q488">
        <f t="shared" ref="Q488" si="852">Q484-(R484/R486)</f>
        <v>109.1160174614039</v>
      </c>
      <c r="R488">
        <f>(DEGREES(ACOS(((-(((SUMPRODUCT(Z488:AB488,$I$8:$K$8))*(SUMPRODUCT(Z488:AB488,$I$10:$K$10))-(SUMPRODUCT(AC488:AE488,$I$8:$K$8))*(SUMPRODUCT(AC488:AE488,$I$10:$K$10)))-((SUMPRODUCT(T488:V488,$I$8:$K$8))*(SUMPRODUCT(T488:V488,$I$10:$K$10))-(SUMPRODUCT(W488:Y488,$I$8:$K$8))*(SUMPRODUCT(W488:Y488,$I$10:$K$10))))*(((SUMPRODUCT(Z488:AB488,$I$8:$K$8))*(SUMPRODUCT(Z488:AB488,$I$10:$K$10))+(SUMPRODUCT(AC488:AE488,$I$8:$K$8))*(SUMPRODUCT(AC488:AE488,$I$10:$K$10)))-((SUMPRODUCT(T488:V488,$I$8:$K$8))*(SUMPRODUCT(T488:V488,$I$10:$K$10))+(SUMPRODUCT(W488:Y488,$I$8:$K$8))*(SUMPRODUCT(W488:Y488,$I$10:$K$10)))))+((((SUMPRODUCT(T488:V488,$I$8:$K$8))*(SUMPRODUCT(W488:Y488,$I$10:$K$10))+(SUMPRODUCT(T488:V488,$I$10:$K$10))*(SUMPRODUCT(W488:Y488,$I$8:$K$8)))-((SUMPRODUCT(Z488:AB488,$I$8:$K$8))*(SUMPRODUCT(AC488:AE488,$I$10:$K$10))+(SUMPRODUCT(Z488:AB488,$I$10:$K$10))*(SUMPRODUCT(AC488:AE488,$I$8:$K$8))))*(SQRT(((((SUMPRODUCT(Z488:AB488,$I$8:$K$8))*(SUMPRODUCT(Z488:AB488,$I$10:$K$10))-(SUMPRODUCT(AC488:AE488,$I$8:$K$8))*(SUMPRODUCT(AC488:AE488,$I$10:$K$10)))-((SUMPRODUCT(T488:V488,$I$8:$K$8))*(SUMPRODUCT(T488:V488,$I$10:$K$10))-(SUMPRODUCT(W488:Y488,$I$8:$K$8))*(SUMPRODUCT(W488:Y488,$I$10:$K$10))))^2)+((((SUMPRODUCT(T488:V488,$I$8:$K$8))*(SUMPRODUCT(W488:Y488,$I$10:$K$10))+(SUMPRODUCT(T488:V488,$I$10:$K$10))*(SUMPRODUCT(W488:Y488,$I$8:$K$8)))-((SUMPRODUCT(Z488:AB488,$I$8:$K$8))*(SUMPRODUCT(AC488:AE488,$I$10:$K$10))+(SUMPRODUCT(Z488:AB488,$I$10:$K$10))*(SUMPRODUCT(AC488:AE488,$I$8:$K$8))))^2)-((((SUMPRODUCT(Z488:AB488,$I$8:$K$8))*(SUMPRODUCT(Z488:AB488,$I$10:$K$10))+(SUMPRODUCT(AC488:AE488,$I$8:$K$8))*(SUMPRODUCT(AC488:AE488,$I$10:$K$10)))-((SUMPRODUCT(T488:V488,$I$8:$K$8))*(SUMPRODUCT(T488:V488,$I$10:$K$10))+(SUMPRODUCT(W488:Y488,$I$8:$K$8))*(SUMPRODUCT(W488:Y488,$I$10:$K$10))))^2)))))/(((((SUMPRODUCT(Z488:AB488,$I$8:$K$8))*(SUMPRODUCT(Z488:AB488,$I$10:$K$10))-(SUMPRODUCT(AC488:AE488,$I$8:$K$8))*(SUMPRODUCT(AC488:AE488,$I$10:$K$10)))-((SUMPRODUCT(T488:V488,$I$8:$K$8))*(SUMPRODUCT(T488:V488,$I$10:$K$10))-(SUMPRODUCT(W488:Y488,$I$8:$K$8))*(SUMPRODUCT(W488:Y488,$I$10:$K$10))))^2)+((((SUMPRODUCT(T488:V488,$I$8:$K$8))*(SUMPRODUCT(W488:Y488,$I$10:$K$10))+(SUMPRODUCT(T488:V488,$I$10:$K$10))*(SUMPRODUCT(W488:Y488,$I$8:$K$8)))-((SUMPRODUCT(Z488:AB488,$I$8:$K$8))*(SUMPRODUCT(AC488:AE488,$I$10:$K$10))+(SUMPRODUCT(Z488:AB488,$I$10:$K$10))*(SUMPRODUCT(AC488:AE488,$I$8:$K$8))))^2)))))/2</f>
        <v>1.1224426845868577E-2</v>
      </c>
      <c r="T488">
        <f t="shared" ref="T488" si="853">(1/(SQRT(2)))*(COS(RADIANS(45)))</f>
        <v>0.5</v>
      </c>
      <c r="U488">
        <f t="shared" ref="U488" si="854">((1/(SQRT(2)))*(COS(RADIANS(Q488))))*(SIN(RADIANS(45)))</f>
        <v>-0.16374102684369898</v>
      </c>
      <c r="V488">
        <f t="shared" ref="V488" si="855">((1/(SQRT(2)))*(SIN(RADIANS(Q488))))*(SIN(RADIANS(45)))</f>
        <v>0.47242869951789657</v>
      </c>
      <c r="W488">
        <f t="shared" ref="W488" si="856">(-((1/(SQRT(2)))*(SIN(RADIANS(45)))))</f>
        <v>-0.49999999999999989</v>
      </c>
      <c r="X488">
        <f t="shared" ref="X488" si="857">((1/(SQRT(2)))*(COS(RADIANS(Q488))))*(COS(RADIANS(45)))</f>
        <v>-0.16374102684369901</v>
      </c>
      <c r="Y488">
        <f t="shared" ref="Y488" si="858">(((1/(SQRT(2)))*(SIN(RADIANS(Q488))))*(COS(RADIANS(45))))</f>
        <v>0.47242869951789662</v>
      </c>
      <c r="Z488">
        <f t="shared" ref="Z488" si="859">(1/(SQRT(2)))*(COS(RADIANS(-45)))</f>
        <v>0.5</v>
      </c>
      <c r="AA488">
        <f t="shared" ref="AA488" si="860">((1/(SQRT(2)))*(COS(RADIANS(Q488))))*(SIN(RADIANS(-45)))</f>
        <v>0.16374102684369898</v>
      </c>
      <c r="AB488">
        <f t="shared" ref="AB488" si="861">((1/(SQRT(2)))*(SIN(RADIANS(Q488))))*(SIN(RADIANS(-45)))</f>
        <v>-0.47242869951789657</v>
      </c>
      <c r="AC488">
        <f t="shared" ref="AC488" si="862">(-((1/(SQRT(2)))*(SIN(RADIANS(-45)))))</f>
        <v>0.49999999999999989</v>
      </c>
      <c r="AD488">
        <f t="shared" ref="AD488" si="863">((1/(SQRT(2)))*(COS(RADIANS(Q488))))*(COS(RADIANS(-45)))</f>
        <v>-0.16374102684369901</v>
      </c>
      <c r="AE488">
        <f t="shared" ref="AE488" si="864">(((1/(SQRT(2)))*(SIN(RADIANS(Q488))))*(COS(RADIANS(-45))))</f>
        <v>0.47242869951789662</v>
      </c>
    </row>
    <row r="489" spans="1:31" x14ac:dyDescent="0.2">
      <c r="O489" t="s">
        <v>95</v>
      </c>
      <c r="R489" t="s">
        <v>95</v>
      </c>
    </row>
    <row r="490" spans="1:31" x14ac:dyDescent="0.2">
      <c r="O490" s="15">
        <f>(COS(RADIANS(N488)))*((SIN(RADIANS(45)))*(COS(RADIANS(45))))-(SIN(RADIANS(135)))*(COS(RADIANS((135))))*($A$337*$F$337+$C$337*$D$337)-(2*((SIN(RADIANS(45)))^2))-(SIN(RADIANS(135)))^2*(SIN(RADIANS(N488)))*(($B$337*$E$337))-($C$337*$F$337)+(SIN(RADIANS(N488)))*(-(SIN(RADIANS(45))))*(COS(RADIANS(45)))-(SIN(RADIANS(135)))*(COS(RADIANS(135)))*($A$337*$E$337+$B$337*$D$337)-(SIN(RADIANS(45)))^2-(SIN(RADIANS(135)))^2*(SIN(RADIANS(N488)))*($B$337*$F$337+$C$337*$E$337)+(SIN(RADIANS(45)))^2-((SIN(RADIANS(135)))^2)*((COS(RADIANS(N488)))^2)*($B$337*$F$337+$C$337*$E$337)</f>
        <v>-1.97066645156179</v>
      </c>
      <c r="R490">
        <f t="shared" ref="R490" si="865">(COS(RADIANS(Q488)))*((SIN(RADIANS(45)))*(COS(RADIANS(45))))-(SIN(RADIANS(135)))*(COS(RADIANS((135))))*($A$337*$F$337+$C$337*$D$337)-(2*((SIN(RADIANS(45)))^2))-(SIN(RADIANS(135)))^2*(SIN(RADIANS(Q488)))*(($B$337*$E$337))-($C$337*$F$337)+(SIN(RADIANS(Q488)))*(-(SIN(RADIANS(45))))*(COS(RADIANS(45)))-(SIN(RADIANS(135)))*(COS(RADIANS(135)))*($A$337*$E$337+$B$337*$D$337)-(SIN(RADIANS(45)))^2-(SIN(RADIANS(135)))^2*(SIN(RADIANS(Q488)))*($B$337*$F$337+$C$337*$E$337)+(SIN(RADIANS(45)))^2-((SIN(RADIANS(135)))^2)*((COS(RADIANS(Q488)))^2)*($B$337*$F$337+$C$337*$E$337)</f>
        <v>-1.9928628103084953</v>
      </c>
      <c r="AE490" s="15"/>
    </row>
    <row r="491" spans="1:31" x14ac:dyDescent="0.2">
      <c r="A491" s="15"/>
      <c r="Q491" s="15"/>
    </row>
    <row r="492" spans="1:31" x14ac:dyDescent="0.2">
      <c r="A492">
        <f>(1/(SQRT(2)))*(COS(RADIANS(45)))</f>
        <v>0.5</v>
      </c>
      <c r="B492">
        <f>((1/(SQRT(2)))*(COS(RADIANS(N492))))*(SIN(RADIANS(45)))</f>
        <v>-0.44526421939833866</v>
      </c>
      <c r="C492">
        <f t="shared" ref="C492" si="866">((1/(SQRT(2)))*(SIN(RADIANS(N492))))*(SIN(RADIANS(45)))</f>
        <v>-0.22746378815888049</v>
      </c>
      <c r="D492">
        <f t="shared" ref="D492" si="867">(-((1/(SQRT(2)))*(SIN(RADIANS(45)))))</f>
        <v>-0.49999999999999989</v>
      </c>
      <c r="E492">
        <f t="shared" ref="E492" si="868">((1/(SQRT(2)))*(COS(RADIANS(N492))))*(COS(RADIANS(45)))</f>
        <v>-0.44526421939833871</v>
      </c>
      <c r="F492">
        <f t="shared" ref="F492" si="869">(((1/(SQRT(2)))*(SIN(RADIANS(N492))))*(COS(RADIANS(45))))</f>
        <v>-0.22746378815888055</v>
      </c>
      <c r="G492">
        <f t="shared" ref="G492" si="870">(1/(SQRT(2)))*(COS(RADIANS(-45)))</f>
        <v>0.5</v>
      </c>
      <c r="H492">
        <f t="shared" ref="H492" si="871">((1/(SQRT(2)))*(COS(RADIANS(N492))))*(SIN(RADIANS(-45)))</f>
        <v>0.44526421939833866</v>
      </c>
      <c r="I492">
        <f t="shared" ref="I492" si="872">((1/(SQRT(2)))*(SIN(RADIANS(N492))))*(SIN(RADIANS(-45)))</f>
        <v>0.22746378815888049</v>
      </c>
      <c r="J492">
        <f t="shared" ref="J492" si="873">(-((1/(SQRT(2)))*(SIN(RADIANS(-45)))))</f>
        <v>0.49999999999999989</v>
      </c>
      <c r="K492">
        <f t="shared" ref="K492" si="874">((1/(SQRT(2)))*(COS(RADIANS(N492))))*(COS(RADIANS(-45)))</f>
        <v>-0.44526421939833871</v>
      </c>
      <c r="L492">
        <f>(((1/(SQRT(2)))*(SIN(RADIANS(N492))))*(COS(RADIANS(-45))))</f>
        <v>-0.22746378815888055</v>
      </c>
      <c r="N492" s="10">
        <f>N488-(O488/O490)</f>
        <v>2007.0602744590215</v>
      </c>
      <c r="O492" s="10">
        <f>(DEGREES(ACOS(((-(((SUMPRODUCT(G492:I492,$I$8:$K$8))*(SUMPRODUCT(G492:I492,$I$10:$K$10))-(SUMPRODUCT(J492:L492,$I$8:$K$8))*(SUMPRODUCT(J492:L492,$I$10:$K$10)))-((SUMPRODUCT(A492:C492,$I$8:$K$8))*(SUMPRODUCT(A492:C492,$I$10:$K$10))-(SUMPRODUCT(D492:F492,$I$8:$K$8))*(SUMPRODUCT(D492:F492,$I$10:$K$10))))*(((SUMPRODUCT(G492:I492,$I$8:$K$8))*(SUMPRODUCT(G492:I492,$I$10:$K$10))+(SUMPRODUCT(J492:L492,$I$8:$K$8))*(SUMPRODUCT(J492:L492,$I$10:$K$10)))-((SUMPRODUCT(A492:C492,$I$8:$K$8))*(SUMPRODUCT(A492:C492,$I$10:$K$10))+(SUMPRODUCT(D492:F492,$I$8:$K$8))*(SUMPRODUCT(D492:F492,$I$10:$K$10)))))-((((SUMPRODUCT(A492:C492,$I$8:$K$8))*(SUMPRODUCT(D492:F492,$I$10:$K$10))+(SUMPRODUCT(A492:C492,$I$10:$K$10))*(SUMPRODUCT(D492:F492,$I$8:$K$8)))-((SUMPRODUCT(G492:I492,$I$8:$K$8))*(SUMPRODUCT(J492:L492,$I$10:$K$10))+(SUMPRODUCT(G492:I492,$I$10:$K$10))*(SUMPRODUCT(J492:L492,$I$8:$K$8))))*(SQRT(((((SUMPRODUCT(G492:I492,$I$8:$K$8))*(SUMPRODUCT(G492:I492,$I$10:$K$10))-(SUMPRODUCT(J492:L492,$I$8:$K$8))*(SUMPRODUCT(J492:L492,$I$10:$K$10)))-((SUMPRODUCT(A492:C492,$I$8:$K$8))*(SUMPRODUCT(A492:C492,$I$10:$K$10))-(SUMPRODUCT(D492:F492,$I$8:$K$8))*(SUMPRODUCT(D492:F492,$I$10:$K$10))))^2)+((((SUMPRODUCT(A492:C492,$I$8:$K$8))*(SUMPRODUCT(D492:F492,$I$10:$K$10))+(SUMPRODUCT(A492:C492,$I$10:$K$10))*(SUMPRODUCT(D492:F492,$I$8:$K$8)))-((SUMPRODUCT(G492:I492,$I$8:$K$8))*(SUMPRODUCT(J492:L492,$I$10:$K$10))+(SUMPRODUCT(G492:I492,$I$10:$K$10))*(SUMPRODUCT(J492:L492,$I$8:$K$8))))^2)-((((SUMPRODUCT(G492:I492,$I$8:$K$8))*(SUMPRODUCT(G492:I492,$I$10:$K$10))+(SUMPRODUCT(J492:L492,$I$8:$K$8))*(SUMPRODUCT(J492:L492,$I$10:$K$10)))-((SUMPRODUCT(A492:C492,$I$8:$K$8))*(SUMPRODUCT(A492:C492,$I$10:$K$10))+(SUMPRODUCT(D492:F492,$I$8:$K$8))*(SUMPRODUCT(D492:F492,$I$10:$K$10))))^2)))))/(((((SUMPRODUCT(G492:I492,$I$8:$K$8))*(SUMPRODUCT(G492:I492,$I$10:$K$10))-(SUMPRODUCT(J492:L492,$I$8:$K$8))*(SUMPRODUCT(J492:L492,$I$10:$K$10)))-((SUMPRODUCT(A492:C492,$I$8:$K$8))*(SUMPRODUCT(A492:C492,$I$10:$K$10))-(SUMPRODUCT(D492:F492,$I$8:$K$8))*(SUMPRODUCT(D492:F492,$I$10:$K$10))))^2)+((((SUMPRODUCT(A492:C492,$I$8:$K$8))*(SUMPRODUCT(D492:F492,$I$10:$K$10))+(SUMPRODUCT(A492:C492,$I$10:$K$10))*(SUMPRODUCT(D492:F492,$I$8:$K$8)))-((SUMPRODUCT(G492:I492,$I$8:$K$8))*(SUMPRODUCT(J492:L492,$I$10:$K$10))+(SUMPRODUCT(G492:I492,$I$10:$K$10))*(SUMPRODUCT(J492:L492,$I$8:$K$8))))^2)))))/2</f>
        <v>68.317935973725312</v>
      </c>
      <c r="Q492" s="10">
        <f t="shared" ref="Q492" si="875">Q488-(R488/R490)</f>
        <v>109.1216497742695</v>
      </c>
      <c r="R492" s="10">
        <f>(DEGREES(ACOS(((-(((SUMPRODUCT(Z492:AB492,$I$8:$K$8))*(SUMPRODUCT(Z492:AB492,$I$10:$K$10))-(SUMPRODUCT(AC492:AE492,$I$8:$K$8))*(SUMPRODUCT(AC492:AE492,$I$10:$K$10)))-((SUMPRODUCT(T492:V492,$I$8:$K$8))*(SUMPRODUCT(T492:V492,$I$10:$K$10))-(SUMPRODUCT(W492:Y492,$I$8:$K$8))*(SUMPRODUCT(W492:Y492,$I$10:$K$10))))*(((SUMPRODUCT(Z492:AB492,$I$8:$K$8))*(SUMPRODUCT(Z492:AB492,$I$10:$K$10))+(SUMPRODUCT(AC492:AE492,$I$8:$K$8))*(SUMPRODUCT(AC492:AE492,$I$10:$K$10)))-((SUMPRODUCT(T492:V492,$I$8:$K$8))*(SUMPRODUCT(T492:V492,$I$10:$K$10))+(SUMPRODUCT(W492:Y492,$I$8:$K$8))*(SUMPRODUCT(W492:Y492,$I$10:$K$10)))))+((((SUMPRODUCT(T492:V492,$I$8:$K$8))*(SUMPRODUCT(W492:Y492,$I$10:$K$10))+(SUMPRODUCT(T492:V492,$I$10:$K$10))*(SUMPRODUCT(W492:Y492,$I$8:$K$8)))-((SUMPRODUCT(Z492:AB492,$I$8:$K$8))*(SUMPRODUCT(AC492:AE492,$I$10:$K$10))+(SUMPRODUCT(Z492:AB492,$I$10:$K$10))*(SUMPRODUCT(AC492:AE492,$I$8:$K$8))))*(SQRT(((((SUMPRODUCT(Z492:AB492,$I$8:$K$8))*(SUMPRODUCT(Z492:AB492,$I$10:$K$10))-(SUMPRODUCT(AC492:AE492,$I$8:$K$8))*(SUMPRODUCT(AC492:AE492,$I$10:$K$10)))-((SUMPRODUCT(T492:V492,$I$8:$K$8))*(SUMPRODUCT(T492:V492,$I$10:$K$10))-(SUMPRODUCT(W492:Y492,$I$8:$K$8))*(SUMPRODUCT(W492:Y492,$I$10:$K$10))))^2)+((((SUMPRODUCT(T492:V492,$I$8:$K$8))*(SUMPRODUCT(W492:Y492,$I$10:$K$10))+(SUMPRODUCT(T492:V492,$I$10:$K$10))*(SUMPRODUCT(W492:Y492,$I$8:$K$8)))-((SUMPRODUCT(Z492:AB492,$I$8:$K$8))*(SUMPRODUCT(AC492:AE492,$I$10:$K$10))+(SUMPRODUCT(Z492:AB492,$I$10:$K$10))*(SUMPRODUCT(AC492:AE492,$I$8:$K$8))))^2)-((((SUMPRODUCT(Z492:AB492,$I$8:$K$8))*(SUMPRODUCT(Z492:AB492,$I$10:$K$10))+(SUMPRODUCT(AC492:AE492,$I$8:$K$8))*(SUMPRODUCT(AC492:AE492,$I$10:$K$10)))-((SUMPRODUCT(T492:V492,$I$8:$K$8))*(SUMPRODUCT(T492:V492,$I$10:$K$10))+(SUMPRODUCT(W492:Y492,$I$8:$K$8))*(SUMPRODUCT(W492:Y492,$I$10:$K$10))))^2)))))/(((((SUMPRODUCT(Z492:AB492,$I$8:$K$8))*(SUMPRODUCT(Z492:AB492,$I$10:$K$10))-(SUMPRODUCT(AC492:AE492,$I$8:$K$8))*(SUMPRODUCT(AC492:AE492,$I$10:$K$10)))-((SUMPRODUCT(T492:V492,$I$8:$K$8))*(SUMPRODUCT(T492:V492,$I$10:$K$10))-(SUMPRODUCT(W492:Y492,$I$8:$K$8))*(SUMPRODUCT(W492:Y492,$I$10:$K$10))))^2)+((((SUMPRODUCT(T492:V492,$I$8:$K$8))*(SUMPRODUCT(W492:Y492,$I$10:$K$10))+(SUMPRODUCT(T492:V492,$I$10:$K$10))*(SUMPRODUCT(W492:Y492,$I$8:$K$8)))-((SUMPRODUCT(Z492:AB492,$I$8:$K$8))*(SUMPRODUCT(AC492:AE492,$I$10:$K$10))+(SUMPRODUCT(Z492:AB492,$I$10:$K$10))*(SUMPRODUCT(AC492:AE492,$I$8:$K$8))))^2)))))/2</f>
        <v>9.045472913776725E-3</v>
      </c>
      <c r="T492">
        <f t="shared" ref="T492" si="876">(1/(SQRT(2)))*(COS(RADIANS(45)))</f>
        <v>0.5</v>
      </c>
      <c r="U492">
        <f t="shared" ref="U492" si="877">((1/(SQRT(2)))*(COS(RADIANS(Q492))))*(SIN(RADIANS(45)))</f>
        <v>-0.16378746692936427</v>
      </c>
      <c r="V492">
        <f t="shared" ref="V492" si="878">((1/(SQRT(2)))*(SIN(RADIANS(Q492))))*(SIN(RADIANS(45)))</f>
        <v>0.47241260109872424</v>
      </c>
      <c r="W492">
        <f t="shared" ref="W492" si="879">(-((1/(SQRT(2)))*(SIN(RADIANS(45)))))</f>
        <v>-0.49999999999999989</v>
      </c>
      <c r="X492">
        <f t="shared" ref="X492" si="880">((1/(SQRT(2)))*(COS(RADIANS(Q492))))*(COS(RADIANS(45)))</f>
        <v>-0.1637874669293643</v>
      </c>
      <c r="Y492">
        <f t="shared" ref="Y492" si="881">(((1/(SQRT(2)))*(SIN(RADIANS(Q492))))*(COS(RADIANS(45))))</f>
        <v>0.47241260109872429</v>
      </c>
      <c r="Z492">
        <f t="shared" ref="Z492" si="882">(1/(SQRT(2)))*(COS(RADIANS(-45)))</f>
        <v>0.5</v>
      </c>
      <c r="AA492">
        <f t="shared" ref="AA492" si="883">((1/(SQRT(2)))*(COS(RADIANS(Q492))))*(SIN(RADIANS(-45)))</f>
        <v>0.16378746692936427</v>
      </c>
      <c r="AB492">
        <f t="shared" ref="AB492" si="884">((1/(SQRT(2)))*(SIN(RADIANS(Q492))))*(SIN(RADIANS(-45)))</f>
        <v>-0.47241260109872424</v>
      </c>
      <c r="AC492">
        <f t="shared" ref="AC492" si="885">(-((1/(SQRT(2)))*(SIN(RADIANS(-45)))))</f>
        <v>0.49999999999999989</v>
      </c>
      <c r="AD492">
        <f t="shared" ref="AD492" si="886">((1/(SQRT(2)))*(COS(RADIANS(Q492))))*(COS(RADIANS(-45)))</f>
        <v>-0.1637874669293643</v>
      </c>
      <c r="AE492">
        <f t="shared" ref="AE492" si="887">(((1/(SQRT(2)))*(SIN(RADIANS(Q492))))*(COS(RADIANS(-45))))</f>
        <v>0.47241260109872429</v>
      </c>
    </row>
    <row r="493" spans="1:31" x14ac:dyDescent="0.2">
      <c r="O493" t="s">
        <v>95</v>
      </c>
      <c r="R493" t="s">
        <v>95</v>
      </c>
    </row>
    <row r="494" spans="1:31" x14ac:dyDescent="0.2">
      <c r="O494" s="15">
        <f>(COS(RADIANS(N492)))*((SIN(RADIANS(45)))*(COS(RADIANS(45))))-(SIN(RADIANS(135)))*(COS(RADIANS((135))))*($A$337*$F$337+$C$337*$D$337)-(2*((SIN(RADIANS(45)))^2))-(SIN(RADIANS(135)))^2*(SIN(RADIANS(N492)))*(($B$337*$E$337))-($C$337*$F$337)+(SIN(RADIANS(N492)))*(-(SIN(RADIANS(45))))*(COS(RADIANS(45)))-(SIN(RADIANS(135)))*(COS(RADIANS(135)))*($A$337*$E$337+$B$337*$D$337)-(SIN(RADIANS(45)))^2-(SIN(RADIANS(135)))^2*(SIN(RADIANS(N492)))*($B$337*$F$337+$C$337*$E$337)+(SIN(RADIANS(45)))^2-((SIN(RADIANS(135)))^2)*((COS(RADIANS(N492)))^2)*($B$337*$F$337+$C$337*$E$337)</f>
        <v>-1.6875512398137154</v>
      </c>
      <c r="R494">
        <f t="shared" ref="R494" si="888">(COS(RADIANS(Q492)))*((SIN(RADIANS(45)))*(COS(RADIANS(45))))-(SIN(RADIANS(135)))*(COS(RADIANS((135))))*($A$337*$F$337+$C$337*$D$337)-(2*((SIN(RADIANS(45)))^2))-(SIN(RADIANS(135)))^2*(SIN(RADIANS(Q492)))*(($B$337*$E$337))-($C$337*$F$337)+(SIN(RADIANS(Q492)))*(-(SIN(RADIANS(45))))*(COS(RADIANS(45)))-(SIN(RADIANS(135)))*(COS(RADIANS(135)))*($A$337*$E$337+$B$337*$D$337)-(SIN(RADIANS(45)))^2-(SIN(RADIANS(135)))^2*(SIN(RADIANS(Q492)))*($B$337*$F$337+$C$337*$E$337)+(SIN(RADIANS(45)))^2-((SIN(RADIANS(135)))^2)*((COS(RADIANS(Q492)))^2)*($B$337*$F$337+$C$337*$E$337)</f>
        <v>-1.9928939426842653</v>
      </c>
      <c r="AE494" s="15"/>
    </row>
    <row r="495" spans="1:31" x14ac:dyDescent="0.2">
      <c r="A495" s="15"/>
      <c r="Q495" s="15"/>
    </row>
    <row r="496" spans="1:31" x14ac:dyDescent="0.2">
      <c r="A496">
        <f>(1/(SQRT(2)))*(COS(RADIANS(45)))</f>
        <v>0.5</v>
      </c>
      <c r="B496">
        <f>((1/(SQRT(2)))*(COS(RADIANS(N496))))*(SIN(RADIANS(45)))</f>
        <v>-0.19098894784672449</v>
      </c>
      <c r="C496">
        <f t="shared" ref="C496" si="889">((1/(SQRT(2)))*(SIN(RADIANS(N496))))*(SIN(RADIANS(45)))</f>
        <v>-0.46208572992508762</v>
      </c>
      <c r="D496">
        <f t="shared" ref="D496" si="890">(-((1/(SQRT(2)))*(SIN(RADIANS(45)))))</f>
        <v>-0.49999999999999989</v>
      </c>
      <c r="E496">
        <f t="shared" ref="E496" si="891">((1/(SQRT(2)))*(COS(RADIANS(N496))))*(COS(RADIANS(45)))</f>
        <v>-0.19098894784672452</v>
      </c>
      <c r="F496">
        <f t="shared" ref="F496" si="892">(((1/(SQRT(2)))*(SIN(RADIANS(N496))))*(COS(RADIANS(45))))</f>
        <v>-0.46208572992508767</v>
      </c>
      <c r="G496">
        <f t="shared" ref="G496" si="893">(1/(SQRT(2)))*(COS(RADIANS(-45)))</f>
        <v>0.5</v>
      </c>
      <c r="H496">
        <f t="shared" ref="H496" si="894">((1/(SQRT(2)))*(COS(RADIANS(N496))))*(SIN(RADIANS(-45)))</f>
        <v>0.19098894784672449</v>
      </c>
      <c r="I496">
        <f t="shared" ref="I496" si="895">((1/(SQRT(2)))*(SIN(RADIANS(N496))))*(SIN(RADIANS(-45)))</f>
        <v>0.46208572992508762</v>
      </c>
      <c r="J496">
        <f t="shared" ref="J496" si="896">(-((1/(SQRT(2)))*(SIN(RADIANS(-45)))))</f>
        <v>0.49999999999999989</v>
      </c>
      <c r="K496">
        <f t="shared" ref="K496" si="897">((1/(SQRT(2)))*(COS(RADIANS(N496))))*(COS(RADIANS(-45)))</f>
        <v>-0.19098894784672452</v>
      </c>
      <c r="L496">
        <f>(((1/(SQRT(2)))*(SIN(RADIANS(N496))))*(COS(RADIANS(-45))))</f>
        <v>-0.46208572992508767</v>
      </c>
      <c r="N496">
        <f>N492-(O492/O494)</f>
        <v>2047.5437480045516</v>
      </c>
      <c r="O496">
        <f>(DEGREES(ACOS(((-(((SUMPRODUCT(G496:I496,$I$8:$K$8))*(SUMPRODUCT(G496:I496,$I$10:$K$10))-(SUMPRODUCT(J496:L496,$I$8:$K$8))*(SUMPRODUCT(J496:L496,$I$10:$K$10)))-((SUMPRODUCT(A496:C496,$I$8:$K$8))*(SUMPRODUCT(A496:C496,$I$10:$K$10))-(SUMPRODUCT(D496:F496,$I$8:$K$8))*(SUMPRODUCT(D496:F496,$I$10:$K$10))))*(((SUMPRODUCT(G496:I496,$I$8:$K$8))*(SUMPRODUCT(G496:I496,$I$10:$K$10))+(SUMPRODUCT(J496:L496,$I$8:$K$8))*(SUMPRODUCT(J496:L496,$I$10:$K$10)))-((SUMPRODUCT(A496:C496,$I$8:$K$8))*(SUMPRODUCT(A496:C496,$I$10:$K$10))+(SUMPRODUCT(D496:F496,$I$8:$K$8))*(SUMPRODUCT(D496:F496,$I$10:$K$10)))))-((((SUMPRODUCT(A496:C496,$I$8:$K$8))*(SUMPRODUCT(D496:F496,$I$10:$K$10))+(SUMPRODUCT(A496:C496,$I$10:$K$10))*(SUMPRODUCT(D496:F496,$I$8:$K$8)))-((SUMPRODUCT(G496:I496,$I$8:$K$8))*(SUMPRODUCT(J496:L496,$I$10:$K$10))+(SUMPRODUCT(G496:I496,$I$10:$K$10))*(SUMPRODUCT(J496:L496,$I$8:$K$8))))*(SQRT(((((SUMPRODUCT(G496:I496,$I$8:$K$8))*(SUMPRODUCT(G496:I496,$I$10:$K$10))-(SUMPRODUCT(J496:L496,$I$8:$K$8))*(SUMPRODUCT(J496:L496,$I$10:$K$10)))-((SUMPRODUCT(A496:C496,$I$8:$K$8))*(SUMPRODUCT(A496:C496,$I$10:$K$10))-(SUMPRODUCT(D496:F496,$I$8:$K$8))*(SUMPRODUCT(D496:F496,$I$10:$K$10))))^2)+((((SUMPRODUCT(A496:C496,$I$8:$K$8))*(SUMPRODUCT(D496:F496,$I$10:$K$10))+(SUMPRODUCT(A496:C496,$I$10:$K$10))*(SUMPRODUCT(D496:F496,$I$8:$K$8)))-((SUMPRODUCT(G496:I496,$I$8:$K$8))*(SUMPRODUCT(J496:L496,$I$10:$K$10))+(SUMPRODUCT(G496:I496,$I$10:$K$10))*(SUMPRODUCT(J496:L496,$I$8:$K$8))))^2)-((((SUMPRODUCT(G496:I496,$I$8:$K$8))*(SUMPRODUCT(G496:I496,$I$10:$K$10))+(SUMPRODUCT(J496:L496,$I$8:$K$8))*(SUMPRODUCT(J496:L496,$I$10:$K$10)))-((SUMPRODUCT(A496:C496,$I$8:$K$8))*(SUMPRODUCT(A496:C496,$I$10:$K$10))+(SUMPRODUCT(D496:F496,$I$8:$K$8))*(SUMPRODUCT(D496:F496,$I$10:$K$10))))^2)))))/(((((SUMPRODUCT(G496:I496,$I$8:$K$8))*(SUMPRODUCT(G496:I496,$I$10:$K$10))-(SUMPRODUCT(J496:L496,$I$8:$K$8))*(SUMPRODUCT(J496:L496,$I$10:$K$10)))-((SUMPRODUCT(A496:C496,$I$8:$K$8))*(SUMPRODUCT(A496:C496,$I$10:$K$10))-(SUMPRODUCT(D496:F496,$I$8:$K$8))*(SUMPRODUCT(D496:F496,$I$10:$K$10))))^2)+((((SUMPRODUCT(A496:C496,$I$8:$K$8))*(SUMPRODUCT(D496:F496,$I$10:$K$10))+(SUMPRODUCT(A496:C496,$I$10:$K$10))*(SUMPRODUCT(D496:F496,$I$8:$K$8)))-((SUMPRODUCT(G496:I496,$I$8:$K$8))*(SUMPRODUCT(J496:L496,$I$10:$K$10))+(SUMPRODUCT(G496:I496,$I$10:$K$10))*(SUMPRODUCT(J496:L496,$I$8:$K$8))))^2)))))/2</f>
        <v>75.558911040574188</v>
      </c>
      <c r="Q496">
        <f t="shared" ref="Q496" si="898">Q492-(R492/R494)</f>
        <v>109.12618863743729</v>
      </c>
      <c r="R496">
        <f>(DEGREES(ACOS(((-(((SUMPRODUCT(Z496:AB496,$I$8:$K$8))*(SUMPRODUCT(Z496:AB496,$I$10:$K$10))-(SUMPRODUCT(AC496:AE496,$I$8:$K$8))*(SUMPRODUCT(AC496:AE496,$I$10:$K$10)))-((SUMPRODUCT(T496:V496,$I$8:$K$8))*(SUMPRODUCT(T496:V496,$I$10:$K$10))-(SUMPRODUCT(W496:Y496,$I$8:$K$8))*(SUMPRODUCT(W496:Y496,$I$10:$K$10))))*(((SUMPRODUCT(Z496:AB496,$I$8:$K$8))*(SUMPRODUCT(Z496:AB496,$I$10:$K$10))+(SUMPRODUCT(AC496:AE496,$I$8:$K$8))*(SUMPRODUCT(AC496:AE496,$I$10:$K$10)))-((SUMPRODUCT(T496:V496,$I$8:$K$8))*(SUMPRODUCT(T496:V496,$I$10:$K$10))+(SUMPRODUCT(W496:Y496,$I$8:$K$8))*(SUMPRODUCT(W496:Y496,$I$10:$K$10)))))+((((SUMPRODUCT(T496:V496,$I$8:$K$8))*(SUMPRODUCT(W496:Y496,$I$10:$K$10))+(SUMPRODUCT(T496:V496,$I$10:$K$10))*(SUMPRODUCT(W496:Y496,$I$8:$K$8)))-((SUMPRODUCT(Z496:AB496,$I$8:$K$8))*(SUMPRODUCT(AC496:AE496,$I$10:$K$10))+(SUMPRODUCT(Z496:AB496,$I$10:$K$10))*(SUMPRODUCT(AC496:AE496,$I$8:$K$8))))*(SQRT(((((SUMPRODUCT(Z496:AB496,$I$8:$K$8))*(SUMPRODUCT(Z496:AB496,$I$10:$K$10))-(SUMPRODUCT(AC496:AE496,$I$8:$K$8))*(SUMPRODUCT(AC496:AE496,$I$10:$K$10)))-((SUMPRODUCT(T496:V496,$I$8:$K$8))*(SUMPRODUCT(T496:V496,$I$10:$K$10))-(SUMPRODUCT(W496:Y496,$I$8:$K$8))*(SUMPRODUCT(W496:Y496,$I$10:$K$10))))^2)+((((SUMPRODUCT(T496:V496,$I$8:$K$8))*(SUMPRODUCT(W496:Y496,$I$10:$K$10))+(SUMPRODUCT(T496:V496,$I$10:$K$10))*(SUMPRODUCT(W496:Y496,$I$8:$K$8)))-((SUMPRODUCT(Z496:AB496,$I$8:$K$8))*(SUMPRODUCT(AC496:AE496,$I$10:$K$10))+(SUMPRODUCT(Z496:AB496,$I$10:$K$10))*(SUMPRODUCT(AC496:AE496,$I$8:$K$8))))^2)-((((SUMPRODUCT(Z496:AB496,$I$8:$K$8))*(SUMPRODUCT(Z496:AB496,$I$10:$K$10))+(SUMPRODUCT(AC496:AE496,$I$8:$K$8))*(SUMPRODUCT(AC496:AE496,$I$10:$K$10)))-((SUMPRODUCT(T496:V496,$I$8:$K$8))*(SUMPRODUCT(T496:V496,$I$10:$K$10))+(SUMPRODUCT(W496:Y496,$I$8:$K$8))*(SUMPRODUCT(W496:Y496,$I$10:$K$10))))^2)))))/(((((SUMPRODUCT(Z496:AB496,$I$8:$K$8))*(SUMPRODUCT(Z496:AB496,$I$10:$K$10))-(SUMPRODUCT(AC496:AE496,$I$8:$K$8))*(SUMPRODUCT(AC496:AE496,$I$10:$K$10)))-((SUMPRODUCT(T496:V496,$I$8:$K$8))*(SUMPRODUCT(T496:V496,$I$10:$K$10))-(SUMPRODUCT(W496:Y496,$I$8:$K$8))*(SUMPRODUCT(W496:Y496,$I$10:$K$10))))^2)+((((SUMPRODUCT(T496:V496,$I$8:$K$8))*(SUMPRODUCT(W496:Y496,$I$10:$K$10))+(SUMPRODUCT(T496:V496,$I$10:$K$10))*(SUMPRODUCT(W496:Y496,$I$8:$K$8)))-((SUMPRODUCT(Z496:AB496,$I$8:$K$8))*(SUMPRODUCT(AC496:AE496,$I$10:$K$10))+(SUMPRODUCT(Z496:AB496,$I$10:$K$10))*(SUMPRODUCT(AC496:AE496,$I$8:$K$8))))^2)))))/2</f>
        <v>7.2895266236349824E-3</v>
      </c>
      <c r="T496">
        <f t="shared" ref="T496" si="899">(1/(SQRT(2)))*(COS(RADIANS(45)))</f>
        <v>0.5</v>
      </c>
      <c r="U496">
        <f t="shared" ref="U496" si="900">((1/(SQRT(2)))*(COS(RADIANS(Q496))))*(SIN(RADIANS(45)))</f>
        <v>-0.16382489004718184</v>
      </c>
      <c r="V496">
        <f t="shared" ref="V496" si="901">((1/(SQRT(2)))*(SIN(RADIANS(Q496))))*(SIN(RADIANS(45)))</f>
        <v>0.47239962468341218</v>
      </c>
      <c r="W496">
        <f t="shared" ref="W496" si="902">(-((1/(SQRT(2)))*(SIN(RADIANS(45)))))</f>
        <v>-0.49999999999999989</v>
      </c>
      <c r="X496">
        <f t="shared" ref="X496" si="903">((1/(SQRT(2)))*(COS(RADIANS(Q496))))*(COS(RADIANS(45)))</f>
        <v>-0.16382489004718187</v>
      </c>
      <c r="Y496">
        <f t="shared" ref="Y496" si="904">(((1/(SQRT(2)))*(SIN(RADIANS(Q496))))*(COS(RADIANS(45))))</f>
        <v>0.47239962468341229</v>
      </c>
      <c r="Z496">
        <f t="shared" ref="Z496" si="905">(1/(SQRT(2)))*(COS(RADIANS(-45)))</f>
        <v>0.5</v>
      </c>
      <c r="AA496">
        <f t="shared" ref="AA496" si="906">((1/(SQRT(2)))*(COS(RADIANS(Q496))))*(SIN(RADIANS(-45)))</f>
        <v>0.16382489004718184</v>
      </c>
      <c r="AB496">
        <f t="shared" ref="AB496" si="907">((1/(SQRT(2)))*(SIN(RADIANS(Q496))))*(SIN(RADIANS(-45)))</f>
        <v>-0.47239962468341218</v>
      </c>
      <c r="AC496">
        <f t="shared" ref="AC496" si="908">(-((1/(SQRT(2)))*(SIN(RADIANS(-45)))))</f>
        <v>0.49999999999999989</v>
      </c>
      <c r="AD496">
        <f t="shared" ref="AD496" si="909">((1/(SQRT(2)))*(COS(RADIANS(Q496))))*(COS(RADIANS(-45)))</f>
        <v>-0.16382489004718187</v>
      </c>
      <c r="AE496">
        <f t="shared" ref="AE496" si="910">(((1/(SQRT(2)))*(SIN(RADIANS(Q496))))*(COS(RADIANS(-45))))</f>
        <v>0.47239962468341229</v>
      </c>
    </row>
    <row r="497" spans="1:31" x14ac:dyDescent="0.2">
      <c r="O497" t="s">
        <v>95</v>
      </c>
      <c r="R497" t="s">
        <v>95</v>
      </c>
    </row>
    <row r="498" spans="1:31" x14ac:dyDescent="0.2">
      <c r="O498" s="15">
        <f>(COS(RADIANS(N496)))*((SIN(RADIANS(45)))*(COS(RADIANS(45))))-(SIN(RADIANS(135)))*(COS(RADIANS((135))))*($A$337*$F$337+$C$337*$D$337)-(2*((SIN(RADIANS(45)))^2))-(SIN(RADIANS(135)))^2*(SIN(RADIANS(N496)))*(($B$337*$E$337))-($C$337*$F$337)+(SIN(RADIANS(N496)))*(-(SIN(RADIANS(45))))*(COS(RADIANS(45)))-(SIN(RADIANS(135)))*(COS(RADIANS(135)))*($A$337*$E$337+$B$337*$D$337)-(SIN(RADIANS(45)))^2-(SIN(RADIANS(135)))^2*(SIN(RADIANS(N496)))*($B$337*$F$337+$C$337*$E$337)+(SIN(RADIANS(45)))^2-((SIN(RADIANS(135)))^2)*((COS(RADIANS(N496)))^2)*($B$337*$F$337+$C$337*$E$337)</f>
        <v>-1.2717724439098839</v>
      </c>
      <c r="R498">
        <f t="shared" ref="R498" si="911">(COS(RADIANS(Q496)))*((SIN(RADIANS(45)))*(COS(RADIANS(45))))-(SIN(RADIANS(135)))*(COS(RADIANS((135))))*($A$337*$F$337+$C$337*$D$337)-(2*((SIN(RADIANS(45)))^2))-(SIN(RADIANS(135)))^2*(SIN(RADIANS(Q496)))*(($B$337*$E$337))-($C$337*$F$337)+(SIN(RADIANS(Q496)))*(-(SIN(RADIANS(45))))*(COS(RADIANS(45)))-(SIN(RADIANS(135)))*(COS(RADIANS(135)))*($A$337*$E$337+$B$337*$D$337)-(SIN(RADIANS(45)))^2-(SIN(RADIANS(135)))^2*(SIN(RADIANS(Q496)))*($B$337*$F$337+$C$337*$E$337)+(SIN(RADIANS(45)))^2-((SIN(RADIANS(135)))^2)*((COS(RADIANS(Q496)))^2)*($B$337*$F$337+$C$337*$E$337)</f>
        <v>-1.9929190268125612</v>
      </c>
      <c r="AE498" s="15"/>
    </row>
    <row r="499" spans="1:31" x14ac:dyDescent="0.2">
      <c r="A499" s="15"/>
      <c r="Q499" s="15"/>
    </row>
    <row r="500" spans="1:31" x14ac:dyDescent="0.2">
      <c r="A500">
        <f>(1/(SQRT(2)))*(COS(RADIANS(45)))</f>
        <v>0.5</v>
      </c>
      <c r="B500">
        <f>((1/(SQRT(2)))*(COS(RADIANS(N500))))*(SIN(RADIANS(45)))</f>
        <v>0.30060102175477421</v>
      </c>
      <c r="C500">
        <f t="shared" ref="C500" si="912">((1/(SQRT(2)))*(SIN(RADIANS(N500))))*(SIN(RADIANS(45)))</f>
        <v>-0.39954852736555746</v>
      </c>
      <c r="D500">
        <f t="shared" ref="D500" si="913">(-((1/(SQRT(2)))*(SIN(RADIANS(45)))))</f>
        <v>-0.49999999999999989</v>
      </c>
      <c r="E500">
        <f t="shared" ref="E500" si="914">((1/(SQRT(2)))*(COS(RADIANS(N500))))*(COS(RADIANS(45)))</f>
        <v>0.30060102175477427</v>
      </c>
      <c r="F500">
        <f t="shared" ref="F500" si="915">(((1/(SQRT(2)))*(SIN(RADIANS(N500))))*(COS(RADIANS(45))))</f>
        <v>-0.39954852736555752</v>
      </c>
      <c r="G500">
        <f t="shared" ref="G500" si="916">(1/(SQRT(2)))*(COS(RADIANS(-45)))</f>
        <v>0.5</v>
      </c>
      <c r="H500">
        <f t="shared" ref="H500" si="917">((1/(SQRT(2)))*(COS(RADIANS(N500))))*(SIN(RADIANS(-45)))</f>
        <v>-0.30060102175477421</v>
      </c>
      <c r="I500">
        <f t="shared" ref="I500" si="918">((1/(SQRT(2)))*(SIN(RADIANS(N500))))*(SIN(RADIANS(-45)))</f>
        <v>0.39954852736555746</v>
      </c>
      <c r="J500">
        <f t="shared" ref="J500" si="919">(-((1/(SQRT(2)))*(SIN(RADIANS(-45)))))</f>
        <v>0.49999999999999989</v>
      </c>
      <c r="K500">
        <f t="shared" ref="K500" si="920">((1/(SQRT(2)))*(COS(RADIANS(N500))))*(COS(RADIANS(-45)))</f>
        <v>0.30060102175477427</v>
      </c>
      <c r="L500">
        <f>(((1/(SQRT(2)))*(SIN(RADIANS(N500))))*(COS(RADIANS(-45))))</f>
        <v>-0.39954852736555752</v>
      </c>
      <c r="N500">
        <f>N496-(O496/O498)</f>
        <v>2106.9560362660263</v>
      </c>
      <c r="O500">
        <f>(DEGREES(ACOS(((-(((SUMPRODUCT(G500:I500,$I$8:$K$8))*(SUMPRODUCT(G500:I500,$I$10:$K$10))-(SUMPRODUCT(J500:L500,$I$8:$K$8))*(SUMPRODUCT(J500:L500,$I$10:$K$10)))-((SUMPRODUCT(A500:C500,$I$8:$K$8))*(SUMPRODUCT(A500:C500,$I$10:$K$10))-(SUMPRODUCT(D500:F500,$I$8:$K$8))*(SUMPRODUCT(D500:F500,$I$10:$K$10))))*(((SUMPRODUCT(G500:I500,$I$8:$K$8))*(SUMPRODUCT(G500:I500,$I$10:$K$10))+(SUMPRODUCT(J500:L500,$I$8:$K$8))*(SUMPRODUCT(J500:L500,$I$10:$K$10)))-((SUMPRODUCT(A500:C500,$I$8:$K$8))*(SUMPRODUCT(A500:C500,$I$10:$K$10))+(SUMPRODUCT(D500:F500,$I$8:$K$8))*(SUMPRODUCT(D500:F500,$I$10:$K$10)))))-((((SUMPRODUCT(A500:C500,$I$8:$K$8))*(SUMPRODUCT(D500:F500,$I$10:$K$10))+(SUMPRODUCT(A500:C500,$I$10:$K$10))*(SUMPRODUCT(D500:F500,$I$8:$K$8)))-((SUMPRODUCT(G500:I500,$I$8:$K$8))*(SUMPRODUCT(J500:L500,$I$10:$K$10))+(SUMPRODUCT(G500:I500,$I$10:$K$10))*(SUMPRODUCT(J500:L500,$I$8:$K$8))))*(SQRT(((((SUMPRODUCT(G500:I500,$I$8:$K$8))*(SUMPRODUCT(G500:I500,$I$10:$K$10))-(SUMPRODUCT(J500:L500,$I$8:$K$8))*(SUMPRODUCT(J500:L500,$I$10:$K$10)))-((SUMPRODUCT(A500:C500,$I$8:$K$8))*(SUMPRODUCT(A500:C500,$I$10:$K$10))-(SUMPRODUCT(D500:F500,$I$8:$K$8))*(SUMPRODUCT(D500:F500,$I$10:$K$10))))^2)+((((SUMPRODUCT(A500:C500,$I$8:$K$8))*(SUMPRODUCT(D500:F500,$I$10:$K$10))+(SUMPRODUCT(A500:C500,$I$10:$K$10))*(SUMPRODUCT(D500:F500,$I$8:$K$8)))-((SUMPRODUCT(G500:I500,$I$8:$K$8))*(SUMPRODUCT(J500:L500,$I$10:$K$10))+(SUMPRODUCT(G500:I500,$I$10:$K$10))*(SUMPRODUCT(J500:L500,$I$8:$K$8))))^2)-((((SUMPRODUCT(G500:I500,$I$8:$K$8))*(SUMPRODUCT(G500:I500,$I$10:$K$10))+(SUMPRODUCT(J500:L500,$I$8:$K$8))*(SUMPRODUCT(J500:L500,$I$10:$K$10)))-((SUMPRODUCT(A500:C500,$I$8:$K$8))*(SUMPRODUCT(A500:C500,$I$10:$K$10))+(SUMPRODUCT(D500:F500,$I$8:$K$8))*(SUMPRODUCT(D500:F500,$I$10:$K$10))))^2)))))/(((((SUMPRODUCT(G500:I500,$I$8:$K$8))*(SUMPRODUCT(G500:I500,$I$10:$K$10))-(SUMPRODUCT(J500:L500,$I$8:$K$8))*(SUMPRODUCT(J500:L500,$I$10:$K$10)))-((SUMPRODUCT(A500:C500,$I$8:$K$8))*(SUMPRODUCT(A500:C500,$I$10:$K$10))-(SUMPRODUCT(D500:F500,$I$8:$K$8))*(SUMPRODUCT(D500:F500,$I$10:$K$10))))^2)+((((SUMPRODUCT(A500:C500,$I$8:$K$8))*(SUMPRODUCT(D500:F500,$I$10:$K$10))+(SUMPRODUCT(A500:C500,$I$10:$K$10))*(SUMPRODUCT(D500:F500,$I$8:$K$8)))-((SUMPRODUCT(G500:I500,$I$8:$K$8))*(SUMPRODUCT(J500:L500,$I$10:$K$10))+(SUMPRODUCT(G500:I500,$I$10:$K$10))*(SUMPRODUCT(J500:L500,$I$8:$K$8))))^2)))))/2</f>
        <v>83.14949748943036</v>
      </c>
      <c r="Q500">
        <f>Q496-(R496/R498)</f>
        <v>109.12984635083436</v>
      </c>
      <c r="R500">
        <f>(DEGREES(ACOS(((-(((SUMPRODUCT(Z500:AB500,$I$8:$K$8))*(SUMPRODUCT(Z500:AB500,$I$10:$K$10))-(SUMPRODUCT(AC500:AE500,$I$8:$K$8))*(SUMPRODUCT(AC500:AE500,$I$10:$K$10)))-((SUMPRODUCT(T500:V500,$I$8:$K$8))*(SUMPRODUCT(T500:V500,$I$10:$K$10))-(SUMPRODUCT(W500:Y500,$I$8:$K$8))*(SUMPRODUCT(W500:Y500,$I$10:$K$10))))*(((SUMPRODUCT(Z500:AB500,$I$8:$K$8))*(SUMPRODUCT(Z500:AB500,$I$10:$K$10))+(SUMPRODUCT(AC500:AE500,$I$8:$K$8))*(SUMPRODUCT(AC500:AE500,$I$10:$K$10)))-((SUMPRODUCT(T500:V500,$I$8:$K$8))*(SUMPRODUCT(T500:V500,$I$10:$K$10))+(SUMPRODUCT(W500:Y500,$I$8:$K$8))*(SUMPRODUCT(W500:Y500,$I$10:$K$10)))))+((((SUMPRODUCT(T500:V500,$I$8:$K$8))*(SUMPRODUCT(W500:Y500,$I$10:$K$10))+(SUMPRODUCT(T500:V500,$I$10:$K$10))*(SUMPRODUCT(W500:Y500,$I$8:$K$8)))-((SUMPRODUCT(Z500:AB500,$I$8:$K$8))*(SUMPRODUCT(AC500:AE500,$I$10:$K$10))+(SUMPRODUCT(Z500:AB500,$I$10:$K$10))*(SUMPRODUCT(AC500:AE500,$I$8:$K$8))))*(SQRT(((((SUMPRODUCT(Z500:AB500,$I$8:$K$8))*(SUMPRODUCT(Z500:AB500,$I$10:$K$10))-(SUMPRODUCT(AC500:AE500,$I$8:$K$8))*(SUMPRODUCT(AC500:AE500,$I$10:$K$10)))-((SUMPRODUCT(T500:V500,$I$8:$K$8))*(SUMPRODUCT(T500:V500,$I$10:$K$10))-(SUMPRODUCT(W500:Y500,$I$8:$K$8))*(SUMPRODUCT(W500:Y500,$I$10:$K$10))))^2)+((((SUMPRODUCT(T500:V500,$I$8:$K$8))*(SUMPRODUCT(W500:Y500,$I$10:$K$10))+(SUMPRODUCT(T500:V500,$I$10:$K$10))*(SUMPRODUCT(W500:Y500,$I$8:$K$8)))-((SUMPRODUCT(Z500:AB500,$I$8:$K$8))*(SUMPRODUCT(AC500:AE500,$I$10:$K$10))+(SUMPRODUCT(Z500:AB500,$I$10:$K$10))*(SUMPRODUCT(AC500:AE500,$I$8:$K$8))))^2)-((((SUMPRODUCT(Z500:AB500,$I$8:$K$8))*(SUMPRODUCT(Z500:AB500,$I$10:$K$10))+(SUMPRODUCT(AC500:AE500,$I$8:$K$8))*(SUMPRODUCT(AC500:AE500,$I$10:$K$10)))-((SUMPRODUCT(T500:V500,$I$8:$K$8))*(SUMPRODUCT(T500:V500,$I$10:$K$10))+(SUMPRODUCT(W500:Y500,$I$8:$K$8))*(SUMPRODUCT(W500:Y500,$I$10:$K$10))))^2)))))/(((((SUMPRODUCT(Z500:AB500,$I$8:$K$8))*(SUMPRODUCT(Z500:AB500,$I$10:$K$10))-(SUMPRODUCT(AC500:AE500,$I$8:$K$8))*(SUMPRODUCT(AC500:AE500,$I$10:$K$10)))-((SUMPRODUCT(T500:V500,$I$8:$K$8))*(SUMPRODUCT(T500:V500,$I$10:$K$10))-(SUMPRODUCT(W500:Y500,$I$8:$K$8))*(SUMPRODUCT(W500:Y500,$I$10:$K$10))))^2)+((((SUMPRODUCT(T500:V500,$I$8:$K$8))*(SUMPRODUCT(W500:Y500,$I$10:$K$10))+(SUMPRODUCT(T500:V500,$I$10:$K$10))*(SUMPRODUCT(W500:Y500,$I$8:$K$8)))-((SUMPRODUCT(Z500:AB500,$I$8:$K$8))*(SUMPRODUCT(AC500:AE500,$I$10:$K$10))+(SUMPRODUCT(Z500:AB500,$I$10:$K$10))*(SUMPRODUCT(AC500:AE500,$I$8:$K$8))))^2)))))/2</f>
        <v>5.8744625299204855E-3</v>
      </c>
      <c r="T500">
        <f>(1/(SQRT(2)))*(COS(RADIANS(45)))</f>
        <v>0.5</v>
      </c>
      <c r="U500">
        <f>((1/(SQRT(2)))*(COS(RADIANS(Q500))))*(SIN(RADIANS(45)))</f>
        <v>-0.16385504729999334</v>
      </c>
      <c r="V500">
        <f>((1/(SQRT(2)))*(SIN(RADIANS(Q500))))*(SIN(RADIANS(45)))</f>
        <v>0.47238916528040398</v>
      </c>
      <c r="W500">
        <f>(-((1/(SQRT(2)))*(SIN(RADIANS(45)))))</f>
        <v>-0.49999999999999989</v>
      </c>
      <c r="X500">
        <f>((1/(SQRT(2)))*(COS(RADIANS(Q500))))*(COS(RADIANS(45)))</f>
        <v>-0.16385504729999337</v>
      </c>
      <c r="Y500">
        <f>(((1/(SQRT(2)))*(SIN(RADIANS(Q500))))*(COS(RADIANS(45))))</f>
        <v>0.47238916528040409</v>
      </c>
      <c r="Z500">
        <f t="shared" ref="Z500" si="921">(1/(SQRT(2)))*(COS(RADIANS(-45)))</f>
        <v>0.5</v>
      </c>
      <c r="AA500">
        <f>((1/(SQRT(2)))*(COS(RADIANS(Q500))))*(SIN(RADIANS(-45)))</f>
        <v>0.16385504729999334</v>
      </c>
      <c r="AB500">
        <f>((1/(SQRT(2)))*(SIN(RADIANS(Q500))))*(SIN(RADIANS(-45)))</f>
        <v>-0.47238916528040398</v>
      </c>
      <c r="AC500">
        <f>(-((1/(SQRT(2)))*(SIN(RADIANS(-45)))))</f>
        <v>0.49999999999999989</v>
      </c>
      <c r="AD500">
        <f>((1/(SQRT(2)))*(COS(RADIANS(Q500))))*(COS(RADIANS(-45)))</f>
        <v>-0.16385504729999337</v>
      </c>
      <c r="AE500">
        <f>(((1/(SQRT(2)))*(SIN(RADIANS(Q500))))*(COS(RADIANS(-45))))</f>
        <v>0.47238916528040409</v>
      </c>
    </row>
    <row r="501" spans="1:31" x14ac:dyDescent="0.2">
      <c r="O501" t="s">
        <v>95</v>
      </c>
      <c r="R501" t="s">
        <v>95</v>
      </c>
    </row>
    <row r="502" spans="1:31" x14ac:dyDescent="0.2">
      <c r="O502" s="15">
        <f>(COS(RADIANS(N500)))*((SIN(RADIANS(45)))*(COS(RADIANS(45))))-(SIN(RADIANS(135)))*(COS(RADIANS((135))))*($A$337*$F$337+$C$337*$D$337)-(2*((SIN(RADIANS(45)))^2))-(SIN(RADIANS(135)))^2*(SIN(RADIANS(N500)))*(($B$337*$E$337))-($C$337*$F$337)+(SIN(RADIANS(N500)))*(-(SIN(RADIANS(45))))*(COS(RADIANS(45)))-(SIN(RADIANS(135)))*(COS(RADIANS(135)))*($A$337*$E$337+$B$337*$D$337)-(SIN(RADIANS(45)))^2-(SIN(RADIANS(135)))^2*(SIN(RADIANS(N500)))*($B$337*$F$337+$C$337*$E$337)+(SIN(RADIANS(45)))^2-((SIN(RADIANS(135)))^2)*((COS(RADIANS(N500)))^2)*($B$337*$F$337+$C$337*$E$337)</f>
        <v>-0.82150174721829106</v>
      </c>
      <c r="R502">
        <f>(COS(RADIANS(Q500)))*((SIN(RADIANS(45)))*(COS(RADIANS(45))))-(SIN(RADIANS(135)))*(COS(RADIANS((135))))*($A$337*$F$337+$C$337*$D$337)-(2*((SIN(RADIANS(45)))^2))-(SIN(RADIANS(135)))^2*(SIN(RADIANS(Q500)))*(($B$337*$E$337))-($C$337*$F$337)+(SIN(RADIANS(Q500)))*(-(SIN(RADIANS(45))))*(COS(RADIANS(45)))-(SIN(RADIANS(135)))*(COS(RADIANS(135)))*($A$337*$E$337+$B$337*$D$337)-(SIN(RADIANS(45)))^2-(SIN(RADIANS(135)))^2*(SIN(RADIANS(Q500)))*($B$337*$F$337+$C$337*$E$337)+(SIN(RADIANS(45)))^2-((SIN(RADIANS(135)))^2)*((COS(RADIANS(Q500)))^2)*($B$337*$F$337+$C$337*$E$337)</f>
        <v>-1.9929392384871767</v>
      </c>
      <c r="AE502" s="15"/>
    </row>
    <row r="503" spans="1:31" x14ac:dyDescent="0.2">
      <c r="A503" s="15"/>
      <c r="Q503" s="15"/>
    </row>
    <row r="504" spans="1:31" x14ac:dyDescent="0.2">
      <c r="A504">
        <f>(1/(SQRT(2)))*(COS(RADIANS(45)))</f>
        <v>0.5</v>
      </c>
      <c r="B504">
        <f>((1/(SQRT(2)))*(COS(RADIANS(N504))))*(SIN(RADIANS(45)))</f>
        <v>0.33344513228632416</v>
      </c>
      <c r="C504">
        <f t="shared" ref="C504" si="922">((1/(SQRT(2)))*(SIN(RADIANS(N504))))*(SIN(RADIANS(45)))</f>
        <v>0.37257797003386517</v>
      </c>
      <c r="D504">
        <f t="shared" ref="D504" si="923">(-((1/(SQRT(2)))*(SIN(RADIANS(45)))))</f>
        <v>-0.49999999999999989</v>
      </c>
      <c r="E504">
        <f t="shared" ref="E504" si="924">((1/(SQRT(2)))*(COS(RADIANS(N504))))*(COS(RADIANS(45)))</f>
        <v>0.33344513228632422</v>
      </c>
      <c r="F504">
        <f t="shared" ref="F504" si="925">(((1/(SQRT(2)))*(SIN(RADIANS(N504))))*(COS(RADIANS(45))))</f>
        <v>0.37257797003386528</v>
      </c>
      <c r="G504">
        <f t="shared" ref="G504" si="926">(1/(SQRT(2)))*(COS(RADIANS(-45)))</f>
        <v>0.5</v>
      </c>
      <c r="H504">
        <f t="shared" ref="H504" si="927">((1/(SQRT(2)))*(COS(RADIANS(N504))))*(SIN(RADIANS(-45)))</f>
        <v>-0.33344513228632416</v>
      </c>
      <c r="I504">
        <f t="shared" ref="I504" si="928">((1/(SQRT(2)))*(SIN(RADIANS(N504))))*(SIN(RADIANS(-45)))</f>
        <v>-0.37257797003386517</v>
      </c>
      <c r="J504">
        <f t="shared" ref="J504" si="929">(-((1/(SQRT(2)))*(SIN(RADIANS(-45)))))</f>
        <v>0.49999999999999989</v>
      </c>
      <c r="K504">
        <f t="shared" ref="K504" si="930">((1/(SQRT(2)))*(COS(RADIANS(N504))))*(COS(RADIANS(-45)))</f>
        <v>0.33344513228632422</v>
      </c>
      <c r="L504">
        <f>(((1/(SQRT(2)))*(SIN(RADIANS(N504))))*(COS(RADIANS(-45))))</f>
        <v>0.37257797003386528</v>
      </c>
      <c r="N504">
        <f>N500-(O500/O502)</f>
        <v>2208.1724947470766</v>
      </c>
      <c r="O504">
        <f>(DEGREES(ACOS(((-(((SUMPRODUCT(G504:I504,$I$8:$K$8))*(SUMPRODUCT(G504:I504,$I$10:$K$10))-(SUMPRODUCT(J504:L504,$I$8:$K$8))*(SUMPRODUCT(J504:L504,$I$10:$K$10)))-((SUMPRODUCT(A504:C504,$I$8:$K$8))*(SUMPRODUCT(A504:C504,$I$10:$K$10))-(SUMPRODUCT(D504:F504,$I$8:$K$8))*(SUMPRODUCT(D504:F504,$I$10:$K$10))))*(((SUMPRODUCT(G504:I504,$I$8:$K$8))*(SUMPRODUCT(G504:I504,$I$10:$K$10))+(SUMPRODUCT(J504:L504,$I$8:$K$8))*(SUMPRODUCT(J504:L504,$I$10:$K$10)))-((SUMPRODUCT(A504:C504,$I$8:$K$8))*(SUMPRODUCT(A504:C504,$I$10:$K$10))+(SUMPRODUCT(D504:F504,$I$8:$K$8))*(SUMPRODUCT(D504:F504,$I$10:$K$10)))))-((((SUMPRODUCT(A504:C504,$I$8:$K$8))*(SUMPRODUCT(D504:F504,$I$10:$K$10))+(SUMPRODUCT(A504:C504,$I$10:$K$10))*(SUMPRODUCT(D504:F504,$I$8:$K$8)))-((SUMPRODUCT(G504:I504,$I$8:$K$8))*(SUMPRODUCT(J504:L504,$I$10:$K$10))+(SUMPRODUCT(G504:I504,$I$10:$K$10))*(SUMPRODUCT(J504:L504,$I$8:$K$8))))*(SQRT(((((SUMPRODUCT(G504:I504,$I$8:$K$8))*(SUMPRODUCT(G504:I504,$I$10:$K$10))-(SUMPRODUCT(J504:L504,$I$8:$K$8))*(SUMPRODUCT(J504:L504,$I$10:$K$10)))-((SUMPRODUCT(A504:C504,$I$8:$K$8))*(SUMPRODUCT(A504:C504,$I$10:$K$10))-(SUMPRODUCT(D504:F504,$I$8:$K$8))*(SUMPRODUCT(D504:F504,$I$10:$K$10))))^2)+((((SUMPRODUCT(A504:C504,$I$8:$K$8))*(SUMPRODUCT(D504:F504,$I$10:$K$10))+(SUMPRODUCT(A504:C504,$I$10:$K$10))*(SUMPRODUCT(D504:F504,$I$8:$K$8)))-((SUMPRODUCT(G504:I504,$I$8:$K$8))*(SUMPRODUCT(J504:L504,$I$10:$K$10))+(SUMPRODUCT(G504:I504,$I$10:$K$10))*(SUMPRODUCT(J504:L504,$I$8:$K$8))))^2)-((((SUMPRODUCT(G504:I504,$I$8:$K$8))*(SUMPRODUCT(G504:I504,$I$10:$K$10))+(SUMPRODUCT(J504:L504,$I$8:$K$8))*(SUMPRODUCT(J504:L504,$I$10:$K$10)))-((SUMPRODUCT(A504:C504,$I$8:$K$8))*(SUMPRODUCT(A504:C504,$I$10:$K$10))+(SUMPRODUCT(D504:F504,$I$8:$K$8))*(SUMPRODUCT(D504:F504,$I$10:$K$10))))^2)))))/(((((SUMPRODUCT(G504:I504,$I$8:$K$8))*(SUMPRODUCT(G504:I504,$I$10:$K$10))-(SUMPRODUCT(J504:L504,$I$8:$K$8))*(SUMPRODUCT(J504:L504,$I$10:$K$10)))-((SUMPRODUCT(A504:C504,$I$8:$K$8))*(SUMPRODUCT(A504:C504,$I$10:$K$10))-(SUMPRODUCT(D504:F504,$I$8:$K$8))*(SUMPRODUCT(D504:F504,$I$10:$K$10))))^2)+((((SUMPRODUCT(A504:C504,$I$8:$K$8))*(SUMPRODUCT(D504:F504,$I$10:$K$10))+(SUMPRODUCT(A504:C504,$I$10:$K$10))*(SUMPRODUCT(D504:F504,$I$8:$K$8)))-((SUMPRODUCT(G504:I504,$I$8:$K$8))*(SUMPRODUCT(J504:L504,$I$10:$K$10))+(SUMPRODUCT(G504:I504,$I$10:$K$10))*(SUMPRODUCT(J504:L504,$I$8:$K$8))))^2)))))/2</f>
        <v>70.980826977044302</v>
      </c>
      <c r="Q504">
        <f>Q500-(R500/R502)</f>
        <v>109.13279398838219</v>
      </c>
      <c r="R504">
        <f>(DEGREES(ACOS(((-(((SUMPRODUCT(Z504:AB504,$I$8:$K$8))*(SUMPRODUCT(Z504:AB504,$I$10:$K$10))-(SUMPRODUCT(AC504:AE504,$I$8:$K$8))*(SUMPRODUCT(AC504:AE504,$I$10:$K$10)))-((SUMPRODUCT(T504:V504,$I$8:$K$8))*(SUMPRODUCT(T504:V504,$I$10:$K$10))-(SUMPRODUCT(W504:Y504,$I$8:$K$8))*(SUMPRODUCT(W504:Y504,$I$10:$K$10))))*(((SUMPRODUCT(Z504:AB504,$I$8:$K$8))*(SUMPRODUCT(Z504:AB504,$I$10:$K$10))+(SUMPRODUCT(AC504:AE504,$I$8:$K$8))*(SUMPRODUCT(AC504:AE504,$I$10:$K$10)))-((SUMPRODUCT(T504:V504,$I$8:$K$8))*(SUMPRODUCT(T504:V504,$I$10:$K$10))+(SUMPRODUCT(W504:Y504,$I$8:$K$8))*(SUMPRODUCT(W504:Y504,$I$10:$K$10)))))+((((SUMPRODUCT(T504:V504,$I$8:$K$8))*(SUMPRODUCT(W504:Y504,$I$10:$K$10))+(SUMPRODUCT(T504:V504,$I$10:$K$10))*(SUMPRODUCT(W504:Y504,$I$8:$K$8)))-((SUMPRODUCT(Z504:AB504,$I$8:$K$8))*(SUMPRODUCT(AC504:AE504,$I$10:$K$10))+(SUMPRODUCT(Z504:AB504,$I$10:$K$10))*(SUMPRODUCT(AC504:AE504,$I$8:$K$8))))*(SQRT(((((SUMPRODUCT(Z504:AB504,$I$8:$K$8))*(SUMPRODUCT(Z504:AB504,$I$10:$K$10))-(SUMPRODUCT(AC504:AE504,$I$8:$K$8))*(SUMPRODUCT(AC504:AE504,$I$10:$K$10)))-((SUMPRODUCT(T504:V504,$I$8:$K$8))*(SUMPRODUCT(T504:V504,$I$10:$K$10))-(SUMPRODUCT(W504:Y504,$I$8:$K$8))*(SUMPRODUCT(W504:Y504,$I$10:$K$10))))^2)+((((SUMPRODUCT(T504:V504,$I$8:$K$8))*(SUMPRODUCT(W504:Y504,$I$10:$K$10))+(SUMPRODUCT(T504:V504,$I$10:$K$10))*(SUMPRODUCT(W504:Y504,$I$8:$K$8)))-((SUMPRODUCT(Z504:AB504,$I$8:$K$8))*(SUMPRODUCT(AC504:AE504,$I$10:$K$10))+(SUMPRODUCT(Z504:AB504,$I$10:$K$10))*(SUMPRODUCT(AC504:AE504,$I$8:$K$8))))^2)-((((SUMPRODUCT(Z504:AB504,$I$8:$K$8))*(SUMPRODUCT(Z504:AB504,$I$10:$K$10))+(SUMPRODUCT(AC504:AE504,$I$8:$K$8))*(SUMPRODUCT(AC504:AE504,$I$10:$K$10)))-((SUMPRODUCT(T504:V504,$I$8:$K$8))*(SUMPRODUCT(T504:V504,$I$10:$K$10))+(SUMPRODUCT(W504:Y504,$I$8:$K$8))*(SUMPRODUCT(W504:Y504,$I$10:$K$10))))^2)))))/(((((SUMPRODUCT(Z504:AB504,$I$8:$K$8))*(SUMPRODUCT(Z504:AB504,$I$10:$K$10))-(SUMPRODUCT(AC504:AE504,$I$8:$K$8))*(SUMPRODUCT(AC504:AE504,$I$10:$K$10)))-((SUMPRODUCT(T504:V504,$I$8:$K$8))*(SUMPRODUCT(T504:V504,$I$10:$K$10))-(SUMPRODUCT(W504:Y504,$I$8:$K$8))*(SUMPRODUCT(W504:Y504,$I$10:$K$10))))^2)+((((SUMPRODUCT(T504:V504,$I$8:$K$8))*(SUMPRODUCT(W504:Y504,$I$10:$K$10))+(SUMPRODUCT(T504:V504,$I$10:$K$10))*(SUMPRODUCT(W504:Y504,$I$8:$K$8)))-((SUMPRODUCT(Z504:AB504,$I$8:$K$8))*(SUMPRODUCT(AC504:AE504,$I$10:$K$10))+(SUMPRODUCT(Z504:AB504,$I$10:$K$10))*(SUMPRODUCT(AC504:AE504,$I$8:$K$8))))^2)))))/2</f>
        <v>4.7341015249631893E-3</v>
      </c>
      <c r="T504">
        <f>(1/(SQRT(2)))*(COS(RADIANS(45)))</f>
        <v>0.5</v>
      </c>
      <c r="U504">
        <f>((1/(SQRT(2)))*(COS(RADIANS(Q504))))*(SIN(RADIANS(45)))</f>
        <v>-0.16387934960686767</v>
      </c>
      <c r="V504">
        <f>((1/(SQRT(2)))*(SIN(RADIANS(Q504))))*(SIN(RADIANS(45)))</f>
        <v>0.47238073497172806</v>
      </c>
      <c r="W504">
        <f>(-((1/(SQRT(2)))*(SIN(RADIANS(45)))))</f>
        <v>-0.49999999999999989</v>
      </c>
      <c r="X504">
        <f>((1/(SQRT(2)))*(COS(RADIANS(Q504))))*(COS(RADIANS(45)))</f>
        <v>-0.1638793496068677</v>
      </c>
      <c r="Y504">
        <f>(((1/(SQRT(2)))*(SIN(RADIANS(Q504))))*(COS(RADIANS(45))))</f>
        <v>0.47238073497172811</v>
      </c>
      <c r="Z504">
        <f t="shared" ref="Z504" si="931">(1/(SQRT(2)))*(COS(RADIANS(-45)))</f>
        <v>0.5</v>
      </c>
      <c r="AA504">
        <f>((1/(SQRT(2)))*(COS(RADIANS(Q504))))*(SIN(RADIANS(-45)))</f>
        <v>0.16387934960686767</v>
      </c>
      <c r="AB504">
        <f>((1/(SQRT(2)))*(SIN(RADIANS(Q504))))*(SIN(RADIANS(-45)))</f>
        <v>-0.47238073497172806</v>
      </c>
      <c r="AC504">
        <f>(-((1/(SQRT(2)))*(SIN(RADIANS(-45)))))</f>
        <v>0.49999999999999989</v>
      </c>
      <c r="AD504">
        <f>((1/(SQRT(2)))*(COS(RADIANS(Q504))))*(COS(RADIANS(-45)))</f>
        <v>-0.1638793496068677</v>
      </c>
      <c r="AE504">
        <f>(((1/(SQRT(2)))*(SIN(RADIANS(Q504))))*(COS(RADIANS(-45))))</f>
        <v>0.47238073497172811</v>
      </c>
    </row>
    <row r="505" spans="1:31" x14ac:dyDescent="0.2">
      <c r="O505" t="s">
        <v>95</v>
      </c>
      <c r="R505" t="s">
        <v>95</v>
      </c>
    </row>
    <row r="506" spans="1:31" x14ac:dyDescent="0.2">
      <c r="O506" s="15">
        <f>(COS(RADIANS(N504)))*((SIN(RADIANS(45)))*(COS(RADIANS(45))))-(SIN(RADIANS(135)))*(COS(RADIANS((135))))*($A$337*$F$337+$C$337*$D$337)-(2*((SIN(RADIANS(45)))^2))-(SIN(RADIANS(135)))^2*(SIN(RADIANS(N504)))*(($B$337*$E$337))-($C$337*$F$337)+(SIN(RADIANS(N504)))*(-(SIN(RADIANS(45))))*(COS(RADIANS(45)))-(SIN(RADIANS(135)))*(COS(RADIANS(135)))*($A$337*$E$337+$B$337*$D$337)-(SIN(RADIANS(45)))^2-(SIN(RADIANS(135)))^2*(SIN(RADIANS(N504)))*($B$337*$F$337+$C$337*$E$337)+(SIN(RADIANS(45)))^2-((SIN(RADIANS(135)))^2)*((COS(RADIANS(N504)))^2)*($B$337*$F$337+$C$337*$E$337)</f>
        <v>-1.402331524275048</v>
      </c>
      <c r="R506">
        <f>(COS(RADIANS(Q504)))*((SIN(RADIANS(45)))*(COS(RADIANS(45))))-(SIN(RADIANS(135)))*(COS(RADIANS((135))))*($A$337*$F$337+$C$337*$D$337)-(2*((SIN(RADIANS(45)))^2))-(SIN(RADIANS(135)))^2*(SIN(RADIANS(Q504)))*(($B$337*$E$337))-($C$337*$F$337)+(SIN(RADIANS(Q504)))*(-(SIN(RADIANS(45))))*(COS(RADIANS(45)))-(SIN(RADIANS(135)))*(COS(RADIANS(135)))*($A$337*$E$337+$B$337*$D$337)-(SIN(RADIANS(45)))^2-(SIN(RADIANS(135)))^2*(SIN(RADIANS(Q504)))*($B$337*$F$337+$C$337*$E$337)+(SIN(RADIANS(45)))^2-((SIN(RADIANS(135)))^2)*((COS(RADIANS(Q504)))^2)*($B$337*$F$337+$C$337*$E$337)</f>
        <v>-1.9929555246552191</v>
      </c>
      <c r="AE506" s="15"/>
    </row>
    <row r="507" spans="1:31" x14ac:dyDescent="0.2">
      <c r="A507" s="15"/>
      <c r="Q507" s="15"/>
    </row>
    <row r="508" spans="1:31" x14ac:dyDescent="0.2">
      <c r="A508">
        <f>(1/(SQRT(2)))*(COS(RADIANS(45)))</f>
        <v>0.5</v>
      </c>
      <c r="B508">
        <f>((1/(SQRT(2)))*(COS(RADIANS(N508))))*(SIN(RADIANS(45)))</f>
        <v>-7.6396245627248713E-2</v>
      </c>
      <c r="C508">
        <f t="shared" ref="C508" si="932">((1/(SQRT(2)))*(SIN(RADIANS(N508))))*(SIN(RADIANS(45)))</f>
        <v>0.49412914673601377</v>
      </c>
      <c r="D508">
        <f t="shared" ref="D508" si="933">(-((1/(SQRT(2)))*(SIN(RADIANS(45)))))</f>
        <v>-0.49999999999999989</v>
      </c>
      <c r="E508">
        <f t="shared" ref="E508" si="934">((1/(SQRT(2)))*(COS(RADIANS(N508))))*(COS(RADIANS(45)))</f>
        <v>-7.6396245627248727E-2</v>
      </c>
      <c r="F508">
        <f t="shared" ref="F508" si="935">(((1/(SQRT(2)))*(SIN(RADIANS(N508))))*(COS(RADIANS(45))))</f>
        <v>0.49412914673601382</v>
      </c>
      <c r="G508">
        <f t="shared" ref="G508" si="936">(1/(SQRT(2)))*(COS(RADIANS(-45)))</f>
        <v>0.5</v>
      </c>
      <c r="H508">
        <f t="shared" ref="H508" si="937">((1/(SQRT(2)))*(COS(RADIANS(N508))))*(SIN(RADIANS(-45)))</f>
        <v>7.6396245627248713E-2</v>
      </c>
      <c r="I508">
        <f t="shared" ref="I508" si="938">((1/(SQRT(2)))*(SIN(RADIANS(N508))))*(SIN(RADIANS(-45)))</f>
        <v>-0.49412914673601377</v>
      </c>
      <c r="J508">
        <f t="shared" ref="J508" si="939">(-((1/(SQRT(2)))*(SIN(RADIANS(-45)))))</f>
        <v>0.49999999999999989</v>
      </c>
      <c r="K508">
        <f t="shared" ref="K508" si="940">((1/(SQRT(2)))*(COS(RADIANS(N508))))*(COS(RADIANS(-45)))</f>
        <v>-7.6396245627248727E-2</v>
      </c>
      <c r="L508">
        <f>(((1/(SQRT(2)))*(SIN(RADIANS(N508))))*(COS(RADIANS(-45))))</f>
        <v>0.49412914673601382</v>
      </c>
      <c r="N508">
        <f>N504-(O504/O506)</f>
        <v>2258.788790357873</v>
      </c>
      <c r="O508">
        <f>(DEGREES(ACOS(((-(((SUMPRODUCT(G508:I508,$I$8:$K$8))*(SUMPRODUCT(G508:I508,$I$10:$K$10))-(SUMPRODUCT(J508:L508,$I$8:$K$8))*(SUMPRODUCT(J508:L508,$I$10:$K$10)))-((SUMPRODUCT(A508:C508,$I$8:$K$8))*(SUMPRODUCT(A508:C508,$I$10:$K$10))-(SUMPRODUCT(D508:F508,$I$8:$K$8))*(SUMPRODUCT(D508:F508,$I$10:$K$10))))*(((SUMPRODUCT(G508:I508,$I$8:$K$8))*(SUMPRODUCT(G508:I508,$I$10:$K$10))+(SUMPRODUCT(J508:L508,$I$8:$K$8))*(SUMPRODUCT(J508:L508,$I$10:$K$10)))-((SUMPRODUCT(A508:C508,$I$8:$K$8))*(SUMPRODUCT(A508:C508,$I$10:$K$10))+(SUMPRODUCT(D508:F508,$I$8:$K$8))*(SUMPRODUCT(D508:F508,$I$10:$K$10)))))-((((SUMPRODUCT(A508:C508,$I$8:$K$8))*(SUMPRODUCT(D508:F508,$I$10:$K$10))+(SUMPRODUCT(A508:C508,$I$10:$K$10))*(SUMPRODUCT(D508:F508,$I$8:$K$8)))-((SUMPRODUCT(G508:I508,$I$8:$K$8))*(SUMPRODUCT(J508:L508,$I$10:$K$10))+(SUMPRODUCT(G508:I508,$I$10:$K$10))*(SUMPRODUCT(J508:L508,$I$8:$K$8))))*(SQRT(((((SUMPRODUCT(G508:I508,$I$8:$K$8))*(SUMPRODUCT(G508:I508,$I$10:$K$10))-(SUMPRODUCT(J508:L508,$I$8:$K$8))*(SUMPRODUCT(J508:L508,$I$10:$K$10)))-((SUMPRODUCT(A508:C508,$I$8:$K$8))*(SUMPRODUCT(A508:C508,$I$10:$K$10))-(SUMPRODUCT(D508:F508,$I$8:$K$8))*(SUMPRODUCT(D508:F508,$I$10:$K$10))))^2)+((((SUMPRODUCT(A508:C508,$I$8:$K$8))*(SUMPRODUCT(D508:F508,$I$10:$K$10))+(SUMPRODUCT(A508:C508,$I$10:$K$10))*(SUMPRODUCT(D508:F508,$I$8:$K$8)))-((SUMPRODUCT(G508:I508,$I$8:$K$8))*(SUMPRODUCT(J508:L508,$I$10:$K$10))+(SUMPRODUCT(G508:I508,$I$10:$K$10))*(SUMPRODUCT(J508:L508,$I$8:$K$8))))^2)-((((SUMPRODUCT(G508:I508,$I$8:$K$8))*(SUMPRODUCT(G508:I508,$I$10:$K$10))+(SUMPRODUCT(J508:L508,$I$8:$K$8))*(SUMPRODUCT(J508:L508,$I$10:$K$10)))-((SUMPRODUCT(A508:C508,$I$8:$K$8))*(SUMPRODUCT(A508:C508,$I$10:$K$10))+(SUMPRODUCT(D508:F508,$I$8:$K$8))*(SUMPRODUCT(D508:F508,$I$10:$K$10))))^2)))))/(((((SUMPRODUCT(G508:I508,$I$8:$K$8))*(SUMPRODUCT(G508:I508,$I$10:$K$10))-(SUMPRODUCT(J508:L508,$I$8:$K$8))*(SUMPRODUCT(J508:L508,$I$10:$K$10)))-((SUMPRODUCT(A508:C508,$I$8:$K$8))*(SUMPRODUCT(A508:C508,$I$10:$K$10))-(SUMPRODUCT(D508:F508,$I$8:$K$8))*(SUMPRODUCT(D508:F508,$I$10:$K$10))))^2)+((((SUMPRODUCT(A508:C508,$I$8:$K$8))*(SUMPRODUCT(D508:F508,$I$10:$K$10))+(SUMPRODUCT(A508:C508,$I$10:$K$10))*(SUMPRODUCT(D508:F508,$I$8:$K$8)))-((SUMPRODUCT(G508:I508,$I$8:$K$8))*(SUMPRODUCT(J508:L508,$I$10:$K$10))+(SUMPRODUCT(G508:I508,$I$10:$K$10))*(SUMPRODUCT(J508:L508,$I$8:$K$8))))^2)))))/2</f>
        <v>86.04110637379317</v>
      </c>
      <c r="Q508">
        <f t="shared" ref="Q508" si="941">Q504-(R504/R506)</f>
        <v>109.13516940592984</v>
      </c>
      <c r="R508">
        <f>(DEGREES(ACOS(((-(((SUMPRODUCT(Z508:AB508,$I$8:$K$8))*(SUMPRODUCT(Z508:AB508,$I$10:$K$10))-(SUMPRODUCT(AC508:AE508,$I$8:$K$8))*(SUMPRODUCT(AC508:AE508,$I$10:$K$10)))-((SUMPRODUCT(T508:V508,$I$8:$K$8))*(SUMPRODUCT(T508:V508,$I$10:$K$10))-(SUMPRODUCT(W508:Y508,$I$8:$K$8))*(SUMPRODUCT(W508:Y508,$I$10:$K$10))))*(((SUMPRODUCT(Z508:AB508,$I$8:$K$8))*(SUMPRODUCT(Z508:AB508,$I$10:$K$10))+(SUMPRODUCT(AC508:AE508,$I$8:$K$8))*(SUMPRODUCT(AC508:AE508,$I$10:$K$10)))-((SUMPRODUCT(T508:V508,$I$8:$K$8))*(SUMPRODUCT(T508:V508,$I$10:$K$10))+(SUMPRODUCT(W508:Y508,$I$8:$K$8))*(SUMPRODUCT(W508:Y508,$I$10:$K$10)))))+((((SUMPRODUCT(T508:V508,$I$8:$K$8))*(SUMPRODUCT(W508:Y508,$I$10:$K$10))+(SUMPRODUCT(T508:V508,$I$10:$K$10))*(SUMPRODUCT(W508:Y508,$I$8:$K$8)))-((SUMPRODUCT(Z508:AB508,$I$8:$K$8))*(SUMPRODUCT(AC508:AE508,$I$10:$K$10))+(SUMPRODUCT(Z508:AB508,$I$10:$K$10))*(SUMPRODUCT(AC508:AE508,$I$8:$K$8))))*(SQRT(((((SUMPRODUCT(Z508:AB508,$I$8:$K$8))*(SUMPRODUCT(Z508:AB508,$I$10:$K$10))-(SUMPRODUCT(AC508:AE508,$I$8:$K$8))*(SUMPRODUCT(AC508:AE508,$I$10:$K$10)))-((SUMPRODUCT(T508:V508,$I$8:$K$8))*(SUMPRODUCT(T508:V508,$I$10:$K$10))-(SUMPRODUCT(W508:Y508,$I$8:$K$8))*(SUMPRODUCT(W508:Y508,$I$10:$K$10))))^2)+((((SUMPRODUCT(T508:V508,$I$8:$K$8))*(SUMPRODUCT(W508:Y508,$I$10:$K$10))+(SUMPRODUCT(T508:V508,$I$10:$K$10))*(SUMPRODUCT(W508:Y508,$I$8:$K$8)))-((SUMPRODUCT(Z508:AB508,$I$8:$K$8))*(SUMPRODUCT(AC508:AE508,$I$10:$K$10))+(SUMPRODUCT(Z508:AB508,$I$10:$K$10))*(SUMPRODUCT(AC508:AE508,$I$8:$K$8))))^2)-((((SUMPRODUCT(Z508:AB508,$I$8:$K$8))*(SUMPRODUCT(Z508:AB508,$I$10:$K$10))+(SUMPRODUCT(AC508:AE508,$I$8:$K$8))*(SUMPRODUCT(AC508:AE508,$I$10:$K$10)))-((SUMPRODUCT(T508:V508,$I$8:$K$8))*(SUMPRODUCT(T508:V508,$I$10:$K$10))+(SUMPRODUCT(W508:Y508,$I$8:$K$8))*(SUMPRODUCT(W508:Y508,$I$10:$K$10))))^2)))))/(((((SUMPRODUCT(Z508:AB508,$I$8:$K$8))*(SUMPRODUCT(Z508:AB508,$I$10:$K$10))-(SUMPRODUCT(AC508:AE508,$I$8:$K$8))*(SUMPRODUCT(AC508:AE508,$I$10:$K$10)))-((SUMPRODUCT(T508:V508,$I$8:$K$8))*(SUMPRODUCT(T508:V508,$I$10:$K$10))-(SUMPRODUCT(W508:Y508,$I$8:$K$8))*(SUMPRODUCT(W508:Y508,$I$10:$K$10))))^2)+((((SUMPRODUCT(T508:V508,$I$8:$K$8))*(SUMPRODUCT(W508:Y508,$I$10:$K$10))+(SUMPRODUCT(T508:V508,$I$10:$K$10))*(SUMPRODUCT(W508:Y508,$I$8:$K$8)))-((SUMPRODUCT(Z508:AB508,$I$8:$K$8))*(SUMPRODUCT(AC508:AE508,$I$10:$K$10))+(SUMPRODUCT(Z508:AB508,$I$10:$K$10))*(SUMPRODUCT(AC508:AE508,$I$8:$K$8))))^2)))))/2</f>
        <v>3.8151137407788239E-3</v>
      </c>
      <c r="T508">
        <f t="shared" ref="T508" si="942">(1/(SQRT(2)))*(COS(RADIANS(45)))</f>
        <v>0.5</v>
      </c>
      <c r="U508">
        <f t="shared" ref="U508" si="943">((1/(SQRT(2)))*(COS(RADIANS(Q508))))*(SIN(RADIANS(45)))</f>
        <v>-0.16389893383151119</v>
      </c>
      <c r="V508">
        <f t="shared" ref="V508" si="944">((1/(SQRT(2)))*(SIN(RADIANS(Q508))))*(SIN(RADIANS(45)))</f>
        <v>0.47237394031518487</v>
      </c>
      <c r="W508">
        <f t="shared" ref="W508" si="945">(-((1/(SQRT(2)))*(SIN(RADIANS(45)))))</f>
        <v>-0.49999999999999989</v>
      </c>
      <c r="X508">
        <f t="shared" ref="X508" si="946">((1/(SQRT(2)))*(COS(RADIANS(Q508))))*(COS(RADIANS(45)))</f>
        <v>-0.16389893383151122</v>
      </c>
      <c r="Y508">
        <f t="shared" ref="Y508" si="947">(((1/(SQRT(2)))*(SIN(RADIANS(Q508))))*(COS(RADIANS(45))))</f>
        <v>0.47237394031518498</v>
      </c>
      <c r="Z508">
        <f t="shared" ref="Z508" si="948">(1/(SQRT(2)))*(COS(RADIANS(-45)))</f>
        <v>0.5</v>
      </c>
      <c r="AA508">
        <f t="shared" ref="AA508" si="949">((1/(SQRT(2)))*(COS(RADIANS(Q508))))*(SIN(RADIANS(-45)))</f>
        <v>0.16389893383151119</v>
      </c>
      <c r="AB508">
        <f t="shared" ref="AB508" si="950">((1/(SQRT(2)))*(SIN(RADIANS(Q508))))*(SIN(RADIANS(-45)))</f>
        <v>-0.47237394031518487</v>
      </c>
      <c r="AC508">
        <f t="shared" ref="AC508" si="951">(-((1/(SQRT(2)))*(SIN(RADIANS(-45)))))</f>
        <v>0.49999999999999989</v>
      </c>
      <c r="AD508">
        <f t="shared" ref="AD508" si="952">((1/(SQRT(2)))*(COS(RADIANS(Q508))))*(COS(RADIANS(-45)))</f>
        <v>-0.16389893383151122</v>
      </c>
      <c r="AE508">
        <f t="shared" ref="AE508" si="953">(((1/(SQRT(2)))*(SIN(RADIANS(Q508))))*(COS(RADIANS(-45))))</f>
        <v>0.47237394031518498</v>
      </c>
    </row>
    <row r="509" spans="1:31" x14ac:dyDescent="0.2">
      <c r="O509" t="s">
        <v>95</v>
      </c>
      <c r="R509" t="s">
        <v>95</v>
      </c>
    </row>
    <row r="510" spans="1:31" x14ac:dyDescent="0.2">
      <c r="O510" s="15">
        <f>(COS(RADIANS(N508)))*((SIN(RADIANS(45)))*(COS(RADIANS(45))))-(SIN(RADIANS(135)))*(COS(RADIANS((135))))*($A$337*$F$337+$C$337*$D$337)-(2*((SIN(RADIANS(45)))^2))-(SIN(RADIANS(135)))^2*(SIN(RADIANS(N508)))*(($B$337*$E$337))-($C$337*$F$337)+(SIN(RADIANS(N508)))*(-(SIN(RADIANS(45))))*(COS(RADIANS(45)))-(SIN(RADIANS(135)))*(COS(RADIANS(135)))*($A$337*$E$337+$B$337*$D$337)-(SIN(RADIANS(45)))^2-(SIN(RADIANS(135)))^2*(SIN(RADIANS(N508)))*($B$337*$F$337+$C$337*$E$337)+(SIN(RADIANS(45)))^2-((SIN(RADIANS(135)))^2)*((COS(RADIANS(N508)))^2)*($B$337*$F$337+$C$337*$E$337)</f>
        <v>-1.9262283077110094</v>
      </c>
      <c r="R510">
        <f t="shared" ref="R510" si="954">(COS(RADIANS(Q508)))*((SIN(RADIANS(45)))*(COS(RADIANS(45))))-(SIN(RADIANS(135)))*(COS(RADIANS((135))))*($A$337*$F$337+$C$337*$D$337)-(2*((SIN(RADIANS(45)))^2))-(SIN(RADIANS(135)))^2*(SIN(RADIANS(Q508)))*(($B$337*$E$337))-($C$337*$F$337)+(SIN(RADIANS(Q508)))*(-(SIN(RADIANS(45))))*(COS(RADIANS(45)))-(SIN(RADIANS(135)))*(COS(RADIANS(135)))*($A$337*$E$337+$B$337*$D$337)-(SIN(RADIANS(45)))^2-(SIN(RADIANS(135)))^2*(SIN(RADIANS(Q508)))*($B$337*$F$337+$C$337*$E$337)+(SIN(RADIANS(45)))^2-((SIN(RADIANS(135)))^2)*((COS(RADIANS(Q508)))^2)*($B$337*$F$337+$C$337*$E$337)</f>
        <v>-1.9929686480523683</v>
      </c>
      <c r="AE510" s="15"/>
    </row>
    <row r="511" spans="1:31" x14ac:dyDescent="0.2">
      <c r="A511" s="15"/>
      <c r="Q511" s="15"/>
    </row>
    <row r="512" spans="1:31" x14ac:dyDescent="0.2">
      <c r="A512">
        <f>(1/(SQRT(2)))*(COS(RADIANS(45)))</f>
        <v>0.5</v>
      </c>
      <c r="B512">
        <f>((1/(SQRT(2)))*(COS(RADIANS(N512))))*(SIN(RADIANS(45)))</f>
        <v>-0.40170494111644151</v>
      </c>
      <c r="C512">
        <f t="shared" ref="C512" si="955">((1/(SQRT(2)))*(SIN(RADIANS(N512))))*(SIN(RADIANS(45)))</f>
        <v>0.29771318459657808</v>
      </c>
      <c r="D512">
        <f t="shared" ref="D512" si="956">(-((1/(SQRT(2)))*(SIN(RADIANS(45)))))</f>
        <v>-0.49999999999999989</v>
      </c>
      <c r="E512">
        <f t="shared" ref="E512" si="957">((1/(SQRT(2)))*(COS(RADIANS(N512))))*(COS(RADIANS(45)))</f>
        <v>-0.40170494111644156</v>
      </c>
      <c r="F512">
        <f t="shared" ref="F512" si="958">(((1/(SQRT(2)))*(SIN(RADIANS(N512))))*(COS(RADIANS(45))))</f>
        <v>0.29771318459657814</v>
      </c>
      <c r="G512">
        <f t="shared" ref="G512" si="959">(1/(SQRT(2)))*(COS(RADIANS(-45)))</f>
        <v>0.5</v>
      </c>
      <c r="H512">
        <f t="shared" ref="H512" si="960">((1/(SQRT(2)))*(COS(RADIANS(N512))))*(SIN(RADIANS(-45)))</f>
        <v>0.40170494111644151</v>
      </c>
      <c r="I512">
        <f t="shared" ref="I512" si="961">((1/(SQRT(2)))*(SIN(RADIANS(N512))))*(SIN(RADIANS(-45)))</f>
        <v>-0.29771318459657808</v>
      </c>
      <c r="J512">
        <f t="shared" ref="J512" si="962">(-((1/(SQRT(2)))*(SIN(RADIANS(-45)))))</f>
        <v>0.49999999999999989</v>
      </c>
      <c r="K512">
        <f t="shared" ref="K512" si="963">((1/(SQRT(2)))*(COS(RADIANS(N512))))*(COS(RADIANS(-45)))</f>
        <v>-0.40170494111644156</v>
      </c>
      <c r="L512">
        <f>(((1/(SQRT(2)))*(SIN(RADIANS(N512))))*(COS(RADIANS(-45))))</f>
        <v>0.29771318459657814</v>
      </c>
      <c r="N512" s="10">
        <f>N508-(O508/O510)</f>
        <v>2303.456967037323</v>
      </c>
      <c r="O512" s="10">
        <f>(DEGREES(ACOS(((-(((SUMPRODUCT(G512:I512,$I$8:$K$8))*(SUMPRODUCT(G512:I512,$I$10:$K$10))-(SUMPRODUCT(J512:L512,$I$8:$K$8))*(SUMPRODUCT(J512:L512,$I$10:$K$10)))-((SUMPRODUCT(A512:C512,$I$8:$K$8))*(SUMPRODUCT(A512:C512,$I$10:$K$10))-(SUMPRODUCT(D512:F512,$I$8:$K$8))*(SUMPRODUCT(D512:F512,$I$10:$K$10))))*(((SUMPRODUCT(G512:I512,$I$8:$K$8))*(SUMPRODUCT(G512:I512,$I$10:$K$10))+(SUMPRODUCT(J512:L512,$I$8:$K$8))*(SUMPRODUCT(J512:L512,$I$10:$K$10)))-((SUMPRODUCT(A512:C512,$I$8:$K$8))*(SUMPRODUCT(A512:C512,$I$10:$K$10))+(SUMPRODUCT(D512:F512,$I$8:$K$8))*(SUMPRODUCT(D512:F512,$I$10:$K$10)))))-((((SUMPRODUCT(A512:C512,$I$8:$K$8))*(SUMPRODUCT(D512:F512,$I$10:$K$10))+(SUMPRODUCT(A512:C512,$I$10:$K$10))*(SUMPRODUCT(D512:F512,$I$8:$K$8)))-((SUMPRODUCT(G512:I512,$I$8:$K$8))*(SUMPRODUCT(J512:L512,$I$10:$K$10))+(SUMPRODUCT(G512:I512,$I$10:$K$10))*(SUMPRODUCT(J512:L512,$I$8:$K$8))))*(SQRT(((((SUMPRODUCT(G512:I512,$I$8:$K$8))*(SUMPRODUCT(G512:I512,$I$10:$K$10))-(SUMPRODUCT(J512:L512,$I$8:$K$8))*(SUMPRODUCT(J512:L512,$I$10:$K$10)))-((SUMPRODUCT(A512:C512,$I$8:$K$8))*(SUMPRODUCT(A512:C512,$I$10:$K$10))-(SUMPRODUCT(D512:F512,$I$8:$K$8))*(SUMPRODUCT(D512:F512,$I$10:$K$10))))^2)+((((SUMPRODUCT(A512:C512,$I$8:$K$8))*(SUMPRODUCT(D512:F512,$I$10:$K$10))+(SUMPRODUCT(A512:C512,$I$10:$K$10))*(SUMPRODUCT(D512:F512,$I$8:$K$8)))-((SUMPRODUCT(G512:I512,$I$8:$K$8))*(SUMPRODUCT(J512:L512,$I$10:$K$10))+(SUMPRODUCT(G512:I512,$I$10:$K$10))*(SUMPRODUCT(J512:L512,$I$8:$K$8))))^2)-((((SUMPRODUCT(G512:I512,$I$8:$K$8))*(SUMPRODUCT(G512:I512,$I$10:$K$10))+(SUMPRODUCT(J512:L512,$I$8:$K$8))*(SUMPRODUCT(J512:L512,$I$10:$K$10)))-((SUMPRODUCT(A512:C512,$I$8:$K$8))*(SUMPRODUCT(A512:C512,$I$10:$K$10))+(SUMPRODUCT(D512:F512,$I$8:$K$8))*(SUMPRODUCT(D512:F512,$I$10:$K$10))))^2)))))/(((((SUMPRODUCT(G512:I512,$I$8:$K$8))*(SUMPRODUCT(G512:I512,$I$10:$K$10))-(SUMPRODUCT(J512:L512,$I$8:$K$8))*(SUMPRODUCT(J512:L512,$I$10:$K$10)))-((SUMPRODUCT(A512:C512,$I$8:$K$8))*(SUMPRODUCT(A512:C512,$I$10:$K$10))-(SUMPRODUCT(D512:F512,$I$8:$K$8))*(SUMPRODUCT(D512:F512,$I$10:$K$10))))^2)+((((SUMPRODUCT(A512:C512,$I$8:$K$8))*(SUMPRODUCT(D512:F512,$I$10:$K$10))+(SUMPRODUCT(A512:C512,$I$10:$K$10))*(SUMPRODUCT(D512:F512,$I$8:$K$8)))-((SUMPRODUCT(G512:I512,$I$8:$K$8))*(SUMPRODUCT(J512:L512,$I$10:$K$10))+(SUMPRODUCT(G512:I512,$I$10:$K$10))*(SUMPRODUCT(J512:L512,$I$8:$K$8))))^2)))))/2</f>
        <v>77.319113026247223</v>
      </c>
      <c r="Q512" s="10">
        <f t="shared" ref="Q512" si="964">Q508-(R508/R510)</f>
        <v>109.13708369281264</v>
      </c>
      <c r="R512" s="10">
        <f>(DEGREES(ACOS(((-(((SUMPRODUCT(Z512:AB512,$I$8:$K$8))*(SUMPRODUCT(Z512:AB512,$I$10:$K$10))-(SUMPRODUCT(AC512:AE512,$I$8:$K$8))*(SUMPRODUCT(AC512:AE512,$I$10:$K$10)))-((SUMPRODUCT(T512:V512,$I$8:$K$8))*(SUMPRODUCT(T512:V512,$I$10:$K$10))-(SUMPRODUCT(W512:Y512,$I$8:$K$8))*(SUMPRODUCT(W512:Y512,$I$10:$K$10))))*(((SUMPRODUCT(Z512:AB512,$I$8:$K$8))*(SUMPRODUCT(Z512:AB512,$I$10:$K$10))+(SUMPRODUCT(AC512:AE512,$I$8:$K$8))*(SUMPRODUCT(AC512:AE512,$I$10:$K$10)))-((SUMPRODUCT(T512:V512,$I$8:$K$8))*(SUMPRODUCT(T512:V512,$I$10:$K$10))+(SUMPRODUCT(W512:Y512,$I$8:$K$8))*(SUMPRODUCT(W512:Y512,$I$10:$K$10)))))+((((SUMPRODUCT(T512:V512,$I$8:$K$8))*(SUMPRODUCT(W512:Y512,$I$10:$K$10))+(SUMPRODUCT(T512:V512,$I$10:$K$10))*(SUMPRODUCT(W512:Y512,$I$8:$K$8)))-((SUMPRODUCT(Z512:AB512,$I$8:$K$8))*(SUMPRODUCT(AC512:AE512,$I$10:$K$10))+(SUMPRODUCT(Z512:AB512,$I$10:$K$10))*(SUMPRODUCT(AC512:AE512,$I$8:$K$8))))*(SQRT(((((SUMPRODUCT(Z512:AB512,$I$8:$K$8))*(SUMPRODUCT(Z512:AB512,$I$10:$K$10))-(SUMPRODUCT(AC512:AE512,$I$8:$K$8))*(SUMPRODUCT(AC512:AE512,$I$10:$K$10)))-((SUMPRODUCT(T512:V512,$I$8:$K$8))*(SUMPRODUCT(T512:V512,$I$10:$K$10))-(SUMPRODUCT(W512:Y512,$I$8:$K$8))*(SUMPRODUCT(W512:Y512,$I$10:$K$10))))^2)+((((SUMPRODUCT(T512:V512,$I$8:$K$8))*(SUMPRODUCT(W512:Y512,$I$10:$K$10))+(SUMPRODUCT(T512:V512,$I$10:$K$10))*(SUMPRODUCT(W512:Y512,$I$8:$K$8)))-((SUMPRODUCT(Z512:AB512,$I$8:$K$8))*(SUMPRODUCT(AC512:AE512,$I$10:$K$10))+(SUMPRODUCT(Z512:AB512,$I$10:$K$10))*(SUMPRODUCT(AC512:AE512,$I$8:$K$8))))^2)-((((SUMPRODUCT(Z512:AB512,$I$8:$K$8))*(SUMPRODUCT(Z512:AB512,$I$10:$K$10))+(SUMPRODUCT(AC512:AE512,$I$8:$K$8))*(SUMPRODUCT(AC512:AE512,$I$10:$K$10)))-((SUMPRODUCT(T512:V512,$I$8:$K$8))*(SUMPRODUCT(T512:V512,$I$10:$K$10))+(SUMPRODUCT(W512:Y512,$I$8:$K$8))*(SUMPRODUCT(W512:Y512,$I$10:$K$10))))^2)))))/(((((SUMPRODUCT(Z512:AB512,$I$8:$K$8))*(SUMPRODUCT(Z512:AB512,$I$10:$K$10))-(SUMPRODUCT(AC512:AE512,$I$8:$K$8))*(SUMPRODUCT(AC512:AE512,$I$10:$K$10)))-((SUMPRODUCT(T512:V512,$I$8:$K$8))*(SUMPRODUCT(T512:V512,$I$10:$K$10))-(SUMPRODUCT(W512:Y512,$I$8:$K$8))*(SUMPRODUCT(W512:Y512,$I$10:$K$10))))^2)+((((SUMPRODUCT(T512:V512,$I$8:$K$8))*(SUMPRODUCT(W512:Y512,$I$10:$K$10))+(SUMPRODUCT(T512:V512,$I$10:$K$10))*(SUMPRODUCT(W512:Y512,$I$8:$K$8)))-((SUMPRODUCT(Z512:AB512,$I$8:$K$8))*(SUMPRODUCT(AC512:AE512,$I$10:$K$10))+(SUMPRODUCT(Z512:AB512,$I$10:$K$10))*(SUMPRODUCT(AC512:AE512,$I$8:$K$8))))^2)))))/2</f>
        <v>3.0745234539259745E-3</v>
      </c>
      <c r="T512">
        <f t="shared" ref="T512" si="965">(1/(SQRT(2)))*(COS(RADIANS(45)))</f>
        <v>0.5</v>
      </c>
      <c r="U512">
        <f t="shared" ref="U512" si="966">((1/(SQRT(2)))*(COS(RADIANS(Q512))))*(SIN(RADIANS(45)))</f>
        <v>-0.16391471604102043</v>
      </c>
      <c r="V512">
        <f t="shared" ref="V512" si="967">((1/(SQRT(2)))*(SIN(RADIANS(Q512))))*(SIN(RADIANS(45)))</f>
        <v>0.47236846408835498</v>
      </c>
      <c r="W512">
        <f t="shared" ref="W512" si="968">(-((1/(SQRT(2)))*(SIN(RADIANS(45)))))</f>
        <v>-0.49999999999999989</v>
      </c>
      <c r="X512">
        <f t="shared" ref="X512" si="969">((1/(SQRT(2)))*(COS(RADIANS(Q512))))*(COS(RADIANS(45)))</f>
        <v>-0.16391471604102045</v>
      </c>
      <c r="Y512">
        <f t="shared" ref="Y512" si="970">(((1/(SQRT(2)))*(SIN(RADIANS(Q512))))*(COS(RADIANS(45))))</f>
        <v>0.47236846408835509</v>
      </c>
      <c r="Z512">
        <f t="shared" ref="Z512" si="971">(1/(SQRT(2)))*(COS(RADIANS(-45)))</f>
        <v>0.5</v>
      </c>
      <c r="AA512">
        <f t="shared" ref="AA512" si="972">((1/(SQRT(2)))*(COS(RADIANS(Q512))))*(SIN(RADIANS(-45)))</f>
        <v>0.16391471604102043</v>
      </c>
      <c r="AB512">
        <f t="shared" ref="AB512" si="973">((1/(SQRT(2)))*(SIN(RADIANS(Q512))))*(SIN(RADIANS(-45)))</f>
        <v>-0.47236846408835498</v>
      </c>
      <c r="AC512">
        <f t="shared" ref="AC512" si="974">(-((1/(SQRT(2)))*(SIN(RADIANS(-45)))))</f>
        <v>0.49999999999999989</v>
      </c>
      <c r="AD512">
        <f t="shared" ref="AD512" si="975">((1/(SQRT(2)))*(COS(RADIANS(Q512))))*(COS(RADIANS(-45)))</f>
        <v>-0.16391471604102045</v>
      </c>
      <c r="AE512">
        <f t="shared" ref="AE512" si="976">(((1/(SQRT(2)))*(SIN(RADIANS(Q512))))*(COS(RADIANS(-45))))</f>
        <v>0.47236846408835509</v>
      </c>
    </row>
    <row r="513" spans="1:31" x14ac:dyDescent="0.2">
      <c r="O513" t="s">
        <v>95</v>
      </c>
      <c r="R513" t="s">
        <v>95</v>
      </c>
    </row>
    <row r="514" spans="1:31" x14ac:dyDescent="0.2">
      <c r="O514" s="15">
        <f>(COS(RADIANS(N512)))*((SIN(RADIANS(45)))*(COS(RADIANS(45))))-(SIN(RADIANS(135)))*(COS(RADIANS((135))))*($A$337*$F$337+$C$337*$D$337)-(2*((SIN(RADIANS(45)))^2))-(SIN(RADIANS(135)))^2*(SIN(RADIANS(N512)))*(($B$337*$E$337))-($C$337*$F$337)+(SIN(RADIANS(N512)))*(-(SIN(RADIANS(45))))*(COS(RADIANS(45)))-(SIN(RADIANS(135)))*(COS(RADIANS(135)))*($A$337*$E$337+$B$337*$D$337)-(SIN(RADIANS(45)))^2-(SIN(RADIANS(135)))^2*(SIN(RADIANS(N512)))*($B$337*$F$337+$C$337*$E$337)+(SIN(RADIANS(45)))^2-((SIN(RADIANS(135)))^2)*((COS(RADIANS(N512)))^2)*($B$337*$F$337+$C$337*$E$337)</f>
        <v>-2.0695954986435945</v>
      </c>
      <c r="R514">
        <f t="shared" ref="R514" si="977">(COS(RADIANS(Q512)))*((SIN(RADIANS(45)))*(COS(RADIANS(45))))-(SIN(RADIANS(135)))*(COS(RADIANS((135))))*($A$337*$F$337+$C$337*$D$337)-(2*((SIN(RADIANS(45)))^2))-(SIN(RADIANS(135)))^2*(SIN(RADIANS(Q512)))*(($B$337*$E$337))-($C$337*$F$337)+(SIN(RADIANS(Q512)))*(-(SIN(RADIANS(45))))*(COS(RADIANS(45)))-(SIN(RADIANS(135)))*(COS(RADIANS(135)))*($A$337*$E$337+$B$337*$D$337)-(SIN(RADIANS(45)))^2-(SIN(RADIANS(135)))^2*(SIN(RADIANS(Q512)))*($B$337*$F$337+$C$337*$E$337)+(SIN(RADIANS(45)))^2-((SIN(RADIANS(135)))^2)*((COS(RADIANS(Q512)))^2)*($B$337*$F$337+$C$337*$E$337)</f>
        <v>-1.9929792230989687</v>
      </c>
      <c r="AE514" s="15"/>
    </row>
    <row r="515" spans="1:31" x14ac:dyDescent="0.2">
      <c r="A515" s="15"/>
      <c r="Q515" s="15"/>
    </row>
    <row r="516" spans="1:31" x14ac:dyDescent="0.2">
      <c r="A516">
        <f>(1/(SQRT(2)))*(COS(RADIANS(45)))</f>
        <v>0.5</v>
      </c>
      <c r="B516">
        <f>((1/(SQRT(2)))*(COS(RADIANS(N516))))*(SIN(RADIANS(45)))</f>
        <v>-0.49994923135823072</v>
      </c>
      <c r="C516">
        <f t="shared" ref="C516" si="978">((1/(SQRT(2)))*(SIN(RADIANS(N516))))*(SIN(RADIANS(45)))</f>
        <v>-7.1250308289977655E-3</v>
      </c>
      <c r="D516">
        <f t="shared" ref="D516" si="979">(-((1/(SQRT(2)))*(SIN(RADIANS(45)))))</f>
        <v>-0.49999999999999989</v>
      </c>
      <c r="E516">
        <f t="shared" ref="E516" si="980">((1/(SQRT(2)))*(COS(RADIANS(N516))))*(COS(RADIANS(45)))</f>
        <v>-0.49994923135823077</v>
      </c>
      <c r="F516">
        <f t="shared" ref="F516" si="981">(((1/(SQRT(2)))*(SIN(RADIANS(N516))))*(COS(RADIANS(45))))</f>
        <v>-7.1250308289977663E-3</v>
      </c>
      <c r="G516">
        <f t="shared" ref="G516" si="982">(1/(SQRT(2)))*(COS(RADIANS(-45)))</f>
        <v>0.5</v>
      </c>
      <c r="H516">
        <f t="shared" ref="H516" si="983">((1/(SQRT(2)))*(COS(RADIANS(N516))))*(SIN(RADIANS(-45)))</f>
        <v>0.49994923135823072</v>
      </c>
      <c r="I516">
        <f t="shared" ref="I516" si="984">((1/(SQRT(2)))*(SIN(RADIANS(N516))))*(SIN(RADIANS(-45)))</f>
        <v>7.1250308289977655E-3</v>
      </c>
      <c r="J516">
        <f t="shared" ref="J516" si="985">(-((1/(SQRT(2)))*(SIN(RADIANS(-45)))))</f>
        <v>0.49999999999999989</v>
      </c>
      <c r="K516">
        <f t="shared" ref="K516" si="986">((1/(SQRT(2)))*(COS(RADIANS(N516))))*(COS(RADIANS(-45)))</f>
        <v>-0.49994923135823077</v>
      </c>
      <c r="L516">
        <f>(((1/(SQRT(2)))*(SIN(RADIANS(N516))))*(COS(RADIANS(-45))))</f>
        <v>-7.1250308289977663E-3</v>
      </c>
      <c r="N516">
        <f>N512-(O512/O514)</f>
        <v>2340.816496025921</v>
      </c>
      <c r="O516">
        <f>(DEGREES(ACOS(((-(((SUMPRODUCT(G516:I516,$I$8:$K$8))*(SUMPRODUCT(G516:I516,$I$10:$K$10))-(SUMPRODUCT(J516:L516,$I$8:$K$8))*(SUMPRODUCT(J516:L516,$I$10:$K$10)))-((SUMPRODUCT(A516:C516,$I$8:$K$8))*(SUMPRODUCT(A516:C516,$I$10:$K$10))-(SUMPRODUCT(D516:F516,$I$8:$K$8))*(SUMPRODUCT(D516:F516,$I$10:$K$10))))*(((SUMPRODUCT(G516:I516,$I$8:$K$8))*(SUMPRODUCT(G516:I516,$I$10:$K$10))+(SUMPRODUCT(J516:L516,$I$8:$K$8))*(SUMPRODUCT(J516:L516,$I$10:$K$10)))-((SUMPRODUCT(A516:C516,$I$8:$K$8))*(SUMPRODUCT(A516:C516,$I$10:$K$10))+(SUMPRODUCT(D516:F516,$I$8:$K$8))*(SUMPRODUCT(D516:F516,$I$10:$K$10)))))-((((SUMPRODUCT(A516:C516,$I$8:$K$8))*(SUMPRODUCT(D516:F516,$I$10:$K$10))+(SUMPRODUCT(A516:C516,$I$10:$K$10))*(SUMPRODUCT(D516:F516,$I$8:$K$8)))-((SUMPRODUCT(G516:I516,$I$8:$K$8))*(SUMPRODUCT(J516:L516,$I$10:$K$10))+(SUMPRODUCT(G516:I516,$I$10:$K$10))*(SUMPRODUCT(J516:L516,$I$8:$K$8))))*(SQRT(((((SUMPRODUCT(G516:I516,$I$8:$K$8))*(SUMPRODUCT(G516:I516,$I$10:$K$10))-(SUMPRODUCT(J516:L516,$I$8:$K$8))*(SUMPRODUCT(J516:L516,$I$10:$K$10)))-((SUMPRODUCT(A516:C516,$I$8:$K$8))*(SUMPRODUCT(A516:C516,$I$10:$K$10))-(SUMPRODUCT(D516:F516,$I$8:$K$8))*(SUMPRODUCT(D516:F516,$I$10:$K$10))))^2)+((((SUMPRODUCT(A516:C516,$I$8:$K$8))*(SUMPRODUCT(D516:F516,$I$10:$K$10))+(SUMPRODUCT(A516:C516,$I$10:$K$10))*(SUMPRODUCT(D516:F516,$I$8:$K$8)))-((SUMPRODUCT(G516:I516,$I$8:$K$8))*(SUMPRODUCT(J516:L516,$I$10:$K$10))+(SUMPRODUCT(G516:I516,$I$10:$K$10))*(SUMPRODUCT(J516:L516,$I$8:$K$8))))^2)-((((SUMPRODUCT(G516:I516,$I$8:$K$8))*(SUMPRODUCT(G516:I516,$I$10:$K$10))+(SUMPRODUCT(J516:L516,$I$8:$K$8))*(SUMPRODUCT(J516:L516,$I$10:$K$10)))-((SUMPRODUCT(A516:C516,$I$8:$K$8))*(SUMPRODUCT(A516:C516,$I$10:$K$10))+(SUMPRODUCT(D516:F516,$I$8:$K$8))*(SUMPRODUCT(D516:F516,$I$10:$K$10))))^2)))))/(((((SUMPRODUCT(G516:I516,$I$8:$K$8))*(SUMPRODUCT(G516:I516,$I$10:$K$10))-(SUMPRODUCT(J516:L516,$I$8:$K$8))*(SUMPRODUCT(J516:L516,$I$10:$K$10)))-((SUMPRODUCT(A516:C516,$I$8:$K$8))*(SUMPRODUCT(A516:C516,$I$10:$K$10))-(SUMPRODUCT(D516:F516,$I$8:$K$8))*(SUMPRODUCT(D516:F516,$I$10:$K$10))))^2)+((((SUMPRODUCT(A516:C516,$I$8:$K$8))*(SUMPRODUCT(D516:F516,$I$10:$K$10))+(SUMPRODUCT(A516:C516,$I$10:$K$10))*(SUMPRODUCT(D516:F516,$I$8:$K$8)))-((SUMPRODUCT(G516:I516,$I$8:$K$8))*(SUMPRODUCT(J516:L516,$I$10:$K$10))+(SUMPRODUCT(G516:I516,$I$10:$K$10))*(SUMPRODUCT(J516:L516,$I$8:$K$8))))^2)))))/2</f>
        <v>68.92024303680256</v>
      </c>
      <c r="Q516">
        <f t="shared" ref="Q516" si="987">Q512-(R512/R514)</f>
        <v>109.13862636993555</v>
      </c>
      <c r="R516">
        <f>(DEGREES(ACOS(((-(((SUMPRODUCT(Z516:AB516,$I$8:$K$8))*(SUMPRODUCT(Z516:AB516,$I$10:$K$10))-(SUMPRODUCT(AC516:AE516,$I$8:$K$8))*(SUMPRODUCT(AC516:AE516,$I$10:$K$10)))-((SUMPRODUCT(T516:V516,$I$8:$K$8))*(SUMPRODUCT(T516:V516,$I$10:$K$10))-(SUMPRODUCT(W516:Y516,$I$8:$K$8))*(SUMPRODUCT(W516:Y516,$I$10:$K$10))))*(((SUMPRODUCT(Z516:AB516,$I$8:$K$8))*(SUMPRODUCT(Z516:AB516,$I$10:$K$10))+(SUMPRODUCT(AC516:AE516,$I$8:$K$8))*(SUMPRODUCT(AC516:AE516,$I$10:$K$10)))-((SUMPRODUCT(T516:V516,$I$8:$K$8))*(SUMPRODUCT(T516:V516,$I$10:$K$10))+(SUMPRODUCT(W516:Y516,$I$8:$K$8))*(SUMPRODUCT(W516:Y516,$I$10:$K$10)))))+((((SUMPRODUCT(T516:V516,$I$8:$K$8))*(SUMPRODUCT(W516:Y516,$I$10:$K$10))+(SUMPRODUCT(T516:V516,$I$10:$K$10))*(SUMPRODUCT(W516:Y516,$I$8:$K$8)))-((SUMPRODUCT(Z516:AB516,$I$8:$K$8))*(SUMPRODUCT(AC516:AE516,$I$10:$K$10))+(SUMPRODUCT(Z516:AB516,$I$10:$K$10))*(SUMPRODUCT(AC516:AE516,$I$8:$K$8))))*(SQRT(((((SUMPRODUCT(Z516:AB516,$I$8:$K$8))*(SUMPRODUCT(Z516:AB516,$I$10:$K$10))-(SUMPRODUCT(AC516:AE516,$I$8:$K$8))*(SUMPRODUCT(AC516:AE516,$I$10:$K$10)))-((SUMPRODUCT(T516:V516,$I$8:$K$8))*(SUMPRODUCT(T516:V516,$I$10:$K$10))-(SUMPRODUCT(W516:Y516,$I$8:$K$8))*(SUMPRODUCT(W516:Y516,$I$10:$K$10))))^2)+((((SUMPRODUCT(T516:V516,$I$8:$K$8))*(SUMPRODUCT(W516:Y516,$I$10:$K$10))+(SUMPRODUCT(T516:V516,$I$10:$K$10))*(SUMPRODUCT(W516:Y516,$I$8:$K$8)))-((SUMPRODUCT(Z516:AB516,$I$8:$K$8))*(SUMPRODUCT(AC516:AE516,$I$10:$K$10))+(SUMPRODUCT(Z516:AB516,$I$10:$K$10))*(SUMPRODUCT(AC516:AE516,$I$8:$K$8))))^2)-((((SUMPRODUCT(Z516:AB516,$I$8:$K$8))*(SUMPRODUCT(Z516:AB516,$I$10:$K$10))+(SUMPRODUCT(AC516:AE516,$I$8:$K$8))*(SUMPRODUCT(AC516:AE516,$I$10:$K$10)))-((SUMPRODUCT(T516:V516,$I$8:$K$8))*(SUMPRODUCT(T516:V516,$I$10:$K$10))+(SUMPRODUCT(W516:Y516,$I$8:$K$8))*(SUMPRODUCT(W516:Y516,$I$10:$K$10))))^2)))))/(((((SUMPRODUCT(Z516:AB516,$I$8:$K$8))*(SUMPRODUCT(Z516:AB516,$I$10:$K$10))-(SUMPRODUCT(AC516:AE516,$I$8:$K$8))*(SUMPRODUCT(AC516:AE516,$I$10:$K$10)))-((SUMPRODUCT(T516:V516,$I$8:$K$8))*(SUMPRODUCT(T516:V516,$I$10:$K$10))-(SUMPRODUCT(W516:Y516,$I$8:$K$8))*(SUMPRODUCT(W516:Y516,$I$10:$K$10))))^2)+((((SUMPRODUCT(T516:V516,$I$8:$K$8))*(SUMPRODUCT(W516:Y516,$I$10:$K$10))+(SUMPRODUCT(T516:V516,$I$10:$K$10))*(SUMPRODUCT(W516:Y516,$I$8:$K$8)))-((SUMPRODUCT(Z516:AB516,$I$8:$K$8))*(SUMPRODUCT(AC516:AE516,$I$10:$K$10))+(SUMPRODUCT(Z516:AB516,$I$10:$K$10))*(SUMPRODUCT(AC516:AE516,$I$8:$K$8))))^2)))))/2</f>
        <v>2.4776984514535347E-3</v>
      </c>
      <c r="T516">
        <f t="shared" ref="T516" si="988">(1/(SQRT(2)))*(COS(RADIANS(45)))</f>
        <v>0.5</v>
      </c>
      <c r="U516">
        <f t="shared" ref="U516" si="989">((1/(SQRT(2)))*(COS(RADIANS(Q516))))*(SIN(RADIANS(45)))</f>
        <v>-0.16392743440570687</v>
      </c>
      <c r="V516">
        <f t="shared" ref="V516" si="990">((1/(SQRT(2)))*(SIN(RADIANS(Q516))))*(SIN(RADIANS(45)))</f>
        <v>0.47236405054699343</v>
      </c>
      <c r="W516">
        <f t="shared" ref="W516" si="991">(-((1/(SQRT(2)))*(SIN(RADIANS(45)))))</f>
        <v>-0.49999999999999989</v>
      </c>
      <c r="X516">
        <f t="shared" ref="X516" si="992">((1/(SQRT(2)))*(COS(RADIANS(Q516))))*(COS(RADIANS(45)))</f>
        <v>-0.1639274344057069</v>
      </c>
      <c r="Y516">
        <f t="shared" ref="Y516" si="993">(((1/(SQRT(2)))*(SIN(RADIANS(Q516))))*(COS(RADIANS(45))))</f>
        <v>0.47236405054699354</v>
      </c>
      <c r="Z516">
        <f t="shared" ref="Z516" si="994">(1/(SQRT(2)))*(COS(RADIANS(-45)))</f>
        <v>0.5</v>
      </c>
      <c r="AA516">
        <f t="shared" ref="AA516" si="995">((1/(SQRT(2)))*(COS(RADIANS(Q516))))*(SIN(RADIANS(-45)))</f>
        <v>0.16392743440570687</v>
      </c>
      <c r="AB516">
        <f t="shared" ref="AB516" si="996">((1/(SQRT(2)))*(SIN(RADIANS(Q516))))*(SIN(RADIANS(-45)))</f>
        <v>-0.47236405054699343</v>
      </c>
      <c r="AC516">
        <f t="shared" ref="AC516" si="997">(-((1/(SQRT(2)))*(SIN(RADIANS(-45)))))</f>
        <v>0.49999999999999989</v>
      </c>
      <c r="AD516">
        <f t="shared" ref="AD516" si="998">((1/(SQRT(2)))*(COS(RADIANS(Q516))))*(COS(RADIANS(-45)))</f>
        <v>-0.1639274344057069</v>
      </c>
      <c r="AE516">
        <f t="shared" ref="AE516" si="999">(((1/(SQRT(2)))*(SIN(RADIANS(Q516))))*(COS(RADIANS(-45))))</f>
        <v>0.47236405054699354</v>
      </c>
    </row>
    <row r="517" spans="1:31" x14ac:dyDescent="0.2">
      <c r="O517" t="s">
        <v>95</v>
      </c>
      <c r="R517" t="s">
        <v>95</v>
      </c>
    </row>
    <row r="518" spans="1:31" x14ac:dyDescent="0.2">
      <c r="O518" s="15">
        <f>(COS(RADIANS(N516)))*((SIN(RADIANS(45)))*(COS(RADIANS(45))))-(SIN(RADIANS(135)))*(COS(RADIANS((135))))*($A$337*$F$337+$C$337*$D$337)-(2*((SIN(RADIANS(45)))^2))-(SIN(RADIANS(135)))^2*(SIN(RADIANS(N516)))*(($B$337*$E$337))-($C$337*$F$337)+(SIN(RADIANS(N516)))*(-(SIN(RADIANS(45))))*(COS(RADIANS(45)))-(SIN(RADIANS(135)))*(COS(RADIANS(135)))*($A$337*$E$337+$B$337*$D$337)-(SIN(RADIANS(45)))^2-(SIN(RADIANS(135)))^2*(SIN(RADIANS(N516)))*($B$337*$F$337+$C$337*$E$337)+(SIN(RADIANS(45)))^2-((SIN(RADIANS(135)))^2)*((COS(RADIANS(N516)))^2)*($B$337*$F$337+$C$337*$E$337)</f>
        <v>-1.9100099268340771</v>
      </c>
      <c r="R518">
        <f t="shared" ref="R518" si="1000">(COS(RADIANS(Q516)))*((SIN(RADIANS(45)))*(COS(RADIANS(45))))-(SIN(RADIANS(135)))*(COS(RADIANS((135))))*($A$337*$F$337+$C$337*$D$337)-(2*((SIN(RADIANS(45)))^2))-(SIN(RADIANS(135)))^2*(SIN(RADIANS(Q516)))*(($B$337*$E$337))-($C$337*$F$337)+(SIN(RADIANS(Q516)))*(-(SIN(RADIANS(45))))*(COS(RADIANS(45)))-(SIN(RADIANS(135)))*(COS(RADIANS(135)))*($A$337*$E$337+$B$337*$D$337)-(SIN(RADIANS(45)))^2-(SIN(RADIANS(135)))^2*(SIN(RADIANS(Q516)))*($B$337*$F$337+$C$337*$E$337)+(SIN(RADIANS(45)))^2-((SIN(RADIANS(135)))^2)*((COS(RADIANS(Q516)))^2)*($B$337*$F$337+$C$337*$E$337)</f>
        <v>-1.99298774478021</v>
      </c>
      <c r="AE518" s="15"/>
    </row>
    <row r="519" spans="1:31" x14ac:dyDescent="0.2">
      <c r="A519" s="15"/>
      <c r="Q519" s="15"/>
    </row>
    <row r="520" spans="1:31" x14ac:dyDescent="0.2">
      <c r="A520">
        <f>(1/(SQRT(2)))*(COS(RADIANS(45)))</f>
        <v>0.5</v>
      </c>
      <c r="B520">
        <f>((1/(SQRT(2)))*(COS(RADIANS(N520))))*(SIN(RADIANS(45)))</f>
        <v>-0.3998412531933021</v>
      </c>
      <c r="C520">
        <f t="shared" ref="C520" si="1001">((1/(SQRT(2)))*(SIN(RADIANS(N520))))*(SIN(RADIANS(45)))</f>
        <v>-0.30021154582195797</v>
      </c>
      <c r="D520">
        <f t="shared" ref="D520" si="1002">(-((1/(SQRT(2)))*(SIN(RADIANS(45)))))</f>
        <v>-0.49999999999999989</v>
      </c>
      <c r="E520">
        <f t="shared" ref="E520" si="1003">((1/(SQRT(2)))*(COS(RADIANS(N520))))*(COS(RADIANS(45)))</f>
        <v>-0.39984125319330216</v>
      </c>
      <c r="F520">
        <f t="shared" ref="F520" si="1004">(((1/(SQRT(2)))*(SIN(RADIANS(N520))))*(COS(RADIANS(45))))</f>
        <v>-0.30021154582195803</v>
      </c>
      <c r="G520">
        <f t="shared" ref="G520" si="1005">(1/(SQRT(2)))*(COS(RADIANS(-45)))</f>
        <v>0.5</v>
      </c>
      <c r="H520">
        <f t="shared" ref="H520" si="1006">((1/(SQRT(2)))*(COS(RADIANS(N520))))*(SIN(RADIANS(-45)))</f>
        <v>0.3998412531933021</v>
      </c>
      <c r="I520">
        <f t="shared" ref="I520" si="1007">((1/(SQRT(2)))*(SIN(RADIANS(N520))))*(SIN(RADIANS(-45)))</f>
        <v>0.30021154582195797</v>
      </c>
      <c r="J520">
        <f t="shared" ref="J520" si="1008">(-((1/(SQRT(2)))*(SIN(RADIANS(-45)))))</f>
        <v>0.49999999999999989</v>
      </c>
      <c r="K520">
        <f t="shared" ref="K520" si="1009">((1/(SQRT(2)))*(COS(RADIANS(N520))))*(COS(RADIANS(-45)))</f>
        <v>-0.39984125319330216</v>
      </c>
      <c r="L520">
        <f>(((1/(SQRT(2)))*(SIN(RADIANS(N520))))*(COS(RADIANS(-45))))</f>
        <v>-0.30021154582195803</v>
      </c>
      <c r="N520">
        <f>N516-(O516/O518)</f>
        <v>2376.9002053661343</v>
      </c>
      <c r="O520">
        <f>(DEGREES(ACOS(((-(((SUMPRODUCT(G520:I520,$I$8:$K$8))*(SUMPRODUCT(G520:I520,$I$10:$K$10))-(SUMPRODUCT(J520:L520,$I$8:$K$8))*(SUMPRODUCT(J520:L520,$I$10:$K$10)))-((SUMPRODUCT(A520:C520,$I$8:$K$8))*(SUMPRODUCT(A520:C520,$I$10:$K$10))-(SUMPRODUCT(D520:F520,$I$8:$K$8))*(SUMPRODUCT(D520:F520,$I$10:$K$10))))*(((SUMPRODUCT(G520:I520,$I$8:$K$8))*(SUMPRODUCT(G520:I520,$I$10:$K$10))+(SUMPRODUCT(J520:L520,$I$8:$K$8))*(SUMPRODUCT(J520:L520,$I$10:$K$10)))-((SUMPRODUCT(A520:C520,$I$8:$K$8))*(SUMPRODUCT(A520:C520,$I$10:$K$10))+(SUMPRODUCT(D520:F520,$I$8:$K$8))*(SUMPRODUCT(D520:F520,$I$10:$K$10)))))-((((SUMPRODUCT(A520:C520,$I$8:$K$8))*(SUMPRODUCT(D520:F520,$I$10:$K$10))+(SUMPRODUCT(A520:C520,$I$10:$K$10))*(SUMPRODUCT(D520:F520,$I$8:$K$8)))-((SUMPRODUCT(G520:I520,$I$8:$K$8))*(SUMPRODUCT(J520:L520,$I$10:$K$10))+(SUMPRODUCT(G520:I520,$I$10:$K$10))*(SUMPRODUCT(J520:L520,$I$8:$K$8))))*(SQRT(((((SUMPRODUCT(G520:I520,$I$8:$K$8))*(SUMPRODUCT(G520:I520,$I$10:$K$10))-(SUMPRODUCT(J520:L520,$I$8:$K$8))*(SUMPRODUCT(J520:L520,$I$10:$K$10)))-((SUMPRODUCT(A520:C520,$I$8:$K$8))*(SUMPRODUCT(A520:C520,$I$10:$K$10))-(SUMPRODUCT(D520:F520,$I$8:$K$8))*(SUMPRODUCT(D520:F520,$I$10:$K$10))))^2)+((((SUMPRODUCT(A520:C520,$I$8:$K$8))*(SUMPRODUCT(D520:F520,$I$10:$K$10))+(SUMPRODUCT(A520:C520,$I$10:$K$10))*(SUMPRODUCT(D520:F520,$I$8:$K$8)))-((SUMPRODUCT(G520:I520,$I$8:$K$8))*(SUMPRODUCT(J520:L520,$I$10:$K$10))+(SUMPRODUCT(G520:I520,$I$10:$K$10))*(SUMPRODUCT(J520:L520,$I$8:$K$8))))^2)-((((SUMPRODUCT(G520:I520,$I$8:$K$8))*(SUMPRODUCT(G520:I520,$I$10:$K$10))+(SUMPRODUCT(J520:L520,$I$8:$K$8))*(SUMPRODUCT(J520:L520,$I$10:$K$10)))-((SUMPRODUCT(A520:C520,$I$8:$K$8))*(SUMPRODUCT(A520:C520,$I$10:$K$10))+(SUMPRODUCT(D520:F520,$I$8:$K$8))*(SUMPRODUCT(D520:F520,$I$10:$K$10))))^2)))))/(((((SUMPRODUCT(G520:I520,$I$8:$K$8))*(SUMPRODUCT(G520:I520,$I$10:$K$10))-(SUMPRODUCT(J520:L520,$I$8:$K$8))*(SUMPRODUCT(J520:L520,$I$10:$K$10)))-((SUMPRODUCT(A520:C520,$I$8:$K$8))*(SUMPRODUCT(A520:C520,$I$10:$K$10))-(SUMPRODUCT(D520:F520,$I$8:$K$8))*(SUMPRODUCT(D520:F520,$I$10:$K$10))))^2)+((((SUMPRODUCT(A520:C520,$I$8:$K$8))*(SUMPRODUCT(D520:F520,$I$10:$K$10))+(SUMPRODUCT(A520:C520,$I$10:$K$10))*(SUMPRODUCT(D520:F520,$I$8:$K$8)))-((SUMPRODUCT(G520:I520,$I$8:$K$8))*(SUMPRODUCT(J520:L520,$I$10:$K$10))+(SUMPRODUCT(G520:I520,$I$10:$K$10))*(SUMPRODUCT(J520:L520,$I$8:$K$8))))^2)))))/2</f>
        <v>69.229721005111656</v>
      </c>
      <c r="Q520">
        <f>Q516-(R516/R518)</f>
        <v>109.13986957800742</v>
      </c>
      <c r="R520">
        <f>(DEGREES(ACOS(((-(((SUMPRODUCT(Z520:AB520,$I$8:$K$8))*(SUMPRODUCT(Z520:AB520,$I$10:$K$10))-(SUMPRODUCT(AC520:AE520,$I$8:$K$8))*(SUMPRODUCT(AC520:AE520,$I$10:$K$10)))-((SUMPRODUCT(T520:V520,$I$8:$K$8))*(SUMPRODUCT(T520:V520,$I$10:$K$10))-(SUMPRODUCT(W520:Y520,$I$8:$K$8))*(SUMPRODUCT(W520:Y520,$I$10:$K$10))))*(((SUMPRODUCT(Z520:AB520,$I$8:$K$8))*(SUMPRODUCT(Z520:AB520,$I$10:$K$10))+(SUMPRODUCT(AC520:AE520,$I$8:$K$8))*(SUMPRODUCT(AC520:AE520,$I$10:$K$10)))-((SUMPRODUCT(T520:V520,$I$8:$K$8))*(SUMPRODUCT(T520:V520,$I$10:$K$10))+(SUMPRODUCT(W520:Y520,$I$8:$K$8))*(SUMPRODUCT(W520:Y520,$I$10:$K$10)))))+((((SUMPRODUCT(T520:V520,$I$8:$K$8))*(SUMPRODUCT(W520:Y520,$I$10:$K$10))+(SUMPRODUCT(T520:V520,$I$10:$K$10))*(SUMPRODUCT(W520:Y520,$I$8:$K$8)))-((SUMPRODUCT(Z520:AB520,$I$8:$K$8))*(SUMPRODUCT(AC520:AE520,$I$10:$K$10))+(SUMPRODUCT(Z520:AB520,$I$10:$K$10))*(SUMPRODUCT(AC520:AE520,$I$8:$K$8))))*(SQRT(((((SUMPRODUCT(Z520:AB520,$I$8:$K$8))*(SUMPRODUCT(Z520:AB520,$I$10:$K$10))-(SUMPRODUCT(AC520:AE520,$I$8:$K$8))*(SUMPRODUCT(AC520:AE520,$I$10:$K$10)))-((SUMPRODUCT(T520:V520,$I$8:$K$8))*(SUMPRODUCT(T520:V520,$I$10:$K$10))-(SUMPRODUCT(W520:Y520,$I$8:$K$8))*(SUMPRODUCT(W520:Y520,$I$10:$K$10))))^2)+((((SUMPRODUCT(T520:V520,$I$8:$K$8))*(SUMPRODUCT(W520:Y520,$I$10:$K$10))+(SUMPRODUCT(T520:V520,$I$10:$K$10))*(SUMPRODUCT(W520:Y520,$I$8:$K$8)))-((SUMPRODUCT(Z520:AB520,$I$8:$K$8))*(SUMPRODUCT(AC520:AE520,$I$10:$K$10))+(SUMPRODUCT(Z520:AB520,$I$10:$K$10))*(SUMPRODUCT(AC520:AE520,$I$8:$K$8))))^2)-((((SUMPRODUCT(Z520:AB520,$I$8:$K$8))*(SUMPRODUCT(Z520:AB520,$I$10:$K$10))+(SUMPRODUCT(AC520:AE520,$I$8:$K$8))*(SUMPRODUCT(AC520:AE520,$I$10:$K$10)))-((SUMPRODUCT(T520:V520,$I$8:$K$8))*(SUMPRODUCT(T520:V520,$I$10:$K$10))+(SUMPRODUCT(W520:Y520,$I$8:$K$8))*(SUMPRODUCT(W520:Y520,$I$10:$K$10))))^2)))))/(((((SUMPRODUCT(Z520:AB520,$I$8:$K$8))*(SUMPRODUCT(Z520:AB520,$I$10:$K$10))-(SUMPRODUCT(AC520:AE520,$I$8:$K$8))*(SUMPRODUCT(AC520:AE520,$I$10:$K$10)))-((SUMPRODUCT(T520:V520,$I$8:$K$8))*(SUMPRODUCT(T520:V520,$I$10:$K$10))-(SUMPRODUCT(W520:Y520,$I$8:$K$8))*(SUMPRODUCT(W520:Y520,$I$10:$K$10))))^2)+((((SUMPRODUCT(T520:V520,$I$8:$K$8))*(SUMPRODUCT(W520:Y520,$I$10:$K$10))+(SUMPRODUCT(T520:V520,$I$10:$K$10))*(SUMPRODUCT(W520:Y520,$I$8:$K$8)))-((SUMPRODUCT(Z520:AB520,$I$8:$K$8))*(SUMPRODUCT(AC520:AE520,$I$10:$K$10))+(SUMPRODUCT(Z520:AB520,$I$10:$K$10))*(SUMPRODUCT(AC520:AE520,$I$8:$K$8))))^2)))))/2</f>
        <v>1.9967301119989574E-3</v>
      </c>
      <c r="T520">
        <f>(1/(SQRT(2)))*(COS(RADIANS(45)))</f>
        <v>0.5</v>
      </c>
      <c r="U520">
        <f>((1/(SQRT(2)))*(COS(RADIANS(Q520))))*(SIN(RADIANS(45)))</f>
        <v>-0.16393768375730763</v>
      </c>
      <c r="V520">
        <f>((1/(SQRT(2)))*(SIN(RADIANS(Q520))))*(SIN(RADIANS(45)))</f>
        <v>0.4723604935261721</v>
      </c>
      <c r="W520">
        <f>(-((1/(SQRT(2)))*(SIN(RADIANS(45)))))</f>
        <v>-0.49999999999999989</v>
      </c>
      <c r="X520">
        <f>((1/(SQRT(2)))*(COS(RADIANS(Q520))))*(COS(RADIANS(45)))</f>
        <v>-0.16393768375730766</v>
      </c>
      <c r="Y520">
        <f>(((1/(SQRT(2)))*(SIN(RADIANS(Q520))))*(COS(RADIANS(45))))</f>
        <v>0.47236049352617215</v>
      </c>
      <c r="Z520">
        <f t="shared" ref="Z520" si="1010">(1/(SQRT(2)))*(COS(RADIANS(-45)))</f>
        <v>0.5</v>
      </c>
      <c r="AA520">
        <f>((1/(SQRT(2)))*(COS(RADIANS(Q520))))*(SIN(RADIANS(-45)))</f>
        <v>0.16393768375730763</v>
      </c>
      <c r="AB520">
        <f>((1/(SQRT(2)))*(SIN(RADIANS(Q520))))*(SIN(RADIANS(-45)))</f>
        <v>-0.4723604935261721</v>
      </c>
      <c r="AC520">
        <f>(-((1/(SQRT(2)))*(SIN(RADIANS(-45)))))</f>
        <v>0.49999999999999989</v>
      </c>
      <c r="AD520">
        <f>((1/(SQRT(2)))*(COS(RADIANS(Q520))))*(COS(RADIANS(-45)))</f>
        <v>-0.16393768375730766</v>
      </c>
      <c r="AE520">
        <f>(((1/(SQRT(2)))*(SIN(RADIANS(Q520))))*(COS(RADIANS(-45))))</f>
        <v>0.47236049352617215</v>
      </c>
    </row>
    <row r="521" spans="1:31" x14ac:dyDescent="0.2">
      <c r="O521" t="s">
        <v>95</v>
      </c>
      <c r="R521" t="s">
        <v>95</v>
      </c>
    </row>
    <row r="522" spans="1:31" x14ac:dyDescent="0.2">
      <c r="O522" s="15">
        <f>(COS(RADIANS(N520)))*((SIN(RADIANS(45)))*(COS(RADIANS(45))))-(SIN(RADIANS(135)))*(COS(RADIANS((135))))*($A$337*$F$337+$C$337*$D$337)-(2*((SIN(RADIANS(45)))^2))-(SIN(RADIANS(135)))^2*(SIN(RADIANS(N520)))*(($B$337*$E$337))-($C$337*$F$337)+(SIN(RADIANS(N520)))*(-(SIN(RADIANS(45))))*(COS(RADIANS(45)))-(SIN(RADIANS(135)))*(COS(RADIANS(135)))*($A$337*$E$337+$B$337*$D$337)-(SIN(RADIANS(45)))^2-(SIN(RADIANS(135)))^2*(SIN(RADIANS(N520)))*($B$337*$F$337+$C$337*$E$337)+(SIN(RADIANS(45)))^2-((SIN(RADIANS(135)))^2)*((COS(RADIANS(N520)))^2)*($B$337*$F$337+$C$337*$E$337)</f>
        <v>-1.5901603519517769</v>
      </c>
      <c r="R522">
        <f>(COS(RADIANS(Q520)))*((SIN(RADIANS(45)))*(COS(RADIANS(45))))-(SIN(RADIANS(135)))*(COS(RADIANS((135))))*($A$337*$F$337+$C$337*$D$337)-(2*((SIN(RADIANS(45)))^2))-(SIN(RADIANS(135)))^2*(SIN(RADIANS(Q520)))*(($B$337*$E$337))-($C$337*$F$337)+(SIN(RADIANS(Q520)))*(-(SIN(RADIANS(45))))*(COS(RADIANS(45)))-(SIN(RADIANS(135)))*(COS(RADIANS(135)))*($A$337*$E$337+$B$337*$D$337)-(SIN(RADIANS(45)))^2-(SIN(RADIANS(135)))^2*(SIN(RADIANS(Q520)))*($B$337*$F$337+$C$337*$E$337)+(SIN(RADIANS(45)))^2-((SIN(RADIANS(135)))^2)*((COS(RADIANS(Q520)))^2)*($B$337*$F$337+$C$337*$E$337)</f>
        <v>-1.9929946118886019</v>
      </c>
      <c r="AE522" s="15"/>
    </row>
    <row r="523" spans="1:31" x14ac:dyDescent="0.2">
      <c r="A523" s="15"/>
      <c r="Q523" s="15"/>
    </row>
    <row r="524" spans="1:31" x14ac:dyDescent="0.2">
      <c r="A524">
        <f>(1/(SQRT(2)))*(COS(RADIANS(45)))</f>
        <v>0.5</v>
      </c>
      <c r="B524">
        <f>((1/(SQRT(2)))*(COS(RADIANS(N524))))*(SIN(RADIANS(45)))</f>
        <v>-8.3070124483950847E-2</v>
      </c>
      <c r="C524">
        <f t="shared" ref="C524" si="1011">((1/(SQRT(2)))*(SIN(RADIANS(N524))))*(SIN(RADIANS(45)))</f>
        <v>-0.49305106674483612</v>
      </c>
      <c r="D524">
        <f t="shared" ref="D524" si="1012">(-((1/(SQRT(2)))*(SIN(RADIANS(45)))))</f>
        <v>-0.49999999999999989</v>
      </c>
      <c r="E524">
        <f t="shared" ref="E524" si="1013">((1/(SQRT(2)))*(COS(RADIANS(N524))))*(COS(RADIANS(45)))</f>
        <v>-8.3070124483950861E-2</v>
      </c>
      <c r="F524">
        <f t="shared" ref="F524" si="1014">(((1/(SQRT(2)))*(SIN(RADIANS(N524))))*(COS(RADIANS(45))))</f>
        <v>-0.49305106674483618</v>
      </c>
      <c r="G524">
        <f t="shared" ref="G524" si="1015">(1/(SQRT(2)))*(COS(RADIANS(-45)))</f>
        <v>0.5</v>
      </c>
      <c r="H524">
        <f t="shared" ref="H524" si="1016">((1/(SQRT(2)))*(COS(RADIANS(N524))))*(SIN(RADIANS(-45)))</f>
        <v>8.3070124483950847E-2</v>
      </c>
      <c r="I524">
        <f t="shared" ref="I524" si="1017">((1/(SQRT(2)))*(SIN(RADIANS(N524))))*(SIN(RADIANS(-45)))</f>
        <v>0.49305106674483612</v>
      </c>
      <c r="J524">
        <f t="shared" ref="J524" si="1018">(-((1/(SQRT(2)))*(SIN(RADIANS(-45)))))</f>
        <v>0.49999999999999989</v>
      </c>
      <c r="K524">
        <f t="shared" ref="K524" si="1019">((1/(SQRT(2)))*(COS(RADIANS(N524))))*(COS(RADIANS(-45)))</f>
        <v>-8.3070124483950861E-2</v>
      </c>
      <c r="L524">
        <f>(((1/(SQRT(2)))*(SIN(RADIANS(N524))))*(COS(RADIANS(-45))))</f>
        <v>-0.49305106674483618</v>
      </c>
      <c r="N524">
        <f>N520-(O520/O522)</f>
        <v>2420.4365197511197</v>
      </c>
      <c r="O524">
        <f>(DEGREES(ACOS(((-(((SUMPRODUCT(G524:I524,$I$8:$K$8))*(SUMPRODUCT(G524:I524,$I$10:$K$10))-(SUMPRODUCT(J524:L524,$I$8:$K$8))*(SUMPRODUCT(J524:L524,$I$10:$K$10)))-((SUMPRODUCT(A524:C524,$I$8:$K$8))*(SUMPRODUCT(A524:C524,$I$10:$K$10))-(SUMPRODUCT(D524:F524,$I$8:$K$8))*(SUMPRODUCT(D524:F524,$I$10:$K$10))))*(((SUMPRODUCT(G524:I524,$I$8:$K$8))*(SUMPRODUCT(G524:I524,$I$10:$K$10))+(SUMPRODUCT(J524:L524,$I$8:$K$8))*(SUMPRODUCT(J524:L524,$I$10:$K$10)))-((SUMPRODUCT(A524:C524,$I$8:$K$8))*(SUMPRODUCT(A524:C524,$I$10:$K$10))+(SUMPRODUCT(D524:F524,$I$8:$K$8))*(SUMPRODUCT(D524:F524,$I$10:$K$10)))))-((((SUMPRODUCT(A524:C524,$I$8:$K$8))*(SUMPRODUCT(D524:F524,$I$10:$K$10))+(SUMPRODUCT(A524:C524,$I$10:$K$10))*(SUMPRODUCT(D524:F524,$I$8:$K$8)))-((SUMPRODUCT(G524:I524,$I$8:$K$8))*(SUMPRODUCT(J524:L524,$I$10:$K$10))+(SUMPRODUCT(G524:I524,$I$10:$K$10))*(SUMPRODUCT(J524:L524,$I$8:$K$8))))*(SQRT(((((SUMPRODUCT(G524:I524,$I$8:$K$8))*(SUMPRODUCT(G524:I524,$I$10:$K$10))-(SUMPRODUCT(J524:L524,$I$8:$K$8))*(SUMPRODUCT(J524:L524,$I$10:$K$10)))-((SUMPRODUCT(A524:C524,$I$8:$K$8))*(SUMPRODUCT(A524:C524,$I$10:$K$10))-(SUMPRODUCT(D524:F524,$I$8:$K$8))*(SUMPRODUCT(D524:F524,$I$10:$K$10))))^2)+((((SUMPRODUCT(A524:C524,$I$8:$K$8))*(SUMPRODUCT(D524:F524,$I$10:$K$10))+(SUMPRODUCT(A524:C524,$I$10:$K$10))*(SUMPRODUCT(D524:F524,$I$8:$K$8)))-((SUMPRODUCT(G524:I524,$I$8:$K$8))*(SUMPRODUCT(J524:L524,$I$10:$K$10))+(SUMPRODUCT(G524:I524,$I$10:$K$10))*(SUMPRODUCT(J524:L524,$I$8:$K$8))))^2)-((((SUMPRODUCT(G524:I524,$I$8:$K$8))*(SUMPRODUCT(G524:I524,$I$10:$K$10))+(SUMPRODUCT(J524:L524,$I$8:$K$8))*(SUMPRODUCT(J524:L524,$I$10:$K$10)))-((SUMPRODUCT(A524:C524,$I$8:$K$8))*(SUMPRODUCT(A524:C524,$I$10:$K$10))+(SUMPRODUCT(D524:F524,$I$8:$K$8))*(SUMPRODUCT(D524:F524,$I$10:$K$10))))^2)))))/(((((SUMPRODUCT(G524:I524,$I$8:$K$8))*(SUMPRODUCT(G524:I524,$I$10:$K$10))-(SUMPRODUCT(J524:L524,$I$8:$K$8))*(SUMPRODUCT(J524:L524,$I$10:$K$10)))-((SUMPRODUCT(A524:C524,$I$8:$K$8))*(SUMPRODUCT(A524:C524,$I$10:$K$10))-(SUMPRODUCT(D524:F524,$I$8:$K$8))*(SUMPRODUCT(D524:F524,$I$10:$K$10))))^2)+((((SUMPRODUCT(A524:C524,$I$8:$K$8))*(SUMPRODUCT(D524:F524,$I$10:$K$10))+(SUMPRODUCT(A524:C524,$I$10:$K$10))*(SUMPRODUCT(D524:F524,$I$8:$K$8)))-((SUMPRODUCT(G524:I524,$I$8:$K$8))*(SUMPRODUCT(J524:L524,$I$10:$K$10))+(SUMPRODUCT(G524:I524,$I$10:$K$10))*(SUMPRODUCT(J524:L524,$I$8:$K$8))))^2)))))/2</f>
        <v>79.517163988123045</v>
      </c>
      <c r="Q524">
        <f>Q520-(R520/R522)</f>
        <v>109.14087145232263</v>
      </c>
      <c r="R524">
        <f>(DEGREES(ACOS(((-(((SUMPRODUCT(Z524:AB524,$I$8:$K$8))*(SUMPRODUCT(Z524:AB524,$I$10:$K$10))-(SUMPRODUCT(AC524:AE524,$I$8:$K$8))*(SUMPRODUCT(AC524:AE524,$I$10:$K$10)))-((SUMPRODUCT(T524:V524,$I$8:$K$8))*(SUMPRODUCT(T524:V524,$I$10:$K$10))-(SUMPRODUCT(W524:Y524,$I$8:$K$8))*(SUMPRODUCT(W524:Y524,$I$10:$K$10))))*(((SUMPRODUCT(Z524:AB524,$I$8:$K$8))*(SUMPRODUCT(Z524:AB524,$I$10:$K$10))+(SUMPRODUCT(AC524:AE524,$I$8:$K$8))*(SUMPRODUCT(AC524:AE524,$I$10:$K$10)))-((SUMPRODUCT(T524:V524,$I$8:$K$8))*(SUMPRODUCT(T524:V524,$I$10:$K$10))+(SUMPRODUCT(W524:Y524,$I$8:$K$8))*(SUMPRODUCT(W524:Y524,$I$10:$K$10)))))+((((SUMPRODUCT(T524:V524,$I$8:$K$8))*(SUMPRODUCT(W524:Y524,$I$10:$K$10))+(SUMPRODUCT(T524:V524,$I$10:$K$10))*(SUMPRODUCT(W524:Y524,$I$8:$K$8)))-((SUMPRODUCT(Z524:AB524,$I$8:$K$8))*(SUMPRODUCT(AC524:AE524,$I$10:$K$10))+(SUMPRODUCT(Z524:AB524,$I$10:$K$10))*(SUMPRODUCT(AC524:AE524,$I$8:$K$8))))*(SQRT(((((SUMPRODUCT(Z524:AB524,$I$8:$K$8))*(SUMPRODUCT(Z524:AB524,$I$10:$K$10))-(SUMPRODUCT(AC524:AE524,$I$8:$K$8))*(SUMPRODUCT(AC524:AE524,$I$10:$K$10)))-((SUMPRODUCT(T524:V524,$I$8:$K$8))*(SUMPRODUCT(T524:V524,$I$10:$K$10))-(SUMPRODUCT(W524:Y524,$I$8:$K$8))*(SUMPRODUCT(W524:Y524,$I$10:$K$10))))^2)+((((SUMPRODUCT(T524:V524,$I$8:$K$8))*(SUMPRODUCT(W524:Y524,$I$10:$K$10))+(SUMPRODUCT(T524:V524,$I$10:$K$10))*(SUMPRODUCT(W524:Y524,$I$8:$K$8)))-((SUMPRODUCT(Z524:AB524,$I$8:$K$8))*(SUMPRODUCT(AC524:AE524,$I$10:$K$10))+(SUMPRODUCT(Z524:AB524,$I$10:$K$10))*(SUMPRODUCT(AC524:AE524,$I$8:$K$8))))^2)-((((SUMPRODUCT(Z524:AB524,$I$8:$K$8))*(SUMPRODUCT(Z524:AB524,$I$10:$K$10))+(SUMPRODUCT(AC524:AE524,$I$8:$K$8))*(SUMPRODUCT(AC524:AE524,$I$10:$K$10)))-((SUMPRODUCT(T524:V524,$I$8:$K$8))*(SUMPRODUCT(T524:V524,$I$10:$K$10))+(SUMPRODUCT(W524:Y524,$I$8:$K$8))*(SUMPRODUCT(W524:Y524,$I$10:$K$10))))^2)))))/(((((SUMPRODUCT(Z524:AB524,$I$8:$K$8))*(SUMPRODUCT(Z524:AB524,$I$10:$K$10))-(SUMPRODUCT(AC524:AE524,$I$8:$K$8))*(SUMPRODUCT(AC524:AE524,$I$10:$K$10)))-((SUMPRODUCT(T524:V524,$I$8:$K$8))*(SUMPRODUCT(T524:V524,$I$10:$K$10))-(SUMPRODUCT(W524:Y524,$I$8:$K$8))*(SUMPRODUCT(W524:Y524,$I$10:$K$10))))^2)+((((SUMPRODUCT(T524:V524,$I$8:$K$8))*(SUMPRODUCT(W524:Y524,$I$10:$K$10))+(SUMPRODUCT(T524:V524,$I$10:$K$10))*(SUMPRODUCT(W524:Y524,$I$8:$K$8)))-((SUMPRODUCT(Z524:AB524,$I$8:$K$8))*(SUMPRODUCT(AC524:AE524,$I$10:$K$10))+(SUMPRODUCT(Z524:AB524,$I$10:$K$10))*(SUMPRODUCT(AC524:AE524,$I$8:$K$8))))^2)))))/2</f>
        <v>1.6091275558919379E-3</v>
      </c>
      <c r="T524">
        <f>(1/(SQRT(2)))*(COS(RADIANS(45)))</f>
        <v>0.5</v>
      </c>
      <c r="U524">
        <f>((1/(SQRT(2)))*(COS(RADIANS(Q524))))*(SIN(RADIANS(45)))</f>
        <v>-0.1639459434304282</v>
      </c>
      <c r="V524">
        <f>((1/(SQRT(2)))*(SIN(RADIANS(Q524))))*(SIN(RADIANS(45)))</f>
        <v>0.47235762683871929</v>
      </c>
      <c r="W524">
        <f>(-((1/(SQRT(2)))*(SIN(RADIANS(45)))))</f>
        <v>-0.49999999999999989</v>
      </c>
      <c r="X524">
        <f>((1/(SQRT(2)))*(COS(RADIANS(Q524))))*(COS(RADIANS(45)))</f>
        <v>-0.16394594343042823</v>
      </c>
      <c r="Y524">
        <f>(((1/(SQRT(2)))*(SIN(RADIANS(Q524))))*(COS(RADIANS(45))))</f>
        <v>0.47235762683871935</v>
      </c>
      <c r="Z524">
        <f t="shared" ref="Z524" si="1020">(1/(SQRT(2)))*(COS(RADIANS(-45)))</f>
        <v>0.5</v>
      </c>
      <c r="AA524">
        <f>((1/(SQRT(2)))*(COS(RADIANS(Q524))))*(SIN(RADIANS(-45)))</f>
        <v>0.1639459434304282</v>
      </c>
      <c r="AB524">
        <f>((1/(SQRT(2)))*(SIN(RADIANS(Q524))))*(SIN(RADIANS(-45)))</f>
        <v>-0.47235762683871929</v>
      </c>
      <c r="AC524">
        <f>(-((1/(SQRT(2)))*(SIN(RADIANS(-45)))))</f>
        <v>0.49999999999999989</v>
      </c>
      <c r="AD524">
        <f>((1/(SQRT(2)))*(COS(RADIANS(Q524))))*(COS(RADIANS(-45)))</f>
        <v>-0.16394594343042823</v>
      </c>
      <c r="AE524">
        <f>(((1/(SQRT(2)))*(SIN(RADIANS(Q524))))*(COS(RADIANS(-45))))</f>
        <v>0.47235762683871935</v>
      </c>
    </row>
    <row r="525" spans="1:31" x14ac:dyDescent="0.2">
      <c r="O525" t="s">
        <v>95</v>
      </c>
      <c r="R525" t="s">
        <v>95</v>
      </c>
    </row>
    <row r="526" spans="1:31" x14ac:dyDescent="0.2">
      <c r="O526" s="15">
        <f>(COS(RADIANS(N524)))*((SIN(RADIANS(45)))*(COS(RADIANS(45))))-(SIN(RADIANS(135)))*(COS(RADIANS((135))))*($A$337*$F$337+$C$337*$D$337)-(2*((SIN(RADIANS(45)))^2))-(SIN(RADIANS(135)))^2*(SIN(RADIANS(N524)))*(($B$337*$E$337))-($C$337*$F$337)+(SIN(RADIANS(N524)))*(-(SIN(RADIANS(45))))*(COS(RADIANS(45)))-(SIN(RADIANS(135)))*(COS(RADIANS(135)))*($A$337*$E$337+$B$337*$D$337)-(SIN(RADIANS(45)))^2-(SIN(RADIANS(135)))^2*(SIN(RADIANS(N524)))*($B$337*$F$337+$C$337*$E$337)+(SIN(RADIANS(45)))^2-((SIN(RADIANS(135)))^2)*((COS(RADIANS(N524)))^2)*($B$337*$F$337+$C$337*$E$337)</f>
        <v>-1.1438594232382173</v>
      </c>
      <c r="R526">
        <f>(COS(RADIANS(Q524)))*((SIN(RADIANS(45)))*(COS(RADIANS(45))))-(SIN(RADIANS(135)))*(COS(RADIANS((135))))*($A$337*$F$337+$C$337*$D$337)-(2*((SIN(RADIANS(45)))^2))-(SIN(RADIANS(135)))^2*(SIN(RADIANS(Q524)))*(($B$337*$E$337))-($C$337*$F$337)+(SIN(RADIANS(Q524)))*(-(SIN(RADIANS(45))))*(COS(RADIANS(45)))-(SIN(RADIANS(135)))*(COS(RADIANS(135)))*($A$337*$E$337+$B$337*$D$337)-(SIN(RADIANS(45)))^2-(SIN(RADIANS(135)))^2*(SIN(RADIANS(Q524)))*($B$337*$F$337+$C$337*$E$337)+(SIN(RADIANS(45)))^2-((SIN(RADIANS(135)))^2)*((COS(RADIANS(Q524)))^2)*($B$337*$F$337+$C$337*$E$337)</f>
        <v>-1.9930001457346516</v>
      </c>
      <c r="AE526" s="15"/>
    </row>
    <row r="527" spans="1:31" x14ac:dyDescent="0.2">
      <c r="A527" s="15"/>
      <c r="Q527" s="15"/>
    </row>
    <row r="528" spans="1:31" x14ac:dyDescent="0.2">
      <c r="A528">
        <f>(1/(SQRT(2)))*(COS(RADIANS(45)))</f>
        <v>0.5</v>
      </c>
      <c r="B528">
        <f>((1/(SQRT(2)))*(COS(RADIANS(N528))))*(SIN(RADIANS(45)))</f>
        <v>0.43280779704212119</v>
      </c>
      <c r="C528">
        <f t="shared" ref="C528" si="1021">((1/(SQRT(2)))*(SIN(RADIANS(N528))))*(SIN(RADIANS(45)))</f>
        <v>-0.25035457019903978</v>
      </c>
      <c r="D528">
        <f t="shared" ref="D528" si="1022">(-((1/(SQRT(2)))*(SIN(RADIANS(45)))))</f>
        <v>-0.49999999999999989</v>
      </c>
      <c r="E528">
        <f t="shared" ref="E528" si="1023">((1/(SQRT(2)))*(COS(RADIANS(N528))))*(COS(RADIANS(45)))</f>
        <v>0.4328077970421213</v>
      </c>
      <c r="F528">
        <f t="shared" ref="F528" si="1024">(((1/(SQRT(2)))*(SIN(RADIANS(N528))))*(COS(RADIANS(45))))</f>
        <v>-0.25035457019903978</v>
      </c>
      <c r="G528">
        <f t="shared" ref="G528" si="1025">(1/(SQRT(2)))*(COS(RADIANS(-45)))</f>
        <v>0.5</v>
      </c>
      <c r="H528">
        <f t="shared" ref="H528" si="1026">((1/(SQRT(2)))*(COS(RADIANS(N528))))*(SIN(RADIANS(-45)))</f>
        <v>-0.43280779704212119</v>
      </c>
      <c r="I528">
        <f t="shared" ref="I528" si="1027">((1/(SQRT(2)))*(SIN(RADIANS(N528))))*(SIN(RADIANS(-45)))</f>
        <v>0.25035457019903978</v>
      </c>
      <c r="J528">
        <f t="shared" ref="J528" si="1028">(-((1/(SQRT(2)))*(SIN(RADIANS(-45)))))</f>
        <v>0.49999999999999989</v>
      </c>
      <c r="K528">
        <f t="shared" ref="K528" si="1029">((1/(SQRT(2)))*(COS(RADIANS(N528))))*(COS(RADIANS(-45)))</f>
        <v>0.4328077970421213</v>
      </c>
      <c r="L528">
        <f>(((1/(SQRT(2)))*(SIN(RADIANS(N528))))*(COS(RADIANS(-45))))</f>
        <v>-0.25035457019903978</v>
      </c>
      <c r="N528">
        <f>N524-(O524/O526)</f>
        <v>2489.9530725483273</v>
      </c>
      <c r="O528">
        <f>(DEGREES(ACOS(((-(((SUMPRODUCT(G528:I528,$I$8:$K$8))*(SUMPRODUCT(G528:I528,$I$10:$K$10))-(SUMPRODUCT(J528:L528,$I$8:$K$8))*(SUMPRODUCT(J528:L528,$I$10:$K$10)))-((SUMPRODUCT(A528:C528,$I$8:$K$8))*(SUMPRODUCT(A528:C528,$I$10:$K$10))-(SUMPRODUCT(D528:F528,$I$8:$K$8))*(SUMPRODUCT(D528:F528,$I$10:$K$10))))*(((SUMPRODUCT(G528:I528,$I$8:$K$8))*(SUMPRODUCT(G528:I528,$I$10:$K$10))+(SUMPRODUCT(J528:L528,$I$8:$K$8))*(SUMPRODUCT(J528:L528,$I$10:$K$10)))-((SUMPRODUCT(A528:C528,$I$8:$K$8))*(SUMPRODUCT(A528:C528,$I$10:$K$10))+(SUMPRODUCT(D528:F528,$I$8:$K$8))*(SUMPRODUCT(D528:F528,$I$10:$K$10)))))-((((SUMPRODUCT(A528:C528,$I$8:$K$8))*(SUMPRODUCT(D528:F528,$I$10:$K$10))+(SUMPRODUCT(A528:C528,$I$10:$K$10))*(SUMPRODUCT(D528:F528,$I$8:$K$8)))-((SUMPRODUCT(G528:I528,$I$8:$K$8))*(SUMPRODUCT(J528:L528,$I$10:$K$10))+(SUMPRODUCT(G528:I528,$I$10:$K$10))*(SUMPRODUCT(J528:L528,$I$8:$K$8))))*(SQRT(((((SUMPRODUCT(G528:I528,$I$8:$K$8))*(SUMPRODUCT(G528:I528,$I$10:$K$10))-(SUMPRODUCT(J528:L528,$I$8:$K$8))*(SUMPRODUCT(J528:L528,$I$10:$K$10)))-((SUMPRODUCT(A528:C528,$I$8:$K$8))*(SUMPRODUCT(A528:C528,$I$10:$K$10))-(SUMPRODUCT(D528:F528,$I$8:$K$8))*(SUMPRODUCT(D528:F528,$I$10:$K$10))))^2)+((((SUMPRODUCT(A528:C528,$I$8:$K$8))*(SUMPRODUCT(D528:F528,$I$10:$K$10))+(SUMPRODUCT(A528:C528,$I$10:$K$10))*(SUMPRODUCT(D528:F528,$I$8:$K$8)))-((SUMPRODUCT(G528:I528,$I$8:$K$8))*(SUMPRODUCT(J528:L528,$I$10:$K$10))+(SUMPRODUCT(G528:I528,$I$10:$K$10))*(SUMPRODUCT(J528:L528,$I$8:$K$8))))^2)-((((SUMPRODUCT(G528:I528,$I$8:$K$8))*(SUMPRODUCT(G528:I528,$I$10:$K$10))+(SUMPRODUCT(J528:L528,$I$8:$K$8))*(SUMPRODUCT(J528:L528,$I$10:$K$10)))-((SUMPRODUCT(A528:C528,$I$8:$K$8))*(SUMPRODUCT(A528:C528,$I$10:$K$10))+(SUMPRODUCT(D528:F528,$I$8:$K$8))*(SUMPRODUCT(D528:F528,$I$10:$K$10))))^2)))))/(((((SUMPRODUCT(G528:I528,$I$8:$K$8))*(SUMPRODUCT(G528:I528,$I$10:$K$10))-(SUMPRODUCT(J528:L528,$I$8:$K$8))*(SUMPRODUCT(J528:L528,$I$10:$K$10)))-((SUMPRODUCT(A528:C528,$I$8:$K$8))*(SUMPRODUCT(A528:C528,$I$10:$K$10))-(SUMPRODUCT(D528:F528,$I$8:$K$8))*(SUMPRODUCT(D528:F528,$I$10:$K$10))))^2)+((((SUMPRODUCT(A528:C528,$I$8:$K$8))*(SUMPRODUCT(D528:F528,$I$10:$K$10))+(SUMPRODUCT(A528:C528,$I$10:$K$10))*(SUMPRODUCT(D528:F528,$I$8:$K$8)))-((SUMPRODUCT(G528:I528,$I$8:$K$8))*(SUMPRODUCT(J528:L528,$I$10:$K$10))+(SUMPRODUCT(G528:I528,$I$10:$K$10))*(SUMPRODUCT(J528:L528,$I$8:$K$8))))^2)))))/2</f>
        <v>75.301083791774076</v>
      </c>
      <c r="Q528">
        <f t="shared" ref="Q528" si="1030">Q524-(R524/R526)</f>
        <v>109.14167884190528</v>
      </c>
      <c r="R528">
        <f>(DEGREES(ACOS(((-(((SUMPRODUCT(Z528:AB528,$I$8:$K$8))*(SUMPRODUCT(Z528:AB528,$I$10:$K$10))-(SUMPRODUCT(AC528:AE528,$I$8:$K$8))*(SUMPRODUCT(AC528:AE528,$I$10:$K$10)))-((SUMPRODUCT(T528:V528,$I$8:$K$8))*(SUMPRODUCT(T528:V528,$I$10:$K$10))-(SUMPRODUCT(W528:Y528,$I$8:$K$8))*(SUMPRODUCT(W528:Y528,$I$10:$K$10))))*(((SUMPRODUCT(Z528:AB528,$I$8:$K$8))*(SUMPRODUCT(Z528:AB528,$I$10:$K$10))+(SUMPRODUCT(AC528:AE528,$I$8:$K$8))*(SUMPRODUCT(AC528:AE528,$I$10:$K$10)))-((SUMPRODUCT(T528:V528,$I$8:$K$8))*(SUMPRODUCT(T528:V528,$I$10:$K$10))+(SUMPRODUCT(W528:Y528,$I$8:$K$8))*(SUMPRODUCT(W528:Y528,$I$10:$K$10)))))+((((SUMPRODUCT(T528:V528,$I$8:$K$8))*(SUMPRODUCT(W528:Y528,$I$10:$K$10))+(SUMPRODUCT(T528:V528,$I$10:$K$10))*(SUMPRODUCT(W528:Y528,$I$8:$K$8)))-((SUMPRODUCT(Z528:AB528,$I$8:$K$8))*(SUMPRODUCT(AC528:AE528,$I$10:$K$10))+(SUMPRODUCT(Z528:AB528,$I$10:$K$10))*(SUMPRODUCT(AC528:AE528,$I$8:$K$8))))*(SQRT(((((SUMPRODUCT(Z528:AB528,$I$8:$K$8))*(SUMPRODUCT(Z528:AB528,$I$10:$K$10))-(SUMPRODUCT(AC528:AE528,$I$8:$K$8))*(SUMPRODUCT(AC528:AE528,$I$10:$K$10)))-((SUMPRODUCT(T528:V528,$I$8:$K$8))*(SUMPRODUCT(T528:V528,$I$10:$K$10))-(SUMPRODUCT(W528:Y528,$I$8:$K$8))*(SUMPRODUCT(W528:Y528,$I$10:$K$10))))^2)+((((SUMPRODUCT(T528:V528,$I$8:$K$8))*(SUMPRODUCT(W528:Y528,$I$10:$K$10))+(SUMPRODUCT(T528:V528,$I$10:$K$10))*(SUMPRODUCT(W528:Y528,$I$8:$K$8)))-((SUMPRODUCT(Z528:AB528,$I$8:$K$8))*(SUMPRODUCT(AC528:AE528,$I$10:$K$10))+(SUMPRODUCT(Z528:AB528,$I$10:$K$10))*(SUMPRODUCT(AC528:AE528,$I$8:$K$8))))^2)-((((SUMPRODUCT(Z528:AB528,$I$8:$K$8))*(SUMPRODUCT(Z528:AB528,$I$10:$K$10))+(SUMPRODUCT(AC528:AE528,$I$8:$K$8))*(SUMPRODUCT(AC528:AE528,$I$10:$K$10)))-((SUMPRODUCT(T528:V528,$I$8:$K$8))*(SUMPRODUCT(T528:V528,$I$10:$K$10))+(SUMPRODUCT(W528:Y528,$I$8:$K$8))*(SUMPRODUCT(W528:Y528,$I$10:$K$10))))^2)))))/(((((SUMPRODUCT(Z528:AB528,$I$8:$K$8))*(SUMPRODUCT(Z528:AB528,$I$10:$K$10))-(SUMPRODUCT(AC528:AE528,$I$8:$K$8))*(SUMPRODUCT(AC528:AE528,$I$10:$K$10)))-((SUMPRODUCT(T528:V528,$I$8:$K$8))*(SUMPRODUCT(T528:V528,$I$10:$K$10))-(SUMPRODUCT(W528:Y528,$I$8:$K$8))*(SUMPRODUCT(W528:Y528,$I$10:$K$10))))^2)+((((SUMPRODUCT(T528:V528,$I$8:$K$8))*(SUMPRODUCT(W528:Y528,$I$10:$K$10))+(SUMPRODUCT(T528:V528,$I$10:$K$10))*(SUMPRODUCT(W528:Y528,$I$8:$K$8)))-((SUMPRODUCT(Z528:AB528,$I$8:$K$8))*(SUMPRODUCT(AC528:AE528,$I$10:$K$10))+(SUMPRODUCT(Z528:AB528,$I$10:$K$10))*(SUMPRODUCT(AC528:AE528,$I$8:$K$8))))^2)))))/2</f>
        <v>1.296766378622854E-3</v>
      </c>
      <c r="T528">
        <f t="shared" ref="T528" si="1031">(1/(SQRT(2)))*(COS(RADIANS(45)))</f>
        <v>0.5</v>
      </c>
      <c r="U528">
        <f t="shared" ref="U528" si="1032">((1/(SQRT(2)))*(COS(RADIANS(Q528))))*(SIN(RADIANS(45)))</f>
        <v>-0.16395259969198495</v>
      </c>
      <c r="V528">
        <f t="shared" ref="V528" si="1033">((1/(SQRT(2)))*(SIN(RADIANS(Q528))))*(SIN(RADIANS(45)))</f>
        <v>0.472355316530088</v>
      </c>
      <c r="W528">
        <f t="shared" ref="W528" si="1034">(-((1/(SQRT(2)))*(SIN(RADIANS(45)))))</f>
        <v>-0.49999999999999989</v>
      </c>
      <c r="X528">
        <f t="shared" ref="X528" si="1035">((1/(SQRT(2)))*(COS(RADIANS(Q528))))*(COS(RADIANS(45)))</f>
        <v>-0.16395259969198497</v>
      </c>
      <c r="Y528">
        <f t="shared" ref="Y528" si="1036">(((1/(SQRT(2)))*(SIN(RADIANS(Q528))))*(COS(RADIANS(45))))</f>
        <v>0.47235531653008811</v>
      </c>
      <c r="Z528">
        <f t="shared" ref="Z528" si="1037">(1/(SQRT(2)))*(COS(RADIANS(-45)))</f>
        <v>0.5</v>
      </c>
      <c r="AA528">
        <f t="shared" ref="AA528" si="1038">((1/(SQRT(2)))*(COS(RADIANS(Q528))))*(SIN(RADIANS(-45)))</f>
        <v>0.16395259969198495</v>
      </c>
      <c r="AB528">
        <f t="shared" ref="AB528" si="1039">((1/(SQRT(2)))*(SIN(RADIANS(Q528))))*(SIN(RADIANS(-45)))</f>
        <v>-0.472355316530088</v>
      </c>
      <c r="AC528">
        <f t="shared" ref="AC528" si="1040">(-((1/(SQRT(2)))*(SIN(RADIANS(-45)))))</f>
        <v>0.49999999999999989</v>
      </c>
      <c r="AD528">
        <f t="shared" ref="AD528" si="1041">((1/(SQRT(2)))*(COS(RADIANS(Q528))))*(COS(RADIANS(-45)))</f>
        <v>-0.16395259969198497</v>
      </c>
      <c r="AE528">
        <f t="shared" ref="AE528" si="1042">(((1/(SQRT(2)))*(SIN(RADIANS(Q528))))*(COS(RADIANS(-45))))</f>
        <v>0.47235531653008811</v>
      </c>
    </row>
    <row r="529" spans="1:31" x14ac:dyDescent="0.2">
      <c r="O529" t="s">
        <v>95</v>
      </c>
      <c r="R529" t="s">
        <v>95</v>
      </c>
    </row>
    <row r="530" spans="1:31" x14ac:dyDescent="0.2">
      <c r="O530" s="15">
        <f>(COS(RADIANS(N528)))*((SIN(RADIANS(45)))*(COS(RADIANS(45))))-(SIN(RADIANS(135)))*(COS(RADIANS((135))))*($A$337*$F$337+$C$337*$D$337)-(2*((SIN(RADIANS(45)))^2))-(SIN(RADIANS(135)))^2*(SIN(RADIANS(N528)))*(($B$337*$E$337))-($C$337*$F$337)+(SIN(RADIANS(N528)))*(-(SIN(RADIANS(45))))*(COS(RADIANS(45)))-(SIN(RADIANS(135)))*(COS(RADIANS(135)))*($A$337*$E$337+$B$337*$D$337)-(SIN(RADIANS(45)))^2-(SIN(RADIANS(135)))^2*(SIN(RADIANS(N528)))*($B$337*$F$337+$C$337*$E$337)+(SIN(RADIANS(45)))^2-((SIN(RADIANS(135)))^2)*((COS(RADIANS(N528)))^2)*($B$337*$F$337+$C$337*$E$337)</f>
        <v>-0.79294369936062348</v>
      </c>
      <c r="R530">
        <f t="shared" ref="R530" si="1043">(COS(RADIANS(Q528)))*((SIN(RADIANS(45)))*(COS(RADIANS(45))))-(SIN(RADIANS(135)))*(COS(RADIANS((135))))*($A$337*$F$337+$C$337*$D$337)-(2*((SIN(RADIANS(45)))^2))-(SIN(RADIANS(135)))^2*(SIN(RADIANS(Q528)))*(($B$337*$E$337))-($C$337*$F$337)+(SIN(RADIANS(Q528)))*(-(SIN(RADIANS(45))))*(COS(RADIANS(45)))-(SIN(RADIANS(135)))*(COS(RADIANS(135)))*($A$337*$E$337+$B$337*$D$337)-(SIN(RADIANS(45)))^2-(SIN(RADIANS(135)))^2*(SIN(RADIANS(Q528)))*($B$337*$F$337+$C$337*$E$337)+(SIN(RADIANS(45)))^2-((SIN(RADIANS(135)))^2)*((COS(RADIANS(Q528)))^2)*($B$337*$F$337+$C$337*$E$337)</f>
        <v>-1.993004605211101</v>
      </c>
      <c r="AE530" s="15"/>
    </row>
    <row r="531" spans="1:31" x14ac:dyDescent="0.2">
      <c r="A531" s="15"/>
      <c r="Q531" s="15"/>
    </row>
    <row r="532" spans="1:31" x14ac:dyDescent="0.2">
      <c r="A532">
        <f>(1/(SQRT(2)))*(COS(RADIANS(45)))</f>
        <v>0.5</v>
      </c>
      <c r="B532">
        <f>((1/(SQRT(2)))*(COS(RADIANS(N532))))*(SIN(RADIANS(45)))</f>
        <v>0.21196500084324943</v>
      </c>
      <c r="C532">
        <f t="shared" ref="C532" si="1044">((1/(SQRT(2)))*(SIN(RADIANS(N532))))*(SIN(RADIANS(45)))</f>
        <v>0.45284747809557374</v>
      </c>
      <c r="D532">
        <f t="shared" ref="D532" si="1045">(-((1/(SQRT(2)))*(SIN(RADIANS(45)))))</f>
        <v>-0.49999999999999989</v>
      </c>
      <c r="E532">
        <f t="shared" ref="E532" si="1046">((1/(SQRT(2)))*(COS(RADIANS(N532))))*(COS(RADIANS(45)))</f>
        <v>0.21196500084324948</v>
      </c>
      <c r="F532">
        <f t="shared" ref="F532" si="1047">(((1/(SQRT(2)))*(SIN(RADIANS(N532))))*(COS(RADIANS(45))))</f>
        <v>0.45284747809557385</v>
      </c>
      <c r="G532">
        <f t="shared" ref="G532" si="1048">(1/(SQRT(2)))*(COS(RADIANS(-45)))</f>
        <v>0.5</v>
      </c>
      <c r="H532">
        <f t="shared" ref="H532" si="1049">((1/(SQRT(2)))*(COS(RADIANS(N532))))*(SIN(RADIANS(-45)))</f>
        <v>-0.21196500084324943</v>
      </c>
      <c r="I532">
        <f t="shared" ref="I532" si="1050">((1/(SQRT(2)))*(SIN(RADIANS(N532))))*(SIN(RADIANS(-45)))</f>
        <v>-0.45284747809557374</v>
      </c>
      <c r="J532">
        <f t="shared" ref="J532" si="1051">(-((1/(SQRT(2)))*(SIN(RADIANS(-45)))))</f>
        <v>0.49999999999999989</v>
      </c>
      <c r="K532">
        <f t="shared" ref="K532" si="1052">((1/(SQRT(2)))*(COS(RADIANS(N532))))*(COS(RADIANS(-45)))</f>
        <v>0.21196500084324948</v>
      </c>
      <c r="L532">
        <f>(((1/(SQRT(2)))*(SIN(RADIANS(N532))))*(COS(RADIANS(-45))))</f>
        <v>0.45284747809557385</v>
      </c>
      <c r="N532" s="10">
        <f>N528-(O528/O530)</f>
        <v>2584.9170452143462</v>
      </c>
      <c r="O532" s="10">
        <f>(DEGREES(ACOS(((-(((SUMPRODUCT(G532:I532,$I$8:$K$8))*(SUMPRODUCT(G532:I532,$I$10:$K$10))-(SUMPRODUCT(J532:L532,$I$8:$K$8))*(SUMPRODUCT(J532:L532,$I$10:$K$10)))-((SUMPRODUCT(A532:C532,$I$8:$K$8))*(SUMPRODUCT(A532:C532,$I$10:$K$10))-(SUMPRODUCT(D532:F532,$I$8:$K$8))*(SUMPRODUCT(D532:F532,$I$10:$K$10))))*(((SUMPRODUCT(G532:I532,$I$8:$K$8))*(SUMPRODUCT(G532:I532,$I$10:$K$10))+(SUMPRODUCT(J532:L532,$I$8:$K$8))*(SUMPRODUCT(J532:L532,$I$10:$K$10)))-((SUMPRODUCT(A532:C532,$I$8:$K$8))*(SUMPRODUCT(A532:C532,$I$10:$K$10))+(SUMPRODUCT(D532:F532,$I$8:$K$8))*(SUMPRODUCT(D532:F532,$I$10:$K$10)))))-((((SUMPRODUCT(A532:C532,$I$8:$K$8))*(SUMPRODUCT(D532:F532,$I$10:$K$10))+(SUMPRODUCT(A532:C532,$I$10:$K$10))*(SUMPRODUCT(D532:F532,$I$8:$K$8)))-((SUMPRODUCT(G532:I532,$I$8:$K$8))*(SUMPRODUCT(J532:L532,$I$10:$K$10))+(SUMPRODUCT(G532:I532,$I$10:$K$10))*(SUMPRODUCT(J532:L532,$I$8:$K$8))))*(SQRT(((((SUMPRODUCT(G532:I532,$I$8:$K$8))*(SUMPRODUCT(G532:I532,$I$10:$K$10))-(SUMPRODUCT(J532:L532,$I$8:$K$8))*(SUMPRODUCT(J532:L532,$I$10:$K$10)))-((SUMPRODUCT(A532:C532,$I$8:$K$8))*(SUMPRODUCT(A532:C532,$I$10:$K$10))-(SUMPRODUCT(D532:F532,$I$8:$K$8))*(SUMPRODUCT(D532:F532,$I$10:$K$10))))^2)+((((SUMPRODUCT(A532:C532,$I$8:$K$8))*(SUMPRODUCT(D532:F532,$I$10:$K$10))+(SUMPRODUCT(A532:C532,$I$10:$K$10))*(SUMPRODUCT(D532:F532,$I$8:$K$8)))-((SUMPRODUCT(G532:I532,$I$8:$K$8))*(SUMPRODUCT(J532:L532,$I$10:$K$10))+(SUMPRODUCT(G532:I532,$I$10:$K$10))*(SUMPRODUCT(J532:L532,$I$8:$K$8))))^2)-((((SUMPRODUCT(G532:I532,$I$8:$K$8))*(SUMPRODUCT(G532:I532,$I$10:$K$10))+(SUMPRODUCT(J532:L532,$I$8:$K$8))*(SUMPRODUCT(J532:L532,$I$10:$K$10)))-((SUMPRODUCT(A532:C532,$I$8:$K$8))*(SUMPRODUCT(A532:C532,$I$10:$K$10))+(SUMPRODUCT(D532:F532,$I$8:$K$8))*(SUMPRODUCT(D532:F532,$I$10:$K$10))))^2)))))/(((((SUMPRODUCT(G532:I532,$I$8:$K$8))*(SUMPRODUCT(G532:I532,$I$10:$K$10))-(SUMPRODUCT(J532:L532,$I$8:$K$8))*(SUMPRODUCT(J532:L532,$I$10:$K$10)))-((SUMPRODUCT(A532:C532,$I$8:$K$8))*(SUMPRODUCT(A532:C532,$I$10:$K$10))-(SUMPRODUCT(D532:F532,$I$8:$K$8))*(SUMPRODUCT(D532:F532,$I$10:$K$10))))^2)+((((SUMPRODUCT(A532:C532,$I$8:$K$8))*(SUMPRODUCT(D532:F532,$I$10:$K$10))+(SUMPRODUCT(A532:C532,$I$10:$K$10))*(SUMPRODUCT(D532:F532,$I$8:$K$8)))-((SUMPRODUCT(G532:I532,$I$8:$K$8))*(SUMPRODUCT(J532:L532,$I$10:$K$10))+(SUMPRODUCT(G532:I532,$I$10:$K$10))*(SUMPRODUCT(J532:L532,$I$8:$K$8))))^2)))))/2</f>
        <v>74.833926048704271</v>
      </c>
      <c r="Q532" s="10">
        <f t="shared" ref="Q532" si="1053">Q528-(R528/R530)</f>
        <v>109.14232950090286</v>
      </c>
      <c r="R532" s="10">
        <f>(DEGREES(ACOS(((-(((SUMPRODUCT(Z532:AB532,$I$8:$K$8))*(SUMPRODUCT(Z532:AB532,$I$10:$K$10))-(SUMPRODUCT(AC532:AE532,$I$8:$K$8))*(SUMPRODUCT(AC532:AE532,$I$10:$K$10)))-((SUMPRODUCT(T532:V532,$I$8:$K$8))*(SUMPRODUCT(T532:V532,$I$10:$K$10))-(SUMPRODUCT(W532:Y532,$I$8:$K$8))*(SUMPRODUCT(W532:Y532,$I$10:$K$10))))*(((SUMPRODUCT(Z532:AB532,$I$8:$K$8))*(SUMPRODUCT(Z532:AB532,$I$10:$K$10))+(SUMPRODUCT(AC532:AE532,$I$8:$K$8))*(SUMPRODUCT(AC532:AE532,$I$10:$K$10)))-((SUMPRODUCT(T532:V532,$I$8:$K$8))*(SUMPRODUCT(T532:V532,$I$10:$K$10))+(SUMPRODUCT(W532:Y532,$I$8:$K$8))*(SUMPRODUCT(W532:Y532,$I$10:$K$10)))))+((((SUMPRODUCT(T532:V532,$I$8:$K$8))*(SUMPRODUCT(W532:Y532,$I$10:$K$10))+(SUMPRODUCT(T532:V532,$I$10:$K$10))*(SUMPRODUCT(W532:Y532,$I$8:$K$8)))-((SUMPRODUCT(Z532:AB532,$I$8:$K$8))*(SUMPRODUCT(AC532:AE532,$I$10:$K$10))+(SUMPRODUCT(Z532:AB532,$I$10:$K$10))*(SUMPRODUCT(AC532:AE532,$I$8:$K$8))))*(SQRT(((((SUMPRODUCT(Z532:AB532,$I$8:$K$8))*(SUMPRODUCT(Z532:AB532,$I$10:$K$10))-(SUMPRODUCT(AC532:AE532,$I$8:$K$8))*(SUMPRODUCT(AC532:AE532,$I$10:$K$10)))-((SUMPRODUCT(T532:V532,$I$8:$K$8))*(SUMPRODUCT(T532:V532,$I$10:$K$10))-(SUMPRODUCT(W532:Y532,$I$8:$K$8))*(SUMPRODUCT(W532:Y532,$I$10:$K$10))))^2)+((((SUMPRODUCT(T532:V532,$I$8:$K$8))*(SUMPRODUCT(W532:Y532,$I$10:$K$10))+(SUMPRODUCT(T532:V532,$I$10:$K$10))*(SUMPRODUCT(W532:Y532,$I$8:$K$8)))-((SUMPRODUCT(Z532:AB532,$I$8:$K$8))*(SUMPRODUCT(AC532:AE532,$I$10:$K$10))+(SUMPRODUCT(Z532:AB532,$I$10:$K$10))*(SUMPRODUCT(AC532:AE532,$I$8:$K$8))))^2)-((((SUMPRODUCT(Z532:AB532,$I$8:$K$8))*(SUMPRODUCT(Z532:AB532,$I$10:$K$10))+(SUMPRODUCT(AC532:AE532,$I$8:$K$8))*(SUMPRODUCT(AC532:AE532,$I$10:$K$10)))-((SUMPRODUCT(T532:V532,$I$8:$K$8))*(SUMPRODUCT(T532:V532,$I$10:$K$10))+(SUMPRODUCT(W532:Y532,$I$8:$K$8))*(SUMPRODUCT(W532:Y532,$I$10:$K$10))))^2)))))/(((((SUMPRODUCT(Z532:AB532,$I$8:$K$8))*(SUMPRODUCT(Z532:AB532,$I$10:$K$10))-(SUMPRODUCT(AC532:AE532,$I$8:$K$8))*(SUMPRODUCT(AC532:AE532,$I$10:$K$10)))-((SUMPRODUCT(T532:V532,$I$8:$K$8))*(SUMPRODUCT(T532:V532,$I$10:$K$10))-(SUMPRODUCT(W532:Y532,$I$8:$K$8))*(SUMPRODUCT(W532:Y532,$I$10:$K$10))))^2)+((((SUMPRODUCT(T532:V532,$I$8:$K$8))*(SUMPRODUCT(W532:Y532,$I$10:$K$10))+(SUMPRODUCT(T532:V532,$I$10:$K$10))*(SUMPRODUCT(W532:Y532,$I$8:$K$8)))-((SUMPRODUCT(Z532:AB532,$I$8:$K$8))*(SUMPRODUCT(AC532:AE532,$I$10:$K$10))+(SUMPRODUCT(Z532:AB532,$I$10:$K$10))*(SUMPRODUCT(AC532:AE532,$I$8:$K$8))))^2)))))/2</f>
        <v>1.0450407405745159E-3</v>
      </c>
      <c r="T532">
        <f t="shared" ref="T532" si="1054">(1/(SQRT(2)))*(COS(RADIANS(45)))</f>
        <v>0.5</v>
      </c>
      <c r="U532">
        <f t="shared" ref="U532" si="1055">((1/(SQRT(2)))*(COS(RADIANS(Q532))))*(SIN(RADIANS(45)))</f>
        <v>-0.16395796381537486</v>
      </c>
      <c r="V532">
        <f t="shared" ref="V532" si="1056">((1/(SQRT(2)))*(SIN(RADIANS(Q532))))*(SIN(RADIANS(45)))</f>
        <v>0.47235345463065703</v>
      </c>
      <c r="W532">
        <f t="shared" ref="W532" si="1057">(-((1/(SQRT(2)))*(SIN(RADIANS(45)))))</f>
        <v>-0.49999999999999989</v>
      </c>
      <c r="X532">
        <f t="shared" ref="X532" si="1058">((1/(SQRT(2)))*(COS(RADIANS(Q532))))*(COS(RADIANS(45)))</f>
        <v>-0.16395796381537489</v>
      </c>
      <c r="Y532">
        <f t="shared" ref="Y532" si="1059">(((1/(SQRT(2)))*(SIN(RADIANS(Q532))))*(COS(RADIANS(45))))</f>
        <v>0.47235345463065709</v>
      </c>
      <c r="Z532">
        <f t="shared" ref="Z532" si="1060">(1/(SQRT(2)))*(COS(RADIANS(-45)))</f>
        <v>0.5</v>
      </c>
      <c r="AA532">
        <f t="shared" ref="AA532" si="1061">((1/(SQRT(2)))*(COS(RADIANS(Q532))))*(SIN(RADIANS(-45)))</f>
        <v>0.16395796381537486</v>
      </c>
      <c r="AB532">
        <f t="shared" ref="AB532" si="1062">((1/(SQRT(2)))*(SIN(RADIANS(Q532))))*(SIN(RADIANS(-45)))</f>
        <v>-0.47235345463065703</v>
      </c>
      <c r="AC532">
        <f t="shared" ref="AC532" si="1063">(-((1/(SQRT(2)))*(SIN(RADIANS(-45)))))</f>
        <v>0.49999999999999989</v>
      </c>
      <c r="AD532">
        <f t="shared" ref="AD532" si="1064">((1/(SQRT(2)))*(COS(RADIANS(Q532))))*(COS(RADIANS(-45)))</f>
        <v>-0.16395796381537489</v>
      </c>
      <c r="AE532">
        <f t="shared" ref="AE532" si="1065">(((1/(SQRT(2)))*(SIN(RADIANS(Q532))))*(COS(RADIANS(-45))))</f>
        <v>0.47235345463065709</v>
      </c>
    </row>
    <row r="533" spans="1:31" x14ac:dyDescent="0.2">
      <c r="O533" t="s">
        <v>95</v>
      </c>
      <c r="R533" t="s">
        <v>95</v>
      </c>
    </row>
    <row r="534" spans="1:31" x14ac:dyDescent="0.2">
      <c r="O534" s="15">
        <f>(COS(RADIANS(N532)))*((SIN(RADIANS(45)))*(COS(RADIANS(45))))-(SIN(RADIANS(135)))*(COS(RADIANS((135))))*($A$337*$F$337+$C$337*$D$337)-(2*((SIN(RADIANS(45)))^2))-(SIN(RADIANS(135)))^2*(SIN(RADIANS(N532)))*(($B$337*$E$337))-($C$337*$F$337)+(SIN(RADIANS(N532)))*(-(SIN(RADIANS(45))))*(COS(RADIANS(45)))-(SIN(RADIANS(135)))*(COS(RADIANS(135)))*($A$337*$E$337+$B$337*$D$337)-(SIN(RADIANS(45)))^2-(SIN(RADIANS(135)))^2*(SIN(RADIANS(N532)))*($B$337*$F$337+$C$337*$E$337)+(SIN(RADIANS(45)))^2-((SIN(RADIANS(135)))^2)*((COS(RADIANS(N532)))^2)*($B$337*$F$337+$C$337*$E$337)</f>
        <v>-1.5985988734028014</v>
      </c>
      <c r="R534">
        <f t="shared" ref="R534" si="1066">(COS(RADIANS(Q532)))*((SIN(RADIANS(45)))*(COS(RADIANS(45))))-(SIN(RADIANS(135)))*(COS(RADIANS((135))))*($A$337*$F$337+$C$337*$D$337)-(2*((SIN(RADIANS(45)))^2))-(SIN(RADIANS(135)))^2*(SIN(RADIANS(Q532)))*(($B$337*$E$337))-($C$337*$F$337)+(SIN(RADIANS(Q532)))*(-(SIN(RADIANS(45))))*(COS(RADIANS(45)))-(SIN(RADIANS(135)))*(COS(RADIANS(135)))*($A$337*$E$337+$B$337*$D$337)-(SIN(RADIANS(45)))^2-(SIN(RADIANS(135)))^2*(SIN(RADIANS(Q532)))*($B$337*$F$337+$C$337*$E$337)+(SIN(RADIANS(45)))^2-((SIN(RADIANS(135)))^2)*((COS(RADIANS(Q532)))^2)*($B$337*$F$337+$C$337*$E$337)</f>
        <v>-1.9930081989259831</v>
      </c>
      <c r="AE534" s="15"/>
    </row>
    <row r="535" spans="1:31" x14ac:dyDescent="0.2">
      <c r="A535" s="15"/>
      <c r="Q535" s="15"/>
    </row>
    <row r="536" spans="1:31" x14ac:dyDescent="0.2">
      <c r="A536">
        <f>(1/(SQRT(2)))*(COS(RADIANS(45)))</f>
        <v>0.5</v>
      </c>
      <c r="B536">
        <f>((1/(SQRT(2)))*(COS(RADIANS(N536))))*(SIN(RADIANS(45)))</f>
        <v>-0.18511045996296513</v>
      </c>
      <c r="C536">
        <f t="shared" ref="C536" si="1067">((1/(SQRT(2)))*(SIN(RADIANS(N536))))*(SIN(RADIANS(45)))</f>
        <v>0.46447186955971764</v>
      </c>
      <c r="D536">
        <f t="shared" ref="D536" si="1068">(-((1/(SQRT(2)))*(SIN(RADIANS(45)))))</f>
        <v>-0.49999999999999989</v>
      </c>
      <c r="E536">
        <f t="shared" ref="E536" si="1069">((1/(SQRT(2)))*(COS(RADIANS(N536))))*(COS(RADIANS(45)))</f>
        <v>-0.18511045996296516</v>
      </c>
      <c r="F536">
        <f t="shared" ref="F536" si="1070">(((1/(SQRT(2)))*(SIN(RADIANS(N536))))*(COS(RADIANS(45))))</f>
        <v>0.46447186955971775</v>
      </c>
      <c r="G536">
        <f t="shared" ref="G536" si="1071">(1/(SQRT(2)))*(COS(RADIANS(-45)))</f>
        <v>0.5</v>
      </c>
      <c r="H536">
        <f t="shared" ref="H536" si="1072">((1/(SQRT(2)))*(COS(RADIANS(N536))))*(SIN(RADIANS(-45)))</f>
        <v>0.18511045996296513</v>
      </c>
      <c r="I536">
        <f t="shared" ref="I536" si="1073">((1/(SQRT(2)))*(SIN(RADIANS(N536))))*(SIN(RADIANS(-45)))</f>
        <v>-0.46447186955971764</v>
      </c>
      <c r="J536">
        <f t="shared" ref="J536" si="1074">(-((1/(SQRT(2)))*(SIN(RADIANS(-45)))))</f>
        <v>0.49999999999999989</v>
      </c>
      <c r="K536">
        <f t="shared" ref="K536" si="1075">((1/(SQRT(2)))*(COS(RADIANS(N536))))*(COS(RADIANS(-45)))</f>
        <v>-0.18511045996296516</v>
      </c>
      <c r="L536">
        <f>(((1/(SQRT(2)))*(SIN(RADIANS(N536))))*(COS(RADIANS(-45))))</f>
        <v>0.46447186955971775</v>
      </c>
      <c r="N536">
        <f>N532-(O532/O534)</f>
        <v>2631.729242629081</v>
      </c>
      <c r="O536">
        <f>(DEGREES(ACOS(((-(((SUMPRODUCT(G536:I536,$I$8:$K$8))*(SUMPRODUCT(G536:I536,$I$10:$K$10))-(SUMPRODUCT(J536:L536,$I$8:$K$8))*(SUMPRODUCT(J536:L536,$I$10:$K$10)))-((SUMPRODUCT(A536:C536,$I$8:$K$8))*(SUMPRODUCT(A536:C536,$I$10:$K$10))-(SUMPRODUCT(D536:F536,$I$8:$K$8))*(SUMPRODUCT(D536:F536,$I$10:$K$10))))*(((SUMPRODUCT(G536:I536,$I$8:$K$8))*(SUMPRODUCT(G536:I536,$I$10:$K$10))+(SUMPRODUCT(J536:L536,$I$8:$K$8))*(SUMPRODUCT(J536:L536,$I$10:$K$10)))-((SUMPRODUCT(A536:C536,$I$8:$K$8))*(SUMPRODUCT(A536:C536,$I$10:$K$10))+(SUMPRODUCT(D536:F536,$I$8:$K$8))*(SUMPRODUCT(D536:F536,$I$10:$K$10)))))-((((SUMPRODUCT(A536:C536,$I$8:$K$8))*(SUMPRODUCT(D536:F536,$I$10:$K$10))+(SUMPRODUCT(A536:C536,$I$10:$K$10))*(SUMPRODUCT(D536:F536,$I$8:$K$8)))-((SUMPRODUCT(G536:I536,$I$8:$K$8))*(SUMPRODUCT(J536:L536,$I$10:$K$10))+(SUMPRODUCT(G536:I536,$I$10:$K$10))*(SUMPRODUCT(J536:L536,$I$8:$K$8))))*(SQRT(((((SUMPRODUCT(G536:I536,$I$8:$K$8))*(SUMPRODUCT(G536:I536,$I$10:$K$10))-(SUMPRODUCT(J536:L536,$I$8:$K$8))*(SUMPRODUCT(J536:L536,$I$10:$K$10)))-((SUMPRODUCT(A536:C536,$I$8:$K$8))*(SUMPRODUCT(A536:C536,$I$10:$K$10))-(SUMPRODUCT(D536:F536,$I$8:$K$8))*(SUMPRODUCT(D536:F536,$I$10:$K$10))))^2)+((((SUMPRODUCT(A536:C536,$I$8:$K$8))*(SUMPRODUCT(D536:F536,$I$10:$K$10))+(SUMPRODUCT(A536:C536,$I$10:$K$10))*(SUMPRODUCT(D536:F536,$I$8:$K$8)))-((SUMPRODUCT(G536:I536,$I$8:$K$8))*(SUMPRODUCT(J536:L536,$I$10:$K$10))+(SUMPRODUCT(G536:I536,$I$10:$K$10))*(SUMPRODUCT(J536:L536,$I$8:$K$8))))^2)-((((SUMPRODUCT(G536:I536,$I$8:$K$8))*(SUMPRODUCT(G536:I536,$I$10:$K$10))+(SUMPRODUCT(J536:L536,$I$8:$K$8))*(SUMPRODUCT(J536:L536,$I$10:$K$10)))-((SUMPRODUCT(A536:C536,$I$8:$K$8))*(SUMPRODUCT(A536:C536,$I$10:$K$10))+(SUMPRODUCT(D536:F536,$I$8:$K$8))*(SUMPRODUCT(D536:F536,$I$10:$K$10))))^2)))))/(((((SUMPRODUCT(G536:I536,$I$8:$K$8))*(SUMPRODUCT(G536:I536,$I$10:$K$10))-(SUMPRODUCT(J536:L536,$I$8:$K$8))*(SUMPRODUCT(J536:L536,$I$10:$K$10)))-((SUMPRODUCT(A536:C536,$I$8:$K$8))*(SUMPRODUCT(A536:C536,$I$10:$K$10))-(SUMPRODUCT(D536:F536,$I$8:$K$8))*(SUMPRODUCT(D536:F536,$I$10:$K$10))))^2)+((((SUMPRODUCT(A536:C536,$I$8:$K$8))*(SUMPRODUCT(D536:F536,$I$10:$K$10))+(SUMPRODUCT(A536:C536,$I$10:$K$10))*(SUMPRODUCT(D536:F536,$I$8:$K$8)))-((SUMPRODUCT(G536:I536,$I$8:$K$8))*(SUMPRODUCT(J536:L536,$I$10:$K$10))+(SUMPRODUCT(G536:I536,$I$10:$K$10))*(SUMPRODUCT(J536:L536,$I$8:$K$8))))^2)))))/2</f>
        <v>88.998903938712772</v>
      </c>
      <c r="Q536">
        <f t="shared" ref="Q536" si="1076">Q532-(R532/R534)</f>
        <v>109.14285385436068</v>
      </c>
      <c r="R536">
        <f>(DEGREES(ACOS(((-(((SUMPRODUCT(Z536:AB536,$I$8:$K$8))*(SUMPRODUCT(Z536:AB536,$I$10:$K$10))-(SUMPRODUCT(AC536:AE536,$I$8:$K$8))*(SUMPRODUCT(AC536:AE536,$I$10:$K$10)))-((SUMPRODUCT(T536:V536,$I$8:$K$8))*(SUMPRODUCT(T536:V536,$I$10:$K$10))-(SUMPRODUCT(W536:Y536,$I$8:$K$8))*(SUMPRODUCT(W536:Y536,$I$10:$K$10))))*(((SUMPRODUCT(Z536:AB536,$I$8:$K$8))*(SUMPRODUCT(Z536:AB536,$I$10:$K$10))+(SUMPRODUCT(AC536:AE536,$I$8:$K$8))*(SUMPRODUCT(AC536:AE536,$I$10:$K$10)))-((SUMPRODUCT(T536:V536,$I$8:$K$8))*(SUMPRODUCT(T536:V536,$I$10:$K$10))+(SUMPRODUCT(W536:Y536,$I$8:$K$8))*(SUMPRODUCT(W536:Y536,$I$10:$K$10)))))+((((SUMPRODUCT(T536:V536,$I$8:$K$8))*(SUMPRODUCT(W536:Y536,$I$10:$K$10))+(SUMPRODUCT(T536:V536,$I$10:$K$10))*(SUMPRODUCT(W536:Y536,$I$8:$K$8)))-((SUMPRODUCT(Z536:AB536,$I$8:$K$8))*(SUMPRODUCT(AC536:AE536,$I$10:$K$10))+(SUMPRODUCT(Z536:AB536,$I$10:$K$10))*(SUMPRODUCT(AC536:AE536,$I$8:$K$8))))*(SQRT(((((SUMPRODUCT(Z536:AB536,$I$8:$K$8))*(SUMPRODUCT(Z536:AB536,$I$10:$K$10))-(SUMPRODUCT(AC536:AE536,$I$8:$K$8))*(SUMPRODUCT(AC536:AE536,$I$10:$K$10)))-((SUMPRODUCT(T536:V536,$I$8:$K$8))*(SUMPRODUCT(T536:V536,$I$10:$K$10))-(SUMPRODUCT(W536:Y536,$I$8:$K$8))*(SUMPRODUCT(W536:Y536,$I$10:$K$10))))^2)+((((SUMPRODUCT(T536:V536,$I$8:$K$8))*(SUMPRODUCT(W536:Y536,$I$10:$K$10))+(SUMPRODUCT(T536:V536,$I$10:$K$10))*(SUMPRODUCT(W536:Y536,$I$8:$K$8)))-((SUMPRODUCT(Z536:AB536,$I$8:$K$8))*(SUMPRODUCT(AC536:AE536,$I$10:$K$10))+(SUMPRODUCT(Z536:AB536,$I$10:$K$10))*(SUMPRODUCT(AC536:AE536,$I$8:$K$8))))^2)-((((SUMPRODUCT(Z536:AB536,$I$8:$K$8))*(SUMPRODUCT(Z536:AB536,$I$10:$K$10))+(SUMPRODUCT(AC536:AE536,$I$8:$K$8))*(SUMPRODUCT(AC536:AE536,$I$10:$K$10)))-((SUMPRODUCT(T536:V536,$I$8:$K$8))*(SUMPRODUCT(T536:V536,$I$10:$K$10))+(SUMPRODUCT(W536:Y536,$I$8:$K$8))*(SUMPRODUCT(W536:Y536,$I$10:$K$10))))^2)))))/(((((SUMPRODUCT(Z536:AB536,$I$8:$K$8))*(SUMPRODUCT(Z536:AB536,$I$10:$K$10))-(SUMPRODUCT(AC536:AE536,$I$8:$K$8))*(SUMPRODUCT(AC536:AE536,$I$10:$K$10)))-((SUMPRODUCT(T536:V536,$I$8:$K$8))*(SUMPRODUCT(T536:V536,$I$10:$K$10))-(SUMPRODUCT(W536:Y536,$I$8:$K$8))*(SUMPRODUCT(W536:Y536,$I$10:$K$10))))^2)+((((SUMPRODUCT(T536:V536,$I$8:$K$8))*(SUMPRODUCT(W536:Y536,$I$10:$K$10))+(SUMPRODUCT(T536:V536,$I$10:$K$10))*(SUMPRODUCT(W536:Y536,$I$8:$K$8)))-((SUMPRODUCT(Z536:AB536,$I$8:$K$8))*(SUMPRODUCT(AC536:AE536,$I$10:$K$10))+(SUMPRODUCT(Z536:AB536,$I$10:$K$10))*(SUMPRODUCT(AC536:AE536,$I$8:$K$8))))^2)))))/2</f>
        <v>8.421796527239545E-4</v>
      </c>
      <c r="T536">
        <f t="shared" ref="T536" si="1077">(1/(SQRT(2)))*(COS(RADIANS(45)))</f>
        <v>0.5</v>
      </c>
      <c r="U536">
        <f t="shared" ref="U536" si="1078">((1/(SQRT(2)))*(COS(RADIANS(Q536))))*(SIN(RADIANS(45)))</f>
        <v>-0.16396228664291923</v>
      </c>
      <c r="V536">
        <f t="shared" ref="V536" si="1079">((1/(SQRT(2)))*(SIN(RADIANS(Q536))))*(SIN(RADIANS(45)))</f>
        <v>0.47235195411771619</v>
      </c>
      <c r="W536">
        <f t="shared" ref="W536" si="1080">(-((1/(SQRT(2)))*(SIN(RADIANS(45)))))</f>
        <v>-0.49999999999999989</v>
      </c>
      <c r="X536">
        <f t="shared" ref="X536" si="1081">((1/(SQRT(2)))*(COS(RADIANS(Q536))))*(COS(RADIANS(45)))</f>
        <v>-0.16396228664291926</v>
      </c>
      <c r="Y536">
        <f t="shared" ref="Y536" si="1082">(((1/(SQRT(2)))*(SIN(RADIANS(Q536))))*(COS(RADIANS(45))))</f>
        <v>0.47235195411771624</v>
      </c>
      <c r="Z536">
        <f t="shared" ref="Z536" si="1083">(1/(SQRT(2)))*(COS(RADIANS(-45)))</f>
        <v>0.5</v>
      </c>
      <c r="AA536">
        <f t="shared" ref="AA536" si="1084">((1/(SQRT(2)))*(COS(RADIANS(Q536))))*(SIN(RADIANS(-45)))</f>
        <v>0.16396228664291923</v>
      </c>
      <c r="AB536">
        <f t="shared" ref="AB536" si="1085">((1/(SQRT(2)))*(SIN(RADIANS(Q536))))*(SIN(RADIANS(-45)))</f>
        <v>-0.47235195411771619</v>
      </c>
      <c r="AC536">
        <f t="shared" ref="AC536" si="1086">(-((1/(SQRT(2)))*(SIN(RADIANS(-45)))))</f>
        <v>0.49999999999999989</v>
      </c>
      <c r="AD536">
        <f t="shared" ref="AD536" si="1087">((1/(SQRT(2)))*(COS(RADIANS(Q536))))*(COS(RADIANS(-45)))</f>
        <v>-0.16396228664291926</v>
      </c>
      <c r="AE536">
        <f t="shared" ref="AE536" si="1088">(((1/(SQRT(2)))*(SIN(RADIANS(Q536))))*(COS(RADIANS(-45))))</f>
        <v>0.47235195411771624</v>
      </c>
    </row>
    <row r="537" spans="1:31" x14ac:dyDescent="0.2">
      <c r="O537" t="s">
        <v>95</v>
      </c>
      <c r="R537" t="s">
        <v>95</v>
      </c>
    </row>
    <row r="538" spans="1:31" x14ac:dyDescent="0.2">
      <c r="O538" s="15">
        <f>(COS(RADIANS(N536)))*((SIN(RADIANS(45)))*(COS(RADIANS(45))))-(SIN(RADIANS(135)))*(COS(RADIANS((135))))*($A$337*$F$337+$C$337*$D$337)-(2*((SIN(RADIANS(45)))^2))-(SIN(RADIANS(135)))^2*(SIN(RADIANS(N536)))*(($B$337*$E$337))-($C$337*$F$337)+(SIN(RADIANS(N536)))*(-(SIN(RADIANS(45))))*(COS(RADIANS(45)))-(SIN(RADIANS(135)))*(COS(RADIANS(135)))*($A$337*$E$337+$B$337*$D$337)-(SIN(RADIANS(45)))^2-(SIN(RADIANS(135)))^2*(SIN(RADIANS(N536)))*($B$337*$F$337+$C$337*$E$337)+(SIN(RADIANS(45)))^2-((SIN(RADIANS(135)))^2)*((COS(RADIANS(N536)))^2)*($B$337*$F$337+$C$337*$E$337)</f>
        <v>-2.006676379547109</v>
      </c>
      <c r="R538">
        <f t="shared" ref="R538" si="1089">(COS(RADIANS(Q536)))*((SIN(RADIANS(45)))*(COS(RADIANS(45))))-(SIN(RADIANS(135)))*(COS(RADIANS((135))))*($A$337*$F$337+$C$337*$D$337)-(2*((SIN(RADIANS(45)))^2))-(SIN(RADIANS(135)))^2*(SIN(RADIANS(Q536)))*(($B$337*$E$337))-($C$337*$F$337)+(SIN(RADIANS(Q536)))*(-(SIN(RADIANS(45))))*(COS(RADIANS(45)))-(SIN(RADIANS(135)))*(COS(RADIANS(135)))*($A$337*$E$337+$B$337*$D$337)-(SIN(RADIANS(45)))^2-(SIN(RADIANS(135)))^2*(SIN(RADIANS(Q536)))*($B$337*$F$337+$C$337*$E$337)+(SIN(RADIANS(45)))^2-((SIN(RADIANS(135)))^2)*((COS(RADIANS(Q536)))^2)*($B$337*$F$337+$C$337*$E$337)</f>
        <v>-1.9930110949743338</v>
      </c>
      <c r="AE538" s="15"/>
    </row>
    <row r="539" spans="1:31" x14ac:dyDescent="0.2">
      <c r="A539" s="15"/>
      <c r="Q539" s="15"/>
    </row>
    <row r="540" spans="1:31" x14ac:dyDescent="0.2">
      <c r="A540">
        <f>(1/(SQRT(2)))*(COS(RADIANS(45)))</f>
        <v>0.5</v>
      </c>
      <c r="B540">
        <f>((1/(SQRT(2)))*(COS(RADIANS(N540))))*(SIN(RADIANS(45)))</f>
        <v>-0.4570585080064698</v>
      </c>
      <c r="C540">
        <f t="shared" ref="C540" si="1090">((1/(SQRT(2)))*(SIN(RADIANS(N540))))*(SIN(RADIANS(45)))</f>
        <v>0.20272523340447693</v>
      </c>
      <c r="D540">
        <f t="shared" ref="D540" si="1091">(-((1/(SQRT(2)))*(SIN(RADIANS(45)))))</f>
        <v>-0.49999999999999989</v>
      </c>
      <c r="E540">
        <f t="shared" ref="E540" si="1092">((1/(SQRT(2)))*(COS(RADIANS(N540))))*(COS(RADIANS(45)))</f>
        <v>-0.45705850800646985</v>
      </c>
      <c r="F540">
        <f t="shared" ref="F540" si="1093">(((1/(SQRT(2)))*(SIN(RADIANS(N540))))*(COS(RADIANS(45))))</f>
        <v>0.20272523340447696</v>
      </c>
      <c r="G540">
        <f t="shared" ref="G540" si="1094">(1/(SQRT(2)))*(COS(RADIANS(-45)))</f>
        <v>0.5</v>
      </c>
      <c r="H540">
        <f t="shared" ref="H540" si="1095">((1/(SQRT(2)))*(COS(RADIANS(N540))))*(SIN(RADIANS(-45)))</f>
        <v>0.4570585080064698</v>
      </c>
      <c r="I540">
        <f t="shared" ref="I540" si="1096">((1/(SQRT(2)))*(SIN(RADIANS(N540))))*(SIN(RADIANS(-45)))</f>
        <v>-0.20272523340447693</v>
      </c>
      <c r="J540">
        <f t="shared" ref="J540" si="1097">(-((1/(SQRT(2)))*(SIN(RADIANS(-45)))))</f>
        <v>0.49999999999999989</v>
      </c>
      <c r="K540">
        <f t="shared" ref="K540" si="1098">((1/(SQRT(2)))*(COS(RADIANS(N540))))*(COS(RADIANS(-45)))</f>
        <v>-0.45705850800646985</v>
      </c>
      <c r="L540">
        <f>(((1/(SQRT(2)))*(SIN(RADIANS(N540))))*(COS(RADIANS(-45))))</f>
        <v>0.20272523340447696</v>
      </c>
      <c r="N540">
        <f>N536-(O536/O538)</f>
        <v>2676.0806412132411</v>
      </c>
      <c r="O540">
        <f>(DEGREES(ACOS(((-(((SUMPRODUCT(G540:I540,$I$8:$K$8))*(SUMPRODUCT(G540:I540,$I$10:$K$10))-(SUMPRODUCT(J540:L540,$I$8:$K$8))*(SUMPRODUCT(J540:L540,$I$10:$K$10)))-((SUMPRODUCT(A540:C540,$I$8:$K$8))*(SUMPRODUCT(A540:C540,$I$10:$K$10))-(SUMPRODUCT(D540:F540,$I$8:$K$8))*(SUMPRODUCT(D540:F540,$I$10:$K$10))))*(((SUMPRODUCT(G540:I540,$I$8:$K$8))*(SUMPRODUCT(G540:I540,$I$10:$K$10))+(SUMPRODUCT(J540:L540,$I$8:$K$8))*(SUMPRODUCT(J540:L540,$I$10:$K$10)))-((SUMPRODUCT(A540:C540,$I$8:$K$8))*(SUMPRODUCT(A540:C540,$I$10:$K$10))+(SUMPRODUCT(D540:F540,$I$8:$K$8))*(SUMPRODUCT(D540:F540,$I$10:$K$10)))))-((((SUMPRODUCT(A540:C540,$I$8:$K$8))*(SUMPRODUCT(D540:F540,$I$10:$K$10))+(SUMPRODUCT(A540:C540,$I$10:$K$10))*(SUMPRODUCT(D540:F540,$I$8:$K$8)))-((SUMPRODUCT(G540:I540,$I$8:$K$8))*(SUMPRODUCT(J540:L540,$I$10:$K$10))+(SUMPRODUCT(G540:I540,$I$10:$K$10))*(SUMPRODUCT(J540:L540,$I$8:$K$8))))*(SQRT(((((SUMPRODUCT(G540:I540,$I$8:$K$8))*(SUMPRODUCT(G540:I540,$I$10:$K$10))-(SUMPRODUCT(J540:L540,$I$8:$K$8))*(SUMPRODUCT(J540:L540,$I$10:$K$10)))-((SUMPRODUCT(A540:C540,$I$8:$K$8))*(SUMPRODUCT(A540:C540,$I$10:$K$10))-(SUMPRODUCT(D540:F540,$I$8:$K$8))*(SUMPRODUCT(D540:F540,$I$10:$K$10))))^2)+((((SUMPRODUCT(A540:C540,$I$8:$K$8))*(SUMPRODUCT(D540:F540,$I$10:$K$10))+(SUMPRODUCT(A540:C540,$I$10:$K$10))*(SUMPRODUCT(D540:F540,$I$8:$K$8)))-((SUMPRODUCT(G540:I540,$I$8:$K$8))*(SUMPRODUCT(J540:L540,$I$10:$K$10))+(SUMPRODUCT(G540:I540,$I$10:$K$10))*(SUMPRODUCT(J540:L540,$I$8:$K$8))))^2)-((((SUMPRODUCT(G540:I540,$I$8:$K$8))*(SUMPRODUCT(G540:I540,$I$10:$K$10))+(SUMPRODUCT(J540:L540,$I$8:$K$8))*(SUMPRODUCT(J540:L540,$I$10:$K$10)))-((SUMPRODUCT(A540:C540,$I$8:$K$8))*(SUMPRODUCT(A540:C540,$I$10:$K$10))+(SUMPRODUCT(D540:F540,$I$8:$K$8))*(SUMPRODUCT(D540:F540,$I$10:$K$10))))^2)))))/(((((SUMPRODUCT(G540:I540,$I$8:$K$8))*(SUMPRODUCT(G540:I540,$I$10:$K$10))-(SUMPRODUCT(J540:L540,$I$8:$K$8))*(SUMPRODUCT(J540:L540,$I$10:$K$10)))-((SUMPRODUCT(A540:C540,$I$8:$K$8))*(SUMPRODUCT(A540:C540,$I$10:$K$10))-(SUMPRODUCT(D540:F540,$I$8:$K$8))*(SUMPRODUCT(D540:F540,$I$10:$K$10))))^2)+((((SUMPRODUCT(A540:C540,$I$8:$K$8))*(SUMPRODUCT(D540:F540,$I$10:$K$10))+(SUMPRODUCT(A540:C540,$I$10:$K$10))*(SUMPRODUCT(D540:F540,$I$8:$K$8)))-((SUMPRODUCT(G540:I540,$I$8:$K$8))*(SUMPRODUCT(J540:L540,$I$10:$K$10))+(SUMPRODUCT(G540:I540,$I$10:$K$10))*(SUMPRODUCT(J540:L540,$I$8:$K$8))))^2)))))/2</f>
        <v>73.587075807623762</v>
      </c>
      <c r="Q540">
        <f>Q536-(R536/R538)</f>
        <v>109.14327642082549</v>
      </c>
      <c r="R540">
        <f>(DEGREES(ACOS(((-(((SUMPRODUCT(Z540:AB540,$I$8:$K$8))*(SUMPRODUCT(Z540:AB540,$I$10:$K$10))-(SUMPRODUCT(AC540:AE540,$I$8:$K$8))*(SUMPRODUCT(AC540:AE540,$I$10:$K$10)))-((SUMPRODUCT(T540:V540,$I$8:$K$8))*(SUMPRODUCT(T540:V540,$I$10:$K$10))-(SUMPRODUCT(W540:Y540,$I$8:$K$8))*(SUMPRODUCT(W540:Y540,$I$10:$K$10))))*(((SUMPRODUCT(Z540:AB540,$I$8:$K$8))*(SUMPRODUCT(Z540:AB540,$I$10:$K$10))+(SUMPRODUCT(AC540:AE540,$I$8:$K$8))*(SUMPRODUCT(AC540:AE540,$I$10:$K$10)))-((SUMPRODUCT(T540:V540,$I$8:$K$8))*(SUMPRODUCT(T540:V540,$I$10:$K$10))+(SUMPRODUCT(W540:Y540,$I$8:$K$8))*(SUMPRODUCT(W540:Y540,$I$10:$K$10)))))+((((SUMPRODUCT(T540:V540,$I$8:$K$8))*(SUMPRODUCT(W540:Y540,$I$10:$K$10))+(SUMPRODUCT(T540:V540,$I$10:$K$10))*(SUMPRODUCT(W540:Y540,$I$8:$K$8)))-((SUMPRODUCT(Z540:AB540,$I$8:$K$8))*(SUMPRODUCT(AC540:AE540,$I$10:$K$10))+(SUMPRODUCT(Z540:AB540,$I$10:$K$10))*(SUMPRODUCT(AC540:AE540,$I$8:$K$8))))*(SQRT(((((SUMPRODUCT(Z540:AB540,$I$8:$K$8))*(SUMPRODUCT(Z540:AB540,$I$10:$K$10))-(SUMPRODUCT(AC540:AE540,$I$8:$K$8))*(SUMPRODUCT(AC540:AE540,$I$10:$K$10)))-((SUMPRODUCT(T540:V540,$I$8:$K$8))*(SUMPRODUCT(T540:V540,$I$10:$K$10))-(SUMPRODUCT(W540:Y540,$I$8:$K$8))*(SUMPRODUCT(W540:Y540,$I$10:$K$10))))^2)+((((SUMPRODUCT(T540:V540,$I$8:$K$8))*(SUMPRODUCT(W540:Y540,$I$10:$K$10))+(SUMPRODUCT(T540:V540,$I$10:$K$10))*(SUMPRODUCT(W540:Y540,$I$8:$K$8)))-((SUMPRODUCT(Z540:AB540,$I$8:$K$8))*(SUMPRODUCT(AC540:AE540,$I$10:$K$10))+(SUMPRODUCT(Z540:AB540,$I$10:$K$10))*(SUMPRODUCT(AC540:AE540,$I$8:$K$8))))^2)-((((SUMPRODUCT(Z540:AB540,$I$8:$K$8))*(SUMPRODUCT(Z540:AB540,$I$10:$K$10))+(SUMPRODUCT(AC540:AE540,$I$8:$K$8))*(SUMPRODUCT(AC540:AE540,$I$10:$K$10)))-((SUMPRODUCT(T540:V540,$I$8:$K$8))*(SUMPRODUCT(T540:V540,$I$10:$K$10))+(SUMPRODUCT(W540:Y540,$I$8:$K$8))*(SUMPRODUCT(W540:Y540,$I$10:$K$10))))^2)))))/(((((SUMPRODUCT(Z540:AB540,$I$8:$K$8))*(SUMPRODUCT(Z540:AB540,$I$10:$K$10))-(SUMPRODUCT(AC540:AE540,$I$8:$K$8))*(SUMPRODUCT(AC540:AE540,$I$10:$K$10)))-((SUMPRODUCT(T540:V540,$I$8:$K$8))*(SUMPRODUCT(T540:V540,$I$10:$K$10))-(SUMPRODUCT(W540:Y540,$I$8:$K$8))*(SUMPRODUCT(W540:Y540,$I$10:$K$10))))^2)+((((SUMPRODUCT(T540:V540,$I$8:$K$8))*(SUMPRODUCT(W540:Y540,$I$10:$K$10))+(SUMPRODUCT(T540:V540,$I$10:$K$10))*(SUMPRODUCT(W540:Y540,$I$8:$K$8)))-((SUMPRODUCT(Z540:AB540,$I$8:$K$8))*(SUMPRODUCT(AC540:AE540,$I$10:$K$10))+(SUMPRODUCT(Z540:AB540,$I$10:$K$10))*(SUMPRODUCT(AC540:AE540,$I$8:$K$8))))^2)))))/2</f>
        <v>6.7869755846674824E-4</v>
      </c>
      <c r="T540">
        <f>(1/(SQRT(2)))*(COS(RADIANS(45)))</f>
        <v>0.5</v>
      </c>
      <c r="U540">
        <f>((1/(SQRT(2)))*(COS(RADIANS(Q540))))*(SIN(RADIANS(45)))</f>
        <v>-0.16396577031731191</v>
      </c>
      <c r="V540">
        <f>((1/(SQRT(2)))*(SIN(RADIANS(Q540))))*(SIN(RADIANS(45)))</f>
        <v>0.47235074485412892</v>
      </c>
      <c r="W540">
        <f>(-((1/(SQRT(2)))*(SIN(RADIANS(45)))))</f>
        <v>-0.49999999999999989</v>
      </c>
      <c r="X540">
        <f>((1/(SQRT(2)))*(COS(RADIANS(Q540))))*(COS(RADIANS(45)))</f>
        <v>-0.16396577031731194</v>
      </c>
      <c r="Y540">
        <f>(((1/(SQRT(2)))*(SIN(RADIANS(Q540))))*(COS(RADIANS(45))))</f>
        <v>0.47235074485412898</v>
      </c>
      <c r="Z540">
        <f t="shared" ref="Z540" si="1099">(1/(SQRT(2)))*(COS(RADIANS(-45)))</f>
        <v>0.5</v>
      </c>
      <c r="AA540">
        <f>((1/(SQRT(2)))*(COS(RADIANS(Q540))))*(SIN(RADIANS(-45)))</f>
        <v>0.16396577031731191</v>
      </c>
      <c r="AB540">
        <f>((1/(SQRT(2)))*(SIN(RADIANS(Q540))))*(SIN(RADIANS(-45)))</f>
        <v>-0.47235074485412892</v>
      </c>
      <c r="AC540">
        <f>(-((1/(SQRT(2)))*(SIN(RADIANS(-45)))))</f>
        <v>0.49999999999999989</v>
      </c>
      <c r="AD540">
        <f>((1/(SQRT(2)))*(COS(RADIANS(Q540))))*(COS(RADIANS(-45)))</f>
        <v>-0.16396577031731194</v>
      </c>
      <c r="AE540">
        <f>(((1/(SQRT(2)))*(SIN(RADIANS(Q540))))*(COS(RADIANS(-45))))</f>
        <v>0.47235074485412898</v>
      </c>
    </row>
    <row r="541" spans="1:31" x14ac:dyDescent="0.2">
      <c r="O541" t="s">
        <v>95</v>
      </c>
      <c r="R541" t="s">
        <v>95</v>
      </c>
    </row>
    <row r="542" spans="1:31" x14ac:dyDescent="0.2">
      <c r="O542" s="15">
        <f>(COS(RADIANS(N540)))*((SIN(RADIANS(45)))*(COS(RADIANS(45))))-(SIN(RADIANS(135)))*(COS(RADIANS((135))))*($A$337*$F$337+$C$337*$D$337)-(2*((SIN(RADIANS(45)))^2))-(SIN(RADIANS(135)))^2*(SIN(RADIANS(N540)))*(($B$337*$E$337))-($C$337*$F$337)+(SIN(RADIANS(N540)))*(-(SIN(RADIANS(45))))*(COS(RADIANS(45)))-(SIN(RADIANS(135)))*(COS(RADIANS(135)))*($A$337*$E$337+$B$337*$D$337)-(SIN(RADIANS(45)))^2-(SIN(RADIANS(135)))^2*(SIN(RADIANS(N540)))*($B$337*$F$337+$C$337*$E$337)+(SIN(RADIANS(45)))^2-((SIN(RADIANS(135)))^2)*((COS(RADIANS(N540)))^2)*($B$337*$F$337+$C$337*$E$337)</f>
        <v>-2.041407167042292</v>
      </c>
      <c r="R542">
        <f>(COS(RADIANS(Q540)))*((SIN(RADIANS(45)))*(COS(RADIANS(45))))-(SIN(RADIANS(135)))*(COS(RADIANS((135))))*($A$337*$F$337+$C$337*$D$337)-(2*((SIN(RADIANS(45)))^2))-(SIN(RADIANS(135)))^2*(SIN(RADIANS(Q540)))*(($B$337*$E$337))-($C$337*$F$337)+(SIN(RADIANS(Q540)))*(-(SIN(RADIANS(45))))*(COS(RADIANS(45)))-(SIN(RADIANS(135)))*(COS(RADIANS(135)))*($A$337*$E$337+$B$337*$D$337)-(SIN(RADIANS(45)))^2-(SIN(RADIANS(135)))^2*(SIN(RADIANS(Q540)))*($B$337*$F$337+$C$337*$E$337)+(SIN(RADIANS(45)))^2-((SIN(RADIANS(135)))^2)*((COS(RADIANS(Q540)))^2)*($B$337*$F$337+$C$337*$E$337)</f>
        <v>-1.9930134288077028</v>
      </c>
      <c r="AE542" s="15"/>
    </row>
    <row r="543" spans="1:31" x14ac:dyDescent="0.2">
      <c r="A543" s="15"/>
      <c r="Q543" s="15"/>
    </row>
    <row r="544" spans="1:31" x14ac:dyDescent="0.2">
      <c r="A544">
        <f>(1/(SQRT(2)))*(COS(RADIANS(45)))</f>
        <v>0.5</v>
      </c>
      <c r="B544">
        <f>((1/(SQRT(2)))*(COS(RADIANS(N544))))*(SIN(RADIANS(45)))</f>
        <v>-0.48884057473035725</v>
      </c>
      <c r="C544">
        <f t="shared" ref="C544" si="1100">((1/(SQRT(2)))*(SIN(RADIANS(N544))))*(SIN(RADIANS(45)))</f>
        <v>-0.10504709656765369</v>
      </c>
      <c r="D544">
        <f t="shared" ref="D544" si="1101">(-((1/(SQRT(2)))*(SIN(RADIANS(45)))))</f>
        <v>-0.49999999999999989</v>
      </c>
      <c r="E544">
        <f t="shared" ref="E544" si="1102">((1/(SQRT(2)))*(COS(RADIANS(N544))))*(COS(RADIANS(45)))</f>
        <v>-0.4888405747303573</v>
      </c>
      <c r="F544">
        <f t="shared" ref="F544" si="1103">(((1/(SQRT(2)))*(SIN(RADIANS(N544))))*(COS(RADIANS(45))))</f>
        <v>-0.10504709656765371</v>
      </c>
      <c r="G544">
        <f t="shared" ref="G544" si="1104">(1/(SQRT(2)))*(COS(RADIANS(-45)))</f>
        <v>0.5</v>
      </c>
      <c r="H544">
        <f t="shared" ref="H544" si="1105">((1/(SQRT(2)))*(COS(RADIANS(N544))))*(SIN(RADIANS(-45)))</f>
        <v>0.48884057473035725</v>
      </c>
      <c r="I544">
        <f t="shared" ref="I544" si="1106">((1/(SQRT(2)))*(SIN(RADIANS(N544))))*(SIN(RADIANS(-45)))</f>
        <v>0.10504709656765369</v>
      </c>
      <c r="J544">
        <f t="shared" ref="J544" si="1107">(-((1/(SQRT(2)))*(SIN(RADIANS(-45)))))</f>
        <v>0.49999999999999989</v>
      </c>
      <c r="K544">
        <f t="shared" ref="K544" si="1108">((1/(SQRT(2)))*(COS(RADIANS(N544))))*(COS(RADIANS(-45)))</f>
        <v>-0.4888405747303573</v>
      </c>
      <c r="L544">
        <f>(((1/(SQRT(2)))*(SIN(RADIANS(N544))))*(COS(RADIANS(-45))))</f>
        <v>-0.10504709656765371</v>
      </c>
      <c r="N544">
        <f>N540-(O540/O542)</f>
        <v>2712.1278722584034</v>
      </c>
      <c r="O544">
        <f>(DEGREES(ACOS(((-(((SUMPRODUCT(G544:I544,$I$8:$K$8))*(SUMPRODUCT(G544:I544,$I$10:$K$10))-(SUMPRODUCT(J544:L544,$I$8:$K$8))*(SUMPRODUCT(J544:L544,$I$10:$K$10)))-((SUMPRODUCT(A544:C544,$I$8:$K$8))*(SUMPRODUCT(A544:C544,$I$10:$K$10))-(SUMPRODUCT(D544:F544,$I$8:$K$8))*(SUMPRODUCT(D544:F544,$I$10:$K$10))))*(((SUMPRODUCT(G544:I544,$I$8:$K$8))*(SUMPRODUCT(G544:I544,$I$10:$K$10))+(SUMPRODUCT(J544:L544,$I$8:$K$8))*(SUMPRODUCT(J544:L544,$I$10:$K$10)))-((SUMPRODUCT(A544:C544,$I$8:$K$8))*(SUMPRODUCT(A544:C544,$I$10:$K$10))+(SUMPRODUCT(D544:F544,$I$8:$K$8))*(SUMPRODUCT(D544:F544,$I$10:$K$10)))))-((((SUMPRODUCT(A544:C544,$I$8:$K$8))*(SUMPRODUCT(D544:F544,$I$10:$K$10))+(SUMPRODUCT(A544:C544,$I$10:$K$10))*(SUMPRODUCT(D544:F544,$I$8:$K$8)))-((SUMPRODUCT(G544:I544,$I$8:$K$8))*(SUMPRODUCT(J544:L544,$I$10:$K$10))+(SUMPRODUCT(G544:I544,$I$10:$K$10))*(SUMPRODUCT(J544:L544,$I$8:$K$8))))*(SQRT(((((SUMPRODUCT(G544:I544,$I$8:$K$8))*(SUMPRODUCT(G544:I544,$I$10:$K$10))-(SUMPRODUCT(J544:L544,$I$8:$K$8))*(SUMPRODUCT(J544:L544,$I$10:$K$10)))-((SUMPRODUCT(A544:C544,$I$8:$K$8))*(SUMPRODUCT(A544:C544,$I$10:$K$10))-(SUMPRODUCT(D544:F544,$I$8:$K$8))*(SUMPRODUCT(D544:F544,$I$10:$K$10))))^2)+((((SUMPRODUCT(A544:C544,$I$8:$K$8))*(SUMPRODUCT(D544:F544,$I$10:$K$10))+(SUMPRODUCT(A544:C544,$I$10:$K$10))*(SUMPRODUCT(D544:F544,$I$8:$K$8)))-((SUMPRODUCT(G544:I544,$I$8:$K$8))*(SUMPRODUCT(J544:L544,$I$10:$K$10))+(SUMPRODUCT(G544:I544,$I$10:$K$10))*(SUMPRODUCT(J544:L544,$I$8:$K$8))))^2)-((((SUMPRODUCT(G544:I544,$I$8:$K$8))*(SUMPRODUCT(G544:I544,$I$10:$K$10))+(SUMPRODUCT(J544:L544,$I$8:$K$8))*(SUMPRODUCT(J544:L544,$I$10:$K$10)))-((SUMPRODUCT(A544:C544,$I$8:$K$8))*(SUMPRODUCT(A544:C544,$I$10:$K$10))+(SUMPRODUCT(D544:F544,$I$8:$K$8))*(SUMPRODUCT(D544:F544,$I$10:$K$10))))^2)))))/(((((SUMPRODUCT(G544:I544,$I$8:$K$8))*(SUMPRODUCT(G544:I544,$I$10:$K$10))-(SUMPRODUCT(J544:L544,$I$8:$K$8))*(SUMPRODUCT(J544:L544,$I$10:$K$10)))-((SUMPRODUCT(A544:C544,$I$8:$K$8))*(SUMPRODUCT(A544:C544,$I$10:$K$10))-(SUMPRODUCT(D544:F544,$I$8:$K$8))*(SUMPRODUCT(D544:F544,$I$10:$K$10))))^2)+((((SUMPRODUCT(A544:C544,$I$8:$K$8))*(SUMPRODUCT(D544:F544,$I$10:$K$10))+(SUMPRODUCT(A544:C544,$I$10:$K$10))*(SUMPRODUCT(D544:F544,$I$8:$K$8)))-((SUMPRODUCT(G544:I544,$I$8:$K$8))*(SUMPRODUCT(J544:L544,$I$10:$K$10))+(SUMPRODUCT(G544:I544,$I$10:$K$10))*(SUMPRODUCT(J544:L544,$I$8:$K$8))))^2)))))/2</f>
        <v>68.105999218189808</v>
      </c>
      <c r="Q544">
        <f>Q540-(R540/R542)</f>
        <v>109.14361695920253</v>
      </c>
      <c r="R544">
        <f>(DEGREES(ACOS(((-(((SUMPRODUCT(Z544:AB544,$I$8:$K$8))*(SUMPRODUCT(Z544:AB544,$I$10:$K$10))-(SUMPRODUCT(AC544:AE544,$I$8:$K$8))*(SUMPRODUCT(AC544:AE544,$I$10:$K$10)))-((SUMPRODUCT(T544:V544,$I$8:$K$8))*(SUMPRODUCT(T544:V544,$I$10:$K$10))-(SUMPRODUCT(W544:Y544,$I$8:$K$8))*(SUMPRODUCT(W544:Y544,$I$10:$K$10))))*(((SUMPRODUCT(Z544:AB544,$I$8:$K$8))*(SUMPRODUCT(Z544:AB544,$I$10:$K$10))+(SUMPRODUCT(AC544:AE544,$I$8:$K$8))*(SUMPRODUCT(AC544:AE544,$I$10:$K$10)))-((SUMPRODUCT(T544:V544,$I$8:$K$8))*(SUMPRODUCT(T544:V544,$I$10:$K$10))+(SUMPRODUCT(W544:Y544,$I$8:$K$8))*(SUMPRODUCT(W544:Y544,$I$10:$K$10)))))+((((SUMPRODUCT(T544:V544,$I$8:$K$8))*(SUMPRODUCT(W544:Y544,$I$10:$K$10))+(SUMPRODUCT(T544:V544,$I$10:$K$10))*(SUMPRODUCT(W544:Y544,$I$8:$K$8)))-((SUMPRODUCT(Z544:AB544,$I$8:$K$8))*(SUMPRODUCT(AC544:AE544,$I$10:$K$10))+(SUMPRODUCT(Z544:AB544,$I$10:$K$10))*(SUMPRODUCT(AC544:AE544,$I$8:$K$8))))*(SQRT(((((SUMPRODUCT(Z544:AB544,$I$8:$K$8))*(SUMPRODUCT(Z544:AB544,$I$10:$K$10))-(SUMPRODUCT(AC544:AE544,$I$8:$K$8))*(SUMPRODUCT(AC544:AE544,$I$10:$K$10)))-((SUMPRODUCT(T544:V544,$I$8:$K$8))*(SUMPRODUCT(T544:V544,$I$10:$K$10))-(SUMPRODUCT(W544:Y544,$I$8:$K$8))*(SUMPRODUCT(W544:Y544,$I$10:$K$10))))^2)+((((SUMPRODUCT(T544:V544,$I$8:$K$8))*(SUMPRODUCT(W544:Y544,$I$10:$K$10))+(SUMPRODUCT(T544:V544,$I$10:$K$10))*(SUMPRODUCT(W544:Y544,$I$8:$K$8)))-((SUMPRODUCT(Z544:AB544,$I$8:$K$8))*(SUMPRODUCT(AC544:AE544,$I$10:$K$10))+(SUMPRODUCT(Z544:AB544,$I$10:$K$10))*(SUMPRODUCT(AC544:AE544,$I$8:$K$8))))^2)-((((SUMPRODUCT(Z544:AB544,$I$8:$K$8))*(SUMPRODUCT(Z544:AB544,$I$10:$K$10))+(SUMPRODUCT(AC544:AE544,$I$8:$K$8))*(SUMPRODUCT(AC544:AE544,$I$10:$K$10)))-((SUMPRODUCT(T544:V544,$I$8:$K$8))*(SUMPRODUCT(T544:V544,$I$10:$K$10))+(SUMPRODUCT(W544:Y544,$I$8:$K$8))*(SUMPRODUCT(W544:Y544,$I$10:$K$10))))^2)))))/(((((SUMPRODUCT(Z544:AB544,$I$8:$K$8))*(SUMPRODUCT(Z544:AB544,$I$10:$K$10))-(SUMPRODUCT(AC544:AE544,$I$8:$K$8))*(SUMPRODUCT(AC544:AE544,$I$10:$K$10)))-((SUMPRODUCT(T544:V544,$I$8:$K$8))*(SUMPRODUCT(T544:V544,$I$10:$K$10))-(SUMPRODUCT(W544:Y544,$I$8:$K$8))*(SUMPRODUCT(W544:Y544,$I$10:$K$10))))^2)+((((SUMPRODUCT(T544:V544,$I$8:$K$8))*(SUMPRODUCT(W544:Y544,$I$10:$K$10))+(SUMPRODUCT(T544:V544,$I$10:$K$10))*(SUMPRODUCT(W544:Y544,$I$8:$K$8)))-((SUMPRODUCT(Z544:AB544,$I$8:$K$8))*(SUMPRODUCT(AC544:AE544,$I$10:$K$10))+(SUMPRODUCT(Z544:AB544,$I$10:$K$10))*(SUMPRODUCT(AC544:AE544,$I$8:$K$8))))^2)))))/2</f>
        <v>5.4695048091372728E-4</v>
      </c>
      <c r="T544">
        <f>(1/(SQRT(2)))*(COS(RADIANS(45)))</f>
        <v>0.5</v>
      </c>
      <c r="U544">
        <f>((1/(SQRT(2)))*(COS(RADIANS(Q544))))*(SIN(RADIANS(45)))</f>
        <v>-0.16396857773858239</v>
      </c>
      <c r="V544">
        <f>((1/(SQRT(2)))*(SIN(RADIANS(Q544))))*(SIN(RADIANS(45)))</f>
        <v>0.47234977031262154</v>
      </c>
      <c r="W544">
        <f>(-((1/(SQRT(2)))*(SIN(RADIANS(45)))))</f>
        <v>-0.49999999999999989</v>
      </c>
      <c r="X544">
        <f>((1/(SQRT(2)))*(COS(RADIANS(Q544))))*(COS(RADIANS(45)))</f>
        <v>-0.16396857773858242</v>
      </c>
      <c r="Y544">
        <f>(((1/(SQRT(2)))*(SIN(RADIANS(Q544))))*(COS(RADIANS(45))))</f>
        <v>0.4723497703126216</v>
      </c>
      <c r="Z544">
        <f t="shared" ref="Z544" si="1109">(1/(SQRT(2)))*(COS(RADIANS(-45)))</f>
        <v>0.5</v>
      </c>
      <c r="AA544">
        <f>((1/(SQRT(2)))*(COS(RADIANS(Q544))))*(SIN(RADIANS(-45)))</f>
        <v>0.16396857773858239</v>
      </c>
      <c r="AB544">
        <f>((1/(SQRT(2)))*(SIN(RADIANS(Q544))))*(SIN(RADIANS(-45)))</f>
        <v>-0.47234977031262154</v>
      </c>
      <c r="AC544">
        <f>(-((1/(SQRT(2)))*(SIN(RADIANS(-45)))))</f>
        <v>0.49999999999999989</v>
      </c>
      <c r="AD544">
        <f>((1/(SQRT(2)))*(COS(RADIANS(Q544))))*(COS(RADIANS(-45)))</f>
        <v>-0.16396857773858242</v>
      </c>
      <c r="AE544">
        <f>(((1/(SQRT(2)))*(SIN(RADIANS(Q544))))*(COS(RADIANS(-45))))</f>
        <v>0.4723497703126216</v>
      </c>
    </row>
    <row r="545" spans="1:31" x14ac:dyDescent="0.2">
      <c r="O545" t="s">
        <v>95</v>
      </c>
      <c r="R545" t="s">
        <v>95</v>
      </c>
    </row>
    <row r="546" spans="1:31" x14ac:dyDescent="0.2">
      <c r="O546" s="15">
        <f>(COS(RADIANS(N544)))*((SIN(RADIANS(45)))*(COS(RADIANS(45))))-(SIN(RADIANS(135)))*(COS(RADIANS((135))))*($A$337*$F$337+$C$337*$D$337)-(2*((SIN(RADIANS(45)))^2))-(SIN(RADIANS(135)))^2*(SIN(RADIANS(N544)))*(($B$337*$E$337))-($C$337*$F$337)+(SIN(RADIANS(N544)))*(-(SIN(RADIANS(45))))*(COS(RADIANS(45)))-(SIN(RADIANS(135)))*(COS(RADIANS(135)))*($A$337*$E$337+$B$337*$D$337)-(SIN(RADIANS(45)))^2-(SIN(RADIANS(135)))^2*(SIN(RADIANS(N544)))*($B$337*$F$337+$C$337*$E$337)+(SIN(RADIANS(45)))^2-((SIN(RADIANS(135)))^2)*((COS(RADIANS(N544)))^2)*($B$337*$F$337+$C$337*$E$337)</f>
        <v>-1.8224144908080799</v>
      </c>
      <c r="R546">
        <f>(COS(RADIANS(Q544)))*((SIN(RADIANS(45)))*(COS(RADIANS(45))))-(SIN(RADIANS(135)))*(COS(RADIANS((135))))*($A$337*$F$337+$C$337*$D$337)-(2*((SIN(RADIANS(45)))^2))-(SIN(RADIANS(135)))^2*(SIN(RADIANS(Q544)))*(($B$337*$E$337))-($C$337*$F$337)+(SIN(RADIANS(Q544)))*(-(SIN(RADIANS(45))))*(COS(RADIANS(45)))-(SIN(RADIANS(135)))*(COS(RADIANS(135)))*($A$337*$E$337+$B$337*$D$337)-(SIN(RADIANS(45)))^2-(SIN(RADIANS(135)))^2*(SIN(RADIANS(Q544)))*($B$337*$F$337+$C$337*$E$337)+(SIN(RADIANS(45)))^2-((SIN(RADIANS(135)))^2)*((COS(RADIANS(Q544)))^2)*($B$337*$F$337+$C$337*$E$337)</f>
        <v>-1.9930153095762544</v>
      </c>
      <c r="AE546" s="15"/>
    </row>
    <row r="547" spans="1:31" x14ac:dyDescent="0.2">
      <c r="A547" s="15"/>
      <c r="Q547" s="15"/>
    </row>
    <row r="548" spans="1:31" x14ac:dyDescent="0.2">
      <c r="A548">
        <f>(1/(SQRT(2)))*(COS(RADIANS(45)))</f>
        <v>0.5</v>
      </c>
      <c r="B548">
        <f>((1/(SQRT(2)))*(COS(RADIANS(N548))))*(SIN(RADIANS(45)))</f>
        <v>-0.32472951482258483</v>
      </c>
      <c r="C548">
        <f t="shared" ref="C548" si="1110">((1/(SQRT(2)))*(SIN(RADIANS(N548))))*(SIN(RADIANS(45)))</f>
        <v>-0.38019829326693266</v>
      </c>
      <c r="D548">
        <f t="shared" ref="D548" si="1111">(-((1/(SQRT(2)))*(SIN(RADIANS(45)))))</f>
        <v>-0.49999999999999989</v>
      </c>
      <c r="E548">
        <f t="shared" ref="E548" si="1112">((1/(SQRT(2)))*(COS(RADIANS(N548))))*(COS(RADIANS(45)))</f>
        <v>-0.32472951482258489</v>
      </c>
      <c r="F548">
        <f t="shared" ref="F548" si="1113">(((1/(SQRT(2)))*(SIN(RADIANS(N548))))*(COS(RADIANS(45))))</f>
        <v>-0.38019829326693272</v>
      </c>
      <c r="G548">
        <f t="shared" ref="G548" si="1114">(1/(SQRT(2)))*(COS(RADIANS(-45)))</f>
        <v>0.5</v>
      </c>
      <c r="H548">
        <f t="shared" ref="H548" si="1115">((1/(SQRT(2)))*(COS(RADIANS(N548))))*(SIN(RADIANS(-45)))</f>
        <v>0.32472951482258483</v>
      </c>
      <c r="I548">
        <f t="shared" ref="I548" si="1116">((1/(SQRT(2)))*(SIN(RADIANS(N548))))*(SIN(RADIANS(-45)))</f>
        <v>0.38019829326693266</v>
      </c>
      <c r="J548">
        <f t="shared" ref="J548" si="1117">(-((1/(SQRT(2)))*(SIN(RADIANS(-45)))))</f>
        <v>0.49999999999999989</v>
      </c>
      <c r="K548">
        <f t="shared" ref="K548" si="1118">((1/(SQRT(2)))*(COS(RADIANS(N548))))*(COS(RADIANS(-45)))</f>
        <v>-0.32472951482258489</v>
      </c>
      <c r="L548">
        <f>(((1/(SQRT(2)))*(SIN(RADIANS(N548))))*(COS(RADIANS(-45))))</f>
        <v>-0.38019829326693272</v>
      </c>
      <c r="N548">
        <f>N544-(O544/O546)</f>
        <v>2749.4991725645104</v>
      </c>
      <c r="O548">
        <f>(DEGREES(ACOS(((-(((SUMPRODUCT(G548:I548,$I$8:$K$8))*(SUMPRODUCT(G548:I548,$I$10:$K$10))-(SUMPRODUCT(J548:L548,$I$8:$K$8))*(SUMPRODUCT(J548:L548,$I$10:$K$10)))-((SUMPRODUCT(A548:C548,$I$8:$K$8))*(SUMPRODUCT(A548:C548,$I$10:$K$10))-(SUMPRODUCT(D548:F548,$I$8:$K$8))*(SUMPRODUCT(D548:F548,$I$10:$K$10))))*(((SUMPRODUCT(G548:I548,$I$8:$K$8))*(SUMPRODUCT(G548:I548,$I$10:$K$10))+(SUMPRODUCT(J548:L548,$I$8:$K$8))*(SUMPRODUCT(J548:L548,$I$10:$K$10)))-((SUMPRODUCT(A548:C548,$I$8:$K$8))*(SUMPRODUCT(A548:C548,$I$10:$K$10))+(SUMPRODUCT(D548:F548,$I$8:$K$8))*(SUMPRODUCT(D548:F548,$I$10:$K$10)))))-((((SUMPRODUCT(A548:C548,$I$8:$K$8))*(SUMPRODUCT(D548:F548,$I$10:$K$10))+(SUMPRODUCT(A548:C548,$I$10:$K$10))*(SUMPRODUCT(D548:F548,$I$8:$K$8)))-((SUMPRODUCT(G548:I548,$I$8:$K$8))*(SUMPRODUCT(J548:L548,$I$10:$K$10))+(SUMPRODUCT(G548:I548,$I$10:$K$10))*(SUMPRODUCT(J548:L548,$I$8:$K$8))))*(SQRT(((((SUMPRODUCT(G548:I548,$I$8:$K$8))*(SUMPRODUCT(G548:I548,$I$10:$K$10))-(SUMPRODUCT(J548:L548,$I$8:$K$8))*(SUMPRODUCT(J548:L548,$I$10:$K$10)))-((SUMPRODUCT(A548:C548,$I$8:$K$8))*(SUMPRODUCT(A548:C548,$I$10:$K$10))-(SUMPRODUCT(D548:F548,$I$8:$K$8))*(SUMPRODUCT(D548:F548,$I$10:$K$10))))^2)+((((SUMPRODUCT(A548:C548,$I$8:$K$8))*(SUMPRODUCT(D548:F548,$I$10:$K$10))+(SUMPRODUCT(A548:C548,$I$10:$K$10))*(SUMPRODUCT(D548:F548,$I$8:$K$8)))-((SUMPRODUCT(G548:I548,$I$8:$K$8))*(SUMPRODUCT(J548:L548,$I$10:$K$10))+(SUMPRODUCT(G548:I548,$I$10:$K$10))*(SUMPRODUCT(J548:L548,$I$8:$K$8))))^2)-((((SUMPRODUCT(G548:I548,$I$8:$K$8))*(SUMPRODUCT(G548:I548,$I$10:$K$10))+(SUMPRODUCT(J548:L548,$I$8:$K$8))*(SUMPRODUCT(J548:L548,$I$10:$K$10)))-((SUMPRODUCT(A548:C548,$I$8:$K$8))*(SUMPRODUCT(A548:C548,$I$10:$K$10))+(SUMPRODUCT(D548:F548,$I$8:$K$8))*(SUMPRODUCT(D548:F548,$I$10:$K$10))))^2)))))/(((((SUMPRODUCT(G548:I548,$I$8:$K$8))*(SUMPRODUCT(G548:I548,$I$10:$K$10))-(SUMPRODUCT(J548:L548,$I$8:$K$8))*(SUMPRODUCT(J548:L548,$I$10:$K$10)))-((SUMPRODUCT(A548:C548,$I$8:$K$8))*(SUMPRODUCT(A548:C548,$I$10:$K$10))-(SUMPRODUCT(D548:F548,$I$8:$K$8))*(SUMPRODUCT(D548:F548,$I$10:$K$10))))^2)+((((SUMPRODUCT(A548:C548,$I$8:$K$8))*(SUMPRODUCT(D548:F548,$I$10:$K$10))+(SUMPRODUCT(A548:C548,$I$10:$K$10))*(SUMPRODUCT(D548:F548,$I$8:$K$8)))-((SUMPRODUCT(G548:I548,$I$8:$K$8))*(SUMPRODUCT(J548:L548,$I$10:$K$10))+(SUMPRODUCT(G548:I548,$I$10:$K$10))*(SUMPRODUCT(J548:L548,$I$8:$K$8))))^2)))))/2</f>
        <v>71.233838323365916</v>
      </c>
      <c r="Q548">
        <f t="shared" ref="Q548" si="1119">Q544-(R544/R546)</f>
        <v>109.14389139286006</v>
      </c>
      <c r="R548">
        <f>(DEGREES(ACOS(((-(((SUMPRODUCT(Z548:AB548,$I$8:$K$8))*(SUMPRODUCT(Z548:AB548,$I$10:$K$10))-(SUMPRODUCT(AC548:AE548,$I$8:$K$8))*(SUMPRODUCT(AC548:AE548,$I$10:$K$10)))-((SUMPRODUCT(T548:V548,$I$8:$K$8))*(SUMPRODUCT(T548:V548,$I$10:$K$10))-(SUMPRODUCT(W548:Y548,$I$8:$K$8))*(SUMPRODUCT(W548:Y548,$I$10:$K$10))))*(((SUMPRODUCT(Z548:AB548,$I$8:$K$8))*(SUMPRODUCT(Z548:AB548,$I$10:$K$10))+(SUMPRODUCT(AC548:AE548,$I$8:$K$8))*(SUMPRODUCT(AC548:AE548,$I$10:$K$10)))-((SUMPRODUCT(T548:V548,$I$8:$K$8))*(SUMPRODUCT(T548:V548,$I$10:$K$10))+(SUMPRODUCT(W548:Y548,$I$8:$K$8))*(SUMPRODUCT(W548:Y548,$I$10:$K$10)))))+((((SUMPRODUCT(T548:V548,$I$8:$K$8))*(SUMPRODUCT(W548:Y548,$I$10:$K$10))+(SUMPRODUCT(T548:V548,$I$10:$K$10))*(SUMPRODUCT(W548:Y548,$I$8:$K$8)))-((SUMPRODUCT(Z548:AB548,$I$8:$K$8))*(SUMPRODUCT(AC548:AE548,$I$10:$K$10))+(SUMPRODUCT(Z548:AB548,$I$10:$K$10))*(SUMPRODUCT(AC548:AE548,$I$8:$K$8))))*(SQRT(((((SUMPRODUCT(Z548:AB548,$I$8:$K$8))*(SUMPRODUCT(Z548:AB548,$I$10:$K$10))-(SUMPRODUCT(AC548:AE548,$I$8:$K$8))*(SUMPRODUCT(AC548:AE548,$I$10:$K$10)))-((SUMPRODUCT(T548:V548,$I$8:$K$8))*(SUMPRODUCT(T548:V548,$I$10:$K$10))-(SUMPRODUCT(W548:Y548,$I$8:$K$8))*(SUMPRODUCT(W548:Y548,$I$10:$K$10))))^2)+((((SUMPRODUCT(T548:V548,$I$8:$K$8))*(SUMPRODUCT(W548:Y548,$I$10:$K$10))+(SUMPRODUCT(T548:V548,$I$10:$K$10))*(SUMPRODUCT(W548:Y548,$I$8:$K$8)))-((SUMPRODUCT(Z548:AB548,$I$8:$K$8))*(SUMPRODUCT(AC548:AE548,$I$10:$K$10))+(SUMPRODUCT(Z548:AB548,$I$10:$K$10))*(SUMPRODUCT(AC548:AE548,$I$8:$K$8))))^2)-((((SUMPRODUCT(Z548:AB548,$I$8:$K$8))*(SUMPRODUCT(Z548:AB548,$I$10:$K$10))+(SUMPRODUCT(AC548:AE548,$I$8:$K$8))*(SUMPRODUCT(AC548:AE548,$I$10:$K$10)))-((SUMPRODUCT(T548:V548,$I$8:$K$8))*(SUMPRODUCT(T548:V548,$I$10:$K$10))+(SUMPRODUCT(W548:Y548,$I$8:$K$8))*(SUMPRODUCT(W548:Y548,$I$10:$K$10))))^2)))))/(((((SUMPRODUCT(Z548:AB548,$I$8:$K$8))*(SUMPRODUCT(Z548:AB548,$I$10:$K$10))-(SUMPRODUCT(AC548:AE548,$I$8:$K$8))*(SUMPRODUCT(AC548:AE548,$I$10:$K$10)))-((SUMPRODUCT(T548:V548,$I$8:$K$8))*(SUMPRODUCT(T548:V548,$I$10:$K$10))-(SUMPRODUCT(W548:Y548,$I$8:$K$8))*(SUMPRODUCT(W548:Y548,$I$10:$K$10))))^2)+((((SUMPRODUCT(T548:V548,$I$8:$K$8))*(SUMPRODUCT(W548:Y548,$I$10:$K$10))+(SUMPRODUCT(T548:V548,$I$10:$K$10))*(SUMPRODUCT(W548:Y548,$I$8:$K$8)))-((SUMPRODUCT(Z548:AB548,$I$8:$K$8))*(SUMPRODUCT(AC548:AE548,$I$10:$K$10))+(SUMPRODUCT(Z548:AB548,$I$10:$K$10))*(SUMPRODUCT(AC548:AE548,$I$8:$K$8))))^2)))))/2</f>
        <v>4.4077795774334958E-4</v>
      </c>
      <c r="T548">
        <f t="shared" ref="T548" si="1120">(1/(SQRT(2)))*(COS(RADIANS(45)))</f>
        <v>0.5</v>
      </c>
      <c r="U548">
        <f t="shared" ref="U548" si="1121">((1/(SQRT(2)))*(COS(RADIANS(Q548))))*(SIN(RADIANS(45)))</f>
        <v>-0.16397084018388697</v>
      </c>
      <c r="V548">
        <f t="shared" ref="V548" si="1122">((1/(SQRT(2)))*(SIN(RADIANS(Q548))))*(SIN(RADIANS(45)))</f>
        <v>0.47234898493528082</v>
      </c>
      <c r="W548">
        <f t="shared" ref="W548" si="1123">(-((1/(SQRT(2)))*(SIN(RADIANS(45)))))</f>
        <v>-0.49999999999999989</v>
      </c>
      <c r="X548">
        <f t="shared" ref="X548" si="1124">((1/(SQRT(2)))*(COS(RADIANS(Q548))))*(COS(RADIANS(45)))</f>
        <v>-0.163970840183887</v>
      </c>
      <c r="Y548">
        <f t="shared" ref="Y548" si="1125">(((1/(SQRT(2)))*(SIN(RADIANS(Q548))))*(COS(RADIANS(45))))</f>
        <v>0.47234898493528088</v>
      </c>
      <c r="Z548">
        <f t="shared" ref="Z548" si="1126">(1/(SQRT(2)))*(COS(RADIANS(-45)))</f>
        <v>0.5</v>
      </c>
      <c r="AA548">
        <f t="shared" ref="AA548" si="1127">((1/(SQRT(2)))*(COS(RADIANS(Q548))))*(SIN(RADIANS(-45)))</f>
        <v>0.16397084018388697</v>
      </c>
      <c r="AB548">
        <f t="shared" ref="AB548" si="1128">((1/(SQRT(2)))*(SIN(RADIANS(Q548))))*(SIN(RADIANS(-45)))</f>
        <v>-0.47234898493528082</v>
      </c>
      <c r="AC548">
        <f t="shared" ref="AC548" si="1129">(-((1/(SQRT(2)))*(SIN(RADIANS(-45)))))</f>
        <v>0.49999999999999989</v>
      </c>
      <c r="AD548">
        <f t="shared" ref="AD548" si="1130">((1/(SQRT(2)))*(COS(RADIANS(Q548))))*(COS(RADIANS(-45)))</f>
        <v>-0.163970840183887</v>
      </c>
      <c r="AE548">
        <f t="shared" ref="AE548" si="1131">(((1/(SQRT(2)))*(SIN(RADIANS(Q548))))*(COS(RADIANS(-45))))</f>
        <v>0.47234898493528088</v>
      </c>
    </row>
    <row r="549" spans="1:31" x14ac:dyDescent="0.2">
      <c r="O549" t="s">
        <v>95</v>
      </c>
      <c r="R549" t="s">
        <v>95</v>
      </c>
    </row>
    <row r="550" spans="1:31" x14ac:dyDescent="0.2">
      <c r="O550" s="15">
        <f>(COS(RADIANS(N548)))*((SIN(RADIANS(45)))*(COS(RADIANS(45))))-(SIN(RADIANS(135)))*(COS(RADIANS((135))))*($A$337*$F$337+$C$337*$D$337)-(2*((SIN(RADIANS(45)))^2))-(SIN(RADIANS(135)))^2*(SIN(RADIANS(N548)))*(($B$337*$E$337))-($C$337*$F$337)+(SIN(RADIANS(N548)))*(-(SIN(RADIANS(45))))*(COS(RADIANS(45)))-(SIN(RADIANS(135)))*(COS(RADIANS(135)))*($A$337*$E$337+$B$337*$D$337)-(SIN(RADIANS(45)))^2-(SIN(RADIANS(135)))^2*(SIN(RADIANS(N548)))*($B$337*$F$337+$C$337*$E$337)+(SIN(RADIANS(45)))^2-((SIN(RADIANS(135)))^2)*((COS(RADIANS(N548)))^2)*($B$337*$F$337+$C$337*$E$337)</f>
        <v>-1.459871794476131</v>
      </c>
      <c r="R550">
        <f t="shared" ref="R550" si="1132">(COS(RADIANS(Q548)))*((SIN(RADIANS(45)))*(COS(RADIANS(45))))-(SIN(RADIANS(135)))*(COS(RADIANS((135))))*($A$337*$F$337+$C$337*$D$337)-(2*((SIN(RADIANS(45)))^2))-(SIN(RADIANS(135)))^2*(SIN(RADIANS(Q548)))*(($B$337*$E$337))-($C$337*$F$337)+(SIN(RADIANS(Q548)))*(-(SIN(RADIANS(45))))*(COS(RADIANS(45)))-(SIN(RADIANS(135)))*(COS(RADIANS(135)))*($A$337*$E$337+$B$337*$D$337)-(SIN(RADIANS(45)))^2-(SIN(RADIANS(135)))^2*(SIN(RADIANS(Q548)))*($B$337*$F$337+$C$337*$E$337)+(SIN(RADIANS(45)))^2-((SIN(RADIANS(135)))^2)*((COS(RADIANS(Q548)))^2)*($B$337*$F$337+$C$337*$E$337)</f>
        <v>-1.9930168252377369</v>
      </c>
      <c r="AE550" s="15"/>
    </row>
    <row r="551" spans="1:31" x14ac:dyDescent="0.2">
      <c r="A551" s="15"/>
      <c r="Q551" s="15"/>
    </row>
    <row r="552" spans="1:31" x14ac:dyDescent="0.2">
      <c r="A552">
        <f>(1/(SQRT(2)))*(COS(RADIANS(45)))</f>
        <v>0.5</v>
      </c>
      <c r="B552">
        <f>((1/(SQRT(2)))*(COS(RADIANS(N552))))*(SIN(RADIANS(45)))</f>
        <v>7.2124194889731499E-2</v>
      </c>
      <c r="C552">
        <f t="shared" ref="C552" si="1133">((1/(SQRT(2)))*(SIN(RADIANS(N552))))*(SIN(RADIANS(45)))</f>
        <v>-0.49477075551360949</v>
      </c>
      <c r="D552">
        <f t="shared" ref="D552" si="1134">(-((1/(SQRT(2)))*(SIN(RADIANS(45)))))</f>
        <v>-0.49999999999999989</v>
      </c>
      <c r="E552">
        <f t="shared" ref="E552" si="1135">((1/(SQRT(2)))*(COS(RADIANS(N552))))*(COS(RADIANS(45)))</f>
        <v>7.2124194889731513E-2</v>
      </c>
      <c r="F552">
        <f t="shared" ref="F552" si="1136">(((1/(SQRT(2)))*(SIN(RADIANS(N552))))*(COS(RADIANS(45))))</f>
        <v>-0.49477075551360961</v>
      </c>
      <c r="G552">
        <f t="shared" ref="G552" si="1137">(1/(SQRT(2)))*(COS(RADIANS(-45)))</f>
        <v>0.5</v>
      </c>
      <c r="H552">
        <f t="shared" ref="H552" si="1138">((1/(SQRT(2)))*(COS(RADIANS(N552))))*(SIN(RADIANS(-45)))</f>
        <v>-7.2124194889731499E-2</v>
      </c>
      <c r="I552">
        <f t="shared" ref="I552" si="1139">((1/(SQRT(2)))*(SIN(RADIANS(N552))))*(SIN(RADIANS(-45)))</f>
        <v>0.49477075551360949</v>
      </c>
      <c r="J552">
        <f t="shared" ref="J552" si="1140">(-((1/(SQRT(2)))*(SIN(RADIANS(-45)))))</f>
        <v>0.49999999999999989</v>
      </c>
      <c r="K552">
        <f t="shared" ref="K552" si="1141">((1/(SQRT(2)))*(COS(RADIANS(N552))))*(COS(RADIANS(-45)))</f>
        <v>7.2124194889731513E-2</v>
      </c>
      <c r="L552">
        <f>(((1/(SQRT(2)))*(SIN(RADIANS(N552))))*(COS(RADIANS(-45))))</f>
        <v>-0.49477075551360961</v>
      </c>
      <c r="N552" s="10">
        <f>N548-(O548/O550)</f>
        <v>2798.2937575362189</v>
      </c>
      <c r="O552" s="10">
        <f>(DEGREES(ACOS(((-(((SUMPRODUCT(G552:I552,$I$8:$K$8))*(SUMPRODUCT(G552:I552,$I$10:$K$10))-(SUMPRODUCT(J552:L552,$I$8:$K$8))*(SUMPRODUCT(J552:L552,$I$10:$K$10)))-((SUMPRODUCT(A552:C552,$I$8:$K$8))*(SUMPRODUCT(A552:C552,$I$10:$K$10))-(SUMPRODUCT(D552:F552,$I$8:$K$8))*(SUMPRODUCT(D552:F552,$I$10:$K$10))))*(((SUMPRODUCT(G552:I552,$I$8:$K$8))*(SUMPRODUCT(G552:I552,$I$10:$K$10))+(SUMPRODUCT(J552:L552,$I$8:$K$8))*(SUMPRODUCT(J552:L552,$I$10:$K$10)))-((SUMPRODUCT(A552:C552,$I$8:$K$8))*(SUMPRODUCT(A552:C552,$I$10:$K$10))+(SUMPRODUCT(D552:F552,$I$8:$K$8))*(SUMPRODUCT(D552:F552,$I$10:$K$10)))))-((((SUMPRODUCT(A552:C552,$I$8:$K$8))*(SUMPRODUCT(D552:F552,$I$10:$K$10))+(SUMPRODUCT(A552:C552,$I$10:$K$10))*(SUMPRODUCT(D552:F552,$I$8:$K$8)))-((SUMPRODUCT(G552:I552,$I$8:$K$8))*(SUMPRODUCT(J552:L552,$I$10:$K$10))+(SUMPRODUCT(G552:I552,$I$10:$K$10))*(SUMPRODUCT(J552:L552,$I$8:$K$8))))*(SQRT(((((SUMPRODUCT(G552:I552,$I$8:$K$8))*(SUMPRODUCT(G552:I552,$I$10:$K$10))-(SUMPRODUCT(J552:L552,$I$8:$K$8))*(SUMPRODUCT(J552:L552,$I$10:$K$10)))-((SUMPRODUCT(A552:C552,$I$8:$K$8))*(SUMPRODUCT(A552:C552,$I$10:$K$10))-(SUMPRODUCT(D552:F552,$I$8:$K$8))*(SUMPRODUCT(D552:F552,$I$10:$K$10))))^2)+((((SUMPRODUCT(A552:C552,$I$8:$K$8))*(SUMPRODUCT(D552:F552,$I$10:$K$10))+(SUMPRODUCT(A552:C552,$I$10:$K$10))*(SUMPRODUCT(D552:F552,$I$8:$K$8)))-((SUMPRODUCT(G552:I552,$I$8:$K$8))*(SUMPRODUCT(J552:L552,$I$10:$K$10))+(SUMPRODUCT(G552:I552,$I$10:$K$10))*(SUMPRODUCT(J552:L552,$I$8:$K$8))))^2)-((((SUMPRODUCT(G552:I552,$I$8:$K$8))*(SUMPRODUCT(G552:I552,$I$10:$K$10))+(SUMPRODUCT(J552:L552,$I$8:$K$8))*(SUMPRODUCT(J552:L552,$I$10:$K$10)))-((SUMPRODUCT(A552:C552,$I$8:$K$8))*(SUMPRODUCT(A552:C552,$I$10:$K$10))+(SUMPRODUCT(D552:F552,$I$8:$K$8))*(SUMPRODUCT(D552:F552,$I$10:$K$10))))^2)))))/(((((SUMPRODUCT(G552:I552,$I$8:$K$8))*(SUMPRODUCT(G552:I552,$I$10:$K$10))-(SUMPRODUCT(J552:L552,$I$8:$K$8))*(SUMPRODUCT(J552:L552,$I$10:$K$10)))-((SUMPRODUCT(A552:C552,$I$8:$K$8))*(SUMPRODUCT(A552:C552,$I$10:$K$10))-(SUMPRODUCT(D552:F552,$I$8:$K$8))*(SUMPRODUCT(D552:F552,$I$10:$K$10))))^2)+((((SUMPRODUCT(A552:C552,$I$8:$K$8))*(SUMPRODUCT(D552:F552,$I$10:$K$10))+(SUMPRODUCT(A552:C552,$I$10:$K$10))*(SUMPRODUCT(D552:F552,$I$8:$K$8)))-((SUMPRODUCT(G552:I552,$I$8:$K$8))*(SUMPRODUCT(J552:L552,$I$10:$K$10))+(SUMPRODUCT(G552:I552,$I$10:$K$10))*(SUMPRODUCT(J552:L552,$I$8:$K$8))))^2)))))/2</f>
        <v>85.855317234357173</v>
      </c>
      <c r="Q552" s="10">
        <f t="shared" ref="Q552" si="1142">Q548-(R548/R550)</f>
        <v>109.14411255404252</v>
      </c>
      <c r="R552" s="10">
        <f>(DEGREES(ACOS(((-(((SUMPRODUCT(Z552:AB552,$I$8:$K$8))*(SUMPRODUCT(Z552:AB552,$I$10:$K$10))-(SUMPRODUCT(AC552:AE552,$I$8:$K$8))*(SUMPRODUCT(AC552:AE552,$I$10:$K$10)))-((SUMPRODUCT(T552:V552,$I$8:$K$8))*(SUMPRODUCT(T552:V552,$I$10:$K$10))-(SUMPRODUCT(W552:Y552,$I$8:$K$8))*(SUMPRODUCT(W552:Y552,$I$10:$K$10))))*(((SUMPRODUCT(Z552:AB552,$I$8:$K$8))*(SUMPRODUCT(Z552:AB552,$I$10:$K$10))+(SUMPRODUCT(AC552:AE552,$I$8:$K$8))*(SUMPRODUCT(AC552:AE552,$I$10:$K$10)))-((SUMPRODUCT(T552:V552,$I$8:$K$8))*(SUMPRODUCT(T552:V552,$I$10:$K$10))+(SUMPRODUCT(W552:Y552,$I$8:$K$8))*(SUMPRODUCT(W552:Y552,$I$10:$K$10)))))+((((SUMPRODUCT(T552:V552,$I$8:$K$8))*(SUMPRODUCT(W552:Y552,$I$10:$K$10))+(SUMPRODUCT(T552:V552,$I$10:$K$10))*(SUMPRODUCT(W552:Y552,$I$8:$K$8)))-((SUMPRODUCT(Z552:AB552,$I$8:$K$8))*(SUMPRODUCT(AC552:AE552,$I$10:$K$10))+(SUMPRODUCT(Z552:AB552,$I$10:$K$10))*(SUMPRODUCT(AC552:AE552,$I$8:$K$8))))*(SQRT(((((SUMPRODUCT(Z552:AB552,$I$8:$K$8))*(SUMPRODUCT(Z552:AB552,$I$10:$K$10))-(SUMPRODUCT(AC552:AE552,$I$8:$K$8))*(SUMPRODUCT(AC552:AE552,$I$10:$K$10)))-((SUMPRODUCT(T552:V552,$I$8:$K$8))*(SUMPRODUCT(T552:V552,$I$10:$K$10))-(SUMPRODUCT(W552:Y552,$I$8:$K$8))*(SUMPRODUCT(W552:Y552,$I$10:$K$10))))^2)+((((SUMPRODUCT(T552:V552,$I$8:$K$8))*(SUMPRODUCT(W552:Y552,$I$10:$K$10))+(SUMPRODUCT(T552:V552,$I$10:$K$10))*(SUMPRODUCT(W552:Y552,$I$8:$K$8)))-((SUMPRODUCT(Z552:AB552,$I$8:$K$8))*(SUMPRODUCT(AC552:AE552,$I$10:$K$10))+(SUMPRODUCT(Z552:AB552,$I$10:$K$10))*(SUMPRODUCT(AC552:AE552,$I$8:$K$8))))^2)-((((SUMPRODUCT(Z552:AB552,$I$8:$K$8))*(SUMPRODUCT(Z552:AB552,$I$10:$K$10))+(SUMPRODUCT(AC552:AE552,$I$8:$K$8))*(SUMPRODUCT(AC552:AE552,$I$10:$K$10)))-((SUMPRODUCT(T552:V552,$I$8:$K$8))*(SUMPRODUCT(T552:V552,$I$10:$K$10))+(SUMPRODUCT(W552:Y552,$I$8:$K$8))*(SUMPRODUCT(W552:Y552,$I$10:$K$10))))^2)))))/(((((SUMPRODUCT(Z552:AB552,$I$8:$K$8))*(SUMPRODUCT(Z552:AB552,$I$10:$K$10))-(SUMPRODUCT(AC552:AE552,$I$8:$K$8))*(SUMPRODUCT(AC552:AE552,$I$10:$K$10)))-((SUMPRODUCT(T552:V552,$I$8:$K$8))*(SUMPRODUCT(T552:V552,$I$10:$K$10))-(SUMPRODUCT(W552:Y552,$I$8:$K$8))*(SUMPRODUCT(W552:Y552,$I$10:$K$10))))^2)+((((SUMPRODUCT(T552:V552,$I$8:$K$8))*(SUMPRODUCT(W552:Y552,$I$10:$K$10))+(SUMPRODUCT(T552:V552,$I$10:$K$10))*(SUMPRODUCT(W552:Y552,$I$8:$K$8)))-((SUMPRODUCT(Z552:AB552,$I$8:$K$8))*(SUMPRODUCT(AC552:AE552,$I$10:$K$10))+(SUMPRODUCT(Z552:AB552,$I$10:$K$10))*(SUMPRODUCT(AC552:AE552,$I$8:$K$8))))^2)))))/2</f>
        <v>3.5521498546319956E-4</v>
      </c>
      <c r="T552">
        <f t="shared" ref="T552" si="1143">(1/(SQRT(2)))*(COS(RADIANS(45)))</f>
        <v>0.5</v>
      </c>
      <c r="U552">
        <f t="shared" ref="U552" si="1144">((1/(SQRT(2)))*(COS(RADIANS(Q552))))*(SIN(RADIANS(45)))</f>
        <v>-0.16397266344540717</v>
      </c>
      <c r="V552">
        <f t="shared" ref="V552" si="1145">((1/(SQRT(2)))*(SIN(RADIANS(Q552))))*(SIN(RADIANS(45)))</f>
        <v>0.47234835200582542</v>
      </c>
      <c r="W552">
        <f t="shared" ref="W552" si="1146">(-((1/(SQRT(2)))*(SIN(RADIANS(45)))))</f>
        <v>-0.49999999999999989</v>
      </c>
      <c r="X552">
        <f t="shared" ref="X552" si="1147">((1/(SQRT(2)))*(COS(RADIANS(Q552))))*(COS(RADIANS(45)))</f>
        <v>-0.1639726634454072</v>
      </c>
      <c r="Y552">
        <f t="shared" ref="Y552" si="1148">(((1/(SQRT(2)))*(SIN(RADIANS(Q552))))*(COS(RADIANS(45))))</f>
        <v>0.47234835200582548</v>
      </c>
      <c r="Z552">
        <f t="shared" ref="Z552" si="1149">(1/(SQRT(2)))*(COS(RADIANS(-45)))</f>
        <v>0.5</v>
      </c>
      <c r="AA552">
        <f t="shared" ref="AA552" si="1150">((1/(SQRT(2)))*(COS(RADIANS(Q552))))*(SIN(RADIANS(-45)))</f>
        <v>0.16397266344540717</v>
      </c>
      <c r="AB552">
        <f t="shared" ref="AB552" si="1151">((1/(SQRT(2)))*(SIN(RADIANS(Q552))))*(SIN(RADIANS(-45)))</f>
        <v>-0.47234835200582542</v>
      </c>
      <c r="AC552">
        <f t="shared" ref="AC552" si="1152">(-((1/(SQRT(2)))*(SIN(RADIANS(-45)))))</f>
        <v>0.49999999999999989</v>
      </c>
      <c r="AD552">
        <f t="shared" ref="AD552" si="1153">((1/(SQRT(2)))*(COS(RADIANS(Q552))))*(COS(RADIANS(-45)))</f>
        <v>-0.1639726634454072</v>
      </c>
      <c r="AE552">
        <f t="shared" ref="AE552" si="1154">(((1/(SQRT(2)))*(SIN(RADIANS(Q552))))*(COS(RADIANS(-45))))</f>
        <v>0.47234835200582548</v>
      </c>
    </row>
    <row r="553" spans="1:31" x14ac:dyDescent="0.2">
      <c r="O553" t="s">
        <v>95</v>
      </c>
      <c r="R553" t="s">
        <v>95</v>
      </c>
    </row>
    <row r="554" spans="1:31" x14ac:dyDescent="0.2">
      <c r="O554" s="15">
        <f>(COS(RADIANS(N552)))*((SIN(RADIANS(45)))*(COS(RADIANS(45))))-(SIN(RADIANS(135)))*(COS(RADIANS((135))))*($A$337*$F$337+$C$337*$D$337)-(2*((SIN(RADIANS(45)))^2))-(SIN(RADIANS(135)))^2*(SIN(RADIANS(N552)))*(($B$337*$E$337))-($C$337*$F$337)+(SIN(RADIANS(N552)))*(-(SIN(RADIANS(45))))*(COS(RADIANS(45)))-(SIN(RADIANS(135)))*(COS(RADIANS(135)))*($A$337*$E$337+$B$337*$D$337)-(SIN(RADIANS(45)))^2-(SIN(RADIANS(135)))^2*(SIN(RADIANS(N552)))*($B$337*$F$337+$C$337*$E$337)+(SIN(RADIANS(45)))^2-((SIN(RADIANS(135)))^2)*((COS(RADIANS(N552)))^2)*($B$337*$F$337+$C$337*$E$337)</f>
        <v>-0.98756373603016245</v>
      </c>
      <c r="R554">
        <f t="shared" ref="R554" si="1155">(COS(RADIANS(Q552)))*((SIN(RADIANS(45)))*(COS(RADIANS(45))))-(SIN(RADIANS(135)))*(COS(RADIANS((135))))*($A$337*$F$337+$C$337*$D$337)-(2*((SIN(RADIANS(45)))^2))-(SIN(RADIANS(135)))^2*(SIN(RADIANS(Q552)))*(($B$337*$E$337))-($C$337*$F$337)+(SIN(RADIANS(Q552)))*(-(SIN(RADIANS(45))))*(COS(RADIANS(45)))-(SIN(RADIANS(135)))*(COS(RADIANS(135)))*($A$337*$E$337+$B$337*$D$337)-(SIN(RADIANS(45)))^2-(SIN(RADIANS(135)))^2*(SIN(RADIANS(Q552)))*($B$337*$F$337+$C$337*$E$337)+(SIN(RADIANS(45)))^2-((SIN(RADIANS(135)))^2)*((COS(RADIANS(Q552)))^2)*($B$337*$F$337+$C$337*$E$337)</f>
        <v>-1.9930180466721605</v>
      </c>
      <c r="AE554" s="15"/>
    </row>
    <row r="555" spans="1:31" x14ac:dyDescent="0.2">
      <c r="A555" s="15"/>
      <c r="Q555" s="15"/>
    </row>
    <row r="556" spans="1:31" x14ac:dyDescent="0.2">
      <c r="A556">
        <f>(1/(SQRT(2)))*(COS(RADIANS(45)))</f>
        <v>0.5</v>
      </c>
      <c r="B556">
        <f>((1/(SQRT(2)))*(COS(RADIANS(N556))))*(SIN(RADIANS(45)))</f>
        <v>0.49791821273027348</v>
      </c>
      <c r="C556">
        <f t="shared" ref="C556" si="1156">((1/(SQRT(2)))*(SIN(RADIANS(N556))))*(SIN(RADIANS(45)))</f>
        <v>4.5579089849294575E-2</v>
      </c>
      <c r="D556">
        <f t="shared" ref="D556" si="1157">(-((1/(SQRT(2)))*(SIN(RADIANS(45)))))</f>
        <v>-0.49999999999999989</v>
      </c>
      <c r="E556">
        <f t="shared" ref="E556" si="1158">((1/(SQRT(2)))*(COS(RADIANS(N556))))*(COS(RADIANS(45)))</f>
        <v>0.49791821273027354</v>
      </c>
      <c r="F556">
        <f t="shared" ref="F556" si="1159">(((1/(SQRT(2)))*(SIN(RADIANS(N556))))*(COS(RADIANS(45))))</f>
        <v>4.5579089849294589E-2</v>
      </c>
      <c r="G556">
        <f t="shared" ref="G556" si="1160">(1/(SQRT(2)))*(COS(RADIANS(-45)))</f>
        <v>0.5</v>
      </c>
      <c r="H556">
        <f t="shared" ref="H556" si="1161">((1/(SQRT(2)))*(COS(RADIANS(N556))))*(SIN(RADIANS(-45)))</f>
        <v>-0.49791821273027348</v>
      </c>
      <c r="I556">
        <f t="shared" ref="I556" si="1162">((1/(SQRT(2)))*(SIN(RADIANS(N556))))*(SIN(RADIANS(-45)))</f>
        <v>-4.5579089849294575E-2</v>
      </c>
      <c r="J556">
        <f t="shared" ref="J556" si="1163">(-((1/(SQRT(2)))*(SIN(RADIANS(-45)))))</f>
        <v>0.49999999999999989</v>
      </c>
      <c r="K556">
        <f t="shared" ref="K556" si="1164">((1/(SQRT(2)))*(COS(RADIANS(N556))))*(COS(RADIANS(-45)))</f>
        <v>0.49791821273027354</v>
      </c>
      <c r="L556">
        <f>(((1/(SQRT(2)))*(SIN(RADIANS(N556))))*(COS(RADIANS(-45))))</f>
        <v>4.5579089849294589E-2</v>
      </c>
      <c r="N556">
        <f>N552-(O552/O554)</f>
        <v>2885.2302398127763</v>
      </c>
      <c r="O556">
        <f>(DEGREES(ACOS(((-(((SUMPRODUCT(G556:I556,$I$8:$K$8))*(SUMPRODUCT(G556:I556,$I$10:$K$10))-(SUMPRODUCT(J556:L556,$I$8:$K$8))*(SUMPRODUCT(J556:L556,$I$10:$K$10)))-((SUMPRODUCT(A556:C556,$I$8:$K$8))*(SUMPRODUCT(A556:C556,$I$10:$K$10))-(SUMPRODUCT(D556:F556,$I$8:$K$8))*(SUMPRODUCT(D556:F556,$I$10:$K$10))))*(((SUMPRODUCT(G556:I556,$I$8:$K$8))*(SUMPRODUCT(G556:I556,$I$10:$K$10))+(SUMPRODUCT(J556:L556,$I$8:$K$8))*(SUMPRODUCT(J556:L556,$I$10:$K$10)))-((SUMPRODUCT(A556:C556,$I$8:$K$8))*(SUMPRODUCT(A556:C556,$I$10:$K$10))+(SUMPRODUCT(D556:F556,$I$8:$K$8))*(SUMPRODUCT(D556:F556,$I$10:$K$10)))))-((((SUMPRODUCT(A556:C556,$I$8:$K$8))*(SUMPRODUCT(D556:F556,$I$10:$K$10))+(SUMPRODUCT(A556:C556,$I$10:$K$10))*(SUMPRODUCT(D556:F556,$I$8:$K$8)))-((SUMPRODUCT(G556:I556,$I$8:$K$8))*(SUMPRODUCT(J556:L556,$I$10:$K$10))+(SUMPRODUCT(G556:I556,$I$10:$K$10))*(SUMPRODUCT(J556:L556,$I$8:$K$8))))*(SQRT(((((SUMPRODUCT(G556:I556,$I$8:$K$8))*(SUMPRODUCT(G556:I556,$I$10:$K$10))-(SUMPRODUCT(J556:L556,$I$8:$K$8))*(SUMPRODUCT(J556:L556,$I$10:$K$10)))-((SUMPRODUCT(A556:C556,$I$8:$K$8))*(SUMPRODUCT(A556:C556,$I$10:$K$10))-(SUMPRODUCT(D556:F556,$I$8:$K$8))*(SUMPRODUCT(D556:F556,$I$10:$K$10))))^2)+((((SUMPRODUCT(A556:C556,$I$8:$K$8))*(SUMPRODUCT(D556:F556,$I$10:$K$10))+(SUMPRODUCT(A556:C556,$I$10:$K$10))*(SUMPRODUCT(D556:F556,$I$8:$K$8)))-((SUMPRODUCT(G556:I556,$I$8:$K$8))*(SUMPRODUCT(J556:L556,$I$10:$K$10))+(SUMPRODUCT(G556:I556,$I$10:$K$10))*(SUMPRODUCT(J556:L556,$I$8:$K$8))))^2)-((((SUMPRODUCT(G556:I556,$I$8:$K$8))*(SUMPRODUCT(G556:I556,$I$10:$K$10))+(SUMPRODUCT(J556:L556,$I$8:$K$8))*(SUMPRODUCT(J556:L556,$I$10:$K$10)))-((SUMPRODUCT(A556:C556,$I$8:$K$8))*(SUMPRODUCT(A556:C556,$I$10:$K$10))+(SUMPRODUCT(D556:F556,$I$8:$K$8))*(SUMPRODUCT(D556:F556,$I$10:$K$10))))^2)))))/(((((SUMPRODUCT(G556:I556,$I$8:$K$8))*(SUMPRODUCT(G556:I556,$I$10:$K$10))-(SUMPRODUCT(J556:L556,$I$8:$K$8))*(SUMPRODUCT(J556:L556,$I$10:$K$10)))-((SUMPRODUCT(A556:C556,$I$8:$K$8))*(SUMPRODUCT(A556:C556,$I$10:$K$10))-(SUMPRODUCT(D556:F556,$I$8:$K$8))*(SUMPRODUCT(D556:F556,$I$10:$K$10))))^2)+((((SUMPRODUCT(A556:C556,$I$8:$K$8))*(SUMPRODUCT(D556:F556,$I$10:$K$10))+(SUMPRODUCT(A556:C556,$I$10:$K$10))*(SUMPRODUCT(D556:F556,$I$8:$K$8)))-((SUMPRODUCT(G556:I556,$I$8:$K$8))*(SUMPRODUCT(J556:L556,$I$10:$K$10))+(SUMPRODUCT(G556:I556,$I$10:$K$10))*(SUMPRODUCT(J556:L556,$I$8:$K$8))))^2)))))/2</f>
        <v>68.501575737034642</v>
      </c>
      <c r="Q556">
        <f t="shared" ref="Q556" si="1165">Q552-(R552/R554)</f>
        <v>109.14429078373094</v>
      </c>
      <c r="R556">
        <f>(DEGREES(ACOS(((-(((SUMPRODUCT(Z556:AB556,$I$8:$K$8))*(SUMPRODUCT(Z556:AB556,$I$10:$K$10))-(SUMPRODUCT(AC556:AE556,$I$8:$K$8))*(SUMPRODUCT(AC556:AE556,$I$10:$K$10)))-((SUMPRODUCT(T556:V556,$I$8:$K$8))*(SUMPRODUCT(T556:V556,$I$10:$K$10))-(SUMPRODUCT(W556:Y556,$I$8:$K$8))*(SUMPRODUCT(W556:Y556,$I$10:$K$10))))*(((SUMPRODUCT(Z556:AB556,$I$8:$K$8))*(SUMPRODUCT(Z556:AB556,$I$10:$K$10))+(SUMPRODUCT(AC556:AE556,$I$8:$K$8))*(SUMPRODUCT(AC556:AE556,$I$10:$K$10)))-((SUMPRODUCT(T556:V556,$I$8:$K$8))*(SUMPRODUCT(T556:V556,$I$10:$K$10))+(SUMPRODUCT(W556:Y556,$I$8:$K$8))*(SUMPRODUCT(W556:Y556,$I$10:$K$10)))))+((((SUMPRODUCT(T556:V556,$I$8:$K$8))*(SUMPRODUCT(W556:Y556,$I$10:$K$10))+(SUMPRODUCT(T556:V556,$I$10:$K$10))*(SUMPRODUCT(W556:Y556,$I$8:$K$8)))-((SUMPRODUCT(Z556:AB556,$I$8:$K$8))*(SUMPRODUCT(AC556:AE556,$I$10:$K$10))+(SUMPRODUCT(Z556:AB556,$I$10:$K$10))*(SUMPRODUCT(AC556:AE556,$I$8:$K$8))))*(SQRT(((((SUMPRODUCT(Z556:AB556,$I$8:$K$8))*(SUMPRODUCT(Z556:AB556,$I$10:$K$10))-(SUMPRODUCT(AC556:AE556,$I$8:$K$8))*(SUMPRODUCT(AC556:AE556,$I$10:$K$10)))-((SUMPRODUCT(T556:V556,$I$8:$K$8))*(SUMPRODUCT(T556:V556,$I$10:$K$10))-(SUMPRODUCT(W556:Y556,$I$8:$K$8))*(SUMPRODUCT(W556:Y556,$I$10:$K$10))))^2)+((((SUMPRODUCT(T556:V556,$I$8:$K$8))*(SUMPRODUCT(W556:Y556,$I$10:$K$10))+(SUMPRODUCT(T556:V556,$I$10:$K$10))*(SUMPRODUCT(W556:Y556,$I$8:$K$8)))-((SUMPRODUCT(Z556:AB556,$I$8:$K$8))*(SUMPRODUCT(AC556:AE556,$I$10:$K$10))+(SUMPRODUCT(Z556:AB556,$I$10:$K$10))*(SUMPRODUCT(AC556:AE556,$I$8:$K$8))))^2)-((((SUMPRODUCT(Z556:AB556,$I$8:$K$8))*(SUMPRODUCT(Z556:AB556,$I$10:$K$10))+(SUMPRODUCT(AC556:AE556,$I$8:$K$8))*(SUMPRODUCT(AC556:AE556,$I$10:$K$10)))-((SUMPRODUCT(T556:V556,$I$8:$K$8))*(SUMPRODUCT(T556:V556,$I$10:$K$10))+(SUMPRODUCT(W556:Y556,$I$8:$K$8))*(SUMPRODUCT(W556:Y556,$I$10:$K$10))))^2)))))/(((((SUMPRODUCT(Z556:AB556,$I$8:$K$8))*(SUMPRODUCT(Z556:AB556,$I$10:$K$10))-(SUMPRODUCT(AC556:AE556,$I$8:$K$8))*(SUMPRODUCT(AC556:AE556,$I$10:$K$10)))-((SUMPRODUCT(T556:V556,$I$8:$K$8))*(SUMPRODUCT(T556:V556,$I$10:$K$10))-(SUMPRODUCT(W556:Y556,$I$8:$K$8))*(SUMPRODUCT(W556:Y556,$I$10:$K$10))))^2)+((((SUMPRODUCT(T556:V556,$I$8:$K$8))*(SUMPRODUCT(W556:Y556,$I$10:$K$10))+(SUMPRODUCT(T556:V556,$I$10:$K$10))*(SUMPRODUCT(W556:Y556,$I$8:$K$8)))-((SUMPRODUCT(Z556:AB556,$I$8:$K$8))*(SUMPRODUCT(AC556:AE556,$I$10:$K$10))+(SUMPRODUCT(Z556:AB556,$I$10:$K$10))*(SUMPRODUCT(AC556:AE556,$I$8:$K$8))))^2)))))/2</f>
        <v>2.8626191341594857E-4</v>
      </c>
      <c r="T556">
        <f t="shared" ref="T556" si="1166">(1/(SQRT(2)))*(COS(RADIANS(45)))</f>
        <v>0.5</v>
      </c>
      <c r="U556">
        <f t="shared" ref="U556" si="1167">((1/(SQRT(2)))*(COS(RADIANS(Q556))))*(SIN(RADIANS(45)))</f>
        <v>-0.16397413277621761</v>
      </c>
      <c r="V556">
        <f t="shared" ref="V556" si="1168">((1/(SQRT(2)))*(SIN(RADIANS(Q556))))*(SIN(RADIANS(45)))</f>
        <v>0.47234784193461421</v>
      </c>
      <c r="W556">
        <f t="shared" ref="W556" si="1169">(-((1/(SQRT(2)))*(SIN(RADIANS(45)))))</f>
        <v>-0.49999999999999989</v>
      </c>
      <c r="X556">
        <f t="shared" ref="X556" si="1170">((1/(SQRT(2)))*(COS(RADIANS(Q556))))*(COS(RADIANS(45)))</f>
        <v>-0.16397413277621764</v>
      </c>
      <c r="Y556">
        <f t="shared" ref="Y556" si="1171">(((1/(SQRT(2)))*(SIN(RADIANS(Q556))))*(COS(RADIANS(45))))</f>
        <v>0.47234784193461427</v>
      </c>
      <c r="Z556">
        <f t="shared" ref="Z556" si="1172">(1/(SQRT(2)))*(COS(RADIANS(-45)))</f>
        <v>0.5</v>
      </c>
      <c r="AA556">
        <f t="shared" ref="AA556" si="1173">((1/(SQRT(2)))*(COS(RADIANS(Q556))))*(SIN(RADIANS(-45)))</f>
        <v>0.16397413277621761</v>
      </c>
      <c r="AB556">
        <f t="shared" ref="AB556" si="1174">((1/(SQRT(2)))*(SIN(RADIANS(Q556))))*(SIN(RADIANS(-45)))</f>
        <v>-0.47234784193461421</v>
      </c>
      <c r="AC556">
        <f t="shared" ref="AC556" si="1175">(-((1/(SQRT(2)))*(SIN(RADIANS(-45)))))</f>
        <v>0.49999999999999989</v>
      </c>
      <c r="AD556">
        <f t="shared" ref="AD556" si="1176">((1/(SQRT(2)))*(COS(RADIANS(Q556))))*(COS(RADIANS(-45)))</f>
        <v>-0.16397413277621764</v>
      </c>
      <c r="AE556">
        <f t="shared" ref="AE556" si="1177">(((1/(SQRT(2)))*(SIN(RADIANS(Q556))))*(COS(RADIANS(-45))))</f>
        <v>0.47234784193461427</v>
      </c>
    </row>
    <row r="557" spans="1:31" x14ac:dyDescent="0.2">
      <c r="O557" t="s">
        <v>95</v>
      </c>
      <c r="R557" t="s">
        <v>95</v>
      </c>
    </row>
    <row r="558" spans="1:31" x14ac:dyDescent="0.2">
      <c r="O558" s="15">
        <f>(COS(RADIANS(N556)))*((SIN(RADIANS(45)))*(COS(RADIANS(45))))-(SIN(RADIANS(135)))*(COS(RADIANS((135))))*($A$337*$F$337+$C$337*$D$337)-(2*((SIN(RADIANS(45)))^2))-(SIN(RADIANS(135)))^2*(SIN(RADIANS(N556)))*(($B$337*$E$337))-($C$337*$F$337)+(SIN(RADIANS(N556)))*(-(SIN(RADIANS(45))))*(COS(RADIANS(45)))-(SIN(RADIANS(135)))*(COS(RADIANS(135)))*($A$337*$E$337+$B$337*$D$337)-(SIN(RADIANS(45)))^2-(SIN(RADIANS(135)))^2*(SIN(RADIANS(N556)))*($B$337*$F$337+$C$337*$E$337)+(SIN(RADIANS(45)))^2-((SIN(RADIANS(135)))^2)*((COS(RADIANS(N556)))^2)*($B$337*$F$337+$C$337*$E$337)</f>
        <v>-0.95458474504085999</v>
      </c>
      <c r="R558">
        <f t="shared" ref="R558" si="1178">(COS(RADIANS(Q556)))*((SIN(RADIANS(45)))*(COS(RADIANS(45))))-(SIN(RADIANS(135)))*(COS(RADIANS((135))))*($A$337*$F$337+$C$337*$D$337)-(2*((SIN(RADIANS(45)))^2))-(SIN(RADIANS(135)))^2*(SIN(RADIANS(Q556)))*(($B$337*$E$337))-($C$337*$F$337)+(SIN(RADIANS(Q556)))*(-(SIN(RADIANS(45))))*(COS(RADIANS(45)))-(SIN(RADIANS(135)))*(COS(RADIANS(135)))*($A$337*$E$337+$B$337*$D$337)-(SIN(RADIANS(45)))^2-(SIN(RADIANS(135)))^2*(SIN(RADIANS(Q556)))*($B$337*$F$337+$C$337*$E$337)+(SIN(RADIANS(45)))^2-((SIN(RADIANS(135)))^2)*((COS(RADIANS(Q556)))^2)*($B$337*$F$337+$C$337*$E$337)</f>
        <v>-1.9930190309969182</v>
      </c>
      <c r="AE558" s="15"/>
    </row>
    <row r="559" spans="1:31" x14ac:dyDescent="0.2">
      <c r="A559" s="15"/>
      <c r="Q559" s="15"/>
    </row>
    <row r="560" spans="1:31" x14ac:dyDescent="0.2">
      <c r="A560">
        <f>(1/(SQRT(2)))*(COS(RADIANS(45)))</f>
        <v>0.5</v>
      </c>
      <c r="B560">
        <f>((1/(SQRT(2)))*(COS(RADIANS(N560))))*(SIN(RADIANS(45)))</f>
        <v>0.11255339966692053</v>
      </c>
      <c r="C560">
        <f t="shared" ref="C560" si="1179">((1/(SQRT(2)))*(SIN(RADIANS(N560))))*(SIN(RADIANS(45)))</f>
        <v>0.48716704755496176</v>
      </c>
      <c r="D560">
        <f t="shared" ref="D560" si="1180">(-((1/(SQRT(2)))*(SIN(RADIANS(45)))))</f>
        <v>-0.49999999999999989</v>
      </c>
      <c r="E560">
        <f t="shared" ref="E560" si="1181">((1/(SQRT(2)))*(COS(RADIANS(N560))))*(COS(RADIANS(45)))</f>
        <v>0.11255339966692054</v>
      </c>
      <c r="F560">
        <f t="shared" ref="F560" si="1182">(((1/(SQRT(2)))*(SIN(RADIANS(N560))))*(COS(RADIANS(45))))</f>
        <v>0.48716704755496182</v>
      </c>
      <c r="G560">
        <f t="shared" ref="G560" si="1183">(1/(SQRT(2)))*(COS(RADIANS(-45)))</f>
        <v>0.5</v>
      </c>
      <c r="H560">
        <f t="shared" ref="H560" si="1184">((1/(SQRT(2)))*(COS(RADIANS(N560))))*(SIN(RADIANS(-45)))</f>
        <v>-0.11255339966692053</v>
      </c>
      <c r="I560">
        <f t="shared" ref="I560" si="1185">((1/(SQRT(2)))*(SIN(RADIANS(N560))))*(SIN(RADIANS(-45)))</f>
        <v>-0.48716704755496176</v>
      </c>
      <c r="J560">
        <f t="shared" ref="J560" si="1186">(-((1/(SQRT(2)))*(SIN(RADIANS(-45)))))</f>
        <v>0.49999999999999989</v>
      </c>
      <c r="K560">
        <f t="shared" ref="K560" si="1187">((1/(SQRT(2)))*(COS(RADIANS(N560))))*(COS(RADIANS(-45)))</f>
        <v>0.11255339966692054</v>
      </c>
      <c r="L560">
        <f>(((1/(SQRT(2)))*(SIN(RADIANS(N560))))*(COS(RADIANS(-45))))</f>
        <v>0.48716704755496182</v>
      </c>
      <c r="N560">
        <f>N556-(O556/O558)</f>
        <v>2956.9908415748573</v>
      </c>
      <c r="O560">
        <f>(DEGREES(ACOS(((-(((SUMPRODUCT(G560:I560,$I$8:$K$8))*(SUMPRODUCT(G560:I560,$I$10:$K$10))-(SUMPRODUCT(J560:L560,$I$8:$K$8))*(SUMPRODUCT(J560:L560,$I$10:$K$10)))-((SUMPRODUCT(A560:C560,$I$8:$K$8))*(SUMPRODUCT(A560:C560,$I$10:$K$10))-(SUMPRODUCT(D560:F560,$I$8:$K$8))*(SUMPRODUCT(D560:F560,$I$10:$K$10))))*(((SUMPRODUCT(G560:I560,$I$8:$K$8))*(SUMPRODUCT(G560:I560,$I$10:$K$10))+(SUMPRODUCT(J560:L560,$I$8:$K$8))*(SUMPRODUCT(J560:L560,$I$10:$K$10)))-((SUMPRODUCT(A560:C560,$I$8:$K$8))*(SUMPRODUCT(A560:C560,$I$10:$K$10))+(SUMPRODUCT(D560:F560,$I$8:$K$8))*(SUMPRODUCT(D560:F560,$I$10:$K$10)))))-((((SUMPRODUCT(A560:C560,$I$8:$K$8))*(SUMPRODUCT(D560:F560,$I$10:$K$10))+(SUMPRODUCT(A560:C560,$I$10:$K$10))*(SUMPRODUCT(D560:F560,$I$8:$K$8)))-((SUMPRODUCT(G560:I560,$I$8:$K$8))*(SUMPRODUCT(J560:L560,$I$10:$K$10))+(SUMPRODUCT(G560:I560,$I$10:$K$10))*(SUMPRODUCT(J560:L560,$I$8:$K$8))))*(SQRT(((((SUMPRODUCT(G560:I560,$I$8:$K$8))*(SUMPRODUCT(G560:I560,$I$10:$K$10))-(SUMPRODUCT(J560:L560,$I$8:$K$8))*(SUMPRODUCT(J560:L560,$I$10:$K$10)))-((SUMPRODUCT(A560:C560,$I$8:$K$8))*(SUMPRODUCT(A560:C560,$I$10:$K$10))-(SUMPRODUCT(D560:F560,$I$8:$K$8))*(SUMPRODUCT(D560:F560,$I$10:$K$10))))^2)+((((SUMPRODUCT(A560:C560,$I$8:$K$8))*(SUMPRODUCT(D560:F560,$I$10:$K$10))+(SUMPRODUCT(A560:C560,$I$10:$K$10))*(SUMPRODUCT(D560:F560,$I$8:$K$8)))-((SUMPRODUCT(G560:I560,$I$8:$K$8))*(SUMPRODUCT(J560:L560,$I$10:$K$10))+(SUMPRODUCT(G560:I560,$I$10:$K$10))*(SUMPRODUCT(J560:L560,$I$8:$K$8))))^2)-((((SUMPRODUCT(G560:I560,$I$8:$K$8))*(SUMPRODUCT(G560:I560,$I$10:$K$10))+(SUMPRODUCT(J560:L560,$I$8:$K$8))*(SUMPRODUCT(J560:L560,$I$10:$K$10)))-((SUMPRODUCT(A560:C560,$I$8:$K$8))*(SUMPRODUCT(A560:C560,$I$10:$K$10))+(SUMPRODUCT(D560:F560,$I$8:$K$8))*(SUMPRODUCT(D560:F560,$I$10:$K$10))))^2)))))/(((((SUMPRODUCT(G560:I560,$I$8:$K$8))*(SUMPRODUCT(G560:I560,$I$10:$K$10))-(SUMPRODUCT(J560:L560,$I$8:$K$8))*(SUMPRODUCT(J560:L560,$I$10:$K$10)))-((SUMPRODUCT(A560:C560,$I$8:$K$8))*(SUMPRODUCT(A560:C560,$I$10:$K$10))-(SUMPRODUCT(D560:F560,$I$8:$K$8))*(SUMPRODUCT(D560:F560,$I$10:$K$10))))^2)+((((SUMPRODUCT(A560:C560,$I$8:$K$8))*(SUMPRODUCT(D560:F560,$I$10:$K$10))+(SUMPRODUCT(A560:C560,$I$10:$K$10))*(SUMPRODUCT(D560:F560,$I$8:$K$8)))-((SUMPRODUCT(G560:I560,$I$8:$K$8))*(SUMPRODUCT(J560:L560,$I$10:$K$10))+(SUMPRODUCT(G560:I560,$I$10:$K$10))*(SUMPRODUCT(J560:L560,$I$8:$K$8))))^2)))))/2</f>
        <v>78.399167581227744</v>
      </c>
      <c r="Q560">
        <f>Q556-(R556/R558)</f>
        <v>109.14443441603397</v>
      </c>
      <c r="R560">
        <f>(DEGREES(ACOS(((-(((SUMPRODUCT(Z560:AB560,$I$8:$K$8))*(SUMPRODUCT(Z560:AB560,$I$10:$K$10))-(SUMPRODUCT(AC560:AE560,$I$8:$K$8))*(SUMPRODUCT(AC560:AE560,$I$10:$K$10)))-((SUMPRODUCT(T560:V560,$I$8:$K$8))*(SUMPRODUCT(T560:V560,$I$10:$K$10))-(SUMPRODUCT(W560:Y560,$I$8:$K$8))*(SUMPRODUCT(W560:Y560,$I$10:$K$10))))*(((SUMPRODUCT(Z560:AB560,$I$8:$K$8))*(SUMPRODUCT(Z560:AB560,$I$10:$K$10))+(SUMPRODUCT(AC560:AE560,$I$8:$K$8))*(SUMPRODUCT(AC560:AE560,$I$10:$K$10)))-((SUMPRODUCT(T560:V560,$I$8:$K$8))*(SUMPRODUCT(T560:V560,$I$10:$K$10))+(SUMPRODUCT(W560:Y560,$I$8:$K$8))*(SUMPRODUCT(W560:Y560,$I$10:$K$10)))))+((((SUMPRODUCT(T560:V560,$I$8:$K$8))*(SUMPRODUCT(W560:Y560,$I$10:$K$10))+(SUMPRODUCT(T560:V560,$I$10:$K$10))*(SUMPRODUCT(W560:Y560,$I$8:$K$8)))-((SUMPRODUCT(Z560:AB560,$I$8:$K$8))*(SUMPRODUCT(AC560:AE560,$I$10:$K$10))+(SUMPRODUCT(Z560:AB560,$I$10:$K$10))*(SUMPRODUCT(AC560:AE560,$I$8:$K$8))))*(SQRT(((((SUMPRODUCT(Z560:AB560,$I$8:$K$8))*(SUMPRODUCT(Z560:AB560,$I$10:$K$10))-(SUMPRODUCT(AC560:AE560,$I$8:$K$8))*(SUMPRODUCT(AC560:AE560,$I$10:$K$10)))-((SUMPRODUCT(T560:V560,$I$8:$K$8))*(SUMPRODUCT(T560:V560,$I$10:$K$10))-(SUMPRODUCT(W560:Y560,$I$8:$K$8))*(SUMPRODUCT(W560:Y560,$I$10:$K$10))))^2)+((((SUMPRODUCT(T560:V560,$I$8:$K$8))*(SUMPRODUCT(W560:Y560,$I$10:$K$10))+(SUMPRODUCT(T560:V560,$I$10:$K$10))*(SUMPRODUCT(W560:Y560,$I$8:$K$8)))-((SUMPRODUCT(Z560:AB560,$I$8:$K$8))*(SUMPRODUCT(AC560:AE560,$I$10:$K$10))+(SUMPRODUCT(Z560:AB560,$I$10:$K$10))*(SUMPRODUCT(AC560:AE560,$I$8:$K$8))))^2)-((((SUMPRODUCT(Z560:AB560,$I$8:$K$8))*(SUMPRODUCT(Z560:AB560,$I$10:$K$10))+(SUMPRODUCT(AC560:AE560,$I$8:$K$8))*(SUMPRODUCT(AC560:AE560,$I$10:$K$10)))-((SUMPRODUCT(T560:V560,$I$8:$K$8))*(SUMPRODUCT(T560:V560,$I$10:$K$10))+(SUMPRODUCT(W560:Y560,$I$8:$K$8))*(SUMPRODUCT(W560:Y560,$I$10:$K$10))))^2)))))/(((((SUMPRODUCT(Z560:AB560,$I$8:$K$8))*(SUMPRODUCT(Z560:AB560,$I$10:$K$10))-(SUMPRODUCT(AC560:AE560,$I$8:$K$8))*(SUMPRODUCT(AC560:AE560,$I$10:$K$10)))-((SUMPRODUCT(T560:V560,$I$8:$K$8))*(SUMPRODUCT(T560:V560,$I$10:$K$10))-(SUMPRODUCT(W560:Y560,$I$8:$K$8))*(SUMPRODUCT(W560:Y560,$I$10:$K$10))))^2)+((((SUMPRODUCT(T560:V560,$I$8:$K$8))*(SUMPRODUCT(W560:Y560,$I$10:$K$10))+(SUMPRODUCT(T560:V560,$I$10:$K$10))*(SUMPRODUCT(W560:Y560,$I$8:$K$8)))-((SUMPRODUCT(Z560:AB560,$I$8:$K$8))*(SUMPRODUCT(AC560:AE560,$I$10:$K$10))+(SUMPRODUCT(Z560:AB560,$I$10:$K$10))*(SUMPRODUCT(AC560:AE560,$I$8:$K$8))))^2)))))/2</f>
        <v>2.3069352571760145E-4</v>
      </c>
      <c r="T560">
        <f>(1/(SQRT(2)))*(COS(RADIANS(45)))</f>
        <v>0.5</v>
      </c>
      <c r="U560">
        <f>((1/(SQRT(2)))*(COS(RADIANS(Q560))))*(SIN(RADIANS(45)))</f>
        <v>-0.16397531688400746</v>
      </c>
      <c r="V560">
        <f>((1/(SQRT(2)))*(SIN(RADIANS(Q560))))*(SIN(RADIANS(45)))</f>
        <v>0.47234743087349296</v>
      </c>
      <c r="W560">
        <f>(-((1/(SQRT(2)))*(SIN(RADIANS(45)))))</f>
        <v>-0.49999999999999989</v>
      </c>
      <c r="X560">
        <f>((1/(SQRT(2)))*(COS(RADIANS(Q560))))*(COS(RADIANS(45)))</f>
        <v>-0.16397531688400749</v>
      </c>
      <c r="Y560">
        <f>(((1/(SQRT(2)))*(SIN(RADIANS(Q560))))*(COS(RADIANS(45))))</f>
        <v>0.47234743087349307</v>
      </c>
      <c r="Z560">
        <f t="shared" ref="Z560" si="1188">(1/(SQRT(2)))*(COS(RADIANS(-45)))</f>
        <v>0.5</v>
      </c>
      <c r="AA560">
        <f>((1/(SQRT(2)))*(COS(RADIANS(Q560))))*(SIN(RADIANS(-45)))</f>
        <v>0.16397531688400746</v>
      </c>
      <c r="AB560">
        <f>((1/(SQRT(2)))*(SIN(RADIANS(Q560))))*(SIN(RADIANS(-45)))</f>
        <v>-0.47234743087349296</v>
      </c>
      <c r="AC560">
        <f>(-((1/(SQRT(2)))*(SIN(RADIANS(-45)))))</f>
        <v>0.49999999999999989</v>
      </c>
      <c r="AD560">
        <f>((1/(SQRT(2)))*(COS(RADIANS(Q560))))*(COS(RADIANS(-45)))</f>
        <v>-0.16397531688400749</v>
      </c>
      <c r="AE560">
        <f>(((1/(SQRT(2)))*(SIN(RADIANS(Q560))))*(COS(RADIANS(-45))))</f>
        <v>0.47234743087349307</v>
      </c>
    </row>
    <row r="561" spans="1:31" x14ac:dyDescent="0.2">
      <c r="O561" t="s">
        <v>95</v>
      </c>
      <c r="R561" t="s">
        <v>95</v>
      </c>
    </row>
    <row r="562" spans="1:31" x14ac:dyDescent="0.2">
      <c r="O562" s="15">
        <f>(COS(RADIANS(N560)))*((SIN(RADIANS(45)))*(COS(RADIANS(45))))-(SIN(RADIANS(135)))*(COS(RADIANS((135))))*($A$337*$F$337+$C$337*$D$337)-(2*((SIN(RADIANS(45)))^2))-(SIN(RADIANS(135)))^2*(SIN(RADIANS(N560)))*(($B$337*$E$337))-($C$337*$F$337)+(SIN(RADIANS(N560)))*(-(SIN(RADIANS(45))))*(COS(RADIANS(45)))-(SIN(RADIANS(135)))*(COS(RADIANS(135)))*($A$337*$E$337+$B$337*$D$337)-(SIN(RADIANS(45)))^2-(SIN(RADIANS(135)))^2*(SIN(RADIANS(N560)))*($B$337*$F$337+$C$337*$E$337)+(SIN(RADIANS(45)))^2-((SIN(RADIANS(135)))^2)*((COS(RADIANS(N560)))^2)*($B$337*$F$337+$C$337*$E$337)</f>
        <v>-1.7306177546518682</v>
      </c>
      <c r="R562">
        <f>(COS(RADIANS(Q560)))*((SIN(RADIANS(45)))*(COS(RADIANS(45))))-(SIN(RADIANS(135)))*(COS(RADIANS((135))))*($A$337*$F$337+$C$337*$D$337)-(2*((SIN(RADIANS(45)))^2))-(SIN(RADIANS(135)))^2*(SIN(RADIANS(Q560)))*(($B$337*$E$337))-($C$337*$F$337)+(SIN(RADIANS(Q560)))*(-(SIN(RADIANS(45))))*(COS(RADIANS(45)))-(SIN(RADIANS(135)))*(COS(RADIANS(135)))*($A$337*$E$337+$B$337*$D$337)-(SIN(RADIANS(45)))^2-(SIN(RADIANS(135)))^2*(SIN(RADIANS(Q560)))*($B$337*$F$337+$C$337*$E$337)+(SIN(RADIANS(45)))^2-((SIN(RADIANS(135)))^2)*((COS(RADIANS(Q560)))^2)*($B$337*$F$337+$C$337*$E$337)</f>
        <v>-1.9930198242433996</v>
      </c>
      <c r="AE562" s="15"/>
    </row>
    <row r="563" spans="1:31" x14ac:dyDescent="0.2">
      <c r="A563" s="15"/>
      <c r="Q563" s="15"/>
    </row>
    <row r="564" spans="1:31" x14ac:dyDescent="0.2">
      <c r="A564">
        <f>(1/(SQRT(2)))*(COS(RADIANS(45)))</f>
        <v>0.5</v>
      </c>
      <c r="B564">
        <f>((1/(SQRT(2)))*(COS(RADIANS(N564))))*(SIN(RADIANS(45)))</f>
        <v>-0.26711792257708844</v>
      </c>
      <c r="C564">
        <f t="shared" ref="C564" si="1189">((1/(SQRT(2)))*(SIN(RADIANS(N564))))*(SIN(RADIANS(45)))</f>
        <v>0.42266773645276084</v>
      </c>
      <c r="D564">
        <f t="shared" ref="D564" si="1190">(-((1/(SQRT(2)))*(SIN(RADIANS(45)))))</f>
        <v>-0.49999999999999989</v>
      </c>
      <c r="E564">
        <f t="shared" ref="E564" si="1191">((1/(SQRT(2)))*(COS(RADIANS(N564))))*(COS(RADIANS(45)))</f>
        <v>-0.2671179225770885</v>
      </c>
      <c r="F564">
        <f t="shared" ref="F564" si="1192">(((1/(SQRT(2)))*(SIN(RADIANS(N564))))*(COS(RADIANS(45))))</f>
        <v>0.4226677364527609</v>
      </c>
      <c r="G564">
        <f t="shared" ref="G564" si="1193">(1/(SQRT(2)))*(COS(RADIANS(-45)))</f>
        <v>0.5</v>
      </c>
      <c r="H564">
        <f t="shared" ref="H564" si="1194">((1/(SQRT(2)))*(COS(RADIANS(N564))))*(SIN(RADIANS(-45)))</f>
        <v>0.26711792257708844</v>
      </c>
      <c r="I564">
        <f t="shared" ref="I564" si="1195">((1/(SQRT(2)))*(SIN(RADIANS(N564))))*(SIN(RADIANS(-45)))</f>
        <v>-0.42266773645276084</v>
      </c>
      <c r="J564">
        <f t="shared" ref="J564" si="1196">(-((1/(SQRT(2)))*(SIN(RADIANS(-45)))))</f>
        <v>0.49999999999999989</v>
      </c>
      <c r="K564">
        <f t="shared" ref="K564" si="1197">((1/(SQRT(2)))*(COS(RADIANS(N564))))*(COS(RADIANS(-45)))</f>
        <v>-0.2671179225770885</v>
      </c>
      <c r="L564">
        <f>(((1/(SQRT(2)))*(SIN(RADIANS(N564))))*(COS(RADIANS(-45))))</f>
        <v>0.4226677364527609</v>
      </c>
      <c r="N564">
        <f>N560-(O560/O562)</f>
        <v>3002.2921031448905</v>
      </c>
      <c r="O564">
        <f>(DEGREES(ACOS(((-(((SUMPRODUCT(G564:I564,$I$8:$K$8))*(SUMPRODUCT(G564:I564,$I$10:$K$10))-(SUMPRODUCT(J564:L564,$I$8:$K$8))*(SUMPRODUCT(J564:L564,$I$10:$K$10)))-((SUMPRODUCT(A564:C564,$I$8:$K$8))*(SUMPRODUCT(A564:C564,$I$10:$K$10))-(SUMPRODUCT(D564:F564,$I$8:$K$8))*(SUMPRODUCT(D564:F564,$I$10:$K$10))))*(((SUMPRODUCT(G564:I564,$I$8:$K$8))*(SUMPRODUCT(G564:I564,$I$10:$K$10))+(SUMPRODUCT(J564:L564,$I$8:$K$8))*(SUMPRODUCT(J564:L564,$I$10:$K$10)))-((SUMPRODUCT(A564:C564,$I$8:$K$8))*(SUMPRODUCT(A564:C564,$I$10:$K$10))+(SUMPRODUCT(D564:F564,$I$8:$K$8))*(SUMPRODUCT(D564:F564,$I$10:$K$10)))))-((((SUMPRODUCT(A564:C564,$I$8:$K$8))*(SUMPRODUCT(D564:F564,$I$10:$K$10))+(SUMPRODUCT(A564:C564,$I$10:$K$10))*(SUMPRODUCT(D564:F564,$I$8:$K$8)))-((SUMPRODUCT(G564:I564,$I$8:$K$8))*(SUMPRODUCT(J564:L564,$I$10:$K$10))+(SUMPRODUCT(G564:I564,$I$10:$K$10))*(SUMPRODUCT(J564:L564,$I$8:$K$8))))*(SQRT(((((SUMPRODUCT(G564:I564,$I$8:$K$8))*(SUMPRODUCT(G564:I564,$I$10:$K$10))-(SUMPRODUCT(J564:L564,$I$8:$K$8))*(SUMPRODUCT(J564:L564,$I$10:$K$10)))-((SUMPRODUCT(A564:C564,$I$8:$K$8))*(SUMPRODUCT(A564:C564,$I$10:$K$10))-(SUMPRODUCT(D564:F564,$I$8:$K$8))*(SUMPRODUCT(D564:F564,$I$10:$K$10))))^2)+((((SUMPRODUCT(A564:C564,$I$8:$K$8))*(SUMPRODUCT(D564:F564,$I$10:$K$10))+(SUMPRODUCT(A564:C564,$I$10:$K$10))*(SUMPRODUCT(D564:F564,$I$8:$K$8)))-((SUMPRODUCT(G564:I564,$I$8:$K$8))*(SUMPRODUCT(J564:L564,$I$10:$K$10))+(SUMPRODUCT(G564:I564,$I$10:$K$10))*(SUMPRODUCT(J564:L564,$I$8:$K$8))))^2)-((((SUMPRODUCT(G564:I564,$I$8:$K$8))*(SUMPRODUCT(G564:I564,$I$10:$K$10))+(SUMPRODUCT(J564:L564,$I$8:$K$8))*(SUMPRODUCT(J564:L564,$I$10:$K$10)))-((SUMPRODUCT(A564:C564,$I$8:$K$8))*(SUMPRODUCT(A564:C564,$I$10:$K$10))+(SUMPRODUCT(D564:F564,$I$8:$K$8))*(SUMPRODUCT(D564:F564,$I$10:$K$10))))^2)))))/(((((SUMPRODUCT(G564:I564,$I$8:$K$8))*(SUMPRODUCT(G564:I564,$I$10:$K$10))-(SUMPRODUCT(J564:L564,$I$8:$K$8))*(SUMPRODUCT(J564:L564,$I$10:$K$10)))-((SUMPRODUCT(A564:C564,$I$8:$K$8))*(SUMPRODUCT(A564:C564,$I$10:$K$10))-(SUMPRODUCT(D564:F564,$I$8:$K$8))*(SUMPRODUCT(D564:F564,$I$10:$K$10))))^2)+((((SUMPRODUCT(A564:C564,$I$8:$K$8))*(SUMPRODUCT(D564:F564,$I$10:$K$10))+(SUMPRODUCT(A564:C564,$I$10:$K$10))*(SUMPRODUCT(D564:F564,$I$8:$K$8)))-((SUMPRODUCT(G564:I564,$I$8:$K$8))*(SUMPRODUCT(J564:L564,$I$10:$K$10))+(SUMPRODUCT(G564:I564,$I$10:$K$10))*(SUMPRODUCT(J564:L564,$I$8:$K$8))))^2)))))/2</f>
        <v>84.917836143456825</v>
      </c>
      <c r="Q564">
        <f>Q560-(R560/R562)</f>
        <v>109.14455016677709</v>
      </c>
      <c r="R564">
        <f>(DEGREES(ACOS(((-(((SUMPRODUCT(Z564:AB564,$I$8:$K$8))*(SUMPRODUCT(Z564:AB564,$I$10:$K$10))-(SUMPRODUCT(AC564:AE564,$I$8:$K$8))*(SUMPRODUCT(AC564:AE564,$I$10:$K$10)))-((SUMPRODUCT(T564:V564,$I$8:$K$8))*(SUMPRODUCT(T564:V564,$I$10:$K$10))-(SUMPRODUCT(W564:Y564,$I$8:$K$8))*(SUMPRODUCT(W564:Y564,$I$10:$K$10))))*(((SUMPRODUCT(Z564:AB564,$I$8:$K$8))*(SUMPRODUCT(Z564:AB564,$I$10:$K$10))+(SUMPRODUCT(AC564:AE564,$I$8:$K$8))*(SUMPRODUCT(AC564:AE564,$I$10:$K$10)))-((SUMPRODUCT(T564:V564,$I$8:$K$8))*(SUMPRODUCT(T564:V564,$I$10:$K$10))+(SUMPRODUCT(W564:Y564,$I$8:$K$8))*(SUMPRODUCT(W564:Y564,$I$10:$K$10)))))+((((SUMPRODUCT(T564:V564,$I$8:$K$8))*(SUMPRODUCT(W564:Y564,$I$10:$K$10))+(SUMPRODUCT(T564:V564,$I$10:$K$10))*(SUMPRODUCT(W564:Y564,$I$8:$K$8)))-((SUMPRODUCT(Z564:AB564,$I$8:$K$8))*(SUMPRODUCT(AC564:AE564,$I$10:$K$10))+(SUMPRODUCT(Z564:AB564,$I$10:$K$10))*(SUMPRODUCT(AC564:AE564,$I$8:$K$8))))*(SQRT(((((SUMPRODUCT(Z564:AB564,$I$8:$K$8))*(SUMPRODUCT(Z564:AB564,$I$10:$K$10))-(SUMPRODUCT(AC564:AE564,$I$8:$K$8))*(SUMPRODUCT(AC564:AE564,$I$10:$K$10)))-((SUMPRODUCT(T564:V564,$I$8:$K$8))*(SUMPRODUCT(T564:V564,$I$10:$K$10))-(SUMPRODUCT(W564:Y564,$I$8:$K$8))*(SUMPRODUCT(W564:Y564,$I$10:$K$10))))^2)+((((SUMPRODUCT(T564:V564,$I$8:$K$8))*(SUMPRODUCT(W564:Y564,$I$10:$K$10))+(SUMPRODUCT(T564:V564,$I$10:$K$10))*(SUMPRODUCT(W564:Y564,$I$8:$K$8)))-((SUMPRODUCT(Z564:AB564,$I$8:$K$8))*(SUMPRODUCT(AC564:AE564,$I$10:$K$10))+(SUMPRODUCT(Z564:AB564,$I$10:$K$10))*(SUMPRODUCT(AC564:AE564,$I$8:$K$8))))^2)-((((SUMPRODUCT(Z564:AB564,$I$8:$K$8))*(SUMPRODUCT(Z564:AB564,$I$10:$K$10))+(SUMPRODUCT(AC564:AE564,$I$8:$K$8))*(SUMPRODUCT(AC564:AE564,$I$10:$K$10)))-((SUMPRODUCT(T564:V564,$I$8:$K$8))*(SUMPRODUCT(T564:V564,$I$10:$K$10))+(SUMPRODUCT(W564:Y564,$I$8:$K$8))*(SUMPRODUCT(W564:Y564,$I$10:$K$10))))^2)))))/(((((SUMPRODUCT(Z564:AB564,$I$8:$K$8))*(SUMPRODUCT(Z564:AB564,$I$10:$K$10))-(SUMPRODUCT(AC564:AE564,$I$8:$K$8))*(SUMPRODUCT(AC564:AE564,$I$10:$K$10)))-((SUMPRODUCT(T564:V564,$I$8:$K$8))*(SUMPRODUCT(T564:V564,$I$10:$K$10))-(SUMPRODUCT(W564:Y564,$I$8:$K$8))*(SUMPRODUCT(W564:Y564,$I$10:$K$10))))^2)+((((SUMPRODUCT(T564:V564,$I$8:$K$8))*(SUMPRODUCT(W564:Y564,$I$10:$K$10))+(SUMPRODUCT(T564:V564,$I$10:$K$10))*(SUMPRODUCT(W564:Y564,$I$8:$K$8)))-((SUMPRODUCT(Z564:AB564,$I$8:$K$8))*(SUMPRODUCT(AC564:AE564,$I$10:$K$10))+(SUMPRODUCT(Z564:AB564,$I$10:$K$10))*(SUMPRODUCT(AC564:AE564,$I$8:$K$8))))^2)))))/2</f>
        <v>1.8591153948464479E-4</v>
      </c>
      <c r="T564">
        <f>(1/(SQRT(2)))*(COS(RADIANS(45)))</f>
        <v>0.5</v>
      </c>
      <c r="U564">
        <f>((1/(SQRT(2)))*(COS(RADIANS(Q564))))*(SIN(RADIANS(45)))</f>
        <v>-0.16397627113486901</v>
      </c>
      <c r="V564">
        <f>((1/(SQRT(2)))*(SIN(RADIANS(Q564))))*(SIN(RADIANS(45)))</f>
        <v>0.47234709960441573</v>
      </c>
      <c r="W564">
        <f>(-((1/(SQRT(2)))*(SIN(RADIANS(45)))))</f>
        <v>-0.49999999999999989</v>
      </c>
      <c r="X564">
        <f>((1/(SQRT(2)))*(COS(RADIANS(Q564))))*(COS(RADIANS(45)))</f>
        <v>-0.16397627113486904</v>
      </c>
      <c r="Y564">
        <f>(((1/(SQRT(2)))*(SIN(RADIANS(Q564))))*(COS(RADIANS(45))))</f>
        <v>0.47234709960441579</v>
      </c>
      <c r="Z564">
        <f t="shared" ref="Z564" si="1198">(1/(SQRT(2)))*(COS(RADIANS(-45)))</f>
        <v>0.5</v>
      </c>
      <c r="AA564">
        <f>((1/(SQRT(2)))*(COS(RADIANS(Q564))))*(SIN(RADIANS(-45)))</f>
        <v>0.16397627113486901</v>
      </c>
      <c r="AB564">
        <f>((1/(SQRT(2)))*(SIN(RADIANS(Q564))))*(SIN(RADIANS(-45)))</f>
        <v>-0.47234709960441573</v>
      </c>
      <c r="AC564">
        <f>(-((1/(SQRT(2)))*(SIN(RADIANS(-45)))))</f>
        <v>0.49999999999999989</v>
      </c>
      <c r="AD564">
        <f>((1/(SQRT(2)))*(COS(RADIANS(Q564))))*(COS(RADIANS(-45)))</f>
        <v>-0.16397627113486904</v>
      </c>
      <c r="AE564">
        <f>(((1/(SQRT(2)))*(SIN(RADIANS(Q564))))*(COS(RADIANS(-45))))</f>
        <v>0.47234709960441579</v>
      </c>
    </row>
    <row r="565" spans="1:31" x14ac:dyDescent="0.2">
      <c r="O565" t="s">
        <v>95</v>
      </c>
      <c r="R565" t="s">
        <v>95</v>
      </c>
    </row>
    <row r="566" spans="1:31" x14ac:dyDescent="0.2">
      <c r="O566" s="15">
        <f>(COS(RADIANS(N564)))*((SIN(RADIANS(45)))*(COS(RADIANS(45))))-(SIN(RADIANS(135)))*(COS(RADIANS((135))))*($A$337*$F$337+$C$337*$D$337)-(2*((SIN(RADIANS(45)))^2))-(SIN(RADIANS(135)))^2*(SIN(RADIANS(N564)))*(($B$337*$E$337))-($C$337*$F$337)+(SIN(RADIANS(N564)))*(-(SIN(RADIANS(45))))*(COS(RADIANS(45)))-(SIN(RADIANS(135)))*(COS(RADIANS(135)))*($A$337*$E$337+$B$337*$D$337)-(SIN(RADIANS(45)))^2-(SIN(RADIANS(135)))^2*(SIN(RADIANS(N564)))*($B$337*$F$337+$C$337*$E$337)+(SIN(RADIANS(45)))^2-((SIN(RADIANS(135)))^2)*((COS(RADIANS(N564)))^2)*($B$337*$F$337+$C$337*$E$337)</f>
        <v>-2.0493204691721183</v>
      </c>
      <c r="R566">
        <f>(COS(RADIANS(Q564)))*((SIN(RADIANS(45)))*(COS(RADIANS(45))))-(SIN(RADIANS(135)))*(COS(RADIANS((135))))*($A$337*$F$337+$C$337*$D$337)-(2*((SIN(RADIANS(45)))^2))-(SIN(RADIANS(135)))^2*(SIN(RADIANS(Q564)))*(($B$337*$E$337))-($C$337*$F$337)+(SIN(RADIANS(Q564)))*(-(SIN(RADIANS(45))))*(COS(RADIANS(45)))-(SIN(RADIANS(135)))*(COS(RADIANS(135)))*($A$337*$E$337+$B$337*$D$337)-(SIN(RADIANS(45)))^2-(SIN(RADIANS(135)))^2*(SIN(RADIANS(Q564)))*($B$337*$F$337+$C$337*$E$337)+(SIN(RADIANS(45)))^2-((SIN(RADIANS(135)))^2)*((COS(RADIANS(Q564)))^2)*($B$337*$F$337+$C$337*$E$337)</f>
        <v>-1.9930204635040036</v>
      </c>
      <c r="AE566" s="15"/>
    </row>
    <row r="567" spans="1:31" x14ac:dyDescent="0.2">
      <c r="A567" s="15"/>
      <c r="Q567" s="15"/>
    </row>
    <row r="568" spans="1:31" x14ac:dyDescent="0.2">
      <c r="A568">
        <f>(1/(SQRT(2)))*(COS(RADIANS(45)))</f>
        <v>0.5</v>
      </c>
      <c r="B568">
        <f>((1/(SQRT(2)))*(COS(RADIANS(N568))))*(SIN(RADIANS(45)))</f>
        <v>-0.47997403743950989</v>
      </c>
      <c r="C568">
        <f t="shared" ref="C568" si="1199">((1/(SQRT(2)))*(SIN(RADIANS(N568))))*(SIN(RADIANS(45)))</f>
        <v>0.14008898380677862</v>
      </c>
      <c r="D568">
        <f t="shared" ref="D568" si="1200">(-((1/(SQRT(2)))*(SIN(RADIANS(45)))))</f>
        <v>-0.49999999999999989</v>
      </c>
      <c r="E568">
        <f t="shared" ref="E568" si="1201">((1/(SQRT(2)))*(COS(RADIANS(N568))))*(COS(RADIANS(45)))</f>
        <v>-0.47997403743950995</v>
      </c>
      <c r="F568">
        <f t="shared" ref="F568" si="1202">(((1/(SQRT(2)))*(SIN(RADIANS(N568))))*(COS(RADIANS(45))))</f>
        <v>0.14008898380677864</v>
      </c>
      <c r="G568">
        <f t="shared" ref="G568" si="1203">(1/(SQRT(2)))*(COS(RADIANS(-45)))</f>
        <v>0.5</v>
      </c>
      <c r="H568">
        <f t="shared" ref="H568" si="1204">((1/(SQRT(2)))*(COS(RADIANS(N568))))*(SIN(RADIANS(-45)))</f>
        <v>0.47997403743950989</v>
      </c>
      <c r="I568">
        <f t="shared" ref="I568" si="1205">((1/(SQRT(2)))*(SIN(RADIANS(N568))))*(SIN(RADIANS(-45)))</f>
        <v>-0.14008898380677862</v>
      </c>
      <c r="J568">
        <f t="shared" ref="J568" si="1206">(-((1/(SQRT(2)))*(SIN(RADIANS(-45)))))</f>
        <v>0.49999999999999989</v>
      </c>
      <c r="K568">
        <f t="shared" ref="K568" si="1207">((1/(SQRT(2)))*(COS(RADIANS(N568))))*(COS(RADIANS(-45)))</f>
        <v>-0.47997403743950995</v>
      </c>
      <c r="L568">
        <f>(((1/(SQRT(2)))*(SIN(RADIANS(N568))))*(COS(RADIANS(-45))))</f>
        <v>0.14008898380677864</v>
      </c>
      <c r="N568">
        <f>N564-(O564/O566)</f>
        <v>3043.7291733449269</v>
      </c>
      <c r="O568">
        <f>(DEGREES(ACOS(((-(((SUMPRODUCT(G568:I568,$I$8:$K$8))*(SUMPRODUCT(G568:I568,$I$10:$K$10))-(SUMPRODUCT(J568:L568,$I$8:$K$8))*(SUMPRODUCT(J568:L568,$I$10:$K$10)))-((SUMPRODUCT(A568:C568,$I$8:$K$8))*(SUMPRODUCT(A568:C568,$I$10:$K$10))-(SUMPRODUCT(D568:F568,$I$8:$K$8))*(SUMPRODUCT(D568:F568,$I$10:$K$10))))*(((SUMPRODUCT(G568:I568,$I$8:$K$8))*(SUMPRODUCT(G568:I568,$I$10:$K$10))+(SUMPRODUCT(J568:L568,$I$8:$K$8))*(SUMPRODUCT(J568:L568,$I$10:$K$10)))-((SUMPRODUCT(A568:C568,$I$8:$K$8))*(SUMPRODUCT(A568:C568,$I$10:$K$10))+(SUMPRODUCT(D568:F568,$I$8:$K$8))*(SUMPRODUCT(D568:F568,$I$10:$K$10)))))-((((SUMPRODUCT(A568:C568,$I$8:$K$8))*(SUMPRODUCT(D568:F568,$I$10:$K$10))+(SUMPRODUCT(A568:C568,$I$10:$K$10))*(SUMPRODUCT(D568:F568,$I$8:$K$8)))-((SUMPRODUCT(G568:I568,$I$8:$K$8))*(SUMPRODUCT(J568:L568,$I$10:$K$10))+(SUMPRODUCT(G568:I568,$I$10:$K$10))*(SUMPRODUCT(J568:L568,$I$8:$K$8))))*(SQRT(((((SUMPRODUCT(G568:I568,$I$8:$K$8))*(SUMPRODUCT(G568:I568,$I$10:$K$10))-(SUMPRODUCT(J568:L568,$I$8:$K$8))*(SUMPRODUCT(J568:L568,$I$10:$K$10)))-((SUMPRODUCT(A568:C568,$I$8:$K$8))*(SUMPRODUCT(A568:C568,$I$10:$K$10))-(SUMPRODUCT(D568:F568,$I$8:$K$8))*(SUMPRODUCT(D568:F568,$I$10:$K$10))))^2)+((((SUMPRODUCT(A568:C568,$I$8:$K$8))*(SUMPRODUCT(D568:F568,$I$10:$K$10))+(SUMPRODUCT(A568:C568,$I$10:$K$10))*(SUMPRODUCT(D568:F568,$I$8:$K$8)))-((SUMPRODUCT(G568:I568,$I$8:$K$8))*(SUMPRODUCT(J568:L568,$I$10:$K$10))+(SUMPRODUCT(G568:I568,$I$10:$K$10))*(SUMPRODUCT(J568:L568,$I$8:$K$8))))^2)-((((SUMPRODUCT(G568:I568,$I$8:$K$8))*(SUMPRODUCT(G568:I568,$I$10:$K$10))+(SUMPRODUCT(J568:L568,$I$8:$K$8))*(SUMPRODUCT(J568:L568,$I$10:$K$10)))-((SUMPRODUCT(A568:C568,$I$8:$K$8))*(SUMPRODUCT(A568:C568,$I$10:$K$10))+(SUMPRODUCT(D568:F568,$I$8:$K$8))*(SUMPRODUCT(D568:F568,$I$10:$K$10))))^2)))))/(((((SUMPRODUCT(G568:I568,$I$8:$K$8))*(SUMPRODUCT(G568:I568,$I$10:$K$10))-(SUMPRODUCT(J568:L568,$I$8:$K$8))*(SUMPRODUCT(J568:L568,$I$10:$K$10)))-((SUMPRODUCT(A568:C568,$I$8:$K$8))*(SUMPRODUCT(A568:C568,$I$10:$K$10))-(SUMPRODUCT(D568:F568,$I$8:$K$8))*(SUMPRODUCT(D568:F568,$I$10:$K$10))))^2)+((((SUMPRODUCT(A568:C568,$I$8:$K$8))*(SUMPRODUCT(D568:F568,$I$10:$K$10))+(SUMPRODUCT(A568:C568,$I$10:$K$10))*(SUMPRODUCT(D568:F568,$I$8:$K$8)))-((SUMPRODUCT(G568:I568,$I$8:$K$8))*(SUMPRODUCT(J568:L568,$I$10:$K$10))+(SUMPRODUCT(G568:I568,$I$10:$K$10))*(SUMPRODUCT(J568:L568,$I$8:$K$8))))^2)))))/2</f>
        <v>71.739664344581954</v>
      </c>
      <c r="Q568">
        <f t="shared" ref="Q568" si="1208">Q564-(R564/R566)</f>
        <v>109.14464344807695</v>
      </c>
      <c r="R568">
        <f>(DEGREES(ACOS(((-(((SUMPRODUCT(Z568:AB568,$I$8:$K$8))*(SUMPRODUCT(Z568:AB568,$I$10:$K$10))-(SUMPRODUCT(AC568:AE568,$I$8:$K$8))*(SUMPRODUCT(AC568:AE568,$I$10:$K$10)))-((SUMPRODUCT(T568:V568,$I$8:$K$8))*(SUMPRODUCT(T568:V568,$I$10:$K$10))-(SUMPRODUCT(W568:Y568,$I$8:$K$8))*(SUMPRODUCT(W568:Y568,$I$10:$K$10))))*(((SUMPRODUCT(Z568:AB568,$I$8:$K$8))*(SUMPRODUCT(Z568:AB568,$I$10:$K$10))+(SUMPRODUCT(AC568:AE568,$I$8:$K$8))*(SUMPRODUCT(AC568:AE568,$I$10:$K$10)))-((SUMPRODUCT(T568:V568,$I$8:$K$8))*(SUMPRODUCT(T568:V568,$I$10:$K$10))+(SUMPRODUCT(W568:Y568,$I$8:$K$8))*(SUMPRODUCT(W568:Y568,$I$10:$K$10)))))+((((SUMPRODUCT(T568:V568,$I$8:$K$8))*(SUMPRODUCT(W568:Y568,$I$10:$K$10))+(SUMPRODUCT(T568:V568,$I$10:$K$10))*(SUMPRODUCT(W568:Y568,$I$8:$K$8)))-((SUMPRODUCT(Z568:AB568,$I$8:$K$8))*(SUMPRODUCT(AC568:AE568,$I$10:$K$10))+(SUMPRODUCT(Z568:AB568,$I$10:$K$10))*(SUMPRODUCT(AC568:AE568,$I$8:$K$8))))*(SQRT(((((SUMPRODUCT(Z568:AB568,$I$8:$K$8))*(SUMPRODUCT(Z568:AB568,$I$10:$K$10))-(SUMPRODUCT(AC568:AE568,$I$8:$K$8))*(SUMPRODUCT(AC568:AE568,$I$10:$K$10)))-((SUMPRODUCT(T568:V568,$I$8:$K$8))*(SUMPRODUCT(T568:V568,$I$10:$K$10))-(SUMPRODUCT(W568:Y568,$I$8:$K$8))*(SUMPRODUCT(W568:Y568,$I$10:$K$10))))^2)+((((SUMPRODUCT(T568:V568,$I$8:$K$8))*(SUMPRODUCT(W568:Y568,$I$10:$K$10))+(SUMPRODUCT(T568:V568,$I$10:$K$10))*(SUMPRODUCT(W568:Y568,$I$8:$K$8)))-((SUMPRODUCT(Z568:AB568,$I$8:$K$8))*(SUMPRODUCT(AC568:AE568,$I$10:$K$10))+(SUMPRODUCT(Z568:AB568,$I$10:$K$10))*(SUMPRODUCT(AC568:AE568,$I$8:$K$8))))^2)-((((SUMPRODUCT(Z568:AB568,$I$8:$K$8))*(SUMPRODUCT(Z568:AB568,$I$10:$K$10))+(SUMPRODUCT(AC568:AE568,$I$8:$K$8))*(SUMPRODUCT(AC568:AE568,$I$10:$K$10)))-((SUMPRODUCT(T568:V568,$I$8:$K$8))*(SUMPRODUCT(T568:V568,$I$10:$K$10))+(SUMPRODUCT(W568:Y568,$I$8:$K$8))*(SUMPRODUCT(W568:Y568,$I$10:$K$10))))^2)))))/(((((SUMPRODUCT(Z568:AB568,$I$8:$K$8))*(SUMPRODUCT(Z568:AB568,$I$10:$K$10))-(SUMPRODUCT(AC568:AE568,$I$8:$K$8))*(SUMPRODUCT(AC568:AE568,$I$10:$K$10)))-((SUMPRODUCT(T568:V568,$I$8:$K$8))*(SUMPRODUCT(T568:V568,$I$10:$K$10))-(SUMPRODUCT(W568:Y568,$I$8:$K$8))*(SUMPRODUCT(W568:Y568,$I$10:$K$10))))^2)+((((SUMPRODUCT(T568:V568,$I$8:$K$8))*(SUMPRODUCT(W568:Y568,$I$10:$K$10))+(SUMPRODUCT(T568:V568,$I$10:$K$10))*(SUMPRODUCT(W568:Y568,$I$8:$K$8)))-((SUMPRODUCT(Z568:AB568,$I$8:$K$8))*(SUMPRODUCT(AC568:AE568,$I$10:$K$10))+(SUMPRODUCT(Z568:AB568,$I$10:$K$10))*(SUMPRODUCT(AC568:AE568,$I$8:$K$8))))^2)))))/2</f>
        <v>1.4982328794449867E-4</v>
      </c>
      <c r="T568">
        <f t="shared" ref="T568" si="1209">(1/(SQRT(2)))*(COS(RADIANS(45)))</f>
        <v>0.5</v>
      </c>
      <c r="U568">
        <f t="shared" ref="U568" si="1210">((1/(SQRT(2)))*(COS(RADIANS(Q568))))*(SIN(RADIANS(45)))</f>
        <v>-0.16397704014681647</v>
      </c>
      <c r="V568">
        <f t="shared" ref="V568" si="1211">((1/(SQRT(2)))*(SIN(RADIANS(Q568))))*(SIN(RADIANS(45)))</f>
        <v>0.47234683263962851</v>
      </c>
      <c r="W568">
        <f t="shared" ref="W568" si="1212">(-((1/(SQRT(2)))*(SIN(RADIANS(45)))))</f>
        <v>-0.49999999999999989</v>
      </c>
      <c r="X568">
        <f t="shared" ref="X568" si="1213">((1/(SQRT(2)))*(COS(RADIANS(Q568))))*(COS(RADIANS(45)))</f>
        <v>-0.16397704014681649</v>
      </c>
      <c r="Y568">
        <f t="shared" ref="Y568" si="1214">(((1/(SQRT(2)))*(SIN(RADIANS(Q568))))*(COS(RADIANS(45))))</f>
        <v>0.47234683263962862</v>
      </c>
      <c r="Z568">
        <f t="shared" ref="Z568" si="1215">(1/(SQRT(2)))*(COS(RADIANS(-45)))</f>
        <v>0.5</v>
      </c>
      <c r="AA568">
        <f t="shared" ref="AA568" si="1216">((1/(SQRT(2)))*(COS(RADIANS(Q568))))*(SIN(RADIANS(-45)))</f>
        <v>0.16397704014681647</v>
      </c>
      <c r="AB568">
        <f t="shared" ref="AB568" si="1217">((1/(SQRT(2)))*(SIN(RADIANS(Q568))))*(SIN(RADIANS(-45)))</f>
        <v>-0.47234683263962851</v>
      </c>
      <c r="AC568">
        <f t="shared" ref="AC568" si="1218">(-((1/(SQRT(2)))*(SIN(RADIANS(-45)))))</f>
        <v>0.49999999999999989</v>
      </c>
      <c r="AD568">
        <f t="shared" ref="AD568" si="1219">((1/(SQRT(2)))*(COS(RADIANS(Q568))))*(COS(RADIANS(-45)))</f>
        <v>-0.16397704014681649</v>
      </c>
      <c r="AE568">
        <f t="shared" ref="AE568" si="1220">(((1/(SQRT(2)))*(SIN(RADIANS(Q568))))*(COS(RADIANS(-45))))</f>
        <v>0.47234683263962862</v>
      </c>
    </row>
    <row r="569" spans="1:31" x14ac:dyDescent="0.2">
      <c r="O569" t="s">
        <v>95</v>
      </c>
      <c r="R569" t="s">
        <v>95</v>
      </c>
    </row>
    <row r="570" spans="1:31" x14ac:dyDescent="0.2">
      <c r="O570" s="15">
        <f>(COS(RADIANS(N568)))*((SIN(RADIANS(45)))*(COS(RADIANS(45))))-(SIN(RADIANS(135)))*(COS(RADIANS((135))))*($A$337*$F$337+$C$337*$D$337)-(2*((SIN(RADIANS(45)))^2))-(SIN(RADIANS(135)))^2*(SIN(RADIANS(N568)))*(($B$337*$E$337))-($C$337*$F$337)+(SIN(RADIANS(N568)))*(-(SIN(RADIANS(45))))*(COS(RADIANS(45)))-(SIN(RADIANS(135)))*(COS(RADIANS(135)))*($A$337*$E$337+$B$337*$D$337)-(SIN(RADIANS(45)))^2-(SIN(RADIANS(135)))^2*(SIN(RADIANS(N568)))*($B$337*$F$337+$C$337*$E$337)+(SIN(RADIANS(45)))^2-((SIN(RADIANS(135)))^2)*((COS(RADIANS(N568)))^2)*($B$337*$F$337+$C$337*$E$337)</f>
        <v>-2.0108199809075336</v>
      </c>
      <c r="R570">
        <f t="shared" ref="R570" si="1221">(COS(RADIANS(Q568)))*((SIN(RADIANS(45)))*(COS(RADIANS(45))))-(SIN(RADIANS(135)))*(COS(RADIANS((135))))*($A$337*$F$337+$C$337*$D$337)-(2*((SIN(RADIANS(45)))^2))-(SIN(RADIANS(135)))^2*(SIN(RADIANS(Q568)))*(($B$337*$E$337))-($C$337*$F$337)+(SIN(RADIANS(Q568)))*(-(SIN(RADIANS(45))))*(COS(RADIANS(45)))-(SIN(RADIANS(135)))*(COS(RADIANS(135)))*($A$337*$E$337+$B$337*$D$337)-(SIN(RADIANS(45)))^2-(SIN(RADIANS(135)))^2*(SIN(RADIANS(Q568)))*($B$337*$F$337+$C$337*$E$337)+(SIN(RADIANS(45)))^2-((SIN(RADIANS(135)))^2)*((COS(RADIANS(Q568)))^2)*($B$337*$F$337+$C$337*$E$337)</f>
        <v>-1.9930209786700461</v>
      </c>
      <c r="AE570" s="15"/>
    </row>
    <row r="571" spans="1:31" x14ac:dyDescent="0.2">
      <c r="A571" s="15"/>
      <c r="Q571" s="15"/>
    </row>
    <row r="572" spans="1:31" x14ac:dyDescent="0.2">
      <c r="A572">
        <f>(1/(SQRT(2)))*(COS(RADIANS(45)))</f>
        <v>0.5</v>
      </c>
      <c r="B572">
        <f>((1/(SQRT(2)))*(COS(RADIANS(N572))))*(SIN(RADIANS(45)))</f>
        <v>-0.47159395112462121</v>
      </c>
      <c r="C572">
        <f t="shared" ref="C572" si="1222">((1/(SQRT(2)))*(SIN(RADIANS(N572))))*(SIN(RADIANS(45)))</f>
        <v>-0.1661299047813736</v>
      </c>
      <c r="D572">
        <f t="shared" ref="D572" si="1223">(-((1/(SQRT(2)))*(SIN(RADIANS(45)))))</f>
        <v>-0.49999999999999989</v>
      </c>
      <c r="E572">
        <f t="shared" ref="E572" si="1224">((1/(SQRT(2)))*(COS(RADIANS(N572))))*(COS(RADIANS(45)))</f>
        <v>-0.47159395112462127</v>
      </c>
      <c r="F572">
        <f t="shared" ref="F572" si="1225">(((1/(SQRT(2)))*(SIN(RADIANS(N572))))*(COS(RADIANS(45))))</f>
        <v>-0.16612990478137363</v>
      </c>
      <c r="G572">
        <f t="shared" ref="G572" si="1226">(1/(SQRT(2)))*(COS(RADIANS(-45)))</f>
        <v>0.5</v>
      </c>
      <c r="H572">
        <f t="shared" ref="H572" si="1227">((1/(SQRT(2)))*(COS(RADIANS(N572))))*(SIN(RADIANS(-45)))</f>
        <v>0.47159395112462121</v>
      </c>
      <c r="I572">
        <f t="shared" ref="I572" si="1228">((1/(SQRT(2)))*(SIN(RADIANS(N572))))*(SIN(RADIANS(-45)))</f>
        <v>0.1661299047813736</v>
      </c>
      <c r="J572">
        <f t="shared" ref="J572" si="1229">(-((1/(SQRT(2)))*(SIN(RADIANS(-45)))))</f>
        <v>0.49999999999999989</v>
      </c>
      <c r="K572">
        <f t="shared" ref="K572" si="1230">((1/(SQRT(2)))*(COS(RADIANS(N572))))*(COS(RADIANS(-45)))</f>
        <v>-0.47159395112462127</v>
      </c>
      <c r="L572">
        <f>(((1/(SQRT(2)))*(SIN(RADIANS(N572))))*(COS(RADIANS(-45))))</f>
        <v>-0.16612990478137363</v>
      </c>
      <c r="N572" s="10">
        <f>N568-(O568/O570)</f>
        <v>3079.4059942566646</v>
      </c>
      <c r="O572" s="10">
        <f>(DEGREES(ACOS(((-(((SUMPRODUCT(G572:I572,$I$8:$K$8))*(SUMPRODUCT(G572:I572,$I$10:$K$10))-(SUMPRODUCT(J572:L572,$I$8:$K$8))*(SUMPRODUCT(J572:L572,$I$10:$K$10)))-((SUMPRODUCT(A572:C572,$I$8:$K$8))*(SUMPRODUCT(A572:C572,$I$10:$K$10))-(SUMPRODUCT(D572:F572,$I$8:$K$8))*(SUMPRODUCT(D572:F572,$I$10:$K$10))))*(((SUMPRODUCT(G572:I572,$I$8:$K$8))*(SUMPRODUCT(G572:I572,$I$10:$K$10))+(SUMPRODUCT(J572:L572,$I$8:$K$8))*(SUMPRODUCT(J572:L572,$I$10:$K$10)))-((SUMPRODUCT(A572:C572,$I$8:$K$8))*(SUMPRODUCT(A572:C572,$I$10:$K$10))+(SUMPRODUCT(D572:F572,$I$8:$K$8))*(SUMPRODUCT(D572:F572,$I$10:$K$10)))))-((((SUMPRODUCT(A572:C572,$I$8:$K$8))*(SUMPRODUCT(D572:F572,$I$10:$K$10))+(SUMPRODUCT(A572:C572,$I$10:$K$10))*(SUMPRODUCT(D572:F572,$I$8:$K$8)))-((SUMPRODUCT(G572:I572,$I$8:$K$8))*(SUMPRODUCT(J572:L572,$I$10:$K$10))+(SUMPRODUCT(G572:I572,$I$10:$K$10))*(SUMPRODUCT(J572:L572,$I$8:$K$8))))*(SQRT(((((SUMPRODUCT(G572:I572,$I$8:$K$8))*(SUMPRODUCT(G572:I572,$I$10:$K$10))-(SUMPRODUCT(J572:L572,$I$8:$K$8))*(SUMPRODUCT(J572:L572,$I$10:$K$10)))-((SUMPRODUCT(A572:C572,$I$8:$K$8))*(SUMPRODUCT(A572:C572,$I$10:$K$10))-(SUMPRODUCT(D572:F572,$I$8:$K$8))*(SUMPRODUCT(D572:F572,$I$10:$K$10))))^2)+((((SUMPRODUCT(A572:C572,$I$8:$K$8))*(SUMPRODUCT(D572:F572,$I$10:$K$10))+(SUMPRODUCT(A572:C572,$I$10:$K$10))*(SUMPRODUCT(D572:F572,$I$8:$K$8)))-((SUMPRODUCT(G572:I572,$I$8:$K$8))*(SUMPRODUCT(J572:L572,$I$10:$K$10))+(SUMPRODUCT(G572:I572,$I$10:$K$10))*(SUMPRODUCT(J572:L572,$I$8:$K$8))))^2)-((((SUMPRODUCT(G572:I572,$I$8:$K$8))*(SUMPRODUCT(G572:I572,$I$10:$K$10))+(SUMPRODUCT(J572:L572,$I$8:$K$8))*(SUMPRODUCT(J572:L572,$I$10:$K$10)))-((SUMPRODUCT(A572:C572,$I$8:$K$8))*(SUMPRODUCT(A572:C572,$I$10:$K$10))+(SUMPRODUCT(D572:F572,$I$8:$K$8))*(SUMPRODUCT(D572:F572,$I$10:$K$10))))^2)))))/(((((SUMPRODUCT(G572:I572,$I$8:$K$8))*(SUMPRODUCT(G572:I572,$I$10:$K$10))-(SUMPRODUCT(J572:L572,$I$8:$K$8))*(SUMPRODUCT(J572:L572,$I$10:$K$10)))-((SUMPRODUCT(A572:C572,$I$8:$K$8))*(SUMPRODUCT(A572:C572,$I$10:$K$10))-(SUMPRODUCT(D572:F572,$I$8:$K$8))*(SUMPRODUCT(D572:F572,$I$10:$K$10))))^2)+((((SUMPRODUCT(A572:C572,$I$8:$K$8))*(SUMPRODUCT(D572:F572,$I$10:$K$10))+(SUMPRODUCT(A572:C572,$I$10:$K$10))*(SUMPRODUCT(D572:F572,$I$8:$K$8)))-((SUMPRODUCT(G572:I572,$I$8:$K$8))*(SUMPRODUCT(J572:L572,$I$10:$K$10))+(SUMPRODUCT(G572:I572,$I$10:$K$10))*(SUMPRODUCT(J572:L572,$I$8:$K$8))))^2)))))/2</f>
        <v>68.028764062788824</v>
      </c>
      <c r="Q572" s="10">
        <f t="shared" ref="Q572" si="1231">Q568-(R568/R570)</f>
        <v>109.14471862204127</v>
      </c>
      <c r="R572" s="10">
        <f>(DEGREES(ACOS(((-(((SUMPRODUCT(Z572:AB572,$I$8:$K$8))*(SUMPRODUCT(Z572:AB572,$I$10:$K$10))-(SUMPRODUCT(AC572:AE572,$I$8:$K$8))*(SUMPRODUCT(AC572:AE572,$I$10:$K$10)))-((SUMPRODUCT(T572:V572,$I$8:$K$8))*(SUMPRODUCT(T572:V572,$I$10:$K$10))-(SUMPRODUCT(W572:Y572,$I$8:$K$8))*(SUMPRODUCT(W572:Y572,$I$10:$K$10))))*(((SUMPRODUCT(Z572:AB572,$I$8:$K$8))*(SUMPRODUCT(Z572:AB572,$I$10:$K$10))+(SUMPRODUCT(AC572:AE572,$I$8:$K$8))*(SUMPRODUCT(AC572:AE572,$I$10:$K$10)))-((SUMPRODUCT(T572:V572,$I$8:$K$8))*(SUMPRODUCT(T572:V572,$I$10:$K$10))+(SUMPRODUCT(W572:Y572,$I$8:$K$8))*(SUMPRODUCT(W572:Y572,$I$10:$K$10)))))+((((SUMPRODUCT(T572:V572,$I$8:$K$8))*(SUMPRODUCT(W572:Y572,$I$10:$K$10))+(SUMPRODUCT(T572:V572,$I$10:$K$10))*(SUMPRODUCT(W572:Y572,$I$8:$K$8)))-((SUMPRODUCT(Z572:AB572,$I$8:$K$8))*(SUMPRODUCT(AC572:AE572,$I$10:$K$10))+(SUMPRODUCT(Z572:AB572,$I$10:$K$10))*(SUMPRODUCT(AC572:AE572,$I$8:$K$8))))*(SQRT(((((SUMPRODUCT(Z572:AB572,$I$8:$K$8))*(SUMPRODUCT(Z572:AB572,$I$10:$K$10))-(SUMPRODUCT(AC572:AE572,$I$8:$K$8))*(SUMPRODUCT(AC572:AE572,$I$10:$K$10)))-((SUMPRODUCT(T572:V572,$I$8:$K$8))*(SUMPRODUCT(T572:V572,$I$10:$K$10))-(SUMPRODUCT(W572:Y572,$I$8:$K$8))*(SUMPRODUCT(W572:Y572,$I$10:$K$10))))^2)+((((SUMPRODUCT(T572:V572,$I$8:$K$8))*(SUMPRODUCT(W572:Y572,$I$10:$K$10))+(SUMPRODUCT(T572:V572,$I$10:$K$10))*(SUMPRODUCT(W572:Y572,$I$8:$K$8)))-((SUMPRODUCT(Z572:AB572,$I$8:$K$8))*(SUMPRODUCT(AC572:AE572,$I$10:$K$10))+(SUMPRODUCT(Z572:AB572,$I$10:$K$10))*(SUMPRODUCT(AC572:AE572,$I$8:$K$8))))^2)-((((SUMPRODUCT(Z572:AB572,$I$8:$K$8))*(SUMPRODUCT(Z572:AB572,$I$10:$K$10))+(SUMPRODUCT(AC572:AE572,$I$8:$K$8))*(SUMPRODUCT(AC572:AE572,$I$10:$K$10)))-((SUMPRODUCT(T572:V572,$I$8:$K$8))*(SUMPRODUCT(T572:V572,$I$10:$K$10))+(SUMPRODUCT(W572:Y572,$I$8:$K$8))*(SUMPRODUCT(W572:Y572,$I$10:$K$10))))^2)))))/(((((SUMPRODUCT(Z572:AB572,$I$8:$K$8))*(SUMPRODUCT(Z572:AB572,$I$10:$K$10))-(SUMPRODUCT(AC572:AE572,$I$8:$K$8))*(SUMPRODUCT(AC572:AE572,$I$10:$K$10)))-((SUMPRODUCT(T572:V572,$I$8:$K$8))*(SUMPRODUCT(T572:V572,$I$10:$K$10))-(SUMPRODUCT(W572:Y572,$I$8:$K$8))*(SUMPRODUCT(W572:Y572,$I$10:$K$10))))^2)+((((SUMPRODUCT(T572:V572,$I$8:$K$8))*(SUMPRODUCT(W572:Y572,$I$10:$K$10))+(SUMPRODUCT(T572:V572,$I$10:$K$10))*(SUMPRODUCT(W572:Y572,$I$8:$K$8)))-((SUMPRODUCT(Z572:AB572,$I$8:$K$8))*(SUMPRODUCT(AC572:AE572,$I$10:$K$10))+(SUMPRODUCT(Z572:AB572,$I$10:$K$10))*(SUMPRODUCT(AC572:AE572,$I$8:$K$8))))^2)))))/2</f>
        <v>1.2074031768582919E-4</v>
      </c>
      <c r="T572">
        <f t="shared" ref="T572" si="1232">(1/(SQRT(2)))*(COS(RADIANS(45)))</f>
        <v>0.5</v>
      </c>
      <c r="U572">
        <f t="shared" ref="U572" si="1233">((1/(SQRT(2)))*(COS(RADIANS(Q572))))*(SIN(RADIANS(45)))</f>
        <v>-0.16397765988139645</v>
      </c>
      <c r="V572">
        <f t="shared" ref="V572" si="1234">((1/(SQRT(2)))*(SIN(RADIANS(Q572))))*(SIN(RADIANS(45)))</f>
        <v>0.47234661749590307</v>
      </c>
      <c r="W572">
        <f t="shared" ref="W572" si="1235">(-((1/(SQRT(2)))*(SIN(RADIANS(45)))))</f>
        <v>-0.49999999999999989</v>
      </c>
      <c r="X572">
        <f t="shared" ref="X572" si="1236">((1/(SQRT(2)))*(COS(RADIANS(Q572))))*(COS(RADIANS(45)))</f>
        <v>-0.16397765988139648</v>
      </c>
      <c r="Y572">
        <f t="shared" ref="Y572" si="1237">(((1/(SQRT(2)))*(SIN(RADIANS(Q572))))*(COS(RADIANS(45))))</f>
        <v>0.47234661749590312</v>
      </c>
      <c r="Z572">
        <f t="shared" ref="Z572" si="1238">(1/(SQRT(2)))*(COS(RADIANS(-45)))</f>
        <v>0.5</v>
      </c>
      <c r="AA572">
        <f t="shared" ref="AA572" si="1239">((1/(SQRT(2)))*(COS(RADIANS(Q572))))*(SIN(RADIANS(-45)))</f>
        <v>0.16397765988139645</v>
      </c>
      <c r="AB572">
        <f t="shared" ref="AB572" si="1240">((1/(SQRT(2)))*(SIN(RADIANS(Q572))))*(SIN(RADIANS(-45)))</f>
        <v>-0.47234661749590307</v>
      </c>
      <c r="AC572">
        <f t="shared" ref="AC572" si="1241">(-((1/(SQRT(2)))*(SIN(RADIANS(-45)))))</f>
        <v>0.49999999999999989</v>
      </c>
      <c r="AD572">
        <f t="shared" ref="AD572" si="1242">((1/(SQRT(2)))*(COS(RADIANS(Q572))))*(COS(RADIANS(-45)))</f>
        <v>-0.16397765988139648</v>
      </c>
      <c r="AE572">
        <f t="shared" ref="AE572" si="1243">(((1/(SQRT(2)))*(SIN(RADIANS(Q572))))*(COS(RADIANS(-45))))</f>
        <v>0.47234661749590312</v>
      </c>
    </row>
    <row r="573" spans="1:31" x14ac:dyDescent="0.2">
      <c r="O573" t="s">
        <v>95</v>
      </c>
      <c r="R573" t="s">
        <v>95</v>
      </c>
    </row>
    <row r="574" spans="1:31" x14ac:dyDescent="0.2">
      <c r="O574" s="15">
        <f>(COS(RADIANS(N572)))*((SIN(RADIANS(45)))*(COS(RADIANS(45))))-(SIN(RADIANS(135)))*(COS(RADIANS((135))))*($A$337*$F$337+$C$337*$D$337)-(2*((SIN(RADIANS(45)))^2))-(SIN(RADIANS(135)))^2*(SIN(RADIANS(N572)))*(($B$337*$E$337))-($C$337*$F$337)+(SIN(RADIANS(N572)))*(-(SIN(RADIANS(45))))*(COS(RADIANS(45)))-(SIN(RADIANS(135)))*(COS(RADIANS(135)))*($A$337*$E$337+$B$337*$D$337)-(SIN(RADIANS(45)))^2-(SIN(RADIANS(135)))^2*(SIN(RADIANS(N572)))*($B$337*$F$337+$C$337*$E$337)+(SIN(RADIANS(45)))^2-((SIN(RADIANS(135)))^2)*((COS(RADIANS(N572)))^2)*($B$337*$F$337+$C$337*$E$337)</f>
        <v>-1.7590162553183377</v>
      </c>
      <c r="R574">
        <f t="shared" ref="R574" si="1244">(COS(RADIANS(Q572)))*((SIN(RADIANS(45)))*(COS(RADIANS(45))))-(SIN(RADIANS(135)))*(COS(RADIANS((135))))*($A$337*$F$337+$C$337*$D$337)-(2*((SIN(RADIANS(45)))^2))-(SIN(RADIANS(135)))^2*(SIN(RADIANS(Q572)))*(($B$337*$E$337))-($C$337*$F$337)+(SIN(RADIANS(Q572)))*(-(SIN(RADIANS(45))))*(COS(RADIANS(45)))-(SIN(RADIANS(135)))*(COS(RADIANS(135)))*($A$337*$E$337+$B$337*$D$337)-(SIN(RADIANS(45)))^2-(SIN(RADIANS(135)))^2*(SIN(RADIANS(Q572)))*($B$337*$F$337+$C$337*$E$337)+(SIN(RADIANS(45)))^2-((SIN(RADIANS(135)))^2)*((COS(RADIANS(Q572)))^2)*($B$337*$F$337+$C$337*$E$337)</f>
        <v>-1.9930213938332673</v>
      </c>
      <c r="AE574" s="15"/>
    </row>
    <row r="575" spans="1:31" x14ac:dyDescent="0.2">
      <c r="A575" s="15"/>
      <c r="Q575" s="15"/>
    </row>
    <row r="576" spans="1:31" x14ac:dyDescent="0.2">
      <c r="A576">
        <f>(1/(SQRT(2)))*(COS(RADIANS(45)))</f>
        <v>0.5</v>
      </c>
      <c r="B576">
        <f>((1/(SQRT(2)))*(COS(RADIANS(N576))))*(SIN(RADIANS(45)))</f>
        <v>-0.26436496959666428</v>
      </c>
      <c r="C576">
        <f t="shared" ref="C576" si="1245">((1/(SQRT(2)))*(SIN(RADIANS(N576))))*(SIN(RADIANS(45)))</f>
        <v>-0.42439505516694542</v>
      </c>
      <c r="D576">
        <f t="shared" ref="D576" si="1246">(-((1/(SQRT(2)))*(SIN(RADIANS(45)))))</f>
        <v>-0.49999999999999989</v>
      </c>
      <c r="E576">
        <f t="shared" ref="E576" si="1247">((1/(SQRT(2)))*(COS(RADIANS(N576))))*(COS(RADIANS(45)))</f>
        <v>-0.26436496959666433</v>
      </c>
      <c r="F576">
        <f t="shared" ref="F576" si="1248">(((1/(SQRT(2)))*(SIN(RADIANS(N576))))*(COS(RADIANS(45))))</f>
        <v>-0.42439505516694548</v>
      </c>
      <c r="G576">
        <f t="shared" ref="G576" si="1249">(1/(SQRT(2)))*(COS(RADIANS(-45)))</f>
        <v>0.5</v>
      </c>
      <c r="H576">
        <f t="shared" ref="H576" si="1250">((1/(SQRT(2)))*(COS(RADIANS(N576))))*(SIN(RADIANS(-45)))</f>
        <v>0.26436496959666428</v>
      </c>
      <c r="I576">
        <f t="shared" ref="I576" si="1251">((1/(SQRT(2)))*(SIN(RADIANS(N576))))*(SIN(RADIANS(-45)))</f>
        <v>0.42439505516694542</v>
      </c>
      <c r="J576">
        <f t="shared" ref="J576" si="1252">(-((1/(SQRT(2)))*(SIN(RADIANS(-45)))))</f>
        <v>0.49999999999999989</v>
      </c>
      <c r="K576">
        <f t="shared" ref="K576" si="1253">((1/(SQRT(2)))*(COS(RADIANS(N576))))*(COS(RADIANS(-45)))</f>
        <v>-0.26436496959666433</v>
      </c>
      <c r="L576">
        <f>(((1/(SQRT(2)))*(SIN(RADIANS(N576))))*(COS(RADIANS(-45))))</f>
        <v>-0.42439505516694548</v>
      </c>
      <c r="N576">
        <f>N572-(O572/O574)</f>
        <v>3118.0803179629438</v>
      </c>
      <c r="O576">
        <f>(DEGREES(ACOS(((-(((SUMPRODUCT(G576:I576,$I$8:$K$8))*(SUMPRODUCT(G576:I576,$I$10:$K$10))-(SUMPRODUCT(J576:L576,$I$8:$K$8))*(SUMPRODUCT(J576:L576,$I$10:$K$10)))-((SUMPRODUCT(A576:C576,$I$8:$K$8))*(SUMPRODUCT(A576:C576,$I$10:$K$10))-(SUMPRODUCT(D576:F576,$I$8:$K$8))*(SUMPRODUCT(D576:F576,$I$10:$K$10))))*(((SUMPRODUCT(G576:I576,$I$8:$K$8))*(SUMPRODUCT(G576:I576,$I$10:$K$10))+(SUMPRODUCT(J576:L576,$I$8:$K$8))*(SUMPRODUCT(J576:L576,$I$10:$K$10)))-((SUMPRODUCT(A576:C576,$I$8:$K$8))*(SUMPRODUCT(A576:C576,$I$10:$K$10))+(SUMPRODUCT(D576:F576,$I$8:$K$8))*(SUMPRODUCT(D576:F576,$I$10:$K$10)))))-((((SUMPRODUCT(A576:C576,$I$8:$K$8))*(SUMPRODUCT(D576:F576,$I$10:$K$10))+(SUMPRODUCT(A576:C576,$I$10:$K$10))*(SUMPRODUCT(D576:F576,$I$8:$K$8)))-((SUMPRODUCT(G576:I576,$I$8:$K$8))*(SUMPRODUCT(J576:L576,$I$10:$K$10))+(SUMPRODUCT(G576:I576,$I$10:$K$10))*(SUMPRODUCT(J576:L576,$I$8:$K$8))))*(SQRT(((((SUMPRODUCT(G576:I576,$I$8:$K$8))*(SUMPRODUCT(G576:I576,$I$10:$K$10))-(SUMPRODUCT(J576:L576,$I$8:$K$8))*(SUMPRODUCT(J576:L576,$I$10:$K$10)))-((SUMPRODUCT(A576:C576,$I$8:$K$8))*(SUMPRODUCT(A576:C576,$I$10:$K$10))-(SUMPRODUCT(D576:F576,$I$8:$K$8))*(SUMPRODUCT(D576:F576,$I$10:$K$10))))^2)+((((SUMPRODUCT(A576:C576,$I$8:$K$8))*(SUMPRODUCT(D576:F576,$I$10:$K$10))+(SUMPRODUCT(A576:C576,$I$10:$K$10))*(SUMPRODUCT(D576:F576,$I$8:$K$8)))-((SUMPRODUCT(G576:I576,$I$8:$K$8))*(SUMPRODUCT(J576:L576,$I$10:$K$10))+(SUMPRODUCT(G576:I576,$I$10:$K$10))*(SUMPRODUCT(J576:L576,$I$8:$K$8))))^2)-((((SUMPRODUCT(G576:I576,$I$8:$K$8))*(SUMPRODUCT(G576:I576,$I$10:$K$10))+(SUMPRODUCT(J576:L576,$I$8:$K$8))*(SUMPRODUCT(J576:L576,$I$10:$K$10)))-((SUMPRODUCT(A576:C576,$I$8:$K$8))*(SUMPRODUCT(A576:C576,$I$10:$K$10))+(SUMPRODUCT(D576:F576,$I$8:$K$8))*(SUMPRODUCT(D576:F576,$I$10:$K$10))))^2)))))/(((((SUMPRODUCT(G576:I576,$I$8:$K$8))*(SUMPRODUCT(G576:I576,$I$10:$K$10))-(SUMPRODUCT(J576:L576,$I$8:$K$8))*(SUMPRODUCT(J576:L576,$I$10:$K$10)))-((SUMPRODUCT(A576:C576,$I$8:$K$8))*(SUMPRODUCT(A576:C576,$I$10:$K$10))-(SUMPRODUCT(D576:F576,$I$8:$K$8))*(SUMPRODUCT(D576:F576,$I$10:$K$10))))^2)+((((SUMPRODUCT(A576:C576,$I$8:$K$8))*(SUMPRODUCT(D576:F576,$I$10:$K$10))+(SUMPRODUCT(A576:C576,$I$10:$K$10))*(SUMPRODUCT(D576:F576,$I$8:$K$8)))-((SUMPRODUCT(G576:I576,$I$8:$K$8))*(SUMPRODUCT(J576:L576,$I$10:$K$10))+(SUMPRODUCT(G576:I576,$I$10:$K$10))*(SUMPRODUCT(J576:L576,$I$8:$K$8))))^2)))))/2</f>
        <v>73.093391383601144</v>
      </c>
      <c r="Q576">
        <f t="shared" ref="Q576" si="1254">Q572-(R572/R574)</f>
        <v>109.14477920358749</v>
      </c>
      <c r="R576">
        <f>(DEGREES(ACOS(((-(((SUMPRODUCT(Z576:AB576,$I$8:$K$8))*(SUMPRODUCT(Z576:AB576,$I$10:$K$10))-(SUMPRODUCT(AC576:AE576,$I$8:$K$8))*(SUMPRODUCT(AC576:AE576,$I$10:$K$10)))-((SUMPRODUCT(T576:V576,$I$8:$K$8))*(SUMPRODUCT(T576:V576,$I$10:$K$10))-(SUMPRODUCT(W576:Y576,$I$8:$K$8))*(SUMPRODUCT(W576:Y576,$I$10:$K$10))))*(((SUMPRODUCT(Z576:AB576,$I$8:$K$8))*(SUMPRODUCT(Z576:AB576,$I$10:$K$10))+(SUMPRODUCT(AC576:AE576,$I$8:$K$8))*(SUMPRODUCT(AC576:AE576,$I$10:$K$10)))-((SUMPRODUCT(T576:V576,$I$8:$K$8))*(SUMPRODUCT(T576:V576,$I$10:$K$10))+(SUMPRODUCT(W576:Y576,$I$8:$K$8))*(SUMPRODUCT(W576:Y576,$I$10:$K$10)))))+((((SUMPRODUCT(T576:V576,$I$8:$K$8))*(SUMPRODUCT(W576:Y576,$I$10:$K$10))+(SUMPRODUCT(T576:V576,$I$10:$K$10))*(SUMPRODUCT(W576:Y576,$I$8:$K$8)))-((SUMPRODUCT(Z576:AB576,$I$8:$K$8))*(SUMPRODUCT(AC576:AE576,$I$10:$K$10))+(SUMPRODUCT(Z576:AB576,$I$10:$K$10))*(SUMPRODUCT(AC576:AE576,$I$8:$K$8))))*(SQRT(((((SUMPRODUCT(Z576:AB576,$I$8:$K$8))*(SUMPRODUCT(Z576:AB576,$I$10:$K$10))-(SUMPRODUCT(AC576:AE576,$I$8:$K$8))*(SUMPRODUCT(AC576:AE576,$I$10:$K$10)))-((SUMPRODUCT(T576:V576,$I$8:$K$8))*(SUMPRODUCT(T576:V576,$I$10:$K$10))-(SUMPRODUCT(W576:Y576,$I$8:$K$8))*(SUMPRODUCT(W576:Y576,$I$10:$K$10))))^2)+((((SUMPRODUCT(T576:V576,$I$8:$K$8))*(SUMPRODUCT(W576:Y576,$I$10:$K$10))+(SUMPRODUCT(T576:V576,$I$10:$K$10))*(SUMPRODUCT(W576:Y576,$I$8:$K$8)))-((SUMPRODUCT(Z576:AB576,$I$8:$K$8))*(SUMPRODUCT(AC576:AE576,$I$10:$K$10))+(SUMPRODUCT(Z576:AB576,$I$10:$K$10))*(SUMPRODUCT(AC576:AE576,$I$8:$K$8))))^2)-((((SUMPRODUCT(Z576:AB576,$I$8:$K$8))*(SUMPRODUCT(Z576:AB576,$I$10:$K$10))+(SUMPRODUCT(AC576:AE576,$I$8:$K$8))*(SUMPRODUCT(AC576:AE576,$I$10:$K$10)))-((SUMPRODUCT(T576:V576,$I$8:$K$8))*(SUMPRODUCT(T576:V576,$I$10:$K$10))+(SUMPRODUCT(W576:Y576,$I$8:$K$8))*(SUMPRODUCT(W576:Y576,$I$10:$K$10))))^2)))))/(((((SUMPRODUCT(Z576:AB576,$I$8:$K$8))*(SUMPRODUCT(Z576:AB576,$I$10:$K$10))-(SUMPRODUCT(AC576:AE576,$I$8:$K$8))*(SUMPRODUCT(AC576:AE576,$I$10:$K$10)))-((SUMPRODUCT(T576:V576,$I$8:$K$8))*(SUMPRODUCT(T576:V576,$I$10:$K$10))-(SUMPRODUCT(W576:Y576,$I$8:$K$8))*(SUMPRODUCT(W576:Y576,$I$10:$K$10))))^2)+((((SUMPRODUCT(T576:V576,$I$8:$K$8))*(SUMPRODUCT(W576:Y576,$I$10:$K$10))+(SUMPRODUCT(T576:V576,$I$10:$K$10))*(SUMPRODUCT(W576:Y576,$I$8:$K$8)))-((SUMPRODUCT(Z576:AB576,$I$8:$K$8))*(SUMPRODUCT(AC576:AE576,$I$10:$K$10))+(SUMPRODUCT(Z576:AB576,$I$10:$K$10))*(SUMPRODUCT(AC576:AE576,$I$8:$K$8))))^2)))))/2</f>
        <v>9.7303043379143796E-5</v>
      </c>
      <c r="T576">
        <f t="shared" ref="T576" si="1255">(1/(SQRT(2)))*(COS(RADIANS(45)))</f>
        <v>0.5</v>
      </c>
      <c r="U576">
        <f t="shared" ref="U576" si="1256">((1/(SQRT(2)))*(COS(RADIANS(Q576))))*(SIN(RADIANS(45)))</f>
        <v>-0.16397815931579518</v>
      </c>
      <c r="V576">
        <f t="shared" ref="V576" si="1257">((1/(SQRT(2)))*(SIN(RADIANS(Q576))))*(SIN(RADIANS(45)))</f>
        <v>0.47234644411427895</v>
      </c>
      <c r="W576">
        <f t="shared" ref="W576" si="1258">(-((1/(SQRT(2)))*(SIN(RADIANS(45)))))</f>
        <v>-0.49999999999999989</v>
      </c>
      <c r="X576">
        <f t="shared" ref="X576" si="1259">((1/(SQRT(2)))*(COS(RADIANS(Q576))))*(COS(RADIANS(45)))</f>
        <v>-0.16397815931579521</v>
      </c>
      <c r="Y576">
        <f t="shared" ref="Y576" si="1260">(((1/(SQRT(2)))*(SIN(RADIANS(Q576))))*(COS(RADIANS(45))))</f>
        <v>0.47234644411427901</v>
      </c>
      <c r="Z576">
        <f t="shared" ref="Z576" si="1261">(1/(SQRT(2)))*(COS(RADIANS(-45)))</f>
        <v>0.5</v>
      </c>
      <c r="AA576">
        <f t="shared" ref="AA576" si="1262">((1/(SQRT(2)))*(COS(RADIANS(Q576))))*(SIN(RADIANS(-45)))</f>
        <v>0.16397815931579518</v>
      </c>
      <c r="AB576">
        <f t="shared" ref="AB576" si="1263">((1/(SQRT(2)))*(SIN(RADIANS(Q576))))*(SIN(RADIANS(-45)))</f>
        <v>-0.47234644411427895</v>
      </c>
      <c r="AC576">
        <f t="shared" ref="AC576" si="1264">(-((1/(SQRT(2)))*(SIN(RADIANS(-45)))))</f>
        <v>0.49999999999999989</v>
      </c>
      <c r="AD576">
        <f t="shared" ref="AD576" si="1265">((1/(SQRT(2)))*(COS(RADIANS(Q576))))*(COS(RADIANS(-45)))</f>
        <v>-0.16397815931579521</v>
      </c>
      <c r="AE576">
        <f t="shared" ref="AE576" si="1266">(((1/(SQRT(2)))*(SIN(RADIANS(Q576))))*(COS(RADIANS(-45))))</f>
        <v>0.47234644411427901</v>
      </c>
    </row>
    <row r="577" spans="1:31" x14ac:dyDescent="0.2">
      <c r="O577" t="s">
        <v>95</v>
      </c>
      <c r="R577" t="s">
        <v>95</v>
      </c>
    </row>
    <row r="578" spans="1:31" x14ac:dyDescent="0.2">
      <c r="O578" s="15">
        <f>(COS(RADIANS(N576)))*((SIN(RADIANS(45)))*(COS(RADIANS(45))))-(SIN(RADIANS(135)))*(COS(RADIANS((135))))*($A$337*$F$337+$C$337*$D$337)-(2*((SIN(RADIANS(45)))^2))-(SIN(RADIANS(135)))^2*(SIN(RADIANS(N576)))*(($B$337*$E$337))-($C$337*$F$337)+(SIN(RADIANS(N576)))*(-(SIN(RADIANS(45))))*(COS(RADIANS(45)))-(SIN(RADIANS(135)))*(COS(RADIANS(135)))*($A$337*$E$337+$B$337*$D$337)-(SIN(RADIANS(45)))^2-(SIN(RADIANS(135)))^2*(SIN(RADIANS(N576)))*($B$337*$F$337+$C$337*$E$337)+(SIN(RADIANS(45)))^2-((SIN(RADIANS(135)))^2)*((COS(RADIANS(N576)))^2)*($B$337*$F$337+$C$337*$E$337)</f>
        <v>-1.3699008390954523</v>
      </c>
      <c r="R578">
        <f t="shared" ref="R578" si="1267">(COS(RADIANS(Q576)))*((SIN(RADIANS(45)))*(COS(RADIANS(45))))-(SIN(RADIANS(135)))*(COS(RADIANS((135))))*($A$337*$F$337+$C$337*$D$337)-(2*((SIN(RADIANS(45)))^2))-(SIN(RADIANS(135)))^2*(SIN(RADIANS(Q576)))*(($B$337*$E$337))-($C$337*$F$337)+(SIN(RADIANS(Q576)))*(-(SIN(RADIANS(45))))*(COS(RADIANS(45)))-(SIN(RADIANS(135)))*(COS(RADIANS(135)))*($A$337*$E$337+$B$337*$D$337)-(SIN(RADIANS(45)))^2-(SIN(RADIANS(135)))^2*(SIN(RADIANS(Q576)))*($B$337*$F$337+$C$337*$E$337)+(SIN(RADIANS(45)))^2-((SIN(RADIANS(135)))^2)*((COS(RADIANS(Q576)))^2)*($B$337*$F$337+$C$337*$E$337)</f>
        <v>-1.9930217284061904</v>
      </c>
      <c r="AE578" s="15"/>
    </row>
    <row r="579" spans="1:31" x14ac:dyDescent="0.2">
      <c r="A579" s="15"/>
      <c r="Q579" s="15"/>
    </row>
    <row r="580" spans="1:31" x14ac:dyDescent="0.2">
      <c r="A580">
        <f>(1/(SQRT(2)))*(COS(RADIANS(45)))</f>
        <v>0.5</v>
      </c>
      <c r="B580">
        <f>((1/(SQRT(2)))*(COS(RADIANS(N580))))*(SIN(RADIANS(45)))</f>
        <v>0.18273914428757862</v>
      </c>
      <c r="C580">
        <f t="shared" ref="C580" si="1268">((1/(SQRT(2)))*(SIN(RADIANS(N580))))*(SIN(RADIANS(45)))</f>
        <v>-0.4654099323661276</v>
      </c>
      <c r="D580">
        <f t="shared" ref="D580" si="1269">(-((1/(SQRT(2)))*(SIN(RADIANS(45)))))</f>
        <v>-0.49999999999999989</v>
      </c>
      <c r="E580">
        <f t="shared" ref="E580" si="1270">((1/(SQRT(2)))*(COS(RADIANS(N580))))*(COS(RADIANS(45)))</f>
        <v>0.18273914428757865</v>
      </c>
      <c r="F580">
        <f t="shared" ref="F580" si="1271">(((1/(SQRT(2)))*(SIN(RADIANS(N580))))*(COS(RADIANS(45))))</f>
        <v>-0.46540993236612765</v>
      </c>
      <c r="G580">
        <f t="shared" ref="G580" si="1272">(1/(SQRT(2)))*(COS(RADIANS(-45)))</f>
        <v>0.5</v>
      </c>
      <c r="H580">
        <f t="shared" ref="H580" si="1273">((1/(SQRT(2)))*(COS(RADIANS(N580))))*(SIN(RADIANS(-45)))</f>
        <v>-0.18273914428757862</v>
      </c>
      <c r="I580">
        <f t="shared" ref="I580" si="1274">((1/(SQRT(2)))*(SIN(RADIANS(N580))))*(SIN(RADIANS(-45)))</f>
        <v>0.4654099323661276</v>
      </c>
      <c r="J580">
        <f t="shared" ref="J580" si="1275">(-((1/(SQRT(2)))*(SIN(RADIANS(-45)))))</f>
        <v>0.49999999999999989</v>
      </c>
      <c r="K580">
        <f t="shared" ref="K580" si="1276">((1/(SQRT(2)))*(COS(RADIANS(N580))))*(COS(RADIANS(-45)))</f>
        <v>0.18273914428757865</v>
      </c>
      <c r="L580">
        <f>(((1/(SQRT(2)))*(SIN(RADIANS(N580))))*(COS(RADIANS(-45))))</f>
        <v>-0.46540993236612765</v>
      </c>
      <c r="N580">
        <f>N576-(O576/O578)</f>
        <v>3171.4370203589106</v>
      </c>
      <c r="O580">
        <f>(DEGREES(ACOS(((-(((SUMPRODUCT(G580:I580,$I$8:$K$8))*(SUMPRODUCT(G580:I580,$I$10:$K$10))-(SUMPRODUCT(J580:L580,$I$8:$K$8))*(SUMPRODUCT(J580:L580,$I$10:$K$10)))-((SUMPRODUCT(A580:C580,$I$8:$K$8))*(SUMPRODUCT(A580:C580,$I$10:$K$10))-(SUMPRODUCT(D580:F580,$I$8:$K$8))*(SUMPRODUCT(D580:F580,$I$10:$K$10))))*(((SUMPRODUCT(G580:I580,$I$8:$K$8))*(SUMPRODUCT(G580:I580,$I$10:$K$10))+(SUMPRODUCT(J580:L580,$I$8:$K$8))*(SUMPRODUCT(J580:L580,$I$10:$K$10)))-((SUMPRODUCT(A580:C580,$I$8:$K$8))*(SUMPRODUCT(A580:C580,$I$10:$K$10))+(SUMPRODUCT(D580:F580,$I$8:$K$8))*(SUMPRODUCT(D580:F580,$I$10:$K$10)))))-((((SUMPRODUCT(A580:C580,$I$8:$K$8))*(SUMPRODUCT(D580:F580,$I$10:$K$10))+(SUMPRODUCT(A580:C580,$I$10:$K$10))*(SUMPRODUCT(D580:F580,$I$8:$K$8)))-((SUMPRODUCT(G580:I580,$I$8:$K$8))*(SUMPRODUCT(J580:L580,$I$10:$K$10))+(SUMPRODUCT(G580:I580,$I$10:$K$10))*(SUMPRODUCT(J580:L580,$I$8:$K$8))))*(SQRT(((((SUMPRODUCT(G580:I580,$I$8:$K$8))*(SUMPRODUCT(G580:I580,$I$10:$K$10))-(SUMPRODUCT(J580:L580,$I$8:$K$8))*(SUMPRODUCT(J580:L580,$I$10:$K$10)))-((SUMPRODUCT(A580:C580,$I$8:$K$8))*(SUMPRODUCT(A580:C580,$I$10:$K$10))-(SUMPRODUCT(D580:F580,$I$8:$K$8))*(SUMPRODUCT(D580:F580,$I$10:$K$10))))^2)+((((SUMPRODUCT(A580:C580,$I$8:$K$8))*(SUMPRODUCT(D580:F580,$I$10:$K$10))+(SUMPRODUCT(A580:C580,$I$10:$K$10))*(SUMPRODUCT(D580:F580,$I$8:$K$8)))-((SUMPRODUCT(G580:I580,$I$8:$K$8))*(SUMPRODUCT(J580:L580,$I$10:$K$10))+(SUMPRODUCT(G580:I580,$I$10:$K$10))*(SUMPRODUCT(J580:L580,$I$8:$K$8))))^2)-((((SUMPRODUCT(G580:I580,$I$8:$K$8))*(SUMPRODUCT(G580:I580,$I$10:$K$10))+(SUMPRODUCT(J580:L580,$I$8:$K$8))*(SUMPRODUCT(J580:L580,$I$10:$K$10)))-((SUMPRODUCT(A580:C580,$I$8:$K$8))*(SUMPRODUCT(A580:C580,$I$10:$K$10))+(SUMPRODUCT(D580:F580,$I$8:$K$8))*(SUMPRODUCT(D580:F580,$I$10:$K$10))))^2)))))/(((((SUMPRODUCT(G580:I580,$I$8:$K$8))*(SUMPRODUCT(G580:I580,$I$10:$K$10))-(SUMPRODUCT(J580:L580,$I$8:$K$8))*(SUMPRODUCT(J580:L580,$I$10:$K$10)))-((SUMPRODUCT(A580:C580,$I$8:$K$8))*(SUMPRODUCT(A580:C580,$I$10:$K$10))-(SUMPRODUCT(D580:F580,$I$8:$K$8))*(SUMPRODUCT(D580:F580,$I$10:$K$10))))^2)+((((SUMPRODUCT(A580:C580,$I$8:$K$8))*(SUMPRODUCT(D580:F580,$I$10:$K$10))+(SUMPRODUCT(A580:C580,$I$10:$K$10))*(SUMPRODUCT(D580:F580,$I$8:$K$8)))-((SUMPRODUCT(G580:I580,$I$8:$K$8))*(SUMPRODUCT(J580:L580,$I$10:$K$10))+(SUMPRODUCT(G580:I580,$I$10:$K$10))*(SUMPRODUCT(J580:L580,$I$8:$K$8))))^2)))))/2</f>
        <v>89.112208895288106</v>
      </c>
      <c r="Q580">
        <f>Q576-(R576/R578)</f>
        <v>109.14482802545531</v>
      </c>
      <c r="R580">
        <f>(DEGREES(ACOS(((-(((SUMPRODUCT(Z580:AB580,$I$8:$K$8))*(SUMPRODUCT(Z580:AB580,$I$10:$K$10))-(SUMPRODUCT(AC580:AE580,$I$8:$K$8))*(SUMPRODUCT(AC580:AE580,$I$10:$K$10)))-((SUMPRODUCT(T580:V580,$I$8:$K$8))*(SUMPRODUCT(T580:V580,$I$10:$K$10))-(SUMPRODUCT(W580:Y580,$I$8:$K$8))*(SUMPRODUCT(W580:Y580,$I$10:$K$10))))*(((SUMPRODUCT(Z580:AB580,$I$8:$K$8))*(SUMPRODUCT(Z580:AB580,$I$10:$K$10))+(SUMPRODUCT(AC580:AE580,$I$8:$K$8))*(SUMPRODUCT(AC580:AE580,$I$10:$K$10)))-((SUMPRODUCT(T580:V580,$I$8:$K$8))*(SUMPRODUCT(T580:V580,$I$10:$K$10))+(SUMPRODUCT(W580:Y580,$I$8:$K$8))*(SUMPRODUCT(W580:Y580,$I$10:$K$10)))))+((((SUMPRODUCT(T580:V580,$I$8:$K$8))*(SUMPRODUCT(W580:Y580,$I$10:$K$10))+(SUMPRODUCT(T580:V580,$I$10:$K$10))*(SUMPRODUCT(W580:Y580,$I$8:$K$8)))-((SUMPRODUCT(Z580:AB580,$I$8:$K$8))*(SUMPRODUCT(AC580:AE580,$I$10:$K$10))+(SUMPRODUCT(Z580:AB580,$I$10:$K$10))*(SUMPRODUCT(AC580:AE580,$I$8:$K$8))))*(SQRT(((((SUMPRODUCT(Z580:AB580,$I$8:$K$8))*(SUMPRODUCT(Z580:AB580,$I$10:$K$10))-(SUMPRODUCT(AC580:AE580,$I$8:$K$8))*(SUMPRODUCT(AC580:AE580,$I$10:$K$10)))-((SUMPRODUCT(T580:V580,$I$8:$K$8))*(SUMPRODUCT(T580:V580,$I$10:$K$10))-(SUMPRODUCT(W580:Y580,$I$8:$K$8))*(SUMPRODUCT(W580:Y580,$I$10:$K$10))))^2)+((((SUMPRODUCT(T580:V580,$I$8:$K$8))*(SUMPRODUCT(W580:Y580,$I$10:$K$10))+(SUMPRODUCT(T580:V580,$I$10:$K$10))*(SUMPRODUCT(W580:Y580,$I$8:$K$8)))-((SUMPRODUCT(Z580:AB580,$I$8:$K$8))*(SUMPRODUCT(AC580:AE580,$I$10:$K$10))+(SUMPRODUCT(Z580:AB580,$I$10:$K$10))*(SUMPRODUCT(AC580:AE580,$I$8:$K$8))))^2)-((((SUMPRODUCT(Z580:AB580,$I$8:$K$8))*(SUMPRODUCT(Z580:AB580,$I$10:$K$10))+(SUMPRODUCT(AC580:AE580,$I$8:$K$8))*(SUMPRODUCT(AC580:AE580,$I$10:$K$10)))-((SUMPRODUCT(T580:V580,$I$8:$K$8))*(SUMPRODUCT(T580:V580,$I$10:$K$10))+(SUMPRODUCT(W580:Y580,$I$8:$K$8))*(SUMPRODUCT(W580:Y580,$I$10:$K$10))))^2)))))/(((((SUMPRODUCT(Z580:AB580,$I$8:$K$8))*(SUMPRODUCT(Z580:AB580,$I$10:$K$10))-(SUMPRODUCT(AC580:AE580,$I$8:$K$8))*(SUMPRODUCT(AC580:AE580,$I$10:$K$10)))-((SUMPRODUCT(T580:V580,$I$8:$K$8))*(SUMPRODUCT(T580:V580,$I$10:$K$10))-(SUMPRODUCT(W580:Y580,$I$8:$K$8))*(SUMPRODUCT(W580:Y580,$I$10:$K$10))))^2)+((((SUMPRODUCT(T580:V580,$I$8:$K$8))*(SUMPRODUCT(W580:Y580,$I$10:$K$10))+(SUMPRODUCT(T580:V580,$I$10:$K$10))*(SUMPRODUCT(W580:Y580,$I$8:$K$8)))-((SUMPRODUCT(Z580:AB580,$I$8:$K$8))*(SUMPRODUCT(AC580:AE580,$I$10:$K$10))+(SUMPRODUCT(Z580:AB580,$I$10:$K$10))*(SUMPRODUCT(AC580:AE580,$I$8:$K$8))))^2)))))/2</f>
        <v>7.8413659847089901E-5</v>
      </c>
      <c r="T580">
        <f>(1/(SQRT(2)))*(COS(RADIANS(45)))</f>
        <v>0.5</v>
      </c>
      <c r="U580">
        <f>((1/(SQRT(2)))*(COS(RADIANS(Q580))))*(SIN(RADIANS(45)))</f>
        <v>-0.16397856180324619</v>
      </c>
      <c r="V580">
        <f>((1/(SQRT(2)))*(SIN(RADIANS(Q580))))*(SIN(RADIANS(45)))</f>
        <v>0.47234630438793407</v>
      </c>
      <c r="W580">
        <f>(-((1/(SQRT(2)))*(SIN(RADIANS(45)))))</f>
        <v>-0.49999999999999989</v>
      </c>
      <c r="X580">
        <f>((1/(SQRT(2)))*(COS(RADIANS(Q580))))*(COS(RADIANS(45)))</f>
        <v>-0.16397856180324621</v>
      </c>
      <c r="Y580">
        <f>(((1/(SQRT(2)))*(SIN(RADIANS(Q580))))*(COS(RADIANS(45))))</f>
        <v>0.47234630438793418</v>
      </c>
      <c r="Z580">
        <f t="shared" ref="Z580" si="1277">(1/(SQRT(2)))*(COS(RADIANS(-45)))</f>
        <v>0.5</v>
      </c>
      <c r="AA580">
        <f>((1/(SQRT(2)))*(COS(RADIANS(Q580))))*(SIN(RADIANS(-45)))</f>
        <v>0.16397856180324619</v>
      </c>
      <c r="AB580">
        <f>((1/(SQRT(2)))*(SIN(RADIANS(Q580))))*(SIN(RADIANS(-45)))</f>
        <v>-0.47234630438793407</v>
      </c>
      <c r="AC580">
        <f>(-((1/(SQRT(2)))*(SIN(RADIANS(-45)))))</f>
        <v>0.49999999999999989</v>
      </c>
      <c r="AD580">
        <f>((1/(SQRT(2)))*(COS(RADIANS(Q580))))*(COS(RADIANS(-45)))</f>
        <v>-0.16397856180324621</v>
      </c>
      <c r="AE580">
        <f>(((1/(SQRT(2)))*(SIN(RADIANS(Q580))))*(COS(RADIANS(-45))))</f>
        <v>0.47234630438793418</v>
      </c>
    </row>
    <row r="581" spans="1:31" x14ac:dyDescent="0.2">
      <c r="O581" t="s">
        <v>95</v>
      </c>
      <c r="R581" t="s">
        <v>95</v>
      </c>
    </row>
    <row r="582" spans="1:31" x14ac:dyDescent="0.2">
      <c r="O582" s="15">
        <f>(COS(RADIANS(N580)))*((SIN(RADIANS(45)))*(COS(RADIANS(45))))-(SIN(RADIANS(135)))*(COS(RADIANS((135))))*($A$337*$F$337+$C$337*$D$337)-(2*((SIN(RADIANS(45)))^2))-(SIN(RADIANS(135)))^2*(SIN(RADIANS(N580)))*(($B$337*$E$337))-($C$337*$F$337)+(SIN(RADIANS(N580)))*(-(SIN(RADIANS(45))))*(COS(RADIANS(45)))-(SIN(RADIANS(135)))*(COS(RADIANS(135)))*($A$337*$E$337+$B$337*$D$337)-(SIN(RADIANS(45)))^2-(SIN(RADIANS(135)))^2*(SIN(RADIANS(N580)))*($B$337*$F$337+$C$337*$E$337)+(SIN(RADIANS(45)))^2-((SIN(RADIANS(135)))^2)*((COS(RADIANS(N580)))^2)*($B$337*$F$337+$C$337*$E$337)</f>
        <v>-0.89588316809873714</v>
      </c>
      <c r="R582">
        <f>(COS(RADIANS(Q580)))*((SIN(RADIANS(45)))*(COS(RADIANS(45))))-(SIN(RADIANS(135)))*(COS(RADIANS((135))))*($A$337*$F$337+$C$337*$D$337)-(2*((SIN(RADIANS(45)))^2))-(SIN(RADIANS(135)))^2*(SIN(RADIANS(Q580)))*(($B$337*$E$337))-($C$337*$F$337)+(SIN(RADIANS(Q580)))*(-(SIN(RADIANS(45))))*(COS(RADIANS(45)))-(SIN(RADIANS(135)))*(COS(RADIANS(135)))*($A$337*$E$337+$B$337*$D$337)-(SIN(RADIANS(45)))^2-(SIN(RADIANS(135)))^2*(SIN(RADIANS(Q580)))*($B$337*$F$337+$C$337*$E$337)+(SIN(RADIANS(45)))^2-((SIN(RADIANS(135)))^2)*((COS(RADIANS(Q580)))^2)*($B$337*$F$337+$C$337*$E$337)</f>
        <v>-1.993021998033597</v>
      </c>
      <c r="AE582" s="15"/>
    </row>
    <row r="583" spans="1:31" x14ac:dyDescent="0.2">
      <c r="A583" s="15"/>
      <c r="Q583" s="15"/>
    </row>
    <row r="584" spans="1:31" x14ac:dyDescent="0.2">
      <c r="A584">
        <f>(1/(SQRT(2)))*(COS(RADIANS(45)))</f>
        <v>0.5</v>
      </c>
      <c r="B584">
        <f>((1/(SQRT(2)))*(COS(RADIANS(N584))))*(SIN(RADIANS(45)))</f>
        <v>0.42900744130635654</v>
      </c>
      <c r="C584">
        <f t="shared" ref="C584" si="1278">((1/(SQRT(2)))*(SIN(RADIANS(N584))))*(SIN(RADIANS(45)))</f>
        <v>0.25681241267464655</v>
      </c>
      <c r="D584">
        <f t="shared" ref="D584" si="1279">(-((1/(SQRT(2)))*(SIN(RADIANS(45)))))</f>
        <v>-0.49999999999999989</v>
      </c>
      <c r="E584">
        <f t="shared" ref="E584" si="1280">((1/(SQRT(2)))*(COS(RADIANS(N584))))*(COS(RADIANS(45)))</f>
        <v>0.4290074413063566</v>
      </c>
      <c r="F584">
        <f t="shared" ref="F584" si="1281">(((1/(SQRT(2)))*(SIN(RADIANS(N584))))*(COS(RADIANS(45))))</f>
        <v>0.25681241267464661</v>
      </c>
      <c r="G584">
        <f t="shared" ref="G584" si="1282">(1/(SQRT(2)))*(COS(RADIANS(-45)))</f>
        <v>0.5</v>
      </c>
      <c r="H584">
        <f t="shared" ref="H584" si="1283">((1/(SQRT(2)))*(COS(RADIANS(N584))))*(SIN(RADIANS(-45)))</f>
        <v>-0.42900744130635654</v>
      </c>
      <c r="I584">
        <f t="shared" ref="I584" si="1284">((1/(SQRT(2)))*(SIN(RADIANS(N584))))*(SIN(RADIANS(-45)))</f>
        <v>-0.25681241267464655</v>
      </c>
      <c r="J584">
        <f t="shared" ref="J584" si="1285">(-((1/(SQRT(2)))*(SIN(RADIANS(-45)))))</f>
        <v>0.49999999999999989</v>
      </c>
      <c r="K584">
        <f t="shared" ref="K584" si="1286">((1/(SQRT(2)))*(COS(RADIANS(N584))))*(COS(RADIANS(-45)))</f>
        <v>0.4290074413063566</v>
      </c>
      <c r="L584">
        <f>(((1/(SQRT(2)))*(SIN(RADIANS(N584))))*(COS(RADIANS(-45))))</f>
        <v>0.25681241267464661</v>
      </c>
      <c r="N584">
        <f>N580-(O580/O582)</f>
        <v>3270.9055806226379</v>
      </c>
      <c r="O584">
        <f>(DEGREES(ACOS(((-(((SUMPRODUCT(G584:I584,$I$8:$K$8))*(SUMPRODUCT(G584:I584,$I$10:$K$10))-(SUMPRODUCT(J584:L584,$I$8:$K$8))*(SUMPRODUCT(J584:L584,$I$10:$K$10)))-((SUMPRODUCT(A584:C584,$I$8:$K$8))*(SUMPRODUCT(A584:C584,$I$10:$K$10))-(SUMPRODUCT(D584:F584,$I$8:$K$8))*(SUMPRODUCT(D584:F584,$I$10:$K$10))))*(((SUMPRODUCT(G584:I584,$I$8:$K$8))*(SUMPRODUCT(G584:I584,$I$10:$K$10))+(SUMPRODUCT(J584:L584,$I$8:$K$8))*(SUMPRODUCT(J584:L584,$I$10:$K$10)))-((SUMPRODUCT(A584:C584,$I$8:$K$8))*(SUMPRODUCT(A584:C584,$I$10:$K$10))+(SUMPRODUCT(D584:F584,$I$8:$K$8))*(SUMPRODUCT(D584:F584,$I$10:$K$10)))))-((((SUMPRODUCT(A584:C584,$I$8:$K$8))*(SUMPRODUCT(D584:F584,$I$10:$K$10))+(SUMPRODUCT(A584:C584,$I$10:$K$10))*(SUMPRODUCT(D584:F584,$I$8:$K$8)))-((SUMPRODUCT(G584:I584,$I$8:$K$8))*(SUMPRODUCT(J584:L584,$I$10:$K$10))+(SUMPRODUCT(G584:I584,$I$10:$K$10))*(SUMPRODUCT(J584:L584,$I$8:$K$8))))*(SQRT(((((SUMPRODUCT(G584:I584,$I$8:$K$8))*(SUMPRODUCT(G584:I584,$I$10:$K$10))-(SUMPRODUCT(J584:L584,$I$8:$K$8))*(SUMPRODUCT(J584:L584,$I$10:$K$10)))-((SUMPRODUCT(A584:C584,$I$8:$K$8))*(SUMPRODUCT(A584:C584,$I$10:$K$10))-(SUMPRODUCT(D584:F584,$I$8:$K$8))*(SUMPRODUCT(D584:F584,$I$10:$K$10))))^2)+((((SUMPRODUCT(A584:C584,$I$8:$K$8))*(SUMPRODUCT(D584:F584,$I$10:$K$10))+(SUMPRODUCT(A584:C584,$I$10:$K$10))*(SUMPRODUCT(D584:F584,$I$8:$K$8)))-((SUMPRODUCT(G584:I584,$I$8:$K$8))*(SUMPRODUCT(J584:L584,$I$10:$K$10))+(SUMPRODUCT(G584:I584,$I$10:$K$10))*(SUMPRODUCT(J584:L584,$I$8:$K$8))))^2)-((((SUMPRODUCT(G584:I584,$I$8:$K$8))*(SUMPRODUCT(G584:I584,$I$10:$K$10))+(SUMPRODUCT(J584:L584,$I$8:$K$8))*(SUMPRODUCT(J584:L584,$I$10:$K$10)))-((SUMPRODUCT(A584:C584,$I$8:$K$8))*(SUMPRODUCT(A584:C584,$I$10:$K$10))+(SUMPRODUCT(D584:F584,$I$8:$K$8))*(SUMPRODUCT(D584:F584,$I$10:$K$10))))^2)))))/(((((SUMPRODUCT(G584:I584,$I$8:$K$8))*(SUMPRODUCT(G584:I584,$I$10:$K$10))-(SUMPRODUCT(J584:L584,$I$8:$K$8))*(SUMPRODUCT(J584:L584,$I$10:$K$10)))-((SUMPRODUCT(A584:C584,$I$8:$K$8))*(SUMPRODUCT(A584:C584,$I$10:$K$10))-(SUMPRODUCT(D584:F584,$I$8:$K$8))*(SUMPRODUCT(D584:F584,$I$10:$K$10))))^2)+((((SUMPRODUCT(A584:C584,$I$8:$K$8))*(SUMPRODUCT(D584:F584,$I$10:$K$10))+(SUMPRODUCT(A584:C584,$I$10:$K$10))*(SUMPRODUCT(D584:F584,$I$8:$K$8)))-((SUMPRODUCT(G584:I584,$I$8:$K$8))*(SUMPRODUCT(J584:L584,$I$10:$K$10))+(SUMPRODUCT(G584:I584,$I$10:$K$10))*(SUMPRODUCT(J584:L584,$I$8:$K$8))))^2)))))/2</f>
        <v>68.603272711763879</v>
      </c>
      <c r="Q584">
        <f>Q580-(R580/R582)</f>
        <v>109.14486736955685</v>
      </c>
      <c r="R584">
        <f>(DEGREES(ACOS(((-(((SUMPRODUCT(Z584:AB584,$I$8:$K$8))*(SUMPRODUCT(Z584:AB584,$I$10:$K$10))-(SUMPRODUCT(AC584:AE584,$I$8:$K$8))*(SUMPRODUCT(AC584:AE584,$I$10:$K$10)))-((SUMPRODUCT(T584:V584,$I$8:$K$8))*(SUMPRODUCT(T584:V584,$I$10:$K$10))-(SUMPRODUCT(W584:Y584,$I$8:$K$8))*(SUMPRODUCT(W584:Y584,$I$10:$K$10))))*(((SUMPRODUCT(Z584:AB584,$I$8:$K$8))*(SUMPRODUCT(Z584:AB584,$I$10:$K$10))+(SUMPRODUCT(AC584:AE584,$I$8:$K$8))*(SUMPRODUCT(AC584:AE584,$I$10:$K$10)))-((SUMPRODUCT(T584:V584,$I$8:$K$8))*(SUMPRODUCT(T584:V584,$I$10:$K$10))+(SUMPRODUCT(W584:Y584,$I$8:$K$8))*(SUMPRODUCT(W584:Y584,$I$10:$K$10)))))+((((SUMPRODUCT(T584:V584,$I$8:$K$8))*(SUMPRODUCT(W584:Y584,$I$10:$K$10))+(SUMPRODUCT(T584:V584,$I$10:$K$10))*(SUMPRODUCT(W584:Y584,$I$8:$K$8)))-((SUMPRODUCT(Z584:AB584,$I$8:$K$8))*(SUMPRODUCT(AC584:AE584,$I$10:$K$10))+(SUMPRODUCT(Z584:AB584,$I$10:$K$10))*(SUMPRODUCT(AC584:AE584,$I$8:$K$8))))*(SQRT(((((SUMPRODUCT(Z584:AB584,$I$8:$K$8))*(SUMPRODUCT(Z584:AB584,$I$10:$K$10))-(SUMPRODUCT(AC584:AE584,$I$8:$K$8))*(SUMPRODUCT(AC584:AE584,$I$10:$K$10)))-((SUMPRODUCT(T584:V584,$I$8:$K$8))*(SUMPRODUCT(T584:V584,$I$10:$K$10))-(SUMPRODUCT(W584:Y584,$I$8:$K$8))*(SUMPRODUCT(W584:Y584,$I$10:$K$10))))^2)+((((SUMPRODUCT(T584:V584,$I$8:$K$8))*(SUMPRODUCT(W584:Y584,$I$10:$K$10))+(SUMPRODUCT(T584:V584,$I$10:$K$10))*(SUMPRODUCT(W584:Y584,$I$8:$K$8)))-((SUMPRODUCT(Z584:AB584,$I$8:$K$8))*(SUMPRODUCT(AC584:AE584,$I$10:$K$10))+(SUMPRODUCT(Z584:AB584,$I$10:$K$10))*(SUMPRODUCT(AC584:AE584,$I$8:$K$8))))^2)-((((SUMPRODUCT(Z584:AB584,$I$8:$K$8))*(SUMPRODUCT(Z584:AB584,$I$10:$K$10))+(SUMPRODUCT(AC584:AE584,$I$8:$K$8))*(SUMPRODUCT(AC584:AE584,$I$10:$K$10)))-((SUMPRODUCT(T584:V584,$I$8:$K$8))*(SUMPRODUCT(T584:V584,$I$10:$K$10))+(SUMPRODUCT(W584:Y584,$I$8:$K$8))*(SUMPRODUCT(W584:Y584,$I$10:$K$10))))^2)))))/(((((SUMPRODUCT(Z584:AB584,$I$8:$K$8))*(SUMPRODUCT(Z584:AB584,$I$10:$K$10))-(SUMPRODUCT(AC584:AE584,$I$8:$K$8))*(SUMPRODUCT(AC584:AE584,$I$10:$K$10)))-((SUMPRODUCT(T584:V584,$I$8:$K$8))*(SUMPRODUCT(T584:V584,$I$10:$K$10))-(SUMPRODUCT(W584:Y584,$I$8:$K$8))*(SUMPRODUCT(W584:Y584,$I$10:$K$10))))^2)+((((SUMPRODUCT(T584:V584,$I$8:$K$8))*(SUMPRODUCT(W584:Y584,$I$10:$K$10))+(SUMPRODUCT(T584:V584,$I$10:$K$10))*(SUMPRODUCT(W584:Y584,$I$8:$K$8)))-((SUMPRODUCT(Z584:AB584,$I$8:$K$8))*(SUMPRODUCT(AC584:AE584,$I$10:$K$10))+(SUMPRODUCT(Z584:AB584,$I$10:$K$10))*(SUMPRODUCT(AC584:AE584,$I$8:$K$8))))^2)))))/2</f>
        <v>6.3192228152328966E-5</v>
      </c>
      <c r="T584">
        <f>(1/(SQRT(2)))*(COS(RADIANS(45)))</f>
        <v>0.5</v>
      </c>
      <c r="U584">
        <f>((1/(SQRT(2)))*(COS(RADIANS(Q584))))*(SIN(RADIANS(45)))</f>
        <v>-0.16397888615591066</v>
      </c>
      <c r="V584">
        <f>((1/(SQRT(2)))*(SIN(RADIANS(Q584))))*(SIN(RADIANS(45)))</f>
        <v>0.47234619178634946</v>
      </c>
      <c r="W584">
        <f>(-((1/(SQRT(2)))*(SIN(RADIANS(45)))))</f>
        <v>-0.49999999999999989</v>
      </c>
      <c r="X584">
        <f>((1/(SQRT(2)))*(COS(RADIANS(Q584))))*(COS(RADIANS(45)))</f>
        <v>-0.16397888615591069</v>
      </c>
      <c r="Y584">
        <f>(((1/(SQRT(2)))*(SIN(RADIANS(Q584))))*(COS(RADIANS(45))))</f>
        <v>0.47234619178634951</v>
      </c>
      <c r="Z584">
        <f t="shared" ref="Z584" si="1287">(1/(SQRT(2)))*(COS(RADIANS(-45)))</f>
        <v>0.5</v>
      </c>
      <c r="AA584">
        <f>((1/(SQRT(2)))*(COS(RADIANS(Q584))))*(SIN(RADIANS(-45)))</f>
        <v>0.16397888615591066</v>
      </c>
      <c r="AB584">
        <f>((1/(SQRT(2)))*(SIN(RADIANS(Q584))))*(SIN(RADIANS(-45)))</f>
        <v>-0.47234619178634946</v>
      </c>
      <c r="AC584">
        <f>(-((1/(SQRT(2)))*(SIN(RADIANS(-45)))))</f>
        <v>0.49999999999999989</v>
      </c>
      <c r="AD584">
        <f>((1/(SQRT(2)))*(COS(RADIANS(Q584))))*(COS(RADIANS(-45)))</f>
        <v>-0.16397888615591069</v>
      </c>
      <c r="AE584">
        <f>(((1/(SQRT(2)))*(SIN(RADIANS(Q584))))*(COS(RADIANS(-45))))</f>
        <v>0.47234619178634951</v>
      </c>
    </row>
    <row r="585" spans="1:31" x14ac:dyDescent="0.2">
      <c r="O585" t="s">
        <v>95</v>
      </c>
      <c r="R585" t="s">
        <v>95</v>
      </c>
    </row>
    <row r="586" spans="1:31" x14ac:dyDescent="0.2">
      <c r="O586" s="15">
        <f>(COS(RADIANS(N584)))*((SIN(RADIANS(45)))*(COS(RADIANS(45))))-(SIN(RADIANS(135)))*(COS(RADIANS((135))))*($A$337*$F$337+$C$337*$D$337)-(2*((SIN(RADIANS(45)))^2))-(SIN(RADIANS(135)))^2*(SIN(RADIANS(N584)))*(($B$337*$E$337))-($C$337*$F$337)+(SIN(RADIANS(N584)))*(-(SIN(RADIANS(45))))*(COS(RADIANS(45)))-(SIN(RADIANS(135)))*(COS(RADIANS(135)))*($A$337*$E$337+$B$337*$D$337)-(SIN(RADIANS(45)))^2-(SIN(RADIANS(135)))^2*(SIN(RADIANS(N584)))*($B$337*$F$337+$C$337*$E$337)+(SIN(RADIANS(45)))^2-((SIN(RADIANS(135)))^2)*((COS(RADIANS(N584)))^2)*($B$337*$F$337+$C$337*$E$337)</f>
        <v>-1.2025555503162826</v>
      </c>
      <c r="R586">
        <f>(COS(RADIANS(Q584)))*((SIN(RADIANS(45)))*(COS(RADIANS(45))))-(SIN(RADIANS(135)))*(COS(RADIANS((135))))*($A$337*$F$337+$C$337*$D$337)-(2*((SIN(RADIANS(45)))^2))-(SIN(RADIANS(135)))^2*(SIN(RADIANS(Q584)))*(($B$337*$E$337))-($C$337*$F$337)+(SIN(RADIANS(Q584)))*(-(SIN(RADIANS(45))))*(COS(RADIANS(45)))-(SIN(RADIANS(135)))*(COS(RADIANS(135)))*($A$337*$E$337+$B$337*$D$337)-(SIN(RADIANS(45)))^2-(SIN(RADIANS(135)))^2*(SIN(RADIANS(Q584)))*($B$337*$F$337+$C$337*$E$337)+(SIN(RADIANS(45)))^2-((SIN(RADIANS(135)))^2)*((COS(RADIANS(Q584)))^2)*($B$337*$F$337+$C$337*$E$337)</f>
        <v>-1.9930222153180432</v>
      </c>
      <c r="AE586" s="15"/>
    </row>
    <row r="587" spans="1:31" x14ac:dyDescent="0.2">
      <c r="A587" s="15"/>
      <c r="Q587" s="15"/>
    </row>
    <row r="588" spans="1:31" x14ac:dyDescent="0.2">
      <c r="A588">
        <f>(1/(SQRT(2)))*(COS(RADIANS(45)))</f>
        <v>0.5</v>
      </c>
      <c r="B588">
        <f>((1/(SQRT(2)))*(COS(RADIANS(N588))))*(SIN(RADIANS(45)))</f>
        <v>1.7855424885210754E-2</v>
      </c>
      <c r="C588">
        <f t="shared" ref="C588" si="1288">((1/(SQRT(2)))*(SIN(RADIANS(N588))))*(SIN(RADIANS(45)))</f>
        <v>0.4996810820935374</v>
      </c>
      <c r="D588">
        <f t="shared" ref="D588" si="1289">(-((1/(SQRT(2)))*(SIN(RADIANS(45)))))</f>
        <v>-0.49999999999999989</v>
      </c>
      <c r="E588">
        <f t="shared" ref="E588" si="1290">((1/(SQRT(2)))*(COS(RADIANS(N588))))*(COS(RADIANS(45)))</f>
        <v>1.7855424885210757E-2</v>
      </c>
      <c r="F588">
        <f t="shared" ref="F588" si="1291">(((1/(SQRT(2)))*(SIN(RADIANS(N588))))*(COS(RADIANS(45))))</f>
        <v>0.49968108209353745</v>
      </c>
      <c r="G588">
        <f t="shared" ref="G588" si="1292">(1/(SQRT(2)))*(COS(RADIANS(-45)))</f>
        <v>0.5</v>
      </c>
      <c r="H588">
        <f t="shared" ref="H588" si="1293">((1/(SQRT(2)))*(COS(RADIANS(N588))))*(SIN(RADIANS(-45)))</f>
        <v>-1.7855424885210754E-2</v>
      </c>
      <c r="I588">
        <f t="shared" ref="I588" si="1294">((1/(SQRT(2)))*(SIN(RADIANS(N588))))*(SIN(RADIANS(-45)))</f>
        <v>-0.4996810820935374</v>
      </c>
      <c r="J588">
        <f t="shared" ref="J588" si="1295">(-((1/(SQRT(2)))*(SIN(RADIANS(-45)))))</f>
        <v>0.49999999999999989</v>
      </c>
      <c r="K588">
        <f t="shared" ref="K588" si="1296">((1/(SQRT(2)))*(COS(RADIANS(N588))))*(COS(RADIANS(-45)))</f>
        <v>1.7855424885210757E-2</v>
      </c>
      <c r="L588">
        <f>(((1/(SQRT(2)))*(SIN(RADIANS(N588))))*(COS(RADIANS(-45))))</f>
        <v>0.49968108209353745</v>
      </c>
      <c r="N588">
        <f>N584-(O584/O586)</f>
        <v>3327.9534838930695</v>
      </c>
      <c r="O588">
        <f>(DEGREES(ACOS(((-(((SUMPRODUCT(G588:I588,$I$8:$K$8))*(SUMPRODUCT(G588:I588,$I$10:$K$10))-(SUMPRODUCT(J588:L588,$I$8:$K$8))*(SUMPRODUCT(J588:L588,$I$10:$K$10)))-((SUMPRODUCT(A588:C588,$I$8:$K$8))*(SUMPRODUCT(A588:C588,$I$10:$K$10))-(SUMPRODUCT(D588:F588,$I$8:$K$8))*(SUMPRODUCT(D588:F588,$I$10:$K$10))))*(((SUMPRODUCT(G588:I588,$I$8:$K$8))*(SUMPRODUCT(G588:I588,$I$10:$K$10))+(SUMPRODUCT(J588:L588,$I$8:$K$8))*(SUMPRODUCT(J588:L588,$I$10:$K$10)))-((SUMPRODUCT(A588:C588,$I$8:$K$8))*(SUMPRODUCT(A588:C588,$I$10:$K$10))+(SUMPRODUCT(D588:F588,$I$8:$K$8))*(SUMPRODUCT(D588:F588,$I$10:$K$10)))))-((((SUMPRODUCT(A588:C588,$I$8:$K$8))*(SUMPRODUCT(D588:F588,$I$10:$K$10))+(SUMPRODUCT(A588:C588,$I$10:$K$10))*(SUMPRODUCT(D588:F588,$I$8:$K$8)))-((SUMPRODUCT(G588:I588,$I$8:$K$8))*(SUMPRODUCT(J588:L588,$I$10:$K$10))+(SUMPRODUCT(G588:I588,$I$10:$K$10))*(SUMPRODUCT(J588:L588,$I$8:$K$8))))*(SQRT(((((SUMPRODUCT(G588:I588,$I$8:$K$8))*(SUMPRODUCT(G588:I588,$I$10:$K$10))-(SUMPRODUCT(J588:L588,$I$8:$K$8))*(SUMPRODUCT(J588:L588,$I$10:$K$10)))-((SUMPRODUCT(A588:C588,$I$8:$K$8))*(SUMPRODUCT(A588:C588,$I$10:$K$10))-(SUMPRODUCT(D588:F588,$I$8:$K$8))*(SUMPRODUCT(D588:F588,$I$10:$K$10))))^2)+((((SUMPRODUCT(A588:C588,$I$8:$K$8))*(SUMPRODUCT(D588:F588,$I$10:$K$10))+(SUMPRODUCT(A588:C588,$I$10:$K$10))*(SUMPRODUCT(D588:F588,$I$8:$K$8)))-((SUMPRODUCT(G588:I588,$I$8:$K$8))*(SUMPRODUCT(J588:L588,$I$10:$K$10))+(SUMPRODUCT(G588:I588,$I$10:$K$10))*(SUMPRODUCT(J588:L588,$I$8:$K$8))))^2)-((((SUMPRODUCT(G588:I588,$I$8:$K$8))*(SUMPRODUCT(G588:I588,$I$10:$K$10))+(SUMPRODUCT(J588:L588,$I$8:$K$8))*(SUMPRODUCT(J588:L588,$I$10:$K$10)))-((SUMPRODUCT(A588:C588,$I$8:$K$8))*(SUMPRODUCT(A588:C588,$I$10:$K$10))+(SUMPRODUCT(D588:F588,$I$8:$K$8))*(SUMPRODUCT(D588:F588,$I$10:$K$10))))^2)))))/(((((SUMPRODUCT(G588:I588,$I$8:$K$8))*(SUMPRODUCT(G588:I588,$I$10:$K$10))-(SUMPRODUCT(J588:L588,$I$8:$K$8))*(SUMPRODUCT(J588:L588,$I$10:$K$10)))-((SUMPRODUCT(A588:C588,$I$8:$K$8))*(SUMPRODUCT(A588:C588,$I$10:$K$10))-(SUMPRODUCT(D588:F588,$I$8:$K$8))*(SUMPRODUCT(D588:F588,$I$10:$K$10))))^2)+((((SUMPRODUCT(A588:C588,$I$8:$K$8))*(SUMPRODUCT(D588:F588,$I$10:$K$10))+(SUMPRODUCT(A588:C588,$I$10:$K$10))*(SUMPRODUCT(D588:F588,$I$8:$K$8)))-((SUMPRODUCT(G588:I588,$I$8:$K$8))*(SUMPRODUCT(J588:L588,$I$10:$K$10))+(SUMPRODUCT(G588:I588,$I$10:$K$10))*(SUMPRODUCT(J588:L588,$I$8:$K$8))))^2)))))/2</f>
        <v>82.086152381903162</v>
      </c>
      <c r="Q588">
        <f t="shared" ref="Q588" si="1297">Q584-(R584/R586)</f>
        <v>109.1448990762923</v>
      </c>
      <c r="R588">
        <f>(DEGREES(ACOS(((-(((SUMPRODUCT(Z588:AB588,$I$8:$K$8))*(SUMPRODUCT(Z588:AB588,$I$10:$K$10))-(SUMPRODUCT(AC588:AE588,$I$8:$K$8))*(SUMPRODUCT(AC588:AE588,$I$10:$K$10)))-((SUMPRODUCT(T588:V588,$I$8:$K$8))*(SUMPRODUCT(T588:V588,$I$10:$K$10))-(SUMPRODUCT(W588:Y588,$I$8:$K$8))*(SUMPRODUCT(W588:Y588,$I$10:$K$10))))*(((SUMPRODUCT(Z588:AB588,$I$8:$K$8))*(SUMPRODUCT(Z588:AB588,$I$10:$K$10))+(SUMPRODUCT(AC588:AE588,$I$8:$K$8))*(SUMPRODUCT(AC588:AE588,$I$10:$K$10)))-((SUMPRODUCT(T588:V588,$I$8:$K$8))*(SUMPRODUCT(T588:V588,$I$10:$K$10))+(SUMPRODUCT(W588:Y588,$I$8:$K$8))*(SUMPRODUCT(W588:Y588,$I$10:$K$10)))))+((((SUMPRODUCT(T588:V588,$I$8:$K$8))*(SUMPRODUCT(W588:Y588,$I$10:$K$10))+(SUMPRODUCT(T588:V588,$I$10:$K$10))*(SUMPRODUCT(W588:Y588,$I$8:$K$8)))-((SUMPRODUCT(Z588:AB588,$I$8:$K$8))*(SUMPRODUCT(AC588:AE588,$I$10:$K$10))+(SUMPRODUCT(Z588:AB588,$I$10:$K$10))*(SUMPRODUCT(AC588:AE588,$I$8:$K$8))))*(SQRT(((((SUMPRODUCT(Z588:AB588,$I$8:$K$8))*(SUMPRODUCT(Z588:AB588,$I$10:$K$10))-(SUMPRODUCT(AC588:AE588,$I$8:$K$8))*(SUMPRODUCT(AC588:AE588,$I$10:$K$10)))-((SUMPRODUCT(T588:V588,$I$8:$K$8))*(SUMPRODUCT(T588:V588,$I$10:$K$10))-(SUMPRODUCT(W588:Y588,$I$8:$K$8))*(SUMPRODUCT(W588:Y588,$I$10:$K$10))))^2)+((((SUMPRODUCT(T588:V588,$I$8:$K$8))*(SUMPRODUCT(W588:Y588,$I$10:$K$10))+(SUMPRODUCT(T588:V588,$I$10:$K$10))*(SUMPRODUCT(W588:Y588,$I$8:$K$8)))-((SUMPRODUCT(Z588:AB588,$I$8:$K$8))*(SUMPRODUCT(AC588:AE588,$I$10:$K$10))+(SUMPRODUCT(Z588:AB588,$I$10:$K$10))*(SUMPRODUCT(AC588:AE588,$I$8:$K$8))))^2)-((((SUMPRODUCT(Z588:AB588,$I$8:$K$8))*(SUMPRODUCT(Z588:AB588,$I$10:$K$10))+(SUMPRODUCT(AC588:AE588,$I$8:$K$8))*(SUMPRODUCT(AC588:AE588,$I$10:$K$10)))-((SUMPRODUCT(T588:V588,$I$8:$K$8))*(SUMPRODUCT(T588:V588,$I$10:$K$10))+(SUMPRODUCT(W588:Y588,$I$8:$K$8))*(SUMPRODUCT(W588:Y588,$I$10:$K$10))))^2)))))/(((((SUMPRODUCT(Z588:AB588,$I$8:$K$8))*(SUMPRODUCT(Z588:AB588,$I$10:$K$10))-(SUMPRODUCT(AC588:AE588,$I$8:$K$8))*(SUMPRODUCT(AC588:AE588,$I$10:$K$10)))-((SUMPRODUCT(T588:V588,$I$8:$K$8))*(SUMPRODUCT(T588:V588,$I$10:$K$10))-(SUMPRODUCT(W588:Y588,$I$8:$K$8))*(SUMPRODUCT(W588:Y588,$I$10:$K$10))))^2)+((((SUMPRODUCT(T588:V588,$I$8:$K$8))*(SUMPRODUCT(W588:Y588,$I$10:$K$10))+(SUMPRODUCT(T588:V588,$I$10:$K$10))*(SUMPRODUCT(W588:Y588,$I$8:$K$8)))-((SUMPRODUCT(Z588:AB588,$I$8:$K$8))*(SUMPRODUCT(AC588:AE588,$I$10:$K$10))+(SUMPRODUCT(Z588:AB588,$I$10:$K$10))*(SUMPRODUCT(AC588:AE588,$I$8:$K$8))))^2)))))/2</f>
        <v>5.0924932120312443E-5</v>
      </c>
      <c r="T588">
        <f t="shared" ref="T588" si="1298">(1/(SQRT(2)))*(COS(RADIANS(45)))</f>
        <v>0.5</v>
      </c>
      <c r="U588">
        <f t="shared" ref="U588" si="1299">((1/(SQRT(2)))*(COS(RADIANS(Q588))))*(SIN(RADIANS(45)))</f>
        <v>-0.16397914754609391</v>
      </c>
      <c r="V588">
        <f t="shared" ref="V588" si="1300">((1/(SQRT(2)))*(SIN(RADIANS(Q588))))*(SIN(RADIANS(45)))</f>
        <v>0.47234610104250496</v>
      </c>
      <c r="W588">
        <f t="shared" ref="W588" si="1301">(-((1/(SQRT(2)))*(SIN(RADIANS(45)))))</f>
        <v>-0.49999999999999989</v>
      </c>
      <c r="X588">
        <f t="shared" ref="X588" si="1302">((1/(SQRT(2)))*(COS(RADIANS(Q588))))*(COS(RADIANS(45)))</f>
        <v>-0.16397914754609394</v>
      </c>
      <c r="Y588">
        <f t="shared" ref="Y588" si="1303">(((1/(SQRT(2)))*(SIN(RADIANS(Q588))))*(COS(RADIANS(45))))</f>
        <v>0.47234610104250502</v>
      </c>
      <c r="Z588">
        <f t="shared" ref="Z588" si="1304">(1/(SQRT(2)))*(COS(RADIANS(-45)))</f>
        <v>0.5</v>
      </c>
      <c r="AA588">
        <f t="shared" ref="AA588" si="1305">((1/(SQRT(2)))*(COS(RADIANS(Q588))))*(SIN(RADIANS(-45)))</f>
        <v>0.16397914754609391</v>
      </c>
      <c r="AB588">
        <f t="shared" ref="AB588" si="1306">((1/(SQRT(2)))*(SIN(RADIANS(Q588))))*(SIN(RADIANS(-45)))</f>
        <v>-0.47234610104250496</v>
      </c>
      <c r="AC588">
        <f t="shared" ref="AC588" si="1307">(-((1/(SQRT(2)))*(SIN(RADIANS(-45)))))</f>
        <v>0.49999999999999989</v>
      </c>
      <c r="AD588">
        <f t="shared" ref="AD588" si="1308">((1/(SQRT(2)))*(COS(RADIANS(Q588))))*(COS(RADIANS(-45)))</f>
        <v>-0.16397914754609394</v>
      </c>
      <c r="AE588">
        <f t="shared" ref="AE588" si="1309">(((1/(SQRT(2)))*(SIN(RADIANS(Q588))))*(COS(RADIANS(-45))))</f>
        <v>0.47234610104250502</v>
      </c>
    </row>
    <row r="589" spans="1:31" x14ac:dyDescent="0.2">
      <c r="O589" t="s">
        <v>95</v>
      </c>
      <c r="R589" t="s">
        <v>95</v>
      </c>
    </row>
    <row r="590" spans="1:31" x14ac:dyDescent="0.2">
      <c r="O590" s="15">
        <f>(COS(RADIANS(N588)))*((SIN(RADIANS(45)))*(COS(RADIANS(45))))-(SIN(RADIANS(135)))*(COS(RADIANS((135))))*($A$337*$F$337+$C$337*$D$337)-(2*((SIN(RADIANS(45)))^2))-(SIN(RADIANS(135)))^2*(SIN(RADIANS(N588)))*(($B$337*$E$337))-($C$337*$F$337)+(SIN(RADIANS(N588)))*(-(SIN(RADIANS(45))))*(COS(RADIANS(45)))-(SIN(RADIANS(135)))*(COS(RADIANS(135)))*($A$337*$E$337+$B$337*$D$337)-(SIN(RADIANS(45)))^2-(SIN(RADIANS(135)))^2*(SIN(RADIANS(N588)))*($B$337*$F$337+$C$337*$E$337)+(SIN(RADIANS(45)))^2-((SIN(RADIANS(135)))^2)*((COS(RADIANS(N588)))^2)*($B$337*$F$337+$C$337*$E$337)</f>
        <v>-1.8372995469163587</v>
      </c>
      <c r="R590">
        <f t="shared" ref="R590" si="1310">(COS(RADIANS(Q588)))*((SIN(RADIANS(45)))*(COS(RADIANS(45))))-(SIN(RADIANS(135)))*(COS(RADIANS((135))))*($A$337*$F$337+$C$337*$D$337)-(2*((SIN(RADIANS(45)))^2))-(SIN(RADIANS(135)))^2*(SIN(RADIANS(Q588)))*(($B$337*$E$337))-($C$337*$F$337)+(SIN(RADIANS(Q588)))*(-(SIN(RADIANS(45))))*(COS(RADIANS(45)))-(SIN(RADIANS(135)))*(COS(RADIANS(135)))*($A$337*$E$337+$B$337*$D$337)-(SIN(RADIANS(45)))^2-(SIN(RADIANS(135)))^2*(SIN(RADIANS(Q588)))*($B$337*$F$337+$C$337*$E$337)+(SIN(RADIANS(45)))^2-((SIN(RADIANS(135)))^2)*((COS(RADIANS(Q588)))^2)*($B$337*$F$337+$C$337*$E$337)</f>
        <v>-1.9930223904236373</v>
      </c>
      <c r="AE590" s="15"/>
    </row>
    <row r="591" spans="1:31" x14ac:dyDescent="0.2">
      <c r="A591" s="15"/>
      <c r="Q591" s="15"/>
    </row>
    <row r="592" spans="1:31" x14ac:dyDescent="0.2">
      <c r="A592">
        <f>(1/(SQRT(2)))*(COS(RADIANS(45)))</f>
        <v>0.5</v>
      </c>
      <c r="B592">
        <f>((1/(SQRT(2)))*(COS(RADIANS(N592))))*(SIN(RADIANS(45)))</f>
        <v>-0.33863767075884016</v>
      </c>
      <c r="C592">
        <f t="shared" ref="C592" si="1311">((1/(SQRT(2)))*(SIN(RADIANS(N592))))*(SIN(RADIANS(45)))</f>
        <v>0.36786482292144673</v>
      </c>
      <c r="D592">
        <f t="shared" ref="D592" si="1312">(-((1/(SQRT(2)))*(SIN(RADIANS(45)))))</f>
        <v>-0.49999999999999989</v>
      </c>
      <c r="E592">
        <f t="shared" ref="E592" si="1313">((1/(SQRT(2)))*(COS(RADIANS(N592))))*(COS(RADIANS(45)))</f>
        <v>-0.33863767075884021</v>
      </c>
      <c r="F592">
        <f t="shared" ref="F592" si="1314">(((1/(SQRT(2)))*(SIN(RADIANS(N592))))*(COS(RADIANS(45))))</f>
        <v>0.36786482292144679</v>
      </c>
      <c r="G592">
        <f t="shared" ref="G592" si="1315">(1/(SQRT(2)))*(COS(RADIANS(-45)))</f>
        <v>0.5</v>
      </c>
      <c r="H592">
        <f t="shared" ref="H592" si="1316">((1/(SQRT(2)))*(COS(RADIANS(N592))))*(SIN(RADIANS(-45)))</f>
        <v>0.33863767075884016</v>
      </c>
      <c r="I592">
        <f t="shared" ref="I592" si="1317">((1/(SQRT(2)))*(SIN(RADIANS(N592))))*(SIN(RADIANS(-45)))</f>
        <v>-0.36786482292144673</v>
      </c>
      <c r="J592">
        <f t="shared" ref="J592" si="1318">(-((1/(SQRT(2)))*(SIN(RADIANS(-45)))))</f>
        <v>0.49999999999999989</v>
      </c>
      <c r="K592">
        <f t="shared" ref="K592" si="1319">((1/(SQRT(2)))*(COS(RADIANS(N592))))*(COS(RADIANS(-45)))</f>
        <v>-0.33863767075884021</v>
      </c>
      <c r="L592">
        <f>(((1/(SQRT(2)))*(SIN(RADIANS(N592))))*(COS(RADIANS(-45))))</f>
        <v>0.36786482292144679</v>
      </c>
      <c r="N592" s="10">
        <f>N588-(O588/O590)</f>
        <v>3372.6310937687554</v>
      </c>
      <c r="O592" s="10">
        <f>(DEGREES(ACOS(((-(((SUMPRODUCT(G592:I592,$I$8:$K$8))*(SUMPRODUCT(G592:I592,$I$10:$K$10))-(SUMPRODUCT(J592:L592,$I$8:$K$8))*(SUMPRODUCT(J592:L592,$I$10:$K$10)))-((SUMPRODUCT(A592:C592,$I$8:$K$8))*(SUMPRODUCT(A592:C592,$I$10:$K$10))-(SUMPRODUCT(D592:F592,$I$8:$K$8))*(SUMPRODUCT(D592:F592,$I$10:$K$10))))*(((SUMPRODUCT(G592:I592,$I$8:$K$8))*(SUMPRODUCT(G592:I592,$I$10:$K$10))+(SUMPRODUCT(J592:L592,$I$8:$K$8))*(SUMPRODUCT(J592:L592,$I$10:$K$10)))-((SUMPRODUCT(A592:C592,$I$8:$K$8))*(SUMPRODUCT(A592:C592,$I$10:$K$10))+(SUMPRODUCT(D592:F592,$I$8:$K$8))*(SUMPRODUCT(D592:F592,$I$10:$K$10)))))-((((SUMPRODUCT(A592:C592,$I$8:$K$8))*(SUMPRODUCT(D592:F592,$I$10:$K$10))+(SUMPRODUCT(A592:C592,$I$10:$K$10))*(SUMPRODUCT(D592:F592,$I$8:$K$8)))-((SUMPRODUCT(G592:I592,$I$8:$K$8))*(SUMPRODUCT(J592:L592,$I$10:$K$10))+(SUMPRODUCT(G592:I592,$I$10:$K$10))*(SUMPRODUCT(J592:L592,$I$8:$K$8))))*(SQRT(((((SUMPRODUCT(G592:I592,$I$8:$K$8))*(SUMPRODUCT(G592:I592,$I$10:$K$10))-(SUMPRODUCT(J592:L592,$I$8:$K$8))*(SUMPRODUCT(J592:L592,$I$10:$K$10)))-((SUMPRODUCT(A592:C592,$I$8:$K$8))*(SUMPRODUCT(A592:C592,$I$10:$K$10))-(SUMPRODUCT(D592:F592,$I$8:$K$8))*(SUMPRODUCT(D592:F592,$I$10:$K$10))))^2)+((((SUMPRODUCT(A592:C592,$I$8:$K$8))*(SUMPRODUCT(D592:F592,$I$10:$K$10))+(SUMPRODUCT(A592:C592,$I$10:$K$10))*(SUMPRODUCT(D592:F592,$I$8:$K$8)))-((SUMPRODUCT(G592:I592,$I$8:$K$8))*(SUMPRODUCT(J592:L592,$I$10:$K$10))+(SUMPRODUCT(G592:I592,$I$10:$K$10))*(SUMPRODUCT(J592:L592,$I$8:$K$8))))^2)-((((SUMPRODUCT(G592:I592,$I$8:$K$8))*(SUMPRODUCT(G592:I592,$I$10:$K$10))+(SUMPRODUCT(J592:L592,$I$8:$K$8))*(SUMPRODUCT(J592:L592,$I$10:$K$10)))-((SUMPRODUCT(A592:C592,$I$8:$K$8))*(SUMPRODUCT(A592:C592,$I$10:$K$10))+(SUMPRODUCT(D592:F592,$I$8:$K$8))*(SUMPRODUCT(D592:F592,$I$10:$K$10))))^2)))))/(((((SUMPRODUCT(G592:I592,$I$8:$K$8))*(SUMPRODUCT(G592:I592,$I$10:$K$10))-(SUMPRODUCT(J592:L592,$I$8:$K$8))*(SUMPRODUCT(J592:L592,$I$10:$K$10)))-((SUMPRODUCT(A592:C592,$I$8:$K$8))*(SUMPRODUCT(A592:C592,$I$10:$K$10))-(SUMPRODUCT(D592:F592,$I$8:$K$8))*(SUMPRODUCT(D592:F592,$I$10:$K$10))))^2)+((((SUMPRODUCT(A592:C592,$I$8:$K$8))*(SUMPRODUCT(D592:F592,$I$10:$K$10))+(SUMPRODUCT(A592:C592,$I$10:$K$10))*(SUMPRODUCT(D592:F592,$I$8:$K$8)))-((SUMPRODUCT(G592:I592,$I$8:$K$8))*(SUMPRODUCT(J592:L592,$I$10:$K$10))+(SUMPRODUCT(G592:I592,$I$10:$K$10))*(SUMPRODUCT(J592:L592,$I$8:$K$8))))^2)))))/2</f>
        <v>81.054258254636977</v>
      </c>
      <c r="Q592" s="10">
        <f t="shared" ref="Q592" si="1320">Q588-(R588/R590)</f>
        <v>109.14492462790295</v>
      </c>
      <c r="R592" s="10">
        <f>(DEGREES(ACOS(((-(((SUMPRODUCT(Z592:AB592,$I$8:$K$8))*(SUMPRODUCT(Z592:AB592,$I$10:$K$10))-(SUMPRODUCT(AC592:AE592,$I$8:$K$8))*(SUMPRODUCT(AC592:AE592,$I$10:$K$10)))-((SUMPRODUCT(T592:V592,$I$8:$K$8))*(SUMPRODUCT(T592:V592,$I$10:$K$10))-(SUMPRODUCT(W592:Y592,$I$8:$K$8))*(SUMPRODUCT(W592:Y592,$I$10:$K$10))))*(((SUMPRODUCT(Z592:AB592,$I$8:$K$8))*(SUMPRODUCT(Z592:AB592,$I$10:$K$10))+(SUMPRODUCT(AC592:AE592,$I$8:$K$8))*(SUMPRODUCT(AC592:AE592,$I$10:$K$10)))-((SUMPRODUCT(T592:V592,$I$8:$K$8))*(SUMPRODUCT(T592:V592,$I$10:$K$10))+(SUMPRODUCT(W592:Y592,$I$8:$K$8))*(SUMPRODUCT(W592:Y592,$I$10:$K$10)))))+((((SUMPRODUCT(T592:V592,$I$8:$K$8))*(SUMPRODUCT(W592:Y592,$I$10:$K$10))+(SUMPRODUCT(T592:V592,$I$10:$K$10))*(SUMPRODUCT(W592:Y592,$I$8:$K$8)))-((SUMPRODUCT(Z592:AB592,$I$8:$K$8))*(SUMPRODUCT(AC592:AE592,$I$10:$K$10))+(SUMPRODUCT(Z592:AB592,$I$10:$K$10))*(SUMPRODUCT(AC592:AE592,$I$8:$K$8))))*(SQRT(((((SUMPRODUCT(Z592:AB592,$I$8:$K$8))*(SUMPRODUCT(Z592:AB592,$I$10:$K$10))-(SUMPRODUCT(AC592:AE592,$I$8:$K$8))*(SUMPRODUCT(AC592:AE592,$I$10:$K$10)))-((SUMPRODUCT(T592:V592,$I$8:$K$8))*(SUMPRODUCT(T592:V592,$I$10:$K$10))-(SUMPRODUCT(W592:Y592,$I$8:$K$8))*(SUMPRODUCT(W592:Y592,$I$10:$K$10))))^2)+((((SUMPRODUCT(T592:V592,$I$8:$K$8))*(SUMPRODUCT(W592:Y592,$I$10:$K$10))+(SUMPRODUCT(T592:V592,$I$10:$K$10))*(SUMPRODUCT(W592:Y592,$I$8:$K$8)))-((SUMPRODUCT(Z592:AB592,$I$8:$K$8))*(SUMPRODUCT(AC592:AE592,$I$10:$K$10))+(SUMPRODUCT(Z592:AB592,$I$10:$K$10))*(SUMPRODUCT(AC592:AE592,$I$8:$K$8))))^2)-((((SUMPRODUCT(Z592:AB592,$I$8:$K$8))*(SUMPRODUCT(Z592:AB592,$I$10:$K$10))+(SUMPRODUCT(AC592:AE592,$I$8:$K$8))*(SUMPRODUCT(AC592:AE592,$I$10:$K$10)))-((SUMPRODUCT(T592:V592,$I$8:$K$8))*(SUMPRODUCT(T592:V592,$I$10:$K$10))+(SUMPRODUCT(W592:Y592,$I$8:$K$8))*(SUMPRODUCT(W592:Y592,$I$10:$K$10))))^2)))))/(((((SUMPRODUCT(Z592:AB592,$I$8:$K$8))*(SUMPRODUCT(Z592:AB592,$I$10:$K$10))-(SUMPRODUCT(AC592:AE592,$I$8:$K$8))*(SUMPRODUCT(AC592:AE592,$I$10:$K$10)))-((SUMPRODUCT(T592:V592,$I$8:$K$8))*(SUMPRODUCT(T592:V592,$I$10:$K$10))-(SUMPRODUCT(W592:Y592,$I$8:$K$8))*(SUMPRODUCT(W592:Y592,$I$10:$K$10))))^2)+((((SUMPRODUCT(T592:V592,$I$8:$K$8))*(SUMPRODUCT(W592:Y592,$I$10:$K$10))+(SUMPRODUCT(T592:V592,$I$10:$K$10))*(SUMPRODUCT(W592:Y592,$I$8:$K$8)))-((SUMPRODUCT(Z592:AB592,$I$8:$K$8))*(SUMPRODUCT(AC592:AE592,$I$10:$K$10))+(SUMPRODUCT(Z592:AB592,$I$10:$K$10))*(SUMPRODUCT(AC592:AE592,$I$8:$K$8))))^2)))))/2</f>
        <v>4.1041122075201749E-5</v>
      </c>
      <c r="T592">
        <f t="shared" ref="T592" si="1321">(1/(SQRT(2)))*(COS(RADIANS(45)))</f>
        <v>0.5</v>
      </c>
      <c r="U592">
        <f t="shared" ref="U592" si="1322">((1/(SQRT(2)))*(COS(RADIANS(Q592))))*(SIN(RADIANS(45)))</f>
        <v>-0.16397935819341961</v>
      </c>
      <c r="V592">
        <f t="shared" ref="V592" si="1323">((1/(SQRT(2)))*(SIN(RADIANS(Q592))))*(SIN(RADIANS(45)))</f>
        <v>0.47234602791436076</v>
      </c>
      <c r="W592">
        <f t="shared" ref="W592" si="1324">(-((1/(SQRT(2)))*(SIN(RADIANS(45)))))</f>
        <v>-0.49999999999999989</v>
      </c>
      <c r="X592">
        <f t="shared" ref="X592" si="1325">((1/(SQRT(2)))*(COS(RADIANS(Q592))))*(COS(RADIANS(45)))</f>
        <v>-0.16397935819341963</v>
      </c>
      <c r="Y592">
        <f t="shared" ref="Y592" si="1326">(((1/(SQRT(2)))*(SIN(RADIANS(Q592))))*(COS(RADIANS(45))))</f>
        <v>0.47234602791436087</v>
      </c>
      <c r="Z592">
        <f t="shared" ref="Z592" si="1327">(1/(SQRT(2)))*(COS(RADIANS(-45)))</f>
        <v>0.5</v>
      </c>
      <c r="AA592">
        <f t="shared" ref="AA592" si="1328">((1/(SQRT(2)))*(COS(RADIANS(Q592))))*(SIN(RADIANS(-45)))</f>
        <v>0.16397935819341961</v>
      </c>
      <c r="AB592">
        <f t="shared" ref="AB592" si="1329">((1/(SQRT(2)))*(SIN(RADIANS(Q592))))*(SIN(RADIANS(-45)))</f>
        <v>-0.47234602791436076</v>
      </c>
      <c r="AC592">
        <f t="shared" ref="AC592" si="1330">(-((1/(SQRT(2)))*(SIN(RADIANS(-45)))))</f>
        <v>0.49999999999999989</v>
      </c>
      <c r="AD592">
        <f t="shared" ref="AD592" si="1331">((1/(SQRT(2)))*(COS(RADIANS(Q592))))*(COS(RADIANS(-45)))</f>
        <v>-0.16397935819341963</v>
      </c>
      <c r="AE592">
        <f t="shared" ref="AE592" si="1332">(((1/(SQRT(2)))*(SIN(RADIANS(Q592))))*(COS(RADIANS(-45))))</f>
        <v>0.47234602791436087</v>
      </c>
    </row>
    <row r="593" spans="1:31" x14ac:dyDescent="0.2">
      <c r="O593" t="s">
        <v>95</v>
      </c>
      <c r="R593" t="s">
        <v>95</v>
      </c>
    </row>
    <row r="594" spans="1:31" x14ac:dyDescent="0.2">
      <c r="O594" s="15">
        <f>(COS(RADIANS(N592)))*((SIN(RADIANS(45)))*(COS(RADIANS(45))))-(SIN(RADIANS(135)))*(COS(RADIANS((135))))*($A$337*$F$337+$C$337*$D$337)-(2*((SIN(RADIANS(45)))^2))-(SIN(RADIANS(135)))^2*(SIN(RADIANS(N592)))*(($B$337*$E$337))-($C$337*$F$337)+(SIN(RADIANS(N592)))*(-(SIN(RADIANS(45))))*(COS(RADIANS(45)))-(SIN(RADIANS(135)))*(COS(RADIANS(135)))*($A$337*$E$337+$B$337*$D$337)-(SIN(RADIANS(45)))^2-(SIN(RADIANS(135)))^2*(SIN(RADIANS(N592)))*($B$337*$F$337+$C$337*$E$337)+(SIN(RADIANS(45)))^2-((SIN(RADIANS(135)))^2)*((COS(RADIANS(N592)))^2)*($B$337*$F$337+$C$337*$E$337)</f>
        <v>-2.0700874179125024</v>
      </c>
      <c r="R594">
        <f t="shared" ref="R594" si="1333">(COS(RADIANS(Q592)))*((SIN(RADIANS(45)))*(COS(RADIANS(45))))-(SIN(RADIANS(135)))*(COS(RADIANS((135))))*($A$337*$F$337+$C$337*$D$337)-(2*((SIN(RADIANS(45)))^2))-(SIN(RADIANS(135)))^2*(SIN(RADIANS(Q592)))*(($B$337*$E$337))-($C$337*$F$337)+(SIN(RADIANS(Q592)))*(-(SIN(RADIANS(45))))*(COS(RADIANS(45)))-(SIN(RADIANS(135)))*(COS(RADIANS(135)))*($A$337*$E$337+$B$337*$D$337)-(SIN(RADIANS(45)))^2-(SIN(RADIANS(135)))^2*(SIN(RADIANS(Q592)))*($B$337*$F$337+$C$337*$E$337)+(SIN(RADIANS(45)))^2-((SIN(RADIANS(135)))^2)*((COS(RADIANS(Q592)))^2)*($B$337*$F$337+$C$337*$E$337)</f>
        <v>-1.9930225315364207</v>
      </c>
      <c r="AE594" s="15"/>
    </row>
    <row r="595" spans="1:31" x14ac:dyDescent="0.2">
      <c r="A595" s="15"/>
      <c r="Q595" s="15"/>
    </row>
    <row r="596" spans="1:31" x14ac:dyDescent="0.2">
      <c r="A596">
        <f>(1/(SQRT(2)))*(COS(RADIANS(45)))</f>
        <v>0.5</v>
      </c>
      <c r="B596">
        <f>((1/(SQRT(2)))*(COS(RADIANS(N596))))*(SIN(RADIANS(45)))</f>
        <v>-0.49487078338801876</v>
      </c>
      <c r="C596">
        <f t="shared" ref="C596" si="1334">((1/(SQRT(2)))*(SIN(RADIANS(N596))))*(SIN(RADIANS(45)))</f>
        <v>7.143463969901799E-2</v>
      </c>
      <c r="D596">
        <f t="shared" ref="D596" si="1335">(-((1/(SQRT(2)))*(SIN(RADIANS(45)))))</f>
        <v>-0.49999999999999989</v>
      </c>
      <c r="E596">
        <f t="shared" ref="E596" si="1336">((1/(SQRT(2)))*(COS(RADIANS(N596))))*(COS(RADIANS(45)))</f>
        <v>-0.49487078338801882</v>
      </c>
      <c r="F596">
        <f t="shared" ref="F596" si="1337">(((1/(SQRT(2)))*(SIN(RADIANS(N596))))*(COS(RADIANS(45))))</f>
        <v>7.1434639699018004E-2</v>
      </c>
      <c r="G596">
        <f t="shared" ref="G596" si="1338">(1/(SQRT(2)))*(COS(RADIANS(-45)))</f>
        <v>0.5</v>
      </c>
      <c r="H596">
        <f t="shared" ref="H596" si="1339">((1/(SQRT(2)))*(COS(RADIANS(N596))))*(SIN(RADIANS(-45)))</f>
        <v>0.49487078338801876</v>
      </c>
      <c r="I596">
        <f t="shared" ref="I596" si="1340">((1/(SQRT(2)))*(SIN(RADIANS(N596))))*(SIN(RADIANS(-45)))</f>
        <v>-7.143463969901799E-2</v>
      </c>
      <c r="J596">
        <f t="shared" ref="J596" si="1341">(-((1/(SQRT(2)))*(SIN(RADIANS(-45)))))</f>
        <v>0.49999999999999989</v>
      </c>
      <c r="K596">
        <f t="shared" ref="K596" si="1342">((1/(SQRT(2)))*(COS(RADIANS(N596))))*(COS(RADIANS(-45)))</f>
        <v>-0.49487078338801882</v>
      </c>
      <c r="L596">
        <f>(((1/(SQRT(2)))*(SIN(RADIANS(N596))))*(COS(RADIANS(-45))))</f>
        <v>7.1434639699018004E-2</v>
      </c>
      <c r="N596">
        <f>N592-(O592/O594)</f>
        <v>3411.7860867189434</v>
      </c>
      <c r="O596">
        <f>(DEGREES(ACOS(((-(((SUMPRODUCT(G596:I596,$I$8:$K$8))*(SUMPRODUCT(G596:I596,$I$10:$K$10))-(SUMPRODUCT(J596:L596,$I$8:$K$8))*(SUMPRODUCT(J596:L596,$I$10:$K$10)))-((SUMPRODUCT(A596:C596,$I$8:$K$8))*(SUMPRODUCT(A596:C596,$I$10:$K$10))-(SUMPRODUCT(D596:F596,$I$8:$K$8))*(SUMPRODUCT(D596:F596,$I$10:$K$10))))*(((SUMPRODUCT(G596:I596,$I$8:$K$8))*(SUMPRODUCT(G596:I596,$I$10:$K$10))+(SUMPRODUCT(J596:L596,$I$8:$K$8))*(SUMPRODUCT(J596:L596,$I$10:$K$10)))-((SUMPRODUCT(A596:C596,$I$8:$K$8))*(SUMPRODUCT(A596:C596,$I$10:$K$10))+(SUMPRODUCT(D596:F596,$I$8:$K$8))*(SUMPRODUCT(D596:F596,$I$10:$K$10)))))-((((SUMPRODUCT(A596:C596,$I$8:$K$8))*(SUMPRODUCT(D596:F596,$I$10:$K$10))+(SUMPRODUCT(A596:C596,$I$10:$K$10))*(SUMPRODUCT(D596:F596,$I$8:$K$8)))-((SUMPRODUCT(G596:I596,$I$8:$K$8))*(SUMPRODUCT(J596:L596,$I$10:$K$10))+(SUMPRODUCT(G596:I596,$I$10:$K$10))*(SUMPRODUCT(J596:L596,$I$8:$K$8))))*(SQRT(((((SUMPRODUCT(G596:I596,$I$8:$K$8))*(SUMPRODUCT(G596:I596,$I$10:$K$10))-(SUMPRODUCT(J596:L596,$I$8:$K$8))*(SUMPRODUCT(J596:L596,$I$10:$K$10)))-((SUMPRODUCT(A596:C596,$I$8:$K$8))*(SUMPRODUCT(A596:C596,$I$10:$K$10))-(SUMPRODUCT(D596:F596,$I$8:$K$8))*(SUMPRODUCT(D596:F596,$I$10:$K$10))))^2)+((((SUMPRODUCT(A596:C596,$I$8:$K$8))*(SUMPRODUCT(D596:F596,$I$10:$K$10))+(SUMPRODUCT(A596:C596,$I$10:$K$10))*(SUMPRODUCT(D596:F596,$I$8:$K$8)))-((SUMPRODUCT(G596:I596,$I$8:$K$8))*(SUMPRODUCT(J596:L596,$I$10:$K$10))+(SUMPRODUCT(G596:I596,$I$10:$K$10))*(SUMPRODUCT(J596:L596,$I$8:$K$8))))^2)-((((SUMPRODUCT(G596:I596,$I$8:$K$8))*(SUMPRODUCT(G596:I596,$I$10:$K$10))+(SUMPRODUCT(J596:L596,$I$8:$K$8))*(SUMPRODUCT(J596:L596,$I$10:$K$10)))-((SUMPRODUCT(A596:C596,$I$8:$K$8))*(SUMPRODUCT(A596:C596,$I$10:$K$10))+(SUMPRODUCT(D596:F596,$I$8:$K$8))*(SUMPRODUCT(D596:F596,$I$10:$K$10))))^2)))))/(((((SUMPRODUCT(G596:I596,$I$8:$K$8))*(SUMPRODUCT(G596:I596,$I$10:$K$10))-(SUMPRODUCT(J596:L596,$I$8:$K$8))*(SUMPRODUCT(J596:L596,$I$10:$K$10)))-((SUMPRODUCT(A596:C596,$I$8:$K$8))*(SUMPRODUCT(A596:C596,$I$10:$K$10))-(SUMPRODUCT(D596:F596,$I$8:$K$8))*(SUMPRODUCT(D596:F596,$I$10:$K$10))))^2)+((((SUMPRODUCT(A596:C596,$I$8:$K$8))*(SUMPRODUCT(D596:F596,$I$10:$K$10))+(SUMPRODUCT(A596:C596,$I$10:$K$10))*(SUMPRODUCT(D596:F596,$I$8:$K$8)))-((SUMPRODUCT(G596:I596,$I$8:$K$8))*(SUMPRODUCT(J596:L596,$I$10:$K$10))+(SUMPRODUCT(G596:I596,$I$10:$K$10))*(SUMPRODUCT(J596:L596,$I$8:$K$8))))^2)))))/2</f>
        <v>70.176685299674119</v>
      </c>
      <c r="Q596">
        <f t="shared" ref="Q596" si="1343">Q592-(R592/R594)</f>
        <v>109.1449452203054</v>
      </c>
      <c r="R596">
        <f>(DEGREES(ACOS(((-(((SUMPRODUCT(Z596:AB596,$I$8:$K$8))*(SUMPRODUCT(Z596:AB596,$I$10:$K$10))-(SUMPRODUCT(AC596:AE596,$I$8:$K$8))*(SUMPRODUCT(AC596:AE596,$I$10:$K$10)))-((SUMPRODUCT(T596:V596,$I$8:$K$8))*(SUMPRODUCT(T596:V596,$I$10:$K$10))-(SUMPRODUCT(W596:Y596,$I$8:$K$8))*(SUMPRODUCT(W596:Y596,$I$10:$K$10))))*(((SUMPRODUCT(Z596:AB596,$I$8:$K$8))*(SUMPRODUCT(Z596:AB596,$I$10:$K$10))+(SUMPRODUCT(AC596:AE596,$I$8:$K$8))*(SUMPRODUCT(AC596:AE596,$I$10:$K$10)))-((SUMPRODUCT(T596:V596,$I$8:$K$8))*(SUMPRODUCT(T596:V596,$I$10:$K$10))+(SUMPRODUCT(W596:Y596,$I$8:$K$8))*(SUMPRODUCT(W596:Y596,$I$10:$K$10)))))+((((SUMPRODUCT(T596:V596,$I$8:$K$8))*(SUMPRODUCT(W596:Y596,$I$10:$K$10))+(SUMPRODUCT(T596:V596,$I$10:$K$10))*(SUMPRODUCT(W596:Y596,$I$8:$K$8)))-((SUMPRODUCT(Z596:AB596,$I$8:$K$8))*(SUMPRODUCT(AC596:AE596,$I$10:$K$10))+(SUMPRODUCT(Z596:AB596,$I$10:$K$10))*(SUMPRODUCT(AC596:AE596,$I$8:$K$8))))*(SQRT(((((SUMPRODUCT(Z596:AB596,$I$8:$K$8))*(SUMPRODUCT(Z596:AB596,$I$10:$K$10))-(SUMPRODUCT(AC596:AE596,$I$8:$K$8))*(SUMPRODUCT(AC596:AE596,$I$10:$K$10)))-((SUMPRODUCT(T596:V596,$I$8:$K$8))*(SUMPRODUCT(T596:V596,$I$10:$K$10))-(SUMPRODUCT(W596:Y596,$I$8:$K$8))*(SUMPRODUCT(W596:Y596,$I$10:$K$10))))^2)+((((SUMPRODUCT(T596:V596,$I$8:$K$8))*(SUMPRODUCT(W596:Y596,$I$10:$K$10))+(SUMPRODUCT(T596:V596,$I$10:$K$10))*(SUMPRODUCT(W596:Y596,$I$8:$K$8)))-((SUMPRODUCT(Z596:AB596,$I$8:$K$8))*(SUMPRODUCT(AC596:AE596,$I$10:$K$10))+(SUMPRODUCT(Z596:AB596,$I$10:$K$10))*(SUMPRODUCT(AC596:AE596,$I$8:$K$8))))^2)-((((SUMPRODUCT(Z596:AB596,$I$8:$K$8))*(SUMPRODUCT(Z596:AB596,$I$10:$K$10))+(SUMPRODUCT(AC596:AE596,$I$8:$K$8))*(SUMPRODUCT(AC596:AE596,$I$10:$K$10)))-((SUMPRODUCT(T596:V596,$I$8:$K$8))*(SUMPRODUCT(T596:V596,$I$10:$K$10))+(SUMPRODUCT(W596:Y596,$I$8:$K$8))*(SUMPRODUCT(W596:Y596,$I$10:$K$10))))^2)))))/(((((SUMPRODUCT(Z596:AB596,$I$8:$K$8))*(SUMPRODUCT(Z596:AB596,$I$10:$K$10))-(SUMPRODUCT(AC596:AE596,$I$8:$K$8))*(SUMPRODUCT(AC596:AE596,$I$10:$K$10)))-((SUMPRODUCT(T596:V596,$I$8:$K$8))*(SUMPRODUCT(T596:V596,$I$10:$K$10))-(SUMPRODUCT(W596:Y596,$I$8:$K$8))*(SUMPRODUCT(W596:Y596,$I$10:$K$10))))^2)+((((SUMPRODUCT(T596:V596,$I$8:$K$8))*(SUMPRODUCT(W596:Y596,$I$10:$K$10))+(SUMPRODUCT(T596:V596,$I$10:$K$10))*(SUMPRODUCT(W596:Y596,$I$8:$K$8)))-((SUMPRODUCT(Z596:AB596,$I$8:$K$8))*(SUMPRODUCT(AC596:AE596,$I$10:$K$10))+(SUMPRODUCT(Z596:AB596,$I$10:$K$10))*(SUMPRODUCT(AC596:AE596,$I$8:$K$8))))^2)))))/2</f>
        <v>3.3074776726709503E-5</v>
      </c>
      <c r="T596">
        <f t="shared" ref="T596" si="1344">(1/(SQRT(2)))*(COS(RADIANS(45)))</f>
        <v>0.5</v>
      </c>
      <c r="U596">
        <f t="shared" ref="U596" si="1345">((1/(SQRT(2)))*(COS(RADIANS(Q596))))*(SIN(RADIANS(45)))</f>
        <v>-0.1639795279570388</v>
      </c>
      <c r="V596">
        <f t="shared" ref="V596" si="1346">((1/(SQRT(2)))*(SIN(RADIANS(Q596))))*(SIN(RADIANS(45)))</f>
        <v>0.47234596897929237</v>
      </c>
      <c r="W596">
        <f t="shared" ref="W596" si="1347">(-((1/(SQRT(2)))*(SIN(RADIANS(45)))))</f>
        <v>-0.49999999999999989</v>
      </c>
      <c r="X596">
        <f t="shared" ref="X596" si="1348">((1/(SQRT(2)))*(COS(RADIANS(Q596))))*(COS(RADIANS(45)))</f>
        <v>-0.16397952795703882</v>
      </c>
      <c r="Y596">
        <f t="shared" ref="Y596" si="1349">(((1/(SQRT(2)))*(SIN(RADIANS(Q596))))*(COS(RADIANS(45))))</f>
        <v>0.47234596897929243</v>
      </c>
      <c r="Z596">
        <f t="shared" ref="Z596" si="1350">(1/(SQRT(2)))*(COS(RADIANS(-45)))</f>
        <v>0.5</v>
      </c>
      <c r="AA596">
        <f t="shared" ref="AA596" si="1351">((1/(SQRT(2)))*(COS(RADIANS(Q596))))*(SIN(RADIANS(-45)))</f>
        <v>0.1639795279570388</v>
      </c>
      <c r="AB596">
        <f t="shared" ref="AB596" si="1352">((1/(SQRT(2)))*(SIN(RADIANS(Q596))))*(SIN(RADIANS(-45)))</f>
        <v>-0.47234596897929237</v>
      </c>
      <c r="AC596">
        <f t="shared" ref="AC596" si="1353">(-((1/(SQRT(2)))*(SIN(RADIANS(-45)))))</f>
        <v>0.49999999999999989</v>
      </c>
      <c r="AD596">
        <f t="shared" ref="AD596" si="1354">((1/(SQRT(2)))*(COS(RADIANS(Q596))))*(COS(RADIANS(-45)))</f>
        <v>-0.16397952795703882</v>
      </c>
      <c r="AE596">
        <f t="shared" ref="AE596" si="1355">(((1/(SQRT(2)))*(SIN(RADIANS(Q596))))*(COS(RADIANS(-45))))</f>
        <v>0.47234596897929243</v>
      </c>
    </row>
    <row r="597" spans="1:31" x14ac:dyDescent="0.2">
      <c r="O597" t="s">
        <v>95</v>
      </c>
      <c r="R597" t="s">
        <v>95</v>
      </c>
    </row>
    <row r="598" spans="1:31" x14ac:dyDescent="0.2">
      <c r="O598" s="15">
        <f>(COS(RADIANS(N596)))*((SIN(RADIANS(45)))*(COS(RADIANS(45))))-(SIN(RADIANS(135)))*(COS(RADIANS((135))))*($A$337*$F$337+$C$337*$D$337)-(2*((SIN(RADIANS(45)))^2))-(SIN(RADIANS(135)))^2*(SIN(RADIANS(N596)))*(($B$337*$E$337))-($C$337*$F$337)+(SIN(RADIANS(N596)))*(-(SIN(RADIANS(45))))*(COS(RADIANS(45)))-(SIN(RADIANS(135)))*(COS(RADIANS(135)))*($A$337*$E$337+$B$337*$D$337)-(SIN(RADIANS(45)))^2-(SIN(RADIANS(135)))^2*(SIN(RADIANS(N596)))*($B$337*$F$337+$C$337*$E$337)+(SIN(RADIANS(45)))^2-((SIN(RADIANS(135)))^2)*((COS(RADIANS(N596)))^2)*($B$337*$F$337+$C$337*$E$337)</f>
        <v>-1.9685213008196401</v>
      </c>
      <c r="R598">
        <f t="shared" ref="R598" si="1356">(COS(RADIANS(Q596)))*((SIN(RADIANS(45)))*(COS(RADIANS(45))))-(SIN(RADIANS(135)))*(COS(RADIANS((135))))*($A$337*$F$337+$C$337*$D$337)-(2*((SIN(RADIANS(45)))^2))-(SIN(RADIANS(135)))^2*(SIN(RADIANS(Q596)))*(($B$337*$E$337))-($C$337*$F$337)+(SIN(RADIANS(Q596)))*(-(SIN(RADIANS(45))))*(COS(RADIANS(45)))-(SIN(RADIANS(135)))*(COS(RADIANS(135)))*($A$337*$E$337+$B$337*$D$337)-(SIN(RADIANS(45)))^2-(SIN(RADIANS(135)))^2*(SIN(RADIANS(Q596)))*($B$337*$F$337+$C$337*$E$337)+(SIN(RADIANS(45)))^2-((SIN(RADIANS(135)))^2)*((COS(RADIANS(Q596)))^2)*($B$337*$F$337+$C$337*$E$337)</f>
        <v>-1.9930226452611104</v>
      </c>
      <c r="AE598" s="15"/>
    </row>
    <row r="599" spans="1:31" x14ac:dyDescent="0.2">
      <c r="A599" s="15"/>
      <c r="Q599" s="15"/>
    </row>
    <row r="600" spans="1:31" x14ac:dyDescent="0.2">
      <c r="A600">
        <f>(1/(SQRT(2)))*(COS(RADIANS(45)))</f>
        <v>0.5</v>
      </c>
      <c r="B600">
        <f>((1/(SQRT(2)))*(COS(RADIANS(N600))))*(SIN(RADIANS(45)))</f>
        <v>-0.44376492517795713</v>
      </c>
      <c r="C600">
        <f t="shared" ref="C600" si="1357">((1/(SQRT(2)))*(SIN(RADIANS(N600))))*(SIN(RADIANS(45)))</f>
        <v>-0.23037510972716213</v>
      </c>
      <c r="D600">
        <f t="shared" ref="D600" si="1358">(-((1/(SQRT(2)))*(SIN(RADIANS(45)))))</f>
        <v>-0.49999999999999989</v>
      </c>
      <c r="E600">
        <f t="shared" ref="E600" si="1359">((1/(SQRT(2)))*(COS(RADIANS(N600))))*(COS(RADIANS(45)))</f>
        <v>-0.44376492517795724</v>
      </c>
      <c r="F600">
        <f t="shared" ref="F600" si="1360">(((1/(SQRT(2)))*(SIN(RADIANS(N600))))*(COS(RADIANS(45))))</f>
        <v>-0.23037510972716216</v>
      </c>
      <c r="G600">
        <f t="shared" ref="G600" si="1361">(1/(SQRT(2)))*(COS(RADIANS(-45)))</f>
        <v>0.5</v>
      </c>
      <c r="H600">
        <f t="shared" ref="H600" si="1362">((1/(SQRT(2)))*(COS(RADIANS(N600))))*(SIN(RADIANS(-45)))</f>
        <v>0.44376492517795713</v>
      </c>
      <c r="I600">
        <f t="shared" ref="I600" si="1363">((1/(SQRT(2)))*(SIN(RADIANS(N600))))*(SIN(RADIANS(-45)))</f>
        <v>0.23037510972716213</v>
      </c>
      <c r="J600">
        <f t="shared" ref="J600" si="1364">(-((1/(SQRT(2)))*(SIN(RADIANS(-45)))))</f>
        <v>0.49999999999999989</v>
      </c>
      <c r="K600">
        <f t="shared" ref="K600" si="1365">((1/(SQRT(2)))*(COS(RADIANS(N600))))*(COS(RADIANS(-45)))</f>
        <v>-0.44376492517795724</v>
      </c>
      <c r="L600">
        <f>(((1/(SQRT(2)))*(SIN(RADIANS(N600))))*(COS(RADIANS(-45))))</f>
        <v>-0.23037510972716216</v>
      </c>
      <c r="N600">
        <f>N596-(O596/O598)</f>
        <v>3447.435528393999</v>
      </c>
      <c r="O600">
        <f>(DEGREES(ACOS(((-(((SUMPRODUCT(G600:I600,$I$8:$K$8))*(SUMPRODUCT(G600:I600,$I$10:$K$10))-(SUMPRODUCT(J600:L600,$I$8:$K$8))*(SUMPRODUCT(J600:L600,$I$10:$K$10)))-((SUMPRODUCT(A600:C600,$I$8:$K$8))*(SUMPRODUCT(A600:C600,$I$10:$K$10))-(SUMPRODUCT(D600:F600,$I$8:$K$8))*(SUMPRODUCT(D600:F600,$I$10:$K$10))))*(((SUMPRODUCT(G600:I600,$I$8:$K$8))*(SUMPRODUCT(G600:I600,$I$10:$K$10))+(SUMPRODUCT(J600:L600,$I$8:$K$8))*(SUMPRODUCT(J600:L600,$I$10:$K$10)))-((SUMPRODUCT(A600:C600,$I$8:$K$8))*(SUMPRODUCT(A600:C600,$I$10:$K$10))+(SUMPRODUCT(D600:F600,$I$8:$K$8))*(SUMPRODUCT(D600:F600,$I$10:$K$10)))))-((((SUMPRODUCT(A600:C600,$I$8:$K$8))*(SUMPRODUCT(D600:F600,$I$10:$K$10))+(SUMPRODUCT(A600:C600,$I$10:$K$10))*(SUMPRODUCT(D600:F600,$I$8:$K$8)))-((SUMPRODUCT(G600:I600,$I$8:$K$8))*(SUMPRODUCT(J600:L600,$I$10:$K$10))+(SUMPRODUCT(G600:I600,$I$10:$K$10))*(SUMPRODUCT(J600:L600,$I$8:$K$8))))*(SQRT(((((SUMPRODUCT(G600:I600,$I$8:$K$8))*(SUMPRODUCT(G600:I600,$I$10:$K$10))-(SUMPRODUCT(J600:L600,$I$8:$K$8))*(SUMPRODUCT(J600:L600,$I$10:$K$10)))-((SUMPRODUCT(A600:C600,$I$8:$K$8))*(SUMPRODUCT(A600:C600,$I$10:$K$10))-(SUMPRODUCT(D600:F600,$I$8:$K$8))*(SUMPRODUCT(D600:F600,$I$10:$K$10))))^2)+((((SUMPRODUCT(A600:C600,$I$8:$K$8))*(SUMPRODUCT(D600:F600,$I$10:$K$10))+(SUMPRODUCT(A600:C600,$I$10:$K$10))*(SUMPRODUCT(D600:F600,$I$8:$K$8)))-((SUMPRODUCT(G600:I600,$I$8:$K$8))*(SUMPRODUCT(J600:L600,$I$10:$K$10))+(SUMPRODUCT(G600:I600,$I$10:$K$10))*(SUMPRODUCT(J600:L600,$I$8:$K$8))))^2)-((((SUMPRODUCT(G600:I600,$I$8:$K$8))*(SUMPRODUCT(G600:I600,$I$10:$K$10))+(SUMPRODUCT(J600:L600,$I$8:$K$8))*(SUMPRODUCT(J600:L600,$I$10:$K$10)))-((SUMPRODUCT(A600:C600,$I$8:$K$8))*(SUMPRODUCT(A600:C600,$I$10:$K$10))+(SUMPRODUCT(D600:F600,$I$8:$K$8))*(SUMPRODUCT(D600:F600,$I$10:$K$10))))^2)))))/(((((SUMPRODUCT(G600:I600,$I$8:$K$8))*(SUMPRODUCT(G600:I600,$I$10:$K$10))-(SUMPRODUCT(J600:L600,$I$8:$K$8))*(SUMPRODUCT(J600:L600,$I$10:$K$10)))-((SUMPRODUCT(A600:C600,$I$8:$K$8))*(SUMPRODUCT(A600:C600,$I$10:$K$10))-(SUMPRODUCT(D600:F600,$I$8:$K$8))*(SUMPRODUCT(D600:F600,$I$10:$K$10))))^2)+((((SUMPRODUCT(A600:C600,$I$8:$K$8))*(SUMPRODUCT(D600:F600,$I$10:$K$10))+(SUMPRODUCT(A600:C600,$I$10:$K$10))*(SUMPRODUCT(D600:F600,$I$8:$K$8)))-((SUMPRODUCT(G600:I600,$I$8:$K$8))*(SUMPRODUCT(J600:L600,$I$10:$K$10))+(SUMPRODUCT(G600:I600,$I$10:$K$10))*(SUMPRODUCT(J600:L600,$I$8:$K$8))))^2)))))/2</f>
        <v>68.341705068964117</v>
      </c>
      <c r="Q600">
        <f>Q596-(R596/R598)</f>
        <v>109.14496181558935</v>
      </c>
      <c r="R600">
        <f>(DEGREES(ACOS(((-(((SUMPRODUCT(Z600:AB600,$I$8:$K$8))*(SUMPRODUCT(Z600:AB600,$I$10:$K$10))-(SUMPRODUCT(AC600:AE600,$I$8:$K$8))*(SUMPRODUCT(AC600:AE600,$I$10:$K$10)))-((SUMPRODUCT(T600:V600,$I$8:$K$8))*(SUMPRODUCT(T600:V600,$I$10:$K$10))-(SUMPRODUCT(W600:Y600,$I$8:$K$8))*(SUMPRODUCT(W600:Y600,$I$10:$K$10))))*(((SUMPRODUCT(Z600:AB600,$I$8:$K$8))*(SUMPRODUCT(Z600:AB600,$I$10:$K$10))+(SUMPRODUCT(AC600:AE600,$I$8:$K$8))*(SUMPRODUCT(AC600:AE600,$I$10:$K$10)))-((SUMPRODUCT(T600:V600,$I$8:$K$8))*(SUMPRODUCT(T600:V600,$I$10:$K$10))+(SUMPRODUCT(W600:Y600,$I$8:$K$8))*(SUMPRODUCT(W600:Y600,$I$10:$K$10)))))+((((SUMPRODUCT(T600:V600,$I$8:$K$8))*(SUMPRODUCT(W600:Y600,$I$10:$K$10))+(SUMPRODUCT(T600:V600,$I$10:$K$10))*(SUMPRODUCT(W600:Y600,$I$8:$K$8)))-((SUMPRODUCT(Z600:AB600,$I$8:$K$8))*(SUMPRODUCT(AC600:AE600,$I$10:$K$10))+(SUMPRODUCT(Z600:AB600,$I$10:$K$10))*(SUMPRODUCT(AC600:AE600,$I$8:$K$8))))*(SQRT(((((SUMPRODUCT(Z600:AB600,$I$8:$K$8))*(SUMPRODUCT(Z600:AB600,$I$10:$K$10))-(SUMPRODUCT(AC600:AE600,$I$8:$K$8))*(SUMPRODUCT(AC600:AE600,$I$10:$K$10)))-((SUMPRODUCT(T600:V600,$I$8:$K$8))*(SUMPRODUCT(T600:V600,$I$10:$K$10))-(SUMPRODUCT(W600:Y600,$I$8:$K$8))*(SUMPRODUCT(W600:Y600,$I$10:$K$10))))^2)+((((SUMPRODUCT(T600:V600,$I$8:$K$8))*(SUMPRODUCT(W600:Y600,$I$10:$K$10))+(SUMPRODUCT(T600:V600,$I$10:$K$10))*(SUMPRODUCT(W600:Y600,$I$8:$K$8)))-((SUMPRODUCT(Z600:AB600,$I$8:$K$8))*(SUMPRODUCT(AC600:AE600,$I$10:$K$10))+(SUMPRODUCT(Z600:AB600,$I$10:$K$10))*(SUMPRODUCT(AC600:AE600,$I$8:$K$8))))^2)-((((SUMPRODUCT(Z600:AB600,$I$8:$K$8))*(SUMPRODUCT(Z600:AB600,$I$10:$K$10))+(SUMPRODUCT(AC600:AE600,$I$8:$K$8))*(SUMPRODUCT(AC600:AE600,$I$10:$K$10)))-((SUMPRODUCT(T600:V600,$I$8:$K$8))*(SUMPRODUCT(T600:V600,$I$10:$K$10))+(SUMPRODUCT(W600:Y600,$I$8:$K$8))*(SUMPRODUCT(W600:Y600,$I$10:$K$10))))^2)))))/(((((SUMPRODUCT(Z600:AB600,$I$8:$K$8))*(SUMPRODUCT(Z600:AB600,$I$10:$K$10))-(SUMPRODUCT(AC600:AE600,$I$8:$K$8))*(SUMPRODUCT(AC600:AE600,$I$10:$K$10)))-((SUMPRODUCT(T600:V600,$I$8:$K$8))*(SUMPRODUCT(T600:V600,$I$10:$K$10))-(SUMPRODUCT(W600:Y600,$I$8:$K$8))*(SUMPRODUCT(W600:Y600,$I$10:$K$10))))^2)+((((SUMPRODUCT(T600:V600,$I$8:$K$8))*(SUMPRODUCT(W600:Y600,$I$10:$K$10))+(SUMPRODUCT(T600:V600,$I$10:$K$10))*(SUMPRODUCT(W600:Y600,$I$8:$K$8)))-((SUMPRODUCT(Z600:AB600,$I$8:$K$8))*(SUMPRODUCT(AC600:AE600,$I$10:$K$10))+(SUMPRODUCT(Z600:AB600,$I$10:$K$10))*(SUMPRODUCT(AC600:AE600,$I$8:$K$8))))^2)))))/2</f>
        <v>2.6652237023831655E-5</v>
      </c>
      <c r="T600">
        <f>(1/(SQRT(2)))*(COS(RADIANS(45)))</f>
        <v>0.5</v>
      </c>
      <c r="U600">
        <f>((1/(SQRT(2)))*(COS(RADIANS(Q600))))*(SIN(RADIANS(45)))</f>
        <v>-0.16397966476842624</v>
      </c>
      <c r="V600">
        <f>((1/(SQRT(2)))*(SIN(RADIANS(Q600))))*(SIN(RADIANS(45)))</f>
        <v>0.47234592148385746</v>
      </c>
      <c r="W600">
        <f>(-((1/(SQRT(2)))*(SIN(RADIANS(45)))))</f>
        <v>-0.49999999999999989</v>
      </c>
      <c r="X600">
        <f>((1/(SQRT(2)))*(COS(RADIANS(Q600))))*(COS(RADIANS(45)))</f>
        <v>-0.16397966476842626</v>
      </c>
      <c r="Y600">
        <f>(((1/(SQRT(2)))*(SIN(RADIANS(Q600))))*(COS(RADIANS(45))))</f>
        <v>0.47234592148385757</v>
      </c>
      <c r="Z600">
        <f t="shared" ref="Z600" si="1366">(1/(SQRT(2)))*(COS(RADIANS(-45)))</f>
        <v>0.5</v>
      </c>
      <c r="AA600">
        <f>((1/(SQRT(2)))*(COS(RADIANS(Q600))))*(SIN(RADIANS(-45)))</f>
        <v>0.16397966476842624</v>
      </c>
      <c r="AB600">
        <f>((1/(SQRT(2)))*(SIN(RADIANS(Q600))))*(SIN(RADIANS(-45)))</f>
        <v>-0.47234592148385746</v>
      </c>
      <c r="AC600">
        <f>(-((1/(SQRT(2)))*(SIN(RADIANS(-45)))))</f>
        <v>0.49999999999999989</v>
      </c>
      <c r="AD600">
        <f>((1/(SQRT(2)))*(COS(RADIANS(Q600))))*(COS(RADIANS(-45)))</f>
        <v>-0.16397966476842626</v>
      </c>
      <c r="AE600">
        <f>(((1/(SQRT(2)))*(SIN(RADIANS(Q600))))*(COS(RADIANS(-45))))</f>
        <v>0.47234592148385757</v>
      </c>
    </row>
    <row r="601" spans="1:31" x14ac:dyDescent="0.2">
      <c r="O601" t="s">
        <v>95</v>
      </c>
      <c r="R601" t="s">
        <v>95</v>
      </c>
    </row>
    <row r="602" spans="1:31" x14ac:dyDescent="0.2">
      <c r="O602" s="15">
        <f>(COS(RADIANS(N600)))*((SIN(RADIANS(45)))*(COS(RADIANS(45))))-(SIN(RADIANS(135)))*(COS(RADIANS((135))))*($A$337*$F$337+$C$337*$D$337)-(2*((SIN(RADIANS(45)))^2))-(SIN(RADIANS(135)))^2*(SIN(RADIANS(N600)))*(($B$337*$E$337))-($C$337*$F$337)+(SIN(RADIANS(N600)))*(-(SIN(RADIANS(45))))*(COS(RADIANS(45)))-(SIN(RADIANS(135)))*(COS(RADIANS(135)))*($A$337*$E$337+$B$337*$D$337)-(SIN(RADIANS(45)))^2-(SIN(RADIANS(135)))^2*(SIN(RADIANS(N600)))*($B$337*$F$337+$C$337*$E$337)+(SIN(RADIANS(45)))^2-((SIN(RADIANS(135)))^2)*((COS(RADIANS(N600)))^2)*($B$337*$F$337+$C$337*$E$337)</f>
        <v>-1.6839395626064719</v>
      </c>
      <c r="R602">
        <f>(COS(RADIANS(Q600)))*((SIN(RADIANS(45)))*(COS(RADIANS(45))))-(SIN(RADIANS(135)))*(COS(RADIANS((135))))*($A$337*$F$337+$C$337*$D$337)-(2*((SIN(RADIANS(45)))^2))-(SIN(RADIANS(135)))^2*(SIN(RADIANS(Q600)))*(($B$337*$E$337))-($C$337*$F$337)+(SIN(RADIANS(Q600)))*(-(SIN(RADIANS(45))))*(COS(RADIANS(45)))-(SIN(RADIANS(135)))*(COS(RADIANS(135)))*($A$337*$E$337+$B$337*$D$337)-(SIN(RADIANS(45)))^2-(SIN(RADIANS(135)))^2*(SIN(RADIANS(Q600)))*($B$337*$F$337+$C$337*$E$337)+(SIN(RADIANS(45)))^2-((SIN(RADIANS(135)))^2)*((COS(RADIANS(Q600)))^2)*($B$337*$F$337+$C$337*$E$337)</f>
        <v>-1.9930227369110456</v>
      </c>
      <c r="AE602" s="15"/>
    </row>
    <row r="603" spans="1:31" x14ac:dyDescent="0.2">
      <c r="A603" s="15"/>
      <c r="Q603" s="15"/>
    </row>
    <row r="604" spans="1:31" x14ac:dyDescent="0.2">
      <c r="A604">
        <f>(1/(SQRT(2)))*(COS(RADIANS(45)))</f>
        <v>0.5</v>
      </c>
      <c r="B604">
        <f>((1/(SQRT(2)))*(COS(RADIANS(N604))))*(SIN(RADIANS(45)))</f>
        <v>-0.18714190472697581</v>
      </c>
      <c r="C604">
        <f t="shared" ref="C604" si="1367">((1/(SQRT(2)))*(SIN(RADIANS(N604))))*(SIN(RADIANS(45)))</f>
        <v>-0.463657101202127</v>
      </c>
      <c r="D604">
        <f t="shared" ref="D604" si="1368">(-((1/(SQRT(2)))*(SIN(RADIANS(45)))))</f>
        <v>-0.49999999999999989</v>
      </c>
      <c r="E604">
        <f t="shared" ref="E604" si="1369">((1/(SQRT(2)))*(COS(RADIANS(N604))))*(COS(RADIANS(45)))</f>
        <v>-0.18714190472697584</v>
      </c>
      <c r="F604">
        <f t="shared" ref="F604" si="1370">(((1/(SQRT(2)))*(SIN(RADIANS(N604))))*(COS(RADIANS(45))))</f>
        <v>-0.46365710120212705</v>
      </c>
      <c r="G604">
        <f t="shared" ref="G604" si="1371">(1/(SQRT(2)))*(COS(RADIANS(-45)))</f>
        <v>0.5</v>
      </c>
      <c r="H604">
        <f t="shared" ref="H604" si="1372">((1/(SQRT(2)))*(COS(RADIANS(N604))))*(SIN(RADIANS(-45)))</f>
        <v>0.18714190472697581</v>
      </c>
      <c r="I604">
        <f t="shared" ref="I604" si="1373">((1/(SQRT(2)))*(SIN(RADIANS(N604))))*(SIN(RADIANS(-45)))</f>
        <v>0.463657101202127</v>
      </c>
      <c r="J604">
        <f t="shared" ref="J604" si="1374">(-((1/(SQRT(2)))*(SIN(RADIANS(-45)))))</f>
        <v>0.49999999999999989</v>
      </c>
      <c r="K604">
        <f t="shared" ref="K604" si="1375">((1/(SQRT(2)))*(COS(RADIANS(N604))))*(COS(RADIANS(-45)))</f>
        <v>-0.18714190472697584</v>
      </c>
      <c r="L604">
        <f>(((1/(SQRT(2)))*(SIN(RADIANS(N604))))*(COS(RADIANS(-45))))</f>
        <v>-0.46365710120212705</v>
      </c>
      <c r="N604">
        <f>N600-(O600/O602)</f>
        <v>3488.019945190515</v>
      </c>
      <c r="O604">
        <f>(DEGREES(ACOS(((-(((SUMPRODUCT(G604:I604,$I$8:$K$8))*(SUMPRODUCT(G604:I604,$I$10:$K$10))-(SUMPRODUCT(J604:L604,$I$8:$K$8))*(SUMPRODUCT(J604:L604,$I$10:$K$10)))-((SUMPRODUCT(A604:C604,$I$8:$K$8))*(SUMPRODUCT(A604:C604,$I$10:$K$10))-(SUMPRODUCT(D604:F604,$I$8:$K$8))*(SUMPRODUCT(D604:F604,$I$10:$K$10))))*(((SUMPRODUCT(G604:I604,$I$8:$K$8))*(SUMPRODUCT(G604:I604,$I$10:$K$10))+(SUMPRODUCT(J604:L604,$I$8:$K$8))*(SUMPRODUCT(J604:L604,$I$10:$K$10)))-((SUMPRODUCT(A604:C604,$I$8:$K$8))*(SUMPRODUCT(A604:C604,$I$10:$K$10))+(SUMPRODUCT(D604:F604,$I$8:$K$8))*(SUMPRODUCT(D604:F604,$I$10:$K$10)))))-((((SUMPRODUCT(A604:C604,$I$8:$K$8))*(SUMPRODUCT(D604:F604,$I$10:$K$10))+(SUMPRODUCT(A604:C604,$I$10:$K$10))*(SUMPRODUCT(D604:F604,$I$8:$K$8)))-((SUMPRODUCT(G604:I604,$I$8:$K$8))*(SUMPRODUCT(J604:L604,$I$10:$K$10))+(SUMPRODUCT(G604:I604,$I$10:$K$10))*(SUMPRODUCT(J604:L604,$I$8:$K$8))))*(SQRT(((((SUMPRODUCT(G604:I604,$I$8:$K$8))*(SUMPRODUCT(G604:I604,$I$10:$K$10))-(SUMPRODUCT(J604:L604,$I$8:$K$8))*(SUMPRODUCT(J604:L604,$I$10:$K$10)))-((SUMPRODUCT(A604:C604,$I$8:$K$8))*(SUMPRODUCT(A604:C604,$I$10:$K$10))-(SUMPRODUCT(D604:F604,$I$8:$K$8))*(SUMPRODUCT(D604:F604,$I$10:$K$10))))^2)+((((SUMPRODUCT(A604:C604,$I$8:$K$8))*(SUMPRODUCT(D604:F604,$I$10:$K$10))+(SUMPRODUCT(A604:C604,$I$10:$K$10))*(SUMPRODUCT(D604:F604,$I$8:$K$8)))-((SUMPRODUCT(G604:I604,$I$8:$K$8))*(SUMPRODUCT(J604:L604,$I$10:$K$10))+(SUMPRODUCT(G604:I604,$I$10:$K$10))*(SUMPRODUCT(J604:L604,$I$8:$K$8))))^2)-((((SUMPRODUCT(G604:I604,$I$8:$K$8))*(SUMPRODUCT(G604:I604,$I$10:$K$10))+(SUMPRODUCT(J604:L604,$I$8:$K$8))*(SUMPRODUCT(J604:L604,$I$10:$K$10)))-((SUMPRODUCT(A604:C604,$I$8:$K$8))*(SUMPRODUCT(A604:C604,$I$10:$K$10))+(SUMPRODUCT(D604:F604,$I$8:$K$8))*(SUMPRODUCT(D604:F604,$I$10:$K$10))))^2)))))/(((((SUMPRODUCT(G604:I604,$I$8:$K$8))*(SUMPRODUCT(G604:I604,$I$10:$K$10))-(SUMPRODUCT(J604:L604,$I$8:$K$8))*(SUMPRODUCT(J604:L604,$I$10:$K$10)))-((SUMPRODUCT(A604:C604,$I$8:$K$8))*(SUMPRODUCT(A604:C604,$I$10:$K$10))-(SUMPRODUCT(D604:F604,$I$8:$K$8))*(SUMPRODUCT(D604:F604,$I$10:$K$10))))^2)+((((SUMPRODUCT(A604:C604,$I$8:$K$8))*(SUMPRODUCT(D604:F604,$I$10:$K$10))+(SUMPRODUCT(A604:C604,$I$10:$K$10))*(SUMPRODUCT(D604:F604,$I$8:$K$8)))-((SUMPRODUCT(G604:I604,$I$8:$K$8))*(SUMPRODUCT(J604:L604,$I$10:$K$10))+(SUMPRODUCT(G604:I604,$I$10:$K$10))*(SUMPRODUCT(J604:L604,$I$8:$K$8))))^2)))))/2</f>
        <v>75.69352041432893</v>
      </c>
      <c r="Q604">
        <f>Q600-(R600/R602)</f>
        <v>109.14497518836053</v>
      </c>
      <c r="R604">
        <f>(DEGREES(ACOS(((-(((SUMPRODUCT(Z604:AB604,$I$8:$K$8))*(SUMPRODUCT(Z604:AB604,$I$10:$K$10))-(SUMPRODUCT(AC604:AE604,$I$8:$K$8))*(SUMPRODUCT(AC604:AE604,$I$10:$K$10)))-((SUMPRODUCT(T604:V604,$I$8:$K$8))*(SUMPRODUCT(T604:V604,$I$10:$K$10))-(SUMPRODUCT(W604:Y604,$I$8:$K$8))*(SUMPRODUCT(W604:Y604,$I$10:$K$10))))*(((SUMPRODUCT(Z604:AB604,$I$8:$K$8))*(SUMPRODUCT(Z604:AB604,$I$10:$K$10))+(SUMPRODUCT(AC604:AE604,$I$8:$K$8))*(SUMPRODUCT(AC604:AE604,$I$10:$K$10)))-((SUMPRODUCT(T604:V604,$I$8:$K$8))*(SUMPRODUCT(T604:V604,$I$10:$K$10))+(SUMPRODUCT(W604:Y604,$I$8:$K$8))*(SUMPRODUCT(W604:Y604,$I$10:$K$10)))))+((((SUMPRODUCT(T604:V604,$I$8:$K$8))*(SUMPRODUCT(W604:Y604,$I$10:$K$10))+(SUMPRODUCT(T604:V604,$I$10:$K$10))*(SUMPRODUCT(W604:Y604,$I$8:$K$8)))-((SUMPRODUCT(Z604:AB604,$I$8:$K$8))*(SUMPRODUCT(AC604:AE604,$I$10:$K$10))+(SUMPRODUCT(Z604:AB604,$I$10:$K$10))*(SUMPRODUCT(AC604:AE604,$I$8:$K$8))))*(SQRT(((((SUMPRODUCT(Z604:AB604,$I$8:$K$8))*(SUMPRODUCT(Z604:AB604,$I$10:$K$10))-(SUMPRODUCT(AC604:AE604,$I$8:$K$8))*(SUMPRODUCT(AC604:AE604,$I$10:$K$10)))-((SUMPRODUCT(T604:V604,$I$8:$K$8))*(SUMPRODUCT(T604:V604,$I$10:$K$10))-(SUMPRODUCT(W604:Y604,$I$8:$K$8))*(SUMPRODUCT(W604:Y604,$I$10:$K$10))))^2)+((((SUMPRODUCT(T604:V604,$I$8:$K$8))*(SUMPRODUCT(W604:Y604,$I$10:$K$10))+(SUMPRODUCT(T604:V604,$I$10:$K$10))*(SUMPRODUCT(W604:Y604,$I$8:$K$8)))-((SUMPRODUCT(Z604:AB604,$I$8:$K$8))*(SUMPRODUCT(AC604:AE604,$I$10:$K$10))+(SUMPRODUCT(Z604:AB604,$I$10:$K$10))*(SUMPRODUCT(AC604:AE604,$I$8:$K$8))))^2)-((((SUMPRODUCT(Z604:AB604,$I$8:$K$8))*(SUMPRODUCT(Z604:AB604,$I$10:$K$10))+(SUMPRODUCT(AC604:AE604,$I$8:$K$8))*(SUMPRODUCT(AC604:AE604,$I$10:$K$10)))-((SUMPRODUCT(T604:V604,$I$8:$K$8))*(SUMPRODUCT(T604:V604,$I$10:$K$10))+(SUMPRODUCT(W604:Y604,$I$8:$K$8))*(SUMPRODUCT(W604:Y604,$I$10:$K$10))))^2)))))/(((((SUMPRODUCT(Z604:AB604,$I$8:$K$8))*(SUMPRODUCT(Z604:AB604,$I$10:$K$10))-(SUMPRODUCT(AC604:AE604,$I$8:$K$8))*(SUMPRODUCT(AC604:AE604,$I$10:$K$10)))-((SUMPRODUCT(T604:V604,$I$8:$K$8))*(SUMPRODUCT(T604:V604,$I$10:$K$10))-(SUMPRODUCT(W604:Y604,$I$8:$K$8))*(SUMPRODUCT(W604:Y604,$I$10:$K$10))))^2)+((((SUMPRODUCT(T604:V604,$I$8:$K$8))*(SUMPRODUCT(W604:Y604,$I$10:$K$10))+(SUMPRODUCT(T604:V604,$I$10:$K$10))*(SUMPRODUCT(W604:Y604,$I$8:$K$8)))-((SUMPRODUCT(Z604:AB604,$I$8:$K$8))*(SUMPRODUCT(AC604:AE604,$I$10:$K$10))+(SUMPRODUCT(Z604:AB604,$I$10:$K$10))*(SUMPRODUCT(AC604:AE604,$I$8:$K$8))))^2)))))/2</f>
        <v>2.1480510581006139E-5</v>
      </c>
      <c r="T604">
        <f>(1/(SQRT(2)))*(COS(RADIANS(45)))</f>
        <v>0.5</v>
      </c>
      <c r="U604">
        <f>((1/(SQRT(2)))*(COS(RADIANS(Q604))))*(SIN(RADIANS(45)))</f>
        <v>-0.16397977501343416</v>
      </c>
      <c r="V604">
        <f>((1/(SQRT(2)))*(SIN(RADIANS(Q604))))*(SIN(RADIANS(45)))</f>
        <v>0.47234588321117332</v>
      </c>
      <c r="W604">
        <f>(-((1/(SQRT(2)))*(SIN(RADIANS(45)))))</f>
        <v>-0.49999999999999989</v>
      </c>
      <c r="X604">
        <f>((1/(SQRT(2)))*(COS(RADIANS(Q604))))*(COS(RADIANS(45)))</f>
        <v>-0.16397977501343419</v>
      </c>
      <c r="Y604">
        <f>(((1/(SQRT(2)))*(SIN(RADIANS(Q604))))*(COS(RADIANS(45))))</f>
        <v>0.47234588321117338</v>
      </c>
      <c r="Z604">
        <f t="shared" ref="Z604" si="1376">(1/(SQRT(2)))*(COS(RADIANS(-45)))</f>
        <v>0.5</v>
      </c>
      <c r="AA604">
        <f>((1/(SQRT(2)))*(COS(RADIANS(Q604))))*(SIN(RADIANS(-45)))</f>
        <v>0.16397977501343416</v>
      </c>
      <c r="AB604">
        <f>((1/(SQRT(2)))*(SIN(RADIANS(Q604))))*(SIN(RADIANS(-45)))</f>
        <v>-0.47234588321117332</v>
      </c>
      <c r="AC604">
        <f>(-((1/(SQRT(2)))*(SIN(RADIANS(-45)))))</f>
        <v>0.49999999999999989</v>
      </c>
      <c r="AD604">
        <f>((1/(SQRT(2)))*(COS(RADIANS(Q604))))*(COS(RADIANS(-45)))</f>
        <v>-0.16397977501343419</v>
      </c>
      <c r="AE604">
        <f>(((1/(SQRT(2)))*(SIN(RADIANS(Q604))))*(COS(RADIANS(-45))))</f>
        <v>0.47234588321117338</v>
      </c>
    </row>
    <row r="605" spans="1:31" x14ac:dyDescent="0.2">
      <c r="O605" t="s">
        <v>95</v>
      </c>
      <c r="R605" t="s">
        <v>95</v>
      </c>
    </row>
    <row r="606" spans="1:31" x14ac:dyDescent="0.2">
      <c r="O606" s="15">
        <f>(COS(RADIANS(N604)))*((SIN(RADIANS(45)))*(COS(RADIANS(45))))-(SIN(RADIANS(135)))*(COS(RADIANS((135))))*($A$337*$F$337+$C$337*$D$337)-(2*((SIN(RADIANS(45)))^2))-(SIN(RADIANS(135)))^2*(SIN(RADIANS(N604)))*(($B$337*$E$337))-($C$337*$F$337)+(SIN(RADIANS(N604)))*(-(SIN(RADIANS(45))))*(COS(RADIANS(45)))-(SIN(RADIANS(135)))*(COS(RADIANS(135)))*($A$337*$E$337+$B$337*$D$337)-(SIN(RADIANS(45)))^2-(SIN(RADIANS(135)))^2*(SIN(RADIANS(N604)))*($B$337*$F$337+$C$337*$E$337)+(SIN(RADIANS(45)))^2-((SIN(RADIANS(135)))^2)*((COS(RADIANS(N604)))^2)*($B$337*$F$337+$C$337*$E$337)</f>
        <v>-1.2669033533330403</v>
      </c>
      <c r="R606">
        <f>(COS(RADIANS(Q604)))*((SIN(RADIANS(45)))*(COS(RADIANS(45))))-(SIN(RADIANS(135)))*(COS(RADIANS((135))))*($A$337*$F$337+$C$337*$D$337)-(2*((SIN(RADIANS(45)))^2))-(SIN(RADIANS(135)))^2*(SIN(RADIANS(Q604)))*(($B$337*$E$337))-($C$337*$F$337)+(SIN(RADIANS(Q604)))*(-(SIN(RADIANS(45))))*(COS(RADIANS(45)))-(SIN(RADIANS(135)))*(COS(RADIANS(135)))*($A$337*$E$337+$B$337*$D$337)-(SIN(RADIANS(45)))^2-(SIN(RADIANS(135)))^2*(SIN(RADIANS(Q604)))*($B$337*$F$337+$C$337*$E$337)+(SIN(RADIANS(45)))^2-((SIN(RADIANS(135)))^2)*((COS(RADIANS(Q604)))^2)*($B$337*$F$337+$C$337*$E$337)</f>
        <v>-1.9930228107641357</v>
      </c>
      <c r="AE606" s="15"/>
    </row>
    <row r="607" spans="1:31" x14ac:dyDescent="0.2">
      <c r="A607" s="15"/>
      <c r="Q607" s="15"/>
    </row>
    <row r="608" spans="1:31" x14ac:dyDescent="0.2">
      <c r="A608">
        <f>(1/(SQRT(2)))*(COS(RADIANS(45)))</f>
        <v>0.5</v>
      </c>
      <c r="B608">
        <f>((1/(SQRT(2)))*(COS(RADIANS(N608))))*(SIN(RADIANS(45)))</f>
        <v>0.30622470975181176</v>
      </c>
      <c r="C608">
        <f t="shared" ref="C608" si="1377">((1/(SQRT(2)))*(SIN(RADIANS(N608))))*(SIN(RADIANS(45)))</f>
        <v>-0.39525488882165466</v>
      </c>
      <c r="D608">
        <f t="shared" ref="D608" si="1378">(-((1/(SQRT(2)))*(SIN(RADIANS(45)))))</f>
        <v>-0.49999999999999989</v>
      </c>
      <c r="E608">
        <f t="shared" ref="E608" si="1379">((1/(SQRT(2)))*(COS(RADIANS(N608))))*(COS(RADIANS(45)))</f>
        <v>0.30622470975181182</v>
      </c>
      <c r="F608">
        <f t="shared" ref="F608" si="1380">(((1/(SQRT(2)))*(SIN(RADIANS(N608))))*(COS(RADIANS(45))))</f>
        <v>-0.39525488882165472</v>
      </c>
      <c r="G608">
        <f t="shared" ref="G608" si="1381">(1/(SQRT(2)))*(COS(RADIANS(-45)))</f>
        <v>0.5</v>
      </c>
      <c r="H608">
        <f t="shared" ref="H608" si="1382">((1/(SQRT(2)))*(COS(RADIANS(N608))))*(SIN(RADIANS(-45)))</f>
        <v>-0.30622470975181176</v>
      </c>
      <c r="I608">
        <f t="shared" ref="I608" si="1383">((1/(SQRT(2)))*(SIN(RADIANS(N608))))*(SIN(RADIANS(-45)))</f>
        <v>0.39525488882165466</v>
      </c>
      <c r="J608">
        <f t="shared" ref="J608" si="1384">(-((1/(SQRT(2)))*(SIN(RADIANS(-45)))))</f>
        <v>0.49999999999999989</v>
      </c>
      <c r="K608">
        <f t="shared" ref="K608" si="1385">((1/(SQRT(2)))*(COS(RADIANS(N608))))*(COS(RADIANS(-45)))</f>
        <v>0.30622470975181182</v>
      </c>
      <c r="L608">
        <f>(((1/(SQRT(2)))*(SIN(RADIANS(N608))))*(COS(RADIANS(-45))))</f>
        <v>-0.39525488882165472</v>
      </c>
      <c r="N608">
        <f>N604-(O604/O606)</f>
        <v>3547.7668234470057</v>
      </c>
      <c r="O608">
        <f>(DEGREES(ACOS(((-(((SUMPRODUCT(G608:I608,$I$8:$K$8))*(SUMPRODUCT(G608:I608,$I$10:$K$10))-(SUMPRODUCT(J608:L608,$I$8:$K$8))*(SUMPRODUCT(J608:L608,$I$10:$K$10)))-((SUMPRODUCT(A608:C608,$I$8:$K$8))*(SUMPRODUCT(A608:C608,$I$10:$K$10))-(SUMPRODUCT(D608:F608,$I$8:$K$8))*(SUMPRODUCT(D608:F608,$I$10:$K$10))))*(((SUMPRODUCT(G608:I608,$I$8:$K$8))*(SUMPRODUCT(G608:I608,$I$10:$K$10))+(SUMPRODUCT(J608:L608,$I$8:$K$8))*(SUMPRODUCT(J608:L608,$I$10:$K$10)))-((SUMPRODUCT(A608:C608,$I$8:$K$8))*(SUMPRODUCT(A608:C608,$I$10:$K$10))+(SUMPRODUCT(D608:F608,$I$8:$K$8))*(SUMPRODUCT(D608:F608,$I$10:$K$10)))))-((((SUMPRODUCT(A608:C608,$I$8:$K$8))*(SUMPRODUCT(D608:F608,$I$10:$K$10))+(SUMPRODUCT(A608:C608,$I$10:$K$10))*(SUMPRODUCT(D608:F608,$I$8:$K$8)))-((SUMPRODUCT(G608:I608,$I$8:$K$8))*(SUMPRODUCT(J608:L608,$I$10:$K$10))+(SUMPRODUCT(G608:I608,$I$10:$K$10))*(SUMPRODUCT(J608:L608,$I$8:$K$8))))*(SQRT(((((SUMPRODUCT(G608:I608,$I$8:$K$8))*(SUMPRODUCT(G608:I608,$I$10:$K$10))-(SUMPRODUCT(J608:L608,$I$8:$K$8))*(SUMPRODUCT(J608:L608,$I$10:$K$10)))-((SUMPRODUCT(A608:C608,$I$8:$K$8))*(SUMPRODUCT(A608:C608,$I$10:$K$10))-(SUMPRODUCT(D608:F608,$I$8:$K$8))*(SUMPRODUCT(D608:F608,$I$10:$K$10))))^2)+((((SUMPRODUCT(A608:C608,$I$8:$K$8))*(SUMPRODUCT(D608:F608,$I$10:$K$10))+(SUMPRODUCT(A608:C608,$I$10:$K$10))*(SUMPRODUCT(D608:F608,$I$8:$K$8)))-((SUMPRODUCT(G608:I608,$I$8:$K$8))*(SUMPRODUCT(J608:L608,$I$10:$K$10))+(SUMPRODUCT(G608:I608,$I$10:$K$10))*(SUMPRODUCT(J608:L608,$I$8:$K$8))))^2)-((((SUMPRODUCT(G608:I608,$I$8:$K$8))*(SUMPRODUCT(G608:I608,$I$10:$K$10))+(SUMPRODUCT(J608:L608,$I$8:$K$8))*(SUMPRODUCT(J608:L608,$I$10:$K$10)))-((SUMPRODUCT(A608:C608,$I$8:$K$8))*(SUMPRODUCT(A608:C608,$I$10:$K$10))+(SUMPRODUCT(D608:F608,$I$8:$K$8))*(SUMPRODUCT(D608:F608,$I$10:$K$10))))^2)))))/(((((SUMPRODUCT(G608:I608,$I$8:$K$8))*(SUMPRODUCT(G608:I608,$I$10:$K$10))-(SUMPRODUCT(J608:L608,$I$8:$K$8))*(SUMPRODUCT(J608:L608,$I$10:$K$10)))-((SUMPRODUCT(A608:C608,$I$8:$K$8))*(SUMPRODUCT(A608:C608,$I$10:$K$10))-(SUMPRODUCT(D608:F608,$I$8:$K$8))*(SUMPRODUCT(D608:F608,$I$10:$K$10))))^2)+((((SUMPRODUCT(A608:C608,$I$8:$K$8))*(SUMPRODUCT(D608:F608,$I$10:$K$10))+(SUMPRODUCT(A608:C608,$I$10:$K$10))*(SUMPRODUCT(D608:F608,$I$8:$K$8)))-((SUMPRODUCT(G608:I608,$I$8:$K$8))*(SUMPRODUCT(J608:L608,$I$10:$K$10))+(SUMPRODUCT(G608:I608,$I$10:$K$10))*(SUMPRODUCT(J608:L608,$I$8:$K$8))))^2)))))/2</f>
        <v>82.845841461309973</v>
      </c>
      <c r="Q608">
        <f t="shared" ref="Q608" si="1386">Q604-(R604/R606)</f>
        <v>109.14498596621539</v>
      </c>
      <c r="R608">
        <f>(DEGREES(ACOS(((-(((SUMPRODUCT(Z608:AB608,$I$8:$K$8))*(SUMPRODUCT(Z608:AB608,$I$10:$K$10))-(SUMPRODUCT(AC608:AE608,$I$8:$K$8))*(SUMPRODUCT(AC608:AE608,$I$10:$K$10)))-((SUMPRODUCT(T608:V608,$I$8:$K$8))*(SUMPRODUCT(T608:V608,$I$10:$K$10))-(SUMPRODUCT(W608:Y608,$I$8:$K$8))*(SUMPRODUCT(W608:Y608,$I$10:$K$10))))*(((SUMPRODUCT(Z608:AB608,$I$8:$K$8))*(SUMPRODUCT(Z608:AB608,$I$10:$K$10))+(SUMPRODUCT(AC608:AE608,$I$8:$K$8))*(SUMPRODUCT(AC608:AE608,$I$10:$K$10)))-((SUMPRODUCT(T608:V608,$I$8:$K$8))*(SUMPRODUCT(T608:V608,$I$10:$K$10))+(SUMPRODUCT(W608:Y608,$I$8:$K$8))*(SUMPRODUCT(W608:Y608,$I$10:$K$10)))))+((((SUMPRODUCT(T608:V608,$I$8:$K$8))*(SUMPRODUCT(W608:Y608,$I$10:$K$10))+(SUMPRODUCT(T608:V608,$I$10:$K$10))*(SUMPRODUCT(W608:Y608,$I$8:$K$8)))-((SUMPRODUCT(Z608:AB608,$I$8:$K$8))*(SUMPRODUCT(AC608:AE608,$I$10:$K$10))+(SUMPRODUCT(Z608:AB608,$I$10:$K$10))*(SUMPRODUCT(AC608:AE608,$I$8:$K$8))))*(SQRT(((((SUMPRODUCT(Z608:AB608,$I$8:$K$8))*(SUMPRODUCT(Z608:AB608,$I$10:$K$10))-(SUMPRODUCT(AC608:AE608,$I$8:$K$8))*(SUMPRODUCT(AC608:AE608,$I$10:$K$10)))-((SUMPRODUCT(T608:V608,$I$8:$K$8))*(SUMPRODUCT(T608:V608,$I$10:$K$10))-(SUMPRODUCT(W608:Y608,$I$8:$K$8))*(SUMPRODUCT(W608:Y608,$I$10:$K$10))))^2)+((((SUMPRODUCT(T608:V608,$I$8:$K$8))*(SUMPRODUCT(W608:Y608,$I$10:$K$10))+(SUMPRODUCT(T608:V608,$I$10:$K$10))*(SUMPRODUCT(W608:Y608,$I$8:$K$8)))-((SUMPRODUCT(Z608:AB608,$I$8:$K$8))*(SUMPRODUCT(AC608:AE608,$I$10:$K$10))+(SUMPRODUCT(Z608:AB608,$I$10:$K$10))*(SUMPRODUCT(AC608:AE608,$I$8:$K$8))))^2)-((((SUMPRODUCT(Z608:AB608,$I$8:$K$8))*(SUMPRODUCT(Z608:AB608,$I$10:$K$10))+(SUMPRODUCT(AC608:AE608,$I$8:$K$8))*(SUMPRODUCT(AC608:AE608,$I$10:$K$10)))-((SUMPRODUCT(T608:V608,$I$8:$K$8))*(SUMPRODUCT(T608:V608,$I$10:$K$10))+(SUMPRODUCT(W608:Y608,$I$8:$K$8))*(SUMPRODUCT(W608:Y608,$I$10:$K$10))))^2)))))/(((((SUMPRODUCT(Z608:AB608,$I$8:$K$8))*(SUMPRODUCT(Z608:AB608,$I$10:$K$10))-(SUMPRODUCT(AC608:AE608,$I$8:$K$8))*(SUMPRODUCT(AC608:AE608,$I$10:$K$10)))-((SUMPRODUCT(T608:V608,$I$8:$K$8))*(SUMPRODUCT(T608:V608,$I$10:$K$10))-(SUMPRODUCT(W608:Y608,$I$8:$K$8))*(SUMPRODUCT(W608:Y608,$I$10:$K$10))))^2)+((((SUMPRODUCT(T608:V608,$I$8:$K$8))*(SUMPRODUCT(W608:Y608,$I$10:$K$10))+(SUMPRODUCT(T608:V608,$I$10:$K$10))*(SUMPRODUCT(W608:Y608,$I$8:$K$8)))-((SUMPRODUCT(Z608:AB608,$I$8:$K$8))*(SUMPRODUCT(AC608:AE608,$I$10:$K$10))+(SUMPRODUCT(Z608:AB608,$I$10:$K$10))*(SUMPRODUCT(AC608:AE608,$I$8:$K$8))))^2)))))/2</f>
        <v>1.7308668331777569E-5</v>
      </c>
      <c r="T608">
        <f t="shared" ref="T608" si="1387">(1/(SQRT(2)))*(COS(RADIANS(45)))</f>
        <v>0.5</v>
      </c>
      <c r="U608">
        <f t="shared" ref="U608" si="1388">((1/(SQRT(2)))*(COS(RADIANS(Q608))))*(SIN(RADIANS(45)))</f>
        <v>-0.16397986386596827</v>
      </c>
      <c r="V608">
        <f t="shared" ref="V608" si="1389">((1/(SQRT(2)))*(SIN(RADIANS(Q608))))*(SIN(RADIANS(45)))</f>
        <v>0.47234585236508475</v>
      </c>
      <c r="W608">
        <f t="shared" ref="W608" si="1390">(-((1/(SQRT(2)))*(SIN(RADIANS(45)))))</f>
        <v>-0.49999999999999989</v>
      </c>
      <c r="X608">
        <f t="shared" ref="X608" si="1391">((1/(SQRT(2)))*(COS(RADIANS(Q608))))*(COS(RADIANS(45)))</f>
        <v>-0.1639798638659683</v>
      </c>
      <c r="Y608">
        <f t="shared" ref="Y608" si="1392">(((1/(SQRT(2)))*(SIN(RADIANS(Q608))))*(COS(RADIANS(45))))</f>
        <v>0.47234585236508481</v>
      </c>
      <c r="Z608">
        <f t="shared" ref="Z608" si="1393">(1/(SQRT(2)))*(COS(RADIANS(-45)))</f>
        <v>0.5</v>
      </c>
      <c r="AA608">
        <f t="shared" ref="AA608" si="1394">((1/(SQRT(2)))*(COS(RADIANS(Q608))))*(SIN(RADIANS(-45)))</f>
        <v>0.16397986386596827</v>
      </c>
      <c r="AB608">
        <f t="shared" ref="AB608" si="1395">((1/(SQRT(2)))*(SIN(RADIANS(Q608))))*(SIN(RADIANS(-45)))</f>
        <v>-0.47234585236508475</v>
      </c>
      <c r="AC608">
        <f t="shared" ref="AC608" si="1396">(-((1/(SQRT(2)))*(SIN(RADIANS(-45)))))</f>
        <v>0.49999999999999989</v>
      </c>
      <c r="AD608">
        <f t="shared" ref="AD608" si="1397">((1/(SQRT(2)))*(COS(RADIANS(Q608))))*(COS(RADIANS(-45)))</f>
        <v>-0.1639798638659683</v>
      </c>
      <c r="AE608">
        <f t="shared" ref="AE608" si="1398">(((1/(SQRT(2)))*(SIN(RADIANS(Q608))))*(COS(RADIANS(-45))))</f>
        <v>0.47234585236508481</v>
      </c>
    </row>
    <row r="609" spans="1:31" x14ac:dyDescent="0.2">
      <c r="O609" t="s">
        <v>95</v>
      </c>
      <c r="R609" t="s">
        <v>95</v>
      </c>
    </row>
    <row r="610" spans="1:31" x14ac:dyDescent="0.2">
      <c r="O610" s="15">
        <f>(COS(RADIANS(N608)))*((SIN(RADIANS(45)))*(COS(RADIANS(45))))-(SIN(RADIANS(135)))*(COS(RADIANS((135))))*($A$337*$F$337+$C$337*$D$337)-(2*((SIN(RADIANS(45)))^2))-(SIN(RADIANS(135)))^2*(SIN(RADIANS(N608)))*(($B$337*$E$337))-($C$337*$F$337)+(SIN(RADIANS(N608)))*(-(SIN(RADIANS(45))))*(COS(RADIANS(45)))-(SIN(RADIANS(135)))*(COS(RADIANS(135)))*($A$337*$E$337+$B$337*$D$337)-(SIN(RADIANS(45)))^2-(SIN(RADIANS(135)))^2*(SIN(RADIANS(N608)))*($B$337*$F$337+$C$337*$E$337)+(SIN(RADIANS(45)))^2-((SIN(RADIANS(135)))^2)*((COS(RADIANS(N608)))^2)*($B$337*$F$337+$C$337*$E$337)</f>
        <v>-0.81876102231163483</v>
      </c>
      <c r="R610">
        <f t="shared" ref="R610" si="1399">(COS(RADIANS(Q608)))*((SIN(RADIANS(45)))*(COS(RADIANS(45))))-(SIN(RADIANS(135)))*(COS(RADIANS((135))))*($A$337*$F$337+$C$337*$D$337)-(2*((SIN(RADIANS(45)))^2))-(SIN(RADIANS(135)))^2*(SIN(RADIANS(Q608)))*(($B$337*$E$337))-($C$337*$F$337)+(SIN(RADIANS(Q608)))*(-(SIN(RADIANS(45))))*(COS(RADIANS(45)))-(SIN(RADIANS(135)))*(COS(RADIANS(135)))*($A$337*$E$337+$B$337*$D$337)-(SIN(RADIANS(45)))^2-(SIN(RADIANS(135)))^2*(SIN(RADIANS(Q608)))*($B$337*$F$337+$C$337*$E$337)+(SIN(RADIANS(45)))^2-((SIN(RADIANS(135)))^2)*((COS(RADIANS(Q608)))^2)*($B$337*$F$337+$C$337*$E$337)</f>
        <v>-1.9930228702863959</v>
      </c>
      <c r="AE610" s="15"/>
    </row>
    <row r="611" spans="1:31" x14ac:dyDescent="0.2">
      <c r="A611" s="15"/>
      <c r="Q611" s="15"/>
    </row>
    <row r="612" spans="1:31" x14ac:dyDescent="0.2">
      <c r="A612">
        <f>(1/(SQRT(2)))*(COS(RADIANS(45)))</f>
        <v>0.5</v>
      </c>
      <c r="B612">
        <f>((1/(SQRT(2)))*(COS(RADIANS(N612))))*(SIN(RADIANS(45)))</f>
        <v>0.32835065269023295</v>
      </c>
      <c r="C612">
        <f t="shared" ref="C612" si="1400">((1/(SQRT(2)))*(SIN(RADIANS(N612))))*(SIN(RADIANS(45)))</f>
        <v>0.37707538885201453</v>
      </c>
      <c r="D612">
        <f t="shared" ref="D612" si="1401">(-((1/(SQRT(2)))*(SIN(RADIANS(45)))))</f>
        <v>-0.49999999999999989</v>
      </c>
      <c r="E612">
        <f t="shared" ref="E612" si="1402">((1/(SQRT(2)))*(COS(RADIANS(N612))))*(COS(RADIANS(45)))</f>
        <v>0.328350652690233</v>
      </c>
      <c r="F612">
        <f t="shared" ref="F612" si="1403">(((1/(SQRT(2)))*(SIN(RADIANS(N612))))*(COS(RADIANS(45))))</f>
        <v>0.37707538885201458</v>
      </c>
      <c r="G612">
        <f t="shared" ref="G612" si="1404">(1/(SQRT(2)))*(COS(RADIANS(-45)))</f>
        <v>0.5</v>
      </c>
      <c r="H612">
        <f t="shared" ref="H612" si="1405">((1/(SQRT(2)))*(COS(RADIANS(N612))))*(SIN(RADIANS(-45)))</f>
        <v>-0.32835065269023295</v>
      </c>
      <c r="I612">
        <f t="shared" ref="I612" si="1406">((1/(SQRT(2)))*(SIN(RADIANS(N612))))*(SIN(RADIANS(-45)))</f>
        <v>-0.37707538885201453</v>
      </c>
      <c r="J612">
        <f t="shared" ref="J612" si="1407">(-((1/(SQRT(2)))*(SIN(RADIANS(-45)))))</f>
        <v>0.49999999999999989</v>
      </c>
      <c r="K612">
        <f t="shared" ref="K612" si="1408">((1/(SQRT(2)))*(COS(RADIANS(N612))))*(COS(RADIANS(-45)))</f>
        <v>0.328350652690233</v>
      </c>
      <c r="L612">
        <f>(((1/(SQRT(2)))*(SIN(RADIANS(N612))))*(COS(RADIANS(-45))))</f>
        <v>0.37707538885201458</v>
      </c>
      <c r="N612" s="10">
        <f>N608-(O608/O610)</f>
        <v>3648.9512218290984</v>
      </c>
      <c r="O612" s="10">
        <f>(DEGREES(ACOS(((-(((SUMPRODUCT(G612:I612,$I$8:$K$8))*(SUMPRODUCT(G612:I612,$I$10:$K$10))-(SUMPRODUCT(J612:L612,$I$8:$K$8))*(SUMPRODUCT(J612:L612,$I$10:$K$10)))-((SUMPRODUCT(A612:C612,$I$8:$K$8))*(SUMPRODUCT(A612:C612,$I$10:$K$10))-(SUMPRODUCT(D612:F612,$I$8:$K$8))*(SUMPRODUCT(D612:F612,$I$10:$K$10))))*(((SUMPRODUCT(G612:I612,$I$8:$K$8))*(SUMPRODUCT(G612:I612,$I$10:$K$10))+(SUMPRODUCT(J612:L612,$I$8:$K$8))*(SUMPRODUCT(J612:L612,$I$10:$K$10)))-((SUMPRODUCT(A612:C612,$I$8:$K$8))*(SUMPRODUCT(A612:C612,$I$10:$K$10))+(SUMPRODUCT(D612:F612,$I$8:$K$8))*(SUMPRODUCT(D612:F612,$I$10:$K$10)))))-((((SUMPRODUCT(A612:C612,$I$8:$K$8))*(SUMPRODUCT(D612:F612,$I$10:$K$10))+(SUMPRODUCT(A612:C612,$I$10:$K$10))*(SUMPRODUCT(D612:F612,$I$8:$K$8)))-((SUMPRODUCT(G612:I612,$I$8:$K$8))*(SUMPRODUCT(J612:L612,$I$10:$K$10))+(SUMPRODUCT(G612:I612,$I$10:$K$10))*(SUMPRODUCT(J612:L612,$I$8:$K$8))))*(SQRT(((((SUMPRODUCT(G612:I612,$I$8:$K$8))*(SUMPRODUCT(G612:I612,$I$10:$K$10))-(SUMPRODUCT(J612:L612,$I$8:$K$8))*(SUMPRODUCT(J612:L612,$I$10:$K$10)))-((SUMPRODUCT(A612:C612,$I$8:$K$8))*(SUMPRODUCT(A612:C612,$I$10:$K$10))-(SUMPRODUCT(D612:F612,$I$8:$K$8))*(SUMPRODUCT(D612:F612,$I$10:$K$10))))^2)+((((SUMPRODUCT(A612:C612,$I$8:$K$8))*(SUMPRODUCT(D612:F612,$I$10:$K$10))+(SUMPRODUCT(A612:C612,$I$10:$K$10))*(SUMPRODUCT(D612:F612,$I$8:$K$8)))-((SUMPRODUCT(G612:I612,$I$8:$K$8))*(SUMPRODUCT(J612:L612,$I$10:$K$10))+(SUMPRODUCT(G612:I612,$I$10:$K$10))*(SUMPRODUCT(J612:L612,$I$8:$K$8))))^2)-((((SUMPRODUCT(G612:I612,$I$8:$K$8))*(SUMPRODUCT(G612:I612,$I$10:$K$10))+(SUMPRODUCT(J612:L612,$I$8:$K$8))*(SUMPRODUCT(J612:L612,$I$10:$K$10)))-((SUMPRODUCT(A612:C612,$I$8:$K$8))*(SUMPRODUCT(A612:C612,$I$10:$K$10))+(SUMPRODUCT(D612:F612,$I$8:$K$8))*(SUMPRODUCT(D612:F612,$I$10:$K$10))))^2)))))/(((((SUMPRODUCT(G612:I612,$I$8:$K$8))*(SUMPRODUCT(G612:I612,$I$10:$K$10))-(SUMPRODUCT(J612:L612,$I$8:$K$8))*(SUMPRODUCT(J612:L612,$I$10:$K$10)))-((SUMPRODUCT(A612:C612,$I$8:$K$8))*(SUMPRODUCT(A612:C612,$I$10:$K$10))-(SUMPRODUCT(D612:F612,$I$8:$K$8))*(SUMPRODUCT(D612:F612,$I$10:$K$10))))^2)+((((SUMPRODUCT(A612:C612,$I$8:$K$8))*(SUMPRODUCT(D612:F612,$I$10:$K$10))+(SUMPRODUCT(A612:C612,$I$10:$K$10))*(SUMPRODUCT(D612:F612,$I$8:$K$8)))-((SUMPRODUCT(G612:I612,$I$8:$K$8))*(SUMPRODUCT(J612:L612,$I$10:$K$10))+(SUMPRODUCT(G612:I612,$I$10:$K$10))*(SUMPRODUCT(J612:L612,$I$8:$K$8))))^2)))))/2</f>
        <v>71.12818305769504</v>
      </c>
      <c r="Q612" s="10">
        <f t="shared" ref="Q612" si="1409">Q608-(R608/R610)</f>
        <v>109.14499465084646</v>
      </c>
      <c r="R612" s="10">
        <f>(DEGREES(ACOS(((-(((SUMPRODUCT(Z612:AB612,$I$8:$K$8))*(SUMPRODUCT(Z612:AB612,$I$10:$K$10))-(SUMPRODUCT(AC612:AE612,$I$8:$K$8))*(SUMPRODUCT(AC612:AE612,$I$10:$K$10)))-((SUMPRODUCT(T612:V612,$I$8:$K$8))*(SUMPRODUCT(T612:V612,$I$10:$K$10))-(SUMPRODUCT(W612:Y612,$I$8:$K$8))*(SUMPRODUCT(W612:Y612,$I$10:$K$10))))*(((SUMPRODUCT(Z612:AB612,$I$8:$K$8))*(SUMPRODUCT(Z612:AB612,$I$10:$K$10))+(SUMPRODUCT(AC612:AE612,$I$8:$K$8))*(SUMPRODUCT(AC612:AE612,$I$10:$K$10)))-((SUMPRODUCT(T612:V612,$I$8:$K$8))*(SUMPRODUCT(T612:V612,$I$10:$K$10))+(SUMPRODUCT(W612:Y612,$I$8:$K$8))*(SUMPRODUCT(W612:Y612,$I$10:$K$10)))))+((((SUMPRODUCT(T612:V612,$I$8:$K$8))*(SUMPRODUCT(W612:Y612,$I$10:$K$10))+(SUMPRODUCT(T612:V612,$I$10:$K$10))*(SUMPRODUCT(W612:Y612,$I$8:$K$8)))-((SUMPRODUCT(Z612:AB612,$I$8:$K$8))*(SUMPRODUCT(AC612:AE612,$I$10:$K$10))+(SUMPRODUCT(Z612:AB612,$I$10:$K$10))*(SUMPRODUCT(AC612:AE612,$I$8:$K$8))))*(SQRT(((((SUMPRODUCT(Z612:AB612,$I$8:$K$8))*(SUMPRODUCT(Z612:AB612,$I$10:$K$10))-(SUMPRODUCT(AC612:AE612,$I$8:$K$8))*(SUMPRODUCT(AC612:AE612,$I$10:$K$10)))-((SUMPRODUCT(T612:V612,$I$8:$K$8))*(SUMPRODUCT(T612:V612,$I$10:$K$10))-(SUMPRODUCT(W612:Y612,$I$8:$K$8))*(SUMPRODUCT(W612:Y612,$I$10:$K$10))))^2)+((((SUMPRODUCT(T612:V612,$I$8:$K$8))*(SUMPRODUCT(W612:Y612,$I$10:$K$10))+(SUMPRODUCT(T612:V612,$I$10:$K$10))*(SUMPRODUCT(W612:Y612,$I$8:$K$8)))-((SUMPRODUCT(Z612:AB612,$I$8:$K$8))*(SUMPRODUCT(AC612:AE612,$I$10:$K$10))+(SUMPRODUCT(Z612:AB612,$I$10:$K$10))*(SUMPRODUCT(AC612:AE612,$I$8:$K$8))))^2)-((((SUMPRODUCT(Z612:AB612,$I$8:$K$8))*(SUMPRODUCT(Z612:AB612,$I$10:$K$10))+(SUMPRODUCT(AC612:AE612,$I$8:$K$8))*(SUMPRODUCT(AC612:AE612,$I$10:$K$10)))-((SUMPRODUCT(T612:V612,$I$8:$K$8))*(SUMPRODUCT(T612:V612,$I$10:$K$10))+(SUMPRODUCT(W612:Y612,$I$8:$K$8))*(SUMPRODUCT(W612:Y612,$I$10:$K$10))))^2)))))/(((((SUMPRODUCT(Z612:AB612,$I$8:$K$8))*(SUMPRODUCT(Z612:AB612,$I$10:$K$10))-(SUMPRODUCT(AC612:AE612,$I$8:$K$8))*(SUMPRODUCT(AC612:AE612,$I$10:$K$10)))-((SUMPRODUCT(T612:V612,$I$8:$K$8))*(SUMPRODUCT(T612:V612,$I$10:$K$10))-(SUMPRODUCT(W612:Y612,$I$8:$K$8))*(SUMPRODUCT(W612:Y612,$I$10:$K$10))))^2)+((((SUMPRODUCT(T612:V612,$I$8:$K$8))*(SUMPRODUCT(W612:Y612,$I$10:$K$10))+(SUMPRODUCT(T612:V612,$I$10:$K$10))*(SUMPRODUCT(W612:Y612,$I$8:$K$8)))-((SUMPRODUCT(Z612:AB612,$I$8:$K$8))*(SUMPRODUCT(AC612:AE612,$I$10:$K$10))+(SUMPRODUCT(Z612:AB612,$I$10:$K$10))*(SUMPRODUCT(AC612:AE612,$I$8:$K$8))))^2)))))/2</f>
        <v>1.3957306064061594E-5</v>
      </c>
      <c r="T612">
        <f t="shared" ref="T612" si="1410">(1/(SQRT(2)))*(COS(RADIANS(45)))</f>
        <v>0.5</v>
      </c>
      <c r="U612">
        <f t="shared" ref="U612" si="1411">((1/(SQRT(2)))*(COS(RADIANS(Q612))))*(SIN(RADIANS(45)))</f>
        <v>-0.16397993546198092</v>
      </c>
      <c r="V612">
        <f t="shared" ref="V612" si="1412">((1/(SQRT(2)))*(SIN(RADIANS(Q612))))*(SIN(RADIANS(45)))</f>
        <v>0.47234582750976484</v>
      </c>
      <c r="W612">
        <f t="shared" ref="W612" si="1413">(-((1/(SQRT(2)))*(SIN(RADIANS(45)))))</f>
        <v>-0.49999999999999989</v>
      </c>
      <c r="X612">
        <f t="shared" ref="X612" si="1414">((1/(SQRT(2)))*(COS(RADIANS(Q612))))*(COS(RADIANS(45)))</f>
        <v>-0.16397993546198095</v>
      </c>
      <c r="Y612">
        <f t="shared" ref="Y612" si="1415">(((1/(SQRT(2)))*(SIN(RADIANS(Q612))))*(COS(RADIANS(45))))</f>
        <v>0.47234582750976489</v>
      </c>
      <c r="Z612">
        <f t="shared" ref="Z612" si="1416">(1/(SQRT(2)))*(COS(RADIANS(-45)))</f>
        <v>0.5</v>
      </c>
      <c r="AA612">
        <f t="shared" ref="AA612" si="1417">((1/(SQRT(2)))*(COS(RADIANS(Q612))))*(SIN(RADIANS(-45)))</f>
        <v>0.16397993546198092</v>
      </c>
      <c r="AB612">
        <f t="shared" ref="AB612" si="1418">((1/(SQRT(2)))*(SIN(RADIANS(Q612))))*(SIN(RADIANS(-45)))</f>
        <v>-0.47234582750976484</v>
      </c>
      <c r="AC612">
        <f t="shared" ref="AC612" si="1419">(-((1/(SQRT(2)))*(SIN(RADIANS(-45)))))</f>
        <v>0.49999999999999989</v>
      </c>
      <c r="AD612">
        <f t="shared" ref="AD612" si="1420">((1/(SQRT(2)))*(COS(RADIANS(Q612))))*(COS(RADIANS(-45)))</f>
        <v>-0.16397993546198095</v>
      </c>
      <c r="AE612">
        <f t="shared" ref="AE612" si="1421">(((1/(SQRT(2)))*(SIN(RADIANS(Q612))))*(COS(RADIANS(-45))))</f>
        <v>0.47234582750976489</v>
      </c>
    </row>
    <row r="613" spans="1:31" x14ac:dyDescent="0.2">
      <c r="O613" t="s">
        <v>95</v>
      </c>
      <c r="R613" t="s">
        <v>95</v>
      </c>
    </row>
    <row r="614" spans="1:31" x14ac:dyDescent="0.2">
      <c r="O614" s="15">
        <f>(COS(RADIANS(N612)))*((SIN(RADIANS(45)))*(COS(RADIANS(45))))-(SIN(RADIANS(135)))*(COS(RADIANS((135))))*($A$337*$F$337+$C$337*$D$337)-(2*((SIN(RADIANS(45)))^2))-(SIN(RADIANS(135)))^2*(SIN(RADIANS(N612)))*(($B$337*$E$337))-($C$337*$F$337)+(SIN(RADIANS(N612)))*(-(SIN(RADIANS(45))))*(COS(RADIANS(45)))-(SIN(RADIANS(135)))*(COS(RADIANS(135)))*($A$337*$E$337+$B$337*$D$337)-(SIN(RADIANS(45)))^2-(SIN(RADIANS(135)))^2*(SIN(RADIANS(N612)))*($B$337*$F$337+$C$337*$E$337)+(SIN(RADIANS(45)))^2-((SIN(RADIANS(135)))^2)*((COS(RADIANS(N612)))^2)*($B$337*$F$337+$C$337*$E$337)</f>
        <v>-1.4115615174557754</v>
      </c>
      <c r="R614">
        <f t="shared" ref="R614" si="1422">(COS(RADIANS(Q612)))*((SIN(RADIANS(45)))*(COS(RADIANS(45))))-(SIN(RADIANS(135)))*(COS(RADIANS((135))))*($A$337*$F$337+$C$337*$D$337)-(2*((SIN(RADIANS(45)))^2))-(SIN(RADIANS(135)))^2*(SIN(RADIANS(Q612)))*(($B$337*$E$337))-($C$337*$F$337)+(SIN(RADIANS(Q612)))*(-(SIN(RADIANS(45))))*(COS(RADIANS(45)))-(SIN(RADIANS(135)))*(COS(RADIANS(135)))*($A$337*$E$337+$B$337*$D$337)-(SIN(RADIANS(45)))^2-(SIN(RADIANS(135)))^2*(SIN(RADIANS(Q612)))*($B$337*$F$337+$C$337*$E$337)+(SIN(RADIANS(45)))^2-((SIN(RADIANS(135)))^2)*((COS(RADIANS(Q612)))^2)*($B$337*$F$337+$C$337*$E$337)</f>
        <v>-1.9930229182485095</v>
      </c>
      <c r="AE614" s="15"/>
    </row>
    <row r="615" spans="1:31" x14ac:dyDescent="0.2">
      <c r="A615" s="15"/>
      <c r="Q615" s="15"/>
    </row>
    <row r="616" spans="1:31" x14ac:dyDescent="0.2">
      <c r="A616">
        <f>(1/(SQRT(2)))*(COS(RADIANS(45)))</f>
        <v>0.5</v>
      </c>
      <c r="B616">
        <f>((1/(SQRT(2)))*(COS(RADIANS(N616))))*(SIN(RADIANS(45)))</f>
        <v>-8.1154438421887257E-2</v>
      </c>
      <c r="C616">
        <f t="shared" ref="C616" si="1423">((1/(SQRT(2)))*(SIN(RADIANS(N616))))*(SIN(RADIANS(45)))</f>
        <v>0.49337000022744398</v>
      </c>
      <c r="D616">
        <f t="shared" ref="D616" si="1424">(-((1/(SQRT(2)))*(SIN(RADIANS(45)))))</f>
        <v>-0.49999999999999989</v>
      </c>
      <c r="E616">
        <f t="shared" ref="E616" si="1425">((1/(SQRT(2)))*(COS(RADIANS(N616))))*(COS(RADIANS(45)))</f>
        <v>-8.1154438421887271E-2</v>
      </c>
      <c r="F616">
        <f t="shared" ref="F616" si="1426">(((1/(SQRT(2)))*(SIN(RADIANS(N616))))*(COS(RADIANS(45))))</f>
        <v>0.49337000022744404</v>
      </c>
      <c r="G616">
        <f t="shared" ref="G616" si="1427">(1/(SQRT(2)))*(COS(RADIANS(-45)))</f>
        <v>0.5</v>
      </c>
      <c r="H616">
        <f t="shared" ref="H616" si="1428">((1/(SQRT(2)))*(COS(RADIANS(N616))))*(SIN(RADIANS(-45)))</f>
        <v>8.1154438421887257E-2</v>
      </c>
      <c r="I616">
        <f t="shared" ref="I616" si="1429">((1/(SQRT(2)))*(SIN(RADIANS(N616))))*(SIN(RADIANS(-45)))</f>
        <v>-0.49337000022744398</v>
      </c>
      <c r="J616">
        <f t="shared" ref="J616" si="1430">(-((1/(SQRT(2)))*(SIN(RADIANS(-45)))))</f>
        <v>0.49999999999999989</v>
      </c>
      <c r="K616">
        <f t="shared" ref="K616" si="1431">((1/(SQRT(2)))*(COS(RADIANS(N616))))*(COS(RADIANS(-45)))</f>
        <v>-8.1154438421887271E-2</v>
      </c>
      <c r="L616">
        <f>(((1/(SQRT(2)))*(SIN(RADIANS(N616))))*(COS(RADIANS(-45))))</f>
        <v>0.49337000022744404</v>
      </c>
      <c r="N616">
        <f>N612-(O612/O614)</f>
        <v>3699.3409371749076</v>
      </c>
      <c r="O616">
        <f>(DEGREES(ACOS(((-(((SUMPRODUCT(G616:I616,$I$8:$K$8))*(SUMPRODUCT(G616:I616,$I$10:$K$10))-(SUMPRODUCT(J616:L616,$I$8:$K$8))*(SUMPRODUCT(J616:L616,$I$10:$K$10)))-((SUMPRODUCT(A616:C616,$I$8:$K$8))*(SUMPRODUCT(A616:C616,$I$10:$K$10))-(SUMPRODUCT(D616:F616,$I$8:$K$8))*(SUMPRODUCT(D616:F616,$I$10:$K$10))))*(((SUMPRODUCT(G616:I616,$I$8:$K$8))*(SUMPRODUCT(G616:I616,$I$10:$K$10))+(SUMPRODUCT(J616:L616,$I$8:$K$8))*(SUMPRODUCT(J616:L616,$I$10:$K$10)))-((SUMPRODUCT(A616:C616,$I$8:$K$8))*(SUMPRODUCT(A616:C616,$I$10:$K$10))+(SUMPRODUCT(D616:F616,$I$8:$K$8))*(SUMPRODUCT(D616:F616,$I$10:$K$10)))))-((((SUMPRODUCT(A616:C616,$I$8:$K$8))*(SUMPRODUCT(D616:F616,$I$10:$K$10))+(SUMPRODUCT(A616:C616,$I$10:$K$10))*(SUMPRODUCT(D616:F616,$I$8:$K$8)))-((SUMPRODUCT(G616:I616,$I$8:$K$8))*(SUMPRODUCT(J616:L616,$I$10:$K$10))+(SUMPRODUCT(G616:I616,$I$10:$K$10))*(SUMPRODUCT(J616:L616,$I$8:$K$8))))*(SQRT(((((SUMPRODUCT(G616:I616,$I$8:$K$8))*(SUMPRODUCT(G616:I616,$I$10:$K$10))-(SUMPRODUCT(J616:L616,$I$8:$K$8))*(SUMPRODUCT(J616:L616,$I$10:$K$10)))-((SUMPRODUCT(A616:C616,$I$8:$K$8))*(SUMPRODUCT(A616:C616,$I$10:$K$10))-(SUMPRODUCT(D616:F616,$I$8:$K$8))*(SUMPRODUCT(D616:F616,$I$10:$K$10))))^2)+((((SUMPRODUCT(A616:C616,$I$8:$K$8))*(SUMPRODUCT(D616:F616,$I$10:$K$10))+(SUMPRODUCT(A616:C616,$I$10:$K$10))*(SUMPRODUCT(D616:F616,$I$8:$K$8)))-((SUMPRODUCT(G616:I616,$I$8:$K$8))*(SUMPRODUCT(J616:L616,$I$10:$K$10))+(SUMPRODUCT(G616:I616,$I$10:$K$10))*(SUMPRODUCT(J616:L616,$I$8:$K$8))))^2)-((((SUMPRODUCT(G616:I616,$I$8:$K$8))*(SUMPRODUCT(G616:I616,$I$10:$K$10))+(SUMPRODUCT(J616:L616,$I$8:$K$8))*(SUMPRODUCT(J616:L616,$I$10:$K$10)))-((SUMPRODUCT(A616:C616,$I$8:$K$8))*(SUMPRODUCT(A616:C616,$I$10:$K$10))+(SUMPRODUCT(D616:F616,$I$8:$K$8))*(SUMPRODUCT(D616:F616,$I$10:$K$10))))^2)))))/(((((SUMPRODUCT(G616:I616,$I$8:$K$8))*(SUMPRODUCT(G616:I616,$I$10:$K$10))-(SUMPRODUCT(J616:L616,$I$8:$K$8))*(SUMPRODUCT(J616:L616,$I$10:$K$10)))-((SUMPRODUCT(A616:C616,$I$8:$K$8))*(SUMPRODUCT(A616:C616,$I$10:$K$10))-(SUMPRODUCT(D616:F616,$I$8:$K$8))*(SUMPRODUCT(D616:F616,$I$10:$K$10))))^2)+((((SUMPRODUCT(A616:C616,$I$8:$K$8))*(SUMPRODUCT(D616:F616,$I$10:$K$10))+(SUMPRODUCT(A616:C616,$I$10:$K$10))*(SUMPRODUCT(D616:F616,$I$8:$K$8)))-((SUMPRODUCT(G616:I616,$I$8:$K$8))*(SUMPRODUCT(J616:L616,$I$10:$K$10))+(SUMPRODUCT(G616:I616,$I$10:$K$10))*(SUMPRODUCT(J616:L616,$I$8:$K$8))))^2)))))/2</f>
        <v>86.248800728534704</v>
      </c>
      <c r="Q616">
        <f t="shared" ref="Q616" si="1432">Q612-(R612/R614)</f>
        <v>109.14500165393004</v>
      </c>
      <c r="R616">
        <f>(DEGREES(ACOS(((-(((SUMPRODUCT(Z616:AB616,$I$8:$K$8))*(SUMPRODUCT(Z616:AB616,$I$10:$K$10))-(SUMPRODUCT(AC616:AE616,$I$8:$K$8))*(SUMPRODUCT(AC616:AE616,$I$10:$K$10)))-((SUMPRODUCT(T616:V616,$I$8:$K$8))*(SUMPRODUCT(T616:V616,$I$10:$K$10))-(SUMPRODUCT(W616:Y616,$I$8:$K$8))*(SUMPRODUCT(W616:Y616,$I$10:$K$10))))*(((SUMPRODUCT(Z616:AB616,$I$8:$K$8))*(SUMPRODUCT(Z616:AB616,$I$10:$K$10))+(SUMPRODUCT(AC616:AE616,$I$8:$K$8))*(SUMPRODUCT(AC616:AE616,$I$10:$K$10)))-((SUMPRODUCT(T616:V616,$I$8:$K$8))*(SUMPRODUCT(T616:V616,$I$10:$K$10))+(SUMPRODUCT(W616:Y616,$I$8:$K$8))*(SUMPRODUCT(W616:Y616,$I$10:$K$10)))))+((((SUMPRODUCT(T616:V616,$I$8:$K$8))*(SUMPRODUCT(W616:Y616,$I$10:$K$10))+(SUMPRODUCT(T616:V616,$I$10:$K$10))*(SUMPRODUCT(W616:Y616,$I$8:$K$8)))-((SUMPRODUCT(Z616:AB616,$I$8:$K$8))*(SUMPRODUCT(AC616:AE616,$I$10:$K$10))+(SUMPRODUCT(Z616:AB616,$I$10:$K$10))*(SUMPRODUCT(AC616:AE616,$I$8:$K$8))))*(SQRT(((((SUMPRODUCT(Z616:AB616,$I$8:$K$8))*(SUMPRODUCT(Z616:AB616,$I$10:$K$10))-(SUMPRODUCT(AC616:AE616,$I$8:$K$8))*(SUMPRODUCT(AC616:AE616,$I$10:$K$10)))-((SUMPRODUCT(T616:V616,$I$8:$K$8))*(SUMPRODUCT(T616:V616,$I$10:$K$10))-(SUMPRODUCT(W616:Y616,$I$8:$K$8))*(SUMPRODUCT(W616:Y616,$I$10:$K$10))))^2)+((((SUMPRODUCT(T616:V616,$I$8:$K$8))*(SUMPRODUCT(W616:Y616,$I$10:$K$10))+(SUMPRODUCT(T616:V616,$I$10:$K$10))*(SUMPRODUCT(W616:Y616,$I$8:$K$8)))-((SUMPRODUCT(Z616:AB616,$I$8:$K$8))*(SUMPRODUCT(AC616:AE616,$I$10:$K$10))+(SUMPRODUCT(Z616:AB616,$I$10:$K$10))*(SUMPRODUCT(AC616:AE616,$I$8:$K$8))))^2)-((((SUMPRODUCT(Z616:AB616,$I$8:$K$8))*(SUMPRODUCT(Z616:AB616,$I$10:$K$10))+(SUMPRODUCT(AC616:AE616,$I$8:$K$8))*(SUMPRODUCT(AC616:AE616,$I$10:$K$10)))-((SUMPRODUCT(T616:V616,$I$8:$K$8))*(SUMPRODUCT(T616:V616,$I$10:$K$10))+(SUMPRODUCT(W616:Y616,$I$8:$K$8))*(SUMPRODUCT(W616:Y616,$I$10:$K$10))))^2)))))/(((((SUMPRODUCT(Z616:AB616,$I$8:$K$8))*(SUMPRODUCT(Z616:AB616,$I$10:$K$10))-(SUMPRODUCT(AC616:AE616,$I$8:$K$8))*(SUMPRODUCT(AC616:AE616,$I$10:$K$10)))-((SUMPRODUCT(T616:V616,$I$8:$K$8))*(SUMPRODUCT(T616:V616,$I$10:$K$10))-(SUMPRODUCT(W616:Y616,$I$8:$K$8))*(SUMPRODUCT(W616:Y616,$I$10:$K$10))))^2)+((((SUMPRODUCT(T616:V616,$I$8:$K$8))*(SUMPRODUCT(W616:Y616,$I$10:$K$10))+(SUMPRODUCT(T616:V616,$I$10:$K$10))*(SUMPRODUCT(W616:Y616,$I$8:$K$8)))-((SUMPRODUCT(Z616:AB616,$I$8:$K$8))*(SUMPRODUCT(AC616:AE616,$I$10:$K$10))+(SUMPRODUCT(Z616:AB616,$I$10:$K$10))*(SUMPRODUCT(AC616:AE616,$I$8:$K$8))))^2)))))/2</f>
        <v>1.1237750010904695E-5</v>
      </c>
      <c r="T616">
        <f t="shared" ref="T616" si="1433">(1/(SQRT(2)))*(COS(RADIANS(45)))</f>
        <v>0.5</v>
      </c>
      <c r="U616">
        <f t="shared" ref="U616" si="1434">((1/(SQRT(2)))*(COS(RADIANS(Q616))))*(SIN(RADIANS(45)))</f>
        <v>-0.16397999319533008</v>
      </c>
      <c r="V616">
        <f t="shared" ref="V616" si="1435">((1/(SQRT(2)))*(SIN(RADIANS(Q616))))*(SIN(RADIANS(45)))</f>
        <v>0.47234580746700766</v>
      </c>
      <c r="W616">
        <f t="shared" ref="W616" si="1436">(-((1/(SQRT(2)))*(SIN(RADIANS(45)))))</f>
        <v>-0.49999999999999989</v>
      </c>
      <c r="X616">
        <f t="shared" ref="X616" si="1437">((1/(SQRT(2)))*(COS(RADIANS(Q616))))*(COS(RADIANS(45)))</f>
        <v>-0.1639799931953301</v>
      </c>
      <c r="Y616">
        <f t="shared" ref="Y616" si="1438">(((1/(SQRT(2)))*(SIN(RADIANS(Q616))))*(COS(RADIANS(45))))</f>
        <v>0.47234580746700772</v>
      </c>
      <c r="Z616">
        <f t="shared" ref="Z616" si="1439">(1/(SQRT(2)))*(COS(RADIANS(-45)))</f>
        <v>0.5</v>
      </c>
      <c r="AA616">
        <f t="shared" ref="AA616" si="1440">((1/(SQRT(2)))*(COS(RADIANS(Q616))))*(SIN(RADIANS(-45)))</f>
        <v>0.16397999319533008</v>
      </c>
      <c r="AB616">
        <f t="shared" ref="AB616" si="1441">((1/(SQRT(2)))*(SIN(RADIANS(Q616))))*(SIN(RADIANS(-45)))</f>
        <v>-0.47234580746700766</v>
      </c>
      <c r="AC616">
        <f t="shared" ref="AC616" si="1442">(-((1/(SQRT(2)))*(SIN(RADIANS(-45)))))</f>
        <v>0.49999999999999989</v>
      </c>
      <c r="AD616">
        <f t="shared" ref="AD616" si="1443">((1/(SQRT(2)))*(COS(RADIANS(Q616))))*(COS(RADIANS(-45)))</f>
        <v>-0.1639799931953301</v>
      </c>
      <c r="AE616">
        <f t="shared" ref="AE616" si="1444">(((1/(SQRT(2)))*(SIN(RADIANS(Q616))))*(COS(RADIANS(-45))))</f>
        <v>0.47234580746700772</v>
      </c>
    </row>
    <row r="617" spans="1:31" x14ac:dyDescent="0.2">
      <c r="O617" t="s">
        <v>95</v>
      </c>
      <c r="R617" t="s">
        <v>95</v>
      </c>
    </row>
    <row r="618" spans="1:31" x14ac:dyDescent="0.2">
      <c r="O618" s="15">
        <f>(COS(RADIANS(N616)))*((SIN(RADIANS(45)))*(COS(RADIANS(45))))-(SIN(RADIANS(135)))*(COS(RADIANS((135))))*($A$337*$F$337+$C$337*$D$337)-(2*((SIN(RADIANS(45)))^2))-(SIN(RADIANS(135)))^2*(SIN(RADIANS(N616)))*(($B$337*$E$337))-($C$337*$F$337)+(SIN(RADIANS(N616)))*(-(SIN(RADIANS(45))))*(COS(RADIANS(45)))-(SIN(RADIANS(135)))*(COS(RADIANS(135)))*($A$337*$E$337+$B$337*$D$337)-(SIN(RADIANS(45)))^2-(SIN(RADIANS(135)))^2*(SIN(RADIANS(N616)))*($B$337*$F$337+$C$337*$E$337)+(SIN(RADIANS(45)))^2-((SIN(RADIANS(135)))^2)*((COS(RADIANS(N616)))^2)*($B$337*$F$337+$C$337*$E$337)</f>
        <v>-1.9302594394932771</v>
      </c>
      <c r="R618">
        <f t="shared" ref="R618" si="1445">(COS(RADIANS(Q616)))*((SIN(RADIANS(45)))*(COS(RADIANS(45))))-(SIN(RADIANS(135)))*(COS(RADIANS((135))))*($A$337*$F$337+$C$337*$D$337)-(2*((SIN(RADIANS(45)))^2))-(SIN(RADIANS(135)))^2*(SIN(RADIANS(Q616)))*(($B$337*$E$337))-($C$337*$F$337)+(SIN(RADIANS(Q616)))*(-(SIN(RADIANS(45))))*(COS(RADIANS(45)))-(SIN(RADIANS(135)))*(COS(RADIANS(135)))*($A$337*$E$337+$B$337*$D$337)-(SIN(RADIANS(45)))^2-(SIN(RADIANS(135)))^2*(SIN(RADIANS(Q616)))*($B$337*$F$337+$C$337*$E$337)+(SIN(RADIANS(45)))^2-((SIN(RADIANS(135)))^2)*((COS(RADIANS(Q616)))^2)*($B$337*$F$337+$C$337*$E$337)</f>
        <v>-1.9930229569240274</v>
      </c>
      <c r="AE618" s="15"/>
    </row>
    <row r="619" spans="1:31" x14ac:dyDescent="0.2">
      <c r="A619" s="15"/>
      <c r="Q619" s="15"/>
    </row>
    <row r="620" spans="1:31" x14ac:dyDescent="0.2">
      <c r="A620">
        <f>(1/(SQRT(2)))*(COS(RADIANS(45)))</f>
        <v>0.5</v>
      </c>
      <c r="B620">
        <f>((1/(SQRT(2)))*(COS(RADIANS(N620))))*(SIN(RADIANS(45)))</f>
        <v>-0.40462863755447093</v>
      </c>
      <c r="C620">
        <f t="shared" ref="C620" si="1446">((1/(SQRT(2)))*(SIN(RADIANS(N620))))*(SIN(RADIANS(45)))</f>
        <v>0.29372719600134489</v>
      </c>
      <c r="D620">
        <f t="shared" ref="D620" si="1447">(-((1/(SQRT(2)))*(SIN(RADIANS(45)))))</f>
        <v>-0.49999999999999989</v>
      </c>
      <c r="E620">
        <f t="shared" ref="E620" si="1448">((1/(SQRT(2)))*(COS(RADIANS(N620))))*(COS(RADIANS(45)))</f>
        <v>-0.40462863755447098</v>
      </c>
      <c r="F620">
        <f t="shared" ref="F620" si="1449">(((1/(SQRT(2)))*(SIN(RADIANS(N620))))*(COS(RADIANS(45))))</f>
        <v>0.29372719600134495</v>
      </c>
      <c r="G620">
        <f t="shared" ref="G620" si="1450">(1/(SQRT(2)))*(COS(RADIANS(-45)))</f>
        <v>0.5</v>
      </c>
      <c r="H620">
        <f t="shared" ref="H620" si="1451">((1/(SQRT(2)))*(COS(RADIANS(N620))))*(SIN(RADIANS(-45)))</f>
        <v>0.40462863755447093</v>
      </c>
      <c r="I620">
        <f t="shared" ref="I620" si="1452">((1/(SQRT(2)))*(SIN(RADIANS(N620))))*(SIN(RADIANS(-45)))</f>
        <v>-0.29372719600134489</v>
      </c>
      <c r="J620">
        <f t="shared" ref="J620" si="1453">(-((1/(SQRT(2)))*(SIN(RADIANS(-45)))))</f>
        <v>0.49999999999999989</v>
      </c>
      <c r="K620">
        <f t="shared" ref="K620" si="1454">((1/(SQRT(2)))*(COS(RADIANS(N620))))*(COS(RADIANS(-45)))</f>
        <v>-0.40462863755447098</v>
      </c>
      <c r="L620">
        <f>(((1/(SQRT(2)))*(SIN(RADIANS(N620))))*(COS(RADIANS(-45))))</f>
        <v>0.29372719600134495</v>
      </c>
      <c r="N620">
        <f>N616-(O616/O618)</f>
        <v>3744.0234285353313</v>
      </c>
      <c r="O620">
        <f>(DEGREES(ACOS(((-(((SUMPRODUCT(G620:I620,$I$8:$K$8))*(SUMPRODUCT(G620:I620,$I$10:$K$10))-(SUMPRODUCT(J620:L620,$I$8:$K$8))*(SUMPRODUCT(J620:L620,$I$10:$K$10)))-((SUMPRODUCT(A620:C620,$I$8:$K$8))*(SUMPRODUCT(A620:C620,$I$10:$K$10))-(SUMPRODUCT(D620:F620,$I$8:$K$8))*(SUMPRODUCT(D620:F620,$I$10:$K$10))))*(((SUMPRODUCT(G620:I620,$I$8:$K$8))*(SUMPRODUCT(G620:I620,$I$10:$K$10))+(SUMPRODUCT(J620:L620,$I$8:$K$8))*(SUMPRODUCT(J620:L620,$I$10:$K$10)))-((SUMPRODUCT(A620:C620,$I$8:$K$8))*(SUMPRODUCT(A620:C620,$I$10:$K$10))+(SUMPRODUCT(D620:F620,$I$8:$K$8))*(SUMPRODUCT(D620:F620,$I$10:$K$10)))))-((((SUMPRODUCT(A620:C620,$I$8:$K$8))*(SUMPRODUCT(D620:F620,$I$10:$K$10))+(SUMPRODUCT(A620:C620,$I$10:$K$10))*(SUMPRODUCT(D620:F620,$I$8:$K$8)))-((SUMPRODUCT(G620:I620,$I$8:$K$8))*(SUMPRODUCT(J620:L620,$I$10:$K$10))+(SUMPRODUCT(G620:I620,$I$10:$K$10))*(SUMPRODUCT(J620:L620,$I$8:$K$8))))*(SQRT(((((SUMPRODUCT(G620:I620,$I$8:$K$8))*(SUMPRODUCT(G620:I620,$I$10:$K$10))-(SUMPRODUCT(J620:L620,$I$8:$K$8))*(SUMPRODUCT(J620:L620,$I$10:$K$10)))-((SUMPRODUCT(A620:C620,$I$8:$K$8))*(SUMPRODUCT(A620:C620,$I$10:$K$10))-(SUMPRODUCT(D620:F620,$I$8:$K$8))*(SUMPRODUCT(D620:F620,$I$10:$K$10))))^2)+((((SUMPRODUCT(A620:C620,$I$8:$K$8))*(SUMPRODUCT(D620:F620,$I$10:$K$10))+(SUMPRODUCT(A620:C620,$I$10:$K$10))*(SUMPRODUCT(D620:F620,$I$8:$K$8)))-((SUMPRODUCT(G620:I620,$I$8:$K$8))*(SUMPRODUCT(J620:L620,$I$10:$K$10))+(SUMPRODUCT(G620:I620,$I$10:$K$10))*(SUMPRODUCT(J620:L620,$I$8:$K$8))))^2)-((((SUMPRODUCT(G620:I620,$I$8:$K$8))*(SUMPRODUCT(G620:I620,$I$10:$K$10))+(SUMPRODUCT(J620:L620,$I$8:$K$8))*(SUMPRODUCT(J620:L620,$I$10:$K$10)))-((SUMPRODUCT(A620:C620,$I$8:$K$8))*(SUMPRODUCT(A620:C620,$I$10:$K$10))+(SUMPRODUCT(D620:F620,$I$8:$K$8))*(SUMPRODUCT(D620:F620,$I$10:$K$10))))^2)))))/(((((SUMPRODUCT(G620:I620,$I$8:$K$8))*(SUMPRODUCT(G620:I620,$I$10:$K$10))-(SUMPRODUCT(J620:L620,$I$8:$K$8))*(SUMPRODUCT(J620:L620,$I$10:$K$10)))-((SUMPRODUCT(A620:C620,$I$8:$K$8))*(SUMPRODUCT(A620:C620,$I$10:$K$10))-(SUMPRODUCT(D620:F620,$I$8:$K$8))*(SUMPRODUCT(D620:F620,$I$10:$K$10))))^2)+((((SUMPRODUCT(A620:C620,$I$8:$K$8))*(SUMPRODUCT(D620:F620,$I$10:$K$10))+(SUMPRODUCT(A620:C620,$I$10:$K$10))*(SUMPRODUCT(D620:F620,$I$8:$K$8)))-((SUMPRODUCT(G620:I620,$I$8:$K$8))*(SUMPRODUCT(J620:L620,$I$10:$K$10))+(SUMPRODUCT(G620:I620,$I$10:$K$10))*(SUMPRODUCT(J620:L620,$I$8:$K$8))))^2)))))/2</f>
        <v>77.135663151603637</v>
      </c>
      <c r="Q620">
        <f>Q616-(R616/R618)</f>
        <v>109.14500729247523</v>
      </c>
      <c r="R620">
        <f>(DEGREES(ACOS(((-(((SUMPRODUCT(Z620:AB620,$I$8:$K$8))*(SUMPRODUCT(Z620:AB620,$I$10:$K$10))-(SUMPRODUCT(AC620:AE620,$I$8:$K$8))*(SUMPRODUCT(AC620:AE620,$I$10:$K$10)))-((SUMPRODUCT(T620:V620,$I$8:$K$8))*(SUMPRODUCT(T620:V620,$I$10:$K$10))-(SUMPRODUCT(W620:Y620,$I$8:$K$8))*(SUMPRODUCT(W620:Y620,$I$10:$K$10))))*(((SUMPRODUCT(Z620:AB620,$I$8:$K$8))*(SUMPRODUCT(Z620:AB620,$I$10:$K$10))+(SUMPRODUCT(AC620:AE620,$I$8:$K$8))*(SUMPRODUCT(AC620:AE620,$I$10:$K$10)))-((SUMPRODUCT(T620:V620,$I$8:$K$8))*(SUMPRODUCT(T620:V620,$I$10:$K$10))+(SUMPRODUCT(W620:Y620,$I$8:$K$8))*(SUMPRODUCT(W620:Y620,$I$10:$K$10)))))+((((SUMPRODUCT(T620:V620,$I$8:$K$8))*(SUMPRODUCT(W620:Y620,$I$10:$K$10))+(SUMPRODUCT(T620:V620,$I$10:$K$10))*(SUMPRODUCT(W620:Y620,$I$8:$K$8)))-((SUMPRODUCT(Z620:AB620,$I$8:$K$8))*(SUMPRODUCT(AC620:AE620,$I$10:$K$10))+(SUMPRODUCT(Z620:AB620,$I$10:$K$10))*(SUMPRODUCT(AC620:AE620,$I$8:$K$8))))*(SQRT(((((SUMPRODUCT(Z620:AB620,$I$8:$K$8))*(SUMPRODUCT(Z620:AB620,$I$10:$K$10))-(SUMPRODUCT(AC620:AE620,$I$8:$K$8))*(SUMPRODUCT(AC620:AE620,$I$10:$K$10)))-((SUMPRODUCT(T620:V620,$I$8:$K$8))*(SUMPRODUCT(T620:V620,$I$10:$K$10))-(SUMPRODUCT(W620:Y620,$I$8:$K$8))*(SUMPRODUCT(W620:Y620,$I$10:$K$10))))^2)+((((SUMPRODUCT(T620:V620,$I$8:$K$8))*(SUMPRODUCT(W620:Y620,$I$10:$K$10))+(SUMPRODUCT(T620:V620,$I$10:$K$10))*(SUMPRODUCT(W620:Y620,$I$8:$K$8)))-((SUMPRODUCT(Z620:AB620,$I$8:$K$8))*(SUMPRODUCT(AC620:AE620,$I$10:$K$10))+(SUMPRODUCT(Z620:AB620,$I$10:$K$10))*(SUMPRODUCT(AC620:AE620,$I$8:$K$8))))^2)-((((SUMPRODUCT(Z620:AB620,$I$8:$K$8))*(SUMPRODUCT(Z620:AB620,$I$10:$K$10))+(SUMPRODUCT(AC620:AE620,$I$8:$K$8))*(SUMPRODUCT(AC620:AE620,$I$10:$K$10)))-((SUMPRODUCT(T620:V620,$I$8:$K$8))*(SUMPRODUCT(T620:V620,$I$10:$K$10))+(SUMPRODUCT(W620:Y620,$I$8:$K$8))*(SUMPRODUCT(W620:Y620,$I$10:$K$10))))^2)))))/(((((SUMPRODUCT(Z620:AB620,$I$8:$K$8))*(SUMPRODUCT(Z620:AB620,$I$10:$K$10))-(SUMPRODUCT(AC620:AE620,$I$8:$K$8))*(SUMPRODUCT(AC620:AE620,$I$10:$K$10)))-((SUMPRODUCT(T620:V620,$I$8:$K$8))*(SUMPRODUCT(T620:V620,$I$10:$K$10))-(SUMPRODUCT(W620:Y620,$I$8:$K$8))*(SUMPRODUCT(W620:Y620,$I$10:$K$10))))^2)+((((SUMPRODUCT(T620:V620,$I$8:$K$8))*(SUMPRODUCT(W620:Y620,$I$10:$K$10))+(SUMPRODUCT(T620:V620,$I$10:$K$10))*(SUMPRODUCT(W620:Y620,$I$8:$K$8)))-((SUMPRODUCT(Z620:AB620,$I$8:$K$8))*(SUMPRODUCT(AC620:AE620,$I$10:$K$10))+(SUMPRODUCT(Z620:AB620,$I$10:$K$10))*(SUMPRODUCT(AC620:AE620,$I$8:$K$8))))^2)))))/2</f>
        <v>9.0556370206289976E-6</v>
      </c>
      <c r="T620">
        <f>(1/(SQRT(2)))*(COS(RADIANS(45)))</f>
        <v>0.5</v>
      </c>
      <c r="U620">
        <f>((1/(SQRT(2)))*(COS(RADIANS(Q620))))*(SIN(RADIANS(45)))</f>
        <v>-0.16398003967943686</v>
      </c>
      <c r="V620">
        <f>((1/(SQRT(2)))*(SIN(RADIANS(Q620))))*(SIN(RADIANS(45)))</f>
        <v>0.47234579132954091</v>
      </c>
      <c r="W620">
        <f>(-((1/(SQRT(2)))*(SIN(RADIANS(45)))))</f>
        <v>-0.49999999999999989</v>
      </c>
      <c r="X620">
        <f>((1/(SQRT(2)))*(COS(RADIANS(Q620))))*(COS(RADIANS(45)))</f>
        <v>-0.16398003967943689</v>
      </c>
      <c r="Y620">
        <f>(((1/(SQRT(2)))*(SIN(RADIANS(Q620))))*(COS(RADIANS(45))))</f>
        <v>0.47234579132954102</v>
      </c>
      <c r="Z620">
        <f t="shared" ref="Z620" si="1455">(1/(SQRT(2)))*(COS(RADIANS(-45)))</f>
        <v>0.5</v>
      </c>
      <c r="AA620">
        <f>((1/(SQRT(2)))*(COS(RADIANS(Q620))))*(SIN(RADIANS(-45)))</f>
        <v>0.16398003967943686</v>
      </c>
      <c r="AB620">
        <f>((1/(SQRT(2)))*(SIN(RADIANS(Q620))))*(SIN(RADIANS(-45)))</f>
        <v>-0.47234579132954091</v>
      </c>
      <c r="AC620">
        <f>(-((1/(SQRT(2)))*(SIN(RADIANS(-45)))))</f>
        <v>0.49999999999999989</v>
      </c>
      <c r="AD620">
        <f>((1/(SQRT(2)))*(COS(RADIANS(Q620))))*(COS(RADIANS(-45)))</f>
        <v>-0.16398003967943689</v>
      </c>
      <c r="AE620">
        <f>(((1/(SQRT(2)))*(SIN(RADIANS(Q620))))*(COS(RADIANS(-45))))</f>
        <v>0.47234579132954102</v>
      </c>
    </row>
    <row r="621" spans="1:31" x14ac:dyDescent="0.2">
      <c r="O621" t="s">
        <v>95</v>
      </c>
      <c r="R621" t="s">
        <v>95</v>
      </c>
    </row>
    <row r="622" spans="1:31" x14ac:dyDescent="0.2">
      <c r="O622" s="15">
        <f>(COS(RADIANS(N620)))*((SIN(RADIANS(45)))*(COS(RADIANS(45))))-(SIN(RADIANS(135)))*(COS(RADIANS((135))))*($A$337*$F$337+$C$337*$D$337)-(2*((SIN(RADIANS(45)))^2))-(SIN(RADIANS(135)))^2*(SIN(RADIANS(N620)))*(($B$337*$E$337))-($C$337*$F$337)+(SIN(RADIANS(N620)))*(-(SIN(RADIANS(45))))*(COS(RADIANS(45)))-(SIN(RADIANS(135)))*(COS(RADIANS(135)))*($A$337*$E$337+$B$337*$D$337)-(SIN(RADIANS(45)))^2-(SIN(RADIANS(135)))^2*(SIN(RADIANS(N620)))*($B$337*$F$337+$C$337*$E$337)+(SIN(RADIANS(45)))^2-((SIN(RADIANS(135)))^2)*((COS(RADIANS(N620)))^2)*($B$337*$F$337+$C$337*$E$337)</f>
        <v>-2.0689552538324496</v>
      </c>
      <c r="R622">
        <f>(COS(RADIANS(Q620)))*((SIN(RADIANS(45)))*(COS(RADIANS(45))))-(SIN(RADIANS(135)))*(COS(RADIANS((135))))*($A$337*$F$337+$C$337*$D$337)-(2*((SIN(RADIANS(45)))^2))-(SIN(RADIANS(135)))^2*(SIN(RADIANS(Q620)))*(($B$337*$E$337))-($C$337*$F$337)+(SIN(RADIANS(Q620)))*(-(SIN(RADIANS(45))))*(COS(RADIANS(45)))-(SIN(RADIANS(135)))*(COS(RADIANS(135)))*($A$337*$E$337+$B$337*$D$337)-(SIN(RADIANS(45)))^2-(SIN(RADIANS(135)))^2*(SIN(RADIANS(Q620)))*($B$337*$F$337+$C$337*$E$337)+(SIN(RADIANS(45)))^2-((SIN(RADIANS(135)))^2)*((COS(RADIANS(Q620)))^2)*($B$337*$F$337+$C$337*$E$337)</f>
        <v>-1.9930229880636827</v>
      </c>
      <c r="AE622" s="15"/>
    </row>
    <row r="623" spans="1:31" x14ac:dyDescent="0.2">
      <c r="A623" s="15"/>
      <c r="Q623" s="15"/>
    </row>
    <row r="624" spans="1:31" x14ac:dyDescent="0.2">
      <c r="A624">
        <f>(1/(SQRT(2)))*(COS(RADIANS(45)))</f>
        <v>0.5</v>
      </c>
      <c r="B624">
        <f>((1/(SQRT(2)))*(COS(RADIANS(N624))))*(SIN(RADIANS(45)))</f>
        <v>-0.49987014371417904</v>
      </c>
      <c r="C624">
        <f t="shared" ref="C624" si="1456">((1/(SQRT(2)))*(SIN(RADIANS(N624))))*(SIN(RADIANS(45)))</f>
        <v>-1.1394710315139134E-2</v>
      </c>
      <c r="D624">
        <f t="shared" ref="D624" si="1457">(-((1/(SQRT(2)))*(SIN(RADIANS(45)))))</f>
        <v>-0.49999999999999989</v>
      </c>
      <c r="E624">
        <f t="shared" ref="E624" si="1458">((1/(SQRT(2)))*(COS(RADIANS(N624))))*(COS(RADIANS(45)))</f>
        <v>-0.49987014371417909</v>
      </c>
      <c r="F624">
        <f t="shared" ref="F624" si="1459">(((1/(SQRT(2)))*(SIN(RADIANS(N624))))*(COS(RADIANS(45))))</f>
        <v>-1.1394710315139136E-2</v>
      </c>
      <c r="G624">
        <f t="shared" ref="G624" si="1460">(1/(SQRT(2)))*(COS(RADIANS(-45)))</f>
        <v>0.5</v>
      </c>
      <c r="H624">
        <f t="shared" ref="H624" si="1461">((1/(SQRT(2)))*(COS(RADIANS(N624))))*(SIN(RADIANS(-45)))</f>
        <v>0.49987014371417904</v>
      </c>
      <c r="I624">
        <f t="shared" ref="I624" si="1462">((1/(SQRT(2)))*(SIN(RADIANS(N624))))*(SIN(RADIANS(-45)))</f>
        <v>1.1394710315139134E-2</v>
      </c>
      <c r="J624">
        <f t="shared" ref="J624" si="1463">(-((1/(SQRT(2)))*(SIN(RADIANS(-45)))))</f>
        <v>0.49999999999999989</v>
      </c>
      <c r="K624">
        <f t="shared" ref="K624" si="1464">((1/(SQRT(2)))*(COS(RADIANS(N624))))*(COS(RADIANS(-45)))</f>
        <v>-0.49987014371417909</v>
      </c>
      <c r="L624">
        <f>(((1/(SQRT(2)))*(SIN(RADIANS(N624))))*(COS(RADIANS(-45))))</f>
        <v>-1.1394710315139136E-2</v>
      </c>
      <c r="N624">
        <f>N620-(O620/O622)</f>
        <v>3781.3058506702328</v>
      </c>
      <c r="O624">
        <f>(DEGREES(ACOS(((-(((SUMPRODUCT(G624:I624,$I$8:$K$8))*(SUMPRODUCT(G624:I624,$I$10:$K$10))-(SUMPRODUCT(J624:L624,$I$8:$K$8))*(SUMPRODUCT(J624:L624,$I$10:$K$10)))-((SUMPRODUCT(A624:C624,$I$8:$K$8))*(SUMPRODUCT(A624:C624,$I$10:$K$10))-(SUMPRODUCT(D624:F624,$I$8:$K$8))*(SUMPRODUCT(D624:F624,$I$10:$K$10))))*(((SUMPRODUCT(G624:I624,$I$8:$K$8))*(SUMPRODUCT(G624:I624,$I$10:$K$10))+(SUMPRODUCT(J624:L624,$I$8:$K$8))*(SUMPRODUCT(J624:L624,$I$10:$K$10)))-((SUMPRODUCT(A624:C624,$I$8:$K$8))*(SUMPRODUCT(A624:C624,$I$10:$K$10))+(SUMPRODUCT(D624:F624,$I$8:$K$8))*(SUMPRODUCT(D624:F624,$I$10:$K$10)))))-((((SUMPRODUCT(A624:C624,$I$8:$K$8))*(SUMPRODUCT(D624:F624,$I$10:$K$10))+(SUMPRODUCT(A624:C624,$I$10:$K$10))*(SUMPRODUCT(D624:F624,$I$8:$K$8)))-((SUMPRODUCT(G624:I624,$I$8:$K$8))*(SUMPRODUCT(J624:L624,$I$10:$K$10))+(SUMPRODUCT(G624:I624,$I$10:$K$10))*(SUMPRODUCT(J624:L624,$I$8:$K$8))))*(SQRT(((((SUMPRODUCT(G624:I624,$I$8:$K$8))*(SUMPRODUCT(G624:I624,$I$10:$K$10))-(SUMPRODUCT(J624:L624,$I$8:$K$8))*(SUMPRODUCT(J624:L624,$I$10:$K$10)))-((SUMPRODUCT(A624:C624,$I$8:$K$8))*(SUMPRODUCT(A624:C624,$I$10:$K$10))-(SUMPRODUCT(D624:F624,$I$8:$K$8))*(SUMPRODUCT(D624:F624,$I$10:$K$10))))^2)+((((SUMPRODUCT(A624:C624,$I$8:$K$8))*(SUMPRODUCT(D624:F624,$I$10:$K$10))+(SUMPRODUCT(A624:C624,$I$10:$K$10))*(SUMPRODUCT(D624:F624,$I$8:$K$8)))-((SUMPRODUCT(G624:I624,$I$8:$K$8))*(SUMPRODUCT(J624:L624,$I$10:$K$10))+(SUMPRODUCT(G624:I624,$I$10:$K$10))*(SUMPRODUCT(J624:L624,$I$8:$K$8))))^2)-((((SUMPRODUCT(G624:I624,$I$8:$K$8))*(SUMPRODUCT(G624:I624,$I$10:$K$10))+(SUMPRODUCT(J624:L624,$I$8:$K$8))*(SUMPRODUCT(J624:L624,$I$10:$K$10)))-((SUMPRODUCT(A624:C624,$I$8:$K$8))*(SUMPRODUCT(A624:C624,$I$10:$K$10))+(SUMPRODUCT(D624:F624,$I$8:$K$8))*(SUMPRODUCT(D624:F624,$I$10:$K$10))))^2)))))/(((((SUMPRODUCT(G624:I624,$I$8:$K$8))*(SUMPRODUCT(G624:I624,$I$10:$K$10))-(SUMPRODUCT(J624:L624,$I$8:$K$8))*(SUMPRODUCT(J624:L624,$I$10:$K$10)))-((SUMPRODUCT(A624:C624,$I$8:$K$8))*(SUMPRODUCT(A624:C624,$I$10:$K$10))-(SUMPRODUCT(D624:F624,$I$8:$K$8))*(SUMPRODUCT(D624:F624,$I$10:$K$10))))^2)+((((SUMPRODUCT(A624:C624,$I$8:$K$8))*(SUMPRODUCT(D624:F624,$I$10:$K$10))+(SUMPRODUCT(A624:C624,$I$10:$K$10))*(SUMPRODUCT(D624:F624,$I$8:$K$8)))-((SUMPRODUCT(G624:I624,$I$8:$K$8))*(SUMPRODUCT(J624:L624,$I$10:$K$10))+(SUMPRODUCT(G624:I624,$I$10:$K$10))*(SUMPRODUCT(J624:L624,$I$8:$K$8))))^2)))))/2</f>
        <v>68.867463104285747</v>
      </c>
      <c r="Q624">
        <f>Q620-(R620/R622)</f>
        <v>109.14501183614435</v>
      </c>
      <c r="R624">
        <f>(DEGREES(ACOS(((-(((SUMPRODUCT(Z624:AB624,$I$8:$K$8))*(SUMPRODUCT(Z624:AB624,$I$10:$K$10))-(SUMPRODUCT(AC624:AE624,$I$8:$K$8))*(SUMPRODUCT(AC624:AE624,$I$10:$K$10)))-((SUMPRODUCT(T624:V624,$I$8:$K$8))*(SUMPRODUCT(T624:V624,$I$10:$K$10))-(SUMPRODUCT(W624:Y624,$I$8:$K$8))*(SUMPRODUCT(W624:Y624,$I$10:$K$10))))*(((SUMPRODUCT(Z624:AB624,$I$8:$K$8))*(SUMPRODUCT(Z624:AB624,$I$10:$K$10))+(SUMPRODUCT(AC624:AE624,$I$8:$K$8))*(SUMPRODUCT(AC624:AE624,$I$10:$K$10)))-((SUMPRODUCT(T624:V624,$I$8:$K$8))*(SUMPRODUCT(T624:V624,$I$10:$K$10))+(SUMPRODUCT(W624:Y624,$I$8:$K$8))*(SUMPRODUCT(W624:Y624,$I$10:$K$10)))))+((((SUMPRODUCT(T624:V624,$I$8:$K$8))*(SUMPRODUCT(W624:Y624,$I$10:$K$10))+(SUMPRODUCT(T624:V624,$I$10:$K$10))*(SUMPRODUCT(W624:Y624,$I$8:$K$8)))-((SUMPRODUCT(Z624:AB624,$I$8:$K$8))*(SUMPRODUCT(AC624:AE624,$I$10:$K$10))+(SUMPRODUCT(Z624:AB624,$I$10:$K$10))*(SUMPRODUCT(AC624:AE624,$I$8:$K$8))))*(SQRT(((((SUMPRODUCT(Z624:AB624,$I$8:$K$8))*(SUMPRODUCT(Z624:AB624,$I$10:$K$10))-(SUMPRODUCT(AC624:AE624,$I$8:$K$8))*(SUMPRODUCT(AC624:AE624,$I$10:$K$10)))-((SUMPRODUCT(T624:V624,$I$8:$K$8))*(SUMPRODUCT(T624:V624,$I$10:$K$10))-(SUMPRODUCT(W624:Y624,$I$8:$K$8))*(SUMPRODUCT(W624:Y624,$I$10:$K$10))))^2)+((((SUMPRODUCT(T624:V624,$I$8:$K$8))*(SUMPRODUCT(W624:Y624,$I$10:$K$10))+(SUMPRODUCT(T624:V624,$I$10:$K$10))*(SUMPRODUCT(W624:Y624,$I$8:$K$8)))-((SUMPRODUCT(Z624:AB624,$I$8:$K$8))*(SUMPRODUCT(AC624:AE624,$I$10:$K$10))+(SUMPRODUCT(Z624:AB624,$I$10:$K$10))*(SUMPRODUCT(AC624:AE624,$I$8:$K$8))))^2)-((((SUMPRODUCT(Z624:AB624,$I$8:$K$8))*(SUMPRODUCT(Z624:AB624,$I$10:$K$10))+(SUMPRODUCT(AC624:AE624,$I$8:$K$8))*(SUMPRODUCT(AC624:AE624,$I$10:$K$10)))-((SUMPRODUCT(T624:V624,$I$8:$K$8))*(SUMPRODUCT(T624:V624,$I$10:$K$10))+(SUMPRODUCT(W624:Y624,$I$8:$K$8))*(SUMPRODUCT(W624:Y624,$I$10:$K$10))))^2)))))/(((((SUMPRODUCT(Z624:AB624,$I$8:$K$8))*(SUMPRODUCT(Z624:AB624,$I$10:$K$10))-(SUMPRODUCT(AC624:AE624,$I$8:$K$8))*(SUMPRODUCT(AC624:AE624,$I$10:$K$10)))-((SUMPRODUCT(T624:V624,$I$8:$K$8))*(SUMPRODUCT(T624:V624,$I$10:$K$10))-(SUMPRODUCT(W624:Y624,$I$8:$K$8))*(SUMPRODUCT(W624:Y624,$I$10:$K$10))))^2)+((((SUMPRODUCT(T624:V624,$I$8:$K$8))*(SUMPRODUCT(W624:Y624,$I$10:$K$10))+(SUMPRODUCT(T624:V624,$I$10:$K$10))*(SUMPRODUCT(W624:Y624,$I$8:$K$8)))-((SUMPRODUCT(Z624:AB624,$I$8:$K$8))*(SUMPRODUCT(AC624:AE624,$I$10:$K$10))+(SUMPRODUCT(Z624:AB624,$I$10:$K$10))*(SUMPRODUCT(AC624:AE624,$I$8:$K$8))))^2)))))/2</f>
        <v>7.2946452266469629E-6</v>
      </c>
      <c r="T624">
        <f>(1/(SQRT(2)))*(COS(RADIANS(45)))</f>
        <v>0.5</v>
      </c>
      <c r="U624">
        <f>((1/(SQRT(2)))*(COS(RADIANS(Q624))))*(SIN(RADIANS(45)))</f>
        <v>-0.16398007713739582</v>
      </c>
      <c r="V624">
        <f>((1/(SQRT(2)))*(SIN(RADIANS(Q624))))*(SIN(RADIANS(45)))</f>
        <v>0.4723457783255966</v>
      </c>
      <c r="W624">
        <f>(-((1/(SQRT(2)))*(SIN(RADIANS(45)))))</f>
        <v>-0.49999999999999989</v>
      </c>
      <c r="X624">
        <f>((1/(SQRT(2)))*(COS(RADIANS(Q624))))*(COS(RADIANS(45)))</f>
        <v>-0.16398007713739585</v>
      </c>
      <c r="Y624">
        <f>(((1/(SQRT(2)))*(SIN(RADIANS(Q624))))*(COS(RADIANS(45))))</f>
        <v>0.47234577832559665</v>
      </c>
      <c r="Z624">
        <f t="shared" ref="Z624" si="1465">(1/(SQRT(2)))*(COS(RADIANS(-45)))</f>
        <v>0.5</v>
      </c>
      <c r="AA624">
        <f>((1/(SQRT(2)))*(COS(RADIANS(Q624))))*(SIN(RADIANS(-45)))</f>
        <v>0.16398007713739582</v>
      </c>
      <c r="AB624">
        <f>((1/(SQRT(2)))*(SIN(RADIANS(Q624))))*(SIN(RADIANS(-45)))</f>
        <v>-0.4723457783255966</v>
      </c>
      <c r="AC624">
        <f>(-((1/(SQRT(2)))*(SIN(RADIANS(-45)))))</f>
        <v>0.49999999999999989</v>
      </c>
      <c r="AD624">
        <f>((1/(SQRT(2)))*(COS(RADIANS(Q624))))*(COS(RADIANS(-45)))</f>
        <v>-0.16398007713739585</v>
      </c>
      <c r="AE624">
        <f>(((1/(SQRT(2)))*(SIN(RADIANS(Q624))))*(COS(RADIANS(-45))))</f>
        <v>0.47234577832559665</v>
      </c>
    </row>
    <row r="625" spans="1:31" x14ac:dyDescent="0.2">
      <c r="O625" t="s">
        <v>95</v>
      </c>
      <c r="R625" t="s">
        <v>95</v>
      </c>
    </row>
    <row r="626" spans="1:31" x14ac:dyDescent="0.2">
      <c r="O626" s="15">
        <f>(COS(RADIANS(N624)))*((SIN(RADIANS(45)))*(COS(RADIANS(45))))-(SIN(RADIANS(135)))*(COS(RADIANS((135))))*($A$337*$F$337+$C$337*$D$337)-(2*((SIN(RADIANS(45)))^2))-(SIN(RADIANS(135)))^2*(SIN(RADIANS(N624)))*(($B$337*$E$337))-($C$337*$F$337)+(SIN(RADIANS(N624)))*(-(SIN(RADIANS(45))))*(COS(RADIANS(45)))-(SIN(RADIANS(135)))*(COS(RADIANS(135)))*($A$337*$E$337+$B$337*$D$337)-(SIN(RADIANS(45)))^2-(SIN(RADIANS(135)))^2*(SIN(RADIANS(N624)))*($B$337*$F$337+$C$337*$E$337)+(SIN(RADIANS(45)))^2-((SIN(RADIANS(135)))^2)*((COS(RADIANS(N624)))^2)*($B$337*$F$337+$C$337*$E$337)</f>
        <v>-1.9065315699209282</v>
      </c>
      <c r="R626">
        <f>(COS(RADIANS(Q624)))*((SIN(RADIANS(45)))*(COS(RADIANS(45))))-(SIN(RADIANS(135)))*(COS(RADIANS((135))))*($A$337*$F$337+$C$337*$D$337)-(2*((SIN(RADIANS(45)))^2))-(SIN(RADIANS(135)))^2*(SIN(RADIANS(Q624)))*(($B$337*$E$337))-($C$337*$F$337)+(SIN(RADIANS(Q624)))*(-(SIN(RADIANS(45))))*(COS(RADIANS(45)))-(SIN(RADIANS(135)))*(COS(RADIANS(135)))*($A$337*$E$337+$B$337*$D$337)-(SIN(RADIANS(45)))^2-(SIN(RADIANS(135)))^2*(SIN(RADIANS(Q624)))*($B$337*$F$337+$C$337*$E$337)+(SIN(RADIANS(45)))^2-((SIN(RADIANS(135)))^2)*((COS(RADIANS(Q624)))^2)*($B$337*$F$337+$C$337*$E$337)</f>
        <v>-1.9930230131567277</v>
      </c>
      <c r="AE626" s="15"/>
    </row>
    <row r="627" spans="1:31" x14ac:dyDescent="0.2">
      <c r="A627" s="15"/>
      <c r="Q627" s="15"/>
    </row>
    <row r="628" spans="1:31" x14ac:dyDescent="0.2">
      <c r="A628">
        <f>(1/(SQRT(2)))*(COS(RADIANS(45)))</f>
        <v>0.5</v>
      </c>
      <c r="B628">
        <f>((1/(SQRT(2)))*(COS(RADIANS(N628))))*(SIN(RADIANS(45)))</f>
        <v>-0.39706039677264676</v>
      </c>
      <c r="C628">
        <f t="shared" ref="C628" si="1466">((1/(SQRT(2)))*(SIN(RADIANS(N628))))*(SIN(RADIANS(45)))</f>
        <v>-0.30387997846970477</v>
      </c>
      <c r="D628">
        <f t="shared" ref="D628" si="1467">(-((1/(SQRT(2)))*(SIN(RADIANS(45)))))</f>
        <v>-0.49999999999999989</v>
      </c>
      <c r="E628">
        <f t="shared" ref="E628" si="1468">((1/(SQRT(2)))*(COS(RADIANS(N628))))*(COS(RADIANS(45)))</f>
        <v>-0.39706039677264682</v>
      </c>
      <c r="F628">
        <f t="shared" ref="F628" si="1469">(((1/(SQRT(2)))*(SIN(RADIANS(N628))))*(COS(RADIANS(45))))</f>
        <v>-0.30387997846970483</v>
      </c>
      <c r="G628">
        <f t="shared" ref="G628" si="1470">(1/(SQRT(2)))*(COS(RADIANS(-45)))</f>
        <v>0.5</v>
      </c>
      <c r="H628">
        <f t="shared" ref="H628" si="1471">((1/(SQRT(2)))*(COS(RADIANS(N628))))*(SIN(RADIANS(-45)))</f>
        <v>0.39706039677264676</v>
      </c>
      <c r="I628">
        <f t="shared" ref="I628" si="1472">((1/(SQRT(2)))*(SIN(RADIANS(N628))))*(SIN(RADIANS(-45)))</f>
        <v>0.30387997846970477</v>
      </c>
      <c r="J628">
        <f t="shared" ref="J628" si="1473">(-((1/(SQRT(2)))*(SIN(RADIANS(-45)))))</f>
        <v>0.49999999999999989</v>
      </c>
      <c r="K628">
        <f t="shared" ref="K628" si="1474">((1/(SQRT(2)))*(COS(RADIANS(N628))))*(COS(RADIANS(-45)))</f>
        <v>-0.39706039677264682</v>
      </c>
      <c r="L628">
        <f>(((1/(SQRT(2)))*(SIN(RADIANS(N628))))*(COS(RADIANS(-45))))</f>
        <v>-0.30387997846970483</v>
      </c>
      <c r="N628">
        <f>N624-(O624/O626)</f>
        <v>3817.4277089131265</v>
      </c>
      <c r="O628">
        <f>(DEGREES(ACOS(((-(((SUMPRODUCT(G628:I628,$I$8:$K$8))*(SUMPRODUCT(G628:I628,$I$10:$K$10))-(SUMPRODUCT(J628:L628,$I$8:$K$8))*(SUMPRODUCT(J628:L628,$I$10:$K$10)))-((SUMPRODUCT(A628:C628,$I$8:$K$8))*(SUMPRODUCT(A628:C628,$I$10:$K$10))-(SUMPRODUCT(D628:F628,$I$8:$K$8))*(SUMPRODUCT(D628:F628,$I$10:$K$10))))*(((SUMPRODUCT(G628:I628,$I$8:$K$8))*(SUMPRODUCT(G628:I628,$I$10:$K$10))+(SUMPRODUCT(J628:L628,$I$8:$K$8))*(SUMPRODUCT(J628:L628,$I$10:$K$10)))-((SUMPRODUCT(A628:C628,$I$8:$K$8))*(SUMPRODUCT(A628:C628,$I$10:$K$10))+(SUMPRODUCT(D628:F628,$I$8:$K$8))*(SUMPRODUCT(D628:F628,$I$10:$K$10)))))-((((SUMPRODUCT(A628:C628,$I$8:$K$8))*(SUMPRODUCT(D628:F628,$I$10:$K$10))+(SUMPRODUCT(A628:C628,$I$10:$K$10))*(SUMPRODUCT(D628:F628,$I$8:$K$8)))-((SUMPRODUCT(G628:I628,$I$8:$K$8))*(SUMPRODUCT(J628:L628,$I$10:$K$10))+(SUMPRODUCT(G628:I628,$I$10:$K$10))*(SUMPRODUCT(J628:L628,$I$8:$K$8))))*(SQRT(((((SUMPRODUCT(G628:I628,$I$8:$K$8))*(SUMPRODUCT(G628:I628,$I$10:$K$10))-(SUMPRODUCT(J628:L628,$I$8:$K$8))*(SUMPRODUCT(J628:L628,$I$10:$K$10)))-((SUMPRODUCT(A628:C628,$I$8:$K$8))*(SUMPRODUCT(A628:C628,$I$10:$K$10))-(SUMPRODUCT(D628:F628,$I$8:$K$8))*(SUMPRODUCT(D628:F628,$I$10:$K$10))))^2)+((((SUMPRODUCT(A628:C628,$I$8:$K$8))*(SUMPRODUCT(D628:F628,$I$10:$K$10))+(SUMPRODUCT(A628:C628,$I$10:$K$10))*(SUMPRODUCT(D628:F628,$I$8:$K$8)))-((SUMPRODUCT(G628:I628,$I$8:$K$8))*(SUMPRODUCT(J628:L628,$I$10:$K$10))+(SUMPRODUCT(G628:I628,$I$10:$K$10))*(SUMPRODUCT(J628:L628,$I$8:$K$8))))^2)-((((SUMPRODUCT(G628:I628,$I$8:$K$8))*(SUMPRODUCT(G628:I628,$I$10:$K$10))+(SUMPRODUCT(J628:L628,$I$8:$K$8))*(SUMPRODUCT(J628:L628,$I$10:$K$10)))-((SUMPRODUCT(A628:C628,$I$8:$K$8))*(SUMPRODUCT(A628:C628,$I$10:$K$10))+(SUMPRODUCT(D628:F628,$I$8:$K$8))*(SUMPRODUCT(D628:F628,$I$10:$K$10))))^2)))))/(((((SUMPRODUCT(G628:I628,$I$8:$K$8))*(SUMPRODUCT(G628:I628,$I$10:$K$10))-(SUMPRODUCT(J628:L628,$I$8:$K$8))*(SUMPRODUCT(J628:L628,$I$10:$K$10)))-((SUMPRODUCT(A628:C628,$I$8:$K$8))*(SUMPRODUCT(A628:C628,$I$10:$K$10))-(SUMPRODUCT(D628:F628,$I$8:$K$8))*(SUMPRODUCT(D628:F628,$I$10:$K$10))))^2)+((((SUMPRODUCT(A628:C628,$I$8:$K$8))*(SUMPRODUCT(D628:F628,$I$10:$K$10))+(SUMPRODUCT(A628:C628,$I$10:$K$10))*(SUMPRODUCT(D628:F628,$I$8:$K$8)))-((SUMPRODUCT(G628:I628,$I$8:$K$8))*(SUMPRODUCT(J628:L628,$I$10:$K$10))+(SUMPRODUCT(G628:I628,$I$10:$K$10))*(SUMPRODUCT(J628:L628,$I$8:$K$8))))^2)))))/2</f>
        <v>69.295229803867258</v>
      </c>
      <c r="Q628">
        <f t="shared" ref="Q628" si="1475">Q624-(R624/R626)</f>
        <v>109.14501549623516</v>
      </c>
      <c r="R628">
        <f>(DEGREES(ACOS(((-(((SUMPRODUCT(Z628:AB628,$I$8:$K$8))*(SUMPRODUCT(Z628:AB628,$I$10:$K$10))-(SUMPRODUCT(AC628:AE628,$I$8:$K$8))*(SUMPRODUCT(AC628:AE628,$I$10:$K$10)))-((SUMPRODUCT(T628:V628,$I$8:$K$8))*(SUMPRODUCT(T628:V628,$I$10:$K$10))-(SUMPRODUCT(W628:Y628,$I$8:$K$8))*(SUMPRODUCT(W628:Y628,$I$10:$K$10))))*(((SUMPRODUCT(Z628:AB628,$I$8:$K$8))*(SUMPRODUCT(Z628:AB628,$I$10:$K$10))+(SUMPRODUCT(AC628:AE628,$I$8:$K$8))*(SUMPRODUCT(AC628:AE628,$I$10:$K$10)))-((SUMPRODUCT(T628:V628,$I$8:$K$8))*(SUMPRODUCT(T628:V628,$I$10:$K$10))+(SUMPRODUCT(W628:Y628,$I$8:$K$8))*(SUMPRODUCT(W628:Y628,$I$10:$K$10)))))+((((SUMPRODUCT(T628:V628,$I$8:$K$8))*(SUMPRODUCT(W628:Y628,$I$10:$K$10))+(SUMPRODUCT(T628:V628,$I$10:$K$10))*(SUMPRODUCT(W628:Y628,$I$8:$K$8)))-((SUMPRODUCT(Z628:AB628,$I$8:$K$8))*(SUMPRODUCT(AC628:AE628,$I$10:$K$10))+(SUMPRODUCT(Z628:AB628,$I$10:$K$10))*(SUMPRODUCT(AC628:AE628,$I$8:$K$8))))*(SQRT(((((SUMPRODUCT(Z628:AB628,$I$8:$K$8))*(SUMPRODUCT(Z628:AB628,$I$10:$K$10))-(SUMPRODUCT(AC628:AE628,$I$8:$K$8))*(SUMPRODUCT(AC628:AE628,$I$10:$K$10)))-((SUMPRODUCT(T628:V628,$I$8:$K$8))*(SUMPRODUCT(T628:V628,$I$10:$K$10))-(SUMPRODUCT(W628:Y628,$I$8:$K$8))*(SUMPRODUCT(W628:Y628,$I$10:$K$10))))^2)+((((SUMPRODUCT(T628:V628,$I$8:$K$8))*(SUMPRODUCT(W628:Y628,$I$10:$K$10))+(SUMPRODUCT(T628:V628,$I$10:$K$10))*(SUMPRODUCT(W628:Y628,$I$8:$K$8)))-((SUMPRODUCT(Z628:AB628,$I$8:$K$8))*(SUMPRODUCT(AC628:AE628,$I$10:$K$10))+(SUMPRODUCT(Z628:AB628,$I$10:$K$10))*(SUMPRODUCT(AC628:AE628,$I$8:$K$8))))^2)-((((SUMPRODUCT(Z628:AB628,$I$8:$K$8))*(SUMPRODUCT(Z628:AB628,$I$10:$K$10))+(SUMPRODUCT(AC628:AE628,$I$8:$K$8))*(SUMPRODUCT(AC628:AE628,$I$10:$K$10)))-((SUMPRODUCT(T628:V628,$I$8:$K$8))*(SUMPRODUCT(T628:V628,$I$10:$K$10))+(SUMPRODUCT(W628:Y628,$I$8:$K$8))*(SUMPRODUCT(W628:Y628,$I$10:$K$10))))^2)))))/(((((SUMPRODUCT(Z628:AB628,$I$8:$K$8))*(SUMPRODUCT(Z628:AB628,$I$10:$K$10))-(SUMPRODUCT(AC628:AE628,$I$8:$K$8))*(SUMPRODUCT(AC628:AE628,$I$10:$K$10)))-((SUMPRODUCT(T628:V628,$I$8:$K$8))*(SUMPRODUCT(T628:V628,$I$10:$K$10))-(SUMPRODUCT(W628:Y628,$I$8:$K$8))*(SUMPRODUCT(W628:Y628,$I$10:$K$10))))^2)+((((SUMPRODUCT(T628:V628,$I$8:$K$8))*(SUMPRODUCT(W628:Y628,$I$10:$K$10))+(SUMPRODUCT(T628:V628,$I$10:$K$10))*(SUMPRODUCT(W628:Y628,$I$8:$K$8)))-((SUMPRODUCT(Z628:AB628,$I$8:$K$8))*(SUMPRODUCT(AC628:AE628,$I$10:$K$10))+(SUMPRODUCT(Z628:AB628,$I$10:$K$10))*(SUMPRODUCT(AC628:AE628,$I$8:$K$8))))^2)))))/2</f>
        <v>5.8687235388852526E-6</v>
      </c>
      <c r="T628">
        <f t="shared" ref="T628" si="1476">(1/(SQRT(2)))*(COS(RADIANS(45)))</f>
        <v>0.5</v>
      </c>
      <c r="U628">
        <f t="shared" ref="U628" si="1477">((1/(SQRT(2)))*(COS(RADIANS(Q628))))*(SIN(RADIANS(45)))</f>
        <v>-0.16398010731114407</v>
      </c>
      <c r="V628">
        <f t="shared" ref="V628" si="1478">((1/(SQRT(2)))*(SIN(RADIANS(Q628))))*(SIN(RADIANS(45)))</f>
        <v>0.47234576785044402</v>
      </c>
      <c r="W628">
        <f t="shared" ref="W628" si="1479">(-((1/(SQRT(2)))*(SIN(RADIANS(45)))))</f>
        <v>-0.49999999999999989</v>
      </c>
      <c r="X628">
        <f t="shared" ref="X628" si="1480">((1/(SQRT(2)))*(COS(RADIANS(Q628))))*(COS(RADIANS(45)))</f>
        <v>-0.1639801073111441</v>
      </c>
      <c r="Y628">
        <f t="shared" ref="Y628" si="1481">(((1/(SQRT(2)))*(SIN(RADIANS(Q628))))*(COS(RADIANS(45))))</f>
        <v>0.47234576785044408</v>
      </c>
      <c r="Z628">
        <f t="shared" ref="Z628" si="1482">(1/(SQRT(2)))*(COS(RADIANS(-45)))</f>
        <v>0.5</v>
      </c>
      <c r="AA628">
        <f t="shared" ref="AA628" si="1483">((1/(SQRT(2)))*(COS(RADIANS(Q628))))*(SIN(RADIANS(-45)))</f>
        <v>0.16398010731114407</v>
      </c>
      <c r="AB628">
        <f t="shared" ref="AB628" si="1484">((1/(SQRT(2)))*(SIN(RADIANS(Q628))))*(SIN(RADIANS(-45)))</f>
        <v>-0.47234576785044402</v>
      </c>
      <c r="AC628">
        <f t="shared" ref="AC628" si="1485">(-((1/(SQRT(2)))*(SIN(RADIANS(-45)))))</f>
        <v>0.49999999999999989</v>
      </c>
      <c r="AD628">
        <f t="shared" ref="AD628" si="1486">((1/(SQRT(2)))*(COS(RADIANS(Q628))))*(COS(RADIANS(-45)))</f>
        <v>-0.1639801073111441</v>
      </c>
      <c r="AE628">
        <f t="shared" ref="AE628" si="1487">(((1/(SQRT(2)))*(SIN(RADIANS(Q628))))*(COS(RADIANS(-45))))</f>
        <v>0.47234576785044408</v>
      </c>
    </row>
    <row r="629" spans="1:31" x14ac:dyDescent="0.2">
      <c r="O629" t="s">
        <v>95</v>
      </c>
      <c r="R629" t="s">
        <v>95</v>
      </c>
    </row>
    <row r="630" spans="1:31" x14ac:dyDescent="0.2">
      <c r="O630" s="15">
        <f>(COS(RADIANS(N628)))*((SIN(RADIANS(45)))*(COS(RADIANS(45))))-(SIN(RADIANS(135)))*(COS(RADIANS((135))))*($A$337*$F$337+$C$337*$D$337)-(2*((SIN(RADIANS(45)))^2))-(SIN(RADIANS(135)))^2*(SIN(RADIANS(N628)))*(($B$337*$E$337))-($C$337*$F$337)+(SIN(RADIANS(N628)))*(-(SIN(RADIANS(45))))*(COS(RADIANS(45)))-(SIN(RADIANS(135)))*(COS(RADIANS(135)))*($A$337*$E$337+$B$337*$D$337)-(SIN(RADIANS(45)))^2-(SIN(RADIANS(135)))^2*(SIN(RADIANS(N628)))*($B$337*$F$337+$C$337*$E$337)+(SIN(RADIANS(45)))^2-((SIN(RADIANS(135)))^2)*((COS(RADIANS(N628)))^2)*($B$337*$F$337+$C$337*$E$337)</f>
        <v>-1.5848039504102438</v>
      </c>
      <c r="R630">
        <f t="shared" ref="R630" si="1488">(COS(RADIANS(Q628)))*((SIN(RADIANS(45)))*(COS(RADIANS(45))))-(SIN(RADIANS(135)))*(COS(RADIANS((135))))*($A$337*$F$337+$C$337*$D$337)-(2*((SIN(RADIANS(45)))^2))-(SIN(RADIANS(135)))^2*(SIN(RADIANS(Q628)))*(($B$337*$E$337))-($C$337*$F$337)+(SIN(RADIANS(Q628)))*(-(SIN(RADIANS(45))))*(COS(RADIANS(45)))-(SIN(RADIANS(135)))*(COS(RADIANS(135)))*($A$337*$E$337+$B$337*$D$337)-(SIN(RADIANS(45)))^2-(SIN(RADIANS(135)))^2*(SIN(RADIANS(Q628)))*($B$337*$F$337+$C$337*$E$337)+(SIN(RADIANS(45)))^2-((SIN(RADIANS(135)))^2)*((COS(RADIANS(Q628)))^2)*($B$337*$F$337+$C$337*$E$337)</f>
        <v>-1.9930230333700856</v>
      </c>
      <c r="AE630" s="15"/>
    </row>
    <row r="631" spans="1:31" x14ac:dyDescent="0.2">
      <c r="A631" s="15"/>
      <c r="Q631" s="15"/>
    </row>
    <row r="632" spans="1:31" x14ac:dyDescent="0.2">
      <c r="A632">
        <f>(1/(SQRT(2)))*(COS(RADIANS(45)))</f>
        <v>0.5</v>
      </c>
      <c r="B632">
        <f>((1/(SQRT(2)))*(COS(RADIANS(N632))))*(SIN(RADIANS(45)))</f>
        <v>-7.6902483595259877E-2</v>
      </c>
      <c r="C632">
        <f t="shared" ref="C632" si="1489">((1/(SQRT(2)))*(SIN(RADIANS(N632))))*(SIN(RADIANS(45)))</f>
        <v>-0.49405061280893142</v>
      </c>
      <c r="D632">
        <f t="shared" ref="D632" si="1490">(-((1/(SQRT(2)))*(SIN(RADIANS(45)))))</f>
        <v>-0.49999999999999989</v>
      </c>
      <c r="E632">
        <f t="shared" ref="E632" si="1491">((1/(SQRT(2)))*(COS(RADIANS(N632))))*(COS(RADIANS(45)))</f>
        <v>-7.6902483595259891E-2</v>
      </c>
      <c r="F632">
        <f t="shared" ref="F632" si="1492">(((1/(SQRT(2)))*(SIN(RADIANS(N632))))*(COS(RADIANS(45))))</f>
        <v>-0.49405061280893153</v>
      </c>
      <c r="G632">
        <f t="shared" ref="G632" si="1493">(1/(SQRT(2)))*(COS(RADIANS(-45)))</f>
        <v>0.5</v>
      </c>
      <c r="H632">
        <f t="shared" ref="H632" si="1494">((1/(SQRT(2)))*(COS(RADIANS(N632))))*(SIN(RADIANS(-45)))</f>
        <v>7.6902483595259877E-2</v>
      </c>
      <c r="I632">
        <f t="shared" ref="I632" si="1495">((1/(SQRT(2)))*(SIN(RADIANS(N632))))*(SIN(RADIANS(-45)))</f>
        <v>0.49405061280893142</v>
      </c>
      <c r="J632">
        <f t="shared" ref="J632" si="1496">(-((1/(SQRT(2)))*(SIN(RADIANS(-45)))))</f>
        <v>0.49999999999999989</v>
      </c>
      <c r="K632">
        <f t="shared" ref="K632" si="1497">((1/(SQRT(2)))*(COS(RADIANS(N632))))*(COS(RADIANS(-45)))</f>
        <v>-7.6902483595259891E-2</v>
      </c>
      <c r="L632">
        <f>(((1/(SQRT(2)))*(SIN(RADIANS(N632))))*(COS(RADIANS(-45))))</f>
        <v>-0.49405061280893153</v>
      </c>
      <c r="N632" s="10">
        <f>N628-(O628/O630)</f>
        <v>3861.1525051479725</v>
      </c>
      <c r="O632" s="10">
        <f>(DEGREES(ACOS(((-(((SUMPRODUCT(G632:I632,$I$8:$K$8))*(SUMPRODUCT(G632:I632,$I$10:$K$10))-(SUMPRODUCT(J632:L632,$I$8:$K$8))*(SUMPRODUCT(J632:L632,$I$10:$K$10)))-((SUMPRODUCT(A632:C632,$I$8:$K$8))*(SUMPRODUCT(A632:C632,$I$10:$K$10))-(SUMPRODUCT(D632:F632,$I$8:$K$8))*(SUMPRODUCT(D632:F632,$I$10:$K$10))))*(((SUMPRODUCT(G632:I632,$I$8:$K$8))*(SUMPRODUCT(G632:I632,$I$10:$K$10))+(SUMPRODUCT(J632:L632,$I$8:$K$8))*(SUMPRODUCT(J632:L632,$I$10:$K$10)))-((SUMPRODUCT(A632:C632,$I$8:$K$8))*(SUMPRODUCT(A632:C632,$I$10:$K$10))+(SUMPRODUCT(D632:F632,$I$8:$K$8))*(SUMPRODUCT(D632:F632,$I$10:$K$10)))))-((((SUMPRODUCT(A632:C632,$I$8:$K$8))*(SUMPRODUCT(D632:F632,$I$10:$K$10))+(SUMPRODUCT(A632:C632,$I$10:$K$10))*(SUMPRODUCT(D632:F632,$I$8:$K$8)))-((SUMPRODUCT(G632:I632,$I$8:$K$8))*(SUMPRODUCT(J632:L632,$I$10:$K$10))+(SUMPRODUCT(G632:I632,$I$10:$K$10))*(SUMPRODUCT(J632:L632,$I$8:$K$8))))*(SQRT(((((SUMPRODUCT(G632:I632,$I$8:$K$8))*(SUMPRODUCT(G632:I632,$I$10:$K$10))-(SUMPRODUCT(J632:L632,$I$8:$K$8))*(SUMPRODUCT(J632:L632,$I$10:$K$10)))-((SUMPRODUCT(A632:C632,$I$8:$K$8))*(SUMPRODUCT(A632:C632,$I$10:$K$10))-(SUMPRODUCT(D632:F632,$I$8:$K$8))*(SUMPRODUCT(D632:F632,$I$10:$K$10))))^2)+((((SUMPRODUCT(A632:C632,$I$8:$K$8))*(SUMPRODUCT(D632:F632,$I$10:$K$10))+(SUMPRODUCT(A632:C632,$I$10:$K$10))*(SUMPRODUCT(D632:F632,$I$8:$K$8)))-((SUMPRODUCT(G632:I632,$I$8:$K$8))*(SUMPRODUCT(J632:L632,$I$10:$K$10))+(SUMPRODUCT(G632:I632,$I$10:$K$10))*(SUMPRODUCT(J632:L632,$I$8:$K$8))))^2)-((((SUMPRODUCT(G632:I632,$I$8:$K$8))*(SUMPRODUCT(G632:I632,$I$10:$K$10))+(SUMPRODUCT(J632:L632,$I$8:$K$8))*(SUMPRODUCT(J632:L632,$I$10:$K$10)))-((SUMPRODUCT(A632:C632,$I$8:$K$8))*(SUMPRODUCT(A632:C632,$I$10:$K$10))+(SUMPRODUCT(D632:F632,$I$8:$K$8))*(SUMPRODUCT(D632:F632,$I$10:$K$10))))^2)))))/(((((SUMPRODUCT(G632:I632,$I$8:$K$8))*(SUMPRODUCT(G632:I632,$I$10:$K$10))-(SUMPRODUCT(J632:L632,$I$8:$K$8))*(SUMPRODUCT(J632:L632,$I$10:$K$10)))-((SUMPRODUCT(A632:C632,$I$8:$K$8))*(SUMPRODUCT(A632:C632,$I$10:$K$10))-(SUMPRODUCT(D632:F632,$I$8:$K$8))*(SUMPRODUCT(D632:F632,$I$10:$K$10))))^2)+((((SUMPRODUCT(A632:C632,$I$8:$K$8))*(SUMPRODUCT(D632:F632,$I$10:$K$10))+(SUMPRODUCT(A632:C632,$I$10:$K$10))*(SUMPRODUCT(D632:F632,$I$8:$K$8)))-((SUMPRODUCT(G632:I632,$I$8:$K$8))*(SUMPRODUCT(J632:L632,$I$10:$K$10))+(SUMPRODUCT(G632:I632,$I$10:$K$10))*(SUMPRODUCT(J632:L632,$I$8:$K$8))))^2)))))/2</f>
        <v>79.754452085265683</v>
      </c>
      <c r="Q632" s="10">
        <f t="shared" ref="Q632" si="1498">Q628-(R628/R630)</f>
        <v>109.14501844086924</v>
      </c>
      <c r="R632" s="10">
        <f>(DEGREES(ACOS(((-(((SUMPRODUCT(Z632:AB632,$I$8:$K$8))*(SUMPRODUCT(Z632:AB632,$I$10:$K$10))-(SUMPRODUCT(AC632:AE632,$I$8:$K$8))*(SUMPRODUCT(AC632:AE632,$I$10:$K$10)))-((SUMPRODUCT(T632:V632,$I$8:$K$8))*(SUMPRODUCT(T632:V632,$I$10:$K$10))-(SUMPRODUCT(W632:Y632,$I$8:$K$8))*(SUMPRODUCT(W632:Y632,$I$10:$K$10))))*(((SUMPRODUCT(Z632:AB632,$I$8:$K$8))*(SUMPRODUCT(Z632:AB632,$I$10:$K$10))+(SUMPRODUCT(AC632:AE632,$I$8:$K$8))*(SUMPRODUCT(AC632:AE632,$I$10:$K$10)))-((SUMPRODUCT(T632:V632,$I$8:$K$8))*(SUMPRODUCT(T632:V632,$I$10:$K$10))+(SUMPRODUCT(W632:Y632,$I$8:$K$8))*(SUMPRODUCT(W632:Y632,$I$10:$K$10)))))+((((SUMPRODUCT(T632:V632,$I$8:$K$8))*(SUMPRODUCT(W632:Y632,$I$10:$K$10))+(SUMPRODUCT(T632:V632,$I$10:$K$10))*(SUMPRODUCT(W632:Y632,$I$8:$K$8)))-((SUMPRODUCT(Z632:AB632,$I$8:$K$8))*(SUMPRODUCT(AC632:AE632,$I$10:$K$10))+(SUMPRODUCT(Z632:AB632,$I$10:$K$10))*(SUMPRODUCT(AC632:AE632,$I$8:$K$8))))*(SQRT(((((SUMPRODUCT(Z632:AB632,$I$8:$K$8))*(SUMPRODUCT(Z632:AB632,$I$10:$K$10))-(SUMPRODUCT(AC632:AE632,$I$8:$K$8))*(SUMPRODUCT(AC632:AE632,$I$10:$K$10)))-((SUMPRODUCT(T632:V632,$I$8:$K$8))*(SUMPRODUCT(T632:V632,$I$10:$K$10))-(SUMPRODUCT(W632:Y632,$I$8:$K$8))*(SUMPRODUCT(W632:Y632,$I$10:$K$10))))^2)+((((SUMPRODUCT(T632:V632,$I$8:$K$8))*(SUMPRODUCT(W632:Y632,$I$10:$K$10))+(SUMPRODUCT(T632:V632,$I$10:$K$10))*(SUMPRODUCT(W632:Y632,$I$8:$K$8)))-((SUMPRODUCT(Z632:AB632,$I$8:$K$8))*(SUMPRODUCT(AC632:AE632,$I$10:$K$10))+(SUMPRODUCT(Z632:AB632,$I$10:$K$10))*(SUMPRODUCT(AC632:AE632,$I$8:$K$8))))^2)-((((SUMPRODUCT(Z632:AB632,$I$8:$K$8))*(SUMPRODUCT(Z632:AB632,$I$10:$K$10))+(SUMPRODUCT(AC632:AE632,$I$8:$K$8))*(SUMPRODUCT(AC632:AE632,$I$10:$K$10)))-((SUMPRODUCT(T632:V632,$I$8:$K$8))*(SUMPRODUCT(T632:V632,$I$10:$K$10))+(SUMPRODUCT(W632:Y632,$I$8:$K$8))*(SUMPRODUCT(W632:Y632,$I$10:$K$10))))^2)))))/(((((SUMPRODUCT(Z632:AB632,$I$8:$K$8))*(SUMPRODUCT(Z632:AB632,$I$10:$K$10))-(SUMPRODUCT(AC632:AE632,$I$8:$K$8))*(SUMPRODUCT(AC632:AE632,$I$10:$K$10)))-((SUMPRODUCT(T632:V632,$I$8:$K$8))*(SUMPRODUCT(T632:V632,$I$10:$K$10))-(SUMPRODUCT(W632:Y632,$I$8:$K$8))*(SUMPRODUCT(W632:Y632,$I$10:$K$10))))^2)+((((SUMPRODUCT(T632:V632,$I$8:$K$8))*(SUMPRODUCT(W632:Y632,$I$10:$K$10))+(SUMPRODUCT(T632:V632,$I$10:$K$10))*(SUMPRODUCT(W632:Y632,$I$8:$K$8)))-((SUMPRODUCT(Z632:AB632,$I$8:$K$8))*(SUMPRODUCT(AC632:AE632,$I$10:$K$10))+(SUMPRODUCT(Z632:AB632,$I$10:$K$10))*(SUMPRODUCT(AC632:AE632,$I$8:$K$8))))^2)))))/2</f>
        <v>4.7344038953732571E-6</v>
      </c>
      <c r="T632">
        <f t="shared" ref="T632" si="1499">(1/(SQRT(2)))*(COS(RADIANS(45)))</f>
        <v>0.5</v>
      </c>
      <c r="U632">
        <f t="shared" ref="U632" si="1500">((1/(SQRT(2)))*(COS(RADIANS(Q632))))*(SIN(RADIANS(45)))</f>
        <v>-0.16398013158667435</v>
      </c>
      <c r="V632">
        <f t="shared" ref="V632" si="1501">((1/(SQRT(2)))*(SIN(RADIANS(Q632))))*(SIN(RADIANS(45)))</f>
        <v>0.47234575942292195</v>
      </c>
      <c r="W632">
        <f t="shared" ref="W632" si="1502">(-((1/(SQRT(2)))*(SIN(RADIANS(45)))))</f>
        <v>-0.49999999999999989</v>
      </c>
      <c r="X632">
        <f t="shared" ref="X632" si="1503">((1/(SQRT(2)))*(COS(RADIANS(Q632))))*(COS(RADIANS(45)))</f>
        <v>-0.16398013158667438</v>
      </c>
      <c r="Y632">
        <f t="shared" ref="Y632" si="1504">(((1/(SQRT(2)))*(SIN(RADIANS(Q632))))*(COS(RADIANS(45))))</f>
        <v>0.47234575942292201</v>
      </c>
      <c r="Z632">
        <f t="shared" ref="Z632" si="1505">(1/(SQRT(2)))*(COS(RADIANS(-45)))</f>
        <v>0.5</v>
      </c>
      <c r="AA632">
        <f t="shared" ref="AA632" si="1506">((1/(SQRT(2)))*(COS(RADIANS(Q632))))*(SIN(RADIANS(-45)))</f>
        <v>0.16398013158667435</v>
      </c>
      <c r="AB632">
        <f t="shared" ref="AB632" si="1507">((1/(SQRT(2)))*(SIN(RADIANS(Q632))))*(SIN(RADIANS(-45)))</f>
        <v>-0.47234575942292195</v>
      </c>
      <c r="AC632">
        <f t="shared" ref="AC632" si="1508">(-((1/(SQRT(2)))*(SIN(RADIANS(-45)))))</f>
        <v>0.49999999999999989</v>
      </c>
      <c r="AD632">
        <f t="shared" ref="AD632" si="1509">((1/(SQRT(2)))*(COS(RADIANS(Q632))))*(COS(RADIANS(-45)))</f>
        <v>-0.16398013158667438</v>
      </c>
      <c r="AE632">
        <f t="shared" ref="AE632" si="1510">(((1/(SQRT(2)))*(SIN(RADIANS(Q632))))*(COS(RADIANS(-45))))</f>
        <v>0.47234575942292201</v>
      </c>
    </row>
    <row r="633" spans="1:31" x14ac:dyDescent="0.2">
      <c r="O633" t="s">
        <v>95</v>
      </c>
      <c r="R633" t="s">
        <v>95</v>
      </c>
    </row>
    <row r="634" spans="1:31" x14ac:dyDescent="0.2">
      <c r="O634" s="15">
        <f>(COS(RADIANS(N632)))*((SIN(RADIANS(45)))*(COS(RADIANS(45))))-(SIN(RADIANS(135)))*(COS(RADIANS((135))))*($A$337*$F$337+$C$337*$D$337)-(2*((SIN(RADIANS(45)))^2))-(SIN(RADIANS(135)))^2*(SIN(RADIANS(N632)))*(($B$337*$E$337))-($C$337*$F$337)+(SIN(RADIANS(N632)))*(-(SIN(RADIANS(45))))*(COS(RADIANS(45)))-(SIN(RADIANS(135)))*(COS(RADIANS(135)))*($A$337*$E$337+$B$337*$D$337)-(SIN(RADIANS(45)))^2-(SIN(RADIANS(135)))^2*(SIN(RADIANS(N632)))*($B$337*$F$337+$C$337*$E$337)+(SIN(RADIANS(45)))^2-((SIN(RADIANS(135)))^2)*((COS(RADIANS(N632)))^2)*($B$337*$F$337+$C$337*$E$337)</f>
        <v>-1.1370515114255908</v>
      </c>
      <c r="R634">
        <f t="shared" ref="R634" si="1511">(COS(RADIANS(Q632)))*((SIN(RADIANS(45)))*(COS(RADIANS(45))))-(SIN(RADIANS(135)))*(COS(RADIANS((135))))*($A$337*$F$337+$C$337*$D$337)-(2*((SIN(RADIANS(45)))^2))-(SIN(RADIANS(135)))^2*(SIN(RADIANS(Q632)))*(($B$337*$E$337))-($C$337*$F$337)+(SIN(RADIANS(Q632)))*(-(SIN(RADIANS(45))))*(COS(RADIANS(45)))-(SIN(RADIANS(135)))*(COS(RADIANS(135)))*($A$337*$E$337+$B$337*$D$337)-(SIN(RADIANS(45)))^2-(SIN(RADIANS(135)))^2*(SIN(RADIANS(Q632)))*($B$337*$F$337+$C$337*$E$337)+(SIN(RADIANS(45)))^2-((SIN(RADIANS(135)))^2)*((COS(RADIANS(Q632)))^2)*($B$337*$F$337+$C$337*$E$337)</f>
        <v>-1.9930230496322328</v>
      </c>
      <c r="AE634" s="15"/>
    </row>
    <row r="635" spans="1:31" x14ac:dyDescent="0.2">
      <c r="A635" s="15"/>
      <c r="Q635" s="15"/>
    </row>
    <row r="636" spans="1:31" x14ac:dyDescent="0.2">
      <c r="A636">
        <f>(1/(SQRT(2)))*(COS(RADIANS(45)))</f>
        <v>0.5</v>
      </c>
      <c r="B636">
        <f>((1/(SQRT(2)))*(COS(RADIANS(N636))))*(SIN(RADIANS(45)))</f>
        <v>0.43854778515577758</v>
      </c>
      <c r="C636">
        <f t="shared" ref="C636" si="1512">((1/(SQRT(2)))*(SIN(RADIANS(N636))))*(SIN(RADIANS(45)))</f>
        <v>-0.24015794830686293</v>
      </c>
      <c r="D636">
        <f t="shared" ref="D636" si="1513">(-((1/(SQRT(2)))*(SIN(RADIANS(45)))))</f>
        <v>-0.49999999999999989</v>
      </c>
      <c r="E636">
        <f t="shared" ref="E636" si="1514">((1/(SQRT(2)))*(COS(RADIANS(N636))))*(COS(RADIANS(45)))</f>
        <v>0.43854778515577764</v>
      </c>
      <c r="F636">
        <f t="shared" ref="F636" si="1515">(((1/(SQRT(2)))*(SIN(RADIANS(N636))))*(COS(RADIANS(45))))</f>
        <v>-0.24015794830686296</v>
      </c>
      <c r="G636">
        <f t="shared" ref="G636" si="1516">(1/(SQRT(2)))*(COS(RADIANS(-45)))</f>
        <v>0.5</v>
      </c>
      <c r="H636">
        <f t="shared" ref="H636" si="1517">((1/(SQRT(2)))*(COS(RADIANS(N636))))*(SIN(RADIANS(-45)))</f>
        <v>-0.43854778515577758</v>
      </c>
      <c r="I636">
        <f t="shared" ref="I636" si="1518">((1/(SQRT(2)))*(SIN(RADIANS(N636))))*(SIN(RADIANS(-45)))</f>
        <v>0.24015794830686293</v>
      </c>
      <c r="J636">
        <f t="shared" ref="J636" si="1519">(-((1/(SQRT(2)))*(SIN(RADIANS(-45)))))</f>
        <v>0.49999999999999989</v>
      </c>
      <c r="K636">
        <f t="shared" ref="K636" si="1520">((1/(SQRT(2)))*(COS(RADIANS(N636))))*(COS(RADIANS(-45)))</f>
        <v>0.43854778515577764</v>
      </c>
      <c r="L636">
        <f>(((1/(SQRT(2)))*(SIN(RADIANS(N636))))*(COS(RADIANS(-45))))</f>
        <v>-0.24015794830686296</v>
      </c>
      <c r="N636">
        <f>N632-(O632/O634)</f>
        <v>3931.293964249744</v>
      </c>
      <c r="O636">
        <f>(DEGREES(ACOS(((-(((SUMPRODUCT(G636:I636,$I$8:$K$8))*(SUMPRODUCT(G636:I636,$I$10:$K$10))-(SUMPRODUCT(J636:L636,$I$8:$K$8))*(SUMPRODUCT(J636:L636,$I$10:$K$10)))-((SUMPRODUCT(A636:C636,$I$8:$K$8))*(SUMPRODUCT(A636:C636,$I$10:$K$10))-(SUMPRODUCT(D636:F636,$I$8:$K$8))*(SUMPRODUCT(D636:F636,$I$10:$K$10))))*(((SUMPRODUCT(G636:I636,$I$8:$K$8))*(SUMPRODUCT(G636:I636,$I$10:$K$10))+(SUMPRODUCT(J636:L636,$I$8:$K$8))*(SUMPRODUCT(J636:L636,$I$10:$K$10)))-((SUMPRODUCT(A636:C636,$I$8:$K$8))*(SUMPRODUCT(A636:C636,$I$10:$K$10))+(SUMPRODUCT(D636:F636,$I$8:$K$8))*(SUMPRODUCT(D636:F636,$I$10:$K$10)))))-((((SUMPRODUCT(A636:C636,$I$8:$K$8))*(SUMPRODUCT(D636:F636,$I$10:$K$10))+(SUMPRODUCT(A636:C636,$I$10:$K$10))*(SUMPRODUCT(D636:F636,$I$8:$K$8)))-((SUMPRODUCT(G636:I636,$I$8:$K$8))*(SUMPRODUCT(J636:L636,$I$10:$K$10))+(SUMPRODUCT(G636:I636,$I$10:$K$10))*(SUMPRODUCT(J636:L636,$I$8:$K$8))))*(SQRT(((((SUMPRODUCT(G636:I636,$I$8:$K$8))*(SUMPRODUCT(G636:I636,$I$10:$K$10))-(SUMPRODUCT(J636:L636,$I$8:$K$8))*(SUMPRODUCT(J636:L636,$I$10:$K$10)))-((SUMPRODUCT(A636:C636,$I$8:$K$8))*(SUMPRODUCT(A636:C636,$I$10:$K$10))-(SUMPRODUCT(D636:F636,$I$8:$K$8))*(SUMPRODUCT(D636:F636,$I$10:$K$10))))^2)+((((SUMPRODUCT(A636:C636,$I$8:$K$8))*(SUMPRODUCT(D636:F636,$I$10:$K$10))+(SUMPRODUCT(A636:C636,$I$10:$K$10))*(SUMPRODUCT(D636:F636,$I$8:$K$8)))-((SUMPRODUCT(G636:I636,$I$8:$K$8))*(SUMPRODUCT(J636:L636,$I$10:$K$10))+(SUMPRODUCT(G636:I636,$I$10:$K$10))*(SUMPRODUCT(J636:L636,$I$8:$K$8))))^2)-((((SUMPRODUCT(G636:I636,$I$8:$K$8))*(SUMPRODUCT(G636:I636,$I$10:$K$10))+(SUMPRODUCT(J636:L636,$I$8:$K$8))*(SUMPRODUCT(J636:L636,$I$10:$K$10)))-((SUMPRODUCT(A636:C636,$I$8:$K$8))*(SUMPRODUCT(A636:C636,$I$10:$K$10))+(SUMPRODUCT(D636:F636,$I$8:$K$8))*(SUMPRODUCT(D636:F636,$I$10:$K$10))))^2)))))/(((((SUMPRODUCT(G636:I636,$I$8:$K$8))*(SUMPRODUCT(G636:I636,$I$10:$K$10))-(SUMPRODUCT(J636:L636,$I$8:$K$8))*(SUMPRODUCT(J636:L636,$I$10:$K$10)))-((SUMPRODUCT(A636:C636,$I$8:$K$8))*(SUMPRODUCT(A636:C636,$I$10:$K$10))-(SUMPRODUCT(D636:F636,$I$8:$K$8))*(SUMPRODUCT(D636:F636,$I$10:$K$10))))^2)+((((SUMPRODUCT(A636:C636,$I$8:$K$8))*(SUMPRODUCT(D636:F636,$I$10:$K$10))+(SUMPRODUCT(A636:C636,$I$10:$K$10))*(SUMPRODUCT(D636:F636,$I$8:$K$8)))-((SUMPRODUCT(G636:I636,$I$8:$K$8))*(SUMPRODUCT(J636:L636,$I$10:$K$10))+(SUMPRODUCT(G636:I636,$I$10:$K$10))*(SUMPRODUCT(J636:L636,$I$8:$K$8))))^2)))))/2</f>
        <v>74.909394885500589</v>
      </c>
      <c r="Q636">
        <f t="shared" ref="Q636" si="1521">Q632-(R632/R634)</f>
        <v>109.14502081635801</v>
      </c>
      <c r="R636">
        <f>(DEGREES(ACOS(((-(((SUMPRODUCT(Z636:AB636,$I$8:$K$8))*(SUMPRODUCT(Z636:AB636,$I$10:$K$10))-(SUMPRODUCT(AC636:AE636,$I$8:$K$8))*(SUMPRODUCT(AC636:AE636,$I$10:$K$10)))-((SUMPRODUCT(T636:V636,$I$8:$K$8))*(SUMPRODUCT(T636:V636,$I$10:$K$10))-(SUMPRODUCT(W636:Y636,$I$8:$K$8))*(SUMPRODUCT(W636:Y636,$I$10:$K$10))))*(((SUMPRODUCT(Z636:AB636,$I$8:$K$8))*(SUMPRODUCT(Z636:AB636,$I$10:$K$10))+(SUMPRODUCT(AC636:AE636,$I$8:$K$8))*(SUMPRODUCT(AC636:AE636,$I$10:$K$10)))-((SUMPRODUCT(T636:V636,$I$8:$K$8))*(SUMPRODUCT(T636:V636,$I$10:$K$10))+(SUMPRODUCT(W636:Y636,$I$8:$K$8))*(SUMPRODUCT(W636:Y636,$I$10:$K$10)))))+((((SUMPRODUCT(T636:V636,$I$8:$K$8))*(SUMPRODUCT(W636:Y636,$I$10:$K$10))+(SUMPRODUCT(T636:V636,$I$10:$K$10))*(SUMPRODUCT(W636:Y636,$I$8:$K$8)))-((SUMPRODUCT(Z636:AB636,$I$8:$K$8))*(SUMPRODUCT(AC636:AE636,$I$10:$K$10))+(SUMPRODUCT(Z636:AB636,$I$10:$K$10))*(SUMPRODUCT(AC636:AE636,$I$8:$K$8))))*(SQRT(((((SUMPRODUCT(Z636:AB636,$I$8:$K$8))*(SUMPRODUCT(Z636:AB636,$I$10:$K$10))-(SUMPRODUCT(AC636:AE636,$I$8:$K$8))*(SUMPRODUCT(AC636:AE636,$I$10:$K$10)))-((SUMPRODUCT(T636:V636,$I$8:$K$8))*(SUMPRODUCT(T636:V636,$I$10:$K$10))-(SUMPRODUCT(W636:Y636,$I$8:$K$8))*(SUMPRODUCT(W636:Y636,$I$10:$K$10))))^2)+((((SUMPRODUCT(T636:V636,$I$8:$K$8))*(SUMPRODUCT(W636:Y636,$I$10:$K$10))+(SUMPRODUCT(T636:V636,$I$10:$K$10))*(SUMPRODUCT(W636:Y636,$I$8:$K$8)))-((SUMPRODUCT(Z636:AB636,$I$8:$K$8))*(SUMPRODUCT(AC636:AE636,$I$10:$K$10))+(SUMPRODUCT(Z636:AB636,$I$10:$K$10))*(SUMPRODUCT(AC636:AE636,$I$8:$K$8))))^2)-((((SUMPRODUCT(Z636:AB636,$I$8:$K$8))*(SUMPRODUCT(Z636:AB636,$I$10:$K$10))+(SUMPRODUCT(AC636:AE636,$I$8:$K$8))*(SUMPRODUCT(AC636:AE636,$I$10:$K$10)))-((SUMPRODUCT(T636:V636,$I$8:$K$8))*(SUMPRODUCT(T636:V636,$I$10:$K$10))+(SUMPRODUCT(W636:Y636,$I$8:$K$8))*(SUMPRODUCT(W636:Y636,$I$10:$K$10))))^2)))))/(((((SUMPRODUCT(Z636:AB636,$I$8:$K$8))*(SUMPRODUCT(Z636:AB636,$I$10:$K$10))-(SUMPRODUCT(AC636:AE636,$I$8:$K$8))*(SUMPRODUCT(AC636:AE636,$I$10:$K$10)))-((SUMPRODUCT(T636:V636,$I$8:$K$8))*(SUMPRODUCT(T636:V636,$I$10:$K$10))-(SUMPRODUCT(W636:Y636,$I$8:$K$8))*(SUMPRODUCT(W636:Y636,$I$10:$K$10))))^2)+((((SUMPRODUCT(T636:V636,$I$8:$K$8))*(SUMPRODUCT(W636:Y636,$I$10:$K$10))+(SUMPRODUCT(T636:V636,$I$10:$K$10))*(SUMPRODUCT(W636:Y636,$I$8:$K$8)))-((SUMPRODUCT(Z636:AB636,$I$8:$K$8))*(SUMPRODUCT(AC636:AE636,$I$10:$K$10))+(SUMPRODUCT(Z636:AB636,$I$10:$K$10))*(SUMPRODUCT(AC636:AE636,$I$8:$K$8))))^2)))))/2</f>
        <v>3.8419814081321728E-6</v>
      </c>
      <c r="T636">
        <f t="shared" ref="T636" si="1522">(1/(SQRT(2)))*(COS(RADIANS(45)))</f>
        <v>0.5</v>
      </c>
      <c r="U636">
        <f t="shared" ref="U636" si="1523">((1/(SQRT(2)))*(COS(RADIANS(Q636))))*(SIN(RADIANS(45)))</f>
        <v>-0.16398015117017684</v>
      </c>
      <c r="V636">
        <f t="shared" ref="V636" si="1524">((1/(SQRT(2)))*(SIN(RADIANS(Q636))))*(SIN(RADIANS(45)))</f>
        <v>0.47234575262428885</v>
      </c>
      <c r="W636">
        <f t="shared" ref="W636" si="1525">(-((1/(SQRT(2)))*(SIN(RADIANS(45)))))</f>
        <v>-0.49999999999999989</v>
      </c>
      <c r="X636">
        <f t="shared" ref="X636" si="1526">((1/(SQRT(2)))*(COS(RADIANS(Q636))))*(COS(RADIANS(45)))</f>
        <v>-0.16398015117017686</v>
      </c>
      <c r="Y636">
        <f t="shared" ref="Y636" si="1527">(((1/(SQRT(2)))*(SIN(RADIANS(Q636))))*(COS(RADIANS(45))))</f>
        <v>0.47234575262428891</v>
      </c>
      <c r="Z636">
        <f t="shared" ref="Z636" si="1528">(1/(SQRT(2)))*(COS(RADIANS(-45)))</f>
        <v>0.5</v>
      </c>
      <c r="AA636">
        <f t="shared" ref="AA636" si="1529">((1/(SQRT(2)))*(COS(RADIANS(Q636))))*(SIN(RADIANS(-45)))</f>
        <v>0.16398015117017684</v>
      </c>
      <c r="AB636">
        <f t="shared" ref="AB636" si="1530">((1/(SQRT(2)))*(SIN(RADIANS(Q636))))*(SIN(RADIANS(-45)))</f>
        <v>-0.47234575262428885</v>
      </c>
      <c r="AC636">
        <f t="shared" ref="AC636" si="1531">(-((1/(SQRT(2)))*(SIN(RADIANS(-45)))))</f>
        <v>0.49999999999999989</v>
      </c>
      <c r="AD636">
        <f t="shared" ref="AD636" si="1532">((1/(SQRT(2)))*(COS(RADIANS(Q636))))*(COS(RADIANS(-45)))</f>
        <v>-0.16398015117017686</v>
      </c>
      <c r="AE636">
        <f t="shared" ref="AE636" si="1533">(((1/(SQRT(2)))*(SIN(RADIANS(Q636))))*(COS(RADIANS(-45))))</f>
        <v>0.47234575262428891</v>
      </c>
    </row>
    <row r="637" spans="1:31" x14ac:dyDescent="0.2">
      <c r="O637" t="s">
        <v>95</v>
      </c>
      <c r="R637" t="s">
        <v>95</v>
      </c>
    </row>
    <row r="638" spans="1:31" x14ac:dyDescent="0.2">
      <c r="O638" s="15">
        <f>(COS(RADIANS(N636)))*((SIN(RADIANS(45)))*(COS(RADIANS(45))))-(SIN(RADIANS(135)))*(COS(RADIANS((135))))*($A$337*$F$337+$C$337*$D$337)-(2*((SIN(RADIANS(45)))^2))-(SIN(RADIANS(135)))^2*(SIN(RADIANS(N636)))*(($B$337*$E$337))-($C$337*$F$337)+(SIN(RADIANS(N636)))*(-(SIN(RADIANS(45))))*(COS(RADIANS(45)))-(SIN(RADIANS(135)))*(COS(RADIANS(135)))*($A$337*$E$337+$B$337*$D$337)-(SIN(RADIANS(45)))^2-(SIN(RADIANS(135)))^2*(SIN(RADIANS(N636)))*($B$337*$F$337+$C$337*$E$337)+(SIN(RADIANS(45)))^2-((SIN(RADIANS(135)))^2)*((COS(RADIANS(N636)))^2)*($B$337*$F$337+$C$337*$E$337)</f>
        <v>-0.79454861372796448</v>
      </c>
      <c r="R638">
        <f t="shared" ref="R638" si="1534">(COS(RADIANS(Q636)))*((SIN(RADIANS(45)))*(COS(RADIANS(45))))-(SIN(RADIANS(135)))*(COS(RADIANS((135))))*($A$337*$F$337+$C$337*$D$337)-(2*((SIN(RADIANS(45)))^2))-(SIN(RADIANS(135)))^2*(SIN(RADIANS(Q636)))*(($B$337*$E$337))-($C$337*$F$337)+(SIN(RADIANS(Q636)))*(-(SIN(RADIANS(45))))*(COS(RADIANS(45)))-(SIN(RADIANS(135)))*(COS(RADIANS(135)))*($A$337*$E$337+$B$337*$D$337)-(SIN(RADIANS(45)))^2-(SIN(RADIANS(135)))^2*(SIN(RADIANS(Q636)))*($B$337*$F$337+$C$337*$E$337)+(SIN(RADIANS(45)))^2-((SIN(RADIANS(135)))^2)*((COS(RADIANS(Q636)))^2)*($B$337*$F$337+$C$337*$E$337)</f>
        <v>-1.9930230627511956</v>
      </c>
      <c r="AE638" s="15"/>
    </row>
    <row r="639" spans="1:31" x14ac:dyDescent="0.2">
      <c r="A639" s="15"/>
      <c r="Q639" s="15"/>
    </row>
    <row r="640" spans="1:31" x14ac:dyDescent="0.2">
      <c r="A640">
        <f>(1/(SQRT(2)))*(COS(RADIANS(45)))</f>
        <v>0.5</v>
      </c>
      <c r="B640">
        <f>((1/(SQRT(2)))*(COS(RADIANS(N640))))*(SIN(RADIANS(45)))</f>
        <v>0.20676558948245913</v>
      </c>
      <c r="C640">
        <f t="shared" ref="C640" si="1535">((1/(SQRT(2)))*(SIN(RADIANS(N640))))*(SIN(RADIANS(45)))</f>
        <v>0.45524497911121553</v>
      </c>
      <c r="D640">
        <f t="shared" ref="D640" si="1536">(-((1/(SQRT(2)))*(SIN(RADIANS(45)))))</f>
        <v>-0.49999999999999989</v>
      </c>
      <c r="E640">
        <f t="shared" ref="E640" si="1537">((1/(SQRT(2)))*(COS(RADIANS(N640))))*(COS(RADIANS(45)))</f>
        <v>0.20676558948245916</v>
      </c>
      <c r="F640">
        <f t="shared" ref="F640" si="1538">(((1/(SQRT(2)))*(SIN(RADIANS(N640))))*(COS(RADIANS(45))))</f>
        <v>0.45524497911121559</v>
      </c>
      <c r="G640">
        <f t="shared" ref="G640" si="1539">(1/(SQRT(2)))*(COS(RADIANS(-45)))</f>
        <v>0.5</v>
      </c>
      <c r="H640">
        <f t="shared" ref="H640" si="1540">((1/(SQRT(2)))*(COS(RADIANS(N640))))*(SIN(RADIANS(-45)))</f>
        <v>-0.20676558948245913</v>
      </c>
      <c r="I640">
        <f t="shared" ref="I640" si="1541">((1/(SQRT(2)))*(SIN(RADIANS(N640))))*(SIN(RADIANS(-45)))</f>
        <v>-0.45524497911121553</v>
      </c>
      <c r="J640">
        <f t="shared" ref="J640" si="1542">(-((1/(SQRT(2)))*(SIN(RADIANS(-45)))))</f>
        <v>0.49999999999999989</v>
      </c>
      <c r="K640">
        <f t="shared" ref="K640" si="1543">((1/(SQRT(2)))*(COS(RADIANS(N640))))*(COS(RADIANS(-45)))</f>
        <v>0.20676558948245916</v>
      </c>
      <c r="L640">
        <f>(((1/(SQRT(2)))*(SIN(RADIANS(N640))))*(COS(RADIANS(-45))))</f>
        <v>0.45524497911121559</v>
      </c>
      <c r="N640">
        <f>N636-(O636/O638)</f>
        <v>4025.5731481678067</v>
      </c>
      <c r="O640">
        <f>(DEGREES(ACOS(((-(((SUMPRODUCT(G640:I640,$I$8:$K$8))*(SUMPRODUCT(G640:I640,$I$10:$K$10))-(SUMPRODUCT(J640:L640,$I$8:$K$8))*(SUMPRODUCT(J640:L640,$I$10:$K$10)))-((SUMPRODUCT(A640:C640,$I$8:$K$8))*(SUMPRODUCT(A640:C640,$I$10:$K$10))-(SUMPRODUCT(D640:F640,$I$8:$K$8))*(SUMPRODUCT(D640:F640,$I$10:$K$10))))*(((SUMPRODUCT(G640:I640,$I$8:$K$8))*(SUMPRODUCT(G640:I640,$I$10:$K$10))+(SUMPRODUCT(J640:L640,$I$8:$K$8))*(SUMPRODUCT(J640:L640,$I$10:$K$10)))-((SUMPRODUCT(A640:C640,$I$8:$K$8))*(SUMPRODUCT(A640:C640,$I$10:$K$10))+(SUMPRODUCT(D640:F640,$I$8:$K$8))*(SUMPRODUCT(D640:F640,$I$10:$K$10)))))-((((SUMPRODUCT(A640:C640,$I$8:$K$8))*(SUMPRODUCT(D640:F640,$I$10:$K$10))+(SUMPRODUCT(A640:C640,$I$10:$K$10))*(SUMPRODUCT(D640:F640,$I$8:$K$8)))-((SUMPRODUCT(G640:I640,$I$8:$K$8))*(SUMPRODUCT(J640:L640,$I$10:$K$10))+(SUMPRODUCT(G640:I640,$I$10:$K$10))*(SUMPRODUCT(J640:L640,$I$8:$K$8))))*(SQRT(((((SUMPRODUCT(G640:I640,$I$8:$K$8))*(SUMPRODUCT(G640:I640,$I$10:$K$10))-(SUMPRODUCT(J640:L640,$I$8:$K$8))*(SUMPRODUCT(J640:L640,$I$10:$K$10)))-((SUMPRODUCT(A640:C640,$I$8:$K$8))*(SUMPRODUCT(A640:C640,$I$10:$K$10))-(SUMPRODUCT(D640:F640,$I$8:$K$8))*(SUMPRODUCT(D640:F640,$I$10:$K$10))))^2)+((((SUMPRODUCT(A640:C640,$I$8:$K$8))*(SUMPRODUCT(D640:F640,$I$10:$K$10))+(SUMPRODUCT(A640:C640,$I$10:$K$10))*(SUMPRODUCT(D640:F640,$I$8:$K$8)))-((SUMPRODUCT(G640:I640,$I$8:$K$8))*(SUMPRODUCT(J640:L640,$I$10:$K$10))+(SUMPRODUCT(G640:I640,$I$10:$K$10))*(SUMPRODUCT(J640:L640,$I$8:$K$8))))^2)-((((SUMPRODUCT(G640:I640,$I$8:$K$8))*(SUMPRODUCT(G640:I640,$I$10:$K$10))+(SUMPRODUCT(J640:L640,$I$8:$K$8))*(SUMPRODUCT(J640:L640,$I$10:$K$10)))-((SUMPRODUCT(A640:C640,$I$8:$K$8))*(SUMPRODUCT(A640:C640,$I$10:$K$10))+(SUMPRODUCT(D640:F640,$I$8:$K$8))*(SUMPRODUCT(D640:F640,$I$10:$K$10))))^2)))))/(((((SUMPRODUCT(G640:I640,$I$8:$K$8))*(SUMPRODUCT(G640:I640,$I$10:$K$10))-(SUMPRODUCT(J640:L640,$I$8:$K$8))*(SUMPRODUCT(J640:L640,$I$10:$K$10)))-((SUMPRODUCT(A640:C640,$I$8:$K$8))*(SUMPRODUCT(A640:C640,$I$10:$K$10))-(SUMPRODUCT(D640:F640,$I$8:$K$8))*(SUMPRODUCT(D640:F640,$I$10:$K$10))))^2)+((((SUMPRODUCT(A640:C640,$I$8:$K$8))*(SUMPRODUCT(D640:F640,$I$10:$K$10))+(SUMPRODUCT(A640:C640,$I$10:$K$10))*(SUMPRODUCT(D640:F640,$I$8:$K$8)))-((SUMPRODUCT(G640:I640,$I$8:$K$8))*(SUMPRODUCT(J640:L640,$I$10:$K$10))+(SUMPRODUCT(G640:I640,$I$10:$K$10))*(SUMPRODUCT(J640:L640,$I$8:$K$8))))^2)))))/2</f>
        <v>75.012197882922536</v>
      </c>
      <c r="Q640">
        <f>Q636-(R636/R638)</f>
        <v>109.14502274407349</v>
      </c>
      <c r="R640">
        <f>(DEGREES(ACOS(((-(((SUMPRODUCT(Z640:AB640,$I$8:$K$8))*(SUMPRODUCT(Z640:AB640,$I$10:$K$10))-(SUMPRODUCT(AC640:AE640,$I$8:$K$8))*(SUMPRODUCT(AC640:AE640,$I$10:$K$10)))-((SUMPRODUCT(T640:V640,$I$8:$K$8))*(SUMPRODUCT(T640:V640,$I$10:$K$10))-(SUMPRODUCT(W640:Y640,$I$8:$K$8))*(SUMPRODUCT(W640:Y640,$I$10:$K$10))))*(((SUMPRODUCT(Z640:AB640,$I$8:$K$8))*(SUMPRODUCT(Z640:AB640,$I$10:$K$10))+(SUMPRODUCT(AC640:AE640,$I$8:$K$8))*(SUMPRODUCT(AC640:AE640,$I$10:$K$10)))-((SUMPRODUCT(T640:V640,$I$8:$K$8))*(SUMPRODUCT(T640:V640,$I$10:$K$10))+(SUMPRODUCT(W640:Y640,$I$8:$K$8))*(SUMPRODUCT(W640:Y640,$I$10:$K$10)))))+((((SUMPRODUCT(T640:V640,$I$8:$K$8))*(SUMPRODUCT(W640:Y640,$I$10:$K$10))+(SUMPRODUCT(T640:V640,$I$10:$K$10))*(SUMPRODUCT(W640:Y640,$I$8:$K$8)))-((SUMPRODUCT(Z640:AB640,$I$8:$K$8))*(SUMPRODUCT(AC640:AE640,$I$10:$K$10))+(SUMPRODUCT(Z640:AB640,$I$10:$K$10))*(SUMPRODUCT(AC640:AE640,$I$8:$K$8))))*(SQRT(((((SUMPRODUCT(Z640:AB640,$I$8:$K$8))*(SUMPRODUCT(Z640:AB640,$I$10:$K$10))-(SUMPRODUCT(AC640:AE640,$I$8:$K$8))*(SUMPRODUCT(AC640:AE640,$I$10:$K$10)))-((SUMPRODUCT(T640:V640,$I$8:$K$8))*(SUMPRODUCT(T640:V640,$I$10:$K$10))-(SUMPRODUCT(W640:Y640,$I$8:$K$8))*(SUMPRODUCT(W640:Y640,$I$10:$K$10))))^2)+((((SUMPRODUCT(T640:V640,$I$8:$K$8))*(SUMPRODUCT(W640:Y640,$I$10:$K$10))+(SUMPRODUCT(T640:V640,$I$10:$K$10))*(SUMPRODUCT(W640:Y640,$I$8:$K$8)))-((SUMPRODUCT(Z640:AB640,$I$8:$K$8))*(SUMPRODUCT(AC640:AE640,$I$10:$K$10))+(SUMPRODUCT(Z640:AB640,$I$10:$K$10))*(SUMPRODUCT(AC640:AE640,$I$8:$K$8))))^2)-((((SUMPRODUCT(Z640:AB640,$I$8:$K$8))*(SUMPRODUCT(Z640:AB640,$I$10:$K$10))+(SUMPRODUCT(AC640:AE640,$I$8:$K$8))*(SUMPRODUCT(AC640:AE640,$I$10:$K$10)))-((SUMPRODUCT(T640:V640,$I$8:$K$8))*(SUMPRODUCT(T640:V640,$I$10:$K$10))+(SUMPRODUCT(W640:Y640,$I$8:$K$8))*(SUMPRODUCT(W640:Y640,$I$10:$K$10))))^2)))))/(((((SUMPRODUCT(Z640:AB640,$I$8:$K$8))*(SUMPRODUCT(Z640:AB640,$I$10:$K$10))-(SUMPRODUCT(AC640:AE640,$I$8:$K$8))*(SUMPRODUCT(AC640:AE640,$I$10:$K$10)))-((SUMPRODUCT(T640:V640,$I$8:$K$8))*(SUMPRODUCT(T640:V640,$I$10:$K$10))-(SUMPRODUCT(W640:Y640,$I$8:$K$8))*(SUMPRODUCT(W640:Y640,$I$10:$K$10))))^2)+((((SUMPRODUCT(T640:V640,$I$8:$K$8))*(SUMPRODUCT(W640:Y640,$I$10:$K$10))+(SUMPRODUCT(T640:V640,$I$10:$K$10))*(SUMPRODUCT(W640:Y640,$I$8:$K$8)))-((SUMPRODUCT(Z640:AB640,$I$8:$K$8))*(SUMPRODUCT(AC640:AE640,$I$10:$K$10))+(SUMPRODUCT(Z640:AB640,$I$10:$K$10))*(SUMPRODUCT(AC640:AE640,$I$8:$K$8))))^2)))))/2</f>
        <v>3.0485816933161647E-6</v>
      </c>
      <c r="T640">
        <f>(1/(SQRT(2)))*(COS(RADIANS(45)))</f>
        <v>0.5</v>
      </c>
      <c r="U640">
        <f>((1/(SQRT(2)))*(COS(RADIANS(Q640))))*(SIN(RADIANS(45)))</f>
        <v>-0.16398016706224114</v>
      </c>
      <c r="V640">
        <f>((1/(SQRT(2)))*(SIN(RADIANS(Q640))))*(SIN(RADIANS(45)))</f>
        <v>0.47234574710717936</v>
      </c>
      <c r="W640">
        <f>(-((1/(SQRT(2)))*(SIN(RADIANS(45)))))</f>
        <v>-0.49999999999999989</v>
      </c>
      <c r="X640">
        <f>((1/(SQRT(2)))*(COS(RADIANS(Q640))))*(COS(RADIANS(45)))</f>
        <v>-0.16398016706224117</v>
      </c>
      <c r="Y640">
        <f>(((1/(SQRT(2)))*(SIN(RADIANS(Q640))))*(COS(RADIANS(45))))</f>
        <v>0.47234574710717941</v>
      </c>
      <c r="Z640">
        <f t="shared" ref="Z640" si="1544">(1/(SQRT(2)))*(COS(RADIANS(-45)))</f>
        <v>0.5</v>
      </c>
      <c r="AA640">
        <f>((1/(SQRT(2)))*(COS(RADIANS(Q640))))*(SIN(RADIANS(-45)))</f>
        <v>0.16398016706224114</v>
      </c>
      <c r="AB640">
        <f>((1/(SQRT(2)))*(SIN(RADIANS(Q640))))*(SIN(RADIANS(-45)))</f>
        <v>-0.47234574710717936</v>
      </c>
      <c r="AC640">
        <f>(-((1/(SQRT(2)))*(SIN(RADIANS(-45)))))</f>
        <v>0.49999999999999989</v>
      </c>
      <c r="AD640">
        <f>((1/(SQRT(2)))*(COS(RADIANS(Q640))))*(COS(RADIANS(-45)))</f>
        <v>-0.16398016706224117</v>
      </c>
      <c r="AE640">
        <f>(((1/(SQRT(2)))*(SIN(RADIANS(Q640))))*(COS(RADIANS(-45))))</f>
        <v>0.47234574710717941</v>
      </c>
    </row>
    <row r="641" spans="1:31" x14ac:dyDescent="0.2">
      <c r="O641" t="s">
        <v>95</v>
      </c>
      <c r="R641" t="s">
        <v>95</v>
      </c>
    </row>
    <row r="642" spans="1:31" x14ac:dyDescent="0.2">
      <c r="O642" s="15">
        <f>(COS(RADIANS(N640)))*((SIN(RADIANS(45)))*(COS(RADIANS(45))))-(SIN(RADIANS(135)))*(COS(RADIANS((135))))*($A$337*$F$337+$C$337*$D$337)-(2*((SIN(RADIANS(45)))^2))-(SIN(RADIANS(135)))^2*(SIN(RADIANS(N640)))*(($B$337*$E$337))-($C$337*$F$337)+(SIN(RADIANS(N640)))*(-(SIN(RADIANS(45))))*(COS(RADIANS(45)))-(SIN(RADIANS(135)))*(COS(RADIANS(135)))*($A$337*$E$337+$B$337*$D$337)-(SIN(RADIANS(45)))^2-(SIN(RADIANS(135)))^2*(SIN(RADIANS(N640)))*($B$337*$F$337+$C$337*$E$337)+(SIN(RADIANS(45)))^2-((SIN(RADIANS(135)))^2)*((COS(RADIANS(N640)))^2)*($B$337*$F$337+$C$337*$E$337)</f>
        <v>-1.6060638751878771</v>
      </c>
      <c r="R642">
        <f>(COS(RADIANS(Q640)))*((SIN(RADIANS(45)))*(COS(RADIANS(45))))-(SIN(RADIANS(135)))*(COS(RADIANS((135))))*($A$337*$F$337+$C$337*$D$337)-(2*((SIN(RADIANS(45)))^2))-(SIN(RADIANS(135)))^2*(SIN(RADIANS(Q640)))*(($B$337*$E$337))-($C$337*$F$337)+(SIN(RADIANS(Q640)))*(-(SIN(RADIANS(45))))*(COS(RADIANS(45)))-(SIN(RADIANS(135)))*(COS(RADIANS(135)))*($A$337*$E$337+$B$337*$D$337)-(SIN(RADIANS(45)))^2-(SIN(RADIANS(135)))^2*(SIN(RADIANS(Q640)))*($B$337*$F$337+$C$337*$E$337)+(SIN(RADIANS(45)))^2-((SIN(RADIANS(135)))^2)*((COS(RADIANS(Q640)))^2)*($B$337*$F$337+$C$337*$E$337)</f>
        <v>-1.993023073397268</v>
      </c>
      <c r="AE642" s="15"/>
    </row>
    <row r="643" spans="1:31" x14ac:dyDescent="0.2">
      <c r="A643" s="15"/>
      <c r="Q643" s="15"/>
    </row>
    <row r="644" spans="1:31" x14ac:dyDescent="0.2">
      <c r="A644">
        <f>(1/(SQRT(2)))*(COS(RADIANS(45)))</f>
        <v>0.5</v>
      </c>
      <c r="B644">
        <f>((1/(SQRT(2)))*(COS(RADIANS(N644))))*(SIN(RADIANS(45)))</f>
        <v>-0.18955658524855781</v>
      </c>
      <c r="C644">
        <f t="shared" ref="C644" si="1545">((1/(SQRT(2)))*(SIN(RADIANS(N644))))*(SIN(RADIANS(45)))</f>
        <v>0.46267515709070239</v>
      </c>
      <c r="D644">
        <f t="shared" ref="D644" si="1546">(-((1/(SQRT(2)))*(SIN(RADIANS(45)))))</f>
        <v>-0.49999999999999989</v>
      </c>
      <c r="E644">
        <f t="shared" ref="E644" si="1547">((1/(SQRT(2)))*(COS(RADIANS(N644))))*(COS(RADIANS(45)))</f>
        <v>-0.18955658524855784</v>
      </c>
      <c r="F644">
        <f t="shared" ref="F644" si="1548">(((1/(SQRT(2)))*(SIN(RADIANS(N644))))*(COS(RADIANS(45))))</f>
        <v>0.4626751570907025</v>
      </c>
      <c r="G644">
        <f t="shared" ref="G644" si="1549">(1/(SQRT(2)))*(COS(RADIANS(-45)))</f>
        <v>0.5</v>
      </c>
      <c r="H644">
        <f t="shared" ref="H644" si="1550">((1/(SQRT(2)))*(COS(RADIANS(N644))))*(SIN(RADIANS(-45)))</f>
        <v>0.18955658524855781</v>
      </c>
      <c r="I644">
        <f t="shared" ref="I644" si="1551">((1/(SQRT(2)))*(SIN(RADIANS(N644))))*(SIN(RADIANS(-45)))</f>
        <v>-0.46267515709070239</v>
      </c>
      <c r="J644">
        <f t="shared" ref="J644" si="1552">(-((1/(SQRT(2)))*(SIN(RADIANS(-45)))))</f>
        <v>0.49999999999999989</v>
      </c>
      <c r="K644">
        <f t="shared" ref="K644" si="1553">((1/(SQRT(2)))*(COS(RADIANS(N644))))*(COS(RADIANS(-45)))</f>
        <v>-0.18955658524855784</v>
      </c>
      <c r="L644">
        <f>(((1/(SQRT(2)))*(SIN(RADIANS(N644))))*(COS(RADIANS(-45))))</f>
        <v>0.4626751570907025</v>
      </c>
      <c r="N644">
        <f>N640-(O640/O642)</f>
        <v>4072.2787612145776</v>
      </c>
      <c r="O644">
        <f>(DEGREES(ACOS(((-(((SUMPRODUCT(G644:I644,$I$8:$K$8))*(SUMPRODUCT(G644:I644,$I$10:$K$10))-(SUMPRODUCT(J644:L644,$I$8:$K$8))*(SUMPRODUCT(J644:L644,$I$10:$K$10)))-((SUMPRODUCT(A644:C644,$I$8:$K$8))*(SUMPRODUCT(A644:C644,$I$10:$K$10))-(SUMPRODUCT(D644:F644,$I$8:$K$8))*(SUMPRODUCT(D644:F644,$I$10:$K$10))))*(((SUMPRODUCT(G644:I644,$I$8:$K$8))*(SUMPRODUCT(G644:I644,$I$10:$K$10))+(SUMPRODUCT(J644:L644,$I$8:$K$8))*(SUMPRODUCT(J644:L644,$I$10:$K$10)))-((SUMPRODUCT(A644:C644,$I$8:$K$8))*(SUMPRODUCT(A644:C644,$I$10:$K$10))+(SUMPRODUCT(D644:F644,$I$8:$K$8))*(SUMPRODUCT(D644:F644,$I$10:$K$10)))))-((((SUMPRODUCT(A644:C644,$I$8:$K$8))*(SUMPRODUCT(D644:F644,$I$10:$K$10))+(SUMPRODUCT(A644:C644,$I$10:$K$10))*(SUMPRODUCT(D644:F644,$I$8:$K$8)))-((SUMPRODUCT(G644:I644,$I$8:$K$8))*(SUMPRODUCT(J644:L644,$I$10:$K$10))+(SUMPRODUCT(G644:I644,$I$10:$K$10))*(SUMPRODUCT(J644:L644,$I$8:$K$8))))*(SQRT(((((SUMPRODUCT(G644:I644,$I$8:$K$8))*(SUMPRODUCT(G644:I644,$I$10:$K$10))-(SUMPRODUCT(J644:L644,$I$8:$K$8))*(SUMPRODUCT(J644:L644,$I$10:$K$10)))-((SUMPRODUCT(A644:C644,$I$8:$K$8))*(SUMPRODUCT(A644:C644,$I$10:$K$10))-(SUMPRODUCT(D644:F644,$I$8:$K$8))*(SUMPRODUCT(D644:F644,$I$10:$K$10))))^2)+((((SUMPRODUCT(A644:C644,$I$8:$K$8))*(SUMPRODUCT(D644:F644,$I$10:$K$10))+(SUMPRODUCT(A644:C644,$I$10:$K$10))*(SUMPRODUCT(D644:F644,$I$8:$K$8)))-((SUMPRODUCT(G644:I644,$I$8:$K$8))*(SUMPRODUCT(J644:L644,$I$10:$K$10))+(SUMPRODUCT(G644:I644,$I$10:$K$10))*(SUMPRODUCT(J644:L644,$I$8:$K$8))))^2)-((((SUMPRODUCT(G644:I644,$I$8:$K$8))*(SUMPRODUCT(G644:I644,$I$10:$K$10))+(SUMPRODUCT(J644:L644,$I$8:$K$8))*(SUMPRODUCT(J644:L644,$I$10:$K$10)))-((SUMPRODUCT(A644:C644,$I$8:$K$8))*(SUMPRODUCT(A644:C644,$I$10:$K$10))+(SUMPRODUCT(D644:F644,$I$8:$K$8))*(SUMPRODUCT(D644:F644,$I$10:$K$10))))^2)))))/(((((SUMPRODUCT(G644:I644,$I$8:$K$8))*(SUMPRODUCT(G644:I644,$I$10:$K$10))-(SUMPRODUCT(J644:L644,$I$8:$K$8))*(SUMPRODUCT(J644:L644,$I$10:$K$10)))-((SUMPRODUCT(A644:C644,$I$8:$K$8))*(SUMPRODUCT(A644:C644,$I$10:$K$10))-(SUMPRODUCT(D644:F644,$I$8:$K$8))*(SUMPRODUCT(D644:F644,$I$10:$K$10))))^2)+((((SUMPRODUCT(A644:C644,$I$8:$K$8))*(SUMPRODUCT(D644:F644,$I$10:$K$10))+(SUMPRODUCT(A644:C644,$I$10:$K$10))*(SUMPRODUCT(D644:F644,$I$8:$K$8)))-((SUMPRODUCT(G644:I644,$I$8:$K$8))*(SUMPRODUCT(J644:L644,$I$10:$K$10))+(SUMPRODUCT(G644:I644,$I$10:$K$10))*(SUMPRODUCT(J644:L644,$I$8:$K$8))))^2)))))/2</f>
        <v>88.785795720698189</v>
      </c>
      <c r="Q644">
        <f>Q640-(R640/R642)</f>
        <v>109.14502427370039</v>
      </c>
      <c r="R644">
        <f>(DEGREES(ACOS(((-(((SUMPRODUCT(Z644:AB644,$I$8:$K$8))*(SUMPRODUCT(Z644:AB644,$I$10:$K$10))-(SUMPRODUCT(AC644:AE644,$I$8:$K$8))*(SUMPRODUCT(AC644:AE644,$I$10:$K$10)))-((SUMPRODUCT(T644:V644,$I$8:$K$8))*(SUMPRODUCT(T644:V644,$I$10:$K$10))-(SUMPRODUCT(W644:Y644,$I$8:$K$8))*(SUMPRODUCT(W644:Y644,$I$10:$K$10))))*(((SUMPRODUCT(Z644:AB644,$I$8:$K$8))*(SUMPRODUCT(Z644:AB644,$I$10:$K$10))+(SUMPRODUCT(AC644:AE644,$I$8:$K$8))*(SUMPRODUCT(AC644:AE644,$I$10:$K$10)))-((SUMPRODUCT(T644:V644,$I$8:$K$8))*(SUMPRODUCT(T644:V644,$I$10:$K$10))+(SUMPRODUCT(W644:Y644,$I$8:$K$8))*(SUMPRODUCT(W644:Y644,$I$10:$K$10)))))+((((SUMPRODUCT(T644:V644,$I$8:$K$8))*(SUMPRODUCT(W644:Y644,$I$10:$K$10))+(SUMPRODUCT(T644:V644,$I$10:$K$10))*(SUMPRODUCT(W644:Y644,$I$8:$K$8)))-((SUMPRODUCT(Z644:AB644,$I$8:$K$8))*(SUMPRODUCT(AC644:AE644,$I$10:$K$10))+(SUMPRODUCT(Z644:AB644,$I$10:$K$10))*(SUMPRODUCT(AC644:AE644,$I$8:$K$8))))*(SQRT(((((SUMPRODUCT(Z644:AB644,$I$8:$K$8))*(SUMPRODUCT(Z644:AB644,$I$10:$K$10))-(SUMPRODUCT(AC644:AE644,$I$8:$K$8))*(SUMPRODUCT(AC644:AE644,$I$10:$K$10)))-((SUMPRODUCT(T644:V644,$I$8:$K$8))*(SUMPRODUCT(T644:V644,$I$10:$K$10))-(SUMPRODUCT(W644:Y644,$I$8:$K$8))*(SUMPRODUCT(W644:Y644,$I$10:$K$10))))^2)+((((SUMPRODUCT(T644:V644,$I$8:$K$8))*(SUMPRODUCT(W644:Y644,$I$10:$K$10))+(SUMPRODUCT(T644:V644,$I$10:$K$10))*(SUMPRODUCT(W644:Y644,$I$8:$K$8)))-((SUMPRODUCT(Z644:AB644,$I$8:$K$8))*(SUMPRODUCT(AC644:AE644,$I$10:$K$10))+(SUMPRODUCT(Z644:AB644,$I$10:$K$10))*(SUMPRODUCT(AC644:AE644,$I$8:$K$8))))^2)-((((SUMPRODUCT(Z644:AB644,$I$8:$K$8))*(SUMPRODUCT(Z644:AB644,$I$10:$K$10))+(SUMPRODUCT(AC644:AE644,$I$8:$K$8))*(SUMPRODUCT(AC644:AE644,$I$10:$K$10)))-((SUMPRODUCT(T644:V644,$I$8:$K$8))*(SUMPRODUCT(T644:V644,$I$10:$K$10))+(SUMPRODUCT(W644:Y644,$I$8:$K$8))*(SUMPRODUCT(W644:Y644,$I$10:$K$10))))^2)))))/(((((SUMPRODUCT(Z644:AB644,$I$8:$K$8))*(SUMPRODUCT(Z644:AB644,$I$10:$K$10))-(SUMPRODUCT(AC644:AE644,$I$8:$K$8))*(SUMPRODUCT(AC644:AE644,$I$10:$K$10)))-((SUMPRODUCT(T644:V644,$I$8:$K$8))*(SUMPRODUCT(T644:V644,$I$10:$K$10))-(SUMPRODUCT(W644:Y644,$I$8:$K$8))*(SUMPRODUCT(W644:Y644,$I$10:$K$10))))^2)+((((SUMPRODUCT(T644:V644,$I$8:$K$8))*(SUMPRODUCT(W644:Y644,$I$10:$K$10))+(SUMPRODUCT(T644:V644,$I$10:$K$10))*(SUMPRODUCT(W644:Y644,$I$8:$K$8)))-((SUMPRODUCT(Z644:AB644,$I$8:$K$8))*(SUMPRODUCT(AC644:AE644,$I$10:$K$10))+(SUMPRODUCT(Z644:AB644,$I$10:$K$10))*(SUMPRODUCT(AC644:AE644,$I$8:$K$8))))^2)))))/2</f>
        <v>2.4891565257261668E-6</v>
      </c>
      <c r="T644">
        <f>(1/(SQRT(2)))*(COS(RADIANS(45)))</f>
        <v>0.5</v>
      </c>
      <c r="U644">
        <f>((1/(SQRT(2)))*(COS(RADIANS(Q644))))*(SIN(RADIANS(45)))</f>
        <v>-0.16398017967246764</v>
      </c>
      <c r="V644">
        <f>((1/(SQRT(2)))*(SIN(RADIANS(Q644))))*(SIN(RADIANS(45)))</f>
        <v>0.47234574272939645</v>
      </c>
      <c r="W644">
        <f>(-((1/(SQRT(2)))*(SIN(RADIANS(45)))))</f>
        <v>-0.49999999999999989</v>
      </c>
      <c r="X644">
        <f>((1/(SQRT(2)))*(COS(RADIANS(Q644))))*(COS(RADIANS(45)))</f>
        <v>-0.16398017967246767</v>
      </c>
      <c r="Y644">
        <f>(((1/(SQRT(2)))*(SIN(RADIANS(Q644))))*(COS(RADIANS(45))))</f>
        <v>0.4723457427293965</v>
      </c>
      <c r="Z644">
        <f t="shared" ref="Z644" si="1554">(1/(SQRT(2)))*(COS(RADIANS(-45)))</f>
        <v>0.5</v>
      </c>
      <c r="AA644">
        <f>((1/(SQRT(2)))*(COS(RADIANS(Q644))))*(SIN(RADIANS(-45)))</f>
        <v>0.16398017967246764</v>
      </c>
      <c r="AB644">
        <f>((1/(SQRT(2)))*(SIN(RADIANS(Q644))))*(SIN(RADIANS(-45)))</f>
        <v>-0.47234574272939645</v>
      </c>
      <c r="AC644">
        <f>(-((1/(SQRT(2)))*(SIN(RADIANS(-45)))))</f>
        <v>0.49999999999999989</v>
      </c>
      <c r="AD644">
        <f>((1/(SQRT(2)))*(COS(RADIANS(Q644))))*(COS(RADIANS(-45)))</f>
        <v>-0.16398017967246767</v>
      </c>
      <c r="AE644">
        <f>(((1/(SQRT(2)))*(SIN(RADIANS(Q644))))*(COS(RADIANS(-45))))</f>
        <v>0.4723457427293965</v>
      </c>
    </row>
    <row r="645" spans="1:31" x14ac:dyDescent="0.2">
      <c r="O645" t="s">
        <v>95</v>
      </c>
      <c r="R645" t="s">
        <v>95</v>
      </c>
    </row>
    <row r="646" spans="1:31" x14ac:dyDescent="0.2">
      <c r="O646" s="15">
        <f>(COS(RADIANS(N644)))*((SIN(RADIANS(45)))*(COS(RADIANS(45))))-(SIN(RADIANS(135)))*(COS(RADIANS((135))))*($A$337*$F$337+$C$337*$D$337)-(2*((SIN(RADIANS(45)))^2))-(SIN(RADIANS(135)))^2*(SIN(RADIANS(N644)))*(($B$337*$E$337))-($C$337*$F$337)+(SIN(RADIANS(N644)))*(-(SIN(RADIANS(45))))*(COS(RADIANS(45)))-(SIN(RADIANS(135)))*(COS(RADIANS(135)))*($A$337*$E$337+$B$337*$D$337)-(SIN(RADIANS(45)))^2-(SIN(RADIANS(135)))^2*(SIN(RADIANS(N644)))*($B$337*$F$337+$C$337*$E$337)+(SIN(RADIANS(45)))^2-((SIN(RADIANS(135)))^2)*((COS(RADIANS(N644)))^2)*($B$337*$F$337+$C$337*$E$337)</f>
        <v>-2.0094191484084241</v>
      </c>
      <c r="R646">
        <f>(COS(RADIANS(Q644)))*((SIN(RADIANS(45)))*(COS(RADIANS(45))))-(SIN(RADIANS(135)))*(COS(RADIANS((135))))*($A$337*$F$337+$C$337*$D$337)-(2*((SIN(RADIANS(45)))^2))-(SIN(RADIANS(135)))^2*(SIN(RADIANS(Q644)))*(($B$337*$E$337))-($C$337*$F$337)+(SIN(RADIANS(Q644)))*(-(SIN(RADIANS(45))))*(COS(RADIANS(45)))-(SIN(RADIANS(135)))*(COS(RADIANS(135)))*($A$337*$E$337+$B$337*$D$337)-(SIN(RADIANS(45)))^2-(SIN(RADIANS(135)))^2*(SIN(RADIANS(Q644)))*($B$337*$F$337+$C$337*$E$337)+(SIN(RADIANS(45)))^2-((SIN(RADIANS(135)))^2)*((COS(RADIANS(Q644)))^2)*($B$337*$F$337+$C$337*$E$337)</f>
        <v>-1.9930230818448413</v>
      </c>
      <c r="AE646" s="15"/>
    </row>
    <row r="647" spans="1:31" x14ac:dyDescent="0.2">
      <c r="A647" s="15"/>
      <c r="Q647" s="15"/>
    </row>
    <row r="648" spans="1:31" x14ac:dyDescent="0.2">
      <c r="A648">
        <f>(1/(SQRT(2)))*(COS(RADIANS(45)))</f>
        <v>0.5</v>
      </c>
      <c r="B648">
        <f>((1/(SQRT(2)))*(COS(RADIANS(N648))))*(SIN(RADIANS(45)))</f>
        <v>-0.45840316863022035</v>
      </c>
      <c r="C648">
        <f t="shared" ref="C648" si="1555">((1/(SQRT(2)))*(SIN(RADIANS(N648))))*(SIN(RADIANS(45)))</f>
        <v>0.19966605868242535</v>
      </c>
      <c r="D648">
        <f t="shared" ref="D648" si="1556">(-((1/(SQRT(2)))*(SIN(RADIANS(45)))))</f>
        <v>-0.49999999999999989</v>
      </c>
      <c r="E648">
        <f t="shared" ref="E648" si="1557">((1/(SQRT(2)))*(COS(RADIANS(N648))))*(COS(RADIANS(45)))</f>
        <v>-0.45840316863022046</v>
      </c>
      <c r="F648">
        <f t="shared" ref="F648" si="1558">(((1/(SQRT(2)))*(SIN(RADIANS(N648))))*(COS(RADIANS(45))))</f>
        <v>0.19966605868242537</v>
      </c>
      <c r="G648">
        <f t="shared" ref="G648" si="1559">(1/(SQRT(2)))*(COS(RADIANS(-45)))</f>
        <v>0.5</v>
      </c>
      <c r="H648">
        <f t="shared" ref="H648" si="1560">((1/(SQRT(2)))*(COS(RADIANS(N648))))*(SIN(RADIANS(-45)))</f>
        <v>0.45840316863022035</v>
      </c>
      <c r="I648">
        <f t="shared" ref="I648" si="1561">((1/(SQRT(2)))*(SIN(RADIANS(N648))))*(SIN(RADIANS(-45)))</f>
        <v>-0.19966605868242535</v>
      </c>
      <c r="J648">
        <f t="shared" ref="J648" si="1562">(-((1/(SQRT(2)))*(SIN(RADIANS(-45)))))</f>
        <v>0.49999999999999989</v>
      </c>
      <c r="K648">
        <f t="shared" ref="K648" si="1563">((1/(SQRT(2)))*(COS(RADIANS(N648))))*(COS(RADIANS(-45)))</f>
        <v>-0.45840316863022046</v>
      </c>
      <c r="L648">
        <f>(((1/(SQRT(2)))*(SIN(RADIANS(N648))))*(COS(RADIANS(-45))))</f>
        <v>0.19966605868242537</v>
      </c>
      <c r="N648">
        <f>N644-(O644/O646)</f>
        <v>4116.4635674512565</v>
      </c>
      <c r="O648">
        <f>(DEGREES(ACOS(((-(((SUMPRODUCT(G648:I648,$I$8:$K$8))*(SUMPRODUCT(G648:I648,$I$10:$K$10))-(SUMPRODUCT(J648:L648,$I$8:$K$8))*(SUMPRODUCT(J648:L648,$I$10:$K$10)))-((SUMPRODUCT(A648:C648,$I$8:$K$8))*(SUMPRODUCT(A648:C648,$I$10:$K$10))-(SUMPRODUCT(D648:F648,$I$8:$K$8))*(SUMPRODUCT(D648:F648,$I$10:$K$10))))*(((SUMPRODUCT(G648:I648,$I$8:$K$8))*(SUMPRODUCT(G648:I648,$I$10:$K$10))+(SUMPRODUCT(J648:L648,$I$8:$K$8))*(SUMPRODUCT(J648:L648,$I$10:$K$10)))-((SUMPRODUCT(A648:C648,$I$8:$K$8))*(SUMPRODUCT(A648:C648,$I$10:$K$10))+(SUMPRODUCT(D648:F648,$I$8:$K$8))*(SUMPRODUCT(D648:F648,$I$10:$K$10)))))-((((SUMPRODUCT(A648:C648,$I$8:$K$8))*(SUMPRODUCT(D648:F648,$I$10:$K$10))+(SUMPRODUCT(A648:C648,$I$10:$K$10))*(SUMPRODUCT(D648:F648,$I$8:$K$8)))-((SUMPRODUCT(G648:I648,$I$8:$K$8))*(SUMPRODUCT(J648:L648,$I$10:$K$10))+(SUMPRODUCT(G648:I648,$I$10:$K$10))*(SUMPRODUCT(J648:L648,$I$8:$K$8))))*(SQRT(((((SUMPRODUCT(G648:I648,$I$8:$K$8))*(SUMPRODUCT(G648:I648,$I$10:$K$10))-(SUMPRODUCT(J648:L648,$I$8:$K$8))*(SUMPRODUCT(J648:L648,$I$10:$K$10)))-((SUMPRODUCT(A648:C648,$I$8:$K$8))*(SUMPRODUCT(A648:C648,$I$10:$K$10))-(SUMPRODUCT(D648:F648,$I$8:$K$8))*(SUMPRODUCT(D648:F648,$I$10:$K$10))))^2)+((((SUMPRODUCT(A648:C648,$I$8:$K$8))*(SUMPRODUCT(D648:F648,$I$10:$K$10))+(SUMPRODUCT(A648:C648,$I$10:$K$10))*(SUMPRODUCT(D648:F648,$I$8:$K$8)))-((SUMPRODUCT(G648:I648,$I$8:$K$8))*(SUMPRODUCT(J648:L648,$I$10:$K$10))+(SUMPRODUCT(G648:I648,$I$10:$K$10))*(SUMPRODUCT(J648:L648,$I$8:$K$8))))^2)-((((SUMPRODUCT(G648:I648,$I$8:$K$8))*(SUMPRODUCT(G648:I648,$I$10:$K$10))+(SUMPRODUCT(J648:L648,$I$8:$K$8))*(SUMPRODUCT(J648:L648,$I$10:$K$10)))-((SUMPRODUCT(A648:C648,$I$8:$K$8))*(SUMPRODUCT(A648:C648,$I$10:$K$10))+(SUMPRODUCT(D648:F648,$I$8:$K$8))*(SUMPRODUCT(D648:F648,$I$10:$K$10))))^2)))))/(((((SUMPRODUCT(G648:I648,$I$8:$K$8))*(SUMPRODUCT(G648:I648,$I$10:$K$10))-(SUMPRODUCT(J648:L648,$I$8:$K$8))*(SUMPRODUCT(J648:L648,$I$10:$K$10)))-((SUMPRODUCT(A648:C648,$I$8:$K$8))*(SUMPRODUCT(A648:C648,$I$10:$K$10))-(SUMPRODUCT(D648:F648,$I$8:$K$8))*(SUMPRODUCT(D648:F648,$I$10:$K$10))))^2)+((((SUMPRODUCT(A648:C648,$I$8:$K$8))*(SUMPRODUCT(D648:F648,$I$10:$K$10))+(SUMPRODUCT(A648:C648,$I$10:$K$10))*(SUMPRODUCT(D648:F648,$I$8:$K$8)))-((SUMPRODUCT(G648:I648,$I$8:$K$8))*(SUMPRODUCT(J648:L648,$I$10:$K$10))+(SUMPRODUCT(G648:I648,$I$10:$K$10))*(SUMPRODUCT(J648:L648,$I$8:$K$8))))^2)))))/2</f>
        <v>73.486620213930124</v>
      </c>
      <c r="Q648">
        <f t="shared" ref="Q648" si="1564">Q644-(R644/R646)</f>
        <v>109.14502552263551</v>
      </c>
      <c r="R648">
        <f>(DEGREES(ACOS(((-(((SUMPRODUCT(Z648:AB648,$I$8:$K$8))*(SUMPRODUCT(Z648:AB648,$I$10:$K$10))-(SUMPRODUCT(AC648:AE648,$I$8:$K$8))*(SUMPRODUCT(AC648:AE648,$I$10:$K$10)))-((SUMPRODUCT(T648:V648,$I$8:$K$8))*(SUMPRODUCT(T648:V648,$I$10:$K$10))-(SUMPRODUCT(W648:Y648,$I$8:$K$8))*(SUMPRODUCT(W648:Y648,$I$10:$K$10))))*(((SUMPRODUCT(Z648:AB648,$I$8:$K$8))*(SUMPRODUCT(Z648:AB648,$I$10:$K$10))+(SUMPRODUCT(AC648:AE648,$I$8:$K$8))*(SUMPRODUCT(AC648:AE648,$I$10:$K$10)))-((SUMPRODUCT(T648:V648,$I$8:$K$8))*(SUMPRODUCT(T648:V648,$I$10:$K$10))+(SUMPRODUCT(W648:Y648,$I$8:$K$8))*(SUMPRODUCT(W648:Y648,$I$10:$K$10)))))+((((SUMPRODUCT(T648:V648,$I$8:$K$8))*(SUMPRODUCT(W648:Y648,$I$10:$K$10))+(SUMPRODUCT(T648:V648,$I$10:$K$10))*(SUMPRODUCT(W648:Y648,$I$8:$K$8)))-((SUMPRODUCT(Z648:AB648,$I$8:$K$8))*(SUMPRODUCT(AC648:AE648,$I$10:$K$10))+(SUMPRODUCT(Z648:AB648,$I$10:$K$10))*(SUMPRODUCT(AC648:AE648,$I$8:$K$8))))*(SQRT(((((SUMPRODUCT(Z648:AB648,$I$8:$K$8))*(SUMPRODUCT(Z648:AB648,$I$10:$K$10))-(SUMPRODUCT(AC648:AE648,$I$8:$K$8))*(SUMPRODUCT(AC648:AE648,$I$10:$K$10)))-((SUMPRODUCT(T648:V648,$I$8:$K$8))*(SUMPRODUCT(T648:V648,$I$10:$K$10))-(SUMPRODUCT(W648:Y648,$I$8:$K$8))*(SUMPRODUCT(W648:Y648,$I$10:$K$10))))^2)+((((SUMPRODUCT(T648:V648,$I$8:$K$8))*(SUMPRODUCT(W648:Y648,$I$10:$K$10))+(SUMPRODUCT(T648:V648,$I$10:$K$10))*(SUMPRODUCT(W648:Y648,$I$8:$K$8)))-((SUMPRODUCT(Z648:AB648,$I$8:$K$8))*(SUMPRODUCT(AC648:AE648,$I$10:$K$10))+(SUMPRODUCT(Z648:AB648,$I$10:$K$10))*(SUMPRODUCT(AC648:AE648,$I$8:$K$8))))^2)-((((SUMPRODUCT(Z648:AB648,$I$8:$K$8))*(SUMPRODUCT(Z648:AB648,$I$10:$K$10))+(SUMPRODUCT(AC648:AE648,$I$8:$K$8))*(SUMPRODUCT(AC648:AE648,$I$10:$K$10)))-((SUMPRODUCT(T648:V648,$I$8:$K$8))*(SUMPRODUCT(T648:V648,$I$10:$K$10))+(SUMPRODUCT(W648:Y648,$I$8:$K$8))*(SUMPRODUCT(W648:Y648,$I$10:$K$10))))^2)))))/(((((SUMPRODUCT(Z648:AB648,$I$8:$K$8))*(SUMPRODUCT(Z648:AB648,$I$10:$K$10))-(SUMPRODUCT(AC648:AE648,$I$8:$K$8))*(SUMPRODUCT(AC648:AE648,$I$10:$K$10)))-((SUMPRODUCT(T648:V648,$I$8:$K$8))*(SUMPRODUCT(T648:V648,$I$10:$K$10))-(SUMPRODUCT(W648:Y648,$I$8:$K$8))*(SUMPRODUCT(W648:Y648,$I$10:$K$10))))^2)+((((SUMPRODUCT(T648:V648,$I$8:$K$8))*(SUMPRODUCT(W648:Y648,$I$10:$K$10))+(SUMPRODUCT(T648:V648,$I$10:$K$10))*(SUMPRODUCT(W648:Y648,$I$8:$K$8)))-((SUMPRODUCT(Z648:AB648,$I$8:$K$8))*(SUMPRODUCT(AC648:AE648,$I$10:$K$10))+(SUMPRODUCT(Z648:AB648,$I$10:$K$10))*(SUMPRODUCT(AC648:AE648,$I$8:$K$8))))^2)))))/2</f>
        <v>2.0472772802761997E-6</v>
      </c>
      <c r="T648">
        <f t="shared" ref="T648" si="1565">(1/(SQRT(2)))*(COS(RADIANS(45)))</f>
        <v>0.5</v>
      </c>
      <c r="U648">
        <f t="shared" ref="U648" si="1566">((1/(SQRT(2)))*(COS(RADIANS(Q648))))*(SIN(RADIANS(45)))</f>
        <v>-0.16398018996867419</v>
      </c>
      <c r="V648">
        <f t="shared" ref="V648" si="1567">((1/(SQRT(2)))*(SIN(RADIANS(Q648))))*(SIN(RADIANS(45)))</f>
        <v>0.47234573915495143</v>
      </c>
      <c r="W648">
        <f t="shared" ref="W648" si="1568">(-((1/(SQRT(2)))*(SIN(RADIANS(45)))))</f>
        <v>-0.49999999999999989</v>
      </c>
      <c r="X648">
        <f t="shared" ref="X648" si="1569">((1/(SQRT(2)))*(COS(RADIANS(Q648))))*(COS(RADIANS(45)))</f>
        <v>-0.16398018996867422</v>
      </c>
      <c r="Y648">
        <f t="shared" ref="Y648" si="1570">(((1/(SQRT(2)))*(SIN(RADIANS(Q648))))*(COS(RADIANS(45))))</f>
        <v>0.47234573915495148</v>
      </c>
      <c r="Z648">
        <f t="shared" ref="Z648" si="1571">(1/(SQRT(2)))*(COS(RADIANS(-45)))</f>
        <v>0.5</v>
      </c>
      <c r="AA648">
        <f t="shared" ref="AA648" si="1572">((1/(SQRT(2)))*(COS(RADIANS(Q648))))*(SIN(RADIANS(-45)))</f>
        <v>0.16398018996867419</v>
      </c>
      <c r="AB648">
        <f t="shared" ref="AB648" si="1573">((1/(SQRT(2)))*(SIN(RADIANS(Q648))))*(SIN(RADIANS(-45)))</f>
        <v>-0.47234573915495143</v>
      </c>
      <c r="AC648">
        <f t="shared" ref="AC648" si="1574">(-((1/(SQRT(2)))*(SIN(RADIANS(-45)))))</f>
        <v>0.49999999999999989</v>
      </c>
      <c r="AD648">
        <f t="shared" ref="AD648" si="1575">((1/(SQRT(2)))*(COS(RADIANS(Q648))))*(COS(RADIANS(-45)))</f>
        <v>-0.16398018996867422</v>
      </c>
      <c r="AE648">
        <f t="shared" ref="AE648" si="1576">(((1/(SQRT(2)))*(SIN(RADIANS(Q648))))*(COS(RADIANS(-45))))</f>
        <v>0.47234573915495148</v>
      </c>
    </row>
    <row r="649" spans="1:31" x14ac:dyDescent="0.2">
      <c r="O649" t="s">
        <v>95</v>
      </c>
      <c r="R649" t="s">
        <v>95</v>
      </c>
    </row>
    <row r="650" spans="1:31" x14ac:dyDescent="0.2">
      <c r="O650" s="15">
        <f>(COS(RADIANS(N648)))*((SIN(RADIANS(45)))*(COS(RADIANS(45))))-(SIN(RADIANS(135)))*(COS(RADIANS((135))))*($A$337*$F$337+$C$337*$D$337)-(2*((SIN(RADIANS(45)))^2))-(SIN(RADIANS(135)))^2*(SIN(RADIANS(N648)))*(($B$337*$E$337))-($C$337*$F$337)+(SIN(RADIANS(N648)))*(-(SIN(RADIANS(45))))*(COS(RADIANS(45)))-(SIN(RADIANS(135)))*(COS(RADIANS(135)))*($A$337*$E$337+$B$337*$D$337)-(SIN(RADIANS(45)))^2-(SIN(RADIANS(135)))^2*(SIN(RADIANS(N648)))*($B$337*$F$337+$C$337*$E$337)+(SIN(RADIANS(45)))^2-((SIN(RADIANS(135)))^2)*((COS(RADIANS(N648)))^2)*($B$337*$F$337+$C$337*$E$337)</f>
        <v>-2.0401094624650127</v>
      </c>
      <c r="R650">
        <f t="shared" ref="R650" si="1577">(COS(RADIANS(Q648)))*((SIN(RADIANS(45)))*(COS(RADIANS(45))))-(SIN(RADIANS(135)))*(COS(RADIANS((135))))*($A$337*$F$337+$C$337*$D$337)-(2*((SIN(RADIANS(45)))^2))-(SIN(RADIANS(135)))^2*(SIN(RADIANS(Q648)))*(($B$337*$E$337))-($C$337*$F$337)+(SIN(RADIANS(Q648)))*(-(SIN(RADIANS(45))))*(COS(RADIANS(45)))-(SIN(RADIANS(135)))*(COS(RADIANS(135)))*($A$337*$E$337+$B$337*$D$337)-(SIN(RADIANS(45)))^2-(SIN(RADIANS(135)))^2*(SIN(RADIANS(Q648)))*($B$337*$F$337+$C$337*$E$337)+(SIN(RADIANS(45)))^2-((SIN(RADIANS(135)))^2)*((COS(RADIANS(Q648)))^2)*($B$337*$F$337+$C$337*$E$337)</f>
        <v>-1.9930230887422555</v>
      </c>
      <c r="AE650" s="15"/>
    </row>
    <row r="651" spans="1:31" x14ac:dyDescent="0.2">
      <c r="A651" s="15"/>
      <c r="Q651" s="15"/>
    </row>
    <row r="652" spans="1:31" x14ac:dyDescent="0.2">
      <c r="A652">
        <f>(1/(SQRT(2)))*(COS(RADIANS(45)))</f>
        <v>0.5</v>
      </c>
      <c r="B652">
        <f>((1/(SQRT(2)))*(COS(RADIANS(N652))))*(SIN(RADIANS(45)))</f>
        <v>-0.48817728520598336</v>
      </c>
      <c r="C652">
        <f t="shared" ref="C652" si="1578">((1/(SQRT(2)))*(SIN(RADIANS(N652))))*(SIN(RADIANS(45)))</f>
        <v>-0.10808764133292904</v>
      </c>
      <c r="D652">
        <f t="shared" ref="D652" si="1579">(-((1/(SQRT(2)))*(SIN(RADIANS(45)))))</f>
        <v>-0.49999999999999989</v>
      </c>
      <c r="E652">
        <f t="shared" ref="E652" si="1580">((1/(SQRT(2)))*(COS(RADIANS(N652))))*(COS(RADIANS(45)))</f>
        <v>-0.48817728520598341</v>
      </c>
      <c r="F652">
        <f t="shared" ref="F652" si="1581">(((1/(SQRT(2)))*(SIN(RADIANS(N652))))*(COS(RADIANS(45))))</f>
        <v>-0.10808764133292906</v>
      </c>
      <c r="G652">
        <f t="shared" ref="G652" si="1582">(1/(SQRT(2)))*(COS(RADIANS(-45)))</f>
        <v>0.5</v>
      </c>
      <c r="H652">
        <f t="shared" ref="H652" si="1583">((1/(SQRT(2)))*(COS(RADIANS(N652))))*(SIN(RADIANS(-45)))</f>
        <v>0.48817728520598336</v>
      </c>
      <c r="I652">
        <f t="shared" ref="I652" si="1584">((1/(SQRT(2)))*(SIN(RADIANS(N652))))*(SIN(RADIANS(-45)))</f>
        <v>0.10808764133292904</v>
      </c>
      <c r="J652">
        <f t="shared" ref="J652" si="1585">(-((1/(SQRT(2)))*(SIN(RADIANS(-45)))))</f>
        <v>0.49999999999999989</v>
      </c>
      <c r="K652">
        <f t="shared" ref="K652" si="1586">((1/(SQRT(2)))*(COS(RADIANS(N652))))*(COS(RADIANS(-45)))</f>
        <v>-0.48817728520598341</v>
      </c>
      <c r="L652">
        <f>(((1/(SQRT(2)))*(SIN(RADIANS(N652))))*(COS(RADIANS(-45))))</f>
        <v>-0.10808764133292906</v>
      </c>
      <c r="N652" s="10">
        <f>N648-(O648/O650)</f>
        <v>4152.4844876842026</v>
      </c>
      <c r="O652" s="10">
        <f>(DEGREES(ACOS(((-(((SUMPRODUCT(G652:I652,$I$8:$K$8))*(SUMPRODUCT(G652:I652,$I$10:$K$10))-(SUMPRODUCT(J652:L652,$I$8:$K$8))*(SUMPRODUCT(J652:L652,$I$10:$K$10)))-((SUMPRODUCT(A652:C652,$I$8:$K$8))*(SUMPRODUCT(A652:C652,$I$10:$K$10))-(SUMPRODUCT(D652:F652,$I$8:$K$8))*(SUMPRODUCT(D652:F652,$I$10:$K$10))))*(((SUMPRODUCT(G652:I652,$I$8:$K$8))*(SUMPRODUCT(G652:I652,$I$10:$K$10))+(SUMPRODUCT(J652:L652,$I$8:$K$8))*(SUMPRODUCT(J652:L652,$I$10:$K$10)))-((SUMPRODUCT(A652:C652,$I$8:$K$8))*(SUMPRODUCT(A652:C652,$I$10:$K$10))+(SUMPRODUCT(D652:F652,$I$8:$K$8))*(SUMPRODUCT(D652:F652,$I$10:$K$10)))))-((((SUMPRODUCT(A652:C652,$I$8:$K$8))*(SUMPRODUCT(D652:F652,$I$10:$K$10))+(SUMPRODUCT(A652:C652,$I$10:$K$10))*(SUMPRODUCT(D652:F652,$I$8:$K$8)))-((SUMPRODUCT(G652:I652,$I$8:$K$8))*(SUMPRODUCT(J652:L652,$I$10:$K$10))+(SUMPRODUCT(G652:I652,$I$10:$K$10))*(SUMPRODUCT(J652:L652,$I$8:$K$8))))*(SQRT(((((SUMPRODUCT(G652:I652,$I$8:$K$8))*(SUMPRODUCT(G652:I652,$I$10:$K$10))-(SUMPRODUCT(J652:L652,$I$8:$K$8))*(SUMPRODUCT(J652:L652,$I$10:$K$10)))-((SUMPRODUCT(A652:C652,$I$8:$K$8))*(SUMPRODUCT(A652:C652,$I$10:$K$10))-(SUMPRODUCT(D652:F652,$I$8:$K$8))*(SUMPRODUCT(D652:F652,$I$10:$K$10))))^2)+((((SUMPRODUCT(A652:C652,$I$8:$K$8))*(SUMPRODUCT(D652:F652,$I$10:$K$10))+(SUMPRODUCT(A652:C652,$I$10:$K$10))*(SUMPRODUCT(D652:F652,$I$8:$K$8)))-((SUMPRODUCT(G652:I652,$I$8:$K$8))*(SUMPRODUCT(J652:L652,$I$10:$K$10))+(SUMPRODUCT(G652:I652,$I$10:$K$10))*(SUMPRODUCT(J652:L652,$I$8:$K$8))))^2)-((((SUMPRODUCT(G652:I652,$I$8:$K$8))*(SUMPRODUCT(G652:I652,$I$10:$K$10))+(SUMPRODUCT(J652:L652,$I$8:$K$8))*(SUMPRODUCT(J652:L652,$I$10:$K$10)))-((SUMPRODUCT(A652:C652,$I$8:$K$8))*(SUMPRODUCT(A652:C652,$I$10:$K$10))+(SUMPRODUCT(D652:F652,$I$8:$K$8))*(SUMPRODUCT(D652:F652,$I$10:$K$10))))^2)))))/(((((SUMPRODUCT(G652:I652,$I$8:$K$8))*(SUMPRODUCT(G652:I652,$I$10:$K$10))-(SUMPRODUCT(J652:L652,$I$8:$K$8))*(SUMPRODUCT(J652:L652,$I$10:$K$10)))-((SUMPRODUCT(A652:C652,$I$8:$K$8))*(SUMPRODUCT(A652:C652,$I$10:$K$10))-(SUMPRODUCT(D652:F652,$I$8:$K$8))*(SUMPRODUCT(D652:F652,$I$10:$K$10))))^2)+((((SUMPRODUCT(A652:C652,$I$8:$K$8))*(SUMPRODUCT(D652:F652,$I$10:$K$10))+(SUMPRODUCT(A652:C652,$I$10:$K$10))*(SUMPRODUCT(D652:F652,$I$8:$K$8)))-((SUMPRODUCT(G652:I652,$I$8:$K$8))*(SUMPRODUCT(J652:L652,$I$10:$K$10))+(SUMPRODUCT(G652:I652,$I$10:$K$10))*(SUMPRODUCT(J652:L652,$I$8:$K$8))))^2)))))/2</f>
        <v>68.094108447496822</v>
      </c>
      <c r="Q652" s="10">
        <f t="shared" ref="Q652" si="1587">Q648-(R648/R650)</f>
        <v>109.14502654985756</v>
      </c>
      <c r="R652" s="10">
        <f>(DEGREES(ACOS(((-(((SUMPRODUCT(Z652:AB652,$I$8:$K$8))*(SUMPRODUCT(Z652:AB652,$I$10:$K$10))-(SUMPRODUCT(AC652:AE652,$I$8:$K$8))*(SUMPRODUCT(AC652:AE652,$I$10:$K$10)))-((SUMPRODUCT(T652:V652,$I$8:$K$8))*(SUMPRODUCT(T652:V652,$I$10:$K$10))-(SUMPRODUCT(W652:Y652,$I$8:$K$8))*(SUMPRODUCT(W652:Y652,$I$10:$K$10))))*(((SUMPRODUCT(Z652:AB652,$I$8:$K$8))*(SUMPRODUCT(Z652:AB652,$I$10:$K$10))+(SUMPRODUCT(AC652:AE652,$I$8:$K$8))*(SUMPRODUCT(AC652:AE652,$I$10:$K$10)))-((SUMPRODUCT(T652:V652,$I$8:$K$8))*(SUMPRODUCT(T652:V652,$I$10:$K$10))+(SUMPRODUCT(W652:Y652,$I$8:$K$8))*(SUMPRODUCT(W652:Y652,$I$10:$K$10)))))+((((SUMPRODUCT(T652:V652,$I$8:$K$8))*(SUMPRODUCT(W652:Y652,$I$10:$K$10))+(SUMPRODUCT(T652:V652,$I$10:$K$10))*(SUMPRODUCT(W652:Y652,$I$8:$K$8)))-((SUMPRODUCT(Z652:AB652,$I$8:$K$8))*(SUMPRODUCT(AC652:AE652,$I$10:$K$10))+(SUMPRODUCT(Z652:AB652,$I$10:$K$10))*(SUMPRODUCT(AC652:AE652,$I$8:$K$8))))*(SQRT(((((SUMPRODUCT(Z652:AB652,$I$8:$K$8))*(SUMPRODUCT(Z652:AB652,$I$10:$K$10))-(SUMPRODUCT(AC652:AE652,$I$8:$K$8))*(SUMPRODUCT(AC652:AE652,$I$10:$K$10)))-((SUMPRODUCT(T652:V652,$I$8:$K$8))*(SUMPRODUCT(T652:V652,$I$10:$K$10))-(SUMPRODUCT(W652:Y652,$I$8:$K$8))*(SUMPRODUCT(W652:Y652,$I$10:$K$10))))^2)+((((SUMPRODUCT(T652:V652,$I$8:$K$8))*(SUMPRODUCT(W652:Y652,$I$10:$K$10))+(SUMPRODUCT(T652:V652,$I$10:$K$10))*(SUMPRODUCT(W652:Y652,$I$8:$K$8)))-((SUMPRODUCT(Z652:AB652,$I$8:$K$8))*(SUMPRODUCT(AC652:AE652,$I$10:$K$10))+(SUMPRODUCT(Z652:AB652,$I$10:$K$10))*(SUMPRODUCT(AC652:AE652,$I$8:$K$8))))^2)-((((SUMPRODUCT(Z652:AB652,$I$8:$K$8))*(SUMPRODUCT(Z652:AB652,$I$10:$K$10))+(SUMPRODUCT(AC652:AE652,$I$8:$K$8))*(SUMPRODUCT(AC652:AE652,$I$10:$K$10)))-((SUMPRODUCT(T652:V652,$I$8:$K$8))*(SUMPRODUCT(T652:V652,$I$10:$K$10))+(SUMPRODUCT(W652:Y652,$I$8:$K$8))*(SUMPRODUCT(W652:Y652,$I$10:$K$10))))^2)))))/(((((SUMPRODUCT(Z652:AB652,$I$8:$K$8))*(SUMPRODUCT(Z652:AB652,$I$10:$K$10))-(SUMPRODUCT(AC652:AE652,$I$8:$K$8))*(SUMPRODUCT(AC652:AE652,$I$10:$K$10)))-((SUMPRODUCT(T652:V652,$I$8:$K$8))*(SUMPRODUCT(T652:V652,$I$10:$K$10))-(SUMPRODUCT(W652:Y652,$I$8:$K$8))*(SUMPRODUCT(W652:Y652,$I$10:$K$10))))^2)+((((SUMPRODUCT(T652:V652,$I$8:$K$8))*(SUMPRODUCT(W652:Y652,$I$10:$K$10))+(SUMPRODUCT(T652:V652,$I$10:$K$10))*(SUMPRODUCT(W652:Y652,$I$8:$K$8)))-((SUMPRODUCT(Z652:AB652,$I$8:$K$8))*(SUMPRODUCT(AC652:AE652,$I$10:$K$10))+(SUMPRODUCT(Z652:AB652,$I$10:$K$10))*(SUMPRODUCT(AC652:AE652,$I$8:$K$8))))^2)))))/2</f>
        <v>1.653325552515722E-6</v>
      </c>
      <c r="T652">
        <f t="shared" ref="T652" si="1588">(1/(SQRT(2)))*(COS(RADIANS(45)))</f>
        <v>0.5</v>
      </c>
      <c r="U652">
        <f t="shared" ref="U652" si="1589">((1/(SQRT(2)))*(COS(RADIANS(Q652))))*(SIN(RADIANS(45)))</f>
        <v>-0.16398019843708092</v>
      </c>
      <c r="V652">
        <f t="shared" ref="V652" si="1590">((1/(SQRT(2)))*(SIN(RADIANS(Q652))))*(SIN(RADIANS(45)))</f>
        <v>0.47234573621504777</v>
      </c>
      <c r="W652">
        <f t="shared" ref="W652" si="1591">(-((1/(SQRT(2)))*(SIN(RADIANS(45)))))</f>
        <v>-0.49999999999999989</v>
      </c>
      <c r="X652">
        <f t="shared" ref="X652" si="1592">((1/(SQRT(2)))*(COS(RADIANS(Q652))))*(COS(RADIANS(45)))</f>
        <v>-0.16398019843708095</v>
      </c>
      <c r="Y652">
        <f t="shared" ref="Y652" si="1593">(((1/(SQRT(2)))*(SIN(RADIANS(Q652))))*(COS(RADIANS(45))))</f>
        <v>0.47234573621504783</v>
      </c>
      <c r="Z652">
        <f t="shared" ref="Z652" si="1594">(1/(SQRT(2)))*(COS(RADIANS(-45)))</f>
        <v>0.5</v>
      </c>
      <c r="AA652">
        <f t="shared" ref="AA652" si="1595">((1/(SQRT(2)))*(COS(RADIANS(Q652))))*(SIN(RADIANS(-45)))</f>
        <v>0.16398019843708092</v>
      </c>
      <c r="AB652">
        <f t="shared" ref="AB652" si="1596">((1/(SQRT(2)))*(SIN(RADIANS(Q652))))*(SIN(RADIANS(-45)))</f>
        <v>-0.47234573621504777</v>
      </c>
      <c r="AC652">
        <f t="shared" ref="AC652" si="1597">(-((1/(SQRT(2)))*(SIN(RADIANS(-45)))))</f>
        <v>0.49999999999999989</v>
      </c>
      <c r="AD652">
        <f t="shared" ref="AD652" si="1598">((1/(SQRT(2)))*(COS(RADIANS(Q652))))*(COS(RADIANS(-45)))</f>
        <v>-0.16398019843708095</v>
      </c>
      <c r="AE652">
        <f t="shared" ref="AE652" si="1599">(((1/(SQRT(2)))*(SIN(RADIANS(Q652))))*(COS(RADIANS(-45))))</f>
        <v>0.47234573621504783</v>
      </c>
    </row>
    <row r="653" spans="1:31" x14ac:dyDescent="0.2">
      <c r="O653" t="s">
        <v>95</v>
      </c>
      <c r="R653" t="s">
        <v>95</v>
      </c>
    </row>
    <row r="654" spans="1:31" x14ac:dyDescent="0.2">
      <c r="O654" s="15">
        <f>(COS(RADIANS(N652)))*((SIN(RADIANS(45)))*(COS(RADIANS(45))))-(SIN(RADIANS(135)))*(COS(RADIANS((135))))*($A$337*$F$337+$C$337*$D$337)-(2*((SIN(RADIANS(45)))^2))-(SIN(RADIANS(135)))^2*(SIN(RADIANS(N652)))*(($B$337*$E$337))-($C$337*$F$337)+(SIN(RADIANS(N652)))*(-(SIN(RADIANS(45))))*(COS(RADIANS(45)))-(SIN(RADIANS(135)))*(COS(RADIANS(135)))*($A$337*$E$337+$B$337*$D$337)-(SIN(RADIANS(45)))^2-(SIN(RADIANS(135)))^2*(SIN(RADIANS(N652)))*($B$337*$F$337+$C$337*$E$337)+(SIN(RADIANS(45)))^2-((SIN(RADIANS(135)))^2)*((COS(RADIANS(N652)))^2)*($B$337*$F$337+$C$337*$E$337)</f>
        <v>-1.819425545621524</v>
      </c>
      <c r="R654">
        <f t="shared" ref="R654" si="1600">(COS(RADIANS(Q652)))*((SIN(RADIANS(45)))*(COS(RADIANS(45))))-(SIN(RADIANS(135)))*(COS(RADIANS((135))))*($A$337*$F$337+$C$337*$D$337)-(2*((SIN(RADIANS(45)))^2))-(SIN(RADIANS(135)))^2*(SIN(RADIANS(Q652)))*(($B$337*$E$337))-($C$337*$F$337)+(SIN(RADIANS(Q652)))*(-(SIN(RADIANS(45))))*(COS(RADIANS(45)))-(SIN(RADIANS(135)))*(COS(RADIANS(135)))*($A$337*$E$337+$B$337*$D$337)-(SIN(RADIANS(45)))^2-(SIN(RADIANS(135)))^2*(SIN(RADIANS(Q652)))*($B$337*$F$337+$C$337*$E$337)+(SIN(RADIANS(45)))^2-((SIN(RADIANS(135)))^2)*((COS(RADIANS(Q652)))^2)*($B$337*$F$337+$C$337*$E$337)</f>
        <v>-1.9930230944152296</v>
      </c>
      <c r="AE654" s="15"/>
    </row>
    <row r="655" spans="1:31" x14ac:dyDescent="0.2">
      <c r="A655" s="15"/>
      <c r="Q655" s="15"/>
    </row>
    <row r="656" spans="1:31" x14ac:dyDescent="0.2">
      <c r="A656">
        <f>(1/(SQRT(2)))*(COS(RADIANS(45)))</f>
        <v>0.5</v>
      </c>
      <c r="B656">
        <f>((1/(SQRT(2)))*(COS(RADIANS(N656))))*(SIN(RADIANS(45)))</f>
        <v>-0.32199074540344202</v>
      </c>
      <c r="C656">
        <f t="shared" ref="C656" si="1601">((1/(SQRT(2)))*(SIN(RADIANS(N656))))*(SIN(RADIANS(45)))</f>
        <v>-0.38252053523247048</v>
      </c>
      <c r="D656">
        <f t="shared" ref="D656" si="1602">(-((1/(SQRT(2)))*(SIN(RADIANS(45)))))</f>
        <v>-0.49999999999999989</v>
      </c>
      <c r="E656">
        <f t="shared" ref="E656" si="1603">((1/(SQRT(2)))*(COS(RADIANS(N656))))*(COS(RADIANS(45)))</f>
        <v>-0.32199074540344208</v>
      </c>
      <c r="F656">
        <f t="shared" ref="F656" si="1604">(((1/(SQRT(2)))*(SIN(RADIANS(N656))))*(COS(RADIANS(45))))</f>
        <v>-0.38252053523247054</v>
      </c>
      <c r="G656">
        <f t="shared" ref="G656" si="1605">(1/(SQRT(2)))*(COS(RADIANS(-45)))</f>
        <v>0.5</v>
      </c>
      <c r="H656">
        <f t="shared" ref="H656" si="1606">((1/(SQRT(2)))*(COS(RADIANS(N656))))*(SIN(RADIANS(-45)))</f>
        <v>0.32199074540344202</v>
      </c>
      <c r="I656">
        <f t="shared" ref="I656" si="1607">((1/(SQRT(2)))*(SIN(RADIANS(N656))))*(SIN(RADIANS(-45)))</f>
        <v>0.38252053523247048</v>
      </c>
      <c r="J656">
        <f t="shared" ref="J656" si="1608">(-((1/(SQRT(2)))*(SIN(RADIANS(-45)))))</f>
        <v>0.49999999999999989</v>
      </c>
      <c r="K656">
        <f t="shared" ref="K656" si="1609">((1/(SQRT(2)))*(COS(RADIANS(N656))))*(COS(RADIANS(-45)))</f>
        <v>-0.32199074540344208</v>
      </c>
      <c r="L656">
        <f>(((1/(SQRT(2)))*(SIN(RADIANS(N656))))*(COS(RADIANS(-45))))</f>
        <v>-0.38252053523247054</v>
      </c>
      <c r="N656">
        <f>N652-(O652/O654)</f>
        <v>4189.9106459633176</v>
      </c>
      <c r="O656">
        <f>(DEGREES(ACOS(((-(((SUMPRODUCT(G656:I656,$I$8:$K$8))*(SUMPRODUCT(G656:I656,$I$10:$K$10))-(SUMPRODUCT(J656:L656,$I$8:$K$8))*(SUMPRODUCT(J656:L656,$I$10:$K$10)))-((SUMPRODUCT(A656:C656,$I$8:$K$8))*(SUMPRODUCT(A656:C656,$I$10:$K$10))-(SUMPRODUCT(D656:F656,$I$8:$K$8))*(SUMPRODUCT(D656:F656,$I$10:$K$10))))*(((SUMPRODUCT(G656:I656,$I$8:$K$8))*(SUMPRODUCT(G656:I656,$I$10:$K$10))+(SUMPRODUCT(J656:L656,$I$8:$K$8))*(SUMPRODUCT(J656:L656,$I$10:$K$10)))-((SUMPRODUCT(A656:C656,$I$8:$K$8))*(SUMPRODUCT(A656:C656,$I$10:$K$10))+(SUMPRODUCT(D656:F656,$I$8:$K$8))*(SUMPRODUCT(D656:F656,$I$10:$K$10)))))-((((SUMPRODUCT(A656:C656,$I$8:$K$8))*(SUMPRODUCT(D656:F656,$I$10:$K$10))+(SUMPRODUCT(A656:C656,$I$10:$K$10))*(SUMPRODUCT(D656:F656,$I$8:$K$8)))-((SUMPRODUCT(G656:I656,$I$8:$K$8))*(SUMPRODUCT(J656:L656,$I$10:$K$10))+(SUMPRODUCT(G656:I656,$I$10:$K$10))*(SUMPRODUCT(J656:L656,$I$8:$K$8))))*(SQRT(((((SUMPRODUCT(G656:I656,$I$8:$K$8))*(SUMPRODUCT(G656:I656,$I$10:$K$10))-(SUMPRODUCT(J656:L656,$I$8:$K$8))*(SUMPRODUCT(J656:L656,$I$10:$K$10)))-((SUMPRODUCT(A656:C656,$I$8:$K$8))*(SUMPRODUCT(A656:C656,$I$10:$K$10))-(SUMPRODUCT(D656:F656,$I$8:$K$8))*(SUMPRODUCT(D656:F656,$I$10:$K$10))))^2)+((((SUMPRODUCT(A656:C656,$I$8:$K$8))*(SUMPRODUCT(D656:F656,$I$10:$K$10))+(SUMPRODUCT(A656:C656,$I$10:$K$10))*(SUMPRODUCT(D656:F656,$I$8:$K$8)))-((SUMPRODUCT(G656:I656,$I$8:$K$8))*(SUMPRODUCT(J656:L656,$I$10:$K$10))+(SUMPRODUCT(G656:I656,$I$10:$K$10))*(SUMPRODUCT(J656:L656,$I$8:$K$8))))^2)-((((SUMPRODUCT(G656:I656,$I$8:$K$8))*(SUMPRODUCT(G656:I656,$I$10:$K$10))+(SUMPRODUCT(J656:L656,$I$8:$K$8))*(SUMPRODUCT(J656:L656,$I$10:$K$10)))-((SUMPRODUCT(A656:C656,$I$8:$K$8))*(SUMPRODUCT(A656:C656,$I$10:$K$10))+(SUMPRODUCT(D656:F656,$I$8:$K$8))*(SUMPRODUCT(D656:F656,$I$10:$K$10))))^2)))))/(((((SUMPRODUCT(G656:I656,$I$8:$K$8))*(SUMPRODUCT(G656:I656,$I$10:$K$10))-(SUMPRODUCT(J656:L656,$I$8:$K$8))*(SUMPRODUCT(J656:L656,$I$10:$K$10)))-((SUMPRODUCT(A656:C656,$I$8:$K$8))*(SUMPRODUCT(A656:C656,$I$10:$K$10))-(SUMPRODUCT(D656:F656,$I$8:$K$8))*(SUMPRODUCT(D656:F656,$I$10:$K$10))))^2)+((((SUMPRODUCT(A656:C656,$I$8:$K$8))*(SUMPRODUCT(D656:F656,$I$10:$K$10))+(SUMPRODUCT(A656:C656,$I$10:$K$10))*(SUMPRODUCT(D656:F656,$I$8:$K$8)))-((SUMPRODUCT(G656:I656,$I$8:$K$8))*(SUMPRODUCT(J656:L656,$I$10:$K$10))+(SUMPRODUCT(G656:I656,$I$10:$K$10))*(SUMPRODUCT(J656:L656,$I$8:$K$8))))^2)))))/2</f>
        <v>71.314240985592733</v>
      </c>
      <c r="Q656">
        <f t="shared" ref="Q656" si="1610">Q652-(R652/R654)</f>
        <v>109.1450273794142</v>
      </c>
      <c r="R656">
        <f>(DEGREES(ACOS(((-(((SUMPRODUCT(Z656:AB656,$I$8:$K$8))*(SUMPRODUCT(Z656:AB656,$I$10:$K$10))-(SUMPRODUCT(AC656:AE656,$I$8:$K$8))*(SUMPRODUCT(AC656:AE656,$I$10:$K$10)))-((SUMPRODUCT(T656:V656,$I$8:$K$8))*(SUMPRODUCT(T656:V656,$I$10:$K$10))-(SUMPRODUCT(W656:Y656,$I$8:$K$8))*(SUMPRODUCT(W656:Y656,$I$10:$K$10))))*(((SUMPRODUCT(Z656:AB656,$I$8:$K$8))*(SUMPRODUCT(Z656:AB656,$I$10:$K$10))+(SUMPRODUCT(AC656:AE656,$I$8:$K$8))*(SUMPRODUCT(AC656:AE656,$I$10:$K$10)))-((SUMPRODUCT(T656:V656,$I$8:$K$8))*(SUMPRODUCT(T656:V656,$I$10:$K$10))+(SUMPRODUCT(W656:Y656,$I$8:$K$8))*(SUMPRODUCT(W656:Y656,$I$10:$K$10)))))+((((SUMPRODUCT(T656:V656,$I$8:$K$8))*(SUMPRODUCT(W656:Y656,$I$10:$K$10))+(SUMPRODUCT(T656:V656,$I$10:$K$10))*(SUMPRODUCT(W656:Y656,$I$8:$K$8)))-((SUMPRODUCT(Z656:AB656,$I$8:$K$8))*(SUMPRODUCT(AC656:AE656,$I$10:$K$10))+(SUMPRODUCT(Z656:AB656,$I$10:$K$10))*(SUMPRODUCT(AC656:AE656,$I$8:$K$8))))*(SQRT(((((SUMPRODUCT(Z656:AB656,$I$8:$K$8))*(SUMPRODUCT(Z656:AB656,$I$10:$K$10))-(SUMPRODUCT(AC656:AE656,$I$8:$K$8))*(SUMPRODUCT(AC656:AE656,$I$10:$K$10)))-((SUMPRODUCT(T656:V656,$I$8:$K$8))*(SUMPRODUCT(T656:V656,$I$10:$K$10))-(SUMPRODUCT(W656:Y656,$I$8:$K$8))*(SUMPRODUCT(W656:Y656,$I$10:$K$10))))^2)+((((SUMPRODUCT(T656:V656,$I$8:$K$8))*(SUMPRODUCT(W656:Y656,$I$10:$K$10))+(SUMPRODUCT(T656:V656,$I$10:$K$10))*(SUMPRODUCT(W656:Y656,$I$8:$K$8)))-((SUMPRODUCT(Z656:AB656,$I$8:$K$8))*(SUMPRODUCT(AC656:AE656,$I$10:$K$10))+(SUMPRODUCT(Z656:AB656,$I$10:$K$10))*(SUMPRODUCT(AC656:AE656,$I$8:$K$8))))^2)-((((SUMPRODUCT(Z656:AB656,$I$8:$K$8))*(SUMPRODUCT(Z656:AB656,$I$10:$K$10))+(SUMPRODUCT(AC656:AE656,$I$8:$K$8))*(SUMPRODUCT(AC656:AE656,$I$10:$K$10)))-((SUMPRODUCT(T656:V656,$I$8:$K$8))*(SUMPRODUCT(T656:V656,$I$10:$K$10))+(SUMPRODUCT(W656:Y656,$I$8:$K$8))*(SUMPRODUCT(W656:Y656,$I$10:$K$10))))^2)))))/(((((SUMPRODUCT(Z656:AB656,$I$8:$K$8))*(SUMPRODUCT(Z656:AB656,$I$10:$K$10))-(SUMPRODUCT(AC656:AE656,$I$8:$K$8))*(SUMPRODUCT(AC656:AE656,$I$10:$K$10)))-((SUMPRODUCT(T656:V656,$I$8:$K$8))*(SUMPRODUCT(T656:V656,$I$10:$K$10))-(SUMPRODUCT(W656:Y656,$I$8:$K$8))*(SUMPRODUCT(W656:Y656,$I$10:$K$10))))^2)+((((SUMPRODUCT(T656:V656,$I$8:$K$8))*(SUMPRODUCT(W656:Y656,$I$10:$K$10))+(SUMPRODUCT(T656:V656,$I$10:$K$10))*(SUMPRODUCT(W656:Y656,$I$8:$K$8)))-((SUMPRODUCT(Z656:AB656,$I$8:$K$8))*(SUMPRODUCT(AC656:AE656,$I$10:$K$10))+(SUMPRODUCT(Z656:AB656,$I$10:$K$10))*(SUMPRODUCT(AC656:AE656,$I$8:$K$8))))^2)))))/2</f>
        <v>1.2074182681449778E-6</v>
      </c>
      <c r="T656">
        <f t="shared" ref="T656" si="1611">(1/(SQRT(2)))*(COS(RADIANS(45)))</f>
        <v>0.5</v>
      </c>
      <c r="U656">
        <f t="shared" ref="U656" si="1612">((1/(SQRT(2)))*(COS(RADIANS(Q656))))*(SIN(RADIANS(45)))</f>
        <v>-0.1639802052759361</v>
      </c>
      <c r="V656">
        <f t="shared" ref="V656" si="1613">((1/(SQRT(2)))*(SIN(RADIANS(Q656))))*(SIN(RADIANS(45)))</f>
        <v>0.47234573384086131</v>
      </c>
      <c r="W656">
        <f t="shared" ref="W656" si="1614">(-((1/(SQRT(2)))*(SIN(RADIANS(45)))))</f>
        <v>-0.49999999999999989</v>
      </c>
      <c r="X656">
        <f t="shared" ref="X656" si="1615">((1/(SQRT(2)))*(COS(RADIANS(Q656))))*(COS(RADIANS(45)))</f>
        <v>-0.16398020527593613</v>
      </c>
      <c r="Y656">
        <f t="shared" ref="Y656" si="1616">(((1/(SQRT(2)))*(SIN(RADIANS(Q656))))*(COS(RADIANS(45))))</f>
        <v>0.47234573384086143</v>
      </c>
      <c r="Z656">
        <f t="shared" ref="Z656" si="1617">(1/(SQRT(2)))*(COS(RADIANS(-45)))</f>
        <v>0.5</v>
      </c>
      <c r="AA656">
        <f t="shared" ref="AA656" si="1618">((1/(SQRT(2)))*(COS(RADIANS(Q656))))*(SIN(RADIANS(-45)))</f>
        <v>0.1639802052759361</v>
      </c>
      <c r="AB656">
        <f t="shared" ref="AB656" si="1619">((1/(SQRT(2)))*(SIN(RADIANS(Q656))))*(SIN(RADIANS(-45)))</f>
        <v>-0.47234573384086131</v>
      </c>
      <c r="AC656">
        <f t="shared" ref="AC656" si="1620">(-((1/(SQRT(2)))*(SIN(RADIANS(-45)))))</f>
        <v>0.49999999999999989</v>
      </c>
      <c r="AD656">
        <f t="shared" ref="AD656" si="1621">((1/(SQRT(2)))*(COS(RADIANS(Q656))))*(COS(RADIANS(-45)))</f>
        <v>-0.16398020527593613</v>
      </c>
      <c r="AE656">
        <f t="shared" ref="AE656" si="1622">(((1/(SQRT(2)))*(SIN(RADIANS(Q656))))*(COS(RADIANS(-45))))</f>
        <v>0.47234573384086143</v>
      </c>
    </row>
    <row r="657" spans="1:31" x14ac:dyDescent="0.2">
      <c r="O657" t="s">
        <v>95</v>
      </c>
      <c r="R657" t="s">
        <v>95</v>
      </c>
    </row>
    <row r="658" spans="1:31" x14ac:dyDescent="0.2">
      <c r="O658" s="15">
        <f>(COS(RADIANS(N656)))*((SIN(RADIANS(45)))*(COS(RADIANS(45))))-(SIN(RADIANS(135)))*(COS(RADIANS((135))))*($A$337*$F$337+$C$337*$D$337)-(2*((SIN(RADIANS(45)))^2))-(SIN(RADIANS(135)))^2*(SIN(RADIANS(N656)))*(($B$337*$E$337))-($C$337*$F$337)+(SIN(RADIANS(N656)))*(-(SIN(RADIANS(45))))*(COS(RADIANS(45)))-(SIN(RADIANS(135)))*(COS(RADIANS(135)))*($A$337*$E$337+$B$337*$D$337)-(SIN(RADIANS(45)))^2-(SIN(RADIANS(135)))^2*(SIN(RADIANS(N656)))*($B$337*$F$337+$C$337*$E$337)+(SIN(RADIANS(45)))^2-((SIN(RADIANS(135)))^2)*((COS(RADIANS(N656)))^2)*($B$337*$F$337+$C$337*$E$337)</f>
        <v>-1.4555617879827842</v>
      </c>
      <c r="R658">
        <f t="shared" ref="R658" si="1623">(COS(RADIANS(Q656)))*((SIN(RADIANS(45)))*(COS(RADIANS(45))))-(SIN(RADIANS(135)))*(COS(RADIANS((135))))*($A$337*$F$337+$C$337*$D$337)-(2*((SIN(RADIANS(45)))^2))-(SIN(RADIANS(135)))^2*(SIN(RADIANS(Q656)))*(($B$337*$E$337))-($C$337*$F$337)+(SIN(RADIANS(Q656)))*(-(SIN(RADIANS(45))))*(COS(RADIANS(45)))-(SIN(RADIANS(135)))*(COS(RADIANS(135)))*($A$337*$E$337+$B$337*$D$337)-(SIN(RADIANS(45)))^2-(SIN(RADIANS(135)))^2*(SIN(RADIANS(Q656)))*($B$337*$F$337+$C$337*$E$337)+(SIN(RADIANS(45)))^2-((SIN(RADIANS(135)))^2)*((COS(RADIANS(Q656)))^2)*($B$337*$F$337+$C$337*$E$337)</f>
        <v>-1.9930230989965683</v>
      </c>
      <c r="AE658" s="15"/>
    </row>
    <row r="659" spans="1:31" x14ac:dyDescent="0.2">
      <c r="A659" s="15"/>
      <c r="Q659" s="15"/>
    </row>
    <row r="660" spans="1:31" x14ac:dyDescent="0.2">
      <c r="A660">
        <f>(1/(SQRT(2)))*(COS(RADIANS(45)))</f>
        <v>0.5</v>
      </c>
      <c r="B660">
        <f>((1/(SQRT(2)))*(COS(RADIANS(N660))))*(SIN(RADIANS(45)))</f>
        <v>7.7397894546450283E-2</v>
      </c>
      <c r="C660">
        <f t="shared" ref="C660" si="1624">((1/(SQRT(2)))*(SIN(RADIANS(N660))))*(SIN(RADIANS(45)))</f>
        <v>-0.49397324413350208</v>
      </c>
      <c r="D660">
        <f t="shared" ref="D660" si="1625">(-((1/(SQRT(2)))*(SIN(RADIANS(45)))))</f>
        <v>-0.49999999999999989</v>
      </c>
      <c r="E660">
        <f t="shared" ref="E660" si="1626">((1/(SQRT(2)))*(COS(RADIANS(N660))))*(COS(RADIANS(45)))</f>
        <v>7.7397894546450297E-2</v>
      </c>
      <c r="F660">
        <f t="shared" ref="F660" si="1627">(((1/(SQRT(2)))*(SIN(RADIANS(N660))))*(COS(RADIANS(45))))</f>
        <v>-0.49397324413350219</v>
      </c>
      <c r="G660">
        <f t="shared" ref="G660" si="1628">(1/(SQRT(2)))*(COS(RADIANS(-45)))</f>
        <v>0.5</v>
      </c>
      <c r="H660">
        <f t="shared" ref="H660" si="1629">((1/(SQRT(2)))*(COS(RADIANS(N660))))*(SIN(RADIANS(-45)))</f>
        <v>-7.7397894546450283E-2</v>
      </c>
      <c r="I660">
        <f t="shared" ref="I660" si="1630">((1/(SQRT(2)))*(SIN(RADIANS(N660))))*(SIN(RADIANS(-45)))</f>
        <v>0.49397324413350208</v>
      </c>
      <c r="J660">
        <f t="shared" ref="J660" si="1631">(-((1/(SQRT(2)))*(SIN(RADIANS(-45)))))</f>
        <v>0.49999999999999989</v>
      </c>
      <c r="K660">
        <f t="shared" ref="K660" si="1632">((1/(SQRT(2)))*(COS(RADIANS(N660))))*(COS(RADIANS(-45)))</f>
        <v>7.7397894546450297E-2</v>
      </c>
      <c r="L660">
        <f>(((1/(SQRT(2)))*(SIN(RADIANS(N660))))*(COS(RADIANS(-45))))</f>
        <v>-0.49397324413350219</v>
      </c>
      <c r="N660">
        <f>N656-(O656/O658)</f>
        <v>4238.9049528861624</v>
      </c>
      <c r="O660">
        <f>(DEGREES(ACOS(((-(((SUMPRODUCT(G660:I660,$I$8:$K$8))*(SUMPRODUCT(G660:I660,$I$10:$K$10))-(SUMPRODUCT(J660:L660,$I$8:$K$8))*(SUMPRODUCT(J660:L660,$I$10:$K$10)))-((SUMPRODUCT(A660:C660,$I$8:$K$8))*(SUMPRODUCT(A660:C660,$I$10:$K$10))-(SUMPRODUCT(D660:F660,$I$8:$K$8))*(SUMPRODUCT(D660:F660,$I$10:$K$10))))*(((SUMPRODUCT(G660:I660,$I$8:$K$8))*(SUMPRODUCT(G660:I660,$I$10:$K$10))+(SUMPRODUCT(J660:L660,$I$8:$K$8))*(SUMPRODUCT(J660:L660,$I$10:$K$10)))-((SUMPRODUCT(A660:C660,$I$8:$K$8))*(SUMPRODUCT(A660:C660,$I$10:$K$10))+(SUMPRODUCT(D660:F660,$I$8:$K$8))*(SUMPRODUCT(D660:F660,$I$10:$K$10)))))-((((SUMPRODUCT(A660:C660,$I$8:$K$8))*(SUMPRODUCT(D660:F660,$I$10:$K$10))+(SUMPRODUCT(A660:C660,$I$10:$K$10))*(SUMPRODUCT(D660:F660,$I$8:$K$8)))-((SUMPRODUCT(G660:I660,$I$8:$K$8))*(SUMPRODUCT(J660:L660,$I$10:$K$10))+(SUMPRODUCT(G660:I660,$I$10:$K$10))*(SUMPRODUCT(J660:L660,$I$8:$K$8))))*(SQRT(((((SUMPRODUCT(G660:I660,$I$8:$K$8))*(SUMPRODUCT(G660:I660,$I$10:$K$10))-(SUMPRODUCT(J660:L660,$I$8:$K$8))*(SUMPRODUCT(J660:L660,$I$10:$K$10)))-((SUMPRODUCT(A660:C660,$I$8:$K$8))*(SUMPRODUCT(A660:C660,$I$10:$K$10))-(SUMPRODUCT(D660:F660,$I$8:$K$8))*(SUMPRODUCT(D660:F660,$I$10:$K$10))))^2)+((((SUMPRODUCT(A660:C660,$I$8:$K$8))*(SUMPRODUCT(D660:F660,$I$10:$K$10))+(SUMPRODUCT(A660:C660,$I$10:$K$10))*(SUMPRODUCT(D660:F660,$I$8:$K$8)))-((SUMPRODUCT(G660:I660,$I$8:$K$8))*(SUMPRODUCT(J660:L660,$I$10:$K$10))+(SUMPRODUCT(G660:I660,$I$10:$K$10))*(SUMPRODUCT(J660:L660,$I$8:$K$8))))^2)-((((SUMPRODUCT(G660:I660,$I$8:$K$8))*(SUMPRODUCT(G660:I660,$I$10:$K$10))+(SUMPRODUCT(J660:L660,$I$8:$K$8))*(SUMPRODUCT(J660:L660,$I$10:$K$10)))-((SUMPRODUCT(A660:C660,$I$8:$K$8))*(SUMPRODUCT(A660:C660,$I$10:$K$10))+(SUMPRODUCT(D660:F660,$I$8:$K$8))*(SUMPRODUCT(D660:F660,$I$10:$K$10))))^2)))))/(((((SUMPRODUCT(G660:I660,$I$8:$K$8))*(SUMPRODUCT(G660:I660,$I$10:$K$10))-(SUMPRODUCT(J660:L660,$I$8:$K$8))*(SUMPRODUCT(J660:L660,$I$10:$K$10)))-((SUMPRODUCT(A660:C660,$I$8:$K$8))*(SUMPRODUCT(A660:C660,$I$10:$K$10))-(SUMPRODUCT(D660:F660,$I$8:$K$8))*(SUMPRODUCT(D660:F660,$I$10:$K$10))))^2)+((((SUMPRODUCT(A660:C660,$I$8:$K$8))*(SUMPRODUCT(D660:F660,$I$10:$K$10))+(SUMPRODUCT(A660:C660,$I$10:$K$10))*(SUMPRODUCT(D660:F660,$I$8:$K$8)))-((SUMPRODUCT(G660:I660,$I$8:$K$8))*(SUMPRODUCT(J660:L660,$I$10:$K$10))+(SUMPRODUCT(G660:I660,$I$10:$K$10))*(SUMPRODUCT(J660:L660,$I$8:$K$8))))^2)))))/2</f>
        <v>86.084761174424784</v>
      </c>
      <c r="Q660">
        <f>Q656-(R656/R658)</f>
        <v>109.14502798523672</v>
      </c>
      <c r="R660">
        <f>(DEGREES(ACOS(((-(((SUMPRODUCT(Z660:AB660,$I$8:$K$8))*(SUMPRODUCT(Z660:AB660,$I$10:$K$10))-(SUMPRODUCT(AC660:AE660,$I$8:$K$8))*(SUMPRODUCT(AC660:AE660,$I$10:$K$10)))-((SUMPRODUCT(T660:V660,$I$8:$K$8))*(SUMPRODUCT(T660:V660,$I$10:$K$10))-(SUMPRODUCT(W660:Y660,$I$8:$K$8))*(SUMPRODUCT(W660:Y660,$I$10:$K$10))))*(((SUMPRODUCT(Z660:AB660,$I$8:$K$8))*(SUMPRODUCT(Z660:AB660,$I$10:$K$10))+(SUMPRODUCT(AC660:AE660,$I$8:$K$8))*(SUMPRODUCT(AC660:AE660,$I$10:$K$10)))-((SUMPRODUCT(T660:V660,$I$8:$K$8))*(SUMPRODUCT(T660:V660,$I$10:$K$10))+(SUMPRODUCT(W660:Y660,$I$8:$K$8))*(SUMPRODUCT(W660:Y660,$I$10:$K$10)))))+((((SUMPRODUCT(T660:V660,$I$8:$K$8))*(SUMPRODUCT(W660:Y660,$I$10:$K$10))+(SUMPRODUCT(T660:V660,$I$10:$K$10))*(SUMPRODUCT(W660:Y660,$I$8:$K$8)))-((SUMPRODUCT(Z660:AB660,$I$8:$K$8))*(SUMPRODUCT(AC660:AE660,$I$10:$K$10))+(SUMPRODUCT(Z660:AB660,$I$10:$K$10))*(SUMPRODUCT(AC660:AE660,$I$8:$K$8))))*(SQRT(((((SUMPRODUCT(Z660:AB660,$I$8:$K$8))*(SUMPRODUCT(Z660:AB660,$I$10:$K$10))-(SUMPRODUCT(AC660:AE660,$I$8:$K$8))*(SUMPRODUCT(AC660:AE660,$I$10:$K$10)))-((SUMPRODUCT(T660:V660,$I$8:$K$8))*(SUMPRODUCT(T660:V660,$I$10:$K$10))-(SUMPRODUCT(W660:Y660,$I$8:$K$8))*(SUMPRODUCT(W660:Y660,$I$10:$K$10))))^2)+((((SUMPRODUCT(T660:V660,$I$8:$K$8))*(SUMPRODUCT(W660:Y660,$I$10:$K$10))+(SUMPRODUCT(T660:V660,$I$10:$K$10))*(SUMPRODUCT(W660:Y660,$I$8:$K$8)))-((SUMPRODUCT(Z660:AB660,$I$8:$K$8))*(SUMPRODUCT(AC660:AE660,$I$10:$K$10))+(SUMPRODUCT(Z660:AB660,$I$10:$K$10))*(SUMPRODUCT(AC660:AE660,$I$8:$K$8))))^2)-((((SUMPRODUCT(Z660:AB660,$I$8:$K$8))*(SUMPRODUCT(Z660:AB660,$I$10:$K$10))+(SUMPRODUCT(AC660:AE660,$I$8:$K$8))*(SUMPRODUCT(AC660:AE660,$I$10:$K$10)))-((SUMPRODUCT(T660:V660,$I$8:$K$8))*(SUMPRODUCT(T660:V660,$I$10:$K$10))+(SUMPRODUCT(W660:Y660,$I$8:$K$8))*(SUMPRODUCT(W660:Y660,$I$10:$K$10))))^2)))))/(((((SUMPRODUCT(Z660:AB660,$I$8:$K$8))*(SUMPRODUCT(Z660:AB660,$I$10:$K$10))-(SUMPRODUCT(AC660:AE660,$I$8:$K$8))*(SUMPRODUCT(AC660:AE660,$I$10:$K$10)))-((SUMPRODUCT(T660:V660,$I$8:$K$8))*(SUMPRODUCT(T660:V660,$I$10:$K$10))-(SUMPRODUCT(W660:Y660,$I$8:$K$8))*(SUMPRODUCT(W660:Y660,$I$10:$K$10))))^2)+((((SUMPRODUCT(T660:V660,$I$8:$K$8))*(SUMPRODUCT(W660:Y660,$I$10:$K$10))+(SUMPRODUCT(T660:V660,$I$10:$K$10))*(SUMPRODUCT(W660:Y660,$I$8:$K$8)))-((SUMPRODUCT(Z660:AB660,$I$8:$K$8))*(SUMPRODUCT(AC660:AE660,$I$10:$K$10))+(SUMPRODUCT(Z660:AB660,$I$10:$K$10))*(SUMPRODUCT(AC660:AE660,$I$8:$K$8))))^2)))))/2</f>
        <v>1.129436372520701E-6</v>
      </c>
      <c r="T660">
        <f>(1/(SQRT(2)))*(COS(RADIANS(45)))</f>
        <v>0.5</v>
      </c>
      <c r="U660">
        <f>((1/(SQRT(2)))*(COS(RADIANS(Q660))))*(SIN(RADIANS(45)))</f>
        <v>-0.16398021027032988</v>
      </c>
      <c r="V660">
        <f>((1/(SQRT(2)))*(SIN(RADIANS(Q660))))*(SIN(RADIANS(45)))</f>
        <v>0.47234573210700054</v>
      </c>
      <c r="W660">
        <f>(-((1/(SQRT(2)))*(SIN(RADIANS(45)))))</f>
        <v>-0.49999999999999989</v>
      </c>
      <c r="X660">
        <f>((1/(SQRT(2)))*(COS(RADIANS(Q660))))*(COS(RADIANS(45)))</f>
        <v>-0.16398021027032991</v>
      </c>
      <c r="Y660">
        <f>(((1/(SQRT(2)))*(SIN(RADIANS(Q660))))*(COS(RADIANS(45))))</f>
        <v>0.47234573210700059</v>
      </c>
      <c r="Z660">
        <f t="shared" ref="Z660" si="1633">(1/(SQRT(2)))*(COS(RADIANS(-45)))</f>
        <v>0.5</v>
      </c>
      <c r="AA660">
        <f>((1/(SQRT(2)))*(COS(RADIANS(Q660))))*(SIN(RADIANS(-45)))</f>
        <v>0.16398021027032988</v>
      </c>
      <c r="AB660">
        <f>((1/(SQRT(2)))*(SIN(RADIANS(Q660))))*(SIN(RADIANS(-45)))</f>
        <v>-0.47234573210700054</v>
      </c>
      <c r="AC660">
        <f>(-((1/(SQRT(2)))*(SIN(RADIANS(-45)))))</f>
        <v>0.49999999999999989</v>
      </c>
      <c r="AD660">
        <f>((1/(SQRT(2)))*(COS(RADIANS(Q660))))*(COS(RADIANS(-45)))</f>
        <v>-0.16398021027032991</v>
      </c>
      <c r="AE660">
        <f>(((1/(SQRT(2)))*(SIN(RADIANS(Q660))))*(COS(RADIANS(-45))))</f>
        <v>0.47234573210700059</v>
      </c>
    </row>
    <row r="661" spans="1:31" x14ac:dyDescent="0.2">
      <c r="O661" t="s">
        <v>95</v>
      </c>
      <c r="R661" t="s">
        <v>95</v>
      </c>
    </row>
    <row r="662" spans="1:31" x14ac:dyDescent="0.2">
      <c r="O662" s="15">
        <f>(COS(RADIANS(N660)))*((SIN(RADIANS(45)))*(COS(RADIANS(45))))-(SIN(RADIANS(135)))*(COS(RADIANS((135))))*($A$337*$F$337+$C$337*$D$337)-(2*((SIN(RADIANS(45)))^2))-(SIN(RADIANS(135)))^2*(SIN(RADIANS(N660)))*(($B$337*$E$337))-($C$337*$F$337)+(SIN(RADIANS(N660)))*(-(SIN(RADIANS(45))))*(COS(RADIANS(45)))-(SIN(RADIANS(135)))*(COS(RADIANS(135)))*($A$337*$E$337+$B$337*$D$337)-(SIN(RADIANS(45)))^2-(SIN(RADIANS(135)))^2*(SIN(RADIANS(N660)))*($B$337*$F$337+$C$337*$E$337)+(SIN(RADIANS(45)))^2-((SIN(RADIANS(135)))^2)*((COS(RADIANS(N660)))^2)*($B$337*$F$337+$C$337*$E$337)</f>
        <v>-0.98280068123365993</v>
      </c>
      <c r="R662">
        <f>(COS(RADIANS(Q660)))*((SIN(RADIANS(45)))*(COS(RADIANS(45))))-(SIN(RADIANS(135)))*(COS(RADIANS((135))))*($A$337*$F$337+$C$337*$D$337)-(2*((SIN(RADIANS(45)))^2))-(SIN(RADIANS(135)))^2*(SIN(RADIANS(Q660)))*(($B$337*$E$337))-($C$337*$F$337)+(SIN(RADIANS(Q660)))*(-(SIN(RADIANS(45))))*(COS(RADIANS(45)))-(SIN(RADIANS(135)))*(COS(RADIANS(135)))*($A$337*$E$337+$B$337*$D$337)-(SIN(RADIANS(45)))^2-(SIN(RADIANS(135)))^2*(SIN(RADIANS(Q660)))*($B$337*$F$337+$C$337*$E$337)+(SIN(RADIANS(45)))^2-((SIN(RADIANS(135)))^2)*((COS(RADIANS(Q660)))^2)*($B$337*$F$337+$C$337*$E$337)</f>
        <v>-1.9930231023423057</v>
      </c>
      <c r="AE662" s="15"/>
    </row>
    <row r="663" spans="1:31" x14ac:dyDescent="0.2">
      <c r="A663" s="15"/>
      <c r="Q663" s="15"/>
    </row>
    <row r="664" spans="1:31" x14ac:dyDescent="0.2">
      <c r="A664">
        <f>(1/(SQRT(2)))*(COS(RADIANS(45)))</f>
        <v>0.5</v>
      </c>
      <c r="B664">
        <f>((1/(SQRT(2)))*(COS(RADIANS(N664))))*(SIN(RADIANS(45)))</f>
        <v>0.4967896567561631</v>
      </c>
      <c r="C664">
        <f t="shared" ref="C664" si="1634">((1/(SQRT(2)))*(SIN(RADIANS(N664))))*(SIN(RADIANS(45)))</f>
        <v>5.6568869001364631E-2</v>
      </c>
      <c r="D664">
        <f t="shared" ref="D664" si="1635">(-((1/(SQRT(2)))*(SIN(RADIANS(45)))))</f>
        <v>-0.49999999999999989</v>
      </c>
      <c r="E664">
        <f t="shared" ref="E664" si="1636">((1/(SQRT(2)))*(COS(RADIANS(N664))))*(COS(RADIANS(45)))</f>
        <v>0.49678965675616321</v>
      </c>
      <c r="F664">
        <f t="shared" ref="F664" si="1637">(((1/(SQRT(2)))*(SIN(RADIANS(N664))))*(COS(RADIANS(45))))</f>
        <v>5.6568869001364638E-2</v>
      </c>
      <c r="G664">
        <f t="shared" ref="G664" si="1638">(1/(SQRT(2)))*(COS(RADIANS(-45)))</f>
        <v>0.5</v>
      </c>
      <c r="H664">
        <f t="shared" ref="H664" si="1639">((1/(SQRT(2)))*(COS(RADIANS(N664))))*(SIN(RADIANS(-45)))</f>
        <v>-0.4967896567561631</v>
      </c>
      <c r="I664">
        <f t="shared" ref="I664" si="1640">((1/(SQRT(2)))*(SIN(RADIANS(N664))))*(SIN(RADIANS(-45)))</f>
        <v>-5.6568869001364631E-2</v>
      </c>
      <c r="J664">
        <f t="shared" ref="J664" si="1641">(-((1/(SQRT(2)))*(SIN(RADIANS(-45)))))</f>
        <v>0.49999999999999989</v>
      </c>
      <c r="K664">
        <f t="shared" ref="K664" si="1642">((1/(SQRT(2)))*(COS(RADIANS(N664))))*(COS(RADIANS(-45)))</f>
        <v>0.49678965675616321</v>
      </c>
      <c r="L664">
        <f>(((1/(SQRT(2)))*(SIN(RADIANS(N664))))*(COS(RADIANS(-45))))</f>
        <v>5.6568869001364638E-2</v>
      </c>
      <c r="N664">
        <f>N660-(O660/O662)</f>
        <v>4326.4962242580614</v>
      </c>
      <c r="O664">
        <f>(DEGREES(ACOS(((-(((SUMPRODUCT(G664:I664,$I$8:$K$8))*(SUMPRODUCT(G664:I664,$I$10:$K$10))-(SUMPRODUCT(J664:L664,$I$8:$K$8))*(SUMPRODUCT(J664:L664,$I$10:$K$10)))-((SUMPRODUCT(A664:C664,$I$8:$K$8))*(SUMPRODUCT(A664:C664,$I$10:$K$10))-(SUMPRODUCT(D664:F664,$I$8:$K$8))*(SUMPRODUCT(D664:F664,$I$10:$K$10))))*(((SUMPRODUCT(G664:I664,$I$8:$K$8))*(SUMPRODUCT(G664:I664,$I$10:$K$10))+(SUMPRODUCT(J664:L664,$I$8:$K$8))*(SUMPRODUCT(J664:L664,$I$10:$K$10)))-((SUMPRODUCT(A664:C664,$I$8:$K$8))*(SUMPRODUCT(A664:C664,$I$10:$K$10))+(SUMPRODUCT(D664:F664,$I$8:$K$8))*(SUMPRODUCT(D664:F664,$I$10:$K$10)))))-((((SUMPRODUCT(A664:C664,$I$8:$K$8))*(SUMPRODUCT(D664:F664,$I$10:$K$10))+(SUMPRODUCT(A664:C664,$I$10:$K$10))*(SUMPRODUCT(D664:F664,$I$8:$K$8)))-((SUMPRODUCT(G664:I664,$I$8:$K$8))*(SUMPRODUCT(J664:L664,$I$10:$K$10))+(SUMPRODUCT(G664:I664,$I$10:$K$10))*(SUMPRODUCT(J664:L664,$I$8:$K$8))))*(SQRT(((((SUMPRODUCT(G664:I664,$I$8:$K$8))*(SUMPRODUCT(G664:I664,$I$10:$K$10))-(SUMPRODUCT(J664:L664,$I$8:$K$8))*(SUMPRODUCT(J664:L664,$I$10:$K$10)))-((SUMPRODUCT(A664:C664,$I$8:$K$8))*(SUMPRODUCT(A664:C664,$I$10:$K$10))-(SUMPRODUCT(D664:F664,$I$8:$K$8))*(SUMPRODUCT(D664:F664,$I$10:$K$10))))^2)+((((SUMPRODUCT(A664:C664,$I$8:$K$8))*(SUMPRODUCT(D664:F664,$I$10:$K$10))+(SUMPRODUCT(A664:C664,$I$10:$K$10))*(SUMPRODUCT(D664:F664,$I$8:$K$8)))-((SUMPRODUCT(G664:I664,$I$8:$K$8))*(SUMPRODUCT(J664:L664,$I$10:$K$10))+(SUMPRODUCT(G664:I664,$I$10:$K$10))*(SUMPRODUCT(J664:L664,$I$8:$K$8))))^2)-((((SUMPRODUCT(G664:I664,$I$8:$K$8))*(SUMPRODUCT(G664:I664,$I$10:$K$10))+(SUMPRODUCT(J664:L664,$I$8:$K$8))*(SUMPRODUCT(J664:L664,$I$10:$K$10)))-((SUMPRODUCT(A664:C664,$I$8:$K$8))*(SUMPRODUCT(A664:C664,$I$10:$K$10))+(SUMPRODUCT(D664:F664,$I$8:$K$8))*(SUMPRODUCT(D664:F664,$I$10:$K$10))))^2)))))/(((((SUMPRODUCT(G664:I664,$I$8:$K$8))*(SUMPRODUCT(G664:I664,$I$10:$K$10))-(SUMPRODUCT(J664:L664,$I$8:$K$8))*(SUMPRODUCT(J664:L664,$I$10:$K$10)))-((SUMPRODUCT(A664:C664,$I$8:$K$8))*(SUMPRODUCT(A664:C664,$I$10:$K$10))-(SUMPRODUCT(D664:F664,$I$8:$K$8))*(SUMPRODUCT(D664:F664,$I$10:$K$10))))^2)+((((SUMPRODUCT(A664:C664,$I$8:$K$8))*(SUMPRODUCT(D664:F664,$I$10:$K$10))+(SUMPRODUCT(A664:C664,$I$10:$K$10))*(SUMPRODUCT(D664:F664,$I$8:$K$8)))-((SUMPRODUCT(G664:I664,$I$8:$K$8))*(SUMPRODUCT(J664:L664,$I$10:$K$10))+(SUMPRODUCT(G664:I664,$I$10:$K$10))*(SUMPRODUCT(J664:L664,$I$8:$K$8))))^2)))))/2</f>
        <v>68.405337355791559</v>
      </c>
      <c r="Q664">
        <f>Q660-(R660/R662)</f>
        <v>109.1450285519318</v>
      </c>
      <c r="R664">
        <f>(DEGREES(ACOS(((-(((SUMPRODUCT(Z664:AB664,$I$8:$K$8))*(SUMPRODUCT(Z664:AB664,$I$10:$K$10))-(SUMPRODUCT(AC664:AE664,$I$8:$K$8))*(SUMPRODUCT(AC664:AE664,$I$10:$K$10)))-((SUMPRODUCT(T664:V664,$I$8:$K$8))*(SUMPRODUCT(T664:V664,$I$10:$K$10))-(SUMPRODUCT(W664:Y664,$I$8:$K$8))*(SUMPRODUCT(W664:Y664,$I$10:$K$10))))*(((SUMPRODUCT(Z664:AB664,$I$8:$K$8))*(SUMPRODUCT(Z664:AB664,$I$10:$K$10))+(SUMPRODUCT(AC664:AE664,$I$8:$K$8))*(SUMPRODUCT(AC664:AE664,$I$10:$K$10)))-((SUMPRODUCT(T664:V664,$I$8:$K$8))*(SUMPRODUCT(T664:V664,$I$10:$K$10))+(SUMPRODUCT(W664:Y664,$I$8:$K$8))*(SUMPRODUCT(W664:Y664,$I$10:$K$10)))))+((((SUMPRODUCT(T664:V664,$I$8:$K$8))*(SUMPRODUCT(W664:Y664,$I$10:$K$10))+(SUMPRODUCT(T664:V664,$I$10:$K$10))*(SUMPRODUCT(W664:Y664,$I$8:$K$8)))-((SUMPRODUCT(Z664:AB664,$I$8:$K$8))*(SUMPRODUCT(AC664:AE664,$I$10:$K$10))+(SUMPRODUCT(Z664:AB664,$I$10:$K$10))*(SUMPRODUCT(AC664:AE664,$I$8:$K$8))))*(SQRT(((((SUMPRODUCT(Z664:AB664,$I$8:$K$8))*(SUMPRODUCT(Z664:AB664,$I$10:$K$10))-(SUMPRODUCT(AC664:AE664,$I$8:$K$8))*(SUMPRODUCT(AC664:AE664,$I$10:$K$10)))-((SUMPRODUCT(T664:V664,$I$8:$K$8))*(SUMPRODUCT(T664:V664,$I$10:$K$10))-(SUMPRODUCT(W664:Y664,$I$8:$K$8))*(SUMPRODUCT(W664:Y664,$I$10:$K$10))))^2)+((((SUMPRODUCT(T664:V664,$I$8:$K$8))*(SUMPRODUCT(W664:Y664,$I$10:$K$10))+(SUMPRODUCT(T664:V664,$I$10:$K$10))*(SUMPRODUCT(W664:Y664,$I$8:$K$8)))-((SUMPRODUCT(Z664:AB664,$I$8:$K$8))*(SUMPRODUCT(AC664:AE664,$I$10:$K$10))+(SUMPRODUCT(Z664:AB664,$I$10:$K$10))*(SUMPRODUCT(AC664:AE664,$I$8:$K$8))))^2)-((((SUMPRODUCT(Z664:AB664,$I$8:$K$8))*(SUMPRODUCT(Z664:AB664,$I$10:$K$10))+(SUMPRODUCT(AC664:AE664,$I$8:$K$8))*(SUMPRODUCT(AC664:AE664,$I$10:$K$10)))-((SUMPRODUCT(T664:V664,$I$8:$K$8))*(SUMPRODUCT(T664:V664,$I$10:$K$10))+(SUMPRODUCT(W664:Y664,$I$8:$K$8))*(SUMPRODUCT(W664:Y664,$I$10:$K$10))))^2)))))/(((((SUMPRODUCT(Z664:AB664,$I$8:$K$8))*(SUMPRODUCT(Z664:AB664,$I$10:$K$10))-(SUMPRODUCT(AC664:AE664,$I$8:$K$8))*(SUMPRODUCT(AC664:AE664,$I$10:$K$10)))-((SUMPRODUCT(T664:V664,$I$8:$K$8))*(SUMPRODUCT(T664:V664,$I$10:$K$10))-(SUMPRODUCT(W664:Y664,$I$8:$K$8))*(SUMPRODUCT(W664:Y664,$I$10:$K$10))))^2)+((((SUMPRODUCT(T664:V664,$I$8:$K$8))*(SUMPRODUCT(W664:Y664,$I$10:$K$10))+(SUMPRODUCT(T664:V664,$I$10:$K$10))*(SUMPRODUCT(W664:Y664,$I$8:$K$8)))-((SUMPRODUCT(Z664:AB664,$I$8:$K$8))*(SUMPRODUCT(AC664:AE664,$I$10:$K$10))+(SUMPRODUCT(Z664:AB664,$I$10:$K$10))*(SUMPRODUCT(AC664:AE664,$I$8:$K$8))))^2)))))/2</f>
        <v>8.5377364625159387E-7</v>
      </c>
      <c r="T664">
        <f>(1/(SQRT(2)))*(COS(RADIANS(45)))</f>
        <v>0.5</v>
      </c>
      <c r="U664">
        <f>((1/(SQRT(2)))*(COS(RADIANS(Q664))))*(SIN(RADIANS(45)))</f>
        <v>-0.16398021494215742</v>
      </c>
      <c r="V664">
        <f>((1/(SQRT(2)))*(SIN(RADIANS(Q664))))*(SIN(RADIANS(45)))</f>
        <v>0.47234573048512224</v>
      </c>
      <c r="W664">
        <f>(-((1/(SQRT(2)))*(SIN(RADIANS(45)))))</f>
        <v>-0.49999999999999989</v>
      </c>
      <c r="X664">
        <f>((1/(SQRT(2)))*(COS(RADIANS(Q664))))*(COS(RADIANS(45)))</f>
        <v>-0.16398021494215745</v>
      </c>
      <c r="Y664">
        <f>(((1/(SQRT(2)))*(SIN(RADIANS(Q664))))*(COS(RADIANS(45))))</f>
        <v>0.47234573048512235</v>
      </c>
      <c r="Z664">
        <f t="shared" ref="Z664" si="1643">(1/(SQRT(2)))*(COS(RADIANS(-45)))</f>
        <v>0.5</v>
      </c>
      <c r="AA664">
        <f>((1/(SQRT(2)))*(COS(RADIANS(Q664))))*(SIN(RADIANS(-45)))</f>
        <v>0.16398021494215742</v>
      </c>
      <c r="AB664">
        <f>((1/(SQRT(2)))*(SIN(RADIANS(Q664))))*(SIN(RADIANS(-45)))</f>
        <v>-0.47234573048512224</v>
      </c>
      <c r="AC664">
        <f>(-((1/(SQRT(2)))*(SIN(RADIANS(-45)))))</f>
        <v>0.49999999999999989</v>
      </c>
      <c r="AD664">
        <f>((1/(SQRT(2)))*(COS(RADIANS(Q664))))*(COS(RADIANS(-45)))</f>
        <v>-0.16398021494215745</v>
      </c>
      <c r="AE664">
        <f>(((1/(SQRT(2)))*(SIN(RADIANS(Q664))))*(COS(RADIANS(-45))))</f>
        <v>0.47234573048512235</v>
      </c>
    </row>
    <row r="665" spans="1:31" x14ac:dyDescent="0.2">
      <c r="O665" t="s">
        <v>95</v>
      </c>
      <c r="R665" t="s">
        <v>95</v>
      </c>
    </row>
    <row r="666" spans="1:31" x14ac:dyDescent="0.2">
      <c r="O666" s="15">
        <f>(COS(RADIANS(N664)))*((SIN(RADIANS(45)))*(COS(RADIANS(45))))-(SIN(RADIANS(135)))*(COS(RADIANS((135))))*($A$337*$F$337+$C$337*$D$337)-(2*((SIN(RADIANS(45)))^2))-(SIN(RADIANS(135)))^2*(SIN(RADIANS(N664)))*(($B$337*$E$337))-($C$337*$F$337)+(SIN(RADIANS(N664)))*(-(SIN(RADIANS(45))))*(COS(RADIANS(45)))-(SIN(RADIANS(135)))*(COS(RADIANS(135)))*($A$337*$E$337+$B$337*$D$337)-(SIN(RADIANS(45)))^2-(SIN(RADIANS(135)))^2*(SIN(RADIANS(N664)))*($B$337*$F$337+$C$337*$E$337)+(SIN(RADIANS(45)))^2-((SIN(RADIANS(135)))^2)*((COS(RADIANS(N664)))^2)*($B$337*$F$337+$C$337*$E$337)</f>
        <v>-0.96467572942202251</v>
      </c>
      <c r="R666">
        <f>(COS(RADIANS(Q664)))*((SIN(RADIANS(45)))*(COS(RADIANS(45))))-(SIN(RADIANS(135)))*(COS(RADIANS((135))))*($A$337*$F$337+$C$337*$D$337)-(2*((SIN(RADIANS(45)))^2))-(SIN(RADIANS(135)))^2*(SIN(RADIANS(Q664)))*(($B$337*$E$337))-($C$337*$F$337)+(SIN(RADIANS(Q664)))*(-(SIN(RADIANS(45))))*(COS(RADIANS(45)))-(SIN(RADIANS(135)))*(COS(RADIANS(135)))*($A$337*$E$337+$B$337*$D$337)-(SIN(RADIANS(45)))^2-(SIN(RADIANS(135)))^2*(SIN(RADIANS(Q664)))*($B$337*$F$337+$C$337*$E$337)+(SIN(RADIANS(45)))^2-((SIN(RADIANS(135)))^2)*((COS(RADIANS(Q664)))^2)*($B$337*$F$337+$C$337*$E$337)</f>
        <v>-1.993023105471956</v>
      </c>
      <c r="AE666" s="15"/>
    </row>
    <row r="667" spans="1:31" x14ac:dyDescent="0.2">
      <c r="A667" s="15"/>
      <c r="Q667" s="15"/>
    </row>
    <row r="668" spans="1:31" x14ac:dyDescent="0.2">
      <c r="A668">
        <f>(1/(SQRT(2)))*(COS(RADIANS(45)))</f>
        <v>0.5</v>
      </c>
      <c r="B668">
        <f>((1/(SQRT(2)))*(COS(RADIANS(N668))))*(SIN(RADIANS(45)))</f>
        <v>0.10901700993854635</v>
      </c>
      <c r="C668">
        <f t="shared" ref="C668" si="1644">((1/(SQRT(2)))*(SIN(RADIANS(N668))))*(SIN(RADIANS(45)))</f>
        <v>0.48797058471188481</v>
      </c>
      <c r="D668">
        <f t="shared" ref="D668" si="1645">(-((1/(SQRT(2)))*(SIN(RADIANS(45)))))</f>
        <v>-0.49999999999999989</v>
      </c>
      <c r="E668">
        <f t="shared" ref="E668" si="1646">((1/(SQRT(2)))*(COS(RADIANS(N668))))*(COS(RADIANS(45)))</f>
        <v>0.10901700993854638</v>
      </c>
      <c r="F668">
        <f t="shared" ref="F668" si="1647">(((1/(SQRT(2)))*(SIN(RADIANS(N668))))*(COS(RADIANS(45))))</f>
        <v>0.48797058471188492</v>
      </c>
      <c r="G668">
        <f t="shared" ref="G668" si="1648">(1/(SQRT(2)))*(COS(RADIANS(-45)))</f>
        <v>0.5</v>
      </c>
      <c r="H668">
        <f t="shared" ref="H668" si="1649">((1/(SQRT(2)))*(COS(RADIANS(N668))))*(SIN(RADIANS(-45)))</f>
        <v>-0.10901700993854635</v>
      </c>
      <c r="I668">
        <f t="shared" ref="I668" si="1650">((1/(SQRT(2)))*(SIN(RADIANS(N668))))*(SIN(RADIANS(-45)))</f>
        <v>-0.48797058471188481</v>
      </c>
      <c r="J668">
        <f t="shared" ref="J668" si="1651">(-((1/(SQRT(2)))*(SIN(RADIANS(-45)))))</f>
        <v>0.49999999999999989</v>
      </c>
      <c r="K668">
        <f t="shared" ref="K668" si="1652">((1/(SQRT(2)))*(COS(RADIANS(N668))))*(COS(RADIANS(-45)))</f>
        <v>0.10901700993854638</v>
      </c>
      <c r="L668">
        <f>(((1/(SQRT(2)))*(SIN(RADIANS(N668))))*(COS(RADIANS(-45))))</f>
        <v>0.48797058471188492</v>
      </c>
      <c r="N668">
        <f>N664-(O664/O666)</f>
        <v>4397.4064122823584</v>
      </c>
      <c r="O668">
        <f>(DEGREES(ACOS(((-(((SUMPRODUCT(G668:I668,$I$8:$K$8))*(SUMPRODUCT(G668:I668,$I$10:$K$10))-(SUMPRODUCT(J668:L668,$I$8:$K$8))*(SUMPRODUCT(J668:L668,$I$10:$K$10)))-((SUMPRODUCT(A668:C668,$I$8:$K$8))*(SUMPRODUCT(A668:C668,$I$10:$K$10))-(SUMPRODUCT(D668:F668,$I$8:$K$8))*(SUMPRODUCT(D668:F668,$I$10:$K$10))))*(((SUMPRODUCT(G668:I668,$I$8:$K$8))*(SUMPRODUCT(G668:I668,$I$10:$K$10))+(SUMPRODUCT(J668:L668,$I$8:$K$8))*(SUMPRODUCT(J668:L668,$I$10:$K$10)))-((SUMPRODUCT(A668:C668,$I$8:$K$8))*(SUMPRODUCT(A668:C668,$I$10:$K$10))+(SUMPRODUCT(D668:F668,$I$8:$K$8))*(SUMPRODUCT(D668:F668,$I$10:$K$10)))))-((((SUMPRODUCT(A668:C668,$I$8:$K$8))*(SUMPRODUCT(D668:F668,$I$10:$K$10))+(SUMPRODUCT(A668:C668,$I$10:$K$10))*(SUMPRODUCT(D668:F668,$I$8:$K$8)))-((SUMPRODUCT(G668:I668,$I$8:$K$8))*(SUMPRODUCT(J668:L668,$I$10:$K$10))+(SUMPRODUCT(G668:I668,$I$10:$K$10))*(SUMPRODUCT(J668:L668,$I$8:$K$8))))*(SQRT(((((SUMPRODUCT(G668:I668,$I$8:$K$8))*(SUMPRODUCT(G668:I668,$I$10:$K$10))-(SUMPRODUCT(J668:L668,$I$8:$K$8))*(SUMPRODUCT(J668:L668,$I$10:$K$10)))-((SUMPRODUCT(A668:C668,$I$8:$K$8))*(SUMPRODUCT(A668:C668,$I$10:$K$10))-(SUMPRODUCT(D668:F668,$I$8:$K$8))*(SUMPRODUCT(D668:F668,$I$10:$K$10))))^2)+((((SUMPRODUCT(A668:C668,$I$8:$K$8))*(SUMPRODUCT(D668:F668,$I$10:$K$10))+(SUMPRODUCT(A668:C668,$I$10:$K$10))*(SUMPRODUCT(D668:F668,$I$8:$K$8)))-((SUMPRODUCT(G668:I668,$I$8:$K$8))*(SUMPRODUCT(J668:L668,$I$10:$K$10))+(SUMPRODUCT(G668:I668,$I$10:$K$10))*(SUMPRODUCT(J668:L668,$I$8:$K$8))))^2)-((((SUMPRODUCT(G668:I668,$I$8:$K$8))*(SUMPRODUCT(G668:I668,$I$10:$K$10))+(SUMPRODUCT(J668:L668,$I$8:$K$8))*(SUMPRODUCT(J668:L668,$I$10:$K$10)))-((SUMPRODUCT(A668:C668,$I$8:$K$8))*(SUMPRODUCT(A668:C668,$I$10:$K$10))+(SUMPRODUCT(D668:F668,$I$8:$K$8))*(SUMPRODUCT(D668:F668,$I$10:$K$10))))^2)))))/(((((SUMPRODUCT(G668:I668,$I$8:$K$8))*(SUMPRODUCT(G668:I668,$I$10:$K$10))-(SUMPRODUCT(J668:L668,$I$8:$K$8))*(SUMPRODUCT(J668:L668,$I$10:$K$10)))-((SUMPRODUCT(A668:C668,$I$8:$K$8))*(SUMPRODUCT(A668:C668,$I$10:$K$10))-(SUMPRODUCT(D668:F668,$I$8:$K$8))*(SUMPRODUCT(D668:F668,$I$10:$K$10))))^2)+((((SUMPRODUCT(A668:C668,$I$8:$K$8))*(SUMPRODUCT(D668:F668,$I$10:$K$10))+(SUMPRODUCT(A668:C668,$I$10:$K$10))*(SUMPRODUCT(D668:F668,$I$8:$K$8)))-((SUMPRODUCT(G668:I668,$I$8:$K$8))*(SUMPRODUCT(J668:L668,$I$10:$K$10))+(SUMPRODUCT(G668:I668,$I$10:$K$10))*(SUMPRODUCT(J668:L668,$I$8:$K$8))))^2)))))/2</f>
        <v>78.531839050937677</v>
      </c>
      <c r="Q668">
        <f t="shared" ref="Q668" si="1653">Q664-(R664/R666)</f>
        <v>109.14502898031301</v>
      </c>
      <c r="R668">
        <f>(DEGREES(ACOS(((-(((SUMPRODUCT(Z668:AB668,$I$8:$K$8))*(SUMPRODUCT(Z668:AB668,$I$10:$K$10))-(SUMPRODUCT(AC668:AE668,$I$8:$K$8))*(SUMPRODUCT(AC668:AE668,$I$10:$K$10)))-((SUMPRODUCT(T668:V668,$I$8:$K$8))*(SUMPRODUCT(T668:V668,$I$10:$K$10))-(SUMPRODUCT(W668:Y668,$I$8:$K$8))*(SUMPRODUCT(W668:Y668,$I$10:$K$10))))*(((SUMPRODUCT(Z668:AB668,$I$8:$K$8))*(SUMPRODUCT(Z668:AB668,$I$10:$K$10))+(SUMPRODUCT(AC668:AE668,$I$8:$K$8))*(SUMPRODUCT(AC668:AE668,$I$10:$K$10)))-((SUMPRODUCT(T668:V668,$I$8:$K$8))*(SUMPRODUCT(T668:V668,$I$10:$K$10))+(SUMPRODUCT(W668:Y668,$I$8:$K$8))*(SUMPRODUCT(W668:Y668,$I$10:$K$10)))))+((((SUMPRODUCT(T668:V668,$I$8:$K$8))*(SUMPRODUCT(W668:Y668,$I$10:$K$10))+(SUMPRODUCT(T668:V668,$I$10:$K$10))*(SUMPRODUCT(W668:Y668,$I$8:$K$8)))-((SUMPRODUCT(Z668:AB668,$I$8:$K$8))*(SUMPRODUCT(AC668:AE668,$I$10:$K$10))+(SUMPRODUCT(Z668:AB668,$I$10:$K$10))*(SUMPRODUCT(AC668:AE668,$I$8:$K$8))))*(SQRT(((((SUMPRODUCT(Z668:AB668,$I$8:$K$8))*(SUMPRODUCT(Z668:AB668,$I$10:$K$10))-(SUMPRODUCT(AC668:AE668,$I$8:$K$8))*(SUMPRODUCT(AC668:AE668,$I$10:$K$10)))-((SUMPRODUCT(T668:V668,$I$8:$K$8))*(SUMPRODUCT(T668:V668,$I$10:$K$10))-(SUMPRODUCT(W668:Y668,$I$8:$K$8))*(SUMPRODUCT(W668:Y668,$I$10:$K$10))))^2)+((((SUMPRODUCT(T668:V668,$I$8:$K$8))*(SUMPRODUCT(W668:Y668,$I$10:$K$10))+(SUMPRODUCT(T668:V668,$I$10:$K$10))*(SUMPRODUCT(W668:Y668,$I$8:$K$8)))-((SUMPRODUCT(Z668:AB668,$I$8:$K$8))*(SUMPRODUCT(AC668:AE668,$I$10:$K$10))+(SUMPRODUCT(Z668:AB668,$I$10:$K$10))*(SUMPRODUCT(AC668:AE668,$I$8:$K$8))))^2)-((((SUMPRODUCT(Z668:AB668,$I$8:$K$8))*(SUMPRODUCT(Z668:AB668,$I$10:$K$10))+(SUMPRODUCT(AC668:AE668,$I$8:$K$8))*(SUMPRODUCT(AC668:AE668,$I$10:$K$10)))-((SUMPRODUCT(T668:V668,$I$8:$K$8))*(SUMPRODUCT(T668:V668,$I$10:$K$10))+(SUMPRODUCT(W668:Y668,$I$8:$K$8))*(SUMPRODUCT(W668:Y668,$I$10:$K$10))))^2)))))/(((((SUMPRODUCT(Z668:AB668,$I$8:$K$8))*(SUMPRODUCT(Z668:AB668,$I$10:$K$10))-(SUMPRODUCT(AC668:AE668,$I$8:$K$8))*(SUMPRODUCT(AC668:AE668,$I$10:$K$10)))-((SUMPRODUCT(T668:V668,$I$8:$K$8))*(SUMPRODUCT(T668:V668,$I$10:$K$10))-(SUMPRODUCT(W668:Y668,$I$8:$K$8))*(SUMPRODUCT(W668:Y668,$I$10:$K$10))))^2)+((((SUMPRODUCT(T668:V668,$I$8:$K$8))*(SUMPRODUCT(W668:Y668,$I$10:$K$10))+(SUMPRODUCT(T668:V668,$I$10:$K$10))*(SUMPRODUCT(W668:Y668,$I$8:$K$8)))-((SUMPRODUCT(Z668:AB668,$I$8:$K$8))*(SUMPRODUCT(AC668:AE668,$I$10:$K$10))+(SUMPRODUCT(Z668:AB668,$I$10:$K$10))*(SUMPRODUCT(AC668:AE668,$I$8:$K$8))))^2)))))/2</f>
        <v>7.3938966618703087E-7</v>
      </c>
      <c r="T668">
        <f t="shared" ref="T668" si="1654">(1/(SQRT(2)))*(COS(RADIANS(45)))</f>
        <v>0.5</v>
      </c>
      <c r="U668">
        <f t="shared" ref="U668" si="1655">((1/(SQRT(2)))*(COS(RADIANS(Q668))))*(SIN(RADIANS(45)))</f>
        <v>-0.1639802184737271</v>
      </c>
      <c r="V668">
        <f t="shared" ref="V668" si="1656">((1/(SQRT(2)))*(SIN(RADIANS(Q668))))*(SIN(RADIANS(45)))</f>
        <v>0.47234572925909751</v>
      </c>
      <c r="W668">
        <f t="shared" ref="W668" si="1657">(-((1/(SQRT(2)))*(SIN(RADIANS(45)))))</f>
        <v>-0.49999999999999989</v>
      </c>
      <c r="X668">
        <f t="shared" ref="X668" si="1658">((1/(SQRT(2)))*(COS(RADIANS(Q668))))*(COS(RADIANS(45)))</f>
        <v>-0.16398021847372712</v>
      </c>
      <c r="Y668">
        <f t="shared" ref="Y668" si="1659">(((1/(SQRT(2)))*(SIN(RADIANS(Q668))))*(COS(RADIANS(45))))</f>
        <v>0.47234572925909757</v>
      </c>
      <c r="Z668">
        <f t="shared" ref="Z668" si="1660">(1/(SQRT(2)))*(COS(RADIANS(-45)))</f>
        <v>0.5</v>
      </c>
      <c r="AA668">
        <f t="shared" ref="AA668" si="1661">((1/(SQRT(2)))*(COS(RADIANS(Q668))))*(SIN(RADIANS(-45)))</f>
        <v>0.1639802184737271</v>
      </c>
      <c r="AB668">
        <f t="shared" ref="AB668" si="1662">((1/(SQRT(2)))*(SIN(RADIANS(Q668))))*(SIN(RADIANS(-45)))</f>
        <v>-0.47234572925909751</v>
      </c>
      <c r="AC668">
        <f t="shared" ref="AC668" si="1663">(-((1/(SQRT(2)))*(SIN(RADIANS(-45)))))</f>
        <v>0.49999999999999989</v>
      </c>
      <c r="AD668">
        <f t="shared" ref="AD668" si="1664">((1/(SQRT(2)))*(COS(RADIANS(Q668))))*(COS(RADIANS(-45)))</f>
        <v>-0.16398021847372712</v>
      </c>
      <c r="AE668">
        <f t="shared" ref="AE668" si="1665">(((1/(SQRT(2)))*(SIN(RADIANS(Q668))))*(COS(RADIANS(-45))))</f>
        <v>0.47234572925909757</v>
      </c>
    </row>
    <row r="669" spans="1:31" x14ac:dyDescent="0.2">
      <c r="O669" t="s">
        <v>95</v>
      </c>
      <c r="R669" t="s">
        <v>95</v>
      </c>
    </row>
    <row r="670" spans="1:31" x14ac:dyDescent="0.2">
      <c r="O670" s="15">
        <f>(COS(RADIANS(N668)))*((SIN(RADIANS(45)))*(COS(RADIANS(45))))-(SIN(RADIANS(135)))*(COS(RADIANS((135))))*($A$337*$F$337+$C$337*$D$337)-(2*((SIN(RADIANS(45)))^2))-(SIN(RADIANS(135)))^2*(SIN(RADIANS(N668)))*(($B$337*$E$337))-($C$337*$F$337)+(SIN(RADIANS(N668)))*(-(SIN(RADIANS(45))))*(COS(RADIANS(45)))-(SIN(RADIANS(135)))*(COS(RADIANS(135)))*($A$337*$E$337+$B$337*$D$337)-(SIN(RADIANS(45)))^2-(SIN(RADIANS(135)))^2*(SIN(RADIANS(N668)))*($B$337*$F$337+$C$337*$E$337)+(SIN(RADIANS(45)))^2-((SIN(RADIANS(135)))^2)*((COS(RADIANS(N668)))^2)*($B$337*$F$337+$C$337*$E$337)</f>
        <v>-1.7349221243682309</v>
      </c>
      <c r="R670">
        <f t="shared" ref="R670" si="1666">(COS(RADIANS(Q668)))*((SIN(RADIANS(45)))*(COS(RADIANS(45))))-(SIN(RADIANS(135)))*(COS(RADIANS((135))))*($A$337*$F$337+$C$337*$D$337)-(2*((SIN(RADIANS(45)))^2))-(SIN(RADIANS(135)))^2*(SIN(RADIANS(Q668)))*(($B$337*$E$337))-($C$337*$F$337)+(SIN(RADIANS(Q668)))*(-(SIN(RADIANS(45))))*(COS(RADIANS(45)))-(SIN(RADIANS(135)))*(COS(RADIANS(135)))*($A$337*$E$337+$B$337*$D$337)-(SIN(RADIANS(45)))^2-(SIN(RADIANS(135)))^2*(SIN(RADIANS(Q668)))*($B$337*$F$337+$C$337*$E$337)+(SIN(RADIANS(45)))^2-((SIN(RADIANS(135)))^2)*((COS(RADIANS(Q668)))^2)*($B$337*$F$337+$C$337*$E$337)</f>
        <v>-1.9930231078377494</v>
      </c>
      <c r="AE670" s="15"/>
    </row>
    <row r="671" spans="1:31" x14ac:dyDescent="0.2">
      <c r="A671" s="15"/>
      <c r="Q671" s="15"/>
    </row>
    <row r="672" spans="1:31" x14ac:dyDescent="0.2">
      <c r="A672">
        <f>(1/(SQRT(2)))*(COS(RADIANS(45)))</f>
        <v>0.5</v>
      </c>
      <c r="B672">
        <f>((1/(SQRT(2)))*(COS(RADIANS(N672))))*(SIN(RADIANS(45)))</f>
        <v>-0.26991268510257638</v>
      </c>
      <c r="C672">
        <f t="shared" ref="C672" si="1667">((1/(SQRT(2)))*(SIN(RADIANS(N672))))*(SIN(RADIANS(45)))</f>
        <v>0.42088851542981948</v>
      </c>
      <c r="D672">
        <f t="shared" ref="D672" si="1668">(-((1/(SQRT(2)))*(SIN(RADIANS(45)))))</f>
        <v>-0.49999999999999989</v>
      </c>
      <c r="E672">
        <f t="shared" ref="E672" si="1669">((1/(SQRT(2)))*(COS(RADIANS(N672))))*(COS(RADIANS(45)))</f>
        <v>-0.26991268510257643</v>
      </c>
      <c r="F672">
        <f t="shared" ref="F672" si="1670">(((1/(SQRT(2)))*(SIN(RADIANS(N672))))*(COS(RADIANS(45))))</f>
        <v>0.42088851542981953</v>
      </c>
      <c r="G672">
        <f t="shared" ref="G672" si="1671">(1/(SQRT(2)))*(COS(RADIANS(-45)))</f>
        <v>0.5</v>
      </c>
      <c r="H672">
        <f t="shared" ref="H672" si="1672">((1/(SQRT(2)))*(COS(RADIANS(N672))))*(SIN(RADIANS(-45)))</f>
        <v>0.26991268510257638</v>
      </c>
      <c r="I672">
        <f t="shared" ref="I672" si="1673">((1/(SQRT(2)))*(SIN(RADIANS(N672))))*(SIN(RADIANS(-45)))</f>
        <v>-0.42088851542981948</v>
      </c>
      <c r="J672">
        <f t="shared" ref="J672" si="1674">(-((1/(SQRT(2)))*(SIN(RADIANS(-45)))))</f>
        <v>0.49999999999999989</v>
      </c>
      <c r="K672">
        <f t="shared" ref="K672" si="1675">((1/(SQRT(2)))*(COS(RADIANS(N672))))*(COS(RADIANS(-45)))</f>
        <v>-0.26991268510257643</v>
      </c>
      <c r="L672">
        <f>(((1/(SQRT(2)))*(SIN(RADIANS(N672))))*(COS(RADIANS(-45))))</f>
        <v>0.42088851542981953</v>
      </c>
      <c r="N672" s="10">
        <f>N668-(O668/O670)</f>
        <v>4442.6717518315527</v>
      </c>
      <c r="O672" s="10">
        <f>(DEGREES(ACOS(((-(((SUMPRODUCT(G672:I672,$I$8:$K$8))*(SUMPRODUCT(G672:I672,$I$10:$K$10))-(SUMPRODUCT(J672:L672,$I$8:$K$8))*(SUMPRODUCT(J672:L672,$I$10:$K$10)))-((SUMPRODUCT(A672:C672,$I$8:$K$8))*(SUMPRODUCT(A672:C672,$I$10:$K$10))-(SUMPRODUCT(D672:F672,$I$8:$K$8))*(SUMPRODUCT(D672:F672,$I$10:$K$10))))*(((SUMPRODUCT(G672:I672,$I$8:$K$8))*(SUMPRODUCT(G672:I672,$I$10:$K$10))+(SUMPRODUCT(J672:L672,$I$8:$K$8))*(SUMPRODUCT(J672:L672,$I$10:$K$10)))-((SUMPRODUCT(A672:C672,$I$8:$K$8))*(SUMPRODUCT(A672:C672,$I$10:$K$10))+(SUMPRODUCT(D672:F672,$I$8:$K$8))*(SUMPRODUCT(D672:F672,$I$10:$K$10)))))-((((SUMPRODUCT(A672:C672,$I$8:$K$8))*(SUMPRODUCT(D672:F672,$I$10:$K$10))+(SUMPRODUCT(A672:C672,$I$10:$K$10))*(SUMPRODUCT(D672:F672,$I$8:$K$8)))-((SUMPRODUCT(G672:I672,$I$8:$K$8))*(SUMPRODUCT(J672:L672,$I$10:$K$10))+(SUMPRODUCT(G672:I672,$I$10:$K$10))*(SUMPRODUCT(J672:L672,$I$8:$K$8))))*(SQRT(((((SUMPRODUCT(G672:I672,$I$8:$K$8))*(SUMPRODUCT(G672:I672,$I$10:$K$10))-(SUMPRODUCT(J672:L672,$I$8:$K$8))*(SUMPRODUCT(J672:L672,$I$10:$K$10)))-((SUMPRODUCT(A672:C672,$I$8:$K$8))*(SUMPRODUCT(A672:C672,$I$10:$K$10))-(SUMPRODUCT(D672:F672,$I$8:$K$8))*(SUMPRODUCT(D672:F672,$I$10:$K$10))))^2)+((((SUMPRODUCT(A672:C672,$I$8:$K$8))*(SUMPRODUCT(D672:F672,$I$10:$K$10))+(SUMPRODUCT(A672:C672,$I$10:$K$10))*(SUMPRODUCT(D672:F672,$I$8:$K$8)))-((SUMPRODUCT(G672:I672,$I$8:$K$8))*(SUMPRODUCT(J672:L672,$I$10:$K$10))+(SUMPRODUCT(G672:I672,$I$10:$K$10))*(SUMPRODUCT(J672:L672,$I$8:$K$8))))^2)-((((SUMPRODUCT(G672:I672,$I$8:$K$8))*(SUMPRODUCT(G672:I672,$I$10:$K$10))+(SUMPRODUCT(J672:L672,$I$8:$K$8))*(SUMPRODUCT(J672:L672,$I$10:$K$10)))-((SUMPRODUCT(A672:C672,$I$8:$K$8))*(SUMPRODUCT(A672:C672,$I$10:$K$10))+(SUMPRODUCT(D672:F672,$I$8:$K$8))*(SUMPRODUCT(D672:F672,$I$10:$K$10))))^2)))))/(((((SUMPRODUCT(G672:I672,$I$8:$K$8))*(SUMPRODUCT(G672:I672,$I$10:$K$10))-(SUMPRODUCT(J672:L672,$I$8:$K$8))*(SUMPRODUCT(J672:L672,$I$10:$K$10)))-((SUMPRODUCT(A672:C672,$I$8:$K$8))*(SUMPRODUCT(A672:C672,$I$10:$K$10))-(SUMPRODUCT(D672:F672,$I$8:$K$8))*(SUMPRODUCT(D672:F672,$I$10:$K$10))))^2)+((((SUMPRODUCT(A672:C672,$I$8:$K$8))*(SUMPRODUCT(D672:F672,$I$10:$K$10))+(SUMPRODUCT(A672:C672,$I$10:$K$10))*(SUMPRODUCT(D672:F672,$I$8:$K$8)))-((SUMPRODUCT(G672:I672,$I$8:$K$8))*(SUMPRODUCT(J672:L672,$I$10:$K$10))+(SUMPRODUCT(G672:I672,$I$10:$K$10))*(SUMPRODUCT(J672:L672,$I$8:$K$8))))^2)))))/2</f>
        <v>84.772712182266275</v>
      </c>
      <c r="Q672" s="10">
        <f t="shared" ref="Q672" si="1676">Q668-(R668/R670)</f>
        <v>109.14502935130203</v>
      </c>
      <c r="R672" s="10">
        <f>(DEGREES(ACOS(((-(((SUMPRODUCT(Z672:AB672,$I$8:$K$8))*(SUMPRODUCT(Z672:AB672,$I$10:$K$10))-(SUMPRODUCT(AC672:AE672,$I$8:$K$8))*(SUMPRODUCT(AC672:AE672,$I$10:$K$10)))-((SUMPRODUCT(T672:V672,$I$8:$K$8))*(SUMPRODUCT(T672:V672,$I$10:$K$10))-(SUMPRODUCT(W672:Y672,$I$8:$K$8))*(SUMPRODUCT(W672:Y672,$I$10:$K$10))))*(((SUMPRODUCT(Z672:AB672,$I$8:$K$8))*(SUMPRODUCT(Z672:AB672,$I$10:$K$10))+(SUMPRODUCT(AC672:AE672,$I$8:$K$8))*(SUMPRODUCT(AC672:AE672,$I$10:$K$10)))-((SUMPRODUCT(T672:V672,$I$8:$K$8))*(SUMPRODUCT(T672:V672,$I$10:$K$10))+(SUMPRODUCT(W672:Y672,$I$8:$K$8))*(SUMPRODUCT(W672:Y672,$I$10:$K$10)))))+((((SUMPRODUCT(T672:V672,$I$8:$K$8))*(SUMPRODUCT(W672:Y672,$I$10:$K$10))+(SUMPRODUCT(T672:V672,$I$10:$K$10))*(SUMPRODUCT(W672:Y672,$I$8:$K$8)))-((SUMPRODUCT(Z672:AB672,$I$8:$K$8))*(SUMPRODUCT(AC672:AE672,$I$10:$K$10))+(SUMPRODUCT(Z672:AB672,$I$10:$K$10))*(SUMPRODUCT(AC672:AE672,$I$8:$K$8))))*(SQRT(((((SUMPRODUCT(Z672:AB672,$I$8:$K$8))*(SUMPRODUCT(Z672:AB672,$I$10:$K$10))-(SUMPRODUCT(AC672:AE672,$I$8:$K$8))*(SUMPRODUCT(AC672:AE672,$I$10:$K$10)))-((SUMPRODUCT(T672:V672,$I$8:$K$8))*(SUMPRODUCT(T672:V672,$I$10:$K$10))-(SUMPRODUCT(W672:Y672,$I$8:$K$8))*(SUMPRODUCT(W672:Y672,$I$10:$K$10))))^2)+((((SUMPRODUCT(T672:V672,$I$8:$K$8))*(SUMPRODUCT(W672:Y672,$I$10:$K$10))+(SUMPRODUCT(T672:V672,$I$10:$K$10))*(SUMPRODUCT(W672:Y672,$I$8:$K$8)))-((SUMPRODUCT(Z672:AB672,$I$8:$K$8))*(SUMPRODUCT(AC672:AE672,$I$10:$K$10))+(SUMPRODUCT(Z672:AB672,$I$10:$K$10))*(SUMPRODUCT(AC672:AE672,$I$8:$K$8))))^2)-((((SUMPRODUCT(Z672:AB672,$I$8:$K$8))*(SUMPRODUCT(Z672:AB672,$I$10:$K$10))+(SUMPRODUCT(AC672:AE672,$I$8:$K$8))*(SUMPRODUCT(AC672:AE672,$I$10:$K$10)))-((SUMPRODUCT(T672:V672,$I$8:$K$8))*(SUMPRODUCT(T672:V672,$I$10:$K$10))+(SUMPRODUCT(W672:Y672,$I$8:$K$8))*(SUMPRODUCT(W672:Y672,$I$10:$K$10))))^2)))))/(((((SUMPRODUCT(Z672:AB672,$I$8:$K$8))*(SUMPRODUCT(Z672:AB672,$I$10:$K$10))-(SUMPRODUCT(AC672:AE672,$I$8:$K$8))*(SUMPRODUCT(AC672:AE672,$I$10:$K$10)))-((SUMPRODUCT(T672:V672,$I$8:$K$8))*(SUMPRODUCT(T672:V672,$I$10:$K$10))-(SUMPRODUCT(W672:Y672,$I$8:$K$8))*(SUMPRODUCT(W672:Y672,$I$10:$K$10))))^2)+((((SUMPRODUCT(T672:V672,$I$8:$K$8))*(SUMPRODUCT(W672:Y672,$I$10:$K$10))+(SUMPRODUCT(T672:V672,$I$10:$K$10))*(SUMPRODUCT(W672:Y672,$I$8:$K$8)))-((SUMPRODUCT(Z672:AB672,$I$8:$K$8))*(SUMPRODUCT(AC672:AE672,$I$10:$K$10))+(SUMPRODUCT(Z672:AB672,$I$10:$K$10))*(SUMPRODUCT(AC672:AE672,$I$8:$K$8))))^2)))))/2</f>
        <v>4.2688682312579694E-7</v>
      </c>
      <c r="T672">
        <f t="shared" ref="T672" si="1677">(1/(SQRT(2)))*(COS(RADIANS(45)))</f>
        <v>0.5</v>
      </c>
      <c r="U672">
        <f t="shared" ref="U672" si="1678">((1/(SQRT(2)))*(COS(RADIANS(Q672))))*(SIN(RADIANS(45)))</f>
        <v>-0.16398022153215608</v>
      </c>
      <c r="V672">
        <f t="shared" ref="V672" si="1679">((1/(SQRT(2)))*(SIN(RADIANS(Q672))))*(SIN(RADIANS(45)))</f>
        <v>0.4723457281973289</v>
      </c>
      <c r="W672">
        <f t="shared" ref="W672" si="1680">(-((1/(SQRT(2)))*(SIN(RADIANS(45)))))</f>
        <v>-0.49999999999999989</v>
      </c>
      <c r="X672">
        <f t="shared" ref="X672" si="1681">((1/(SQRT(2)))*(COS(RADIANS(Q672))))*(COS(RADIANS(45)))</f>
        <v>-0.16398022153215611</v>
      </c>
      <c r="Y672">
        <f t="shared" ref="Y672" si="1682">(((1/(SQRT(2)))*(SIN(RADIANS(Q672))))*(COS(RADIANS(45))))</f>
        <v>0.47234572819732901</v>
      </c>
      <c r="Z672">
        <f t="shared" ref="Z672" si="1683">(1/(SQRT(2)))*(COS(RADIANS(-45)))</f>
        <v>0.5</v>
      </c>
      <c r="AA672">
        <f t="shared" ref="AA672" si="1684">((1/(SQRT(2)))*(COS(RADIANS(Q672))))*(SIN(RADIANS(-45)))</f>
        <v>0.16398022153215608</v>
      </c>
      <c r="AB672">
        <f t="shared" ref="AB672" si="1685">((1/(SQRT(2)))*(SIN(RADIANS(Q672))))*(SIN(RADIANS(-45)))</f>
        <v>-0.4723457281973289</v>
      </c>
      <c r="AC672">
        <f t="shared" ref="AC672" si="1686">(-((1/(SQRT(2)))*(SIN(RADIANS(-45)))))</f>
        <v>0.49999999999999989</v>
      </c>
      <c r="AD672">
        <f t="shared" ref="AD672" si="1687">((1/(SQRT(2)))*(COS(RADIANS(Q672))))*(COS(RADIANS(-45)))</f>
        <v>-0.16398022153215611</v>
      </c>
      <c r="AE672">
        <f t="shared" ref="AE672" si="1688">(((1/(SQRT(2)))*(SIN(RADIANS(Q672))))*(COS(RADIANS(-45))))</f>
        <v>0.47234572819732901</v>
      </c>
    </row>
    <row r="673" spans="1:31" x14ac:dyDescent="0.2">
      <c r="O673" t="s">
        <v>95</v>
      </c>
      <c r="R673" t="s">
        <v>95</v>
      </c>
    </row>
    <row r="674" spans="1:31" x14ac:dyDescent="0.2">
      <c r="O674" s="15">
        <f>(COS(RADIANS(N672)))*((SIN(RADIANS(45)))*(COS(RADIANS(45))))-(SIN(RADIANS(135)))*(COS(RADIANS((135))))*($A$337*$F$337+$C$337*$D$337)-(2*((SIN(RADIANS(45)))^2))-(SIN(RADIANS(135)))^2*(SIN(RADIANS(N672)))*(($B$337*$E$337))-($C$337*$F$337)+(SIN(RADIANS(N672)))*(-(SIN(RADIANS(45))))*(COS(RADIANS(45)))-(SIN(RADIANS(135)))*(COS(RADIANS(135)))*($A$337*$E$337+$B$337*$D$337)-(SIN(RADIANS(45)))^2-(SIN(RADIANS(135)))^2*(SIN(RADIANS(N672)))*($B$337*$F$337+$C$337*$E$337)+(SIN(RADIANS(45)))^2-((SIN(RADIANS(135)))^2)*((COS(RADIANS(N672)))^2)*($B$337*$F$337+$C$337*$E$337)</f>
        <v>-2.050452347275693</v>
      </c>
      <c r="R674">
        <f t="shared" ref="R674" si="1689">(COS(RADIANS(Q672)))*((SIN(RADIANS(45)))*(COS(RADIANS(45))))-(SIN(RADIANS(135)))*(COS(RADIANS((135))))*($A$337*$F$337+$C$337*$D$337)-(2*((SIN(RADIANS(45)))^2))-(SIN(RADIANS(135)))^2*(SIN(RADIANS(Q672)))*(($B$337*$E$337))-($C$337*$F$337)+(SIN(RADIANS(Q672)))*(-(SIN(RADIANS(45))))*(COS(RADIANS(45)))-(SIN(RADIANS(135)))*(COS(RADIANS(135)))*($A$337*$E$337+$B$337*$D$337)-(SIN(RADIANS(45)))^2-(SIN(RADIANS(135)))^2*(SIN(RADIANS(Q672)))*($B$337*$F$337+$C$337*$E$337)+(SIN(RADIANS(45)))^2-((SIN(RADIANS(135)))^2)*((COS(RADIANS(Q672)))^2)*($B$337*$F$337+$C$337*$E$337)</f>
        <v>-1.9930231098865863</v>
      </c>
      <c r="AE674" s="15"/>
    </row>
    <row r="675" spans="1:31" x14ac:dyDescent="0.2">
      <c r="A675" s="15"/>
      <c r="Q675" s="15"/>
    </row>
    <row r="676" spans="1:31" x14ac:dyDescent="0.2">
      <c r="A676">
        <f>(1/(SQRT(2)))*(COS(RADIANS(45)))</f>
        <v>0.5</v>
      </c>
      <c r="B676">
        <f>((1/(SQRT(2)))*(COS(RADIANS(N676))))*(SIN(RADIANS(45)))</f>
        <v>-0.48066732481545771</v>
      </c>
      <c r="C676">
        <f t="shared" ref="C676" si="1690">((1/(SQRT(2)))*(SIN(RADIANS(N676))))*(SIN(RADIANS(45)))</f>
        <v>0.1376914044330699</v>
      </c>
      <c r="D676">
        <f t="shared" ref="D676" si="1691">(-((1/(SQRT(2)))*(SIN(RADIANS(45)))))</f>
        <v>-0.49999999999999989</v>
      </c>
      <c r="E676">
        <f t="shared" ref="E676" si="1692">((1/(SQRT(2)))*(COS(RADIANS(N676))))*(COS(RADIANS(45)))</f>
        <v>-0.48066732481545776</v>
      </c>
      <c r="F676">
        <f t="shared" ref="F676" si="1693">(((1/(SQRT(2)))*(SIN(RADIANS(N676))))*(COS(RADIANS(45))))</f>
        <v>0.13769140443306993</v>
      </c>
      <c r="G676">
        <f t="shared" ref="G676" si="1694">(1/(SQRT(2)))*(COS(RADIANS(-45)))</f>
        <v>0.5</v>
      </c>
      <c r="H676">
        <f t="shared" ref="H676" si="1695">((1/(SQRT(2)))*(COS(RADIANS(N676))))*(SIN(RADIANS(-45)))</f>
        <v>0.48066732481545771</v>
      </c>
      <c r="I676">
        <f t="shared" ref="I676" si="1696">((1/(SQRT(2)))*(SIN(RADIANS(N676))))*(SIN(RADIANS(-45)))</f>
        <v>-0.1376914044330699</v>
      </c>
      <c r="J676">
        <f t="shared" ref="J676" si="1697">(-((1/(SQRT(2)))*(SIN(RADIANS(-45)))))</f>
        <v>0.49999999999999989</v>
      </c>
      <c r="K676">
        <f t="shared" ref="K676" si="1698">((1/(SQRT(2)))*(COS(RADIANS(N676))))*(COS(RADIANS(-45)))</f>
        <v>-0.48066732481545776</v>
      </c>
      <c r="L676">
        <f>(((1/(SQRT(2)))*(SIN(RADIANS(N676))))*(COS(RADIANS(-45))))</f>
        <v>0.13769140443306993</v>
      </c>
      <c r="N676">
        <f>N672-(O672/O674)</f>
        <v>4484.0151716359187</v>
      </c>
      <c r="O676">
        <f>(DEGREES(ACOS(((-(((SUMPRODUCT(G676:I676,$I$8:$K$8))*(SUMPRODUCT(G676:I676,$I$10:$K$10))-(SUMPRODUCT(J676:L676,$I$8:$K$8))*(SUMPRODUCT(J676:L676,$I$10:$K$10)))-((SUMPRODUCT(A676:C676,$I$8:$K$8))*(SUMPRODUCT(A676:C676,$I$10:$K$10))-(SUMPRODUCT(D676:F676,$I$8:$K$8))*(SUMPRODUCT(D676:F676,$I$10:$K$10))))*(((SUMPRODUCT(G676:I676,$I$8:$K$8))*(SUMPRODUCT(G676:I676,$I$10:$K$10))+(SUMPRODUCT(J676:L676,$I$8:$K$8))*(SUMPRODUCT(J676:L676,$I$10:$K$10)))-((SUMPRODUCT(A676:C676,$I$8:$K$8))*(SUMPRODUCT(A676:C676,$I$10:$K$10))+(SUMPRODUCT(D676:F676,$I$8:$K$8))*(SUMPRODUCT(D676:F676,$I$10:$K$10)))))-((((SUMPRODUCT(A676:C676,$I$8:$K$8))*(SUMPRODUCT(D676:F676,$I$10:$K$10))+(SUMPRODUCT(A676:C676,$I$10:$K$10))*(SUMPRODUCT(D676:F676,$I$8:$K$8)))-((SUMPRODUCT(G676:I676,$I$8:$K$8))*(SUMPRODUCT(J676:L676,$I$10:$K$10))+(SUMPRODUCT(G676:I676,$I$10:$K$10))*(SUMPRODUCT(J676:L676,$I$8:$K$8))))*(SQRT(((((SUMPRODUCT(G676:I676,$I$8:$K$8))*(SUMPRODUCT(G676:I676,$I$10:$K$10))-(SUMPRODUCT(J676:L676,$I$8:$K$8))*(SUMPRODUCT(J676:L676,$I$10:$K$10)))-((SUMPRODUCT(A676:C676,$I$8:$K$8))*(SUMPRODUCT(A676:C676,$I$10:$K$10))-(SUMPRODUCT(D676:F676,$I$8:$K$8))*(SUMPRODUCT(D676:F676,$I$10:$K$10))))^2)+((((SUMPRODUCT(A676:C676,$I$8:$K$8))*(SUMPRODUCT(D676:F676,$I$10:$K$10))+(SUMPRODUCT(A676:C676,$I$10:$K$10))*(SUMPRODUCT(D676:F676,$I$8:$K$8)))-((SUMPRODUCT(G676:I676,$I$8:$K$8))*(SUMPRODUCT(J676:L676,$I$10:$K$10))+(SUMPRODUCT(G676:I676,$I$10:$K$10))*(SUMPRODUCT(J676:L676,$I$8:$K$8))))^2)-((((SUMPRODUCT(G676:I676,$I$8:$K$8))*(SUMPRODUCT(G676:I676,$I$10:$K$10))+(SUMPRODUCT(J676:L676,$I$8:$K$8))*(SUMPRODUCT(J676:L676,$I$10:$K$10)))-((SUMPRODUCT(A676:C676,$I$8:$K$8))*(SUMPRODUCT(A676:C676,$I$10:$K$10))+(SUMPRODUCT(D676:F676,$I$8:$K$8))*(SUMPRODUCT(D676:F676,$I$10:$K$10))))^2)))))/(((((SUMPRODUCT(G676:I676,$I$8:$K$8))*(SUMPRODUCT(G676:I676,$I$10:$K$10))-(SUMPRODUCT(J676:L676,$I$8:$K$8))*(SUMPRODUCT(J676:L676,$I$10:$K$10)))-((SUMPRODUCT(A676:C676,$I$8:$K$8))*(SUMPRODUCT(A676:C676,$I$10:$K$10))-(SUMPRODUCT(D676:F676,$I$8:$K$8))*(SUMPRODUCT(D676:F676,$I$10:$K$10))))^2)+((((SUMPRODUCT(A676:C676,$I$8:$K$8))*(SUMPRODUCT(D676:F676,$I$10:$K$10))+(SUMPRODUCT(A676:C676,$I$10:$K$10))*(SUMPRODUCT(D676:F676,$I$8:$K$8)))-((SUMPRODUCT(G676:I676,$I$8:$K$8))*(SUMPRODUCT(J676:L676,$I$10:$K$10))+(SUMPRODUCT(G676:I676,$I$10:$K$10))*(SUMPRODUCT(J676:L676,$I$8:$K$8))))^2)))))/2</f>
        <v>71.677284452302473</v>
      </c>
      <c r="Q676">
        <f t="shared" ref="Q676" si="1699">Q672-(R672/R674)</f>
        <v>109.14502956549264</v>
      </c>
      <c r="R676">
        <f>(DEGREES(ACOS(((-(((SUMPRODUCT(Z676:AB676,$I$8:$K$8))*(SUMPRODUCT(Z676:AB676,$I$10:$K$10))-(SUMPRODUCT(AC676:AE676,$I$8:$K$8))*(SUMPRODUCT(AC676:AE676,$I$10:$K$10)))-((SUMPRODUCT(T676:V676,$I$8:$K$8))*(SUMPRODUCT(T676:V676,$I$10:$K$10))-(SUMPRODUCT(W676:Y676,$I$8:$K$8))*(SUMPRODUCT(W676:Y676,$I$10:$K$10))))*(((SUMPRODUCT(Z676:AB676,$I$8:$K$8))*(SUMPRODUCT(Z676:AB676,$I$10:$K$10))+(SUMPRODUCT(AC676:AE676,$I$8:$K$8))*(SUMPRODUCT(AC676:AE676,$I$10:$K$10)))-((SUMPRODUCT(T676:V676,$I$8:$K$8))*(SUMPRODUCT(T676:V676,$I$10:$K$10))+(SUMPRODUCT(W676:Y676,$I$8:$K$8))*(SUMPRODUCT(W676:Y676,$I$10:$K$10)))))+((((SUMPRODUCT(T676:V676,$I$8:$K$8))*(SUMPRODUCT(W676:Y676,$I$10:$K$10))+(SUMPRODUCT(T676:V676,$I$10:$K$10))*(SUMPRODUCT(W676:Y676,$I$8:$K$8)))-((SUMPRODUCT(Z676:AB676,$I$8:$K$8))*(SUMPRODUCT(AC676:AE676,$I$10:$K$10))+(SUMPRODUCT(Z676:AB676,$I$10:$K$10))*(SUMPRODUCT(AC676:AE676,$I$8:$K$8))))*(SQRT(((((SUMPRODUCT(Z676:AB676,$I$8:$K$8))*(SUMPRODUCT(Z676:AB676,$I$10:$K$10))-(SUMPRODUCT(AC676:AE676,$I$8:$K$8))*(SUMPRODUCT(AC676:AE676,$I$10:$K$10)))-((SUMPRODUCT(T676:V676,$I$8:$K$8))*(SUMPRODUCT(T676:V676,$I$10:$K$10))-(SUMPRODUCT(W676:Y676,$I$8:$K$8))*(SUMPRODUCT(W676:Y676,$I$10:$K$10))))^2)+((((SUMPRODUCT(T676:V676,$I$8:$K$8))*(SUMPRODUCT(W676:Y676,$I$10:$K$10))+(SUMPRODUCT(T676:V676,$I$10:$K$10))*(SUMPRODUCT(W676:Y676,$I$8:$K$8)))-((SUMPRODUCT(Z676:AB676,$I$8:$K$8))*(SUMPRODUCT(AC676:AE676,$I$10:$K$10))+(SUMPRODUCT(Z676:AB676,$I$10:$K$10))*(SUMPRODUCT(AC676:AE676,$I$8:$K$8))))^2)-((((SUMPRODUCT(Z676:AB676,$I$8:$K$8))*(SUMPRODUCT(Z676:AB676,$I$10:$K$10))+(SUMPRODUCT(AC676:AE676,$I$8:$K$8))*(SUMPRODUCT(AC676:AE676,$I$10:$K$10)))-((SUMPRODUCT(T676:V676,$I$8:$K$8))*(SUMPRODUCT(T676:V676,$I$10:$K$10))+(SUMPRODUCT(W676:Y676,$I$8:$K$8))*(SUMPRODUCT(W676:Y676,$I$10:$K$10))))^2)))))/(((((SUMPRODUCT(Z676:AB676,$I$8:$K$8))*(SUMPRODUCT(Z676:AB676,$I$10:$K$10))-(SUMPRODUCT(AC676:AE676,$I$8:$K$8))*(SUMPRODUCT(AC676:AE676,$I$10:$K$10)))-((SUMPRODUCT(T676:V676,$I$8:$K$8))*(SUMPRODUCT(T676:V676,$I$10:$K$10))-(SUMPRODUCT(W676:Y676,$I$8:$K$8))*(SUMPRODUCT(W676:Y676,$I$10:$K$10))))^2)+((((SUMPRODUCT(T676:V676,$I$8:$K$8))*(SUMPRODUCT(W676:Y676,$I$10:$K$10))+(SUMPRODUCT(T676:V676,$I$10:$K$10))*(SUMPRODUCT(W676:Y676,$I$8:$K$8)))-((SUMPRODUCT(Z676:AB676,$I$8:$K$8))*(SUMPRODUCT(AC676:AE676,$I$10:$K$10))+(SUMPRODUCT(Z676:AB676,$I$10:$K$10))*(SUMPRODUCT(AC676:AE676,$I$8:$K$8))))^2)))))/2</f>
        <v>7.3938966618703087E-7</v>
      </c>
      <c r="T676">
        <f t="shared" ref="T676" si="1700">(1/(SQRT(2)))*(COS(RADIANS(45)))</f>
        <v>0.5</v>
      </c>
      <c r="U676">
        <f t="shared" ref="U676" si="1701">((1/(SQRT(2)))*(COS(RADIANS(Q676))))*(SIN(RADIANS(45)))</f>
        <v>-0.16398022329794096</v>
      </c>
      <c r="V676">
        <f t="shared" ref="V676" si="1702">((1/(SQRT(2)))*(SIN(RADIANS(Q676))))*(SIN(RADIANS(45)))</f>
        <v>0.47234572758431648</v>
      </c>
      <c r="W676">
        <f t="shared" ref="W676" si="1703">(-((1/(SQRT(2)))*(SIN(RADIANS(45)))))</f>
        <v>-0.49999999999999989</v>
      </c>
      <c r="X676">
        <f t="shared" ref="X676" si="1704">((1/(SQRT(2)))*(COS(RADIANS(Q676))))*(COS(RADIANS(45)))</f>
        <v>-0.16398022329794099</v>
      </c>
      <c r="Y676">
        <f t="shared" ref="Y676" si="1705">(((1/(SQRT(2)))*(SIN(RADIANS(Q676))))*(COS(RADIANS(45))))</f>
        <v>0.47234572758431653</v>
      </c>
      <c r="Z676">
        <f t="shared" ref="Z676" si="1706">(1/(SQRT(2)))*(COS(RADIANS(-45)))</f>
        <v>0.5</v>
      </c>
      <c r="AA676">
        <f t="shared" ref="AA676" si="1707">((1/(SQRT(2)))*(COS(RADIANS(Q676))))*(SIN(RADIANS(-45)))</f>
        <v>0.16398022329794096</v>
      </c>
      <c r="AB676">
        <f t="shared" ref="AB676" si="1708">((1/(SQRT(2)))*(SIN(RADIANS(Q676))))*(SIN(RADIANS(-45)))</f>
        <v>-0.47234572758431648</v>
      </c>
      <c r="AC676">
        <f t="shared" ref="AC676" si="1709">(-((1/(SQRT(2)))*(SIN(RADIANS(-45)))))</f>
        <v>0.49999999999999989</v>
      </c>
      <c r="AD676">
        <f t="shared" ref="AD676" si="1710">((1/(SQRT(2)))*(COS(RADIANS(Q676))))*(COS(RADIANS(-45)))</f>
        <v>-0.16398022329794099</v>
      </c>
      <c r="AE676">
        <f t="shared" ref="AE676" si="1711">(((1/(SQRT(2)))*(SIN(RADIANS(Q676))))*(COS(RADIANS(-45))))</f>
        <v>0.47234572758431653</v>
      </c>
    </row>
    <row r="677" spans="1:31" x14ac:dyDescent="0.2">
      <c r="O677" t="s">
        <v>95</v>
      </c>
      <c r="R677" t="s">
        <v>95</v>
      </c>
    </row>
    <row r="678" spans="1:31" x14ac:dyDescent="0.2">
      <c r="O678" s="15">
        <f>(COS(RADIANS(N676)))*((SIN(RADIANS(45)))*(COS(RADIANS(45))))-(SIN(RADIANS(135)))*(COS(RADIANS((135))))*($A$337*$F$337+$C$337*$D$337)-(2*((SIN(RADIANS(45)))^2))-(SIN(RADIANS(135)))^2*(SIN(RADIANS(N676)))*(($B$337*$E$337))-($C$337*$F$337)+(SIN(RADIANS(N676)))*(-(SIN(RADIANS(45))))*(COS(RADIANS(45)))-(SIN(RADIANS(135)))*(COS(RADIANS(135)))*($A$337*$E$337+$B$337*$D$337)-(SIN(RADIANS(45)))^2-(SIN(RADIANS(135)))^2*(SIN(RADIANS(N676)))*($B$337*$F$337+$C$337*$E$337)+(SIN(RADIANS(45)))^2-((SIN(RADIANS(135)))^2)*((COS(RADIANS(N676)))^2)*($B$337*$F$337+$C$337*$E$337)</f>
        <v>-2.0094903462009364</v>
      </c>
      <c r="R678">
        <f t="shared" ref="R678" si="1712">(COS(RADIANS(Q676)))*((SIN(RADIANS(45)))*(COS(RADIANS(45))))-(SIN(RADIANS(135)))*(COS(RADIANS((135))))*($A$337*$F$337+$C$337*$D$337)-(2*((SIN(RADIANS(45)))^2))-(SIN(RADIANS(135)))^2*(SIN(RADIANS(Q676)))*(($B$337*$E$337))-($C$337*$F$337)+(SIN(RADIANS(Q676)))*(-(SIN(RADIANS(45))))*(COS(RADIANS(45)))-(SIN(RADIANS(135)))*(COS(RADIANS(135)))*($A$337*$E$337+$B$337*$D$337)-(SIN(RADIANS(45)))^2-(SIN(RADIANS(135)))^2*(SIN(RADIANS(Q676)))*($B$337*$F$337+$C$337*$E$337)+(SIN(RADIANS(45)))^2-((SIN(RADIANS(135)))^2)*((COS(RADIANS(Q676)))^2)*($B$337*$F$337+$C$337*$E$337)</f>
        <v>-1.9930231110694829</v>
      </c>
      <c r="AE678" s="15"/>
    </row>
    <row r="679" spans="1:31" x14ac:dyDescent="0.2">
      <c r="A679" s="15"/>
      <c r="Q679" s="15"/>
    </row>
    <row r="680" spans="1:31" x14ac:dyDescent="0.2">
      <c r="A680">
        <f>(1/(SQRT(2)))*(COS(RADIANS(45)))</f>
        <v>0.5</v>
      </c>
      <c r="B680">
        <f>((1/(SQRT(2)))*(COS(RADIANS(N680))))*(SIN(RADIANS(45)))</f>
        <v>-0.4707806857478552</v>
      </c>
      <c r="C680">
        <f t="shared" ref="C680" si="1713">((1/(SQRT(2)))*(SIN(RADIANS(N680))))*(SIN(RADIANS(45)))</f>
        <v>-0.16842074078562619</v>
      </c>
      <c r="D680">
        <f t="shared" ref="D680" si="1714">(-((1/(SQRT(2)))*(SIN(RADIANS(45)))))</f>
        <v>-0.49999999999999989</v>
      </c>
      <c r="E680">
        <f t="shared" ref="E680" si="1715">((1/(SQRT(2)))*(COS(RADIANS(N680))))*(COS(RADIANS(45)))</f>
        <v>-0.47078068574785525</v>
      </c>
      <c r="F680">
        <f t="shared" ref="F680" si="1716">(((1/(SQRT(2)))*(SIN(RADIANS(N680))))*(COS(RADIANS(45))))</f>
        <v>-0.16842074078562622</v>
      </c>
      <c r="G680">
        <f t="shared" ref="G680" si="1717">(1/(SQRT(2)))*(COS(RADIANS(-45)))</f>
        <v>0.5</v>
      </c>
      <c r="H680">
        <f t="shared" ref="H680" si="1718">((1/(SQRT(2)))*(COS(RADIANS(N680))))*(SIN(RADIANS(-45)))</f>
        <v>0.4707806857478552</v>
      </c>
      <c r="I680">
        <f t="shared" ref="I680" si="1719">((1/(SQRT(2)))*(SIN(RADIANS(N680))))*(SIN(RADIANS(-45)))</f>
        <v>0.16842074078562619</v>
      </c>
      <c r="J680">
        <f t="shared" ref="J680" si="1720">(-((1/(SQRT(2)))*(SIN(RADIANS(-45)))))</f>
        <v>0.49999999999999989</v>
      </c>
      <c r="K680">
        <f t="shared" ref="K680" si="1721">((1/(SQRT(2)))*(COS(RADIANS(N680))))*(COS(RADIANS(-45)))</f>
        <v>-0.47078068574785525</v>
      </c>
      <c r="L680">
        <f>(((1/(SQRT(2)))*(SIN(RADIANS(N680))))*(COS(RADIANS(-45))))</f>
        <v>-0.16842074078562622</v>
      </c>
      <c r="N680">
        <f>N676-(O676/O678)</f>
        <v>4519.6845564567084</v>
      </c>
      <c r="O680">
        <f>(DEGREES(ACOS(((-(((SUMPRODUCT(G680:I680,$I$8:$K$8))*(SUMPRODUCT(G680:I680,$I$10:$K$10))-(SUMPRODUCT(J680:L680,$I$8:$K$8))*(SUMPRODUCT(J680:L680,$I$10:$K$10)))-((SUMPRODUCT(A680:C680,$I$8:$K$8))*(SUMPRODUCT(A680:C680,$I$10:$K$10))-(SUMPRODUCT(D680:F680,$I$8:$K$8))*(SUMPRODUCT(D680:F680,$I$10:$K$10))))*(((SUMPRODUCT(G680:I680,$I$8:$K$8))*(SUMPRODUCT(G680:I680,$I$10:$K$10))+(SUMPRODUCT(J680:L680,$I$8:$K$8))*(SUMPRODUCT(J680:L680,$I$10:$K$10)))-((SUMPRODUCT(A680:C680,$I$8:$K$8))*(SUMPRODUCT(A680:C680,$I$10:$K$10))+(SUMPRODUCT(D680:F680,$I$8:$K$8))*(SUMPRODUCT(D680:F680,$I$10:$K$10)))))-((((SUMPRODUCT(A680:C680,$I$8:$K$8))*(SUMPRODUCT(D680:F680,$I$10:$K$10))+(SUMPRODUCT(A680:C680,$I$10:$K$10))*(SUMPRODUCT(D680:F680,$I$8:$K$8)))-((SUMPRODUCT(G680:I680,$I$8:$K$8))*(SUMPRODUCT(J680:L680,$I$10:$K$10))+(SUMPRODUCT(G680:I680,$I$10:$K$10))*(SUMPRODUCT(J680:L680,$I$8:$K$8))))*(SQRT(((((SUMPRODUCT(G680:I680,$I$8:$K$8))*(SUMPRODUCT(G680:I680,$I$10:$K$10))-(SUMPRODUCT(J680:L680,$I$8:$K$8))*(SUMPRODUCT(J680:L680,$I$10:$K$10)))-((SUMPRODUCT(A680:C680,$I$8:$K$8))*(SUMPRODUCT(A680:C680,$I$10:$K$10))-(SUMPRODUCT(D680:F680,$I$8:$K$8))*(SUMPRODUCT(D680:F680,$I$10:$K$10))))^2)+((((SUMPRODUCT(A680:C680,$I$8:$K$8))*(SUMPRODUCT(D680:F680,$I$10:$K$10))+(SUMPRODUCT(A680:C680,$I$10:$K$10))*(SUMPRODUCT(D680:F680,$I$8:$K$8)))-((SUMPRODUCT(G680:I680,$I$8:$K$8))*(SUMPRODUCT(J680:L680,$I$10:$K$10))+(SUMPRODUCT(G680:I680,$I$10:$K$10))*(SUMPRODUCT(J680:L680,$I$8:$K$8))))^2)-((((SUMPRODUCT(G680:I680,$I$8:$K$8))*(SUMPRODUCT(G680:I680,$I$10:$K$10))+(SUMPRODUCT(J680:L680,$I$8:$K$8))*(SUMPRODUCT(J680:L680,$I$10:$K$10)))-((SUMPRODUCT(A680:C680,$I$8:$K$8))*(SUMPRODUCT(A680:C680,$I$10:$K$10))+(SUMPRODUCT(D680:F680,$I$8:$K$8))*(SUMPRODUCT(D680:F680,$I$10:$K$10))))^2)))))/(((((SUMPRODUCT(G680:I680,$I$8:$K$8))*(SUMPRODUCT(G680:I680,$I$10:$K$10))-(SUMPRODUCT(J680:L680,$I$8:$K$8))*(SUMPRODUCT(J680:L680,$I$10:$K$10)))-((SUMPRODUCT(A680:C680,$I$8:$K$8))*(SUMPRODUCT(A680:C680,$I$10:$K$10))-(SUMPRODUCT(D680:F680,$I$8:$K$8))*(SUMPRODUCT(D680:F680,$I$10:$K$10))))^2)+((((SUMPRODUCT(A680:C680,$I$8:$K$8))*(SUMPRODUCT(D680:F680,$I$10:$K$10))+(SUMPRODUCT(A680:C680,$I$10:$K$10))*(SUMPRODUCT(D680:F680,$I$8:$K$8)))-((SUMPRODUCT(G680:I680,$I$8:$K$8))*(SUMPRODUCT(J680:L680,$I$10:$K$10))+(SUMPRODUCT(G680:I680,$I$10:$K$10))*(SUMPRODUCT(J680:L680,$I$8:$K$8))))^2)))))/2</f>
        <v>68.032681713193568</v>
      </c>
      <c r="Q680">
        <f>Q676-(R676/R678)</f>
        <v>109.14502993648165</v>
      </c>
      <c r="R680">
        <f>(DEGREES(ACOS(((-(((SUMPRODUCT(Z680:AB680,$I$8:$K$8))*(SUMPRODUCT(Z680:AB680,$I$10:$K$10))-(SUMPRODUCT(AC680:AE680,$I$8:$K$8))*(SUMPRODUCT(AC680:AE680,$I$10:$K$10)))-((SUMPRODUCT(T680:V680,$I$8:$K$8))*(SUMPRODUCT(T680:V680,$I$10:$K$10))-(SUMPRODUCT(W680:Y680,$I$8:$K$8))*(SUMPRODUCT(W680:Y680,$I$10:$K$10))))*(((SUMPRODUCT(Z680:AB680,$I$8:$K$8))*(SUMPRODUCT(Z680:AB680,$I$10:$K$10))+(SUMPRODUCT(AC680:AE680,$I$8:$K$8))*(SUMPRODUCT(AC680:AE680,$I$10:$K$10)))-((SUMPRODUCT(T680:V680,$I$8:$K$8))*(SUMPRODUCT(T680:V680,$I$10:$K$10))+(SUMPRODUCT(W680:Y680,$I$8:$K$8))*(SUMPRODUCT(W680:Y680,$I$10:$K$10)))))+((((SUMPRODUCT(T680:V680,$I$8:$K$8))*(SUMPRODUCT(W680:Y680,$I$10:$K$10))+(SUMPRODUCT(T680:V680,$I$10:$K$10))*(SUMPRODUCT(W680:Y680,$I$8:$K$8)))-((SUMPRODUCT(Z680:AB680,$I$8:$K$8))*(SUMPRODUCT(AC680:AE680,$I$10:$K$10))+(SUMPRODUCT(Z680:AB680,$I$10:$K$10))*(SUMPRODUCT(AC680:AE680,$I$8:$K$8))))*(SQRT(((((SUMPRODUCT(Z680:AB680,$I$8:$K$8))*(SUMPRODUCT(Z680:AB680,$I$10:$K$10))-(SUMPRODUCT(AC680:AE680,$I$8:$K$8))*(SUMPRODUCT(AC680:AE680,$I$10:$K$10)))-((SUMPRODUCT(T680:V680,$I$8:$K$8))*(SUMPRODUCT(T680:V680,$I$10:$K$10))-(SUMPRODUCT(W680:Y680,$I$8:$K$8))*(SUMPRODUCT(W680:Y680,$I$10:$K$10))))^2)+((((SUMPRODUCT(T680:V680,$I$8:$K$8))*(SUMPRODUCT(W680:Y680,$I$10:$K$10))+(SUMPRODUCT(T680:V680,$I$10:$K$10))*(SUMPRODUCT(W680:Y680,$I$8:$K$8)))-((SUMPRODUCT(Z680:AB680,$I$8:$K$8))*(SUMPRODUCT(AC680:AE680,$I$10:$K$10))+(SUMPRODUCT(Z680:AB680,$I$10:$K$10))*(SUMPRODUCT(AC680:AE680,$I$8:$K$8))))^2)-((((SUMPRODUCT(Z680:AB680,$I$8:$K$8))*(SUMPRODUCT(Z680:AB680,$I$10:$K$10))+(SUMPRODUCT(AC680:AE680,$I$8:$K$8))*(SUMPRODUCT(AC680:AE680,$I$10:$K$10)))-((SUMPRODUCT(T680:V680,$I$8:$K$8))*(SUMPRODUCT(T680:V680,$I$10:$K$10))+(SUMPRODUCT(W680:Y680,$I$8:$K$8))*(SUMPRODUCT(W680:Y680,$I$10:$K$10))))^2)))))/(((((SUMPRODUCT(Z680:AB680,$I$8:$K$8))*(SUMPRODUCT(Z680:AB680,$I$10:$K$10))-(SUMPRODUCT(AC680:AE680,$I$8:$K$8))*(SUMPRODUCT(AC680:AE680,$I$10:$K$10)))-((SUMPRODUCT(T680:V680,$I$8:$K$8))*(SUMPRODUCT(T680:V680,$I$10:$K$10))-(SUMPRODUCT(W680:Y680,$I$8:$K$8))*(SUMPRODUCT(W680:Y680,$I$10:$K$10))))^2)+((((SUMPRODUCT(T680:V680,$I$8:$K$8))*(SUMPRODUCT(W680:Y680,$I$10:$K$10))+(SUMPRODUCT(T680:V680,$I$10:$K$10))*(SUMPRODUCT(W680:Y680,$I$8:$K$8)))-((SUMPRODUCT(Z680:AB680,$I$8:$K$8))*(SUMPRODUCT(AC680:AE680,$I$10:$K$10))+(SUMPRODUCT(Z680:AB680,$I$10:$K$10))*(SUMPRODUCT(AC680:AE680,$I$8:$K$8))))^2)))))/2</f>
        <v>0</v>
      </c>
      <c r="T680">
        <f>(1/(SQRT(2)))*(COS(RADIANS(45)))</f>
        <v>0.5</v>
      </c>
      <c r="U680">
        <f>((1/(SQRT(2)))*(COS(RADIANS(Q680))))*(SIN(RADIANS(45)))</f>
        <v>-0.16398022635636994</v>
      </c>
      <c r="V680">
        <f>((1/(SQRT(2)))*(SIN(RADIANS(Q680))))*(SIN(RADIANS(45)))</f>
        <v>0.47234572652254786</v>
      </c>
      <c r="W680">
        <f>(-((1/(SQRT(2)))*(SIN(RADIANS(45)))))</f>
        <v>-0.49999999999999989</v>
      </c>
      <c r="X680">
        <f>((1/(SQRT(2)))*(COS(RADIANS(Q680))))*(COS(RADIANS(45)))</f>
        <v>-0.16398022635636997</v>
      </c>
      <c r="Y680">
        <f>(((1/(SQRT(2)))*(SIN(RADIANS(Q680))))*(COS(RADIANS(45))))</f>
        <v>0.47234572652254797</v>
      </c>
      <c r="Z680">
        <f t="shared" ref="Z680" si="1722">(1/(SQRT(2)))*(COS(RADIANS(-45)))</f>
        <v>0.5</v>
      </c>
      <c r="AA680">
        <f>((1/(SQRT(2)))*(COS(RADIANS(Q680))))*(SIN(RADIANS(-45)))</f>
        <v>0.16398022635636994</v>
      </c>
      <c r="AB680">
        <f>((1/(SQRT(2)))*(SIN(RADIANS(Q680))))*(SIN(RADIANS(-45)))</f>
        <v>-0.47234572652254786</v>
      </c>
      <c r="AC680">
        <f>(-((1/(SQRT(2)))*(SIN(RADIANS(-45)))))</f>
        <v>0.49999999999999989</v>
      </c>
      <c r="AD680">
        <f>((1/(SQRT(2)))*(COS(RADIANS(Q680))))*(COS(RADIANS(-45)))</f>
        <v>-0.16398022635636997</v>
      </c>
      <c r="AE680">
        <f>(((1/(SQRT(2)))*(SIN(RADIANS(Q680))))*(COS(RADIANS(-45))))</f>
        <v>0.47234572652254797</v>
      </c>
    </row>
    <row r="681" spans="1:31" x14ac:dyDescent="0.2">
      <c r="O681" t="s">
        <v>95</v>
      </c>
      <c r="R681" t="s">
        <v>95</v>
      </c>
    </row>
    <row r="682" spans="1:31" x14ac:dyDescent="0.2">
      <c r="O682" s="15">
        <f>(COS(RADIANS(N680)))*((SIN(RADIANS(45)))*(COS(RADIANS(45))))-(SIN(RADIANS(135)))*(COS(RADIANS((135))))*($A$337*$F$337+$C$337*$D$337)-(2*((SIN(RADIANS(45)))^2))-(SIN(RADIANS(135)))^2*(SIN(RADIANS(N680)))*(($B$337*$E$337))-($C$337*$F$337)+(SIN(RADIANS(N680)))*(-(SIN(RADIANS(45))))*(COS(RADIANS(45)))-(SIN(RADIANS(135)))*(COS(RADIANS(135)))*($A$337*$E$337+$B$337*$D$337)-(SIN(RADIANS(45)))^2-(SIN(RADIANS(135)))^2*(SIN(RADIANS(N680)))*($B$337*$F$337+$C$337*$E$337)+(SIN(RADIANS(45)))^2-((SIN(RADIANS(135)))^2)*((COS(RADIANS(N680)))^2)*($B$337*$F$337+$C$337*$E$337)</f>
        <v>-1.7564954497157503</v>
      </c>
      <c r="R682">
        <f>(COS(RADIANS(Q680)))*((SIN(RADIANS(45)))*(COS(RADIANS(45))))-(SIN(RADIANS(135)))*(COS(RADIANS((135))))*($A$337*$F$337+$C$337*$D$337)-(2*((SIN(RADIANS(45)))^2))-(SIN(RADIANS(135)))^2*(SIN(RADIANS(Q680)))*(($B$337*$E$337))-($C$337*$F$337)+(SIN(RADIANS(Q680)))*(-(SIN(RADIANS(45))))*(COS(RADIANS(45)))-(SIN(RADIANS(135)))*(COS(RADIANS(135)))*($A$337*$E$337+$B$337*$D$337)-(SIN(RADIANS(45)))^2-(SIN(RADIANS(135)))^2*(SIN(RADIANS(Q680)))*($B$337*$F$337+$C$337*$E$337)+(SIN(RADIANS(45)))^2-((SIN(RADIANS(135)))^2)*((COS(RADIANS(Q680)))^2)*($B$337*$F$337+$C$337*$E$337)</f>
        <v>-1.9930231131183198</v>
      </c>
      <c r="AE682" s="15"/>
    </row>
    <row r="683" spans="1:31" x14ac:dyDescent="0.2">
      <c r="A683" s="15"/>
      <c r="Q683" s="15"/>
    </row>
    <row r="684" spans="1:31" x14ac:dyDescent="0.2">
      <c r="A684">
        <f>(1/(SQRT(2)))*(COS(RADIANS(45)))</f>
        <v>0.5</v>
      </c>
      <c r="B684">
        <f>((1/(SQRT(2)))*(COS(RADIANS(N684))))*(SIN(RADIANS(45)))</f>
        <v>-0.26186945950685486</v>
      </c>
      <c r="C684">
        <f t="shared" ref="C684" si="1723">((1/(SQRT(2)))*(SIN(RADIANS(N684))))*(SIN(RADIANS(45)))</f>
        <v>-0.42593941608823621</v>
      </c>
      <c r="D684">
        <f t="shared" ref="D684" si="1724">(-((1/(SQRT(2)))*(SIN(RADIANS(45)))))</f>
        <v>-0.49999999999999989</v>
      </c>
      <c r="E684">
        <f t="shared" ref="E684" si="1725">((1/(SQRT(2)))*(COS(RADIANS(N684))))*(COS(RADIANS(45)))</f>
        <v>-0.26186945950685492</v>
      </c>
      <c r="F684">
        <f t="shared" ref="F684" si="1726">(((1/(SQRT(2)))*(SIN(RADIANS(N684))))*(COS(RADIANS(45))))</f>
        <v>-0.42593941608823627</v>
      </c>
      <c r="G684">
        <f t="shared" ref="G684" si="1727">(1/(SQRT(2)))*(COS(RADIANS(-45)))</f>
        <v>0.5</v>
      </c>
      <c r="H684">
        <f t="shared" ref="H684" si="1728">((1/(SQRT(2)))*(COS(RADIANS(N684))))*(SIN(RADIANS(-45)))</f>
        <v>0.26186945950685486</v>
      </c>
      <c r="I684">
        <f t="shared" ref="I684" si="1729">((1/(SQRT(2)))*(SIN(RADIANS(N684))))*(SIN(RADIANS(-45)))</f>
        <v>0.42593941608823621</v>
      </c>
      <c r="J684">
        <f t="shared" ref="J684" si="1730">(-((1/(SQRT(2)))*(SIN(RADIANS(-45)))))</f>
        <v>0.49999999999999989</v>
      </c>
      <c r="K684">
        <f t="shared" ref="K684" si="1731">((1/(SQRT(2)))*(COS(RADIANS(N684))))*(COS(RADIANS(-45)))</f>
        <v>-0.26186945950685492</v>
      </c>
      <c r="L684">
        <f>(((1/(SQRT(2)))*(SIN(RADIANS(N684))))*(COS(RADIANS(-45))))</f>
        <v>-0.42593941608823627</v>
      </c>
      <c r="N684">
        <f>N680-(O680/O682)</f>
        <v>4558.4166133625222</v>
      </c>
      <c r="O684">
        <f>(DEGREES(ACOS(((-(((SUMPRODUCT(G684:I684,$I$8:$K$8))*(SUMPRODUCT(G684:I684,$I$10:$K$10))-(SUMPRODUCT(J684:L684,$I$8:$K$8))*(SUMPRODUCT(J684:L684,$I$10:$K$10)))-((SUMPRODUCT(A684:C684,$I$8:$K$8))*(SUMPRODUCT(A684:C684,$I$10:$K$10))-(SUMPRODUCT(D684:F684,$I$8:$K$8))*(SUMPRODUCT(D684:F684,$I$10:$K$10))))*(((SUMPRODUCT(G684:I684,$I$8:$K$8))*(SUMPRODUCT(G684:I684,$I$10:$K$10))+(SUMPRODUCT(J684:L684,$I$8:$K$8))*(SUMPRODUCT(J684:L684,$I$10:$K$10)))-((SUMPRODUCT(A684:C684,$I$8:$K$8))*(SUMPRODUCT(A684:C684,$I$10:$K$10))+(SUMPRODUCT(D684:F684,$I$8:$K$8))*(SUMPRODUCT(D684:F684,$I$10:$K$10)))))-((((SUMPRODUCT(A684:C684,$I$8:$K$8))*(SUMPRODUCT(D684:F684,$I$10:$K$10))+(SUMPRODUCT(A684:C684,$I$10:$K$10))*(SUMPRODUCT(D684:F684,$I$8:$K$8)))-((SUMPRODUCT(G684:I684,$I$8:$K$8))*(SUMPRODUCT(J684:L684,$I$10:$K$10))+(SUMPRODUCT(G684:I684,$I$10:$K$10))*(SUMPRODUCT(J684:L684,$I$8:$K$8))))*(SQRT(((((SUMPRODUCT(G684:I684,$I$8:$K$8))*(SUMPRODUCT(G684:I684,$I$10:$K$10))-(SUMPRODUCT(J684:L684,$I$8:$K$8))*(SUMPRODUCT(J684:L684,$I$10:$K$10)))-((SUMPRODUCT(A684:C684,$I$8:$K$8))*(SUMPRODUCT(A684:C684,$I$10:$K$10))-(SUMPRODUCT(D684:F684,$I$8:$K$8))*(SUMPRODUCT(D684:F684,$I$10:$K$10))))^2)+((((SUMPRODUCT(A684:C684,$I$8:$K$8))*(SUMPRODUCT(D684:F684,$I$10:$K$10))+(SUMPRODUCT(A684:C684,$I$10:$K$10))*(SUMPRODUCT(D684:F684,$I$8:$K$8)))-((SUMPRODUCT(G684:I684,$I$8:$K$8))*(SUMPRODUCT(J684:L684,$I$10:$K$10))+(SUMPRODUCT(G684:I684,$I$10:$K$10))*(SUMPRODUCT(J684:L684,$I$8:$K$8))))^2)-((((SUMPRODUCT(G684:I684,$I$8:$K$8))*(SUMPRODUCT(G684:I684,$I$10:$K$10))+(SUMPRODUCT(J684:L684,$I$8:$K$8))*(SUMPRODUCT(J684:L684,$I$10:$K$10)))-((SUMPRODUCT(A684:C684,$I$8:$K$8))*(SUMPRODUCT(A684:C684,$I$10:$K$10))+(SUMPRODUCT(D684:F684,$I$8:$K$8))*(SUMPRODUCT(D684:F684,$I$10:$K$10))))^2)))))/(((((SUMPRODUCT(G684:I684,$I$8:$K$8))*(SUMPRODUCT(G684:I684,$I$10:$K$10))-(SUMPRODUCT(J684:L684,$I$8:$K$8))*(SUMPRODUCT(J684:L684,$I$10:$K$10)))-((SUMPRODUCT(A684:C684,$I$8:$K$8))*(SUMPRODUCT(A684:C684,$I$10:$K$10))-(SUMPRODUCT(D684:F684,$I$8:$K$8))*(SUMPRODUCT(D684:F684,$I$10:$K$10))))^2)+((((SUMPRODUCT(A684:C684,$I$8:$K$8))*(SUMPRODUCT(D684:F684,$I$10:$K$10))+(SUMPRODUCT(A684:C684,$I$10:$K$10))*(SUMPRODUCT(D684:F684,$I$8:$K$8)))-((SUMPRODUCT(G684:I684,$I$8:$K$8))*(SUMPRODUCT(J684:L684,$I$10:$K$10))+(SUMPRODUCT(G684:I684,$I$10:$K$10))*(SUMPRODUCT(J684:L684,$I$8:$K$8))))^2)))))/2</f>
        <v>73.173838116959175</v>
      </c>
      <c r="Q684">
        <f>Q680-(R680/R682)</f>
        <v>109.14502993648165</v>
      </c>
      <c r="R684">
        <f>(DEGREES(ACOS(((-(((SUMPRODUCT(Z684:AB684,$I$8:$K$8))*(SUMPRODUCT(Z684:AB684,$I$10:$K$10))-(SUMPRODUCT(AC684:AE684,$I$8:$K$8))*(SUMPRODUCT(AC684:AE684,$I$10:$K$10)))-((SUMPRODUCT(T684:V684,$I$8:$K$8))*(SUMPRODUCT(T684:V684,$I$10:$K$10))-(SUMPRODUCT(W684:Y684,$I$8:$K$8))*(SUMPRODUCT(W684:Y684,$I$10:$K$10))))*(((SUMPRODUCT(Z684:AB684,$I$8:$K$8))*(SUMPRODUCT(Z684:AB684,$I$10:$K$10))+(SUMPRODUCT(AC684:AE684,$I$8:$K$8))*(SUMPRODUCT(AC684:AE684,$I$10:$K$10)))-((SUMPRODUCT(T684:V684,$I$8:$K$8))*(SUMPRODUCT(T684:V684,$I$10:$K$10))+(SUMPRODUCT(W684:Y684,$I$8:$K$8))*(SUMPRODUCT(W684:Y684,$I$10:$K$10)))))+((((SUMPRODUCT(T684:V684,$I$8:$K$8))*(SUMPRODUCT(W684:Y684,$I$10:$K$10))+(SUMPRODUCT(T684:V684,$I$10:$K$10))*(SUMPRODUCT(W684:Y684,$I$8:$K$8)))-((SUMPRODUCT(Z684:AB684,$I$8:$K$8))*(SUMPRODUCT(AC684:AE684,$I$10:$K$10))+(SUMPRODUCT(Z684:AB684,$I$10:$K$10))*(SUMPRODUCT(AC684:AE684,$I$8:$K$8))))*(SQRT(((((SUMPRODUCT(Z684:AB684,$I$8:$K$8))*(SUMPRODUCT(Z684:AB684,$I$10:$K$10))-(SUMPRODUCT(AC684:AE684,$I$8:$K$8))*(SUMPRODUCT(AC684:AE684,$I$10:$K$10)))-((SUMPRODUCT(T684:V684,$I$8:$K$8))*(SUMPRODUCT(T684:V684,$I$10:$K$10))-(SUMPRODUCT(W684:Y684,$I$8:$K$8))*(SUMPRODUCT(W684:Y684,$I$10:$K$10))))^2)+((((SUMPRODUCT(T684:V684,$I$8:$K$8))*(SUMPRODUCT(W684:Y684,$I$10:$K$10))+(SUMPRODUCT(T684:V684,$I$10:$K$10))*(SUMPRODUCT(W684:Y684,$I$8:$K$8)))-((SUMPRODUCT(Z684:AB684,$I$8:$K$8))*(SUMPRODUCT(AC684:AE684,$I$10:$K$10))+(SUMPRODUCT(Z684:AB684,$I$10:$K$10))*(SUMPRODUCT(AC684:AE684,$I$8:$K$8))))^2)-((((SUMPRODUCT(Z684:AB684,$I$8:$K$8))*(SUMPRODUCT(Z684:AB684,$I$10:$K$10))+(SUMPRODUCT(AC684:AE684,$I$8:$K$8))*(SUMPRODUCT(AC684:AE684,$I$10:$K$10)))-((SUMPRODUCT(T684:V684,$I$8:$K$8))*(SUMPRODUCT(T684:V684,$I$10:$K$10))+(SUMPRODUCT(W684:Y684,$I$8:$K$8))*(SUMPRODUCT(W684:Y684,$I$10:$K$10))))^2)))))/(((((SUMPRODUCT(Z684:AB684,$I$8:$K$8))*(SUMPRODUCT(Z684:AB684,$I$10:$K$10))-(SUMPRODUCT(AC684:AE684,$I$8:$K$8))*(SUMPRODUCT(AC684:AE684,$I$10:$K$10)))-((SUMPRODUCT(T684:V684,$I$8:$K$8))*(SUMPRODUCT(T684:V684,$I$10:$K$10))-(SUMPRODUCT(W684:Y684,$I$8:$K$8))*(SUMPRODUCT(W684:Y684,$I$10:$K$10))))^2)+((((SUMPRODUCT(T684:V684,$I$8:$K$8))*(SUMPRODUCT(W684:Y684,$I$10:$K$10))+(SUMPRODUCT(T684:V684,$I$10:$K$10))*(SUMPRODUCT(W684:Y684,$I$8:$K$8)))-((SUMPRODUCT(Z684:AB684,$I$8:$K$8))*(SUMPRODUCT(AC684:AE684,$I$10:$K$10))+(SUMPRODUCT(Z684:AB684,$I$10:$K$10))*(SUMPRODUCT(AC684:AE684,$I$8:$K$8))))^2)))))/2</f>
        <v>0</v>
      </c>
      <c r="T684">
        <f>(1/(SQRT(2)))*(COS(RADIANS(45)))</f>
        <v>0.5</v>
      </c>
      <c r="U684">
        <f>((1/(SQRT(2)))*(COS(RADIANS(Q684))))*(SIN(RADIANS(45)))</f>
        <v>-0.16398022635636994</v>
      </c>
      <c r="V684">
        <f>((1/(SQRT(2)))*(SIN(RADIANS(Q684))))*(SIN(RADIANS(45)))</f>
        <v>0.47234572652254786</v>
      </c>
      <c r="W684">
        <f>(-((1/(SQRT(2)))*(SIN(RADIANS(45)))))</f>
        <v>-0.49999999999999989</v>
      </c>
      <c r="X684">
        <f>((1/(SQRT(2)))*(COS(RADIANS(Q684))))*(COS(RADIANS(45)))</f>
        <v>-0.16398022635636997</v>
      </c>
      <c r="Y684">
        <f>(((1/(SQRT(2)))*(SIN(RADIANS(Q684))))*(COS(RADIANS(45))))</f>
        <v>0.47234572652254797</v>
      </c>
      <c r="Z684">
        <f t="shared" ref="Z684" si="1732">(1/(SQRT(2)))*(COS(RADIANS(-45)))</f>
        <v>0.5</v>
      </c>
      <c r="AA684">
        <f>((1/(SQRT(2)))*(COS(RADIANS(Q684))))*(SIN(RADIANS(-45)))</f>
        <v>0.16398022635636994</v>
      </c>
      <c r="AB684">
        <f>((1/(SQRT(2)))*(SIN(RADIANS(Q684))))*(SIN(RADIANS(-45)))</f>
        <v>-0.47234572652254786</v>
      </c>
      <c r="AC684">
        <f>(-((1/(SQRT(2)))*(SIN(RADIANS(-45)))))</f>
        <v>0.49999999999999989</v>
      </c>
      <c r="AD684">
        <f>((1/(SQRT(2)))*(COS(RADIANS(Q684))))*(COS(RADIANS(-45)))</f>
        <v>-0.16398022635636997</v>
      </c>
      <c r="AE684">
        <f>(((1/(SQRT(2)))*(SIN(RADIANS(Q684))))*(COS(RADIANS(-45))))</f>
        <v>0.47234572652254797</v>
      </c>
    </row>
    <row r="685" spans="1:31" x14ac:dyDescent="0.2">
      <c r="O685" t="s">
        <v>95</v>
      </c>
      <c r="R685" t="s">
        <v>95</v>
      </c>
    </row>
    <row r="686" spans="1:31" x14ac:dyDescent="0.2">
      <c r="O686" s="15">
        <f>(COS(RADIANS(N684)))*((SIN(RADIANS(45)))*(COS(RADIANS(45))))-(SIN(RADIANS(135)))*(COS(RADIANS((135))))*($A$337*$F$337+$C$337*$D$337)-(2*((SIN(RADIANS(45)))^2))-(SIN(RADIANS(135)))^2*(SIN(RADIANS(N684)))*(($B$337*$E$337))-($C$337*$F$337)+(SIN(RADIANS(N684)))*(-(SIN(RADIANS(45))))*(COS(RADIANS(45)))-(SIN(RADIANS(135)))*(COS(RADIANS(135)))*($A$337*$E$337+$B$337*$D$337)-(SIN(RADIANS(45)))^2-(SIN(RADIANS(135)))^2*(SIN(RADIANS(N684)))*($B$337*$F$337+$C$337*$E$337)+(SIN(RADIANS(45)))^2-((SIN(RADIANS(135)))^2)*((COS(RADIANS(N684)))^2)*($B$337*$F$337+$C$337*$E$337)</f>
        <v>-1.3663821433696195</v>
      </c>
      <c r="R686">
        <f>(COS(RADIANS(Q684)))*((SIN(RADIANS(45)))*(COS(RADIANS(45))))-(SIN(RADIANS(135)))*(COS(RADIANS((135))))*($A$337*$F$337+$C$337*$D$337)-(2*((SIN(RADIANS(45)))^2))-(SIN(RADIANS(135)))^2*(SIN(RADIANS(Q684)))*(($B$337*$E$337))-($C$337*$F$337)+(SIN(RADIANS(Q684)))*(-(SIN(RADIANS(45))))*(COS(RADIANS(45)))-(SIN(RADIANS(135)))*(COS(RADIANS(135)))*($A$337*$E$337+$B$337*$D$337)-(SIN(RADIANS(45)))^2-(SIN(RADIANS(135)))^2*(SIN(RADIANS(Q684)))*($B$337*$F$337+$C$337*$E$337)+(SIN(RADIANS(45)))^2-((SIN(RADIANS(135)))^2)*((COS(RADIANS(Q684)))^2)*($B$337*$F$337+$C$337*$E$337)</f>
        <v>-1.9930231131183198</v>
      </c>
      <c r="AE686" s="15"/>
    </row>
    <row r="687" spans="1:31" x14ac:dyDescent="0.2">
      <c r="A687" s="15"/>
      <c r="Q687" s="15"/>
    </row>
    <row r="688" spans="1:31" x14ac:dyDescent="0.2">
      <c r="A688">
        <f>(1/(SQRT(2)))*(COS(RADIANS(45)))</f>
        <v>0.5</v>
      </c>
      <c r="B688">
        <f>((1/(SQRT(2)))*(COS(RADIANS(N688))))*(SIN(RADIANS(45)))</f>
        <v>0.18705725892073177</v>
      </c>
      <c r="C688">
        <f t="shared" ref="C688" si="1733">((1/(SQRT(2)))*(SIN(RADIANS(N688))))*(SIN(RADIANS(45)))</f>
        <v>-0.46369125707205461</v>
      </c>
      <c r="D688">
        <f t="shared" ref="D688" si="1734">(-((1/(SQRT(2)))*(SIN(RADIANS(45)))))</f>
        <v>-0.49999999999999989</v>
      </c>
      <c r="E688">
        <f t="shared" ref="E688" si="1735">((1/(SQRT(2)))*(COS(RADIANS(N688))))*(COS(RADIANS(45)))</f>
        <v>0.1870572589207318</v>
      </c>
      <c r="F688">
        <f t="shared" ref="F688" si="1736">(((1/(SQRT(2)))*(SIN(RADIANS(N688))))*(COS(RADIANS(45))))</f>
        <v>-0.46369125707205466</v>
      </c>
      <c r="G688">
        <f t="shared" ref="G688" si="1737">(1/(SQRT(2)))*(COS(RADIANS(-45)))</f>
        <v>0.5</v>
      </c>
      <c r="H688">
        <f t="shared" ref="H688" si="1738">((1/(SQRT(2)))*(COS(RADIANS(N688))))*(SIN(RADIANS(-45)))</f>
        <v>-0.18705725892073177</v>
      </c>
      <c r="I688">
        <f t="shared" ref="I688" si="1739">((1/(SQRT(2)))*(SIN(RADIANS(N688))))*(SIN(RADIANS(-45)))</f>
        <v>0.46369125707205461</v>
      </c>
      <c r="J688">
        <f t="shared" ref="J688" si="1740">(-((1/(SQRT(2)))*(SIN(RADIANS(-45)))))</f>
        <v>0.49999999999999989</v>
      </c>
      <c r="K688">
        <f t="shared" ref="K688" si="1741">((1/(SQRT(2)))*(COS(RADIANS(N688))))*(COS(RADIANS(-45)))</f>
        <v>0.1870572589207318</v>
      </c>
      <c r="L688">
        <f>(((1/(SQRT(2)))*(SIN(RADIANS(N688))))*(COS(RADIANS(-45))))</f>
        <v>-0.46369125707205466</v>
      </c>
      <c r="N688">
        <f>N684-(O684/O686)</f>
        <v>4611.9695952073416</v>
      </c>
      <c r="O688">
        <f>(DEGREES(ACOS(((-(((SUMPRODUCT(G688:I688,$I$8:$K$8))*(SUMPRODUCT(G688:I688,$I$10:$K$10))-(SUMPRODUCT(J688:L688,$I$8:$K$8))*(SUMPRODUCT(J688:L688,$I$10:$K$10)))-((SUMPRODUCT(A688:C688,$I$8:$K$8))*(SUMPRODUCT(A688:C688,$I$10:$K$10))-(SUMPRODUCT(D688:F688,$I$8:$K$8))*(SUMPRODUCT(D688:F688,$I$10:$K$10))))*(((SUMPRODUCT(G688:I688,$I$8:$K$8))*(SUMPRODUCT(G688:I688,$I$10:$K$10))+(SUMPRODUCT(J688:L688,$I$8:$K$8))*(SUMPRODUCT(J688:L688,$I$10:$K$10)))-((SUMPRODUCT(A688:C688,$I$8:$K$8))*(SUMPRODUCT(A688:C688,$I$10:$K$10))+(SUMPRODUCT(D688:F688,$I$8:$K$8))*(SUMPRODUCT(D688:F688,$I$10:$K$10)))))-((((SUMPRODUCT(A688:C688,$I$8:$K$8))*(SUMPRODUCT(D688:F688,$I$10:$K$10))+(SUMPRODUCT(A688:C688,$I$10:$K$10))*(SUMPRODUCT(D688:F688,$I$8:$K$8)))-((SUMPRODUCT(G688:I688,$I$8:$K$8))*(SUMPRODUCT(J688:L688,$I$10:$K$10))+(SUMPRODUCT(G688:I688,$I$10:$K$10))*(SUMPRODUCT(J688:L688,$I$8:$K$8))))*(SQRT(((((SUMPRODUCT(G688:I688,$I$8:$K$8))*(SUMPRODUCT(G688:I688,$I$10:$K$10))-(SUMPRODUCT(J688:L688,$I$8:$K$8))*(SUMPRODUCT(J688:L688,$I$10:$K$10)))-((SUMPRODUCT(A688:C688,$I$8:$K$8))*(SUMPRODUCT(A688:C688,$I$10:$K$10))-(SUMPRODUCT(D688:F688,$I$8:$K$8))*(SUMPRODUCT(D688:F688,$I$10:$K$10))))^2)+((((SUMPRODUCT(A688:C688,$I$8:$K$8))*(SUMPRODUCT(D688:F688,$I$10:$K$10))+(SUMPRODUCT(A688:C688,$I$10:$K$10))*(SUMPRODUCT(D688:F688,$I$8:$K$8)))-((SUMPRODUCT(G688:I688,$I$8:$K$8))*(SUMPRODUCT(J688:L688,$I$10:$K$10))+(SUMPRODUCT(G688:I688,$I$10:$K$10))*(SUMPRODUCT(J688:L688,$I$8:$K$8))))^2)-((((SUMPRODUCT(G688:I688,$I$8:$K$8))*(SUMPRODUCT(G688:I688,$I$10:$K$10))+(SUMPRODUCT(J688:L688,$I$8:$K$8))*(SUMPRODUCT(J688:L688,$I$10:$K$10)))-((SUMPRODUCT(A688:C688,$I$8:$K$8))*(SUMPRODUCT(A688:C688,$I$10:$K$10))+(SUMPRODUCT(D688:F688,$I$8:$K$8))*(SUMPRODUCT(D688:F688,$I$10:$K$10))))^2)))))/(((((SUMPRODUCT(G688:I688,$I$8:$K$8))*(SUMPRODUCT(G688:I688,$I$10:$K$10))-(SUMPRODUCT(J688:L688,$I$8:$K$8))*(SUMPRODUCT(J688:L688,$I$10:$K$10)))-((SUMPRODUCT(A688:C688,$I$8:$K$8))*(SUMPRODUCT(A688:C688,$I$10:$K$10))-(SUMPRODUCT(D688:F688,$I$8:$K$8))*(SUMPRODUCT(D688:F688,$I$10:$K$10))))^2)+((((SUMPRODUCT(A688:C688,$I$8:$K$8))*(SUMPRODUCT(D688:F688,$I$10:$K$10))+(SUMPRODUCT(A688:C688,$I$10:$K$10))*(SUMPRODUCT(D688:F688,$I$8:$K$8)))-((SUMPRODUCT(G688:I688,$I$8:$K$8))*(SUMPRODUCT(J688:L688,$I$10:$K$10))+(SUMPRODUCT(G688:I688,$I$10:$K$10))*(SUMPRODUCT(J688:L688,$I$8:$K$8))))^2)))))/2</f>
        <v>88.905698726345037</v>
      </c>
      <c r="Q688">
        <f t="shared" ref="Q688" si="1742">Q684-(R684/R686)</f>
        <v>109.14502993648165</v>
      </c>
      <c r="R688">
        <f>(DEGREES(ACOS(((-(((SUMPRODUCT(Z688:AB688,$I$8:$K$8))*(SUMPRODUCT(Z688:AB688,$I$10:$K$10))-(SUMPRODUCT(AC688:AE688,$I$8:$K$8))*(SUMPRODUCT(AC688:AE688,$I$10:$K$10)))-((SUMPRODUCT(T688:V688,$I$8:$K$8))*(SUMPRODUCT(T688:V688,$I$10:$K$10))-(SUMPRODUCT(W688:Y688,$I$8:$K$8))*(SUMPRODUCT(W688:Y688,$I$10:$K$10))))*(((SUMPRODUCT(Z688:AB688,$I$8:$K$8))*(SUMPRODUCT(Z688:AB688,$I$10:$K$10))+(SUMPRODUCT(AC688:AE688,$I$8:$K$8))*(SUMPRODUCT(AC688:AE688,$I$10:$K$10)))-((SUMPRODUCT(T688:V688,$I$8:$K$8))*(SUMPRODUCT(T688:V688,$I$10:$K$10))+(SUMPRODUCT(W688:Y688,$I$8:$K$8))*(SUMPRODUCT(W688:Y688,$I$10:$K$10)))))+((((SUMPRODUCT(T688:V688,$I$8:$K$8))*(SUMPRODUCT(W688:Y688,$I$10:$K$10))+(SUMPRODUCT(T688:V688,$I$10:$K$10))*(SUMPRODUCT(W688:Y688,$I$8:$K$8)))-((SUMPRODUCT(Z688:AB688,$I$8:$K$8))*(SUMPRODUCT(AC688:AE688,$I$10:$K$10))+(SUMPRODUCT(Z688:AB688,$I$10:$K$10))*(SUMPRODUCT(AC688:AE688,$I$8:$K$8))))*(SQRT(((((SUMPRODUCT(Z688:AB688,$I$8:$K$8))*(SUMPRODUCT(Z688:AB688,$I$10:$K$10))-(SUMPRODUCT(AC688:AE688,$I$8:$K$8))*(SUMPRODUCT(AC688:AE688,$I$10:$K$10)))-((SUMPRODUCT(T688:V688,$I$8:$K$8))*(SUMPRODUCT(T688:V688,$I$10:$K$10))-(SUMPRODUCT(W688:Y688,$I$8:$K$8))*(SUMPRODUCT(W688:Y688,$I$10:$K$10))))^2)+((((SUMPRODUCT(T688:V688,$I$8:$K$8))*(SUMPRODUCT(W688:Y688,$I$10:$K$10))+(SUMPRODUCT(T688:V688,$I$10:$K$10))*(SUMPRODUCT(W688:Y688,$I$8:$K$8)))-((SUMPRODUCT(Z688:AB688,$I$8:$K$8))*(SUMPRODUCT(AC688:AE688,$I$10:$K$10))+(SUMPRODUCT(Z688:AB688,$I$10:$K$10))*(SUMPRODUCT(AC688:AE688,$I$8:$K$8))))^2)-((((SUMPRODUCT(Z688:AB688,$I$8:$K$8))*(SUMPRODUCT(Z688:AB688,$I$10:$K$10))+(SUMPRODUCT(AC688:AE688,$I$8:$K$8))*(SUMPRODUCT(AC688:AE688,$I$10:$K$10)))-((SUMPRODUCT(T688:V688,$I$8:$K$8))*(SUMPRODUCT(T688:V688,$I$10:$K$10))+(SUMPRODUCT(W688:Y688,$I$8:$K$8))*(SUMPRODUCT(W688:Y688,$I$10:$K$10))))^2)))))/(((((SUMPRODUCT(Z688:AB688,$I$8:$K$8))*(SUMPRODUCT(Z688:AB688,$I$10:$K$10))-(SUMPRODUCT(AC688:AE688,$I$8:$K$8))*(SUMPRODUCT(AC688:AE688,$I$10:$K$10)))-((SUMPRODUCT(T688:V688,$I$8:$K$8))*(SUMPRODUCT(T688:V688,$I$10:$K$10))-(SUMPRODUCT(W688:Y688,$I$8:$K$8))*(SUMPRODUCT(W688:Y688,$I$10:$K$10))))^2)+((((SUMPRODUCT(T688:V688,$I$8:$K$8))*(SUMPRODUCT(W688:Y688,$I$10:$K$10))+(SUMPRODUCT(T688:V688,$I$10:$K$10))*(SUMPRODUCT(W688:Y688,$I$8:$K$8)))-((SUMPRODUCT(Z688:AB688,$I$8:$K$8))*(SUMPRODUCT(AC688:AE688,$I$10:$K$10))+(SUMPRODUCT(Z688:AB688,$I$10:$K$10))*(SUMPRODUCT(AC688:AE688,$I$8:$K$8))))^2)))))/2</f>
        <v>0</v>
      </c>
      <c r="T688">
        <f t="shared" ref="T688" si="1743">(1/(SQRT(2)))*(COS(RADIANS(45)))</f>
        <v>0.5</v>
      </c>
      <c r="U688">
        <f t="shared" ref="U688" si="1744">((1/(SQRT(2)))*(COS(RADIANS(Q688))))*(SIN(RADIANS(45)))</f>
        <v>-0.16398022635636994</v>
      </c>
      <c r="V688">
        <f t="shared" ref="V688" si="1745">((1/(SQRT(2)))*(SIN(RADIANS(Q688))))*(SIN(RADIANS(45)))</f>
        <v>0.47234572652254786</v>
      </c>
      <c r="W688">
        <f t="shared" ref="W688" si="1746">(-((1/(SQRT(2)))*(SIN(RADIANS(45)))))</f>
        <v>-0.49999999999999989</v>
      </c>
      <c r="X688">
        <f t="shared" ref="X688" si="1747">((1/(SQRT(2)))*(COS(RADIANS(Q688))))*(COS(RADIANS(45)))</f>
        <v>-0.16398022635636997</v>
      </c>
      <c r="Y688">
        <f t="shared" ref="Y688" si="1748">(((1/(SQRT(2)))*(SIN(RADIANS(Q688))))*(COS(RADIANS(45))))</f>
        <v>0.47234572652254797</v>
      </c>
      <c r="Z688">
        <f t="shared" ref="Z688" si="1749">(1/(SQRT(2)))*(COS(RADIANS(-45)))</f>
        <v>0.5</v>
      </c>
      <c r="AA688">
        <f t="shared" ref="AA688" si="1750">((1/(SQRT(2)))*(COS(RADIANS(Q688))))*(SIN(RADIANS(-45)))</f>
        <v>0.16398022635636994</v>
      </c>
      <c r="AB688">
        <f t="shared" ref="AB688" si="1751">((1/(SQRT(2)))*(SIN(RADIANS(Q688))))*(SIN(RADIANS(-45)))</f>
        <v>-0.47234572652254786</v>
      </c>
      <c r="AC688">
        <f t="shared" ref="AC688" si="1752">(-((1/(SQRT(2)))*(SIN(RADIANS(-45)))))</f>
        <v>0.49999999999999989</v>
      </c>
      <c r="AD688">
        <f t="shared" ref="AD688" si="1753">((1/(SQRT(2)))*(COS(RADIANS(Q688))))*(COS(RADIANS(-45)))</f>
        <v>-0.16398022635636997</v>
      </c>
      <c r="AE688">
        <f t="shared" ref="AE688" si="1754">(((1/(SQRT(2)))*(SIN(RADIANS(Q688))))*(COS(RADIANS(-45))))</f>
        <v>0.47234572652254797</v>
      </c>
    </row>
    <row r="689" spans="1:31" x14ac:dyDescent="0.2">
      <c r="O689" t="s">
        <v>95</v>
      </c>
      <c r="R689" t="s">
        <v>95</v>
      </c>
    </row>
    <row r="690" spans="1:31" x14ac:dyDescent="0.2">
      <c r="O690" s="15">
        <f>(COS(RADIANS(N688)))*((SIN(RADIANS(45)))*(COS(RADIANS(45))))-(SIN(RADIANS(135)))*(COS(RADIANS((135))))*($A$337*$F$337+$C$337*$D$337)-(2*((SIN(RADIANS(45)))^2))-(SIN(RADIANS(135)))^2*(SIN(RADIANS(N688)))*(($B$337*$E$337))-($C$337*$F$337)+(SIN(RADIANS(N688)))*(-(SIN(RADIANS(45))))*(COS(RADIANS(45)))-(SIN(RADIANS(135)))*(COS(RADIANS(135)))*($A$337*$E$337+$B$337*$D$337)-(SIN(RADIANS(45)))^2-(SIN(RADIANS(135)))^2*(SIN(RADIANS(N688)))*($B$337*$F$337+$C$337*$E$337)+(SIN(RADIANS(45)))^2-((SIN(RADIANS(135)))^2)*((COS(RADIANS(N688)))^2)*($B$337*$F$337+$C$337*$E$337)</f>
        <v>-0.89268198291653567</v>
      </c>
      <c r="R690">
        <f t="shared" ref="R690" si="1755">(COS(RADIANS(Q688)))*((SIN(RADIANS(45)))*(COS(RADIANS(45))))-(SIN(RADIANS(135)))*(COS(RADIANS((135))))*($A$337*$F$337+$C$337*$D$337)-(2*((SIN(RADIANS(45)))^2))-(SIN(RADIANS(135)))^2*(SIN(RADIANS(Q688)))*(($B$337*$E$337))-($C$337*$F$337)+(SIN(RADIANS(Q688)))*(-(SIN(RADIANS(45))))*(COS(RADIANS(45)))-(SIN(RADIANS(135)))*(COS(RADIANS(135)))*($A$337*$E$337+$B$337*$D$337)-(SIN(RADIANS(45)))^2-(SIN(RADIANS(135)))^2*(SIN(RADIANS(Q688)))*($B$337*$F$337+$C$337*$E$337)+(SIN(RADIANS(45)))^2-((SIN(RADIANS(135)))^2)*((COS(RADIANS(Q688)))^2)*($B$337*$F$337+$C$337*$E$337)</f>
        <v>-1.9930231131183198</v>
      </c>
      <c r="AE690" s="15"/>
    </row>
    <row r="691" spans="1:31" x14ac:dyDescent="0.2">
      <c r="A691" s="15"/>
      <c r="Q691" s="15"/>
    </row>
    <row r="692" spans="1:31" x14ac:dyDescent="0.2">
      <c r="A692">
        <f>(1/(SQRT(2)))*(COS(RADIANS(45)))</f>
        <v>0.5</v>
      </c>
      <c r="B692">
        <f>((1/(SQRT(2)))*(COS(RADIANS(N692))))*(SIN(RADIANS(45)))</f>
        <v>0.42603020877076947</v>
      </c>
      <c r="C692">
        <f t="shared" ref="C692" si="1756">((1/(SQRT(2)))*(SIN(RADIANS(N692))))*(SIN(RADIANS(45)))</f>
        <v>0.26172172476646738</v>
      </c>
      <c r="D692">
        <f t="shared" ref="D692" si="1757">(-((1/(SQRT(2)))*(SIN(RADIANS(45)))))</f>
        <v>-0.49999999999999989</v>
      </c>
      <c r="E692">
        <f t="shared" ref="E692" si="1758">((1/(SQRT(2)))*(COS(RADIANS(N692))))*(COS(RADIANS(45)))</f>
        <v>0.42603020877076953</v>
      </c>
      <c r="F692">
        <f t="shared" ref="F692" si="1759">(((1/(SQRT(2)))*(SIN(RADIANS(N692))))*(COS(RADIANS(45))))</f>
        <v>0.26172172476646743</v>
      </c>
      <c r="G692">
        <f t="shared" ref="G692" si="1760">(1/(SQRT(2)))*(COS(RADIANS(-45)))</f>
        <v>0.5</v>
      </c>
      <c r="H692">
        <f t="shared" ref="H692" si="1761">((1/(SQRT(2)))*(COS(RADIANS(N692))))*(SIN(RADIANS(-45)))</f>
        <v>-0.42603020877076947</v>
      </c>
      <c r="I692">
        <f t="shared" ref="I692" si="1762">((1/(SQRT(2)))*(SIN(RADIANS(N692))))*(SIN(RADIANS(-45)))</f>
        <v>-0.26172172476646738</v>
      </c>
      <c r="J692">
        <f t="shared" ref="J692" si="1763">(-((1/(SQRT(2)))*(SIN(RADIANS(-45)))))</f>
        <v>0.49999999999999989</v>
      </c>
      <c r="K692">
        <f t="shared" ref="K692" si="1764">((1/(SQRT(2)))*(COS(RADIANS(N692))))*(COS(RADIANS(-45)))</f>
        <v>0.42603020877076953</v>
      </c>
      <c r="L692">
        <f>(((1/(SQRT(2)))*(SIN(RADIANS(N692))))*(COS(RADIANS(-45))))</f>
        <v>0.26172172476646743</v>
      </c>
      <c r="N692" s="10">
        <f>N688-(O688/O690)</f>
        <v>4711.5635160299353</v>
      </c>
      <c r="O692" s="10">
        <f>(DEGREES(ACOS(((-(((SUMPRODUCT(G692:I692,$I$8:$K$8))*(SUMPRODUCT(G692:I692,$I$10:$K$10))-(SUMPRODUCT(J692:L692,$I$8:$K$8))*(SUMPRODUCT(J692:L692,$I$10:$K$10)))-((SUMPRODUCT(A692:C692,$I$8:$K$8))*(SUMPRODUCT(A692:C692,$I$10:$K$10))-(SUMPRODUCT(D692:F692,$I$8:$K$8))*(SUMPRODUCT(D692:F692,$I$10:$K$10))))*(((SUMPRODUCT(G692:I692,$I$8:$K$8))*(SUMPRODUCT(G692:I692,$I$10:$K$10))+(SUMPRODUCT(J692:L692,$I$8:$K$8))*(SUMPRODUCT(J692:L692,$I$10:$K$10)))-((SUMPRODUCT(A692:C692,$I$8:$K$8))*(SUMPRODUCT(A692:C692,$I$10:$K$10))+(SUMPRODUCT(D692:F692,$I$8:$K$8))*(SUMPRODUCT(D692:F692,$I$10:$K$10)))))-((((SUMPRODUCT(A692:C692,$I$8:$K$8))*(SUMPRODUCT(D692:F692,$I$10:$K$10))+(SUMPRODUCT(A692:C692,$I$10:$K$10))*(SUMPRODUCT(D692:F692,$I$8:$K$8)))-((SUMPRODUCT(G692:I692,$I$8:$K$8))*(SUMPRODUCT(J692:L692,$I$10:$K$10))+(SUMPRODUCT(G692:I692,$I$10:$K$10))*(SUMPRODUCT(J692:L692,$I$8:$K$8))))*(SQRT(((((SUMPRODUCT(G692:I692,$I$8:$K$8))*(SUMPRODUCT(G692:I692,$I$10:$K$10))-(SUMPRODUCT(J692:L692,$I$8:$K$8))*(SUMPRODUCT(J692:L692,$I$10:$K$10)))-((SUMPRODUCT(A692:C692,$I$8:$K$8))*(SUMPRODUCT(A692:C692,$I$10:$K$10))-(SUMPRODUCT(D692:F692,$I$8:$K$8))*(SUMPRODUCT(D692:F692,$I$10:$K$10))))^2)+((((SUMPRODUCT(A692:C692,$I$8:$K$8))*(SUMPRODUCT(D692:F692,$I$10:$K$10))+(SUMPRODUCT(A692:C692,$I$10:$K$10))*(SUMPRODUCT(D692:F692,$I$8:$K$8)))-((SUMPRODUCT(G692:I692,$I$8:$K$8))*(SUMPRODUCT(J692:L692,$I$10:$K$10))+(SUMPRODUCT(G692:I692,$I$10:$K$10))*(SUMPRODUCT(J692:L692,$I$8:$K$8))))^2)-((((SUMPRODUCT(G692:I692,$I$8:$K$8))*(SUMPRODUCT(G692:I692,$I$10:$K$10))+(SUMPRODUCT(J692:L692,$I$8:$K$8))*(SUMPRODUCT(J692:L692,$I$10:$K$10)))-((SUMPRODUCT(A692:C692,$I$8:$K$8))*(SUMPRODUCT(A692:C692,$I$10:$K$10))+(SUMPRODUCT(D692:F692,$I$8:$K$8))*(SUMPRODUCT(D692:F692,$I$10:$K$10))))^2)))))/(((((SUMPRODUCT(G692:I692,$I$8:$K$8))*(SUMPRODUCT(G692:I692,$I$10:$K$10))-(SUMPRODUCT(J692:L692,$I$8:$K$8))*(SUMPRODUCT(J692:L692,$I$10:$K$10)))-((SUMPRODUCT(A692:C692,$I$8:$K$8))*(SUMPRODUCT(A692:C692,$I$10:$K$10))-(SUMPRODUCT(D692:F692,$I$8:$K$8))*(SUMPRODUCT(D692:F692,$I$10:$K$10))))^2)+((((SUMPRODUCT(A692:C692,$I$8:$K$8))*(SUMPRODUCT(D692:F692,$I$10:$K$10))+(SUMPRODUCT(A692:C692,$I$10:$K$10))*(SUMPRODUCT(D692:F692,$I$8:$K$8)))-((SUMPRODUCT(G692:I692,$I$8:$K$8))*(SUMPRODUCT(J692:L692,$I$10:$K$10))+(SUMPRODUCT(G692:I692,$I$10:$K$10))*(SUMPRODUCT(J692:L692,$I$8:$K$8))))^2)))))/2</f>
        <v>68.661305540383466</v>
      </c>
      <c r="Q692" s="10">
        <f t="shared" ref="Q692" si="1765">Q688-(R688/R690)</f>
        <v>109.14502993648165</v>
      </c>
      <c r="R692" s="10">
        <f>(DEGREES(ACOS(((-(((SUMPRODUCT(Z692:AB692,$I$8:$K$8))*(SUMPRODUCT(Z692:AB692,$I$10:$K$10))-(SUMPRODUCT(AC692:AE692,$I$8:$K$8))*(SUMPRODUCT(AC692:AE692,$I$10:$K$10)))-((SUMPRODUCT(T692:V692,$I$8:$K$8))*(SUMPRODUCT(T692:V692,$I$10:$K$10))-(SUMPRODUCT(W692:Y692,$I$8:$K$8))*(SUMPRODUCT(W692:Y692,$I$10:$K$10))))*(((SUMPRODUCT(Z692:AB692,$I$8:$K$8))*(SUMPRODUCT(Z692:AB692,$I$10:$K$10))+(SUMPRODUCT(AC692:AE692,$I$8:$K$8))*(SUMPRODUCT(AC692:AE692,$I$10:$K$10)))-((SUMPRODUCT(T692:V692,$I$8:$K$8))*(SUMPRODUCT(T692:V692,$I$10:$K$10))+(SUMPRODUCT(W692:Y692,$I$8:$K$8))*(SUMPRODUCT(W692:Y692,$I$10:$K$10)))))+((((SUMPRODUCT(T692:V692,$I$8:$K$8))*(SUMPRODUCT(W692:Y692,$I$10:$K$10))+(SUMPRODUCT(T692:V692,$I$10:$K$10))*(SUMPRODUCT(W692:Y692,$I$8:$K$8)))-((SUMPRODUCT(Z692:AB692,$I$8:$K$8))*(SUMPRODUCT(AC692:AE692,$I$10:$K$10))+(SUMPRODUCT(Z692:AB692,$I$10:$K$10))*(SUMPRODUCT(AC692:AE692,$I$8:$K$8))))*(SQRT(((((SUMPRODUCT(Z692:AB692,$I$8:$K$8))*(SUMPRODUCT(Z692:AB692,$I$10:$K$10))-(SUMPRODUCT(AC692:AE692,$I$8:$K$8))*(SUMPRODUCT(AC692:AE692,$I$10:$K$10)))-((SUMPRODUCT(T692:V692,$I$8:$K$8))*(SUMPRODUCT(T692:V692,$I$10:$K$10))-(SUMPRODUCT(W692:Y692,$I$8:$K$8))*(SUMPRODUCT(W692:Y692,$I$10:$K$10))))^2)+((((SUMPRODUCT(T692:V692,$I$8:$K$8))*(SUMPRODUCT(W692:Y692,$I$10:$K$10))+(SUMPRODUCT(T692:V692,$I$10:$K$10))*(SUMPRODUCT(W692:Y692,$I$8:$K$8)))-((SUMPRODUCT(Z692:AB692,$I$8:$K$8))*(SUMPRODUCT(AC692:AE692,$I$10:$K$10))+(SUMPRODUCT(Z692:AB692,$I$10:$K$10))*(SUMPRODUCT(AC692:AE692,$I$8:$K$8))))^2)-((((SUMPRODUCT(Z692:AB692,$I$8:$K$8))*(SUMPRODUCT(Z692:AB692,$I$10:$K$10))+(SUMPRODUCT(AC692:AE692,$I$8:$K$8))*(SUMPRODUCT(AC692:AE692,$I$10:$K$10)))-((SUMPRODUCT(T692:V692,$I$8:$K$8))*(SUMPRODUCT(T692:V692,$I$10:$K$10))+(SUMPRODUCT(W692:Y692,$I$8:$K$8))*(SUMPRODUCT(W692:Y692,$I$10:$K$10))))^2)))))/(((((SUMPRODUCT(Z692:AB692,$I$8:$K$8))*(SUMPRODUCT(Z692:AB692,$I$10:$K$10))-(SUMPRODUCT(AC692:AE692,$I$8:$K$8))*(SUMPRODUCT(AC692:AE692,$I$10:$K$10)))-((SUMPRODUCT(T692:V692,$I$8:$K$8))*(SUMPRODUCT(T692:V692,$I$10:$K$10))-(SUMPRODUCT(W692:Y692,$I$8:$K$8))*(SUMPRODUCT(W692:Y692,$I$10:$K$10))))^2)+((((SUMPRODUCT(T692:V692,$I$8:$K$8))*(SUMPRODUCT(W692:Y692,$I$10:$K$10))+(SUMPRODUCT(T692:V692,$I$10:$K$10))*(SUMPRODUCT(W692:Y692,$I$8:$K$8)))-((SUMPRODUCT(Z692:AB692,$I$8:$K$8))*(SUMPRODUCT(AC692:AE692,$I$10:$K$10))+(SUMPRODUCT(Z692:AB692,$I$10:$K$10))*(SUMPRODUCT(AC692:AE692,$I$8:$K$8))))^2)))))/2</f>
        <v>0</v>
      </c>
      <c r="T692">
        <f t="shared" ref="T692" si="1766">(1/(SQRT(2)))*(COS(RADIANS(45)))</f>
        <v>0.5</v>
      </c>
      <c r="U692">
        <f t="shared" ref="U692" si="1767">((1/(SQRT(2)))*(COS(RADIANS(Q692))))*(SIN(RADIANS(45)))</f>
        <v>-0.16398022635636994</v>
      </c>
      <c r="V692">
        <f t="shared" ref="V692" si="1768">((1/(SQRT(2)))*(SIN(RADIANS(Q692))))*(SIN(RADIANS(45)))</f>
        <v>0.47234572652254786</v>
      </c>
      <c r="W692">
        <f t="shared" ref="W692" si="1769">(-((1/(SQRT(2)))*(SIN(RADIANS(45)))))</f>
        <v>-0.49999999999999989</v>
      </c>
      <c r="X692">
        <f t="shared" ref="X692" si="1770">((1/(SQRT(2)))*(COS(RADIANS(Q692))))*(COS(RADIANS(45)))</f>
        <v>-0.16398022635636997</v>
      </c>
      <c r="Y692">
        <f t="shared" ref="Y692" si="1771">(((1/(SQRT(2)))*(SIN(RADIANS(Q692))))*(COS(RADIANS(45))))</f>
        <v>0.47234572652254797</v>
      </c>
      <c r="Z692">
        <f t="shared" ref="Z692" si="1772">(1/(SQRT(2)))*(COS(RADIANS(-45)))</f>
        <v>0.5</v>
      </c>
      <c r="AA692">
        <f t="shared" ref="AA692" si="1773">((1/(SQRT(2)))*(COS(RADIANS(Q692))))*(SIN(RADIANS(-45)))</f>
        <v>0.16398022635636994</v>
      </c>
      <c r="AB692">
        <f t="shared" ref="AB692" si="1774">((1/(SQRT(2)))*(SIN(RADIANS(Q692))))*(SIN(RADIANS(-45)))</f>
        <v>-0.47234572652254786</v>
      </c>
      <c r="AC692">
        <f t="shared" ref="AC692" si="1775">(-((1/(SQRT(2)))*(SIN(RADIANS(-45)))))</f>
        <v>0.49999999999999989</v>
      </c>
      <c r="AD692">
        <f t="shared" ref="AD692" si="1776">((1/(SQRT(2)))*(COS(RADIANS(Q692))))*(COS(RADIANS(-45)))</f>
        <v>-0.16398022635636997</v>
      </c>
      <c r="AE692">
        <f t="shared" ref="AE692" si="1777">(((1/(SQRT(2)))*(SIN(RADIANS(Q692))))*(COS(RADIANS(-45))))</f>
        <v>0.47234572652254797</v>
      </c>
    </row>
    <row r="693" spans="1:31" x14ac:dyDescent="0.2">
      <c r="O693" t="s">
        <v>95</v>
      </c>
      <c r="R693" t="s">
        <v>95</v>
      </c>
    </row>
    <row r="694" spans="1:31" x14ac:dyDescent="0.2">
      <c r="O694" s="15">
        <f>(COS(RADIANS(N692)))*((SIN(RADIANS(45)))*(COS(RADIANS(45))))-(SIN(RADIANS(135)))*(COS(RADIANS((135))))*($A$337*$F$337+$C$337*$D$337)-(2*((SIN(RADIANS(45)))^2))-(SIN(RADIANS(135)))^2*(SIN(RADIANS(N692)))*(($B$337*$E$337))-($C$337*$F$337)+(SIN(RADIANS(N692)))*(-(SIN(RADIANS(45))))*(COS(RADIANS(45)))-(SIN(RADIANS(135)))*(COS(RADIANS(135)))*($A$337*$E$337+$B$337*$D$337)-(SIN(RADIANS(45)))^2-(SIN(RADIANS(135)))^2*(SIN(RADIANS(N692)))*($B$337*$F$337+$C$337*$E$337)+(SIN(RADIANS(45)))^2-((SIN(RADIANS(135)))^2)*((COS(RADIANS(N692)))^2)*($B$337*$F$337+$C$337*$E$337)</f>
        <v>-1.2098647922556949</v>
      </c>
      <c r="R694">
        <f t="shared" ref="R694" si="1778">(COS(RADIANS(Q692)))*((SIN(RADIANS(45)))*(COS(RADIANS(45))))-(SIN(RADIANS(135)))*(COS(RADIANS((135))))*($A$337*$F$337+$C$337*$D$337)-(2*((SIN(RADIANS(45)))^2))-(SIN(RADIANS(135)))^2*(SIN(RADIANS(Q692)))*(($B$337*$E$337))-($C$337*$F$337)+(SIN(RADIANS(Q692)))*(-(SIN(RADIANS(45))))*(COS(RADIANS(45)))-(SIN(RADIANS(135)))*(COS(RADIANS(135)))*($A$337*$E$337+$B$337*$D$337)-(SIN(RADIANS(45)))^2-(SIN(RADIANS(135)))^2*(SIN(RADIANS(Q692)))*($B$337*$F$337+$C$337*$E$337)+(SIN(RADIANS(45)))^2-((SIN(RADIANS(135)))^2)*((COS(RADIANS(Q692)))^2)*($B$337*$F$337+$C$337*$E$337)</f>
        <v>-1.9930231131183198</v>
      </c>
      <c r="AE694" s="15"/>
    </row>
    <row r="695" spans="1:31" x14ac:dyDescent="0.2">
      <c r="A695" s="15"/>
      <c r="Q695" s="15"/>
    </row>
    <row r="696" spans="1:31" x14ac:dyDescent="0.2">
      <c r="A696">
        <f>(1/(SQRT(2)))*(COS(RADIANS(45)))</f>
        <v>0.5</v>
      </c>
      <c r="B696">
        <f>((1/(SQRT(2)))*(COS(RADIANS(N696))))*(SIN(RADIANS(45)))</f>
        <v>1.4704563685475562E-2</v>
      </c>
      <c r="C696">
        <f t="shared" ref="C696" si="1779">((1/(SQRT(2)))*(SIN(RADIANS(N696))))*(SIN(RADIANS(45)))</f>
        <v>0.49978372903368889</v>
      </c>
      <c r="D696">
        <f t="shared" ref="D696" si="1780">(-((1/(SQRT(2)))*(SIN(RADIANS(45)))))</f>
        <v>-0.49999999999999989</v>
      </c>
      <c r="E696">
        <f t="shared" ref="E696" si="1781">((1/(SQRT(2)))*(COS(RADIANS(N696))))*(COS(RADIANS(45)))</f>
        <v>1.4704563685475564E-2</v>
      </c>
      <c r="F696">
        <f t="shared" ref="F696" si="1782">(((1/(SQRT(2)))*(SIN(RADIANS(N696))))*(COS(RADIANS(45))))</f>
        <v>0.49978372903368895</v>
      </c>
      <c r="G696">
        <f t="shared" ref="G696" si="1783">(1/(SQRT(2)))*(COS(RADIANS(-45)))</f>
        <v>0.5</v>
      </c>
      <c r="H696">
        <f t="shared" ref="H696" si="1784">((1/(SQRT(2)))*(COS(RADIANS(N696))))*(SIN(RADIANS(-45)))</f>
        <v>-1.4704563685475562E-2</v>
      </c>
      <c r="I696">
        <f t="shared" ref="I696" si="1785">((1/(SQRT(2)))*(SIN(RADIANS(N696))))*(SIN(RADIANS(-45)))</f>
        <v>-0.49978372903368889</v>
      </c>
      <c r="J696">
        <f t="shared" ref="J696" si="1786">(-((1/(SQRT(2)))*(SIN(RADIANS(-45)))))</f>
        <v>0.49999999999999989</v>
      </c>
      <c r="K696">
        <f t="shared" ref="K696" si="1787">((1/(SQRT(2)))*(COS(RADIANS(N696))))*(COS(RADIANS(-45)))</f>
        <v>1.4704563685475564E-2</v>
      </c>
      <c r="L696">
        <f>(((1/(SQRT(2)))*(SIN(RADIANS(N696))))*(COS(RADIANS(-45))))</f>
        <v>0.49978372903368895</v>
      </c>
      <c r="N696">
        <f>N692-(O692/O694)</f>
        <v>4768.3147381333329</v>
      </c>
      <c r="O696">
        <f>(DEGREES(ACOS(((-(((SUMPRODUCT(G696:I696,$I$8:$K$8))*(SUMPRODUCT(G696:I696,$I$10:$K$10))-(SUMPRODUCT(J696:L696,$I$8:$K$8))*(SUMPRODUCT(J696:L696,$I$10:$K$10)))-((SUMPRODUCT(A696:C696,$I$8:$K$8))*(SUMPRODUCT(A696:C696,$I$10:$K$10))-(SUMPRODUCT(D696:F696,$I$8:$K$8))*(SUMPRODUCT(D696:F696,$I$10:$K$10))))*(((SUMPRODUCT(G696:I696,$I$8:$K$8))*(SUMPRODUCT(G696:I696,$I$10:$K$10))+(SUMPRODUCT(J696:L696,$I$8:$K$8))*(SUMPRODUCT(J696:L696,$I$10:$K$10)))-((SUMPRODUCT(A696:C696,$I$8:$K$8))*(SUMPRODUCT(A696:C696,$I$10:$K$10))+(SUMPRODUCT(D696:F696,$I$8:$K$8))*(SUMPRODUCT(D696:F696,$I$10:$K$10)))))-((((SUMPRODUCT(A696:C696,$I$8:$K$8))*(SUMPRODUCT(D696:F696,$I$10:$K$10))+(SUMPRODUCT(A696:C696,$I$10:$K$10))*(SUMPRODUCT(D696:F696,$I$8:$K$8)))-((SUMPRODUCT(G696:I696,$I$8:$K$8))*(SUMPRODUCT(J696:L696,$I$10:$K$10))+(SUMPRODUCT(G696:I696,$I$10:$K$10))*(SUMPRODUCT(J696:L696,$I$8:$K$8))))*(SQRT(((((SUMPRODUCT(G696:I696,$I$8:$K$8))*(SUMPRODUCT(G696:I696,$I$10:$K$10))-(SUMPRODUCT(J696:L696,$I$8:$K$8))*(SUMPRODUCT(J696:L696,$I$10:$K$10)))-((SUMPRODUCT(A696:C696,$I$8:$K$8))*(SUMPRODUCT(A696:C696,$I$10:$K$10))-(SUMPRODUCT(D696:F696,$I$8:$K$8))*(SUMPRODUCT(D696:F696,$I$10:$K$10))))^2)+((((SUMPRODUCT(A696:C696,$I$8:$K$8))*(SUMPRODUCT(D696:F696,$I$10:$K$10))+(SUMPRODUCT(A696:C696,$I$10:$K$10))*(SUMPRODUCT(D696:F696,$I$8:$K$8)))-((SUMPRODUCT(G696:I696,$I$8:$K$8))*(SUMPRODUCT(J696:L696,$I$10:$K$10))+(SUMPRODUCT(G696:I696,$I$10:$K$10))*(SUMPRODUCT(J696:L696,$I$8:$K$8))))^2)-((((SUMPRODUCT(G696:I696,$I$8:$K$8))*(SUMPRODUCT(G696:I696,$I$10:$K$10))+(SUMPRODUCT(J696:L696,$I$8:$K$8))*(SUMPRODUCT(J696:L696,$I$10:$K$10)))-((SUMPRODUCT(A696:C696,$I$8:$K$8))*(SUMPRODUCT(A696:C696,$I$10:$K$10))+(SUMPRODUCT(D696:F696,$I$8:$K$8))*(SUMPRODUCT(D696:F696,$I$10:$K$10))))^2)))))/(((((SUMPRODUCT(G696:I696,$I$8:$K$8))*(SUMPRODUCT(G696:I696,$I$10:$K$10))-(SUMPRODUCT(J696:L696,$I$8:$K$8))*(SUMPRODUCT(J696:L696,$I$10:$K$10)))-((SUMPRODUCT(A696:C696,$I$8:$K$8))*(SUMPRODUCT(A696:C696,$I$10:$K$10))-(SUMPRODUCT(D696:F696,$I$8:$K$8))*(SUMPRODUCT(D696:F696,$I$10:$K$10))))^2)+((((SUMPRODUCT(A696:C696,$I$8:$K$8))*(SUMPRODUCT(D696:F696,$I$10:$K$10))+(SUMPRODUCT(A696:C696,$I$10:$K$10))*(SUMPRODUCT(D696:F696,$I$8:$K$8)))-((SUMPRODUCT(G696:I696,$I$8:$K$8))*(SUMPRODUCT(J696:L696,$I$10:$K$10))+(SUMPRODUCT(G696:I696,$I$10:$K$10))*(SUMPRODUCT(J696:L696,$I$8:$K$8))))^2)))))/2</f>
        <v>82.213657474443195</v>
      </c>
      <c r="Q696">
        <f>Q692-(R692/R694)</f>
        <v>109.14502993648165</v>
      </c>
      <c r="R696">
        <f>(DEGREES(ACOS(((-(((SUMPRODUCT(Z696:AB696,$I$8:$K$8))*(SUMPRODUCT(Z696:AB696,$I$10:$K$10))-(SUMPRODUCT(AC696:AE696,$I$8:$K$8))*(SUMPRODUCT(AC696:AE696,$I$10:$K$10)))-((SUMPRODUCT(T696:V696,$I$8:$K$8))*(SUMPRODUCT(T696:V696,$I$10:$K$10))-(SUMPRODUCT(W696:Y696,$I$8:$K$8))*(SUMPRODUCT(W696:Y696,$I$10:$K$10))))*(((SUMPRODUCT(Z696:AB696,$I$8:$K$8))*(SUMPRODUCT(Z696:AB696,$I$10:$K$10))+(SUMPRODUCT(AC696:AE696,$I$8:$K$8))*(SUMPRODUCT(AC696:AE696,$I$10:$K$10)))-((SUMPRODUCT(T696:V696,$I$8:$K$8))*(SUMPRODUCT(T696:V696,$I$10:$K$10))+(SUMPRODUCT(W696:Y696,$I$8:$K$8))*(SUMPRODUCT(W696:Y696,$I$10:$K$10)))))+((((SUMPRODUCT(T696:V696,$I$8:$K$8))*(SUMPRODUCT(W696:Y696,$I$10:$K$10))+(SUMPRODUCT(T696:V696,$I$10:$K$10))*(SUMPRODUCT(W696:Y696,$I$8:$K$8)))-((SUMPRODUCT(Z696:AB696,$I$8:$K$8))*(SUMPRODUCT(AC696:AE696,$I$10:$K$10))+(SUMPRODUCT(Z696:AB696,$I$10:$K$10))*(SUMPRODUCT(AC696:AE696,$I$8:$K$8))))*(SQRT(((((SUMPRODUCT(Z696:AB696,$I$8:$K$8))*(SUMPRODUCT(Z696:AB696,$I$10:$K$10))-(SUMPRODUCT(AC696:AE696,$I$8:$K$8))*(SUMPRODUCT(AC696:AE696,$I$10:$K$10)))-((SUMPRODUCT(T696:V696,$I$8:$K$8))*(SUMPRODUCT(T696:V696,$I$10:$K$10))-(SUMPRODUCT(W696:Y696,$I$8:$K$8))*(SUMPRODUCT(W696:Y696,$I$10:$K$10))))^2)+((((SUMPRODUCT(T696:V696,$I$8:$K$8))*(SUMPRODUCT(W696:Y696,$I$10:$K$10))+(SUMPRODUCT(T696:V696,$I$10:$K$10))*(SUMPRODUCT(W696:Y696,$I$8:$K$8)))-((SUMPRODUCT(Z696:AB696,$I$8:$K$8))*(SUMPRODUCT(AC696:AE696,$I$10:$K$10))+(SUMPRODUCT(Z696:AB696,$I$10:$K$10))*(SUMPRODUCT(AC696:AE696,$I$8:$K$8))))^2)-((((SUMPRODUCT(Z696:AB696,$I$8:$K$8))*(SUMPRODUCT(Z696:AB696,$I$10:$K$10))+(SUMPRODUCT(AC696:AE696,$I$8:$K$8))*(SUMPRODUCT(AC696:AE696,$I$10:$K$10)))-((SUMPRODUCT(T696:V696,$I$8:$K$8))*(SUMPRODUCT(T696:V696,$I$10:$K$10))+(SUMPRODUCT(W696:Y696,$I$8:$K$8))*(SUMPRODUCT(W696:Y696,$I$10:$K$10))))^2)))))/(((((SUMPRODUCT(Z696:AB696,$I$8:$K$8))*(SUMPRODUCT(Z696:AB696,$I$10:$K$10))-(SUMPRODUCT(AC696:AE696,$I$8:$K$8))*(SUMPRODUCT(AC696:AE696,$I$10:$K$10)))-((SUMPRODUCT(T696:V696,$I$8:$K$8))*(SUMPRODUCT(T696:V696,$I$10:$K$10))-(SUMPRODUCT(W696:Y696,$I$8:$K$8))*(SUMPRODUCT(W696:Y696,$I$10:$K$10))))^2)+((((SUMPRODUCT(T696:V696,$I$8:$K$8))*(SUMPRODUCT(W696:Y696,$I$10:$K$10))+(SUMPRODUCT(T696:V696,$I$10:$K$10))*(SUMPRODUCT(W696:Y696,$I$8:$K$8)))-((SUMPRODUCT(Z696:AB696,$I$8:$K$8))*(SUMPRODUCT(AC696:AE696,$I$10:$K$10))+(SUMPRODUCT(Z696:AB696,$I$10:$K$10))*(SUMPRODUCT(AC696:AE696,$I$8:$K$8))))^2)))))/2</f>
        <v>0</v>
      </c>
      <c r="T696">
        <f>(1/(SQRT(2)))*(COS(RADIANS(45)))</f>
        <v>0.5</v>
      </c>
      <c r="U696">
        <f>((1/(SQRT(2)))*(COS(RADIANS(Q696))))*(SIN(RADIANS(45)))</f>
        <v>-0.16398022635636994</v>
      </c>
      <c r="V696">
        <f>((1/(SQRT(2)))*(SIN(RADIANS(Q696))))*(SIN(RADIANS(45)))</f>
        <v>0.47234572652254786</v>
      </c>
      <c r="W696">
        <f>(-((1/(SQRT(2)))*(SIN(RADIANS(45)))))</f>
        <v>-0.49999999999999989</v>
      </c>
      <c r="X696">
        <f>((1/(SQRT(2)))*(COS(RADIANS(Q696))))*(COS(RADIANS(45)))</f>
        <v>-0.16398022635636997</v>
      </c>
      <c r="Y696">
        <f>(((1/(SQRT(2)))*(SIN(RADIANS(Q696))))*(COS(RADIANS(45))))</f>
        <v>0.47234572652254797</v>
      </c>
      <c r="Z696">
        <f t="shared" ref="Z696" si="1788">(1/(SQRT(2)))*(COS(RADIANS(-45)))</f>
        <v>0.5</v>
      </c>
      <c r="AA696">
        <f>((1/(SQRT(2)))*(COS(RADIANS(Q696))))*(SIN(RADIANS(-45)))</f>
        <v>0.16398022635636994</v>
      </c>
      <c r="AB696">
        <f>((1/(SQRT(2)))*(SIN(RADIANS(Q696))))*(SIN(RADIANS(-45)))</f>
        <v>-0.47234572652254786</v>
      </c>
      <c r="AC696">
        <f>(-((1/(SQRT(2)))*(SIN(RADIANS(-45)))))</f>
        <v>0.49999999999999989</v>
      </c>
      <c r="AD696">
        <f>((1/(SQRT(2)))*(COS(RADIANS(Q696))))*(COS(RADIANS(-45)))</f>
        <v>-0.16398022635636997</v>
      </c>
      <c r="AE696">
        <f>(((1/(SQRT(2)))*(SIN(RADIANS(Q696))))*(COS(RADIANS(-45))))</f>
        <v>0.47234572652254797</v>
      </c>
    </row>
    <row r="697" spans="1:31" x14ac:dyDescent="0.2">
      <c r="O697" t="s">
        <v>95</v>
      </c>
      <c r="R697" t="s">
        <v>95</v>
      </c>
    </row>
    <row r="698" spans="1:31" x14ac:dyDescent="0.2">
      <c r="O698" s="15">
        <f>(COS(RADIANS(N696)))*((SIN(RADIANS(45)))*(COS(RADIANS(45))))-(SIN(RADIANS(135)))*(COS(RADIANS((135))))*($A$337*$F$337+$C$337*$D$337)-(2*((SIN(RADIANS(45)))^2))-(SIN(RADIANS(135)))^2*(SIN(RADIANS(N696)))*(($B$337*$E$337))-($C$337*$F$337)+(SIN(RADIANS(N696)))*(-(SIN(RADIANS(45))))*(COS(RADIANS(45)))-(SIN(RADIANS(135)))*(COS(RADIANS(135)))*($A$337*$E$337+$B$337*$D$337)-(SIN(RADIANS(45)))^2-(SIN(RADIANS(135)))^2*(SIN(RADIANS(N696)))*($B$337*$F$337+$C$337*$E$337)+(SIN(RADIANS(45)))^2-((SIN(RADIANS(135)))^2)*((COS(RADIANS(N696)))^2)*($B$337*$F$337+$C$337*$E$337)</f>
        <v>-1.8405489139480813</v>
      </c>
      <c r="R698">
        <f>(COS(RADIANS(Q696)))*((SIN(RADIANS(45)))*(COS(RADIANS(45))))-(SIN(RADIANS(135)))*(COS(RADIANS((135))))*($A$337*$F$337+$C$337*$D$337)-(2*((SIN(RADIANS(45)))^2))-(SIN(RADIANS(135)))^2*(SIN(RADIANS(Q696)))*(($B$337*$E$337))-($C$337*$F$337)+(SIN(RADIANS(Q696)))*(-(SIN(RADIANS(45))))*(COS(RADIANS(45)))-(SIN(RADIANS(135)))*(COS(RADIANS(135)))*($A$337*$E$337+$B$337*$D$337)-(SIN(RADIANS(45)))^2-(SIN(RADIANS(135)))^2*(SIN(RADIANS(Q696)))*($B$337*$F$337+$C$337*$E$337)+(SIN(RADIANS(45)))^2-((SIN(RADIANS(135)))^2)*((COS(RADIANS(Q696)))^2)*($B$337*$F$337+$C$337*$E$337)</f>
        <v>-1.9930231131183198</v>
      </c>
      <c r="AE698" s="15"/>
    </row>
    <row r="699" spans="1:31" x14ac:dyDescent="0.2">
      <c r="A699" s="15"/>
      <c r="Q699" s="15"/>
    </row>
    <row r="700" spans="1:31" x14ac:dyDescent="0.2">
      <c r="A700">
        <f>(1/(SQRT(2)))*(COS(RADIANS(45)))</f>
        <v>0.5</v>
      </c>
      <c r="B700">
        <f>((1/(SQRT(2)))*(COS(RADIANS(N700))))*(SIN(RADIANS(45)))</f>
        <v>-0.34088905921627238</v>
      </c>
      <c r="C700">
        <f t="shared" ref="C700" si="1789">((1/(SQRT(2)))*(SIN(RADIANS(N700))))*(SIN(RADIANS(45)))</f>
        <v>0.3657795091399253</v>
      </c>
      <c r="D700">
        <f t="shared" ref="D700" si="1790">(-((1/(SQRT(2)))*(SIN(RADIANS(45)))))</f>
        <v>-0.49999999999999989</v>
      </c>
      <c r="E700">
        <f t="shared" ref="E700" si="1791">((1/(SQRT(2)))*(COS(RADIANS(N700))))*(COS(RADIANS(45)))</f>
        <v>-0.34088905921627244</v>
      </c>
      <c r="F700">
        <f t="shared" ref="F700" si="1792">(((1/(SQRT(2)))*(SIN(RADIANS(N700))))*(COS(RADIANS(45))))</f>
        <v>0.36577950913992535</v>
      </c>
      <c r="G700">
        <f t="shared" ref="G700" si="1793">(1/(SQRT(2)))*(COS(RADIANS(-45)))</f>
        <v>0.5</v>
      </c>
      <c r="H700">
        <f t="shared" ref="H700" si="1794">((1/(SQRT(2)))*(COS(RADIANS(N700))))*(SIN(RADIANS(-45)))</f>
        <v>0.34088905921627238</v>
      </c>
      <c r="I700">
        <f t="shared" ref="I700" si="1795">((1/(SQRT(2)))*(SIN(RADIANS(N700))))*(SIN(RADIANS(-45)))</f>
        <v>-0.3657795091399253</v>
      </c>
      <c r="J700">
        <f t="shared" ref="J700" si="1796">(-((1/(SQRT(2)))*(SIN(RADIANS(-45)))))</f>
        <v>0.49999999999999989</v>
      </c>
      <c r="K700">
        <f t="shared" ref="K700" si="1797">((1/(SQRT(2)))*(COS(RADIANS(N700))))*(COS(RADIANS(-45)))</f>
        <v>-0.34088905921627244</v>
      </c>
      <c r="L700">
        <f>(((1/(SQRT(2)))*(SIN(RADIANS(N700))))*(COS(RADIANS(-45))))</f>
        <v>0.36577950913992535</v>
      </c>
      <c r="N700">
        <f>N696-(O696/O698)</f>
        <v>4812.9827482315213</v>
      </c>
      <c r="O700">
        <f>(DEGREES(ACOS(((-(((SUMPRODUCT(G700:I700,$I$8:$K$8))*(SUMPRODUCT(G700:I700,$I$10:$K$10))-(SUMPRODUCT(J700:L700,$I$8:$K$8))*(SUMPRODUCT(J700:L700,$I$10:$K$10)))-((SUMPRODUCT(A700:C700,$I$8:$K$8))*(SUMPRODUCT(A700:C700,$I$10:$K$10))-(SUMPRODUCT(D700:F700,$I$8:$K$8))*(SUMPRODUCT(D700:F700,$I$10:$K$10))))*(((SUMPRODUCT(G700:I700,$I$8:$K$8))*(SUMPRODUCT(G700:I700,$I$10:$K$10))+(SUMPRODUCT(J700:L700,$I$8:$K$8))*(SUMPRODUCT(J700:L700,$I$10:$K$10)))-((SUMPRODUCT(A700:C700,$I$8:$K$8))*(SUMPRODUCT(A700:C700,$I$10:$K$10))+(SUMPRODUCT(D700:F700,$I$8:$K$8))*(SUMPRODUCT(D700:F700,$I$10:$K$10)))))-((((SUMPRODUCT(A700:C700,$I$8:$K$8))*(SUMPRODUCT(D700:F700,$I$10:$K$10))+(SUMPRODUCT(A700:C700,$I$10:$K$10))*(SUMPRODUCT(D700:F700,$I$8:$K$8)))-((SUMPRODUCT(G700:I700,$I$8:$K$8))*(SUMPRODUCT(J700:L700,$I$10:$K$10))+(SUMPRODUCT(G700:I700,$I$10:$K$10))*(SUMPRODUCT(J700:L700,$I$8:$K$8))))*(SQRT(((((SUMPRODUCT(G700:I700,$I$8:$K$8))*(SUMPRODUCT(G700:I700,$I$10:$K$10))-(SUMPRODUCT(J700:L700,$I$8:$K$8))*(SUMPRODUCT(J700:L700,$I$10:$K$10)))-((SUMPRODUCT(A700:C700,$I$8:$K$8))*(SUMPRODUCT(A700:C700,$I$10:$K$10))-(SUMPRODUCT(D700:F700,$I$8:$K$8))*(SUMPRODUCT(D700:F700,$I$10:$K$10))))^2)+((((SUMPRODUCT(A700:C700,$I$8:$K$8))*(SUMPRODUCT(D700:F700,$I$10:$K$10))+(SUMPRODUCT(A700:C700,$I$10:$K$10))*(SUMPRODUCT(D700:F700,$I$8:$K$8)))-((SUMPRODUCT(G700:I700,$I$8:$K$8))*(SUMPRODUCT(J700:L700,$I$10:$K$10))+(SUMPRODUCT(G700:I700,$I$10:$K$10))*(SUMPRODUCT(J700:L700,$I$8:$K$8))))^2)-((((SUMPRODUCT(G700:I700,$I$8:$K$8))*(SUMPRODUCT(G700:I700,$I$10:$K$10))+(SUMPRODUCT(J700:L700,$I$8:$K$8))*(SUMPRODUCT(J700:L700,$I$10:$K$10)))-((SUMPRODUCT(A700:C700,$I$8:$K$8))*(SUMPRODUCT(A700:C700,$I$10:$K$10))+(SUMPRODUCT(D700:F700,$I$8:$K$8))*(SUMPRODUCT(D700:F700,$I$10:$K$10))))^2)))))/(((((SUMPRODUCT(G700:I700,$I$8:$K$8))*(SUMPRODUCT(G700:I700,$I$10:$K$10))-(SUMPRODUCT(J700:L700,$I$8:$K$8))*(SUMPRODUCT(J700:L700,$I$10:$K$10)))-((SUMPRODUCT(A700:C700,$I$8:$K$8))*(SUMPRODUCT(A700:C700,$I$10:$K$10))-(SUMPRODUCT(D700:F700,$I$8:$K$8))*(SUMPRODUCT(D700:F700,$I$10:$K$10))))^2)+((((SUMPRODUCT(A700:C700,$I$8:$K$8))*(SUMPRODUCT(D700:F700,$I$10:$K$10))+(SUMPRODUCT(A700:C700,$I$10:$K$10))*(SUMPRODUCT(D700:F700,$I$8:$K$8)))-((SUMPRODUCT(G700:I700,$I$8:$K$8))*(SUMPRODUCT(J700:L700,$I$10:$K$10))+(SUMPRODUCT(G700:I700,$I$10:$K$10))*(SUMPRODUCT(J700:L700,$I$8:$K$8))))^2)))))/2</f>
        <v>80.927009366150557</v>
      </c>
      <c r="Q700">
        <f>Q696-(R696/R698)</f>
        <v>109.14502993648165</v>
      </c>
      <c r="R700">
        <f>(DEGREES(ACOS(((-(((SUMPRODUCT(Z700:AB700,$I$8:$K$8))*(SUMPRODUCT(Z700:AB700,$I$10:$K$10))-(SUMPRODUCT(AC700:AE700,$I$8:$K$8))*(SUMPRODUCT(AC700:AE700,$I$10:$K$10)))-((SUMPRODUCT(T700:V700,$I$8:$K$8))*(SUMPRODUCT(T700:V700,$I$10:$K$10))-(SUMPRODUCT(W700:Y700,$I$8:$K$8))*(SUMPRODUCT(W700:Y700,$I$10:$K$10))))*(((SUMPRODUCT(Z700:AB700,$I$8:$K$8))*(SUMPRODUCT(Z700:AB700,$I$10:$K$10))+(SUMPRODUCT(AC700:AE700,$I$8:$K$8))*(SUMPRODUCT(AC700:AE700,$I$10:$K$10)))-((SUMPRODUCT(T700:V700,$I$8:$K$8))*(SUMPRODUCT(T700:V700,$I$10:$K$10))+(SUMPRODUCT(W700:Y700,$I$8:$K$8))*(SUMPRODUCT(W700:Y700,$I$10:$K$10)))))+((((SUMPRODUCT(T700:V700,$I$8:$K$8))*(SUMPRODUCT(W700:Y700,$I$10:$K$10))+(SUMPRODUCT(T700:V700,$I$10:$K$10))*(SUMPRODUCT(W700:Y700,$I$8:$K$8)))-((SUMPRODUCT(Z700:AB700,$I$8:$K$8))*(SUMPRODUCT(AC700:AE700,$I$10:$K$10))+(SUMPRODUCT(Z700:AB700,$I$10:$K$10))*(SUMPRODUCT(AC700:AE700,$I$8:$K$8))))*(SQRT(((((SUMPRODUCT(Z700:AB700,$I$8:$K$8))*(SUMPRODUCT(Z700:AB700,$I$10:$K$10))-(SUMPRODUCT(AC700:AE700,$I$8:$K$8))*(SUMPRODUCT(AC700:AE700,$I$10:$K$10)))-((SUMPRODUCT(T700:V700,$I$8:$K$8))*(SUMPRODUCT(T700:V700,$I$10:$K$10))-(SUMPRODUCT(W700:Y700,$I$8:$K$8))*(SUMPRODUCT(W700:Y700,$I$10:$K$10))))^2)+((((SUMPRODUCT(T700:V700,$I$8:$K$8))*(SUMPRODUCT(W700:Y700,$I$10:$K$10))+(SUMPRODUCT(T700:V700,$I$10:$K$10))*(SUMPRODUCT(W700:Y700,$I$8:$K$8)))-((SUMPRODUCT(Z700:AB700,$I$8:$K$8))*(SUMPRODUCT(AC700:AE700,$I$10:$K$10))+(SUMPRODUCT(Z700:AB700,$I$10:$K$10))*(SUMPRODUCT(AC700:AE700,$I$8:$K$8))))^2)-((((SUMPRODUCT(Z700:AB700,$I$8:$K$8))*(SUMPRODUCT(Z700:AB700,$I$10:$K$10))+(SUMPRODUCT(AC700:AE700,$I$8:$K$8))*(SUMPRODUCT(AC700:AE700,$I$10:$K$10)))-((SUMPRODUCT(T700:V700,$I$8:$K$8))*(SUMPRODUCT(T700:V700,$I$10:$K$10))+(SUMPRODUCT(W700:Y700,$I$8:$K$8))*(SUMPRODUCT(W700:Y700,$I$10:$K$10))))^2)))))/(((((SUMPRODUCT(Z700:AB700,$I$8:$K$8))*(SUMPRODUCT(Z700:AB700,$I$10:$K$10))-(SUMPRODUCT(AC700:AE700,$I$8:$K$8))*(SUMPRODUCT(AC700:AE700,$I$10:$K$10)))-((SUMPRODUCT(T700:V700,$I$8:$K$8))*(SUMPRODUCT(T700:V700,$I$10:$K$10))-(SUMPRODUCT(W700:Y700,$I$8:$K$8))*(SUMPRODUCT(W700:Y700,$I$10:$K$10))))^2)+((((SUMPRODUCT(T700:V700,$I$8:$K$8))*(SUMPRODUCT(W700:Y700,$I$10:$K$10))+(SUMPRODUCT(T700:V700,$I$10:$K$10))*(SUMPRODUCT(W700:Y700,$I$8:$K$8)))-((SUMPRODUCT(Z700:AB700,$I$8:$K$8))*(SUMPRODUCT(AC700:AE700,$I$10:$K$10))+(SUMPRODUCT(Z700:AB700,$I$10:$K$10))*(SUMPRODUCT(AC700:AE700,$I$8:$K$8))))^2)))))/2</f>
        <v>0</v>
      </c>
      <c r="T700">
        <f>(1/(SQRT(2)))*(COS(RADIANS(45)))</f>
        <v>0.5</v>
      </c>
      <c r="U700">
        <f>((1/(SQRT(2)))*(COS(RADIANS(Q700))))*(SIN(RADIANS(45)))</f>
        <v>-0.16398022635636994</v>
      </c>
      <c r="V700">
        <f>((1/(SQRT(2)))*(SIN(RADIANS(Q700))))*(SIN(RADIANS(45)))</f>
        <v>0.47234572652254786</v>
      </c>
      <c r="W700">
        <f>(-((1/(SQRT(2)))*(SIN(RADIANS(45)))))</f>
        <v>-0.49999999999999989</v>
      </c>
      <c r="X700">
        <f>((1/(SQRT(2)))*(COS(RADIANS(Q700))))*(COS(RADIANS(45)))</f>
        <v>-0.16398022635636997</v>
      </c>
      <c r="Y700">
        <f>(((1/(SQRT(2)))*(SIN(RADIANS(Q700))))*(COS(RADIANS(45))))</f>
        <v>0.47234572652254797</v>
      </c>
      <c r="Z700">
        <f t="shared" ref="Z700" si="1798">(1/(SQRT(2)))*(COS(RADIANS(-45)))</f>
        <v>0.5</v>
      </c>
      <c r="AA700">
        <f>((1/(SQRT(2)))*(COS(RADIANS(Q700))))*(SIN(RADIANS(-45)))</f>
        <v>0.16398022635636994</v>
      </c>
      <c r="AB700">
        <f>((1/(SQRT(2)))*(SIN(RADIANS(Q700))))*(SIN(RADIANS(-45)))</f>
        <v>-0.47234572652254786</v>
      </c>
      <c r="AC700">
        <f>(-((1/(SQRT(2)))*(SIN(RADIANS(-45)))))</f>
        <v>0.49999999999999989</v>
      </c>
      <c r="AD700">
        <f>((1/(SQRT(2)))*(COS(RADIANS(Q700))))*(COS(RADIANS(-45)))</f>
        <v>-0.16398022635636997</v>
      </c>
      <c r="AE700">
        <f>(((1/(SQRT(2)))*(SIN(RADIANS(Q700))))*(COS(RADIANS(-45))))</f>
        <v>0.47234572652254797</v>
      </c>
    </row>
    <row r="701" spans="1:31" x14ac:dyDescent="0.2">
      <c r="O701" t="s">
        <v>95</v>
      </c>
      <c r="R701" t="s">
        <v>95</v>
      </c>
    </row>
    <row r="702" spans="1:31" x14ac:dyDescent="0.2">
      <c r="O702" s="15">
        <f>(COS(RADIANS(N700)))*((SIN(RADIANS(45)))*(COS(RADIANS(45))))-(SIN(RADIANS(135)))*(COS(RADIANS((135))))*($A$337*$F$337+$C$337*$D$337)-(2*((SIN(RADIANS(45)))^2))-(SIN(RADIANS(135)))^2*(SIN(RADIANS(N700)))*(($B$337*$E$337))-($C$337*$F$337)+(SIN(RADIANS(N700)))*(-(SIN(RADIANS(45))))*(COS(RADIANS(45)))-(SIN(RADIANS(135)))*(COS(RADIANS(135)))*($A$337*$E$337+$B$337*$D$337)-(SIN(RADIANS(45)))^2-(SIN(RADIANS(135)))^2*(SIN(RADIANS(N700)))*($B$337*$F$337+$C$337*$E$337)+(SIN(RADIANS(45)))^2-((SIN(RADIANS(135)))^2)*((COS(RADIANS(N700)))^2)*($B$337*$F$337+$C$337*$E$337)</f>
        <v>-2.0704266591615093</v>
      </c>
      <c r="R702">
        <f>(COS(RADIANS(Q700)))*((SIN(RADIANS(45)))*(COS(RADIANS(45))))-(SIN(RADIANS(135)))*(COS(RADIANS((135))))*($A$337*$F$337+$C$337*$D$337)-(2*((SIN(RADIANS(45)))^2))-(SIN(RADIANS(135)))^2*(SIN(RADIANS(Q700)))*(($B$337*$E$337))-($C$337*$F$337)+(SIN(RADIANS(Q700)))*(-(SIN(RADIANS(45))))*(COS(RADIANS(45)))-(SIN(RADIANS(135)))*(COS(RADIANS(135)))*($A$337*$E$337+$B$337*$D$337)-(SIN(RADIANS(45)))^2-(SIN(RADIANS(135)))^2*(SIN(RADIANS(Q700)))*($B$337*$F$337+$C$337*$E$337)+(SIN(RADIANS(45)))^2-((SIN(RADIANS(135)))^2)*((COS(RADIANS(Q700)))^2)*($B$337*$F$337+$C$337*$E$337)</f>
        <v>-1.9930231131183198</v>
      </c>
      <c r="AE702" s="15"/>
    </row>
    <row r="703" spans="1:31" x14ac:dyDescent="0.2">
      <c r="A703" s="15"/>
      <c r="Q703" s="15"/>
    </row>
    <row r="704" spans="1:31" x14ac:dyDescent="0.2">
      <c r="A704">
        <f>(1/(SQRT(2)))*(COS(RADIANS(45)))</f>
        <v>0.5</v>
      </c>
      <c r="B704">
        <f>((1/(SQRT(2)))*(COS(RADIANS(N704))))*(SIN(RADIANS(45)))</f>
        <v>-0.49521851875191236</v>
      </c>
      <c r="C704">
        <f t="shared" ref="C704" si="1799">((1/(SQRT(2)))*(SIN(RADIANS(N704))))*(SIN(RADIANS(45)))</f>
        <v>6.8982741937108502E-2</v>
      </c>
      <c r="D704">
        <f t="shared" ref="D704" si="1800">(-((1/(SQRT(2)))*(SIN(RADIANS(45)))))</f>
        <v>-0.49999999999999989</v>
      </c>
      <c r="E704">
        <f t="shared" ref="E704" si="1801">((1/(SQRT(2)))*(COS(RADIANS(N704))))*(COS(RADIANS(45)))</f>
        <v>-0.49521851875191247</v>
      </c>
      <c r="F704">
        <f t="shared" ref="F704" si="1802">(((1/(SQRT(2)))*(SIN(RADIANS(N704))))*(COS(RADIANS(45))))</f>
        <v>6.8982741937108516E-2</v>
      </c>
      <c r="G704">
        <f t="shared" ref="G704" si="1803">(1/(SQRT(2)))*(COS(RADIANS(-45)))</f>
        <v>0.5</v>
      </c>
      <c r="H704">
        <f t="shared" ref="H704" si="1804">((1/(SQRT(2)))*(COS(RADIANS(N704))))*(SIN(RADIANS(-45)))</f>
        <v>0.49521851875191236</v>
      </c>
      <c r="I704">
        <f t="shared" ref="I704" si="1805">((1/(SQRT(2)))*(SIN(RADIANS(N704))))*(SIN(RADIANS(-45)))</f>
        <v>-6.8982741937108502E-2</v>
      </c>
      <c r="J704">
        <f t="shared" ref="J704" si="1806">(-((1/(SQRT(2)))*(SIN(RADIANS(-45)))))</f>
        <v>0.49999999999999989</v>
      </c>
      <c r="K704">
        <f t="shared" ref="K704" si="1807">((1/(SQRT(2)))*(COS(RADIANS(N704))))*(COS(RADIANS(-45)))</f>
        <v>-0.49521851875191247</v>
      </c>
      <c r="L704">
        <f>(((1/(SQRT(2)))*(SIN(RADIANS(N704))))*(COS(RADIANS(-45))))</f>
        <v>6.8982741937108516E-2</v>
      </c>
      <c r="N704">
        <f>N700-(O700/O702)</f>
        <v>4852.0698653762192</v>
      </c>
      <c r="O704">
        <f>(DEGREES(ACOS(((-(((SUMPRODUCT(G704:I704,$I$8:$K$8))*(SUMPRODUCT(G704:I704,$I$10:$K$10))-(SUMPRODUCT(J704:L704,$I$8:$K$8))*(SUMPRODUCT(J704:L704,$I$10:$K$10)))-((SUMPRODUCT(A704:C704,$I$8:$K$8))*(SUMPRODUCT(A704:C704,$I$10:$K$10))-(SUMPRODUCT(D704:F704,$I$8:$K$8))*(SUMPRODUCT(D704:F704,$I$10:$K$10))))*(((SUMPRODUCT(G704:I704,$I$8:$K$8))*(SUMPRODUCT(G704:I704,$I$10:$K$10))+(SUMPRODUCT(J704:L704,$I$8:$K$8))*(SUMPRODUCT(J704:L704,$I$10:$K$10)))-((SUMPRODUCT(A704:C704,$I$8:$K$8))*(SUMPRODUCT(A704:C704,$I$10:$K$10))+(SUMPRODUCT(D704:F704,$I$8:$K$8))*(SUMPRODUCT(D704:F704,$I$10:$K$10)))))-((((SUMPRODUCT(A704:C704,$I$8:$K$8))*(SUMPRODUCT(D704:F704,$I$10:$K$10))+(SUMPRODUCT(A704:C704,$I$10:$K$10))*(SUMPRODUCT(D704:F704,$I$8:$K$8)))-((SUMPRODUCT(G704:I704,$I$8:$K$8))*(SUMPRODUCT(J704:L704,$I$10:$K$10))+(SUMPRODUCT(G704:I704,$I$10:$K$10))*(SUMPRODUCT(J704:L704,$I$8:$K$8))))*(SQRT(((((SUMPRODUCT(G704:I704,$I$8:$K$8))*(SUMPRODUCT(G704:I704,$I$10:$K$10))-(SUMPRODUCT(J704:L704,$I$8:$K$8))*(SUMPRODUCT(J704:L704,$I$10:$K$10)))-((SUMPRODUCT(A704:C704,$I$8:$K$8))*(SUMPRODUCT(A704:C704,$I$10:$K$10))-(SUMPRODUCT(D704:F704,$I$8:$K$8))*(SUMPRODUCT(D704:F704,$I$10:$K$10))))^2)+((((SUMPRODUCT(A704:C704,$I$8:$K$8))*(SUMPRODUCT(D704:F704,$I$10:$K$10))+(SUMPRODUCT(A704:C704,$I$10:$K$10))*(SUMPRODUCT(D704:F704,$I$8:$K$8)))-((SUMPRODUCT(G704:I704,$I$8:$K$8))*(SUMPRODUCT(J704:L704,$I$10:$K$10))+(SUMPRODUCT(G704:I704,$I$10:$K$10))*(SUMPRODUCT(J704:L704,$I$8:$K$8))))^2)-((((SUMPRODUCT(G704:I704,$I$8:$K$8))*(SUMPRODUCT(G704:I704,$I$10:$K$10))+(SUMPRODUCT(J704:L704,$I$8:$K$8))*(SUMPRODUCT(J704:L704,$I$10:$K$10)))-((SUMPRODUCT(A704:C704,$I$8:$K$8))*(SUMPRODUCT(A704:C704,$I$10:$K$10))+(SUMPRODUCT(D704:F704,$I$8:$K$8))*(SUMPRODUCT(D704:F704,$I$10:$K$10))))^2)))))/(((((SUMPRODUCT(G704:I704,$I$8:$K$8))*(SUMPRODUCT(G704:I704,$I$10:$K$10))-(SUMPRODUCT(J704:L704,$I$8:$K$8))*(SUMPRODUCT(J704:L704,$I$10:$K$10)))-((SUMPRODUCT(A704:C704,$I$8:$K$8))*(SUMPRODUCT(A704:C704,$I$10:$K$10))-(SUMPRODUCT(D704:F704,$I$8:$K$8))*(SUMPRODUCT(D704:F704,$I$10:$K$10))))^2)+((((SUMPRODUCT(A704:C704,$I$8:$K$8))*(SUMPRODUCT(D704:F704,$I$10:$K$10))+(SUMPRODUCT(A704:C704,$I$10:$K$10))*(SUMPRODUCT(D704:F704,$I$8:$K$8)))-((SUMPRODUCT(G704:I704,$I$8:$K$8))*(SUMPRODUCT(J704:L704,$I$10:$K$10))+(SUMPRODUCT(G704:I704,$I$10:$K$10))*(SUMPRODUCT(J704:L704,$I$8:$K$8))))^2)))))/2</f>
        <v>70.129122905611112</v>
      </c>
      <c r="Q704">
        <f t="shared" ref="Q704" si="1808">Q700-(R700/R702)</f>
        <v>109.14502993648165</v>
      </c>
      <c r="R704">
        <f>(DEGREES(ACOS(((-(((SUMPRODUCT(Z704:AB704,$I$8:$K$8))*(SUMPRODUCT(Z704:AB704,$I$10:$K$10))-(SUMPRODUCT(AC704:AE704,$I$8:$K$8))*(SUMPRODUCT(AC704:AE704,$I$10:$K$10)))-((SUMPRODUCT(T704:V704,$I$8:$K$8))*(SUMPRODUCT(T704:V704,$I$10:$K$10))-(SUMPRODUCT(W704:Y704,$I$8:$K$8))*(SUMPRODUCT(W704:Y704,$I$10:$K$10))))*(((SUMPRODUCT(Z704:AB704,$I$8:$K$8))*(SUMPRODUCT(Z704:AB704,$I$10:$K$10))+(SUMPRODUCT(AC704:AE704,$I$8:$K$8))*(SUMPRODUCT(AC704:AE704,$I$10:$K$10)))-((SUMPRODUCT(T704:V704,$I$8:$K$8))*(SUMPRODUCT(T704:V704,$I$10:$K$10))+(SUMPRODUCT(W704:Y704,$I$8:$K$8))*(SUMPRODUCT(W704:Y704,$I$10:$K$10)))))+((((SUMPRODUCT(T704:V704,$I$8:$K$8))*(SUMPRODUCT(W704:Y704,$I$10:$K$10))+(SUMPRODUCT(T704:V704,$I$10:$K$10))*(SUMPRODUCT(W704:Y704,$I$8:$K$8)))-((SUMPRODUCT(Z704:AB704,$I$8:$K$8))*(SUMPRODUCT(AC704:AE704,$I$10:$K$10))+(SUMPRODUCT(Z704:AB704,$I$10:$K$10))*(SUMPRODUCT(AC704:AE704,$I$8:$K$8))))*(SQRT(((((SUMPRODUCT(Z704:AB704,$I$8:$K$8))*(SUMPRODUCT(Z704:AB704,$I$10:$K$10))-(SUMPRODUCT(AC704:AE704,$I$8:$K$8))*(SUMPRODUCT(AC704:AE704,$I$10:$K$10)))-((SUMPRODUCT(T704:V704,$I$8:$K$8))*(SUMPRODUCT(T704:V704,$I$10:$K$10))-(SUMPRODUCT(W704:Y704,$I$8:$K$8))*(SUMPRODUCT(W704:Y704,$I$10:$K$10))))^2)+((((SUMPRODUCT(T704:V704,$I$8:$K$8))*(SUMPRODUCT(W704:Y704,$I$10:$K$10))+(SUMPRODUCT(T704:V704,$I$10:$K$10))*(SUMPRODUCT(W704:Y704,$I$8:$K$8)))-((SUMPRODUCT(Z704:AB704,$I$8:$K$8))*(SUMPRODUCT(AC704:AE704,$I$10:$K$10))+(SUMPRODUCT(Z704:AB704,$I$10:$K$10))*(SUMPRODUCT(AC704:AE704,$I$8:$K$8))))^2)-((((SUMPRODUCT(Z704:AB704,$I$8:$K$8))*(SUMPRODUCT(Z704:AB704,$I$10:$K$10))+(SUMPRODUCT(AC704:AE704,$I$8:$K$8))*(SUMPRODUCT(AC704:AE704,$I$10:$K$10)))-((SUMPRODUCT(T704:V704,$I$8:$K$8))*(SUMPRODUCT(T704:V704,$I$10:$K$10))+(SUMPRODUCT(W704:Y704,$I$8:$K$8))*(SUMPRODUCT(W704:Y704,$I$10:$K$10))))^2)))))/(((((SUMPRODUCT(Z704:AB704,$I$8:$K$8))*(SUMPRODUCT(Z704:AB704,$I$10:$K$10))-(SUMPRODUCT(AC704:AE704,$I$8:$K$8))*(SUMPRODUCT(AC704:AE704,$I$10:$K$10)))-((SUMPRODUCT(T704:V704,$I$8:$K$8))*(SUMPRODUCT(T704:V704,$I$10:$K$10))-(SUMPRODUCT(W704:Y704,$I$8:$K$8))*(SUMPRODUCT(W704:Y704,$I$10:$K$10))))^2)+((((SUMPRODUCT(T704:V704,$I$8:$K$8))*(SUMPRODUCT(W704:Y704,$I$10:$K$10))+(SUMPRODUCT(T704:V704,$I$10:$K$10))*(SUMPRODUCT(W704:Y704,$I$8:$K$8)))-((SUMPRODUCT(Z704:AB704,$I$8:$K$8))*(SUMPRODUCT(AC704:AE704,$I$10:$K$10))+(SUMPRODUCT(Z704:AB704,$I$10:$K$10))*(SUMPRODUCT(AC704:AE704,$I$8:$K$8))))^2)))))/2</f>
        <v>0</v>
      </c>
      <c r="T704">
        <f t="shared" ref="T704" si="1809">(1/(SQRT(2)))*(COS(RADIANS(45)))</f>
        <v>0.5</v>
      </c>
      <c r="U704">
        <f t="shared" ref="U704" si="1810">((1/(SQRT(2)))*(COS(RADIANS(Q704))))*(SIN(RADIANS(45)))</f>
        <v>-0.16398022635636994</v>
      </c>
      <c r="V704">
        <f t="shared" ref="V704" si="1811">((1/(SQRT(2)))*(SIN(RADIANS(Q704))))*(SIN(RADIANS(45)))</f>
        <v>0.47234572652254786</v>
      </c>
      <c r="W704">
        <f t="shared" ref="W704" si="1812">(-((1/(SQRT(2)))*(SIN(RADIANS(45)))))</f>
        <v>-0.49999999999999989</v>
      </c>
      <c r="X704">
        <f t="shared" ref="X704" si="1813">((1/(SQRT(2)))*(COS(RADIANS(Q704))))*(COS(RADIANS(45)))</f>
        <v>-0.16398022635636997</v>
      </c>
      <c r="Y704">
        <f t="shared" ref="Y704" si="1814">(((1/(SQRT(2)))*(SIN(RADIANS(Q704))))*(COS(RADIANS(45))))</f>
        <v>0.47234572652254797</v>
      </c>
      <c r="Z704">
        <f t="shared" ref="Z704" si="1815">(1/(SQRT(2)))*(COS(RADIANS(-45)))</f>
        <v>0.5</v>
      </c>
      <c r="AA704">
        <f t="shared" ref="AA704" si="1816">((1/(SQRT(2)))*(COS(RADIANS(Q704))))*(SIN(RADIANS(-45)))</f>
        <v>0.16398022635636994</v>
      </c>
      <c r="AB704">
        <f t="shared" ref="AB704" si="1817">((1/(SQRT(2)))*(SIN(RADIANS(Q704))))*(SIN(RADIANS(-45)))</f>
        <v>-0.47234572652254786</v>
      </c>
      <c r="AC704">
        <f t="shared" ref="AC704" si="1818">(-((1/(SQRT(2)))*(SIN(RADIANS(-45)))))</f>
        <v>0.49999999999999989</v>
      </c>
      <c r="AD704">
        <f t="shared" ref="AD704" si="1819">((1/(SQRT(2)))*(COS(RADIANS(Q704))))*(COS(RADIANS(-45)))</f>
        <v>-0.16398022635636997</v>
      </c>
      <c r="AE704">
        <f t="shared" ref="AE704" si="1820">(((1/(SQRT(2)))*(SIN(RADIANS(Q704))))*(COS(RADIANS(-45))))</f>
        <v>0.47234572652254797</v>
      </c>
    </row>
    <row r="705" spans="1:31" x14ac:dyDescent="0.2">
      <c r="O705" t="s">
        <v>95</v>
      </c>
      <c r="R705" t="s">
        <v>95</v>
      </c>
    </row>
    <row r="706" spans="1:31" x14ac:dyDescent="0.2">
      <c r="O706" s="15">
        <f>(COS(RADIANS(N704)))*((SIN(RADIANS(45)))*(COS(RADIANS(45))))-(SIN(RADIANS(135)))*(COS(RADIANS((135))))*($A$337*$F$337+$C$337*$D$337)-(2*((SIN(RADIANS(45)))^2))-(SIN(RADIANS(135)))^2*(SIN(RADIANS(N704)))*(($B$337*$E$337))-($C$337*$F$337)+(SIN(RADIANS(N704)))*(-(SIN(RADIANS(45))))*(COS(RADIANS(45)))-(SIN(RADIANS(135)))*(COS(RADIANS(135)))*($A$337*$E$337+$B$337*$D$337)-(SIN(RADIANS(45)))^2-(SIN(RADIANS(135)))^2*(SIN(RADIANS(N704)))*($B$337*$F$337+$C$337*$E$337)+(SIN(RADIANS(45)))^2-((SIN(RADIANS(135)))^2)*((COS(RADIANS(N704)))^2)*($B$337*$F$337+$C$337*$E$337)</f>
        <v>-1.9668543827546059</v>
      </c>
      <c r="R706">
        <f t="shared" ref="R706" si="1821">(COS(RADIANS(Q704)))*((SIN(RADIANS(45)))*(COS(RADIANS(45))))-(SIN(RADIANS(135)))*(COS(RADIANS((135))))*($A$337*$F$337+$C$337*$D$337)-(2*((SIN(RADIANS(45)))^2))-(SIN(RADIANS(135)))^2*(SIN(RADIANS(Q704)))*(($B$337*$E$337))-($C$337*$F$337)+(SIN(RADIANS(Q704)))*(-(SIN(RADIANS(45))))*(COS(RADIANS(45)))-(SIN(RADIANS(135)))*(COS(RADIANS(135)))*($A$337*$E$337+$B$337*$D$337)-(SIN(RADIANS(45)))^2-(SIN(RADIANS(135)))^2*(SIN(RADIANS(Q704)))*($B$337*$F$337+$C$337*$E$337)+(SIN(RADIANS(45)))^2-((SIN(RADIANS(135)))^2)*((COS(RADIANS(Q704)))^2)*($B$337*$F$337+$C$337*$E$337)</f>
        <v>-1.9930231131183198</v>
      </c>
      <c r="AE706" s="15"/>
    </row>
    <row r="707" spans="1:31" x14ac:dyDescent="0.2">
      <c r="A707" s="15"/>
      <c r="Q707" s="15"/>
    </row>
    <row r="708" spans="1:31" x14ac:dyDescent="0.2">
      <c r="A708">
        <f>(1/(SQRT(2)))*(COS(RADIANS(45)))</f>
        <v>0.5</v>
      </c>
      <c r="B708">
        <f>((1/(SQRT(2)))*(COS(RADIANS(N708))))*(SIN(RADIANS(45)))</f>
        <v>-0.44259398505580727</v>
      </c>
      <c r="C708">
        <f t="shared" ref="C708" si="1822">((1/(SQRT(2)))*(SIN(RADIANS(N708))))*(SIN(RADIANS(45)))</f>
        <v>-0.2326167758189846</v>
      </c>
      <c r="D708">
        <f t="shared" ref="D708" si="1823">(-((1/(SQRT(2)))*(SIN(RADIANS(45)))))</f>
        <v>-0.49999999999999989</v>
      </c>
      <c r="E708">
        <f t="shared" ref="E708" si="1824">((1/(SQRT(2)))*(COS(RADIANS(N708))))*(COS(RADIANS(45)))</f>
        <v>-0.44259398505580738</v>
      </c>
      <c r="F708">
        <f t="shared" ref="F708" si="1825">(((1/(SQRT(2)))*(SIN(RADIANS(N708))))*(COS(RADIANS(45))))</f>
        <v>-0.23261677581898466</v>
      </c>
      <c r="G708">
        <f t="shared" ref="G708" si="1826">(1/(SQRT(2)))*(COS(RADIANS(-45)))</f>
        <v>0.5</v>
      </c>
      <c r="H708">
        <f t="shared" ref="H708" si="1827">((1/(SQRT(2)))*(COS(RADIANS(N708))))*(SIN(RADIANS(-45)))</f>
        <v>0.44259398505580727</v>
      </c>
      <c r="I708">
        <f t="shared" ref="I708" si="1828">((1/(SQRT(2)))*(SIN(RADIANS(N708))))*(SIN(RADIANS(-45)))</f>
        <v>0.2326167758189846</v>
      </c>
      <c r="J708">
        <f t="shared" ref="J708" si="1829">(-((1/(SQRT(2)))*(SIN(RADIANS(-45)))))</f>
        <v>0.49999999999999989</v>
      </c>
      <c r="K708">
        <f t="shared" ref="K708" si="1830">((1/(SQRT(2)))*(COS(RADIANS(N708))))*(COS(RADIANS(-45)))</f>
        <v>-0.44259398505580738</v>
      </c>
      <c r="L708">
        <f>(((1/(SQRT(2)))*(SIN(RADIANS(N708))))*(COS(RADIANS(-45))))</f>
        <v>-0.23261677581898466</v>
      </c>
      <c r="N708" s="10">
        <f>N704-(O704/O706)</f>
        <v>4887.7253381557521</v>
      </c>
      <c r="O708" s="10">
        <f>(DEGREES(ACOS(((-(((SUMPRODUCT(G708:I708,$I$8:$K$8))*(SUMPRODUCT(G708:I708,$I$10:$K$10))-(SUMPRODUCT(J708:L708,$I$8:$K$8))*(SUMPRODUCT(J708:L708,$I$10:$K$10)))-((SUMPRODUCT(A708:C708,$I$8:$K$8))*(SUMPRODUCT(A708:C708,$I$10:$K$10))-(SUMPRODUCT(D708:F708,$I$8:$K$8))*(SUMPRODUCT(D708:F708,$I$10:$K$10))))*(((SUMPRODUCT(G708:I708,$I$8:$K$8))*(SUMPRODUCT(G708:I708,$I$10:$K$10))+(SUMPRODUCT(J708:L708,$I$8:$K$8))*(SUMPRODUCT(J708:L708,$I$10:$K$10)))-((SUMPRODUCT(A708:C708,$I$8:$K$8))*(SUMPRODUCT(A708:C708,$I$10:$K$10))+(SUMPRODUCT(D708:F708,$I$8:$K$8))*(SUMPRODUCT(D708:F708,$I$10:$K$10)))))-((((SUMPRODUCT(A708:C708,$I$8:$K$8))*(SUMPRODUCT(D708:F708,$I$10:$K$10))+(SUMPRODUCT(A708:C708,$I$10:$K$10))*(SUMPRODUCT(D708:F708,$I$8:$K$8)))-((SUMPRODUCT(G708:I708,$I$8:$K$8))*(SUMPRODUCT(J708:L708,$I$10:$K$10))+(SUMPRODUCT(G708:I708,$I$10:$K$10))*(SUMPRODUCT(J708:L708,$I$8:$K$8))))*(SQRT(((((SUMPRODUCT(G708:I708,$I$8:$K$8))*(SUMPRODUCT(G708:I708,$I$10:$K$10))-(SUMPRODUCT(J708:L708,$I$8:$K$8))*(SUMPRODUCT(J708:L708,$I$10:$K$10)))-((SUMPRODUCT(A708:C708,$I$8:$K$8))*(SUMPRODUCT(A708:C708,$I$10:$K$10))-(SUMPRODUCT(D708:F708,$I$8:$K$8))*(SUMPRODUCT(D708:F708,$I$10:$K$10))))^2)+((((SUMPRODUCT(A708:C708,$I$8:$K$8))*(SUMPRODUCT(D708:F708,$I$10:$K$10))+(SUMPRODUCT(A708:C708,$I$10:$K$10))*(SUMPRODUCT(D708:F708,$I$8:$K$8)))-((SUMPRODUCT(G708:I708,$I$8:$K$8))*(SUMPRODUCT(J708:L708,$I$10:$K$10))+(SUMPRODUCT(G708:I708,$I$10:$K$10))*(SUMPRODUCT(J708:L708,$I$8:$K$8))))^2)-((((SUMPRODUCT(G708:I708,$I$8:$K$8))*(SUMPRODUCT(G708:I708,$I$10:$K$10))+(SUMPRODUCT(J708:L708,$I$8:$K$8))*(SUMPRODUCT(J708:L708,$I$10:$K$10)))-((SUMPRODUCT(A708:C708,$I$8:$K$8))*(SUMPRODUCT(A708:C708,$I$10:$K$10))+(SUMPRODUCT(D708:F708,$I$8:$K$8))*(SUMPRODUCT(D708:F708,$I$10:$K$10))))^2)))))/(((((SUMPRODUCT(G708:I708,$I$8:$K$8))*(SUMPRODUCT(G708:I708,$I$10:$K$10))-(SUMPRODUCT(J708:L708,$I$8:$K$8))*(SUMPRODUCT(J708:L708,$I$10:$K$10)))-((SUMPRODUCT(A708:C708,$I$8:$K$8))*(SUMPRODUCT(A708:C708,$I$10:$K$10))-(SUMPRODUCT(D708:F708,$I$8:$K$8))*(SUMPRODUCT(D708:F708,$I$10:$K$10))))^2)+((((SUMPRODUCT(A708:C708,$I$8:$K$8))*(SUMPRODUCT(D708:F708,$I$10:$K$10))+(SUMPRODUCT(A708:C708,$I$10:$K$10))*(SUMPRODUCT(D708:F708,$I$8:$K$8)))-((SUMPRODUCT(G708:I708,$I$8:$K$8))*(SUMPRODUCT(J708:L708,$I$10:$K$10))+(SUMPRODUCT(G708:I708,$I$10:$K$10))*(SUMPRODUCT(J708:L708,$I$8:$K$8))))^2)))))/2</f>
        <v>68.360668434907183</v>
      </c>
      <c r="Q708" s="10">
        <f t="shared" ref="Q708" si="1831">Q704-(R704/R706)</f>
        <v>109.14502993648165</v>
      </c>
      <c r="R708" s="10">
        <f>(DEGREES(ACOS(((-(((SUMPRODUCT(Z708:AB708,$I$8:$K$8))*(SUMPRODUCT(Z708:AB708,$I$10:$K$10))-(SUMPRODUCT(AC708:AE708,$I$8:$K$8))*(SUMPRODUCT(AC708:AE708,$I$10:$K$10)))-((SUMPRODUCT(T708:V708,$I$8:$K$8))*(SUMPRODUCT(T708:V708,$I$10:$K$10))-(SUMPRODUCT(W708:Y708,$I$8:$K$8))*(SUMPRODUCT(W708:Y708,$I$10:$K$10))))*(((SUMPRODUCT(Z708:AB708,$I$8:$K$8))*(SUMPRODUCT(Z708:AB708,$I$10:$K$10))+(SUMPRODUCT(AC708:AE708,$I$8:$K$8))*(SUMPRODUCT(AC708:AE708,$I$10:$K$10)))-((SUMPRODUCT(T708:V708,$I$8:$K$8))*(SUMPRODUCT(T708:V708,$I$10:$K$10))+(SUMPRODUCT(W708:Y708,$I$8:$K$8))*(SUMPRODUCT(W708:Y708,$I$10:$K$10)))))+((((SUMPRODUCT(T708:V708,$I$8:$K$8))*(SUMPRODUCT(W708:Y708,$I$10:$K$10))+(SUMPRODUCT(T708:V708,$I$10:$K$10))*(SUMPRODUCT(W708:Y708,$I$8:$K$8)))-((SUMPRODUCT(Z708:AB708,$I$8:$K$8))*(SUMPRODUCT(AC708:AE708,$I$10:$K$10))+(SUMPRODUCT(Z708:AB708,$I$10:$K$10))*(SUMPRODUCT(AC708:AE708,$I$8:$K$8))))*(SQRT(((((SUMPRODUCT(Z708:AB708,$I$8:$K$8))*(SUMPRODUCT(Z708:AB708,$I$10:$K$10))-(SUMPRODUCT(AC708:AE708,$I$8:$K$8))*(SUMPRODUCT(AC708:AE708,$I$10:$K$10)))-((SUMPRODUCT(T708:V708,$I$8:$K$8))*(SUMPRODUCT(T708:V708,$I$10:$K$10))-(SUMPRODUCT(W708:Y708,$I$8:$K$8))*(SUMPRODUCT(W708:Y708,$I$10:$K$10))))^2)+((((SUMPRODUCT(T708:V708,$I$8:$K$8))*(SUMPRODUCT(W708:Y708,$I$10:$K$10))+(SUMPRODUCT(T708:V708,$I$10:$K$10))*(SUMPRODUCT(W708:Y708,$I$8:$K$8)))-((SUMPRODUCT(Z708:AB708,$I$8:$K$8))*(SUMPRODUCT(AC708:AE708,$I$10:$K$10))+(SUMPRODUCT(Z708:AB708,$I$10:$K$10))*(SUMPRODUCT(AC708:AE708,$I$8:$K$8))))^2)-((((SUMPRODUCT(Z708:AB708,$I$8:$K$8))*(SUMPRODUCT(Z708:AB708,$I$10:$K$10))+(SUMPRODUCT(AC708:AE708,$I$8:$K$8))*(SUMPRODUCT(AC708:AE708,$I$10:$K$10)))-((SUMPRODUCT(T708:V708,$I$8:$K$8))*(SUMPRODUCT(T708:V708,$I$10:$K$10))+(SUMPRODUCT(W708:Y708,$I$8:$K$8))*(SUMPRODUCT(W708:Y708,$I$10:$K$10))))^2)))))/(((((SUMPRODUCT(Z708:AB708,$I$8:$K$8))*(SUMPRODUCT(Z708:AB708,$I$10:$K$10))-(SUMPRODUCT(AC708:AE708,$I$8:$K$8))*(SUMPRODUCT(AC708:AE708,$I$10:$K$10)))-((SUMPRODUCT(T708:V708,$I$8:$K$8))*(SUMPRODUCT(T708:V708,$I$10:$K$10))-(SUMPRODUCT(W708:Y708,$I$8:$K$8))*(SUMPRODUCT(W708:Y708,$I$10:$K$10))))^2)+((((SUMPRODUCT(T708:V708,$I$8:$K$8))*(SUMPRODUCT(W708:Y708,$I$10:$K$10))+(SUMPRODUCT(T708:V708,$I$10:$K$10))*(SUMPRODUCT(W708:Y708,$I$8:$K$8)))-((SUMPRODUCT(Z708:AB708,$I$8:$K$8))*(SUMPRODUCT(AC708:AE708,$I$10:$K$10))+(SUMPRODUCT(Z708:AB708,$I$10:$K$10))*(SUMPRODUCT(AC708:AE708,$I$8:$K$8))))^2)))))/2</f>
        <v>0</v>
      </c>
      <c r="T708">
        <f t="shared" ref="T708" si="1832">(1/(SQRT(2)))*(COS(RADIANS(45)))</f>
        <v>0.5</v>
      </c>
      <c r="U708">
        <f t="shared" ref="U708" si="1833">((1/(SQRT(2)))*(COS(RADIANS(Q708))))*(SIN(RADIANS(45)))</f>
        <v>-0.16398022635636994</v>
      </c>
      <c r="V708">
        <f t="shared" ref="V708" si="1834">((1/(SQRT(2)))*(SIN(RADIANS(Q708))))*(SIN(RADIANS(45)))</f>
        <v>0.47234572652254786</v>
      </c>
      <c r="W708">
        <f t="shared" ref="W708" si="1835">(-((1/(SQRT(2)))*(SIN(RADIANS(45)))))</f>
        <v>-0.49999999999999989</v>
      </c>
      <c r="X708">
        <f t="shared" ref="X708" si="1836">((1/(SQRT(2)))*(COS(RADIANS(Q708))))*(COS(RADIANS(45)))</f>
        <v>-0.16398022635636997</v>
      </c>
      <c r="Y708">
        <f t="shared" ref="Y708" si="1837">(((1/(SQRT(2)))*(SIN(RADIANS(Q708))))*(COS(RADIANS(45))))</f>
        <v>0.47234572652254797</v>
      </c>
      <c r="Z708">
        <f t="shared" ref="Z708" si="1838">(1/(SQRT(2)))*(COS(RADIANS(-45)))</f>
        <v>0.5</v>
      </c>
      <c r="AA708">
        <f t="shared" ref="AA708" si="1839">((1/(SQRT(2)))*(COS(RADIANS(Q708))))*(SIN(RADIANS(-45)))</f>
        <v>0.16398022635636994</v>
      </c>
      <c r="AB708">
        <f t="shared" ref="AB708" si="1840">((1/(SQRT(2)))*(SIN(RADIANS(Q708))))*(SIN(RADIANS(-45)))</f>
        <v>-0.47234572652254786</v>
      </c>
      <c r="AC708">
        <f t="shared" ref="AC708" si="1841">(-((1/(SQRT(2)))*(SIN(RADIANS(-45)))))</f>
        <v>0.49999999999999989</v>
      </c>
      <c r="AD708">
        <f t="shared" ref="AD708" si="1842">((1/(SQRT(2)))*(COS(RADIANS(Q708))))*(COS(RADIANS(-45)))</f>
        <v>-0.16398022635636997</v>
      </c>
      <c r="AE708">
        <f t="shared" ref="AE708" si="1843">(((1/(SQRT(2)))*(SIN(RADIANS(Q708))))*(COS(RADIANS(-45))))</f>
        <v>0.47234572652254797</v>
      </c>
    </row>
    <row r="709" spans="1:31" x14ac:dyDescent="0.2">
      <c r="O709" t="s">
        <v>95</v>
      </c>
      <c r="R709" t="s">
        <v>95</v>
      </c>
    </row>
    <row r="710" spans="1:31" x14ac:dyDescent="0.2">
      <c r="O710" s="15">
        <f>(COS(RADIANS(N708)))*((SIN(RADIANS(45)))*(COS(RADIANS(45))))-(SIN(RADIANS(135)))*(COS(RADIANS((135))))*($A$337*$F$337+$C$337*$D$337)-(2*((SIN(RADIANS(45)))^2))-(SIN(RADIANS(135)))^2*(SIN(RADIANS(N708)))*(($B$337*$E$337))-($C$337*$F$337)+(SIN(RADIANS(N708)))*(-(SIN(RADIANS(45))))*(COS(RADIANS(45)))-(SIN(RADIANS(135)))*(COS(RADIANS(135)))*($A$337*$E$337+$B$337*$D$337)-(SIN(RADIANS(45)))^2-(SIN(RADIANS(135)))^2*(SIN(RADIANS(N708)))*($B$337*$F$337+$C$337*$E$337)+(SIN(RADIANS(45)))^2-((SIN(RADIANS(135)))^2)*((COS(RADIANS(N708)))^2)*($B$337*$F$337+$C$337*$E$337)</f>
        <v>-1.6811439804034853</v>
      </c>
      <c r="R710">
        <f t="shared" ref="R710" si="1844">(COS(RADIANS(Q708)))*((SIN(RADIANS(45)))*(COS(RADIANS(45))))-(SIN(RADIANS(135)))*(COS(RADIANS((135))))*($A$337*$F$337+$C$337*$D$337)-(2*((SIN(RADIANS(45)))^2))-(SIN(RADIANS(135)))^2*(SIN(RADIANS(Q708)))*(($B$337*$E$337))-($C$337*$F$337)+(SIN(RADIANS(Q708)))*(-(SIN(RADIANS(45))))*(COS(RADIANS(45)))-(SIN(RADIANS(135)))*(COS(RADIANS(135)))*($A$337*$E$337+$B$337*$D$337)-(SIN(RADIANS(45)))^2-(SIN(RADIANS(135)))^2*(SIN(RADIANS(Q708)))*($B$337*$F$337+$C$337*$E$337)+(SIN(RADIANS(45)))^2-((SIN(RADIANS(135)))^2)*((COS(RADIANS(Q708)))^2)*($B$337*$F$337+$C$337*$E$337)</f>
        <v>-1.9930231131183198</v>
      </c>
      <c r="AE710" s="15"/>
    </row>
    <row r="712" spans="1:31" x14ac:dyDescent="0.2">
      <c r="A712" t="s">
        <v>33</v>
      </c>
      <c r="D712" t="s">
        <v>34</v>
      </c>
      <c r="G712" t="s">
        <v>35</v>
      </c>
      <c r="J712" t="s">
        <v>36</v>
      </c>
      <c r="N712" t="s">
        <v>2</v>
      </c>
      <c r="O712" t="s">
        <v>78</v>
      </c>
      <c r="P712" t="s">
        <v>79</v>
      </c>
      <c r="R712" t="s">
        <v>86</v>
      </c>
    </row>
    <row r="713" spans="1:31" x14ac:dyDescent="0.2">
      <c r="A713">
        <f>(1/(SQRT(2)))*(COS(RADIANS(45)))</f>
        <v>0.5</v>
      </c>
      <c r="B713">
        <f>((1/(SQRT(2)))*(COS(RADIANS(N713))))*(SIN(RADIANS(45)))</f>
        <v>0.49999999999999989</v>
      </c>
      <c r="C713">
        <f>((1/(SQRT(2)))*(SIN(RADIANS(N713))))*(SIN(RADIANS(45)))</f>
        <v>8.7266462599716467E-10</v>
      </c>
      <c r="D713">
        <f>(-((1/(SQRT(2)))*(SIN(RADIANS(45)))))</f>
        <v>-0.49999999999999989</v>
      </c>
      <c r="E713">
        <f>((1/(SQRT(2)))*(COS(RADIANS(N713))))*(COS(RADIANS(45)))</f>
        <v>0.5</v>
      </c>
      <c r="F713">
        <f>(((1/(SQRT(2)))*(SIN(RADIANS(N713))))*(COS(RADIANS(45))))</f>
        <v>8.7266462599716477E-10</v>
      </c>
      <c r="G713">
        <f>(1/(SQRT(2)))*(COS(RADIANS(-45)))</f>
        <v>0.5</v>
      </c>
      <c r="H713">
        <f>((1/(SQRT(2)))*(COS(RADIANS(N713))))*(SIN(RADIANS(-45)))</f>
        <v>-0.49999999999999989</v>
      </c>
      <c r="I713">
        <f>((1/(SQRT(2)))*(SIN(RADIANS(N713))))*(SIN(RADIANS(-45)))</f>
        <v>-8.7266462599716467E-10</v>
      </c>
      <c r="J713">
        <f>(-((1/(SQRT(2)))*(SIN(RADIANS(-45)))))</f>
        <v>0.49999999999999989</v>
      </c>
      <c r="K713">
        <f>((1/(SQRT(2)))*(COS(RADIANS(N713))))*(COS(RADIANS(-45)))</f>
        <v>0.5</v>
      </c>
      <c r="L713">
        <f>(((1/(SQRT(2)))*(SIN(RADIANS(N713))))*(COS(RADIANS(-45))))</f>
        <v>8.7266462599716477E-10</v>
      </c>
      <c r="N713">
        <v>9.9999999999999995E-8</v>
      </c>
      <c r="O713">
        <f t="shared" ref="O713:O776" si="1845">(DEGREES(ACOS(((-(((SUMPRODUCT(G713:I713,$I$8:$K$8))*(SUMPRODUCT(G713:I713,$I$10:$K$10))-(SUMPRODUCT(J713:L713,$I$8:$K$8))*(SUMPRODUCT(J713:L713,$I$10:$K$10)))-((SUMPRODUCT(A713:C713,$I$8:$K$8))*(SUMPRODUCT(A713:C713,$I$10:$K$10))-(SUMPRODUCT(D713:F713,$I$8:$K$8))*(SUMPRODUCT(D713:F713,$I$10:$K$10))))*(((SUMPRODUCT(G713:I713,$I$8:$K$8))*(SUMPRODUCT(G713:I713,$I$10:$K$10))+(SUMPRODUCT(J713:L713,$I$8:$K$8))*(SUMPRODUCT(J713:L713,$I$10:$K$10)))-((SUMPRODUCT(A713:C713,$I$8:$K$8))*(SUMPRODUCT(A713:C713,$I$10:$K$10))+(SUMPRODUCT(D713:F713,$I$8:$K$8))*(SUMPRODUCT(D713:F713,$I$10:$K$10)))))-((((SUMPRODUCT(A713:C713,$I$8:$K$8))*(SUMPRODUCT(D713:F713,$I$10:$K$10))+(SUMPRODUCT(A713:C713,$I$10:$K$10))*(SUMPRODUCT(D713:F713,$I$8:$K$8)))-((SUMPRODUCT(G713:I713,$I$8:$K$8))*(SUMPRODUCT(J713:L713,$I$10:$K$10))+(SUMPRODUCT(G713:I713,$I$10:$K$10))*(SUMPRODUCT(J713:L713,$I$8:$K$8))))*(SQRT(((((SUMPRODUCT(G713:I713,$I$8:$K$8))*(SUMPRODUCT(G713:I713,$I$10:$K$10))-(SUMPRODUCT(J713:L713,$I$8:$K$8))*(SUMPRODUCT(J713:L713,$I$10:$K$10)))-((SUMPRODUCT(A713:C713,$I$8:$K$8))*(SUMPRODUCT(A713:C713,$I$10:$K$10))-(SUMPRODUCT(D713:F713,$I$8:$K$8))*(SUMPRODUCT(D713:F713,$I$10:$K$10))))^2)+((((SUMPRODUCT(A713:C713,$I$8:$K$8))*(SUMPRODUCT(D713:F713,$I$10:$K$10))+(SUMPRODUCT(A713:C713,$I$10:$K$10))*(SUMPRODUCT(D713:F713,$I$8:$K$8)))-((SUMPRODUCT(G713:I713,$I$8:$K$8))*(SUMPRODUCT(J713:L713,$I$10:$K$10))+(SUMPRODUCT(G713:I713,$I$10:$K$10))*(SUMPRODUCT(J713:L713,$I$8:$K$8))))^2)-((((SUMPRODUCT(G713:I713,$I$8:$K$8))*(SUMPRODUCT(G713:I713,$I$10:$K$10))+(SUMPRODUCT(J713:L713,$I$8:$K$8))*(SUMPRODUCT(J713:L713,$I$10:$K$10)))-((SUMPRODUCT(A713:C713,$I$8:$K$8))*(SUMPRODUCT(A713:C713,$I$10:$K$10))+(SUMPRODUCT(D713:F713,$I$8:$K$8))*(SUMPRODUCT(D713:F713,$I$10:$K$10))))^2)))))/(((((SUMPRODUCT(G713:I713,$I$8:$K$8))*(SUMPRODUCT(G713:I713,$I$10:$K$10))-(SUMPRODUCT(J713:L713,$I$8:$K$8))*(SUMPRODUCT(J713:L713,$I$10:$K$10)))-((SUMPRODUCT(A713:C713,$I$8:$K$8))*(SUMPRODUCT(A713:C713,$I$10:$K$10))-(SUMPRODUCT(D713:F713,$I$8:$K$8))*(SUMPRODUCT(D713:F713,$I$10:$K$10))))^2)+((((SUMPRODUCT(A713:C713,$I$8:$K$8))*(SUMPRODUCT(D713:F713,$I$10:$K$10))+(SUMPRODUCT(A713:C713,$I$10:$K$10))*(SUMPRODUCT(D713:F713,$I$8:$K$8)))-((SUMPRODUCT(G713:I713,$I$8:$K$8))*(SUMPRODUCT(J713:L713,$I$10:$K$10))+(SUMPRODUCT(G713:I713,$I$10:$K$10))*(SUMPRODUCT(J713:L713,$I$8:$K$8))))^2)))))/2</f>
        <v>69.011832408810477</v>
      </c>
      <c r="P713">
        <f t="shared" ref="P713:P776" si="1846">(DEGREES(ACOS(((-(((SUMPRODUCT(G713:I713,$I$8:$K$8))*(SUMPRODUCT(G713:I713,$I$10:$K$10))-(SUMPRODUCT(J713:L713,$I$8:$K$8))*(SUMPRODUCT(J713:L713,$I$10:$K$10)))-((SUMPRODUCT(A713:C713,$I$8:$K$8))*(SUMPRODUCT(A713:C713,$I$10:$K$10))-(SUMPRODUCT(D713:F713,$I$8:$K$8))*(SUMPRODUCT(D713:F713,$I$10:$K$10))))*(((SUMPRODUCT(G713:I713,$I$8:$K$8))*(SUMPRODUCT(G713:I713,$I$10:$K$10))+(SUMPRODUCT(J713:L713,$I$8:$K$8))*(SUMPRODUCT(J713:L713,$I$10:$K$10)))-((SUMPRODUCT(A713:C713,$I$8:$K$8))*(SUMPRODUCT(A713:C713,$I$10:$K$10))+(SUMPRODUCT(D713:F713,$I$8:$K$8))*(SUMPRODUCT(D713:F713,$I$10:$K$10)))))+((((SUMPRODUCT(A713:C713,$I$8:$K$8))*(SUMPRODUCT(D713:F713,$I$10:$K$10))+(SUMPRODUCT(A713:C713,$I$10:$K$10))*(SUMPRODUCT(D713:F713,$I$8:$K$8)))-((SUMPRODUCT(G713:I713,$I$8:$K$8))*(SUMPRODUCT(J713:L713,$I$10:$K$10))+(SUMPRODUCT(G713:I713,$I$10:$K$10))*(SUMPRODUCT(J713:L713,$I$8:$K$8))))*(SQRT(((((SUMPRODUCT(G713:I713,$I$8:$K$8))*(SUMPRODUCT(G713:I713,$I$10:$K$10))-(SUMPRODUCT(J713:L713,$I$8:$K$8))*(SUMPRODUCT(J713:L713,$I$10:$K$10)))-((SUMPRODUCT(A713:C713,$I$8:$K$8))*(SUMPRODUCT(A713:C713,$I$10:$K$10))-(SUMPRODUCT(D713:F713,$I$8:$K$8))*(SUMPRODUCT(D713:F713,$I$10:$K$10))))^2)+((((SUMPRODUCT(A713:C713,$I$8:$K$8))*(SUMPRODUCT(D713:F713,$I$10:$K$10))+(SUMPRODUCT(A713:C713,$I$10:$K$10))*(SUMPRODUCT(D713:F713,$I$8:$K$8)))-((SUMPRODUCT(G713:I713,$I$8:$K$8))*(SUMPRODUCT(J713:L713,$I$10:$K$10))+(SUMPRODUCT(G713:I713,$I$10:$K$10))*(SUMPRODUCT(J713:L713,$I$8:$K$8))))^2)-((((SUMPRODUCT(G713:I713,$I$8:$K$8))*(SUMPRODUCT(G713:I713,$I$10:$K$10))+(SUMPRODUCT(J713:L713,$I$8:$K$8))*(SUMPRODUCT(J713:L713,$I$10:$K$10)))-((SUMPRODUCT(A713:C713,$I$8:$K$8))*(SUMPRODUCT(A713:C713,$I$10:$K$10))+(SUMPRODUCT(D713:F713,$I$8:$K$8))*(SUMPRODUCT(D713:F713,$I$10:$K$10))))^2)))))/(((((SUMPRODUCT(G713:I713,$I$8:$K$8))*(SUMPRODUCT(G713:I713,$I$10:$K$10))-(SUMPRODUCT(J713:L713,$I$8:$K$8))*(SUMPRODUCT(J713:L713,$I$10:$K$10)))-((SUMPRODUCT(A713:C713,$I$8:$K$8))*(SUMPRODUCT(A713:C713,$I$10:$K$10))-(SUMPRODUCT(D713:F713,$I$8:$K$8))*(SUMPRODUCT(D713:F713,$I$10:$K$10))))^2)+((((SUMPRODUCT(A713:C713,$I$8:$K$8))*(SUMPRODUCT(D713:F713,$I$10:$K$10))+(SUMPRODUCT(A713:C713,$I$10:$K$10))*(SUMPRODUCT(D713:F713,$I$8:$K$8)))-((SUMPRODUCT(G713:I713,$I$8:$K$8))*(SUMPRODUCT(J713:L713,$I$10:$K$10))+(SUMPRODUCT(G713:I713,$I$10:$K$10))*(SUMPRODUCT(J713:L713,$I$8:$K$8))))^2)))))/2</f>
        <v>20.988167591189544</v>
      </c>
      <c r="R713">
        <f>P713-P893</f>
        <v>-0.99514825086475511</v>
      </c>
      <c r="T713">
        <f>(P713-$V$2516)</f>
        <v>20.970746629841841</v>
      </c>
      <c r="V713">
        <f t="shared" ref="V713" si="1847">IF(T713=0,N713,0)</f>
        <v>0</v>
      </c>
    </row>
    <row r="714" spans="1:31" x14ac:dyDescent="0.2">
      <c r="A714">
        <f t="shared" ref="A714:A777" si="1848">(1/(SQRT(2)))*(COS(RADIANS(45)))</f>
        <v>0.5</v>
      </c>
      <c r="B714">
        <f t="shared" ref="B714:B715" si="1849">((1/(SQRT(2)))*(COS(RADIANS(N714))))*(SIN(RADIANS(45)))</f>
        <v>0.49999923845664379</v>
      </c>
      <c r="C714">
        <f t="shared" ref="C714:C715" si="1850">((1/(SQRT(2)))*(SIN(RADIANS(N714))))*(SIN(RADIANS(45)))</f>
        <v>8.726641829491543E-4</v>
      </c>
      <c r="D714">
        <f t="shared" ref="D714:D777" si="1851">(-((1/(SQRT(2)))*(SIN(RADIANS(45)))))</f>
        <v>-0.49999999999999989</v>
      </c>
      <c r="E714">
        <f t="shared" ref="E714:E715" si="1852">((1/(SQRT(2)))*(COS(RADIANS(N714))))*(COS(RADIANS(45)))</f>
        <v>0.49999923845664385</v>
      </c>
      <c r="F714">
        <f t="shared" ref="F714:F715" si="1853">(((1/(SQRT(2)))*(SIN(RADIANS(N714))))*(COS(RADIANS(45))))</f>
        <v>8.7266418294915441E-4</v>
      </c>
      <c r="G714">
        <f t="shared" ref="G714:G777" si="1854">(1/(SQRT(2)))*(COS(RADIANS(-45)))</f>
        <v>0.5</v>
      </c>
      <c r="H714">
        <f t="shared" ref="H714:H715" si="1855">((1/(SQRT(2)))*(COS(RADIANS(N714))))*(SIN(RADIANS(-45)))</f>
        <v>-0.49999923845664379</v>
      </c>
      <c r="I714">
        <f t="shared" ref="I714:I715" si="1856">((1/(SQRT(2)))*(SIN(RADIANS(N714))))*(SIN(RADIANS(-45)))</f>
        <v>-8.726641829491543E-4</v>
      </c>
      <c r="J714">
        <f t="shared" ref="J714:J777" si="1857">(-((1/(SQRT(2)))*(SIN(RADIANS(-45)))))</f>
        <v>0.49999999999999989</v>
      </c>
      <c r="K714">
        <f t="shared" ref="K714:K715" si="1858">((1/(SQRT(2)))*(COS(RADIANS(N714))))*(COS(RADIANS(-45)))</f>
        <v>0.49999923845664385</v>
      </c>
      <c r="L714">
        <f t="shared" ref="L714:L715" si="1859">(((1/(SQRT(2)))*(SIN(RADIANS(N714))))*(COS(RADIANS(-45))))</f>
        <v>8.7266418294915441E-4</v>
      </c>
      <c r="N714">
        <v>0.1</v>
      </c>
      <c r="O714">
        <f t="shared" si="1845"/>
        <v>69.000378303865745</v>
      </c>
      <c r="P714">
        <f t="shared" si="1846"/>
        <v>20.999621696134263</v>
      </c>
      <c r="R714">
        <f t="shared" ref="R714:R715" si="1860">P714-P894</f>
        <v>-0.9832598775898127</v>
      </c>
      <c r="T714">
        <f t="shared" ref="T714:T777" si="1861">(P714-$V$2516)</f>
        <v>20.982200734786559</v>
      </c>
      <c r="V714">
        <f t="shared" ref="V714:V715" si="1862">IF(T714=0,N714,0)</f>
        <v>0</v>
      </c>
    </row>
    <row r="715" spans="1:31" x14ac:dyDescent="0.2">
      <c r="A715">
        <f t="shared" si="1848"/>
        <v>0.5</v>
      </c>
      <c r="B715">
        <f t="shared" si="1849"/>
        <v>0.49999695382889509</v>
      </c>
      <c r="C715">
        <f t="shared" si="1850"/>
        <v>1.7453257076118658E-3</v>
      </c>
      <c r="D715">
        <f t="shared" si="1851"/>
        <v>-0.49999999999999989</v>
      </c>
      <c r="E715">
        <f t="shared" si="1852"/>
        <v>0.49999695382889514</v>
      </c>
      <c r="F715">
        <f t="shared" si="1853"/>
        <v>1.7453257076118661E-3</v>
      </c>
      <c r="G715">
        <f t="shared" si="1854"/>
        <v>0.5</v>
      </c>
      <c r="H715">
        <f t="shared" si="1855"/>
        <v>-0.49999695382889509</v>
      </c>
      <c r="I715">
        <f t="shared" si="1856"/>
        <v>-1.7453257076118658E-3</v>
      </c>
      <c r="J715">
        <f t="shared" si="1857"/>
        <v>0.49999999999999989</v>
      </c>
      <c r="K715">
        <f t="shared" si="1858"/>
        <v>0.49999695382889514</v>
      </c>
      <c r="L715">
        <f t="shared" si="1859"/>
        <v>1.7453257076118661E-3</v>
      </c>
      <c r="N715">
        <v>0.2</v>
      </c>
      <c r="O715">
        <f t="shared" si="1845"/>
        <v>68.988990249549403</v>
      </c>
      <c r="P715">
        <f t="shared" si="1846"/>
        <v>21.011009750450597</v>
      </c>
      <c r="R715">
        <f t="shared" si="1860"/>
        <v>-0.97137240959132498</v>
      </c>
      <c r="T715">
        <f t="shared" si="1861"/>
        <v>20.993588789102894</v>
      </c>
      <c r="V715">
        <f t="shared" si="1862"/>
        <v>0</v>
      </c>
    </row>
    <row r="716" spans="1:31" x14ac:dyDescent="0.2">
      <c r="A716">
        <f t="shared" si="1848"/>
        <v>0.5</v>
      </c>
      <c r="B716">
        <f t="shared" ref="B716:B779" si="1863">((1/(SQRT(2)))*(COS(RADIANS(N716))))*(SIN(RADIANS(45)))</f>
        <v>0.49999314612371332</v>
      </c>
      <c r="C716">
        <f t="shared" ref="C716:C779" si="1864">((1/(SQRT(2)))*(SIN(RADIANS(N716))))*(SIN(RADIANS(45)))</f>
        <v>2.6179819157097894E-3</v>
      </c>
      <c r="D716">
        <f t="shared" si="1851"/>
        <v>-0.49999999999999989</v>
      </c>
      <c r="E716">
        <f t="shared" ref="E716:E779" si="1865">((1/(SQRT(2)))*(COS(RADIANS(N716))))*(COS(RADIANS(45)))</f>
        <v>0.49999314612371337</v>
      </c>
      <c r="F716">
        <f t="shared" ref="F716:F779" si="1866">(((1/(SQRT(2)))*(SIN(RADIANS(N716))))*(COS(RADIANS(45))))</f>
        <v>2.6179819157097898E-3</v>
      </c>
      <c r="G716">
        <f t="shared" si="1854"/>
        <v>0.5</v>
      </c>
      <c r="H716">
        <f t="shared" ref="H716:H779" si="1867">((1/(SQRT(2)))*(COS(RADIANS(N716))))*(SIN(RADIANS(-45)))</f>
        <v>-0.49999314612371332</v>
      </c>
      <c r="I716">
        <f t="shared" ref="I716:I779" si="1868">((1/(SQRT(2)))*(SIN(RADIANS(N716))))*(SIN(RADIANS(-45)))</f>
        <v>-2.6179819157097894E-3</v>
      </c>
      <c r="J716">
        <f t="shared" si="1857"/>
        <v>0.49999999999999989</v>
      </c>
      <c r="K716">
        <f t="shared" ref="K716:K779" si="1869">((1/(SQRT(2)))*(COS(RADIANS(N716))))*(COS(RADIANS(-45)))</f>
        <v>0.49999314612371337</v>
      </c>
      <c r="L716">
        <f t="shared" ref="L716:L779" si="1870">(((1/(SQRT(2)))*(SIN(RADIANS(N716))))*(COS(RADIANS(-45))))</f>
        <v>2.6179819157097898E-3</v>
      </c>
      <c r="N716">
        <v>0.3</v>
      </c>
      <c r="O716">
        <f t="shared" si="1845"/>
        <v>68.977668268476577</v>
      </c>
      <c r="P716">
        <f t="shared" si="1846"/>
        <v>21.022331731523433</v>
      </c>
      <c r="R716">
        <f t="shared" ref="R716:R779" si="1871">P716-P896</f>
        <v>-0.95948588796119694</v>
      </c>
      <c r="T716">
        <f t="shared" si="1861"/>
        <v>21.00491077017573</v>
      </c>
      <c r="V716">
        <f t="shared" ref="V716:V779" si="1872">IF(T716=0,N716,0)</f>
        <v>0</v>
      </c>
    </row>
    <row r="717" spans="1:31" x14ac:dyDescent="0.2">
      <c r="A717">
        <f t="shared" si="1848"/>
        <v>0.5</v>
      </c>
      <c r="B717">
        <f t="shared" si="1863"/>
        <v>0.49998781535269726</v>
      </c>
      <c r="C717">
        <f t="shared" si="1864"/>
        <v>3.4906301489807758E-3</v>
      </c>
      <c r="D717">
        <f t="shared" si="1851"/>
        <v>-0.49999999999999989</v>
      </c>
      <c r="E717">
        <f t="shared" si="1865"/>
        <v>0.49998781535269737</v>
      </c>
      <c r="F717">
        <f t="shared" si="1866"/>
        <v>3.4906301489807763E-3</v>
      </c>
      <c r="G717">
        <f t="shared" si="1854"/>
        <v>0.5</v>
      </c>
      <c r="H717">
        <f t="shared" si="1867"/>
        <v>-0.49998781535269726</v>
      </c>
      <c r="I717">
        <f t="shared" si="1868"/>
        <v>-3.4906301489807758E-3</v>
      </c>
      <c r="J717">
        <f t="shared" si="1857"/>
        <v>0.49999999999999989</v>
      </c>
      <c r="K717">
        <f t="shared" si="1869"/>
        <v>0.49998781535269737</v>
      </c>
      <c r="L717">
        <f t="shared" si="1870"/>
        <v>3.4906301489807763E-3</v>
      </c>
      <c r="N717">
        <v>0.4</v>
      </c>
      <c r="O717">
        <f t="shared" si="1845"/>
        <v>68.966412371553261</v>
      </c>
      <c r="P717">
        <f t="shared" si="1846"/>
        <v>21.033587628446746</v>
      </c>
      <c r="R717">
        <f t="shared" si="1871"/>
        <v>-0.94760034220510647</v>
      </c>
      <c r="T717">
        <f t="shared" si="1861"/>
        <v>21.016166667099043</v>
      </c>
      <c r="V717">
        <f t="shared" si="1872"/>
        <v>0</v>
      </c>
    </row>
    <row r="718" spans="1:31" x14ac:dyDescent="0.2">
      <c r="A718">
        <f t="shared" si="1848"/>
        <v>0.5</v>
      </c>
      <c r="B718">
        <f t="shared" si="1863"/>
        <v>0.4999809615320856</v>
      </c>
      <c r="C718">
        <f t="shared" si="1864"/>
        <v>4.3632677491869665E-3</v>
      </c>
      <c r="D718">
        <f t="shared" si="1851"/>
        <v>-0.49999999999999989</v>
      </c>
      <c r="E718">
        <f t="shared" si="1865"/>
        <v>0.49998096153208565</v>
      </c>
      <c r="F718">
        <f t="shared" si="1866"/>
        <v>4.3632677491869673E-3</v>
      </c>
      <c r="G718">
        <f t="shared" si="1854"/>
        <v>0.5</v>
      </c>
      <c r="H718">
        <f t="shared" si="1867"/>
        <v>-0.4999809615320856</v>
      </c>
      <c r="I718">
        <f t="shared" si="1868"/>
        <v>-4.3632677491869665E-3</v>
      </c>
      <c r="J718">
        <f t="shared" si="1857"/>
        <v>0.49999999999999989</v>
      </c>
      <c r="K718">
        <f t="shared" si="1869"/>
        <v>0.49998096153208565</v>
      </c>
      <c r="L718">
        <f t="shared" si="1870"/>
        <v>4.3632677491869673E-3</v>
      </c>
      <c r="N718">
        <v>0.5</v>
      </c>
      <c r="O718">
        <f t="shared" si="1845"/>
        <v>68.955222569464254</v>
      </c>
      <c r="P718">
        <f t="shared" si="1846"/>
        <v>21.044777430535746</v>
      </c>
      <c r="R718">
        <f t="shared" si="1871"/>
        <v>-0.93571580173011171</v>
      </c>
      <c r="T718">
        <f t="shared" si="1861"/>
        <v>21.027356469188042</v>
      </c>
      <c r="V718">
        <f t="shared" si="1872"/>
        <v>0</v>
      </c>
    </row>
    <row r="719" spans="1:31" x14ac:dyDescent="0.2">
      <c r="A719">
        <f t="shared" si="1848"/>
        <v>0.5</v>
      </c>
      <c r="B719">
        <f t="shared" si="1863"/>
        <v>0.49997258468275596</v>
      </c>
      <c r="C719">
        <f t="shared" si="1864"/>
        <v>5.2358920581228952E-3</v>
      </c>
      <c r="D719">
        <f t="shared" si="1851"/>
        <v>-0.49999999999999989</v>
      </c>
      <c r="E719">
        <f t="shared" si="1865"/>
        <v>0.49997258468275602</v>
      </c>
      <c r="F719">
        <f t="shared" si="1866"/>
        <v>5.2358920581228961E-3</v>
      </c>
      <c r="G719">
        <f t="shared" si="1854"/>
        <v>0.5</v>
      </c>
      <c r="H719">
        <f t="shared" si="1867"/>
        <v>-0.49997258468275596</v>
      </c>
      <c r="I719">
        <f t="shared" si="1868"/>
        <v>-5.2358920581228952E-3</v>
      </c>
      <c r="J719">
        <f t="shared" si="1857"/>
        <v>0.49999999999999989</v>
      </c>
      <c r="K719">
        <f t="shared" si="1869"/>
        <v>0.49997258468275602</v>
      </c>
      <c r="L719">
        <f t="shared" si="1870"/>
        <v>5.2358920581228961E-3</v>
      </c>
      <c r="N719">
        <v>0.6</v>
      </c>
      <c r="O719">
        <f t="shared" si="1845"/>
        <v>68.944098872674047</v>
      </c>
      <c r="P719">
        <f t="shared" si="1846"/>
        <v>21.055901127325949</v>
      </c>
      <c r="R719">
        <f t="shared" si="1871"/>
        <v>-0.92383229584525139</v>
      </c>
      <c r="T719">
        <f t="shared" si="1861"/>
        <v>21.038480165978246</v>
      </c>
      <c r="V719">
        <f t="shared" si="1872"/>
        <v>0</v>
      </c>
    </row>
    <row r="720" spans="1:31" x14ac:dyDescent="0.2">
      <c r="A720">
        <f t="shared" si="1848"/>
        <v>0.5</v>
      </c>
      <c r="B720">
        <f t="shared" si="1863"/>
        <v>0.49996268483022593</v>
      </c>
      <c r="C720">
        <f t="shared" si="1864"/>
        <v>6.1085004176235835E-3</v>
      </c>
      <c r="D720">
        <f t="shared" si="1851"/>
        <v>-0.49999999999999989</v>
      </c>
      <c r="E720">
        <f t="shared" si="1865"/>
        <v>0.49996268483022605</v>
      </c>
      <c r="F720">
        <f t="shared" si="1866"/>
        <v>6.1085004176235844E-3</v>
      </c>
      <c r="G720">
        <f t="shared" si="1854"/>
        <v>0.5</v>
      </c>
      <c r="H720">
        <f t="shared" si="1867"/>
        <v>-0.49996268483022593</v>
      </c>
      <c r="I720">
        <f t="shared" si="1868"/>
        <v>-6.1085004176235835E-3</v>
      </c>
      <c r="J720">
        <f t="shared" si="1857"/>
        <v>0.49999999999999989</v>
      </c>
      <c r="K720">
        <f t="shared" si="1869"/>
        <v>0.49996268483022605</v>
      </c>
      <c r="L720">
        <f t="shared" si="1870"/>
        <v>6.1085004176235844E-3</v>
      </c>
      <c r="N720">
        <v>0.7</v>
      </c>
      <c r="O720">
        <f t="shared" si="1845"/>
        <v>68.933041291427458</v>
      </c>
      <c r="P720">
        <f t="shared" si="1846"/>
        <v>21.066958708572542</v>
      </c>
      <c r="R720">
        <f t="shared" si="1871"/>
        <v>-0.91194985376197835</v>
      </c>
      <c r="T720">
        <f t="shared" si="1861"/>
        <v>21.049537747224839</v>
      </c>
      <c r="V720">
        <f t="shared" si="1872"/>
        <v>0</v>
      </c>
    </row>
    <row r="721" spans="1:22" x14ac:dyDescent="0.2">
      <c r="A721">
        <f t="shared" si="1848"/>
        <v>0.5</v>
      </c>
      <c r="B721">
        <f t="shared" si="1863"/>
        <v>0.49995126200465201</v>
      </c>
      <c r="C721">
        <f t="shared" si="1864"/>
        <v>6.9810901695726343E-3</v>
      </c>
      <c r="D721">
        <f t="shared" si="1851"/>
        <v>-0.49999999999999989</v>
      </c>
      <c r="E721">
        <f t="shared" si="1865"/>
        <v>0.49995126200465212</v>
      </c>
      <c r="F721">
        <f t="shared" si="1866"/>
        <v>6.9810901695726351E-3</v>
      </c>
      <c r="G721">
        <f t="shared" si="1854"/>
        <v>0.5</v>
      </c>
      <c r="H721">
        <f t="shared" si="1867"/>
        <v>-0.49995126200465201</v>
      </c>
      <c r="I721">
        <f t="shared" si="1868"/>
        <v>-6.9810901695726343E-3</v>
      </c>
      <c r="J721">
        <f t="shared" si="1857"/>
        <v>0.49999999999999989</v>
      </c>
      <c r="K721">
        <f t="shared" si="1869"/>
        <v>0.49995126200465212</v>
      </c>
      <c r="L721">
        <f t="shared" si="1870"/>
        <v>6.9810901695726351E-3</v>
      </c>
      <c r="N721">
        <v>0.8</v>
      </c>
      <c r="O721">
        <f t="shared" si="1845"/>
        <v>68.922049835750542</v>
      </c>
      <c r="P721">
        <f t="shared" si="1846"/>
        <v>21.077950164249472</v>
      </c>
      <c r="R721">
        <f t="shared" si="1871"/>
        <v>-0.90006850459478471</v>
      </c>
      <c r="T721">
        <f t="shared" si="1861"/>
        <v>21.060529202901769</v>
      </c>
      <c r="V721">
        <f t="shared" si="1872"/>
        <v>0</v>
      </c>
    </row>
    <row r="722" spans="1:22" x14ac:dyDescent="0.2">
      <c r="A722">
        <f t="shared" si="1848"/>
        <v>0.5</v>
      </c>
      <c r="B722">
        <f t="shared" si="1863"/>
        <v>0.49993831624083018</v>
      </c>
      <c r="C722">
        <f t="shared" si="1864"/>
        <v>7.8536586559103359E-3</v>
      </c>
      <c r="D722">
        <f t="shared" si="1851"/>
        <v>-0.49999999999999989</v>
      </c>
      <c r="E722">
        <f t="shared" si="1865"/>
        <v>0.49993831624083029</v>
      </c>
      <c r="F722">
        <f t="shared" si="1866"/>
        <v>7.8536586559103377E-3</v>
      </c>
      <c r="G722">
        <f t="shared" si="1854"/>
        <v>0.5</v>
      </c>
      <c r="H722">
        <f t="shared" si="1867"/>
        <v>-0.49993831624083018</v>
      </c>
      <c r="I722">
        <f t="shared" si="1868"/>
        <v>-7.8536586559103359E-3</v>
      </c>
      <c r="J722">
        <f t="shared" si="1857"/>
        <v>0.49999999999999989</v>
      </c>
      <c r="K722">
        <f t="shared" si="1869"/>
        <v>0.49993831624083029</v>
      </c>
      <c r="L722">
        <f t="shared" si="1870"/>
        <v>7.8536586559103377E-3</v>
      </c>
      <c r="N722">
        <v>0.9</v>
      </c>
      <c r="O722">
        <f t="shared" si="1845"/>
        <v>68.911124515451277</v>
      </c>
      <c r="P722">
        <f t="shared" si="1846"/>
        <v>21.088875484548737</v>
      </c>
      <c r="R722">
        <f t="shared" si="1871"/>
        <v>-0.88818827736167094</v>
      </c>
      <c r="T722">
        <f t="shared" si="1861"/>
        <v>21.071454523201034</v>
      </c>
      <c r="V722">
        <f t="shared" si="1872"/>
        <v>0</v>
      </c>
    </row>
    <row r="723" spans="1:22" x14ac:dyDescent="0.2">
      <c r="A723">
        <f t="shared" si="1848"/>
        <v>0.5</v>
      </c>
      <c r="B723">
        <f t="shared" si="1863"/>
        <v>0.49992384757819552</v>
      </c>
      <c r="C723">
        <f t="shared" si="1864"/>
        <v>8.7262032186417541E-3</v>
      </c>
      <c r="D723">
        <f t="shared" si="1851"/>
        <v>-0.49999999999999989</v>
      </c>
      <c r="E723">
        <f t="shared" si="1865"/>
        <v>0.49992384757819563</v>
      </c>
      <c r="F723">
        <f t="shared" si="1866"/>
        <v>8.7262032186417558E-3</v>
      </c>
      <c r="G723">
        <f t="shared" si="1854"/>
        <v>0.5</v>
      </c>
      <c r="H723">
        <f t="shared" si="1867"/>
        <v>-0.49992384757819552</v>
      </c>
      <c r="I723">
        <f t="shared" si="1868"/>
        <v>-8.7262032186417541E-3</v>
      </c>
      <c r="J723">
        <f t="shared" si="1857"/>
        <v>0.49999999999999989</v>
      </c>
      <c r="K723">
        <f t="shared" si="1869"/>
        <v>0.49992384757819563</v>
      </c>
      <c r="L723">
        <f t="shared" si="1870"/>
        <v>8.7262032186417558E-3</v>
      </c>
      <c r="N723">
        <v>1</v>
      </c>
      <c r="O723">
        <f t="shared" si="1845"/>
        <v>68.90026534012047</v>
      </c>
      <c r="P723">
        <f t="shared" si="1846"/>
        <v>21.09973465987953</v>
      </c>
      <c r="R723">
        <f t="shared" si="1871"/>
        <v>-0.87630920098472487</v>
      </c>
      <c r="T723">
        <f t="shared" si="1861"/>
        <v>21.082313698531827</v>
      </c>
      <c r="V723">
        <f t="shared" si="1872"/>
        <v>0</v>
      </c>
    </row>
    <row r="724" spans="1:22" x14ac:dyDescent="0.2">
      <c r="A724">
        <f t="shared" si="1848"/>
        <v>0.5</v>
      </c>
      <c r="B724">
        <f t="shared" si="1863"/>
        <v>0.49990785606082205</v>
      </c>
      <c r="C724">
        <f t="shared" si="1864"/>
        <v>9.5987211998448327E-3</v>
      </c>
      <c r="D724">
        <f t="shared" si="1851"/>
        <v>-0.49999999999999989</v>
      </c>
      <c r="E724">
        <f t="shared" si="1865"/>
        <v>0.49990785606082211</v>
      </c>
      <c r="F724">
        <f t="shared" si="1866"/>
        <v>9.5987211998448344E-3</v>
      </c>
      <c r="G724">
        <f t="shared" si="1854"/>
        <v>0.5</v>
      </c>
      <c r="H724">
        <f t="shared" si="1867"/>
        <v>-0.49990785606082205</v>
      </c>
      <c r="I724">
        <f t="shared" si="1868"/>
        <v>-9.5987211998448327E-3</v>
      </c>
      <c r="J724">
        <f t="shared" si="1857"/>
        <v>0.49999999999999989</v>
      </c>
      <c r="K724">
        <f t="shared" si="1869"/>
        <v>0.49990785606082211</v>
      </c>
      <c r="L724">
        <f t="shared" si="1870"/>
        <v>9.5987211998448344E-3</v>
      </c>
      <c r="N724">
        <v>1.1000000000000001</v>
      </c>
      <c r="O724">
        <f t="shared" si="1845"/>
        <v>68.889472319132437</v>
      </c>
      <c r="P724">
        <f t="shared" si="1846"/>
        <v>21.110527680867548</v>
      </c>
      <c r="R724">
        <f t="shared" si="1871"/>
        <v>-0.86443130429058712</v>
      </c>
      <c r="T724">
        <f t="shared" si="1861"/>
        <v>21.093106719519845</v>
      </c>
      <c r="V724">
        <f t="shared" si="1872"/>
        <v>0</v>
      </c>
    </row>
    <row r="725" spans="1:22" x14ac:dyDescent="0.2">
      <c r="A725">
        <f t="shared" si="1848"/>
        <v>0.5</v>
      </c>
      <c r="B725">
        <f t="shared" si="1863"/>
        <v>0.49989034173742264</v>
      </c>
      <c r="C725">
        <f t="shared" si="1864"/>
        <v>1.0471209941678477E-2</v>
      </c>
      <c r="D725">
        <f t="shared" si="1851"/>
        <v>-0.49999999999999989</v>
      </c>
      <c r="E725">
        <f t="shared" si="1865"/>
        <v>0.49989034173742275</v>
      </c>
      <c r="F725">
        <f t="shared" si="1866"/>
        <v>1.0471209941678479E-2</v>
      </c>
      <c r="G725">
        <f t="shared" si="1854"/>
        <v>0.5</v>
      </c>
      <c r="H725">
        <f t="shared" si="1867"/>
        <v>-0.49989034173742264</v>
      </c>
      <c r="I725">
        <f t="shared" si="1868"/>
        <v>-1.0471209941678477E-2</v>
      </c>
      <c r="J725">
        <f t="shared" si="1857"/>
        <v>0.49999999999999989</v>
      </c>
      <c r="K725">
        <f t="shared" si="1869"/>
        <v>0.49989034173742275</v>
      </c>
      <c r="L725">
        <f t="shared" si="1870"/>
        <v>1.0471209941678479E-2</v>
      </c>
      <c r="N725">
        <v>1.2</v>
      </c>
      <c r="O725">
        <f t="shared" si="1845"/>
        <v>68.878745461645849</v>
      </c>
      <c r="P725">
        <f t="shared" si="1846"/>
        <v>21.12125453835414</v>
      </c>
      <c r="R725">
        <f t="shared" si="1871"/>
        <v>-0.8525546160110693</v>
      </c>
      <c r="T725">
        <f t="shared" si="1861"/>
        <v>21.103833577006437</v>
      </c>
      <c r="V725">
        <f t="shared" si="1872"/>
        <v>0</v>
      </c>
    </row>
    <row r="726" spans="1:22" x14ac:dyDescent="0.2">
      <c r="A726">
        <f t="shared" si="1848"/>
        <v>0.5</v>
      </c>
      <c r="B726">
        <f t="shared" si="1863"/>
        <v>0.49987130466134905</v>
      </c>
      <c r="C726">
        <f t="shared" si="1864"/>
        <v>1.1343666786390679E-2</v>
      </c>
      <c r="D726">
        <f t="shared" si="1851"/>
        <v>-0.49999999999999989</v>
      </c>
      <c r="E726">
        <f t="shared" si="1865"/>
        <v>0.49987130466134916</v>
      </c>
      <c r="F726">
        <f t="shared" si="1866"/>
        <v>1.1343666786390681E-2</v>
      </c>
      <c r="G726">
        <f t="shared" si="1854"/>
        <v>0.5</v>
      </c>
      <c r="H726">
        <f t="shared" si="1867"/>
        <v>-0.49987130466134905</v>
      </c>
      <c r="I726">
        <f t="shared" si="1868"/>
        <v>-1.1343666786390679E-2</v>
      </c>
      <c r="J726">
        <f t="shared" si="1857"/>
        <v>0.49999999999999989</v>
      </c>
      <c r="K726">
        <f t="shared" si="1869"/>
        <v>0.49987130466134916</v>
      </c>
      <c r="L726">
        <f t="shared" si="1870"/>
        <v>1.1343666786390681E-2</v>
      </c>
      <c r="N726">
        <v>1.3</v>
      </c>
      <c r="O726">
        <f t="shared" si="1845"/>
        <v>68.868084776604462</v>
      </c>
      <c r="P726">
        <f t="shared" si="1846"/>
        <v>21.131915223395538</v>
      </c>
      <c r="R726">
        <f t="shared" si="1871"/>
        <v>-0.84067916478365134</v>
      </c>
      <c r="T726">
        <f t="shared" si="1861"/>
        <v>21.114494262047835</v>
      </c>
      <c r="V726">
        <f t="shared" si="1872"/>
        <v>0</v>
      </c>
    </row>
    <row r="727" spans="1:22" x14ac:dyDescent="0.2">
      <c r="A727">
        <f t="shared" si="1848"/>
        <v>0.5</v>
      </c>
      <c r="B727">
        <f t="shared" si="1863"/>
        <v>0.49985074489059145</v>
      </c>
      <c r="C727">
        <f t="shared" si="1864"/>
        <v>1.2216089076326575E-2</v>
      </c>
      <c r="D727">
        <f t="shared" si="1851"/>
        <v>-0.49999999999999989</v>
      </c>
      <c r="E727">
        <f t="shared" si="1865"/>
        <v>0.4998507448905915</v>
      </c>
      <c r="F727">
        <f t="shared" si="1866"/>
        <v>1.2216089076326576E-2</v>
      </c>
      <c r="G727">
        <f t="shared" si="1854"/>
        <v>0.5</v>
      </c>
      <c r="H727">
        <f t="shared" si="1867"/>
        <v>-0.49985074489059145</v>
      </c>
      <c r="I727">
        <f t="shared" si="1868"/>
        <v>-1.2216089076326575E-2</v>
      </c>
      <c r="J727">
        <f t="shared" si="1857"/>
        <v>0.49999999999999989</v>
      </c>
      <c r="K727">
        <f t="shared" si="1869"/>
        <v>0.4998507448905915</v>
      </c>
      <c r="L727">
        <f t="shared" si="1870"/>
        <v>1.2216089076326576E-2</v>
      </c>
      <c r="N727">
        <v>1.4</v>
      </c>
      <c r="O727">
        <f t="shared" si="1845"/>
        <v>68.857490272737905</v>
      </c>
      <c r="P727">
        <f t="shared" si="1846"/>
        <v>21.142509727262091</v>
      </c>
      <c r="R727">
        <f t="shared" si="1871"/>
        <v>-0.82880497915202511</v>
      </c>
      <c r="T727">
        <f t="shared" si="1861"/>
        <v>21.125088765914388</v>
      </c>
      <c r="V727">
        <f t="shared" si="1872"/>
        <v>0</v>
      </c>
    </row>
    <row r="728" spans="1:22" x14ac:dyDescent="0.2">
      <c r="A728">
        <f t="shared" si="1848"/>
        <v>0.5</v>
      </c>
      <c r="B728">
        <f t="shared" si="1863"/>
        <v>0.49982866248777852</v>
      </c>
      <c r="C728">
        <f t="shared" si="1864"/>
        <v>1.3088474153936575E-2</v>
      </c>
      <c r="D728">
        <f t="shared" si="1851"/>
        <v>-0.49999999999999989</v>
      </c>
      <c r="E728">
        <f t="shared" si="1865"/>
        <v>0.49982866248777863</v>
      </c>
      <c r="F728">
        <f t="shared" si="1866"/>
        <v>1.3088474153936576E-2</v>
      </c>
      <c r="G728">
        <f t="shared" si="1854"/>
        <v>0.5</v>
      </c>
      <c r="H728">
        <f t="shared" si="1867"/>
        <v>-0.49982866248777852</v>
      </c>
      <c r="I728">
        <f t="shared" si="1868"/>
        <v>-1.3088474153936575E-2</v>
      </c>
      <c r="J728">
        <f t="shared" si="1857"/>
        <v>0.49999999999999989</v>
      </c>
      <c r="K728">
        <f t="shared" si="1869"/>
        <v>0.49982866248777863</v>
      </c>
      <c r="L728">
        <f t="shared" si="1870"/>
        <v>1.3088474153936576E-2</v>
      </c>
      <c r="N728">
        <v>1.5</v>
      </c>
      <c r="O728">
        <f t="shared" si="1845"/>
        <v>68.846961958562517</v>
      </c>
      <c r="P728">
        <f t="shared" si="1846"/>
        <v>21.153038041437487</v>
      </c>
      <c r="R728">
        <f t="shared" si="1871"/>
        <v>-0.81693208756662017</v>
      </c>
      <c r="T728">
        <f t="shared" si="1861"/>
        <v>21.135617080089784</v>
      </c>
      <c r="V728">
        <f t="shared" si="1872"/>
        <v>0</v>
      </c>
    </row>
    <row r="729" spans="1:22" x14ac:dyDescent="0.2">
      <c r="A729">
        <f t="shared" si="1848"/>
        <v>0.5</v>
      </c>
      <c r="B729">
        <f t="shared" si="1863"/>
        <v>0.49980505752017707</v>
      </c>
      <c r="C729">
        <f t="shared" si="1864"/>
        <v>1.3960819361784439E-2</v>
      </c>
      <c r="D729">
        <f t="shared" si="1851"/>
        <v>-0.49999999999999989</v>
      </c>
      <c r="E729">
        <f t="shared" si="1865"/>
        <v>0.49980505752017712</v>
      </c>
      <c r="F729">
        <f t="shared" si="1866"/>
        <v>1.396081936178444E-2</v>
      </c>
      <c r="G729">
        <f t="shared" si="1854"/>
        <v>0.5</v>
      </c>
      <c r="H729">
        <f t="shared" si="1867"/>
        <v>-0.49980505752017707</v>
      </c>
      <c r="I729">
        <f t="shared" si="1868"/>
        <v>-1.3960819361784439E-2</v>
      </c>
      <c r="J729">
        <f t="shared" si="1857"/>
        <v>0.49999999999999989</v>
      </c>
      <c r="K729">
        <f t="shared" si="1869"/>
        <v>0.49980505752017712</v>
      </c>
      <c r="L729">
        <f t="shared" si="1870"/>
        <v>1.396081936178444E-2</v>
      </c>
      <c r="N729">
        <v>1.6</v>
      </c>
      <c r="O729">
        <f t="shared" si="1845"/>
        <v>68.836499842382011</v>
      </c>
      <c r="P729">
        <f t="shared" si="1846"/>
        <v>21.163500157617992</v>
      </c>
      <c r="R729">
        <f t="shared" si="1871"/>
        <v>-0.80506051838512249</v>
      </c>
      <c r="T729">
        <f t="shared" si="1861"/>
        <v>21.146079196270289</v>
      </c>
      <c r="V729">
        <f t="shared" si="1872"/>
        <v>0</v>
      </c>
    </row>
    <row r="730" spans="1:22" x14ac:dyDescent="0.2">
      <c r="A730">
        <f t="shared" si="1848"/>
        <v>0.5</v>
      </c>
      <c r="B730">
        <f t="shared" si="1863"/>
        <v>0.49977993005969196</v>
      </c>
      <c r="C730">
        <f t="shared" si="1864"/>
        <v>1.4833122042555377E-2</v>
      </c>
      <c r="D730">
        <f t="shared" si="1851"/>
        <v>-0.49999999999999989</v>
      </c>
      <c r="E730">
        <f t="shared" si="1865"/>
        <v>0.49977993005969201</v>
      </c>
      <c r="F730">
        <f t="shared" si="1866"/>
        <v>1.4833122042555378E-2</v>
      </c>
      <c r="G730">
        <f t="shared" si="1854"/>
        <v>0.5</v>
      </c>
      <c r="H730">
        <f t="shared" si="1867"/>
        <v>-0.49977993005969196</v>
      </c>
      <c r="I730">
        <f t="shared" si="1868"/>
        <v>-1.4833122042555377E-2</v>
      </c>
      <c r="J730">
        <f t="shared" si="1857"/>
        <v>0.49999999999999989</v>
      </c>
      <c r="K730">
        <f t="shared" si="1869"/>
        <v>0.49977993005969201</v>
      </c>
      <c r="L730">
        <f t="shared" si="1870"/>
        <v>1.4833122042555378E-2</v>
      </c>
      <c r="N730">
        <v>1.7</v>
      </c>
      <c r="O730">
        <f t="shared" si="1845"/>
        <v>68.826103932288362</v>
      </c>
      <c r="P730">
        <f t="shared" si="1846"/>
        <v>21.173896067711642</v>
      </c>
      <c r="R730">
        <f t="shared" si="1871"/>
        <v>-0.79319029987311396</v>
      </c>
      <c r="T730">
        <f t="shared" si="1861"/>
        <v>21.156475106363938</v>
      </c>
      <c r="V730">
        <f t="shared" si="1872"/>
        <v>0</v>
      </c>
    </row>
    <row r="731" spans="1:22" x14ac:dyDescent="0.2">
      <c r="A731">
        <f t="shared" si="1848"/>
        <v>0.5</v>
      </c>
      <c r="B731">
        <f t="shared" si="1863"/>
        <v>0.49975328018286569</v>
      </c>
      <c r="C731">
        <f t="shared" si="1864"/>
        <v>1.5705379539064142E-2</v>
      </c>
      <c r="D731">
        <f t="shared" si="1851"/>
        <v>-0.49999999999999989</v>
      </c>
      <c r="E731">
        <f t="shared" si="1865"/>
        <v>0.49975328018286574</v>
      </c>
      <c r="F731">
        <f t="shared" si="1866"/>
        <v>1.5705379539064146E-2</v>
      </c>
      <c r="G731">
        <f t="shared" si="1854"/>
        <v>0.5</v>
      </c>
      <c r="H731">
        <f t="shared" si="1867"/>
        <v>-0.49975328018286569</v>
      </c>
      <c r="I731">
        <f t="shared" si="1868"/>
        <v>-1.5705379539064142E-2</v>
      </c>
      <c r="J731">
        <f t="shared" si="1857"/>
        <v>0.49999999999999989</v>
      </c>
      <c r="K731">
        <f t="shared" si="1869"/>
        <v>0.49975328018286574</v>
      </c>
      <c r="L731">
        <f t="shared" si="1870"/>
        <v>1.5705379539064146E-2</v>
      </c>
      <c r="N731">
        <v>1.8</v>
      </c>
      <c r="O731">
        <f t="shared" si="1845"/>
        <v>68.815774236162483</v>
      </c>
      <c r="P731">
        <f t="shared" si="1846"/>
        <v>21.184225763837514</v>
      </c>
      <c r="R731">
        <f t="shared" si="1871"/>
        <v>-0.78132146020450577</v>
      </c>
      <c r="T731">
        <f t="shared" si="1861"/>
        <v>21.166804802489811</v>
      </c>
      <c r="V731">
        <f t="shared" si="1872"/>
        <v>0</v>
      </c>
    </row>
    <row r="732" spans="1:22" x14ac:dyDescent="0.2">
      <c r="A732">
        <f t="shared" si="1848"/>
        <v>0.5</v>
      </c>
      <c r="B732">
        <f t="shared" si="1863"/>
        <v>0.49972510797087855</v>
      </c>
      <c r="C732">
        <f t="shared" si="1864"/>
        <v>1.6577589194263134E-2</v>
      </c>
      <c r="D732">
        <f t="shared" si="1851"/>
        <v>-0.49999999999999989</v>
      </c>
      <c r="E732">
        <f t="shared" si="1865"/>
        <v>0.4997251079708786</v>
      </c>
      <c r="F732">
        <f t="shared" si="1866"/>
        <v>1.6577589194263137E-2</v>
      </c>
      <c r="G732">
        <f t="shared" si="1854"/>
        <v>0.5</v>
      </c>
      <c r="H732">
        <f t="shared" si="1867"/>
        <v>-0.49972510797087855</v>
      </c>
      <c r="I732">
        <f t="shared" si="1868"/>
        <v>-1.6577589194263134E-2</v>
      </c>
      <c r="J732">
        <f t="shared" si="1857"/>
        <v>0.49999999999999989</v>
      </c>
      <c r="K732">
        <f t="shared" si="1869"/>
        <v>0.4997251079708786</v>
      </c>
      <c r="L732">
        <f t="shared" si="1870"/>
        <v>1.6577589194263137E-2</v>
      </c>
      <c r="N732">
        <v>1.9</v>
      </c>
      <c r="O732">
        <f t="shared" si="1845"/>
        <v>68.805510761675066</v>
      </c>
      <c r="P732">
        <f t="shared" si="1846"/>
        <v>21.194489238324945</v>
      </c>
      <c r="R732">
        <f t="shared" si="1871"/>
        <v>-0.76945402746209624</v>
      </c>
      <c r="T732">
        <f t="shared" si="1861"/>
        <v>21.177068276977241</v>
      </c>
      <c r="V732">
        <f t="shared" si="1872"/>
        <v>0</v>
      </c>
    </row>
    <row r="733" spans="1:22" x14ac:dyDescent="0.2">
      <c r="A733">
        <f t="shared" si="1848"/>
        <v>0.5</v>
      </c>
      <c r="B733">
        <f t="shared" si="1863"/>
        <v>0.49969541350954777</v>
      </c>
      <c r="C733">
        <f t="shared" si="1864"/>
        <v>1.7449748351250481E-2</v>
      </c>
      <c r="D733">
        <f t="shared" si="1851"/>
        <v>-0.49999999999999989</v>
      </c>
      <c r="E733">
        <f t="shared" si="1865"/>
        <v>0.49969541350954783</v>
      </c>
      <c r="F733">
        <f t="shared" si="1866"/>
        <v>1.7449748351250485E-2</v>
      </c>
      <c r="G733">
        <f t="shared" si="1854"/>
        <v>0.5</v>
      </c>
      <c r="H733">
        <f t="shared" si="1867"/>
        <v>-0.49969541350954777</v>
      </c>
      <c r="I733">
        <f t="shared" si="1868"/>
        <v>-1.7449748351250481E-2</v>
      </c>
      <c r="J733">
        <f t="shared" si="1857"/>
        <v>0.49999999999999989</v>
      </c>
      <c r="K733">
        <f t="shared" si="1869"/>
        <v>0.49969541350954783</v>
      </c>
      <c r="L733">
        <f t="shared" si="1870"/>
        <v>1.7449748351250485E-2</v>
      </c>
      <c r="N733">
        <v>2</v>
      </c>
      <c r="O733">
        <f t="shared" si="1845"/>
        <v>68.795313516287266</v>
      </c>
      <c r="P733">
        <f t="shared" si="1846"/>
        <v>21.204686483712727</v>
      </c>
      <c r="R733">
        <f t="shared" si="1871"/>
        <v>-0.75758802963820315</v>
      </c>
      <c r="T733">
        <f t="shared" si="1861"/>
        <v>21.187265522365024</v>
      </c>
      <c r="V733">
        <f t="shared" si="1872"/>
        <v>0</v>
      </c>
    </row>
    <row r="734" spans="1:22" x14ac:dyDescent="0.2">
      <c r="A734">
        <f t="shared" si="1848"/>
        <v>0.5</v>
      </c>
      <c r="B734">
        <f t="shared" si="1863"/>
        <v>0.49966419688932806</v>
      </c>
      <c r="C734">
        <f t="shared" si="1864"/>
        <v>1.8321854353278134E-2</v>
      </c>
      <c r="D734">
        <f t="shared" si="1851"/>
        <v>-0.49999999999999989</v>
      </c>
      <c r="E734">
        <f t="shared" si="1865"/>
        <v>0.49966419688932812</v>
      </c>
      <c r="F734">
        <f t="shared" si="1866"/>
        <v>1.8321854353278138E-2</v>
      </c>
      <c r="G734">
        <f t="shared" si="1854"/>
        <v>0.5</v>
      </c>
      <c r="H734">
        <f t="shared" si="1867"/>
        <v>-0.49966419688932806</v>
      </c>
      <c r="I734">
        <f t="shared" si="1868"/>
        <v>-1.8321854353278134E-2</v>
      </c>
      <c r="J734">
        <f t="shared" si="1857"/>
        <v>0.49999999999999989</v>
      </c>
      <c r="K734">
        <f t="shared" si="1869"/>
        <v>0.49966419688932812</v>
      </c>
      <c r="L734">
        <f t="shared" si="1870"/>
        <v>1.8321854353278138E-2</v>
      </c>
      <c r="N734">
        <v>2.1</v>
      </c>
      <c r="O734">
        <f t="shared" si="1845"/>
        <v>68.785182507251562</v>
      </c>
      <c r="P734">
        <f t="shared" si="1846"/>
        <v>21.214817492748434</v>
      </c>
      <c r="R734">
        <f t="shared" si="1871"/>
        <v>-0.74572349463510434</v>
      </c>
      <c r="T734">
        <f t="shared" si="1861"/>
        <v>21.197396531400731</v>
      </c>
      <c r="V734">
        <f t="shared" si="1872"/>
        <v>0</v>
      </c>
    </row>
    <row r="735" spans="1:22" x14ac:dyDescent="0.2">
      <c r="A735">
        <f t="shared" si="1848"/>
        <v>0.5</v>
      </c>
      <c r="B735">
        <f t="shared" si="1863"/>
        <v>0.49963145820531046</v>
      </c>
      <c r="C735">
        <f t="shared" si="1864"/>
        <v>1.9193904543759969E-2</v>
      </c>
      <c r="D735">
        <f t="shared" si="1851"/>
        <v>-0.49999999999999989</v>
      </c>
      <c r="E735">
        <f t="shared" si="1865"/>
        <v>0.49963145820531052</v>
      </c>
      <c r="F735">
        <f t="shared" si="1866"/>
        <v>1.9193904543759972E-2</v>
      </c>
      <c r="G735">
        <f t="shared" si="1854"/>
        <v>0.5</v>
      </c>
      <c r="H735">
        <f t="shared" si="1867"/>
        <v>-0.49963145820531046</v>
      </c>
      <c r="I735">
        <f t="shared" si="1868"/>
        <v>-1.9193904543759969E-2</v>
      </c>
      <c r="J735">
        <f t="shared" si="1857"/>
        <v>0.49999999999999989</v>
      </c>
      <c r="K735">
        <f t="shared" si="1869"/>
        <v>0.49963145820531052</v>
      </c>
      <c r="L735">
        <f t="shared" si="1870"/>
        <v>1.9193904543759972E-2</v>
      </c>
      <c r="N735">
        <v>2.2000000000000002</v>
      </c>
      <c r="O735">
        <f t="shared" si="1845"/>
        <v>68.775117741612448</v>
      </c>
      <c r="P735">
        <f t="shared" si="1846"/>
        <v>21.224882258387563</v>
      </c>
      <c r="R735">
        <f t="shared" si="1871"/>
        <v>-0.73386045026557767</v>
      </c>
      <c r="T735">
        <f t="shared" si="1861"/>
        <v>21.20746129703986</v>
      </c>
      <c r="V735">
        <f t="shared" si="1872"/>
        <v>0</v>
      </c>
    </row>
    <row r="736" spans="1:22" x14ac:dyDescent="0.2">
      <c r="A736">
        <f t="shared" si="1848"/>
        <v>0.5</v>
      </c>
      <c r="B736">
        <f t="shared" si="1863"/>
        <v>0.49959719755722287</v>
      </c>
      <c r="C736">
        <f t="shared" si="1864"/>
        <v>2.0065896266279862E-2</v>
      </c>
      <c r="D736">
        <f t="shared" si="1851"/>
        <v>-0.49999999999999989</v>
      </c>
      <c r="E736">
        <f t="shared" si="1865"/>
        <v>0.49959719755722298</v>
      </c>
      <c r="F736">
        <f t="shared" si="1866"/>
        <v>2.0065896266279866E-2</v>
      </c>
      <c r="G736">
        <f t="shared" si="1854"/>
        <v>0.5</v>
      </c>
      <c r="H736">
        <f t="shared" si="1867"/>
        <v>-0.49959719755722287</v>
      </c>
      <c r="I736">
        <f t="shared" si="1868"/>
        <v>-2.0065896266279862E-2</v>
      </c>
      <c r="J736">
        <f t="shared" si="1857"/>
        <v>0.49999999999999989</v>
      </c>
      <c r="K736">
        <f t="shared" si="1869"/>
        <v>0.49959719755722298</v>
      </c>
      <c r="L736">
        <f t="shared" si="1870"/>
        <v>2.0065896266279866E-2</v>
      </c>
      <c r="N736">
        <v>2.2999999999999998</v>
      </c>
      <c r="O736">
        <f t="shared" si="1845"/>
        <v>68.765119226207176</v>
      </c>
      <c r="P736">
        <f t="shared" si="1846"/>
        <v>21.234880773792817</v>
      </c>
      <c r="R736">
        <f t="shared" si="1871"/>
        <v>-0.7219989242535938</v>
      </c>
      <c r="T736">
        <f t="shared" si="1861"/>
        <v>21.217459812445114</v>
      </c>
      <c r="V736">
        <f t="shared" si="1872"/>
        <v>0</v>
      </c>
    </row>
    <row r="737" spans="1:22" x14ac:dyDescent="0.2">
      <c r="A737">
        <f t="shared" si="1848"/>
        <v>0.5</v>
      </c>
      <c r="B737">
        <f t="shared" si="1863"/>
        <v>0.49956141504942914</v>
      </c>
      <c r="C737">
        <f t="shared" si="1864"/>
        <v>2.0937826864599808E-2</v>
      </c>
      <c r="D737">
        <f t="shared" si="1851"/>
        <v>-0.49999999999999989</v>
      </c>
      <c r="E737">
        <f t="shared" si="1865"/>
        <v>0.49956141504942919</v>
      </c>
      <c r="F737">
        <f t="shared" si="1866"/>
        <v>2.0937826864599812E-2</v>
      </c>
      <c r="G737">
        <f t="shared" si="1854"/>
        <v>0.5</v>
      </c>
      <c r="H737">
        <f t="shared" si="1867"/>
        <v>-0.49956141504942914</v>
      </c>
      <c r="I737">
        <f t="shared" si="1868"/>
        <v>-2.0937826864599808E-2</v>
      </c>
      <c r="J737">
        <f t="shared" si="1857"/>
        <v>0.49999999999999989</v>
      </c>
      <c r="K737">
        <f t="shared" si="1869"/>
        <v>0.49956141504942919</v>
      </c>
      <c r="L737">
        <f t="shared" si="1870"/>
        <v>2.0937826864599812E-2</v>
      </c>
      <c r="N737">
        <v>2.4</v>
      </c>
      <c r="O737">
        <f t="shared" si="1845"/>
        <v>68.755186967666631</v>
      </c>
      <c r="P737">
        <f t="shared" si="1846"/>
        <v>21.244813032333369</v>
      </c>
      <c r="R737">
        <f t="shared" si="1871"/>
        <v>-0.7101389442346786</v>
      </c>
      <c r="T737">
        <f t="shared" si="1861"/>
        <v>21.227392070985665</v>
      </c>
      <c r="V737">
        <f t="shared" si="1872"/>
        <v>0</v>
      </c>
    </row>
    <row r="738" spans="1:22" x14ac:dyDescent="0.2">
      <c r="A738">
        <f t="shared" si="1848"/>
        <v>0.5</v>
      </c>
      <c r="B738">
        <f t="shared" si="1863"/>
        <v>0.49952411079092879</v>
      </c>
      <c r="C738">
        <f t="shared" si="1864"/>
        <v>2.1809693682667997E-2</v>
      </c>
      <c r="D738">
        <f t="shared" si="1851"/>
        <v>-0.49999999999999989</v>
      </c>
      <c r="E738">
        <f t="shared" si="1865"/>
        <v>0.49952411079092884</v>
      </c>
      <c r="F738">
        <f t="shared" si="1866"/>
        <v>2.1809693682668E-2</v>
      </c>
      <c r="G738">
        <f t="shared" si="1854"/>
        <v>0.5</v>
      </c>
      <c r="H738">
        <f t="shared" si="1867"/>
        <v>-0.49952411079092879</v>
      </c>
      <c r="I738">
        <f t="shared" si="1868"/>
        <v>-2.1809693682667997E-2</v>
      </c>
      <c r="J738">
        <f t="shared" si="1857"/>
        <v>0.49999999999999989</v>
      </c>
      <c r="K738">
        <f t="shared" si="1869"/>
        <v>0.49952411079092884</v>
      </c>
      <c r="L738">
        <f t="shared" si="1870"/>
        <v>2.1809693682668E-2</v>
      </c>
      <c r="N738">
        <v>2.5</v>
      </c>
      <c r="O738">
        <f t="shared" si="1845"/>
        <v>68.745320972415925</v>
      </c>
      <c r="P738">
        <f t="shared" si="1846"/>
        <v>21.254679027584078</v>
      </c>
      <c r="R738">
        <f t="shared" si="1871"/>
        <v>-0.69828053775655619</v>
      </c>
      <c r="T738">
        <f t="shared" si="1861"/>
        <v>21.237258066236375</v>
      </c>
      <c r="V738">
        <f t="shared" si="1872"/>
        <v>0</v>
      </c>
    </row>
    <row r="739" spans="1:22" x14ac:dyDescent="0.2">
      <c r="A739">
        <f t="shared" si="1848"/>
        <v>0.5</v>
      </c>
      <c r="B739">
        <f t="shared" si="1863"/>
        <v>0.49948528489535726</v>
      </c>
      <c r="C739">
        <f t="shared" si="1864"/>
        <v>2.2681494064626887E-2</v>
      </c>
      <c r="D739">
        <f t="shared" si="1851"/>
        <v>-0.49999999999999989</v>
      </c>
      <c r="E739">
        <f t="shared" si="1865"/>
        <v>0.49948528489535737</v>
      </c>
      <c r="F739">
        <f t="shared" si="1866"/>
        <v>2.2681494064626891E-2</v>
      </c>
      <c r="G739">
        <f t="shared" si="1854"/>
        <v>0.5</v>
      </c>
      <c r="H739">
        <f t="shared" si="1867"/>
        <v>-0.49948528489535726</v>
      </c>
      <c r="I739">
        <f t="shared" si="1868"/>
        <v>-2.2681494064626887E-2</v>
      </c>
      <c r="J739">
        <f t="shared" si="1857"/>
        <v>0.49999999999999989</v>
      </c>
      <c r="K739">
        <f t="shared" si="1869"/>
        <v>0.49948528489535737</v>
      </c>
      <c r="L739">
        <f t="shared" si="1870"/>
        <v>2.2681494064626891E-2</v>
      </c>
      <c r="N739">
        <v>2.6</v>
      </c>
      <c r="O739">
        <f t="shared" si="1845"/>
        <v>68.735521246675276</v>
      </c>
      <c r="P739">
        <f t="shared" si="1846"/>
        <v>21.264478753324731</v>
      </c>
      <c r="R739">
        <f t="shared" si="1871"/>
        <v>-0.68642373227968179</v>
      </c>
      <c r="T739">
        <f t="shared" si="1861"/>
        <v>21.247057791977028</v>
      </c>
      <c r="V739">
        <f t="shared" si="1872"/>
        <v>0</v>
      </c>
    </row>
    <row r="740" spans="1:22" x14ac:dyDescent="0.2">
      <c r="A740">
        <f t="shared" si="1848"/>
        <v>0.5</v>
      </c>
      <c r="B740">
        <f t="shared" si="1863"/>
        <v>0.4994449374809849</v>
      </c>
      <c r="C740">
        <f t="shared" si="1864"/>
        <v>2.3553225354821326E-2</v>
      </c>
      <c r="D740">
        <f t="shared" si="1851"/>
        <v>-0.49999999999999989</v>
      </c>
      <c r="E740">
        <f t="shared" si="1865"/>
        <v>0.49944493748098495</v>
      </c>
      <c r="F740">
        <f t="shared" si="1866"/>
        <v>2.3553225354821329E-2</v>
      </c>
      <c r="G740">
        <f t="shared" si="1854"/>
        <v>0.5</v>
      </c>
      <c r="H740">
        <f t="shared" si="1867"/>
        <v>-0.4994449374809849</v>
      </c>
      <c r="I740">
        <f t="shared" si="1868"/>
        <v>-2.3553225354821326E-2</v>
      </c>
      <c r="J740">
        <f t="shared" si="1857"/>
        <v>0.49999999999999989</v>
      </c>
      <c r="K740">
        <f t="shared" si="1869"/>
        <v>0.49944493748098495</v>
      </c>
      <c r="L740">
        <f t="shared" si="1870"/>
        <v>2.3553225354821329E-2</v>
      </c>
      <c r="N740">
        <v>2.7</v>
      </c>
      <c r="O740">
        <f t="shared" si="1845"/>
        <v>68.725787796460679</v>
      </c>
      <c r="P740">
        <f t="shared" si="1846"/>
        <v>21.274212203539317</v>
      </c>
      <c r="R740">
        <f t="shared" si="1871"/>
        <v>-0.67456855517783154</v>
      </c>
      <c r="T740">
        <f t="shared" si="1861"/>
        <v>21.256791242191614</v>
      </c>
      <c r="V740">
        <f t="shared" si="1872"/>
        <v>0</v>
      </c>
    </row>
    <row r="741" spans="1:22" x14ac:dyDescent="0.2">
      <c r="A741">
        <f t="shared" si="1848"/>
        <v>0.5</v>
      </c>
      <c r="B741">
        <f t="shared" si="1863"/>
        <v>0.49940306867071699</v>
      </c>
      <c r="C741">
        <f t="shared" si="1864"/>
        <v>2.4424884897806625E-2</v>
      </c>
      <c r="D741">
        <f t="shared" si="1851"/>
        <v>-0.49999999999999989</v>
      </c>
      <c r="E741">
        <f t="shared" si="1865"/>
        <v>0.49940306867071704</v>
      </c>
      <c r="F741">
        <f t="shared" si="1866"/>
        <v>2.4424884897806629E-2</v>
      </c>
      <c r="G741">
        <f t="shared" si="1854"/>
        <v>0.5</v>
      </c>
      <c r="H741">
        <f t="shared" si="1867"/>
        <v>-0.49940306867071699</v>
      </c>
      <c r="I741">
        <f t="shared" si="1868"/>
        <v>-2.4424884897806625E-2</v>
      </c>
      <c r="J741">
        <f t="shared" si="1857"/>
        <v>0.49999999999999989</v>
      </c>
      <c r="K741">
        <f t="shared" si="1869"/>
        <v>0.49940306867071704</v>
      </c>
      <c r="L741">
        <f t="shared" si="1870"/>
        <v>2.4424884897806629E-2</v>
      </c>
      <c r="N741">
        <v>2.8</v>
      </c>
      <c r="O741">
        <f t="shared" si="1845"/>
        <v>68.716120627584729</v>
      </c>
      <c r="P741">
        <f t="shared" si="1846"/>
        <v>21.283879372415271</v>
      </c>
      <c r="R741">
        <f t="shared" si="1871"/>
        <v>-0.66271503373850038</v>
      </c>
      <c r="T741">
        <f t="shared" si="1861"/>
        <v>21.266458411067568</v>
      </c>
      <c r="V741">
        <f t="shared" si="1872"/>
        <v>0</v>
      </c>
    </row>
    <row r="742" spans="1:22" x14ac:dyDescent="0.2">
      <c r="A742">
        <f t="shared" si="1848"/>
        <v>0.5</v>
      </c>
      <c r="B742">
        <f t="shared" si="1863"/>
        <v>0.49935967859209301</v>
      </c>
      <c r="C742">
        <f t="shared" si="1864"/>
        <v>2.5296470038356649E-2</v>
      </c>
      <c r="D742">
        <f t="shared" si="1851"/>
        <v>-0.49999999999999989</v>
      </c>
      <c r="E742">
        <f t="shared" si="1865"/>
        <v>0.49935967859209307</v>
      </c>
      <c r="F742">
        <f t="shared" si="1866"/>
        <v>2.5296470038356653E-2</v>
      </c>
      <c r="G742">
        <f t="shared" si="1854"/>
        <v>0.5</v>
      </c>
      <c r="H742">
        <f t="shared" si="1867"/>
        <v>-0.49935967859209301</v>
      </c>
      <c r="I742">
        <f t="shared" si="1868"/>
        <v>-2.5296470038356649E-2</v>
      </c>
      <c r="J742">
        <f t="shared" si="1857"/>
        <v>0.49999999999999989</v>
      </c>
      <c r="K742">
        <f t="shared" si="1869"/>
        <v>0.49935967859209307</v>
      </c>
      <c r="L742">
        <f t="shared" si="1870"/>
        <v>2.5296470038356653E-2</v>
      </c>
      <c r="N742">
        <v>2.9</v>
      </c>
      <c r="O742">
        <f t="shared" si="1845"/>
        <v>68.706519745657289</v>
      </c>
      <c r="P742">
        <f t="shared" si="1846"/>
        <v>21.2934802543427</v>
      </c>
      <c r="R742">
        <f t="shared" si="1871"/>
        <v>-0.65086319516367652</v>
      </c>
      <c r="T742">
        <f t="shared" si="1861"/>
        <v>21.276059292994997</v>
      </c>
      <c r="V742">
        <f t="shared" si="1872"/>
        <v>0</v>
      </c>
    </row>
    <row r="743" spans="1:22" x14ac:dyDescent="0.2">
      <c r="A743">
        <f t="shared" si="1848"/>
        <v>0.5</v>
      </c>
      <c r="B743">
        <f t="shared" si="1863"/>
        <v>0.49931476737728681</v>
      </c>
      <c r="C743">
        <f t="shared" si="1864"/>
        <v>2.6167978121471914E-2</v>
      </c>
      <c r="D743">
        <f t="shared" si="1851"/>
        <v>-0.49999999999999989</v>
      </c>
      <c r="E743">
        <f t="shared" si="1865"/>
        <v>0.49931476737728692</v>
      </c>
      <c r="F743">
        <f t="shared" si="1866"/>
        <v>2.6167978121471917E-2</v>
      </c>
      <c r="G743">
        <f t="shared" si="1854"/>
        <v>0.5</v>
      </c>
      <c r="H743">
        <f t="shared" si="1867"/>
        <v>-0.49931476737728681</v>
      </c>
      <c r="I743">
        <f t="shared" si="1868"/>
        <v>-2.6167978121471914E-2</v>
      </c>
      <c r="J743">
        <f t="shared" si="1857"/>
        <v>0.49999999999999989</v>
      </c>
      <c r="K743">
        <f t="shared" si="1869"/>
        <v>0.49931476737728692</v>
      </c>
      <c r="L743">
        <f t="shared" si="1870"/>
        <v>2.6167978121471917E-2</v>
      </c>
      <c r="N743">
        <v>3</v>
      </c>
      <c r="O743">
        <f t="shared" si="1845"/>
        <v>68.696985156086313</v>
      </c>
      <c r="P743">
        <f t="shared" si="1846"/>
        <v>21.30301484391369</v>
      </c>
      <c r="R743">
        <f t="shared" si="1871"/>
        <v>-0.63901306657021095</v>
      </c>
      <c r="T743">
        <f t="shared" si="1861"/>
        <v>21.285593882565987</v>
      </c>
      <c r="V743">
        <f t="shared" si="1872"/>
        <v>0</v>
      </c>
    </row>
    <row r="744" spans="1:22" x14ac:dyDescent="0.2">
      <c r="A744">
        <f t="shared" si="1848"/>
        <v>0.5</v>
      </c>
      <c r="B744">
        <f t="shared" si="1863"/>
        <v>0.49926833516310576</v>
      </c>
      <c r="C744">
        <f t="shared" si="1864"/>
        <v>2.703940649238764E-2</v>
      </c>
      <c r="D744">
        <f t="shared" si="1851"/>
        <v>-0.49999999999999989</v>
      </c>
      <c r="E744">
        <f t="shared" si="1865"/>
        <v>0.49926833516310581</v>
      </c>
      <c r="F744">
        <f t="shared" si="1866"/>
        <v>2.7039406492387643E-2</v>
      </c>
      <c r="G744">
        <f t="shared" si="1854"/>
        <v>0.5</v>
      </c>
      <c r="H744">
        <f t="shared" si="1867"/>
        <v>-0.49926833516310576</v>
      </c>
      <c r="I744">
        <f t="shared" si="1868"/>
        <v>-2.703940649238764E-2</v>
      </c>
      <c r="J744">
        <f t="shared" si="1857"/>
        <v>0.49999999999999989</v>
      </c>
      <c r="K744">
        <f t="shared" si="1869"/>
        <v>0.49926833516310581</v>
      </c>
      <c r="L744">
        <f t="shared" si="1870"/>
        <v>2.7039406492387643E-2</v>
      </c>
      <c r="N744">
        <v>3.1</v>
      </c>
      <c r="O744">
        <f t="shared" si="1845"/>
        <v>68.687516864078489</v>
      </c>
      <c r="P744">
        <f t="shared" si="1846"/>
        <v>21.312483135921514</v>
      </c>
      <c r="R744">
        <f t="shared" si="1871"/>
        <v>-0.62716467499043915</v>
      </c>
      <c r="T744">
        <f t="shared" si="1861"/>
        <v>21.295062174573811</v>
      </c>
      <c r="V744">
        <f t="shared" si="1872"/>
        <v>0</v>
      </c>
    </row>
    <row r="745" spans="1:22" x14ac:dyDescent="0.2">
      <c r="A745">
        <f t="shared" si="1848"/>
        <v>0.5</v>
      </c>
      <c r="B745">
        <f t="shared" si="1863"/>
        <v>0.4992203820909904</v>
      </c>
      <c r="C745">
        <f t="shared" si="1864"/>
        <v>2.7910752496581894E-2</v>
      </c>
      <c r="D745">
        <f t="shared" si="1851"/>
        <v>-0.49999999999999989</v>
      </c>
      <c r="E745">
        <f t="shared" si="1865"/>
        <v>0.49922038209099051</v>
      </c>
      <c r="F745">
        <f t="shared" si="1866"/>
        <v>2.7910752496581898E-2</v>
      </c>
      <c r="G745">
        <f t="shared" si="1854"/>
        <v>0.5</v>
      </c>
      <c r="H745">
        <f t="shared" si="1867"/>
        <v>-0.4992203820909904</v>
      </c>
      <c r="I745">
        <f t="shared" si="1868"/>
        <v>-2.7910752496581894E-2</v>
      </c>
      <c r="J745">
        <f t="shared" si="1857"/>
        <v>0.49999999999999989</v>
      </c>
      <c r="K745">
        <f t="shared" si="1869"/>
        <v>0.49922038209099051</v>
      </c>
      <c r="L745">
        <f t="shared" si="1870"/>
        <v>2.7910752496581898E-2</v>
      </c>
      <c r="N745">
        <v>3.2</v>
      </c>
      <c r="O745">
        <f t="shared" si="1845"/>
        <v>68.678114874640073</v>
      </c>
      <c r="P745">
        <f t="shared" si="1846"/>
        <v>21.321885125359934</v>
      </c>
      <c r="R745">
        <f t="shared" si="1871"/>
        <v>-0.61531804737268914</v>
      </c>
      <c r="T745">
        <f t="shared" si="1861"/>
        <v>21.304464164012231</v>
      </c>
      <c r="V745">
        <f t="shared" si="1872"/>
        <v>0</v>
      </c>
    </row>
    <row r="746" spans="1:22" x14ac:dyDescent="0.2">
      <c r="A746">
        <f t="shared" si="1848"/>
        <v>0.5</v>
      </c>
      <c r="B746">
        <f t="shared" si="1863"/>
        <v>0.49917090830701411</v>
      </c>
      <c r="C746">
        <f t="shared" si="1864"/>
        <v>2.8782013479783635E-2</v>
      </c>
      <c r="D746">
        <f t="shared" si="1851"/>
        <v>-0.49999999999999989</v>
      </c>
      <c r="E746">
        <f t="shared" si="1865"/>
        <v>0.49917090830701416</v>
      </c>
      <c r="F746">
        <f t="shared" si="1866"/>
        <v>2.8782013479783639E-2</v>
      </c>
      <c r="G746">
        <f t="shared" si="1854"/>
        <v>0.5</v>
      </c>
      <c r="H746">
        <f t="shared" si="1867"/>
        <v>-0.49917090830701411</v>
      </c>
      <c r="I746">
        <f t="shared" si="1868"/>
        <v>-2.8782013479783635E-2</v>
      </c>
      <c r="J746">
        <f t="shared" si="1857"/>
        <v>0.49999999999999989</v>
      </c>
      <c r="K746">
        <f t="shared" si="1869"/>
        <v>0.49917090830701416</v>
      </c>
      <c r="L746">
        <f t="shared" si="1870"/>
        <v>2.8782013479783639E-2</v>
      </c>
      <c r="N746">
        <v>3.3</v>
      </c>
      <c r="O746">
        <f t="shared" si="1845"/>
        <v>68.668779192577574</v>
      </c>
      <c r="P746">
        <f t="shared" si="1846"/>
        <v>21.331220807422429</v>
      </c>
      <c r="R746">
        <f t="shared" si="1871"/>
        <v>-0.6034732105819316</v>
      </c>
      <c r="T746">
        <f t="shared" si="1861"/>
        <v>21.313799846074726</v>
      </c>
      <c r="V746">
        <f t="shared" si="1872"/>
        <v>0</v>
      </c>
    </row>
    <row r="747" spans="1:22" x14ac:dyDescent="0.2">
      <c r="A747">
        <f t="shared" si="1848"/>
        <v>0.5</v>
      </c>
      <c r="B747">
        <f t="shared" si="1863"/>
        <v>0.49911991396188254</v>
      </c>
      <c r="C747">
        <f t="shared" si="1864"/>
        <v>2.9653186787980807E-2</v>
      </c>
      <c r="D747">
        <f t="shared" si="1851"/>
        <v>-0.49999999999999989</v>
      </c>
      <c r="E747">
        <f t="shared" si="1865"/>
        <v>0.4991199139618826</v>
      </c>
      <c r="F747">
        <f t="shared" si="1866"/>
        <v>2.9653186787980811E-2</v>
      </c>
      <c r="G747">
        <f t="shared" si="1854"/>
        <v>0.5</v>
      </c>
      <c r="H747">
        <f t="shared" si="1867"/>
        <v>-0.49911991396188254</v>
      </c>
      <c r="I747">
        <f t="shared" si="1868"/>
        <v>-2.9653186787980807E-2</v>
      </c>
      <c r="J747">
        <f t="shared" si="1857"/>
        <v>0.49999999999999989</v>
      </c>
      <c r="K747">
        <f t="shared" si="1869"/>
        <v>0.4991199139618826</v>
      </c>
      <c r="L747">
        <f t="shared" si="1870"/>
        <v>2.9653186787980811E-2</v>
      </c>
      <c r="N747">
        <v>3.4</v>
      </c>
      <c r="O747">
        <f t="shared" si="1845"/>
        <v>68.659509822498507</v>
      </c>
      <c r="P747">
        <f t="shared" si="1846"/>
        <v>21.34049017750149</v>
      </c>
      <c r="R747">
        <f t="shared" si="1871"/>
        <v>-0.59163019140020268</v>
      </c>
      <c r="T747">
        <f t="shared" si="1861"/>
        <v>21.323069216153787</v>
      </c>
      <c r="V747">
        <f t="shared" si="1872"/>
        <v>0</v>
      </c>
    </row>
    <row r="748" spans="1:22" x14ac:dyDescent="0.2">
      <c r="A748">
        <f t="shared" si="1848"/>
        <v>0.5</v>
      </c>
      <c r="B748">
        <f t="shared" si="1863"/>
        <v>0.4990673992109334</v>
      </c>
      <c r="C748">
        <f t="shared" si="1864"/>
        <v>3.052426976742843E-2</v>
      </c>
      <c r="D748">
        <f t="shared" si="1851"/>
        <v>-0.49999999999999989</v>
      </c>
      <c r="E748">
        <f t="shared" si="1865"/>
        <v>0.49906739921093346</v>
      </c>
      <c r="F748">
        <f t="shared" si="1866"/>
        <v>3.0524269767428436E-2</v>
      </c>
      <c r="G748">
        <f t="shared" si="1854"/>
        <v>0.5</v>
      </c>
      <c r="H748">
        <f t="shared" si="1867"/>
        <v>-0.4990673992109334</v>
      </c>
      <c r="I748">
        <f t="shared" si="1868"/>
        <v>-3.052426976742843E-2</v>
      </c>
      <c r="J748">
        <f t="shared" si="1857"/>
        <v>0.49999999999999989</v>
      </c>
      <c r="K748">
        <f t="shared" si="1869"/>
        <v>0.49906739921093346</v>
      </c>
      <c r="L748">
        <f t="shared" si="1870"/>
        <v>3.0524269767428436E-2</v>
      </c>
      <c r="N748">
        <v>3.5</v>
      </c>
      <c r="O748">
        <f t="shared" si="1845"/>
        <v>68.650306768812115</v>
      </c>
      <c r="P748">
        <f t="shared" si="1846"/>
        <v>21.349693231187889</v>
      </c>
      <c r="R748">
        <f t="shared" si="1871"/>
        <v>-0.57978901652722925</v>
      </c>
      <c r="T748">
        <f t="shared" si="1861"/>
        <v>21.332272269840185</v>
      </c>
      <c r="V748">
        <f t="shared" si="1872"/>
        <v>0</v>
      </c>
    </row>
    <row r="749" spans="1:22" x14ac:dyDescent="0.2">
      <c r="A749">
        <f t="shared" si="1848"/>
        <v>0.5</v>
      </c>
      <c r="B749">
        <f t="shared" si="1863"/>
        <v>0.49901336421413567</v>
      </c>
      <c r="C749">
        <f t="shared" si="1864"/>
        <v>3.139525976465668E-2</v>
      </c>
      <c r="D749">
        <f t="shared" si="1851"/>
        <v>-0.49999999999999989</v>
      </c>
      <c r="E749">
        <f t="shared" si="1865"/>
        <v>0.49901336421413572</v>
      </c>
      <c r="F749">
        <f t="shared" si="1866"/>
        <v>3.1395259764656687E-2</v>
      </c>
      <c r="G749">
        <f t="shared" si="1854"/>
        <v>0.5</v>
      </c>
      <c r="H749">
        <f t="shared" si="1867"/>
        <v>-0.49901336421413567</v>
      </c>
      <c r="I749">
        <f t="shared" si="1868"/>
        <v>-3.139525976465668E-2</v>
      </c>
      <c r="J749">
        <f t="shared" si="1857"/>
        <v>0.49999999999999989</v>
      </c>
      <c r="K749">
        <f t="shared" si="1869"/>
        <v>0.49901336421413572</v>
      </c>
      <c r="L749">
        <f t="shared" si="1870"/>
        <v>3.1395259764656687E-2</v>
      </c>
      <c r="N749">
        <v>3.6</v>
      </c>
      <c r="O749">
        <f t="shared" si="1845"/>
        <v>68.641170035730127</v>
      </c>
      <c r="P749">
        <f t="shared" si="1846"/>
        <v>21.358829964269891</v>
      </c>
      <c r="R749">
        <f t="shared" si="1871"/>
        <v>-0.56794971258098315</v>
      </c>
      <c r="T749">
        <f t="shared" si="1861"/>
        <v>21.341409002922187</v>
      </c>
      <c r="V749">
        <f t="shared" si="1872"/>
        <v>0</v>
      </c>
    </row>
    <row r="750" spans="1:22" x14ac:dyDescent="0.2">
      <c r="A750">
        <f t="shared" si="1848"/>
        <v>0.5</v>
      </c>
      <c r="B750">
        <f t="shared" si="1863"/>
        <v>0.49895780913608945</v>
      </c>
      <c r="C750">
        <f t="shared" si="1864"/>
        <v>3.2266154126478985E-2</v>
      </c>
      <c r="D750">
        <f t="shared" si="1851"/>
        <v>-0.49999999999999989</v>
      </c>
      <c r="E750">
        <f t="shared" si="1865"/>
        <v>0.4989578091360895</v>
      </c>
      <c r="F750">
        <f t="shared" si="1866"/>
        <v>3.2266154126478992E-2</v>
      </c>
      <c r="G750">
        <f t="shared" si="1854"/>
        <v>0.5</v>
      </c>
      <c r="H750">
        <f t="shared" si="1867"/>
        <v>-0.49895780913608945</v>
      </c>
      <c r="I750">
        <f t="shared" si="1868"/>
        <v>-3.2266154126478985E-2</v>
      </c>
      <c r="J750">
        <f t="shared" si="1857"/>
        <v>0.49999999999999989</v>
      </c>
      <c r="K750">
        <f t="shared" si="1869"/>
        <v>0.4989578091360895</v>
      </c>
      <c r="L750">
        <f t="shared" si="1870"/>
        <v>3.2266154126478992E-2</v>
      </c>
      <c r="N750">
        <v>3.7</v>
      </c>
      <c r="O750">
        <f t="shared" si="1845"/>
        <v>68.63209962726738</v>
      </c>
      <c r="P750">
        <f t="shared" si="1846"/>
        <v>21.367900372732617</v>
      </c>
      <c r="R750">
        <f t="shared" si="1871"/>
        <v>-0.55611230609819984</v>
      </c>
      <c r="T750">
        <f t="shared" si="1861"/>
        <v>21.350479411384914</v>
      </c>
      <c r="V750">
        <f t="shared" si="1872"/>
        <v>0</v>
      </c>
    </row>
    <row r="751" spans="1:22" x14ac:dyDescent="0.2">
      <c r="A751">
        <f t="shared" si="1848"/>
        <v>0.5</v>
      </c>
      <c r="B751">
        <f t="shared" si="1863"/>
        <v>0.49890073414602493</v>
      </c>
      <c r="C751">
        <f t="shared" si="1864"/>
        <v>3.3136950200000063E-2</v>
      </c>
      <c r="D751">
        <f t="shared" si="1851"/>
        <v>-0.49999999999999989</v>
      </c>
      <c r="E751">
        <f t="shared" si="1865"/>
        <v>0.49890073414602498</v>
      </c>
      <c r="F751">
        <f t="shared" si="1866"/>
        <v>3.313695020000007E-2</v>
      </c>
      <c r="G751">
        <f t="shared" si="1854"/>
        <v>0.5</v>
      </c>
      <c r="H751">
        <f t="shared" si="1867"/>
        <v>-0.49890073414602493</v>
      </c>
      <c r="I751">
        <f t="shared" si="1868"/>
        <v>-3.3136950200000063E-2</v>
      </c>
      <c r="J751">
        <f t="shared" si="1857"/>
        <v>0.49999999999999989</v>
      </c>
      <c r="K751">
        <f t="shared" si="1869"/>
        <v>0.49890073414602498</v>
      </c>
      <c r="L751">
        <f t="shared" si="1870"/>
        <v>3.313695020000007E-2</v>
      </c>
      <c r="N751">
        <v>3.8</v>
      </c>
      <c r="O751">
        <f t="shared" si="1845"/>
        <v>68.623095547242755</v>
      </c>
      <c r="P751">
        <f t="shared" si="1846"/>
        <v>21.376904452757248</v>
      </c>
      <c r="R751">
        <f t="shared" si="1871"/>
        <v>-0.54427682353493978</v>
      </c>
      <c r="T751">
        <f t="shared" si="1861"/>
        <v>21.359483491409545</v>
      </c>
      <c r="V751">
        <f t="shared" si="1872"/>
        <v>0</v>
      </c>
    </row>
    <row r="752" spans="1:22" x14ac:dyDescent="0.2">
      <c r="A752">
        <f t="shared" si="1848"/>
        <v>0.5</v>
      </c>
      <c r="B752">
        <f t="shared" si="1863"/>
        <v>0.49884213941780259</v>
      </c>
      <c r="C752">
        <f t="shared" si="1864"/>
        <v>3.4007645332624077E-2</v>
      </c>
      <c r="D752">
        <f t="shared" si="1851"/>
        <v>-0.49999999999999989</v>
      </c>
      <c r="E752">
        <f t="shared" si="1865"/>
        <v>0.49884213941780264</v>
      </c>
      <c r="F752">
        <f t="shared" si="1866"/>
        <v>3.4007645332624084E-2</v>
      </c>
      <c r="G752">
        <f t="shared" si="1854"/>
        <v>0.5</v>
      </c>
      <c r="H752">
        <f t="shared" si="1867"/>
        <v>-0.49884213941780259</v>
      </c>
      <c r="I752">
        <f t="shared" si="1868"/>
        <v>-3.4007645332624077E-2</v>
      </c>
      <c r="J752">
        <f t="shared" si="1857"/>
        <v>0.49999999999999989</v>
      </c>
      <c r="K752">
        <f t="shared" si="1869"/>
        <v>0.49884213941780264</v>
      </c>
      <c r="L752">
        <f t="shared" si="1870"/>
        <v>3.4007645332624084E-2</v>
      </c>
      <c r="N752">
        <v>3.9</v>
      </c>
      <c r="O752">
        <f t="shared" si="1845"/>
        <v>68.614157799279639</v>
      </c>
      <c r="P752">
        <f t="shared" si="1846"/>
        <v>21.385842200720347</v>
      </c>
      <c r="R752">
        <f t="shared" si="1871"/>
        <v>-0.53244329126715328</v>
      </c>
      <c r="T752">
        <f t="shared" si="1861"/>
        <v>21.368421239372644</v>
      </c>
      <c r="V752">
        <f t="shared" si="1872"/>
        <v>0</v>
      </c>
    </row>
    <row r="753" spans="1:22" x14ac:dyDescent="0.2">
      <c r="A753">
        <f t="shared" si="1848"/>
        <v>0.5</v>
      </c>
      <c r="B753">
        <f t="shared" si="1863"/>
        <v>0.49878202512991204</v>
      </c>
      <c r="C753">
        <f t="shared" si="1864"/>
        <v>3.4878236872062644E-2</v>
      </c>
      <c r="D753">
        <f t="shared" si="1851"/>
        <v>-0.49999999999999989</v>
      </c>
      <c r="E753">
        <f t="shared" si="1865"/>
        <v>0.4987820251299121</v>
      </c>
      <c r="F753">
        <f t="shared" si="1866"/>
        <v>3.4878236872062651E-2</v>
      </c>
      <c r="G753">
        <f t="shared" si="1854"/>
        <v>0.5</v>
      </c>
      <c r="H753">
        <f t="shared" si="1867"/>
        <v>-0.49878202512991204</v>
      </c>
      <c r="I753">
        <f t="shared" si="1868"/>
        <v>-3.4878236872062644E-2</v>
      </c>
      <c r="J753">
        <f t="shared" si="1857"/>
        <v>0.49999999999999989</v>
      </c>
      <c r="K753">
        <f t="shared" si="1869"/>
        <v>0.4987820251299121</v>
      </c>
      <c r="L753">
        <f t="shared" si="1870"/>
        <v>3.4878236872062651E-2</v>
      </c>
      <c r="N753">
        <v>4</v>
      </c>
      <c r="O753">
        <f t="shared" si="1845"/>
        <v>68.605286386806895</v>
      </c>
      <c r="P753">
        <f t="shared" si="1846"/>
        <v>21.394713613193108</v>
      </c>
      <c r="R753">
        <f t="shared" si="1871"/>
        <v>-0.52061173559124896</v>
      </c>
      <c r="T753">
        <f t="shared" si="1861"/>
        <v>21.377292651845405</v>
      </c>
      <c r="V753">
        <f t="shared" si="1872"/>
        <v>0</v>
      </c>
    </row>
    <row r="754" spans="1:22" x14ac:dyDescent="0.2">
      <c r="A754">
        <f t="shared" si="1848"/>
        <v>0.5</v>
      </c>
      <c r="B754">
        <f t="shared" si="1863"/>
        <v>0.49872039146547187</v>
      </c>
      <c r="C754">
        <f t="shared" si="1864"/>
        <v>3.574872216634295E-2</v>
      </c>
      <c r="D754">
        <f t="shared" si="1851"/>
        <v>-0.49999999999999989</v>
      </c>
      <c r="E754">
        <f t="shared" si="1865"/>
        <v>0.49872039146547198</v>
      </c>
      <c r="F754">
        <f t="shared" si="1866"/>
        <v>3.5748722166342957E-2</v>
      </c>
      <c r="G754">
        <f t="shared" si="1854"/>
        <v>0.5</v>
      </c>
      <c r="H754">
        <f t="shared" si="1867"/>
        <v>-0.49872039146547187</v>
      </c>
      <c r="I754">
        <f t="shared" si="1868"/>
        <v>-3.574872216634295E-2</v>
      </c>
      <c r="J754">
        <f t="shared" si="1857"/>
        <v>0.49999999999999989</v>
      </c>
      <c r="K754">
        <f t="shared" si="1869"/>
        <v>0.49872039146547198</v>
      </c>
      <c r="L754">
        <f t="shared" si="1870"/>
        <v>3.5748722166342957E-2</v>
      </c>
      <c r="N754">
        <v>4.0999999999999996</v>
      </c>
      <c r="O754">
        <f t="shared" si="1845"/>
        <v>68.596481313059343</v>
      </c>
      <c r="P754">
        <f t="shared" si="1846"/>
        <v>21.403518686940657</v>
      </c>
      <c r="R754">
        <f t="shared" si="1871"/>
        <v>-0.50878218272456266</v>
      </c>
      <c r="T754">
        <f t="shared" si="1861"/>
        <v>21.386097725592954</v>
      </c>
      <c r="V754">
        <f t="shared" si="1872"/>
        <v>0</v>
      </c>
    </row>
    <row r="755" spans="1:22" x14ac:dyDescent="0.2">
      <c r="A755">
        <f t="shared" si="1848"/>
        <v>0.5</v>
      </c>
      <c r="B755">
        <f t="shared" si="1863"/>
        <v>0.49865723861222899</v>
      </c>
      <c r="C755">
        <f t="shared" si="1864"/>
        <v>3.6619098563815837E-2</v>
      </c>
      <c r="D755">
        <f t="shared" si="1851"/>
        <v>-0.49999999999999989</v>
      </c>
      <c r="E755">
        <f t="shared" si="1865"/>
        <v>0.49865723861222905</v>
      </c>
      <c r="F755">
        <f t="shared" si="1866"/>
        <v>3.6619098563815844E-2</v>
      </c>
      <c r="G755">
        <f t="shared" si="1854"/>
        <v>0.5</v>
      </c>
      <c r="H755">
        <f t="shared" si="1867"/>
        <v>-0.49865723861222899</v>
      </c>
      <c r="I755">
        <f t="shared" si="1868"/>
        <v>-3.6619098563815837E-2</v>
      </c>
      <c r="J755">
        <f t="shared" si="1857"/>
        <v>0.49999999999999989</v>
      </c>
      <c r="K755">
        <f t="shared" si="1869"/>
        <v>0.49865723861222905</v>
      </c>
      <c r="L755">
        <f t="shared" si="1870"/>
        <v>3.6619098563815844E-2</v>
      </c>
      <c r="N755">
        <v>4.2</v>
      </c>
      <c r="O755">
        <f t="shared" si="1845"/>
        <v>68.587742581078672</v>
      </c>
      <c r="P755">
        <f t="shared" si="1846"/>
        <v>21.412257418921342</v>
      </c>
      <c r="R755">
        <f t="shared" si="1871"/>
        <v>-0.4969546588060183</v>
      </c>
      <c r="T755">
        <f t="shared" si="1861"/>
        <v>21.394836457573639</v>
      </c>
      <c r="V755">
        <f t="shared" si="1872"/>
        <v>0</v>
      </c>
    </row>
    <row r="756" spans="1:22" x14ac:dyDescent="0.2">
      <c r="A756">
        <f t="shared" si="1848"/>
        <v>0.5</v>
      </c>
      <c r="B756">
        <f t="shared" si="1863"/>
        <v>0.49859256676255781</v>
      </c>
      <c r="C756">
        <f t="shared" si="1864"/>
        <v>3.7489363413163841E-2</v>
      </c>
      <c r="D756">
        <f t="shared" si="1851"/>
        <v>-0.49999999999999989</v>
      </c>
      <c r="E756">
        <f t="shared" si="1865"/>
        <v>0.49859256676255787</v>
      </c>
      <c r="F756">
        <f t="shared" si="1866"/>
        <v>3.7489363413163848E-2</v>
      </c>
      <c r="G756">
        <f t="shared" si="1854"/>
        <v>0.5</v>
      </c>
      <c r="H756">
        <f t="shared" si="1867"/>
        <v>-0.49859256676255781</v>
      </c>
      <c r="I756">
        <f t="shared" si="1868"/>
        <v>-3.7489363413163841E-2</v>
      </c>
      <c r="J756">
        <f t="shared" si="1857"/>
        <v>0.49999999999999989</v>
      </c>
      <c r="K756">
        <f t="shared" si="1869"/>
        <v>0.49859256676255787</v>
      </c>
      <c r="L756">
        <f t="shared" si="1870"/>
        <v>3.7489363413163848E-2</v>
      </c>
      <c r="N756">
        <v>4.3</v>
      </c>
      <c r="O756">
        <f t="shared" si="1845"/>
        <v>68.579070193714017</v>
      </c>
      <c r="P756">
        <f t="shared" si="1846"/>
        <v>21.420929806285979</v>
      </c>
      <c r="R756">
        <f t="shared" si="1871"/>
        <v>-0.48512918989662879</v>
      </c>
      <c r="T756">
        <f t="shared" si="1861"/>
        <v>21.403508844938276</v>
      </c>
      <c r="V756">
        <f t="shared" si="1872"/>
        <v>0</v>
      </c>
    </row>
    <row r="757" spans="1:22" x14ac:dyDescent="0.2">
      <c r="A757">
        <f t="shared" si="1848"/>
        <v>0.5</v>
      </c>
      <c r="B757">
        <f t="shared" si="1863"/>
        <v>0.49852637611346007</v>
      </c>
      <c r="C757">
        <f t="shared" si="1864"/>
        <v>3.8359514063409317E-2</v>
      </c>
      <c r="D757">
        <f t="shared" si="1851"/>
        <v>-0.49999999999999989</v>
      </c>
      <c r="E757">
        <f t="shared" si="1865"/>
        <v>0.49852637611346012</v>
      </c>
      <c r="F757">
        <f t="shared" si="1866"/>
        <v>3.8359514063409324E-2</v>
      </c>
      <c r="G757">
        <f t="shared" si="1854"/>
        <v>0.5</v>
      </c>
      <c r="H757">
        <f t="shared" si="1867"/>
        <v>-0.49852637611346007</v>
      </c>
      <c r="I757">
        <f t="shared" si="1868"/>
        <v>-3.8359514063409317E-2</v>
      </c>
      <c r="J757">
        <f t="shared" si="1857"/>
        <v>0.49999999999999989</v>
      </c>
      <c r="K757">
        <f t="shared" si="1869"/>
        <v>0.49852637611346012</v>
      </c>
      <c r="L757">
        <f t="shared" si="1870"/>
        <v>3.8359514063409324E-2</v>
      </c>
      <c r="N757">
        <v>4.4000000000000004</v>
      </c>
      <c r="O757">
        <f t="shared" si="1845"/>
        <v>68.570464153622794</v>
      </c>
      <c r="P757">
        <f t="shared" si="1846"/>
        <v>21.429535846377224</v>
      </c>
      <c r="R757">
        <f t="shared" si="1871"/>
        <v>-0.47330580198001115</v>
      </c>
      <c r="T757">
        <f t="shared" si="1861"/>
        <v>21.412114885029521</v>
      </c>
      <c r="V757">
        <f t="shared" si="1872"/>
        <v>0</v>
      </c>
    </row>
    <row r="758" spans="1:22" x14ac:dyDescent="0.2">
      <c r="A758">
        <f t="shared" si="1848"/>
        <v>0.5</v>
      </c>
      <c r="B758">
        <f t="shared" si="1863"/>
        <v>0.49845866686656393</v>
      </c>
      <c r="C758">
        <f t="shared" si="1864"/>
        <v>3.9229547863922465E-2</v>
      </c>
      <c r="D758">
        <f t="shared" si="1851"/>
        <v>-0.49999999999999989</v>
      </c>
      <c r="E758">
        <f t="shared" si="1865"/>
        <v>0.49845866686656398</v>
      </c>
      <c r="F758">
        <f t="shared" si="1866"/>
        <v>3.9229547863922472E-2</v>
      </c>
      <c r="G758">
        <f t="shared" si="1854"/>
        <v>0.5</v>
      </c>
      <c r="H758">
        <f t="shared" si="1867"/>
        <v>-0.49845866686656393</v>
      </c>
      <c r="I758">
        <f t="shared" si="1868"/>
        <v>-3.9229547863922465E-2</v>
      </c>
      <c r="J758">
        <f t="shared" si="1857"/>
        <v>0.49999999999999989</v>
      </c>
      <c r="K758">
        <f t="shared" si="1869"/>
        <v>0.49845866686656398</v>
      </c>
      <c r="L758">
        <f t="shared" si="1870"/>
        <v>3.9229547863922472E-2</v>
      </c>
      <c r="N758">
        <v>4.5</v>
      </c>
      <c r="O758">
        <f t="shared" si="1845"/>
        <v>68.561924463271225</v>
      </c>
      <c r="P758">
        <f t="shared" si="1846"/>
        <v>21.438075536728778</v>
      </c>
      <c r="R758">
        <f t="shared" si="1871"/>
        <v>-0.46148452096301895</v>
      </c>
      <c r="T758">
        <f t="shared" si="1861"/>
        <v>21.420654575381075</v>
      </c>
      <c r="V758">
        <f t="shared" si="1872"/>
        <v>0</v>
      </c>
    </row>
    <row r="759" spans="1:22" x14ac:dyDescent="0.2">
      <c r="A759">
        <f t="shared" si="1848"/>
        <v>0.5</v>
      </c>
      <c r="B759">
        <f t="shared" si="1863"/>
        <v>0.49838943922812345</v>
      </c>
      <c r="C759">
        <f t="shared" si="1864"/>
        <v>4.0099462164429452E-2</v>
      </c>
      <c r="D759">
        <f t="shared" si="1851"/>
        <v>-0.49999999999999989</v>
      </c>
      <c r="E759">
        <f t="shared" si="1865"/>
        <v>0.49838943922812357</v>
      </c>
      <c r="F759">
        <f t="shared" si="1866"/>
        <v>4.0099462164429459E-2</v>
      </c>
      <c r="G759">
        <f t="shared" si="1854"/>
        <v>0.5</v>
      </c>
      <c r="H759">
        <f t="shared" si="1867"/>
        <v>-0.49838943922812345</v>
      </c>
      <c r="I759">
        <f t="shared" si="1868"/>
        <v>-4.0099462164429452E-2</v>
      </c>
      <c r="J759">
        <f t="shared" si="1857"/>
        <v>0.49999999999999989</v>
      </c>
      <c r="K759">
        <f t="shared" si="1869"/>
        <v>0.49838943922812357</v>
      </c>
      <c r="L759">
        <f t="shared" si="1870"/>
        <v>4.0099462164429459E-2</v>
      </c>
      <c r="N759">
        <v>4.5999999999999996</v>
      </c>
      <c r="O759">
        <f t="shared" si="1845"/>
        <v>68.553451124935265</v>
      </c>
      <c r="P759">
        <f t="shared" si="1846"/>
        <v>21.446548875064735</v>
      </c>
      <c r="R759">
        <f t="shared" si="1871"/>
        <v>-0.44966537267621831</v>
      </c>
      <c r="T759">
        <f t="shared" si="1861"/>
        <v>21.429127913717032</v>
      </c>
      <c r="V759">
        <f t="shared" si="1872"/>
        <v>0</v>
      </c>
    </row>
    <row r="760" spans="1:22" x14ac:dyDescent="0.2">
      <c r="A760">
        <f t="shared" si="1848"/>
        <v>0.5</v>
      </c>
      <c r="B760">
        <f t="shared" si="1863"/>
        <v>0.49831869340901824</v>
      </c>
      <c r="C760">
        <f t="shared" si="1864"/>
        <v>4.0969254315020458E-2</v>
      </c>
      <c r="D760">
        <f t="shared" si="1851"/>
        <v>-0.49999999999999989</v>
      </c>
      <c r="E760">
        <f t="shared" si="1865"/>
        <v>0.4983186934090183</v>
      </c>
      <c r="F760">
        <f t="shared" si="1866"/>
        <v>4.0969254315020465E-2</v>
      </c>
      <c r="G760">
        <f t="shared" si="1854"/>
        <v>0.5</v>
      </c>
      <c r="H760">
        <f t="shared" si="1867"/>
        <v>-0.49831869340901824</v>
      </c>
      <c r="I760">
        <f t="shared" si="1868"/>
        <v>-4.0969254315020458E-2</v>
      </c>
      <c r="J760">
        <f t="shared" si="1857"/>
        <v>0.49999999999999989</v>
      </c>
      <c r="K760">
        <f t="shared" si="1869"/>
        <v>0.4983186934090183</v>
      </c>
      <c r="L760">
        <f t="shared" si="1870"/>
        <v>4.0969254315020465E-2</v>
      </c>
      <c r="N760">
        <v>4.7</v>
      </c>
      <c r="O760">
        <f t="shared" si="1845"/>
        <v>68.545044140701137</v>
      </c>
      <c r="P760">
        <f t="shared" si="1846"/>
        <v>21.454955859298874</v>
      </c>
      <c r="R760">
        <f t="shared" si="1871"/>
        <v>-0.43784838287452033</v>
      </c>
      <c r="T760">
        <f t="shared" si="1861"/>
        <v>21.437534897951171</v>
      </c>
      <c r="V760">
        <f t="shared" si="1872"/>
        <v>0</v>
      </c>
    </row>
    <row r="761" spans="1:22" x14ac:dyDescent="0.2">
      <c r="A761">
        <f t="shared" si="1848"/>
        <v>0.5</v>
      </c>
      <c r="B761">
        <f t="shared" si="1863"/>
        <v>0.49824642962475213</v>
      </c>
      <c r="C761">
        <f t="shared" si="1864"/>
        <v>4.1838921666157734E-2</v>
      </c>
      <c r="D761">
        <f t="shared" si="1851"/>
        <v>-0.49999999999999989</v>
      </c>
      <c r="E761">
        <f t="shared" si="1865"/>
        <v>0.49824642962475219</v>
      </c>
      <c r="F761">
        <f t="shared" si="1866"/>
        <v>4.1838921666157741E-2</v>
      </c>
      <c r="G761">
        <f t="shared" si="1854"/>
        <v>0.5</v>
      </c>
      <c r="H761">
        <f t="shared" si="1867"/>
        <v>-0.49824642962475213</v>
      </c>
      <c r="I761">
        <f t="shared" si="1868"/>
        <v>-4.1838921666157734E-2</v>
      </c>
      <c r="J761">
        <f t="shared" si="1857"/>
        <v>0.49999999999999989</v>
      </c>
      <c r="K761">
        <f t="shared" si="1869"/>
        <v>0.49824642962475219</v>
      </c>
      <c r="L761">
        <f t="shared" si="1870"/>
        <v>4.1838921666157741E-2</v>
      </c>
      <c r="N761">
        <v>4.8</v>
      </c>
      <c r="O761">
        <f t="shared" si="1845"/>
        <v>68.536703512466062</v>
      </c>
      <c r="P761">
        <f t="shared" si="1846"/>
        <v>21.463296487533949</v>
      </c>
      <c r="R761">
        <f t="shared" si="1871"/>
        <v>-0.42603357723762869</v>
      </c>
      <c r="T761">
        <f t="shared" si="1861"/>
        <v>21.445875526186246</v>
      </c>
      <c r="V761">
        <f t="shared" si="1872"/>
        <v>0</v>
      </c>
    </row>
    <row r="762" spans="1:22" x14ac:dyDescent="0.2">
      <c r="A762">
        <f t="shared" si="1848"/>
        <v>0.5</v>
      </c>
      <c r="B762">
        <f t="shared" si="1863"/>
        <v>0.49817264809545309</v>
      </c>
      <c r="C762">
        <f t="shared" si="1864"/>
        <v>4.2708461568683728E-2</v>
      </c>
      <c r="D762">
        <f t="shared" si="1851"/>
        <v>-0.49999999999999989</v>
      </c>
      <c r="E762">
        <f t="shared" si="1865"/>
        <v>0.4981726480954532</v>
      </c>
      <c r="F762">
        <f t="shared" si="1866"/>
        <v>4.2708461568683735E-2</v>
      </c>
      <c r="G762">
        <f t="shared" si="1854"/>
        <v>0.5</v>
      </c>
      <c r="H762">
        <f t="shared" si="1867"/>
        <v>-0.49817264809545309</v>
      </c>
      <c r="I762">
        <f t="shared" si="1868"/>
        <v>-4.2708461568683728E-2</v>
      </c>
      <c r="J762">
        <f t="shared" si="1857"/>
        <v>0.49999999999999989</v>
      </c>
      <c r="K762">
        <f t="shared" si="1869"/>
        <v>0.4981726480954532</v>
      </c>
      <c r="L762">
        <f t="shared" si="1870"/>
        <v>4.2708461568683735E-2</v>
      </c>
      <c r="N762">
        <v>4.9000000000000004</v>
      </c>
      <c r="O762">
        <f t="shared" si="1845"/>
        <v>68.528429241939008</v>
      </c>
      <c r="P762">
        <f t="shared" si="1846"/>
        <v>21.471570758060988</v>
      </c>
      <c r="R762">
        <f t="shared" si="1871"/>
        <v>-0.41422098137068986</v>
      </c>
      <c r="T762">
        <f t="shared" si="1861"/>
        <v>21.454149796713285</v>
      </c>
      <c r="V762">
        <f t="shared" si="1872"/>
        <v>0</v>
      </c>
    </row>
    <row r="763" spans="1:22" x14ac:dyDescent="0.2">
      <c r="A763">
        <f t="shared" si="1848"/>
        <v>0.5</v>
      </c>
      <c r="B763">
        <f t="shared" si="1863"/>
        <v>0.49809734904587266</v>
      </c>
      <c r="C763">
        <f t="shared" si="1864"/>
        <v>4.3577871373829076E-2</v>
      </c>
      <c r="D763">
        <f t="shared" si="1851"/>
        <v>-0.49999999999999989</v>
      </c>
      <c r="E763">
        <f t="shared" si="1865"/>
        <v>0.49809734904587272</v>
      </c>
      <c r="F763">
        <f t="shared" si="1866"/>
        <v>4.3577871373829083E-2</v>
      </c>
      <c r="G763">
        <f t="shared" si="1854"/>
        <v>0.5</v>
      </c>
      <c r="H763">
        <f t="shared" si="1867"/>
        <v>-0.49809734904587266</v>
      </c>
      <c r="I763">
        <f t="shared" si="1868"/>
        <v>-4.3577871373829076E-2</v>
      </c>
      <c r="J763">
        <f t="shared" si="1857"/>
        <v>0.49999999999999989</v>
      </c>
      <c r="K763">
        <f t="shared" si="1869"/>
        <v>0.49809734904587272</v>
      </c>
      <c r="L763">
        <f t="shared" si="1870"/>
        <v>4.3577871373829083E-2</v>
      </c>
      <c r="N763">
        <v>5</v>
      </c>
      <c r="O763">
        <f t="shared" si="1845"/>
        <v>68.520221330641377</v>
      </c>
      <c r="P763">
        <f t="shared" si="1846"/>
        <v>21.479778669358627</v>
      </c>
      <c r="R763">
        <f t="shared" si="1871"/>
        <v>-0.40241062080477263</v>
      </c>
      <c r="T763">
        <f t="shared" si="1861"/>
        <v>21.462357708010924</v>
      </c>
      <c r="V763">
        <f t="shared" si="1872"/>
        <v>0</v>
      </c>
    </row>
    <row r="764" spans="1:22" x14ac:dyDescent="0.2">
      <c r="A764">
        <f t="shared" si="1848"/>
        <v>0.5</v>
      </c>
      <c r="B764">
        <f t="shared" si="1863"/>
        <v>0.49802053270538471</v>
      </c>
      <c r="C764">
        <f t="shared" si="1864"/>
        <v>4.4447148433220757E-2</v>
      </c>
      <c r="D764">
        <f t="shared" si="1851"/>
        <v>-0.49999999999999989</v>
      </c>
      <c r="E764">
        <f t="shared" si="1865"/>
        <v>0.49802053270538477</v>
      </c>
      <c r="F764">
        <f t="shared" si="1866"/>
        <v>4.4447148433220764E-2</v>
      </c>
      <c r="G764">
        <f t="shared" si="1854"/>
        <v>0.5</v>
      </c>
      <c r="H764">
        <f t="shared" si="1867"/>
        <v>-0.49802053270538471</v>
      </c>
      <c r="I764">
        <f t="shared" si="1868"/>
        <v>-4.4447148433220757E-2</v>
      </c>
      <c r="J764">
        <f t="shared" si="1857"/>
        <v>0.49999999999999989</v>
      </c>
      <c r="K764">
        <f t="shared" si="1869"/>
        <v>0.49802053270538477</v>
      </c>
      <c r="L764">
        <f t="shared" si="1870"/>
        <v>4.4447148433220764E-2</v>
      </c>
      <c r="N764">
        <v>5.0999999999999996</v>
      </c>
      <c r="O764">
        <f t="shared" si="1845"/>
        <v>68.512079779907594</v>
      </c>
      <c r="P764">
        <f t="shared" si="1846"/>
        <v>21.487920220092406</v>
      </c>
      <c r="R764">
        <f t="shared" si="1871"/>
        <v>-0.39060252099746506</v>
      </c>
      <c r="T764">
        <f t="shared" si="1861"/>
        <v>21.470499258744702</v>
      </c>
      <c r="V764">
        <f t="shared" si="1872"/>
        <v>0</v>
      </c>
    </row>
    <row r="765" spans="1:22" x14ac:dyDescent="0.2">
      <c r="A765">
        <f t="shared" si="1848"/>
        <v>0.5</v>
      </c>
      <c r="B765">
        <f t="shared" si="1863"/>
        <v>0.49794219930798506</v>
      </c>
      <c r="C765">
        <f t="shared" si="1864"/>
        <v>4.5316290098890072E-2</v>
      </c>
      <c r="D765">
        <f t="shared" si="1851"/>
        <v>-0.49999999999999989</v>
      </c>
      <c r="E765">
        <f t="shared" si="1865"/>
        <v>0.49794219930798511</v>
      </c>
      <c r="F765">
        <f t="shared" si="1866"/>
        <v>4.5316290098890079E-2</v>
      </c>
      <c r="G765">
        <f t="shared" si="1854"/>
        <v>0.5</v>
      </c>
      <c r="H765">
        <f t="shared" si="1867"/>
        <v>-0.49794219930798506</v>
      </c>
      <c r="I765">
        <f t="shared" si="1868"/>
        <v>-4.5316290098890072E-2</v>
      </c>
      <c r="J765">
        <f t="shared" si="1857"/>
        <v>0.49999999999999989</v>
      </c>
      <c r="K765">
        <f t="shared" si="1869"/>
        <v>0.49794219930798511</v>
      </c>
      <c r="L765">
        <f t="shared" si="1870"/>
        <v>4.5316290098890079E-2</v>
      </c>
      <c r="N765">
        <v>5.2</v>
      </c>
      <c r="O765">
        <f t="shared" si="1845"/>
        <v>68.504004590885955</v>
      </c>
      <c r="P765">
        <f t="shared" si="1846"/>
        <v>21.495995409114034</v>
      </c>
      <c r="R765">
        <f t="shared" si="1871"/>
        <v>-0.37879670733343218</v>
      </c>
      <c r="T765">
        <f t="shared" si="1861"/>
        <v>21.478574447766331</v>
      </c>
      <c r="V765">
        <f t="shared" si="1872"/>
        <v>0</v>
      </c>
    </row>
    <row r="766" spans="1:22" x14ac:dyDescent="0.2">
      <c r="A766">
        <f t="shared" si="1848"/>
        <v>0.5</v>
      </c>
      <c r="B766">
        <f t="shared" si="1863"/>
        <v>0.49786234909229093</v>
      </c>
      <c r="C766">
        <f t="shared" si="1864"/>
        <v>4.6185293723280785E-2</v>
      </c>
      <c r="D766">
        <f t="shared" si="1851"/>
        <v>-0.49999999999999989</v>
      </c>
      <c r="E766">
        <f t="shared" si="1865"/>
        <v>0.49786234909229105</v>
      </c>
      <c r="F766">
        <f t="shared" si="1866"/>
        <v>4.6185293723280792E-2</v>
      </c>
      <c r="G766">
        <f t="shared" si="1854"/>
        <v>0.5</v>
      </c>
      <c r="H766">
        <f t="shared" si="1867"/>
        <v>-0.49786234909229093</v>
      </c>
      <c r="I766">
        <f t="shared" si="1868"/>
        <v>-4.6185293723280785E-2</v>
      </c>
      <c r="J766">
        <f t="shared" si="1857"/>
        <v>0.49999999999999989</v>
      </c>
      <c r="K766">
        <f t="shared" si="1869"/>
        <v>0.49786234909229105</v>
      </c>
      <c r="L766">
        <f t="shared" si="1870"/>
        <v>4.6185293723280792E-2</v>
      </c>
      <c r="N766">
        <v>5.3</v>
      </c>
      <c r="O766">
        <f t="shared" si="1845"/>
        <v>68.495995764539188</v>
      </c>
      <c r="P766">
        <f t="shared" si="1846"/>
        <v>21.504004235460798</v>
      </c>
      <c r="R766">
        <f t="shared" si="1871"/>
        <v>-0.36699320512488498</v>
      </c>
      <c r="T766">
        <f t="shared" si="1861"/>
        <v>21.486583274113094</v>
      </c>
      <c r="V766">
        <f t="shared" si="1872"/>
        <v>0</v>
      </c>
    </row>
    <row r="767" spans="1:22" x14ac:dyDescent="0.2">
      <c r="A767">
        <f t="shared" si="1848"/>
        <v>0.5</v>
      </c>
      <c r="B767">
        <f t="shared" si="1863"/>
        <v>0.49778098230153989</v>
      </c>
      <c r="C767">
        <f t="shared" si="1864"/>
        <v>4.7054156659257149E-2</v>
      </c>
      <c r="D767">
        <f t="shared" si="1851"/>
        <v>-0.49999999999999989</v>
      </c>
      <c r="E767">
        <f t="shared" si="1865"/>
        <v>0.49778098230154</v>
      </c>
      <c r="F767">
        <f t="shared" si="1866"/>
        <v>4.7054156659257156E-2</v>
      </c>
      <c r="G767">
        <f t="shared" si="1854"/>
        <v>0.5</v>
      </c>
      <c r="H767">
        <f t="shared" si="1867"/>
        <v>-0.49778098230153989</v>
      </c>
      <c r="I767">
        <f t="shared" si="1868"/>
        <v>-4.7054156659257149E-2</v>
      </c>
      <c r="J767">
        <f t="shared" si="1857"/>
        <v>0.49999999999999989</v>
      </c>
      <c r="K767">
        <f t="shared" si="1869"/>
        <v>0.49778098230154</v>
      </c>
      <c r="L767">
        <f t="shared" si="1870"/>
        <v>4.7054156659257156E-2</v>
      </c>
      <c r="N767">
        <v>5.4</v>
      </c>
      <c r="O767">
        <f t="shared" si="1845"/>
        <v>68.488053301645209</v>
      </c>
      <c r="P767">
        <f t="shared" si="1846"/>
        <v>21.511946698354791</v>
      </c>
      <c r="R767">
        <f t="shared" si="1871"/>
        <v>-0.35519203961225543</v>
      </c>
      <c r="T767">
        <f t="shared" si="1861"/>
        <v>21.494525737007088</v>
      </c>
      <c r="V767">
        <f t="shared" si="1872"/>
        <v>0</v>
      </c>
    </row>
    <row r="768" spans="1:22" x14ac:dyDescent="0.2">
      <c r="A768">
        <f t="shared" si="1848"/>
        <v>0.5</v>
      </c>
      <c r="B768">
        <f t="shared" si="1863"/>
        <v>0.49769809918358937</v>
      </c>
      <c r="C768">
        <f t="shared" si="1864"/>
        <v>4.7922876260111977E-2</v>
      </c>
      <c r="D768">
        <f t="shared" si="1851"/>
        <v>-0.49999999999999989</v>
      </c>
      <c r="E768">
        <f t="shared" si="1865"/>
        <v>0.49769809918358943</v>
      </c>
      <c r="F768">
        <f t="shared" si="1866"/>
        <v>4.7922876260111991E-2</v>
      </c>
      <c r="G768">
        <f t="shared" si="1854"/>
        <v>0.5</v>
      </c>
      <c r="H768">
        <f t="shared" si="1867"/>
        <v>-0.49769809918358937</v>
      </c>
      <c r="I768">
        <f t="shared" si="1868"/>
        <v>-4.7922876260111977E-2</v>
      </c>
      <c r="J768">
        <f t="shared" si="1857"/>
        <v>0.49999999999999989</v>
      </c>
      <c r="K768">
        <f t="shared" si="1869"/>
        <v>0.49769809918358943</v>
      </c>
      <c r="L768">
        <f t="shared" si="1870"/>
        <v>4.7922876260111991E-2</v>
      </c>
      <c r="N768">
        <v>5.5</v>
      </c>
      <c r="O768">
        <f t="shared" si="1845"/>
        <v>68.480177202797705</v>
      </c>
      <c r="P768">
        <f t="shared" si="1846"/>
        <v>21.519822797202295</v>
      </c>
      <c r="R768">
        <f t="shared" si="1871"/>
        <v>-0.34339323596462634</v>
      </c>
      <c r="T768">
        <f t="shared" si="1861"/>
        <v>21.502401835854592</v>
      </c>
      <c r="V768">
        <f t="shared" si="1872"/>
        <v>0</v>
      </c>
    </row>
    <row r="769" spans="1:22" x14ac:dyDescent="0.2">
      <c r="A769">
        <f t="shared" si="1848"/>
        <v>0.5</v>
      </c>
      <c r="B769">
        <f t="shared" si="1863"/>
        <v>0.49761369999091548</v>
      </c>
      <c r="C769">
        <f t="shared" si="1864"/>
        <v>4.8791449879574719E-2</v>
      </c>
      <c r="D769">
        <f t="shared" si="1851"/>
        <v>-0.49999999999999989</v>
      </c>
      <c r="E769">
        <f t="shared" si="1865"/>
        <v>0.49761369999091554</v>
      </c>
      <c r="F769">
        <f t="shared" si="1866"/>
        <v>4.8791449879574726E-2</v>
      </c>
      <c r="G769">
        <f t="shared" si="1854"/>
        <v>0.5</v>
      </c>
      <c r="H769">
        <f t="shared" si="1867"/>
        <v>-0.49761369999091548</v>
      </c>
      <c r="I769">
        <f t="shared" si="1868"/>
        <v>-4.8791449879574719E-2</v>
      </c>
      <c r="J769">
        <f t="shared" si="1857"/>
        <v>0.49999999999999989</v>
      </c>
      <c r="K769">
        <f t="shared" si="1869"/>
        <v>0.49761369999091554</v>
      </c>
      <c r="L769">
        <f t="shared" si="1870"/>
        <v>4.8791449879574726E-2</v>
      </c>
      <c r="N769">
        <v>5.6</v>
      </c>
      <c r="O769">
        <f t="shared" si="1845"/>
        <v>68.472367468406944</v>
      </c>
      <c r="P769">
        <f t="shared" si="1846"/>
        <v>21.527632531593063</v>
      </c>
      <c r="R769">
        <f t="shared" si="1871"/>
        <v>-0.33159681928037088</v>
      </c>
      <c r="T769">
        <f t="shared" si="1861"/>
        <v>21.51021157024536</v>
      </c>
      <c r="V769">
        <f t="shared" si="1872"/>
        <v>0</v>
      </c>
    </row>
    <row r="770" spans="1:22" x14ac:dyDescent="0.2">
      <c r="A770">
        <f t="shared" si="1848"/>
        <v>0.5</v>
      </c>
      <c r="B770">
        <f t="shared" si="1863"/>
        <v>0.49752778498061306</v>
      </c>
      <c r="C770">
        <f t="shared" si="1864"/>
        <v>4.9659874871819491E-2</v>
      </c>
      <c r="D770">
        <f t="shared" si="1851"/>
        <v>-0.49999999999999989</v>
      </c>
      <c r="E770">
        <f t="shared" si="1865"/>
        <v>0.49752778498061317</v>
      </c>
      <c r="F770">
        <f t="shared" si="1866"/>
        <v>4.9659874871819505E-2</v>
      </c>
      <c r="G770">
        <f t="shared" si="1854"/>
        <v>0.5</v>
      </c>
      <c r="H770">
        <f t="shared" si="1867"/>
        <v>-0.49752778498061306</v>
      </c>
      <c r="I770">
        <f t="shared" si="1868"/>
        <v>-4.9659874871819491E-2</v>
      </c>
      <c r="J770">
        <f t="shared" si="1857"/>
        <v>0.49999999999999989</v>
      </c>
      <c r="K770">
        <f t="shared" si="1869"/>
        <v>0.49752778498061317</v>
      </c>
      <c r="L770">
        <f t="shared" si="1870"/>
        <v>4.9659874871819505E-2</v>
      </c>
      <c r="N770">
        <v>5.7</v>
      </c>
      <c r="O770">
        <f t="shared" si="1845"/>
        <v>68.464624098700327</v>
      </c>
      <c r="P770">
        <f t="shared" si="1846"/>
        <v>21.53537590129967</v>
      </c>
      <c r="R770">
        <f t="shared" si="1871"/>
        <v>-0.31980281458763216</v>
      </c>
      <c r="T770">
        <f t="shared" si="1861"/>
        <v>21.517954939951967</v>
      </c>
      <c r="V770">
        <f t="shared" si="1872"/>
        <v>0</v>
      </c>
    </row>
    <row r="771" spans="1:22" x14ac:dyDescent="0.2">
      <c r="A771">
        <f t="shared" si="1848"/>
        <v>0.5</v>
      </c>
      <c r="B771">
        <f t="shared" si="1863"/>
        <v>0.49744035441439399</v>
      </c>
      <c r="C771">
        <f t="shared" si="1864"/>
        <v>5.0528148591473164E-2</v>
      </c>
      <c r="D771">
        <f t="shared" si="1851"/>
        <v>-0.49999999999999989</v>
      </c>
      <c r="E771">
        <f t="shared" si="1865"/>
        <v>0.4974403544143941</v>
      </c>
      <c r="F771">
        <f t="shared" si="1866"/>
        <v>5.0528148591473171E-2</v>
      </c>
      <c r="G771">
        <f t="shared" si="1854"/>
        <v>0.5</v>
      </c>
      <c r="H771">
        <f t="shared" si="1867"/>
        <v>-0.49744035441439399</v>
      </c>
      <c r="I771">
        <f t="shared" si="1868"/>
        <v>-5.0528148591473164E-2</v>
      </c>
      <c r="J771">
        <f t="shared" si="1857"/>
        <v>0.49999999999999989</v>
      </c>
      <c r="K771">
        <f t="shared" si="1869"/>
        <v>0.4974403544143941</v>
      </c>
      <c r="L771">
        <f t="shared" si="1870"/>
        <v>5.0528148591473171E-2</v>
      </c>
      <c r="N771">
        <v>5.8</v>
      </c>
      <c r="O771">
        <f t="shared" si="1845"/>
        <v>68.456947093723187</v>
      </c>
      <c r="P771">
        <f t="shared" si="1846"/>
        <v>21.543052906276813</v>
      </c>
      <c r="R771">
        <f t="shared" si="1871"/>
        <v>-0.30801124684493075</v>
      </c>
      <c r="T771">
        <f t="shared" si="1861"/>
        <v>21.52563194492911</v>
      </c>
      <c r="V771">
        <f t="shared" si="1872"/>
        <v>0</v>
      </c>
    </row>
    <row r="772" spans="1:22" x14ac:dyDescent="0.2">
      <c r="A772">
        <f t="shared" si="1848"/>
        <v>0.5</v>
      </c>
      <c r="B772">
        <f t="shared" si="1863"/>
        <v>0.49735140855858706</v>
      </c>
      <c r="C772">
        <f t="shared" si="1864"/>
        <v>5.13962683936234E-2</v>
      </c>
      <c r="D772">
        <f t="shared" si="1851"/>
        <v>-0.49999999999999989</v>
      </c>
      <c r="E772">
        <f t="shared" si="1865"/>
        <v>0.49735140855858712</v>
      </c>
      <c r="F772">
        <f t="shared" si="1866"/>
        <v>5.1396268393623407E-2</v>
      </c>
      <c r="G772">
        <f t="shared" si="1854"/>
        <v>0.5</v>
      </c>
      <c r="H772">
        <f t="shared" si="1867"/>
        <v>-0.49735140855858706</v>
      </c>
      <c r="I772">
        <f t="shared" si="1868"/>
        <v>-5.13962683936234E-2</v>
      </c>
      <c r="J772">
        <f t="shared" si="1857"/>
        <v>0.49999999999999989</v>
      </c>
      <c r="K772">
        <f t="shared" si="1869"/>
        <v>0.49735140855858712</v>
      </c>
      <c r="L772">
        <f t="shared" si="1870"/>
        <v>5.1396268393623407E-2</v>
      </c>
      <c r="N772">
        <v>5.9</v>
      </c>
      <c r="O772">
        <f t="shared" si="1845"/>
        <v>68.449336453339299</v>
      </c>
      <c r="P772">
        <f t="shared" si="1846"/>
        <v>21.55066354666068</v>
      </c>
      <c r="R772">
        <f t="shared" si="1871"/>
        <v>-0.29622214094168697</v>
      </c>
      <c r="T772">
        <f t="shared" si="1861"/>
        <v>21.533242585312976</v>
      </c>
      <c r="V772">
        <f t="shared" si="1872"/>
        <v>0</v>
      </c>
    </row>
    <row r="773" spans="1:22" x14ac:dyDescent="0.2">
      <c r="A773">
        <f t="shared" si="1848"/>
        <v>0.5</v>
      </c>
      <c r="B773">
        <f t="shared" si="1863"/>
        <v>0.49726094768413659</v>
      </c>
      <c r="C773">
        <f t="shared" si="1864"/>
        <v>5.2264231633826722E-2</v>
      </c>
      <c r="D773">
        <f t="shared" si="1851"/>
        <v>-0.49999999999999989</v>
      </c>
      <c r="E773">
        <f t="shared" si="1865"/>
        <v>0.49726094768413664</v>
      </c>
      <c r="F773">
        <f t="shared" si="1866"/>
        <v>5.2264231633826728E-2</v>
      </c>
      <c r="G773">
        <f t="shared" si="1854"/>
        <v>0.5</v>
      </c>
      <c r="H773">
        <f t="shared" si="1867"/>
        <v>-0.49726094768413659</v>
      </c>
      <c r="I773">
        <f t="shared" si="1868"/>
        <v>-5.2264231633826722E-2</v>
      </c>
      <c r="J773">
        <f t="shared" si="1857"/>
        <v>0.49999999999999989</v>
      </c>
      <c r="K773">
        <f t="shared" si="1869"/>
        <v>0.49726094768413664</v>
      </c>
      <c r="L773">
        <f t="shared" si="1870"/>
        <v>5.2264231633826728E-2</v>
      </c>
      <c r="N773">
        <v>6</v>
      </c>
      <c r="O773">
        <f t="shared" si="1845"/>
        <v>68.441792177231719</v>
      </c>
      <c r="P773">
        <f t="shared" si="1846"/>
        <v>21.558207822768285</v>
      </c>
      <c r="R773">
        <f t="shared" si="1871"/>
        <v>-0.28443552169873243</v>
      </c>
      <c r="T773">
        <f t="shared" si="1861"/>
        <v>21.540786861420582</v>
      </c>
      <c r="V773">
        <f t="shared" si="1872"/>
        <v>0</v>
      </c>
    </row>
    <row r="774" spans="1:22" x14ac:dyDescent="0.2">
      <c r="A774">
        <f t="shared" si="1848"/>
        <v>0.5</v>
      </c>
      <c r="B774">
        <f t="shared" si="1863"/>
        <v>0.49716897206660227</v>
      </c>
      <c r="C774">
        <f t="shared" si="1864"/>
        <v>5.3132035668116591E-2</v>
      </c>
      <c r="D774">
        <f t="shared" si="1851"/>
        <v>-0.49999999999999989</v>
      </c>
      <c r="E774">
        <f t="shared" si="1865"/>
        <v>0.49716897206660232</v>
      </c>
      <c r="F774">
        <f t="shared" si="1866"/>
        <v>5.3132035668116598E-2</v>
      </c>
      <c r="G774">
        <f t="shared" si="1854"/>
        <v>0.5</v>
      </c>
      <c r="H774">
        <f t="shared" si="1867"/>
        <v>-0.49716897206660227</v>
      </c>
      <c r="I774">
        <f t="shared" si="1868"/>
        <v>-5.3132035668116591E-2</v>
      </c>
      <c r="J774">
        <f t="shared" si="1857"/>
        <v>0.49999999999999989</v>
      </c>
      <c r="K774">
        <f t="shared" si="1869"/>
        <v>0.49716897206660232</v>
      </c>
      <c r="L774">
        <f t="shared" si="1870"/>
        <v>5.3132035668116598E-2</v>
      </c>
      <c r="N774">
        <v>6.1</v>
      </c>
      <c r="O774">
        <f t="shared" si="1845"/>
        <v>68.434314264903279</v>
      </c>
      <c r="P774">
        <f t="shared" si="1846"/>
        <v>21.565685735096725</v>
      </c>
      <c r="R774">
        <f t="shared" si="1871"/>
        <v>-0.27265141386894243</v>
      </c>
      <c r="T774">
        <f t="shared" si="1861"/>
        <v>21.548264773749022</v>
      </c>
      <c r="V774">
        <f t="shared" si="1872"/>
        <v>0</v>
      </c>
    </row>
    <row r="775" spans="1:22" x14ac:dyDescent="0.2">
      <c r="A775">
        <f t="shared" si="1848"/>
        <v>0.5</v>
      </c>
      <c r="B775">
        <f t="shared" si="1863"/>
        <v>0.49707548198615764</v>
      </c>
      <c r="C775">
        <f t="shared" si="1864"/>
        <v>5.3999677853011414E-2</v>
      </c>
      <c r="D775">
        <f t="shared" si="1851"/>
        <v>-0.49999999999999989</v>
      </c>
      <c r="E775">
        <f t="shared" si="1865"/>
        <v>0.4970754819861577</v>
      </c>
      <c r="F775">
        <f t="shared" si="1866"/>
        <v>5.3999677853011428E-2</v>
      </c>
      <c r="G775">
        <f t="shared" si="1854"/>
        <v>0.5</v>
      </c>
      <c r="H775">
        <f t="shared" si="1867"/>
        <v>-0.49707548198615764</v>
      </c>
      <c r="I775">
        <f t="shared" si="1868"/>
        <v>-5.3999677853011414E-2</v>
      </c>
      <c r="J775">
        <f t="shared" si="1857"/>
        <v>0.49999999999999989</v>
      </c>
      <c r="K775">
        <f t="shared" si="1869"/>
        <v>0.4970754819861577</v>
      </c>
      <c r="L775">
        <f t="shared" si="1870"/>
        <v>5.3999677853011428E-2</v>
      </c>
      <c r="N775">
        <v>6.2</v>
      </c>
      <c r="O775">
        <f t="shared" si="1845"/>
        <v>68.426902715677357</v>
      </c>
      <c r="P775">
        <f t="shared" si="1846"/>
        <v>21.573097284322646</v>
      </c>
      <c r="R775">
        <f t="shared" si="1871"/>
        <v>-0.26086984213768361</v>
      </c>
      <c r="T775">
        <f t="shared" si="1861"/>
        <v>21.555676322974943</v>
      </c>
      <c r="V775">
        <f t="shared" si="1872"/>
        <v>0</v>
      </c>
    </row>
    <row r="776" spans="1:22" x14ac:dyDescent="0.2">
      <c r="A776">
        <f t="shared" si="1848"/>
        <v>0.5</v>
      </c>
      <c r="B776">
        <f t="shared" si="1863"/>
        <v>0.4969804777275898</v>
      </c>
      <c r="C776">
        <f t="shared" si="1864"/>
        <v>5.4867155545522628E-2</v>
      </c>
      <c r="D776">
        <f t="shared" si="1851"/>
        <v>-0.49999999999999989</v>
      </c>
      <c r="E776">
        <f t="shared" si="1865"/>
        <v>0.49698047772758985</v>
      </c>
      <c r="F776">
        <f t="shared" si="1866"/>
        <v>5.4867155545522635E-2</v>
      </c>
      <c r="G776">
        <f t="shared" si="1854"/>
        <v>0.5</v>
      </c>
      <c r="H776">
        <f t="shared" si="1867"/>
        <v>-0.4969804777275898</v>
      </c>
      <c r="I776">
        <f t="shared" si="1868"/>
        <v>-5.4867155545522628E-2</v>
      </c>
      <c r="J776">
        <f t="shared" si="1857"/>
        <v>0.49999999999999989</v>
      </c>
      <c r="K776">
        <f t="shared" si="1869"/>
        <v>0.49698047772758985</v>
      </c>
      <c r="L776">
        <f t="shared" si="1870"/>
        <v>5.4867155545522635E-2</v>
      </c>
      <c r="N776">
        <v>6.3</v>
      </c>
      <c r="O776">
        <f t="shared" si="1845"/>
        <v>68.419557528698519</v>
      </c>
      <c r="P776">
        <f t="shared" si="1846"/>
        <v>21.580442471301488</v>
      </c>
      <c r="R776">
        <f t="shared" si="1871"/>
        <v>-0.24909083112343922</v>
      </c>
      <c r="T776">
        <f t="shared" si="1861"/>
        <v>21.563021509953785</v>
      </c>
      <c r="V776">
        <f t="shared" si="1872"/>
        <v>0</v>
      </c>
    </row>
    <row r="777" spans="1:22" x14ac:dyDescent="0.2">
      <c r="A777">
        <f t="shared" si="1848"/>
        <v>0.5</v>
      </c>
      <c r="B777">
        <f t="shared" si="1863"/>
        <v>0.49688395958029807</v>
      </c>
      <c r="C777">
        <f t="shared" si="1864"/>
        <v>5.5734466103162725E-2</v>
      </c>
      <c r="D777">
        <f t="shared" si="1851"/>
        <v>-0.49999999999999989</v>
      </c>
      <c r="E777">
        <f t="shared" si="1865"/>
        <v>0.49688395958029813</v>
      </c>
      <c r="F777">
        <f t="shared" si="1866"/>
        <v>5.5734466103162732E-2</v>
      </c>
      <c r="G777">
        <f t="shared" si="1854"/>
        <v>0.5</v>
      </c>
      <c r="H777">
        <f t="shared" si="1867"/>
        <v>-0.49688395958029807</v>
      </c>
      <c r="I777">
        <f t="shared" si="1868"/>
        <v>-5.5734466103162725E-2</v>
      </c>
      <c r="J777">
        <f t="shared" si="1857"/>
        <v>0.49999999999999989</v>
      </c>
      <c r="K777">
        <f t="shared" si="1869"/>
        <v>0.49688395958029813</v>
      </c>
      <c r="L777">
        <f t="shared" si="1870"/>
        <v>5.5734466103162732E-2</v>
      </c>
      <c r="N777">
        <v>6.4</v>
      </c>
      <c r="O777">
        <f t="shared" ref="O777:O840" si="1873">(DEGREES(ACOS(((-(((SUMPRODUCT(G777:I777,$I$8:$K$8))*(SUMPRODUCT(G777:I777,$I$10:$K$10))-(SUMPRODUCT(J777:L777,$I$8:$K$8))*(SUMPRODUCT(J777:L777,$I$10:$K$10)))-((SUMPRODUCT(A777:C777,$I$8:$K$8))*(SUMPRODUCT(A777:C777,$I$10:$K$10))-(SUMPRODUCT(D777:F777,$I$8:$K$8))*(SUMPRODUCT(D777:F777,$I$10:$K$10))))*(((SUMPRODUCT(G777:I777,$I$8:$K$8))*(SUMPRODUCT(G777:I777,$I$10:$K$10))+(SUMPRODUCT(J777:L777,$I$8:$K$8))*(SUMPRODUCT(J777:L777,$I$10:$K$10)))-((SUMPRODUCT(A777:C777,$I$8:$K$8))*(SUMPRODUCT(A777:C777,$I$10:$K$10))+(SUMPRODUCT(D777:F777,$I$8:$K$8))*(SUMPRODUCT(D777:F777,$I$10:$K$10)))))-((((SUMPRODUCT(A777:C777,$I$8:$K$8))*(SUMPRODUCT(D777:F777,$I$10:$K$10))+(SUMPRODUCT(A777:C777,$I$10:$K$10))*(SUMPRODUCT(D777:F777,$I$8:$K$8)))-((SUMPRODUCT(G777:I777,$I$8:$K$8))*(SUMPRODUCT(J777:L777,$I$10:$K$10))+(SUMPRODUCT(G777:I777,$I$10:$K$10))*(SUMPRODUCT(J777:L777,$I$8:$K$8))))*(SQRT(((((SUMPRODUCT(G777:I777,$I$8:$K$8))*(SUMPRODUCT(G777:I777,$I$10:$K$10))-(SUMPRODUCT(J777:L777,$I$8:$K$8))*(SUMPRODUCT(J777:L777,$I$10:$K$10)))-((SUMPRODUCT(A777:C777,$I$8:$K$8))*(SUMPRODUCT(A777:C777,$I$10:$K$10))-(SUMPRODUCT(D777:F777,$I$8:$K$8))*(SUMPRODUCT(D777:F777,$I$10:$K$10))))^2)+((((SUMPRODUCT(A777:C777,$I$8:$K$8))*(SUMPRODUCT(D777:F777,$I$10:$K$10))+(SUMPRODUCT(A777:C777,$I$10:$K$10))*(SUMPRODUCT(D777:F777,$I$8:$K$8)))-((SUMPRODUCT(G777:I777,$I$8:$K$8))*(SUMPRODUCT(J777:L777,$I$10:$K$10))+(SUMPRODUCT(G777:I777,$I$10:$K$10))*(SUMPRODUCT(J777:L777,$I$8:$K$8))))^2)-((((SUMPRODUCT(G777:I777,$I$8:$K$8))*(SUMPRODUCT(G777:I777,$I$10:$K$10))+(SUMPRODUCT(J777:L777,$I$8:$K$8))*(SUMPRODUCT(J777:L777,$I$10:$K$10)))-((SUMPRODUCT(A777:C777,$I$8:$K$8))*(SUMPRODUCT(A777:C777,$I$10:$K$10))+(SUMPRODUCT(D777:F777,$I$8:$K$8))*(SUMPRODUCT(D777:F777,$I$10:$K$10))))^2)))))/(((((SUMPRODUCT(G777:I777,$I$8:$K$8))*(SUMPRODUCT(G777:I777,$I$10:$K$10))-(SUMPRODUCT(J777:L777,$I$8:$K$8))*(SUMPRODUCT(J777:L777,$I$10:$K$10)))-((SUMPRODUCT(A777:C777,$I$8:$K$8))*(SUMPRODUCT(A777:C777,$I$10:$K$10))-(SUMPRODUCT(D777:F777,$I$8:$K$8))*(SUMPRODUCT(D777:F777,$I$10:$K$10))))^2)+((((SUMPRODUCT(A777:C777,$I$8:$K$8))*(SUMPRODUCT(D777:F777,$I$10:$K$10))+(SUMPRODUCT(A777:C777,$I$10:$K$10))*(SUMPRODUCT(D777:F777,$I$8:$K$8)))-((SUMPRODUCT(G777:I777,$I$8:$K$8))*(SUMPRODUCT(J777:L777,$I$10:$K$10))+(SUMPRODUCT(G777:I777,$I$10:$K$10))*(SUMPRODUCT(J777:L777,$I$8:$K$8))))^2)))))/2</f>
        <v>68.412278702933122</v>
      </c>
      <c r="P777">
        <f t="shared" ref="P777:P840" si="1874">(DEGREES(ACOS(((-(((SUMPRODUCT(G777:I777,$I$8:$K$8))*(SUMPRODUCT(G777:I777,$I$10:$K$10))-(SUMPRODUCT(J777:L777,$I$8:$K$8))*(SUMPRODUCT(J777:L777,$I$10:$K$10)))-((SUMPRODUCT(A777:C777,$I$8:$K$8))*(SUMPRODUCT(A777:C777,$I$10:$K$10))-(SUMPRODUCT(D777:F777,$I$8:$K$8))*(SUMPRODUCT(D777:F777,$I$10:$K$10))))*(((SUMPRODUCT(G777:I777,$I$8:$K$8))*(SUMPRODUCT(G777:I777,$I$10:$K$10))+(SUMPRODUCT(J777:L777,$I$8:$K$8))*(SUMPRODUCT(J777:L777,$I$10:$K$10)))-((SUMPRODUCT(A777:C777,$I$8:$K$8))*(SUMPRODUCT(A777:C777,$I$10:$K$10))+(SUMPRODUCT(D777:F777,$I$8:$K$8))*(SUMPRODUCT(D777:F777,$I$10:$K$10)))))+((((SUMPRODUCT(A777:C777,$I$8:$K$8))*(SUMPRODUCT(D777:F777,$I$10:$K$10))+(SUMPRODUCT(A777:C777,$I$10:$K$10))*(SUMPRODUCT(D777:F777,$I$8:$K$8)))-((SUMPRODUCT(G777:I777,$I$8:$K$8))*(SUMPRODUCT(J777:L777,$I$10:$K$10))+(SUMPRODUCT(G777:I777,$I$10:$K$10))*(SUMPRODUCT(J777:L777,$I$8:$K$8))))*(SQRT(((((SUMPRODUCT(G777:I777,$I$8:$K$8))*(SUMPRODUCT(G777:I777,$I$10:$K$10))-(SUMPRODUCT(J777:L777,$I$8:$K$8))*(SUMPRODUCT(J777:L777,$I$10:$K$10)))-((SUMPRODUCT(A777:C777,$I$8:$K$8))*(SUMPRODUCT(A777:C777,$I$10:$K$10))-(SUMPRODUCT(D777:F777,$I$8:$K$8))*(SUMPRODUCT(D777:F777,$I$10:$K$10))))^2)+((((SUMPRODUCT(A777:C777,$I$8:$K$8))*(SUMPRODUCT(D777:F777,$I$10:$K$10))+(SUMPRODUCT(A777:C777,$I$10:$K$10))*(SUMPRODUCT(D777:F777,$I$8:$K$8)))-((SUMPRODUCT(G777:I777,$I$8:$K$8))*(SUMPRODUCT(J777:L777,$I$10:$K$10))+(SUMPRODUCT(G777:I777,$I$10:$K$10))*(SUMPRODUCT(J777:L777,$I$8:$K$8))))^2)-((((SUMPRODUCT(G777:I777,$I$8:$K$8))*(SUMPRODUCT(G777:I777,$I$10:$K$10))+(SUMPRODUCT(J777:L777,$I$8:$K$8))*(SUMPRODUCT(J777:L777,$I$10:$K$10)))-((SUMPRODUCT(A777:C777,$I$8:$K$8))*(SUMPRODUCT(A777:C777,$I$10:$K$10))+(SUMPRODUCT(D777:F777,$I$8:$K$8))*(SUMPRODUCT(D777:F777,$I$10:$K$10))))^2)))))/(((((SUMPRODUCT(G777:I777,$I$8:$K$8))*(SUMPRODUCT(G777:I777,$I$10:$K$10))-(SUMPRODUCT(J777:L777,$I$8:$K$8))*(SUMPRODUCT(J777:L777,$I$10:$K$10)))-((SUMPRODUCT(A777:C777,$I$8:$K$8))*(SUMPRODUCT(A777:C777,$I$10:$K$10))-(SUMPRODUCT(D777:F777,$I$8:$K$8))*(SUMPRODUCT(D777:F777,$I$10:$K$10))))^2)+((((SUMPRODUCT(A777:C777,$I$8:$K$8))*(SUMPRODUCT(D777:F777,$I$10:$K$10))+(SUMPRODUCT(A777:C777,$I$10:$K$10))*(SUMPRODUCT(D777:F777,$I$8:$K$8)))-((SUMPRODUCT(G777:I777,$I$8:$K$8))*(SUMPRODUCT(J777:L777,$I$10:$K$10))+(SUMPRODUCT(G777:I777,$I$10:$K$10))*(SUMPRODUCT(J777:L777,$I$8:$K$8))))^2)))))/2</f>
        <v>21.587721297066878</v>
      </c>
      <c r="R777">
        <f t="shared" si="1871"/>
        <v>-0.23731440537827098</v>
      </c>
      <c r="T777">
        <f t="shared" si="1861"/>
        <v>21.570300335719175</v>
      </c>
      <c r="V777">
        <f t="shared" si="1872"/>
        <v>0</v>
      </c>
    </row>
    <row r="778" spans="1:22" x14ac:dyDescent="0.2">
      <c r="A778">
        <f t="shared" ref="A778:A841" si="1875">(1/(SQRT(2)))*(COS(RADIANS(45)))</f>
        <v>0.5</v>
      </c>
      <c r="B778">
        <f t="shared" si="1863"/>
        <v>0.49678592783829362</v>
      </c>
      <c r="C778">
        <f t="shared" si="1864"/>
        <v>5.6601606883953347E-2</v>
      </c>
      <c r="D778">
        <f t="shared" ref="D778:D841" si="1876">(-((1/(SQRT(2)))*(SIN(RADIANS(45)))))</f>
        <v>-0.49999999999999989</v>
      </c>
      <c r="E778">
        <f t="shared" si="1865"/>
        <v>0.49678592783829367</v>
      </c>
      <c r="F778">
        <f t="shared" si="1866"/>
        <v>5.6601606883953354E-2</v>
      </c>
      <c r="G778">
        <f t="shared" ref="G778:G841" si="1877">(1/(SQRT(2)))*(COS(RADIANS(-45)))</f>
        <v>0.5</v>
      </c>
      <c r="H778">
        <f t="shared" si="1867"/>
        <v>-0.49678592783829362</v>
      </c>
      <c r="I778">
        <f t="shared" si="1868"/>
        <v>-5.6601606883953347E-2</v>
      </c>
      <c r="J778">
        <f t="shared" ref="J778:J841" si="1878">(-((1/(SQRT(2)))*(SIN(RADIANS(-45)))))</f>
        <v>0.49999999999999989</v>
      </c>
      <c r="K778">
        <f t="shared" si="1869"/>
        <v>0.49678592783829367</v>
      </c>
      <c r="L778">
        <f t="shared" si="1870"/>
        <v>5.6601606883953354E-2</v>
      </c>
      <c r="N778">
        <v>6.5</v>
      </c>
      <c r="O778">
        <f t="shared" si="1873"/>
        <v>68.405066237170061</v>
      </c>
      <c r="P778">
        <f t="shared" si="1874"/>
        <v>21.594933762829939</v>
      </c>
      <c r="R778">
        <f t="shared" si="1871"/>
        <v>-0.2255405893885154</v>
      </c>
      <c r="T778">
        <f t="shared" ref="T778:T841" si="1879">(P778-$V$2516)</f>
        <v>21.577512801482236</v>
      </c>
      <c r="V778">
        <f t="shared" si="1872"/>
        <v>0</v>
      </c>
    </row>
    <row r="779" spans="1:22" x14ac:dyDescent="0.2">
      <c r="A779">
        <f t="shared" si="1875"/>
        <v>0.5</v>
      </c>
      <c r="B779">
        <f t="shared" si="1863"/>
        <v>0.49668638280019817</v>
      </c>
      <c r="C779">
        <f t="shared" si="1864"/>
        <v>5.7468575246433291E-2</v>
      </c>
      <c r="D779">
        <f t="shared" si="1876"/>
        <v>-0.49999999999999989</v>
      </c>
      <c r="E779">
        <f t="shared" si="1865"/>
        <v>0.49668638280019822</v>
      </c>
      <c r="F779">
        <f t="shared" si="1866"/>
        <v>5.7468575246433298E-2</v>
      </c>
      <c r="G779">
        <f t="shared" si="1877"/>
        <v>0.5</v>
      </c>
      <c r="H779">
        <f t="shared" si="1867"/>
        <v>-0.49668638280019817</v>
      </c>
      <c r="I779">
        <f t="shared" si="1868"/>
        <v>-5.7468575246433291E-2</v>
      </c>
      <c r="J779">
        <f t="shared" si="1878"/>
        <v>0.49999999999999989</v>
      </c>
      <c r="K779">
        <f t="shared" si="1869"/>
        <v>0.49668638280019822</v>
      </c>
      <c r="L779">
        <f t="shared" si="1870"/>
        <v>5.7468575246433298E-2</v>
      </c>
      <c r="N779">
        <v>6.6</v>
      </c>
      <c r="O779">
        <f t="shared" si="1873"/>
        <v>68.397920130021291</v>
      </c>
      <c r="P779">
        <f t="shared" si="1874"/>
        <v>21.602079869978709</v>
      </c>
      <c r="R779">
        <f t="shared" si="1871"/>
        <v>-0.21376940757511775</v>
      </c>
      <c r="T779">
        <f t="shared" si="1879"/>
        <v>21.584658908631006</v>
      </c>
      <c r="V779">
        <f t="shared" si="1872"/>
        <v>0</v>
      </c>
    </row>
    <row r="780" spans="1:22" x14ac:dyDescent="0.2">
      <c r="A780">
        <f t="shared" si="1875"/>
        <v>0.5</v>
      </c>
      <c r="B780">
        <f t="shared" ref="B780:B843" si="1880">((1/(SQRT(2)))*(COS(RADIANS(N780))))*(SIN(RADIANS(45)))</f>
        <v>0.49658532476924294</v>
      </c>
      <c r="C780">
        <f t="shared" ref="C780:C843" si="1881">((1/(SQRT(2)))*(SIN(RADIANS(N780))))*(SIN(RADIANS(45)))</f>
        <v>5.8335368549666568E-2</v>
      </c>
      <c r="D780">
        <f t="shared" si="1876"/>
        <v>-0.49999999999999989</v>
      </c>
      <c r="E780">
        <f t="shared" ref="E780:E843" si="1882">((1/(SQRT(2)))*(COS(RADIANS(N780))))*(COS(RADIANS(45)))</f>
        <v>0.496585324769243</v>
      </c>
      <c r="F780">
        <f t="shared" ref="F780:F843" si="1883">(((1/(SQRT(2)))*(SIN(RADIANS(N780))))*(COS(RADIANS(45))))</f>
        <v>5.8335368549666582E-2</v>
      </c>
      <c r="G780">
        <f t="shared" si="1877"/>
        <v>0.5</v>
      </c>
      <c r="H780">
        <f t="shared" ref="H780:H843" si="1884">((1/(SQRT(2)))*(COS(RADIANS(N780))))*(SIN(RADIANS(-45)))</f>
        <v>-0.49658532476924294</v>
      </c>
      <c r="I780">
        <f t="shared" ref="I780:I843" si="1885">((1/(SQRT(2)))*(SIN(RADIANS(N780))))*(SIN(RADIANS(-45)))</f>
        <v>-5.8335368549666568E-2</v>
      </c>
      <c r="J780">
        <f t="shared" si="1878"/>
        <v>0.49999999999999989</v>
      </c>
      <c r="K780">
        <f t="shared" ref="K780:K843" si="1886">((1/(SQRT(2)))*(COS(RADIANS(N780))))*(COS(RADIANS(-45)))</f>
        <v>0.496585324769243</v>
      </c>
      <c r="L780">
        <f t="shared" ref="L780:L843" si="1887">(((1/(SQRT(2)))*(SIN(RADIANS(N780))))*(COS(RADIANS(-45))))</f>
        <v>5.8335368549666582E-2</v>
      </c>
      <c r="N780">
        <v>6.7</v>
      </c>
      <c r="O780">
        <f t="shared" si="1873"/>
        <v>68.390840379922579</v>
      </c>
      <c r="P780">
        <f t="shared" si="1874"/>
        <v>21.609159620077413</v>
      </c>
      <c r="R780">
        <f t="shared" ref="R780:R843" si="1888">P780-P960</f>
        <v>-0.20200088429435681</v>
      </c>
      <c r="T780">
        <f t="shared" si="1879"/>
        <v>21.59173865872971</v>
      </c>
      <c r="V780">
        <f t="shared" ref="V780:V843" si="1889">IF(T780=0,N780,0)</f>
        <v>0</v>
      </c>
    </row>
    <row r="781" spans="1:22" x14ac:dyDescent="0.2">
      <c r="A781">
        <f t="shared" si="1875"/>
        <v>0.5</v>
      </c>
      <c r="B781">
        <f t="shared" si="1880"/>
        <v>0.49648275405326836</v>
      </c>
      <c r="C781">
        <f t="shared" si="1881"/>
        <v>5.9201984153250467E-2</v>
      </c>
      <c r="D781">
        <f t="shared" si="1876"/>
        <v>-0.49999999999999989</v>
      </c>
      <c r="E781">
        <f t="shared" si="1882"/>
        <v>0.49648275405326847</v>
      </c>
      <c r="F781">
        <f t="shared" si="1883"/>
        <v>5.9201984153250474E-2</v>
      </c>
      <c r="G781">
        <f t="shared" si="1877"/>
        <v>0.5</v>
      </c>
      <c r="H781">
        <f t="shared" si="1884"/>
        <v>-0.49648275405326836</v>
      </c>
      <c r="I781">
        <f t="shared" si="1885"/>
        <v>-5.9201984153250467E-2</v>
      </c>
      <c r="J781">
        <f t="shared" si="1878"/>
        <v>0.49999999999999989</v>
      </c>
      <c r="K781">
        <f t="shared" si="1886"/>
        <v>0.49648275405326847</v>
      </c>
      <c r="L781">
        <f t="shared" si="1887"/>
        <v>5.9201984153250474E-2</v>
      </c>
      <c r="N781">
        <v>6.8</v>
      </c>
      <c r="O781">
        <f t="shared" si="1873"/>
        <v>68.383826985134107</v>
      </c>
      <c r="P781">
        <f t="shared" si="1874"/>
        <v>21.616173014865897</v>
      </c>
      <c r="R781">
        <f t="shared" si="1888"/>
        <v>-0.19023504383827827</v>
      </c>
      <c r="T781">
        <f t="shared" si="1879"/>
        <v>21.598752053518194</v>
      </c>
      <c r="V781">
        <f t="shared" si="1889"/>
        <v>0</v>
      </c>
    </row>
    <row r="782" spans="1:22" x14ac:dyDescent="0.2">
      <c r="A782">
        <f t="shared" si="1875"/>
        <v>0.5</v>
      </c>
      <c r="B782">
        <f t="shared" si="1880"/>
        <v>0.49637867096472271</v>
      </c>
      <c r="C782">
        <f t="shared" si="1881"/>
        <v>6.0068419417323542E-2</v>
      </c>
      <c r="D782">
        <f t="shared" si="1876"/>
        <v>-0.49999999999999989</v>
      </c>
      <c r="E782">
        <f t="shared" si="1882"/>
        <v>0.49637867096472277</v>
      </c>
      <c r="F782">
        <f t="shared" si="1883"/>
        <v>6.0068419417323549E-2</v>
      </c>
      <c r="G782">
        <f t="shared" si="1877"/>
        <v>0.5</v>
      </c>
      <c r="H782">
        <f t="shared" si="1884"/>
        <v>-0.49637867096472271</v>
      </c>
      <c r="I782">
        <f t="shared" si="1885"/>
        <v>-6.0068419417323542E-2</v>
      </c>
      <c r="J782">
        <f t="shared" si="1878"/>
        <v>0.49999999999999989</v>
      </c>
      <c r="K782">
        <f t="shared" si="1886"/>
        <v>0.49637867096472277</v>
      </c>
      <c r="L782">
        <f t="shared" si="1887"/>
        <v>6.0068419417323549E-2</v>
      </c>
      <c r="N782">
        <v>6.9</v>
      </c>
      <c r="O782">
        <f t="shared" si="1873"/>
        <v>68.376879943741059</v>
      </c>
      <c r="P782">
        <f t="shared" si="1874"/>
        <v>21.623120056258944</v>
      </c>
      <c r="R782">
        <f t="shared" si="1888"/>
        <v>-0.17847191043525967</v>
      </c>
      <c r="T782">
        <f t="shared" si="1879"/>
        <v>21.605699094911241</v>
      </c>
      <c r="V782">
        <f t="shared" si="1889"/>
        <v>0</v>
      </c>
    </row>
    <row r="783" spans="1:22" x14ac:dyDescent="0.2">
      <c r="A783">
        <f t="shared" si="1875"/>
        <v>0.5</v>
      </c>
      <c r="B783">
        <f t="shared" si="1880"/>
        <v>0.49627307582066088</v>
      </c>
      <c r="C783">
        <f t="shared" si="1881"/>
        <v>6.0934671702573731E-2</v>
      </c>
      <c r="D783">
        <f t="shared" si="1876"/>
        <v>-0.49999999999999989</v>
      </c>
      <c r="E783">
        <f t="shared" si="1882"/>
        <v>0.49627307582066094</v>
      </c>
      <c r="F783">
        <f t="shared" si="1883"/>
        <v>6.0934671702573738E-2</v>
      </c>
      <c r="G783">
        <f t="shared" si="1877"/>
        <v>0.5</v>
      </c>
      <c r="H783">
        <f t="shared" si="1884"/>
        <v>-0.49627307582066088</v>
      </c>
      <c r="I783">
        <f t="shared" si="1885"/>
        <v>-6.0934671702573731E-2</v>
      </c>
      <c r="J783">
        <f t="shared" si="1878"/>
        <v>0.49999999999999989</v>
      </c>
      <c r="K783">
        <f t="shared" si="1886"/>
        <v>0.49627307582066094</v>
      </c>
      <c r="L783">
        <f t="shared" si="1887"/>
        <v>6.0934671702573738E-2</v>
      </c>
      <c r="N783">
        <v>7</v>
      </c>
      <c r="O783">
        <f t="shared" si="1873"/>
        <v>68.369999253654385</v>
      </c>
      <c r="P783">
        <f t="shared" si="1874"/>
        <v>21.630000746345619</v>
      </c>
      <c r="R783">
        <f t="shared" si="1888"/>
        <v>-0.16671150825062853</v>
      </c>
      <c r="T783">
        <f t="shared" si="1879"/>
        <v>21.612579784997916</v>
      </c>
      <c r="V783">
        <f t="shared" si="1889"/>
        <v>0</v>
      </c>
    </row>
    <row r="784" spans="1:22" x14ac:dyDescent="0.2">
      <c r="A784">
        <f t="shared" si="1875"/>
        <v>0.5</v>
      </c>
      <c r="B784">
        <f t="shared" si="1880"/>
        <v>0.49616596894274423</v>
      </c>
      <c r="C784">
        <f t="shared" si="1881"/>
        <v>6.1800738370246341E-2</v>
      </c>
      <c r="D784">
        <f t="shared" si="1876"/>
        <v>-0.49999999999999989</v>
      </c>
      <c r="E784">
        <f t="shared" si="1882"/>
        <v>0.49616596894274434</v>
      </c>
      <c r="F784">
        <f t="shared" si="1883"/>
        <v>6.1800738370246348E-2</v>
      </c>
      <c r="G784">
        <f t="shared" si="1877"/>
        <v>0.5</v>
      </c>
      <c r="H784">
        <f t="shared" si="1884"/>
        <v>-0.49616596894274423</v>
      </c>
      <c r="I784">
        <f t="shared" si="1885"/>
        <v>-6.1800738370246341E-2</v>
      </c>
      <c r="J784">
        <f t="shared" si="1878"/>
        <v>0.49999999999999989</v>
      </c>
      <c r="K784">
        <f t="shared" si="1886"/>
        <v>0.49616596894274434</v>
      </c>
      <c r="L784">
        <f t="shared" si="1887"/>
        <v>6.1800738370246348E-2</v>
      </c>
      <c r="N784">
        <v>7.1</v>
      </c>
      <c r="O784">
        <f t="shared" si="1873"/>
        <v>68.363184912611274</v>
      </c>
      <c r="P784">
        <f t="shared" si="1874"/>
        <v>21.636815087388722</v>
      </c>
      <c r="R784">
        <f t="shared" si="1888"/>
        <v>-0.15495386138702116</v>
      </c>
      <c r="T784">
        <f t="shared" si="1879"/>
        <v>21.619394126041019</v>
      </c>
      <c r="V784">
        <f t="shared" si="1889"/>
        <v>0</v>
      </c>
    </row>
    <row r="785" spans="1:22" x14ac:dyDescent="0.2">
      <c r="A785">
        <f t="shared" si="1875"/>
        <v>0.5</v>
      </c>
      <c r="B785">
        <f t="shared" si="1880"/>
        <v>0.49605735065723883</v>
      </c>
      <c r="C785">
        <f t="shared" si="1881"/>
        <v>6.2666616782152115E-2</v>
      </c>
      <c r="D785">
        <f t="shared" si="1876"/>
        <v>-0.49999999999999989</v>
      </c>
      <c r="E785">
        <f t="shared" si="1882"/>
        <v>0.49605735065723894</v>
      </c>
      <c r="F785">
        <f t="shared" si="1883"/>
        <v>6.2666616782152129E-2</v>
      </c>
      <c r="G785">
        <f t="shared" si="1877"/>
        <v>0.5</v>
      </c>
      <c r="H785">
        <f t="shared" si="1884"/>
        <v>-0.49605735065723883</v>
      </c>
      <c r="I785">
        <f t="shared" si="1885"/>
        <v>-6.2666616782152115E-2</v>
      </c>
      <c r="J785">
        <f t="shared" si="1878"/>
        <v>0.49999999999999989</v>
      </c>
      <c r="K785">
        <f t="shared" si="1886"/>
        <v>0.49605735065723894</v>
      </c>
      <c r="L785">
        <f t="shared" si="1887"/>
        <v>6.2666616782152129E-2</v>
      </c>
      <c r="N785">
        <v>7.2</v>
      </c>
      <c r="O785">
        <f t="shared" si="1873"/>
        <v>68.356436918175959</v>
      </c>
      <c r="P785">
        <f t="shared" si="1874"/>
        <v>21.643563081824038</v>
      </c>
      <c r="R785">
        <f t="shared" si="1888"/>
        <v>-0.14319899388516433</v>
      </c>
      <c r="T785">
        <f t="shared" si="1879"/>
        <v>21.626142120476334</v>
      </c>
      <c r="V785">
        <f t="shared" si="1889"/>
        <v>0</v>
      </c>
    </row>
    <row r="786" spans="1:22" x14ac:dyDescent="0.2">
      <c r="A786">
        <f t="shared" si="1875"/>
        <v>0.5</v>
      </c>
      <c r="B786">
        <f t="shared" si="1880"/>
        <v>0.49594722129501478</v>
      </c>
      <c r="C786">
        <f t="shared" si="1881"/>
        <v>6.3532304300675232E-2</v>
      </c>
      <c r="D786">
        <f t="shared" si="1876"/>
        <v>-0.49999999999999989</v>
      </c>
      <c r="E786">
        <f t="shared" si="1882"/>
        <v>0.49594722129501484</v>
      </c>
      <c r="F786">
        <f t="shared" si="1883"/>
        <v>6.3532304300675246E-2</v>
      </c>
      <c r="G786">
        <f t="shared" si="1877"/>
        <v>0.5</v>
      </c>
      <c r="H786">
        <f t="shared" si="1884"/>
        <v>-0.49594722129501478</v>
      </c>
      <c r="I786">
        <f t="shared" si="1885"/>
        <v>-6.3532304300675232E-2</v>
      </c>
      <c r="J786">
        <f t="shared" si="1878"/>
        <v>0.49999999999999989</v>
      </c>
      <c r="K786">
        <f t="shared" si="1886"/>
        <v>0.49594722129501484</v>
      </c>
      <c r="L786">
        <f t="shared" si="1887"/>
        <v>6.3532304300675246E-2</v>
      </c>
      <c r="N786">
        <v>7.3</v>
      </c>
      <c r="O786">
        <f t="shared" si="1873"/>
        <v>68.349755267740164</v>
      </c>
      <c r="P786">
        <f t="shared" si="1874"/>
        <v>21.650244732259814</v>
      </c>
      <c r="R786">
        <f t="shared" si="1888"/>
        <v>-0.13144692972420913</v>
      </c>
      <c r="T786">
        <f t="shared" si="1879"/>
        <v>21.632823770912111</v>
      </c>
      <c r="V786">
        <f t="shared" si="1889"/>
        <v>0</v>
      </c>
    </row>
    <row r="787" spans="1:22" x14ac:dyDescent="0.2">
      <c r="A787">
        <f t="shared" si="1875"/>
        <v>0.5</v>
      </c>
      <c r="B787">
        <f t="shared" si="1880"/>
        <v>0.49583558119154508</v>
      </c>
      <c r="C787">
        <f t="shared" si="1881"/>
        <v>6.439779828878138E-2</v>
      </c>
      <c r="D787">
        <f t="shared" si="1876"/>
        <v>-0.49999999999999989</v>
      </c>
      <c r="E787">
        <f t="shared" si="1882"/>
        <v>0.49583558119154514</v>
      </c>
      <c r="F787">
        <f t="shared" si="1883"/>
        <v>6.4397798288781394E-2</v>
      </c>
      <c r="G787">
        <f t="shared" si="1877"/>
        <v>0.5</v>
      </c>
      <c r="H787">
        <f t="shared" si="1884"/>
        <v>-0.49583558119154508</v>
      </c>
      <c r="I787">
        <f t="shared" si="1885"/>
        <v>-6.439779828878138E-2</v>
      </c>
      <c r="J787">
        <f t="shared" si="1878"/>
        <v>0.49999999999999989</v>
      </c>
      <c r="K787">
        <f t="shared" si="1886"/>
        <v>0.49583558119154514</v>
      </c>
      <c r="L787">
        <f t="shared" si="1887"/>
        <v>6.4397798288781394E-2</v>
      </c>
      <c r="N787">
        <v>7.4</v>
      </c>
      <c r="O787">
        <f t="shared" si="1873"/>
        <v>68.343139958523935</v>
      </c>
      <c r="P787">
        <f t="shared" si="1874"/>
        <v>21.656860041476069</v>
      </c>
      <c r="R787">
        <f t="shared" si="1888"/>
        <v>-0.11969769282236342</v>
      </c>
      <c r="T787">
        <f t="shared" si="1879"/>
        <v>21.639439080128366</v>
      </c>
      <c r="V787">
        <f t="shared" si="1889"/>
        <v>0</v>
      </c>
    </row>
    <row r="788" spans="1:22" x14ac:dyDescent="0.2">
      <c r="A788">
        <f t="shared" si="1875"/>
        <v>0.5</v>
      </c>
      <c r="B788">
        <f t="shared" si="1880"/>
        <v>0.49572243068690508</v>
      </c>
      <c r="C788">
        <f t="shared" si="1881"/>
        <v>6.5263096110025773E-2</v>
      </c>
      <c r="D788">
        <f t="shared" si="1876"/>
        <v>-0.49999999999999989</v>
      </c>
      <c r="E788">
        <f t="shared" si="1882"/>
        <v>0.49572243068690519</v>
      </c>
      <c r="F788">
        <f t="shared" si="1883"/>
        <v>6.5263096110025787E-2</v>
      </c>
      <c r="G788">
        <f t="shared" si="1877"/>
        <v>0.5</v>
      </c>
      <c r="H788">
        <f t="shared" si="1884"/>
        <v>-0.49572243068690508</v>
      </c>
      <c r="I788">
        <f t="shared" si="1885"/>
        <v>-6.5263096110025773E-2</v>
      </c>
      <c r="J788">
        <f t="shared" si="1878"/>
        <v>0.49999999999999989</v>
      </c>
      <c r="K788">
        <f t="shared" si="1886"/>
        <v>0.49572243068690519</v>
      </c>
      <c r="L788">
        <f t="shared" si="1887"/>
        <v>6.5263096110025787E-2</v>
      </c>
      <c r="N788">
        <v>7.5</v>
      </c>
      <c r="O788">
        <f t="shared" si="1873"/>
        <v>68.33659098757596</v>
      </c>
      <c r="P788">
        <f t="shared" si="1874"/>
        <v>21.66340901242404</v>
      </c>
      <c r="R788">
        <f t="shared" si="1888"/>
        <v>-0.10795130703737144</v>
      </c>
      <c r="T788">
        <f t="shared" si="1879"/>
        <v>21.645988051076337</v>
      </c>
      <c r="V788">
        <f t="shared" si="1889"/>
        <v>0</v>
      </c>
    </row>
    <row r="789" spans="1:22" x14ac:dyDescent="0.2">
      <c r="A789">
        <f t="shared" si="1875"/>
        <v>0.5</v>
      </c>
      <c r="B789">
        <f t="shared" si="1880"/>
        <v>0.49560777012577073</v>
      </c>
      <c r="C789">
        <f t="shared" si="1881"/>
        <v>6.6128195128561204E-2</v>
      </c>
      <c r="D789">
        <f t="shared" si="1876"/>
        <v>-0.49999999999999989</v>
      </c>
      <c r="E789">
        <f t="shared" si="1882"/>
        <v>0.49560777012577079</v>
      </c>
      <c r="F789">
        <f t="shared" si="1883"/>
        <v>6.6128195128561218E-2</v>
      </c>
      <c r="G789">
        <f t="shared" si="1877"/>
        <v>0.5</v>
      </c>
      <c r="H789">
        <f t="shared" si="1884"/>
        <v>-0.49560777012577073</v>
      </c>
      <c r="I789">
        <f t="shared" si="1885"/>
        <v>-6.6128195128561204E-2</v>
      </c>
      <c r="J789">
        <f t="shared" si="1878"/>
        <v>0.49999999999999989</v>
      </c>
      <c r="K789">
        <f t="shared" si="1886"/>
        <v>0.49560777012577079</v>
      </c>
      <c r="L789">
        <f t="shared" si="1887"/>
        <v>6.6128195128561218E-2</v>
      </c>
      <c r="N789">
        <v>7.6</v>
      </c>
      <c r="O789">
        <f t="shared" si="1873"/>
        <v>68.330108351774555</v>
      </c>
      <c r="P789">
        <f t="shared" si="1874"/>
        <v>21.669891648225448</v>
      </c>
      <c r="R789">
        <f t="shared" si="1888"/>
        <v>-9.6207796167167459E-2</v>
      </c>
      <c r="T789">
        <f t="shared" si="1879"/>
        <v>21.652470686877745</v>
      </c>
      <c r="V789">
        <f t="shared" si="1889"/>
        <v>0</v>
      </c>
    </row>
    <row r="790" spans="1:22" x14ac:dyDescent="0.2">
      <c r="A790">
        <f t="shared" si="1875"/>
        <v>0.5</v>
      </c>
      <c r="B790">
        <f t="shared" si="1880"/>
        <v>0.49549159985741803</v>
      </c>
      <c r="C790">
        <f t="shared" si="1881"/>
        <v>6.699309270914601E-2</v>
      </c>
      <c r="D790">
        <f t="shared" si="1876"/>
        <v>-0.49999999999999989</v>
      </c>
      <c r="E790">
        <f t="shared" si="1882"/>
        <v>0.49549159985741814</v>
      </c>
      <c r="F790">
        <f t="shared" si="1883"/>
        <v>6.6993092709146024E-2</v>
      </c>
      <c r="G790">
        <f t="shared" si="1877"/>
        <v>0.5</v>
      </c>
      <c r="H790">
        <f t="shared" si="1884"/>
        <v>-0.49549159985741803</v>
      </c>
      <c r="I790">
        <f t="shared" si="1885"/>
        <v>-6.699309270914601E-2</v>
      </c>
      <c r="J790">
        <f t="shared" si="1878"/>
        <v>0.49999999999999989</v>
      </c>
      <c r="K790">
        <f t="shared" si="1886"/>
        <v>0.49549159985741814</v>
      </c>
      <c r="L790">
        <f t="shared" si="1887"/>
        <v>6.6993092709146024E-2</v>
      </c>
      <c r="N790">
        <v>7.7</v>
      </c>
      <c r="O790">
        <f t="shared" si="1873"/>
        <v>68.323692047827976</v>
      </c>
      <c r="P790">
        <f t="shared" si="1874"/>
        <v>21.676307952172021</v>
      </c>
      <c r="R790">
        <f t="shared" si="1888"/>
        <v>-8.4467183950263092E-2</v>
      </c>
      <c r="T790">
        <f t="shared" si="1879"/>
        <v>21.658886990824318</v>
      </c>
      <c r="V790">
        <f t="shared" si="1889"/>
        <v>0</v>
      </c>
    </row>
    <row r="791" spans="1:22" x14ac:dyDescent="0.2">
      <c r="A791">
        <f t="shared" si="1875"/>
        <v>0.5</v>
      </c>
      <c r="B791">
        <f t="shared" si="1880"/>
        <v>0.49537392023572174</v>
      </c>
      <c r="C791">
        <f t="shared" si="1881"/>
        <v>6.7857786217152175E-2</v>
      </c>
      <c r="D791">
        <f t="shared" si="1876"/>
        <v>-0.49999999999999989</v>
      </c>
      <c r="E791">
        <f t="shared" si="1882"/>
        <v>0.4953739202357218</v>
      </c>
      <c r="F791">
        <f t="shared" si="1883"/>
        <v>6.7857786217152188E-2</v>
      </c>
      <c r="G791">
        <f t="shared" si="1877"/>
        <v>0.5</v>
      </c>
      <c r="H791">
        <f t="shared" si="1884"/>
        <v>-0.49537392023572174</v>
      </c>
      <c r="I791">
        <f t="shared" si="1885"/>
        <v>-6.7857786217152175E-2</v>
      </c>
      <c r="J791">
        <f t="shared" si="1878"/>
        <v>0.49999999999999989</v>
      </c>
      <c r="K791">
        <f t="shared" si="1886"/>
        <v>0.4953739202357218</v>
      </c>
      <c r="L791">
        <f t="shared" si="1887"/>
        <v>6.7857786217152188E-2</v>
      </c>
      <c r="N791">
        <v>7.8</v>
      </c>
      <c r="O791">
        <f t="shared" si="1873"/>
        <v>68.317342072275224</v>
      </c>
      <c r="P791">
        <f t="shared" si="1874"/>
        <v>21.68265792772479</v>
      </c>
      <c r="R791">
        <f t="shared" si="1888"/>
        <v>-7.2729494066336997E-2</v>
      </c>
      <c r="T791">
        <f t="shared" si="1879"/>
        <v>21.665236966377087</v>
      </c>
      <c r="V791">
        <f t="shared" si="1889"/>
        <v>0</v>
      </c>
    </row>
    <row r="792" spans="1:22" x14ac:dyDescent="0.2">
      <c r="A792">
        <f t="shared" si="1875"/>
        <v>0.5</v>
      </c>
      <c r="B792">
        <f t="shared" si="1880"/>
        <v>0.49525473161915429</v>
      </c>
      <c r="C792">
        <f t="shared" si="1881"/>
        <v>6.872227301857331E-2</v>
      </c>
      <c r="D792">
        <f t="shared" si="1876"/>
        <v>-0.49999999999999989</v>
      </c>
      <c r="E792">
        <f t="shared" si="1882"/>
        <v>0.49525473161915434</v>
      </c>
      <c r="F792">
        <f t="shared" si="1883"/>
        <v>6.8722273018573324E-2</v>
      </c>
      <c r="G792">
        <f t="shared" si="1877"/>
        <v>0.5</v>
      </c>
      <c r="H792">
        <f t="shared" si="1884"/>
        <v>-0.49525473161915429</v>
      </c>
      <c r="I792">
        <f t="shared" si="1885"/>
        <v>-6.872227301857331E-2</v>
      </c>
      <c r="J792">
        <f t="shared" si="1878"/>
        <v>0.49999999999999989</v>
      </c>
      <c r="K792">
        <f t="shared" si="1886"/>
        <v>0.49525473161915434</v>
      </c>
      <c r="L792">
        <f t="shared" si="1887"/>
        <v>6.8722273018573324E-2</v>
      </c>
      <c r="N792">
        <v>7.9</v>
      </c>
      <c r="O792">
        <f t="shared" si="1873"/>
        <v>68.311058421486521</v>
      </c>
      <c r="P792">
        <f t="shared" si="1874"/>
        <v>21.688941578513482</v>
      </c>
      <c r="R792">
        <f t="shared" si="1888"/>
        <v>-6.0994750136845965E-2</v>
      </c>
      <c r="T792">
        <f t="shared" si="1879"/>
        <v>21.671520617165779</v>
      </c>
      <c r="V792">
        <f t="shared" si="1889"/>
        <v>0</v>
      </c>
    </row>
    <row r="793" spans="1:22" x14ac:dyDescent="0.2">
      <c r="A793">
        <f t="shared" si="1875"/>
        <v>0.5</v>
      </c>
      <c r="B793">
        <f t="shared" si="1880"/>
        <v>0.49513403437078513</v>
      </c>
      <c r="C793">
        <f t="shared" si="1881"/>
        <v>6.9586550480032705E-2</v>
      </c>
      <c r="D793">
        <f t="shared" si="1876"/>
        <v>-0.49999999999999989</v>
      </c>
      <c r="E793">
        <f t="shared" si="1882"/>
        <v>0.49513403437078518</v>
      </c>
      <c r="F793">
        <f t="shared" si="1883"/>
        <v>6.9586550480032719E-2</v>
      </c>
      <c r="G793">
        <f t="shared" si="1877"/>
        <v>0.5</v>
      </c>
      <c r="H793">
        <f t="shared" si="1884"/>
        <v>-0.49513403437078513</v>
      </c>
      <c r="I793">
        <f t="shared" si="1885"/>
        <v>-6.9586550480032705E-2</v>
      </c>
      <c r="J793">
        <f t="shared" si="1878"/>
        <v>0.49999999999999989</v>
      </c>
      <c r="K793">
        <f t="shared" si="1886"/>
        <v>0.49513403437078518</v>
      </c>
      <c r="L793">
        <f t="shared" si="1887"/>
        <v>6.9586550480032719E-2</v>
      </c>
      <c r="N793">
        <v>8</v>
      </c>
      <c r="O793">
        <f t="shared" si="1873"/>
        <v>68.304841091664002</v>
      </c>
      <c r="P793">
        <f t="shared" si="1874"/>
        <v>21.695158908336001</v>
      </c>
      <c r="R793">
        <f t="shared" si="1888"/>
        <v>-4.9262975725412161E-2</v>
      </c>
      <c r="T793">
        <f t="shared" si="1879"/>
        <v>21.677737946988298</v>
      </c>
      <c r="V793">
        <f t="shared" si="1889"/>
        <v>0</v>
      </c>
    </row>
    <row r="794" spans="1:22" x14ac:dyDescent="0.2">
      <c r="A794">
        <f t="shared" si="1875"/>
        <v>0.5</v>
      </c>
      <c r="B794">
        <f t="shared" si="1880"/>
        <v>0.49501182885827866</v>
      </c>
      <c r="C794">
        <f t="shared" si="1881"/>
        <v>7.0450615968791319E-2</v>
      </c>
      <c r="D794">
        <f t="shared" si="1876"/>
        <v>-0.49999999999999989</v>
      </c>
      <c r="E794">
        <f t="shared" si="1882"/>
        <v>0.49501182885827877</v>
      </c>
      <c r="F794">
        <f t="shared" si="1883"/>
        <v>7.0450615968791333E-2</v>
      </c>
      <c r="G794">
        <f t="shared" si="1877"/>
        <v>0.5</v>
      </c>
      <c r="H794">
        <f t="shared" si="1884"/>
        <v>-0.49501182885827866</v>
      </c>
      <c r="I794">
        <f t="shared" si="1885"/>
        <v>-7.0450615968791319E-2</v>
      </c>
      <c r="J794">
        <f t="shared" si="1878"/>
        <v>0.49999999999999989</v>
      </c>
      <c r="K794">
        <f t="shared" si="1886"/>
        <v>0.49501182885827877</v>
      </c>
      <c r="L794">
        <f t="shared" si="1887"/>
        <v>7.0450615968791333E-2</v>
      </c>
      <c r="N794">
        <v>8.1</v>
      </c>
      <c r="O794">
        <f t="shared" si="1873"/>
        <v>68.298690078842299</v>
      </c>
      <c r="P794">
        <f t="shared" si="1874"/>
        <v>21.701309921157694</v>
      </c>
      <c r="R794">
        <f t="shared" si="1888"/>
        <v>-3.7534194338462612E-2</v>
      </c>
      <c r="T794">
        <f t="shared" si="1879"/>
        <v>21.683888959809991</v>
      </c>
      <c r="V794">
        <f t="shared" si="1889"/>
        <v>0</v>
      </c>
    </row>
    <row r="795" spans="1:22" x14ac:dyDescent="0.2">
      <c r="A795">
        <f t="shared" si="1875"/>
        <v>0.5</v>
      </c>
      <c r="B795">
        <f t="shared" si="1880"/>
        <v>0.49488811545389438</v>
      </c>
      <c r="C795">
        <f t="shared" si="1881"/>
        <v>7.1314466852755803E-2</v>
      </c>
      <c r="D795">
        <f t="shared" si="1876"/>
        <v>-0.49999999999999989</v>
      </c>
      <c r="E795">
        <f t="shared" si="1882"/>
        <v>0.49488811545389449</v>
      </c>
      <c r="F795">
        <f t="shared" si="1883"/>
        <v>7.1314466852755817E-2</v>
      </c>
      <c r="G795">
        <f t="shared" si="1877"/>
        <v>0.5</v>
      </c>
      <c r="H795">
        <f t="shared" si="1884"/>
        <v>-0.49488811545389438</v>
      </c>
      <c r="I795">
        <f t="shared" si="1885"/>
        <v>-7.1314466852755803E-2</v>
      </c>
      <c r="J795">
        <f t="shared" si="1878"/>
        <v>0.49999999999999989</v>
      </c>
      <c r="K795">
        <f t="shared" si="1886"/>
        <v>0.49488811545389449</v>
      </c>
      <c r="L795">
        <f t="shared" si="1887"/>
        <v>7.1314466852755817E-2</v>
      </c>
      <c r="N795">
        <v>8.1999999999999993</v>
      </c>
      <c r="O795">
        <f t="shared" si="1873"/>
        <v>68.292605378889107</v>
      </c>
      <c r="P795">
        <f t="shared" si="1874"/>
        <v>21.70739462111089</v>
      </c>
      <c r="R795">
        <f t="shared" si="1888"/>
        <v>-2.5808429425683954E-2</v>
      </c>
      <c r="T795">
        <f t="shared" si="1879"/>
        <v>21.689973659763186</v>
      </c>
      <c r="V795">
        <f t="shared" si="1889"/>
        <v>0</v>
      </c>
    </row>
    <row r="796" spans="1:22" x14ac:dyDescent="0.2">
      <c r="A796">
        <f t="shared" si="1875"/>
        <v>0.5</v>
      </c>
      <c r="B796">
        <f t="shared" si="1880"/>
        <v>0.49476289453448463</v>
      </c>
      <c r="C796">
        <f t="shared" si="1881"/>
        <v>7.2178100500486592E-2</v>
      </c>
      <c r="D796">
        <f t="shared" si="1876"/>
        <v>-0.49999999999999989</v>
      </c>
      <c r="E796">
        <f t="shared" si="1882"/>
        <v>0.49476289453448469</v>
      </c>
      <c r="F796">
        <f t="shared" si="1883"/>
        <v>7.2178100500486606E-2</v>
      </c>
      <c r="G796">
        <f t="shared" si="1877"/>
        <v>0.5</v>
      </c>
      <c r="H796">
        <f t="shared" si="1884"/>
        <v>-0.49476289453448463</v>
      </c>
      <c r="I796">
        <f t="shared" si="1885"/>
        <v>-7.2178100500486592E-2</v>
      </c>
      <c r="J796">
        <f t="shared" si="1878"/>
        <v>0.49999999999999989</v>
      </c>
      <c r="K796">
        <f t="shared" si="1886"/>
        <v>0.49476289453448469</v>
      </c>
      <c r="L796">
        <f t="shared" si="1887"/>
        <v>7.2178100500486606E-2</v>
      </c>
      <c r="N796">
        <v>8.3000000000000007</v>
      </c>
      <c r="O796">
        <f t="shared" si="1873"/>
        <v>68.286586987505828</v>
      </c>
      <c r="P796">
        <f t="shared" si="1874"/>
        <v>21.713413012494165</v>
      </c>
      <c r="R796">
        <f t="shared" si="1888"/>
        <v>-1.408570438064416E-2</v>
      </c>
      <c r="T796">
        <f t="shared" si="1879"/>
        <v>21.695992051146462</v>
      </c>
      <c r="V796">
        <f t="shared" si="1889"/>
        <v>0</v>
      </c>
    </row>
    <row r="797" spans="1:22" x14ac:dyDescent="0.2">
      <c r="A797">
        <f t="shared" si="1875"/>
        <v>0.5</v>
      </c>
      <c r="B797">
        <f t="shared" si="1880"/>
        <v>0.49463616648149406</v>
      </c>
      <c r="C797">
        <f t="shared" si="1881"/>
        <v>7.3041514281205797E-2</v>
      </c>
      <c r="D797">
        <f t="shared" si="1876"/>
        <v>-0.49999999999999989</v>
      </c>
      <c r="E797">
        <f t="shared" si="1882"/>
        <v>0.49463616648149411</v>
      </c>
      <c r="F797">
        <f t="shared" si="1883"/>
        <v>7.304151428120581E-2</v>
      </c>
      <c r="G797">
        <f t="shared" si="1877"/>
        <v>0.5</v>
      </c>
      <c r="H797">
        <f t="shared" si="1884"/>
        <v>-0.49463616648149406</v>
      </c>
      <c r="I797">
        <f t="shared" si="1885"/>
        <v>-7.3041514281205797E-2</v>
      </c>
      <c r="J797">
        <f t="shared" si="1878"/>
        <v>0.49999999999999989</v>
      </c>
      <c r="K797">
        <f t="shared" si="1886"/>
        <v>0.49463616648149411</v>
      </c>
      <c r="L797">
        <f t="shared" si="1887"/>
        <v>7.304151428120581E-2</v>
      </c>
      <c r="N797">
        <v>8.4</v>
      </c>
      <c r="O797">
        <f t="shared" si="1873"/>
        <v>68.280634900228137</v>
      </c>
      <c r="P797">
        <f t="shared" si="1874"/>
        <v>21.719365099771863</v>
      </c>
      <c r="R797">
        <f t="shared" si="1888"/>
        <v>-2.3660425412366237E-3</v>
      </c>
      <c r="T797">
        <f t="shared" si="1879"/>
        <v>21.70194413842416</v>
      </c>
      <c r="V797">
        <f t="shared" si="1889"/>
        <v>0</v>
      </c>
    </row>
    <row r="798" spans="1:22" x14ac:dyDescent="0.2">
      <c r="A798">
        <f t="shared" si="1875"/>
        <v>0.5</v>
      </c>
      <c r="B798">
        <f t="shared" si="1880"/>
        <v>0.49450793168095836</v>
      </c>
      <c r="C798">
        <f t="shared" si="1881"/>
        <v>7.3904705564805301E-2</v>
      </c>
      <c r="D798">
        <f t="shared" si="1876"/>
        <v>-0.49999999999999989</v>
      </c>
      <c r="E798">
        <f t="shared" si="1882"/>
        <v>0.49450793168095841</v>
      </c>
      <c r="F798">
        <f t="shared" si="1883"/>
        <v>7.3904705564805315E-2</v>
      </c>
      <c r="G798">
        <f t="shared" si="1877"/>
        <v>0.5</v>
      </c>
      <c r="H798">
        <f t="shared" si="1884"/>
        <v>-0.49450793168095836</v>
      </c>
      <c r="I798">
        <f t="shared" si="1885"/>
        <v>-7.3904705564805301E-2</v>
      </c>
      <c r="J798">
        <f t="shared" si="1878"/>
        <v>0.49999999999999989</v>
      </c>
      <c r="K798">
        <f t="shared" si="1886"/>
        <v>0.49450793168095841</v>
      </c>
      <c r="L798">
        <f t="shared" si="1887"/>
        <v>7.3904705564805315E-2</v>
      </c>
      <c r="N798">
        <v>8.5</v>
      </c>
      <c r="O798">
        <f t="shared" si="1873"/>
        <v>68.274749112426548</v>
      </c>
      <c r="P798">
        <f t="shared" si="1874"/>
        <v>21.725250887573463</v>
      </c>
      <c r="R798">
        <f t="shared" si="1888"/>
        <v>9.3505328098260065E-3</v>
      </c>
      <c r="T798">
        <f t="shared" si="1879"/>
        <v>21.707829926225759</v>
      </c>
      <c r="V798">
        <f t="shared" si="1889"/>
        <v>0</v>
      </c>
    </row>
    <row r="799" spans="1:22" x14ac:dyDescent="0.2">
      <c r="A799">
        <f t="shared" si="1875"/>
        <v>0.5</v>
      </c>
      <c r="B799">
        <f t="shared" si="1880"/>
        <v>0.49437819052350285</v>
      </c>
      <c r="C799">
        <f t="shared" si="1881"/>
        <v>7.476767172185475E-2</v>
      </c>
      <c r="D799">
        <f t="shared" si="1876"/>
        <v>-0.49999999999999989</v>
      </c>
      <c r="E799">
        <f t="shared" si="1882"/>
        <v>0.4943781905235029</v>
      </c>
      <c r="F799">
        <f t="shared" si="1883"/>
        <v>7.4767671721854764E-2</v>
      </c>
      <c r="G799">
        <f t="shared" si="1877"/>
        <v>0.5</v>
      </c>
      <c r="H799">
        <f t="shared" si="1884"/>
        <v>-0.49437819052350285</v>
      </c>
      <c r="I799">
        <f t="shared" si="1885"/>
        <v>-7.476767172185475E-2</v>
      </c>
      <c r="J799">
        <f t="shared" si="1878"/>
        <v>0.49999999999999989</v>
      </c>
      <c r="K799">
        <f t="shared" si="1886"/>
        <v>0.4943781905235029</v>
      </c>
      <c r="L799">
        <f t="shared" si="1887"/>
        <v>7.4767671721854764E-2</v>
      </c>
      <c r="N799">
        <v>8.6</v>
      </c>
      <c r="O799">
        <f t="shared" si="1873"/>
        <v>68.268929619307059</v>
      </c>
      <c r="P799">
        <f t="shared" si="1874"/>
        <v>21.731070380692948</v>
      </c>
      <c r="R799">
        <f t="shared" si="1888"/>
        <v>2.106399844432616E-2</v>
      </c>
      <c r="T799">
        <f t="shared" si="1879"/>
        <v>21.713649419345245</v>
      </c>
      <c r="V799">
        <f t="shared" si="1889"/>
        <v>0</v>
      </c>
    </row>
    <row r="800" spans="1:22" x14ac:dyDescent="0.2">
      <c r="A800">
        <f t="shared" si="1875"/>
        <v>0.5</v>
      </c>
      <c r="B800">
        <f t="shared" si="1880"/>
        <v>0.49424694340434167</v>
      </c>
      <c r="C800">
        <f t="shared" si="1881"/>
        <v>7.563041012360959E-2</v>
      </c>
      <c r="D800">
        <f t="shared" si="1876"/>
        <v>-0.49999999999999989</v>
      </c>
      <c r="E800">
        <f t="shared" si="1882"/>
        <v>0.49424694340434178</v>
      </c>
      <c r="F800">
        <f t="shared" si="1883"/>
        <v>7.5630410123609604E-2</v>
      </c>
      <c r="G800">
        <f t="shared" si="1877"/>
        <v>0.5</v>
      </c>
      <c r="H800">
        <f t="shared" si="1884"/>
        <v>-0.49424694340434167</v>
      </c>
      <c r="I800">
        <f t="shared" si="1885"/>
        <v>-7.563041012360959E-2</v>
      </c>
      <c r="J800">
        <f t="shared" si="1878"/>
        <v>0.49999999999999989</v>
      </c>
      <c r="K800">
        <f t="shared" si="1886"/>
        <v>0.49424694340434178</v>
      </c>
      <c r="L800">
        <f t="shared" si="1887"/>
        <v>7.5630410123609604E-2</v>
      </c>
      <c r="N800">
        <v>8.6999999999999993</v>
      </c>
      <c r="O800">
        <f t="shared" si="1873"/>
        <v>68.263176415911687</v>
      </c>
      <c r="P800">
        <f t="shared" si="1874"/>
        <v>21.736823584088317</v>
      </c>
      <c r="R800">
        <f t="shared" si="1888"/>
        <v>3.2774331188218042E-2</v>
      </c>
      <c r="T800">
        <f t="shared" si="1879"/>
        <v>21.719402622740613</v>
      </c>
      <c r="V800">
        <f t="shared" si="1889"/>
        <v>0</v>
      </c>
    </row>
    <row r="801" spans="1:22" x14ac:dyDescent="0.2">
      <c r="A801">
        <f t="shared" si="1875"/>
        <v>0.5</v>
      </c>
      <c r="B801">
        <f t="shared" si="1880"/>
        <v>0.49411419072327634</v>
      </c>
      <c r="C801">
        <f t="shared" si="1881"/>
        <v>7.6492918142019029E-2</v>
      </c>
      <c r="D801">
        <f t="shared" si="1876"/>
        <v>-0.49999999999999989</v>
      </c>
      <c r="E801">
        <f t="shared" si="1882"/>
        <v>0.49411419072327639</v>
      </c>
      <c r="F801">
        <f t="shared" si="1883"/>
        <v>7.6492918142019042E-2</v>
      </c>
      <c r="G801">
        <f t="shared" si="1877"/>
        <v>0.5</v>
      </c>
      <c r="H801">
        <f t="shared" si="1884"/>
        <v>-0.49411419072327634</v>
      </c>
      <c r="I801">
        <f t="shared" si="1885"/>
        <v>-7.6492918142019029E-2</v>
      </c>
      <c r="J801">
        <f t="shared" si="1878"/>
        <v>0.49999999999999989</v>
      </c>
      <c r="K801">
        <f t="shared" si="1886"/>
        <v>0.49411419072327639</v>
      </c>
      <c r="L801">
        <f t="shared" si="1887"/>
        <v>7.6492918142019042E-2</v>
      </c>
      <c r="N801">
        <v>8.8000000000000007</v>
      </c>
      <c r="O801">
        <f t="shared" si="1873"/>
        <v>68.257489497119096</v>
      </c>
      <c r="P801">
        <f t="shared" si="1874"/>
        <v>21.742510502880915</v>
      </c>
      <c r="R801">
        <f t="shared" si="1888"/>
        <v>4.4481507920956176E-2</v>
      </c>
      <c r="T801">
        <f t="shared" si="1879"/>
        <v>21.725089541533212</v>
      </c>
      <c r="V801">
        <f t="shared" si="1889"/>
        <v>0</v>
      </c>
    </row>
    <row r="802" spans="1:22" x14ac:dyDescent="0.2">
      <c r="A802">
        <f t="shared" si="1875"/>
        <v>0.5</v>
      </c>
      <c r="B802">
        <f t="shared" si="1880"/>
        <v>0.49397993288469449</v>
      </c>
      <c r="C802">
        <f t="shared" si="1881"/>
        <v>7.7355193149734033E-2</v>
      </c>
      <c r="D802">
        <f t="shared" si="1876"/>
        <v>-0.49999999999999989</v>
      </c>
      <c r="E802">
        <f t="shared" si="1882"/>
        <v>0.49397993288469455</v>
      </c>
      <c r="F802">
        <f t="shared" si="1883"/>
        <v>7.7355193149734047E-2</v>
      </c>
      <c r="G802">
        <f t="shared" si="1877"/>
        <v>0.5</v>
      </c>
      <c r="H802">
        <f t="shared" si="1884"/>
        <v>-0.49397993288469449</v>
      </c>
      <c r="I802">
        <f t="shared" si="1885"/>
        <v>-7.7355193149734033E-2</v>
      </c>
      <c r="J802">
        <f t="shared" si="1878"/>
        <v>0.49999999999999989</v>
      </c>
      <c r="K802">
        <f t="shared" si="1886"/>
        <v>0.49397993288469455</v>
      </c>
      <c r="L802">
        <f t="shared" si="1887"/>
        <v>7.7355193149734047E-2</v>
      </c>
      <c r="N802">
        <v>8.9</v>
      </c>
      <c r="O802">
        <f t="shared" si="1873"/>
        <v>68.251868857645107</v>
      </c>
      <c r="P802">
        <f t="shared" si="1874"/>
        <v>21.748131142354911</v>
      </c>
      <c r="R802">
        <f t="shared" si="1888"/>
        <v>5.6185505575090389E-2</v>
      </c>
      <c r="T802">
        <f t="shared" si="1879"/>
        <v>21.730710181007208</v>
      </c>
      <c r="V802">
        <f t="shared" si="1889"/>
        <v>0</v>
      </c>
    </row>
    <row r="803" spans="1:22" x14ac:dyDescent="0.2">
      <c r="A803">
        <f t="shared" si="1875"/>
        <v>0.5</v>
      </c>
      <c r="B803">
        <f t="shared" si="1880"/>
        <v>0.49384417029756883</v>
      </c>
      <c r="C803">
        <f t="shared" si="1881"/>
        <v>7.8217232520115421E-2</v>
      </c>
      <c r="D803">
        <f t="shared" si="1876"/>
        <v>-0.49999999999999989</v>
      </c>
      <c r="E803">
        <f t="shared" si="1882"/>
        <v>0.49384417029756889</v>
      </c>
      <c r="F803">
        <f t="shared" si="1883"/>
        <v>7.8217232520115434E-2</v>
      </c>
      <c r="G803">
        <f t="shared" si="1877"/>
        <v>0.5</v>
      </c>
      <c r="H803">
        <f t="shared" si="1884"/>
        <v>-0.49384417029756883</v>
      </c>
      <c r="I803">
        <f t="shared" si="1885"/>
        <v>-7.8217232520115421E-2</v>
      </c>
      <c r="J803">
        <f t="shared" si="1878"/>
        <v>0.49999999999999989</v>
      </c>
      <c r="K803">
        <f t="shared" si="1886"/>
        <v>0.49384417029756889</v>
      </c>
      <c r="L803">
        <f t="shared" si="1887"/>
        <v>7.8217232520115434E-2</v>
      </c>
      <c r="N803">
        <v>9</v>
      </c>
      <c r="O803">
        <f t="shared" si="1873"/>
        <v>68.246314492043325</v>
      </c>
      <c r="P803">
        <f t="shared" si="1874"/>
        <v>21.753685507956671</v>
      </c>
      <c r="R803">
        <f t="shared" si="1888"/>
        <v>6.7886301135590799E-2</v>
      </c>
      <c r="T803">
        <f t="shared" si="1879"/>
        <v>21.736264546608968</v>
      </c>
      <c r="V803">
        <f t="shared" si="1889"/>
        <v>0</v>
      </c>
    </row>
    <row r="804" spans="1:22" x14ac:dyDescent="0.2">
      <c r="A804">
        <f t="shared" si="1875"/>
        <v>0.5</v>
      </c>
      <c r="B804">
        <f t="shared" si="1880"/>
        <v>0.49370690337545564</v>
      </c>
      <c r="C804">
        <f t="shared" si="1881"/>
        <v>7.9079033627241752E-2</v>
      </c>
      <c r="D804">
        <f t="shared" si="1876"/>
        <v>-0.49999999999999989</v>
      </c>
      <c r="E804">
        <f t="shared" si="1882"/>
        <v>0.4937069033754557</v>
      </c>
      <c r="F804">
        <f t="shared" si="1883"/>
        <v>7.9079033627241765E-2</v>
      </c>
      <c r="G804">
        <f t="shared" si="1877"/>
        <v>0.5</v>
      </c>
      <c r="H804">
        <f t="shared" si="1884"/>
        <v>-0.49370690337545564</v>
      </c>
      <c r="I804">
        <f t="shared" si="1885"/>
        <v>-7.9079033627241752E-2</v>
      </c>
      <c r="J804">
        <f t="shared" si="1878"/>
        <v>0.49999999999999989</v>
      </c>
      <c r="K804">
        <f t="shared" si="1886"/>
        <v>0.4937069033754557</v>
      </c>
      <c r="L804">
        <f t="shared" si="1887"/>
        <v>7.9079033627241765E-2</v>
      </c>
      <c r="N804">
        <v>9.1</v>
      </c>
      <c r="O804">
        <f t="shared" si="1873"/>
        <v>68.240826394705735</v>
      </c>
      <c r="P804">
        <f t="shared" si="1874"/>
        <v>21.759173605294269</v>
      </c>
      <c r="R804">
        <f t="shared" si="1888"/>
        <v>7.9583871639531623E-2</v>
      </c>
      <c r="T804">
        <f t="shared" si="1879"/>
        <v>21.741752643946565</v>
      </c>
      <c r="V804">
        <f t="shared" si="1889"/>
        <v>0</v>
      </c>
    </row>
    <row r="805" spans="1:22" x14ac:dyDescent="0.2">
      <c r="A805">
        <f t="shared" si="1875"/>
        <v>0.5</v>
      </c>
      <c r="B805">
        <f t="shared" si="1880"/>
        <v>0.49356813253649384</v>
      </c>
      <c r="C805">
        <f t="shared" si="1881"/>
        <v>7.994059384591741E-2</v>
      </c>
      <c r="D805">
        <f t="shared" si="1876"/>
        <v>-0.49999999999999989</v>
      </c>
      <c r="E805">
        <f t="shared" si="1882"/>
        <v>0.4935681325364939</v>
      </c>
      <c r="F805">
        <f t="shared" si="1883"/>
        <v>7.9940593845917424E-2</v>
      </c>
      <c r="G805">
        <f t="shared" si="1877"/>
        <v>0.5</v>
      </c>
      <c r="H805">
        <f t="shared" si="1884"/>
        <v>-0.49356813253649384</v>
      </c>
      <c r="I805">
        <f t="shared" si="1885"/>
        <v>-7.994059384591741E-2</v>
      </c>
      <c r="J805">
        <f t="shared" si="1878"/>
        <v>0.49999999999999989</v>
      </c>
      <c r="K805">
        <f t="shared" si="1886"/>
        <v>0.4935681325364939</v>
      </c>
      <c r="L805">
        <f t="shared" si="1887"/>
        <v>7.9940593845917424E-2</v>
      </c>
      <c r="N805">
        <v>9.1999999999999993</v>
      </c>
      <c r="O805">
        <f t="shared" si="1873"/>
        <v>68.23540455986317</v>
      </c>
      <c r="P805">
        <f t="shared" si="1874"/>
        <v>21.764595440136837</v>
      </c>
      <c r="R805">
        <f t="shared" si="1888"/>
        <v>9.1278194175455241E-2</v>
      </c>
      <c r="T805">
        <f t="shared" si="1879"/>
        <v>21.747174478789134</v>
      </c>
      <c r="V805">
        <f t="shared" si="1889"/>
        <v>0</v>
      </c>
    </row>
    <row r="806" spans="1:22" x14ac:dyDescent="0.2">
      <c r="A806">
        <f t="shared" si="1875"/>
        <v>0.5</v>
      </c>
      <c r="B806">
        <f t="shared" si="1880"/>
        <v>0.49342785820340357</v>
      </c>
      <c r="C806">
        <f t="shared" si="1881"/>
        <v>8.0801910551680553E-2</v>
      </c>
      <c r="D806">
        <f t="shared" si="1876"/>
        <v>-0.49999999999999989</v>
      </c>
      <c r="E806">
        <f t="shared" si="1882"/>
        <v>0.49342785820340362</v>
      </c>
      <c r="F806">
        <f t="shared" si="1883"/>
        <v>8.0801910551680567E-2</v>
      </c>
      <c r="G806">
        <f t="shared" si="1877"/>
        <v>0.5</v>
      </c>
      <c r="H806">
        <f t="shared" si="1884"/>
        <v>-0.49342785820340357</v>
      </c>
      <c r="I806">
        <f t="shared" si="1885"/>
        <v>-8.0801910551680553E-2</v>
      </c>
      <c r="J806">
        <f t="shared" si="1878"/>
        <v>0.49999999999999989</v>
      </c>
      <c r="K806">
        <f t="shared" si="1886"/>
        <v>0.49342785820340362</v>
      </c>
      <c r="L806">
        <f t="shared" si="1887"/>
        <v>8.0801910551680567E-2</v>
      </c>
      <c r="N806">
        <v>9.3000000000000007</v>
      </c>
      <c r="O806">
        <f t="shared" si="1873"/>
        <v>68.230048981585966</v>
      </c>
      <c r="P806">
        <f t="shared" si="1874"/>
        <v>21.769951018414034</v>
      </c>
      <c r="R806">
        <f t="shared" si="1888"/>
        <v>0.10296924588282153</v>
      </c>
      <c r="T806">
        <f t="shared" si="1879"/>
        <v>21.75253005706633</v>
      </c>
      <c r="V806">
        <f t="shared" si="1889"/>
        <v>0</v>
      </c>
    </row>
    <row r="807" spans="1:22" x14ac:dyDescent="0.2">
      <c r="A807">
        <f t="shared" si="1875"/>
        <v>0.5</v>
      </c>
      <c r="B807">
        <f t="shared" si="1880"/>
        <v>0.49328608080348457</v>
      </c>
      <c r="C807">
        <f t="shared" si="1881"/>
        <v>8.1662981120811121E-2</v>
      </c>
      <c r="D807">
        <f t="shared" si="1876"/>
        <v>-0.49999999999999989</v>
      </c>
      <c r="E807">
        <f t="shared" si="1882"/>
        <v>0.49328608080348463</v>
      </c>
      <c r="F807">
        <f t="shared" si="1883"/>
        <v>8.1662981120811134E-2</v>
      </c>
      <c r="G807">
        <f t="shared" si="1877"/>
        <v>0.5</v>
      </c>
      <c r="H807">
        <f t="shared" si="1884"/>
        <v>-0.49328608080348457</v>
      </c>
      <c r="I807">
        <f t="shared" si="1885"/>
        <v>-8.1662981120811121E-2</v>
      </c>
      <c r="J807">
        <f t="shared" si="1878"/>
        <v>0.49999999999999989</v>
      </c>
      <c r="K807">
        <f t="shared" si="1886"/>
        <v>0.49328608080348463</v>
      </c>
      <c r="L807">
        <f t="shared" si="1887"/>
        <v>8.1662981120811134E-2</v>
      </c>
      <c r="N807">
        <v>9.4</v>
      </c>
      <c r="O807">
        <f t="shared" si="1873"/>
        <v>68.224759653784503</v>
      </c>
      <c r="P807">
        <f t="shared" si="1874"/>
        <v>21.77524034621549</v>
      </c>
      <c r="R807">
        <f t="shared" si="1888"/>
        <v>0.11465700395157796</v>
      </c>
      <c r="T807">
        <f t="shared" si="1879"/>
        <v>21.757819384867787</v>
      </c>
      <c r="V807">
        <f t="shared" si="1889"/>
        <v>0</v>
      </c>
    </row>
    <row r="808" spans="1:22" x14ac:dyDescent="0.2">
      <c r="A808">
        <f t="shared" si="1875"/>
        <v>0.5</v>
      </c>
      <c r="B808">
        <f t="shared" si="1880"/>
        <v>0.49314280076861561</v>
      </c>
      <c r="C808">
        <f t="shared" si="1881"/>
        <v>8.2523802930338813E-2</v>
      </c>
      <c r="D808">
        <f t="shared" si="1876"/>
        <v>-0.49999999999999989</v>
      </c>
      <c r="E808">
        <f t="shared" si="1882"/>
        <v>0.49314280076861572</v>
      </c>
      <c r="F808">
        <f t="shared" si="1883"/>
        <v>8.2523802930338827E-2</v>
      </c>
      <c r="G808">
        <f t="shared" si="1877"/>
        <v>0.5</v>
      </c>
      <c r="H808">
        <f t="shared" si="1884"/>
        <v>-0.49314280076861561</v>
      </c>
      <c r="I808">
        <f t="shared" si="1885"/>
        <v>-8.2523802930338813E-2</v>
      </c>
      <c r="J808">
        <f t="shared" si="1878"/>
        <v>0.49999999999999989</v>
      </c>
      <c r="K808">
        <f t="shared" si="1886"/>
        <v>0.49314280076861572</v>
      </c>
      <c r="L808">
        <f t="shared" si="1887"/>
        <v>8.2523802930338827E-2</v>
      </c>
      <c r="N808">
        <v>9.5</v>
      </c>
      <c r="O808">
        <f t="shared" si="1873"/>
        <v>68.219536570209726</v>
      </c>
      <c r="P808">
        <f t="shared" si="1874"/>
        <v>21.780463429790267</v>
      </c>
      <c r="R808">
        <f t="shared" si="1888"/>
        <v>0.12634144562164096</v>
      </c>
      <c r="T808">
        <f t="shared" si="1879"/>
        <v>21.763042468442563</v>
      </c>
      <c r="V808">
        <f t="shared" si="1889"/>
        <v>0</v>
      </c>
    </row>
    <row r="809" spans="1:22" x14ac:dyDescent="0.2">
      <c r="A809">
        <f t="shared" si="1875"/>
        <v>0.5</v>
      </c>
      <c r="B809">
        <f t="shared" si="1880"/>
        <v>0.49299801853525244</v>
      </c>
      <c r="C809">
        <f t="shared" si="1881"/>
        <v>8.3384373358051114E-2</v>
      </c>
      <c r="D809">
        <f t="shared" si="1876"/>
        <v>-0.49999999999999989</v>
      </c>
      <c r="E809">
        <f t="shared" si="1882"/>
        <v>0.49299801853525249</v>
      </c>
      <c r="F809">
        <f t="shared" si="1883"/>
        <v>8.3384373358051128E-2</v>
      </c>
      <c r="G809">
        <f t="shared" si="1877"/>
        <v>0.5</v>
      </c>
      <c r="H809">
        <f t="shared" si="1884"/>
        <v>-0.49299801853525244</v>
      </c>
      <c r="I809">
        <f t="shared" si="1885"/>
        <v>-8.3384373358051114E-2</v>
      </c>
      <c r="J809">
        <f t="shared" si="1878"/>
        <v>0.49999999999999989</v>
      </c>
      <c r="K809">
        <f t="shared" si="1886"/>
        <v>0.49299801853525249</v>
      </c>
      <c r="L809">
        <f t="shared" si="1887"/>
        <v>8.3384373358051128E-2</v>
      </c>
      <c r="N809">
        <v>9.6</v>
      </c>
      <c r="O809">
        <f t="shared" si="1873"/>
        <v>68.214379724453764</v>
      </c>
      <c r="P809">
        <f t="shared" si="1874"/>
        <v>21.785620275546233</v>
      </c>
      <c r="R809">
        <f t="shared" si="1888"/>
        <v>0.13802254818235227</v>
      </c>
      <c r="T809">
        <f t="shared" si="1879"/>
        <v>21.768199314198529</v>
      </c>
      <c r="V809">
        <f t="shared" si="1889"/>
        <v>0</v>
      </c>
    </row>
    <row r="810" spans="1:22" x14ac:dyDescent="0.2">
      <c r="A810">
        <f t="shared" si="1875"/>
        <v>0.5</v>
      </c>
      <c r="B810">
        <f t="shared" si="1880"/>
        <v>0.49285173454442666</v>
      </c>
      <c r="C810">
        <f t="shared" si="1881"/>
        <v>8.424468978250127E-2</v>
      </c>
      <c r="D810">
        <f t="shared" si="1876"/>
        <v>-0.49999999999999989</v>
      </c>
      <c r="E810">
        <f t="shared" si="1882"/>
        <v>0.49285173454442677</v>
      </c>
      <c r="F810">
        <f t="shared" si="1883"/>
        <v>8.4244689782501284E-2</v>
      </c>
      <c r="G810">
        <f t="shared" si="1877"/>
        <v>0.5</v>
      </c>
      <c r="H810">
        <f t="shared" si="1884"/>
        <v>-0.49285173454442666</v>
      </c>
      <c r="I810">
        <f t="shared" si="1885"/>
        <v>-8.424468978250127E-2</v>
      </c>
      <c r="J810">
        <f t="shared" si="1878"/>
        <v>0.49999999999999989</v>
      </c>
      <c r="K810">
        <f t="shared" si="1886"/>
        <v>0.49285173454442677</v>
      </c>
      <c r="L810">
        <f t="shared" si="1887"/>
        <v>8.4244689782501284E-2</v>
      </c>
      <c r="N810">
        <v>9.6999999999999993</v>
      </c>
      <c r="O810">
        <f t="shared" si="1873"/>
        <v>68.209289109950419</v>
      </c>
      <c r="P810">
        <f t="shared" si="1874"/>
        <v>21.790710890049578</v>
      </c>
      <c r="R810">
        <f t="shared" si="1888"/>
        <v>0.1497002889719532</v>
      </c>
      <c r="T810">
        <f t="shared" si="1879"/>
        <v>21.773289928701875</v>
      </c>
      <c r="V810">
        <f t="shared" si="1889"/>
        <v>0</v>
      </c>
    </row>
    <row r="811" spans="1:22" x14ac:dyDescent="0.2">
      <c r="A811">
        <f t="shared" si="1875"/>
        <v>0.5</v>
      </c>
      <c r="B811">
        <f t="shared" si="1880"/>
        <v>0.49270394924174499</v>
      </c>
      <c r="C811">
        <f t="shared" si="1881"/>
        <v>8.5104749583016268E-2</v>
      </c>
      <c r="D811">
        <f t="shared" si="1876"/>
        <v>-0.49999999999999989</v>
      </c>
      <c r="E811">
        <f t="shared" si="1882"/>
        <v>0.49270394924174504</v>
      </c>
      <c r="F811">
        <f t="shared" si="1883"/>
        <v>8.5104749583016281E-2</v>
      </c>
      <c r="G811">
        <f t="shared" si="1877"/>
        <v>0.5</v>
      </c>
      <c r="H811">
        <f t="shared" si="1884"/>
        <v>-0.49270394924174499</v>
      </c>
      <c r="I811">
        <f t="shared" si="1885"/>
        <v>-8.5104749583016268E-2</v>
      </c>
      <c r="J811">
        <f t="shared" si="1878"/>
        <v>0.49999999999999989</v>
      </c>
      <c r="K811">
        <f t="shared" si="1886"/>
        <v>0.49270394924174504</v>
      </c>
      <c r="L811">
        <f t="shared" si="1887"/>
        <v>8.5104749583016281E-2</v>
      </c>
      <c r="N811">
        <v>9.8000000000000007</v>
      </c>
      <c r="O811">
        <f t="shared" si="1873"/>
        <v>68.204264719975754</v>
      </c>
      <c r="P811">
        <f t="shared" si="1874"/>
        <v>21.79573528002426</v>
      </c>
      <c r="R811">
        <f t="shared" si="1888"/>
        <v>0.16137464537716184</v>
      </c>
      <c r="T811">
        <f t="shared" si="1879"/>
        <v>21.778314318676557</v>
      </c>
      <c r="V811">
        <f t="shared" si="1889"/>
        <v>0</v>
      </c>
    </row>
    <row r="812" spans="1:22" x14ac:dyDescent="0.2">
      <c r="A812">
        <f t="shared" si="1875"/>
        <v>0.5</v>
      </c>
      <c r="B812">
        <f t="shared" si="1880"/>
        <v>0.49255466307738688</v>
      </c>
      <c r="C812">
        <f t="shared" si="1881"/>
        <v>8.5964550139704762E-2</v>
      </c>
      <c r="D812">
        <f t="shared" si="1876"/>
        <v>-0.49999999999999989</v>
      </c>
      <c r="E812">
        <f t="shared" si="1882"/>
        <v>0.49255466307738693</v>
      </c>
      <c r="F812">
        <f t="shared" si="1883"/>
        <v>8.5964550139704776E-2</v>
      </c>
      <c r="G812">
        <f t="shared" si="1877"/>
        <v>0.5</v>
      </c>
      <c r="H812">
        <f t="shared" si="1884"/>
        <v>-0.49255466307738688</v>
      </c>
      <c r="I812">
        <f t="shared" si="1885"/>
        <v>-8.5964550139704762E-2</v>
      </c>
      <c r="J812">
        <f t="shared" si="1878"/>
        <v>0.49999999999999989</v>
      </c>
      <c r="K812">
        <f t="shared" si="1886"/>
        <v>0.49255466307738693</v>
      </c>
      <c r="L812">
        <f t="shared" si="1887"/>
        <v>8.5964550139704776E-2</v>
      </c>
      <c r="N812">
        <v>9.9</v>
      </c>
      <c r="O812">
        <f t="shared" si="1873"/>
        <v>68.199306547648575</v>
      </c>
      <c r="P812">
        <f t="shared" si="1874"/>
        <v>21.800693452351407</v>
      </c>
      <c r="R812">
        <f t="shared" si="1888"/>
        <v>0.17304559483253357</v>
      </c>
      <c r="T812">
        <f t="shared" si="1879"/>
        <v>21.783272491003704</v>
      </c>
      <c r="V812">
        <f t="shared" si="1889"/>
        <v>0</v>
      </c>
    </row>
    <row r="813" spans="1:22" x14ac:dyDescent="0.2">
      <c r="A813">
        <f t="shared" si="1875"/>
        <v>0.5</v>
      </c>
      <c r="B813">
        <f t="shared" si="1880"/>
        <v>0.49240387650610395</v>
      </c>
      <c r="C813">
        <f t="shared" si="1881"/>
        <v>8.6824088833465152E-2</v>
      </c>
      <c r="D813">
        <f t="shared" si="1876"/>
        <v>-0.49999999999999989</v>
      </c>
      <c r="E813">
        <f t="shared" si="1882"/>
        <v>0.49240387650610401</v>
      </c>
      <c r="F813">
        <f t="shared" si="1883"/>
        <v>8.6824088833465166E-2</v>
      </c>
      <c r="G813">
        <f t="shared" si="1877"/>
        <v>0.5</v>
      </c>
      <c r="H813">
        <f t="shared" si="1884"/>
        <v>-0.49240387650610395</v>
      </c>
      <c r="I813">
        <f t="shared" si="1885"/>
        <v>-8.6824088833465152E-2</v>
      </c>
      <c r="J813">
        <f t="shared" si="1878"/>
        <v>0.49999999999999989</v>
      </c>
      <c r="K813">
        <f t="shared" si="1886"/>
        <v>0.49240387650610401</v>
      </c>
      <c r="L813">
        <f t="shared" si="1887"/>
        <v>8.6824088833465166E-2</v>
      </c>
      <c r="N813">
        <v>10</v>
      </c>
      <c r="O813">
        <f t="shared" si="1873"/>
        <v>68.194414585931142</v>
      </c>
      <c r="P813">
        <f t="shared" si="1874"/>
        <v>21.805585414068858</v>
      </c>
      <c r="R813">
        <f t="shared" si="1888"/>
        <v>0.18471311482015196</v>
      </c>
      <c r="T813">
        <f t="shared" si="1879"/>
        <v>21.788164452721155</v>
      </c>
      <c r="V813">
        <f t="shared" si="1889"/>
        <v>0</v>
      </c>
    </row>
    <row r="814" spans="1:22" x14ac:dyDescent="0.2">
      <c r="A814">
        <f t="shared" si="1875"/>
        <v>0.5</v>
      </c>
      <c r="B814">
        <f t="shared" si="1880"/>
        <v>0.49225158998721824</v>
      </c>
      <c r="C814">
        <f t="shared" si="1881"/>
        <v>8.7683363045993543E-2</v>
      </c>
      <c r="D814">
        <f t="shared" si="1876"/>
        <v>-0.49999999999999989</v>
      </c>
      <c r="E814">
        <f t="shared" si="1882"/>
        <v>0.49225158998721835</v>
      </c>
      <c r="F814">
        <f t="shared" si="1883"/>
        <v>8.7683363045993556E-2</v>
      </c>
      <c r="G814">
        <f t="shared" si="1877"/>
        <v>0.5</v>
      </c>
      <c r="H814">
        <f t="shared" si="1884"/>
        <v>-0.49225158998721824</v>
      </c>
      <c r="I814">
        <f t="shared" si="1885"/>
        <v>-8.7683363045993543E-2</v>
      </c>
      <c r="J814">
        <f t="shared" si="1878"/>
        <v>0.49999999999999989</v>
      </c>
      <c r="K814">
        <f t="shared" si="1886"/>
        <v>0.49225158998721835</v>
      </c>
      <c r="L814">
        <f t="shared" si="1887"/>
        <v>8.7683363045993556E-2</v>
      </c>
      <c r="N814">
        <v>10.1</v>
      </c>
      <c r="O814">
        <f t="shared" si="1873"/>
        <v>68.189588827629464</v>
      </c>
      <c r="P814">
        <f t="shared" si="1874"/>
        <v>21.810411172370529</v>
      </c>
      <c r="R814">
        <f t="shared" si="1888"/>
        <v>0.19637718286887917</v>
      </c>
      <c r="T814">
        <f t="shared" si="1879"/>
        <v>21.792990211022826</v>
      </c>
      <c r="V814">
        <f t="shared" si="1889"/>
        <v>0</v>
      </c>
    </row>
    <row r="815" spans="1:22" x14ac:dyDescent="0.2">
      <c r="A815">
        <f t="shared" si="1875"/>
        <v>0.5</v>
      </c>
      <c r="B815">
        <f t="shared" si="1880"/>
        <v>0.49209780398462083</v>
      </c>
      <c r="C815">
        <f t="shared" si="1881"/>
        <v>8.8542370159791633E-2</v>
      </c>
      <c r="D815">
        <f t="shared" si="1876"/>
        <v>-0.49999999999999989</v>
      </c>
      <c r="E815">
        <f t="shared" si="1882"/>
        <v>0.49209780398462094</v>
      </c>
      <c r="F815">
        <f t="shared" si="1883"/>
        <v>8.8542370159791647E-2</v>
      </c>
      <c r="G815">
        <f t="shared" si="1877"/>
        <v>0.5</v>
      </c>
      <c r="H815">
        <f t="shared" si="1884"/>
        <v>-0.49209780398462083</v>
      </c>
      <c r="I815">
        <f t="shared" si="1885"/>
        <v>-8.8542370159791633E-2</v>
      </c>
      <c r="J815">
        <f t="shared" si="1878"/>
        <v>0.49999999999999989</v>
      </c>
      <c r="K815">
        <f t="shared" si="1886"/>
        <v>0.49209780398462094</v>
      </c>
      <c r="L815">
        <f t="shared" si="1887"/>
        <v>8.8542370159791647E-2</v>
      </c>
      <c r="N815">
        <v>10.199999999999999</v>
      </c>
      <c r="O815">
        <f t="shared" si="1873"/>
        <v>68.184829265394043</v>
      </c>
      <c r="P815">
        <f t="shared" si="1874"/>
        <v>21.815170734605964</v>
      </c>
      <c r="R815">
        <f t="shared" si="1888"/>
        <v>0.20803777655411082</v>
      </c>
      <c r="T815">
        <f t="shared" si="1879"/>
        <v>21.797749773258261</v>
      </c>
      <c r="V815">
        <f t="shared" si="1889"/>
        <v>0</v>
      </c>
    </row>
    <row r="816" spans="1:22" x14ac:dyDescent="0.2">
      <c r="A816">
        <f t="shared" si="1875"/>
        <v>0.5</v>
      </c>
      <c r="B816">
        <f t="shared" si="1880"/>
        <v>0.49194251896677071</v>
      </c>
      <c r="C816">
        <f t="shared" si="1881"/>
        <v>8.9401107558174778E-2</v>
      </c>
      <c r="D816">
        <f t="shared" si="1876"/>
        <v>-0.49999999999999989</v>
      </c>
      <c r="E816">
        <f t="shared" si="1882"/>
        <v>0.49194251896677083</v>
      </c>
      <c r="F816">
        <f t="shared" si="1883"/>
        <v>8.9401107558174792E-2</v>
      </c>
      <c r="G816">
        <f t="shared" si="1877"/>
        <v>0.5</v>
      </c>
      <c r="H816">
        <f t="shared" si="1884"/>
        <v>-0.49194251896677071</v>
      </c>
      <c r="I816">
        <f t="shared" si="1885"/>
        <v>-8.9401107558174778E-2</v>
      </c>
      <c r="J816">
        <f t="shared" si="1878"/>
        <v>0.49999999999999989</v>
      </c>
      <c r="K816">
        <f t="shared" si="1886"/>
        <v>0.49194251896677083</v>
      </c>
      <c r="L816">
        <f t="shared" si="1887"/>
        <v>8.9401107558174792E-2</v>
      </c>
      <c r="N816">
        <v>10.3</v>
      </c>
      <c r="O816">
        <f t="shared" si="1873"/>
        <v>68.180135891720255</v>
      </c>
      <c r="P816">
        <f t="shared" si="1874"/>
        <v>21.819864108279752</v>
      </c>
      <c r="R816">
        <f t="shared" si="1888"/>
        <v>0.21969487349705474</v>
      </c>
      <c r="T816">
        <f t="shared" si="1879"/>
        <v>21.802443146932049</v>
      </c>
      <c r="V816">
        <f t="shared" si="1889"/>
        <v>0</v>
      </c>
    </row>
    <row r="817" spans="1:22" x14ac:dyDescent="0.2">
      <c r="A817">
        <f t="shared" si="1875"/>
        <v>0.5</v>
      </c>
      <c r="B817">
        <f t="shared" si="1880"/>
        <v>0.49178573540669285</v>
      </c>
      <c r="C817">
        <f t="shared" si="1881"/>
        <v>9.0259572625279963E-2</v>
      </c>
      <c r="D817">
        <f t="shared" si="1876"/>
        <v>-0.49999999999999989</v>
      </c>
      <c r="E817">
        <f t="shared" si="1882"/>
        <v>0.49178573540669296</v>
      </c>
      <c r="F817">
        <f t="shared" si="1883"/>
        <v>9.0259572625279977E-2</v>
      </c>
      <c r="G817">
        <f t="shared" si="1877"/>
        <v>0.5</v>
      </c>
      <c r="H817">
        <f t="shared" si="1884"/>
        <v>-0.49178573540669285</v>
      </c>
      <c r="I817">
        <f t="shared" si="1885"/>
        <v>-9.0259572625279963E-2</v>
      </c>
      <c r="J817">
        <f t="shared" si="1878"/>
        <v>0.49999999999999989</v>
      </c>
      <c r="K817">
        <f t="shared" si="1886"/>
        <v>0.49178573540669296</v>
      </c>
      <c r="L817">
        <f t="shared" si="1887"/>
        <v>9.0259572625279977E-2</v>
      </c>
      <c r="N817">
        <v>10.4</v>
      </c>
      <c r="O817">
        <f t="shared" si="1873"/>
        <v>68.175508698949017</v>
      </c>
      <c r="P817">
        <f t="shared" si="1874"/>
        <v>21.824491301051001</v>
      </c>
      <c r="R817">
        <f t="shared" si="1888"/>
        <v>0.23134845136438642</v>
      </c>
      <c r="T817">
        <f t="shared" si="1879"/>
        <v>21.807070339703298</v>
      </c>
      <c r="V817">
        <f t="shared" si="1889"/>
        <v>0</v>
      </c>
    </row>
    <row r="818" spans="1:22" x14ac:dyDescent="0.2">
      <c r="A818">
        <f t="shared" si="1875"/>
        <v>0.5</v>
      </c>
      <c r="B818">
        <f t="shared" si="1880"/>
        <v>0.4916274537819772</v>
      </c>
      <c r="C818">
        <f t="shared" si="1881"/>
        <v>9.1117762746073708E-2</v>
      </c>
      <c r="D818">
        <f t="shared" si="1876"/>
        <v>-0.49999999999999989</v>
      </c>
      <c r="E818">
        <f t="shared" si="1882"/>
        <v>0.49162745378197725</v>
      </c>
      <c r="F818">
        <f t="shared" si="1883"/>
        <v>9.1117762746073735E-2</v>
      </c>
      <c r="G818">
        <f t="shared" si="1877"/>
        <v>0.5</v>
      </c>
      <c r="H818">
        <f t="shared" si="1884"/>
        <v>-0.4916274537819772</v>
      </c>
      <c r="I818">
        <f t="shared" si="1885"/>
        <v>-9.1117762746073708E-2</v>
      </c>
      <c r="J818">
        <f t="shared" si="1878"/>
        <v>0.49999999999999989</v>
      </c>
      <c r="K818">
        <f t="shared" si="1886"/>
        <v>0.49162745378197725</v>
      </c>
      <c r="L818">
        <f t="shared" si="1887"/>
        <v>9.1117762746073735E-2</v>
      </c>
      <c r="N818">
        <v>10.5</v>
      </c>
      <c r="O818">
        <f t="shared" si="1873"/>
        <v>68.170947679267186</v>
      </c>
      <c r="P818">
        <f t="shared" si="1874"/>
        <v>21.829052320732828</v>
      </c>
      <c r="R818">
        <f t="shared" si="1888"/>
        <v>0.24299848786768763</v>
      </c>
      <c r="T818">
        <f t="shared" si="1879"/>
        <v>21.811631359385125</v>
      </c>
      <c r="V818">
        <f t="shared" si="1889"/>
        <v>0</v>
      </c>
    </row>
    <row r="819" spans="1:22" x14ac:dyDescent="0.2">
      <c r="A819">
        <f t="shared" si="1875"/>
        <v>0.5</v>
      </c>
      <c r="B819">
        <f t="shared" si="1880"/>
        <v>0.49146767457477702</v>
      </c>
      <c r="C819">
        <f t="shared" si="1881"/>
        <v>9.1975675306360055E-2</v>
      </c>
      <c r="D819">
        <f t="shared" si="1876"/>
        <v>-0.49999999999999989</v>
      </c>
      <c r="E819">
        <f t="shared" si="1882"/>
        <v>0.49146767457477708</v>
      </c>
      <c r="F819">
        <f t="shared" si="1883"/>
        <v>9.1975675306360069E-2</v>
      </c>
      <c r="G819">
        <f t="shared" si="1877"/>
        <v>0.5</v>
      </c>
      <c r="H819">
        <f t="shared" si="1884"/>
        <v>-0.49146767457477702</v>
      </c>
      <c r="I819">
        <f t="shared" si="1885"/>
        <v>-9.1975675306360055E-2</v>
      </c>
      <c r="J819">
        <f t="shared" si="1878"/>
        <v>0.49999999999999989</v>
      </c>
      <c r="K819">
        <f t="shared" si="1886"/>
        <v>0.49146767457477708</v>
      </c>
      <c r="L819">
        <f t="shared" si="1887"/>
        <v>9.1975675306360069E-2</v>
      </c>
      <c r="N819">
        <v>10.6</v>
      </c>
      <c r="O819">
        <f t="shared" si="1873"/>
        <v>68.166452824708159</v>
      </c>
      <c r="P819">
        <f t="shared" si="1874"/>
        <v>21.833547175291855</v>
      </c>
      <c r="R819">
        <f t="shared" si="1888"/>
        <v>0.25464496076295262</v>
      </c>
      <c r="T819">
        <f t="shared" si="1879"/>
        <v>21.816126213944152</v>
      </c>
      <c r="V819">
        <f t="shared" si="1889"/>
        <v>0</v>
      </c>
    </row>
    <row r="820" spans="1:22" x14ac:dyDescent="0.2">
      <c r="A820">
        <f t="shared" si="1875"/>
        <v>0.5</v>
      </c>
      <c r="B820">
        <f t="shared" si="1880"/>
        <v>0.49130639827180755</v>
      </c>
      <c r="C820">
        <f t="shared" si="1881"/>
        <v>9.2833307692788566E-2</v>
      </c>
      <c r="D820">
        <f t="shared" si="1876"/>
        <v>-0.49999999999999989</v>
      </c>
      <c r="E820">
        <f t="shared" si="1882"/>
        <v>0.49130639827180761</v>
      </c>
      <c r="F820">
        <f t="shared" si="1883"/>
        <v>9.283330769278858E-2</v>
      </c>
      <c r="G820">
        <f t="shared" si="1877"/>
        <v>0.5</v>
      </c>
      <c r="H820">
        <f t="shared" si="1884"/>
        <v>-0.49130639827180755</v>
      </c>
      <c r="I820">
        <f t="shared" si="1885"/>
        <v>-9.2833307692788566E-2</v>
      </c>
      <c r="J820">
        <f t="shared" si="1878"/>
        <v>0.49999999999999989</v>
      </c>
      <c r="K820">
        <f t="shared" si="1886"/>
        <v>0.49130639827180761</v>
      </c>
      <c r="L820">
        <f t="shared" si="1887"/>
        <v>9.283330769278858E-2</v>
      </c>
      <c r="N820">
        <v>10.7</v>
      </c>
      <c r="O820">
        <f t="shared" si="1873"/>
        <v>68.162024127152364</v>
      </c>
      <c r="P820">
        <f t="shared" si="1874"/>
        <v>21.837975872847633</v>
      </c>
      <c r="R820">
        <f t="shared" si="1888"/>
        <v>0.26628784785013337</v>
      </c>
      <c r="T820">
        <f t="shared" si="1879"/>
        <v>21.820554911499929</v>
      </c>
      <c r="V820">
        <f t="shared" si="1889"/>
        <v>0</v>
      </c>
    </row>
    <row r="821" spans="1:22" x14ac:dyDescent="0.2">
      <c r="A821">
        <f t="shared" si="1875"/>
        <v>0.5</v>
      </c>
      <c r="B821">
        <f t="shared" si="1880"/>
        <v>0.49114362536434425</v>
      </c>
      <c r="C821">
        <f t="shared" si="1881"/>
        <v>9.36906572928623E-2</v>
      </c>
      <c r="D821">
        <f t="shared" si="1876"/>
        <v>-0.49999999999999989</v>
      </c>
      <c r="E821">
        <f t="shared" si="1882"/>
        <v>0.49114362536434431</v>
      </c>
      <c r="F821">
        <f t="shared" si="1883"/>
        <v>9.3690657292862314E-2</v>
      </c>
      <c r="G821">
        <f t="shared" si="1877"/>
        <v>0.5</v>
      </c>
      <c r="H821">
        <f t="shared" si="1884"/>
        <v>-0.49114362536434425</v>
      </c>
      <c r="I821">
        <f t="shared" si="1885"/>
        <v>-9.36906572928623E-2</v>
      </c>
      <c r="J821">
        <f t="shared" si="1878"/>
        <v>0.49999999999999989</v>
      </c>
      <c r="K821">
        <f t="shared" si="1886"/>
        <v>0.49114362536434431</v>
      </c>
      <c r="L821">
        <f t="shared" si="1887"/>
        <v>9.3690657292862314E-2</v>
      </c>
      <c r="N821">
        <v>10.8</v>
      </c>
      <c r="O821">
        <f t="shared" si="1873"/>
        <v>68.157661578327833</v>
      </c>
      <c r="P821">
        <f t="shared" si="1874"/>
        <v>21.842338421672167</v>
      </c>
      <c r="R821">
        <f t="shared" si="1888"/>
        <v>0.27792712697258892</v>
      </c>
      <c r="T821">
        <f t="shared" si="1879"/>
        <v>21.824917460324464</v>
      </c>
      <c r="V821">
        <f t="shared" si="1889"/>
        <v>0</v>
      </c>
    </row>
    <row r="822" spans="1:22" x14ac:dyDescent="0.2">
      <c r="A822">
        <f t="shared" si="1875"/>
        <v>0.5</v>
      </c>
      <c r="B822">
        <f t="shared" si="1880"/>
        <v>0.49097935634822171</v>
      </c>
      <c r="C822">
        <f t="shared" si="1881"/>
        <v>9.4547721494945641E-2</v>
      </c>
      <c r="D822">
        <f t="shared" si="1876"/>
        <v>-0.49999999999999989</v>
      </c>
      <c r="E822">
        <f t="shared" si="1882"/>
        <v>0.49097935634822176</v>
      </c>
      <c r="F822">
        <f t="shared" si="1883"/>
        <v>9.4547721494945655E-2</v>
      </c>
      <c r="G822">
        <f t="shared" si="1877"/>
        <v>0.5</v>
      </c>
      <c r="H822">
        <f t="shared" si="1884"/>
        <v>-0.49097935634822171</v>
      </c>
      <c r="I822">
        <f t="shared" si="1885"/>
        <v>-9.4547721494945641E-2</v>
      </c>
      <c r="J822">
        <f t="shared" si="1878"/>
        <v>0.49999999999999989</v>
      </c>
      <c r="K822">
        <f t="shared" si="1886"/>
        <v>0.49097935634822176</v>
      </c>
      <c r="L822">
        <f t="shared" si="1887"/>
        <v>9.4547721494945655E-2</v>
      </c>
      <c r="N822">
        <v>10.9</v>
      </c>
      <c r="O822">
        <f t="shared" si="1873"/>
        <v>68.153365169810584</v>
      </c>
      <c r="P822">
        <f t="shared" si="1874"/>
        <v>21.846634830189412</v>
      </c>
      <c r="R822">
        <f t="shared" si="1888"/>
        <v>0.28956277601666613</v>
      </c>
      <c r="T822">
        <f t="shared" si="1879"/>
        <v>21.829213868841709</v>
      </c>
      <c r="V822">
        <f t="shared" si="1889"/>
        <v>0</v>
      </c>
    </row>
    <row r="823" spans="1:22" x14ac:dyDescent="0.2">
      <c r="A823">
        <f t="shared" si="1875"/>
        <v>0.5</v>
      </c>
      <c r="B823">
        <f t="shared" si="1880"/>
        <v>0.49081359172383188</v>
      </c>
      <c r="C823">
        <f t="shared" si="1881"/>
        <v>9.5404497688272388E-2</v>
      </c>
      <c r="D823">
        <f t="shared" si="1876"/>
        <v>-0.49999999999999989</v>
      </c>
      <c r="E823">
        <f t="shared" si="1882"/>
        <v>0.49081359172383199</v>
      </c>
      <c r="F823">
        <f t="shared" si="1883"/>
        <v>9.5404497688272402E-2</v>
      </c>
      <c r="G823">
        <f t="shared" si="1877"/>
        <v>0.5</v>
      </c>
      <c r="H823">
        <f t="shared" si="1884"/>
        <v>-0.49081359172383188</v>
      </c>
      <c r="I823">
        <f t="shared" si="1885"/>
        <v>-9.5404497688272388E-2</v>
      </c>
      <c r="J823">
        <f t="shared" si="1878"/>
        <v>0.49999999999999989</v>
      </c>
      <c r="K823">
        <f t="shared" si="1886"/>
        <v>0.49081359172383199</v>
      </c>
      <c r="L823">
        <f t="shared" si="1887"/>
        <v>9.5404497688272402E-2</v>
      </c>
      <c r="N823">
        <v>11</v>
      </c>
      <c r="O823">
        <f t="shared" si="1873"/>
        <v>68.149134893025249</v>
      </c>
      <c r="P823">
        <f t="shared" si="1874"/>
        <v>21.850865106974744</v>
      </c>
      <c r="R823">
        <f t="shared" si="1888"/>
        <v>0.30119477291117747</v>
      </c>
      <c r="T823">
        <f t="shared" si="1879"/>
        <v>21.833444145627041</v>
      </c>
      <c r="V823">
        <f t="shared" si="1889"/>
        <v>0</v>
      </c>
    </row>
    <row r="824" spans="1:22" x14ac:dyDescent="0.2">
      <c r="A824">
        <f t="shared" si="1875"/>
        <v>0.5</v>
      </c>
      <c r="B824">
        <f t="shared" si="1880"/>
        <v>0.49064633199612245</v>
      </c>
      <c r="C824">
        <f t="shared" si="1881"/>
        <v>9.6260983262953681E-2</v>
      </c>
      <c r="D824">
        <f t="shared" si="1876"/>
        <v>-0.49999999999999989</v>
      </c>
      <c r="E824">
        <f t="shared" si="1882"/>
        <v>0.49064633199612251</v>
      </c>
      <c r="F824">
        <f t="shared" si="1883"/>
        <v>9.6260983262953695E-2</v>
      </c>
      <c r="G824">
        <f t="shared" si="1877"/>
        <v>0.5</v>
      </c>
      <c r="H824">
        <f t="shared" si="1884"/>
        <v>-0.49064633199612245</v>
      </c>
      <c r="I824">
        <f t="shared" si="1885"/>
        <v>-9.6260983262953681E-2</v>
      </c>
      <c r="J824">
        <f t="shared" si="1878"/>
        <v>0.49999999999999989</v>
      </c>
      <c r="K824">
        <f t="shared" si="1886"/>
        <v>0.49064633199612251</v>
      </c>
      <c r="L824">
        <f t="shared" si="1887"/>
        <v>9.6260983262953695E-2</v>
      </c>
      <c r="N824">
        <v>11.1</v>
      </c>
      <c r="O824">
        <f t="shared" si="1873"/>
        <v>68.144970739245565</v>
      </c>
      <c r="P824">
        <f t="shared" si="1874"/>
        <v>21.855029260754439</v>
      </c>
      <c r="R824">
        <f t="shared" si="1888"/>
        <v>0.31282309562685029</v>
      </c>
      <c r="T824">
        <f t="shared" si="1879"/>
        <v>21.837608299406735</v>
      </c>
      <c r="V824">
        <f t="shared" si="1889"/>
        <v>0</v>
      </c>
    </row>
    <row r="825" spans="1:22" x14ac:dyDescent="0.2">
      <c r="A825">
        <f t="shared" si="1875"/>
        <v>0.5</v>
      </c>
      <c r="B825">
        <f t="shared" si="1880"/>
        <v>0.49047757767459571</v>
      </c>
      <c r="C825">
        <f t="shared" si="1881"/>
        <v>9.7117175609985951E-2</v>
      </c>
      <c r="D825">
        <f t="shared" si="1876"/>
        <v>-0.49999999999999989</v>
      </c>
      <c r="E825">
        <f t="shared" si="1882"/>
        <v>0.49047757767459577</v>
      </c>
      <c r="F825">
        <f t="shared" si="1883"/>
        <v>9.7117175609985965E-2</v>
      </c>
      <c r="G825">
        <f t="shared" si="1877"/>
        <v>0.5</v>
      </c>
      <c r="H825">
        <f t="shared" si="1884"/>
        <v>-0.49047757767459571</v>
      </c>
      <c r="I825">
        <f t="shared" si="1885"/>
        <v>-9.7117175609985951E-2</v>
      </c>
      <c r="J825">
        <f t="shared" si="1878"/>
        <v>0.49999999999999989</v>
      </c>
      <c r="K825">
        <f t="shared" si="1886"/>
        <v>0.49047757767459577</v>
      </c>
      <c r="L825">
        <f t="shared" si="1887"/>
        <v>9.7117175609985965E-2</v>
      </c>
      <c r="N825">
        <v>11.2</v>
      </c>
      <c r="O825">
        <f t="shared" si="1873"/>
        <v>68.140872699594809</v>
      </c>
      <c r="P825">
        <f t="shared" si="1874"/>
        <v>21.859127300405191</v>
      </c>
      <c r="R825">
        <f t="shared" si="1888"/>
        <v>0.32444772217601425</v>
      </c>
      <c r="T825">
        <f t="shared" si="1879"/>
        <v>21.841706339057488</v>
      </c>
      <c r="V825">
        <f t="shared" si="1889"/>
        <v>0</v>
      </c>
    </row>
    <row r="826" spans="1:22" x14ac:dyDescent="0.2">
      <c r="A826">
        <f t="shared" si="1875"/>
        <v>0.5</v>
      </c>
      <c r="B826">
        <f t="shared" si="1880"/>
        <v>0.49030732927330639</v>
      </c>
      <c r="C826">
        <f t="shared" si="1881"/>
        <v>9.7973072121258845E-2</v>
      </c>
      <c r="D826">
        <f t="shared" si="1876"/>
        <v>-0.49999999999999989</v>
      </c>
      <c r="E826">
        <f t="shared" si="1882"/>
        <v>0.49030732927330645</v>
      </c>
      <c r="F826">
        <f t="shared" si="1883"/>
        <v>9.7973072121258872E-2</v>
      </c>
      <c r="G826">
        <f t="shared" si="1877"/>
        <v>0.5</v>
      </c>
      <c r="H826">
        <f t="shared" si="1884"/>
        <v>-0.49030732927330639</v>
      </c>
      <c r="I826">
        <f t="shared" si="1885"/>
        <v>-9.7973072121258845E-2</v>
      </c>
      <c r="J826">
        <f t="shared" si="1878"/>
        <v>0.49999999999999989</v>
      </c>
      <c r="K826">
        <f t="shared" si="1886"/>
        <v>0.49030732927330645</v>
      </c>
      <c r="L826">
        <f t="shared" si="1887"/>
        <v>9.7973072121258872E-2</v>
      </c>
      <c r="N826">
        <v>11.3</v>
      </c>
      <c r="O826">
        <f t="shared" si="1873"/>
        <v>68.136840765046358</v>
      </c>
      <c r="P826">
        <f t="shared" si="1874"/>
        <v>21.863159234953649</v>
      </c>
      <c r="R826">
        <f t="shared" si="1888"/>
        <v>0.33606863061192982</v>
      </c>
      <c r="T826">
        <f t="shared" si="1879"/>
        <v>21.845738273605946</v>
      </c>
      <c r="V826">
        <f t="shared" si="1889"/>
        <v>0</v>
      </c>
    </row>
    <row r="827" spans="1:22" x14ac:dyDescent="0.2">
      <c r="A827">
        <f t="shared" si="1875"/>
        <v>0.5</v>
      </c>
      <c r="B827">
        <f t="shared" si="1880"/>
        <v>0.49013558731086088</v>
      </c>
      <c r="C827">
        <f t="shared" si="1881"/>
        <v>9.8828670189563067E-2</v>
      </c>
      <c r="D827">
        <f t="shared" si="1876"/>
        <v>-0.49999999999999989</v>
      </c>
      <c r="E827">
        <f t="shared" si="1882"/>
        <v>0.49013558731086093</v>
      </c>
      <c r="F827">
        <f t="shared" si="1883"/>
        <v>9.8828670189563081E-2</v>
      </c>
      <c r="G827">
        <f t="shared" si="1877"/>
        <v>0.5</v>
      </c>
      <c r="H827">
        <f t="shared" si="1884"/>
        <v>-0.49013558731086088</v>
      </c>
      <c r="I827">
        <f t="shared" si="1885"/>
        <v>-9.8828670189563067E-2</v>
      </c>
      <c r="J827">
        <f t="shared" si="1878"/>
        <v>0.49999999999999989</v>
      </c>
      <c r="K827">
        <f t="shared" si="1886"/>
        <v>0.49013558731086093</v>
      </c>
      <c r="L827">
        <f t="shared" si="1887"/>
        <v>9.8828670189563081E-2</v>
      </c>
      <c r="N827">
        <v>11.4</v>
      </c>
      <c r="O827">
        <f t="shared" si="1873"/>
        <v>68.132874926424151</v>
      </c>
      <c r="P827">
        <f t="shared" si="1874"/>
        <v>21.867125073575856</v>
      </c>
      <c r="R827">
        <f t="shared" si="1888"/>
        <v>0.34768579902846142</v>
      </c>
      <c r="T827">
        <f t="shared" si="1879"/>
        <v>21.849704112228153</v>
      </c>
      <c r="V827">
        <f t="shared" si="1889"/>
        <v>0</v>
      </c>
    </row>
    <row r="828" spans="1:22" x14ac:dyDescent="0.2">
      <c r="A828">
        <f t="shared" si="1875"/>
        <v>0.5</v>
      </c>
      <c r="B828">
        <f t="shared" si="1880"/>
        <v>0.48996235231041474</v>
      </c>
      <c r="C828">
        <f t="shared" si="1881"/>
        <v>9.9683967208598581E-2</v>
      </c>
      <c r="D828">
        <f t="shared" si="1876"/>
        <v>-0.49999999999999989</v>
      </c>
      <c r="E828">
        <f t="shared" si="1882"/>
        <v>0.48996235231041479</v>
      </c>
      <c r="F828">
        <f t="shared" si="1883"/>
        <v>9.9683967208598595E-2</v>
      </c>
      <c r="G828">
        <f t="shared" si="1877"/>
        <v>0.5</v>
      </c>
      <c r="H828">
        <f t="shared" si="1884"/>
        <v>-0.48996235231041474</v>
      </c>
      <c r="I828">
        <f t="shared" si="1885"/>
        <v>-9.9683967208598581E-2</v>
      </c>
      <c r="J828">
        <f t="shared" si="1878"/>
        <v>0.49999999999999989</v>
      </c>
      <c r="K828">
        <f t="shared" si="1886"/>
        <v>0.48996235231041479</v>
      </c>
      <c r="L828">
        <f t="shared" si="1887"/>
        <v>9.9683967208598595E-2</v>
      </c>
      <c r="N828">
        <v>11.5</v>
      </c>
      <c r="O828">
        <f t="shared" si="1873"/>
        <v>68.128975174403266</v>
      </c>
      <c r="P828">
        <f t="shared" si="1874"/>
        <v>21.871024825596741</v>
      </c>
      <c r="R828">
        <f t="shared" si="1888"/>
        <v>0.35929920555946637</v>
      </c>
      <c r="T828">
        <f t="shared" si="1879"/>
        <v>21.853603864249038</v>
      </c>
      <c r="V828">
        <f t="shared" si="1889"/>
        <v>0</v>
      </c>
    </row>
    <row r="829" spans="1:22" x14ac:dyDescent="0.2">
      <c r="A829">
        <f t="shared" si="1875"/>
        <v>0.5</v>
      </c>
      <c r="B829">
        <f t="shared" si="1880"/>
        <v>0.48978762479967197</v>
      </c>
      <c r="C829">
        <f t="shared" si="1881"/>
        <v>0.10053896057298232</v>
      </c>
      <c r="D829">
        <f t="shared" si="1876"/>
        <v>-0.49999999999999989</v>
      </c>
      <c r="E829">
        <f t="shared" si="1882"/>
        <v>0.48978762479967203</v>
      </c>
      <c r="F829">
        <f t="shared" si="1883"/>
        <v>0.10053896057298235</v>
      </c>
      <c r="G829">
        <f t="shared" si="1877"/>
        <v>0.5</v>
      </c>
      <c r="H829">
        <f t="shared" si="1884"/>
        <v>-0.48978762479967197</v>
      </c>
      <c r="I829">
        <f t="shared" si="1885"/>
        <v>-0.10053896057298232</v>
      </c>
      <c r="J829">
        <f t="shared" si="1878"/>
        <v>0.49999999999999989</v>
      </c>
      <c r="K829">
        <f t="shared" si="1886"/>
        <v>0.48978762479967203</v>
      </c>
      <c r="L829">
        <f t="shared" si="1887"/>
        <v>0.10053896057298235</v>
      </c>
      <c r="N829">
        <v>11.6</v>
      </c>
      <c r="O829">
        <f t="shared" si="1873"/>
        <v>68.125141499510249</v>
      </c>
      <c r="P829">
        <f t="shared" si="1874"/>
        <v>21.874858500489761</v>
      </c>
      <c r="R829">
        <f t="shared" si="1888"/>
        <v>0.37090882837843964</v>
      </c>
      <c r="T829">
        <f t="shared" si="1879"/>
        <v>21.857437539142058</v>
      </c>
      <c r="V829">
        <f t="shared" si="1889"/>
        <v>0</v>
      </c>
    </row>
    <row r="830" spans="1:22" x14ac:dyDescent="0.2">
      <c r="A830">
        <f t="shared" si="1875"/>
        <v>0.5</v>
      </c>
      <c r="B830">
        <f t="shared" si="1880"/>
        <v>0.48961140531088276</v>
      </c>
      <c r="C830">
        <f t="shared" si="1881"/>
        <v>0.10139364767825622</v>
      </c>
      <c r="D830">
        <f t="shared" si="1876"/>
        <v>-0.49999999999999989</v>
      </c>
      <c r="E830">
        <f t="shared" si="1882"/>
        <v>0.48961140531088282</v>
      </c>
      <c r="F830">
        <f t="shared" si="1883"/>
        <v>0.10139364767825623</v>
      </c>
      <c r="G830">
        <f t="shared" si="1877"/>
        <v>0.5</v>
      </c>
      <c r="H830">
        <f t="shared" si="1884"/>
        <v>-0.48961140531088276</v>
      </c>
      <c r="I830">
        <f t="shared" si="1885"/>
        <v>-0.10139364767825622</v>
      </c>
      <c r="J830">
        <f t="shared" si="1878"/>
        <v>0.49999999999999989</v>
      </c>
      <c r="K830">
        <f t="shared" si="1886"/>
        <v>0.48961140531088282</v>
      </c>
      <c r="L830">
        <f t="shared" si="1887"/>
        <v>0.10139364767825623</v>
      </c>
      <c r="N830">
        <v>11.7</v>
      </c>
      <c r="O830">
        <f t="shared" si="1873"/>
        <v>68.121373892123771</v>
      </c>
      <c r="P830">
        <f t="shared" si="1874"/>
        <v>21.878626107876247</v>
      </c>
      <c r="R830">
        <f t="shared" si="1888"/>
        <v>0.38251464569795601</v>
      </c>
      <c r="T830">
        <f t="shared" si="1879"/>
        <v>21.861205146528544</v>
      </c>
      <c r="V830">
        <f t="shared" si="1889"/>
        <v>0</v>
      </c>
    </row>
    <row r="831" spans="1:22" x14ac:dyDescent="0.2">
      <c r="A831">
        <f t="shared" si="1875"/>
        <v>0.5</v>
      </c>
      <c r="B831">
        <f t="shared" si="1880"/>
        <v>0.48943369438084244</v>
      </c>
      <c r="C831">
        <f t="shared" si="1881"/>
        <v>0.10224802592089516</v>
      </c>
      <c r="D831">
        <f t="shared" si="1876"/>
        <v>-0.49999999999999989</v>
      </c>
      <c r="E831">
        <f t="shared" si="1882"/>
        <v>0.4894336943808425</v>
      </c>
      <c r="F831">
        <f t="shared" si="1883"/>
        <v>0.10224802592089517</v>
      </c>
      <c r="G831">
        <f t="shared" si="1877"/>
        <v>0.5</v>
      </c>
      <c r="H831">
        <f t="shared" si="1884"/>
        <v>-0.48943369438084244</v>
      </c>
      <c r="I831">
        <f t="shared" si="1885"/>
        <v>-0.10224802592089516</v>
      </c>
      <c r="J831">
        <f t="shared" si="1878"/>
        <v>0.49999999999999989</v>
      </c>
      <c r="K831">
        <f t="shared" si="1886"/>
        <v>0.4894336943808425</v>
      </c>
      <c r="L831">
        <f t="shared" si="1887"/>
        <v>0.10224802592089517</v>
      </c>
      <c r="N831">
        <v>11.8</v>
      </c>
      <c r="O831">
        <f t="shared" si="1873"/>
        <v>68.117672342474961</v>
      </c>
      <c r="P831">
        <f t="shared" si="1874"/>
        <v>21.88232765752505</v>
      </c>
      <c r="R831">
        <f t="shared" si="1888"/>
        <v>0.39411663576925093</v>
      </c>
      <c r="T831">
        <f t="shared" si="1879"/>
        <v>21.864906696177346</v>
      </c>
      <c r="V831">
        <f t="shared" si="1889"/>
        <v>0</v>
      </c>
    </row>
    <row r="832" spans="1:22" x14ac:dyDescent="0.2">
      <c r="A832">
        <f t="shared" si="1875"/>
        <v>0.5</v>
      </c>
      <c r="B832">
        <f t="shared" si="1880"/>
        <v>0.48925449255088915</v>
      </c>
      <c r="C832">
        <f t="shared" si="1881"/>
        <v>0.10310209269831479</v>
      </c>
      <c r="D832">
        <f t="shared" si="1876"/>
        <v>-0.49999999999999989</v>
      </c>
      <c r="E832">
        <f t="shared" si="1882"/>
        <v>0.48925449255088921</v>
      </c>
      <c r="F832">
        <f t="shared" si="1883"/>
        <v>0.1031020926983148</v>
      </c>
      <c r="G832">
        <f t="shared" si="1877"/>
        <v>0.5</v>
      </c>
      <c r="H832">
        <f t="shared" si="1884"/>
        <v>-0.48925449255088915</v>
      </c>
      <c r="I832">
        <f t="shared" si="1885"/>
        <v>-0.10310209269831479</v>
      </c>
      <c r="J832">
        <f t="shared" si="1878"/>
        <v>0.49999999999999989</v>
      </c>
      <c r="K832">
        <f t="shared" si="1886"/>
        <v>0.48925449255088921</v>
      </c>
      <c r="L832">
        <f t="shared" si="1887"/>
        <v>0.1031020926983148</v>
      </c>
      <c r="N832">
        <v>11.9</v>
      </c>
      <c r="O832">
        <f t="shared" si="1873"/>
        <v>68.114036840648026</v>
      </c>
      <c r="P832">
        <f t="shared" si="1874"/>
        <v>21.885963159351984</v>
      </c>
      <c r="R832">
        <f t="shared" si="1888"/>
        <v>0.40571477688171242</v>
      </c>
      <c r="T832">
        <f t="shared" si="1879"/>
        <v>21.868542198004281</v>
      </c>
      <c r="V832">
        <f t="shared" si="1889"/>
        <v>0</v>
      </c>
    </row>
    <row r="833" spans="1:22" x14ac:dyDescent="0.2">
      <c r="A833">
        <f t="shared" si="1875"/>
        <v>0.5</v>
      </c>
      <c r="B833">
        <f t="shared" si="1880"/>
        <v>0.48907380036690273</v>
      </c>
      <c r="C833">
        <f t="shared" si="1881"/>
        <v>0.10395584540887964</v>
      </c>
      <c r="D833">
        <f t="shared" si="1876"/>
        <v>-0.49999999999999989</v>
      </c>
      <c r="E833">
        <f t="shared" si="1882"/>
        <v>0.48907380036690284</v>
      </c>
      <c r="F833">
        <f t="shared" si="1883"/>
        <v>0.10395584540887966</v>
      </c>
      <c r="G833">
        <f t="shared" si="1877"/>
        <v>0.5</v>
      </c>
      <c r="H833">
        <f t="shared" si="1884"/>
        <v>-0.48907380036690273</v>
      </c>
      <c r="I833">
        <f t="shared" si="1885"/>
        <v>-0.10395584540887964</v>
      </c>
      <c r="J833">
        <f t="shared" si="1878"/>
        <v>0.49999999999999989</v>
      </c>
      <c r="K833">
        <f t="shared" si="1886"/>
        <v>0.48907380036690284</v>
      </c>
      <c r="L833">
        <f t="shared" si="1887"/>
        <v>0.10395584540887966</v>
      </c>
      <c r="N833">
        <v>12</v>
      </c>
      <c r="O833">
        <f t="shared" si="1873"/>
        <v>68.110467376580601</v>
      </c>
      <c r="P833">
        <f t="shared" si="1874"/>
        <v>21.889532623419381</v>
      </c>
      <c r="R833">
        <f t="shared" si="1888"/>
        <v>0.41730904736240859</v>
      </c>
      <c r="T833">
        <f t="shared" si="1879"/>
        <v>21.872111662071678</v>
      </c>
      <c r="V833">
        <f t="shared" si="1889"/>
        <v>0</v>
      </c>
    </row>
    <row r="834" spans="1:22" x14ac:dyDescent="0.2">
      <c r="A834">
        <f t="shared" si="1875"/>
        <v>0.5</v>
      </c>
      <c r="B834">
        <f t="shared" si="1880"/>
        <v>0.48889161837930306</v>
      </c>
      <c r="C834">
        <f t="shared" si="1881"/>
        <v>0.10480928145191089</v>
      </c>
      <c r="D834">
        <f t="shared" si="1876"/>
        <v>-0.49999999999999989</v>
      </c>
      <c r="E834">
        <f t="shared" si="1882"/>
        <v>0.48889161837930312</v>
      </c>
      <c r="F834">
        <f t="shared" si="1883"/>
        <v>0.1048092814519109</v>
      </c>
      <c r="G834">
        <f t="shared" si="1877"/>
        <v>0.5</v>
      </c>
      <c r="H834">
        <f t="shared" si="1884"/>
        <v>-0.48889161837930306</v>
      </c>
      <c r="I834">
        <f t="shared" si="1885"/>
        <v>-0.10480928145191089</v>
      </c>
      <c r="J834">
        <f t="shared" si="1878"/>
        <v>0.49999999999999989</v>
      </c>
      <c r="K834">
        <f t="shared" si="1886"/>
        <v>0.48889161837930312</v>
      </c>
      <c r="L834">
        <f t="shared" si="1887"/>
        <v>0.1048092814519109</v>
      </c>
      <c r="N834">
        <v>12.1</v>
      </c>
      <c r="O834">
        <f t="shared" si="1873"/>
        <v>68.106963940064361</v>
      </c>
      <c r="P834">
        <f t="shared" si="1874"/>
        <v>21.893036059935639</v>
      </c>
      <c r="R834">
        <f t="shared" si="1888"/>
        <v>0.42889942557572525</v>
      </c>
      <c r="T834">
        <f t="shared" si="1879"/>
        <v>21.875615098587936</v>
      </c>
      <c r="V834">
        <f t="shared" si="1889"/>
        <v>0</v>
      </c>
    </row>
    <row r="835" spans="1:22" x14ac:dyDescent="0.2">
      <c r="A835">
        <f t="shared" si="1875"/>
        <v>0.5</v>
      </c>
      <c r="B835">
        <f t="shared" si="1880"/>
        <v>0.48870794714304783</v>
      </c>
      <c r="C835">
        <f t="shared" si="1881"/>
        <v>0.10566239822769431</v>
      </c>
      <c r="D835">
        <f t="shared" si="1876"/>
        <v>-0.49999999999999989</v>
      </c>
      <c r="E835">
        <f t="shared" si="1882"/>
        <v>0.48870794714304794</v>
      </c>
      <c r="F835">
        <f t="shared" si="1883"/>
        <v>0.10566239822769433</v>
      </c>
      <c r="G835">
        <f t="shared" si="1877"/>
        <v>0.5</v>
      </c>
      <c r="H835">
        <f t="shared" si="1884"/>
        <v>-0.48870794714304783</v>
      </c>
      <c r="I835">
        <f t="shared" si="1885"/>
        <v>-0.10566239822769431</v>
      </c>
      <c r="J835">
        <f t="shared" si="1878"/>
        <v>0.49999999999999989</v>
      </c>
      <c r="K835">
        <f t="shared" si="1886"/>
        <v>0.48870794714304794</v>
      </c>
      <c r="L835">
        <f t="shared" si="1887"/>
        <v>0.10566239822769433</v>
      </c>
      <c r="N835">
        <v>12.2</v>
      </c>
      <c r="O835">
        <f t="shared" si="1873"/>
        <v>68.103526520745305</v>
      </c>
      <c r="P835">
        <f t="shared" si="1874"/>
        <v>21.896473479254695</v>
      </c>
      <c r="R835">
        <f t="shared" si="1888"/>
        <v>0.44048588992272286</v>
      </c>
      <c r="T835">
        <f t="shared" si="1879"/>
        <v>21.879052517906992</v>
      </c>
      <c r="V835">
        <f t="shared" si="1889"/>
        <v>0</v>
      </c>
    </row>
    <row r="836" spans="1:22" x14ac:dyDescent="0.2">
      <c r="A836">
        <f t="shared" si="1875"/>
        <v>0.5</v>
      </c>
      <c r="B836">
        <f t="shared" si="1880"/>
        <v>0.4885227872176317</v>
      </c>
      <c r="C836">
        <f t="shared" si="1881"/>
        <v>0.10651519313748828</v>
      </c>
      <c r="D836">
        <f t="shared" si="1876"/>
        <v>-0.49999999999999989</v>
      </c>
      <c r="E836">
        <f t="shared" si="1882"/>
        <v>0.48852278721763176</v>
      </c>
      <c r="F836">
        <f t="shared" si="1883"/>
        <v>0.10651519313748829</v>
      </c>
      <c r="G836">
        <f t="shared" si="1877"/>
        <v>0.5</v>
      </c>
      <c r="H836">
        <f t="shared" si="1884"/>
        <v>-0.4885227872176317</v>
      </c>
      <c r="I836">
        <f t="shared" si="1885"/>
        <v>-0.10651519313748828</v>
      </c>
      <c r="J836">
        <f t="shared" si="1878"/>
        <v>0.49999999999999989</v>
      </c>
      <c r="K836">
        <f t="shared" si="1886"/>
        <v>0.48852278721763176</v>
      </c>
      <c r="L836">
        <f t="shared" si="1887"/>
        <v>0.10651519313748829</v>
      </c>
      <c r="N836">
        <v>12.3</v>
      </c>
      <c r="O836">
        <f t="shared" si="1873"/>
        <v>68.100155108124397</v>
      </c>
      <c r="P836">
        <f t="shared" si="1874"/>
        <v>21.899844891875613</v>
      </c>
      <c r="R836">
        <f t="shared" si="1888"/>
        <v>0.45206841884084525</v>
      </c>
      <c r="T836">
        <f t="shared" si="1879"/>
        <v>21.88242393052791</v>
      </c>
      <c r="V836">
        <f t="shared" si="1889"/>
        <v>0</v>
      </c>
    </row>
    <row r="837" spans="1:22" x14ac:dyDescent="0.2">
      <c r="A837">
        <f t="shared" si="1875"/>
        <v>0.5</v>
      </c>
      <c r="B837">
        <f t="shared" si="1880"/>
        <v>0.4883361391670839</v>
      </c>
      <c r="C837">
        <f t="shared" si="1881"/>
        <v>0.10736766358353159</v>
      </c>
      <c r="D837">
        <f t="shared" si="1876"/>
        <v>-0.49999999999999989</v>
      </c>
      <c r="E837">
        <f t="shared" si="1882"/>
        <v>0.48833613916708402</v>
      </c>
      <c r="F837">
        <f t="shared" si="1883"/>
        <v>0.1073676635835316</v>
      </c>
      <c r="G837">
        <f t="shared" si="1877"/>
        <v>0.5</v>
      </c>
      <c r="H837">
        <f t="shared" si="1884"/>
        <v>-0.4883361391670839</v>
      </c>
      <c r="I837">
        <f t="shared" si="1885"/>
        <v>-0.10736766358353159</v>
      </c>
      <c r="J837">
        <f t="shared" si="1878"/>
        <v>0.49999999999999989</v>
      </c>
      <c r="K837">
        <f t="shared" si="1886"/>
        <v>0.48833613916708402</v>
      </c>
      <c r="L837">
        <f t="shared" si="1887"/>
        <v>0.1073676635835316</v>
      </c>
      <c r="N837">
        <v>12.4</v>
      </c>
      <c r="O837">
        <f t="shared" si="1873"/>
        <v>68.096849691557921</v>
      </c>
      <c r="P837">
        <f t="shared" si="1874"/>
        <v>21.903150308442083</v>
      </c>
      <c r="R837">
        <f t="shared" si="1888"/>
        <v>0.46364699080331562</v>
      </c>
      <c r="T837">
        <f t="shared" si="1879"/>
        <v>21.885729347094379</v>
      </c>
      <c r="V837">
        <f t="shared" si="1889"/>
        <v>0</v>
      </c>
    </row>
    <row r="838" spans="1:22" x14ac:dyDescent="0.2">
      <c r="A838">
        <f t="shared" si="1875"/>
        <v>0.5</v>
      </c>
      <c r="B838">
        <f t="shared" si="1880"/>
        <v>0.48814800355996663</v>
      </c>
      <c r="C838">
        <f t="shared" si="1881"/>
        <v>0.10821980696905142</v>
      </c>
      <c r="D838">
        <f t="shared" si="1876"/>
        <v>-0.49999999999999989</v>
      </c>
      <c r="E838">
        <f t="shared" si="1882"/>
        <v>0.48814800355996668</v>
      </c>
      <c r="F838">
        <f t="shared" si="1883"/>
        <v>0.10821980696905144</v>
      </c>
      <c r="G838">
        <f t="shared" si="1877"/>
        <v>0.5</v>
      </c>
      <c r="H838">
        <f t="shared" si="1884"/>
        <v>-0.48814800355996663</v>
      </c>
      <c r="I838">
        <f t="shared" si="1885"/>
        <v>-0.10821980696905142</v>
      </c>
      <c r="J838">
        <f t="shared" si="1878"/>
        <v>0.49999999999999989</v>
      </c>
      <c r="K838">
        <f t="shared" si="1886"/>
        <v>0.48814800355996668</v>
      </c>
      <c r="L838">
        <f t="shared" si="1887"/>
        <v>0.10821980696905144</v>
      </c>
      <c r="N838">
        <v>12.5</v>
      </c>
      <c r="O838">
        <f t="shared" si="1873"/>
        <v>68.093610260258004</v>
      </c>
      <c r="P838">
        <f t="shared" si="1874"/>
        <v>21.906389739741993</v>
      </c>
      <c r="R838">
        <f t="shared" si="1888"/>
        <v>0.47522158431882389</v>
      </c>
      <c r="T838">
        <f t="shared" si="1879"/>
        <v>21.88896877839429</v>
      </c>
      <c r="V838">
        <f t="shared" si="1889"/>
        <v>0</v>
      </c>
    </row>
    <row r="839" spans="1:22" x14ac:dyDescent="0.2">
      <c r="A839">
        <f t="shared" si="1875"/>
        <v>0.5</v>
      </c>
      <c r="B839">
        <f t="shared" si="1880"/>
        <v>0.48795838096937361</v>
      </c>
      <c r="C839">
        <f t="shared" si="1881"/>
        <v>0.10907162069827125</v>
      </c>
      <c r="D839">
        <f t="shared" si="1876"/>
        <v>-0.49999999999999989</v>
      </c>
      <c r="E839">
        <f t="shared" si="1882"/>
        <v>0.48795838096937372</v>
      </c>
      <c r="F839">
        <f t="shared" si="1883"/>
        <v>0.10907162069827127</v>
      </c>
      <c r="G839">
        <f t="shared" si="1877"/>
        <v>0.5</v>
      </c>
      <c r="H839">
        <f t="shared" si="1884"/>
        <v>-0.48795838096937361</v>
      </c>
      <c r="I839">
        <f t="shared" si="1885"/>
        <v>-0.10907162069827125</v>
      </c>
      <c r="J839">
        <f t="shared" si="1878"/>
        <v>0.49999999999999989</v>
      </c>
      <c r="K839">
        <f t="shared" si="1886"/>
        <v>0.48795838096937372</v>
      </c>
      <c r="L839">
        <f t="shared" si="1887"/>
        <v>0.10907162069827127</v>
      </c>
      <c r="N839">
        <v>12.6</v>
      </c>
      <c r="O839">
        <f t="shared" si="1873"/>
        <v>68.090436803293031</v>
      </c>
      <c r="P839">
        <f t="shared" si="1874"/>
        <v>21.909563196706962</v>
      </c>
      <c r="R839">
        <f t="shared" si="1888"/>
        <v>0.48679217793095475</v>
      </c>
      <c r="T839">
        <f t="shared" si="1879"/>
        <v>21.892142235359259</v>
      </c>
      <c r="V839">
        <f t="shared" si="1889"/>
        <v>0</v>
      </c>
    </row>
    <row r="840" spans="1:22" x14ac:dyDescent="0.2">
      <c r="A840">
        <f t="shared" si="1875"/>
        <v>0.5</v>
      </c>
      <c r="B840">
        <f t="shared" si="1880"/>
        <v>0.48776727197292818</v>
      </c>
      <c r="C840">
        <f t="shared" si="1881"/>
        <v>0.10992310217641872</v>
      </c>
      <c r="D840">
        <f t="shared" si="1876"/>
        <v>-0.49999999999999989</v>
      </c>
      <c r="E840">
        <f t="shared" si="1882"/>
        <v>0.4877672719729283</v>
      </c>
      <c r="F840">
        <f t="shared" si="1883"/>
        <v>0.10992310217641874</v>
      </c>
      <c r="G840">
        <f t="shared" si="1877"/>
        <v>0.5</v>
      </c>
      <c r="H840">
        <f t="shared" si="1884"/>
        <v>-0.48776727197292818</v>
      </c>
      <c r="I840">
        <f t="shared" si="1885"/>
        <v>-0.10992310217641872</v>
      </c>
      <c r="J840">
        <f t="shared" si="1878"/>
        <v>0.49999999999999989</v>
      </c>
      <c r="K840">
        <f t="shared" si="1886"/>
        <v>0.4877672719729283</v>
      </c>
      <c r="L840">
        <f t="shared" si="1887"/>
        <v>0.10992310217641874</v>
      </c>
      <c r="N840">
        <v>12.7</v>
      </c>
      <c r="O840">
        <f t="shared" si="1873"/>
        <v>68.087329309588128</v>
      </c>
      <c r="P840">
        <f t="shared" si="1874"/>
        <v>21.912670690411868</v>
      </c>
      <c r="R840">
        <f t="shared" si="1888"/>
        <v>0.49835875021777909</v>
      </c>
      <c r="T840">
        <f t="shared" si="1879"/>
        <v>21.895249729064165</v>
      </c>
      <c r="V840">
        <f t="shared" si="1889"/>
        <v>0</v>
      </c>
    </row>
    <row r="841" spans="1:22" x14ac:dyDescent="0.2">
      <c r="A841">
        <f t="shared" si="1875"/>
        <v>0.5</v>
      </c>
      <c r="B841">
        <f t="shared" si="1880"/>
        <v>0.48757467715278152</v>
      </c>
      <c r="C841">
        <f t="shared" si="1881"/>
        <v>0.11077424880973363</v>
      </c>
      <c r="D841">
        <f t="shared" si="1876"/>
        <v>-0.49999999999999989</v>
      </c>
      <c r="E841">
        <f t="shared" si="1882"/>
        <v>0.48757467715278158</v>
      </c>
      <c r="F841">
        <f t="shared" si="1883"/>
        <v>0.11077424880973365</v>
      </c>
      <c r="G841">
        <f t="shared" si="1877"/>
        <v>0.5</v>
      </c>
      <c r="H841">
        <f t="shared" si="1884"/>
        <v>-0.48757467715278152</v>
      </c>
      <c r="I841">
        <f t="shared" si="1885"/>
        <v>-0.11077424880973363</v>
      </c>
      <c r="J841">
        <f t="shared" si="1878"/>
        <v>0.49999999999999989</v>
      </c>
      <c r="K841">
        <f t="shared" si="1886"/>
        <v>0.48757467715278158</v>
      </c>
      <c r="L841">
        <f t="shared" si="1887"/>
        <v>0.11077424880973365</v>
      </c>
      <c r="N841">
        <v>12.8</v>
      </c>
      <c r="O841">
        <f t="shared" ref="O841:O904" si="1890">(DEGREES(ACOS(((-(((SUMPRODUCT(G841:I841,$I$8:$K$8))*(SUMPRODUCT(G841:I841,$I$10:$K$10))-(SUMPRODUCT(J841:L841,$I$8:$K$8))*(SUMPRODUCT(J841:L841,$I$10:$K$10)))-((SUMPRODUCT(A841:C841,$I$8:$K$8))*(SUMPRODUCT(A841:C841,$I$10:$K$10))-(SUMPRODUCT(D841:F841,$I$8:$K$8))*(SUMPRODUCT(D841:F841,$I$10:$K$10))))*(((SUMPRODUCT(G841:I841,$I$8:$K$8))*(SUMPRODUCT(G841:I841,$I$10:$K$10))+(SUMPRODUCT(J841:L841,$I$8:$K$8))*(SUMPRODUCT(J841:L841,$I$10:$K$10)))-((SUMPRODUCT(A841:C841,$I$8:$K$8))*(SUMPRODUCT(A841:C841,$I$10:$K$10))+(SUMPRODUCT(D841:F841,$I$8:$K$8))*(SUMPRODUCT(D841:F841,$I$10:$K$10)))))-((((SUMPRODUCT(A841:C841,$I$8:$K$8))*(SUMPRODUCT(D841:F841,$I$10:$K$10))+(SUMPRODUCT(A841:C841,$I$10:$K$10))*(SUMPRODUCT(D841:F841,$I$8:$K$8)))-((SUMPRODUCT(G841:I841,$I$8:$K$8))*(SUMPRODUCT(J841:L841,$I$10:$K$10))+(SUMPRODUCT(G841:I841,$I$10:$K$10))*(SUMPRODUCT(J841:L841,$I$8:$K$8))))*(SQRT(((((SUMPRODUCT(G841:I841,$I$8:$K$8))*(SUMPRODUCT(G841:I841,$I$10:$K$10))-(SUMPRODUCT(J841:L841,$I$8:$K$8))*(SUMPRODUCT(J841:L841,$I$10:$K$10)))-((SUMPRODUCT(A841:C841,$I$8:$K$8))*(SUMPRODUCT(A841:C841,$I$10:$K$10))-(SUMPRODUCT(D841:F841,$I$8:$K$8))*(SUMPRODUCT(D841:F841,$I$10:$K$10))))^2)+((((SUMPRODUCT(A841:C841,$I$8:$K$8))*(SUMPRODUCT(D841:F841,$I$10:$K$10))+(SUMPRODUCT(A841:C841,$I$10:$K$10))*(SUMPRODUCT(D841:F841,$I$8:$K$8)))-((SUMPRODUCT(G841:I841,$I$8:$K$8))*(SUMPRODUCT(J841:L841,$I$10:$K$10))+(SUMPRODUCT(G841:I841,$I$10:$K$10))*(SUMPRODUCT(J841:L841,$I$8:$K$8))))^2)-((((SUMPRODUCT(G841:I841,$I$8:$K$8))*(SUMPRODUCT(G841:I841,$I$10:$K$10))+(SUMPRODUCT(J841:L841,$I$8:$K$8))*(SUMPRODUCT(J841:L841,$I$10:$K$10)))-((SUMPRODUCT(A841:C841,$I$8:$K$8))*(SUMPRODUCT(A841:C841,$I$10:$K$10))+(SUMPRODUCT(D841:F841,$I$8:$K$8))*(SUMPRODUCT(D841:F841,$I$10:$K$10))))^2)))))/(((((SUMPRODUCT(G841:I841,$I$8:$K$8))*(SUMPRODUCT(G841:I841,$I$10:$K$10))-(SUMPRODUCT(J841:L841,$I$8:$K$8))*(SUMPRODUCT(J841:L841,$I$10:$K$10)))-((SUMPRODUCT(A841:C841,$I$8:$K$8))*(SUMPRODUCT(A841:C841,$I$10:$K$10))-(SUMPRODUCT(D841:F841,$I$8:$K$8))*(SUMPRODUCT(D841:F841,$I$10:$K$10))))^2)+((((SUMPRODUCT(A841:C841,$I$8:$K$8))*(SUMPRODUCT(D841:F841,$I$10:$K$10))+(SUMPRODUCT(A841:C841,$I$10:$K$10))*(SUMPRODUCT(D841:F841,$I$8:$K$8)))-((SUMPRODUCT(G841:I841,$I$8:$K$8))*(SUMPRODUCT(J841:L841,$I$10:$K$10))+(SUMPRODUCT(G841:I841,$I$10:$K$10))*(SUMPRODUCT(J841:L841,$I$8:$K$8))))^2)))))/2</f>
        <v>68.084287767925574</v>
      </c>
      <c r="P841">
        <f t="shared" ref="P841:P904" si="1891">(DEGREES(ACOS(((-(((SUMPRODUCT(G841:I841,$I$8:$K$8))*(SUMPRODUCT(G841:I841,$I$10:$K$10))-(SUMPRODUCT(J841:L841,$I$8:$K$8))*(SUMPRODUCT(J841:L841,$I$10:$K$10)))-((SUMPRODUCT(A841:C841,$I$8:$K$8))*(SUMPRODUCT(A841:C841,$I$10:$K$10))-(SUMPRODUCT(D841:F841,$I$8:$K$8))*(SUMPRODUCT(D841:F841,$I$10:$K$10))))*(((SUMPRODUCT(G841:I841,$I$8:$K$8))*(SUMPRODUCT(G841:I841,$I$10:$K$10))+(SUMPRODUCT(J841:L841,$I$8:$K$8))*(SUMPRODUCT(J841:L841,$I$10:$K$10)))-((SUMPRODUCT(A841:C841,$I$8:$K$8))*(SUMPRODUCT(A841:C841,$I$10:$K$10))+(SUMPRODUCT(D841:F841,$I$8:$K$8))*(SUMPRODUCT(D841:F841,$I$10:$K$10)))))+((((SUMPRODUCT(A841:C841,$I$8:$K$8))*(SUMPRODUCT(D841:F841,$I$10:$K$10))+(SUMPRODUCT(A841:C841,$I$10:$K$10))*(SUMPRODUCT(D841:F841,$I$8:$K$8)))-((SUMPRODUCT(G841:I841,$I$8:$K$8))*(SUMPRODUCT(J841:L841,$I$10:$K$10))+(SUMPRODUCT(G841:I841,$I$10:$K$10))*(SUMPRODUCT(J841:L841,$I$8:$K$8))))*(SQRT(((((SUMPRODUCT(G841:I841,$I$8:$K$8))*(SUMPRODUCT(G841:I841,$I$10:$K$10))-(SUMPRODUCT(J841:L841,$I$8:$K$8))*(SUMPRODUCT(J841:L841,$I$10:$K$10)))-((SUMPRODUCT(A841:C841,$I$8:$K$8))*(SUMPRODUCT(A841:C841,$I$10:$K$10))-(SUMPRODUCT(D841:F841,$I$8:$K$8))*(SUMPRODUCT(D841:F841,$I$10:$K$10))))^2)+((((SUMPRODUCT(A841:C841,$I$8:$K$8))*(SUMPRODUCT(D841:F841,$I$10:$K$10))+(SUMPRODUCT(A841:C841,$I$10:$K$10))*(SUMPRODUCT(D841:F841,$I$8:$K$8)))-((SUMPRODUCT(G841:I841,$I$8:$K$8))*(SUMPRODUCT(J841:L841,$I$10:$K$10))+(SUMPRODUCT(G841:I841,$I$10:$K$10))*(SUMPRODUCT(J841:L841,$I$8:$K$8))))^2)-((((SUMPRODUCT(G841:I841,$I$8:$K$8))*(SUMPRODUCT(G841:I841,$I$10:$K$10))+(SUMPRODUCT(J841:L841,$I$8:$K$8))*(SUMPRODUCT(J841:L841,$I$10:$K$10)))-((SUMPRODUCT(A841:C841,$I$8:$K$8))*(SUMPRODUCT(A841:C841,$I$10:$K$10))+(SUMPRODUCT(D841:F841,$I$8:$K$8))*(SUMPRODUCT(D841:F841,$I$10:$K$10))))^2)))))/(((((SUMPRODUCT(G841:I841,$I$8:$K$8))*(SUMPRODUCT(G841:I841,$I$10:$K$10))-(SUMPRODUCT(J841:L841,$I$8:$K$8))*(SUMPRODUCT(J841:L841,$I$10:$K$10)))-((SUMPRODUCT(A841:C841,$I$8:$K$8))*(SUMPRODUCT(A841:C841,$I$10:$K$10))-(SUMPRODUCT(D841:F841,$I$8:$K$8))*(SUMPRODUCT(D841:F841,$I$10:$K$10))))^2)+((((SUMPRODUCT(A841:C841,$I$8:$K$8))*(SUMPRODUCT(D841:F841,$I$10:$K$10))+(SUMPRODUCT(A841:C841,$I$10:$K$10))*(SUMPRODUCT(D841:F841,$I$8:$K$8)))-((SUMPRODUCT(G841:I841,$I$8:$K$8))*(SUMPRODUCT(J841:L841,$I$10:$K$10))+(SUMPRODUCT(G841:I841,$I$10:$K$10))*(SUMPRODUCT(J841:L841,$I$8:$K$8))))^2)))))/2</f>
        <v>21.91571223207443</v>
      </c>
      <c r="R841">
        <f t="shared" si="1888"/>
        <v>0.50992127979144186</v>
      </c>
      <c r="T841">
        <f t="shared" si="1879"/>
        <v>21.898291270726727</v>
      </c>
      <c r="V841">
        <f t="shared" si="1889"/>
        <v>0</v>
      </c>
    </row>
    <row r="842" spans="1:22" x14ac:dyDescent="0.2">
      <c r="A842">
        <f t="shared" ref="A842:A905" si="1892">(1/(SQRT(2)))*(COS(RADIANS(45)))</f>
        <v>0.5</v>
      </c>
      <c r="B842">
        <f t="shared" si="1880"/>
        <v>0.48738059709561082</v>
      </c>
      <c r="C842">
        <f t="shared" si="1881"/>
        <v>0.11162505800547567</v>
      </c>
      <c r="D842">
        <f t="shared" ref="D842:D905" si="1893">(-((1/(SQRT(2)))*(SIN(RADIANS(45)))))</f>
        <v>-0.49999999999999989</v>
      </c>
      <c r="E842">
        <f t="shared" si="1882"/>
        <v>0.48738059709561088</v>
      </c>
      <c r="F842">
        <f t="shared" si="1883"/>
        <v>0.11162505800547569</v>
      </c>
      <c r="G842">
        <f t="shared" ref="G842:G905" si="1894">(1/(SQRT(2)))*(COS(RADIANS(-45)))</f>
        <v>0.5</v>
      </c>
      <c r="H842">
        <f t="shared" si="1884"/>
        <v>-0.48738059709561082</v>
      </c>
      <c r="I842">
        <f t="shared" si="1885"/>
        <v>-0.11162505800547567</v>
      </c>
      <c r="J842">
        <f t="shared" ref="J842:J905" si="1895">(-((1/(SQRT(2)))*(SIN(RADIANS(-45)))))</f>
        <v>0.49999999999999989</v>
      </c>
      <c r="K842">
        <f t="shared" si="1886"/>
        <v>0.48738059709561088</v>
      </c>
      <c r="L842">
        <f t="shared" si="1887"/>
        <v>0.11162505800547569</v>
      </c>
      <c r="N842">
        <v>12.9</v>
      </c>
      <c r="O842">
        <f t="shared" si="1890"/>
        <v>68.081312166945267</v>
      </c>
      <c r="P842">
        <f t="shared" si="1891"/>
        <v>21.918687833054737</v>
      </c>
      <c r="R842">
        <f t="shared" si="1888"/>
        <v>0.52147974529760077</v>
      </c>
      <c r="T842">
        <f t="shared" ref="T842:T905" si="1896">(P842-$V$2516)</f>
        <v>21.901266871707033</v>
      </c>
      <c r="V842">
        <f t="shared" si="1889"/>
        <v>0</v>
      </c>
    </row>
    <row r="843" spans="1:22" x14ac:dyDescent="0.2">
      <c r="A843">
        <f t="shared" si="1892"/>
        <v>0.5</v>
      </c>
      <c r="B843">
        <f t="shared" si="1880"/>
        <v>0.48718503239261751</v>
      </c>
      <c r="C843">
        <f t="shared" si="1881"/>
        <v>0.11247552717193249</v>
      </c>
      <c r="D843">
        <f t="shared" si="1893"/>
        <v>-0.49999999999999989</v>
      </c>
      <c r="E843">
        <f t="shared" si="1882"/>
        <v>0.48718503239261757</v>
      </c>
      <c r="F843">
        <f t="shared" si="1883"/>
        <v>0.1124755271719325</v>
      </c>
      <c r="G843">
        <f t="shared" si="1894"/>
        <v>0.5</v>
      </c>
      <c r="H843">
        <f t="shared" si="1884"/>
        <v>-0.48718503239261751</v>
      </c>
      <c r="I843">
        <f t="shared" si="1885"/>
        <v>-0.11247552717193249</v>
      </c>
      <c r="J843">
        <f t="shared" si="1895"/>
        <v>0.49999999999999989</v>
      </c>
      <c r="K843">
        <f t="shared" si="1886"/>
        <v>0.48718503239261757</v>
      </c>
      <c r="L843">
        <f t="shared" si="1887"/>
        <v>0.1124755271719325</v>
      </c>
      <c r="N843">
        <v>13</v>
      </c>
      <c r="O843">
        <f t="shared" si="1890"/>
        <v>68.078402495145227</v>
      </c>
      <c r="P843">
        <f t="shared" si="1891"/>
        <v>21.921597504854795</v>
      </c>
      <c r="R843">
        <f t="shared" si="1888"/>
        <v>0.53303412541509942</v>
      </c>
      <c r="T843">
        <f t="shared" si="1896"/>
        <v>21.904176543507091</v>
      </c>
      <c r="V843">
        <f t="shared" si="1889"/>
        <v>0</v>
      </c>
    </row>
    <row r="844" spans="1:22" x14ac:dyDescent="0.2">
      <c r="A844">
        <f t="shared" si="1892"/>
        <v>0.5</v>
      </c>
      <c r="B844">
        <f t="shared" ref="B844:B907" si="1897">((1/(SQRT(2)))*(COS(RADIANS(N844))))*(SIN(RADIANS(45)))</f>
        <v>0.48698798363952578</v>
      </c>
      <c r="C844">
        <f t="shared" ref="C844:C907" si="1898">((1/(SQRT(2)))*(SIN(RADIANS(N844))))*(SIN(RADIANS(45)))</f>
        <v>0.1133256537184275</v>
      </c>
      <c r="D844">
        <f t="shared" si="1893"/>
        <v>-0.49999999999999989</v>
      </c>
      <c r="E844">
        <f t="shared" ref="E844:E907" si="1899">((1/(SQRT(2)))*(COS(RADIANS(N844))))*(COS(RADIANS(45)))</f>
        <v>0.48698798363952583</v>
      </c>
      <c r="F844">
        <f t="shared" ref="F844:F907" si="1900">(((1/(SQRT(2)))*(SIN(RADIANS(N844))))*(COS(RADIANS(45))))</f>
        <v>0.11332565371842751</v>
      </c>
      <c r="G844">
        <f t="shared" si="1894"/>
        <v>0.5</v>
      </c>
      <c r="H844">
        <f t="shared" ref="H844:H907" si="1901">((1/(SQRT(2)))*(COS(RADIANS(N844))))*(SIN(RADIANS(-45)))</f>
        <v>-0.48698798363952578</v>
      </c>
      <c r="I844">
        <f t="shared" ref="I844:I907" si="1902">((1/(SQRT(2)))*(SIN(RADIANS(N844))))*(SIN(RADIANS(-45)))</f>
        <v>-0.1133256537184275</v>
      </c>
      <c r="J844">
        <f t="shared" si="1895"/>
        <v>0.49999999999999989</v>
      </c>
      <c r="K844">
        <f t="shared" ref="K844:K907" si="1903">((1/(SQRT(2)))*(COS(RADIANS(N844))))*(COS(RADIANS(-45)))</f>
        <v>0.48698798363952583</v>
      </c>
      <c r="L844">
        <f t="shared" ref="L844:L907" si="1904">(((1/(SQRT(2)))*(SIN(RADIANS(N844))))*(COS(RADIANS(-45))))</f>
        <v>0.11332565371842751</v>
      </c>
      <c r="N844">
        <v>13.1</v>
      </c>
      <c r="O844">
        <f t="shared" si="1890"/>
        <v>68.075558740881846</v>
      </c>
      <c r="P844">
        <f t="shared" si="1891"/>
        <v>21.924441259118154</v>
      </c>
      <c r="R844">
        <f t="shared" ref="R844:R907" si="1905">P844-P1024</f>
        <v>0.54458439885548771</v>
      </c>
      <c r="T844">
        <f t="shared" si="1896"/>
        <v>21.907020297770451</v>
      </c>
      <c r="V844">
        <f t="shared" ref="V844:V907" si="1906">IF(T844=0,N844,0)</f>
        <v>0</v>
      </c>
    </row>
    <row r="845" spans="1:22" x14ac:dyDescent="0.2">
      <c r="A845">
        <f t="shared" si="1892"/>
        <v>0.5</v>
      </c>
      <c r="B845">
        <f t="shared" si="1897"/>
        <v>0.48678945143658009</v>
      </c>
      <c r="C845">
        <f t="shared" si="1898"/>
        <v>0.11417543505532783</v>
      </c>
      <c r="D845">
        <f t="shared" si="1893"/>
        <v>-0.49999999999999989</v>
      </c>
      <c r="E845">
        <f t="shared" si="1899"/>
        <v>0.48678945143658015</v>
      </c>
      <c r="F845">
        <f t="shared" si="1900"/>
        <v>0.11417543505532785</v>
      </c>
      <c r="G845">
        <f t="shared" si="1894"/>
        <v>0.5</v>
      </c>
      <c r="H845">
        <f t="shared" si="1901"/>
        <v>-0.48678945143658009</v>
      </c>
      <c r="I845">
        <f t="shared" si="1902"/>
        <v>-0.11417543505532783</v>
      </c>
      <c r="J845">
        <f t="shared" si="1895"/>
        <v>0.49999999999999989</v>
      </c>
      <c r="K845">
        <f t="shared" si="1903"/>
        <v>0.48678945143658015</v>
      </c>
      <c r="L845">
        <f t="shared" si="1904"/>
        <v>0.11417543505532785</v>
      </c>
      <c r="N845">
        <v>13.2</v>
      </c>
      <c r="O845">
        <f t="shared" si="1890"/>
        <v>68.072780892370631</v>
      </c>
      <c r="P845">
        <f t="shared" si="1891"/>
        <v>21.927219107629387</v>
      </c>
      <c r="R845">
        <f t="shared" si="1905"/>
        <v>0.55613054436255638</v>
      </c>
      <c r="T845">
        <f t="shared" si="1896"/>
        <v>21.909798146281684</v>
      </c>
      <c r="V845">
        <f t="shared" si="1906"/>
        <v>0</v>
      </c>
    </row>
    <row r="846" spans="1:22" x14ac:dyDescent="0.2">
      <c r="A846">
        <f t="shared" si="1892"/>
        <v>0.5</v>
      </c>
      <c r="B846">
        <f t="shared" si="1897"/>
        <v>0.48658943638854402</v>
      </c>
      <c r="C846">
        <f t="shared" si="1898"/>
        <v>0.11502486859405218</v>
      </c>
      <c r="D846">
        <f t="shared" si="1893"/>
        <v>-0.49999999999999989</v>
      </c>
      <c r="E846">
        <f t="shared" si="1899"/>
        <v>0.48658943638854407</v>
      </c>
      <c r="F846">
        <f t="shared" si="1900"/>
        <v>0.11502486859405221</v>
      </c>
      <c r="G846">
        <f t="shared" si="1894"/>
        <v>0.5</v>
      </c>
      <c r="H846">
        <f t="shared" si="1901"/>
        <v>-0.48658943638854402</v>
      </c>
      <c r="I846">
        <f t="shared" si="1902"/>
        <v>-0.11502486859405218</v>
      </c>
      <c r="J846">
        <f t="shared" si="1895"/>
        <v>0.49999999999999989</v>
      </c>
      <c r="K846">
        <f t="shared" si="1903"/>
        <v>0.48658943638854407</v>
      </c>
      <c r="L846">
        <f t="shared" si="1904"/>
        <v>0.11502486859405221</v>
      </c>
      <c r="N846">
        <v>13.3</v>
      </c>
      <c r="O846">
        <f t="shared" si="1890"/>
        <v>68.070068937686329</v>
      </c>
      <c r="P846">
        <f t="shared" si="1891"/>
        <v>21.929931062313678</v>
      </c>
      <c r="R846">
        <f t="shared" si="1905"/>
        <v>0.56767254071182904</v>
      </c>
      <c r="T846">
        <f t="shared" si="1896"/>
        <v>21.912510100965974</v>
      </c>
      <c r="V846">
        <f t="shared" si="1906"/>
        <v>0</v>
      </c>
    </row>
    <row r="847" spans="1:22" x14ac:dyDescent="0.2">
      <c r="A847">
        <f t="shared" si="1892"/>
        <v>0.5</v>
      </c>
      <c r="B847">
        <f t="shared" si="1897"/>
        <v>0.48638793910469819</v>
      </c>
      <c r="C847">
        <f t="shared" si="1898"/>
        <v>0.11587395174707865</v>
      </c>
      <c r="D847">
        <f t="shared" si="1893"/>
        <v>-0.49999999999999989</v>
      </c>
      <c r="E847">
        <f t="shared" si="1899"/>
        <v>0.4863879391046983</v>
      </c>
      <c r="F847">
        <f t="shared" si="1900"/>
        <v>0.11587395174707867</v>
      </c>
      <c r="G847">
        <f t="shared" si="1894"/>
        <v>0.5</v>
      </c>
      <c r="H847">
        <f t="shared" si="1901"/>
        <v>-0.48638793910469819</v>
      </c>
      <c r="I847">
        <f t="shared" si="1902"/>
        <v>-0.11587395174707865</v>
      </c>
      <c r="J847">
        <f t="shared" si="1895"/>
        <v>0.49999999999999989</v>
      </c>
      <c r="K847">
        <f t="shared" si="1903"/>
        <v>0.4863879391046983</v>
      </c>
      <c r="L847">
        <f t="shared" si="1904"/>
        <v>0.11587395174707867</v>
      </c>
      <c r="N847">
        <v>13.4</v>
      </c>
      <c r="O847">
        <f t="shared" si="1890"/>
        <v>68.067422864763529</v>
      </c>
      <c r="P847">
        <f t="shared" si="1891"/>
        <v>21.932577135236464</v>
      </c>
      <c r="R847">
        <f t="shared" si="1905"/>
        <v>0.57921036671034898</v>
      </c>
      <c r="T847">
        <f t="shared" si="1896"/>
        <v>21.915156173888761</v>
      </c>
      <c r="V847">
        <f t="shared" si="1906"/>
        <v>0</v>
      </c>
    </row>
    <row r="848" spans="1:22" x14ac:dyDescent="0.2">
      <c r="A848">
        <f t="shared" si="1892"/>
        <v>0.5</v>
      </c>
      <c r="B848">
        <f t="shared" si="1897"/>
        <v>0.48618496019883822</v>
      </c>
      <c r="C848">
        <f t="shared" si="1898"/>
        <v>0.11672268192795268</v>
      </c>
      <c r="D848">
        <f t="shared" si="1893"/>
        <v>-0.49999999999999989</v>
      </c>
      <c r="E848">
        <f t="shared" si="1899"/>
        <v>0.48618496019883828</v>
      </c>
      <c r="F848">
        <f t="shared" si="1900"/>
        <v>0.1167226819279527</v>
      </c>
      <c r="G848">
        <f t="shared" si="1894"/>
        <v>0.5</v>
      </c>
      <c r="H848">
        <f t="shared" si="1901"/>
        <v>-0.48618496019883822</v>
      </c>
      <c r="I848">
        <f t="shared" si="1902"/>
        <v>-0.11672268192795268</v>
      </c>
      <c r="J848">
        <f t="shared" si="1895"/>
        <v>0.49999999999999989</v>
      </c>
      <c r="K848">
        <f t="shared" si="1903"/>
        <v>0.48618496019883828</v>
      </c>
      <c r="L848">
        <f t="shared" si="1904"/>
        <v>0.1167226819279527</v>
      </c>
      <c r="N848">
        <v>13.5</v>
      </c>
      <c r="O848">
        <f t="shared" si="1890"/>
        <v>68.064842661397094</v>
      </c>
      <c r="P848">
        <f t="shared" si="1891"/>
        <v>21.935157338602902</v>
      </c>
      <c r="R848">
        <f t="shared" si="1905"/>
        <v>0.5907440011959757</v>
      </c>
      <c r="T848">
        <f t="shared" si="1896"/>
        <v>21.917736377255199</v>
      </c>
      <c r="V848">
        <f t="shared" si="1906"/>
        <v>0</v>
      </c>
    </row>
    <row r="849" spans="1:22" x14ac:dyDescent="0.2">
      <c r="A849">
        <f t="shared" si="1892"/>
        <v>0.5</v>
      </c>
      <c r="B849">
        <f t="shared" si="1897"/>
        <v>0.48598050028927303</v>
      </c>
      <c r="C849">
        <f t="shared" si="1898"/>
        <v>0.11757105655129498</v>
      </c>
      <c r="D849">
        <f t="shared" si="1893"/>
        <v>-0.49999999999999989</v>
      </c>
      <c r="E849">
        <f t="shared" si="1899"/>
        <v>0.48598050028927314</v>
      </c>
      <c r="F849">
        <f t="shared" si="1900"/>
        <v>0.11757105655129499</v>
      </c>
      <c r="G849">
        <f t="shared" si="1894"/>
        <v>0.5</v>
      </c>
      <c r="H849">
        <f t="shared" si="1901"/>
        <v>-0.48598050028927303</v>
      </c>
      <c r="I849">
        <f t="shared" si="1902"/>
        <v>-0.11757105655129498</v>
      </c>
      <c r="J849">
        <f t="shared" si="1895"/>
        <v>0.49999999999999989</v>
      </c>
      <c r="K849">
        <f t="shared" si="1903"/>
        <v>0.48598050028927314</v>
      </c>
      <c r="L849">
        <f t="shared" si="1904"/>
        <v>0.11757105655129499</v>
      </c>
      <c r="N849">
        <v>13.6</v>
      </c>
      <c r="O849">
        <f t="shared" si="1890"/>
        <v>68.062328315242482</v>
      </c>
      <c r="P849">
        <f t="shared" si="1891"/>
        <v>21.937671684757511</v>
      </c>
      <c r="R849">
        <f t="shared" si="1905"/>
        <v>0.60227342303710429</v>
      </c>
      <c r="T849">
        <f t="shared" si="1896"/>
        <v>21.920250723409808</v>
      </c>
      <c r="V849">
        <f t="shared" si="1906"/>
        <v>0</v>
      </c>
    </row>
    <row r="850" spans="1:22" x14ac:dyDescent="0.2">
      <c r="A850">
        <f t="shared" si="1892"/>
        <v>0.5</v>
      </c>
      <c r="B850">
        <f t="shared" si="1897"/>
        <v>0.48577455999882296</v>
      </c>
      <c r="C850">
        <f t="shared" si="1898"/>
        <v>0.11841907303280932</v>
      </c>
      <c r="D850">
        <f t="shared" si="1893"/>
        <v>-0.49999999999999989</v>
      </c>
      <c r="E850">
        <f t="shared" si="1899"/>
        <v>0.48577455999882307</v>
      </c>
      <c r="F850">
        <f t="shared" si="1900"/>
        <v>0.11841907303280934</v>
      </c>
      <c r="G850">
        <f t="shared" si="1894"/>
        <v>0.5</v>
      </c>
      <c r="H850">
        <f t="shared" si="1901"/>
        <v>-0.48577455999882296</v>
      </c>
      <c r="I850">
        <f t="shared" si="1902"/>
        <v>-0.11841907303280932</v>
      </c>
      <c r="J850">
        <f t="shared" si="1895"/>
        <v>0.49999999999999989</v>
      </c>
      <c r="K850">
        <f t="shared" si="1903"/>
        <v>0.48577455999882307</v>
      </c>
      <c r="L850">
        <f t="shared" si="1904"/>
        <v>0.11841907303280934</v>
      </c>
      <c r="N850">
        <v>13.7</v>
      </c>
      <c r="O850">
        <f t="shared" si="1890"/>
        <v>68.059879813816238</v>
      </c>
      <c r="P850">
        <f t="shared" si="1891"/>
        <v>21.940120186183776</v>
      </c>
      <c r="R850">
        <f t="shared" si="1905"/>
        <v>0.61379861113227463</v>
      </c>
      <c r="T850">
        <f t="shared" si="1896"/>
        <v>21.922699224836073</v>
      </c>
      <c r="V850">
        <f t="shared" si="1906"/>
        <v>0</v>
      </c>
    </row>
    <row r="851" spans="1:22" x14ac:dyDescent="0.2">
      <c r="A851">
        <f t="shared" si="1892"/>
        <v>0.5</v>
      </c>
      <c r="B851">
        <f t="shared" si="1897"/>
        <v>0.48556713995481798</v>
      </c>
      <c r="C851">
        <f t="shared" si="1898"/>
        <v>0.11926672878929041</v>
      </c>
      <c r="D851">
        <f t="shared" si="1893"/>
        <v>-0.49999999999999989</v>
      </c>
      <c r="E851">
        <f t="shared" si="1899"/>
        <v>0.48556713995481804</v>
      </c>
      <c r="F851">
        <f t="shared" si="1900"/>
        <v>0.11926672878929043</v>
      </c>
      <c r="G851">
        <f t="shared" si="1894"/>
        <v>0.5</v>
      </c>
      <c r="H851">
        <f t="shared" si="1901"/>
        <v>-0.48556713995481798</v>
      </c>
      <c r="I851">
        <f t="shared" si="1902"/>
        <v>-0.11926672878929041</v>
      </c>
      <c r="J851">
        <f t="shared" si="1895"/>
        <v>0.49999999999999989</v>
      </c>
      <c r="K851">
        <f t="shared" si="1903"/>
        <v>0.48556713995481804</v>
      </c>
      <c r="L851">
        <f t="shared" si="1904"/>
        <v>0.11926672878929043</v>
      </c>
      <c r="N851">
        <v>13.8</v>
      </c>
      <c r="O851">
        <f t="shared" si="1890"/>
        <v>68.057497144496381</v>
      </c>
      <c r="P851">
        <f t="shared" si="1891"/>
        <v>21.942502855503619</v>
      </c>
      <c r="R851">
        <f t="shared" si="1905"/>
        <v>0.62531954440953896</v>
      </c>
      <c r="T851">
        <f t="shared" si="1896"/>
        <v>21.925081894155916</v>
      </c>
      <c r="V851">
        <f t="shared" si="1906"/>
        <v>0</v>
      </c>
    </row>
    <row r="852" spans="1:22" x14ac:dyDescent="0.2">
      <c r="A852">
        <f t="shared" si="1892"/>
        <v>0.5</v>
      </c>
      <c r="B852">
        <f t="shared" si="1897"/>
        <v>0.48535824078909534</v>
      </c>
      <c r="C852">
        <f t="shared" si="1898"/>
        <v>0.12011402123863184</v>
      </c>
      <c r="D852">
        <f t="shared" si="1893"/>
        <v>-0.49999999999999989</v>
      </c>
      <c r="E852">
        <f t="shared" si="1899"/>
        <v>0.4853582407890954</v>
      </c>
      <c r="F852">
        <f t="shared" si="1900"/>
        <v>0.12011402123863187</v>
      </c>
      <c r="G852">
        <f t="shared" si="1894"/>
        <v>0.5</v>
      </c>
      <c r="H852">
        <f t="shared" si="1901"/>
        <v>-0.48535824078909534</v>
      </c>
      <c r="I852">
        <f t="shared" si="1902"/>
        <v>-0.12011402123863184</v>
      </c>
      <c r="J852">
        <f t="shared" si="1895"/>
        <v>0.49999999999999989</v>
      </c>
      <c r="K852">
        <f t="shared" si="1903"/>
        <v>0.4853582407890954</v>
      </c>
      <c r="L852">
        <f t="shared" si="1904"/>
        <v>0.12011402123863187</v>
      </c>
      <c r="N852">
        <v>13.9</v>
      </c>
      <c r="O852">
        <f t="shared" si="1890"/>
        <v>68.055180294522884</v>
      </c>
      <c r="P852">
        <f t="shared" si="1891"/>
        <v>21.944819705477123</v>
      </c>
      <c r="R852">
        <f t="shared" si="1905"/>
        <v>0.63683620182628076</v>
      </c>
      <c r="T852">
        <f t="shared" si="1896"/>
        <v>21.92739874412942</v>
      </c>
      <c r="V852">
        <f t="shared" si="1906"/>
        <v>0</v>
      </c>
    </row>
    <row r="853" spans="1:22" x14ac:dyDescent="0.2">
      <c r="A853">
        <f t="shared" si="1892"/>
        <v>0.5</v>
      </c>
      <c r="B853">
        <f t="shared" si="1897"/>
        <v>0.48514786313799813</v>
      </c>
      <c r="C853">
        <f t="shared" si="1898"/>
        <v>0.12096094779983385</v>
      </c>
      <c r="D853">
        <f t="shared" si="1893"/>
        <v>-0.49999999999999989</v>
      </c>
      <c r="E853">
        <f t="shared" si="1899"/>
        <v>0.48514786313799824</v>
      </c>
      <c r="F853">
        <f t="shared" si="1900"/>
        <v>0.12096094779983387</v>
      </c>
      <c r="G853">
        <f t="shared" si="1894"/>
        <v>0.5</v>
      </c>
      <c r="H853">
        <f t="shared" si="1901"/>
        <v>-0.48514786313799813</v>
      </c>
      <c r="I853">
        <f t="shared" si="1902"/>
        <v>-0.12096094779983385</v>
      </c>
      <c r="J853">
        <f t="shared" si="1895"/>
        <v>0.49999999999999989</v>
      </c>
      <c r="K853">
        <f t="shared" si="1903"/>
        <v>0.48514786313799824</v>
      </c>
      <c r="L853">
        <f t="shared" si="1904"/>
        <v>0.12096094779983387</v>
      </c>
      <c r="N853">
        <v>14</v>
      </c>
      <c r="O853">
        <f t="shared" si="1890"/>
        <v>68.052929250997977</v>
      </c>
      <c r="P853">
        <f t="shared" si="1891"/>
        <v>21.94707074900203</v>
      </c>
      <c r="R853">
        <f t="shared" si="1905"/>
        <v>0.64834856236863203</v>
      </c>
      <c r="T853">
        <f t="shared" si="1896"/>
        <v>21.929649787654327</v>
      </c>
      <c r="V853">
        <f t="shared" si="1906"/>
        <v>0</v>
      </c>
    </row>
    <row r="854" spans="1:22" x14ac:dyDescent="0.2">
      <c r="A854">
        <f t="shared" si="1892"/>
        <v>0.5</v>
      </c>
      <c r="B854">
        <f t="shared" si="1897"/>
        <v>0.48493600764237327</v>
      </c>
      <c r="C854">
        <f t="shared" si="1898"/>
        <v>0.12180750589301123</v>
      </c>
      <c r="D854">
        <f t="shared" si="1893"/>
        <v>-0.49999999999999989</v>
      </c>
      <c r="E854">
        <f t="shared" si="1899"/>
        <v>0.48493600764237332</v>
      </c>
      <c r="F854">
        <f t="shared" si="1900"/>
        <v>0.12180750589301124</v>
      </c>
      <c r="G854">
        <f t="shared" si="1894"/>
        <v>0.5</v>
      </c>
      <c r="H854">
        <f t="shared" si="1901"/>
        <v>-0.48493600764237327</v>
      </c>
      <c r="I854">
        <f t="shared" si="1902"/>
        <v>-0.12180750589301123</v>
      </c>
      <c r="J854">
        <f t="shared" si="1895"/>
        <v>0.49999999999999989</v>
      </c>
      <c r="K854">
        <f t="shared" si="1903"/>
        <v>0.48493600764237332</v>
      </c>
      <c r="L854">
        <f t="shared" si="1904"/>
        <v>0.12180750589301124</v>
      </c>
      <c r="N854">
        <v>14.1</v>
      </c>
      <c r="O854">
        <f t="shared" si="1890"/>
        <v>68.050744000886624</v>
      </c>
      <c r="P854">
        <f t="shared" si="1891"/>
        <v>21.949255999113397</v>
      </c>
      <c r="R854">
        <f t="shared" si="1905"/>
        <v>0.65985660505111099</v>
      </c>
      <c r="T854">
        <f t="shared" si="1896"/>
        <v>21.931835037765694</v>
      </c>
      <c r="V854">
        <f t="shared" si="1906"/>
        <v>0</v>
      </c>
    </row>
    <row r="855" spans="1:22" x14ac:dyDescent="0.2">
      <c r="A855">
        <f t="shared" si="1892"/>
        <v>0.5</v>
      </c>
      <c r="B855">
        <f t="shared" si="1897"/>
        <v>0.48472267494756932</v>
      </c>
      <c r="C855">
        <f t="shared" si="1898"/>
        <v>0.12265369293940125</v>
      </c>
      <c r="D855">
        <f t="shared" si="1893"/>
        <v>-0.49999999999999989</v>
      </c>
      <c r="E855">
        <f t="shared" si="1899"/>
        <v>0.48472267494756938</v>
      </c>
      <c r="F855">
        <f t="shared" si="1900"/>
        <v>0.12265369293940126</v>
      </c>
      <c r="G855">
        <f t="shared" si="1894"/>
        <v>0.5</v>
      </c>
      <c r="H855">
        <f t="shared" si="1901"/>
        <v>-0.48472267494756932</v>
      </c>
      <c r="I855">
        <f t="shared" si="1902"/>
        <v>-0.12265369293940125</v>
      </c>
      <c r="J855">
        <f t="shared" si="1895"/>
        <v>0.49999999999999989</v>
      </c>
      <c r="K855">
        <f t="shared" si="1903"/>
        <v>0.48472267494756938</v>
      </c>
      <c r="L855">
        <f t="shared" si="1904"/>
        <v>0.12265369293940126</v>
      </c>
      <c r="N855">
        <v>14.2</v>
      </c>
      <c r="O855">
        <f t="shared" si="1890"/>
        <v>68.048624531016912</v>
      </c>
      <c r="P855">
        <f t="shared" si="1891"/>
        <v>21.951375468983095</v>
      </c>
      <c r="R855">
        <f t="shared" si="1905"/>
        <v>0.67136030891615306</v>
      </c>
      <c r="T855">
        <f t="shared" si="1896"/>
        <v>21.933954507635391</v>
      </c>
      <c r="V855">
        <f t="shared" si="1906"/>
        <v>0</v>
      </c>
    </row>
    <row r="856" spans="1:22" x14ac:dyDescent="0.2">
      <c r="A856">
        <f t="shared" si="1892"/>
        <v>0.5</v>
      </c>
      <c r="B856">
        <f t="shared" si="1897"/>
        <v>0.48450786570343463</v>
      </c>
      <c r="C856">
        <f t="shared" si="1898"/>
        <v>0.12349950636137144</v>
      </c>
      <c r="D856">
        <f t="shared" si="1893"/>
        <v>-0.49999999999999989</v>
      </c>
      <c r="E856">
        <f t="shared" si="1899"/>
        <v>0.48450786570343468</v>
      </c>
      <c r="F856">
        <f t="shared" si="1900"/>
        <v>0.12349950636137146</v>
      </c>
      <c r="G856">
        <f t="shared" si="1894"/>
        <v>0.5</v>
      </c>
      <c r="H856">
        <f t="shared" si="1901"/>
        <v>-0.48450786570343463</v>
      </c>
      <c r="I856">
        <f t="shared" si="1902"/>
        <v>-0.12349950636137144</v>
      </c>
      <c r="J856">
        <f t="shared" si="1895"/>
        <v>0.49999999999999989</v>
      </c>
      <c r="K856">
        <f t="shared" si="1903"/>
        <v>0.48450786570343468</v>
      </c>
      <c r="L856">
        <f t="shared" si="1904"/>
        <v>0.12349950636137146</v>
      </c>
      <c r="N856">
        <v>14.3</v>
      </c>
      <c r="O856">
        <f t="shared" si="1890"/>
        <v>68.046570828080462</v>
      </c>
      <c r="P856">
        <f t="shared" si="1891"/>
        <v>21.953429171919534</v>
      </c>
      <c r="R856">
        <f t="shared" si="1905"/>
        <v>0.68285965303377338</v>
      </c>
      <c r="T856">
        <f t="shared" si="1896"/>
        <v>21.936008210571831</v>
      </c>
      <c r="V856">
        <f t="shared" si="1906"/>
        <v>0</v>
      </c>
    </row>
    <row r="857" spans="1:22" x14ac:dyDescent="0.2">
      <c r="A857">
        <f t="shared" si="1892"/>
        <v>0.5</v>
      </c>
      <c r="B857">
        <f t="shared" si="1897"/>
        <v>0.48429158056431543</v>
      </c>
      <c r="C857">
        <f t="shared" si="1898"/>
        <v>0.12434494358242738</v>
      </c>
      <c r="D857">
        <f t="shared" si="1893"/>
        <v>-0.49999999999999989</v>
      </c>
      <c r="E857">
        <f t="shared" si="1899"/>
        <v>0.48429158056431554</v>
      </c>
      <c r="F857">
        <f t="shared" si="1900"/>
        <v>0.1243449435824274</v>
      </c>
      <c r="G857">
        <f t="shared" si="1894"/>
        <v>0.5</v>
      </c>
      <c r="H857">
        <f t="shared" si="1901"/>
        <v>-0.48429158056431543</v>
      </c>
      <c r="I857">
        <f t="shared" si="1902"/>
        <v>-0.12434494358242738</v>
      </c>
      <c r="J857">
        <f t="shared" si="1895"/>
        <v>0.49999999999999989</v>
      </c>
      <c r="K857">
        <f t="shared" si="1903"/>
        <v>0.48429158056431554</v>
      </c>
      <c r="L857">
        <f t="shared" si="1904"/>
        <v>0.1243449435824274</v>
      </c>
      <c r="N857">
        <v>14.4</v>
      </c>
      <c r="O857">
        <f t="shared" si="1890"/>
        <v>68.044582878632809</v>
      </c>
      <c r="P857">
        <f t="shared" si="1891"/>
        <v>21.955417121367187</v>
      </c>
      <c r="R857">
        <f t="shared" si="1905"/>
        <v>0.69435461650108721</v>
      </c>
      <c r="T857">
        <f t="shared" si="1896"/>
        <v>21.937996160019484</v>
      </c>
      <c r="V857">
        <f t="shared" si="1906"/>
        <v>0</v>
      </c>
    </row>
    <row r="858" spans="1:22" x14ac:dyDescent="0.2">
      <c r="A858">
        <f t="shared" si="1892"/>
        <v>0.5</v>
      </c>
      <c r="B858">
        <f t="shared" si="1897"/>
        <v>0.48407382018905382</v>
      </c>
      <c r="C858">
        <f t="shared" si="1898"/>
        <v>0.12519000202722069</v>
      </c>
      <c r="D858">
        <f t="shared" si="1893"/>
        <v>-0.49999999999999989</v>
      </c>
      <c r="E858">
        <f t="shared" si="1899"/>
        <v>0.48407382018905387</v>
      </c>
      <c r="F858">
        <f t="shared" si="1900"/>
        <v>0.12519000202722072</v>
      </c>
      <c r="G858">
        <f t="shared" si="1894"/>
        <v>0.5</v>
      </c>
      <c r="H858">
        <f t="shared" si="1901"/>
        <v>-0.48407382018905382</v>
      </c>
      <c r="I858">
        <f t="shared" si="1902"/>
        <v>-0.12519000202722069</v>
      </c>
      <c r="J858">
        <f t="shared" si="1895"/>
        <v>0.49999999999999989</v>
      </c>
      <c r="K858">
        <f t="shared" si="1903"/>
        <v>0.48407382018905387</v>
      </c>
      <c r="L858">
        <f t="shared" si="1904"/>
        <v>0.12519000202722072</v>
      </c>
      <c r="N858">
        <v>14.5</v>
      </c>
      <c r="O858">
        <f t="shared" si="1890"/>
        <v>68.042660669093792</v>
      </c>
      <c r="P858">
        <f t="shared" si="1891"/>
        <v>21.957339330906208</v>
      </c>
      <c r="R858">
        <f t="shared" si="1905"/>
        <v>0.7058451784419475</v>
      </c>
      <c r="T858">
        <f t="shared" si="1896"/>
        <v>21.939918369558505</v>
      </c>
      <c r="V858">
        <f t="shared" si="1906"/>
        <v>0</v>
      </c>
    </row>
    <row r="859" spans="1:22" x14ac:dyDescent="0.2">
      <c r="A859">
        <f t="shared" si="1892"/>
        <v>0.5</v>
      </c>
      <c r="B859">
        <f t="shared" si="1897"/>
        <v>0.48385458524098551</v>
      </c>
      <c r="C859">
        <f t="shared" si="1898"/>
        <v>0.1260346791215568</v>
      </c>
      <c r="D859">
        <f t="shared" si="1893"/>
        <v>-0.49999999999999989</v>
      </c>
      <c r="E859">
        <f t="shared" si="1899"/>
        <v>0.48385458524098557</v>
      </c>
      <c r="F859">
        <f t="shared" si="1900"/>
        <v>0.12603467912155683</v>
      </c>
      <c r="G859">
        <f t="shared" si="1894"/>
        <v>0.5</v>
      </c>
      <c r="H859">
        <f t="shared" si="1901"/>
        <v>-0.48385458524098551</v>
      </c>
      <c r="I859">
        <f t="shared" si="1902"/>
        <v>-0.1260346791215568</v>
      </c>
      <c r="J859">
        <f t="shared" si="1895"/>
        <v>0.49999999999999989</v>
      </c>
      <c r="K859">
        <f t="shared" si="1903"/>
        <v>0.48385458524098557</v>
      </c>
      <c r="L859">
        <f t="shared" si="1904"/>
        <v>0.12603467912155683</v>
      </c>
      <c r="N859">
        <v>14.6</v>
      </c>
      <c r="O859">
        <f t="shared" si="1890"/>
        <v>68.040804185747945</v>
      </c>
      <c r="P859">
        <f t="shared" si="1891"/>
        <v>21.959195814252059</v>
      </c>
      <c r="R859">
        <f t="shared" si="1905"/>
        <v>0.71733131800646177</v>
      </c>
      <c r="T859">
        <f t="shared" si="1896"/>
        <v>21.941774852904356</v>
      </c>
      <c r="V859">
        <f t="shared" si="1906"/>
        <v>0</v>
      </c>
    </row>
    <row r="860" spans="1:22" x14ac:dyDescent="0.2">
      <c r="A860">
        <f t="shared" si="1892"/>
        <v>0.5</v>
      </c>
      <c r="B860">
        <f t="shared" si="1897"/>
        <v>0.48363387638793831</v>
      </c>
      <c r="C860">
        <f t="shared" si="1898"/>
        <v>0.12687897229240278</v>
      </c>
      <c r="D860">
        <f t="shared" si="1893"/>
        <v>-0.49999999999999989</v>
      </c>
      <c r="E860">
        <f t="shared" si="1899"/>
        <v>0.48363387638793837</v>
      </c>
      <c r="F860">
        <f t="shared" si="1900"/>
        <v>0.1268789722924028</v>
      </c>
      <c r="G860">
        <f t="shared" si="1894"/>
        <v>0.5</v>
      </c>
      <c r="H860">
        <f t="shared" si="1901"/>
        <v>-0.48363387638793831</v>
      </c>
      <c r="I860">
        <f t="shared" si="1902"/>
        <v>-0.12687897229240278</v>
      </c>
      <c r="J860">
        <f t="shared" si="1895"/>
        <v>0.49999999999999989</v>
      </c>
      <c r="K860">
        <f t="shared" si="1903"/>
        <v>0.48363387638793837</v>
      </c>
      <c r="L860">
        <f t="shared" si="1904"/>
        <v>0.1268789722924028</v>
      </c>
      <c r="N860">
        <v>14.7</v>
      </c>
      <c r="O860">
        <f t="shared" si="1890"/>
        <v>68.0390134147449</v>
      </c>
      <c r="P860">
        <f t="shared" si="1891"/>
        <v>21.96098658525511</v>
      </c>
      <c r="R860">
        <f t="shared" si="1905"/>
        <v>0.72881301437066881</v>
      </c>
      <c r="T860">
        <f t="shared" si="1896"/>
        <v>21.943565623907407</v>
      </c>
      <c r="V860">
        <f t="shared" si="1906"/>
        <v>0</v>
      </c>
    </row>
    <row r="861" spans="1:22" x14ac:dyDescent="0.2">
      <c r="A861">
        <f t="shared" si="1892"/>
        <v>0.5</v>
      </c>
      <c r="B861">
        <f t="shared" si="1897"/>
        <v>0.48341169430222958</v>
      </c>
      <c r="C861">
        <f t="shared" si="1898"/>
        <v>0.12772287896789525</v>
      </c>
      <c r="D861">
        <f t="shared" si="1893"/>
        <v>-0.49999999999999989</v>
      </c>
      <c r="E861">
        <f t="shared" si="1899"/>
        <v>0.48341169430222963</v>
      </c>
      <c r="F861">
        <f t="shared" si="1900"/>
        <v>0.12772287896789528</v>
      </c>
      <c r="G861">
        <f t="shared" si="1894"/>
        <v>0.5</v>
      </c>
      <c r="H861">
        <f t="shared" si="1901"/>
        <v>-0.48341169430222958</v>
      </c>
      <c r="I861">
        <f t="shared" si="1902"/>
        <v>-0.12772287896789525</v>
      </c>
      <c r="J861">
        <f t="shared" si="1895"/>
        <v>0.49999999999999989</v>
      </c>
      <c r="K861">
        <f t="shared" si="1903"/>
        <v>0.48341169430222963</v>
      </c>
      <c r="L861">
        <f t="shared" si="1904"/>
        <v>0.12772287896789528</v>
      </c>
      <c r="N861">
        <v>14.8</v>
      </c>
      <c r="O861">
        <f t="shared" si="1890"/>
        <v>68.037288342099757</v>
      </c>
      <c r="P861">
        <f t="shared" si="1891"/>
        <v>21.962711657900243</v>
      </c>
      <c r="R861">
        <f t="shared" si="1905"/>
        <v>0.74029024673605903</v>
      </c>
      <c r="T861">
        <f t="shared" si="1896"/>
        <v>21.94529069655254</v>
      </c>
      <c r="V861">
        <f t="shared" si="1906"/>
        <v>0</v>
      </c>
    </row>
    <row r="862" spans="1:22" x14ac:dyDescent="0.2">
      <c r="A862">
        <f t="shared" si="1892"/>
        <v>0.5</v>
      </c>
      <c r="B862">
        <f t="shared" si="1897"/>
        <v>0.48318803966066454</v>
      </c>
      <c r="C862">
        <f t="shared" si="1898"/>
        <v>0.12856639657734811</v>
      </c>
      <c r="D862">
        <f t="shared" si="1893"/>
        <v>-0.49999999999999989</v>
      </c>
      <c r="E862">
        <f t="shared" si="1899"/>
        <v>0.48318803966066459</v>
      </c>
      <c r="F862">
        <f t="shared" si="1900"/>
        <v>0.12856639657734811</v>
      </c>
      <c r="G862">
        <f t="shared" si="1894"/>
        <v>0.5</v>
      </c>
      <c r="H862">
        <f t="shared" si="1901"/>
        <v>-0.48318803966066454</v>
      </c>
      <c r="I862">
        <f t="shared" si="1902"/>
        <v>-0.12856639657734811</v>
      </c>
      <c r="J862">
        <f t="shared" si="1895"/>
        <v>0.49999999999999989</v>
      </c>
      <c r="K862">
        <f t="shared" si="1903"/>
        <v>0.48318803966066459</v>
      </c>
      <c r="L862">
        <f t="shared" si="1904"/>
        <v>0.12856639657734811</v>
      </c>
      <c r="N862">
        <v>14.9</v>
      </c>
      <c r="O862">
        <f t="shared" si="1890"/>
        <v>68.035628953693461</v>
      </c>
      <c r="P862">
        <f t="shared" si="1891"/>
        <v>21.96437104630655</v>
      </c>
      <c r="R862">
        <f t="shared" si="1905"/>
        <v>0.75176299432929383</v>
      </c>
      <c r="T862">
        <f t="shared" si="1896"/>
        <v>21.946950084958846</v>
      </c>
      <c r="V862">
        <f t="shared" si="1906"/>
        <v>0</v>
      </c>
    </row>
    <row r="863" spans="1:22" x14ac:dyDescent="0.2">
      <c r="A863">
        <f t="shared" si="1892"/>
        <v>0.5</v>
      </c>
      <c r="B863">
        <f t="shared" si="1897"/>
        <v>0.4829629131445341</v>
      </c>
      <c r="C863">
        <f t="shared" si="1898"/>
        <v>0.12940952255126034</v>
      </c>
      <c r="D863">
        <f t="shared" si="1893"/>
        <v>-0.49999999999999989</v>
      </c>
      <c r="E863">
        <f t="shared" si="1899"/>
        <v>0.48296291314453416</v>
      </c>
      <c r="F863">
        <f t="shared" si="1900"/>
        <v>0.12940952255126037</v>
      </c>
      <c r="G863">
        <f t="shared" si="1894"/>
        <v>0.5</v>
      </c>
      <c r="H863">
        <f t="shared" si="1901"/>
        <v>-0.4829629131445341</v>
      </c>
      <c r="I863">
        <f t="shared" si="1902"/>
        <v>-0.12940952255126034</v>
      </c>
      <c r="J863">
        <f t="shared" si="1895"/>
        <v>0.49999999999999989</v>
      </c>
      <c r="K863">
        <f t="shared" si="1903"/>
        <v>0.48296291314453416</v>
      </c>
      <c r="L863">
        <f t="shared" si="1904"/>
        <v>0.12940952255126037</v>
      </c>
      <c r="N863">
        <v>15</v>
      </c>
      <c r="O863">
        <f t="shared" si="1890"/>
        <v>68.034035235273208</v>
      </c>
      <c r="P863">
        <f t="shared" si="1891"/>
        <v>21.965964764726799</v>
      </c>
      <c r="R863">
        <f t="shared" si="1905"/>
        <v>0.76323123640159451</v>
      </c>
      <c r="T863">
        <f t="shared" si="1896"/>
        <v>21.948543803379096</v>
      </c>
      <c r="V863">
        <f t="shared" si="1906"/>
        <v>0</v>
      </c>
    </row>
    <row r="864" spans="1:22" x14ac:dyDescent="0.2">
      <c r="A864">
        <f t="shared" si="1892"/>
        <v>0.5</v>
      </c>
      <c r="B864">
        <f t="shared" si="1897"/>
        <v>0.48273631543961248</v>
      </c>
      <c r="C864">
        <f t="shared" si="1898"/>
        <v>0.13025225432132417</v>
      </c>
      <c r="D864">
        <f t="shared" si="1893"/>
        <v>-0.49999999999999989</v>
      </c>
      <c r="E864">
        <f t="shared" si="1899"/>
        <v>0.48273631543961254</v>
      </c>
      <c r="F864">
        <f t="shared" si="1900"/>
        <v>0.13025225432132417</v>
      </c>
      <c r="G864">
        <f t="shared" si="1894"/>
        <v>0.5</v>
      </c>
      <c r="H864">
        <f t="shared" si="1901"/>
        <v>-0.48273631543961248</v>
      </c>
      <c r="I864">
        <f t="shared" si="1902"/>
        <v>-0.13025225432132417</v>
      </c>
      <c r="J864">
        <f t="shared" si="1895"/>
        <v>0.49999999999999989</v>
      </c>
      <c r="K864">
        <f t="shared" si="1903"/>
        <v>0.48273631543961254</v>
      </c>
      <c r="L864">
        <f t="shared" si="1904"/>
        <v>0.13025225432132417</v>
      </c>
      <c r="N864">
        <v>15.1</v>
      </c>
      <c r="O864">
        <f t="shared" si="1890"/>
        <v>68.032507172452767</v>
      </c>
      <c r="P864">
        <f t="shared" si="1891"/>
        <v>21.967492827547215</v>
      </c>
      <c r="R864">
        <f t="shared" si="1905"/>
        <v>0.77469495222855045</v>
      </c>
      <c r="T864">
        <f t="shared" si="1896"/>
        <v>21.950071866199512</v>
      </c>
      <c r="V864">
        <f t="shared" si="1906"/>
        <v>0</v>
      </c>
    </row>
    <row r="865" spans="1:22" x14ac:dyDescent="0.2">
      <c r="A865">
        <f t="shared" si="1892"/>
        <v>0.5</v>
      </c>
      <c r="B865">
        <f t="shared" si="1897"/>
        <v>0.4825082472361556</v>
      </c>
      <c r="C865">
        <f t="shared" si="1898"/>
        <v>0.13109458932043233</v>
      </c>
      <c r="D865">
        <f t="shared" si="1893"/>
        <v>-0.49999999999999989</v>
      </c>
      <c r="E865">
        <f t="shared" si="1899"/>
        <v>0.48250824723615565</v>
      </c>
      <c r="F865">
        <f t="shared" si="1900"/>
        <v>0.13109458932043236</v>
      </c>
      <c r="G865">
        <f t="shared" si="1894"/>
        <v>0.5</v>
      </c>
      <c r="H865">
        <f t="shared" si="1901"/>
        <v>-0.4825082472361556</v>
      </c>
      <c r="I865">
        <f t="shared" si="1902"/>
        <v>-0.13109458932043233</v>
      </c>
      <c r="J865">
        <f t="shared" si="1895"/>
        <v>0.49999999999999989</v>
      </c>
      <c r="K865">
        <f t="shared" si="1903"/>
        <v>0.48250824723615565</v>
      </c>
      <c r="L865">
        <f t="shared" si="1904"/>
        <v>0.13109458932043236</v>
      </c>
      <c r="N865">
        <v>15.2</v>
      </c>
      <c r="O865">
        <f t="shared" si="1890"/>
        <v>68.031044750712937</v>
      </c>
      <c r="P865">
        <f t="shared" si="1891"/>
        <v>21.968955249287063</v>
      </c>
      <c r="R865">
        <f t="shared" si="1905"/>
        <v>0.78615412110967142</v>
      </c>
      <c r="T865">
        <f t="shared" si="1896"/>
        <v>21.95153428793936</v>
      </c>
      <c r="V865">
        <f t="shared" si="1906"/>
        <v>0</v>
      </c>
    </row>
    <row r="866" spans="1:22" x14ac:dyDescent="0.2">
      <c r="A866">
        <f t="shared" si="1892"/>
        <v>0.5</v>
      </c>
      <c r="B866">
        <f t="shared" si="1897"/>
        <v>0.48227870922889898</v>
      </c>
      <c r="C866">
        <f t="shared" si="1898"/>
        <v>0.13193652498268643</v>
      </c>
      <c r="D866">
        <f t="shared" si="1893"/>
        <v>-0.49999999999999989</v>
      </c>
      <c r="E866">
        <f t="shared" si="1899"/>
        <v>0.48227870922889904</v>
      </c>
      <c r="F866">
        <f t="shared" si="1900"/>
        <v>0.13193652498268646</v>
      </c>
      <c r="G866">
        <f t="shared" si="1894"/>
        <v>0.5</v>
      </c>
      <c r="H866">
        <f t="shared" si="1901"/>
        <v>-0.48227870922889898</v>
      </c>
      <c r="I866">
        <f t="shared" si="1902"/>
        <v>-0.13193652498268643</v>
      </c>
      <c r="J866">
        <f t="shared" si="1895"/>
        <v>0.49999999999999989</v>
      </c>
      <c r="K866">
        <f t="shared" si="1903"/>
        <v>0.48227870922889904</v>
      </c>
      <c r="L866">
        <f t="shared" si="1904"/>
        <v>0.13193652498268646</v>
      </c>
      <c r="N866">
        <v>15.3</v>
      </c>
      <c r="O866">
        <f t="shared" si="1890"/>
        <v>68.029647955401785</v>
      </c>
      <c r="P866">
        <f t="shared" si="1891"/>
        <v>21.970352044598226</v>
      </c>
      <c r="R866">
        <f t="shared" si="1905"/>
        <v>0.79760872236788671</v>
      </c>
      <c r="T866">
        <f t="shared" si="1896"/>
        <v>21.952931083250522</v>
      </c>
      <c r="V866">
        <f t="shared" si="1906"/>
        <v>0</v>
      </c>
    </row>
    <row r="867" spans="1:22" x14ac:dyDescent="0.2">
      <c r="A867">
        <f t="shared" si="1892"/>
        <v>0.5</v>
      </c>
      <c r="B867">
        <f t="shared" si="1897"/>
        <v>0.48204770211705494</v>
      </c>
      <c r="C867">
        <f t="shared" si="1898"/>
        <v>0.13277805874340437</v>
      </c>
      <c r="D867">
        <f t="shared" si="1893"/>
        <v>-0.49999999999999989</v>
      </c>
      <c r="E867">
        <f t="shared" si="1899"/>
        <v>0.482047702117055</v>
      </c>
      <c r="F867">
        <f t="shared" si="1900"/>
        <v>0.1327780587434044</v>
      </c>
      <c r="G867">
        <f t="shared" si="1894"/>
        <v>0.5</v>
      </c>
      <c r="H867">
        <f t="shared" si="1901"/>
        <v>-0.48204770211705494</v>
      </c>
      <c r="I867">
        <f t="shared" si="1902"/>
        <v>-0.13277805874340437</v>
      </c>
      <c r="J867">
        <f t="shared" si="1895"/>
        <v>0.49999999999999989</v>
      </c>
      <c r="K867">
        <f t="shared" si="1903"/>
        <v>0.482047702117055</v>
      </c>
      <c r="L867">
        <f t="shared" si="1904"/>
        <v>0.1327780587434044</v>
      </c>
      <c r="N867">
        <v>15.4</v>
      </c>
      <c r="O867">
        <f t="shared" si="1890"/>
        <v>68.028316771735106</v>
      </c>
      <c r="P867">
        <f t="shared" si="1891"/>
        <v>21.971683228264894</v>
      </c>
      <c r="R867">
        <f t="shared" si="1905"/>
        <v>0.80905873534930706</v>
      </c>
      <c r="T867">
        <f t="shared" si="1896"/>
        <v>21.954262266917191</v>
      </c>
      <c r="V867">
        <f t="shared" si="1906"/>
        <v>0</v>
      </c>
    </row>
    <row r="868" spans="1:22" x14ac:dyDescent="0.2">
      <c r="A868">
        <f t="shared" si="1892"/>
        <v>0.5</v>
      </c>
      <c r="B868">
        <f t="shared" si="1897"/>
        <v>0.48181522660431142</v>
      </c>
      <c r="C868">
        <f t="shared" si="1898"/>
        <v>0.13361918803912839</v>
      </c>
      <c r="D868">
        <f t="shared" si="1893"/>
        <v>-0.49999999999999989</v>
      </c>
      <c r="E868">
        <f t="shared" si="1899"/>
        <v>0.48181522660431148</v>
      </c>
      <c r="F868">
        <f t="shared" si="1900"/>
        <v>0.13361918803912842</v>
      </c>
      <c r="G868">
        <f t="shared" si="1894"/>
        <v>0.5</v>
      </c>
      <c r="H868">
        <f t="shared" si="1901"/>
        <v>-0.48181522660431142</v>
      </c>
      <c r="I868">
        <f t="shared" si="1902"/>
        <v>-0.13361918803912839</v>
      </c>
      <c r="J868">
        <f t="shared" si="1895"/>
        <v>0.49999999999999989</v>
      </c>
      <c r="K868">
        <f t="shared" si="1903"/>
        <v>0.48181522660431148</v>
      </c>
      <c r="L868">
        <f t="shared" si="1904"/>
        <v>0.13361918803912842</v>
      </c>
      <c r="N868">
        <v>15.5</v>
      </c>
      <c r="O868">
        <f t="shared" si="1890"/>
        <v>68.027051184796804</v>
      </c>
      <c r="P868">
        <f t="shared" si="1891"/>
        <v>21.97294881520321</v>
      </c>
      <c r="R868">
        <f t="shared" si="1905"/>
        <v>0.82050413942275213</v>
      </c>
      <c r="T868">
        <f t="shared" si="1896"/>
        <v>21.955527853855507</v>
      </c>
      <c r="V868">
        <f t="shared" si="1906"/>
        <v>0</v>
      </c>
    </row>
    <row r="869" spans="1:22" x14ac:dyDescent="0.2">
      <c r="A869">
        <f t="shared" si="1892"/>
        <v>0.5</v>
      </c>
      <c r="B869">
        <f t="shared" si="1897"/>
        <v>0.48158128339882905</v>
      </c>
      <c r="C869">
        <f t="shared" si="1898"/>
        <v>0.13445991030763282</v>
      </c>
      <c r="D869">
        <f t="shared" si="1893"/>
        <v>-0.49999999999999989</v>
      </c>
      <c r="E869">
        <f t="shared" si="1899"/>
        <v>0.48158128339882911</v>
      </c>
      <c r="F869">
        <f t="shared" si="1900"/>
        <v>0.13445991030763285</v>
      </c>
      <c r="G869">
        <f t="shared" si="1894"/>
        <v>0.5</v>
      </c>
      <c r="H869">
        <f t="shared" si="1901"/>
        <v>-0.48158128339882905</v>
      </c>
      <c r="I869">
        <f t="shared" si="1902"/>
        <v>-0.13445991030763282</v>
      </c>
      <c r="J869">
        <f t="shared" si="1895"/>
        <v>0.49999999999999989</v>
      </c>
      <c r="K869">
        <f t="shared" si="1903"/>
        <v>0.48158128339882911</v>
      </c>
      <c r="L869">
        <f t="shared" si="1904"/>
        <v>0.13445991030763285</v>
      </c>
      <c r="N869">
        <v>15.6</v>
      </c>
      <c r="O869">
        <f t="shared" si="1890"/>
        <v>68.025851179539131</v>
      </c>
      <c r="P869">
        <f t="shared" si="1891"/>
        <v>21.974148820460876</v>
      </c>
      <c r="R869">
        <f t="shared" si="1905"/>
        <v>0.83194491397937043</v>
      </c>
      <c r="T869">
        <f t="shared" si="1896"/>
        <v>21.956727859113172</v>
      </c>
      <c r="V869">
        <f t="shared" si="1906"/>
        <v>0</v>
      </c>
    </row>
    <row r="870" spans="1:22" x14ac:dyDescent="0.2">
      <c r="A870">
        <f t="shared" si="1892"/>
        <v>0.5</v>
      </c>
      <c r="B870">
        <f t="shared" si="1897"/>
        <v>0.48134587321323929</v>
      </c>
      <c r="C870">
        <f t="shared" si="1898"/>
        <v>0.13530022298793179</v>
      </c>
      <c r="D870">
        <f t="shared" si="1893"/>
        <v>-0.49999999999999989</v>
      </c>
      <c r="E870">
        <f t="shared" si="1899"/>
        <v>0.48134587321323935</v>
      </c>
      <c r="F870">
        <f t="shared" si="1900"/>
        <v>0.13530022298793182</v>
      </c>
      <c r="G870">
        <f t="shared" si="1894"/>
        <v>0.5</v>
      </c>
      <c r="H870">
        <f t="shared" si="1901"/>
        <v>-0.48134587321323929</v>
      </c>
      <c r="I870">
        <f t="shared" si="1902"/>
        <v>-0.13530022298793179</v>
      </c>
      <c r="J870">
        <f t="shared" si="1895"/>
        <v>0.49999999999999989</v>
      </c>
      <c r="K870">
        <f t="shared" si="1903"/>
        <v>0.48134587321323935</v>
      </c>
      <c r="L870">
        <f t="shared" si="1904"/>
        <v>0.13530022298793182</v>
      </c>
      <c r="N870">
        <v>15.7</v>
      </c>
      <c r="O870">
        <f t="shared" si="1890"/>
        <v>68.024716740783191</v>
      </c>
      <c r="P870">
        <f t="shared" si="1891"/>
        <v>21.975283259216813</v>
      </c>
      <c r="R870">
        <f t="shared" si="1905"/>
        <v>0.84338103843226975</v>
      </c>
      <c r="T870">
        <f t="shared" si="1896"/>
        <v>21.957862297869109</v>
      </c>
      <c r="V870">
        <f t="shared" si="1906"/>
        <v>0</v>
      </c>
    </row>
    <row r="871" spans="1:22" x14ac:dyDescent="0.2">
      <c r="A871">
        <f t="shared" si="1892"/>
        <v>0.5</v>
      </c>
      <c r="B871">
        <f t="shared" si="1897"/>
        <v>0.48110899676464264</v>
      </c>
      <c r="C871">
        <f t="shared" si="1898"/>
        <v>0.13614012352028715</v>
      </c>
      <c r="D871">
        <f t="shared" si="1893"/>
        <v>-0.49999999999999989</v>
      </c>
      <c r="E871">
        <f t="shared" si="1899"/>
        <v>0.48110899676464269</v>
      </c>
      <c r="F871">
        <f t="shared" si="1900"/>
        <v>0.13614012352028718</v>
      </c>
      <c r="G871">
        <f t="shared" si="1894"/>
        <v>0.5</v>
      </c>
      <c r="H871">
        <f t="shared" si="1901"/>
        <v>-0.48110899676464264</v>
      </c>
      <c r="I871">
        <f t="shared" si="1902"/>
        <v>-0.13614012352028715</v>
      </c>
      <c r="J871">
        <f t="shared" si="1895"/>
        <v>0.49999999999999989</v>
      </c>
      <c r="K871">
        <f t="shared" si="1903"/>
        <v>0.48110899676464269</v>
      </c>
      <c r="L871">
        <f t="shared" si="1904"/>
        <v>0.13614012352028718</v>
      </c>
      <c r="N871">
        <v>15.8</v>
      </c>
      <c r="O871">
        <f t="shared" si="1890"/>
        <v>68.02364785321916</v>
      </c>
      <c r="P871">
        <f t="shared" si="1891"/>
        <v>21.976352146780833</v>
      </c>
      <c r="R871">
        <f t="shared" si="1905"/>
        <v>0.85481249221614775</v>
      </c>
      <c r="T871">
        <f t="shared" si="1896"/>
        <v>21.95893118543313</v>
      </c>
      <c r="V871">
        <f t="shared" si="1906"/>
        <v>0</v>
      </c>
    </row>
    <row r="872" spans="1:22" x14ac:dyDescent="0.2">
      <c r="A872">
        <f t="shared" si="1892"/>
        <v>0.5</v>
      </c>
      <c r="B872">
        <f t="shared" si="1897"/>
        <v>0.48087065477460561</v>
      </c>
      <c r="C872">
        <f t="shared" si="1898"/>
        <v>0.1369796093462162</v>
      </c>
      <c r="D872">
        <f t="shared" si="1893"/>
        <v>-0.49999999999999989</v>
      </c>
      <c r="E872">
        <f t="shared" si="1899"/>
        <v>0.48087065477460567</v>
      </c>
      <c r="F872">
        <f t="shared" si="1900"/>
        <v>0.13697960934621622</v>
      </c>
      <c r="G872">
        <f t="shared" si="1894"/>
        <v>0.5</v>
      </c>
      <c r="H872">
        <f t="shared" si="1901"/>
        <v>-0.48087065477460561</v>
      </c>
      <c r="I872">
        <f t="shared" si="1902"/>
        <v>-0.1369796093462162</v>
      </c>
      <c r="J872">
        <f t="shared" si="1895"/>
        <v>0.49999999999999989</v>
      </c>
      <c r="K872">
        <f t="shared" si="1903"/>
        <v>0.48087065477460567</v>
      </c>
      <c r="L872">
        <f t="shared" si="1904"/>
        <v>0.13697960934621622</v>
      </c>
      <c r="N872">
        <v>15.9</v>
      </c>
      <c r="O872">
        <f t="shared" si="1890"/>
        <v>68.022644501406731</v>
      </c>
      <c r="P872">
        <f t="shared" si="1891"/>
        <v>21.977355498593269</v>
      </c>
      <c r="R872">
        <f t="shared" si="1905"/>
        <v>0.86623925478694019</v>
      </c>
      <c r="T872">
        <f t="shared" si="1896"/>
        <v>21.959934537245566</v>
      </c>
      <c r="V872">
        <f t="shared" si="1906"/>
        <v>0</v>
      </c>
    </row>
    <row r="873" spans="1:22" x14ac:dyDescent="0.2">
      <c r="A873">
        <f t="shared" si="1892"/>
        <v>0.5</v>
      </c>
      <c r="B873">
        <f t="shared" si="1897"/>
        <v>0.48063084796915934</v>
      </c>
      <c r="C873">
        <f t="shared" si="1898"/>
        <v>0.13781867790849955</v>
      </c>
      <c r="D873">
        <f t="shared" si="1893"/>
        <v>-0.49999999999999989</v>
      </c>
      <c r="E873">
        <f t="shared" si="1899"/>
        <v>0.48063084796915945</v>
      </c>
      <c r="F873">
        <f t="shared" si="1900"/>
        <v>0.13781867790849958</v>
      </c>
      <c r="G873">
        <f t="shared" si="1894"/>
        <v>0.5</v>
      </c>
      <c r="H873">
        <f t="shared" si="1901"/>
        <v>-0.48063084796915934</v>
      </c>
      <c r="I873">
        <f t="shared" si="1902"/>
        <v>-0.13781867790849955</v>
      </c>
      <c r="J873">
        <f t="shared" si="1895"/>
        <v>0.49999999999999989</v>
      </c>
      <c r="K873">
        <f t="shared" si="1903"/>
        <v>0.48063084796915945</v>
      </c>
      <c r="L873">
        <f t="shared" si="1904"/>
        <v>0.13781867790849958</v>
      </c>
      <c r="N873">
        <v>16</v>
      </c>
      <c r="O873">
        <f t="shared" si="1890"/>
        <v>68.021706669775398</v>
      </c>
      <c r="P873">
        <f t="shared" si="1891"/>
        <v>21.978293330224602</v>
      </c>
      <c r="R873">
        <f t="shared" si="1905"/>
        <v>0.87766130562132716</v>
      </c>
      <c r="T873">
        <f t="shared" si="1896"/>
        <v>21.960872368876899</v>
      </c>
      <c r="V873">
        <f t="shared" si="1906"/>
        <v>0</v>
      </c>
    </row>
    <row r="874" spans="1:22" x14ac:dyDescent="0.2">
      <c r="A874">
        <f t="shared" si="1892"/>
        <v>0.5</v>
      </c>
      <c r="B874">
        <f t="shared" si="1897"/>
        <v>0.48038957707879693</v>
      </c>
      <c r="C874">
        <f t="shared" si="1898"/>
        <v>0.13865732665118888</v>
      </c>
      <c r="D874">
        <f t="shared" si="1893"/>
        <v>-0.49999999999999989</v>
      </c>
      <c r="E874">
        <f t="shared" si="1899"/>
        <v>0.48038957707879704</v>
      </c>
      <c r="F874">
        <f t="shared" si="1900"/>
        <v>0.13865732665118891</v>
      </c>
      <c r="G874">
        <f t="shared" si="1894"/>
        <v>0.5</v>
      </c>
      <c r="H874">
        <f t="shared" si="1901"/>
        <v>-0.48038957707879693</v>
      </c>
      <c r="I874">
        <f t="shared" si="1902"/>
        <v>-0.13865732665118888</v>
      </c>
      <c r="J874">
        <f t="shared" si="1895"/>
        <v>0.49999999999999989</v>
      </c>
      <c r="K874">
        <f t="shared" si="1903"/>
        <v>0.48038957707879704</v>
      </c>
      <c r="L874">
        <f t="shared" si="1904"/>
        <v>0.13865732665118891</v>
      </c>
      <c r="N874">
        <v>16.100000000000001</v>
      </c>
      <c r="O874">
        <f t="shared" si="1890"/>
        <v>68.020834342624809</v>
      </c>
      <c r="P874">
        <f t="shared" si="1891"/>
        <v>21.979165657375191</v>
      </c>
      <c r="R874">
        <f t="shared" si="1905"/>
        <v>0.88907862421652695</v>
      </c>
      <c r="T874">
        <f t="shared" si="1896"/>
        <v>21.961744696027488</v>
      </c>
      <c r="V874">
        <f t="shared" si="1906"/>
        <v>0</v>
      </c>
    </row>
    <row r="875" spans="1:22" x14ac:dyDescent="0.2">
      <c r="A875">
        <f t="shared" si="1892"/>
        <v>0.5</v>
      </c>
      <c r="B875">
        <f t="shared" si="1897"/>
        <v>0.48014684283847142</v>
      </c>
      <c r="C875">
        <f t="shared" si="1898"/>
        <v>0.13949555301961461</v>
      </c>
      <c r="D875">
        <f t="shared" si="1893"/>
        <v>-0.49999999999999989</v>
      </c>
      <c r="E875">
        <f t="shared" si="1899"/>
        <v>0.48014684283847153</v>
      </c>
      <c r="F875">
        <f t="shared" si="1900"/>
        <v>0.13949555301961464</v>
      </c>
      <c r="G875">
        <f t="shared" si="1894"/>
        <v>0.5</v>
      </c>
      <c r="H875">
        <f t="shared" si="1901"/>
        <v>-0.48014684283847142</v>
      </c>
      <c r="I875">
        <f t="shared" si="1902"/>
        <v>-0.13949555301961461</v>
      </c>
      <c r="J875">
        <f t="shared" si="1895"/>
        <v>0.49999999999999989</v>
      </c>
      <c r="K875">
        <f t="shared" si="1903"/>
        <v>0.48014684283847153</v>
      </c>
      <c r="L875">
        <f t="shared" si="1904"/>
        <v>0.13949555301961464</v>
      </c>
      <c r="N875">
        <v>16.2</v>
      </c>
      <c r="O875">
        <f t="shared" si="1890"/>
        <v>68.02002750412511</v>
      </c>
      <c r="P875">
        <f t="shared" si="1891"/>
        <v>21.97997249587489</v>
      </c>
      <c r="R875">
        <f t="shared" si="1905"/>
        <v>0.90049119008982004</v>
      </c>
      <c r="T875">
        <f t="shared" si="1896"/>
        <v>21.962551534527186</v>
      </c>
      <c r="V875">
        <f t="shared" si="1906"/>
        <v>0</v>
      </c>
    </row>
    <row r="876" spans="1:22" x14ac:dyDescent="0.2">
      <c r="A876">
        <f t="shared" si="1892"/>
        <v>0.5</v>
      </c>
      <c r="B876">
        <f t="shared" si="1897"/>
        <v>0.47990264598759336</v>
      </c>
      <c r="C876">
        <f t="shared" si="1898"/>
        <v>0.14033335446039388</v>
      </c>
      <c r="D876">
        <f t="shared" si="1893"/>
        <v>-0.49999999999999989</v>
      </c>
      <c r="E876">
        <f t="shared" si="1899"/>
        <v>0.47990264598759341</v>
      </c>
      <c r="F876">
        <f t="shared" si="1900"/>
        <v>0.14033335446039391</v>
      </c>
      <c r="G876">
        <f t="shared" si="1894"/>
        <v>0.5</v>
      </c>
      <c r="H876">
        <f t="shared" si="1901"/>
        <v>-0.47990264598759336</v>
      </c>
      <c r="I876">
        <f t="shared" si="1902"/>
        <v>-0.14033335446039388</v>
      </c>
      <c r="J876">
        <f t="shared" si="1895"/>
        <v>0.49999999999999989</v>
      </c>
      <c r="K876">
        <f t="shared" si="1903"/>
        <v>0.47990264598759341</v>
      </c>
      <c r="L876">
        <f t="shared" si="1904"/>
        <v>0.14033335446039391</v>
      </c>
      <c r="N876">
        <v>16.3</v>
      </c>
      <c r="O876">
        <f t="shared" si="1890"/>
        <v>68.019286138317312</v>
      </c>
      <c r="P876">
        <f t="shared" si="1891"/>
        <v>21.980713861682684</v>
      </c>
      <c r="R876">
        <f t="shared" si="1905"/>
        <v>0.91189898277820802</v>
      </c>
      <c r="T876">
        <f t="shared" si="1896"/>
        <v>21.963292900334981</v>
      </c>
      <c r="V876">
        <f t="shared" si="1906"/>
        <v>0</v>
      </c>
    </row>
    <row r="877" spans="1:22" x14ac:dyDescent="0.2">
      <c r="A877">
        <f t="shared" si="1892"/>
        <v>0.5</v>
      </c>
      <c r="B877">
        <f t="shared" si="1897"/>
        <v>0.47965698727002865</v>
      </c>
      <c r="C877">
        <f t="shared" si="1898"/>
        <v>0.14117072842143819</v>
      </c>
      <c r="D877">
        <f t="shared" si="1893"/>
        <v>-0.49999999999999989</v>
      </c>
      <c r="E877">
        <f t="shared" si="1899"/>
        <v>0.47965698727002876</v>
      </c>
      <c r="F877">
        <f t="shared" si="1900"/>
        <v>0.14117072842143821</v>
      </c>
      <c r="G877">
        <f t="shared" si="1894"/>
        <v>0.5</v>
      </c>
      <c r="H877">
        <f t="shared" si="1901"/>
        <v>-0.47965698727002865</v>
      </c>
      <c r="I877">
        <f t="shared" si="1902"/>
        <v>-0.14117072842143819</v>
      </c>
      <c r="J877">
        <f t="shared" si="1895"/>
        <v>0.49999999999999989</v>
      </c>
      <c r="K877">
        <f t="shared" si="1903"/>
        <v>0.47965698727002876</v>
      </c>
      <c r="L877">
        <f t="shared" si="1904"/>
        <v>0.14117072842143821</v>
      </c>
      <c r="N877">
        <v>16.399999999999999</v>
      </c>
      <c r="O877">
        <f t="shared" si="1890"/>
        <v>68.018610229113577</v>
      </c>
      <c r="P877">
        <f t="shared" si="1891"/>
        <v>21.981389770886427</v>
      </c>
      <c r="R877">
        <f t="shared" si="1905"/>
        <v>0.92330198183806189</v>
      </c>
      <c r="T877">
        <f t="shared" si="1896"/>
        <v>21.963968809538724</v>
      </c>
      <c r="V877">
        <f t="shared" si="1906"/>
        <v>0</v>
      </c>
    </row>
    <row r="878" spans="1:22" x14ac:dyDescent="0.2">
      <c r="A878">
        <f t="shared" si="1892"/>
        <v>0.5</v>
      </c>
      <c r="B878">
        <f t="shared" si="1897"/>
        <v>0.47940986743409642</v>
      </c>
      <c r="C878">
        <f t="shared" si="1898"/>
        <v>0.14200767235196129</v>
      </c>
      <c r="D878">
        <f t="shared" si="1893"/>
        <v>-0.49999999999999989</v>
      </c>
      <c r="E878">
        <f t="shared" si="1899"/>
        <v>0.47940986743409653</v>
      </c>
      <c r="F878">
        <f t="shared" si="1900"/>
        <v>0.14200767235196132</v>
      </c>
      <c r="G878">
        <f t="shared" si="1894"/>
        <v>0.5</v>
      </c>
      <c r="H878">
        <f t="shared" si="1901"/>
        <v>-0.47940986743409642</v>
      </c>
      <c r="I878">
        <f t="shared" si="1902"/>
        <v>-0.14200767235196129</v>
      </c>
      <c r="J878">
        <f t="shared" si="1895"/>
        <v>0.49999999999999989</v>
      </c>
      <c r="K878">
        <f t="shared" si="1903"/>
        <v>0.47940986743409653</v>
      </c>
      <c r="L878">
        <f t="shared" si="1904"/>
        <v>0.14200767235196132</v>
      </c>
      <c r="N878">
        <v>16.5</v>
      </c>
      <c r="O878">
        <f t="shared" si="1890"/>
        <v>68.017999760297542</v>
      </c>
      <c r="P878">
        <f t="shared" si="1891"/>
        <v>21.982000239702437</v>
      </c>
      <c r="R878">
        <f t="shared" si="1905"/>
        <v>0.93470016684471346</v>
      </c>
      <c r="T878">
        <f t="shared" si="1896"/>
        <v>21.964579278354734</v>
      </c>
      <c r="V878">
        <f t="shared" si="1906"/>
        <v>0</v>
      </c>
    </row>
    <row r="879" spans="1:22" x14ac:dyDescent="0.2">
      <c r="A879">
        <f t="shared" si="1892"/>
        <v>0.5</v>
      </c>
      <c r="B879">
        <f t="shared" si="1897"/>
        <v>0.47916128723256657</v>
      </c>
      <c r="C879">
        <f t="shared" si="1898"/>
        <v>0.14284418370248675</v>
      </c>
      <c r="D879">
        <f t="shared" si="1893"/>
        <v>-0.49999999999999989</v>
      </c>
      <c r="E879">
        <f t="shared" si="1899"/>
        <v>0.47916128723256662</v>
      </c>
      <c r="F879">
        <f t="shared" si="1900"/>
        <v>0.14284418370248678</v>
      </c>
      <c r="G879">
        <f t="shared" si="1894"/>
        <v>0.5</v>
      </c>
      <c r="H879">
        <f t="shared" si="1901"/>
        <v>-0.47916128723256657</v>
      </c>
      <c r="I879">
        <f t="shared" si="1902"/>
        <v>-0.14284418370248675</v>
      </c>
      <c r="J879">
        <f t="shared" si="1895"/>
        <v>0.49999999999999989</v>
      </c>
      <c r="K879">
        <f t="shared" si="1903"/>
        <v>0.47916128723256662</v>
      </c>
      <c r="L879">
        <f t="shared" si="1904"/>
        <v>0.14284418370248678</v>
      </c>
      <c r="N879">
        <v>16.600000000000001</v>
      </c>
      <c r="O879">
        <f t="shared" si="1890"/>
        <v>68.017454715524721</v>
      </c>
      <c r="P879">
        <f t="shared" si="1891"/>
        <v>21.982545284475282</v>
      </c>
      <c r="R879">
        <f t="shared" si="1905"/>
        <v>0.94609351739224223</v>
      </c>
      <c r="T879">
        <f t="shared" si="1896"/>
        <v>21.965124323127579</v>
      </c>
      <c r="V879">
        <f t="shared" si="1906"/>
        <v>0</v>
      </c>
    </row>
    <row r="880" spans="1:22" x14ac:dyDescent="0.2">
      <c r="A880">
        <f t="shared" si="1892"/>
        <v>0.5</v>
      </c>
      <c r="B880">
        <f t="shared" si="1897"/>
        <v>0.47891124742265734</v>
      </c>
      <c r="C880">
        <f t="shared" si="1898"/>
        <v>0.14368025992485595</v>
      </c>
      <c r="D880">
        <f t="shared" si="1893"/>
        <v>-0.49999999999999989</v>
      </c>
      <c r="E880">
        <f t="shared" si="1899"/>
        <v>0.47891124742265739</v>
      </c>
      <c r="F880">
        <f t="shared" si="1900"/>
        <v>0.14368025992485597</v>
      </c>
      <c r="G880">
        <f t="shared" si="1894"/>
        <v>0.5</v>
      </c>
      <c r="H880">
        <f t="shared" si="1901"/>
        <v>-0.47891124742265734</v>
      </c>
      <c r="I880">
        <f t="shared" si="1902"/>
        <v>-0.14368025992485595</v>
      </c>
      <c r="J880">
        <f t="shared" si="1895"/>
        <v>0.49999999999999989</v>
      </c>
      <c r="K880">
        <f t="shared" si="1903"/>
        <v>0.47891124742265739</v>
      </c>
      <c r="L880">
        <f t="shared" si="1904"/>
        <v>0.14368025992485597</v>
      </c>
      <c r="N880">
        <v>16.7</v>
      </c>
      <c r="O880">
        <f t="shared" si="1890"/>
        <v>68.016975078322702</v>
      </c>
      <c r="P880">
        <f t="shared" si="1891"/>
        <v>21.983024921677302</v>
      </c>
      <c r="R880">
        <f t="shared" si="1905"/>
        <v>0.95748201309287495</v>
      </c>
      <c r="T880">
        <f t="shared" si="1896"/>
        <v>21.965603960329599</v>
      </c>
      <c r="V880">
        <f t="shared" si="1906"/>
        <v>0</v>
      </c>
    </row>
    <row r="881" spans="1:22" x14ac:dyDescent="0.2">
      <c r="A881">
        <f t="shared" si="1892"/>
        <v>0.5</v>
      </c>
      <c r="B881">
        <f t="shared" si="1897"/>
        <v>0.47865974876603357</v>
      </c>
      <c r="C881">
        <f t="shared" si="1898"/>
        <v>0.14451589847223578</v>
      </c>
      <c r="D881">
        <f t="shared" si="1893"/>
        <v>-0.49999999999999989</v>
      </c>
      <c r="E881">
        <f t="shared" si="1899"/>
        <v>0.47865974876603362</v>
      </c>
      <c r="F881">
        <f t="shared" si="1900"/>
        <v>0.14451589847223581</v>
      </c>
      <c r="G881">
        <f t="shared" si="1894"/>
        <v>0.5</v>
      </c>
      <c r="H881">
        <f t="shared" si="1901"/>
        <v>-0.47865974876603357</v>
      </c>
      <c r="I881">
        <f t="shared" si="1902"/>
        <v>-0.14451589847223578</v>
      </c>
      <c r="J881">
        <f t="shared" si="1895"/>
        <v>0.49999999999999989</v>
      </c>
      <c r="K881">
        <f t="shared" si="1903"/>
        <v>0.47865974876603362</v>
      </c>
      <c r="L881">
        <f t="shared" si="1904"/>
        <v>0.14451589847223581</v>
      </c>
      <c r="N881">
        <v>16.8</v>
      </c>
      <c r="O881">
        <f t="shared" si="1890"/>
        <v>68.016560832091585</v>
      </c>
      <c r="P881">
        <f t="shared" si="1891"/>
        <v>21.983439167908422</v>
      </c>
      <c r="R881">
        <f t="shared" si="1905"/>
        <v>0.96886563357686484</v>
      </c>
      <c r="T881">
        <f t="shared" si="1896"/>
        <v>21.966018206560719</v>
      </c>
      <c r="V881">
        <f t="shared" si="1906"/>
        <v>0</v>
      </c>
    </row>
    <row r="882" spans="1:22" x14ac:dyDescent="0.2">
      <c r="A882">
        <f t="shared" si="1892"/>
        <v>0.5</v>
      </c>
      <c r="B882">
        <f t="shared" si="1897"/>
        <v>0.47840679202880365</v>
      </c>
      <c r="C882">
        <f t="shared" si="1898"/>
        <v>0.14535109679912619</v>
      </c>
      <c r="D882">
        <f t="shared" si="1893"/>
        <v>-0.49999999999999989</v>
      </c>
      <c r="E882">
        <f t="shared" si="1899"/>
        <v>0.47840679202880371</v>
      </c>
      <c r="F882">
        <f t="shared" si="1900"/>
        <v>0.14535109679912622</v>
      </c>
      <c r="G882">
        <f t="shared" si="1894"/>
        <v>0.5</v>
      </c>
      <c r="H882">
        <f t="shared" si="1901"/>
        <v>-0.47840679202880365</v>
      </c>
      <c r="I882">
        <f t="shared" si="1902"/>
        <v>-0.14535109679912619</v>
      </c>
      <c r="J882">
        <f t="shared" si="1895"/>
        <v>0.49999999999999989</v>
      </c>
      <c r="K882">
        <f t="shared" si="1903"/>
        <v>0.47840679202880371</v>
      </c>
      <c r="L882">
        <f t="shared" si="1904"/>
        <v>0.14535109679912622</v>
      </c>
      <c r="N882">
        <v>16.899999999999999</v>
      </c>
      <c r="O882">
        <f t="shared" si="1890"/>
        <v>68.016211960104201</v>
      </c>
      <c r="P882">
        <f t="shared" si="1891"/>
        <v>21.983788039895789</v>
      </c>
      <c r="R882">
        <f t="shared" si="1905"/>
        <v>0.98024435849202263</v>
      </c>
      <c r="T882">
        <f t="shared" si="1896"/>
        <v>21.966367078548085</v>
      </c>
      <c r="V882">
        <f t="shared" si="1906"/>
        <v>0</v>
      </c>
    </row>
    <row r="883" spans="1:22" x14ac:dyDescent="0.2">
      <c r="A883">
        <f t="shared" si="1892"/>
        <v>0.5</v>
      </c>
      <c r="B883">
        <f t="shared" si="1897"/>
        <v>0.47815237798151761</v>
      </c>
      <c r="C883">
        <f t="shared" si="1898"/>
        <v>0.14618585236136836</v>
      </c>
      <c r="D883">
        <f t="shared" si="1893"/>
        <v>-0.49999999999999989</v>
      </c>
      <c r="E883">
        <f t="shared" si="1899"/>
        <v>0.47815237798151772</v>
      </c>
      <c r="F883">
        <f t="shared" si="1900"/>
        <v>0.14618585236136838</v>
      </c>
      <c r="G883">
        <f t="shared" si="1894"/>
        <v>0.5</v>
      </c>
      <c r="H883">
        <f t="shared" si="1901"/>
        <v>-0.47815237798151761</v>
      </c>
      <c r="I883">
        <f t="shared" si="1902"/>
        <v>-0.14618585236136836</v>
      </c>
      <c r="J883">
        <f t="shared" si="1895"/>
        <v>0.49999999999999989</v>
      </c>
      <c r="K883">
        <f t="shared" si="1903"/>
        <v>0.47815237798151772</v>
      </c>
      <c r="L883">
        <f t="shared" si="1904"/>
        <v>0.14618585236136838</v>
      </c>
      <c r="N883">
        <v>17</v>
      </c>
      <c r="O883">
        <f t="shared" si="1890"/>
        <v>68.015928445506574</v>
      </c>
      <c r="P883">
        <f t="shared" si="1891"/>
        <v>21.984071554493429</v>
      </c>
      <c r="R883">
        <f t="shared" si="1905"/>
        <v>0.99161816750340037</v>
      </c>
      <c r="T883">
        <f t="shared" si="1896"/>
        <v>21.966650593145726</v>
      </c>
      <c r="V883">
        <f t="shared" si="1906"/>
        <v>0</v>
      </c>
    </row>
    <row r="884" spans="1:22" x14ac:dyDescent="0.2">
      <c r="A884">
        <f t="shared" si="1892"/>
        <v>0.5</v>
      </c>
      <c r="B884">
        <f t="shared" si="1897"/>
        <v>0.47789650739916495</v>
      </c>
      <c r="C884">
        <f t="shared" si="1898"/>
        <v>0.14702016261615197</v>
      </c>
      <c r="D884">
        <f t="shared" si="1893"/>
        <v>-0.49999999999999989</v>
      </c>
      <c r="E884">
        <f t="shared" si="1899"/>
        <v>0.477896507399165</v>
      </c>
      <c r="F884">
        <f t="shared" si="1900"/>
        <v>0.147020162616152</v>
      </c>
      <c r="G884">
        <f t="shared" si="1894"/>
        <v>0.5</v>
      </c>
      <c r="H884">
        <f t="shared" si="1901"/>
        <v>-0.47789650739916495</v>
      </c>
      <c r="I884">
        <f t="shared" si="1902"/>
        <v>-0.14702016261615197</v>
      </c>
      <c r="J884">
        <f t="shared" si="1895"/>
        <v>0.49999999999999989</v>
      </c>
      <c r="K884">
        <f t="shared" si="1903"/>
        <v>0.477896507399165</v>
      </c>
      <c r="L884">
        <f t="shared" si="1904"/>
        <v>0.147020162616152</v>
      </c>
      <c r="N884">
        <v>17.100000000000001</v>
      </c>
      <c r="O884">
        <f t="shared" si="1890"/>
        <v>68.015710271318</v>
      </c>
      <c r="P884">
        <f t="shared" si="1891"/>
        <v>21.984289728682004</v>
      </c>
      <c r="R884">
        <f t="shared" si="1905"/>
        <v>1.0029870402929504</v>
      </c>
      <c r="T884">
        <f t="shared" si="1896"/>
        <v>21.966868767334301</v>
      </c>
      <c r="V884">
        <f t="shared" si="1906"/>
        <v>0</v>
      </c>
    </row>
    <row r="885" spans="1:22" x14ac:dyDescent="0.2">
      <c r="A885">
        <f t="shared" si="1892"/>
        <v>0.5</v>
      </c>
      <c r="B885">
        <f t="shared" si="1897"/>
        <v>0.47763918106117176</v>
      </c>
      <c r="C885">
        <f t="shared" si="1898"/>
        <v>0.1478540250220233</v>
      </c>
      <c r="D885">
        <f t="shared" si="1893"/>
        <v>-0.49999999999999989</v>
      </c>
      <c r="E885">
        <f t="shared" si="1899"/>
        <v>0.47763918106117181</v>
      </c>
      <c r="F885">
        <f t="shared" si="1900"/>
        <v>0.14785402502202333</v>
      </c>
      <c r="G885">
        <f t="shared" si="1894"/>
        <v>0.5</v>
      </c>
      <c r="H885">
        <f t="shared" si="1901"/>
        <v>-0.47763918106117176</v>
      </c>
      <c r="I885">
        <f t="shared" si="1902"/>
        <v>-0.1478540250220233</v>
      </c>
      <c r="J885">
        <f t="shared" si="1895"/>
        <v>0.49999999999999989</v>
      </c>
      <c r="K885">
        <f t="shared" si="1903"/>
        <v>0.47763918106117181</v>
      </c>
      <c r="L885">
        <f t="shared" si="1904"/>
        <v>0.14785402502202333</v>
      </c>
      <c r="N885">
        <v>17.2</v>
      </c>
      <c r="O885">
        <f t="shared" si="1890"/>
        <v>68.015557420431549</v>
      </c>
      <c r="P885">
        <f t="shared" si="1891"/>
        <v>21.984442579568455</v>
      </c>
      <c r="R885">
        <f t="shared" si="1905"/>
        <v>1.0143509565591771</v>
      </c>
      <c r="T885">
        <f t="shared" si="1896"/>
        <v>21.967021618220752</v>
      </c>
      <c r="V885">
        <f t="shared" si="1906"/>
        <v>0</v>
      </c>
    </row>
    <row r="886" spans="1:22" x14ac:dyDescent="0.2">
      <c r="A886">
        <f t="shared" si="1892"/>
        <v>0.5</v>
      </c>
      <c r="B886">
        <f t="shared" si="1897"/>
        <v>0.47738039975139862</v>
      </c>
      <c r="C886">
        <f t="shared" si="1898"/>
        <v>0.14868743703889298</v>
      </c>
      <c r="D886">
        <f t="shared" si="1893"/>
        <v>-0.49999999999999989</v>
      </c>
      <c r="E886">
        <f t="shared" si="1899"/>
        <v>0.47738039975139868</v>
      </c>
      <c r="F886">
        <f t="shared" si="1900"/>
        <v>0.14868743703889301</v>
      </c>
      <c r="G886">
        <f t="shared" si="1894"/>
        <v>0.5</v>
      </c>
      <c r="H886">
        <f t="shared" si="1901"/>
        <v>-0.47738039975139862</v>
      </c>
      <c r="I886">
        <f t="shared" si="1902"/>
        <v>-0.14868743703889298</v>
      </c>
      <c r="J886">
        <f t="shared" si="1895"/>
        <v>0.49999999999999989</v>
      </c>
      <c r="K886">
        <f t="shared" si="1903"/>
        <v>0.47738039975139868</v>
      </c>
      <c r="L886">
        <f t="shared" si="1904"/>
        <v>0.14868743703889301</v>
      </c>
      <c r="N886">
        <v>17.3</v>
      </c>
      <c r="O886">
        <f t="shared" si="1890"/>
        <v>68.015469875614329</v>
      </c>
      <c r="P886">
        <f t="shared" si="1891"/>
        <v>21.984530124385675</v>
      </c>
      <c r="R886">
        <f t="shared" si="1905"/>
        <v>1.025709896016739</v>
      </c>
      <c r="T886">
        <f t="shared" si="1896"/>
        <v>21.967109163037971</v>
      </c>
      <c r="V886">
        <f t="shared" si="1906"/>
        <v>0</v>
      </c>
    </row>
    <row r="887" spans="1:22" x14ac:dyDescent="0.2">
      <c r="A887">
        <f t="shared" si="1892"/>
        <v>0.5</v>
      </c>
      <c r="B887">
        <f t="shared" si="1897"/>
        <v>0.47712016425813841</v>
      </c>
      <c r="C887">
        <f t="shared" si="1898"/>
        <v>0.1495203961280433</v>
      </c>
      <c r="D887">
        <f t="shared" si="1893"/>
        <v>-0.49999999999999989</v>
      </c>
      <c r="E887">
        <f t="shared" si="1899"/>
        <v>0.47712016425813847</v>
      </c>
      <c r="F887">
        <f t="shared" si="1900"/>
        <v>0.14952039612804333</v>
      </c>
      <c r="G887">
        <f t="shared" si="1894"/>
        <v>0.5</v>
      </c>
      <c r="H887">
        <f t="shared" si="1901"/>
        <v>-0.47712016425813841</v>
      </c>
      <c r="I887">
        <f t="shared" si="1902"/>
        <v>-0.1495203961280433</v>
      </c>
      <c r="J887">
        <f t="shared" si="1895"/>
        <v>0.49999999999999989</v>
      </c>
      <c r="K887">
        <f t="shared" si="1903"/>
        <v>0.47712016425813847</v>
      </c>
      <c r="L887">
        <f t="shared" si="1904"/>
        <v>0.14952039612804333</v>
      </c>
      <c r="N887">
        <v>17.399999999999999</v>
      </c>
      <c r="O887">
        <f t="shared" si="1890"/>
        <v>68.015447619507711</v>
      </c>
      <c r="P887">
        <f t="shared" si="1891"/>
        <v>21.9845523804923</v>
      </c>
      <c r="R887">
        <f t="shared" si="1905"/>
        <v>1.0370638383962927</v>
      </c>
      <c r="T887">
        <f t="shared" si="1896"/>
        <v>21.967131419144597</v>
      </c>
      <c r="V887">
        <f t="shared" si="1906"/>
        <v>0</v>
      </c>
    </row>
    <row r="888" spans="1:22" x14ac:dyDescent="0.2">
      <c r="A888">
        <f t="shared" si="1892"/>
        <v>0.5</v>
      </c>
      <c r="B888">
        <f t="shared" si="1897"/>
        <v>0.47685847537411336</v>
      </c>
      <c r="C888">
        <f t="shared" si="1898"/>
        <v>0.15035289975213653</v>
      </c>
      <c r="D888">
        <f t="shared" si="1893"/>
        <v>-0.49999999999999989</v>
      </c>
      <c r="E888">
        <f t="shared" si="1899"/>
        <v>0.47685847537411347</v>
      </c>
      <c r="F888">
        <f t="shared" si="1900"/>
        <v>0.15035289975213656</v>
      </c>
      <c r="G888">
        <f t="shared" si="1894"/>
        <v>0.5</v>
      </c>
      <c r="H888">
        <f t="shared" si="1901"/>
        <v>-0.47685847537411336</v>
      </c>
      <c r="I888">
        <f t="shared" si="1902"/>
        <v>-0.15035289975213653</v>
      </c>
      <c r="J888">
        <f t="shared" si="1895"/>
        <v>0.49999999999999989</v>
      </c>
      <c r="K888">
        <f t="shared" si="1903"/>
        <v>0.47685847537411347</v>
      </c>
      <c r="L888">
        <f t="shared" si="1904"/>
        <v>0.15035289975213656</v>
      </c>
      <c r="N888">
        <v>17.5</v>
      </c>
      <c r="O888">
        <f t="shared" si="1890"/>
        <v>68.015490634627668</v>
      </c>
      <c r="P888">
        <f t="shared" si="1891"/>
        <v>21.984509365372336</v>
      </c>
      <c r="R888">
        <f t="shared" si="1905"/>
        <v>1.0484127634439169</v>
      </c>
      <c r="T888">
        <f t="shared" si="1896"/>
        <v>21.967088404024633</v>
      </c>
      <c r="V888">
        <f t="shared" si="1906"/>
        <v>0</v>
      </c>
    </row>
    <row r="889" spans="1:22" x14ac:dyDescent="0.2">
      <c r="A889">
        <f t="shared" si="1892"/>
        <v>0.5</v>
      </c>
      <c r="B889">
        <f t="shared" si="1897"/>
        <v>0.47659533389647346</v>
      </c>
      <c r="C889">
        <f t="shared" si="1898"/>
        <v>0.15118494537522223</v>
      </c>
      <c r="D889">
        <f t="shared" si="1893"/>
        <v>-0.49999999999999989</v>
      </c>
      <c r="E889">
        <f t="shared" si="1899"/>
        <v>0.47659533389647352</v>
      </c>
      <c r="F889">
        <f t="shared" si="1900"/>
        <v>0.15118494537522226</v>
      </c>
      <c r="G889">
        <f t="shared" si="1894"/>
        <v>0.5</v>
      </c>
      <c r="H889">
        <f t="shared" si="1901"/>
        <v>-0.47659533389647346</v>
      </c>
      <c r="I889">
        <f t="shared" si="1902"/>
        <v>-0.15118494537522223</v>
      </c>
      <c r="J889">
        <f t="shared" si="1895"/>
        <v>0.49999999999999989</v>
      </c>
      <c r="K889">
        <f t="shared" si="1903"/>
        <v>0.47659533389647352</v>
      </c>
      <c r="L889">
        <f t="shared" si="1904"/>
        <v>0.15118494537522226</v>
      </c>
      <c r="N889">
        <v>17.600000000000001</v>
      </c>
      <c r="O889">
        <f t="shared" si="1890"/>
        <v>68.015598903365131</v>
      </c>
      <c r="P889">
        <f t="shared" si="1891"/>
        <v>21.98440109663488</v>
      </c>
      <c r="R889">
        <f t="shared" si="1905"/>
        <v>1.0597566509209777</v>
      </c>
      <c r="T889">
        <f t="shared" si="1896"/>
        <v>21.966980135287177</v>
      </c>
      <c r="V889">
        <f t="shared" si="1906"/>
        <v>0</v>
      </c>
    </row>
    <row r="890" spans="1:22" x14ac:dyDescent="0.2">
      <c r="A890">
        <f t="shared" si="1892"/>
        <v>0.5</v>
      </c>
      <c r="B890">
        <f t="shared" si="1897"/>
        <v>0.47633074062679304</v>
      </c>
      <c r="C890">
        <f t="shared" si="1898"/>
        <v>0.1520165304627451</v>
      </c>
      <c r="D890">
        <f t="shared" si="1893"/>
        <v>-0.49999999999999989</v>
      </c>
      <c r="E890">
        <f t="shared" si="1899"/>
        <v>0.47633074062679315</v>
      </c>
      <c r="F890">
        <f t="shared" si="1900"/>
        <v>0.15201653046274513</v>
      </c>
      <c r="G890">
        <f t="shared" si="1894"/>
        <v>0.5</v>
      </c>
      <c r="H890">
        <f t="shared" si="1901"/>
        <v>-0.47633074062679304</v>
      </c>
      <c r="I890">
        <f t="shared" si="1902"/>
        <v>-0.1520165304627451</v>
      </c>
      <c r="J890">
        <f t="shared" si="1895"/>
        <v>0.49999999999999989</v>
      </c>
      <c r="K890">
        <f t="shared" si="1903"/>
        <v>0.47633074062679315</v>
      </c>
      <c r="L890">
        <f t="shared" si="1904"/>
        <v>0.15201653046274513</v>
      </c>
      <c r="N890">
        <v>17.7</v>
      </c>
      <c r="O890">
        <f t="shared" si="1890"/>
        <v>68.015772407986162</v>
      </c>
      <c r="P890">
        <f t="shared" si="1891"/>
        <v>21.984227592013838</v>
      </c>
      <c r="R890">
        <f t="shared" si="1905"/>
        <v>1.0710954806036952</v>
      </c>
      <c r="T890">
        <f t="shared" si="1896"/>
        <v>21.966806630666134</v>
      </c>
      <c r="V890">
        <f t="shared" si="1906"/>
        <v>0</v>
      </c>
    </row>
    <row r="891" spans="1:22" x14ac:dyDescent="0.2">
      <c r="A891">
        <f t="shared" si="1892"/>
        <v>0.5</v>
      </c>
      <c r="B891">
        <f t="shared" si="1897"/>
        <v>0.47606469637106924</v>
      </c>
      <c r="C891">
        <f t="shared" si="1898"/>
        <v>0.1528476524815528</v>
      </c>
      <c r="D891">
        <f t="shared" si="1893"/>
        <v>-0.49999999999999989</v>
      </c>
      <c r="E891">
        <f t="shared" si="1899"/>
        <v>0.47606469637106935</v>
      </c>
      <c r="F891">
        <f t="shared" si="1900"/>
        <v>0.15284765248155283</v>
      </c>
      <c r="G891">
        <f t="shared" si="1894"/>
        <v>0.5</v>
      </c>
      <c r="H891">
        <f t="shared" si="1901"/>
        <v>-0.47606469637106924</v>
      </c>
      <c r="I891">
        <f t="shared" si="1902"/>
        <v>-0.1528476524815528</v>
      </c>
      <c r="J891">
        <f t="shared" si="1895"/>
        <v>0.49999999999999989</v>
      </c>
      <c r="K891">
        <f t="shared" si="1903"/>
        <v>0.47606469637106935</v>
      </c>
      <c r="L891">
        <f t="shared" si="1904"/>
        <v>0.15284765248155283</v>
      </c>
      <c r="N891">
        <v>17.8</v>
      </c>
      <c r="O891">
        <f t="shared" si="1890"/>
        <v>68.016011130632378</v>
      </c>
      <c r="P891">
        <f t="shared" si="1891"/>
        <v>21.983988869367625</v>
      </c>
      <c r="R891">
        <f t="shared" si="1905"/>
        <v>1.0824292322828732</v>
      </c>
      <c r="T891">
        <f t="shared" si="1896"/>
        <v>21.966567908019922</v>
      </c>
      <c r="V891">
        <f t="shared" si="1906"/>
        <v>0</v>
      </c>
    </row>
    <row r="892" spans="1:22" x14ac:dyDescent="0.2">
      <c r="A892">
        <f t="shared" si="1892"/>
        <v>0.5</v>
      </c>
      <c r="B892">
        <f t="shared" si="1897"/>
        <v>0.47579720193971903</v>
      </c>
      <c r="C892">
        <f t="shared" si="1898"/>
        <v>0.1536783088999035</v>
      </c>
      <c r="D892">
        <f t="shared" si="1893"/>
        <v>-0.49999999999999989</v>
      </c>
      <c r="E892">
        <f t="shared" si="1899"/>
        <v>0.47579720193971908</v>
      </c>
      <c r="F892">
        <f t="shared" si="1900"/>
        <v>0.15367830889990353</v>
      </c>
      <c r="G892">
        <f t="shared" si="1894"/>
        <v>0.5</v>
      </c>
      <c r="H892">
        <f t="shared" si="1901"/>
        <v>-0.47579720193971903</v>
      </c>
      <c r="I892">
        <f t="shared" si="1902"/>
        <v>-0.1536783088999035</v>
      </c>
      <c r="J892">
        <f t="shared" si="1895"/>
        <v>0.49999999999999989</v>
      </c>
      <c r="K892">
        <f t="shared" si="1903"/>
        <v>0.47579720193971908</v>
      </c>
      <c r="L892">
        <f t="shared" si="1904"/>
        <v>0.15367830889990353</v>
      </c>
      <c r="N892">
        <v>17.899999999999999</v>
      </c>
      <c r="O892">
        <f t="shared" si="1890"/>
        <v>68.016315053321094</v>
      </c>
      <c r="P892">
        <f t="shared" si="1891"/>
        <v>21.98368494667891</v>
      </c>
      <c r="R892">
        <f t="shared" si="1905"/>
        <v>1.0937578857635124</v>
      </c>
      <c r="T892">
        <f t="shared" si="1896"/>
        <v>21.966263985331206</v>
      </c>
      <c r="V892">
        <f t="shared" si="1906"/>
        <v>0</v>
      </c>
    </row>
    <row r="893" spans="1:22" x14ac:dyDescent="0.2">
      <c r="A893">
        <f t="shared" si="1892"/>
        <v>0.5</v>
      </c>
      <c r="B893">
        <f t="shared" si="1897"/>
        <v>0.47552825814757671</v>
      </c>
      <c r="C893">
        <f t="shared" si="1898"/>
        <v>0.15450849718747367</v>
      </c>
      <c r="D893">
        <f t="shared" si="1893"/>
        <v>-0.49999999999999989</v>
      </c>
      <c r="E893">
        <f t="shared" si="1899"/>
        <v>0.47552825814757677</v>
      </c>
      <c r="F893">
        <f t="shared" si="1900"/>
        <v>0.1545084971874737</v>
      </c>
      <c r="G893">
        <f t="shared" si="1894"/>
        <v>0.5</v>
      </c>
      <c r="H893">
        <f t="shared" si="1901"/>
        <v>-0.47552825814757671</v>
      </c>
      <c r="I893">
        <f t="shared" si="1902"/>
        <v>-0.15450849718747367</v>
      </c>
      <c r="J893">
        <f t="shared" si="1895"/>
        <v>0.49999999999999989</v>
      </c>
      <c r="K893">
        <f t="shared" si="1903"/>
        <v>0.47552825814757677</v>
      </c>
      <c r="L893">
        <f t="shared" si="1904"/>
        <v>0.1545084971874737</v>
      </c>
      <c r="N893">
        <v>18</v>
      </c>
      <c r="O893">
        <f t="shared" si="1890"/>
        <v>68.01668415794569</v>
      </c>
      <c r="P893">
        <f t="shared" si="1891"/>
        <v>21.983315842054299</v>
      </c>
      <c r="R893">
        <f t="shared" si="1905"/>
        <v>1.1050814208646038</v>
      </c>
      <c r="T893">
        <f t="shared" si="1896"/>
        <v>21.965894880706596</v>
      </c>
      <c r="V893">
        <f t="shared" si="1906"/>
        <v>0</v>
      </c>
    </row>
    <row r="894" spans="1:22" x14ac:dyDescent="0.2">
      <c r="A894">
        <f t="shared" si="1892"/>
        <v>0.5</v>
      </c>
      <c r="B894">
        <f t="shared" si="1897"/>
        <v>0.47525786581389179</v>
      </c>
      <c r="C894">
        <f t="shared" si="1898"/>
        <v>0.15533821481536589</v>
      </c>
      <c r="D894">
        <f t="shared" si="1893"/>
        <v>-0.49999999999999989</v>
      </c>
      <c r="E894">
        <f t="shared" si="1899"/>
        <v>0.47525786581389184</v>
      </c>
      <c r="F894">
        <f t="shared" si="1900"/>
        <v>0.15533821481536592</v>
      </c>
      <c r="G894">
        <f t="shared" si="1894"/>
        <v>0.5</v>
      </c>
      <c r="H894">
        <f t="shared" si="1901"/>
        <v>-0.47525786581389179</v>
      </c>
      <c r="I894">
        <f t="shared" si="1902"/>
        <v>-0.15533821481536589</v>
      </c>
      <c r="J894">
        <f t="shared" si="1895"/>
        <v>0.49999999999999989</v>
      </c>
      <c r="K894">
        <f t="shared" si="1903"/>
        <v>0.47525786581389184</v>
      </c>
      <c r="L894">
        <f t="shared" si="1904"/>
        <v>0.15533821481536592</v>
      </c>
      <c r="N894">
        <v>18.100000000000001</v>
      </c>
      <c r="O894">
        <f t="shared" si="1890"/>
        <v>68.017118426275928</v>
      </c>
      <c r="P894">
        <f t="shared" si="1891"/>
        <v>21.982881573724075</v>
      </c>
      <c r="R894">
        <f t="shared" si="1905"/>
        <v>1.1163998174186602</v>
      </c>
      <c r="T894">
        <f t="shared" si="1896"/>
        <v>21.965460612376372</v>
      </c>
      <c r="V894">
        <f t="shared" si="1906"/>
        <v>0</v>
      </c>
    </row>
    <row r="895" spans="1:22" x14ac:dyDescent="0.2">
      <c r="A895">
        <f t="shared" si="1892"/>
        <v>0.5</v>
      </c>
      <c r="B895">
        <f t="shared" si="1897"/>
        <v>0.47498602576232618</v>
      </c>
      <c r="C895">
        <f t="shared" si="1898"/>
        <v>0.15616745925611625</v>
      </c>
      <c r="D895">
        <f t="shared" si="1893"/>
        <v>-0.49999999999999989</v>
      </c>
      <c r="E895">
        <f t="shared" si="1899"/>
        <v>0.47498602576232624</v>
      </c>
      <c r="F895">
        <f t="shared" si="1900"/>
        <v>0.15616745925611628</v>
      </c>
      <c r="G895">
        <f t="shared" si="1894"/>
        <v>0.5</v>
      </c>
      <c r="H895">
        <f t="shared" si="1901"/>
        <v>-0.47498602576232618</v>
      </c>
      <c r="I895">
        <f t="shared" si="1902"/>
        <v>-0.15616745925611625</v>
      </c>
      <c r="J895">
        <f t="shared" si="1895"/>
        <v>0.49999999999999989</v>
      </c>
      <c r="K895">
        <f t="shared" si="1903"/>
        <v>0.47498602576232624</v>
      </c>
      <c r="L895">
        <f t="shared" si="1904"/>
        <v>0.15616745925611628</v>
      </c>
      <c r="N895">
        <v>18.2</v>
      </c>
      <c r="O895">
        <f t="shared" si="1890"/>
        <v>68.017617839958092</v>
      </c>
      <c r="P895">
        <f t="shared" si="1891"/>
        <v>21.982382160041922</v>
      </c>
      <c r="R895">
        <f t="shared" si="1905"/>
        <v>1.1277130552715491</v>
      </c>
      <c r="T895">
        <f t="shared" si="1896"/>
        <v>21.964961198694219</v>
      </c>
      <c r="V895">
        <f t="shared" si="1906"/>
        <v>0</v>
      </c>
    </row>
    <row r="896" spans="1:22" x14ac:dyDescent="0.2">
      <c r="A896">
        <f t="shared" si="1892"/>
        <v>0.5</v>
      </c>
      <c r="B896">
        <f t="shared" si="1897"/>
        <v>0.47471273882095189</v>
      </c>
      <c r="C896">
        <f t="shared" si="1898"/>
        <v>0.15699622798370244</v>
      </c>
      <c r="D896">
        <f t="shared" si="1893"/>
        <v>-0.49999999999999989</v>
      </c>
      <c r="E896">
        <f t="shared" si="1899"/>
        <v>0.47471273882095194</v>
      </c>
      <c r="F896">
        <f t="shared" si="1900"/>
        <v>0.15699622798370247</v>
      </c>
      <c r="G896">
        <f t="shared" si="1894"/>
        <v>0.5</v>
      </c>
      <c r="H896">
        <f t="shared" si="1901"/>
        <v>-0.47471273882095189</v>
      </c>
      <c r="I896">
        <f t="shared" si="1902"/>
        <v>-0.15699622798370244</v>
      </c>
      <c r="J896">
        <f t="shared" si="1895"/>
        <v>0.49999999999999989</v>
      </c>
      <c r="K896">
        <f t="shared" si="1903"/>
        <v>0.47471273882095194</v>
      </c>
      <c r="L896">
        <f t="shared" si="1904"/>
        <v>0.15699622798370247</v>
      </c>
      <c r="N896">
        <v>18.3</v>
      </c>
      <c r="O896">
        <f t="shared" si="1890"/>
        <v>68.018182380515384</v>
      </c>
      <c r="P896">
        <f t="shared" si="1891"/>
        <v>21.98181761948463</v>
      </c>
      <c r="R896">
        <f t="shared" si="1905"/>
        <v>1.1390211142820839</v>
      </c>
      <c r="T896">
        <f t="shared" si="1896"/>
        <v>21.964396658136927</v>
      </c>
      <c r="V896">
        <f t="shared" si="1906"/>
        <v>0</v>
      </c>
    </row>
    <row r="897" spans="1:22" x14ac:dyDescent="0.2">
      <c r="A897">
        <f t="shared" si="1892"/>
        <v>0.5</v>
      </c>
      <c r="B897">
        <f t="shared" si="1897"/>
        <v>0.47443800582224821</v>
      </c>
      <c r="C897">
        <f t="shared" si="1898"/>
        <v>0.1578245184735512</v>
      </c>
      <c r="D897">
        <f t="shared" si="1893"/>
        <v>-0.49999999999999989</v>
      </c>
      <c r="E897">
        <f t="shared" si="1899"/>
        <v>0.47443800582224827</v>
      </c>
      <c r="F897">
        <f t="shared" si="1900"/>
        <v>0.15782451847355122</v>
      </c>
      <c r="G897">
        <f t="shared" si="1894"/>
        <v>0.5</v>
      </c>
      <c r="H897">
        <f t="shared" si="1901"/>
        <v>-0.47443800582224821</v>
      </c>
      <c r="I897">
        <f t="shared" si="1902"/>
        <v>-0.1578245184735512</v>
      </c>
      <c r="J897">
        <f t="shared" si="1895"/>
        <v>0.49999999999999989</v>
      </c>
      <c r="K897">
        <f t="shared" si="1903"/>
        <v>0.47443800582224827</v>
      </c>
      <c r="L897">
        <f t="shared" si="1904"/>
        <v>0.15782451847355122</v>
      </c>
      <c r="N897">
        <v>18.399999999999999</v>
      </c>
      <c r="O897">
        <f t="shared" si="1890"/>
        <v>68.018812029348155</v>
      </c>
      <c r="P897">
        <f t="shared" si="1891"/>
        <v>21.981187970651852</v>
      </c>
      <c r="R897">
        <f t="shared" si="1905"/>
        <v>1.1503239743217577</v>
      </c>
      <c r="T897">
        <f t="shared" si="1896"/>
        <v>21.963767009304149</v>
      </c>
      <c r="V897">
        <f t="shared" si="1906"/>
        <v>0</v>
      </c>
    </row>
    <row r="898" spans="1:22" x14ac:dyDescent="0.2">
      <c r="A898">
        <f t="shared" si="1892"/>
        <v>0.5</v>
      </c>
      <c r="B898">
        <f t="shared" si="1897"/>
        <v>0.47416182760309955</v>
      </c>
      <c r="C898">
        <f t="shared" si="1898"/>
        <v>0.15865232820254604</v>
      </c>
      <c r="D898">
        <f t="shared" si="1893"/>
        <v>-0.49999999999999989</v>
      </c>
      <c r="E898">
        <f t="shared" si="1899"/>
        <v>0.47416182760309961</v>
      </c>
      <c r="F898">
        <f t="shared" si="1900"/>
        <v>0.15865232820254607</v>
      </c>
      <c r="G898">
        <f t="shared" si="1894"/>
        <v>0.5</v>
      </c>
      <c r="H898">
        <f t="shared" si="1901"/>
        <v>-0.47416182760309955</v>
      </c>
      <c r="I898">
        <f t="shared" si="1902"/>
        <v>-0.15865232820254604</v>
      </c>
      <c r="J898">
        <f t="shared" si="1895"/>
        <v>0.49999999999999989</v>
      </c>
      <c r="K898">
        <f t="shared" si="1903"/>
        <v>0.47416182760309961</v>
      </c>
      <c r="L898">
        <f t="shared" si="1904"/>
        <v>0.15865232820254607</v>
      </c>
      <c r="N898">
        <v>18.5</v>
      </c>
      <c r="O898">
        <f t="shared" si="1890"/>
        <v>68.019506767734143</v>
      </c>
      <c r="P898">
        <f t="shared" si="1891"/>
        <v>21.980493232265857</v>
      </c>
      <c r="R898">
        <f t="shared" si="1905"/>
        <v>1.1616216152744521</v>
      </c>
      <c r="T898">
        <f t="shared" si="1896"/>
        <v>21.963072270918154</v>
      </c>
      <c r="V898">
        <f t="shared" si="1906"/>
        <v>0</v>
      </c>
    </row>
    <row r="899" spans="1:22" x14ac:dyDescent="0.2">
      <c r="A899">
        <f t="shared" si="1892"/>
        <v>0.5</v>
      </c>
      <c r="B899">
        <f t="shared" si="1897"/>
        <v>0.47388420500479272</v>
      </c>
      <c r="C899">
        <f t="shared" si="1898"/>
        <v>0.15947965464903496</v>
      </c>
      <c r="D899">
        <f t="shared" si="1893"/>
        <v>-0.49999999999999989</v>
      </c>
      <c r="E899">
        <f t="shared" si="1899"/>
        <v>0.47388420500479278</v>
      </c>
      <c r="F899">
        <f t="shared" si="1900"/>
        <v>0.15947965464903499</v>
      </c>
      <c r="G899">
        <f t="shared" si="1894"/>
        <v>0.5</v>
      </c>
      <c r="H899">
        <f t="shared" si="1901"/>
        <v>-0.47388420500479272</v>
      </c>
      <c r="I899">
        <f t="shared" si="1902"/>
        <v>-0.15947965464903496</v>
      </c>
      <c r="J899">
        <f t="shared" si="1895"/>
        <v>0.49999999999999989</v>
      </c>
      <c r="K899">
        <f t="shared" si="1903"/>
        <v>0.47388420500479278</v>
      </c>
      <c r="L899">
        <f t="shared" si="1904"/>
        <v>0.15947965464903499</v>
      </c>
      <c r="N899">
        <v>18.600000000000001</v>
      </c>
      <c r="O899">
        <f t="shared" si="1890"/>
        <v>68.020266576828789</v>
      </c>
      <c r="P899">
        <f t="shared" si="1891"/>
        <v>21.979733423171201</v>
      </c>
      <c r="R899">
        <f t="shared" si="1905"/>
        <v>1.1729140170360708</v>
      </c>
      <c r="T899">
        <f t="shared" si="1896"/>
        <v>21.962312461823498</v>
      </c>
      <c r="V899">
        <f t="shared" si="1906"/>
        <v>0</v>
      </c>
    </row>
    <row r="900" spans="1:22" x14ac:dyDescent="0.2">
      <c r="A900">
        <f t="shared" si="1892"/>
        <v>0.5</v>
      </c>
      <c r="B900">
        <f t="shared" si="1897"/>
        <v>0.47360513887301431</v>
      </c>
      <c r="C900">
        <f t="shared" si="1898"/>
        <v>0.16030649529283811</v>
      </c>
      <c r="D900">
        <f t="shared" si="1893"/>
        <v>-0.49999999999999989</v>
      </c>
      <c r="E900">
        <f t="shared" si="1899"/>
        <v>0.47360513887301442</v>
      </c>
      <c r="F900">
        <f t="shared" si="1900"/>
        <v>0.16030649529283814</v>
      </c>
      <c r="G900">
        <f t="shared" si="1894"/>
        <v>0.5</v>
      </c>
      <c r="H900">
        <f t="shared" si="1901"/>
        <v>-0.47360513887301431</v>
      </c>
      <c r="I900">
        <f t="shared" si="1902"/>
        <v>-0.16030649529283811</v>
      </c>
      <c r="J900">
        <f t="shared" si="1895"/>
        <v>0.49999999999999989</v>
      </c>
      <c r="K900">
        <f t="shared" si="1903"/>
        <v>0.47360513887301442</v>
      </c>
      <c r="L900">
        <f t="shared" si="1904"/>
        <v>0.16030649529283814</v>
      </c>
      <c r="N900">
        <v>18.7</v>
      </c>
      <c r="O900">
        <f t="shared" si="1890"/>
        <v>68.021091437665476</v>
      </c>
      <c r="P900">
        <f t="shared" si="1891"/>
        <v>21.978908562334521</v>
      </c>
      <c r="R900">
        <f t="shared" si="1905"/>
        <v>1.184201159514334</v>
      </c>
      <c r="T900">
        <f t="shared" si="1896"/>
        <v>21.961487600986818</v>
      </c>
      <c r="V900">
        <f t="shared" si="1906"/>
        <v>0</v>
      </c>
    </row>
    <row r="901" spans="1:22" x14ac:dyDescent="0.2">
      <c r="A901">
        <f t="shared" si="1892"/>
        <v>0.5</v>
      </c>
      <c r="B901">
        <f t="shared" si="1897"/>
        <v>0.47332463005784814</v>
      </c>
      <c r="C901">
        <f t="shared" si="1898"/>
        <v>0.16113284761525551</v>
      </c>
      <c r="D901">
        <f t="shared" si="1893"/>
        <v>-0.49999999999999989</v>
      </c>
      <c r="E901">
        <f t="shared" si="1899"/>
        <v>0.47332463005784819</v>
      </c>
      <c r="F901">
        <f t="shared" si="1900"/>
        <v>0.16113284761525554</v>
      </c>
      <c r="G901">
        <f t="shared" si="1894"/>
        <v>0.5</v>
      </c>
      <c r="H901">
        <f t="shared" si="1901"/>
        <v>-0.47332463005784814</v>
      </c>
      <c r="I901">
        <f t="shared" si="1902"/>
        <v>-0.16113284761525551</v>
      </c>
      <c r="J901">
        <f t="shared" si="1895"/>
        <v>0.49999999999999989</v>
      </c>
      <c r="K901">
        <f t="shared" si="1903"/>
        <v>0.47332463005784819</v>
      </c>
      <c r="L901">
        <f t="shared" si="1904"/>
        <v>0.16113284761525554</v>
      </c>
      <c r="N901">
        <v>18.8</v>
      </c>
      <c r="O901">
        <f t="shared" si="1890"/>
        <v>68.021981331155729</v>
      </c>
      <c r="P901">
        <f t="shared" si="1891"/>
        <v>21.978018668844257</v>
      </c>
      <c r="R901">
        <f t="shared" si="1905"/>
        <v>1.1954830226284017</v>
      </c>
      <c r="T901">
        <f t="shared" si="1896"/>
        <v>21.960597707496554</v>
      </c>
      <c r="V901">
        <f t="shared" si="1906"/>
        <v>0</v>
      </c>
    </row>
    <row r="902" spans="1:22" x14ac:dyDescent="0.2">
      <c r="A902">
        <f t="shared" si="1892"/>
        <v>0.5</v>
      </c>
      <c r="B902">
        <f t="shared" si="1897"/>
        <v>0.47304267941377259</v>
      </c>
      <c r="C902">
        <f t="shared" si="1898"/>
        <v>0.16195870909907467</v>
      </c>
      <c r="D902">
        <f t="shared" si="1893"/>
        <v>-0.49999999999999989</v>
      </c>
      <c r="E902">
        <f t="shared" si="1899"/>
        <v>0.47304267941377265</v>
      </c>
      <c r="F902">
        <f t="shared" si="1900"/>
        <v>0.1619587090990747</v>
      </c>
      <c r="G902">
        <f t="shared" si="1894"/>
        <v>0.5</v>
      </c>
      <c r="H902">
        <f t="shared" si="1901"/>
        <v>-0.47304267941377259</v>
      </c>
      <c r="I902">
        <f t="shared" si="1902"/>
        <v>-0.16195870909907467</v>
      </c>
      <c r="J902">
        <f t="shared" si="1895"/>
        <v>0.49999999999999989</v>
      </c>
      <c r="K902">
        <f t="shared" si="1903"/>
        <v>0.47304267941377265</v>
      </c>
      <c r="L902">
        <f t="shared" si="1904"/>
        <v>0.1619587090990747</v>
      </c>
      <c r="N902">
        <v>18.899999999999999</v>
      </c>
      <c r="O902">
        <f t="shared" si="1890"/>
        <v>68.022936238089599</v>
      </c>
      <c r="P902">
        <f t="shared" si="1891"/>
        <v>21.977063761910408</v>
      </c>
      <c r="R902">
        <f t="shared" si="1905"/>
        <v>1.2067595863086247</v>
      </c>
      <c r="T902">
        <f t="shared" si="1896"/>
        <v>21.959642800562705</v>
      </c>
      <c r="V902">
        <f t="shared" si="1906"/>
        <v>0</v>
      </c>
    </row>
    <row r="903" spans="1:22" x14ac:dyDescent="0.2">
      <c r="A903">
        <f t="shared" si="1892"/>
        <v>0.5</v>
      </c>
      <c r="B903">
        <f t="shared" si="1897"/>
        <v>0.47275928779965837</v>
      </c>
      <c r="C903">
        <f t="shared" si="1898"/>
        <v>0.16278407722857832</v>
      </c>
      <c r="D903">
        <f t="shared" si="1893"/>
        <v>-0.49999999999999989</v>
      </c>
      <c r="E903">
        <f t="shared" si="1899"/>
        <v>0.47275928779965842</v>
      </c>
      <c r="F903">
        <f t="shared" si="1900"/>
        <v>0.16278407722857835</v>
      </c>
      <c r="G903">
        <f t="shared" si="1894"/>
        <v>0.5</v>
      </c>
      <c r="H903">
        <f t="shared" si="1901"/>
        <v>-0.47275928779965837</v>
      </c>
      <c r="I903">
        <f t="shared" si="1902"/>
        <v>-0.16278407722857832</v>
      </c>
      <c r="J903">
        <f t="shared" si="1895"/>
        <v>0.49999999999999989</v>
      </c>
      <c r="K903">
        <f t="shared" si="1903"/>
        <v>0.47275928779965842</v>
      </c>
      <c r="L903">
        <f t="shared" si="1904"/>
        <v>0.16278407722857835</v>
      </c>
      <c r="N903">
        <v>19</v>
      </c>
      <c r="O903">
        <f t="shared" si="1890"/>
        <v>68.023956139135748</v>
      </c>
      <c r="P903">
        <f t="shared" si="1891"/>
        <v>21.976043860864255</v>
      </c>
      <c r="R903">
        <f t="shared" si="1905"/>
        <v>1.2180308304962324</v>
      </c>
      <c r="T903">
        <f t="shared" si="1896"/>
        <v>21.958622899516552</v>
      </c>
      <c r="V903">
        <f t="shared" si="1906"/>
        <v>0</v>
      </c>
    </row>
    <row r="904" spans="1:22" x14ac:dyDescent="0.2">
      <c r="A904">
        <f t="shared" si="1892"/>
        <v>0.5</v>
      </c>
      <c r="B904">
        <f t="shared" si="1897"/>
        <v>0.47247445607876537</v>
      </c>
      <c r="C904">
        <f t="shared" si="1898"/>
        <v>0.16360894948955193</v>
      </c>
      <c r="D904">
        <f t="shared" si="1893"/>
        <v>-0.49999999999999989</v>
      </c>
      <c r="E904">
        <f t="shared" si="1899"/>
        <v>0.47247445607876543</v>
      </c>
      <c r="F904">
        <f t="shared" si="1900"/>
        <v>0.16360894948955196</v>
      </c>
      <c r="G904">
        <f t="shared" si="1894"/>
        <v>0.5</v>
      </c>
      <c r="H904">
        <f t="shared" si="1901"/>
        <v>-0.47247445607876537</v>
      </c>
      <c r="I904">
        <f t="shared" si="1902"/>
        <v>-0.16360894948955193</v>
      </c>
      <c r="J904">
        <f t="shared" si="1895"/>
        <v>0.49999999999999989</v>
      </c>
      <c r="K904">
        <f t="shared" si="1903"/>
        <v>0.47247445607876543</v>
      </c>
      <c r="L904">
        <f t="shared" si="1904"/>
        <v>0.16360894948955196</v>
      </c>
      <c r="N904">
        <v>19.100000000000001</v>
      </c>
      <c r="O904">
        <f t="shared" si="1890"/>
        <v>68.025041014841875</v>
      </c>
      <c r="P904">
        <f t="shared" si="1891"/>
        <v>21.974958985158136</v>
      </c>
      <c r="R904">
        <f t="shared" si="1905"/>
        <v>1.22929673514302</v>
      </c>
      <c r="T904">
        <f t="shared" si="1896"/>
        <v>21.957538023810432</v>
      </c>
      <c r="V904">
        <f t="shared" si="1906"/>
        <v>0</v>
      </c>
    </row>
    <row r="905" spans="1:22" x14ac:dyDescent="0.2">
      <c r="A905">
        <f t="shared" si="1892"/>
        <v>0.5</v>
      </c>
      <c r="B905">
        <f t="shared" si="1897"/>
        <v>0.4721881851187405</v>
      </c>
      <c r="C905">
        <f t="shared" si="1898"/>
        <v>0.16443332336929159</v>
      </c>
      <c r="D905">
        <f t="shared" si="1893"/>
        <v>-0.49999999999999989</v>
      </c>
      <c r="E905">
        <f t="shared" si="1899"/>
        <v>0.47218818511874056</v>
      </c>
      <c r="F905">
        <f t="shared" si="1900"/>
        <v>0.16443332336929162</v>
      </c>
      <c r="G905">
        <f t="shared" si="1894"/>
        <v>0.5</v>
      </c>
      <c r="H905">
        <f t="shared" si="1901"/>
        <v>-0.4721881851187405</v>
      </c>
      <c r="I905">
        <f t="shared" si="1902"/>
        <v>-0.16443332336929159</v>
      </c>
      <c r="J905">
        <f t="shared" si="1895"/>
        <v>0.49999999999999989</v>
      </c>
      <c r="K905">
        <f t="shared" si="1903"/>
        <v>0.47218818511874056</v>
      </c>
      <c r="L905">
        <f t="shared" si="1904"/>
        <v>0.16443332336929162</v>
      </c>
      <c r="N905">
        <v>19.2</v>
      </c>
      <c r="O905">
        <f t="shared" ref="O905:O968" si="1907">(DEGREES(ACOS(((-(((SUMPRODUCT(G905:I905,$I$8:$K$8))*(SUMPRODUCT(G905:I905,$I$10:$K$10))-(SUMPRODUCT(J905:L905,$I$8:$K$8))*(SUMPRODUCT(J905:L905,$I$10:$K$10)))-((SUMPRODUCT(A905:C905,$I$8:$K$8))*(SUMPRODUCT(A905:C905,$I$10:$K$10))-(SUMPRODUCT(D905:F905,$I$8:$K$8))*(SUMPRODUCT(D905:F905,$I$10:$K$10))))*(((SUMPRODUCT(G905:I905,$I$8:$K$8))*(SUMPRODUCT(G905:I905,$I$10:$K$10))+(SUMPRODUCT(J905:L905,$I$8:$K$8))*(SUMPRODUCT(J905:L905,$I$10:$K$10)))-((SUMPRODUCT(A905:C905,$I$8:$K$8))*(SUMPRODUCT(A905:C905,$I$10:$K$10))+(SUMPRODUCT(D905:F905,$I$8:$K$8))*(SUMPRODUCT(D905:F905,$I$10:$K$10)))))-((((SUMPRODUCT(A905:C905,$I$8:$K$8))*(SUMPRODUCT(D905:F905,$I$10:$K$10))+(SUMPRODUCT(A905:C905,$I$10:$K$10))*(SUMPRODUCT(D905:F905,$I$8:$K$8)))-((SUMPRODUCT(G905:I905,$I$8:$K$8))*(SUMPRODUCT(J905:L905,$I$10:$K$10))+(SUMPRODUCT(G905:I905,$I$10:$K$10))*(SUMPRODUCT(J905:L905,$I$8:$K$8))))*(SQRT(((((SUMPRODUCT(G905:I905,$I$8:$K$8))*(SUMPRODUCT(G905:I905,$I$10:$K$10))-(SUMPRODUCT(J905:L905,$I$8:$K$8))*(SUMPRODUCT(J905:L905,$I$10:$K$10)))-((SUMPRODUCT(A905:C905,$I$8:$K$8))*(SUMPRODUCT(A905:C905,$I$10:$K$10))-(SUMPRODUCT(D905:F905,$I$8:$K$8))*(SUMPRODUCT(D905:F905,$I$10:$K$10))))^2)+((((SUMPRODUCT(A905:C905,$I$8:$K$8))*(SUMPRODUCT(D905:F905,$I$10:$K$10))+(SUMPRODUCT(A905:C905,$I$10:$K$10))*(SUMPRODUCT(D905:F905,$I$8:$K$8)))-((SUMPRODUCT(G905:I905,$I$8:$K$8))*(SUMPRODUCT(J905:L905,$I$10:$K$10))+(SUMPRODUCT(G905:I905,$I$10:$K$10))*(SUMPRODUCT(J905:L905,$I$8:$K$8))))^2)-((((SUMPRODUCT(G905:I905,$I$8:$K$8))*(SUMPRODUCT(G905:I905,$I$10:$K$10))+(SUMPRODUCT(J905:L905,$I$8:$K$8))*(SUMPRODUCT(J905:L905,$I$10:$K$10)))-((SUMPRODUCT(A905:C905,$I$8:$K$8))*(SUMPRODUCT(A905:C905,$I$10:$K$10))+(SUMPRODUCT(D905:F905,$I$8:$K$8))*(SUMPRODUCT(D905:F905,$I$10:$K$10))))^2)))))/(((((SUMPRODUCT(G905:I905,$I$8:$K$8))*(SUMPRODUCT(G905:I905,$I$10:$K$10))-(SUMPRODUCT(J905:L905,$I$8:$K$8))*(SUMPRODUCT(J905:L905,$I$10:$K$10)))-((SUMPRODUCT(A905:C905,$I$8:$K$8))*(SUMPRODUCT(A905:C905,$I$10:$K$10))-(SUMPRODUCT(D905:F905,$I$8:$K$8))*(SUMPRODUCT(D905:F905,$I$10:$K$10))))^2)+((((SUMPRODUCT(A905:C905,$I$8:$K$8))*(SUMPRODUCT(D905:F905,$I$10:$K$10))+(SUMPRODUCT(A905:C905,$I$10:$K$10))*(SUMPRODUCT(D905:F905,$I$8:$K$8)))-((SUMPRODUCT(G905:I905,$I$8:$K$8))*(SUMPRODUCT(J905:L905,$I$10:$K$10))+(SUMPRODUCT(G905:I905,$I$10:$K$10))*(SUMPRODUCT(J905:L905,$I$8:$K$8))))^2)))))/2</f>
        <v>68.026190845634773</v>
      </c>
      <c r="P905">
        <f t="shared" ref="P905:P968" si="1908">(DEGREES(ACOS(((-(((SUMPRODUCT(G905:I905,$I$8:$K$8))*(SUMPRODUCT(G905:I905,$I$10:$K$10))-(SUMPRODUCT(J905:L905,$I$8:$K$8))*(SUMPRODUCT(J905:L905,$I$10:$K$10)))-((SUMPRODUCT(A905:C905,$I$8:$K$8))*(SUMPRODUCT(A905:C905,$I$10:$K$10))-(SUMPRODUCT(D905:F905,$I$8:$K$8))*(SUMPRODUCT(D905:F905,$I$10:$K$10))))*(((SUMPRODUCT(G905:I905,$I$8:$K$8))*(SUMPRODUCT(G905:I905,$I$10:$K$10))+(SUMPRODUCT(J905:L905,$I$8:$K$8))*(SUMPRODUCT(J905:L905,$I$10:$K$10)))-((SUMPRODUCT(A905:C905,$I$8:$K$8))*(SUMPRODUCT(A905:C905,$I$10:$K$10))+(SUMPRODUCT(D905:F905,$I$8:$K$8))*(SUMPRODUCT(D905:F905,$I$10:$K$10)))))+((((SUMPRODUCT(A905:C905,$I$8:$K$8))*(SUMPRODUCT(D905:F905,$I$10:$K$10))+(SUMPRODUCT(A905:C905,$I$10:$K$10))*(SUMPRODUCT(D905:F905,$I$8:$K$8)))-((SUMPRODUCT(G905:I905,$I$8:$K$8))*(SUMPRODUCT(J905:L905,$I$10:$K$10))+(SUMPRODUCT(G905:I905,$I$10:$K$10))*(SUMPRODUCT(J905:L905,$I$8:$K$8))))*(SQRT(((((SUMPRODUCT(G905:I905,$I$8:$K$8))*(SUMPRODUCT(G905:I905,$I$10:$K$10))-(SUMPRODUCT(J905:L905,$I$8:$K$8))*(SUMPRODUCT(J905:L905,$I$10:$K$10)))-((SUMPRODUCT(A905:C905,$I$8:$K$8))*(SUMPRODUCT(A905:C905,$I$10:$K$10))-(SUMPRODUCT(D905:F905,$I$8:$K$8))*(SUMPRODUCT(D905:F905,$I$10:$K$10))))^2)+((((SUMPRODUCT(A905:C905,$I$8:$K$8))*(SUMPRODUCT(D905:F905,$I$10:$K$10))+(SUMPRODUCT(A905:C905,$I$10:$K$10))*(SUMPRODUCT(D905:F905,$I$8:$K$8)))-((SUMPRODUCT(G905:I905,$I$8:$K$8))*(SUMPRODUCT(J905:L905,$I$10:$K$10))+(SUMPRODUCT(G905:I905,$I$10:$K$10))*(SUMPRODUCT(J905:L905,$I$8:$K$8))))^2)-((((SUMPRODUCT(G905:I905,$I$8:$K$8))*(SUMPRODUCT(G905:I905,$I$10:$K$10))+(SUMPRODUCT(J905:L905,$I$8:$K$8))*(SUMPRODUCT(J905:L905,$I$10:$K$10)))-((SUMPRODUCT(A905:C905,$I$8:$K$8))*(SUMPRODUCT(A905:C905,$I$10:$K$10))+(SUMPRODUCT(D905:F905,$I$8:$K$8))*(SUMPRODUCT(D905:F905,$I$10:$K$10))))^2)))))/(((((SUMPRODUCT(G905:I905,$I$8:$K$8))*(SUMPRODUCT(G905:I905,$I$10:$K$10))-(SUMPRODUCT(J905:L905,$I$8:$K$8))*(SUMPRODUCT(J905:L905,$I$10:$K$10)))-((SUMPRODUCT(A905:C905,$I$8:$K$8))*(SUMPRODUCT(A905:C905,$I$10:$K$10))-(SUMPRODUCT(D905:F905,$I$8:$K$8))*(SUMPRODUCT(D905:F905,$I$10:$K$10))))^2)+((((SUMPRODUCT(A905:C905,$I$8:$K$8))*(SUMPRODUCT(D905:F905,$I$10:$K$10))+(SUMPRODUCT(A905:C905,$I$10:$K$10))*(SUMPRODUCT(D905:F905,$I$8:$K$8)))-((SUMPRODUCT(G905:I905,$I$8:$K$8))*(SUMPRODUCT(J905:L905,$I$10:$K$10))+(SUMPRODUCT(G905:I905,$I$10:$K$10))*(SUMPRODUCT(J905:L905,$I$8:$K$8))))^2)))))/2</f>
        <v>21.97380915436521</v>
      </c>
      <c r="R905">
        <f t="shared" si="1905"/>
        <v>1.2405572802111919</v>
      </c>
      <c r="T905">
        <f t="shared" si="1896"/>
        <v>21.956388193017506</v>
      </c>
      <c r="V905">
        <f t="shared" si="1906"/>
        <v>0</v>
      </c>
    </row>
    <row r="906" spans="1:22" x14ac:dyDescent="0.2">
      <c r="A906">
        <f t="shared" ref="A906:A969" si="1909">(1/(SQRT(2)))*(COS(RADIANS(45)))</f>
        <v>0.5</v>
      </c>
      <c r="B906">
        <f t="shared" si="1897"/>
        <v>0.47190047579161459</v>
      </c>
      <c r="C906">
        <f t="shared" si="1898"/>
        <v>0.16525719635661151</v>
      </c>
      <c r="D906">
        <f t="shared" ref="D906:D969" si="1910">(-((1/(SQRT(2)))*(SIN(RADIANS(45)))))</f>
        <v>-0.49999999999999989</v>
      </c>
      <c r="E906">
        <f t="shared" si="1899"/>
        <v>0.47190047579161465</v>
      </c>
      <c r="F906">
        <f t="shared" si="1900"/>
        <v>0.16525719635661154</v>
      </c>
      <c r="G906">
        <f t="shared" ref="G906:G969" si="1911">(1/(SQRT(2)))*(COS(RADIANS(-45)))</f>
        <v>0.5</v>
      </c>
      <c r="H906">
        <f t="shared" si="1901"/>
        <v>-0.47190047579161459</v>
      </c>
      <c r="I906">
        <f t="shared" si="1902"/>
        <v>-0.16525719635661151</v>
      </c>
      <c r="J906">
        <f t="shared" ref="J906:J969" si="1912">(-((1/(SQRT(2)))*(SIN(RADIANS(-45)))))</f>
        <v>0.49999999999999989</v>
      </c>
      <c r="K906">
        <f t="shared" si="1903"/>
        <v>0.47190047579161465</v>
      </c>
      <c r="L906">
        <f t="shared" si="1904"/>
        <v>0.16525719635661154</v>
      </c>
      <c r="N906">
        <v>19.3</v>
      </c>
      <c r="O906">
        <f t="shared" si="1907"/>
        <v>68.027405611820811</v>
      </c>
      <c r="P906">
        <f t="shared" si="1908"/>
        <v>21.972594388179189</v>
      </c>
      <c r="R906">
        <f t="shared" si="1905"/>
        <v>1.2518124456728827</v>
      </c>
      <c r="T906">
        <f t="shared" ref="T906:T969" si="1913">(P906-$V$2516)</f>
        <v>21.955173426831486</v>
      </c>
      <c r="V906">
        <f t="shared" si="1906"/>
        <v>0</v>
      </c>
    </row>
    <row r="907" spans="1:22" x14ac:dyDescent="0.2">
      <c r="A907">
        <f t="shared" si="1909"/>
        <v>0.5</v>
      </c>
      <c r="B907">
        <f t="shared" si="1897"/>
        <v>0.47161132897380037</v>
      </c>
      <c r="C907">
        <f t="shared" si="1898"/>
        <v>0.16608056594185161</v>
      </c>
      <c r="D907">
        <f t="shared" si="1910"/>
        <v>-0.49999999999999989</v>
      </c>
      <c r="E907">
        <f t="shared" si="1899"/>
        <v>0.47161132897380048</v>
      </c>
      <c r="F907">
        <f t="shared" si="1900"/>
        <v>0.16608056594185164</v>
      </c>
      <c r="G907">
        <f t="shared" si="1911"/>
        <v>0.5</v>
      </c>
      <c r="H907">
        <f t="shared" si="1901"/>
        <v>-0.47161132897380037</v>
      </c>
      <c r="I907">
        <f t="shared" si="1902"/>
        <v>-0.16608056594185161</v>
      </c>
      <c r="J907">
        <f t="shared" si="1912"/>
        <v>0.49999999999999989</v>
      </c>
      <c r="K907">
        <f t="shared" si="1903"/>
        <v>0.47161132897380048</v>
      </c>
      <c r="L907">
        <f t="shared" si="1904"/>
        <v>0.16608056594185164</v>
      </c>
      <c r="N907">
        <v>19.399999999999999</v>
      </c>
      <c r="O907">
        <f t="shared" si="1907"/>
        <v>68.028685293585895</v>
      </c>
      <c r="P907">
        <f t="shared" si="1908"/>
        <v>21.971314706414116</v>
      </c>
      <c r="R907">
        <f t="shared" si="1905"/>
        <v>1.2630622115100749</v>
      </c>
      <c r="T907">
        <f t="shared" si="1913"/>
        <v>21.953893745066413</v>
      </c>
      <c r="V907">
        <f t="shared" si="1906"/>
        <v>0</v>
      </c>
    </row>
    <row r="908" spans="1:22" x14ac:dyDescent="0.2">
      <c r="A908">
        <f t="shared" si="1909"/>
        <v>0.5</v>
      </c>
      <c r="B908">
        <f t="shared" ref="B908:B971" si="1914">((1/(SQRT(2)))*(COS(RADIANS(N908))))*(SIN(RADIANS(45)))</f>
        <v>0.47132074554608916</v>
      </c>
      <c r="C908">
        <f t="shared" ref="C908:C971" si="1915">((1/(SQRT(2)))*(SIN(RADIANS(N908))))*(SIN(RADIANS(45)))</f>
        <v>0.16690342961688542</v>
      </c>
      <c r="D908">
        <f t="shared" si="1910"/>
        <v>-0.49999999999999989</v>
      </c>
      <c r="E908">
        <f t="shared" ref="E908:E971" si="1916">((1/(SQRT(2)))*(COS(RADIANS(N908))))*(COS(RADIANS(45)))</f>
        <v>0.47132074554608921</v>
      </c>
      <c r="F908">
        <f t="shared" ref="F908:F971" si="1917">(((1/(SQRT(2)))*(SIN(RADIANS(N908))))*(COS(RADIANS(45))))</f>
        <v>0.16690342961688545</v>
      </c>
      <c r="G908">
        <f t="shared" si="1911"/>
        <v>0.5</v>
      </c>
      <c r="H908">
        <f t="shared" ref="H908:H971" si="1918">((1/(SQRT(2)))*(COS(RADIANS(N908))))*(SIN(RADIANS(-45)))</f>
        <v>-0.47132074554608916</v>
      </c>
      <c r="I908">
        <f t="shared" ref="I908:I971" si="1919">((1/(SQRT(2)))*(SIN(RADIANS(N908))))*(SIN(RADIANS(-45)))</f>
        <v>-0.16690342961688542</v>
      </c>
      <c r="J908">
        <f t="shared" si="1912"/>
        <v>0.49999999999999989</v>
      </c>
      <c r="K908">
        <f t="shared" ref="K908:K971" si="1920">((1/(SQRT(2)))*(COS(RADIANS(N908))))*(COS(RADIANS(-45)))</f>
        <v>0.47132074554608921</v>
      </c>
      <c r="L908">
        <f t="shared" ref="L908:L971" si="1921">(((1/(SQRT(2)))*(SIN(RADIANS(N908))))*(COS(RADIANS(-45))))</f>
        <v>0.16690342961688545</v>
      </c>
      <c r="N908">
        <v>19.5</v>
      </c>
      <c r="O908">
        <f t="shared" si="1907"/>
        <v>68.030029870995904</v>
      </c>
      <c r="P908">
        <f t="shared" si="1908"/>
        <v>21.969970129004107</v>
      </c>
      <c r="R908">
        <f t="shared" ref="R908:R971" si="1922">P908-P1088</f>
        <v>1.2743065577141621</v>
      </c>
      <c r="T908">
        <f t="shared" si="1913"/>
        <v>21.952549167656404</v>
      </c>
      <c r="V908">
        <f t="shared" ref="V908:V971" si="1923">IF(T908=0,N908,0)</f>
        <v>0</v>
      </c>
    </row>
    <row r="909" spans="1:22" x14ac:dyDescent="0.2">
      <c r="A909">
        <f t="shared" si="1909"/>
        <v>0.5</v>
      </c>
      <c r="B909">
        <f t="shared" si="1914"/>
        <v>0.47102872639364823</v>
      </c>
      <c r="C909">
        <f t="shared" si="1915"/>
        <v>0.16772578487512749</v>
      </c>
      <c r="D909">
        <f t="shared" si="1910"/>
        <v>-0.49999999999999989</v>
      </c>
      <c r="E909">
        <f t="shared" si="1916"/>
        <v>0.47102872639364829</v>
      </c>
      <c r="F909">
        <f t="shared" si="1917"/>
        <v>0.16772578487512751</v>
      </c>
      <c r="G909">
        <f t="shared" si="1911"/>
        <v>0.5</v>
      </c>
      <c r="H909">
        <f t="shared" si="1918"/>
        <v>-0.47102872639364823</v>
      </c>
      <c r="I909">
        <f t="shared" si="1919"/>
        <v>-0.16772578487512749</v>
      </c>
      <c r="J909">
        <f t="shared" si="1912"/>
        <v>0.49999999999999989</v>
      </c>
      <c r="K909">
        <f t="shared" si="1920"/>
        <v>0.47102872639364829</v>
      </c>
      <c r="L909">
        <f t="shared" si="1921"/>
        <v>0.16772578487512751</v>
      </c>
      <c r="N909">
        <v>19.600000000000001</v>
      </c>
      <c r="O909">
        <f t="shared" si="1907"/>
        <v>68.031439323996892</v>
      </c>
      <c r="P909">
        <f t="shared" si="1908"/>
        <v>21.968560676003115</v>
      </c>
      <c r="R909">
        <f t="shared" si="1922"/>
        <v>1.2855454642857609</v>
      </c>
      <c r="T909">
        <f t="shared" si="1913"/>
        <v>21.951139714655412</v>
      </c>
      <c r="V909">
        <f t="shared" si="1923"/>
        <v>0</v>
      </c>
    </row>
    <row r="910" spans="1:22" x14ac:dyDescent="0.2">
      <c r="A910">
        <f t="shared" si="1909"/>
        <v>0.5</v>
      </c>
      <c r="B910">
        <f t="shared" si="1914"/>
        <v>0.47073527240601887</v>
      </c>
      <c r="C910">
        <f t="shared" si="1915"/>
        <v>0.16854762921154101</v>
      </c>
      <c r="D910">
        <f t="shared" si="1910"/>
        <v>-0.49999999999999989</v>
      </c>
      <c r="E910">
        <f t="shared" si="1916"/>
        <v>0.47073527240601898</v>
      </c>
      <c r="F910">
        <f t="shared" si="1917"/>
        <v>0.16854762921154104</v>
      </c>
      <c r="G910">
        <f t="shared" si="1911"/>
        <v>0.5</v>
      </c>
      <c r="H910">
        <f t="shared" si="1918"/>
        <v>-0.47073527240601887</v>
      </c>
      <c r="I910">
        <f t="shared" si="1919"/>
        <v>-0.16854762921154101</v>
      </c>
      <c r="J910">
        <f t="shared" si="1912"/>
        <v>0.49999999999999989</v>
      </c>
      <c r="K910">
        <f t="shared" si="1920"/>
        <v>0.47073527240601898</v>
      </c>
      <c r="L910">
        <f t="shared" si="1921"/>
        <v>0.16854762921154104</v>
      </c>
      <c r="N910">
        <v>19.7</v>
      </c>
      <c r="O910">
        <f t="shared" si="1907"/>
        <v>68.032913632415244</v>
      </c>
      <c r="P910">
        <f t="shared" si="1908"/>
        <v>21.967086367584756</v>
      </c>
      <c r="R910">
        <f t="shared" si="1922"/>
        <v>1.2967789112344477</v>
      </c>
      <c r="T910">
        <f t="shared" si="1913"/>
        <v>21.949665406237052</v>
      </c>
      <c r="V910">
        <f t="shared" si="1923"/>
        <v>0</v>
      </c>
    </row>
    <row r="911" spans="1:22" x14ac:dyDescent="0.2">
      <c r="A911">
        <f t="shared" si="1909"/>
        <v>0.5</v>
      </c>
      <c r="B911">
        <f t="shared" si="1914"/>
        <v>0.47044038447711262</v>
      </c>
      <c r="C911">
        <f t="shared" si="1915"/>
        <v>0.16936896012264568</v>
      </c>
      <c r="D911">
        <f t="shared" si="1910"/>
        <v>-0.49999999999999989</v>
      </c>
      <c r="E911">
        <f t="shared" si="1916"/>
        <v>0.47044038447711273</v>
      </c>
      <c r="F911">
        <f t="shared" si="1917"/>
        <v>0.16936896012264571</v>
      </c>
      <c r="G911">
        <f t="shared" si="1911"/>
        <v>0.5</v>
      </c>
      <c r="H911">
        <f t="shared" si="1918"/>
        <v>-0.47044038447711262</v>
      </c>
      <c r="I911">
        <f t="shared" si="1919"/>
        <v>-0.16936896012264568</v>
      </c>
      <c r="J911">
        <f t="shared" si="1912"/>
        <v>0.49999999999999989</v>
      </c>
      <c r="K911">
        <f t="shared" si="1920"/>
        <v>0.47044038447711273</v>
      </c>
      <c r="L911">
        <f t="shared" si="1921"/>
        <v>0.16936896012264571</v>
      </c>
      <c r="N911">
        <v>19.8</v>
      </c>
      <c r="O911">
        <f t="shared" si="1907"/>
        <v>68.034452775957988</v>
      </c>
      <c r="P911">
        <f t="shared" si="1908"/>
        <v>21.96554722404202</v>
      </c>
      <c r="R911">
        <f t="shared" si="1922"/>
        <v>1.3080068785784817</v>
      </c>
      <c r="T911">
        <f t="shared" si="1913"/>
        <v>21.948126262694316</v>
      </c>
      <c r="V911">
        <f t="shared" si="1923"/>
        <v>0</v>
      </c>
    </row>
    <row r="912" spans="1:22" x14ac:dyDescent="0.2">
      <c r="A912">
        <f t="shared" si="1909"/>
        <v>0.5</v>
      </c>
      <c r="B912">
        <f t="shared" si="1914"/>
        <v>0.47014406350520938</v>
      </c>
      <c r="C912">
        <f t="shared" si="1915"/>
        <v>0.17018977510652503</v>
      </c>
      <c r="D912">
        <f t="shared" si="1910"/>
        <v>-0.49999999999999989</v>
      </c>
      <c r="E912">
        <f t="shared" si="1916"/>
        <v>0.47014406350520943</v>
      </c>
      <c r="F912">
        <f t="shared" si="1917"/>
        <v>0.17018977510652505</v>
      </c>
      <c r="G912">
        <f t="shared" si="1911"/>
        <v>0.5</v>
      </c>
      <c r="H912">
        <f t="shared" si="1918"/>
        <v>-0.47014406350520938</v>
      </c>
      <c r="I912">
        <f t="shared" si="1919"/>
        <v>-0.17018977510652503</v>
      </c>
      <c r="J912">
        <f t="shared" si="1912"/>
        <v>0.49999999999999989</v>
      </c>
      <c r="K912">
        <f t="shared" si="1920"/>
        <v>0.47014406350520943</v>
      </c>
      <c r="L912">
        <f t="shared" si="1921"/>
        <v>0.17018977510652505</v>
      </c>
      <c r="N912">
        <v>19.899999999999999</v>
      </c>
      <c r="O912">
        <f t="shared" si="1907"/>
        <v>68.036056734212963</v>
      </c>
      <c r="P912">
        <f t="shared" si="1908"/>
        <v>21.963943265787041</v>
      </c>
      <c r="R912">
        <f t="shared" si="1922"/>
        <v>1.3192293463444571</v>
      </c>
      <c r="T912">
        <f t="shared" si="1913"/>
        <v>21.946522304439338</v>
      </c>
      <c r="V912">
        <f t="shared" si="1923"/>
        <v>0</v>
      </c>
    </row>
    <row r="913" spans="1:22" x14ac:dyDescent="0.2">
      <c r="A913">
        <f t="shared" si="1909"/>
        <v>0.5</v>
      </c>
      <c r="B913">
        <f t="shared" si="1914"/>
        <v>0.4698463103929541</v>
      </c>
      <c r="C913">
        <f t="shared" si="1915"/>
        <v>0.17101007166283433</v>
      </c>
      <c r="D913">
        <f t="shared" si="1910"/>
        <v>-0.49999999999999989</v>
      </c>
      <c r="E913">
        <f t="shared" si="1916"/>
        <v>0.46984631039295421</v>
      </c>
      <c r="F913">
        <f t="shared" si="1917"/>
        <v>0.17101007166283436</v>
      </c>
      <c r="G913">
        <f t="shared" si="1911"/>
        <v>0.5</v>
      </c>
      <c r="H913">
        <f t="shared" si="1918"/>
        <v>-0.4698463103929541</v>
      </c>
      <c r="I913">
        <f t="shared" si="1919"/>
        <v>-0.17101007166283433</v>
      </c>
      <c r="J913">
        <f t="shared" si="1912"/>
        <v>0.49999999999999989</v>
      </c>
      <c r="K913">
        <f t="shared" si="1920"/>
        <v>0.46984631039295421</v>
      </c>
      <c r="L913">
        <f t="shared" si="1921"/>
        <v>0.17101007166283436</v>
      </c>
      <c r="N913">
        <v>20</v>
      </c>
      <c r="O913">
        <f t="shared" si="1907"/>
        <v>68.037725486649066</v>
      </c>
      <c r="P913">
        <f t="shared" si="1908"/>
        <v>21.962274513350931</v>
      </c>
      <c r="R913">
        <f t="shared" si="1922"/>
        <v>1.3304462945671958</v>
      </c>
      <c r="T913">
        <f t="shared" si="1913"/>
        <v>21.944853552003227</v>
      </c>
      <c r="V913">
        <f t="shared" si="1923"/>
        <v>0</v>
      </c>
    </row>
    <row r="914" spans="1:22" x14ac:dyDescent="0.2">
      <c r="A914">
        <f t="shared" si="1909"/>
        <v>0.5</v>
      </c>
      <c r="B914">
        <f t="shared" si="1914"/>
        <v>0.46954712604735449</v>
      </c>
      <c r="C914">
        <f t="shared" si="1915"/>
        <v>0.17182984729280801</v>
      </c>
      <c r="D914">
        <f t="shared" si="1910"/>
        <v>-0.49999999999999989</v>
      </c>
      <c r="E914">
        <f t="shared" si="1916"/>
        <v>0.46954712604735455</v>
      </c>
      <c r="F914">
        <f t="shared" si="1917"/>
        <v>0.17182984729280804</v>
      </c>
      <c r="G914">
        <f t="shared" si="1911"/>
        <v>0.5</v>
      </c>
      <c r="H914">
        <f t="shared" si="1918"/>
        <v>-0.46954712604735449</v>
      </c>
      <c r="I914">
        <f t="shared" si="1919"/>
        <v>-0.17182984729280801</v>
      </c>
      <c r="J914">
        <f t="shared" si="1912"/>
        <v>0.49999999999999989</v>
      </c>
      <c r="K914">
        <f t="shared" si="1920"/>
        <v>0.46954712604735455</v>
      </c>
      <c r="L914">
        <f t="shared" si="1921"/>
        <v>0.17182984729280804</v>
      </c>
      <c r="N914">
        <v>20.100000000000001</v>
      </c>
      <c r="O914">
        <f t="shared" si="1907"/>
        <v>68.039459012616476</v>
      </c>
      <c r="P914">
        <f t="shared" si="1908"/>
        <v>21.960540987383538</v>
      </c>
      <c r="R914">
        <f t="shared" si="1922"/>
        <v>1.3416577032894104</v>
      </c>
      <c r="T914">
        <f t="shared" si="1913"/>
        <v>21.943120026035835</v>
      </c>
      <c r="V914">
        <f t="shared" si="1923"/>
        <v>0</v>
      </c>
    </row>
    <row r="915" spans="1:22" x14ac:dyDescent="0.2">
      <c r="A915">
        <f t="shared" si="1909"/>
        <v>0.5</v>
      </c>
      <c r="B915">
        <f t="shared" si="1914"/>
        <v>0.46924651137977785</v>
      </c>
      <c r="C915">
        <f t="shared" si="1915"/>
        <v>0.17264909949926729</v>
      </c>
      <c r="D915">
        <f t="shared" si="1910"/>
        <v>-0.49999999999999989</v>
      </c>
      <c r="E915">
        <f t="shared" si="1916"/>
        <v>0.46924651137977796</v>
      </c>
      <c r="F915">
        <f t="shared" si="1917"/>
        <v>0.17264909949926732</v>
      </c>
      <c r="G915">
        <f t="shared" si="1911"/>
        <v>0.5</v>
      </c>
      <c r="H915">
        <f t="shared" si="1918"/>
        <v>-0.46924651137977785</v>
      </c>
      <c r="I915">
        <f t="shared" si="1919"/>
        <v>-0.17264909949926729</v>
      </c>
      <c r="J915">
        <f t="shared" si="1912"/>
        <v>0.49999999999999989</v>
      </c>
      <c r="K915">
        <f t="shared" si="1920"/>
        <v>0.46924651137977796</v>
      </c>
      <c r="L915">
        <f t="shared" si="1921"/>
        <v>0.17264909949926732</v>
      </c>
      <c r="N915">
        <v>20.2</v>
      </c>
      <c r="O915">
        <f t="shared" si="1907"/>
        <v>68.041257291346867</v>
      </c>
      <c r="P915">
        <f t="shared" si="1908"/>
        <v>21.958742708653141</v>
      </c>
      <c r="R915">
        <f t="shared" si="1922"/>
        <v>1.3528635525613417</v>
      </c>
      <c r="T915">
        <f t="shared" si="1913"/>
        <v>21.941321747305437</v>
      </c>
      <c r="V915">
        <f t="shared" si="1923"/>
        <v>0</v>
      </c>
    </row>
    <row r="916" spans="1:22" x14ac:dyDescent="0.2">
      <c r="A916">
        <f t="shared" si="1909"/>
        <v>0.5</v>
      </c>
      <c r="B916">
        <f t="shared" si="1914"/>
        <v>0.46894446730594874</v>
      </c>
      <c r="C916">
        <f t="shared" si="1915"/>
        <v>0.17346782578662789</v>
      </c>
      <c r="D916">
        <f t="shared" si="1910"/>
        <v>-0.49999999999999989</v>
      </c>
      <c r="E916">
        <f t="shared" si="1916"/>
        <v>0.4689444673059488</v>
      </c>
      <c r="F916">
        <f t="shared" si="1917"/>
        <v>0.17346782578662792</v>
      </c>
      <c r="G916">
        <f t="shared" si="1911"/>
        <v>0.5</v>
      </c>
      <c r="H916">
        <f t="shared" si="1918"/>
        <v>-0.46894446730594874</v>
      </c>
      <c r="I916">
        <f t="shared" si="1919"/>
        <v>-0.17346782578662789</v>
      </c>
      <c r="J916">
        <f t="shared" si="1912"/>
        <v>0.49999999999999989</v>
      </c>
      <c r="K916">
        <f t="shared" si="1920"/>
        <v>0.4689444673059488</v>
      </c>
      <c r="L916">
        <f t="shared" si="1921"/>
        <v>0.17346782578662792</v>
      </c>
      <c r="N916">
        <v>20.3</v>
      </c>
      <c r="O916">
        <f t="shared" si="1907"/>
        <v>68.043120301953593</v>
      </c>
      <c r="P916">
        <f t="shared" si="1908"/>
        <v>21.956879698046411</v>
      </c>
      <c r="R916">
        <f t="shared" si="1922"/>
        <v>1.3640638224407482</v>
      </c>
      <c r="T916">
        <f t="shared" si="1913"/>
        <v>21.939458736698707</v>
      </c>
      <c r="V916">
        <f t="shared" si="1923"/>
        <v>0</v>
      </c>
    </row>
    <row r="917" spans="1:22" x14ac:dyDescent="0.2">
      <c r="A917">
        <f t="shared" si="1909"/>
        <v>0.5</v>
      </c>
      <c r="B917">
        <f t="shared" si="1914"/>
        <v>0.46864099474594562</v>
      </c>
      <c r="C917">
        <f t="shared" si="1915"/>
        <v>0.17428602366090756</v>
      </c>
      <c r="D917">
        <f t="shared" si="1910"/>
        <v>-0.49999999999999989</v>
      </c>
      <c r="E917">
        <f t="shared" si="1916"/>
        <v>0.46864099474594567</v>
      </c>
      <c r="F917">
        <f t="shared" si="1917"/>
        <v>0.17428602366090759</v>
      </c>
      <c r="G917">
        <f t="shared" si="1911"/>
        <v>0.5</v>
      </c>
      <c r="H917">
        <f t="shared" si="1918"/>
        <v>-0.46864099474594562</v>
      </c>
      <c r="I917">
        <f t="shared" si="1919"/>
        <v>-0.17428602366090756</v>
      </c>
      <c r="J917">
        <f t="shared" si="1912"/>
        <v>0.49999999999999989</v>
      </c>
      <c r="K917">
        <f t="shared" si="1920"/>
        <v>0.46864099474594567</v>
      </c>
      <c r="L917">
        <f t="shared" si="1921"/>
        <v>0.17428602366090759</v>
      </c>
      <c r="N917">
        <v>20.399999999999999</v>
      </c>
      <c r="O917">
        <f t="shared" si="1907"/>
        <v>68.045048023431946</v>
      </c>
      <c r="P917">
        <f t="shared" si="1908"/>
        <v>21.954951976568047</v>
      </c>
      <c r="R917">
        <f t="shared" si="1922"/>
        <v>1.3752584929924616</v>
      </c>
      <c r="T917">
        <f t="shared" si="1913"/>
        <v>21.937531015220344</v>
      </c>
      <c r="V917">
        <f t="shared" si="1923"/>
        <v>0</v>
      </c>
    </row>
    <row r="918" spans="1:22" x14ac:dyDescent="0.2">
      <c r="A918">
        <f t="shared" si="1909"/>
        <v>0.5</v>
      </c>
      <c r="B918">
        <f t="shared" si="1914"/>
        <v>0.46833609462419873</v>
      </c>
      <c r="C918">
        <f t="shared" si="1915"/>
        <v>0.17510369062973369</v>
      </c>
      <c r="D918">
        <f t="shared" si="1910"/>
        <v>-0.49999999999999989</v>
      </c>
      <c r="E918">
        <f t="shared" si="1916"/>
        <v>0.46833609462419878</v>
      </c>
      <c r="F918">
        <f t="shared" si="1917"/>
        <v>0.17510369062973372</v>
      </c>
      <c r="G918">
        <f t="shared" si="1911"/>
        <v>0.5</v>
      </c>
      <c r="H918">
        <f t="shared" si="1918"/>
        <v>-0.46833609462419873</v>
      </c>
      <c r="I918">
        <f t="shared" si="1919"/>
        <v>-0.17510369062973369</v>
      </c>
      <c r="J918">
        <f t="shared" si="1912"/>
        <v>0.49999999999999989</v>
      </c>
      <c r="K918">
        <f t="shared" si="1920"/>
        <v>0.46833609462419878</v>
      </c>
      <c r="L918">
        <f t="shared" si="1921"/>
        <v>0.17510369062973372</v>
      </c>
      <c r="N918">
        <v>20.5</v>
      </c>
      <c r="O918">
        <f t="shared" si="1907"/>
        <v>68.047040434659365</v>
      </c>
      <c r="P918">
        <f t="shared" si="1908"/>
        <v>21.952959565340635</v>
      </c>
      <c r="R918">
        <f t="shared" si="1922"/>
        <v>1.3864475442881705</v>
      </c>
      <c r="T918">
        <f t="shared" si="1913"/>
        <v>21.935538603992931</v>
      </c>
      <c r="V918">
        <f t="shared" si="1923"/>
        <v>0</v>
      </c>
    </row>
    <row r="919" spans="1:22" x14ac:dyDescent="0.2">
      <c r="A919">
        <f t="shared" si="1909"/>
        <v>0.5</v>
      </c>
      <c r="B919">
        <f t="shared" si="1914"/>
        <v>0.46802976786948652</v>
      </c>
      <c r="C919">
        <f t="shared" si="1915"/>
        <v>0.17592082420235089</v>
      </c>
      <c r="D919">
        <f t="shared" si="1910"/>
        <v>-0.49999999999999989</v>
      </c>
      <c r="E919">
        <f t="shared" si="1916"/>
        <v>0.46802976786948658</v>
      </c>
      <c r="F919">
        <f t="shared" si="1917"/>
        <v>0.17592082420235092</v>
      </c>
      <c r="G919">
        <f t="shared" si="1911"/>
        <v>0.5</v>
      </c>
      <c r="H919">
        <f t="shared" si="1918"/>
        <v>-0.46802976786948652</v>
      </c>
      <c r="I919">
        <f t="shared" si="1919"/>
        <v>-0.17592082420235089</v>
      </c>
      <c r="J919">
        <f t="shared" si="1912"/>
        <v>0.49999999999999989</v>
      </c>
      <c r="K919">
        <f t="shared" si="1920"/>
        <v>0.46802976786948658</v>
      </c>
      <c r="L919">
        <f t="shared" si="1921"/>
        <v>0.17592082420235092</v>
      </c>
      <c r="N919">
        <v>20.6</v>
      </c>
      <c r="O919">
        <f t="shared" si="1907"/>
        <v>68.049097514395598</v>
      </c>
      <c r="P919">
        <f t="shared" si="1908"/>
        <v>21.950902485604413</v>
      </c>
      <c r="R919">
        <f t="shared" si="1922"/>
        <v>1.3976309564062603</v>
      </c>
      <c r="T919">
        <f t="shared" si="1913"/>
        <v>21.93348152425671</v>
      </c>
      <c r="V919">
        <f t="shared" si="1923"/>
        <v>0</v>
      </c>
    </row>
    <row r="920" spans="1:22" x14ac:dyDescent="0.2">
      <c r="A920">
        <f t="shared" si="1909"/>
        <v>0.5</v>
      </c>
      <c r="B920">
        <f t="shared" si="1914"/>
        <v>0.46772201541493363</v>
      </c>
      <c r="C920">
        <f t="shared" si="1915"/>
        <v>0.17673742188962854</v>
      </c>
      <c r="D920">
        <f t="shared" si="1910"/>
        <v>-0.49999999999999989</v>
      </c>
      <c r="E920">
        <f t="shared" si="1916"/>
        <v>0.46772201541493369</v>
      </c>
      <c r="F920">
        <f t="shared" si="1917"/>
        <v>0.17673742188962857</v>
      </c>
      <c r="G920">
        <f t="shared" si="1911"/>
        <v>0.5</v>
      </c>
      <c r="H920">
        <f t="shared" si="1918"/>
        <v>-0.46772201541493363</v>
      </c>
      <c r="I920">
        <f t="shared" si="1919"/>
        <v>-0.17673742188962854</v>
      </c>
      <c r="J920">
        <f t="shared" si="1912"/>
        <v>0.49999999999999989</v>
      </c>
      <c r="K920">
        <f t="shared" si="1920"/>
        <v>0.46772201541493369</v>
      </c>
      <c r="L920">
        <f t="shared" si="1921"/>
        <v>0.17673742188962857</v>
      </c>
      <c r="N920">
        <v>20.7</v>
      </c>
      <c r="O920">
        <f t="shared" si="1907"/>
        <v>68.051219241282865</v>
      </c>
      <c r="P920">
        <f t="shared" si="1908"/>
        <v>21.948780758717149</v>
      </c>
      <c r="R920">
        <f t="shared" si="1922"/>
        <v>1.4088087094315398</v>
      </c>
      <c r="T920">
        <f t="shared" si="1913"/>
        <v>21.931359797369446</v>
      </c>
      <c r="V920">
        <f t="shared" si="1923"/>
        <v>0</v>
      </c>
    </row>
    <row r="921" spans="1:22" x14ac:dyDescent="0.2">
      <c r="A921">
        <f t="shared" si="1909"/>
        <v>0.5</v>
      </c>
      <c r="B921">
        <f t="shared" si="1914"/>
        <v>0.46741283819800716</v>
      </c>
      <c r="C921">
        <f t="shared" si="1915"/>
        <v>0.17755348120406847</v>
      </c>
      <c r="D921">
        <f t="shared" si="1910"/>
        <v>-0.49999999999999989</v>
      </c>
      <c r="E921">
        <f t="shared" si="1916"/>
        <v>0.46741283819800722</v>
      </c>
      <c r="F921">
        <f t="shared" si="1917"/>
        <v>0.1775534812040685</v>
      </c>
      <c r="G921">
        <f t="shared" si="1911"/>
        <v>0.5</v>
      </c>
      <c r="H921">
        <f t="shared" si="1918"/>
        <v>-0.46741283819800716</v>
      </c>
      <c r="I921">
        <f t="shared" si="1919"/>
        <v>-0.17755348120406847</v>
      </c>
      <c r="J921">
        <f t="shared" si="1912"/>
        <v>0.49999999999999989</v>
      </c>
      <c r="K921">
        <f t="shared" si="1920"/>
        <v>0.46741283819800722</v>
      </c>
      <c r="L921">
        <f t="shared" si="1921"/>
        <v>0.1775534812040685</v>
      </c>
      <c r="N921">
        <v>20.8</v>
      </c>
      <c r="O921">
        <f t="shared" si="1907"/>
        <v>68.053405593846236</v>
      </c>
      <c r="P921">
        <f t="shared" si="1908"/>
        <v>21.946594406153771</v>
      </c>
      <c r="R921">
        <f t="shared" si="1922"/>
        <v>1.4199807834548928</v>
      </c>
      <c r="T921">
        <f t="shared" si="1913"/>
        <v>21.929173444806068</v>
      </c>
      <c r="V921">
        <f t="shared" si="1923"/>
        <v>0</v>
      </c>
    </row>
    <row r="922" spans="1:22" x14ac:dyDescent="0.2">
      <c r="A922">
        <f t="shared" si="1909"/>
        <v>0.5</v>
      </c>
      <c r="B922">
        <f t="shared" si="1914"/>
        <v>0.46710223716051463</v>
      </c>
      <c r="C922">
        <f t="shared" si="1915"/>
        <v>0.17836899965981251</v>
      </c>
      <c r="D922">
        <f t="shared" si="1910"/>
        <v>-0.49999999999999989</v>
      </c>
      <c r="E922">
        <f t="shared" si="1916"/>
        <v>0.46710223716051469</v>
      </c>
      <c r="F922">
        <f t="shared" si="1917"/>
        <v>0.17836899965981254</v>
      </c>
      <c r="G922">
        <f t="shared" si="1911"/>
        <v>0.5</v>
      </c>
      <c r="H922">
        <f t="shared" si="1918"/>
        <v>-0.46710223716051463</v>
      </c>
      <c r="I922">
        <f t="shared" si="1919"/>
        <v>-0.17836899965981251</v>
      </c>
      <c r="J922">
        <f t="shared" si="1912"/>
        <v>0.49999999999999989</v>
      </c>
      <c r="K922">
        <f t="shared" si="1920"/>
        <v>0.46710223716051469</v>
      </c>
      <c r="L922">
        <f t="shared" si="1921"/>
        <v>0.17836899965981254</v>
      </c>
      <c r="N922">
        <v>20.9</v>
      </c>
      <c r="O922">
        <f t="shared" si="1907"/>
        <v>68.055656550493623</v>
      </c>
      <c r="P922">
        <f t="shared" si="1908"/>
        <v>21.944343449506377</v>
      </c>
      <c r="R922">
        <f t="shared" si="1922"/>
        <v>1.4311471585732427</v>
      </c>
      <c r="T922">
        <f t="shared" si="1913"/>
        <v>21.926922488158674</v>
      </c>
      <c r="V922">
        <f t="shared" si="1923"/>
        <v>0</v>
      </c>
    </row>
    <row r="923" spans="1:22" x14ac:dyDescent="0.2">
      <c r="A923">
        <f t="shared" si="1909"/>
        <v>0.5</v>
      </c>
      <c r="B923">
        <f t="shared" si="1914"/>
        <v>0.46679021324860076</v>
      </c>
      <c r="C923">
        <f t="shared" si="1915"/>
        <v>0.17918397477265008</v>
      </c>
      <c r="D923">
        <f t="shared" si="1910"/>
        <v>-0.49999999999999989</v>
      </c>
      <c r="E923">
        <f t="shared" si="1916"/>
        <v>0.46679021324860082</v>
      </c>
      <c r="F923">
        <f t="shared" si="1917"/>
        <v>0.17918397477265011</v>
      </c>
      <c r="G923">
        <f t="shared" si="1911"/>
        <v>0.5</v>
      </c>
      <c r="H923">
        <f t="shared" si="1918"/>
        <v>-0.46679021324860076</v>
      </c>
      <c r="I923">
        <f t="shared" si="1919"/>
        <v>-0.17918397477265008</v>
      </c>
      <c r="J923">
        <f t="shared" si="1912"/>
        <v>0.49999999999999989</v>
      </c>
      <c r="K923">
        <f t="shared" si="1920"/>
        <v>0.46679021324860082</v>
      </c>
      <c r="L923">
        <f t="shared" si="1921"/>
        <v>0.17918397477265011</v>
      </c>
      <c r="N923">
        <v>21</v>
      </c>
      <c r="O923">
        <f t="shared" si="1907"/>
        <v>68.057972089516099</v>
      </c>
      <c r="P923">
        <f t="shared" si="1908"/>
        <v>21.942027910483901</v>
      </c>
      <c r="R923">
        <f t="shared" si="1922"/>
        <v>1.4423078148891797</v>
      </c>
      <c r="T923">
        <f t="shared" si="1913"/>
        <v>21.924606949136198</v>
      </c>
      <c r="V923">
        <f t="shared" si="1923"/>
        <v>0</v>
      </c>
    </row>
    <row r="924" spans="1:22" x14ac:dyDescent="0.2">
      <c r="A924">
        <f t="shared" si="1909"/>
        <v>0.5</v>
      </c>
      <c r="B924">
        <f t="shared" si="1914"/>
        <v>0.46647676741274441</v>
      </c>
      <c r="C924">
        <f t="shared" si="1915"/>
        <v>0.17999840406002557</v>
      </c>
      <c r="D924">
        <f t="shared" si="1910"/>
        <v>-0.49999999999999989</v>
      </c>
      <c r="E924">
        <f t="shared" si="1916"/>
        <v>0.46647676741274452</v>
      </c>
      <c r="F924">
        <f t="shared" si="1917"/>
        <v>0.1799984040600256</v>
      </c>
      <c r="G924">
        <f t="shared" si="1911"/>
        <v>0.5</v>
      </c>
      <c r="H924">
        <f t="shared" si="1918"/>
        <v>-0.46647676741274441</v>
      </c>
      <c r="I924">
        <f t="shared" si="1919"/>
        <v>-0.17999840406002557</v>
      </c>
      <c r="J924">
        <f t="shared" si="1912"/>
        <v>0.49999999999999989</v>
      </c>
      <c r="K924">
        <f t="shared" si="1920"/>
        <v>0.46647676741274452</v>
      </c>
      <c r="L924">
        <f t="shared" si="1921"/>
        <v>0.1799984040600256</v>
      </c>
      <c r="N924">
        <v>21.1</v>
      </c>
      <c r="O924">
        <f t="shared" si="1907"/>
        <v>68.06035218908805</v>
      </c>
      <c r="P924">
        <f t="shared" si="1908"/>
        <v>21.939647810911953</v>
      </c>
      <c r="R924">
        <f t="shared" si="1922"/>
        <v>1.4534627325107792</v>
      </c>
      <c r="T924">
        <f t="shared" si="1913"/>
        <v>21.92222684956425</v>
      </c>
      <c r="V924">
        <f t="shared" si="1923"/>
        <v>0</v>
      </c>
    </row>
    <row r="925" spans="1:22" x14ac:dyDescent="0.2">
      <c r="A925">
        <f t="shared" si="1909"/>
        <v>0.5</v>
      </c>
      <c r="B925">
        <f t="shared" si="1914"/>
        <v>0.46616190060775597</v>
      </c>
      <c r="C925">
        <f t="shared" si="1915"/>
        <v>0.18081228504104613</v>
      </c>
      <c r="D925">
        <f t="shared" si="1910"/>
        <v>-0.49999999999999989</v>
      </c>
      <c r="E925">
        <f t="shared" si="1916"/>
        <v>0.46616190060775609</v>
      </c>
      <c r="F925">
        <f t="shared" si="1917"/>
        <v>0.18081228504104616</v>
      </c>
      <c r="G925">
        <f t="shared" si="1911"/>
        <v>0.5</v>
      </c>
      <c r="H925">
        <f t="shared" si="1918"/>
        <v>-0.46616190060775597</v>
      </c>
      <c r="I925">
        <f t="shared" si="1919"/>
        <v>-0.18081228504104613</v>
      </c>
      <c r="J925">
        <f t="shared" si="1912"/>
        <v>0.49999999999999989</v>
      </c>
      <c r="K925">
        <f t="shared" si="1920"/>
        <v>0.46616190060775609</v>
      </c>
      <c r="L925">
        <f t="shared" si="1921"/>
        <v>0.18081228504104616</v>
      </c>
      <c r="N925">
        <v>21.2</v>
      </c>
      <c r="O925">
        <f t="shared" si="1907"/>
        <v>68.062796827267377</v>
      </c>
      <c r="P925">
        <f t="shared" si="1908"/>
        <v>21.937203172732623</v>
      </c>
      <c r="R925">
        <f t="shared" si="1922"/>
        <v>1.4646118915513107</v>
      </c>
      <c r="T925">
        <f t="shared" si="1913"/>
        <v>21.91978221138492</v>
      </c>
      <c r="V925">
        <f t="shared" si="1923"/>
        <v>0</v>
      </c>
    </row>
    <row r="926" spans="1:22" x14ac:dyDescent="0.2">
      <c r="A926">
        <f t="shared" si="1909"/>
        <v>0.5</v>
      </c>
      <c r="B926">
        <f t="shared" si="1914"/>
        <v>0.46584561379277439</v>
      </c>
      <c r="C926">
        <f t="shared" si="1915"/>
        <v>0.18162561523648915</v>
      </c>
      <c r="D926">
        <f t="shared" si="1910"/>
        <v>-0.49999999999999989</v>
      </c>
      <c r="E926">
        <f t="shared" si="1916"/>
        <v>0.46584561379277445</v>
      </c>
      <c r="F926">
        <f t="shared" si="1917"/>
        <v>0.18162561523648918</v>
      </c>
      <c r="G926">
        <f t="shared" si="1911"/>
        <v>0.5</v>
      </c>
      <c r="H926">
        <f t="shared" si="1918"/>
        <v>-0.46584561379277439</v>
      </c>
      <c r="I926">
        <f t="shared" si="1919"/>
        <v>-0.18162561523648915</v>
      </c>
      <c r="J926">
        <f t="shared" si="1912"/>
        <v>0.49999999999999989</v>
      </c>
      <c r="K926">
        <f t="shared" si="1920"/>
        <v>0.46584561379277445</v>
      </c>
      <c r="L926">
        <f t="shared" si="1921"/>
        <v>0.18162561523648918</v>
      </c>
      <c r="N926">
        <v>21.3</v>
      </c>
      <c r="O926">
        <f t="shared" si="1907"/>
        <v>68.065305981995635</v>
      </c>
      <c r="P926">
        <f t="shared" si="1908"/>
        <v>21.934694018004361</v>
      </c>
      <c r="R926">
        <f t="shared" si="1922"/>
        <v>1.475755272129188</v>
      </c>
      <c r="T926">
        <f t="shared" si="1913"/>
        <v>21.917273056656658</v>
      </c>
      <c r="V926">
        <f t="shared" si="1923"/>
        <v>0</v>
      </c>
    </row>
    <row r="927" spans="1:22" x14ac:dyDescent="0.2">
      <c r="A927">
        <f t="shared" si="1909"/>
        <v>0.5</v>
      </c>
      <c r="B927">
        <f t="shared" si="1914"/>
        <v>0.46552790793126408</v>
      </c>
      <c r="C927">
        <f t="shared" si="1915"/>
        <v>0.18243839216880978</v>
      </c>
      <c r="D927">
        <f t="shared" si="1910"/>
        <v>-0.49999999999999989</v>
      </c>
      <c r="E927">
        <f t="shared" si="1916"/>
        <v>0.46552790793126414</v>
      </c>
      <c r="F927">
        <f t="shared" si="1917"/>
        <v>0.1824383921688098</v>
      </c>
      <c r="G927">
        <f t="shared" si="1911"/>
        <v>0.5</v>
      </c>
      <c r="H927">
        <f t="shared" si="1918"/>
        <v>-0.46552790793126408</v>
      </c>
      <c r="I927">
        <f t="shared" si="1919"/>
        <v>-0.18243839216880978</v>
      </c>
      <c r="J927">
        <f t="shared" si="1912"/>
        <v>0.49999999999999989</v>
      </c>
      <c r="K927">
        <f t="shared" si="1920"/>
        <v>0.46552790793126414</v>
      </c>
      <c r="L927">
        <f t="shared" si="1921"/>
        <v>0.1824383921688098</v>
      </c>
      <c r="N927">
        <v>21.4</v>
      </c>
      <c r="O927">
        <f t="shared" si="1907"/>
        <v>68.067879631098307</v>
      </c>
      <c r="P927">
        <f t="shared" si="1908"/>
        <v>21.932120368901693</v>
      </c>
      <c r="R927">
        <f t="shared" si="1922"/>
        <v>1.4868928543675608</v>
      </c>
      <c r="T927">
        <f t="shared" si="1913"/>
        <v>21.914699407553989</v>
      </c>
      <c r="V927">
        <f t="shared" si="1923"/>
        <v>0</v>
      </c>
    </row>
    <row r="928" spans="1:22" x14ac:dyDescent="0.2">
      <c r="A928">
        <f t="shared" si="1909"/>
        <v>0.5</v>
      </c>
      <c r="B928">
        <f t="shared" si="1914"/>
        <v>0.46520878399101223</v>
      </c>
      <c r="C928">
        <f t="shared" si="1915"/>
        <v>0.18325061336214862</v>
      </c>
      <c r="D928">
        <f t="shared" si="1910"/>
        <v>-0.49999999999999989</v>
      </c>
      <c r="E928">
        <f t="shared" si="1916"/>
        <v>0.46520878399101229</v>
      </c>
      <c r="F928">
        <f t="shared" si="1917"/>
        <v>0.18325061336214865</v>
      </c>
      <c r="G928">
        <f t="shared" si="1911"/>
        <v>0.5</v>
      </c>
      <c r="H928">
        <f t="shared" si="1918"/>
        <v>-0.46520878399101223</v>
      </c>
      <c r="I928">
        <f t="shared" si="1919"/>
        <v>-0.18325061336214862</v>
      </c>
      <c r="J928">
        <f t="shared" si="1912"/>
        <v>0.49999999999999989</v>
      </c>
      <c r="K928">
        <f t="shared" si="1920"/>
        <v>0.46520878399101229</v>
      </c>
      <c r="L928">
        <f t="shared" si="1921"/>
        <v>0.18325061336214865</v>
      </c>
      <c r="N928">
        <v>21.5</v>
      </c>
      <c r="O928">
        <f t="shared" si="1907"/>
        <v>68.070517752284886</v>
      </c>
      <c r="P928">
        <f t="shared" si="1908"/>
        <v>21.929482247715118</v>
      </c>
      <c r="R928">
        <f t="shared" si="1922"/>
        <v>1.4980246183941688</v>
      </c>
      <c r="T928">
        <f t="shared" si="1913"/>
        <v>21.912061286367415</v>
      </c>
      <c r="V928">
        <f t="shared" si="1923"/>
        <v>0</v>
      </c>
    </row>
    <row r="929" spans="1:22" x14ac:dyDescent="0.2">
      <c r="A929">
        <f t="shared" si="1909"/>
        <v>0.5</v>
      </c>
      <c r="B929">
        <f t="shared" si="1914"/>
        <v>0.46488824294412556</v>
      </c>
      <c r="C929">
        <f t="shared" si="1915"/>
        <v>0.18406227634233896</v>
      </c>
      <c r="D929">
        <f t="shared" si="1910"/>
        <v>-0.49999999999999989</v>
      </c>
      <c r="E929">
        <f t="shared" si="1916"/>
        <v>0.46488824294412567</v>
      </c>
      <c r="F929">
        <f t="shared" si="1917"/>
        <v>0.18406227634233899</v>
      </c>
      <c r="G929">
        <f t="shared" si="1911"/>
        <v>0.5</v>
      </c>
      <c r="H929">
        <f t="shared" si="1918"/>
        <v>-0.46488824294412556</v>
      </c>
      <c r="I929">
        <f t="shared" si="1919"/>
        <v>-0.18406227634233896</v>
      </c>
      <c r="J929">
        <f t="shared" si="1912"/>
        <v>0.49999999999999989</v>
      </c>
      <c r="K929">
        <f t="shared" si="1920"/>
        <v>0.46488824294412567</v>
      </c>
      <c r="L929">
        <f t="shared" si="1921"/>
        <v>0.18406227634233899</v>
      </c>
      <c r="N929">
        <v>21.6</v>
      </c>
      <c r="O929">
        <f t="shared" si="1907"/>
        <v>68.073220323149116</v>
      </c>
      <c r="P929">
        <f t="shared" si="1908"/>
        <v>21.926779676850874</v>
      </c>
      <c r="R929">
        <f t="shared" si="1922"/>
        <v>1.5091505443412032</v>
      </c>
      <c r="T929">
        <f t="shared" si="1913"/>
        <v>21.909358715503171</v>
      </c>
      <c r="V929">
        <f t="shared" si="1923"/>
        <v>0</v>
      </c>
    </row>
    <row r="930" spans="1:22" x14ac:dyDescent="0.2">
      <c r="A930">
        <f t="shared" si="1909"/>
        <v>0.5</v>
      </c>
      <c r="B930">
        <f t="shared" si="1914"/>
        <v>0.46456628576702802</v>
      </c>
      <c r="C930">
        <f t="shared" si="1915"/>
        <v>0.18487337863691461</v>
      </c>
      <c r="D930">
        <f t="shared" si="1910"/>
        <v>-0.49999999999999989</v>
      </c>
      <c r="E930">
        <f t="shared" si="1916"/>
        <v>0.46456628576702808</v>
      </c>
      <c r="F930">
        <f t="shared" si="1917"/>
        <v>0.18487337863691464</v>
      </c>
      <c r="G930">
        <f t="shared" si="1911"/>
        <v>0.5</v>
      </c>
      <c r="H930">
        <f t="shared" si="1918"/>
        <v>-0.46456628576702802</v>
      </c>
      <c r="I930">
        <f t="shared" si="1919"/>
        <v>-0.18487337863691461</v>
      </c>
      <c r="J930">
        <f t="shared" si="1912"/>
        <v>0.49999999999999989</v>
      </c>
      <c r="K930">
        <f t="shared" si="1920"/>
        <v>0.46456628576702808</v>
      </c>
      <c r="L930">
        <f t="shared" si="1921"/>
        <v>0.18487337863691464</v>
      </c>
      <c r="N930">
        <v>21.7</v>
      </c>
      <c r="O930">
        <f t="shared" si="1907"/>
        <v>68.07598732116918</v>
      </c>
      <c r="P930">
        <f t="shared" si="1908"/>
        <v>21.924012678830817</v>
      </c>
      <c r="R930">
        <f t="shared" si="1922"/>
        <v>1.5202706123449694</v>
      </c>
      <c r="T930">
        <f t="shared" si="1913"/>
        <v>21.906591717483114</v>
      </c>
      <c r="V930">
        <f t="shared" si="1923"/>
        <v>0</v>
      </c>
    </row>
    <row r="931" spans="1:22" x14ac:dyDescent="0.2">
      <c r="A931">
        <f t="shared" si="1909"/>
        <v>0.5</v>
      </c>
      <c r="B931">
        <f t="shared" si="1914"/>
        <v>0.46424291344045671</v>
      </c>
      <c r="C931">
        <f t="shared" si="1915"/>
        <v>0.18568391777511739</v>
      </c>
      <c r="D931">
        <f t="shared" si="1910"/>
        <v>-0.49999999999999989</v>
      </c>
      <c r="E931">
        <f t="shared" si="1916"/>
        <v>0.46424291344045676</v>
      </c>
      <c r="F931">
        <f t="shared" si="1917"/>
        <v>0.18568391777511742</v>
      </c>
      <c r="G931">
        <f t="shared" si="1911"/>
        <v>0.5</v>
      </c>
      <c r="H931">
        <f t="shared" si="1918"/>
        <v>-0.46424291344045671</v>
      </c>
      <c r="I931">
        <f t="shared" si="1919"/>
        <v>-0.18568391777511739</v>
      </c>
      <c r="J931">
        <f t="shared" si="1912"/>
        <v>0.49999999999999989</v>
      </c>
      <c r="K931">
        <f t="shared" si="1920"/>
        <v>0.46424291344045676</v>
      </c>
      <c r="L931">
        <f t="shared" si="1921"/>
        <v>0.18568391777511742</v>
      </c>
      <c r="N931">
        <v>21.8</v>
      </c>
      <c r="O931">
        <f t="shared" si="1907"/>
        <v>68.078818723707812</v>
      </c>
      <c r="P931">
        <f t="shared" si="1908"/>
        <v>21.921181276292188</v>
      </c>
      <c r="R931">
        <f t="shared" si="1922"/>
        <v>1.5313848025457908</v>
      </c>
      <c r="T931">
        <f t="shared" si="1913"/>
        <v>21.903760314944485</v>
      </c>
      <c r="V931">
        <f t="shared" si="1923"/>
        <v>0</v>
      </c>
    </row>
    <row r="932" spans="1:22" x14ac:dyDescent="0.2">
      <c r="A932">
        <f t="shared" si="1909"/>
        <v>0.5</v>
      </c>
      <c r="B932">
        <f t="shared" si="1914"/>
        <v>0.46391812694945989</v>
      </c>
      <c r="C932">
        <f t="shared" si="1915"/>
        <v>0.18649389128790439</v>
      </c>
      <c r="D932">
        <f t="shared" si="1910"/>
        <v>-0.49999999999999989</v>
      </c>
      <c r="E932">
        <f t="shared" si="1916"/>
        <v>0.46391812694946</v>
      </c>
      <c r="F932">
        <f t="shared" si="1917"/>
        <v>0.18649389128790445</v>
      </c>
      <c r="G932">
        <f t="shared" si="1911"/>
        <v>0.5</v>
      </c>
      <c r="H932">
        <f t="shared" si="1918"/>
        <v>-0.46391812694945989</v>
      </c>
      <c r="I932">
        <f t="shared" si="1919"/>
        <v>-0.18649389128790439</v>
      </c>
      <c r="J932">
        <f t="shared" si="1912"/>
        <v>0.49999999999999989</v>
      </c>
      <c r="K932">
        <f t="shared" si="1920"/>
        <v>0.46391812694946</v>
      </c>
      <c r="L932">
        <f t="shared" si="1921"/>
        <v>0.18649389128790445</v>
      </c>
      <c r="N932">
        <v>21.9</v>
      </c>
      <c r="O932">
        <f t="shared" si="1907"/>
        <v>68.081714508012496</v>
      </c>
      <c r="P932">
        <f t="shared" si="1908"/>
        <v>21.918285491987501</v>
      </c>
      <c r="R932">
        <f t="shared" si="1922"/>
        <v>1.542493095087714</v>
      </c>
      <c r="T932">
        <f t="shared" si="1913"/>
        <v>21.900864530639797</v>
      </c>
      <c r="V932">
        <f t="shared" si="1923"/>
        <v>0</v>
      </c>
    </row>
    <row r="933" spans="1:22" x14ac:dyDescent="0.2">
      <c r="A933">
        <f t="shared" si="1909"/>
        <v>0.5</v>
      </c>
      <c r="B933">
        <f t="shared" si="1914"/>
        <v>0.46359192728339366</v>
      </c>
      <c r="C933">
        <f t="shared" si="1915"/>
        <v>0.18730329670795598</v>
      </c>
      <c r="D933">
        <f t="shared" si="1910"/>
        <v>-0.49999999999999989</v>
      </c>
      <c r="E933">
        <f t="shared" si="1916"/>
        <v>0.46359192728339371</v>
      </c>
      <c r="F933">
        <f t="shared" si="1917"/>
        <v>0.18730329670795604</v>
      </c>
      <c r="G933">
        <f t="shared" si="1911"/>
        <v>0.5</v>
      </c>
      <c r="H933">
        <f t="shared" si="1918"/>
        <v>-0.46359192728339366</v>
      </c>
      <c r="I933">
        <f t="shared" si="1919"/>
        <v>-0.18730329670795598</v>
      </c>
      <c r="J933">
        <f t="shared" si="1912"/>
        <v>0.49999999999999989</v>
      </c>
      <c r="K933">
        <f t="shared" si="1920"/>
        <v>0.46359192728339371</v>
      </c>
      <c r="L933">
        <f t="shared" si="1921"/>
        <v>0.18730329670795604</v>
      </c>
      <c r="N933">
        <v>22</v>
      </c>
      <c r="O933">
        <f t="shared" si="1907"/>
        <v>68.084674651215636</v>
      </c>
      <c r="P933">
        <f t="shared" si="1908"/>
        <v>21.915325348784357</v>
      </c>
      <c r="R933">
        <f t="shared" si="1922"/>
        <v>1.5535954701184025</v>
      </c>
      <c r="T933">
        <f t="shared" si="1913"/>
        <v>21.897904387436654</v>
      </c>
      <c r="V933">
        <f t="shared" si="1923"/>
        <v>0</v>
      </c>
    </row>
    <row r="934" spans="1:22" x14ac:dyDescent="0.2">
      <c r="A934">
        <f t="shared" si="1909"/>
        <v>0.5</v>
      </c>
      <c r="B934">
        <f t="shared" si="1914"/>
        <v>0.46326431543591856</v>
      </c>
      <c r="C934">
        <f t="shared" si="1915"/>
        <v>0.18811213156968279</v>
      </c>
      <c r="D934">
        <f t="shared" si="1910"/>
        <v>-0.49999999999999989</v>
      </c>
      <c r="E934">
        <f t="shared" si="1916"/>
        <v>0.46326431543591862</v>
      </c>
      <c r="F934">
        <f t="shared" si="1917"/>
        <v>0.18811213156968282</v>
      </c>
      <c r="G934">
        <f t="shared" si="1911"/>
        <v>0.5</v>
      </c>
      <c r="H934">
        <f t="shared" si="1918"/>
        <v>-0.46326431543591856</v>
      </c>
      <c r="I934">
        <f t="shared" si="1919"/>
        <v>-0.18811213156968279</v>
      </c>
      <c r="J934">
        <f t="shared" si="1912"/>
        <v>0.49999999999999989</v>
      </c>
      <c r="K934">
        <f t="shared" si="1920"/>
        <v>0.46326431543591862</v>
      </c>
      <c r="L934">
        <f t="shared" si="1921"/>
        <v>0.18811213156968282</v>
      </c>
      <c r="N934">
        <v>22.1</v>
      </c>
      <c r="O934">
        <f t="shared" si="1907"/>
        <v>68.087699130334784</v>
      </c>
      <c r="P934">
        <f t="shared" si="1908"/>
        <v>21.91230086966522</v>
      </c>
      <c r="R934">
        <f t="shared" si="1922"/>
        <v>1.5646919077888342</v>
      </c>
      <c r="T934">
        <f t="shared" si="1913"/>
        <v>21.894879908317517</v>
      </c>
      <c r="V934">
        <f t="shared" si="1923"/>
        <v>0</v>
      </c>
    </row>
    <row r="935" spans="1:22" x14ac:dyDescent="0.2">
      <c r="A935">
        <f t="shared" si="1909"/>
        <v>0.5</v>
      </c>
      <c r="B935">
        <f t="shared" si="1914"/>
        <v>0.46293529240499731</v>
      </c>
      <c r="C935">
        <f t="shared" si="1915"/>
        <v>0.1889203934092335</v>
      </c>
      <c r="D935">
        <f t="shared" si="1910"/>
        <v>-0.49999999999999989</v>
      </c>
      <c r="E935">
        <f t="shared" si="1916"/>
        <v>0.46293529240499737</v>
      </c>
      <c r="F935">
        <f t="shared" si="1917"/>
        <v>0.18892039340923356</v>
      </c>
      <c r="G935">
        <f t="shared" si="1911"/>
        <v>0.5</v>
      </c>
      <c r="H935">
        <f t="shared" si="1918"/>
        <v>-0.46293529240499731</v>
      </c>
      <c r="I935">
        <f t="shared" si="1919"/>
        <v>-0.1889203934092335</v>
      </c>
      <c r="J935">
        <f t="shared" si="1912"/>
        <v>0.49999999999999989</v>
      </c>
      <c r="K935">
        <f t="shared" si="1920"/>
        <v>0.46293529240499737</v>
      </c>
      <c r="L935">
        <f t="shared" si="1921"/>
        <v>0.18892039340923356</v>
      </c>
      <c r="N935">
        <v>22.2</v>
      </c>
      <c r="O935">
        <f t="shared" si="1907"/>
        <v>68.090787922272639</v>
      </c>
      <c r="P935">
        <f t="shared" si="1908"/>
        <v>21.909212077727361</v>
      </c>
      <c r="R935">
        <f t="shared" si="1922"/>
        <v>1.5757823882532236</v>
      </c>
      <c r="T935">
        <f t="shared" si="1913"/>
        <v>21.891791116379657</v>
      </c>
      <c r="V935">
        <f t="shared" si="1923"/>
        <v>0</v>
      </c>
    </row>
    <row r="936" spans="1:22" x14ac:dyDescent="0.2">
      <c r="A936">
        <f t="shared" si="1909"/>
        <v>0.5</v>
      </c>
      <c r="B936">
        <f t="shared" si="1914"/>
        <v>0.46260485919289096</v>
      </c>
      <c r="C936">
        <f t="shared" si="1915"/>
        <v>0.18972807976450251</v>
      </c>
      <c r="D936">
        <f t="shared" si="1910"/>
        <v>-0.49999999999999989</v>
      </c>
      <c r="E936">
        <f t="shared" si="1916"/>
        <v>0.46260485919289102</v>
      </c>
      <c r="F936">
        <f t="shared" si="1917"/>
        <v>0.18972807976450254</v>
      </c>
      <c r="G936">
        <f t="shared" si="1911"/>
        <v>0.5</v>
      </c>
      <c r="H936">
        <f t="shared" si="1918"/>
        <v>-0.46260485919289096</v>
      </c>
      <c r="I936">
        <f t="shared" si="1919"/>
        <v>-0.18972807976450251</v>
      </c>
      <c r="J936">
        <f t="shared" si="1912"/>
        <v>0.49999999999999989</v>
      </c>
      <c r="K936">
        <f t="shared" si="1920"/>
        <v>0.46260485919289102</v>
      </c>
      <c r="L936">
        <f t="shared" si="1921"/>
        <v>0.18972807976450254</v>
      </c>
      <c r="N936">
        <v>22.3</v>
      </c>
      <c r="O936">
        <f t="shared" si="1907"/>
        <v>68.093941003817392</v>
      </c>
      <c r="P936">
        <f t="shared" si="1908"/>
        <v>21.906058996182608</v>
      </c>
      <c r="R936">
        <f t="shared" si="1922"/>
        <v>1.5868668916687234</v>
      </c>
      <c r="T936">
        <f t="shared" si="1913"/>
        <v>21.888638034834905</v>
      </c>
      <c r="V936">
        <f t="shared" si="1923"/>
        <v>0</v>
      </c>
    </row>
    <row r="937" spans="1:22" x14ac:dyDescent="0.2">
      <c r="A937">
        <f t="shared" si="1909"/>
        <v>0.5</v>
      </c>
      <c r="B937">
        <f t="shared" si="1914"/>
        <v>0.46227301680615651</v>
      </c>
      <c r="C937">
        <f t="shared" si="1915"/>
        <v>0.19053518817513701</v>
      </c>
      <c r="D937">
        <f t="shared" si="1910"/>
        <v>-0.49999999999999989</v>
      </c>
      <c r="E937">
        <f t="shared" si="1916"/>
        <v>0.46227301680615657</v>
      </c>
      <c r="F937">
        <f t="shared" si="1917"/>
        <v>0.19053518817513704</v>
      </c>
      <c r="G937">
        <f t="shared" si="1911"/>
        <v>0.5</v>
      </c>
      <c r="H937">
        <f t="shared" si="1918"/>
        <v>-0.46227301680615651</v>
      </c>
      <c r="I937">
        <f t="shared" si="1919"/>
        <v>-0.19053518817513701</v>
      </c>
      <c r="J937">
        <f t="shared" si="1912"/>
        <v>0.49999999999999989</v>
      </c>
      <c r="K937">
        <f t="shared" si="1920"/>
        <v>0.46227301680615657</v>
      </c>
      <c r="L937">
        <f t="shared" si="1921"/>
        <v>0.19053518817513704</v>
      </c>
      <c r="N937">
        <v>22.4</v>
      </c>
      <c r="O937">
        <f t="shared" si="1907"/>
        <v>68.097158351642761</v>
      </c>
      <c r="P937">
        <f t="shared" si="1908"/>
        <v>21.902841648357235</v>
      </c>
      <c r="R937">
        <f t="shared" si="1922"/>
        <v>1.5979453981952823</v>
      </c>
      <c r="T937">
        <f t="shared" si="1913"/>
        <v>21.885420687009532</v>
      </c>
      <c r="V937">
        <f t="shared" si="1923"/>
        <v>0</v>
      </c>
    </row>
    <row r="938" spans="1:22" x14ac:dyDescent="0.2">
      <c r="A938">
        <f t="shared" si="1909"/>
        <v>0.5</v>
      </c>
      <c r="B938">
        <f t="shared" si="1914"/>
        <v>0.46193976625564326</v>
      </c>
      <c r="C938">
        <f t="shared" si="1915"/>
        <v>0.19134171618254484</v>
      </c>
      <c r="D938">
        <f t="shared" si="1910"/>
        <v>-0.49999999999999989</v>
      </c>
      <c r="E938">
        <f t="shared" si="1916"/>
        <v>0.46193976625564337</v>
      </c>
      <c r="F938">
        <f t="shared" si="1917"/>
        <v>0.19134171618254486</v>
      </c>
      <c r="G938">
        <f t="shared" si="1911"/>
        <v>0.5</v>
      </c>
      <c r="H938">
        <f t="shared" si="1918"/>
        <v>-0.46193976625564326</v>
      </c>
      <c r="I938">
        <f t="shared" si="1919"/>
        <v>-0.19134171618254484</v>
      </c>
      <c r="J938">
        <f t="shared" si="1912"/>
        <v>0.49999999999999989</v>
      </c>
      <c r="K938">
        <f t="shared" si="1920"/>
        <v>0.46193976625564337</v>
      </c>
      <c r="L938">
        <f t="shared" si="1921"/>
        <v>0.19134171618254486</v>
      </c>
      <c r="N938">
        <v>22.5</v>
      </c>
      <c r="O938">
        <f t="shared" si="1907"/>
        <v>68.100439942308213</v>
      </c>
      <c r="P938">
        <f t="shared" si="1908"/>
        <v>21.899560057691797</v>
      </c>
      <c r="R938">
        <f t="shared" si="1922"/>
        <v>1.609017887995531</v>
      </c>
      <c r="T938">
        <f t="shared" si="1913"/>
        <v>21.882139096344094</v>
      </c>
      <c r="V938">
        <f t="shared" si="1923"/>
        <v>0</v>
      </c>
    </row>
    <row r="939" spans="1:22" x14ac:dyDescent="0.2">
      <c r="A939">
        <f t="shared" si="1909"/>
        <v>0.5</v>
      </c>
      <c r="B939">
        <f t="shared" si="1914"/>
        <v>0.46160510855649034</v>
      </c>
      <c r="C939">
        <f t="shared" si="1915"/>
        <v>0.19214766132990185</v>
      </c>
      <c r="D939">
        <f t="shared" si="1910"/>
        <v>-0.49999999999999989</v>
      </c>
      <c r="E939">
        <f t="shared" si="1916"/>
        <v>0.46160510855649045</v>
      </c>
      <c r="F939">
        <f t="shared" si="1917"/>
        <v>0.19214766132990188</v>
      </c>
      <c r="G939">
        <f t="shared" si="1911"/>
        <v>0.5</v>
      </c>
      <c r="H939">
        <f t="shared" si="1918"/>
        <v>-0.46160510855649034</v>
      </c>
      <c r="I939">
        <f t="shared" si="1919"/>
        <v>-0.19214766132990185</v>
      </c>
      <c r="J939">
        <f t="shared" si="1912"/>
        <v>0.49999999999999989</v>
      </c>
      <c r="K939">
        <f t="shared" si="1920"/>
        <v>0.46160510855649045</v>
      </c>
      <c r="L939">
        <f t="shared" si="1921"/>
        <v>0.19214766132990188</v>
      </c>
      <c r="N939">
        <v>22.6</v>
      </c>
      <c r="O939">
        <f t="shared" si="1907"/>
        <v>68.103785752259043</v>
      </c>
      <c r="P939">
        <f t="shared" si="1908"/>
        <v>21.896214247740954</v>
      </c>
      <c r="R939">
        <f t="shared" si="1922"/>
        <v>1.6200843412344454</v>
      </c>
      <c r="T939">
        <f t="shared" si="1913"/>
        <v>21.87879328639325</v>
      </c>
      <c r="V939">
        <f t="shared" si="1923"/>
        <v>0</v>
      </c>
    </row>
    <row r="940" spans="1:22" x14ac:dyDescent="0.2">
      <c r="A940">
        <f t="shared" si="1909"/>
        <v>0.5</v>
      </c>
      <c r="B940">
        <f t="shared" si="1914"/>
        <v>0.46126904472812308</v>
      </c>
      <c r="C940">
        <f t="shared" si="1915"/>
        <v>0.19295302116215929</v>
      </c>
      <c r="D940">
        <f t="shared" si="1910"/>
        <v>-0.49999999999999989</v>
      </c>
      <c r="E940">
        <f t="shared" si="1916"/>
        <v>0.46126904472812313</v>
      </c>
      <c r="F940">
        <f t="shared" si="1917"/>
        <v>0.19295302116215932</v>
      </c>
      <c r="G940">
        <f t="shared" si="1911"/>
        <v>0.5</v>
      </c>
      <c r="H940">
        <f t="shared" si="1918"/>
        <v>-0.46126904472812308</v>
      </c>
      <c r="I940">
        <f t="shared" si="1919"/>
        <v>-0.19295302116215929</v>
      </c>
      <c r="J940">
        <f t="shared" si="1912"/>
        <v>0.49999999999999989</v>
      </c>
      <c r="K940">
        <f t="shared" si="1920"/>
        <v>0.46126904472812313</v>
      </c>
      <c r="L940">
        <f t="shared" si="1921"/>
        <v>0.19295302116215932</v>
      </c>
      <c r="N940">
        <v>22.7</v>
      </c>
      <c r="O940">
        <f t="shared" si="1907"/>
        <v>68.107195757826602</v>
      </c>
      <c r="P940">
        <f t="shared" si="1908"/>
        <v>21.892804242173394</v>
      </c>
      <c r="R940">
        <f t="shared" si="1922"/>
        <v>1.6311447380793105</v>
      </c>
      <c r="T940">
        <f t="shared" si="1913"/>
        <v>21.875383280825691</v>
      </c>
      <c r="V940">
        <f t="shared" si="1923"/>
        <v>0</v>
      </c>
    </row>
    <row r="941" spans="1:22" x14ac:dyDescent="0.2">
      <c r="A941">
        <f t="shared" si="1909"/>
        <v>0.5</v>
      </c>
      <c r="B941">
        <f t="shared" si="1914"/>
        <v>0.4609315757942502</v>
      </c>
      <c r="C941">
        <f t="shared" si="1915"/>
        <v>0.19375779322605147</v>
      </c>
      <c r="D941">
        <f t="shared" si="1910"/>
        <v>-0.49999999999999989</v>
      </c>
      <c r="E941">
        <f t="shared" si="1916"/>
        <v>0.46093157579425031</v>
      </c>
      <c r="F941">
        <f t="shared" si="1917"/>
        <v>0.19375779322605149</v>
      </c>
      <c r="G941">
        <f t="shared" si="1911"/>
        <v>0.5</v>
      </c>
      <c r="H941">
        <f t="shared" si="1918"/>
        <v>-0.4609315757942502</v>
      </c>
      <c r="I941">
        <f t="shared" si="1919"/>
        <v>-0.19375779322605147</v>
      </c>
      <c r="J941">
        <f t="shared" si="1912"/>
        <v>0.49999999999999989</v>
      </c>
      <c r="K941">
        <f t="shared" si="1920"/>
        <v>0.46093157579425031</v>
      </c>
      <c r="L941">
        <f t="shared" si="1921"/>
        <v>0.19375779322605149</v>
      </c>
      <c r="N941">
        <v>22.8</v>
      </c>
      <c r="O941">
        <f t="shared" si="1907"/>
        <v>68.110669935228429</v>
      </c>
      <c r="P941">
        <f t="shared" si="1908"/>
        <v>21.889330064771578</v>
      </c>
      <c r="R941">
        <f t="shared" si="1922"/>
        <v>1.6421990586994575</v>
      </c>
      <c r="T941">
        <f t="shared" si="1913"/>
        <v>21.871909103423874</v>
      </c>
      <c r="V941">
        <f t="shared" si="1923"/>
        <v>0</v>
      </c>
    </row>
    <row r="942" spans="1:22" x14ac:dyDescent="0.2">
      <c r="A942">
        <f t="shared" si="1909"/>
        <v>0.5</v>
      </c>
      <c r="B942">
        <f t="shared" si="1914"/>
        <v>0.46059270278286057</v>
      </c>
      <c r="C942">
        <f t="shared" si="1915"/>
        <v>0.19456197507010306</v>
      </c>
      <c r="D942">
        <f t="shared" si="1910"/>
        <v>-0.49999999999999989</v>
      </c>
      <c r="E942">
        <f t="shared" si="1916"/>
        <v>0.46059270278286063</v>
      </c>
      <c r="F942">
        <f t="shared" si="1917"/>
        <v>0.19456197507010312</v>
      </c>
      <c r="G942">
        <f t="shared" si="1911"/>
        <v>0.5</v>
      </c>
      <c r="H942">
        <f t="shared" si="1918"/>
        <v>-0.46059270278286057</v>
      </c>
      <c r="I942">
        <f t="shared" si="1919"/>
        <v>-0.19456197507010306</v>
      </c>
      <c r="J942">
        <f t="shared" si="1912"/>
        <v>0.49999999999999989</v>
      </c>
      <c r="K942">
        <f t="shared" si="1920"/>
        <v>0.46059270278286063</v>
      </c>
      <c r="L942">
        <f t="shared" si="1921"/>
        <v>0.19456197507010312</v>
      </c>
      <c r="N942">
        <v>22.9</v>
      </c>
      <c r="O942">
        <f t="shared" si="1907"/>
        <v>68.114208260568319</v>
      </c>
      <c r="P942">
        <f t="shared" si="1908"/>
        <v>21.885791739431678</v>
      </c>
      <c r="R942">
        <f t="shared" si="1922"/>
        <v>1.6532472832661504</v>
      </c>
      <c r="T942">
        <f t="shared" si="1913"/>
        <v>21.868370778083975</v>
      </c>
      <c r="V942">
        <f t="shared" si="1923"/>
        <v>0</v>
      </c>
    </row>
    <row r="943" spans="1:22" x14ac:dyDescent="0.2">
      <c r="A943">
        <f t="shared" si="1909"/>
        <v>0.5</v>
      </c>
      <c r="B943">
        <f t="shared" si="1914"/>
        <v>0.46025242672622013</v>
      </c>
      <c r="C943">
        <f t="shared" si="1915"/>
        <v>0.19536556424463686</v>
      </c>
      <c r="D943">
        <f t="shared" si="1910"/>
        <v>-0.49999999999999989</v>
      </c>
      <c r="E943">
        <f t="shared" si="1916"/>
        <v>0.46025242672622019</v>
      </c>
      <c r="F943">
        <f t="shared" si="1917"/>
        <v>0.19536556424463689</v>
      </c>
      <c r="G943">
        <f t="shared" si="1911"/>
        <v>0.5</v>
      </c>
      <c r="H943">
        <f t="shared" si="1918"/>
        <v>-0.46025242672622013</v>
      </c>
      <c r="I943">
        <f t="shared" si="1919"/>
        <v>-0.19536556424463686</v>
      </c>
      <c r="J943">
        <f t="shared" si="1912"/>
        <v>0.49999999999999989</v>
      </c>
      <c r="K943">
        <f t="shared" si="1920"/>
        <v>0.46025242672622019</v>
      </c>
      <c r="L943">
        <f t="shared" si="1921"/>
        <v>0.19536556424463689</v>
      </c>
      <c r="N943">
        <v>23</v>
      </c>
      <c r="O943">
        <f t="shared" si="1907"/>
        <v>68.117810709836604</v>
      </c>
      <c r="P943">
        <f t="shared" si="1908"/>
        <v>21.882189290163399</v>
      </c>
      <c r="R943">
        <f t="shared" si="1922"/>
        <v>1.6642893919523551</v>
      </c>
      <c r="T943">
        <f t="shared" si="1913"/>
        <v>21.864768328815696</v>
      </c>
      <c r="V943">
        <f t="shared" si="1923"/>
        <v>0</v>
      </c>
    </row>
    <row r="944" spans="1:22" x14ac:dyDescent="0.2">
      <c r="A944">
        <f t="shared" si="1909"/>
        <v>0.5</v>
      </c>
      <c r="B944">
        <f t="shared" si="1914"/>
        <v>0.45991074866086873</v>
      </c>
      <c r="C944">
        <f t="shared" si="1915"/>
        <v>0.1961685583017807</v>
      </c>
      <c r="D944">
        <f t="shared" si="1910"/>
        <v>-0.49999999999999989</v>
      </c>
      <c r="E944">
        <f t="shared" si="1916"/>
        <v>0.45991074866086878</v>
      </c>
      <c r="F944">
        <f t="shared" si="1917"/>
        <v>0.19616855830178073</v>
      </c>
      <c r="G944">
        <f t="shared" si="1911"/>
        <v>0.5</v>
      </c>
      <c r="H944">
        <f t="shared" si="1918"/>
        <v>-0.45991074866086873</v>
      </c>
      <c r="I944">
        <f t="shared" si="1919"/>
        <v>-0.1961685583017807</v>
      </c>
      <c r="J944">
        <f t="shared" si="1912"/>
        <v>0.49999999999999989</v>
      </c>
      <c r="K944">
        <f t="shared" si="1920"/>
        <v>0.45991074866086878</v>
      </c>
      <c r="L944">
        <f t="shared" si="1921"/>
        <v>0.19616855830178073</v>
      </c>
      <c r="N944">
        <v>23.1</v>
      </c>
      <c r="O944">
        <f t="shared" si="1907"/>
        <v>68.121477258910133</v>
      </c>
      <c r="P944">
        <f t="shared" si="1908"/>
        <v>21.878522741089871</v>
      </c>
      <c r="R944">
        <f t="shared" si="1922"/>
        <v>1.6753253649326219</v>
      </c>
      <c r="T944">
        <f t="shared" si="1913"/>
        <v>21.861101779742167</v>
      </c>
      <c r="V944">
        <f t="shared" si="1923"/>
        <v>0</v>
      </c>
    </row>
    <row r="945" spans="1:22" x14ac:dyDescent="0.2">
      <c r="A945">
        <f t="shared" si="1909"/>
        <v>0.5</v>
      </c>
      <c r="B945">
        <f t="shared" si="1914"/>
        <v>0.45956766962761708</v>
      </c>
      <c r="C945">
        <f t="shared" si="1915"/>
        <v>0.19697095479547552</v>
      </c>
      <c r="D945">
        <f t="shared" si="1910"/>
        <v>-0.49999999999999989</v>
      </c>
      <c r="E945">
        <f t="shared" si="1916"/>
        <v>0.45956766962761714</v>
      </c>
      <c r="F945">
        <f t="shared" si="1917"/>
        <v>0.19697095479547555</v>
      </c>
      <c r="G945">
        <f t="shared" si="1911"/>
        <v>0.5</v>
      </c>
      <c r="H945">
        <f t="shared" si="1918"/>
        <v>-0.45956766962761708</v>
      </c>
      <c r="I945">
        <f t="shared" si="1919"/>
        <v>-0.19697095479547552</v>
      </c>
      <c r="J945">
        <f t="shared" si="1912"/>
        <v>0.49999999999999989</v>
      </c>
      <c r="K945">
        <f t="shared" si="1920"/>
        <v>0.45956766962761714</v>
      </c>
      <c r="L945">
        <f t="shared" si="1921"/>
        <v>0.19697095479547555</v>
      </c>
      <c r="N945">
        <v>23.2</v>
      </c>
      <c r="O945">
        <f t="shared" si="1907"/>
        <v>68.125207883552548</v>
      </c>
      <c r="P945">
        <f t="shared" si="1908"/>
        <v>21.874792116447466</v>
      </c>
      <c r="R945">
        <f t="shared" si="1922"/>
        <v>1.6863551823829361</v>
      </c>
      <c r="T945">
        <f t="shared" si="1913"/>
        <v>21.857371155099763</v>
      </c>
      <c r="V945">
        <f t="shared" si="1923"/>
        <v>0</v>
      </c>
    </row>
    <row r="946" spans="1:22" x14ac:dyDescent="0.2">
      <c r="A946">
        <f t="shared" si="1909"/>
        <v>0.5</v>
      </c>
      <c r="B946">
        <f t="shared" si="1914"/>
        <v>0.45922319067154355</v>
      </c>
      <c r="C946">
        <f t="shared" si="1915"/>
        <v>0.19777275128148245</v>
      </c>
      <c r="D946">
        <f t="shared" si="1910"/>
        <v>-0.49999999999999989</v>
      </c>
      <c r="E946">
        <f t="shared" si="1916"/>
        <v>0.4592231906715436</v>
      </c>
      <c r="F946">
        <f t="shared" si="1917"/>
        <v>0.19777275128148247</v>
      </c>
      <c r="G946">
        <f t="shared" si="1911"/>
        <v>0.5</v>
      </c>
      <c r="H946">
        <f t="shared" si="1918"/>
        <v>-0.45922319067154355</v>
      </c>
      <c r="I946">
        <f t="shared" si="1919"/>
        <v>-0.19777275128148245</v>
      </c>
      <c r="J946">
        <f t="shared" si="1912"/>
        <v>0.49999999999999989</v>
      </c>
      <c r="K946">
        <f t="shared" si="1920"/>
        <v>0.4592231906715436</v>
      </c>
      <c r="L946">
        <f t="shared" si="1921"/>
        <v>0.19777275128148247</v>
      </c>
      <c r="N946">
        <v>23.3</v>
      </c>
      <c r="O946">
        <f t="shared" si="1907"/>
        <v>68.129002559414317</v>
      </c>
      <c r="P946">
        <f t="shared" si="1908"/>
        <v>21.870997440585683</v>
      </c>
      <c r="R946">
        <f t="shared" si="1922"/>
        <v>1.6973788244804737</v>
      </c>
      <c r="T946">
        <f t="shared" si="1913"/>
        <v>21.853576479237979</v>
      </c>
      <c r="V946">
        <f t="shared" si="1923"/>
        <v>0</v>
      </c>
    </row>
    <row r="947" spans="1:22" x14ac:dyDescent="0.2">
      <c r="A947">
        <f t="shared" si="1909"/>
        <v>0.5</v>
      </c>
      <c r="B947">
        <f t="shared" si="1914"/>
        <v>0.45887731284199051</v>
      </c>
      <c r="C947">
        <f t="shared" si="1915"/>
        <v>0.19857394531739025</v>
      </c>
      <c r="D947">
        <f t="shared" si="1910"/>
        <v>-0.49999999999999989</v>
      </c>
      <c r="E947">
        <f t="shared" si="1916"/>
        <v>0.45887731284199057</v>
      </c>
      <c r="F947">
        <f t="shared" si="1917"/>
        <v>0.19857394531739028</v>
      </c>
      <c r="G947">
        <f t="shared" si="1911"/>
        <v>0.5</v>
      </c>
      <c r="H947">
        <f t="shared" si="1918"/>
        <v>-0.45887731284199051</v>
      </c>
      <c r="I947">
        <f t="shared" si="1919"/>
        <v>-0.19857394531739025</v>
      </c>
      <c r="J947">
        <f t="shared" si="1912"/>
        <v>0.49999999999999989</v>
      </c>
      <c r="K947">
        <f t="shared" si="1920"/>
        <v>0.45887731284199057</v>
      </c>
      <c r="L947">
        <f t="shared" si="1921"/>
        <v>0.19857394531739028</v>
      </c>
      <c r="N947">
        <v>23.4</v>
      </c>
      <c r="O947">
        <f t="shared" si="1907"/>
        <v>68.132861262032947</v>
      </c>
      <c r="P947">
        <f t="shared" si="1908"/>
        <v>21.867138737967046</v>
      </c>
      <c r="R947">
        <f t="shared" si="1922"/>
        <v>1.7083962714035366</v>
      </c>
      <c r="T947">
        <f t="shared" si="1913"/>
        <v>21.849717776619343</v>
      </c>
      <c r="V947">
        <f t="shared" si="1923"/>
        <v>0</v>
      </c>
    </row>
    <row r="948" spans="1:22" x14ac:dyDescent="0.2">
      <c r="A948">
        <f t="shared" si="1909"/>
        <v>0.5</v>
      </c>
      <c r="B948">
        <f t="shared" si="1914"/>
        <v>0.45853003719256191</v>
      </c>
      <c r="C948">
        <f t="shared" si="1915"/>
        <v>0.19937453446262304</v>
      </c>
      <c r="D948">
        <f t="shared" si="1910"/>
        <v>-0.49999999999999989</v>
      </c>
      <c r="E948">
        <f t="shared" si="1916"/>
        <v>0.45853003719256202</v>
      </c>
      <c r="F948">
        <f t="shared" si="1917"/>
        <v>0.19937453446262307</v>
      </c>
      <c r="G948">
        <f t="shared" si="1911"/>
        <v>0.5</v>
      </c>
      <c r="H948">
        <f t="shared" si="1918"/>
        <v>-0.45853003719256191</v>
      </c>
      <c r="I948">
        <f t="shared" si="1919"/>
        <v>-0.19937453446262304</v>
      </c>
      <c r="J948">
        <f t="shared" si="1912"/>
        <v>0.49999999999999989</v>
      </c>
      <c r="K948">
        <f t="shared" si="1920"/>
        <v>0.45853003719256202</v>
      </c>
      <c r="L948">
        <f t="shared" si="1921"/>
        <v>0.19937453446262307</v>
      </c>
      <c r="N948">
        <v>23.5</v>
      </c>
      <c r="O948">
        <f t="shared" si="1907"/>
        <v>68.136783966833065</v>
      </c>
      <c r="P948">
        <f t="shared" si="1908"/>
        <v>21.863216033166921</v>
      </c>
      <c r="R948">
        <f t="shared" si="1922"/>
        <v>1.7194075033313538</v>
      </c>
      <c r="T948">
        <f t="shared" si="1913"/>
        <v>21.845795071819218</v>
      </c>
      <c r="V948">
        <f t="shared" si="1923"/>
        <v>0</v>
      </c>
    </row>
    <row r="949" spans="1:22" x14ac:dyDescent="0.2">
      <c r="A949">
        <f t="shared" si="1909"/>
        <v>0.5</v>
      </c>
      <c r="B949">
        <f t="shared" si="1914"/>
        <v>0.45818136478111976</v>
      </c>
      <c r="C949">
        <f t="shared" si="1915"/>
        <v>0.20017451627844743</v>
      </c>
      <c r="D949">
        <f t="shared" si="1910"/>
        <v>-0.49999999999999989</v>
      </c>
      <c r="E949">
        <f t="shared" si="1916"/>
        <v>0.45818136478111982</v>
      </c>
      <c r="F949">
        <f t="shared" si="1917"/>
        <v>0.20017451627844746</v>
      </c>
      <c r="G949">
        <f t="shared" si="1911"/>
        <v>0.5</v>
      </c>
      <c r="H949">
        <f t="shared" si="1918"/>
        <v>-0.45818136478111976</v>
      </c>
      <c r="I949">
        <f t="shared" si="1919"/>
        <v>-0.20017451627844743</v>
      </c>
      <c r="J949">
        <f t="shared" si="1912"/>
        <v>0.49999999999999989</v>
      </c>
      <c r="K949">
        <f t="shared" si="1920"/>
        <v>0.45818136478111982</v>
      </c>
      <c r="L949">
        <f t="shared" si="1921"/>
        <v>0.20017451627844746</v>
      </c>
      <c r="N949">
        <v>23.6</v>
      </c>
      <c r="O949">
        <f t="shared" si="1907"/>
        <v>68.140770649126551</v>
      </c>
      <c r="P949">
        <f t="shared" si="1908"/>
        <v>21.859229350873434</v>
      </c>
      <c r="R949">
        <f t="shared" si="1922"/>
        <v>1.7304125004439221</v>
      </c>
      <c r="T949">
        <f t="shared" si="1913"/>
        <v>21.841808389525731</v>
      </c>
      <c r="V949">
        <f t="shared" si="1923"/>
        <v>0</v>
      </c>
    </row>
    <row r="950" spans="1:22" x14ac:dyDescent="0.2">
      <c r="A950">
        <f t="shared" si="1909"/>
        <v>0.5</v>
      </c>
      <c r="B950">
        <f t="shared" si="1914"/>
        <v>0.45783129666978051</v>
      </c>
      <c r="C950">
        <f t="shared" si="1915"/>
        <v>0.20097388832797999</v>
      </c>
      <c r="D950">
        <f t="shared" si="1910"/>
        <v>-0.49999999999999989</v>
      </c>
      <c r="E950">
        <f t="shared" si="1916"/>
        <v>0.45783129666978056</v>
      </c>
      <c r="F950">
        <f t="shared" si="1917"/>
        <v>0.20097388832798005</v>
      </c>
      <c r="G950">
        <f t="shared" si="1911"/>
        <v>0.5</v>
      </c>
      <c r="H950">
        <f t="shared" si="1918"/>
        <v>-0.45783129666978051</v>
      </c>
      <c r="I950">
        <f t="shared" si="1919"/>
        <v>-0.20097388832797999</v>
      </c>
      <c r="J950">
        <f t="shared" si="1912"/>
        <v>0.49999999999999989</v>
      </c>
      <c r="K950">
        <f t="shared" si="1920"/>
        <v>0.45783129666978056</v>
      </c>
      <c r="L950">
        <f t="shared" si="1921"/>
        <v>0.20097388832798005</v>
      </c>
      <c r="N950">
        <v>23.7</v>
      </c>
      <c r="O950">
        <f t="shared" si="1907"/>
        <v>68.144821284112709</v>
      </c>
      <c r="P950">
        <f t="shared" si="1908"/>
        <v>21.855178715887302</v>
      </c>
      <c r="R950">
        <f t="shared" si="1922"/>
        <v>1.7414112429218989</v>
      </c>
      <c r="T950">
        <f t="shared" si="1913"/>
        <v>21.837757754539599</v>
      </c>
      <c r="V950">
        <f t="shared" si="1923"/>
        <v>0</v>
      </c>
    </row>
    <row r="951" spans="1:22" x14ac:dyDescent="0.2">
      <c r="A951">
        <f t="shared" si="1909"/>
        <v>0.5</v>
      </c>
      <c r="B951">
        <f t="shared" si="1914"/>
        <v>0.45747983392491226</v>
      </c>
      <c r="C951">
        <f t="shared" si="1915"/>
        <v>0.20177264817619497</v>
      </c>
      <c r="D951">
        <f t="shared" si="1910"/>
        <v>-0.49999999999999989</v>
      </c>
      <c r="E951">
        <f t="shared" si="1916"/>
        <v>0.45747983392491237</v>
      </c>
      <c r="F951">
        <f t="shared" si="1917"/>
        <v>0.201772648176195</v>
      </c>
      <c r="G951">
        <f t="shared" si="1911"/>
        <v>0.5</v>
      </c>
      <c r="H951">
        <f t="shared" si="1918"/>
        <v>-0.45747983392491226</v>
      </c>
      <c r="I951">
        <f t="shared" si="1919"/>
        <v>-0.20177264817619497</v>
      </c>
      <c r="J951">
        <f t="shared" si="1912"/>
        <v>0.49999999999999989</v>
      </c>
      <c r="K951">
        <f t="shared" si="1920"/>
        <v>0.45747983392491237</v>
      </c>
      <c r="L951">
        <f t="shared" si="1921"/>
        <v>0.201772648176195</v>
      </c>
      <c r="N951">
        <v>23.8</v>
      </c>
      <c r="O951">
        <f t="shared" si="1907"/>
        <v>68.148935846878246</v>
      </c>
      <c r="P951">
        <f t="shared" si="1908"/>
        <v>21.851064153121744</v>
      </c>
      <c r="R951">
        <f t="shared" si="1922"/>
        <v>1.7524037109463961</v>
      </c>
      <c r="T951">
        <f t="shared" si="1913"/>
        <v>21.833643191774041</v>
      </c>
      <c r="V951">
        <f t="shared" si="1923"/>
        <v>0</v>
      </c>
    </row>
    <row r="952" spans="1:22" x14ac:dyDescent="0.2">
      <c r="A952">
        <f t="shared" si="1909"/>
        <v>0.5</v>
      </c>
      <c r="B952">
        <f t="shared" si="1914"/>
        <v>0.45712697761713184</v>
      </c>
      <c r="C952">
        <f t="shared" si="1915"/>
        <v>0.20257079338993123</v>
      </c>
      <c r="D952">
        <f t="shared" si="1910"/>
        <v>-0.49999999999999989</v>
      </c>
      <c r="E952">
        <f t="shared" si="1916"/>
        <v>0.45712697761713189</v>
      </c>
      <c r="F952">
        <f t="shared" si="1917"/>
        <v>0.20257079338993125</v>
      </c>
      <c r="G952">
        <f t="shared" si="1911"/>
        <v>0.5</v>
      </c>
      <c r="H952">
        <f t="shared" si="1918"/>
        <v>-0.45712697761713184</v>
      </c>
      <c r="I952">
        <f t="shared" si="1919"/>
        <v>-0.20257079338993123</v>
      </c>
      <c r="J952">
        <f t="shared" si="1912"/>
        <v>0.49999999999999989</v>
      </c>
      <c r="K952">
        <f t="shared" si="1920"/>
        <v>0.45712697761713189</v>
      </c>
      <c r="L952">
        <f t="shared" si="1921"/>
        <v>0.20257079338993125</v>
      </c>
      <c r="N952">
        <v>23.9</v>
      </c>
      <c r="O952">
        <f t="shared" si="1907"/>
        <v>68.153114312397619</v>
      </c>
      <c r="P952">
        <f t="shared" si="1908"/>
        <v>21.846885687602366</v>
      </c>
      <c r="R952">
        <f t="shared" si="1922"/>
        <v>1.7633898846989204</v>
      </c>
      <c r="T952">
        <f t="shared" si="1913"/>
        <v>21.829464726254663</v>
      </c>
      <c r="V952">
        <f t="shared" si="1923"/>
        <v>0</v>
      </c>
    </row>
    <row r="953" spans="1:22" x14ac:dyDescent="0.2">
      <c r="A953">
        <f t="shared" si="1909"/>
        <v>0.5</v>
      </c>
      <c r="B953">
        <f t="shared" si="1914"/>
        <v>0.45677272882130038</v>
      </c>
      <c r="C953">
        <f t="shared" si="1915"/>
        <v>0.20336832153790008</v>
      </c>
      <c r="D953">
        <f t="shared" si="1910"/>
        <v>-0.49999999999999989</v>
      </c>
      <c r="E953">
        <f t="shared" si="1916"/>
        <v>0.45677272882130043</v>
      </c>
      <c r="F953">
        <f t="shared" si="1917"/>
        <v>0.2033683215379001</v>
      </c>
      <c r="G953">
        <f t="shared" si="1911"/>
        <v>0.5</v>
      </c>
      <c r="H953">
        <f t="shared" si="1918"/>
        <v>-0.45677272882130038</v>
      </c>
      <c r="I953">
        <f t="shared" si="1919"/>
        <v>-0.20336832153790008</v>
      </c>
      <c r="J953">
        <f t="shared" si="1912"/>
        <v>0.49999999999999989</v>
      </c>
      <c r="K953">
        <f t="shared" si="1920"/>
        <v>0.45677272882130043</v>
      </c>
      <c r="L953">
        <f t="shared" si="1921"/>
        <v>0.2033683215379001</v>
      </c>
      <c r="N953">
        <v>24</v>
      </c>
      <c r="O953">
        <f t="shared" si="1907"/>
        <v>68.157356655532979</v>
      </c>
      <c r="P953">
        <f t="shared" si="1908"/>
        <v>21.842643344467017</v>
      </c>
      <c r="R953">
        <f t="shared" si="1922"/>
        <v>1.7743697443611559</v>
      </c>
      <c r="T953">
        <f t="shared" si="1913"/>
        <v>21.825222383119314</v>
      </c>
      <c r="V953">
        <f t="shared" si="1923"/>
        <v>0</v>
      </c>
    </row>
    <row r="954" spans="1:22" x14ac:dyDescent="0.2">
      <c r="A954">
        <f t="shared" si="1909"/>
        <v>0.5</v>
      </c>
      <c r="B954">
        <f t="shared" si="1914"/>
        <v>0.4564170886165213</v>
      </c>
      <c r="C954">
        <f t="shared" si="1915"/>
        <v>0.20416523019069241</v>
      </c>
      <c r="D954">
        <f t="shared" si="1910"/>
        <v>-0.49999999999999989</v>
      </c>
      <c r="E954">
        <f t="shared" si="1916"/>
        <v>0.45641708861652136</v>
      </c>
      <c r="F954">
        <f t="shared" si="1917"/>
        <v>0.20416523019069244</v>
      </c>
      <c r="G954">
        <f t="shared" si="1911"/>
        <v>0.5</v>
      </c>
      <c r="H954">
        <f t="shared" si="1918"/>
        <v>-0.4564170886165213</v>
      </c>
      <c r="I954">
        <f t="shared" si="1919"/>
        <v>-0.20416523019069241</v>
      </c>
      <c r="J954">
        <f t="shared" si="1912"/>
        <v>0.49999999999999989</v>
      </c>
      <c r="K954">
        <f t="shared" si="1920"/>
        <v>0.45641708861652136</v>
      </c>
      <c r="L954">
        <f t="shared" si="1921"/>
        <v>0.20416523019069244</v>
      </c>
      <c r="N954">
        <v>24.1</v>
      </c>
      <c r="O954">
        <f t="shared" si="1907"/>
        <v>68.161662851034322</v>
      </c>
      <c r="P954">
        <f t="shared" si="1908"/>
        <v>21.838337148965667</v>
      </c>
      <c r="R954">
        <f t="shared" si="1922"/>
        <v>1.7853432701148471</v>
      </c>
      <c r="T954">
        <f t="shared" si="1913"/>
        <v>21.820916187617964</v>
      </c>
      <c r="V954">
        <f t="shared" si="1923"/>
        <v>0</v>
      </c>
    </row>
    <row r="955" spans="1:22" x14ac:dyDescent="0.2">
      <c r="A955">
        <f t="shared" si="1909"/>
        <v>0.5</v>
      </c>
      <c r="B955">
        <f t="shared" si="1914"/>
        <v>0.45606005808613642</v>
      </c>
      <c r="C955">
        <f t="shared" si="1915"/>
        <v>0.20496151692078635</v>
      </c>
      <c r="D955">
        <f t="shared" si="1910"/>
        <v>-0.49999999999999989</v>
      </c>
      <c r="E955">
        <f t="shared" si="1916"/>
        <v>0.45606005808613653</v>
      </c>
      <c r="F955">
        <f t="shared" si="1917"/>
        <v>0.20496151692078637</v>
      </c>
      <c r="G955">
        <f t="shared" si="1911"/>
        <v>0.5</v>
      </c>
      <c r="H955">
        <f t="shared" si="1918"/>
        <v>-0.45606005808613642</v>
      </c>
      <c r="I955">
        <f t="shared" si="1919"/>
        <v>-0.20496151692078635</v>
      </c>
      <c r="J955">
        <f t="shared" si="1912"/>
        <v>0.49999999999999989</v>
      </c>
      <c r="K955">
        <f t="shared" si="1920"/>
        <v>0.45606005808613653</v>
      </c>
      <c r="L955">
        <f t="shared" si="1921"/>
        <v>0.20496151692078637</v>
      </c>
      <c r="N955">
        <v>24.2</v>
      </c>
      <c r="O955">
        <f t="shared" si="1907"/>
        <v>68.166032873539663</v>
      </c>
      <c r="P955">
        <f t="shared" si="1908"/>
        <v>21.83396712646033</v>
      </c>
      <c r="R955">
        <f t="shared" si="1922"/>
        <v>1.7963104421417277</v>
      </c>
      <c r="T955">
        <f t="shared" si="1913"/>
        <v>21.816546165112626</v>
      </c>
      <c r="V955">
        <f t="shared" si="1923"/>
        <v>0</v>
      </c>
    </row>
    <row r="956" spans="1:22" x14ac:dyDescent="0.2">
      <c r="A956">
        <f t="shared" si="1909"/>
        <v>0.5</v>
      </c>
      <c r="B956">
        <f t="shared" si="1914"/>
        <v>0.45570163831772259</v>
      </c>
      <c r="C956">
        <f t="shared" si="1915"/>
        <v>0.20575717930255435</v>
      </c>
      <c r="D956">
        <f t="shared" si="1910"/>
        <v>-0.49999999999999989</v>
      </c>
      <c r="E956">
        <f t="shared" si="1916"/>
        <v>0.45570163831772265</v>
      </c>
      <c r="F956">
        <f t="shared" si="1917"/>
        <v>0.20575717930255438</v>
      </c>
      <c r="G956">
        <f t="shared" si="1911"/>
        <v>0.5</v>
      </c>
      <c r="H956">
        <f t="shared" si="1918"/>
        <v>-0.45570163831772259</v>
      </c>
      <c r="I956">
        <f t="shared" si="1919"/>
        <v>-0.20575717930255435</v>
      </c>
      <c r="J956">
        <f t="shared" si="1912"/>
        <v>0.49999999999999989</v>
      </c>
      <c r="K956">
        <f t="shared" si="1920"/>
        <v>0.45570163831772265</v>
      </c>
      <c r="L956">
        <f t="shared" si="1921"/>
        <v>0.20575717930255438</v>
      </c>
      <c r="N956">
        <v>24.3</v>
      </c>
      <c r="O956">
        <f t="shared" si="1907"/>
        <v>68.17046669757508</v>
      </c>
      <c r="P956">
        <f t="shared" si="1908"/>
        <v>21.829533302424927</v>
      </c>
      <c r="R956">
        <f t="shared" si="1922"/>
        <v>1.8072712406232938</v>
      </c>
      <c r="T956">
        <f t="shared" si="1913"/>
        <v>21.812112341077224</v>
      </c>
      <c r="V956">
        <f t="shared" si="1923"/>
        <v>0</v>
      </c>
    </row>
    <row r="957" spans="1:22" x14ac:dyDescent="0.2">
      <c r="A957">
        <f t="shared" si="1909"/>
        <v>0.5</v>
      </c>
      <c r="B957">
        <f t="shared" si="1914"/>
        <v>0.45534183040308845</v>
      </c>
      <c r="C957">
        <f t="shared" si="1915"/>
        <v>0.20655221491227083</v>
      </c>
      <c r="D957">
        <f t="shared" si="1910"/>
        <v>-0.49999999999999989</v>
      </c>
      <c r="E957">
        <f t="shared" si="1916"/>
        <v>0.45534183040308851</v>
      </c>
      <c r="F957">
        <f t="shared" si="1917"/>
        <v>0.20655221491227085</v>
      </c>
      <c r="G957">
        <f t="shared" si="1911"/>
        <v>0.5</v>
      </c>
      <c r="H957">
        <f t="shared" si="1918"/>
        <v>-0.45534183040308845</v>
      </c>
      <c r="I957">
        <f t="shared" si="1919"/>
        <v>-0.20655221491227083</v>
      </c>
      <c r="J957">
        <f t="shared" si="1912"/>
        <v>0.49999999999999989</v>
      </c>
      <c r="K957">
        <f t="shared" si="1920"/>
        <v>0.45534183040308851</v>
      </c>
      <c r="L957">
        <f t="shared" si="1921"/>
        <v>0.20655221491227085</v>
      </c>
      <c r="N957">
        <v>24.4</v>
      </c>
      <c r="O957">
        <f t="shared" si="1907"/>
        <v>68.174964297554851</v>
      </c>
      <c r="P957">
        <f t="shared" si="1908"/>
        <v>21.825035702445149</v>
      </c>
      <c r="R957">
        <f t="shared" si="1922"/>
        <v>1.8182256457407355</v>
      </c>
      <c r="T957">
        <f t="shared" si="1913"/>
        <v>21.807614741097446</v>
      </c>
      <c r="V957">
        <f t="shared" si="1923"/>
        <v>0</v>
      </c>
    </row>
    <row r="958" spans="1:22" x14ac:dyDescent="0.2">
      <c r="A958">
        <f t="shared" si="1909"/>
        <v>0.5</v>
      </c>
      <c r="B958">
        <f t="shared" si="1914"/>
        <v>0.45498063543827155</v>
      </c>
      <c r="C958">
        <f t="shared" si="1915"/>
        <v>0.20734662132811948</v>
      </c>
      <c r="D958">
        <f t="shared" si="1910"/>
        <v>-0.49999999999999989</v>
      </c>
      <c r="E958">
        <f t="shared" si="1916"/>
        <v>0.45498063543827161</v>
      </c>
      <c r="F958">
        <f t="shared" si="1917"/>
        <v>0.20734662132811951</v>
      </c>
      <c r="G958">
        <f t="shared" si="1911"/>
        <v>0.5</v>
      </c>
      <c r="H958">
        <f t="shared" si="1918"/>
        <v>-0.45498063543827155</v>
      </c>
      <c r="I958">
        <f t="shared" si="1919"/>
        <v>-0.20734662132811948</v>
      </c>
      <c r="J958">
        <f t="shared" si="1912"/>
        <v>0.49999999999999989</v>
      </c>
      <c r="K958">
        <f t="shared" si="1920"/>
        <v>0.45498063543827161</v>
      </c>
      <c r="L958">
        <f t="shared" si="1921"/>
        <v>0.20734662132811951</v>
      </c>
      <c r="N958">
        <v>24.5</v>
      </c>
      <c r="O958">
        <f t="shared" si="1907"/>
        <v>68.179525647781546</v>
      </c>
      <c r="P958">
        <f t="shared" si="1908"/>
        <v>21.820474352218454</v>
      </c>
      <c r="R958">
        <f t="shared" si="1922"/>
        <v>1.8291736376748595</v>
      </c>
      <c r="T958">
        <f t="shared" si="1913"/>
        <v>21.803053390870751</v>
      </c>
      <c r="V958">
        <f t="shared" si="1923"/>
        <v>0</v>
      </c>
    </row>
    <row r="959" spans="1:22" x14ac:dyDescent="0.2">
      <c r="A959">
        <f t="shared" si="1909"/>
        <v>0.5</v>
      </c>
      <c r="B959">
        <f t="shared" si="1914"/>
        <v>0.45461805452353415</v>
      </c>
      <c r="C959">
        <f t="shared" si="1915"/>
        <v>0.20814039613020058</v>
      </c>
      <c r="D959">
        <f t="shared" si="1910"/>
        <v>-0.49999999999999989</v>
      </c>
      <c r="E959">
        <f t="shared" si="1916"/>
        <v>0.45461805452353427</v>
      </c>
      <c r="F959">
        <f t="shared" si="1917"/>
        <v>0.20814039613020061</v>
      </c>
      <c r="G959">
        <f t="shared" si="1911"/>
        <v>0.5</v>
      </c>
      <c r="H959">
        <f t="shared" si="1918"/>
        <v>-0.45461805452353415</v>
      </c>
      <c r="I959">
        <f t="shared" si="1919"/>
        <v>-0.20814039613020058</v>
      </c>
      <c r="J959">
        <f t="shared" si="1912"/>
        <v>0.49999999999999989</v>
      </c>
      <c r="K959">
        <f t="shared" si="1920"/>
        <v>0.45461805452353427</v>
      </c>
      <c r="L959">
        <f t="shared" si="1921"/>
        <v>0.20814039613020061</v>
      </c>
      <c r="N959">
        <v>24.6</v>
      </c>
      <c r="O959">
        <f t="shared" si="1907"/>
        <v>68.184150722446176</v>
      </c>
      <c r="P959">
        <f t="shared" si="1908"/>
        <v>21.815849277553827</v>
      </c>
      <c r="R959">
        <f t="shared" si="1922"/>
        <v>1.8401151966058222</v>
      </c>
      <c r="T959">
        <f t="shared" si="1913"/>
        <v>21.798428316206124</v>
      </c>
      <c r="V959">
        <f t="shared" si="1923"/>
        <v>0</v>
      </c>
    </row>
    <row r="960" spans="1:22" x14ac:dyDescent="0.2">
      <c r="A960">
        <f t="shared" si="1909"/>
        <v>0.5</v>
      </c>
      <c r="B960">
        <f t="shared" si="1914"/>
        <v>0.45425408876336087</v>
      </c>
      <c r="C960">
        <f t="shared" si="1915"/>
        <v>0.20893353690053834</v>
      </c>
      <c r="D960">
        <f t="shared" si="1910"/>
        <v>-0.49999999999999989</v>
      </c>
      <c r="E960">
        <f t="shared" si="1916"/>
        <v>0.45425408876336093</v>
      </c>
      <c r="F960">
        <f t="shared" si="1917"/>
        <v>0.20893353690053837</v>
      </c>
      <c r="G960">
        <f t="shared" si="1911"/>
        <v>0.5</v>
      </c>
      <c r="H960">
        <f t="shared" si="1918"/>
        <v>-0.45425408876336087</v>
      </c>
      <c r="I960">
        <f t="shared" si="1919"/>
        <v>-0.20893353690053834</v>
      </c>
      <c r="J960">
        <f t="shared" si="1912"/>
        <v>0.49999999999999989</v>
      </c>
      <c r="K960">
        <f t="shared" si="1920"/>
        <v>0.45425408876336093</v>
      </c>
      <c r="L960">
        <f t="shared" si="1921"/>
        <v>0.20893353690053837</v>
      </c>
      <c r="N960">
        <v>24.7</v>
      </c>
      <c r="O960">
        <f t="shared" si="1907"/>
        <v>68.18883949562823</v>
      </c>
      <c r="P960">
        <f t="shared" si="1908"/>
        <v>21.81116050437177</v>
      </c>
      <c r="R960">
        <f t="shared" si="1922"/>
        <v>1.8510503027131868</v>
      </c>
      <c r="T960">
        <f t="shared" si="1913"/>
        <v>21.793739543024067</v>
      </c>
      <c r="V960">
        <f t="shared" si="1923"/>
        <v>0</v>
      </c>
    </row>
    <row r="961" spans="1:22" x14ac:dyDescent="0.2">
      <c r="A961">
        <f t="shared" si="1909"/>
        <v>0.5</v>
      </c>
      <c r="B961">
        <f t="shared" si="1914"/>
        <v>0.45388873926645423</v>
      </c>
      <c r="C961">
        <f t="shared" si="1915"/>
        <v>0.20972604122308852</v>
      </c>
      <c r="D961">
        <f t="shared" si="1910"/>
        <v>-0.49999999999999989</v>
      </c>
      <c r="E961">
        <f t="shared" si="1916"/>
        <v>0.45388873926645434</v>
      </c>
      <c r="F961">
        <f t="shared" si="1917"/>
        <v>0.20972604122308858</v>
      </c>
      <c r="G961">
        <f t="shared" si="1911"/>
        <v>0.5</v>
      </c>
      <c r="H961">
        <f t="shared" si="1918"/>
        <v>-0.45388873926645423</v>
      </c>
      <c r="I961">
        <f t="shared" si="1919"/>
        <v>-0.20972604122308852</v>
      </c>
      <c r="J961">
        <f t="shared" si="1912"/>
        <v>0.49999999999999989</v>
      </c>
      <c r="K961">
        <f t="shared" si="1920"/>
        <v>0.45388873926645434</v>
      </c>
      <c r="L961">
        <f t="shared" si="1921"/>
        <v>0.20972604122308858</v>
      </c>
      <c r="N961">
        <v>24.8</v>
      </c>
      <c r="O961">
        <f t="shared" si="1907"/>
        <v>68.193591941295821</v>
      </c>
      <c r="P961">
        <f t="shared" si="1908"/>
        <v>21.806408058704175</v>
      </c>
      <c r="R961">
        <f t="shared" si="1922"/>
        <v>1.8619789361756602</v>
      </c>
      <c r="T961">
        <f t="shared" si="1913"/>
        <v>21.788987097356472</v>
      </c>
      <c r="V961">
        <f t="shared" si="1923"/>
        <v>0</v>
      </c>
    </row>
    <row r="962" spans="1:22" x14ac:dyDescent="0.2">
      <c r="A962">
        <f t="shared" si="1909"/>
        <v>0.5</v>
      </c>
      <c r="B962">
        <f t="shared" si="1914"/>
        <v>0.45352200714573238</v>
      </c>
      <c r="C962">
        <f t="shared" si="1915"/>
        <v>0.21051790668374548</v>
      </c>
      <c r="D962">
        <f t="shared" si="1910"/>
        <v>-0.49999999999999989</v>
      </c>
      <c r="E962">
        <f t="shared" si="1916"/>
        <v>0.45352200714573249</v>
      </c>
      <c r="F962">
        <f t="shared" si="1917"/>
        <v>0.21051790668374551</v>
      </c>
      <c r="G962">
        <f t="shared" si="1911"/>
        <v>0.5</v>
      </c>
      <c r="H962">
        <f t="shared" si="1918"/>
        <v>-0.45352200714573238</v>
      </c>
      <c r="I962">
        <f t="shared" si="1919"/>
        <v>-0.21051790668374548</v>
      </c>
      <c r="J962">
        <f t="shared" si="1912"/>
        <v>0.49999999999999989</v>
      </c>
      <c r="K962">
        <f t="shared" si="1920"/>
        <v>0.45352200714573249</v>
      </c>
      <c r="L962">
        <f t="shared" si="1921"/>
        <v>0.21051790668374551</v>
      </c>
      <c r="N962">
        <v>24.9</v>
      </c>
      <c r="O962">
        <f t="shared" si="1907"/>
        <v>68.198408033305796</v>
      </c>
      <c r="P962">
        <f t="shared" si="1908"/>
        <v>21.801591966694204</v>
      </c>
      <c r="R962">
        <f t="shared" si="1922"/>
        <v>1.872901077171079</v>
      </c>
      <c r="T962">
        <f t="shared" si="1913"/>
        <v>21.784171005346501</v>
      </c>
      <c r="V962">
        <f t="shared" si="1923"/>
        <v>0</v>
      </c>
    </row>
    <row r="963" spans="1:22" x14ac:dyDescent="0.2">
      <c r="A963">
        <f t="shared" si="1909"/>
        <v>0.5</v>
      </c>
      <c r="B963">
        <f t="shared" si="1914"/>
        <v>0.45315389351832486</v>
      </c>
      <c r="C963">
        <f t="shared" si="1915"/>
        <v>0.21130913087034969</v>
      </c>
      <c r="D963">
        <f t="shared" si="1910"/>
        <v>-0.49999999999999989</v>
      </c>
      <c r="E963">
        <f t="shared" si="1916"/>
        <v>0.45315389351832491</v>
      </c>
      <c r="F963">
        <f t="shared" si="1917"/>
        <v>0.21130913087034975</v>
      </c>
      <c r="G963">
        <f t="shared" si="1911"/>
        <v>0.5</v>
      </c>
      <c r="H963">
        <f t="shared" si="1918"/>
        <v>-0.45315389351832486</v>
      </c>
      <c r="I963">
        <f t="shared" si="1919"/>
        <v>-0.21130913087034969</v>
      </c>
      <c r="J963">
        <f t="shared" si="1912"/>
        <v>0.49999999999999989</v>
      </c>
      <c r="K963">
        <f t="shared" si="1920"/>
        <v>0.45315389351832491</v>
      </c>
      <c r="L963">
        <f t="shared" si="1921"/>
        <v>0.21130913087034975</v>
      </c>
      <c r="N963">
        <v>25</v>
      </c>
      <c r="O963">
        <f t="shared" si="1907"/>
        <v>68.203287745403756</v>
      </c>
      <c r="P963">
        <f t="shared" si="1908"/>
        <v>21.796712254596248</v>
      </c>
      <c r="R963">
        <f t="shared" si="1922"/>
        <v>1.8838167058762956</v>
      </c>
      <c r="T963">
        <f t="shared" si="1913"/>
        <v>21.779291293248544</v>
      </c>
      <c r="V963">
        <f t="shared" si="1923"/>
        <v>0</v>
      </c>
    </row>
    <row r="964" spans="1:22" x14ac:dyDescent="0.2">
      <c r="A964">
        <f t="shared" si="1909"/>
        <v>0.5</v>
      </c>
      <c r="B964">
        <f t="shared" si="1914"/>
        <v>0.4527843995055697</v>
      </c>
      <c r="C964">
        <f t="shared" si="1915"/>
        <v>0.21209971137269507</v>
      </c>
      <c r="D964">
        <f t="shared" si="1910"/>
        <v>-0.49999999999999989</v>
      </c>
      <c r="E964">
        <f t="shared" si="1916"/>
        <v>0.45278439950556976</v>
      </c>
      <c r="F964">
        <f t="shared" si="1917"/>
        <v>0.21209971137269509</v>
      </c>
      <c r="G964">
        <f t="shared" si="1911"/>
        <v>0.5</v>
      </c>
      <c r="H964">
        <f t="shared" si="1918"/>
        <v>-0.4527843995055697</v>
      </c>
      <c r="I964">
        <f t="shared" si="1919"/>
        <v>-0.21209971137269507</v>
      </c>
      <c r="J964">
        <f t="shared" si="1912"/>
        <v>0.49999999999999989</v>
      </c>
      <c r="K964">
        <f t="shared" si="1920"/>
        <v>0.45278439950556976</v>
      </c>
      <c r="L964">
        <f t="shared" si="1921"/>
        <v>0.21209971137269509</v>
      </c>
      <c r="N964">
        <v>25.1</v>
      </c>
      <c r="O964">
        <f t="shared" si="1907"/>
        <v>68.20823105122426</v>
      </c>
      <c r="P964">
        <f t="shared" si="1908"/>
        <v>21.791768948775744</v>
      </c>
      <c r="R964">
        <f t="shared" si="1922"/>
        <v>1.8947258024669722</v>
      </c>
      <c r="T964">
        <f t="shared" si="1913"/>
        <v>21.77434798742804</v>
      </c>
      <c r="V964">
        <f t="shared" si="1923"/>
        <v>0</v>
      </c>
    </row>
    <row r="965" spans="1:22" x14ac:dyDescent="0.2">
      <c r="A965">
        <f t="shared" si="1909"/>
        <v>0.5</v>
      </c>
      <c r="B965">
        <f t="shared" si="1914"/>
        <v>0.45241352623300968</v>
      </c>
      <c r="C965">
        <f t="shared" si="1915"/>
        <v>0.2128896457825363</v>
      </c>
      <c r="D965">
        <f t="shared" si="1910"/>
        <v>-0.49999999999999989</v>
      </c>
      <c r="E965">
        <f t="shared" si="1916"/>
        <v>0.45241352623300973</v>
      </c>
      <c r="F965">
        <f t="shared" si="1917"/>
        <v>0.21288964578253633</v>
      </c>
      <c r="G965">
        <f t="shared" si="1911"/>
        <v>0.5</v>
      </c>
      <c r="H965">
        <f t="shared" si="1918"/>
        <v>-0.45241352623300968</v>
      </c>
      <c r="I965">
        <f t="shared" si="1919"/>
        <v>-0.2128896457825363</v>
      </c>
      <c r="J965">
        <f t="shared" si="1912"/>
        <v>0.49999999999999989</v>
      </c>
      <c r="K965">
        <f t="shared" si="1920"/>
        <v>0.45241352623300973</v>
      </c>
      <c r="L965">
        <f t="shared" si="1921"/>
        <v>0.21288964578253633</v>
      </c>
      <c r="N965">
        <v>25.2</v>
      </c>
      <c r="O965">
        <f t="shared" si="1907"/>
        <v>68.213237924290794</v>
      </c>
      <c r="P965">
        <f t="shared" si="1908"/>
        <v>21.786762075709202</v>
      </c>
      <c r="R965">
        <f t="shared" si="1922"/>
        <v>1.9056283471175988</v>
      </c>
      <c r="T965">
        <f t="shared" si="1913"/>
        <v>21.769341114361499</v>
      </c>
      <c r="V965">
        <f t="shared" si="1923"/>
        <v>0</v>
      </c>
    </row>
    <row r="966" spans="1:22" x14ac:dyDescent="0.2">
      <c r="A966">
        <f t="shared" si="1909"/>
        <v>0.5</v>
      </c>
      <c r="B966">
        <f t="shared" si="1914"/>
        <v>0.45204127483038914</v>
      </c>
      <c r="C966">
        <f t="shared" si="1915"/>
        <v>0.21367893169359614</v>
      </c>
      <c r="D966">
        <f t="shared" si="1910"/>
        <v>-0.49999999999999989</v>
      </c>
      <c r="E966">
        <f t="shared" si="1916"/>
        <v>0.45204127483038919</v>
      </c>
      <c r="F966">
        <f t="shared" si="1917"/>
        <v>0.2136789316935962</v>
      </c>
      <c r="G966">
        <f t="shared" si="1911"/>
        <v>0.5</v>
      </c>
      <c r="H966">
        <f t="shared" si="1918"/>
        <v>-0.45204127483038914</v>
      </c>
      <c r="I966">
        <f t="shared" si="1919"/>
        <v>-0.21367893169359614</v>
      </c>
      <c r="J966">
        <f t="shared" si="1912"/>
        <v>0.49999999999999989</v>
      </c>
      <c r="K966">
        <f t="shared" si="1920"/>
        <v>0.45204127483038919</v>
      </c>
      <c r="L966">
        <f t="shared" si="1921"/>
        <v>0.2136789316935962</v>
      </c>
      <c r="N966">
        <v>25.3</v>
      </c>
      <c r="O966">
        <f t="shared" si="1907"/>
        <v>68.218308338015973</v>
      </c>
      <c r="P966">
        <f t="shared" si="1908"/>
        <v>21.781691661984024</v>
      </c>
      <c r="R966">
        <f t="shared" si="1922"/>
        <v>1.916524320001372</v>
      </c>
      <c r="T966">
        <f t="shared" si="1913"/>
        <v>21.76427070063632</v>
      </c>
      <c r="V966">
        <f t="shared" si="1923"/>
        <v>0</v>
      </c>
    </row>
    <row r="967" spans="1:22" x14ac:dyDescent="0.2">
      <c r="A967">
        <f t="shared" si="1909"/>
        <v>0.5</v>
      </c>
      <c r="B967">
        <f t="shared" si="1914"/>
        <v>0.4516676464316503</v>
      </c>
      <c r="C967">
        <f t="shared" si="1915"/>
        <v>0.21446756670157288</v>
      </c>
      <c r="D967">
        <f t="shared" si="1910"/>
        <v>-0.49999999999999989</v>
      </c>
      <c r="E967">
        <f t="shared" si="1916"/>
        <v>0.45166764643165042</v>
      </c>
      <c r="F967">
        <f t="shared" si="1917"/>
        <v>0.21446756670157291</v>
      </c>
      <c r="G967">
        <f t="shared" si="1911"/>
        <v>0.5</v>
      </c>
      <c r="H967">
        <f t="shared" si="1918"/>
        <v>-0.4516676464316503</v>
      </c>
      <c r="I967">
        <f t="shared" si="1919"/>
        <v>-0.21446756670157288</v>
      </c>
      <c r="J967">
        <f t="shared" si="1912"/>
        <v>0.49999999999999989</v>
      </c>
      <c r="K967">
        <f t="shared" si="1920"/>
        <v>0.45166764643165042</v>
      </c>
      <c r="L967">
        <f t="shared" si="1921"/>
        <v>0.21446756670157291</v>
      </c>
      <c r="N967">
        <v>25.4</v>
      </c>
      <c r="O967">
        <f t="shared" si="1907"/>
        <v>68.223442265701578</v>
      </c>
      <c r="P967">
        <f t="shared" si="1908"/>
        <v>21.776557734298432</v>
      </c>
      <c r="R967">
        <f t="shared" si="1922"/>
        <v>1.9274137012900283</v>
      </c>
      <c r="T967">
        <f t="shared" si="1913"/>
        <v>21.759136772950729</v>
      </c>
      <c r="V967">
        <f t="shared" si="1923"/>
        <v>0</v>
      </c>
    </row>
    <row r="968" spans="1:22" x14ac:dyDescent="0.2">
      <c r="A968">
        <f t="shared" si="1909"/>
        <v>0.5</v>
      </c>
      <c r="B968">
        <f t="shared" si="1914"/>
        <v>0.4512926421749302</v>
      </c>
      <c r="C968">
        <f t="shared" si="1915"/>
        <v>0.21525554840414751</v>
      </c>
      <c r="D968">
        <f t="shared" si="1910"/>
        <v>-0.49999999999999989</v>
      </c>
      <c r="E968">
        <f t="shared" si="1916"/>
        <v>0.45129264217493026</v>
      </c>
      <c r="F968">
        <f t="shared" si="1917"/>
        <v>0.21525554840414754</v>
      </c>
      <c r="G968">
        <f t="shared" si="1911"/>
        <v>0.5</v>
      </c>
      <c r="H968">
        <f t="shared" si="1918"/>
        <v>-0.4512926421749302</v>
      </c>
      <c r="I968">
        <f t="shared" si="1919"/>
        <v>-0.21525554840414751</v>
      </c>
      <c r="J968">
        <f t="shared" si="1912"/>
        <v>0.49999999999999989</v>
      </c>
      <c r="K968">
        <f t="shared" si="1920"/>
        <v>0.45129264217493026</v>
      </c>
      <c r="L968">
        <f t="shared" si="1921"/>
        <v>0.21525554840414754</v>
      </c>
      <c r="N968">
        <v>25.5</v>
      </c>
      <c r="O968">
        <f t="shared" si="1907"/>
        <v>68.228639680538592</v>
      </c>
      <c r="P968">
        <f t="shared" si="1908"/>
        <v>21.771360319461412</v>
      </c>
      <c r="R968">
        <f t="shared" si="1922"/>
        <v>1.9382964711538193</v>
      </c>
      <c r="T968">
        <f t="shared" si="1913"/>
        <v>21.753939358113708</v>
      </c>
      <c r="V968">
        <f t="shared" si="1923"/>
        <v>0</v>
      </c>
    </row>
    <row r="969" spans="1:22" x14ac:dyDescent="0.2">
      <c r="A969">
        <f t="shared" si="1909"/>
        <v>0.5</v>
      </c>
      <c r="B969">
        <f t="shared" si="1914"/>
        <v>0.45091626320255679</v>
      </c>
      <c r="C969">
        <f t="shared" si="1915"/>
        <v>0.21604287440099113</v>
      </c>
      <c r="D969">
        <f t="shared" si="1910"/>
        <v>-0.49999999999999989</v>
      </c>
      <c r="E969">
        <f t="shared" si="1916"/>
        <v>0.45091626320255684</v>
      </c>
      <c r="F969">
        <f t="shared" si="1917"/>
        <v>0.21604287440099115</v>
      </c>
      <c r="G969">
        <f t="shared" si="1911"/>
        <v>0.5</v>
      </c>
      <c r="H969">
        <f t="shared" si="1918"/>
        <v>-0.45091626320255679</v>
      </c>
      <c r="I969">
        <f t="shared" si="1919"/>
        <v>-0.21604287440099113</v>
      </c>
      <c r="J969">
        <f t="shared" si="1912"/>
        <v>0.49999999999999989</v>
      </c>
      <c r="K969">
        <f t="shared" si="1920"/>
        <v>0.45091626320255684</v>
      </c>
      <c r="L969">
        <f t="shared" si="1921"/>
        <v>0.21604287440099115</v>
      </c>
      <c r="N969">
        <v>25.6</v>
      </c>
      <c r="O969">
        <f t="shared" ref="O969:O1032" si="1924">(DEGREES(ACOS(((-(((SUMPRODUCT(G969:I969,$I$8:$K$8))*(SUMPRODUCT(G969:I969,$I$10:$K$10))-(SUMPRODUCT(J969:L969,$I$8:$K$8))*(SUMPRODUCT(J969:L969,$I$10:$K$10)))-((SUMPRODUCT(A969:C969,$I$8:$K$8))*(SUMPRODUCT(A969:C969,$I$10:$K$10))-(SUMPRODUCT(D969:F969,$I$8:$K$8))*(SUMPRODUCT(D969:F969,$I$10:$K$10))))*(((SUMPRODUCT(G969:I969,$I$8:$K$8))*(SUMPRODUCT(G969:I969,$I$10:$K$10))+(SUMPRODUCT(J969:L969,$I$8:$K$8))*(SUMPRODUCT(J969:L969,$I$10:$K$10)))-((SUMPRODUCT(A969:C969,$I$8:$K$8))*(SUMPRODUCT(A969:C969,$I$10:$K$10))+(SUMPRODUCT(D969:F969,$I$8:$K$8))*(SUMPRODUCT(D969:F969,$I$10:$K$10)))))-((((SUMPRODUCT(A969:C969,$I$8:$K$8))*(SUMPRODUCT(D969:F969,$I$10:$K$10))+(SUMPRODUCT(A969:C969,$I$10:$K$10))*(SUMPRODUCT(D969:F969,$I$8:$K$8)))-((SUMPRODUCT(G969:I969,$I$8:$K$8))*(SUMPRODUCT(J969:L969,$I$10:$K$10))+(SUMPRODUCT(G969:I969,$I$10:$K$10))*(SUMPRODUCT(J969:L969,$I$8:$K$8))))*(SQRT(((((SUMPRODUCT(G969:I969,$I$8:$K$8))*(SUMPRODUCT(G969:I969,$I$10:$K$10))-(SUMPRODUCT(J969:L969,$I$8:$K$8))*(SUMPRODUCT(J969:L969,$I$10:$K$10)))-((SUMPRODUCT(A969:C969,$I$8:$K$8))*(SUMPRODUCT(A969:C969,$I$10:$K$10))-(SUMPRODUCT(D969:F969,$I$8:$K$8))*(SUMPRODUCT(D969:F969,$I$10:$K$10))))^2)+((((SUMPRODUCT(A969:C969,$I$8:$K$8))*(SUMPRODUCT(D969:F969,$I$10:$K$10))+(SUMPRODUCT(A969:C969,$I$10:$K$10))*(SUMPRODUCT(D969:F969,$I$8:$K$8)))-((SUMPRODUCT(G969:I969,$I$8:$K$8))*(SUMPRODUCT(J969:L969,$I$10:$K$10))+(SUMPRODUCT(G969:I969,$I$10:$K$10))*(SUMPRODUCT(J969:L969,$I$8:$K$8))))^2)-((((SUMPRODUCT(G969:I969,$I$8:$K$8))*(SUMPRODUCT(G969:I969,$I$10:$K$10))+(SUMPRODUCT(J969:L969,$I$8:$K$8))*(SUMPRODUCT(J969:L969,$I$10:$K$10)))-((SUMPRODUCT(A969:C969,$I$8:$K$8))*(SUMPRODUCT(A969:C969,$I$10:$K$10))+(SUMPRODUCT(D969:F969,$I$8:$K$8))*(SUMPRODUCT(D969:F969,$I$10:$K$10))))^2)))))/(((((SUMPRODUCT(G969:I969,$I$8:$K$8))*(SUMPRODUCT(G969:I969,$I$10:$K$10))-(SUMPRODUCT(J969:L969,$I$8:$K$8))*(SUMPRODUCT(J969:L969,$I$10:$K$10)))-((SUMPRODUCT(A969:C969,$I$8:$K$8))*(SUMPRODUCT(A969:C969,$I$10:$K$10))-(SUMPRODUCT(D969:F969,$I$8:$K$8))*(SUMPRODUCT(D969:F969,$I$10:$K$10))))^2)+((((SUMPRODUCT(A969:C969,$I$8:$K$8))*(SUMPRODUCT(D969:F969,$I$10:$K$10))+(SUMPRODUCT(A969:C969,$I$10:$K$10))*(SUMPRODUCT(D969:F969,$I$8:$K$8)))-((SUMPRODUCT(G969:I969,$I$8:$K$8))*(SUMPRODUCT(J969:L969,$I$10:$K$10))+(SUMPRODUCT(G969:I969,$I$10:$K$10))*(SUMPRODUCT(J969:L969,$I$8:$K$8))))^2)))))/2</f>
        <v>68.233900555607377</v>
      </c>
      <c r="P969">
        <f t="shared" ref="P969:P1032" si="1925">(DEGREES(ACOS(((-(((SUMPRODUCT(G969:I969,$I$8:$K$8))*(SUMPRODUCT(G969:I969,$I$10:$K$10))-(SUMPRODUCT(J969:L969,$I$8:$K$8))*(SUMPRODUCT(J969:L969,$I$10:$K$10)))-((SUMPRODUCT(A969:C969,$I$8:$K$8))*(SUMPRODUCT(A969:C969,$I$10:$K$10))-(SUMPRODUCT(D969:F969,$I$8:$K$8))*(SUMPRODUCT(D969:F969,$I$10:$K$10))))*(((SUMPRODUCT(G969:I969,$I$8:$K$8))*(SUMPRODUCT(G969:I969,$I$10:$K$10))+(SUMPRODUCT(J969:L969,$I$8:$K$8))*(SUMPRODUCT(J969:L969,$I$10:$K$10)))-((SUMPRODUCT(A969:C969,$I$8:$K$8))*(SUMPRODUCT(A969:C969,$I$10:$K$10))+(SUMPRODUCT(D969:F969,$I$8:$K$8))*(SUMPRODUCT(D969:F969,$I$10:$K$10)))))+((((SUMPRODUCT(A969:C969,$I$8:$K$8))*(SUMPRODUCT(D969:F969,$I$10:$K$10))+(SUMPRODUCT(A969:C969,$I$10:$K$10))*(SUMPRODUCT(D969:F969,$I$8:$K$8)))-((SUMPRODUCT(G969:I969,$I$8:$K$8))*(SUMPRODUCT(J969:L969,$I$10:$K$10))+(SUMPRODUCT(G969:I969,$I$10:$K$10))*(SUMPRODUCT(J969:L969,$I$8:$K$8))))*(SQRT(((((SUMPRODUCT(G969:I969,$I$8:$K$8))*(SUMPRODUCT(G969:I969,$I$10:$K$10))-(SUMPRODUCT(J969:L969,$I$8:$K$8))*(SUMPRODUCT(J969:L969,$I$10:$K$10)))-((SUMPRODUCT(A969:C969,$I$8:$K$8))*(SUMPRODUCT(A969:C969,$I$10:$K$10))-(SUMPRODUCT(D969:F969,$I$8:$K$8))*(SUMPRODUCT(D969:F969,$I$10:$K$10))))^2)+((((SUMPRODUCT(A969:C969,$I$8:$K$8))*(SUMPRODUCT(D969:F969,$I$10:$K$10))+(SUMPRODUCT(A969:C969,$I$10:$K$10))*(SUMPRODUCT(D969:F969,$I$8:$K$8)))-((SUMPRODUCT(G969:I969,$I$8:$K$8))*(SUMPRODUCT(J969:L969,$I$10:$K$10))+(SUMPRODUCT(G969:I969,$I$10:$K$10))*(SUMPRODUCT(J969:L969,$I$8:$K$8))))^2)-((((SUMPRODUCT(G969:I969,$I$8:$K$8))*(SUMPRODUCT(G969:I969,$I$10:$K$10))+(SUMPRODUCT(J969:L969,$I$8:$K$8))*(SUMPRODUCT(J969:L969,$I$10:$K$10)))-((SUMPRODUCT(A969:C969,$I$8:$K$8))*(SUMPRODUCT(A969:C969,$I$10:$K$10))+(SUMPRODUCT(D969:F969,$I$8:$K$8))*(SUMPRODUCT(D969:F969,$I$10:$K$10))))^2)))))/(((((SUMPRODUCT(G969:I969,$I$8:$K$8))*(SUMPRODUCT(G969:I969,$I$10:$K$10))-(SUMPRODUCT(J969:L969,$I$8:$K$8))*(SUMPRODUCT(J969:L969,$I$10:$K$10)))-((SUMPRODUCT(A969:C969,$I$8:$K$8))*(SUMPRODUCT(A969:C969,$I$10:$K$10))-(SUMPRODUCT(D969:F969,$I$8:$K$8))*(SUMPRODUCT(D969:F969,$I$10:$K$10))))^2)+((((SUMPRODUCT(A969:C969,$I$8:$K$8))*(SUMPRODUCT(D969:F969,$I$10:$K$10))+(SUMPRODUCT(A969:C969,$I$10:$K$10))*(SUMPRODUCT(D969:F969,$I$8:$K$8)))-((SUMPRODUCT(G969:I969,$I$8:$K$8))*(SUMPRODUCT(J969:L969,$I$10:$K$10))+(SUMPRODUCT(G969:I969,$I$10:$K$10))*(SUMPRODUCT(J969:L969,$I$8:$K$8))))^2)))))/2</f>
        <v>21.766099444392616</v>
      </c>
      <c r="R969">
        <f t="shared" si="1922"/>
        <v>1.9491726097613835</v>
      </c>
      <c r="T969">
        <f t="shared" si="1913"/>
        <v>21.748678483044912</v>
      </c>
      <c r="V969">
        <f t="shared" si="1923"/>
        <v>0</v>
      </c>
    </row>
    <row r="970" spans="1:22" x14ac:dyDescent="0.2">
      <c r="A970">
        <f t="shared" ref="A970:A1033" si="1926">(1/(SQRT(2)))*(COS(RADIANS(45)))</f>
        <v>0.5</v>
      </c>
      <c r="B970">
        <f t="shared" si="1914"/>
        <v>0.45053851066104572</v>
      </c>
      <c r="C970">
        <f t="shared" si="1915"/>
        <v>0.21682954229377213</v>
      </c>
      <c r="D970">
        <f t="shared" ref="D970:D1033" si="1927">(-((1/(SQRT(2)))*(SIN(RADIANS(45)))))</f>
        <v>-0.49999999999999989</v>
      </c>
      <c r="E970">
        <f t="shared" si="1916"/>
        <v>0.45053851066104578</v>
      </c>
      <c r="F970">
        <f t="shared" si="1917"/>
        <v>0.21682954229377216</v>
      </c>
      <c r="G970">
        <f t="shared" ref="G970:G1033" si="1928">(1/(SQRT(2)))*(COS(RADIANS(-45)))</f>
        <v>0.5</v>
      </c>
      <c r="H970">
        <f t="shared" si="1918"/>
        <v>-0.45053851066104572</v>
      </c>
      <c r="I970">
        <f t="shared" si="1919"/>
        <v>-0.21682954229377213</v>
      </c>
      <c r="J970">
        <f t="shared" ref="J970:J1033" si="1929">(-((1/(SQRT(2)))*(SIN(RADIANS(-45)))))</f>
        <v>0.49999999999999989</v>
      </c>
      <c r="K970">
        <f t="shared" si="1920"/>
        <v>0.45053851066104578</v>
      </c>
      <c r="L970">
        <f t="shared" si="1921"/>
        <v>0.21682954229377216</v>
      </c>
      <c r="N970">
        <v>25.7</v>
      </c>
      <c r="O970">
        <f t="shared" si="1924"/>
        <v>68.239224863877723</v>
      </c>
      <c r="P970">
        <f t="shared" si="1925"/>
        <v>21.760775136122284</v>
      </c>
      <c r="R970">
        <f t="shared" si="1922"/>
        <v>1.9600420972797217</v>
      </c>
      <c r="T970">
        <f t="shared" ref="T970:T1033" si="1930">(P970-$V$2516)</f>
        <v>21.743354174774581</v>
      </c>
      <c r="V970">
        <f t="shared" si="1923"/>
        <v>0</v>
      </c>
    </row>
    <row r="971" spans="1:22" x14ac:dyDescent="0.2">
      <c r="A971">
        <f t="shared" si="1926"/>
        <v>0.5</v>
      </c>
      <c r="B971">
        <f t="shared" si="1914"/>
        <v>0.4501593857010967</v>
      </c>
      <c r="C971">
        <f t="shared" si="1915"/>
        <v>0.21761554968616373</v>
      </c>
      <c r="D971">
        <f t="shared" si="1927"/>
        <v>-0.49999999999999989</v>
      </c>
      <c r="E971">
        <f t="shared" si="1916"/>
        <v>0.45015938570109676</v>
      </c>
      <c r="F971">
        <f t="shared" si="1917"/>
        <v>0.21761554968616376</v>
      </c>
      <c r="G971">
        <f t="shared" si="1928"/>
        <v>0.5</v>
      </c>
      <c r="H971">
        <f t="shared" si="1918"/>
        <v>-0.4501593857010967</v>
      </c>
      <c r="I971">
        <f t="shared" si="1919"/>
        <v>-0.21761554968616373</v>
      </c>
      <c r="J971">
        <f t="shared" si="1929"/>
        <v>0.49999999999999989</v>
      </c>
      <c r="K971">
        <f t="shared" si="1920"/>
        <v>0.45015938570109676</v>
      </c>
      <c r="L971">
        <f t="shared" si="1921"/>
        <v>0.21761554968616376</v>
      </c>
      <c r="N971">
        <v>25.8</v>
      </c>
      <c r="O971">
        <f t="shared" si="1924"/>
        <v>68.244612578208887</v>
      </c>
      <c r="P971">
        <f t="shared" si="1925"/>
        <v>21.755387421791127</v>
      </c>
      <c r="R971">
        <f t="shared" si="1922"/>
        <v>1.9709049138739836</v>
      </c>
      <c r="T971">
        <f t="shared" si="1930"/>
        <v>21.737966460443424</v>
      </c>
      <c r="V971">
        <f t="shared" si="1923"/>
        <v>0</v>
      </c>
    </row>
    <row r="972" spans="1:22" x14ac:dyDescent="0.2">
      <c r="A972">
        <f t="shared" si="1926"/>
        <v>0.5</v>
      </c>
      <c r="B972">
        <f t="shared" ref="B972:B1035" si="1931">((1/(SQRT(2)))*(COS(RADIANS(N972))))*(SIN(RADIANS(45)))</f>
        <v>0.44977888947759009</v>
      </c>
      <c r="C972">
        <f t="shared" ref="C972:C1035" si="1932">((1/(SQRT(2)))*(SIN(RADIANS(N972))))*(SIN(RADIANS(45)))</f>
        <v>0.21840089418385106</v>
      </c>
      <c r="D972">
        <f t="shared" si="1927"/>
        <v>-0.49999999999999989</v>
      </c>
      <c r="E972">
        <f t="shared" ref="E972:E1035" si="1933">((1/(SQRT(2)))*(COS(RADIANS(N972))))*(COS(RADIANS(45)))</f>
        <v>0.44977888947759015</v>
      </c>
      <c r="F972">
        <f t="shared" ref="F972:F1035" si="1934">(((1/(SQRT(2)))*(SIN(RADIANS(N972))))*(COS(RADIANS(45))))</f>
        <v>0.21840089418385109</v>
      </c>
      <c r="G972">
        <f t="shared" si="1928"/>
        <v>0.5</v>
      </c>
      <c r="H972">
        <f t="shared" ref="H972:H1035" si="1935">((1/(SQRT(2)))*(COS(RADIANS(N972))))*(SIN(RADIANS(-45)))</f>
        <v>-0.44977888947759009</v>
      </c>
      <c r="I972">
        <f t="shared" ref="I972:I1035" si="1936">((1/(SQRT(2)))*(SIN(RADIANS(N972))))*(SIN(RADIANS(-45)))</f>
        <v>-0.21840089418385106</v>
      </c>
      <c r="J972">
        <f t="shared" si="1929"/>
        <v>0.49999999999999989</v>
      </c>
      <c r="K972">
        <f t="shared" ref="K972:K1035" si="1937">((1/(SQRT(2)))*(COS(RADIANS(N972))))*(COS(RADIANS(-45)))</f>
        <v>0.44977888947759015</v>
      </c>
      <c r="L972">
        <f t="shared" ref="L972:L1035" si="1938">(((1/(SQRT(2)))*(SIN(RADIANS(N972))))*(COS(RADIANS(-45))))</f>
        <v>0.21840089418385109</v>
      </c>
      <c r="N972">
        <v>25.9</v>
      </c>
      <c r="O972">
        <f t="shared" si="1924"/>
        <v>68.250063671349679</v>
      </c>
      <c r="P972">
        <f t="shared" si="1925"/>
        <v>21.749936328650328</v>
      </c>
      <c r="R972">
        <f t="shared" ref="R972:R1035" si="1939">P972-P1152</f>
        <v>1.9817610397075391</v>
      </c>
      <c r="T972">
        <f t="shared" si="1930"/>
        <v>21.732515367302625</v>
      </c>
      <c r="V972">
        <f t="shared" ref="V972:V1035" si="1940">IF(T972=0,N972,0)</f>
        <v>0</v>
      </c>
    </row>
    <row r="973" spans="1:22" x14ac:dyDescent="0.2">
      <c r="A973">
        <f t="shared" si="1926"/>
        <v>0.5</v>
      </c>
      <c r="B973">
        <f t="shared" si="1931"/>
        <v>0.44939702314958346</v>
      </c>
      <c r="C973">
        <f t="shared" si="1932"/>
        <v>0.21918557339453865</v>
      </c>
      <c r="D973">
        <f t="shared" si="1927"/>
        <v>-0.49999999999999989</v>
      </c>
      <c r="E973">
        <f t="shared" si="1933"/>
        <v>0.44939702314958352</v>
      </c>
      <c r="F973">
        <f t="shared" si="1934"/>
        <v>0.21918557339453867</v>
      </c>
      <c r="G973">
        <f t="shared" si="1928"/>
        <v>0.5</v>
      </c>
      <c r="H973">
        <f t="shared" si="1935"/>
        <v>-0.44939702314958346</v>
      </c>
      <c r="I973">
        <f t="shared" si="1936"/>
        <v>-0.21918557339453865</v>
      </c>
      <c r="J973">
        <f t="shared" si="1929"/>
        <v>0.49999999999999989</v>
      </c>
      <c r="K973">
        <f t="shared" si="1937"/>
        <v>0.44939702314958352</v>
      </c>
      <c r="L973">
        <f t="shared" si="1938"/>
        <v>0.21918557339453867</v>
      </c>
      <c r="N973">
        <v>26</v>
      </c>
      <c r="O973">
        <f t="shared" si="1924"/>
        <v>68.25557811593859</v>
      </c>
      <c r="P973">
        <f t="shared" si="1925"/>
        <v>21.744421884061413</v>
      </c>
      <c r="R973">
        <f t="shared" si="1939"/>
        <v>1.9926104549418078</v>
      </c>
      <c r="T973">
        <f t="shared" si="1930"/>
        <v>21.72700092271371</v>
      </c>
      <c r="V973">
        <f t="shared" si="1940"/>
        <v>0</v>
      </c>
    </row>
    <row r="974" spans="1:22" x14ac:dyDescent="0.2">
      <c r="A974">
        <f t="shared" si="1926"/>
        <v>0.5</v>
      </c>
      <c r="B974">
        <f t="shared" si="1931"/>
        <v>0.44901378788030777</v>
      </c>
      <c r="C974">
        <f t="shared" si="1932"/>
        <v>0.21996958492795754</v>
      </c>
      <c r="D974">
        <f t="shared" si="1927"/>
        <v>-0.49999999999999989</v>
      </c>
      <c r="E974">
        <f t="shared" si="1933"/>
        <v>0.44901378788030788</v>
      </c>
      <c r="F974">
        <f t="shared" si="1934"/>
        <v>0.21996958492795757</v>
      </c>
      <c r="G974">
        <f t="shared" si="1928"/>
        <v>0.5</v>
      </c>
      <c r="H974">
        <f t="shared" si="1935"/>
        <v>-0.44901378788030777</v>
      </c>
      <c r="I974">
        <f t="shared" si="1936"/>
        <v>-0.21996958492795754</v>
      </c>
      <c r="J974">
        <f t="shared" si="1929"/>
        <v>0.49999999999999989</v>
      </c>
      <c r="K974">
        <f t="shared" si="1937"/>
        <v>0.44901378788030788</v>
      </c>
      <c r="L974">
        <f t="shared" si="1938"/>
        <v>0.21996958492795757</v>
      </c>
      <c r="N974">
        <v>26.1</v>
      </c>
      <c r="O974">
        <f t="shared" si="1924"/>
        <v>68.26115588450385</v>
      </c>
      <c r="P974">
        <f t="shared" si="1925"/>
        <v>21.738844115496157</v>
      </c>
      <c r="R974">
        <f t="shared" si="1939"/>
        <v>2.0034531397361945</v>
      </c>
      <c r="T974">
        <f t="shared" si="1930"/>
        <v>21.721423154148454</v>
      </c>
      <c r="V974">
        <f t="shared" si="1940"/>
        <v>0</v>
      </c>
    </row>
    <row r="975" spans="1:22" x14ac:dyDescent="0.2">
      <c r="A975">
        <f t="shared" si="1926"/>
        <v>0.5</v>
      </c>
      <c r="B975">
        <f t="shared" si="1931"/>
        <v>0.44862918483716413</v>
      </c>
      <c r="C975">
        <f t="shared" si="1932"/>
        <v>0.22075292639587255</v>
      </c>
      <c r="D975">
        <f t="shared" si="1927"/>
        <v>-0.49999999999999989</v>
      </c>
      <c r="E975">
        <f t="shared" si="1933"/>
        <v>0.44862918483716419</v>
      </c>
      <c r="F975">
        <f t="shared" si="1934"/>
        <v>0.2207529263958726</v>
      </c>
      <c r="G975">
        <f t="shared" si="1928"/>
        <v>0.5</v>
      </c>
      <c r="H975">
        <f t="shared" si="1935"/>
        <v>-0.44862918483716413</v>
      </c>
      <c r="I975">
        <f t="shared" si="1936"/>
        <v>-0.22075292639587255</v>
      </c>
      <c r="J975">
        <f t="shared" si="1929"/>
        <v>0.49999999999999989</v>
      </c>
      <c r="K975">
        <f t="shared" si="1937"/>
        <v>0.44862918483716419</v>
      </c>
      <c r="L975">
        <f t="shared" si="1938"/>
        <v>0.2207529263958726</v>
      </c>
      <c r="N975">
        <v>26.2</v>
      </c>
      <c r="O975">
        <f t="shared" si="1924"/>
        <v>68.266796949463441</v>
      </c>
      <c r="P975">
        <f t="shared" si="1925"/>
        <v>21.733203050536574</v>
      </c>
      <c r="R975">
        <f t="shared" si="1939"/>
        <v>2.0142890742480404</v>
      </c>
      <c r="T975">
        <f t="shared" si="1930"/>
        <v>21.71578208918887</v>
      </c>
      <c r="V975">
        <f t="shared" si="1940"/>
        <v>0</v>
      </c>
    </row>
    <row r="976" spans="1:22" x14ac:dyDescent="0.2">
      <c r="A976">
        <f t="shared" si="1926"/>
        <v>0.5</v>
      </c>
      <c r="B976">
        <f t="shared" si="1931"/>
        <v>0.44824321519172017</v>
      </c>
      <c r="C976">
        <f t="shared" si="1932"/>
        <v>0.22153559541208984</v>
      </c>
      <c r="D976">
        <f t="shared" si="1927"/>
        <v>-0.49999999999999989</v>
      </c>
      <c r="E976">
        <f t="shared" si="1933"/>
        <v>0.44824321519172028</v>
      </c>
      <c r="F976">
        <f t="shared" si="1934"/>
        <v>0.22153559541208986</v>
      </c>
      <c r="G976">
        <f t="shared" si="1928"/>
        <v>0.5</v>
      </c>
      <c r="H976">
        <f t="shared" si="1935"/>
        <v>-0.44824321519172017</v>
      </c>
      <c r="I976">
        <f t="shared" si="1936"/>
        <v>-0.22153559541208984</v>
      </c>
      <c r="J976">
        <f t="shared" si="1929"/>
        <v>0.49999999999999989</v>
      </c>
      <c r="K976">
        <f t="shared" si="1937"/>
        <v>0.44824321519172028</v>
      </c>
      <c r="L976">
        <f t="shared" si="1938"/>
        <v>0.22153559541208986</v>
      </c>
      <c r="N976">
        <v>26.3</v>
      </c>
      <c r="O976">
        <f t="shared" si="1924"/>
        <v>68.27250128312518</v>
      </c>
      <c r="P976">
        <f t="shared" si="1925"/>
        <v>21.727498716874809</v>
      </c>
      <c r="R976">
        <f t="shared" si="1939"/>
        <v>2.0251182386325475</v>
      </c>
      <c r="T976">
        <f t="shared" si="1930"/>
        <v>21.710077755527106</v>
      </c>
      <c r="V976">
        <f t="shared" si="1940"/>
        <v>0</v>
      </c>
    </row>
    <row r="977" spans="1:22" x14ac:dyDescent="0.2">
      <c r="A977">
        <f t="shared" si="1926"/>
        <v>0.5</v>
      </c>
      <c r="B977">
        <f t="shared" si="1931"/>
        <v>0.4478558801197064</v>
      </c>
      <c r="C977">
        <f t="shared" si="1932"/>
        <v>0.2223175895924637</v>
      </c>
      <c r="D977">
        <f t="shared" si="1927"/>
        <v>-0.49999999999999989</v>
      </c>
      <c r="E977">
        <f t="shared" si="1933"/>
        <v>0.44785588011970645</v>
      </c>
      <c r="F977">
        <f t="shared" si="1934"/>
        <v>0.22231758959246373</v>
      </c>
      <c r="G977">
        <f t="shared" si="1928"/>
        <v>0.5</v>
      </c>
      <c r="H977">
        <f t="shared" si="1935"/>
        <v>-0.4478558801197064</v>
      </c>
      <c r="I977">
        <f t="shared" si="1936"/>
        <v>-0.2223175895924637</v>
      </c>
      <c r="J977">
        <f t="shared" si="1929"/>
        <v>0.49999999999999989</v>
      </c>
      <c r="K977">
        <f t="shared" si="1937"/>
        <v>0.44785588011970645</v>
      </c>
      <c r="L977">
        <f t="shared" si="1938"/>
        <v>0.22231758959246373</v>
      </c>
      <c r="N977">
        <v>26.4</v>
      </c>
      <c r="O977">
        <f t="shared" si="1924"/>
        <v>68.278268857686911</v>
      </c>
      <c r="P977">
        <f t="shared" si="1925"/>
        <v>21.7217311423131</v>
      </c>
      <c r="R977">
        <f t="shared" si="1939"/>
        <v>2.0359406130426834</v>
      </c>
      <c r="T977">
        <f t="shared" si="1930"/>
        <v>21.704310180965397</v>
      </c>
      <c r="V977">
        <f t="shared" si="1940"/>
        <v>0</v>
      </c>
    </row>
    <row r="978" spans="1:22" x14ac:dyDescent="0.2">
      <c r="A978">
        <f t="shared" si="1926"/>
        <v>0.5</v>
      </c>
      <c r="B978">
        <f t="shared" si="1931"/>
        <v>0.4474671808010125</v>
      </c>
      <c r="C978">
        <f t="shared" si="1932"/>
        <v>0.22309890655490436</v>
      </c>
      <c r="D978">
        <f t="shared" si="1927"/>
        <v>-0.49999999999999989</v>
      </c>
      <c r="E978">
        <f t="shared" si="1933"/>
        <v>0.44746718080101255</v>
      </c>
      <c r="F978">
        <f t="shared" si="1934"/>
        <v>0.22309890655490439</v>
      </c>
      <c r="G978">
        <f t="shared" si="1928"/>
        <v>0.5</v>
      </c>
      <c r="H978">
        <f t="shared" si="1935"/>
        <v>-0.4474671808010125</v>
      </c>
      <c r="I978">
        <f t="shared" si="1936"/>
        <v>-0.22309890655490436</v>
      </c>
      <c r="J978">
        <f t="shared" si="1929"/>
        <v>0.49999999999999989</v>
      </c>
      <c r="K978">
        <f t="shared" si="1937"/>
        <v>0.44746718080101255</v>
      </c>
      <c r="L978">
        <f t="shared" si="1938"/>
        <v>0.22309890655490439</v>
      </c>
      <c r="N978">
        <v>26.5</v>
      </c>
      <c r="O978">
        <f t="shared" si="1924"/>
        <v>68.284099645236367</v>
      </c>
      <c r="P978">
        <f t="shared" si="1925"/>
        <v>21.715900354763637</v>
      </c>
      <c r="R978">
        <f t="shared" si="1939"/>
        <v>2.046756177629149</v>
      </c>
      <c r="T978">
        <f t="shared" si="1930"/>
        <v>21.698479393415933</v>
      </c>
      <c r="V978">
        <f t="shared" si="1940"/>
        <v>0</v>
      </c>
    </row>
    <row r="979" spans="1:22" x14ac:dyDescent="0.2">
      <c r="A979">
        <f t="shared" si="1926"/>
        <v>0.5</v>
      </c>
      <c r="B979">
        <f t="shared" si="1931"/>
        <v>0.44707711841968401</v>
      </c>
      <c r="C979">
        <f t="shared" si="1932"/>
        <v>0.22387954391938483</v>
      </c>
      <c r="D979">
        <f t="shared" si="1927"/>
        <v>-0.49999999999999989</v>
      </c>
      <c r="E979">
        <f t="shared" si="1933"/>
        <v>0.44707711841968406</v>
      </c>
      <c r="F979">
        <f t="shared" si="1934"/>
        <v>0.22387954391938486</v>
      </c>
      <c r="G979">
        <f t="shared" si="1928"/>
        <v>0.5</v>
      </c>
      <c r="H979">
        <f t="shared" si="1935"/>
        <v>-0.44707711841968401</v>
      </c>
      <c r="I979">
        <f t="shared" si="1936"/>
        <v>-0.22387954391938483</v>
      </c>
      <c r="J979">
        <f t="shared" si="1929"/>
        <v>0.49999999999999989</v>
      </c>
      <c r="K979">
        <f t="shared" si="1937"/>
        <v>0.44707711841968406</v>
      </c>
      <c r="L979">
        <f t="shared" si="1938"/>
        <v>0.22387954391938486</v>
      </c>
      <c r="N979">
        <v>26.6</v>
      </c>
      <c r="O979">
        <f t="shared" si="1924"/>
        <v>68.289993617751378</v>
      </c>
      <c r="P979">
        <f t="shared" si="1925"/>
        <v>21.710006382248622</v>
      </c>
      <c r="R979">
        <f t="shared" si="1939"/>
        <v>2.057564912540343</v>
      </c>
      <c r="T979">
        <f t="shared" si="1930"/>
        <v>21.692585420900919</v>
      </c>
      <c r="V979">
        <f t="shared" si="1940"/>
        <v>0</v>
      </c>
    </row>
    <row r="980" spans="1:22" x14ac:dyDescent="0.2">
      <c r="A980">
        <f t="shared" si="1926"/>
        <v>0.5</v>
      </c>
      <c r="B980">
        <f t="shared" si="1931"/>
        <v>0.44668569416391873</v>
      </c>
      <c r="C980">
        <f t="shared" si="1932"/>
        <v>0.22465949930794823</v>
      </c>
      <c r="D980">
        <f t="shared" si="1927"/>
        <v>-0.49999999999999989</v>
      </c>
      <c r="E980">
        <f t="shared" si="1933"/>
        <v>0.44668569416391879</v>
      </c>
      <c r="F980">
        <f t="shared" si="1934"/>
        <v>0.22465949930794826</v>
      </c>
      <c r="G980">
        <f t="shared" si="1928"/>
        <v>0.5</v>
      </c>
      <c r="H980">
        <f t="shared" si="1935"/>
        <v>-0.44668569416391873</v>
      </c>
      <c r="I980">
        <f t="shared" si="1936"/>
        <v>-0.22465949930794823</v>
      </c>
      <c r="J980">
        <f t="shared" si="1929"/>
        <v>0.49999999999999989</v>
      </c>
      <c r="K980">
        <f t="shared" si="1937"/>
        <v>0.44668569416391879</v>
      </c>
      <c r="L980">
        <f t="shared" si="1938"/>
        <v>0.22465949930794826</v>
      </c>
      <c r="N980">
        <v>26.7</v>
      </c>
      <c r="O980">
        <f t="shared" si="1924"/>
        <v>68.295950747099894</v>
      </c>
      <c r="P980">
        <f t="shared" si="1925"/>
        <v>21.704049252900099</v>
      </c>
      <c r="R980">
        <f t="shared" si="1939"/>
        <v>2.0683667979222484</v>
      </c>
      <c r="T980">
        <f t="shared" si="1930"/>
        <v>21.686628291552395</v>
      </c>
      <c r="V980">
        <f t="shared" si="1940"/>
        <v>0</v>
      </c>
    </row>
    <row r="981" spans="1:22" x14ac:dyDescent="0.2">
      <c r="A981">
        <f t="shared" si="1926"/>
        <v>0.5</v>
      </c>
      <c r="B981">
        <f t="shared" si="1931"/>
        <v>0.44629290922606268</v>
      </c>
      <c r="C981">
        <f t="shared" si="1932"/>
        <v>0.22543877034471535</v>
      </c>
      <c r="D981">
        <f t="shared" si="1927"/>
        <v>-0.49999999999999989</v>
      </c>
      <c r="E981">
        <f t="shared" si="1933"/>
        <v>0.44629290922606274</v>
      </c>
      <c r="F981">
        <f t="shared" si="1934"/>
        <v>0.22543877034471538</v>
      </c>
      <c r="G981">
        <f t="shared" si="1928"/>
        <v>0.5</v>
      </c>
      <c r="H981">
        <f t="shared" si="1935"/>
        <v>-0.44629290922606268</v>
      </c>
      <c r="I981">
        <f t="shared" si="1936"/>
        <v>-0.22543877034471535</v>
      </c>
      <c r="J981">
        <f t="shared" si="1929"/>
        <v>0.49999999999999989</v>
      </c>
      <c r="K981">
        <f t="shared" si="1937"/>
        <v>0.44629290922606274</v>
      </c>
      <c r="L981">
        <f t="shared" si="1938"/>
        <v>0.22543877034471538</v>
      </c>
      <c r="N981">
        <v>26.8</v>
      </c>
      <c r="O981">
        <f t="shared" si="1924"/>
        <v>68.301971005040045</v>
      </c>
      <c r="P981">
        <f t="shared" si="1925"/>
        <v>21.698028994959959</v>
      </c>
      <c r="R981">
        <f t="shared" si="1939"/>
        <v>2.0791618139183576</v>
      </c>
      <c r="T981">
        <f t="shared" si="1930"/>
        <v>21.680608033612256</v>
      </c>
      <c r="V981">
        <f t="shared" si="1940"/>
        <v>0</v>
      </c>
    </row>
    <row r="982" spans="1:22" x14ac:dyDescent="0.2">
      <c r="A982">
        <f t="shared" si="1926"/>
        <v>0.5</v>
      </c>
      <c r="B982">
        <f t="shared" si="1931"/>
        <v>0.44589876480260693</v>
      </c>
      <c r="C982">
        <f t="shared" si="1932"/>
        <v>0.2262173546558913</v>
      </c>
      <c r="D982">
        <f t="shared" si="1927"/>
        <v>-0.49999999999999989</v>
      </c>
      <c r="E982">
        <f t="shared" si="1933"/>
        <v>0.44589876480260698</v>
      </c>
      <c r="F982">
        <f t="shared" si="1934"/>
        <v>0.22621735465589135</v>
      </c>
      <c r="G982">
        <f t="shared" si="1928"/>
        <v>0.5</v>
      </c>
      <c r="H982">
        <f t="shared" si="1935"/>
        <v>-0.44589876480260693</v>
      </c>
      <c r="I982">
        <f t="shared" si="1936"/>
        <v>-0.2262173546558913</v>
      </c>
      <c r="J982">
        <f t="shared" si="1929"/>
        <v>0.49999999999999989</v>
      </c>
      <c r="K982">
        <f t="shared" si="1937"/>
        <v>0.44589876480260698</v>
      </c>
      <c r="L982">
        <f t="shared" si="1938"/>
        <v>0.22621735465589135</v>
      </c>
      <c r="N982">
        <v>26.9</v>
      </c>
      <c r="O982">
        <f t="shared" si="1924"/>
        <v>68.30805436322018</v>
      </c>
      <c r="P982">
        <f t="shared" si="1925"/>
        <v>21.69194563677982</v>
      </c>
      <c r="R982">
        <f t="shared" si="1939"/>
        <v>2.0899499406697153</v>
      </c>
      <c r="T982">
        <f t="shared" si="1930"/>
        <v>21.674524675432117</v>
      </c>
      <c r="V982">
        <f t="shared" si="1940"/>
        <v>0</v>
      </c>
    </row>
    <row r="983" spans="1:22" x14ac:dyDescent="0.2">
      <c r="A983">
        <f t="shared" si="1926"/>
        <v>0.5</v>
      </c>
      <c r="B983">
        <f t="shared" si="1931"/>
        <v>0.44550326209418384</v>
      </c>
      <c r="C983">
        <f t="shared" si="1932"/>
        <v>0.22699524986977335</v>
      </c>
      <c r="D983">
        <f t="shared" si="1927"/>
        <v>-0.49999999999999989</v>
      </c>
      <c r="E983">
        <f t="shared" si="1933"/>
        <v>0.44550326209418389</v>
      </c>
      <c r="F983">
        <f t="shared" si="1934"/>
        <v>0.22699524986977337</v>
      </c>
      <c r="G983">
        <f t="shared" si="1928"/>
        <v>0.5</v>
      </c>
      <c r="H983">
        <f t="shared" si="1935"/>
        <v>-0.44550326209418384</v>
      </c>
      <c r="I983">
        <f t="shared" si="1936"/>
        <v>-0.22699524986977335</v>
      </c>
      <c r="J983">
        <f t="shared" si="1929"/>
        <v>0.49999999999999989</v>
      </c>
      <c r="K983">
        <f t="shared" si="1937"/>
        <v>0.44550326209418389</v>
      </c>
      <c r="L983">
        <f t="shared" si="1938"/>
        <v>0.22699524986977337</v>
      </c>
      <c r="N983">
        <v>27</v>
      </c>
      <c r="O983">
        <f t="shared" si="1924"/>
        <v>68.314200793178912</v>
      </c>
      <c r="P983">
        <f t="shared" si="1925"/>
        <v>21.685799206821081</v>
      </c>
      <c r="R983">
        <f t="shared" si="1939"/>
        <v>2.1007311583148471</v>
      </c>
      <c r="T983">
        <f t="shared" si="1930"/>
        <v>21.668378245473377</v>
      </c>
      <c r="V983">
        <f t="shared" si="1940"/>
        <v>0</v>
      </c>
    </row>
    <row r="984" spans="1:22" x14ac:dyDescent="0.2">
      <c r="A984">
        <f t="shared" si="1926"/>
        <v>0.5</v>
      </c>
      <c r="B984">
        <f t="shared" si="1931"/>
        <v>0.4451064023055632</v>
      </c>
      <c r="C984">
        <f t="shared" si="1932"/>
        <v>0.22777245361675774</v>
      </c>
      <c r="D984">
        <f t="shared" si="1927"/>
        <v>-0.49999999999999989</v>
      </c>
      <c r="E984">
        <f t="shared" si="1933"/>
        <v>0.44510640230556325</v>
      </c>
      <c r="F984">
        <f t="shared" si="1934"/>
        <v>0.22777245361675777</v>
      </c>
      <c r="G984">
        <f t="shared" si="1928"/>
        <v>0.5</v>
      </c>
      <c r="H984">
        <f t="shared" si="1935"/>
        <v>-0.4451064023055632</v>
      </c>
      <c r="I984">
        <f t="shared" si="1936"/>
        <v>-0.22777245361675774</v>
      </c>
      <c r="J984">
        <f t="shared" si="1929"/>
        <v>0.49999999999999989</v>
      </c>
      <c r="K984">
        <f t="shared" si="1937"/>
        <v>0.44510640230556325</v>
      </c>
      <c r="L984">
        <f t="shared" si="1938"/>
        <v>0.22777245361675777</v>
      </c>
      <c r="N984">
        <v>27.1</v>
      </c>
      <c r="O984">
        <f t="shared" si="1924"/>
        <v>68.320410266345263</v>
      </c>
      <c r="P984">
        <f t="shared" si="1925"/>
        <v>21.679589733654737</v>
      </c>
      <c r="R984">
        <f t="shared" si="1939"/>
        <v>2.1115054469896037</v>
      </c>
      <c r="T984">
        <f t="shared" si="1930"/>
        <v>21.662168772307034</v>
      </c>
      <c r="V984">
        <f t="shared" si="1940"/>
        <v>0</v>
      </c>
    </row>
    <row r="985" spans="1:22" x14ac:dyDescent="0.2">
      <c r="A985">
        <f t="shared" si="1926"/>
        <v>0.5</v>
      </c>
      <c r="B985">
        <f t="shared" si="1931"/>
        <v>0.44470818664564871</v>
      </c>
      <c r="C985">
        <f t="shared" si="1932"/>
        <v>0.22854896352934706</v>
      </c>
      <c r="D985">
        <f t="shared" si="1927"/>
        <v>-0.49999999999999989</v>
      </c>
      <c r="E985">
        <f t="shared" si="1933"/>
        <v>0.44470818664564876</v>
      </c>
      <c r="F985">
        <f t="shared" si="1934"/>
        <v>0.22854896352934709</v>
      </c>
      <c r="G985">
        <f t="shared" si="1928"/>
        <v>0.5</v>
      </c>
      <c r="H985">
        <f t="shared" si="1935"/>
        <v>-0.44470818664564871</v>
      </c>
      <c r="I985">
        <f t="shared" si="1936"/>
        <v>-0.22854896352934706</v>
      </c>
      <c r="J985">
        <f t="shared" si="1929"/>
        <v>0.49999999999999989</v>
      </c>
      <c r="K985">
        <f t="shared" si="1937"/>
        <v>0.44470818664564876</v>
      </c>
      <c r="L985">
        <f t="shared" si="1938"/>
        <v>0.22854896352934709</v>
      </c>
      <c r="N985">
        <v>27.2</v>
      </c>
      <c r="O985">
        <f t="shared" si="1924"/>
        <v>68.326682754038615</v>
      </c>
      <c r="P985">
        <f t="shared" si="1925"/>
        <v>21.673317245961382</v>
      </c>
      <c r="R985">
        <f t="shared" si="1939"/>
        <v>2.1222727868272493</v>
      </c>
      <c r="T985">
        <f t="shared" si="1930"/>
        <v>21.655896284613679</v>
      </c>
      <c r="V985">
        <f t="shared" si="1940"/>
        <v>0</v>
      </c>
    </row>
    <row r="986" spans="1:22" x14ac:dyDescent="0.2">
      <c r="A986">
        <f t="shared" si="1926"/>
        <v>0.5</v>
      </c>
      <c r="B986">
        <f t="shared" si="1931"/>
        <v>0.44430861632747437</v>
      </c>
      <c r="C986">
        <f t="shared" si="1932"/>
        <v>0.22932477724215741</v>
      </c>
      <c r="D986">
        <f t="shared" si="1927"/>
        <v>-0.49999999999999989</v>
      </c>
      <c r="E986">
        <f t="shared" si="1933"/>
        <v>0.44430861632747443</v>
      </c>
      <c r="F986">
        <f t="shared" si="1934"/>
        <v>0.22932477724215744</v>
      </c>
      <c r="G986">
        <f t="shared" si="1928"/>
        <v>0.5</v>
      </c>
      <c r="H986">
        <f t="shared" si="1935"/>
        <v>-0.44430861632747437</v>
      </c>
      <c r="I986">
        <f t="shared" si="1936"/>
        <v>-0.22932477724215741</v>
      </c>
      <c r="J986">
        <f t="shared" si="1929"/>
        <v>0.49999999999999989</v>
      </c>
      <c r="K986">
        <f t="shared" si="1937"/>
        <v>0.44430861632747443</v>
      </c>
      <c r="L986">
        <f t="shared" si="1938"/>
        <v>0.22932477724215744</v>
      </c>
      <c r="N986">
        <v>27.3</v>
      </c>
      <c r="O986">
        <f t="shared" si="1924"/>
        <v>68.333018227468784</v>
      </c>
      <c r="P986">
        <f t="shared" si="1925"/>
        <v>21.666981772531212</v>
      </c>
      <c r="R986">
        <f t="shared" si="1939"/>
        <v>2.1330331579583728</v>
      </c>
      <c r="T986">
        <f t="shared" si="1930"/>
        <v>21.649560811183509</v>
      </c>
      <c r="V986">
        <f t="shared" si="1940"/>
        <v>0</v>
      </c>
    </row>
    <row r="987" spans="1:22" x14ac:dyDescent="0.2">
      <c r="A987">
        <f t="shared" si="1926"/>
        <v>0.5</v>
      </c>
      <c r="B987">
        <f t="shared" si="1931"/>
        <v>0.44390769256820056</v>
      </c>
      <c r="C987">
        <f t="shared" si="1932"/>
        <v>0.23009989239192577</v>
      </c>
      <c r="D987">
        <f t="shared" si="1927"/>
        <v>-0.49999999999999989</v>
      </c>
      <c r="E987">
        <f t="shared" si="1933"/>
        <v>0.44390769256820062</v>
      </c>
      <c r="F987">
        <f t="shared" si="1934"/>
        <v>0.2300998923919258</v>
      </c>
      <c r="G987">
        <f t="shared" si="1928"/>
        <v>0.5</v>
      </c>
      <c r="H987">
        <f t="shared" si="1935"/>
        <v>-0.44390769256820056</v>
      </c>
      <c r="I987">
        <f t="shared" si="1936"/>
        <v>-0.23009989239192577</v>
      </c>
      <c r="J987">
        <f t="shared" si="1929"/>
        <v>0.49999999999999989</v>
      </c>
      <c r="K987">
        <f t="shared" si="1937"/>
        <v>0.44390769256820062</v>
      </c>
      <c r="L987">
        <f t="shared" si="1938"/>
        <v>0.2300998923919258</v>
      </c>
      <c r="N987">
        <v>27.4</v>
      </c>
      <c r="O987">
        <f t="shared" si="1924"/>
        <v>68.339416657736095</v>
      </c>
      <c r="P987">
        <f t="shared" si="1925"/>
        <v>21.660583342263912</v>
      </c>
      <c r="R987">
        <f t="shared" si="1939"/>
        <v>2.1437865405108489</v>
      </c>
      <c r="T987">
        <f t="shared" si="1930"/>
        <v>21.643162380916209</v>
      </c>
      <c r="V987">
        <f t="shared" si="1940"/>
        <v>0</v>
      </c>
    </row>
    <row r="988" spans="1:22" x14ac:dyDescent="0.2">
      <c r="A988">
        <f t="shared" si="1926"/>
        <v>0.5</v>
      </c>
      <c r="B988">
        <f t="shared" si="1931"/>
        <v>0.4435054165891108</v>
      </c>
      <c r="C988">
        <f t="shared" si="1932"/>
        <v>0.2308743066175169</v>
      </c>
      <c r="D988">
        <f t="shared" si="1927"/>
        <v>-0.49999999999999989</v>
      </c>
      <c r="E988">
        <f t="shared" si="1933"/>
        <v>0.44350541658911086</v>
      </c>
      <c r="F988">
        <f t="shared" si="1934"/>
        <v>0.23087430661751696</v>
      </c>
      <c r="G988">
        <f t="shared" si="1928"/>
        <v>0.5</v>
      </c>
      <c r="H988">
        <f t="shared" si="1935"/>
        <v>-0.4435054165891108</v>
      </c>
      <c r="I988">
        <f t="shared" si="1936"/>
        <v>-0.2308743066175169</v>
      </c>
      <c r="J988">
        <f t="shared" si="1929"/>
        <v>0.49999999999999989</v>
      </c>
      <c r="K988">
        <f t="shared" si="1937"/>
        <v>0.44350541658911086</v>
      </c>
      <c r="L988">
        <f t="shared" si="1938"/>
        <v>0.23087430661751696</v>
      </c>
      <c r="N988">
        <v>27.5</v>
      </c>
      <c r="O988">
        <f t="shared" si="1924"/>
        <v>68.345878015831374</v>
      </c>
      <c r="P988">
        <f t="shared" si="1925"/>
        <v>21.654121984168626</v>
      </c>
      <c r="R988">
        <f t="shared" si="1939"/>
        <v>2.1545329146097956</v>
      </c>
      <c r="T988">
        <f t="shared" si="1930"/>
        <v>21.636701022820922</v>
      </c>
      <c r="V988">
        <f t="shared" si="1940"/>
        <v>0</v>
      </c>
    </row>
    <row r="989" spans="1:22" x14ac:dyDescent="0.2">
      <c r="A989">
        <f t="shared" si="1926"/>
        <v>0.5</v>
      </c>
      <c r="B989">
        <f t="shared" si="1931"/>
        <v>0.44310178961560731</v>
      </c>
      <c r="C989">
        <f t="shared" si="1932"/>
        <v>0.23164801755993081</v>
      </c>
      <c r="D989">
        <f t="shared" si="1927"/>
        <v>-0.49999999999999989</v>
      </c>
      <c r="E989">
        <f t="shared" si="1933"/>
        <v>0.44310178961560737</v>
      </c>
      <c r="F989">
        <f t="shared" si="1934"/>
        <v>0.23164801755993084</v>
      </c>
      <c r="G989">
        <f t="shared" si="1928"/>
        <v>0.5</v>
      </c>
      <c r="H989">
        <f t="shared" si="1935"/>
        <v>-0.44310178961560731</v>
      </c>
      <c r="I989">
        <f t="shared" si="1936"/>
        <v>-0.23164801755993081</v>
      </c>
      <c r="J989">
        <f t="shared" si="1929"/>
        <v>0.49999999999999989</v>
      </c>
      <c r="K989">
        <f t="shared" si="1937"/>
        <v>0.44310178961560737</v>
      </c>
      <c r="L989">
        <f t="shared" si="1938"/>
        <v>0.23164801755993084</v>
      </c>
      <c r="N989">
        <v>27.6</v>
      </c>
      <c r="O989">
        <f t="shared" si="1924"/>
        <v>68.352402272636127</v>
      </c>
      <c r="P989">
        <f t="shared" si="1925"/>
        <v>21.64759772736388</v>
      </c>
      <c r="R989">
        <f t="shared" si="1939"/>
        <v>2.1652722603775345</v>
      </c>
      <c r="T989">
        <f t="shared" si="1930"/>
        <v>21.630176766016177</v>
      </c>
      <c r="V989">
        <f t="shared" si="1940"/>
        <v>0</v>
      </c>
    </row>
    <row r="990" spans="1:22" x14ac:dyDescent="0.2">
      <c r="A990">
        <f t="shared" si="1926"/>
        <v>0.5</v>
      </c>
      <c r="B990">
        <f t="shared" si="1931"/>
        <v>0.44269681287720786</v>
      </c>
      <c r="C990">
        <f t="shared" si="1932"/>
        <v>0.23242102286230978</v>
      </c>
      <c r="D990">
        <f t="shared" si="1927"/>
        <v>-0.49999999999999989</v>
      </c>
      <c r="E990">
        <f t="shared" si="1933"/>
        <v>0.44269681287720791</v>
      </c>
      <c r="F990">
        <f t="shared" si="1934"/>
        <v>0.23242102286230981</v>
      </c>
      <c r="G990">
        <f t="shared" si="1928"/>
        <v>0.5</v>
      </c>
      <c r="H990">
        <f t="shared" si="1935"/>
        <v>-0.44269681287720786</v>
      </c>
      <c r="I990">
        <f t="shared" si="1936"/>
        <v>-0.23242102286230978</v>
      </c>
      <c r="J990">
        <f t="shared" si="1929"/>
        <v>0.49999999999999989</v>
      </c>
      <c r="K990">
        <f t="shared" si="1937"/>
        <v>0.44269681287720791</v>
      </c>
      <c r="L990">
        <f t="shared" si="1938"/>
        <v>0.23242102286230981</v>
      </c>
      <c r="N990">
        <v>27.7</v>
      </c>
      <c r="O990">
        <f t="shared" si="1924"/>
        <v>68.358989398922375</v>
      </c>
      <c r="P990">
        <f t="shared" si="1925"/>
        <v>21.641010601077625</v>
      </c>
      <c r="R990">
        <f t="shared" si="1939"/>
        <v>2.1760045579336342</v>
      </c>
      <c r="T990">
        <f t="shared" si="1930"/>
        <v>21.623589639729921</v>
      </c>
      <c r="V990">
        <f t="shared" si="1940"/>
        <v>0</v>
      </c>
    </row>
    <row r="991" spans="1:22" x14ac:dyDescent="0.2">
      <c r="A991">
        <f t="shared" si="1926"/>
        <v>0.5</v>
      </c>
      <c r="B991">
        <f t="shared" si="1931"/>
        <v>0.44229048760754192</v>
      </c>
      <c r="C991">
        <f t="shared" si="1932"/>
        <v>0.23319332016994554</v>
      </c>
      <c r="D991">
        <f t="shared" si="1927"/>
        <v>-0.49999999999999989</v>
      </c>
      <c r="E991">
        <f t="shared" si="1933"/>
        <v>0.44229048760754197</v>
      </c>
      <c r="F991">
        <f t="shared" si="1934"/>
        <v>0.23319332016994557</v>
      </c>
      <c r="G991">
        <f t="shared" si="1928"/>
        <v>0.5</v>
      </c>
      <c r="H991">
        <f t="shared" si="1935"/>
        <v>-0.44229048760754192</v>
      </c>
      <c r="I991">
        <f t="shared" si="1936"/>
        <v>-0.23319332016994554</v>
      </c>
      <c r="J991">
        <f t="shared" si="1929"/>
        <v>0.49999999999999989</v>
      </c>
      <c r="K991">
        <f t="shared" si="1937"/>
        <v>0.44229048760754197</v>
      </c>
      <c r="L991">
        <f t="shared" si="1938"/>
        <v>0.23319332016994557</v>
      </c>
      <c r="N991">
        <v>27.8</v>
      </c>
      <c r="O991">
        <f t="shared" si="1924"/>
        <v>68.365639365352891</v>
      </c>
      <c r="P991">
        <f t="shared" si="1925"/>
        <v>21.634360634647098</v>
      </c>
      <c r="R991">
        <f t="shared" si="1939"/>
        <v>2.1867297873947749</v>
      </c>
      <c r="T991">
        <f t="shared" si="1930"/>
        <v>21.616939673299395</v>
      </c>
      <c r="V991">
        <f t="shared" si="1940"/>
        <v>0</v>
      </c>
    </row>
    <row r="992" spans="1:22" x14ac:dyDescent="0.2">
      <c r="A992">
        <f t="shared" si="1926"/>
        <v>0.5</v>
      </c>
      <c r="B992">
        <f t="shared" si="1931"/>
        <v>0.44188281504434668</v>
      </c>
      <c r="C992">
        <f t="shared" si="1932"/>
        <v>0.23396490713028664</v>
      </c>
      <c r="D992">
        <f t="shared" si="1927"/>
        <v>-0.49999999999999989</v>
      </c>
      <c r="E992">
        <f t="shared" si="1933"/>
        <v>0.44188281504434673</v>
      </c>
      <c r="F992">
        <f t="shared" si="1934"/>
        <v>0.23396490713028667</v>
      </c>
      <c r="G992">
        <f t="shared" si="1928"/>
        <v>0.5</v>
      </c>
      <c r="H992">
        <f t="shared" si="1935"/>
        <v>-0.44188281504434668</v>
      </c>
      <c r="I992">
        <f t="shared" si="1936"/>
        <v>-0.23396490713028664</v>
      </c>
      <c r="J992">
        <f t="shared" si="1929"/>
        <v>0.49999999999999989</v>
      </c>
      <c r="K992">
        <f t="shared" si="1937"/>
        <v>0.44188281504434673</v>
      </c>
      <c r="L992">
        <f t="shared" si="1938"/>
        <v>0.23396490713028667</v>
      </c>
      <c r="N992">
        <v>27.9</v>
      </c>
      <c r="O992">
        <f t="shared" si="1924"/>
        <v>68.37235214248112</v>
      </c>
      <c r="P992">
        <f t="shared" si="1925"/>
        <v>21.627647857518873</v>
      </c>
      <c r="R992">
        <f t="shared" si="1939"/>
        <v>2.1974479288748476</v>
      </c>
      <c r="T992">
        <f t="shared" si="1930"/>
        <v>21.61022689617117</v>
      </c>
      <c r="V992">
        <f t="shared" si="1940"/>
        <v>0</v>
      </c>
    </row>
    <row r="993" spans="1:22" x14ac:dyDescent="0.2">
      <c r="A993">
        <f t="shared" si="1926"/>
        <v>0.5</v>
      </c>
      <c r="B993">
        <f t="shared" si="1931"/>
        <v>0.44147379642946338</v>
      </c>
      <c r="C993">
        <f t="shared" si="1932"/>
        <v>0.23473578139294538</v>
      </c>
      <c r="D993">
        <f t="shared" si="1927"/>
        <v>-0.49999999999999989</v>
      </c>
      <c r="E993">
        <f t="shared" si="1933"/>
        <v>0.44147379642946344</v>
      </c>
      <c r="F993">
        <f t="shared" si="1934"/>
        <v>0.2347357813929454</v>
      </c>
      <c r="G993">
        <f t="shared" si="1928"/>
        <v>0.5</v>
      </c>
      <c r="H993">
        <f t="shared" si="1935"/>
        <v>-0.44147379642946338</v>
      </c>
      <c r="I993">
        <f t="shared" si="1936"/>
        <v>-0.23473578139294538</v>
      </c>
      <c r="J993">
        <f t="shared" si="1929"/>
        <v>0.49999999999999989</v>
      </c>
      <c r="K993">
        <f t="shared" si="1937"/>
        <v>0.44147379642946344</v>
      </c>
      <c r="L993">
        <f t="shared" si="1938"/>
        <v>0.2347357813929454</v>
      </c>
      <c r="N993">
        <v>28</v>
      </c>
      <c r="O993">
        <f t="shared" si="1924"/>
        <v>68.379127700751297</v>
      </c>
      <c r="P993">
        <f t="shared" si="1925"/>
        <v>21.620872299248706</v>
      </c>
      <c r="R993">
        <f t="shared" si="1939"/>
        <v>2.2081589624847773</v>
      </c>
      <c r="T993">
        <f t="shared" si="1930"/>
        <v>21.603451337901003</v>
      </c>
      <c r="V993">
        <f t="shared" si="1940"/>
        <v>0</v>
      </c>
    </row>
    <row r="994" spans="1:22" x14ac:dyDescent="0.2">
      <c r="A994">
        <f t="shared" si="1926"/>
        <v>0.5</v>
      </c>
      <c r="B994">
        <f t="shared" si="1931"/>
        <v>0.44106343300883377</v>
      </c>
      <c r="C994">
        <f t="shared" si="1932"/>
        <v>0.23550594060970495</v>
      </c>
      <c r="D994">
        <f t="shared" si="1927"/>
        <v>-0.49999999999999989</v>
      </c>
      <c r="E994">
        <f t="shared" si="1933"/>
        <v>0.44106343300883383</v>
      </c>
      <c r="F994">
        <f t="shared" si="1934"/>
        <v>0.23550594060970501</v>
      </c>
      <c r="G994">
        <f t="shared" si="1928"/>
        <v>0.5</v>
      </c>
      <c r="H994">
        <f t="shared" si="1935"/>
        <v>-0.44106343300883377</v>
      </c>
      <c r="I994">
        <f t="shared" si="1936"/>
        <v>-0.23550594060970495</v>
      </c>
      <c r="J994">
        <f t="shared" si="1929"/>
        <v>0.49999999999999989</v>
      </c>
      <c r="K994">
        <f t="shared" si="1937"/>
        <v>0.44106343300883383</v>
      </c>
      <c r="L994">
        <f t="shared" si="1938"/>
        <v>0.23550594060970501</v>
      </c>
      <c r="N994">
        <v>28.1</v>
      </c>
      <c r="O994">
        <f t="shared" si="1924"/>
        <v>68.385966010498365</v>
      </c>
      <c r="P994">
        <f t="shared" si="1925"/>
        <v>21.61403398950165</v>
      </c>
      <c r="R994">
        <f t="shared" si="1939"/>
        <v>2.2188628683326819</v>
      </c>
      <c r="T994">
        <f t="shared" si="1930"/>
        <v>21.596613028153946</v>
      </c>
      <c r="V994">
        <f t="shared" si="1940"/>
        <v>0</v>
      </c>
    </row>
    <row r="995" spans="1:22" x14ac:dyDescent="0.2">
      <c r="A995">
        <f t="shared" si="1926"/>
        <v>0.5</v>
      </c>
      <c r="B995">
        <f t="shared" si="1931"/>
        <v>0.44065172603249608</v>
      </c>
      <c r="C995">
        <f t="shared" si="1932"/>
        <v>0.23627538243452695</v>
      </c>
      <c r="D995">
        <f t="shared" si="1927"/>
        <v>-0.49999999999999989</v>
      </c>
      <c r="E995">
        <f t="shared" si="1933"/>
        <v>0.44065172603249614</v>
      </c>
      <c r="F995">
        <f t="shared" si="1934"/>
        <v>0.23627538243452698</v>
      </c>
      <c r="G995">
        <f t="shared" si="1928"/>
        <v>0.5</v>
      </c>
      <c r="H995">
        <f t="shared" si="1935"/>
        <v>-0.44065172603249608</v>
      </c>
      <c r="I995">
        <f t="shared" si="1936"/>
        <v>-0.23627538243452695</v>
      </c>
      <c r="J995">
        <f t="shared" si="1929"/>
        <v>0.49999999999999989</v>
      </c>
      <c r="K995">
        <f t="shared" si="1937"/>
        <v>0.44065172603249614</v>
      </c>
      <c r="L995">
        <f t="shared" si="1938"/>
        <v>0.23627538243452698</v>
      </c>
      <c r="N995">
        <v>28.2</v>
      </c>
      <c r="O995">
        <f t="shared" si="1924"/>
        <v>68.392867041948136</v>
      </c>
      <c r="P995">
        <f t="shared" si="1925"/>
        <v>21.607132958051853</v>
      </c>
      <c r="R995">
        <f t="shared" si="1939"/>
        <v>2.2295596265237236</v>
      </c>
      <c r="T995">
        <f t="shared" si="1930"/>
        <v>21.58971199670415</v>
      </c>
      <c r="V995">
        <f t="shared" si="1940"/>
        <v>0</v>
      </c>
    </row>
    <row r="996" spans="1:22" x14ac:dyDescent="0.2">
      <c r="A996">
        <f t="shared" si="1926"/>
        <v>0.5</v>
      </c>
      <c r="B996">
        <f t="shared" si="1931"/>
        <v>0.44023867675458095</v>
      </c>
      <c r="C996">
        <f t="shared" si="1932"/>
        <v>0.23704410452355812</v>
      </c>
      <c r="D996">
        <f t="shared" si="1927"/>
        <v>-0.49999999999999989</v>
      </c>
      <c r="E996">
        <f t="shared" si="1933"/>
        <v>0.440238676754581</v>
      </c>
      <c r="F996">
        <f t="shared" si="1934"/>
        <v>0.23704410452355815</v>
      </c>
      <c r="G996">
        <f t="shared" si="1928"/>
        <v>0.5</v>
      </c>
      <c r="H996">
        <f t="shared" si="1935"/>
        <v>-0.44023867675458095</v>
      </c>
      <c r="I996">
        <f t="shared" si="1936"/>
        <v>-0.23704410452355812</v>
      </c>
      <c r="J996">
        <f t="shared" si="1929"/>
        <v>0.49999999999999989</v>
      </c>
      <c r="K996">
        <f t="shared" si="1937"/>
        <v>0.440238676754581</v>
      </c>
      <c r="L996">
        <f t="shared" si="1938"/>
        <v>0.23704410452355815</v>
      </c>
      <c r="N996">
        <v>28.3</v>
      </c>
      <c r="O996">
        <f t="shared" si="1924"/>
        <v>68.399830765217303</v>
      </c>
      <c r="P996">
        <f t="shared" si="1925"/>
        <v>21.600169234782697</v>
      </c>
      <c r="R996">
        <f t="shared" si="1939"/>
        <v>2.2402492171601729</v>
      </c>
      <c r="T996">
        <f t="shared" si="1930"/>
        <v>21.582748273434994</v>
      </c>
      <c r="V996">
        <f t="shared" si="1940"/>
        <v>0</v>
      </c>
    </row>
    <row r="997" spans="1:22" x14ac:dyDescent="0.2">
      <c r="A997">
        <f t="shared" si="1926"/>
        <v>0.5</v>
      </c>
      <c r="B997">
        <f t="shared" si="1931"/>
        <v>0.43982428643330823</v>
      </c>
      <c r="C997">
        <f t="shared" si="1932"/>
        <v>0.23781210453513754</v>
      </c>
      <c r="D997">
        <f t="shared" si="1927"/>
        <v>-0.49999999999999989</v>
      </c>
      <c r="E997">
        <f t="shared" si="1933"/>
        <v>0.43982428643330829</v>
      </c>
      <c r="F997">
        <f t="shared" si="1934"/>
        <v>0.23781210453513757</v>
      </c>
      <c r="G997">
        <f t="shared" si="1928"/>
        <v>0.5</v>
      </c>
      <c r="H997">
        <f t="shared" si="1935"/>
        <v>-0.43982428643330823</v>
      </c>
      <c r="I997">
        <f t="shared" si="1936"/>
        <v>-0.23781210453513754</v>
      </c>
      <c r="J997">
        <f t="shared" si="1929"/>
        <v>0.49999999999999989</v>
      </c>
      <c r="K997">
        <f t="shared" si="1937"/>
        <v>0.43982428643330829</v>
      </c>
      <c r="L997">
        <f t="shared" si="1938"/>
        <v>0.23781210453513757</v>
      </c>
      <c r="N997">
        <v>28.4</v>
      </c>
      <c r="O997">
        <f t="shared" si="1924"/>
        <v>68.406857150313385</v>
      </c>
      <c r="P997">
        <f t="shared" si="1925"/>
        <v>21.593142849686615</v>
      </c>
      <c r="R997">
        <f t="shared" si="1939"/>
        <v>2.2509316203413725</v>
      </c>
      <c r="T997">
        <f t="shared" si="1930"/>
        <v>21.575721888338911</v>
      </c>
      <c r="V997">
        <f t="shared" si="1940"/>
        <v>0</v>
      </c>
    </row>
    <row r="998" spans="1:22" x14ac:dyDescent="0.2">
      <c r="A998">
        <f t="shared" si="1926"/>
        <v>0.5</v>
      </c>
      <c r="B998">
        <f t="shared" si="1931"/>
        <v>0.43940855633098258</v>
      </c>
      <c r="C998">
        <f t="shared" si="1932"/>
        <v>0.23857938012980417</v>
      </c>
      <c r="D998">
        <f t="shared" si="1927"/>
        <v>-0.49999999999999989</v>
      </c>
      <c r="E998">
        <f t="shared" si="1933"/>
        <v>0.43940855633098264</v>
      </c>
      <c r="F998">
        <f t="shared" si="1934"/>
        <v>0.2385793801298042</v>
      </c>
      <c r="G998">
        <f t="shared" si="1928"/>
        <v>0.5</v>
      </c>
      <c r="H998">
        <f t="shared" si="1935"/>
        <v>-0.43940855633098258</v>
      </c>
      <c r="I998">
        <f t="shared" si="1936"/>
        <v>-0.23857938012980417</v>
      </c>
      <c r="J998">
        <f t="shared" si="1929"/>
        <v>0.49999999999999989</v>
      </c>
      <c r="K998">
        <f t="shared" si="1937"/>
        <v>0.43940855633098264</v>
      </c>
      <c r="L998">
        <f t="shared" si="1938"/>
        <v>0.2385793801298042</v>
      </c>
      <c r="N998">
        <v>28.5</v>
      </c>
      <c r="O998">
        <f t="shared" si="1924"/>
        <v>68.413946167134853</v>
      </c>
      <c r="P998">
        <f t="shared" si="1925"/>
        <v>21.58605383286514</v>
      </c>
      <c r="R998">
        <f t="shared" si="1939"/>
        <v>2.2616068161637202</v>
      </c>
      <c r="T998">
        <f t="shared" si="1930"/>
        <v>21.568632871517437</v>
      </c>
      <c r="V998">
        <f t="shared" si="1940"/>
        <v>0</v>
      </c>
    </row>
    <row r="999" spans="1:22" x14ac:dyDescent="0.2">
      <c r="A999">
        <f t="shared" si="1926"/>
        <v>0.5</v>
      </c>
      <c r="B999">
        <f t="shared" si="1931"/>
        <v>0.43899148771399016</v>
      </c>
      <c r="C999">
        <f t="shared" si="1932"/>
        <v>0.23934592897030335</v>
      </c>
      <c r="D999">
        <f t="shared" si="1927"/>
        <v>-0.49999999999999989</v>
      </c>
      <c r="E999">
        <f t="shared" si="1933"/>
        <v>0.43899148771399027</v>
      </c>
      <c r="F999">
        <f t="shared" si="1934"/>
        <v>0.23934592897030341</v>
      </c>
      <c r="G999">
        <f t="shared" si="1928"/>
        <v>0.5</v>
      </c>
      <c r="H999">
        <f t="shared" si="1935"/>
        <v>-0.43899148771399016</v>
      </c>
      <c r="I999">
        <f t="shared" si="1936"/>
        <v>-0.23934592897030335</v>
      </c>
      <c r="J999">
        <f t="shared" si="1929"/>
        <v>0.49999999999999989</v>
      </c>
      <c r="K999">
        <f t="shared" si="1937"/>
        <v>0.43899148771399027</v>
      </c>
      <c r="L999">
        <f t="shared" si="1938"/>
        <v>0.23934592897030341</v>
      </c>
      <c r="N999">
        <v>28.6</v>
      </c>
      <c r="O999">
        <f t="shared" si="1924"/>
        <v>68.42109778547109</v>
      </c>
      <c r="P999">
        <f t="shared" si="1925"/>
        <v>21.578902214528902</v>
      </c>
      <c r="R999">
        <f t="shared" si="1939"/>
        <v>2.2722747847207145</v>
      </c>
      <c r="T999">
        <f t="shared" si="1930"/>
        <v>21.561481253181199</v>
      </c>
      <c r="V999">
        <f t="shared" si="1940"/>
        <v>0</v>
      </c>
    </row>
    <row r="1000" spans="1:22" x14ac:dyDescent="0.2">
      <c r="A1000">
        <f t="shared" si="1926"/>
        <v>0.5</v>
      </c>
      <c r="B1000">
        <f t="shared" si="1931"/>
        <v>0.43857308185279431</v>
      </c>
      <c r="C1000">
        <f t="shared" si="1932"/>
        <v>0.24011174872159441</v>
      </c>
      <c r="D1000">
        <f t="shared" si="1927"/>
        <v>-0.49999999999999989</v>
      </c>
      <c r="E1000">
        <f t="shared" si="1933"/>
        <v>0.43857308185279442</v>
      </c>
      <c r="F1000">
        <f t="shared" si="1934"/>
        <v>0.24011174872159444</v>
      </c>
      <c r="G1000">
        <f t="shared" si="1928"/>
        <v>0.5</v>
      </c>
      <c r="H1000">
        <f t="shared" si="1935"/>
        <v>-0.43857308185279431</v>
      </c>
      <c r="I1000">
        <f t="shared" si="1936"/>
        <v>-0.24011174872159441</v>
      </c>
      <c r="J1000">
        <f t="shared" si="1929"/>
        <v>0.49999999999999989</v>
      </c>
      <c r="K1000">
        <f t="shared" si="1937"/>
        <v>0.43857308185279442</v>
      </c>
      <c r="L1000">
        <f t="shared" si="1938"/>
        <v>0.24011174872159444</v>
      </c>
      <c r="N1000">
        <v>28.7</v>
      </c>
      <c r="O1000">
        <f t="shared" si="1924"/>
        <v>68.428311975002501</v>
      </c>
      <c r="P1000">
        <f t="shared" si="1925"/>
        <v>21.571688024997499</v>
      </c>
      <c r="R1000">
        <f t="shared" si="1939"/>
        <v>2.2829355061028593</v>
      </c>
      <c r="T1000">
        <f t="shared" si="1930"/>
        <v>21.554267063649796</v>
      </c>
      <c r="V1000">
        <f t="shared" si="1940"/>
        <v>0</v>
      </c>
    </row>
    <row r="1001" spans="1:22" x14ac:dyDescent="0.2">
      <c r="A1001">
        <f t="shared" si="1926"/>
        <v>0.5</v>
      </c>
      <c r="B1001">
        <f t="shared" si="1931"/>
        <v>0.43815334002193174</v>
      </c>
      <c r="C1001">
        <f t="shared" si="1932"/>
        <v>0.24087683705085761</v>
      </c>
      <c r="D1001">
        <f t="shared" si="1927"/>
        <v>-0.49999999999999989</v>
      </c>
      <c r="E1001">
        <f t="shared" si="1933"/>
        <v>0.43815334002193179</v>
      </c>
      <c r="F1001">
        <f t="shared" si="1934"/>
        <v>0.24087683705085763</v>
      </c>
      <c r="G1001">
        <f t="shared" si="1928"/>
        <v>0.5</v>
      </c>
      <c r="H1001">
        <f t="shared" si="1935"/>
        <v>-0.43815334002193174</v>
      </c>
      <c r="I1001">
        <f t="shared" si="1936"/>
        <v>-0.24087683705085761</v>
      </c>
      <c r="J1001">
        <f t="shared" si="1929"/>
        <v>0.49999999999999989</v>
      </c>
      <c r="K1001">
        <f t="shared" si="1937"/>
        <v>0.43815334002193179</v>
      </c>
      <c r="L1001">
        <f t="shared" si="1938"/>
        <v>0.24087683705085763</v>
      </c>
      <c r="N1001">
        <v>28.8</v>
      </c>
      <c r="O1001">
        <f t="shared" si="1924"/>
        <v>68.435588705300418</v>
      </c>
      <c r="P1001">
        <f t="shared" si="1925"/>
        <v>21.564411294699578</v>
      </c>
      <c r="R1001">
        <f t="shared" si="1939"/>
        <v>2.2935889603977913</v>
      </c>
      <c r="T1001">
        <f t="shared" si="1930"/>
        <v>21.546990333351875</v>
      </c>
      <c r="V1001">
        <f t="shared" si="1940"/>
        <v>0</v>
      </c>
    </row>
    <row r="1002" spans="1:22" x14ac:dyDescent="0.2">
      <c r="A1002">
        <f t="shared" si="1926"/>
        <v>0.5</v>
      </c>
      <c r="B1002">
        <f t="shared" si="1931"/>
        <v>0.43773226350000888</v>
      </c>
      <c r="C1002">
        <f t="shared" si="1932"/>
        <v>0.24164119162750111</v>
      </c>
      <c r="D1002">
        <f t="shared" si="1927"/>
        <v>-0.49999999999999989</v>
      </c>
      <c r="E1002">
        <f t="shared" si="1933"/>
        <v>0.43773226350000893</v>
      </c>
      <c r="F1002">
        <f t="shared" si="1934"/>
        <v>0.24164119162750114</v>
      </c>
      <c r="G1002">
        <f t="shared" si="1928"/>
        <v>0.5</v>
      </c>
      <c r="H1002">
        <f t="shared" si="1935"/>
        <v>-0.43773226350000888</v>
      </c>
      <c r="I1002">
        <f t="shared" si="1936"/>
        <v>-0.24164119162750111</v>
      </c>
      <c r="J1002">
        <f t="shared" si="1929"/>
        <v>0.49999999999999989</v>
      </c>
      <c r="K1002">
        <f t="shared" si="1937"/>
        <v>0.43773226350000893</v>
      </c>
      <c r="L1002">
        <f t="shared" si="1938"/>
        <v>0.24164119162750114</v>
      </c>
      <c r="N1002">
        <v>28.9</v>
      </c>
      <c r="O1002">
        <f t="shared" si="1924"/>
        <v>68.442927945827265</v>
      </c>
      <c r="P1002">
        <f t="shared" si="1925"/>
        <v>21.557072054172746</v>
      </c>
      <c r="R1002">
        <f t="shared" si="1939"/>
        <v>2.3042351276901663</v>
      </c>
      <c r="T1002">
        <f t="shared" si="1930"/>
        <v>21.539651092825043</v>
      </c>
      <c r="V1002">
        <f t="shared" si="1940"/>
        <v>0</v>
      </c>
    </row>
    <row r="1003" spans="1:22" x14ac:dyDescent="0.2">
      <c r="A1003">
        <f t="shared" si="1926"/>
        <v>0.5</v>
      </c>
      <c r="B1003">
        <f t="shared" si="1931"/>
        <v>0.43730985356969776</v>
      </c>
      <c r="C1003">
        <f t="shared" si="1932"/>
        <v>0.2424048101231685</v>
      </c>
      <c r="D1003">
        <f t="shared" si="1927"/>
        <v>-0.49999999999999989</v>
      </c>
      <c r="E1003">
        <f t="shared" si="1933"/>
        <v>0.43730985356969782</v>
      </c>
      <c r="F1003">
        <f t="shared" si="1934"/>
        <v>0.24240481012316853</v>
      </c>
      <c r="G1003">
        <f t="shared" si="1928"/>
        <v>0.5</v>
      </c>
      <c r="H1003">
        <f t="shared" si="1935"/>
        <v>-0.43730985356969776</v>
      </c>
      <c r="I1003">
        <f t="shared" si="1936"/>
        <v>-0.2424048101231685</v>
      </c>
      <c r="J1003">
        <f t="shared" si="1929"/>
        <v>0.49999999999999989</v>
      </c>
      <c r="K1003">
        <f t="shared" si="1937"/>
        <v>0.43730985356969782</v>
      </c>
      <c r="L1003">
        <f t="shared" si="1938"/>
        <v>0.24240481012316853</v>
      </c>
      <c r="N1003">
        <v>29</v>
      </c>
      <c r="O1003">
        <f t="shared" si="1924"/>
        <v>68.450329665936437</v>
      </c>
      <c r="P1003">
        <f t="shared" si="1925"/>
        <v>21.549670334063567</v>
      </c>
      <c r="R1003">
        <f t="shared" si="1939"/>
        <v>2.3148739880617732</v>
      </c>
      <c r="T1003">
        <f t="shared" si="1930"/>
        <v>21.532249372715864</v>
      </c>
      <c r="V1003">
        <f t="shared" si="1940"/>
        <v>0</v>
      </c>
    </row>
    <row r="1004" spans="1:22" x14ac:dyDescent="0.2">
      <c r="A1004">
        <f t="shared" si="1926"/>
        <v>0.5</v>
      </c>
      <c r="B1004">
        <f t="shared" si="1931"/>
        <v>0.43688611151773254</v>
      </c>
      <c r="C1004">
        <f t="shared" si="1932"/>
        <v>0.24316769021174522</v>
      </c>
      <c r="D1004">
        <f t="shared" si="1927"/>
        <v>-0.49999999999999989</v>
      </c>
      <c r="E1004">
        <f t="shared" si="1933"/>
        <v>0.43688611151773266</v>
      </c>
      <c r="F1004">
        <f t="shared" si="1934"/>
        <v>0.24316769021174525</v>
      </c>
      <c r="G1004">
        <f t="shared" si="1928"/>
        <v>0.5</v>
      </c>
      <c r="H1004">
        <f t="shared" si="1935"/>
        <v>-0.43688611151773254</v>
      </c>
      <c r="I1004">
        <f t="shared" si="1936"/>
        <v>-0.24316769021174522</v>
      </c>
      <c r="J1004">
        <f t="shared" si="1929"/>
        <v>0.49999999999999989</v>
      </c>
      <c r="K1004">
        <f t="shared" si="1937"/>
        <v>0.43688611151773266</v>
      </c>
      <c r="L1004">
        <f t="shared" si="1938"/>
        <v>0.24316769021174525</v>
      </c>
      <c r="N1004">
        <v>29.1</v>
      </c>
      <c r="O1004">
        <f t="shared" si="1924"/>
        <v>68.457793834872433</v>
      </c>
      <c r="P1004">
        <f t="shared" si="1925"/>
        <v>21.542206165127588</v>
      </c>
      <c r="R1004">
        <f t="shared" si="1939"/>
        <v>2.3255055215914702</v>
      </c>
      <c r="T1004">
        <f t="shared" si="1930"/>
        <v>21.524785203779885</v>
      </c>
      <c r="V1004">
        <f t="shared" si="1940"/>
        <v>0</v>
      </c>
    </row>
    <row r="1005" spans="1:22" x14ac:dyDescent="0.2">
      <c r="A1005">
        <f t="shared" si="1926"/>
        <v>0.5</v>
      </c>
      <c r="B1005">
        <f t="shared" si="1931"/>
        <v>0.43646103863490471</v>
      </c>
      <c r="C1005">
        <f t="shared" si="1932"/>
        <v>0.24392982956936629</v>
      </c>
      <c r="D1005">
        <f t="shared" si="1927"/>
        <v>-0.49999999999999989</v>
      </c>
      <c r="E1005">
        <f t="shared" si="1933"/>
        <v>0.43646103863490476</v>
      </c>
      <c r="F1005">
        <f t="shared" si="1934"/>
        <v>0.24392982956936635</v>
      </c>
      <c r="G1005">
        <f t="shared" si="1928"/>
        <v>0.5</v>
      </c>
      <c r="H1005">
        <f t="shared" si="1935"/>
        <v>-0.43646103863490471</v>
      </c>
      <c r="I1005">
        <f t="shared" si="1936"/>
        <v>-0.24392982956936629</v>
      </c>
      <c r="J1005">
        <f t="shared" si="1929"/>
        <v>0.49999999999999989</v>
      </c>
      <c r="K1005">
        <f t="shared" si="1937"/>
        <v>0.43646103863490476</v>
      </c>
      <c r="L1005">
        <f t="shared" si="1938"/>
        <v>0.24392982956936635</v>
      </c>
      <c r="N1005">
        <v>29.2</v>
      </c>
      <c r="O1005">
        <f t="shared" si="1924"/>
        <v>68.465320421770826</v>
      </c>
      <c r="P1005">
        <f t="shared" si="1925"/>
        <v>21.534679578229177</v>
      </c>
      <c r="R1005">
        <f t="shared" si="1939"/>
        <v>2.3361297083551982</v>
      </c>
      <c r="T1005">
        <f t="shared" si="1930"/>
        <v>21.517258616881474</v>
      </c>
      <c r="V1005">
        <f t="shared" si="1940"/>
        <v>0</v>
      </c>
    </row>
    <row r="1006" spans="1:22" x14ac:dyDescent="0.2">
      <c r="A1006">
        <f t="shared" si="1926"/>
        <v>0.5</v>
      </c>
      <c r="B1006">
        <f t="shared" si="1931"/>
        <v>0.43603463621606026</v>
      </c>
      <c r="C1006">
        <f t="shared" si="1932"/>
        <v>0.24469122587442307</v>
      </c>
      <c r="D1006">
        <f t="shared" si="1927"/>
        <v>-0.49999999999999989</v>
      </c>
      <c r="E1006">
        <f t="shared" si="1933"/>
        <v>0.43603463621606031</v>
      </c>
      <c r="F1006">
        <f t="shared" si="1934"/>
        <v>0.2446912258744231</v>
      </c>
      <c r="G1006">
        <f t="shared" si="1928"/>
        <v>0.5</v>
      </c>
      <c r="H1006">
        <f t="shared" si="1935"/>
        <v>-0.43603463621606026</v>
      </c>
      <c r="I1006">
        <f t="shared" si="1936"/>
        <v>-0.24469122587442307</v>
      </c>
      <c r="J1006">
        <f t="shared" si="1929"/>
        <v>0.49999999999999989</v>
      </c>
      <c r="K1006">
        <f t="shared" si="1937"/>
        <v>0.43603463621606031</v>
      </c>
      <c r="L1006">
        <f t="shared" si="1938"/>
        <v>0.2446912258744231</v>
      </c>
      <c r="N1006">
        <v>29.3</v>
      </c>
      <c r="O1006">
        <f t="shared" si="1924"/>
        <v>68.472909395658277</v>
      </c>
      <c r="P1006">
        <f t="shared" si="1925"/>
        <v>21.527090604341719</v>
      </c>
      <c r="R1006">
        <f t="shared" si="1939"/>
        <v>2.3467465284260882</v>
      </c>
      <c r="T1006">
        <f t="shared" si="1930"/>
        <v>21.509669642994016</v>
      </c>
      <c r="V1006">
        <f t="shared" si="1940"/>
        <v>0</v>
      </c>
    </row>
    <row r="1007" spans="1:22" x14ac:dyDescent="0.2">
      <c r="A1007">
        <f t="shared" si="1926"/>
        <v>0.5</v>
      </c>
      <c r="B1007">
        <f t="shared" si="1931"/>
        <v>0.43560690556009468</v>
      </c>
      <c r="C1007">
        <f t="shared" si="1932"/>
        <v>0.24545187680757036</v>
      </c>
      <c r="D1007">
        <f t="shared" si="1927"/>
        <v>-0.49999999999999989</v>
      </c>
      <c r="E1007">
        <f t="shared" si="1933"/>
        <v>0.43560690556009474</v>
      </c>
      <c r="F1007">
        <f t="shared" si="1934"/>
        <v>0.24545187680757038</v>
      </c>
      <c r="G1007">
        <f t="shared" si="1928"/>
        <v>0.5</v>
      </c>
      <c r="H1007">
        <f t="shared" si="1935"/>
        <v>-0.43560690556009468</v>
      </c>
      <c r="I1007">
        <f t="shared" si="1936"/>
        <v>-0.24545187680757036</v>
      </c>
      <c r="J1007">
        <f t="shared" si="1929"/>
        <v>0.49999999999999989</v>
      </c>
      <c r="K1007">
        <f t="shared" si="1937"/>
        <v>0.43560690556009474</v>
      </c>
      <c r="L1007">
        <f t="shared" si="1938"/>
        <v>0.24545187680757038</v>
      </c>
      <c r="N1007">
        <v>29.4</v>
      </c>
      <c r="O1007">
        <f t="shared" si="1924"/>
        <v>68.480560725452619</v>
      </c>
      <c r="P1007">
        <f t="shared" si="1925"/>
        <v>21.519439274547395</v>
      </c>
      <c r="R1007">
        <f t="shared" si="1939"/>
        <v>2.3573559618743509</v>
      </c>
      <c r="T1007">
        <f t="shared" si="1930"/>
        <v>21.502018313199692</v>
      </c>
      <c r="V1007">
        <f t="shared" si="1940"/>
        <v>0</v>
      </c>
    </row>
    <row r="1008" spans="1:22" x14ac:dyDescent="0.2">
      <c r="A1008">
        <f t="shared" si="1926"/>
        <v>0.5</v>
      </c>
      <c r="B1008">
        <f t="shared" si="1931"/>
        <v>0.43517784796994974</v>
      </c>
      <c r="C1008">
        <f t="shared" si="1932"/>
        <v>0.24621178005173353</v>
      </c>
      <c r="D1008">
        <f t="shared" si="1927"/>
        <v>-0.49999999999999989</v>
      </c>
      <c r="E1008">
        <f t="shared" si="1933"/>
        <v>0.43517784796994979</v>
      </c>
      <c r="F1008">
        <f t="shared" si="1934"/>
        <v>0.24621178005173358</v>
      </c>
      <c r="G1008">
        <f t="shared" si="1928"/>
        <v>0.5</v>
      </c>
      <c r="H1008">
        <f t="shared" si="1935"/>
        <v>-0.43517784796994974</v>
      </c>
      <c r="I1008">
        <f t="shared" si="1936"/>
        <v>-0.24621178005173353</v>
      </c>
      <c r="J1008">
        <f t="shared" si="1929"/>
        <v>0.49999999999999989</v>
      </c>
      <c r="K1008">
        <f t="shared" si="1937"/>
        <v>0.43517784796994979</v>
      </c>
      <c r="L1008">
        <f t="shared" si="1938"/>
        <v>0.24621178005173358</v>
      </c>
      <c r="N1008">
        <v>29.5</v>
      </c>
      <c r="O1008">
        <f t="shared" si="1924"/>
        <v>68.488274379962732</v>
      </c>
      <c r="P1008">
        <f t="shared" si="1925"/>
        <v>21.511725620037275</v>
      </c>
      <c r="R1008">
        <f t="shared" si="1939"/>
        <v>2.3679579887673547</v>
      </c>
      <c r="T1008">
        <f t="shared" si="1930"/>
        <v>21.494304658689572</v>
      </c>
      <c r="V1008">
        <f t="shared" si="1940"/>
        <v>0</v>
      </c>
    </row>
    <row r="1009" spans="1:22" x14ac:dyDescent="0.2">
      <c r="A1009">
        <f t="shared" si="1926"/>
        <v>0.5</v>
      </c>
      <c r="B1009">
        <f t="shared" si="1931"/>
        <v>0.43474746475260939</v>
      </c>
      <c r="C1009">
        <f t="shared" si="1932"/>
        <v>0.24697093329211545</v>
      </c>
      <c r="D1009">
        <f t="shared" si="1927"/>
        <v>-0.49999999999999989</v>
      </c>
      <c r="E1009">
        <f t="shared" si="1933"/>
        <v>0.43474746475260945</v>
      </c>
      <c r="F1009">
        <f t="shared" si="1934"/>
        <v>0.24697093329211547</v>
      </c>
      <c r="G1009">
        <f t="shared" si="1928"/>
        <v>0.5</v>
      </c>
      <c r="H1009">
        <f t="shared" si="1935"/>
        <v>-0.43474746475260939</v>
      </c>
      <c r="I1009">
        <f t="shared" si="1936"/>
        <v>-0.24697093329211545</v>
      </c>
      <c r="J1009">
        <f t="shared" si="1929"/>
        <v>0.49999999999999989</v>
      </c>
      <c r="K1009">
        <f t="shared" si="1937"/>
        <v>0.43474746475260945</v>
      </c>
      <c r="L1009">
        <f t="shared" si="1938"/>
        <v>0.24697093329211547</v>
      </c>
      <c r="N1009">
        <v>29.6</v>
      </c>
      <c r="O1009">
        <f t="shared" si="1924"/>
        <v>68.496050327888696</v>
      </c>
      <c r="P1009">
        <f t="shared" si="1925"/>
        <v>21.503949672111322</v>
      </c>
      <c r="R1009">
        <f t="shared" si="1939"/>
        <v>2.3785525891697326</v>
      </c>
      <c r="T1009">
        <f t="shared" si="1930"/>
        <v>21.486528710763618</v>
      </c>
      <c r="V1009">
        <f t="shared" si="1940"/>
        <v>0</v>
      </c>
    </row>
    <row r="1010" spans="1:22" x14ac:dyDescent="0.2">
      <c r="A1010">
        <f t="shared" si="1926"/>
        <v>0.5</v>
      </c>
      <c r="B1010">
        <f t="shared" si="1931"/>
        <v>0.4343157572190956</v>
      </c>
      <c r="C1010">
        <f t="shared" si="1932"/>
        <v>0.24772933421620372</v>
      </c>
      <c r="D1010">
        <f t="shared" si="1927"/>
        <v>-0.49999999999999989</v>
      </c>
      <c r="E1010">
        <f t="shared" si="1933"/>
        <v>0.43431575721909566</v>
      </c>
      <c r="F1010">
        <f t="shared" si="1934"/>
        <v>0.24772933421620374</v>
      </c>
      <c r="G1010">
        <f t="shared" si="1928"/>
        <v>0.5</v>
      </c>
      <c r="H1010">
        <f t="shared" si="1935"/>
        <v>-0.4343157572190956</v>
      </c>
      <c r="I1010">
        <f t="shared" si="1936"/>
        <v>-0.24772933421620372</v>
      </c>
      <c r="J1010">
        <f t="shared" si="1929"/>
        <v>0.49999999999999989</v>
      </c>
      <c r="K1010">
        <f t="shared" si="1937"/>
        <v>0.43431575721909566</v>
      </c>
      <c r="L1010">
        <f t="shared" si="1938"/>
        <v>0.24772933421620374</v>
      </c>
      <c r="N1010">
        <v>29.7</v>
      </c>
      <c r="O1010">
        <f t="shared" si="1924"/>
        <v>68.503888537821709</v>
      </c>
      <c r="P1010">
        <f t="shared" si="1925"/>
        <v>21.496111462178291</v>
      </c>
      <c r="R1010">
        <f t="shared" si="1939"/>
        <v>2.3891397431432431</v>
      </c>
      <c r="T1010">
        <f t="shared" si="1930"/>
        <v>21.478690500830588</v>
      </c>
      <c r="V1010">
        <f t="shared" si="1940"/>
        <v>0</v>
      </c>
    </row>
    <row r="1011" spans="1:22" x14ac:dyDescent="0.2">
      <c r="A1011">
        <f t="shared" si="1926"/>
        <v>0.5</v>
      </c>
      <c r="B1011">
        <f t="shared" si="1931"/>
        <v>0.43388272668446409</v>
      </c>
      <c r="C1011">
        <f t="shared" si="1932"/>
        <v>0.24848698051377766</v>
      </c>
      <c r="D1011">
        <f t="shared" si="1927"/>
        <v>-0.49999999999999989</v>
      </c>
      <c r="E1011">
        <f t="shared" si="1933"/>
        <v>0.43388272668446415</v>
      </c>
      <c r="F1011">
        <f t="shared" si="1934"/>
        <v>0.24848698051377768</v>
      </c>
      <c r="G1011">
        <f t="shared" si="1928"/>
        <v>0.5</v>
      </c>
      <c r="H1011">
        <f t="shared" si="1935"/>
        <v>-0.43388272668446409</v>
      </c>
      <c r="I1011">
        <f t="shared" si="1936"/>
        <v>-0.24848698051377766</v>
      </c>
      <c r="J1011">
        <f t="shared" si="1929"/>
        <v>0.49999999999999989</v>
      </c>
      <c r="K1011">
        <f t="shared" si="1937"/>
        <v>0.43388272668446415</v>
      </c>
      <c r="L1011">
        <f t="shared" si="1938"/>
        <v>0.24848698051377768</v>
      </c>
      <c r="N1011">
        <v>29.8</v>
      </c>
      <c r="O1011">
        <f t="shared" si="1924"/>
        <v>68.511788978244212</v>
      </c>
      <c r="P1011">
        <f t="shared" si="1925"/>
        <v>21.488211021755799</v>
      </c>
      <c r="R1011">
        <f t="shared" si="1939"/>
        <v>2.3997194307469698</v>
      </c>
      <c r="T1011">
        <f t="shared" si="1930"/>
        <v>21.470790060408095</v>
      </c>
      <c r="V1011">
        <f t="shared" si="1940"/>
        <v>0</v>
      </c>
    </row>
    <row r="1012" spans="1:22" x14ac:dyDescent="0.2">
      <c r="A1012">
        <f t="shared" si="1926"/>
        <v>0.5</v>
      </c>
      <c r="B1012">
        <f t="shared" si="1931"/>
        <v>0.43344837446780132</v>
      </c>
      <c r="C1012">
        <f t="shared" si="1932"/>
        <v>0.2492438698769151</v>
      </c>
      <c r="D1012">
        <f t="shared" si="1927"/>
        <v>-0.49999999999999989</v>
      </c>
      <c r="E1012">
        <f t="shared" si="1933"/>
        <v>0.43344837446780138</v>
      </c>
      <c r="F1012">
        <f t="shared" si="1934"/>
        <v>0.24924386987691513</v>
      </c>
      <c r="G1012">
        <f t="shared" si="1928"/>
        <v>0.5</v>
      </c>
      <c r="H1012">
        <f t="shared" si="1935"/>
        <v>-0.43344837446780132</v>
      </c>
      <c r="I1012">
        <f t="shared" si="1936"/>
        <v>-0.2492438698769151</v>
      </c>
      <c r="J1012">
        <f t="shared" si="1929"/>
        <v>0.49999999999999989</v>
      </c>
      <c r="K1012">
        <f t="shared" si="1937"/>
        <v>0.43344837446780138</v>
      </c>
      <c r="L1012">
        <f t="shared" si="1938"/>
        <v>0.24924386987691513</v>
      </c>
      <c r="N1012">
        <v>29.9</v>
      </c>
      <c r="O1012">
        <f t="shared" si="1924"/>
        <v>68.519751617529721</v>
      </c>
      <c r="P1012">
        <f t="shared" si="1925"/>
        <v>21.480248382470272</v>
      </c>
      <c r="R1012">
        <f t="shared" si="1939"/>
        <v>2.4102916320372145</v>
      </c>
      <c r="T1012">
        <f t="shared" si="1930"/>
        <v>21.462827421122569</v>
      </c>
      <c r="V1012">
        <f t="shared" si="1940"/>
        <v>0</v>
      </c>
    </row>
    <row r="1013" spans="1:22" x14ac:dyDescent="0.2">
      <c r="A1013">
        <f t="shared" si="1926"/>
        <v>0.5</v>
      </c>
      <c r="B1013">
        <f t="shared" si="1931"/>
        <v>0.43301270189221924</v>
      </c>
      <c r="C1013">
        <f t="shared" si="1932"/>
        <v>0.24999999999999992</v>
      </c>
      <c r="D1013">
        <f t="shared" si="1927"/>
        <v>-0.49999999999999989</v>
      </c>
      <c r="E1013">
        <f t="shared" si="1933"/>
        <v>0.4330127018922193</v>
      </c>
      <c r="F1013">
        <f t="shared" si="1934"/>
        <v>0.24999999999999994</v>
      </c>
      <c r="G1013">
        <f t="shared" si="1928"/>
        <v>0.5</v>
      </c>
      <c r="H1013">
        <f t="shared" si="1935"/>
        <v>-0.43301270189221924</v>
      </c>
      <c r="I1013">
        <f t="shared" si="1936"/>
        <v>-0.24999999999999992</v>
      </c>
      <c r="J1013">
        <f t="shared" si="1929"/>
        <v>0.49999999999999989</v>
      </c>
      <c r="K1013">
        <f t="shared" si="1937"/>
        <v>0.4330127018922193</v>
      </c>
      <c r="L1013">
        <f t="shared" si="1938"/>
        <v>0.24999999999999994</v>
      </c>
      <c r="N1013">
        <v>30</v>
      </c>
      <c r="O1013">
        <f t="shared" si="1924"/>
        <v>68.527776423943024</v>
      </c>
      <c r="P1013">
        <f t="shared" si="1925"/>
        <v>21.472223576056972</v>
      </c>
      <c r="R1013">
        <f t="shared" si="1939"/>
        <v>2.4208563270676429</v>
      </c>
      <c r="T1013">
        <f t="shared" si="1930"/>
        <v>21.454802614709269</v>
      </c>
      <c r="V1013">
        <f t="shared" si="1940"/>
        <v>0</v>
      </c>
    </row>
    <row r="1014" spans="1:22" x14ac:dyDescent="0.2">
      <c r="A1014">
        <f t="shared" si="1926"/>
        <v>0.5</v>
      </c>
      <c r="B1014">
        <f t="shared" si="1931"/>
        <v>0.43257571028485209</v>
      </c>
      <c r="C1014">
        <f t="shared" si="1932"/>
        <v>0.25075536857972863</v>
      </c>
      <c r="D1014">
        <f t="shared" si="1927"/>
        <v>-0.49999999999999989</v>
      </c>
      <c r="E1014">
        <f t="shared" si="1933"/>
        <v>0.43257571028485214</v>
      </c>
      <c r="F1014">
        <f t="shared" si="1934"/>
        <v>0.25075536857972869</v>
      </c>
      <c r="G1014">
        <f t="shared" si="1928"/>
        <v>0.5</v>
      </c>
      <c r="H1014">
        <f t="shared" si="1935"/>
        <v>-0.43257571028485209</v>
      </c>
      <c r="I1014">
        <f t="shared" si="1936"/>
        <v>-0.25075536857972863</v>
      </c>
      <c r="J1014">
        <f t="shared" si="1929"/>
        <v>0.49999999999999989</v>
      </c>
      <c r="K1014">
        <f t="shared" si="1937"/>
        <v>0.43257571028485214</v>
      </c>
      <c r="L1014">
        <f t="shared" si="1938"/>
        <v>0.25075536857972869</v>
      </c>
      <c r="N1014">
        <v>30.1</v>
      </c>
      <c r="O1014">
        <f t="shared" si="1924"/>
        <v>68.535863365640097</v>
      </c>
      <c r="P1014">
        <f t="shared" si="1925"/>
        <v>21.464136634359914</v>
      </c>
      <c r="R1014">
        <f t="shared" si="1939"/>
        <v>2.4314134958892062</v>
      </c>
      <c r="T1014">
        <f t="shared" si="1930"/>
        <v>21.446715673012211</v>
      </c>
      <c r="V1014">
        <f t="shared" si="1940"/>
        <v>0</v>
      </c>
    </row>
    <row r="1015" spans="1:22" x14ac:dyDescent="0.2">
      <c r="A1015">
        <f t="shared" si="1926"/>
        <v>0.5</v>
      </c>
      <c r="B1015">
        <f t="shared" si="1931"/>
        <v>0.43213740097685233</v>
      </c>
      <c r="C1015">
        <f t="shared" si="1932"/>
        <v>0.25150997331511743</v>
      </c>
      <c r="D1015">
        <f t="shared" si="1927"/>
        <v>-0.49999999999999989</v>
      </c>
      <c r="E1015">
        <f t="shared" si="1933"/>
        <v>0.43213740097685238</v>
      </c>
      <c r="F1015">
        <f t="shared" si="1934"/>
        <v>0.25150997331511749</v>
      </c>
      <c r="G1015">
        <f t="shared" si="1928"/>
        <v>0.5</v>
      </c>
      <c r="H1015">
        <f t="shared" si="1935"/>
        <v>-0.43213740097685233</v>
      </c>
      <c r="I1015">
        <f t="shared" si="1936"/>
        <v>-0.25150997331511743</v>
      </c>
      <c r="J1015">
        <f t="shared" si="1929"/>
        <v>0.49999999999999989</v>
      </c>
      <c r="K1015">
        <f t="shared" si="1937"/>
        <v>0.43213740097685238</v>
      </c>
      <c r="L1015">
        <f t="shared" si="1938"/>
        <v>0.25150997331511749</v>
      </c>
      <c r="N1015">
        <v>30.2</v>
      </c>
      <c r="O1015">
        <f t="shared" si="1924"/>
        <v>68.544012410668032</v>
      </c>
      <c r="P1015">
        <f t="shared" si="1925"/>
        <v>21.455987589331972</v>
      </c>
      <c r="R1015">
        <f t="shared" si="1939"/>
        <v>2.441963118550305</v>
      </c>
      <c r="T1015">
        <f t="shared" si="1930"/>
        <v>21.438566627984269</v>
      </c>
      <c r="V1015">
        <f t="shared" si="1940"/>
        <v>0</v>
      </c>
    </row>
    <row r="1016" spans="1:22" x14ac:dyDescent="0.2">
      <c r="A1016">
        <f t="shared" si="1926"/>
        <v>0.5</v>
      </c>
      <c r="B1016">
        <f t="shared" si="1931"/>
        <v>0.43169777530338577</v>
      </c>
      <c r="C1016">
        <f t="shared" si="1932"/>
        <v>0.25226381190750957</v>
      </c>
      <c r="D1016">
        <f t="shared" si="1927"/>
        <v>-0.49999999999999989</v>
      </c>
      <c r="E1016">
        <f t="shared" si="1933"/>
        <v>0.43169777530338582</v>
      </c>
      <c r="F1016">
        <f t="shared" si="1934"/>
        <v>0.25226381190750963</v>
      </c>
      <c r="G1016">
        <f t="shared" si="1928"/>
        <v>0.5</v>
      </c>
      <c r="H1016">
        <f t="shared" si="1935"/>
        <v>-0.43169777530338577</v>
      </c>
      <c r="I1016">
        <f t="shared" si="1936"/>
        <v>-0.25226381190750957</v>
      </c>
      <c r="J1016">
        <f t="shared" si="1929"/>
        <v>0.49999999999999989</v>
      </c>
      <c r="K1016">
        <f t="shared" si="1937"/>
        <v>0.43169777530338582</v>
      </c>
      <c r="L1016">
        <f t="shared" si="1938"/>
        <v>0.25226381190750963</v>
      </c>
      <c r="N1016">
        <v>30.3</v>
      </c>
      <c r="O1016">
        <f t="shared" si="1924"/>
        <v>68.552223526965236</v>
      </c>
      <c r="P1016">
        <f t="shared" si="1925"/>
        <v>21.447776473034768</v>
      </c>
      <c r="R1016">
        <f t="shared" si="1939"/>
        <v>2.452505175096757</v>
      </c>
      <c r="T1016">
        <f t="shared" si="1930"/>
        <v>21.430355511687065</v>
      </c>
      <c r="V1016">
        <f t="shared" si="1940"/>
        <v>0</v>
      </c>
    </row>
    <row r="1017" spans="1:22" x14ac:dyDescent="0.2">
      <c r="A1017">
        <f t="shared" si="1926"/>
        <v>0.5</v>
      </c>
      <c r="B1017">
        <f t="shared" si="1931"/>
        <v>0.43125683460362868</v>
      </c>
      <c r="C1017">
        <f t="shared" si="1932"/>
        <v>0.25301688206058182</v>
      </c>
      <c r="D1017">
        <f t="shared" si="1927"/>
        <v>-0.49999999999999989</v>
      </c>
      <c r="E1017">
        <f t="shared" si="1933"/>
        <v>0.43125683460362874</v>
      </c>
      <c r="F1017">
        <f t="shared" si="1934"/>
        <v>0.25301688206058187</v>
      </c>
      <c r="G1017">
        <f t="shared" si="1928"/>
        <v>0.5</v>
      </c>
      <c r="H1017">
        <f t="shared" si="1935"/>
        <v>-0.43125683460362868</v>
      </c>
      <c r="I1017">
        <f t="shared" si="1936"/>
        <v>-0.25301688206058182</v>
      </c>
      <c r="J1017">
        <f t="shared" si="1929"/>
        <v>0.49999999999999989</v>
      </c>
      <c r="K1017">
        <f t="shared" si="1937"/>
        <v>0.43125683460362874</v>
      </c>
      <c r="L1017">
        <f t="shared" si="1938"/>
        <v>0.25301688206058187</v>
      </c>
      <c r="N1017">
        <v>30.4</v>
      </c>
      <c r="O1017">
        <f t="shared" si="1924"/>
        <v>68.560496682361233</v>
      </c>
      <c r="P1017">
        <f t="shared" si="1925"/>
        <v>21.439503317638767</v>
      </c>
      <c r="R1017">
        <f t="shared" si="1939"/>
        <v>2.4630396455718397</v>
      </c>
      <c r="T1017">
        <f t="shared" si="1930"/>
        <v>21.422082356291064</v>
      </c>
      <c r="V1017">
        <f t="shared" si="1940"/>
        <v>0</v>
      </c>
    </row>
    <row r="1018" spans="1:22" x14ac:dyDescent="0.2">
      <c r="A1018">
        <f t="shared" si="1926"/>
        <v>0.5</v>
      </c>
      <c r="B1018">
        <f t="shared" si="1931"/>
        <v>0.43081458022076285</v>
      </c>
      <c r="C1018">
        <f t="shared" si="1932"/>
        <v>0.25376918148035199</v>
      </c>
      <c r="D1018">
        <f t="shared" si="1927"/>
        <v>-0.49999999999999989</v>
      </c>
      <c r="E1018">
        <f t="shared" si="1933"/>
        <v>0.43081458022076291</v>
      </c>
      <c r="F1018">
        <f t="shared" si="1934"/>
        <v>0.25376918148035205</v>
      </c>
      <c r="G1018">
        <f t="shared" si="1928"/>
        <v>0.5</v>
      </c>
      <c r="H1018">
        <f t="shared" si="1935"/>
        <v>-0.43081458022076285</v>
      </c>
      <c r="I1018">
        <f t="shared" si="1936"/>
        <v>-0.25376918148035199</v>
      </c>
      <c r="J1018">
        <f t="shared" si="1929"/>
        <v>0.49999999999999989</v>
      </c>
      <c r="K1018">
        <f t="shared" si="1937"/>
        <v>0.43081458022076291</v>
      </c>
      <c r="L1018">
        <f t="shared" si="1938"/>
        <v>0.25376918148035205</v>
      </c>
      <c r="N1018">
        <v>30.5</v>
      </c>
      <c r="O1018">
        <f t="shared" si="1924"/>
        <v>68.56883184457682</v>
      </c>
      <c r="P1018">
        <f t="shared" si="1925"/>
        <v>21.431168155423169</v>
      </c>
      <c r="R1018">
        <f t="shared" si="1939"/>
        <v>2.4735665100163864</v>
      </c>
      <c r="T1018">
        <f t="shared" si="1930"/>
        <v>21.413747194075466</v>
      </c>
      <c r="V1018">
        <f t="shared" si="1940"/>
        <v>0</v>
      </c>
    </row>
    <row r="1019" spans="1:22" x14ac:dyDescent="0.2">
      <c r="A1019">
        <f t="shared" si="1926"/>
        <v>0.5</v>
      </c>
      <c r="B1019">
        <f t="shared" si="1931"/>
        <v>0.43037101350197171</v>
      </c>
      <c r="C1019">
        <f t="shared" si="1932"/>
        <v>0.2545207078751856</v>
      </c>
      <c r="D1019">
        <f t="shared" si="1927"/>
        <v>-0.49999999999999989</v>
      </c>
      <c r="E1019">
        <f t="shared" si="1933"/>
        <v>0.43037101350197177</v>
      </c>
      <c r="F1019">
        <f t="shared" si="1934"/>
        <v>0.25452070787518566</v>
      </c>
      <c r="G1019">
        <f t="shared" si="1928"/>
        <v>0.5</v>
      </c>
      <c r="H1019">
        <f t="shared" si="1935"/>
        <v>-0.43037101350197171</v>
      </c>
      <c r="I1019">
        <f t="shared" si="1936"/>
        <v>-0.2545207078751856</v>
      </c>
      <c r="J1019">
        <f t="shared" si="1929"/>
        <v>0.49999999999999989</v>
      </c>
      <c r="K1019">
        <f t="shared" si="1937"/>
        <v>0.43037101350197177</v>
      </c>
      <c r="L1019">
        <f t="shared" si="1938"/>
        <v>0.25452070787518566</v>
      </c>
      <c r="N1019">
        <v>30.6</v>
      </c>
      <c r="O1019">
        <f t="shared" si="1924"/>
        <v>68.577228981223996</v>
      </c>
      <c r="P1019">
        <f t="shared" si="1925"/>
        <v>21.422771018776007</v>
      </c>
      <c r="R1019">
        <f t="shared" si="1939"/>
        <v>2.4840857484688001</v>
      </c>
      <c r="T1019">
        <f t="shared" si="1930"/>
        <v>21.405350057428304</v>
      </c>
      <c r="V1019">
        <f t="shared" si="1940"/>
        <v>0</v>
      </c>
    </row>
    <row r="1020" spans="1:22" x14ac:dyDescent="0.2">
      <c r="A1020">
        <f t="shared" si="1926"/>
        <v>0.5</v>
      </c>
      <c r="B1020">
        <f t="shared" si="1931"/>
        <v>0.42992613579843669</v>
      </c>
      <c r="C1020">
        <f t="shared" si="1932"/>
        <v>0.25527145895580278</v>
      </c>
      <c r="D1020">
        <f t="shared" si="1927"/>
        <v>-0.49999999999999989</v>
      </c>
      <c r="E1020">
        <f t="shared" si="1933"/>
        <v>0.4299261357984368</v>
      </c>
      <c r="F1020">
        <f t="shared" si="1934"/>
        <v>0.25527145895580283</v>
      </c>
      <c r="G1020">
        <f t="shared" si="1928"/>
        <v>0.5</v>
      </c>
      <c r="H1020">
        <f t="shared" si="1935"/>
        <v>-0.42992613579843669</v>
      </c>
      <c r="I1020">
        <f t="shared" si="1936"/>
        <v>-0.25527145895580278</v>
      </c>
      <c r="J1020">
        <f t="shared" si="1929"/>
        <v>0.49999999999999989</v>
      </c>
      <c r="K1020">
        <f t="shared" si="1937"/>
        <v>0.4299261357984368</v>
      </c>
      <c r="L1020">
        <f t="shared" si="1938"/>
        <v>0.25527145895580283</v>
      </c>
      <c r="N1020">
        <v>30.7</v>
      </c>
      <c r="O1020">
        <f t="shared" si="1924"/>
        <v>68.585688059805904</v>
      </c>
      <c r="P1020">
        <f t="shared" si="1925"/>
        <v>21.414311940194089</v>
      </c>
      <c r="R1020">
        <f t="shared" si="1939"/>
        <v>2.4945973409651039</v>
      </c>
      <c r="T1020">
        <f t="shared" si="1930"/>
        <v>21.396890978846386</v>
      </c>
      <c r="V1020">
        <f t="shared" si="1940"/>
        <v>0</v>
      </c>
    </row>
    <row r="1021" spans="1:22" x14ac:dyDescent="0.2">
      <c r="A1021">
        <f t="shared" si="1926"/>
        <v>0.5</v>
      </c>
      <c r="B1021">
        <f t="shared" si="1931"/>
        <v>0.42947994846533216</v>
      </c>
      <c r="C1021">
        <f t="shared" si="1932"/>
        <v>0.25602143243528569</v>
      </c>
      <c r="D1021">
        <f t="shared" si="1927"/>
        <v>-0.49999999999999989</v>
      </c>
      <c r="E1021">
        <f t="shared" si="1933"/>
        <v>0.42947994846533222</v>
      </c>
      <c r="F1021">
        <f t="shared" si="1934"/>
        <v>0.25602143243528575</v>
      </c>
      <c r="G1021">
        <f t="shared" si="1928"/>
        <v>0.5</v>
      </c>
      <c r="H1021">
        <f t="shared" si="1935"/>
        <v>-0.42947994846533216</v>
      </c>
      <c r="I1021">
        <f t="shared" si="1936"/>
        <v>-0.25602143243528569</v>
      </c>
      <c r="J1021">
        <f t="shared" si="1929"/>
        <v>0.49999999999999989</v>
      </c>
      <c r="K1021">
        <f t="shared" si="1937"/>
        <v>0.42947994846533222</v>
      </c>
      <c r="L1021">
        <f t="shared" si="1938"/>
        <v>0.25602143243528575</v>
      </c>
      <c r="N1021">
        <v>30.8</v>
      </c>
      <c r="O1021">
        <f t="shared" si="1924"/>
        <v>68.594209047717001</v>
      </c>
      <c r="P1021">
        <f t="shared" si="1925"/>
        <v>21.405790952282988</v>
      </c>
      <c r="R1021">
        <f t="shared" si="1939"/>
        <v>2.5051012675389934</v>
      </c>
      <c r="T1021">
        <f t="shared" si="1930"/>
        <v>21.388369990935285</v>
      </c>
      <c r="V1021">
        <f t="shared" si="1940"/>
        <v>0</v>
      </c>
    </row>
    <row r="1022" spans="1:22" x14ac:dyDescent="0.2">
      <c r="A1022">
        <f t="shared" si="1926"/>
        <v>0.5</v>
      </c>
      <c r="B1022">
        <f t="shared" si="1931"/>
        <v>0.42903245286182218</v>
      </c>
      <c r="C1022">
        <f t="shared" si="1932"/>
        <v>0.25677062602908496</v>
      </c>
      <c r="D1022">
        <f t="shared" si="1927"/>
        <v>-0.49999999999999989</v>
      </c>
      <c r="E1022">
        <f t="shared" si="1933"/>
        <v>0.42903245286182223</v>
      </c>
      <c r="F1022">
        <f t="shared" si="1934"/>
        <v>0.25677062602908501</v>
      </c>
      <c r="G1022">
        <f t="shared" si="1928"/>
        <v>0.5</v>
      </c>
      <c r="H1022">
        <f t="shared" si="1935"/>
        <v>-0.42903245286182218</v>
      </c>
      <c r="I1022">
        <f t="shared" si="1936"/>
        <v>-0.25677062602908496</v>
      </c>
      <c r="J1022">
        <f t="shared" si="1929"/>
        <v>0.49999999999999989</v>
      </c>
      <c r="K1022">
        <f t="shared" si="1937"/>
        <v>0.42903245286182223</v>
      </c>
      <c r="L1022">
        <f t="shared" si="1938"/>
        <v>0.25677062602908501</v>
      </c>
      <c r="N1022">
        <v>30.9</v>
      </c>
      <c r="O1022">
        <f t="shared" si="1924"/>
        <v>68.602791912242864</v>
      </c>
      <c r="P1022">
        <f t="shared" si="1925"/>
        <v>21.397208087757136</v>
      </c>
      <c r="R1022">
        <f t="shared" si="1939"/>
        <v>2.5155975082219939</v>
      </c>
      <c r="T1022">
        <f t="shared" si="1930"/>
        <v>21.379787126409433</v>
      </c>
      <c r="V1022">
        <f t="shared" si="1940"/>
        <v>0</v>
      </c>
    </row>
    <row r="1023" spans="1:22" x14ac:dyDescent="0.2">
      <c r="A1023">
        <f t="shared" si="1926"/>
        <v>0.5</v>
      </c>
      <c r="B1023">
        <f t="shared" si="1931"/>
        <v>0.42858365035105611</v>
      </c>
      <c r="C1023">
        <f t="shared" si="1932"/>
        <v>0.25751903745502708</v>
      </c>
      <c r="D1023">
        <f t="shared" si="1927"/>
        <v>-0.49999999999999989</v>
      </c>
      <c r="E1023">
        <f t="shared" si="1933"/>
        <v>0.42858365035105617</v>
      </c>
      <c r="F1023">
        <f t="shared" si="1934"/>
        <v>0.25751903745502708</v>
      </c>
      <c r="G1023">
        <f t="shared" si="1928"/>
        <v>0.5</v>
      </c>
      <c r="H1023">
        <f t="shared" si="1935"/>
        <v>-0.42858365035105611</v>
      </c>
      <c r="I1023">
        <f t="shared" si="1936"/>
        <v>-0.25751903745502708</v>
      </c>
      <c r="J1023">
        <f t="shared" si="1929"/>
        <v>0.49999999999999989</v>
      </c>
      <c r="K1023">
        <f t="shared" si="1937"/>
        <v>0.42858365035105617</v>
      </c>
      <c r="L1023">
        <f t="shared" si="1938"/>
        <v>0.25751903745502708</v>
      </c>
      <c r="N1023">
        <v>31</v>
      </c>
      <c r="O1023">
        <f t="shared" si="1924"/>
        <v>68.611436620560312</v>
      </c>
      <c r="P1023">
        <f t="shared" si="1925"/>
        <v>21.388563379439695</v>
      </c>
      <c r="R1023">
        <f t="shared" si="1939"/>
        <v>2.5260860430433105</v>
      </c>
      <c r="T1023">
        <f t="shared" si="1930"/>
        <v>21.371142418091992</v>
      </c>
      <c r="V1023">
        <f t="shared" si="1940"/>
        <v>0</v>
      </c>
    </row>
    <row r="1024" spans="1:22" x14ac:dyDescent="0.2">
      <c r="A1024">
        <f t="shared" si="1926"/>
        <v>0.5</v>
      </c>
      <c r="B1024">
        <f t="shared" si="1931"/>
        <v>0.42813354230016404</v>
      </c>
      <c r="C1024">
        <f t="shared" si="1932"/>
        <v>0.25826666443332091</v>
      </c>
      <c r="D1024">
        <f t="shared" si="1927"/>
        <v>-0.49999999999999989</v>
      </c>
      <c r="E1024">
        <f t="shared" si="1933"/>
        <v>0.42813354230016409</v>
      </c>
      <c r="F1024">
        <f t="shared" si="1934"/>
        <v>0.25826666443332091</v>
      </c>
      <c r="G1024">
        <f t="shared" si="1928"/>
        <v>0.5</v>
      </c>
      <c r="H1024">
        <f t="shared" si="1935"/>
        <v>-0.42813354230016404</v>
      </c>
      <c r="I1024">
        <f t="shared" si="1936"/>
        <v>-0.25826666443332091</v>
      </c>
      <c r="J1024">
        <f t="shared" si="1929"/>
        <v>0.49999999999999989</v>
      </c>
      <c r="K1024">
        <f t="shared" si="1937"/>
        <v>0.42813354230016409</v>
      </c>
      <c r="L1024">
        <f t="shared" si="1938"/>
        <v>0.25826666443332091</v>
      </c>
      <c r="N1024">
        <v>31.1</v>
      </c>
      <c r="O1024">
        <f t="shared" si="1924"/>
        <v>68.620143139737337</v>
      </c>
      <c r="P1024">
        <f t="shared" si="1925"/>
        <v>21.379856860262667</v>
      </c>
      <c r="R1024">
        <f t="shared" si="1939"/>
        <v>2.5365668520301199</v>
      </c>
      <c r="T1024">
        <f t="shared" si="1930"/>
        <v>21.362435898914963</v>
      </c>
      <c r="V1024">
        <f t="shared" si="1940"/>
        <v>0</v>
      </c>
    </row>
    <row r="1025" spans="1:22" x14ac:dyDescent="0.2">
      <c r="A1025">
        <f t="shared" si="1926"/>
        <v>0.5</v>
      </c>
      <c r="B1025">
        <f t="shared" si="1931"/>
        <v>0.42768213008025319</v>
      </c>
      <c r="C1025">
        <f t="shared" si="1932"/>
        <v>0.25901350468656503</v>
      </c>
      <c r="D1025">
        <f t="shared" si="1927"/>
        <v>-0.49999999999999989</v>
      </c>
      <c r="E1025">
        <f t="shared" si="1933"/>
        <v>0.4276821300802533</v>
      </c>
      <c r="F1025">
        <f t="shared" si="1934"/>
        <v>0.25901350468656509</v>
      </c>
      <c r="G1025">
        <f t="shared" si="1928"/>
        <v>0.5</v>
      </c>
      <c r="H1025">
        <f t="shared" si="1935"/>
        <v>-0.42768213008025319</v>
      </c>
      <c r="I1025">
        <f t="shared" si="1936"/>
        <v>-0.25901350468656503</v>
      </c>
      <c r="J1025">
        <f t="shared" si="1929"/>
        <v>0.49999999999999989</v>
      </c>
      <c r="K1025">
        <f t="shared" si="1937"/>
        <v>0.4276821300802533</v>
      </c>
      <c r="L1025">
        <f t="shared" si="1938"/>
        <v>0.25901350468656509</v>
      </c>
      <c r="N1025">
        <v>31.2</v>
      </c>
      <c r="O1025">
        <f t="shared" si="1924"/>
        <v>68.628911436733176</v>
      </c>
      <c r="P1025">
        <f t="shared" si="1925"/>
        <v>21.371088563266831</v>
      </c>
      <c r="R1025">
        <f t="shared" si="1939"/>
        <v>2.5470399152074528</v>
      </c>
      <c r="T1025">
        <f t="shared" si="1930"/>
        <v>21.353667601919128</v>
      </c>
      <c r="V1025">
        <f t="shared" si="1940"/>
        <v>0</v>
      </c>
    </row>
    <row r="1026" spans="1:22" x14ac:dyDescent="0.2">
      <c r="A1026">
        <f t="shared" si="1926"/>
        <v>0.5</v>
      </c>
      <c r="B1026">
        <f t="shared" si="1931"/>
        <v>0.42722941506640366</v>
      </c>
      <c r="C1026">
        <f t="shared" si="1932"/>
        <v>0.25975955593975464</v>
      </c>
      <c r="D1026">
        <f t="shared" si="1927"/>
        <v>-0.49999999999999989</v>
      </c>
      <c r="E1026">
        <f t="shared" si="1933"/>
        <v>0.42722941506640372</v>
      </c>
      <c r="F1026">
        <f t="shared" si="1934"/>
        <v>0.25975955593975469</v>
      </c>
      <c r="G1026">
        <f t="shared" si="1928"/>
        <v>0.5</v>
      </c>
      <c r="H1026">
        <f t="shared" si="1935"/>
        <v>-0.42722941506640366</v>
      </c>
      <c r="I1026">
        <f t="shared" si="1936"/>
        <v>-0.25975955593975464</v>
      </c>
      <c r="J1026">
        <f t="shared" si="1929"/>
        <v>0.49999999999999989</v>
      </c>
      <c r="K1026">
        <f t="shared" si="1937"/>
        <v>0.42722941506640372</v>
      </c>
      <c r="L1026">
        <f t="shared" si="1938"/>
        <v>0.25975955593975469</v>
      </c>
      <c r="N1026">
        <v>31.3</v>
      </c>
      <c r="O1026">
        <f t="shared" si="1924"/>
        <v>68.637741478398155</v>
      </c>
      <c r="P1026">
        <f t="shared" si="1925"/>
        <v>21.362258521601849</v>
      </c>
      <c r="R1026">
        <f t="shared" si="1939"/>
        <v>2.5575052125984463</v>
      </c>
      <c r="T1026">
        <f t="shared" si="1930"/>
        <v>21.344837560254145</v>
      </c>
      <c r="V1026">
        <f t="shared" si="1940"/>
        <v>0</v>
      </c>
    </row>
    <row r="1027" spans="1:22" x14ac:dyDescent="0.2">
      <c r="A1027">
        <f t="shared" si="1926"/>
        <v>0.5</v>
      </c>
      <c r="B1027">
        <f t="shared" si="1931"/>
        <v>0.42677539863766362</v>
      </c>
      <c r="C1027">
        <f t="shared" si="1932"/>
        <v>0.26050481592028812</v>
      </c>
      <c r="D1027">
        <f t="shared" si="1927"/>
        <v>-0.49999999999999989</v>
      </c>
      <c r="E1027">
        <f t="shared" si="1933"/>
        <v>0.42677539863766367</v>
      </c>
      <c r="F1027">
        <f t="shared" si="1934"/>
        <v>0.26050481592028818</v>
      </c>
      <c r="G1027">
        <f t="shared" si="1928"/>
        <v>0.5</v>
      </c>
      <c r="H1027">
        <f t="shared" si="1935"/>
        <v>-0.42677539863766362</v>
      </c>
      <c r="I1027">
        <f t="shared" si="1936"/>
        <v>-0.26050481592028812</v>
      </c>
      <c r="J1027">
        <f t="shared" si="1929"/>
        <v>0.49999999999999989</v>
      </c>
      <c r="K1027">
        <f t="shared" si="1937"/>
        <v>0.42677539863766367</v>
      </c>
      <c r="L1027">
        <f t="shared" si="1938"/>
        <v>0.26050481592028818</v>
      </c>
      <c r="N1027">
        <v>31.4</v>
      </c>
      <c r="O1027">
        <f t="shared" si="1924"/>
        <v>68.646633231473885</v>
      </c>
      <c r="P1027">
        <f t="shared" si="1925"/>
        <v>21.353366768526115</v>
      </c>
      <c r="R1027">
        <f t="shared" si="1939"/>
        <v>2.5679627242241843</v>
      </c>
      <c r="T1027">
        <f t="shared" si="1930"/>
        <v>21.335945807178412</v>
      </c>
      <c r="V1027">
        <f t="shared" si="1940"/>
        <v>0</v>
      </c>
    </row>
    <row r="1028" spans="1:22" x14ac:dyDescent="0.2">
      <c r="A1028">
        <f t="shared" si="1926"/>
        <v>0.5</v>
      </c>
      <c r="B1028">
        <f t="shared" si="1931"/>
        <v>0.42632008217704603</v>
      </c>
      <c r="C1028">
        <f t="shared" si="1932"/>
        <v>0.26124928235797434</v>
      </c>
      <c r="D1028">
        <f t="shared" si="1927"/>
        <v>-0.49999999999999989</v>
      </c>
      <c r="E1028">
        <f t="shared" si="1933"/>
        <v>0.42632008217704609</v>
      </c>
      <c r="F1028">
        <f t="shared" si="1934"/>
        <v>0.2612492823579744</v>
      </c>
      <c r="G1028">
        <f t="shared" si="1928"/>
        <v>0.5</v>
      </c>
      <c r="H1028">
        <f t="shared" si="1935"/>
        <v>-0.42632008217704603</v>
      </c>
      <c r="I1028">
        <f t="shared" si="1936"/>
        <v>-0.26124928235797434</v>
      </c>
      <c r="J1028">
        <f t="shared" si="1929"/>
        <v>0.49999999999999989</v>
      </c>
      <c r="K1028">
        <f t="shared" si="1937"/>
        <v>0.42632008217704609</v>
      </c>
      <c r="L1028">
        <f t="shared" si="1938"/>
        <v>0.2612492823579744</v>
      </c>
      <c r="N1028">
        <v>31.5</v>
      </c>
      <c r="O1028">
        <f t="shared" si="1924"/>
        <v>68.655586662593066</v>
      </c>
      <c r="P1028">
        <f t="shared" si="1925"/>
        <v>21.344413337406927</v>
      </c>
      <c r="R1028">
        <f t="shared" si="1939"/>
        <v>2.5784124301040059</v>
      </c>
      <c r="T1028">
        <f t="shared" si="1930"/>
        <v>21.326992376059223</v>
      </c>
      <c r="V1028">
        <f t="shared" si="1940"/>
        <v>0</v>
      </c>
    </row>
    <row r="1029" spans="1:22" x14ac:dyDescent="0.2">
      <c r="A1029">
        <f t="shared" si="1926"/>
        <v>0.5</v>
      </c>
      <c r="B1029">
        <f t="shared" si="1931"/>
        <v>0.42586346707152378</v>
      </c>
      <c r="C1029">
        <f t="shared" si="1932"/>
        <v>0.2619929529850395</v>
      </c>
      <c r="D1029">
        <f t="shared" si="1927"/>
        <v>-0.49999999999999989</v>
      </c>
      <c r="E1029">
        <f t="shared" si="1933"/>
        <v>0.42586346707152384</v>
      </c>
      <c r="F1029">
        <f t="shared" si="1934"/>
        <v>0.26199295298503955</v>
      </c>
      <c r="G1029">
        <f t="shared" si="1928"/>
        <v>0.5</v>
      </c>
      <c r="H1029">
        <f t="shared" si="1935"/>
        <v>-0.42586346707152378</v>
      </c>
      <c r="I1029">
        <f t="shared" si="1936"/>
        <v>-0.2619929529850395</v>
      </c>
      <c r="J1029">
        <f t="shared" si="1929"/>
        <v>0.49999999999999989</v>
      </c>
      <c r="K1029">
        <f t="shared" si="1937"/>
        <v>0.42586346707152384</v>
      </c>
      <c r="L1029">
        <f t="shared" si="1938"/>
        <v>0.26199295298503955</v>
      </c>
      <c r="N1029">
        <v>31.6</v>
      </c>
      <c r="O1029">
        <f t="shared" si="1924"/>
        <v>68.6646017382796</v>
      </c>
      <c r="P1029">
        <f t="shared" si="1925"/>
        <v>21.335398261720407</v>
      </c>
      <c r="R1029">
        <f t="shared" si="1939"/>
        <v>2.5888543102553996</v>
      </c>
      <c r="T1029">
        <f t="shared" si="1930"/>
        <v>21.317977300372704</v>
      </c>
      <c r="V1029">
        <f t="shared" si="1940"/>
        <v>0</v>
      </c>
    </row>
    <row r="1030" spans="1:22" x14ac:dyDescent="0.2">
      <c r="A1030">
        <f t="shared" si="1926"/>
        <v>0.5</v>
      </c>
      <c r="B1030">
        <f t="shared" si="1931"/>
        <v>0.42540555471202551</v>
      </c>
      <c r="C1030">
        <f t="shared" si="1932"/>
        <v>0.26273582553613384</v>
      </c>
      <c r="D1030">
        <f t="shared" si="1927"/>
        <v>-0.49999999999999989</v>
      </c>
      <c r="E1030">
        <f t="shared" si="1933"/>
        <v>0.42540555471202562</v>
      </c>
      <c r="F1030">
        <f t="shared" si="1934"/>
        <v>0.26273582553613389</v>
      </c>
      <c r="G1030">
        <f t="shared" si="1928"/>
        <v>0.5</v>
      </c>
      <c r="H1030">
        <f t="shared" si="1935"/>
        <v>-0.42540555471202551</v>
      </c>
      <c r="I1030">
        <f t="shared" si="1936"/>
        <v>-0.26273582553613384</v>
      </c>
      <c r="J1030">
        <f t="shared" si="1929"/>
        <v>0.49999999999999989</v>
      </c>
      <c r="K1030">
        <f t="shared" si="1937"/>
        <v>0.42540555471202562</v>
      </c>
      <c r="L1030">
        <f t="shared" si="1938"/>
        <v>0.26273582553613389</v>
      </c>
      <c r="N1030">
        <v>31.7</v>
      </c>
      <c r="O1030">
        <f t="shared" si="1924"/>
        <v>68.673678424948477</v>
      </c>
      <c r="P1030">
        <f t="shared" si="1925"/>
        <v>21.326321575051502</v>
      </c>
      <c r="R1030">
        <f t="shared" si="1939"/>
        <v>2.5992883446941981</v>
      </c>
      <c r="T1030">
        <f t="shared" si="1930"/>
        <v>21.308900613703798</v>
      </c>
      <c r="V1030">
        <f t="shared" si="1940"/>
        <v>0</v>
      </c>
    </row>
    <row r="1031" spans="1:22" x14ac:dyDescent="0.2">
      <c r="A1031">
        <f t="shared" si="1926"/>
        <v>0.5</v>
      </c>
      <c r="B1031">
        <f t="shared" si="1931"/>
        <v>0.42494634649343194</v>
      </c>
      <c r="C1031">
        <f t="shared" si="1932"/>
        <v>0.26347789774833874</v>
      </c>
      <c r="D1031">
        <f t="shared" si="1927"/>
        <v>-0.49999999999999989</v>
      </c>
      <c r="E1031">
        <f t="shared" si="1933"/>
        <v>0.42494634649343205</v>
      </c>
      <c r="F1031">
        <f t="shared" si="1934"/>
        <v>0.2634778977483388</v>
      </c>
      <c r="G1031">
        <f t="shared" si="1928"/>
        <v>0.5</v>
      </c>
      <c r="H1031">
        <f t="shared" si="1935"/>
        <v>-0.42494634649343194</v>
      </c>
      <c r="I1031">
        <f t="shared" si="1936"/>
        <v>-0.26347789774833874</v>
      </c>
      <c r="J1031">
        <f t="shared" si="1929"/>
        <v>0.49999999999999989</v>
      </c>
      <c r="K1031">
        <f t="shared" si="1937"/>
        <v>0.42494634649343205</v>
      </c>
      <c r="L1031">
        <f t="shared" si="1938"/>
        <v>0.2634778977483388</v>
      </c>
      <c r="N1031">
        <v>31.8</v>
      </c>
      <c r="O1031">
        <f t="shared" si="1924"/>
        <v>68.682816688905916</v>
      </c>
      <c r="P1031">
        <f t="shared" si="1925"/>
        <v>21.31718331109408</v>
      </c>
      <c r="R1031">
        <f t="shared" si="1939"/>
        <v>2.6097145134345823</v>
      </c>
      <c r="T1031">
        <f t="shared" si="1930"/>
        <v>21.299762349746377</v>
      </c>
      <c r="V1031">
        <f t="shared" si="1940"/>
        <v>0</v>
      </c>
    </row>
    <row r="1032" spans="1:22" x14ac:dyDescent="0.2">
      <c r="A1032">
        <f t="shared" si="1926"/>
        <v>0.5</v>
      </c>
      <c r="B1032">
        <f t="shared" si="1931"/>
        <v>0.42448584381457066</v>
      </c>
      <c r="C1032">
        <f t="shared" si="1932"/>
        <v>0.26421916736117351</v>
      </c>
      <c r="D1032">
        <f t="shared" si="1927"/>
        <v>-0.49999999999999989</v>
      </c>
      <c r="E1032">
        <f t="shared" si="1933"/>
        <v>0.42448584381457077</v>
      </c>
      <c r="F1032">
        <f t="shared" si="1934"/>
        <v>0.26421916736117357</v>
      </c>
      <c r="G1032">
        <f t="shared" si="1928"/>
        <v>0.5</v>
      </c>
      <c r="H1032">
        <f t="shared" si="1935"/>
        <v>-0.42448584381457066</v>
      </c>
      <c r="I1032">
        <f t="shared" si="1936"/>
        <v>-0.26421916736117351</v>
      </c>
      <c r="J1032">
        <f t="shared" si="1929"/>
        <v>0.49999999999999989</v>
      </c>
      <c r="K1032">
        <f t="shared" si="1937"/>
        <v>0.42448584381457077</v>
      </c>
      <c r="L1032">
        <f t="shared" si="1938"/>
        <v>0.26421916736117357</v>
      </c>
      <c r="N1032">
        <v>31.9</v>
      </c>
      <c r="O1032">
        <f t="shared" si="1924"/>
        <v>68.692016496349169</v>
      </c>
      <c r="P1032">
        <f t="shared" si="1925"/>
        <v>21.307983503650842</v>
      </c>
      <c r="R1032">
        <f t="shared" si="1939"/>
        <v>2.6201327964892087</v>
      </c>
      <c r="T1032">
        <f t="shared" si="1930"/>
        <v>21.290562542303139</v>
      </c>
      <c r="V1032">
        <f t="shared" si="1940"/>
        <v>0</v>
      </c>
    </row>
    <row r="1033" spans="1:22" x14ac:dyDescent="0.2">
      <c r="A1033">
        <f t="shared" si="1926"/>
        <v>0.5</v>
      </c>
      <c r="B1033">
        <f t="shared" si="1931"/>
        <v>0.42402404807821287</v>
      </c>
      <c r="C1033">
        <f t="shared" si="1932"/>
        <v>0.26495963211660239</v>
      </c>
      <c r="D1033">
        <f t="shared" si="1927"/>
        <v>-0.49999999999999989</v>
      </c>
      <c r="E1033">
        <f t="shared" si="1933"/>
        <v>0.42402404807821292</v>
      </c>
      <c r="F1033">
        <f t="shared" si="1934"/>
        <v>0.26495963211660245</v>
      </c>
      <c r="G1033">
        <f t="shared" si="1928"/>
        <v>0.5</v>
      </c>
      <c r="H1033">
        <f t="shared" si="1935"/>
        <v>-0.42402404807821287</v>
      </c>
      <c r="I1033">
        <f t="shared" si="1936"/>
        <v>-0.26495963211660239</v>
      </c>
      <c r="J1033">
        <f t="shared" si="1929"/>
        <v>0.49999999999999989</v>
      </c>
      <c r="K1033">
        <f t="shared" si="1937"/>
        <v>0.42402404807821292</v>
      </c>
      <c r="L1033">
        <f t="shared" si="1938"/>
        <v>0.26495963211660245</v>
      </c>
      <c r="N1033">
        <v>32</v>
      </c>
      <c r="O1033">
        <f t="shared" ref="O1033:O1096" si="1941">(DEGREES(ACOS(((-(((SUMPRODUCT(G1033:I1033,$I$8:$K$8))*(SUMPRODUCT(G1033:I1033,$I$10:$K$10))-(SUMPRODUCT(J1033:L1033,$I$8:$K$8))*(SUMPRODUCT(J1033:L1033,$I$10:$K$10)))-((SUMPRODUCT(A1033:C1033,$I$8:$K$8))*(SUMPRODUCT(A1033:C1033,$I$10:$K$10))-(SUMPRODUCT(D1033:F1033,$I$8:$K$8))*(SUMPRODUCT(D1033:F1033,$I$10:$K$10))))*(((SUMPRODUCT(G1033:I1033,$I$8:$K$8))*(SUMPRODUCT(G1033:I1033,$I$10:$K$10))+(SUMPRODUCT(J1033:L1033,$I$8:$K$8))*(SUMPRODUCT(J1033:L1033,$I$10:$K$10)))-((SUMPRODUCT(A1033:C1033,$I$8:$K$8))*(SUMPRODUCT(A1033:C1033,$I$10:$K$10))+(SUMPRODUCT(D1033:F1033,$I$8:$K$8))*(SUMPRODUCT(D1033:F1033,$I$10:$K$10)))))-((((SUMPRODUCT(A1033:C1033,$I$8:$K$8))*(SUMPRODUCT(D1033:F1033,$I$10:$K$10))+(SUMPRODUCT(A1033:C1033,$I$10:$K$10))*(SUMPRODUCT(D1033:F1033,$I$8:$K$8)))-((SUMPRODUCT(G1033:I1033,$I$8:$K$8))*(SUMPRODUCT(J1033:L1033,$I$10:$K$10))+(SUMPRODUCT(G1033:I1033,$I$10:$K$10))*(SUMPRODUCT(J1033:L1033,$I$8:$K$8))))*(SQRT(((((SUMPRODUCT(G1033:I1033,$I$8:$K$8))*(SUMPRODUCT(G1033:I1033,$I$10:$K$10))-(SUMPRODUCT(J1033:L1033,$I$8:$K$8))*(SUMPRODUCT(J1033:L1033,$I$10:$K$10)))-((SUMPRODUCT(A1033:C1033,$I$8:$K$8))*(SUMPRODUCT(A1033:C1033,$I$10:$K$10))-(SUMPRODUCT(D1033:F1033,$I$8:$K$8))*(SUMPRODUCT(D1033:F1033,$I$10:$K$10))))^2)+((((SUMPRODUCT(A1033:C1033,$I$8:$K$8))*(SUMPRODUCT(D1033:F1033,$I$10:$K$10))+(SUMPRODUCT(A1033:C1033,$I$10:$K$10))*(SUMPRODUCT(D1033:F1033,$I$8:$K$8)))-((SUMPRODUCT(G1033:I1033,$I$8:$K$8))*(SUMPRODUCT(J1033:L1033,$I$10:$K$10))+(SUMPRODUCT(G1033:I1033,$I$10:$K$10))*(SUMPRODUCT(J1033:L1033,$I$8:$K$8))))^2)-((((SUMPRODUCT(G1033:I1033,$I$8:$K$8))*(SUMPRODUCT(G1033:I1033,$I$10:$K$10))+(SUMPRODUCT(J1033:L1033,$I$8:$K$8))*(SUMPRODUCT(J1033:L1033,$I$10:$K$10)))-((SUMPRODUCT(A1033:C1033,$I$8:$K$8))*(SUMPRODUCT(A1033:C1033,$I$10:$K$10))+(SUMPRODUCT(D1033:F1033,$I$8:$K$8))*(SUMPRODUCT(D1033:F1033,$I$10:$K$10))))^2)))))/(((((SUMPRODUCT(G1033:I1033,$I$8:$K$8))*(SUMPRODUCT(G1033:I1033,$I$10:$K$10))-(SUMPRODUCT(J1033:L1033,$I$8:$K$8))*(SUMPRODUCT(J1033:L1033,$I$10:$K$10)))-((SUMPRODUCT(A1033:C1033,$I$8:$K$8))*(SUMPRODUCT(A1033:C1033,$I$10:$K$10))-(SUMPRODUCT(D1033:F1033,$I$8:$K$8))*(SUMPRODUCT(D1033:F1033,$I$10:$K$10))))^2)+((((SUMPRODUCT(A1033:C1033,$I$8:$K$8))*(SUMPRODUCT(D1033:F1033,$I$10:$K$10))+(SUMPRODUCT(A1033:C1033,$I$10:$K$10))*(SUMPRODUCT(D1033:F1033,$I$8:$K$8)))-((SUMPRODUCT(G1033:I1033,$I$8:$K$8))*(SUMPRODUCT(J1033:L1033,$I$10:$K$10))+(SUMPRODUCT(G1033:I1033,$I$10:$K$10))*(SUMPRODUCT(J1033:L1033,$I$8:$K$8))))^2)))))/2</f>
        <v>68.701277813366588</v>
      </c>
      <c r="P1033">
        <f t="shared" ref="P1033:P1096" si="1942">(DEGREES(ACOS(((-(((SUMPRODUCT(G1033:I1033,$I$8:$K$8))*(SUMPRODUCT(G1033:I1033,$I$10:$K$10))-(SUMPRODUCT(J1033:L1033,$I$8:$K$8))*(SUMPRODUCT(J1033:L1033,$I$10:$K$10)))-((SUMPRODUCT(A1033:C1033,$I$8:$K$8))*(SUMPRODUCT(A1033:C1033,$I$10:$K$10))-(SUMPRODUCT(D1033:F1033,$I$8:$K$8))*(SUMPRODUCT(D1033:F1033,$I$10:$K$10))))*(((SUMPRODUCT(G1033:I1033,$I$8:$K$8))*(SUMPRODUCT(G1033:I1033,$I$10:$K$10))+(SUMPRODUCT(J1033:L1033,$I$8:$K$8))*(SUMPRODUCT(J1033:L1033,$I$10:$K$10)))-((SUMPRODUCT(A1033:C1033,$I$8:$K$8))*(SUMPRODUCT(A1033:C1033,$I$10:$K$10))+(SUMPRODUCT(D1033:F1033,$I$8:$K$8))*(SUMPRODUCT(D1033:F1033,$I$10:$K$10)))))+((((SUMPRODUCT(A1033:C1033,$I$8:$K$8))*(SUMPRODUCT(D1033:F1033,$I$10:$K$10))+(SUMPRODUCT(A1033:C1033,$I$10:$K$10))*(SUMPRODUCT(D1033:F1033,$I$8:$K$8)))-((SUMPRODUCT(G1033:I1033,$I$8:$K$8))*(SUMPRODUCT(J1033:L1033,$I$10:$K$10))+(SUMPRODUCT(G1033:I1033,$I$10:$K$10))*(SUMPRODUCT(J1033:L1033,$I$8:$K$8))))*(SQRT(((((SUMPRODUCT(G1033:I1033,$I$8:$K$8))*(SUMPRODUCT(G1033:I1033,$I$10:$K$10))-(SUMPRODUCT(J1033:L1033,$I$8:$K$8))*(SUMPRODUCT(J1033:L1033,$I$10:$K$10)))-((SUMPRODUCT(A1033:C1033,$I$8:$K$8))*(SUMPRODUCT(A1033:C1033,$I$10:$K$10))-(SUMPRODUCT(D1033:F1033,$I$8:$K$8))*(SUMPRODUCT(D1033:F1033,$I$10:$K$10))))^2)+((((SUMPRODUCT(A1033:C1033,$I$8:$K$8))*(SUMPRODUCT(D1033:F1033,$I$10:$K$10))+(SUMPRODUCT(A1033:C1033,$I$10:$K$10))*(SUMPRODUCT(D1033:F1033,$I$8:$K$8)))-((SUMPRODUCT(G1033:I1033,$I$8:$K$8))*(SUMPRODUCT(J1033:L1033,$I$10:$K$10))+(SUMPRODUCT(G1033:I1033,$I$10:$K$10))*(SUMPRODUCT(J1033:L1033,$I$8:$K$8))))^2)-((((SUMPRODUCT(G1033:I1033,$I$8:$K$8))*(SUMPRODUCT(G1033:I1033,$I$10:$K$10))+(SUMPRODUCT(J1033:L1033,$I$8:$K$8))*(SUMPRODUCT(J1033:L1033,$I$10:$K$10)))-((SUMPRODUCT(A1033:C1033,$I$8:$K$8))*(SUMPRODUCT(A1033:C1033,$I$10:$K$10))+(SUMPRODUCT(D1033:F1033,$I$8:$K$8))*(SUMPRODUCT(D1033:F1033,$I$10:$K$10))))^2)))))/(((((SUMPRODUCT(G1033:I1033,$I$8:$K$8))*(SUMPRODUCT(G1033:I1033,$I$10:$K$10))-(SUMPRODUCT(J1033:L1033,$I$8:$K$8))*(SUMPRODUCT(J1033:L1033,$I$10:$K$10)))-((SUMPRODUCT(A1033:C1033,$I$8:$K$8))*(SUMPRODUCT(A1033:C1033,$I$10:$K$10))-(SUMPRODUCT(D1033:F1033,$I$8:$K$8))*(SUMPRODUCT(D1033:F1033,$I$10:$K$10))))^2)+((((SUMPRODUCT(A1033:C1033,$I$8:$K$8))*(SUMPRODUCT(D1033:F1033,$I$10:$K$10))+(SUMPRODUCT(A1033:C1033,$I$10:$K$10))*(SUMPRODUCT(D1033:F1033,$I$8:$K$8)))-((SUMPRODUCT(G1033:I1033,$I$8:$K$8))*(SUMPRODUCT(J1033:L1033,$I$10:$K$10))+(SUMPRODUCT(G1033:I1033,$I$10:$K$10))*(SUMPRODUCT(J1033:L1033,$I$8:$K$8))))^2)))))/2</f>
        <v>21.298722186633398</v>
      </c>
      <c r="R1033">
        <f t="shared" si="1939"/>
        <v>2.6305431738692953</v>
      </c>
      <c r="T1033">
        <f t="shared" si="1930"/>
        <v>21.281301225285695</v>
      </c>
      <c r="V1033">
        <f t="shared" si="1940"/>
        <v>0</v>
      </c>
    </row>
    <row r="1034" spans="1:22" x14ac:dyDescent="0.2">
      <c r="A1034">
        <f t="shared" ref="A1034:A1097" si="1943">(1/(SQRT(2)))*(COS(RADIANS(45)))</f>
        <v>0.5</v>
      </c>
      <c r="B1034">
        <f t="shared" si="1931"/>
        <v>0.42356096069106847</v>
      </c>
      <c r="C1034">
        <f t="shared" si="1932"/>
        <v>0.26569928975904139</v>
      </c>
      <c r="D1034">
        <f t="shared" ref="D1034:D1097" si="1944">(-((1/(SQRT(2)))*(SIN(RADIANS(45)))))</f>
        <v>-0.49999999999999989</v>
      </c>
      <c r="E1034">
        <f t="shared" si="1933"/>
        <v>0.42356096069106858</v>
      </c>
      <c r="F1034">
        <f t="shared" si="1934"/>
        <v>0.26569928975904145</v>
      </c>
      <c r="G1034">
        <f t="shared" ref="G1034:G1097" si="1945">(1/(SQRT(2)))*(COS(RADIANS(-45)))</f>
        <v>0.5</v>
      </c>
      <c r="H1034">
        <f t="shared" si="1935"/>
        <v>-0.42356096069106847</v>
      </c>
      <c r="I1034">
        <f t="shared" si="1936"/>
        <v>-0.26569928975904139</v>
      </c>
      <c r="J1034">
        <f t="shared" ref="J1034:J1097" si="1946">(-((1/(SQRT(2)))*(SIN(RADIANS(-45)))))</f>
        <v>0.49999999999999989</v>
      </c>
      <c r="K1034">
        <f t="shared" si="1937"/>
        <v>0.42356096069106858</v>
      </c>
      <c r="L1034">
        <f t="shared" si="1938"/>
        <v>0.26569928975904145</v>
      </c>
      <c r="N1034">
        <v>32.1</v>
      </c>
      <c r="O1034">
        <f t="shared" si="1941"/>
        <v>68.710600605937714</v>
      </c>
      <c r="P1034">
        <f t="shared" si="1942"/>
        <v>21.289399394062286</v>
      </c>
      <c r="R1034">
        <f t="shared" si="1939"/>
        <v>2.6409456255846671</v>
      </c>
      <c r="T1034">
        <f t="shared" ref="T1034:T1097" si="1947">(P1034-$V$2516)</f>
        <v>21.271978432714583</v>
      </c>
      <c r="V1034">
        <f t="shared" si="1940"/>
        <v>0</v>
      </c>
    </row>
    <row r="1035" spans="1:22" x14ac:dyDescent="0.2">
      <c r="A1035">
        <f t="shared" si="1943"/>
        <v>0.5</v>
      </c>
      <c r="B1035">
        <f t="shared" si="1931"/>
        <v>0.42309658306378195</v>
      </c>
      <c r="C1035">
        <f t="shared" si="1932"/>
        <v>0.26643813803536492</v>
      </c>
      <c r="D1035">
        <f t="shared" si="1944"/>
        <v>-0.49999999999999989</v>
      </c>
      <c r="E1035">
        <f t="shared" si="1933"/>
        <v>0.42309658306378201</v>
      </c>
      <c r="F1035">
        <f t="shared" si="1934"/>
        <v>0.26643813803536498</v>
      </c>
      <c r="G1035">
        <f t="shared" si="1945"/>
        <v>0.5</v>
      </c>
      <c r="H1035">
        <f t="shared" si="1935"/>
        <v>-0.42309658306378195</v>
      </c>
      <c r="I1035">
        <f t="shared" si="1936"/>
        <v>-0.26643813803536492</v>
      </c>
      <c r="J1035">
        <f t="shared" si="1946"/>
        <v>0.49999999999999989</v>
      </c>
      <c r="K1035">
        <f t="shared" si="1937"/>
        <v>0.42309658306378201</v>
      </c>
      <c r="L1035">
        <f t="shared" si="1938"/>
        <v>0.26643813803536498</v>
      </c>
      <c r="N1035">
        <v>32.200000000000003</v>
      </c>
      <c r="O1035">
        <f t="shared" si="1941"/>
        <v>68.719984839933062</v>
      </c>
      <c r="P1035">
        <f t="shared" si="1942"/>
        <v>21.280015160066942</v>
      </c>
      <c r="R1035">
        <f t="shared" si="1939"/>
        <v>2.6513401316438809</v>
      </c>
      <c r="T1035">
        <f t="shared" si="1947"/>
        <v>21.262594198719238</v>
      </c>
      <c r="V1035">
        <f t="shared" si="1940"/>
        <v>0</v>
      </c>
    </row>
    <row r="1036" spans="1:22" x14ac:dyDescent="0.2">
      <c r="A1036">
        <f t="shared" si="1943"/>
        <v>0.5</v>
      </c>
      <c r="B1036">
        <f t="shared" ref="B1036:B1099" si="1948">((1/(SQRT(2)))*(COS(RADIANS(N1036))))*(SIN(RADIANS(45)))</f>
        <v>0.422630916610928</v>
      </c>
      <c r="C1036">
        <f t="shared" ref="C1036:C1099" si="1949">((1/(SQRT(2)))*(SIN(RADIANS(N1036))))*(SIN(RADIANS(45)))</f>
        <v>0.26717617469491306</v>
      </c>
      <c r="D1036">
        <f t="shared" si="1944"/>
        <v>-0.49999999999999989</v>
      </c>
      <c r="E1036">
        <f t="shared" ref="E1036:E1099" si="1950">((1/(SQRT(2)))*(COS(RADIANS(N1036))))*(COS(RADIANS(45)))</f>
        <v>0.42263091661092805</v>
      </c>
      <c r="F1036">
        <f t="shared" ref="F1036:F1099" si="1951">(((1/(SQRT(2)))*(SIN(RADIANS(N1036))))*(COS(RADIANS(45))))</f>
        <v>0.26717617469491312</v>
      </c>
      <c r="G1036">
        <f t="shared" si="1945"/>
        <v>0.5</v>
      </c>
      <c r="H1036">
        <f t="shared" ref="H1036:H1099" si="1952">((1/(SQRT(2)))*(COS(RADIANS(N1036))))*(SIN(RADIANS(-45)))</f>
        <v>-0.422630916610928</v>
      </c>
      <c r="I1036">
        <f t="shared" ref="I1036:I1099" si="1953">((1/(SQRT(2)))*(SIN(RADIANS(N1036))))*(SIN(RADIANS(-45)))</f>
        <v>-0.26717617469491306</v>
      </c>
      <c r="J1036">
        <f t="shared" si="1946"/>
        <v>0.49999999999999989</v>
      </c>
      <c r="K1036">
        <f t="shared" ref="K1036:K1099" si="1954">((1/(SQRT(2)))*(COS(RADIANS(N1036))))*(COS(RADIANS(-45)))</f>
        <v>0.42263091661092805</v>
      </c>
      <c r="L1036">
        <f t="shared" ref="L1036:L1099" si="1955">(((1/(SQRT(2)))*(SIN(RADIANS(N1036))))*(COS(RADIANS(-45))))</f>
        <v>0.26717617469491312</v>
      </c>
      <c r="N1036">
        <v>32.299999999999997</v>
      </c>
      <c r="O1036">
        <f t="shared" si="1941"/>
        <v>68.729430481114235</v>
      </c>
      <c r="P1036">
        <f t="shared" si="1942"/>
        <v>21.270569518885761</v>
      </c>
      <c r="R1036">
        <f t="shared" ref="R1036:R1099" si="1956">P1036-P1216</f>
        <v>2.6617266720543213</v>
      </c>
      <c r="T1036">
        <f t="shared" si="1947"/>
        <v>21.253148557538058</v>
      </c>
      <c r="V1036">
        <f t="shared" ref="V1036:V1099" si="1957">IF(T1036=0,N1036,0)</f>
        <v>0</v>
      </c>
    </row>
    <row r="1037" spans="1:22" x14ac:dyDescent="0.2">
      <c r="A1037">
        <f t="shared" si="1943"/>
        <v>0.5</v>
      </c>
      <c r="B1037">
        <f t="shared" si="1948"/>
        <v>0.42216396275100748</v>
      </c>
      <c r="C1037">
        <f t="shared" si="1949"/>
        <v>0.26791339748949827</v>
      </c>
      <c r="D1037">
        <f t="shared" si="1944"/>
        <v>-0.49999999999999989</v>
      </c>
      <c r="E1037">
        <f t="shared" si="1950"/>
        <v>0.42216396275100759</v>
      </c>
      <c r="F1037">
        <f t="shared" si="1951"/>
        <v>0.26791339748949833</v>
      </c>
      <c r="G1037">
        <f t="shared" si="1945"/>
        <v>0.5</v>
      </c>
      <c r="H1037">
        <f t="shared" si="1952"/>
        <v>-0.42216396275100748</v>
      </c>
      <c r="I1037">
        <f t="shared" si="1953"/>
        <v>-0.26791339748949827</v>
      </c>
      <c r="J1037">
        <f t="shared" si="1946"/>
        <v>0.49999999999999989</v>
      </c>
      <c r="K1037">
        <f t="shared" si="1954"/>
        <v>0.42216396275100759</v>
      </c>
      <c r="L1037">
        <f t="shared" si="1955"/>
        <v>0.26791339748949833</v>
      </c>
      <c r="N1037">
        <v>32.4</v>
      </c>
      <c r="O1037">
        <f t="shared" si="1941"/>
        <v>68.738937495133897</v>
      </c>
      <c r="P1037">
        <f t="shared" si="1942"/>
        <v>21.2610625048661</v>
      </c>
      <c r="R1037">
        <f t="shared" si="1956"/>
        <v>2.6721052268222891</v>
      </c>
      <c r="T1037">
        <f t="shared" si="1947"/>
        <v>21.243641543518397</v>
      </c>
      <c r="V1037">
        <f t="shared" si="1957"/>
        <v>0</v>
      </c>
    </row>
    <row r="1038" spans="1:22" x14ac:dyDescent="0.2">
      <c r="A1038">
        <f t="shared" si="1943"/>
        <v>0.5</v>
      </c>
      <c r="B1038">
        <f t="shared" si="1948"/>
        <v>0.4216957229064428</v>
      </c>
      <c r="C1038">
        <f t="shared" si="1949"/>
        <v>0.26864980417341189</v>
      </c>
      <c r="D1038">
        <f t="shared" si="1944"/>
        <v>-0.49999999999999989</v>
      </c>
      <c r="E1038">
        <f t="shared" si="1950"/>
        <v>0.42169572290644286</v>
      </c>
      <c r="F1038">
        <f t="shared" si="1951"/>
        <v>0.26864980417341194</v>
      </c>
      <c r="G1038">
        <f t="shared" si="1945"/>
        <v>0.5</v>
      </c>
      <c r="H1038">
        <f t="shared" si="1952"/>
        <v>-0.4216957229064428</v>
      </c>
      <c r="I1038">
        <f t="shared" si="1953"/>
        <v>-0.26864980417341189</v>
      </c>
      <c r="J1038">
        <f t="shared" si="1946"/>
        <v>0.49999999999999989</v>
      </c>
      <c r="K1038">
        <f t="shared" si="1954"/>
        <v>0.42169572290644286</v>
      </c>
      <c r="L1038">
        <f t="shared" si="1955"/>
        <v>0.26864980417341194</v>
      </c>
      <c r="N1038">
        <v>32.5</v>
      </c>
      <c r="O1038">
        <f t="shared" si="1941"/>
        <v>68.748505847535725</v>
      </c>
      <c r="P1038">
        <f t="shared" si="1942"/>
        <v>21.251494152464261</v>
      </c>
      <c r="R1038">
        <f t="shared" si="1956"/>
        <v>2.6824757759530122</v>
      </c>
      <c r="T1038">
        <f t="shared" si="1947"/>
        <v>21.234073191116558</v>
      </c>
      <c r="V1038">
        <f t="shared" si="1957"/>
        <v>0</v>
      </c>
    </row>
    <row r="1039" spans="1:22" x14ac:dyDescent="0.2">
      <c r="A1039">
        <f t="shared" si="1943"/>
        <v>0.5</v>
      </c>
      <c r="B1039">
        <f t="shared" si="1948"/>
        <v>0.42122619850357373</v>
      </c>
      <c r="C1039">
        <f t="shared" si="1949"/>
        <v>0.26938539250343146</v>
      </c>
      <c r="D1039">
        <f t="shared" si="1944"/>
        <v>-0.49999999999999989</v>
      </c>
      <c r="E1039">
        <f t="shared" si="1950"/>
        <v>0.42122619850357379</v>
      </c>
      <c r="F1039">
        <f t="shared" si="1951"/>
        <v>0.26938539250343152</v>
      </c>
      <c r="G1039">
        <f t="shared" si="1945"/>
        <v>0.5</v>
      </c>
      <c r="H1039">
        <f t="shared" si="1952"/>
        <v>-0.42122619850357373</v>
      </c>
      <c r="I1039">
        <f t="shared" si="1953"/>
        <v>-0.26938539250343146</v>
      </c>
      <c r="J1039">
        <f t="shared" si="1946"/>
        <v>0.49999999999999989</v>
      </c>
      <c r="K1039">
        <f t="shared" si="1954"/>
        <v>0.42122619850357379</v>
      </c>
      <c r="L1039">
        <f t="shared" si="1955"/>
        <v>0.26938539250343152</v>
      </c>
      <c r="N1039">
        <v>32.6</v>
      </c>
      <c r="O1039">
        <f t="shared" si="1941"/>
        <v>68.758135503754403</v>
      </c>
      <c r="P1039">
        <f t="shared" si="1942"/>
        <v>21.241864496245597</v>
      </c>
      <c r="R1039">
        <f t="shared" si="1956"/>
        <v>2.6928382994509548</v>
      </c>
      <c r="T1039">
        <f t="shared" si="1947"/>
        <v>21.224443534897894</v>
      </c>
      <c r="V1039">
        <f t="shared" si="1957"/>
        <v>0</v>
      </c>
    </row>
    <row r="1040" spans="1:22" x14ac:dyDescent="0.2">
      <c r="A1040">
        <f t="shared" si="1943"/>
        <v>0.5</v>
      </c>
      <c r="B1040">
        <f t="shared" si="1948"/>
        <v>0.42075539097265297</v>
      </c>
      <c r="C1040">
        <f t="shared" si="1949"/>
        <v>0.27012016023882746</v>
      </c>
      <c r="D1040">
        <f t="shared" si="1944"/>
        <v>-0.49999999999999989</v>
      </c>
      <c r="E1040">
        <f t="shared" si="1950"/>
        <v>0.42075539097265302</v>
      </c>
      <c r="F1040">
        <f t="shared" si="1951"/>
        <v>0.27012016023882751</v>
      </c>
      <c r="G1040">
        <f t="shared" si="1945"/>
        <v>0.5</v>
      </c>
      <c r="H1040">
        <f t="shared" si="1952"/>
        <v>-0.42075539097265297</v>
      </c>
      <c r="I1040">
        <f t="shared" si="1953"/>
        <v>-0.27012016023882746</v>
      </c>
      <c r="J1040">
        <f t="shared" si="1946"/>
        <v>0.49999999999999989</v>
      </c>
      <c r="K1040">
        <f t="shared" si="1954"/>
        <v>0.42075539097265302</v>
      </c>
      <c r="L1040">
        <f t="shared" si="1955"/>
        <v>0.27012016023882751</v>
      </c>
      <c r="N1040">
        <v>32.700000000000003</v>
      </c>
      <c r="O1040">
        <f t="shared" si="1941"/>
        <v>68.767826429115559</v>
      </c>
      <c r="P1040">
        <f t="shared" si="1942"/>
        <v>21.232173570884441</v>
      </c>
      <c r="R1040">
        <f t="shared" si="1956"/>
        <v>2.7031927773196749</v>
      </c>
      <c r="T1040">
        <f t="shared" si="1947"/>
        <v>21.214752609536738</v>
      </c>
      <c r="V1040">
        <f t="shared" si="1957"/>
        <v>0</v>
      </c>
    </row>
    <row r="1041" spans="1:22" x14ac:dyDescent="0.2">
      <c r="A1041">
        <f t="shared" si="1943"/>
        <v>0.5</v>
      </c>
      <c r="B1041">
        <f t="shared" si="1948"/>
        <v>0.42028330174784212</v>
      </c>
      <c r="C1041">
        <f t="shared" si="1949"/>
        <v>0.27085410514136982</v>
      </c>
      <c r="D1041">
        <f t="shared" si="1944"/>
        <v>-0.49999999999999989</v>
      </c>
      <c r="E1041">
        <f t="shared" si="1950"/>
        <v>0.42028330174784218</v>
      </c>
      <c r="F1041">
        <f t="shared" si="1951"/>
        <v>0.27085410514136987</v>
      </c>
      <c r="G1041">
        <f t="shared" si="1945"/>
        <v>0.5</v>
      </c>
      <c r="H1041">
        <f t="shared" si="1952"/>
        <v>-0.42028330174784212</v>
      </c>
      <c r="I1041">
        <f t="shared" si="1953"/>
        <v>-0.27085410514136982</v>
      </c>
      <c r="J1041">
        <f t="shared" si="1946"/>
        <v>0.49999999999999989</v>
      </c>
      <c r="K1041">
        <f t="shared" si="1954"/>
        <v>0.42028330174784218</v>
      </c>
      <c r="L1041">
        <f t="shared" si="1955"/>
        <v>0.27085410514136987</v>
      </c>
      <c r="N1041">
        <v>32.799999999999997</v>
      </c>
      <c r="O1041">
        <f t="shared" si="1941"/>
        <v>68.777578588835823</v>
      </c>
      <c r="P1041">
        <f t="shared" si="1942"/>
        <v>21.222421411164184</v>
      </c>
      <c r="R1041">
        <f t="shared" si="1956"/>
        <v>2.713539189562109</v>
      </c>
      <c r="T1041">
        <f t="shared" si="1947"/>
        <v>21.205000449816481</v>
      </c>
      <c r="V1041">
        <f t="shared" si="1957"/>
        <v>0</v>
      </c>
    </row>
    <row r="1042" spans="1:22" x14ac:dyDescent="0.2">
      <c r="A1042">
        <f t="shared" si="1943"/>
        <v>0.5</v>
      </c>
      <c r="B1042">
        <f t="shared" si="1948"/>
        <v>0.41980993226720648</v>
      </c>
      <c r="C1042">
        <f t="shared" si="1949"/>
        <v>0.27158722497533527</v>
      </c>
      <c r="D1042">
        <f t="shared" si="1944"/>
        <v>-0.49999999999999989</v>
      </c>
      <c r="E1042">
        <f t="shared" si="1950"/>
        <v>0.41980993226720653</v>
      </c>
      <c r="F1042">
        <f t="shared" si="1951"/>
        <v>0.27158722497533533</v>
      </c>
      <c r="G1042">
        <f t="shared" si="1945"/>
        <v>0.5</v>
      </c>
      <c r="H1042">
        <f t="shared" si="1952"/>
        <v>-0.41980993226720648</v>
      </c>
      <c r="I1042">
        <f t="shared" si="1953"/>
        <v>-0.27158722497533527</v>
      </c>
      <c r="J1042">
        <f t="shared" si="1946"/>
        <v>0.49999999999999989</v>
      </c>
      <c r="K1042">
        <f t="shared" si="1954"/>
        <v>0.41980993226720653</v>
      </c>
      <c r="L1042">
        <f t="shared" si="1955"/>
        <v>0.27158722497533533</v>
      </c>
      <c r="N1042">
        <v>32.9</v>
      </c>
      <c r="O1042">
        <f t="shared" si="1941"/>
        <v>68.787391948022744</v>
      </c>
      <c r="P1042">
        <f t="shared" si="1942"/>
        <v>21.212608051977256</v>
      </c>
      <c r="R1042">
        <f t="shared" si="1956"/>
        <v>2.72387751618054</v>
      </c>
      <c r="T1042">
        <f t="shared" si="1947"/>
        <v>21.195187090629553</v>
      </c>
      <c r="V1042">
        <f t="shared" si="1957"/>
        <v>0</v>
      </c>
    </row>
    <row r="1043" spans="1:22" x14ac:dyDescent="0.2">
      <c r="A1043">
        <f t="shared" si="1943"/>
        <v>0.5</v>
      </c>
      <c r="B1043">
        <f t="shared" si="1948"/>
        <v>0.41933528397271191</v>
      </c>
      <c r="C1043">
        <f t="shared" si="1949"/>
        <v>0.27231951750751349</v>
      </c>
      <c r="D1043">
        <f t="shared" si="1944"/>
        <v>-0.49999999999999989</v>
      </c>
      <c r="E1043">
        <f t="shared" si="1950"/>
        <v>0.41933528397271203</v>
      </c>
      <c r="F1043">
        <f t="shared" si="1951"/>
        <v>0.27231951750751354</v>
      </c>
      <c r="G1043">
        <f t="shared" si="1945"/>
        <v>0.5</v>
      </c>
      <c r="H1043">
        <f t="shared" si="1952"/>
        <v>-0.41933528397271191</v>
      </c>
      <c r="I1043">
        <f t="shared" si="1953"/>
        <v>-0.27231951750751349</v>
      </c>
      <c r="J1043">
        <f t="shared" si="1946"/>
        <v>0.49999999999999989</v>
      </c>
      <c r="K1043">
        <f t="shared" si="1954"/>
        <v>0.41933528397271203</v>
      </c>
      <c r="L1043">
        <f t="shared" si="1955"/>
        <v>0.27231951750751354</v>
      </c>
      <c r="N1043">
        <v>33</v>
      </c>
      <c r="O1043">
        <f t="shared" si="1941"/>
        <v>68.797266471674789</v>
      </c>
      <c r="P1043">
        <f t="shared" si="1942"/>
        <v>21.202733528325204</v>
      </c>
      <c r="R1043">
        <f t="shared" si="1956"/>
        <v>2.7342077371768241</v>
      </c>
      <c r="T1043">
        <f t="shared" si="1947"/>
        <v>21.185312566977501</v>
      </c>
      <c r="V1043">
        <f t="shared" si="1957"/>
        <v>0</v>
      </c>
    </row>
    <row r="1044" spans="1:22" x14ac:dyDescent="0.2">
      <c r="A1044">
        <f t="shared" si="1943"/>
        <v>0.5</v>
      </c>
      <c r="B1044">
        <f t="shared" si="1948"/>
        <v>0.41885935831021931</v>
      </c>
      <c r="C1044">
        <f t="shared" si="1949"/>
        <v>0.27305098050721449</v>
      </c>
      <c r="D1044">
        <f t="shared" si="1944"/>
        <v>-0.49999999999999989</v>
      </c>
      <c r="E1044">
        <f t="shared" si="1950"/>
        <v>0.41885935831021942</v>
      </c>
      <c r="F1044">
        <f t="shared" si="1951"/>
        <v>0.27305098050721455</v>
      </c>
      <c r="G1044">
        <f t="shared" si="1945"/>
        <v>0.5</v>
      </c>
      <c r="H1044">
        <f t="shared" si="1952"/>
        <v>-0.41885935831021931</v>
      </c>
      <c r="I1044">
        <f t="shared" si="1953"/>
        <v>-0.27305098050721449</v>
      </c>
      <c r="J1044">
        <f t="shared" si="1946"/>
        <v>0.49999999999999989</v>
      </c>
      <c r="K1044">
        <f t="shared" si="1954"/>
        <v>0.41885935831021942</v>
      </c>
      <c r="L1044">
        <f t="shared" si="1955"/>
        <v>0.27305098050721455</v>
      </c>
      <c r="N1044">
        <v>33.1</v>
      </c>
      <c r="O1044">
        <f t="shared" si="1941"/>
        <v>68.807202124681325</v>
      </c>
      <c r="P1044">
        <f t="shared" si="1942"/>
        <v>21.192797875318664</v>
      </c>
      <c r="R1044">
        <f t="shared" si="1956"/>
        <v>2.7445298325524483</v>
      </c>
      <c r="T1044">
        <f t="shared" si="1947"/>
        <v>21.175376913970961</v>
      </c>
      <c r="V1044">
        <f t="shared" si="1957"/>
        <v>0</v>
      </c>
    </row>
    <row r="1045" spans="1:22" x14ac:dyDescent="0.2">
      <c r="A1045">
        <f t="shared" si="1943"/>
        <v>0.5</v>
      </c>
      <c r="B1045">
        <f t="shared" si="1948"/>
        <v>0.41838215672948076</v>
      </c>
      <c r="C1045">
        <f t="shared" si="1949"/>
        <v>0.27378161174627508</v>
      </c>
      <c r="D1045">
        <f t="shared" si="1944"/>
        <v>-0.49999999999999989</v>
      </c>
      <c r="E1045">
        <f t="shared" si="1950"/>
        <v>0.41838215672948081</v>
      </c>
      <c r="F1045">
        <f t="shared" si="1951"/>
        <v>0.27378161174627513</v>
      </c>
      <c r="G1045">
        <f t="shared" si="1945"/>
        <v>0.5</v>
      </c>
      <c r="H1045">
        <f t="shared" si="1952"/>
        <v>-0.41838215672948076</v>
      </c>
      <c r="I1045">
        <f t="shared" si="1953"/>
        <v>-0.27378161174627508</v>
      </c>
      <c r="J1045">
        <f t="shared" si="1946"/>
        <v>0.49999999999999989</v>
      </c>
      <c r="K1045">
        <f t="shared" si="1954"/>
        <v>0.41838215672948081</v>
      </c>
      <c r="L1045">
        <f t="shared" si="1955"/>
        <v>0.27378161174627513</v>
      </c>
      <c r="N1045">
        <v>33.200000000000003</v>
      </c>
      <c r="O1045">
        <f t="shared" si="1941"/>
        <v>68.817198871822598</v>
      </c>
      <c r="P1045">
        <f t="shared" si="1942"/>
        <v>21.182801128177392</v>
      </c>
      <c r="R1045">
        <f t="shared" si="1956"/>
        <v>2.7548437823086083</v>
      </c>
      <c r="T1045">
        <f t="shared" si="1947"/>
        <v>21.165380166829689</v>
      </c>
      <c r="V1045">
        <f t="shared" si="1957"/>
        <v>0</v>
      </c>
    </row>
    <row r="1046" spans="1:22" x14ac:dyDescent="0.2">
      <c r="A1046">
        <f t="shared" si="1943"/>
        <v>0.5</v>
      </c>
      <c r="B1046">
        <f t="shared" si="1948"/>
        <v>0.41790368068413508</v>
      </c>
      <c r="C1046">
        <f t="shared" si="1949"/>
        <v>0.27451140899906579</v>
      </c>
      <c r="D1046">
        <f t="shared" si="1944"/>
        <v>-0.49999999999999989</v>
      </c>
      <c r="E1046">
        <f t="shared" si="1950"/>
        <v>0.41790368068413514</v>
      </c>
      <c r="F1046">
        <f t="shared" si="1951"/>
        <v>0.27451140899906584</v>
      </c>
      <c r="G1046">
        <f t="shared" si="1945"/>
        <v>0.5</v>
      </c>
      <c r="H1046">
        <f t="shared" si="1952"/>
        <v>-0.41790368068413508</v>
      </c>
      <c r="I1046">
        <f t="shared" si="1953"/>
        <v>-0.27451140899906579</v>
      </c>
      <c r="J1046">
        <f t="shared" si="1946"/>
        <v>0.49999999999999989</v>
      </c>
      <c r="K1046">
        <f t="shared" si="1954"/>
        <v>0.41790368068413514</v>
      </c>
      <c r="L1046">
        <f t="shared" si="1955"/>
        <v>0.27451140899906584</v>
      </c>
      <c r="N1046">
        <v>33.299999999999997</v>
      </c>
      <c r="O1046">
        <f t="shared" si="1941"/>
        <v>68.827256677769654</v>
      </c>
      <c r="P1046">
        <f t="shared" si="1942"/>
        <v>21.172743322230339</v>
      </c>
      <c r="R1046">
        <f t="shared" si="1956"/>
        <v>2.7651495664463894</v>
      </c>
      <c r="T1046">
        <f t="shared" si="1947"/>
        <v>21.155322360882636</v>
      </c>
      <c r="V1046">
        <f t="shared" si="1957"/>
        <v>0</v>
      </c>
    </row>
    <row r="1047" spans="1:22" x14ac:dyDescent="0.2">
      <c r="A1047">
        <f t="shared" si="1943"/>
        <v>0.5</v>
      </c>
      <c r="B1047">
        <f t="shared" si="1948"/>
        <v>0.41742393163170322</v>
      </c>
      <c r="C1047">
        <f t="shared" si="1949"/>
        <v>0.27524037004249768</v>
      </c>
      <c r="D1047">
        <f t="shared" si="1944"/>
        <v>-0.49999999999999989</v>
      </c>
      <c r="E1047">
        <f t="shared" si="1950"/>
        <v>0.41742393163170333</v>
      </c>
      <c r="F1047">
        <f t="shared" si="1951"/>
        <v>0.27524037004249774</v>
      </c>
      <c r="G1047">
        <f t="shared" si="1945"/>
        <v>0.5</v>
      </c>
      <c r="H1047">
        <f t="shared" si="1952"/>
        <v>-0.41742393163170322</v>
      </c>
      <c r="I1047">
        <f t="shared" si="1953"/>
        <v>-0.27524037004249768</v>
      </c>
      <c r="J1047">
        <f t="shared" si="1946"/>
        <v>0.49999999999999989</v>
      </c>
      <c r="K1047">
        <f t="shared" si="1954"/>
        <v>0.41742393163170333</v>
      </c>
      <c r="L1047">
        <f t="shared" si="1955"/>
        <v>0.27524037004249774</v>
      </c>
      <c r="N1047">
        <v>33.4</v>
      </c>
      <c r="O1047">
        <f t="shared" si="1941"/>
        <v>68.837375507084417</v>
      </c>
      <c r="P1047">
        <f t="shared" si="1942"/>
        <v>21.162624492915587</v>
      </c>
      <c r="R1047">
        <f t="shared" si="1956"/>
        <v>2.7754471649668133</v>
      </c>
      <c r="T1047">
        <f t="shared" si="1947"/>
        <v>21.145203531567883</v>
      </c>
      <c r="V1047">
        <f t="shared" si="1957"/>
        <v>0</v>
      </c>
    </row>
    <row r="1048" spans="1:22" x14ac:dyDescent="0.2">
      <c r="A1048">
        <f t="shared" si="1943"/>
        <v>0.5</v>
      </c>
      <c r="B1048">
        <f t="shared" si="1948"/>
        <v>0.41694291103358405</v>
      </c>
      <c r="C1048">
        <f t="shared" si="1949"/>
        <v>0.27596849265602902</v>
      </c>
      <c r="D1048">
        <f t="shared" si="1944"/>
        <v>-0.49999999999999989</v>
      </c>
      <c r="E1048">
        <f t="shared" si="1950"/>
        <v>0.41694291103358411</v>
      </c>
      <c r="F1048">
        <f t="shared" si="1951"/>
        <v>0.27596849265602907</v>
      </c>
      <c r="G1048">
        <f t="shared" si="1945"/>
        <v>0.5</v>
      </c>
      <c r="H1048">
        <f t="shared" si="1952"/>
        <v>-0.41694291103358405</v>
      </c>
      <c r="I1048">
        <f t="shared" si="1953"/>
        <v>-0.27596849265602902</v>
      </c>
      <c r="J1048">
        <f t="shared" si="1946"/>
        <v>0.49999999999999989</v>
      </c>
      <c r="K1048">
        <f t="shared" si="1954"/>
        <v>0.41694291103358411</v>
      </c>
      <c r="L1048">
        <f t="shared" si="1955"/>
        <v>0.27596849265602907</v>
      </c>
      <c r="N1048">
        <v>33.5</v>
      </c>
      <c r="O1048">
        <f t="shared" si="1941"/>
        <v>68.847555324219542</v>
      </c>
      <c r="P1048">
        <f t="shared" si="1942"/>
        <v>21.152444675780458</v>
      </c>
      <c r="R1048">
        <f t="shared" si="1956"/>
        <v>2.7857365578710187</v>
      </c>
      <c r="T1048">
        <f t="shared" si="1947"/>
        <v>21.135023714432755</v>
      </c>
      <c r="V1048">
        <f t="shared" si="1957"/>
        <v>0</v>
      </c>
    </row>
    <row r="1049" spans="1:22" x14ac:dyDescent="0.2">
      <c r="A1049">
        <f t="shared" si="1943"/>
        <v>0.5</v>
      </c>
      <c r="B1049">
        <f t="shared" si="1948"/>
        <v>0.41646062035504966</v>
      </c>
      <c r="C1049">
        <f t="shared" si="1949"/>
        <v>0.276695774621672</v>
      </c>
      <c r="D1049">
        <f t="shared" si="1944"/>
        <v>-0.49999999999999989</v>
      </c>
      <c r="E1049">
        <f t="shared" si="1950"/>
        <v>0.41646062035504972</v>
      </c>
      <c r="F1049">
        <f t="shared" si="1951"/>
        <v>0.27669577462167205</v>
      </c>
      <c r="G1049">
        <f t="shared" si="1945"/>
        <v>0.5</v>
      </c>
      <c r="H1049">
        <f t="shared" si="1952"/>
        <v>-0.41646062035504966</v>
      </c>
      <c r="I1049">
        <f t="shared" si="1953"/>
        <v>-0.276695774621672</v>
      </c>
      <c r="J1049">
        <f t="shared" si="1946"/>
        <v>0.49999999999999989</v>
      </c>
      <c r="K1049">
        <f t="shared" si="1954"/>
        <v>0.41646062035504972</v>
      </c>
      <c r="L1049">
        <f t="shared" si="1955"/>
        <v>0.27669577462167205</v>
      </c>
      <c r="N1049">
        <v>33.6</v>
      </c>
      <c r="O1049">
        <f t="shared" si="1941"/>
        <v>68.857796093518488</v>
      </c>
      <c r="P1049">
        <f t="shared" si="1942"/>
        <v>21.142203906481505</v>
      </c>
      <c r="R1049">
        <f t="shared" si="1956"/>
        <v>2.796017725160322</v>
      </c>
      <c r="T1049">
        <f t="shared" si="1947"/>
        <v>21.124782945133802</v>
      </c>
      <c r="V1049">
        <f t="shared" si="1957"/>
        <v>0</v>
      </c>
    </row>
    <row r="1050" spans="1:22" x14ac:dyDescent="0.2">
      <c r="A1050">
        <f t="shared" si="1943"/>
        <v>0.5</v>
      </c>
      <c r="B1050">
        <f t="shared" si="1948"/>
        <v>0.41597706106524118</v>
      </c>
      <c r="C1050">
        <f t="shared" si="1949"/>
        <v>0.27742221372399961</v>
      </c>
      <c r="D1050">
        <f t="shared" si="1944"/>
        <v>-0.49999999999999989</v>
      </c>
      <c r="E1050">
        <f t="shared" si="1950"/>
        <v>0.41597706106524124</v>
      </c>
      <c r="F1050">
        <f t="shared" si="1951"/>
        <v>0.27742221372399967</v>
      </c>
      <c r="G1050">
        <f t="shared" si="1945"/>
        <v>0.5</v>
      </c>
      <c r="H1050">
        <f t="shared" si="1952"/>
        <v>-0.41597706106524118</v>
      </c>
      <c r="I1050">
        <f t="shared" si="1953"/>
        <v>-0.27742221372399961</v>
      </c>
      <c r="J1050">
        <f t="shared" si="1946"/>
        <v>0.49999999999999989</v>
      </c>
      <c r="K1050">
        <f t="shared" si="1954"/>
        <v>0.41597706106524124</v>
      </c>
      <c r="L1050">
        <f t="shared" si="1955"/>
        <v>0.27742221372399967</v>
      </c>
      <c r="N1050">
        <v>33.700000000000003</v>
      </c>
      <c r="O1050">
        <f t="shared" si="1941"/>
        <v>68.868097779215461</v>
      </c>
      <c r="P1050">
        <f t="shared" si="1942"/>
        <v>21.131902220784543</v>
      </c>
      <c r="R1050">
        <f t="shared" si="1956"/>
        <v>2.8062906468364019</v>
      </c>
      <c r="T1050">
        <f t="shared" si="1947"/>
        <v>21.11448125943684</v>
      </c>
      <c r="V1050">
        <f t="shared" si="1957"/>
        <v>0</v>
      </c>
    </row>
    <row r="1051" spans="1:22" x14ac:dyDescent="0.2">
      <c r="A1051">
        <f t="shared" si="1943"/>
        <v>0.5</v>
      </c>
      <c r="B1051">
        <f t="shared" si="1948"/>
        <v>0.41549223463716412</v>
      </c>
      <c r="C1051">
        <f t="shared" si="1949"/>
        <v>0.2781478077501523</v>
      </c>
      <c r="D1051">
        <f t="shared" si="1944"/>
        <v>-0.49999999999999989</v>
      </c>
      <c r="E1051">
        <f t="shared" si="1950"/>
        <v>0.41549223463716417</v>
      </c>
      <c r="F1051">
        <f t="shared" si="1951"/>
        <v>0.27814780775015235</v>
      </c>
      <c r="G1051">
        <f t="shared" si="1945"/>
        <v>0.5</v>
      </c>
      <c r="H1051">
        <f t="shared" si="1952"/>
        <v>-0.41549223463716412</v>
      </c>
      <c r="I1051">
        <f t="shared" si="1953"/>
        <v>-0.2781478077501523</v>
      </c>
      <c r="J1051">
        <f t="shared" si="1946"/>
        <v>0.49999999999999989</v>
      </c>
      <c r="K1051">
        <f t="shared" si="1954"/>
        <v>0.41549223463716417</v>
      </c>
      <c r="L1051">
        <f t="shared" si="1955"/>
        <v>0.27814780775015235</v>
      </c>
      <c r="N1051">
        <v>33.799999999999997</v>
      </c>
      <c r="O1051">
        <f t="shared" si="1941"/>
        <v>68.878460345435315</v>
      </c>
      <c r="P1051">
        <f t="shared" si="1942"/>
        <v>21.121539654564685</v>
      </c>
      <c r="R1051">
        <f t="shared" si="1956"/>
        <v>2.8165553029014276</v>
      </c>
      <c r="T1051">
        <f t="shared" si="1947"/>
        <v>21.104118693216982</v>
      </c>
      <c r="V1051">
        <f t="shared" si="1957"/>
        <v>0</v>
      </c>
    </row>
    <row r="1052" spans="1:22" x14ac:dyDescent="0.2">
      <c r="A1052">
        <f t="shared" si="1943"/>
        <v>0.5</v>
      </c>
      <c r="B1052">
        <f t="shared" si="1948"/>
        <v>0.41500614254768364</v>
      </c>
      <c r="C1052">
        <f t="shared" si="1949"/>
        <v>0.27887255448984499</v>
      </c>
      <c r="D1052">
        <f t="shared" si="1944"/>
        <v>-0.49999999999999989</v>
      </c>
      <c r="E1052">
        <f t="shared" si="1950"/>
        <v>0.4150061425476837</v>
      </c>
      <c r="F1052">
        <f t="shared" si="1951"/>
        <v>0.27887255448984505</v>
      </c>
      <c r="G1052">
        <f t="shared" si="1945"/>
        <v>0.5</v>
      </c>
      <c r="H1052">
        <f t="shared" si="1952"/>
        <v>-0.41500614254768364</v>
      </c>
      <c r="I1052">
        <f t="shared" si="1953"/>
        <v>-0.27887255448984499</v>
      </c>
      <c r="J1052">
        <f t="shared" si="1946"/>
        <v>0.49999999999999989</v>
      </c>
      <c r="K1052">
        <f t="shared" si="1954"/>
        <v>0.4150061425476837</v>
      </c>
      <c r="L1052">
        <f t="shared" si="1955"/>
        <v>0.27887255448984505</v>
      </c>
      <c r="N1052">
        <v>33.9</v>
      </c>
      <c r="O1052">
        <f t="shared" si="1941"/>
        <v>68.888883756193664</v>
      </c>
      <c r="P1052">
        <f t="shared" si="1942"/>
        <v>21.111116243806329</v>
      </c>
      <c r="R1052">
        <f t="shared" si="1956"/>
        <v>2.8268116733580335</v>
      </c>
      <c r="T1052">
        <f t="shared" si="1947"/>
        <v>21.093695282458626</v>
      </c>
      <c r="V1052">
        <f t="shared" si="1957"/>
        <v>0</v>
      </c>
    </row>
    <row r="1053" spans="1:22" x14ac:dyDescent="0.2">
      <c r="A1053">
        <f t="shared" si="1943"/>
        <v>0.5</v>
      </c>
      <c r="B1053">
        <f t="shared" si="1948"/>
        <v>0.41451878627752076</v>
      </c>
      <c r="C1053">
        <f t="shared" si="1949"/>
        <v>0.2795964517353734</v>
      </c>
      <c r="D1053">
        <f t="shared" si="1944"/>
        <v>-0.49999999999999989</v>
      </c>
      <c r="E1053">
        <f t="shared" si="1950"/>
        <v>0.41451878627752081</v>
      </c>
      <c r="F1053">
        <f t="shared" si="1951"/>
        <v>0.27959645173537345</v>
      </c>
      <c r="G1053">
        <f t="shared" si="1945"/>
        <v>0.5</v>
      </c>
      <c r="H1053">
        <f t="shared" si="1952"/>
        <v>-0.41451878627752076</v>
      </c>
      <c r="I1053">
        <f t="shared" si="1953"/>
        <v>-0.2795964517353734</v>
      </c>
      <c r="J1053">
        <f t="shared" si="1946"/>
        <v>0.49999999999999989</v>
      </c>
      <c r="K1053">
        <f t="shared" si="1954"/>
        <v>0.41451878627752081</v>
      </c>
      <c r="L1053">
        <f t="shared" si="1955"/>
        <v>0.27959645173537345</v>
      </c>
      <c r="N1053">
        <v>34</v>
      </c>
      <c r="O1053">
        <f t="shared" si="1941"/>
        <v>68.899367975396729</v>
      </c>
      <c r="P1053">
        <f t="shared" si="1942"/>
        <v>21.100632024603275</v>
      </c>
      <c r="R1053">
        <f t="shared" si="1956"/>
        <v>2.8370597382096818</v>
      </c>
      <c r="T1053">
        <f t="shared" si="1947"/>
        <v>21.083211063255572</v>
      </c>
      <c r="V1053">
        <f t="shared" si="1957"/>
        <v>0</v>
      </c>
    </row>
    <row r="1054" spans="1:22" x14ac:dyDescent="0.2">
      <c r="A1054">
        <f t="shared" si="1943"/>
        <v>0.5</v>
      </c>
      <c r="B1054">
        <f t="shared" si="1948"/>
        <v>0.41403016731124709</v>
      </c>
      <c r="C1054">
        <f t="shared" si="1949"/>
        <v>0.28031949728162081</v>
      </c>
      <c r="D1054">
        <f t="shared" si="1944"/>
        <v>-0.49999999999999989</v>
      </c>
      <c r="E1054">
        <f t="shared" si="1950"/>
        <v>0.41403016731124714</v>
      </c>
      <c r="F1054">
        <f t="shared" si="1951"/>
        <v>0.28031949728162087</v>
      </c>
      <c r="G1054">
        <f t="shared" si="1945"/>
        <v>0.5</v>
      </c>
      <c r="H1054">
        <f t="shared" si="1952"/>
        <v>-0.41403016731124709</v>
      </c>
      <c r="I1054">
        <f t="shared" si="1953"/>
        <v>-0.28031949728162081</v>
      </c>
      <c r="J1054">
        <f t="shared" si="1946"/>
        <v>0.49999999999999989</v>
      </c>
      <c r="K1054">
        <f t="shared" si="1954"/>
        <v>0.41403016731124714</v>
      </c>
      <c r="L1054">
        <f t="shared" si="1955"/>
        <v>0.28031949728162087</v>
      </c>
      <c r="N1054">
        <v>34.1</v>
      </c>
      <c r="O1054">
        <f t="shared" si="1941"/>
        <v>68.909912966841347</v>
      </c>
      <c r="P1054">
        <f t="shared" si="1942"/>
        <v>21.090087033158664</v>
      </c>
      <c r="R1054">
        <f t="shared" si="1956"/>
        <v>2.8472994774606128</v>
      </c>
      <c r="T1054">
        <f t="shared" si="1947"/>
        <v>21.072666071810961</v>
      </c>
      <c r="V1054">
        <f t="shared" si="1957"/>
        <v>0</v>
      </c>
    </row>
    <row r="1055" spans="1:22" x14ac:dyDescent="0.2">
      <c r="A1055">
        <f t="shared" si="1943"/>
        <v>0.5</v>
      </c>
      <c r="B1055">
        <f t="shared" si="1948"/>
        <v>0.41354028713728086</v>
      </c>
      <c r="C1055">
        <f t="shared" si="1949"/>
        <v>0.28104168892606524</v>
      </c>
      <c r="D1055">
        <f t="shared" si="1944"/>
        <v>-0.49999999999999989</v>
      </c>
      <c r="E1055">
        <f t="shared" si="1950"/>
        <v>0.41354028713728092</v>
      </c>
      <c r="F1055">
        <f t="shared" si="1951"/>
        <v>0.28104168892606529</v>
      </c>
      <c r="G1055">
        <f t="shared" si="1945"/>
        <v>0.5</v>
      </c>
      <c r="H1055">
        <f t="shared" si="1952"/>
        <v>-0.41354028713728086</v>
      </c>
      <c r="I1055">
        <f t="shared" si="1953"/>
        <v>-0.28104168892606524</v>
      </c>
      <c r="J1055">
        <f t="shared" si="1946"/>
        <v>0.49999999999999989</v>
      </c>
      <c r="K1055">
        <f t="shared" si="1954"/>
        <v>0.41354028713728092</v>
      </c>
      <c r="L1055">
        <f t="shared" si="1955"/>
        <v>0.28104168892606529</v>
      </c>
      <c r="N1055">
        <v>34.200000000000003</v>
      </c>
      <c r="O1055">
        <f t="shared" si="1941"/>
        <v>68.920518694214934</v>
      </c>
      <c r="P1055">
        <f t="shared" si="1942"/>
        <v>21.07948130578507</v>
      </c>
      <c r="R1055">
        <f t="shared" si="1956"/>
        <v>2.8575308711160829</v>
      </c>
      <c r="T1055">
        <f t="shared" si="1947"/>
        <v>21.062060344437366</v>
      </c>
      <c r="V1055">
        <f t="shared" si="1957"/>
        <v>0</v>
      </c>
    </row>
    <row r="1056" spans="1:22" x14ac:dyDescent="0.2">
      <c r="A1056">
        <f t="shared" si="1943"/>
        <v>0.5</v>
      </c>
      <c r="B1056">
        <f t="shared" si="1948"/>
        <v>0.41304914724788189</v>
      </c>
      <c r="C1056">
        <f t="shared" si="1949"/>
        <v>0.28176302446878565</v>
      </c>
      <c r="D1056">
        <f t="shared" si="1944"/>
        <v>-0.49999999999999989</v>
      </c>
      <c r="E1056">
        <f t="shared" si="1950"/>
        <v>0.41304914724788194</v>
      </c>
      <c r="F1056">
        <f t="shared" si="1951"/>
        <v>0.28176302446878571</v>
      </c>
      <c r="G1056">
        <f t="shared" si="1945"/>
        <v>0.5</v>
      </c>
      <c r="H1056">
        <f t="shared" si="1952"/>
        <v>-0.41304914724788189</v>
      </c>
      <c r="I1056">
        <f t="shared" si="1953"/>
        <v>-0.28176302446878565</v>
      </c>
      <c r="J1056">
        <f t="shared" si="1946"/>
        <v>0.49999999999999989</v>
      </c>
      <c r="K1056">
        <f t="shared" si="1954"/>
        <v>0.41304914724788194</v>
      </c>
      <c r="L1056">
        <f t="shared" si="1955"/>
        <v>0.28176302446878571</v>
      </c>
      <c r="N1056">
        <v>34.299999999999997</v>
      </c>
      <c r="O1056">
        <f t="shared" si="1941"/>
        <v>68.931185121095538</v>
      </c>
      <c r="P1056">
        <f t="shared" si="1942"/>
        <v>21.068814878904476</v>
      </c>
      <c r="R1056">
        <f t="shared" si="1956"/>
        <v>2.867753899182393</v>
      </c>
      <c r="T1056">
        <f t="shared" si="1947"/>
        <v>21.051393917556773</v>
      </c>
      <c r="V1056">
        <f t="shared" si="1957"/>
        <v>0</v>
      </c>
    </row>
    <row r="1057" spans="1:22" x14ac:dyDescent="0.2">
      <c r="A1057">
        <f t="shared" si="1943"/>
        <v>0.5</v>
      </c>
      <c r="B1057">
        <f t="shared" si="1948"/>
        <v>0.41255674913914753</v>
      </c>
      <c r="C1057">
        <f t="shared" si="1949"/>
        <v>0.28248350171246889</v>
      </c>
      <c r="D1057">
        <f t="shared" si="1944"/>
        <v>-0.49999999999999989</v>
      </c>
      <c r="E1057">
        <f t="shared" si="1950"/>
        <v>0.41255674913914764</v>
      </c>
      <c r="F1057">
        <f t="shared" si="1951"/>
        <v>0.28248350171246894</v>
      </c>
      <c r="G1057">
        <f t="shared" si="1945"/>
        <v>0.5</v>
      </c>
      <c r="H1057">
        <f t="shared" si="1952"/>
        <v>-0.41255674913914753</v>
      </c>
      <c r="I1057">
        <f t="shared" si="1953"/>
        <v>-0.28248350171246889</v>
      </c>
      <c r="J1057">
        <f t="shared" si="1946"/>
        <v>0.49999999999999989</v>
      </c>
      <c r="K1057">
        <f t="shared" si="1954"/>
        <v>0.41255674913914764</v>
      </c>
      <c r="L1057">
        <f t="shared" si="1955"/>
        <v>0.28248350171246894</v>
      </c>
      <c r="N1057">
        <v>34.4</v>
      </c>
      <c r="O1057">
        <f t="shared" si="1941"/>
        <v>68.941912210951628</v>
      </c>
      <c r="P1057">
        <f t="shared" si="1942"/>
        <v>21.058087789048365</v>
      </c>
      <c r="R1057">
        <f t="shared" si="1956"/>
        <v>2.8779685416671299</v>
      </c>
      <c r="T1057">
        <f t="shared" si="1947"/>
        <v>21.040666827700662</v>
      </c>
      <c r="V1057">
        <f t="shared" si="1957"/>
        <v>0</v>
      </c>
    </row>
    <row r="1058" spans="1:22" x14ac:dyDescent="0.2">
      <c r="A1058">
        <f t="shared" si="1943"/>
        <v>0.5</v>
      </c>
      <c r="B1058">
        <f t="shared" si="1948"/>
        <v>0.41206309431100779</v>
      </c>
      <c r="C1058">
        <f t="shared" si="1949"/>
        <v>0.28320311846241636</v>
      </c>
      <c r="D1058">
        <f t="shared" si="1944"/>
        <v>-0.49999999999999989</v>
      </c>
      <c r="E1058">
        <f t="shared" si="1950"/>
        <v>0.41206309431100785</v>
      </c>
      <c r="F1058">
        <f t="shared" si="1951"/>
        <v>0.28320311846241641</v>
      </c>
      <c r="G1058">
        <f t="shared" si="1945"/>
        <v>0.5</v>
      </c>
      <c r="H1058">
        <f t="shared" si="1952"/>
        <v>-0.41206309431100779</v>
      </c>
      <c r="I1058">
        <f t="shared" si="1953"/>
        <v>-0.28320311846241636</v>
      </c>
      <c r="J1058">
        <f t="shared" si="1946"/>
        <v>0.49999999999999989</v>
      </c>
      <c r="K1058">
        <f t="shared" si="1954"/>
        <v>0.41206309431100785</v>
      </c>
      <c r="L1058">
        <f t="shared" si="1955"/>
        <v>0.28320311846241641</v>
      </c>
      <c r="N1058">
        <v>34.5</v>
      </c>
      <c r="O1058">
        <f t="shared" si="1941"/>
        <v>68.952699927142277</v>
      </c>
      <c r="P1058">
        <f t="shared" si="1942"/>
        <v>21.047300072857723</v>
      </c>
      <c r="R1058">
        <f t="shared" si="1956"/>
        <v>2.8881747785792697</v>
      </c>
      <c r="T1058">
        <f t="shared" si="1947"/>
        <v>21.02987911151002</v>
      </c>
      <c r="V1058">
        <f t="shared" si="1957"/>
        <v>0</v>
      </c>
    </row>
    <row r="1059" spans="1:22" x14ac:dyDescent="0.2">
      <c r="A1059">
        <f t="shared" si="1943"/>
        <v>0.5</v>
      </c>
      <c r="B1059">
        <f t="shared" si="1948"/>
        <v>0.41156818426722086</v>
      </c>
      <c r="C1059">
        <f t="shared" si="1949"/>
        <v>0.2839218725265506</v>
      </c>
      <c r="D1059">
        <f t="shared" si="1944"/>
        <v>-0.49999999999999989</v>
      </c>
      <c r="E1059">
        <f t="shared" si="1950"/>
        <v>0.41156818426722092</v>
      </c>
      <c r="F1059">
        <f t="shared" si="1951"/>
        <v>0.28392187252655066</v>
      </c>
      <c r="G1059">
        <f t="shared" si="1945"/>
        <v>0.5</v>
      </c>
      <c r="H1059">
        <f t="shared" si="1952"/>
        <v>-0.41156818426722086</v>
      </c>
      <c r="I1059">
        <f t="shared" si="1953"/>
        <v>-0.2839218725265506</v>
      </c>
      <c r="J1059">
        <f t="shared" si="1946"/>
        <v>0.49999999999999989</v>
      </c>
      <c r="K1059">
        <f t="shared" si="1954"/>
        <v>0.41156818426722092</v>
      </c>
      <c r="L1059">
        <f t="shared" si="1955"/>
        <v>0.28392187252655066</v>
      </c>
      <c r="N1059">
        <v>34.6</v>
      </c>
      <c r="O1059">
        <f t="shared" si="1941"/>
        <v>68.963548232916963</v>
      </c>
      <c r="P1059">
        <f t="shared" si="1942"/>
        <v>21.03645176708304</v>
      </c>
      <c r="R1059">
        <f t="shared" si="1956"/>
        <v>2.8983725899292594</v>
      </c>
      <c r="T1059">
        <f t="shared" si="1947"/>
        <v>21.019030805735337</v>
      </c>
      <c r="V1059">
        <f t="shared" si="1957"/>
        <v>0</v>
      </c>
    </row>
    <row r="1060" spans="1:22" x14ac:dyDescent="0.2">
      <c r="A1060">
        <f t="shared" si="1943"/>
        <v>0.5</v>
      </c>
      <c r="B1060">
        <f t="shared" si="1948"/>
        <v>0.41107202051536862</v>
      </c>
      <c r="C1060">
        <f t="shared" si="1949"/>
        <v>0.28463976171542205</v>
      </c>
      <c r="D1060">
        <f t="shared" si="1944"/>
        <v>-0.49999999999999989</v>
      </c>
      <c r="E1060">
        <f t="shared" si="1950"/>
        <v>0.41107202051536867</v>
      </c>
      <c r="F1060">
        <f t="shared" si="1951"/>
        <v>0.2846397617154221</v>
      </c>
      <c r="G1060">
        <f t="shared" si="1945"/>
        <v>0.5</v>
      </c>
      <c r="H1060">
        <f t="shared" si="1952"/>
        <v>-0.41107202051536862</v>
      </c>
      <c r="I1060">
        <f t="shared" si="1953"/>
        <v>-0.28463976171542205</v>
      </c>
      <c r="J1060">
        <f t="shared" si="1946"/>
        <v>0.49999999999999989</v>
      </c>
      <c r="K1060">
        <f t="shared" si="1954"/>
        <v>0.41107202051536867</v>
      </c>
      <c r="L1060">
        <f t="shared" si="1955"/>
        <v>0.2846397617154221</v>
      </c>
      <c r="N1060">
        <v>34.700000000000003</v>
      </c>
      <c r="O1060">
        <f t="shared" si="1941"/>
        <v>68.974457091415573</v>
      </c>
      <c r="P1060">
        <f t="shared" si="1942"/>
        <v>21.025542908584427</v>
      </c>
      <c r="R1060">
        <f t="shared" si="1956"/>
        <v>2.9085619557292439</v>
      </c>
      <c r="T1060">
        <f t="shared" si="1947"/>
        <v>21.008121947236724</v>
      </c>
      <c r="V1060">
        <f t="shared" si="1957"/>
        <v>0</v>
      </c>
    </row>
    <row r="1061" spans="1:22" x14ac:dyDescent="0.2">
      <c r="A1061">
        <f t="shared" si="1943"/>
        <v>0.5</v>
      </c>
      <c r="B1061">
        <f t="shared" si="1948"/>
        <v>0.41057460456685196</v>
      </c>
      <c r="C1061">
        <f t="shared" si="1949"/>
        <v>0.28535678384221574</v>
      </c>
      <c r="D1061">
        <f t="shared" si="1944"/>
        <v>-0.49999999999999989</v>
      </c>
      <c r="E1061">
        <f t="shared" si="1950"/>
        <v>0.41057460456685202</v>
      </c>
      <c r="F1061">
        <f t="shared" si="1951"/>
        <v>0.2853567838422158</v>
      </c>
      <c r="G1061">
        <f t="shared" si="1945"/>
        <v>0.5</v>
      </c>
      <c r="H1061">
        <f t="shared" si="1952"/>
        <v>-0.41057460456685196</v>
      </c>
      <c r="I1061">
        <f t="shared" si="1953"/>
        <v>-0.28535678384221574</v>
      </c>
      <c r="J1061">
        <f t="shared" si="1946"/>
        <v>0.49999999999999989</v>
      </c>
      <c r="K1061">
        <f t="shared" si="1954"/>
        <v>0.41057460456685202</v>
      </c>
      <c r="L1061">
        <f t="shared" si="1955"/>
        <v>0.2853567838422158</v>
      </c>
      <c r="N1061">
        <v>34.799999999999997</v>
      </c>
      <c r="O1061">
        <f t="shared" si="1941"/>
        <v>68.985426465668439</v>
      </c>
      <c r="P1061">
        <f t="shared" si="1942"/>
        <v>21.014573534331557</v>
      </c>
      <c r="R1061">
        <f t="shared" si="1956"/>
        <v>2.9187428559931625</v>
      </c>
      <c r="T1061">
        <f t="shared" si="1947"/>
        <v>20.997152572983854</v>
      </c>
      <c r="V1061">
        <f t="shared" si="1957"/>
        <v>0</v>
      </c>
    </row>
    <row r="1062" spans="1:22" x14ac:dyDescent="0.2">
      <c r="A1062">
        <f t="shared" si="1943"/>
        <v>0.5</v>
      </c>
      <c r="B1062">
        <f t="shared" si="1948"/>
        <v>0.41007593793688601</v>
      </c>
      <c r="C1062">
        <f t="shared" si="1949"/>
        <v>0.28607293672275802</v>
      </c>
      <c r="D1062">
        <f t="shared" si="1944"/>
        <v>-0.49999999999999989</v>
      </c>
      <c r="E1062">
        <f t="shared" si="1950"/>
        <v>0.41007593793688607</v>
      </c>
      <c r="F1062">
        <f t="shared" si="1951"/>
        <v>0.28607293672275808</v>
      </c>
      <c r="G1062">
        <f t="shared" si="1945"/>
        <v>0.5</v>
      </c>
      <c r="H1062">
        <f t="shared" si="1952"/>
        <v>-0.41007593793688601</v>
      </c>
      <c r="I1062">
        <f t="shared" si="1953"/>
        <v>-0.28607293672275802</v>
      </c>
      <c r="J1062">
        <f t="shared" si="1946"/>
        <v>0.49999999999999989</v>
      </c>
      <c r="K1062">
        <f t="shared" si="1954"/>
        <v>0.41007593793688607</v>
      </c>
      <c r="L1062">
        <f t="shared" si="1955"/>
        <v>0.28607293672275808</v>
      </c>
      <c r="N1062">
        <v>34.9</v>
      </c>
      <c r="O1062">
        <f t="shared" si="1941"/>
        <v>68.996456318596231</v>
      </c>
      <c r="P1062">
        <f t="shared" si="1942"/>
        <v>21.003543681403766</v>
      </c>
      <c r="R1062">
        <f t="shared" si="1956"/>
        <v>2.9289152707369368</v>
      </c>
      <c r="T1062">
        <f t="shared" si="1947"/>
        <v>20.986122720056063</v>
      </c>
      <c r="V1062">
        <f t="shared" si="1957"/>
        <v>0</v>
      </c>
    </row>
    <row r="1063" spans="1:22" x14ac:dyDescent="0.2">
      <c r="A1063">
        <f t="shared" si="1943"/>
        <v>0.5</v>
      </c>
      <c r="B1063">
        <f t="shared" si="1948"/>
        <v>0.40957602214449579</v>
      </c>
      <c r="C1063">
        <f t="shared" si="1949"/>
        <v>0.28678821817552297</v>
      </c>
      <c r="D1063">
        <f t="shared" si="1944"/>
        <v>-0.49999999999999989</v>
      </c>
      <c r="E1063">
        <f t="shared" si="1950"/>
        <v>0.40957602214449584</v>
      </c>
      <c r="F1063">
        <f t="shared" si="1951"/>
        <v>0.28678821817552302</v>
      </c>
      <c r="G1063">
        <f t="shared" si="1945"/>
        <v>0.5</v>
      </c>
      <c r="H1063">
        <f t="shared" si="1952"/>
        <v>-0.40957602214449579</v>
      </c>
      <c r="I1063">
        <f t="shared" si="1953"/>
        <v>-0.28678821817552297</v>
      </c>
      <c r="J1063">
        <f t="shared" si="1946"/>
        <v>0.49999999999999989</v>
      </c>
      <c r="K1063">
        <f t="shared" si="1954"/>
        <v>0.40957602214449584</v>
      </c>
      <c r="L1063">
        <f t="shared" si="1955"/>
        <v>0.28678821817552302</v>
      </c>
      <c r="N1063">
        <v>35</v>
      </c>
      <c r="O1063">
        <f t="shared" si="1941"/>
        <v>69.007546613009964</v>
      </c>
      <c r="P1063">
        <f t="shared" si="1942"/>
        <v>20.992453386990029</v>
      </c>
      <c r="R1063">
        <f t="shared" si="1956"/>
        <v>2.9390791799785099</v>
      </c>
      <c r="T1063">
        <f t="shared" si="1947"/>
        <v>20.975032425642326</v>
      </c>
      <c r="V1063">
        <f t="shared" si="1957"/>
        <v>0</v>
      </c>
    </row>
    <row r="1064" spans="1:22" x14ac:dyDescent="0.2">
      <c r="A1064">
        <f t="shared" si="1943"/>
        <v>0.5</v>
      </c>
      <c r="B1064">
        <f t="shared" si="1948"/>
        <v>0.40907485871251165</v>
      </c>
      <c r="C1064">
        <f t="shared" si="1949"/>
        <v>0.28750262602163923</v>
      </c>
      <c r="D1064">
        <f t="shared" si="1944"/>
        <v>-0.49999999999999989</v>
      </c>
      <c r="E1064">
        <f t="shared" si="1950"/>
        <v>0.4090748587125117</v>
      </c>
      <c r="F1064">
        <f t="shared" si="1951"/>
        <v>0.28750262602163928</v>
      </c>
      <c r="G1064">
        <f t="shared" si="1945"/>
        <v>0.5</v>
      </c>
      <c r="H1064">
        <f t="shared" si="1952"/>
        <v>-0.40907485871251165</v>
      </c>
      <c r="I1064">
        <f t="shared" si="1953"/>
        <v>-0.28750262602163923</v>
      </c>
      <c r="J1064">
        <f t="shared" si="1946"/>
        <v>0.49999999999999989</v>
      </c>
      <c r="K1064">
        <f t="shared" si="1954"/>
        <v>0.4090748587125117</v>
      </c>
      <c r="L1064">
        <f t="shared" si="1955"/>
        <v>0.28750262602163928</v>
      </c>
      <c r="N1064">
        <v>35.1</v>
      </c>
      <c r="O1064">
        <f t="shared" si="1941"/>
        <v>69.018697311610964</v>
      </c>
      <c r="P1064">
        <f t="shared" si="1942"/>
        <v>20.981302688389054</v>
      </c>
      <c r="R1064">
        <f t="shared" si="1956"/>
        <v>2.9492345637381305</v>
      </c>
      <c r="T1064">
        <f t="shared" si="1947"/>
        <v>20.96388172704135</v>
      </c>
      <c r="V1064">
        <f t="shared" si="1957"/>
        <v>0</v>
      </c>
    </row>
    <row r="1065" spans="1:22" x14ac:dyDescent="0.2">
      <c r="A1065">
        <f t="shared" si="1943"/>
        <v>0.5</v>
      </c>
      <c r="B1065">
        <f t="shared" si="1948"/>
        <v>0.40857244916756419</v>
      </c>
      <c r="C1065">
        <f t="shared" si="1949"/>
        <v>0.28821615808489659</v>
      </c>
      <c r="D1065">
        <f t="shared" si="1944"/>
        <v>-0.49999999999999989</v>
      </c>
      <c r="E1065">
        <f t="shared" si="1950"/>
        <v>0.40857244916756424</v>
      </c>
      <c r="F1065">
        <f t="shared" si="1951"/>
        <v>0.28821615808489665</v>
      </c>
      <c r="G1065">
        <f t="shared" si="1945"/>
        <v>0.5</v>
      </c>
      <c r="H1065">
        <f t="shared" si="1952"/>
        <v>-0.40857244916756419</v>
      </c>
      <c r="I1065">
        <f t="shared" si="1953"/>
        <v>-0.28821615808489659</v>
      </c>
      <c r="J1065">
        <f t="shared" si="1946"/>
        <v>0.49999999999999989</v>
      </c>
      <c r="K1065">
        <f t="shared" si="1954"/>
        <v>0.40857244916756424</v>
      </c>
      <c r="L1065">
        <f t="shared" si="1955"/>
        <v>0.28821615808489665</v>
      </c>
      <c r="N1065">
        <v>35.200000000000003</v>
      </c>
      <c r="O1065">
        <f t="shared" si="1941"/>
        <v>69.029908376990718</v>
      </c>
      <c r="P1065">
        <f t="shared" si="1942"/>
        <v>20.970091623009278</v>
      </c>
      <c r="R1065">
        <f t="shared" si="1956"/>
        <v>2.9593814020384066</v>
      </c>
      <c r="T1065">
        <f t="shared" si="1947"/>
        <v>20.952670661661575</v>
      </c>
      <c r="V1065">
        <f t="shared" si="1957"/>
        <v>0</v>
      </c>
    </row>
    <row r="1066" spans="1:22" x14ac:dyDescent="0.2">
      <c r="A1066">
        <f t="shared" si="1943"/>
        <v>0.5</v>
      </c>
      <c r="B1066">
        <f t="shared" si="1948"/>
        <v>0.40806879504008009</v>
      </c>
      <c r="C1066">
        <f t="shared" si="1949"/>
        <v>0.28892881219175259</v>
      </c>
      <c r="D1066">
        <f t="shared" si="1944"/>
        <v>-0.49999999999999989</v>
      </c>
      <c r="E1066">
        <f t="shared" si="1950"/>
        <v>0.40806879504008015</v>
      </c>
      <c r="F1066">
        <f t="shared" si="1951"/>
        <v>0.28892881219175265</v>
      </c>
      <c r="G1066">
        <f t="shared" si="1945"/>
        <v>0.5</v>
      </c>
      <c r="H1066">
        <f t="shared" si="1952"/>
        <v>-0.40806879504008009</v>
      </c>
      <c r="I1066">
        <f t="shared" si="1953"/>
        <v>-0.28892881219175259</v>
      </c>
      <c r="J1066">
        <f t="shared" si="1946"/>
        <v>0.49999999999999989</v>
      </c>
      <c r="K1066">
        <f t="shared" si="1954"/>
        <v>0.40806879504008015</v>
      </c>
      <c r="L1066">
        <f t="shared" si="1955"/>
        <v>0.28892881219175265</v>
      </c>
      <c r="N1066">
        <v>35.299999999999997</v>
      </c>
      <c r="O1066">
        <f t="shared" si="1941"/>
        <v>69.041179771631079</v>
      </c>
      <c r="P1066">
        <f t="shared" si="1942"/>
        <v>20.958820228368936</v>
      </c>
      <c r="R1066">
        <f t="shared" si="1956"/>
        <v>2.9695196749045607</v>
      </c>
      <c r="T1066">
        <f t="shared" si="1947"/>
        <v>20.941399267021232</v>
      </c>
      <c r="V1066">
        <f t="shared" si="1957"/>
        <v>0</v>
      </c>
    </row>
    <row r="1067" spans="1:22" x14ac:dyDescent="0.2">
      <c r="A1067">
        <f t="shared" si="1943"/>
        <v>0.5</v>
      </c>
      <c r="B1067">
        <f t="shared" si="1948"/>
        <v>0.40756389786427705</v>
      </c>
      <c r="C1067">
        <f t="shared" si="1949"/>
        <v>0.28964058617133936</v>
      </c>
      <c r="D1067">
        <f t="shared" si="1944"/>
        <v>-0.49999999999999989</v>
      </c>
      <c r="E1067">
        <f t="shared" si="1950"/>
        <v>0.4075638978642771</v>
      </c>
      <c r="F1067">
        <f t="shared" si="1951"/>
        <v>0.28964058617133942</v>
      </c>
      <c r="G1067">
        <f t="shared" si="1945"/>
        <v>0.5</v>
      </c>
      <c r="H1067">
        <f t="shared" si="1952"/>
        <v>-0.40756389786427705</v>
      </c>
      <c r="I1067">
        <f t="shared" si="1953"/>
        <v>-0.28964058617133936</v>
      </c>
      <c r="J1067">
        <f t="shared" si="1946"/>
        <v>0.49999999999999989</v>
      </c>
      <c r="K1067">
        <f t="shared" si="1954"/>
        <v>0.4075638978642771</v>
      </c>
      <c r="L1067">
        <f t="shared" si="1955"/>
        <v>0.28964058617133942</v>
      </c>
      <c r="N1067">
        <v>35.4</v>
      </c>
      <c r="O1067">
        <f t="shared" si="1941"/>
        <v>69.052511457904004</v>
      </c>
      <c r="P1067">
        <f t="shared" si="1942"/>
        <v>20.947488542096007</v>
      </c>
      <c r="R1067">
        <f t="shared" si="1956"/>
        <v>2.979649362364384</v>
      </c>
      <c r="T1067">
        <f t="shared" si="1947"/>
        <v>20.930067580748304</v>
      </c>
      <c r="V1067">
        <f t="shared" si="1957"/>
        <v>0</v>
      </c>
    </row>
    <row r="1068" spans="1:22" x14ac:dyDescent="0.2">
      <c r="A1068">
        <f t="shared" si="1943"/>
        <v>0.5</v>
      </c>
      <c r="B1068">
        <f t="shared" si="1948"/>
        <v>0.40705775917815956</v>
      </c>
      <c r="C1068">
        <f t="shared" si="1949"/>
        <v>0.29035147785546983</v>
      </c>
      <c r="D1068">
        <f t="shared" si="1944"/>
        <v>-0.49999999999999989</v>
      </c>
      <c r="E1068">
        <f t="shared" si="1950"/>
        <v>0.40705775917815962</v>
      </c>
      <c r="F1068">
        <f t="shared" si="1951"/>
        <v>0.29035147785546989</v>
      </c>
      <c r="G1068">
        <f t="shared" si="1945"/>
        <v>0.5</v>
      </c>
      <c r="H1068">
        <f t="shared" si="1952"/>
        <v>-0.40705775917815956</v>
      </c>
      <c r="I1068">
        <f t="shared" si="1953"/>
        <v>-0.29035147785546983</v>
      </c>
      <c r="J1068">
        <f t="shared" si="1946"/>
        <v>0.49999999999999989</v>
      </c>
      <c r="K1068">
        <f t="shared" si="1954"/>
        <v>0.40705775917815962</v>
      </c>
      <c r="L1068">
        <f t="shared" si="1955"/>
        <v>0.29035147785546989</v>
      </c>
      <c r="N1068">
        <v>35.5</v>
      </c>
      <c r="O1068">
        <f t="shared" si="1941"/>
        <v>69.063903398071574</v>
      </c>
      <c r="P1068">
        <f t="shared" si="1942"/>
        <v>20.936096601928419</v>
      </c>
      <c r="R1068">
        <f t="shared" si="1956"/>
        <v>2.9897704444486664</v>
      </c>
      <c r="T1068">
        <f t="shared" si="1947"/>
        <v>20.918675640580716</v>
      </c>
      <c r="V1068">
        <f t="shared" si="1957"/>
        <v>0</v>
      </c>
    </row>
    <row r="1069" spans="1:22" x14ac:dyDescent="0.2">
      <c r="A1069">
        <f t="shared" si="1943"/>
        <v>0.5</v>
      </c>
      <c r="B1069">
        <f t="shared" si="1948"/>
        <v>0.40655038052351378</v>
      </c>
      <c r="C1069">
        <f t="shared" si="1949"/>
        <v>0.29106148507864466</v>
      </c>
      <c r="D1069">
        <f t="shared" si="1944"/>
        <v>-0.49999999999999989</v>
      </c>
      <c r="E1069">
        <f t="shared" si="1950"/>
        <v>0.40655038052351383</v>
      </c>
      <c r="F1069">
        <f t="shared" si="1951"/>
        <v>0.29106148507864471</v>
      </c>
      <c r="G1069">
        <f t="shared" si="1945"/>
        <v>0.5</v>
      </c>
      <c r="H1069">
        <f t="shared" si="1952"/>
        <v>-0.40655038052351378</v>
      </c>
      <c r="I1069">
        <f t="shared" si="1953"/>
        <v>-0.29106148507864466</v>
      </c>
      <c r="J1069">
        <f t="shared" si="1946"/>
        <v>0.49999999999999989</v>
      </c>
      <c r="K1069">
        <f t="shared" si="1954"/>
        <v>0.40655038052351383</v>
      </c>
      <c r="L1069">
        <f t="shared" si="1955"/>
        <v>0.29106148507864471</v>
      </c>
      <c r="N1069">
        <v>35.6</v>
      </c>
      <c r="O1069">
        <f t="shared" si="1941"/>
        <v>69.075355554286105</v>
      </c>
      <c r="P1069">
        <f t="shared" si="1942"/>
        <v>20.924644445713902</v>
      </c>
      <c r="R1069">
        <f t="shared" si="1956"/>
        <v>2.9998829011911567</v>
      </c>
      <c r="T1069">
        <f t="shared" si="1947"/>
        <v>20.907223484366199</v>
      </c>
      <c r="V1069">
        <f t="shared" si="1957"/>
        <v>0</v>
      </c>
    </row>
    <row r="1070" spans="1:22" x14ac:dyDescent="0.2">
      <c r="A1070">
        <f t="shared" si="1943"/>
        <v>0.5</v>
      </c>
      <c r="B1070">
        <f t="shared" si="1948"/>
        <v>0.40604176344590304</v>
      </c>
      <c r="C1070">
        <f t="shared" si="1949"/>
        <v>0.29177060567805874</v>
      </c>
      <c r="D1070">
        <f t="shared" si="1944"/>
        <v>-0.49999999999999989</v>
      </c>
      <c r="E1070">
        <f t="shared" si="1950"/>
        <v>0.40604176344590309</v>
      </c>
      <c r="F1070">
        <f t="shared" si="1951"/>
        <v>0.29177060567805879</v>
      </c>
      <c r="G1070">
        <f t="shared" si="1945"/>
        <v>0.5</v>
      </c>
      <c r="H1070">
        <f t="shared" si="1952"/>
        <v>-0.40604176344590304</v>
      </c>
      <c r="I1070">
        <f t="shared" si="1953"/>
        <v>-0.29177060567805874</v>
      </c>
      <c r="J1070">
        <f t="shared" si="1946"/>
        <v>0.49999999999999989</v>
      </c>
      <c r="K1070">
        <f t="shared" si="1954"/>
        <v>0.40604176344590309</v>
      </c>
      <c r="L1070">
        <f t="shared" si="1955"/>
        <v>0.29177060567805879</v>
      </c>
      <c r="N1070">
        <v>35.700000000000003</v>
      </c>
      <c r="O1070">
        <f t="shared" si="1941"/>
        <v>69.086867888589865</v>
      </c>
      <c r="P1070">
        <f t="shared" si="1942"/>
        <v>20.913132111410142</v>
      </c>
      <c r="R1070">
        <f t="shared" si="1956"/>
        <v>3.0099867126287521</v>
      </c>
      <c r="T1070">
        <f t="shared" si="1947"/>
        <v>20.895711150062439</v>
      </c>
      <c r="V1070">
        <f t="shared" si="1957"/>
        <v>0</v>
      </c>
    </row>
    <row r="1071" spans="1:22" x14ac:dyDescent="0.2">
      <c r="A1071">
        <f t="shared" si="1943"/>
        <v>0.5</v>
      </c>
      <c r="B1071">
        <f t="shared" si="1948"/>
        <v>0.40553190949466328</v>
      </c>
      <c r="C1071">
        <f t="shared" si="1949"/>
        <v>0.29247883749360765</v>
      </c>
      <c r="D1071">
        <f t="shared" si="1944"/>
        <v>-0.49999999999999989</v>
      </c>
      <c r="E1071">
        <f t="shared" si="1950"/>
        <v>0.40553190949466333</v>
      </c>
      <c r="F1071">
        <f t="shared" si="1951"/>
        <v>0.2924788374936077</v>
      </c>
      <c r="G1071">
        <f t="shared" si="1945"/>
        <v>0.5</v>
      </c>
      <c r="H1071">
        <f t="shared" si="1952"/>
        <v>-0.40553190949466328</v>
      </c>
      <c r="I1071">
        <f t="shared" si="1953"/>
        <v>-0.29247883749360765</v>
      </c>
      <c r="J1071">
        <f t="shared" si="1946"/>
        <v>0.49999999999999989</v>
      </c>
      <c r="K1071">
        <f t="shared" si="1954"/>
        <v>0.40553190949466333</v>
      </c>
      <c r="L1071">
        <f t="shared" si="1955"/>
        <v>0.2924788374936077</v>
      </c>
      <c r="N1071">
        <v>35.799999999999997</v>
      </c>
      <c r="O1071">
        <f t="shared" si="1941"/>
        <v>69.098440362915255</v>
      </c>
      <c r="P1071">
        <f t="shared" si="1942"/>
        <v>20.901559637084752</v>
      </c>
      <c r="R1071">
        <f t="shared" si="1956"/>
        <v>3.0200818588016638</v>
      </c>
      <c r="T1071">
        <f t="shared" si="1947"/>
        <v>20.884138675737049</v>
      </c>
      <c r="V1071">
        <f t="shared" si="1957"/>
        <v>0</v>
      </c>
    </row>
    <row r="1072" spans="1:22" x14ac:dyDescent="0.2">
      <c r="A1072">
        <f t="shared" si="1943"/>
        <v>0.5</v>
      </c>
      <c r="B1072">
        <f t="shared" si="1948"/>
        <v>0.40502082022289798</v>
      </c>
      <c r="C1072">
        <f t="shared" si="1949"/>
        <v>0.29318617836789457</v>
      </c>
      <c r="D1072">
        <f t="shared" si="1944"/>
        <v>-0.49999999999999989</v>
      </c>
      <c r="E1072">
        <f t="shared" si="1950"/>
        <v>0.40502082022289809</v>
      </c>
      <c r="F1072">
        <f t="shared" si="1951"/>
        <v>0.29318617836789462</v>
      </c>
      <c r="G1072">
        <f t="shared" si="1945"/>
        <v>0.5</v>
      </c>
      <c r="H1072">
        <f t="shared" si="1952"/>
        <v>-0.40502082022289798</v>
      </c>
      <c r="I1072">
        <f t="shared" si="1953"/>
        <v>-0.29318617836789457</v>
      </c>
      <c r="J1072">
        <f t="shared" si="1946"/>
        <v>0.49999999999999989</v>
      </c>
      <c r="K1072">
        <f t="shared" si="1954"/>
        <v>0.40502082022289809</v>
      </c>
      <c r="L1072">
        <f t="shared" si="1955"/>
        <v>0.29318617836789462</v>
      </c>
      <c r="N1072">
        <v>35.9</v>
      </c>
      <c r="O1072">
        <f t="shared" si="1941"/>
        <v>69.110072939084603</v>
      </c>
      <c r="P1072">
        <f t="shared" si="1942"/>
        <v>20.889927060915397</v>
      </c>
      <c r="R1072">
        <f t="shared" si="1956"/>
        <v>3.0301683197537059</v>
      </c>
      <c r="T1072">
        <f t="shared" si="1947"/>
        <v>20.872506099567694</v>
      </c>
      <c r="V1072">
        <f t="shared" si="1957"/>
        <v>0</v>
      </c>
    </row>
    <row r="1073" spans="1:22" x14ac:dyDescent="0.2">
      <c r="A1073">
        <f t="shared" si="1943"/>
        <v>0.5</v>
      </c>
      <c r="B1073">
        <f t="shared" si="1948"/>
        <v>0.40450849718747367</v>
      </c>
      <c r="C1073">
        <f t="shared" si="1949"/>
        <v>0.29389262614623651</v>
      </c>
      <c r="D1073">
        <f t="shared" si="1944"/>
        <v>-0.49999999999999989</v>
      </c>
      <c r="E1073">
        <f t="shared" si="1950"/>
        <v>0.40450849718747373</v>
      </c>
      <c r="F1073">
        <f t="shared" si="1951"/>
        <v>0.29389262614623657</v>
      </c>
      <c r="G1073">
        <f t="shared" si="1945"/>
        <v>0.5</v>
      </c>
      <c r="H1073">
        <f t="shared" si="1952"/>
        <v>-0.40450849718747367</v>
      </c>
      <c r="I1073">
        <f t="shared" si="1953"/>
        <v>-0.29389262614623651</v>
      </c>
      <c r="J1073">
        <f t="shared" si="1946"/>
        <v>0.49999999999999989</v>
      </c>
      <c r="K1073">
        <f t="shared" si="1954"/>
        <v>0.40450849718747373</v>
      </c>
      <c r="L1073">
        <f t="shared" si="1955"/>
        <v>0.29389262614623657</v>
      </c>
      <c r="N1073">
        <v>36</v>
      </c>
      <c r="O1073">
        <f t="shared" si="1941"/>
        <v>69.121765578810297</v>
      </c>
      <c r="P1073">
        <f t="shared" si="1942"/>
        <v>20.878234421189696</v>
      </c>
      <c r="R1073">
        <f t="shared" si="1956"/>
        <v>3.0402460755322238</v>
      </c>
      <c r="T1073">
        <f t="shared" si="1947"/>
        <v>20.860813459841992</v>
      </c>
      <c r="V1073">
        <f t="shared" si="1957"/>
        <v>0</v>
      </c>
    </row>
    <row r="1074" spans="1:22" x14ac:dyDescent="0.2">
      <c r="A1074">
        <f t="shared" si="1943"/>
        <v>0.5</v>
      </c>
      <c r="B1074">
        <f t="shared" si="1948"/>
        <v>0.4039949419490152</v>
      </c>
      <c r="C1074">
        <f t="shared" si="1949"/>
        <v>0.29459817867667099</v>
      </c>
      <c r="D1074">
        <f t="shared" si="1944"/>
        <v>-0.49999999999999989</v>
      </c>
      <c r="E1074">
        <f t="shared" si="1950"/>
        <v>0.40399494194901531</v>
      </c>
      <c r="F1074">
        <f t="shared" si="1951"/>
        <v>0.29459817867667104</v>
      </c>
      <c r="G1074">
        <f t="shared" si="1945"/>
        <v>0.5</v>
      </c>
      <c r="H1074">
        <f t="shared" si="1952"/>
        <v>-0.4039949419490152</v>
      </c>
      <c r="I1074">
        <f t="shared" si="1953"/>
        <v>-0.29459817867667099</v>
      </c>
      <c r="J1074">
        <f t="shared" si="1946"/>
        <v>0.49999999999999989</v>
      </c>
      <c r="K1074">
        <f t="shared" si="1954"/>
        <v>0.40399494194901531</v>
      </c>
      <c r="L1074">
        <f t="shared" si="1955"/>
        <v>0.29459817867667104</v>
      </c>
      <c r="N1074">
        <v>36.1</v>
      </c>
      <c r="O1074">
        <f t="shared" si="1941"/>
        <v>69.133518243694581</v>
      </c>
      <c r="P1074">
        <f t="shared" si="1942"/>
        <v>20.866481756305415</v>
      </c>
      <c r="R1074">
        <f t="shared" si="1956"/>
        <v>3.0503151061884779</v>
      </c>
      <c r="T1074">
        <f t="shared" si="1947"/>
        <v>20.849060794957712</v>
      </c>
      <c r="V1074">
        <f t="shared" si="1957"/>
        <v>0</v>
      </c>
    </row>
    <row r="1075" spans="1:22" x14ac:dyDescent="0.2">
      <c r="A1075">
        <f t="shared" si="1943"/>
        <v>0.5</v>
      </c>
      <c r="B1075">
        <f t="shared" si="1948"/>
        <v>0.40348015607190091</v>
      </c>
      <c r="C1075">
        <f t="shared" si="1949"/>
        <v>0.29530283380996264</v>
      </c>
      <c r="D1075">
        <f t="shared" si="1944"/>
        <v>-0.49999999999999989</v>
      </c>
      <c r="E1075">
        <f t="shared" si="1950"/>
        <v>0.40348015607190096</v>
      </c>
      <c r="F1075">
        <f t="shared" si="1951"/>
        <v>0.29530283380996269</v>
      </c>
      <c r="G1075">
        <f t="shared" si="1945"/>
        <v>0.5</v>
      </c>
      <c r="H1075">
        <f t="shared" si="1952"/>
        <v>-0.40348015607190091</v>
      </c>
      <c r="I1075">
        <f t="shared" si="1953"/>
        <v>-0.29530283380996264</v>
      </c>
      <c r="J1075">
        <f t="shared" si="1946"/>
        <v>0.49999999999999989</v>
      </c>
      <c r="K1075">
        <f t="shared" si="1954"/>
        <v>0.40348015607190096</v>
      </c>
      <c r="L1075">
        <f t="shared" si="1955"/>
        <v>0.29530283380996269</v>
      </c>
      <c r="N1075">
        <v>36.200000000000003</v>
      </c>
      <c r="O1075">
        <f t="shared" si="1941"/>
        <v>69.14533089522962</v>
      </c>
      <c r="P1075">
        <f t="shared" si="1942"/>
        <v>20.854669104770373</v>
      </c>
      <c r="R1075">
        <f t="shared" si="1956"/>
        <v>3.0603753917776615</v>
      </c>
      <c r="T1075">
        <f t="shared" si="1947"/>
        <v>20.83724814342267</v>
      </c>
      <c r="V1075">
        <f t="shared" si="1957"/>
        <v>0</v>
      </c>
    </row>
    <row r="1076" spans="1:22" x14ac:dyDescent="0.2">
      <c r="A1076">
        <f t="shared" si="1943"/>
        <v>0.5</v>
      </c>
      <c r="B1076">
        <f t="shared" si="1948"/>
        <v>0.40296414112425782</v>
      </c>
      <c r="C1076">
        <f t="shared" si="1949"/>
        <v>0.29600658939960972</v>
      </c>
      <c r="D1076">
        <f t="shared" si="1944"/>
        <v>-0.49999999999999989</v>
      </c>
      <c r="E1076">
        <f t="shared" si="1950"/>
        <v>0.40296414112425788</v>
      </c>
      <c r="F1076">
        <f t="shared" si="1951"/>
        <v>0.29600658939960978</v>
      </c>
      <c r="G1076">
        <f t="shared" si="1945"/>
        <v>0.5</v>
      </c>
      <c r="H1076">
        <f t="shared" si="1952"/>
        <v>-0.40296414112425782</v>
      </c>
      <c r="I1076">
        <f t="shared" si="1953"/>
        <v>-0.29600658939960972</v>
      </c>
      <c r="J1076">
        <f t="shared" si="1946"/>
        <v>0.49999999999999989</v>
      </c>
      <c r="K1076">
        <f t="shared" si="1954"/>
        <v>0.40296414112425788</v>
      </c>
      <c r="L1076">
        <f t="shared" si="1955"/>
        <v>0.29600658939960978</v>
      </c>
      <c r="N1076">
        <v>36.299999999999997</v>
      </c>
      <c r="O1076">
        <f t="shared" si="1941"/>
        <v>69.157203494797443</v>
      </c>
      <c r="P1076">
        <f t="shared" si="1942"/>
        <v>20.842796505202546</v>
      </c>
      <c r="R1076">
        <f t="shared" si="1956"/>
        <v>3.0704269123591565</v>
      </c>
      <c r="T1076">
        <f t="shared" si="1947"/>
        <v>20.825375543854843</v>
      </c>
      <c r="V1076">
        <f t="shared" si="1957"/>
        <v>0</v>
      </c>
    </row>
    <row r="1077" spans="1:22" x14ac:dyDescent="0.2">
      <c r="A1077">
        <f t="shared" si="1943"/>
        <v>0.5</v>
      </c>
      <c r="B1077">
        <f t="shared" si="1948"/>
        <v>0.40244689867795702</v>
      </c>
      <c r="C1077">
        <f t="shared" si="1949"/>
        <v>0.29670944330185067</v>
      </c>
      <c r="D1077">
        <f t="shared" si="1944"/>
        <v>-0.49999999999999989</v>
      </c>
      <c r="E1077">
        <f t="shared" si="1950"/>
        <v>0.40244689867795708</v>
      </c>
      <c r="F1077">
        <f t="shared" si="1951"/>
        <v>0.29670944330185073</v>
      </c>
      <c r="G1077">
        <f t="shared" si="1945"/>
        <v>0.5</v>
      </c>
      <c r="H1077">
        <f t="shared" si="1952"/>
        <v>-0.40244689867795702</v>
      </c>
      <c r="I1077">
        <f t="shared" si="1953"/>
        <v>-0.29670944330185067</v>
      </c>
      <c r="J1077">
        <f t="shared" si="1946"/>
        <v>0.49999999999999989</v>
      </c>
      <c r="K1077">
        <f t="shared" si="1954"/>
        <v>0.40244689867795708</v>
      </c>
      <c r="L1077">
        <f t="shared" si="1955"/>
        <v>0.29670944330185073</v>
      </c>
      <c r="N1077">
        <v>36.4</v>
      </c>
      <c r="O1077">
        <f t="shared" si="1941"/>
        <v>69.169136003669905</v>
      </c>
      <c r="P1077">
        <f t="shared" si="1942"/>
        <v>20.830863996330095</v>
      </c>
      <c r="R1077">
        <f t="shared" si="1956"/>
        <v>3.0804696479966509</v>
      </c>
      <c r="T1077">
        <f t="shared" si="1947"/>
        <v>20.813443034982392</v>
      </c>
      <c r="V1077">
        <f t="shared" si="1957"/>
        <v>0</v>
      </c>
    </row>
    <row r="1078" spans="1:22" x14ac:dyDescent="0.2">
      <c r="A1078">
        <f t="shared" si="1943"/>
        <v>0.5</v>
      </c>
      <c r="B1078">
        <f t="shared" si="1948"/>
        <v>0.40192843030860859</v>
      </c>
      <c r="C1078">
        <f t="shared" si="1949"/>
        <v>0.29741139337567057</v>
      </c>
      <c r="D1078">
        <f t="shared" si="1944"/>
        <v>-0.49999999999999989</v>
      </c>
      <c r="E1078">
        <f t="shared" si="1950"/>
        <v>0.40192843030860864</v>
      </c>
      <c r="F1078">
        <f t="shared" si="1951"/>
        <v>0.29741139337567063</v>
      </c>
      <c r="G1078">
        <f t="shared" si="1945"/>
        <v>0.5</v>
      </c>
      <c r="H1078">
        <f t="shared" si="1952"/>
        <v>-0.40192843030860859</v>
      </c>
      <c r="I1078">
        <f t="shared" si="1953"/>
        <v>-0.29741139337567057</v>
      </c>
      <c r="J1078">
        <f t="shared" si="1946"/>
        <v>0.49999999999999989</v>
      </c>
      <c r="K1078">
        <f t="shared" si="1954"/>
        <v>0.40192843030860864</v>
      </c>
      <c r="L1078">
        <f t="shared" si="1955"/>
        <v>0.29741139337567063</v>
      </c>
      <c r="N1078">
        <v>36.5</v>
      </c>
      <c r="O1078">
        <f t="shared" si="1941"/>
        <v>69.181128383008598</v>
      </c>
      <c r="P1078">
        <f t="shared" si="1942"/>
        <v>20.818871616991405</v>
      </c>
      <c r="R1078">
        <f t="shared" si="1956"/>
        <v>3.0905035787583479</v>
      </c>
      <c r="T1078">
        <f t="shared" si="1947"/>
        <v>20.801450655643702</v>
      </c>
      <c r="V1078">
        <f t="shared" si="1957"/>
        <v>0</v>
      </c>
    </row>
    <row r="1079" spans="1:22" x14ac:dyDescent="0.2">
      <c r="A1079">
        <f t="shared" si="1943"/>
        <v>0.5</v>
      </c>
      <c r="B1079">
        <f t="shared" si="1948"/>
        <v>0.40140873759555723</v>
      </c>
      <c r="C1079">
        <f t="shared" si="1949"/>
        <v>0.29811243748280786</v>
      </c>
      <c r="D1079">
        <f t="shared" si="1944"/>
        <v>-0.49999999999999989</v>
      </c>
      <c r="E1079">
        <f t="shared" si="1950"/>
        <v>0.40140873759555729</v>
      </c>
      <c r="F1079">
        <f t="shared" si="1951"/>
        <v>0.29811243748280791</v>
      </c>
      <c r="G1079">
        <f t="shared" si="1945"/>
        <v>0.5</v>
      </c>
      <c r="H1079">
        <f t="shared" si="1952"/>
        <v>-0.40140873759555723</v>
      </c>
      <c r="I1079">
        <f t="shared" si="1953"/>
        <v>-0.29811243748280786</v>
      </c>
      <c r="J1079">
        <f t="shared" si="1946"/>
        <v>0.49999999999999989</v>
      </c>
      <c r="K1079">
        <f t="shared" si="1954"/>
        <v>0.40140873759555729</v>
      </c>
      <c r="L1079">
        <f t="shared" si="1955"/>
        <v>0.29811243748280791</v>
      </c>
      <c r="N1079">
        <v>36.6</v>
      </c>
      <c r="O1079">
        <f t="shared" si="1941"/>
        <v>69.193180593864881</v>
      </c>
      <c r="P1079">
        <f t="shared" si="1942"/>
        <v>20.80681940613513</v>
      </c>
      <c r="R1079">
        <f t="shared" si="1956"/>
        <v>3.100528684717144</v>
      </c>
      <c r="T1079">
        <f t="shared" si="1947"/>
        <v>20.789398444787427</v>
      </c>
      <c r="V1079">
        <f t="shared" si="1957"/>
        <v>0</v>
      </c>
    </row>
    <row r="1080" spans="1:22" x14ac:dyDescent="0.2">
      <c r="A1080">
        <f t="shared" si="1943"/>
        <v>0.5</v>
      </c>
      <c r="B1080">
        <f t="shared" si="1948"/>
        <v>0.40088782212187696</v>
      </c>
      <c r="C1080">
        <f t="shared" si="1949"/>
        <v>0.29881257348776052</v>
      </c>
      <c r="D1080">
        <f t="shared" si="1944"/>
        <v>-0.49999999999999989</v>
      </c>
      <c r="E1080">
        <f t="shared" si="1950"/>
        <v>0.40088782212187701</v>
      </c>
      <c r="F1080">
        <f t="shared" si="1951"/>
        <v>0.29881257348776058</v>
      </c>
      <c r="G1080">
        <f t="shared" si="1945"/>
        <v>0.5</v>
      </c>
      <c r="H1080">
        <f t="shared" si="1952"/>
        <v>-0.40088782212187696</v>
      </c>
      <c r="I1080">
        <f t="shared" si="1953"/>
        <v>-0.29881257348776052</v>
      </c>
      <c r="J1080">
        <f t="shared" si="1946"/>
        <v>0.49999999999999989</v>
      </c>
      <c r="K1080">
        <f t="shared" si="1954"/>
        <v>0.40088782212187701</v>
      </c>
      <c r="L1080">
        <f t="shared" si="1955"/>
        <v>0.29881257348776058</v>
      </c>
      <c r="N1080">
        <v>36.700000000000003</v>
      </c>
      <c r="O1080">
        <f t="shared" si="1941"/>
        <v>69.205292597179806</v>
      </c>
      <c r="P1080">
        <f t="shared" si="1942"/>
        <v>20.794707402820187</v>
      </c>
      <c r="R1080">
        <f t="shared" si="1956"/>
        <v>3.1105449459507177</v>
      </c>
      <c r="T1080">
        <f t="shared" si="1947"/>
        <v>20.777286441472484</v>
      </c>
      <c r="V1080">
        <f t="shared" si="1957"/>
        <v>0</v>
      </c>
    </row>
    <row r="1081" spans="1:22" x14ac:dyDescent="0.2">
      <c r="A1081">
        <f t="shared" si="1943"/>
        <v>0.5</v>
      </c>
      <c r="B1081">
        <f t="shared" si="1948"/>
        <v>0.40036568547436663</v>
      </c>
      <c r="C1081">
        <f t="shared" si="1949"/>
        <v>0.29951179925779287</v>
      </c>
      <c r="D1081">
        <f t="shared" si="1944"/>
        <v>-0.49999999999999989</v>
      </c>
      <c r="E1081">
        <f t="shared" si="1950"/>
        <v>0.40036568547436668</v>
      </c>
      <c r="F1081">
        <f t="shared" si="1951"/>
        <v>0.29951179925779292</v>
      </c>
      <c r="G1081">
        <f t="shared" si="1945"/>
        <v>0.5</v>
      </c>
      <c r="H1081">
        <f t="shared" si="1952"/>
        <v>-0.40036568547436663</v>
      </c>
      <c r="I1081">
        <f t="shared" si="1953"/>
        <v>-0.29951179925779287</v>
      </c>
      <c r="J1081">
        <f t="shared" si="1946"/>
        <v>0.49999999999999989</v>
      </c>
      <c r="K1081">
        <f t="shared" si="1954"/>
        <v>0.40036568547436668</v>
      </c>
      <c r="L1081">
        <f t="shared" si="1955"/>
        <v>0.29951179925779292</v>
      </c>
      <c r="N1081">
        <v>36.799999999999997</v>
      </c>
      <c r="O1081">
        <f t="shared" si="1941"/>
        <v>69.217464353784152</v>
      </c>
      <c r="P1081">
        <f t="shared" si="1942"/>
        <v>20.782535646215855</v>
      </c>
      <c r="R1081">
        <f t="shared" si="1956"/>
        <v>3.1205523425417923</v>
      </c>
      <c r="T1081">
        <f t="shared" si="1947"/>
        <v>20.765114684868152</v>
      </c>
      <c r="V1081">
        <f t="shared" si="1957"/>
        <v>0</v>
      </c>
    </row>
    <row r="1082" spans="1:22" x14ac:dyDescent="0.2">
      <c r="A1082">
        <f t="shared" si="1943"/>
        <v>0.5</v>
      </c>
      <c r="B1082">
        <f t="shared" si="1948"/>
        <v>0.39984232924354524</v>
      </c>
      <c r="C1082">
        <f t="shared" si="1949"/>
        <v>0.30021011266294195</v>
      </c>
      <c r="D1082">
        <f t="shared" si="1944"/>
        <v>-0.49999999999999989</v>
      </c>
      <c r="E1082">
        <f t="shared" si="1950"/>
        <v>0.39984232924354529</v>
      </c>
      <c r="F1082">
        <f t="shared" si="1951"/>
        <v>0.30021011266294201</v>
      </c>
      <c r="G1082">
        <f t="shared" si="1945"/>
        <v>0.5</v>
      </c>
      <c r="H1082">
        <f t="shared" si="1952"/>
        <v>-0.39984232924354524</v>
      </c>
      <c r="I1082">
        <f t="shared" si="1953"/>
        <v>-0.30021011266294195</v>
      </c>
      <c r="J1082">
        <f t="shared" si="1946"/>
        <v>0.49999999999999989</v>
      </c>
      <c r="K1082">
        <f t="shared" si="1954"/>
        <v>0.39984232924354529</v>
      </c>
      <c r="L1082">
        <f t="shared" si="1955"/>
        <v>0.30021011266294201</v>
      </c>
      <c r="N1082">
        <v>36.9</v>
      </c>
      <c r="O1082">
        <f t="shared" si="1941"/>
        <v>69.22969582439822</v>
      </c>
      <c r="P1082">
        <f t="shared" si="1942"/>
        <v>20.770304175601783</v>
      </c>
      <c r="R1082">
        <f t="shared" si="1956"/>
        <v>3.1305508545783383</v>
      </c>
      <c r="T1082">
        <f t="shared" si="1947"/>
        <v>20.75288321425408</v>
      </c>
      <c r="V1082">
        <f t="shared" si="1957"/>
        <v>0</v>
      </c>
    </row>
    <row r="1083" spans="1:22" x14ac:dyDescent="0.2">
      <c r="A1083">
        <f t="shared" si="1943"/>
        <v>0.5</v>
      </c>
      <c r="B1083">
        <f t="shared" si="1948"/>
        <v>0.3993177550236463</v>
      </c>
      <c r="C1083">
        <f t="shared" si="1949"/>
        <v>0.30090751157602408</v>
      </c>
      <c r="D1083">
        <f t="shared" si="1944"/>
        <v>-0.49999999999999989</v>
      </c>
      <c r="E1083">
        <f t="shared" si="1950"/>
        <v>0.39931775502364636</v>
      </c>
      <c r="F1083">
        <f t="shared" si="1951"/>
        <v>0.30090751157602413</v>
      </c>
      <c r="G1083">
        <f t="shared" si="1945"/>
        <v>0.5</v>
      </c>
      <c r="H1083">
        <f t="shared" si="1952"/>
        <v>-0.3993177550236463</v>
      </c>
      <c r="I1083">
        <f t="shared" si="1953"/>
        <v>-0.30090751157602408</v>
      </c>
      <c r="J1083">
        <f t="shared" si="1946"/>
        <v>0.49999999999999989</v>
      </c>
      <c r="K1083">
        <f t="shared" si="1954"/>
        <v>0.39931775502364636</v>
      </c>
      <c r="L1083">
        <f t="shared" si="1955"/>
        <v>0.30090751157602413</v>
      </c>
      <c r="N1083">
        <v>37</v>
      </c>
      <c r="O1083">
        <f t="shared" si="1941"/>
        <v>69.241986969631981</v>
      </c>
      <c r="P1083">
        <f t="shared" si="1942"/>
        <v>20.758013030368023</v>
      </c>
      <c r="R1083">
        <f t="shared" si="1956"/>
        <v>3.1405404621536235</v>
      </c>
      <c r="T1083">
        <f t="shared" si="1947"/>
        <v>20.74059206902032</v>
      </c>
      <c r="V1083">
        <f t="shared" si="1957"/>
        <v>0</v>
      </c>
    </row>
    <row r="1084" spans="1:22" x14ac:dyDescent="0.2">
      <c r="A1084">
        <f t="shared" si="1943"/>
        <v>0.5</v>
      </c>
      <c r="B1084">
        <f t="shared" si="1948"/>
        <v>0.39879196441261416</v>
      </c>
      <c r="C1084">
        <f t="shared" si="1949"/>
        <v>0.3016039938726412</v>
      </c>
      <c r="D1084">
        <f t="shared" si="1944"/>
        <v>-0.49999999999999989</v>
      </c>
      <c r="E1084">
        <f t="shared" si="1950"/>
        <v>0.39879196441261427</v>
      </c>
      <c r="F1084">
        <f t="shared" si="1951"/>
        <v>0.30160399387264125</v>
      </c>
      <c r="G1084">
        <f t="shared" si="1945"/>
        <v>0.5</v>
      </c>
      <c r="H1084">
        <f t="shared" si="1952"/>
        <v>-0.39879196441261416</v>
      </c>
      <c r="I1084">
        <f t="shared" si="1953"/>
        <v>-0.3016039938726412</v>
      </c>
      <c r="J1084">
        <f t="shared" si="1946"/>
        <v>0.49999999999999989</v>
      </c>
      <c r="K1084">
        <f t="shared" si="1954"/>
        <v>0.39879196441261427</v>
      </c>
      <c r="L1084">
        <f t="shared" si="1955"/>
        <v>0.30160399387264125</v>
      </c>
      <c r="N1084">
        <v>37.1</v>
      </c>
      <c r="O1084">
        <f t="shared" si="1941"/>
        <v>69.254337749984884</v>
      </c>
      <c r="P1084">
        <f t="shared" si="1942"/>
        <v>20.745662250015116</v>
      </c>
      <c r="R1084">
        <f t="shared" si="1956"/>
        <v>3.1505211453665503</v>
      </c>
      <c r="T1084">
        <f t="shared" si="1947"/>
        <v>20.728241288667412</v>
      </c>
      <c r="V1084">
        <f t="shared" si="1957"/>
        <v>0</v>
      </c>
    </row>
    <row r="1085" spans="1:22" x14ac:dyDescent="0.2">
      <c r="A1085">
        <f t="shared" si="1943"/>
        <v>0.5</v>
      </c>
      <c r="B1085">
        <f t="shared" si="1948"/>
        <v>0.39826495901209802</v>
      </c>
      <c r="C1085">
        <f t="shared" si="1949"/>
        <v>0.30229955743118736</v>
      </c>
      <c r="D1085">
        <f t="shared" si="1944"/>
        <v>-0.49999999999999989</v>
      </c>
      <c r="E1085">
        <f t="shared" si="1950"/>
        <v>0.39826495901209807</v>
      </c>
      <c r="F1085">
        <f t="shared" si="1951"/>
        <v>0.30229955743118742</v>
      </c>
      <c r="G1085">
        <f t="shared" si="1945"/>
        <v>0.5</v>
      </c>
      <c r="H1085">
        <f t="shared" si="1952"/>
        <v>-0.39826495901209802</v>
      </c>
      <c r="I1085">
        <f t="shared" si="1953"/>
        <v>-0.30229955743118736</v>
      </c>
      <c r="J1085">
        <f t="shared" si="1946"/>
        <v>0.49999999999999989</v>
      </c>
      <c r="K1085">
        <f t="shared" si="1954"/>
        <v>0.39826495901209807</v>
      </c>
      <c r="L1085">
        <f t="shared" si="1955"/>
        <v>0.30229955743118742</v>
      </c>
      <c r="N1085">
        <v>37.200000000000003</v>
      </c>
      <c r="O1085">
        <f t="shared" si="1941"/>
        <v>69.266748125845965</v>
      </c>
      <c r="P1085">
        <f t="shared" si="1942"/>
        <v>20.733251874154018</v>
      </c>
      <c r="R1085">
        <f t="shared" si="1956"/>
        <v>3.1604928843216662</v>
      </c>
      <c r="T1085">
        <f t="shared" si="1947"/>
        <v>20.715830912806315</v>
      </c>
      <c r="V1085">
        <f t="shared" si="1957"/>
        <v>0</v>
      </c>
    </row>
    <row r="1086" spans="1:22" x14ac:dyDescent="0.2">
      <c r="A1086">
        <f t="shared" si="1943"/>
        <v>0.5</v>
      </c>
      <c r="B1086">
        <f t="shared" si="1948"/>
        <v>0.39773674042744783</v>
      </c>
      <c r="C1086">
        <f t="shared" si="1949"/>
        <v>0.30299420013285544</v>
      </c>
      <c r="D1086">
        <f t="shared" si="1944"/>
        <v>-0.49999999999999989</v>
      </c>
      <c r="E1086">
        <f t="shared" si="1950"/>
        <v>0.39773674042744789</v>
      </c>
      <c r="F1086">
        <f t="shared" si="1951"/>
        <v>0.3029942001328555</v>
      </c>
      <c r="G1086">
        <f t="shared" si="1945"/>
        <v>0.5</v>
      </c>
      <c r="H1086">
        <f t="shared" si="1952"/>
        <v>-0.39773674042744783</v>
      </c>
      <c r="I1086">
        <f t="shared" si="1953"/>
        <v>-0.30299420013285544</v>
      </c>
      <c r="J1086">
        <f t="shared" si="1946"/>
        <v>0.49999999999999989</v>
      </c>
      <c r="K1086">
        <f t="shared" si="1954"/>
        <v>0.39773674042744789</v>
      </c>
      <c r="L1086">
        <f t="shared" si="1955"/>
        <v>0.3029942001328555</v>
      </c>
      <c r="N1086">
        <v>37.299999999999997</v>
      </c>
      <c r="O1086">
        <f t="shared" si="1941"/>
        <v>69.279218057493694</v>
      </c>
      <c r="P1086">
        <f t="shared" si="1942"/>
        <v>20.720781942506306</v>
      </c>
      <c r="R1086">
        <f t="shared" si="1956"/>
        <v>3.170455659129491</v>
      </c>
      <c r="T1086">
        <f t="shared" si="1947"/>
        <v>20.703360981158603</v>
      </c>
      <c r="V1086">
        <f t="shared" si="1957"/>
        <v>0</v>
      </c>
    </row>
    <row r="1087" spans="1:22" x14ac:dyDescent="0.2">
      <c r="A1087">
        <f t="shared" si="1943"/>
        <v>0.5</v>
      </c>
      <c r="B1087">
        <f t="shared" si="1948"/>
        <v>0.39720731026770895</v>
      </c>
      <c r="C1087">
        <f t="shared" si="1949"/>
        <v>0.30368791986164329</v>
      </c>
      <c r="D1087">
        <f t="shared" si="1944"/>
        <v>-0.49999999999999989</v>
      </c>
      <c r="E1087">
        <f t="shared" si="1950"/>
        <v>0.39720731026770906</v>
      </c>
      <c r="F1087">
        <f t="shared" si="1951"/>
        <v>0.30368791986164334</v>
      </c>
      <c r="G1087">
        <f t="shared" si="1945"/>
        <v>0.5</v>
      </c>
      <c r="H1087">
        <f t="shared" si="1952"/>
        <v>-0.39720731026770895</v>
      </c>
      <c r="I1087">
        <f t="shared" si="1953"/>
        <v>-0.30368791986164329</v>
      </c>
      <c r="J1087">
        <f t="shared" si="1946"/>
        <v>0.49999999999999989</v>
      </c>
      <c r="K1087">
        <f t="shared" si="1954"/>
        <v>0.39720731026770906</v>
      </c>
      <c r="L1087">
        <f t="shared" si="1955"/>
        <v>0.30368791986164334</v>
      </c>
      <c r="N1087">
        <v>37.4</v>
      </c>
      <c r="O1087">
        <f t="shared" si="1941"/>
        <v>69.291747505095955</v>
      </c>
      <c r="P1087">
        <f t="shared" si="1942"/>
        <v>20.708252494904041</v>
      </c>
      <c r="R1087">
        <f t="shared" si="1956"/>
        <v>3.1804094499066409</v>
      </c>
      <c r="T1087">
        <f t="shared" si="1947"/>
        <v>20.690831533556338</v>
      </c>
      <c r="V1087">
        <f t="shared" si="1957"/>
        <v>0</v>
      </c>
    </row>
    <row r="1088" spans="1:22" x14ac:dyDescent="0.2">
      <c r="A1088">
        <f t="shared" si="1943"/>
        <v>0.5</v>
      </c>
      <c r="B1088">
        <f t="shared" si="1948"/>
        <v>0.39667667014561747</v>
      </c>
      <c r="C1088">
        <f t="shared" si="1949"/>
        <v>0.30438071450436027</v>
      </c>
      <c r="D1088">
        <f t="shared" si="1944"/>
        <v>-0.49999999999999989</v>
      </c>
      <c r="E1088">
        <f t="shared" si="1950"/>
        <v>0.39667667014561753</v>
      </c>
      <c r="F1088">
        <f t="shared" si="1951"/>
        <v>0.30438071450436033</v>
      </c>
      <c r="G1088">
        <f t="shared" si="1945"/>
        <v>0.5</v>
      </c>
      <c r="H1088">
        <f t="shared" si="1952"/>
        <v>-0.39667667014561747</v>
      </c>
      <c r="I1088">
        <f t="shared" si="1953"/>
        <v>-0.30438071450436027</v>
      </c>
      <c r="J1088">
        <f t="shared" si="1946"/>
        <v>0.49999999999999989</v>
      </c>
      <c r="K1088">
        <f t="shared" si="1954"/>
        <v>0.39667667014561753</v>
      </c>
      <c r="L1088">
        <f t="shared" si="1955"/>
        <v>0.30438071450436033</v>
      </c>
      <c r="N1088">
        <v>37.5</v>
      </c>
      <c r="O1088">
        <f t="shared" si="1941"/>
        <v>69.304336428710059</v>
      </c>
      <c r="P1088">
        <f t="shared" si="1942"/>
        <v>20.695663571289945</v>
      </c>
      <c r="R1088">
        <f t="shared" si="1956"/>
        <v>3.1903542367759989</v>
      </c>
      <c r="T1088">
        <f t="shared" si="1947"/>
        <v>20.678242609942242</v>
      </c>
      <c r="V1088">
        <f t="shared" si="1957"/>
        <v>0</v>
      </c>
    </row>
    <row r="1089" spans="1:22" x14ac:dyDescent="0.2">
      <c r="A1089">
        <f t="shared" si="1943"/>
        <v>0.5</v>
      </c>
      <c r="B1089">
        <f t="shared" si="1948"/>
        <v>0.39614482167759529</v>
      </c>
      <c r="C1089">
        <f t="shared" si="1949"/>
        <v>0.30507258195063375</v>
      </c>
      <c r="D1089">
        <f t="shared" si="1944"/>
        <v>-0.49999999999999989</v>
      </c>
      <c r="E1089">
        <f t="shared" si="1950"/>
        <v>0.39614482167759535</v>
      </c>
      <c r="F1089">
        <f t="shared" si="1951"/>
        <v>0.3050725819506338</v>
      </c>
      <c r="G1089">
        <f t="shared" si="1945"/>
        <v>0.5</v>
      </c>
      <c r="H1089">
        <f t="shared" si="1952"/>
        <v>-0.39614482167759529</v>
      </c>
      <c r="I1089">
        <f t="shared" si="1953"/>
        <v>-0.30507258195063375</v>
      </c>
      <c r="J1089">
        <f t="shared" si="1946"/>
        <v>0.49999999999999989</v>
      </c>
      <c r="K1089">
        <f t="shared" si="1954"/>
        <v>0.39614482167759535</v>
      </c>
      <c r="L1089">
        <f t="shared" si="1955"/>
        <v>0.3050725819506338</v>
      </c>
      <c r="N1089">
        <v>37.6</v>
      </c>
      <c r="O1089">
        <f t="shared" si="1941"/>
        <v>69.316984788282653</v>
      </c>
      <c r="P1089">
        <f t="shared" si="1942"/>
        <v>20.683015211717354</v>
      </c>
      <c r="R1089">
        <f t="shared" si="1956"/>
        <v>3.2002899998669108</v>
      </c>
      <c r="T1089">
        <f t="shared" si="1947"/>
        <v>20.665594250369651</v>
      </c>
      <c r="V1089">
        <f t="shared" si="1957"/>
        <v>0</v>
      </c>
    </row>
    <row r="1090" spans="1:22" x14ac:dyDescent="0.2">
      <c r="A1090">
        <f t="shared" si="1943"/>
        <v>0.5</v>
      </c>
      <c r="B1090">
        <f t="shared" si="1948"/>
        <v>0.39561176648374496</v>
      </c>
      <c r="C1090">
        <f t="shared" si="1949"/>
        <v>0.30576352009291552</v>
      </c>
      <c r="D1090">
        <f t="shared" si="1944"/>
        <v>-0.49999999999999989</v>
      </c>
      <c r="E1090">
        <f t="shared" si="1950"/>
        <v>0.39561176648374502</v>
      </c>
      <c r="F1090">
        <f t="shared" si="1951"/>
        <v>0.30576352009291557</v>
      </c>
      <c r="G1090">
        <f t="shared" si="1945"/>
        <v>0.5</v>
      </c>
      <c r="H1090">
        <f t="shared" si="1952"/>
        <v>-0.39561176648374496</v>
      </c>
      <c r="I1090">
        <f t="shared" si="1953"/>
        <v>-0.30576352009291552</v>
      </c>
      <c r="J1090">
        <f t="shared" si="1946"/>
        <v>0.49999999999999989</v>
      </c>
      <c r="K1090">
        <f t="shared" si="1954"/>
        <v>0.39561176648374502</v>
      </c>
      <c r="L1090">
        <f t="shared" si="1955"/>
        <v>0.30576352009291557</v>
      </c>
      <c r="N1090">
        <v>37.700000000000003</v>
      </c>
      <c r="O1090">
        <f t="shared" si="1941"/>
        <v>69.329692543649699</v>
      </c>
      <c r="P1090">
        <f t="shared" si="1942"/>
        <v>20.670307456350308</v>
      </c>
      <c r="R1090">
        <f t="shared" si="1956"/>
        <v>3.2102167193154081</v>
      </c>
      <c r="T1090">
        <f t="shared" si="1947"/>
        <v>20.652886495002605</v>
      </c>
      <c r="V1090">
        <f t="shared" si="1957"/>
        <v>0</v>
      </c>
    </row>
    <row r="1091" spans="1:22" x14ac:dyDescent="0.2">
      <c r="A1091">
        <f t="shared" si="1943"/>
        <v>0.5</v>
      </c>
      <c r="B1091">
        <f t="shared" si="1948"/>
        <v>0.39507750618784515</v>
      </c>
      <c r="C1091">
        <f t="shared" si="1949"/>
        <v>0.30645352682648813</v>
      </c>
      <c r="D1091">
        <f t="shared" si="1944"/>
        <v>-0.49999999999999989</v>
      </c>
      <c r="E1091">
        <f t="shared" si="1950"/>
        <v>0.39507750618784521</v>
      </c>
      <c r="F1091">
        <f t="shared" si="1951"/>
        <v>0.30645352682648819</v>
      </c>
      <c r="G1091">
        <f t="shared" si="1945"/>
        <v>0.5</v>
      </c>
      <c r="H1091">
        <f t="shared" si="1952"/>
        <v>-0.39507750618784515</v>
      </c>
      <c r="I1091">
        <f t="shared" si="1953"/>
        <v>-0.30645352682648813</v>
      </c>
      <c r="J1091">
        <f t="shared" si="1946"/>
        <v>0.49999999999999989</v>
      </c>
      <c r="K1091">
        <f t="shared" si="1954"/>
        <v>0.39507750618784521</v>
      </c>
      <c r="L1091">
        <f t="shared" si="1955"/>
        <v>0.30645352682648819</v>
      </c>
      <c r="N1091">
        <v>37.799999999999997</v>
      </c>
      <c r="O1091">
        <f t="shared" si="1941"/>
        <v>69.342459654536469</v>
      </c>
      <c r="P1091">
        <f t="shared" si="1942"/>
        <v>20.657540345463538</v>
      </c>
      <c r="R1091">
        <f t="shared" si="1956"/>
        <v>3.2201343752643155</v>
      </c>
      <c r="T1091">
        <f t="shared" si="1947"/>
        <v>20.640119384115835</v>
      </c>
      <c r="V1091">
        <f t="shared" si="1957"/>
        <v>0</v>
      </c>
    </row>
    <row r="1092" spans="1:22" x14ac:dyDescent="0.2">
      <c r="A1092">
        <f t="shared" si="1943"/>
        <v>0.5</v>
      </c>
      <c r="B1092">
        <f t="shared" si="1948"/>
        <v>0.39454204241734531</v>
      </c>
      <c r="C1092">
        <f t="shared" si="1949"/>
        <v>0.30714260004947153</v>
      </c>
      <c r="D1092">
        <f t="shared" si="1944"/>
        <v>-0.49999999999999989</v>
      </c>
      <c r="E1092">
        <f t="shared" si="1950"/>
        <v>0.39454204241734536</v>
      </c>
      <c r="F1092">
        <f t="shared" si="1951"/>
        <v>0.30714260004947158</v>
      </c>
      <c r="G1092">
        <f t="shared" si="1945"/>
        <v>0.5</v>
      </c>
      <c r="H1092">
        <f t="shared" si="1952"/>
        <v>-0.39454204241734531</v>
      </c>
      <c r="I1092">
        <f t="shared" si="1953"/>
        <v>-0.30714260004947153</v>
      </c>
      <c r="J1092">
        <f t="shared" si="1946"/>
        <v>0.49999999999999989</v>
      </c>
      <c r="K1092">
        <f t="shared" si="1954"/>
        <v>0.39454204241734536</v>
      </c>
      <c r="L1092">
        <f t="shared" si="1955"/>
        <v>0.30714260004947158</v>
      </c>
      <c r="N1092">
        <v>37.9</v>
      </c>
      <c r="O1092">
        <f t="shared" si="1941"/>
        <v>69.35528608055742</v>
      </c>
      <c r="P1092">
        <f t="shared" si="1942"/>
        <v>20.644713919442584</v>
      </c>
      <c r="R1092">
        <f t="shared" si="1956"/>
        <v>3.2300429478635451</v>
      </c>
      <c r="T1092">
        <f t="shared" si="1947"/>
        <v>20.627292958094881</v>
      </c>
      <c r="V1092">
        <f t="shared" si="1957"/>
        <v>0</v>
      </c>
    </row>
    <row r="1093" spans="1:22" x14ac:dyDescent="0.2">
      <c r="A1093">
        <f t="shared" si="1943"/>
        <v>0.5</v>
      </c>
      <c r="B1093">
        <f t="shared" si="1948"/>
        <v>0.3940053768033609</v>
      </c>
      <c r="C1093">
        <f t="shared" si="1949"/>
        <v>0.30783073766282909</v>
      </c>
      <c r="D1093">
        <f t="shared" si="1944"/>
        <v>-0.49999999999999989</v>
      </c>
      <c r="E1093">
        <f t="shared" si="1950"/>
        <v>0.39400537680336095</v>
      </c>
      <c r="F1093">
        <f t="shared" si="1951"/>
        <v>0.30783073766282915</v>
      </c>
      <c r="G1093">
        <f t="shared" si="1945"/>
        <v>0.5</v>
      </c>
      <c r="H1093">
        <f t="shared" si="1952"/>
        <v>-0.3940053768033609</v>
      </c>
      <c r="I1093">
        <f t="shared" si="1953"/>
        <v>-0.30783073766282909</v>
      </c>
      <c r="J1093">
        <f t="shared" si="1946"/>
        <v>0.49999999999999989</v>
      </c>
      <c r="K1093">
        <f t="shared" si="1954"/>
        <v>0.39400537680336095</v>
      </c>
      <c r="L1093">
        <f t="shared" si="1955"/>
        <v>0.30783073766282915</v>
      </c>
      <c r="N1093">
        <v>38</v>
      </c>
      <c r="O1093">
        <f t="shared" si="1941"/>
        <v>69.368171781216262</v>
      </c>
      <c r="P1093">
        <f t="shared" si="1942"/>
        <v>20.631828218783735</v>
      </c>
      <c r="R1093">
        <f t="shared" si="1956"/>
        <v>3.239942417270175</v>
      </c>
      <c r="T1093">
        <f t="shared" si="1947"/>
        <v>20.614407257436032</v>
      </c>
      <c r="V1093">
        <f t="shared" si="1957"/>
        <v>0</v>
      </c>
    </row>
    <row r="1094" spans="1:22" x14ac:dyDescent="0.2">
      <c r="A1094">
        <f t="shared" si="1943"/>
        <v>0.5</v>
      </c>
      <c r="B1094">
        <f t="shared" si="1948"/>
        <v>0.39346751098066857</v>
      </c>
      <c r="C1094">
        <f t="shared" si="1949"/>
        <v>0.30851793757037427</v>
      </c>
      <c r="D1094">
        <f t="shared" si="1944"/>
        <v>-0.49999999999999989</v>
      </c>
      <c r="E1094">
        <f t="shared" si="1950"/>
        <v>0.39346751098066862</v>
      </c>
      <c r="F1094">
        <f t="shared" si="1951"/>
        <v>0.30851793757037432</v>
      </c>
      <c r="G1094">
        <f t="shared" si="1945"/>
        <v>0.5</v>
      </c>
      <c r="H1094">
        <f t="shared" si="1952"/>
        <v>-0.39346751098066857</v>
      </c>
      <c r="I1094">
        <f t="shared" si="1953"/>
        <v>-0.30851793757037427</v>
      </c>
      <c r="J1094">
        <f t="shared" si="1946"/>
        <v>0.49999999999999989</v>
      </c>
      <c r="K1094">
        <f t="shared" si="1954"/>
        <v>0.39346751098066862</v>
      </c>
      <c r="L1094">
        <f t="shared" si="1955"/>
        <v>0.30851793757037432</v>
      </c>
      <c r="N1094">
        <v>38.1</v>
      </c>
      <c r="O1094">
        <f t="shared" si="1941"/>
        <v>69.381116715905875</v>
      </c>
      <c r="P1094">
        <f t="shared" si="1942"/>
        <v>20.618883284094128</v>
      </c>
      <c r="R1094">
        <f t="shared" si="1956"/>
        <v>3.2498327636487545</v>
      </c>
      <c r="T1094">
        <f t="shared" si="1947"/>
        <v>20.601462322746425</v>
      </c>
      <c r="V1094">
        <f t="shared" si="1957"/>
        <v>0</v>
      </c>
    </row>
    <row r="1095" spans="1:22" x14ac:dyDescent="0.2">
      <c r="A1095">
        <f t="shared" si="1943"/>
        <v>0.5</v>
      </c>
      <c r="B1095">
        <f t="shared" si="1948"/>
        <v>0.39292844658770087</v>
      </c>
      <c r="C1095">
        <f t="shared" si="1949"/>
        <v>0.30920419767877705</v>
      </c>
      <c r="D1095">
        <f t="shared" si="1944"/>
        <v>-0.49999999999999989</v>
      </c>
      <c r="E1095">
        <f t="shared" si="1950"/>
        <v>0.39292844658770093</v>
      </c>
      <c r="F1095">
        <f t="shared" si="1951"/>
        <v>0.3092041976787771</v>
      </c>
      <c r="G1095">
        <f t="shared" si="1945"/>
        <v>0.5</v>
      </c>
      <c r="H1095">
        <f t="shared" si="1952"/>
        <v>-0.39292844658770087</v>
      </c>
      <c r="I1095">
        <f t="shared" si="1953"/>
        <v>-0.30920419767877705</v>
      </c>
      <c r="J1095">
        <f t="shared" si="1946"/>
        <v>0.49999999999999989</v>
      </c>
      <c r="K1095">
        <f t="shared" si="1954"/>
        <v>0.39292844658770093</v>
      </c>
      <c r="L1095">
        <f t="shared" si="1955"/>
        <v>0.3092041976787771</v>
      </c>
      <c r="N1095">
        <v>38.200000000000003</v>
      </c>
      <c r="O1095">
        <f t="shared" si="1941"/>
        <v>69.394120843908198</v>
      </c>
      <c r="P1095">
        <f t="shared" si="1942"/>
        <v>20.605879156091799</v>
      </c>
      <c r="R1095">
        <f t="shared" si="1956"/>
        <v>3.259713967171372</v>
      </c>
      <c r="T1095">
        <f t="shared" si="1947"/>
        <v>20.588458194744096</v>
      </c>
      <c r="V1095">
        <f t="shared" si="1957"/>
        <v>0</v>
      </c>
    </row>
    <row r="1096" spans="1:22" x14ac:dyDescent="0.2">
      <c r="A1096">
        <f t="shared" si="1943"/>
        <v>0.5</v>
      </c>
      <c r="B1096">
        <f t="shared" si="1948"/>
        <v>0.3923881852665414</v>
      </c>
      <c r="C1096">
        <f t="shared" si="1949"/>
        <v>0.30988951589756997</v>
      </c>
      <c r="D1096">
        <f t="shared" si="1944"/>
        <v>-0.49999999999999989</v>
      </c>
      <c r="E1096">
        <f t="shared" si="1950"/>
        <v>0.39238818526654146</v>
      </c>
      <c r="F1096">
        <f t="shared" si="1951"/>
        <v>0.30988951589757002</v>
      </c>
      <c r="G1096">
        <f t="shared" si="1945"/>
        <v>0.5</v>
      </c>
      <c r="H1096">
        <f t="shared" si="1952"/>
        <v>-0.3923881852665414</v>
      </c>
      <c r="I1096">
        <f t="shared" si="1953"/>
        <v>-0.30988951589756997</v>
      </c>
      <c r="J1096">
        <f t="shared" si="1946"/>
        <v>0.49999999999999989</v>
      </c>
      <c r="K1096">
        <f t="shared" si="1954"/>
        <v>0.39238818526654146</v>
      </c>
      <c r="L1096">
        <f t="shared" si="1955"/>
        <v>0.30988951589757002</v>
      </c>
      <c r="N1096">
        <v>38.299999999999997</v>
      </c>
      <c r="O1096">
        <f t="shared" si="1941"/>
        <v>69.407184124394348</v>
      </c>
      <c r="P1096">
        <f t="shared" si="1942"/>
        <v>20.592815875605663</v>
      </c>
      <c r="R1096">
        <f t="shared" si="1956"/>
        <v>3.2695860080179528</v>
      </c>
      <c r="T1096">
        <f t="shared" si="1947"/>
        <v>20.575394914257959</v>
      </c>
      <c r="V1096">
        <f t="shared" si="1957"/>
        <v>0</v>
      </c>
    </row>
    <row r="1097" spans="1:22" x14ac:dyDescent="0.2">
      <c r="A1097">
        <f t="shared" si="1943"/>
        <v>0.5</v>
      </c>
      <c r="B1097">
        <f t="shared" si="1948"/>
        <v>0.39184672866291986</v>
      </c>
      <c r="C1097">
        <f t="shared" si="1949"/>
        <v>0.3105738901391551</v>
      </c>
      <c r="D1097">
        <f t="shared" si="1944"/>
        <v>-0.49999999999999989</v>
      </c>
      <c r="E1097">
        <f t="shared" si="1950"/>
        <v>0.39184672866291992</v>
      </c>
      <c r="F1097">
        <f t="shared" si="1951"/>
        <v>0.31057389013915515</v>
      </c>
      <c r="G1097">
        <f t="shared" si="1945"/>
        <v>0.5</v>
      </c>
      <c r="H1097">
        <f t="shared" si="1952"/>
        <v>-0.39184672866291986</v>
      </c>
      <c r="I1097">
        <f t="shared" si="1953"/>
        <v>-0.3105738901391551</v>
      </c>
      <c r="J1097">
        <f t="shared" si="1946"/>
        <v>0.49999999999999989</v>
      </c>
      <c r="K1097">
        <f t="shared" si="1954"/>
        <v>0.39184672866291992</v>
      </c>
      <c r="L1097">
        <f t="shared" si="1955"/>
        <v>0.31057389013915515</v>
      </c>
      <c r="N1097">
        <v>38.4</v>
      </c>
      <c r="O1097">
        <f t="shared" ref="O1097:O1160" si="1958">(DEGREES(ACOS(((-(((SUMPRODUCT(G1097:I1097,$I$8:$K$8))*(SUMPRODUCT(G1097:I1097,$I$10:$K$10))-(SUMPRODUCT(J1097:L1097,$I$8:$K$8))*(SUMPRODUCT(J1097:L1097,$I$10:$K$10)))-((SUMPRODUCT(A1097:C1097,$I$8:$K$8))*(SUMPRODUCT(A1097:C1097,$I$10:$K$10))-(SUMPRODUCT(D1097:F1097,$I$8:$K$8))*(SUMPRODUCT(D1097:F1097,$I$10:$K$10))))*(((SUMPRODUCT(G1097:I1097,$I$8:$K$8))*(SUMPRODUCT(G1097:I1097,$I$10:$K$10))+(SUMPRODUCT(J1097:L1097,$I$8:$K$8))*(SUMPRODUCT(J1097:L1097,$I$10:$K$10)))-((SUMPRODUCT(A1097:C1097,$I$8:$K$8))*(SUMPRODUCT(A1097:C1097,$I$10:$K$10))+(SUMPRODUCT(D1097:F1097,$I$8:$K$8))*(SUMPRODUCT(D1097:F1097,$I$10:$K$10)))))-((((SUMPRODUCT(A1097:C1097,$I$8:$K$8))*(SUMPRODUCT(D1097:F1097,$I$10:$K$10))+(SUMPRODUCT(A1097:C1097,$I$10:$K$10))*(SUMPRODUCT(D1097:F1097,$I$8:$K$8)))-((SUMPRODUCT(G1097:I1097,$I$8:$K$8))*(SUMPRODUCT(J1097:L1097,$I$10:$K$10))+(SUMPRODUCT(G1097:I1097,$I$10:$K$10))*(SUMPRODUCT(J1097:L1097,$I$8:$K$8))))*(SQRT(((((SUMPRODUCT(G1097:I1097,$I$8:$K$8))*(SUMPRODUCT(G1097:I1097,$I$10:$K$10))-(SUMPRODUCT(J1097:L1097,$I$8:$K$8))*(SUMPRODUCT(J1097:L1097,$I$10:$K$10)))-((SUMPRODUCT(A1097:C1097,$I$8:$K$8))*(SUMPRODUCT(A1097:C1097,$I$10:$K$10))-(SUMPRODUCT(D1097:F1097,$I$8:$K$8))*(SUMPRODUCT(D1097:F1097,$I$10:$K$10))))^2)+((((SUMPRODUCT(A1097:C1097,$I$8:$K$8))*(SUMPRODUCT(D1097:F1097,$I$10:$K$10))+(SUMPRODUCT(A1097:C1097,$I$10:$K$10))*(SUMPRODUCT(D1097:F1097,$I$8:$K$8)))-((SUMPRODUCT(G1097:I1097,$I$8:$K$8))*(SUMPRODUCT(J1097:L1097,$I$10:$K$10))+(SUMPRODUCT(G1097:I1097,$I$10:$K$10))*(SUMPRODUCT(J1097:L1097,$I$8:$K$8))))^2)-((((SUMPRODUCT(G1097:I1097,$I$8:$K$8))*(SUMPRODUCT(G1097:I1097,$I$10:$K$10))+(SUMPRODUCT(J1097:L1097,$I$8:$K$8))*(SUMPRODUCT(J1097:L1097,$I$10:$K$10)))-((SUMPRODUCT(A1097:C1097,$I$8:$K$8))*(SUMPRODUCT(A1097:C1097,$I$10:$K$10))+(SUMPRODUCT(D1097:F1097,$I$8:$K$8))*(SUMPRODUCT(D1097:F1097,$I$10:$K$10))))^2)))))/(((((SUMPRODUCT(G1097:I1097,$I$8:$K$8))*(SUMPRODUCT(G1097:I1097,$I$10:$K$10))-(SUMPRODUCT(J1097:L1097,$I$8:$K$8))*(SUMPRODUCT(J1097:L1097,$I$10:$K$10)))-((SUMPRODUCT(A1097:C1097,$I$8:$K$8))*(SUMPRODUCT(A1097:C1097,$I$10:$K$10))-(SUMPRODUCT(D1097:F1097,$I$8:$K$8))*(SUMPRODUCT(D1097:F1097,$I$10:$K$10))))^2)+((((SUMPRODUCT(A1097:C1097,$I$8:$K$8))*(SUMPRODUCT(D1097:F1097,$I$10:$K$10))+(SUMPRODUCT(A1097:C1097,$I$10:$K$10))*(SUMPRODUCT(D1097:F1097,$I$8:$K$8)))-((SUMPRODUCT(G1097:I1097,$I$8:$K$8))*(SUMPRODUCT(J1097:L1097,$I$10:$K$10))+(SUMPRODUCT(G1097:I1097,$I$10:$K$10))*(SUMPRODUCT(J1097:L1097,$I$8:$K$8))))^2)))))/2</f>
        <v>69.420306516424418</v>
      </c>
      <c r="P1097">
        <f t="shared" ref="P1097:P1160" si="1959">(DEGREES(ACOS(((-(((SUMPRODUCT(G1097:I1097,$I$8:$K$8))*(SUMPRODUCT(G1097:I1097,$I$10:$K$10))-(SUMPRODUCT(J1097:L1097,$I$8:$K$8))*(SUMPRODUCT(J1097:L1097,$I$10:$K$10)))-((SUMPRODUCT(A1097:C1097,$I$8:$K$8))*(SUMPRODUCT(A1097:C1097,$I$10:$K$10))-(SUMPRODUCT(D1097:F1097,$I$8:$K$8))*(SUMPRODUCT(D1097:F1097,$I$10:$K$10))))*(((SUMPRODUCT(G1097:I1097,$I$8:$K$8))*(SUMPRODUCT(G1097:I1097,$I$10:$K$10))+(SUMPRODUCT(J1097:L1097,$I$8:$K$8))*(SUMPRODUCT(J1097:L1097,$I$10:$K$10)))-((SUMPRODUCT(A1097:C1097,$I$8:$K$8))*(SUMPRODUCT(A1097:C1097,$I$10:$K$10))+(SUMPRODUCT(D1097:F1097,$I$8:$K$8))*(SUMPRODUCT(D1097:F1097,$I$10:$K$10)))))+((((SUMPRODUCT(A1097:C1097,$I$8:$K$8))*(SUMPRODUCT(D1097:F1097,$I$10:$K$10))+(SUMPRODUCT(A1097:C1097,$I$10:$K$10))*(SUMPRODUCT(D1097:F1097,$I$8:$K$8)))-((SUMPRODUCT(G1097:I1097,$I$8:$K$8))*(SUMPRODUCT(J1097:L1097,$I$10:$K$10))+(SUMPRODUCT(G1097:I1097,$I$10:$K$10))*(SUMPRODUCT(J1097:L1097,$I$8:$K$8))))*(SQRT(((((SUMPRODUCT(G1097:I1097,$I$8:$K$8))*(SUMPRODUCT(G1097:I1097,$I$10:$K$10))-(SUMPRODUCT(J1097:L1097,$I$8:$K$8))*(SUMPRODUCT(J1097:L1097,$I$10:$K$10)))-((SUMPRODUCT(A1097:C1097,$I$8:$K$8))*(SUMPRODUCT(A1097:C1097,$I$10:$K$10))-(SUMPRODUCT(D1097:F1097,$I$8:$K$8))*(SUMPRODUCT(D1097:F1097,$I$10:$K$10))))^2)+((((SUMPRODUCT(A1097:C1097,$I$8:$K$8))*(SUMPRODUCT(D1097:F1097,$I$10:$K$10))+(SUMPRODUCT(A1097:C1097,$I$10:$K$10))*(SUMPRODUCT(D1097:F1097,$I$8:$K$8)))-((SUMPRODUCT(G1097:I1097,$I$8:$K$8))*(SUMPRODUCT(J1097:L1097,$I$10:$K$10))+(SUMPRODUCT(G1097:I1097,$I$10:$K$10))*(SUMPRODUCT(J1097:L1097,$I$8:$K$8))))^2)-((((SUMPRODUCT(G1097:I1097,$I$8:$K$8))*(SUMPRODUCT(G1097:I1097,$I$10:$K$10))+(SUMPRODUCT(J1097:L1097,$I$8:$K$8))*(SUMPRODUCT(J1097:L1097,$I$10:$K$10)))-((SUMPRODUCT(A1097:C1097,$I$8:$K$8))*(SUMPRODUCT(A1097:C1097,$I$10:$K$10))+(SUMPRODUCT(D1097:F1097,$I$8:$K$8))*(SUMPRODUCT(D1097:F1097,$I$10:$K$10))))^2)))))/(((((SUMPRODUCT(G1097:I1097,$I$8:$K$8))*(SUMPRODUCT(G1097:I1097,$I$10:$K$10))-(SUMPRODUCT(J1097:L1097,$I$8:$K$8))*(SUMPRODUCT(J1097:L1097,$I$10:$K$10)))-((SUMPRODUCT(A1097:C1097,$I$8:$K$8))*(SUMPRODUCT(A1097:C1097,$I$10:$K$10))-(SUMPRODUCT(D1097:F1097,$I$8:$K$8))*(SUMPRODUCT(D1097:F1097,$I$10:$K$10))))^2)+((((SUMPRODUCT(A1097:C1097,$I$8:$K$8))*(SUMPRODUCT(D1097:F1097,$I$10:$K$10))+(SUMPRODUCT(A1097:C1097,$I$10:$K$10))*(SUMPRODUCT(D1097:F1097,$I$8:$K$8)))-((SUMPRODUCT(G1097:I1097,$I$8:$K$8))*(SUMPRODUCT(J1097:L1097,$I$10:$K$10))+(SUMPRODUCT(G1097:I1097,$I$10:$K$10))*(SUMPRODUCT(J1097:L1097,$I$8:$K$8))))^2)))))/2</f>
        <v>20.579693483575586</v>
      </c>
      <c r="R1097">
        <f t="shared" si="1956"/>
        <v>3.2794488663763772</v>
      </c>
      <c r="T1097">
        <f t="shared" si="1947"/>
        <v>20.562272522227882</v>
      </c>
      <c r="V1097">
        <f t="shared" si="1957"/>
        <v>0</v>
      </c>
    </row>
    <row r="1098" spans="1:22" x14ac:dyDescent="0.2">
      <c r="A1098">
        <f t="shared" ref="A1098:A1161" si="1960">(1/(SQRT(2)))*(COS(RADIANS(45)))</f>
        <v>0.5</v>
      </c>
      <c r="B1098">
        <f t="shared" si="1948"/>
        <v>0.3913040784262069</v>
      </c>
      <c r="C1098">
        <f t="shared" si="1949"/>
        <v>0.31125731831880971</v>
      </c>
      <c r="D1098">
        <f t="shared" ref="D1098:D1161" si="1961">(-((1/(SQRT(2)))*(SIN(RADIANS(45)))))</f>
        <v>-0.49999999999999989</v>
      </c>
      <c r="E1098">
        <f t="shared" si="1950"/>
        <v>0.39130407842620696</v>
      </c>
      <c r="F1098">
        <f t="shared" si="1951"/>
        <v>0.31125731831880976</v>
      </c>
      <c r="G1098">
        <f t="shared" ref="G1098:G1161" si="1962">(1/(SQRT(2)))*(COS(RADIANS(-45)))</f>
        <v>0.5</v>
      </c>
      <c r="H1098">
        <f t="shared" si="1952"/>
        <v>-0.3913040784262069</v>
      </c>
      <c r="I1098">
        <f t="shared" si="1953"/>
        <v>-0.31125731831880971</v>
      </c>
      <c r="J1098">
        <f t="shared" ref="J1098:J1161" si="1963">(-((1/(SQRT(2)))*(SIN(RADIANS(-45)))))</f>
        <v>0.49999999999999989</v>
      </c>
      <c r="K1098">
        <f t="shared" si="1954"/>
        <v>0.39130407842620696</v>
      </c>
      <c r="L1098">
        <f t="shared" si="1955"/>
        <v>0.31125731831880976</v>
      </c>
      <c r="N1098">
        <v>38.5</v>
      </c>
      <c r="O1098">
        <f t="shared" si="1958"/>
        <v>69.433487978947554</v>
      </c>
      <c r="P1098">
        <f t="shared" si="1959"/>
        <v>20.566512021052464</v>
      </c>
      <c r="R1098">
        <f t="shared" si="1956"/>
        <v>3.2893025224427923</v>
      </c>
      <c r="T1098">
        <f t="shared" ref="T1098:T1161" si="1964">(P1098-$V$2516)</f>
        <v>20.549091059704761</v>
      </c>
      <c r="V1098">
        <f t="shared" si="1957"/>
        <v>0</v>
      </c>
    </row>
    <row r="1099" spans="1:22" x14ac:dyDescent="0.2">
      <c r="A1099">
        <f t="shared" si="1960"/>
        <v>0.5</v>
      </c>
      <c r="B1099">
        <f t="shared" si="1948"/>
        <v>0.39076023620940931</v>
      </c>
      <c r="C1099">
        <f t="shared" si="1949"/>
        <v>0.31193979835469304</v>
      </c>
      <c r="D1099">
        <f t="shared" si="1961"/>
        <v>-0.49999999999999989</v>
      </c>
      <c r="E1099">
        <f t="shared" si="1950"/>
        <v>0.39076023620940936</v>
      </c>
      <c r="F1099">
        <f t="shared" si="1951"/>
        <v>0.3119397983546931</v>
      </c>
      <c r="G1099">
        <f t="shared" si="1962"/>
        <v>0.5</v>
      </c>
      <c r="H1099">
        <f t="shared" si="1952"/>
        <v>-0.39076023620940931</v>
      </c>
      <c r="I1099">
        <f t="shared" si="1953"/>
        <v>-0.31193979835469304</v>
      </c>
      <c r="J1099">
        <f t="shared" si="1963"/>
        <v>0.49999999999999989</v>
      </c>
      <c r="K1099">
        <f t="shared" si="1954"/>
        <v>0.39076023620940936</v>
      </c>
      <c r="L1099">
        <f t="shared" si="1955"/>
        <v>0.3119397983546931</v>
      </c>
      <c r="N1099">
        <v>38.6</v>
      </c>
      <c r="O1099">
        <f t="shared" si="1958"/>
        <v>69.446728470801858</v>
      </c>
      <c r="P1099">
        <f t="shared" si="1959"/>
        <v>20.553271529198152</v>
      </c>
      <c r="R1099">
        <f t="shared" si="1956"/>
        <v>3.299146956421616</v>
      </c>
      <c r="T1099">
        <f t="shared" si="1964"/>
        <v>20.535850567850449</v>
      </c>
      <c r="V1099">
        <f t="shared" si="1957"/>
        <v>0</v>
      </c>
    </row>
    <row r="1100" spans="1:22" x14ac:dyDescent="0.2">
      <c r="A1100">
        <f t="shared" si="1960"/>
        <v>0.5</v>
      </c>
      <c r="B1100">
        <f t="shared" ref="B1100:B1163" si="1965">((1/(SQRT(2)))*(COS(RADIANS(N1100))))*(SIN(RADIANS(45)))</f>
        <v>0.39021520366916473</v>
      </c>
      <c r="C1100">
        <f t="shared" ref="C1100:C1163" si="1966">((1/(SQRT(2)))*(SIN(RADIANS(N1100))))*(SIN(RADIANS(45)))</f>
        <v>0.31262132816785254</v>
      </c>
      <c r="D1100">
        <f t="shared" si="1961"/>
        <v>-0.49999999999999989</v>
      </c>
      <c r="E1100">
        <f t="shared" ref="E1100:E1163" si="1967">((1/(SQRT(2)))*(COS(RADIANS(N1100))))*(COS(RADIANS(45)))</f>
        <v>0.39021520366916485</v>
      </c>
      <c r="F1100">
        <f t="shared" ref="F1100:F1163" si="1968">(((1/(SQRT(2)))*(SIN(RADIANS(N1100))))*(COS(RADIANS(45))))</f>
        <v>0.3126213281678526</v>
      </c>
      <c r="G1100">
        <f t="shared" si="1962"/>
        <v>0.5</v>
      </c>
      <c r="H1100">
        <f t="shared" ref="H1100:H1163" si="1969">((1/(SQRT(2)))*(COS(RADIANS(N1100))))*(SIN(RADIANS(-45)))</f>
        <v>-0.39021520366916473</v>
      </c>
      <c r="I1100">
        <f t="shared" ref="I1100:I1163" si="1970">((1/(SQRT(2)))*(SIN(RADIANS(N1100))))*(SIN(RADIANS(-45)))</f>
        <v>-0.31262132816785254</v>
      </c>
      <c r="J1100">
        <f t="shared" si="1963"/>
        <v>0.49999999999999989</v>
      </c>
      <c r="K1100">
        <f t="shared" ref="K1100:K1163" si="1971">((1/(SQRT(2)))*(COS(RADIANS(N1100))))*(COS(RADIANS(-45)))</f>
        <v>0.39021520366916485</v>
      </c>
      <c r="L1100">
        <f t="shared" ref="L1100:L1163" si="1972">(((1/(SQRT(2)))*(SIN(RADIANS(N1100))))*(COS(RADIANS(-45))))</f>
        <v>0.3126213281678526</v>
      </c>
      <c r="N1100">
        <v>38.700000000000003</v>
      </c>
      <c r="O1100">
        <f t="shared" si="1958"/>
        <v>69.460027950714391</v>
      </c>
      <c r="P1100">
        <f t="shared" si="1959"/>
        <v>20.539972049285609</v>
      </c>
      <c r="R1100">
        <f t="shared" ref="R1100:R1163" si="1973">P1100-P1280</f>
        <v>3.3089821485259066</v>
      </c>
      <c r="T1100">
        <f t="shared" si="1964"/>
        <v>20.522551087937906</v>
      </c>
      <c r="V1100">
        <f t="shared" ref="V1100:V1163" si="1974">IF(T1100=0,N1100,0)</f>
        <v>0</v>
      </c>
    </row>
    <row r="1101" spans="1:22" x14ac:dyDescent="0.2">
      <c r="A1101">
        <f t="shared" si="1960"/>
        <v>0.5</v>
      </c>
      <c r="B1101">
        <f t="shared" si="1965"/>
        <v>0.389668982465737</v>
      </c>
      <c r="C1101">
        <f t="shared" si="1966"/>
        <v>0.31330190568223015</v>
      </c>
      <c r="D1101">
        <f t="shared" si="1961"/>
        <v>-0.49999999999999989</v>
      </c>
      <c r="E1101">
        <f t="shared" si="1967"/>
        <v>0.38966898246573706</v>
      </c>
      <c r="F1101">
        <f t="shared" si="1968"/>
        <v>0.31330190568223021</v>
      </c>
      <c r="G1101">
        <f t="shared" si="1962"/>
        <v>0.5</v>
      </c>
      <c r="H1101">
        <f t="shared" si="1969"/>
        <v>-0.389668982465737</v>
      </c>
      <c r="I1101">
        <f t="shared" si="1970"/>
        <v>-0.31330190568223015</v>
      </c>
      <c r="J1101">
        <f t="shared" si="1963"/>
        <v>0.49999999999999989</v>
      </c>
      <c r="K1101">
        <f t="shared" si="1971"/>
        <v>0.38966898246573706</v>
      </c>
      <c r="L1101">
        <f t="shared" si="1972"/>
        <v>0.31330190568223021</v>
      </c>
      <c r="N1101">
        <v>38.799999999999997</v>
      </c>
      <c r="O1101">
        <f t="shared" si="1958"/>
        <v>69.473386377301125</v>
      </c>
      <c r="P1101">
        <f t="shared" si="1959"/>
        <v>20.526613622698878</v>
      </c>
      <c r="R1101">
        <f t="shared" si="1973"/>
        <v>3.3188080789774936</v>
      </c>
      <c r="T1101">
        <f t="shared" si="1964"/>
        <v>20.509192661351175</v>
      </c>
      <c r="V1101">
        <f t="shared" si="1974"/>
        <v>0</v>
      </c>
    </row>
    <row r="1102" spans="1:22" x14ac:dyDescent="0.2">
      <c r="A1102">
        <f t="shared" si="1960"/>
        <v>0.5</v>
      </c>
      <c r="B1102">
        <f t="shared" si="1965"/>
        <v>0.38912157426301042</v>
      </c>
      <c r="C1102">
        <f t="shared" si="1966"/>
        <v>0.31398152882466884</v>
      </c>
      <c r="D1102">
        <f t="shared" si="1961"/>
        <v>-0.49999999999999989</v>
      </c>
      <c r="E1102">
        <f t="shared" si="1967"/>
        <v>0.38912157426301053</v>
      </c>
      <c r="F1102">
        <f t="shared" si="1968"/>
        <v>0.3139815288246689</v>
      </c>
      <c r="G1102">
        <f t="shared" si="1962"/>
        <v>0.5</v>
      </c>
      <c r="H1102">
        <f t="shared" si="1969"/>
        <v>-0.38912157426301042</v>
      </c>
      <c r="I1102">
        <f t="shared" si="1970"/>
        <v>-0.31398152882466884</v>
      </c>
      <c r="J1102">
        <f t="shared" si="1963"/>
        <v>0.49999999999999989</v>
      </c>
      <c r="K1102">
        <f t="shared" si="1971"/>
        <v>0.38912157426301053</v>
      </c>
      <c r="L1102">
        <f t="shared" si="1972"/>
        <v>0.3139815288246689</v>
      </c>
      <c r="N1102">
        <v>38.9</v>
      </c>
      <c r="O1102">
        <f t="shared" si="1958"/>
        <v>69.486803709066862</v>
      </c>
      <c r="P1102">
        <f t="shared" si="1959"/>
        <v>20.513196290933134</v>
      </c>
      <c r="R1102">
        <f t="shared" si="1973"/>
        <v>3.3286247280071741</v>
      </c>
      <c r="T1102">
        <f t="shared" si="1964"/>
        <v>20.495775329585431</v>
      </c>
      <c r="V1102">
        <f t="shared" si="1974"/>
        <v>0</v>
      </c>
    </row>
    <row r="1103" spans="1:22" x14ac:dyDescent="0.2">
      <c r="A1103">
        <f t="shared" si="1960"/>
        <v>0.5</v>
      </c>
      <c r="B1103">
        <f t="shared" si="1965"/>
        <v>0.3885729807284854</v>
      </c>
      <c r="C1103">
        <f t="shared" si="1966"/>
        <v>0.31466019552491864</v>
      </c>
      <c r="D1103">
        <f t="shared" si="1961"/>
        <v>-0.49999999999999989</v>
      </c>
      <c r="E1103">
        <f t="shared" si="1967"/>
        <v>0.38857298072848545</v>
      </c>
      <c r="F1103">
        <f t="shared" si="1968"/>
        <v>0.3146601955249187</v>
      </c>
      <c r="G1103">
        <f t="shared" si="1962"/>
        <v>0.5</v>
      </c>
      <c r="H1103">
        <f t="shared" si="1969"/>
        <v>-0.3885729807284854</v>
      </c>
      <c r="I1103">
        <f t="shared" si="1970"/>
        <v>-0.31466019552491864</v>
      </c>
      <c r="J1103">
        <f t="shared" si="1963"/>
        <v>0.49999999999999989</v>
      </c>
      <c r="K1103">
        <f t="shared" si="1971"/>
        <v>0.38857298072848545</v>
      </c>
      <c r="L1103">
        <f t="shared" si="1972"/>
        <v>0.3146601955249187</v>
      </c>
      <c r="N1103">
        <v>39</v>
      </c>
      <c r="O1103">
        <f t="shared" si="1958"/>
        <v>69.500279904405289</v>
      </c>
      <c r="P1103">
        <f t="shared" si="1959"/>
        <v>20.499720095594721</v>
      </c>
      <c r="R1103">
        <f t="shared" si="1973"/>
        <v>3.3384320758549144</v>
      </c>
      <c r="T1103">
        <f t="shared" si="1964"/>
        <v>20.482299134247018</v>
      </c>
      <c r="V1103">
        <f t="shared" si="1974"/>
        <v>0</v>
      </c>
    </row>
    <row r="1104" spans="1:22" x14ac:dyDescent="0.2">
      <c r="A1104">
        <f t="shared" si="1960"/>
        <v>0.5</v>
      </c>
      <c r="B1104">
        <f t="shared" si="1965"/>
        <v>0.38802320353327285</v>
      </c>
      <c r="C1104">
        <f t="shared" si="1966"/>
        <v>0.31533790371564308</v>
      </c>
      <c r="D1104">
        <f t="shared" si="1961"/>
        <v>-0.49999999999999989</v>
      </c>
      <c r="E1104">
        <f t="shared" si="1967"/>
        <v>0.38802320353327291</v>
      </c>
      <c r="F1104">
        <f t="shared" si="1968"/>
        <v>0.31533790371564313</v>
      </c>
      <c r="G1104">
        <f t="shared" si="1962"/>
        <v>0.5</v>
      </c>
      <c r="H1104">
        <f t="shared" si="1969"/>
        <v>-0.38802320353327285</v>
      </c>
      <c r="I1104">
        <f t="shared" si="1970"/>
        <v>-0.31533790371564308</v>
      </c>
      <c r="J1104">
        <f t="shared" si="1963"/>
        <v>0.49999999999999989</v>
      </c>
      <c r="K1104">
        <f t="shared" si="1971"/>
        <v>0.38802320353327291</v>
      </c>
      <c r="L1104">
        <f t="shared" si="1972"/>
        <v>0.31533790371564313</v>
      </c>
      <c r="N1104">
        <v>39.1</v>
      </c>
      <c r="O1104">
        <f t="shared" si="1958"/>
        <v>69.513814921598822</v>
      </c>
      <c r="P1104">
        <f t="shared" si="1959"/>
        <v>20.486185078401174</v>
      </c>
      <c r="R1104">
        <f t="shared" si="1973"/>
        <v>3.3482301027700245</v>
      </c>
      <c r="T1104">
        <f t="shared" si="1964"/>
        <v>20.468764117053471</v>
      </c>
      <c r="V1104">
        <f t="shared" si="1974"/>
        <v>0</v>
      </c>
    </row>
    <row r="1105" spans="1:22" x14ac:dyDescent="0.2">
      <c r="A1105">
        <f t="shared" si="1960"/>
        <v>0.5</v>
      </c>
      <c r="B1105">
        <f t="shared" si="1965"/>
        <v>0.38747224435208971</v>
      </c>
      <c r="C1105">
        <f t="shared" si="1966"/>
        <v>0.3160146513324254</v>
      </c>
      <c r="D1105">
        <f t="shared" si="1961"/>
        <v>-0.49999999999999989</v>
      </c>
      <c r="E1105">
        <f t="shared" si="1967"/>
        <v>0.38747224435208977</v>
      </c>
      <c r="F1105">
        <f t="shared" si="1968"/>
        <v>0.31601465133242546</v>
      </c>
      <c r="G1105">
        <f t="shared" si="1962"/>
        <v>0.5</v>
      </c>
      <c r="H1105">
        <f t="shared" si="1969"/>
        <v>-0.38747224435208971</v>
      </c>
      <c r="I1105">
        <f t="shared" si="1970"/>
        <v>-0.3160146513324254</v>
      </c>
      <c r="J1105">
        <f t="shared" si="1963"/>
        <v>0.49999999999999989</v>
      </c>
      <c r="K1105">
        <f t="shared" si="1971"/>
        <v>0.38747224435208977</v>
      </c>
      <c r="L1105">
        <f t="shared" si="1972"/>
        <v>0.31601465133242546</v>
      </c>
      <c r="N1105">
        <v>39.200000000000003</v>
      </c>
      <c r="O1105">
        <f t="shared" si="1958"/>
        <v>69.527408718818691</v>
      </c>
      <c r="P1105">
        <f t="shared" si="1959"/>
        <v>20.472591281181312</v>
      </c>
      <c r="R1105">
        <f t="shared" si="1973"/>
        <v>3.358018789011453</v>
      </c>
      <c r="T1105">
        <f t="shared" si="1964"/>
        <v>20.455170319833609</v>
      </c>
      <c r="V1105">
        <f t="shared" si="1974"/>
        <v>0</v>
      </c>
    </row>
    <row r="1106" spans="1:22" x14ac:dyDescent="0.2">
      <c r="A1106">
        <f t="shared" si="1960"/>
        <v>0.5</v>
      </c>
      <c r="B1106">
        <f t="shared" si="1965"/>
        <v>0.38692010486325307</v>
      </c>
      <c r="C1106">
        <f t="shared" si="1966"/>
        <v>0.31669043631377503</v>
      </c>
      <c r="D1106">
        <f t="shared" si="1961"/>
        <v>-0.49999999999999989</v>
      </c>
      <c r="E1106">
        <f t="shared" si="1967"/>
        <v>0.38692010486325312</v>
      </c>
      <c r="F1106">
        <f t="shared" si="1968"/>
        <v>0.31669043631377508</v>
      </c>
      <c r="G1106">
        <f t="shared" si="1962"/>
        <v>0.5</v>
      </c>
      <c r="H1106">
        <f t="shared" si="1969"/>
        <v>-0.38692010486325307</v>
      </c>
      <c r="I1106">
        <f t="shared" si="1970"/>
        <v>-0.31669043631377503</v>
      </c>
      <c r="J1106">
        <f t="shared" si="1963"/>
        <v>0.49999999999999989</v>
      </c>
      <c r="K1106">
        <f t="shared" si="1971"/>
        <v>0.38692010486325312</v>
      </c>
      <c r="L1106">
        <f t="shared" si="1972"/>
        <v>0.31669043631377508</v>
      </c>
      <c r="N1106">
        <v>39.299999999999997</v>
      </c>
      <c r="O1106">
        <f t="shared" si="1958"/>
        <v>69.541061254124827</v>
      </c>
      <c r="P1106">
        <f t="shared" si="1959"/>
        <v>20.458938745875173</v>
      </c>
      <c r="R1106">
        <f t="shared" si="1973"/>
        <v>3.3677981148478473</v>
      </c>
      <c r="T1106">
        <f t="shared" si="1964"/>
        <v>20.44151778452747</v>
      </c>
      <c r="V1106">
        <f t="shared" si="1974"/>
        <v>0</v>
      </c>
    </row>
    <row r="1107" spans="1:22" x14ac:dyDescent="0.2">
      <c r="A1107">
        <f t="shared" si="1960"/>
        <v>0.5</v>
      </c>
      <c r="B1107">
        <f t="shared" si="1965"/>
        <v>0.38636678674867542</v>
      </c>
      <c r="C1107">
        <f t="shared" si="1966"/>
        <v>0.31736525660113374</v>
      </c>
      <c r="D1107">
        <f t="shared" si="1961"/>
        <v>-0.49999999999999989</v>
      </c>
      <c r="E1107">
        <f t="shared" si="1967"/>
        <v>0.38636678674867547</v>
      </c>
      <c r="F1107">
        <f t="shared" si="1968"/>
        <v>0.31736525660113379</v>
      </c>
      <c r="G1107">
        <f t="shared" si="1962"/>
        <v>0.5</v>
      </c>
      <c r="H1107">
        <f t="shared" si="1969"/>
        <v>-0.38636678674867542</v>
      </c>
      <c r="I1107">
        <f t="shared" si="1970"/>
        <v>-0.31736525660113374</v>
      </c>
      <c r="J1107">
        <f t="shared" si="1963"/>
        <v>0.49999999999999989</v>
      </c>
      <c r="K1107">
        <f t="shared" si="1971"/>
        <v>0.38636678674867547</v>
      </c>
      <c r="L1107">
        <f t="shared" si="1972"/>
        <v>0.31736525660113379</v>
      </c>
      <c r="N1107">
        <v>39.4</v>
      </c>
      <c r="O1107">
        <f t="shared" si="1958"/>
        <v>69.554772485465861</v>
      </c>
      <c r="P1107">
        <f t="shared" si="1959"/>
        <v>20.445227514534132</v>
      </c>
      <c r="R1107">
        <f t="shared" si="1973"/>
        <v>3.3775680605578913</v>
      </c>
      <c r="T1107">
        <f t="shared" si="1964"/>
        <v>20.427806553186429</v>
      </c>
      <c r="V1107">
        <f t="shared" si="1974"/>
        <v>0</v>
      </c>
    </row>
    <row r="1108" spans="1:22" x14ac:dyDescent="0.2">
      <c r="A1108">
        <f t="shared" si="1960"/>
        <v>0.5</v>
      </c>
      <c r="B1108">
        <f t="shared" si="1965"/>
        <v>0.38581229169385994</v>
      </c>
      <c r="C1108">
        <f t="shared" si="1966"/>
        <v>0.31803911013888192</v>
      </c>
      <c r="D1108">
        <f t="shared" si="1961"/>
        <v>-0.49999999999999989</v>
      </c>
      <c r="E1108">
        <f t="shared" si="1967"/>
        <v>0.38581229169386</v>
      </c>
      <c r="F1108">
        <f t="shared" si="1968"/>
        <v>0.31803911013888198</v>
      </c>
      <c r="G1108">
        <f t="shared" si="1962"/>
        <v>0.5</v>
      </c>
      <c r="H1108">
        <f t="shared" si="1969"/>
        <v>-0.38581229169385994</v>
      </c>
      <c r="I1108">
        <f t="shared" si="1970"/>
        <v>-0.31803911013888192</v>
      </c>
      <c r="J1108">
        <f t="shared" si="1963"/>
        <v>0.49999999999999989</v>
      </c>
      <c r="K1108">
        <f t="shared" si="1971"/>
        <v>0.38581229169386</v>
      </c>
      <c r="L1108">
        <f t="shared" si="1972"/>
        <v>0.31803911013888198</v>
      </c>
      <c r="N1108">
        <v>39.5</v>
      </c>
      <c r="O1108">
        <f t="shared" si="1958"/>
        <v>69.568542370679069</v>
      </c>
      <c r="P1108">
        <f t="shared" si="1959"/>
        <v>20.431457629320949</v>
      </c>
      <c r="R1108">
        <f t="shared" si="1973"/>
        <v>3.3873286064304224</v>
      </c>
      <c r="T1108">
        <f t="shared" si="1964"/>
        <v>20.414036667973246</v>
      </c>
      <c r="V1108">
        <f t="shared" si="1974"/>
        <v>0</v>
      </c>
    </row>
    <row r="1109" spans="1:22" x14ac:dyDescent="0.2">
      <c r="A1109">
        <f t="shared" si="1960"/>
        <v>0.5</v>
      </c>
      <c r="B1109">
        <f t="shared" si="1965"/>
        <v>0.38525662138789452</v>
      </c>
      <c r="C1109">
        <f t="shared" si="1966"/>
        <v>0.31871199487434482</v>
      </c>
      <c r="D1109">
        <f t="shared" si="1961"/>
        <v>-0.49999999999999989</v>
      </c>
      <c r="E1109">
        <f t="shared" si="1967"/>
        <v>0.38525662138789457</v>
      </c>
      <c r="F1109">
        <f t="shared" si="1968"/>
        <v>0.31871199487434487</v>
      </c>
      <c r="G1109">
        <f t="shared" si="1962"/>
        <v>0.5</v>
      </c>
      <c r="H1109">
        <f t="shared" si="1969"/>
        <v>-0.38525662138789452</v>
      </c>
      <c r="I1109">
        <f t="shared" si="1970"/>
        <v>-0.31871199487434482</v>
      </c>
      <c r="J1109">
        <f t="shared" si="1963"/>
        <v>0.49999999999999989</v>
      </c>
      <c r="K1109">
        <f t="shared" si="1971"/>
        <v>0.38525662138789457</v>
      </c>
      <c r="L1109">
        <f t="shared" si="1972"/>
        <v>0.31871199487434487</v>
      </c>
      <c r="N1109">
        <v>39.6</v>
      </c>
      <c r="O1109">
        <f t="shared" si="1958"/>
        <v>69.58237086749034</v>
      </c>
      <c r="P1109">
        <f t="shared" si="1959"/>
        <v>20.417629132509671</v>
      </c>
      <c r="R1109">
        <f t="shared" si="1973"/>
        <v>3.3970797327646522</v>
      </c>
      <c r="T1109">
        <f t="shared" si="1964"/>
        <v>20.400208171161967</v>
      </c>
      <c r="V1109">
        <f t="shared" si="1974"/>
        <v>0</v>
      </c>
    </row>
    <row r="1110" spans="1:22" x14ac:dyDescent="0.2">
      <c r="A1110">
        <f t="shared" si="1960"/>
        <v>0.5</v>
      </c>
      <c r="B1110">
        <f t="shared" si="1965"/>
        <v>0.38469977752344747</v>
      </c>
      <c r="C1110">
        <f t="shared" si="1966"/>
        <v>0.31938390875779882</v>
      </c>
      <c r="D1110">
        <f t="shared" si="1961"/>
        <v>-0.49999999999999989</v>
      </c>
      <c r="E1110">
        <f t="shared" si="1967"/>
        <v>0.38469977752344753</v>
      </c>
      <c r="F1110">
        <f t="shared" si="1968"/>
        <v>0.31938390875779887</v>
      </c>
      <c r="G1110">
        <f t="shared" si="1962"/>
        <v>0.5</v>
      </c>
      <c r="H1110">
        <f t="shared" si="1969"/>
        <v>-0.38469977752344747</v>
      </c>
      <c r="I1110">
        <f t="shared" si="1970"/>
        <v>-0.31938390875779882</v>
      </c>
      <c r="J1110">
        <f t="shared" si="1963"/>
        <v>0.49999999999999989</v>
      </c>
      <c r="K1110">
        <f t="shared" si="1971"/>
        <v>0.38469977752344753</v>
      </c>
      <c r="L1110">
        <f t="shared" si="1972"/>
        <v>0.31938390875779887</v>
      </c>
      <c r="N1110">
        <v>39.700000000000003</v>
      </c>
      <c r="O1110">
        <f t="shared" si="1958"/>
        <v>69.596257933514167</v>
      </c>
      <c r="P1110">
        <f t="shared" si="1959"/>
        <v>20.403742066485847</v>
      </c>
      <c r="R1110">
        <f t="shared" si="1973"/>
        <v>3.4068214198704005</v>
      </c>
      <c r="T1110">
        <f t="shared" si="1964"/>
        <v>20.386321105138144</v>
      </c>
      <c r="V1110">
        <f t="shared" si="1974"/>
        <v>0</v>
      </c>
    </row>
    <row r="1111" spans="1:22" x14ac:dyDescent="0.2">
      <c r="A1111">
        <f t="shared" si="1960"/>
        <v>0.5</v>
      </c>
      <c r="B1111">
        <f t="shared" si="1965"/>
        <v>0.38414176179676157</v>
      </c>
      <c r="C1111">
        <f t="shared" si="1966"/>
        <v>0.32005484974247767</v>
      </c>
      <c r="D1111">
        <f t="shared" si="1961"/>
        <v>-0.49999999999999989</v>
      </c>
      <c r="E1111">
        <f t="shared" si="1967"/>
        <v>0.38414176179676163</v>
      </c>
      <c r="F1111">
        <f t="shared" si="1968"/>
        <v>0.32005484974247772</v>
      </c>
      <c r="G1111">
        <f t="shared" si="1962"/>
        <v>0.5</v>
      </c>
      <c r="H1111">
        <f t="shared" si="1969"/>
        <v>-0.38414176179676157</v>
      </c>
      <c r="I1111">
        <f t="shared" si="1970"/>
        <v>-0.32005484974247767</v>
      </c>
      <c r="J1111">
        <f t="shared" si="1963"/>
        <v>0.49999999999999989</v>
      </c>
      <c r="K1111">
        <f t="shared" si="1971"/>
        <v>0.38414176179676163</v>
      </c>
      <c r="L1111">
        <f t="shared" si="1972"/>
        <v>0.32005484974247772</v>
      </c>
      <c r="N1111">
        <v>39.799999999999997</v>
      </c>
      <c r="O1111">
        <f t="shared" si="1958"/>
        <v>69.610203526253599</v>
      </c>
      <c r="P1111">
        <f t="shared" si="1959"/>
        <v>20.389796473746397</v>
      </c>
      <c r="R1111">
        <f t="shared" si="1973"/>
        <v>3.4165536480682128</v>
      </c>
      <c r="T1111">
        <f t="shared" si="1964"/>
        <v>20.372375512398694</v>
      </c>
      <c r="V1111">
        <f t="shared" si="1974"/>
        <v>0</v>
      </c>
    </row>
    <row r="1112" spans="1:22" x14ac:dyDescent="0.2">
      <c r="A1112">
        <f t="shared" si="1960"/>
        <v>0.5</v>
      </c>
      <c r="B1112">
        <f t="shared" si="1965"/>
        <v>0.38358257590764977</v>
      </c>
      <c r="C1112">
        <f t="shared" si="1966"/>
        <v>0.32072481578457884</v>
      </c>
      <c r="D1112">
        <f t="shared" si="1961"/>
        <v>-0.49999999999999989</v>
      </c>
      <c r="E1112">
        <f t="shared" si="1967"/>
        <v>0.38358257590764983</v>
      </c>
      <c r="F1112">
        <f t="shared" si="1968"/>
        <v>0.3207248157845789</v>
      </c>
      <c r="G1112">
        <f t="shared" si="1962"/>
        <v>0.5</v>
      </c>
      <c r="H1112">
        <f t="shared" si="1969"/>
        <v>-0.38358257590764977</v>
      </c>
      <c r="I1112">
        <f t="shared" si="1970"/>
        <v>-0.32072481578457884</v>
      </c>
      <c r="J1112">
        <f t="shared" si="1963"/>
        <v>0.49999999999999989</v>
      </c>
      <c r="K1112">
        <f t="shared" si="1971"/>
        <v>0.38358257590764983</v>
      </c>
      <c r="L1112">
        <f t="shared" si="1972"/>
        <v>0.3207248157845789</v>
      </c>
      <c r="N1112">
        <v>39.9</v>
      </c>
      <c r="O1112">
        <f t="shared" si="1958"/>
        <v>69.624207603100217</v>
      </c>
      <c r="P1112">
        <f t="shared" si="1959"/>
        <v>20.375792396899786</v>
      </c>
      <c r="R1112">
        <f t="shared" si="1973"/>
        <v>3.4262763976897652</v>
      </c>
      <c r="T1112">
        <f t="shared" si="1964"/>
        <v>20.358371435552083</v>
      </c>
      <c r="V1112">
        <f t="shared" si="1974"/>
        <v>0</v>
      </c>
    </row>
    <row r="1113" spans="1:22" x14ac:dyDescent="0.2">
      <c r="A1113">
        <f t="shared" si="1960"/>
        <v>0.5</v>
      </c>
      <c r="B1113">
        <f t="shared" si="1965"/>
        <v>0.38302222155948895</v>
      </c>
      <c r="C1113">
        <f t="shared" si="1966"/>
        <v>0.32139380484326957</v>
      </c>
      <c r="D1113">
        <f t="shared" si="1961"/>
        <v>-0.49999999999999989</v>
      </c>
      <c r="E1113">
        <f t="shared" si="1967"/>
        <v>0.38302222155948906</v>
      </c>
      <c r="F1113">
        <f t="shared" si="1968"/>
        <v>0.32139380484326963</v>
      </c>
      <c r="G1113">
        <f t="shared" si="1962"/>
        <v>0.5</v>
      </c>
      <c r="H1113">
        <f t="shared" si="1969"/>
        <v>-0.38302222155948895</v>
      </c>
      <c r="I1113">
        <f t="shared" si="1970"/>
        <v>-0.32139380484326957</v>
      </c>
      <c r="J1113">
        <f t="shared" si="1963"/>
        <v>0.49999999999999989</v>
      </c>
      <c r="K1113">
        <f t="shared" si="1971"/>
        <v>0.38302222155948906</v>
      </c>
      <c r="L1113">
        <f t="shared" si="1972"/>
        <v>0.32139380484326963</v>
      </c>
      <c r="N1113">
        <v>40</v>
      </c>
      <c r="O1113">
        <f t="shared" si="1958"/>
        <v>69.638270121334045</v>
      </c>
      <c r="P1113">
        <f t="shared" si="1959"/>
        <v>20.361729878665955</v>
      </c>
      <c r="R1113">
        <f t="shared" si="1973"/>
        <v>3.435989649077797</v>
      </c>
      <c r="T1113">
        <f t="shared" si="1964"/>
        <v>20.344308917318251</v>
      </c>
      <c r="V1113">
        <f t="shared" si="1974"/>
        <v>0</v>
      </c>
    </row>
    <row r="1114" spans="1:22" x14ac:dyDescent="0.2">
      <c r="A1114">
        <f t="shared" si="1960"/>
        <v>0.5</v>
      </c>
      <c r="B1114">
        <f t="shared" si="1965"/>
        <v>0.38246070045921587</v>
      </c>
      <c r="C1114">
        <f t="shared" si="1966"/>
        <v>0.32206181488069319</v>
      </c>
      <c r="D1114">
        <f t="shared" si="1961"/>
        <v>-0.49999999999999989</v>
      </c>
      <c r="E1114">
        <f t="shared" si="1967"/>
        <v>0.38246070045921593</v>
      </c>
      <c r="F1114">
        <f t="shared" si="1968"/>
        <v>0.32206181488069324</v>
      </c>
      <c r="G1114">
        <f t="shared" si="1962"/>
        <v>0.5</v>
      </c>
      <c r="H1114">
        <f t="shared" si="1969"/>
        <v>-0.38246070045921587</v>
      </c>
      <c r="I1114">
        <f t="shared" si="1970"/>
        <v>-0.32206181488069319</v>
      </c>
      <c r="J1114">
        <f t="shared" si="1963"/>
        <v>0.49999999999999989</v>
      </c>
      <c r="K1114">
        <f t="shared" si="1971"/>
        <v>0.38246070045921593</v>
      </c>
      <c r="L1114">
        <f t="shared" si="1972"/>
        <v>0.32206181488069324</v>
      </c>
      <c r="N1114">
        <v>40.1</v>
      </c>
      <c r="O1114">
        <f t="shared" si="1958"/>
        <v>69.652391038123611</v>
      </c>
      <c r="P1114">
        <f t="shared" si="1959"/>
        <v>20.347608961876386</v>
      </c>
      <c r="R1114">
        <f t="shared" si="1973"/>
        <v>3.4456933825865228</v>
      </c>
      <c r="T1114">
        <f t="shared" si="1964"/>
        <v>20.330188000528683</v>
      </c>
      <c r="V1114">
        <f t="shared" si="1974"/>
        <v>0</v>
      </c>
    </row>
    <row r="1115" spans="1:22" x14ac:dyDescent="0.2">
      <c r="A1115">
        <f t="shared" si="1960"/>
        <v>0.5</v>
      </c>
      <c r="B1115">
        <f t="shared" si="1965"/>
        <v>0.38189801431732101</v>
      </c>
      <c r="C1115">
        <f t="shared" si="1966"/>
        <v>0.32272884386197526</v>
      </c>
      <c r="D1115">
        <f t="shared" si="1961"/>
        <v>-0.49999999999999989</v>
      </c>
      <c r="E1115">
        <f t="shared" si="1967"/>
        <v>0.38189801431732107</v>
      </c>
      <c r="F1115">
        <f t="shared" si="1968"/>
        <v>0.32272884386197531</v>
      </c>
      <c r="G1115">
        <f t="shared" si="1962"/>
        <v>0.5</v>
      </c>
      <c r="H1115">
        <f t="shared" si="1969"/>
        <v>-0.38189801431732101</v>
      </c>
      <c r="I1115">
        <f t="shared" si="1970"/>
        <v>-0.32272884386197526</v>
      </c>
      <c r="J1115">
        <f t="shared" si="1963"/>
        <v>0.49999999999999989</v>
      </c>
      <c r="K1115">
        <f t="shared" si="1971"/>
        <v>0.38189801431732107</v>
      </c>
      <c r="L1115">
        <f t="shared" si="1972"/>
        <v>0.32272884386197531</v>
      </c>
      <c r="N1115">
        <v>40.200000000000003</v>
      </c>
      <c r="O1115">
        <f t="shared" si="1958"/>
        <v>69.66657031052587</v>
      </c>
      <c r="P1115">
        <f t="shared" si="1959"/>
        <v>20.333429689474137</v>
      </c>
      <c r="R1115">
        <f t="shared" si="1973"/>
        <v>3.4553875785817674</v>
      </c>
      <c r="T1115">
        <f t="shared" si="1964"/>
        <v>20.316008728126434</v>
      </c>
      <c r="V1115">
        <f t="shared" si="1974"/>
        <v>0</v>
      </c>
    </row>
    <row r="1116" spans="1:22" x14ac:dyDescent="0.2">
      <c r="A1116">
        <f t="shared" si="1960"/>
        <v>0.5</v>
      </c>
      <c r="B1116">
        <f t="shared" si="1965"/>
        <v>0.3813341648478441</v>
      </c>
      <c r="C1116">
        <f t="shared" si="1966"/>
        <v>0.32339488975522973</v>
      </c>
      <c r="D1116">
        <f t="shared" si="1961"/>
        <v>-0.49999999999999989</v>
      </c>
      <c r="E1116">
        <f t="shared" si="1967"/>
        <v>0.38133416484784416</v>
      </c>
      <c r="F1116">
        <f t="shared" si="1968"/>
        <v>0.32339488975522979</v>
      </c>
      <c r="G1116">
        <f t="shared" si="1962"/>
        <v>0.5</v>
      </c>
      <c r="H1116">
        <f t="shared" si="1969"/>
        <v>-0.3813341648478441</v>
      </c>
      <c r="I1116">
        <f t="shared" si="1970"/>
        <v>-0.32339488975522973</v>
      </c>
      <c r="J1116">
        <f t="shared" si="1963"/>
        <v>0.49999999999999989</v>
      </c>
      <c r="K1116">
        <f t="shared" si="1971"/>
        <v>0.38133416484784416</v>
      </c>
      <c r="L1116">
        <f t="shared" si="1972"/>
        <v>0.32339488975522979</v>
      </c>
      <c r="N1116">
        <v>40.299999999999997</v>
      </c>
      <c r="O1116">
        <f t="shared" si="1958"/>
        <v>69.680807895486097</v>
      </c>
      <c r="P1116">
        <f t="shared" si="1959"/>
        <v>20.319192104513885</v>
      </c>
      <c r="R1116">
        <f t="shared" si="1973"/>
        <v>3.4650722174411648</v>
      </c>
      <c r="T1116">
        <f t="shared" si="1964"/>
        <v>20.301771143166182</v>
      </c>
      <c r="V1116">
        <f t="shared" si="1974"/>
        <v>0</v>
      </c>
    </row>
    <row r="1117" spans="1:22" x14ac:dyDescent="0.2">
      <c r="A1117">
        <f t="shared" si="1960"/>
        <v>0.5</v>
      </c>
      <c r="B1117">
        <f t="shared" si="1965"/>
        <v>0.38076915376836834</v>
      </c>
      <c r="C1117">
        <f t="shared" si="1966"/>
        <v>0.32405995053156539</v>
      </c>
      <c r="D1117">
        <f t="shared" si="1961"/>
        <v>-0.49999999999999989</v>
      </c>
      <c r="E1117">
        <f t="shared" si="1967"/>
        <v>0.3807691537683684</v>
      </c>
      <c r="F1117">
        <f t="shared" si="1968"/>
        <v>0.32405995053156544</v>
      </c>
      <c r="G1117">
        <f t="shared" si="1962"/>
        <v>0.5</v>
      </c>
      <c r="H1117">
        <f t="shared" si="1969"/>
        <v>-0.38076915376836834</v>
      </c>
      <c r="I1117">
        <f t="shared" si="1970"/>
        <v>-0.32405995053156539</v>
      </c>
      <c r="J1117">
        <f t="shared" si="1963"/>
        <v>0.49999999999999989</v>
      </c>
      <c r="K1117">
        <f t="shared" si="1971"/>
        <v>0.3807691537683684</v>
      </c>
      <c r="L1117">
        <f t="shared" si="1972"/>
        <v>0.32405995053156544</v>
      </c>
      <c r="N1117">
        <v>40.4</v>
      </c>
      <c r="O1117">
        <f t="shared" si="1958"/>
        <v>69.69510374983804</v>
      </c>
      <c r="P1117">
        <f t="shared" si="1959"/>
        <v>20.304896250161953</v>
      </c>
      <c r="R1117">
        <f t="shared" si="1973"/>
        <v>3.474747279554407</v>
      </c>
      <c r="T1117">
        <f t="shared" si="1964"/>
        <v>20.28747528881425</v>
      </c>
      <c r="V1117">
        <f t="shared" si="1974"/>
        <v>0</v>
      </c>
    </row>
    <row r="1118" spans="1:22" x14ac:dyDescent="0.2">
      <c r="A1118">
        <f t="shared" si="1960"/>
        <v>0.5</v>
      </c>
      <c r="B1118">
        <f t="shared" si="1965"/>
        <v>0.38020298280001541</v>
      </c>
      <c r="C1118">
        <f t="shared" si="1966"/>
        <v>0.32472402416509177</v>
      </c>
      <c r="D1118">
        <f t="shared" si="1961"/>
        <v>-0.49999999999999989</v>
      </c>
      <c r="E1118">
        <f t="shared" si="1967"/>
        <v>0.38020298280001547</v>
      </c>
      <c r="F1118">
        <f t="shared" si="1968"/>
        <v>0.32472402416509183</v>
      </c>
      <c r="G1118">
        <f t="shared" si="1962"/>
        <v>0.5</v>
      </c>
      <c r="H1118">
        <f t="shared" si="1969"/>
        <v>-0.38020298280001541</v>
      </c>
      <c r="I1118">
        <f t="shared" si="1970"/>
        <v>-0.32472402416509177</v>
      </c>
      <c r="J1118">
        <f t="shared" si="1963"/>
        <v>0.49999999999999989</v>
      </c>
      <c r="K1118">
        <f t="shared" si="1971"/>
        <v>0.38020298280001547</v>
      </c>
      <c r="L1118">
        <f t="shared" si="1972"/>
        <v>0.32472402416509183</v>
      </c>
      <c r="N1118">
        <v>40.5</v>
      </c>
      <c r="O1118">
        <f t="shared" si="1958"/>
        <v>69.709457830303734</v>
      </c>
      <c r="P1118">
        <f t="shared" si="1959"/>
        <v>20.290542169696266</v>
      </c>
      <c r="R1118">
        <f t="shared" si="1973"/>
        <v>3.4844127453233646</v>
      </c>
      <c r="T1118">
        <f t="shared" si="1964"/>
        <v>20.273121208348563</v>
      </c>
      <c r="V1118">
        <f t="shared" si="1974"/>
        <v>0</v>
      </c>
    </row>
    <row r="1119" spans="1:22" x14ac:dyDescent="0.2">
      <c r="A1119">
        <f t="shared" si="1960"/>
        <v>0.5</v>
      </c>
      <c r="B1119">
        <f t="shared" si="1965"/>
        <v>0.37963565366744034</v>
      </c>
      <c r="C1119">
        <f t="shared" si="1966"/>
        <v>0.32538710863292541</v>
      </c>
      <c r="D1119">
        <f t="shared" si="1961"/>
        <v>-0.49999999999999989</v>
      </c>
      <c r="E1119">
        <f t="shared" si="1967"/>
        <v>0.3796356536674404</v>
      </c>
      <c r="F1119">
        <f t="shared" si="1968"/>
        <v>0.32538710863292547</v>
      </c>
      <c r="G1119">
        <f t="shared" si="1962"/>
        <v>0.5</v>
      </c>
      <c r="H1119">
        <f t="shared" si="1969"/>
        <v>-0.37963565366744034</v>
      </c>
      <c r="I1119">
        <f t="shared" si="1970"/>
        <v>-0.32538710863292541</v>
      </c>
      <c r="J1119">
        <f t="shared" si="1963"/>
        <v>0.49999999999999989</v>
      </c>
      <c r="K1119">
        <f t="shared" si="1971"/>
        <v>0.3796356536674404</v>
      </c>
      <c r="L1119">
        <f t="shared" si="1972"/>
        <v>0.32538710863292547</v>
      </c>
      <c r="N1119">
        <v>40.6</v>
      </c>
      <c r="O1119">
        <f t="shared" si="1958"/>
        <v>69.723870093493503</v>
      </c>
      <c r="P1119">
        <f t="shared" si="1959"/>
        <v>20.276129906506508</v>
      </c>
      <c r="R1119">
        <f t="shared" si="1973"/>
        <v>3.4940685951623998</v>
      </c>
      <c r="T1119">
        <f t="shared" si="1964"/>
        <v>20.258708945158805</v>
      </c>
      <c r="V1119">
        <f t="shared" si="1974"/>
        <v>0</v>
      </c>
    </row>
    <row r="1120" spans="1:22" x14ac:dyDescent="0.2">
      <c r="A1120">
        <f t="shared" si="1960"/>
        <v>0.5</v>
      </c>
      <c r="B1120">
        <f t="shared" si="1965"/>
        <v>0.37906716809882596</v>
      </c>
      <c r="C1120">
        <f t="shared" si="1966"/>
        <v>0.32604920191519604</v>
      </c>
      <c r="D1120">
        <f t="shared" si="1961"/>
        <v>-0.49999999999999989</v>
      </c>
      <c r="E1120">
        <f t="shared" si="1967"/>
        <v>0.37906716809882601</v>
      </c>
      <c r="F1120">
        <f t="shared" si="1968"/>
        <v>0.3260492019151961</v>
      </c>
      <c r="G1120">
        <f t="shared" si="1962"/>
        <v>0.5</v>
      </c>
      <c r="H1120">
        <f t="shared" si="1969"/>
        <v>-0.37906716809882596</v>
      </c>
      <c r="I1120">
        <f t="shared" si="1970"/>
        <v>-0.32604920191519604</v>
      </c>
      <c r="J1120">
        <f t="shared" si="1963"/>
        <v>0.49999999999999989</v>
      </c>
      <c r="K1120">
        <f t="shared" si="1971"/>
        <v>0.37906716809882601</v>
      </c>
      <c r="L1120">
        <f t="shared" si="1972"/>
        <v>0.3260492019151961</v>
      </c>
      <c r="N1120">
        <v>40.700000000000003</v>
      </c>
      <c r="O1120">
        <f t="shared" si="1958"/>
        <v>69.738340495905931</v>
      </c>
      <c r="P1120">
        <f t="shared" si="1959"/>
        <v>20.261659504094084</v>
      </c>
      <c r="R1120">
        <f t="shared" si="1973"/>
        <v>3.5037148094985469</v>
      </c>
      <c r="T1120">
        <f t="shared" si="1964"/>
        <v>20.24423854274638</v>
      </c>
      <c r="V1120">
        <f t="shared" si="1974"/>
        <v>0</v>
      </c>
    </row>
    <row r="1121" spans="1:22" x14ac:dyDescent="0.2">
      <c r="A1121">
        <f t="shared" si="1960"/>
        <v>0.5</v>
      </c>
      <c r="B1121">
        <f t="shared" si="1965"/>
        <v>0.37849752782587814</v>
      </c>
      <c r="C1121">
        <f t="shared" si="1966"/>
        <v>0.32671030199505263</v>
      </c>
      <c r="D1121">
        <f t="shared" si="1961"/>
        <v>-0.49999999999999989</v>
      </c>
      <c r="E1121">
        <f t="shared" si="1967"/>
        <v>0.3784975278258782</v>
      </c>
      <c r="F1121">
        <f t="shared" si="1968"/>
        <v>0.32671030199505269</v>
      </c>
      <c r="G1121">
        <f t="shared" si="1962"/>
        <v>0.5</v>
      </c>
      <c r="H1121">
        <f t="shared" si="1969"/>
        <v>-0.37849752782587814</v>
      </c>
      <c r="I1121">
        <f t="shared" si="1970"/>
        <v>-0.32671030199505263</v>
      </c>
      <c r="J1121">
        <f t="shared" si="1963"/>
        <v>0.49999999999999989</v>
      </c>
      <c r="K1121">
        <f t="shared" si="1971"/>
        <v>0.3784975278258782</v>
      </c>
      <c r="L1121">
        <f t="shared" si="1972"/>
        <v>0.32671030199505269</v>
      </c>
      <c r="N1121">
        <v>40.799999999999997</v>
      </c>
      <c r="O1121">
        <f t="shared" si="1958"/>
        <v>69.752868993927891</v>
      </c>
      <c r="P1121">
        <f t="shared" si="1959"/>
        <v>20.24713100607212</v>
      </c>
      <c r="R1121">
        <f t="shared" si="1973"/>
        <v>3.5133513687716551</v>
      </c>
      <c r="T1121">
        <f t="shared" si="1964"/>
        <v>20.229710044724417</v>
      </c>
      <c r="V1121">
        <f t="shared" si="1974"/>
        <v>0</v>
      </c>
    </row>
    <row r="1122" spans="1:22" x14ac:dyDescent="0.2">
      <c r="A1122">
        <f t="shared" si="1960"/>
        <v>0.5</v>
      </c>
      <c r="B1122">
        <f t="shared" si="1965"/>
        <v>0.37792673458381965</v>
      </c>
      <c r="C1122">
        <f t="shared" si="1966"/>
        <v>0.3273704068586698</v>
      </c>
      <c r="D1122">
        <f t="shared" si="1961"/>
        <v>-0.49999999999999989</v>
      </c>
      <c r="E1122">
        <f t="shared" si="1967"/>
        <v>0.3779267345838197</v>
      </c>
      <c r="F1122">
        <f t="shared" si="1968"/>
        <v>0.32737040685866986</v>
      </c>
      <c r="G1122">
        <f t="shared" si="1962"/>
        <v>0.5</v>
      </c>
      <c r="H1122">
        <f t="shared" si="1969"/>
        <v>-0.37792673458381965</v>
      </c>
      <c r="I1122">
        <f t="shared" si="1970"/>
        <v>-0.3273704068586698</v>
      </c>
      <c r="J1122">
        <f t="shared" si="1963"/>
        <v>0.49999999999999989</v>
      </c>
      <c r="K1122">
        <f t="shared" si="1971"/>
        <v>0.3779267345838197</v>
      </c>
      <c r="L1122">
        <f t="shared" si="1972"/>
        <v>0.32737040685866986</v>
      </c>
      <c r="N1122">
        <v>40.9</v>
      </c>
      <c r="O1122">
        <f t="shared" si="1958"/>
        <v>69.767455543834473</v>
      </c>
      <c r="P1122">
        <f t="shared" si="1959"/>
        <v>20.232544456165527</v>
      </c>
      <c r="R1122">
        <f t="shared" si="1973"/>
        <v>3.5229782534346796</v>
      </c>
      <c r="T1122">
        <f t="shared" si="1964"/>
        <v>20.215123494817824</v>
      </c>
      <c r="V1122">
        <f t="shared" si="1974"/>
        <v>0</v>
      </c>
    </row>
    <row r="1123" spans="1:22" x14ac:dyDescent="0.2">
      <c r="A1123">
        <f t="shared" si="1960"/>
        <v>0.5</v>
      </c>
      <c r="B1123">
        <f t="shared" si="1965"/>
        <v>0.3773547901113859</v>
      </c>
      <c r="C1123">
        <f t="shared" si="1966"/>
        <v>0.32802951449525358</v>
      </c>
      <c r="D1123">
        <f t="shared" si="1961"/>
        <v>-0.49999999999999989</v>
      </c>
      <c r="E1123">
        <f t="shared" si="1967"/>
        <v>0.37735479011138595</v>
      </c>
      <c r="F1123">
        <f t="shared" si="1968"/>
        <v>0.32802951449525364</v>
      </c>
      <c r="G1123">
        <f t="shared" si="1962"/>
        <v>0.5</v>
      </c>
      <c r="H1123">
        <f t="shared" si="1969"/>
        <v>-0.3773547901113859</v>
      </c>
      <c r="I1123">
        <f t="shared" si="1970"/>
        <v>-0.32802951449525358</v>
      </c>
      <c r="J1123">
        <f t="shared" si="1963"/>
        <v>0.49999999999999989</v>
      </c>
      <c r="K1123">
        <f t="shared" si="1971"/>
        <v>0.37735479011138595</v>
      </c>
      <c r="L1123">
        <f t="shared" si="1972"/>
        <v>0.32802951449525364</v>
      </c>
      <c r="N1123">
        <v>41</v>
      </c>
      <c r="O1123">
        <f t="shared" si="1958"/>
        <v>69.782100101788956</v>
      </c>
      <c r="P1123">
        <f t="shared" si="1959"/>
        <v>20.217899898211044</v>
      </c>
      <c r="R1123">
        <f t="shared" si="1973"/>
        <v>3.5325954439538556</v>
      </c>
      <c r="T1123">
        <f t="shared" si="1964"/>
        <v>20.200478936863341</v>
      </c>
      <c r="V1123">
        <f t="shared" si="1974"/>
        <v>0</v>
      </c>
    </row>
    <row r="1124" spans="1:22" x14ac:dyDescent="0.2">
      <c r="A1124">
        <f t="shared" si="1960"/>
        <v>0.5</v>
      </c>
      <c r="B1124">
        <f t="shared" si="1965"/>
        <v>0.37678169615081891</v>
      </c>
      <c r="C1124">
        <f t="shared" si="1966"/>
        <v>0.32868762289704784</v>
      </c>
      <c r="D1124">
        <f t="shared" si="1961"/>
        <v>-0.49999999999999989</v>
      </c>
      <c r="E1124">
        <f t="shared" si="1967"/>
        <v>0.37678169615081897</v>
      </c>
      <c r="F1124">
        <f t="shared" si="1968"/>
        <v>0.32868762289704789</v>
      </c>
      <c r="G1124">
        <f t="shared" si="1962"/>
        <v>0.5</v>
      </c>
      <c r="H1124">
        <f t="shared" si="1969"/>
        <v>-0.37678169615081891</v>
      </c>
      <c r="I1124">
        <f t="shared" si="1970"/>
        <v>-0.32868762289704784</v>
      </c>
      <c r="J1124">
        <f t="shared" si="1963"/>
        <v>0.49999999999999989</v>
      </c>
      <c r="K1124">
        <f t="shared" si="1971"/>
        <v>0.37678169615081897</v>
      </c>
      <c r="L1124">
        <f t="shared" si="1972"/>
        <v>0.32868762289704789</v>
      </c>
      <c r="N1124">
        <v>41.1</v>
      </c>
      <c r="O1124">
        <f t="shared" si="1958"/>
        <v>69.796802623842765</v>
      </c>
      <c r="P1124">
        <f t="shared" si="1959"/>
        <v>20.203197376157249</v>
      </c>
      <c r="R1124">
        <f t="shared" si="1973"/>
        <v>3.5422029208089008</v>
      </c>
      <c r="T1124">
        <f t="shared" si="1964"/>
        <v>20.185776414809546</v>
      </c>
      <c r="V1124">
        <f t="shared" si="1974"/>
        <v>0</v>
      </c>
    </row>
    <row r="1125" spans="1:22" x14ac:dyDescent="0.2">
      <c r="A1125">
        <f t="shared" si="1960"/>
        <v>0.5</v>
      </c>
      <c r="B1125">
        <f t="shared" si="1965"/>
        <v>0.37620745444786213</v>
      </c>
      <c r="C1125">
        <f t="shared" si="1966"/>
        <v>0.32934473005934017</v>
      </c>
      <c r="D1125">
        <f t="shared" si="1961"/>
        <v>-0.49999999999999989</v>
      </c>
      <c r="E1125">
        <f t="shared" si="1967"/>
        <v>0.37620745444786219</v>
      </c>
      <c r="F1125">
        <f t="shared" si="1968"/>
        <v>0.32934473005934023</v>
      </c>
      <c r="G1125">
        <f t="shared" si="1962"/>
        <v>0.5</v>
      </c>
      <c r="H1125">
        <f t="shared" si="1969"/>
        <v>-0.37620745444786213</v>
      </c>
      <c r="I1125">
        <f t="shared" si="1970"/>
        <v>-0.32934473005934017</v>
      </c>
      <c r="J1125">
        <f t="shared" si="1963"/>
        <v>0.49999999999999989</v>
      </c>
      <c r="K1125">
        <f t="shared" si="1971"/>
        <v>0.37620745444786219</v>
      </c>
      <c r="L1125">
        <f t="shared" si="1972"/>
        <v>0.32934473005934023</v>
      </c>
      <c r="N1125">
        <v>41.2</v>
      </c>
      <c r="O1125">
        <f t="shared" si="1958"/>
        <v>69.811563065935474</v>
      </c>
      <c r="P1125">
        <f t="shared" si="1959"/>
        <v>20.18843693406453</v>
      </c>
      <c r="R1125">
        <f t="shared" si="1973"/>
        <v>3.551800664493225</v>
      </c>
      <c r="T1125">
        <f t="shared" si="1964"/>
        <v>20.171015972716827</v>
      </c>
      <c r="V1125">
        <f t="shared" si="1974"/>
        <v>0</v>
      </c>
    </row>
    <row r="1126" spans="1:22" x14ac:dyDescent="0.2">
      <c r="A1126">
        <f t="shared" si="1960"/>
        <v>0.5</v>
      </c>
      <c r="B1126">
        <f t="shared" si="1965"/>
        <v>0.37563206675175553</v>
      </c>
      <c r="C1126">
        <f t="shared" si="1966"/>
        <v>0.33000083398046831</v>
      </c>
      <c r="D1126">
        <f t="shared" si="1961"/>
        <v>-0.49999999999999989</v>
      </c>
      <c r="E1126">
        <f t="shared" si="1967"/>
        <v>0.37563206675175559</v>
      </c>
      <c r="F1126">
        <f t="shared" si="1968"/>
        <v>0.33000083398046837</v>
      </c>
      <c r="G1126">
        <f t="shared" si="1962"/>
        <v>0.5</v>
      </c>
      <c r="H1126">
        <f t="shared" si="1969"/>
        <v>-0.37563206675175553</v>
      </c>
      <c r="I1126">
        <f t="shared" si="1970"/>
        <v>-0.33000083398046831</v>
      </c>
      <c r="J1126">
        <f t="shared" si="1963"/>
        <v>0.49999999999999989</v>
      </c>
      <c r="K1126">
        <f t="shared" si="1971"/>
        <v>0.37563206675175559</v>
      </c>
      <c r="L1126">
        <f t="shared" si="1972"/>
        <v>0.33000083398046837</v>
      </c>
      <c r="N1126">
        <v>41.3</v>
      </c>
      <c r="O1126">
        <f t="shared" si="1958"/>
        <v>69.826381383894798</v>
      </c>
      <c r="P1126">
        <f t="shared" si="1959"/>
        <v>20.173618616105209</v>
      </c>
      <c r="R1126">
        <f t="shared" si="1973"/>
        <v>3.5613886555141718</v>
      </c>
      <c r="T1126">
        <f t="shared" si="1964"/>
        <v>20.156197654757506</v>
      </c>
      <c r="V1126">
        <f t="shared" si="1974"/>
        <v>0</v>
      </c>
    </row>
    <row r="1127" spans="1:22" x14ac:dyDescent="0.2">
      <c r="A1127">
        <f t="shared" si="1960"/>
        <v>0.5</v>
      </c>
      <c r="B1127">
        <f t="shared" si="1965"/>
        <v>0.37505553481522969</v>
      </c>
      <c r="C1127">
        <f t="shared" si="1966"/>
        <v>0.33065593266182586</v>
      </c>
      <c r="D1127">
        <f t="shared" si="1961"/>
        <v>-0.49999999999999989</v>
      </c>
      <c r="E1127">
        <f t="shared" si="1967"/>
        <v>0.37505553481522974</v>
      </c>
      <c r="F1127">
        <f t="shared" si="1968"/>
        <v>0.33065593266182591</v>
      </c>
      <c r="G1127">
        <f t="shared" si="1962"/>
        <v>0.5</v>
      </c>
      <c r="H1127">
        <f t="shared" si="1969"/>
        <v>-0.37505553481522969</v>
      </c>
      <c r="I1127">
        <f t="shared" si="1970"/>
        <v>-0.33065593266182586</v>
      </c>
      <c r="J1127">
        <f t="shared" si="1963"/>
        <v>0.49999999999999989</v>
      </c>
      <c r="K1127">
        <f t="shared" si="1971"/>
        <v>0.37505553481522974</v>
      </c>
      <c r="L1127">
        <f t="shared" si="1972"/>
        <v>0.33065593266182591</v>
      </c>
      <c r="N1127">
        <v>41.4</v>
      </c>
      <c r="O1127">
        <f t="shared" si="1958"/>
        <v>69.841257533436504</v>
      </c>
      <c r="P1127">
        <f t="shared" si="1959"/>
        <v>20.15874246656351</v>
      </c>
      <c r="R1127">
        <f t="shared" si="1973"/>
        <v>3.5709668743932212</v>
      </c>
      <c r="T1127">
        <f t="shared" si="1964"/>
        <v>20.141321505215807</v>
      </c>
      <c r="V1127">
        <f t="shared" si="1974"/>
        <v>0</v>
      </c>
    </row>
    <row r="1128" spans="1:22" x14ac:dyDescent="0.2">
      <c r="A1128">
        <f t="shared" si="1960"/>
        <v>0.5</v>
      </c>
      <c r="B1128">
        <f t="shared" si="1965"/>
        <v>0.37447786039450098</v>
      </c>
      <c r="C1128">
        <f t="shared" si="1966"/>
        <v>0.33131002410786869</v>
      </c>
      <c r="D1128">
        <f t="shared" si="1961"/>
        <v>-0.49999999999999989</v>
      </c>
      <c r="E1128">
        <f t="shared" si="1967"/>
        <v>0.37447786039450104</v>
      </c>
      <c r="F1128">
        <f t="shared" si="1968"/>
        <v>0.33131002410786875</v>
      </c>
      <c r="G1128">
        <f t="shared" si="1962"/>
        <v>0.5</v>
      </c>
      <c r="H1128">
        <f t="shared" si="1969"/>
        <v>-0.37447786039450098</v>
      </c>
      <c r="I1128">
        <f t="shared" si="1970"/>
        <v>-0.33131002410786869</v>
      </c>
      <c r="J1128">
        <f t="shared" si="1963"/>
        <v>0.49999999999999989</v>
      </c>
      <c r="K1128">
        <f t="shared" si="1971"/>
        <v>0.37447786039450104</v>
      </c>
      <c r="L1128">
        <f t="shared" si="1972"/>
        <v>0.33131002410786875</v>
      </c>
      <c r="N1128">
        <v>41.5</v>
      </c>
      <c r="O1128">
        <f t="shared" si="1958"/>
        <v>69.856191470164433</v>
      </c>
      <c r="P1128">
        <f t="shared" si="1959"/>
        <v>20.143808529835567</v>
      </c>
      <c r="R1128">
        <f t="shared" si="1973"/>
        <v>3.5805353016661243</v>
      </c>
      <c r="T1128">
        <f t="shared" si="1964"/>
        <v>20.126387568487864</v>
      </c>
      <c r="V1128">
        <f t="shared" si="1974"/>
        <v>0</v>
      </c>
    </row>
    <row r="1129" spans="1:22" x14ac:dyDescent="0.2">
      <c r="A1129">
        <f t="shared" si="1960"/>
        <v>0.5</v>
      </c>
      <c r="B1129">
        <f t="shared" si="1965"/>
        <v>0.37389904524926587</v>
      </c>
      <c r="C1129">
        <f t="shared" si="1966"/>
        <v>0.33196310632612075</v>
      </c>
      <c r="D1129">
        <f t="shared" si="1961"/>
        <v>-0.49999999999999989</v>
      </c>
      <c r="E1129">
        <f t="shared" si="1967"/>
        <v>0.37389904524926593</v>
      </c>
      <c r="F1129">
        <f t="shared" si="1968"/>
        <v>0.3319631063261208</v>
      </c>
      <c r="G1129">
        <f t="shared" si="1962"/>
        <v>0.5</v>
      </c>
      <c r="H1129">
        <f t="shared" si="1969"/>
        <v>-0.37389904524926587</v>
      </c>
      <c r="I1129">
        <f t="shared" si="1970"/>
        <v>-0.33196310632612075</v>
      </c>
      <c r="J1129">
        <f t="shared" si="1963"/>
        <v>0.49999999999999989</v>
      </c>
      <c r="K1129">
        <f t="shared" si="1971"/>
        <v>0.37389904524926593</v>
      </c>
      <c r="L1129">
        <f t="shared" si="1972"/>
        <v>0.3319631063261208</v>
      </c>
      <c r="N1129">
        <v>41.6</v>
      </c>
      <c r="O1129">
        <f t="shared" si="1958"/>
        <v>69.871183149570498</v>
      </c>
      <c r="P1129">
        <f t="shared" si="1959"/>
        <v>20.128816850429512</v>
      </c>
      <c r="R1129">
        <f t="shared" si="1973"/>
        <v>3.5900939178832907</v>
      </c>
      <c r="T1129">
        <f t="shared" si="1964"/>
        <v>20.111395889081809</v>
      </c>
      <c r="V1129">
        <f t="shared" si="1974"/>
        <v>0</v>
      </c>
    </row>
    <row r="1130" spans="1:22" x14ac:dyDescent="0.2">
      <c r="A1130">
        <f t="shared" si="1960"/>
        <v>0.5</v>
      </c>
      <c r="B1130">
        <f t="shared" si="1965"/>
        <v>0.37331909114269562</v>
      </c>
      <c r="C1130">
        <f t="shared" si="1966"/>
        <v>0.33261517732718038</v>
      </c>
      <c r="D1130">
        <f t="shared" si="1961"/>
        <v>-0.49999999999999989</v>
      </c>
      <c r="E1130">
        <f t="shared" si="1967"/>
        <v>0.37331909114269568</v>
      </c>
      <c r="F1130">
        <f t="shared" si="1968"/>
        <v>0.33261517732718043</v>
      </c>
      <c r="G1130">
        <f t="shared" si="1962"/>
        <v>0.5</v>
      </c>
      <c r="H1130">
        <f t="shared" si="1969"/>
        <v>-0.37331909114269562</v>
      </c>
      <c r="I1130">
        <f t="shared" si="1970"/>
        <v>-0.33261517732718038</v>
      </c>
      <c r="J1130">
        <f t="shared" si="1963"/>
        <v>0.49999999999999989</v>
      </c>
      <c r="K1130">
        <f t="shared" si="1971"/>
        <v>0.37331909114269568</v>
      </c>
      <c r="L1130">
        <f t="shared" si="1972"/>
        <v>0.33261517732718043</v>
      </c>
      <c r="N1130">
        <v>41.7</v>
      </c>
      <c r="O1130">
        <f t="shared" si="1958"/>
        <v>69.886232527034593</v>
      </c>
      <c r="P1130">
        <f t="shared" si="1959"/>
        <v>20.113767472965403</v>
      </c>
      <c r="R1130">
        <f t="shared" si="1973"/>
        <v>3.5996427036097423</v>
      </c>
      <c r="T1130">
        <f t="shared" si="1964"/>
        <v>20.0963465116177</v>
      </c>
      <c r="V1130">
        <f t="shared" si="1974"/>
        <v>0</v>
      </c>
    </row>
    <row r="1131" spans="1:22" x14ac:dyDescent="0.2">
      <c r="A1131">
        <f t="shared" si="1960"/>
        <v>0.5</v>
      </c>
      <c r="B1131">
        <f t="shared" si="1965"/>
        <v>0.37273799984143108</v>
      </c>
      <c r="C1131">
        <f t="shared" si="1966"/>
        <v>0.33326623512472614</v>
      </c>
      <c r="D1131">
        <f t="shared" si="1961"/>
        <v>-0.49999999999999989</v>
      </c>
      <c r="E1131">
        <f t="shared" si="1967"/>
        <v>0.37273799984143113</v>
      </c>
      <c r="F1131">
        <f t="shared" si="1968"/>
        <v>0.3332662351247262</v>
      </c>
      <c r="G1131">
        <f t="shared" si="1962"/>
        <v>0.5</v>
      </c>
      <c r="H1131">
        <f t="shared" si="1969"/>
        <v>-0.37273799984143108</v>
      </c>
      <c r="I1131">
        <f t="shared" si="1970"/>
        <v>-0.33326623512472614</v>
      </c>
      <c r="J1131">
        <f t="shared" si="1963"/>
        <v>0.49999999999999989</v>
      </c>
      <c r="K1131">
        <f t="shared" si="1971"/>
        <v>0.37273799984143113</v>
      </c>
      <c r="L1131">
        <f t="shared" si="1972"/>
        <v>0.3332662351247262</v>
      </c>
      <c r="N1131">
        <v>41.8</v>
      </c>
      <c r="O1131">
        <f t="shared" si="1958"/>
        <v>69.901339557824656</v>
      </c>
      <c r="P1131">
        <f t="shared" si="1959"/>
        <v>20.098660442175348</v>
      </c>
      <c r="R1131">
        <f t="shared" si="1973"/>
        <v>3.6091816394255751</v>
      </c>
      <c r="T1131">
        <f t="shared" si="1964"/>
        <v>20.081239480827644</v>
      </c>
      <c r="V1131">
        <f t="shared" si="1974"/>
        <v>0</v>
      </c>
    </row>
    <row r="1132" spans="1:22" x14ac:dyDescent="0.2">
      <c r="A1132">
        <f t="shared" si="1960"/>
        <v>0.5</v>
      </c>
      <c r="B1132">
        <f t="shared" si="1965"/>
        <v>0.37215577311557696</v>
      </c>
      <c r="C1132">
        <f t="shared" si="1966"/>
        <v>0.33391627773552324</v>
      </c>
      <c r="D1132">
        <f t="shared" si="1961"/>
        <v>-0.49999999999999989</v>
      </c>
      <c r="E1132">
        <f t="shared" si="1967"/>
        <v>0.37215577311557702</v>
      </c>
      <c r="F1132">
        <f t="shared" si="1968"/>
        <v>0.33391627773552329</v>
      </c>
      <c r="G1132">
        <f t="shared" si="1962"/>
        <v>0.5</v>
      </c>
      <c r="H1132">
        <f t="shared" si="1969"/>
        <v>-0.37215577311557696</v>
      </c>
      <c r="I1132">
        <f t="shared" si="1970"/>
        <v>-0.33391627773552324</v>
      </c>
      <c r="J1132">
        <f t="shared" si="1963"/>
        <v>0.49999999999999989</v>
      </c>
      <c r="K1132">
        <f t="shared" si="1971"/>
        <v>0.37215577311557702</v>
      </c>
      <c r="L1132">
        <f t="shared" si="1972"/>
        <v>0.33391627773552329</v>
      </c>
      <c r="N1132">
        <v>41.9</v>
      </c>
      <c r="O1132">
        <f t="shared" si="1958"/>
        <v>69.916504197096558</v>
      </c>
      <c r="P1132">
        <f t="shared" si="1959"/>
        <v>20.083495802903446</v>
      </c>
      <c r="R1132">
        <f t="shared" si="1973"/>
        <v>3.61871070592602</v>
      </c>
      <c r="T1132">
        <f t="shared" si="1964"/>
        <v>20.066074841555743</v>
      </c>
      <c r="V1132">
        <f t="shared" si="1974"/>
        <v>0</v>
      </c>
    </row>
    <row r="1133" spans="1:22" x14ac:dyDescent="0.2">
      <c r="A1133">
        <f t="shared" si="1960"/>
        <v>0.5</v>
      </c>
      <c r="B1133">
        <f t="shared" si="1965"/>
        <v>0.37157241273869707</v>
      </c>
      <c r="C1133">
        <f t="shared" si="1966"/>
        <v>0.33456530317942906</v>
      </c>
      <c r="D1133">
        <f t="shared" si="1961"/>
        <v>-0.49999999999999989</v>
      </c>
      <c r="E1133">
        <f t="shared" si="1967"/>
        <v>0.37157241273869712</v>
      </c>
      <c r="F1133">
        <f t="shared" si="1968"/>
        <v>0.33456530317942912</v>
      </c>
      <c r="G1133">
        <f t="shared" si="1962"/>
        <v>0.5</v>
      </c>
      <c r="H1133">
        <f t="shared" si="1969"/>
        <v>-0.37157241273869707</v>
      </c>
      <c r="I1133">
        <f t="shared" si="1970"/>
        <v>-0.33456530317942906</v>
      </c>
      <c r="J1133">
        <f t="shared" si="1963"/>
        <v>0.49999999999999989</v>
      </c>
      <c r="K1133">
        <f t="shared" si="1971"/>
        <v>0.37157241273869712</v>
      </c>
      <c r="L1133">
        <f t="shared" si="1972"/>
        <v>0.33456530317942912</v>
      </c>
      <c r="N1133">
        <v>42</v>
      </c>
      <c r="O1133">
        <f t="shared" si="1958"/>
        <v>69.931726399894131</v>
      </c>
      <c r="P1133">
        <f t="shared" si="1959"/>
        <v>20.068273600105861</v>
      </c>
      <c r="R1133">
        <f t="shared" si="1973"/>
        <v>3.6282298837216871</v>
      </c>
      <c r="T1133">
        <f t="shared" si="1964"/>
        <v>20.050852638758158</v>
      </c>
      <c r="V1133">
        <f t="shared" si="1974"/>
        <v>0</v>
      </c>
    </row>
    <row r="1134" spans="1:22" x14ac:dyDescent="0.2">
      <c r="A1134">
        <f t="shared" si="1960"/>
        <v>0.5</v>
      </c>
      <c r="B1134">
        <f t="shared" si="1965"/>
        <v>0.37098792048780815</v>
      </c>
      <c r="C1134">
        <f t="shared" si="1966"/>
        <v>0.33521330947939953</v>
      </c>
      <c r="D1134">
        <f t="shared" si="1961"/>
        <v>-0.49999999999999989</v>
      </c>
      <c r="E1134">
        <f t="shared" si="1967"/>
        <v>0.37098792048780821</v>
      </c>
      <c r="F1134">
        <f t="shared" si="1968"/>
        <v>0.33521330947939959</v>
      </c>
      <c r="G1134">
        <f t="shared" si="1962"/>
        <v>0.5</v>
      </c>
      <c r="H1134">
        <f t="shared" si="1969"/>
        <v>-0.37098792048780815</v>
      </c>
      <c r="I1134">
        <f t="shared" si="1970"/>
        <v>-0.33521330947939953</v>
      </c>
      <c r="J1134">
        <f t="shared" si="1963"/>
        <v>0.49999999999999989</v>
      </c>
      <c r="K1134">
        <f t="shared" si="1971"/>
        <v>0.37098792048780821</v>
      </c>
      <c r="L1134">
        <f t="shared" si="1972"/>
        <v>0.33521330947939959</v>
      </c>
      <c r="N1134">
        <v>42.1</v>
      </c>
      <c r="O1134">
        <f t="shared" si="1958"/>
        <v>69.947006121149187</v>
      </c>
      <c r="P1134">
        <f t="shared" si="1959"/>
        <v>20.05299387885082</v>
      </c>
      <c r="R1134">
        <f t="shared" si="1973"/>
        <v>3.6377391534388188</v>
      </c>
      <c r="T1134">
        <f t="shared" si="1964"/>
        <v>20.035572917503117</v>
      </c>
      <c r="V1134">
        <f t="shared" si="1974"/>
        <v>0</v>
      </c>
    </row>
    <row r="1135" spans="1:22" x14ac:dyDescent="0.2">
      <c r="A1135">
        <f t="shared" si="1960"/>
        <v>0.5</v>
      </c>
      <c r="B1135">
        <f t="shared" si="1965"/>
        <v>0.37040229814337489</v>
      </c>
      <c r="C1135">
        <f t="shared" si="1966"/>
        <v>0.33586029466149503</v>
      </c>
      <c r="D1135">
        <f t="shared" si="1961"/>
        <v>-0.49999999999999989</v>
      </c>
      <c r="E1135">
        <f t="shared" si="1967"/>
        <v>0.37040229814337494</v>
      </c>
      <c r="F1135">
        <f t="shared" si="1968"/>
        <v>0.33586029466149508</v>
      </c>
      <c r="G1135">
        <f t="shared" si="1962"/>
        <v>0.5</v>
      </c>
      <c r="H1135">
        <f t="shared" si="1969"/>
        <v>-0.37040229814337489</v>
      </c>
      <c r="I1135">
        <f t="shared" si="1970"/>
        <v>-0.33586029466149503</v>
      </c>
      <c r="J1135">
        <f t="shared" si="1963"/>
        <v>0.49999999999999989</v>
      </c>
      <c r="K1135">
        <f t="shared" si="1971"/>
        <v>0.37040229814337494</v>
      </c>
      <c r="L1135">
        <f t="shared" si="1972"/>
        <v>0.33586029466149508</v>
      </c>
      <c r="N1135">
        <v>42.2</v>
      </c>
      <c r="O1135">
        <f t="shared" si="1958"/>
        <v>69.962343315681409</v>
      </c>
      <c r="P1135">
        <f t="shared" si="1959"/>
        <v>20.037656684318602</v>
      </c>
      <c r="R1135">
        <f t="shared" si="1973"/>
        <v>3.6472384957193995</v>
      </c>
      <c r="T1135">
        <f t="shared" si="1964"/>
        <v>20.020235722970899</v>
      </c>
      <c r="V1135">
        <f t="shared" si="1974"/>
        <v>0</v>
      </c>
    </row>
    <row r="1136" spans="1:22" x14ac:dyDescent="0.2">
      <c r="A1136">
        <f t="shared" si="1960"/>
        <v>0.5</v>
      </c>
      <c r="B1136">
        <f t="shared" si="1965"/>
        <v>0.36981554748930484</v>
      </c>
      <c r="C1136">
        <f t="shared" si="1966"/>
        <v>0.3365062567548866</v>
      </c>
      <c r="D1136">
        <f t="shared" si="1961"/>
        <v>-0.49999999999999989</v>
      </c>
      <c r="E1136">
        <f t="shared" si="1967"/>
        <v>0.3698155474893049</v>
      </c>
      <c r="F1136">
        <f t="shared" si="1968"/>
        <v>0.33650625675488666</v>
      </c>
      <c r="G1136">
        <f t="shared" si="1962"/>
        <v>0.5</v>
      </c>
      <c r="H1136">
        <f t="shared" si="1969"/>
        <v>-0.36981554748930484</v>
      </c>
      <c r="I1136">
        <f t="shared" si="1970"/>
        <v>-0.3365062567548866</v>
      </c>
      <c r="J1136">
        <f t="shared" si="1963"/>
        <v>0.49999999999999989</v>
      </c>
      <c r="K1136">
        <f t="shared" si="1971"/>
        <v>0.3698155474893049</v>
      </c>
      <c r="L1136">
        <f t="shared" si="1972"/>
        <v>0.33650625675488666</v>
      </c>
      <c r="N1136">
        <v>42.3</v>
      </c>
      <c r="O1136">
        <f t="shared" si="1958"/>
        <v>69.977737938198374</v>
      </c>
      <c r="P1136">
        <f t="shared" si="1959"/>
        <v>20.022262061801634</v>
      </c>
      <c r="R1136">
        <f t="shared" si="1973"/>
        <v>3.6567278912215251</v>
      </c>
      <c r="T1136">
        <f t="shared" si="1964"/>
        <v>20.00484110045393</v>
      </c>
      <c r="V1136">
        <f t="shared" si="1974"/>
        <v>0</v>
      </c>
    </row>
    <row r="1137" spans="1:22" x14ac:dyDescent="0.2">
      <c r="A1137">
        <f t="shared" si="1960"/>
        <v>0.5</v>
      </c>
      <c r="B1137">
        <f t="shared" si="1965"/>
        <v>0.36922767031294185</v>
      </c>
      <c r="C1137">
        <f t="shared" si="1966"/>
        <v>0.33715119379186165</v>
      </c>
      <c r="D1137">
        <f t="shared" si="1961"/>
        <v>-0.49999999999999989</v>
      </c>
      <c r="E1137">
        <f t="shared" si="1967"/>
        <v>0.3692276703129419</v>
      </c>
      <c r="F1137">
        <f t="shared" si="1968"/>
        <v>0.3371511937918617</v>
      </c>
      <c r="G1137">
        <f t="shared" si="1962"/>
        <v>0.5</v>
      </c>
      <c r="H1137">
        <f t="shared" si="1969"/>
        <v>-0.36922767031294185</v>
      </c>
      <c r="I1137">
        <f t="shared" si="1970"/>
        <v>-0.33715119379186165</v>
      </c>
      <c r="J1137">
        <f t="shared" si="1963"/>
        <v>0.49999999999999989</v>
      </c>
      <c r="K1137">
        <f t="shared" si="1971"/>
        <v>0.3692276703129419</v>
      </c>
      <c r="L1137">
        <f t="shared" si="1972"/>
        <v>0.3371511937918617</v>
      </c>
      <c r="N1137">
        <v>42.4</v>
      </c>
      <c r="O1137">
        <f t="shared" si="1958"/>
        <v>69.99318994329559</v>
      </c>
      <c r="P1137">
        <f t="shared" si="1959"/>
        <v>20.006810056704413</v>
      </c>
      <c r="R1137">
        <f t="shared" si="1973"/>
        <v>3.6662073206194243</v>
      </c>
      <c r="T1137">
        <f t="shared" si="1964"/>
        <v>19.98938909535671</v>
      </c>
      <c r="V1137">
        <f t="shared" si="1974"/>
        <v>0</v>
      </c>
    </row>
    <row r="1138" spans="1:22" x14ac:dyDescent="0.2">
      <c r="A1138">
        <f t="shared" si="1960"/>
        <v>0.5</v>
      </c>
      <c r="B1138">
        <f t="shared" si="1965"/>
        <v>0.36863866840506193</v>
      </c>
      <c r="C1138">
        <f t="shared" si="1966"/>
        <v>0.33779510380783007</v>
      </c>
      <c r="D1138">
        <f t="shared" si="1961"/>
        <v>-0.49999999999999989</v>
      </c>
      <c r="E1138">
        <f t="shared" si="1967"/>
        <v>0.36863866840506199</v>
      </c>
      <c r="F1138">
        <f t="shared" si="1968"/>
        <v>0.33779510380783012</v>
      </c>
      <c r="G1138">
        <f t="shared" si="1962"/>
        <v>0.5</v>
      </c>
      <c r="H1138">
        <f t="shared" si="1969"/>
        <v>-0.36863866840506193</v>
      </c>
      <c r="I1138">
        <f t="shared" si="1970"/>
        <v>-0.33779510380783007</v>
      </c>
      <c r="J1138">
        <f t="shared" si="1963"/>
        <v>0.49999999999999989</v>
      </c>
      <c r="K1138">
        <f t="shared" si="1971"/>
        <v>0.36863866840506199</v>
      </c>
      <c r="L1138">
        <f t="shared" si="1972"/>
        <v>0.33779510380783012</v>
      </c>
      <c r="N1138">
        <v>42.5</v>
      </c>
      <c r="O1138">
        <f t="shared" si="1958"/>
        <v>70.008699285456402</v>
      </c>
      <c r="P1138">
        <f t="shared" si="1959"/>
        <v>19.991300714543595</v>
      </c>
      <c r="R1138">
        <f t="shared" si="1973"/>
        <v>3.6756767646038107</v>
      </c>
      <c r="T1138">
        <f t="shared" si="1964"/>
        <v>19.973879753195892</v>
      </c>
      <c r="V1138">
        <f t="shared" si="1974"/>
        <v>0</v>
      </c>
    </row>
    <row r="1139" spans="1:22" x14ac:dyDescent="0.2">
      <c r="A1139">
        <f t="shared" si="1960"/>
        <v>0.5</v>
      </c>
      <c r="B1139">
        <f t="shared" si="1965"/>
        <v>0.3680485435598671</v>
      </c>
      <c r="C1139">
        <f t="shared" si="1966"/>
        <v>0.33843798484133031</v>
      </c>
      <c r="D1139">
        <f t="shared" si="1961"/>
        <v>-0.49999999999999989</v>
      </c>
      <c r="E1139">
        <f t="shared" si="1967"/>
        <v>0.36804854355986716</v>
      </c>
      <c r="F1139">
        <f t="shared" si="1968"/>
        <v>0.33843798484133036</v>
      </c>
      <c r="G1139">
        <f t="shared" si="1962"/>
        <v>0.5</v>
      </c>
      <c r="H1139">
        <f t="shared" si="1969"/>
        <v>-0.3680485435598671</v>
      </c>
      <c r="I1139">
        <f t="shared" si="1970"/>
        <v>-0.33843798484133031</v>
      </c>
      <c r="J1139">
        <f t="shared" si="1963"/>
        <v>0.49999999999999989</v>
      </c>
      <c r="K1139">
        <f t="shared" si="1971"/>
        <v>0.36804854355986716</v>
      </c>
      <c r="L1139">
        <f t="shared" si="1972"/>
        <v>0.33843798484133036</v>
      </c>
      <c r="N1139">
        <v>42.6</v>
      </c>
      <c r="O1139">
        <f t="shared" si="1958"/>
        <v>70.024265919051999</v>
      </c>
      <c r="P1139">
        <f t="shared" si="1959"/>
        <v>19.975734080948005</v>
      </c>
      <c r="R1139">
        <f t="shared" si="1973"/>
        <v>3.6851362038820703</v>
      </c>
      <c r="T1139">
        <f t="shared" si="1964"/>
        <v>19.958313119600302</v>
      </c>
      <c r="V1139">
        <f t="shared" si="1974"/>
        <v>0</v>
      </c>
    </row>
    <row r="1140" spans="1:22" x14ac:dyDescent="0.2">
      <c r="A1140">
        <f t="shared" si="1960"/>
        <v>0.5</v>
      </c>
      <c r="B1140">
        <f t="shared" si="1965"/>
        <v>0.3674572975749798</v>
      </c>
      <c r="C1140">
        <f t="shared" si="1966"/>
        <v>0.33907983493403526</v>
      </c>
      <c r="D1140">
        <f t="shared" si="1961"/>
        <v>-0.49999999999999989</v>
      </c>
      <c r="E1140">
        <f t="shared" si="1967"/>
        <v>0.36745729757497991</v>
      </c>
      <c r="F1140">
        <f t="shared" si="1968"/>
        <v>0.33907983493403532</v>
      </c>
      <c r="G1140">
        <f t="shared" si="1962"/>
        <v>0.5</v>
      </c>
      <c r="H1140">
        <f t="shared" si="1969"/>
        <v>-0.3674572975749798</v>
      </c>
      <c r="I1140">
        <f t="shared" si="1970"/>
        <v>-0.33907983493403526</v>
      </c>
      <c r="J1140">
        <f t="shared" si="1963"/>
        <v>0.49999999999999989</v>
      </c>
      <c r="K1140">
        <f t="shared" si="1971"/>
        <v>0.36745729757497991</v>
      </c>
      <c r="L1140">
        <f t="shared" si="1972"/>
        <v>0.33907983493403532</v>
      </c>
      <c r="N1140">
        <v>42.7</v>
      </c>
      <c r="O1140">
        <f t="shared" si="1958"/>
        <v>70.03988979834142</v>
      </c>
      <c r="P1140">
        <f t="shared" si="1959"/>
        <v>19.960110201658583</v>
      </c>
      <c r="R1140">
        <f t="shared" si="1973"/>
        <v>3.6945856191783903</v>
      </c>
      <c r="T1140">
        <f t="shared" si="1964"/>
        <v>19.94268924031088</v>
      </c>
      <c r="V1140">
        <f t="shared" si="1974"/>
        <v>0</v>
      </c>
    </row>
    <row r="1141" spans="1:22" x14ac:dyDescent="0.2">
      <c r="A1141">
        <f t="shared" si="1960"/>
        <v>0.5</v>
      </c>
      <c r="B1141">
        <f t="shared" si="1965"/>
        <v>0.36686493225143813</v>
      </c>
      <c r="C1141">
        <f t="shared" si="1966"/>
        <v>0.33972065213075819</v>
      </c>
      <c r="D1141">
        <f t="shared" si="1961"/>
        <v>-0.49999999999999989</v>
      </c>
      <c r="E1141">
        <f t="shared" si="1967"/>
        <v>0.36686493225143818</v>
      </c>
      <c r="F1141">
        <f t="shared" si="1968"/>
        <v>0.33972065213075825</v>
      </c>
      <c r="G1141">
        <f t="shared" si="1962"/>
        <v>0.5</v>
      </c>
      <c r="H1141">
        <f t="shared" si="1969"/>
        <v>-0.36686493225143813</v>
      </c>
      <c r="I1141">
        <f t="shared" si="1970"/>
        <v>-0.33972065213075819</v>
      </c>
      <c r="J1141">
        <f t="shared" si="1963"/>
        <v>0.49999999999999989</v>
      </c>
      <c r="K1141">
        <f t="shared" si="1971"/>
        <v>0.36686493225143818</v>
      </c>
      <c r="L1141">
        <f t="shared" si="1972"/>
        <v>0.33972065213075825</v>
      </c>
      <c r="N1141">
        <v>42.8</v>
      </c>
      <c r="O1141">
        <f t="shared" si="1958"/>
        <v>70.055570877471482</v>
      </c>
      <c r="P1141">
        <f t="shared" si="1959"/>
        <v>19.944429122528515</v>
      </c>
      <c r="R1141">
        <f t="shared" si="1973"/>
        <v>3.7040249912340499</v>
      </c>
      <c r="T1141">
        <f t="shared" si="1964"/>
        <v>19.927008161180812</v>
      </c>
      <c r="V1141">
        <f t="shared" si="1974"/>
        <v>0</v>
      </c>
    </row>
    <row r="1142" spans="1:22" x14ac:dyDescent="0.2">
      <c r="A1142">
        <f t="shared" si="1960"/>
        <v>0.5</v>
      </c>
      <c r="B1142">
        <f t="shared" si="1965"/>
        <v>0.36627144939368933</v>
      </c>
      <c r="C1142">
        <f t="shared" si="1966"/>
        <v>0.3403604344794588</v>
      </c>
      <c r="D1142">
        <f t="shared" si="1961"/>
        <v>-0.49999999999999989</v>
      </c>
      <c r="E1142">
        <f t="shared" si="1967"/>
        <v>0.36627144939368939</v>
      </c>
      <c r="F1142">
        <f t="shared" si="1968"/>
        <v>0.34036043447945885</v>
      </c>
      <c r="G1142">
        <f t="shared" si="1962"/>
        <v>0.5</v>
      </c>
      <c r="H1142">
        <f t="shared" si="1969"/>
        <v>-0.36627144939368933</v>
      </c>
      <c r="I1142">
        <f t="shared" si="1970"/>
        <v>-0.3403604344794588</v>
      </c>
      <c r="J1142">
        <f t="shared" si="1963"/>
        <v>0.49999999999999989</v>
      </c>
      <c r="K1142">
        <f t="shared" si="1971"/>
        <v>0.36627144939368939</v>
      </c>
      <c r="L1142">
        <f t="shared" si="1972"/>
        <v>0.34036043447945885</v>
      </c>
      <c r="N1142">
        <v>42.9</v>
      </c>
      <c r="O1142">
        <f t="shared" si="1958"/>
        <v>70.071309110476889</v>
      </c>
      <c r="P1142">
        <f t="shared" si="1959"/>
        <v>19.928690889523125</v>
      </c>
      <c r="R1142">
        <f t="shared" si="1973"/>
        <v>3.7134543008076193</v>
      </c>
      <c r="T1142">
        <f t="shared" si="1964"/>
        <v>19.911269928175422</v>
      </c>
      <c r="V1142">
        <f t="shared" si="1974"/>
        <v>0</v>
      </c>
    </row>
    <row r="1143" spans="1:22" x14ac:dyDescent="0.2">
      <c r="A1143">
        <f t="shared" si="1960"/>
        <v>0.5</v>
      </c>
      <c r="B1143">
        <f t="shared" si="1965"/>
        <v>0.36567685080958517</v>
      </c>
      <c r="C1143">
        <f t="shared" si="1966"/>
        <v>0.34099918003124918</v>
      </c>
      <c r="D1143">
        <f t="shared" si="1961"/>
        <v>-0.49999999999999989</v>
      </c>
      <c r="E1143">
        <f t="shared" si="1967"/>
        <v>0.36567685080958523</v>
      </c>
      <c r="F1143">
        <f t="shared" si="1968"/>
        <v>0.34099918003124924</v>
      </c>
      <c r="G1143">
        <f t="shared" si="1962"/>
        <v>0.5</v>
      </c>
      <c r="H1143">
        <f t="shared" si="1969"/>
        <v>-0.36567685080958517</v>
      </c>
      <c r="I1143">
        <f t="shared" si="1970"/>
        <v>-0.34099918003124918</v>
      </c>
      <c r="J1143">
        <f t="shared" si="1963"/>
        <v>0.49999999999999989</v>
      </c>
      <c r="K1143">
        <f t="shared" si="1971"/>
        <v>0.36567685080958523</v>
      </c>
      <c r="L1143">
        <f t="shared" si="1972"/>
        <v>0.34099918003124924</v>
      </c>
      <c r="N1143">
        <v>43</v>
      </c>
      <c r="O1143">
        <f t="shared" si="1958"/>
        <v>70.087104451280041</v>
      </c>
      <c r="P1143">
        <f t="shared" si="1959"/>
        <v>19.912895548719952</v>
      </c>
      <c r="R1143">
        <f t="shared" si="1973"/>
        <v>3.7228735286751089</v>
      </c>
      <c r="T1143">
        <f t="shared" si="1964"/>
        <v>19.895474587372249</v>
      </c>
      <c r="V1143">
        <f t="shared" si="1974"/>
        <v>0</v>
      </c>
    </row>
    <row r="1144" spans="1:22" x14ac:dyDescent="0.2">
      <c r="A1144">
        <f t="shared" si="1960"/>
        <v>0.5</v>
      </c>
      <c r="B1144">
        <f t="shared" si="1965"/>
        <v>0.36508113831037609</v>
      </c>
      <c r="C1144">
        <f t="shared" si="1966"/>
        <v>0.34163688684039956</v>
      </c>
      <c r="D1144">
        <f t="shared" si="1961"/>
        <v>-0.49999999999999989</v>
      </c>
      <c r="E1144">
        <f t="shared" si="1967"/>
        <v>0.36508113831037614</v>
      </c>
      <c r="F1144">
        <f t="shared" si="1968"/>
        <v>0.34163688684039961</v>
      </c>
      <c r="G1144">
        <f t="shared" si="1962"/>
        <v>0.5</v>
      </c>
      <c r="H1144">
        <f t="shared" si="1969"/>
        <v>-0.36508113831037609</v>
      </c>
      <c r="I1144">
        <f t="shared" si="1970"/>
        <v>-0.34163688684039956</v>
      </c>
      <c r="J1144">
        <f t="shared" si="1963"/>
        <v>0.49999999999999989</v>
      </c>
      <c r="K1144">
        <f t="shared" si="1971"/>
        <v>0.36508113831037614</v>
      </c>
      <c r="L1144">
        <f t="shared" si="1972"/>
        <v>0.34163688684039961</v>
      </c>
      <c r="N1144">
        <v>43.1</v>
      </c>
      <c r="O1144">
        <f t="shared" si="1958"/>
        <v>70.102956853691211</v>
      </c>
      <c r="P1144">
        <f t="shared" si="1959"/>
        <v>19.897043146308771</v>
      </c>
      <c r="R1144">
        <f t="shared" si="1973"/>
        <v>3.7322826556302786</v>
      </c>
      <c r="T1144">
        <f t="shared" si="1964"/>
        <v>19.879622184961068</v>
      </c>
      <c r="V1144">
        <f t="shared" si="1974"/>
        <v>0</v>
      </c>
    </row>
    <row r="1145" spans="1:22" x14ac:dyDescent="0.2">
      <c r="A1145">
        <f t="shared" si="1960"/>
        <v>0.5</v>
      </c>
      <c r="B1145">
        <f t="shared" si="1965"/>
        <v>0.36448431371070572</v>
      </c>
      <c r="C1145">
        <f t="shared" si="1966"/>
        <v>0.34227355296434431</v>
      </c>
      <c r="D1145">
        <f t="shared" si="1961"/>
        <v>-0.49999999999999989</v>
      </c>
      <c r="E1145">
        <f t="shared" si="1967"/>
        <v>0.36448431371070578</v>
      </c>
      <c r="F1145">
        <f t="shared" si="1968"/>
        <v>0.34227355296434436</v>
      </c>
      <c r="G1145">
        <f t="shared" si="1962"/>
        <v>0.5</v>
      </c>
      <c r="H1145">
        <f t="shared" si="1969"/>
        <v>-0.36448431371070572</v>
      </c>
      <c r="I1145">
        <f t="shared" si="1970"/>
        <v>-0.34227355296434431</v>
      </c>
      <c r="J1145">
        <f t="shared" si="1963"/>
        <v>0.49999999999999989</v>
      </c>
      <c r="K1145">
        <f t="shared" si="1971"/>
        <v>0.36448431371070578</v>
      </c>
      <c r="L1145">
        <f t="shared" si="1972"/>
        <v>0.34227355296434436</v>
      </c>
      <c r="N1145">
        <v>43.2</v>
      </c>
      <c r="O1145">
        <f t="shared" si="1958"/>
        <v>70.118866271408393</v>
      </c>
      <c r="P1145">
        <f t="shared" si="1959"/>
        <v>19.881133728591603</v>
      </c>
      <c r="R1145">
        <f t="shared" si="1973"/>
        <v>3.7416816624847442</v>
      </c>
      <c r="T1145">
        <f t="shared" si="1964"/>
        <v>19.8637127672439</v>
      </c>
      <c r="V1145">
        <f t="shared" si="1974"/>
        <v>0</v>
      </c>
    </row>
    <row r="1146" spans="1:22" x14ac:dyDescent="0.2">
      <c r="A1146">
        <f t="shared" si="1960"/>
        <v>0.5</v>
      </c>
      <c r="B1146">
        <f t="shared" si="1965"/>
        <v>0.36388637882860519</v>
      </c>
      <c r="C1146">
        <f t="shared" si="1966"/>
        <v>0.34290917646368801</v>
      </c>
      <c r="D1146">
        <f t="shared" si="1961"/>
        <v>-0.49999999999999989</v>
      </c>
      <c r="E1146">
        <f t="shared" si="1967"/>
        <v>0.36388637882860525</v>
      </c>
      <c r="F1146">
        <f t="shared" si="1968"/>
        <v>0.34290917646368807</v>
      </c>
      <c r="G1146">
        <f t="shared" si="1962"/>
        <v>0.5</v>
      </c>
      <c r="H1146">
        <f t="shared" si="1969"/>
        <v>-0.36388637882860519</v>
      </c>
      <c r="I1146">
        <f t="shared" si="1970"/>
        <v>-0.34290917646368801</v>
      </c>
      <c r="J1146">
        <f t="shared" si="1963"/>
        <v>0.49999999999999989</v>
      </c>
      <c r="K1146">
        <f t="shared" si="1971"/>
        <v>0.36388637882860525</v>
      </c>
      <c r="L1146">
        <f t="shared" si="1972"/>
        <v>0.34290917646368807</v>
      </c>
      <c r="N1146">
        <v>43.3</v>
      </c>
      <c r="O1146">
        <f t="shared" si="1958"/>
        <v>70.134832658017345</v>
      </c>
      <c r="P1146">
        <f t="shared" si="1959"/>
        <v>19.865167341982652</v>
      </c>
      <c r="R1146">
        <f t="shared" si="1973"/>
        <v>3.751070530068219</v>
      </c>
      <c r="T1146">
        <f t="shared" si="1964"/>
        <v>19.847746380634948</v>
      </c>
      <c r="V1146">
        <f t="shared" si="1974"/>
        <v>0</v>
      </c>
    </row>
    <row r="1147" spans="1:22" x14ac:dyDescent="0.2">
      <c r="A1147">
        <f t="shared" si="1960"/>
        <v>0.5</v>
      </c>
      <c r="B1147">
        <f t="shared" si="1965"/>
        <v>0.36328733548548792</v>
      </c>
      <c r="C1147">
        <f t="shared" si="1966"/>
        <v>0.34354375540221144</v>
      </c>
      <c r="D1147">
        <f t="shared" si="1961"/>
        <v>-0.49999999999999989</v>
      </c>
      <c r="E1147">
        <f t="shared" si="1967"/>
        <v>0.36328733548548797</v>
      </c>
      <c r="F1147">
        <f t="shared" si="1968"/>
        <v>0.34354375540221149</v>
      </c>
      <c r="G1147">
        <f t="shared" si="1962"/>
        <v>0.5</v>
      </c>
      <c r="H1147">
        <f t="shared" si="1969"/>
        <v>-0.36328733548548792</v>
      </c>
      <c r="I1147">
        <f t="shared" si="1970"/>
        <v>-0.34354375540221144</v>
      </c>
      <c r="J1147">
        <f t="shared" si="1963"/>
        <v>0.49999999999999989</v>
      </c>
      <c r="K1147">
        <f t="shared" si="1971"/>
        <v>0.36328733548548797</v>
      </c>
      <c r="L1147">
        <f t="shared" si="1972"/>
        <v>0.34354375540221149</v>
      </c>
      <c r="N1147">
        <v>43.4</v>
      </c>
      <c r="O1147">
        <f t="shared" si="1958"/>
        <v>70.1508559669916</v>
      </c>
      <c r="P1147">
        <f t="shared" si="1959"/>
        <v>19.849144033008404</v>
      </c>
      <c r="R1147">
        <f t="shared" si="1973"/>
        <v>3.7604492392287661</v>
      </c>
      <c r="T1147">
        <f t="shared" si="1964"/>
        <v>19.831723071660701</v>
      </c>
      <c r="V1147">
        <f t="shared" si="1974"/>
        <v>0</v>
      </c>
    </row>
    <row r="1148" spans="1:22" x14ac:dyDescent="0.2">
      <c r="A1148">
        <f t="shared" si="1960"/>
        <v>0.5</v>
      </c>
      <c r="B1148">
        <f t="shared" si="1965"/>
        <v>0.36268718550614371</v>
      </c>
      <c r="C1148">
        <f t="shared" si="1966"/>
        <v>0.3441772878468769</v>
      </c>
      <c r="D1148">
        <f t="shared" si="1961"/>
        <v>-0.49999999999999989</v>
      </c>
      <c r="E1148">
        <f t="shared" si="1967"/>
        <v>0.36268718550614376</v>
      </c>
      <c r="F1148">
        <f t="shared" si="1968"/>
        <v>0.34417728784687696</v>
      </c>
      <c r="G1148">
        <f t="shared" si="1962"/>
        <v>0.5</v>
      </c>
      <c r="H1148">
        <f t="shared" si="1969"/>
        <v>-0.36268718550614371</v>
      </c>
      <c r="I1148">
        <f t="shared" si="1970"/>
        <v>-0.3441772878468769</v>
      </c>
      <c r="J1148">
        <f t="shared" si="1963"/>
        <v>0.49999999999999989</v>
      </c>
      <c r="K1148">
        <f t="shared" si="1971"/>
        <v>0.36268718550614376</v>
      </c>
      <c r="L1148">
        <f t="shared" si="1972"/>
        <v>0.34417728784687696</v>
      </c>
      <c r="N1148">
        <v>43.5</v>
      </c>
      <c r="O1148">
        <f t="shared" si="1958"/>
        <v>70.166936151692397</v>
      </c>
      <c r="P1148">
        <f t="shared" si="1959"/>
        <v>19.833063848307592</v>
      </c>
      <c r="R1148">
        <f t="shared" si="1973"/>
        <v>3.7698177708329581</v>
      </c>
      <c r="T1148">
        <f t="shared" si="1964"/>
        <v>19.815642886959889</v>
      </c>
      <c r="V1148">
        <f t="shared" si="1974"/>
        <v>0</v>
      </c>
    </row>
    <row r="1149" spans="1:22" x14ac:dyDescent="0.2">
      <c r="A1149">
        <f t="shared" si="1960"/>
        <v>0.5</v>
      </c>
      <c r="B1149">
        <f t="shared" si="1965"/>
        <v>0.36208593071873368</v>
      </c>
      <c r="C1149">
        <f t="shared" si="1966"/>
        <v>0.34480977186783485</v>
      </c>
      <c r="D1149">
        <f t="shared" si="1961"/>
        <v>-0.49999999999999989</v>
      </c>
      <c r="E1149">
        <f t="shared" si="1967"/>
        <v>0.36208593071873374</v>
      </c>
      <c r="F1149">
        <f t="shared" si="1968"/>
        <v>0.3448097718678349</v>
      </c>
      <c r="G1149">
        <f t="shared" si="1962"/>
        <v>0.5</v>
      </c>
      <c r="H1149">
        <f t="shared" si="1969"/>
        <v>-0.36208593071873368</v>
      </c>
      <c r="I1149">
        <f t="shared" si="1970"/>
        <v>-0.34480977186783485</v>
      </c>
      <c r="J1149">
        <f t="shared" si="1963"/>
        <v>0.49999999999999989</v>
      </c>
      <c r="K1149">
        <f t="shared" si="1971"/>
        <v>0.36208593071873374</v>
      </c>
      <c r="L1149">
        <f t="shared" si="1972"/>
        <v>0.3448097718678349</v>
      </c>
      <c r="N1149">
        <v>43.6</v>
      </c>
      <c r="O1149">
        <f t="shared" si="1958"/>
        <v>70.183073165368768</v>
      </c>
      <c r="P1149">
        <f t="shared" si="1959"/>
        <v>19.816926834631232</v>
      </c>
      <c r="R1149">
        <f t="shared" si="1973"/>
        <v>3.7791761057660871</v>
      </c>
      <c r="T1149">
        <f t="shared" si="1964"/>
        <v>19.799505873283529</v>
      </c>
      <c r="V1149">
        <f t="shared" si="1974"/>
        <v>0</v>
      </c>
    </row>
    <row r="1150" spans="1:22" x14ac:dyDescent="0.2">
      <c r="A1150">
        <f t="shared" si="1960"/>
        <v>0.5</v>
      </c>
      <c r="B1150">
        <f t="shared" si="1965"/>
        <v>0.361483572954784</v>
      </c>
      <c r="C1150">
        <f t="shared" si="1966"/>
        <v>0.34544120553842916</v>
      </c>
      <c r="D1150">
        <f t="shared" si="1961"/>
        <v>-0.49999999999999989</v>
      </c>
      <c r="E1150">
        <f t="shared" si="1967"/>
        <v>0.36148357295478406</v>
      </c>
      <c r="F1150">
        <f t="shared" si="1968"/>
        <v>0.34544120553842922</v>
      </c>
      <c r="G1150">
        <f t="shared" si="1962"/>
        <v>0.5</v>
      </c>
      <c r="H1150">
        <f t="shared" si="1969"/>
        <v>-0.361483572954784</v>
      </c>
      <c r="I1150">
        <f t="shared" si="1970"/>
        <v>-0.34544120553842916</v>
      </c>
      <c r="J1150">
        <f t="shared" si="1963"/>
        <v>0.49999999999999989</v>
      </c>
      <c r="K1150">
        <f t="shared" si="1971"/>
        <v>0.36148357295478406</v>
      </c>
      <c r="L1150">
        <f t="shared" si="1972"/>
        <v>0.34544120553842922</v>
      </c>
      <c r="N1150">
        <v>43.7</v>
      </c>
      <c r="O1150">
        <f t="shared" si="1958"/>
        <v>70.199266961157434</v>
      </c>
      <c r="P1150">
        <f t="shared" si="1959"/>
        <v>19.800733038842562</v>
      </c>
      <c r="R1150">
        <f t="shared" si="1973"/>
        <v>3.7885242249323738</v>
      </c>
      <c r="T1150">
        <f t="shared" si="1964"/>
        <v>19.783312077494859</v>
      </c>
      <c r="V1150">
        <f t="shared" si="1974"/>
        <v>0</v>
      </c>
    </row>
    <row r="1151" spans="1:22" x14ac:dyDescent="0.2">
      <c r="A1151">
        <f t="shared" si="1960"/>
        <v>0.5</v>
      </c>
      <c r="B1151">
        <f t="shared" si="1965"/>
        <v>0.36088011404918108</v>
      </c>
      <c r="C1151">
        <f t="shared" si="1966"/>
        <v>0.34607158693520335</v>
      </c>
      <c r="D1151">
        <f t="shared" si="1961"/>
        <v>-0.49999999999999989</v>
      </c>
      <c r="E1151">
        <f t="shared" si="1967"/>
        <v>0.36088011404918113</v>
      </c>
      <c r="F1151">
        <f t="shared" si="1968"/>
        <v>0.3460715869352034</v>
      </c>
      <c r="G1151">
        <f t="shared" si="1962"/>
        <v>0.5</v>
      </c>
      <c r="H1151">
        <f t="shared" si="1969"/>
        <v>-0.36088011404918108</v>
      </c>
      <c r="I1151">
        <f t="shared" si="1970"/>
        <v>-0.34607158693520335</v>
      </c>
      <c r="J1151">
        <f t="shared" si="1963"/>
        <v>0.49999999999999989</v>
      </c>
      <c r="K1151">
        <f t="shared" si="1971"/>
        <v>0.36088011404918113</v>
      </c>
      <c r="L1151">
        <f t="shared" si="1972"/>
        <v>0.3460715869352034</v>
      </c>
      <c r="N1151">
        <v>43.8</v>
      </c>
      <c r="O1151">
        <f t="shared" si="1958"/>
        <v>70.215517492082853</v>
      </c>
      <c r="P1151">
        <f t="shared" si="1959"/>
        <v>19.784482507917144</v>
      </c>
      <c r="R1151">
        <f t="shared" si="1973"/>
        <v>3.7978621092551688</v>
      </c>
      <c r="T1151">
        <f t="shared" si="1964"/>
        <v>19.76706154656944</v>
      </c>
      <c r="V1151">
        <f t="shared" si="1974"/>
        <v>0</v>
      </c>
    </row>
    <row r="1152" spans="1:22" x14ac:dyDescent="0.2">
      <c r="A1152">
        <f t="shared" si="1960"/>
        <v>0.5</v>
      </c>
      <c r="B1152">
        <f t="shared" si="1965"/>
        <v>0.36027555584016518</v>
      </c>
      <c r="C1152">
        <f t="shared" si="1966"/>
        <v>0.34670091413790644</v>
      </c>
      <c r="D1152">
        <f t="shared" si="1961"/>
        <v>-0.49999999999999989</v>
      </c>
      <c r="E1152">
        <f t="shared" si="1967"/>
        <v>0.36027555584016524</v>
      </c>
      <c r="F1152">
        <f t="shared" si="1968"/>
        <v>0.34670091413790649</v>
      </c>
      <c r="G1152">
        <f t="shared" si="1962"/>
        <v>0.5</v>
      </c>
      <c r="H1152">
        <f t="shared" si="1969"/>
        <v>-0.36027555584016518</v>
      </c>
      <c r="I1152">
        <f t="shared" si="1970"/>
        <v>-0.34670091413790644</v>
      </c>
      <c r="J1152">
        <f t="shared" si="1963"/>
        <v>0.49999999999999989</v>
      </c>
      <c r="K1152">
        <f t="shared" si="1971"/>
        <v>0.36027555584016524</v>
      </c>
      <c r="L1152">
        <f t="shared" si="1972"/>
        <v>0.34670091413790649</v>
      </c>
      <c r="N1152">
        <v>43.9</v>
      </c>
      <c r="O1152">
        <f t="shared" si="1958"/>
        <v>70.2318247110572</v>
      </c>
      <c r="P1152">
        <f t="shared" si="1959"/>
        <v>19.768175288942789</v>
      </c>
      <c r="R1152">
        <f t="shared" si="1973"/>
        <v>3.8071897396771828</v>
      </c>
      <c r="T1152">
        <f t="shared" si="1964"/>
        <v>19.750754327595086</v>
      </c>
      <c r="V1152">
        <f t="shared" si="1974"/>
        <v>0</v>
      </c>
    </row>
    <row r="1153" spans="1:22" x14ac:dyDescent="0.2">
      <c r="A1153">
        <f t="shared" si="1960"/>
        <v>0.5</v>
      </c>
      <c r="B1153">
        <f t="shared" si="1965"/>
        <v>0.35966990016932548</v>
      </c>
      <c r="C1153">
        <f t="shared" si="1966"/>
        <v>0.34732918522949857</v>
      </c>
      <c r="D1153">
        <f t="shared" si="1961"/>
        <v>-0.49999999999999989</v>
      </c>
      <c r="E1153">
        <f t="shared" si="1967"/>
        <v>0.35966990016932554</v>
      </c>
      <c r="F1153">
        <f t="shared" si="1968"/>
        <v>0.34732918522949863</v>
      </c>
      <c r="G1153">
        <f t="shared" si="1962"/>
        <v>0.5</v>
      </c>
      <c r="H1153">
        <f t="shared" si="1969"/>
        <v>-0.35966990016932548</v>
      </c>
      <c r="I1153">
        <f t="shared" si="1970"/>
        <v>-0.34732918522949857</v>
      </c>
      <c r="J1153">
        <f t="shared" si="1963"/>
        <v>0.49999999999999989</v>
      </c>
      <c r="K1153">
        <f t="shared" si="1971"/>
        <v>0.35966990016932554</v>
      </c>
      <c r="L1153">
        <f t="shared" si="1972"/>
        <v>0.34732918522949863</v>
      </c>
      <c r="N1153">
        <v>44</v>
      </c>
      <c r="O1153">
        <f t="shared" si="1958"/>
        <v>70.248188570880401</v>
      </c>
      <c r="P1153">
        <f t="shared" si="1959"/>
        <v>19.751811429119606</v>
      </c>
      <c r="R1153">
        <f t="shared" si="1973"/>
        <v>3.8165070971606667</v>
      </c>
      <c r="T1153">
        <f t="shared" si="1964"/>
        <v>19.734390467771902</v>
      </c>
      <c r="V1153">
        <f t="shared" si="1974"/>
        <v>0</v>
      </c>
    </row>
    <row r="1154" spans="1:22" x14ac:dyDescent="0.2">
      <c r="A1154">
        <f t="shared" si="1960"/>
        <v>0.5</v>
      </c>
      <c r="B1154">
        <f t="shared" si="1965"/>
        <v>0.3590631488815943</v>
      </c>
      <c r="C1154">
        <f t="shared" si="1966"/>
        <v>0.34795639829615715</v>
      </c>
      <c r="D1154">
        <f t="shared" si="1961"/>
        <v>-0.49999999999999989</v>
      </c>
      <c r="E1154">
        <f t="shared" si="1967"/>
        <v>0.35906314888159435</v>
      </c>
      <c r="F1154">
        <f t="shared" si="1968"/>
        <v>0.34795639829615721</v>
      </c>
      <c r="G1154">
        <f t="shared" si="1962"/>
        <v>0.5</v>
      </c>
      <c r="H1154">
        <f t="shared" si="1969"/>
        <v>-0.3590631488815943</v>
      </c>
      <c r="I1154">
        <f t="shared" si="1970"/>
        <v>-0.34795639829615715</v>
      </c>
      <c r="J1154">
        <f t="shared" si="1963"/>
        <v>0.49999999999999989</v>
      </c>
      <c r="K1154">
        <f t="shared" si="1971"/>
        <v>0.35906314888159435</v>
      </c>
      <c r="L1154">
        <f t="shared" si="1972"/>
        <v>0.34795639829615721</v>
      </c>
      <c r="N1154">
        <v>44.1</v>
      </c>
      <c r="O1154">
        <f t="shared" si="1958"/>
        <v>70.264609024240031</v>
      </c>
      <c r="P1154">
        <f t="shared" si="1959"/>
        <v>19.735390975759962</v>
      </c>
      <c r="R1154">
        <f t="shared" si="1973"/>
        <v>3.8258141626875961</v>
      </c>
      <c r="T1154">
        <f t="shared" si="1964"/>
        <v>19.717970014412259</v>
      </c>
      <c r="V1154">
        <f t="shared" si="1974"/>
        <v>0</v>
      </c>
    </row>
    <row r="1155" spans="1:22" x14ac:dyDescent="0.2">
      <c r="A1155">
        <f t="shared" si="1960"/>
        <v>0.5</v>
      </c>
      <c r="B1155">
        <f t="shared" si="1965"/>
        <v>0.35845530382524132</v>
      </c>
      <c r="C1155">
        <f t="shared" si="1966"/>
        <v>0.34858255142728223</v>
      </c>
      <c r="D1155">
        <f t="shared" si="1961"/>
        <v>-0.49999999999999989</v>
      </c>
      <c r="E1155">
        <f t="shared" si="1967"/>
        <v>0.35845530382524138</v>
      </c>
      <c r="F1155">
        <f t="shared" si="1968"/>
        <v>0.34858255142728228</v>
      </c>
      <c r="G1155">
        <f t="shared" si="1962"/>
        <v>0.5</v>
      </c>
      <c r="H1155">
        <f t="shared" si="1969"/>
        <v>-0.35845530382524132</v>
      </c>
      <c r="I1155">
        <f t="shared" si="1970"/>
        <v>-0.34858255142728223</v>
      </c>
      <c r="J1155">
        <f t="shared" si="1963"/>
        <v>0.49999999999999989</v>
      </c>
      <c r="K1155">
        <f t="shared" si="1971"/>
        <v>0.35845530382524138</v>
      </c>
      <c r="L1155">
        <f t="shared" si="1972"/>
        <v>0.34858255142728228</v>
      </c>
      <c r="N1155">
        <v>44.2</v>
      </c>
      <c r="O1155">
        <f t="shared" si="1958"/>
        <v>70.281086023711467</v>
      </c>
      <c r="P1155">
        <f t="shared" si="1959"/>
        <v>19.718913976288533</v>
      </c>
      <c r="R1155">
        <f t="shared" si="1973"/>
        <v>3.8351109172598967</v>
      </c>
      <c r="T1155">
        <f t="shared" si="1964"/>
        <v>19.70149301494083</v>
      </c>
      <c r="V1155">
        <f t="shared" si="1974"/>
        <v>0</v>
      </c>
    </row>
    <row r="1156" spans="1:22" x14ac:dyDescent="0.2">
      <c r="A1156">
        <f t="shared" si="1960"/>
        <v>0.5</v>
      </c>
      <c r="B1156">
        <f t="shared" si="1965"/>
        <v>0.35784636685186788</v>
      </c>
      <c r="C1156">
        <f t="shared" si="1966"/>
        <v>0.34920764271550286</v>
      </c>
      <c r="D1156">
        <f t="shared" si="1961"/>
        <v>-0.49999999999999989</v>
      </c>
      <c r="E1156">
        <f t="shared" si="1967"/>
        <v>0.35784636685186794</v>
      </c>
      <c r="F1156">
        <f t="shared" si="1968"/>
        <v>0.34920764271550292</v>
      </c>
      <c r="G1156">
        <f t="shared" si="1962"/>
        <v>0.5</v>
      </c>
      <c r="H1156">
        <f t="shared" si="1969"/>
        <v>-0.35784636685186788</v>
      </c>
      <c r="I1156">
        <f t="shared" si="1970"/>
        <v>-0.34920764271550286</v>
      </c>
      <c r="J1156">
        <f t="shared" si="1963"/>
        <v>0.49999999999999989</v>
      </c>
      <c r="K1156">
        <f t="shared" si="1971"/>
        <v>0.35784636685186794</v>
      </c>
      <c r="L1156">
        <f t="shared" si="1972"/>
        <v>0.34920764271550292</v>
      </c>
      <c r="N1156">
        <v>44.3</v>
      </c>
      <c r="O1156">
        <f t="shared" si="1958"/>
        <v>70.297619521757738</v>
      </c>
      <c r="P1156">
        <f t="shared" si="1959"/>
        <v>19.702380478242262</v>
      </c>
      <c r="R1156">
        <f t="shared" si="1973"/>
        <v>3.8443973418996489</v>
      </c>
      <c r="T1156">
        <f t="shared" si="1964"/>
        <v>19.684959516894558</v>
      </c>
      <c r="V1156">
        <f t="shared" si="1974"/>
        <v>0</v>
      </c>
    </row>
    <row r="1157" spans="1:22" x14ac:dyDescent="0.2">
      <c r="A1157">
        <f t="shared" si="1960"/>
        <v>0.5</v>
      </c>
      <c r="B1157">
        <f t="shared" si="1965"/>
        <v>0.35723633981640157</v>
      </c>
      <c r="C1157">
        <f t="shared" si="1966"/>
        <v>0.34983167025668266</v>
      </c>
      <c r="D1157">
        <f t="shared" si="1961"/>
        <v>-0.49999999999999989</v>
      </c>
      <c r="E1157">
        <f t="shared" si="1967"/>
        <v>0.35723633981640163</v>
      </c>
      <c r="F1157">
        <f t="shared" si="1968"/>
        <v>0.34983167025668271</v>
      </c>
      <c r="G1157">
        <f t="shared" si="1962"/>
        <v>0.5</v>
      </c>
      <c r="H1157">
        <f t="shared" si="1969"/>
        <v>-0.35723633981640157</v>
      </c>
      <c r="I1157">
        <f t="shared" si="1970"/>
        <v>-0.34983167025668266</v>
      </c>
      <c r="J1157">
        <f t="shared" si="1963"/>
        <v>0.49999999999999989</v>
      </c>
      <c r="K1157">
        <f t="shared" si="1971"/>
        <v>0.35723633981640163</v>
      </c>
      <c r="L1157">
        <f t="shared" si="1972"/>
        <v>0.34983167025668271</v>
      </c>
      <c r="N1157">
        <v>44.4</v>
      </c>
      <c r="O1157">
        <f t="shared" si="1958"/>
        <v>70.314209470729594</v>
      </c>
      <c r="P1157">
        <f t="shared" si="1959"/>
        <v>19.685790529270417</v>
      </c>
      <c r="R1157">
        <f t="shared" si="1973"/>
        <v>3.8536734176493397</v>
      </c>
      <c r="T1157">
        <f t="shared" si="1964"/>
        <v>19.668369567922714</v>
      </c>
      <c r="V1157">
        <f t="shared" si="1974"/>
        <v>0</v>
      </c>
    </row>
    <row r="1158" spans="1:22" x14ac:dyDescent="0.2">
      <c r="A1158">
        <f t="shared" si="1960"/>
        <v>0.5</v>
      </c>
      <c r="B1158">
        <f t="shared" si="1965"/>
        <v>0.35662522457709073</v>
      </c>
      <c r="C1158">
        <f t="shared" si="1966"/>
        <v>0.35045463214992539</v>
      </c>
      <c r="D1158">
        <f t="shared" si="1961"/>
        <v>-0.49999999999999989</v>
      </c>
      <c r="E1158">
        <f t="shared" si="1967"/>
        <v>0.35662522457709078</v>
      </c>
      <c r="F1158">
        <f t="shared" si="1968"/>
        <v>0.35045463214992545</v>
      </c>
      <c r="G1158">
        <f t="shared" si="1962"/>
        <v>0.5</v>
      </c>
      <c r="H1158">
        <f t="shared" si="1969"/>
        <v>-0.35662522457709073</v>
      </c>
      <c r="I1158">
        <f t="shared" si="1970"/>
        <v>-0.35045463214992539</v>
      </c>
      <c r="J1158">
        <f t="shared" si="1963"/>
        <v>0.49999999999999989</v>
      </c>
      <c r="K1158">
        <f t="shared" si="1971"/>
        <v>0.35662522457709078</v>
      </c>
      <c r="L1158">
        <f t="shared" si="1972"/>
        <v>0.35045463214992545</v>
      </c>
      <c r="N1158">
        <v>44.5</v>
      </c>
      <c r="O1158">
        <f t="shared" si="1958"/>
        <v>70.33085582286553</v>
      </c>
      <c r="P1158">
        <f t="shared" si="1959"/>
        <v>19.669144177134488</v>
      </c>
      <c r="R1158">
        <f t="shared" si="1973"/>
        <v>3.8629391255719234</v>
      </c>
      <c r="T1158">
        <f t="shared" si="1964"/>
        <v>19.651723215786784</v>
      </c>
      <c r="V1158">
        <f t="shared" si="1974"/>
        <v>0</v>
      </c>
    </row>
    <row r="1159" spans="1:22" x14ac:dyDescent="0.2">
      <c r="A1159">
        <f t="shared" si="1960"/>
        <v>0.5</v>
      </c>
      <c r="B1159">
        <f t="shared" si="1965"/>
        <v>0.35601302299549825</v>
      </c>
      <c r="C1159">
        <f t="shared" si="1966"/>
        <v>0.35107652649758114</v>
      </c>
      <c r="D1159">
        <f t="shared" si="1961"/>
        <v>-0.49999999999999989</v>
      </c>
      <c r="E1159">
        <f t="shared" si="1967"/>
        <v>0.35601302299549831</v>
      </c>
      <c r="F1159">
        <f t="shared" si="1968"/>
        <v>0.3510765264975812</v>
      </c>
      <c r="G1159">
        <f t="shared" si="1962"/>
        <v>0.5</v>
      </c>
      <c r="H1159">
        <f t="shared" si="1969"/>
        <v>-0.35601302299549825</v>
      </c>
      <c r="I1159">
        <f t="shared" si="1970"/>
        <v>-0.35107652649758114</v>
      </c>
      <c r="J1159">
        <f t="shared" si="1963"/>
        <v>0.49999999999999989</v>
      </c>
      <c r="K1159">
        <f t="shared" si="1971"/>
        <v>0.35601302299549831</v>
      </c>
      <c r="L1159">
        <f t="shared" si="1972"/>
        <v>0.3510765264975812</v>
      </c>
      <c r="N1159">
        <v>44.6</v>
      </c>
      <c r="O1159">
        <f t="shared" si="1958"/>
        <v>70.347558530291721</v>
      </c>
      <c r="P1159">
        <f t="shared" si="1959"/>
        <v>19.652441469708279</v>
      </c>
      <c r="R1159">
        <f t="shared" si="1973"/>
        <v>3.8721944467511165</v>
      </c>
      <c r="T1159">
        <f t="shared" si="1964"/>
        <v>19.635020508360576</v>
      </c>
      <c r="V1159">
        <f t="shared" si="1974"/>
        <v>0</v>
      </c>
    </row>
    <row r="1160" spans="1:22" x14ac:dyDescent="0.2">
      <c r="A1160">
        <f t="shared" si="1960"/>
        <v>0.5</v>
      </c>
      <c r="B1160">
        <f t="shared" si="1965"/>
        <v>0.35539973693649612</v>
      </c>
      <c r="C1160">
        <f t="shared" si="1966"/>
        <v>0.35169735140525193</v>
      </c>
      <c r="D1160">
        <f t="shared" si="1961"/>
        <v>-0.49999999999999989</v>
      </c>
      <c r="E1160">
        <f t="shared" si="1967"/>
        <v>0.35539973693649618</v>
      </c>
      <c r="F1160">
        <f t="shared" si="1968"/>
        <v>0.35169735140525199</v>
      </c>
      <c r="G1160">
        <f t="shared" si="1962"/>
        <v>0.5</v>
      </c>
      <c r="H1160">
        <f t="shared" si="1969"/>
        <v>-0.35539973693649612</v>
      </c>
      <c r="I1160">
        <f t="shared" si="1970"/>
        <v>-0.35169735140525193</v>
      </c>
      <c r="J1160">
        <f t="shared" si="1963"/>
        <v>0.49999999999999989</v>
      </c>
      <c r="K1160">
        <f t="shared" si="1971"/>
        <v>0.35539973693649618</v>
      </c>
      <c r="L1160">
        <f t="shared" si="1972"/>
        <v>0.35169735140525199</v>
      </c>
      <c r="N1160">
        <v>44.7</v>
      </c>
      <c r="O1160">
        <f t="shared" si="1958"/>
        <v>70.364317545022132</v>
      </c>
      <c r="P1160">
        <f t="shared" si="1959"/>
        <v>19.63568245497785</v>
      </c>
      <c r="R1160">
        <f t="shared" si="1973"/>
        <v>3.8814393622915926</v>
      </c>
      <c r="T1160">
        <f t="shared" si="1964"/>
        <v>19.618261493630147</v>
      </c>
      <c r="V1160">
        <f t="shared" si="1974"/>
        <v>0</v>
      </c>
    </row>
    <row r="1161" spans="1:22" x14ac:dyDescent="0.2">
      <c r="A1161">
        <f t="shared" si="1960"/>
        <v>0.5</v>
      </c>
      <c r="B1161">
        <f t="shared" si="1965"/>
        <v>0.35478536826826035</v>
      </c>
      <c r="C1161">
        <f t="shared" si="1966"/>
        <v>0.35231710498179725</v>
      </c>
      <c r="D1161">
        <f t="shared" si="1961"/>
        <v>-0.49999999999999989</v>
      </c>
      <c r="E1161">
        <f t="shared" si="1967"/>
        <v>0.3547853682682604</v>
      </c>
      <c r="F1161">
        <f t="shared" si="1968"/>
        <v>0.3523171049817973</v>
      </c>
      <c r="G1161">
        <f t="shared" si="1962"/>
        <v>0.5</v>
      </c>
      <c r="H1161">
        <f t="shared" si="1969"/>
        <v>-0.35478536826826035</v>
      </c>
      <c r="I1161">
        <f t="shared" si="1970"/>
        <v>-0.35231710498179725</v>
      </c>
      <c r="J1161">
        <f t="shared" si="1963"/>
        <v>0.49999999999999989</v>
      </c>
      <c r="K1161">
        <f t="shared" si="1971"/>
        <v>0.3547853682682604</v>
      </c>
      <c r="L1161">
        <f t="shared" si="1972"/>
        <v>0.3523171049817973</v>
      </c>
      <c r="N1161">
        <v>44.8</v>
      </c>
      <c r="O1161">
        <f t="shared" ref="O1161:O1224" si="1975">(DEGREES(ACOS(((-(((SUMPRODUCT(G1161:I1161,$I$8:$K$8))*(SUMPRODUCT(G1161:I1161,$I$10:$K$10))-(SUMPRODUCT(J1161:L1161,$I$8:$K$8))*(SUMPRODUCT(J1161:L1161,$I$10:$K$10)))-((SUMPRODUCT(A1161:C1161,$I$8:$K$8))*(SUMPRODUCT(A1161:C1161,$I$10:$K$10))-(SUMPRODUCT(D1161:F1161,$I$8:$K$8))*(SUMPRODUCT(D1161:F1161,$I$10:$K$10))))*(((SUMPRODUCT(G1161:I1161,$I$8:$K$8))*(SUMPRODUCT(G1161:I1161,$I$10:$K$10))+(SUMPRODUCT(J1161:L1161,$I$8:$K$8))*(SUMPRODUCT(J1161:L1161,$I$10:$K$10)))-((SUMPRODUCT(A1161:C1161,$I$8:$K$8))*(SUMPRODUCT(A1161:C1161,$I$10:$K$10))+(SUMPRODUCT(D1161:F1161,$I$8:$K$8))*(SUMPRODUCT(D1161:F1161,$I$10:$K$10)))))-((((SUMPRODUCT(A1161:C1161,$I$8:$K$8))*(SUMPRODUCT(D1161:F1161,$I$10:$K$10))+(SUMPRODUCT(A1161:C1161,$I$10:$K$10))*(SUMPRODUCT(D1161:F1161,$I$8:$K$8)))-((SUMPRODUCT(G1161:I1161,$I$8:$K$8))*(SUMPRODUCT(J1161:L1161,$I$10:$K$10))+(SUMPRODUCT(G1161:I1161,$I$10:$K$10))*(SUMPRODUCT(J1161:L1161,$I$8:$K$8))))*(SQRT(((((SUMPRODUCT(G1161:I1161,$I$8:$K$8))*(SUMPRODUCT(G1161:I1161,$I$10:$K$10))-(SUMPRODUCT(J1161:L1161,$I$8:$K$8))*(SUMPRODUCT(J1161:L1161,$I$10:$K$10)))-((SUMPRODUCT(A1161:C1161,$I$8:$K$8))*(SUMPRODUCT(A1161:C1161,$I$10:$K$10))-(SUMPRODUCT(D1161:F1161,$I$8:$K$8))*(SUMPRODUCT(D1161:F1161,$I$10:$K$10))))^2)+((((SUMPRODUCT(A1161:C1161,$I$8:$K$8))*(SUMPRODUCT(D1161:F1161,$I$10:$K$10))+(SUMPRODUCT(A1161:C1161,$I$10:$K$10))*(SUMPRODUCT(D1161:F1161,$I$8:$K$8)))-((SUMPRODUCT(G1161:I1161,$I$8:$K$8))*(SUMPRODUCT(J1161:L1161,$I$10:$K$10))+(SUMPRODUCT(G1161:I1161,$I$10:$K$10))*(SUMPRODUCT(J1161:L1161,$I$8:$K$8))))^2)-((((SUMPRODUCT(G1161:I1161,$I$8:$K$8))*(SUMPRODUCT(G1161:I1161,$I$10:$K$10))+(SUMPRODUCT(J1161:L1161,$I$8:$K$8))*(SUMPRODUCT(J1161:L1161,$I$10:$K$10)))-((SUMPRODUCT(A1161:C1161,$I$8:$K$8))*(SUMPRODUCT(A1161:C1161,$I$10:$K$10))+(SUMPRODUCT(D1161:F1161,$I$8:$K$8))*(SUMPRODUCT(D1161:F1161,$I$10:$K$10))))^2)))))/(((((SUMPRODUCT(G1161:I1161,$I$8:$K$8))*(SUMPRODUCT(G1161:I1161,$I$10:$K$10))-(SUMPRODUCT(J1161:L1161,$I$8:$K$8))*(SUMPRODUCT(J1161:L1161,$I$10:$K$10)))-((SUMPRODUCT(A1161:C1161,$I$8:$K$8))*(SUMPRODUCT(A1161:C1161,$I$10:$K$10))-(SUMPRODUCT(D1161:F1161,$I$8:$K$8))*(SUMPRODUCT(D1161:F1161,$I$10:$K$10))))^2)+((((SUMPRODUCT(A1161:C1161,$I$8:$K$8))*(SUMPRODUCT(D1161:F1161,$I$10:$K$10))+(SUMPRODUCT(A1161:C1161,$I$10:$K$10))*(SUMPRODUCT(D1161:F1161,$I$8:$K$8)))-((SUMPRODUCT(G1161:I1161,$I$8:$K$8))*(SUMPRODUCT(J1161:L1161,$I$10:$K$10))+(SUMPRODUCT(G1161:I1161,$I$10:$K$10))*(SUMPRODUCT(J1161:L1161,$I$8:$K$8))))^2)))))/2</f>
        <v>70.381132818958406</v>
      </c>
      <c r="P1161">
        <f t="shared" ref="P1161:P1224" si="1976">(DEGREES(ACOS(((-(((SUMPRODUCT(G1161:I1161,$I$8:$K$8))*(SUMPRODUCT(G1161:I1161,$I$10:$K$10))-(SUMPRODUCT(J1161:L1161,$I$8:$K$8))*(SUMPRODUCT(J1161:L1161,$I$10:$K$10)))-((SUMPRODUCT(A1161:C1161,$I$8:$K$8))*(SUMPRODUCT(A1161:C1161,$I$10:$K$10))-(SUMPRODUCT(D1161:F1161,$I$8:$K$8))*(SUMPRODUCT(D1161:F1161,$I$10:$K$10))))*(((SUMPRODUCT(G1161:I1161,$I$8:$K$8))*(SUMPRODUCT(G1161:I1161,$I$10:$K$10))+(SUMPRODUCT(J1161:L1161,$I$8:$K$8))*(SUMPRODUCT(J1161:L1161,$I$10:$K$10)))-((SUMPRODUCT(A1161:C1161,$I$8:$K$8))*(SUMPRODUCT(A1161:C1161,$I$10:$K$10))+(SUMPRODUCT(D1161:F1161,$I$8:$K$8))*(SUMPRODUCT(D1161:F1161,$I$10:$K$10)))))+((((SUMPRODUCT(A1161:C1161,$I$8:$K$8))*(SUMPRODUCT(D1161:F1161,$I$10:$K$10))+(SUMPRODUCT(A1161:C1161,$I$10:$K$10))*(SUMPRODUCT(D1161:F1161,$I$8:$K$8)))-((SUMPRODUCT(G1161:I1161,$I$8:$K$8))*(SUMPRODUCT(J1161:L1161,$I$10:$K$10))+(SUMPRODUCT(G1161:I1161,$I$10:$K$10))*(SUMPRODUCT(J1161:L1161,$I$8:$K$8))))*(SQRT(((((SUMPRODUCT(G1161:I1161,$I$8:$K$8))*(SUMPRODUCT(G1161:I1161,$I$10:$K$10))-(SUMPRODUCT(J1161:L1161,$I$8:$K$8))*(SUMPRODUCT(J1161:L1161,$I$10:$K$10)))-((SUMPRODUCT(A1161:C1161,$I$8:$K$8))*(SUMPRODUCT(A1161:C1161,$I$10:$K$10))-(SUMPRODUCT(D1161:F1161,$I$8:$K$8))*(SUMPRODUCT(D1161:F1161,$I$10:$K$10))))^2)+((((SUMPRODUCT(A1161:C1161,$I$8:$K$8))*(SUMPRODUCT(D1161:F1161,$I$10:$K$10))+(SUMPRODUCT(A1161:C1161,$I$10:$K$10))*(SUMPRODUCT(D1161:F1161,$I$8:$K$8)))-((SUMPRODUCT(G1161:I1161,$I$8:$K$8))*(SUMPRODUCT(J1161:L1161,$I$10:$K$10))+(SUMPRODUCT(G1161:I1161,$I$10:$K$10))*(SUMPRODUCT(J1161:L1161,$I$8:$K$8))))^2)-((((SUMPRODUCT(G1161:I1161,$I$8:$K$8))*(SUMPRODUCT(G1161:I1161,$I$10:$K$10))+(SUMPRODUCT(J1161:L1161,$I$8:$K$8))*(SUMPRODUCT(J1161:L1161,$I$10:$K$10)))-((SUMPRODUCT(A1161:C1161,$I$8:$K$8))*(SUMPRODUCT(A1161:C1161,$I$10:$K$10))+(SUMPRODUCT(D1161:F1161,$I$8:$K$8))*(SUMPRODUCT(D1161:F1161,$I$10:$K$10))))^2)))))/(((((SUMPRODUCT(G1161:I1161,$I$8:$K$8))*(SUMPRODUCT(G1161:I1161,$I$10:$K$10))-(SUMPRODUCT(J1161:L1161,$I$8:$K$8))*(SUMPRODUCT(J1161:L1161,$I$10:$K$10)))-((SUMPRODUCT(A1161:C1161,$I$8:$K$8))*(SUMPRODUCT(A1161:C1161,$I$10:$K$10))-(SUMPRODUCT(D1161:F1161,$I$8:$K$8))*(SUMPRODUCT(D1161:F1161,$I$10:$K$10))))^2)+((((SUMPRODUCT(A1161:C1161,$I$8:$K$8))*(SUMPRODUCT(D1161:F1161,$I$10:$K$10))+(SUMPRODUCT(A1161:C1161,$I$10:$K$10))*(SUMPRODUCT(D1161:F1161,$I$8:$K$8)))-((SUMPRODUCT(G1161:I1161,$I$8:$K$8))*(SUMPRODUCT(J1161:L1161,$I$10:$K$10))+(SUMPRODUCT(G1161:I1161,$I$10:$K$10))*(SUMPRODUCT(J1161:L1161,$I$8:$K$8))))^2)))))/2</f>
        <v>19.618867181041601</v>
      </c>
      <c r="R1161">
        <f t="shared" si="1973"/>
        <v>3.8906738533192247</v>
      </c>
      <c r="T1161">
        <f t="shared" si="1964"/>
        <v>19.601446219693898</v>
      </c>
      <c r="V1161">
        <f t="shared" si="1974"/>
        <v>0</v>
      </c>
    </row>
    <row r="1162" spans="1:22" x14ac:dyDescent="0.2">
      <c r="A1162">
        <f t="shared" ref="A1162:A1225" si="1977">(1/(SQRT(2)))*(COS(RADIANS(45)))</f>
        <v>0.5</v>
      </c>
      <c r="B1162">
        <f t="shared" si="1965"/>
        <v>0.3541699188622644</v>
      </c>
      <c r="C1162">
        <f t="shared" si="1966"/>
        <v>0.35293578533934045</v>
      </c>
      <c r="D1162">
        <f t="shared" ref="D1162:D1225" si="1978">(-((1/(SQRT(2)))*(SIN(RADIANS(45)))))</f>
        <v>-0.49999999999999989</v>
      </c>
      <c r="E1162">
        <f t="shared" si="1967"/>
        <v>0.35416991886226445</v>
      </c>
      <c r="F1162">
        <f t="shared" si="1968"/>
        <v>0.3529357853393405</v>
      </c>
      <c r="G1162">
        <f t="shared" ref="G1162:G1225" si="1979">(1/(SQRT(2)))*(COS(RADIANS(-45)))</f>
        <v>0.5</v>
      </c>
      <c r="H1162">
        <f t="shared" si="1969"/>
        <v>-0.3541699188622644</v>
      </c>
      <c r="I1162">
        <f t="shared" si="1970"/>
        <v>-0.35293578533934045</v>
      </c>
      <c r="J1162">
        <f t="shared" ref="J1162:J1225" si="1980">(-((1/(SQRT(2)))*(SIN(RADIANS(-45)))))</f>
        <v>0.49999999999999989</v>
      </c>
      <c r="K1162">
        <f t="shared" si="1971"/>
        <v>0.35416991886226445</v>
      </c>
      <c r="L1162">
        <f t="shared" si="1972"/>
        <v>0.3529357853393405</v>
      </c>
      <c r="N1162">
        <v>44.9</v>
      </c>
      <c r="O1162">
        <f t="shared" si="1975"/>
        <v>70.398004303889891</v>
      </c>
      <c r="P1162">
        <f t="shared" si="1976"/>
        <v>19.601995696110105</v>
      </c>
      <c r="R1162">
        <f t="shared" si="1973"/>
        <v>3.8998979009811556</v>
      </c>
      <c r="T1162">
        <f t="shared" ref="T1162:T1225" si="1981">(P1162-$V$2516)</f>
        <v>19.584574734762402</v>
      </c>
      <c r="V1162">
        <f t="shared" si="1974"/>
        <v>0</v>
      </c>
    </row>
    <row r="1163" spans="1:22" x14ac:dyDescent="0.2">
      <c r="A1163">
        <f t="shared" si="1977"/>
        <v>0.5</v>
      </c>
      <c r="B1163">
        <f t="shared" si="1965"/>
        <v>0.35355339059327373</v>
      </c>
      <c r="C1163">
        <f t="shared" si="1966"/>
        <v>0.35355339059327368</v>
      </c>
      <c r="D1163">
        <f t="shared" si="1978"/>
        <v>-0.49999999999999989</v>
      </c>
      <c r="E1163">
        <f t="shared" si="1967"/>
        <v>0.35355339059327379</v>
      </c>
      <c r="F1163">
        <f t="shared" si="1968"/>
        <v>0.35355339059327373</v>
      </c>
      <c r="G1163">
        <f t="shared" si="1979"/>
        <v>0.5</v>
      </c>
      <c r="H1163">
        <f t="shared" si="1969"/>
        <v>-0.35355339059327373</v>
      </c>
      <c r="I1163">
        <f t="shared" si="1970"/>
        <v>-0.35355339059327368</v>
      </c>
      <c r="J1163">
        <f t="shared" si="1980"/>
        <v>0.49999999999999989</v>
      </c>
      <c r="K1163">
        <f t="shared" si="1971"/>
        <v>0.35355339059327379</v>
      </c>
      <c r="L1163">
        <f t="shared" si="1972"/>
        <v>0.35355339059327373</v>
      </c>
      <c r="N1163">
        <v>45</v>
      </c>
      <c r="O1163">
        <f t="shared" si="1975"/>
        <v>70.414931951493756</v>
      </c>
      <c r="P1163">
        <f t="shared" si="1976"/>
        <v>19.585068048506233</v>
      </c>
      <c r="R1163">
        <f t="shared" si="1973"/>
        <v>3.909111486446065</v>
      </c>
      <c r="T1163">
        <f t="shared" si="1981"/>
        <v>19.56764708715853</v>
      </c>
      <c r="V1163">
        <f t="shared" si="1974"/>
        <v>0</v>
      </c>
    </row>
    <row r="1164" spans="1:22" x14ac:dyDescent="0.2">
      <c r="A1164">
        <f t="shared" si="1977"/>
        <v>0.5</v>
      </c>
      <c r="B1164">
        <f t="shared" ref="B1164:B1227" si="1982">((1/(SQRT(2)))*(COS(RADIANS(N1164))))*(SIN(RADIANS(45)))</f>
        <v>0.35293578533934045</v>
      </c>
      <c r="C1164">
        <f t="shared" ref="C1164:C1227" si="1983">((1/(SQRT(2)))*(SIN(RADIANS(N1164))))*(SIN(RADIANS(45)))</f>
        <v>0.35416991886226434</v>
      </c>
      <c r="D1164">
        <f t="shared" si="1978"/>
        <v>-0.49999999999999989</v>
      </c>
      <c r="E1164">
        <f t="shared" ref="E1164:E1227" si="1984">((1/(SQRT(2)))*(COS(RADIANS(N1164))))*(COS(RADIANS(45)))</f>
        <v>0.3529357853393405</v>
      </c>
      <c r="F1164">
        <f t="shared" ref="F1164:F1227" si="1985">(((1/(SQRT(2)))*(SIN(RADIANS(N1164))))*(COS(RADIANS(45))))</f>
        <v>0.3541699188622644</v>
      </c>
      <c r="G1164">
        <f t="shared" si="1979"/>
        <v>0.5</v>
      </c>
      <c r="H1164">
        <f t="shared" ref="H1164:H1227" si="1986">((1/(SQRT(2)))*(COS(RADIANS(N1164))))*(SIN(RADIANS(-45)))</f>
        <v>-0.35293578533934045</v>
      </c>
      <c r="I1164">
        <f t="shared" ref="I1164:I1227" si="1987">((1/(SQRT(2)))*(SIN(RADIANS(N1164))))*(SIN(RADIANS(-45)))</f>
        <v>-0.35416991886226434</v>
      </c>
      <c r="J1164">
        <f t="shared" si="1980"/>
        <v>0.49999999999999989</v>
      </c>
      <c r="K1164">
        <f t="shared" ref="K1164:K1227" si="1988">((1/(SQRT(2)))*(COS(RADIANS(N1164))))*(COS(RADIANS(-45)))</f>
        <v>0.3529357853393405</v>
      </c>
      <c r="L1164">
        <f t="shared" ref="L1164:L1227" si="1989">(((1/(SQRT(2)))*(SIN(RADIANS(N1164))))*(COS(RADIANS(-45))))</f>
        <v>0.3541699188622644</v>
      </c>
      <c r="N1164">
        <v>45.1</v>
      </c>
      <c r="O1164">
        <f t="shared" si="1975"/>
        <v>70.43191571333486</v>
      </c>
      <c r="P1164">
        <f t="shared" si="1976"/>
        <v>19.568084286665133</v>
      </c>
      <c r="R1164">
        <f t="shared" ref="R1164:R1227" si="1990">P1164-P1344</f>
        <v>3.918314590904437</v>
      </c>
      <c r="T1164">
        <f t="shared" si="1981"/>
        <v>19.55066332531743</v>
      </c>
      <c r="V1164">
        <f t="shared" ref="V1164:V1227" si="1991">IF(T1164=0,N1164,0)</f>
        <v>0</v>
      </c>
    </row>
    <row r="1165" spans="1:22" x14ac:dyDescent="0.2">
      <c r="A1165">
        <f t="shared" si="1977"/>
        <v>0.5</v>
      </c>
      <c r="B1165">
        <f t="shared" si="1982"/>
        <v>0.35231710498179725</v>
      </c>
      <c r="C1165">
        <f t="shared" si="1983"/>
        <v>0.35478536826826046</v>
      </c>
      <c r="D1165">
        <f t="shared" si="1978"/>
        <v>-0.49999999999999989</v>
      </c>
      <c r="E1165">
        <f t="shared" si="1984"/>
        <v>0.3523171049817973</v>
      </c>
      <c r="F1165">
        <f t="shared" si="1985"/>
        <v>0.35478536826826051</v>
      </c>
      <c r="G1165">
        <f t="shared" si="1979"/>
        <v>0.5</v>
      </c>
      <c r="H1165">
        <f t="shared" si="1986"/>
        <v>-0.35231710498179725</v>
      </c>
      <c r="I1165">
        <f t="shared" si="1987"/>
        <v>-0.35478536826826046</v>
      </c>
      <c r="J1165">
        <f t="shared" si="1980"/>
        <v>0.49999999999999989</v>
      </c>
      <c r="K1165">
        <f t="shared" si="1988"/>
        <v>0.3523171049817973</v>
      </c>
      <c r="L1165">
        <f t="shared" si="1989"/>
        <v>0.35478536826826051</v>
      </c>
      <c r="N1165">
        <v>45.2</v>
      </c>
      <c r="O1165">
        <f t="shared" si="1975"/>
        <v>70.448955540865867</v>
      </c>
      <c r="P1165">
        <f t="shared" si="1976"/>
        <v>19.551044459134133</v>
      </c>
      <c r="R1165">
        <f t="shared" si="1990"/>
        <v>3.9275071955685714</v>
      </c>
      <c r="T1165">
        <f t="shared" si="1981"/>
        <v>19.533623497786429</v>
      </c>
      <c r="V1165">
        <f t="shared" si="1991"/>
        <v>0</v>
      </c>
    </row>
    <row r="1166" spans="1:22" x14ac:dyDescent="0.2">
      <c r="A1166">
        <f t="shared" si="1977"/>
        <v>0.5</v>
      </c>
      <c r="B1166">
        <f t="shared" si="1982"/>
        <v>0.35169735140525188</v>
      </c>
      <c r="C1166">
        <f t="shared" si="1983"/>
        <v>0.35539973693649612</v>
      </c>
      <c r="D1166">
        <f t="shared" si="1978"/>
        <v>-0.49999999999999989</v>
      </c>
      <c r="E1166">
        <f t="shared" si="1984"/>
        <v>0.35169735140525193</v>
      </c>
      <c r="F1166">
        <f t="shared" si="1985"/>
        <v>0.35539973693649618</v>
      </c>
      <c r="G1166">
        <f t="shared" si="1979"/>
        <v>0.5</v>
      </c>
      <c r="H1166">
        <f t="shared" si="1986"/>
        <v>-0.35169735140525188</v>
      </c>
      <c r="I1166">
        <f t="shared" si="1987"/>
        <v>-0.35539973693649612</v>
      </c>
      <c r="J1166">
        <f t="shared" si="1980"/>
        <v>0.49999999999999989</v>
      </c>
      <c r="K1166">
        <f t="shared" si="1988"/>
        <v>0.35169735140525193</v>
      </c>
      <c r="L1166">
        <f t="shared" si="1989"/>
        <v>0.35539973693649618</v>
      </c>
      <c r="N1166">
        <v>45.3</v>
      </c>
      <c r="O1166">
        <f t="shared" si="1975"/>
        <v>70.466051385427164</v>
      </c>
      <c r="P1166">
        <f t="shared" si="1976"/>
        <v>19.533948614572839</v>
      </c>
      <c r="R1166">
        <f t="shared" si="1990"/>
        <v>3.9366892816729546</v>
      </c>
      <c r="T1166">
        <f t="shared" si="1981"/>
        <v>19.516527653225136</v>
      </c>
      <c r="V1166">
        <f t="shared" si="1991"/>
        <v>0</v>
      </c>
    </row>
    <row r="1167" spans="1:22" x14ac:dyDescent="0.2">
      <c r="A1167">
        <f t="shared" si="1977"/>
        <v>0.5</v>
      </c>
      <c r="B1167">
        <f t="shared" si="1982"/>
        <v>0.35107652649758114</v>
      </c>
      <c r="C1167">
        <f t="shared" si="1983"/>
        <v>0.35601302299549825</v>
      </c>
      <c r="D1167">
        <f t="shared" si="1978"/>
        <v>-0.49999999999999989</v>
      </c>
      <c r="E1167">
        <f t="shared" si="1984"/>
        <v>0.3510765264975812</v>
      </c>
      <c r="F1167">
        <f t="shared" si="1985"/>
        <v>0.35601302299549831</v>
      </c>
      <c r="G1167">
        <f t="shared" si="1979"/>
        <v>0.5</v>
      </c>
      <c r="H1167">
        <f t="shared" si="1986"/>
        <v>-0.35107652649758114</v>
      </c>
      <c r="I1167">
        <f t="shared" si="1987"/>
        <v>-0.35601302299549825</v>
      </c>
      <c r="J1167">
        <f t="shared" si="1980"/>
        <v>0.49999999999999989</v>
      </c>
      <c r="K1167">
        <f t="shared" si="1988"/>
        <v>0.3510765264975812</v>
      </c>
      <c r="L1167">
        <f t="shared" si="1989"/>
        <v>0.35601302299549831</v>
      </c>
      <c r="N1167">
        <v>45.4</v>
      </c>
      <c r="O1167">
        <f t="shared" si="1975"/>
        <v>70.48320319824694</v>
      </c>
      <c r="P1167">
        <f t="shared" si="1976"/>
        <v>19.516796801753063</v>
      </c>
      <c r="R1167">
        <f t="shared" si="1990"/>
        <v>3.9458608304743787</v>
      </c>
      <c r="T1167">
        <f t="shared" si="1981"/>
        <v>19.49937584040536</v>
      </c>
      <c r="V1167">
        <f t="shared" si="1991"/>
        <v>0</v>
      </c>
    </row>
    <row r="1168" spans="1:22" x14ac:dyDescent="0.2">
      <c r="A1168">
        <f t="shared" si="1977"/>
        <v>0.5</v>
      </c>
      <c r="B1168">
        <f t="shared" si="1982"/>
        <v>0.35045463214992539</v>
      </c>
      <c r="C1168">
        <f t="shared" si="1983"/>
        <v>0.35662522457709073</v>
      </c>
      <c r="D1168">
        <f t="shared" si="1978"/>
        <v>-0.49999999999999989</v>
      </c>
      <c r="E1168">
        <f t="shared" si="1984"/>
        <v>0.35045463214992545</v>
      </c>
      <c r="F1168">
        <f t="shared" si="1985"/>
        <v>0.35662522457709078</v>
      </c>
      <c r="G1168">
        <f t="shared" si="1979"/>
        <v>0.5</v>
      </c>
      <c r="H1168">
        <f t="shared" si="1986"/>
        <v>-0.35045463214992539</v>
      </c>
      <c r="I1168">
        <f t="shared" si="1987"/>
        <v>-0.35662522457709073</v>
      </c>
      <c r="J1168">
        <f t="shared" si="1980"/>
        <v>0.49999999999999989</v>
      </c>
      <c r="K1168">
        <f t="shared" si="1988"/>
        <v>0.35045463214992545</v>
      </c>
      <c r="L1168">
        <f t="shared" si="1989"/>
        <v>0.35662522457709078</v>
      </c>
      <c r="N1168">
        <v>45.5</v>
      </c>
      <c r="O1168">
        <f t="shared" si="1975"/>
        <v>70.500410930441177</v>
      </c>
      <c r="P1168">
        <f t="shared" si="1976"/>
        <v>19.49958906955883</v>
      </c>
      <c r="R1168">
        <f t="shared" si="1990"/>
        <v>3.9550218232521228</v>
      </c>
      <c r="T1168">
        <f t="shared" si="1981"/>
        <v>19.482168108211127</v>
      </c>
      <c r="V1168">
        <f t="shared" si="1991"/>
        <v>0</v>
      </c>
    </row>
    <row r="1169" spans="1:22" x14ac:dyDescent="0.2">
      <c r="A1169">
        <f t="shared" si="1977"/>
        <v>0.5</v>
      </c>
      <c r="B1169">
        <f t="shared" si="1982"/>
        <v>0.34983167025668266</v>
      </c>
      <c r="C1169">
        <f t="shared" si="1983"/>
        <v>0.35723633981640157</v>
      </c>
      <c r="D1169">
        <f t="shared" si="1978"/>
        <v>-0.49999999999999989</v>
      </c>
      <c r="E1169">
        <f t="shared" si="1984"/>
        <v>0.34983167025668271</v>
      </c>
      <c r="F1169">
        <f t="shared" si="1985"/>
        <v>0.35723633981640163</v>
      </c>
      <c r="G1169">
        <f t="shared" si="1979"/>
        <v>0.5</v>
      </c>
      <c r="H1169">
        <f t="shared" si="1986"/>
        <v>-0.34983167025668266</v>
      </c>
      <c r="I1169">
        <f t="shared" si="1987"/>
        <v>-0.35723633981640157</v>
      </c>
      <c r="J1169">
        <f t="shared" si="1980"/>
        <v>0.49999999999999989</v>
      </c>
      <c r="K1169">
        <f t="shared" si="1988"/>
        <v>0.34983167025668271</v>
      </c>
      <c r="L1169">
        <f t="shared" si="1989"/>
        <v>0.35723633981640163</v>
      </c>
      <c r="N1169">
        <v>45.6</v>
      </c>
      <c r="O1169">
        <f t="shared" si="1975"/>
        <v>70.517674533013661</v>
      </c>
      <c r="P1169">
        <f t="shared" si="1976"/>
        <v>19.482325466986346</v>
      </c>
      <c r="R1169">
        <f t="shared" si="1990"/>
        <v>3.9641722413081215</v>
      </c>
      <c r="T1169">
        <f t="shared" si="1981"/>
        <v>19.464904505638643</v>
      </c>
      <c r="V1169">
        <f t="shared" si="1991"/>
        <v>0</v>
      </c>
    </row>
    <row r="1170" spans="1:22" x14ac:dyDescent="0.2">
      <c r="A1170">
        <f t="shared" si="1977"/>
        <v>0.5</v>
      </c>
      <c r="B1170">
        <f t="shared" si="1982"/>
        <v>0.34920764271550292</v>
      </c>
      <c r="C1170">
        <f t="shared" si="1983"/>
        <v>0.35784636685186788</v>
      </c>
      <c r="D1170">
        <f t="shared" si="1978"/>
        <v>-0.49999999999999989</v>
      </c>
      <c r="E1170">
        <f t="shared" si="1984"/>
        <v>0.34920764271550297</v>
      </c>
      <c r="F1170">
        <f t="shared" si="1985"/>
        <v>0.35784636685186794</v>
      </c>
      <c r="G1170">
        <f t="shared" si="1979"/>
        <v>0.5</v>
      </c>
      <c r="H1170">
        <f t="shared" si="1986"/>
        <v>-0.34920764271550292</v>
      </c>
      <c r="I1170">
        <f t="shared" si="1987"/>
        <v>-0.35784636685186788</v>
      </c>
      <c r="J1170">
        <f t="shared" si="1980"/>
        <v>0.49999999999999989</v>
      </c>
      <c r="K1170">
        <f t="shared" si="1988"/>
        <v>0.34920764271550297</v>
      </c>
      <c r="L1170">
        <f t="shared" si="1989"/>
        <v>0.35784636685186794</v>
      </c>
      <c r="N1170">
        <v>45.7</v>
      </c>
      <c r="O1170">
        <f t="shared" si="1975"/>
        <v>70.534993956856013</v>
      </c>
      <c r="P1170">
        <f t="shared" si="1976"/>
        <v>19.46500604314399</v>
      </c>
      <c r="R1170">
        <f t="shared" si="1990"/>
        <v>3.9733120659672405</v>
      </c>
      <c r="T1170">
        <f t="shared" si="1981"/>
        <v>19.447585081796287</v>
      </c>
      <c r="V1170">
        <f t="shared" si="1991"/>
        <v>0</v>
      </c>
    </row>
    <row r="1171" spans="1:22" x14ac:dyDescent="0.2">
      <c r="A1171">
        <f t="shared" si="1977"/>
        <v>0.5</v>
      </c>
      <c r="B1171">
        <f t="shared" si="1982"/>
        <v>0.34858255142728223</v>
      </c>
      <c r="C1171">
        <f t="shared" si="1983"/>
        <v>0.35845530382524132</v>
      </c>
      <c r="D1171">
        <f t="shared" si="1978"/>
        <v>-0.49999999999999989</v>
      </c>
      <c r="E1171">
        <f t="shared" si="1984"/>
        <v>0.34858255142728228</v>
      </c>
      <c r="F1171">
        <f t="shared" si="1985"/>
        <v>0.35845530382524138</v>
      </c>
      <c r="G1171">
        <f t="shared" si="1979"/>
        <v>0.5</v>
      </c>
      <c r="H1171">
        <f t="shared" si="1986"/>
        <v>-0.34858255142728223</v>
      </c>
      <c r="I1171">
        <f t="shared" si="1987"/>
        <v>-0.35845530382524132</v>
      </c>
      <c r="J1171">
        <f t="shared" si="1980"/>
        <v>0.49999999999999989</v>
      </c>
      <c r="K1171">
        <f t="shared" si="1988"/>
        <v>0.34858255142728228</v>
      </c>
      <c r="L1171">
        <f t="shared" si="1989"/>
        <v>0.35845530382524138</v>
      </c>
      <c r="N1171">
        <v>45.8</v>
      </c>
      <c r="O1171">
        <f t="shared" si="1975"/>
        <v>70.552369152747687</v>
      </c>
      <c r="P1171">
        <f t="shared" si="1976"/>
        <v>19.447630847252324</v>
      </c>
      <c r="R1171">
        <f t="shared" si="1990"/>
        <v>3.9824412785773511</v>
      </c>
      <c r="T1171">
        <f t="shared" si="1981"/>
        <v>19.43020988590462</v>
      </c>
      <c r="V1171">
        <f t="shared" si="1991"/>
        <v>0</v>
      </c>
    </row>
    <row r="1172" spans="1:22" x14ac:dyDescent="0.2">
      <c r="A1172">
        <f t="shared" si="1977"/>
        <v>0.5</v>
      </c>
      <c r="B1172">
        <f t="shared" si="1982"/>
        <v>0.3479563982961571</v>
      </c>
      <c r="C1172">
        <f t="shared" si="1983"/>
        <v>0.3590631488815943</v>
      </c>
      <c r="D1172">
        <f t="shared" si="1978"/>
        <v>-0.49999999999999989</v>
      </c>
      <c r="E1172">
        <f t="shared" si="1984"/>
        <v>0.34795639829615715</v>
      </c>
      <c r="F1172">
        <f t="shared" si="1985"/>
        <v>0.35906314888159435</v>
      </c>
      <c r="G1172">
        <f t="shared" si="1979"/>
        <v>0.5</v>
      </c>
      <c r="H1172">
        <f t="shared" si="1986"/>
        <v>-0.3479563982961571</v>
      </c>
      <c r="I1172">
        <f t="shared" si="1987"/>
        <v>-0.3590631488815943</v>
      </c>
      <c r="J1172">
        <f t="shared" si="1980"/>
        <v>0.49999999999999989</v>
      </c>
      <c r="K1172">
        <f t="shared" si="1988"/>
        <v>0.34795639829615715</v>
      </c>
      <c r="L1172">
        <f t="shared" si="1989"/>
        <v>0.35906314888159435</v>
      </c>
      <c r="N1172">
        <v>45.9</v>
      </c>
      <c r="O1172">
        <f t="shared" si="1975"/>
        <v>70.569800071355971</v>
      </c>
      <c r="P1172">
        <f t="shared" si="1976"/>
        <v>19.430199928644026</v>
      </c>
      <c r="R1172">
        <f t="shared" si="1990"/>
        <v>3.9915598605096001</v>
      </c>
      <c r="T1172">
        <f t="shared" si="1981"/>
        <v>19.412778967296322</v>
      </c>
      <c r="V1172">
        <f t="shared" si="1991"/>
        <v>0</v>
      </c>
    </row>
    <row r="1173" spans="1:22" x14ac:dyDescent="0.2">
      <c r="A1173">
        <f t="shared" si="1977"/>
        <v>0.5</v>
      </c>
      <c r="B1173">
        <f t="shared" si="1982"/>
        <v>0.34732918522949857</v>
      </c>
      <c r="C1173">
        <f t="shared" si="1983"/>
        <v>0.35966990016932548</v>
      </c>
      <c r="D1173">
        <f t="shared" si="1978"/>
        <v>-0.49999999999999989</v>
      </c>
      <c r="E1173">
        <f t="shared" si="1984"/>
        <v>0.34732918522949863</v>
      </c>
      <c r="F1173">
        <f t="shared" si="1985"/>
        <v>0.35966990016932554</v>
      </c>
      <c r="G1173">
        <f t="shared" si="1979"/>
        <v>0.5</v>
      </c>
      <c r="H1173">
        <f t="shared" si="1986"/>
        <v>-0.34732918522949857</v>
      </c>
      <c r="I1173">
        <f t="shared" si="1987"/>
        <v>-0.35966990016932548</v>
      </c>
      <c r="J1173">
        <f t="shared" si="1980"/>
        <v>0.49999999999999989</v>
      </c>
      <c r="K1173">
        <f t="shared" si="1988"/>
        <v>0.34732918522949863</v>
      </c>
      <c r="L1173">
        <f t="shared" si="1989"/>
        <v>0.35966990016932554</v>
      </c>
      <c r="N1173">
        <v>46</v>
      </c>
      <c r="O1173">
        <f t="shared" si="1975"/>
        <v>70.587286663236057</v>
      </c>
      <c r="P1173">
        <f t="shared" si="1976"/>
        <v>19.412713336763929</v>
      </c>
      <c r="R1173">
        <f t="shared" si="1990"/>
        <v>4.0006677931585575</v>
      </c>
      <c r="T1173">
        <f t="shared" si="1981"/>
        <v>19.395292375416226</v>
      </c>
      <c r="V1173">
        <f t="shared" si="1991"/>
        <v>0</v>
      </c>
    </row>
    <row r="1174" spans="1:22" x14ac:dyDescent="0.2">
      <c r="A1174">
        <f t="shared" si="1977"/>
        <v>0.5</v>
      </c>
      <c r="B1174">
        <f t="shared" si="1982"/>
        <v>0.34670091413790644</v>
      </c>
      <c r="C1174">
        <f t="shared" si="1983"/>
        <v>0.36027555584016507</v>
      </c>
      <c r="D1174">
        <f t="shared" si="1978"/>
        <v>-0.49999999999999989</v>
      </c>
      <c r="E1174">
        <f t="shared" si="1984"/>
        <v>0.34670091413790649</v>
      </c>
      <c r="F1174">
        <f t="shared" si="1985"/>
        <v>0.36027555584016513</v>
      </c>
      <c r="G1174">
        <f t="shared" si="1979"/>
        <v>0.5</v>
      </c>
      <c r="H1174">
        <f t="shared" si="1986"/>
        <v>-0.34670091413790644</v>
      </c>
      <c r="I1174">
        <f t="shared" si="1987"/>
        <v>-0.36027555584016507</v>
      </c>
      <c r="J1174">
        <f t="shared" si="1980"/>
        <v>0.49999999999999989</v>
      </c>
      <c r="K1174">
        <f t="shared" si="1988"/>
        <v>0.34670091413790649</v>
      </c>
      <c r="L1174">
        <f t="shared" si="1989"/>
        <v>0.36027555584016513</v>
      </c>
      <c r="N1174">
        <v>46.1</v>
      </c>
      <c r="O1174">
        <f t="shared" si="1975"/>
        <v>70.604828878831043</v>
      </c>
      <c r="P1174">
        <f t="shared" si="1976"/>
        <v>19.395171121168968</v>
      </c>
      <c r="R1174">
        <f t="shared" si="1990"/>
        <v>4.0097650579424489</v>
      </c>
      <c r="T1174">
        <f t="shared" si="1981"/>
        <v>19.377750159821264</v>
      </c>
      <c r="V1174">
        <f t="shared" si="1991"/>
        <v>0</v>
      </c>
    </row>
    <row r="1175" spans="1:22" x14ac:dyDescent="0.2">
      <c r="A1175">
        <f t="shared" si="1977"/>
        <v>0.5</v>
      </c>
      <c r="B1175">
        <f t="shared" si="1982"/>
        <v>0.34607158693520335</v>
      </c>
      <c r="C1175">
        <f t="shared" si="1983"/>
        <v>0.36088011404918102</v>
      </c>
      <c r="D1175">
        <f t="shared" si="1978"/>
        <v>-0.49999999999999989</v>
      </c>
      <c r="E1175">
        <f t="shared" si="1984"/>
        <v>0.3460715869352034</v>
      </c>
      <c r="F1175">
        <f t="shared" si="1985"/>
        <v>0.36088011404918108</v>
      </c>
      <c r="G1175">
        <f t="shared" si="1979"/>
        <v>0.5</v>
      </c>
      <c r="H1175">
        <f t="shared" si="1986"/>
        <v>-0.34607158693520335</v>
      </c>
      <c r="I1175">
        <f t="shared" si="1987"/>
        <v>-0.36088011404918102</v>
      </c>
      <c r="J1175">
        <f t="shared" si="1980"/>
        <v>0.49999999999999989</v>
      </c>
      <c r="K1175">
        <f t="shared" si="1988"/>
        <v>0.3460715869352034</v>
      </c>
      <c r="L1175">
        <f t="shared" si="1989"/>
        <v>0.36088011404918108</v>
      </c>
      <c r="N1175">
        <v>46.2</v>
      </c>
      <c r="O1175">
        <f t="shared" si="1975"/>
        <v>70.622426668471874</v>
      </c>
      <c r="P1175">
        <f t="shared" si="1976"/>
        <v>19.377573331528129</v>
      </c>
      <c r="R1175">
        <f t="shared" si="1990"/>
        <v>4.0188516363031894</v>
      </c>
      <c r="T1175">
        <f t="shared" si="1981"/>
        <v>19.360152370180426</v>
      </c>
      <c r="V1175">
        <f t="shared" si="1991"/>
        <v>0</v>
      </c>
    </row>
    <row r="1176" spans="1:22" x14ac:dyDescent="0.2">
      <c r="A1176">
        <f t="shared" si="1977"/>
        <v>0.5</v>
      </c>
      <c r="B1176">
        <f t="shared" si="1982"/>
        <v>0.34544120553842916</v>
      </c>
      <c r="C1176">
        <f t="shared" si="1983"/>
        <v>0.361483572954784</v>
      </c>
      <c r="D1176">
        <f t="shared" si="1978"/>
        <v>-0.49999999999999989</v>
      </c>
      <c r="E1176">
        <f t="shared" si="1984"/>
        <v>0.34544120553842922</v>
      </c>
      <c r="F1176">
        <f t="shared" si="1985"/>
        <v>0.36148357295478406</v>
      </c>
      <c r="G1176">
        <f t="shared" si="1979"/>
        <v>0.5</v>
      </c>
      <c r="H1176">
        <f t="shared" si="1986"/>
        <v>-0.34544120553842916</v>
      </c>
      <c r="I1176">
        <f t="shared" si="1987"/>
        <v>-0.361483572954784</v>
      </c>
      <c r="J1176">
        <f t="shared" si="1980"/>
        <v>0.49999999999999989</v>
      </c>
      <c r="K1176">
        <f t="shared" si="1988"/>
        <v>0.34544120553842922</v>
      </c>
      <c r="L1176">
        <f t="shared" si="1989"/>
        <v>0.36148357295478406</v>
      </c>
      <c r="N1176">
        <v>46.3</v>
      </c>
      <c r="O1176">
        <f t="shared" si="1975"/>
        <v>70.640079982377486</v>
      </c>
      <c r="P1176">
        <f t="shared" si="1976"/>
        <v>19.359920017622525</v>
      </c>
      <c r="R1176">
        <f t="shared" si="1990"/>
        <v>4.0279275097067888</v>
      </c>
      <c r="T1176">
        <f t="shared" si="1981"/>
        <v>19.342499056274821</v>
      </c>
      <c r="V1176">
        <f t="shared" si="1991"/>
        <v>0</v>
      </c>
    </row>
    <row r="1177" spans="1:22" x14ac:dyDescent="0.2">
      <c r="A1177">
        <f t="shared" si="1977"/>
        <v>0.5</v>
      </c>
      <c r="B1177">
        <f t="shared" si="1982"/>
        <v>0.34480977186783485</v>
      </c>
      <c r="C1177">
        <f t="shared" si="1983"/>
        <v>0.36208593071873368</v>
      </c>
      <c r="D1177">
        <f t="shared" si="1978"/>
        <v>-0.49999999999999989</v>
      </c>
      <c r="E1177">
        <f t="shared" si="1984"/>
        <v>0.3448097718678349</v>
      </c>
      <c r="F1177">
        <f t="shared" si="1985"/>
        <v>0.36208593071873374</v>
      </c>
      <c r="G1177">
        <f t="shared" si="1979"/>
        <v>0.5</v>
      </c>
      <c r="H1177">
        <f t="shared" si="1986"/>
        <v>-0.34480977186783485</v>
      </c>
      <c r="I1177">
        <f t="shared" si="1987"/>
        <v>-0.36208593071873368</v>
      </c>
      <c r="J1177">
        <f t="shared" si="1980"/>
        <v>0.49999999999999989</v>
      </c>
      <c r="K1177">
        <f t="shared" si="1988"/>
        <v>0.3448097718678349</v>
      </c>
      <c r="L1177">
        <f t="shared" si="1989"/>
        <v>0.36208593071873374</v>
      </c>
      <c r="N1177">
        <v>46.4</v>
      </c>
      <c r="O1177">
        <f t="shared" si="1975"/>
        <v>70.657788770654761</v>
      </c>
      <c r="P1177">
        <f t="shared" si="1976"/>
        <v>19.342211229345242</v>
      </c>
      <c r="R1177">
        <f t="shared" si="1990"/>
        <v>4.036992659643321</v>
      </c>
      <c r="T1177">
        <f t="shared" si="1981"/>
        <v>19.324790267997539</v>
      </c>
      <c r="V1177">
        <f t="shared" si="1991"/>
        <v>0</v>
      </c>
    </row>
    <row r="1178" spans="1:22" x14ac:dyDescent="0.2">
      <c r="A1178">
        <f t="shared" si="1977"/>
        <v>0.5</v>
      </c>
      <c r="B1178">
        <f t="shared" si="1982"/>
        <v>0.34417728784687696</v>
      </c>
      <c r="C1178">
        <f t="shared" si="1983"/>
        <v>0.36268718550614371</v>
      </c>
      <c r="D1178">
        <f t="shared" si="1978"/>
        <v>-0.49999999999999989</v>
      </c>
      <c r="E1178">
        <f t="shared" si="1984"/>
        <v>0.34417728784687701</v>
      </c>
      <c r="F1178">
        <f t="shared" si="1985"/>
        <v>0.36268718550614376</v>
      </c>
      <c r="G1178">
        <f t="shared" si="1979"/>
        <v>0.5</v>
      </c>
      <c r="H1178">
        <f t="shared" si="1986"/>
        <v>-0.34417728784687696</v>
      </c>
      <c r="I1178">
        <f t="shared" si="1987"/>
        <v>-0.36268718550614371</v>
      </c>
      <c r="J1178">
        <f t="shared" si="1980"/>
        <v>0.49999999999999989</v>
      </c>
      <c r="K1178">
        <f t="shared" si="1988"/>
        <v>0.34417728784687701</v>
      </c>
      <c r="L1178">
        <f t="shared" si="1989"/>
        <v>0.36268718550614376</v>
      </c>
      <c r="N1178">
        <v>46.5</v>
      </c>
      <c r="O1178">
        <f t="shared" si="1975"/>
        <v>70.675552983298587</v>
      </c>
      <c r="P1178">
        <f t="shared" si="1976"/>
        <v>19.32444701670142</v>
      </c>
      <c r="R1178">
        <f t="shared" si="1990"/>
        <v>4.0460470676272333</v>
      </c>
      <c r="T1178">
        <f t="shared" si="1981"/>
        <v>19.307026055353717</v>
      </c>
      <c r="V1178">
        <f t="shared" si="1991"/>
        <v>0</v>
      </c>
    </row>
    <row r="1179" spans="1:22" x14ac:dyDescent="0.2">
      <c r="A1179">
        <f t="shared" si="1977"/>
        <v>0.5</v>
      </c>
      <c r="B1179">
        <f t="shared" si="1982"/>
        <v>0.34354375540221144</v>
      </c>
      <c r="C1179">
        <f t="shared" si="1983"/>
        <v>0.36328733548548792</v>
      </c>
      <c r="D1179">
        <f t="shared" si="1978"/>
        <v>-0.49999999999999989</v>
      </c>
      <c r="E1179">
        <f t="shared" si="1984"/>
        <v>0.34354375540221149</v>
      </c>
      <c r="F1179">
        <f t="shared" si="1985"/>
        <v>0.36328733548548797</v>
      </c>
      <c r="G1179">
        <f t="shared" si="1979"/>
        <v>0.5</v>
      </c>
      <c r="H1179">
        <f t="shared" si="1986"/>
        <v>-0.34354375540221144</v>
      </c>
      <c r="I1179">
        <f t="shared" si="1987"/>
        <v>-0.36328733548548792</v>
      </c>
      <c r="J1179">
        <f t="shared" si="1980"/>
        <v>0.49999999999999989</v>
      </c>
      <c r="K1179">
        <f t="shared" si="1988"/>
        <v>0.34354375540221149</v>
      </c>
      <c r="L1179">
        <f t="shared" si="1989"/>
        <v>0.36328733548548797</v>
      </c>
      <c r="N1179">
        <v>46.6</v>
      </c>
      <c r="O1179">
        <f t="shared" si="1975"/>
        <v>70.693372570191812</v>
      </c>
      <c r="P1179">
        <f t="shared" si="1976"/>
        <v>19.306627429808188</v>
      </c>
      <c r="R1179">
        <f t="shared" si="1990"/>
        <v>4.0550907151974869</v>
      </c>
      <c r="T1179">
        <f t="shared" si="1981"/>
        <v>19.289206468460485</v>
      </c>
      <c r="V1179">
        <f t="shared" si="1991"/>
        <v>0</v>
      </c>
    </row>
    <row r="1180" spans="1:22" x14ac:dyDescent="0.2">
      <c r="A1180">
        <f t="shared" si="1977"/>
        <v>0.5</v>
      </c>
      <c r="B1180">
        <f t="shared" si="1982"/>
        <v>0.34290917646368807</v>
      </c>
      <c r="C1180">
        <f t="shared" si="1983"/>
        <v>0.36388637882860519</v>
      </c>
      <c r="D1180">
        <f t="shared" si="1978"/>
        <v>-0.49999999999999989</v>
      </c>
      <c r="E1180">
        <f t="shared" si="1984"/>
        <v>0.34290917646368813</v>
      </c>
      <c r="F1180">
        <f t="shared" si="1985"/>
        <v>0.36388637882860525</v>
      </c>
      <c r="G1180">
        <f t="shared" si="1979"/>
        <v>0.5</v>
      </c>
      <c r="H1180">
        <f t="shared" si="1986"/>
        <v>-0.34290917646368807</v>
      </c>
      <c r="I1180">
        <f t="shared" si="1987"/>
        <v>-0.36388637882860519</v>
      </c>
      <c r="J1180">
        <f t="shared" si="1980"/>
        <v>0.49999999999999989</v>
      </c>
      <c r="K1180">
        <f t="shared" si="1988"/>
        <v>0.34290917646368813</v>
      </c>
      <c r="L1180">
        <f t="shared" si="1989"/>
        <v>0.36388637882860525</v>
      </c>
      <c r="N1180">
        <v>46.7</v>
      </c>
      <c r="O1180">
        <f t="shared" si="1975"/>
        <v>70.71124748110536</v>
      </c>
      <c r="P1180">
        <f t="shared" si="1976"/>
        <v>19.28875251889464</v>
      </c>
      <c r="R1180">
        <f t="shared" si="1990"/>
        <v>4.0641235839177128</v>
      </c>
      <c r="T1180">
        <f t="shared" si="1981"/>
        <v>19.271331557546937</v>
      </c>
      <c r="V1180">
        <f t="shared" si="1991"/>
        <v>0</v>
      </c>
    </row>
    <row r="1181" spans="1:22" x14ac:dyDescent="0.2">
      <c r="A1181">
        <f t="shared" si="1977"/>
        <v>0.5</v>
      </c>
      <c r="B1181">
        <f t="shared" si="1982"/>
        <v>0.34227355296434431</v>
      </c>
      <c r="C1181">
        <f t="shared" si="1983"/>
        <v>0.36448431371070567</v>
      </c>
      <c r="D1181">
        <f t="shared" si="1978"/>
        <v>-0.49999999999999989</v>
      </c>
      <c r="E1181">
        <f t="shared" si="1984"/>
        <v>0.34227355296434436</v>
      </c>
      <c r="F1181">
        <f t="shared" si="1985"/>
        <v>0.36448431371070572</v>
      </c>
      <c r="G1181">
        <f t="shared" si="1979"/>
        <v>0.5</v>
      </c>
      <c r="H1181">
        <f t="shared" si="1986"/>
        <v>-0.34227355296434431</v>
      </c>
      <c r="I1181">
        <f t="shared" si="1987"/>
        <v>-0.36448431371070567</v>
      </c>
      <c r="J1181">
        <f t="shared" si="1980"/>
        <v>0.49999999999999989</v>
      </c>
      <c r="K1181">
        <f t="shared" si="1988"/>
        <v>0.34227355296434436</v>
      </c>
      <c r="L1181">
        <f t="shared" si="1989"/>
        <v>0.36448431371070572</v>
      </c>
      <c r="N1181">
        <v>46.8</v>
      </c>
      <c r="O1181">
        <f t="shared" si="1975"/>
        <v>70.729177665698188</v>
      </c>
      <c r="P1181">
        <f t="shared" si="1976"/>
        <v>19.270822334301787</v>
      </c>
      <c r="R1181">
        <f t="shared" si="1990"/>
        <v>4.0731456553763614</v>
      </c>
      <c r="T1181">
        <f t="shared" si="1981"/>
        <v>19.253401372954084</v>
      </c>
      <c r="V1181">
        <f t="shared" si="1991"/>
        <v>0</v>
      </c>
    </row>
    <row r="1182" spans="1:22" x14ac:dyDescent="0.2">
      <c r="A1182">
        <f t="shared" si="1977"/>
        <v>0.5</v>
      </c>
      <c r="B1182">
        <f t="shared" si="1982"/>
        <v>0.3416368868403995</v>
      </c>
      <c r="C1182">
        <f t="shared" si="1983"/>
        <v>0.36508113831037609</v>
      </c>
      <c r="D1182">
        <f t="shared" si="1978"/>
        <v>-0.49999999999999989</v>
      </c>
      <c r="E1182">
        <f t="shared" si="1984"/>
        <v>0.34163688684039956</v>
      </c>
      <c r="F1182">
        <f t="shared" si="1985"/>
        <v>0.36508113831037614</v>
      </c>
      <c r="G1182">
        <f t="shared" si="1979"/>
        <v>0.5</v>
      </c>
      <c r="H1182">
        <f t="shared" si="1986"/>
        <v>-0.3416368868403995</v>
      </c>
      <c r="I1182">
        <f t="shared" si="1987"/>
        <v>-0.36508113831037609</v>
      </c>
      <c r="J1182">
        <f t="shared" si="1980"/>
        <v>0.49999999999999989</v>
      </c>
      <c r="K1182">
        <f t="shared" si="1988"/>
        <v>0.34163688684039956</v>
      </c>
      <c r="L1182">
        <f t="shared" si="1989"/>
        <v>0.36508113831037614</v>
      </c>
      <c r="N1182">
        <v>46.9</v>
      </c>
      <c r="O1182">
        <f t="shared" si="1975"/>
        <v>70.747163073517413</v>
      </c>
      <c r="P1182">
        <f t="shared" si="1976"/>
        <v>19.25283692648258</v>
      </c>
      <c r="R1182">
        <f t="shared" si="1990"/>
        <v>4.0821569111870044</v>
      </c>
      <c r="T1182">
        <f t="shared" si="1981"/>
        <v>19.235415965134877</v>
      </c>
      <c r="V1182">
        <f t="shared" si="1991"/>
        <v>0</v>
      </c>
    </row>
    <row r="1183" spans="1:22" x14ac:dyDescent="0.2">
      <c r="A1183">
        <f t="shared" si="1977"/>
        <v>0.5</v>
      </c>
      <c r="B1183">
        <f t="shared" si="1982"/>
        <v>0.34099918003124918</v>
      </c>
      <c r="C1183">
        <f t="shared" si="1983"/>
        <v>0.36567685080958517</v>
      </c>
      <c r="D1183">
        <f t="shared" si="1978"/>
        <v>-0.49999999999999989</v>
      </c>
      <c r="E1183">
        <f t="shared" si="1984"/>
        <v>0.34099918003124924</v>
      </c>
      <c r="F1183">
        <f t="shared" si="1985"/>
        <v>0.36567685080958523</v>
      </c>
      <c r="G1183">
        <f t="shared" si="1979"/>
        <v>0.5</v>
      </c>
      <c r="H1183">
        <f t="shared" si="1986"/>
        <v>-0.34099918003124918</v>
      </c>
      <c r="I1183">
        <f t="shared" si="1987"/>
        <v>-0.36567685080958517</v>
      </c>
      <c r="J1183">
        <f t="shared" si="1980"/>
        <v>0.49999999999999989</v>
      </c>
      <c r="K1183">
        <f t="shared" si="1988"/>
        <v>0.34099918003124924</v>
      </c>
      <c r="L1183">
        <f t="shared" si="1989"/>
        <v>0.36567685080958523</v>
      </c>
      <c r="N1183">
        <v>47</v>
      </c>
      <c r="O1183">
        <f t="shared" si="1975"/>
        <v>70.765203653998213</v>
      </c>
      <c r="P1183">
        <f t="shared" si="1976"/>
        <v>19.234796346001794</v>
      </c>
      <c r="R1183">
        <f t="shared" si="1990"/>
        <v>4.0911573329882742</v>
      </c>
      <c r="T1183">
        <f t="shared" si="1981"/>
        <v>19.21737538465409</v>
      </c>
      <c r="V1183">
        <f t="shared" si="1991"/>
        <v>0</v>
      </c>
    </row>
    <row r="1184" spans="1:22" x14ac:dyDescent="0.2">
      <c r="A1184">
        <f t="shared" si="1977"/>
        <v>0.5</v>
      </c>
      <c r="B1184">
        <f t="shared" si="1982"/>
        <v>0.34036043447945885</v>
      </c>
      <c r="C1184">
        <f t="shared" si="1983"/>
        <v>0.36627144939368933</v>
      </c>
      <c r="D1184">
        <f t="shared" si="1978"/>
        <v>-0.49999999999999989</v>
      </c>
      <c r="E1184">
        <f t="shared" si="1984"/>
        <v>0.34036043447945891</v>
      </c>
      <c r="F1184">
        <f t="shared" si="1985"/>
        <v>0.36627144939368939</v>
      </c>
      <c r="G1184">
        <f t="shared" si="1979"/>
        <v>0.5</v>
      </c>
      <c r="H1184">
        <f t="shared" si="1986"/>
        <v>-0.34036043447945885</v>
      </c>
      <c r="I1184">
        <f t="shared" si="1987"/>
        <v>-0.36627144939368933</v>
      </c>
      <c r="J1184">
        <f t="shared" si="1980"/>
        <v>0.49999999999999989</v>
      </c>
      <c r="K1184">
        <f t="shared" si="1988"/>
        <v>0.34036043447945891</v>
      </c>
      <c r="L1184">
        <f t="shared" si="1989"/>
        <v>0.36627144939368939</v>
      </c>
      <c r="N1184">
        <v>47.1</v>
      </c>
      <c r="O1184">
        <f t="shared" si="1975"/>
        <v>70.783299356463885</v>
      </c>
      <c r="P1184">
        <f t="shared" si="1976"/>
        <v>19.216700643536118</v>
      </c>
      <c r="R1184">
        <f t="shared" si="1990"/>
        <v>4.1001469024442851</v>
      </c>
      <c r="T1184">
        <f t="shared" si="1981"/>
        <v>19.199279682188415</v>
      </c>
      <c r="V1184">
        <f t="shared" si="1991"/>
        <v>0</v>
      </c>
    </row>
    <row r="1185" spans="1:22" x14ac:dyDescent="0.2">
      <c r="A1185">
        <f t="shared" si="1977"/>
        <v>0.5</v>
      </c>
      <c r="B1185">
        <f t="shared" si="1982"/>
        <v>0.33972065213075819</v>
      </c>
      <c r="C1185">
        <f t="shared" si="1983"/>
        <v>0.36686493225143813</v>
      </c>
      <c r="D1185">
        <f t="shared" si="1978"/>
        <v>-0.49999999999999989</v>
      </c>
      <c r="E1185">
        <f t="shared" si="1984"/>
        <v>0.33972065213075825</v>
      </c>
      <c r="F1185">
        <f t="shared" si="1985"/>
        <v>0.36686493225143818</v>
      </c>
      <c r="G1185">
        <f t="shared" si="1979"/>
        <v>0.5</v>
      </c>
      <c r="H1185">
        <f t="shared" si="1986"/>
        <v>-0.33972065213075819</v>
      </c>
      <c r="I1185">
        <f t="shared" si="1987"/>
        <v>-0.36686493225143813</v>
      </c>
      <c r="J1185">
        <f t="shared" si="1980"/>
        <v>0.49999999999999989</v>
      </c>
      <c r="K1185">
        <f t="shared" si="1988"/>
        <v>0.33972065213075825</v>
      </c>
      <c r="L1185">
        <f t="shared" si="1989"/>
        <v>0.36686493225143818</v>
      </c>
      <c r="N1185">
        <v>47.2</v>
      </c>
      <c r="O1185">
        <f t="shared" si="1975"/>
        <v>70.801450130126014</v>
      </c>
      <c r="P1185">
        <f t="shared" si="1976"/>
        <v>19.198549869873979</v>
      </c>
      <c r="R1185">
        <f t="shared" si="1990"/>
        <v>4.1091256012446404</v>
      </c>
      <c r="T1185">
        <f t="shared" si="1981"/>
        <v>19.181128908526276</v>
      </c>
      <c r="V1185">
        <f t="shared" si="1991"/>
        <v>0</v>
      </c>
    </row>
    <row r="1186" spans="1:22" x14ac:dyDescent="0.2">
      <c r="A1186">
        <f t="shared" si="1977"/>
        <v>0.5</v>
      </c>
      <c r="B1186">
        <f t="shared" si="1982"/>
        <v>0.33907983493403526</v>
      </c>
      <c r="C1186">
        <f t="shared" si="1983"/>
        <v>0.3674572975749798</v>
      </c>
      <c r="D1186">
        <f t="shared" si="1978"/>
        <v>-0.49999999999999989</v>
      </c>
      <c r="E1186">
        <f t="shared" si="1984"/>
        <v>0.33907983493403532</v>
      </c>
      <c r="F1186">
        <f t="shared" si="1985"/>
        <v>0.36745729757497991</v>
      </c>
      <c r="G1186">
        <f t="shared" si="1979"/>
        <v>0.5</v>
      </c>
      <c r="H1186">
        <f t="shared" si="1986"/>
        <v>-0.33907983493403526</v>
      </c>
      <c r="I1186">
        <f t="shared" si="1987"/>
        <v>-0.3674572975749798</v>
      </c>
      <c r="J1186">
        <f t="shared" si="1980"/>
        <v>0.49999999999999989</v>
      </c>
      <c r="K1186">
        <f t="shared" si="1988"/>
        <v>0.33907983493403532</v>
      </c>
      <c r="L1186">
        <f t="shared" si="1989"/>
        <v>0.36745729757497991</v>
      </c>
      <c r="N1186">
        <v>47.3</v>
      </c>
      <c r="O1186">
        <f t="shared" si="1975"/>
        <v>70.819655924084373</v>
      </c>
      <c r="P1186">
        <f t="shared" si="1976"/>
        <v>19.180344075915631</v>
      </c>
      <c r="R1186">
        <f t="shared" si="1990"/>
        <v>4.1180934111046259</v>
      </c>
      <c r="T1186">
        <f t="shared" si="1981"/>
        <v>19.162923114567928</v>
      </c>
      <c r="V1186">
        <f t="shared" si="1991"/>
        <v>0</v>
      </c>
    </row>
    <row r="1187" spans="1:22" x14ac:dyDescent="0.2">
      <c r="A1187">
        <f t="shared" si="1977"/>
        <v>0.5</v>
      </c>
      <c r="B1187">
        <f t="shared" si="1982"/>
        <v>0.33843798484133036</v>
      </c>
      <c r="C1187">
        <f t="shared" si="1983"/>
        <v>0.3680485435598671</v>
      </c>
      <c r="D1187">
        <f t="shared" si="1978"/>
        <v>-0.49999999999999989</v>
      </c>
      <c r="E1187">
        <f t="shared" si="1984"/>
        <v>0.33843798484133042</v>
      </c>
      <c r="F1187">
        <f t="shared" si="1985"/>
        <v>0.36804854355986716</v>
      </c>
      <c r="G1187">
        <f t="shared" si="1979"/>
        <v>0.5</v>
      </c>
      <c r="H1187">
        <f t="shared" si="1986"/>
        <v>-0.33843798484133036</v>
      </c>
      <c r="I1187">
        <f t="shared" si="1987"/>
        <v>-0.3680485435598671</v>
      </c>
      <c r="J1187">
        <f t="shared" si="1980"/>
        <v>0.49999999999999989</v>
      </c>
      <c r="K1187">
        <f t="shared" si="1988"/>
        <v>0.33843798484133042</v>
      </c>
      <c r="L1187">
        <f t="shared" si="1989"/>
        <v>0.36804854355986716</v>
      </c>
      <c r="N1187">
        <v>47.4</v>
      </c>
      <c r="O1187">
        <f t="shared" si="1975"/>
        <v>70.837916687326953</v>
      </c>
      <c r="P1187">
        <f t="shared" si="1976"/>
        <v>19.162083312673044</v>
      </c>
      <c r="R1187">
        <f t="shared" si="1990"/>
        <v>4.1270503137653893</v>
      </c>
      <c r="T1187">
        <f t="shared" si="1981"/>
        <v>19.144662351325341</v>
      </c>
      <c r="V1187">
        <f t="shared" si="1991"/>
        <v>0</v>
      </c>
    </row>
    <row r="1188" spans="1:22" x14ac:dyDescent="0.2">
      <c r="A1188">
        <f t="shared" si="1977"/>
        <v>0.5</v>
      </c>
      <c r="B1188">
        <f t="shared" si="1982"/>
        <v>0.33779510380783007</v>
      </c>
      <c r="C1188">
        <f t="shared" si="1983"/>
        <v>0.36863866840506199</v>
      </c>
      <c r="D1188">
        <f t="shared" si="1978"/>
        <v>-0.49999999999999989</v>
      </c>
      <c r="E1188">
        <f t="shared" si="1984"/>
        <v>0.33779510380783012</v>
      </c>
      <c r="F1188">
        <f t="shared" si="1985"/>
        <v>0.36863866840506204</v>
      </c>
      <c r="G1188">
        <f t="shared" si="1979"/>
        <v>0.5</v>
      </c>
      <c r="H1188">
        <f t="shared" si="1986"/>
        <v>-0.33779510380783007</v>
      </c>
      <c r="I1188">
        <f t="shared" si="1987"/>
        <v>-0.36863866840506199</v>
      </c>
      <c r="J1188">
        <f t="shared" si="1980"/>
        <v>0.49999999999999989</v>
      </c>
      <c r="K1188">
        <f t="shared" si="1988"/>
        <v>0.33779510380783012</v>
      </c>
      <c r="L1188">
        <f t="shared" si="1989"/>
        <v>0.36863866840506204</v>
      </c>
      <c r="N1188">
        <v>47.5</v>
      </c>
      <c r="O1188">
        <f t="shared" si="1975"/>
        <v>70.856232368730076</v>
      </c>
      <c r="P1188">
        <f t="shared" si="1976"/>
        <v>19.14376763126992</v>
      </c>
      <c r="R1188">
        <f t="shared" si="1990"/>
        <v>4.1359962909941324</v>
      </c>
      <c r="T1188">
        <f t="shared" si="1981"/>
        <v>19.126346669922217</v>
      </c>
      <c r="V1188">
        <f t="shared" si="1991"/>
        <v>0</v>
      </c>
    </row>
    <row r="1189" spans="1:22" x14ac:dyDescent="0.2">
      <c r="A1189">
        <f t="shared" si="1977"/>
        <v>0.5</v>
      </c>
      <c r="B1189">
        <f t="shared" si="1982"/>
        <v>0.33715119379186165</v>
      </c>
      <c r="C1189">
        <f t="shared" si="1983"/>
        <v>0.36922767031294185</v>
      </c>
      <c r="D1189">
        <f t="shared" si="1978"/>
        <v>-0.49999999999999989</v>
      </c>
      <c r="E1189">
        <f t="shared" si="1984"/>
        <v>0.3371511937918617</v>
      </c>
      <c r="F1189">
        <f t="shared" si="1985"/>
        <v>0.3692276703129419</v>
      </c>
      <c r="G1189">
        <f t="shared" si="1979"/>
        <v>0.5</v>
      </c>
      <c r="H1189">
        <f t="shared" si="1986"/>
        <v>-0.33715119379186165</v>
      </c>
      <c r="I1189">
        <f t="shared" si="1987"/>
        <v>-0.36922767031294185</v>
      </c>
      <c r="J1189">
        <f t="shared" si="1980"/>
        <v>0.49999999999999989</v>
      </c>
      <c r="K1189">
        <f t="shared" si="1988"/>
        <v>0.3371511937918617</v>
      </c>
      <c r="L1189">
        <f t="shared" si="1989"/>
        <v>0.3692276703129419</v>
      </c>
      <c r="N1189">
        <v>47.6</v>
      </c>
      <c r="O1189">
        <f t="shared" si="1975"/>
        <v>70.874602917058411</v>
      </c>
      <c r="P1189">
        <f t="shared" si="1976"/>
        <v>19.125397082941589</v>
      </c>
      <c r="R1189">
        <f t="shared" si="1990"/>
        <v>4.1449313245842117</v>
      </c>
      <c r="T1189">
        <f t="shared" si="1981"/>
        <v>19.107976121593886</v>
      </c>
      <c r="V1189">
        <f t="shared" si="1991"/>
        <v>0</v>
      </c>
    </row>
    <row r="1190" spans="1:22" x14ac:dyDescent="0.2">
      <c r="A1190">
        <f t="shared" si="1977"/>
        <v>0.5</v>
      </c>
      <c r="B1190">
        <f t="shared" si="1982"/>
        <v>0.3365062567548866</v>
      </c>
      <c r="C1190">
        <f t="shared" si="1983"/>
        <v>0.36981554748930479</v>
      </c>
      <c r="D1190">
        <f t="shared" si="1978"/>
        <v>-0.49999999999999989</v>
      </c>
      <c r="E1190">
        <f t="shared" si="1984"/>
        <v>0.33650625675488666</v>
      </c>
      <c r="F1190">
        <f t="shared" si="1985"/>
        <v>0.36981554748930484</v>
      </c>
      <c r="G1190">
        <f t="shared" si="1979"/>
        <v>0.5</v>
      </c>
      <c r="H1190">
        <f t="shared" si="1986"/>
        <v>-0.3365062567548866</v>
      </c>
      <c r="I1190">
        <f t="shared" si="1987"/>
        <v>-0.36981554748930479</v>
      </c>
      <c r="J1190">
        <f t="shared" si="1980"/>
        <v>0.49999999999999989</v>
      </c>
      <c r="K1190">
        <f t="shared" si="1988"/>
        <v>0.33650625675488666</v>
      </c>
      <c r="L1190">
        <f t="shared" si="1989"/>
        <v>0.36981554748930484</v>
      </c>
      <c r="N1190">
        <v>47.7</v>
      </c>
      <c r="O1190">
        <f t="shared" si="1975"/>
        <v>70.893028280964955</v>
      </c>
      <c r="P1190">
        <f t="shared" si="1976"/>
        <v>19.106971719035048</v>
      </c>
      <c r="R1190">
        <f t="shared" si="1990"/>
        <v>4.1538553963553166</v>
      </c>
      <c r="T1190">
        <f t="shared" si="1981"/>
        <v>19.089550757687345</v>
      </c>
      <c r="V1190">
        <f t="shared" si="1991"/>
        <v>0</v>
      </c>
    </row>
    <row r="1191" spans="1:22" x14ac:dyDescent="0.2">
      <c r="A1191">
        <f t="shared" si="1977"/>
        <v>0.5</v>
      </c>
      <c r="B1191">
        <f t="shared" si="1982"/>
        <v>0.33586029466149508</v>
      </c>
      <c r="C1191">
        <f t="shared" si="1983"/>
        <v>0.37040229814337489</v>
      </c>
      <c r="D1191">
        <f t="shared" si="1978"/>
        <v>-0.49999999999999989</v>
      </c>
      <c r="E1191">
        <f t="shared" si="1984"/>
        <v>0.33586029466149514</v>
      </c>
      <c r="F1191">
        <f t="shared" si="1985"/>
        <v>0.37040229814337494</v>
      </c>
      <c r="G1191">
        <f t="shared" si="1979"/>
        <v>0.5</v>
      </c>
      <c r="H1191">
        <f t="shared" si="1986"/>
        <v>-0.33586029466149508</v>
      </c>
      <c r="I1191">
        <f t="shared" si="1987"/>
        <v>-0.37040229814337489</v>
      </c>
      <c r="J1191">
        <f t="shared" si="1980"/>
        <v>0.49999999999999989</v>
      </c>
      <c r="K1191">
        <f t="shared" si="1988"/>
        <v>0.33586029466149514</v>
      </c>
      <c r="L1191">
        <f t="shared" si="1989"/>
        <v>0.37040229814337494</v>
      </c>
      <c r="N1191">
        <v>47.8</v>
      </c>
      <c r="O1191">
        <f t="shared" si="1975"/>
        <v>70.911508408991168</v>
      </c>
      <c r="P1191">
        <f t="shared" si="1976"/>
        <v>19.088491591008829</v>
      </c>
      <c r="R1191">
        <f t="shared" si="1990"/>
        <v>4.1627684881536382</v>
      </c>
      <c r="T1191">
        <f t="shared" si="1981"/>
        <v>19.071070629661126</v>
      </c>
      <c r="V1191">
        <f t="shared" si="1991"/>
        <v>0</v>
      </c>
    </row>
    <row r="1192" spans="1:22" x14ac:dyDescent="0.2">
      <c r="A1192">
        <f t="shared" si="1977"/>
        <v>0.5</v>
      </c>
      <c r="B1192">
        <f t="shared" si="1982"/>
        <v>0.33521330947939953</v>
      </c>
      <c r="C1192">
        <f t="shared" si="1983"/>
        <v>0.37098792048780804</v>
      </c>
      <c r="D1192">
        <f t="shared" si="1978"/>
        <v>-0.49999999999999989</v>
      </c>
      <c r="E1192">
        <f t="shared" si="1984"/>
        <v>0.33521330947939959</v>
      </c>
      <c r="F1192">
        <f t="shared" si="1985"/>
        <v>0.3709879204878081</v>
      </c>
      <c r="G1192">
        <f t="shared" si="1979"/>
        <v>0.5</v>
      </c>
      <c r="H1192">
        <f t="shared" si="1986"/>
        <v>-0.33521330947939953</v>
      </c>
      <c r="I1192">
        <f t="shared" si="1987"/>
        <v>-0.37098792048780804</v>
      </c>
      <c r="J1192">
        <f t="shared" si="1980"/>
        <v>0.49999999999999989</v>
      </c>
      <c r="K1192">
        <f t="shared" si="1988"/>
        <v>0.33521330947939959</v>
      </c>
      <c r="L1192">
        <f t="shared" si="1989"/>
        <v>0.3709879204878081</v>
      </c>
      <c r="N1192">
        <v>47.9</v>
      </c>
      <c r="O1192">
        <f t="shared" si="1975"/>
        <v>70.930043249566936</v>
      </c>
      <c r="P1192">
        <f t="shared" si="1976"/>
        <v>19.069956750433057</v>
      </c>
      <c r="R1192">
        <f t="shared" si="1990"/>
        <v>4.1716705818520374</v>
      </c>
      <c r="T1192">
        <f t="shared" si="1981"/>
        <v>19.052535789085354</v>
      </c>
      <c r="V1192">
        <f t="shared" si="1991"/>
        <v>0</v>
      </c>
    </row>
    <row r="1193" spans="1:22" x14ac:dyDescent="0.2">
      <c r="A1193">
        <f t="shared" si="1977"/>
        <v>0.5</v>
      </c>
      <c r="B1193">
        <f t="shared" si="1982"/>
        <v>0.33456530317942906</v>
      </c>
      <c r="C1193">
        <f t="shared" si="1983"/>
        <v>0.37157241273869707</v>
      </c>
      <c r="D1193">
        <f t="shared" si="1978"/>
        <v>-0.49999999999999989</v>
      </c>
      <c r="E1193">
        <f t="shared" si="1984"/>
        <v>0.33456530317942912</v>
      </c>
      <c r="F1193">
        <f t="shared" si="1985"/>
        <v>0.37157241273869712</v>
      </c>
      <c r="G1193">
        <f t="shared" si="1979"/>
        <v>0.5</v>
      </c>
      <c r="H1193">
        <f t="shared" si="1986"/>
        <v>-0.33456530317942906</v>
      </c>
      <c r="I1193">
        <f t="shared" si="1987"/>
        <v>-0.37157241273869707</v>
      </c>
      <c r="J1193">
        <f t="shared" si="1980"/>
        <v>0.49999999999999989</v>
      </c>
      <c r="K1193">
        <f t="shared" si="1988"/>
        <v>0.33456530317942912</v>
      </c>
      <c r="L1193">
        <f t="shared" si="1989"/>
        <v>0.37157241273869712</v>
      </c>
      <c r="N1193">
        <v>48</v>
      </c>
      <c r="O1193">
        <f t="shared" si="1975"/>
        <v>70.948632751010678</v>
      </c>
      <c r="P1193">
        <f t="shared" si="1976"/>
        <v>19.05136724898933</v>
      </c>
      <c r="R1193">
        <f t="shared" si="1990"/>
        <v>4.1805616593501398</v>
      </c>
      <c r="T1193">
        <f t="shared" si="1981"/>
        <v>19.033946287641626</v>
      </c>
      <c r="V1193">
        <f t="shared" si="1991"/>
        <v>0</v>
      </c>
    </row>
    <row r="1194" spans="1:22" x14ac:dyDescent="0.2">
      <c r="A1194">
        <f t="shared" si="1977"/>
        <v>0.5</v>
      </c>
      <c r="B1194">
        <f t="shared" si="1982"/>
        <v>0.33391627773552324</v>
      </c>
      <c r="C1194">
        <f t="shared" si="1983"/>
        <v>0.37215577311557702</v>
      </c>
      <c r="D1194">
        <f t="shared" si="1978"/>
        <v>-0.49999999999999989</v>
      </c>
      <c r="E1194">
        <f t="shared" si="1984"/>
        <v>0.33391627773552329</v>
      </c>
      <c r="F1194">
        <f t="shared" si="1985"/>
        <v>0.37215577311557707</v>
      </c>
      <c r="G1194">
        <f t="shared" si="1979"/>
        <v>0.5</v>
      </c>
      <c r="H1194">
        <f t="shared" si="1986"/>
        <v>-0.33391627773552324</v>
      </c>
      <c r="I1194">
        <f t="shared" si="1987"/>
        <v>-0.37215577311557702</v>
      </c>
      <c r="J1194">
        <f t="shared" si="1980"/>
        <v>0.49999999999999989</v>
      </c>
      <c r="K1194">
        <f t="shared" si="1988"/>
        <v>0.33391627773552329</v>
      </c>
      <c r="L1194">
        <f t="shared" si="1989"/>
        <v>0.37215577311557707</v>
      </c>
      <c r="N1194">
        <v>48.1</v>
      </c>
      <c r="O1194">
        <f t="shared" si="1975"/>
        <v>70.967276861529285</v>
      </c>
      <c r="P1194">
        <f t="shared" si="1976"/>
        <v>19.032723138470708</v>
      </c>
      <c r="R1194">
        <f t="shared" si="1990"/>
        <v>4.1894417025745732</v>
      </c>
      <c r="T1194">
        <f t="shared" si="1981"/>
        <v>19.015302177123004</v>
      </c>
      <c r="V1194">
        <f t="shared" si="1991"/>
        <v>0</v>
      </c>
    </row>
    <row r="1195" spans="1:22" x14ac:dyDescent="0.2">
      <c r="A1195">
        <f t="shared" si="1977"/>
        <v>0.5</v>
      </c>
      <c r="B1195">
        <f t="shared" si="1982"/>
        <v>0.3332662351247262</v>
      </c>
      <c r="C1195">
        <f t="shared" si="1983"/>
        <v>0.37273799984143108</v>
      </c>
      <c r="D1195">
        <f t="shared" si="1978"/>
        <v>-0.49999999999999989</v>
      </c>
      <c r="E1195">
        <f t="shared" si="1984"/>
        <v>0.33326623512472625</v>
      </c>
      <c r="F1195">
        <f t="shared" si="1985"/>
        <v>0.37273799984143113</v>
      </c>
      <c r="G1195">
        <f t="shared" si="1979"/>
        <v>0.5</v>
      </c>
      <c r="H1195">
        <f t="shared" si="1986"/>
        <v>-0.3332662351247262</v>
      </c>
      <c r="I1195">
        <f t="shared" si="1987"/>
        <v>-0.37273799984143108</v>
      </c>
      <c r="J1195">
        <f t="shared" si="1980"/>
        <v>0.49999999999999989</v>
      </c>
      <c r="K1195">
        <f t="shared" si="1988"/>
        <v>0.33326623512472625</v>
      </c>
      <c r="L1195">
        <f t="shared" si="1989"/>
        <v>0.37273799984143113</v>
      </c>
      <c r="N1195">
        <v>48.2</v>
      </c>
      <c r="O1195">
        <f t="shared" si="1975"/>
        <v>70.985975529218337</v>
      </c>
      <c r="P1195">
        <f t="shared" si="1976"/>
        <v>19.014024470781667</v>
      </c>
      <c r="R1195">
        <f t="shared" si="1990"/>
        <v>4.1983106934790424</v>
      </c>
      <c r="T1195">
        <f t="shared" si="1981"/>
        <v>18.996603509433964</v>
      </c>
      <c r="V1195">
        <f t="shared" si="1991"/>
        <v>0</v>
      </c>
    </row>
    <row r="1196" spans="1:22" x14ac:dyDescent="0.2">
      <c r="A1196">
        <f t="shared" si="1977"/>
        <v>0.5</v>
      </c>
      <c r="B1196">
        <f t="shared" si="1982"/>
        <v>0.33261517732718038</v>
      </c>
      <c r="C1196">
        <f t="shared" si="1983"/>
        <v>0.37331909114269562</v>
      </c>
      <c r="D1196">
        <f t="shared" si="1978"/>
        <v>-0.49999999999999989</v>
      </c>
      <c r="E1196">
        <f t="shared" si="1984"/>
        <v>0.33261517732718043</v>
      </c>
      <c r="F1196">
        <f t="shared" si="1985"/>
        <v>0.37331909114269568</v>
      </c>
      <c r="G1196">
        <f t="shared" si="1979"/>
        <v>0.5</v>
      </c>
      <c r="H1196">
        <f t="shared" si="1986"/>
        <v>-0.33261517732718038</v>
      </c>
      <c r="I1196">
        <f t="shared" si="1987"/>
        <v>-0.37331909114269562</v>
      </c>
      <c r="J1196">
        <f t="shared" si="1980"/>
        <v>0.49999999999999989</v>
      </c>
      <c r="K1196">
        <f t="shared" si="1988"/>
        <v>0.33261517732718043</v>
      </c>
      <c r="L1196">
        <f t="shared" si="1989"/>
        <v>0.37331909114269568</v>
      </c>
      <c r="N1196">
        <v>48.3</v>
      </c>
      <c r="O1196">
        <f t="shared" si="1975"/>
        <v>71.004728702061968</v>
      </c>
      <c r="P1196">
        <f t="shared" si="1976"/>
        <v>18.995271297938011</v>
      </c>
      <c r="R1196">
        <f t="shared" si="1990"/>
        <v>4.2071686140444715</v>
      </c>
      <c r="T1196">
        <f t="shared" si="1981"/>
        <v>18.977850336590308</v>
      </c>
      <c r="V1196">
        <f t="shared" si="1991"/>
        <v>0</v>
      </c>
    </row>
    <row r="1197" spans="1:22" x14ac:dyDescent="0.2">
      <c r="A1197">
        <f t="shared" si="1977"/>
        <v>0.5</v>
      </c>
      <c r="B1197">
        <f t="shared" si="1982"/>
        <v>0.33196310632612075</v>
      </c>
      <c r="C1197">
        <f t="shared" si="1983"/>
        <v>0.37389904524926587</v>
      </c>
      <c r="D1197">
        <f t="shared" si="1978"/>
        <v>-0.49999999999999989</v>
      </c>
      <c r="E1197">
        <f t="shared" si="1984"/>
        <v>0.3319631063261208</v>
      </c>
      <c r="F1197">
        <f t="shared" si="1985"/>
        <v>0.37389904524926593</v>
      </c>
      <c r="G1197">
        <f t="shared" si="1979"/>
        <v>0.5</v>
      </c>
      <c r="H1197">
        <f t="shared" si="1986"/>
        <v>-0.33196310632612075</v>
      </c>
      <c r="I1197">
        <f t="shared" si="1987"/>
        <v>-0.37389904524926587</v>
      </c>
      <c r="J1197">
        <f t="shared" si="1980"/>
        <v>0.49999999999999989</v>
      </c>
      <c r="K1197">
        <f t="shared" si="1988"/>
        <v>0.3319631063261208</v>
      </c>
      <c r="L1197">
        <f t="shared" si="1989"/>
        <v>0.37389904524926593</v>
      </c>
      <c r="N1197">
        <v>48.4</v>
      </c>
      <c r="O1197">
        <f t="shared" si="1975"/>
        <v>71.023536327933073</v>
      </c>
      <c r="P1197">
        <f t="shared" si="1976"/>
        <v>18.976463672066927</v>
      </c>
      <c r="R1197">
        <f t="shared" si="1990"/>
        <v>4.2160154462792541</v>
      </c>
      <c r="T1197">
        <f t="shared" si="1981"/>
        <v>18.959042710719224</v>
      </c>
      <c r="V1197">
        <f t="shared" si="1991"/>
        <v>0</v>
      </c>
    </row>
    <row r="1198" spans="1:22" x14ac:dyDescent="0.2">
      <c r="A1198">
        <f t="shared" si="1977"/>
        <v>0.5</v>
      </c>
      <c r="B1198">
        <f t="shared" si="1982"/>
        <v>0.33131002410786869</v>
      </c>
      <c r="C1198">
        <f t="shared" si="1983"/>
        <v>0.37447786039450098</v>
      </c>
      <c r="D1198">
        <f t="shared" si="1978"/>
        <v>-0.49999999999999989</v>
      </c>
      <c r="E1198">
        <f t="shared" si="1984"/>
        <v>0.33131002410786875</v>
      </c>
      <c r="F1198">
        <f t="shared" si="1985"/>
        <v>0.37447786039450104</v>
      </c>
      <c r="G1198">
        <f t="shared" si="1979"/>
        <v>0.5</v>
      </c>
      <c r="H1198">
        <f t="shared" si="1986"/>
        <v>-0.33131002410786869</v>
      </c>
      <c r="I1198">
        <f t="shared" si="1987"/>
        <v>-0.37447786039450098</v>
      </c>
      <c r="J1198">
        <f t="shared" si="1980"/>
        <v>0.49999999999999989</v>
      </c>
      <c r="K1198">
        <f t="shared" si="1988"/>
        <v>0.33131002410786875</v>
      </c>
      <c r="L1198">
        <f t="shared" si="1989"/>
        <v>0.37447786039450104</v>
      </c>
      <c r="N1198">
        <v>48.5</v>
      </c>
      <c r="O1198">
        <f t="shared" si="1975"/>
        <v>71.042398354593217</v>
      </c>
      <c r="P1198">
        <f t="shared" si="1976"/>
        <v>18.957601645406783</v>
      </c>
      <c r="R1198">
        <f t="shared" si="1990"/>
        <v>4.2248511722192355</v>
      </c>
      <c r="T1198">
        <f t="shared" si="1981"/>
        <v>18.940180684059079</v>
      </c>
      <c r="V1198">
        <f t="shared" si="1991"/>
        <v>0</v>
      </c>
    </row>
    <row r="1199" spans="1:22" x14ac:dyDescent="0.2">
      <c r="A1199">
        <f t="shared" si="1977"/>
        <v>0.5</v>
      </c>
      <c r="B1199">
        <f t="shared" si="1982"/>
        <v>0.33065593266182586</v>
      </c>
      <c r="C1199">
        <f t="shared" si="1983"/>
        <v>0.37505553481522969</v>
      </c>
      <c r="D1199">
        <f t="shared" si="1978"/>
        <v>-0.49999999999999989</v>
      </c>
      <c r="E1199">
        <f t="shared" si="1984"/>
        <v>0.33065593266182591</v>
      </c>
      <c r="F1199">
        <f t="shared" si="1985"/>
        <v>0.37505553481522974</v>
      </c>
      <c r="G1199">
        <f t="shared" si="1979"/>
        <v>0.5</v>
      </c>
      <c r="H1199">
        <f t="shared" si="1986"/>
        <v>-0.33065593266182586</v>
      </c>
      <c r="I1199">
        <f t="shared" si="1987"/>
        <v>-0.37505553481522969</v>
      </c>
      <c r="J1199">
        <f t="shared" si="1980"/>
        <v>0.49999999999999989</v>
      </c>
      <c r="K1199">
        <f t="shared" si="1988"/>
        <v>0.33065593266182591</v>
      </c>
      <c r="L1199">
        <f t="shared" si="1989"/>
        <v>0.37505553481522974</v>
      </c>
      <c r="N1199">
        <v>48.6</v>
      </c>
      <c r="O1199">
        <f t="shared" si="1975"/>
        <v>71.061314729692782</v>
      </c>
      <c r="P1199">
        <f t="shared" si="1976"/>
        <v>18.938685270307207</v>
      </c>
      <c r="R1199">
        <f t="shared" si="1990"/>
        <v>4.2336757739280131</v>
      </c>
      <c r="T1199">
        <f t="shared" si="1981"/>
        <v>18.921264308959504</v>
      </c>
      <c r="V1199">
        <f t="shared" si="1991"/>
        <v>0</v>
      </c>
    </row>
    <row r="1200" spans="1:22" x14ac:dyDescent="0.2">
      <c r="A1200">
        <f t="shared" si="1977"/>
        <v>0.5</v>
      </c>
      <c r="B1200">
        <f t="shared" si="1982"/>
        <v>0.33000083398046831</v>
      </c>
      <c r="C1200">
        <f t="shared" si="1983"/>
        <v>0.37563206675175553</v>
      </c>
      <c r="D1200">
        <f t="shared" si="1978"/>
        <v>-0.49999999999999989</v>
      </c>
      <c r="E1200">
        <f t="shared" si="1984"/>
        <v>0.33000083398046837</v>
      </c>
      <c r="F1200">
        <f t="shared" si="1985"/>
        <v>0.37563206675175559</v>
      </c>
      <c r="G1200">
        <f t="shared" si="1979"/>
        <v>0.5</v>
      </c>
      <c r="H1200">
        <f t="shared" si="1986"/>
        <v>-0.33000083398046831</v>
      </c>
      <c r="I1200">
        <f t="shared" si="1987"/>
        <v>-0.37563206675175553</v>
      </c>
      <c r="J1200">
        <f t="shared" si="1980"/>
        <v>0.49999999999999989</v>
      </c>
      <c r="K1200">
        <f t="shared" si="1988"/>
        <v>0.33000083398046837</v>
      </c>
      <c r="L1200">
        <f t="shared" si="1989"/>
        <v>0.37563206675175559</v>
      </c>
      <c r="N1200">
        <v>48.7</v>
      </c>
      <c r="O1200">
        <f t="shared" si="1975"/>
        <v>71.080285400771004</v>
      </c>
      <c r="P1200">
        <f t="shared" si="1976"/>
        <v>18.919714599228985</v>
      </c>
      <c r="R1200">
        <f t="shared" si="1990"/>
        <v>4.2424892334969417</v>
      </c>
      <c r="T1200">
        <f t="shared" si="1981"/>
        <v>18.902293637881282</v>
      </c>
      <c r="V1200">
        <f t="shared" si="1991"/>
        <v>0</v>
      </c>
    </row>
    <row r="1201" spans="1:22" x14ac:dyDescent="0.2">
      <c r="A1201">
        <f t="shared" si="1977"/>
        <v>0.5</v>
      </c>
      <c r="B1201">
        <f t="shared" si="1982"/>
        <v>0.32934473005934023</v>
      </c>
      <c r="C1201">
        <f t="shared" si="1983"/>
        <v>0.37620745444786213</v>
      </c>
      <c r="D1201">
        <f t="shared" si="1978"/>
        <v>-0.49999999999999989</v>
      </c>
      <c r="E1201">
        <f t="shared" si="1984"/>
        <v>0.32934473005934028</v>
      </c>
      <c r="F1201">
        <f t="shared" si="1985"/>
        <v>0.37620745444786219</v>
      </c>
      <c r="G1201">
        <f t="shared" si="1979"/>
        <v>0.5</v>
      </c>
      <c r="H1201">
        <f t="shared" si="1986"/>
        <v>-0.32934473005934023</v>
      </c>
      <c r="I1201">
        <f t="shared" si="1987"/>
        <v>-0.37620745444786213</v>
      </c>
      <c r="J1201">
        <f t="shared" si="1980"/>
        <v>0.49999999999999989</v>
      </c>
      <c r="K1201">
        <f t="shared" si="1988"/>
        <v>0.32934473005934028</v>
      </c>
      <c r="L1201">
        <f t="shared" si="1989"/>
        <v>0.37620745444786219</v>
      </c>
      <c r="N1201">
        <v>48.8</v>
      </c>
      <c r="O1201">
        <f t="shared" si="1975"/>
        <v>71.099310315256005</v>
      </c>
      <c r="P1201">
        <f t="shared" si="1976"/>
        <v>18.900689684743995</v>
      </c>
      <c r="R1201">
        <f t="shared" si="1990"/>
        <v>4.2512915330453804</v>
      </c>
      <c r="T1201">
        <f t="shared" si="1981"/>
        <v>18.883268723396291</v>
      </c>
      <c r="V1201">
        <f t="shared" si="1991"/>
        <v>0</v>
      </c>
    </row>
    <row r="1202" spans="1:22" x14ac:dyDescent="0.2">
      <c r="A1202">
        <f t="shared" si="1977"/>
        <v>0.5</v>
      </c>
      <c r="B1202">
        <f t="shared" si="1982"/>
        <v>0.32868762289704784</v>
      </c>
      <c r="C1202">
        <f t="shared" si="1983"/>
        <v>0.37678169615081886</v>
      </c>
      <c r="D1202">
        <f t="shared" si="1978"/>
        <v>-0.49999999999999989</v>
      </c>
      <c r="E1202">
        <f t="shared" si="1984"/>
        <v>0.32868762289704789</v>
      </c>
      <c r="F1202">
        <f t="shared" si="1985"/>
        <v>0.37678169615081891</v>
      </c>
      <c r="G1202">
        <f t="shared" si="1979"/>
        <v>0.5</v>
      </c>
      <c r="H1202">
        <f t="shared" si="1986"/>
        <v>-0.32868762289704784</v>
      </c>
      <c r="I1202">
        <f t="shared" si="1987"/>
        <v>-0.37678169615081886</v>
      </c>
      <c r="J1202">
        <f t="shared" si="1980"/>
        <v>0.49999999999999989</v>
      </c>
      <c r="K1202">
        <f t="shared" si="1988"/>
        <v>0.32868762289704789</v>
      </c>
      <c r="L1202">
        <f t="shared" si="1989"/>
        <v>0.37678169615081891</v>
      </c>
      <c r="N1202">
        <v>48.9</v>
      </c>
      <c r="O1202">
        <f t="shared" si="1975"/>
        <v>71.118389420464865</v>
      </c>
      <c r="P1202">
        <f t="shared" si="1976"/>
        <v>18.881610579535142</v>
      </c>
      <c r="R1202">
        <f t="shared" si="1990"/>
        <v>4.2600826547207209</v>
      </c>
      <c r="T1202">
        <f t="shared" si="1981"/>
        <v>18.864189618187439</v>
      </c>
      <c r="V1202">
        <f t="shared" si="1991"/>
        <v>0</v>
      </c>
    </row>
    <row r="1203" spans="1:22" x14ac:dyDescent="0.2">
      <c r="A1203">
        <f t="shared" si="1977"/>
        <v>0.5</v>
      </c>
      <c r="B1203">
        <f t="shared" si="1982"/>
        <v>0.32802951449525358</v>
      </c>
      <c r="C1203">
        <f t="shared" si="1983"/>
        <v>0.3773547901113859</v>
      </c>
      <c r="D1203">
        <f t="shared" si="1978"/>
        <v>-0.49999999999999989</v>
      </c>
      <c r="E1203">
        <f t="shared" si="1984"/>
        <v>0.32802951449525364</v>
      </c>
      <c r="F1203">
        <f t="shared" si="1985"/>
        <v>0.37735479011138595</v>
      </c>
      <c r="G1203">
        <f t="shared" si="1979"/>
        <v>0.5</v>
      </c>
      <c r="H1203">
        <f t="shared" si="1986"/>
        <v>-0.32802951449525358</v>
      </c>
      <c r="I1203">
        <f t="shared" si="1987"/>
        <v>-0.3773547901113859</v>
      </c>
      <c r="J1203">
        <f t="shared" si="1980"/>
        <v>0.49999999999999989</v>
      </c>
      <c r="K1203">
        <f t="shared" si="1988"/>
        <v>0.32802951449525364</v>
      </c>
      <c r="L1203">
        <f t="shared" si="1989"/>
        <v>0.37735479011138595</v>
      </c>
      <c r="N1203">
        <v>49</v>
      </c>
      <c r="O1203">
        <f t="shared" si="1975"/>
        <v>71.137522663603619</v>
      </c>
      <c r="P1203">
        <f t="shared" si="1976"/>
        <v>18.862477336396385</v>
      </c>
      <c r="R1203">
        <f t="shared" si="1990"/>
        <v>4.2688625806986487</v>
      </c>
      <c r="T1203">
        <f t="shared" si="1981"/>
        <v>18.845056375048681</v>
      </c>
      <c r="V1203">
        <f t="shared" si="1991"/>
        <v>0</v>
      </c>
    </row>
    <row r="1204" spans="1:22" x14ac:dyDescent="0.2">
      <c r="A1204">
        <f t="shared" si="1977"/>
        <v>0.5</v>
      </c>
      <c r="B1204">
        <f t="shared" si="1982"/>
        <v>0.3273704068586698</v>
      </c>
      <c r="C1204">
        <f t="shared" si="1983"/>
        <v>0.37792673458381965</v>
      </c>
      <c r="D1204">
        <f t="shared" si="1978"/>
        <v>-0.49999999999999989</v>
      </c>
      <c r="E1204">
        <f t="shared" si="1984"/>
        <v>0.32737040685866986</v>
      </c>
      <c r="F1204">
        <f t="shared" si="1985"/>
        <v>0.3779267345838197</v>
      </c>
      <c r="G1204">
        <f t="shared" si="1979"/>
        <v>0.5</v>
      </c>
      <c r="H1204">
        <f t="shared" si="1986"/>
        <v>-0.3273704068586698</v>
      </c>
      <c r="I1204">
        <f t="shared" si="1987"/>
        <v>-0.37792673458381965</v>
      </c>
      <c r="J1204">
        <f t="shared" si="1980"/>
        <v>0.49999999999999989</v>
      </c>
      <c r="K1204">
        <f t="shared" si="1988"/>
        <v>0.32737040685866986</v>
      </c>
      <c r="L1204">
        <f t="shared" si="1989"/>
        <v>0.3779267345838197</v>
      </c>
      <c r="N1204">
        <v>49.1</v>
      </c>
      <c r="O1204">
        <f t="shared" si="1975"/>
        <v>71.156709991767457</v>
      </c>
      <c r="P1204">
        <f t="shared" si="1976"/>
        <v>18.843290008232547</v>
      </c>
      <c r="R1204">
        <f t="shared" si="1990"/>
        <v>4.2776312931831146</v>
      </c>
      <c r="T1204">
        <f t="shared" si="1981"/>
        <v>18.825869046884844</v>
      </c>
      <c r="V1204">
        <f t="shared" si="1991"/>
        <v>0</v>
      </c>
    </row>
    <row r="1205" spans="1:22" x14ac:dyDescent="0.2">
      <c r="A1205">
        <f t="shared" si="1977"/>
        <v>0.5</v>
      </c>
      <c r="B1205">
        <f t="shared" si="1982"/>
        <v>0.32671030199505263</v>
      </c>
      <c r="C1205">
        <f t="shared" si="1983"/>
        <v>0.3784975278258782</v>
      </c>
      <c r="D1205">
        <f t="shared" si="1978"/>
        <v>-0.49999999999999989</v>
      </c>
      <c r="E1205">
        <f t="shared" si="1984"/>
        <v>0.32671030199505269</v>
      </c>
      <c r="F1205">
        <f t="shared" si="1985"/>
        <v>0.37849752782587825</v>
      </c>
      <c r="G1205">
        <f t="shared" si="1979"/>
        <v>0.5</v>
      </c>
      <c r="H1205">
        <f t="shared" si="1986"/>
        <v>-0.32671030199505263</v>
      </c>
      <c r="I1205">
        <f t="shared" si="1987"/>
        <v>-0.3784975278258782</v>
      </c>
      <c r="J1205">
        <f t="shared" si="1980"/>
        <v>0.49999999999999989</v>
      </c>
      <c r="K1205">
        <f t="shared" si="1988"/>
        <v>0.32671030199505269</v>
      </c>
      <c r="L1205">
        <f t="shared" si="1989"/>
        <v>0.37849752782587825</v>
      </c>
      <c r="N1205">
        <v>49.2</v>
      </c>
      <c r="O1205">
        <f t="shared" si="1975"/>
        <v>71.175951351940625</v>
      </c>
      <c r="P1205">
        <f t="shared" si="1976"/>
        <v>18.824048648059378</v>
      </c>
      <c r="R1205">
        <f t="shared" si="1990"/>
        <v>4.2863887744066442</v>
      </c>
      <c r="T1205">
        <f t="shared" si="1981"/>
        <v>18.806627686711675</v>
      </c>
      <c r="V1205">
        <f t="shared" si="1991"/>
        <v>0</v>
      </c>
    </row>
    <row r="1206" spans="1:22" x14ac:dyDescent="0.2">
      <c r="A1206">
        <f t="shared" si="1977"/>
        <v>0.5</v>
      </c>
      <c r="B1206">
        <f t="shared" si="1982"/>
        <v>0.32604920191519604</v>
      </c>
      <c r="C1206">
        <f t="shared" si="1983"/>
        <v>0.37906716809882607</v>
      </c>
      <c r="D1206">
        <f t="shared" si="1978"/>
        <v>-0.49999999999999989</v>
      </c>
      <c r="E1206">
        <f t="shared" si="1984"/>
        <v>0.3260492019151961</v>
      </c>
      <c r="F1206">
        <f t="shared" si="1985"/>
        <v>0.37906716809882612</v>
      </c>
      <c r="G1206">
        <f t="shared" si="1979"/>
        <v>0.5</v>
      </c>
      <c r="H1206">
        <f t="shared" si="1986"/>
        <v>-0.32604920191519604</v>
      </c>
      <c r="I1206">
        <f t="shared" si="1987"/>
        <v>-0.37906716809882607</v>
      </c>
      <c r="J1206">
        <f t="shared" si="1980"/>
        <v>0.49999999999999989</v>
      </c>
      <c r="K1206">
        <f t="shared" si="1988"/>
        <v>0.3260492019151961</v>
      </c>
      <c r="L1206">
        <f t="shared" si="1989"/>
        <v>0.37906716809882612</v>
      </c>
      <c r="N1206">
        <v>49.3</v>
      </c>
      <c r="O1206">
        <f t="shared" si="1975"/>
        <v>71.195246690996598</v>
      </c>
      <c r="P1206">
        <f t="shared" si="1976"/>
        <v>18.804753309003402</v>
      </c>
      <c r="R1206">
        <f t="shared" si="1990"/>
        <v>4.2951350066302663</v>
      </c>
      <c r="T1206">
        <f t="shared" si="1981"/>
        <v>18.787332347655699</v>
      </c>
      <c r="V1206">
        <f t="shared" si="1991"/>
        <v>0</v>
      </c>
    </row>
    <row r="1207" spans="1:22" x14ac:dyDescent="0.2">
      <c r="A1207">
        <f t="shared" si="1977"/>
        <v>0.5</v>
      </c>
      <c r="B1207">
        <f t="shared" si="1982"/>
        <v>0.32538710863292541</v>
      </c>
      <c r="C1207">
        <f t="shared" si="1983"/>
        <v>0.37963565366744034</v>
      </c>
      <c r="D1207">
        <f t="shared" si="1978"/>
        <v>-0.49999999999999989</v>
      </c>
      <c r="E1207">
        <f t="shared" si="1984"/>
        <v>0.32538710863292547</v>
      </c>
      <c r="F1207">
        <f t="shared" si="1985"/>
        <v>0.3796356536674404</v>
      </c>
      <c r="G1207">
        <f t="shared" si="1979"/>
        <v>0.5</v>
      </c>
      <c r="H1207">
        <f t="shared" si="1986"/>
        <v>-0.32538710863292541</v>
      </c>
      <c r="I1207">
        <f t="shared" si="1987"/>
        <v>-0.37963565366744034</v>
      </c>
      <c r="J1207">
        <f t="shared" si="1980"/>
        <v>0.49999999999999989</v>
      </c>
      <c r="K1207">
        <f t="shared" si="1988"/>
        <v>0.32538710863292547</v>
      </c>
      <c r="L1207">
        <f t="shared" si="1989"/>
        <v>0.3796356536674404</v>
      </c>
      <c r="N1207">
        <v>49.4</v>
      </c>
      <c r="O1207">
        <f t="shared" si="1975"/>
        <v>71.214595955698073</v>
      </c>
      <c r="P1207">
        <f t="shared" si="1976"/>
        <v>18.785404044301931</v>
      </c>
      <c r="R1207">
        <f t="shared" si="1990"/>
        <v>4.3038699721438416</v>
      </c>
      <c r="T1207">
        <f t="shared" si="1981"/>
        <v>18.767983082954228</v>
      </c>
      <c r="V1207">
        <f t="shared" si="1991"/>
        <v>0</v>
      </c>
    </row>
    <row r="1208" spans="1:22" x14ac:dyDescent="0.2">
      <c r="A1208">
        <f t="shared" si="1977"/>
        <v>0.5</v>
      </c>
      <c r="B1208">
        <f t="shared" si="1982"/>
        <v>0.32472402416509177</v>
      </c>
      <c r="C1208">
        <f t="shared" si="1983"/>
        <v>0.38020298280001541</v>
      </c>
      <c r="D1208">
        <f t="shared" si="1978"/>
        <v>-0.49999999999999989</v>
      </c>
      <c r="E1208">
        <f t="shared" si="1984"/>
        <v>0.32472402416509183</v>
      </c>
      <c r="F1208">
        <f t="shared" si="1985"/>
        <v>0.38020298280001547</v>
      </c>
      <c r="G1208">
        <f t="shared" si="1979"/>
        <v>0.5</v>
      </c>
      <c r="H1208">
        <f t="shared" si="1986"/>
        <v>-0.32472402416509177</v>
      </c>
      <c r="I1208">
        <f t="shared" si="1987"/>
        <v>-0.38020298280001541</v>
      </c>
      <c r="J1208">
        <f t="shared" si="1980"/>
        <v>0.49999999999999989</v>
      </c>
      <c r="K1208">
        <f t="shared" si="1988"/>
        <v>0.32472402416509183</v>
      </c>
      <c r="L1208">
        <f t="shared" si="1989"/>
        <v>0.38020298280001547</v>
      </c>
      <c r="N1208">
        <v>49.5</v>
      </c>
      <c r="O1208">
        <f t="shared" si="1975"/>
        <v>71.233999092697076</v>
      </c>
      <c r="P1208">
        <f t="shared" si="1976"/>
        <v>18.766000907302921</v>
      </c>
      <c r="R1208">
        <f t="shared" si="1990"/>
        <v>4.3125936532659654</v>
      </c>
      <c r="T1208">
        <f t="shared" si="1981"/>
        <v>18.748579945955218</v>
      </c>
      <c r="V1208">
        <f t="shared" si="1991"/>
        <v>0</v>
      </c>
    </row>
    <row r="1209" spans="1:22" x14ac:dyDescent="0.2">
      <c r="A1209">
        <f t="shared" si="1977"/>
        <v>0.5</v>
      </c>
      <c r="B1209">
        <f t="shared" si="1982"/>
        <v>0.32405995053156539</v>
      </c>
      <c r="C1209">
        <f t="shared" si="1983"/>
        <v>0.38076915376836823</v>
      </c>
      <c r="D1209">
        <f t="shared" si="1978"/>
        <v>-0.49999999999999989</v>
      </c>
      <c r="E1209">
        <f t="shared" si="1984"/>
        <v>0.32405995053156544</v>
      </c>
      <c r="F1209">
        <f t="shared" si="1985"/>
        <v>0.38076915376836828</v>
      </c>
      <c r="G1209">
        <f t="shared" si="1979"/>
        <v>0.5</v>
      </c>
      <c r="H1209">
        <f t="shared" si="1986"/>
        <v>-0.32405995053156539</v>
      </c>
      <c r="I1209">
        <f t="shared" si="1987"/>
        <v>-0.38076915376836823</v>
      </c>
      <c r="J1209">
        <f t="shared" si="1980"/>
        <v>0.49999999999999989</v>
      </c>
      <c r="K1209">
        <f t="shared" si="1988"/>
        <v>0.32405995053156544</v>
      </c>
      <c r="L1209">
        <f t="shared" si="1989"/>
        <v>0.38076915376836828</v>
      </c>
      <c r="N1209">
        <v>49.6</v>
      </c>
      <c r="O1209">
        <f t="shared" si="1975"/>
        <v>71.253456048535</v>
      </c>
      <c r="P1209">
        <f t="shared" si="1976"/>
        <v>18.746543951465007</v>
      </c>
      <c r="R1209">
        <f t="shared" si="1990"/>
        <v>4.321306032344344</v>
      </c>
      <c r="T1209">
        <f t="shared" si="1981"/>
        <v>18.729122990117304</v>
      </c>
      <c r="V1209">
        <f t="shared" si="1991"/>
        <v>0</v>
      </c>
    </row>
    <row r="1210" spans="1:22" x14ac:dyDescent="0.2">
      <c r="A1210">
        <f t="shared" si="1977"/>
        <v>0.5</v>
      </c>
      <c r="B1210">
        <f t="shared" si="1982"/>
        <v>0.32339488975522968</v>
      </c>
      <c r="C1210">
        <f t="shared" si="1983"/>
        <v>0.3813341648478441</v>
      </c>
      <c r="D1210">
        <f t="shared" si="1978"/>
        <v>-0.49999999999999989</v>
      </c>
      <c r="E1210">
        <f t="shared" si="1984"/>
        <v>0.32339488975522973</v>
      </c>
      <c r="F1210">
        <f t="shared" si="1985"/>
        <v>0.38133416484784416</v>
      </c>
      <c r="G1210">
        <f t="shared" si="1979"/>
        <v>0.5</v>
      </c>
      <c r="H1210">
        <f t="shared" si="1986"/>
        <v>-0.32339488975522968</v>
      </c>
      <c r="I1210">
        <f t="shared" si="1987"/>
        <v>-0.3813341648478441</v>
      </c>
      <c r="J1210">
        <f t="shared" si="1980"/>
        <v>0.49999999999999989</v>
      </c>
      <c r="K1210">
        <f t="shared" si="1988"/>
        <v>0.32339488975522973</v>
      </c>
      <c r="L1210">
        <f t="shared" si="1989"/>
        <v>0.38133416484784416</v>
      </c>
      <c r="N1210">
        <v>49.7</v>
      </c>
      <c r="O1210">
        <f t="shared" si="1975"/>
        <v>71.272966769642693</v>
      </c>
      <c r="P1210">
        <f t="shared" si="1976"/>
        <v>18.727033230357303</v>
      </c>
      <c r="R1210">
        <f t="shared" si="1990"/>
        <v>4.3300070917556166</v>
      </c>
      <c r="T1210">
        <f t="shared" si="1981"/>
        <v>18.7096122690096</v>
      </c>
      <c r="V1210">
        <f t="shared" si="1991"/>
        <v>0</v>
      </c>
    </row>
    <row r="1211" spans="1:22" x14ac:dyDescent="0.2">
      <c r="A1211">
        <f t="shared" si="1977"/>
        <v>0.5</v>
      </c>
      <c r="B1211">
        <f t="shared" si="1982"/>
        <v>0.32272884386197526</v>
      </c>
      <c r="C1211">
        <f t="shared" si="1983"/>
        <v>0.38189801431732101</v>
      </c>
      <c r="D1211">
        <f t="shared" si="1978"/>
        <v>-0.49999999999999989</v>
      </c>
      <c r="E1211">
        <f t="shared" si="1984"/>
        <v>0.32272884386197531</v>
      </c>
      <c r="F1211">
        <f t="shared" si="1985"/>
        <v>0.38189801431732107</v>
      </c>
      <c r="G1211">
        <f t="shared" si="1979"/>
        <v>0.5</v>
      </c>
      <c r="H1211">
        <f t="shared" si="1986"/>
        <v>-0.32272884386197526</v>
      </c>
      <c r="I1211">
        <f t="shared" si="1987"/>
        <v>-0.38189801431732101</v>
      </c>
      <c r="J1211">
        <f t="shared" si="1980"/>
        <v>0.49999999999999989</v>
      </c>
      <c r="K1211">
        <f t="shared" si="1988"/>
        <v>0.32272884386197531</v>
      </c>
      <c r="L1211">
        <f t="shared" si="1989"/>
        <v>0.38189801431732107</v>
      </c>
      <c r="N1211">
        <v>49.8</v>
      </c>
      <c r="O1211">
        <f t="shared" si="1975"/>
        <v>71.292531202340498</v>
      </c>
      <c r="P1211">
        <f t="shared" si="1976"/>
        <v>18.707468797659498</v>
      </c>
      <c r="R1211">
        <f t="shared" si="1990"/>
        <v>4.3386968139057647</v>
      </c>
      <c r="T1211">
        <f t="shared" si="1981"/>
        <v>18.690047836311795</v>
      </c>
      <c r="V1211">
        <f t="shared" si="1991"/>
        <v>0</v>
      </c>
    </row>
    <row r="1212" spans="1:22" x14ac:dyDescent="0.2">
      <c r="A1212">
        <f t="shared" si="1977"/>
        <v>0.5</v>
      </c>
      <c r="B1212">
        <f t="shared" si="1982"/>
        <v>0.32206181488069319</v>
      </c>
      <c r="C1212">
        <f t="shared" si="1983"/>
        <v>0.38246070045921576</v>
      </c>
      <c r="D1212">
        <f t="shared" si="1978"/>
        <v>-0.49999999999999989</v>
      </c>
      <c r="E1212">
        <f t="shared" si="1984"/>
        <v>0.32206181488069324</v>
      </c>
      <c r="F1212">
        <f t="shared" si="1985"/>
        <v>0.38246070045921582</v>
      </c>
      <c r="G1212">
        <f t="shared" si="1979"/>
        <v>0.5</v>
      </c>
      <c r="H1212">
        <f t="shared" si="1986"/>
        <v>-0.32206181488069319</v>
      </c>
      <c r="I1212">
        <f t="shared" si="1987"/>
        <v>-0.38246070045921576</v>
      </c>
      <c r="J1212">
        <f t="shared" si="1980"/>
        <v>0.49999999999999989</v>
      </c>
      <c r="K1212">
        <f t="shared" si="1988"/>
        <v>0.32206181488069324</v>
      </c>
      <c r="L1212">
        <f t="shared" si="1989"/>
        <v>0.38246070045921582</v>
      </c>
      <c r="N1212">
        <v>49.9</v>
      </c>
      <c r="O1212">
        <f t="shared" si="1975"/>
        <v>71.312149292838384</v>
      </c>
      <c r="P1212">
        <f t="shared" si="1976"/>
        <v>18.687850707161633</v>
      </c>
      <c r="R1212">
        <f t="shared" si="1990"/>
        <v>4.3473751812299639</v>
      </c>
      <c r="T1212">
        <f t="shared" si="1981"/>
        <v>18.67042974581393</v>
      </c>
      <c r="V1212">
        <f t="shared" si="1991"/>
        <v>0</v>
      </c>
    </row>
    <row r="1213" spans="1:22" x14ac:dyDescent="0.2">
      <c r="A1213">
        <f t="shared" si="1977"/>
        <v>0.5</v>
      </c>
      <c r="B1213">
        <f t="shared" si="1982"/>
        <v>0.32139380484326963</v>
      </c>
      <c r="C1213">
        <f t="shared" si="1983"/>
        <v>0.38302222155948895</v>
      </c>
      <c r="D1213">
        <f t="shared" si="1978"/>
        <v>-0.49999999999999989</v>
      </c>
      <c r="E1213">
        <f t="shared" si="1984"/>
        <v>0.32139380484326968</v>
      </c>
      <c r="F1213">
        <f t="shared" si="1985"/>
        <v>0.38302222155948906</v>
      </c>
      <c r="G1213">
        <f t="shared" si="1979"/>
        <v>0.5</v>
      </c>
      <c r="H1213">
        <f t="shared" si="1986"/>
        <v>-0.32139380484326963</v>
      </c>
      <c r="I1213">
        <f t="shared" si="1987"/>
        <v>-0.38302222155948895</v>
      </c>
      <c r="J1213">
        <f t="shared" si="1980"/>
        <v>0.49999999999999989</v>
      </c>
      <c r="K1213">
        <f t="shared" si="1988"/>
        <v>0.32139380484326968</v>
      </c>
      <c r="L1213">
        <f t="shared" si="1989"/>
        <v>0.38302222155948906</v>
      </c>
      <c r="N1213">
        <v>50</v>
      </c>
      <c r="O1213">
        <f t="shared" si="1975"/>
        <v>71.331820987235901</v>
      </c>
      <c r="P1213">
        <f t="shared" si="1976"/>
        <v>18.668179012764103</v>
      </c>
      <c r="R1213">
        <f t="shared" si="1990"/>
        <v>4.3560421761928563</v>
      </c>
      <c r="T1213">
        <f t="shared" si="1981"/>
        <v>18.6507580514164</v>
      </c>
      <c r="V1213">
        <f t="shared" si="1991"/>
        <v>0</v>
      </c>
    </row>
    <row r="1214" spans="1:22" x14ac:dyDescent="0.2">
      <c r="A1214">
        <f t="shared" si="1977"/>
        <v>0.5</v>
      </c>
      <c r="B1214">
        <f t="shared" si="1982"/>
        <v>0.3207248157845789</v>
      </c>
      <c r="C1214">
        <f t="shared" si="1983"/>
        <v>0.38358257590764966</v>
      </c>
      <c r="D1214">
        <f t="shared" si="1978"/>
        <v>-0.49999999999999989</v>
      </c>
      <c r="E1214">
        <f t="shared" si="1984"/>
        <v>0.32072481578457895</v>
      </c>
      <c r="F1214">
        <f t="shared" si="1985"/>
        <v>0.38358257590764971</v>
      </c>
      <c r="G1214">
        <f t="shared" si="1979"/>
        <v>0.5</v>
      </c>
      <c r="H1214">
        <f t="shared" si="1986"/>
        <v>-0.3207248157845789</v>
      </c>
      <c r="I1214">
        <f t="shared" si="1987"/>
        <v>-0.38358257590764966</v>
      </c>
      <c r="J1214">
        <f t="shared" si="1980"/>
        <v>0.49999999999999989</v>
      </c>
      <c r="K1214">
        <f t="shared" si="1988"/>
        <v>0.32072481578457895</v>
      </c>
      <c r="L1214">
        <f t="shared" si="1989"/>
        <v>0.38358257590764971</v>
      </c>
      <c r="N1214">
        <v>50.1</v>
      </c>
      <c r="O1214">
        <f t="shared" si="1975"/>
        <v>71.351546231522363</v>
      </c>
      <c r="P1214">
        <f t="shared" si="1976"/>
        <v>18.648453768477619</v>
      </c>
      <c r="R1214">
        <f t="shared" si="1990"/>
        <v>4.3646977812886387</v>
      </c>
      <c r="T1214">
        <f t="shared" si="1981"/>
        <v>18.631032807129916</v>
      </c>
      <c r="V1214">
        <f t="shared" si="1991"/>
        <v>0</v>
      </c>
    </row>
    <row r="1215" spans="1:22" x14ac:dyDescent="0.2">
      <c r="A1215">
        <f t="shared" si="1977"/>
        <v>0.5</v>
      </c>
      <c r="B1215">
        <f t="shared" si="1982"/>
        <v>0.32005484974247767</v>
      </c>
      <c r="C1215">
        <f t="shared" si="1983"/>
        <v>0.38414176179676157</v>
      </c>
      <c r="D1215">
        <f t="shared" si="1978"/>
        <v>-0.49999999999999989</v>
      </c>
      <c r="E1215">
        <f t="shared" si="1984"/>
        <v>0.32005484974247772</v>
      </c>
      <c r="F1215">
        <f t="shared" si="1985"/>
        <v>0.38414176179676163</v>
      </c>
      <c r="G1215">
        <f t="shared" si="1979"/>
        <v>0.5</v>
      </c>
      <c r="H1215">
        <f t="shared" si="1986"/>
        <v>-0.32005484974247767</v>
      </c>
      <c r="I1215">
        <f t="shared" si="1987"/>
        <v>-0.38414176179676157</v>
      </c>
      <c r="J1215">
        <f t="shared" si="1980"/>
        <v>0.49999999999999989</v>
      </c>
      <c r="K1215">
        <f t="shared" si="1988"/>
        <v>0.32005484974247772</v>
      </c>
      <c r="L1215">
        <f t="shared" si="1989"/>
        <v>0.38414176179676163</v>
      </c>
      <c r="N1215">
        <v>50.2</v>
      </c>
      <c r="O1215">
        <f t="shared" si="1975"/>
        <v>71.371324971576954</v>
      </c>
      <c r="P1215">
        <f t="shared" si="1976"/>
        <v>18.628675028423061</v>
      </c>
      <c r="R1215">
        <f t="shared" si="1990"/>
        <v>4.373341979041129</v>
      </c>
      <c r="T1215">
        <f t="shared" si="1981"/>
        <v>18.611254067075357</v>
      </c>
      <c r="V1215">
        <f t="shared" si="1991"/>
        <v>0</v>
      </c>
    </row>
    <row r="1216" spans="1:22" x14ac:dyDescent="0.2">
      <c r="A1216">
        <f t="shared" si="1977"/>
        <v>0.5</v>
      </c>
      <c r="B1216">
        <f t="shared" si="1982"/>
        <v>0.31938390875779882</v>
      </c>
      <c r="C1216">
        <f t="shared" si="1983"/>
        <v>0.38469977752344747</v>
      </c>
      <c r="D1216">
        <f t="shared" si="1978"/>
        <v>-0.49999999999999989</v>
      </c>
      <c r="E1216">
        <f t="shared" si="1984"/>
        <v>0.31938390875779887</v>
      </c>
      <c r="F1216">
        <f t="shared" si="1985"/>
        <v>0.38469977752344753</v>
      </c>
      <c r="G1216">
        <f t="shared" si="1979"/>
        <v>0.5</v>
      </c>
      <c r="H1216">
        <f t="shared" si="1986"/>
        <v>-0.31938390875779882</v>
      </c>
      <c r="I1216">
        <f t="shared" si="1987"/>
        <v>-0.38469977752344747</v>
      </c>
      <c r="J1216">
        <f t="shared" si="1980"/>
        <v>0.49999999999999989</v>
      </c>
      <c r="K1216">
        <f t="shared" si="1988"/>
        <v>0.31938390875779887</v>
      </c>
      <c r="L1216">
        <f t="shared" si="1989"/>
        <v>0.38469977752344753</v>
      </c>
      <c r="N1216">
        <v>50.3</v>
      </c>
      <c r="O1216">
        <f t="shared" si="1975"/>
        <v>71.391157153168578</v>
      </c>
      <c r="P1216">
        <f t="shared" si="1976"/>
        <v>18.60884284683144</v>
      </c>
      <c r="R1216">
        <f t="shared" si="1990"/>
        <v>4.3819747520038437</v>
      </c>
      <c r="T1216">
        <f t="shared" si="1981"/>
        <v>18.591421885483737</v>
      </c>
      <c r="V1216">
        <f t="shared" si="1991"/>
        <v>0</v>
      </c>
    </row>
    <row r="1217" spans="1:22" x14ac:dyDescent="0.2">
      <c r="A1217">
        <f t="shared" si="1977"/>
        <v>0.5</v>
      </c>
      <c r="B1217">
        <f t="shared" si="1982"/>
        <v>0.31871199487434482</v>
      </c>
      <c r="C1217">
        <f t="shared" si="1983"/>
        <v>0.38525662138789457</v>
      </c>
      <c r="D1217">
        <f t="shared" si="1978"/>
        <v>-0.49999999999999989</v>
      </c>
      <c r="E1217">
        <f t="shared" si="1984"/>
        <v>0.31871199487434487</v>
      </c>
      <c r="F1217">
        <f t="shared" si="1985"/>
        <v>0.38525662138789463</v>
      </c>
      <c r="G1217">
        <f t="shared" si="1979"/>
        <v>0.5</v>
      </c>
      <c r="H1217">
        <f t="shared" si="1986"/>
        <v>-0.31871199487434482</v>
      </c>
      <c r="I1217">
        <f t="shared" si="1987"/>
        <v>-0.38525662138789457</v>
      </c>
      <c r="J1217">
        <f t="shared" si="1980"/>
        <v>0.49999999999999989</v>
      </c>
      <c r="K1217">
        <f t="shared" si="1988"/>
        <v>0.31871199487434487</v>
      </c>
      <c r="L1217">
        <f t="shared" si="1989"/>
        <v>0.38525662138789463</v>
      </c>
      <c r="N1217">
        <v>50.4</v>
      </c>
      <c r="O1217">
        <f t="shared" si="1975"/>
        <v>71.411042721956179</v>
      </c>
      <c r="P1217">
        <f t="shared" si="1976"/>
        <v>18.588957278043811</v>
      </c>
      <c r="R1217">
        <f t="shared" si="1990"/>
        <v>4.3905960827601422</v>
      </c>
      <c r="T1217">
        <f t="shared" si="1981"/>
        <v>18.571536316696108</v>
      </c>
      <c r="V1217">
        <f t="shared" si="1991"/>
        <v>0</v>
      </c>
    </row>
    <row r="1218" spans="1:22" x14ac:dyDescent="0.2">
      <c r="A1218">
        <f t="shared" si="1977"/>
        <v>0.5</v>
      </c>
      <c r="B1218">
        <f t="shared" si="1982"/>
        <v>0.31803911013888192</v>
      </c>
      <c r="C1218">
        <f t="shared" si="1983"/>
        <v>0.38581229169385994</v>
      </c>
      <c r="D1218">
        <f t="shared" si="1978"/>
        <v>-0.49999999999999989</v>
      </c>
      <c r="E1218">
        <f t="shared" si="1984"/>
        <v>0.31803911013888198</v>
      </c>
      <c r="F1218">
        <f t="shared" si="1985"/>
        <v>0.38581229169386</v>
      </c>
      <c r="G1218">
        <f t="shared" si="1979"/>
        <v>0.5</v>
      </c>
      <c r="H1218">
        <f t="shared" si="1986"/>
        <v>-0.31803911013888192</v>
      </c>
      <c r="I1218">
        <f t="shared" si="1987"/>
        <v>-0.38581229169385994</v>
      </c>
      <c r="J1218">
        <f t="shared" si="1980"/>
        <v>0.49999999999999989</v>
      </c>
      <c r="K1218">
        <f t="shared" si="1988"/>
        <v>0.31803911013888198</v>
      </c>
      <c r="L1218">
        <f t="shared" si="1989"/>
        <v>0.38581229169386</v>
      </c>
      <c r="N1218">
        <v>50.5</v>
      </c>
      <c r="O1218">
        <f t="shared" si="1975"/>
        <v>71.430981623488762</v>
      </c>
      <c r="P1218">
        <f t="shared" si="1976"/>
        <v>18.569018376511249</v>
      </c>
      <c r="R1218">
        <f t="shared" si="1990"/>
        <v>4.3992059539233939</v>
      </c>
      <c r="T1218">
        <f t="shared" si="1981"/>
        <v>18.551597415163545</v>
      </c>
      <c r="V1218">
        <f t="shared" si="1991"/>
        <v>0</v>
      </c>
    </row>
    <row r="1219" spans="1:22" x14ac:dyDescent="0.2">
      <c r="A1219">
        <f t="shared" si="1977"/>
        <v>0.5</v>
      </c>
      <c r="B1219">
        <f t="shared" si="1982"/>
        <v>0.31736525660113374</v>
      </c>
      <c r="C1219">
        <f t="shared" si="1983"/>
        <v>0.38636678674867542</v>
      </c>
      <c r="D1219">
        <f t="shared" si="1978"/>
        <v>-0.49999999999999989</v>
      </c>
      <c r="E1219">
        <f t="shared" si="1984"/>
        <v>0.31736525660113379</v>
      </c>
      <c r="F1219">
        <f t="shared" si="1985"/>
        <v>0.38636678674867547</v>
      </c>
      <c r="G1219">
        <f t="shared" si="1979"/>
        <v>0.5</v>
      </c>
      <c r="H1219">
        <f t="shared" si="1986"/>
        <v>-0.31736525660113374</v>
      </c>
      <c r="I1219">
        <f t="shared" si="1987"/>
        <v>-0.38636678674867542</v>
      </c>
      <c r="J1219">
        <f t="shared" si="1980"/>
        <v>0.49999999999999989</v>
      </c>
      <c r="K1219">
        <f t="shared" si="1988"/>
        <v>0.31736525660113379</v>
      </c>
      <c r="L1219">
        <f t="shared" si="1989"/>
        <v>0.38636678674867547</v>
      </c>
      <c r="N1219">
        <v>50.6</v>
      </c>
      <c r="O1219">
        <f t="shared" si="1975"/>
        <v>71.450973803205358</v>
      </c>
      <c r="P1219">
        <f t="shared" si="1976"/>
        <v>18.549026196794642</v>
      </c>
      <c r="R1219">
        <f t="shared" si="1990"/>
        <v>4.4078043481368443</v>
      </c>
      <c r="T1219">
        <f t="shared" si="1981"/>
        <v>18.531605235446939</v>
      </c>
      <c r="V1219">
        <f t="shared" si="1991"/>
        <v>0</v>
      </c>
    </row>
    <row r="1220" spans="1:22" x14ac:dyDescent="0.2">
      <c r="A1220">
        <f t="shared" si="1977"/>
        <v>0.5</v>
      </c>
      <c r="B1220">
        <f t="shared" si="1982"/>
        <v>0.31669043631377503</v>
      </c>
      <c r="C1220">
        <f t="shared" si="1983"/>
        <v>0.38692010486325301</v>
      </c>
      <c r="D1220">
        <f t="shared" si="1978"/>
        <v>-0.49999999999999989</v>
      </c>
      <c r="E1220">
        <f t="shared" si="1984"/>
        <v>0.31669043631377508</v>
      </c>
      <c r="F1220">
        <f t="shared" si="1985"/>
        <v>0.38692010486325307</v>
      </c>
      <c r="G1220">
        <f t="shared" si="1979"/>
        <v>0.5</v>
      </c>
      <c r="H1220">
        <f t="shared" si="1986"/>
        <v>-0.31669043631377503</v>
      </c>
      <c r="I1220">
        <f t="shared" si="1987"/>
        <v>-0.38692010486325301</v>
      </c>
      <c r="J1220">
        <f t="shared" si="1980"/>
        <v>0.49999999999999989</v>
      </c>
      <c r="K1220">
        <f t="shared" si="1988"/>
        <v>0.31669043631377508</v>
      </c>
      <c r="L1220">
        <f t="shared" si="1989"/>
        <v>0.38692010486325307</v>
      </c>
      <c r="N1220">
        <v>50.7</v>
      </c>
      <c r="O1220">
        <f t="shared" si="1975"/>
        <v>71.471019206435244</v>
      </c>
      <c r="P1220">
        <f t="shared" si="1976"/>
        <v>18.528980793564767</v>
      </c>
      <c r="R1220">
        <f t="shared" si="1990"/>
        <v>4.4163912480740013</v>
      </c>
      <c r="T1220">
        <f t="shared" si="1981"/>
        <v>18.511559832217063</v>
      </c>
      <c r="V1220">
        <f t="shared" si="1991"/>
        <v>0</v>
      </c>
    </row>
    <row r="1221" spans="1:22" x14ac:dyDescent="0.2">
      <c r="A1221">
        <f t="shared" si="1977"/>
        <v>0.5</v>
      </c>
      <c r="B1221">
        <f t="shared" si="1982"/>
        <v>0.3160146513324254</v>
      </c>
      <c r="C1221">
        <f t="shared" si="1983"/>
        <v>0.38747224435208971</v>
      </c>
      <c r="D1221">
        <f t="shared" si="1978"/>
        <v>-0.49999999999999989</v>
      </c>
      <c r="E1221">
        <f t="shared" si="1984"/>
        <v>0.31601465133242546</v>
      </c>
      <c r="F1221">
        <f t="shared" si="1985"/>
        <v>0.38747224435208977</v>
      </c>
      <c r="G1221">
        <f t="shared" si="1979"/>
        <v>0.5</v>
      </c>
      <c r="H1221">
        <f t="shared" si="1986"/>
        <v>-0.3160146513324254</v>
      </c>
      <c r="I1221">
        <f t="shared" si="1987"/>
        <v>-0.38747224435208971</v>
      </c>
      <c r="J1221">
        <f t="shared" si="1980"/>
        <v>0.49999999999999989</v>
      </c>
      <c r="K1221">
        <f t="shared" si="1988"/>
        <v>0.31601465133242546</v>
      </c>
      <c r="L1221">
        <f t="shared" si="1989"/>
        <v>0.38747224435208977</v>
      </c>
      <c r="N1221">
        <v>50.8</v>
      </c>
      <c r="O1221">
        <f t="shared" si="1975"/>
        <v>71.491117778397935</v>
      </c>
      <c r="P1221">
        <f t="shared" si="1976"/>
        <v>18.508882221602075</v>
      </c>
      <c r="R1221">
        <f t="shared" si="1990"/>
        <v>4.4249666364384801</v>
      </c>
      <c r="T1221">
        <f t="shared" si="1981"/>
        <v>18.491461260254372</v>
      </c>
      <c r="V1221">
        <f t="shared" si="1991"/>
        <v>0</v>
      </c>
    </row>
    <row r="1222" spans="1:22" x14ac:dyDescent="0.2">
      <c r="A1222">
        <f t="shared" si="1977"/>
        <v>0.5</v>
      </c>
      <c r="B1222">
        <f t="shared" si="1982"/>
        <v>0.31533790371564308</v>
      </c>
      <c r="C1222">
        <f t="shared" si="1983"/>
        <v>0.38802320353327285</v>
      </c>
      <c r="D1222">
        <f t="shared" si="1978"/>
        <v>-0.49999999999999989</v>
      </c>
      <c r="E1222">
        <f t="shared" si="1984"/>
        <v>0.31533790371564313</v>
      </c>
      <c r="F1222">
        <f t="shared" si="1985"/>
        <v>0.38802320353327291</v>
      </c>
      <c r="G1222">
        <f t="shared" si="1979"/>
        <v>0.5</v>
      </c>
      <c r="H1222">
        <f t="shared" si="1986"/>
        <v>-0.31533790371564308</v>
      </c>
      <c r="I1222">
        <f t="shared" si="1987"/>
        <v>-0.38802320353327285</v>
      </c>
      <c r="J1222">
        <f t="shared" si="1980"/>
        <v>0.49999999999999989</v>
      </c>
      <c r="K1222">
        <f t="shared" si="1988"/>
        <v>0.31533790371564313</v>
      </c>
      <c r="L1222">
        <f t="shared" si="1989"/>
        <v>0.38802320353327291</v>
      </c>
      <c r="N1222">
        <v>50.9</v>
      </c>
      <c r="O1222">
        <f t="shared" si="1975"/>
        <v>71.511269464203295</v>
      </c>
      <c r="P1222">
        <f t="shared" si="1976"/>
        <v>18.488730535796716</v>
      </c>
      <c r="R1222">
        <f t="shared" si="1990"/>
        <v>4.4335304959642574</v>
      </c>
      <c r="T1222">
        <f t="shared" si="1981"/>
        <v>18.471309574449013</v>
      </c>
      <c r="V1222">
        <f t="shared" si="1991"/>
        <v>0</v>
      </c>
    </row>
    <row r="1223" spans="1:22" x14ac:dyDescent="0.2">
      <c r="A1223">
        <f t="shared" si="1977"/>
        <v>0.5</v>
      </c>
      <c r="B1223">
        <f t="shared" si="1982"/>
        <v>0.3146601955249187</v>
      </c>
      <c r="C1223">
        <f t="shared" si="1983"/>
        <v>0.3885729807284854</v>
      </c>
      <c r="D1223">
        <f t="shared" si="1978"/>
        <v>-0.49999999999999989</v>
      </c>
      <c r="E1223">
        <f t="shared" si="1984"/>
        <v>0.31466019552491875</v>
      </c>
      <c r="F1223">
        <f t="shared" si="1985"/>
        <v>0.38857298072848545</v>
      </c>
      <c r="G1223">
        <f t="shared" si="1979"/>
        <v>0.5</v>
      </c>
      <c r="H1223">
        <f t="shared" si="1986"/>
        <v>-0.3146601955249187</v>
      </c>
      <c r="I1223">
        <f t="shared" si="1987"/>
        <v>-0.3885729807284854</v>
      </c>
      <c r="J1223">
        <f t="shared" si="1980"/>
        <v>0.49999999999999989</v>
      </c>
      <c r="K1223">
        <f t="shared" si="1988"/>
        <v>0.31466019552491875</v>
      </c>
      <c r="L1223">
        <f t="shared" si="1989"/>
        <v>0.38857298072848545</v>
      </c>
      <c r="N1223">
        <v>51</v>
      </c>
      <c r="O1223">
        <f t="shared" si="1975"/>
        <v>71.53147420885162</v>
      </c>
      <c r="P1223">
        <f t="shared" si="1976"/>
        <v>18.46852579114838</v>
      </c>
      <c r="R1223">
        <f t="shared" si="1990"/>
        <v>4.4420828094156359</v>
      </c>
      <c r="T1223">
        <f t="shared" si="1981"/>
        <v>18.451104829800677</v>
      </c>
      <c r="V1223">
        <f t="shared" si="1991"/>
        <v>0</v>
      </c>
    </row>
    <row r="1224" spans="1:22" x14ac:dyDescent="0.2">
      <c r="A1224">
        <f t="shared" si="1977"/>
        <v>0.5</v>
      </c>
      <c r="B1224">
        <f t="shared" si="1982"/>
        <v>0.3139815288246689</v>
      </c>
      <c r="C1224">
        <f t="shared" si="1983"/>
        <v>0.38912157426301036</v>
      </c>
      <c r="D1224">
        <f t="shared" si="1978"/>
        <v>-0.49999999999999989</v>
      </c>
      <c r="E1224">
        <f t="shared" si="1984"/>
        <v>0.31398152882466895</v>
      </c>
      <c r="F1224">
        <f t="shared" si="1985"/>
        <v>0.38912157426301042</v>
      </c>
      <c r="G1224">
        <f t="shared" si="1979"/>
        <v>0.5</v>
      </c>
      <c r="H1224">
        <f t="shared" si="1986"/>
        <v>-0.3139815288246689</v>
      </c>
      <c r="I1224">
        <f t="shared" si="1987"/>
        <v>-0.38912157426301036</v>
      </c>
      <c r="J1224">
        <f t="shared" si="1980"/>
        <v>0.49999999999999989</v>
      </c>
      <c r="K1224">
        <f t="shared" si="1988"/>
        <v>0.31398152882466895</v>
      </c>
      <c r="L1224">
        <f t="shared" si="1989"/>
        <v>0.38912157426301042</v>
      </c>
      <c r="N1224">
        <v>51.1</v>
      </c>
      <c r="O1224">
        <f t="shared" si="1975"/>
        <v>71.551731957233798</v>
      </c>
      <c r="P1224">
        <f t="shared" si="1976"/>
        <v>18.448268042766216</v>
      </c>
      <c r="R1224">
        <f t="shared" si="1990"/>
        <v>4.4506235595873758</v>
      </c>
      <c r="T1224">
        <f t="shared" si="1981"/>
        <v>18.430847081418513</v>
      </c>
      <c r="V1224">
        <f t="shared" si="1991"/>
        <v>0</v>
      </c>
    </row>
    <row r="1225" spans="1:22" x14ac:dyDescent="0.2">
      <c r="A1225">
        <f t="shared" si="1977"/>
        <v>0.5</v>
      </c>
      <c r="B1225">
        <f t="shared" si="1982"/>
        <v>0.31330190568223021</v>
      </c>
      <c r="C1225">
        <f t="shared" si="1983"/>
        <v>0.389668982465737</v>
      </c>
      <c r="D1225">
        <f t="shared" si="1978"/>
        <v>-0.49999999999999989</v>
      </c>
      <c r="E1225">
        <f t="shared" si="1984"/>
        <v>0.31330190568223026</v>
      </c>
      <c r="F1225">
        <f t="shared" si="1985"/>
        <v>0.38966898246573706</v>
      </c>
      <c r="G1225">
        <f t="shared" si="1979"/>
        <v>0.5</v>
      </c>
      <c r="H1225">
        <f t="shared" si="1986"/>
        <v>-0.31330190568223021</v>
      </c>
      <c r="I1225">
        <f t="shared" si="1987"/>
        <v>-0.389668982465737</v>
      </c>
      <c r="J1225">
        <f t="shared" si="1980"/>
        <v>0.49999999999999989</v>
      </c>
      <c r="K1225">
        <f t="shared" si="1988"/>
        <v>0.31330190568223026</v>
      </c>
      <c r="L1225">
        <f t="shared" si="1989"/>
        <v>0.38966898246573706</v>
      </c>
      <c r="N1225">
        <v>51.2</v>
      </c>
      <c r="O1225">
        <f t="shared" ref="O1225:O1288" si="1992">(DEGREES(ACOS(((-(((SUMPRODUCT(G1225:I1225,$I$8:$K$8))*(SUMPRODUCT(G1225:I1225,$I$10:$K$10))-(SUMPRODUCT(J1225:L1225,$I$8:$K$8))*(SUMPRODUCT(J1225:L1225,$I$10:$K$10)))-((SUMPRODUCT(A1225:C1225,$I$8:$K$8))*(SUMPRODUCT(A1225:C1225,$I$10:$K$10))-(SUMPRODUCT(D1225:F1225,$I$8:$K$8))*(SUMPRODUCT(D1225:F1225,$I$10:$K$10))))*(((SUMPRODUCT(G1225:I1225,$I$8:$K$8))*(SUMPRODUCT(G1225:I1225,$I$10:$K$10))+(SUMPRODUCT(J1225:L1225,$I$8:$K$8))*(SUMPRODUCT(J1225:L1225,$I$10:$K$10)))-((SUMPRODUCT(A1225:C1225,$I$8:$K$8))*(SUMPRODUCT(A1225:C1225,$I$10:$K$10))+(SUMPRODUCT(D1225:F1225,$I$8:$K$8))*(SUMPRODUCT(D1225:F1225,$I$10:$K$10)))))-((((SUMPRODUCT(A1225:C1225,$I$8:$K$8))*(SUMPRODUCT(D1225:F1225,$I$10:$K$10))+(SUMPRODUCT(A1225:C1225,$I$10:$K$10))*(SUMPRODUCT(D1225:F1225,$I$8:$K$8)))-((SUMPRODUCT(G1225:I1225,$I$8:$K$8))*(SUMPRODUCT(J1225:L1225,$I$10:$K$10))+(SUMPRODUCT(G1225:I1225,$I$10:$K$10))*(SUMPRODUCT(J1225:L1225,$I$8:$K$8))))*(SQRT(((((SUMPRODUCT(G1225:I1225,$I$8:$K$8))*(SUMPRODUCT(G1225:I1225,$I$10:$K$10))-(SUMPRODUCT(J1225:L1225,$I$8:$K$8))*(SUMPRODUCT(J1225:L1225,$I$10:$K$10)))-((SUMPRODUCT(A1225:C1225,$I$8:$K$8))*(SUMPRODUCT(A1225:C1225,$I$10:$K$10))-(SUMPRODUCT(D1225:F1225,$I$8:$K$8))*(SUMPRODUCT(D1225:F1225,$I$10:$K$10))))^2)+((((SUMPRODUCT(A1225:C1225,$I$8:$K$8))*(SUMPRODUCT(D1225:F1225,$I$10:$K$10))+(SUMPRODUCT(A1225:C1225,$I$10:$K$10))*(SUMPRODUCT(D1225:F1225,$I$8:$K$8)))-((SUMPRODUCT(G1225:I1225,$I$8:$K$8))*(SUMPRODUCT(J1225:L1225,$I$10:$K$10))+(SUMPRODUCT(G1225:I1225,$I$10:$K$10))*(SUMPRODUCT(J1225:L1225,$I$8:$K$8))))^2)-((((SUMPRODUCT(G1225:I1225,$I$8:$K$8))*(SUMPRODUCT(G1225:I1225,$I$10:$K$10))+(SUMPRODUCT(J1225:L1225,$I$8:$K$8))*(SUMPRODUCT(J1225:L1225,$I$10:$K$10)))-((SUMPRODUCT(A1225:C1225,$I$8:$K$8))*(SUMPRODUCT(A1225:C1225,$I$10:$K$10))+(SUMPRODUCT(D1225:F1225,$I$8:$K$8))*(SUMPRODUCT(D1225:F1225,$I$10:$K$10))))^2)))))/(((((SUMPRODUCT(G1225:I1225,$I$8:$K$8))*(SUMPRODUCT(G1225:I1225,$I$10:$K$10))-(SUMPRODUCT(J1225:L1225,$I$8:$K$8))*(SUMPRODUCT(J1225:L1225,$I$10:$K$10)))-((SUMPRODUCT(A1225:C1225,$I$8:$K$8))*(SUMPRODUCT(A1225:C1225,$I$10:$K$10))-(SUMPRODUCT(D1225:F1225,$I$8:$K$8))*(SUMPRODUCT(D1225:F1225,$I$10:$K$10))))^2)+((((SUMPRODUCT(A1225:C1225,$I$8:$K$8))*(SUMPRODUCT(D1225:F1225,$I$10:$K$10))+(SUMPRODUCT(A1225:C1225,$I$10:$K$10))*(SUMPRODUCT(D1225:F1225,$I$8:$K$8)))-((SUMPRODUCT(G1225:I1225,$I$8:$K$8))*(SUMPRODUCT(J1225:L1225,$I$10:$K$10))+(SUMPRODUCT(G1225:I1225,$I$10:$K$10))*(SUMPRODUCT(J1225:L1225,$I$8:$K$8))))^2)))))/2</f>
        <v>71.572042654131224</v>
      </c>
      <c r="P1225">
        <f t="shared" ref="P1225:P1288" si="1993">(DEGREES(ACOS(((-(((SUMPRODUCT(G1225:I1225,$I$8:$K$8))*(SUMPRODUCT(G1225:I1225,$I$10:$K$10))-(SUMPRODUCT(J1225:L1225,$I$8:$K$8))*(SUMPRODUCT(J1225:L1225,$I$10:$K$10)))-((SUMPRODUCT(A1225:C1225,$I$8:$K$8))*(SUMPRODUCT(A1225:C1225,$I$10:$K$10))-(SUMPRODUCT(D1225:F1225,$I$8:$K$8))*(SUMPRODUCT(D1225:F1225,$I$10:$K$10))))*(((SUMPRODUCT(G1225:I1225,$I$8:$K$8))*(SUMPRODUCT(G1225:I1225,$I$10:$K$10))+(SUMPRODUCT(J1225:L1225,$I$8:$K$8))*(SUMPRODUCT(J1225:L1225,$I$10:$K$10)))-((SUMPRODUCT(A1225:C1225,$I$8:$K$8))*(SUMPRODUCT(A1225:C1225,$I$10:$K$10))+(SUMPRODUCT(D1225:F1225,$I$8:$K$8))*(SUMPRODUCT(D1225:F1225,$I$10:$K$10)))))+((((SUMPRODUCT(A1225:C1225,$I$8:$K$8))*(SUMPRODUCT(D1225:F1225,$I$10:$K$10))+(SUMPRODUCT(A1225:C1225,$I$10:$K$10))*(SUMPRODUCT(D1225:F1225,$I$8:$K$8)))-((SUMPRODUCT(G1225:I1225,$I$8:$K$8))*(SUMPRODUCT(J1225:L1225,$I$10:$K$10))+(SUMPRODUCT(G1225:I1225,$I$10:$K$10))*(SUMPRODUCT(J1225:L1225,$I$8:$K$8))))*(SQRT(((((SUMPRODUCT(G1225:I1225,$I$8:$K$8))*(SUMPRODUCT(G1225:I1225,$I$10:$K$10))-(SUMPRODUCT(J1225:L1225,$I$8:$K$8))*(SUMPRODUCT(J1225:L1225,$I$10:$K$10)))-((SUMPRODUCT(A1225:C1225,$I$8:$K$8))*(SUMPRODUCT(A1225:C1225,$I$10:$K$10))-(SUMPRODUCT(D1225:F1225,$I$8:$K$8))*(SUMPRODUCT(D1225:F1225,$I$10:$K$10))))^2)+((((SUMPRODUCT(A1225:C1225,$I$8:$K$8))*(SUMPRODUCT(D1225:F1225,$I$10:$K$10))+(SUMPRODUCT(A1225:C1225,$I$10:$K$10))*(SUMPRODUCT(D1225:F1225,$I$8:$K$8)))-((SUMPRODUCT(G1225:I1225,$I$8:$K$8))*(SUMPRODUCT(J1225:L1225,$I$10:$K$10))+(SUMPRODUCT(G1225:I1225,$I$10:$K$10))*(SUMPRODUCT(J1225:L1225,$I$8:$K$8))))^2)-((((SUMPRODUCT(G1225:I1225,$I$8:$K$8))*(SUMPRODUCT(G1225:I1225,$I$10:$K$10))+(SUMPRODUCT(J1225:L1225,$I$8:$K$8))*(SUMPRODUCT(J1225:L1225,$I$10:$K$10)))-((SUMPRODUCT(A1225:C1225,$I$8:$K$8))*(SUMPRODUCT(A1225:C1225,$I$10:$K$10))+(SUMPRODUCT(D1225:F1225,$I$8:$K$8))*(SUMPRODUCT(D1225:F1225,$I$10:$K$10))))^2)))))/(((((SUMPRODUCT(G1225:I1225,$I$8:$K$8))*(SUMPRODUCT(G1225:I1225,$I$10:$K$10))-(SUMPRODUCT(J1225:L1225,$I$8:$K$8))*(SUMPRODUCT(J1225:L1225,$I$10:$K$10)))-((SUMPRODUCT(A1225:C1225,$I$8:$K$8))*(SUMPRODUCT(A1225:C1225,$I$10:$K$10))-(SUMPRODUCT(D1225:F1225,$I$8:$K$8))*(SUMPRODUCT(D1225:F1225,$I$10:$K$10))))^2)+((((SUMPRODUCT(A1225:C1225,$I$8:$K$8))*(SUMPRODUCT(D1225:F1225,$I$10:$K$10))+(SUMPRODUCT(A1225:C1225,$I$10:$K$10))*(SUMPRODUCT(D1225:F1225,$I$8:$K$8)))-((SUMPRODUCT(G1225:I1225,$I$8:$K$8))*(SUMPRODUCT(J1225:L1225,$I$10:$K$10))+(SUMPRODUCT(G1225:I1225,$I$10:$K$10))*(SUMPRODUCT(J1225:L1225,$I$8:$K$8))))^2)))))/2</f>
        <v>18.427957345868784</v>
      </c>
      <c r="R1225">
        <f t="shared" si="1990"/>
        <v>4.4591527293047992</v>
      </c>
      <c r="T1225">
        <f t="shared" si="1981"/>
        <v>18.41053638452108</v>
      </c>
      <c r="V1225">
        <f t="shared" si="1991"/>
        <v>0</v>
      </c>
    </row>
    <row r="1226" spans="1:22" x14ac:dyDescent="0.2">
      <c r="A1226">
        <f t="shared" ref="A1226:A1289" si="1994">(1/(SQRT(2)))*(COS(RADIANS(45)))</f>
        <v>0.5</v>
      </c>
      <c r="B1226">
        <f t="shared" si="1982"/>
        <v>0.3126213281678526</v>
      </c>
      <c r="C1226">
        <f t="shared" si="1983"/>
        <v>0.39021520366916473</v>
      </c>
      <c r="D1226">
        <f t="shared" ref="D1226:D1289" si="1995">(-((1/(SQRT(2)))*(SIN(RADIANS(45)))))</f>
        <v>-0.49999999999999989</v>
      </c>
      <c r="E1226">
        <f t="shared" si="1984"/>
        <v>0.31262132816785265</v>
      </c>
      <c r="F1226">
        <f t="shared" si="1985"/>
        <v>0.39021520366916485</v>
      </c>
      <c r="G1226">
        <f t="shared" ref="G1226:G1289" si="1996">(1/(SQRT(2)))*(COS(RADIANS(-45)))</f>
        <v>0.5</v>
      </c>
      <c r="H1226">
        <f t="shared" si="1986"/>
        <v>-0.3126213281678526</v>
      </c>
      <c r="I1226">
        <f t="shared" si="1987"/>
        <v>-0.39021520366916473</v>
      </c>
      <c r="J1226">
        <f t="shared" ref="J1226:J1289" si="1997">(-((1/(SQRT(2)))*(SIN(RADIANS(-45)))))</f>
        <v>0.49999999999999989</v>
      </c>
      <c r="K1226">
        <f t="shared" si="1988"/>
        <v>0.31262132816785265</v>
      </c>
      <c r="L1226">
        <f t="shared" si="1989"/>
        <v>0.39021520366916485</v>
      </c>
      <c r="N1226">
        <v>51.3</v>
      </c>
      <c r="O1226">
        <f t="shared" si="1992"/>
        <v>71.59240624421605</v>
      </c>
      <c r="P1226">
        <f t="shared" si="1993"/>
        <v>18.40759375578395</v>
      </c>
      <c r="R1226">
        <f t="shared" si="1990"/>
        <v>4.467670301423821</v>
      </c>
      <c r="T1226">
        <f t="shared" ref="T1226:T1289" si="1998">(P1226-$V$2516)</f>
        <v>18.390172794436246</v>
      </c>
      <c r="V1226">
        <f t="shared" si="1991"/>
        <v>0</v>
      </c>
    </row>
    <row r="1227" spans="1:22" x14ac:dyDescent="0.2">
      <c r="A1227">
        <f t="shared" si="1994"/>
        <v>0.5</v>
      </c>
      <c r="B1227">
        <f t="shared" si="1982"/>
        <v>0.31193979835469304</v>
      </c>
      <c r="C1227">
        <f t="shared" si="1983"/>
        <v>0.39076023620940931</v>
      </c>
      <c r="D1227">
        <f t="shared" si="1995"/>
        <v>-0.49999999999999989</v>
      </c>
      <c r="E1227">
        <f t="shared" si="1984"/>
        <v>0.3119397983546931</v>
      </c>
      <c r="F1227">
        <f t="shared" si="1985"/>
        <v>0.39076023620940936</v>
      </c>
      <c r="G1227">
        <f t="shared" si="1996"/>
        <v>0.5</v>
      </c>
      <c r="H1227">
        <f t="shared" si="1986"/>
        <v>-0.31193979835469304</v>
      </c>
      <c r="I1227">
        <f t="shared" si="1987"/>
        <v>-0.39076023620940931</v>
      </c>
      <c r="J1227">
        <f t="shared" si="1997"/>
        <v>0.49999999999999989</v>
      </c>
      <c r="K1227">
        <f t="shared" si="1988"/>
        <v>0.3119397983546931</v>
      </c>
      <c r="L1227">
        <f t="shared" si="1989"/>
        <v>0.39076023620940936</v>
      </c>
      <c r="N1227">
        <v>51.4</v>
      </c>
      <c r="O1227">
        <f t="shared" si="1992"/>
        <v>71.612822672051237</v>
      </c>
      <c r="P1227">
        <f t="shared" si="1993"/>
        <v>18.387177327948773</v>
      </c>
      <c r="R1227">
        <f t="shared" si="1990"/>
        <v>4.4761762588310514</v>
      </c>
      <c r="T1227">
        <f t="shared" si="1998"/>
        <v>18.36975636660107</v>
      </c>
      <c r="V1227">
        <f t="shared" si="1991"/>
        <v>0</v>
      </c>
    </row>
    <row r="1228" spans="1:22" x14ac:dyDescent="0.2">
      <c r="A1228">
        <f t="shared" si="1994"/>
        <v>0.5</v>
      </c>
      <c r="B1228">
        <f t="shared" ref="B1228:B1291" si="1999">((1/(SQRT(2)))*(COS(RADIANS(N1228))))*(SIN(RADIANS(45)))</f>
        <v>0.31125731831880971</v>
      </c>
      <c r="C1228">
        <f t="shared" ref="C1228:C1291" si="2000">((1/(SQRT(2)))*(SIN(RADIANS(N1228))))*(SIN(RADIANS(45)))</f>
        <v>0.3913040784262069</v>
      </c>
      <c r="D1228">
        <f t="shared" si="1995"/>
        <v>-0.49999999999999989</v>
      </c>
      <c r="E1228">
        <f t="shared" ref="E1228:E1291" si="2001">((1/(SQRT(2)))*(COS(RADIANS(N1228))))*(COS(RADIANS(45)))</f>
        <v>0.31125731831880976</v>
      </c>
      <c r="F1228">
        <f t="shared" ref="F1228:F1291" si="2002">(((1/(SQRT(2)))*(SIN(RADIANS(N1228))))*(COS(RADIANS(45))))</f>
        <v>0.39130407842620696</v>
      </c>
      <c r="G1228">
        <f t="shared" si="1996"/>
        <v>0.5</v>
      </c>
      <c r="H1228">
        <f t="shared" ref="H1228:H1291" si="2003">((1/(SQRT(2)))*(COS(RADIANS(N1228))))*(SIN(RADIANS(-45)))</f>
        <v>-0.31125731831880971</v>
      </c>
      <c r="I1228">
        <f t="shared" ref="I1228:I1291" si="2004">((1/(SQRT(2)))*(SIN(RADIANS(N1228))))*(SIN(RADIANS(-45)))</f>
        <v>-0.3913040784262069</v>
      </c>
      <c r="J1228">
        <f t="shared" si="1997"/>
        <v>0.49999999999999989</v>
      </c>
      <c r="K1228">
        <f t="shared" ref="K1228:K1291" si="2005">((1/(SQRT(2)))*(COS(RADIANS(N1228))))*(COS(RADIANS(-45)))</f>
        <v>0.31125731831880976</v>
      </c>
      <c r="L1228">
        <f t="shared" ref="L1228:L1291" si="2006">(((1/(SQRT(2)))*(SIN(RADIANS(N1228))))*(COS(RADIANS(-45))))</f>
        <v>0.39130407842620696</v>
      </c>
      <c r="N1228">
        <v>51.5</v>
      </c>
      <c r="O1228">
        <f t="shared" si="1992"/>
        <v>71.633291882090546</v>
      </c>
      <c r="P1228">
        <f t="shared" si="1993"/>
        <v>18.36670811790944</v>
      </c>
      <c r="R1228">
        <f t="shared" ref="R1228:R1291" si="2007">P1228-P1408</f>
        <v>4.4846705844438031</v>
      </c>
      <c r="T1228">
        <f t="shared" si="1998"/>
        <v>18.349287156561736</v>
      </c>
      <c r="V1228">
        <f t="shared" ref="V1228:V1291" si="2008">IF(T1228=0,N1228,0)</f>
        <v>0</v>
      </c>
    </row>
    <row r="1229" spans="1:22" x14ac:dyDescent="0.2">
      <c r="A1229">
        <f t="shared" si="1994"/>
        <v>0.5</v>
      </c>
      <c r="B1229">
        <f t="shared" si="1999"/>
        <v>0.3105738901391551</v>
      </c>
      <c r="C1229">
        <f t="shared" si="2000"/>
        <v>0.39184672866291986</v>
      </c>
      <c r="D1229">
        <f t="shared" si="1995"/>
        <v>-0.49999999999999989</v>
      </c>
      <c r="E1229">
        <f t="shared" si="2001"/>
        <v>0.31057389013915515</v>
      </c>
      <c r="F1229">
        <f t="shared" si="2002"/>
        <v>0.39184672866291992</v>
      </c>
      <c r="G1229">
        <f t="shared" si="1996"/>
        <v>0.5</v>
      </c>
      <c r="H1229">
        <f t="shared" si="2003"/>
        <v>-0.3105738901391551</v>
      </c>
      <c r="I1229">
        <f t="shared" si="2004"/>
        <v>-0.39184672866291986</v>
      </c>
      <c r="J1229">
        <f t="shared" si="1997"/>
        <v>0.49999999999999989</v>
      </c>
      <c r="K1229">
        <f t="shared" si="2005"/>
        <v>0.31057389013915515</v>
      </c>
      <c r="L1229">
        <f t="shared" si="2006"/>
        <v>0.39184672866291992</v>
      </c>
      <c r="N1229">
        <v>51.6</v>
      </c>
      <c r="O1229">
        <f t="shared" si="1992"/>
        <v>71.653813818678813</v>
      </c>
      <c r="P1229">
        <f t="shared" si="1993"/>
        <v>18.346186181321183</v>
      </c>
      <c r="R1229">
        <f t="shared" si="2007"/>
        <v>4.4931532612103062</v>
      </c>
      <c r="T1229">
        <f t="shared" si="1998"/>
        <v>18.32876521997348</v>
      </c>
      <c r="V1229">
        <f t="shared" si="2008"/>
        <v>0</v>
      </c>
    </row>
    <row r="1230" spans="1:22" x14ac:dyDescent="0.2">
      <c r="A1230">
        <f t="shared" si="1994"/>
        <v>0.5</v>
      </c>
      <c r="B1230">
        <f t="shared" si="1999"/>
        <v>0.30988951589757002</v>
      </c>
      <c r="C1230">
        <f t="shared" si="2000"/>
        <v>0.3923881852665414</v>
      </c>
      <c r="D1230">
        <f t="shared" si="1995"/>
        <v>-0.49999999999999989</v>
      </c>
      <c r="E1230">
        <f t="shared" si="2001"/>
        <v>0.30988951589757008</v>
      </c>
      <c r="F1230">
        <f t="shared" si="2002"/>
        <v>0.39238818526654146</v>
      </c>
      <c r="G1230">
        <f t="shared" si="1996"/>
        <v>0.5</v>
      </c>
      <c r="H1230">
        <f t="shared" si="2003"/>
        <v>-0.30988951589757002</v>
      </c>
      <c r="I1230">
        <f t="shared" si="2004"/>
        <v>-0.3923881852665414</v>
      </c>
      <c r="J1230">
        <f t="shared" si="1997"/>
        <v>0.49999999999999989</v>
      </c>
      <c r="K1230">
        <f t="shared" si="2005"/>
        <v>0.30988951589757008</v>
      </c>
      <c r="L1230">
        <f t="shared" si="2006"/>
        <v>0.39238818526654146</v>
      </c>
      <c r="N1230">
        <v>51.7</v>
      </c>
      <c r="O1230">
        <f t="shared" si="1992"/>
        <v>71.674388426051877</v>
      </c>
      <c r="P1230">
        <f t="shared" si="1993"/>
        <v>18.325611573948141</v>
      </c>
      <c r="R1230">
        <f t="shared" si="2007"/>
        <v>4.501624272109602</v>
      </c>
      <c r="T1230">
        <f t="shared" si="1998"/>
        <v>18.308190612600438</v>
      </c>
      <c r="V1230">
        <f t="shared" si="2008"/>
        <v>0</v>
      </c>
    </row>
    <row r="1231" spans="1:22" x14ac:dyDescent="0.2">
      <c r="A1231">
        <f t="shared" si="1994"/>
        <v>0.5</v>
      </c>
      <c r="B1231">
        <f t="shared" si="1999"/>
        <v>0.30920419767877705</v>
      </c>
      <c r="C1231">
        <f t="shared" si="2000"/>
        <v>0.39292844658770087</v>
      </c>
      <c r="D1231">
        <f t="shared" si="1995"/>
        <v>-0.49999999999999989</v>
      </c>
      <c r="E1231">
        <f t="shared" si="2001"/>
        <v>0.3092041976787771</v>
      </c>
      <c r="F1231">
        <f t="shared" si="2002"/>
        <v>0.39292844658770093</v>
      </c>
      <c r="G1231">
        <f t="shared" si="1996"/>
        <v>0.5</v>
      </c>
      <c r="H1231">
        <f t="shared" si="2003"/>
        <v>-0.30920419767877705</v>
      </c>
      <c r="I1231">
        <f t="shared" si="2004"/>
        <v>-0.39292844658770087</v>
      </c>
      <c r="J1231">
        <f t="shared" si="1997"/>
        <v>0.49999999999999989</v>
      </c>
      <c r="K1231">
        <f t="shared" si="2005"/>
        <v>0.3092041976787771</v>
      </c>
      <c r="L1231">
        <f t="shared" si="2006"/>
        <v>0.39292844658770093</v>
      </c>
      <c r="N1231">
        <v>51.8</v>
      </c>
      <c r="O1231">
        <f t="shared" si="1992"/>
        <v>71.695015648336735</v>
      </c>
      <c r="P1231">
        <f t="shared" si="1993"/>
        <v>18.304984351663258</v>
      </c>
      <c r="R1231">
        <f t="shared" si="2007"/>
        <v>4.510083600151626</v>
      </c>
      <c r="T1231">
        <f t="shared" si="1998"/>
        <v>18.287563390315555</v>
      </c>
      <c r="V1231">
        <f t="shared" si="2008"/>
        <v>0</v>
      </c>
    </row>
    <row r="1232" spans="1:22" x14ac:dyDescent="0.2">
      <c r="A1232">
        <f t="shared" si="1994"/>
        <v>0.5</v>
      </c>
      <c r="B1232">
        <f t="shared" si="1999"/>
        <v>0.30851793757037432</v>
      </c>
      <c r="C1232">
        <f t="shared" si="2000"/>
        <v>0.39346751098066857</v>
      </c>
      <c r="D1232">
        <f t="shared" si="1995"/>
        <v>-0.49999999999999989</v>
      </c>
      <c r="E1232">
        <f t="shared" si="2001"/>
        <v>0.30851793757037438</v>
      </c>
      <c r="F1232">
        <f t="shared" si="2002"/>
        <v>0.39346751098066862</v>
      </c>
      <c r="G1232">
        <f t="shared" si="1996"/>
        <v>0.5</v>
      </c>
      <c r="H1232">
        <f t="shared" si="2003"/>
        <v>-0.30851793757037432</v>
      </c>
      <c r="I1232">
        <f t="shared" si="2004"/>
        <v>-0.39346751098066857</v>
      </c>
      <c r="J1232">
        <f t="shared" si="1997"/>
        <v>0.49999999999999989</v>
      </c>
      <c r="K1232">
        <f t="shared" si="2005"/>
        <v>0.30851793757037438</v>
      </c>
      <c r="L1232">
        <f t="shared" si="2006"/>
        <v>0.39346751098066862</v>
      </c>
      <c r="N1232">
        <v>51.9</v>
      </c>
      <c r="O1232">
        <f t="shared" si="1992"/>
        <v>71.715695429551687</v>
      </c>
      <c r="P1232">
        <f t="shared" si="1993"/>
        <v>18.284304570448295</v>
      </c>
      <c r="R1232">
        <f t="shared" si="2007"/>
        <v>4.518531228377471</v>
      </c>
      <c r="T1232">
        <f t="shared" si="1998"/>
        <v>18.266883609100592</v>
      </c>
      <c r="V1232">
        <f t="shared" si="2008"/>
        <v>0</v>
      </c>
    </row>
    <row r="1233" spans="1:22" x14ac:dyDescent="0.2">
      <c r="A1233">
        <f t="shared" si="1994"/>
        <v>0.5</v>
      </c>
      <c r="B1233">
        <f t="shared" si="1999"/>
        <v>0.30783073766282909</v>
      </c>
      <c r="C1233">
        <f t="shared" si="2000"/>
        <v>0.39400537680336095</v>
      </c>
      <c r="D1233">
        <f t="shared" si="1995"/>
        <v>-0.49999999999999989</v>
      </c>
      <c r="E1233">
        <f t="shared" si="2001"/>
        <v>0.30783073766282915</v>
      </c>
      <c r="F1233">
        <f t="shared" si="2002"/>
        <v>0.39400537680336101</v>
      </c>
      <c r="G1233">
        <f t="shared" si="1996"/>
        <v>0.5</v>
      </c>
      <c r="H1233">
        <f t="shared" si="2003"/>
        <v>-0.30783073766282909</v>
      </c>
      <c r="I1233">
        <f t="shared" si="2004"/>
        <v>-0.39400537680336095</v>
      </c>
      <c r="J1233">
        <f t="shared" si="1997"/>
        <v>0.49999999999999989</v>
      </c>
      <c r="K1233">
        <f t="shared" si="2005"/>
        <v>0.30783073766282915</v>
      </c>
      <c r="L1233">
        <f t="shared" si="2006"/>
        <v>0.39400537680336101</v>
      </c>
      <c r="N1233">
        <v>52</v>
      </c>
      <c r="O1233">
        <f t="shared" si="1992"/>
        <v>71.736427713606389</v>
      </c>
      <c r="P1233">
        <f t="shared" si="1993"/>
        <v>18.263572286393593</v>
      </c>
      <c r="R1233">
        <f t="shared" si="2007"/>
        <v>4.5269671398591385</v>
      </c>
      <c r="T1233">
        <f t="shared" si="1998"/>
        <v>18.24615132504589</v>
      </c>
      <c r="V1233">
        <f t="shared" si="2008"/>
        <v>0</v>
      </c>
    </row>
    <row r="1234" spans="1:22" x14ac:dyDescent="0.2">
      <c r="A1234">
        <f t="shared" si="1994"/>
        <v>0.5</v>
      </c>
      <c r="B1234">
        <f t="shared" si="1999"/>
        <v>0.30714260004947153</v>
      </c>
      <c r="C1234">
        <f t="shared" si="2000"/>
        <v>0.39454204241734531</v>
      </c>
      <c r="D1234">
        <f t="shared" si="1995"/>
        <v>-0.49999999999999989</v>
      </c>
      <c r="E1234">
        <f t="shared" si="2001"/>
        <v>0.30714260004947158</v>
      </c>
      <c r="F1234">
        <f t="shared" si="2002"/>
        <v>0.39454204241734536</v>
      </c>
      <c r="G1234">
        <f t="shared" si="1996"/>
        <v>0.5</v>
      </c>
      <c r="H1234">
        <f t="shared" si="2003"/>
        <v>-0.30714260004947153</v>
      </c>
      <c r="I1234">
        <f t="shared" si="2004"/>
        <v>-0.39454204241734531</v>
      </c>
      <c r="J1234">
        <f t="shared" si="1997"/>
        <v>0.49999999999999989</v>
      </c>
      <c r="K1234">
        <f t="shared" si="2005"/>
        <v>0.30714260004947158</v>
      </c>
      <c r="L1234">
        <f t="shared" si="2006"/>
        <v>0.39454204241734536</v>
      </c>
      <c r="N1234">
        <v>52.1</v>
      </c>
      <c r="O1234">
        <f t="shared" si="1992"/>
        <v>71.757212444301942</v>
      </c>
      <c r="P1234">
        <f t="shared" si="1993"/>
        <v>18.242787555698051</v>
      </c>
      <c r="R1234">
        <f t="shared" si="2007"/>
        <v>4.5353913176998066</v>
      </c>
      <c r="T1234">
        <f t="shared" si="1998"/>
        <v>18.225366594350348</v>
      </c>
      <c r="V1234">
        <f t="shared" si="2008"/>
        <v>0</v>
      </c>
    </row>
    <row r="1235" spans="1:22" x14ac:dyDescent="0.2">
      <c r="A1235">
        <f t="shared" si="1994"/>
        <v>0.5</v>
      </c>
      <c r="B1235">
        <f t="shared" si="1999"/>
        <v>0.30645352682648819</v>
      </c>
      <c r="C1235">
        <f t="shared" si="2000"/>
        <v>0.39507750618784515</v>
      </c>
      <c r="D1235">
        <f t="shared" si="1995"/>
        <v>-0.49999999999999989</v>
      </c>
      <c r="E1235">
        <f t="shared" si="2001"/>
        <v>0.30645352682648824</v>
      </c>
      <c r="F1235">
        <f t="shared" si="2002"/>
        <v>0.39507750618784521</v>
      </c>
      <c r="G1235">
        <f t="shared" si="1996"/>
        <v>0.5</v>
      </c>
      <c r="H1235">
        <f t="shared" si="2003"/>
        <v>-0.30645352682648819</v>
      </c>
      <c r="I1235">
        <f t="shared" si="2004"/>
        <v>-0.39507750618784515</v>
      </c>
      <c r="J1235">
        <f t="shared" si="1997"/>
        <v>0.49999999999999989</v>
      </c>
      <c r="K1235">
        <f t="shared" si="2005"/>
        <v>0.30645352682648824</v>
      </c>
      <c r="L1235">
        <f t="shared" si="2006"/>
        <v>0.39507750618784521</v>
      </c>
      <c r="N1235">
        <v>52.2</v>
      </c>
      <c r="O1235">
        <f t="shared" si="1992"/>
        <v>71.778049565331003</v>
      </c>
      <c r="P1235">
        <f t="shared" si="1993"/>
        <v>18.221950434668987</v>
      </c>
      <c r="R1235">
        <f t="shared" si="2007"/>
        <v>4.5438037450338076</v>
      </c>
      <c r="T1235">
        <f t="shared" si="1998"/>
        <v>18.204529473321283</v>
      </c>
      <c r="V1235">
        <f t="shared" si="2008"/>
        <v>0</v>
      </c>
    </row>
    <row r="1236" spans="1:22" x14ac:dyDescent="0.2">
      <c r="A1236">
        <f t="shared" si="1994"/>
        <v>0.5</v>
      </c>
      <c r="B1236">
        <f t="shared" si="1999"/>
        <v>0.30576352009291557</v>
      </c>
      <c r="C1236">
        <f t="shared" si="2000"/>
        <v>0.39561176648374496</v>
      </c>
      <c r="D1236">
        <f t="shared" si="1995"/>
        <v>-0.49999999999999989</v>
      </c>
      <c r="E1236">
        <f t="shared" si="2001"/>
        <v>0.30576352009291563</v>
      </c>
      <c r="F1236">
        <f t="shared" si="2002"/>
        <v>0.39561176648374502</v>
      </c>
      <c r="G1236">
        <f t="shared" si="1996"/>
        <v>0.5</v>
      </c>
      <c r="H1236">
        <f t="shared" si="2003"/>
        <v>-0.30576352009291557</v>
      </c>
      <c r="I1236">
        <f t="shared" si="2004"/>
        <v>-0.39561176648374496</v>
      </c>
      <c r="J1236">
        <f t="shared" si="1997"/>
        <v>0.49999999999999989</v>
      </c>
      <c r="K1236">
        <f t="shared" si="2005"/>
        <v>0.30576352009291563</v>
      </c>
      <c r="L1236">
        <f t="shared" si="2006"/>
        <v>0.39561176648374502</v>
      </c>
      <c r="N1236">
        <v>52.3</v>
      </c>
      <c r="O1236">
        <f t="shared" si="1992"/>
        <v>71.798939020277913</v>
      </c>
      <c r="P1236">
        <f t="shared" si="1993"/>
        <v>18.201060979722083</v>
      </c>
      <c r="R1236">
        <f t="shared" si="2007"/>
        <v>4.5522044050266626</v>
      </c>
      <c r="T1236">
        <f t="shared" si="1998"/>
        <v>18.18364001837438</v>
      </c>
      <c r="V1236">
        <f t="shared" si="2008"/>
        <v>0</v>
      </c>
    </row>
    <row r="1237" spans="1:22" x14ac:dyDescent="0.2">
      <c r="A1237">
        <f t="shared" si="1994"/>
        <v>0.5</v>
      </c>
      <c r="B1237">
        <f t="shared" si="1999"/>
        <v>0.3050725819506338</v>
      </c>
      <c r="C1237">
        <f t="shared" si="2000"/>
        <v>0.39614482167759529</v>
      </c>
      <c r="D1237">
        <f t="shared" si="1995"/>
        <v>-0.49999999999999989</v>
      </c>
      <c r="E1237">
        <f t="shared" si="2001"/>
        <v>0.30507258195063386</v>
      </c>
      <c r="F1237">
        <f t="shared" si="2002"/>
        <v>0.39614482167759535</v>
      </c>
      <c r="G1237">
        <f t="shared" si="1996"/>
        <v>0.5</v>
      </c>
      <c r="H1237">
        <f t="shared" si="2003"/>
        <v>-0.3050725819506338</v>
      </c>
      <c r="I1237">
        <f t="shared" si="2004"/>
        <v>-0.39614482167759529</v>
      </c>
      <c r="J1237">
        <f t="shared" si="1997"/>
        <v>0.49999999999999989</v>
      </c>
      <c r="K1237">
        <f t="shared" si="2005"/>
        <v>0.30507258195063386</v>
      </c>
      <c r="L1237">
        <f t="shared" si="2006"/>
        <v>0.39614482167759535</v>
      </c>
      <c r="N1237">
        <v>52.4</v>
      </c>
      <c r="O1237">
        <f t="shared" si="1992"/>
        <v>71.819880752618772</v>
      </c>
      <c r="P1237">
        <f t="shared" si="1993"/>
        <v>18.180119247381235</v>
      </c>
      <c r="R1237">
        <f t="shared" si="2007"/>
        <v>4.5605932808751586</v>
      </c>
      <c r="T1237">
        <f t="shared" si="1998"/>
        <v>18.162698286033532</v>
      </c>
      <c r="V1237">
        <f t="shared" si="2008"/>
        <v>0</v>
      </c>
    </row>
    <row r="1238" spans="1:22" x14ac:dyDescent="0.2">
      <c r="A1238">
        <f t="shared" si="1994"/>
        <v>0.5</v>
      </c>
      <c r="B1238">
        <f t="shared" si="1999"/>
        <v>0.30438071450436027</v>
      </c>
      <c r="C1238">
        <f t="shared" si="2000"/>
        <v>0.39667667014561747</v>
      </c>
      <c r="D1238">
        <f t="shared" si="1995"/>
        <v>-0.49999999999999989</v>
      </c>
      <c r="E1238">
        <f t="shared" si="2001"/>
        <v>0.30438071450436033</v>
      </c>
      <c r="F1238">
        <f t="shared" si="2002"/>
        <v>0.39667667014561753</v>
      </c>
      <c r="G1238">
        <f t="shared" si="1996"/>
        <v>0.5</v>
      </c>
      <c r="H1238">
        <f t="shared" si="2003"/>
        <v>-0.30438071450436027</v>
      </c>
      <c r="I1238">
        <f t="shared" si="2004"/>
        <v>-0.39667667014561747</v>
      </c>
      <c r="J1238">
        <f t="shared" si="1997"/>
        <v>0.49999999999999989</v>
      </c>
      <c r="K1238">
        <f t="shared" si="2005"/>
        <v>0.30438071450436033</v>
      </c>
      <c r="L1238">
        <f t="shared" si="2006"/>
        <v>0.39667667014561753</v>
      </c>
      <c r="N1238">
        <v>52.5</v>
      </c>
      <c r="O1238">
        <f t="shared" si="1992"/>
        <v>71.840874705721546</v>
      </c>
      <c r="P1238">
        <f t="shared" si="1993"/>
        <v>18.159125294278454</v>
      </c>
      <c r="R1238">
        <f t="shared" si="2007"/>
        <v>4.5689703558073553</v>
      </c>
      <c r="T1238">
        <f t="shared" si="1998"/>
        <v>18.14170433293075</v>
      </c>
      <c r="V1238">
        <f t="shared" si="2008"/>
        <v>0</v>
      </c>
    </row>
    <row r="1239" spans="1:22" x14ac:dyDescent="0.2">
      <c r="A1239">
        <f t="shared" si="1994"/>
        <v>0.5</v>
      </c>
      <c r="B1239">
        <f t="shared" si="1999"/>
        <v>0.30368791986164329</v>
      </c>
      <c r="C1239">
        <f t="shared" si="2000"/>
        <v>0.39720731026770895</v>
      </c>
      <c r="D1239">
        <f t="shared" si="1995"/>
        <v>-0.49999999999999989</v>
      </c>
      <c r="E1239">
        <f t="shared" si="2001"/>
        <v>0.30368791986164334</v>
      </c>
      <c r="F1239">
        <f t="shared" si="2002"/>
        <v>0.39720731026770906</v>
      </c>
      <c r="G1239">
        <f t="shared" si="1996"/>
        <v>0.5</v>
      </c>
      <c r="H1239">
        <f t="shared" si="2003"/>
        <v>-0.30368791986164329</v>
      </c>
      <c r="I1239">
        <f t="shared" si="2004"/>
        <v>-0.39720731026770895</v>
      </c>
      <c r="J1239">
        <f t="shared" si="1997"/>
        <v>0.49999999999999989</v>
      </c>
      <c r="K1239">
        <f t="shared" si="2005"/>
        <v>0.30368791986164334</v>
      </c>
      <c r="L1239">
        <f t="shared" si="2006"/>
        <v>0.39720731026770906</v>
      </c>
      <c r="N1239">
        <v>52.6</v>
      </c>
      <c r="O1239">
        <f t="shared" si="1992"/>
        <v>71.861920822846201</v>
      </c>
      <c r="P1239">
        <f t="shared" si="1993"/>
        <v>18.138079177153781</v>
      </c>
      <c r="R1239">
        <f t="shared" si="2007"/>
        <v>4.5773356130826421</v>
      </c>
      <c r="T1239">
        <f t="shared" si="1998"/>
        <v>18.120658215806078</v>
      </c>
      <c r="V1239">
        <f t="shared" si="2008"/>
        <v>0</v>
      </c>
    </row>
    <row r="1240" spans="1:22" x14ac:dyDescent="0.2">
      <c r="A1240">
        <f t="shared" si="1994"/>
        <v>0.5</v>
      </c>
      <c r="B1240">
        <f t="shared" si="1999"/>
        <v>0.30299420013285544</v>
      </c>
      <c r="C1240">
        <f t="shared" si="2000"/>
        <v>0.39773674042744783</v>
      </c>
      <c r="D1240">
        <f t="shared" si="1995"/>
        <v>-0.49999999999999989</v>
      </c>
      <c r="E1240">
        <f t="shared" si="2001"/>
        <v>0.3029942001328555</v>
      </c>
      <c r="F1240">
        <f t="shared" si="2002"/>
        <v>0.39773674042744789</v>
      </c>
      <c r="G1240">
        <f t="shared" si="1996"/>
        <v>0.5</v>
      </c>
      <c r="H1240">
        <f t="shared" si="2003"/>
        <v>-0.30299420013285544</v>
      </c>
      <c r="I1240">
        <f t="shared" si="2004"/>
        <v>-0.39773674042744783</v>
      </c>
      <c r="J1240">
        <f t="shared" si="1997"/>
        <v>0.49999999999999989</v>
      </c>
      <c r="K1240">
        <f t="shared" si="2005"/>
        <v>0.3029942001328555</v>
      </c>
      <c r="L1240">
        <f t="shared" si="2006"/>
        <v>0.39773674042744789</v>
      </c>
      <c r="N1240">
        <v>52.7</v>
      </c>
      <c r="O1240">
        <f t="shared" si="1992"/>
        <v>71.883019047144813</v>
      </c>
      <c r="P1240">
        <f t="shared" si="1993"/>
        <v>18.116980952855183</v>
      </c>
      <c r="R1240">
        <f t="shared" si="2007"/>
        <v>4.5856890359918054</v>
      </c>
      <c r="T1240">
        <f t="shared" si="1998"/>
        <v>18.09955999150748</v>
      </c>
      <c r="V1240">
        <f t="shared" si="2008"/>
        <v>0</v>
      </c>
    </row>
    <row r="1241" spans="1:22" x14ac:dyDescent="0.2">
      <c r="A1241">
        <f t="shared" si="1994"/>
        <v>0.5</v>
      </c>
      <c r="B1241">
        <f t="shared" si="1999"/>
        <v>0.30229955743118742</v>
      </c>
      <c r="C1241">
        <f t="shared" si="2000"/>
        <v>0.39826495901209802</v>
      </c>
      <c r="D1241">
        <f t="shared" si="1995"/>
        <v>-0.49999999999999989</v>
      </c>
      <c r="E1241">
        <f t="shared" si="2001"/>
        <v>0.30229955743118747</v>
      </c>
      <c r="F1241">
        <f t="shared" si="2002"/>
        <v>0.39826495901209807</v>
      </c>
      <c r="G1241">
        <f t="shared" si="1996"/>
        <v>0.5</v>
      </c>
      <c r="H1241">
        <f t="shared" si="2003"/>
        <v>-0.30229955743118742</v>
      </c>
      <c r="I1241">
        <f t="shared" si="2004"/>
        <v>-0.39826495901209802</v>
      </c>
      <c r="J1241">
        <f t="shared" si="1997"/>
        <v>0.49999999999999989</v>
      </c>
      <c r="K1241">
        <f t="shared" si="2005"/>
        <v>0.30229955743118747</v>
      </c>
      <c r="L1241">
        <f t="shared" si="2006"/>
        <v>0.39826495901209807</v>
      </c>
      <c r="N1241">
        <v>52.8</v>
      </c>
      <c r="O1241">
        <f t="shared" si="1992"/>
        <v>71.904169321661627</v>
      </c>
      <c r="P1241">
        <f t="shared" si="1993"/>
        <v>18.095830678338395</v>
      </c>
      <c r="R1241">
        <f t="shared" si="2007"/>
        <v>4.5940306078569595</v>
      </c>
      <c r="T1241">
        <f t="shared" si="1998"/>
        <v>18.078409716990691</v>
      </c>
      <c r="V1241">
        <f t="shared" si="2008"/>
        <v>0</v>
      </c>
    </row>
    <row r="1242" spans="1:22" x14ac:dyDescent="0.2">
      <c r="A1242">
        <f t="shared" si="1994"/>
        <v>0.5</v>
      </c>
      <c r="B1242">
        <f t="shared" si="1999"/>
        <v>0.3016039938726412</v>
      </c>
      <c r="C1242">
        <f t="shared" si="2000"/>
        <v>0.39879196441261411</v>
      </c>
      <c r="D1242">
        <f t="shared" si="1995"/>
        <v>-0.49999999999999989</v>
      </c>
      <c r="E1242">
        <f t="shared" si="2001"/>
        <v>0.30160399387264125</v>
      </c>
      <c r="F1242">
        <f t="shared" si="2002"/>
        <v>0.39879196441261416</v>
      </c>
      <c r="G1242">
        <f t="shared" si="1996"/>
        <v>0.5</v>
      </c>
      <c r="H1242">
        <f t="shared" si="2003"/>
        <v>-0.3016039938726412</v>
      </c>
      <c r="I1242">
        <f t="shared" si="2004"/>
        <v>-0.39879196441261411</v>
      </c>
      <c r="J1242">
        <f t="shared" si="1997"/>
        <v>0.49999999999999989</v>
      </c>
      <c r="K1242">
        <f t="shared" si="2005"/>
        <v>0.30160399387264125</v>
      </c>
      <c r="L1242">
        <f t="shared" si="2006"/>
        <v>0.39879196441261416</v>
      </c>
      <c r="N1242">
        <v>52.9</v>
      </c>
      <c r="O1242">
        <f t="shared" si="1992"/>
        <v>71.925371589333182</v>
      </c>
      <c r="P1242">
        <f t="shared" si="1993"/>
        <v>18.074628410666829</v>
      </c>
      <c r="R1242">
        <f t="shared" si="2007"/>
        <v>4.6023603120316636</v>
      </c>
      <c r="T1242">
        <f t="shared" si="1998"/>
        <v>18.057207449319126</v>
      </c>
      <c r="V1242">
        <f t="shared" si="2008"/>
        <v>0</v>
      </c>
    </row>
    <row r="1243" spans="1:22" x14ac:dyDescent="0.2">
      <c r="A1243">
        <f t="shared" si="1994"/>
        <v>0.5</v>
      </c>
      <c r="B1243">
        <f t="shared" si="1999"/>
        <v>0.30090751157602413</v>
      </c>
      <c r="C1243">
        <f t="shared" si="2000"/>
        <v>0.3993177550236463</v>
      </c>
      <c r="D1243">
        <f t="shared" si="1995"/>
        <v>-0.49999999999999989</v>
      </c>
      <c r="E1243">
        <f t="shared" si="2001"/>
        <v>0.30090751157602419</v>
      </c>
      <c r="F1243">
        <f t="shared" si="2002"/>
        <v>0.39931775502364636</v>
      </c>
      <c r="G1243">
        <f t="shared" si="1996"/>
        <v>0.5</v>
      </c>
      <c r="H1243">
        <f t="shared" si="2003"/>
        <v>-0.30090751157602413</v>
      </c>
      <c r="I1243">
        <f t="shared" si="2004"/>
        <v>-0.3993177550236463</v>
      </c>
      <c r="J1243">
        <f t="shared" si="1997"/>
        <v>0.49999999999999989</v>
      </c>
      <c r="K1243">
        <f t="shared" si="2005"/>
        <v>0.30090751157602419</v>
      </c>
      <c r="L1243">
        <f t="shared" si="2006"/>
        <v>0.39931775502364636</v>
      </c>
      <c r="N1243">
        <v>53</v>
      </c>
      <c r="O1243">
        <f t="shared" si="1992"/>
        <v>71.946625792988485</v>
      </c>
      <c r="P1243">
        <f t="shared" si="1993"/>
        <v>18.053374207011519</v>
      </c>
      <c r="R1243">
        <f t="shared" si="2007"/>
        <v>4.6106781319009293</v>
      </c>
      <c r="T1243">
        <f t="shared" si="1998"/>
        <v>18.035953245663816</v>
      </c>
      <c r="V1243">
        <f t="shared" si="2008"/>
        <v>0</v>
      </c>
    </row>
    <row r="1244" spans="1:22" x14ac:dyDescent="0.2">
      <c r="A1244">
        <f t="shared" si="1994"/>
        <v>0.5</v>
      </c>
      <c r="B1244">
        <f t="shared" si="1999"/>
        <v>0.30021011266294195</v>
      </c>
      <c r="C1244">
        <f t="shared" si="2000"/>
        <v>0.39984232924354524</v>
      </c>
      <c r="D1244">
        <f t="shared" si="1995"/>
        <v>-0.49999999999999989</v>
      </c>
      <c r="E1244">
        <f t="shared" si="2001"/>
        <v>0.30021011266294201</v>
      </c>
      <c r="F1244">
        <f t="shared" si="2002"/>
        <v>0.39984232924354529</v>
      </c>
      <c r="G1244">
        <f t="shared" si="1996"/>
        <v>0.5</v>
      </c>
      <c r="H1244">
        <f t="shared" si="2003"/>
        <v>-0.30021011266294195</v>
      </c>
      <c r="I1244">
        <f t="shared" si="2004"/>
        <v>-0.39984232924354524</v>
      </c>
      <c r="J1244">
        <f t="shared" si="1997"/>
        <v>0.49999999999999989</v>
      </c>
      <c r="K1244">
        <f t="shared" si="2005"/>
        <v>0.30021011266294201</v>
      </c>
      <c r="L1244">
        <f t="shared" si="2006"/>
        <v>0.39984232924354529</v>
      </c>
      <c r="N1244">
        <v>53.1</v>
      </c>
      <c r="O1244">
        <f t="shared" si="1992"/>
        <v>71.967931875349066</v>
      </c>
      <c r="P1244">
        <f t="shared" si="1993"/>
        <v>18.032068124650923</v>
      </c>
      <c r="R1244">
        <f t="shared" si="2007"/>
        <v>4.6189840508812079</v>
      </c>
      <c r="T1244">
        <f t="shared" si="1998"/>
        <v>18.01464716330322</v>
      </c>
      <c r="V1244">
        <f t="shared" si="2008"/>
        <v>0</v>
      </c>
    </row>
    <row r="1245" spans="1:22" x14ac:dyDescent="0.2">
      <c r="A1245">
        <f t="shared" si="1994"/>
        <v>0.5</v>
      </c>
      <c r="B1245">
        <f t="shared" si="1999"/>
        <v>0.29951179925779287</v>
      </c>
      <c r="C1245">
        <f t="shared" si="2000"/>
        <v>0.40036568547436663</v>
      </c>
      <c r="D1245">
        <f t="shared" si="1995"/>
        <v>-0.49999999999999989</v>
      </c>
      <c r="E1245">
        <f t="shared" si="2001"/>
        <v>0.29951179925779292</v>
      </c>
      <c r="F1245">
        <f t="shared" si="2002"/>
        <v>0.40036568547436668</v>
      </c>
      <c r="G1245">
        <f t="shared" si="1996"/>
        <v>0.5</v>
      </c>
      <c r="H1245">
        <f t="shared" si="2003"/>
        <v>-0.29951179925779287</v>
      </c>
      <c r="I1245">
        <f t="shared" si="2004"/>
        <v>-0.40036568547436663</v>
      </c>
      <c r="J1245">
        <f t="shared" si="1997"/>
        <v>0.49999999999999989</v>
      </c>
      <c r="K1245">
        <f t="shared" si="2005"/>
        <v>0.29951179925779292</v>
      </c>
      <c r="L1245">
        <f t="shared" si="2006"/>
        <v>0.40036568547436668</v>
      </c>
      <c r="N1245">
        <v>53.2</v>
      </c>
      <c r="O1245">
        <f t="shared" si="1992"/>
        <v>71.989289779029122</v>
      </c>
      <c r="P1245">
        <f t="shared" si="1993"/>
        <v>18.010710220970871</v>
      </c>
      <c r="R1245">
        <f t="shared" si="2007"/>
        <v>4.6272780524204897</v>
      </c>
      <c r="T1245">
        <f t="shared" si="1998"/>
        <v>17.993289259623168</v>
      </c>
      <c r="V1245">
        <f t="shared" si="2008"/>
        <v>0</v>
      </c>
    </row>
    <row r="1246" spans="1:22" x14ac:dyDescent="0.2">
      <c r="A1246">
        <f t="shared" si="1994"/>
        <v>0.5</v>
      </c>
      <c r="B1246">
        <f t="shared" si="1999"/>
        <v>0.29881257348776052</v>
      </c>
      <c r="C1246">
        <f t="shared" si="2000"/>
        <v>0.40088782212187685</v>
      </c>
      <c r="D1246">
        <f t="shared" si="1995"/>
        <v>-0.49999999999999989</v>
      </c>
      <c r="E1246">
        <f t="shared" si="2001"/>
        <v>0.29881257348776058</v>
      </c>
      <c r="F1246">
        <f t="shared" si="2002"/>
        <v>0.40088782212187696</v>
      </c>
      <c r="G1246">
        <f t="shared" si="1996"/>
        <v>0.5</v>
      </c>
      <c r="H1246">
        <f t="shared" si="2003"/>
        <v>-0.29881257348776052</v>
      </c>
      <c r="I1246">
        <f t="shared" si="2004"/>
        <v>-0.40088782212187685</v>
      </c>
      <c r="J1246">
        <f t="shared" si="1997"/>
        <v>0.49999999999999989</v>
      </c>
      <c r="K1246">
        <f t="shared" si="2005"/>
        <v>0.29881257348776058</v>
      </c>
      <c r="L1246">
        <f t="shared" si="2006"/>
        <v>0.40088782212187696</v>
      </c>
      <c r="N1246">
        <v>53.3</v>
      </c>
      <c r="O1246">
        <f t="shared" si="1992"/>
        <v>72.010699446535611</v>
      </c>
      <c r="P1246">
        <f t="shared" si="1993"/>
        <v>17.989300553464375</v>
      </c>
      <c r="R1246">
        <f t="shared" si="2007"/>
        <v>4.6355601199981589</v>
      </c>
      <c r="T1246">
        <f t="shared" si="1998"/>
        <v>17.971879592116672</v>
      </c>
      <c r="V1246">
        <f t="shared" si="2008"/>
        <v>0</v>
      </c>
    </row>
    <row r="1247" spans="1:22" x14ac:dyDescent="0.2">
      <c r="A1247">
        <f t="shared" si="1994"/>
        <v>0.5</v>
      </c>
      <c r="B1247">
        <f t="shared" si="1999"/>
        <v>0.29811243748280786</v>
      </c>
      <c r="C1247">
        <f t="shared" si="2000"/>
        <v>0.40140873759555717</v>
      </c>
      <c r="D1247">
        <f t="shared" si="1995"/>
        <v>-0.49999999999999989</v>
      </c>
      <c r="E1247">
        <f t="shared" si="2001"/>
        <v>0.29811243748280791</v>
      </c>
      <c r="F1247">
        <f t="shared" si="2002"/>
        <v>0.40140873759555723</v>
      </c>
      <c r="G1247">
        <f t="shared" si="1996"/>
        <v>0.5</v>
      </c>
      <c r="H1247">
        <f t="shared" si="2003"/>
        <v>-0.29811243748280786</v>
      </c>
      <c r="I1247">
        <f t="shared" si="2004"/>
        <v>-0.40140873759555717</v>
      </c>
      <c r="J1247">
        <f t="shared" si="1997"/>
        <v>0.49999999999999989</v>
      </c>
      <c r="K1247">
        <f t="shared" si="2005"/>
        <v>0.29811243748280791</v>
      </c>
      <c r="L1247">
        <f t="shared" si="2006"/>
        <v>0.40140873759555723</v>
      </c>
      <c r="N1247">
        <v>53.4</v>
      </c>
      <c r="O1247">
        <f t="shared" si="1992"/>
        <v>72.032160820268373</v>
      </c>
      <c r="P1247">
        <f t="shared" si="1993"/>
        <v>17.967839179731623</v>
      </c>
      <c r="R1247">
        <f t="shared" si="2007"/>
        <v>4.6438302371252309</v>
      </c>
      <c r="T1247">
        <f t="shared" si="1998"/>
        <v>17.95041821838392</v>
      </c>
      <c r="V1247">
        <f t="shared" si="2008"/>
        <v>0</v>
      </c>
    </row>
    <row r="1248" spans="1:22" x14ac:dyDescent="0.2">
      <c r="A1248">
        <f t="shared" si="1994"/>
        <v>0.5</v>
      </c>
      <c r="B1248">
        <f t="shared" si="1999"/>
        <v>0.29741139337567063</v>
      </c>
      <c r="C1248">
        <f t="shared" si="2000"/>
        <v>0.40192843030860859</v>
      </c>
      <c r="D1248">
        <f t="shared" si="1995"/>
        <v>-0.49999999999999989</v>
      </c>
      <c r="E1248">
        <f t="shared" si="2001"/>
        <v>0.29741139337567069</v>
      </c>
      <c r="F1248">
        <f t="shared" si="2002"/>
        <v>0.40192843030860864</v>
      </c>
      <c r="G1248">
        <f t="shared" si="1996"/>
        <v>0.5</v>
      </c>
      <c r="H1248">
        <f t="shared" si="2003"/>
        <v>-0.29741139337567063</v>
      </c>
      <c r="I1248">
        <f t="shared" si="2004"/>
        <v>-0.40192843030860859</v>
      </c>
      <c r="J1248">
        <f t="shared" si="1997"/>
        <v>0.49999999999999989</v>
      </c>
      <c r="K1248">
        <f t="shared" si="2005"/>
        <v>0.29741139337567069</v>
      </c>
      <c r="L1248">
        <f t="shared" si="2006"/>
        <v>0.40192843030860864</v>
      </c>
      <c r="N1248">
        <v>53.5</v>
      </c>
      <c r="O1248">
        <f t="shared" si="1992"/>
        <v>72.053673842520254</v>
      </c>
      <c r="P1248">
        <f t="shared" si="1993"/>
        <v>17.946326157479753</v>
      </c>
      <c r="R1248">
        <f t="shared" si="2007"/>
        <v>4.652088387344131</v>
      </c>
      <c r="T1248">
        <f t="shared" si="1998"/>
        <v>17.92890519613205</v>
      </c>
      <c r="V1248">
        <f t="shared" si="2008"/>
        <v>0</v>
      </c>
    </row>
    <row r="1249" spans="1:22" x14ac:dyDescent="0.2">
      <c r="A1249">
        <f t="shared" si="1994"/>
        <v>0.5</v>
      </c>
      <c r="B1249">
        <f t="shared" si="1999"/>
        <v>0.29670944330185067</v>
      </c>
      <c r="C1249">
        <f t="shared" si="2000"/>
        <v>0.40244689867795697</v>
      </c>
      <c r="D1249">
        <f t="shared" si="1995"/>
        <v>-0.49999999999999989</v>
      </c>
      <c r="E1249">
        <f t="shared" si="2001"/>
        <v>0.29670944330185073</v>
      </c>
      <c r="F1249">
        <f t="shared" si="2002"/>
        <v>0.40244689867795702</v>
      </c>
      <c r="G1249">
        <f t="shared" si="1996"/>
        <v>0.5</v>
      </c>
      <c r="H1249">
        <f t="shared" si="2003"/>
        <v>-0.29670944330185067</v>
      </c>
      <c r="I1249">
        <f t="shared" si="2004"/>
        <v>-0.40244689867795697</v>
      </c>
      <c r="J1249">
        <f t="shared" si="1997"/>
        <v>0.49999999999999989</v>
      </c>
      <c r="K1249">
        <f t="shared" si="2005"/>
        <v>0.29670944330185073</v>
      </c>
      <c r="L1249">
        <f t="shared" si="2006"/>
        <v>0.40244689867795702</v>
      </c>
      <c r="N1249">
        <v>53.6</v>
      </c>
      <c r="O1249">
        <f t="shared" si="1992"/>
        <v>72.075238455477248</v>
      </c>
      <c r="P1249">
        <f t="shared" si="1993"/>
        <v>17.924761544522745</v>
      </c>
      <c r="R1249">
        <f t="shared" si="2007"/>
        <v>4.6603345542288501</v>
      </c>
      <c r="T1249">
        <f t="shared" si="1998"/>
        <v>17.907340583175042</v>
      </c>
      <c r="V1249">
        <f t="shared" si="2008"/>
        <v>0</v>
      </c>
    </row>
    <row r="1250" spans="1:22" x14ac:dyDescent="0.2">
      <c r="A1250">
        <f t="shared" si="1994"/>
        <v>0.5</v>
      </c>
      <c r="B1250">
        <f t="shared" si="1999"/>
        <v>0.29600658939960967</v>
      </c>
      <c r="C1250">
        <f t="shared" si="2000"/>
        <v>0.40296414112425782</v>
      </c>
      <c r="D1250">
        <f t="shared" si="1995"/>
        <v>-0.49999999999999989</v>
      </c>
      <c r="E1250">
        <f t="shared" si="2001"/>
        <v>0.29600658939960972</v>
      </c>
      <c r="F1250">
        <f t="shared" si="2002"/>
        <v>0.40296414112425788</v>
      </c>
      <c r="G1250">
        <f t="shared" si="1996"/>
        <v>0.5</v>
      </c>
      <c r="H1250">
        <f t="shared" si="2003"/>
        <v>-0.29600658939960967</v>
      </c>
      <c r="I1250">
        <f t="shared" si="2004"/>
        <v>-0.40296414112425782</v>
      </c>
      <c r="J1250">
        <f t="shared" si="1997"/>
        <v>0.49999999999999989</v>
      </c>
      <c r="K1250">
        <f t="shared" si="2005"/>
        <v>0.29600658939960972</v>
      </c>
      <c r="L1250">
        <f t="shared" si="2006"/>
        <v>0.40296414112425788</v>
      </c>
      <c r="N1250">
        <v>53.7</v>
      </c>
      <c r="O1250">
        <f t="shared" si="1992"/>
        <v>72.09685460121861</v>
      </c>
      <c r="P1250">
        <f t="shared" si="1993"/>
        <v>17.90314539878139</v>
      </c>
      <c r="R1250">
        <f t="shared" si="2007"/>
        <v>4.6685687213849203</v>
      </c>
      <c r="T1250">
        <f t="shared" si="1998"/>
        <v>17.885724437433687</v>
      </c>
      <c r="V1250">
        <f t="shared" si="2008"/>
        <v>0</v>
      </c>
    </row>
    <row r="1251" spans="1:22" x14ac:dyDescent="0.2">
      <c r="A1251">
        <f t="shared" si="1994"/>
        <v>0.5</v>
      </c>
      <c r="B1251">
        <f t="shared" si="1999"/>
        <v>0.29530283380996264</v>
      </c>
      <c r="C1251">
        <f t="shared" si="2000"/>
        <v>0.40348015607190091</v>
      </c>
      <c r="D1251">
        <f t="shared" si="1995"/>
        <v>-0.49999999999999989</v>
      </c>
      <c r="E1251">
        <f t="shared" si="2001"/>
        <v>0.29530283380996269</v>
      </c>
      <c r="F1251">
        <f t="shared" si="2002"/>
        <v>0.40348015607190096</v>
      </c>
      <c r="G1251">
        <f t="shared" si="1996"/>
        <v>0.5</v>
      </c>
      <c r="H1251">
        <f t="shared" si="2003"/>
        <v>-0.29530283380996264</v>
      </c>
      <c r="I1251">
        <f t="shared" si="2004"/>
        <v>-0.40348015607190091</v>
      </c>
      <c r="J1251">
        <f t="shared" si="1997"/>
        <v>0.49999999999999989</v>
      </c>
      <c r="K1251">
        <f t="shared" si="2005"/>
        <v>0.29530283380996269</v>
      </c>
      <c r="L1251">
        <f t="shared" si="2006"/>
        <v>0.40348015607190096</v>
      </c>
      <c r="N1251">
        <v>53.8</v>
      </c>
      <c r="O1251">
        <f t="shared" si="1992"/>
        <v>72.118522221716916</v>
      </c>
      <c r="P1251">
        <f t="shared" si="1993"/>
        <v>17.881477778283088</v>
      </c>
      <c r="R1251">
        <f t="shared" si="2007"/>
        <v>4.6767908724493807</v>
      </c>
      <c r="T1251">
        <f t="shared" si="1998"/>
        <v>17.864056816935385</v>
      </c>
      <c r="V1251">
        <f t="shared" si="2008"/>
        <v>0</v>
      </c>
    </row>
    <row r="1252" spans="1:22" x14ac:dyDescent="0.2">
      <c r="A1252">
        <f t="shared" si="1994"/>
        <v>0.5</v>
      </c>
      <c r="B1252">
        <f t="shared" si="1999"/>
        <v>0.29459817867667099</v>
      </c>
      <c r="C1252">
        <f t="shared" si="2000"/>
        <v>0.4039949419490152</v>
      </c>
      <c r="D1252">
        <f t="shared" si="1995"/>
        <v>-0.49999999999999989</v>
      </c>
      <c r="E1252">
        <f t="shared" si="2001"/>
        <v>0.29459817867667104</v>
      </c>
      <c r="F1252">
        <f t="shared" si="2002"/>
        <v>0.40399494194901531</v>
      </c>
      <c r="G1252">
        <f t="shared" si="1996"/>
        <v>0.5</v>
      </c>
      <c r="H1252">
        <f t="shared" si="2003"/>
        <v>-0.29459817867667099</v>
      </c>
      <c r="I1252">
        <f t="shared" si="2004"/>
        <v>-0.4039949419490152</v>
      </c>
      <c r="J1252">
        <f t="shared" si="1997"/>
        <v>0.49999999999999989</v>
      </c>
      <c r="K1252">
        <f t="shared" si="2005"/>
        <v>0.29459817867667104</v>
      </c>
      <c r="L1252">
        <f t="shared" si="2006"/>
        <v>0.40399494194901531</v>
      </c>
      <c r="N1252">
        <v>53.9</v>
      </c>
      <c r="O1252">
        <f t="shared" si="1992"/>
        <v>72.140241258838316</v>
      </c>
      <c r="P1252">
        <f t="shared" si="1993"/>
        <v>17.859758741161691</v>
      </c>
      <c r="R1252">
        <f t="shared" si="2007"/>
        <v>4.6850009910907477</v>
      </c>
      <c r="T1252">
        <f t="shared" si="1998"/>
        <v>17.842337779813988</v>
      </c>
      <c r="V1252">
        <f t="shared" si="2008"/>
        <v>0</v>
      </c>
    </row>
    <row r="1253" spans="1:22" x14ac:dyDescent="0.2">
      <c r="A1253">
        <f t="shared" si="1994"/>
        <v>0.5</v>
      </c>
      <c r="B1253">
        <f t="shared" si="1999"/>
        <v>0.29389262614623651</v>
      </c>
      <c r="C1253">
        <f t="shared" si="2000"/>
        <v>0.40450849718747367</v>
      </c>
      <c r="D1253">
        <f t="shared" si="1995"/>
        <v>-0.49999999999999989</v>
      </c>
      <c r="E1253">
        <f t="shared" si="2001"/>
        <v>0.29389262614623657</v>
      </c>
      <c r="F1253">
        <f t="shared" si="2002"/>
        <v>0.40450849718747373</v>
      </c>
      <c r="G1253">
        <f t="shared" si="1996"/>
        <v>0.5</v>
      </c>
      <c r="H1253">
        <f t="shared" si="2003"/>
        <v>-0.29389262614623651</v>
      </c>
      <c r="I1253">
        <f t="shared" si="2004"/>
        <v>-0.40450849718747367</v>
      </c>
      <c r="J1253">
        <f t="shared" si="1997"/>
        <v>0.49999999999999989</v>
      </c>
      <c r="K1253">
        <f t="shared" si="2005"/>
        <v>0.29389262614623657</v>
      </c>
      <c r="L1253">
        <f t="shared" si="2006"/>
        <v>0.40450849718747373</v>
      </c>
      <c r="N1253">
        <v>54</v>
      </c>
      <c r="O1253">
        <f t="shared" si="1992"/>
        <v>72.162011654342521</v>
      </c>
      <c r="P1253">
        <f t="shared" si="1993"/>
        <v>17.837988345657472</v>
      </c>
      <c r="R1253">
        <f t="shared" si="2007"/>
        <v>4.6931990610091106</v>
      </c>
      <c r="T1253">
        <f t="shared" si="1998"/>
        <v>17.820567384309768</v>
      </c>
      <c r="V1253">
        <f t="shared" si="2008"/>
        <v>0</v>
      </c>
    </row>
    <row r="1254" spans="1:22" x14ac:dyDescent="0.2">
      <c r="A1254">
        <f t="shared" si="1994"/>
        <v>0.5</v>
      </c>
      <c r="B1254">
        <f t="shared" si="1999"/>
        <v>0.29318617836789462</v>
      </c>
      <c r="C1254">
        <f t="shared" si="2000"/>
        <v>0.40502082022289793</v>
      </c>
      <c r="D1254">
        <f t="shared" si="1995"/>
        <v>-0.49999999999999989</v>
      </c>
      <c r="E1254">
        <f t="shared" si="2001"/>
        <v>0.29318617836789468</v>
      </c>
      <c r="F1254">
        <f t="shared" si="2002"/>
        <v>0.40502082022289798</v>
      </c>
      <c r="G1254">
        <f t="shared" si="1996"/>
        <v>0.5</v>
      </c>
      <c r="H1254">
        <f t="shared" si="2003"/>
        <v>-0.29318617836789462</v>
      </c>
      <c r="I1254">
        <f t="shared" si="2004"/>
        <v>-0.40502082022289793</v>
      </c>
      <c r="J1254">
        <f t="shared" si="1997"/>
        <v>0.49999999999999989</v>
      </c>
      <c r="K1254">
        <f t="shared" si="2005"/>
        <v>0.29318617836789468</v>
      </c>
      <c r="L1254">
        <f t="shared" si="2006"/>
        <v>0.40502082022289798</v>
      </c>
      <c r="N1254">
        <v>54.1</v>
      </c>
      <c r="O1254">
        <f t="shared" si="1992"/>
        <v>72.183833349883059</v>
      </c>
      <c r="P1254">
        <f t="shared" si="1993"/>
        <v>17.816166650116937</v>
      </c>
      <c r="R1254">
        <f t="shared" si="2007"/>
        <v>4.7013850659360141</v>
      </c>
      <c r="T1254">
        <f t="shared" si="1998"/>
        <v>17.798745688769234</v>
      </c>
      <c r="V1254">
        <f t="shared" si="2008"/>
        <v>0</v>
      </c>
    </row>
    <row r="1255" spans="1:22" x14ac:dyDescent="0.2">
      <c r="A1255">
        <f t="shared" si="1994"/>
        <v>0.5</v>
      </c>
      <c r="B1255">
        <f t="shared" si="1999"/>
        <v>0.29247883749360765</v>
      </c>
      <c r="C1255">
        <f t="shared" si="2000"/>
        <v>0.40553190949466328</v>
      </c>
      <c r="D1255">
        <f t="shared" si="1995"/>
        <v>-0.49999999999999989</v>
      </c>
      <c r="E1255">
        <f t="shared" si="2001"/>
        <v>0.2924788374936077</v>
      </c>
      <c r="F1255">
        <f t="shared" si="2002"/>
        <v>0.40553190949466333</v>
      </c>
      <c r="G1255">
        <f t="shared" si="1996"/>
        <v>0.5</v>
      </c>
      <c r="H1255">
        <f t="shared" si="2003"/>
        <v>-0.29247883749360765</v>
      </c>
      <c r="I1255">
        <f t="shared" si="2004"/>
        <v>-0.40553190949466328</v>
      </c>
      <c r="J1255">
        <f t="shared" si="1997"/>
        <v>0.49999999999999989</v>
      </c>
      <c r="K1255">
        <f t="shared" si="2005"/>
        <v>0.2924788374936077</v>
      </c>
      <c r="L1255">
        <f t="shared" si="2006"/>
        <v>0.40553190949466333</v>
      </c>
      <c r="N1255">
        <v>54.2</v>
      </c>
      <c r="O1255">
        <f t="shared" si="1992"/>
        <v>72.205706287007303</v>
      </c>
      <c r="P1255">
        <f t="shared" si="1993"/>
        <v>17.794293712992712</v>
      </c>
      <c r="R1255">
        <f t="shared" si="2007"/>
        <v>4.7095589896344876</v>
      </c>
      <c r="T1255">
        <f t="shared" si="1998"/>
        <v>17.776872751645008</v>
      </c>
      <c r="V1255">
        <f t="shared" si="2008"/>
        <v>0</v>
      </c>
    </row>
    <row r="1256" spans="1:22" x14ac:dyDescent="0.2">
      <c r="A1256">
        <f t="shared" si="1994"/>
        <v>0.5</v>
      </c>
      <c r="B1256">
        <f t="shared" si="1999"/>
        <v>0.29177060567805874</v>
      </c>
      <c r="C1256">
        <f t="shared" si="2000"/>
        <v>0.40604176344590304</v>
      </c>
      <c r="D1256">
        <f t="shared" si="1995"/>
        <v>-0.49999999999999989</v>
      </c>
      <c r="E1256">
        <f t="shared" si="2001"/>
        <v>0.29177060567805879</v>
      </c>
      <c r="F1256">
        <f t="shared" si="2002"/>
        <v>0.40604176344590309</v>
      </c>
      <c r="G1256">
        <f t="shared" si="1996"/>
        <v>0.5</v>
      </c>
      <c r="H1256">
        <f t="shared" si="2003"/>
        <v>-0.29177060567805874</v>
      </c>
      <c r="I1256">
        <f t="shared" si="2004"/>
        <v>-0.40604176344590304</v>
      </c>
      <c r="J1256">
        <f t="shared" si="1997"/>
        <v>0.49999999999999989</v>
      </c>
      <c r="K1256">
        <f t="shared" si="2005"/>
        <v>0.29177060567805879</v>
      </c>
      <c r="L1256">
        <f t="shared" si="2006"/>
        <v>0.40604176344590309</v>
      </c>
      <c r="N1256">
        <v>54.3</v>
      </c>
      <c r="O1256">
        <f t="shared" si="1992"/>
        <v>72.227630407156624</v>
      </c>
      <c r="P1256">
        <f t="shared" si="1993"/>
        <v>17.77236959284339</v>
      </c>
      <c r="R1256">
        <f t="shared" si="2007"/>
        <v>4.7177208158990283</v>
      </c>
      <c r="T1256">
        <f t="shared" si="1998"/>
        <v>17.754948631495687</v>
      </c>
      <c r="V1256">
        <f t="shared" si="2008"/>
        <v>0</v>
      </c>
    </row>
    <row r="1257" spans="1:22" x14ac:dyDescent="0.2">
      <c r="A1257">
        <f t="shared" si="1994"/>
        <v>0.5</v>
      </c>
      <c r="B1257">
        <f t="shared" si="1999"/>
        <v>0.29106148507864466</v>
      </c>
      <c r="C1257">
        <f t="shared" si="2000"/>
        <v>0.40655038052351378</v>
      </c>
      <c r="D1257">
        <f t="shared" si="1995"/>
        <v>-0.49999999999999989</v>
      </c>
      <c r="E1257">
        <f t="shared" si="2001"/>
        <v>0.29106148507864471</v>
      </c>
      <c r="F1257">
        <f t="shared" si="2002"/>
        <v>0.40655038052351383</v>
      </c>
      <c r="G1257">
        <f t="shared" si="1996"/>
        <v>0.5</v>
      </c>
      <c r="H1257">
        <f t="shared" si="2003"/>
        <v>-0.29106148507864466</v>
      </c>
      <c r="I1257">
        <f t="shared" si="2004"/>
        <v>-0.40655038052351378</v>
      </c>
      <c r="J1257">
        <f t="shared" si="1997"/>
        <v>0.49999999999999989</v>
      </c>
      <c r="K1257">
        <f t="shared" si="2005"/>
        <v>0.29106148507864471</v>
      </c>
      <c r="L1257">
        <f t="shared" si="2006"/>
        <v>0.40655038052351383</v>
      </c>
      <c r="N1257">
        <v>54.4</v>
      </c>
      <c r="O1257">
        <f t="shared" si="1992"/>
        <v>72.249605651666542</v>
      </c>
      <c r="P1257">
        <f t="shared" si="1993"/>
        <v>17.750394348333444</v>
      </c>
      <c r="R1257">
        <f t="shared" si="2007"/>
        <v>4.7258705285555624</v>
      </c>
      <c r="T1257">
        <f t="shared" si="1998"/>
        <v>17.732973386985741</v>
      </c>
      <c r="V1257">
        <f t="shared" si="2008"/>
        <v>0</v>
      </c>
    </row>
    <row r="1258" spans="1:22" x14ac:dyDescent="0.2">
      <c r="A1258">
        <f t="shared" si="1994"/>
        <v>0.5</v>
      </c>
      <c r="B1258">
        <f t="shared" si="1999"/>
        <v>0.29035147785546983</v>
      </c>
      <c r="C1258">
        <f t="shared" si="2000"/>
        <v>0.40705775917815956</v>
      </c>
      <c r="D1258">
        <f t="shared" si="1995"/>
        <v>-0.49999999999999989</v>
      </c>
      <c r="E1258">
        <f t="shared" si="2001"/>
        <v>0.29035147785546989</v>
      </c>
      <c r="F1258">
        <f t="shared" si="2002"/>
        <v>0.40705775917815962</v>
      </c>
      <c r="G1258">
        <f t="shared" si="1996"/>
        <v>0.5</v>
      </c>
      <c r="H1258">
        <f t="shared" si="2003"/>
        <v>-0.29035147785546983</v>
      </c>
      <c r="I1258">
        <f t="shared" si="2004"/>
        <v>-0.40705775917815956</v>
      </c>
      <c r="J1258">
        <f t="shared" si="1997"/>
        <v>0.49999999999999989</v>
      </c>
      <c r="K1258">
        <f t="shared" si="2005"/>
        <v>0.29035147785546989</v>
      </c>
      <c r="L1258">
        <f t="shared" si="2006"/>
        <v>0.40705775917815962</v>
      </c>
      <c r="N1258">
        <v>54.5</v>
      </c>
      <c r="O1258">
        <f t="shared" si="1992"/>
        <v>72.271631961766943</v>
      </c>
      <c r="P1258">
        <f t="shared" si="1993"/>
        <v>17.728368038233057</v>
      </c>
      <c r="R1258">
        <f t="shared" si="2007"/>
        <v>4.7340081114614545</v>
      </c>
      <c r="T1258">
        <f t="shared" si="1998"/>
        <v>17.710947076885354</v>
      </c>
      <c r="V1258">
        <f t="shared" si="2008"/>
        <v>0</v>
      </c>
    </row>
    <row r="1259" spans="1:22" x14ac:dyDescent="0.2">
      <c r="A1259">
        <f t="shared" si="1994"/>
        <v>0.5</v>
      </c>
      <c r="B1259">
        <f t="shared" si="1999"/>
        <v>0.28964058617133936</v>
      </c>
      <c r="C1259">
        <f t="shared" si="2000"/>
        <v>0.40756389786427705</v>
      </c>
      <c r="D1259">
        <f t="shared" si="1995"/>
        <v>-0.49999999999999989</v>
      </c>
      <c r="E1259">
        <f t="shared" si="2001"/>
        <v>0.28964058617133942</v>
      </c>
      <c r="F1259">
        <f t="shared" si="2002"/>
        <v>0.4075638978642771</v>
      </c>
      <c r="G1259">
        <f t="shared" si="1996"/>
        <v>0.5</v>
      </c>
      <c r="H1259">
        <f t="shared" si="2003"/>
        <v>-0.28964058617133936</v>
      </c>
      <c r="I1259">
        <f t="shared" si="2004"/>
        <v>-0.40756389786427705</v>
      </c>
      <c r="J1259">
        <f t="shared" si="1997"/>
        <v>0.49999999999999989</v>
      </c>
      <c r="K1259">
        <f t="shared" si="2005"/>
        <v>0.28964058617133942</v>
      </c>
      <c r="L1259">
        <f t="shared" si="2006"/>
        <v>0.4075638978642771</v>
      </c>
      <c r="N1259">
        <v>54.6</v>
      </c>
      <c r="O1259">
        <f t="shared" si="1992"/>
        <v>72.293709278582014</v>
      </c>
      <c r="P1259">
        <f t="shared" si="1993"/>
        <v>17.706290721417986</v>
      </c>
      <c r="R1259">
        <f t="shared" si="2007"/>
        <v>4.7421335485053984</v>
      </c>
      <c r="T1259">
        <f t="shared" si="1998"/>
        <v>17.688869760070283</v>
      </c>
      <c r="V1259">
        <f t="shared" si="2008"/>
        <v>0</v>
      </c>
    </row>
    <row r="1260" spans="1:22" x14ac:dyDescent="0.2">
      <c r="A1260">
        <f t="shared" si="1994"/>
        <v>0.5</v>
      </c>
      <c r="B1260">
        <f t="shared" si="1999"/>
        <v>0.28892881219175265</v>
      </c>
      <c r="C1260">
        <f t="shared" si="2000"/>
        <v>0.40806879504008003</v>
      </c>
      <c r="D1260">
        <f t="shared" si="1995"/>
        <v>-0.49999999999999989</v>
      </c>
      <c r="E1260">
        <f t="shared" si="2001"/>
        <v>0.2889288121917527</v>
      </c>
      <c r="F1260">
        <f t="shared" si="2002"/>
        <v>0.40806879504008009</v>
      </c>
      <c r="G1260">
        <f t="shared" si="1996"/>
        <v>0.5</v>
      </c>
      <c r="H1260">
        <f t="shared" si="2003"/>
        <v>-0.28892881219175265</v>
      </c>
      <c r="I1260">
        <f t="shared" si="2004"/>
        <v>-0.40806879504008003</v>
      </c>
      <c r="J1260">
        <f t="shared" si="1997"/>
        <v>0.49999999999999989</v>
      </c>
      <c r="K1260">
        <f t="shared" si="2005"/>
        <v>0.2889288121917527</v>
      </c>
      <c r="L1260">
        <f t="shared" si="2006"/>
        <v>0.40806879504008009</v>
      </c>
      <c r="N1260">
        <v>54.7</v>
      </c>
      <c r="O1260">
        <f t="shared" si="1992"/>
        <v>72.315837543130527</v>
      </c>
      <c r="P1260">
        <f t="shared" si="1993"/>
        <v>17.684162456869469</v>
      </c>
      <c r="R1260">
        <f t="shared" si="2007"/>
        <v>4.7502468236075082</v>
      </c>
      <c r="T1260">
        <f t="shared" si="1998"/>
        <v>17.666741495521766</v>
      </c>
      <c r="V1260">
        <f t="shared" si="2008"/>
        <v>0</v>
      </c>
    </row>
    <row r="1261" spans="1:22" x14ac:dyDescent="0.2">
      <c r="A1261">
        <f t="shared" si="1994"/>
        <v>0.5</v>
      </c>
      <c r="B1261">
        <f t="shared" si="1999"/>
        <v>0.28821615808489659</v>
      </c>
      <c r="C1261">
        <f t="shared" si="2000"/>
        <v>0.40857244916756419</v>
      </c>
      <c r="D1261">
        <f t="shared" si="1995"/>
        <v>-0.49999999999999989</v>
      </c>
      <c r="E1261">
        <f t="shared" si="2001"/>
        <v>0.28821615808489665</v>
      </c>
      <c r="F1261">
        <f t="shared" si="2002"/>
        <v>0.40857244916756424</v>
      </c>
      <c r="G1261">
        <f t="shared" si="1996"/>
        <v>0.5</v>
      </c>
      <c r="H1261">
        <f t="shared" si="2003"/>
        <v>-0.28821615808489659</v>
      </c>
      <c r="I1261">
        <f t="shared" si="2004"/>
        <v>-0.40857244916756419</v>
      </c>
      <c r="J1261">
        <f t="shared" si="1997"/>
        <v>0.49999999999999989</v>
      </c>
      <c r="K1261">
        <f t="shared" si="2005"/>
        <v>0.28821615808489665</v>
      </c>
      <c r="L1261">
        <f t="shared" si="2006"/>
        <v>0.40857244916756424</v>
      </c>
      <c r="N1261">
        <v>54.8</v>
      </c>
      <c r="O1261">
        <f t="shared" si="1992"/>
        <v>72.338016696325951</v>
      </c>
      <c r="P1261">
        <f t="shared" si="1993"/>
        <v>17.661983303674063</v>
      </c>
      <c r="R1261">
        <f t="shared" si="2007"/>
        <v>4.7583479207191903</v>
      </c>
      <c r="T1261">
        <f t="shared" si="1998"/>
        <v>17.64456234232636</v>
      </c>
      <c r="V1261">
        <f t="shared" si="2008"/>
        <v>0</v>
      </c>
    </row>
    <row r="1262" spans="1:22" x14ac:dyDescent="0.2">
      <c r="A1262">
        <f t="shared" si="1994"/>
        <v>0.5</v>
      </c>
      <c r="B1262">
        <f t="shared" si="1999"/>
        <v>0.28750262602163923</v>
      </c>
      <c r="C1262">
        <f t="shared" si="2000"/>
        <v>0.40907485871251165</v>
      </c>
      <c r="D1262">
        <f t="shared" si="1995"/>
        <v>-0.49999999999999989</v>
      </c>
      <c r="E1262">
        <f t="shared" si="2001"/>
        <v>0.28750262602163928</v>
      </c>
      <c r="F1262">
        <f t="shared" si="2002"/>
        <v>0.4090748587125117</v>
      </c>
      <c r="G1262">
        <f t="shared" si="1996"/>
        <v>0.5</v>
      </c>
      <c r="H1262">
        <f t="shared" si="2003"/>
        <v>-0.28750262602163923</v>
      </c>
      <c r="I1262">
        <f t="shared" si="2004"/>
        <v>-0.40907485871251165</v>
      </c>
      <c r="J1262">
        <f t="shared" si="1997"/>
        <v>0.49999999999999989</v>
      </c>
      <c r="K1262">
        <f t="shared" si="2005"/>
        <v>0.28750262602163928</v>
      </c>
      <c r="L1262">
        <f t="shared" si="2006"/>
        <v>0.4090748587125117</v>
      </c>
      <c r="N1262">
        <v>54.9</v>
      </c>
      <c r="O1262">
        <f t="shared" si="1992"/>
        <v>72.360246678976566</v>
      </c>
      <c r="P1262">
        <f t="shared" si="1993"/>
        <v>17.639753321023445</v>
      </c>
      <c r="R1262">
        <f t="shared" si="2007"/>
        <v>4.7664368238230992</v>
      </c>
      <c r="T1262">
        <f t="shared" si="1998"/>
        <v>17.622332359675742</v>
      </c>
      <c r="V1262">
        <f t="shared" si="2008"/>
        <v>0</v>
      </c>
    </row>
    <row r="1263" spans="1:22" x14ac:dyDescent="0.2">
      <c r="A1263">
        <f t="shared" si="1994"/>
        <v>0.5</v>
      </c>
      <c r="B1263">
        <f t="shared" si="1999"/>
        <v>0.28678821817552302</v>
      </c>
      <c r="C1263">
        <f t="shared" si="2000"/>
        <v>0.40957602214449579</v>
      </c>
      <c r="D1263">
        <f t="shared" si="1995"/>
        <v>-0.49999999999999989</v>
      </c>
      <c r="E1263">
        <f t="shared" si="2001"/>
        <v>0.28678821817552308</v>
      </c>
      <c r="F1263">
        <f t="shared" si="2002"/>
        <v>0.40957602214449584</v>
      </c>
      <c r="G1263">
        <f t="shared" si="1996"/>
        <v>0.5</v>
      </c>
      <c r="H1263">
        <f t="shared" si="2003"/>
        <v>-0.28678821817552302</v>
      </c>
      <c r="I1263">
        <f t="shared" si="2004"/>
        <v>-0.40957602214449579</v>
      </c>
      <c r="J1263">
        <f t="shared" si="1997"/>
        <v>0.49999999999999989</v>
      </c>
      <c r="K1263">
        <f t="shared" si="2005"/>
        <v>0.28678821817552308</v>
      </c>
      <c r="L1263">
        <f t="shared" si="2006"/>
        <v>0.40957602214449584</v>
      </c>
      <c r="N1263">
        <v>55</v>
      </c>
      <c r="O1263">
        <f t="shared" si="1992"/>
        <v>72.382527431785604</v>
      </c>
      <c r="P1263">
        <f t="shared" si="1993"/>
        <v>17.617472568214399</v>
      </c>
      <c r="R1263">
        <f t="shared" si="2007"/>
        <v>4.7745135169331281</v>
      </c>
      <c r="T1263">
        <f t="shared" si="1998"/>
        <v>17.600051606866696</v>
      </c>
      <c r="V1263">
        <f t="shared" si="2008"/>
        <v>0</v>
      </c>
    </row>
    <row r="1264" spans="1:22" x14ac:dyDescent="0.2">
      <c r="A1264">
        <f t="shared" si="1994"/>
        <v>0.5</v>
      </c>
      <c r="B1264">
        <f t="shared" si="1999"/>
        <v>0.28607293672275808</v>
      </c>
      <c r="C1264">
        <f t="shared" si="2000"/>
        <v>0.41007593793688601</v>
      </c>
      <c r="D1264">
        <f t="shared" si="1995"/>
        <v>-0.49999999999999989</v>
      </c>
      <c r="E1264">
        <f t="shared" si="2001"/>
        <v>0.28607293672275813</v>
      </c>
      <c r="F1264">
        <f t="shared" si="2002"/>
        <v>0.41007593793688607</v>
      </c>
      <c r="G1264">
        <f t="shared" si="1996"/>
        <v>0.5</v>
      </c>
      <c r="H1264">
        <f t="shared" si="2003"/>
        <v>-0.28607293672275808</v>
      </c>
      <c r="I1264">
        <f t="shared" si="2004"/>
        <v>-0.41007593793688601</v>
      </c>
      <c r="J1264">
        <f t="shared" si="1997"/>
        <v>0.49999999999999989</v>
      </c>
      <c r="K1264">
        <f t="shared" si="2005"/>
        <v>0.28607293672275813</v>
      </c>
      <c r="L1264">
        <f t="shared" si="2006"/>
        <v>0.41007593793688607</v>
      </c>
      <c r="N1264">
        <v>55.1</v>
      </c>
      <c r="O1264">
        <f t="shared" si="1992"/>
        <v>72.404858895351438</v>
      </c>
      <c r="P1264">
        <f t="shared" si="1993"/>
        <v>17.595141104648565</v>
      </c>
      <c r="R1264">
        <f t="shared" si="2007"/>
        <v>4.7825779840943792</v>
      </c>
      <c r="T1264">
        <f t="shared" si="1998"/>
        <v>17.577720143300862</v>
      </c>
      <c r="V1264">
        <f t="shared" si="2008"/>
        <v>0</v>
      </c>
    </row>
    <row r="1265" spans="1:22" x14ac:dyDescent="0.2">
      <c r="A1265">
        <f t="shared" si="1994"/>
        <v>0.5</v>
      </c>
      <c r="B1265">
        <f t="shared" si="1999"/>
        <v>0.2853567838422158</v>
      </c>
      <c r="C1265">
        <f t="shared" si="2000"/>
        <v>0.41057460456685196</v>
      </c>
      <c r="D1265">
        <f t="shared" si="1995"/>
        <v>-0.49999999999999989</v>
      </c>
      <c r="E1265">
        <f t="shared" si="2001"/>
        <v>0.28535678384221586</v>
      </c>
      <c r="F1265">
        <f t="shared" si="2002"/>
        <v>0.41057460456685202</v>
      </c>
      <c r="G1265">
        <f t="shared" si="1996"/>
        <v>0.5</v>
      </c>
      <c r="H1265">
        <f t="shared" si="2003"/>
        <v>-0.2853567838422158</v>
      </c>
      <c r="I1265">
        <f t="shared" si="2004"/>
        <v>-0.41057460456685196</v>
      </c>
      <c r="J1265">
        <f t="shared" si="1997"/>
        <v>0.49999999999999989</v>
      </c>
      <c r="K1265">
        <f t="shared" si="2005"/>
        <v>0.28535678384221586</v>
      </c>
      <c r="L1265">
        <f t="shared" si="2006"/>
        <v>0.41057460456685202</v>
      </c>
      <c r="N1265">
        <v>55.2</v>
      </c>
      <c r="O1265">
        <f t="shared" si="1992"/>
        <v>72.427241010167648</v>
      </c>
      <c r="P1265">
        <f t="shared" si="1993"/>
        <v>17.572758989832352</v>
      </c>
      <c r="R1265">
        <f t="shared" si="2007"/>
        <v>4.790630209383119</v>
      </c>
      <c r="T1265">
        <f t="shared" si="1998"/>
        <v>17.555338028484648</v>
      </c>
      <c r="V1265">
        <f t="shared" si="2008"/>
        <v>0</v>
      </c>
    </row>
    <row r="1266" spans="1:22" x14ac:dyDescent="0.2">
      <c r="A1266">
        <f t="shared" si="1994"/>
        <v>0.5</v>
      </c>
      <c r="B1266">
        <f t="shared" si="1999"/>
        <v>0.2846397617154221</v>
      </c>
      <c r="C1266">
        <f t="shared" si="2000"/>
        <v>0.41107202051536862</v>
      </c>
      <c r="D1266">
        <f t="shared" si="1995"/>
        <v>-0.49999999999999989</v>
      </c>
      <c r="E1266">
        <f t="shared" si="2001"/>
        <v>0.28463976171542216</v>
      </c>
      <c r="F1266">
        <f t="shared" si="2002"/>
        <v>0.41107202051536867</v>
      </c>
      <c r="G1266">
        <f t="shared" si="1996"/>
        <v>0.5</v>
      </c>
      <c r="H1266">
        <f t="shared" si="2003"/>
        <v>-0.2846397617154221</v>
      </c>
      <c r="I1266">
        <f t="shared" si="2004"/>
        <v>-0.41107202051536862</v>
      </c>
      <c r="J1266">
        <f t="shared" si="1997"/>
        <v>0.49999999999999989</v>
      </c>
      <c r="K1266">
        <f t="shared" si="2005"/>
        <v>0.28463976171542216</v>
      </c>
      <c r="L1266">
        <f t="shared" si="2006"/>
        <v>0.41107202051536867</v>
      </c>
      <c r="N1266">
        <v>55.3</v>
      </c>
      <c r="O1266">
        <f t="shared" si="1992"/>
        <v>72.449673716623195</v>
      </c>
      <c r="P1266">
        <f t="shared" si="1993"/>
        <v>17.550326283376815</v>
      </c>
      <c r="R1266">
        <f t="shared" si="2007"/>
        <v>4.7986701769066116</v>
      </c>
      <c r="T1266">
        <f t="shared" si="1998"/>
        <v>17.532905322029112</v>
      </c>
      <c r="V1266">
        <f t="shared" si="2008"/>
        <v>0</v>
      </c>
    </row>
    <row r="1267" spans="1:22" x14ac:dyDescent="0.2">
      <c r="A1267">
        <f t="shared" si="1994"/>
        <v>0.5</v>
      </c>
      <c r="B1267">
        <f t="shared" si="1999"/>
        <v>0.2839218725265506</v>
      </c>
      <c r="C1267">
        <f t="shared" si="2000"/>
        <v>0.41156818426722086</v>
      </c>
      <c r="D1267">
        <f t="shared" si="1995"/>
        <v>-0.49999999999999989</v>
      </c>
      <c r="E1267">
        <f t="shared" si="2001"/>
        <v>0.28392187252655066</v>
      </c>
      <c r="F1267">
        <f t="shared" si="2002"/>
        <v>0.41156818426722092</v>
      </c>
      <c r="G1267">
        <f t="shared" si="1996"/>
        <v>0.5</v>
      </c>
      <c r="H1267">
        <f t="shared" si="2003"/>
        <v>-0.2839218725265506</v>
      </c>
      <c r="I1267">
        <f t="shared" si="2004"/>
        <v>-0.41156818426722086</v>
      </c>
      <c r="J1267">
        <f t="shared" si="1997"/>
        <v>0.49999999999999989</v>
      </c>
      <c r="K1267">
        <f t="shared" si="2005"/>
        <v>0.28392187252655066</v>
      </c>
      <c r="L1267">
        <f t="shared" si="2006"/>
        <v>0.41156818426722092</v>
      </c>
      <c r="N1267">
        <v>55.4</v>
      </c>
      <c r="O1267">
        <f t="shared" si="1992"/>
        <v>72.472156955002589</v>
      </c>
      <c r="P1267">
        <f t="shared" si="1993"/>
        <v>17.5278430449974</v>
      </c>
      <c r="R1267">
        <f t="shared" si="2007"/>
        <v>4.8066978708031769</v>
      </c>
      <c r="T1267">
        <f t="shared" si="1998"/>
        <v>17.510422083649697</v>
      </c>
      <c r="V1267">
        <f t="shared" si="2008"/>
        <v>0</v>
      </c>
    </row>
    <row r="1268" spans="1:22" x14ac:dyDescent="0.2">
      <c r="A1268">
        <f t="shared" si="1994"/>
        <v>0.5</v>
      </c>
      <c r="B1268">
        <f t="shared" si="1999"/>
        <v>0.28320311846241636</v>
      </c>
      <c r="C1268">
        <f t="shared" si="2000"/>
        <v>0.41206309431100779</v>
      </c>
      <c r="D1268">
        <f t="shared" si="1995"/>
        <v>-0.49999999999999989</v>
      </c>
      <c r="E1268">
        <f t="shared" si="2001"/>
        <v>0.28320311846241641</v>
      </c>
      <c r="F1268">
        <f t="shared" si="2002"/>
        <v>0.41206309431100785</v>
      </c>
      <c r="G1268">
        <f t="shared" si="1996"/>
        <v>0.5</v>
      </c>
      <c r="H1268">
        <f t="shared" si="2003"/>
        <v>-0.28320311846241636</v>
      </c>
      <c r="I1268">
        <f t="shared" si="2004"/>
        <v>-0.41206309431100779</v>
      </c>
      <c r="J1268">
        <f t="shared" si="1997"/>
        <v>0.49999999999999989</v>
      </c>
      <c r="K1268">
        <f t="shared" si="2005"/>
        <v>0.28320311846241641</v>
      </c>
      <c r="L1268">
        <f t="shared" si="2006"/>
        <v>0.41206309431100785</v>
      </c>
      <c r="N1268">
        <v>55.5</v>
      </c>
      <c r="O1268">
        <f t="shared" si="1992"/>
        <v>72.494690665486047</v>
      </c>
      <c r="P1268">
        <f t="shared" si="1993"/>
        <v>17.505309334513946</v>
      </c>
      <c r="R1268">
        <f t="shared" si="2007"/>
        <v>4.8147132752421307</v>
      </c>
      <c r="T1268">
        <f t="shared" si="1998"/>
        <v>17.487888373166243</v>
      </c>
      <c r="V1268">
        <f t="shared" si="2008"/>
        <v>0</v>
      </c>
    </row>
    <row r="1269" spans="1:22" x14ac:dyDescent="0.2">
      <c r="A1269">
        <f t="shared" si="1994"/>
        <v>0.5</v>
      </c>
      <c r="B1269">
        <f t="shared" si="1999"/>
        <v>0.28248350171246894</v>
      </c>
      <c r="C1269">
        <f t="shared" si="2000"/>
        <v>0.41255674913914753</v>
      </c>
      <c r="D1269">
        <f t="shared" si="1995"/>
        <v>-0.49999999999999989</v>
      </c>
      <c r="E1269">
        <f t="shared" si="2001"/>
        <v>0.282483501712469</v>
      </c>
      <c r="F1269">
        <f t="shared" si="2002"/>
        <v>0.41255674913914764</v>
      </c>
      <c r="G1269">
        <f t="shared" si="1996"/>
        <v>0.5</v>
      </c>
      <c r="H1269">
        <f t="shared" si="2003"/>
        <v>-0.28248350171246894</v>
      </c>
      <c r="I1269">
        <f t="shared" si="2004"/>
        <v>-0.41255674913914753</v>
      </c>
      <c r="J1269">
        <f t="shared" si="1997"/>
        <v>0.49999999999999989</v>
      </c>
      <c r="K1269">
        <f t="shared" si="2005"/>
        <v>0.282483501712469</v>
      </c>
      <c r="L1269">
        <f t="shared" si="2006"/>
        <v>0.41255674913914764</v>
      </c>
      <c r="N1269">
        <v>55.6</v>
      </c>
      <c r="O1269">
        <f t="shared" si="1992"/>
        <v>72.517274788149564</v>
      </c>
      <c r="P1269">
        <f t="shared" si="1993"/>
        <v>17.482725211850443</v>
      </c>
      <c r="R1269">
        <f t="shared" si="2007"/>
        <v>4.822716374423651</v>
      </c>
      <c r="T1269">
        <f t="shared" si="1998"/>
        <v>17.46530425050274</v>
      </c>
      <c r="V1269">
        <f t="shared" si="2008"/>
        <v>0</v>
      </c>
    </row>
    <row r="1270" spans="1:22" x14ac:dyDescent="0.2">
      <c r="A1270">
        <f t="shared" si="1994"/>
        <v>0.5</v>
      </c>
      <c r="B1270">
        <f t="shared" si="1999"/>
        <v>0.28176302446878565</v>
      </c>
      <c r="C1270">
        <f t="shared" si="2000"/>
        <v>0.41304914724788189</v>
      </c>
      <c r="D1270">
        <f t="shared" si="1995"/>
        <v>-0.49999999999999989</v>
      </c>
      <c r="E1270">
        <f t="shared" si="2001"/>
        <v>0.28176302446878571</v>
      </c>
      <c r="F1270">
        <f t="shared" si="2002"/>
        <v>0.41304914724788194</v>
      </c>
      <c r="G1270">
        <f t="shared" si="1996"/>
        <v>0.5</v>
      </c>
      <c r="H1270">
        <f t="shared" si="2003"/>
        <v>-0.28176302446878565</v>
      </c>
      <c r="I1270">
        <f t="shared" si="2004"/>
        <v>-0.41304914724788189</v>
      </c>
      <c r="J1270">
        <f t="shared" si="1997"/>
        <v>0.49999999999999989</v>
      </c>
      <c r="K1270">
        <f t="shared" si="2005"/>
        <v>0.28176302446878571</v>
      </c>
      <c r="L1270">
        <f t="shared" si="2006"/>
        <v>0.41304914724788194</v>
      </c>
      <c r="N1270">
        <v>55.7</v>
      </c>
      <c r="O1270">
        <f t="shared" si="1992"/>
        <v>72.539909262965097</v>
      </c>
      <c r="P1270">
        <f t="shared" si="1993"/>
        <v>17.4600907370349</v>
      </c>
      <c r="R1270">
        <f t="shared" si="2007"/>
        <v>4.8307071525787482</v>
      </c>
      <c r="T1270">
        <f t="shared" si="1998"/>
        <v>17.442669775687197</v>
      </c>
      <c r="V1270">
        <f t="shared" si="2008"/>
        <v>0</v>
      </c>
    </row>
    <row r="1271" spans="1:22" x14ac:dyDescent="0.2">
      <c r="A1271">
        <f t="shared" si="1994"/>
        <v>0.5</v>
      </c>
      <c r="B1271">
        <f t="shared" si="1999"/>
        <v>0.28104168892606529</v>
      </c>
      <c r="C1271">
        <f t="shared" si="2000"/>
        <v>0.41354028713728075</v>
      </c>
      <c r="D1271">
        <f t="shared" si="1995"/>
        <v>-0.49999999999999989</v>
      </c>
      <c r="E1271">
        <f t="shared" si="2001"/>
        <v>0.28104168892606535</v>
      </c>
      <c r="F1271">
        <f t="shared" si="2002"/>
        <v>0.4135402871372808</v>
      </c>
      <c r="G1271">
        <f t="shared" si="1996"/>
        <v>0.5</v>
      </c>
      <c r="H1271">
        <f t="shared" si="2003"/>
        <v>-0.28104168892606529</v>
      </c>
      <c r="I1271">
        <f t="shared" si="2004"/>
        <v>-0.41354028713728075</v>
      </c>
      <c r="J1271">
        <f t="shared" si="1997"/>
        <v>0.49999999999999989</v>
      </c>
      <c r="K1271">
        <f t="shared" si="2005"/>
        <v>0.28104168892606535</v>
      </c>
      <c r="L1271">
        <f t="shared" si="2006"/>
        <v>0.4135402871372808</v>
      </c>
      <c r="N1271">
        <v>55.8</v>
      </c>
      <c r="O1271">
        <f t="shared" si="1992"/>
        <v>72.562594029800778</v>
      </c>
      <c r="P1271">
        <f t="shared" si="1993"/>
        <v>17.437405970199222</v>
      </c>
      <c r="R1271">
        <f t="shared" si="2007"/>
        <v>4.8386855939692008</v>
      </c>
      <c r="T1271">
        <f t="shared" si="1998"/>
        <v>17.419985008851519</v>
      </c>
      <c r="V1271">
        <f t="shared" si="2008"/>
        <v>0</v>
      </c>
    </row>
    <row r="1272" spans="1:22" x14ac:dyDescent="0.2">
      <c r="A1272">
        <f t="shared" si="1994"/>
        <v>0.5</v>
      </c>
      <c r="B1272">
        <f t="shared" si="1999"/>
        <v>0.28031949728162081</v>
      </c>
      <c r="C1272">
        <f t="shared" si="2000"/>
        <v>0.41403016731124709</v>
      </c>
      <c r="D1272">
        <f t="shared" si="1995"/>
        <v>-0.49999999999999989</v>
      </c>
      <c r="E1272">
        <f t="shared" si="2001"/>
        <v>0.28031949728162087</v>
      </c>
      <c r="F1272">
        <f t="shared" si="2002"/>
        <v>0.41403016731124714</v>
      </c>
      <c r="G1272">
        <f t="shared" si="1996"/>
        <v>0.5</v>
      </c>
      <c r="H1272">
        <f t="shared" si="2003"/>
        <v>-0.28031949728162081</v>
      </c>
      <c r="I1272">
        <f t="shared" si="2004"/>
        <v>-0.41403016731124709</v>
      </c>
      <c r="J1272">
        <f t="shared" si="1997"/>
        <v>0.49999999999999989</v>
      </c>
      <c r="K1272">
        <f t="shared" si="2005"/>
        <v>0.28031949728162087</v>
      </c>
      <c r="L1272">
        <f t="shared" si="2006"/>
        <v>0.41403016731124714</v>
      </c>
      <c r="N1272">
        <v>55.9</v>
      </c>
      <c r="O1272">
        <f t="shared" si="1992"/>
        <v>72.585329028420958</v>
      </c>
      <c r="P1272">
        <f t="shared" si="1993"/>
        <v>17.414670971579039</v>
      </c>
      <c r="R1272">
        <f t="shared" si="2007"/>
        <v>4.8466516828874457</v>
      </c>
      <c r="T1272">
        <f t="shared" si="1998"/>
        <v>17.397250010231335</v>
      </c>
      <c r="V1272">
        <f t="shared" si="2008"/>
        <v>0</v>
      </c>
    </row>
    <row r="1273" spans="1:22" x14ac:dyDescent="0.2">
      <c r="A1273">
        <f t="shared" si="1994"/>
        <v>0.5</v>
      </c>
      <c r="B1273">
        <f t="shared" si="1999"/>
        <v>0.27959645173537334</v>
      </c>
      <c r="C1273">
        <f t="shared" si="2000"/>
        <v>0.41451878627752081</v>
      </c>
      <c r="D1273">
        <f t="shared" si="1995"/>
        <v>-0.49999999999999989</v>
      </c>
      <c r="E1273">
        <f t="shared" si="2001"/>
        <v>0.2795964517353734</v>
      </c>
      <c r="F1273">
        <f t="shared" si="2002"/>
        <v>0.41451878627752087</v>
      </c>
      <c r="G1273">
        <f t="shared" si="1996"/>
        <v>0.5</v>
      </c>
      <c r="H1273">
        <f t="shared" si="2003"/>
        <v>-0.27959645173537334</v>
      </c>
      <c r="I1273">
        <f t="shared" si="2004"/>
        <v>-0.41451878627752081</v>
      </c>
      <c r="J1273">
        <f t="shared" si="1997"/>
        <v>0.49999999999999989</v>
      </c>
      <c r="K1273">
        <f t="shared" si="2005"/>
        <v>0.2795964517353734</v>
      </c>
      <c r="L1273">
        <f t="shared" si="2006"/>
        <v>0.41451878627752087</v>
      </c>
      <c r="N1273">
        <v>56</v>
      </c>
      <c r="O1273">
        <f t="shared" si="1992"/>
        <v>72.608114198486462</v>
      </c>
      <c r="P1273">
        <f t="shared" si="1993"/>
        <v>17.39188580151356</v>
      </c>
      <c r="R1273">
        <f t="shared" si="2007"/>
        <v>4.8546054036565334</v>
      </c>
      <c r="T1273">
        <f t="shared" si="1998"/>
        <v>17.374464840165857</v>
      </c>
      <c r="V1273">
        <f t="shared" si="2008"/>
        <v>0</v>
      </c>
    </row>
    <row r="1274" spans="1:22" x14ac:dyDescent="0.2">
      <c r="A1274">
        <f t="shared" si="1994"/>
        <v>0.5</v>
      </c>
      <c r="B1274">
        <f t="shared" si="1999"/>
        <v>0.27887255448984499</v>
      </c>
      <c r="C1274">
        <f t="shared" si="2000"/>
        <v>0.41500614254768364</v>
      </c>
      <c r="D1274">
        <f t="shared" si="1995"/>
        <v>-0.49999999999999989</v>
      </c>
      <c r="E1274">
        <f t="shared" si="2001"/>
        <v>0.27887255448984505</v>
      </c>
      <c r="F1274">
        <f t="shared" si="2002"/>
        <v>0.4150061425476837</v>
      </c>
      <c r="G1274">
        <f t="shared" si="1996"/>
        <v>0.5</v>
      </c>
      <c r="H1274">
        <f t="shared" si="2003"/>
        <v>-0.27887255448984499</v>
      </c>
      <c r="I1274">
        <f t="shared" si="2004"/>
        <v>-0.41500614254768364</v>
      </c>
      <c r="J1274">
        <f t="shared" si="1997"/>
        <v>0.49999999999999989</v>
      </c>
      <c r="K1274">
        <f t="shared" si="2005"/>
        <v>0.27887255448984505</v>
      </c>
      <c r="L1274">
        <f t="shared" si="2006"/>
        <v>0.4150061425476837</v>
      </c>
      <c r="N1274">
        <v>56.1</v>
      </c>
      <c r="O1274">
        <f t="shared" si="1992"/>
        <v>72.630949479554616</v>
      </c>
      <c r="P1274">
        <f t="shared" si="1993"/>
        <v>17.369050520445374</v>
      </c>
      <c r="R1274">
        <f t="shared" si="2007"/>
        <v>4.8625467406299929</v>
      </c>
      <c r="T1274">
        <f t="shared" si="1998"/>
        <v>17.35162955909767</v>
      </c>
      <c r="V1274">
        <f t="shared" si="2008"/>
        <v>0</v>
      </c>
    </row>
    <row r="1275" spans="1:22" x14ac:dyDescent="0.2">
      <c r="A1275">
        <f t="shared" si="1994"/>
        <v>0.5</v>
      </c>
      <c r="B1275">
        <f t="shared" si="1999"/>
        <v>0.27814780775015235</v>
      </c>
      <c r="C1275">
        <f t="shared" si="2000"/>
        <v>0.41549223463716412</v>
      </c>
      <c r="D1275">
        <f t="shared" si="1995"/>
        <v>-0.49999999999999989</v>
      </c>
      <c r="E1275">
        <f t="shared" si="2001"/>
        <v>0.27814780775015241</v>
      </c>
      <c r="F1275">
        <f t="shared" si="2002"/>
        <v>0.41549223463716417</v>
      </c>
      <c r="G1275">
        <f t="shared" si="1996"/>
        <v>0.5</v>
      </c>
      <c r="H1275">
        <f t="shared" si="2003"/>
        <v>-0.27814780775015235</v>
      </c>
      <c r="I1275">
        <f t="shared" si="2004"/>
        <v>-0.41549223463716412</v>
      </c>
      <c r="J1275">
        <f t="shared" si="1997"/>
        <v>0.49999999999999989</v>
      </c>
      <c r="K1275">
        <f t="shared" si="2005"/>
        <v>0.27814780775015241</v>
      </c>
      <c r="L1275">
        <f t="shared" si="2006"/>
        <v>0.41549223463716417</v>
      </c>
      <c r="N1275">
        <v>56.2</v>
      </c>
      <c r="O1275">
        <f t="shared" si="1992"/>
        <v>72.653834811079577</v>
      </c>
      <c r="P1275">
        <f t="shared" si="1993"/>
        <v>17.346165188920427</v>
      </c>
      <c r="R1275">
        <f t="shared" si="2007"/>
        <v>4.870475678191859</v>
      </c>
      <c r="T1275">
        <f t="shared" si="1998"/>
        <v>17.328744227572724</v>
      </c>
      <c r="V1275">
        <f t="shared" si="2008"/>
        <v>0</v>
      </c>
    </row>
    <row r="1276" spans="1:22" x14ac:dyDescent="0.2">
      <c r="A1276">
        <f t="shared" si="1994"/>
        <v>0.5</v>
      </c>
      <c r="B1276">
        <f t="shared" si="1999"/>
        <v>0.27742221372399961</v>
      </c>
      <c r="C1276">
        <f t="shared" si="2000"/>
        <v>0.41597706106524118</v>
      </c>
      <c r="D1276">
        <f t="shared" si="1995"/>
        <v>-0.49999999999999989</v>
      </c>
      <c r="E1276">
        <f t="shared" si="2001"/>
        <v>0.27742221372399967</v>
      </c>
      <c r="F1276">
        <f t="shared" si="2002"/>
        <v>0.41597706106524124</v>
      </c>
      <c r="G1276">
        <f t="shared" si="1996"/>
        <v>0.5</v>
      </c>
      <c r="H1276">
        <f t="shared" si="2003"/>
        <v>-0.27742221372399961</v>
      </c>
      <c r="I1276">
        <f t="shared" si="2004"/>
        <v>-0.41597706106524118</v>
      </c>
      <c r="J1276">
        <f t="shared" si="1997"/>
        <v>0.49999999999999989</v>
      </c>
      <c r="K1276">
        <f t="shared" si="2005"/>
        <v>0.27742221372399967</v>
      </c>
      <c r="L1276">
        <f t="shared" si="2006"/>
        <v>0.41597706106524124</v>
      </c>
      <c r="N1276">
        <v>56.3</v>
      </c>
      <c r="O1276">
        <f t="shared" si="1992"/>
        <v>72.676770132412287</v>
      </c>
      <c r="P1276">
        <f t="shared" si="1993"/>
        <v>17.32322986758771</v>
      </c>
      <c r="R1276">
        <f t="shared" si="2007"/>
        <v>4.8783922007564318</v>
      </c>
      <c r="T1276">
        <f t="shared" si="1998"/>
        <v>17.305808906240006</v>
      </c>
      <c r="V1276">
        <f t="shared" si="2008"/>
        <v>0</v>
      </c>
    </row>
    <row r="1277" spans="1:22" x14ac:dyDescent="0.2">
      <c r="A1277">
        <f t="shared" si="1994"/>
        <v>0.5</v>
      </c>
      <c r="B1277">
        <f t="shared" si="1999"/>
        <v>0.276695774621672</v>
      </c>
      <c r="C1277">
        <f t="shared" si="2000"/>
        <v>0.41646062035504966</v>
      </c>
      <c r="D1277">
        <f t="shared" si="1995"/>
        <v>-0.49999999999999989</v>
      </c>
      <c r="E1277">
        <f t="shared" si="2001"/>
        <v>0.27669577462167205</v>
      </c>
      <c r="F1277">
        <f t="shared" si="2002"/>
        <v>0.41646062035504972</v>
      </c>
      <c r="G1277">
        <f t="shared" si="1996"/>
        <v>0.5</v>
      </c>
      <c r="H1277">
        <f t="shared" si="2003"/>
        <v>-0.276695774621672</v>
      </c>
      <c r="I1277">
        <f t="shared" si="2004"/>
        <v>-0.41646062035504966</v>
      </c>
      <c r="J1277">
        <f t="shared" si="1997"/>
        <v>0.49999999999999989</v>
      </c>
      <c r="K1277">
        <f t="shared" si="2005"/>
        <v>0.27669577462167205</v>
      </c>
      <c r="L1277">
        <f t="shared" si="2006"/>
        <v>0.41646062035504972</v>
      </c>
      <c r="N1277">
        <v>56.4</v>
      </c>
      <c r="O1277">
        <f t="shared" si="1992"/>
        <v>72.699755382800802</v>
      </c>
      <c r="P1277">
        <f t="shared" si="1993"/>
        <v>17.300244617199208</v>
      </c>
      <c r="R1277">
        <f t="shared" si="2007"/>
        <v>4.8862962927683018</v>
      </c>
      <c r="T1277">
        <f t="shared" si="1998"/>
        <v>17.282823655851505</v>
      </c>
      <c r="V1277">
        <f t="shared" si="2008"/>
        <v>0</v>
      </c>
    </row>
    <row r="1278" spans="1:22" x14ac:dyDescent="0.2">
      <c r="A1278">
        <f t="shared" si="1994"/>
        <v>0.5</v>
      </c>
      <c r="B1278">
        <f t="shared" si="1999"/>
        <v>0.27596849265602902</v>
      </c>
      <c r="C1278">
        <f t="shared" si="2000"/>
        <v>0.41694291103358405</v>
      </c>
      <c r="D1278">
        <f t="shared" si="1995"/>
        <v>-0.49999999999999989</v>
      </c>
      <c r="E1278">
        <f t="shared" si="2001"/>
        <v>0.27596849265602907</v>
      </c>
      <c r="F1278">
        <f t="shared" si="2002"/>
        <v>0.41694291103358411</v>
      </c>
      <c r="G1278">
        <f t="shared" si="1996"/>
        <v>0.5</v>
      </c>
      <c r="H1278">
        <f t="shared" si="2003"/>
        <v>-0.27596849265602902</v>
      </c>
      <c r="I1278">
        <f t="shared" si="2004"/>
        <v>-0.41694291103358405</v>
      </c>
      <c r="J1278">
        <f t="shared" si="1997"/>
        <v>0.49999999999999989</v>
      </c>
      <c r="K1278">
        <f t="shared" si="2005"/>
        <v>0.27596849265602907</v>
      </c>
      <c r="L1278">
        <f t="shared" si="2006"/>
        <v>0.41694291103358411</v>
      </c>
      <c r="N1278">
        <v>56.5</v>
      </c>
      <c r="O1278">
        <f t="shared" si="1992"/>
        <v>72.722790501390335</v>
      </c>
      <c r="P1278">
        <f t="shared" si="1993"/>
        <v>17.277209498609672</v>
      </c>
      <c r="R1278">
        <f t="shared" si="2007"/>
        <v>4.8941879387021299</v>
      </c>
      <c r="T1278">
        <f t="shared" si="1998"/>
        <v>17.259788537261969</v>
      </c>
      <c r="V1278">
        <f t="shared" si="2008"/>
        <v>0</v>
      </c>
    </row>
    <row r="1279" spans="1:22" x14ac:dyDescent="0.2">
      <c r="A1279">
        <f t="shared" si="1994"/>
        <v>0.5</v>
      </c>
      <c r="B1279">
        <f t="shared" si="1999"/>
        <v>0.27524037004249774</v>
      </c>
      <c r="C1279">
        <f t="shared" si="2000"/>
        <v>0.41742393163170316</v>
      </c>
      <c r="D1279">
        <f t="shared" si="1995"/>
        <v>-0.49999999999999989</v>
      </c>
      <c r="E1279">
        <f t="shared" si="2001"/>
        <v>0.2752403700424978</v>
      </c>
      <c r="F1279">
        <f t="shared" si="2002"/>
        <v>0.41742393163170322</v>
      </c>
      <c r="G1279">
        <f t="shared" si="1996"/>
        <v>0.5</v>
      </c>
      <c r="H1279">
        <f t="shared" si="2003"/>
        <v>-0.27524037004249774</v>
      </c>
      <c r="I1279">
        <f t="shared" si="2004"/>
        <v>-0.41742393163170316</v>
      </c>
      <c r="J1279">
        <f t="shared" si="1997"/>
        <v>0.49999999999999989</v>
      </c>
      <c r="K1279">
        <f t="shared" si="2005"/>
        <v>0.2752403700424978</v>
      </c>
      <c r="L1279">
        <f t="shared" si="2006"/>
        <v>0.41742393163170322</v>
      </c>
      <c r="N1279">
        <v>56.6</v>
      </c>
      <c r="O1279">
        <f t="shared" si="1992"/>
        <v>72.745875427223453</v>
      </c>
      <c r="P1279">
        <f t="shared" si="1993"/>
        <v>17.254124572776536</v>
      </c>
      <c r="R1279">
        <f t="shared" si="2007"/>
        <v>4.9020671230626949</v>
      </c>
      <c r="T1279">
        <f t="shared" si="1998"/>
        <v>17.236703611428833</v>
      </c>
      <c r="V1279">
        <f t="shared" si="2008"/>
        <v>0</v>
      </c>
    </row>
    <row r="1280" spans="1:22" x14ac:dyDescent="0.2">
      <c r="A1280">
        <f t="shared" si="1994"/>
        <v>0.5</v>
      </c>
      <c r="B1280">
        <f t="shared" si="1999"/>
        <v>0.27451140899906579</v>
      </c>
      <c r="C1280">
        <f t="shared" si="2000"/>
        <v>0.41790368068413508</v>
      </c>
      <c r="D1280">
        <f t="shared" si="1995"/>
        <v>-0.49999999999999989</v>
      </c>
      <c r="E1280">
        <f t="shared" si="2001"/>
        <v>0.27451140899906584</v>
      </c>
      <c r="F1280">
        <f t="shared" si="2002"/>
        <v>0.41790368068413514</v>
      </c>
      <c r="G1280">
        <f t="shared" si="1996"/>
        <v>0.5</v>
      </c>
      <c r="H1280">
        <f t="shared" si="2003"/>
        <v>-0.27451140899906579</v>
      </c>
      <c r="I1280">
        <f t="shared" si="2004"/>
        <v>-0.41790368068413508</v>
      </c>
      <c r="J1280">
        <f t="shared" si="1997"/>
        <v>0.49999999999999989</v>
      </c>
      <c r="K1280">
        <f t="shared" si="2005"/>
        <v>0.27451140899906584</v>
      </c>
      <c r="L1280">
        <f t="shared" si="2006"/>
        <v>0.41790368068413514</v>
      </c>
      <c r="N1280">
        <v>56.7</v>
      </c>
      <c r="O1280">
        <f t="shared" si="1992"/>
        <v>72.76901009924029</v>
      </c>
      <c r="P1280">
        <f t="shared" si="1993"/>
        <v>17.230989900759702</v>
      </c>
      <c r="R1280">
        <f t="shared" si="2007"/>
        <v>4.9099338303846825</v>
      </c>
      <c r="T1280">
        <f t="shared" si="1998"/>
        <v>17.213568939411999</v>
      </c>
      <c r="V1280">
        <f t="shared" si="2008"/>
        <v>0</v>
      </c>
    </row>
    <row r="1281" spans="1:22" x14ac:dyDescent="0.2">
      <c r="A1281">
        <f t="shared" si="1994"/>
        <v>0.5</v>
      </c>
      <c r="B1281">
        <f t="shared" si="1999"/>
        <v>0.27378161174627508</v>
      </c>
      <c r="C1281">
        <f t="shared" si="2000"/>
        <v>0.41838215672948076</v>
      </c>
      <c r="D1281">
        <f t="shared" si="1995"/>
        <v>-0.49999999999999989</v>
      </c>
      <c r="E1281">
        <f t="shared" si="2001"/>
        <v>0.27378161174627513</v>
      </c>
      <c r="F1281">
        <f t="shared" si="2002"/>
        <v>0.41838215672948081</v>
      </c>
      <c r="G1281">
        <f t="shared" si="1996"/>
        <v>0.5</v>
      </c>
      <c r="H1281">
        <f t="shared" si="2003"/>
        <v>-0.27378161174627508</v>
      </c>
      <c r="I1281">
        <f t="shared" si="2004"/>
        <v>-0.41838215672948076</v>
      </c>
      <c r="J1281">
        <f t="shared" si="1997"/>
        <v>0.49999999999999989</v>
      </c>
      <c r="K1281">
        <f t="shared" si="2005"/>
        <v>0.27378161174627513</v>
      </c>
      <c r="L1281">
        <f t="shared" si="2006"/>
        <v>0.41838215672948081</v>
      </c>
      <c r="N1281">
        <v>56.8</v>
      </c>
      <c r="O1281">
        <f t="shared" si="1992"/>
        <v>72.792194456278608</v>
      </c>
      <c r="P1281">
        <f t="shared" si="1993"/>
        <v>17.207805543721385</v>
      </c>
      <c r="R1281">
        <f t="shared" si="2007"/>
        <v>4.9177880452326015</v>
      </c>
      <c r="T1281">
        <f t="shared" si="1998"/>
        <v>17.190384582373682</v>
      </c>
      <c r="V1281">
        <f t="shared" si="2008"/>
        <v>0</v>
      </c>
    </row>
    <row r="1282" spans="1:22" x14ac:dyDescent="0.2">
      <c r="A1282">
        <f t="shared" si="1994"/>
        <v>0.5</v>
      </c>
      <c r="B1282">
        <f t="shared" si="1999"/>
        <v>0.27305098050721449</v>
      </c>
      <c r="C1282">
        <f t="shared" si="2000"/>
        <v>0.41885935831021931</v>
      </c>
      <c r="D1282">
        <f t="shared" si="1995"/>
        <v>-0.49999999999999989</v>
      </c>
      <c r="E1282">
        <f t="shared" si="2001"/>
        <v>0.27305098050721455</v>
      </c>
      <c r="F1282">
        <f t="shared" si="2002"/>
        <v>0.41885935831021942</v>
      </c>
      <c r="G1282">
        <f t="shared" si="1996"/>
        <v>0.5</v>
      </c>
      <c r="H1282">
        <f t="shared" si="2003"/>
        <v>-0.27305098050721449</v>
      </c>
      <c r="I1282">
        <f t="shared" si="2004"/>
        <v>-0.41885935831021931</v>
      </c>
      <c r="J1282">
        <f t="shared" si="1997"/>
        <v>0.49999999999999989</v>
      </c>
      <c r="K1282">
        <f t="shared" si="2005"/>
        <v>0.27305098050721455</v>
      </c>
      <c r="L1282">
        <f t="shared" si="2006"/>
        <v>0.41885935831021942</v>
      </c>
      <c r="N1282">
        <v>56.9</v>
      </c>
      <c r="O1282">
        <f t="shared" si="1992"/>
        <v>72.815428437074033</v>
      </c>
      <c r="P1282">
        <f t="shared" si="1993"/>
        <v>17.18457156292596</v>
      </c>
      <c r="R1282">
        <f t="shared" si="2007"/>
        <v>4.9256297522006207</v>
      </c>
      <c r="T1282">
        <f t="shared" si="1998"/>
        <v>17.167150601578257</v>
      </c>
      <c r="V1282">
        <f t="shared" si="2008"/>
        <v>0</v>
      </c>
    </row>
    <row r="1283" spans="1:22" x14ac:dyDescent="0.2">
      <c r="A1283">
        <f t="shared" si="1994"/>
        <v>0.5</v>
      </c>
      <c r="B1283">
        <f t="shared" si="1999"/>
        <v>0.27231951750751349</v>
      </c>
      <c r="C1283">
        <f t="shared" si="2000"/>
        <v>0.41933528397271191</v>
      </c>
      <c r="D1283">
        <f t="shared" si="1995"/>
        <v>-0.49999999999999989</v>
      </c>
      <c r="E1283">
        <f t="shared" si="2001"/>
        <v>0.27231951750751354</v>
      </c>
      <c r="F1283">
        <f t="shared" si="2002"/>
        <v>0.41933528397271203</v>
      </c>
      <c r="G1283">
        <f t="shared" si="1996"/>
        <v>0.5</v>
      </c>
      <c r="H1283">
        <f t="shared" si="2003"/>
        <v>-0.27231951750751349</v>
      </c>
      <c r="I1283">
        <f t="shared" si="2004"/>
        <v>-0.41933528397271191</v>
      </c>
      <c r="J1283">
        <f t="shared" si="1997"/>
        <v>0.49999999999999989</v>
      </c>
      <c r="K1283">
        <f t="shared" si="2005"/>
        <v>0.27231951750751354</v>
      </c>
      <c r="L1283">
        <f t="shared" si="2006"/>
        <v>0.41933528397271203</v>
      </c>
      <c r="N1283">
        <v>57</v>
      </c>
      <c r="O1283">
        <f t="shared" si="1992"/>
        <v>72.8387119802602</v>
      </c>
      <c r="P1283">
        <f t="shared" si="1993"/>
        <v>17.161288019739807</v>
      </c>
      <c r="R1283">
        <f t="shared" si="2007"/>
        <v>4.9334589359125935</v>
      </c>
      <c r="T1283">
        <f t="shared" si="1998"/>
        <v>17.143867058392104</v>
      </c>
      <c r="V1283">
        <f t="shared" si="2008"/>
        <v>0</v>
      </c>
    </row>
    <row r="1284" spans="1:22" x14ac:dyDescent="0.2">
      <c r="A1284">
        <f t="shared" si="1994"/>
        <v>0.5</v>
      </c>
      <c r="B1284">
        <f t="shared" si="1999"/>
        <v>0.27158722497533527</v>
      </c>
      <c r="C1284">
        <f t="shared" si="2000"/>
        <v>0.41980993226720648</v>
      </c>
      <c r="D1284">
        <f t="shared" si="1995"/>
        <v>-0.49999999999999989</v>
      </c>
      <c r="E1284">
        <f t="shared" si="2001"/>
        <v>0.27158722497533533</v>
      </c>
      <c r="F1284">
        <f t="shared" si="2002"/>
        <v>0.41980993226720653</v>
      </c>
      <c r="G1284">
        <f t="shared" si="1996"/>
        <v>0.5</v>
      </c>
      <c r="H1284">
        <f t="shared" si="2003"/>
        <v>-0.27158722497533527</v>
      </c>
      <c r="I1284">
        <f t="shared" si="2004"/>
        <v>-0.41980993226720648</v>
      </c>
      <c r="J1284">
        <f t="shared" si="1997"/>
        <v>0.49999999999999989</v>
      </c>
      <c r="K1284">
        <f t="shared" si="2005"/>
        <v>0.27158722497533533</v>
      </c>
      <c r="L1284">
        <f t="shared" si="2006"/>
        <v>0.41980993226720653</v>
      </c>
      <c r="N1284">
        <v>57.1</v>
      </c>
      <c r="O1284">
        <f t="shared" si="1992"/>
        <v>72.86204502436884</v>
      </c>
      <c r="P1284">
        <f t="shared" si="1993"/>
        <v>17.13795497563115</v>
      </c>
      <c r="R1284">
        <f t="shared" si="2007"/>
        <v>4.9412755810217952</v>
      </c>
      <c r="T1284">
        <f t="shared" si="1998"/>
        <v>17.120534014283447</v>
      </c>
      <c r="V1284">
        <f t="shared" si="2008"/>
        <v>0</v>
      </c>
    </row>
    <row r="1285" spans="1:22" x14ac:dyDescent="0.2">
      <c r="A1285">
        <f t="shared" si="1994"/>
        <v>0.5</v>
      </c>
      <c r="B1285">
        <f t="shared" si="1999"/>
        <v>0.27085410514136987</v>
      </c>
      <c r="C1285">
        <f t="shared" si="2000"/>
        <v>0.42028330174784201</v>
      </c>
      <c r="D1285">
        <f t="shared" si="1995"/>
        <v>-0.49999999999999989</v>
      </c>
      <c r="E1285">
        <f t="shared" si="2001"/>
        <v>0.27085410514136993</v>
      </c>
      <c r="F1285">
        <f t="shared" si="2002"/>
        <v>0.42028330174784212</v>
      </c>
      <c r="G1285">
        <f t="shared" si="1996"/>
        <v>0.5</v>
      </c>
      <c r="H1285">
        <f t="shared" si="2003"/>
        <v>-0.27085410514136987</v>
      </c>
      <c r="I1285">
        <f t="shared" si="2004"/>
        <v>-0.42028330174784201</v>
      </c>
      <c r="J1285">
        <f t="shared" si="1997"/>
        <v>0.49999999999999989</v>
      </c>
      <c r="K1285">
        <f t="shared" si="2005"/>
        <v>0.27085410514136993</v>
      </c>
      <c r="L1285">
        <f t="shared" si="2006"/>
        <v>0.42028330174784212</v>
      </c>
      <c r="N1285">
        <v>57.2</v>
      </c>
      <c r="O1285">
        <f t="shared" si="1992"/>
        <v>72.885427507830144</v>
      </c>
      <c r="P1285">
        <f t="shared" si="1993"/>
        <v>17.114572492169859</v>
      </c>
      <c r="R1285">
        <f t="shared" si="2007"/>
        <v>4.9490796722108215</v>
      </c>
      <c r="T1285">
        <f t="shared" si="1998"/>
        <v>17.097151530822156</v>
      </c>
      <c r="V1285">
        <f t="shared" si="2008"/>
        <v>0</v>
      </c>
    </row>
    <row r="1286" spans="1:22" x14ac:dyDescent="0.2">
      <c r="A1286">
        <f t="shared" si="1994"/>
        <v>0.5</v>
      </c>
      <c r="B1286">
        <f t="shared" si="1999"/>
        <v>0.27012016023882751</v>
      </c>
      <c r="C1286">
        <f t="shared" si="2000"/>
        <v>0.42075539097265297</v>
      </c>
      <c r="D1286">
        <f t="shared" si="1995"/>
        <v>-0.49999999999999989</v>
      </c>
      <c r="E1286">
        <f t="shared" si="2001"/>
        <v>0.27012016023882757</v>
      </c>
      <c r="F1286">
        <f t="shared" si="2002"/>
        <v>0.42075539097265302</v>
      </c>
      <c r="G1286">
        <f t="shared" si="1996"/>
        <v>0.5</v>
      </c>
      <c r="H1286">
        <f t="shared" si="2003"/>
        <v>-0.27012016023882751</v>
      </c>
      <c r="I1286">
        <f t="shared" si="2004"/>
        <v>-0.42075539097265297</v>
      </c>
      <c r="J1286">
        <f t="shared" si="1997"/>
        <v>0.49999999999999989</v>
      </c>
      <c r="K1286">
        <f t="shared" si="2005"/>
        <v>0.27012016023882757</v>
      </c>
      <c r="L1286">
        <f t="shared" si="2006"/>
        <v>0.42075539097265302</v>
      </c>
      <c r="N1286">
        <v>57.3</v>
      </c>
      <c r="O1286">
        <f t="shared" si="1992"/>
        <v>72.908859368972685</v>
      </c>
      <c r="P1286">
        <f t="shared" si="1993"/>
        <v>17.091140631027326</v>
      </c>
      <c r="R1286">
        <f t="shared" si="2007"/>
        <v>4.9568711941915371</v>
      </c>
      <c r="T1286">
        <f t="shared" si="1998"/>
        <v>17.073719669679623</v>
      </c>
      <c r="V1286">
        <f t="shared" si="2008"/>
        <v>0</v>
      </c>
    </row>
    <row r="1287" spans="1:22" x14ac:dyDescent="0.2">
      <c r="A1287">
        <f t="shared" si="1994"/>
        <v>0.5</v>
      </c>
      <c r="B1287">
        <f t="shared" si="1999"/>
        <v>0.26938539250343146</v>
      </c>
      <c r="C1287">
        <f t="shared" si="2000"/>
        <v>0.42122619850357373</v>
      </c>
      <c r="D1287">
        <f t="shared" si="1995"/>
        <v>-0.49999999999999989</v>
      </c>
      <c r="E1287">
        <f t="shared" si="2001"/>
        <v>0.26938539250343152</v>
      </c>
      <c r="F1287">
        <f t="shared" si="2002"/>
        <v>0.42122619850357379</v>
      </c>
      <c r="G1287">
        <f t="shared" si="1996"/>
        <v>0.5</v>
      </c>
      <c r="H1287">
        <f t="shared" si="2003"/>
        <v>-0.26938539250343146</v>
      </c>
      <c r="I1287">
        <f t="shared" si="2004"/>
        <v>-0.42122619850357373</v>
      </c>
      <c r="J1287">
        <f t="shared" si="1997"/>
        <v>0.49999999999999989</v>
      </c>
      <c r="K1287">
        <f t="shared" si="2005"/>
        <v>0.26938539250343152</v>
      </c>
      <c r="L1287">
        <f t="shared" si="2006"/>
        <v>0.42122619850357379</v>
      </c>
      <c r="N1287">
        <v>57.4</v>
      </c>
      <c r="O1287">
        <f t="shared" si="1992"/>
        <v>72.932340546023738</v>
      </c>
      <c r="P1287">
        <f t="shared" si="1993"/>
        <v>17.067659453976241</v>
      </c>
      <c r="R1287">
        <f t="shared" si="2007"/>
        <v>4.9646501317048326</v>
      </c>
      <c r="T1287">
        <f t="shared" si="1998"/>
        <v>17.050238492628537</v>
      </c>
      <c r="V1287">
        <f t="shared" si="2008"/>
        <v>0</v>
      </c>
    </row>
    <row r="1288" spans="1:22" x14ac:dyDescent="0.2">
      <c r="A1288">
        <f t="shared" si="1994"/>
        <v>0.5</v>
      </c>
      <c r="B1288">
        <f t="shared" si="1999"/>
        <v>0.26864980417341189</v>
      </c>
      <c r="C1288">
        <f t="shared" si="2000"/>
        <v>0.4216957229064428</v>
      </c>
      <c r="D1288">
        <f t="shared" si="1995"/>
        <v>-0.49999999999999989</v>
      </c>
      <c r="E1288">
        <f t="shared" si="2001"/>
        <v>0.26864980417341194</v>
      </c>
      <c r="F1288">
        <f t="shared" si="2002"/>
        <v>0.42169572290644286</v>
      </c>
      <c r="G1288">
        <f t="shared" si="1996"/>
        <v>0.5</v>
      </c>
      <c r="H1288">
        <f t="shared" si="2003"/>
        <v>-0.26864980417341189</v>
      </c>
      <c r="I1288">
        <f t="shared" si="2004"/>
        <v>-0.4216957229064428</v>
      </c>
      <c r="J1288">
        <f t="shared" si="1997"/>
        <v>0.49999999999999989</v>
      </c>
      <c r="K1288">
        <f t="shared" si="2005"/>
        <v>0.26864980417341194</v>
      </c>
      <c r="L1288">
        <f t="shared" si="2006"/>
        <v>0.42169572290644286</v>
      </c>
      <c r="N1288">
        <v>57.5</v>
      </c>
      <c r="O1288">
        <f t="shared" si="1992"/>
        <v>72.95587097710947</v>
      </c>
      <c r="P1288">
        <f t="shared" si="1993"/>
        <v>17.044129022890527</v>
      </c>
      <c r="R1288">
        <f t="shared" si="2007"/>
        <v>4.9724164695205815</v>
      </c>
      <c r="T1288">
        <f t="shared" si="1998"/>
        <v>17.026708061542823</v>
      </c>
      <c r="V1288">
        <f t="shared" si="2008"/>
        <v>0</v>
      </c>
    </row>
    <row r="1289" spans="1:22" x14ac:dyDescent="0.2">
      <c r="A1289">
        <f t="shared" si="1994"/>
        <v>0.5</v>
      </c>
      <c r="B1289">
        <f t="shared" si="1999"/>
        <v>0.26791339748949822</v>
      </c>
      <c r="C1289">
        <f t="shared" si="2000"/>
        <v>0.42216396275100748</v>
      </c>
      <c r="D1289">
        <f t="shared" si="1995"/>
        <v>-0.49999999999999989</v>
      </c>
      <c r="E1289">
        <f t="shared" si="2001"/>
        <v>0.26791339748949827</v>
      </c>
      <c r="F1289">
        <f t="shared" si="2002"/>
        <v>0.42216396275100759</v>
      </c>
      <c r="G1289">
        <f t="shared" si="1996"/>
        <v>0.5</v>
      </c>
      <c r="H1289">
        <f t="shared" si="2003"/>
        <v>-0.26791339748949822</v>
      </c>
      <c r="I1289">
        <f t="shared" si="2004"/>
        <v>-0.42216396275100748</v>
      </c>
      <c r="J1289">
        <f t="shared" si="1997"/>
        <v>0.49999999999999989</v>
      </c>
      <c r="K1289">
        <f t="shared" si="2005"/>
        <v>0.26791339748949827</v>
      </c>
      <c r="L1289">
        <f t="shared" si="2006"/>
        <v>0.42216396275100759</v>
      </c>
      <c r="N1289">
        <v>57.6</v>
      </c>
      <c r="O1289">
        <f t="shared" ref="O1289:O1352" si="2009">(DEGREES(ACOS(((-(((SUMPRODUCT(G1289:I1289,$I$8:$K$8))*(SUMPRODUCT(G1289:I1289,$I$10:$K$10))-(SUMPRODUCT(J1289:L1289,$I$8:$K$8))*(SUMPRODUCT(J1289:L1289,$I$10:$K$10)))-((SUMPRODUCT(A1289:C1289,$I$8:$K$8))*(SUMPRODUCT(A1289:C1289,$I$10:$K$10))-(SUMPRODUCT(D1289:F1289,$I$8:$K$8))*(SUMPRODUCT(D1289:F1289,$I$10:$K$10))))*(((SUMPRODUCT(G1289:I1289,$I$8:$K$8))*(SUMPRODUCT(G1289:I1289,$I$10:$K$10))+(SUMPRODUCT(J1289:L1289,$I$8:$K$8))*(SUMPRODUCT(J1289:L1289,$I$10:$K$10)))-((SUMPRODUCT(A1289:C1289,$I$8:$K$8))*(SUMPRODUCT(A1289:C1289,$I$10:$K$10))+(SUMPRODUCT(D1289:F1289,$I$8:$K$8))*(SUMPRODUCT(D1289:F1289,$I$10:$K$10)))))-((((SUMPRODUCT(A1289:C1289,$I$8:$K$8))*(SUMPRODUCT(D1289:F1289,$I$10:$K$10))+(SUMPRODUCT(A1289:C1289,$I$10:$K$10))*(SUMPRODUCT(D1289:F1289,$I$8:$K$8)))-((SUMPRODUCT(G1289:I1289,$I$8:$K$8))*(SUMPRODUCT(J1289:L1289,$I$10:$K$10))+(SUMPRODUCT(G1289:I1289,$I$10:$K$10))*(SUMPRODUCT(J1289:L1289,$I$8:$K$8))))*(SQRT(((((SUMPRODUCT(G1289:I1289,$I$8:$K$8))*(SUMPRODUCT(G1289:I1289,$I$10:$K$10))-(SUMPRODUCT(J1289:L1289,$I$8:$K$8))*(SUMPRODUCT(J1289:L1289,$I$10:$K$10)))-((SUMPRODUCT(A1289:C1289,$I$8:$K$8))*(SUMPRODUCT(A1289:C1289,$I$10:$K$10))-(SUMPRODUCT(D1289:F1289,$I$8:$K$8))*(SUMPRODUCT(D1289:F1289,$I$10:$K$10))))^2)+((((SUMPRODUCT(A1289:C1289,$I$8:$K$8))*(SUMPRODUCT(D1289:F1289,$I$10:$K$10))+(SUMPRODUCT(A1289:C1289,$I$10:$K$10))*(SUMPRODUCT(D1289:F1289,$I$8:$K$8)))-((SUMPRODUCT(G1289:I1289,$I$8:$K$8))*(SUMPRODUCT(J1289:L1289,$I$10:$K$10))+(SUMPRODUCT(G1289:I1289,$I$10:$K$10))*(SUMPRODUCT(J1289:L1289,$I$8:$K$8))))^2)-((((SUMPRODUCT(G1289:I1289,$I$8:$K$8))*(SUMPRODUCT(G1289:I1289,$I$10:$K$10))+(SUMPRODUCT(J1289:L1289,$I$8:$K$8))*(SUMPRODUCT(J1289:L1289,$I$10:$K$10)))-((SUMPRODUCT(A1289:C1289,$I$8:$K$8))*(SUMPRODUCT(A1289:C1289,$I$10:$K$10))+(SUMPRODUCT(D1289:F1289,$I$8:$K$8))*(SUMPRODUCT(D1289:F1289,$I$10:$K$10))))^2)))))/(((((SUMPRODUCT(G1289:I1289,$I$8:$K$8))*(SUMPRODUCT(G1289:I1289,$I$10:$K$10))-(SUMPRODUCT(J1289:L1289,$I$8:$K$8))*(SUMPRODUCT(J1289:L1289,$I$10:$K$10)))-((SUMPRODUCT(A1289:C1289,$I$8:$K$8))*(SUMPRODUCT(A1289:C1289,$I$10:$K$10))-(SUMPRODUCT(D1289:F1289,$I$8:$K$8))*(SUMPRODUCT(D1289:F1289,$I$10:$K$10))))^2)+((((SUMPRODUCT(A1289:C1289,$I$8:$K$8))*(SUMPRODUCT(D1289:F1289,$I$10:$K$10))+(SUMPRODUCT(A1289:C1289,$I$10:$K$10))*(SUMPRODUCT(D1289:F1289,$I$8:$K$8)))-((SUMPRODUCT(G1289:I1289,$I$8:$K$8))*(SUMPRODUCT(J1289:L1289,$I$10:$K$10))+(SUMPRODUCT(G1289:I1289,$I$10:$K$10))*(SUMPRODUCT(J1289:L1289,$I$8:$K$8))))^2)))))/2</f>
        <v>72.979450600254978</v>
      </c>
      <c r="P1289">
        <f t="shared" ref="P1289:P1352" si="2010">(DEGREES(ACOS(((-(((SUMPRODUCT(G1289:I1289,$I$8:$K$8))*(SUMPRODUCT(G1289:I1289,$I$10:$K$10))-(SUMPRODUCT(J1289:L1289,$I$8:$K$8))*(SUMPRODUCT(J1289:L1289,$I$10:$K$10)))-((SUMPRODUCT(A1289:C1289,$I$8:$K$8))*(SUMPRODUCT(A1289:C1289,$I$10:$K$10))-(SUMPRODUCT(D1289:F1289,$I$8:$K$8))*(SUMPRODUCT(D1289:F1289,$I$10:$K$10))))*(((SUMPRODUCT(G1289:I1289,$I$8:$K$8))*(SUMPRODUCT(G1289:I1289,$I$10:$K$10))+(SUMPRODUCT(J1289:L1289,$I$8:$K$8))*(SUMPRODUCT(J1289:L1289,$I$10:$K$10)))-((SUMPRODUCT(A1289:C1289,$I$8:$K$8))*(SUMPRODUCT(A1289:C1289,$I$10:$K$10))+(SUMPRODUCT(D1289:F1289,$I$8:$K$8))*(SUMPRODUCT(D1289:F1289,$I$10:$K$10)))))+((((SUMPRODUCT(A1289:C1289,$I$8:$K$8))*(SUMPRODUCT(D1289:F1289,$I$10:$K$10))+(SUMPRODUCT(A1289:C1289,$I$10:$K$10))*(SUMPRODUCT(D1289:F1289,$I$8:$K$8)))-((SUMPRODUCT(G1289:I1289,$I$8:$K$8))*(SUMPRODUCT(J1289:L1289,$I$10:$K$10))+(SUMPRODUCT(G1289:I1289,$I$10:$K$10))*(SUMPRODUCT(J1289:L1289,$I$8:$K$8))))*(SQRT(((((SUMPRODUCT(G1289:I1289,$I$8:$K$8))*(SUMPRODUCT(G1289:I1289,$I$10:$K$10))-(SUMPRODUCT(J1289:L1289,$I$8:$K$8))*(SUMPRODUCT(J1289:L1289,$I$10:$K$10)))-((SUMPRODUCT(A1289:C1289,$I$8:$K$8))*(SUMPRODUCT(A1289:C1289,$I$10:$K$10))-(SUMPRODUCT(D1289:F1289,$I$8:$K$8))*(SUMPRODUCT(D1289:F1289,$I$10:$K$10))))^2)+((((SUMPRODUCT(A1289:C1289,$I$8:$K$8))*(SUMPRODUCT(D1289:F1289,$I$10:$K$10))+(SUMPRODUCT(A1289:C1289,$I$10:$K$10))*(SUMPRODUCT(D1289:F1289,$I$8:$K$8)))-((SUMPRODUCT(G1289:I1289,$I$8:$K$8))*(SUMPRODUCT(J1289:L1289,$I$10:$K$10))+(SUMPRODUCT(G1289:I1289,$I$10:$K$10))*(SUMPRODUCT(J1289:L1289,$I$8:$K$8))))^2)-((((SUMPRODUCT(G1289:I1289,$I$8:$K$8))*(SUMPRODUCT(G1289:I1289,$I$10:$K$10))+(SUMPRODUCT(J1289:L1289,$I$8:$K$8))*(SUMPRODUCT(J1289:L1289,$I$10:$K$10)))-((SUMPRODUCT(A1289:C1289,$I$8:$K$8))*(SUMPRODUCT(A1289:C1289,$I$10:$K$10))+(SUMPRODUCT(D1289:F1289,$I$8:$K$8))*(SUMPRODUCT(D1289:F1289,$I$10:$K$10))))^2)))))/(((((SUMPRODUCT(G1289:I1289,$I$8:$K$8))*(SUMPRODUCT(G1289:I1289,$I$10:$K$10))-(SUMPRODUCT(J1289:L1289,$I$8:$K$8))*(SUMPRODUCT(J1289:L1289,$I$10:$K$10)))-((SUMPRODUCT(A1289:C1289,$I$8:$K$8))*(SUMPRODUCT(A1289:C1289,$I$10:$K$10))-(SUMPRODUCT(D1289:F1289,$I$8:$K$8))*(SUMPRODUCT(D1289:F1289,$I$10:$K$10))))^2)+((((SUMPRODUCT(A1289:C1289,$I$8:$K$8))*(SUMPRODUCT(D1289:F1289,$I$10:$K$10))+(SUMPRODUCT(A1289:C1289,$I$10:$K$10))*(SUMPRODUCT(D1289:F1289,$I$8:$K$8)))-((SUMPRODUCT(G1289:I1289,$I$8:$K$8))*(SUMPRODUCT(J1289:L1289,$I$10:$K$10))+(SUMPRODUCT(G1289:I1289,$I$10:$K$10))*(SUMPRODUCT(J1289:L1289,$I$8:$K$8))))^2)))))/2</f>
        <v>17.020549399745018</v>
      </c>
      <c r="R1289">
        <f t="shared" si="2007"/>
        <v>4.980170192437452</v>
      </c>
      <c r="T1289">
        <f t="shared" si="1998"/>
        <v>17.003128438397315</v>
      </c>
      <c r="V1289">
        <f t="shared" si="2008"/>
        <v>0</v>
      </c>
    </row>
    <row r="1290" spans="1:22" x14ac:dyDescent="0.2">
      <c r="A1290">
        <f t="shared" ref="A1290:A1353" si="2011">(1/(SQRT(2)))*(COS(RADIANS(45)))</f>
        <v>0.5</v>
      </c>
      <c r="B1290">
        <f t="shared" si="1999"/>
        <v>0.26717617469491317</v>
      </c>
      <c r="C1290">
        <f t="shared" si="2000"/>
        <v>0.422630916610928</v>
      </c>
      <c r="D1290">
        <f t="shared" ref="D1290:D1353" si="2012">(-((1/(SQRT(2)))*(SIN(RADIANS(45)))))</f>
        <v>-0.49999999999999989</v>
      </c>
      <c r="E1290">
        <f t="shared" si="2001"/>
        <v>0.26717617469491323</v>
      </c>
      <c r="F1290">
        <f t="shared" si="2002"/>
        <v>0.42263091661092805</v>
      </c>
      <c r="G1290">
        <f t="shared" ref="G1290:G1353" si="2013">(1/(SQRT(2)))*(COS(RADIANS(-45)))</f>
        <v>0.5</v>
      </c>
      <c r="H1290">
        <f t="shared" si="2003"/>
        <v>-0.26717617469491317</v>
      </c>
      <c r="I1290">
        <f t="shared" si="2004"/>
        <v>-0.422630916610928</v>
      </c>
      <c r="J1290">
        <f t="shared" ref="J1290:J1353" si="2014">(-((1/(SQRT(2)))*(SIN(RADIANS(-45)))))</f>
        <v>0.49999999999999989</v>
      </c>
      <c r="K1290">
        <f t="shared" si="2005"/>
        <v>0.26717617469491323</v>
      </c>
      <c r="L1290">
        <f t="shared" si="2006"/>
        <v>0.42263091661092805</v>
      </c>
      <c r="N1290">
        <v>57.7</v>
      </c>
      <c r="O1290">
        <f t="shared" si="2009"/>
        <v>73.003079353384535</v>
      </c>
      <c r="P1290">
        <f t="shared" si="2010"/>
        <v>16.996920646615447</v>
      </c>
      <c r="R1290">
        <f t="shared" si="2007"/>
        <v>4.9879112852827596</v>
      </c>
      <c r="T1290">
        <f t="shared" ref="T1290:T1353" si="2015">(P1290-$V$2516)</f>
        <v>16.979499685267744</v>
      </c>
      <c r="V1290">
        <f t="shared" si="2008"/>
        <v>0</v>
      </c>
    </row>
    <row r="1291" spans="1:22" x14ac:dyDescent="0.2">
      <c r="A1291">
        <f t="shared" si="2011"/>
        <v>0.5</v>
      </c>
      <c r="B1291">
        <f t="shared" si="1999"/>
        <v>0.26643813803536504</v>
      </c>
      <c r="C1291">
        <f t="shared" si="2000"/>
        <v>0.42309658306378184</v>
      </c>
      <c r="D1291">
        <f t="shared" si="2012"/>
        <v>-0.49999999999999989</v>
      </c>
      <c r="E1291">
        <f t="shared" si="2001"/>
        <v>0.26643813803536509</v>
      </c>
      <c r="F1291">
        <f t="shared" si="2002"/>
        <v>0.42309658306378189</v>
      </c>
      <c r="G1291">
        <f t="shared" si="2013"/>
        <v>0.5</v>
      </c>
      <c r="H1291">
        <f t="shared" si="2003"/>
        <v>-0.26643813803536504</v>
      </c>
      <c r="I1291">
        <f t="shared" si="2004"/>
        <v>-0.42309658306378184</v>
      </c>
      <c r="J1291">
        <f t="shared" si="2014"/>
        <v>0.49999999999999989</v>
      </c>
      <c r="K1291">
        <f t="shared" si="2005"/>
        <v>0.26643813803536509</v>
      </c>
      <c r="L1291">
        <f t="shared" si="2006"/>
        <v>0.42309658306378189</v>
      </c>
      <c r="N1291">
        <v>57.8</v>
      </c>
      <c r="O1291">
        <f t="shared" si="2009"/>
        <v>73.026757174321816</v>
      </c>
      <c r="P1291">
        <f t="shared" si="2010"/>
        <v>16.973242825678184</v>
      </c>
      <c r="R1291">
        <f t="shared" si="2007"/>
        <v>4.995639732912359</v>
      </c>
      <c r="T1291">
        <f t="shared" si="2015"/>
        <v>16.955821864330481</v>
      </c>
      <c r="V1291">
        <f t="shared" si="2008"/>
        <v>0</v>
      </c>
    </row>
    <row r="1292" spans="1:22" x14ac:dyDescent="0.2">
      <c r="A1292">
        <f t="shared" si="2011"/>
        <v>0.5</v>
      </c>
      <c r="B1292">
        <f t="shared" ref="B1292:B1355" si="2016">((1/(SQRT(2)))*(COS(RADIANS(N1292))))*(SIN(RADIANS(45)))</f>
        <v>0.26569928975904139</v>
      </c>
      <c r="C1292">
        <f t="shared" ref="C1292:C1355" si="2017">((1/(SQRT(2)))*(SIN(RADIANS(N1292))))*(SIN(RADIANS(45)))</f>
        <v>0.42356096069106847</v>
      </c>
      <c r="D1292">
        <f t="shared" si="2012"/>
        <v>-0.49999999999999989</v>
      </c>
      <c r="E1292">
        <f t="shared" ref="E1292:E1355" si="2018">((1/(SQRT(2)))*(COS(RADIANS(N1292))))*(COS(RADIANS(45)))</f>
        <v>0.26569928975904145</v>
      </c>
      <c r="F1292">
        <f t="shared" ref="F1292:F1355" si="2019">(((1/(SQRT(2)))*(SIN(RADIANS(N1292))))*(COS(RADIANS(45))))</f>
        <v>0.42356096069106858</v>
      </c>
      <c r="G1292">
        <f t="shared" si="2013"/>
        <v>0.5</v>
      </c>
      <c r="H1292">
        <f t="shared" ref="H1292:H1355" si="2020">((1/(SQRT(2)))*(COS(RADIANS(N1292))))*(SIN(RADIANS(-45)))</f>
        <v>-0.26569928975904139</v>
      </c>
      <c r="I1292">
        <f t="shared" ref="I1292:I1355" si="2021">((1/(SQRT(2)))*(SIN(RADIANS(N1292))))*(SIN(RADIANS(-45)))</f>
        <v>-0.42356096069106847</v>
      </c>
      <c r="J1292">
        <f t="shared" si="2014"/>
        <v>0.49999999999999989</v>
      </c>
      <c r="K1292">
        <f t="shared" ref="K1292:K1355" si="2022">((1/(SQRT(2)))*(COS(RADIANS(N1292))))*(COS(RADIANS(-45)))</f>
        <v>0.26569928975904145</v>
      </c>
      <c r="L1292">
        <f t="shared" ref="L1292:L1355" si="2023">(((1/(SQRT(2)))*(SIN(RADIANS(N1292))))*(COS(RADIANS(-45))))</f>
        <v>0.42356096069106858</v>
      </c>
      <c r="N1292">
        <v>57.9</v>
      </c>
      <c r="O1292">
        <f t="shared" si="2009"/>
        <v>73.050484000789979</v>
      </c>
      <c r="P1292">
        <f t="shared" si="2010"/>
        <v>16.949515999210021</v>
      </c>
      <c r="R1292">
        <f t="shared" ref="R1292:R1355" si="2024">P1292-P1472</f>
        <v>5.0033555202104001</v>
      </c>
      <c r="T1292">
        <f t="shared" si="2015"/>
        <v>16.932095037862318</v>
      </c>
      <c r="V1292">
        <f t="shared" ref="V1292:V1355" si="2025">IF(T1292=0,N1292,0)</f>
        <v>0</v>
      </c>
    </row>
    <row r="1293" spans="1:22" x14ac:dyDescent="0.2">
      <c r="A1293">
        <f t="shared" si="2011"/>
        <v>0.5</v>
      </c>
      <c r="B1293">
        <f t="shared" si="2016"/>
        <v>0.26495963211660239</v>
      </c>
      <c r="C1293">
        <f t="shared" si="2017"/>
        <v>0.42402404807821287</v>
      </c>
      <c r="D1293">
        <f t="shared" si="2012"/>
        <v>-0.49999999999999989</v>
      </c>
      <c r="E1293">
        <f t="shared" si="2018"/>
        <v>0.26495963211660245</v>
      </c>
      <c r="F1293">
        <f t="shared" si="2019"/>
        <v>0.42402404807821292</v>
      </c>
      <c r="G1293">
        <f t="shared" si="2013"/>
        <v>0.5</v>
      </c>
      <c r="H1293">
        <f t="shared" si="2020"/>
        <v>-0.26495963211660239</v>
      </c>
      <c r="I1293">
        <f t="shared" si="2021"/>
        <v>-0.42402404807821287</v>
      </c>
      <c r="J1293">
        <f t="shared" si="2014"/>
        <v>0.49999999999999989</v>
      </c>
      <c r="K1293">
        <f t="shared" si="2022"/>
        <v>0.26495963211660245</v>
      </c>
      <c r="L1293">
        <f t="shared" si="2023"/>
        <v>0.42402404807821292</v>
      </c>
      <c r="N1293">
        <v>58</v>
      </c>
      <c r="O1293">
        <f t="shared" si="2009"/>
        <v>73.074259770411842</v>
      </c>
      <c r="P1293">
        <f t="shared" si="2010"/>
        <v>16.925740229588158</v>
      </c>
      <c r="R1293">
        <f t="shared" si="2024"/>
        <v>5.0110586320893198</v>
      </c>
      <c r="T1293">
        <f t="shared" si="2015"/>
        <v>16.908319268240454</v>
      </c>
      <c r="V1293">
        <f t="shared" si="2025"/>
        <v>0</v>
      </c>
    </row>
    <row r="1294" spans="1:22" x14ac:dyDescent="0.2">
      <c r="A1294">
        <f t="shared" si="2011"/>
        <v>0.5</v>
      </c>
      <c r="B1294">
        <f t="shared" si="2016"/>
        <v>0.26421916736117351</v>
      </c>
      <c r="C1294">
        <f t="shared" si="2017"/>
        <v>0.42448584381457066</v>
      </c>
      <c r="D1294">
        <f t="shared" si="2012"/>
        <v>-0.49999999999999989</v>
      </c>
      <c r="E1294">
        <f t="shared" si="2018"/>
        <v>0.26421916736117357</v>
      </c>
      <c r="F1294">
        <f t="shared" si="2019"/>
        <v>0.42448584381457077</v>
      </c>
      <c r="G1294">
        <f t="shared" si="2013"/>
        <v>0.5</v>
      </c>
      <c r="H1294">
        <f t="shared" si="2020"/>
        <v>-0.26421916736117351</v>
      </c>
      <c r="I1294">
        <f t="shared" si="2021"/>
        <v>-0.42448584381457066</v>
      </c>
      <c r="J1294">
        <f t="shared" si="2014"/>
        <v>0.49999999999999989</v>
      </c>
      <c r="K1294">
        <f t="shared" si="2022"/>
        <v>0.26421916736117357</v>
      </c>
      <c r="L1294">
        <f t="shared" si="2023"/>
        <v>0.42448584381457077</v>
      </c>
      <c r="N1294">
        <v>58.1</v>
      </c>
      <c r="O1294">
        <f t="shared" si="2009"/>
        <v>73.098084420710137</v>
      </c>
      <c r="P1294">
        <f t="shared" si="2010"/>
        <v>16.901915579289863</v>
      </c>
      <c r="R1294">
        <f t="shared" si="2024"/>
        <v>5.0187490534895076</v>
      </c>
      <c r="T1294">
        <f t="shared" si="2015"/>
        <v>16.88449461794216</v>
      </c>
      <c r="V1294">
        <f t="shared" si="2025"/>
        <v>0</v>
      </c>
    </row>
    <row r="1295" spans="1:22" x14ac:dyDescent="0.2">
      <c r="A1295">
        <f t="shared" si="2011"/>
        <v>0.5</v>
      </c>
      <c r="B1295">
        <f t="shared" si="2016"/>
        <v>0.26347789774833869</v>
      </c>
      <c r="C1295">
        <f t="shared" si="2017"/>
        <v>0.42494634649343194</v>
      </c>
      <c r="D1295">
        <f t="shared" si="2012"/>
        <v>-0.49999999999999989</v>
      </c>
      <c r="E1295">
        <f t="shared" si="2018"/>
        <v>0.26347789774833874</v>
      </c>
      <c r="F1295">
        <f t="shared" si="2019"/>
        <v>0.42494634649343205</v>
      </c>
      <c r="G1295">
        <f t="shared" si="2013"/>
        <v>0.5</v>
      </c>
      <c r="H1295">
        <f t="shared" si="2020"/>
        <v>-0.26347789774833869</v>
      </c>
      <c r="I1295">
        <f t="shared" si="2021"/>
        <v>-0.42494634649343194</v>
      </c>
      <c r="J1295">
        <f t="shared" si="2014"/>
        <v>0.49999999999999989</v>
      </c>
      <c r="K1295">
        <f t="shared" si="2022"/>
        <v>0.26347789774833874</v>
      </c>
      <c r="L1295">
        <f t="shared" si="2023"/>
        <v>0.42494634649343205</v>
      </c>
      <c r="N1295">
        <v>58.2</v>
      </c>
      <c r="O1295">
        <f t="shared" si="2009"/>
        <v>73.121957889107634</v>
      </c>
      <c r="P1295">
        <f t="shared" si="2010"/>
        <v>16.87804211089237</v>
      </c>
      <c r="R1295">
        <f t="shared" si="2024"/>
        <v>5.0264267693792668</v>
      </c>
      <c r="T1295">
        <f t="shared" si="2015"/>
        <v>16.860621149544667</v>
      </c>
      <c r="V1295">
        <f t="shared" si="2025"/>
        <v>0</v>
      </c>
    </row>
    <row r="1296" spans="1:22" x14ac:dyDescent="0.2">
      <c r="A1296">
        <f t="shared" si="2011"/>
        <v>0.5</v>
      </c>
      <c r="B1296">
        <f t="shared" si="2016"/>
        <v>0.26273582553613384</v>
      </c>
      <c r="C1296">
        <f t="shared" si="2017"/>
        <v>0.42540555471202551</v>
      </c>
      <c r="D1296">
        <f t="shared" si="2012"/>
        <v>-0.49999999999999989</v>
      </c>
      <c r="E1296">
        <f t="shared" si="2018"/>
        <v>0.26273582553613389</v>
      </c>
      <c r="F1296">
        <f t="shared" si="2019"/>
        <v>0.42540555471202562</v>
      </c>
      <c r="G1296">
        <f t="shared" si="2013"/>
        <v>0.5</v>
      </c>
      <c r="H1296">
        <f t="shared" si="2020"/>
        <v>-0.26273582553613384</v>
      </c>
      <c r="I1296">
        <f t="shared" si="2021"/>
        <v>-0.42540555471202551</v>
      </c>
      <c r="J1296">
        <f t="shared" si="2014"/>
        <v>0.49999999999999989</v>
      </c>
      <c r="K1296">
        <f t="shared" si="2022"/>
        <v>0.26273582553613389</v>
      </c>
      <c r="L1296">
        <f t="shared" si="2023"/>
        <v>0.42540555471202562</v>
      </c>
      <c r="N1296">
        <v>58.3</v>
      </c>
      <c r="O1296">
        <f t="shared" si="2009"/>
        <v>73.145880112927273</v>
      </c>
      <c r="P1296">
        <f t="shared" si="2010"/>
        <v>16.85411988707272</v>
      </c>
      <c r="R1296">
        <f t="shared" si="2024"/>
        <v>5.0340917647546313</v>
      </c>
      <c r="T1296">
        <f t="shared" si="2015"/>
        <v>16.836698925725017</v>
      </c>
      <c r="V1296">
        <f t="shared" si="2025"/>
        <v>0</v>
      </c>
    </row>
    <row r="1297" spans="1:22" x14ac:dyDescent="0.2">
      <c r="A1297">
        <f t="shared" si="2011"/>
        <v>0.5</v>
      </c>
      <c r="B1297">
        <f t="shared" si="2016"/>
        <v>0.2619929529850395</v>
      </c>
      <c r="C1297">
        <f t="shared" si="2017"/>
        <v>0.42586346707152378</v>
      </c>
      <c r="D1297">
        <f t="shared" si="2012"/>
        <v>-0.49999999999999989</v>
      </c>
      <c r="E1297">
        <f t="shared" si="2018"/>
        <v>0.26199295298503955</v>
      </c>
      <c r="F1297">
        <f t="shared" si="2019"/>
        <v>0.42586346707152384</v>
      </c>
      <c r="G1297">
        <f t="shared" si="2013"/>
        <v>0.5</v>
      </c>
      <c r="H1297">
        <f t="shared" si="2020"/>
        <v>-0.2619929529850395</v>
      </c>
      <c r="I1297">
        <f t="shared" si="2021"/>
        <v>-0.42586346707152378</v>
      </c>
      <c r="J1297">
        <f t="shared" si="2014"/>
        <v>0.49999999999999989</v>
      </c>
      <c r="K1297">
        <f t="shared" si="2022"/>
        <v>0.26199295298503955</v>
      </c>
      <c r="L1297">
        <f t="shared" si="2023"/>
        <v>0.42586346707152384</v>
      </c>
      <c r="N1297">
        <v>58.4</v>
      </c>
      <c r="O1297">
        <f t="shared" si="2009"/>
        <v>73.169851029392447</v>
      </c>
      <c r="P1297">
        <f t="shared" si="2010"/>
        <v>16.830148970607546</v>
      </c>
      <c r="R1297">
        <f t="shared" si="2024"/>
        <v>5.0417440246391187</v>
      </c>
      <c r="T1297">
        <f t="shared" si="2015"/>
        <v>16.812728009259843</v>
      </c>
      <c r="V1297">
        <f t="shared" si="2025"/>
        <v>0</v>
      </c>
    </row>
    <row r="1298" spans="1:22" x14ac:dyDescent="0.2">
      <c r="A1298">
        <f t="shared" si="2011"/>
        <v>0.5</v>
      </c>
      <c r="B1298">
        <f t="shared" si="2016"/>
        <v>0.2612492823579744</v>
      </c>
      <c r="C1298">
        <f t="shared" si="2017"/>
        <v>0.42632008217704603</v>
      </c>
      <c r="D1298">
        <f t="shared" si="2012"/>
        <v>-0.49999999999999989</v>
      </c>
      <c r="E1298">
        <f t="shared" si="2018"/>
        <v>0.26124928235797445</v>
      </c>
      <c r="F1298">
        <f t="shared" si="2019"/>
        <v>0.42632008217704609</v>
      </c>
      <c r="G1298">
        <f t="shared" si="2013"/>
        <v>0.5</v>
      </c>
      <c r="H1298">
        <f t="shared" si="2020"/>
        <v>-0.2612492823579744</v>
      </c>
      <c r="I1298">
        <f t="shared" si="2021"/>
        <v>-0.42632008217704603</v>
      </c>
      <c r="J1298">
        <f t="shared" si="2014"/>
        <v>0.49999999999999989</v>
      </c>
      <c r="K1298">
        <f t="shared" si="2022"/>
        <v>0.26124928235797445</v>
      </c>
      <c r="L1298">
        <f t="shared" si="2023"/>
        <v>0.42632008217704609</v>
      </c>
      <c r="N1298">
        <v>58.5</v>
      </c>
      <c r="O1298">
        <f t="shared" si="2009"/>
        <v>73.193870575627102</v>
      </c>
      <c r="P1298">
        <f t="shared" si="2010"/>
        <v>16.806129424372902</v>
      </c>
      <c r="R1298">
        <f t="shared" si="2024"/>
        <v>5.0493835340836259</v>
      </c>
      <c r="T1298">
        <f t="shared" si="2015"/>
        <v>16.788708463025198</v>
      </c>
      <c r="V1298">
        <f t="shared" si="2025"/>
        <v>0</v>
      </c>
    </row>
    <row r="1299" spans="1:22" x14ac:dyDescent="0.2">
      <c r="A1299">
        <f t="shared" si="2011"/>
        <v>0.5</v>
      </c>
      <c r="B1299">
        <f t="shared" si="2016"/>
        <v>0.26050481592028807</v>
      </c>
      <c r="C1299">
        <f t="shared" si="2017"/>
        <v>0.42677539863766362</v>
      </c>
      <c r="D1299">
        <f t="shared" si="2012"/>
        <v>-0.49999999999999989</v>
      </c>
      <c r="E1299">
        <f t="shared" si="2018"/>
        <v>0.26050481592028812</v>
      </c>
      <c r="F1299">
        <f t="shared" si="2019"/>
        <v>0.42677539863766367</v>
      </c>
      <c r="G1299">
        <f t="shared" si="2013"/>
        <v>0.5</v>
      </c>
      <c r="H1299">
        <f t="shared" si="2020"/>
        <v>-0.26050481592028807</v>
      </c>
      <c r="I1299">
        <f t="shared" si="2021"/>
        <v>-0.42677539863766362</v>
      </c>
      <c r="J1299">
        <f t="shared" si="2014"/>
        <v>0.49999999999999989</v>
      </c>
      <c r="K1299">
        <f t="shared" si="2022"/>
        <v>0.26050481592028812</v>
      </c>
      <c r="L1299">
        <f t="shared" si="2023"/>
        <v>0.42677539863766367</v>
      </c>
      <c r="N1299">
        <v>58.6</v>
      </c>
      <c r="O1299">
        <f t="shared" si="2009"/>
        <v>73.217938688655906</v>
      </c>
      <c r="P1299">
        <f t="shared" si="2010"/>
        <v>16.782061311344108</v>
      </c>
      <c r="R1299">
        <f t="shared" si="2024"/>
        <v>5.0570102781662474</v>
      </c>
      <c r="T1299">
        <f t="shared" si="2015"/>
        <v>16.764640349996405</v>
      </c>
      <c r="V1299">
        <f t="shared" si="2025"/>
        <v>0</v>
      </c>
    </row>
    <row r="1300" spans="1:22" x14ac:dyDescent="0.2">
      <c r="A1300">
        <f t="shared" si="2011"/>
        <v>0.5</v>
      </c>
      <c r="B1300">
        <f t="shared" si="2016"/>
        <v>0.25975955593975464</v>
      </c>
      <c r="C1300">
        <f t="shared" si="2017"/>
        <v>0.42722941506640366</v>
      </c>
      <c r="D1300">
        <f t="shared" si="2012"/>
        <v>-0.49999999999999989</v>
      </c>
      <c r="E1300">
        <f t="shared" si="2018"/>
        <v>0.25975955593975469</v>
      </c>
      <c r="F1300">
        <f t="shared" si="2019"/>
        <v>0.42722941506640372</v>
      </c>
      <c r="G1300">
        <f t="shared" si="2013"/>
        <v>0.5</v>
      </c>
      <c r="H1300">
        <f t="shared" si="2020"/>
        <v>-0.25975955593975464</v>
      </c>
      <c r="I1300">
        <f t="shared" si="2021"/>
        <v>-0.42722941506640366</v>
      </c>
      <c r="J1300">
        <f t="shared" si="2014"/>
        <v>0.49999999999999989</v>
      </c>
      <c r="K1300">
        <f t="shared" si="2022"/>
        <v>0.25975955593975469</v>
      </c>
      <c r="L1300">
        <f t="shared" si="2023"/>
        <v>0.42722941506640372</v>
      </c>
      <c r="N1300">
        <v>58.7</v>
      </c>
      <c r="O1300">
        <f t="shared" si="2009"/>
        <v>73.242055305404463</v>
      </c>
      <c r="P1300">
        <f t="shared" si="2010"/>
        <v>16.757944694595537</v>
      </c>
      <c r="R1300">
        <f t="shared" si="2024"/>
        <v>5.0646242419920249</v>
      </c>
      <c r="T1300">
        <f t="shared" si="2015"/>
        <v>16.740523733247834</v>
      </c>
      <c r="V1300">
        <f t="shared" si="2025"/>
        <v>0</v>
      </c>
    </row>
    <row r="1301" spans="1:22" x14ac:dyDescent="0.2">
      <c r="A1301">
        <f t="shared" si="2011"/>
        <v>0.5</v>
      </c>
      <c r="B1301">
        <f t="shared" si="2016"/>
        <v>0.25901350468656509</v>
      </c>
      <c r="C1301">
        <f t="shared" si="2017"/>
        <v>0.42768213008025319</v>
      </c>
      <c r="D1301">
        <f t="shared" si="2012"/>
        <v>-0.49999999999999989</v>
      </c>
      <c r="E1301">
        <f t="shared" si="2018"/>
        <v>0.25901350468656514</v>
      </c>
      <c r="F1301">
        <f t="shared" si="2019"/>
        <v>0.4276821300802533</v>
      </c>
      <c r="G1301">
        <f t="shared" si="2013"/>
        <v>0.5</v>
      </c>
      <c r="H1301">
        <f t="shared" si="2020"/>
        <v>-0.25901350468656509</v>
      </c>
      <c r="I1301">
        <f t="shared" si="2021"/>
        <v>-0.42768213008025319</v>
      </c>
      <c r="J1301">
        <f t="shared" si="2014"/>
        <v>0.49999999999999989</v>
      </c>
      <c r="K1301">
        <f t="shared" si="2022"/>
        <v>0.25901350468656514</v>
      </c>
      <c r="L1301">
        <f t="shared" si="2023"/>
        <v>0.4276821300802533</v>
      </c>
      <c r="N1301">
        <v>58.8</v>
      </c>
      <c r="O1301">
        <f t="shared" si="2009"/>
        <v>73.266220362699556</v>
      </c>
      <c r="P1301">
        <f t="shared" si="2010"/>
        <v>16.733779637300465</v>
      </c>
      <c r="R1301">
        <f t="shared" si="2024"/>
        <v>5.0722254106928339</v>
      </c>
      <c r="T1301">
        <f t="shared" si="2015"/>
        <v>16.716358675952762</v>
      </c>
      <c r="V1301">
        <f t="shared" si="2025"/>
        <v>0</v>
      </c>
    </row>
    <row r="1302" spans="1:22" x14ac:dyDescent="0.2">
      <c r="A1302">
        <f t="shared" si="2011"/>
        <v>0.5</v>
      </c>
      <c r="B1302">
        <f t="shared" si="2016"/>
        <v>0.25826666443332091</v>
      </c>
      <c r="C1302">
        <f t="shared" si="2017"/>
        <v>0.42813354230016404</v>
      </c>
      <c r="D1302">
        <f t="shared" si="2012"/>
        <v>-0.49999999999999989</v>
      </c>
      <c r="E1302">
        <f t="shared" si="2018"/>
        <v>0.25826666443332097</v>
      </c>
      <c r="F1302">
        <f t="shared" si="2019"/>
        <v>0.42813354230016409</v>
      </c>
      <c r="G1302">
        <f t="shared" si="2013"/>
        <v>0.5</v>
      </c>
      <c r="H1302">
        <f t="shared" si="2020"/>
        <v>-0.25826666443332091</v>
      </c>
      <c r="I1302">
        <f t="shared" si="2021"/>
        <v>-0.42813354230016404</v>
      </c>
      <c r="J1302">
        <f t="shared" si="2014"/>
        <v>0.49999999999999989</v>
      </c>
      <c r="K1302">
        <f t="shared" si="2022"/>
        <v>0.25826666443332097</v>
      </c>
      <c r="L1302">
        <f t="shared" si="2023"/>
        <v>0.42813354230016409</v>
      </c>
      <c r="N1302">
        <v>58.9</v>
      </c>
      <c r="O1302">
        <f t="shared" si="2009"/>
        <v>73.290433797269145</v>
      </c>
      <c r="P1302">
        <f t="shared" si="2010"/>
        <v>16.709566202730848</v>
      </c>
      <c r="R1302">
        <f t="shared" si="2024"/>
        <v>5.0798137694271404</v>
      </c>
      <c r="T1302">
        <f t="shared" si="2015"/>
        <v>16.692145241383145</v>
      </c>
      <c r="V1302">
        <f t="shared" si="2025"/>
        <v>0</v>
      </c>
    </row>
    <row r="1303" spans="1:22" x14ac:dyDescent="0.2">
      <c r="A1303">
        <f t="shared" si="2011"/>
        <v>0.5</v>
      </c>
      <c r="B1303">
        <f t="shared" si="2016"/>
        <v>0.25751903745502708</v>
      </c>
      <c r="C1303">
        <f t="shared" si="2017"/>
        <v>0.42858365035105611</v>
      </c>
      <c r="D1303">
        <f t="shared" si="2012"/>
        <v>-0.49999999999999989</v>
      </c>
      <c r="E1303">
        <f t="shared" si="2018"/>
        <v>0.25751903745502708</v>
      </c>
      <c r="F1303">
        <f t="shared" si="2019"/>
        <v>0.42858365035105617</v>
      </c>
      <c r="G1303">
        <f t="shared" si="2013"/>
        <v>0.5</v>
      </c>
      <c r="H1303">
        <f t="shared" si="2020"/>
        <v>-0.25751903745502708</v>
      </c>
      <c r="I1303">
        <f t="shared" si="2021"/>
        <v>-0.42858365035105611</v>
      </c>
      <c r="J1303">
        <f t="shared" si="2014"/>
        <v>0.49999999999999989</v>
      </c>
      <c r="K1303">
        <f t="shared" si="2022"/>
        <v>0.25751903745502708</v>
      </c>
      <c r="L1303">
        <f t="shared" si="2023"/>
        <v>0.42858365035105617</v>
      </c>
      <c r="N1303">
        <v>59</v>
      </c>
      <c r="O1303">
        <f t="shared" si="2009"/>
        <v>73.314695545742808</v>
      </c>
      <c r="P1303">
        <f t="shared" si="2010"/>
        <v>16.685304454257189</v>
      </c>
      <c r="R1303">
        <f t="shared" si="2024"/>
        <v>5.087389303379819</v>
      </c>
      <c r="T1303">
        <f t="shared" si="2015"/>
        <v>16.667883492909485</v>
      </c>
      <c r="V1303">
        <f t="shared" si="2025"/>
        <v>0</v>
      </c>
    </row>
    <row r="1304" spans="1:22" x14ac:dyDescent="0.2">
      <c r="A1304">
        <f t="shared" si="2011"/>
        <v>0.5</v>
      </c>
      <c r="B1304">
        <f t="shared" si="2016"/>
        <v>0.25677062602908501</v>
      </c>
      <c r="C1304">
        <f t="shared" si="2017"/>
        <v>0.42903245286182218</v>
      </c>
      <c r="D1304">
        <f t="shared" si="2012"/>
        <v>-0.49999999999999989</v>
      </c>
      <c r="E1304">
        <f t="shared" si="2018"/>
        <v>0.25677062602908507</v>
      </c>
      <c r="F1304">
        <f t="shared" si="2019"/>
        <v>0.42903245286182223</v>
      </c>
      <c r="G1304">
        <f t="shared" si="2013"/>
        <v>0.5</v>
      </c>
      <c r="H1304">
        <f t="shared" si="2020"/>
        <v>-0.25677062602908501</v>
      </c>
      <c r="I1304">
        <f t="shared" si="2021"/>
        <v>-0.42903245286182218</v>
      </c>
      <c r="J1304">
        <f t="shared" si="2014"/>
        <v>0.49999999999999989</v>
      </c>
      <c r="K1304">
        <f t="shared" si="2022"/>
        <v>0.25677062602908507</v>
      </c>
      <c r="L1304">
        <f t="shared" si="2023"/>
        <v>0.42903245286182223</v>
      </c>
      <c r="N1304">
        <v>59.1</v>
      </c>
      <c r="O1304">
        <f t="shared" si="2009"/>
        <v>73.339005544651641</v>
      </c>
      <c r="P1304">
        <f t="shared" si="2010"/>
        <v>16.660994455348348</v>
      </c>
      <c r="R1304">
        <f t="shared" si="2024"/>
        <v>5.0949519977620188</v>
      </c>
      <c r="T1304">
        <f t="shared" si="2015"/>
        <v>16.643573494000645</v>
      </c>
      <c r="V1304">
        <f t="shared" si="2025"/>
        <v>0</v>
      </c>
    </row>
    <row r="1305" spans="1:22" x14ac:dyDescent="0.2">
      <c r="A1305">
        <f t="shared" si="2011"/>
        <v>0.5</v>
      </c>
      <c r="B1305">
        <f t="shared" si="2016"/>
        <v>0.25602143243528569</v>
      </c>
      <c r="C1305">
        <f t="shared" si="2017"/>
        <v>0.42947994846533216</v>
      </c>
      <c r="D1305">
        <f t="shared" si="2012"/>
        <v>-0.49999999999999989</v>
      </c>
      <c r="E1305">
        <f t="shared" si="2018"/>
        <v>0.25602143243528575</v>
      </c>
      <c r="F1305">
        <f t="shared" si="2019"/>
        <v>0.42947994846533222</v>
      </c>
      <c r="G1305">
        <f t="shared" si="2013"/>
        <v>0.5</v>
      </c>
      <c r="H1305">
        <f t="shared" si="2020"/>
        <v>-0.25602143243528569</v>
      </c>
      <c r="I1305">
        <f t="shared" si="2021"/>
        <v>-0.42947994846533216</v>
      </c>
      <c r="J1305">
        <f t="shared" si="2014"/>
        <v>0.49999999999999989</v>
      </c>
      <c r="K1305">
        <f t="shared" si="2022"/>
        <v>0.25602143243528575</v>
      </c>
      <c r="L1305">
        <f t="shared" si="2023"/>
        <v>0.42947994846533222</v>
      </c>
      <c r="N1305">
        <v>59.2</v>
      </c>
      <c r="O1305">
        <f t="shared" si="2009"/>
        <v>73.363363730428688</v>
      </c>
      <c r="P1305">
        <f t="shared" si="2010"/>
        <v>16.636636269571305</v>
      </c>
      <c r="R1305">
        <f t="shared" si="2024"/>
        <v>5.1025018378108289</v>
      </c>
      <c r="T1305">
        <f t="shared" si="2015"/>
        <v>16.619215308223602</v>
      </c>
      <c r="V1305">
        <f t="shared" si="2025"/>
        <v>0</v>
      </c>
    </row>
    <row r="1306" spans="1:22" x14ac:dyDescent="0.2">
      <c r="A1306">
        <f t="shared" si="2011"/>
        <v>0.5</v>
      </c>
      <c r="B1306">
        <f t="shared" si="2016"/>
        <v>0.25527145895580283</v>
      </c>
      <c r="C1306">
        <f t="shared" si="2017"/>
        <v>0.42992613579843664</v>
      </c>
      <c r="D1306">
        <f t="shared" si="2012"/>
        <v>-0.49999999999999989</v>
      </c>
      <c r="E1306">
        <f t="shared" si="2018"/>
        <v>0.25527145895580289</v>
      </c>
      <c r="F1306">
        <f t="shared" si="2019"/>
        <v>0.42992613579843669</v>
      </c>
      <c r="G1306">
        <f t="shared" si="2013"/>
        <v>0.5</v>
      </c>
      <c r="H1306">
        <f t="shared" si="2020"/>
        <v>-0.25527145895580283</v>
      </c>
      <c r="I1306">
        <f t="shared" si="2021"/>
        <v>-0.42992613579843664</v>
      </c>
      <c r="J1306">
        <f t="shared" si="2014"/>
        <v>0.49999999999999989</v>
      </c>
      <c r="K1306">
        <f t="shared" si="2022"/>
        <v>0.25527145895580289</v>
      </c>
      <c r="L1306">
        <f t="shared" si="2023"/>
        <v>0.42992613579843669</v>
      </c>
      <c r="N1306">
        <v>59.3</v>
      </c>
      <c r="O1306">
        <f t="shared" si="2009"/>
        <v>73.387770039408963</v>
      </c>
      <c r="P1306">
        <f t="shared" si="2010"/>
        <v>16.612229960591037</v>
      </c>
      <c r="R1306">
        <f t="shared" si="2024"/>
        <v>5.1100388087891453</v>
      </c>
      <c r="T1306">
        <f t="shared" si="2015"/>
        <v>16.594808999243334</v>
      </c>
      <c r="V1306">
        <f t="shared" si="2025"/>
        <v>0</v>
      </c>
    </row>
    <row r="1307" spans="1:22" x14ac:dyDescent="0.2">
      <c r="A1307">
        <f t="shared" si="2011"/>
        <v>0.5</v>
      </c>
      <c r="B1307">
        <f t="shared" si="2016"/>
        <v>0.25452070787518566</v>
      </c>
      <c r="C1307">
        <f t="shared" si="2017"/>
        <v>0.43037101350197171</v>
      </c>
      <c r="D1307">
        <f t="shared" si="2012"/>
        <v>-0.49999999999999989</v>
      </c>
      <c r="E1307">
        <f t="shared" si="2018"/>
        <v>0.25452070787518571</v>
      </c>
      <c r="F1307">
        <f t="shared" si="2019"/>
        <v>0.43037101350197177</v>
      </c>
      <c r="G1307">
        <f t="shared" si="2013"/>
        <v>0.5</v>
      </c>
      <c r="H1307">
        <f t="shared" si="2020"/>
        <v>-0.25452070787518566</v>
      </c>
      <c r="I1307">
        <f t="shared" si="2021"/>
        <v>-0.43037101350197171</v>
      </c>
      <c r="J1307">
        <f t="shared" si="2014"/>
        <v>0.49999999999999989</v>
      </c>
      <c r="K1307">
        <f t="shared" si="2022"/>
        <v>0.25452070787518571</v>
      </c>
      <c r="L1307">
        <f t="shared" si="2023"/>
        <v>0.43037101350197177</v>
      </c>
      <c r="N1307">
        <v>59.4</v>
      </c>
      <c r="O1307">
        <f t="shared" si="2009"/>
        <v>73.412224407829711</v>
      </c>
      <c r="P1307">
        <f t="shared" si="2010"/>
        <v>16.587775592170289</v>
      </c>
      <c r="R1307">
        <f t="shared" si="2024"/>
        <v>5.1175628959854773</v>
      </c>
      <c r="T1307">
        <f t="shared" si="2015"/>
        <v>16.570354630822585</v>
      </c>
      <c r="V1307">
        <f t="shared" si="2025"/>
        <v>0</v>
      </c>
    </row>
    <row r="1308" spans="1:22" x14ac:dyDescent="0.2">
      <c r="A1308">
        <f t="shared" si="2011"/>
        <v>0.5</v>
      </c>
      <c r="B1308">
        <f t="shared" si="2016"/>
        <v>0.25376918148035205</v>
      </c>
      <c r="C1308">
        <f t="shared" si="2017"/>
        <v>0.4308145802207628</v>
      </c>
      <c r="D1308">
        <f t="shared" si="2012"/>
        <v>-0.49999999999999989</v>
      </c>
      <c r="E1308">
        <f t="shared" si="2018"/>
        <v>0.2537691814803521</v>
      </c>
      <c r="F1308">
        <f t="shared" si="2019"/>
        <v>0.43081458022076285</v>
      </c>
      <c r="G1308">
        <f t="shared" si="2013"/>
        <v>0.5</v>
      </c>
      <c r="H1308">
        <f t="shared" si="2020"/>
        <v>-0.25376918148035205</v>
      </c>
      <c r="I1308">
        <f t="shared" si="2021"/>
        <v>-0.4308145802207628</v>
      </c>
      <c r="J1308">
        <f t="shared" si="2014"/>
        <v>0.49999999999999989</v>
      </c>
      <c r="K1308">
        <f t="shared" si="2022"/>
        <v>0.2537691814803521</v>
      </c>
      <c r="L1308">
        <f t="shared" si="2023"/>
        <v>0.43081458022076285</v>
      </c>
      <c r="N1308">
        <v>59.5</v>
      </c>
      <c r="O1308">
        <f t="shared" si="2009"/>
        <v>73.436726771830578</v>
      </c>
      <c r="P1308">
        <f t="shared" si="2010"/>
        <v>16.563273228169443</v>
      </c>
      <c r="R1308">
        <f t="shared" si="2024"/>
        <v>5.1250740847137255</v>
      </c>
      <c r="T1308">
        <f t="shared" si="2015"/>
        <v>16.54585226682174</v>
      </c>
      <c r="V1308">
        <f t="shared" si="2025"/>
        <v>0</v>
      </c>
    </row>
    <row r="1309" spans="1:22" x14ac:dyDescent="0.2">
      <c r="A1309">
        <f t="shared" si="2011"/>
        <v>0.5</v>
      </c>
      <c r="B1309">
        <f t="shared" si="2016"/>
        <v>0.25301688206058182</v>
      </c>
      <c r="C1309">
        <f t="shared" si="2017"/>
        <v>0.43125683460362868</v>
      </c>
      <c r="D1309">
        <f t="shared" si="2012"/>
        <v>-0.49999999999999989</v>
      </c>
      <c r="E1309">
        <f t="shared" si="2018"/>
        <v>0.25301688206058187</v>
      </c>
      <c r="F1309">
        <f t="shared" si="2019"/>
        <v>0.43125683460362874</v>
      </c>
      <c r="G1309">
        <f t="shared" si="2013"/>
        <v>0.5</v>
      </c>
      <c r="H1309">
        <f t="shared" si="2020"/>
        <v>-0.25301688206058182</v>
      </c>
      <c r="I1309">
        <f t="shared" si="2021"/>
        <v>-0.43125683460362868</v>
      </c>
      <c r="J1309">
        <f t="shared" si="2014"/>
        <v>0.49999999999999989</v>
      </c>
      <c r="K1309">
        <f t="shared" si="2022"/>
        <v>0.25301688206058187</v>
      </c>
      <c r="L1309">
        <f t="shared" si="2023"/>
        <v>0.43125683460362874</v>
      </c>
      <c r="N1309">
        <v>59.6</v>
      </c>
      <c r="O1309">
        <f t="shared" si="2009"/>
        <v>73.461277067453778</v>
      </c>
      <c r="P1309">
        <f t="shared" si="2010"/>
        <v>16.538722932546222</v>
      </c>
      <c r="R1309">
        <f t="shared" si="2024"/>
        <v>5.1325723603128814</v>
      </c>
      <c r="T1309">
        <f t="shared" si="2015"/>
        <v>16.521301971198518</v>
      </c>
      <c r="V1309">
        <f t="shared" si="2025"/>
        <v>0</v>
      </c>
    </row>
    <row r="1310" spans="1:22" x14ac:dyDescent="0.2">
      <c r="A1310">
        <f t="shared" si="2011"/>
        <v>0.5</v>
      </c>
      <c r="B1310">
        <f t="shared" si="2016"/>
        <v>0.25226381190750957</v>
      </c>
      <c r="C1310">
        <f t="shared" si="2017"/>
        <v>0.43169777530338577</v>
      </c>
      <c r="D1310">
        <f t="shared" si="2012"/>
        <v>-0.49999999999999989</v>
      </c>
      <c r="E1310">
        <f t="shared" si="2018"/>
        <v>0.25226381190750963</v>
      </c>
      <c r="F1310">
        <f t="shared" si="2019"/>
        <v>0.43169777530338582</v>
      </c>
      <c r="G1310">
        <f t="shared" si="2013"/>
        <v>0.5</v>
      </c>
      <c r="H1310">
        <f t="shared" si="2020"/>
        <v>-0.25226381190750957</v>
      </c>
      <c r="I1310">
        <f t="shared" si="2021"/>
        <v>-0.43169777530338577</v>
      </c>
      <c r="J1310">
        <f t="shared" si="2014"/>
        <v>0.49999999999999989</v>
      </c>
      <c r="K1310">
        <f t="shared" si="2022"/>
        <v>0.25226381190750963</v>
      </c>
      <c r="L1310">
        <f t="shared" si="2023"/>
        <v>0.43169777530338582</v>
      </c>
      <c r="N1310">
        <v>59.7</v>
      </c>
      <c r="O1310">
        <f t="shared" si="2009"/>
        <v>73.485875230644339</v>
      </c>
      <c r="P1310">
        <f t="shared" si="2010"/>
        <v>16.514124769355661</v>
      </c>
      <c r="R1310">
        <f t="shared" si="2024"/>
        <v>5.1400577081469105</v>
      </c>
      <c r="T1310">
        <f t="shared" si="2015"/>
        <v>16.496703808007958</v>
      </c>
      <c r="V1310">
        <f t="shared" si="2025"/>
        <v>0</v>
      </c>
    </row>
    <row r="1311" spans="1:22" x14ac:dyDescent="0.2">
      <c r="A1311">
        <f t="shared" si="2011"/>
        <v>0.5</v>
      </c>
      <c r="B1311">
        <f t="shared" si="2016"/>
        <v>0.25150997331511754</v>
      </c>
      <c r="C1311">
        <f t="shared" si="2017"/>
        <v>0.43213740097685227</v>
      </c>
      <c r="D1311">
        <f t="shared" si="2012"/>
        <v>-0.49999999999999989</v>
      </c>
      <c r="E1311">
        <f t="shared" si="2018"/>
        <v>0.2515099733151176</v>
      </c>
      <c r="F1311">
        <f t="shared" si="2019"/>
        <v>0.43213740097685233</v>
      </c>
      <c r="G1311">
        <f t="shared" si="2013"/>
        <v>0.5</v>
      </c>
      <c r="H1311">
        <f t="shared" si="2020"/>
        <v>-0.25150997331511754</v>
      </c>
      <c r="I1311">
        <f t="shared" si="2021"/>
        <v>-0.43213740097685227</v>
      </c>
      <c r="J1311">
        <f t="shared" si="2014"/>
        <v>0.49999999999999989</v>
      </c>
      <c r="K1311">
        <f t="shared" si="2022"/>
        <v>0.2515099733151176</v>
      </c>
      <c r="L1311">
        <f t="shared" si="2023"/>
        <v>0.43213740097685233</v>
      </c>
      <c r="N1311">
        <v>59.8</v>
      </c>
      <c r="O1311">
        <f t="shared" si="2009"/>
        <v>73.510521197250242</v>
      </c>
      <c r="P1311">
        <f t="shared" si="2010"/>
        <v>16.489478802749773</v>
      </c>
      <c r="R1311">
        <f t="shared" si="2024"/>
        <v>5.1475301136044411</v>
      </c>
      <c r="T1311">
        <f t="shared" si="2015"/>
        <v>16.472057841402069</v>
      </c>
      <c r="V1311">
        <f t="shared" si="2025"/>
        <v>0</v>
      </c>
    </row>
    <row r="1312" spans="1:22" x14ac:dyDescent="0.2">
      <c r="A1312">
        <f t="shared" si="2011"/>
        <v>0.5</v>
      </c>
      <c r="B1312">
        <f t="shared" si="2016"/>
        <v>0.25075536857972863</v>
      </c>
      <c r="C1312">
        <f t="shared" si="2017"/>
        <v>0.43257571028485214</v>
      </c>
      <c r="D1312">
        <f t="shared" si="2012"/>
        <v>-0.49999999999999989</v>
      </c>
      <c r="E1312">
        <f t="shared" si="2018"/>
        <v>0.25075536857972869</v>
      </c>
      <c r="F1312">
        <f t="shared" si="2019"/>
        <v>0.43257571028485226</v>
      </c>
      <c r="G1312">
        <f t="shared" si="2013"/>
        <v>0.5</v>
      </c>
      <c r="H1312">
        <f t="shared" si="2020"/>
        <v>-0.25075536857972863</v>
      </c>
      <c r="I1312">
        <f t="shared" si="2021"/>
        <v>-0.43257571028485214</v>
      </c>
      <c r="J1312">
        <f t="shared" si="2014"/>
        <v>0.49999999999999989</v>
      </c>
      <c r="K1312">
        <f t="shared" si="2022"/>
        <v>0.25075536857972869</v>
      </c>
      <c r="L1312">
        <f t="shared" si="2023"/>
        <v>0.43257571028485226</v>
      </c>
      <c r="N1312">
        <v>59.9</v>
      </c>
      <c r="O1312">
        <f t="shared" si="2009"/>
        <v>73.535214903022563</v>
      </c>
      <c r="P1312">
        <f t="shared" si="2010"/>
        <v>16.464785096977426</v>
      </c>
      <c r="R1312">
        <f t="shared" si="2024"/>
        <v>5.1549895620986099</v>
      </c>
      <c r="T1312">
        <f t="shared" si="2015"/>
        <v>16.447364135629723</v>
      </c>
      <c r="V1312">
        <f t="shared" si="2025"/>
        <v>0</v>
      </c>
    </row>
    <row r="1313" spans="1:22" x14ac:dyDescent="0.2">
      <c r="A1313">
        <f t="shared" si="2011"/>
        <v>0.5</v>
      </c>
      <c r="B1313">
        <f t="shared" si="2016"/>
        <v>0.25</v>
      </c>
      <c r="C1313">
        <f t="shared" si="2017"/>
        <v>0.43301270189221924</v>
      </c>
      <c r="D1313">
        <f t="shared" si="2012"/>
        <v>-0.49999999999999989</v>
      </c>
      <c r="E1313">
        <f t="shared" si="2018"/>
        <v>0.25000000000000006</v>
      </c>
      <c r="F1313">
        <f t="shared" si="2019"/>
        <v>0.4330127018922193</v>
      </c>
      <c r="G1313">
        <f t="shared" si="2013"/>
        <v>0.5</v>
      </c>
      <c r="H1313">
        <f t="shared" si="2020"/>
        <v>-0.25</v>
      </c>
      <c r="I1313">
        <f t="shared" si="2021"/>
        <v>-0.43301270189221924</v>
      </c>
      <c r="J1313">
        <f t="shared" si="2014"/>
        <v>0.49999999999999989</v>
      </c>
      <c r="K1313">
        <f t="shared" si="2022"/>
        <v>0.25000000000000006</v>
      </c>
      <c r="L1313">
        <f t="shared" si="2023"/>
        <v>0.4330127018922193</v>
      </c>
      <c r="N1313">
        <v>60</v>
      </c>
      <c r="O1313">
        <f t="shared" si="2009"/>
        <v>73.559956283615819</v>
      </c>
      <c r="P1313">
        <f t="shared" si="2010"/>
        <v>16.440043716384174</v>
      </c>
      <c r="R1313">
        <f t="shared" si="2024"/>
        <v>5.162436039066753</v>
      </c>
      <c r="T1313">
        <f t="shared" si="2015"/>
        <v>16.422622755036471</v>
      </c>
      <c r="V1313">
        <f t="shared" si="2025"/>
        <v>0</v>
      </c>
    </row>
    <row r="1314" spans="1:22" x14ac:dyDescent="0.2">
      <c r="A1314">
        <f t="shared" si="2011"/>
        <v>0.5</v>
      </c>
      <c r="B1314">
        <f t="shared" si="2016"/>
        <v>0.2492438698769151</v>
      </c>
      <c r="C1314">
        <f t="shared" si="2017"/>
        <v>0.43344837446780132</v>
      </c>
      <c r="D1314">
        <f t="shared" si="2012"/>
        <v>-0.49999999999999989</v>
      </c>
      <c r="E1314">
        <f t="shared" si="2018"/>
        <v>0.24924386987691513</v>
      </c>
      <c r="F1314">
        <f t="shared" si="2019"/>
        <v>0.43344837446780138</v>
      </c>
      <c r="G1314">
        <f t="shared" si="2013"/>
        <v>0.5</v>
      </c>
      <c r="H1314">
        <f t="shared" si="2020"/>
        <v>-0.2492438698769151</v>
      </c>
      <c r="I1314">
        <f t="shared" si="2021"/>
        <v>-0.43344837446780132</v>
      </c>
      <c r="J1314">
        <f t="shared" si="2014"/>
        <v>0.49999999999999989</v>
      </c>
      <c r="K1314">
        <f t="shared" si="2022"/>
        <v>0.24924386987691513</v>
      </c>
      <c r="L1314">
        <f t="shared" si="2023"/>
        <v>0.43344837446780138</v>
      </c>
      <c r="N1314">
        <v>60.1</v>
      </c>
      <c r="O1314">
        <f t="shared" si="2009"/>
        <v>73.584745274588002</v>
      </c>
      <c r="P1314">
        <f t="shared" si="2010"/>
        <v>16.415254725412002</v>
      </c>
      <c r="R1314">
        <f t="shared" si="2024"/>
        <v>5.1698695299701836</v>
      </c>
      <c r="T1314">
        <f t="shared" si="2015"/>
        <v>16.397833764064298</v>
      </c>
      <c r="V1314">
        <f t="shared" si="2025"/>
        <v>0</v>
      </c>
    </row>
    <row r="1315" spans="1:22" x14ac:dyDescent="0.2">
      <c r="A1315">
        <f t="shared" si="2011"/>
        <v>0.5</v>
      </c>
      <c r="B1315">
        <f t="shared" si="2016"/>
        <v>0.24848698051377757</v>
      </c>
      <c r="C1315">
        <f t="shared" si="2017"/>
        <v>0.4338827266844642</v>
      </c>
      <c r="D1315">
        <f t="shared" si="2012"/>
        <v>-0.49999999999999989</v>
      </c>
      <c r="E1315">
        <f t="shared" si="2018"/>
        <v>0.2484869805137776</v>
      </c>
      <c r="F1315">
        <f t="shared" si="2019"/>
        <v>0.43388272668446426</v>
      </c>
      <c r="G1315">
        <f t="shared" si="2013"/>
        <v>0.5</v>
      </c>
      <c r="H1315">
        <f t="shared" si="2020"/>
        <v>-0.24848698051377757</v>
      </c>
      <c r="I1315">
        <f t="shared" si="2021"/>
        <v>-0.4338827266844642</v>
      </c>
      <c r="J1315">
        <f t="shared" si="2014"/>
        <v>0.49999999999999989</v>
      </c>
      <c r="K1315">
        <f t="shared" si="2022"/>
        <v>0.2484869805137776</v>
      </c>
      <c r="L1315">
        <f t="shared" si="2023"/>
        <v>0.43388272668446426</v>
      </c>
      <c r="N1315">
        <v>60.2</v>
      </c>
      <c r="O1315">
        <f t="shared" si="2009"/>
        <v>73.609581811400801</v>
      </c>
      <c r="P1315">
        <f t="shared" si="2010"/>
        <v>16.390418188599202</v>
      </c>
      <c r="R1315">
        <f t="shared" si="2024"/>
        <v>5.1772900202940342</v>
      </c>
      <c r="T1315">
        <f t="shared" si="2015"/>
        <v>16.372997227251499</v>
      </c>
      <c r="V1315">
        <f t="shared" si="2025"/>
        <v>0</v>
      </c>
    </row>
    <row r="1316" spans="1:22" x14ac:dyDescent="0.2">
      <c r="A1316">
        <f t="shared" si="2011"/>
        <v>0.5</v>
      </c>
      <c r="B1316">
        <f t="shared" si="2016"/>
        <v>0.24772933421620372</v>
      </c>
      <c r="C1316">
        <f t="shared" si="2017"/>
        <v>0.43431575721909554</v>
      </c>
      <c r="D1316">
        <f t="shared" si="2012"/>
        <v>-0.49999999999999989</v>
      </c>
      <c r="E1316">
        <f t="shared" si="2018"/>
        <v>0.24772933421620374</v>
      </c>
      <c r="F1316">
        <f t="shared" si="2019"/>
        <v>0.4343157572190956</v>
      </c>
      <c r="G1316">
        <f t="shared" si="2013"/>
        <v>0.5</v>
      </c>
      <c r="H1316">
        <f t="shared" si="2020"/>
        <v>-0.24772933421620372</v>
      </c>
      <c r="I1316">
        <f t="shared" si="2021"/>
        <v>-0.43431575721909554</v>
      </c>
      <c r="J1316">
        <f t="shared" si="2014"/>
        <v>0.49999999999999989</v>
      </c>
      <c r="K1316">
        <f t="shared" si="2022"/>
        <v>0.24772933421620374</v>
      </c>
      <c r="L1316">
        <f t="shared" si="2023"/>
        <v>0.4343157572190956</v>
      </c>
      <c r="N1316">
        <v>60.3</v>
      </c>
      <c r="O1316">
        <f t="shared" si="2009"/>
        <v>73.634465829419895</v>
      </c>
      <c r="P1316">
        <f t="shared" si="2010"/>
        <v>16.365534170580109</v>
      </c>
      <c r="R1316">
        <f t="shared" si="2024"/>
        <v>5.1846974955468017</v>
      </c>
      <c r="T1316">
        <f t="shared" si="2015"/>
        <v>16.348113209232405</v>
      </c>
      <c r="V1316">
        <f t="shared" si="2025"/>
        <v>0</v>
      </c>
    </row>
    <row r="1317" spans="1:22" x14ac:dyDescent="0.2">
      <c r="A1317">
        <f t="shared" si="2011"/>
        <v>0.5</v>
      </c>
      <c r="B1317">
        <f t="shared" si="2016"/>
        <v>0.24697093329211547</v>
      </c>
      <c r="C1317">
        <f t="shared" si="2017"/>
        <v>0.43474746475260939</v>
      </c>
      <c r="D1317">
        <f t="shared" si="2012"/>
        <v>-0.49999999999999989</v>
      </c>
      <c r="E1317">
        <f t="shared" si="2018"/>
        <v>0.24697093329211553</v>
      </c>
      <c r="F1317">
        <f t="shared" si="2019"/>
        <v>0.43474746475260945</v>
      </c>
      <c r="G1317">
        <f t="shared" si="2013"/>
        <v>0.5</v>
      </c>
      <c r="H1317">
        <f t="shared" si="2020"/>
        <v>-0.24697093329211547</v>
      </c>
      <c r="I1317">
        <f t="shared" si="2021"/>
        <v>-0.43474746475260939</v>
      </c>
      <c r="J1317">
        <f t="shared" si="2014"/>
        <v>0.49999999999999989</v>
      </c>
      <c r="K1317">
        <f t="shared" si="2022"/>
        <v>0.24697093329211553</v>
      </c>
      <c r="L1317">
        <f t="shared" si="2023"/>
        <v>0.43474746475260945</v>
      </c>
      <c r="N1317">
        <v>60.4</v>
      </c>
      <c r="O1317">
        <f t="shared" si="2009"/>
        <v>73.659397263914997</v>
      </c>
      <c r="P1317">
        <f t="shared" si="2010"/>
        <v>16.340602736084989</v>
      </c>
      <c r="R1317">
        <f t="shared" si="2024"/>
        <v>5.1920919412603688</v>
      </c>
      <c r="T1317">
        <f t="shared" si="2015"/>
        <v>16.323181774737286</v>
      </c>
      <c r="V1317">
        <f t="shared" si="2025"/>
        <v>0</v>
      </c>
    </row>
    <row r="1318" spans="1:22" x14ac:dyDescent="0.2">
      <c r="A1318">
        <f t="shared" si="2011"/>
        <v>0.5</v>
      </c>
      <c r="B1318">
        <f t="shared" si="2016"/>
        <v>0.2462117800517335</v>
      </c>
      <c r="C1318">
        <f t="shared" si="2017"/>
        <v>0.43517784796994974</v>
      </c>
      <c r="D1318">
        <f t="shared" si="2012"/>
        <v>-0.49999999999999989</v>
      </c>
      <c r="E1318">
        <f t="shared" si="2018"/>
        <v>0.24621178005173353</v>
      </c>
      <c r="F1318">
        <f t="shared" si="2019"/>
        <v>0.43517784796994979</v>
      </c>
      <c r="G1318">
        <f t="shared" si="2013"/>
        <v>0.5</v>
      </c>
      <c r="H1318">
        <f t="shared" si="2020"/>
        <v>-0.2462117800517335</v>
      </c>
      <c r="I1318">
        <f t="shared" si="2021"/>
        <v>-0.43517784796994974</v>
      </c>
      <c r="J1318">
        <f t="shared" si="2014"/>
        <v>0.49999999999999989</v>
      </c>
      <c r="K1318">
        <f t="shared" si="2022"/>
        <v>0.24621178005173353</v>
      </c>
      <c r="L1318">
        <f t="shared" si="2023"/>
        <v>0.43517784796994979</v>
      </c>
      <c r="N1318">
        <v>60.5</v>
      </c>
      <c r="O1318">
        <f t="shared" si="2009"/>
        <v>73.684376050060223</v>
      </c>
      <c r="P1318">
        <f t="shared" si="2010"/>
        <v>16.315623949939784</v>
      </c>
      <c r="R1318">
        <f t="shared" si="2024"/>
        <v>5.1994733429895152</v>
      </c>
      <c r="T1318">
        <f t="shared" si="2015"/>
        <v>16.298202988592081</v>
      </c>
      <c r="V1318">
        <f t="shared" si="2025"/>
        <v>0</v>
      </c>
    </row>
    <row r="1319" spans="1:22" x14ac:dyDescent="0.2">
      <c r="A1319">
        <f t="shared" si="2011"/>
        <v>0.5</v>
      </c>
      <c r="B1319">
        <f t="shared" si="2016"/>
        <v>0.24545187680757044</v>
      </c>
      <c r="C1319">
        <f t="shared" si="2017"/>
        <v>0.43560690556009457</v>
      </c>
      <c r="D1319">
        <f t="shared" si="2012"/>
        <v>-0.49999999999999989</v>
      </c>
      <c r="E1319">
        <f t="shared" si="2018"/>
        <v>0.24545187680757047</v>
      </c>
      <c r="F1319">
        <f t="shared" si="2019"/>
        <v>0.43560690556009468</v>
      </c>
      <c r="G1319">
        <f t="shared" si="2013"/>
        <v>0.5</v>
      </c>
      <c r="H1319">
        <f t="shared" si="2020"/>
        <v>-0.24545187680757044</v>
      </c>
      <c r="I1319">
        <f t="shared" si="2021"/>
        <v>-0.43560690556009457</v>
      </c>
      <c r="J1319">
        <f t="shared" si="2014"/>
        <v>0.49999999999999989</v>
      </c>
      <c r="K1319">
        <f t="shared" si="2022"/>
        <v>0.24545187680757047</v>
      </c>
      <c r="L1319">
        <f t="shared" si="2023"/>
        <v>0.43560690556009468</v>
      </c>
      <c r="N1319">
        <v>60.6</v>
      </c>
      <c r="O1319">
        <f t="shared" si="2009"/>
        <v>73.709402122934065</v>
      </c>
      <c r="P1319">
        <f t="shared" si="2010"/>
        <v>16.290597877065935</v>
      </c>
      <c r="R1319">
        <f t="shared" si="2024"/>
        <v>5.2068416863117459</v>
      </c>
      <c r="T1319">
        <f t="shared" si="2015"/>
        <v>16.273176915718231</v>
      </c>
      <c r="V1319">
        <f t="shared" si="2025"/>
        <v>0</v>
      </c>
    </row>
    <row r="1320" spans="1:22" x14ac:dyDescent="0.2">
      <c r="A1320">
        <f t="shared" si="2011"/>
        <v>0.5</v>
      </c>
      <c r="B1320">
        <f t="shared" si="2016"/>
        <v>0.24469122587442307</v>
      </c>
      <c r="C1320">
        <f t="shared" si="2017"/>
        <v>0.43603463621606026</v>
      </c>
      <c r="D1320">
        <f t="shared" si="2012"/>
        <v>-0.49999999999999989</v>
      </c>
      <c r="E1320">
        <f t="shared" si="2018"/>
        <v>0.2446912258744231</v>
      </c>
      <c r="F1320">
        <f t="shared" si="2019"/>
        <v>0.43603463621606031</v>
      </c>
      <c r="G1320">
        <f t="shared" si="2013"/>
        <v>0.5</v>
      </c>
      <c r="H1320">
        <f t="shared" si="2020"/>
        <v>-0.24469122587442307</v>
      </c>
      <c r="I1320">
        <f t="shared" si="2021"/>
        <v>-0.43603463621606026</v>
      </c>
      <c r="J1320">
        <f t="shared" si="2014"/>
        <v>0.49999999999999989</v>
      </c>
      <c r="K1320">
        <f t="shared" si="2022"/>
        <v>0.2446912258744231</v>
      </c>
      <c r="L1320">
        <f t="shared" si="2023"/>
        <v>0.43603463621606031</v>
      </c>
      <c r="N1320">
        <v>60.7</v>
      </c>
      <c r="O1320">
        <f t="shared" si="2009"/>
        <v>73.734475417519818</v>
      </c>
      <c r="P1320">
        <f t="shared" si="2010"/>
        <v>16.265524582480193</v>
      </c>
      <c r="R1320">
        <f t="shared" si="2024"/>
        <v>5.214196956827081</v>
      </c>
      <c r="T1320">
        <f t="shared" si="2015"/>
        <v>16.24810362113249</v>
      </c>
      <c r="V1320">
        <f t="shared" si="2025"/>
        <v>0</v>
      </c>
    </row>
    <row r="1321" spans="1:22" x14ac:dyDescent="0.2">
      <c r="A1321">
        <f t="shared" si="2011"/>
        <v>0.5</v>
      </c>
      <c r="B1321">
        <f t="shared" si="2016"/>
        <v>0.24392982956936635</v>
      </c>
      <c r="C1321">
        <f t="shared" si="2017"/>
        <v>0.43646103863490471</v>
      </c>
      <c r="D1321">
        <f t="shared" si="2012"/>
        <v>-0.49999999999999989</v>
      </c>
      <c r="E1321">
        <f t="shared" si="2018"/>
        <v>0.24392982956936637</v>
      </c>
      <c r="F1321">
        <f t="shared" si="2019"/>
        <v>0.43646103863490476</v>
      </c>
      <c r="G1321">
        <f t="shared" si="2013"/>
        <v>0.5</v>
      </c>
      <c r="H1321">
        <f t="shared" si="2020"/>
        <v>-0.24392982956936635</v>
      </c>
      <c r="I1321">
        <f t="shared" si="2021"/>
        <v>-0.43646103863490471</v>
      </c>
      <c r="J1321">
        <f t="shared" si="2014"/>
        <v>0.49999999999999989</v>
      </c>
      <c r="K1321">
        <f t="shared" si="2022"/>
        <v>0.24392982956936637</v>
      </c>
      <c r="L1321">
        <f t="shared" si="2023"/>
        <v>0.43646103863490476</v>
      </c>
      <c r="N1321">
        <v>60.8</v>
      </c>
      <c r="O1321">
        <f t="shared" si="2009"/>
        <v>73.759595868705532</v>
      </c>
      <c r="P1321">
        <f t="shared" si="2010"/>
        <v>16.240404131294465</v>
      </c>
      <c r="R1321">
        <f t="shared" si="2024"/>
        <v>5.2215391401577307</v>
      </c>
      <c r="T1321">
        <f t="shared" si="2015"/>
        <v>16.222983169946762</v>
      </c>
      <c r="V1321">
        <f t="shared" si="2025"/>
        <v>0</v>
      </c>
    </row>
    <row r="1322" spans="1:22" x14ac:dyDescent="0.2">
      <c r="A1322">
        <f t="shared" si="2011"/>
        <v>0.5</v>
      </c>
      <c r="B1322">
        <f t="shared" si="2016"/>
        <v>0.24316769021174522</v>
      </c>
      <c r="C1322">
        <f t="shared" si="2017"/>
        <v>0.43688611151773254</v>
      </c>
      <c r="D1322">
        <f t="shared" si="2012"/>
        <v>-0.49999999999999989</v>
      </c>
      <c r="E1322">
        <f t="shared" si="2018"/>
        <v>0.24316769021174525</v>
      </c>
      <c r="F1322">
        <f t="shared" si="2019"/>
        <v>0.43688611151773266</v>
      </c>
      <c r="G1322">
        <f t="shared" si="2013"/>
        <v>0.5</v>
      </c>
      <c r="H1322">
        <f t="shared" si="2020"/>
        <v>-0.24316769021174522</v>
      </c>
      <c r="I1322">
        <f t="shared" si="2021"/>
        <v>-0.43688611151773254</v>
      </c>
      <c r="J1322">
        <f t="shared" si="2014"/>
        <v>0.49999999999999989</v>
      </c>
      <c r="K1322">
        <f t="shared" si="2022"/>
        <v>0.24316769021174525</v>
      </c>
      <c r="L1322">
        <f t="shared" si="2023"/>
        <v>0.43688611151773266</v>
      </c>
      <c r="N1322">
        <v>60.9</v>
      </c>
      <c r="O1322">
        <f t="shared" si="2009"/>
        <v>73.784763411284487</v>
      </c>
      <c r="P1322">
        <f t="shared" si="2010"/>
        <v>16.215236588715506</v>
      </c>
      <c r="R1322">
        <f t="shared" si="2024"/>
        <v>5.2288682219477884</v>
      </c>
      <c r="T1322">
        <f t="shared" si="2015"/>
        <v>16.197815627367802</v>
      </c>
      <c r="V1322">
        <f t="shared" si="2025"/>
        <v>0</v>
      </c>
    </row>
    <row r="1323" spans="1:22" x14ac:dyDescent="0.2">
      <c r="A1323">
        <f t="shared" si="2011"/>
        <v>0.5</v>
      </c>
      <c r="B1323">
        <f t="shared" si="2016"/>
        <v>0.24240481012316853</v>
      </c>
      <c r="C1323">
        <f t="shared" si="2017"/>
        <v>0.43730985356969776</v>
      </c>
      <c r="D1323">
        <f t="shared" si="2012"/>
        <v>-0.49999999999999989</v>
      </c>
      <c r="E1323">
        <f t="shared" si="2018"/>
        <v>0.24240481012316856</v>
      </c>
      <c r="F1323">
        <f t="shared" si="2019"/>
        <v>0.43730985356969782</v>
      </c>
      <c r="G1323">
        <f t="shared" si="2013"/>
        <v>0.5</v>
      </c>
      <c r="H1323">
        <f t="shared" si="2020"/>
        <v>-0.24240481012316853</v>
      </c>
      <c r="I1323">
        <f t="shared" si="2021"/>
        <v>-0.43730985356969776</v>
      </c>
      <c r="J1323">
        <f t="shared" si="2014"/>
        <v>0.49999999999999989</v>
      </c>
      <c r="K1323">
        <f t="shared" si="2022"/>
        <v>0.24240481012316856</v>
      </c>
      <c r="L1323">
        <f t="shared" si="2023"/>
        <v>0.43730985356969782</v>
      </c>
      <c r="N1323">
        <v>61</v>
      </c>
      <c r="O1323">
        <f t="shared" si="2009"/>
        <v>73.80997797995515</v>
      </c>
      <c r="P1323">
        <f t="shared" si="2010"/>
        <v>16.190022020044843</v>
      </c>
      <c r="R1323">
        <f t="shared" si="2024"/>
        <v>5.2361841878630102</v>
      </c>
      <c r="T1323">
        <f t="shared" si="2015"/>
        <v>16.17260105869714</v>
      </c>
      <c r="V1323">
        <f t="shared" si="2025"/>
        <v>0</v>
      </c>
    </row>
    <row r="1324" spans="1:22" x14ac:dyDescent="0.2">
      <c r="A1324">
        <f t="shared" si="2011"/>
        <v>0.5</v>
      </c>
      <c r="B1324">
        <f t="shared" si="2016"/>
        <v>0.24164119162750114</v>
      </c>
      <c r="C1324">
        <f t="shared" si="2017"/>
        <v>0.43773226350000888</v>
      </c>
      <c r="D1324">
        <f t="shared" si="2012"/>
        <v>-0.49999999999999989</v>
      </c>
      <c r="E1324">
        <f t="shared" si="2018"/>
        <v>0.24164119162750117</v>
      </c>
      <c r="F1324">
        <f t="shared" si="2019"/>
        <v>0.43773226350000893</v>
      </c>
      <c r="G1324">
        <f t="shared" si="2013"/>
        <v>0.5</v>
      </c>
      <c r="H1324">
        <f t="shared" si="2020"/>
        <v>-0.24164119162750114</v>
      </c>
      <c r="I1324">
        <f t="shared" si="2021"/>
        <v>-0.43773226350000888</v>
      </c>
      <c r="J1324">
        <f t="shared" si="2014"/>
        <v>0.49999999999999989</v>
      </c>
      <c r="K1324">
        <f t="shared" si="2022"/>
        <v>0.24164119162750117</v>
      </c>
      <c r="L1324">
        <f t="shared" si="2023"/>
        <v>0.43773226350000893</v>
      </c>
      <c r="N1324">
        <v>61.1</v>
      </c>
      <c r="O1324">
        <f t="shared" si="2009"/>
        <v>73.835239509321497</v>
      </c>
      <c r="P1324">
        <f t="shared" si="2010"/>
        <v>16.164760490678493</v>
      </c>
      <c r="R1324">
        <f t="shared" si="2024"/>
        <v>5.2434870235904736</v>
      </c>
      <c r="T1324">
        <f t="shared" si="2015"/>
        <v>16.14733952933079</v>
      </c>
      <c r="V1324">
        <f t="shared" si="2025"/>
        <v>0</v>
      </c>
    </row>
    <row r="1325" spans="1:22" x14ac:dyDescent="0.2">
      <c r="A1325">
        <f t="shared" si="2011"/>
        <v>0.5</v>
      </c>
      <c r="B1325">
        <f t="shared" si="2016"/>
        <v>0.24087683705085752</v>
      </c>
      <c r="C1325">
        <f t="shared" si="2017"/>
        <v>0.43815334002193179</v>
      </c>
      <c r="D1325">
        <f t="shared" si="2012"/>
        <v>-0.49999999999999989</v>
      </c>
      <c r="E1325">
        <f t="shared" si="2018"/>
        <v>0.24087683705085758</v>
      </c>
      <c r="F1325">
        <f t="shared" si="2019"/>
        <v>0.43815334002193185</v>
      </c>
      <c r="G1325">
        <f t="shared" si="2013"/>
        <v>0.5</v>
      </c>
      <c r="H1325">
        <f t="shared" si="2020"/>
        <v>-0.24087683705085752</v>
      </c>
      <c r="I1325">
        <f t="shared" si="2021"/>
        <v>-0.43815334002193179</v>
      </c>
      <c r="J1325">
        <f t="shared" si="2014"/>
        <v>0.49999999999999989</v>
      </c>
      <c r="K1325">
        <f t="shared" si="2022"/>
        <v>0.24087683705085758</v>
      </c>
      <c r="L1325">
        <f t="shared" si="2023"/>
        <v>0.43815334002193185</v>
      </c>
      <c r="N1325">
        <v>61.2</v>
      </c>
      <c r="O1325">
        <f t="shared" si="2009"/>
        <v>73.860547933893145</v>
      </c>
      <c r="P1325">
        <f t="shared" si="2010"/>
        <v>16.139452066106859</v>
      </c>
      <c r="R1325">
        <f t="shared" si="2024"/>
        <v>5.2507767148384623</v>
      </c>
      <c r="T1325">
        <f t="shared" si="2015"/>
        <v>16.122031104759156</v>
      </c>
      <c r="V1325">
        <f t="shared" si="2025"/>
        <v>0</v>
      </c>
    </row>
    <row r="1326" spans="1:22" x14ac:dyDescent="0.2">
      <c r="A1326">
        <f t="shared" si="2011"/>
        <v>0.5</v>
      </c>
      <c r="B1326">
        <f t="shared" si="2016"/>
        <v>0.24011174872159441</v>
      </c>
      <c r="C1326">
        <f t="shared" si="2017"/>
        <v>0.43857308185279431</v>
      </c>
      <c r="D1326">
        <f t="shared" si="2012"/>
        <v>-0.49999999999999989</v>
      </c>
      <c r="E1326">
        <f t="shared" si="2018"/>
        <v>0.24011174872159444</v>
      </c>
      <c r="F1326">
        <f t="shared" si="2019"/>
        <v>0.43857308185279442</v>
      </c>
      <c r="G1326">
        <f t="shared" si="2013"/>
        <v>0.5</v>
      </c>
      <c r="H1326">
        <f t="shared" si="2020"/>
        <v>-0.24011174872159441</v>
      </c>
      <c r="I1326">
        <f t="shared" si="2021"/>
        <v>-0.43857308185279431</v>
      </c>
      <c r="J1326">
        <f t="shared" si="2014"/>
        <v>0.49999999999999989</v>
      </c>
      <c r="K1326">
        <f t="shared" si="2022"/>
        <v>0.24011174872159444</v>
      </c>
      <c r="L1326">
        <f t="shared" si="2023"/>
        <v>0.43857308185279442</v>
      </c>
      <c r="N1326">
        <v>61.3</v>
      </c>
      <c r="O1326">
        <f t="shared" si="2009"/>
        <v>73.885903188085564</v>
      </c>
      <c r="P1326">
        <f t="shared" si="2010"/>
        <v>16.114096811914433</v>
      </c>
      <c r="R1326">
        <f t="shared" si="2024"/>
        <v>5.2580532473359263</v>
      </c>
      <c r="T1326">
        <f t="shared" si="2015"/>
        <v>16.096675850566729</v>
      </c>
      <c r="V1326">
        <f t="shared" si="2025"/>
        <v>0</v>
      </c>
    </row>
    <row r="1327" spans="1:22" x14ac:dyDescent="0.2">
      <c r="A1327">
        <f t="shared" si="2011"/>
        <v>0.5</v>
      </c>
      <c r="B1327">
        <f t="shared" si="2016"/>
        <v>0.23934592897030341</v>
      </c>
      <c r="C1327">
        <f t="shared" si="2017"/>
        <v>0.43899148771399016</v>
      </c>
      <c r="D1327">
        <f t="shared" si="2012"/>
        <v>-0.49999999999999989</v>
      </c>
      <c r="E1327">
        <f t="shared" si="2018"/>
        <v>0.23934592897030343</v>
      </c>
      <c r="F1327">
        <f t="shared" si="2019"/>
        <v>0.43899148771399027</v>
      </c>
      <c r="G1327">
        <f t="shared" si="2013"/>
        <v>0.5</v>
      </c>
      <c r="H1327">
        <f t="shared" si="2020"/>
        <v>-0.23934592897030341</v>
      </c>
      <c r="I1327">
        <f t="shared" si="2021"/>
        <v>-0.43899148771399016</v>
      </c>
      <c r="J1327">
        <f t="shared" si="2014"/>
        <v>0.49999999999999989</v>
      </c>
      <c r="K1327">
        <f t="shared" si="2022"/>
        <v>0.23934592897030343</v>
      </c>
      <c r="L1327">
        <f t="shared" si="2023"/>
        <v>0.43899148771399027</v>
      </c>
      <c r="N1327">
        <v>61.4</v>
      </c>
      <c r="O1327">
        <f t="shared" si="2009"/>
        <v>73.911305206220362</v>
      </c>
      <c r="P1327">
        <f t="shared" si="2010"/>
        <v>16.088694793779638</v>
      </c>
      <c r="R1327">
        <f t="shared" si="2024"/>
        <v>5.265316606832366</v>
      </c>
      <c r="T1327">
        <f t="shared" si="2015"/>
        <v>16.071273832431935</v>
      </c>
      <c r="V1327">
        <f t="shared" si="2025"/>
        <v>0</v>
      </c>
    </row>
    <row r="1328" spans="1:22" x14ac:dyDescent="0.2">
      <c r="A1328">
        <f t="shared" si="2011"/>
        <v>0.5</v>
      </c>
      <c r="B1328">
        <f t="shared" si="2016"/>
        <v>0.23857938012980417</v>
      </c>
      <c r="C1328">
        <f t="shared" si="2017"/>
        <v>0.43940855633098258</v>
      </c>
      <c r="D1328">
        <f t="shared" si="2012"/>
        <v>-0.49999999999999989</v>
      </c>
      <c r="E1328">
        <f t="shared" si="2018"/>
        <v>0.2385793801298042</v>
      </c>
      <c r="F1328">
        <f t="shared" si="2019"/>
        <v>0.43940855633098264</v>
      </c>
      <c r="G1328">
        <f t="shared" si="2013"/>
        <v>0.5</v>
      </c>
      <c r="H1328">
        <f t="shared" si="2020"/>
        <v>-0.23857938012980417</v>
      </c>
      <c r="I1328">
        <f t="shared" si="2021"/>
        <v>-0.43940855633098258</v>
      </c>
      <c r="J1328">
        <f t="shared" si="2014"/>
        <v>0.49999999999999989</v>
      </c>
      <c r="K1328">
        <f t="shared" si="2022"/>
        <v>0.2385793801298042</v>
      </c>
      <c r="L1328">
        <f t="shared" si="2023"/>
        <v>0.43940855633098264</v>
      </c>
      <c r="N1328">
        <v>61.5</v>
      </c>
      <c r="O1328">
        <f t="shared" si="2009"/>
        <v>73.936753922525369</v>
      </c>
      <c r="P1328">
        <f t="shared" si="2010"/>
        <v>16.063246077474634</v>
      </c>
      <c r="R1328">
        <f t="shared" si="2024"/>
        <v>5.2725667790974899</v>
      </c>
      <c r="T1328">
        <f t="shared" si="2015"/>
        <v>16.045825116126931</v>
      </c>
      <c r="V1328">
        <f t="shared" si="2025"/>
        <v>0</v>
      </c>
    </row>
    <row r="1329" spans="1:22" x14ac:dyDescent="0.2">
      <c r="A1329">
        <f t="shared" si="2011"/>
        <v>0.5</v>
      </c>
      <c r="B1329">
        <f t="shared" si="2016"/>
        <v>0.23781210453513763</v>
      </c>
      <c r="C1329">
        <f t="shared" si="2017"/>
        <v>0.43982428643330818</v>
      </c>
      <c r="D1329">
        <f t="shared" si="2012"/>
        <v>-0.49999999999999989</v>
      </c>
      <c r="E1329">
        <f t="shared" si="2018"/>
        <v>0.23781210453513765</v>
      </c>
      <c r="F1329">
        <f t="shared" si="2019"/>
        <v>0.43982428643330823</v>
      </c>
      <c r="G1329">
        <f t="shared" si="2013"/>
        <v>0.5</v>
      </c>
      <c r="H1329">
        <f t="shared" si="2020"/>
        <v>-0.23781210453513763</v>
      </c>
      <c r="I1329">
        <f t="shared" si="2021"/>
        <v>-0.43982428643330818</v>
      </c>
      <c r="J1329">
        <f t="shared" si="2014"/>
        <v>0.49999999999999989</v>
      </c>
      <c r="K1329">
        <f t="shared" si="2022"/>
        <v>0.23781210453513765</v>
      </c>
      <c r="L1329">
        <f t="shared" si="2023"/>
        <v>0.43982428643330823</v>
      </c>
      <c r="N1329">
        <v>61.6</v>
      </c>
      <c r="O1329">
        <f t="shared" si="2009"/>
        <v>73.962249271134851</v>
      </c>
      <c r="P1329">
        <f t="shared" si="2010"/>
        <v>16.037750728865145</v>
      </c>
      <c r="R1329">
        <f t="shared" si="2024"/>
        <v>5.2798037499208963</v>
      </c>
      <c r="T1329">
        <f t="shared" si="2015"/>
        <v>16.020329767517442</v>
      </c>
      <c r="V1329">
        <f t="shared" si="2025"/>
        <v>0</v>
      </c>
    </row>
    <row r="1330" spans="1:22" x14ac:dyDescent="0.2">
      <c r="A1330">
        <f t="shared" si="2011"/>
        <v>0.5</v>
      </c>
      <c r="B1330">
        <f t="shared" si="2016"/>
        <v>0.23704410452355806</v>
      </c>
      <c r="C1330">
        <f t="shared" si="2017"/>
        <v>0.44023867675458095</v>
      </c>
      <c r="D1330">
        <f t="shared" si="2012"/>
        <v>-0.49999999999999989</v>
      </c>
      <c r="E1330">
        <f t="shared" si="2018"/>
        <v>0.23704410452355812</v>
      </c>
      <c r="F1330">
        <f t="shared" si="2019"/>
        <v>0.440238676754581</v>
      </c>
      <c r="G1330">
        <f t="shared" si="2013"/>
        <v>0.5</v>
      </c>
      <c r="H1330">
        <f t="shared" si="2020"/>
        <v>-0.23704410452355806</v>
      </c>
      <c r="I1330">
        <f t="shared" si="2021"/>
        <v>-0.44023867675458095</v>
      </c>
      <c r="J1330">
        <f t="shared" si="2014"/>
        <v>0.49999999999999989</v>
      </c>
      <c r="K1330">
        <f t="shared" si="2022"/>
        <v>0.23704410452355812</v>
      </c>
      <c r="L1330">
        <f t="shared" si="2023"/>
        <v>0.440238676754581</v>
      </c>
      <c r="N1330">
        <v>61.7</v>
      </c>
      <c r="O1330">
        <f t="shared" si="2009"/>
        <v>73.987791186089808</v>
      </c>
      <c r="P1330">
        <f t="shared" si="2010"/>
        <v>16.012208813910188</v>
      </c>
      <c r="R1330">
        <f t="shared" si="2024"/>
        <v>5.2870275051117961</v>
      </c>
      <c r="T1330">
        <f t="shared" si="2015"/>
        <v>15.994787852562485</v>
      </c>
      <c r="V1330">
        <f t="shared" si="2025"/>
        <v>0</v>
      </c>
    </row>
    <row r="1331" spans="1:22" x14ac:dyDescent="0.2">
      <c r="A1331">
        <f t="shared" si="2011"/>
        <v>0.5</v>
      </c>
      <c r="B1331">
        <f t="shared" si="2016"/>
        <v>0.23627538243452698</v>
      </c>
      <c r="C1331">
        <f t="shared" si="2017"/>
        <v>0.44065172603249603</v>
      </c>
      <c r="D1331">
        <f t="shared" si="2012"/>
        <v>-0.49999999999999989</v>
      </c>
      <c r="E1331">
        <f t="shared" si="2018"/>
        <v>0.23627538243452703</v>
      </c>
      <c r="F1331">
        <f t="shared" si="2019"/>
        <v>0.44065172603249608</v>
      </c>
      <c r="G1331">
        <f t="shared" si="2013"/>
        <v>0.5</v>
      </c>
      <c r="H1331">
        <f t="shared" si="2020"/>
        <v>-0.23627538243452698</v>
      </c>
      <c r="I1331">
        <f t="shared" si="2021"/>
        <v>-0.44065172603249603</v>
      </c>
      <c r="J1331">
        <f t="shared" si="2014"/>
        <v>0.49999999999999989</v>
      </c>
      <c r="K1331">
        <f t="shared" si="2022"/>
        <v>0.23627538243452703</v>
      </c>
      <c r="L1331">
        <f t="shared" si="2023"/>
        <v>0.44065172603249608</v>
      </c>
      <c r="N1331">
        <v>61.8</v>
      </c>
      <c r="O1331">
        <f t="shared" si="2009"/>
        <v>74.013379601338045</v>
      </c>
      <c r="P1331">
        <f t="shared" si="2010"/>
        <v>15.986620398661975</v>
      </c>
      <c r="R1331">
        <f t="shared" si="2024"/>
        <v>5.2942380304986987</v>
      </c>
      <c r="T1331">
        <f t="shared" si="2015"/>
        <v>15.969199437314272</v>
      </c>
      <c r="V1331">
        <f t="shared" si="2025"/>
        <v>0</v>
      </c>
    </row>
    <row r="1332" spans="1:22" x14ac:dyDescent="0.2">
      <c r="A1332">
        <f t="shared" si="2011"/>
        <v>0.5</v>
      </c>
      <c r="B1332">
        <f t="shared" si="2016"/>
        <v>0.23550594060970492</v>
      </c>
      <c r="C1332">
        <f t="shared" si="2017"/>
        <v>0.44106343300883377</v>
      </c>
      <c r="D1332">
        <f t="shared" si="2012"/>
        <v>-0.49999999999999989</v>
      </c>
      <c r="E1332">
        <f t="shared" si="2018"/>
        <v>0.23550594060970495</v>
      </c>
      <c r="F1332">
        <f t="shared" si="2019"/>
        <v>0.44106343300883383</v>
      </c>
      <c r="G1332">
        <f t="shared" si="2013"/>
        <v>0.5</v>
      </c>
      <c r="H1332">
        <f t="shared" si="2020"/>
        <v>-0.23550594060970492</v>
      </c>
      <c r="I1332">
        <f t="shared" si="2021"/>
        <v>-0.44106343300883377</v>
      </c>
      <c r="J1332">
        <f t="shared" si="2014"/>
        <v>0.49999999999999989</v>
      </c>
      <c r="K1332">
        <f t="shared" si="2022"/>
        <v>0.23550594060970495</v>
      </c>
      <c r="L1332">
        <f t="shared" si="2023"/>
        <v>0.44106343300883383</v>
      </c>
      <c r="N1332">
        <v>61.9</v>
      </c>
      <c r="O1332">
        <f t="shared" si="2009"/>
        <v>74.039014450734385</v>
      </c>
      <c r="P1332">
        <f t="shared" si="2010"/>
        <v>15.960985549265606</v>
      </c>
      <c r="R1332">
        <f t="shared" si="2024"/>
        <v>5.3014353119290725</v>
      </c>
      <c r="T1332">
        <f t="shared" si="2015"/>
        <v>15.943564587917903</v>
      </c>
      <c r="V1332">
        <f t="shared" si="2025"/>
        <v>0</v>
      </c>
    </row>
    <row r="1333" spans="1:22" x14ac:dyDescent="0.2">
      <c r="A1333">
        <f t="shared" si="2011"/>
        <v>0.5</v>
      </c>
      <c r="B1333">
        <f t="shared" si="2016"/>
        <v>0.23473578139294538</v>
      </c>
      <c r="C1333">
        <f t="shared" si="2017"/>
        <v>0.44147379642946338</v>
      </c>
      <c r="D1333">
        <f t="shared" si="2012"/>
        <v>-0.49999999999999989</v>
      </c>
      <c r="E1333">
        <f t="shared" si="2018"/>
        <v>0.2347357813929454</v>
      </c>
      <c r="F1333">
        <f t="shared" si="2019"/>
        <v>0.44147379642946344</v>
      </c>
      <c r="G1333">
        <f t="shared" si="2013"/>
        <v>0.5</v>
      </c>
      <c r="H1333">
        <f t="shared" si="2020"/>
        <v>-0.23473578139294538</v>
      </c>
      <c r="I1333">
        <f t="shared" si="2021"/>
        <v>-0.44147379642946338</v>
      </c>
      <c r="J1333">
        <f t="shared" si="2014"/>
        <v>0.49999999999999989</v>
      </c>
      <c r="K1333">
        <f t="shared" si="2022"/>
        <v>0.2347357813929454</v>
      </c>
      <c r="L1333">
        <f t="shared" si="2023"/>
        <v>0.44147379642946344</v>
      </c>
      <c r="N1333">
        <v>62</v>
      </c>
      <c r="O1333">
        <f t="shared" si="2009"/>
        <v>74.064695668041068</v>
      </c>
      <c r="P1333">
        <f t="shared" si="2010"/>
        <v>15.935304331958939</v>
      </c>
      <c r="R1333">
        <f t="shared" si="2024"/>
        <v>5.3086193352690785</v>
      </c>
      <c r="T1333">
        <f t="shared" si="2015"/>
        <v>15.917883370611236</v>
      </c>
      <c r="V1333">
        <f t="shared" si="2025"/>
        <v>0</v>
      </c>
    </row>
    <row r="1334" spans="1:22" x14ac:dyDescent="0.2">
      <c r="A1334">
        <f t="shared" si="2011"/>
        <v>0.5</v>
      </c>
      <c r="B1334">
        <f t="shared" si="2016"/>
        <v>0.23396490713028664</v>
      </c>
      <c r="C1334">
        <f t="shared" si="2017"/>
        <v>0.44188281504434668</v>
      </c>
      <c r="D1334">
        <f t="shared" si="2012"/>
        <v>-0.49999999999999989</v>
      </c>
      <c r="E1334">
        <f t="shared" si="2018"/>
        <v>0.23396490713028667</v>
      </c>
      <c r="F1334">
        <f t="shared" si="2019"/>
        <v>0.44188281504434673</v>
      </c>
      <c r="G1334">
        <f t="shared" si="2013"/>
        <v>0.5</v>
      </c>
      <c r="H1334">
        <f t="shared" si="2020"/>
        <v>-0.23396490713028664</v>
      </c>
      <c r="I1334">
        <f t="shared" si="2021"/>
        <v>-0.44188281504434668</v>
      </c>
      <c r="J1334">
        <f t="shared" si="2014"/>
        <v>0.49999999999999989</v>
      </c>
      <c r="K1334">
        <f t="shared" si="2022"/>
        <v>0.23396490713028667</v>
      </c>
      <c r="L1334">
        <f t="shared" si="2023"/>
        <v>0.44188281504434673</v>
      </c>
      <c r="N1334">
        <v>62.1</v>
      </c>
      <c r="O1334">
        <f t="shared" si="2009"/>
        <v>74.090423186927637</v>
      </c>
      <c r="P1334">
        <f t="shared" si="2010"/>
        <v>15.909576813072366</v>
      </c>
      <c r="R1334">
        <f t="shared" si="2024"/>
        <v>5.3157900864031955</v>
      </c>
      <c r="T1334">
        <f t="shared" si="2015"/>
        <v>15.892155851724663</v>
      </c>
      <c r="V1334">
        <f t="shared" si="2025"/>
        <v>0</v>
      </c>
    </row>
    <row r="1335" spans="1:22" x14ac:dyDescent="0.2">
      <c r="A1335">
        <f t="shared" si="2011"/>
        <v>0.5</v>
      </c>
      <c r="B1335">
        <f t="shared" si="2016"/>
        <v>0.23319332016994557</v>
      </c>
      <c r="C1335">
        <f t="shared" si="2017"/>
        <v>0.44229048760754192</v>
      </c>
      <c r="D1335">
        <f t="shared" si="2012"/>
        <v>-0.49999999999999989</v>
      </c>
      <c r="E1335">
        <f t="shared" si="2018"/>
        <v>0.23319332016994562</v>
      </c>
      <c r="F1335">
        <f t="shared" si="2019"/>
        <v>0.44229048760754197</v>
      </c>
      <c r="G1335">
        <f t="shared" si="2013"/>
        <v>0.5</v>
      </c>
      <c r="H1335">
        <f t="shared" si="2020"/>
        <v>-0.23319332016994557</v>
      </c>
      <c r="I1335">
        <f t="shared" si="2021"/>
        <v>-0.44229048760754192</v>
      </c>
      <c r="J1335">
        <f t="shared" si="2014"/>
        <v>0.49999999999999989</v>
      </c>
      <c r="K1335">
        <f t="shared" si="2022"/>
        <v>0.23319332016994562</v>
      </c>
      <c r="L1335">
        <f t="shared" si="2023"/>
        <v>0.44229048760754197</v>
      </c>
      <c r="N1335">
        <v>62.2</v>
      </c>
      <c r="O1335">
        <f t="shared" si="2009"/>
        <v>74.116196940971349</v>
      </c>
      <c r="P1335">
        <f t="shared" si="2010"/>
        <v>15.883803059028637</v>
      </c>
      <c r="R1335">
        <f t="shared" si="2024"/>
        <v>5.3229475512339715</v>
      </c>
      <c r="T1335">
        <f t="shared" si="2015"/>
        <v>15.866382097680933</v>
      </c>
      <c r="V1335">
        <f t="shared" si="2025"/>
        <v>0</v>
      </c>
    </row>
    <row r="1336" spans="1:22" x14ac:dyDescent="0.2">
      <c r="A1336">
        <f t="shared" si="2011"/>
        <v>0.5</v>
      </c>
      <c r="B1336">
        <f t="shared" si="2016"/>
        <v>0.23242102286230984</v>
      </c>
      <c r="C1336">
        <f t="shared" si="2017"/>
        <v>0.44269681287720786</v>
      </c>
      <c r="D1336">
        <f t="shared" si="2012"/>
        <v>-0.49999999999999989</v>
      </c>
      <c r="E1336">
        <f t="shared" si="2018"/>
        <v>0.2324210228623099</v>
      </c>
      <c r="F1336">
        <f t="shared" si="2019"/>
        <v>0.44269681287720791</v>
      </c>
      <c r="G1336">
        <f t="shared" si="2013"/>
        <v>0.5</v>
      </c>
      <c r="H1336">
        <f t="shared" si="2020"/>
        <v>-0.23242102286230984</v>
      </c>
      <c r="I1336">
        <f t="shared" si="2021"/>
        <v>-0.44269681287720786</v>
      </c>
      <c r="J1336">
        <f t="shared" si="2014"/>
        <v>0.49999999999999989</v>
      </c>
      <c r="K1336">
        <f t="shared" si="2022"/>
        <v>0.2324210228623099</v>
      </c>
      <c r="L1336">
        <f t="shared" si="2023"/>
        <v>0.44269681287720791</v>
      </c>
      <c r="N1336">
        <v>62.3</v>
      </c>
      <c r="O1336">
        <f t="shared" si="2009"/>
        <v>74.142016863657389</v>
      </c>
      <c r="P1336">
        <f t="shared" si="2010"/>
        <v>15.857983136342613</v>
      </c>
      <c r="R1336">
        <f t="shared" si="2024"/>
        <v>5.330091715681597</v>
      </c>
      <c r="T1336">
        <f t="shared" si="2015"/>
        <v>15.840562174994909</v>
      </c>
      <c r="V1336">
        <f t="shared" si="2025"/>
        <v>0</v>
      </c>
    </row>
    <row r="1337" spans="1:22" x14ac:dyDescent="0.2">
      <c r="A1337">
        <f t="shared" si="2011"/>
        <v>0.5</v>
      </c>
      <c r="B1337">
        <f t="shared" si="2016"/>
        <v>0.23164801755993086</v>
      </c>
      <c r="C1337">
        <f t="shared" si="2017"/>
        <v>0.44310178961560731</v>
      </c>
      <c r="D1337">
        <f t="shared" si="2012"/>
        <v>-0.49999999999999989</v>
      </c>
      <c r="E1337">
        <f t="shared" si="2018"/>
        <v>0.23164801755993089</v>
      </c>
      <c r="F1337">
        <f t="shared" si="2019"/>
        <v>0.44310178961560737</v>
      </c>
      <c r="G1337">
        <f t="shared" si="2013"/>
        <v>0.5</v>
      </c>
      <c r="H1337">
        <f t="shared" si="2020"/>
        <v>-0.23164801755993086</v>
      </c>
      <c r="I1337">
        <f t="shared" si="2021"/>
        <v>-0.44310178961560731</v>
      </c>
      <c r="J1337">
        <f t="shared" si="2014"/>
        <v>0.49999999999999989</v>
      </c>
      <c r="K1337">
        <f t="shared" si="2022"/>
        <v>0.23164801755993089</v>
      </c>
      <c r="L1337">
        <f t="shared" si="2023"/>
        <v>0.44310178961560737</v>
      </c>
      <c r="N1337">
        <v>62.4</v>
      </c>
      <c r="O1337">
        <f t="shared" si="2009"/>
        <v>74.167882888378927</v>
      </c>
      <c r="P1337">
        <f t="shared" si="2010"/>
        <v>15.832117111621077</v>
      </c>
      <c r="R1337">
        <f t="shared" si="2024"/>
        <v>5.337222565683641</v>
      </c>
      <c r="T1337">
        <f t="shared" si="2015"/>
        <v>15.814696150273374</v>
      </c>
      <c r="V1337">
        <f t="shared" si="2025"/>
        <v>0</v>
      </c>
    </row>
    <row r="1338" spans="1:22" x14ac:dyDescent="0.2">
      <c r="A1338">
        <f t="shared" si="2011"/>
        <v>0.5</v>
      </c>
      <c r="B1338">
        <f t="shared" si="2016"/>
        <v>0.23087430661751687</v>
      </c>
      <c r="C1338">
        <f t="shared" si="2017"/>
        <v>0.4435054165891108</v>
      </c>
      <c r="D1338">
        <f t="shared" si="2012"/>
        <v>-0.49999999999999989</v>
      </c>
      <c r="E1338">
        <f t="shared" si="2018"/>
        <v>0.2308743066175169</v>
      </c>
      <c r="F1338">
        <f t="shared" si="2019"/>
        <v>0.44350541658911086</v>
      </c>
      <c r="G1338">
        <f t="shared" si="2013"/>
        <v>0.5</v>
      </c>
      <c r="H1338">
        <f t="shared" si="2020"/>
        <v>-0.23087430661751687</v>
      </c>
      <c r="I1338">
        <f t="shared" si="2021"/>
        <v>-0.4435054165891108</v>
      </c>
      <c r="J1338">
        <f t="shared" si="2014"/>
        <v>0.49999999999999989</v>
      </c>
      <c r="K1338">
        <f t="shared" si="2022"/>
        <v>0.2308743066175169</v>
      </c>
      <c r="L1338">
        <f t="shared" si="2023"/>
        <v>0.44350541658911086</v>
      </c>
      <c r="N1338">
        <v>62.5</v>
      </c>
      <c r="O1338">
        <f t="shared" si="2009"/>
        <v>74.193794948437443</v>
      </c>
      <c r="P1338">
        <f t="shared" si="2010"/>
        <v>15.806205051562564</v>
      </c>
      <c r="R1338">
        <f t="shared" si="2024"/>
        <v>5.3443400871947127</v>
      </c>
      <c r="T1338">
        <f t="shared" si="2015"/>
        <v>15.788784090214861</v>
      </c>
      <c r="V1338">
        <f t="shared" si="2025"/>
        <v>0</v>
      </c>
    </row>
    <row r="1339" spans="1:22" x14ac:dyDescent="0.2">
      <c r="A1339">
        <f t="shared" si="2011"/>
        <v>0.5</v>
      </c>
      <c r="B1339">
        <f t="shared" si="2016"/>
        <v>0.2300998923919258</v>
      </c>
      <c r="C1339">
        <f t="shared" si="2017"/>
        <v>0.44390769256820056</v>
      </c>
      <c r="D1339">
        <f t="shared" si="2012"/>
        <v>-0.49999999999999989</v>
      </c>
      <c r="E1339">
        <f t="shared" si="2018"/>
        <v>0.23009989239192585</v>
      </c>
      <c r="F1339">
        <f t="shared" si="2019"/>
        <v>0.44390769256820062</v>
      </c>
      <c r="G1339">
        <f t="shared" si="2013"/>
        <v>0.5</v>
      </c>
      <c r="H1339">
        <f t="shared" si="2020"/>
        <v>-0.2300998923919258</v>
      </c>
      <c r="I1339">
        <f t="shared" si="2021"/>
        <v>-0.44390769256820056</v>
      </c>
      <c r="J1339">
        <f t="shared" si="2014"/>
        <v>0.49999999999999989</v>
      </c>
      <c r="K1339">
        <f t="shared" si="2022"/>
        <v>0.23009989239192585</v>
      </c>
      <c r="L1339">
        <f t="shared" si="2023"/>
        <v>0.44390769256820062</v>
      </c>
      <c r="N1339">
        <v>62.6</v>
      </c>
      <c r="O1339">
        <f t="shared" si="2009"/>
        <v>74.21975297704283</v>
      </c>
      <c r="P1339">
        <f t="shared" si="2010"/>
        <v>15.780247022957163</v>
      </c>
      <c r="R1339">
        <f t="shared" si="2024"/>
        <v>5.3514442661861246</v>
      </c>
      <c r="T1339">
        <f t="shared" si="2015"/>
        <v>15.762826061609459</v>
      </c>
      <c r="V1339">
        <f t="shared" si="2025"/>
        <v>0</v>
      </c>
    </row>
    <row r="1340" spans="1:22" x14ac:dyDescent="0.2">
      <c r="A1340">
        <f t="shared" si="2011"/>
        <v>0.5</v>
      </c>
      <c r="B1340">
        <f t="shared" si="2016"/>
        <v>0.22932477724215741</v>
      </c>
      <c r="C1340">
        <f t="shared" si="2017"/>
        <v>0.44430861632747437</v>
      </c>
      <c r="D1340">
        <f t="shared" si="2012"/>
        <v>-0.49999999999999989</v>
      </c>
      <c r="E1340">
        <f t="shared" si="2018"/>
        <v>0.22932477724215744</v>
      </c>
      <c r="F1340">
        <f t="shared" si="2019"/>
        <v>0.44430861632747443</v>
      </c>
      <c r="G1340">
        <f t="shared" si="2013"/>
        <v>0.5</v>
      </c>
      <c r="H1340">
        <f t="shared" si="2020"/>
        <v>-0.22932477724215741</v>
      </c>
      <c r="I1340">
        <f t="shared" si="2021"/>
        <v>-0.44430861632747437</v>
      </c>
      <c r="J1340">
        <f t="shared" si="2014"/>
        <v>0.49999999999999989</v>
      </c>
      <c r="K1340">
        <f t="shared" si="2022"/>
        <v>0.22932477724215744</v>
      </c>
      <c r="L1340">
        <f t="shared" si="2023"/>
        <v>0.44430861632747443</v>
      </c>
      <c r="N1340">
        <v>62.7</v>
      </c>
      <c r="O1340">
        <f t="shared" si="2009"/>
        <v>74.245756907313748</v>
      </c>
      <c r="P1340">
        <f t="shared" si="2010"/>
        <v>15.754243092686258</v>
      </c>
      <c r="R1340">
        <f t="shared" si="2024"/>
        <v>5.3585350886455192</v>
      </c>
      <c r="T1340">
        <f t="shared" si="2015"/>
        <v>15.736822131338554</v>
      </c>
      <c r="V1340">
        <f t="shared" si="2025"/>
        <v>0</v>
      </c>
    </row>
    <row r="1341" spans="1:22" x14ac:dyDescent="0.2">
      <c r="A1341">
        <f t="shared" si="2011"/>
        <v>0.5</v>
      </c>
      <c r="B1341">
        <f t="shared" si="2016"/>
        <v>0.22854896352934709</v>
      </c>
      <c r="C1341">
        <f t="shared" si="2017"/>
        <v>0.44470818664564871</v>
      </c>
      <c r="D1341">
        <f t="shared" si="2012"/>
        <v>-0.49999999999999989</v>
      </c>
      <c r="E1341">
        <f t="shared" si="2018"/>
        <v>0.22854896352934712</v>
      </c>
      <c r="F1341">
        <f t="shared" si="2019"/>
        <v>0.44470818664564876</v>
      </c>
      <c r="G1341">
        <f t="shared" si="2013"/>
        <v>0.5</v>
      </c>
      <c r="H1341">
        <f t="shared" si="2020"/>
        <v>-0.22854896352934709</v>
      </c>
      <c r="I1341">
        <f t="shared" si="2021"/>
        <v>-0.44470818664564871</v>
      </c>
      <c r="J1341">
        <f t="shared" si="2014"/>
        <v>0.49999999999999989</v>
      </c>
      <c r="K1341">
        <f t="shared" si="2022"/>
        <v>0.22854896352934712</v>
      </c>
      <c r="L1341">
        <f t="shared" si="2023"/>
        <v>0.44470818664564876</v>
      </c>
      <c r="N1341">
        <v>62.8</v>
      </c>
      <c r="O1341">
        <f t="shared" si="2009"/>
        <v>74.271806672277634</v>
      </c>
      <c r="P1341">
        <f t="shared" si="2010"/>
        <v>15.728193327722376</v>
      </c>
      <c r="R1341">
        <f t="shared" si="2024"/>
        <v>5.3656125405765263</v>
      </c>
      <c r="T1341">
        <f t="shared" si="2015"/>
        <v>15.710772366374673</v>
      </c>
      <c r="V1341">
        <f t="shared" si="2025"/>
        <v>0</v>
      </c>
    </row>
    <row r="1342" spans="1:22" x14ac:dyDescent="0.2">
      <c r="A1342">
        <f t="shared" si="2011"/>
        <v>0.5</v>
      </c>
      <c r="B1342">
        <f t="shared" si="2016"/>
        <v>0.22777245361675771</v>
      </c>
      <c r="C1342">
        <f t="shared" si="2017"/>
        <v>0.4451064023055632</v>
      </c>
      <c r="D1342">
        <f t="shared" si="2012"/>
        <v>-0.49999999999999989</v>
      </c>
      <c r="E1342">
        <f t="shared" si="2018"/>
        <v>0.22777245361675774</v>
      </c>
      <c r="F1342">
        <f t="shared" si="2019"/>
        <v>0.44510640230556325</v>
      </c>
      <c r="G1342">
        <f t="shared" si="2013"/>
        <v>0.5</v>
      </c>
      <c r="H1342">
        <f t="shared" si="2020"/>
        <v>-0.22777245361675771</v>
      </c>
      <c r="I1342">
        <f t="shared" si="2021"/>
        <v>-0.4451064023055632</v>
      </c>
      <c r="J1342">
        <f t="shared" si="2014"/>
        <v>0.49999999999999989</v>
      </c>
      <c r="K1342">
        <f t="shared" si="2022"/>
        <v>0.22777245361675774</v>
      </c>
      <c r="L1342">
        <f t="shared" si="2023"/>
        <v>0.44510640230556325</v>
      </c>
      <c r="N1342">
        <v>62.9</v>
      </c>
      <c r="O1342">
        <f t="shared" si="2009"/>
        <v>74.297902204871065</v>
      </c>
      <c r="P1342">
        <f t="shared" si="2010"/>
        <v>15.70209779512895</v>
      </c>
      <c r="R1342">
        <f t="shared" si="2024"/>
        <v>5.37267660799845</v>
      </c>
      <c r="T1342">
        <f t="shared" si="2015"/>
        <v>15.684676833781246</v>
      </c>
      <c r="V1342">
        <f t="shared" si="2025"/>
        <v>0</v>
      </c>
    </row>
    <row r="1343" spans="1:22" x14ac:dyDescent="0.2">
      <c r="A1343">
        <f t="shared" si="2011"/>
        <v>0.5</v>
      </c>
      <c r="B1343">
        <f t="shared" si="2016"/>
        <v>0.22699524986977335</v>
      </c>
      <c r="C1343">
        <f t="shared" si="2017"/>
        <v>0.44550326209418384</v>
      </c>
      <c r="D1343">
        <f t="shared" si="2012"/>
        <v>-0.49999999999999989</v>
      </c>
      <c r="E1343">
        <f t="shared" si="2018"/>
        <v>0.22699524986977337</v>
      </c>
      <c r="F1343">
        <f t="shared" si="2019"/>
        <v>0.44550326209418389</v>
      </c>
      <c r="G1343">
        <f t="shared" si="2013"/>
        <v>0.5</v>
      </c>
      <c r="H1343">
        <f t="shared" si="2020"/>
        <v>-0.22699524986977335</v>
      </c>
      <c r="I1343">
        <f t="shared" si="2021"/>
        <v>-0.44550326209418384</v>
      </c>
      <c r="J1343">
        <f t="shared" si="2014"/>
        <v>0.49999999999999989</v>
      </c>
      <c r="K1343">
        <f t="shared" si="2022"/>
        <v>0.22699524986977337</v>
      </c>
      <c r="L1343">
        <f t="shared" si="2023"/>
        <v>0.44550326209418389</v>
      </c>
      <c r="N1343">
        <v>63</v>
      </c>
      <c r="O1343">
        <f t="shared" si="2009"/>
        <v>74.324043437939821</v>
      </c>
      <c r="P1343">
        <f t="shared" si="2010"/>
        <v>15.675956562060168</v>
      </c>
      <c r="R1343">
        <f t="shared" si="2024"/>
        <v>5.3797272769458946</v>
      </c>
      <c r="T1343">
        <f t="shared" si="2015"/>
        <v>15.658535600712465</v>
      </c>
      <c r="V1343">
        <f t="shared" si="2025"/>
        <v>0</v>
      </c>
    </row>
    <row r="1344" spans="1:22" x14ac:dyDescent="0.2">
      <c r="A1344">
        <f t="shared" si="2011"/>
        <v>0.5</v>
      </c>
      <c r="B1344">
        <f t="shared" si="2016"/>
        <v>0.22621735465589127</v>
      </c>
      <c r="C1344">
        <f t="shared" si="2017"/>
        <v>0.44589876480260693</v>
      </c>
      <c r="D1344">
        <f t="shared" si="2012"/>
        <v>-0.49999999999999989</v>
      </c>
      <c r="E1344">
        <f t="shared" si="2018"/>
        <v>0.2262173546558913</v>
      </c>
      <c r="F1344">
        <f t="shared" si="2019"/>
        <v>0.44589876480260698</v>
      </c>
      <c r="G1344">
        <f t="shared" si="2013"/>
        <v>0.5</v>
      </c>
      <c r="H1344">
        <f t="shared" si="2020"/>
        <v>-0.22621735465589127</v>
      </c>
      <c r="I1344">
        <f t="shared" si="2021"/>
        <v>-0.44589876480260693</v>
      </c>
      <c r="J1344">
        <f t="shared" si="2014"/>
        <v>0.49999999999999989</v>
      </c>
      <c r="K1344">
        <f t="shared" si="2022"/>
        <v>0.2262173546558913</v>
      </c>
      <c r="L1344">
        <f t="shared" si="2023"/>
        <v>0.44589876480260698</v>
      </c>
      <c r="N1344">
        <v>63.1</v>
      </c>
      <c r="O1344">
        <f t="shared" si="2009"/>
        <v>74.350230304239318</v>
      </c>
      <c r="P1344">
        <f t="shared" si="2010"/>
        <v>15.649769695760696</v>
      </c>
      <c r="R1344">
        <f t="shared" si="2024"/>
        <v>5.3867645334683676</v>
      </c>
      <c r="T1344">
        <f t="shared" si="2015"/>
        <v>15.632348734412993</v>
      </c>
      <c r="V1344">
        <f t="shared" si="2025"/>
        <v>0</v>
      </c>
    </row>
    <row r="1345" spans="1:22" x14ac:dyDescent="0.2">
      <c r="A1345">
        <f t="shared" si="2011"/>
        <v>0.5</v>
      </c>
      <c r="B1345">
        <f t="shared" si="2016"/>
        <v>0.22543877034471535</v>
      </c>
      <c r="C1345">
        <f t="shared" si="2017"/>
        <v>0.44629290922606268</v>
      </c>
      <c r="D1345">
        <f t="shared" si="2012"/>
        <v>-0.49999999999999989</v>
      </c>
      <c r="E1345">
        <f t="shared" si="2018"/>
        <v>0.22543877034471538</v>
      </c>
      <c r="F1345">
        <f t="shared" si="2019"/>
        <v>0.44629290922606274</v>
      </c>
      <c r="G1345">
        <f t="shared" si="2013"/>
        <v>0.5</v>
      </c>
      <c r="H1345">
        <f t="shared" si="2020"/>
        <v>-0.22543877034471535</v>
      </c>
      <c r="I1345">
        <f t="shared" si="2021"/>
        <v>-0.44629290922606268</v>
      </c>
      <c r="J1345">
        <f t="shared" si="2014"/>
        <v>0.49999999999999989</v>
      </c>
      <c r="K1345">
        <f t="shared" si="2022"/>
        <v>0.22543877034471538</v>
      </c>
      <c r="L1345">
        <f t="shared" si="2023"/>
        <v>0.44629290922606274</v>
      </c>
      <c r="N1345">
        <v>63.2</v>
      </c>
      <c r="O1345">
        <f t="shared" si="2009"/>
        <v>74.376462736434448</v>
      </c>
      <c r="P1345">
        <f t="shared" si="2010"/>
        <v>15.623537263565561</v>
      </c>
      <c r="R1345">
        <f t="shared" si="2024"/>
        <v>5.3937883636299979</v>
      </c>
      <c r="T1345">
        <f t="shared" si="2015"/>
        <v>15.606116302217858</v>
      </c>
      <c r="V1345">
        <f t="shared" si="2025"/>
        <v>0</v>
      </c>
    </row>
    <row r="1346" spans="1:22" x14ac:dyDescent="0.2">
      <c r="A1346">
        <f t="shared" si="2011"/>
        <v>0.5</v>
      </c>
      <c r="B1346">
        <f t="shared" si="2016"/>
        <v>0.22465949930794832</v>
      </c>
      <c r="C1346">
        <f t="shared" si="2017"/>
        <v>0.44668569416391862</v>
      </c>
      <c r="D1346">
        <f t="shared" si="2012"/>
        <v>-0.49999999999999989</v>
      </c>
      <c r="E1346">
        <f t="shared" si="2018"/>
        <v>0.22465949930794835</v>
      </c>
      <c r="F1346">
        <f t="shared" si="2019"/>
        <v>0.44668569416391873</v>
      </c>
      <c r="G1346">
        <f t="shared" si="2013"/>
        <v>0.5</v>
      </c>
      <c r="H1346">
        <f t="shared" si="2020"/>
        <v>-0.22465949930794832</v>
      </c>
      <c r="I1346">
        <f t="shared" si="2021"/>
        <v>-0.44668569416391862</v>
      </c>
      <c r="J1346">
        <f t="shared" si="2014"/>
        <v>0.49999999999999989</v>
      </c>
      <c r="K1346">
        <f t="shared" si="2022"/>
        <v>0.22465949930794835</v>
      </c>
      <c r="L1346">
        <f t="shared" si="2023"/>
        <v>0.44668569416391873</v>
      </c>
      <c r="N1346">
        <v>63.3</v>
      </c>
      <c r="O1346">
        <f t="shared" si="2009"/>
        <v>74.402740667100119</v>
      </c>
      <c r="P1346">
        <f t="shared" si="2010"/>
        <v>15.597259332899885</v>
      </c>
      <c r="R1346">
        <f t="shared" si="2024"/>
        <v>5.4007987535091164</v>
      </c>
      <c r="T1346">
        <f t="shared" si="2015"/>
        <v>15.579838371552182</v>
      </c>
      <c r="V1346">
        <f t="shared" si="2025"/>
        <v>0</v>
      </c>
    </row>
    <row r="1347" spans="1:22" x14ac:dyDescent="0.2">
      <c r="A1347">
        <f t="shared" si="2011"/>
        <v>0.5</v>
      </c>
      <c r="B1347">
        <f t="shared" si="2016"/>
        <v>0.22387954391938483</v>
      </c>
      <c r="C1347">
        <f t="shared" si="2017"/>
        <v>0.44707711841968401</v>
      </c>
      <c r="D1347">
        <f t="shared" si="2012"/>
        <v>-0.49999999999999989</v>
      </c>
      <c r="E1347">
        <f t="shared" si="2018"/>
        <v>0.22387954391938486</v>
      </c>
      <c r="F1347">
        <f t="shared" si="2019"/>
        <v>0.44707711841968406</v>
      </c>
      <c r="G1347">
        <f t="shared" si="2013"/>
        <v>0.5</v>
      </c>
      <c r="H1347">
        <f t="shared" si="2020"/>
        <v>-0.22387954391938483</v>
      </c>
      <c r="I1347">
        <f t="shared" si="2021"/>
        <v>-0.44707711841968401</v>
      </c>
      <c r="J1347">
        <f t="shared" si="2014"/>
        <v>0.49999999999999989</v>
      </c>
      <c r="K1347">
        <f t="shared" si="2022"/>
        <v>0.22387954391938486</v>
      </c>
      <c r="L1347">
        <f t="shared" si="2023"/>
        <v>0.44707711841968406</v>
      </c>
      <c r="N1347">
        <v>63.4</v>
      </c>
      <c r="O1347">
        <f t="shared" si="2009"/>
        <v>74.429064028721314</v>
      </c>
      <c r="P1347">
        <f t="shared" si="2010"/>
        <v>15.570935971278685</v>
      </c>
      <c r="R1347">
        <f t="shared" si="2024"/>
        <v>5.4077956891978634</v>
      </c>
      <c r="T1347">
        <f t="shared" si="2015"/>
        <v>15.553515009930981</v>
      </c>
      <c r="V1347">
        <f t="shared" si="2025"/>
        <v>0</v>
      </c>
    </row>
    <row r="1348" spans="1:22" x14ac:dyDescent="0.2">
      <c r="A1348">
        <f t="shared" si="2011"/>
        <v>0.5</v>
      </c>
      <c r="B1348">
        <f t="shared" si="2016"/>
        <v>0.2230989065549043</v>
      </c>
      <c r="C1348">
        <f t="shared" si="2017"/>
        <v>0.4474671808010125</v>
      </c>
      <c r="D1348">
        <f t="shared" si="2012"/>
        <v>-0.49999999999999989</v>
      </c>
      <c r="E1348">
        <f t="shared" si="2018"/>
        <v>0.22309890655490436</v>
      </c>
      <c r="F1348">
        <f t="shared" si="2019"/>
        <v>0.44746718080101255</v>
      </c>
      <c r="G1348">
        <f t="shared" si="2013"/>
        <v>0.5</v>
      </c>
      <c r="H1348">
        <f t="shared" si="2020"/>
        <v>-0.2230989065549043</v>
      </c>
      <c r="I1348">
        <f t="shared" si="2021"/>
        <v>-0.4474671808010125</v>
      </c>
      <c r="J1348">
        <f t="shared" si="2014"/>
        <v>0.49999999999999989</v>
      </c>
      <c r="K1348">
        <f t="shared" si="2022"/>
        <v>0.22309890655490436</v>
      </c>
      <c r="L1348">
        <f t="shared" si="2023"/>
        <v>0.44746718080101255</v>
      </c>
      <c r="N1348">
        <v>63.5</v>
      </c>
      <c r="O1348">
        <f t="shared" si="2009"/>
        <v>74.455432753693302</v>
      </c>
      <c r="P1348">
        <f t="shared" si="2010"/>
        <v>15.544567246306707</v>
      </c>
      <c r="R1348">
        <f t="shared" si="2024"/>
        <v>5.4147791568018899</v>
      </c>
      <c r="T1348">
        <f t="shared" si="2015"/>
        <v>15.527146284959004</v>
      </c>
      <c r="V1348">
        <f t="shared" si="2025"/>
        <v>0</v>
      </c>
    </row>
    <row r="1349" spans="1:22" x14ac:dyDescent="0.2">
      <c r="A1349">
        <f t="shared" si="2011"/>
        <v>0.5</v>
      </c>
      <c r="B1349">
        <f t="shared" si="2016"/>
        <v>0.22231758959246373</v>
      </c>
      <c r="C1349">
        <f t="shared" si="2017"/>
        <v>0.4478558801197064</v>
      </c>
      <c r="D1349">
        <f t="shared" si="2012"/>
        <v>-0.49999999999999989</v>
      </c>
      <c r="E1349">
        <f t="shared" si="2018"/>
        <v>0.22231758959246375</v>
      </c>
      <c r="F1349">
        <f t="shared" si="2019"/>
        <v>0.44785588011970645</v>
      </c>
      <c r="G1349">
        <f t="shared" si="2013"/>
        <v>0.5</v>
      </c>
      <c r="H1349">
        <f t="shared" si="2020"/>
        <v>-0.22231758959246373</v>
      </c>
      <c r="I1349">
        <f t="shared" si="2021"/>
        <v>-0.4478558801197064</v>
      </c>
      <c r="J1349">
        <f t="shared" si="2014"/>
        <v>0.49999999999999989</v>
      </c>
      <c r="K1349">
        <f t="shared" si="2022"/>
        <v>0.22231758959246375</v>
      </c>
      <c r="L1349">
        <f t="shared" si="2023"/>
        <v>0.44785588011970645</v>
      </c>
      <c r="N1349">
        <v>63.6</v>
      </c>
      <c r="O1349">
        <f t="shared" si="2009"/>
        <v>74.481846774321781</v>
      </c>
      <c r="P1349">
        <f t="shared" si="2010"/>
        <v>15.518153225678224</v>
      </c>
      <c r="R1349">
        <f t="shared" si="2024"/>
        <v>5.4217491424399338</v>
      </c>
      <c r="T1349">
        <f t="shared" si="2015"/>
        <v>15.500732264330521</v>
      </c>
      <c r="V1349">
        <f t="shared" si="2025"/>
        <v>0</v>
      </c>
    </row>
    <row r="1350" spans="1:22" x14ac:dyDescent="0.2">
      <c r="A1350">
        <f t="shared" si="2011"/>
        <v>0.5</v>
      </c>
      <c r="B1350">
        <f t="shared" si="2016"/>
        <v>0.22153559541208975</v>
      </c>
      <c r="C1350">
        <f t="shared" si="2017"/>
        <v>0.44824321519172017</v>
      </c>
      <c r="D1350">
        <f t="shared" si="2012"/>
        <v>-0.49999999999999989</v>
      </c>
      <c r="E1350">
        <f t="shared" si="2018"/>
        <v>0.22153559541208978</v>
      </c>
      <c r="F1350">
        <f t="shared" si="2019"/>
        <v>0.44824321519172028</v>
      </c>
      <c r="G1350">
        <f t="shared" si="2013"/>
        <v>0.5</v>
      </c>
      <c r="H1350">
        <f t="shared" si="2020"/>
        <v>-0.22153559541208975</v>
      </c>
      <c r="I1350">
        <f t="shared" si="2021"/>
        <v>-0.44824321519172017</v>
      </c>
      <c r="J1350">
        <f t="shared" si="2014"/>
        <v>0.49999999999999989</v>
      </c>
      <c r="K1350">
        <f t="shared" si="2022"/>
        <v>0.22153559541208978</v>
      </c>
      <c r="L1350">
        <f t="shared" si="2023"/>
        <v>0.44824321519172028</v>
      </c>
      <c r="N1350">
        <v>63.7</v>
      </c>
      <c r="O1350">
        <f t="shared" si="2009"/>
        <v>74.508306022823263</v>
      </c>
      <c r="P1350">
        <f t="shared" si="2010"/>
        <v>15.49169397717675</v>
      </c>
      <c r="R1350">
        <f t="shared" si="2024"/>
        <v>5.428705632243414</v>
      </c>
      <c r="T1350">
        <f t="shared" si="2015"/>
        <v>15.474273015829047</v>
      </c>
      <c r="V1350">
        <f t="shared" si="2025"/>
        <v>0</v>
      </c>
    </row>
    <row r="1351" spans="1:22" x14ac:dyDescent="0.2">
      <c r="A1351">
        <f t="shared" si="2011"/>
        <v>0.5</v>
      </c>
      <c r="B1351">
        <f t="shared" si="2016"/>
        <v>0.22075292639587255</v>
      </c>
      <c r="C1351">
        <f t="shared" si="2017"/>
        <v>0.44862918483716413</v>
      </c>
      <c r="D1351">
        <f t="shared" si="2012"/>
        <v>-0.49999999999999989</v>
      </c>
      <c r="E1351">
        <f t="shared" si="2018"/>
        <v>0.2207529263958726</v>
      </c>
      <c r="F1351">
        <f t="shared" si="2019"/>
        <v>0.44862918483716419</v>
      </c>
      <c r="G1351">
        <f t="shared" si="2013"/>
        <v>0.5</v>
      </c>
      <c r="H1351">
        <f t="shared" si="2020"/>
        <v>-0.22075292639587255</v>
      </c>
      <c r="I1351">
        <f t="shared" si="2021"/>
        <v>-0.44862918483716413</v>
      </c>
      <c r="J1351">
        <f t="shared" si="2014"/>
        <v>0.49999999999999989</v>
      </c>
      <c r="K1351">
        <f t="shared" si="2022"/>
        <v>0.2207529263958726</v>
      </c>
      <c r="L1351">
        <f t="shared" si="2023"/>
        <v>0.44862918483716419</v>
      </c>
      <c r="N1351">
        <v>63.8</v>
      </c>
      <c r="O1351">
        <f t="shared" si="2009"/>
        <v>74.534810431325027</v>
      </c>
      <c r="P1351">
        <f t="shared" si="2010"/>
        <v>15.465189568674973</v>
      </c>
      <c r="R1351">
        <f t="shared" si="2024"/>
        <v>5.4356486123561147</v>
      </c>
      <c r="T1351">
        <f t="shared" si="2015"/>
        <v>15.447768607327269</v>
      </c>
      <c r="V1351">
        <f t="shared" si="2025"/>
        <v>0</v>
      </c>
    </row>
    <row r="1352" spans="1:22" x14ac:dyDescent="0.2">
      <c r="A1352">
        <f t="shared" si="2011"/>
        <v>0.5</v>
      </c>
      <c r="B1352">
        <f t="shared" si="2016"/>
        <v>0.21996958492795757</v>
      </c>
      <c r="C1352">
        <f t="shared" si="2017"/>
        <v>0.44901378788030771</v>
      </c>
      <c r="D1352">
        <f t="shared" si="2012"/>
        <v>-0.49999999999999989</v>
      </c>
      <c r="E1352">
        <f t="shared" si="2018"/>
        <v>0.2199695849279576</v>
      </c>
      <c r="F1352">
        <f t="shared" si="2019"/>
        <v>0.44901378788030777</v>
      </c>
      <c r="G1352">
        <f t="shared" si="2013"/>
        <v>0.5</v>
      </c>
      <c r="H1352">
        <f t="shared" si="2020"/>
        <v>-0.21996958492795757</v>
      </c>
      <c r="I1352">
        <f t="shared" si="2021"/>
        <v>-0.44901378788030771</v>
      </c>
      <c r="J1352">
        <f t="shared" si="2014"/>
        <v>0.49999999999999989</v>
      </c>
      <c r="K1352">
        <f t="shared" si="2022"/>
        <v>0.2199695849279576</v>
      </c>
      <c r="L1352">
        <f t="shared" si="2023"/>
        <v>0.44901378788030777</v>
      </c>
      <c r="N1352">
        <v>63.9</v>
      </c>
      <c r="O1352">
        <f t="shared" si="2009"/>
        <v>74.561359931865567</v>
      </c>
      <c r="P1352">
        <f t="shared" si="2010"/>
        <v>15.438640068134426</v>
      </c>
      <c r="R1352">
        <f t="shared" si="2024"/>
        <v>5.4425780689337468</v>
      </c>
      <c r="T1352">
        <f t="shared" si="2015"/>
        <v>15.421219106786722</v>
      </c>
      <c r="V1352">
        <f t="shared" si="2025"/>
        <v>0</v>
      </c>
    </row>
    <row r="1353" spans="1:22" x14ac:dyDescent="0.2">
      <c r="A1353">
        <f t="shared" si="2011"/>
        <v>0.5</v>
      </c>
      <c r="B1353">
        <f t="shared" si="2016"/>
        <v>0.2191855733945387</v>
      </c>
      <c r="C1353">
        <f t="shared" si="2017"/>
        <v>0.44939702314958346</v>
      </c>
      <c r="D1353">
        <f t="shared" si="2012"/>
        <v>-0.49999999999999989</v>
      </c>
      <c r="E1353">
        <f t="shared" si="2018"/>
        <v>0.21918557339453873</v>
      </c>
      <c r="F1353">
        <f t="shared" si="2019"/>
        <v>0.44939702314958352</v>
      </c>
      <c r="G1353">
        <f t="shared" si="2013"/>
        <v>0.5</v>
      </c>
      <c r="H1353">
        <f t="shared" si="2020"/>
        <v>-0.2191855733945387</v>
      </c>
      <c r="I1353">
        <f t="shared" si="2021"/>
        <v>-0.44939702314958346</v>
      </c>
      <c r="J1353">
        <f t="shared" si="2014"/>
        <v>0.49999999999999989</v>
      </c>
      <c r="K1353">
        <f t="shared" si="2022"/>
        <v>0.21918557339453873</v>
      </c>
      <c r="L1353">
        <f t="shared" si="2023"/>
        <v>0.44939702314958352</v>
      </c>
      <c r="N1353">
        <v>64</v>
      </c>
      <c r="O1353">
        <f t="shared" ref="O1353:O1416" si="2026">(DEGREES(ACOS(((-(((SUMPRODUCT(G1353:I1353,$I$8:$K$8))*(SUMPRODUCT(G1353:I1353,$I$10:$K$10))-(SUMPRODUCT(J1353:L1353,$I$8:$K$8))*(SUMPRODUCT(J1353:L1353,$I$10:$K$10)))-((SUMPRODUCT(A1353:C1353,$I$8:$K$8))*(SUMPRODUCT(A1353:C1353,$I$10:$K$10))-(SUMPRODUCT(D1353:F1353,$I$8:$K$8))*(SUMPRODUCT(D1353:F1353,$I$10:$K$10))))*(((SUMPRODUCT(G1353:I1353,$I$8:$K$8))*(SUMPRODUCT(G1353:I1353,$I$10:$K$10))+(SUMPRODUCT(J1353:L1353,$I$8:$K$8))*(SUMPRODUCT(J1353:L1353,$I$10:$K$10)))-((SUMPRODUCT(A1353:C1353,$I$8:$K$8))*(SUMPRODUCT(A1353:C1353,$I$10:$K$10))+(SUMPRODUCT(D1353:F1353,$I$8:$K$8))*(SUMPRODUCT(D1353:F1353,$I$10:$K$10)))))-((((SUMPRODUCT(A1353:C1353,$I$8:$K$8))*(SUMPRODUCT(D1353:F1353,$I$10:$K$10))+(SUMPRODUCT(A1353:C1353,$I$10:$K$10))*(SUMPRODUCT(D1353:F1353,$I$8:$K$8)))-((SUMPRODUCT(G1353:I1353,$I$8:$K$8))*(SUMPRODUCT(J1353:L1353,$I$10:$K$10))+(SUMPRODUCT(G1353:I1353,$I$10:$K$10))*(SUMPRODUCT(J1353:L1353,$I$8:$K$8))))*(SQRT(((((SUMPRODUCT(G1353:I1353,$I$8:$K$8))*(SUMPRODUCT(G1353:I1353,$I$10:$K$10))-(SUMPRODUCT(J1353:L1353,$I$8:$K$8))*(SUMPRODUCT(J1353:L1353,$I$10:$K$10)))-((SUMPRODUCT(A1353:C1353,$I$8:$K$8))*(SUMPRODUCT(A1353:C1353,$I$10:$K$10))-(SUMPRODUCT(D1353:F1353,$I$8:$K$8))*(SUMPRODUCT(D1353:F1353,$I$10:$K$10))))^2)+((((SUMPRODUCT(A1353:C1353,$I$8:$K$8))*(SUMPRODUCT(D1353:F1353,$I$10:$K$10))+(SUMPRODUCT(A1353:C1353,$I$10:$K$10))*(SUMPRODUCT(D1353:F1353,$I$8:$K$8)))-((SUMPRODUCT(G1353:I1353,$I$8:$K$8))*(SUMPRODUCT(J1353:L1353,$I$10:$K$10))+(SUMPRODUCT(G1353:I1353,$I$10:$K$10))*(SUMPRODUCT(J1353:L1353,$I$8:$K$8))))^2)-((((SUMPRODUCT(G1353:I1353,$I$8:$K$8))*(SUMPRODUCT(G1353:I1353,$I$10:$K$10))+(SUMPRODUCT(J1353:L1353,$I$8:$K$8))*(SUMPRODUCT(J1353:L1353,$I$10:$K$10)))-((SUMPRODUCT(A1353:C1353,$I$8:$K$8))*(SUMPRODUCT(A1353:C1353,$I$10:$K$10))+(SUMPRODUCT(D1353:F1353,$I$8:$K$8))*(SUMPRODUCT(D1353:F1353,$I$10:$K$10))))^2)))))/(((((SUMPRODUCT(G1353:I1353,$I$8:$K$8))*(SUMPRODUCT(G1353:I1353,$I$10:$K$10))-(SUMPRODUCT(J1353:L1353,$I$8:$K$8))*(SUMPRODUCT(J1353:L1353,$I$10:$K$10)))-((SUMPRODUCT(A1353:C1353,$I$8:$K$8))*(SUMPRODUCT(A1353:C1353,$I$10:$K$10))-(SUMPRODUCT(D1353:F1353,$I$8:$K$8))*(SUMPRODUCT(D1353:F1353,$I$10:$K$10))))^2)+((((SUMPRODUCT(A1353:C1353,$I$8:$K$8))*(SUMPRODUCT(D1353:F1353,$I$10:$K$10))+(SUMPRODUCT(A1353:C1353,$I$10:$K$10))*(SUMPRODUCT(D1353:F1353,$I$8:$K$8)))-((SUMPRODUCT(G1353:I1353,$I$8:$K$8))*(SUMPRODUCT(J1353:L1353,$I$10:$K$10))+(SUMPRODUCT(G1353:I1353,$I$10:$K$10))*(SUMPRODUCT(J1353:L1353,$I$8:$K$8))))^2)))))/2</f>
        <v>74.587954456394627</v>
      </c>
      <c r="P1353">
        <f t="shared" ref="P1353:P1416" si="2027">(DEGREES(ACOS(((-(((SUMPRODUCT(G1353:I1353,$I$8:$K$8))*(SUMPRODUCT(G1353:I1353,$I$10:$K$10))-(SUMPRODUCT(J1353:L1353,$I$8:$K$8))*(SUMPRODUCT(J1353:L1353,$I$10:$K$10)))-((SUMPRODUCT(A1353:C1353,$I$8:$K$8))*(SUMPRODUCT(A1353:C1353,$I$10:$K$10))-(SUMPRODUCT(D1353:F1353,$I$8:$K$8))*(SUMPRODUCT(D1353:F1353,$I$10:$K$10))))*(((SUMPRODUCT(G1353:I1353,$I$8:$K$8))*(SUMPRODUCT(G1353:I1353,$I$10:$K$10))+(SUMPRODUCT(J1353:L1353,$I$8:$K$8))*(SUMPRODUCT(J1353:L1353,$I$10:$K$10)))-((SUMPRODUCT(A1353:C1353,$I$8:$K$8))*(SUMPRODUCT(A1353:C1353,$I$10:$K$10))+(SUMPRODUCT(D1353:F1353,$I$8:$K$8))*(SUMPRODUCT(D1353:F1353,$I$10:$K$10)))))+((((SUMPRODUCT(A1353:C1353,$I$8:$K$8))*(SUMPRODUCT(D1353:F1353,$I$10:$K$10))+(SUMPRODUCT(A1353:C1353,$I$10:$K$10))*(SUMPRODUCT(D1353:F1353,$I$8:$K$8)))-((SUMPRODUCT(G1353:I1353,$I$8:$K$8))*(SUMPRODUCT(J1353:L1353,$I$10:$K$10))+(SUMPRODUCT(G1353:I1353,$I$10:$K$10))*(SUMPRODUCT(J1353:L1353,$I$8:$K$8))))*(SQRT(((((SUMPRODUCT(G1353:I1353,$I$8:$K$8))*(SUMPRODUCT(G1353:I1353,$I$10:$K$10))-(SUMPRODUCT(J1353:L1353,$I$8:$K$8))*(SUMPRODUCT(J1353:L1353,$I$10:$K$10)))-((SUMPRODUCT(A1353:C1353,$I$8:$K$8))*(SUMPRODUCT(A1353:C1353,$I$10:$K$10))-(SUMPRODUCT(D1353:F1353,$I$8:$K$8))*(SUMPRODUCT(D1353:F1353,$I$10:$K$10))))^2)+((((SUMPRODUCT(A1353:C1353,$I$8:$K$8))*(SUMPRODUCT(D1353:F1353,$I$10:$K$10))+(SUMPRODUCT(A1353:C1353,$I$10:$K$10))*(SUMPRODUCT(D1353:F1353,$I$8:$K$8)))-((SUMPRODUCT(G1353:I1353,$I$8:$K$8))*(SUMPRODUCT(J1353:L1353,$I$10:$K$10))+(SUMPRODUCT(G1353:I1353,$I$10:$K$10))*(SUMPRODUCT(J1353:L1353,$I$8:$K$8))))^2)-((((SUMPRODUCT(G1353:I1353,$I$8:$K$8))*(SUMPRODUCT(G1353:I1353,$I$10:$K$10))+(SUMPRODUCT(J1353:L1353,$I$8:$K$8))*(SUMPRODUCT(J1353:L1353,$I$10:$K$10)))-((SUMPRODUCT(A1353:C1353,$I$8:$K$8))*(SUMPRODUCT(A1353:C1353,$I$10:$K$10))+(SUMPRODUCT(D1353:F1353,$I$8:$K$8))*(SUMPRODUCT(D1353:F1353,$I$10:$K$10))))^2)))))/(((((SUMPRODUCT(G1353:I1353,$I$8:$K$8))*(SUMPRODUCT(G1353:I1353,$I$10:$K$10))-(SUMPRODUCT(J1353:L1353,$I$8:$K$8))*(SUMPRODUCT(J1353:L1353,$I$10:$K$10)))-((SUMPRODUCT(A1353:C1353,$I$8:$K$8))*(SUMPRODUCT(A1353:C1353,$I$10:$K$10))-(SUMPRODUCT(D1353:F1353,$I$8:$K$8))*(SUMPRODUCT(D1353:F1353,$I$10:$K$10))))^2)+((((SUMPRODUCT(A1353:C1353,$I$8:$K$8))*(SUMPRODUCT(D1353:F1353,$I$10:$K$10))+(SUMPRODUCT(A1353:C1353,$I$10:$K$10))*(SUMPRODUCT(D1353:F1353,$I$8:$K$8)))-((SUMPRODUCT(G1353:I1353,$I$8:$K$8))*(SUMPRODUCT(J1353:L1353,$I$10:$K$10))+(SUMPRODUCT(G1353:I1353,$I$10:$K$10))*(SUMPRODUCT(J1353:L1353,$I$8:$K$8))))^2)))))/2</f>
        <v>15.412045543605371</v>
      </c>
      <c r="R1353">
        <f t="shared" si="2024"/>
        <v>5.4494939881436117</v>
      </c>
      <c r="T1353">
        <f t="shared" si="2015"/>
        <v>15.394624582257668</v>
      </c>
      <c r="V1353">
        <f t="shared" si="2025"/>
        <v>0</v>
      </c>
    </row>
    <row r="1354" spans="1:22" x14ac:dyDescent="0.2">
      <c r="A1354">
        <f t="shared" ref="A1354:A1417" si="2028">(1/(SQRT(2)))*(COS(RADIANS(45)))</f>
        <v>0.5</v>
      </c>
      <c r="B1354">
        <f t="shared" si="2016"/>
        <v>0.21840089418385114</v>
      </c>
      <c r="C1354">
        <f t="shared" si="2017"/>
        <v>0.44977888947759009</v>
      </c>
      <c r="D1354">
        <f t="shared" ref="D1354:D1417" si="2029">(-((1/(SQRT(2)))*(SIN(RADIANS(45)))))</f>
        <v>-0.49999999999999989</v>
      </c>
      <c r="E1354">
        <f t="shared" si="2018"/>
        <v>0.21840089418385117</v>
      </c>
      <c r="F1354">
        <f t="shared" si="2019"/>
        <v>0.44977888947759015</v>
      </c>
      <c r="G1354">
        <f t="shared" ref="G1354:G1417" si="2030">(1/(SQRT(2)))*(COS(RADIANS(-45)))</f>
        <v>0.5</v>
      </c>
      <c r="H1354">
        <f t="shared" si="2020"/>
        <v>-0.21840089418385114</v>
      </c>
      <c r="I1354">
        <f t="shared" si="2021"/>
        <v>-0.44977888947759009</v>
      </c>
      <c r="J1354">
        <f t="shared" ref="J1354:J1417" si="2031">(-((1/(SQRT(2)))*(SIN(RADIANS(-45)))))</f>
        <v>0.49999999999999989</v>
      </c>
      <c r="K1354">
        <f t="shared" si="2022"/>
        <v>0.21840089418385117</v>
      </c>
      <c r="L1354">
        <f t="shared" si="2023"/>
        <v>0.44977888947759015</v>
      </c>
      <c r="N1354">
        <v>64.099999999999994</v>
      </c>
      <c r="O1354">
        <f t="shared" si="2026"/>
        <v>74.614593936773488</v>
      </c>
      <c r="P1354">
        <f t="shared" si="2027"/>
        <v>15.385406063226519</v>
      </c>
      <c r="R1354">
        <f t="shared" si="2024"/>
        <v>5.4563963561640421</v>
      </c>
      <c r="T1354">
        <f t="shared" ref="T1354:T1417" si="2032">(P1354-$V$2516)</f>
        <v>15.367985101878816</v>
      </c>
      <c r="V1354">
        <f t="shared" si="2025"/>
        <v>0</v>
      </c>
    </row>
    <row r="1355" spans="1:22" x14ac:dyDescent="0.2">
      <c r="A1355">
        <f t="shared" si="2028"/>
        <v>0.5</v>
      </c>
      <c r="B1355">
        <f t="shared" si="2016"/>
        <v>0.21761554968616373</v>
      </c>
      <c r="C1355">
        <f t="shared" si="2017"/>
        <v>0.4501593857010967</v>
      </c>
      <c r="D1355">
        <f t="shared" si="2029"/>
        <v>-0.49999999999999989</v>
      </c>
      <c r="E1355">
        <f t="shared" si="2018"/>
        <v>0.21761554968616376</v>
      </c>
      <c r="F1355">
        <f t="shared" si="2019"/>
        <v>0.45015938570109676</v>
      </c>
      <c r="G1355">
        <f t="shared" si="2030"/>
        <v>0.5</v>
      </c>
      <c r="H1355">
        <f t="shared" si="2020"/>
        <v>-0.21761554968616373</v>
      </c>
      <c r="I1355">
        <f t="shared" si="2021"/>
        <v>-0.4501593857010967</v>
      </c>
      <c r="J1355">
        <f t="shared" si="2031"/>
        <v>0.49999999999999989</v>
      </c>
      <c r="K1355">
        <f t="shared" si="2022"/>
        <v>0.21761554968616376</v>
      </c>
      <c r="L1355">
        <f t="shared" si="2023"/>
        <v>0.45015938570109676</v>
      </c>
      <c r="N1355">
        <v>64.2</v>
      </c>
      <c r="O1355">
        <f t="shared" si="2026"/>
        <v>74.641278304775057</v>
      </c>
      <c r="P1355">
        <f t="shared" si="2027"/>
        <v>15.35872169522494</v>
      </c>
      <c r="R1355">
        <f t="shared" si="2024"/>
        <v>5.4632851591843217</v>
      </c>
      <c r="T1355">
        <f t="shared" si="2032"/>
        <v>15.341300733877237</v>
      </c>
      <c r="V1355">
        <f t="shared" si="2025"/>
        <v>0</v>
      </c>
    </row>
    <row r="1356" spans="1:22" x14ac:dyDescent="0.2">
      <c r="A1356">
        <f t="shared" si="2028"/>
        <v>0.5</v>
      </c>
      <c r="B1356">
        <f t="shared" ref="B1356:B1419" si="2033">((1/(SQRT(2)))*(COS(RADIANS(N1356))))*(SIN(RADIANS(45)))</f>
        <v>0.21682954229377216</v>
      </c>
      <c r="C1356">
        <f t="shared" ref="C1356:C1419" si="2034">((1/(SQRT(2)))*(SIN(RADIANS(N1356))))*(SIN(RADIANS(45)))</f>
        <v>0.45053851066104572</v>
      </c>
      <c r="D1356">
        <f t="shared" si="2029"/>
        <v>-0.49999999999999989</v>
      </c>
      <c r="E1356">
        <f t="shared" ref="E1356:E1419" si="2035">((1/(SQRT(2)))*(COS(RADIANS(N1356))))*(COS(RADIANS(45)))</f>
        <v>0.21682954229377222</v>
      </c>
      <c r="F1356">
        <f t="shared" ref="F1356:F1419" si="2036">(((1/(SQRT(2)))*(SIN(RADIANS(N1356))))*(COS(RADIANS(45))))</f>
        <v>0.45053851066104578</v>
      </c>
      <c r="G1356">
        <f t="shared" si="2030"/>
        <v>0.5</v>
      </c>
      <c r="H1356">
        <f t="shared" ref="H1356:H1419" si="2037">((1/(SQRT(2)))*(COS(RADIANS(N1356))))*(SIN(RADIANS(-45)))</f>
        <v>-0.21682954229377216</v>
      </c>
      <c r="I1356">
        <f t="shared" ref="I1356:I1419" si="2038">((1/(SQRT(2)))*(SIN(RADIANS(N1356))))*(SIN(RADIANS(-45)))</f>
        <v>-0.45053851066104572</v>
      </c>
      <c r="J1356">
        <f t="shared" si="2031"/>
        <v>0.49999999999999989</v>
      </c>
      <c r="K1356">
        <f t="shared" ref="K1356:K1419" si="2039">((1/(SQRT(2)))*(COS(RADIANS(N1356))))*(COS(RADIANS(-45)))</f>
        <v>0.21682954229377222</v>
      </c>
      <c r="L1356">
        <f t="shared" ref="L1356:L1419" si="2040">(((1/(SQRT(2)))*(SIN(RADIANS(N1356))))*(COS(RADIANS(-45))))</f>
        <v>0.45053851066104578</v>
      </c>
      <c r="N1356">
        <v>64.3</v>
      </c>
      <c r="O1356">
        <f t="shared" si="2026"/>
        <v>74.668007492084271</v>
      </c>
      <c r="P1356">
        <f t="shared" si="2027"/>
        <v>15.331992507915736</v>
      </c>
      <c r="R1356">
        <f t="shared" ref="R1356:R1419" si="2041">P1356-P1536</f>
        <v>5.4701603834039378</v>
      </c>
      <c r="T1356">
        <f t="shared" si="2032"/>
        <v>15.314571546568033</v>
      </c>
      <c r="V1356">
        <f t="shared" ref="V1356:V1419" si="2042">IF(T1356=0,N1356,0)</f>
        <v>0</v>
      </c>
    </row>
    <row r="1357" spans="1:22" x14ac:dyDescent="0.2">
      <c r="A1357">
        <f t="shared" si="2028"/>
        <v>0.5</v>
      </c>
      <c r="B1357">
        <f t="shared" si="2033"/>
        <v>0.21604287440099113</v>
      </c>
      <c r="C1357">
        <f t="shared" si="2034"/>
        <v>0.45091626320255679</v>
      </c>
      <c r="D1357">
        <f t="shared" si="2029"/>
        <v>-0.49999999999999989</v>
      </c>
      <c r="E1357">
        <f t="shared" si="2035"/>
        <v>0.21604287440099115</v>
      </c>
      <c r="F1357">
        <f t="shared" si="2036"/>
        <v>0.45091626320255684</v>
      </c>
      <c r="G1357">
        <f t="shared" si="2030"/>
        <v>0.5</v>
      </c>
      <c r="H1357">
        <f t="shared" si="2037"/>
        <v>-0.21604287440099113</v>
      </c>
      <c r="I1357">
        <f t="shared" si="2038"/>
        <v>-0.45091626320255679</v>
      </c>
      <c r="J1357">
        <f t="shared" si="2031"/>
        <v>0.49999999999999989</v>
      </c>
      <c r="K1357">
        <f t="shared" si="2039"/>
        <v>0.21604287440099115</v>
      </c>
      <c r="L1357">
        <f t="shared" si="2040"/>
        <v>0.45091626320255684</v>
      </c>
      <c r="N1357">
        <v>64.400000000000006</v>
      </c>
      <c r="O1357">
        <f t="shared" si="2026"/>
        <v>74.694781430298093</v>
      </c>
      <c r="P1357">
        <f t="shared" si="2027"/>
        <v>15.305218569701921</v>
      </c>
      <c r="R1357">
        <f t="shared" si="2041"/>
        <v>5.4770220150323663</v>
      </c>
      <c r="T1357">
        <f t="shared" si="2032"/>
        <v>15.287797608354218</v>
      </c>
      <c r="V1357">
        <f t="shared" si="2042"/>
        <v>0</v>
      </c>
    </row>
    <row r="1358" spans="1:22" x14ac:dyDescent="0.2">
      <c r="A1358">
        <f t="shared" si="2028"/>
        <v>0.5</v>
      </c>
      <c r="B1358">
        <f t="shared" si="2033"/>
        <v>0.2152555484041476</v>
      </c>
      <c r="C1358">
        <f t="shared" si="2034"/>
        <v>0.4512926421749302</v>
      </c>
      <c r="D1358">
        <f t="shared" si="2029"/>
        <v>-0.49999999999999989</v>
      </c>
      <c r="E1358">
        <f t="shared" si="2035"/>
        <v>0.21525554840414762</v>
      </c>
      <c r="F1358">
        <f t="shared" si="2036"/>
        <v>0.45129264217493026</v>
      </c>
      <c r="G1358">
        <f t="shared" si="2030"/>
        <v>0.5</v>
      </c>
      <c r="H1358">
        <f t="shared" si="2037"/>
        <v>-0.2152555484041476</v>
      </c>
      <c r="I1358">
        <f t="shared" si="2038"/>
        <v>-0.4512926421749302</v>
      </c>
      <c r="J1358">
        <f t="shared" si="2031"/>
        <v>0.49999999999999989</v>
      </c>
      <c r="K1358">
        <f t="shared" si="2039"/>
        <v>0.21525554840414762</v>
      </c>
      <c r="L1358">
        <f t="shared" si="2040"/>
        <v>0.45129264217493026</v>
      </c>
      <c r="N1358">
        <v>64.5</v>
      </c>
      <c r="O1358">
        <f t="shared" si="2026"/>
        <v>74.721600050925801</v>
      </c>
      <c r="P1358">
        <f t="shared" si="2027"/>
        <v>15.278399949074187</v>
      </c>
      <c r="R1358">
        <f t="shared" si="2041"/>
        <v>5.4838700402886644</v>
      </c>
      <c r="T1358">
        <f t="shared" si="2032"/>
        <v>15.260978987726483</v>
      </c>
      <c r="V1358">
        <f t="shared" si="2042"/>
        <v>0</v>
      </c>
    </row>
    <row r="1359" spans="1:22" x14ac:dyDescent="0.2">
      <c r="A1359">
        <f t="shared" si="2028"/>
        <v>0.5</v>
      </c>
      <c r="B1359">
        <f t="shared" si="2033"/>
        <v>0.21446756670157302</v>
      </c>
      <c r="C1359">
        <f t="shared" si="2034"/>
        <v>0.4516676464316503</v>
      </c>
      <c r="D1359">
        <f t="shared" si="2029"/>
        <v>-0.49999999999999989</v>
      </c>
      <c r="E1359">
        <f t="shared" si="2035"/>
        <v>0.21446756670157305</v>
      </c>
      <c r="F1359">
        <f t="shared" si="2036"/>
        <v>0.45166764643165042</v>
      </c>
      <c r="G1359">
        <f t="shared" si="2030"/>
        <v>0.5</v>
      </c>
      <c r="H1359">
        <f t="shared" si="2037"/>
        <v>-0.21446756670157302</v>
      </c>
      <c r="I1359">
        <f t="shared" si="2038"/>
        <v>-0.4516676464316503</v>
      </c>
      <c r="J1359">
        <f t="shared" si="2031"/>
        <v>0.49999999999999989</v>
      </c>
      <c r="K1359">
        <f t="shared" si="2039"/>
        <v>0.21446756670157305</v>
      </c>
      <c r="L1359">
        <f t="shared" si="2040"/>
        <v>0.45166764643165042</v>
      </c>
      <c r="N1359">
        <v>64.599999999999994</v>
      </c>
      <c r="O1359">
        <f t="shared" si="2026"/>
        <v>74.748463285389306</v>
      </c>
      <c r="P1359">
        <f t="shared" si="2027"/>
        <v>15.251536714610701</v>
      </c>
      <c r="R1359">
        <f t="shared" si="2041"/>
        <v>5.4907044454009721</v>
      </c>
      <c r="T1359">
        <f t="shared" si="2032"/>
        <v>15.234115753262998</v>
      </c>
      <c r="V1359">
        <f t="shared" si="2042"/>
        <v>0</v>
      </c>
    </row>
    <row r="1360" spans="1:22" x14ac:dyDescent="0.2">
      <c r="A1360">
        <f t="shared" si="2028"/>
        <v>0.5</v>
      </c>
      <c r="B1360">
        <f t="shared" si="2033"/>
        <v>0.21367893169359611</v>
      </c>
      <c r="C1360">
        <f t="shared" si="2034"/>
        <v>0.45204127483038914</v>
      </c>
      <c r="D1360">
        <f t="shared" si="2029"/>
        <v>-0.49999999999999989</v>
      </c>
      <c r="E1360">
        <f t="shared" si="2035"/>
        <v>0.21367893169359614</v>
      </c>
      <c r="F1360">
        <f t="shared" si="2036"/>
        <v>0.45204127483038919</v>
      </c>
      <c r="G1360">
        <f t="shared" si="2030"/>
        <v>0.5</v>
      </c>
      <c r="H1360">
        <f t="shared" si="2037"/>
        <v>-0.21367893169359611</v>
      </c>
      <c r="I1360">
        <f t="shared" si="2038"/>
        <v>-0.45204127483038914</v>
      </c>
      <c r="J1360">
        <f t="shared" si="2031"/>
        <v>0.49999999999999989</v>
      </c>
      <c r="K1360">
        <f t="shared" si="2039"/>
        <v>0.21367893169359614</v>
      </c>
      <c r="L1360">
        <f t="shared" si="2040"/>
        <v>0.45204127483038919</v>
      </c>
      <c r="N1360">
        <v>64.7</v>
      </c>
      <c r="O1360">
        <f t="shared" si="2026"/>
        <v>74.77537106502308</v>
      </c>
      <c r="P1360">
        <f t="shared" si="2027"/>
        <v>15.224628934976927</v>
      </c>
      <c r="R1360">
        <f t="shared" si="2041"/>
        <v>5.4975252166061654</v>
      </c>
      <c r="T1360">
        <f t="shared" si="2032"/>
        <v>15.207207973629224</v>
      </c>
      <c r="V1360">
        <f t="shared" si="2042"/>
        <v>0</v>
      </c>
    </row>
    <row r="1361" spans="1:22" x14ac:dyDescent="0.2">
      <c r="A1361">
        <f t="shared" si="2028"/>
        <v>0.5</v>
      </c>
      <c r="B1361">
        <f t="shared" si="2033"/>
        <v>0.2128896457825363</v>
      </c>
      <c r="C1361">
        <f t="shared" si="2034"/>
        <v>0.45241352623300968</v>
      </c>
      <c r="D1361">
        <f t="shared" si="2029"/>
        <v>-0.49999999999999989</v>
      </c>
      <c r="E1361">
        <f t="shared" si="2035"/>
        <v>0.21288964578253633</v>
      </c>
      <c r="F1361">
        <f t="shared" si="2036"/>
        <v>0.45241352623300973</v>
      </c>
      <c r="G1361">
        <f t="shared" si="2030"/>
        <v>0.5</v>
      </c>
      <c r="H1361">
        <f t="shared" si="2037"/>
        <v>-0.2128896457825363</v>
      </c>
      <c r="I1361">
        <f t="shared" si="2038"/>
        <v>-0.45241352623300968</v>
      </c>
      <c r="J1361">
        <f t="shared" si="2031"/>
        <v>0.49999999999999989</v>
      </c>
      <c r="K1361">
        <f t="shared" si="2039"/>
        <v>0.21288964578253633</v>
      </c>
      <c r="L1361">
        <f t="shared" si="2040"/>
        <v>0.45241352623300973</v>
      </c>
      <c r="N1361">
        <v>64.8</v>
      </c>
      <c r="O1361">
        <f t="shared" si="2026"/>
        <v>74.80232332107461</v>
      </c>
      <c r="P1361">
        <f t="shared" si="2027"/>
        <v>15.197676678925426</v>
      </c>
      <c r="R1361">
        <f t="shared" si="2041"/>
        <v>5.5043323401494337</v>
      </c>
      <c r="T1361">
        <f t="shared" si="2032"/>
        <v>15.180255717577722</v>
      </c>
      <c r="V1361">
        <f t="shared" si="2042"/>
        <v>0</v>
      </c>
    </row>
    <row r="1362" spans="1:22" x14ac:dyDescent="0.2">
      <c r="A1362">
        <f t="shared" si="2028"/>
        <v>0.5</v>
      </c>
      <c r="B1362">
        <f t="shared" si="2033"/>
        <v>0.21209971137269498</v>
      </c>
      <c r="C1362">
        <f t="shared" si="2034"/>
        <v>0.4527843995055697</v>
      </c>
      <c r="D1362">
        <f t="shared" si="2029"/>
        <v>-0.49999999999999989</v>
      </c>
      <c r="E1362">
        <f t="shared" si="2035"/>
        <v>0.21209971137269501</v>
      </c>
      <c r="F1362">
        <f t="shared" si="2036"/>
        <v>0.45278439950556976</v>
      </c>
      <c r="G1362">
        <f t="shared" si="2030"/>
        <v>0.5</v>
      </c>
      <c r="H1362">
        <f t="shared" si="2037"/>
        <v>-0.21209971137269498</v>
      </c>
      <c r="I1362">
        <f t="shared" si="2038"/>
        <v>-0.4527843995055697</v>
      </c>
      <c r="J1362">
        <f t="shared" si="2031"/>
        <v>0.49999999999999989</v>
      </c>
      <c r="K1362">
        <f t="shared" si="2039"/>
        <v>0.21209971137269501</v>
      </c>
      <c r="L1362">
        <f t="shared" si="2040"/>
        <v>0.45278439950556976</v>
      </c>
      <c r="N1362">
        <v>64.900000000000006</v>
      </c>
      <c r="O1362">
        <f t="shared" si="2026"/>
        <v>74.829319984704412</v>
      </c>
      <c r="P1362">
        <f t="shared" si="2027"/>
        <v>15.170680015295575</v>
      </c>
      <c r="R1362">
        <f t="shared" si="2041"/>
        <v>5.5111258022837504</v>
      </c>
      <c r="T1362">
        <f t="shared" si="2032"/>
        <v>15.153259053947872</v>
      </c>
      <c r="V1362">
        <f t="shared" si="2042"/>
        <v>0</v>
      </c>
    </row>
    <row r="1363" spans="1:22" x14ac:dyDescent="0.2">
      <c r="A1363">
        <f t="shared" si="2028"/>
        <v>0.5</v>
      </c>
      <c r="B1363">
        <f t="shared" si="2033"/>
        <v>0.21130913087034969</v>
      </c>
      <c r="C1363">
        <f t="shared" si="2034"/>
        <v>0.45315389351832486</v>
      </c>
      <c r="D1363">
        <f t="shared" si="2029"/>
        <v>-0.49999999999999989</v>
      </c>
      <c r="E1363">
        <f t="shared" si="2035"/>
        <v>0.21130913087034975</v>
      </c>
      <c r="F1363">
        <f t="shared" si="2036"/>
        <v>0.45315389351832491</v>
      </c>
      <c r="G1363">
        <f t="shared" si="2030"/>
        <v>0.5</v>
      </c>
      <c r="H1363">
        <f t="shared" si="2037"/>
        <v>-0.21130913087034969</v>
      </c>
      <c r="I1363">
        <f t="shared" si="2038"/>
        <v>-0.45315389351832486</v>
      </c>
      <c r="J1363">
        <f t="shared" si="2031"/>
        <v>0.49999999999999989</v>
      </c>
      <c r="K1363">
        <f t="shared" si="2039"/>
        <v>0.21130913087034975</v>
      </c>
      <c r="L1363">
        <f t="shared" si="2040"/>
        <v>0.45315389351832491</v>
      </c>
      <c r="N1363">
        <v>65</v>
      </c>
      <c r="O1363">
        <f t="shared" si="2026"/>
        <v>74.856360986986488</v>
      </c>
      <c r="P1363">
        <f t="shared" si="2027"/>
        <v>15.143639013013519</v>
      </c>
      <c r="R1363">
        <f t="shared" si="2041"/>
        <v>5.5179055892696596</v>
      </c>
      <c r="T1363">
        <f t="shared" si="2032"/>
        <v>15.126218051665816</v>
      </c>
      <c r="V1363">
        <f t="shared" si="2042"/>
        <v>0</v>
      </c>
    </row>
    <row r="1364" spans="1:22" x14ac:dyDescent="0.2">
      <c r="A1364">
        <f t="shared" si="2028"/>
        <v>0.5</v>
      </c>
      <c r="B1364">
        <f t="shared" si="2033"/>
        <v>0.21051790668374551</v>
      </c>
      <c r="C1364">
        <f t="shared" si="2034"/>
        <v>0.45352200714573238</v>
      </c>
      <c r="D1364">
        <f t="shared" si="2029"/>
        <v>-0.49999999999999989</v>
      </c>
      <c r="E1364">
        <f t="shared" si="2035"/>
        <v>0.21051790668374554</v>
      </c>
      <c r="F1364">
        <f t="shared" si="2036"/>
        <v>0.45352200714573249</v>
      </c>
      <c r="G1364">
        <f t="shared" si="2030"/>
        <v>0.5</v>
      </c>
      <c r="H1364">
        <f t="shared" si="2037"/>
        <v>-0.21051790668374551</v>
      </c>
      <c r="I1364">
        <f t="shared" si="2038"/>
        <v>-0.45352200714573238</v>
      </c>
      <c r="J1364">
        <f t="shared" si="2031"/>
        <v>0.49999999999999989</v>
      </c>
      <c r="K1364">
        <f t="shared" si="2039"/>
        <v>0.21051790668374554</v>
      </c>
      <c r="L1364">
        <f t="shared" si="2040"/>
        <v>0.45352200714573249</v>
      </c>
      <c r="N1364">
        <v>65.099999999999994</v>
      </c>
      <c r="O1364">
        <f t="shared" si="2026"/>
        <v>74.88344625890818</v>
      </c>
      <c r="P1364">
        <f t="shared" si="2027"/>
        <v>15.116553741091833</v>
      </c>
      <c r="R1364">
        <f t="shared" si="2041"/>
        <v>5.5246716873746298</v>
      </c>
      <c r="T1364">
        <f t="shared" si="2032"/>
        <v>15.09913277974413</v>
      </c>
      <c r="V1364">
        <f t="shared" si="2042"/>
        <v>0</v>
      </c>
    </row>
    <row r="1365" spans="1:22" x14ac:dyDescent="0.2">
      <c r="A1365">
        <f t="shared" si="2028"/>
        <v>0.5</v>
      </c>
      <c r="B1365">
        <f t="shared" si="2033"/>
        <v>0.20972604122308852</v>
      </c>
      <c r="C1365">
        <f t="shared" si="2034"/>
        <v>0.45388873926645423</v>
      </c>
      <c r="D1365">
        <f t="shared" si="2029"/>
        <v>-0.49999999999999989</v>
      </c>
      <c r="E1365">
        <f t="shared" si="2035"/>
        <v>0.20972604122308858</v>
      </c>
      <c r="F1365">
        <f t="shared" si="2036"/>
        <v>0.45388873926645434</v>
      </c>
      <c r="G1365">
        <f t="shared" si="2030"/>
        <v>0.5</v>
      </c>
      <c r="H1365">
        <f t="shared" si="2037"/>
        <v>-0.20972604122308852</v>
      </c>
      <c r="I1365">
        <f t="shared" si="2038"/>
        <v>-0.45388873926645423</v>
      </c>
      <c r="J1365">
        <f t="shared" si="2031"/>
        <v>0.49999999999999989</v>
      </c>
      <c r="K1365">
        <f t="shared" si="2039"/>
        <v>0.20972604122308858</v>
      </c>
      <c r="L1365">
        <f t="shared" si="2040"/>
        <v>0.45388873926645434</v>
      </c>
      <c r="N1365">
        <v>65.2</v>
      </c>
      <c r="O1365">
        <f t="shared" si="2026"/>
        <v>74.91057573137067</v>
      </c>
      <c r="P1365">
        <f t="shared" si="2027"/>
        <v>15.089424268629338</v>
      </c>
      <c r="R1365">
        <f t="shared" si="2041"/>
        <v>5.5314240828727606</v>
      </c>
      <c r="T1365">
        <f t="shared" si="2032"/>
        <v>15.072003307281635</v>
      </c>
      <c r="V1365">
        <f t="shared" si="2042"/>
        <v>0</v>
      </c>
    </row>
    <row r="1366" spans="1:22" x14ac:dyDescent="0.2">
      <c r="A1366">
        <f t="shared" si="2028"/>
        <v>0.5</v>
      </c>
      <c r="B1366">
        <f t="shared" si="2033"/>
        <v>0.20893353690053837</v>
      </c>
      <c r="C1366">
        <f t="shared" si="2034"/>
        <v>0.45425408876336076</v>
      </c>
      <c r="D1366">
        <f t="shared" si="2029"/>
        <v>-0.49999999999999989</v>
      </c>
      <c r="E1366">
        <f t="shared" si="2035"/>
        <v>0.2089335369005384</v>
      </c>
      <c r="F1366">
        <f t="shared" si="2036"/>
        <v>0.45425408876336087</v>
      </c>
      <c r="G1366">
        <f t="shared" si="2030"/>
        <v>0.5</v>
      </c>
      <c r="H1366">
        <f t="shared" si="2037"/>
        <v>-0.20893353690053837</v>
      </c>
      <c r="I1366">
        <f t="shared" si="2038"/>
        <v>-0.45425408876336076</v>
      </c>
      <c r="J1366">
        <f t="shared" si="2031"/>
        <v>0.49999999999999989</v>
      </c>
      <c r="K1366">
        <f t="shared" si="2039"/>
        <v>0.2089335369005384</v>
      </c>
      <c r="L1366">
        <f t="shared" si="2040"/>
        <v>0.45425408876336087</v>
      </c>
      <c r="N1366">
        <v>65.3</v>
      </c>
      <c r="O1366">
        <f t="shared" si="2026"/>
        <v>74.937749335188983</v>
      </c>
      <c r="P1366">
        <f t="shared" si="2027"/>
        <v>15.062250664811005</v>
      </c>
      <c r="R1366">
        <f t="shared" si="2041"/>
        <v>5.5381627620442515</v>
      </c>
      <c r="T1366">
        <f t="shared" si="2032"/>
        <v>15.044829703463302</v>
      </c>
      <c r="V1366">
        <f t="shared" si="2042"/>
        <v>0</v>
      </c>
    </row>
    <row r="1367" spans="1:22" x14ac:dyDescent="0.2">
      <c r="A1367">
        <f t="shared" si="2028"/>
        <v>0.5</v>
      </c>
      <c r="B1367">
        <f t="shared" si="2033"/>
        <v>0.20814039613020055</v>
      </c>
      <c r="C1367">
        <f t="shared" si="2034"/>
        <v>0.45461805452353415</v>
      </c>
      <c r="D1367">
        <f t="shared" si="2029"/>
        <v>-0.49999999999999989</v>
      </c>
      <c r="E1367">
        <f t="shared" si="2035"/>
        <v>0.20814039613020058</v>
      </c>
      <c r="F1367">
        <f t="shared" si="2036"/>
        <v>0.45461805452353427</v>
      </c>
      <c r="G1367">
        <f t="shared" si="2030"/>
        <v>0.5</v>
      </c>
      <c r="H1367">
        <f t="shared" si="2037"/>
        <v>-0.20814039613020055</v>
      </c>
      <c r="I1367">
        <f t="shared" si="2038"/>
        <v>-0.45461805452353415</v>
      </c>
      <c r="J1367">
        <f t="shared" si="2031"/>
        <v>0.49999999999999989</v>
      </c>
      <c r="K1367">
        <f t="shared" si="2039"/>
        <v>0.20814039613020058</v>
      </c>
      <c r="L1367">
        <f t="shared" si="2040"/>
        <v>0.45461805452353427</v>
      </c>
      <c r="N1367">
        <v>65.400000000000006</v>
      </c>
      <c r="O1367">
        <f t="shared" si="2026"/>
        <v>74.964967001092347</v>
      </c>
      <c r="P1367">
        <f t="shared" si="2027"/>
        <v>15.035032998907655</v>
      </c>
      <c r="R1367">
        <f t="shared" si="2041"/>
        <v>5.5448877111750523</v>
      </c>
      <c r="T1367">
        <f t="shared" si="2032"/>
        <v>15.017612037559951</v>
      </c>
      <c r="V1367">
        <f t="shared" si="2042"/>
        <v>0</v>
      </c>
    </row>
    <row r="1368" spans="1:22" x14ac:dyDescent="0.2">
      <c r="A1368">
        <f t="shared" si="2028"/>
        <v>0.5</v>
      </c>
      <c r="B1368">
        <f t="shared" si="2033"/>
        <v>0.20734662132811951</v>
      </c>
      <c r="C1368">
        <f t="shared" si="2034"/>
        <v>0.45498063543827155</v>
      </c>
      <c r="D1368">
        <f t="shared" si="2029"/>
        <v>-0.49999999999999989</v>
      </c>
      <c r="E1368">
        <f t="shared" si="2035"/>
        <v>0.20734662132811954</v>
      </c>
      <c r="F1368">
        <f t="shared" si="2036"/>
        <v>0.45498063543827161</v>
      </c>
      <c r="G1368">
        <f t="shared" si="2030"/>
        <v>0.5</v>
      </c>
      <c r="H1368">
        <f t="shared" si="2037"/>
        <v>-0.20734662132811951</v>
      </c>
      <c r="I1368">
        <f t="shared" si="2038"/>
        <v>-0.45498063543827155</v>
      </c>
      <c r="J1368">
        <f t="shared" si="2031"/>
        <v>0.49999999999999989</v>
      </c>
      <c r="K1368">
        <f t="shared" si="2039"/>
        <v>0.20734662132811954</v>
      </c>
      <c r="L1368">
        <f t="shared" si="2040"/>
        <v>0.45498063543827161</v>
      </c>
      <c r="N1368">
        <v>65.5</v>
      </c>
      <c r="O1368">
        <f t="shared" si="2026"/>
        <v>74.992228659724205</v>
      </c>
      <c r="P1368">
        <f t="shared" si="2027"/>
        <v>15.007771340275788</v>
      </c>
      <c r="R1368">
        <f t="shared" si="2041"/>
        <v>5.5515989165563333</v>
      </c>
      <c r="T1368">
        <f t="shared" si="2032"/>
        <v>14.990350378928085</v>
      </c>
      <c r="V1368">
        <f t="shared" si="2042"/>
        <v>0</v>
      </c>
    </row>
    <row r="1369" spans="1:22" x14ac:dyDescent="0.2">
      <c r="A1369">
        <f t="shared" si="2028"/>
        <v>0.5</v>
      </c>
      <c r="B1369">
        <f t="shared" si="2033"/>
        <v>0.20655221491227091</v>
      </c>
      <c r="C1369">
        <f t="shared" si="2034"/>
        <v>0.45534183040308845</v>
      </c>
      <c r="D1369">
        <f t="shared" si="2029"/>
        <v>-0.49999999999999989</v>
      </c>
      <c r="E1369">
        <f t="shared" si="2035"/>
        <v>0.20655221491227094</v>
      </c>
      <c r="F1369">
        <f t="shared" si="2036"/>
        <v>0.45534183040308851</v>
      </c>
      <c r="G1369">
        <f t="shared" si="2030"/>
        <v>0.5</v>
      </c>
      <c r="H1369">
        <f t="shared" si="2037"/>
        <v>-0.20655221491227091</v>
      </c>
      <c r="I1369">
        <f t="shared" si="2038"/>
        <v>-0.45534183040308845</v>
      </c>
      <c r="J1369">
        <f t="shared" si="2031"/>
        <v>0.49999999999999989</v>
      </c>
      <c r="K1369">
        <f t="shared" si="2039"/>
        <v>0.20655221491227094</v>
      </c>
      <c r="L1369">
        <f t="shared" si="2040"/>
        <v>0.45534183040308851</v>
      </c>
      <c r="N1369">
        <v>65.599999999999994</v>
      </c>
      <c r="O1369">
        <f t="shared" si="2026"/>
        <v>75.019534241642617</v>
      </c>
      <c r="P1369">
        <f t="shared" si="2027"/>
        <v>14.980465758357377</v>
      </c>
      <c r="R1369">
        <f t="shared" si="2041"/>
        <v>5.5582963644841001</v>
      </c>
      <c r="T1369">
        <f t="shared" si="2032"/>
        <v>14.963044797009674</v>
      </c>
      <c r="V1369">
        <f t="shared" si="2042"/>
        <v>0</v>
      </c>
    </row>
    <row r="1370" spans="1:22" x14ac:dyDescent="0.2">
      <c r="A1370">
        <f t="shared" si="2028"/>
        <v>0.5</v>
      </c>
      <c r="B1370">
        <f t="shared" si="2033"/>
        <v>0.20575717930255427</v>
      </c>
      <c r="C1370">
        <f t="shared" si="2034"/>
        <v>0.45570163831772259</v>
      </c>
      <c r="D1370">
        <f t="shared" si="2029"/>
        <v>-0.49999999999999989</v>
      </c>
      <c r="E1370">
        <f t="shared" si="2035"/>
        <v>0.20575717930255433</v>
      </c>
      <c r="F1370">
        <f t="shared" si="2036"/>
        <v>0.45570163831772265</v>
      </c>
      <c r="G1370">
        <f t="shared" si="2030"/>
        <v>0.5</v>
      </c>
      <c r="H1370">
        <f t="shared" si="2037"/>
        <v>-0.20575717930255427</v>
      </c>
      <c r="I1370">
        <f t="shared" si="2038"/>
        <v>-0.45570163831772259</v>
      </c>
      <c r="J1370">
        <f t="shared" si="2031"/>
        <v>0.49999999999999989</v>
      </c>
      <c r="K1370">
        <f t="shared" si="2039"/>
        <v>0.20575717930255433</v>
      </c>
      <c r="L1370">
        <f t="shared" si="2040"/>
        <v>0.45570163831772265</v>
      </c>
      <c r="N1370">
        <v>65.7</v>
      </c>
      <c r="O1370">
        <f t="shared" si="2026"/>
        <v>75.046883677320267</v>
      </c>
      <c r="P1370">
        <f t="shared" si="2027"/>
        <v>14.953116322679731</v>
      </c>
      <c r="R1370">
        <f t="shared" si="2041"/>
        <v>5.5649800412587798</v>
      </c>
      <c r="T1370">
        <f t="shared" si="2032"/>
        <v>14.935695361332028</v>
      </c>
      <c r="V1370">
        <f t="shared" si="2042"/>
        <v>0</v>
      </c>
    </row>
    <row r="1371" spans="1:22" x14ac:dyDescent="0.2">
      <c r="A1371">
        <f t="shared" si="2028"/>
        <v>0.5</v>
      </c>
      <c r="B1371">
        <f t="shared" si="2033"/>
        <v>0.20496151692078635</v>
      </c>
      <c r="C1371">
        <f t="shared" si="2034"/>
        <v>0.45606005808613642</v>
      </c>
      <c r="D1371">
        <f t="shared" si="2029"/>
        <v>-0.49999999999999989</v>
      </c>
      <c r="E1371">
        <f t="shared" si="2035"/>
        <v>0.20496151692078637</v>
      </c>
      <c r="F1371">
        <f t="shared" si="2036"/>
        <v>0.45606005808613653</v>
      </c>
      <c r="G1371">
        <f t="shared" si="2030"/>
        <v>0.5</v>
      </c>
      <c r="H1371">
        <f t="shared" si="2037"/>
        <v>-0.20496151692078635</v>
      </c>
      <c r="I1371">
        <f t="shared" si="2038"/>
        <v>-0.45606005808613642</v>
      </c>
      <c r="J1371">
        <f t="shared" si="2031"/>
        <v>0.49999999999999989</v>
      </c>
      <c r="K1371">
        <f t="shared" si="2039"/>
        <v>0.20496151692078637</v>
      </c>
      <c r="L1371">
        <f t="shared" si="2040"/>
        <v>0.45606005808613653</v>
      </c>
      <c r="N1371">
        <v>65.8</v>
      </c>
      <c r="O1371">
        <f t="shared" si="2026"/>
        <v>75.074276897144813</v>
      </c>
      <c r="P1371">
        <f t="shared" si="2027"/>
        <v>14.925723102855191</v>
      </c>
      <c r="R1371">
        <f t="shared" si="2041"/>
        <v>5.5716499331846059</v>
      </c>
      <c r="T1371">
        <f t="shared" si="2032"/>
        <v>14.908302141507487</v>
      </c>
      <c r="V1371">
        <f t="shared" si="2042"/>
        <v>0</v>
      </c>
    </row>
    <row r="1372" spans="1:22" x14ac:dyDescent="0.2">
      <c r="A1372">
        <f t="shared" si="2028"/>
        <v>0.5</v>
      </c>
      <c r="B1372">
        <f t="shared" si="2033"/>
        <v>0.20416523019069233</v>
      </c>
      <c r="C1372">
        <f t="shared" si="2034"/>
        <v>0.4564170886165213</v>
      </c>
      <c r="D1372">
        <f t="shared" si="2029"/>
        <v>-0.49999999999999989</v>
      </c>
      <c r="E1372">
        <f t="shared" si="2035"/>
        <v>0.20416523019069238</v>
      </c>
      <c r="F1372">
        <f t="shared" si="2036"/>
        <v>0.45641708861652136</v>
      </c>
      <c r="G1372">
        <f t="shared" si="2030"/>
        <v>0.5</v>
      </c>
      <c r="H1372">
        <f t="shared" si="2037"/>
        <v>-0.20416523019069233</v>
      </c>
      <c r="I1372">
        <f t="shared" si="2038"/>
        <v>-0.4564170886165213</v>
      </c>
      <c r="J1372">
        <f t="shared" si="2031"/>
        <v>0.49999999999999989</v>
      </c>
      <c r="K1372">
        <f t="shared" si="2039"/>
        <v>0.20416523019069238</v>
      </c>
      <c r="L1372">
        <f t="shared" si="2040"/>
        <v>0.45641708861652136</v>
      </c>
      <c r="N1372">
        <v>65.900000000000006</v>
      </c>
      <c r="O1372">
        <f t="shared" si="2026"/>
        <v>75.101713831418976</v>
      </c>
      <c r="P1372">
        <f t="shared" si="2027"/>
        <v>14.89828616858102</v>
      </c>
      <c r="R1372">
        <f t="shared" si="2041"/>
        <v>5.5783060265693596</v>
      </c>
      <c r="T1372">
        <f t="shared" si="2032"/>
        <v>14.880865207233317</v>
      </c>
      <c r="V1372">
        <f t="shared" si="2042"/>
        <v>0</v>
      </c>
    </row>
    <row r="1373" spans="1:22" x14ac:dyDescent="0.2">
      <c r="A1373">
        <f t="shared" si="2028"/>
        <v>0.5</v>
      </c>
      <c r="B1373">
        <f t="shared" si="2033"/>
        <v>0.20336832153790008</v>
      </c>
      <c r="C1373">
        <f t="shared" si="2034"/>
        <v>0.45677272882130038</v>
      </c>
      <c r="D1373">
        <f t="shared" si="2029"/>
        <v>-0.49999999999999989</v>
      </c>
      <c r="E1373">
        <f t="shared" si="2035"/>
        <v>0.2033683215379001</v>
      </c>
      <c r="F1373">
        <f t="shared" si="2036"/>
        <v>0.45677272882130043</v>
      </c>
      <c r="G1373">
        <f t="shared" si="2030"/>
        <v>0.5</v>
      </c>
      <c r="H1373">
        <f t="shared" si="2037"/>
        <v>-0.20336832153790008</v>
      </c>
      <c r="I1373">
        <f t="shared" si="2038"/>
        <v>-0.45677272882130038</v>
      </c>
      <c r="J1373">
        <f t="shared" si="2031"/>
        <v>0.49999999999999989</v>
      </c>
      <c r="K1373">
        <f t="shared" si="2039"/>
        <v>0.2033683215379001</v>
      </c>
      <c r="L1373">
        <f t="shared" si="2040"/>
        <v>0.45677272882130043</v>
      </c>
      <c r="N1373">
        <v>66</v>
      </c>
      <c r="O1373">
        <f t="shared" si="2026"/>
        <v>75.129194410360796</v>
      </c>
      <c r="P1373">
        <f t="shared" si="2027"/>
        <v>14.87080558963919</v>
      </c>
      <c r="R1373">
        <f t="shared" si="2041"/>
        <v>5.5849483077237672</v>
      </c>
      <c r="T1373">
        <f t="shared" si="2032"/>
        <v>14.853384628291487</v>
      </c>
      <c r="V1373">
        <f t="shared" si="2042"/>
        <v>0</v>
      </c>
    </row>
    <row r="1374" spans="1:22" x14ac:dyDescent="0.2">
      <c r="A1374">
        <f t="shared" si="2028"/>
        <v>0.5</v>
      </c>
      <c r="B1374">
        <f t="shared" si="2033"/>
        <v>0.20257079338993125</v>
      </c>
      <c r="C1374">
        <f t="shared" si="2034"/>
        <v>0.45712697761713172</v>
      </c>
      <c r="D1374">
        <f t="shared" si="2029"/>
        <v>-0.49999999999999989</v>
      </c>
      <c r="E1374">
        <f t="shared" si="2035"/>
        <v>0.20257079338993128</v>
      </c>
      <c r="F1374">
        <f t="shared" si="2036"/>
        <v>0.45712697761713178</v>
      </c>
      <c r="G1374">
        <f t="shared" si="2030"/>
        <v>0.5</v>
      </c>
      <c r="H1374">
        <f t="shared" si="2037"/>
        <v>-0.20257079338993125</v>
      </c>
      <c r="I1374">
        <f t="shared" si="2038"/>
        <v>-0.45712697761713172</v>
      </c>
      <c r="J1374">
        <f t="shared" si="2031"/>
        <v>0.49999999999999989</v>
      </c>
      <c r="K1374">
        <f t="shared" si="2039"/>
        <v>0.20257079338993128</v>
      </c>
      <c r="L1374">
        <f t="shared" si="2040"/>
        <v>0.45712697761713178</v>
      </c>
      <c r="N1374">
        <v>66.099999999999994</v>
      </c>
      <c r="O1374">
        <f t="shared" si="2026"/>
        <v>75.156718564103855</v>
      </c>
      <c r="P1374">
        <f t="shared" si="2027"/>
        <v>14.843281435896134</v>
      </c>
      <c r="R1374">
        <f t="shared" si="2041"/>
        <v>5.5915767629611253</v>
      </c>
      <c r="T1374">
        <f t="shared" si="2032"/>
        <v>14.825860474548431</v>
      </c>
      <c r="V1374">
        <f t="shared" si="2042"/>
        <v>0</v>
      </c>
    </row>
    <row r="1375" spans="1:22" x14ac:dyDescent="0.2">
      <c r="A1375">
        <f t="shared" si="2028"/>
        <v>0.5</v>
      </c>
      <c r="B1375">
        <f t="shared" si="2033"/>
        <v>0.20177264817619497</v>
      </c>
      <c r="C1375">
        <f t="shared" si="2034"/>
        <v>0.45747983392491237</v>
      </c>
      <c r="D1375">
        <f t="shared" si="2029"/>
        <v>-0.49999999999999989</v>
      </c>
      <c r="E1375">
        <f t="shared" si="2035"/>
        <v>0.201772648176195</v>
      </c>
      <c r="F1375">
        <f t="shared" si="2036"/>
        <v>0.45747983392491243</v>
      </c>
      <c r="G1375">
        <f t="shared" si="2030"/>
        <v>0.5</v>
      </c>
      <c r="H1375">
        <f t="shared" si="2037"/>
        <v>-0.20177264817619497</v>
      </c>
      <c r="I1375">
        <f t="shared" si="2038"/>
        <v>-0.45747983392491237</v>
      </c>
      <c r="J1375">
        <f t="shared" si="2031"/>
        <v>0.49999999999999989</v>
      </c>
      <c r="K1375">
        <f t="shared" si="2039"/>
        <v>0.201772648176195</v>
      </c>
      <c r="L1375">
        <f t="shared" si="2040"/>
        <v>0.45747983392491243</v>
      </c>
      <c r="N1375">
        <v>66.2</v>
      </c>
      <c r="O1375">
        <f t="shared" si="2026"/>
        <v>75.184286222697381</v>
      </c>
      <c r="P1375">
        <f t="shared" si="2027"/>
        <v>14.815713777302625</v>
      </c>
      <c r="R1375">
        <f t="shared" si="2041"/>
        <v>5.5981913785967716</v>
      </c>
      <c r="T1375">
        <f t="shared" si="2032"/>
        <v>14.798292815954921</v>
      </c>
      <c r="V1375">
        <f t="shared" si="2042"/>
        <v>0</v>
      </c>
    </row>
    <row r="1376" spans="1:22" x14ac:dyDescent="0.2">
      <c r="A1376">
        <f t="shared" si="2028"/>
        <v>0.5</v>
      </c>
      <c r="B1376">
        <f t="shared" si="2033"/>
        <v>0.20097388832798008</v>
      </c>
      <c r="C1376">
        <f t="shared" si="2034"/>
        <v>0.45783129666978045</v>
      </c>
      <c r="D1376">
        <f t="shared" si="2029"/>
        <v>-0.49999999999999989</v>
      </c>
      <c r="E1376">
        <f t="shared" si="2035"/>
        <v>0.2009738883279801</v>
      </c>
      <c r="F1376">
        <f t="shared" si="2036"/>
        <v>0.45783129666978051</v>
      </c>
      <c r="G1376">
        <f t="shared" si="2030"/>
        <v>0.5</v>
      </c>
      <c r="H1376">
        <f t="shared" si="2037"/>
        <v>-0.20097388832798008</v>
      </c>
      <c r="I1376">
        <f t="shared" si="2038"/>
        <v>-0.45783129666978045</v>
      </c>
      <c r="J1376">
        <f t="shared" si="2031"/>
        <v>0.49999999999999989</v>
      </c>
      <c r="K1376">
        <f t="shared" si="2039"/>
        <v>0.2009738883279801</v>
      </c>
      <c r="L1376">
        <f t="shared" si="2040"/>
        <v>0.45783129666978051</v>
      </c>
      <c r="N1376">
        <v>66.3</v>
      </c>
      <c r="O1376">
        <f t="shared" si="2026"/>
        <v>75.211897316106459</v>
      </c>
      <c r="P1376">
        <f t="shared" si="2027"/>
        <v>14.788102683893539</v>
      </c>
      <c r="R1376">
        <f t="shared" si="2041"/>
        <v>5.6047921409476924</v>
      </c>
      <c r="T1376">
        <f t="shared" si="2032"/>
        <v>14.770681722545836</v>
      </c>
      <c r="V1376">
        <f t="shared" si="2042"/>
        <v>0</v>
      </c>
    </row>
    <row r="1377" spans="1:22" x14ac:dyDescent="0.2">
      <c r="A1377">
        <f t="shared" si="2028"/>
        <v>0.5</v>
      </c>
      <c r="B1377">
        <f t="shared" si="2033"/>
        <v>0.20017451627844743</v>
      </c>
      <c r="C1377">
        <f t="shared" si="2034"/>
        <v>0.45818136478111976</v>
      </c>
      <c r="D1377">
        <f t="shared" si="2029"/>
        <v>-0.49999999999999989</v>
      </c>
      <c r="E1377">
        <f t="shared" si="2035"/>
        <v>0.20017451627844746</v>
      </c>
      <c r="F1377">
        <f t="shared" si="2036"/>
        <v>0.45818136478111982</v>
      </c>
      <c r="G1377">
        <f t="shared" si="2030"/>
        <v>0.5</v>
      </c>
      <c r="H1377">
        <f t="shared" si="2037"/>
        <v>-0.20017451627844743</v>
      </c>
      <c r="I1377">
        <f t="shared" si="2038"/>
        <v>-0.45818136478111976</v>
      </c>
      <c r="J1377">
        <f t="shared" si="2031"/>
        <v>0.49999999999999989</v>
      </c>
      <c r="K1377">
        <f t="shared" si="2039"/>
        <v>0.20017451627844746</v>
      </c>
      <c r="L1377">
        <f t="shared" si="2040"/>
        <v>0.45818136478111982</v>
      </c>
      <c r="N1377">
        <v>66.400000000000006</v>
      </c>
      <c r="O1377">
        <f t="shared" si="2026"/>
        <v>75.23955177421233</v>
      </c>
      <c r="P1377">
        <f t="shared" si="2027"/>
        <v>14.760448225787673</v>
      </c>
      <c r="R1377">
        <f t="shared" si="2041"/>
        <v>5.6113790363319307</v>
      </c>
      <c r="T1377">
        <f t="shared" si="2032"/>
        <v>14.74302726443997</v>
      </c>
      <c r="V1377">
        <f t="shared" si="2042"/>
        <v>0</v>
      </c>
    </row>
    <row r="1378" spans="1:22" x14ac:dyDescent="0.2">
      <c r="A1378">
        <f t="shared" si="2028"/>
        <v>0.5</v>
      </c>
      <c r="B1378">
        <f t="shared" si="2033"/>
        <v>0.1993745344626231</v>
      </c>
      <c r="C1378">
        <f t="shared" si="2034"/>
        <v>0.45853003719256191</v>
      </c>
      <c r="D1378">
        <f t="shared" si="2029"/>
        <v>-0.49999999999999989</v>
      </c>
      <c r="E1378">
        <f t="shared" si="2035"/>
        <v>0.19937453446262313</v>
      </c>
      <c r="F1378">
        <f t="shared" si="2036"/>
        <v>0.45853003719256202</v>
      </c>
      <c r="G1378">
        <f t="shared" si="2030"/>
        <v>0.5</v>
      </c>
      <c r="H1378">
        <f t="shared" si="2037"/>
        <v>-0.1993745344626231</v>
      </c>
      <c r="I1378">
        <f t="shared" si="2038"/>
        <v>-0.45853003719256191</v>
      </c>
      <c r="J1378">
        <f t="shared" si="2031"/>
        <v>0.49999999999999989</v>
      </c>
      <c r="K1378">
        <f t="shared" si="2039"/>
        <v>0.19937453446262313</v>
      </c>
      <c r="L1378">
        <f t="shared" si="2040"/>
        <v>0.45853003719256202</v>
      </c>
      <c r="N1378">
        <v>66.5</v>
      </c>
      <c r="O1378">
        <f t="shared" si="2026"/>
        <v>75.267249526812464</v>
      </c>
      <c r="P1378">
        <f t="shared" si="2027"/>
        <v>14.732750473187547</v>
      </c>
      <c r="R1378">
        <f t="shared" si="2041"/>
        <v>5.6179520510682721</v>
      </c>
      <c r="T1378">
        <f t="shared" si="2032"/>
        <v>14.715329511839844</v>
      </c>
      <c r="V1378">
        <f t="shared" si="2042"/>
        <v>0</v>
      </c>
    </row>
    <row r="1379" spans="1:22" x14ac:dyDescent="0.2">
      <c r="A1379">
        <f t="shared" si="2028"/>
        <v>0.5</v>
      </c>
      <c r="B1379">
        <f t="shared" si="2033"/>
        <v>0.19857394531739037</v>
      </c>
      <c r="C1379">
        <f t="shared" si="2034"/>
        <v>0.4588773128419904</v>
      </c>
      <c r="D1379">
        <f t="shared" si="2029"/>
        <v>-0.49999999999999989</v>
      </c>
      <c r="E1379">
        <f t="shared" si="2035"/>
        <v>0.19857394531739039</v>
      </c>
      <c r="F1379">
        <f t="shared" si="2036"/>
        <v>0.45887731284199051</v>
      </c>
      <c r="G1379">
        <f t="shared" si="2030"/>
        <v>0.5</v>
      </c>
      <c r="H1379">
        <f t="shared" si="2037"/>
        <v>-0.19857394531739037</v>
      </c>
      <c r="I1379">
        <f t="shared" si="2038"/>
        <v>-0.4588773128419904</v>
      </c>
      <c r="J1379">
        <f t="shared" si="2031"/>
        <v>0.49999999999999989</v>
      </c>
      <c r="K1379">
        <f t="shared" si="2039"/>
        <v>0.19857394531739039</v>
      </c>
      <c r="L1379">
        <f t="shared" si="2040"/>
        <v>0.45887731284199051</v>
      </c>
      <c r="N1379">
        <v>66.599999999999994</v>
      </c>
      <c r="O1379">
        <f t="shared" si="2026"/>
        <v>75.294990503620809</v>
      </c>
      <c r="P1379">
        <f t="shared" si="2027"/>
        <v>14.705009496379194</v>
      </c>
      <c r="R1379">
        <f t="shared" si="2041"/>
        <v>5.6245111714755982</v>
      </c>
      <c r="T1379">
        <f t="shared" si="2032"/>
        <v>14.687588535031491</v>
      </c>
      <c r="V1379">
        <f t="shared" si="2042"/>
        <v>0</v>
      </c>
    </row>
    <row r="1380" spans="1:22" x14ac:dyDescent="0.2">
      <c r="A1380">
        <f t="shared" si="2028"/>
        <v>0.5</v>
      </c>
      <c r="B1380">
        <f t="shared" si="2033"/>
        <v>0.19777275128148247</v>
      </c>
      <c r="C1380">
        <f t="shared" si="2034"/>
        <v>0.45922319067154349</v>
      </c>
      <c r="D1380">
        <f t="shared" si="2029"/>
        <v>-0.49999999999999989</v>
      </c>
      <c r="E1380">
        <f t="shared" si="2035"/>
        <v>0.1977727512814825</v>
      </c>
      <c r="F1380">
        <f t="shared" si="2036"/>
        <v>0.45922319067154355</v>
      </c>
      <c r="G1380">
        <f t="shared" si="2030"/>
        <v>0.5</v>
      </c>
      <c r="H1380">
        <f t="shared" si="2037"/>
        <v>-0.19777275128148247</v>
      </c>
      <c r="I1380">
        <f t="shared" si="2038"/>
        <v>-0.45922319067154349</v>
      </c>
      <c r="J1380">
        <f t="shared" si="2031"/>
        <v>0.49999999999999989</v>
      </c>
      <c r="K1380">
        <f t="shared" si="2039"/>
        <v>0.1977727512814825</v>
      </c>
      <c r="L1380">
        <f t="shared" si="2040"/>
        <v>0.45922319067154355</v>
      </c>
      <c r="N1380">
        <v>66.7</v>
      </c>
      <c r="O1380">
        <f t="shared" si="2026"/>
        <v>75.322774634267958</v>
      </c>
      <c r="P1380">
        <f t="shared" si="2027"/>
        <v>14.677225365732044</v>
      </c>
      <c r="R1380">
        <f t="shared" si="2041"/>
        <v>5.6310563838725649</v>
      </c>
      <c r="T1380">
        <f t="shared" si="2032"/>
        <v>14.659804404384341</v>
      </c>
      <c r="V1380">
        <f t="shared" si="2042"/>
        <v>0</v>
      </c>
    </row>
    <row r="1381" spans="1:22" x14ac:dyDescent="0.2">
      <c r="A1381">
        <f t="shared" si="2028"/>
        <v>0.5</v>
      </c>
      <c r="B1381">
        <f t="shared" si="2033"/>
        <v>0.19697095479547558</v>
      </c>
      <c r="C1381">
        <f t="shared" si="2034"/>
        <v>0.45956766962761708</v>
      </c>
      <c r="D1381">
        <f t="shared" si="2029"/>
        <v>-0.49999999999999989</v>
      </c>
      <c r="E1381">
        <f t="shared" si="2035"/>
        <v>0.19697095479547561</v>
      </c>
      <c r="F1381">
        <f t="shared" si="2036"/>
        <v>0.45956766962761714</v>
      </c>
      <c r="G1381">
        <f t="shared" si="2030"/>
        <v>0.5</v>
      </c>
      <c r="H1381">
        <f t="shared" si="2037"/>
        <v>-0.19697095479547558</v>
      </c>
      <c r="I1381">
        <f t="shared" si="2038"/>
        <v>-0.45956766962761708</v>
      </c>
      <c r="J1381">
        <f t="shared" si="2031"/>
        <v>0.49999999999999989</v>
      </c>
      <c r="K1381">
        <f t="shared" si="2039"/>
        <v>0.19697095479547561</v>
      </c>
      <c r="L1381">
        <f t="shared" si="2040"/>
        <v>0.45956766962761714</v>
      </c>
      <c r="N1381">
        <v>66.8</v>
      </c>
      <c r="O1381">
        <f t="shared" si="2026"/>
        <v>75.350601848301395</v>
      </c>
      <c r="P1381">
        <f t="shared" si="2027"/>
        <v>14.649398151698614</v>
      </c>
      <c r="R1381">
        <f t="shared" si="2041"/>
        <v>5.6375876745770039</v>
      </c>
      <c r="T1381">
        <f t="shared" si="2032"/>
        <v>14.631977190350911</v>
      </c>
      <c r="V1381">
        <f t="shared" si="2042"/>
        <v>0</v>
      </c>
    </row>
    <row r="1382" spans="1:22" x14ac:dyDescent="0.2">
      <c r="A1382">
        <f t="shared" si="2028"/>
        <v>0.5</v>
      </c>
      <c r="B1382">
        <f t="shared" si="2033"/>
        <v>0.19616855830178065</v>
      </c>
      <c r="C1382">
        <f t="shared" si="2034"/>
        <v>0.45991074866086873</v>
      </c>
      <c r="D1382">
        <f t="shared" si="2029"/>
        <v>-0.49999999999999989</v>
      </c>
      <c r="E1382">
        <f t="shared" si="2035"/>
        <v>0.1961685583017807</v>
      </c>
      <c r="F1382">
        <f t="shared" si="2036"/>
        <v>0.45991074866086878</v>
      </c>
      <c r="G1382">
        <f t="shared" si="2030"/>
        <v>0.5</v>
      </c>
      <c r="H1382">
        <f t="shared" si="2037"/>
        <v>-0.19616855830178065</v>
      </c>
      <c r="I1382">
        <f t="shared" si="2038"/>
        <v>-0.45991074866086873</v>
      </c>
      <c r="J1382">
        <f t="shared" si="2031"/>
        <v>0.49999999999999989</v>
      </c>
      <c r="K1382">
        <f t="shared" si="2039"/>
        <v>0.1961685583017807</v>
      </c>
      <c r="L1382">
        <f t="shared" si="2040"/>
        <v>0.45991074866086878</v>
      </c>
      <c r="N1382">
        <v>66.900000000000006</v>
      </c>
      <c r="O1382">
        <f t="shared" si="2026"/>
        <v>75.37847207518557</v>
      </c>
      <c r="P1382">
        <f t="shared" si="2027"/>
        <v>14.621527924814421</v>
      </c>
      <c r="R1382">
        <f t="shared" si="2041"/>
        <v>5.6441050299054414</v>
      </c>
      <c r="T1382">
        <f t="shared" si="2032"/>
        <v>14.604106963466718</v>
      </c>
      <c r="V1382">
        <f t="shared" si="2042"/>
        <v>0</v>
      </c>
    </row>
    <row r="1383" spans="1:22" x14ac:dyDescent="0.2">
      <c r="A1383">
        <f t="shared" si="2028"/>
        <v>0.5</v>
      </c>
      <c r="B1383">
        <f t="shared" si="2033"/>
        <v>0.19536556424463683</v>
      </c>
      <c r="C1383">
        <f t="shared" si="2034"/>
        <v>0.46025242672622013</v>
      </c>
      <c r="D1383">
        <f t="shared" si="2029"/>
        <v>-0.49999999999999989</v>
      </c>
      <c r="E1383">
        <f t="shared" si="2035"/>
        <v>0.19536556424463686</v>
      </c>
      <c r="F1383">
        <f t="shared" si="2036"/>
        <v>0.46025242672622019</v>
      </c>
      <c r="G1383">
        <f t="shared" si="2030"/>
        <v>0.5</v>
      </c>
      <c r="H1383">
        <f t="shared" si="2037"/>
        <v>-0.19536556424463683</v>
      </c>
      <c r="I1383">
        <f t="shared" si="2038"/>
        <v>-0.46025242672622013</v>
      </c>
      <c r="J1383">
        <f t="shared" si="2031"/>
        <v>0.49999999999999989</v>
      </c>
      <c r="K1383">
        <f t="shared" si="2039"/>
        <v>0.19536556424463686</v>
      </c>
      <c r="L1383">
        <f t="shared" si="2040"/>
        <v>0.46025242672622019</v>
      </c>
      <c r="N1383">
        <v>67</v>
      </c>
      <c r="O1383">
        <f t="shared" si="2026"/>
        <v>75.406385244302271</v>
      </c>
      <c r="P1383">
        <f t="shared" si="2027"/>
        <v>14.593614755697736</v>
      </c>
      <c r="R1383">
        <f t="shared" si="2041"/>
        <v>5.650608436172698</v>
      </c>
      <c r="T1383">
        <f t="shared" si="2032"/>
        <v>14.576193794350033</v>
      </c>
      <c r="V1383">
        <f t="shared" si="2042"/>
        <v>0</v>
      </c>
    </row>
    <row r="1384" spans="1:22" x14ac:dyDescent="0.2">
      <c r="A1384">
        <f t="shared" si="2028"/>
        <v>0.5</v>
      </c>
      <c r="B1384">
        <f t="shared" si="2033"/>
        <v>0.19456197507010312</v>
      </c>
      <c r="C1384">
        <f t="shared" si="2034"/>
        <v>0.46059270278286052</v>
      </c>
      <c r="D1384">
        <f t="shared" si="2029"/>
        <v>-0.49999999999999989</v>
      </c>
      <c r="E1384">
        <f t="shared" si="2035"/>
        <v>0.19456197507010314</v>
      </c>
      <c r="F1384">
        <f t="shared" si="2036"/>
        <v>0.46059270278286057</v>
      </c>
      <c r="G1384">
        <f t="shared" si="2030"/>
        <v>0.5</v>
      </c>
      <c r="H1384">
        <f t="shared" si="2037"/>
        <v>-0.19456197507010312</v>
      </c>
      <c r="I1384">
        <f t="shared" si="2038"/>
        <v>-0.46059270278286052</v>
      </c>
      <c r="J1384">
        <f t="shared" si="2031"/>
        <v>0.49999999999999989</v>
      </c>
      <c r="K1384">
        <f t="shared" si="2039"/>
        <v>0.19456197507010314</v>
      </c>
      <c r="L1384">
        <f t="shared" si="2040"/>
        <v>0.46059270278286057</v>
      </c>
      <c r="N1384">
        <v>67.099999999999994</v>
      </c>
      <c r="O1384">
        <f t="shared" si="2026"/>
        <v>75.434341284950548</v>
      </c>
      <c r="P1384">
        <f t="shared" si="2027"/>
        <v>14.565658715049432</v>
      </c>
      <c r="R1384">
        <f t="shared" si="2041"/>
        <v>5.6570978796913582</v>
      </c>
      <c r="T1384">
        <f t="shared" si="2032"/>
        <v>14.548237753701729</v>
      </c>
      <c r="V1384">
        <f t="shared" si="2042"/>
        <v>0</v>
      </c>
    </row>
    <row r="1385" spans="1:22" x14ac:dyDescent="0.2">
      <c r="A1385">
        <f t="shared" si="2028"/>
        <v>0.5</v>
      </c>
      <c r="B1385">
        <f t="shared" si="2033"/>
        <v>0.19375779322605144</v>
      </c>
      <c r="C1385">
        <f t="shared" si="2034"/>
        <v>0.4609315757942502</v>
      </c>
      <c r="D1385">
        <f t="shared" si="2029"/>
        <v>-0.49999999999999989</v>
      </c>
      <c r="E1385">
        <f t="shared" si="2035"/>
        <v>0.19375779322605147</v>
      </c>
      <c r="F1385">
        <f t="shared" si="2036"/>
        <v>0.46093157579425031</v>
      </c>
      <c r="G1385">
        <f t="shared" si="2030"/>
        <v>0.5</v>
      </c>
      <c r="H1385">
        <f t="shared" si="2037"/>
        <v>-0.19375779322605144</v>
      </c>
      <c r="I1385">
        <f t="shared" si="2038"/>
        <v>-0.4609315757942502</v>
      </c>
      <c r="J1385">
        <f t="shared" si="2031"/>
        <v>0.49999999999999989</v>
      </c>
      <c r="K1385">
        <f t="shared" si="2039"/>
        <v>0.19375779322605147</v>
      </c>
      <c r="L1385">
        <f t="shared" si="2040"/>
        <v>0.46093157579425031</v>
      </c>
      <c r="N1385">
        <v>67.2</v>
      </c>
      <c r="O1385">
        <f t="shared" si="2026"/>
        <v>75.462340126347257</v>
      </c>
      <c r="P1385">
        <f t="shared" si="2027"/>
        <v>14.537659873652734</v>
      </c>
      <c r="R1385">
        <f t="shared" si="2041"/>
        <v>5.6635733467711731</v>
      </c>
      <c r="T1385">
        <f t="shared" si="2032"/>
        <v>14.520238912305031</v>
      </c>
      <c r="V1385">
        <f t="shared" si="2042"/>
        <v>0</v>
      </c>
    </row>
    <row r="1386" spans="1:22" x14ac:dyDescent="0.2">
      <c r="A1386">
        <f t="shared" si="2028"/>
        <v>0.5</v>
      </c>
      <c r="B1386">
        <f t="shared" si="2033"/>
        <v>0.19295302116215932</v>
      </c>
      <c r="C1386">
        <f t="shared" si="2034"/>
        <v>0.46126904472812308</v>
      </c>
      <c r="D1386">
        <f t="shared" si="2029"/>
        <v>-0.49999999999999989</v>
      </c>
      <c r="E1386">
        <f t="shared" si="2035"/>
        <v>0.19295302116215934</v>
      </c>
      <c r="F1386">
        <f t="shared" si="2036"/>
        <v>0.46126904472812313</v>
      </c>
      <c r="G1386">
        <f t="shared" si="2030"/>
        <v>0.5</v>
      </c>
      <c r="H1386">
        <f t="shared" si="2037"/>
        <v>-0.19295302116215932</v>
      </c>
      <c r="I1386">
        <f t="shared" si="2038"/>
        <v>-0.46126904472812308</v>
      </c>
      <c r="J1386">
        <f t="shared" si="2031"/>
        <v>0.49999999999999989</v>
      </c>
      <c r="K1386">
        <f t="shared" si="2039"/>
        <v>0.19295302116215934</v>
      </c>
      <c r="L1386">
        <f t="shared" si="2040"/>
        <v>0.46126904472812313</v>
      </c>
      <c r="N1386">
        <v>67.3</v>
      </c>
      <c r="O1386">
        <f t="shared" si="2026"/>
        <v>75.490381697626859</v>
      </c>
      <c r="P1386">
        <f t="shared" si="2027"/>
        <v>14.509618302373136</v>
      </c>
      <c r="R1386">
        <f t="shared" si="2041"/>
        <v>5.6700348237187246</v>
      </c>
      <c r="T1386">
        <f t="shared" si="2032"/>
        <v>14.492197341025433</v>
      </c>
      <c r="V1386">
        <f t="shared" si="2042"/>
        <v>0</v>
      </c>
    </row>
    <row r="1387" spans="1:22" x14ac:dyDescent="0.2">
      <c r="A1387">
        <f t="shared" si="2028"/>
        <v>0.5</v>
      </c>
      <c r="B1387">
        <f t="shared" si="2033"/>
        <v>0.19214766132990177</v>
      </c>
      <c r="C1387">
        <f t="shared" si="2034"/>
        <v>0.46160510855649034</v>
      </c>
      <c r="D1387">
        <f t="shared" si="2029"/>
        <v>-0.49999999999999989</v>
      </c>
      <c r="E1387">
        <f t="shared" si="2035"/>
        <v>0.1921476613299018</v>
      </c>
      <c r="F1387">
        <f t="shared" si="2036"/>
        <v>0.46160510855649045</v>
      </c>
      <c r="G1387">
        <f t="shared" si="2030"/>
        <v>0.5</v>
      </c>
      <c r="H1387">
        <f t="shared" si="2037"/>
        <v>-0.19214766132990177</v>
      </c>
      <c r="I1387">
        <f t="shared" si="2038"/>
        <v>-0.46160510855649034</v>
      </c>
      <c r="J1387">
        <f t="shared" si="2031"/>
        <v>0.49999999999999989</v>
      </c>
      <c r="K1387">
        <f t="shared" si="2039"/>
        <v>0.1921476613299018</v>
      </c>
      <c r="L1387">
        <f t="shared" si="2040"/>
        <v>0.46160510855649045</v>
      </c>
      <c r="N1387">
        <v>67.400000000000006</v>
      </c>
      <c r="O1387">
        <f t="shared" si="2026"/>
        <v>75.518465927841916</v>
      </c>
      <c r="P1387">
        <f t="shared" si="2027"/>
        <v>14.481534072158089</v>
      </c>
      <c r="R1387">
        <f t="shared" si="2041"/>
        <v>5.6764822968367827</v>
      </c>
      <c r="T1387">
        <f t="shared" si="2032"/>
        <v>14.464113110810386</v>
      </c>
      <c r="V1387">
        <f t="shared" si="2042"/>
        <v>0</v>
      </c>
    </row>
    <row r="1388" spans="1:22" x14ac:dyDescent="0.2">
      <c r="A1388">
        <f t="shared" si="2028"/>
        <v>0.5</v>
      </c>
      <c r="B1388">
        <f t="shared" si="2033"/>
        <v>0.19134171618254489</v>
      </c>
      <c r="C1388">
        <f t="shared" si="2034"/>
        <v>0.46193976625564326</v>
      </c>
      <c r="D1388">
        <f t="shared" si="2029"/>
        <v>-0.49999999999999989</v>
      </c>
      <c r="E1388">
        <f t="shared" si="2035"/>
        <v>0.19134171618254492</v>
      </c>
      <c r="F1388">
        <f t="shared" si="2036"/>
        <v>0.46193976625564337</v>
      </c>
      <c r="G1388">
        <f t="shared" si="2030"/>
        <v>0.5</v>
      </c>
      <c r="H1388">
        <f t="shared" si="2037"/>
        <v>-0.19134171618254489</v>
      </c>
      <c r="I1388">
        <f t="shared" si="2038"/>
        <v>-0.46193976625564326</v>
      </c>
      <c r="J1388">
        <f t="shared" si="2031"/>
        <v>0.49999999999999989</v>
      </c>
      <c r="K1388">
        <f t="shared" si="2039"/>
        <v>0.19134171618254492</v>
      </c>
      <c r="L1388">
        <f t="shared" si="2040"/>
        <v>0.46193976625564337</v>
      </c>
      <c r="N1388">
        <v>67.5</v>
      </c>
      <c r="O1388">
        <f t="shared" si="2026"/>
        <v>75.546592745963039</v>
      </c>
      <c r="P1388">
        <f t="shared" si="2027"/>
        <v>14.453407254036955</v>
      </c>
      <c r="R1388">
        <f t="shared" si="2041"/>
        <v>5.6829157524239253</v>
      </c>
      <c r="T1388">
        <f t="shared" si="2032"/>
        <v>14.435986292689252</v>
      </c>
      <c r="V1388">
        <f t="shared" si="2042"/>
        <v>0</v>
      </c>
    </row>
    <row r="1389" spans="1:22" x14ac:dyDescent="0.2">
      <c r="A1389">
        <f t="shared" si="2028"/>
        <v>0.5</v>
      </c>
      <c r="B1389">
        <f t="shared" si="2033"/>
        <v>0.19053518817513709</v>
      </c>
      <c r="C1389">
        <f t="shared" si="2034"/>
        <v>0.46227301680615651</v>
      </c>
      <c r="D1389">
        <f t="shared" si="2029"/>
        <v>-0.49999999999999989</v>
      </c>
      <c r="E1389">
        <f t="shared" si="2035"/>
        <v>0.19053518817513712</v>
      </c>
      <c r="F1389">
        <f t="shared" si="2036"/>
        <v>0.46227301680615657</v>
      </c>
      <c r="G1389">
        <f t="shared" si="2030"/>
        <v>0.5</v>
      </c>
      <c r="H1389">
        <f t="shared" si="2037"/>
        <v>-0.19053518817513709</v>
      </c>
      <c r="I1389">
        <f t="shared" si="2038"/>
        <v>-0.46227301680615651</v>
      </c>
      <c r="J1389">
        <f t="shared" si="2031"/>
        <v>0.49999999999999989</v>
      </c>
      <c r="K1389">
        <f t="shared" si="2039"/>
        <v>0.19053518817513712</v>
      </c>
      <c r="L1389">
        <f t="shared" si="2040"/>
        <v>0.46227301680615657</v>
      </c>
      <c r="N1389">
        <v>67.599999999999994</v>
      </c>
      <c r="O1389">
        <f t="shared" si="2026"/>
        <v>75.574762080879324</v>
      </c>
      <c r="P1389">
        <f t="shared" si="2027"/>
        <v>14.425237919120663</v>
      </c>
      <c r="R1389">
        <f t="shared" si="2041"/>
        <v>5.6893351767739961</v>
      </c>
      <c r="T1389">
        <f t="shared" si="2032"/>
        <v>14.40781695777296</v>
      </c>
      <c r="V1389">
        <f t="shared" si="2042"/>
        <v>0</v>
      </c>
    </row>
    <row r="1390" spans="1:22" x14ac:dyDescent="0.2">
      <c r="A1390">
        <f t="shared" si="2028"/>
        <v>0.5</v>
      </c>
      <c r="B1390">
        <f t="shared" si="2033"/>
        <v>0.18972807976450254</v>
      </c>
      <c r="C1390">
        <f t="shared" si="2034"/>
        <v>0.46260485919289096</v>
      </c>
      <c r="D1390">
        <f t="shared" si="2029"/>
        <v>-0.49999999999999989</v>
      </c>
      <c r="E1390">
        <f t="shared" si="2035"/>
        <v>0.18972807976450257</v>
      </c>
      <c r="F1390">
        <f t="shared" si="2036"/>
        <v>0.46260485919289102</v>
      </c>
      <c r="G1390">
        <f t="shared" si="2030"/>
        <v>0.5</v>
      </c>
      <c r="H1390">
        <f t="shared" si="2037"/>
        <v>-0.18972807976450254</v>
      </c>
      <c r="I1390">
        <f t="shared" si="2038"/>
        <v>-0.46260485919289096</v>
      </c>
      <c r="J1390">
        <f t="shared" si="2031"/>
        <v>0.49999999999999989</v>
      </c>
      <c r="K1390">
        <f t="shared" si="2039"/>
        <v>0.18972807976450257</v>
      </c>
      <c r="L1390">
        <f t="shared" si="2040"/>
        <v>0.46260485919289102</v>
      </c>
      <c r="N1390">
        <v>67.7</v>
      </c>
      <c r="O1390">
        <f t="shared" si="2026"/>
        <v>75.602973861398311</v>
      </c>
      <c r="P1390">
        <f t="shared" si="2027"/>
        <v>14.397026138601687</v>
      </c>
      <c r="R1390">
        <f t="shared" si="2041"/>
        <v>5.695740556175469</v>
      </c>
      <c r="T1390">
        <f t="shared" si="2032"/>
        <v>14.379605177253984</v>
      </c>
      <c r="V1390">
        <f t="shared" si="2042"/>
        <v>0</v>
      </c>
    </row>
    <row r="1391" spans="1:22" x14ac:dyDescent="0.2">
      <c r="A1391">
        <f t="shared" si="2028"/>
        <v>0.5</v>
      </c>
      <c r="B1391">
        <f t="shared" si="2033"/>
        <v>0.18892039340923358</v>
      </c>
      <c r="C1391">
        <f t="shared" si="2034"/>
        <v>0.46293529240499731</v>
      </c>
      <c r="D1391">
        <f t="shared" si="2029"/>
        <v>-0.49999999999999989</v>
      </c>
      <c r="E1391">
        <f t="shared" si="2035"/>
        <v>0.18892039340923361</v>
      </c>
      <c r="F1391">
        <f t="shared" si="2036"/>
        <v>0.46293529240499737</v>
      </c>
      <c r="G1391">
        <f t="shared" si="2030"/>
        <v>0.5</v>
      </c>
      <c r="H1391">
        <f t="shared" si="2037"/>
        <v>-0.18892039340923358</v>
      </c>
      <c r="I1391">
        <f t="shared" si="2038"/>
        <v>-0.46293529240499731</v>
      </c>
      <c r="J1391">
        <f t="shared" si="2031"/>
        <v>0.49999999999999989</v>
      </c>
      <c r="K1391">
        <f t="shared" si="2039"/>
        <v>0.18892039340923361</v>
      </c>
      <c r="L1391">
        <f t="shared" si="2040"/>
        <v>0.46293529240499737</v>
      </c>
      <c r="N1391">
        <v>67.8</v>
      </c>
      <c r="O1391">
        <f t="shared" si="2026"/>
        <v>75.631228016246254</v>
      </c>
      <c r="P1391">
        <f t="shared" si="2027"/>
        <v>14.368771983753733</v>
      </c>
      <c r="R1391">
        <f t="shared" si="2041"/>
        <v>5.7021318769111176</v>
      </c>
      <c r="T1391">
        <f t="shared" si="2032"/>
        <v>14.35135102240603</v>
      </c>
      <c r="V1391">
        <f t="shared" si="2042"/>
        <v>0</v>
      </c>
    </row>
    <row r="1392" spans="1:22" x14ac:dyDescent="0.2">
      <c r="A1392">
        <f t="shared" si="2028"/>
        <v>0.5</v>
      </c>
      <c r="B1392">
        <f t="shared" si="2033"/>
        <v>0.18811213156968268</v>
      </c>
      <c r="C1392">
        <f t="shared" si="2034"/>
        <v>0.46326431543591856</v>
      </c>
      <c r="D1392">
        <f t="shared" si="2029"/>
        <v>-0.49999999999999989</v>
      </c>
      <c r="E1392">
        <f t="shared" si="2035"/>
        <v>0.18811213156968271</v>
      </c>
      <c r="F1392">
        <f t="shared" si="2036"/>
        <v>0.46326431543591862</v>
      </c>
      <c r="G1392">
        <f t="shared" si="2030"/>
        <v>0.5</v>
      </c>
      <c r="H1392">
        <f t="shared" si="2037"/>
        <v>-0.18811213156968268</v>
      </c>
      <c r="I1392">
        <f t="shared" si="2038"/>
        <v>-0.46326431543591856</v>
      </c>
      <c r="J1392">
        <f t="shared" si="2031"/>
        <v>0.49999999999999989</v>
      </c>
      <c r="K1392">
        <f t="shared" si="2039"/>
        <v>0.18811213156968271</v>
      </c>
      <c r="L1392">
        <f t="shared" si="2040"/>
        <v>0.46326431543591862</v>
      </c>
      <c r="N1392">
        <v>67.900000000000006</v>
      </c>
      <c r="O1392">
        <f t="shared" si="2026"/>
        <v>75.659524474068334</v>
      </c>
      <c r="P1392">
        <f t="shared" si="2027"/>
        <v>14.340475525931669</v>
      </c>
      <c r="R1392">
        <f t="shared" si="2041"/>
        <v>5.708509125257434</v>
      </c>
      <c r="T1392">
        <f t="shared" si="2032"/>
        <v>14.323054564583966</v>
      </c>
      <c r="V1392">
        <f t="shared" si="2042"/>
        <v>0</v>
      </c>
    </row>
    <row r="1393" spans="1:22" x14ac:dyDescent="0.2">
      <c r="A1393">
        <f t="shared" si="2028"/>
        <v>0.5</v>
      </c>
      <c r="B1393">
        <f t="shared" si="2033"/>
        <v>0.18730329670795595</v>
      </c>
      <c r="C1393">
        <f t="shared" si="2034"/>
        <v>0.46359192728339366</v>
      </c>
      <c r="D1393">
        <f t="shared" si="2029"/>
        <v>-0.49999999999999989</v>
      </c>
      <c r="E1393">
        <f t="shared" si="2035"/>
        <v>0.18730329670795598</v>
      </c>
      <c r="F1393">
        <f t="shared" si="2036"/>
        <v>0.46359192728339371</v>
      </c>
      <c r="G1393">
        <f t="shared" si="2030"/>
        <v>0.5</v>
      </c>
      <c r="H1393">
        <f t="shared" si="2037"/>
        <v>-0.18730329670795595</v>
      </c>
      <c r="I1393">
        <f t="shared" si="2038"/>
        <v>-0.46359192728339366</v>
      </c>
      <c r="J1393">
        <f t="shared" si="2031"/>
        <v>0.49999999999999989</v>
      </c>
      <c r="K1393">
        <f t="shared" si="2039"/>
        <v>0.18730329670795598</v>
      </c>
      <c r="L1393">
        <f t="shared" si="2040"/>
        <v>0.46359192728339371</v>
      </c>
      <c r="N1393">
        <v>68</v>
      </c>
      <c r="O1393">
        <f t="shared" si="2026"/>
        <v>75.687863163428759</v>
      </c>
      <c r="P1393">
        <f t="shared" si="2027"/>
        <v>14.312136836571247</v>
      </c>
      <c r="R1393">
        <f t="shared" si="2041"/>
        <v>5.714872287484102</v>
      </c>
      <c r="T1393">
        <f t="shared" si="2032"/>
        <v>14.294715875223543</v>
      </c>
      <c r="V1393">
        <f t="shared" si="2042"/>
        <v>0</v>
      </c>
    </row>
    <row r="1394" spans="1:22" x14ac:dyDescent="0.2">
      <c r="A1394">
        <f t="shared" si="2028"/>
        <v>0.5</v>
      </c>
      <c r="B1394">
        <f t="shared" si="2033"/>
        <v>0.18649389128790445</v>
      </c>
      <c r="C1394">
        <f t="shared" si="2034"/>
        <v>0.46391812694945989</v>
      </c>
      <c r="D1394">
        <f t="shared" si="2029"/>
        <v>-0.49999999999999989</v>
      </c>
      <c r="E1394">
        <f t="shared" si="2035"/>
        <v>0.18649389128790447</v>
      </c>
      <c r="F1394">
        <f t="shared" si="2036"/>
        <v>0.46391812694946</v>
      </c>
      <c r="G1394">
        <f t="shared" si="2030"/>
        <v>0.5</v>
      </c>
      <c r="H1394">
        <f t="shared" si="2037"/>
        <v>-0.18649389128790445</v>
      </c>
      <c r="I1394">
        <f t="shared" si="2038"/>
        <v>-0.46391812694945989</v>
      </c>
      <c r="J1394">
        <f t="shared" si="2031"/>
        <v>0.49999999999999989</v>
      </c>
      <c r="K1394">
        <f t="shared" si="2039"/>
        <v>0.18649389128790447</v>
      </c>
      <c r="L1394">
        <f t="shared" si="2040"/>
        <v>0.46391812694946</v>
      </c>
      <c r="N1394">
        <v>68.099999999999994</v>
      </c>
      <c r="O1394">
        <f t="shared" si="2026"/>
        <v>75.716244012811032</v>
      </c>
      <c r="P1394">
        <f t="shared" si="2027"/>
        <v>14.283755987188981</v>
      </c>
      <c r="R1394">
        <f t="shared" si="2041"/>
        <v>5.721221349853451</v>
      </c>
      <c r="T1394">
        <f t="shared" si="2032"/>
        <v>14.266335025841277</v>
      </c>
      <c r="V1394">
        <f t="shared" si="2042"/>
        <v>0</v>
      </c>
    </row>
    <row r="1395" spans="1:22" x14ac:dyDescent="0.2">
      <c r="A1395">
        <f t="shared" si="2028"/>
        <v>0.5</v>
      </c>
      <c r="B1395">
        <f t="shared" si="2033"/>
        <v>0.18568391777511734</v>
      </c>
      <c r="C1395">
        <f t="shared" si="2034"/>
        <v>0.46424291344045671</v>
      </c>
      <c r="D1395">
        <f t="shared" si="2029"/>
        <v>-0.49999999999999989</v>
      </c>
      <c r="E1395">
        <f t="shared" si="2035"/>
        <v>0.18568391777511736</v>
      </c>
      <c r="F1395">
        <f t="shared" si="2036"/>
        <v>0.46424291344045676</v>
      </c>
      <c r="G1395">
        <f t="shared" si="2030"/>
        <v>0.5</v>
      </c>
      <c r="H1395">
        <f t="shared" si="2037"/>
        <v>-0.18568391777511734</v>
      </c>
      <c r="I1395">
        <f t="shared" si="2038"/>
        <v>-0.46424291344045671</v>
      </c>
      <c r="J1395">
        <f t="shared" si="2031"/>
        <v>0.49999999999999989</v>
      </c>
      <c r="K1395">
        <f t="shared" si="2039"/>
        <v>0.18568391777511736</v>
      </c>
      <c r="L1395">
        <f t="shared" si="2040"/>
        <v>0.46424291344045676</v>
      </c>
      <c r="N1395">
        <v>68.2</v>
      </c>
      <c r="O1395">
        <f t="shared" si="2026"/>
        <v>75.744666950618068</v>
      </c>
      <c r="P1395">
        <f t="shared" si="2027"/>
        <v>14.255333049381932</v>
      </c>
      <c r="R1395">
        <f t="shared" si="2041"/>
        <v>5.72755629861995</v>
      </c>
      <c r="T1395">
        <f t="shared" si="2032"/>
        <v>14.237912088034228</v>
      </c>
      <c r="V1395">
        <f t="shared" si="2042"/>
        <v>0</v>
      </c>
    </row>
    <row r="1396" spans="1:22" x14ac:dyDescent="0.2">
      <c r="A1396">
        <f t="shared" si="2028"/>
        <v>0.5</v>
      </c>
      <c r="B1396">
        <f t="shared" si="2033"/>
        <v>0.18487337863691464</v>
      </c>
      <c r="C1396">
        <f t="shared" si="2034"/>
        <v>0.46456628576702802</v>
      </c>
      <c r="D1396">
        <f t="shared" si="2029"/>
        <v>-0.49999999999999989</v>
      </c>
      <c r="E1396">
        <f t="shared" si="2035"/>
        <v>0.18487337863691466</v>
      </c>
      <c r="F1396">
        <f t="shared" si="2036"/>
        <v>0.46456628576702808</v>
      </c>
      <c r="G1396">
        <f t="shared" si="2030"/>
        <v>0.5</v>
      </c>
      <c r="H1396">
        <f t="shared" si="2037"/>
        <v>-0.18487337863691464</v>
      </c>
      <c r="I1396">
        <f t="shared" si="2038"/>
        <v>-0.46456628576702802</v>
      </c>
      <c r="J1396">
        <f t="shared" si="2031"/>
        <v>0.49999999999999989</v>
      </c>
      <c r="K1396">
        <f t="shared" si="2039"/>
        <v>0.18487337863691466</v>
      </c>
      <c r="L1396">
        <f t="shared" si="2040"/>
        <v>0.46456628576702808</v>
      </c>
      <c r="N1396">
        <v>68.3</v>
      </c>
      <c r="O1396">
        <f t="shared" si="2026"/>
        <v>75.773131905172406</v>
      </c>
      <c r="P1396">
        <f t="shared" si="2027"/>
        <v>14.226868094827596</v>
      </c>
      <c r="R1396">
        <f t="shared" si="2041"/>
        <v>5.7338771200297511</v>
      </c>
      <c r="T1396">
        <f t="shared" si="2032"/>
        <v>14.209447133479893</v>
      </c>
      <c r="V1396">
        <f t="shared" si="2042"/>
        <v>0</v>
      </c>
    </row>
    <row r="1397" spans="1:22" x14ac:dyDescent="0.2">
      <c r="A1397">
        <f t="shared" si="2028"/>
        <v>0.5</v>
      </c>
      <c r="B1397">
        <f t="shared" si="2033"/>
        <v>0.18406227634233888</v>
      </c>
      <c r="C1397">
        <f t="shared" si="2034"/>
        <v>0.46488824294412567</v>
      </c>
      <c r="D1397">
        <f t="shared" si="2029"/>
        <v>-0.49999999999999989</v>
      </c>
      <c r="E1397">
        <f t="shared" si="2035"/>
        <v>0.1840622763423389</v>
      </c>
      <c r="F1397">
        <f t="shared" si="2036"/>
        <v>0.46488824294412573</v>
      </c>
      <c r="G1397">
        <f t="shared" si="2030"/>
        <v>0.5</v>
      </c>
      <c r="H1397">
        <f t="shared" si="2037"/>
        <v>-0.18406227634233888</v>
      </c>
      <c r="I1397">
        <f t="shared" si="2038"/>
        <v>-0.46488824294412567</v>
      </c>
      <c r="J1397">
        <f t="shared" si="2031"/>
        <v>0.49999999999999989</v>
      </c>
      <c r="K1397">
        <f t="shared" si="2039"/>
        <v>0.1840622763423389</v>
      </c>
      <c r="L1397">
        <f t="shared" si="2040"/>
        <v>0.46488824294412573</v>
      </c>
      <c r="N1397">
        <v>68.400000000000006</v>
      </c>
      <c r="O1397">
        <f t="shared" si="2026"/>
        <v>75.801638804716319</v>
      </c>
      <c r="P1397">
        <f t="shared" si="2027"/>
        <v>14.198361195283669</v>
      </c>
      <c r="R1397">
        <f t="shared" si="2041"/>
        <v>5.7401838003201284</v>
      </c>
      <c r="T1397">
        <f t="shared" si="2032"/>
        <v>14.180940233935965</v>
      </c>
      <c r="V1397">
        <f t="shared" si="2042"/>
        <v>0</v>
      </c>
    </row>
    <row r="1398" spans="1:22" x14ac:dyDescent="0.2">
      <c r="A1398">
        <f t="shared" si="2028"/>
        <v>0.5</v>
      </c>
      <c r="B1398">
        <f t="shared" si="2033"/>
        <v>0.18325061336214862</v>
      </c>
      <c r="C1398">
        <f t="shared" si="2034"/>
        <v>0.46520878399101223</v>
      </c>
      <c r="D1398">
        <f t="shared" si="2029"/>
        <v>-0.49999999999999989</v>
      </c>
      <c r="E1398">
        <f t="shared" si="2035"/>
        <v>0.18325061336214865</v>
      </c>
      <c r="F1398">
        <f t="shared" si="2036"/>
        <v>0.46520878399101229</v>
      </c>
      <c r="G1398">
        <f t="shared" si="2030"/>
        <v>0.5</v>
      </c>
      <c r="H1398">
        <f t="shared" si="2037"/>
        <v>-0.18325061336214862</v>
      </c>
      <c r="I1398">
        <f t="shared" si="2038"/>
        <v>-0.46520878399101223</v>
      </c>
      <c r="J1398">
        <f t="shared" si="2031"/>
        <v>0.49999999999999989</v>
      </c>
      <c r="K1398">
        <f t="shared" si="2039"/>
        <v>0.18325061336214865</v>
      </c>
      <c r="L1398">
        <f t="shared" si="2040"/>
        <v>0.46520878399101229</v>
      </c>
      <c r="N1398">
        <v>68.5</v>
      </c>
      <c r="O1398">
        <f t="shared" si="2026"/>
        <v>75.830187577412133</v>
      </c>
      <c r="P1398">
        <f t="shared" si="2027"/>
        <v>14.169812422587855</v>
      </c>
      <c r="R1398">
        <f t="shared" si="2041"/>
        <v>5.7464763257188061</v>
      </c>
      <c r="T1398">
        <f t="shared" si="2032"/>
        <v>14.152391461240152</v>
      </c>
      <c r="V1398">
        <f t="shared" si="2042"/>
        <v>0</v>
      </c>
    </row>
    <row r="1399" spans="1:22" x14ac:dyDescent="0.2">
      <c r="A1399">
        <f t="shared" si="2028"/>
        <v>0.5</v>
      </c>
      <c r="B1399">
        <f t="shared" si="2033"/>
        <v>0.18243839216880983</v>
      </c>
      <c r="C1399">
        <f t="shared" si="2034"/>
        <v>0.46552790793126408</v>
      </c>
      <c r="D1399">
        <f t="shared" si="2029"/>
        <v>-0.49999999999999989</v>
      </c>
      <c r="E1399">
        <f t="shared" si="2035"/>
        <v>0.18243839216880986</v>
      </c>
      <c r="F1399">
        <f t="shared" si="2036"/>
        <v>0.46552790793126414</v>
      </c>
      <c r="G1399">
        <f t="shared" si="2030"/>
        <v>0.5</v>
      </c>
      <c r="H1399">
        <f t="shared" si="2037"/>
        <v>-0.18243839216880983</v>
      </c>
      <c r="I1399">
        <f t="shared" si="2038"/>
        <v>-0.46552790793126408</v>
      </c>
      <c r="J1399">
        <f t="shared" si="2031"/>
        <v>0.49999999999999989</v>
      </c>
      <c r="K1399">
        <f t="shared" si="2039"/>
        <v>0.18243839216880986</v>
      </c>
      <c r="L1399">
        <f t="shared" si="2040"/>
        <v>0.46552790793126414</v>
      </c>
      <c r="N1399">
        <v>68.599999999999994</v>
      </c>
      <c r="O1399">
        <f t="shared" si="2026"/>
        <v>75.858778151342207</v>
      </c>
      <c r="P1399">
        <f t="shared" si="2027"/>
        <v>14.141221848657798</v>
      </c>
      <c r="R1399">
        <f t="shared" si="2041"/>
        <v>5.7527546824437472</v>
      </c>
      <c r="T1399">
        <f t="shared" si="2032"/>
        <v>14.123800887310095</v>
      </c>
      <c r="V1399">
        <f t="shared" si="2042"/>
        <v>0</v>
      </c>
    </row>
    <row r="1400" spans="1:22" x14ac:dyDescent="0.2">
      <c r="A1400">
        <f t="shared" si="2028"/>
        <v>0.5</v>
      </c>
      <c r="B1400">
        <f t="shared" si="2033"/>
        <v>0.18162561523648915</v>
      </c>
      <c r="C1400">
        <f t="shared" si="2034"/>
        <v>0.46584561379277439</v>
      </c>
      <c r="D1400">
        <f t="shared" si="2029"/>
        <v>-0.49999999999999989</v>
      </c>
      <c r="E1400">
        <f t="shared" si="2035"/>
        <v>0.18162561523648918</v>
      </c>
      <c r="F1400">
        <f t="shared" si="2036"/>
        <v>0.46584561379277445</v>
      </c>
      <c r="G1400">
        <f t="shared" si="2030"/>
        <v>0.5</v>
      </c>
      <c r="H1400">
        <f t="shared" si="2037"/>
        <v>-0.18162561523648915</v>
      </c>
      <c r="I1400">
        <f t="shared" si="2038"/>
        <v>-0.46584561379277439</v>
      </c>
      <c r="J1400">
        <f t="shared" si="2031"/>
        <v>0.49999999999999989</v>
      </c>
      <c r="K1400">
        <f t="shared" si="2039"/>
        <v>0.18162561523648918</v>
      </c>
      <c r="L1400">
        <f t="shared" si="2040"/>
        <v>0.46584561379277445</v>
      </c>
      <c r="N1400">
        <v>68.7</v>
      </c>
      <c r="O1400">
        <f t="shared" si="2026"/>
        <v>75.887410454509222</v>
      </c>
      <c r="P1400">
        <f t="shared" si="2027"/>
        <v>14.112589545490765</v>
      </c>
      <c r="R1400">
        <f t="shared" si="2041"/>
        <v>5.7590188567022835</v>
      </c>
      <c r="T1400">
        <f t="shared" si="2032"/>
        <v>14.095168584143062</v>
      </c>
      <c r="V1400">
        <f t="shared" si="2042"/>
        <v>0</v>
      </c>
    </row>
    <row r="1401" spans="1:22" x14ac:dyDescent="0.2">
      <c r="A1401">
        <f t="shared" si="2028"/>
        <v>0.5</v>
      </c>
      <c r="B1401">
        <f t="shared" si="2033"/>
        <v>0.18081228504104618</v>
      </c>
      <c r="C1401">
        <f t="shared" si="2034"/>
        <v>0.46616190060775597</v>
      </c>
      <c r="D1401">
        <f t="shared" si="2029"/>
        <v>-0.49999999999999989</v>
      </c>
      <c r="E1401">
        <f t="shared" si="2035"/>
        <v>0.18081228504104621</v>
      </c>
      <c r="F1401">
        <f t="shared" si="2036"/>
        <v>0.46616190060775609</v>
      </c>
      <c r="G1401">
        <f t="shared" si="2030"/>
        <v>0.5</v>
      </c>
      <c r="H1401">
        <f t="shared" si="2037"/>
        <v>-0.18081228504104618</v>
      </c>
      <c r="I1401">
        <f t="shared" si="2038"/>
        <v>-0.46616190060775597</v>
      </c>
      <c r="J1401">
        <f t="shared" si="2031"/>
        <v>0.49999999999999989</v>
      </c>
      <c r="K1401">
        <f t="shared" si="2039"/>
        <v>0.18081228504104621</v>
      </c>
      <c r="L1401">
        <f t="shared" si="2040"/>
        <v>0.46616190060775609</v>
      </c>
      <c r="N1401">
        <v>68.8</v>
      </c>
      <c r="O1401">
        <f t="shared" si="2026"/>
        <v>75.916084414836405</v>
      </c>
      <c r="P1401">
        <f t="shared" si="2027"/>
        <v>14.083915585163595</v>
      </c>
      <c r="R1401">
        <f t="shared" si="2041"/>
        <v>5.7652688346907457</v>
      </c>
      <c r="T1401">
        <f t="shared" si="2032"/>
        <v>14.066494623815892</v>
      </c>
      <c r="V1401">
        <f t="shared" si="2042"/>
        <v>0</v>
      </c>
    </row>
    <row r="1402" spans="1:22" x14ac:dyDescent="0.2">
      <c r="A1402">
        <f t="shared" si="2028"/>
        <v>0.5</v>
      </c>
      <c r="B1402">
        <f t="shared" si="2033"/>
        <v>0.1799984040600256</v>
      </c>
      <c r="C1402">
        <f t="shared" si="2034"/>
        <v>0.46647676741274441</v>
      </c>
      <c r="D1402">
        <f t="shared" si="2029"/>
        <v>-0.49999999999999989</v>
      </c>
      <c r="E1402">
        <f t="shared" si="2035"/>
        <v>0.17999840406002562</v>
      </c>
      <c r="F1402">
        <f t="shared" si="2036"/>
        <v>0.46647676741274452</v>
      </c>
      <c r="G1402">
        <f t="shared" si="2030"/>
        <v>0.5</v>
      </c>
      <c r="H1402">
        <f t="shared" si="2037"/>
        <v>-0.1799984040600256</v>
      </c>
      <c r="I1402">
        <f t="shared" si="2038"/>
        <v>-0.46647676741274441</v>
      </c>
      <c r="J1402">
        <f t="shared" si="2031"/>
        <v>0.49999999999999989</v>
      </c>
      <c r="K1402">
        <f t="shared" si="2039"/>
        <v>0.17999840406002562</v>
      </c>
      <c r="L1402">
        <f t="shared" si="2040"/>
        <v>0.46647676741274452</v>
      </c>
      <c r="N1402">
        <v>68.900000000000006</v>
      </c>
      <c r="O1402">
        <f t="shared" si="2026"/>
        <v>75.944799960167543</v>
      </c>
      <c r="P1402">
        <f t="shared" si="2027"/>
        <v>14.055200039832458</v>
      </c>
      <c r="R1402">
        <f t="shared" si="2041"/>
        <v>5.7715046025939607</v>
      </c>
      <c r="T1402">
        <f t="shared" si="2032"/>
        <v>14.037779078484755</v>
      </c>
      <c r="V1402">
        <f t="shared" si="2042"/>
        <v>0</v>
      </c>
    </row>
    <row r="1403" spans="1:22" x14ac:dyDescent="0.2">
      <c r="A1403">
        <f t="shared" si="2028"/>
        <v>0.5</v>
      </c>
      <c r="B1403">
        <f t="shared" si="2033"/>
        <v>0.17918397477265016</v>
      </c>
      <c r="C1403">
        <f t="shared" si="2034"/>
        <v>0.46679021324860076</v>
      </c>
      <c r="D1403">
        <f t="shared" si="2029"/>
        <v>-0.49999999999999989</v>
      </c>
      <c r="E1403">
        <f t="shared" si="2035"/>
        <v>0.17918397477265019</v>
      </c>
      <c r="F1403">
        <f t="shared" si="2036"/>
        <v>0.46679021324860082</v>
      </c>
      <c r="G1403">
        <f t="shared" si="2030"/>
        <v>0.5</v>
      </c>
      <c r="H1403">
        <f t="shared" si="2037"/>
        <v>-0.17918397477265016</v>
      </c>
      <c r="I1403">
        <f t="shared" si="2038"/>
        <v>-0.46679021324860076</v>
      </c>
      <c r="J1403">
        <f t="shared" si="2031"/>
        <v>0.49999999999999989</v>
      </c>
      <c r="K1403">
        <f t="shared" si="2039"/>
        <v>0.17918397477265019</v>
      </c>
      <c r="L1403">
        <f t="shared" si="2040"/>
        <v>0.46679021324860082</v>
      </c>
      <c r="N1403">
        <v>69</v>
      </c>
      <c r="O1403">
        <f t="shared" si="2026"/>
        <v>75.973557018267243</v>
      </c>
      <c r="P1403">
        <f t="shared" si="2027"/>
        <v>14.026442981732744</v>
      </c>
      <c r="R1403">
        <f t="shared" si="2041"/>
        <v>5.7777261465846284</v>
      </c>
      <c r="T1403">
        <f t="shared" si="2032"/>
        <v>14.009022020385041</v>
      </c>
      <c r="V1403">
        <f t="shared" si="2042"/>
        <v>0</v>
      </c>
    </row>
    <row r="1404" spans="1:22" x14ac:dyDescent="0.2">
      <c r="A1404">
        <f t="shared" si="2028"/>
        <v>0.5</v>
      </c>
      <c r="B1404">
        <f t="shared" si="2033"/>
        <v>0.17836899965981268</v>
      </c>
      <c r="C1404">
        <f t="shared" si="2034"/>
        <v>0.46710223716051463</v>
      </c>
      <c r="D1404">
        <f t="shared" si="2029"/>
        <v>-0.49999999999999989</v>
      </c>
      <c r="E1404">
        <f t="shared" si="2035"/>
        <v>0.1783689996598127</v>
      </c>
      <c r="F1404">
        <f t="shared" si="2036"/>
        <v>0.46710223716051469</v>
      </c>
      <c r="G1404">
        <f t="shared" si="2030"/>
        <v>0.5</v>
      </c>
      <c r="H1404">
        <f t="shared" si="2037"/>
        <v>-0.17836899965981268</v>
      </c>
      <c r="I1404">
        <f t="shared" si="2038"/>
        <v>-0.46710223716051463</v>
      </c>
      <c r="J1404">
        <f t="shared" si="2031"/>
        <v>0.49999999999999989</v>
      </c>
      <c r="K1404">
        <f t="shared" si="2039"/>
        <v>0.1783689996598127</v>
      </c>
      <c r="L1404">
        <f t="shared" si="2040"/>
        <v>0.46710223716051469</v>
      </c>
      <c r="N1404">
        <v>69.099999999999994</v>
      </c>
      <c r="O1404">
        <f t="shared" si="2026"/>
        <v>76.002355516821154</v>
      </c>
      <c r="P1404">
        <f t="shared" si="2027"/>
        <v>13.99764448317884</v>
      </c>
      <c r="R1404">
        <f t="shared" si="2041"/>
        <v>5.783933452822783</v>
      </c>
      <c r="T1404">
        <f t="shared" si="2032"/>
        <v>13.980223521831137</v>
      </c>
      <c r="V1404">
        <f t="shared" si="2042"/>
        <v>0</v>
      </c>
    </row>
    <row r="1405" spans="1:22" x14ac:dyDescent="0.2">
      <c r="A1405">
        <f t="shared" si="2028"/>
        <v>0.5</v>
      </c>
      <c r="B1405">
        <f t="shared" si="2033"/>
        <v>0.17755348120406844</v>
      </c>
      <c r="C1405">
        <f t="shared" si="2034"/>
        <v>0.46741283819800722</v>
      </c>
      <c r="D1405">
        <f t="shared" si="2029"/>
        <v>-0.49999999999999989</v>
      </c>
      <c r="E1405">
        <f t="shared" si="2035"/>
        <v>0.17755348120406847</v>
      </c>
      <c r="F1405">
        <f t="shared" si="2036"/>
        <v>0.46741283819800727</v>
      </c>
      <c r="G1405">
        <f t="shared" si="2030"/>
        <v>0.5</v>
      </c>
      <c r="H1405">
        <f t="shared" si="2037"/>
        <v>-0.17755348120406844</v>
      </c>
      <c r="I1405">
        <f t="shared" si="2038"/>
        <v>-0.46741283819800722</v>
      </c>
      <c r="J1405">
        <f t="shared" si="2031"/>
        <v>0.49999999999999989</v>
      </c>
      <c r="K1405">
        <f t="shared" si="2039"/>
        <v>0.17755348120406847</v>
      </c>
      <c r="L1405">
        <f t="shared" si="2040"/>
        <v>0.46741283819800727</v>
      </c>
      <c r="N1405">
        <v>69.2</v>
      </c>
      <c r="O1405">
        <f t="shared" si="2026"/>
        <v>76.031195383436014</v>
      </c>
      <c r="P1405">
        <f t="shared" si="2027"/>
        <v>13.968804616563984</v>
      </c>
      <c r="R1405">
        <f t="shared" si="2041"/>
        <v>5.7901265074553088</v>
      </c>
      <c r="T1405">
        <f t="shared" si="2032"/>
        <v>13.951383655216281</v>
      </c>
      <c r="V1405">
        <f t="shared" si="2042"/>
        <v>0</v>
      </c>
    </row>
    <row r="1406" spans="1:22" x14ac:dyDescent="0.2">
      <c r="A1406">
        <f t="shared" si="2028"/>
        <v>0.5</v>
      </c>
      <c r="B1406">
        <f t="shared" si="2033"/>
        <v>0.17673742188962854</v>
      </c>
      <c r="C1406">
        <f t="shared" si="2034"/>
        <v>0.46772201541493363</v>
      </c>
      <c r="D1406">
        <f t="shared" si="2029"/>
        <v>-0.49999999999999989</v>
      </c>
      <c r="E1406">
        <f t="shared" si="2035"/>
        <v>0.17673742188962857</v>
      </c>
      <c r="F1406">
        <f t="shared" si="2036"/>
        <v>0.46772201541493369</v>
      </c>
      <c r="G1406">
        <f t="shared" si="2030"/>
        <v>0.5</v>
      </c>
      <c r="H1406">
        <f t="shared" si="2037"/>
        <v>-0.17673742188962854</v>
      </c>
      <c r="I1406">
        <f t="shared" si="2038"/>
        <v>-0.46772201541493363</v>
      </c>
      <c r="J1406">
        <f t="shared" si="2031"/>
        <v>0.49999999999999989</v>
      </c>
      <c r="K1406">
        <f t="shared" si="2039"/>
        <v>0.17673742188962857</v>
      </c>
      <c r="L1406">
        <f t="shared" si="2040"/>
        <v>0.46772201541493369</v>
      </c>
      <c r="N1406">
        <v>69.3</v>
      </c>
      <c r="O1406">
        <f t="shared" si="2026"/>
        <v>76.060076545639873</v>
      </c>
      <c r="P1406">
        <f t="shared" si="2027"/>
        <v>13.939923454360128</v>
      </c>
      <c r="R1406">
        <f t="shared" si="2041"/>
        <v>5.7963052966153779</v>
      </c>
      <c r="T1406">
        <f t="shared" si="2032"/>
        <v>13.922502493012425</v>
      </c>
      <c r="V1406">
        <f t="shared" si="2042"/>
        <v>0</v>
      </c>
    </row>
    <row r="1407" spans="1:22" x14ac:dyDescent="0.2">
      <c r="A1407">
        <f t="shared" si="2028"/>
        <v>0.5</v>
      </c>
      <c r="B1407">
        <f t="shared" si="2033"/>
        <v>0.17592082420235083</v>
      </c>
      <c r="C1407">
        <f t="shared" si="2034"/>
        <v>0.46802976786948652</v>
      </c>
      <c r="D1407">
        <f t="shared" si="2029"/>
        <v>-0.49999999999999989</v>
      </c>
      <c r="E1407">
        <f t="shared" si="2035"/>
        <v>0.17592082420235086</v>
      </c>
      <c r="F1407">
        <f t="shared" si="2036"/>
        <v>0.46802976786948658</v>
      </c>
      <c r="G1407">
        <f t="shared" si="2030"/>
        <v>0.5</v>
      </c>
      <c r="H1407">
        <f t="shared" si="2037"/>
        <v>-0.17592082420235083</v>
      </c>
      <c r="I1407">
        <f t="shared" si="2038"/>
        <v>-0.46802976786948652</v>
      </c>
      <c r="J1407">
        <f t="shared" si="2031"/>
        <v>0.49999999999999989</v>
      </c>
      <c r="K1407">
        <f t="shared" si="2039"/>
        <v>0.17592082420235086</v>
      </c>
      <c r="L1407">
        <f t="shared" si="2040"/>
        <v>0.46802976786948658</v>
      </c>
      <c r="N1407">
        <v>69.400000000000006</v>
      </c>
      <c r="O1407">
        <f t="shared" si="2026"/>
        <v>76.088998930882283</v>
      </c>
      <c r="P1407">
        <f t="shared" si="2027"/>
        <v>13.911001069117722</v>
      </c>
      <c r="R1407">
        <f t="shared" si="2041"/>
        <v>5.8024698064218523</v>
      </c>
      <c r="T1407">
        <f t="shared" si="2032"/>
        <v>13.893580107770019</v>
      </c>
      <c r="V1407">
        <f t="shared" si="2042"/>
        <v>0</v>
      </c>
    </row>
    <row r="1408" spans="1:22" x14ac:dyDescent="0.2">
      <c r="A1408">
        <f t="shared" si="2028"/>
        <v>0.5</v>
      </c>
      <c r="B1408">
        <f t="shared" si="2033"/>
        <v>0.17510369062973369</v>
      </c>
      <c r="C1408">
        <f t="shared" si="2034"/>
        <v>0.46833609462419873</v>
      </c>
      <c r="D1408">
        <f t="shared" si="2029"/>
        <v>-0.49999999999999989</v>
      </c>
      <c r="E1408">
        <f t="shared" si="2035"/>
        <v>0.17510369062973372</v>
      </c>
      <c r="F1408">
        <f t="shared" si="2036"/>
        <v>0.46833609462419878</v>
      </c>
      <c r="G1408">
        <f t="shared" si="2030"/>
        <v>0.5</v>
      </c>
      <c r="H1408">
        <f t="shared" si="2037"/>
        <v>-0.17510369062973369</v>
      </c>
      <c r="I1408">
        <f t="shared" si="2038"/>
        <v>-0.46833609462419873</v>
      </c>
      <c r="J1408">
        <f t="shared" si="2031"/>
        <v>0.49999999999999989</v>
      </c>
      <c r="K1408">
        <f t="shared" si="2039"/>
        <v>0.17510369062973372</v>
      </c>
      <c r="L1408">
        <f t="shared" si="2040"/>
        <v>0.46833609462419878</v>
      </c>
      <c r="N1408">
        <v>69.5</v>
      </c>
      <c r="O1408">
        <f t="shared" si="2026"/>
        <v>76.117962466534379</v>
      </c>
      <c r="P1408">
        <f t="shared" si="2027"/>
        <v>13.882037533465637</v>
      </c>
      <c r="R1408">
        <f t="shared" si="2041"/>
        <v>5.8086200229787668</v>
      </c>
      <c r="T1408">
        <f t="shared" si="2032"/>
        <v>13.864616572117933</v>
      </c>
      <c r="V1408">
        <f t="shared" si="2042"/>
        <v>0</v>
      </c>
    </row>
    <row r="1409" spans="1:22" x14ac:dyDescent="0.2">
      <c r="A1409">
        <f t="shared" si="2028"/>
        <v>0.5</v>
      </c>
      <c r="B1409">
        <f t="shared" si="2033"/>
        <v>0.17428602366090762</v>
      </c>
      <c r="C1409">
        <f t="shared" si="2034"/>
        <v>0.46864099474594562</v>
      </c>
      <c r="D1409">
        <f t="shared" si="2029"/>
        <v>-0.49999999999999989</v>
      </c>
      <c r="E1409">
        <f t="shared" si="2035"/>
        <v>0.17428602366090765</v>
      </c>
      <c r="F1409">
        <f t="shared" si="2036"/>
        <v>0.46864099474594567</v>
      </c>
      <c r="G1409">
        <f t="shared" si="2030"/>
        <v>0.5</v>
      </c>
      <c r="H1409">
        <f t="shared" si="2037"/>
        <v>-0.17428602366090762</v>
      </c>
      <c r="I1409">
        <f t="shared" si="2038"/>
        <v>-0.46864099474594562</v>
      </c>
      <c r="J1409">
        <f t="shared" si="2031"/>
        <v>0.49999999999999989</v>
      </c>
      <c r="K1409">
        <f t="shared" si="2039"/>
        <v>0.17428602366090765</v>
      </c>
      <c r="L1409">
        <f t="shared" si="2040"/>
        <v>0.46864099474594567</v>
      </c>
      <c r="N1409">
        <v>69.599999999999994</v>
      </c>
      <c r="O1409">
        <f t="shared" si="2026"/>
        <v>76.146967079889137</v>
      </c>
      <c r="P1409">
        <f t="shared" si="2027"/>
        <v>13.853032920110877</v>
      </c>
      <c r="R1409">
        <f t="shared" si="2041"/>
        <v>5.8147559323747888</v>
      </c>
      <c r="T1409">
        <f t="shared" si="2032"/>
        <v>13.835611958763174</v>
      </c>
      <c r="V1409">
        <f t="shared" si="2042"/>
        <v>0</v>
      </c>
    </row>
    <row r="1410" spans="1:22" x14ac:dyDescent="0.2">
      <c r="A1410">
        <f t="shared" si="2028"/>
        <v>0.5</v>
      </c>
      <c r="B1410">
        <f t="shared" si="2033"/>
        <v>0.17346782578662789</v>
      </c>
      <c r="C1410">
        <f t="shared" si="2034"/>
        <v>0.46894446730594874</v>
      </c>
      <c r="D1410">
        <f t="shared" si="2029"/>
        <v>-0.49999999999999989</v>
      </c>
      <c r="E1410">
        <f t="shared" si="2035"/>
        <v>0.17346782578662792</v>
      </c>
      <c r="F1410">
        <f t="shared" si="2036"/>
        <v>0.4689444673059488</v>
      </c>
      <c r="G1410">
        <f t="shared" si="2030"/>
        <v>0.5</v>
      </c>
      <c r="H1410">
        <f t="shared" si="2037"/>
        <v>-0.17346782578662789</v>
      </c>
      <c r="I1410">
        <f t="shared" si="2038"/>
        <v>-0.46894446730594874</v>
      </c>
      <c r="J1410">
        <f t="shared" si="2031"/>
        <v>0.49999999999999989</v>
      </c>
      <c r="K1410">
        <f t="shared" si="2039"/>
        <v>0.17346782578662792</v>
      </c>
      <c r="L1410">
        <f t="shared" si="2040"/>
        <v>0.4689444673059488</v>
      </c>
      <c r="N1410">
        <v>69.7</v>
      </c>
      <c r="O1410">
        <f t="shared" si="2026"/>
        <v>76.176012698161458</v>
      </c>
      <c r="P1410">
        <f t="shared" si="2027"/>
        <v>13.823987301838539</v>
      </c>
      <c r="R1410">
        <f t="shared" si="2041"/>
        <v>5.8208775206826662</v>
      </c>
      <c r="T1410">
        <f t="shared" si="2032"/>
        <v>13.806566340490836</v>
      </c>
      <c r="V1410">
        <f t="shared" si="2042"/>
        <v>0</v>
      </c>
    </row>
    <row r="1411" spans="1:22" x14ac:dyDescent="0.2">
      <c r="A1411">
        <f t="shared" si="2028"/>
        <v>0.5</v>
      </c>
      <c r="B1411">
        <f t="shared" si="2033"/>
        <v>0.17264909949926735</v>
      </c>
      <c r="C1411">
        <f t="shared" si="2034"/>
        <v>0.46924651137977785</v>
      </c>
      <c r="D1411">
        <f t="shared" si="2029"/>
        <v>-0.49999999999999989</v>
      </c>
      <c r="E1411">
        <f t="shared" si="2035"/>
        <v>0.17264909949926738</v>
      </c>
      <c r="F1411">
        <f t="shared" si="2036"/>
        <v>0.46924651137977796</v>
      </c>
      <c r="G1411">
        <f t="shared" si="2030"/>
        <v>0.5</v>
      </c>
      <c r="H1411">
        <f t="shared" si="2037"/>
        <v>-0.17264909949926735</v>
      </c>
      <c r="I1411">
        <f t="shared" si="2038"/>
        <v>-0.46924651137977785</v>
      </c>
      <c r="J1411">
        <f t="shared" si="2031"/>
        <v>0.49999999999999989</v>
      </c>
      <c r="K1411">
        <f t="shared" si="2039"/>
        <v>0.17264909949926738</v>
      </c>
      <c r="L1411">
        <f t="shared" si="2040"/>
        <v>0.46924651137977796</v>
      </c>
      <c r="N1411">
        <v>69.8</v>
      </c>
      <c r="O1411">
        <f t="shared" si="2026"/>
        <v>76.205099248488366</v>
      </c>
      <c r="P1411">
        <f t="shared" si="2027"/>
        <v>13.794900751511632</v>
      </c>
      <c r="R1411">
        <f t="shared" si="2041"/>
        <v>5.8269847739586975</v>
      </c>
      <c r="T1411">
        <f t="shared" si="2032"/>
        <v>13.777479790163929</v>
      </c>
      <c r="V1411">
        <f t="shared" si="2042"/>
        <v>0</v>
      </c>
    </row>
    <row r="1412" spans="1:22" x14ac:dyDescent="0.2">
      <c r="A1412">
        <f t="shared" si="2028"/>
        <v>0.5</v>
      </c>
      <c r="B1412">
        <f t="shared" si="2033"/>
        <v>0.17182984729280801</v>
      </c>
      <c r="C1412">
        <f t="shared" si="2034"/>
        <v>0.46954712604735449</v>
      </c>
      <c r="D1412">
        <f t="shared" si="2029"/>
        <v>-0.49999999999999989</v>
      </c>
      <c r="E1412">
        <f t="shared" si="2035"/>
        <v>0.17182984729280804</v>
      </c>
      <c r="F1412">
        <f t="shared" si="2036"/>
        <v>0.46954712604735455</v>
      </c>
      <c r="G1412">
        <f t="shared" si="2030"/>
        <v>0.5</v>
      </c>
      <c r="H1412">
        <f t="shared" si="2037"/>
        <v>-0.17182984729280801</v>
      </c>
      <c r="I1412">
        <f t="shared" si="2038"/>
        <v>-0.46954712604735449</v>
      </c>
      <c r="J1412">
        <f t="shared" si="2031"/>
        <v>0.49999999999999989</v>
      </c>
      <c r="K1412">
        <f t="shared" si="2039"/>
        <v>0.17182984729280804</v>
      </c>
      <c r="L1412">
        <f t="shared" si="2040"/>
        <v>0.46954712604735455</v>
      </c>
      <c r="N1412">
        <v>69.900000000000006</v>
      </c>
      <c r="O1412">
        <f t="shared" si="2026"/>
        <v>76.23422665792917</v>
      </c>
      <c r="P1412">
        <f t="shared" si="2027"/>
        <v>13.765773342070824</v>
      </c>
      <c r="R1412">
        <f t="shared" si="2041"/>
        <v>5.8330776782420113</v>
      </c>
      <c r="T1412">
        <f t="shared" si="2032"/>
        <v>13.748352380723121</v>
      </c>
      <c r="V1412">
        <f t="shared" si="2042"/>
        <v>0</v>
      </c>
    </row>
    <row r="1413" spans="1:22" x14ac:dyDescent="0.2">
      <c r="A1413">
        <f t="shared" si="2028"/>
        <v>0.5</v>
      </c>
      <c r="B1413">
        <f t="shared" si="2033"/>
        <v>0.17101007166283438</v>
      </c>
      <c r="C1413">
        <f t="shared" si="2034"/>
        <v>0.46984631039295405</v>
      </c>
      <c r="D1413">
        <f t="shared" si="2029"/>
        <v>-0.49999999999999989</v>
      </c>
      <c r="E1413">
        <f t="shared" si="2035"/>
        <v>0.17101007166283441</v>
      </c>
      <c r="F1413">
        <f t="shared" si="2036"/>
        <v>0.4698463103929541</v>
      </c>
      <c r="G1413">
        <f t="shared" si="2030"/>
        <v>0.5</v>
      </c>
      <c r="H1413">
        <f t="shared" si="2037"/>
        <v>-0.17101007166283438</v>
      </c>
      <c r="I1413">
        <f t="shared" si="2038"/>
        <v>-0.46984631039295405</v>
      </c>
      <c r="J1413">
        <f t="shared" si="2031"/>
        <v>0.49999999999999989</v>
      </c>
      <c r="K1413">
        <f t="shared" si="2039"/>
        <v>0.17101007166283441</v>
      </c>
      <c r="L1413">
        <f t="shared" si="2040"/>
        <v>0.4698463103929541</v>
      </c>
      <c r="N1413">
        <v>70</v>
      </c>
      <c r="O1413">
        <f t="shared" si="2026"/>
        <v>76.263394853465542</v>
      </c>
      <c r="P1413">
        <f t="shared" si="2027"/>
        <v>13.736605146534455</v>
      </c>
      <c r="R1413">
        <f t="shared" si="2041"/>
        <v>5.8391562195543028</v>
      </c>
      <c r="T1413">
        <f t="shared" si="2032"/>
        <v>13.719184185186752</v>
      </c>
      <c r="V1413">
        <f t="shared" si="2042"/>
        <v>0</v>
      </c>
    </row>
    <row r="1414" spans="1:22" x14ac:dyDescent="0.2">
      <c r="A1414">
        <f t="shared" si="2028"/>
        <v>0.5</v>
      </c>
      <c r="B1414">
        <f t="shared" si="2033"/>
        <v>0.17018977510652514</v>
      </c>
      <c r="C1414">
        <f t="shared" si="2034"/>
        <v>0.47014406350520938</v>
      </c>
      <c r="D1414">
        <f t="shared" si="2029"/>
        <v>-0.49999999999999989</v>
      </c>
      <c r="E1414">
        <f t="shared" si="2035"/>
        <v>0.17018977510652517</v>
      </c>
      <c r="F1414">
        <f t="shared" si="2036"/>
        <v>0.47014406350520943</v>
      </c>
      <c r="G1414">
        <f t="shared" si="2030"/>
        <v>0.5</v>
      </c>
      <c r="H1414">
        <f t="shared" si="2037"/>
        <v>-0.17018977510652514</v>
      </c>
      <c r="I1414">
        <f t="shared" si="2038"/>
        <v>-0.47014406350520938</v>
      </c>
      <c r="J1414">
        <f t="shared" si="2031"/>
        <v>0.49999999999999989</v>
      </c>
      <c r="K1414">
        <f t="shared" si="2039"/>
        <v>0.17018977510652517</v>
      </c>
      <c r="L1414">
        <f t="shared" si="2040"/>
        <v>0.47014406350520943</v>
      </c>
      <c r="N1414">
        <v>70.099999999999994</v>
      </c>
      <c r="O1414">
        <f t="shared" si="2026"/>
        <v>76.292603762001761</v>
      </c>
      <c r="P1414">
        <f t="shared" si="2027"/>
        <v>13.707396237998244</v>
      </c>
      <c r="R1414">
        <f t="shared" si="2041"/>
        <v>5.8452203838989911</v>
      </c>
      <c r="T1414">
        <f t="shared" si="2032"/>
        <v>13.689975276650541</v>
      </c>
      <c r="V1414">
        <f t="shared" si="2042"/>
        <v>0</v>
      </c>
    </row>
    <row r="1415" spans="1:22" x14ac:dyDescent="0.2">
      <c r="A1415">
        <f t="shared" si="2028"/>
        <v>0.5</v>
      </c>
      <c r="B1415">
        <f t="shared" si="2033"/>
        <v>0.1693689601226456</v>
      </c>
      <c r="C1415">
        <f t="shared" si="2034"/>
        <v>0.47044038447711273</v>
      </c>
      <c r="D1415">
        <f t="shared" si="2029"/>
        <v>-0.49999999999999989</v>
      </c>
      <c r="E1415">
        <f t="shared" si="2035"/>
        <v>0.16936896012264563</v>
      </c>
      <c r="F1415">
        <f t="shared" si="2036"/>
        <v>0.47044038447711278</v>
      </c>
      <c r="G1415">
        <f t="shared" si="2030"/>
        <v>0.5</v>
      </c>
      <c r="H1415">
        <f t="shared" si="2037"/>
        <v>-0.1693689601226456</v>
      </c>
      <c r="I1415">
        <f t="shared" si="2038"/>
        <v>-0.47044038447711273</v>
      </c>
      <c r="J1415">
        <f t="shared" si="2031"/>
        <v>0.49999999999999989</v>
      </c>
      <c r="K1415">
        <f t="shared" si="2039"/>
        <v>0.16936896012264563</v>
      </c>
      <c r="L1415">
        <f t="shared" si="2040"/>
        <v>0.47044038447711278</v>
      </c>
      <c r="N1415">
        <v>70.2</v>
      </c>
      <c r="O1415">
        <f t="shared" si="2026"/>
        <v>76.321853310364816</v>
      </c>
      <c r="P1415">
        <f t="shared" si="2027"/>
        <v>13.678146689635179</v>
      </c>
      <c r="R1415">
        <f t="shared" si="2041"/>
        <v>5.8512701572607968</v>
      </c>
      <c r="T1415">
        <f t="shared" si="2032"/>
        <v>13.660725728287476</v>
      </c>
      <c r="V1415">
        <f t="shared" si="2042"/>
        <v>0</v>
      </c>
    </row>
    <row r="1416" spans="1:22" x14ac:dyDescent="0.2">
      <c r="A1416">
        <f t="shared" si="2028"/>
        <v>0.5</v>
      </c>
      <c r="B1416">
        <f t="shared" si="2033"/>
        <v>0.16854762921154101</v>
      </c>
      <c r="C1416">
        <f t="shared" si="2034"/>
        <v>0.47073527240601887</v>
      </c>
      <c r="D1416">
        <f t="shared" si="2029"/>
        <v>-0.49999999999999989</v>
      </c>
      <c r="E1416">
        <f t="shared" si="2035"/>
        <v>0.16854762921154104</v>
      </c>
      <c r="F1416">
        <f t="shared" si="2036"/>
        <v>0.47073527240601898</v>
      </c>
      <c r="G1416">
        <f t="shared" si="2030"/>
        <v>0.5</v>
      </c>
      <c r="H1416">
        <f t="shared" si="2037"/>
        <v>-0.16854762921154101</v>
      </c>
      <c r="I1416">
        <f t="shared" si="2038"/>
        <v>-0.47073527240601887</v>
      </c>
      <c r="J1416">
        <f t="shared" si="2031"/>
        <v>0.49999999999999989</v>
      </c>
      <c r="K1416">
        <f t="shared" si="2039"/>
        <v>0.16854762921154104</v>
      </c>
      <c r="L1416">
        <f t="shared" si="2040"/>
        <v>0.47073527240601898</v>
      </c>
      <c r="N1416">
        <v>70.3</v>
      </c>
      <c r="O1416">
        <f t="shared" si="2026"/>
        <v>76.351143425304585</v>
      </c>
      <c r="P1416">
        <f t="shared" si="2027"/>
        <v>13.64885657469542</v>
      </c>
      <c r="R1416">
        <f t="shared" si="2041"/>
        <v>5.8573055256052067</v>
      </c>
      <c r="T1416">
        <f t="shared" si="2032"/>
        <v>13.631435613347717</v>
      </c>
      <c r="V1416">
        <f t="shared" si="2042"/>
        <v>0</v>
      </c>
    </row>
    <row r="1417" spans="1:22" x14ac:dyDescent="0.2">
      <c r="A1417">
        <f t="shared" si="2028"/>
        <v>0.5</v>
      </c>
      <c r="B1417">
        <f t="shared" si="2033"/>
        <v>0.1677257848751274</v>
      </c>
      <c r="C1417">
        <f t="shared" si="2034"/>
        <v>0.47102872639364829</v>
      </c>
      <c r="D1417">
        <f t="shared" si="2029"/>
        <v>-0.49999999999999989</v>
      </c>
      <c r="E1417">
        <f t="shared" si="2035"/>
        <v>0.16772578487512743</v>
      </c>
      <c r="F1417">
        <f t="shared" si="2036"/>
        <v>0.4710287263936484</v>
      </c>
      <c r="G1417">
        <f t="shared" si="2030"/>
        <v>0.5</v>
      </c>
      <c r="H1417">
        <f t="shared" si="2037"/>
        <v>-0.1677257848751274</v>
      </c>
      <c r="I1417">
        <f t="shared" si="2038"/>
        <v>-0.47102872639364829</v>
      </c>
      <c r="J1417">
        <f t="shared" si="2031"/>
        <v>0.49999999999999989</v>
      </c>
      <c r="K1417">
        <f t="shared" si="2039"/>
        <v>0.16772578487512743</v>
      </c>
      <c r="L1417">
        <f t="shared" si="2040"/>
        <v>0.4710287263936484</v>
      </c>
      <c r="N1417">
        <v>70.400000000000006</v>
      </c>
      <c r="O1417">
        <f t="shared" ref="O1417:O1480" si="2043">(DEGREES(ACOS(((-(((SUMPRODUCT(G1417:I1417,$I$8:$K$8))*(SUMPRODUCT(G1417:I1417,$I$10:$K$10))-(SUMPRODUCT(J1417:L1417,$I$8:$K$8))*(SUMPRODUCT(J1417:L1417,$I$10:$K$10)))-((SUMPRODUCT(A1417:C1417,$I$8:$K$8))*(SUMPRODUCT(A1417:C1417,$I$10:$K$10))-(SUMPRODUCT(D1417:F1417,$I$8:$K$8))*(SUMPRODUCT(D1417:F1417,$I$10:$K$10))))*(((SUMPRODUCT(G1417:I1417,$I$8:$K$8))*(SUMPRODUCT(G1417:I1417,$I$10:$K$10))+(SUMPRODUCT(J1417:L1417,$I$8:$K$8))*(SUMPRODUCT(J1417:L1417,$I$10:$K$10)))-((SUMPRODUCT(A1417:C1417,$I$8:$K$8))*(SUMPRODUCT(A1417:C1417,$I$10:$K$10))+(SUMPRODUCT(D1417:F1417,$I$8:$K$8))*(SUMPRODUCT(D1417:F1417,$I$10:$K$10)))))-((((SUMPRODUCT(A1417:C1417,$I$8:$K$8))*(SUMPRODUCT(D1417:F1417,$I$10:$K$10))+(SUMPRODUCT(A1417:C1417,$I$10:$K$10))*(SUMPRODUCT(D1417:F1417,$I$8:$K$8)))-((SUMPRODUCT(G1417:I1417,$I$8:$K$8))*(SUMPRODUCT(J1417:L1417,$I$10:$K$10))+(SUMPRODUCT(G1417:I1417,$I$10:$K$10))*(SUMPRODUCT(J1417:L1417,$I$8:$K$8))))*(SQRT(((((SUMPRODUCT(G1417:I1417,$I$8:$K$8))*(SUMPRODUCT(G1417:I1417,$I$10:$K$10))-(SUMPRODUCT(J1417:L1417,$I$8:$K$8))*(SUMPRODUCT(J1417:L1417,$I$10:$K$10)))-((SUMPRODUCT(A1417:C1417,$I$8:$K$8))*(SUMPRODUCT(A1417:C1417,$I$10:$K$10))-(SUMPRODUCT(D1417:F1417,$I$8:$K$8))*(SUMPRODUCT(D1417:F1417,$I$10:$K$10))))^2)+((((SUMPRODUCT(A1417:C1417,$I$8:$K$8))*(SUMPRODUCT(D1417:F1417,$I$10:$K$10))+(SUMPRODUCT(A1417:C1417,$I$10:$K$10))*(SUMPRODUCT(D1417:F1417,$I$8:$K$8)))-((SUMPRODUCT(G1417:I1417,$I$8:$K$8))*(SUMPRODUCT(J1417:L1417,$I$10:$K$10))+(SUMPRODUCT(G1417:I1417,$I$10:$K$10))*(SUMPRODUCT(J1417:L1417,$I$8:$K$8))))^2)-((((SUMPRODUCT(G1417:I1417,$I$8:$K$8))*(SUMPRODUCT(G1417:I1417,$I$10:$K$10))+(SUMPRODUCT(J1417:L1417,$I$8:$K$8))*(SUMPRODUCT(J1417:L1417,$I$10:$K$10)))-((SUMPRODUCT(A1417:C1417,$I$8:$K$8))*(SUMPRODUCT(A1417:C1417,$I$10:$K$10))+(SUMPRODUCT(D1417:F1417,$I$8:$K$8))*(SUMPRODUCT(D1417:F1417,$I$10:$K$10))))^2)))))/(((((SUMPRODUCT(G1417:I1417,$I$8:$K$8))*(SUMPRODUCT(G1417:I1417,$I$10:$K$10))-(SUMPRODUCT(J1417:L1417,$I$8:$K$8))*(SUMPRODUCT(J1417:L1417,$I$10:$K$10)))-((SUMPRODUCT(A1417:C1417,$I$8:$K$8))*(SUMPRODUCT(A1417:C1417,$I$10:$K$10))-(SUMPRODUCT(D1417:F1417,$I$8:$K$8))*(SUMPRODUCT(D1417:F1417,$I$10:$K$10))))^2)+((((SUMPRODUCT(A1417:C1417,$I$8:$K$8))*(SUMPRODUCT(D1417:F1417,$I$10:$K$10))+(SUMPRODUCT(A1417:C1417,$I$10:$K$10))*(SUMPRODUCT(D1417:F1417,$I$8:$K$8)))-((SUMPRODUCT(G1417:I1417,$I$8:$K$8))*(SUMPRODUCT(J1417:L1417,$I$10:$K$10))+(SUMPRODUCT(G1417:I1417,$I$10:$K$10))*(SUMPRODUCT(J1417:L1417,$I$8:$K$8))))^2)))))/2</f>
        <v>76.380474033493911</v>
      </c>
      <c r="P1417">
        <f t="shared" ref="P1417:P1480" si="2044">(DEGREES(ACOS(((-(((SUMPRODUCT(G1417:I1417,$I$8:$K$8))*(SUMPRODUCT(G1417:I1417,$I$10:$K$10))-(SUMPRODUCT(J1417:L1417,$I$8:$K$8))*(SUMPRODUCT(J1417:L1417,$I$10:$K$10)))-((SUMPRODUCT(A1417:C1417,$I$8:$K$8))*(SUMPRODUCT(A1417:C1417,$I$10:$K$10))-(SUMPRODUCT(D1417:F1417,$I$8:$K$8))*(SUMPRODUCT(D1417:F1417,$I$10:$K$10))))*(((SUMPRODUCT(G1417:I1417,$I$8:$K$8))*(SUMPRODUCT(G1417:I1417,$I$10:$K$10))+(SUMPRODUCT(J1417:L1417,$I$8:$K$8))*(SUMPRODUCT(J1417:L1417,$I$10:$K$10)))-((SUMPRODUCT(A1417:C1417,$I$8:$K$8))*(SUMPRODUCT(A1417:C1417,$I$10:$K$10))+(SUMPRODUCT(D1417:F1417,$I$8:$K$8))*(SUMPRODUCT(D1417:F1417,$I$10:$K$10)))))+((((SUMPRODUCT(A1417:C1417,$I$8:$K$8))*(SUMPRODUCT(D1417:F1417,$I$10:$K$10))+(SUMPRODUCT(A1417:C1417,$I$10:$K$10))*(SUMPRODUCT(D1417:F1417,$I$8:$K$8)))-((SUMPRODUCT(G1417:I1417,$I$8:$K$8))*(SUMPRODUCT(J1417:L1417,$I$10:$K$10))+(SUMPRODUCT(G1417:I1417,$I$10:$K$10))*(SUMPRODUCT(J1417:L1417,$I$8:$K$8))))*(SQRT(((((SUMPRODUCT(G1417:I1417,$I$8:$K$8))*(SUMPRODUCT(G1417:I1417,$I$10:$K$10))-(SUMPRODUCT(J1417:L1417,$I$8:$K$8))*(SUMPRODUCT(J1417:L1417,$I$10:$K$10)))-((SUMPRODUCT(A1417:C1417,$I$8:$K$8))*(SUMPRODUCT(A1417:C1417,$I$10:$K$10))-(SUMPRODUCT(D1417:F1417,$I$8:$K$8))*(SUMPRODUCT(D1417:F1417,$I$10:$K$10))))^2)+((((SUMPRODUCT(A1417:C1417,$I$8:$K$8))*(SUMPRODUCT(D1417:F1417,$I$10:$K$10))+(SUMPRODUCT(A1417:C1417,$I$10:$K$10))*(SUMPRODUCT(D1417:F1417,$I$8:$K$8)))-((SUMPRODUCT(G1417:I1417,$I$8:$K$8))*(SUMPRODUCT(J1417:L1417,$I$10:$K$10))+(SUMPRODUCT(G1417:I1417,$I$10:$K$10))*(SUMPRODUCT(J1417:L1417,$I$8:$K$8))))^2)-((((SUMPRODUCT(G1417:I1417,$I$8:$K$8))*(SUMPRODUCT(G1417:I1417,$I$10:$K$10))+(SUMPRODUCT(J1417:L1417,$I$8:$K$8))*(SUMPRODUCT(J1417:L1417,$I$10:$K$10)))-((SUMPRODUCT(A1417:C1417,$I$8:$K$8))*(SUMPRODUCT(A1417:C1417,$I$10:$K$10))+(SUMPRODUCT(D1417:F1417,$I$8:$K$8))*(SUMPRODUCT(D1417:F1417,$I$10:$K$10))))^2)))))/(((((SUMPRODUCT(G1417:I1417,$I$8:$K$8))*(SUMPRODUCT(G1417:I1417,$I$10:$K$10))-(SUMPRODUCT(J1417:L1417,$I$8:$K$8))*(SUMPRODUCT(J1417:L1417,$I$10:$K$10)))-((SUMPRODUCT(A1417:C1417,$I$8:$K$8))*(SUMPRODUCT(A1417:C1417,$I$10:$K$10))-(SUMPRODUCT(D1417:F1417,$I$8:$K$8))*(SUMPRODUCT(D1417:F1417,$I$10:$K$10))))^2)+((((SUMPRODUCT(A1417:C1417,$I$8:$K$8))*(SUMPRODUCT(D1417:F1417,$I$10:$K$10))+(SUMPRODUCT(A1417:C1417,$I$10:$K$10))*(SUMPRODUCT(D1417:F1417,$I$8:$K$8)))-((SUMPRODUCT(G1417:I1417,$I$8:$K$8))*(SUMPRODUCT(J1417:L1417,$I$10:$K$10))+(SUMPRODUCT(G1417:I1417,$I$10:$K$10))*(SUMPRODUCT(J1417:L1417,$I$8:$K$8))))^2)))))/2</f>
        <v>13.619525966506076</v>
      </c>
      <c r="R1417">
        <f t="shared" si="2041"/>
        <v>5.8633264748777876</v>
      </c>
      <c r="T1417">
        <f t="shared" si="2032"/>
        <v>13.602105005158373</v>
      </c>
      <c r="V1417">
        <f t="shared" si="2042"/>
        <v>0</v>
      </c>
    </row>
    <row r="1418" spans="1:22" x14ac:dyDescent="0.2">
      <c r="A1418">
        <f t="shared" ref="A1418:A1481" si="2045">(1/(SQRT(2)))*(COS(RADIANS(45)))</f>
        <v>0.5</v>
      </c>
      <c r="B1418">
        <f t="shared" si="2033"/>
        <v>0.16690342961688542</v>
      </c>
      <c r="C1418">
        <f t="shared" si="2034"/>
        <v>0.47132074554608916</v>
      </c>
      <c r="D1418">
        <f t="shared" ref="D1418:D1481" si="2046">(-((1/(SQRT(2)))*(SIN(RADIANS(45)))))</f>
        <v>-0.49999999999999989</v>
      </c>
      <c r="E1418">
        <f t="shared" si="2035"/>
        <v>0.16690342961688545</v>
      </c>
      <c r="F1418">
        <f t="shared" si="2036"/>
        <v>0.47132074554608921</v>
      </c>
      <c r="G1418">
        <f t="shared" ref="G1418:G1481" si="2047">(1/(SQRT(2)))*(COS(RADIANS(-45)))</f>
        <v>0.5</v>
      </c>
      <c r="H1418">
        <f t="shared" si="2037"/>
        <v>-0.16690342961688542</v>
      </c>
      <c r="I1418">
        <f t="shared" si="2038"/>
        <v>-0.47132074554608916</v>
      </c>
      <c r="J1418">
        <f t="shared" ref="J1418:J1481" si="2048">(-((1/(SQRT(2)))*(SIN(RADIANS(-45)))))</f>
        <v>0.49999999999999989</v>
      </c>
      <c r="K1418">
        <f t="shared" si="2039"/>
        <v>0.16690342961688545</v>
      </c>
      <c r="L1418">
        <f t="shared" si="2040"/>
        <v>0.47132074554608921</v>
      </c>
      <c r="N1418">
        <v>70.5</v>
      </c>
      <c r="O1418">
        <f t="shared" si="2043"/>
        <v>76.409845061528898</v>
      </c>
      <c r="P1418">
        <f t="shared" si="2044"/>
        <v>13.590154938471098</v>
      </c>
      <c r="R1418">
        <f t="shared" si="2041"/>
        <v>5.8693329910037377</v>
      </c>
      <c r="T1418">
        <f t="shared" ref="T1418:T1481" si="2049">(P1418-$V$2516)</f>
        <v>13.572733977123395</v>
      </c>
      <c r="V1418">
        <f t="shared" si="2042"/>
        <v>0</v>
      </c>
    </row>
    <row r="1419" spans="1:22" x14ac:dyDescent="0.2">
      <c r="A1419">
        <f t="shared" si="2045"/>
        <v>0.5</v>
      </c>
      <c r="B1419">
        <f t="shared" si="2033"/>
        <v>0.16608056594185167</v>
      </c>
      <c r="C1419">
        <f t="shared" si="2034"/>
        <v>0.47161132897380037</v>
      </c>
      <c r="D1419">
        <f t="shared" si="2046"/>
        <v>-0.49999999999999989</v>
      </c>
      <c r="E1419">
        <f t="shared" si="2035"/>
        <v>0.16608056594185169</v>
      </c>
      <c r="F1419">
        <f t="shared" si="2036"/>
        <v>0.47161132897380048</v>
      </c>
      <c r="G1419">
        <f t="shared" si="2047"/>
        <v>0.5</v>
      </c>
      <c r="H1419">
        <f t="shared" si="2037"/>
        <v>-0.16608056594185167</v>
      </c>
      <c r="I1419">
        <f t="shared" si="2038"/>
        <v>-0.47161132897380037</v>
      </c>
      <c r="J1419">
        <f t="shared" si="2048"/>
        <v>0.49999999999999989</v>
      </c>
      <c r="K1419">
        <f t="shared" si="2039"/>
        <v>0.16608056594185169</v>
      </c>
      <c r="L1419">
        <f t="shared" si="2040"/>
        <v>0.47161132897380048</v>
      </c>
      <c r="N1419">
        <v>70.599999999999994</v>
      </c>
      <c r="O1419">
        <f t="shared" si="2043"/>
        <v>76.439256435928854</v>
      </c>
      <c r="P1419">
        <f t="shared" si="2044"/>
        <v>13.560743564071139</v>
      </c>
      <c r="R1419">
        <f t="shared" si="2041"/>
        <v>5.8753250598872402</v>
      </c>
      <c r="T1419">
        <f t="shared" si="2049"/>
        <v>13.543322602723435</v>
      </c>
      <c r="V1419">
        <f t="shared" si="2042"/>
        <v>0</v>
      </c>
    </row>
    <row r="1420" spans="1:22" x14ac:dyDescent="0.2">
      <c r="A1420">
        <f t="shared" si="2045"/>
        <v>0.5</v>
      </c>
      <c r="B1420">
        <f t="shared" ref="B1420:B1483" si="2050">((1/(SQRT(2)))*(COS(RADIANS(N1420))))*(SIN(RADIANS(45)))</f>
        <v>0.16525719635661149</v>
      </c>
      <c r="C1420">
        <f t="shared" ref="C1420:C1483" si="2051">((1/(SQRT(2)))*(SIN(RADIANS(N1420))))*(SIN(RADIANS(45)))</f>
        <v>0.47190047579161459</v>
      </c>
      <c r="D1420">
        <f t="shared" si="2046"/>
        <v>-0.49999999999999989</v>
      </c>
      <c r="E1420">
        <f t="shared" ref="E1420:E1483" si="2052">((1/(SQRT(2)))*(COS(RADIANS(N1420))))*(COS(RADIANS(45)))</f>
        <v>0.16525719635661151</v>
      </c>
      <c r="F1420">
        <f t="shared" ref="F1420:F1483" si="2053">(((1/(SQRT(2)))*(SIN(RADIANS(N1420))))*(COS(RADIANS(45))))</f>
        <v>0.47190047579161465</v>
      </c>
      <c r="G1420">
        <f t="shared" si="2047"/>
        <v>0.5</v>
      </c>
      <c r="H1420">
        <f t="shared" ref="H1420:H1483" si="2054">((1/(SQRT(2)))*(COS(RADIANS(N1420))))*(SIN(RADIANS(-45)))</f>
        <v>-0.16525719635661149</v>
      </c>
      <c r="I1420">
        <f t="shared" ref="I1420:I1483" si="2055">((1/(SQRT(2)))*(SIN(RADIANS(N1420))))*(SIN(RADIANS(-45)))</f>
        <v>-0.47190047579161459</v>
      </c>
      <c r="J1420">
        <f t="shared" si="2048"/>
        <v>0.49999999999999989</v>
      </c>
      <c r="K1420">
        <f t="shared" ref="K1420:K1483" si="2056">((1/(SQRT(2)))*(COS(RADIANS(N1420))))*(COS(RADIANS(-45)))</f>
        <v>0.16525719635661151</v>
      </c>
      <c r="L1420">
        <f t="shared" ref="L1420:L1483" si="2057">(((1/(SQRT(2)))*(SIN(RADIANS(N1420))))*(COS(RADIANS(-45))))</f>
        <v>0.47190047579161465</v>
      </c>
      <c r="N1420">
        <v>70.7</v>
      </c>
      <c r="O1420">
        <f t="shared" si="2043"/>
        <v>76.468708083136619</v>
      </c>
      <c r="P1420">
        <f t="shared" si="2044"/>
        <v>13.531291916863378</v>
      </c>
      <c r="R1420">
        <f t="shared" ref="R1420:R1483" si="2058">P1420-P1600</f>
        <v>5.8813026674109894</v>
      </c>
      <c r="T1420">
        <f t="shared" si="2049"/>
        <v>13.513870955515674</v>
      </c>
      <c r="V1420">
        <f t="shared" ref="V1420:V1483" si="2059">IF(T1420=0,N1420,0)</f>
        <v>0</v>
      </c>
    </row>
    <row r="1421" spans="1:22" x14ac:dyDescent="0.2">
      <c r="A1421">
        <f t="shared" si="2045"/>
        <v>0.5</v>
      </c>
      <c r="B1421">
        <f t="shared" si="2050"/>
        <v>0.16443332336929162</v>
      </c>
      <c r="C1421">
        <f t="shared" si="2051"/>
        <v>0.47218818511874039</v>
      </c>
      <c r="D1421">
        <f t="shared" si="2046"/>
        <v>-0.49999999999999989</v>
      </c>
      <c r="E1421">
        <f t="shared" si="2052"/>
        <v>0.16443332336929165</v>
      </c>
      <c r="F1421">
        <f t="shared" si="2053"/>
        <v>0.4721881851187405</v>
      </c>
      <c r="G1421">
        <f t="shared" si="2047"/>
        <v>0.5</v>
      </c>
      <c r="H1421">
        <f t="shared" si="2054"/>
        <v>-0.16443332336929162</v>
      </c>
      <c r="I1421">
        <f t="shared" si="2055"/>
        <v>-0.47218818511874039</v>
      </c>
      <c r="J1421">
        <f t="shared" si="2048"/>
        <v>0.49999999999999989</v>
      </c>
      <c r="K1421">
        <f t="shared" si="2056"/>
        <v>0.16443332336929165</v>
      </c>
      <c r="L1421">
        <f t="shared" si="2057"/>
        <v>0.4721881851187405</v>
      </c>
      <c r="N1421">
        <v>70.8</v>
      </c>
      <c r="O1421">
        <f t="shared" si="2043"/>
        <v>76.498199929518563</v>
      </c>
      <c r="P1421">
        <f t="shared" si="2044"/>
        <v>13.501800070481435</v>
      </c>
      <c r="R1421">
        <f t="shared" si="2058"/>
        <v>5.8872657994354309</v>
      </c>
      <c r="T1421">
        <f t="shared" si="2049"/>
        <v>13.484379109133732</v>
      </c>
      <c r="V1421">
        <f t="shared" si="2059"/>
        <v>0</v>
      </c>
    </row>
    <row r="1422" spans="1:22" x14ac:dyDescent="0.2">
      <c r="A1422">
        <f t="shared" si="2045"/>
        <v>0.5</v>
      </c>
      <c r="B1422">
        <f t="shared" si="2050"/>
        <v>0.1636089494895519</v>
      </c>
      <c r="C1422">
        <f t="shared" si="2051"/>
        <v>0.47247445607876537</v>
      </c>
      <c r="D1422">
        <f t="shared" si="2046"/>
        <v>-0.49999999999999989</v>
      </c>
      <c r="E1422">
        <f t="shared" si="2052"/>
        <v>0.16360894948955193</v>
      </c>
      <c r="F1422">
        <f t="shared" si="2053"/>
        <v>0.47247445607876543</v>
      </c>
      <c r="G1422">
        <f t="shared" si="2047"/>
        <v>0.5</v>
      </c>
      <c r="H1422">
        <f t="shared" si="2054"/>
        <v>-0.1636089494895519</v>
      </c>
      <c r="I1422">
        <f t="shared" si="2055"/>
        <v>-0.47247445607876537</v>
      </c>
      <c r="J1422">
        <f t="shared" si="2048"/>
        <v>0.49999999999999989</v>
      </c>
      <c r="K1422">
        <f t="shared" si="2056"/>
        <v>0.16360894948955193</v>
      </c>
      <c r="L1422">
        <f t="shared" si="2057"/>
        <v>0.47247445607876543</v>
      </c>
      <c r="N1422">
        <v>70.900000000000006</v>
      </c>
      <c r="O1422">
        <f t="shared" si="2043"/>
        <v>76.527731901364845</v>
      </c>
      <c r="P1422">
        <f t="shared" si="2044"/>
        <v>13.472268098635166</v>
      </c>
      <c r="R1422">
        <f t="shared" si="2058"/>
        <v>5.8932144417984675</v>
      </c>
      <c r="T1422">
        <f t="shared" si="2049"/>
        <v>13.454847137287462</v>
      </c>
      <c r="V1422">
        <f t="shared" si="2059"/>
        <v>0</v>
      </c>
    </row>
    <row r="1423" spans="1:22" x14ac:dyDescent="0.2">
      <c r="A1423">
        <f t="shared" si="2045"/>
        <v>0.5</v>
      </c>
      <c r="B1423">
        <f t="shared" si="2050"/>
        <v>0.16278407722857835</v>
      </c>
      <c r="C1423">
        <f t="shared" si="2051"/>
        <v>0.47275928779965831</v>
      </c>
      <c r="D1423">
        <f t="shared" si="2046"/>
        <v>-0.49999999999999989</v>
      </c>
      <c r="E1423">
        <f t="shared" si="2052"/>
        <v>0.16278407722857838</v>
      </c>
      <c r="F1423">
        <f t="shared" si="2053"/>
        <v>0.47275928779965837</v>
      </c>
      <c r="G1423">
        <f t="shared" si="2047"/>
        <v>0.5</v>
      </c>
      <c r="H1423">
        <f t="shared" si="2054"/>
        <v>-0.16278407722857835</v>
      </c>
      <c r="I1423">
        <f t="shared" si="2055"/>
        <v>-0.47275928779965831</v>
      </c>
      <c r="J1423">
        <f t="shared" si="2048"/>
        <v>0.49999999999999989</v>
      </c>
      <c r="K1423">
        <f t="shared" si="2056"/>
        <v>0.16278407722857838</v>
      </c>
      <c r="L1423">
        <f t="shared" si="2057"/>
        <v>0.47275928779965837</v>
      </c>
      <c r="N1423">
        <v>71</v>
      </c>
      <c r="O1423">
        <f t="shared" si="2043"/>
        <v>76.55730392488941</v>
      </c>
      <c r="P1423">
        <f t="shared" si="2044"/>
        <v>13.44269607511059</v>
      </c>
      <c r="R1423">
        <f t="shared" si="2058"/>
        <v>5.8991485803145984</v>
      </c>
      <c r="T1423">
        <f t="shared" si="2049"/>
        <v>13.425275113762886</v>
      </c>
      <c r="V1423">
        <f t="shared" si="2059"/>
        <v>0</v>
      </c>
    </row>
    <row r="1424" spans="1:22" x14ac:dyDescent="0.2">
      <c r="A1424">
        <f t="shared" si="2045"/>
        <v>0.5</v>
      </c>
      <c r="B1424">
        <f t="shared" si="2050"/>
        <v>0.16195870909907475</v>
      </c>
      <c r="C1424">
        <f t="shared" si="2051"/>
        <v>0.47304267941377259</v>
      </c>
      <c r="D1424">
        <f t="shared" si="2046"/>
        <v>-0.49999999999999989</v>
      </c>
      <c r="E1424">
        <f t="shared" si="2052"/>
        <v>0.16195870909907478</v>
      </c>
      <c r="F1424">
        <f t="shared" si="2053"/>
        <v>0.47304267941377265</v>
      </c>
      <c r="G1424">
        <f t="shared" si="2047"/>
        <v>0.5</v>
      </c>
      <c r="H1424">
        <f t="shared" si="2054"/>
        <v>-0.16195870909907475</v>
      </c>
      <c r="I1424">
        <f t="shared" si="2055"/>
        <v>-0.47304267941377259</v>
      </c>
      <c r="J1424">
        <f t="shared" si="2048"/>
        <v>0.49999999999999989</v>
      </c>
      <c r="K1424">
        <f t="shared" si="2056"/>
        <v>0.16195870909907478</v>
      </c>
      <c r="L1424">
        <f t="shared" si="2057"/>
        <v>0.47304267941377265</v>
      </c>
      <c r="N1424">
        <v>71.099999999999994</v>
      </c>
      <c r="O1424">
        <f t="shared" si="2043"/>
        <v>76.586915926230276</v>
      </c>
      <c r="P1424">
        <f t="shared" si="2044"/>
        <v>13.413084073769715</v>
      </c>
      <c r="R1424">
        <f t="shared" si="2058"/>
        <v>5.9050682007746049</v>
      </c>
      <c r="T1424">
        <f t="shared" si="2049"/>
        <v>13.395663112422012</v>
      </c>
      <c r="V1424">
        <f t="shared" si="2059"/>
        <v>0</v>
      </c>
    </row>
    <row r="1425" spans="1:22" x14ac:dyDescent="0.2">
      <c r="A1425">
        <f t="shared" si="2045"/>
        <v>0.5</v>
      </c>
      <c r="B1425">
        <f t="shared" si="2050"/>
        <v>0.16113284761525554</v>
      </c>
      <c r="C1425">
        <f t="shared" si="2051"/>
        <v>0.47332463005784814</v>
      </c>
      <c r="D1425">
        <f t="shared" si="2046"/>
        <v>-0.49999999999999989</v>
      </c>
      <c r="E1425">
        <f t="shared" si="2052"/>
        <v>0.16113284761525556</v>
      </c>
      <c r="F1425">
        <f t="shared" si="2053"/>
        <v>0.47332463005784819</v>
      </c>
      <c r="G1425">
        <f t="shared" si="2047"/>
        <v>0.5</v>
      </c>
      <c r="H1425">
        <f t="shared" si="2054"/>
        <v>-0.16113284761525554</v>
      </c>
      <c r="I1425">
        <f t="shared" si="2055"/>
        <v>-0.47332463005784814</v>
      </c>
      <c r="J1425">
        <f t="shared" si="2048"/>
        <v>0.49999999999999989</v>
      </c>
      <c r="K1425">
        <f t="shared" si="2056"/>
        <v>0.16113284761525556</v>
      </c>
      <c r="L1425">
        <f t="shared" si="2057"/>
        <v>0.47332463005784819</v>
      </c>
      <c r="N1425">
        <v>71.2</v>
      </c>
      <c r="O1425">
        <f t="shared" si="2043"/>
        <v>76.616567831449615</v>
      </c>
      <c r="P1425">
        <f t="shared" si="2044"/>
        <v>13.383432168550382</v>
      </c>
      <c r="R1425">
        <f t="shared" si="2058"/>
        <v>5.9109732889447422</v>
      </c>
      <c r="T1425">
        <f t="shared" si="2049"/>
        <v>13.366011207202678</v>
      </c>
      <c r="V1425">
        <f t="shared" si="2059"/>
        <v>0</v>
      </c>
    </row>
    <row r="1426" spans="1:22" x14ac:dyDescent="0.2">
      <c r="A1426">
        <f t="shared" si="2045"/>
        <v>0.5</v>
      </c>
      <c r="B1426">
        <f t="shared" si="2050"/>
        <v>0.16030649529283819</v>
      </c>
      <c r="C1426">
        <f t="shared" si="2051"/>
        <v>0.47360513887301425</v>
      </c>
      <c r="D1426">
        <f t="shared" si="2046"/>
        <v>-0.49999999999999989</v>
      </c>
      <c r="E1426">
        <f t="shared" si="2052"/>
        <v>0.16030649529283822</v>
      </c>
      <c r="F1426">
        <f t="shared" si="2053"/>
        <v>0.47360513887301431</v>
      </c>
      <c r="G1426">
        <f t="shared" si="2047"/>
        <v>0.5</v>
      </c>
      <c r="H1426">
        <f t="shared" si="2054"/>
        <v>-0.16030649529283819</v>
      </c>
      <c r="I1426">
        <f t="shared" si="2055"/>
        <v>-0.47360513887301425</v>
      </c>
      <c r="J1426">
        <f t="shared" si="2048"/>
        <v>0.49999999999999989</v>
      </c>
      <c r="K1426">
        <f t="shared" si="2056"/>
        <v>0.16030649529283822</v>
      </c>
      <c r="L1426">
        <f t="shared" si="2057"/>
        <v>0.47360513887301431</v>
      </c>
      <c r="N1426">
        <v>71.3</v>
      </c>
      <c r="O1426">
        <f t="shared" si="2043"/>
        <v>76.646259566533772</v>
      </c>
      <c r="P1426">
        <f t="shared" si="2044"/>
        <v>13.353740433466216</v>
      </c>
      <c r="R1426">
        <f t="shared" si="2058"/>
        <v>5.9168638305663368</v>
      </c>
      <c r="T1426">
        <f t="shared" si="2049"/>
        <v>13.336319472118513</v>
      </c>
      <c r="V1426">
        <f t="shared" si="2059"/>
        <v>0</v>
      </c>
    </row>
    <row r="1427" spans="1:22" x14ac:dyDescent="0.2">
      <c r="A1427">
        <f t="shared" si="2045"/>
        <v>0.5</v>
      </c>
      <c r="B1427">
        <f t="shared" si="2050"/>
        <v>0.15947965464903488</v>
      </c>
      <c r="C1427">
        <f t="shared" si="2051"/>
        <v>0.47388420500479284</v>
      </c>
      <c r="D1427">
        <f t="shared" si="2046"/>
        <v>-0.49999999999999989</v>
      </c>
      <c r="E1427">
        <f t="shared" si="2052"/>
        <v>0.15947965464903491</v>
      </c>
      <c r="F1427">
        <f t="shared" si="2053"/>
        <v>0.47388420500479289</v>
      </c>
      <c r="G1427">
        <f t="shared" si="2047"/>
        <v>0.5</v>
      </c>
      <c r="H1427">
        <f t="shared" si="2054"/>
        <v>-0.15947965464903488</v>
      </c>
      <c r="I1427">
        <f t="shared" si="2055"/>
        <v>-0.47388420500479284</v>
      </c>
      <c r="J1427">
        <f t="shared" si="2048"/>
        <v>0.49999999999999989</v>
      </c>
      <c r="K1427">
        <f t="shared" si="2056"/>
        <v>0.15947965464903491</v>
      </c>
      <c r="L1427">
        <f t="shared" si="2057"/>
        <v>0.47388420500479289</v>
      </c>
      <c r="N1427">
        <v>71.400000000000006</v>
      </c>
      <c r="O1427">
        <f t="shared" si="2043"/>
        <v>76.675991057393603</v>
      </c>
      <c r="P1427">
        <f t="shared" si="2044"/>
        <v>13.324008942606392</v>
      </c>
      <c r="R1427">
        <f t="shared" si="2058"/>
        <v>5.9227398113551262</v>
      </c>
      <c r="T1427">
        <f t="shared" si="2049"/>
        <v>13.306587981258689</v>
      </c>
      <c r="V1427">
        <f t="shared" si="2059"/>
        <v>0</v>
      </c>
    </row>
    <row r="1428" spans="1:22" x14ac:dyDescent="0.2">
      <c r="A1428">
        <f t="shared" si="2045"/>
        <v>0.5</v>
      </c>
      <c r="B1428">
        <f t="shared" si="2050"/>
        <v>0.15865232820254602</v>
      </c>
      <c r="C1428">
        <f t="shared" si="2051"/>
        <v>0.47416182760309955</v>
      </c>
      <c r="D1428">
        <f t="shared" si="2046"/>
        <v>-0.49999999999999989</v>
      </c>
      <c r="E1428">
        <f t="shared" si="2052"/>
        <v>0.15865232820254604</v>
      </c>
      <c r="F1428">
        <f t="shared" si="2053"/>
        <v>0.47416182760309961</v>
      </c>
      <c r="G1428">
        <f t="shared" si="2047"/>
        <v>0.5</v>
      </c>
      <c r="H1428">
        <f t="shared" si="2054"/>
        <v>-0.15865232820254602</v>
      </c>
      <c r="I1428">
        <f t="shared" si="2055"/>
        <v>-0.47416182760309955</v>
      </c>
      <c r="J1428">
        <f t="shared" si="2048"/>
        <v>0.49999999999999989</v>
      </c>
      <c r="K1428">
        <f t="shared" si="2056"/>
        <v>0.15865232820254604</v>
      </c>
      <c r="L1428">
        <f t="shared" si="2057"/>
        <v>0.47416182760309961</v>
      </c>
      <c r="N1428">
        <v>71.5</v>
      </c>
      <c r="O1428">
        <f t="shared" si="2043"/>
        <v>76.705762229864376</v>
      </c>
      <c r="P1428">
        <f t="shared" si="2044"/>
        <v>13.294237770135622</v>
      </c>
      <c r="R1428">
        <f t="shared" si="2058"/>
        <v>5.9286012170007245</v>
      </c>
      <c r="T1428">
        <f t="shared" si="2049"/>
        <v>13.276816808787919</v>
      </c>
      <c r="V1428">
        <f t="shared" si="2059"/>
        <v>0</v>
      </c>
    </row>
    <row r="1429" spans="1:22" x14ac:dyDescent="0.2">
      <c r="A1429">
        <f t="shared" si="2045"/>
        <v>0.5</v>
      </c>
      <c r="B1429">
        <f t="shared" si="2050"/>
        <v>0.15782451847355122</v>
      </c>
      <c r="C1429">
        <f t="shared" si="2051"/>
        <v>0.47443800582224821</v>
      </c>
      <c r="D1429">
        <f t="shared" si="2046"/>
        <v>-0.49999999999999989</v>
      </c>
      <c r="E1429">
        <f t="shared" si="2052"/>
        <v>0.15782451847355125</v>
      </c>
      <c r="F1429">
        <f t="shared" si="2053"/>
        <v>0.47443800582224827</v>
      </c>
      <c r="G1429">
        <f t="shared" si="2047"/>
        <v>0.5</v>
      </c>
      <c r="H1429">
        <f t="shared" si="2054"/>
        <v>-0.15782451847355122</v>
      </c>
      <c r="I1429">
        <f t="shared" si="2055"/>
        <v>-0.47443800582224821</v>
      </c>
      <c r="J1429">
        <f t="shared" si="2048"/>
        <v>0.49999999999999989</v>
      </c>
      <c r="K1429">
        <f t="shared" si="2056"/>
        <v>0.15782451847355125</v>
      </c>
      <c r="L1429">
        <f t="shared" si="2057"/>
        <v>0.47443800582224827</v>
      </c>
      <c r="N1429">
        <v>71.599999999999994</v>
      </c>
      <c r="O1429">
        <f t="shared" si="2043"/>
        <v>76.735573009706101</v>
      </c>
      <c r="P1429">
        <f t="shared" si="2044"/>
        <v>13.264426990293895</v>
      </c>
      <c r="R1429">
        <f t="shared" si="2058"/>
        <v>5.9344480331659319</v>
      </c>
      <c r="T1429">
        <f t="shared" si="2049"/>
        <v>13.247006028946192</v>
      </c>
      <c r="V1429">
        <f t="shared" si="2059"/>
        <v>0</v>
      </c>
    </row>
    <row r="1430" spans="1:22" x14ac:dyDescent="0.2">
      <c r="A1430">
        <f t="shared" si="2045"/>
        <v>0.5</v>
      </c>
      <c r="B1430">
        <f t="shared" si="2050"/>
        <v>0.15699622798370241</v>
      </c>
      <c r="C1430">
        <f t="shared" si="2051"/>
        <v>0.47471273882095189</v>
      </c>
      <c r="D1430">
        <f t="shared" si="2046"/>
        <v>-0.49999999999999989</v>
      </c>
      <c r="E1430">
        <f t="shared" si="2052"/>
        <v>0.15699622798370244</v>
      </c>
      <c r="F1430">
        <f t="shared" si="2053"/>
        <v>0.47471273882095194</v>
      </c>
      <c r="G1430">
        <f t="shared" si="2047"/>
        <v>0.5</v>
      </c>
      <c r="H1430">
        <f t="shared" si="2054"/>
        <v>-0.15699622798370241</v>
      </c>
      <c r="I1430">
        <f t="shared" si="2055"/>
        <v>-0.47471273882095189</v>
      </c>
      <c r="J1430">
        <f t="shared" si="2048"/>
        <v>0.49999999999999989</v>
      </c>
      <c r="K1430">
        <f t="shared" si="2056"/>
        <v>0.15699622798370244</v>
      </c>
      <c r="L1430">
        <f t="shared" si="2057"/>
        <v>0.47471273882095194</v>
      </c>
      <c r="N1430">
        <v>71.7</v>
      </c>
      <c r="O1430">
        <f t="shared" si="2043"/>
        <v>76.765423322603539</v>
      </c>
      <c r="P1430">
        <f t="shared" si="2044"/>
        <v>13.23457667739647</v>
      </c>
      <c r="R1430">
        <f t="shared" si="2058"/>
        <v>5.9402802454863357</v>
      </c>
      <c r="T1430">
        <f t="shared" si="2049"/>
        <v>13.217155716048767</v>
      </c>
      <c r="V1430">
        <f t="shared" si="2059"/>
        <v>0</v>
      </c>
    </row>
    <row r="1431" spans="1:22" x14ac:dyDescent="0.2">
      <c r="A1431">
        <f t="shared" si="2045"/>
        <v>0.5</v>
      </c>
      <c r="B1431">
        <f t="shared" si="2050"/>
        <v>0.15616745925611628</v>
      </c>
      <c r="C1431">
        <f t="shared" si="2051"/>
        <v>0.47498602576232618</v>
      </c>
      <c r="D1431">
        <f t="shared" si="2046"/>
        <v>-0.49999999999999989</v>
      </c>
      <c r="E1431">
        <f t="shared" si="2052"/>
        <v>0.1561674592561163</v>
      </c>
      <c r="F1431">
        <f t="shared" si="2053"/>
        <v>0.47498602576232624</v>
      </c>
      <c r="G1431">
        <f t="shared" si="2047"/>
        <v>0.5</v>
      </c>
      <c r="H1431">
        <f t="shared" si="2054"/>
        <v>-0.15616745925611628</v>
      </c>
      <c r="I1431">
        <f t="shared" si="2055"/>
        <v>-0.47498602576232618</v>
      </c>
      <c r="J1431">
        <f t="shared" si="2048"/>
        <v>0.49999999999999989</v>
      </c>
      <c r="K1431">
        <f t="shared" si="2056"/>
        <v>0.1561674592561163</v>
      </c>
      <c r="L1431">
        <f t="shared" si="2057"/>
        <v>0.47498602576232624</v>
      </c>
      <c r="N1431">
        <v>71.8</v>
      </c>
      <c r="O1431">
        <f t="shared" si="2043"/>
        <v>76.795313094166303</v>
      </c>
      <c r="P1431">
        <f t="shared" si="2044"/>
        <v>13.204686905833707</v>
      </c>
      <c r="R1431">
        <f t="shared" si="2058"/>
        <v>5.9460978395696049</v>
      </c>
      <c r="T1431">
        <f t="shared" si="2049"/>
        <v>13.187265944486004</v>
      </c>
      <c r="V1431">
        <f t="shared" si="2059"/>
        <v>0</v>
      </c>
    </row>
    <row r="1432" spans="1:22" x14ac:dyDescent="0.2">
      <c r="A1432">
        <f t="shared" si="2045"/>
        <v>0.5</v>
      </c>
      <c r="B1432">
        <f t="shared" si="2050"/>
        <v>0.15533821481536583</v>
      </c>
      <c r="C1432">
        <f t="shared" si="2051"/>
        <v>0.47525786581389179</v>
      </c>
      <c r="D1432">
        <f t="shared" si="2046"/>
        <v>-0.49999999999999989</v>
      </c>
      <c r="E1432">
        <f t="shared" si="2052"/>
        <v>0.15533821481536586</v>
      </c>
      <c r="F1432">
        <f t="shared" si="2053"/>
        <v>0.47525786581389184</v>
      </c>
      <c r="G1432">
        <f t="shared" si="2047"/>
        <v>0.5</v>
      </c>
      <c r="H1432">
        <f t="shared" si="2054"/>
        <v>-0.15533821481536583</v>
      </c>
      <c r="I1432">
        <f t="shared" si="2055"/>
        <v>-0.47525786581389179</v>
      </c>
      <c r="J1432">
        <f t="shared" si="2048"/>
        <v>0.49999999999999989</v>
      </c>
      <c r="K1432">
        <f t="shared" si="2056"/>
        <v>0.15533821481536586</v>
      </c>
      <c r="L1432">
        <f t="shared" si="2057"/>
        <v>0.47525786581389184</v>
      </c>
      <c r="N1432">
        <v>71.900000000000006</v>
      </c>
      <c r="O1432">
        <f t="shared" si="2043"/>
        <v>76.825242249929062</v>
      </c>
      <c r="P1432">
        <f t="shared" si="2044"/>
        <v>13.174757750070944</v>
      </c>
      <c r="R1432">
        <f t="shared" si="2058"/>
        <v>5.9519008009949301</v>
      </c>
      <c r="T1432">
        <f t="shared" si="2049"/>
        <v>13.15733678872324</v>
      </c>
      <c r="V1432">
        <f t="shared" si="2059"/>
        <v>0</v>
      </c>
    </row>
    <row r="1433" spans="1:22" x14ac:dyDescent="0.2">
      <c r="A1433">
        <f t="shared" si="2045"/>
        <v>0.5</v>
      </c>
      <c r="B1433">
        <f t="shared" si="2050"/>
        <v>0.1545084971874737</v>
      </c>
      <c r="C1433">
        <f t="shared" si="2051"/>
        <v>0.47552825814757671</v>
      </c>
      <c r="D1433">
        <f t="shared" si="2046"/>
        <v>-0.49999999999999989</v>
      </c>
      <c r="E1433">
        <f t="shared" si="2052"/>
        <v>0.15450849718747373</v>
      </c>
      <c r="F1433">
        <f t="shared" si="2053"/>
        <v>0.47552825814757677</v>
      </c>
      <c r="G1433">
        <f t="shared" si="2047"/>
        <v>0.5</v>
      </c>
      <c r="H1433">
        <f t="shared" si="2054"/>
        <v>-0.1545084971874737</v>
      </c>
      <c r="I1433">
        <f t="shared" si="2055"/>
        <v>-0.47552825814757671</v>
      </c>
      <c r="J1433">
        <f t="shared" si="2048"/>
        <v>0.49999999999999989</v>
      </c>
      <c r="K1433">
        <f t="shared" si="2056"/>
        <v>0.15450849718747373</v>
      </c>
      <c r="L1433">
        <f t="shared" si="2057"/>
        <v>0.47552825814757677</v>
      </c>
      <c r="N1433">
        <v>72</v>
      </c>
      <c r="O1433">
        <f t="shared" si="2043"/>
        <v>76.855210715351632</v>
      </c>
      <c r="P1433">
        <f t="shared" si="2044"/>
        <v>13.144789284648361</v>
      </c>
      <c r="R1433">
        <f t="shared" si="2058"/>
        <v>5.9576891153124363</v>
      </c>
      <c r="T1433">
        <f t="shared" si="2049"/>
        <v>13.127368323300658</v>
      </c>
      <c r="V1433">
        <f t="shared" si="2059"/>
        <v>0</v>
      </c>
    </row>
    <row r="1434" spans="1:22" x14ac:dyDescent="0.2">
      <c r="A1434">
        <f t="shared" si="2045"/>
        <v>0.5</v>
      </c>
      <c r="B1434">
        <f t="shared" si="2050"/>
        <v>0.15367830889990358</v>
      </c>
      <c r="C1434">
        <f t="shared" si="2051"/>
        <v>0.47579720193971903</v>
      </c>
      <c r="D1434">
        <f t="shared" si="2046"/>
        <v>-0.49999999999999989</v>
      </c>
      <c r="E1434">
        <f t="shared" si="2052"/>
        <v>0.15367830889990361</v>
      </c>
      <c r="F1434">
        <f t="shared" si="2053"/>
        <v>0.47579720193971908</v>
      </c>
      <c r="G1434">
        <f t="shared" si="2047"/>
        <v>0.5</v>
      </c>
      <c r="H1434">
        <f t="shared" si="2054"/>
        <v>-0.15367830889990358</v>
      </c>
      <c r="I1434">
        <f t="shared" si="2055"/>
        <v>-0.47579720193971903</v>
      </c>
      <c r="J1434">
        <f t="shared" si="2048"/>
        <v>0.49999999999999989</v>
      </c>
      <c r="K1434">
        <f t="shared" si="2056"/>
        <v>0.15367830889990361</v>
      </c>
      <c r="L1434">
        <f t="shared" si="2057"/>
        <v>0.47579720193971908</v>
      </c>
      <c r="N1434">
        <v>72.099999999999994</v>
      </c>
      <c r="O1434">
        <f t="shared" si="2043"/>
        <v>76.885218415819082</v>
      </c>
      <c r="P1434">
        <f t="shared" si="2044"/>
        <v>13.114781584180923</v>
      </c>
      <c r="R1434">
        <f t="shared" si="2058"/>
        <v>5.9634627680426187</v>
      </c>
      <c r="T1434">
        <f t="shared" si="2049"/>
        <v>13.09736062283322</v>
      </c>
      <c r="V1434">
        <f t="shared" si="2059"/>
        <v>0</v>
      </c>
    </row>
    <row r="1435" spans="1:22" x14ac:dyDescent="0.2">
      <c r="A1435">
        <f t="shared" si="2045"/>
        <v>0.5</v>
      </c>
      <c r="B1435">
        <f t="shared" si="2050"/>
        <v>0.15284765248155283</v>
      </c>
      <c r="C1435">
        <f t="shared" si="2051"/>
        <v>0.47606469637106924</v>
      </c>
      <c r="D1435">
        <f t="shared" si="2046"/>
        <v>-0.49999999999999989</v>
      </c>
      <c r="E1435">
        <f t="shared" si="2052"/>
        <v>0.15284765248155285</v>
      </c>
      <c r="F1435">
        <f t="shared" si="2053"/>
        <v>0.47606469637106935</v>
      </c>
      <c r="G1435">
        <f t="shared" si="2047"/>
        <v>0.5</v>
      </c>
      <c r="H1435">
        <f t="shared" si="2054"/>
        <v>-0.15284765248155283</v>
      </c>
      <c r="I1435">
        <f t="shared" si="2055"/>
        <v>-0.47606469637106924</v>
      </c>
      <c r="J1435">
        <f t="shared" si="2048"/>
        <v>0.49999999999999989</v>
      </c>
      <c r="K1435">
        <f t="shared" si="2056"/>
        <v>0.15284765248155285</v>
      </c>
      <c r="L1435">
        <f t="shared" si="2057"/>
        <v>0.47606469637106935</v>
      </c>
      <c r="N1435">
        <v>72.2</v>
      </c>
      <c r="O1435">
        <f t="shared" si="2043"/>
        <v>76.915265276641776</v>
      </c>
      <c r="P1435">
        <f t="shared" si="2044"/>
        <v>13.084734723358224</v>
      </c>
      <c r="R1435">
        <f t="shared" si="2058"/>
        <v>5.9692217446757816</v>
      </c>
      <c r="T1435">
        <f t="shared" si="2049"/>
        <v>13.067313762010521</v>
      </c>
      <c r="V1435">
        <f t="shared" si="2059"/>
        <v>0</v>
      </c>
    </row>
    <row r="1436" spans="1:22" x14ac:dyDescent="0.2">
      <c r="A1436">
        <f t="shared" si="2045"/>
        <v>0.5</v>
      </c>
      <c r="B1436">
        <f t="shared" si="2050"/>
        <v>0.15201653046274519</v>
      </c>
      <c r="C1436">
        <f t="shared" si="2051"/>
        <v>0.47633074062679298</v>
      </c>
      <c r="D1436">
        <f t="shared" si="2046"/>
        <v>-0.49999999999999989</v>
      </c>
      <c r="E1436">
        <f t="shared" si="2052"/>
        <v>0.15201653046274521</v>
      </c>
      <c r="F1436">
        <f t="shared" si="2053"/>
        <v>0.47633074062679304</v>
      </c>
      <c r="G1436">
        <f t="shared" si="2047"/>
        <v>0.5</v>
      </c>
      <c r="H1436">
        <f t="shared" si="2054"/>
        <v>-0.15201653046274519</v>
      </c>
      <c r="I1436">
        <f t="shared" si="2055"/>
        <v>-0.47633074062679298</v>
      </c>
      <c r="J1436">
        <f t="shared" si="2048"/>
        <v>0.49999999999999989</v>
      </c>
      <c r="K1436">
        <f t="shared" si="2056"/>
        <v>0.15201653046274521</v>
      </c>
      <c r="L1436">
        <f t="shared" si="2057"/>
        <v>0.47633074062679304</v>
      </c>
      <c r="N1436">
        <v>72.3</v>
      </c>
      <c r="O1436">
        <f t="shared" si="2043"/>
        <v>76.945351223055638</v>
      </c>
      <c r="P1436">
        <f t="shared" si="2044"/>
        <v>13.054648776944362</v>
      </c>
      <c r="R1436">
        <f t="shared" si="2058"/>
        <v>5.974966030671351</v>
      </c>
      <c r="T1436">
        <f t="shared" si="2049"/>
        <v>13.037227815596658</v>
      </c>
      <c r="V1436">
        <f t="shared" si="2059"/>
        <v>0</v>
      </c>
    </row>
    <row r="1437" spans="1:22" x14ac:dyDescent="0.2">
      <c r="A1437">
        <f t="shared" si="2045"/>
        <v>0.5</v>
      </c>
      <c r="B1437">
        <f t="shared" si="2050"/>
        <v>0.15118494537522215</v>
      </c>
      <c r="C1437">
        <f t="shared" si="2051"/>
        <v>0.47659533389647346</v>
      </c>
      <c r="D1437">
        <f t="shared" si="2046"/>
        <v>-0.49999999999999989</v>
      </c>
      <c r="E1437">
        <f t="shared" si="2052"/>
        <v>0.15118494537522217</v>
      </c>
      <c r="F1437">
        <f t="shared" si="2053"/>
        <v>0.47659533389647352</v>
      </c>
      <c r="G1437">
        <f t="shared" si="2047"/>
        <v>0.5</v>
      </c>
      <c r="H1437">
        <f t="shared" si="2054"/>
        <v>-0.15118494537522215</v>
      </c>
      <c r="I1437">
        <f t="shared" si="2055"/>
        <v>-0.47659533389647346</v>
      </c>
      <c r="J1437">
        <f t="shared" si="2048"/>
        <v>0.49999999999999989</v>
      </c>
      <c r="K1437">
        <f t="shared" si="2056"/>
        <v>0.15118494537522217</v>
      </c>
      <c r="L1437">
        <f t="shared" si="2057"/>
        <v>0.47659533389647352</v>
      </c>
      <c r="N1437">
        <v>72.400000000000006</v>
      </c>
      <c r="O1437">
        <f t="shared" si="2043"/>
        <v>76.975476180222131</v>
      </c>
      <c r="P1437">
        <f t="shared" si="2044"/>
        <v>13.024523819777881</v>
      </c>
      <c r="R1437">
        <f t="shared" si="2058"/>
        <v>5.9806956114574996</v>
      </c>
      <c r="T1437">
        <f t="shared" si="2049"/>
        <v>13.007102858430178</v>
      </c>
      <c r="V1437">
        <f t="shared" si="2059"/>
        <v>0</v>
      </c>
    </row>
    <row r="1438" spans="1:22" x14ac:dyDescent="0.2">
      <c r="A1438">
        <f t="shared" si="2045"/>
        <v>0.5</v>
      </c>
      <c r="B1438">
        <f t="shared" si="2050"/>
        <v>0.1503528997521365</v>
      </c>
      <c r="C1438">
        <f t="shared" si="2051"/>
        <v>0.47685847537411336</v>
      </c>
      <c r="D1438">
        <f t="shared" si="2046"/>
        <v>-0.49999999999999989</v>
      </c>
      <c r="E1438">
        <f t="shared" si="2052"/>
        <v>0.15035289975213653</v>
      </c>
      <c r="F1438">
        <f t="shared" si="2053"/>
        <v>0.47685847537411347</v>
      </c>
      <c r="G1438">
        <f t="shared" si="2047"/>
        <v>0.5</v>
      </c>
      <c r="H1438">
        <f t="shared" si="2054"/>
        <v>-0.1503528997521365</v>
      </c>
      <c r="I1438">
        <f t="shared" si="2055"/>
        <v>-0.47685847537411336</v>
      </c>
      <c r="J1438">
        <f t="shared" si="2048"/>
        <v>0.49999999999999989</v>
      </c>
      <c r="K1438">
        <f t="shared" si="2056"/>
        <v>0.15035289975213653</v>
      </c>
      <c r="L1438">
        <f t="shared" si="2057"/>
        <v>0.47685847537411347</v>
      </c>
      <c r="N1438">
        <v>72.5</v>
      </c>
      <c r="O1438">
        <f t="shared" si="2043"/>
        <v>77.005640073228378</v>
      </c>
      <c r="P1438">
        <f t="shared" si="2044"/>
        <v>12.994359926771603</v>
      </c>
      <c r="R1438">
        <f t="shared" si="2058"/>
        <v>5.9864104724302472</v>
      </c>
      <c r="T1438">
        <f t="shared" si="2049"/>
        <v>12.9769389654239</v>
      </c>
      <c r="V1438">
        <f t="shared" si="2059"/>
        <v>0</v>
      </c>
    </row>
    <row r="1439" spans="1:22" x14ac:dyDescent="0.2">
      <c r="A1439">
        <f t="shared" si="2045"/>
        <v>0.5</v>
      </c>
      <c r="B1439">
        <f t="shared" si="2050"/>
        <v>0.14952039612804333</v>
      </c>
      <c r="C1439">
        <f t="shared" si="2051"/>
        <v>0.4771201642581383</v>
      </c>
      <c r="D1439">
        <f t="shared" si="2046"/>
        <v>-0.49999999999999989</v>
      </c>
      <c r="E1439">
        <f t="shared" si="2052"/>
        <v>0.14952039612804335</v>
      </c>
      <c r="F1439">
        <f t="shared" si="2053"/>
        <v>0.47712016425813841</v>
      </c>
      <c r="G1439">
        <f t="shared" si="2047"/>
        <v>0.5</v>
      </c>
      <c r="H1439">
        <f t="shared" si="2054"/>
        <v>-0.14952039612804333</v>
      </c>
      <c r="I1439">
        <f t="shared" si="2055"/>
        <v>-0.4771201642581383</v>
      </c>
      <c r="J1439">
        <f t="shared" si="2048"/>
        <v>0.49999999999999989</v>
      </c>
      <c r="K1439">
        <f t="shared" si="2056"/>
        <v>0.14952039612804335</v>
      </c>
      <c r="L1439">
        <f t="shared" si="2057"/>
        <v>0.47712016425813841</v>
      </c>
      <c r="N1439">
        <v>72.599999999999994</v>
      </c>
      <c r="O1439">
        <f t="shared" si="2043"/>
        <v>77.035842827087421</v>
      </c>
      <c r="P1439">
        <f t="shared" si="2044"/>
        <v>12.964157172912588</v>
      </c>
      <c r="R1439">
        <f t="shared" si="2058"/>
        <v>5.9921105989532162</v>
      </c>
      <c r="T1439">
        <f t="shared" si="2049"/>
        <v>12.946736211564884</v>
      </c>
      <c r="V1439">
        <f t="shared" si="2059"/>
        <v>0</v>
      </c>
    </row>
    <row r="1440" spans="1:22" x14ac:dyDescent="0.2">
      <c r="A1440">
        <f t="shared" si="2045"/>
        <v>0.5</v>
      </c>
      <c r="B1440">
        <f t="shared" si="2050"/>
        <v>0.14868743703889292</v>
      </c>
      <c r="C1440">
        <f t="shared" si="2051"/>
        <v>0.47738039975139862</v>
      </c>
      <c r="D1440">
        <f t="shared" si="2046"/>
        <v>-0.49999999999999989</v>
      </c>
      <c r="E1440">
        <f t="shared" si="2052"/>
        <v>0.14868743703889295</v>
      </c>
      <c r="F1440">
        <f t="shared" si="2053"/>
        <v>0.47738039975139868</v>
      </c>
      <c r="G1440">
        <f t="shared" si="2047"/>
        <v>0.5</v>
      </c>
      <c r="H1440">
        <f t="shared" si="2054"/>
        <v>-0.14868743703889292</v>
      </c>
      <c r="I1440">
        <f t="shared" si="2055"/>
        <v>-0.47738039975139862</v>
      </c>
      <c r="J1440">
        <f t="shared" si="2048"/>
        <v>0.49999999999999989</v>
      </c>
      <c r="K1440">
        <f t="shared" si="2056"/>
        <v>0.14868743703889295</v>
      </c>
      <c r="L1440">
        <f t="shared" si="2057"/>
        <v>0.47738039975139868</v>
      </c>
      <c r="N1440">
        <v>72.7</v>
      </c>
      <c r="O1440">
        <f t="shared" si="2043"/>
        <v>77.066084366738025</v>
      </c>
      <c r="P1440">
        <f t="shared" si="2044"/>
        <v>12.933915633261961</v>
      </c>
      <c r="R1440">
        <f t="shared" si="2058"/>
        <v>5.9977959763567821</v>
      </c>
      <c r="T1440">
        <f t="shared" si="2049"/>
        <v>12.916494671914258</v>
      </c>
      <c r="V1440">
        <f t="shared" si="2059"/>
        <v>0</v>
      </c>
    </row>
    <row r="1441" spans="1:22" x14ac:dyDescent="0.2">
      <c r="A1441">
        <f t="shared" si="2045"/>
        <v>0.5</v>
      </c>
      <c r="B1441">
        <f t="shared" si="2050"/>
        <v>0.14785402502202333</v>
      </c>
      <c r="C1441">
        <f t="shared" si="2051"/>
        <v>0.47763918106117176</v>
      </c>
      <c r="D1441">
        <f t="shared" si="2046"/>
        <v>-0.49999999999999989</v>
      </c>
      <c r="E1441">
        <f t="shared" si="2052"/>
        <v>0.14785402502202336</v>
      </c>
      <c r="F1441">
        <f t="shared" si="2053"/>
        <v>0.47763918106117181</v>
      </c>
      <c r="G1441">
        <f t="shared" si="2047"/>
        <v>0.5</v>
      </c>
      <c r="H1441">
        <f t="shared" si="2054"/>
        <v>-0.14785402502202333</v>
      </c>
      <c r="I1441">
        <f t="shared" si="2055"/>
        <v>-0.47763918106117176</v>
      </c>
      <c r="J1441">
        <f t="shared" si="2048"/>
        <v>0.49999999999999989</v>
      </c>
      <c r="K1441">
        <f t="shared" si="2056"/>
        <v>0.14785402502202336</v>
      </c>
      <c r="L1441">
        <f t="shared" si="2057"/>
        <v>0.47763918106117181</v>
      </c>
      <c r="N1441">
        <v>72.8</v>
      </c>
      <c r="O1441">
        <f t="shared" si="2043"/>
        <v>77.096364617045126</v>
      </c>
      <c r="P1441">
        <f t="shared" si="2044"/>
        <v>12.903635382954873</v>
      </c>
      <c r="R1441">
        <f t="shared" si="2058"/>
        <v>6.0034665899376263</v>
      </c>
      <c r="T1441">
        <f t="shared" si="2049"/>
        <v>12.886214421607169</v>
      </c>
      <c r="V1441">
        <f t="shared" si="2059"/>
        <v>0</v>
      </c>
    </row>
    <row r="1442" spans="1:22" x14ac:dyDescent="0.2">
      <c r="A1442">
        <f t="shared" si="2045"/>
        <v>0.5</v>
      </c>
      <c r="B1442">
        <f t="shared" si="2050"/>
        <v>0.14702016261615192</v>
      </c>
      <c r="C1442">
        <f t="shared" si="2051"/>
        <v>0.47789650739916495</v>
      </c>
      <c r="D1442">
        <f t="shared" si="2046"/>
        <v>-0.49999999999999989</v>
      </c>
      <c r="E1442">
        <f t="shared" si="2052"/>
        <v>0.14702016261615194</v>
      </c>
      <c r="F1442">
        <f t="shared" si="2053"/>
        <v>0.477896507399165</v>
      </c>
      <c r="G1442">
        <f t="shared" si="2047"/>
        <v>0.5</v>
      </c>
      <c r="H1442">
        <f t="shared" si="2054"/>
        <v>-0.14702016261615192</v>
      </c>
      <c r="I1442">
        <f t="shared" si="2055"/>
        <v>-0.47789650739916495</v>
      </c>
      <c r="J1442">
        <f t="shared" si="2048"/>
        <v>0.49999999999999989</v>
      </c>
      <c r="K1442">
        <f t="shared" si="2056"/>
        <v>0.14702016261615194</v>
      </c>
      <c r="L1442">
        <f t="shared" si="2057"/>
        <v>0.477896507399165</v>
      </c>
      <c r="N1442">
        <v>72.900000000000006</v>
      </c>
      <c r="O1442">
        <f t="shared" si="2043"/>
        <v>77.126683502799636</v>
      </c>
      <c r="P1442">
        <f t="shared" si="2044"/>
        <v>12.873316497200346</v>
      </c>
      <c r="R1442">
        <f t="shared" si="2058"/>
        <v>6.0091224249580861</v>
      </c>
      <c r="T1442">
        <f t="shared" si="2049"/>
        <v>12.855895535852643</v>
      </c>
      <c r="V1442">
        <f t="shared" si="2059"/>
        <v>0</v>
      </c>
    </row>
    <row r="1443" spans="1:22" x14ac:dyDescent="0.2">
      <c r="A1443">
        <f t="shared" si="2045"/>
        <v>0.5</v>
      </c>
      <c r="B1443">
        <f t="shared" si="2050"/>
        <v>0.14618585236136836</v>
      </c>
      <c r="C1443">
        <f t="shared" si="2051"/>
        <v>0.47815237798151761</v>
      </c>
      <c r="D1443">
        <f t="shared" si="2046"/>
        <v>-0.49999999999999989</v>
      </c>
      <c r="E1443">
        <f t="shared" si="2052"/>
        <v>0.14618585236136838</v>
      </c>
      <c r="F1443">
        <f t="shared" si="2053"/>
        <v>0.47815237798151772</v>
      </c>
      <c r="G1443">
        <f t="shared" si="2047"/>
        <v>0.5</v>
      </c>
      <c r="H1443">
        <f t="shared" si="2054"/>
        <v>-0.14618585236136836</v>
      </c>
      <c r="I1443">
        <f t="shared" si="2055"/>
        <v>-0.47815237798151761</v>
      </c>
      <c r="J1443">
        <f t="shared" si="2048"/>
        <v>0.49999999999999989</v>
      </c>
      <c r="K1443">
        <f t="shared" si="2056"/>
        <v>0.14618585236136838</v>
      </c>
      <c r="L1443">
        <f t="shared" si="2057"/>
        <v>0.47815237798151772</v>
      </c>
      <c r="N1443">
        <v>73</v>
      </c>
      <c r="O1443">
        <f t="shared" si="2043"/>
        <v>77.157040948718731</v>
      </c>
      <c r="P1443">
        <f t="shared" si="2044"/>
        <v>12.842959051281271</v>
      </c>
      <c r="R1443">
        <f t="shared" si="2058"/>
        <v>6.0147634666456584</v>
      </c>
      <c r="T1443">
        <f t="shared" si="2049"/>
        <v>12.825538089933568</v>
      </c>
      <c r="V1443">
        <f t="shared" si="2059"/>
        <v>0</v>
      </c>
    </row>
    <row r="1444" spans="1:22" x14ac:dyDescent="0.2">
      <c r="A1444">
        <f t="shared" si="2045"/>
        <v>0.5</v>
      </c>
      <c r="B1444">
        <f t="shared" si="2050"/>
        <v>0.14535109679912628</v>
      </c>
      <c r="C1444">
        <f t="shared" si="2051"/>
        <v>0.47840679202880365</v>
      </c>
      <c r="D1444">
        <f t="shared" si="2046"/>
        <v>-0.49999999999999989</v>
      </c>
      <c r="E1444">
        <f t="shared" si="2052"/>
        <v>0.14535109679912631</v>
      </c>
      <c r="F1444">
        <f t="shared" si="2053"/>
        <v>0.47840679202880371</v>
      </c>
      <c r="G1444">
        <f t="shared" si="2047"/>
        <v>0.5</v>
      </c>
      <c r="H1444">
        <f t="shared" si="2054"/>
        <v>-0.14535109679912628</v>
      </c>
      <c r="I1444">
        <f t="shared" si="2055"/>
        <v>-0.47840679202880365</v>
      </c>
      <c r="J1444">
        <f t="shared" si="2048"/>
        <v>0.49999999999999989</v>
      </c>
      <c r="K1444">
        <f t="shared" si="2056"/>
        <v>0.14535109679912631</v>
      </c>
      <c r="L1444">
        <f t="shared" si="2057"/>
        <v>0.47840679202880371</v>
      </c>
      <c r="N1444">
        <v>73.099999999999994</v>
      </c>
      <c r="O1444">
        <f t="shared" si="2043"/>
        <v>77.187436879445812</v>
      </c>
      <c r="P1444">
        <f t="shared" si="2044"/>
        <v>12.812563120554186</v>
      </c>
      <c r="R1444">
        <f t="shared" si="2058"/>
        <v>6.0203897001922311</v>
      </c>
      <c r="T1444">
        <f t="shared" si="2049"/>
        <v>12.795142159206483</v>
      </c>
      <c r="V1444">
        <f t="shared" si="2059"/>
        <v>0</v>
      </c>
    </row>
    <row r="1445" spans="1:22" x14ac:dyDescent="0.2">
      <c r="A1445">
        <f t="shared" si="2045"/>
        <v>0.5</v>
      </c>
      <c r="B1445">
        <f t="shared" si="2050"/>
        <v>0.14451589847223578</v>
      </c>
      <c r="C1445">
        <f t="shared" si="2051"/>
        <v>0.47865974876603357</v>
      </c>
      <c r="D1445">
        <f t="shared" si="2046"/>
        <v>-0.49999999999999989</v>
      </c>
      <c r="E1445">
        <f t="shared" si="2052"/>
        <v>0.14451589847223581</v>
      </c>
      <c r="F1445">
        <f t="shared" si="2053"/>
        <v>0.47865974876603362</v>
      </c>
      <c r="G1445">
        <f t="shared" si="2047"/>
        <v>0.5</v>
      </c>
      <c r="H1445">
        <f t="shared" si="2054"/>
        <v>-0.14451589847223578</v>
      </c>
      <c r="I1445">
        <f t="shared" si="2055"/>
        <v>-0.47865974876603357</v>
      </c>
      <c r="J1445">
        <f t="shared" si="2048"/>
        <v>0.49999999999999989</v>
      </c>
      <c r="K1445">
        <f t="shared" si="2056"/>
        <v>0.14451589847223581</v>
      </c>
      <c r="L1445">
        <f t="shared" si="2057"/>
        <v>0.47865974876603362</v>
      </c>
      <c r="N1445">
        <v>73.2</v>
      </c>
      <c r="O1445">
        <f t="shared" si="2043"/>
        <v>77.217871219550773</v>
      </c>
      <c r="P1445">
        <f t="shared" si="2044"/>
        <v>12.782128780449233</v>
      </c>
      <c r="R1445">
        <f t="shared" si="2058"/>
        <v>6.0260011107537155</v>
      </c>
      <c r="T1445">
        <f t="shared" si="2049"/>
        <v>12.764707819101529</v>
      </c>
      <c r="V1445">
        <f t="shared" si="2059"/>
        <v>0</v>
      </c>
    </row>
    <row r="1446" spans="1:22" x14ac:dyDescent="0.2">
      <c r="A1446">
        <f t="shared" si="2045"/>
        <v>0.5</v>
      </c>
      <c r="B1446">
        <f t="shared" si="2050"/>
        <v>0.14368025992485603</v>
      </c>
      <c r="C1446">
        <f t="shared" si="2051"/>
        <v>0.47891124742265734</v>
      </c>
      <c r="D1446">
        <f t="shared" si="2046"/>
        <v>-0.49999999999999989</v>
      </c>
      <c r="E1446">
        <f t="shared" si="2052"/>
        <v>0.14368025992485606</v>
      </c>
      <c r="F1446">
        <f t="shared" si="2053"/>
        <v>0.47891124742265739</v>
      </c>
      <c r="G1446">
        <f t="shared" si="2047"/>
        <v>0.5</v>
      </c>
      <c r="H1446">
        <f t="shared" si="2054"/>
        <v>-0.14368025992485603</v>
      </c>
      <c r="I1446">
        <f t="shared" si="2055"/>
        <v>-0.47891124742265734</v>
      </c>
      <c r="J1446">
        <f t="shared" si="2048"/>
        <v>0.49999999999999989</v>
      </c>
      <c r="K1446">
        <f t="shared" si="2056"/>
        <v>0.14368025992485606</v>
      </c>
      <c r="L1446">
        <f t="shared" si="2057"/>
        <v>0.47891124742265739</v>
      </c>
      <c r="N1446">
        <v>73.3</v>
      </c>
      <c r="O1446">
        <f t="shared" si="2043"/>
        <v>77.248343893529807</v>
      </c>
      <c r="P1446">
        <f t="shared" si="2044"/>
        <v>12.751656106470204</v>
      </c>
      <c r="R1446">
        <f t="shared" si="2058"/>
        <v>6.0315976834493368</v>
      </c>
      <c r="T1446">
        <f t="shared" si="2049"/>
        <v>12.734235145122501</v>
      </c>
      <c r="V1446">
        <f t="shared" si="2059"/>
        <v>0</v>
      </c>
    </row>
    <row r="1447" spans="1:22" x14ac:dyDescent="0.2">
      <c r="A1447">
        <f t="shared" si="2045"/>
        <v>0.5</v>
      </c>
      <c r="B1447">
        <f t="shared" si="2050"/>
        <v>0.14284418370248675</v>
      </c>
      <c r="C1447">
        <f t="shared" si="2051"/>
        <v>0.47916128723256657</v>
      </c>
      <c r="D1447">
        <f t="shared" si="2046"/>
        <v>-0.49999999999999989</v>
      </c>
      <c r="E1447">
        <f t="shared" si="2052"/>
        <v>0.14284418370248678</v>
      </c>
      <c r="F1447">
        <f t="shared" si="2053"/>
        <v>0.47916128723256662</v>
      </c>
      <c r="G1447">
        <f t="shared" si="2047"/>
        <v>0.5</v>
      </c>
      <c r="H1447">
        <f t="shared" si="2054"/>
        <v>-0.14284418370248675</v>
      </c>
      <c r="I1447">
        <f t="shared" si="2055"/>
        <v>-0.47916128723256657</v>
      </c>
      <c r="J1447">
        <f t="shared" si="2048"/>
        <v>0.49999999999999989</v>
      </c>
      <c r="K1447">
        <f t="shared" si="2056"/>
        <v>0.14284418370248678</v>
      </c>
      <c r="L1447">
        <f t="shared" si="2057"/>
        <v>0.47916128723256662</v>
      </c>
      <c r="N1447">
        <v>73.400000000000006</v>
      </c>
      <c r="O1447">
        <f t="shared" si="2043"/>
        <v>77.27885482580578</v>
      </c>
      <c r="P1447">
        <f t="shared" si="2044"/>
        <v>12.721145174194223</v>
      </c>
      <c r="R1447">
        <f t="shared" si="2058"/>
        <v>6.0371794033610451</v>
      </c>
      <c r="T1447">
        <f t="shared" si="2049"/>
        <v>12.70372421284652</v>
      </c>
      <c r="V1447">
        <f t="shared" si="2059"/>
        <v>0</v>
      </c>
    </row>
    <row r="1448" spans="1:22" x14ac:dyDescent="0.2">
      <c r="A1448">
        <f t="shared" si="2045"/>
        <v>0.5</v>
      </c>
      <c r="B1448">
        <f t="shared" si="2050"/>
        <v>0.14200767235196135</v>
      </c>
      <c r="C1448">
        <f t="shared" si="2051"/>
        <v>0.47940986743409642</v>
      </c>
      <c r="D1448">
        <f t="shared" si="2046"/>
        <v>-0.49999999999999989</v>
      </c>
      <c r="E1448">
        <f t="shared" si="2052"/>
        <v>0.14200767235196138</v>
      </c>
      <c r="F1448">
        <f t="shared" si="2053"/>
        <v>0.47940986743409653</v>
      </c>
      <c r="G1448">
        <f t="shared" si="2047"/>
        <v>0.5</v>
      </c>
      <c r="H1448">
        <f t="shared" si="2054"/>
        <v>-0.14200767235196135</v>
      </c>
      <c r="I1448">
        <f t="shared" si="2055"/>
        <v>-0.47940986743409642</v>
      </c>
      <c r="J1448">
        <f t="shared" si="2048"/>
        <v>0.49999999999999989</v>
      </c>
      <c r="K1448">
        <f t="shared" si="2056"/>
        <v>0.14200767235196138</v>
      </c>
      <c r="L1448">
        <f t="shared" si="2057"/>
        <v>0.47940986743409653</v>
      </c>
      <c r="N1448">
        <v>73.5</v>
      </c>
      <c r="O1448">
        <f t="shared" si="2043"/>
        <v>77.309403940728188</v>
      </c>
      <c r="P1448">
        <f t="shared" si="2044"/>
        <v>12.690596059271815</v>
      </c>
      <c r="R1448">
        <f t="shared" si="2058"/>
        <v>6.0427462555329639</v>
      </c>
      <c r="T1448">
        <f t="shared" si="2049"/>
        <v>12.673175097924112</v>
      </c>
      <c r="V1448">
        <f t="shared" si="2059"/>
        <v>0</v>
      </c>
    </row>
    <row r="1449" spans="1:22" x14ac:dyDescent="0.2">
      <c r="A1449">
        <f t="shared" si="2045"/>
        <v>0.5</v>
      </c>
      <c r="B1449">
        <f t="shared" si="2050"/>
        <v>0.14117072842143821</v>
      </c>
      <c r="C1449">
        <f t="shared" si="2051"/>
        <v>0.47965698727002865</v>
      </c>
      <c r="D1449">
        <f t="shared" si="2046"/>
        <v>-0.49999999999999989</v>
      </c>
      <c r="E1449">
        <f t="shared" si="2052"/>
        <v>0.14117072842143824</v>
      </c>
      <c r="F1449">
        <f t="shared" si="2053"/>
        <v>0.47965698727002876</v>
      </c>
      <c r="G1449">
        <f t="shared" si="2047"/>
        <v>0.5</v>
      </c>
      <c r="H1449">
        <f t="shared" si="2054"/>
        <v>-0.14117072842143821</v>
      </c>
      <c r="I1449">
        <f t="shared" si="2055"/>
        <v>-0.47965698727002865</v>
      </c>
      <c r="J1449">
        <f t="shared" si="2048"/>
        <v>0.49999999999999989</v>
      </c>
      <c r="K1449">
        <f t="shared" si="2056"/>
        <v>0.14117072842143824</v>
      </c>
      <c r="L1449">
        <f t="shared" si="2057"/>
        <v>0.47965698727002876</v>
      </c>
      <c r="N1449">
        <v>73.599999999999994</v>
      </c>
      <c r="O1449">
        <f t="shared" si="2043"/>
        <v>77.339991162573199</v>
      </c>
      <c r="P1449">
        <f t="shared" si="2044"/>
        <v>12.660008837426792</v>
      </c>
      <c r="R1449">
        <f t="shared" si="2058"/>
        <v>6.0482982249708037</v>
      </c>
      <c r="T1449">
        <f t="shared" si="2049"/>
        <v>12.642587876079089</v>
      </c>
      <c r="V1449">
        <f t="shared" si="2059"/>
        <v>0</v>
      </c>
    </row>
    <row r="1450" spans="1:22" x14ac:dyDescent="0.2">
      <c r="A1450">
        <f t="shared" si="2045"/>
        <v>0.5</v>
      </c>
      <c r="B1450">
        <f t="shared" si="2050"/>
        <v>0.14033335446039383</v>
      </c>
      <c r="C1450">
        <f t="shared" si="2051"/>
        <v>0.47990264598759336</v>
      </c>
      <c r="D1450">
        <f t="shared" si="2046"/>
        <v>-0.49999999999999989</v>
      </c>
      <c r="E1450">
        <f t="shared" si="2052"/>
        <v>0.14033335446039386</v>
      </c>
      <c r="F1450">
        <f t="shared" si="2053"/>
        <v>0.47990264598759341</v>
      </c>
      <c r="G1450">
        <f t="shared" si="2047"/>
        <v>0.5</v>
      </c>
      <c r="H1450">
        <f t="shared" si="2054"/>
        <v>-0.14033335446039383</v>
      </c>
      <c r="I1450">
        <f t="shared" si="2055"/>
        <v>-0.47990264598759336</v>
      </c>
      <c r="J1450">
        <f t="shared" si="2048"/>
        <v>0.49999999999999989</v>
      </c>
      <c r="K1450">
        <f t="shared" si="2056"/>
        <v>0.14033335446039386</v>
      </c>
      <c r="L1450">
        <f t="shared" si="2057"/>
        <v>0.47990264598759341</v>
      </c>
      <c r="N1450">
        <v>73.7</v>
      </c>
      <c r="O1450">
        <f t="shared" si="2043"/>
        <v>77.37061641554385</v>
      </c>
      <c r="P1450">
        <f t="shared" si="2044"/>
        <v>12.629383584456152</v>
      </c>
      <c r="R1450">
        <f t="shared" si="2058"/>
        <v>6.0538352966412363</v>
      </c>
      <c r="T1450">
        <f t="shared" si="2049"/>
        <v>12.611962623108449</v>
      </c>
      <c r="V1450">
        <f t="shared" si="2059"/>
        <v>0</v>
      </c>
    </row>
    <row r="1451" spans="1:22" x14ac:dyDescent="0.2">
      <c r="A1451">
        <f t="shared" si="2045"/>
        <v>0.5</v>
      </c>
      <c r="B1451">
        <f t="shared" si="2050"/>
        <v>0.13949555301961461</v>
      </c>
      <c r="C1451">
        <f t="shared" si="2051"/>
        <v>0.48014684283847142</v>
      </c>
      <c r="D1451">
        <f t="shared" si="2046"/>
        <v>-0.49999999999999989</v>
      </c>
      <c r="E1451">
        <f t="shared" si="2052"/>
        <v>0.13949555301961464</v>
      </c>
      <c r="F1451">
        <f t="shared" si="2053"/>
        <v>0.48014684283847153</v>
      </c>
      <c r="G1451">
        <f t="shared" si="2047"/>
        <v>0.5</v>
      </c>
      <c r="H1451">
        <f t="shared" si="2054"/>
        <v>-0.13949555301961461</v>
      </c>
      <c r="I1451">
        <f t="shared" si="2055"/>
        <v>-0.48014684283847142</v>
      </c>
      <c r="J1451">
        <f t="shared" si="2048"/>
        <v>0.49999999999999989</v>
      </c>
      <c r="K1451">
        <f t="shared" si="2056"/>
        <v>0.13949555301961464</v>
      </c>
      <c r="L1451">
        <f t="shared" si="2057"/>
        <v>0.48014684283847153</v>
      </c>
      <c r="N1451">
        <v>73.8</v>
      </c>
      <c r="O1451">
        <f t="shared" si="2043"/>
        <v>77.401279623769966</v>
      </c>
      <c r="P1451">
        <f t="shared" si="2044"/>
        <v>12.598720376230022</v>
      </c>
      <c r="R1451">
        <f t="shared" si="2058"/>
        <v>6.0593574554713339</v>
      </c>
      <c r="T1451">
        <f t="shared" si="2049"/>
        <v>12.581299414882318</v>
      </c>
      <c r="V1451">
        <f t="shared" si="2059"/>
        <v>0</v>
      </c>
    </row>
    <row r="1452" spans="1:22" x14ac:dyDescent="0.2">
      <c r="A1452">
        <f t="shared" si="2045"/>
        <v>0.5</v>
      </c>
      <c r="B1452">
        <f t="shared" si="2050"/>
        <v>0.13865732665118882</v>
      </c>
      <c r="C1452">
        <f t="shared" si="2051"/>
        <v>0.48038957707879704</v>
      </c>
      <c r="D1452">
        <f t="shared" si="2046"/>
        <v>-0.49999999999999989</v>
      </c>
      <c r="E1452">
        <f t="shared" si="2052"/>
        <v>0.13865732665118885</v>
      </c>
      <c r="F1452">
        <f t="shared" si="2053"/>
        <v>0.48038957707879709</v>
      </c>
      <c r="G1452">
        <f t="shared" si="2047"/>
        <v>0.5</v>
      </c>
      <c r="H1452">
        <f t="shared" si="2054"/>
        <v>-0.13865732665118882</v>
      </c>
      <c r="I1452">
        <f t="shared" si="2055"/>
        <v>-0.48038957707879704</v>
      </c>
      <c r="J1452">
        <f t="shared" si="2048"/>
        <v>0.49999999999999989</v>
      </c>
      <c r="K1452">
        <f t="shared" si="2056"/>
        <v>0.13865732665118885</v>
      </c>
      <c r="L1452">
        <f t="shared" si="2057"/>
        <v>0.48038957707879709</v>
      </c>
      <c r="N1452">
        <v>73.900000000000006</v>
      </c>
      <c r="O1452">
        <f t="shared" si="2043"/>
        <v>77.431980711308412</v>
      </c>
      <c r="P1452">
        <f t="shared" si="2044"/>
        <v>12.568019288691593</v>
      </c>
      <c r="R1452">
        <f t="shared" si="2058"/>
        <v>6.0648646863480211</v>
      </c>
      <c r="T1452">
        <f t="shared" si="2049"/>
        <v>12.55059832734389</v>
      </c>
      <c r="V1452">
        <f t="shared" si="2059"/>
        <v>0</v>
      </c>
    </row>
    <row r="1453" spans="1:22" x14ac:dyDescent="0.2">
      <c r="A1453">
        <f t="shared" si="2045"/>
        <v>0.5</v>
      </c>
      <c r="B1453">
        <f t="shared" si="2050"/>
        <v>0.13781867790849955</v>
      </c>
      <c r="C1453">
        <f t="shared" si="2051"/>
        <v>0.48063084796915934</v>
      </c>
      <c r="D1453">
        <f t="shared" si="2046"/>
        <v>-0.49999999999999989</v>
      </c>
      <c r="E1453">
        <f t="shared" si="2052"/>
        <v>0.13781867790849958</v>
      </c>
      <c r="F1453">
        <f t="shared" si="2053"/>
        <v>0.48063084796915945</v>
      </c>
      <c r="G1453">
        <f t="shared" si="2047"/>
        <v>0.5</v>
      </c>
      <c r="H1453">
        <f t="shared" si="2054"/>
        <v>-0.13781867790849955</v>
      </c>
      <c r="I1453">
        <f t="shared" si="2055"/>
        <v>-0.48063084796915934</v>
      </c>
      <c r="J1453">
        <f t="shared" si="2048"/>
        <v>0.49999999999999989</v>
      </c>
      <c r="K1453">
        <f t="shared" si="2056"/>
        <v>0.13781867790849958</v>
      </c>
      <c r="L1453">
        <f t="shared" si="2057"/>
        <v>0.48063084796915945</v>
      </c>
      <c r="N1453">
        <v>74</v>
      </c>
      <c r="O1453">
        <f t="shared" si="2043"/>
        <v>77.462719602142968</v>
      </c>
      <c r="P1453">
        <f t="shared" si="2044"/>
        <v>12.537280397857026</v>
      </c>
      <c r="R1453">
        <f t="shared" si="2058"/>
        <v>6.0703569741174501</v>
      </c>
      <c r="T1453">
        <f t="shared" si="2049"/>
        <v>12.519859436509323</v>
      </c>
      <c r="V1453">
        <f t="shared" si="2059"/>
        <v>0</v>
      </c>
    </row>
    <row r="1454" spans="1:22" x14ac:dyDescent="0.2">
      <c r="A1454">
        <f t="shared" si="2045"/>
        <v>0.5</v>
      </c>
      <c r="B1454">
        <f t="shared" si="2050"/>
        <v>0.13697960934621625</v>
      </c>
      <c r="C1454">
        <f t="shared" si="2051"/>
        <v>0.48087065477460561</v>
      </c>
      <c r="D1454">
        <f t="shared" si="2046"/>
        <v>-0.49999999999999989</v>
      </c>
      <c r="E1454">
        <f t="shared" si="2052"/>
        <v>0.13697960934621628</v>
      </c>
      <c r="F1454">
        <f t="shared" si="2053"/>
        <v>0.48087065477460567</v>
      </c>
      <c r="G1454">
        <f t="shared" si="2047"/>
        <v>0.5</v>
      </c>
      <c r="H1454">
        <f t="shared" si="2054"/>
        <v>-0.13697960934621625</v>
      </c>
      <c r="I1454">
        <f t="shared" si="2055"/>
        <v>-0.48087065477460561</v>
      </c>
      <c r="J1454">
        <f t="shared" si="2048"/>
        <v>0.49999999999999989</v>
      </c>
      <c r="K1454">
        <f t="shared" si="2056"/>
        <v>0.13697960934621628</v>
      </c>
      <c r="L1454">
        <f t="shared" si="2057"/>
        <v>0.48087065477460567</v>
      </c>
      <c r="N1454">
        <v>74.099999999999994</v>
      </c>
      <c r="O1454">
        <f t="shared" si="2043"/>
        <v>77.493496220184625</v>
      </c>
      <c r="P1454">
        <f t="shared" si="2044"/>
        <v>12.506503779815381</v>
      </c>
      <c r="R1454">
        <f t="shared" si="2058"/>
        <v>6.0758343035843829</v>
      </c>
      <c r="T1454">
        <f t="shared" si="2049"/>
        <v>12.489082818467677</v>
      </c>
      <c r="V1454">
        <f t="shared" si="2059"/>
        <v>0</v>
      </c>
    </row>
    <row r="1455" spans="1:22" x14ac:dyDescent="0.2">
      <c r="A1455">
        <f t="shared" si="2045"/>
        <v>0.5</v>
      </c>
      <c r="B1455">
        <f t="shared" si="2050"/>
        <v>0.13614012352028715</v>
      </c>
      <c r="C1455">
        <f t="shared" si="2051"/>
        <v>0.48110899676464264</v>
      </c>
      <c r="D1455">
        <f t="shared" si="2046"/>
        <v>-0.49999999999999989</v>
      </c>
      <c r="E1455">
        <f t="shared" si="2052"/>
        <v>0.13614012352028718</v>
      </c>
      <c r="F1455">
        <f t="shared" si="2053"/>
        <v>0.48110899676464269</v>
      </c>
      <c r="G1455">
        <f t="shared" si="2047"/>
        <v>0.5</v>
      </c>
      <c r="H1455">
        <f t="shared" si="2054"/>
        <v>-0.13614012352028715</v>
      </c>
      <c r="I1455">
        <f t="shared" si="2055"/>
        <v>-0.48110899676464264</v>
      </c>
      <c r="J1455">
        <f t="shared" si="2048"/>
        <v>0.49999999999999989</v>
      </c>
      <c r="K1455">
        <f t="shared" si="2056"/>
        <v>0.13614012352028718</v>
      </c>
      <c r="L1455">
        <f t="shared" si="2057"/>
        <v>0.48110899676464269</v>
      </c>
      <c r="N1455">
        <v>74.2</v>
      </c>
      <c r="O1455">
        <f t="shared" si="2043"/>
        <v>77.524310489271429</v>
      </c>
      <c r="P1455">
        <f t="shared" si="2044"/>
        <v>12.475689510728568</v>
      </c>
      <c r="R1455">
        <f t="shared" si="2058"/>
        <v>6.0812966595117022</v>
      </c>
      <c r="T1455">
        <f t="shared" si="2049"/>
        <v>12.458268549380865</v>
      </c>
      <c r="V1455">
        <f t="shared" si="2059"/>
        <v>0</v>
      </c>
    </row>
    <row r="1456" spans="1:22" x14ac:dyDescent="0.2">
      <c r="A1456">
        <f t="shared" si="2045"/>
        <v>0.5</v>
      </c>
      <c r="B1456">
        <f t="shared" si="2050"/>
        <v>0.13530022298793185</v>
      </c>
      <c r="C1456">
        <f t="shared" si="2051"/>
        <v>0.48134587321323929</v>
      </c>
      <c r="D1456">
        <f t="shared" si="2046"/>
        <v>-0.49999999999999989</v>
      </c>
      <c r="E1456">
        <f t="shared" si="2052"/>
        <v>0.13530022298793187</v>
      </c>
      <c r="F1456">
        <f t="shared" si="2053"/>
        <v>0.48134587321323935</v>
      </c>
      <c r="G1456">
        <f t="shared" si="2047"/>
        <v>0.5</v>
      </c>
      <c r="H1456">
        <f t="shared" si="2054"/>
        <v>-0.13530022298793185</v>
      </c>
      <c r="I1456">
        <f t="shared" si="2055"/>
        <v>-0.48134587321323929</v>
      </c>
      <c r="J1456">
        <f t="shared" si="2048"/>
        <v>0.49999999999999989</v>
      </c>
      <c r="K1456">
        <f t="shared" si="2056"/>
        <v>0.13530022298793187</v>
      </c>
      <c r="L1456">
        <f t="shared" si="2057"/>
        <v>0.48134587321323935</v>
      </c>
      <c r="N1456">
        <v>74.3</v>
      </c>
      <c r="O1456">
        <f t="shared" si="2043"/>
        <v>77.55516233316871</v>
      </c>
      <c r="P1456">
        <f t="shared" si="2044"/>
        <v>12.444837666831278</v>
      </c>
      <c r="R1456">
        <f t="shared" si="2058"/>
        <v>6.0867440266197264</v>
      </c>
      <c r="T1456">
        <f t="shared" si="2049"/>
        <v>12.427416705483575</v>
      </c>
      <c r="V1456">
        <f t="shared" si="2059"/>
        <v>0</v>
      </c>
    </row>
    <row r="1457" spans="1:22" x14ac:dyDescent="0.2">
      <c r="A1457">
        <f t="shared" si="2045"/>
        <v>0.5</v>
      </c>
      <c r="B1457">
        <f t="shared" si="2050"/>
        <v>0.13445991030763282</v>
      </c>
      <c r="C1457">
        <f t="shared" si="2051"/>
        <v>0.48158128339882905</v>
      </c>
      <c r="D1457">
        <f t="shared" si="2046"/>
        <v>-0.49999999999999989</v>
      </c>
      <c r="E1457">
        <f t="shared" si="2052"/>
        <v>0.13445991030763285</v>
      </c>
      <c r="F1457">
        <f t="shared" si="2053"/>
        <v>0.48158128339882911</v>
      </c>
      <c r="G1457">
        <f t="shared" si="2047"/>
        <v>0.5</v>
      </c>
      <c r="H1457">
        <f t="shared" si="2054"/>
        <v>-0.13445991030763282</v>
      </c>
      <c r="I1457">
        <f t="shared" si="2055"/>
        <v>-0.48158128339882905</v>
      </c>
      <c r="J1457">
        <f t="shared" si="2048"/>
        <v>0.49999999999999989</v>
      </c>
      <c r="K1457">
        <f t="shared" si="2056"/>
        <v>0.13445991030763285</v>
      </c>
      <c r="L1457">
        <f t="shared" si="2057"/>
        <v>0.48158128339882911</v>
      </c>
      <c r="N1457">
        <v>74.400000000000006</v>
      </c>
      <c r="O1457">
        <f t="shared" si="2043"/>
        <v>77.586051675569095</v>
      </c>
      <c r="P1457">
        <f t="shared" si="2044"/>
        <v>12.413948324430907</v>
      </c>
      <c r="R1457">
        <f t="shared" si="2058"/>
        <v>6.0921763895856529</v>
      </c>
      <c r="T1457">
        <f t="shared" si="2049"/>
        <v>12.396527363083203</v>
      </c>
      <c r="V1457">
        <f t="shared" si="2059"/>
        <v>0</v>
      </c>
    </row>
    <row r="1458" spans="1:22" x14ac:dyDescent="0.2">
      <c r="A1458">
        <f t="shared" si="2045"/>
        <v>0.5</v>
      </c>
      <c r="B1458">
        <f t="shared" si="2050"/>
        <v>0.13361918803912845</v>
      </c>
      <c r="C1458">
        <f t="shared" si="2051"/>
        <v>0.48181522660431142</v>
      </c>
      <c r="D1458">
        <f t="shared" si="2046"/>
        <v>-0.49999999999999989</v>
      </c>
      <c r="E1458">
        <f t="shared" si="2052"/>
        <v>0.13361918803912848</v>
      </c>
      <c r="F1458">
        <f t="shared" si="2053"/>
        <v>0.48181522660431148</v>
      </c>
      <c r="G1458">
        <f t="shared" si="2047"/>
        <v>0.5</v>
      </c>
      <c r="H1458">
        <f t="shared" si="2054"/>
        <v>-0.13361918803912845</v>
      </c>
      <c r="I1458">
        <f t="shared" si="2055"/>
        <v>-0.48181522660431142</v>
      </c>
      <c r="J1458">
        <f t="shared" si="2048"/>
        <v>0.49999999999999989</v>
      </c>
      <c r="K1458">
        <f t="shared" si="2056"/>
        <v>0.13361918803912848</v>
      </c>
      <c r="L1458">
        <f t="shared" si="2057"/>
        <v>0.48181522660431148</v>
      </c>
      <c r="N1458">
        <v>74.5</v>
      </c>
      <c r="O1458">
        <f t="shared" si="2043"/>
        <v>77.616978440092453</v>
      </c>
      <c r="P1458">
        <f t="shared" si="2044"/>
        <v>12.383021559907542</v>
      </c>
      <c r="R1458">
        <f t="shared" si="2058"/>
        <v>6.0975937330430741</v>
      </c>
      <c r="T1458">
        <f t="shared" si="2049"/>
        <v>12.365600598559839</v>
      </c>
      <c r="V1458">
        <f t="shared" si="2059"/>
        <v>0</v>
      </c>
    </row>
    <row r="1459" spans="1:22" x14ac:dyDescent="0.2">
      <c r="A1459">
        <f t="shared" si="2045"/>
        <v>0.5</v>
      </c>
      <c r="B1459">
        <f t="shared" si="2050"/>
        <v>0.13277805874340448</v>
      </c>
      <c r="C1459">
        <f t="shared" si="2051"/>
        <v>0.48204770211705494</v>
      </c>
      <c r="D1459">
        <f t="shared" si="2046"/>
        <v>-0.49999999999999989</v>
      </c>
      <c r="E1459">
        <f t="shared" si="2052"/>
        <v>0.13277805874340451</v>
      </c>
      <c r="F1459">
        <f t="shared" si="2053"/>
        <v>0.482047702117055</v>
      </c>
      <c r="G1459">
        <f t="shared" si="2047"/>
        <v>0.5</v>
      </c>
      <c r="H1459">
        <f t="shared" si="2054"/>
        <v>-0.13277805874340448</v>
      </c>
      <c r="I1459">
        <f t="shared" si="2055"/>
        <v>-0.48204770211705494</v>
      </c>
      <c r="J1459">
        <f t="shared" si="2048"/>
        <v>0.49999999999999989</v>
      </c>
      <c r="K1459">
        <f t="shared" si="2056"/>
        <v>0.13277805874340451</v>
      </c>
      <c r="L1459">
        <f t="shared" si="2057"/>
        <v>0.482047702117055</v>
      </c>
      <c r="N1459">
        <v>74.599999999999994</v>
      </c>
      <c r="O1459">
        <f t="shared" si="2043"/>
        <v>77.64794255028616</v>
      </c>
      <c r="P1459">
        <f t="shared" si="2044"/>
        <v>12.352057449713842</v>
      </c>
      <c r="R1459">
        <f t="shared" si="2058"/>
        <v>6.1029960415812532</v>
      </c>
      <c r="T1459">
        <f t="shared" si="2049"/>
        <v>12.334636488366138</v>
      </c>
      <c r="V1459">
        <f t="shared" si="2059"/>
        <v>0</v>
      </c>
    </row>
    <row r="1460" spans="1:22" x14ac:dyDescent="0.2">
      <c r="A1460">
        <f t="shared" si="2045"/>
        <v>0.5</v>
      </c>
      <c r="B1460">
        <f t="shared" si="2050"/>
        <v>0.13193652498268635</v>
      </c>
      <c r="C1460">
        <f t="shared" si="2051"/>
        <v>0.48227870922889898</v>
      </c>
      <c r="D1460">
        <f t="shared" si="2046"/>
        <v>-0.49999999999999989</v>
      </c>
      <c r="E1460">
        <f t="shared" si="2052"/>
        <v>0.13193652498268638</v>
      </c>
      <c r="F1460">
        <f t="shared" si="2053"/>
        <v>0.48227870922889904</v>
      </c>
      <c r="G1460">
        <f t="shared" si="2047"/>
        <v>0.5</v>
      </c>
      <c r="H1460">
        <f t="shared" si="2054"/>
        <v>-0.13193652498268635</v>
      </c>
      <c r="I1460">
        <f t="shared" si="2055"/>
        <v>-0.48227870922889898</v>
      </c>
      <c r="J1460">
        <f t="shared" si="2048"/>
        <v>0.49999999999999989</v>
      </c>
      <c r="K1460">
        <f t="shared" si="2056"/>
        <v>0.13193652498268638</v>
      </c>
      <c r="L1460">
        <f t="shared" si="2057"/>
        <v>0.48227870922889904</v>
      </c>
      <c r="N1460">
        <v>74.7</v>
      </c>
      <c r="O1460">
        <f t="shared" si="2043"/>
        <v>77.678943929624992</v>
      </c>
      <c r="P1460">
        <f t="shared" si="2044"/>
        <v>12.32105607037502</v>
      </c>
      <c r="R1460">
        <f t="shared" si="2058"/>
        <v>6.1083832997446281</v>
      </c>
      <c r="T1460">
        <f t="shared" si="2049"/>
        <v>12.303635109027317</v>
      </c>
      <c r="V1460">
        <f t="shared" si="2059"/>
        <v>0</v>
      </c>
    </row>
    <row r="1461" spans="1:22" x14ac:dyDescent="0.2">
      <c r="A1461">
        <f t="shared" si="2045"/>
        <v>0.5</v>
      </c>
      <c r="B1461">
        <f t="shared" si="2050"/>
        <v>0.13109458932043233</v>
      </c>
      <c r="C1461">
        <f t="shared" si="2051"/>
        <v>0.4825082472361556</v>
      </c>
      <c r="D1461">
        <f t="shared" si="2046"/>
        <v>-0.49999999999999989</v>
      </c>
      <c r="E1461">
        <f t="shared" si="2052"/>
        <v>0.13109458932043236</v>
      </c>
      <c r="F1461">
        <f t="shared" si="2053"/>
        <v>0.48250824723615565</v>
      </c>
      <c r="G1461">
        <f t="shared" si="2047"/>
        <v>0.5</v>
      </c>
      <c r="H1461">
        <f t="shared" si="2054"/>
        <v>-0.13109458932043233</v>
      </c>
      <c r="I1461">
        <f t="shared" si="2055"/>
        <v>-0.4825082472361556</v>
      </c>
      <c r="J1461">
        <f t="shared" si="2048"/>
        <v>0.49999999999999989</v>
      </c>
      <c r="K1461">
        <f t="shared" si="2056"/>
        <v>0.13109458932043236</v>
      </c>
      <c r="L1461">
        <f t="shared" si="2057"/>
        <v>0.48250824723615565</v>
      </c>
      <c r="N1461">
        <v>74.8</v>
      </c>
      <c r="O1461">
        <f t="shared" si="2043"/>
        <v>77.70998250151122</v>
      </c>
      <c r="P1461">
        <f t="shared" si="2044"/>
        <v>12.290017498488783</v>
      </c>
      <c r="R1461">
        <f t="shared" si="2058"/>
        <v>6.1137554920321806</v>
      </c>
      <c r="T1461">
        <f t="shared" si="2049"/>
        <v>12.27259653714108</v>
      </c>
      <c r="V1461">
        <f t="shared" si="2059"/>
        <v>0</v>
      </c>
    </row>
    <row r="1462" spans="1:22" x14ac:dyDescent="0.2">
      <c r="A1462">
        <f t="shared" si="2045"/>
        <v>0.5</v>
      </c>
      <c r="B1462">
        <f t="shared" si="2050"/>
        <v>0.13025225432132409</v>
      </c>
      <c r="C1462">
        <f t="shared" si="2051"/>
        <v>0.48273631543961248</v>
      </c>
      <c r="D1462">
        <f t="shared" si="2046"/>
        <v>-0.49999999999999989</v>
      </c>
      <c r="E1462">
        <f t="shared" si="2052"/>
        <v>0.13025225432132412</v>
      </c>
      <c r="F1462">
        <f t="shared" si="2053"/>
        <v>0.48273631543961254</v>
      </c>
      <c r="G1462">
        <f t="shared" si="2047"/>
        <v>0.5</v>
      </c>
      <c r="H1462">
        <f t="shared" si="2054"/>
        <v>-0.13025225432132409</v>
      </c>
      <c r="I1462">
        <f t="shared" si="2055"/>
        <v>-0.48273631543961248</v>
      </c>
      <c r="J1462">
        <f t="shared" si="2048"/>
        <v>0.49999999999999989</v>
      </c>
      <c r="K1462">
        <f t="shared" si="2056"/>
        <v>0.13025225432132412</v>
      </c>
      <c r="L1462">
        <f t="shared" si="2057"/>
        <v>0.48273631543961254</v>
      </c>
      <c r="N1462">
        <v>74.900000000000006</v>
      </c>
      <c r="O1462">
        <f t="shared" si="2043"/>
        <v>77.741058189274668</v>
      </c>
      <c r="P1462">
        <f t="shared" si="2044"/>
        <v>12.258941810725339</v>
      </c>
      <c r="R1462">
        <f t="shared" si="2058"/>
        <v>6.1191126028969833</v>
      </c>
      <c r="T1462">
        <f t="shared" si="2049"/>
        <v>12.241520849377636</v>
      </c>
      <c r="V1462">
        <f t="shared" si="2059"/>
        <v>0</v>
      </c>
    </row>
    <row r="1463" spans="1:22" x14ac:dyDescent="0.2">
      <c r="A1463">
        <f t="shared" si="2045"/>
        <v>0.5</v>
      </c>
      <c r="B1463">
        <f t="shared" si="2050"/>
        <v>0.12940952255126034</v>
      </c>
      <c r="C1463">
        <f t="shared" si="2051"/>
        <v>0.4829629131445341</v>
      </c>
      <c r="D1463">
        <f t="shared" si="2046"/>
        <v>-0.49999999999999989</v>
      </c>
      <c r="E1463">
        <f t="shared" si="2052"/>
        <v>0.12940952255126037</v>
      </c>
      <c r="F1463">
        <f t="shared" si="2053"/>
        <v>0.48296291314453416</v>
      </c>
      <c r="G1463">
        <f t="shared" si="2047"/>
        <v>0.5</v>
      </c>
      <c r="H1463">
        <f t="shared" si="2054"/>
        <v>-0.12940952255126034</v>
      </c>
      <c r="I1463">
        <f t="shared" si="2055"/>
        <v>-0.4829629131445341</v>
      </c>
      <c r="J1463">
        <f t="shared" si="2048"/>
        <v>0.49999999999999989</v>
      </c>
      <c r="K1463">
        <f t="shared" si="2056"/>
        <v>0.12940952255126037</v>
      </c>
      <c r="L1463">
        <f t="shared" si="2057"/>
        <v>0.48296291314453416</v>
      </c>
      <c r="N1463">
        <v>75</v>
      </c>
      <c r="O1463">
        <f t="shared" si="2043"/>
        <v>77.772170916172783</v>
      </c>
      <c r="P1463">
        <f t="shared" si="2044"/>
        <v>12.227829083827213</v>
      </c>
      <c r="R1463">
        <f t="shared" si="2058"/>
        <v>6.124454616745389</v>
      </c>
      <c r="T1463">
        <f t="shared" si="2049"/>
        <v>12.21040812247951</v>
      </c>
      <c r="V1463">
        <f t="shared" si="2059"/>
        <v>0</v>
      </c>
    </row>
    <row r="1464" spans="1:22" x14ac:dyDescent="0.2">
      <c r="A1464">
        <f t="shared" si="2045"/>
        <v>0.5</v>
      </c>
      <c r="B1464">
        <f t="shared" si="2050"/>
        <v>0.12856639657734811</v>
      </c>
      <c r="C1464">
        <f t="shared" si="2051"/>
        <v>0.48318803966066454</v>
      </c>
      <c r="D1464">
        <f t="shared" si="2046"/>
        <v>-0.49999999999999989</v>
      </c>
      <c r="E1464">
        <f t="shared" si="2052"/>
        <v>0.12856639657734814</v>
      </c>
      <c r="F1464">
        <f t="shared" si="2053"/>
        <v>0.48318803966066459</v>
      </c>
      <c r="G1464">
        <f t="shared" si="2047"/>
        <v>0.5</v>
      </c>
      <c r="H1464">
        <f t="shared" si="2054"/>
        <v>-0.12856639657734811</v>
      </c>
      <c r="I1464">
        <f t="shared" si="2055"/>
        <v>-0.48318803966066454</v>
      </c>
      <c r="J1464">
        <f t="shared" si="2048"/>
        <v>0.49999999999999989</v>
      </c>
      <c r="K1464">
        <f t="shared" si="2056"/>
        <v>0.12856639657734814</v>
      </c>
      <c r="L1464">
        <f t="shared" si="2057"/>
        <v>0.48318803966066459</v>
      </c>
      <c r="N1464">
        <v>75.099999999999994</v>
      </c>
      <c r="O1464">
        <f t="shared" si="2043"/>
        <v>77.803320605390638</v>
      </c>
      <c r="P1464">
        <f t="shared" si="2044"/>
        <v>12.196679394609355</v>
      </c>
      <c r="R1464">
        <f t="shared" si="2058"/>
        <v>6.1297815179366761</v>
      </c>
      <c r="T1464">
        <f t="shared" si="2049"/>
        <v>12.179258433261651</v>
      </c>
      <c r="V1464">
        <f t="shared" si="2059"/>
        <v>0</v>
      </c>
    </row>
    <row r="1465" spans="1:22" x14ac:dyDescent="0.2">
      <c r="A1465">
        <f t="shared" si="2045"/>
        <v>0.5</v>
      </c>
      <c r="B1465">
        <f t="shared" si="2050"/>
        <v>0.12772287896789522</v>
      </c>
      <c r="C1465">
        <f t="shared" si="2051"/>
        <v>0.48341169430222958</v>
      </c>
      <c r="D1465">
        <f t="shared" si="2046"/>
        <v>-0.49999999999999989</v>
      </c>
      <c r="E1465">
        <f t="shared" si="2052"/>
        <v>0.12772287896789525</v>
      </c>
      <c r="F1465">
        <f t="shared" si="2053"/>
        <v>0.48341169430222963</v>
      </c>
      <c r="G1465">
        <f t="shared" si="2047"/>
        <v>0.5</v>
      </c>
      <c r="H1465">
        <f t="shared" si="2054"/>
        <v>-0.12772287896789522</v>
      </c>
      <c r="I1465">
        <f t="shared" si="2055"/>
        <v>-0.48341169430222958</v>
      </c>
      <c r="J1465">
        <f t="shared" si="2048"/>
        <v>0.49999999999999989</v>
      </c>
      <c r="K1465">
        <f t="shared" si="2056"/>
        <v>0.12772287896789525</v>
      </c>
      <c r="L1465">
        <f t="shared" si="2057"/>
        <v>0.48341169430222963</v>
      </c>
      <c r="N1465">
        <v>75.2</v>
      </c>
      <c r="O1465">
        <f t="shared" si="2043"/>
        <v>77.834507180040958</v>
      </c>
      <c r="P1465">
        <f t="shared" si="2044"/>
        <v>12.165492819959038</v>
      </c>
      <c r="R1465">
        <f t="shared" si="2058"/>
        <v>6.1350932907824269</v>
      </c>
      <c r="T1465">
        <f t="shared" si="2049"/>
        <v>12.148071858611335</v>
      </c>
      <c r="V1465">
        <f t="shared" si="2059"/>
        <v>0</v>
      </c>
    </row>
    <row r="1466" spans="1:22" x14ac:dyDescent="0.2">
      <c r="A1466">
        <f t="shared" si="2045"/>
        <v>0.5</v>
      </c>
      <c r="B1466">
        <f t="shared" si="2050"/>
        <v>0.12687897229240283</v>
      </c>
      <c r="C1466">
        <f t="shared" si="2051"/>
        <v>0.48363387638793831</v>
      </c>
      <c r="D1466">
        <f t="shared" si="2046"/>
        <v>-0.49999999999999989</v>
      </c>
      <c r="E1466">
        <f t="shared" si="2052"/>
        <v>0.12687897229240286</v>
      </c>
      <c r="F1466">
        <f t="shared" si="2053"/>
        <v>0.48363387638793837</v>
      </c>
      <c r="G1466">
        <f t="shared" si="2047"/>
        <v>0.5</v>
      </c>
      <c r="H1466">
        <f t="shared" si="2054"/>
        <v>-0.12687897229240283</v>
      </c>
      <c r="I1466">
        <f t="shared" si="2055"/>
        <v>-0.48363387638793831</v>
      </c>
      <c r="J1466">
        <f t="shared" si="2048"/>
        <v>0.49999999999999989</v>
      </c>
      <c r="K1466">
        <f t="shared" si="2056"/>
        <v>0.12687897229240286</v>
      </c>
      <c r="L1466">
        <f t="shared" si="2057"/>
        <v>0.48363387638793837</v>
      </c>
      <c r="N1466">
        <v>75.3</v>
      </c>
      <c r="O1466">
        <f t="shared" si="2043"/>
        <v>77.86573056316422</v>
      </c>
      <c r="P1466">
        <f t="shared" si="2044"/>
        <v>12.134269436835789</v>
      </c>
      <c r="R1466">
        <f t="shared" si="2058"/>
        <v>6.1403899195458429</v>
      </c>
      <c r="T1466">
        <f t="shared" si="2049"/>
        <v>12.116848475488085</v>
      </c>
      <c r="V1466">
        <f t="shared" si="2059"/>
        <v>0</v>
      </c>
    </row>
    <row r="1467" spans="1:22" x14ac:dyDescent="0.2">
      <c r="A1467">
        <f t="shared" si="2045"/>
        <v>0.5</v>
      </c>
      <c r="B1467">
        <f t="shared" si="2050"/>
        <v>0.12603467912155678</v>
      </c>
      <c r="C1467">
        <f t="shared" si="2051"/>
        <v>0.48385458524098551</v>
      </c>
      <c r="D1467">
        <f t="shared" si="2046"/>
        <v>-0.49999999999999989</v>
      </c>
      <c r="E1467">
        <f t="shared" si="2052"/>
        <v>0.1260346791215568</v>
      </c>
      <c r="F1467">
        <f t="shared" si="2053"/>
        <v>0.48385458524098557</v>
      </c>
      <c r="G1467">
        <f t="shared" si="2047"/>
        <v>0.5</v>
      </c>
      <c r="H1467">
        <f t="shared" si="2054"/>
        <v>-0.12603467912155678</v>
      </c>
      <c r="I1467">
        <f t="shared" si="2055"/>
        <v>-0.48385458524098551</v>
      </c>
      <c r="J1467">
        <f t="shared" si="2048"/>
        <v>0.49999999999999989</v>
      </c>
      <c r="K1467">
        <f t="shared" si="2056"/>
        <v>0.1260346791215568</v>
      </c>
      <c r="L1467">
        <f t="shared" si="2057"/>
        <v>0.48385458524098557</v>
      </c>
      <c r="N1467">
        <v>75.400000000000006</v>
      </c>
      <c r="O1467">
        <f t="shared" si="2043"/>
        <v>77.896990677728596</v>
      </c>
      <c r="P1467">
        <f t="shared" si="2044"/>
        <v>12.103009322271408</v>
      </c>
      <c r="R1467">
        <f t="shared" si="2058"/>
        <v>6.1456713884412508</v>
      </c>
      <c r="T1467">
        <f t="shared" si="2049"/>
        <v>12.085588360923705</v>
      </c>
      <c r="V1467">
        <f t="shared" si="2059"/>
        <v>0</v>
      </c>
    </row>
    <row r="1468" spans="1:22" x14ac:dyDescent="0.2">
      <c r="A1468">
        <f t="shared" si="2045"/>
        <v>0.5</v>
      </c>
      <c r="B1468">
        <f t="shared" si="2050"/>
        <v>0.12519000202722072</v>
      </c>
      <c r="C1468">
        <f t="shared" si="2051"/>
        <v>0.48407382018905382</v>
      </c>
      <c r="D1468">
        <f t="shared" si="2046"/>
        <v>-0.49999999999999989</v>
      </c>
      <c r="E1468">
        <f t="shared" si="2052"/>
        <v>0.12519000202722075</v>
      </c>
      <c r="F1468">
        <f t="shared" si="2053"/>
        <v>0.48407382018905387</v>
      </c>
      <c r="G1468">
        <f t="shared" si="2047"/>
        <v>0.5</v>
      </c>
      <c r="H1468">
        <f t="shared" si="2054"/>
        <v>-0.12519000202722072</v>
      </c>
      <c r="I1468">
        <f t="shared" si="2055"/>
        <v>-0.48407382018905382</v>
      </c>
      <c r="J1468">
        <f t="shared" si="2048"/>
        <v>0.49999999999999989</v>
      </c>
      <c r="K1468">
        <f t="shared" si="2056"/>
        <v>0.12519000202722075</v>
      </c>
      <c r="L1468">
        <f t="shared" si="2057"/>
        <v>0.48407382018905387</v>
      </c>
      <c r="N1468">
        <v>75.5</v>
      </c>
      <c r="O1468">
        <f t="shared" si="2043"/>
        <v>77.928287446630065</v>
      </c>
      <c r="P1468">
        <f t="shared" si="2044"/>
        <v>12.071712553369945</v>
      </c>
      <c r="R1468">
        <f t="shared" si="2058"/>
        <v>6.1509376816336188</v>
      </c>
      <c r="T1468">
        <f t="shared" si="2049"/>
        <v>12.054291592022242</v>
      </c>
      <c r="V1468">
        <f t="shared" si="2059"/>
        <v>0</v>
      </c>
    </row>
    <row r="1469" spans="1:22" x14ac:dyDescent="0.2">
      <c r="A1469">
        <f t="shared" si="2045"/>
        <v>0.5</v>
      </c>
      <c r="B1469">
        <f t="shared" si="2050"/>
        <v>0.12434494358242745</v>
      </c>
      <c r="C1469">
        <f t="shared" si="2051"/>
        <v>0.48429158056431543</v>
      </c>
      <c r="D1469">
        <f t="shared" si="2046"/>
        <v>-0.49999999999999989</v>
      </c>
      <c r="E1469">
        <f t="shared" si="2052"/>
        <v>0.12434494358242748</v>
      </c>
      <c r="F1469">
        <f t="shared" si="2053"/>
        <v>0.48429158056431554</v>
      </c>
      <c r="G1469">
        <f t="shared" si="2047"/>
        <v>0.5</v>
      </c>
      <c r="H1469">
        <f t="shared" si="2054"/>
        <v>-0.12434494358242745</v>
      </c>
      <c r="I1469">
        <f t="shared" si="2055"/>
        <v>-0.48429158056431543</v>
      </c>
      <c r="J1469">
        <f t="shared" si="2048"/>
        <v>0.49999999999999989</v>
      </c>
      <c r="K1469">
        <f t="shared" si="2056"/>
        <v>0.12434494358242748</v>
      </c>
      <c r="L1469">
        <f t="shared" si="2057"/>
        <v>0.48429158056431554</v>
      </c>
      <c r="N1469">
        <v>75.599999999999994</v>
      </c>
      <c r="O1469">
        <f t="shared" si="2043"/>
        <v>77.959620792692419</v>
      </c>
      <c r="P1469">
        <f t="shared" si="2044"/>
        <v>12.040379207307566</v>
      </c>
      <c r="R1469">
        <f t="shared" si="2058"/>
        <v>6.1561887832377478</v>
      </c>
      <c r="T1469">
        <f t="shared" si="2049"/>
        <v>12.022958245959863</v>
      </c>
      <c r="V1469">
        <f t="shared" si="2059"/>
        <v>0</v>
      </c>
    </row>
    <row r="1470" spans="1:22" x14ac:dyDescent="0.2">
      <c r="A1470">
        <f t="shared" si="2045"/>
        <v>0.5</v>
      </c>
      <c r="B1470">
        <f t="shared" si="2050"/>
        <v>0.12349950636137148</v>
      </c>
      <c r="C1470">
        <f t="shared" si="2051"/>
        <v>0.48450786570343463</v>
      </c>
      <c r="D1470">
        <f t="shared" si="2046"/>
        <v>-0.49999999999999989</v>
      </c>
      <c r="E1470">
        <f t="shared" si="2052"/>
        <v>0.1234995063613715</v>
      </c>
      <c r="F1470">
        <f t="shared" si="2053"/>
        <v>0.48450786570343468</v>
      </c>
      <c r="G1470">
        <f t="shared" si="2047"/>
        <v>0.5</v>
      </c>
      <c r="H1470">
        <f t="shared" si="2054"/>
        <v>-0.12349950636137148</v>
      </c>
      <c r="I1470">
        <f t="shared" si="2055"/>
        <v>-0.48450786570343463</v>
      </c>
      <c r="J1470">
        <f t="shared" si="2048"/>
        <v>0.49999999999999989</v>
      </c>
      <c r="K1470">
        <f t="shared" si="2056"/>
        <v>0.1234995063613715</v>
      </c>
      <c r="L1470">
        <f t="shared" si="2057"/>
        <v>0.48450786570343468</v>
      </c>
      <c r="N1470">
        <v>75.7</v>
      </c>
      <c r="O1470">
        <f t="shared" si="2043"/>
        <v>77.990990638667299</v>
      </c>
      <c r="P1470">
        <f t="shared" si="2044"/>
        <v>12.009009361332687</v>
      </c>
      <c r="R1470">
        <f t="shared" si="2058"/>
        <v>6.1614246773179602</v>
      </c>
      <c r="T1470">
        <f t="shared" si="2049"/>
        <v>11.991588399984984</v>
      </c>
      <c r="V1470">
        <f t="shared" si="2059"/>
        <v>0</v>
      </c>
    </row>
    <row r="1471" spans="1:22" x14ac:dyDescent="0.2">
      <c r="A1471">
        <f t="shared" si="2045"/>
        <v>0.5</v>
      </c>
      <c r="B1471">
        <f t="shared" si="2050"/>
        <v>0.12265369293940134</v>
      </c>
      <c r="C1471">
        <f t="shared" si="2051"/>
        <v>0.48472267494756932</v>
      </c>
      <c r="D1471">
        <f t="shared" si="2046"/>
        <v>-0.49999999999999989</v>
      </c>
      <c r="E1471">
        <f t="shared" si="2052"/>
        <v>0.12265369293940137</v>
      </c>
      <c r="F1471">
        <f t="shared" si="2053"/>
        <v>0.48472267494756938</v>
      </c>
      <c r="G1471">
        <f t="shared" si="2047"/>
        <v>0.5</v>
      </c>
      <c r="H1471">
        <f t="shared" si="2054"/>
        <v>-0.12265369293940134</v>
      </c>
      <c r="I1471">
        <f t="shared" si="2055"/>
        <v>-0.48472267494756932</v>
      </c>
      <c r="J1471">
        <f t="shared" si="2048"/>
        <v>0.49999999999999989</v>
      </c>
      <c r="K1471">
        <f t="shared" si="2056"/>
        <v>0.12265369293940137</v>
      </c>
      <c r="L1471">
        <f t="shared" si="2057"/>
        <v>0.48472267494756938</v>
      </c>
      <c r="N1471">
        <v>75.8</v>
      </c>
      <c r="O1471">
        <f t="shared" si="2043"/>
        <v>78.022396907234182</v>
      </c>
      <c r="P1471">
        <f t="shared" si="2044"/>
        <v>11.977603092765825</v>
      </c>
      <c r="R1471">
        <f t="shared" si="2058"/>
        <v>6.1666453478874059</v>
      </c>
      <c r="T1471">
        <f t="shared" si="2049"/>
        <v>11.960182131418122</v>
      </c>
      <c r="V1471">
        <f t="shared" si="2059"/>
        <v>0</v>
      </c>
    </row>
    <row r="1472" spans="1:22" x14ac:dyDescent="0.2">
      <c r="A1472">
        <f t="shared" si="2045"/>
        <v>0.5</v>
      </c>
      <c r="B1472">
        <f t="shared" si="2050"/>
        <v>0.12180750589301118</v>
      </c>
      <c r="C1472">
        <f t="shared" si="2051"/>
        <v>0.48493600764237332</v>
      </c>
      <c r="D1472">
        <f t="shared" si="2046"/>
        <v>-0.49999999999999989</v>
      </c>
      <c r="E1472">
        <f t="shared" si="2052"/>
        <v>0.12180750589301119</v>
      </c>
      <c r="F1472">
        <f t="shared" si="2053"/>
        <v>0.48493600764237343</v>
      </c>
      <c r="G1472">
        <f t="shared" si="2047"/>
        <v>0.5</v>
      </c>
      <c r="H1472">
        <f t="shared" si="2054"/>
        <v>-0.12180750589301118</v>
      </c>
      <c r="I1472">
        <f t="shared" si="2055"/>
        <v>-0.48493600764237332</v>
      </c>
      <c r="J1472">
        <f t="shared" si="2048"/>
        <v>0.49999999999999989</v>
      </c>
      <c r="K1472">
        <f t="shared" si="2056"/>
        <v>0.12180750589301119</v>
      </c>
      <c r="L1472">
        <f t="shared" si="2057"/>
        <v>0.48493600764237343</v>
      </c>
      <c r="N1472">
        <v>75.900000000000006</v>
      </c>
      <c r="O1472">
        <f t="shared" si="2043"/>
        <v>78.05383952100037</v>
      </c>
      <c r="P1472">
        <f t="shared" si="2044"/>
        <v>11.946160478999621</v>
      </c>
      <c r="R1472">
        <f t="shared" si="2058"/>
        <v>6.1718507789074764</v>
      </c>
      <c r="T1472">
        <f t="shared" si="2049"/>
        <v>11.928739517651918</v>
      </c>
      <c r="V1472">
        <f t="shared" si="2059"/>
        <v>0</v>
      </c>
    </row>
    <row r="1473" spans="1:22" x14ac:dyDescent="0.2">
      <c r="A1473">
        <f t="shared" si="2045"/>
        <v>0.5</v>
      </c>
      <c r="B1473">
        <f t="shared" si="2050"/>
        <v>0.12096094779983381</v>
      </c>
      <c r="C1473">
        <f t="shared" si="2051"/>
        <v>0.48514786313799813</v>
      </c>
      <c r="D1473">
        <f t="shared" si="2046"/>
        <v>-0.49999999999999989</v>
      </c>
      <c r="E1473">
        <f t="shared" si="2052"/>
        <v>0.12096094779983382</v>
      </c>
      <c r="F1473">
        <f t="shared" si="2053"/>
        <v>0.48514786313799824</v>
      </c>
      <c r="G1473">
        <f t="shared" si="2047"/>
        <v>0.5</v>
      </c>
      <c r="H1473">
        <f t="shared" si="2054"/>
        <v>-0.12096094779983381</v>
      </c>
      <c r="I1473">
        <f t="shared" si="2055"/>
        <v>-0.48514786313799813</v>
      </c>
      <c r="J1473">
        <f t="shared" si="2048"/>
        <v>0.49999999999999989</v>
      </c>
      <c r="K1473">
        <f t="shared" si="2056"/>
        <v>0.12096094779983382</v>
      </c>
      <c r="L1473">
        <f t="shared" si="2057"/>
        <v>0.48514786313799824</v>
      </c>
      <c r="N1473">
        <v>76</v>
      </c>
      <c r="O1473">
        <f t="shared" si="2043"/>
        <v>78.085318402501173</v>
      </c>
      <c r="P1473">
        <f t="shared" si="2044"/>
        <v>11.914681597498838</v>
      </c>
      <c r="R1473">
        <f t="shared" si="2058"/>
        <v>6.1770409542873077</v>
      </c>
      <c r="T1473">
        <f t="shared" si="2049"/>
        <v>11.897260636151135</v>
      </c>
      <c r="V1473">
        <f t="shared" si="2059"/>
        <v>0</v>
      </c>
    </row>
    <row r="1474" spans="1:22" x14ac:dyDescent="0.2">
      <c r="A1474">
        <f t="shared" si="2045"/>
        <v>0.5</v>
      </c>
      <c r="B1474">
        <f t="shared" si="2050"/>
        <v>0.12011402123863187</v>
      </c>
      <c r="C1474">
        <f t="shared" si="2051"/>
        <v>0.48535824078909534</v>
      </c>
      <c r="D1474">
        <f t="shared" si="2046"/>
        <v>-0.49999999999999989</v>
      </c>
      <c r="E1474">
        <f t="shared" si="2052"/>
        <v>0.12011402123863188</v>
      </c>
      <c r="F1474">
        <f t="shared" si="2053"/>
        <v>0.4853582407890954</v>
      </c>
      <c r="G1474">
        <f t="shared" si="2047"/>
        <v>0.5</v>
      </c>
      <c r="H1474">
        <f t="shared" si="2054"/>
        <v>-0.12011402123863187</v>
      </c>
      <c r="I1474">
        <f t="shared" si="2055"/>
        <v>-0.48535824078909534</v>
      </c>
      <c r="J1474">
        <f t="shared" si="2048"/>
        <v>0.49999999999999989</v>
      </c>
      <c r="K1474">
        <f t="shared" si="2056"/>
        <v>0.12011402123863188</v>
      </c>
      <c r="L1474">
        <f t="shared" si="2057"/>
        <v>0.4853582407890954</v>
      </c>
      <c r="N1474">
        <v>76.099999999999994</v>
      </c>
      <c r="O1474">
        <f t="shared" si="2043"/>
        <v>78.116833474199652</v>
      </c>
      <c r="P1474">
        <f t="shared" si="2044"/>
        <v>11.883166525800355</v>
      </c>
      <c r="R1474">
        <f t="shared" si="2058"/>
        <v>6.1822158578831869</v>
      </c>
      <c r="T1474">
        <f t="shared" si="2049"/>
        <v>11.865745564452652</v>
      </c>
      <c r="V1474">
        <f t="shared" si="2059"/>
        <v>0</v>
      </c>
    </row>
    <row r="1475" spans="1:22" x14ac:dyDescent="0.2">
      <c r="A1475">
        <f t="shared" si="2045"/>
        <v>0.5</v>
      </c>
      <c r="B1475">
        <f t="shared" si="2050"/>
        <v>0.11926672878929039</v>
      </c>
      <c r="C1475">
        <f t="shared" si="2051"/>
        <v>0.48556713995481798</v>
      </c>
      <c r="D1475">
        <f t="shared" si="2046"/>
        <v>-0.49999999999999989</v>
      </c>
      <c r="E1475">
        <f t="shared" si="2052"/>
        <v>0.11926672878929041</v>
      </c>
      <c r="F1475">
        <f t="shared" si="2053"/>
        <v>0.48556713995481804</v>
      </c>
      <c r="G1475">
        <f t="shared" si="2047"/>
        <v>0.5</v>
      </c>
      <c r="H1475">
        <f t="shared" si="2054"/>
        <v>-0.11926672878929039</v>
      </c>
      <c r="I1475">
        <f t="shared" si="2055"/>
        <v>-0.48556713995481798</v>
      </c>
      <c r="J1475">
        <f t="shared" si="2048"/>
        <v>0.49999999999999989</v>
      </c>
      <c r="K1475">
        <f t="shared" si="2056"/>
        <v>0.11926672878929041</v>
      </c>
      <c r="L1475">
        <f t="shared" si="2057"/>
        <v>0.48556713995481804</v>
      </c>
      <c r="N1475">
        <v>76.2</v>
      </c>
      <c r="O1475">
        <f t="shared" si="2043"/>
        <v>78.14838465848689</v>
      </c>
      <c r="P1475">
        <f t="shared" si="2044"/>
        <v>11.851615341513103</v>
      </c>
      <c r="R1475">
        <f t="shared" si="2058"/>
        <v>6.1873754734980171</v>
      </c>
      <c r="T1475">
        <f t="shared" si="2049"/>
        <v>11.8341943801654</v>
      </c>
      <c r="V1475">
        <f t="shared" si="2059"/>
        <v>0</v>
      </c>
    </row>
    <row r="1476" spans="1:22" x14ac:dyDescent="0.2">
      <c r="A1476">
        <f t="shared" si="2045"/>
        <v>0.5</v>
      </c>
      <c r="B1476">
        <f t="shared" si="2050"/>
        <v>0.11841907303280934</v>
      </c>
      <c r="C1476">
        <f t="shared" si="2051"/>
        <v>0.48577455999882296</v>
      </c>
      <c r="D1476">
        <f t="shared" si="2046"/>
        <v>-0.49999999999999989</v>
      </c>
      <c r="E1476">
        <f t="shared" si="2052"/>
        <v>0.11841907303280935</v>
      </c>
      <c r="F1476">
        <f t="shared" si="2053"/>
        <v>0.48577455999882307</v>
      </c>
      <c r="G1476">
        <f t="shared" si="2047"/>
        <v>0.5</v>
      </c>
      <c r="H1476">
        <f t="shared" si="2054"/>
        <v>-0.11841907303280934</v>
      </c>
      <c r="I1476">
        <f t="shared" si="2055"/>
        <v>-0.48577455999882296</v>
      </c>
      <c r="J1476">
        <f t="shared" si="2048"/>
        <v>0.49999999999999989</v>
      </c>
      <c r="K1476">
        <f t="shared" si="2056"/>
        <v>0.11841907303280935</v>
      </c>
      <c r="L1476">
        <f t="shared" si="2057"/>
        <v>0.48577455999882307</v>
      </c>
      <c r="N1476">
        <v>76.3</v>
      </c>
      <c r="O1476">
        <f t="shared" si="2043"/>
        <v>78.179971877681908</v>
      </c>
      <c r="P1476">
        <f t="shared" si="2044"/>
        <v>11.820028122318089</v>
      </c>
      <c r="R1476">
        <f t="shared" si="2058"/>
        <v>6.1925197848806768</v>
      </c>
      <c r="T1476">
        <f t="shared" si="2049"/>
        <v>11.802607160970386</v>
      </c>
      <c r="V1476">
        <f t="shared" si="2059"/>
        <v>0</v>
      </c>
    </row>
    <row r="1477" spans="1:22" x14ac:dyDescent="0.2">
      <c r="A1477">
        <f t="shared" si="2045"/>
        <v>0.5</v>
      </c>
      <c r="B1477">
        <f t="shared" si="2050"/>
        <v>0.11757105655129498</v>
      </c>
      <c r="C1477">
        <f t="shared" si="2051"/>
        <v>0.48598050028927303</v>
      </c>
      <c r="D1477">
        <f t="shared" si="2046"/>
        <v>-0.49999999999999989</v>
      </c>
      <c r="E1477">
        <f t="shared" si="2052"/>
        <v>0.11757105655129499</v>
      </c>
      <c r="F1477">
        <f t="shared" si="2053"/>
        <v>0.48598050028927314</v>
      </c>
      <c r="G1477">
        <f t="shared" si="2047"/>
        <v>0.5</v>
      </c>
      <c r="H1477">
        <f t="shared" si="2054"/>
        <v>-0.11757105655129498</v>
      </c>
      <c r="I1477">
        <f t="shared" si="2055"/>
        <v>-0.48598050028927303</v>
      </c>
      <c r="J1477">
        <f t="shared" si="2048"/>
        <v>0.49999999999999989</v>
      </c>
      <c r="K1477">
        <f t="shared" si="2056"/>
        <v>0.11757105655129499</v>
      </c>
      <c r="L1477">
        <f t="shared" si="2057"/>
        <v>0.48598050028927314</v>
      </c>
      <c r="N1477">
        <v>76.400000000000006</v>
      </c>
      <c r="O1477">
        <f t="shared" si="2043"/>
        <v>78.211595054031562</v>
      </c>
      <c r="P1477">
        <f t="shared" si="2044"/>
        <v>11.788404945968427</v>
      </c>
      <c r="R1477">
        <f t="shared" si="2058"/>
        <v>6.1976487757255851</v>
      </c>
      <c r="T1477">
        <f t="shared" si="2049"/>
        <v>11.770983984620724</v>
      </c>
      <c r="V1477">
        <f t="shared" si="2059"/>
        <v>0</v>
      </c>
    </row>
    <row r="1478" spans="1:22" x14ac:dyDescent="0.2">
      <c r="A1478">
        <f t="shared" si="2045"/>
        <v>0.5</v>
      </c>
      <c r="B1478">
        <f t="shared" si="2050"/>
        <v>0.11672268192795272</v>
      </c>
      <c r="C1478">
        <f t="shared" si="2051"/>
        <v>0.48618496019883822</v>
      </c>
      <c r="D1478">
        <f t="shared" si="2046"/>
        <v>-0.49999999999999989</v>
      </c>
      <c r="E1478">
        <f t="shared" si="2052"/>
        <v>0.11672268192795274</v>
      </c>
      <c r="F1478">
        <f t="shared" si="2053"/>
        <v>0.48618496019883828</v>
      </c>
      <c r="G1478">
        <f t="shared" si="2047"/>
        <v>0.5</v>
      </c>
      <c r="H1478">
        <f t="shared" si="2054"/>
        <v>-0.11672268192795272</v>
      </c>
      <c r="I1478">
        <f t="shared" si="2055"/>
        <v>-0.48618496019883822</v>
      </c>
      <c r="J1478">
        <f t="shared" si="2048"/>
        <v>0.49999999999999989</v>
      </c>
      <c r="K1478">
        <f t="shared" si="2056"/>
        <v>0.11672268192795274</v>
      </c>
      <c r="L1478">
        <f t="shared" si="2057"/>
        <v>0.48618496019883828</v>
      </c>
      <c r="N1478">
        <v>76.5</v>
      </c>
      <c r="O1478">
        <f t="shared" si="2043"/>
        <v>78.243254109710719</v>
      </c>
      <c r="P1478">
        <f t="shared" si="2044"/>
        <v>11.756745890289276</v>
      </c>
      <c r="R1478">
        <f t="shared" si="2058"/>
        <v>6.2027624296720498</v>
      </c>
      <c r="T1478">
        <f t="shared" si="2049"/>
        <v>11.739324928941572</v>
      </c>
      <c r="V1478">
        <f t="shared" si="2059"/>
        <v>0</v>
      </c>
    </row>
    <row r="1479" spans="1:22" x14ac:dyDescent="0.2">
      <c r="A1479">
        <f t="shared" si="2045"/>
        <v>0.5</v>
      </c>
      <c r="B1479">
        <f t="shared" si="2050"/>
        <v>0.11587395174707872</v>
      </c>
      <c r="C1479">
        <f t="shared" si="2051"/>
        <v>0.48638793910469813</v>
      </c>
      <c r="D1479">
        <f t="shared" si="2046"/>
        <v>-0.49999999999999989</v>
      </c>
      <c r="E1479">
        <f t="shared" si="2052"/>
        <v>0.11587395174707875</v>
      </c>
      <c r="F1479">
        <f t="shared" si="2053"/>
        <v>0.48638793910469819</v>
      </c>
      <c r="G1479">
        <f t="shared" si="2047"/>
        <v>0.5</v>
      </c>
      <c r="H1479">
        <f t="shared" si="2054"/>
        <v>-0.11587395174707872</v>
      </c>
      <c r="I1479">
        <f t="shared" si="2055"/>
        <v>-0.48638793910469813</v>
      </c>
      <c r="J1479">
        <f t="shared" si="2048"/>
        <v>0.49999999999999989</v>
      </c>
      <c r="K1479">
        <f t="shared" si="2056"/>
        <v>0.11587395174707875</v>
      </c>
      <c r="L1479">
        <f t="shared" si="2057"/>
        <v>0.48638793910469819</v>
      </c>
      <c r="N1479">
        <v>76.599999999999994</v>
      </c>
      <c r="O1479">
        <f t="shared" si="2043"/>
        <v>78.274948966822123</v>
      </c>
      <c r="P1479">
        <f t="shared" si="2044"/>
        <v>11.725051033177861</v>
      </c>
      <c r="R1479">
        <f t="shared" si="2058"/>
        <v>6.2078607303037696</v>
      </c>
      <c r="T1479">
        <f t="shared" si="2049"/>
        <v>11.707630071830158</v>
      </c>
      <c r="V1479">
        <f t="shared" si="2059"/>
        <v>0</v>
      </c>
    </row>
    <row r="1480" spans="1:22" x14ac:dyDescent="0.2">
      <c r="A1480">
        <f t="shared" si="2045"/>
        <v>0.5</v>
      </c>
      <c r="B1480">
        <f t="shared" si="2050"/>
        <v>0.11502486859405221</v>
      </c>
      <c r="C1480">
        <f t="shared" si="2051"/>
        <v>0.48658943638854402</v>
      </c>
      <c r="D1480">
        <f t="shared" si="2046"/>
        <v>-0.49999999999999989</v>
      </c>
      <c r="E1480">
        <f t="shared" si="2052"/>
        <v>0.11502486859405223</v>
      </c>
      <c r="F1480">
        <f t="shared" si="2053"/>
        <v>0.48658943638854407</v>
      </c>
      <c r="G1480">
        <f t="shared" si="2047"/>
        <v>0.5</v>
      </c>
      <c r="H1480">
        <f t="shared" si="2054"/>
        <v>-0.11502486859405221</v>
      </c>
      <c r="I1480">
        <f t="shared" si="2055"/>
        <v>-0.48658943638854402</v>
      </c>
      <c r="J1480">
        <f t="shared" si="2048"/>
        <v>0.49999999999999989</v>
      </c>
      <c r="K1480">
        <f t="shared" si="2056"/>
        <v>0.11502486859405223</v>
      </c>
      <c r="L1480">
        <f t="shared" si="2057"/>
        <v>0.48658943638854407</v>
      </c>
      <c r="N1480">
        <v>76.7</v>
      </c>
      <c r="O1480">
        <f t="shared" si="2043"/>
        <v>78.306679547396499</v>
      </c>
      <c r="P1480">
        <f t="shared" si="2044"/>
        <v>11.693320452603512</v>
      </c>
      <c r="R1480">
        <f t="shared" si="2058"/>
        <v>6.2129436611482669</v>
      </c>
      <c r="T1480">
        <f t="shared" si="2049"/>
        <v>11.675899491255809</v>
      </c>
      <c r="V1480">
        <f t="shared" si="2059"/>
        <v>0</v>
      </c>
    </row>
    <row r="1481" spans="1:22" x14ac:dyDescent="0.2">
      <c r="A1481">
        <f t="shared" si="2045"/>
        <v>0.5</v>
      </c>
      <c r="B1481">
        <f t="shared" si="2050"/>
        <v>0.11417543505532793</v>
      </c>
      <c r="C1481">
        <f t="shared" si="2051"/>
        <v>0.48678945143657998</v>
      </c>
      <c r="D1481">
        <f t="shared" si="2046"/>
        <v>-0.49999999999999989</v>
      </c>
      <c r="E1481">
        <f t="shared" si="2052"/>
        <v>0.11417543505532794</v>
      </c>
      <c r="F1481">
        <f t="shared" si="2053"/>
        <v>0.48678945143658009</v>
      </c>
      <c r="G1481">
        <f t="shared" si="2047"/>
        <v>0.5</v>
      </c>
      <c r="H1481">
        <f t="shared" si="2054"/>
        <v>-0.11417543505532793</v>
      </c>
      <c r="I1481">
        <f t="shared" si="2055"/>
        <v>-0.48678945143657998</v>
      </c>
      <c r="J1481">
        <f t="shared" si="2048"/>
        <v>0.49999999999999989</v>
      </c>
      <c r="K1481">
        <f t="shared" si="2056"/>
        <v>0.11417543505532794</v>
      </c>
      <c r="L1481">
        <f t="shared" si="2057"/>
        <v>0.48678945143658009</v>
      </c>
      <c r="N1481">
        <v>76.8</v>
      </c>
      <c r="O1481">
        <f t="shared" ref="O1481:O1544" si="2060">(DEGREES(ACOS(((-(((SUMPRODUCT(G1481:I1481,$I$8:$K$8))*(SUMPRODUCT(G1481:I1481,$I$10:$K$10))-(SUMPRODUCT(J1481:L1481,$I$8:$K$8))*(SUMPRODUCT(J1481:L1481,$I$10:$K$10)))-((SUMPRODUCT(A1481:C1481,$I$8:$K$8))*(SUMPRODUCT(A1481:C1481,$I$10:$K$10))-(SUMPRODUCT(D1481:F1481,$I$8:$K$8))*(SUMPRODUCT(D1481:F1481,$I$10:$K$10))))*(((SUMPRODUCT(G1481:I1481,$I$8:$K$8))*(SUMPRODUCT(G1481:I1481,$I$10:$K$10))+(SUMPRODUCT(J1481:L1481,$I$8:$K$8))*(SUMPRODUCT(J1481:L1481,$I$10:$K$10)))-((SUMPRODUCT(A1481:C1481,$I$8:$K$8))*(SUMPRODUCT(A1481:C1481,$I$10:$K$10))+(SUMPRODUCT(D1481:F1481,$I$8:$K$8))*(SUMPRODUCT(D1481:F1481,$I$10:$K$10)))))-((((SUMPRODUCT(A1481:C1481,$I$8:$K$8))*(SUMPRODUCT(D1481:F1481,$I$10:$K$10))+(SUMPRODUCT(A1481:C1481,$I$10:$K$10))*(SUMPRODUCT(D1481:F1481,$I$8:$K$8)))-((SUMPRODUCT(G1481:I1481,$I$8:$K$8))*(SUMPRODUCT(J1481:L1481,$I$10:$K$10))+(SUMPRODUCT(G1481:I1481,$I$10:$K$10))*(SUMPRODUCT(J1481:L1481,$I$8:$K$8))))*(SQRT(((((SUMPRODUCT(G1481:I1481,$I$8:$K$8))*(SUMPRODUCT(G1481:I1481,$I$10:$K$10))-(SUMPRODUCT(J1481:L1481,$I$8:$K$8))*(SUMPRODUCT(J1481:L1481,$I$10:$K$10)))-((SUMPRODUCT(A1481:C1481,$I$8:$K$8))*(SUMPRODUCT(A1481:C1481,$I$10:$K$10))-(SUMPRODUCT(D1481:F1481,$I$8:$K$8))*(SUMPRODUCT(D1481:F1481,$I$10:$K$10))))^2)+((((SUMPRODUCT(A1481:C1481,$I$8:$K$8))*(SUMPRODUCT(D1481:F1481,$I$10:$K$10))+(SUMPRODUCT(A1481:C1481,$I$10:$K$10))*(SUMPRODUCT(D1481:F1481,$I$8:$K$8)))-((SUMPRODUCT(G1481:I1481,$I$8:$K$8))*(SUMPRODUCT(J1481:L1481,$I$10:$K$10))+(SUMPRODUCT(G1481:I1481,$I$10:$K$10))*(SUMPRODUCT(J1481:L1481,$I$8:$K$8))))^2)-((((SUMPRODUCT(G1481:I1481,$I$8:$K$8))*(SUMPRODUCT(G1481:I1481,$I$10:$K$10))+(SUMPRODUCT(J1481:L1481,$I$8:$K$8))*(SUMPRODUCT(J1481:L1481,$I$10:$K$10)))-((SUMPRODUCT(A1481:C1481,$I$8:$K$8))*(SUMPRODUCT(A1481:C1481,$I$10:$K$10))+(SUMPRODUCT(D1481:F1481,$I$8:$K$8))*(SUMPRODUCT(D1481:F1481,$I$10:$K$10))))^2)))))/(((((SUMPRODUCT(G1481:I1481,$I$8:$K$8))*(SUMPRODUCT(G1481:I1481,$I$10:$K$10))-(SUMPRODUCT(J1481:L1481,$I$8:$K$8))*(SUMPRODUCT(J1481:L1481,$I$10:$K$10)))-((SUMPRODUCT(A1481:C1481,$I$8:$K$8))*(SUMPRODUCT(A1481:C1481,$I$10:$K$10))-(SUMPRODUCT(D1481:F1481,$I$8:$K$8))*(SUMPRODUCT(D1481:F1481,$I$10:$K$10))))^2)+((((SUMPRODUCT(A1481:C1481,$I$8:$K$8))*(SUMPRODUCT(D1481:F1481,$I$10:$K$10))+(SUMPRODUCT(A1481:C1481,$I$10:$K$10))*(SUMPRODUCT(D1481:F1481,$I$8:$K$8)))-((SUMPRODUCT(G1481:I1481,$I$8:$K$8))*(SUMPRODUCT(J1481:L1481,$I$10:$K$10))+(SUMPRODUCT(G1481:I1481,$I$10:$K$10))*(SUMPRODUCT(J1481:L1481,$I$8:$K$8))))^2)))))/2</f>
        <v>78.33844577339238</v>
      </c>
      <c r="P1481">
        <f t="shared" ref="P1481:P1544" si="2061">(DEGREES(ACOS(((-(((SUMPRODUCT(G1481:I1481,$I$8:$K$8))*(SUMPRODUCT(G1481:I1481,$I$10:$K$10))-(SUMPRODUCT(J1481:L1481,$I$8:$K$8))*(SUMPRODUCT(J1481:L1481,$I$10:$K$10)))-((SUMPRODUCT(A1481:C1481,$I$8:$K$8))*(SUMPRODUCT(A1481:C1481,$I$10:$K$10))-(SUMPRODUCT(D1481:F1481,$I$8:$K$8))*(SUMPRODUCT(D1481:F1481,$I$10:$K$10))))*(((SUMPRODUCT(G1481:I1481,$I$8:$K$8))*(SUMPRODUCT(G1481:I1481,$I$10:$K$10))+(SUMPRODUCT(J1481:L1481,$I$8:$K$8))*(SUMPRODUCT(J1481:L1481,$I$10:$K$10)))-((SUMPRODUCT(A1481:C1481,$I$8:$K$8))*(SUMPRODUCT(A1481:C1481,$I$10:$K$10))+(SUMPRODUCT(D1481:F1481,$I$8:$K$8))*(SUMPRODUCT(D1481:F1481,$I$10:$K$10)))))+((((SUMPRODUCT(A1481:C1481,$I$8:$K$8))*(SUMPRODUCT(D1481:F1481,$I$10:$K$10))+(SUMPRODUCT(A1481:C1481,$I$10:$K$10))*(SUMPRODUCT(D1481:F1481,$I$8:$K$8)))-((SUMPRODUCT(G1481:I1481,$I$8:$K$8))*(SUMPRODUCT(J1481:L1481,$I$10:$K$10))+(SUMPRODUCT(G1481:I1481,$I$10:$K$10))*(SUMPRODUCT(J1481:L1481,$I$8:$K$8))))*(SQRT(((((SUMPRODUCT(G1481:I1481,$I$8:$K$8))*(SUMPRODUCT(G1481:I1481,$I$10:$K$10))-(SUMPRODUCT(J1481:L1481,$I$8:$K$8))*(SUMPRODUCT(J1481:L1481,$I$10:$K$10)))-((SUMPRODUCT(A1481:C1481,$I$8:$K$8))*(SUMPRODUCT(A1481:C1481,$I$10:$K$10))-(SUMPRODUCT(D1481:F1481,$I$8:$K$8))*(SUMPRODUCT(D1481:F1481,$I$10:$K$10))))^2)+((((SUMPRODUCT(A1481:C1481,$I$8:$K$8))*(SUMPRODUCT(D1481:F1481,$I$10:$K$10))+(SUMPRODUCT(A1481:C1481,$I$10:$K$10))*(SUMPRODUCT(D1481:F1481,$I$8:$K$8)))-((SUMPRODUCT(G1481:I1481,$I$8:$K$8))*(SUMPRODUCT(J1481:L1481,$I$10:$K$10))+(SUMPRODUCT(G1481:I1481,$I$10:$K$10))*(SUMPRODUCT(J1481:L1481,$I$8:$K$8))))^2)-((((SUMPRODUCT(G1481:I1481,$I$8:$K$8))*(SUMPRODUCT(G1481:I1481,$I$10:$K$10))+(SUMPRODUCT(J1481:L1481,$I$8:$K$8))*(SUMPRODUCT(J1481:L1481,$I$10:$K$10)))-((SUMPRODUCT(A1481:C1481,$I$8:$K$8))*(SUMPRODUCT(A1481:C1481,$I$10:$K$10))+(SUMPRODUCT(D1481:F1481,$I$8:$K$8))*(SUMPRODUCT(D1481:F1481,$I$10:$K$10))))^2)))))/(((((SUMPRODUCT(G1481:I1481,$I$8:$K$8))*(SUMPRODUCT(G1481:I1481,$I$10:$K$10))-(SUMPRODUCT(J1481:L1481,$I$8:$K$8))*(SUMPRODUCT(J1481:L1481,$I$10:$K$10)))-((SUMPRODUCT(A1481:C1481,$I$8:$K$8))*(SUMPRODUCT(A1481:C1481,$I$10:$K$10))-(SUMPRODUCT(D1481:F1481,$I$8:$K$8))*(SUMPRODUCT(D1481:F1481,$I$10:$K$10))))^2)+((((SUMPRODUCT(A1481:C1481,$I$8:$K$8))*(SUMPRODUCT(D1481:F1481,$I$10:$K$10))+(SUMPRODUCT(A1481:C1481,$I$10:$K$10))*(SUMPRODUCT(D1481:F1481,$I$8:$K$8)))-((SUMPRODUCT(G1481:I1481,$I$8:$K$8))*(SUMPRODUCT(J1481:L1481,$I$10:$K$10))+(SUMPRODUCT(G1481:I1481,$I$10:$K$10))*(SUMPRODUCT(J1481:L1481,$I$8:$K$8))))^2)))))/2</f>
        <v>11.661554226607631</v>
      </c>
      <c r="R1481">
        <f t="shared" si="2058"/>
        <v>6.2180112056762979</v>
      </c>
      <c r="T1481">
        <f t="shared" si="2049"/>
        <v>11.644133265259928</v>
      </c>
      <c r="V1481">
        <f t="shared" si="2059"/>
        <v>0</v>
      </c>
    </row>
    <row r="1482" spans="1:22" x14ac:dyDescent="0.2">
      <c r="A1482">
        <f t="shared" ref="A1482:A1545" si="2062">(1/(SQRT(2)))*(COS(RADIANS(45)))</f>
        <v>0.5</v>
      </c>
      <c r="B1482">
        <f t="shared" si="2050"/>
        <v>0.11332565371842741</v>
      </c>
      <c r="C1482">
        <f t="shared" si="2051"/>
        <v>0.48698798363952578</v>
      </c>
      <c r="D1482">
        <f t="shared" ref="D1482:D1545" si="2063">(-((1/(SQRT(2)))*(SIN(RADIANS(45)))))</f>
        <v>-0.49999999999999989</v>
      </c>
      <c r="E1482">
        <f t="shared" si="2052"/>
        <v>0.11332565371842744</v>
      </c>
      <c r="F1482">
        <f t="shared" si="2053"/>
        <v>0.48698798363952583</v>
      </c>
      <c r="G1482">
        <f t="shared" ref="G1482:G1545" si="2064">(1/(SQRT(2)))*(COS(RADIANS(-45)))</f>
        <v>0.5</v>
      </c>
      <c r="H1482">
        <f t="shared" si="2054"/>
        <v>-0.11332565371842741</v>
      </c>
      <c r="I1482">
        <f t="shared" si="2055"/>
        <v>-0.48698798363952578</v>
      </c>
      <c r="J1482">
        <f t="shared" ref="J1482:J1545" si="2065">(-((1/(SQRT(2)))*(SIN(RADIANS(-45)))))</f>
        <v>0.49999999999999989</v>
      </c>
      <c r="K1482">
        <f t="shared" si="2056"/>
        <v>0.11332565371842744</v>
      </c>
      <c r="L1482">
        <f t="shared" si="2057"/>
        <v>0.48698798363952583</v>
      </c>
      <c r="N1482">
        <v>76.900000000000006</v>
      </c>
      <c r="O1482">
        <f t="shared" si="2060"/>
        <v>78.370247566696293</v>
      </c>
      <c r="P1482">
        <f t="shared" si="2061"/>
        <v>11.629752433303707</v>
      </c>
      <c r="R1482">
        <f t="shared" si="2058"/>
        <v>6.2230633473014514</v>
      </c>
      <c r="T1482">
        <f t="shared" ref="T1482:T1545" si="2066">(P1482-$V$2516)</f>
        <v>11.612331471956004</v>
      </c>
      <c r="V1482">
        <f t="shared" si="2059"/>
        <v>0</v>
      </c>
    </row>
    <row r="1483" spans="1:22" x14ac:dyDescent="0.2">
      <c r="A1483">
        <f t="shared" si="2062"/>
        <v>0.5</v>
      </c>
      <c r="B1483">
        <f t="shared" si="2050"/>
        <v>0.11247552717193245</v>
      </c>
      <c r="C1483">
        <f t="shared" si="2051"/>
        <v>0.48718503239261751</v>
      </c>
      <c r="D1483">
        <f t="shared" si="2063"/>
        <v>-0.49999999999999989</v>
      </c>
      <c r="E1483">
        <f t="shared" si="2052"/>
        <v>0.11247552717193246</v>
      </c>
      <c r="F1483">
        <f t="shared" si="2053"/>
        <v>0.48718503239261757</v>
      </c>
      <c r="G1483">
        <f t="shared" si="2064"/>
        <v>0.5</v>
      </c>
      <c r="H1483">
        <f t="shared" si="2054"/>
        <v>-0.11247552717193245</v>
      </c>
      <c r="I1483">
        <f t="shared" si="2055"/>
        <v>-0.48718503239261751</v>
      </c>
      <c r="J1483">
        <f t="shared" si="2065"/>
        <v>0.49999999999999989</v>
      </c>
      <c r="K1483">
        <f t="shared" si="2056"/>
        <v>0.11247552717193246</v>
      </c>
      <c r="L1483">
        <f t="shared" si="2057"/>
        <v>0.48718503239261757</v>
      </c>
      <c r="N1483">
        <v>77</v>
      </c>
      <c r="O1483">
        <f t="shared" si="2060"/>
        <v>78.40208484912263</v>
      </c>
      <c r="P1483">
        <f t="shared" si="2061"/>
        <v>11.59791515087737</v>
      </c>
      <c r="R1483">
        <f t="shared" si="2058"/>
        <v>6.2281000693794377</v>
      </c>
      <c r="T1483">
        <f t="shared" si="2066"/>
        <v>11.580494189529666</v>
      </c>
      <c r="V1483">
        <f t="shared" si="2059"/>
        <v>0</v>
      </c>
    </row>
    <row r="1484" spans="1:22" x14ac:dyDescent="0.2">
      <c r="A1484">
        <f t="shared" si="2062"/>
        <v>0.5</v>
      </c>
      <c r="B1484">
        <f t="shared" ref="B1484:B1547" si="2067">((1/(SQRT(2)))*(COS(RADIANS(N1484))))*(SIN(RADIANS(45)))</f>
        <v>0.11162505800547569</v>
      </c>
      <c r="C1484">
        <f t="shared" ref="C1484:C1547" si="2068">((1/(SQRT(2)))*(SIN(RADIANS(N1484))))*(SIN(RADIANS(45)))</f>
        <v>0.48738059709561082</v>
      </c>
      <c r="D1484">
        <f t="shared" si="2063"/>
        <v>-0.49999999999999989</v>
      </c>
      <c r="E1484">
        <f t="shared" ref="E1484:E1547" si="2069">((1/(SQRT(2)))*(COS(RADIANS(N1484))))*(COS(RADIANS(45)))</f>
        <v>0.1116250580054757</v>
      </c>
      <c r="F1484">
        <f t="shared" ref="F1484:F1547" si="2070">(((1/(SQRT(2)))*(SIN(RADIANS(N1484))))*(COS(RADIANS(45))))</f>
        <v>0.48738059709561088</v>
      </c>
      <c r="G1484">
        <f t="shared" si="2064"/>
        <v>0.5</v>
      </c>
      <c r="H1484">
        <f t="shared" ref="H1484:H1547" si="2071">((1/(SQRT(2)))*(COS(RADIANS(N1484))))*(SIN(RADIANS(-45)))</f>
        <v>-0.11162505800547569</v>
      </c>
      <c r="I1484">
        <f t="shared" ref="I1484:I1547" si="2072">((1/(SQRT(2)))*(SIN(RADIANS(N1484))))*(SIN(RADIANS(-45)))</f>
        <v>-0.48738059709561082</v>
      </c>
      <c r="J1484">
        <f t="shared" si="2065"/>
        <v>0.49999999999999989</v>
      </c>
      <c r="K1484">
        <f t="shared" ref="K1484:K1547" si="2073">((1/(SQRT(2)))*(COS(RADIANS(N1484))))*(COS(RADIANS(-45)))</f>
        <v>0.1116250580054757</v>
      </c>
      <c r="L1484">
        <f t="shared" ref="L1484:L1547" si="2074">(((1/(SQRT(2)))*(SIN(RADIANS(N1484))))*(COS(RADIANS(-45))))</f>
        <v>0.48738059709561088</v>
      </c>
      <c r="N1484">
        <v>77.099999999999994</v>
      </c>
      <c r="O1484">
        <f t="shared" si="2060"/>
        <v>78.433957542413651</v>
      </c>
      <c r="P1484">
        <f t="shared" si="2061"/>
        <v>11.566042457586329</v>
      </c>
      <c r="R1484">
        <f t="shared" ref="R1484:R1547" si="2075">P1484-P1664</f>
        <v>6.2331213552075466</v>
      </c>
      <c r="T1484">
        <f t="shared" si="2066"/>
        <v>11.548621496238626</v>
      </c>
      <c r="V1484">
        <f t="shared" ref="V1484:V1547" si="2076">IF(T1484=0,N1484,0)</f>
        <v>0</v>
      </c>
    </row>
    <row r="1485" spans="1:22" x14ac:dyDescent="0.2">
      <c r="A1485">
        <f t="shared" si="2062"/>
        <v>0.5</v>
      </c>
      <c r="B1485">
        <f t="shared" si="2067"/>
        <v>0.11077424880973359</v>
      </c>
      <c r="C1485">
        <f t="shared" si="2068"/>
        <v>0.48757467715278152</v>
      </c>
      <c r="D1485">
        <f t="shared" si="2063"/>
        <v>-0.49999999999999989</v>
      </c>
      <c r="E1485">
        <f t="shared" si="2069"/>
        <v>0.11077424880973361</v>
      </c>
      <c r="F1485">
        <f t="shared" si="2070"/>
        <v>0.48757467715278158</v>
      </c>
      <c r="G1485">
        <f t="shared" si="2064"/>
        <v>0.5</v>
      </c>
      <c r="H1485">
        <f t="shared" si="2071"/>
        <v>-0.11077424880973359</v>
      </c>
      <c r="I1485">
        <f t="shared" si="2072"/>
        <v>-0.48757467715278152</v>
      </c>
      <c r="J1485">
        <f t="shared" si="2065"/>
        <v>0.49999999999999989</v>
      </c>
      <c r="K1485">
        <f t="shared" si="2073"/>
        <v>0.11077424880973361</v>
      </c>
      <c r="L1485">
        <f t="shared" si="2074"/>
        <v>0.48757467715278158</v>
      </c>
      <c r="N1485">
        <v>77.2</v>
      </c>
      <c r="O1485">
        <f t="shared" si="2060"/>
        <v>78.465865568239522</v>
      </c>
      <c r="P1485">
        <f t="shared" si="2061"/>
        <v>11.534134431760476</v>
      </c>
      <c r="R1485">
        <f t="shared" si="2075"/>
        <v>6.2381271880243219</v>
      </c>
      <c r="T1485">
        <f t="shared" si="2066"/>
        <v>11.516713470412773</v>
      </c>
      <c r="V1485">
        <f t="shared" si="2076"/>
        <v>0</v>
      </c>
    </row>
    <row r="1486" spans="1:22" x14ac:dyDescent="0.2">
      <c r="A1486">
        <f t="shared" si="2062"/>
        <v>0.5</v>
      </c>
      <c r="B1486">
        <f t="shared" si="2067"/>
        <v>0.10992310217641876</v>
      </c>
      <c r="C1486">
        <f t="shared" si="2068"/>
        <v>0.48776727197292818</v>
      </c>
      <c r="D1486">
        <f t="shared" si="2063"/>
        <v>-0.49999999999999989</v>
      </c>
      <c r="E1486">
        <f t="shared" si="2069"/>
        <v>0.10992310217641878</v>
      </c>
      <c r="F1486">
        <f t="shared" si="2070"/>
        <v>0.4877672719729283</v>
      </c>
      <c r="G1486">
        <f t="shared" si="2064"/>
        <v>0.5</v>
      </c>
      <c r="H1486">
        <f t="shared" si="2071"/>
        <v>-0.10992310217641876</v>
      </c>
      <c r="I1486">
        <f t="shared" si="2072"/>
        <v>-0.48776727197292818</v>
      </c>
      <c r="J1486">
        <f t="shared" si="2065"/>
        <v>0.49999999999999989</v>
      </c>
      <c r="K1486">
        <f t="shared" si="2073"/>
        <v>0.10992310217641878</v>
      </c>
      <c r="L1486">
        <f t="shared" si="2074"/>
        <v>0.4877672719729283</v>
      </c>
      <c r="N1486">
        <v>77.3</v>
      </c>
      <c r="O1486">
        <f t="shared" si="2060"/>
        <v>78.497808848198105</v>
      </c>
      <c r="P1486">
        <f t="shared" si="2061"/>
        <v>11.502191151801892</v>
      </c>
      <c r="R1486">
        <f t="shared" si="2075"/>
        <v>6.2431175510087673</v>
      </c>
      <c r="T1486">
        <f t="shared" si="2066"/>
        <v>11.484770190454189</v>
      </c>
      <c r="V1486">
        <f t="shared" si="2076"/>
        <v>0</v>
      </c>
    </row>
    <row r="1487" spans="1:22" x14ac:dyDescent="0.2">
      <c r="A1487">
        <f t="shared" si="2062"/>
        <v>0.5</v>
      </c>
      <c r="B1487">
        <f t="shared" si="2067"/>
        <v>0.10907162069827121</v>
      </c>
      <c r="C1487">
        <f t="shared" si="2068"/>
        <v>0.48795838096937361</v>
      </c>
      <c r="D1487">
        <f t="shared" si="2063"/>
        <v>-0.49999999999999989</v>
      </c>
      <c r="E1487">
        <f t="shared" si="2069"/>
        <v>0.10907162069827123</v>
      </c>
      <c r="F1487">
        <f t="shared" si="2070"/>
        <v>0.48795838096937372</v>
      </c>
      <c r="G1487">
        <f t="shared" si="2064"/>
        <v>0.5</v>
      </c>
      <c r="H1487">
        <f t="shared" si="2071"/>
        <v>-0.10907162069827121</v>
      </c>
      <c r="I1487">
        <f t="shared" si="2072"/>
        <v>-0.48795838096937361</v>
      </c>
      <c r="J1487">
        <f t="shared" si="2065"/>
        <v>0.49999999999999989</v>
      </c>
      <c r="K1487">
        <f t="shared" si="2073"/>
        <v>0.10907162069827123</v>
      </c>
      <c r="L1487">
        <f t="shared" si="2074"/>
        <v>0.48795838096937372</v>
      </c>
      <c r="N1487">
        <v>77.400000000000006</v>
      </c>
      <c r="O1487">
        <f t="shared" si="2060"/>
        <v>78.529787303815183</v>
      </c>
      <c r="P1487">
        <f t="shared" si="2061"/>
        <v>11.470212696184811</v>
      </c>
      <c r="R1487">
        <f t="shared" si="2075"/>
        <v>6.2480924272799703</v>
      </c>
      <c r="T1487">
        <f t="shared" si="2066"/>
        <v>11.452791734837108</v>
      </c>
      <c r="V1487">
        <f t="shared" si="2076"/>
        <v>0</v>
      </c>
    </row>
    <row r="1488" spans="1:22" x14ac:dyDescent="0.2">
      <c r="A1488">
        <f t="shared" si="2062"/>
        <v>0.5</v>
      </c>
      <c r="B1488">
        <f t="shared" si="2067"/>
        <v>0.10821980696905144</v>
      </c>
      <c r="C1488">
        <f t="shared" si="2068"/>
        <v>0.48814800355996663</v>
      </c>
      <c r="D1488">
        <f t="shared" si="2063"/>
        <v>-0.49999999999999989</v>
      </c>
      <c r="E1488">
        <f t="shared" si="2069"/>
        <v>0.10821980696905145</v>
      </c>
      <c r="F1488">
        <f t="shared" si="2070"/>
        <v>0.48814800355996668</v>
      </c>
      <c r="G1488">
        <f t="shared" si="2064"/>
        <v>0.5</v>
      </c>
      <c r="H1488">
        <f t="shared" si="2071"/>
        <v>-0.10821980696905144</v>
      </c>
      <c r="I1488">
        <f t="shared" si="2072"/>
        <v>-0.48814800355996663</v>
      </c>
      <c r="J1488">
        <f t="shared" si="2065"/>
        <v>0.49999999999999989</v>
      </c>
      <c r="K1488">
        <f t="shared" si="2073"/>
        <v>0.10821980696905145</v>
      </c>
      <c r="L1488">
        <f t="shared" si="2074"/>
        <v>0.48814800355996668</v>
      </c>
      <c r="N1488">
        <v>77.5</v>
      </c>
      <c r="O1488">
        <f t="shared" si="2060"/>
        <v>78.561800856544281</v>
      </c>
      <c r="P1488">
        <f t="shared" si="2061"/>
        <v>11.438199143455718</v>
      </c>
      <c r="R1488">
        <f t="shared" si="2075"/>
        <v>6.2530517998965225</v>
      </c>
      <c r="T1488">
        <f t="shared" si="2066"/>
        <v>11.420778182108014</v>
      </c>
      <c r="V1488">
        <f t="shared" si="2076"/>
        <v>0</v>
      </c>
    </row>
    <row r="1489" spans="1:22" x14ac:dyDescent="0.2">
      <c r="A1489">
        <f t="shared" si="2062"/>
        <v>0.5</v>
      </c>
      <c r="B1489">
        <f t="shared" si="2067"/>
        <v>0.10736766358353164</v>
      </c>
      <c r="C1489">
        <f t="shared" si="2068"/>
        <v>0.4883361391670839</v>
      </c>
      <c r="D1489">
        <f t="shared" si="2063"/>
        <v>-0.49999999999999989</v>
      </c>
      <c r="E1489">
        <f t="shared" si="2069"/>
        <v>0.10736766358353166</v>
      </c>
      <c r="F1489">
        <f t="shared" si="2070"/>
        <v>0.48833613916708402</v>
      </c>
      <c r="G1489">
        <f t="shared" si="2064"/>
        <v>0.5</v>
      </c>
      <c r="H1489">
        <f t="shared" si="2071"/>
        <v>-0.10736766358353164</v>
      </c>
      <c r="I1489">
        <f t="shared" si="2072"/>
        <v>-0.4883361391670839</v>
      </c>
      <c r="J1489">
        <f t="shared" si="2065"/>
        <v>0.49999999999999989</v>
      </c>
      <c r="K1489">
        <f t="shared" si="2073"/>
        <v>0.10736766358353166</v>
      </c>
      <c r="L1489">
        <f t="shared" si="2074"/>
        <v>0.48833613916708402</v>
      </c>
      <c r="N1489">
        <v>77.599999999999994</v>
      </c>
      <c r="O1489">
        <f t="shared" si="2060"/>
        <v>78.593849427766671</v>
      </c>
      <c r="P1489">
        <f t="shared" si="2061"/>
        <v>11.40615057223334</v>
      </c>
      <c r="R1489">
        <f t="shared" si="2075"/>
        <v>6.2579956518560085</v>
      </c>
      <c r="T1489">
        <f t="shared" si="2066"/>
        <v>11.388729610885637</v>
      </c>
      <c r="V1489">
        <f t="shared" si="2076"/>
        <v>0</v>
      </c>
    </row>
    <row r="1490" spans="1:22" x14ac:dyDescent="0.2">
      <c r="A1490">
        <f t="shared" si="2062"/>
        <v>0.5</v>
      </c>
      <c r="B1490">
        <f t="shared" si="2067"/>
        <v>0.10651519313748828</v>
      </c>
      <c r="C1490">
        <f t="shared" si="2068"/>
        <v>0.4885227872176317</v>
      </c>
      <c r="D1490">
        <f t="shared" si="2063"/>
        <v>-0.49999999999999989</v>
      </c>
      <c r="E1490">
        <f t="shared" si="2069"/>
        <v>0.10651519313748829</v>
      </c>
      <c r="F1490">
        <f t="shared" si="2070"/>
        <v>0.48852278721763176</v>
      </c>
      <c r="G1490">
        <f t="shared" si="2064"/>
        <v>0.5</v>
      </c>
      <c r="H1490">
        <f t="shared" si="2071"/>
        <v>-0.10651519313748828</v>
      </c>
      <c r="I1490">
        <f t="shared" si="2072"/>
        <v>-0.4885227872176317</v>
      </c>
      <c r="J1490">
        <f t="shared" si="2065"/>
        <v>0.49999999999999989</v>
      </c>
      <c r="K1490">
        <f t="shared" si="2073"/>
        <v>0.10651519313748829</v>
      </c>
      <c r="L1490">
        <f t="shared" si="2074"/>
        <v>0.48852278721763176</v>
      </c>
      <c r="N1490">
        <v>77.7</v>
      </c>
      <c r="O1490">
        <f t="shared" si="2060"/>
        <v>78.625932938791266</v>
      </c>
      <c r="P1490">
        <f t="shared" si="2061"/>
        <v>11.37406706120875</v>
      </c>
      <c r="R1490">
        <f t="shared" si="2075"/>
        <v>6.2629239660944567</v>
      </c>
      <c r="T1490">
        <f t="shared" si="2066"/>
        <v>11.356646099861047</v>
      </c>
      <c r="V1490">
        <f t="shared" si="2076"/>
        <v>0</v>
      </c>
    </row>
    <row r="1491" spans="1:22" x14ac:dyDescent="0.2">
      <c r="A1491">
        <f t="shared" si="2062"/>
        <v>0.5</v>
      </c>
      <c r="B1491">
        <f t="shared" si="2067"/>
        <v>0.10566239822769437</v>
      </c>
      <c r="C1491">
        <f t="shared" si="2068"/>
        <v>0.48870794714304783</v>
      </c>
      <c r="D1491">
        <f t="shared" si="2063"/>
        <v>-0.49999999999999989</v>
      </c>
      <c r="E1491">
        <f t="shared" si="2069"/>
        <v>0.10566239822769438</v>
      </c>
      <c r="F1491">
        <f t="shared" si="2070"/>
        <v>0.48870794714304794</v>
      </c>
      <c r="G1491">
        <f t="shared" si="2064"/>
        <v>0.5</v>
      </c>
      <c r="H1491">
        <f t="shared" si="2071"/>
        <v>-0.10566239822769437</v>
      </c>
      <c r="I1491">
        <f t="shared" si="2072"/>
        <v>-0.48870794714304783</v>
      </c>
      <c r="J1491">
        <f t="shared" si="2065"/>
        <v>0.49999999999999989</v>
      </c>
      <c r="K1491">
        <f t="shared" si="2073"/>
        <v>0.10566239822769438</v>
      </c>
      <c r="L1491">
        <f t="shared" si="2074"/>
        <v>0.48870794714304794</v>
      </c>
      <c r="N1491">
        <v>77.8</v>
      </c>
      <c r="O1491">
        <f t="shared" si="2060"/>
        <v>78.65805131085466</v>
      </c>
      <c r="P1491">
        <f t="shared" si="2061"/>
        <v>11.341948689145331</v>
      </c>
      <c r="R1491">
        <f t="shared" si="2075"/>
        <v>6.2678367254858696</v>
      </c>
      <c r="T1491">
        <f t="shared" si="2066"/>
        <v>11.324527727797628</v>
      </c>
      <c r="V1491">
        <f t="shared" si="2076"/>
        <v>0</v>
      </c>
    </row>
    <row r="1492" spans="1:22" x14ac:dyDescent="0.2">
      <c r="A1492">
        <f t="shared" si="2062"/>
        <v>0.5</v>
      </c>
      <c r="B1492">
        <f t="shared" si="2067"/>
        <v>0.1048092814519109</v>
      </c>
      <c r="C1492">
        <f t="shared" si="2068"/>
        <v>0.48889161837930295</v>
      </c>
      <c r="D1492">
        <f t="shared" si="2063"/>
        <v>-0.49999999999999989</v>
      </c>
      <c r="E1492">
        <f t="shared" si="2069"/>
        <v>0.10480928145191092</v>
      </c>
      <c r="F1492">
        <f t="shared" si="2070"/>
        <v>0.48889161837930301</v>
      </c>
      <c r="G1492">
        <f t="shared" si="2064"/>
        <v>0.5</v>
      </c>
      <c r="H1492">
        <f t="shared" si="2071"/>
        <v>-0.1048092814519109</v>
      </c>
      <c r="I1492">
        <f t="shared" si="2072"/>
        <v>-0.48889161837930295</v>
      </c>
      <c r="J1492">
        <f t="shared" si="2065"/>
        <v>0.49999999999999989</v>
      </c>
      <c r="K1492">
        <f t="shared" si="2073"/>
        <v>0.10480928145191092</v>
      </c>
      <c r="L1492">
        <f t="shared" si="2074"/>
        <v>0.48889161837930301</v>
      </c>
      <c r="N1492">
        <v>77.900000000000006</v>
      </c>
      <c r="O1492">
        <f t="shared" si="2060"/>
        <v>78.690204465121184</v>
      </c>
      <c r="P1492">
        <f t="shared" si="2061"/>
        <v>11.309795534878816</v>
      </c>
      <c r="R1492">
        <f t="shared" si="2075"/>
        <v>6.2727339128415549</v>
      </c>
      <c r="T1492">
        <f t="shared" si="2066"/>
        <v>11.292374573531113</v>
      </c>
      <c r="V1492">
        <f t="shared" si="2076"/>
        <v>0</v>
      </c>
    </row>
    <row r="1493" spans="1:22" x14ac:dyDescent="0.2">
      <c r="A1493">
        <f t="shared" si="2062"/>
        <v>0.5</v>
      </c>
      <c r="B1493">
        <f t="shared" si="2067"/>
        <v>0.1039558454088797</v>
      </c>
      <c r="C1493">
        <f t="shared" si="2068"/>
        <v>0.48907380036690268</v>
      </c>
      <c r="D1493">
        <f t="shared" si="2063"/>
        <v>-0.49999999999999989</v>
      </c>
      <c r="E1493">
        <f t="shared" si="2069"/>
        <v>0.10395584540887973</v>
      </c>
      <c r="F1493">
        <f t="shared" si="2070"/>
        <v>0.48907380036690273</v>
      </c>
      <c r="G1493">
        <f t="shared" si="2064"/>
        <v>0.5</v>
      </c>
      <c r="H1493">
        <f t="shared" si="2071"/>
        <v>-0.1039558454088797</v>
      </c>
      <c r="I1493">
        <f t="shared" si="2072"/>
        <v>-0.48907380036690268</v>
      </c>
      <c r="J1493">
        <f t="shared" si="2065"/>
        <v>0.49999999999999989</v>
      </c>
      <c r="K1493">
        <f t="shared" si="2073"/>
        <v>0.10395584540887973</v>
      </c>
      <c r="L1493">
        <f t="shared" si="2074"/>
        <v>0.48907380036690273</v>
      </c>
      <c r="N1493">
        <v>78</v>
      </c>
      <c r="O1493">
        <f t="shared" si="2060"/>
        <v>78.72239232268258</v>
      </c>
      <c r="P1493">
        <f t="shared" si="2061"/>
        <v>11.277607677317421</v>
      </c>
      <c r="R1493">
        <f t="shared" si="2075"/>
        <v>6.2776155109098202</v>
      </c>
      <c r="T1493">
        <f t="shared" si="2066"/>
        <v>11.260186715969718</v>
      </c>
      <c r="V1493">
        <f t="shared" si="2076"/>
        <v>0</v>
      </c>
    </row>
    <row r="1494" spans="1:22" x14ac:dyDescent="0.2">
      <c r="A1494">
        <f t="shared" si="2062"/>
        <v>0.5</v>
      </c>
      <c r="B1494">
        <f t="shared" si="2067"/>
        <v>0.10310209269831482</v>
      </c>
      <c r="C1494">
        <f t="shared" si="2068"/>
        <v>0.48925449255088915</v>
      </c>
      <c r="D1494">
        <f t="shared" si="2063"/>
        <v>-0.49999999999999989</v>
      </c>
      <c r="E1494">
        <f t="shared" si="2069"/>
        <v>0.10310209269831483</v>
      </c>
      <c r="F1494">
        <f t="shared" si="2070"/>
        <v>0.48925449255088921</v>
      </c>
      <c r="G1494">
        <f t="shared" si="2064"/>
        <v>0.5</v>
      </c>
      <c r="H1494">
        <f t="shared" si="2071"/>
        <v>-0.10310209269831482</v>
      </c>
      <c r="I1494">
        <f t="shared" si="2072"/>
        <v>-0.48925449255088915</v>
      </c>
      <c r="J1494">
        <f t="shared" si="2065"/>
        <v>0.49999999999999989</v>
      </c>
      <c r="K1494">
        <f t="shared" si="2073"/>
        <v>0.10310209269831483</v>
      </c>
      <c r="L1494">
        <f t="shared" si="2074"/>
        <v>0.48925449255088921</v>
      </c>
      <c r="N1494">
        <v>78.099999999999994</v>
      </c>
      <c r="O1494">
        <f t="shared" si="2060"/>
        <v>78.754614804558187</v>
      </c>
      <c r="P1494">
        <f t="shared" si="2061"/>
        <v>11.245385195441818</v>
      </c>
      <c r="R1494">
        <f t="shared" si="2075"/>
        <v>6.2824815023754041</v>
      </c>
      <c r="T1494">
        <f t="shared" si="2066"/>
        <v>11.227964234094115</v>
      </c>
      <c r="V1494">
        <f t="shared" si="2076"/>
        <v>0</v>
      </c>
    </row>
    <row r="1495" spans="1:22" x14ac:dyDescent="0.2">
      <c r="A1495">
        <f t="shared" si="2062"/>
        <v>0.5</v>
      </c>
      <c r="B1495">
        <f t="shared" si="2067"/>
        <v>0.10224802592089509</v>
      </c>
      <c r="C1495">
        <f t="shared" si="2068"/>
        <v>0.48943369438084244</v>
      </c>
      <c r="D1495">
        <f t="shared" si="2063"/>
        <v>-0.49999999999999989</v>
      </c>
      <c r="E1495">
        <f t="shared" si="2069"/>
        <v>0.10224802592089512</v>
      </c>
      <c r="F1495">
        <f t="shared" si="2070"/>
        <v>0.4894336943808425</v>
      </c>
      <c r="G1495">
        <f t="shared" si="2064"/>
        <v>0.5</v>
      </c>
      <c r="H1495">
        <f t="shared" si="2071"/>
        <v>-0.10224802592089509</v>
      </c>
      <c r="I1495">
        <f t="shared" si="2072"/>
        <v>-0.48943369438084244</v>
      </c>
      <c r="J1495">
        <f t="shared" si="2065"/>
        <v>0.49999999999999989</v>
      </c>
      <c r="K1495">
        <f t="shared" si="2073"/>
        <v>0.10224802592089512</v>
      </c>
      <c r="L1495">
        <f t="shared" si="2074"/>
        <v>0.4894336943808425</v>
      </c>
      <c r="N1495">
        <v>78.2</v>
      </c>
      <c r="O1495">
        <f t="shared" si="2060"/>
        <v>78.786871831694839</v>
      </c>
      <c r="P1495">
        <f t="shared" si="2061"/>
        <v>11.213128168305168</v>
      </c>
      <c r="R1495">
        <f t="shared" si="2075"/>
        <v>6.2873318698588143</v>
      </c>
      <c r="T1495">
        <f t="shared" si="2066"/>
        <v>11.195707206957465</v>
      </c>
      <c r="V1495">
        <f t="shared" si="2076"/>
        <v>0</v>
      </c>
    </row>
    <row r="1496" spans="1:22" x14ac:dyDescent="0.2">
      <c r="A1496">
        <f t="shared" si="2062"/>
        <v>0.5</v>
      </c>
      <c r="B1496">
        <f t="shared" si="2067"/>
        <v>0.10139364767825622</v>
      </c>
      <c r="C1496">
        <f t="shared" si="2068"/>
        <v>0.48961140531088276</v>
      </c>
      <c r="D1496">
        <f t="shared" si="2063"/>
        <v>-0.49999999999999989</v>
      </c>
      <c r="E1496">
        <f t="shared" si="2069"/>
        <v>0.10139364767825623</v>
      </c>
      <c r="F1496">
        <f t="shared" si="2070"/>
        <v>0.48961140531088282</v>
      </c>
      <c r="G1496">
        <f t="shared" si="2064"/>
        <v>0.5</v>
      </c>
      <c r="H1496">
        <f t="shared" si="2071"/>
        <v>-0.10139364767825622</v>
      </c>
      <c r="I1496">
        <f t="shared" si="2072"/>
        <v>-0.48961140531088276</v>
      </c>
      <c r="J1496">
        <f t="shared" si="2065"/>
        <v>0.49999999999999989</v>
      </c>
      <c r="K1496">
        <f t="shared" si="2073"/>
        <v>0.10139364767825623</v>
      </c>
      <c r="L1496">
        <f t="shared" si="2074"/>
        <v>0.48961140531088282</v>
      </c>
      <c r="N1496">
        <v>78.3</v>
      </c>
      <c r="O1496">
        <f t="shared" si="2060"/>
        <v>78.819163324966695</v>
      </c>
      <c r="P1496">
        <f t="shared" si="2061"/>
        <v>11.180836675033307</v>
      </c>
      <c r="R1496">
        <f t="shared" si="2075"/>
        <v>6.2921665959159885</v>
      </c>
      <c r="T1496">
        <f t="shared" si="2066"/>
        <v>11.163415713685604</v>
      </c>
      <c r="V1496">
        <f t="shared" si="2076"/>
        <v>0</v>
      </c>
    </row>
    <row r="1497" spans="1:22" x14ac:dyDescent="0.2">
      <c r="A1497">
        <f t="shared" si="2062"/>
        <v>0.5</v>
      </c>
      <c r="B1497">
        <f t="shared" si="2067"/>
        <v>0.10053896057298227</v>
      </c>
      <c r="C1497">
        <f t="shared" si="2068"/>
        <v>0.48978762479967197</v>
      </c>
      <c r="D1497">
        <f t="shared" si="2063"/>
        <v>-0.49999999999999989</v>
      </c>
      <c r="E1497">
        <f t="shared" si="2069"/>
        <v>0.10053896057298228</v>
      </c>
      <c r="F1497">
        <f t="shared" si="2070"/>
        <v>0.48978762479967203</v>
      </c>
      <c r="G1497">
        <f t="shared" si="2064"/>
        <v>0.5</v>
      </c>
      <c r="H1497">
        <f t="shared" si="2071"/>
        <v>-0.10053896057298227</v>
      </c>
      <c r="I1497">
        <f t="shared" si="2072"/>
        <v>-0.48978762479967197</v>
      </c>
      <c r="J1497">
        <f t="shared" si="2065"/>
        <v>0.49999999999999989</v>
      </c>
      <c r="K1497">
        <f t="shared" si="2073"/>
        <v>0.10053896057298228</v>
      </c>
      <c r="L1497">
        <f t="shared" si="2074"/>
        <v>0.48978762479967203</v>
      </c>
      <c r="N1497">
        <v>78.400000000000006</v>
      </c>
      <c r="O1497">
        <f t="shared" si="2060"/>
        <v>78.851489205175383</v>
      </c>
      <c r="P1497">
        <f t="shared" si="2061"/>
        <v>11.14851079482462</v>
      </c>
      <c r="R1497">
        <f t="shared" si="2075"/>
        <v>6.2969856630376846</v>
      </c>
      <c r="T1497">
        <f t="shared" si="2066"/>
        <v>11.131089833476917</v>
      </c>
      <c r="V1497">
        <f t="shared" si="2076"/>
        <v>0</v>
      </c>
    </row>
    <row r="1498" spans="1:22" x14ac:dyDescent="0.2">
      <c r="A1498">
        <f t="shared" si="2062"/>
        <v>0.5</v>
      </c>
      <c r="B1498">
        <f t="shared" si="2067"/>
        <v>9.9683967208598581E-2</v>
      </c>
      <c r="C1498">
        <f t="shared" si="2068"/>
        <v>0.48996235231041474</v>
      </c>
      <c r="D1498">
        <f t="shared" si="2063"/>
        <v>-0.49999999999999989</v>
      </c>
      <c r="E1498">
        <f t="shared" si="2069"/>
        <v>9.9683967208598595E-2</v>
      </c>
      <c r="F1498">
        <f t="shared" si="2070"/>
        <v>0.48996235231041479</v>
      </c>
      <c r="G1498">
        <f t="shared" si="2064"/>
        <v>0.5</v>
      </c>
      <c r="H1498">
        <f t="shared" si="2071"/>
        <v>-9.9683967208598581E-2</v>
      </c>
      <c r="I1498">
        <f t="shared" si="2072"/>
        <v>-0.48996235231041474</v>
      </c>
      <c r="J1498">
        <f t="shared" si="2065"/>
        <v>0.49999999999999989</v>
      </c>
      <c r="K1498">
        <f t="shared" si="2073"/>
        <v>9.9683967208598595E-2</v>
      </c>
      <c r="L1498">
        <f t="shared" si="2074"/>
        <v>0.48996235231041479</v>
      </c>
      <c r="N1498">
        <v>78.5</v>
      </c>
      <c r="O1498">
        <f t="shared" si="2060"/>
        <v>78.883849393049729</v>
      </c>
      <c r="P1498">
        <f t="shared" si="2061"/>
        <v>11.116150606950269</v>
      </c>
      <c r="R1498">
        <f t="shared" si="2075"/>
        <v>6.3017890536490961</v>
      </c>
      <c r="T1498">
        <f t="shared" si="2066"/>
        <v>11.098729645602566</v>
      </c>
      <c r="V1498">
        <f t="shared" si="2076"/>
        <v>0</v>
      </c>
    </row>
    <row r="1499" spans="1:22" x14ac:dyDescent="0.2">
      <c r="A1499">
        <f t="shared" si="2062"/>
        <v>0.5</v>
      </c>
      <c r="B1499">
        <f t="shared" si="2067"/>
        <v>9.8828670189563123E-2</v>
      </c>
      <c r="C1499">
        <f t="shared" si="2068"/>
        <v>0.49013558731086088</v>
      </c>
      <c r="D1499">
        <f t="shared" si="2063"/>
        <v>-0.49999999999999989</v>
      </c>
      <c r="E1499">
        <f t="shared" si="2069"/>
        <v>9.8828670189563136E-2</v>
      </c>
      <c r="F1499">
        <f t="shared" si="2070"/>
        <v>0.49013558731086093</v>
      </c>
      <c r="G1499">
        <f t="shared" si="2064"/>
        <v>0.5</v>
      </c>
      <c r="H1499">
        <f t="shared" si="2071"/>
        <v>-9.8828670189563123E-2</v>
      </c>
      <c r="I1499">
        <f t="shared" si="2072"/>
        <v>-0.49013558731086088</v>
      </c>
      <c r="J1499">
        <f t="shared" si="2065"/>
        <v>0.49999999999999989</v>
      </c>
      <c r="K1499">
        <f t="shared" si="2073"/>
        <v>9.8828670189563136E-2</v>
      </c>
      <c r="L1499">
        <f t="shared" si="2074"/>
        <v>0.49013558731086093</v>
      </c>
      <c r="N1499">
        <v>78.599999999999994</v>
      </c>
      <c r="O1499">
        <f t="shared" si="2060"/>
        <v>78.916243809245813</v>
      </c>
      <c r="P1499">
        <f t="shared" si="2061"/>
        <v>11.083756190754189</v>
      </c>
      <c r="R1499">
        <f t="shared" si="2075"/>
        <v>6.3065767501092544</v>
      </c>
      <c r="T1499">
        <f t="shared" si="2066"/>
        <v>11.066335229406485</v>
      </c>
      <c r="V1499">
        <f t="shared" si="2076"/>
        <v>0</v>
      </c>
    </row>
    <row r="1500" spans="1:22" x14ac:dyDescent="0.2">
      <c r="A1500">
        <f t="shared" si="2062"/>
        <v>0.5</v>
      </c>
      <c r="B1500">
        <f t="shared" si="2067"/>
        <v>9.7973072121258831E-2</v>
      </c>
      <c r="C1500">
        <f t="shared" si="2068"/>
        <v>0.49030732927330639</v>
      </c>
      <c r="D1500">
        <f t="shared" si="2063"/>
        <v>-0.49999999999999989</v>
      </c>
      <c r="E1500">
        <f t="shared" si="2069"/>
        <v>9.7973072121258845E-2</v>
      </c>
      <c r="F1500">
        <f t="shared" si="2070"/>
        <v>0.49030732927330645</v>
      </c>
      <c r="G1500">
        <f t="shared" si="2064"/>
        <v>0.5</v>
      </c>
      <c r="H1500">
        <f t="shared" si="2071"/>
        <v>-9.7973072121258831E-2</v>
      </c>
      <c r="I1500">
        <f t="shared" si="2072"/>
        <v>-0.49030732927330639</v>
      </c>
      <c r="J1500">
        <f t="shared" si="2065"/>
        <v>0.49999999999999989</v>
      </c>
      <c r="K1500">
        <f t="shared" si="2073"/>
        <v>9.7973072121258845E-2</v>
      </c>
      <c r="L1500">
        <f t="shared" si="2074"/>
        <v>0.49030732927330645</v>
      </c>
      <c r="N1500">
        <v>78.7</v>
      </c>
      <c r="O1500">
        <f t="shared" si="2060"/>
        <v>78.948672374346884</v>
      </c>
      <c r="P1500">
        <f t="shared" si="2061"/>
        <v>11.051327625653112</v>
      </c>
      <c r="R1500">
        <f t="shared" si="2075"/>
        <v>6.3113487347106139</v>
      </c>
      <c r="T1500">
        <f t="shared" si="2066"/>
        <v>11.033906664305409</v>
      </c>
      <c r="V1500">
        <f t="shared" si="2076"/>
        <v>0</v>
      </c>
    </row>
    <row r="1501" spans="1:22" x14ac:dyDescent="0.2">
      <c r="A1501">
        <f t="shared" si="2062"/>
        <v>0.5</v>
      </c>
      <c r="B1501">
        <f t="shared" si="2067"/>
        <v>9.7117175609986034E-2</v>
      </c>
      <c r="C1501">
        <f t="shared" si="2068"/>
        <v>0.49047757767459571</v>
      </c>
      <c r="D1501">
        <f t="shared" si="2063"/>
        <v>-0.49999999999999989</v>
      </c>
      <c r="E1501">
        <f t="shared" si="2069"/>
        <v>9.7117175609986048E-2</v>
      </c>
      <c r="F1501">
        <f t="shared" si="2070"/>
        <v>0.49047757767459577</v>
      </c>
      <c r="G1501">
        <f t="shared" si="2064"/>
        <v>0.5</v>
      </c>
      <c r="H1501">
        <f t="shared" si="2071"/>
        <v>-9.7117175609986034E-2</v>
      </c>
      <c r="I1501">
        <f t="shared" si="2072"/>
        <v>-0.49047757767459571</v>
      </c>
      <c r="J1501">
        <f t="shared" si="2065"/>
        <v>0.49999999999999989</v>
      </c>
      <c r="K1501">
        <f t="shared" si="2073"/>
        <v>9.7117175609986048E-2</v>
      </c>
      <c r="L1501">
        <f t="shared" si="2074"/>
        <v>0.49047757767459577</v>
      </c>
      <c r="N1501">
        <v>78.8</v>
      </c>
      <c r="O1501">
        <f t="shared" si="2060"/>
        <v>78.981135008863276</v>
      </c>
      <c r="P1501">
        <f t="shared" si="2061"/>
        <v>11.018864991136734</v>
      </c>
      <c r="R1501">
        <f t="shared" si="2075"/>
        <v>6.3161049896784203</v>
      </c>
      <c r="T1501">
        <f t="shared" si="2066"/>
        <v>11.001444029789031</v>
      </c>
      <c r="V1501">
        <f t="shared" si="2076"/>
        <v>0</v>
      </c>
    </row>
    <row r="1502" spans="1:22" x14ac:dyDescent="0.2">
      <c r="A1502">
        <f t="shared" si="2062"/>
        <v>0.5</v>
      </c>
      <c r="B1502">
        <f t="shared" si="2067"/>
        <v>9.6260983262953709E-2</v>
      </c>
      <c r="C1502">
        <f t="shared" si="2068"/>
        <v>0.49064633199612245</v>
      </c>
      <c r="D1502">
        <f t="shared" si="2063"/>
        <v>-0.49999999999999989</v>
      </c>
      <c r="E1502">
        <f t="shared" si="2069"/>
        <v>9.6260983262953723E-2</v>
      </c>
      <c r="F1502">
        <f t="shared" si="2070"/>
        <v>0.49064633199612251</v>
      </c>
      <c r="G1502">
        <f t="shared" si="2064"/>
        <v>0.5</v>
      </c>
      <c r="H1502">
        <f t="shared" si="2071"/>
        <v>-9.6260983262953709E-2</v>
      </c>
      <c r="I1502">
        <f t="shared" si="2072"/>
        <v>-0.49064633199612245</v>
      </c>
      <c r="J1502">
        <f t="shared" si="2065"/>
        <v>0.49999999999999989</v>
      </c>
      <c r="K1502">
        <f t="shared" si="2073"/>
        <v>9.6260983262953723E-2</v>
      </c>
      <c r="L1502">
        <f t="shared" si="2074"/>
        <v>0.49064633199612251</v>
      </c>
      <c r="N1502">
        <v>78.900000000000006</v>
      </c>
      <c r="O1502">
        <f t="shared" si="2060"/>
        <v>79.013631633232279</v>
      </c>
      <c r="P1502">
        <f t="shared" si="2061"/>
        <v>10.986368366767717</v>
      </c>
      <c r="R1502">
        <f t="shared" si="2075"/>
        <v>6.3208454971703922</v>
      </c>
      <c r="T1502">
        <f t="shared" si="2066"/>
        <v>10.968947405420014</v>
      </c>
      <c r="V1502">
        <f t="shared" si="2076"/>
        <v>0</v>
      </c>
    </row>
    <row r="1503" spans="1:22" x14ac:dyDescent="0.2">
      <c r="A1503">
        <f t="shared" si="2062"/>
        <v>0.5</v>
      </c>
      <c r="B1503">
        <f t="shared" si="2067"/>
        <v>9.5404497688272444E-2</v>
      </c>
      <c r="C1503">
        <f t="shared" si="2068"/>
        <v>0.49081359172383188</v>
      </c>
      <c r="D1503">
        <f t="shared" si="2063"/>
        <v>-0.49999999999999989</v>
      </c>
      <c r="E1503">
        <f t="shared" si="2069"/>
        <v>9.5404497688272458E-2</v>
      </c>
      <c r="F1503">
        <f t="shared" si="2070"/>
        <v>0.49081359172383199</v>
      </c>
      <c r="G1503">
        <f t="shared" si="2064"/>
        <v>0.5</v>
      </c>
      <c r="H1503">
        <f t="shared" si="2071"/>
        <v>-9.5404497688272444E-2</v>
      </c>
      <c r="I1503">
        <f t="shared" si="2072"/>
        <v>-0.49081359172383188</v>
      </c>
      <c r="J1503">
        <f t="shared" si="2065"/>
        <v>0.49999999999999989</v>
      </c>
      <c r="K1503">
        <f t="shared" si="2073"/>
        <v>9.5404497688272458E-2</v>
      </c>
      <c r="L1503">
        <f t="shared" si="2074"/>
        <v>0.49081359172383199</v>
      </c>
      <c r="N1503">
        <v>79</v>
      </c>
      <c r="O1503">
        <f t="shared" si="2060"/>
        <v>79.046162167818153</v>
      </c>
      <c r="P1503">
        <f t="shared" si="2061"/>
        <v>10.953837832181833</v>
      </c>
      <c r="R1503">
        <f t="shared" si="2075"/>
        <v>6.3255702392761908</v>
      </c>
      <c r="T1503">
        <f t="shared" si="2066"/>
        <v>10.93641687083413</v>
      </c>
      <c r="V1503">
        <f t="shared" si="2076"/>
        <v>0</v>
      </c>
    </row>
    <row r="1504" spans="1:22" x14ac:dyDescent="0.2">
      <c r="A1504">
        <f t="shared" si="2062"/>
        <v>0.5</v>
      </c>
      <c r="B1504">
        <f t="shared" si="2067"/>
        <v>9.4547721494945738E-2</v>
      </c>
      <c r="C1504">
        <f t="shared" si="2068"/>
        <v>0.49097935634822171</v>
      </c>
      <c r="D1504">
        <f t="shared" si="2063"/>
        <v>-0.49999999999999989</v>
      </c>
      <c r="E1504">
        <f t="shared" si="2069"/>
        <v>9.4547721494945752E-2</v>
      </c>
      <c r="F1504">
        <f t="shared" si="2070"/>
        <v>0.49097935634822176</v>
      </c>
      <c r="G1504">
        <f t="shared" si="2064"/>
        <v>0.5</v>
      </c>
      <c r="H1504">
        <f t="shared" si="2071"/>
        <v>-9.4547721494945738E-2</v>
      </c>
      <c r="I1504">
        <f t="shared" si="2072"/>
        <v>-0.49097935634822171</v>
      </c>
      <c r="J1504">
        <f t="shared" si="2065"/>
        <v>0.49999999999999989</v>
      </c>
      <c r="K1504">
        <f t="shared" si="2073"/>
        <v>9.4547721494945752E-2</v>
      </c>
      <c r="L1504">
        <f t="shared" si="2074"/>
        <v>0.49097935634822176</v>
      </c>
      <c r="N1504">
        <v>79.099999999999994</v>
      </c>
      <c r="O1504">
        <f t="shared" si="2060"/>
        <v>79.078726532911986</v>
      </c>
      <c r="P1504">
        <f t="shared" si="2061"/>
        <v>10.921273467088019</v>
      </c>
      <c r="R1504">
        <f t="shared" si="2075"/>
        <v>6.3302791980169548</v>
      </c>
      <c r="T1504">
        <f t="shared" si="2066"/>
        <v>10.903852505740316</v>
      </c>
      <c r="V1504">
        <f t="shared" si="2076"/>
        <v>0</v>
      </c>
    </row>
    <row r="1505" spans="1:22" x14ac:dyDescent="0.2">
      <c r="A1505">
        <f t="shared" si="2062"/>
        <v>0.5</v>
      </c>
      <c r="B1505">
        <f t="shared" si="2067"/>
        <v>9.3690657292862231E-2</v>
      </c>
      <c r="C1505">
        <f t="shared" si="2068"/>
        <v>0.49114362536434425</v>
      </c>
      <c r="D1505">
        <f t="shared" si="2063"/>
        <v>-0.49999999999999989</v>
      </c>
      <c r="E1505">
        <f t="shared" si="2069"/>
        <v>9.3690657292862245E-2</v>
      </c>
      <c r="F1505">
        <f t="shared" si="2070"/>
        <v>0.49114362536434431</v>
      </c>
      <c r="G1505">
        <f t="shared" si="2064"/>
        <v>0.5</v>
      </c>
      <c r="H1505">
        <f t="shared" si="2071"/>
        <v>-9.3690657292862231E-2</v>
      </c>
      <c r="I1505">
        <f t="shared" si="2072"/>
        <v>-0.49114362536434425</v>
      </c>
      <c r="J1505">
        <f t="shared" si="2065"/>
        <v>0.49999999999999989</v>
      </c>
      <c r="K1505">
        <f t="shared" si="2073"/>
        <v>9.3690657292862245E-2</v>
      </c>
      <c r="L1505">
        <f t="shared" si="2074"/>
        <v>0.49114362536434431</v>
      </c>
      <c r="N1505">
        <v>79.2</v>
      </c>
      <c r="O1505">
        <f t="shared" si="2060"/>
        <v>79.11132464873161</v>
      </c>
      <c r="P1505">
        <f t="shared" si="2061"/>
        <v>10.888675351268397</v>
      </c>
      <c r="R1505">
        <f t="shared" si="2075"/>
        <v>6.3349723553446191</v>
      </c>
      <c r="T1505">
        <f t="shared" si="2066"/>
        <v>10.871254389920693</v>
      </c>
      <c r="V1505">
        <f t="shared" si="2076"/>
        <v>0</v>
      </c>
    </row>
    <row r="1506" spans="1:22" x14ac:dyDescent="0.2">
      <c r="A1506">
        <f t="shared" si="2062"/>
        <v>0.5</v>
      </c>
      <c r="B1506">
        <f t="shared" si="2067"/>
        <v>9.2833307692788566E-2</v>
      </c>
      <c r="C1506">
        <f t="shared" si="2068"/>
        <v>0.49130639827180755</v>
      </c>
      <c r="D1506">
        <f t="shared" si="2063"/>
        <v>-0.49999999999999989</v>
      </c>
      <c r="E1506">
        <f t="shared" si="2069"/>
        <v>9.283330769278858E-2</v>
      </c>
      <c r="F1506">
        <f t="shared" si="2070"/>
        <v>0.49130639827180761</v>
      </c>
      <c r="G1506">
        <f t="shared" si="2064"/>
        <v>0.5</v>
      </c>
      <c r="H1506">
        <f t="shared" si="2071"/>
        <v>-9.2833307692788566E-2</v>
      </c>
      <c r="I1506">
        <f t="shared" si="2072"/>
        <v>-0.49130639827180755</v>
      </c>
      <c r="J1506">
        <f t="shared" si="2065"/>
        <v>0.49999999999999989</v>
      </c>
      <c r="K1506">
        <f t="shared" si="2073"/>
        <v>9.283330769278858E-2</v>
      </c>
      <c r="L1506">
        <f t="shared" si="2074"/>
        <v>0.49130639827180761</v>
      </c>
      <c r="N1506">
        <v>79.3</v>
      </c>
      <c r="O1506">
        <f t="shared" si="2060"/>
        <v>79.143956435421487</v>
      </c>
      <c r="P1506">
        <f t="shared" si="2061"/>
        <v>10.856043564578506</v>
      </c>
      <c r="R1506">
        <f t="shared" si="2075"/>
        <v>6.3396496931418485</v>
      </c>
      <c r="T1506">
        <f t="shared" si="2066"/>
        <v>10.838622603230803</v>
      </c>
      <c r="V1506">
        <f t="shared" si="2076"/>
        <v>0</v>
      </c>
    </row>
    <row r="1507" spans="1:22" x14ac:dyDescent="0.2">
      <c r="A1507">
        <f t="shared" si="2062"/>
        <v>0.5</v>
      </c>
      <c r="B1507">
        <f t="shared" si="2067"/>
        <v>9.197567530636E-2</v>
      </c>
      <c r="C1507">
        <f t="shared" si="2068"/>
        <v>0.49146767457477702</v>
      </c>
      <c r="D1507">
        <f t="shared" si="2063"/>
        <v>-0.49999999999999989</v>
      </c>
      <c r="E1507">
        <f t="shared" si="2069"/>
        <v>9.1975675306360014E-2</v>
      </c>
      <c r="F1507">
        <f t="shared" si="2070"/>
        <v>0.49146767457477708</v>
      </c>
      <c r="G1507">
        <f t="shared" si="2064"/>
        <v>0.5</v>
      </c>
      <c r="H1507">
        <f t="shared" si="2071"/>
        <v>-9.197567530636E-2</v>
      </c>
      <c r="I1507">
        <f t="shared" si="2072"/>
        <v>-0.49146767457477702</v>
      </c>
      <c r="J1507">
        <f t="shared" si="2065"/>
        <v>0.49999999999999989</v>
      </c>
      <c r="K1507">
        <f t="shared" si="2073"/>
        <v>9.1975675306360014E-2</v>
      </c>
      <c r="L1507">
        <f t="shared" si="2074"/>
        <v>0.49146767457477708</v>
      </c>
      <c r="N1507">
        <v>79.400000000000006</v>
      </c>
      <c r="O1507">
        <f t="shared" si="2060"/>
        <v>79.176621813052734</v>
      </c>
      <c r="P1507">
        <f t="shared" si="2061"/>
        <v>10.823378186947272</v>
      </c>
      <c r="R1507">
        <f t="shared" si="2075"/>
        <v>6.3443111932211496</v>
      </c>
      <c r="T1507">
        <f t="shared" si="2066"/>
        <v>10.805957225599569</v>
      </c>
      <c r="V1507">
        <f t="shared" si="2076"/>
        <v>0</v>
      </c>
    </row>
    <row r="1508" spans="1:22" x14ac:dyDescent="0.2">
      <c r="A1508">
        <f t="shared" si="2062"/>
        <v>0.5</v>
      </c>
      <c r="B1508">
        <f t="shared" si="2067"/>
        <v>9.1117762746073708E-2</v>
      </c>
      <c r="C1508">
        <f t="shared" si="2068"/>
        <v>0.4916274537819772</v>
      </c>
      <c r="D1508">
        <f t="shared" si="2063"/>
        <v>-0.49999999999999989</v>
      </c>
      <c r="E1508">
        <f t="shared" si="2069"/>
        <v>9.1117762746073735E-2</v>
      </c>
      <c r="F1508">
        <f t="shared" si="2070"/>
        <v>0.49162745378197725</v>
      </c>
      <c r="G1508">
        <f t="shared" si="2064"/>
        <v>0.5</v>
      </c>
      <c r="H1508">
        <f t="shared" si="2071"/>
        <v>-9.1117762746073708E-2</v>
      </c>
      <c r="I1508">
        <f t="shared" si="2072"/>
        <v>-0.4916274537819772</v>
      </c>
      <c r="J1508">
        <f t="shared" si="2065"/>
        <v>0.49999999999999989</v>
      </c>
      <c r="K1508">
        <f t="shared" si="2073"/>
        <v>9.1117762746073735E-2</v>
      </c>
      <c r="L1508">
        <f t="shared" si="2074"/>
        <v>0.49162745378197725</v>
      </c>
      <c r="N1508">
        <v>79.5</v>
      </c>
      <c r="O1508">
        <f t="shared" si="2060"/>
        <v>79.209320701622843</v>
      </c>
      <c r="P1508">
        <f t="shared" si="2061"/>
        <v>10.790679298377144</v>
      </c>
      <c r="R1508">
        <f t="shared" si="2075"/>
        <v>6.3489568373247458</v>
      </c>
      <c r="T1508">
        <f t="shared" si="2066"/>
        <v>10.773258337029441</v>
      </c>
      <c r="V1508">
        <f t="shared" si="2076"/>
        <v>0</v>
      </c>
    </row>
    <row r="1509" spans="1:22" x14ac:dyDescent="0.2">
      <c r="A1509">
        <f t="shared" si="2062"/>
        <v>0.5</v>
      </c>
      <c r="B1509">
        <f t="shared" si="2067"/>
        <v>9.0259572625280005E-2</v>
      </c>
      <c r="C1509">
        <f t="shared" si="2068"/>
        <v>0.49178573540669285</v>
      </c>
      <c r="D1509">
        <f t="shared" si="2063"/>
        <v>-0.49999999999999989</v>
      </c>
      <c r="E1509">
        <f t="shared" si="2069"/>
        <v>9.0259572625280018E-2</v>
      </c>
      <c r="F1509">
        <f t="shared" si="2070"/>
        <v>0.49178573540669296</v>
      </c>
      <c r="G1509">
        <f t="shared" si="2064"/>
        <v>0.5</v>
      </c>
      <c r="H1509">
        <f t="shared" si="2071"/>
        <v>-9.0259572625280005E-2</v>
      </c>
      <c r="I1509">
        <f t="shared" si="2072"/>
        <v>-0.49178573540669285</v>
      </c>
      <c r="J1509">
        <f t="shared" si="2065"/>
        <v>0.49999999999999989</v>
      </c>
      <c r="K1509">
        <f t="shared" si="2073"/>
        <v>9.0259572625280018E-2</v>
      </c>
      <c r="L1509">
        <f t="shared" si="2074"/>
        <v>0.49178573540669296</v>
      </c>
      <c r="N1509">
        <v>79.599999999999994</v>
      </c>
      <c r="O1509">
        <f t="shared" si="2060"/>
        <v>79.242053021055753</v>
      </c>
      <c r="P1509">
        <f t="shared" si="2061"/>
        <v>10.757946978944249</v>
      </c>
      <c r="R1509">
        <f t="shared" si="2075"/>
        <v>6.3535866071238818</v>
      </c>
      <c r="T1509">
        <f t="shared" si="2066"/>
        <v>10.740526017596546</v>
      </c>
      <c r="V1509">
        <f t="shared" si="2076"/>
        <v>0</v>
      </c>
    </row>
    <row r="1510" spans="1:22" x14ac:dyDescent="0.2">
      <c r="A1510">
        <f t="shared" si="2062"/>
        <v>0.5</v>
      </c>
      <c r="B1510">
        <f t="shared" si="2067"/>
        <v>8.9401107558174778E-2</v>
      </c>
      <c r="C1510">
        <f t="shared" si="2068"/>
        <v>0.49194251896677071</v>
      </c>
      <c r="D1510">
        <f t="shared" si="2063"/>
        <v>-0.49999999999999989</v>
      </c>
      <c r="E1510">
        <f t="shared" si="2069"/>
        <v>8.9401107558174792E-2</v>
      </c>
      <c r="F1510">
        <f t="shared" si="2070"/>
        <v>0.49194251896677083</v>
      </c>
      <c r="G1510">
        <f t="shared" si="2064"/>
        <v>0.5</v>
      </c>
      <c r="H1510">
        <f t="shared" si="2071"/>
        <v>-8.9401107558174778E-2</v>
      </c>
      <c r="I1510">
        <f t="shared" si="2072"/>
        <v>-0.49194251896677071</v>
      </c>
      <c r="J1510">
        <f t="shared" si="2065"/>
        <v>0.49999999999999989</v>
      </c>
      <c r="K1510">
        <f t="shared" si="2073"/>
        <v>8.9401107558174792E-2</v>
      </c>
      <c r="L1510">
        <f t="shared" si="2074"/>
        <v>0.49194251896677083</v>
      </c>
      <c r="N1510">
        <v>79.7</v>
      </c>
      <c r="O1510">
        <f t="shared" si="2060"/>
        <v>79.274818691201602</v>
      </c>
      <c r="P1510">
        <f t="shared" si="2061"/>
        <v>10.725181308798392</v>
      </c>
      <c r="R1510">
        <f t="shared" si="2075"/>
        <v>6.358200484218548</v>
      </c>
      <c r="T1510">
        <f t="shared" si="2066"/>
        <v>10.707760347450689</v>
      </c>
      <c r="V1510">
        <f t="shared" si="2076"/>
        <v>0</v>
      </c>
    </row>
    <row r="1511" spans="1:22" x14ac:dyDescent="0.2">
      <c r="A1511">
        <f t="shared" si="2062"/>
        <v>0.5</v>
      </c>
      <c r="B1511">
        <f t="shared" si="2067"/>
        <v>8.8542370159791675E-2</v>
      </c>
      <c r="C1511">
        <f t="shared" si="2068"/>
        <v>0.49209780398462083</v>
      </c>
      <c r="D1511">
        <f t="shared" si="2063"/>
        <v>-0.49999999999999989</v>
      </c>
      <c r="E1511">
        <f t="shared" si="2069"/>
        <v>8.8542370159791689E-2</v>
      </c>
      <c r="F1511">
        <f t="shared" si="2070"/>
        <v>0.49209780398462094</v>
      </c>
      <c r="G1511">
        <f t="shared" si="2064"/>
        <v>0.5</v>
      </c>
      <c r="H1511">
        <f t="shared" si="2071"/>
        <v>-8.8542370159791675E-2</v>
      </c>
      <c r="I1511">
        <f t="shared" si="2072"/>
        <v>-0.49209780398462083</v>
      </c>
      <c r="J1511">
        <f t="shared" si="2065"/>
        <v>0.49999999999999989</v>
      </c>
      <c r="K1511">
        <f t="shared" si="2073"/>
        <v>8.8542370159791689E-2</v>
      </c>
      <c r="L1511">
        <f t="shared" si="2074"/>
        <v>0.49209780398462094</v>
      </c>
      <c r="N1511">
        <v>79.8</v>
      </c>
      <c r="O1511">
        <f t="shared" si="2060"/>
        <v>79.307617631836706</v>
      </c>
      <c r="P1511">
        <f t="shared" si="2061"/>
        <v>10.692382368163276</v>
      </c>
      <c r="R1511">
        <f t="shared" si="2075"/>
        <v>6.3627984501368378</v>
      </c>
      <c r="T1511">
        <f t="shared" si="2066"/>
        <v>10.674961406815573</v>
      </c>
      <c r="V1511">
        <f t="shared" si="2076"/>
        <v>0</v>
      </c>
    </row>
    <row r="1512" spans="1:22" x14ac:dyDescent="0.2">
      <c r="A1512">
        <f t="shared" si="2062"/>
        <v>0.5</v>
      </c>
      <c r="B1512">
        <f t="shared" si="2067"/>
        <v>8.7683363045993529E-2</v>
      </c>
      <c r="C1512">
        <f t="shared" si="2068"/>
        <v>0.49225158998721824</v>
      </c>
      <c r="D1512">
        <f t="shared" si="2063"/>
        <v>-0.49999999999999989</v>
      </c>
      <c r="E1512">
        <f t="shared" si="2069"/>
        <v>8.7683363045993543E-2</v>
      </c>
      <c r="F1512">
        <f t="shared" si="2070"/>
        <v>0.49225158998721835</v>
      </c>
      <c r="G1512">
        <f t="shared" si="2064"/>
        <v>0.5</v>
      </c>
      <c r="H1512">
        <f t="shared" si="2071"/>
        <v>-8.7683363045993529E-2</v>
      </c>
      <c r="I1512">
        <f t="shared" si="2072"/>
        <v>-0.49225158998721824</v>
      </c>
      <c r="J1512">
        <f t="shared" si="2065"/>
        <v>0.49999999999999989</v>
      </c>
      <c r="K1512">
        <f t="shared" si="2073"/>
        <v>8.7683363045993543E-2</v>
      </c>
      <c r="L1512">
        <f t="shared" si="2074"/>
        <v>0.49225158998721835</v>
      </c>
      <c r="N1512">
        <v>79.900000000000006</v>
      </c>
      <c r="O1512">
        <f t="shared" si="2060"/>
        <v>79.340449762663454</v>
      </c>
      <c r="P1512">
        <f t="shared" si="2061"/>
        <v>10.659550237336534</v>
      </c>
      <c r="R1512">
        <f t="shared" si="2075"/>
        <v>6.3673804863346799</v>
      </c>
      <c r="T1512">
        <f t="shared" si="2066"/>
        <v>10.642129275988831</v>
      </c>
      <c r="V1512">
        <f t="shared" si="2076"/>
        <v>0</v>
      </c>
    </row>
    <row r="1513" spans="1:22" x14ac:dyDescent="0.2">
      <c r="A1513">
        <f t="shared" si="2062"/>
        <v>0.5</v>
      </c>
      <c r="B1513">
        <f t="shared" si="2067"/>
        <v>8.6824088833465193E-2</v>
      </c>
      <c r="C1513">
        <f t="shared" si="2068"/>
        <v>0.49240387650610395</v>
      </c>
      <c r="D1513">
        <f t="shared" si="2063"/>
        <v>-0.49999999999999989</v>
      </c>
      <c r="E1513">
        <f t="shared" si="2069"/>
        <v>8.6824088833465207E-2</v>
      </c>
      <c r="F1513">
        <f t="shared" si="2070"/>
        <v>0.49240387650610401</v>
      </c>
      <c r="G1513">
        <f t="shared" si="2064"/>
        <v>0.5</v>
      </c>
      <c r="H1513">
        <f t="shared" si="2071"/>
        <v>-8.6824088833465193E-2</v>
      </c>
      <c r="I1513">
        <f t="shared" si="2072"/>
        <v>-0.49240387650610395</v>
      </c>
      <c r="J1513">
        <f t="shared" si="2065"/>
        <v>0.49999999999999989</v>
      </c>
      <c r="K1513">
        <f t="shared" si="2073"/>
        <v>8.6824088833465207E-2</v>
      </c>
      <c r="L1513">
        <f t="shared" si="2074"/>
        <v>0.49240387650610401</v>
      </c>
      <c r="N1513">
        <v>80</v>
      </c>
      <c r="O1513">
        <f t="shared" si="2060"/>
        <v>79.37331500331014</v>
      </c>
      <c r="P1513">
        <f t="shared" si="2061"/>
        <v>10.62668499668986</v>
      </c>
      <c r="R1513">
        <f t="shared" si="2075"/>
        <v>6.3719465741953485</v>
      </c>
      <c r="T1513">
        <f t="shared" si="2066"/>
        <v>10.609264035342157</v>
      </c>
      <c r="V1513">
        <f t="shared" si="2076"/>
        <v>0</v>
      </c>
    </row>
    <row r="1514" spans="1:22" x14ac:dyDescent="0.2">
      <c r="A1514">
        <f t="shared" si="2062"/>
        <v>0.5</v>
      </c>
      <c r="B1514">
        <f t="shared" si="2067"/>
        <v>8.5964550139704846E-2</v>
      </c>
      <c r="C1514">
        <f t="shared" si="2068"/>
        <v>0.49255466307738688</v>
      </c>
      <c r="D1514">
        <f t="shared" si="2063"/>
        <v>-0.49999999999999989</v>
      </c>
      <c r="E1514">
        <f t="shared" si="2069"/>
        <v>8.5964550139704859E-2</v>
      </c>
      <c r="F1514">
        <f t="shared" si="2070"/>
        <v>0.49255466307738693</v>
      </c>
      <c r="G1514">
        <f t="shared" si="2064"/>
        <v>0.5</v>
      </c>
      <c r="H1514">
        <f t="shared" si="2071"/>
        <v>-8.5964550139704846E-2</v>
      </c>
      <c r="I1514">
        <f t="shared" si="2072"/>
        <v>-0.49255466307738688</v>
      </c>
      <c r="J1514">
        <f t="shared" si="2065"/>
        <v>0.49999999999999989</v>
      </c>
      <c r="K1514">
        <f t="shared" si="2073"/>
        <v>8.5964550139704859E-2</v>
      </c>
      <c r="L1514">
        <f t="shared" si="2074"/>
        <v>0.49255466307738693</v>
      </c>
      <c r="N1514">
        <v>80.099999999999994</v>
      </c>
      <c r="O1514">
        <f t="shared" si="2060"/>
        <v>79.40621327333082</v>
      </c>
      <c r="P1514">
        <f t="shared" si="2061"/>
        <v>10.593786726669171</v>
      </c>
      <c r="R1514">
        <f t="shared" si="2075"/>
        <v>6.3764966950289095</v>
      </c>
      <c r="T1514">
        <f t="shared" si="2066"/>
        <v>10.576365765321468</v>
      </c>
      <c r="V1514">
        <f t="shared" si="2076"/>
        <v>0</v>
      </c>
    </row>
    <row r="1515" spans="1:22" x14ac:dyDescent="0.2">
      <c r="A1515">
        <f t="shared" si="2062"/>
        <v>0.5</v>
      </c>
      <c r="B1515">
        <f t="shared" si="2067"/>
        <v>8.5104749583016295E-2</v>
      </c>
      <c r="C1515">
        <f t="shared" si="2068"/>
        <v>0.49270394924174499</v>
      </c>
      <c r="D1515">
        <f t="shared" si="2063"/>
        <v>-0.49999999999999989</v>
      </c>
      <c r="E1515">
        <f t="shared" si="2069"/>
        <v>8.5104749583016309E-2</v>
      </c>
      <c r="F1515">
        <f t="shared" si="2070"/>
        <v>0.49270394924174504</v>
      </c>
      <c r="G1515">
        <f t="shared" si="2064"/>
        <v>0.5</v>
      </c>
      <c r="H1515">
        <f t="shared" si="2071"/>
        <v>-8.5104749583016295E-2</v>
      </c>
      <c r="I1515">
        <f t="shared" si="2072"/>
        <v>-0.49270394924174499</v>
      </c>
      <c r="J1515">
        <f t="shared" si="2065"/>
        <v>0.49999999999999989</v>
      </c>
      <c r="K1515">
        <f t="shared" si="2073"/>
        <v>8.5104749583016309E-2</v>
      </c>
      <c r="L1515">
        <f t="shared" si="2074"/>
        <v>0.49270394924174504</v>
      </c>
      <c r="N1515">
        <v>80.2</v>
      </c>
      <c r="O1515">
        <f t="shared" si="2060"/>
        <v>79.43914449220533</v>
      </c>
      <c r="P1515">
        <f t="shared" si="2061"/>
        <v>10.560855507794665</v>
      </c>
      <c r="R1515">
        <f t="shared" si="2075"/>
        <v>6.381030830072012</v>
      </c>
      <c r="T1515">
        <f t="shared" si="2066"/>
        <v>10.543434546446962</v>
      </c>
      <c r="V1515">
        <f t="shared" si="2076"/>
        <v>0</v>
      </c>
    </row>
    <row r="1516" spans="1:22" x14ac:dyDescent="0.2">
      <c r="A1516">
        <f t="shared" si="2062"/>
        <v>0.5</v>
      </c>
      <c r="B1516">
        <f t="shared" si="2067"/>
        <v>8.4244689782501367E-2</v>
      </c>
      <c r="C1516">
        <f t="shared" si="2068"/>
        <v>0.49285173454442666</v>
      </c>
      <c r="D1516">
        <f t="shared" si="2063"/>
        <v>-0.49999999999999989</v>
      </c>
      <c r="E1516">
        <f t="shared" si="2069"/>
        <v>8.4244689782501381E-2</v>
      </c>
      <c r="F1516">
        <f t="shared" si="2070"/>
        <v>0.49285173454442677</v>
      </c>
      <c r="G1516">
        <f t="shared" si="2064"/>
        <v>0.5</v>
      </c>
      <c r="H1516">
        <f t="shared" si="2071"/>
        <v>-8.4244689782501367E-2</v>
      </c>
      <c r="I1516">
        <f t="shared" si="2072"/>
        <v>-0.49285173454442666</v>
      </c>
      <c r="J1516">
        <f t="shared" si="2065"/>
        <v>0.49999999999999989</v>
      </c>
      <c r="K1516">
        <f t="shared" si="2073"/>
        <v>8.4244689782501381E-2</v>
      </c>
      <c r="L1516">
        <f t="shared" si="2074"/>
        <v>0.49285173454442677</v>
      </c>
      <c r="N1516">
        <v>80.3</v>
      </c>
      <c r="O1516">
        <f t="shared" si="2060"/>
        <v>79.472108579338979</v>
      </c>
      <c r="P1516">
        <f t="shared" si="2061"/>
        <v>10.527891420661016</v>
      </c>
      <c r="R1516">
        <f t="shared" si="2075"/>
        <v>6.3855489604872435</v>
      </c>
      <c r="T1516">
        <f t="shared" si="2066"/>
        <v>10.510470459313312</v>
      </c>
      <c r="V1516">
        <f t="shared" si="2076"/>
        <v>0</v>
      </c>
    </row>
    <row r="1517" spans="1:22" x14ac:dyDescent="0.2">
      <c r="A1517">
        <f t="shared" si="2062"/>
        <v>0.5</v>
      </c>
      <c r="B1517">
        <f t="shared" si="2067"/>
        <v>8.3384373358051045E-2</v>
      </c>
      <c r="C1517">
        <f t="shared" si="2068"/>
        <v>0.49299801853525244</v>
      </c>
      <c r="D1517">
        <f t="shared" si="2063"/>
        <v>-0.49999999999999989</v>
      </c>
      <c r="E1517">
        <f t="shared" si="2069"/>
        <v>8.3384373358051059E-2</v>
      </c>
      <c r="F1517">
        <f t="shared" si="2070"/>
        <v>0.49299801853525249</v>
      </c>
      <c r="G1517">
        <f t="shared" si="2064"/>
        <v>0.5</v>
      </c>
      <c r="H1517">
        <f t="shared" si="2071"/>
        <v>-8.3384373358051045E-2</v>
      </c>
      <c r="I1517">
        <f t="shared" si="2072"/>
        <v>-0.49299801853525244</v>
      </c>
      <c r="J1517">
        <f t="shared" si="2065"/>
        <v>0.49999999999999989</v>
      </c>
      <c r="K1517">
        <f t="shared" si="2073"/>
        <v>8.3384373358051059E-2</v>
      </c>
      <c r="L1517">
        <f t="shared" si="2074"/>
        <v>0.49299801853525249</v>
      </c>
      <c r="N1517">
        <v>80.400000000000006</v>
      </c>
      <c r="O1517">
        <f t="shared" si="2060"/>
        <v>79.505105454062559</v>
      </c>
      <c r="P1517">
        <f t="shared" si="2061"/>
        <v>10.494894545937436</v>
      </c>
      <c r="R1517">
        <f t="shared" si="2075"/>
        <v>6.390051067362819</v>
      </c>
      <c r="T1517">
        <f t="shared" si="2066"/>
        <v>10.477473584589733</v>
      </c>
      <c r="V1517">
        <f t="shared" si="2076"/>
        <v>0</v>
      </c>
    </row>
    <row r="1518" spans="1:22" x14ac:dyDescent="0.2">
      <c r="A1518">
        <f t="shared" si="2062"/>
        <v>0.5</v>
      </c>
      <c r="B1518">
        <f t="shared" si="2067"/>
        <v>8.2523802930338785E-2</v>
      </c>
      <c r="C1518">
        <f t="shared" si="2068"/>
        <v>0.49314280076861561</v>
      </c>
      <c r="D1518">
        <f t="shared" si="2063"/>
        <v>-0.49999999999999989</v>
      </c>
      <c r="E1518">
        <f t="shared" si="2069"/>
        <v>8.2523802930338799E-2</v>
      </c>
      <c r="F1518">
        <f t="shared" si="2070"/>
        <v>0.49314280076861572</v>
      </c>
      <c r="G1518">
        <f t="shared" si="2064"/>
        <v>0.5</v>
      </c>
      <c r="H1518">
        <f t="shared" si="2071"/>
        <v>-8.2523802930338785E-2</v>
      </c>
      <c r="I1518">
        <f t="shared" si="2072"/>
        <v>-0.49314280076861561</v>
      </c>
      <c r="J1518">
        <f t="shared" si="2065"/>
        <v>0.49999999999999989</v>
      </c>
      <c r="K1518">
        <f t="shared" si="2073"/>
        <v>8.2523802930338799E-2</v>
      </c>
      <c r="L1518">
        <f t="shared" si="2074"/>
        <v>0.49314280076861572</v>
      </c>
      <c r="N1518">
        <v>80.5</v>
      </c>
      <c r="O1518">
        <f t="shared" si="2060"/>
        <v>79.538135035632152</v>
      </c>
      <c r="P1518">
        <f t="shared" si="2061"/>
        <v>10.461864964367852</v>
      </c>
      <c r="R1518">
        <f t="shared" si="2075"/>
        <v>6.3945371317122186</v>
      </c>
      <c r="T1518">
        <f t="shared" si="2066"/>
        <v>10.444444003020148</v>
      </c>
      <c r="V1518">
        <f t="shared" si="2076"/>
        <v>0</v>
      </c>
    </row>
    <row r="1519" spans="1:22" x14ac:dyDescent="0.2">
      <c r="A1519">
        <f t="shared" si="2062"/>
        <v>0.5</v>
      </c>
      <c r="B1519">
        <f t="shared" si="2067"/>
        <v>8.1662981120811148E-2</v>
      </c>
      <c r="C1519">
        <f t="shared" si="2068"/>
        <v>0.49328608080348457</v>
      </c>
      <c r="D1519">
        <f t="shared" si="2063"/>
        <v>-0.49999999999999989</v>
      </c>
      <c r="E1519">
        <f t="shared" si="2069"/>
        <v>8.1662981120811162E-2</v>
      </c>
      <c r="F1519">
        <f t="shared" si="2070"/>
        <v>0.49328608080348463</v>
      </c>
      <c r="G1519">
        <f t="shared" si="2064"/>
        <v>0.5</v>
      </c>
      <c r="H1519">
        <f t="shared" si="2071"/>
        <v>-8.1662981120811148E-2</v>
      </c>
      <c r="I1519">
        <f t="shared" si="2072"/>
        <v>-0.49328608080348457</v>
      </c>
      <c r="J1519">
        <f t="shared" si="2065"/>
        <v>0.49999999999999989</v>
      </c>
      <c r="K1519">
        <f t="shared" si="2073"/>
        <v>8.1662981120811162E-2</v>
      </c>
      <c r="L1519">
        <f t="shared" si="2074"/>
        <v>0.49328608080348463</v>
      </c>
      <c r="N1519">
        <v>80.599999999999994</v>
      </c>
      <c r="O1519">
        <f t="shared" si="2060"/>
        <v>79.571197243228966</v>
      </c>
      <c r="P1519">
        <f t="shared" si="2061"/>
        <v>10.428802756771038</v>
      </c>
      <c r="R1519">
        <f t="shared" si="2075"/>
        <v>6.3990071344735355</v>
      </c>
      <c r="T1519">
        <f t="shared" si="2066"/>
        <v>10.411381795423335</v>
      </c>
      <c r="V1519">
        <f t="shared" si="2076"/>
        <v>0</v>
      </c>
    </row>
    <row r="1520" spans="1:22" x14ac:dyDescent="0.2">
      <c r="A1520">
        <f t="shared" si="2062"/>
        <v>0.5</v>
      </c>
      <c r="B1520">
        <f t="shared" si="2067"/>
        <v>8.0801910551680525E-2</v>
      </c>
      <c r="C1520">
        <f t="shared" si="2068"/>
        <v>0.49342785820340357</v>
      </c>
      <c r="D1520">
        <f t="shared" si="2063"/>
        <v>-0.49999999999999989</v>
      </c>
      <c r="E1520">
        <f t="shared" si="2069"/>
        <v>8.0801910551680539E-2</v>
      </c>
      <c r="F1520">
        <f t="shared" si="2070"/>
        <v>0.49342785820340362</v>
      </c>
      <c r="G1520">
        <f t="shared" si="2064"/>
        <v>0.5</v>
      </c>
      <c r="H1520">
        <f t="shared" si="2071"/>
        <v>-8.0801910551680525E-2</v>
      </c>
      <c r="I1520">
        <f t="shared" si="2072"/>
        <v>-0.49342785820340357</v>
      </c>
      <c r="J1520">
        <f t="shared" si="2065"/>
        <v>0.49999999999999989</v>
      </c>
      <c r="K1520">
        <f t="shared" si="2073"/>
        <v>8.0801910551680539E-2</v>
      </c>
      <c r="L1520">
        <f t="shared" si="2074"/>
        <v>0.49342785820340362</v>
      </c>
      <c r="N1520">
        <v>80.7</v>
      </c>
      <c r="O1520">
        <f t="shared" si="2060"/>
        <v>79.604291995959258</v>
      </c>
      <c r="P1520">
        <f t="shared" si="2061"/>
        <v>10.395708004040738</v>
      </c>
      <c r="R1520">
        <f t="shared" si="2075"/>
        <v>6.4034610565093777</v>
      </c>
      <c r="T1520">
        <f t="shared" si="2066"/>
        <v>10.378287042693035</v>
      </c>
      <c r="V1520">
        <f t="shared" si="2076"/>
        <v>0</v>
      </c>
    </row>
    <row r="1521" spans="1:22" x14ac:dyDescent="0.2">
      <c r="A1521">
        <f t="shared" si="2062"/>
        <v>0.5</v>
      </c>
      <c r="B1521">
        <f t="shared" si="2067"/>
        <v>7.9940593845917451E-2</v>
      </c>
      <c r="C1521">
        <f t="shared" si="2068"/>
        <v>0.49356813253649384</v>
      </c>
      <c r="D1521">
        <f t="shared" si="2063"/>
        <v>-0.49999999999999989</v>
      </c>
      <c r="E1521">
        <f t="shared" si="2069"/>
        <v>7.9940593845917465E-2</v>
      </c>
      <c r="F1521">
        <f t="shared" si="2070"/>
        <v>0.4935681325364939</v>
      </c>
      <c r="G1521">
        <f t="shared" si="2064"/>
        <v>0.5</v>
      </c>
      <c r="H1521">
        <f t="shared" si="2071"/>
        <v>-7.9940593845917451E-2</v>
      </c>
      <c r="I1521">
        <f t="shared" si="2072"/>
        <v>-0.49356813253649384</v>
      </c>
      <c r="J1521">
        <f t="shared" si="2065"/>
        <v>0.49999999999999989</v>
      </c>
      <c r="K1521">
        <f t="shared" si="2073"/>
        <v>7.9940593845917465E-2</v>
      </c>
      <c r="L1521">
        <f t="shared" si="2074"/>
        <v>0.4935681325364939</v>
      </c>
      <c r="N1521">
        <v>80.8</v>
      </c>
      <c r="O1521">
        <f t="shared" si="2060"/>
        <v>79.637419212854169</v>
      </c>
      <c r="P1521">
        <f t="shared" si="2061"/>
        <v>10.36258078714585</v>
      </c>
      <c r="R1521">
        <f t="shared" si="2075"/>
        <v>6.4078988786062965</v>
      </c>
      <c r="T1521">
        <f t="shared" si="2066"/>
        <v>10.345159825798147</v>
      </c>
      <c r="V1521">
        <f t="shared" si="2076"/>
        <v>0</v>
      </c>
    </row>
    <row r="1522" spans="1:22" x14ac:dyDescent="0.2">
      <c r="A1522">
        <f t="shared" si="2062"/>
        <v>0.5</v>
      </c>
      <c r="B1522">
        <f t="shared" si="2067"/>
        <v>7.9079033627241738E-2</v>
      </c>
      <c r="C1522">
        <f t="shared" si="2068"/>
        <v>0.49370690337545564</v>
      </c>
      <c r="D1522">
        <f t="shared" si="2063"/>
        <v>-0.49999999999999989</v>
      </c>
      <c r="E1522">
        <f t="shared" si="2069"/>
        <v>7.9079033627241752E-2</v>
      </c>
      <c r="F1522">
        <f t="shared" si="2070"/>
        <v>0.4937069033754557</v>
      </c>
      <c r="G1522">
        <f t="shared" si="2064"/>
        <v>0.5</v>
      </c>
      <c r="H1522">
        <f t="shared" si="2071"/>
        <v>-7.9079033627241738E-2</v>
      </c>
      <c r="I1522">
        <f t="shared" si="2072"/>
        <v>-0.49370690337545564</v>
      </c>
      <c r="J1522">
        <f t="shared" si="2065"/>
        <v>0.49999999999999989</v>
      </c>
      <c r="K1522">
        <f t="shared" si="2073"/>
        <v>7.9079033627241752E-2</v>
      </c>
      <c r="L1522">
        <f t="shared" si="2074"/>
        <v>0.4937069033754557</v>
      </c>
      <c r="N1522">
        <v>80.900000000000006</v>
      </c>
      <c r="O1522">
        <f t="shared" si="2060"/>
        <v>79.670578812869508</v>
      </c>
      <c r="P1522">
        <f t="shared" si="2061"/>
        <v>10.3294211871305</v>
      </c>
      <c r="R1522">
        <f t="shared" si="2075"/>
        <v>6.4123205814743027</v>
      </c>
      <c r="T1522">
        <f t="shared" si="2066"/>
        <v>10.312000225782796</v>
      </c>
      <c r="V1522">
        <f t="shared" si="2076"/>
        <v>0</v>
      </c>
    </row>
    <row r="1523" spans="1:22" x14ac:dyDescent="0.2">
      <c r="A1523">
        <f t="shared" si="2062"/>
        <v>0.5</v>
      </c>
      <c r="B1523">
        <f t="shared" si="2067"/>
        <v>7.8217232520115448E-2</v>
      </c>
      <c r="C1523">
        <f t="shared" si="2068"/>
        <v>0.49384417029756883</v>
      </c>
      <c r="D1523">
        <f t="shared" si="2063"/>
        <v>-0.49999999999999989</v>
      </c>
      <c r="E1523">
        <f t="shared" si="2069"/>
        <v>7.8217232520115462E-2</v>
      </c>
      <c r="F1523">
        <f t="shared" si="2070"/>
        <v>0.49384417029756889</v>
      </c>
      <c r="G1523">
        <f t="shared" si="2064"/>
        <v>0.5</v>
      </c>
      <c r="H1523">
        <f t="shared" si="2071"/>
        <v>-7.8217232520115448E-2</v>
      </c>
      <c r="I1523">
        <f t="shared" si="2072"/>
        <v>-0.49384417029756883</v>
      </c>
      <c r="J1523">
        <f t="shared" si="2065"/>
        <v>0.49999999999999989</v>
      </c>
      <c r="K1523">
        <f t="shared" si="2073"/>
        <v>7.8217232520115462E-2</v>
      </c>
      <c r="L1523">
        <f t="shared" si="2074"/>
        <v>0.49384417029756889</v>
      </c>
      <c r="N1523">
        <v>81</v>
      </c>
      <c r="O1523">
        <f t="shared" si="2060"/>
        <v>79.703770714885735</v>
      </c>
      <c r="P1523">
        <f t="shared" si="2061"/>
        <v>10.296229285114274</v>
      </c>
      <c r="R1523">
        <f t="shared" si="2075"/>
        <v>6.4167261457467815</v>
      </c>
      <c r="T1523">
        <f t="shared" si="2066"/>
        <v>10.278808323766571</v>
      </c>
      <c r="V1523">
        <f t="shared" si="2076"/>
        <v>0</v>
      </c>
    </row>
    <row r="1524" spans="1:22" x14ac:dyDescent="0.2">
      <c r="A1524">
        <f t="shared" si="2062"/>
        <v>0.5</v>
      </c>
      <c r="B1524">
        <f t="shared" si="2067"/>
        <v>7.7355193149734117E-2</v>
      </c>
      <c r="C1524">
        <f t="shared" si="2068"/>
        <v>0.49397993288469449</v>
      </c>
      <c r="D1524">
        <f t="shared" si="2063"/>
        <v>-0.49999999999999989</v>
      </c>
      <c r="E1524">
        <f t="shared" si="2069"/>
        <v>7.7355193149734131E-2</v>
      </c>
      <c r="F1524">
        <f t="shared" si="2070"/>
        <v>0.49397993288469455</v>
      </c>
      <c r="G1524">
        <f t="shared" si="2064"/>
        <v>0.5</v>
      </c>
      <c r="H1524">
        <f t="shared" si="2071"/>
        <v>-7.7355193149734117E-2</v>
      </c>
      <c r="I1524">
        <f t="shared" si="2072"/>
        <v>-0.49397993288469449</v>
      </c>
      <c r="J1524">
        <f t="shared" si="2065"/>
        <v>0.49999999999999989</v>
      </c>
      <c r="K1524">
        <f t="shared" si="2073"/>
        <v>7.7355193149734131E-2</v>
      </c>
      <c r="L1524">
        <f t="shared" si="2074"/>
        <v>0.49397993288469455</v>
      </c>
      <c r="N1524">
        <v>81.099999999999994</v>
      </c>
      <c r="O1524">
        <f t="shared" si="2060"/>
        <v>79.73699483770767</v>
      </c>
      <c r="P1524">
        <f t="shared" si="2061"/>
        <v>10.263005162292329</v>
      </c>
      <c r="R1524">
        <f t="shared" si="2075"/>
        <v>6.4211155519796694</v>
      </c>
      <c r="T1524">
        <f t="shared" si="2066"/>
        <v>10.245584200944625</v>
      </c>
      <c r="V1524">
        <f t="shared" si="2076"/>
        <v>0</v>
      </c>
    </row>
    <row r="1525" spans="1:22" x14ac:dyDescent="0.2">
      <c r="A1525">
        <f t="shared" si="2062"/>
        <v>0.5</v>
      </c>
      <c r="B1525">
        <f t="shared" si="2067"/>
        <v>7.6492918142019042E-2</v>
      </c>
      <c r="C1525">
        <f t="shared" si="2068"/>
        <v>0.49411419072327634</v>
      </c>
      <c r="D1525">
        <f t="shared" si="2063"/>
        <v>-0.49999999999999989</v>
      </c>
      <c r="E1525">
        <f t="shared" si="2069"/>
        <v>7.6492918142019056E-2</v>
      </c>
      <c r="F1525">
        <f t="shared" si="2070"/>
        <v>0.49411419072327639</v>
      </c>
      <c r="G1525">
        <f t="shared" si="2064"/>
        <v>0.5</v>
      </c>
      <c r="H1525">
        <f t="shared" si="2071"/>
        <v>-7.6492918142019042E-2</v>
      </c>
      <c r="I1525">
        <f t="shared" si="2072"/>
        <v>-0.49411419072327634</v>
      </c>
      <c r="J1525">
        <f t="shared" si="2065"/>
        <v>0.49999999999999989</v>
      </c>
      <c r="K1525">
        <f t="shared" si="2073"/>
        <v>7.6492918142019056E-2</v>
      </c>
      <c r="L1525">
        <f t="shared" si="2074"/>
        <v>0.49411419072327639</v>
      </c>
      <c r="N1525">
        <v>81.2</v>
      </c>
      <c r="O1525">
        <f t="shared" si="2060"/>
        <v>79.770251100064442</v>
      </c>
      <c r="P1525">
        <f t="shared" si="2061"/>
        <v>10.229748899935563</v>
      </c>
      <c r="R1525">
        <f t="shared" si="2075"/>
        <v>6.4254887806515448</v>
      </c>
      <c r="T1525">
        <f t="shared" si="2066"/>
        <v>10.21232793858786</v>
      </c>
      <c r="V1525">
        <f t="shared" si="2076"/>
        <v>0</v>
      </c>
    </row>
    <row r="1526" spans="1:22" x14ac:dyDescent="0.2">
      <c r="A1526">
        <f t="shared" si="2062"/>
        <v>0.5</v>
      </c>
      <c r="B1526">
        <f t="shared" si="2067"/>
        <v>7.5630410123609673E-2</v>
      </c>
      <c r="C1526">
        <f t="shared" si="2068"/>
        <v>0.49424694340434167</v>
      </c>
      <c r="D1526">
        <f t="shared" si="2063"/>
        <v>-0.49999999999999989</v>
      </c>
      <c r="E1526">
        <f t="shared" si="2069"/>
        <v>7.5630410123609687E-2</v>
      </c>
      <c r="F1526">
        <f t="shared" si="2070"/>
        <v>0.49424694340434178</v>
      </c>
      <c r="G1526">
        <f t="shared" si="2064"/>
        <v>0.5</v>
      </c>
      <c r="H1526">
        <f t="shared" si="2071"/>
        <v>-7.5630410123609673E-2</v>
      </c>
      <c r="I1526">
        <f t="shared" si="2072"/>
        <v>-0.49424694340434167</v>
      </c>
      <c r="J1526">
        <f t="shared" si="2065"/>
        <v>0.49999999999999989</v>
      </c>
      <c r="K1526">
        <f t="shared" si="2073"/>
        <v>7.5630410123609687E-2</v>
      </c>
      <c r="L1526">
        <f t="shared" si="2074"/>
        <v>0.49424694340434178</v>
      </c>
      <c r="N1526">
        <v>81.3</v>
      </c>
      <c r="O1526">
        <f t="shared" si="2060"/>
        <v>79.803539420609226</v>
      </c>
      <c r="P1526">
        <f t="shared" si="2061"/>
        <v>10.196460579390768</v>
      </c>
      <c r="R1526">
        <f t="shared" si="2075"/>
        <v>6.4298458121627533</v>
      </c>
      <c r="T1526">
        <f t="shared" si="2066"/>
        <v>10.179039618043065</v>
      </c>
      <c r="V1526">
        <f t="shared" si="2076"/>
        <v>0</v>
      </c>
    </row>
    <row r="1527" spans="1:22" x14ac:dyDescent="0.2">
      <c r="A1527">
        <f t="shared" si="2062"/>
        <v>0.5</v>
      </c>
      <c r="B1527">
        <f t="shared" si="2067"/>
        <v>7.4767671721854667E-2</v>
      </c>
      <c r="C1527">
        <f t="shared" si="2068"/>
        <v>0.4943781905235029</v>
      </c>
      <c r="D1527">
        <f t="shared" si="2063"/>
        <v>-0.49999999999999989</v>
      </c>
      <c r="E1527">
        <f t="shared" si="2069"/>
        <v>7.4767671721854681E-2</v>
      </c>
      <c r="F1527">
        <f t="shared" si="2070"/>
        <v>0.49437819052350296</v>
      </c>
      <c r="G1527">
        <f t="shared" si="2064"/>
        <v>0.5</v>
      </c>
      <c r="H1527">
        <f t="shared" si="2071"/>
        <v>-7.4767671721854667E-2</v>
      </c>
      <c r="I1527">
        <f t="shared" si="2072"/>
        <v>-0.4943781905235029</v>
      </c>
      <c r="J1527">
        <f t="shared" si="2065"/>
        <v>0.49999999999999989</v>
      </c>
      <c r="K1527">
        <f t="shared" si="2073"/>
        <v>7.4767671721854681E-2</v>
      </c>
      <c r="L1527">
        <f t="shared" si="2074"/>
        <v>0.49437819052350296</v>
      </c>
      <c r="N1527">
        <v>81.400000000000006</v>
      </c>
      <c r="O1527">
        <f t="shared" si="2060"/>
        <v>79.836859717919168</v>
      </c>
      <c r="P1527">
        <f t="shared" si="2061"/>
        <v>10.163140282080821</v>
      </c>
      <c r="R1527">
        <f t="shared" si="2075"/>
        <v>6.4341866268355421</v>
      </c>
      <c r="T1527">
        <f t="shared" si="2066"/>
        <v>10.145719320733118</v>
      </c>
      <c r="V1527">
        <f t="shared" si="2076"/>
        <v>0</v>
      </c>
    </row>
    <row r="1528" spans="1:22" x14ac:dyDescent="0.2">
      <c r="A1528">
        <f t="shared" si="2062"/>
        <v>0.5</v>
      </c>
      <c r="B1528">
        <f t="shared" si="2067"/>
        <v>7.3904705564805259E-2</v>
      </c>
      <c r="C1528">
        <f t="shared" si="2068"/>
        <v>0.49450793168095836</v>
      </c>
      <c r="D1528">
        <f t="shared" si="2063"/>
        <v>-0.49999999999999989</v>
      </c>
      <c r="E1528">
        <f t="shared" si="2069"/>
        <v>7.3904705564805273E-2</v>
      </c>
      <c r="F1528">
        <f t="shared" si="2070"/>
        <v>0.49450793168095841</v>
      </c>
      <c r="G1528">
        <f t="shared" si="2064"/>
        <v>0.5</v>
      </c>
      <c r="H1528">
        <f t="shared" si="2071"/>
        <v>-7.3904705564805259E-2</v>
      </c>
      <c r="I1528">
        <f t="shared" si="2072"/>
        <v>-0.49450793168095836</v>
      </c>
      <c r="J1528">
        <f t="shared" si="2065"/>
        <v>0.49999999999999989</v>
      </c>
      <c r="K1528">
        <f t="shared" si="2073"/>
        <v>7.3904705564805273E-2</v>
      </c>
      <c r="L1528">
        <f t="shared" si="2074"/>
        <v>0.49450793168095841</v>
      </c>
      <c r="N1528">
        <v>81.5</v>
      </c>
      <c r="O1528">
        <f t="shared" si="2060"/>
        <v>79.870211910495186</v>
      </c>
      <c r="P1528">
        <f t="shared" si="2061"/>
        <v>10.129788089504817</v>
      </c>
      <c r="R1528">
        <f t="shared" si="2075"/>
        <v>6.4385112049132687</v>
      </c>
      <c r="T1528">
        <f t="shared" si="2066"/>
        <v>10.112367128157114</v>
      </c>
      <c r="V1528">
        <f t="shared" si="2076"/>
        <v>0</v>
      </c>
    </row>
    <row r="1529" spans="1:22" x14ac:dyDescent="0.2">
      <c r="A1529">
        <f t="shared" si="2062"/>
        <v>0.5</v>
      </c>
      <c r="B1529">
        <f t="shared" si="2067"/>
        <v>7.304151428120581E-2</v>
      </c>
      <c r="C1529">
        <f t="shared" si="2068"/>
        <v>0.49463616648149406</v>
      </c>
      <c r="D1529">
        <f t="shared" si="2063"/>
        <v>-0.49999999999999989</v>
      </c>
      <c r="E1529">
        <f t="shared" si="2069"/>
        <v>7.3041514281205824E-2</v>
      </c>
      <c r="F1529">
        <f t="shared" si="2070"/>
        <v>0.49463616648149411</v>
      </c>
      <c r="G1529">
        <f t="shared" si="2064"/>
        <v>0.5</v>
      </c>
      <c r="H1529">
        <f t="shared" si="2071"/>
        <v>-7.304151428120581E-2</v>
      </c>
      <c r="I1529">
        <f t="shared" si="2072"/>
        <v>-0.49463616648149406</v>
      </c>
      <c r="J1529">
        <f t="shared" si="2065"/>
        <v>0.49999999999999989</v>
      </c>
      <c r="K1529">
        <f t="shared" si="2073"/>
        <v>7.3041514281205824E-2</v>
      </c>
      <c r="L1529">
        <f t="shared" si="2074"/>
        <v>0.49463616648149411</v>
      </c>
      <c r="N1529">
        <v>81.599999999999994</v>
      </c>
      <c r="O1529">
        <f t="shared" si="2060"/>
        <v>79.903595916761716</v>
      </c>
      <c r="P1529">
        <f t="shared" si="2061"/>
        <v>10.096404083238291</v>
      </c>
      <c r="R1529">
        <f t="shared" si="2075"/>
        <v>6.4428195265603652</v>
      </c>
      <c r="T1529">
        <f t="shared" si="2066"/>
        <v>10.078983121890587</v>
      </c>
      <c r="V1529">
        <f t="shared" si="2076"/>
        <v>0</v>
      </c>
    </row>
    <row r="1530" spans="1:22" x14ac:dyDescent="0.2">
      <c r="A1530">
        <f t="shared" si="2062"/>
        <v>0.5</v>
      </c>
      <c r="B1530">
        <f t="shared" si="2067"/>
        <v>7.2178100500486564E-2</v>
      </c>
      <c r="C1530">
        <f t="shared" si="2068"/>
        <v>0.49476289453448463</v>
      </c>
      <c r="D1530">
        <f t="shared" si="2063"/>
        <v>-0.49999999999999989</v>
      </c>
      <c r="E1530">
        <f t="shared" si="2069"/>
        <v>7.2178100500486578E-2</v>
      </c>
      <c r="F1530">
        <f t="shared" si="2070"/>
        <v>0.49476289453448469</v>
      </c>
      <c r="G1530">
        <f t="shared" si="2064"/>
        <v>0.5</v>
      </c>
      <c r="H1530">
        <f t="shared" si="2071"/>
        <v>-7.2178100500486564E-2</v>
      </c>
      <c r="I1530">
        <f t="shared" si="2072"/>
        <v>-0.49476289453448463</v>
      </c>
      <c r="J1530">
        <f t="shared" si="2065"/>
        <v>0.49999999999999989</v>
      </c>
      <c r="K1530">
        <f t="shared" si="2073"/>
        <v>7.2178100500486578E-2</v>
      </c>
      <c r="L1530">
        <f t="shared" si="2074"/>
        <v>0.49476289453448469</v>
      </c>
      <c r="N1530">
        <v>81.7</v>
      </c>
      <c r="O1530">
        <f t="shared" si="2060"/>
        <v>79.937011655066669</v>
      </c>
      <c r="P1530">
        <f t="shared" si="2061"/>
        <v>10.062988344933336</v>
      </c>
      <c r="R1530">
        <f t="shared" si="2075"/>
        <v>6.4471115718616332</v>
      </c>
      <c r="T1530">
        <f t="shared" si="2066"/>
        <v>10.045567383585633</v>
      </c>
      <c r="V1530">
        <f t="shared" si="2076"/>
        <v>0</v>
      </c>
    </row>
    <row r="1531" spans="1:22" x14ac:dyDescent="0.2">
      <c r="A1531">
        <f t="shared" si="2062"/>
        <v>0.5</v>
      </c>
      <c r="B1531">
        <f t="shared" si="2067"/>
        <v>7.1314466852755831E-2</v>
      </c>
      <c r="C1531">
        <f t="shared" si="2068"/>
        <v>0.49488811545389438</v>
      </c>
      <c r="D1531">
        <f t="shared" si="2063"/>
        <v>-0.49999999999999989</v>
      </c>
      <c r="E1531">
        <f t="shared" si="2069"/>
        <v>7.1314466852755845E-2</v>
      </c>
      <c r="F1531">
        <f t="shared" si="2070"/>
        <v>0.49488811545389449</v>
      </c>
      <c r="G1531">
        <f t="shared" si="2064"/>
        <v>0.5</v>
      </c>
      <c r="H1531">
        <f t="shared" si="2071"/>
        <v>-7.1314466852755831E-2</v>
      </c>
      <c r="I1531">
        <f t="shared" si="2072"/>
        <v>-0.49488811545389438</v>
      </c>
      <c r="J1531">
        <f t="shared" si="2065"/>
        <v>0.49999999999999989</v>
      </c>
      <c r="K1531">
        <f t="shared" si="2073"/>
        <v>7.1314466852755845E-2</v>
      </c>
      <c r="L1531">
        <f t="shared" si="2074"/>
        <v>0.49488811545389449</v>
      </c>
      <c r="N1531">
        <v>81.8</v>
      </c>
      <c r="O1531">
        <f t="shared" si="2060"/>
        <v>79.970459043681146</v>
      </c>
      <c r="P1531">
        <f t="shared" si="2061"/>
        <v>10.029540956318858</v>
      </c>
      <c r="R1531">
        <f t="shared" si="2075"/>
        <v>6.4513873208223931</v>
      </c>
      <c r="T1531">
        <f t="shared" si="2066"/>
        <v>10.012119994971155</v>
      </c>
      <c r="V1531">
        <f t="shared" si="2076"/>
        <v>0</v>
      </c>
    </row>
    <row r="1532" spans="1:22" x14ac:dyDescent="0.2">
      <c r="A1532">
        <f t="shared" si="2062"/>
        <v>0.5</v>
      </c>
      <c r="B1532">
        <f t="shared" si="2067"/>
        <v>7.0450615968791278E-2</v>
      </c>
      <c r="C1532">
        <f t="shared" si="2068"/>
        <v>0.49501182885827866</v>
      </c>
      <c r="D1532">
        <f t="shared" si="2063"/>
        <v>-0.49999999999999989</v>
      </c>
      <c r="E1532">
        <f t="shared" si="2069"/>
        <v>7.0450615968791291E-2</v>
      </c>
      <c r="F1532">
        <f t="shared" si="2070"/>
        <v>0.49501182885827877</v>
      </c>
      <c r="G1532">
        <f t="shared" si="2064"/>
        <v>0.5</v>
      </c>
      <c r="H1532">
        <f t="shared" si="2071"/>
        <v>-7.0450615968791278E-2</v>
      </c>
      <c r="I1532">
        <f t="shared" si="2072"/>
        <v>-0.49501182885827866</v>
      </c>
      <c r="J1532">
        <f t="shared" si="2065"/>
        <v>0.49999999999999989</v>
      </c>
      <c r="K1532">
        <f t="shared" si="2073"/>
        <v>7.0450615968791291E-2</v>
      </c>
      <c r="L1532">
        <f t="shared" si="2074"/>
        <v>0.49501182885827877</v>
      </c>
      <c r="N1532">
        <v>81.900000000000006</v>
      </c>
      <c r="O1532">
        <f t="shared" si="2060"/>
        <v>80.003938000799323</v>
      </c>
      <c r="P1532">
        <f t="shared" si="2061"/>
        <v>9.9960619992006787</v>
      </c>
      <c r="R1532">
        <f t="shared" si="2075"/>
        <v>6.4556467533675965</v>
      </c>
      <c r="T1532">
        <f t="shared" si="2066"/>
        <v>9.9786410378529755</v>
      </c>
      <c r="V1532">
        <f t="shared" si="2076"/>
        <v>0</v>
      </c>
    </row>
    <row r="1533" spans="1:22" x14ac:dyDescent="0.2">
      <c r="A1533">
        <f t="shared" si="2062"/>
        <v>0.5</v>
      </c>
      <c r="B1533">
        <f t="shared" si="2067"/>
        <v>6.9586550480032719E-2</v>
      </c>
      <c r="C1533">
        <f t="shared" si="2068"/>
        <v>0.49513403437078513</v>
      </c>
      <c r="D1533">
        <f t="shared" si="2063"/>
        <v>-0.49999999999999989</v>
      </c>
      <c r="E1533">
        <f t="shared" si="2069"/>
        <v>6.9586550480032733E-2</v>
      </c>
      <c r="F1533">
        <f t="shared" si="2070"/>
        <v>0.49513403437078518</v>
      </c>
      <c r="G1533">
        <f t="shared" si="2064"/>
        <v>0.5</v>
      </c>
      <c r="H1533">
        <f t="shared" si="2071"/>
        <v>-6.9586550480032719E-2</v>
      </c>
      <c r="I1533">
        <f t="shared" si="2072"/>
        <v>-0.49513403437078513</v>
      </c>
      <c r="J1533">
        <f t="shared" si="2065"/>
        <v>0.49999999999999989</v>
      </c>
      <c r="K1533">
        <f t="shared" si="2073"/>
        <v>6.9586550480032733E-2</v>
      </c>
      <c r="L1533">
        <f t="shared" si="2074"/>
        <v>0.49513403437078518</v>
      </c>
      <c r="N1533">
        <v>82</v>
      </c>
      <c r="O1533">
        <f t="shared" si="2060"/>
        <v>80.037448444538228</v>
      </c>
      <c r="P1533">
        <f t="shared" si="2061"/>
        <v>9.9625515554617596</v>
      </c>
      <c r="R1533">
        <f t="shared" si="2075"/>
        <v>6.4598898493417973</v>
      </c>
      <c r="T1533">
        <f t="shared" si="2066"/>
        <v>9.9451305941140564</v>
      </c>
      <c r="V1533">
        <f t="shared" si="2076"/>
        <v>0</v>
      </c>
    </row>
    <row r="1534" spans="1:22" x14ac:dyDescent="0.2">
      <c r="A1534">
        <f t="shared" si="2062"/>
        <v>0.5</v>
      </c>
      <c r="B1534">
        <f t="shared" si="2067"/>
        <v>6.8722273018573393E-2</v>
      </c>
      <c r="C1534">
        <f t="shared" si="2068"/>
        <v>0.49525473161915429</v>
      </c>
      <c r="D1534">
        <f t="shared" si="2063"/>
        <v>-0.49999999999999989</v>
      </c>
      <c r="E1534">
        <f t="shared" si="2069"/>
        <v>6.8722273018573407E-2</v>
      </c>
      <c r="F1534">
        <f t="shared" si="2070"/>
        <v>0.49525473161915434</v>
      </c>
      <c r="G1534">
        <f t="shared" si="2064"/>
        <v>0.5</v>
      </c>
      <c r="H1534">
        <f t="shared" si="2071"/>
        <v>-6.8722273018573393E-2</v>
      </c>
      <c r="I1534">
        <f t="shared" si="2072"/>
        <v>-0.49525473161915429</v>
      </c>
      <c r="J1534">
        <f t="shared" si="2065"/>
        <v>0.49999999999999989</v>
      </c>
      <c r="K1534">
        <f t="shared" si="2073"/>
        <v>6.8722273018573407E-2</v>
      </c>
      <c r="L1534">
        <f t="shared" si="2074"/>
        <v>0.49525473161915434</v>
      </c>
      <c r="N1534">
        <v>82.1</v>
      </c>
      <c r="O1534">
        <f t="shared" si="2060"/>
        <v>80.070990292937523</v>
      </c>
      <c r="P1534">
        <f t="shared" si="2061"/>
        <v>9.9290097070624768</v>
      </c>
      <c r="R1534">
        <f t="shared" si="2075"/>
        <v>6.4641165885088236</v>
      </c>
      <c r="T1534">
        <f t="shared" si="2066"/>
        <v>9.9115887457147736</v>
      </c>
      <c r="V1534">
        <f t="shared" si="2076"/>
        <v>0</v>
      </c>
    </row>
    <row r="1535" spans="1:22" x14ac:dyDescent="0.2">
      <c r="A1535">
        <f t="shared" si="2062"/>
        <v>0.5</v>
      </c>
      <c r="B1535">
        <f t="shared" si="2067"/>
        <v>6.7857786217152188E-2</v>
      </c>
      <c r="C1535">
        <f t="shared" si="2068"/>
        <v>0.49537392023572174</v>
      </c>
      <c r="D1535">
        <f t="shared" si="2063"/>
        <v>-0.49999999999999989</v>
      </c>
      <c r="E1535">
        <f t="shared" si="2069"/>
        <v>6.7857786217152202E-2</v>
      </c>
      <c r="F1535">
        <f t="shared" si="2070"/>
        <v>0.4953739202357218</v>
      </c>
      <c r="G1535">
        <f t="shared" si="2064"/>
        <v>0.5</v>
      </c>
      <c r="H1535">
        <f t="shared" si="2071"/>
        <v>-6.7857786217152188E-2</v>
      </c>
      <c r="I1535">
        <f t="shared" si="2072"/>
        <v>-0.49537392023572174</v>
      </c>
      <c r="J1535">
        <f t="shared" si="2065"/>
        <v>0.49999999999999989</v>
      </c>
      <c r="K1535">
        <f t="shared" si="2073"/>
        <v>6.7857786217152202E-2</v>
      </c>
      <c r="L1535">
        <f t="shared" si="2074"/>
        <v>0.4953739202357218</v>
      </c>
      <c r="N1535">
        <v>82.2</v>
      </c>
      <c r="O1535">
        <f t="shared" si="2060"/>
        <v>80.10456346395938</v>
      </c>
      <c r="P1535">
        <f t="shared" si="2061"/>
        <v>9.8954365360406182</v>
      </c>
      <c r="R1535">
        <f t="shared" si="2075"/>
        <v>6.4683269505512921</v>
      </c>
      <c r="T1535">
        <f t="shared" si="2066"/>
        <v>9.878015574692915</v>
      </c>
      <c r="V1535">
        <f t="shared" si="2076"/>
        <v>0</v>
      </c>
    </row>
    <row r="1536" spans="1:22" x14ac:dyDescent="0.2">
      <c r="A1536">
        <f t="shared" si="2062"/>
        <v>0.5</v>
      </c>
      <c r="B1536">
        <f t="shared" si="2067"/>
        <v>6.6993092709146079E-2</v>
      </c>
      <c r="C1536">
        <f t="shared" si="2068"/>
        <v>0.49549159985741803</v>
      </c>
      <c r="D1536">
        <f t="shared" si="2063"/>
        <v>-0.49999999999999989</v>
      </c>
      <c r="E1536">
        <f t="shared" si="2069"/>
        <v>6.6993092709146093E-2</v>
      </c>
      <c r="F1536">
        <f t="shared" si="2070"/>
        <v>0.49549159985741814</v>
      </c>
      <c r="G1536">
        <f t="shared" si="2064"/>
        <v>0.5</v>
      </c>
      <c r="H1536">
        <f t="shared" si="2071"/>
        <v>-6.6993092709146079E-2</v>
      </c>
      <c r="I1536">
        <f t="shared" si="2072"/>
        <v>-0.49549159985741803</v>
      </c>
      <c r="J1536">
        <f t="shared" si="2065"/>
        <v>0.49999999999999989</v>
      </c>
      <c r="K1536">
        <f t="shared" si="2073"/>
        <v>6.6993092709146093E-2</v>
      </c>
      <c r="L1536">
        <f t="shared" si="2074"/>
        <v>0.49549159985741814</v>
      </c>
      <c r="N1536">
        <v>82.3</v>
      </c>
      <c r="O1536">
        <f t="shared" si="2060"/>
        <v>80.138167875488222</v>
      </c>
      <c r="P1536">
        <f t="shared" si="2061"/>
        <v>9.8618321245117979</v>
      </c>
      <c r="R1536">
        <f t="shared" si="2075"/>
        <v>6.4725209150703984</v>
      </c>
      <c r="T1536">
        <f t="shared" si="2066"/>
        <v>9.8444111631640947</v>
      </c>
      <c r="V1536">
        <f t="shared" si="2076"/>
        <v>0</v>
      </c>
    </row>
    <row r="1537" spans="1:22" x14ac:dyDescent="0.2">
      <c r="A1537">
        <f t="shared" si="2062"/>
        <v>0.5</v>
      </c>
      <c r="B1537">
        <f t="shared" si="2067"/>
        <v>6.6128195128561218E-2</v>
      </c>
      <c r="C1537">
        <f t="shared" si="2068"/>
        <v>0.49560777012577073</v>
      </c>
      <c r="D1537">
        <f t="shared" si="2063"/>
        <v>-0.49999999999999989</v>
      </c>
      <c r="E1537">
        <f t="shared" si="2069"/>
        <v>6.6128195128561232E-2</v>
      </c>
      <c r="F1537">
        <f t="shared" si="2070"/>
        <v>0.49560777012577079</v>
      </c>
      <c r="G1537">
        <f t="shared" si="2064"/>
        <v>0.5</v>
      </c>
      <c r="H1537">
        <f t="shared" si="2071"/>
        <v>-6.6128195128561218E-2</v>
      </c>
      <c r="I1537">
        <f t="shared" si="2072"/>
        <v>-0.49560777012577073</v>
      </c>
      <c r="J1537">
        <f t="shared" si="2065"/>
        <v>0.49999999999999989</v>
      </c>
      <c r="K1537">
        <f t="shared" si="2073"/>
        <v>6.6128195128561232E-2</v>
      </c>
      <c r="L1537">
        <f t="shared" si="2074"/>
        <v>0.49560777012577079</v>
      </c>
      <c r="N1537">
        <v>82.4</v>
      </c>
      <c r="O1537">
        <f t="shared" si="2060"/>
        <v>80.17180344533044</v>
      </c>
      <c r="P1537">
        <f t="shared" si="2061"/>
        <v>9.8281965546695549</v>
      </c>
      <c r="R1537">
        <f t="shared" si="2075"/>
        <v>6.4766984615857153</v>
      </c>
      <c r="T1537">
        <f t="shared" si="2066"/>
        <v>9.8107755933218517</v>
      </c>
      <c r="V1537">
        <f t="shared" si="2076"/>
        <v>0</v>
      </c>
    </row>
    <row r="1538" spans="1:22" x14ac:dyDescent="0.2">
      <c r="A1538">
        <f t="shared" si="2062"/>
        <v>0.5</v>
      </c>
      <c r="B1538">
        <f t="shared" si="2067"/>
        <v>6.5263096110025842E-2</v>
      </c>
      <c r="C1538">
        <f t="shared" si="2068"/>
        <v>0.49572243068690508</v>
      </c>
      <c r="D1538">
        <f t="shared" si="2063"/>
        <v>-0.49999999999999989</v>
      </c>
      <c r="E1538">
        <f t="shared" si="2069"/>
        <v>6.5263096110025856E-2</v>
      </c>
      <c r="F1538">
        <f t="shared" si="2070"/>
        <v>0.49572243068690519</v>
      </c>
      <c r="G1538">
        <f t="shared" si="2064"/>
        <v>0.5</v>
      </c>
      <c r="H1538">
        <f t="shared" si="2071"/>
        <v>-6.5263096110025842E-2</v>
      </c>
      <c r="I1538">
        <f t="shared" si="2072"/>
        <v>-0.49572243068690508</v>
      </c>
      <c r="J1538">
        <f t="shared" si="2065"/>
        <v>0.49999999999999989</v>
      </c>
      <c r="K1538">
        <f t="shared" si="2073"/>
        <v>6.5263096110025856E-2</v>
      </c>
      <c r="L1538">
        <f t="shared" si="2074"/>
        <v>0.49572243068690519</v>
      </c>
      <c r="N1538">
        <v>82.5</v>
      </c>
      <c r="O1538">
        <f t="shared" si="2060"/>
        <v>80.20547009121448</v>
      </c>
      <c r="P1538">
        <f t="shared" si="2061"/>
        <v>9.7945299087855222</v>
      </c>
      <c r="R1538">
        <f t="shared" si="2075"/>
        <v>6.4808595695346156</v>
      </c>
      <c r="T1538">
        <f t="shared" si="2066"/>
        <v>9.777108947437819</v>
      </c>
      <c r="V1538">
        <f t="shared" si="2076"/>
        <v>0</v>
      </c>
    </row>
    <row r="1539" spans="1:22" x14ac:dyDescent="0.2">
      <c r="A1539">
        <f t="shared" si="2062"/>
        <v>0.5</v>
      </c>
      <c r="B1539">
        <f t="shared" si="2067"/>
        <v>6.4397798288781394E-2</v>
      </c>
      <c r="C1539">
        <f t="shared" si="2068"/>
        <v>0.49583558119154508</v>
      </c>
      <c r="D1539">
        <f t="shared" si="2063"/>
        <v>-0.49999999999999989</v>
      </c>
      <c r="E1539">
        <f t="shared" si="2069"/>
        <v>6.4397798288781408E-2</v>
      </c>
      <c r="F1539">
        <f t="shared" si="2070"/>
        <v>0.49583558119154514</v>
      </c>
      <c r="G1539">
        <f t="shared" si="2064"/>
        <v>0.5</v>
      </c>
      <c r="H1539">
        <f t="shared" si="2071"/>
        <v>-6.4397798288781394E-2</v>
      </c>
      <c r="I1539">
        <f t="shared" si="2072"/>
        <v>-0.49583558119154508</v>
      </c>
      <c r="J1539">
        <f t="shared" si="2065"/>
        <v>0.49999999999999989</v>
      </c>
      <c r="K1539">
        <f t="shared" si="2073"/>
        <v>6.4397798288781408E-2</v>
      </c>
      <c r="L1539">
        <f t="shared" si="2074"/>
        <v>0.49583558119154514</v>
      </c>
      <c r="N1539">
        <v>82.6</v>
      </c>
      <c r="O1539">
        <f t="shared" si="2060"/>
        <v>80.239167730790257</v>
      </c>
      <c r="P1539">
        <f t="shared" si="2061"/>
        <v>9.7608322692097289</v>
      </c>
      <c r="R1539">
        <f t="shared" si="2075"/>
        <v>6.4850042182721239</v>
      </c>
      <c r="T1539">
        <f t="shared" si="2066"/>
        <v>9.7434113078620257</v>
      </c>
      <c r="V1539">
        <f t="shared" si="2076"/>
        <v>0</v>
      </c>
    </row>
    <row r="1540" spans="1:22" x14ac:dyDescent="0.2">
      <c r="A1540">
        <f t="shared" si="2062"/>
        <v>0.5</v>
      </c>
      <c r="B1540">
        <f t="shared" si="2067"/>
        <v>6.3532304300675177E-2</v>
      </c>
      <c r="C1540">
        <f t="shared" si="2068"/>
        <v>0.49594722129501478</v>
      </c>
      <c r="D1540">
        <f t="shared" si="2063"/>
        <v>-0.49999999999999989</v>
      </c>
      <c r="E1540">
        <f t="shared" si="2069"/>
        <v>6.3532304300675191E-2</v>
      </c>
      <c r="F1540">
        <f t="shared" si="2070"/>
        <v>0.49594722129501484</v>
      </c>
      <c r="G1540">
        <f t="shared" si="2064"/>
        <v>0.5</v>
      </c>
      <c r="H1540">
        <f t="shared" si="2071"/>
        <v>-6.3532304300675177E-2</v>
      </c>
      <c r="I1540">
        <f t="shared" si="2072"/>
        <v>-0.49594722129501478</v>
      </c>
      <c r="J1540">
        <f t="shared" si="2065"/>
        <v>0.49999999999999989</v>
      </c>
      <c r="K1540">
        <f t="shared" si="2073"/>
        <v>6.3532304300675191E-2</v>
      </c>
      <c r="L1540">
        <f t="shared" si="2074"/>
        <v>0.49594722129501484</v>
      </c>
      <c r="N1540">
        <v>82.7</v>
      </c>
      <c r="O1540">
        <f t="shared" si="2060"/>
        <v>80.272896281629244</v>
      </c>
      <c r="P1540">
        <f t="shared" si="2061"/>
        <v>9.7271037183707616</v>
      </c>
      <c r="R1540">
        <f t="shared" si="2075"/>
        <v>6.4891323870706685</v>
      </c>
      <c r="T1540">
        <f t="shared" si="2066"/>
        <v>9.7096827570230584</v>
      </c>
      <c r="V1540">
        <f t="shared" si="2076"/>
        <v>0</v>
      </c>
    </row>
    <row r="1541" spans="1:22" x14ac:dyDescent="0.2">
      <c r="A1541">
        <f t="shared" si="2062"/>
        <v>0.5</v>
      </c>
      <c r="B1541">
        <f t="shared" si="2067"/>
        <v>6.2666616782152115E-2</v>
      </c>
      <c r="C1541">
        <f t="shared" si="2068"/>
        <v>0.49605735065723883</v>
      </c>
      <c r="D1541">
        <f t="shared" si="2063"/>
        <v>-0.49999999999999989</v>
      </c>
      <c r="E1541">
        <f t="shared" si="2069"/>
        <v>6.2666616782152129E-2</v>
      </c>
      <c r="F1541">
        <f t="shared" si="2070"/>
        <v>0.49605735065723894</v>
      </c>
      <c r="G1541">
        <f t="shared" si="2064"/>
        <v>0.5</v>
      </c>
      <c r="H1541">
        <f t="shared" si="2071"/>
        <v>-6.2666616782152115E-2</v>
      </c>
      <c r="I1541">
        <f t="shared" si="2072"/>
        <v>-0.49605735065723883</v>
      </c>
      <c r="J1541">
        <f t="shared" si="2065"/>
        <v>0.49999999999999989</v>
      </c>
      <c r="K1541">
        <f t="shared" si="2073"/>
        <v>6.2666616782152129E-2</v>
      </c>
      <c r="L1541">
        <f t="shared" si="2074"/>
        <v>0.49605735065723894</v>
      </c>
      <c r="N1541">
        <v>82.8</v>
      </c>
      <c r="O1541">
        <f t="shared" si="2060"/>
        <v>80.306655661223999</v>
      </c>
      <c r="P1541">
        <f t="shared" si="2061"/>
        <v>9.6933443387759919</v>
      </c>
      <c r="R1541">
        <f t="shared" si="2075"/>
        <v>6.4932440551196677</v>
      </c>
      <c r="T1541">
        <f t="shared" si="2066"/>
        <v>9.6759233774282887</v>
      </c>
      <c r="V1541">
        <f t="shared" si="2076"/>
        <v>0</v>
      </c>
    </row>
    <row r="1542" spans="1:22" x14ac:dyDescent="0.2">
      <c r="A1542">
        <f t="shared" si="2062"/>
        <v>0.5</v>
      </c>
      <c r="B1542">
        <f t="shared" si="2067"/>
        <v>6.1800738370246293E-2</v>
      </c>
      <c r="C1542">
        <f t="shared" si="2068"/>
        <v>0.49616596894274423</v>
      </c>
      <c r="D1542">
        <f t="shared" si="2063"/>
        <v>-0.49999999999999989</v>
      </c>
      <c r="E1542">
        <f t="shared" si="2069"/>
        <v>6.18007383702463E-2</v>
      </c>
      <c r="F1542">
        <f t="shared" si="2070"/>
        <v>0.49616596894274434</v>
      </c>
      <c r="G1542">
        <f t="shared" si="2064"/>
        <v>0.5</v>
      </c>
      <c r="H1542">
        <f t="shared" si="2071"/>
        <v>-6.1800738370246293E-2</v>
      </c>
      <c r="I1542">
        <f t="shared" si="2072"/>
        <v>-0.49616596894274423</v>
      </c>
      <c r="J1542">
        <f t="shared" si="2065"/>
        <v>0.49999999999999989</v>
      </c>
      <c r="K1542">
        <f t="shared" si="2073"/>
        <v>6.18007383702463E-2</v>
      </c>
      <c r="L1542">
        <f t="shared" si="2074"/>
        <v>0.49616596894274434</v>
      </c>
      <c r="N1542">
        <v>82.9</v>
      </c>
      <c r="O1542">
        <f t="shared" si="2060"/>
        <v>80.34044578698817</v>
      </c>
      <c r="P1542">
        <f t="shared" si="2061"/>
        <v>9.659554213011825</v>
      </c>
      <c r="R1542">
        <f t="shared" si="2075"/>
        <v>6.4973392015254046</v>
      </c>
      <c r="T1542">
        <f t="shared" si="2066"/>
        <v>9.6421332516641218</v>
      </c>
      <c r="V1542">
        <f t="shared" si="2076"/>
        <v>0</v>
      </c>
    </row>
    <row r="1543" spans="1:22" x14ac:dyDescent="0.2">
      <c r="A1543">
        <f t="shared" si="2062"/>
        <v>0.5</v>
      </c>
      <c r="B1543">
        <f t="shared" si="2067"/>
        <v>6.0934671702573731E-2</v>
      </c>
      <c r="C1543">
        <f t="shared" si="2068"/>
        <v>0.49627307582066088</v>
      </c>
      <c r="D1543">
        <f t="shared" si="2063"/>
        <v>-0.49999999999999989</v>
      </c>
      <c r="E1543">
        <f t="shared" si="2069"/>
        <v>6.0934671702573738E-2</v>
      </c>
      <c r="F1543">
        <f t="shared" si="2070"/>
        <v>0.49627307582066094</v>
      </c>
      <c r="G1543">
        <f t="shared" si="2064"/>
        <v>0.5</v>
      </c>
      <c r="H1543">
        <f t="shared" si="2071"/>
        <v>-6.0934671702573731E-2</v>
      </c>
      <c r="I1543">
        <f t="shared" si="2072"/>
        <v>-0.49627307582066088</v>
      </c>
      <c r="J1543">
        <f t="shared" si="2065"/>
        <v>0.49999999999999989</v>
      </c>
      <c r="K1543">
        <f t="shared" si="2073"/>
        <v>6.0934671702573738E-2</v>
      </c>
      <c r="L1543">
        <f t="shared" si="2074"/>
        <v>0.49627307582066094</v>
      </c>
      <c r="N1543">
        <v>83</v>
      </c>
      <c r="O1543">
        <f t="shared" si="2060"/>
        <v>80.374266576256133</v>
      </c>
      <c r="P1543">
        <f t="shared" si="2061"/>
        <v>9.6257334237438599</v>
      </c>
      <c r="R1543">
        <f t="shared" si="2075"/>
        <v>6.5014178053104992</v>
      </c>
      <c r="T1543">
        <f t="shared" si="2066"/>
        <v>9.6083124623961567</v>
      </c>
      <c r="V1543">
        <f t="shared" si="2076"/>
        <v>0</v>
      </c>
    </row>
    <row r="1544" spans="1:22" x14ac:dyDescent="0.2">
      <c r="A1544">
        <f t="shared" si="2062"/>
        <v>0.5</v>
      </c>
      <c r="B1544">
        <f t="shared" si="2067"/>
        <v>6.006841941732359E-2</v>
      </c>
      <c r="C1544">
        <f t="shared" si="2068"/>
        <v>0.49637867096472271</v>
      </c>
      <c r="D1544">
        <f t="shared" si="2063"/>
        <v>-0.49999999999999989</v>
      </c>
      <c r="E1544">
        <f t="shared" si="2069"/>
        <v>6.0068419417323597E-2</v>
      </c>
      <c r="F1544">
        <f t="shared" si="2070"/>
        <v>0.49637867096472277</v>
      </c>
      <c r="G1544">
        <f t="shared" si="2064"/>
        <v>0.5</v>
      </c>
      <c r="H1544">
        <f t="shared" si="2071"/>
        <v>-6.006841941732359E-2</v>
      </c>
      <c r="I1544">
        <f t="shared" si="2072"/>
        <v>-0.49637867096472271</v>
      </c>
      <c r="J1544">
        <f t="shared" si="2065"/>
        <v>0.49999999999999989</v>
      </c>
      <c r="K1544">
        <f t="shared" si="2073"/>
        <v>6.0068419417323597E-2</v>
      </c>
      <c r="L1544">
        <f t="shared" si="2074"/>
        <v>0.49637867096472277</v>
      </c>
      <c r="N1544">
        <v>83.1</v>
      </c>
      <c r="O1544">
        <f t="shared" si="2060"/>
        <v>80.4081179462828</v>
      </c>
      <c r="P1544">
        <f t="shared" si="2061"/>
        <v>9.5918820537172031</v>
      </c>
      <c r="R1544">
        <f t="shared" si="2075"/>
        <v>6.5054798454139799</v>
      </c>
      <c r="T1544">
        <f t="shared" si="2066"/>
        <v>9.5744610923694999</v>
      </c>
      <c r="V1544">
        <f t="shared" si="2076"/>
        <v>0</v>
      </c>
    </row>
    <row r="1545" spans="1:22" x14ac:dyDescent="0.2">
      <c r="A1545">
        <f t="shared" si="2062"/>
        <v>0.5</v>
      </c>
      <c r="B1545">
        <f t="shared" si="2067"/>
        <v>5.9201984153250467E-2</v>
      </c>
      <c r="C1545">
        <f t="shared" si="2068"/>
        <v>0.49648275405326836</v>
      </c>
      <c r="D1545">
        <f t="shared" si="2063"/>
        <v>-0.49999999999999989</v>
      </c>
      <c r="E1545">
        <f t="shared" si="2069"/>
        <v>5.9201984153250474E-2</v>
      </c>
      <c r="F1545">
        <f t="shared" si="2070"/>
        <v>0.49648275405326847</v>
      </c>
      <c r="G1545">
        <f t="shared" si="2064"/>
        <v>0.5</v>
      </c>
      <c r="H1545">
        <f t="shared" si="2071"/>
        <v>-5.9201984153250467E-2</v>
      </c>
      <c r="I1545">
        <f t="shared" si="2072"/>
        <v>-0.49648275405326836</v>
      </c>
      <c r="J1545">
        <f t="shared" si="2065"/>
        <v>0.49999999999999989</v>
      </c>
      <c r="K1545">
        <f t="shared" si="2073"/>
        <v>5.9201984153250474E-2</v>
      </c>
      <c r="L1545">
        <f t="shared" si="2074"/>
        <v>0.49648275405326847</v>
      </c>
      <c r="N1545">
        <v>83.2</v>
      </c>
      <c r="O1545">
        <f t="shared" ref="O1545:O1608" si="2077">(DEGREES(ACOS(((-(((SUMPRODUCT(G1545:I1545,$I$8:$K$8))*(SUMPRODUCT(G1545:I1545,$I$10:$K$10))-(SUMPRODUCT(J1545:L1545,$I$8:$K$8))*(SUMPRODUCT(J1545:L1545,$I$10:$K$10)))-((SUMPRODUCT(A1545:C1545,$I$8:$K$8))*(SUMPRODUCT(A1545:C1545,$I$10:$K$10))-(SUMPRODUCT(D1545:F1545,$I$8:$K$8))*(SUMPRODUCT(D1545:F1545,$I$10:$K$10))))*(((SUMPRODUCT(G1545:I1545,$I$8:$K$8))*(SUMPRODUCT(G1545:I1545,$I$10:$K$10))+(SUMPRODUCT(J1545:L1545,$I$8:$K$8))*(SUMPRODUCT(J1545:L1545,$I$10:$K$10)))-((SUMPRODUCT(A1545:C1545,$I$8:$K$8))*(SUMPRODUCT(A1545:C1545,$I$10:$K$10))+(SUMPRODUCT(D1545:F1545,$I$8:$K$8))*(SUMPRODUCT(D1545:F1545,$I$10:$K$10)))))-((((SUMPRODUCT(A1545:C1545,$I$8:$K$8))*(SUMPRODUCT(D1545:F1545,$I$10:$K$10))+(SUMPRODUCT(A1545:C1545,$I$10:$K$10))*(SUMPRODUCT(D1545:F1545,$I$8:$K$8)))-((SUMPRODUCT(G1545:I1545,$I$8:$K$8))*(SUMPRODUCT(J1545:L1545,$I$10:$K$10))+(SUMPRODUCT(G1545:I1545,$I$10:$K$10))*(SUMPRODUCT(J1545:L1545,$I$8:$K$8))))*(SQRT(((((SUMPRODUCT(G1545:I1545,$I$8:$K$8))*(SUMPRODUCT(G1545:I1545,$I$10:$K$10))-(SUMPRODUCT(J1545:L1545,$I$8:$K$8))*(SUMPRODUCT(J1545:L1545,$I$10:$K$10)))-((SUMPRODUCT(A1545:C1545,$I$8:$K$8))*(SUMPRODUCT(A1545:C1545,$I$10:$K$10))-(SUMPRODUCT(D1545:F1545,$I$8:$K$8))*(SUMPRODUCT(D1545:F1545,$I$10:$K$10))))^2)+((((SUMPRODUCT(A1545:C1545,$I$8:$K$8))*(SUMPRODUCT(D1545:F1545,$I$10:$K$10))+(SUMPRODUCT(A1545:C1545,$I$10:$K$10))*(SUMPRODUCT(D1545:F1545,$I$8:$K$8)))-((SUMPRODUCT(G1545:I1545,$I$8:$K$8))*(SUMPRODUCT(J1545:L1545,$I$10:$K$10))+(SUMPRODUCT(G1545:I1545,$I$10:$K$10))*(SUMPRODUCT(J1545:L1545,$I$8:$K$8))))^2)-((((SUMPRODUCT(G1545:I1545,$I$8:$K$8))*(SUMPRODUCT(G1545:I1545,$I$10:$K$10))+(SUMPRODUCT(J1545:L1545,$I$8:$K$8))*(SUMPRODUCT(J1545:L1545,$I$10:$K$10)))-((SUMPRODUCT(A1545:C1545,$I$8:$K$8))*(SUMPRODUCT(A1545:C1545,$I$10:$K$10))+(SUMPRODUCT(D1545:F1545,$I$8:$K$8))*(SUMPRODUCT(D1545:F1545,$I$10:$K$10))))^2)))))/(((((SUMPRODUCT(G1545:I1545,$I$8:$K$8))*(SUMPRODUCT(G1545:I1545,$I$10:$K$10))-(SUMPRODUCT(J1545:L1545,$I$8:$K$8))*(SUMPRODUCT(J1545:L1545,$I$10:$K$10)))-((SUMPRODUCT(A1545:C1545,$I$8:$K$8))*(SUMPRODUCT(A1545:C1545,$I$10:$K$10))-(SUMPRODUCT(D1545:F1545,$I$8:$K$8))*(SUMPRODUCT(D1545:F1545,$I$10:$K$10))))^2)+((((SUMPRODUCT(A1545:C1545,$I$8:$K$8))*(SUMPRODUCT(D1545:F1545,$I$10:$K$10))+(SUMPRODUCT(A1545:C1545,$I$10:$K$10))*(SUMPRODUCT(D1545:F1545,$I$8:$K$8)))-((SUMPRODUCT(G1545:I1545,$I$8:$K$8))*(SUMPRODUCT(J1545:L1545,$I$10:$K$10))+(SUMPRODUCT(G1545:I1545,$I$10:$K$10))*(SUMPRODUCT(J1545:L1545,$I$8:$K$8))))^2)))))/2</f>
        <v>80.441999814243417</v>
      </c>
      <c r="P1545">
        <f t="shared" ref="P1545:P1608" si="2078">(DEGREES(ACOS(((-(((SUMPRODUCT(G1545:I1545,$I$8:$K$8))*(SUMPRODUCT(G1545:I1545,$I$10:$K$10))-(SUMPRODUCT(J1545:L1545,$I$8:$K$8))*(SUMPRODUCT(J1545:L1545,$I$10:$K$10)))-((SUMPRODUCT(A1545:C1545,$I$8:$K$8))*(SUMPRODUCT(A1545:C1545,$I$10:$K$10))-(SUMPRODUCT(D1545:F1545,$I$8:$K$8))*(SUMPRODUCT(D1545:F1545,$I$10:$K$10))))*(((SUMPRODUCT(G1545:I1545,$I$8:$K$8))*(SUMPRODUCT(G1545:I1545,$I$10:$K$10))+(SUMPRODUCT(J1545:L1545,$I$8:$K$8))*(SUMPRODUCT(J1545:L1545,$I$10:$K$10)))-((SUMPRODUCT(A1545:C1545,$I$8:$K$8))*(SUMPRODUCT(A1545:C1545,$I$10:$K$10))+(SUMPRODUCT(D1545:F1545,$I$8:$K$8))*(SUMPRODUCT(D1545:F1545,$I$10:$K$10)))))+((((SUMPRODUCT(A1545:C1545,$I$8:$K$8))*(SUMPRODUCT(D1545:F1545,$I$10:$K$10))+(SUMPRODUCT(A1545:C1545,$I$10:$K$10))*(SUMPRODUCT(D1545:F1545,$I$8:$K$8)))-((SUMPRODUCT(G1545:I1545,$I$8:$K$8))*(SUMPRODUCT(J1545:L1545,$I$10:$K$10))+(SUMPRODUCT(G1545:I1545,$I$10:$K$10))*(SUMPRODUCT(J1545:L1545,$I$8:$K$8))))*(SQRT(((((SUMPRODUCT(G1545:I1545,$I$8:$K$8))*(SUMPRODUCT(G1545:I1545,$I$10:$K$10))-(SUMPRODUCT(J1545:L1545,$I$8:$K$8))*(SUMPRODUCT(J1545:L1545,$I$10:$K$10)))-((SUMPRODUCT(A1545:C1545,$I$8:$K$8))*(SUMPRODUCT(A1545:C1545,$I$10:$K$10))-(SUMPRODUCT(D1545:F1545,$I$8:$K$8))*(SUMPRODUCT(D1545:F1545,$I$10:$K$10))))^2)+((((SUMPRODUCT(A1545:C1545,$I$8:$K$8))*(SUMPRODUCT(D1545:F1545,$I$10:$K$10))+(SUMPRODUCT(A1545:C1545,$I$10:$K$10))*(SUMPRODUCT(D1545:F1545,$I$8:$K$8)))-((SUMPRODUCT(G1545:I1545,$I$8:$K$8))*(SUMPRODUCT(J1545:L1545,$I$10:$K$10))+(SUMPRODUCT(G1545:I1545,$I$10:$K$10))*(SUMPRODUCT(J1545:L1545,$I$8:$K$8))))^2)-((((SUMPRODUCT(G1545:I1545,$I$8:$K$8))*(SUMPRODUCT(G1545:I1545,$I$10:$K$10))+(SUMPRODUCT(J1545:L1545,$I$8:$K$8))*(SUMPRODUCT(J1545:L1545,$I$10:$K$10)))-((SUMPRODUCT(A1545:C1545,$I$8:$K$8))*(SUMPRODUCT(A1545:C1545,$I$10:$K$10))+(SUMPRODUCT(D1545:F1545,$I$8:$K$8))*(SUMPRODUCT(D1545:F1545,$I$10:$K$10))))^2)))))/(((((SUMPRODUCT(G1545:I1545,$I$8:$K$8))*(SUMPRODUCT(G1545:I1545,$I$10:$K$10))-(SUMPRODUCT(J1545:L1545,$I$8:$K$8))*(SUMPRODUCT(J1545:L1545,$I$10:$K$10)))-((SUMPRODUCT(A1545:C1545,$I$8:$K$8))*(SUMPRODUCT(A1545:C1545,$I$10:$K$10))-(SUMPRODUCT(D1545:F1545,$I$8:$K$8))*(SUMPRODUCT(D1545:F1545,$I$10:$K$10))))^2)+((((SUMPRODUCT(A1545:C1545,$I$8:$K$8))*(SUMPRODUCT(D1545:F1545,$I$10:$K$10))+(SUMPRODUCT(A1545:C1545,$I$10:$K$10))*(SUMPRODUCT(D1545:F1545,$I$8:$K$8)))-((SUMPRODUCT(G1545:I1545,$I$8:$K$8))*(SUMPRODUCT(J1545:L1545,$I$10:$K$10))+(SUMPRODUCT(G1545:I1545,$I$10:$K$10))*(SUMPRODUCT(J1545:L1545,$I$8:$K$8))))^2)))))/2</f>
        <v>9.5580001857565779</v>
      </c>
      <c r="R1545">
        <f t="shared" si="2075"/>
        <v>6.5095253006906013</v>
      </c>
      <c r="T1545">
        <f t="shared" si="2066"/>
        <v>9.5405792244088747</v>
      </c>
      <c r="V1545">
        <f t="shared" si="2076"/>
        <v>0</v>
      </c>
    </row>
    <row r="1546" spans="1:22" x14ac:dyDescent="0.2">
      <c r="A1546">
        <f t="shared" ref="A1546:A1609" si="2079">(1/(SQRT(2)))*(COS(RADIANS(45)))</f>
        <v>0.5</v>
      </c>
      <c r="B1546">
        <f t="shared" si="2067"/>
        <v>5.833536854966663E-2</v>
      </c>
      <c r="C1546">
        <f t="shared" si="2068"/>
        <v>0.49658532476924294</v>
      </c>
      <c r="D1546">
        <f t="shared" ref="D1546:D1609" si="2080">(-((1/(SQRT(2)))*(SIN(RADIANS(45)))))</f>
        <v>-0.49999999999999989</v>
      </c>
      <c r="E1546">
        <f t="shared" si="2069"/>
        <v>5.8335368549666637E-2</v>
      </c>
      <c r="F1546">
        <f t="shared" si="2070"/>
        <v>0.496585324769243</v>
      </c>
      <c r="G1546">
        <f t="shared" ref="G1546:G1609" si="2081">(1/(SQRT(2)))*(COS(RADIANS(-45)))</f>
        <v>0.5</v>
      </c>
      <c r="H1546">
        <f t="shared" si="2071"/>
        <v>-5.833536854966663E-2</v>
      </c>
      <c r="I1546">
        <f t="shared" si="2072"/>
        <v>-0.49658532476924294</v>
      </c>
      <c r="J1546">
        <f t="shared" ref="J1546:J1609" si="2082">(-((1/(SQRT(2)))*(SIN(RADIANS(-45)))))</f>
        <v>0.49999999999999989</v>
      </c>
      <c r="K1546">
        <f t="shared" si="2073"/>
        <v>5.8335368549666637E-2</v>
      </c>
      <c r="L1546">
        <f t="shared" si="2074"/>
        <v>0.496585324769243</v>
      </c>
      <c r="N1546">
        <v>83.3</v>
      </c>
      <c r="O1546">
        <f t="shared" si="2077"/>
        <v>80.475912097233248</v>
      </c>
      <c r="P1546">
        <f t="shared" si="2078"/>
        <v>9.5240879027667535</v>
      </c>
      <c r="R1546">
        <f t="shared" si="2075"/>
        <v>6.5135541499111156</v>
      </c>
      <c r="T1546">
        <f t="shared" ref="T1546:T1609" si="2083">(P1546-$V$2516)</f>
        <v>9.5066669414190503</v>
      </c>
      <c r="V1546">
        <f t="shared" si="2076"/>
        <v>0</v>
      </c>
    </row>
    <row r="1547" spans="1:22" x14ac:dyDescent="0.2">
      <c r="A1547">
        <f t="shared" si="2079"/>
        <v>0.5</v>
      </c>
      <c r="B1547">
        <f t="shared" si="2067"/>
        <v>5.7468575246433298E-2</v>
      </c>
      <c r="C1547">
        <f t="shared" si="2068"/>
        <v>0.49668638280019817</v>
      </c>
      <c r="D1547">
        <f t="shared" si="2080"/>
        <v>-0.49999999999999989</v>
      </c>
      <c r="E1547">
        <f t="shared" si="2069"/>
        <v>5.7468575246433305E-2</v>
      </c>
      <c r="F1547">
        <f t="shared" si="2070"/>
        <v>0.49668638280019822</v>
      </c>
      <c r="G1547">
        <f t="shared" si="2081"/>
        <v>0.5</v>
      </c>
      <c r="H1547">
        <f t="shared" si="2071"/>
        <v>-5.7468575246433298E-2</v>
      </c>
      <c r="I1547">
        <f t="shared" si="2072"/>
        <v>-0.49668638280019817</v>
      </c>
      <c r="J1547">
        <f t="shared" si="2082"/>
        <v>0.49999999999999989</v>
      </c>
      <c r="K1547">
        <f t="shared" si="2073"/>
        <v>5.7468575246433305E-2</v>
      </c>
      <c r="L1547">
        <f t="shared" si="2074"/>
        <v>0.49668638280019822</v>
      </c>
      <c r="N1547">
        <v>83.4</v>
      </c>
      <c r="O1547">
        <f t="shared" si="2077"/>
        <v>80.509854712267398</v>
      </c>
      <c r="P1547">
        <f t="shared" si="2078"/>
        <v>9.4901452877326022</v>
      </c>
      <c r="R1547">
        <f t="shared" si="2075"/>
        <v>6.5175663717614638</v>
      </c>
      <c r="T1547">
        <f t="shared" si="2083"/>
        <v>9.472724326384899</v>
      </c>
      <c r="V1547">
        <f t="shared" si="2076"/>
        <v>0</v>
      </c>
    </row>
    <row r="1548" spans="1:22" x14ac:dyDescent="0.2">
      <c r="A1548">
        <f t="shared" si="2079"/>
        <v>0.5</v>
      </c>
      <c r="B1548">
        <f t="shared" ref="B1548:B1611" si="2084">((1/(SQRT(2)))*(COS(RADIANS(N1548))))*(SIN(RADIANS(45)))</f>
        <v>5.6601606883953402E-2</v>
      </c>
      <c r="C1548">
        <f t="shared" ref="C1548:C1611" si="2085">((1/(SQRT(2)))*(SIN(RADIANS(N1548))))*(SIN(RADIANS(45)))</f>
        <v>0.49678592783829362</v>
      </c>
      <c r="D1548">
        <f t="shared" si="2080"/>
        <v>-0.49999999999999989</v>
      </c>
      <c r="E1548">
        <f t="shared" ref="E1548:E1611" si="2086">((1/(SQRT(2)))*(COS(RADIANS(N1548))))*(COS(RADIANS(45)))</f>
        <v>5.6601606883953416E-2</v>
      </c>
      <c r="F1548">
        <f t="shared" ref="F1548:F1611" si="2087">(((1/(SQRT(2)))*(SIN(RADIANS(N1548))))*(COS(RADIANS(45))))</f>
        <v>0.49678592783829367</v>
      </c>
      <c r="G1548">
        <f t="shared" si="2081"/>
        <v>0.5</v>
      </c>
      <c r="H1548">
        <f t="shared" ref="H1548:H1611" si="2088">((1/(SQRT(2)))*(COS(RADIANS(N1548))))*(SIN(RADIANS(-45)))</f>
        <v>-5.6601606883953402E-2</v>
      </c>
      <c r="I1548">
        <f t="shared" ref="I1548:I1611" si="2089">((1/(SQRT(2)))*(SIN(RADIANS(N1548))))*(SIN(RADIANS(-45)))</f>
        <v>-0.49678592783829362</v>
      </c>
      <c r="J1548">
        <f t="shared" si="2082"/>
        <v>0.49999999999999989</v>
      </c>
      <c r="K1548">
        <f t="shared" ref="K1548:K1611" si="2090">((1/(SQRT(2)))*(COS(RADIANS(N1548))))*(COS(RADIANS(-45)))</f>
        <v>5.6601606883953416E-2</v>
      </c>
      <c r="L1548">
        <f t="shared" ref="L1548:L1611" si="2091">(((1/(SQRT(2)))*(SIN(RADIANS(N1548))))*(COS(RADIANS(-45))))</f>
        <v>0.49678592783829367</v>
      </c>
      <c r="N1548">
        <v>83.5</v>
      </c>
      <c r="O1548">
        <f t="shared" si="2077"/>
        <v>80.54382757628052</v>
      </c>
      <c r="P1548">
        <f t="shared" si="2078"/>
        <v>9.4561724237194547</v>
      </c>
      <c r="R1548">
        <f t="shared" ref="R1548:R1611" si="2092">P1548-P1728</f>
        <v>6.5215619448429676</v>
      </c>
      <c r="T1548">
        <f t="shared" si="2083"/>
        <v>9.4387514623717514</v>
      </c>
      <c r="V1548">
        <f t="shared" ref="V1548:V1611" si="2093">IF(T1548=0,N1548,0)</f>
        <v>0</v>
      </c>
    </row>
    <row r="1549" spans="1:22" x14ac:dyDescent="0.2">
      <c r="A1549">
        <f t="shared" si="2079"/>
        <v>0.5</v>
      </c>
      <c r="B1549">
        <f t="shared" si="2084"/>
        <v>5.5734466103162836E-2</v>
      </c>
      <c r="C1549">
        <f t="shared" si="2085"/>
        <v>0.49688395958029807</v>
      </c>
      <c r="D1549">
        <f t="shared" si="2080"/>
        <v>-0.49999999999999989</v>
      </c>
      <c r="E1549">
        <f t="shared" si="2086"/>
        <v>5.5734466103162843E-2</v>
      </c>
      <c r="F1549">
        <f t="shared" si="2087"/>
        <v>0.49688395958029813</v>
      </c>
      <c r="G1549">
        <f t="shared" si="2081"/>
        <v>0.5</v>
      </c>
      <c r="H1549">
        <f t="shared" si="2088"/>
        <v>-5.5734466103162836E-2</v>
      </c>
      <c r="I1549">
        <f t="shared" si="2089"/>
        <v>-0.49688395958029807</v>
      </c>
      <c r="J1549">
        <f t="shared" si="2082"/>
        <v>0.49999999999999989</v>
      </c>
      <c r="K1549">
        <f t="shared" si="2090"/>
        <v>5.5734466103162843E-2</v>
      </c>
      <c r="L1549">
        <f t="shared" si="2091"/>
        <v>0.49688395958029813</v>
      </c>
      <c r="N1549">
        <v>83.6</v>
      </c>
      <c r="O1549">
        <f t="shared" si="2077"/>
        <v>80.577830606126724</v>
      </c>
      <c r="P1549">
        <f t="shared" si="2078"/>
        <v>9.4221693938732773</v>
      </c>
      <c r="R1549">
        <f t="shared" si="2092"/>
        <v>6.52554084767179</v>
      </c>
      <c r="T1549">
        <f t="shared" si="2083"/>
        <v>9.4047484325255741</v>
      </c>
      <c r="V1549">
        <f t="shared" si="2093"/>
        <v>0</v>
      </c>
    </row>
    <row r="1550" spans="1:22" x14ac:dyDescent="0.2">
      <c r="A1550">
        <f t="shared" si="2079"/>
        <v>0.5</v>
      </c>
      <c r="B1550">
        <f t="shared" si="2084"/>
        <v>5.4867155545522565E-2</v>
      </c>
      <c r="C1550">
        <f t="shared" si="2085"/>
        <v>0.4969804777275898</v>
      </c>
      <c r="D1550">
        <f t="shared" si="2080"/>
        <v>-0.49999999999999989</v>
      </c>
      <c r="E1550">
        <f t="shared" si="2086"/>
        <v>5.4867155545522572E-2</v>
      </c>
      <c r="F1550">
        <f t="shared" si="2087"/>
        <v>0.49698047772758985</v>
      </c>
      <c r="G1550">
        <f t="shared" si="2081"/>
        <v>0.5</v>
      </c>
      <c r="H1550">
        <f t="shared" si="2088"/>
        <v>-5.4867155545522565E-2</v>
      </c>
      <c r="I1550">
        <f t="shared" si="2089"/>
        <v>-0.4969804777275898</v>
      </c>
      <c r="J1550">
        <f t="shared" si="2082"/>
        <v>0.49999999999999989</v>
      </c>
      <c r="K1550">
        <f t="shared" si="2090"/>
        <v>5.4867155545522572E-2</v>
      </c>
      <c r="L1550">
        <f t="shared" si="2091"/>
        <v>0.49698047772758985</v>
      </c>
      <c r="N1550">
        <v>83.7</v>
      </c>
      <c r="O1550">
        <f t="shared" si="2077"/>
        <v>80.611863718579059</v>
      </c>
      <c r="P1550">
        <f t="shared" si="2078"/>
        <v>9.3881362814209517</v>
      </c>
      <c r="R1550">
        <f t="shared" si="2092"/>
        <v>6.5295030586789888</v>
      </c>
      <c r="T1550">
        <f t="shared" si="2083"/>
        <v>9.3707153200732485</v>
      </c>
      <c r="V1550">
        <f t="shared" si="2093"/>
        <v>0</v>
      </c>
    </row>
    <row r="1551" spans="1:22" x14ac:dyDescent="0.2">
      <c r="A1551">
        <f t="shared" si="2079"/>
        <v>0.5</v>
      </c>
      <c r="B1551">
        <f t="shared" si="2084"/>
        <v>5.3999677853011414E-2</v>
      </c>
      <c r="C1551">
        <f t="shared" si="2085"/>
        <v>0.49707548198615764</v>
      </c>
      <c r="D1551">
        <f t="shared" si="2080"/>
        <v>-0.49999999999999989</v>
      </c>
      <c r="E1551">
        <f t="shared" si="2086"/>
        <v>5.3999677853011428E-2</v>
      </c>
      <c r="F1551">
        <f t="shared" si="2087"/>
        <v>0.4970754819861577</v>
      </c>
      <c r="G1551">
        <f t="shared" si="2081"/>
        <v>0.5</v>
      </c>
      <c r="H1551">
        <f t="shared" si="2088"/>
        <v>-5.3999677853011414E-2</v>
      </c>
      <c r="I1551">
        <f t="shared" si="2089"/>
        <v>-0.49707548198615764</v>
      </c>
      <c r="J1551">
        <f t="shared" si="2082"/>
        <v>0.49999999999999989</v>
      </c>
      <c r="K1551">
        <f t="shared" si="2090"/>
        <v>5.3999677853011428E-2</v>
      </c>
      <c r="L1551">
        <f t="shared" si="2091"/>
        <v>0.4970754819861577</v>
      </c>
      <c r="N1551">
        <v>83.8</v>
      </c>
      <c r="O1551">
        <f t="shared" si="2077"/>
        <v>80.645926830329401</v>
      </c>
      <c r="P1551">
        <f t="shared" si="2078"/>
        <v>9.3540731696705848</v>
      </c>
      <c r="R1551">
        <f t="shared" si="2092"/>
        <v>6.5334485562100308</v>
      </c>
      <c r="T1551">
        <f t="shared" si="2083"/>
        <v>9.3366522083228816</v>
      </c>
      <c r="V1551">
        <f t="shared" si="2093"/>
        <v>0</v>
      </c>
    </row>
    <row r="1552" spans="1:22" x14ac:dyDescent="0.2">
      <c r="A1552">
        <f t="shared" si="2079"/>
        <v>0.5</v>
      </c>
      <c r="B1552">
        <f t="shared" si="2084"/>
        <v>5.3132035668116528E-2</v>
      </c>
      <c r="C1552">
        <f t="shared" si="2085"/>
        <v>0.49716897206660227</v>
      </c>
      <c r="D1552">
        <f t="shared" si="2080"/>
        <v>-0.49999999999999989</v>
      </c>
      <c r="E1552">
        <f t="shared" si="2086"/>
        <v>5.3132035668116542E-2</v>
      </c>
      <c r="F1552">
        <f t="shared" si="2087"/>
        <v>0.49716897206660232</v>
      </c>
      <c r="G1552">
        <f t="shared" si="2081"/>
        <v>0.5</v>
      </c>
      <c r="H1552">
        <f t="shared" si="2088"/>
        <v>-5.3132035668116528E-2</v>
      </c>
      <c r="I1552">
        <f t="shared" si="2089"/>
        <v>-0.49716897206660227</v>
      </c>
      <c r="J1552">
        <f t="shared" si="2082"/>
        <v>0.49999999999999989</v>
      </c>
      <c r="K1552">
        <f t="shared" si="2090"/>
        <v>5.3132035668116542E-2</v>
      </c>
      <c r="L1552">
        <f t="shared" si="2091"/>
        <v>0.49716897206660232</v>
      </c>
      <c r="N1552">
        <v>83.9</v>
      </c>
      <c r="O1552">
        <f t="shared" si="2077"/>
        <v>80.680019857988327</v>
      </c>
      <c r="P1552">
        <f t="shared" si="2078"/>
        <v>9.3199801420116604</v>
      </c>
      <c r="R1552">
        <f t="shared" si="2092"/>
        <v>6.5373773185247046</v>
      </c>
      <c r="T1552">
        <f t="shared" si="2083"/>
        <v>9.3025591806639572</v>
      </c>
      <c r="V1552">
        <f t="shared" si="2093"/>
        <v>0</v>
      </c>
    </row>
    <row r="1553" spans="1:22" x14ac:dyDescent="0.2">
      <c r="A1553">
        <f t="shared" si="2079"/>
        <v>0.5</v>
      </c>
      <c r="B1553">
        <f t="shared" si="2084"/>
        <v>5.2264231633826722E-2</v>
      </c>
      <c r="C1553">
        <f t="shared" si="2085"/>
        <v>0.49726094768413659</v>
      </c>
      <c r="D1553">
        <f t="shared" si="2080"/>
        <v>-0.49999999999999989</v>
      </c>
      <c r="E1553">
        <f t="shared" si="2086"/>
        <v>5.2264231633826728E-2</v>
      </c>
      <c r="F1553">
        <f t="shared" si="2087"/>
        <v>0.49726094768413664</v>
      </c>
      <c r="G1553">
        <f t="shared" si="2081"/>
        <v>0.5</v>
      </c>
      <c r="H1553">
        <f t="shared" si="2088"/>
        <v>-5.2264231633826722E-2</v>
      </c>
      <c r="I1553">
        <f t="shared" si="2089"/>
        <v>-0.49726094768413659</v>
      </c>
      <c r="J1553">
        <f t="shared" si="2082"/>
        <v>0.49999999999999989</v>
      </c>
      <c r="K1553">
        <f t="shared" si="2090"/>
        <v>5.2264231633826728E-2</v>
      </c>
      <c r="L1553">
        <f t="shared" si="2091"/>
        <v>0.49726094768413664</v>
      </c>
      <c r="N1553">
        <v>84</v>
      </c>
      <c r="O1553">
        <f t="shared" si="2077"/>
        <v>80.714142718084574</v>
      </c>
      <c r="P1553">
        <f t="shared" si="2078"/>
        <v>9.2858572819154226</v>
      </c>
      <c r="R1553">
        <f t="shared" si="2092"/>
        <v>6.5412893237968737</v>
      </c>
      <c r="T1553">
        <f t="shared" si="2083"/>
        <v>9.2684363205677194</v>
      </c>
      <c r="V1553">
        <f t="shared" si="2093"/>
        <v>0</v>
      </c>
    </row>
    <row r="1554" spans="1:22" x14ac:dyDescent="0.2">
      <c r="A1554">
        <f t="shared" si="2079"/>
        <v>0.5</v>
      </c>
      <c r="B1554">
        <f t="shared" si="2084"/>
        <v>5.1396268393623448E-2</v>
      </c>
      <c r="C1554">
        <f t="shared" si="2085"/>
        <v>0.49735140855858706</v>
      </c>
      <c r="D1554">
        <f t="shared" si="2080"/>
        <v>-0.49999999999999989</v>
      </c>
      <c r="E1554">
        <f t="shared" si="2086"/>
        <v>5.1396268393623455E-2</v>
      </c>
      <c r="F1554">
        <f t="shared" si="2087"/>
        <v>0.49735140855858712</v>
      </c>
      <c r="G1554">
        <f t="shared" si="2081"/>
        <v>0.5</v>
      </c>
      <c r="H1554">
        <f t="shared" si="2088"/>
        <v>-5.1396268393623448E-2</v>
      </c>
      <c r="I1554">
        <f t="shared" si="2089"/>
        <v>-0.49735140855858706</v>
      </c>
      <c r="J1554">
        <f t="shared" si="2082"/>
        <v>0.49999999999999989</v>
      </c>
      <c r="K1554">
        <f t="shared" si="2090"/>
        <v>5.1396268393623455E-2</v>
      </c>
      <c r="L1554">
        <f t="shared" si="2091"/>
        <v>0.49735140855858712</v>
      </c>
      <c r="N1554">
        <v>84.1</v>
      </c>
      <c r="O1554">
        <f t="shared" si="2077"/>
        <v>80.748295327065009</v>
      </c>
      <c r="P1554">
        <f t="shared" si="2078"/>
        <v>9.2517046729350092</v>
      </c>
      <c r="R1554">
        <f t="shared" si="2092"/>
        <v>6.5451845501144463</v>
      </c>
      <c r="T1554">
        <f t="shared" si="2083"/>
        <v>9.234283711587306</v>
      </c>
      <c r="V1554">
        <f t="shared" si="2093"/>
        <v>0</v>
      </c>
    </row>
    <row r="1555" spans="1:22" x14ac:dyDescent="0.2">
      <c r="A1555">
        <f t="shared" si="2079"/>
        <v>0.5</v>
      </c>
      <c r="B1555">
        <f t="shared" si="2084"/>
        <v>5.052814859147315E-2</v>
      </c>
      <c r="C1555">
        <f t="shared" si="2085"/>
        <v>0.49744035441439399</v>
      </c>
      <c r="D1555">
        <f t="shared" si="2080"/>
        <v>-0.49999999999999989</v>
      </c>
      <c r="E1555">
        <f t="shared" si="2086"/>
        <v>5.0528148591473164E-2</v>
      </c>
      <c r="F1555">
        <f t="shared" si="2087"/>
        <v>0.4974403544143941</v>
      </c>
      <c r="G1555">
        <f t="shared" si="2081"/>
        <v>0.5</v>
      </c>
      <c r="H1555">
        <f t="shared" si="2088"/>
        <v>-5.052814859147315E-2</v>
      </c>
      <c r="I1555">
        <f t="shared" si="2089"/>
        <v>-0.49744035441439399</v>
      </c>
      <c r="J1555">
        <f t="shared" si="2082"/>
        <v>0.49999999999999989</v>
      </c>
      <c r="K1555">
        <f t="shared" si="2090"/>
        <v>5.0528148591473164E-2</v>
      </c>
      <c r="L1555">
        <f t="shared" si="2091"/>
        <v>0.4974403544143941</v>
      </c>
      <c r="N1555">
        <v>84.2</v>
      </c>
      <c r="O1555">
        <f t="shared" si="2077"/>
        <v>80.782477601294147</v>
      </c>
      <c r="P1555">
        <f t="shared" si="2078"/>
        <v>9.217522398705853</v>
      </c>
      <c r="R1555">
        <f t="shared" si="2092"/>
        <v>6.5490629754788046</v>
      </c>
      <c r="T1555">
        <f t="shared" si="2083"/>
        <v>9.2001014373581498</v>
      </c>
      <c r="V1555">
        <f t="shared" si="2093"/>
        <v>0</v>
      </c>
    </row>
    <row r="1556" spans="1:22" x14ac:dyDescent="0.2">
      <c r="A1556">
        <f t="shared" si="2079"/>
        <v>0.5</v>
      </c>
      <c r="B1556">
        <f t="shared" si="2084"/>
        <v>4.9659874871819533E-2</v>
      </c>
      <c r="C1556">
        <f t="shared" si="2085"/>
        <v>0.49752778498061301</v>
      </c>
      <c r="D1556">
        <f t="shared" si="2080"/>
        <v>-0.49999999999999989</v>
      </c>
      <c r="E1556">
        <f t="shared" si="2086"/>
        <v>4.965987487181954E-2</v>
      </c>
      <c r="F1556">
        <f t="shared" si="2087"/>
        <v>0.49752778498061306</v>
      </c>
      <c r="G1556">
        <f t="shared" si="2081"/>
        <v>0.5</v>
      </c>
      <c r="H1556">
        <f t="shared" si="2088"/>
        <v>-4.9659874871819533E-2</v>
      </c>
      <c r="I1556">
        <f t="shared" si="2089"/>
        <v>-0.49752778498061301</v>
      </c>
      <c r="J1556">
        <f t="shared" si="2082"/>
        <v>0.49999999999999989</v>
      </c>
      <c r="K1556">
        <f t="shared" si="2090"/>
        <v>4.965987487181954E-2</v>
      </c>
      <c r="L1556">
        <f t="shared" si="2091"/>
        <v>0.49752778498061306</v>
      </c>
      <c r="N1556">
        <v>84.3</v>
      </c>
      <c r="O1556">
        <f t="shared" si="2077"/>
        <v>80.816689457054153</v>
      </c>
      <c r="P1556">
        <f t="shared" si="2078"/>
        <v>9.183310542945847</v>
      </c>
      <c r="R1556">
        <f t="shared" si="2092"/>
        <v>6.5529245778049985</v>
      </c>
      <c r="T1556">
        <f t="shared" si="2083"/>
        <v>9.1658895815981438</v>
      </c>
      <c r="V1556">
        <f t="shared" si="2093"/>
        <v>0</v>
      </c>
    </row>
    <row r="1557" spans="1:22" x14ac:dyDescent="0.2">
      <c r="A1557">
        <f t="shared" si="2079"/>
        <v>0.5</v>
      </c>
      <c r="B1557">
        <f t="shared" si="2084"/>
        <v>4.8791449879574719E-2</v>
      </c>
      <c r="C1557">
        <f t="shared" si="2085"/>
        <v>0.49761369999091548</v>
      </c>
      <c r="D1557">
        <f t="shared" si="2080"/>
        <v>-0.49999999999999989</v>
      </c>
      <c r="E1557">
        <f t="shared" si="2086"/>
        <v>4.8791449879574726E-2</v>
      </c>
      <c r="F1557">
        <f t="shared" si="2087"/>
        <v>0.49761369999091554</v>
      </c>
      <c r="G1557">
        <f t="shared" si="2081"/>
        <v>0.5</v>
      </c>
      <c r="H1557">
        <f t="shared" si="2088"/>
        <v>-4.8791449879574719E-2</v>
      </c>
      <c r="I1557">
        <f t="shared" si="2089"/>
        <v>-0.49761369999091548</v>
      </c>
      <c r="J1557">
        <f t="shared" si="2082"/>
        <v>0.49999999999999989</v>
      </c>
      <c r="K1557">
        <f t="shared" si="2090"/>
        <v>4.8791449879574726E-2</v>
      </c>
      <c r="L1557">
        <f t="shared" si="2091"/>
        <v>0.49761369999091554</v>
      </c>
      <c r="N1557">
        <v>84.4</v>
      </c>
      <c r="O1557">
        <f t="shared" si="2077"/>
        <v>80.850930810544256</v>
      </c>
      <c r="P1557">
        <f t="shared" si="2078"/>
        <v>9.1490691894557425</v>
      </c>
      <c r="R1557">
        <f t="shared" si="2092"/>
        <v>6.5567693349214426</v>
      </c>
      <c r="T1557">
        <f t="shared" si="2083"/>
        <v>9.1316482281080393</v>
      </c>
      <c r="V1557">
        <f t="shared" si="2093"/>
        <v>0</v>
      </c>
    </row>
    <row r="1558" spans="1:22" x14ac:dyDescent="0.2">
      <c r="A1558">
        <f t="shared" si="2079"/>
        <v>0.5</v>
      </c>
      <c r="B1558">
        <f t="shared" si="2084"/>
        <v>4.7922876260112018E-2</v>
      </c>
      <c r="C1558">
        <f t="shared" si="2085"/>
        <v>0.49769809918358932</v>
      </c>
      <c r="D1558">
        <f t="shared" si="2080"/>
        <v>-0.49999999999999989</v>
      </c>
      <c r="E1558">
        <f t="shared" si="2086"/>
        <v>4.7922876260112025E-2</v>
      </c>
      <c r="F1558">
        <f t="shared" si="2087"/>
        <v>0.49769809918358937</v>
      </c>
      <c r="G1558">
        <f t="shared" si="2081"/>
        <v>0.5</v>
      </c>
      <c r="H1558">
        <f t="shared" si="2088"/>
        <v>-4.7922876260112018E-2</v>
      </c>
      <c r="I1558">
        <f t="shared" si="2089"/>
        <v>-0.49769809918358932</v>
      </c>
      <c r="J1558">
        <f t="shared" si="2082"/>
        <v>0.49999999999999989</v>
      </c>
      <c r="K1558">
        <f t="shared" si="2090"/>
        <v>4.7922876260112025E-2</v>
      </c>
      <c r="L1558">
        <f t="shared" si="2091"/>
        <v>0.49769809918358937</v>
      </c>
      <c r="N1558">
        <v>84.5</v>
      </c>
      <c r="O1558">
        <f t="shared" si="2077"/>
        <v>80.885201577880736</v>
      </c>
      <c r="P1558">
        <f t="shared" si="2078"/>
        <v>9.114798422119275</v>
      </c>
      <c r="R1558">
        <f t="shared" si="2092"/>
        <v>6.5605972245695003</v>
      </c>
      <c r="T1558">
        <f t="shared" si="2083"/>
        <v>9.0973774607715718</v>
      </c>
      <c r="V1558">
        <f t="shared" si="2093"/>
        <v>0</v>
      </c>
    </row>
    <row r="1559" spans="1:22" x14ac:dyDescent="0.2">
      <c r="A1559">
        <f t="shared" si="2079"/>
        <v>0.5</v>
      </c>
      <c r="B1559">
        <f t="shared" si="2084"/>
        <v>4.7054156659257246E-2</v>
      </c>
      <c r="C1559">
        <f t="shared" si="2085"/>
        <v>0.49778098230153989</v>
      </c>
      <c r="D1559">
        <f t="shared" si="2080"/>
        <v>-0.49999999999999989</v>
      </c>
      <c r="E1559">
        <f t="shared" si="2086"/>
        <v>4.7054156659257253E-2</v>
      </c>
      <c r="F1559">
        <f t="shared" si="2087"/>
        <v>0.49778098230154</v>
      </c>
      <c r="G1559">
        <f t="shared" si="2081"/>
        <v>0.5</v>
      </c>
      <c r="H1559">
        <f t="shared" si="2088"/>
        <v>-4.7054156659257246E-2</v>
      </c>
      <c r="I1559">
        <f t="shared" si="2089"/>
        <v>-0.49778098230153989</v>
      </c>
      <c r="J1559">
        <f t="shared" si="2082"/>
        <v>0.49999999999999989</v>
      </c>
      <c r="K1559">
        <f t="shared" si="2090"/>
        <v>4.7054156659257253E-2</v>
      </c>
      <c r="L1559">
        <f t="shared" si="2091"/>
        <v>0.49778098230154</v>
      </c>
      <c r="N1559">
        <v>84.6</v>
      </c>
      <c r="O1559">
        <f t="shared" si="2077"/>
        <v>80.919501675096413</v>
      </c>
      <c r="P1559">
        <f t="shared" si="2078"/>
        <v>9.080498324903596</v>
      </c>
      <c r="R1559">
        <f t="shared" si="2092"/>
        <v>6.5644082244038895</v>
      </c>
      <c r="T1559">
        <f t="shared" si="2083"/>
        <v>9.0630773635558928</v>
      </c>
      <c r="V1559">
        <f t="shared" si="2093"/>
        <v>0</v>
      </c>
    </row>
    <row r="1560" spans="1:22" x14ac:dyDescent="0.2">
      <c r="A1560">
        <f t="shared" si="2079"/>
        <v>0.5</v>
      </c>
      <c r="B1560">
        <f t="shared" si="2084"/>
        <v>4.6185293723280819E-2</v>
      </c>
      <c r="C1560">
        <f t="shared" si="2085"/>
        <v>0.49786234909229093</v>
      </c>
      <c r="D1560">
        <f t="shared" si="2080"/>
        <v>-0.49999999999999989</v>
      </c>
      <c r="E1560">
        <f t="shared" si="2086"/>
        <v>4.6185293723280826E-2</v>
      </c>
      <c r="F1560">
        <f t="shared" si="2087"/>
        <v>0.49786234909229105</v>
      </c>
      <c r="G1560">
        <f t="shared" si="2081"/>
        <v>0.5</v>
      </c>
      <c r="H1560">
        <f t="shared" si="2088"/>
        <v>-4.6185293723280819E-2</v>
      </c>
      <c r="I1560">
        <f t="shared" si="2089"/>
        <v>-0.49786234909229093</v>
      </c>
      <c r="J1560">
        <f t="shared" si="2082"/>
        <v>0.49999999999999989</v>
      </c>
      <c r="K1560">
        <f t="shared" si="2090"/>
        <v>4.6185293723280826E-2</v>
      </c>
      <c r="L1560">
        <f t="shared" si="2091"/>
        <v>0.49786234909229105</v>
      </c>
      <c r="N1560">
        <v>84.7</v>
      </c>
      <c r="O1560">
        <f t="shared" si="2077"/>
        <v>80.953831018140519</v>
      </c>
      <c r="P1560">
        <f t="shared" si="2078"/>
        <v>9.0461689818594788</v>
      </c>
      <c r="R1560">
        <f t="shared" si="2092"/>
        <v>6.5682023119918185</v>
      </c>
      <c r="T1560">
        <f t="shared" si="2083"/>
        <v>9.0287480205117756</v>
      </c>
      <c r="V1560">
        <f t="shared" si="2093"/>
        <v>0</v>
      </c>
    </row>
    <row r="1561" spans="1:22" x14ac:dyDescent="0.2">
      <c r="A1561">
        <f t="shared" si="2079"/>
        <v>0.5</v>
      </c>
      <c r="B1561">
        <f t="shared" si="2084"/>
        <v>4.5316290098890051E-2</v>
      </c>
      <c r="C1561">
        <f t="shared" si="2085"/>
        <v>0.49794219930798506</v>
      </c>
      <c r="D1561">
        <f t="shared" si="2080"/>
        <v>-0.49999999999999989</v>
      </c>
      <c r="E1561">
        <f t="shared" si="2086"/>
        <v>4.5316290098890058E-2</v>
      </c>
      <c r="F1561">
        <f t="shared" si="2087"/>
        <v>0.49794219930798511</v>
      </c>
      <c r="G1561">
        <f t="shared" si="2081"/>
        <v>0.5</v>
      </c>
      <c r="H1561">
        <f t="shared" si="2088"/>
        <v>-4.5316290098890051E-2</v>
      </c>
      <c r="I1561">
        <f t="shared" si="2089"/>
        <v>-0.49794219930798506</v>
      </c>
      <c r="J1561">
        <f t="shared" si="2082"/>
        <v>0.49999999999999989</v>
      </c>
      <c r="K1561">
        <f t="shared" si="2090"/>
        <v>4.5316290098890058E-2</v>
      </c>
      <c r="L1561">
        <f t="shared" si="2091"/>
        <v>0.49794219930798511</v>
      </c>
      <c r="N1561">
        <v>84.8</v>
      </c>
      <c r="O1561">
        <f t="shared" si="2077"/>
        <v>80.988189522878372</v>
      </c>
      <c r="P1561">
        <f t="shared" si="2078"/>
        <v>9.0118104771216103</v>
      </c>
      <c r="R1561">
        <f t="shared" si="2092"/>
        <v>6.5719794648133334</v>
      </c>
      <c r="T1561">
        <f t="shared" si="2083"/>
        <v>8.9943895157739071</v>
      </c>
      <c r="V1561">
        <f t="shared" si="2093"/>
        <v>0</v>
      </c>
    </row>
    <row r="1562" spans="1:22" x14ac:dyDescent="0.2">
      <c r="A1562">
        <f t="shared" si="2079"/>
        <v>0.5</v>
      </c>
      <c r="B1562">
        <f t="shared" si="2084"/>
        <v>4.4447148433220673E-2</v>
      </c>
      <c r="C1562">
        <f t="shared" si="2085"/>
        <v>0.49802053270538471</v>
      </c>
      <c r="D1562">
        <f t="shared" si="2080"/>
        <v>-0.49999999999999989</v>
      </c>
      <c r="E1562">
        <f t="shared" si="2086"/>
        <v>4.444714843322068E-2</v>
      </c>
      <c r="F1562">
        <f t="shared" si="2087"/>
        <v>0.49802053270538477</v>
      </c>
      <c r="G1562">
        <f t="shared" si="2081"/>
        <v>0.5</v>
      </c>
      <c r="H1562">
        <f t="shared" si="2088"/>
        <v>-4.4447148433220673E-2</v>
      </c>
      <c r="I1562">
        <f t="shared" si="2089"/>
        <v>-0.49802053270538471</v>
      </c>
      <c r="J1562">
        <f t="shared" si="2082"/>
        <v>0.49999999999999989</v>
      </c>
      <c r="K1562">
        <f t="shared" si="2090"/>
        <v>4.444714843322068E-2</v>
      </c>
      <c r="L1562">
        <f t="shared" si="2091"/>
        <v>0.49802053270538477</v>
      </c>
      <c r="N1562">
        <v>84.9</v>
      </c>
      <c r="O1562">
        <f t="shared" si="2077"/>
        <v>81.022577105091031</v>
      </c>
      <c r="P1562">
        <f t="shared" si="2078"/>
        <v>8.9774228949089796</v>
      </c>
      <c r="R1562">
        <f t="shared" si="2092"/>
        <v>6.5757396602610605</v>
      </c>
      <c r="T1562">
        <f t="shared" si="2083"/>
        <v>8.9600019335612764</v>
      </c>
      <c r="V1562">
        <f t="shared" si="2093"/>
        <v>0</v>
      </c>
    </row>
    <row r="1563" spans="1:22" x14ac:dyDescent="0.2">
      <c r="A1563">
        <f t="shared" si="2079"/>
        <v>0.5</v>
      </c>
      <c r="B1563">
        <f t="shared" si="2084"/>
        <v>4.3577871373829062E-2</v>
      </c>
      <c r="C1563">
        <f t="shared" si="2085"/>
        <v>0.49809734904587266</v>
      </c>
      <c r="D1563">
        <f t="shared" si="2080"/>
        <v>-0.49999999999999989</v>
      </c>
      <c r="E1563">
        <f t="shared" si="2086"/>
        <v>4.3577871373829069E-2</v>
      </c>
      <c r="F1563">
        <f t="shared" si="2087"/>
        <v>0.49809734904587272</v>
      </c>
      <c r="G1563">
        <f t="shared" si="2081"/>
        <v>0.5</v>
      </c>
      <c r="H1563">
        <f t="shared" si="2088"/>
        <v>-4.3577871373829062E-2</v>
      </c>
      <c r="I1563">
        <f t="shared" si="2089"/>
        <v>-0.49809734904587266</v>
      </c>
      <c r="J1563">
        <f t="shared" si="2082"/>
        <v>0.49999999999999989</v>
      </c>
      <c r="K1563">
        <f t="shared" si="2090"/>
        <v>4.3577871373829069E-2</v>
      </c>
      <c r="L1563">
        <f t="shared" si="2091"/>
        <v>0.49809734904587272</v>
      </c>
      <c r="N1563">
        <v>85</v>
      </c>
      <c r="O1563">
        <f t="shared" si="2077"/>
        <v>81.05699368047496</v>
      </c>
      <c r="P1563">
        <f t="shared" si="2078"/>
        <v>8.943006319525038</v>
      </c>
      <c r="R1563">
        <f t="shared" si="2092"/>
        <v>6.5794828756401742</v>
      </c>
      <c r="T1563">
        <f t="shared" si="2083"/>
        <v>8.9255853581773348</v>
      </c>
      <c r="V1563">
        <f t="shared" si="2093"/>
        <v>0</v>
      </c>
    </row>
    <row r="1564" spans="1:22" x14ac:dyDescent="0.2">
      <c r="A1564">
        <f t="shared" si="2079"/>
        <v>0.5</v>
      </c>
      <c r="B1564">
        <f t="shared" si="2084"/>
        <v>4.2708461568683763E-2</v>
      </c>
      <c r="C1564">
        <f t="shared" si="2085"/>
        <v>0.49817264809545309</v>
      </c>
      <c r="D1564">
        <f t="shared" si="2080"/>
        <v>-0.49999999999999989</v>
      </c>
      <c r="E1564">
        <f t="shared" si="2086"/>
        <v>4.270846156868377E-2</v>
      </c>
      <c r="F1564">
        <f t="shared" si="2087"/>
        <v>0.4981726480954532</v>
      </c>
      <c r="G1564">
        <f t="shared" si="2081"/>
        <v>0.5</v>
      </c>
      <c r="H1564">
        <f t="shared" si="2088"/>
        <v>-4.2708461568683763E-2</v>
      </c>
      <c r="I1564">
        <f t="shared" si="2089"/>
        <v>-0.49817264809545309</v>
      </c>
      <c r="J1564">
        <f t="shared" si="2082"/>
        <v>0.49999999999999989</v>
      </c>
      <c r="K1564">
        <f t="shared" si="2090"/>
        <v>4.270846156868377E-2</v>
      </c>
      <c r="L1564">
        <f t="shared" si="2091"/>
        <v>0.4981726480954532</v>
      </c>
      <c r="N1564">
        <v>85.1</v>
      </c>
      <c r="O1564">
        <f t="shared" si="2077"/>
        <v>81.091439164641926</v>
      </c>
      <c r="P1564">
        <f t="shared" si="2078"/>
        <v>8.9085608353580739</v>
      </c>
      <c r="R1564">
        <f t="shared" si="2092"/>
        <v>6.5832090881676875</v>
      </c>
      <c r="T1564">
        <f t="shared" si="2083"/>
        <v>8.8911398740103706</v>
      </c>
      <c r="V1564">
        <f t="shared" si="2093"/>
        <v>0</v>
      </c>
    </row>
    <row r="1565" spans="1:22" x14ac:dyDescent="0.2">
      <c r="A1565">
        <f t="shared" si="2079"/>
        <v>0.5</v>
      </c>
      <c r="B1565">
        <f t="shared" si="2084"/>
        <v>4.1838921666157713E-2</v>
      </c>
      <c r="C1565">
        <f t="shared" si="2085"/>
        <v>0.49824642962475213</v>
      </c>
      <c r="D1565">
        <f t="shared" si="2080"/>
        <v>-0.49999999999999989</v>
      </c>
      <c r="E1565">
        <f t="shared" si="2086"/>
        <v>4.183892166615772E-2</v>
      </c>
      <c r="F1565">
        <f t="shared" si="2087"/>
        <v>0.49824642962475219</v>
      </c>
      <c r="G1565">
        <f t="shared" si="2081"/>
        <v>0.5</v>
      </c>
      <c r="H1565">
        <f t="shared" si="2088"/>
        <v>-4.1838921666157713E-2</v>
      </c>
      <c r="I1565">
        <f t="shared" si="2089"/>
        <v>-0.49824642962475213</v>
      </c>
      <c r="J1565">
        <f t="shared" si="2082"/>
        <v>0.49999999999999989</v>
      </c>
      <c r="K1565">
        <f t="shared" si="2090"/>
        <v>4.183892166615772E-2</v>
      </c>
      <c r="L1565">
        <f t="shared" si="2091"/>
        <v>0.49824642962475219</v>
      </c>
      <c r="N1565">
        <v>85.2</v>
      </c>
      <c r="O1565">
        <f t="shared" si="2077"/>
        <v>81.125913473118445</v>
      </c>
      <c r="P1565">
        <f t="shared" si="2078"/>
        <v>8.8740865268815607</v>
      </c>
      <c r="R1565">
        <f t="shared" si="2092"/>
        <v>6.5869182749733017</v>
      </c>
      <c r="T1565">
        <f t="shared" si="2083"/>
        <v>8.8566655655338575</v>
      </c>
      <c r="V1565">
        <f t="shared" si="2093"/>
        <v>0</v>
      </c>
    </row>
    <row r="1566" spans="1:22" x14ac:dyDescent="0.2">
      <c r="A1566">
        <f t="shared" si="2079"/>
        <v>0.5</v>
      </c>
      <c r="B1566">
        <f t="shared" si="2084"/>
        <v>4.0969254315020485E-2</v>
      </c>
      <c r="C1566">
        <f t="shared" si="2085"/>
        <v>0.49831869340901824</v>
      </c>
      <c r="D1566">
        <f t="shared" si="2080"/>
        <v>-0.49999999999999989</v>
      </c>
      <c r="E1566">
        <f t="shared" si="2086"/>
        <v>4.0969254315020492E-2</v>
      </c>
      <c r="F1566">
        <f t="shared" si="2087"/>
        <v>0.4983186934090183</v>
      </c>
      <c r="G1566">
        <f t="shared" si="2081"/>
        <v>0.5</v>
      </c>
      <c r="H1566">
        <f t="shared" si="2088"/>
        <v>-4.0969254315020485E-2</v>
      </c>
      <c r="I1566">
        <f t="shared" si="2089"/>
        <v>-0.49831869340901824</v>
      </c>
      <c r="J1566">
        <f t="shared" si="2082"/>
        <v>0.49999999999999989</v>
      </c>
      <c r="K1566">
        <f t="shared" si="2090"/>
        <v>4.0969254315020492E-2</v>
      </c>
      <c r="L1566">
        <f t="shared" si="2091"/>
        <v>0.4983186934090183</v>
      </c>
      <c r="N1566">
        <v>85.3</v>
      </c>
      <c r="O1566">
        <f t="shared" si="2077"/>
        <v>81.160416521345581</v>
      </c>
      <c r="P1566">
        <f t="shared" si="2078"/>
        <v>8.8395834786544114</v>
      </c>
      <c r="R1566">
        <f t="shared" si="2092"/>
        <v>6.5906104130985312</v>
      </c>
      <c r="T1566">
        <f t="shared" si="2083"/>
        <v>8.8221625173067082</v>
      </c>
      <c r="V1566">
        <f t="shared" si="2093"/>
        <v>0</v>
      </c>
    </row>
    <row r="1567" spans="1:22" x14ac:dyDescent="0.2">
      <c r="A1567">
        <f t="shared" si="2079"/>
        <v>0.5</v>
      </c>
      <c r="B1567">
        <f t="shared" si="2084"/>
        <v>4.0099462164429431E-2</v>
      </c>
      <c r="C1567">
        <f t="shared" si="2085"/>
        <v>0.49838943922812345</v>
      </c>
      <c r="D1567">
        <f t="shared" si="2080"/>
        <v>-0.49999999999999989</v>
      </c>
      <c r="E1567">
        <f t="shared" si="2086"/>
        <v>4.0099462164429438E-2</v>
      </c>
      <c r="F1567">
        <f t="shared" si="2087"/>
        <v>0.49838943922812357</v>
      </c>
      <c r="G1567">
        <f t="shared" si="2081"/>
        <v>0.5</v>
      </c>
      <c r="H1567">
        <f t="shared" si="2088"/>
        <v>-4.0099462164429431E-2</v>
      </c>
      <c r="I1567">
        <f t="shared" si="2089"/>
        <v>-0.49838943922812345</v>
      </c>
      <c r="J1567">
        <f t="shared" si="2082"/>
        <v>0.49999999999999989</v>
      </c>
      <c r="K1567">
        <f t="shared" si="2090"/>
        <v>4.0099462164429438E-2</v>
      </c>
      <c r="L1567">
        <f t="shared" si="2091"/>
        <v>0.49838943922812357</v>
      </c>
      <c r="N1567">
        <v>85.4</v>
      </c>
      <c r="O1567">
        <f t="shared" si="2077"/>
        <v>81.194948224678697</v>
      </c>
      <c r="P1567">
        <f t="shared" si="2078"/>
        <v>8.8050517753213065</v>
      </c>
      <c r="R1567">
        <f t="shared" si="2092"/>
        <v>6.5942854794967483</v>
      </c>
      <c r="T1567">
        <f t="shared" si="2083"/>
        <v>8.7876308139736032</v>
      </c>
      <c r="V1567">
        <f t="shared" si="2093"/>
        <v>0</v>
      </c>
    </row>
    <row r="1568" spans="1:22" x14ac:dyDescent="0.2">
      <c r="A1568">
        <f t="shared" si="2079"/>
        <v>0.5</v>
      </c>
      <c r="B1568">
        <f t="shared" si="2084"/>
        <v>3.9229547863922493E-2</v>
      </c>
      <c r="C1568">
        <f t="shared" si="2085"/>
        <v>0.49845866686656393</v>
      </c>
      <c r="D1568">
        <f t="shared" si="2080"/>
        <v>-0.49999999999999989</v>
      </c>
      <c r="E1568">
        <f t="shared" si="2086"/>
        <v>3.92295478639225E-2</v>
      </c>
      <c r="F1568">
        <f t="shared" si="2087"/>
        <v>0.49845866686656398</v>
      </c>
      <c r="G1568">
        <f t="shared" si="2081"/>
        <v>0.5</v>
      </c>
      <c r="H1568">
        <f t="shared" si="2088"/>
        <v>-3.9229547863922493E-2</v>
      </c>
      <c r="I1568">
        <f t="shared" si="2089"/>
        <v>-0.49845866686656393</v>
      </c>
      <c r="J1568">
        <f t="shared" si="2082"/>
        <v>0.49999999999999989</v>
      </c>
      <c r="K1568">
        <f t="shared" si="2090"/>
        <v>3.92295478639225E-2</v>
      </c>
      <c r="L1568">
        <f t="shared" si="2091"/>
        <v>0.49845866686656398</v>
      </c>
      <c r="N1568">
        <v>85.5</v>
      </c>
      <c r="O1568">
        <f t="shared" si="2077"/>
        <v>81.229508498386963</v>
      </c>
      <c r="P1568">
        <f t="shared" si="2078"/>
        <v>8.77049150161303</v>
      </c>
      <c r="R1568">
        <f t="shared" si="2092"/>
        <v>6.5979434510335242</v>
      </c>
      <c r="T1568">
        <f t="shared" si="2083"/>
        <v>8.7530705402653268</v>
      </c>
      <c r="V1568">
        <f t="shared" si="2093"/>
        <v>0</v>
      </c>
    </row>
    <row r="1569" spans="1:22" x14ac:dyDescent="0.2">
      <c r="A1569">
        <f t="shared" si="2079"/>
        <v>0.5</v>
      </c>
      <c r="B1569">
        <f t="shared" si="2084"/>
        <v>3.83595140634094E-2</v>
      </c>
      <c r="C1569">
        <f t="shared" si="2085"/>
        <v>0.49852637611346007</v>
      </c>
      <c r="D1569">
        <f t="shared" si="2080"/>
        <v>-0.49999999999999989</v>
      </c>
      <c r="E1569">
        <f t="shared" si="2086"/>
        <v>3.8359514063409407E-2</v>
      </c>
      <c r="F1569">
        <f t="shared" si="2087"/>
        <v>0.49852637611346012</v>
      </c>
      <c r="G1569">
        <f t="shared" si="2081"/>
        <v>0.5</v>
      </c>
      <c r="H1569">
        <f t="shared" si="2088"/>
        <v>-3.83595140634094E-2</v>
      </c>
      <c r="I1569">
        <f t="shared" si="2089"/>
        <v>-0.49852637611346007</v>
      </c>
      <c r="J1569">
        <f t="shared" si="2082"/>
        <v>0.49999999999999989</v>
      </c>
      <c r="K1569">
        <f t="shared" si="2090"/>
        <v>3.8359514063409407E-2</v>
      </c>
      <c r="L1569">
        <f t="shared" si="2091"/>
        <v>0.49852637611346012</v>
      </c>
      <c r="N1569">
        <v>85.6</v>
      </c>
      <c r="O1569">
        <f t="shared" si="2077"/>
        <v>81.264097257653347</v>
      </c>
      <c r="P1569">
        <f t="shared" si="2078"/>
        <v>8.7359027423466671</v>
      </c>
      <c r="R1569">
        <f t="shared" si="2092"/>
        <v>6.6015843044858222</v>
      </c>
      <c r="T1569">
        <f t="shared" si="2083"/>
        <v>8.7184817809989639</v>
      </c>
      <c r="V1569">
        <f t="shared" si="2093"/>
        <v>0</v>
      </c>
    </row>
    <row r="1570" spans="1:22" x14ac:dyDescent="0.2">
      <c r="A1570">
        <f t="shared" si="2079"/>
        <v>0.5</v>
      </c>
      <c r="B1570">
        <f t="shared" si="2084"/>
        <v>3.7489363413163869E-2</v>
      </c>
      <c r="C1570">
        <f t="shared" si="2085"/>
        <v>0.49859256676255781</v>
      </c>
      <c r="D1570">
        <f t="shared" si="2080"/>
        <v>-0.49999999999999989</v>
      </c>
      <c r="E1570">
        <f t="shared" si="2086"/>
        <v>3.7489363413163876E-2</v>
      </c>
      <c r="F1570">
        <f t="shared" si="2087"/>
        <v>0.49859256676255787</v>
      </c>
      <c r="G1570">
        <f t="shared" si="2081"/>
        <v>0.5</v>
      </c>
      <c r="H1570">
        <f t="shared" si="2088"/>
        <v>-3.7489363413163869E-2</v>
      </c>
      <c r="I1570">
        <f t="shared" si="2089"/>
        <v>-0.49859256676255781</v>
      </c>
      <c r="J1570">
        <f t="shared" si="2082"/>
        <v>0.49999999999999989</v>
      </c>
      <c r="K1570">
        <f t="shared" si="2090"/>
        <v>3.7489363413163876E-2</v>
      </c>
      <c r="L1570">
        <f t="shared" si="2091"/>
        <v>0.49859256676255787</v>
      </c>
      <c r="N1570">
        <v>85.7</v>
      </c>
      <c r="O1570">
        <f t="shared" si="2077"/>
        <v>81.298714417573791</v>
      </c>
      <c r="P1570">
        <f t="shared" si="2078"/>
        <v>8.7012855824262179</v>
      </c>
      <c r="R1570">
        <f t="shared" si="2092"/>
        <v>6.6052080165427309</v>
      </c>
      <c r="T1570">
        <f t="shared" si="2083"/>
        <v>8.6838646210785146</v>
      </c>
      <c r="V1570">
        <f t="shared" si="2093"/>
        <v>0</v>
      </c>
    </row>
    <row r="1571" spans="1:22" x14ac:dyDescent="0.2">
      <c r="A1571">
        <f t="shared" si="2079"/>
        <v>0.5</v>
      </c>
      <c r="B1571">
        <f t="shared" si="2084"/>
        <v>3.661909856381592E-2</v>
      </c>
      <c r="C1571">
        <f t="shared" si="2085"/>
        <v>0.49865723861222899</v>
      </c>
      <c r="D1571">
        <f t="shared" si="2080"/>
        <v>-0.49999999999999989</v>
      </c>
      <c r="E1571">
        <f t="shared" si="2086"/>
        <v>3.6619098563815927E-2</v>
      </c>
      <c r="F1571">
        <f t="shared" si="2087"/>
        <v>0.49865723861222905</v>
      </c>
      <c r="G1571">
        <f t="shared" si="2081"/>
        <v>0.5</v>
      </c>
      <c r="H1571">
        <f t="shared" si="2088"/>
        <v>-3.661909856381592E-2</v>
      </c>
      <c r="I1571">
        <f t="shared" si="2089"/>
        <v>-0.49865723861222899</v>
      </c>
      <c r="J1571">
        <f t="shared" si="2082"/>
        <v>0.49999999999999989</v>
      </c>
      <c r="K1571">
        <f t="shared" si="2090"/>
        <v>3.6619098563815927E-2</v>
      </c>
      <c r="L1571">
        <f t="shared" si="2091"/>
        <v>0.49865723861222905</v>
      </c>
      <c r="N1571">
        <v>85.8</v>
      </c>
      <c r="O1571">
        <f t="shared" si="2077"/>
        <v>81.333359893157393</v>
      </c>
      <c r="P1571">
        <f t="shared" si="2078"/>
        <v>8.6666401068426158</v>
      </c>
      <c r="R1571">
        <f t="shared" si="2092"/>
        <v>6.6088145638044233</v>
      </c>
      <c r="T1571">
        <f t="shared" si="2083"/>
        <v>8.6492191454949126</v>
      </c>
      <c r="V1571">
        <f t="shared" si="2093"/>
        <v>0</v>
      </c>
    </row>
    <row r="1572" spans="1:22" x14ac:dyDescent="0.2">
      <c r="A1572">
        <f t="shared" si="2079"/>
        <v>0.5</v>
      </c>
      <c r="B1572">
        <f t="shared" si="2084"/>
        <v>3.5748722166342867E-2</v>
      </c>
      <c r="C1572">
        <f t="shared" si="2085"/>
        <v>0.49872039146547187</v>
      </c>
      <c r="D1572">
        <f t="shared" si="2080"/>
        <v>-0.49999999999999989</v>
      </c>
      <c r="E1572">
        <f t="shared" si="2086"/>
        <v>3.5748722166342874E-2</v>
      </c>
      <c r="F1572">
        <f t="shared" si="2087"/>
        <v>0.49872039146547198</v>
      </c>
      <c r="G1572">
        <f t="shared" si="2081"/>
        <v>0.5</v>
      </c>
      <c r="H1572">
        <f t="shared" si="2088"/>
        <v>-3.5748722166342867E-2</v>
      </c>
      <c r="I1572">
        <f t="shared" si="2089"/>
        <v>-0.49872039146547187</v>
      </c>
      <c r="J1572">
        <f t="shared" si="2082"/>
        <v>0.49999999999999989</v>
      </c>
      <c r="K1572">
        <f t="shared" si="2090"/>
        <v>3.5748722166342874E-2</v>
      </c>
      <c r="L1572">
        <f t="shared" si="2091"/>
        <v>0.49872039146547198</v>
      </c>
      <c r="N1572">
        <v>85.9</v>
      </c>
      <c r="O1572">
        <f t="shared" si="2077"/>
        <v>81.36803359932577</v>
      </c>
      <c r="P1572">
        <f t="shared" si="2078"/>
        <v>8.6319664006742354</v>
      </c>
      <c r="R1572">
        <f t="shared" si="2092"/>
        <v>6.6124039227832103</v>
      </c>
      <c r="T1572">
        <f t="shared" si="2083"/>
        <v>8.6145454393265322</v>
      </c>
      <c r="V1572">
        <f t="shared" si="2093"/>
        <v>0</v>
      </c>
    </row>
    <row r="1573" spans="1:22" x14ac:dyDescent="0.2">
      <c r="A1573">
        <f t="shared" si="2079"/>
        <v>0.5</v>
      </c>
      <c r="B1573">
        <f t="shared" si="2084"/>
        <v>3.487823687206261E-2</v>
      </c>
      <c r="C1573">
        <f t="shared" si="2085"/>
        <v>0.49878202512991204</v>
      </c>
      <c r="D1573">
        <f t="shared" si="2080"/>
        <v>-0.49999999999999989</v>
      </c>
      <c r="E1573">
        <f t="shared" si="2086"/>
        <v>3.4878236872062617E-2</v>
      </c>
      <c r="F1573">
        <f t="shared" si="2087"/>
        <v>0.4987820251299121</v>
      </c>
      <c r="G1573">
        <f t="shared" si="2081"/>
        <v>0.5</v>
      </c>
      <c r="H1573">
        <f t="shared" si="2088"/>
        <v>-3.487823687206261E-2</v>
      </c>
      <c r="I1573">
        <f t="shared" si="2089"/>
        <v>-0.49878202512991204</v>
      </c>
      <c r="J1573">
        <f t="shared" si="2082"/>
        <v>0.49999999999999989</v>
      </c>
      <c r="K1573">
        <f t="shared" si="2090"/>
        <v>3.4878236872062617E-2</v>
      </c>
      <c r="L1573">
        <f t="shared" si="2091"/>
        <v>0.4987820251299121</v>
      </c>
      <c r="N1573">
        <v>86</v>
      </c>
      <c r="O1573">
        <f t="shared" si="2077"/>
        <v>81.402735450912829</v>
      </c>
      <c r="P1573">
        <f t="shared" si="2078"/>
        <v>8.5972645490871447</v>
      </c>
      <c r="R1573">
        <f t="shared" si="2092"/>
        <v>6.6159760699025103</v>
      </c>
      <c r="T1573">
        <f t="shared" si="2083"/>
        <v>8.5798435877394414</v>
      </c>
      <c r="V1573">
        <f t="shared" si="2093"/>
        <v>0</v>
      </c>
    </row>
    <row r="1574" spans="1:22" x14ac:dyDescent="0.2">
      <c r="A1574">
        <f t="shared" si="2079"/>
        <v>0.5</v>
      </c>
      <c r="B1574">
        <f t="shared" si="2084"/>
        <v>3.4007645332624098E-2</v>
      </c>
      <c r="C1574">
        <f t="shared" si="2085"/>
        <v>0.49884213941780259</v>
      </c>
      <c r="D1574">
        <f t="shared" si="2080"/>
        <v>-0.49999999999999989</v>
      </c>
      <c r="E1574">
        <f t="shared" si="2086"/>
        <v>3.4007645332624105E-2</v>
      </c>
      <c r="F1574">
        <f t="shared" si="2087"/>
        <v>0.49884213941780264</v>
      </c>
      <c r="G1574">
        <f t="shared" si="2081"/>
        <v>0.5</v>
      </c>
      <c r="H1574">
        <f t="shared" si="2088"/>
        <v>-3.4007645332624098E-2</v>
      </c>
      <c r="I1574">
        <f t="shared" si="2089"/>
        <v>-0.49884213941780259</v>
      </c>
      <c r="J1574">
        <f t="shared" si="2082"/>
        <v>0.49999999999999989</v>
      </c>
      <c r="K1574">
        <f t="shared" si="2090"/>
        <v>3.4007645332624105E-2</v>
      </c>
      <c r="L1574">
        <f t="shared" si="2091"/>
        <v>0.49884213941780264</v>
      </c>
      <c r="N1574">
        <v>86.1</v>
      </c>
      <c r="O1574">
        <f t="shared" si="2077"/>
        <v>81.437465362664454</v>
      </c>
      <c r="P1574">
        <f t="shared" si="2078"/>
        <v>8.5625346373355296</v>
      </c>
      <c r="R1574">
        <f t="shared" si="2092"/>
        <v>6.6195309814973573</v>
      </c>
      <c r="T1574">
        <f t="shared" si="2083"/>
        <v>8.5451136759878263</v>
      </c>
      <c r="V1574">
        <f t="shared" si="2093"/>
        <v>0</v>
      </c>
    </row>
    <row r="1575" spans="1:22" x14ac:dyDescent="0.2">
      <c r="A1575">
        <f t="shared" si="2079"/>
        <v>0.5</v>
      </c>
      <c r="B1575">
        <f t="shared" si="2084"/>
        <v>3.3136950200000029E-2</v>
      </c>
      <c r="C1575">
        <f t="shared" si="2085"/>
        <v>0.49890073414602493</v>
      </c>
      <c r="D1575">
        <f t="shared" si="2080"/>
        <v>-0.49999999999999989</v>
      </c>
      <c r="E1575">
        <f t="shared" si="2086"/>
        <v>3.3136950200000036E-2</v>
      </c>
      <c r="F1575">
        <f t="shared" si="2087"/>
        <v>0.49890073414602498</v>
      </c>
      <c r="G1575">
        <f t="shared" si="2081"/>
        <v>0.5</v>
      </c>
      <c r="H1575">
        <f t="shared" si="2088"/>
        <v>-3.3136950200000029E-2</v>
      </c>
      <c r="I1575">
        <f t="shared" si="2089"/>
        <v>-0.49890073414602493</v>
      </c>
      <c r="J1575">
        <f t="shared" si="2082"/>
        <v>0.49999999999999989</v>
      </c>
      <c r="K1575">
        <f t="shared" si="2090"/>
        <v>3.3136950200000036E-2</v>
      </c>
      <c r="L1575">
        <f t="shared" si="2091"/>
        <v>0.49890073414602498</v>
      </c>
      <c r="N1575">
        <v>86.2</v>
      </c>
      <c r="O1575">
        <f t="shared" si="2077"/>
        <v>81.472223249238013</v>
      </c>
      <c r="P1575">
        <f t="shared" si="2078"/>
        <v>8.5277767507619817</v>
      </c>
      <c r="R1575">
        <f t="shared" si="2092"/>
        <v>6.623068633814329</v>
      </c>
      <c r="T1575">
        <f t="shared" si="2083"/>
        <v>8.5103557894142785</v>
      </c>
      <c r="V1575">
        <f t="shared" si="2093"/>
        <v>0</v>
      </c>
    </row>
    <row r="1576" spans="1:22" x14ac:dyDescent="0.2">
      <c r="A1576">
        <f t="shared" si="2079"/>
        <v>0.5</v>
      </c>
      <c r="B1576">
        <f t="shared" si="2084"/>
        <v>3.2266154126479006E-2</v>
      </c>
      <c r="C1576">
        <f t="shared" si="2085"/>
        <v>0.49895780913608945</v>
      </c>
      <c r="D1576">
        <f t="shared" si="2080"/>
        <v>-0.49999999999999989</v>
      </c>
      <c r="E1576">
        <f t="shared" si="2086"/>
        <v>3.2266154126479006E-2</v>
      </c>
      <c r="F1576">
        <f t="shared" si="2087"/>
        <v>0.4989578091360895</v>
      </c>
      <c r="G1576">
        <f t="shared" si="2081"/>
        <v>0.5</v>
      </c>
      <c r="H1576">
        <f t="shared" si="2088"/>
        <v>-3.2266154126479006E-2</v>
      </c>
      <c r="I1576">
        <f t="shared" si="2089"/>
        <v>-0.49895780913608945</v>
      </c>
      <c r="J1576">
        <f t="shared" si="2082"/>
        <v>0.49999999999999989</v>
      </c>
      <c r="K1576">
        <f t="shared" si="2090"/>
        <v>3.2266154126479006E-2</v>
      </c>
      <c r="L1576">
        <f t="shared" si="2091"/>
        <v>0.4989578091360895</v>
      </c>
      <c r="N1576">
        <v>86.3</v>
      </c>
      <c r="O1576">
        <f t="shared" si="2077"/>
        <v>81.507009025202152</v>
      </c>
      <c r="P1576">
        <f t="shared" si="2078"/>
        <v>8.4929909747978449</v>
      </c>
      <c r="R1576">
        <f t="shared" si="2092"/>
        <v>6.6265890030112278</v>
      </c>
      <c r="T1576">
        <f t="shared" si="2083"/>
        <v>8.4755700134501417</v>
      </c>
      <c r="V1576">
        <f t="shared" si="2093"/>
        <v>0</v>
      </c>
    </row>
    <row r="1577" spans="1:22" x14ac:dyDescent="0.2">
      <c r="A1577">
        <f t="shared" si="2079"/>
        <v>0.5</v>
      </c>
      <c r="B1577">
        <f t="shared" si="2084"/>
        <v>3.1395259764656645E-2</v>
      </c>
      <c r="C1577">
        <f t="shared" si="2085"/>
        <v>0.49901336421413567</v>
      </c>
      <c r="D1577">
        <f t="shared" si="2080"/>
        <v>-0.49999999999999989</v>
      </c>
      <c r="E1577">
        <f t="shared" si="2086"/>
        <v>3.1395259764656652E-2</v>
      </c>
      <c r="F1577">
        <f t="shared" si="2087"/>
        <v>0.49901336421413572</v>
      </c>
      <c r="G1577">
        <f t="shared" si="2081"/>
        <v>0.5</v>
      </c>
      <c r="H1577">
        <f t="shared" si="2088"/>
        <v>-3.1395259764656645E-2</v>
      </c>
      <c r="I1577">
        <f t="shared" si="2089"/>
        <v>-0.49901336421413567</v>
      </c>
      <c r="J1577">
        <f t="shared" si="2082"/>
        <v>0.49999999999999989</v>
      </c>
      <c r="K1577">
        <f t="shared" si="2090"/>
        <v>3.1395259764656652E-2</v>
      </c>
      <c r="L1577">
        <f t="shared" si="2091"/>
        <v>0.49901336421413572</v>
      </c>
      <c r="N1577">
        <v>86.4</v>
      </c>
      <c r="O1577">
        <f t="shared" si="2077"/>
        <v>81.541822605036458</v>
      </c>
      <c r="P1577">
        <f t="shared" si="2078"/>
        <v>8.4581773949635402</v>
      </c>
      <c r="R1577">
        <f t="shared" si="2092"/>
        <v>6.630092065157279</v>
      </c>
      <c r="T1577">
        <f t="shared" si="2083"/>
        <v>8.4407564336158369</v>
      </c>
      <c r="V1577">
        <f t="shared" si="2093"/>
        <v>0</v>
      </c>
    </row>
    <row r="1578" spans="1:22" x14ac:dyDescent="0.2">
      <c r="A1578">
        <f t="shared" si="2079"/>
        <v>0.5</v>
      </c>
      <c r="B1578">
        <f t="shared" si="2084"/>
        <v>3.052426976742845E-2</v>
      </c>
      <c r="C1578">
        <f t="shared" si="2085"/>
        <v>0.4990673992109334</v>
      </c>
      <c r="D1578">
        <f t="shared" si="2080"/>
        <v>-0.49999999999999989</v>
      </c>
      <c r="E1578">
        <f t="shared" si="2086"/>
        <v>3.0524269767428454E-2</v>
      </c>
      <c r="F1578">
        <f t="shared" si="2087"/>
        <v>0.49906739921093346</v>
      </c>
      <c r="G1578">
        <f t="shared" si="2081"/>
        <v>0.5</v>
      </c>
      <c r="H1578">
        <f t="shared" si="2088"/>
        <v>-3.052426976742845E-2</v>
      </c>
      <c r="I1578">
        <f t="shared" si="2089"/>
        <v>-0.4990673992109334</v>
      </c>
      <c r="J1578">
        <f t="shared" si="2082"/>
        <v>0.49999999999999989</v>
      </c>
      <c r="K1578">
        <f t="shared" si="2090"/>
        <v>3.0524269767428454E-2</v>
      </c>
      <c r="L1578">
        <f t="shared" si="2091"/>
        <v>0.49906739921093346</v>
      </c>
      <c r="N1578">
        <v>86.5</v>
      </c>
      <c r="O1578">
        <f t="shared" si="2077"/>
        <v>81.576663903130964</v>
      </c>
      <c r="P1578">
        <f t="shared" si="2078"/>
        <v>8.4233360968690487</v>
      </c>
      <c r="R1578">
        <f t="shared" si="2092"/>
        <v>6.6335777962332934</v>
      </c>
      <c r="T1578">
        <f t="shared" si="2083"/>
        <v>8.4059151355213455</v>
      </c>
      <c r="V1578">
        <f t="shared" si="2093"/>
        <v>0</v>
      </c>
    </row>
    <row r="1579" spans="1:22" x14ac:dyDescent="0.2">
      <c r="A1579">
        <f t="shared" si="2079"/>
        <v>0.5</v>
      </c>
      <c r="B1579">
        <f t="shared" si="2084"/>
        <v>2.965318678798088E-2</v>
      </c>
      <c r="C1579">
        <f t="shared" si="2085"/>
        <v>0.49911991396188254</v>
      </c>
      <c r="D1579">
        <f t="shared" si="2080"/>
        <v>-0.49999999999999989</v>
      </c>
      <c r="E1579">
        <f t="shared" si="2086"/>
        <v>2.9653186787980883E-2</v>
      </c>
      <c r="F1579">
        <f t="shared" si="2087"/>
        <v>0.4991199139618826</v>
      </c>
      <c r="G1579">
        <f t="shared" si="2081"/>
        <v>0.5</v>
      </c>
      <c r="H1579">
        <f t="shared" si="2088"/>
        <v>-2.965318678798088E-2</v>
      </c>
      <c r="I1579">
        <f t="shared" si="2089"/>
        <v>-0.49911991396188254</v>
      </c>
      <c r="J1579">
        <f t="shared" si="2082"/>
        <v>0.49999999999999989</v>
      </c>
      <c r="K1579">
        <f t="shared" si="2090"/>
        <v>2.9653186787980883E-2</v>
      </c>
      <c r="L1579">
        <f t="shared" si="2091"/>
        <v>0.4991199139618826</v>
      </c>
      <c r="N1579">
        <v>86.6</v>
      </c>
      <c r="O1579">
        <f t="shared" si="2077"/>
        <v>81.611532833785944</v>
      </c>
      <c r="P1579">
        <f t="shared" si="2078"/>
        <v>8.3884671662140509</v>
      </c>
      <c r="R1579">
        <f t="shared" si="2092"/>
        <v>6.6370461721310079</v>
      </c>
      <c r="T1579">
        <f t="shared" si="2083"/>
        <v>8.3710462048663477</v>
      </c>
      <c r="V1579">
        <f t="shared" si="2093"/>
        <v>0</v>
      </c>
    </row>
    <row r="1580" spans="1:22" x14ac:dyDescent="0.2">
      <c r="A1580">
        <f t="shared" si="2079"/>
        <v>0.5</v>
      </c>
      <c r="B1580">
        <f t="shared" si="2084"/>
        <v>2.8782013479783649E-2</v>
      </c>
      <c r="C1580">
        <f t="shared" si="2085"/>
        <v>0.49917090830701411</v>
      </c>
      <c r="D1580">
        <f t="shared" si="2080"/>
        <v>-0.49999999999999989</v>
      </c>
      <c r="E1580">
        <f t="shared" si="2086"/>
        <v>2.8782013479783656E-2</v>
      </c>
      <c r="F1580">
        <f t="shared" si="2087"/>
        <v>0.49917090830701416</v>
      </c>
      <c r="G1580">
        <f t="shared" si="2081"/>
        <v>0.5</v>
      </c>
      <c r="H1580">
        <f t="shared" si="2088"/>
        <v>-2.8782013479783649E-2</v>
      </c>
      <c r="I1580">
        <f t="shared" si="2089"/>
        <v>-0.49917090830701411</v>
      </c>
      <c r="J1580">
        <f t="shared" si="2082"/>
        <v>0.49999999999999989</v>
      </c>
      <c r="K1580">
        <f t="shared" si="2090"/>
        <v>2.8782013479783656E-2</v>
      </c>
      <c r="L1580">
        <f t="shared" si="2091"/>
        <v>0.49917090830701416</v>
      </c>
      <c r="N1580">
        <v>86.7</v>
      </c>
      <c r="O1580">
        <f t="shared" si="2077"/>
        <v>81.646429311211506</v>
      </c>
      <c r="P1580">
        <f t="shared" si="2078"/>
        <v>8.3535706887884817</v>
      </c>
      <c r="R1580">
        <f t="shared" si="2092"/>
        <v>6.6404971686539502</v>
      </c>
      <c r="T1580">
        <f t="shared" si="2083"/>
        <v>8.3361497274407785</v>
      </c>
      <c r="V1580">
        <f t="shared" si="2093"/>
        <v>0</v>
      </c>
    </row>
    <row r="1581" spans="1:22" x14ac:dyDescent="0.2">
      <c r="A1581">
        <f t="shared" si="2079"/>
        <v>0.5</v>
      </c>
      <c r="B1581">
        <f t="shared" si="2084"/>
        <v>2.7910752496581964E-2</v>
      </c>
      <c r="C1581">
        <f t="shared" si="2085"/>
        <v>0.4992203820909904</v>
      </c>
      <c r="D1581">
        <f t="shared" si="2080"/>
        <v>-0.49999999999999989</v>
      </c>
      <c r="E1581">
        <f t="shared" si="2086"/>
        <v>2.7910752496581967E-2</v>
      </c>
      <c r="F1581">
        <f t="shared" si="2087"/>
        <v>0.49922038209099051</v>
      </c>
      <c r="G1581">
        <f t="shared" si="2081"/>
        <v>0.5</v>
      </c>
      <c r="H1581">
        <f t="shared" si="2088"/>
        <v>-2.7910752496581964E-2</v>
      </c>
      <c r="I1581">
        <f t="shared" si="2089"/>
        <v>-0.4992203820909904</v>
      </c>
      <c r="J1581">
        <f t="shared" si="2082"/>
        <v>0.49999999999999989</v>
      </c>
      <c r="K1581">
        <f t="shared" si="2090"/>
        <v>2.7910752496581967E-2</v>
      </c>
      <c r="L1581">
        <f t="shared" si="2091"/>
        <v>0.49922038209099051</v>
      </c>
      <c r="N1581">
        <v>86.8</v>
      </c>
      <c r="O1581">
        <f t="shared" si="2077"/>
        <v>81.681353249527149</v>
      </c>
      <c r="P1581">
        <f t="shared" si="2078"/>
        <v>8.3186467504728494</v>
      </c>
      <c r="R1581">
        <f t="shared" si="2092"/>
        <v>6.643930761516943</v>
      </c>
      <c r="T1581">
        <f t="shared" si="2083"/>
        <v>8.3012257891251462</v>
      </c>
      <c r="V1581">
        <f t="shared" si="2093"/>
        <v>0</v>
      </c>
    </row>
    <row r="1582" spans="1:22" x14ac:dyDescent="0.2">
      <c r="A1582">
        <f t="shared" si="2079"/>
        <v>0.5</v>
      </c>
      <c r="B1582">
        <f t="shared" si="2084"/>
        <v>2.703940649238765E-2</v>
      </c>
      <c r="C1582">
        <f t="shared" si="2085"/>
        <v>0.49926833516310576</v>
      </c>
      <c r="D1582">
        <f t="shared" si="2080"/>
        <v>-0.49999999999999989</v>
      </c>
      <c r="E1582">
        <f t="shared" si="2086"/>
        <v>2.7039406492387653E-2</v>
      </c>
      <c r="F1582">
        <f t="shared" si="2087"/>
        <v>0.49926833516310581</v>
      </c>
      <c r="G1582">
        <f t="shared" si="2081"/>
        <v>0.5</v>
      </c>
      <c r="H1582">
        <f t="shared" si="2088"/>
        <v>-2.703940649238765E-2</v>
      </c>
      <c r="I1582">
        <f t="shared" si="2089"/>
        <v>-0.49926833516310576</v>
      </c>
      <c r="J1582">
        <f t="shared" si="2082"/>
        <v>0.49999999999999989</v>
      </c>
      <c r="K1582">
        <f t="shared" si="2090"/>
        <v>2.7039406492387653E-2</v>
      </c>
      <c r="L1582">
        <f t="shared" si="2091"/>
        <v>0.49926833516310581</v>
      </c>
      <c r="N1582">
        <v>86.9</v>
      </c>
      <c r="O1582">
        <f t="shared" si="2077"/>
        <v>81.716304562761522</v>
      </c>
      <c r="P1582">
        <f t="shared" si="2078"/>
        <v>8.2836954372384977</v>
      </c>
      <c r="R1582">
        <f t="shared" si="2092"/>
        <v>6.6473469263460059</v>
      </c>
      <c r="T1582">
        <f t="shared" si="2083"/>
        <v>8.2662744758907944</v>
      </c>
      <c r="V1582">
        <f t="shared" si="2093"/>
        <v>0</v>
      </c>
    </row>
    <row r="1583" spans="1:22" x14ac:dyDescent="0.2">
      <c r="A1583">
        <f t="shared" si="2079"/>
        <v>0.5</v>
      </c>
      <c r="B1583">
        <f t="shared" si="2084"/>
        <v>2.6167978121471976E-2</v>
      </c>
      <c r="C1583">
        <f t="shared" si="2085"/>
        <v>0.49931476737728681</v>
      </c>
      <c r="D1583">
        <f t="shared" si="2080"/>
        <v>-0.49999999999999989</v>
      </c>
      <c r="E1583">
        <f t="shared" si="2086"/>
        <v>2.6167978121471983E-2</v>
      </c>
      <c r="F1583">
        <f t="shared" si="2087"/>
        <v>0.49931476737728692</v>
      </c>
      <c r="G1583">
        <f t="shared" si="2081"/>
        <v>0.5</v>
      </c>
      <c r="H1583">
        <f t="shared" si="2088"/>
        <v>-2.6167978121471976E-2</v>
      </c>
      <c r="I1583">
        <f t="shared" si="2089"/>
        <v>-0.49931476737728681</v>
      </c>
      <c r="J1583">
        <f t="shared" si="2082"/>
        <v>0.49999999999999989</v>
      </c>
      <c r="K1583">
        <f t="shared" si="2090"/>
        <v>2.6167978121471983E-2</v>
      </c>
      <c r="L1583">
        <f t="shared" si="2091"/>
        <v>0.49931476737728692</v>
      </c>
      <c r="N1583">
        <v>87</v>
      </c>
      <c r="O1583">
        <f t="shared" si="2077"/>
        <v>81.751283164851884</v>
      </c>
      <c r="P1583">
        <f t="shared" si="2078"/>
        <v>8.2487168351481159</v>
      </c>
      <c r="R1583">
        <f t="shared" si="2092"/>
        <v>6.6507456386790373</v>
      </c>
      <c r="T1583">
        <f t="shared" si="2083"/>
        <v>8.2312958738004127</v>
      </c>
      <c r="V1583">
        <f t="shared" si="2093"/>
        <v>0</v>
      </c>
    </row>
    <row r="1584" spans="1:22" x14ac:dyDescent="0.2">
      <c r="A1584">
        <f t="shared" si="2079"/>
        <v>0.5</v>
      </c>
      <c r="B1584">
        <f t="shared" si="2084"/>
        <v>2.529647003835666E-2</v>
      </c>
      <c r="C1584">
        <f t="shared" si="2085"/>
        <v>0.49935967859209301</v>
      </c>
      <c r="D1584">
        <f t="shared" si="2080"/>
        <v>-0.49999999999999989</v>
      </c>
      <c r="E1584">
        <f t="shared" si="2086"/>
        <v>2.5296470038356663E-2</v>
      </c>
      <c r="F1584">
        <f t="shared" si="2087"/>
        <v>0.49935967859209307</v>
      </c>
      <c r="G1584">
        <f t="shared" si="2081"/>
        <v>0.5</v>
      </c>
      <c r="H1584">
        <f t="shared" si="2088"/>
        <v>-2.529647003835666E-2</v>
      </c>
      <c r="I1584">
        <f t="shared" si="2089"/>
        <v>-0.49935967859209301</v>
      </c>
      <c r="J1584">
        <f t="shared" si="2082"/>
        <v>0.49999999999999989</v>
      </c>
      <c r="K1584">
        <f t="shared" si="2090"/>
        <v>2.5296470038356663E-2</v>
      </c>
      <c r="L1584">
        <f t="shared" si="2091"/>
        <v>0.49935967859209307</v>
      </c>
      <c r="N1584">
        <v>87.1</v>
      </c>
      <c r="O1584">
        <f t="shared" si="2077"/>
        <v>81.786288969643934</v>
      </c>
      <c r="P1584">
        <f t="shared" si="2078"/>
        <v>8.2137110303560572</v>
      </c>
      <c r="R1584">
        <f t="shared" si="2092"/>
        <v>6.654126873964767</v>
      </c>
      <c r="T1584">
        <f t="shared" si="2083"/>
        <v>8.196290069008354</v>
      </c>
      <c r="V1584">
        <f t="shared" si="2093"/>
        <v>0</v>
      </c>
    </row>
    <row r="1585" spans="1:22" x14ac:dyDescent="0.2">
      <c r="A1585">
        <f t="shared" si="2079"/>
        <v>0.5</v>
      </c>
      <c r="B1585">
        <f t="shared" si="2084"/>
        <v>2.442488489780658E-2</v>
      </c>
      <c r="C1585">
        <f t="shared" si="2085"/>
        <v>0.49940306867071699</v>
      </c>
      <c r="D1585">
        <f t="shared" si="2080"/>
        <v>-0.49999999999999989</v>
      </c>
      <c r="E1585">
        <f t="shared" si="2086"/>
        <v>2.4424884897806583E-2</v>
      </c>
      <c r="F1585">
        <f t="shared" si="2087"/>
        <v>0.49940306867071704</v>
      </c>
      <c r="G1585">
        <f t="shared" si="2081"/>
        <v>0.5</v>
      </c>
      <c r="H1585">
        <f t="shared" si="2088"/>
        <v>-2.442488489780658E-2</v>
      </c>
      <c r="I1585">
        <f t="shared" si="2089"/>
        <v>-0.49940306867071699</v>
      </c>
      <c r="J1585">
        <f t="shared" si="2082"/>
        <v>0.49999999999999989</v>
      </c>
      <c r="K1585">
        <f t="shared" si="2090"/>
        <v>2.4424884897806583E-2</v>
      </c>
      <c r="L1585">
        <f t="shared" si="2091"/>
        <v>0.49940306867071704</v>
      </c>
      <c r="N1585">
        <v>87.2</v>
      </c>
      <c r="O1585">
        <f t="shared" si="2077"/>
        <v>81.821321890891326</v>
      </c>
      <c r="P1585">
        <f t="shared" si="2078"/>
        <v>8.1786781091086755</v>
      </c>
      <c r="R1585">
        <f t="shared" si="2092"/>
        <v>6.657490607564184</v>
      </c>
      <c r="T1585">
        <f t="shared" si="2083"/>
        <v>8.1612571477609723</v>
      </c>
      <c r="V1585">
        <f t="shared" si="2093"/>
        <v>0</v>
      </c>
    </row>
    <row r="1586" spans="1:22" x14ac:dyDescent="0.2">
      <c r="A1586">
        <f t="shared" si="2079"/>
        <v>0.5</v>
      </c>
      <c r="B1586">
        <f t="shared" si="2084"/>
        <v>2.3553225354821336E-2</v>
      </c>
      <c r="C1586">
        <f t="shared" si="2085"/>
        <v>0.4994449374809849</v>
      </c>
      <c r="D1586">
        <f t="shared" si="2080"/>
        <v>-0.49999999999999989</v>
      </c>
      <c r="E1586">
        <f t="shared" si="2086"/>
        <v>2.355322535482134E-2</v>
      </c>
      <c r="F1586">
        <f t="shared" si="2087"/>
        <v>0.49944493748098495</v>
      </c>
      <c r="G1586">
        <f t="shared" si="2081"/>
        <v>0.5</v>
      </c>
      <c r="H1586">
        <f t="shared" si="2088"/>
        <v>-2.3553225354821336E-2</v>
      </c>
      <c r="I1586">
        <f t="shared" si="2089"/>
        <v>-0.4994449374809849</v>
      </c>
      <c r="J1586">
        <f t="shared" si="2082"/>
        <v>0.49999999999999989</v>
      </c>
      <c r="K1586">
        <f t="shared" si="2090"/>
        <v>2.355322535482134E-2</v>
      </c>
      <c r="L1586">
        <f t="shared" si="2091"/>
        <v>0.49944493748098495</v>
      </c>
      <c r="N1586">
        <v>87.3</v>
      </c>
      <c r="O1586">
        <f t="shared" si="2077"/>
        <v>81.856381842255246</v>
      </c>
      <c r="P1586">
        <f t="shared" si="2078"/>
        <v>8.1436181577447506</v>
      </c>
      <c r="R1586">
        <f t="shared" si="2092"/>
        <v>6.6608368147495405</v>
      </c>
      <c r="T1586">
        <f t="shared" si="2083"/>
        <v>8.1261971963970474</v>
      </c>
      <c r="V1586">
        <f t="shared" si="2093"/>
        <v>0</v>
      </c>
    </row>
    <row r="1587" spans="1:22" x14ac:dyDescent="0.2">
      <c r="A1587">
        <f t="shared" si="2079"/>
        <v>0.5</v>
      </c>
      <c r="B1587">
        <f t="shared" si="2084"/>
        <v>2.2681494064626839E-2</v>
      </c>
      <c r="C1587">
        <f t="shared" si="2085"/>
        <v>0.49948528489535726</v>
      </c>
      <c r="D1587">
        <f t="shared" si="2080"/>
        <v>-0.49999999999999989</v>
      </c>
      <c r="E1587">
        <f t="shared" si="2086"/>
        <v>2.2681494064626842E-2</v>
      </c>
      <c r="F1587">
        <f t="shared" si="2087"/>
        <v>0.49948528489535737</v>
      </c>
      <c r="G1587">
        <f t="shared" si="2081"/>
        <v>0.5</v>
      </c>
      <c r="H1587">
        <f t="shared" si="2088"/>
        <v>-2.2681494064626839E-2</v>
      </c>
      <c r="I1587">
        <f t="shared" si="2089"/>
        <v>-0.49948528489535726</v>
      </c>
      <c r="J1587">
        <f t="shared" si="2082"/>
        <v>0.49999999999999989</v>
      </c>
      <c r="K1587">
        <f t="shared" si="2090"/>
        <v>2.2681494064626842E-2</v>
      </c>
      <c r="L1587">
        <f t="shared" si="2091"/>
        <v>0.49948528489535737</v>
      </c>
      <c r="N1587">
        <v>87.4</v>
      </c>
      <c r="O1587">
        <f t="shared" si="2077"/>
        <v>81.891468737304137</v>
      </c>
      <c r="P1587">
        <f t="shared" si="2078"/>
        <v>8.1085312626958697</v>
      </c>
      <c r="R1587">
        <f t="shared" si="2092"/>
        <v>6.6641654707046047</v>
      </c>
      <c r="T1587">
        <f t="shared" si="2083"/>
        <v>8.0911103013481664</v>
      </c>
      <c r="V1587">
        <f t="shared" si="2093"/>
        <v>0</v>
      </c>
    </row>
    <row r="1588" spans="1:22" x14ac:dyDescent="0.2">
      <c r="A1588">
        <f t="shared" si="2079"/>
        <v>0.5</v>
      </c>
      <c r="B1588">
        <f t="shared" si="2084"/>
        <v>2.1809693682668E-2</v>
      </c>
      <c r="C1588">
        <f t="shared" si="2085"/>
        <v>0.49952411079092879</v>
      </c>
      <c r="D1588">
        <f t="shared" si="2080"/>
        <v>-0.49999999999999989</v>
      </c>
      <c r="E1588">
        <f t="shared" si="2086"/>
        <v>2.1809693682668004E-2</v>
      </c>
      <c r="F1588">
        <f t="shared" si="2087"/>
        <v>0.49952411079092884</v>
      </c>
      <c r="G1588">
        <f t="shared" si="2081"/>
        <v>0.5</v>
      </c>
      <c r="H1588">
        <f t="shared" si="2088"/>
        <v>-2.1809693682668E-2</v>
      </c>
      <c r="I1588">
        <f t="shared" si="2089"/>
        <v>-0.49952411079092879</v>
      </c>
      <c r="J1588">
        <f t="shared" si="2082"/>
        <v>0.49999999999999989</v>
      </c>
      <c r="K1588">
        <f t="shared" si="2090"/>
        <v>2.1809693682668004E-2</v>
      </c>
      <c r="L1588">
        <f t="shared" si="2091"/>
        <v>0.49952411079092884</v>
      </c>
      <c r="N1588">
        <v>87.5</v>
      </c>
      <c r="O1588">
        <f t="shared" si="2077"/>
        <v>81.926582489513123</v>
      </c>
      <c r="P1588">
        <f t="shared" si="2078"/>
        <v>8.0734175104868697</v>
      </c>
      <c r="R1588">
        <f t="shared" si="2092"/>
        <v>6.6674765505251035</v>
      </c>
      <c r="T1588">
        <f t="shared" si="2083"/>
        <v>8.0559965491391665</v>
      </c>
      <c r="V1588">
        <f t="shared" si="2093"/>
        <v>0</v>
      </c>
    </row>
    <row r="1589" spans="1:22" x14ac:dyDescent="0.2">
      <c r="A1589">
        <f t="shared" si="2079"/>
        <v>0.5</v>
      </c>
      <c r="B1589">
        <f t="shared" si="2084"/>
        <v>2.0937826864599871E-2</v>
      </c>
      <c r="C1589">
        <f t="shared" si="2085"/>
        <v>0.49956141504942914</v>
      </c>
      <c r="D1589">
        <f t="shared" si="2080"/>
        <v>-0.49999999999999989</v>
      </c>
      <c r="E1589">
        <f t="shared" si="2086"/>
        <v>2.0937826864599874E-2</v>
      </c>
      <c r="F1589">
        <f t="shared" si="2087"/>
        <v>0.49956141504942919</v>
      </c>
      <c r="G1589">
        <f t="shared" si="2081"/>
        <v>0.5</v>
      </c>
      <c r="H1589">
        <f t="shared" si="2088"/>
        <v>-2.0937826864599871E-2</v>
      </c>
      <c r="I1589">
        <f t="shared" si="2089"/>
        <v>-0.49956141504942914</v>
      </c>
      <c r="J1589">
        <f t="shared" si="2082"/>
        <v>0.49999999999999989</v>
      </c>
      <c r="K1589">
        <f t="shared" si="2090"/>
        <v>2.0937826864599874E-2</v>
      </c>
      <c r="L1589">
        <f t="shared" si="2091"/>
        <v>0.49956141504942919</v>
      </c>
      <c r="N1589">
        <v>87.6</v>
      </c>
      <c r="O1589">
        <f t="shared" si="2077"/>
        <v>81.961723012263917</v>
      </c>
      <c r="P1589">
        <f t="shared" si="2078"/>
        <v>8.0382769877360882</v>
      </c>
      <c r="R1589">
        <f t="shared" si="2092"/>
        <v>6.6707700292184278</v>
      </c>
      <c r="T1589">
        <f t="shared" si="2083"/>
        <v>8.020856026388385</v>
      </c>
      <c r="V1589">
        <f t="shared" si="2093"/>
        <v>0</v>
      </c>
    </row>
    <row r="1590" spans="1:22" x14ac:dyDescent="0.2">
      <c r="A1590">
        <f t="shared" si="2079"/>
        <v>0.5</v>
      </c>
      <c r="B1590">
        <f t="shared" si="2084"/>
        <v>2.0065896266279866E-2</v>
      </c>
      <c r="C1590">
        <f t="shared" si="2085"/>
        <v>0.49959719755722287</v>
      </c>
      <c r="D1590">
        <f t="shared" si="2080"/>
        <v>-0.49999999999999989</v>
      </c>
      <c r="E1590">
        <f t="shared" si="2086"/>
        <v>2.0065896266279869E-2</v>
      </c>
      <c r="F1590">
        <f t="shared" si="2087"/>
        <v>0.49959719755722298</v>
      </c>
      <c r="G1590">
        <f t="shared" si="2081"/>
        <v>0.5</v>
      </c>
      <c r="H1590">
        <f t="shared" si="2088"/>
        <v>-2.0065896266279866E-2</v>
      </c>
      <c r="I1590">
        <f t="shared" si="2089"/>
        <v>-0.49959719755722287</v>
      </c>
      <c r="J1590">
        <f t="shared" si="2082"/>
        <v>0.49999999999999989</v>
      </c>
      <c r="K1590">
        <f t="shared" si="2090"/>
        <v>2.0065896266279869E-2</v>
      </c>
      <c r="L1590">
        <f t="shared" si="2091"/>
        <v>0.49959719755722298</v>
      </c>
      <c r="N1590">
        <v>87.7</v>
      </c>
      <c r="O1590">
        <f t="shared" si="2077"/>
        <v>81.996890218844129</v>
      </c>
      <c r="P1590">
        <f t="shared" si="2078"/>
        <v>8.0031097811558727</v>
      </c>
      <c r="R1590">
        <f t="shared" si="2092"/>
        <v>6.6740458817041848</v>
      </c>
      <c r="T1590">
        <f t="shared" si="2083"/>
        <v>7.9856888198081695</v>
      </c>
      <c r="V1590">
        <f t="shared" si="2093"/>
        <v>0</v>
      </c>
    </row>
    <row r="1591" spans="1:22" x14ac:dyDescent="0.2">
      <c r="A1591">
        <f t="shared" si="2079"/>
        <v>0.5</v>
      </c>
      <c r="B1591">
        <f t="shared" si="2084"/>
        <v>1.9193904543760024E-2</v>
      </c>
      <c r="C1591">
        <f t="shared" si="2085"/>
        <v>0.49963145820531046</v>
      </c>
      <c r="D1591">
        <f t="shared" si="2080"/>
        <v>-0.49999999999999989</v>
      </c>
      <c r="E1591">
        <f t="shared" si="2086"/>
        <v>1.9193904543760028E-2</v>
      </c>
      <c r="F1591">
        <f t="shared" si="2087"/>
        <v>0.49963145820531052</v>
      </c>
      <c r="G1591">
        <f t="shared" si="2081"/>
        <v>0.5</v>
      </c>
      <c r="H1591">
        <f t="shared" si="2088"/>
        <v>-1.9193904543760024E-2</v>
      </c>
      <c r="I1591">
        <f t="shared" si="2089"/>
        <v>-0.49963145820531046</v>
      </c>
      <c r="J1591">
        <f t="shared" si="2082"/>
        <v>0.49999999999999989</v>
      </c>
      <c r="K1591">
        <f t="shared" si="2090"/>
        <v>1.9193904543760028E-2</v>
      </c>
      <c r="L1591">
        <f t="shared" si="2091"/>
        <v>0.49963145820531052</v>
      </c>
      <c r="N1591">
        <v>87.8</v>
      </c>
      <c r="O1591">
        <f t="shared" si="2077"/>
        <v>82.032084022447066</v>
      </c>
      <c r="P1591">
        <f t="shared" si="2078"/>
        <v>7.9679159775529342</v>
      </c>
      <c r="R1591">
        <f t="shared" si="2092"/>
        <v>6.6773040828137802</v>
      </c>
      <c r="T1591">
        <f t="shared" si="2083"/>
        <v>7.950495016205231</v>
      </c>
      <c r="V1591">
        <f t="shared" si="2093"/>
        <v>0</v>
      </c>
    </row>
    <row r="1592" spans="1:22" x14ac:dyDescent="0.2">
      <c r="A1592">
        <f t="shared" si="2079"/>
        <v>0.5</v>
      </c>
      <c r="B1592">
        <f t="shared" si="2084"/>
        <v>1.8321854353278134E-2</v>
      </c>
      <c r="C1592">
        <f t="shared" si="2085"/>
        <v>0.49966419688932806</v>
      </c>
      <c r="D1592">
        <f t="shared" si="2080"/>
        <v>-0.49999999999999989</v>
      </c>
      <c r="E1592">
        <f t="shared" si="2086"/>
        <v>1.8321854353278138E-2</v>
      </c>
      <c r="F1592">
        <f t="shared" si="2087"/>
        <v>0.49966419688932812</v>
      </c>
      <c r="G1592">
        <f t="shared" si="2081"/>
        <v>0.5</v>
      </c>
      <c r="H1592">
        <f t="shared" si="2088"/>
        <v>-1.8321854353278134E-2</v>
      </c>
      <c r="I1592">
        <f t="shared" si="2089"/>
        <v>-0.49966419688932806</v>
      </c>
      <c r="J1592">
        <f t="shared" si="2082"/>
        <v>0.49999999999999989</v>
      </c>
      <c r="K1592">
        <f t="shared" si="2090"/>
        <v>1.8321854353278138E-2</v>
      </c>
      <c r="L1592">
        <f t="shared" si="2091"/>
        <v>0.49966419688932812</v>
      </c>
      <c r="N1592">
        <v>87.9</v>
      </c>
      <c r="O1592">
        <f t="shared" si="2077"/>
        <v>82.067304336171176</v>
      </c>
      <c r="P1592">
        <f t="shared" si="2078"/>
        <v>7.9326956638288131</v>
      </c>
      <c r="R1592">
        <f t="shared" si="2092"/>
        <v>6.6805446072907397</v>
      </c>
      <c r="T1592">
        <f t="shared" si="2083"/>
        <v>7.9152747024811099</v>
      </c>
      <c r="V1592">
        <f t="shared" si="2093"/>
        <v>0</v>
      </c>
    </row>
    <row r="1593" spans="1:22" x14ac:dyDescent="0.2">
      <c r="A1593">
        <f t="shared" si="2079"/>
        <v>0.5</v>
      </c>
      <c r="B1593">
        <f t="shared" si="2084"/>
        <v>1.7449748351250537E-2</v>
      </c>
      <c r="C1593">
        <f t="shared" si="2085"/>
        <v>0.49969541350954777</v>
      </c>
      <c r="D1593">
        <f t="shared" si="2080"/>
        <v>-0.49999999999999989</v>
      </c>
      <c r="E1593">
        <f t="shared" si="2086"/>
        <v>1.744974835125054E-2</v>
      </c>
      <c r="F1593">
        <f t="shared" si="2087"/>
        <v>0.49969541350954783</v>
      </c>
      <c r="G1593">
        <f t="shared" si="2081"/>
        <v>0.5</v>
      </c>
      <c r="H1593">
        <f t="shared" si="2088"/>
        <v>-1.7449748351250537E-2</v>
      </c>
      <c r="I1593">
        <f t="shared" si="2089"/>
        <v>-0.49969541350954777</v>
      </c>
      <c r="J1593">
        <f t="shared" si="2082"/>
        <v>0.49999999999999989</v>
      </c>
      <c r="K1593">
        <f t="shared" si="2090"/>
        <v>1.744974835125054E-2</v>
      </c>
      <c r="L1593">
        <f t="shared" si="2091"/>
        <v>0.49969541350954783</v>
      </c>
      <c r="N1593">
        <v>88</v>
      </c>
      <c r="O1593">
        <f t="shared" si="2077"/>
        <v>82.102551073019853</v>
      </c>
      <c r="P1593">
        <f t="shared" si="2078"/>
        <v>7.897448926980152</v>
      </c>
      <c r="R1593">
        <f t="shared" si="2092"/>
        <v>6.6837674297909508</v>
      </c>
      <c r="T1593">
        <f t="shared" si="2083"/>
        <v>7.8800279656324488</v>
      </c>
      <c r="V1593">
        <f t="shared" si="2093"/>
        <v>0</v>
      </c>
    </row>
    <row r="1594" spans="1:22" x14ac:dyDescent="0.2">
      <c r="A1594">
        <f t="shared" si="2079"/>
        <v>0.5</v>
      </c>
      <c r="B1594">
        <f t="shared" si="2084"/>
        <v>1.6577589194263245E-2</v>
      </c>
      <c r="C1594">
        <f t="shared" si="2085"/>
        <v>0.49972510797087843</v>
      </c>
      <c r="D1594">
        <f t="shared" si="2080"/>
        <v>-0.49999999999999989</v>
      </c>
      <c r="E1594">
        <f t="shared" si="2086"/>
        <v>1.6577589194263248E-2</v>
      </c>
      <c r="F1594">
        <f t="shared" si="2087"/>
        <v>0.49972510797087855</v>
      </c>
      <c r="G1594">
        <f t="shared" si="2081"/>
        <v>0.5</v>
      </c>
      <c r="H1594">
        <f t="shared" si="2088"/>
        <v>-1.6577589194263245E-2</v>
      </c>
      <c r="I1594">
        <f t="shared" si="2089"/>
        <v>-0.49972510797087843</v>
      </c>
      <c r="J1594">
        <f t="shared" si="2082"/>
        <v>0.49999999999999989</v>
      </c>
      <c r="K1594">
        <f t="shared" si="2090"/>
        <v>1.6577589194263248E-2</v>
      </c>
      <c r="L1594">
        <f t="shared" si="2091"/>
        <v>0.49972510797087855</v>
      </c>
      <c r="N1594">
        <v>88.1</v>
      </c>
      <c r="O1594">
        <f t="shared" si="2077"/>
        <v>82.137824145900751</v>
      </c>
      <c r="P1594">
        <f t="shared" si="2078"/>
        <v>7.8621758540992532</v>
      </c>
      <c r="R1594">
        <f t="shared" si="2092"/>
        <v>6.6869725248826866</v>
      </c>
      <c r="T1594">
        <f t="shared" si="2083"/>
        <v>7.84475489275155</v>
      </c>
      <c r="V1594">
        <f t="shared" si="2093"/>
        <v>0</v>
      </c>
    </row>
    <row r="1595" spans="1:22" x14ac:dyDescent="0.2">
      <c r="A1595">
        <f t="shared" si="2079"/>
        <v>0.5</v>
      </c>
      <c r="B1595">
        <f t="shared" si="2084"/>
        <v>1.5705379539064084E-2</v>
      </c>
      <c r="C1595">
        <f t="shared" si="2085"/>
        <v>0.49975328018286569</v>
      </c>
      <c r="D1595">
        <f t="shared" si="2080"/>
        <v>-0.49999999999999989</v>
      </c>
      <c r="E1595">
        <f t="shared" si="2086"/>
        <v>1.5705379539064087E-2</v>
      </c>
      <c r="F1595">
        <f t="shared" si="2087"/>
        <v>0.49975328018286574</v>
      </c>
      <c r="G1595">
        <f t="shared" si="2081"/>
        <v>0.5</v>
      </c>
      <c r="H1595">
        <f t="shared" si="2088"/>
        <v>-1.5705379539064084E-2</v>
      </c>
      <c r="I1595">
        <f t="shared" si="2089"/>
        <v>-0.49975328018286569</v>
      </c>
      <c r="J1595">
        <f t="shared" si="2082"/>
        <v>0.49999999999999989</v>
      </c>
      <c r="K1595">
        <f t="shared" si="2090"/>
        <v>1.5705379539064087E-2</v>
      </c>
      <c r="L1595">
        <f t="shared" si="2091"/>
        <v>0.49975328018286574</v>
      </c>
      <c r="N1595">
        <v>88.2</v>
      </c>
      <c r="O1595">
        <f t="shared" si="2077"/>
        <v>82.173123467625615</v>
      </c>
      <c r="P1595">
        <f t="shared" si="2078"/>
        <v>7.8268765323743823</v>
      </c>
      <c r="R1595">
        <f t="shared" si="2092"/>
        <v>6.6901598670466633</v>
      </c>
      <c r="T1595">
        <f t="shared" si="2083"/>
        <v>7.8094555710266791</v>
      </c>
      <c r="V1595">
        <f t="shared" si="2093"/>
        <v>0</v>
      </c>
    </row>
    <row r="1596" spans="1:22" x14ac:dyDescent="0.2">
      <c r="A1596">
        <f t="shared" si="2079"/>
        <v>0.5</v>
      </c>
      <c r="B1596">
        <f t="shared" si="2084"/>
        <v>1.4833122042555371E-2</v>
      </c>
      <c r="C1596">
        <f t="shared" si="2085"/>
        <v>0.49977993005969196</v>
      </c>
      <c r="D1596">
        <f t="shared" si="2080"/>
        <v>-0.49999999999999989</v>
      </c>
      <c r="E1596">
        <f t="shared" si="2086"/>
        <v>1.4833122042555375E-2</v>
      </c>
      <c r="F1596">
        <f t="shared" si="2087"/>
        <v>0.49977993005969201</v>
      </c>
      <c r="G1596">
        <f t="shared" si="2081"/>
        <v>0.5</v>
      </c>
      <c r="H1596">
        <f t="shared" si="2088"/>
        <v>-1.4833122042555371E-2</v>
      </c>
      <c r="I1596">
        <f t="shared" si="2089"/>
        <v>-0.49977993005969196</v>
      </c>
      <c r="J1596">
        <f t="shared" si="2082"/>
        <v>0.49999999999999989</v>
      </c>
      <c r="K1596">
        <f t="shared" si="2090"/>
        <v>1.4833122042555375E-2</v>
      </c>
      <c r="L1596">
        <f t="shared" si="2091"/>
        <v>0.49977993005969201</v>
      </c>
      <c r="N1596">
        <v>88.3</v>
      </c>
      <c r="O1596">
        <f t="shared" si="2077"/>
        <v>82.208448950909769</v>
      </c>
      <c r="P1596">
        <f t="shared" si="2078"/>
        <v>7.7915510490902138</v>
      </c>
      <c r="R1596">
        <f t="shared" si="2092"/>
        <v>6.6933294306766129</v>
      </c>
      <c r="T1596">
        <f t="shared" si="2083"/>
        <v>7.7741300877425106</v>
      </c>
      <c r="V1596">
        <f t="shared" si="2093"/>
        <v>0</v>
      </c>
    </row>
    <row r="1597" spans="1:22" x14ac:dyDescent="0.2">
      <c r="A1597">
        <f t="shared" si="2079"/>
        <v>0.5</v>
      </c>
      <c r="B1597">
        <f t="shared" si="2084"/>
        <v>1.3960819361784378E-2</v>
      </c>
      <c r="C1597">
        <f t="shared" si="2085"/>
        <v>0.49980505752017707</v>
      </c>
      <c r="D1597">
        <f t="shared" si="2080"/>
        <v>-0.49999999999999989</v>
      </c>
      <c r="E1597">
        <f t="shared" si="2086"/>
        <v>1.396081936178438E-2</v>
      </c>
      <c r="F1597">
        <f t="shared" si="2087"/>
        <v>0.49980505752017712</v>
      </c>
      <c r="G1597">
        <f t="shared" si="2081"/>
        <v>0.5</v>
      </c>
      <c r="H1597">
        <f t="shared" si="2088"/>
        <v>-1.3960819361784378E-2</v>
      </c>
      <c r="I1597">
        <f t="shared" si="2089"/>
        <v>-0.49980505752017707</v>
      </c>
      <c r="J1597">
        <f t="shared" si="2082"/>
        <v>0.49999999999999989</v>
      </c>
      <c r="K1597">
        <f t="shared" si="2090"/>
        <v>1.396081936178438E-2</v>
      </c>
      <c r="L1597">
        <f t="shared" si="2091"/>
        <v>0.49980505752017712</v>
      </c>
      <c r="N1597">
        <v>88.4</v>
      </c>
      <c r="O1597">
        <f t="shared" si="2077"/>
        <v>82.243800508371734</v>
      </c>
      <c r="P1597">
        <f t="shared" si="2078"/>
        <v>7.7561994916282888</v>
      </c>
      <c r="R1597">
        <f t="shared" si="2092"/>
        <v>6.6964811900785808</v>
      </c>
      <c r="T1597">
        <f t="shared" si="2083"/>
        <v>7.7387785302805856</v>
      </c>
      <c r="V1597">
        <f t="shared" si="2093"/>
        <v>0</v>
      </c>
    </row>
    <row r="1598" spans="1:22" x14ac:dyDescent="0.2">
      <c r="A1598">
        <f t="shared" si="2079"/>
        <v>0.5</v>
      </c>
      <c r="B1598">
        <f t="shared" si="2084"/>
        <v>1.3088474153936568E-2</v>
      </c>
      <c r="C1598">
        <f t="shared" si="2085"/>
        <v>0.49982866248777852</v>
      </c>
      <c r="D1598">
        <f t="shared" si="2080"/>
        <v>-0.49999999999999989</v>
      </c>
      <c r="E1598">
        <f t="shared" si="2086"/>
        <v>1.3088474153936569E-2</v>
      </c>
      <c r="F1598">
        <f t="shared" si="2087"/>
        <v>0.49982866248777863</v>
      </c>
      <c r="G1598">
        <f t="shared" si="2081"/>
        <v>0.5</v>
      </c>
      <c r="H1598">
        <f t="shared" si="2088"/>
        <v>-1.3088474153936568E-2</v>
      </c>
      <c r="I1598">
        <f t="shared" si="2089"/>
        <v>-0.49982866248777852</v>
      </c>
      <c r="J1598">
        <f t="shared" si="2082"/>
        <v>0.49999999999999989</v>
      </c>
      <c r="K1598">
        <f t="shared" si="2090"/>
        <v>1.3088474153936569E-2</v>
      </c>
      <c r="L1598">
        <f t="shared" si="2091"/>
        <v>0.49982866248777863</v>
      </c>
      <c r="N1598">
        <v>88.5</v>
      </c>
      <c r="O1598">
        <f t="shared" si="2077"/>
        <v>82.279178052532629</v>
      </c>
      <c r="P1598">
        <f t="shared" si="2078"/>
        <v>7.7208219474673605</v>
      </c>
      <c r="R1598">
        <f t="shared" si="2092"/>
        <v>6.699615119472119</v>
      </c>
      <c r="T1598">
        <f t="shared" si="2083"/>
        <v>7.7034009861196573</v>
      </c>
      <c r="V1598">
        <f t="shared" si="2093"/>
        <v>0</v>
      </c>
    </row>
    <row r="1599" spans="1:22" x14ac:dyDescent="0.2">
      <c r="A1599">
        <f t="shared" si="2079"/>
        <v>0.5</v>
      </c>
      <c r="B1599">
        <f t="shared" si="2084"/>
        <v>1.2216089076326622E-2</v>
      </c>
      <c r="C1599">
        <f t="shared" si="2085"/>
        <v>0.49985074489059145</v>
      </c>
      <c r="D1599">
        <f t="shared" si="2080"/>
        <v>-0.49999999999999989</v>
      </c>
      <c r="E1599">
        <f t="shared" si="2086"/>
        <v>1.2216089076326623E-2</v>
      </c>
      <c r="F1599">
        <f t="shared" si="2087"/>
        <v>0.4998507448905915</v>
      </c>
      <c r="G1599">
        <f t="shared" si="2081"/>
        <v>0.5</v>
      </c>
      <c r="H1599">
        <f t="shared" si="2088"/>
        <v>-1.2216089076326622E-2</v>
      </c>
      <c r="I1599">
        <f t="shared" si="2089"/>
        <v>-0.49985074489059145</v>
      </c>
      <c r="J1599">
        <f t="shared" si="2082"/>
        <v>0.49999999999999989</v>
      </c>
      <c r="K1599">
        <f t="shared" si="2090"/>
        <v>1.2216089076326623E-2</v>
      </c>
      <c r="L1599">
        <f t="shared" si="2091"/>
        <v>0.4998507448905915</v>
      </c>
      <c r="N1599">
        <v>88.6</v>
      </c>
      <c r="O1599">
        <f t="shared" si="2077"/>
        <v>82.314581495816086</v>
      </c>
      <c r="P1599">
        <f t="shared" si="2078"/>
        <v>7.6854185041838985</v>
      </c>
      <c r="R1599">
        <f t="shared" si="2092"/>
        <v>6.7027311929897291</v>
      </c>
      <c r="T1599">
        <f t="shared" si="2083"/>
        <v>7.6679975428361953</v>
      </c>
      <c r="V1599">
        <f t="shared" si="2093"/>
        <v>0</v>
      </c>
    </row>
    <row r="1600" spans="1:22" x14ac:dyDescent="0.2">
      <c r="A1600">
        <f t="shared" si="2079"/>
        <v>0.5</v>
      </c>
      <c r="B1600">
        <f t="shared" si="2084"/>
        <v>1.1343666786390668E-2</v>
      </c>
      <c r="C1600">
        <f t="shared" si="2085"/>
        <v>0.49987130466134905</v>
      </c>
      <c r="D1600">
        <f t="shared" si="2080"/>
        <v>-0.49999999999999989</v>
      </c>
      <c r="E1600">
        <f t="shared" si="2086"/>
        <v>1.134366678639067E-2</v>
      </c>
      <c r="F1600">
        <f t="shared" si="2087"/>
        <v>0.49987130466134916</v>
      </c>
      <c r="G1600">
        <f t="shared" si="2081"/>
        <v>0.5</v>
      </c>
      <c r="H1600">
        <f t="shared" si="2088"/>
        <v>-1.1343666786390668E-2</v>
      </c>
      <c r="I1600">
        <f t="shared" si="2089"/>
        <v>-0.49987130466134905</v>
      </c>
      <c r="J1600">
        <f t="shared" si="2082"/>
        <v>0.49999999999999989</v>
      </c>
      <c r="K1600">
        <f t="shared" si="2090"/>
        <v>1.134366678639067E-2</v>
      </c>
      <c r="L1600">
        <f t="shared" si="2091"/>
        <v>0.49987130466134916</v>
      </c>
      <c r="N1600">
        <v>88.7</v>
      </c>
      <c r="O1600">
        <f t="shared" si="2077"/>
        <v>82.350010750547625</v>
      </c>
      <c r="P1600">
        <f t="shared" si="2078"/>
        <v>7.6499892494523882</v>
      </c>
      <c r="R1600">
        <f t="shared" si="2092"/>
        <v>6.7058293846774388</v>
      </c>
      <c r="T1600">
        <f t="shared" si="2083"/>
        <v>7.632568288104685</v>
      </c>
      <c r="V1600">
        <f t="shared" si="2093"/>
        <v>0</v>
      </c>
    </row>
    <row r="1601" spans="1:22" x14ac:dyDescent="0.2">
      <c r="A1601">
        <f t="shared" si="2079"/>
        <v>0.5</v>
      </c>
      <c r="B1601">
        <f t="shared" si="2084"/>
        <v>1.0471209941678524E-2</v>
      </c>
      <c r="C1601">
        <f t="shared" si="2085"/>
        <v>0.49989034173742264</v>
      </c>
      <c r="D1601">
        <f t="shared" si="2080"/>
        <v>-0.49999999999999989</v>
      </c>
      <c r="E1601">
        <f t="shared" si="2086"/>
        <v>1.0471209941678526E-2</v>
      </c>
      <c r="F1601">
        <f t="shared" si="2087"/>
        <v>0.49989034173742275</v>
      </c>
      <c r="G1601">
        <f t="shared" si="2081"/>
        <v>0.5</v>
      </c>
      <c r="H1601">
        <f t="shared" si="2088"/>
        <v>-1.0471209941678524E-2</v>
      </c>
      <c r="I1601">
        <f t="shared" si="2089"/>
        <v>-0.49989034173742264</v>
      </c>
      <c r="J1601">
        <f t="shared" si="2082"/>
        <v>0.49999999999999989</v>
      </c>
      <c r="K1601">
        <f t="shared" si="2090"/>
        <v>1.0471209941678526E-2</v>
      </c>
      <c r="L1601">
        <f t="shared" si="2091"/>
        <v>0.49989034173742275</v>
      </c>
      <c r="N1601">
        <v>88.8</v>
      </c>
      <c r="O1601">
        <f t="shared" si="2077"/>
        <v>82.385465728953989</v>
      </c>
      <c r="P1601">
        <f t="shared" si="2078"/>
        <v>7.6145342710460042</v>
      </c>
      <c r="R1601">
        <f t="shared" si="2092"/>
        <v>6.7089096684946714</v>
      </c>
      <c r="T1601">
        <f t="shared" si="2083"/>
        <v>7.597113309698301</v>
      </c>
      <c r="V1601">
        <f t="shared" si="2093"/>
        <v>0</v>
      </c>
    </row>
    <row r="1602" spans="1:22" x14ac:dyDescent="0.2">
      <c r="A1602">
        <f t="shared" si="2079"/>
        <v>0.5</v>
      </c>
      <c r="B1602">
        <f t="shared" si="2084"/>
        <v>9.5987211998448188E-3</v>
      </c>
      <c r="C1602">
        <f t="shared" si="2085"/>
        <v>0.49990785606082205</v>
      </c>
      <c r="D1602">
        <f t="shared" si="2080"/>
        <v>-0.49999999999999989</v>
      </c>
      <c r="E1602">
        <f t="shared" si="2086"/>
        <v>9.5987211998448205E-3</v>
      </c>
      <c r="F1602">
        <f t="shared" si="2087"/>
        <v>0.49990785606082211</v>
      </c>
      <c r="G1602">
        <f t="shared" si="2081"/>
        <v>0.5</v>
      </c>
      <c r="H1602">
        <f t="shared" si="2088"/>
        <v>-9.5987211998448188E-3</v>
      </c>
      <c r="I1602">
        <f t="shared" si="2089"/>
        <v>-0.49990785606082205</v>
      </c>
      <c r="J1602">
        <f t="shared" si="2082"/>
        <v>0.49999999999999989</v>
      </c>
      <c r="K1602">
        <f t="shared" si="2090"/>
        <v>9.5987211998448205E-3</v>
      </c>
      <c r="L1602">
        <f t="shared" si="2091"/>
        <v>0.49990785606082211</v>
      </c>
      <c r="N1602">
        <v>88.9</v>
      </c>
      <c r="O1602">
        <f t="shared" si="2077"/>
        <v>82.420946343163308</v>
      </c>
      <c r="P1602">
        <f t="shared" si="2078"/>
        <v>7.579053656836698</v>
      </c>
      <c r="R1602">
        <f t="shared" si="2092"/>
        <v>6.7119720183149392</v>
      </c>
      <c r="T1602">
        <f t="shared" si="2083"/>
        <v>7.5616326954889947</v>
      </c>
      <c r="V1602">
        <f t="shared" si="2093"/>
        <v>0</v>
      </c>
    </row>
    <row r="1603" spans="1:22" x14ac:dyDescent="0.2">
      <c r="A1603">
        <f t="shared" si="2079"/>
        <v>0.5</v>
      </c>
      <c r="B1603">
        <f t="shared" si="2084"/>
        <v>8.7262032186417975E-3</v>
      </c>
      <c r="C1603">
        <f t="shared" si="2085"/>
        <v>0.49992384757819552</v>
      </c>
      <c r="D1603">
        <f t="shared" si="2080"/>
        <v>-0.49999999999999989</v>
      </c>
      <c r="E1603">
        <f t="shared" si="2086"/>
        <v>8.7262032186417992E-3</v>
      </c>
      <c r="F1603">
        <f t="shared" si="2087"/>
        <v>0.49992384757819563</v>
      </c>
      <c r="G1603">
        <f t="shared" si="2081"/>
        <v>0.5</v>
      </c>
      <c r="H1603">
        <f t="shared" si="2088"/>
        <v>-8.7262032186417975E-3</v>
      </c>
      <c r="I1603">
        <f t="shared" si="2089"/>
        <v>-0.49992384757819552</v>
      </c>
      <c r="J1603">
        <f t="shared" si="2082"/>
        <v>0.49999999999999989</v>
      </c>
      <c r="K1603">
        <f t="shared" si="2090"/>
        <v>8.7262032186417992E-3</v>
      </c>
      <c r="L1603">
        <f t="shared" si="2091"/>
        <v>0.49992384757819563</v>
      </c>
      <c r="N1603">
        <v>89</v>
      </c>
      <c r="O1603">
        <f t="shared" si="2077"/>
        <v>82.456452505204012</v>
      </c>
      <c r="P1603">
        <f t="shared" si="2078"/>
        <v>7.5435474947959911</v>
      </c>
      <c r="R1603">
        <f t="shared" si="2092"/>
        <v>6.7150164079253312</v>
      </c>
      <c r="T1603">
        <f t="shared" si="2083"/>
        <v>7.5261265334482879</v>
      </c>
      <c r="V1603">
        <f t="shared" si="2093"/>
        <v>0</v>
      </c>
    </row>
    <row r="1604" spans="1:22" x14ac:dyDescent="0.2">
      <c r="A1604">
        <f t="shared" si="2079"/>
        <v>0.5</v>
      </c>
      <c r="B1604">
        <f t="shared" si="2084"/>
        <v>7.8536586559104331E-3</v>
      </c>
      <c r="C1604">
        <f t="shared" si="2085"/>
        <v>0.49993831624083018</v>
      </c>
      <c r="D1604">
        <f t="shared" si="2080"/>
        <v>-0.49999999999999989</v>
      </c>
      <c r="E1604">
        <f t="shared" si="2086"/>
        <v>7.8536586559104348E-3</v>
      </c>
      <c r="F1604">
        <f t="shared" si="2087"/>
        <v>0.49993831624083029</v>
      </c>
      <c r="G1604">
        <f t="shared" si="2081"/>
        <v>0.5</v>
      </c>
      <c r="H1604">
        <f t="shared" si="2088"/>
        <v>-7.8536586559104331E-3</v>
      </c>
      <c r="I1604">
        <f t="shared" si="2089"/>
        <v>-0.49993831624083018</v>
      </c>
      <c r="J1604">
        <f t="shared" si="2082"/>
        <v>0.49999999999999989</v>
      </c>
      <c r="K1604">
        <f t="shared" si="2090"/>
        <v>7.8536586559104348E-3</v>
      </c>
      <c r="L1604">
        <f t="shared" si="2091"/>
        <v>0.49993831624083029</v>
      </c>
      <c r="N1604">
        <v>89.1</v>
      </c>
      <c r="O1604">
        <f t="shared" si="2077"/>
        <v>82.491984127004883</v>
      </c>
      <c r="P1604">
        <f t="shared" si="2078"/>
        <v>7.5080158729951103</v>
      </c>
      <c r="R1604">
        <f t="shared" si="2092"/>
        <v>6.718042811027896</v>
      </c>
      <c r="T1604">
        <f t="shared" si="2083"/>
        <v>7.4905949116474071</v>
      </c>
      <c r="V1604">
        <f t="shared" si="2093"/>
        <v>0</v>
      </c>
    </row>
    <row r="1605" spans="1:22" x14ac:dyDescent="0.2">
      <c r="A1605">
        <f t="shared" si="2079"/>
        <v>0.5</v>
      </c>
      <c r="B1605">
        <f t="shared" si="2084"/>
        <v>6.981090169572675E-3</v>
      </c>
      <c r="C1605">
        <f t="shared" si="2085"/>
        <v>0.49995126200465201</v>
      </c>
      <c r="D1605">
        <f t="shared" si="2080"/>
        <v>-0.49999999999999989</v>
      </c>
      <c r="E1605">
        <f t="shared" si="2086"/>
        <v>6.9810901695726759E-3</v>
      </c>
      <c r="F1605">
        <f t="shared" si="2087"/>
        <v>0.49995126200465212</v>
      </c>
      <c r="G1605">
        <f t="shared" si="2081"/>
        <v>0.5</v>
      </c>
      <c r="H1605">
        <f t="shared" si="2088"/>
        <v>-6.981090169572675E-3</v>
      </c>
      <c r="I1605">
        <f t="shared" si="2089"/>
        <v>-0.49995126200465201</v>
      </c>
      <c r="J1605">
        <f t="shared" si="2082"/>
        <v>0.49999999999999989</v>
      </c>
      <c r="K1605">
        <f t="shared" si="2090"/>
        <v>6.9810901695726759E-3</v>
      </c>
      <c r="L1605">
        <f t="shared" si="2091"/>
        <v>0.49995126200465212</v>
      </c>
      <c r="N1605">
        <v>89.2</v>
      </c>
      <c r="O1605">
        <f t="shared" si="2077"/>
        <v>82.527541120394361</v>
      </c>
      <c r="P1605">
        <f t="shared" si="2078"/>
        <v>7.4724588796056395</v>
      </c>
      <c r="R1605">
        <f t="shared" si="2092"/>
        <v>6.7210512012385006</v>
      </c>
      <c r="T1605">
        <f t="shared" si="2083"/>
        <v>7.4550379182579363</v>
      </c>
      <c r="V1605">
        <f t="shared" si="2093"/>
        <v>0</v>
      </c>
    </row>
    <row r="1606" spans="1:22" x14ac:dyDescent="0.2">
      <c r="A1606">
        <f t="shared" si="2079"/>
        <v>0.5</v>
      </c>
      <c r="B1606">
        <f t="shared" si="2084"/>
        <v>6.108500417623567E-3</v>
      </c>
      <c r="C1606">
        <f t="shared" si="2085"/>
        <v>0.49996268483022593</v>
      </c>
      <c r="D1606">
        <f t="shared" si="2080"/>
        <v>-0.49999999999999989</v>
      </c>
      <c r="E1606">
        <f t="shared" si="2086"/>
        <v>6.1085004176235688E-3</v>
      </c>
      <c r="F1606">
        <f t="shared" si="2087"/>
        <v>0.49996268483022605</v>
      </c>
      <c r="G1606">
        <f t="shared" si="2081"/>
        <v>0.5</v>
      </c>
      <c r="H1606">
        <f t="shared" si="2088"/>
        <v>-6.108500417623567E-3</v>
      </c>
      <c r="I1606">
        <f t="shared" si="2089"/>
        <v>-0.49996268483022593</v>
      </c>
      <c r="J1606">
        <f t="shared" si="2082"/>
        <v>0.49999999999999989</v>
      </c>
      <c r="K1606">
        <f t="shared" si="2090"/>
        <v>6.1085004176235688E-3</v>
      </c>
      <c r="L1606">
        <f t="shared" si="2091"/>
        <v>0.49996268483022605</v>
      </c>
      <c r="N1606">
        <v>89.3</v>
      </c>
      <c r="O1606">
        <f t="shared" si="2077"/>
        <v>82.563123397100128</v>
      </c>
      <c r="P1606">
        <f t="shared" si="2078"/>
        <v>7.4368766028998792</v>
      </c>
      <c r="R1606">
        <f t="shared" si="2092"/>
        <v>6.7240415520882078</v>
      </c>
      <c r="T1606">
        <f t="shared" si="2083"/>
        <v>7.419455641552176</v>
      </c>
      <c r="V1606">
        <f t="shared" si="2093"/>
        <v>0</v>
      </c>
    </row>
    <row r="1607" spans="1:22" x14ac:dyDescent="0.2">
      <c r="A1607">
        <f t="shared" si="2079"/>
        <v>0.5</v>
      </c>
      <c r="B1607">
        <f t="shared" si="2084"/>
        <v>5.2358920581228223E-3</v>
      </c>
      <c r="C1607">
        <f t="shared" si="2085"/>
        <v>0.49997258468275596</v>
      </c>
      <c r="D1607">
        <f t="shared" si="2080"/>
        <v>-0.49999999999999989</v>
      </c>
      <c r="E1607">
        <f t="shared" si="2086"/>
        <v>5.2358920581228232E-3</v>
      </c>
      <c r="F1607">
        <f t="shared" si="2087"/>
        <v>0.49997258468275602</v>
      </c>
      <c r="G1607">
        <f t="shared" si="2081"/>
        <v>0.5</v>
      </c>
      <c r="H1607">
        <f t="shared" si="2088"/>
        <v>-5.2358920581228223E-3</v>
      </c>
      <c r="I1607">
        <f t="shared" si="2089"/>
        <v>-0.49997258468275596</v>
      </c>
      <c r="J1607">
        <f t="shared" si="2082"/>
        <v>0.49999999999999989</v>
      </c>
      <c r="K1607">
        <f t="shared" si="2090"/>
        <v>5.2358920581228232E-3</v>
      </c>
      <c r="L1607">
        <f t="shared" si="2091"/>
        <v>0.49997258468275602</v>
      </c>
      <c r="N1607">
        <v>89.4</v>
      </c>
      <c r="O1607">
        <f t="shared" si="2077"/>
        <v>82.598730868748731</v>
      </c>
      <c r="P1607">
        <f t="shared" si="2078"/>
        <v>7.401269131251266</v>
      </c>
      <c r="R1607">
        <f t="shared" si="2092"/>
        <v>6.7270138370225521</v>
      </c>
      <c r="T1607">
        <f t="shared" si="2083"/>
        <v>7.3838481699035627</v>
      </c>
      <c r="V1607">
        <f t="shared" si="2093"/>
        <v>0</v>
      </c>
    </row>
    <row r="1608" spans="1:22" x14ac:dyDescent="0.2">
      <c r="A1608">
        <f t="shared" si="2079"/>
        <v>0.5</v>
      </c>
      <c r="B1608">
        <f t="shared" si="2084"/>
        <v>4.3632677491869474E-3</v>
      </c>
      <c r="C1608">
        <f t="shared" si="2085"/>
        <v>0.4999809615320856</v>
      </c>
      <c r="D1608">
        <f t="shared" si="2080"/>
        <v>-0.49999999999999989</v>
      </c>
      <c r="E1608">
        <f t="shared" si="2086"/>
        <v>4.3632677491869483E-3</v>
      </c>
      <c r="F1608">
        <f t="shared" si="2087"/>
        <v>0.49998096153208565</v>
      </c>
      <c r="G1608">
        <f t="shared" si="2081"/>
        <v>0.5</v>
      </c>
      <c r="H1608">
        <f t="shared" si="2088"/>
        <v>-4.3632677491869474E-3</v>
      </c>
      <c r="I1608">
        <f t="shared" si="2089"/>
        <v>-0.4999809615320856</v>
      </c>
      <c r="J1608">
        <f t="shared" si="2082"/>
        <v>0.49999999999999989</v>
      </c>
      <c r="K1608">
        <f t="shared" si="2090"/>
        <v>4.3632677491869483E-3</v>
      </c>
      <c r="L1608">
        <f t="shared" si="2091"/>
        <v>0.49998096153208565</v>
      </c>
      <c r="N1608">
        <v>89.5</v>
      </c>
      <c r="O1608">
        <f t="shared" si="2077"/>
        <v>82.634363446865109</v>
      </c>
      <c r="P1608">
        <f t="shared" si="2078"/>
        <v>7.3656365531348973</v>
      </c>
      <c r="R1608">
        <f t="shared" si="2092"/>
        <v>6.7299680294024551</v>
      </c>
      <c r="T1608">
        <f t="shared" si="2083"/>
        <v>7.3482155917871941</v>
      </c>
      <c r="V1608">
        <f t="shared" si="2093"/>
        <v>0</v>
      </c>
    </row>
    <row r="1609" spans="1:22" x14ac:dyDescent="0.2">
      <c r="A1609">
        <f t="shared" si="2079"/>
        <v>0.5</v>
      </c>
      <c r="B1609">
        <f t="shared" si="2084"/>
        <v>3.4906301489808114E-3</v>
      </c>
      <c r="C1609">
        <f t="shared" si="2085"/>
        <v>0.49998781535269726</v>
      </c>
      <c r="D1609">
        <f t="shared" si="2080"/>
        <v>-0.49999999999999989</v>
      </c>
      <c r="E1609">
        <f t="shared" si="2086"/>
        <v>3.4906301489808118E-3</v>
      </c>
      <c r="F1609">
        <f t="shared" si="2087"/>
        <v>0.49998781535269737</v>
      </c>
      <c r="G1609">
        <f t="shared" si="2081"/>
        <v>0.5</v>
      </c>
      <c r="H1609">
        <f t="shared" si="2088"/>
        <v>-3.4906301489808114E-3</v>
      </c>
      <c r="I1609">
        <f t="shared" si="2089"/>
        <v>-0.49998781535269726</v>
      </c>
      <c r="J1609">
        <f t="shared" si="2082"/>
        <v>0.49999999999999989</v>
      </c>
      <c r="K1609">
        <f t="shared" si="2090"/>
        <v>3.4906301489808118E-3</v>
      </c>
      <c r="L1609">
        <f t="shared" si="2091"/>
        <v>0.49998781535269737</v>
      </c>
      <c r="N1609">
        <v>89.6</v>
      </c>
      <c r="O1609">
        <f t="shared" ref="O1609:O1672" si="2094">(DEGREES(ACOS(((-(((SUMPRODUCT(G1609:I1609,$I$8:$K$8))*(SUMPRODUCT(G1609:I1609,$I$10:$K$10))-(SUMPRODUCT(J1609:L1609,$I$8:$K$8))*(SUMPRODUCT(J1609:L1609,$I$10:$K$10)))-((SUMPRODUCT(A1609:C1609,$I$8:$K$8))*(SUMPRODUCT(A1609:C1609,$I$10:$K$10))-(SUMPRODUCT(D1609:F1609,$I$8:$K$8))*(SUMPRODUCT(D1609:F1609,$I$10:$K$10))))*(((SUMPRODUCT(G1609:I1609,$I$8:$K$8))*(SUMPRODUCT(G1609:I1609,$I$10:$K$10))+(SUMPRODUCT(J1609:L1609,$I$8:$K$8))*(SUMPRODUCT(J1609:L1609,$I$10:$K$10)))-((SUMPRODUCT(A1609:C1609,$I$8:$K$8))*(SUMPRODUCT(A1609:C1609,$I$10:$K$10))+(SUMPRODUCT(D1609:F1609,$I$8:$K$8))*(SUMPRODUCT(D1609:F1609,$I$10:$K$10)))))-((((SUMPRODUCT(A1609:C1609,$I$8:$K$8))*(SUMPRODUCT(D1609:F1609,$I$10:$K$10))+(SUMPRODUCT(A1609:C1609,$I$10:$K$10))*(SUMPRODUCT(D1609:F1609,$I$8:$K$8)))-((SUMPRODUCT(G1609:I1609,$I$8:$K$8))*(SUMPRODUCT(J1609:L1609,$I$10:$K$10))+(SUMPRODUCT(G1609:I1609,$I$10:$K$10))*(SUMPRODUCT(J1609:L1609,$I$8:$K$8))))*(SQRT(((((SUMPRODUCT(G1609:I1609,$I$8:$K$8))*(SUMPRODUCT(G1609:I1609,$I$10:$K$10))-(SUMPRODUCT(J1609:L1609,$I$8:$K$8))*(SUMPRODUCT(J1609:L1609,$I$10:$K$10)))-((SUMPRODUCT(A1609:C1609,$I$8:$K$8))*(SUMPRODUCT(A1609:C1609,$I$10:$K$10))-(SUMPRODUCT(D1609:F1609,$I$8:$K$8))*(SUMPRODUCT(D1609:F1609,$I$10:$K$10))))^2)+((((SUMPRODUCT(A1609:C1609,$I$8:$K$8))*(SUMPRODUCT(D1609:F1609,$I$10:$K$10))+(SUMPRODUCT(A1609:C1609,$I$10:$K$10))*(SUMPRODUCT(D1609:F1609,$I$8:$K$8)))-((SUMPRODUCT(G1609:I1609,$I$8:$K$8))*(SUMPRODUCT(J1609:L1609,$I$10:$K$10))+(SUMPRODUCT(G1609:I1609,$I$10:$K$10))*(SUMPRODUCT(J1609:L1609,$I$8:$K$8))))^2)-((((SUMPRODUCT(G1609:I1609,$I$8:$K$8))*(SUMPRODUCT(G1609:I1609,$I$10:$K$10))+(SUMPRODUCT(J1609:L1609,$I$8:$K$8))*(SUMPRODUCT(J1609:L1609,$I$10:$K$10)))-((SUMPRODUCT(A1609:C1609,$I$8:$K$8))*(SUMPRODUCT(A1609:C1609,$I$10:$K$10))+(SUMPRODUCT(D1609:F1609,$I$8:$K$8))*(SUMPRODUCT(D1609:F1609,$I$10:$K$10))))^2)))))/(((((SUMPRODUCT(G1609:I1609,$I$8:$K$8))*(SUMPRODUCT(G1609:I1609,$I$10:$K$10))-(SUMPRODUCT(J1609:L1609,$I$8:$K$8))*(SUMPRODUCT(J1609:L1609,$I$10:$K$10)))-((SUMPRODUCT(A1609:C1609,$I$8:$K$8))*(SUMPRODUCT(A1609:C1609,$I$10:$K$10))-(SUMPRODUCT(D1609:F1609,$I$8:$K$8))*(SUMPRODUCT(D1609:F1609,$I$10:$K$10))))^2)+((((SUMPRODUCT(A1609:C1609,$I$8:$K$8))*(SUMPRODUCT(D1609:F1609,$I$10:$K$10))+(SUMPRODUCT(A1609:C1609,$I$10:$K$10))*(SUMPRODUCT(D1609:F1609,$I$8:$K$8)))-((SUMPRODUCT(G1609:I1609,$I$8:$K$8))*(SUMPRODUCT(J1609:L1609,$I$10:$K$10))+(SUMPRODUCT(G1609:I1609,$I$10:$K$10))*(SUMPRODUCT(J1609:L1609,$I$8:$K$8))))^2)))))/2</f>
        <v>82.670021042872037</v>
      </c>
      <c r="P1609">
        <f t="shared" ref="P1609:P1672" si="2095">(DEGREES(ACOS(((-(((SUMPRODUCT(G1609:I1609,$I$8:$K$8))*(SUMPRODUCT(G1609:I1609,$I$10:$K$10))-(SUMPRODUCT(J1609:L1609,$I$8:$K$8))*(SUMPRODUCT(J1609:L1609,$I$10:$K$10)))-((SUMPRODUCT(A1609:C1609,$I$8:$K$8))*(SUMPRODUCT(A1609:C1609,$I$10:$K$10))-(SUMPRODUCT(D1609:F1609,$I$8:$K$8))*(SUMPRODUCT(D1609:F1609,$I$10:$K$10))))*(((SUMPRODUCT(G1609:I1609,$I$8:$K$8))*(SUMPRODUCT(G1609:I1609,$I$10:$K$10))+(SUMPRODUCT(J1609:L1609,$I$8:$K$8))*(SUMPRODUCT(J1609:L1609,$I$10:$K$10)))-((SUMPRODUCT(A1609:C1609,$I$8:$K$8))*(SUMPRODUCT(A1609:C1609,$I$10:$K$10))+(SUMPRODUCT(D1609:F1609,$I$8:$K$8))*(SUMPRODUCT(D1609:F1609,$I$10:$K$10)))))+((((SUMPRODUCT(A1609:C1609,$I$8:$K$8))*(SUMPRODUCT(D1609:F1609,$I$10:$K$10))+(SUMPRODUCT(A1609:C1609,$I$10:$K$10))*(SUMPRODUCT(D1609:F1609,$I$8:$K$8)))-((SUMPRODUCT(G1609:I1609,$I$8:$K$8))*(SUMPRODUCT(J1609:L1609,$I$10:$K$10))+(SUMPRODUCT(G1609:I1609,$I$10:$K$10))*(SUMPRODUCT(J1609:L1609,$I$8:$K$8))))*(SQRT(((((SUMPRODUCT(G1609:I1609,$I$8:$K$8))*(SUMPRODUCT(G1609:I1609,$I$10:$K$10))-(SUMPRODUCT(J1609:L1609,$I$8:$K$8))*(SUMPRODUCT(J1609:L1609,$I$10:$K$10)))-((SUMPRODUCT(A1609:C1609,$I$8:$K$8))*(SUMPRODUCT(A1609:C1609,$I$10:$K$10))-(SUMPRODUCT(D1609:F1609,$I$8:$K$8))*(SUMPRODUCT(D1609:F1609,$I$10:$K$10))))^2)+((((SUMPRODUCT(A1609:C1609,$I$8:$K$8))*(SUMPRODUCT(D1609:F1609,$I$10:$K$10))+(SUMPRODUCT(A1609:C1609,$I$10:$K$10))*(SUMPRODUCT(D1609:F1609,$I$8:$K$8)))-((SUMPRODUCT(G1609:I1609,$I$8:$K$8))*(SUMPRODUCT(J1609:L1609,$I$10:$K$10))+(SUMPRODUCT(G1609:I1609,$I$10:$K$10))*(SUMPRODUCT(J1609:L1609,$I$8:$K$8))))^2)-((((SUMPRODUCT(G1609:I1609,$I$8:$K$8))*(SUMPRODUCT(G1609:I1609,$I$10:$K$10))+(SUMPRODUCT(J1609:L1609,$I$8:$K$8))*(SUMPRODUCT(J1609:L1609,$I$10:$K$10)))-((SUMPRODUCT(A1609:C1609,$I$8:$K$8))*(SUMPRODUCT(A1609:C1609,$I$10:$K$10))+(SUMPRODUCT(D1609:F1609,$I$8:$K$8))*(SUMPRODUCT(D1609:F1609,$I$10:$K$10))))^2)))))/(((((SUMPRODUCT(G1609:I1609,$I$8:$K$8))*(SUMPRODUCT(G1609:I1609,$I$10:$K$10))-(SUMPRODUCT(J1609:L1609,$I$8:$K$8))*(SUMPRODUCT(J1609:L1609,$I$10:$K$10)))-((SUMPRODUCT(A1609:C1609,$I$8:$K$8))*(SUMPRODUCT(A1609:C1609,$I$10:$K$10))-(SUMPRODUCT(D1609:F1609,$I$8:$K$8))*(SUMPRODUCT(D1609:F1609,$I$10:$K$10))))^2)+((((SUMPRODUCT(A1609:C1609,$I$8:$K$8))*(SUMPRODUCT(D1609:F1609,$I$10:$K$10))+(SUMPRODUCT(A1609:C1609,$I$10:$K$10))*(SUMPRODUCT(D1609:F1609,$I$8:$K$8)))-((SUMPRODUCT(G1609:I1609,$I$8:$K$8))*(SUMPRODUCT(J1609:L1609,$I$10:$K$10))+(SUMPRODUCT(G1609:I1609,$I$10:$K$10))*(SUMPRODUCT(J1609:L1609,$I$8:$K$8))))^2)))))/2</f>
        <v>7.3299789571279632</v>
      </c>
      <c r="R1609">
        <f t="shared" si="2092"/>
        <v>6.7329041025050493</v>
      </c>
      <c r="T1609">
        <f t="shared" si="2083"/>
        <v>7.31255799578026</v>
      </c>
      <c r="V1609">
        <f t="shared" si="2093"/>
        <v>0</v>
      </c>
    </row>
    <row r="1610" spans="1:22" x14ac:dyDescent="0.2">
      <c r="A1610">
        <f t="shared" ref="A1610:A1673" si="2096">(1/(SQRT(2)))*(COS(RADIANS(45)))</f>
        <v>0.5</v>
      </c>
      <c r="B1610">
        <f t="shared" si="2084"/>
        <v>2.6179819157097681E-3</v>
      </c>
      <c r="C1610">
        <f t="shared" si="2085"/>
        <v>0.49999314612371332</v>
      </c>
      <c r="D1610">
        <f t="shared" ref="D1610:D1673" si="2097">(-((1/(SQRT(2)))*(SIN(RADIANS(45)))))</f>
        <v>-0.49999999999999989</v>
      </c>
      <c r="E1610">
        <f t="shared" si="2086"/>
        <v>2.6179819157097686E-3</v>
      </c>
      <c r="F1610">
        <f t="shared" si="2087"/>
        <v>0.49999314612371337</v>
      </c>
      <c r="G1610">
        <f t="shared" ref="G1610:G1673" si="2098">(1/(SQRT(2)))*(COS(RADIANS(-45)))</f>
        <v>0.5</v>
      </c>
      <c r="H1610">
        <f t="shared" si="2088"/>
        <v>-2.6179819157097681E-3</v>
      </c>
      <c r="I1610">
        <f t="shared" si="2089"/>
        <v>-0.49999314612371332</v>
      </c>
      <c r="J1610">
        <f t="shared" ref="J1610:J1673" si="2099">(-((1/(SQRT(2)))*(SIN(RADIANS(-45)))))</f>
        <v>0.49999999999999989</v>
      </c>
      <c r="K1610">
        <f t="shared" si="2090"/>
        <v>2.6179819157097686E-3</v>
      </c>
      <c r="L1610">
        <f t="shared" si="2091"/>
        <v>0.49999314612371337</v>
      </c>
      <c r="N1610">
        <v>89.7</v>
      </c>
      <c r="O1610">
        <f t="shared" si="2094"/>
        <v>82.705703568089859</v>
      </c>
      <c r="P1610">
        <f t="shared" si="2095"/>
        <v>7.2942964319101344</v>
      </c>
      <c r="R1610">
        <f t="shared" si="2092"/>
        <v>6.7358220295225006</v>
      </c>
      <c r="T1610">
        <f t="shared" ref="T1610:T1673" si="2100">(P1610-$V$2516)</f>
        <v>7.2768754705624312</v>
      </c>
      <c r="V1610">
        <f t="shared" si="2093"/>
        <v>0</v>
      </c>
    </row>
    <row r="1611" spans="1:22" x14ac:dyDescent="0.2">
      <c r="A1611">
        <f t="shared" si="2096"/>
        <v>0.5</v>
      </c>
      <c r="B1611">
        <f t="shared" si="2084"/>
        <v>1.7453257076118988E-3</v>
      </c>
      <c r="C1611">
        <f t="shared" si="2085"/>
        <v>0.49999695382889509</v>
      </c>
      <c r="D1611">
        <f t="shared" si="2097"/>
        <v>-0.49999999999999989</v>
      </c>
      <c r="E1611">
        <f t="shared" si="2086"/>
        <v>1.7453257076118992E-3</v>
      </c>
      <c r="F1611">
        <f t="shared" si="2087"/>
        <v>0.49999695382889514</v>
      </c>
      <c r="G1611">
        <f t="shared" si="2098"/>
        <v>0.5</v>
      </c>
      <c r="H1611">
        <f t="shared" si="2088"/>
        <v>-1.7453257076118988E-3</v>
      </c>
      <c r="I1611">
        <f t="shared" si="2089"/>
        <v>-0.49999695382889509</v>
      </c>
      <c r="J1611">
        <f t="shared" si="2099"/>
        <v>0.49999999999999989</v>
      </c>
      <c r="K1611">
        <f t="shared" si="2090"/>
        <v>1.7453257076118992E-3</v>
      </c>
      <c r="L1611">
        <f t="shared" si="2091"/>
        <v>0.49999695382889514</v>
      </c>
      <c r="N1611">
        <v>89.8</v>
      </c>
      <c r="O1611">
        <f t="shared" si="2094"/>
        <v>82.741410933735892</v>
      </c>
      <c r="P1611">
        <f t="shared" si="2095"/>
        <v>7.2585890662641024</v>
      </c>
      <c r="R1611">
        <f t="shared" si="2092"/>
        <v>6.7387217835635962</v>
      </c>
      <c r="T1611">
        <f t="shared" si="2100"/>
        <v>7.2411681049163992</v>
      </c>
      <c r="V1611">
        <f t="shared" si="2093"/>
        <v>0</v>
      </c>
    </row>
    <row r="1612" spans="1:22" x14ac:dyDescent="0.2">
      <c r="A1612">
        <f t="shared" si="2096"/>
        <v>0.5</v>
      </c>
      <c r="B1612">
        <f t="shared" ref="B1612:B1675" si="2101">((1/(SQRT(2)))*(COS(RADIANS(N1612))))*(SIN(RADIANS(45)))</f>
        <v>8.7266418294913066E-4</v>
      </c>
      <c r="C1612">
        <f t="shared" ref="C1612:C1675" si="2102">((1/(SQRT(2)))*(SIN(RADIANS(N1612))))*(SIN(RADIANS(45)))</f>
        <v>0.49999923845664379</v>
      </c>
      <c r="D1612">
        <f t="shared" si="2097"/>
        <v>-0.49999999999999989</v>
      </c>
      <c r="E1612">
        <f t="shared" ref="E1612:E1675" si="2103">((1/(SQRT(2)))*(COS(RADIANS(N1612))))*(COS(RADIANS(45)))</f>
        <v>8.7266418294913077E-4</v>
      </c>
      <c r="F1612">
        <f t="shared" ref="F1612:F1675" si="2104">(((1/(SQRT(2)))*(SIN(RADIANS(N1612))))*(COS(RADIANS(45))))</f>
        <v>0.49999923845664385</v>
      </c>
      <c r="G1612">
        <f t="shared" si="2098"/>
        <v>0.5</v>
      </c>
      <c r="H1612">
        <f t="shared" ref="H1612:H1675" si="2105">((1/(SQRT(2)))*(COS(RADIANS(N1612))))*(SIN(RADIANS(-45)))</f>
        <v>-8.7266418294913066E-4</v>
      </c>
      <c r="I1612">
        <f t="shared" ref="I1612:I1675" si="2106">((1/(SQRT(2)))*(SIN(RADIANS(N1612))))*(SIN(RADIANS(-45)))</f>
        <v>-0.49999923845664379</v>
      </c>
      <c r="J1612">
        <f t="shared" si="2099"/>
        <v>0.49999999999999989</v>
      </c>
      <c r="K1612">
        <f t="shared" ref="K1612:K1675" si="2107">((1/(SQRT(2)))*(COS(RADIANS(N1612))))*(COS(RADIANS(-45)))</f>
        <v>8.7266418294913077E-4</v>
      </c>
      <c r="L1612">
        <f t="shared" ref="L1612:L1675" si="2108">(((1/(SQRT(2)))*(SIN(RADIANS(N1612))))*(COS(RADIANS(-45))))</f>
        <v>0.49999923845664385</v>
      </c>
      <c r="N1612">
        <v>89.9</v>
      </c>
      <c r="O1612">
        <f t="shared" si="2094"/>
        <v>82.777143050923982</v>
      </c>
      <c r="P1612">
        <f t="shared" si="2095"/>
        <v>7.2228569490760135</v>
      </c>
      <c r="R1612">
        <f t="shared" ref="R1612:R1675" si="2109">P1612-P1792</f>
        <v>6.7416033376532924</v>
      </c>
      <c r="T1612">
        <f t="shared" si="2100"/>
        <v>7.2054359877283103</v>
      </c>
      <c r="V1612">
        <f t="shared" ref="V1612:V1675" si="2110">IF(T1612=0,N1612,0)</f>
        <v>0</v>
      </c>
    </row>
    <row r="1613" spans="1:22" x14ac:dyDescent="0.2">
      <c r="A1613">
        <f t="shared" si="2096"/>
        <v>0.5</v>
      </c>
      <c r="B1613">
        <f t="shared" si="2101"/>
        <v>3.0628711372715494E-17</v>
      </c>
      <c r="C1613">
        <f t="shared" si="2102"/>
        <v>0.49999999999999989</v>
      </c>
      <c r="D1613">
        <f t="shared" si="2097"/>
        <v>-0.49999999999999989</v>
      </c>
      <c r="E1613">
        <f t="shared" si="2103"/>
        <v>3.06287113727155E-17</v>
      </c>
      <c r="F1613">
        <f t="shared" si="2104"/>
        <v>0.5</v>
      </c>
      <c r="G1613">
        <f t="shared" si="2098"/>
        <v>0.5</v>
      </c>
      <c r="H1613">
        <f t="shared" si="2105"/>
        <v>-3.0628711372715494E-17</v>
      </c>
      <c r="I1613">
        <f t="shared" si="2106"/>
        <v>-0.49999999999999989</v>
      </c>
      <c r="J1613">
        <f t="shared" si="2099"/>
        <v>0.49999999999999989</v>
      </c>
      <c r="K1613">
        <f t="shared" si="2107"/>
        <v>3.06287113727155E-17</v>
      </c>
      <c r="L1613">
        <f t="shared" si="2108"/>
        <v>0.5</v>
      </c>
      <c r="N1613">
        <v>90</v>
      </c>
      <c r="O1613">
        <f t="shared" si="2094"/>
        <v>82.812899830664065</v>
      </c>
      <c r="P1613">
        <f t="shared" si="2095"/>
        <v>7.1871001693359249</v>
      </c>
      <c r="R1613">
        <f t="shared" si="2109"/>
        <v>6.7444666647330349</v>
      </c>
      <c r="T1613">
        <f t="shared" si="2100"/>
        <v>7.1696792079882217</v>
      </c>
      <c r="V1613">
        <f t="shared" si="2110"/>
        <v>0</v>
      </c>
    </row>
    <row r="1614" spans="1:22" x14ac:dyDescent="0.2">
      <c r="A1614">
        <f t="shared" si="2096"/>
        <v>0.5</v>
      </c>
      <c r="B1614">
        <f t="shared" si="2101"/>
        <v>-8.7266418294906941E-4</v>
      </c>
      <c r="C1614">
        <f t="shared" si="2102"/>
        <v>0.49999923845664379</v>
      </c>
      <c r="D1614">
        <f t="shared" si="2097"/>
        <v>-0.49999999999999989</v>
      </c>
      <c r="E1614">
        <f t="shared" si="2103"/>
        <v>-8.7266418294906951E-4</v>
      </c>
      <c r="F1614">
        <f t="shared" si="2104"/>
        <v>0.49999923845664385</v>
      </c>
      <c r="G1614">
        <f t="shared" si="2098"/>
        <v>0.5</v>
      </c>
      <c r="H1614">
        <f t="shared" si="2105"/>
        <v>8.7266418294906941E-4</v>
      </c>
      <c r="I1614">
        <f t="shared" si="2106"/>
        <v>-0.49999923845664379</v>
      </c>
      <c r="J1614">
        <f t="shared" si="2099"/>
        <v>0.49999999999999989</v>
      </c>
      <c r="K1614">
        <f t="shared" si="2107"/>
        <v>-8.7266418294906951E-4</v>
      </c>
      <c r="L1614">
        <f t="shared" si="2108"/>
        <v>0.49999923845664385</v>
      </c>
      <c r="N1614">
        <v>90.1</v>
      </c>
      <c r="O1614">
        <f t="shared" si="2094"/>
        <v>82.8486811838617</v>
      </c>
      <c r="P1614">
        <f t="shared" si="2095"/>
        <v>7.1513188161383043</v>
      </c>
      <c r="R1614">
        <f t="shared" si="2109"/>
        <v>6.7473117376617573</v>
      </c>
      <c r="T1614">
        <f t="shared" si="2100"/>
        <v>7.1338978547906011</v>
      </c>
      <c r="V1614">
        <f t="shared" si="2110"/>
        <v>0</v>
      </c>
    </row>
    <row r="1615" spans="1:22" x14ac:dyDescent="0.2">
      <c r="A1615">
        <f t="shared" si="2096"/>
        <v>0.5</v>
      </c>
      <c r="B1615">
        <f t="shared" si="2101"/>
        <v>-1.7453257076118374E-3</v>
      </c>
      <c r="C1615">
        <f t="shared" si="2102"/>
        <v>0.49999695382889509</v>
      </c>
      <c r="D1615">
        <f t="shared" si="2097"/>
        <v>-0.49999999999999989</v>
      </c>
      <c r="E1615">
        <f t="shared" si="2103"/>
        <v>-1.7453257076118379E-3</v>
      </c>
      <c r="F1615">
        <f t="shared" si="2104"/>
        <v>0.49999695382889514</v>
      </c>
      <c r="G1615">
        <f t="shared" si="2098"/>
        <v>0.5</v>
      </c>
      <c r="H1615">
        <f t="shared" si="2105"/>
        <v>1.7453257076118374E-3</v>
      </c>
      <c r="I1615">
        <f t="shared" si="2106"/>
        <v>-0.49999695382889509</v>
      </c>
      <c r="J1615">
        <f t="shared" si="2099"/>
        <v>0.49999999999999989</v>
      </c>
      <c r="K1615">
        <f t="shared" si="2107"/>
        <v>-1.7453257076118379E-3</v>
      </c>
      <c r="L1615">
        <f t="shared" si="2108"/>
        <v>0.49999695382889514</v>
      </c>
      <c r="N1615">
        <v>90.2</v>
      </c>
      <c r="O1615">
        <f t="shared" si="2094"/>
        <v>82.88448702131754</v>
      </c>
      <c r="P1615">
        <f t="shared" si="2095"/>
        <v>7.1155129786824425</v>
      </c>
      <c r="R1615">
        <f t="shared" si="2109"/>
        <v>6.7501385292163283</v>
      </c>
      <c r="T1615">
        <f t="shared" si="2100"/>
        <v>7.0980920173347393</v>
      </c>
      <c r="V1615">
        <f t="shared" si="2110"/>
        <v>0</v>
      </c>
    </row>
    <row r="1616" spans="1:22" x14ac:dyDescent="0.2">
      <c r="A1616">
        <f t="shared" si="2096"/>
        <v>0.5</v>
      </c>
      <c r="B1616">
        <f t="shared" si="2101"/>
        <v>-2.617981915709707E-3</v>
      </c>
      <c r="C1616">
        <f t="shared" si="2102"/>
        <v>0.49999314612371332</v>
      </c>
      <c r="D1616">
        <f t="shared" si="2097"/>
        <v>-0.49999999999999989</v>
      </c>
      <c r="E1616">
        <f t="shared" si="2103"/>
        <v>-2.6179819157097074E-3</v>
      </c>
      <c r="F1616">
        <f t="shared" si="2104"/>
        <v>0.49999314612371337</v>
      </c>
      <c r="G1616">
        <f t="shared" si="2098"/>
        <v>0.5</v>
      </c>
      <c r="H1616">
        <f t="shared" si="2105"/>
        <v>2.617981915709707E-3</v>
      </c>
      <c r="I1616">
        <f t="shared" si="2106"/>
        <v>-0.49999314612371332</v>
      </c>
      <c r="J1616">
        <f t="shared" si="2099"/>
        <v>0.49999999999999989</v>
      </c>
      <c r="K1616">
        <f t="shared" si="2107"/>
        <v>-2.6179819157097074E-3</v>
      </c>
      <c r="L1616">
        <f t="shared" si="2108"/>
        <v>0.49999314612371337</v>
      </c>
      <c r="N1616">
        <v>90.3</v>
      </c>
      <c r="O1616">
        <f t="shared" si="2094"/>
        <v>82.920317253726978</v>
      </c>
      <c r="P1616">
        <f t="shared" si="2095"/>
        <v>7.0796827462730105</v>
      </c>
      <c r="R1616">
        <f t="shared" si="2109"/>
        <v>6.7529470120899937</v>
      </c>
      <c r="T1616">
        <f t="shared" si="2100"/>
        <v>7.0622617849253073</v>
      </c>
      <c r="V1616">
        <f t="shared" si="2110"/>
        <v>0</v>
      </c>
    </row>
    <row r="1617" spans="1:22" x14ac:dyDescent="0.2">
      <c r="A1617">
        <f t="shared" si="2096"/>
        <v>0.5</v>
      </c>
      <c r="B1617">
        <f t="shared" si="2101"/>
        <v>-3.4906301489808604E-3</v>
      </c>
      <c r="C1617">
        <f t="shared" si="2102"/>
        <v>0.49998781535269726</v>
      </c>
      <c r="D1617">
        <f t="shared" si="2097"/>
        <v>-0.49999999999999989</v>
      </c>
      <c r="E1617">
        <f t="shared" si="2103"/>
        <v>-3.4906301489808608E-3</v>
      </c>
      <c r="F1617">
        <f t="shared" si="2104"/>
        <v>0.49998781535269737</v>
      </c>
      <c r="G1617">
        <f t="shared" si="2098"/>
        <v>0.5</v>
      </c>
      <c r="H1617">
        <f t="shared" si="2105"/>
        <v>3.4906301489808604E-3</v>
      </c>
      <c r="I1617">
        <f t="shared" si="2106"/>
        <v>-0.49998781535269726</v>
      </c>
      <c r="J1617">
        <f t="shared" si="2099"/>
        <v>0.49999999999999989</v>
      </c>
      <c r="K1617">
        <f t="shared" si="2107"/>
        <v>-3.4906301489808608E-3</v>
      </c>
      <c r="L1617">
        <f t="shared" si="2108"/>
        <v>0.49998781535269737</v>
      </c>
      <c r="N1617">
        <v>90.4</v>
      </c>
      <c r="O1617">
        <f t="shared" si="2094"/>
        <v>82.956171791679623</v>
      </c>
      <c r="P1617">
        <f t="shared" si="2095"/>
        <v>7.0438282083203818</v>
      </c>
      <c r="R1617">
        <f t="shared" si="2109"/>
        <v>6.7557371588946094</v>
      </c>
      <c r="T1617">
        <f t="shared" si="2100"/>
        <v>7.0264072469726786</v>
      </c>
      <c r="V1617">
        <f t="shared" si="2110"/>
        <v>0</v>
      </c>
    </row>
    <row r="1618" spans="1:22" x14ac:dyDescent="0.2">
      <c r="A1618">
        <f t="shared" si="2096"/>
        <v>0.5</v>
      </c>
      <c r="B1618">
        <f t="shared" si="2101"/>
        <v>-4.3632677491869977E-3</v>
      </c>
      <c r="C1618">
        <f t="shared" si="2102"/>
        <v>0.4999809615320856</v>
      </c>
      <c r="D1618">
        <f t="shared" si="2097"/>
        <v>-0.49999999999999989</v>
      </c>
      <c r="E1618">
        <f t="shared" si="2103"/>
        <v>-4.3632677491869986E-3</v>
      </c>
      <c r="F1618">
        <f t="shared" si="2104"/>
        <v>0.49998096153208565</v>
      </c>
      <c r="G1618">
        <f t="shared" si="2098"/>
        <v>0.5</v>
      </c>
      <c r="H1618">
        <f t="shared" si="2105"/>
        <v>4.3632677491869977E-3</v>
      </c>
      <c r="I1618">
        <f t="shared" si="2106"/>
        <v>-0.4999809615320856</v>
      </c>
      <c r="J1618">
        <f t="shared" si="2099"/>
        <v>0.49999999999999989</v>
      </c>
      <c r="K1618">
        <f t="shared" si="2107"/>
        <v>-4.3632677491869986E-3</v>
      </c>
      <c r="L1618">
        <f t="shared" si="2108"/>
        <v>0.49998096153208565</v>
      </c>
      <c r="N1618">
        <v>90.5</v>
      </c>
      <c r="O1618">
        <f t="shared" si="2094"/>
        <v>82.992050545658657</v>
      </c>
      <c r="P1618">
        <f t="shared" si="2095"/>
        <v>7.0079494543413556</v>
      </c>
      <c r="R1618">
        <f t="shared" si="2109"/>
        <v>6.75850894216246</v>
      </c>
      <c r="T1618">
        <f t="shared" si="2100"/>
        <v>6.9905284929936524</v>
      </c>
      <c r="V1618">
        <f t="shared" si="2110"/>
        <v>0</v>
      </c>
    </row>
    <row r="1619" spans="1:22" x14ac:dyDescent="0.2">
      <c r="A1619">
        <f t="shared" si="2096"/>
        <v>0.5</v>
      </c>
      <c r="B1619">
        <f t="shared" si="2101"/>
        <v>-5.2358920581228726E-3</v>
      </c>
      <c r="C1619">
        <f t="shared" si="2102"/>
        <v>0.49997258468275596</v>
      </c>
      <c r="D1619">
        <f t="shared" si="2097"/>
        <v>-0.49999999999999989</v>
      </c>
      <c r="E1619">
        <f t="shared" si="2103"/>
        <v>-5.2358920581228735E-3</v>
      </c>
      <c r="F1619">
        <f t="shared" si="2104"/>
        <v>0.49997258468275602</v>
      </c>
      <c r="G1619">
        <f t="shared" si="2098"/>
        <v>0.5</v>
      </c>
      <c r="H1619">
        <f t="shared" si="2105"/>
        <v>5.2358920581228726E-3</v>
      </c>
      <c r="I1619">
        <f t="shared" si="2106"/>
        <v>-0.49997258468275596</v>
      </c>
      <c r="J1619">
        <f t="shared" si="2099"/>
        <v>0.49999999999999989</v>
      </c>
      <c r="K1619">
        <f t="shared" si="2107"/>
        <v>-5.2358920581228735E-3</v>
      </c>
      <c r="L1619">
        <f t="shared" si="2108"/>
        <v>0.49997258468275602</v>
      </c>
      <c r="N1619">
        <v>90.6</v>
      </c>
      <c r="O1619">
        <f t="shared" si="2094"/>
        <v>83.027953426040625</v>
      </c>
      <c r="P1619">
        <f t="shared" si="2095"/>
        <v>6.9720465739593713</v>
      </c>
      <c r="R1619">
        <f t="shared" si="2109"/>
        <v>6.7612623343407181</v>
      </c>
      <c r="T1619">
        <f t="shared" si="2100"/>
        <v>6.9546256126116681</v>
      </c>
      <c r="V1619">
        <f t="shared" si="2110"/>
        <v>0</v>
      </c>
    </row>
    <row r="1620" spans="1:22" x14ac:dyDescent="0.2">
      <c r="A1620">
        <f t="shared" si="2096"/>
        <v>0.5</v>
      </c>
      <c r="B1620">
        <f t="shared" si="2101"/>
        <v>-6.1085004176236165E-3</v>
      </c>
      <c r="C1620">
        <f t="shared" si="2102"/>
        <v>0.49996268483022593</v>
      </c>
      <c r="D1620">
        <f t="shared" si="2097"/>
        <v>-0.49999999999999989</v>
      </c>
      <c r="E1620">
        <f t="shared" si="2103"/>
        <v>-6.1085004176236173E-3</v>
      </c>
      <c r="F1620">
        <f t="shared" si="2104"/>
        <v>0.49996268483022605</v>
      </c>
      <c r="G1620">
        <f t="shared" si="2098"/>
        <v>0.5</v>
      </c>
      <c r="H1620">
        <f t="shared" si="2105"/>
        <v>6.1085004176236165E-3</v>
      </c>
      <c r="I1620">
        <f t="shared" si="2106"/>
        <v>-0.49996268483022593</v>
      </c>
      <c r="J1620">
        <f t="shared" si="2099"/>
        <v>0.49999999999999989</v>
      </c>
      <c r="K1620">
        <f t="shared" si="2107"/>
        <v>-6.1085004176236173E-3</v>
      </c>
      <c r="L1620">
        <f t="shared" si="2108"/>
        <v>0.49996268483022605</v>
      </c>
      <c r="N1620">
        <v>90.7</v>
      </c>
      <c r="O1620">
        <f t="shared" si="2094"/>
        <v>83.063880343094809</v>
      </c>
      <c r="P1620">
        <f t="shared" si="2095"/>
        <v>6.9361196569051788</v>
      </c>
      <c r="R1620">
        <f t="shared" si="2109"/>
        <v>6.7639973077997153</v>
      </c>
      <c r="T1620">
        <f t="shared" si="2100"/>
        <v>6.9186986955574756</v>
      </c>
      <c r="V1620">
        <f t="shared" si="2110"/>
        <v>0</v>
      </c>
    </row>
    <row r="1621" spans="1:22" x14ac:dyDescent="0.2">
      <c r="A1621">
        <f t="shared" si="2096"/>
        <v>0.5</v>
      </c>
      <c r="B1621">
        <f t="shared" si="2101"/>
        <v>-6.9810901695726135E-3</v>
      </c>
      <c r="C1621">
        <f t="shared" si="2102"/>
        <v>0.49995126200465201</v>
      </c>
      <c r="D1621">
        <f t="shared" si="2097"/>
        <v>-0.49999999999999989</v>
      </c>
      <c r="E1621">
        <f t="shared" si="2103"/>
        <v>-6.9810901695726143E-3</v>
      </c>
      <c r="F1621">
        <f t="shared" si="2104"/>
        <v>0.49995126200465212</v>
      </c>
      <c r="G1621">
        <f t="shared" si="2098"/>
        <v>0.5</v>
      </c>
      <c r="H1621">
        <f t="shared" si="2105"/>
        <v>6.9810901695726135E-3</v>
      </c>
      <c r="I1621">
        <f t="shared" si="2106"/>
        <v>-0.49995126200465201</v>
      </c>
      <c r="J1621">
        <f t="shared" si="2099"/>
        <v>0.49999999999999989</v>
      </c>
      <c r="K1621">
        <f t="shared" si="2107"/>
        <v>-6.9810901695726143E-3</v>
      </c>
      <c r="L1621">
        <f t="shared" si="2108"/>
        <v>0.49995126200465212</v>
      </c>
      <c r="N1621">
        <v>90.8</v>
      </c>
      <c r="O1621">
        <f t="shared" si="2094"/>
        <v>83.099831206982756</v>
      </c>
      <c r="P1621">
        <f t="shared" si="2095"/>
        <v>6.9001687930172464</v>
      </c>
      <c r="R1621">
        <f t="shared" si="2109"/>
        <v>6.7667138348278044</v>
      </c>
      <c r="T1621">
        <f t="shared" si="2100"/>
        <v>6.8827478316695432</v>
      </c>
      <c r="V1621">
        <f t="shared" si="2110"/>
        <v>0</v>
      </c>
    </row>
    <row r="1622" spans="1:22" x14ac:dyDescent="0.2">
      <c r="A1622">
        <f t="shared" si="2096"/>
        <v>0.5</v>
      </c>
      <c r="B1622">
        <f t="shared" si="2101"/>
        <v>-7.8536586559103724E-3</v>
      </c>
      <c r="C1622">
        <f t="shared" si="2102"/>
        <v>0.49993831624083018</v>
      </c>
      <c r="D1622">
        <f t="shared" si="2097"/>
        <v>-0.49999999999999989</v>
      </c>
      <c r="E1622">
        <f t="shared" si="2103"/>
        <v>-7.8536586559103741E-3</v>
      </c>
      <c r="F1622">
        <f t="shared" si="2104"/>
        <v>0.49993831624083029</v>
      </c>
      <c r="G1622">
        <f t="shared" si="2098"/>
        <v>0.5</v>
      </c>
      <c r="H1622">
        <f t="shared" si="2105"/>
        <v>7.8536586559103724E-3</v>
      </c>
      <c r="I1622">
        <f t="shared" si="2106"/>
        <v>-0.49993831624083018</v>
      </c>
      <c r="J1622">
        <f t="shared" si="2099"/>
        <v>0.49999999999999989</v>
      </c>
      <c r="K1622">
        <f t="shared" si="2107"/>
        <v>-7.8536586559103741E-3</v>
      </c>
      <c r="L1622">
        <f t="shared" si="2108"/>
        <v>0.49993831624083029</v>
      </c>
      <c r="N1622">
        <v>90.9</v>
      </c>
      <c r="O1622">
        <f t="shared" si="2094"/>
        <v>83.135805927757715</v>
      </c>
      <c r="P1622">
        <f t="shared" si="2095"/>
        <v>6.8641940722422596</v>
      </c>
      <c r="R1622">
        <f t="shared" si="2109"/>
        <v>6.769411887631934</v>
      </c>
      <c r="T1622">
        <f t="shared" si="2100"/>
        <v>6.8467731108945564</v>
      </c>
      <c r="V1622">
        <f t="shared" si="2110"/>
        <v>0</v>
      </c>
    </row>
    <row r="1623" spans="1:22" x14ac:dyDescent="0.2">
      <c r="A1623">
        <f t="shared" si="2096"/>
        <v>0.5</v>
      </c>
      <c r="B1623">
        <f t="shared" si="2101"/>
        <v>-8.7262032186417367E-3</v>
      </c>
      <c r="C1623">
        <f t="shared" si="2102"/>
        <v>0.49992384757819552</v>
      </c>
      <c r="D1623">
        <f t="shared" si="2097"/>
        <v>-0.49999999999999989</v>
      </c>
      <c r="E1623">
        <f t="shared" si="2103"/>
        <v>-8.7262032186417385E-3</v>
      </c>
      <c r="F1623">
        <f t="shared" si="2104"/>
        <v>0.49992384757819563</v>
      </c>
      <c r="G1623">
        <f t="shared" si="2098"/>
        <v>0.5</v>
      </c>
      <c r="H1623">
        <f t="shared" si="2105"/>
        <v>8.7262032186417367E-3</v>
      </c>
      <c r="I1623">
        <f t="shared" si="2106"/>
        <v>-0.49992384757819552</v>
      </c>
      <c r="J1623">
        <f t="shared" si="2099"/>
        <v>0.49999999999999989</v>
      </c>
      <c r="K1623">
        <f t="shared" si="2107"/>
        <v>-8.7262032186417385E-3</v>
      </c>
      <c r="L1623">
        <f t="shared" si="2108"/>
        <v>0.49992384757819563</v>
      </c>
      <c r="N1623">
        <v>91</v>
      </c>
      <c r="O1623">
        <f t="shared" si="2094"/>
        <v>83.171804415364377</v>
      </c>
      <c r="P1623">
        <f t="shared" si="2095"/>
        <v>6.8281955846356128</v>
      </c>
      <c r="R1623">
        <f t="shared" si="2109"/>
        <v>6.7720914383422111</v>
      </c>
      <c r="T1623">
        <f t="shared" si="2100"/>
        <v>6.8107746232879096</v>
      </c>
      <c r="V1623">
        <f t="shared" si="2110"/>
        <v>0</v>
      </c>
    </row>
    <row r="1624" spans="1:22" x14ac:dyDescent="0.2">
      <c r="A1624">
        <f t="shared" si="2096"/>
        <v>0.5</v>
      </c>
      <c r="B1624">
        <f t="shared" si="2101"/>
        <v>-9.5987211998447581E-3</v>
      </c>
      <c r="C1624">
        <f t="shared" si="2102"/>
        <v>0.49990785606082205</v>
      </c>
      <c r="D1624">
        <f t="shared" si="2097"/>
        <v>-0.49999999999999989</v>
      </c>
      <c r="E1624">
        <f t="shared" si="2103"/>
        <v>-9.5987211998447598E-3</v>
      </c>
      <c r="F1624">
        <f t="shared" si="2104"/>
        <v>0.49990785606082211</v>
      </c>
      <c r="G1624">
        <f t="shared" si="2098"/>
        <v>0.5</v>
      </c>
      <c r="H1624">
        <f t="shared" si="2105"/>
        <v>9.5987211998447581E-3</v>
      </c>
      <c r="I1624">
        <f t="shared" si="2106"/>
        <v>-0.49990785606082205</v>
      </c>
      <c r="J1624">
        <f t="shared" si="2099"/>
        <v>0.49999999999999989</v>
      </c>
      <c r="K1624">
        <f t="shared" si="2107"/>
        <v>-9.5987211998447598E-3</v>
      </c>
      <c r="L1624">
        <f t="shared" si="2108"/>
        <v>0.49990785606082211</v>
      </c>
      <c r="N1624">
        <v>91.1</v>
      </c>
      <c r="O1624">
        <f t="shared" si="2094"/>
        <v>83.207826579638052</v>
      </c>
      <c r="P1624">
        <f t="shared" si="2095"/>
        <v>6.792173420361955</v>
      </c>
      <c r="R1624">
        <f t="shared" si="2109"/>
        <v>6.7747524590142518</v>
      </c>
      <c r="T1624">
        <f t="shared" si="2100"/>
        <v>6.7747524590142518</v>
      </c>
      <c r="V1624">
        <f t="shared" si="2110"/>
        <v>0</v>
      </c>
    </row>
    <row r="1625" spans="1:22" x14ac:dyDescent="0.2">
      <c r="A1625">
        <f t="shared" si="2096"/>
        <v>0.5</v>
      </c>
      <c r="B1625">
        <f t="shared" si="2101"/>
        <v>-1.0471209941678461E-2</v>
      </c>
      <c r="C1625">
        <f t="shared" si="2102"/>
        <v>0.49989034173742264</v>
      </c>
      <c r="D1625">
        <f t="shared" si="2097"/>
        <v>-0.49999999999999989</v>
      </c>
      <c r="E1625">
        <f t="shared" si="2103"/>
        <v>-1.0471209941678463E-2</v>
      </c>
      <c r="F1625">
        <f t="shared" si="2104"/>
        <v>0.49989034173742275</v>
      </c>
      <c r="G1625">
        <f t="shared" si="2098"/>
        <v>0.5</v>
      </c>
      <c r="H1625">
        <f t="shared" si="2105"/>
        <v>1.0471209941678461E-2</v>
      </c>
      <c r="I1625">
        <f t="shared" si="2106"/>
        <v>-0.49989034173742264</v>
      </c>
      <c r="J1625">
        <f t="shared" si="2099"/>
        <v>0.49999999999999989</v>
      </c>
      <c r="K1625">
        <f t="shared" si="2107"/>
        <v>-1.0471209941678463E-2</v>
      </c>
      <c r="L1625">
        <f t="shared" si="2108"/>
        <v>0.49989034173742275</v>
      </c>
      <c r="N1625">
        <v>91.2</v>
      </c>
      <c r="O1625">
        <f t="shared" si="2094"/>
        <v>83.24387233030447</v>
      </c>
      <c r="P1625">
        <f t="shared" si="2095"/>
        <v>6.756127669695517</v>
      </c>
      <c r="R1625">
        <f t="shared" si="2109"/>
        <v>6.7348604177845983</v>
      </c>
      <c r="T1625">
        <f t="shared" si="2100"/>
        <v>6.7387067083478138</v>
      </c>
      <c r="V1625">
        <f t="shared" si="2110"/>
        <v>0</v>
      </c>
    </row>
    <row r="1626" spans="1:22" x14ac:dyDescent="0.2">
      <c r="A1626">
        <f t="shared" si="2096"/>
        <v>0.5</v>
      </c>
      <c r="B1626">
        <f t="shared" si="2101"/>
        <v>-1.1343666786390608E-2</v>
      </c>
      <c r="C1626">
        <f t="shared" si="2102"/>
        <v>0.49987130466134905</v>
      </c>
      <c r="D1626">
        <f t="shared" si="2097"/>
        <v>-0.49999999999999989</v>
      </c>
      <c r="E1626">
        <f t="shared" si="2103"/>
        <v>-1.1343666786390609E-2</v>
      </c>
      <c r="F1626">
        <f t="shared" si="2104"/>
        <v>0.49987130466134916</v>
      </c>
      <c r="G1626">
        <f t="shared" si="2098"/>
        <v>0.5</v>
      </c>
      <c r="H1626">
        <f t="shared" si="2105"/>
        <v>1.1343666786390608E-2</v>
      </c>
      <c r="I1626">
        <f t="shared" si="2106"/>
        <v>-0.49987130466134905</v>
      </c>
      <c r="J1626">
        <f t="shared" si="2099"/>
        <v>0.49999999999999989</v>
      </c>
      <c r="K1626">
        <f t="shared" si="2107"/>
        <v>-1.1343666786390609E-2</v>
      </c>
      <c r="L1626">
        <f t="shared" si="2108"/>
        <v>0.49987130466134916</v>
      </c>
      <c r="N1626">
        <v>91.3</v>
      </c>
      <c r="O1626">
        <f t="shared" si="2094"/>
        <v>83.279941576979141</v>
      </c>
      <c r="P1626">
        <f t="shared" si="2095"/>
        <v>6.7200584230208671</v>
      </c>
      <c r="R1626">
        <f t="shared" si="2109"/>
        <v>6.6600980480240075</v>
      </c>
      <c r="T1626">
        <f t="shared" si="2100"/>
        <v>6.7026374616731639</v>
      </c>
      <c r="V1626">
        <f t="shared" si="2110"/>
        <v>0</v>
      </c>
    </row>
    <row r="1627" spans="1:22" x14ac:dyDescent="0.2">
      <c r="A1627">
        <f t="shared" si="2096"/>
        <v>0.5</v>
      </c>
      <c r="B1627">
        <f t="shared" si="2101"/>
        <v>-1.2216089076326559E-2</v>
      </c>
      <c r="C1627">
        <f t="shared" si="2102"/>
        <v>0.49985074489059145</v>
      </c>
      <c r="D1627">
        <f t="shared" si="2097"/>
        <v>-0.49999999999999989</v>
      </c>
      <c r="E1627">
        <f t="shared" si="2103"/>
        <v>-1.2216089076326561E-2</v>
      </c>
      <c r="F1627">
        <f t="shared" si="2104"/>
        <v>0.4998507448905915</v>
      </c>
      <c r="G1627">
        <f t="shared" si="2098"/>
        <v>0.5</v>
      </c>
      <c r="H1627">
        <f t="shared" si="2105"/>
        <v>1.2216089076326559E-2</v>
      </c>
      <c r="I1627">
        <f t="shared" si="2106"/>
        <v>-0.49985074489059145</v>
      </c>
      <c r="J1627">
        <f t="shared" si="2099"/>
        <v>0.49999999999999989</v>
      </c>
      <c r="K1627">
        <f t="shared" si="2107"/>
        <v>-1.2216089076326561E-2</v>
      </c>
      <c r="L1627">
        <f t="shared" si="2108"/>
        <v>0.4998507448905915</v>
      </c>
      <c r="N1627">
        <v>91.4</v>
      </c>
      <c r="O1627">
        <f t="shared" si="2094"/>
        <v>83.316034229166803</v>
      </c>
      <c r="P1627">
        <f t="shared" si="2095"/>
        <v>6.6839657708331783</v>
      </c>
      <c r="R1627">
        <f t="shared" si="2109"/>
        <v>6.5853074815992549</v>
      </c>
      <c r="T1627">
        <f t="shared" si="2100"/>
        <v>6.6665448094854751</v>
      </c>
      <c r="V1627">
        <f t="shared" si="2110"/>
        <v>0</v>
      </c>
    </row>
    <row r="1628" spans="1:22" x14ac:dyDescent="0.2">
      <c r="A1628">
        <f t="shared" si="2096"/>
        <v>0.5</v>
      </c>
      <c r="B1628">
        <f t="shared" si="2101"/>
        <v>-1.3088474153936505E-2</v>
      </c>
      <c r="C1628">
        <f t="shared" si="2102"/>
        <v>0.49982866248777852</v>
      </c>
      <c r="D1628">
        <f t="shared" si="2097"/>
        <v>-0.49999999999999989</v>
      </c>
      <c r="E1628">
        <f t="shared" si="2103"/>
        <v>-1.3088474153936509E-2</v>
      </c>
      <c r="F1628">
        <f t="shared" si="2104"/>
        <v>0.49982866248777863</v>
      </c>
      <c r="G1628">
        <f t="shared" si="2098"/>
        <v>0.5</v>
      </c>
      <c r="H1628">
        <f t="shared" si="2105"/>
        <v>1.3088474153936505E-2</v>
      </c>
      <c r="I1628">
        <f t="shared" si="2106"/>
        <v>-0.49982866248777852</v>
      </c>
      <c r="J1628">
        <f t="shared" si="2099"/>
        <v>0.49999999999999989</v>
      </c>
      <c r="K1628">
        <f t="shared" si="2107"/>
        <v>-1.3088474153936509E-2</v>
      </c>
      <c r="L1628">
        <f t="shared" si="2108"/>
        <v>0.49982866248777863</v>
      </c>
      <c r="N1628">
        <v>91.5</v>
      </c>
      <c r="O1628">
        <f t="shared" si="2094"/>
        <v>83.352150196261178</v>
      </c>
      <c r="P1628">
        <f t="shared" si="2095"/>
        <v>6.6478498037388514</v>
      </c>
      <c r="R1628">
        <f t="shared" si="2109"/>
        <v>6.5104889279885798</v>
      </c>
      <c r="T1628">
        <f t="shared" si="2100"/>
        <v>6.6304288423911482</v>
      </c>
      <c r="V1628">
        <f t="shared" si="2110"/>
        <v>0</v>
      </c>
    </row>
    <row r="1629" spans="1:22" x14ac:dyDescent="0.2">
      <c r="A1629">
        <f t="shared" si="2096"/>
        <v>0.5</v>
      </c>
      <c r="B1629">
        <f t="shared" si="2101"/>
        <v>-1.3960819361784426E-2</v>
      </c>
      <c r="C1629">
        <f t="shared" si="2102"/>
        <v>0.49980505752017707</v>
      </c>
      <c r="D1629">
        <f t="shared" si="2097"/>
        <v>-0.49999999999999989</v>
      </c>
      <c r="E1629">
        <f t="shared" si="2103"/>
        <v>-1.3960819361784428E-2</v>
      </c>
      <c r="F1629">
        <f t="shared" si="2104"/>
        <v>0.49980505752017712</v>
      </c>
      <c r="G1629">
        <f t="shared" si="2098"/>
        <v>0.5</v>
      </c>
      <c r="H1629">
        <f t="shared" si="2105"/>
        <v>1.3960819361784426E-2</v>
      </c>
      <c r="I1629">
        <f t="shared" si="2106"/>
        <v>-0.49980505752017707</v>
      </c>
      <c r="J1629">
        <f t="shared" si="2099"/>
        <v>0.49999999999999989</v>
      </c>
      <c r="K1629">
        <f t="shared" si="2107"/>
        <v>-1.3960819361784428E-2</v>
      </c>
      <c r="L1629">
        <f t="shared" si="2108"/>
        <v>0.49980505752017712</v>
      </c>
      <c r="N1629">
        <v>91.6</v>
      </c>
      <c r="O1629">
        <f t="shared" si="2094"/>
        <v>83.388289387544035</v>
      </c>
      <c r="P1629">
        <f t="shared" si="2095"/>
        <v>6.6117106124559886</v>
      </c>
      <c r="R1629">
        <f t="shared" si="2109"/>
        <v>6.4356425969651978</v>
      </c>
      <c r="T1629">
        <f t="shared" si="2100"/>
        <v>6.5942896511082854</v>
      </c>
      <c r="V1629">
        <f t="shared" si="2110"/>
        <v>0</v>
      </c>
    </row>
    <row r="1630" spans="1:22" x14ac:dyDescent="0.2">
      <c r="A1630">
        <f t="shared" si="2096"/>
        <v>0.5</v>
      </c>
      <c r="B1630">
        <f t="shared" si="2101"/>
        <v>-1.4833122042555422E-2</v>
      </c>
      <c r="C1630">
        <f t="shared" si="2102"/>
        <v>0.49977993005969196</v>
      </c>
      <c r="D1630">
        <f t="shared" si="2097"/>
        <v>-0.49999999999999989</v>
      </c>
      <c r="E1630">
        <f t="shared" si="2103"/>
        <v>-1.4833122042555423E-2</v>
      </c>
      <c r="F1630">
        <f t="shared" si="2104"/>
        <v>0.49977993005969201</v>
      </c>
      <c r="G1630">
        <f t="shared" si="2098"/>
        <v>0.5</v>
      </c>
      <c r="H1630">
        <f t="shared" si="2105"/>
        <v>1.4833122042555422E-2</v>
      </c>
      <c r="I1630">
        <f t="shared" si="2106"/>
        <v>-0.49977993005969196</v>
      </c>
      <c r="J1630">
        <f t="shared" si="2099"/>
        <v>0.49999999999999989</v>
      </c>
      <c r="K1630">
        <f t="shared" si="2107"/>
        <v>-1.4833122042555423E-2</v>
      </c>
      <c r="L1630">
        <f t="shared" si="2108"/>
        <v>0.49977993005969201</v>
      </c>
      <c r="N1630">
        <v>91.7</v>
      </c>
      <c r="O1630">
        <f t="shared" si="2094"/>
        <v>83.424451712185089</v>
      </c>
      <c r="P1630">
        <f t="shared" si="2095"/>
        <v>6.5755482878149154</v>
      </c>
      <c r="R1630">
        <f t="shared" si="2109"/>
        <v>6.3607686986057521</v>
      </c>
      <c r="T1630">
        <f t="shared" si="2100"/>
        <v>6.5581273264672122</v>
      </c>
      <c r="V1630">
        <f t="shared" si="2110"/>
        <v>0</v>
      </c>
    </row>
    <row r="1631" spans="1:22" x14ac:dyDescent="0.2">
      <c r="A1631">
        <f t="shared" si="2096"/>
        <v>0.5</v>
      </c>
      <c r="B1631">
        <f t="shared" si="2101"/>
        <v>-1.5705379539064139E-2</v>
      </c>
      <c r="C1631">
        <f t="shared" si="2102"/>
        <v>0.49975328018286569</v>
      </c>
      <c r="D1631">
        <f t="shared" si="2097"/>
        <v>-0.49999999999999989</v>
      </c>
      <c r="E1631">
        <f t="shared" si="2103"/>
        <v>-1.5705379539064139E-2</v>
      </c>
      <c r="F1631">
        <f t="shared" si="2104"/>
        <v>0.49975328018286574</v>
      </c>
      <c r="G1631">
        <f t="shared" si="2098"/>
        <v>0.5</v>
      </c>
      <c r="H1631">
        <f t="shared" si="2105"/>
        <v>1.5705379539064139E-2</v>
      </c>
      <c r="I1631">
        <f t="shared" si="2106"/>
        <v>-0.49975328018286569</v>
      </c>
      <c r="J1631">
        <f t="shared" si="2099"/>
        <v>0.49999999999999989</v>
      </c>
      <c r="K1631">
        <f t="shared" si="2107"/>
        <v>-1.5705379539064139E-2</v>
      </c>
      <c r="L1631">
        <f t="shared" si="2108"/>
        <v>0.49975328018286574</v>
      </c>
      <c r="N1631">
        <v>91.8</v>
      </c>
      <c r="O1631">
        <f t="shared" si="2094"/>
        <v>83.460637079241337</v>
      </c>
      <c r="P1631">
        <f t="shared" si="2095"/>
        <v>6.5393629207586876</v>
      </c>
      <c r="R1631">
        <f t="shared" si="2109"/>
        <v>6.2858674432880299</v>
      </c>
      <c r="T1631">
        <f t="shared" si="2100"/>
        <v>6.5219419594109844</v>
      </c>
      <c r="V1631">
        <f t="shared" si="2110"/>
        <v>0</v>
      </c>
    </row>
    <row r="1632" spans="1:22" x14ac:dyDescent="0.2">
      <c r="A1632">
        <f t="shared" si="2096"/>
        <v>0.5</v>
      </c>
      <c r="B1632">
        <f t="shared" si="2101"/>
        <v>-1.6577589194263186E-2</v>
      </c>
      <c r="C1632">
        <f t="shared" si="2102"/>
        <v>0.49972510797087855</v>
      </c>
      <c r="D1632">
        <f t="shared" si="2097"/>
        <v>-0.49999999999999989</v>
      </c>
      <c r="E1632">
        <f t="shared" si="2103"/>
        <v>-1.6577589194263189E-2</v>
      </c>
      <c r="F1632">
        <f t="shared" si="2104"/>
        <v>0.4997251079708786</v>
      </c>
      <c r="G1632">
        <f t="shared" si="2098"/>
        <v>0.5</v>
      </c>
      <c r="H1632">
        <f t="shared" si="2105"/>
        <v>1.6577589194263186E-2</v>
      </c>
      <c r="I1632">
        <f t="shared" si="2106"/>
        <v>-0.49972510797087855</v>
      </c>
      <c r="J1632">
        <f t="shared" si="2099"/>
        <v>0.49999999999999989</v>
      </c>
      <c r="K1632">
        <f t="shared" si="2107"/>
        <v>-1.6577589194263189E-2</v>
      </c>
      <c r="L1632">
        <f t="shared" si="2108"/>
        <v>0.4997251079708786</v>
      </c>
      <c r="N1632">
        <v>91.9</v>
      </c>
      <c r="O1632">
        <f t="shared" si="2094"/>
        <v>83.496845397656415</v>
      </c>
      <c r="P1632">
        <f t="shared" si="2095"/>
        <v>6.5031546023435718</v>
      </c>
      <c r="R1632">
        <f t="shared" si="2109"/>
        <v>6.210939041689044</v>
      </c>
      <c r="T1632">
        <f t="shared" si="2100"/>
        <v>6.4857336409958686</v>
      </c>
      <c r="V1632">
        <f t="shared" si="2110"/>
        <v>0</v>
      </c>
    </row>
    <row r="1633" spans="1:22" x14ac:dyDescent="0.2">
      <c r="A1633">
        <f t="shared" si="2096"/>
        <v>0.5</v>
      </c>
      <c r="B1633">
        <f t="shared" si="2101"/>
        <v>-1.7449748351250474E-2</v>
      </c>
      <c r="C1633">
        <f t="shared" si="2102"/>
        <v>0.49969541350954777</v>
      </c>
      <c r="D1633">
        <f t="shared" si="2097"/>
        <v>-0.49999999999999989</v>
      </c>
      <c r="E1633">
        <f t="shared" si="2103"/>
        <v>-1.7449748351250478E-2</v>
      </c>
      <c r="F1633">
        <f t="shared" si="2104"/>
        <v>0.49969541350954783</v>
      </c>
      <c r="G1633">
        <f t="shared" si="2098"/>
        <v>0.5</v>
      </c>
      <c r="H1633">
        <f t="shared" si="2105"/>
        <v>1.7449748351250474E-2</v>
      </c>
      <c r="I1633">
        <f t="shared" si="2106"/>
        <v>-0.49969541350954777</v>
      </c>
      <c r="J1633">
        <f t="shared" si="2099"/>
        <v>0.49999999999999989</v>
      </c>
      <c r="K1633">
        <f t="shared" si="2107"/>
        <v>-1.7449748351250478E-2</v>
      </c>
      <c r="L1633">
        <f t="shared" si="2108"/>
        <v>0.49969541350954783</v>
      </c>
      <c r="N1633">
        <v>92</v>
      </c>
      <c r="O1633">
        <f t="shared" si="2094"/>
        <v>83.533076576260441</v>
      </c>
      <c r="P1633">
        <f t="shared" si="2095"/>
        <v>6.4669234237395763</v>
      </c>
      <c r="R1633">
        <f t="shared" si="2109"/>
        <v>6.1359837047905055</v>
      </c>
      <c r="T1633">
        <f t="shared" si="2100"/>
        <v>6.4495024623918731</v>
      </c>
      <c r="V1633">
        <f t="shared" si="2110"/>
        <v>0</v>
      </c>
    </row>
    <row r="1634" spans="1:22" x14ac:dyDescent="0.2">
      <c r="A1634">
        <f t="shared" si="2096"/>
        <v>0.5</v>
      </c>
      <c r="B1634">
        <f t="shared" si="2101"/>
        <v>-1.8321854353278072E-2</v>
      </c>
      <c r="C1634">
        <f t="shared" si="2102"/>
        <v>0.49966419688932806</v>
      </c>
      <c r="D1634">
        <f t="shared" si="2097"/>
        <v>-0.49999999999999989</v>
      </c>
      <c r="E1634">
        <f t="shared" si="2103"/>
        <v>-1.8321854353278075E-2</v>
      </c>
      <c r="F1634">
        <f t="shared" si="2104"/>
        <v>0.49966419688932812</v>
      </c>
      <c r="G1634">
        <f t="shared" si="2098"/>
        <v>0.5</v>
      </c>
      <c r="H1634">
        <f t="shared" si="2105"/>
        <v>1.8321854353278072E-2</v>
      </c>
      <c r="I1634">
        <f t="shared" si="2106"/>
        <v>-0.49966419688932806</v>
      </c>
      <c r="J1634">
        <f t="shared" si="2099"/>
        <v>0.49999999999999989</v>
      </c>
      <c r="K1634">
        <f t="shared" si="2107"/>
        <v>-1.8321854353278075E-2</v>
      </c>
      <c r="L1634">
        <f t="shared" si="2108"/>
        <v>0.49966419688932812</v>
      </c>
      <c r="N1634">
        <v>92.1</v>
      </c>
      <c r="O1634">
        <f t="shared" si="2094"/>
        <v>83.569330523768997</v>
      </c>
      <c r="P1634">
        <f t="shared" si="2095"/>
        <v>6.4306694762309977</v>
      </c>
      <c r="R1634">
        <f t="shared" si="2109"/>
        <v>6.061001643876585</v>
      </c>
      <c r="T1634">
        <f t="shared" si="2100"/>
        <v>6.4132485148832945</v>
      </c>
      <c r="V1634">
        <f t="shared" si="2110"/>
        <v>0</v>
      </c>
    </row>
    <row r="1635" spans="1:22" x14ac:dyDescent="0.2">
      <c r="A1635">
        <f t="shared" si="2096"/>
        <v>0.5</v>
      </c>
      <c r="B1635">
        <f t="shared" si="2101"/>
        <v>-1.9193904543759962E-2</v>
      </c>
      <c r="C1635">
        <f t="shared" si="2102"/>
        <v>0.49963145820531046</v>
      </c>
      <c r="D1635">
        <f t="shared" si="2097"/>
        <v>-0.49999999999999989</v>
      </c>
      <c r="E1635">
        <f t="shared" si="2103"/>
        <v>-1.9193904543759965E-2</v>
      </c>
      <c r="F1635">
        <f t="shared" si="2104"/>
        <v>0.49963145820531052</v>
      </c>
      <c r="G1635">
        <f t="shared" si="2098"/>
        <v>0.5</v>
      </c>
      <c r="H1635">
        <f t="shared" si="2105"/>
        <v>1.9193904543759962E-2</v>
      </c>
      <c r="I1635">
        <f t="shared" si="2106"/>
        <v>-0.49963145820531046</v>
      </c>
      <c r="J1635">
        <f t="shared" si="2099"/>
        <v>0.49999999999999989</v>
      </c>
      <c r="K1635">
        <f t="shared" si="2107"/>
        <v>-1.9193904543759965E-2</v>
      </c>
      <c r="L1635">
        <f t="shared" si="2108"/>
        <v>0.49963145820531052</v>
      </c>
      <c r="N1635">
        <v>92.2</v>
      </c>
      <c r="O1635">
        <f t="shared" si="2094"/>
        <v>83.605607148783136</v>
      </c>
      <c r="P1635">
        <f t="shared" si="2095"/>
        <v>6.3943928512168657</v>
      </c>
      <c r="R1635">
        <f t="shared" si="2109"/>
        <v>5.9859930705332447</v>
      </c>
      <c r="T1635">
        <f t="shared" si="2100"/>
        <v>6.3769718898691625</v>
      </c>
      <c r="V1635">
        <f t="shared" si="2110"/>
        <v>0</v>
      </c>
    </row>
    <row r="1636" spans="1:22" x14ac:dyDescent="0.2">
      <c r="A1636">
        <f t="shared" si="2096"/>
        <v>0.5</v>
      </c>
      <c r="B1636">
        <f t="shared" si="2101"/>
        <v>-2.0065896266279803E-2</v>
      </c>
      <c r="C1636">
        <f t="shared" si="2102"/>
        <v>0.49959719755722287</v>
      </c>
      <c r="D1636">
        <f t="shared" si="2097"/>
        <v>-0.49999999999999989</v>
      </c>
      <c r="E1636">
        <f t="shared" si="2103"/>
        <v>-2.0065896266279807E-2</v>
      </c>
      <c r="F1636">
        <f t="shared" si="2104"/>
        <v>0.49959719755722298</v>
      </c>
      <c r="G1636">
        <f t="shared" si="2098"/>
        <v>0.5</v>
      </c>
      <c r="H1636">
        <f t="shared" si="2105"/>
        <v>2.0065896266279803E-2</v>
      </c>
      <c r="I1636">
        <f t="shared" si="2106"/>
        <v>-0.49959719755722287</v>
      </c>
      <c r="J1636">
        <f t="shared" si="2099"/>
        <v>0.49999999999999989</v>
      </c>
      <c r="K1636">
        <f t="shared" si="2107"/>
        <v>-2.0065896266279807E-2</v>
      </c>
      <c r="L1636">
        <f t="shared" si="2108"/>
        <v>0.49959719755722298</v>
      </c>
      <c r="N1636">
        <v>92.3</v>
      </c>
      <c r="O1636">
        <f t="shared" si="2094"/>
        <v>83.641906359788436</v>
      </c>
      <c r="P1636">
        <f t="shared" si="2095"/>
        <v>6.3580936402115515</v>
      </c>
      <c r="R1636">
        <f t="shared" si="2109"/>
        <v>5.9109581966510287</v>
      </c>
      <c r="T1636">
        <f t="shared" si="2100"/>
        <v>6.3406726788638483</v>
      </c>
      <c r="V1636">
        <f t="shared" si="2110"/>
        <v>0</v>
      </c>
    </row>
    <row r="1637" spans="1:22" x14ac:dyDescent="0.2">
      <c r="A1637">
        <f t="shared" si="2096"/>
        <v>0.5</v>
      </c>
      <c r="B1637">
        <f t="shared" si="2101"/>
        <v>-2.0937826864599808E-2</v>
      </c>
      <c r="C1637">
        <f t="shared" si="2102"/>
        <v>0.49956141504942914</v>
      </c>
      <c r="D1637">
        <f t="shared" si="2097"/>
        <v>-0.49999999999999989</v>
      </c>
      <c r="E1637">
        <f t="shared" si="2103"/>
        <v>-2.0937826864599812E-2</v>
      </c>
      <c r="F1637">
        <f t="shared" si="2104"/>
        <v>0.49956141504942919</v>
      </c>
      <c r="G1637">
        <f t="shared" si="2098"/>
        <v>0.5</v>
      </c>
      <c r="H1637">
        <f t="shared" si="2105"/>
        <v>2.0937826864599808E-2</v>
      </c>
      <c r="I1637">
        <f t="shared" si="2106"/>
        <v>-0.49956141504942914</v>
      </c>
      <c r="J1637">
        <f t="shared" si="2099"/>
        <v>0.49999999999999989</v>
      </c>
      <c r="K1637">
        <f t="shared" si="2107"/>
        <v>-2.0937826864599812E-2</v>
      </c>
      <c r="L1637">
        <f t="shared" si="2108"/>
        <v>0.49956141504942919</v>
      </c>
      <c r="N1637">
        <v>92.4</v>
      </c>
      <c r="O1637">
        <f t="shared" si="2094"/>
        <v>83.678228065154755</v>
      </c>
      <c r="P1637">
        <f t="shared" si="2095"/>
        <v>6.3217719348452537</v>
      </c>
      <c r="R1637">
        <f t="shared" si="2109"/>
        <v>5.8358972344252926</v>
      </c>
      <c r="T1637">
        <f t="shared" si="2100"/>
        <v>6.3043509734975505</v>
      </c>
      <c r="V1637">
        <f t="shared" si="2110"/>
        <v>0</v>
      </c>
    </row>
    <row r="1638" spans="1:22" x14ac:dyDescent="0.2">
      <c r="A1638">
        <f t="shared" si="2096"/>
        <v>0.5</v>
      </c>
      <c r="B1638">
        <f t="shared" si="2101"/>
        <v>-2.1809693682667941E-2</v>
      </c>
      <c r="C1638">
        <f t="shared" si="2102"/>
        <v>0.49952411079092879</v>
      </c>
      <c r="D1638">
        <f t="shared" si="2097"/>
        <v>-0.49999999999999989</v>
      </c>
      <c r="E1638">
        <f t="shared" si="2103"/>
        <v>-2.1809693682667945E-2</v>
      </c>
      <c r="F1638">
        <f t="shared" si="2104"/>
        <v>0.49952411079092884</v>
      </c>
      <c r="G1638">
        <f t="shared" si="2098"/>
        <v>0.5</v>
      </c>
      <c r="H1638">
        <f t="shared" si="2105"/>
        <v>2.1809693682667941E-2</v>
      </c>
      <c r="I1638">
        <f t="shared" si="2106"/>
        <v>-0.49952411079092879</v>
      </c>
      <c r="J1638">
        <f t="shared" si="2099"/>
        <v>0.49999999999999989</v>
      </c>
      <c r="K1638">
        <f t="shared" si="2107"/>
        <v>-2.1809693682667945E-2</v>
      </c>
      <c r="L1638">
        <f t="shared" si="2108"/>
        <v>0.49952411079092884</v>
      </c>
      <c r="N1638">
        <v>92.5</v>
      </c>
      <c r="O1638">
        <f t="shared" si="2094"/>
        <v>83.714572173135522</v>
      </c>
      <c r="P1638">
        <f t="shared" si="2095"/>
        <v>6.2854278268644679</v>
      </c>
      <c r="R1638">
        <f t="shared" si="2109"/>
        <v>5.7608103963548416</v>
      </c>
      <c r="T1638">
        <f t="shared" si="2100"/>
        <v>6.2680068655167647</v>
      </c>
      <c r="V1638">
        <f t="shared" si="2110"/>
        <v>0</v>
      </c>
    </row>
    <row r="1639" spans="1:22" x14ac:dyDescent="0.2">
      <c r="A1639">
        <f t="shared" si="2096"/>
        <v>0.5</v>
      </c>
      <c r="B1639">
        <f t="shared" si="2101"/>
        <v>-2.2681494064626776E-2</v>
      </c>
      <c r="C1639">
        <f t="shared" si="2102"/>
        <v>0.49948528489535726</v>
      </c>
      <c r="D1639">
        <f t="shared" si="2097"/>
        <v>-0.49999999999999989</v>
      </c>
      <c r="E1639">
        <f t="shared" si="2103"/>
        <v>-2.268149406462678E-2</v>
      </c>
      <c r="F1639">
        <f t="shared" si="2104"/>
        <v>0.49948528489535737</v>
      </c>
      <c r="G1639">
        <f t="shared" si="2098"/>
        <v>0.5</v>
      </c>
      <c r="H1639">
        <f t="shared" si="2105"/>
        <v>2.2681494064626776E-2</v>
      </c>
      <c r="I1639">
        <f t="shared" si="2106"/>
        <v>-0.49948528489535726</v>
      </c>
      <c r="J1639">
        <f t="shared" si="2099"/>
        <v>0.49999999999999989</v>
      </c>
      <c r="K1639">
        <f t="shared" si="2107"/>
        <v>-2.268149406462678E-2</v>
      </c>
      <c r="L1639">
        <f t="shared" si="2108"/>
        <v>0.49948528489535737</v>
      </c>
      <c r="N1639">
        <v>92.6</v>
      </c>
      <c r="O1639">
        <f t="shared" si="2094"/>
        <v>83.75093859186741</v>
      </c>
      <c r="P1639">
        <f t="shared" si="2095"/>
        <v>6.2490614081325884</v>
      </c>
      <c r="R1639">
        <f t="shared" si="2109"/>
        <v>5.6856978952439547</v>
      </c>
      <c r="T1639">
        <f t="shared" si="2100"/>
        <v>6.2316404467848852</v>
      </c>
      <c r="V1639">
        <f t="shared" si="2110"/>
        <v>0</v>
      </c>
    </row>
    <row r="1640" spans="1:22" x14ac:dyDescent="0.2">
      <c r="A1640">
        <f t="shared" si="2096"/>
        <v>0.5</v>
      </c>
      <c r="B1640">
        <f t="shared" si="2101"/>
        <v>-2.3553225354821385E-2</v>
      </c>
      <c r="C1640">
        <f t="shared" si="2102"/>
        <v>0.4994449374809849</v>
      </c>
      <c r="D1640">
        <f t="shared" si="2097"/>
        <v>-0.49999999999999989</v>
      </c>
      <c r="E1640">
        <f t="shared" si="2103"/>
        <v>-2.3553225354821388E-2</v>
      </c>
      <c r="F1640">
        <f t="shared" si="2104"/>
        <v>0.49944493748098495</v>
      </c>
      <c r="G1640">
        <f t="shared" si="2098"/>
        <v>0.5</v>
      </c>
      <c r="H1640">
        <f t="shared" si="2105"/>
        <v>2.3553225354821385E-2</v>
      </c>
      <c r="I1640">
        <f t="shared" si="2106"/>
        <v>-0.4994449374809849</v>
      </c>
      <c r="J1640">
        <f t="shared" si="2099"/>
        <v>0.49999999999999989</v>
      </c>
      <c r="K1640">
        <f t="shared" si="2107"/>
        <v>-2.3553225354821388E-2</v>
      </c>
      <c r="L1640">
        <f t="shared" si="2108"/>
        <v>0.49944493748098495</v>
      </c>
      <c r="N1640">
        <v>92.7</v>
      </c>
      <c r="O1640">
        <f t="shared" si="2094"/>
        <v>83.787327229369609</v>
      </c>
      <c r="P1640">
        <f t="shared" si="2095"/>
        <v>6.2126727706303919</v>
      </c>
      <c r="R1640">
        <f t="shared" si="2109"/>
        <v>5.610559944203537</v>
      </c>
      <c r="T1640">
        <f t="shared" si="2100"/>
        <v>6.1952518092826887</v>
      </c>
      <c r="V1640">
        <f t="shared" si="2110"/>
        <v>0</v>
      </c>
    </row>
    <row r="1641" spans="1:22" x14ac:dyDescent="0.2">
      <c r="A1641">
        <f t="shared" si="2096"/>
        <v>0.5</v>
      </c>
      <c r="B1641">
        <f t="shared" si="2101"/>
        <v>-2.4424884897806629E-2</v>
      </c>
      <c r="C1641">
        <f t="shared" si="2102"/>
        <v>0.49940306867071699</v>
      </c>
      <c r="D1641">
        <f t="shared" si="2097"/>
        <v>-0.49999999999999989</v>
      </c>
      <c r="E1641">
        <f t="shared" si="2103"/>
        <v>-2.4424884897806632E-2</v>
      </c>
      <c r="F1641">
        <f t="shared" si="2104"/>
        <v>0.49940306867071704</v>
      </c>
      <c r="G1641">
        <f t="shared" si="2098"/>
        <v>0.5</v>
      </c>
      <c r="H1641">
        <f t="shared" si="2105"/>
        <v>2.4424884897806629E-2</v>
      </c>
      <c r="I1641">
        <f t="shared" si="2106"/>
        <v>-0.49940306867071699</v>
      </c>
      <c r="J1641">
        <f t="shared" si="2099"/>
        <v>0.49999999999999989</v>
      </c>
      <c r="K1641">
        <f t="shared" si="2107"/>
        <v>-2.4424884897806632E-2</v>
      </c>
      <c r="L1641">
        <f t="shared" si="2108"/>
        <v>0.49940306867071704</v>
      </c>
      <c r="N1641">
        <v>92.8</v>
      </c>
      <c r="O1641">
        <f t="shared" si="2094"/>
        <v>83.823737993543389</v>
      </c>
      <c r="P1641">
        <f t="shared" si="2095"/>
        <v>6.1762620064566027</v>
      </c>
      <c r="R1641">
        <f t="shared" si="2109"/>
        <v>5.535396756648991</v>
      </c>
      <c r="T1641">
        <f t="shared" si="2100"/>
        <v>6.1588410451088995</v>
      </c>
      <c r="V1641">
        <f t="shared" si="2110"/>
        <v>0</v>
      </c>
    </row>
    <row r="1642" spans="1:22" x14ac:dyDescent="0.2">
      <c r="A1642">
        <f t="shared" si="2096"/>
        <v>0.5</v>
      </c>
      <c r="B1642">
        <f t="shared" si="2101"/>
        <v>-2.5296470038356715E-2</v>
      </c>
      <c r="C1642">
        <f t="shared" si="2102"/>
        <v>0.49935967859209301</v>
      </c>
      <c r="D1642">
        <f t="shared" si="2097"/>
        <v>-0.49999999999999989</v>
      </c>
      <c r="E1642">
        <f t="shared" si="2103"/>
        <v>-2.5296470038356719E-2</v>
      </c>
      <c r="F1642">
        <f t="shared" si="2104"/>
        <v>0.49935967859209307</v>
      </c>
      <c r="G1642">
        <f t="shared" si="2098"/>
        <v>0.5</v>
      </c>
      <c r="H1642">
        <f t="shared" si="2105"/>
        <v>2.5296470038356715E-2</v>
      </c>
      <c r="I1642">
        <f t="shared" si="2106"/>
        <v>-0.49935967859209301</v>
      </c>
      <c r="J1642">
        <f t="shared" si="2099"/>
        <v>0.49999999999999989</v>
      </c>
      <c r="K1642">
        <f t="shared" si="2107"/>
        <v>-2.5296470038356719E-2</v>
      </c>
      <c r="L1642">
        <f t="shared" si="2108"/>
        <v>0.49935967859209307</v>
      </c>
      <c r="N1642">
        <v>92.9</v>
      </c>
      <c r="O1642">
        <f t="shared" si="2094"/>
        <v>83.86017079217163</v>
      </c>
      <c r="P1642">
        <f t="shared" si="2095"/>
        <v>6.1398292078283561</v>
      </c>
      <c r="R1642">
        <f t="shared" si="2109"/>
        <v>5.4602085463031962</v>
      </c>
      <c r="T1642">
        <f t="shared" si="2100"/>
        <v>6.1224082464806528</v>
      </c>
      <c r="V1642">
        <f t="shared" si="2110"/>
        <v>0</v>
      </c>
    </row>
    <row r="1643" spans="1:22" x14ac:dyDescent="0.2">
      <c r="A1643">
        <f t="shared" si="2096"/>
        <v>0.5</v>
      </c>
      <c r="B1643">
        <f t="shared" si="2101"/>
        <v>-2.6167978121471914E-2</v>
      </c>
      <c r="C1643">
        <f t="shared" si="2102"/>
        <v>0.49931476737728681</v>
      </c>
      <c r="D1643">
        <f t="shared" si="2097"/>
        <v>-0.49999999999999989</v>
      </c>
      <c r="E1643">
        <f t="shared" si="2103"/>
        <v>-2.6167978121471917E-2</v>
      </c>
      <c r="F1643">
        <f t="shared" si="2104"/>
        <v>0.49931476737728692</v>
      </c>
      <c r="G1643">
        <f t="shared" si="2098"/>
        <v>0.5</v>
      </c>
      <c r="H1643">
        <f t="shared" si="2105"/>
        <v>2.6167978121471914E-2</v>
      </c>
      <c r="I1643">
        <f t="shared" si="2106"/>
        <v>-0.49931476737728681</v>
      </c>
      <c r="J1643">
        <f t="shared" si="2099"/>
        <v>0.49999999999999989</v>
      </c>
      <c r="K1643">
        <f t="shared" si="2107"/>
        <v>-2.6167978121471917E-2</v>
      </c>
      <c r="L1643">
        <f t="shared" si="2108"/>
        <v>0.49931476737728692</v>
      </c>
      <c r="N1643">
        <v>93</v>
      </c>
      <c r="O1643">
        <f t="shared" si="2094"/>
        <v>83.896625532918179</v>
      </c>
      <c r="P1643">
        <f t="shared" si="2095"/>
        <v>6.1033744670818244</v>
      </c>
      <c r="R1643">
        <f t="shared" si="2109"/>
        <v>5.3849955271951711</v>
      </c>
      <c r="T1643">
        <f t="shared" si="2100"/>
        <v>6.0859535057341212</v>
      </c>
      <c r="V1643">
        <f t="shared" si="2110"/>
        <v>0</v>
      </c>
    </row>
    <row r="1644" spans="1:22" x14ac:dyDescent="0.2">
      <c r="A1644">
        <f t="shared" si="2096"/>
        <v>0.5</v>
      </c>
      <c r="B1644">
        <f t="shared" si="2101"/>
        <v>-2.7039406492387591E-2</v>
      </c>
      <c r="C1644">
        <f t="shared" si="2102"/>
        <v>0.49926833516310576</v>
      </c>
      <c r="D1644">
        <f t="shared" si="2097"/>
        <v>-0.49999999999999989</v>
      </c>
      <c r="E1644">
        <f t="shared" si="2103"/>
        <v>-2.7039406492387594E-2</v>
      </c>
      <c r="F1644">
        <f t="shared" si="2104"/>
        <v>0.49926833516310581</v>
      </c>
      <c r="G1644">
        <f t="shared" si="2098"/>
        <v>0.5</v>
      </c>
      <c r="H1644">
        <f t="shared" si="2105"/>
        <v>2.7039406492387591E-2</v>
      </c>
      <c r="I1644">
        <f t="shared" si="2106"/>
        <v>-0.49926833516310576</v>
      </c>
      <c r="J1644">
        <f t="shared" si="2099"/>
        <v>0.49999999999999989</v>
      </c>
      <c r="K1644">
        <f t="shared" si="2107"/>
        <v>-2.7039406492387594E-2</v>
      </c>
      <c r="L1644">
        <f t="shared" si="2108"/>
        <v>0.49926833516310581</v>
      </c>
      <c r="N1644">
        <v>93.1</v>
      </c>
      <c r="O1644">
        <f t="shared" si="2094"/>
        <v>83.933102123327302</v>
      </c>
      <c r="P1644">
        <f t="shared" si="2095"/>
        <v>6.0668978766726784</v>
      </c>
      <c r="R1644">
        <f t="shared" si="2109"/>
        <v>5.3097579136619073</v>
      </c>
      <c r="T1644">
        <f t="shared" si="2100"/>
        <v>6.0494769153249752</v>
      </c>
      <c r="V1644">
        <f t="shared" si="2110"/>
        <v>0</v>
      </c>
    </row>
    <row r="1645" spans="1:22" x14ac:dyDescent="0.2">
      <c r="A1645">
        <f t="shared" si="2096"/>
        <v>0.5</v>
      </c>
      <c r="B1645">
        <f t="shared" si="2101"/>
        <v>-2.7910752496581905E-2</v>
      </c>
      <c r="C1645">
        <f t="shared" si="2102"/>
        <v>0.4992203820909904</v>
      </c>
      <c r="D1645">
        <f t="shared" si="2097"/>
        <v>-0.49999999999999989</v>
      </c>
      <c r="E1645">
        <f t="shared" si="2103"/>
        <v>-2.7910752496581908E-2</v>
      </c>
      <c r="F1645">
        <f t="shared" si="2104"/>
        <v>0.49922038209099051</v>
      </c>
      <c r="G1645">
        <f t="shared" si="2098"/>
        <v>0.5</v>
      </c>
      <c r="H1645">
        <f t="shared" si="2105"/>
        <v>2.7910752496581905E-2</v>
      </c>
      <c r="I1645">
        <f t="shared" si="2106"/>
        <v>-0.4992203820909904</v>
      </c>
      <c r="J1645">
        <f t="shared" si="2099"/>
        <v>0.49999999999999989</v>
      </c>
      <c r="K1645">
        <f t="shared" si="2107"/>
        <v>-2.7910752496581908E-2</v>
      </c>
      <c r="L1645">
        <f t="shared" si="2108"/>
        <v>0.49922038209099051</v>
      </c>
      <c r="N1645">
        <v>93.2</v>
      </c>
      <c r="O1645">
        <f t="shared" si="2094"/>
        <v>83.969600470823394</v>
      </c>
      <c r="P1645">
        <f t="shared" si="2095"/>
        <v>6.030399529176611</v>
      </c>
      <c r="R1645">
        <f t="shared" si="2109"/>
        <v>5.2344959203478654</v>
      </c>
      <c r="T1645">
        <f t="shared" si="2100"/>
        <v>6.0129785678289078</v>
      </c>
      <c r="V1645">
        <f t="shared" si="2110"/>
        <v>0</v>
      </c>
    </row>
    <row r="1646" spans="1:22" x14ac:dyDescent="0.2">
      <c r="A1646">
        <f t="shared" si="2096"/>
        <v>0.5</v>
      </c>
      <c r="B1646">
        <f t="shared" si="2101"/>
        <v>-2.878201347978359E-2</v>
      </c>
      <c r="C1646">
        <f t="shared" si="2102"/>
        <v>0.49917090830701411</v>
      </c>
      <c r="D1646">
        <f t="shared" si="2097"/>
        <v>-0.49999999999999989</v>
      </c>
      <c r="E1646">
        <f t="shared" si="2103"/>
        <v>-2.8782013479783597E-2</v>
      </c>
      <c r="F1646">
        <f t="shared" si="2104"/>
        <v>0.49917090830701416</v>
      </c>
      <c r="G1646">
        <f t="shared" si="2098"/>
        <v>0.5</v>
      </c>
      <c r="H1646">
        <f t="shared" si="2105"/>
        <v>2.878201347978359E-2</v>
      </c>
      <c r="I1646">
        <f t="shared" si="2106"/>
        <v>-0.49917090830701411</v>
      </c>
      <c r="J1646">
        <f t="shared" si="2099"/>
        <v>0.49999999999999989</v>
      </c>
      <c r="K1646">
        <f t="shared" si="2107"/>
        <v>-2.8782013479783597E-2</v>
      </c>
      <c r="L1646">
        <f t="shared" si="2108"/>
        <v>0.49917090830701416</v>
      </c>
      <c r="N1646">
        <v>93.3</v>
      </c>
      <c r="O1646">
        <f t="shared" si="2094"/>
        <v>84.00612048271006</v>
      </c>
      <c r="P1646">
        <f t="shared" si="2095"/>
        <v>5.9938795172899457</v>
      </c>
      <c r="R1646">
        <f t="shared" si="2109"/>
        <v>5.1592097622055455</v>
      </c>
      <c r="T1646">
        <f t="shared" si="2100"/>
        <v>5.9764585559422425</v>
      </c>
      <c r="V1646">
        <f t="shared" si="2110"/>
        <v>0</v>
      </c>
    </row>
    <row r="1647" spans="1:22" x14ac:dyDescent="0.2">
      <c r="A1647">
        <f t="shared" si="2096"/>
        <v>0.5</v>
      </c>
      <c r="B1647">
        <f t="shared" si="2101"/>
        <v>-2.9653186787980821E-2</v>
      </c>
      <c r="C1647">
        <f t="shared" si="2102"/>
        <v>0.49911991396188254</v>
      </c>
      <c r="D1647">
        <f t="shared" si="2097"/>
        <v>-0.49999999999999989</v>
      </c>
      <c r="E1647">
        <f t="shared" si="2103"/>
        <v>-2.9653186787980824E-2</v>
      </c>
      <c r="F1647">
        <f t="shared" si="2104"/>
        <v>0.4991199139618826</v>
      </c>
      <c r="G1647">
        <f t="shared" si="2098"/>
        <v>0.5</v>
      </c>
      <c r="H1647">
        <f t="shared" si="2105"/>
        <v>2.9653186787980821E-2</v>
      </c>
      <c r="I1647">
        <f t="shared" si="2106"/>
        <v>-0.49911991396188254</v>
      </c>
      <c r="J1647">
        <f t="shared" si="2099"/>
        <v>0.49999999999999989</v>
      </c>
      <c r="K1647">
        <f t="shared" si="2107"/>
        <v>-2.9653186787980824E-2</v>
      </c>
      <c r="L1647">
        <f t="shared" si="2108"/>
        <v>0.4991199139618826</v>
      </c>
      <c r="N1647">
        <v>93.4</v>
      </c>
      <c r="O1647">
        <f t="shared" si="2094"/>
        <v>84.042662066169839</v>
      </c>
      <c r="P1647">
        <f t="shared" si="2095"/>
        <v>5.9573379338301571</v>
      </c>
      <c r="R1647">
        <f t="shared" si="2109"/>
        <v>5.083899654496145</v>
      </c>
      <c r="T1647">
        <f t="shared" si="2100"/>
        <v>5.9399169724824539</v>
      </c>
      <c r="V1647">
        <f t="shared" si="2110"/>
        <v>0</v>
      </c>
    </row>
    <row r="1648" spans="1:22" x14ac:dyDescent="0.2">
      <c r="A1648">
        <f t="shared" si="2096"/>
        <v>0.5</v>
      </c>
      <c r="B1648">
        <f t="shared" si="2101"/>
        <v>-3.0524269767428388E-2</v>
      </c>
      <c r="C1648">
        <f t="shared" si="2102"/>
        <v>0.49906739921093346</v>
      </c>
      <c r="D1648">
        <f t="shared" si="2097"/>
        <v>-0.49999999999999989</v>
      </c>
      <c r="E1648">
        <f t="shared" si="2103"/>
        <v>-3.0524269767428391E-2</v>
      </c>
      <c r="F1648">
        <f t="shared" si="2104"/>
        <v>0.49906739921093357</v>
      </c>
      <c r="G1648">
        <f t="shared" si="2098"/>
        <v>0.5</v>
      </c>
      <c r="H1648">
        <f t="shared" si="2105"/>
        <v>3.0524269767428388E-2</v>
      </c>
      <c r="I1648">
        <f t="shared" si="2106"/>
        <v>-0.49906739921093346</v>
      </c>
      <c r="J1648">
        <f t="shared" si="2099"/>
        <v>0.49999999999999989</v>
      </c>
      <c r="K1648">
        <f t="shared" si="2107"/>
        <v>-3.0524269767428391E-2</v>
      </c>
      <c r="L1648">
        <f t="shared" si="2108"/>
        <v>0.49906739921093357</v>
      </c>
      <c r="N1648">
        <v>93.5</v>
      </c>
      <c r="O1648">
        <f t="shared" si="2094"/>
        <v>84.079225128263673</v>
      </c>
      <c r="P1648">
        <f t="shared" si="2095"/>
        <v>5.9207748717363264</v>
      </c>
      <c r="R1648">
        <f t="shared" si="2109"/>
        <v>5.0085658127896737</v>
      </c>
      <c r="T1648">
        <f t="shared" si="2100"/>
        <v>5.9033539103886232</v>
      </c>
      <c r="V1648">
        <f t="shared" si="2110"/>
        <v>0</v>
      </c>
    </row>
    <row r="1649" spans="1:22" x14ac:dyDescent="0.2">
      <c r="A1649">
        <f t="shared" si="2096"/>
        <v>0.5</v>
      </c>
      <c r="B1649">
        <f t="shared" si="2101"/>
        <v>-3.1395259764656583E-2</v>
      </c>
      <c r="C1649">
        <f t="shared" si="2102"/>
        <v>0.49901336421413567</v>
      </c>
      <c r="D1649">
        <f t="shared" si="2097"/>
        <v>-0.49999999999999989</v>
      </c>
      <c r="E1649">
        <f t="shared" si="2103"/>
        <v>-3.139525976465659E-2</v>
      </c>
      <c r="F1649">
        <f t="shared" si="2104"/>
        <v>0.49901336421413572</v>
      </c>
      <c r="G1649">
        <f t="shared" si="2098"/>
        <v>0.5</v>
      </c>
      <c r="H1649">
        <f t="shared" si="2105"/>
        <v>3.1395259764656583E-2</v>
      </c>
      <c r="I1649">
        <f t="shared" si="2106"/>
        <v>-0.49901336421413567</v>
      </c>
      <c r="J1649">
        <f t="shared" si="2099"/>
        <v>0.49999999999999989</v>
      </c>
      <c r="K1649">
        <f t="shared" si="2107"/>
        <v>-3.139525976465659E-2</v>
      </c>
      <c r="L1649">
        <f t="shared" si="2108"/>
        <v>0.49901336421413572</v>
      </c>
      <c r="N1649">
        <v>93.6</v>
      </c>
      <c r="O1649">
        <f t="shared" si="2094"/>
        <v>84.115809575930186</v>
      </c>
      <c r="P1649">
        <f t="shared" si="2095"/>
        <v>5.8841904240698186</v>
      </c>
      <c r="R1649">
        <f t="shared" si="2109"/>
        <v>4.9332084529659266</v>
      </c>
      <c r="T1649">
        <f t="shared" si="2100"/>
        <v>5.8667694627221154</v>
      </c>
      <c r="V1649">
        <f t="shared" si="2110"/>
        <v>0</v>
      </c>
    </row>
    <row r="1650" spans="1:22" x14ac:dyDescent="0.2">
      <c r="A1650">
        <f t="shared" si="2096"/>
        <v>0.5</v>
      </c>
      <c r="B1650">
        <f t="shared" si="2101"/>
        <v>-3.2266154126478937E-2</v>
      </c>
      <c r="C1650">
        <f t="shared" si="2102"/>
        <v>0.49895780913608945</v>
      </c>
      <c r="D1650">
        <f t="shared" si="2097"/>
        <v>-0.49999999999999989</v>
      </c>
      <c r="E1650">
        <f t="shared" si="2103"/>
        <v>-3.2266154126478944E-2</v>
      </c>
      <c r="F1650">
        <f t="shared" si="2104"/>
        <v>0.4989578091360895</v>
      </c>
      <c r="G1650">
        <f t="shared" si="2098"/>
        <v>0.5</v>
      </c>
      <c r="H1650">
        <f t="shared" si="2105"/>
        <v>3.2266154126478937E-2</v>
      </c>
      <c r="I1650">
        <f t="shared" si="2106"/>
        <v>-0.49895780913608945</v>
      </c>
      <c r="J1650">
        <f t="shared" si="2099"/>
        <v>0.49999999999999989</v>
      </c>
      <c r="K1650">
        <f t="shared" si="2107"/>
        <v>-3.2266154126478944E-2</v>
      </c>
      <c r="L1650">
        <f t="shared" si="2108"/>
        <v>0.4989578091360895</v>
      </c>
      <c r="N1650">
        <v>93.7</v>
      </c>
      <c r="O1650">
        <f t="shared" si="2094"/>
        <v>84.152415315985266</v>
      </c>
      <c r="P1650">
        <f t="shared" si="2095"/>
        <v>5.847584684014727</v>
      </c>
      <c r="R1650">
        <f t="shared" si="2109"/>
        <v>4.8578277912138956</v>
      </c>
      <c r="T1650">
        <f t="shared" si="2100"/>
        <v>5.8301637226670238</v>
      </c>
      <c r="V1650">
        <f t="shared" si="2110"/>
        <v>0</v>
      </c>
    </row>
    <row r="1651" spans="1:22" x14ac:dyDescent="0.2">
      <c r="A1651">
        <f t="shared" si="2096"/>
        <v>0.5</v>
      </c>
      <c r="B1651">
        <f t="shared" si="2101"/>
        <v>-3.3136950200000077E-2</v>
      </c>
      <c r="C1651">
        <f t="shared" si="2102"/>
        <v>0.49890073414602493</v>
      </c>
      <c r="D1651">
        <f t="shared" si="2097"/>
        <v>-0.49999999999999989</v>
      </c>
      <c r="E1651">
        <f t="shared" si="2103"/>
        <v>-3.3136950200000084E-2</v>
      </c>
      <c r="F1651">
        <f t="shared" si="2104"/>
        <v>0.49890073414602498</v>
      </c>
      <c r="G1651">
        <f t="shared" si="2098"/>
        <v>0.5</v>
      </c>
      <c r="H1651">
        <f t="shared" si="2105"/>
        <v>3.3136950200000077E-2</v>
      </c>
      <c r="I1651">
        <f t="shared" si="2106"/>
        <v>-0.49890073414602493</v>
      </c>
      <c r="J1651">
        <f t="shared" si="2099"/>
        <v>0.49999999999999989</v>
      </c>
      <c r="K1651">
        <f t="shared" si="2107"/>
        <v>-3.3136950200000084E-2</v>
      </c>
      <c r="L1651">
        <f t="shared" si="2108"/>
        <v>0.49890073414602498</v>
      </c>
      <c r="N1651">
        <v>93.8</v>
      </c>
      <c r="O1651">
        <f t="shared" si="2094"/>
        <v>84.189042255121592</v>
      </c>
      <c r="P1651">
        <f t="shared" si="2095"/>
        <v>5.8109577448784195</v>
      </c>
      <c r="R1651">
        <f t="shared" si="2109"/>
        <v>4.7824240440327372</v>
      </c>
      <c r="T1651">
        <f t="shared" si="2100"/>
        <v>5.7935367835307163</v>
      </c>
      <c r="V1651">
        <f t="shared" si="2110"/>
        <v>0</v>
      </c>
    </row>
    <row r="1652" spans="1:22" x14ac:dyDescent="0.2">
      <c r="A1652">
        <f t="shared" si="2096"/>
        <v>0.5</v>
      </c>
      <c r="B1652">
        <f t="shared" si="2101"/>
        <v>-3.4007645332624147E-2</v>
      </c>
      <c r="C1652">
        <f t="shared" si="2102"/>
        <v>0.49884213941780259</v>
      </c>
      <c r="D1652">
        <f t="shared" si="2097"/>
        <v>-0.49999999999999989</v>
      </c>
      <c r="E1652">
        <f t="shared" si="2103"/>
        <v>-3.4007645332624153E-2</v>
      </c>
      <c r="F1652">
        <f t="shared" si="2104"/>
        <v>0.49884213941780264</v>
      </c>
      <c r="G1652">
        <f t="shared" si="2098"/>
        <v>0.5</v>
      </c>
      <c r="H1652">
        <f t="shared" si="2105"/>
        <v>3.4007645332624147E-2</v>
      </c>
      <c r="I1652">
        <f t="shared" si="2106"/>
        <v>-0.49884213941780259</v>
      </c>
      <c r="J1652">
        <f t="shared" si="2099"/>
        <v>0.49999999999999989</v>
      </c>
      <c r="K1652">
        <f t="shared" si="2107"/>
        <v>-3.4007645332624153E-2</v>
      </c>
      <c r="L1652">
        <f t="shared" si="2108"/>
        <v>0.49884213941780264</v>
      </c>
      <c r="N1652">
        <v>93.9</v>
      </c>
      <c r="O1652">
        <f t="shared" si="2094"/>
        <v>84.225690299907868</v>
      </c>
      <c r="P1652">
        <f t="shared" si="2095"/>
        <v>5.7743097000921448</v>
      </c>
      <c r="R1652">
        <f t="shared" si="2109"/>
        <v>4.7069974282324099</v>
      </c>
      <c r="T1652">
        <f t="shared" si="2100"/>
        <v>5.7568887387444416</v>
      </c>
      <c r="V1652">
        <f t="shared" si="2110"/>
        <v>0</v>
      </c>
    </row>
    <row r="1653" spans="1:22" x14ac:dyDescent="0.2">
      <c r="A1653">
        <f t="shared" si="2096"/>
        <v>0.5</v>
      </c>
      <c r="B1653">
        <f t="shared" si="2101"/>
        <v>-3.4878236872062658E-2</v>
      </c>
      <c r="C1653">
        <f t="shared" si="2102"/>
        <v>0.49878202512991204</v>
      </c>
      <c r="D1653">
        <f t="shared" si="2097"/>
        <v>-0.49999999999999989</v>
      </c>
      <c r="E1653">
        <f t="shared" si="2103"/>
        <v>-3.4878236872062665E-2</v>
      </c>
      <c r="F1653">
        <f t="shared" si="2104"/>
        <v>0.4987820251299121</v>
      </c>
      <c r="G1653">
        <f t="shared" si="2098"/>
        <v>0.5</v>
      </c>
      <c r="H1653">
        <f t="shared" si="2105"/>
        <v>3.4878236872062658E-2</v>
      </c>
      <c r="I1653">
        <f t="shared" si="2106"/>
        <v>-0.49878202512991204</v>
      </c>
      <c r="J1653">
        <f t="shared" si="2099"/>
        <v>0.49999999999999989</v>
      </c>
      <c r="K1653">
        <f t="shared" si="2107"/>
        <v>-3.4878236872062665E-2</v>
      </c>
      <c r="L1653">
        <f t="shared" si="2108"/>
        <v>0.4987820251299121</v>
      </c>
      <c r="N1653">
        <v>94</v>
      </c>
      <c r="O1653">
        <f t="shared" si="2094"/>
        <v>84.262359356788465</v>
      </c>
      <c r="P1653">
        <f t="shared" si="2095"/>
        <v>5.7376406432115301</v>
      </c>
      <c r="R1653">
        <f t="shared" si="2109"/>
        <v>4.6315481609332032</v>
      </c>
      <c r="T1653">
        <f t="shared" si="2100"/>
        <v>5.7202196818638269</v>
      </c>
      <c r="V1653">
        <f t="shared" si="2110"/>
        <v>0</v>
      </c>
    </row>
    <row r="1654" spans="1:22" x14ac:dyDescent="0.2">
      <c r="A1654">
        <f t="shared" si="2096"/>
        <v>0.5</v>
      </c>
      <c r="B1654">
        <f t="shared" si="2101"/>
        <v>-3.5748722166342915E-2</v>
      </c>
      <c r="C1654">
        <f t="shared" si="2102"/>
        <v>0.49872039146547187</v>
      </c>
      <c r="D1654">
        <f t="shared" si="2097"/>
        <v>-0.49999999999999989</v>
      </c>
      <c r="E1654">
        <f t="shared" si="2103"/>
        <v>-3.5748722166342922E-2</v>
      </c>
      <c r="F1654">
        <f t="shared" si="2104"/>
        <v>0.49872039146547198</v>
      </c>
      <c r="G1654">
        <f t="shared" si="2098"/>
        <v>0.5</v>
      </c>
      <c r="H1654">
        <f t="shared" si="2105"/>
        <v>3.5748722166342915E-2</v>
      </c>
      <c r="I1654">
        <f t="shared" si="2106"/>
        <v>-0.49872039146547187</v>
      </c>
      <c r="J1654">
        <f t="shared" si="2099"/>
        <v>0.49999999999999989</v>
      </c>
      <c r="K1654">
        <f t="shared" si="2107"/>
        <v>-3.5748722166342922E-2</v>
      </c>
      <c r="L1654">
        <f t="shared" si="2108"/>
        <v>0.49872039146547198</v>
      </c>
      <c r="N1654">
        <v>94.1</v>
      </c>
      <c r="O1654">
        <f t="shared" si="2094"/>
        <v>84.299049332082831</v>
      </c>
      <c r="P1654">
        <f t="shared" si="2095"/>
        <v>5.7009506679171684</v>
      </c>
      <c r="R1654">
        <f t="shared" si="2109"/>
        <v>4.5560764595671639</v>
      </c>
      <c r="T1654">
        <f t="shared" si="2100"/>
        <v>5.6835297065694652</v>
      </c>
      <c r="V1654">
        <f t="shared" si="2110"/>
        <v>0</v>
      </c>
    </row>
    <row r="1655" spans="1:22" x14ac:dyDescent="0.2">
      <c r="A1655">
        <f t="shared" si="2096"/>
        <v>0.5</v>
      </c>
      <c r="B1655">
        <f t="shared" si="2101"/>
        <v>-3.6619098563815858E-2</v>
      </c>
      <c r="C1655">
        <f t="shared" si="2102"/>
        <v>0.49865723861222899</v>
      </c>
      <c r="D1655">
        <f t="shared" si="2097"/>
        <v>-0.49999999999999989</v>
      </c>
      <c r="E1655">
        <f t="shared" si="2103"/>
        <v>-3.6619098563815865E-2</v>
      </c>
      <c r="F1655">
        <f t="shared" si="2104"/>
        <v>0.49865723861222905</v>
      </c>
      <c r="G1655">
        <f t="shared" si="2098"/>
        <v>0.5</v>
      </c>
      <c r="H1655">
        <f t="shared" si="2105"/>
        <v>3.6619098563815858E-2</v>
      </c>
      <c r="I1655">
        <f t="shared" si="2106"/>
        <v>-0.49865723861222899</v>
      </c>
      <c r="J1655">
        <f t="shared" si="2099"/>
        <v>0.49999999999999989</v>
      </c>
      <c r="K1655">
        <f t="shared" si="2107"/>
        <v>-3.6619098563815865E-2</v>
      </c>
      <c r="L1655">
        <f t="shared" si="2108"/>
        <v>0.49865723861222905</v>
      </c>
      <c r="N1655">
        <v>94.2</v>
      </c>
      <c r="O1655">
        <f t="shared" si="2094"/>
        <v>84.335760131984898</v>
      </c>
      <c r="P1655">
        <f t="shared" si="2095"/>
        <v>5.6642398680150858</v>
      </c>
      <c r="R1655">
        <f t="shared" si="2109"/>
        <v>4.4805825418772516</v>
      </c>
      <c r="T1655">
        <f t="shared" si="2100"/>
        <v>5.6468189066673826</v>
      </c>
      <c r="V1655">
        <f t="shared" si="2110"/>
        <v>0</v>
      </c>
    </row>
    <row r="1656" spans="1:22" x14ac:dyDescent="0.2">
      <c r="A1656">
        <f t="shared" si="2096"/>
        <v>0.5</v>
      </c>
      <c r="B1656">
        <f t="shared" si="2101"/>
        <v>-3.7489363413163806E-2</v>
      </c>
      <c r="C1656">
        <f t="shared" si="2102"/>
        <v>0.49859256676255781</v>
      </c>
      <c r="D1656">
        <f t="shared" si="2097"/>
        <v>-0.49999999999999989</v>
      </c>
      <c r="E1656">
        <f t="shared" si="2103"/>
        <v>-3.7489363413163813E-2</v>
      </c>
      <c r="F1656">
        <f t="shared" si="2104"/>
        <v>0.49859256676255787</v>
      </c>
      <c r="G1656">
        <f t="shared" si="2098"/>
        <v>0.5</v>
      </c>
      <c r="H1656">
        <f t="shared" si="2105"/>
        <v>3.7489363413163806E-2</v>
      </c>
      <c r="I1656">
        <f t="shared" si="2106"/>
        <v>-0.49859256676255781</v>
      </c>
      <c r="J1656">
        <f t="shared" si="2099"/>
        <v>0.49999999999999989</v>
      </c>
      <c r="K1656">
        <f t="shared" si="2107"/>
        <v>-3.7489363413163813E-2</v>
      </c>
      <c r="L1656">
        <f t="shared" si="2108"/>
        <v>0.49859256676255787</v>
      </c>
      <c r="N1656">
        <v>94.3</v>
      </c>
      <c r="O1656">
        <f t="shared" si="2094"/>
        <v>84.372491662562609</v>
      </c>
      <c r="P1656">
        <f t="shared" si="2095"/>
        <v>5.627508337437412</v>
      </c>
      <c r="R1656">
        <f t="shared" si="2109"/>
        <v>4.4050666259185753</v>
      </c>
      <c r="T1656">
        <f t="shared" si="2100"/>
        <v>5.6100873760897088</v>
      </c>
      <c r="V1656">
        <f t="shared" si="2110"/>
        <v>0</v>
      </c>
    </row>
    <row r="1657" spans="1:22" x14ac:dyDescent="0.2">
      <c r="A1657">
        <f t="shared" si="2096"/>
        <v>0.5</v>
      </c>
      <c r="B1657">
        <f t="shared" si="2101"/>
        <v>-3.8359514063409338E-2</v>
      </c>
      <c r="C1657">
        <f t="shared" si="2102"/>
        <v>0.49852637611346007</v>
      </c>
      <c r="D1657">
        <f t="shared" si="2097"/>
        <v>-0.49999999999999989</v>
      </c>
      <c r="E1657">
        <f t="shared" si="2103"/>
        <v>-3.8359514063409345E-2</v>
      </c>
      <c r="F1657">
        <f t="shared" si="2104"/>
        <v>0.49852637611346012</v>
      </c>
      <c r="G1657">
        <f t="shared" si="2098"/>
        <v>0.5</v>
      </c>
      <c r="H1657">
        <f t="shared" si="2105"/>
        <v>3.8359514063409338E-2</v>
      </c>
      <c r="I1657">
        <f t="shared" si="2106"/>
        <v>-0.49852637611346007</v>
      </c>
      <c r="J1657">
        <f t="shared" si="2099"/>
        <v>0.49999999999999989</v>
      </c>
      <c r="K1657">
        <f t="shared" si="2107"/>
        <v>-3.8359514063409345E-2</v>
      </c>
      <c r="L1657">
        <f t="shared" si="2108"/>
        <v>0.49852637611346012</v>
      </c>
      <c r="N1657">
        <v>94.4</v>
      </c>
      <c r="O1657">
        <f t="shared" si="2094"/>
        <v>84.409243829757145</v>
      </c>
      <c r="P1657">
        <f t="shared" si="2095"/>
        <v>5.5907561702428419</v>
      </c>
      <c r="R1657">
        <f t="shared" si="2109"/>
        <v>4.3295289300584372</v>
      </c>
      <c r="T1657">
        <f t="shared" si="2100"/>
        <v>5.5733352088951387</v>
      </c>
      <c r="V1657">
        <f t="shared" si="2110"/>
        <v>0</v>
      </c>
    </row>
    <row r="1658" spans="1:22" x14ac:dyDescent="0.2">
      <c r="A1658">
        <f t="shared" si="2096"/>
        <v>0.5</v>
      </c>
      <c r="B1658">
        <f t="shared" si="2101"/>
        <v>-3.922954786392243E-2</v>
      </c>
      <c r="C1658">
        <f t="shared" si="2102"/>
        <v>0.49845866686656393</v>
      </c>
      <c r="D1658">
        <f t="shared" si="2097"/>
        <v>-0.49999999999999989</v>
      </c>
      <c r="E1658">
        <f t="shared" si="2103"/>
        <v>-3.9229547863922437E-2</v>
      </c>
      <c r="F1658">
        <f t="shared" si="2104"/>
        <v>0.49845866686656398</v>
      </c>
      <c r="G1658">
        <f t="shared" si="2098"/>
        <v>0.5</v>
      </c>
      <c r="H1658">
        <f t="shared" si="2105"/>
        <v>3.922954786392243E-2</v>
      </c>
      <c r="I1658">
        <f t="shared" si="2106"/>
        <v>-0.49845866686656393</v>
      </c>
      <c r="J1658">
        <f t="shared" si="2099"/>
        <v>0.49999999999999989</v>
      </c>
      <c r="K1658">
        <f t="shared" si="2107"/>
        <v>-3.9229547863922437E-2</v>
      </c>
      <c r="L1658">
        <f t="shared" si="2108"/>
        <v>0.49845866686656398</v>
      </c>
      <c r="N1658">
        <v>94.5</v>
      </c>
      <c r="O1658">
        <f t="shared" si="2094"/>
        <v>84.446016539382768</v>
      </c>
      <c r="P1658">
        <f t="shared" si="2095"/>
        <v>5.5539834606172258</v>
      </c>
      <c r="R1658">
        <f t="shared" si="2109"/>
        <v>4.2539696729765648</v>
      </c>
      <c r="T1658">
        <f t="shared" si="2100"/>
        <v>5.5365624992695226</v>
      </c>
      <c r="V1658">
        <f t="shared" si="2110"/>
        <v>0</v>
      </c>
    </row>
    <row r="1659" spans="1:22" x14ac:dyDescent="0.2">
      <c r="A1659">
        <f t="shared" si="2096"/>
        <v>0.5</v>
      </c>
      <c r="B1659">
        <f t="shared" si="2101"/>
        <v>-4.0099462164429368E-2</v>
      </c>
      <c r="C1659">
        <f t="shared" si="2102"/>
        <v>0.49838943922812345</v>
      </c>
      <c r="D1659">
        <f t="shared" si="2097"/>
        <v>-0.49999999999999989</v>
      </c>
      <c r="E1659">
        <f t="shared" si="2103"/>
        <v>-4.0099462164429375E-2</v>
      </c>
      <c r="F1659">
        <f t="shared" si="2104"/>
        <v>0.49838943922812357</v>
      </c>
      <c r="G1659">
        <f t="shared" si="2098"/>
        <v>0.5</v>
      </c>
      <c r="H1659">
        <f t="shared" si="2105"/>
        <v>4.0099462164429368E-2</v>
      </c>
      <c r="I1659">
        <f t="shared" si="2106"/>
        <v>-0.49838943922812345</v>
      </c>
      <c r="J1659">
        <f t="shared" si="2099"/>
        <v>0.49999999999999989</v>
      </c>
      <c r="K1659">
        <f t="shared" si="2107"/>
        <v>-4.0099462164429375E-2</v>
      </c>
      <c r="L1659">
        <f t="shared" si="2108"/>
        <v>0.49838943922812357</v>
      </c>
      <c r="N1659">
        <v>94.6</v>
      </c>
      <c r="O1659">
        <f t="shared" si="2094"/>
        <v>84.482809697125887</v>
      </c>
      <c r="P1659">
        <f t="shared" si="2095"/>
        <v>5.5171903028740914</v>
      </c>
      <c r="R1659">
        <f t="shared" si="2109"/>
        <v>4.1783890736653406</v>
      </c>
      <c r="T1659">
        <f t="shared" si="2100"/>
        <v>5.4997693415263882</v>
      </c>
      <c r="V1659">
        <f t="shared" si="2110"/>
        <v>0</v>
      </c>
    </row>
    <row r="1660" spans="1:22" x14ac:dyDescent="0.2">
      <c r="A1660">
        <f t="shared" si="2096"/>
        <v>0.5</v>
      </c>
      <c r="B1660">
        <f t="shared" si="2101"/>
        <v>-4.096925431502043E-2</v>
      </c>
      <c r="C1660">
        <f t="shared" si="2102"/>
        <v>0.49831869340901824</v>
      </c>
      <c r="D1660">
        <f t="shared" si="2097"/>
        <v>-0.49999999999999989</v>
      </c>
      <c r="E1660">
        <f t="shared" si="2103"/>
        <v>-4.0969254315020437E-2</v>
      </c>
      <c r="F1660">
        <f t="shared" si="2104"/>
        <v>0.4983186934090183</v>
      </c>
      <c r="G1660">
        <f t="shared" si="2098"/>
        <v>0.5</v>
      </c>
      <c r="H1660">
        <f t="shared" si="2105"/>
        <v>4.096925431502043E-2</v>
      </c>
      <c r="I1660">
        <f t="shared" si="2106"/>
        <v>-0.49831869340901824</v>
      </c>
      <c r="J1660">
        <f t="shared" si="2099"/>
        <v>0.49999999999999989</v>
      </c>
      <c r="K1660">
        <f t="shared" si="2107"/>
        <v>-4.0969254315020437E-2</v>
      </c>
      <c r="L1660">
        <f t="shared" si="2108"/>
        <v>0.4983186934090183</v>
      </c>
      <c r="N1660">
        <v>94.7</v>
      </c>
      <c r="O1660">
        <f t="shared" si="2094"/>
        <v>84.519623208544772</v>
      </c>
      <c r="P1660">
        <f t="shared" si="2095"/>
        <v>5.480376791455245</v>
      </c>
      <c r="R1660">
        <f t="shared" si="2109"/>
        <v>4.1027873514303597</v>
      </c>
      <c r="T1660">
        <f t="shared" si="2100"/>
        <v>5.4629558301075418</v>
      </c>
      <c r="V1660">
        <f t="shared" si="2110"/>
        <v>0</v>
      </c>
    </row>
    <row r="1661" spans="1:22" x14ac:dyDescent="0.2">
      <c r="A1661">
        <f t="shared" si="2096"/>
        <v>0.5</v>
      </c>
      <c r="B1661">
        <f t="shared" si="2101"/>
        <v>-4.1838921666157658E-2</v>
      </c>
      <c r="C1661">
        <f t="shared" si="2102"/>
        <v>0.49824642962475213</v>
      </c>
      <c r="D1661">
        <f t="shared" si="2097"/>
        <v>-0.49999999999999989</v>
      </c>
      <c r="E1661">
        <f t="shared" si="2103"/>
        <v>-4.1838921666157665E-2</v>
      </c>
      <c r="F1661">
        <f t="shared" si="2104"/>
        <v>0.49824642962475219</v>
      </c>
      <c r="G1661">
        <f t="shared" si="2098"/>
        <v>0.5</v>
      </c>
      <c r="H1661">
        <f t="shared" si="2105"/>
        <v>4.1838921666157658E-2</v>
      </c>
      <c r="I1661">
        <f t="shared" si="2106"/>
        <v>-0.49824642962475213</v>
      </c>
      <c r="J1661">
        <f t="shared" si="2099"/>
        <v>0.49999999999999989</v>
      </c>
      <c r="K1661">
        <f t="shared" si="2107"/>
        <v>-4.1838921666157665E-2</v>
      </c>
      <c r="L1661">
        <f t="shared" si="2108"/>
        <v>0.49824642962475219</v>
      </c>
      <c r="N1661">
        <v>94.8</v>
      </c>
      <c r="O1661">
        <f t="shared" si="2094"/>
        <v>84.556456979068656</v>
      </c>
      <c r="P1661">
        <f t="shared" si="2095"/>
        <v>5.4435430209313331</v>
      </c>
      <c r="R1661">
        <f t="shared" si="2109"/>
        <v>4.0271647258908381</v>
      </c>
      <c r="T1661">
        <f t="shared" si="2100"/>
        <v>5.4261220595836299</v>
      </c>
      <c r="V1661">
        <f t="shared" si="2110"/>
        <v>0</v>
      </c>
    </row>
    <row r="1662" spans="1:22" x14ac:dyDescent="0.2">
      <c r="A1662">
        <f t="shared" si="2096"/>
        <v>0.5</v>
      </c>
      <c r="B1662">
        <f t="shared" si="2101"/>
        <v>-4.2708461568683811E-2</v>
      </c>
      <c r="C1662">
        <f t="shared" si="2102"/>
        <v>0.49817264809545309</v>
      </c>
      <c r="D1662">
        <f t="shared" si="2097"/>
        <v>-0.49999999999999989</v>
      </c>
      <c r="E1662">
        <f t="shared" si="2103"/>
        <v>-4.2708461568683818E-2</v>
      </c>
      <c r="F1662">
        <f t="shared" si="2104"/>
        <v>0.4981726480954532</v>
      </c>
      <c r="G1662">
        <f t="shared" si="2098"/>
        <v>0.5</v>
      </c>
      <c r="H1662">
        <f t="shared" si="2105"/>
        <v>4.2708461568683811E-2</v>
      </c>
      <c r="I1662">
        <f t="shared" si="2106"/>
        <v>-0.49817264809545309</v>
      </c>
      <c r="J1662">
        <f t="shared" si="2099"/>
        <v>0.49999999999999989</v>
      </c>
      <c r="K1662">
        <f t="shared" si="2107"/>
        <v>-4.2708461568683818E-2</v>
      </c>
      <c r="L1662">
        <f t="shared" si="2108"/>
        <v>0.4981726480954532</v>
      </c>
      <c r="N1662">
        <v>94.9</v>
      </c>
      <c r="O1662">
        <f t="shared" si="2094"/>
        <v>84.59331091399774</v>
      </c>
      <c r="P1662">
        <f t="shared" si="2095"/>
        <v>5.4066890860022561</v>
      </c>
      <c r="R1662">
        <f t="shared" si="2109"/>
        <v>3.9515214169789807</v>
      </c>
      <c r="T1662">
        <f t="shared" si="2100"/>
        <v>5.3892681246545528</v>
      </c>
      <c r="V1662">
        <f t="shared" si="2110"/>
        <v>0</v>
      </c>
    </row>
    <row r="1663" spans="1:22" x14ac:dyDescent="0.2">
      <c r="A1663">
        <f t="shared" si="2096"/>
        <v>0.5</v>
      </c>
      <c r="B1663">
        <f t="shared" si="2101"/>
        <v>-4.3577871373829111E-2</v>
      </c>
      <c r="C1663">
        <f t="shared" si="2102"/>
        <v>0.49809734904587266</v>
      </c>
      <c r="D1663">
        <f t="shared" si="2097"/>
        <v>-0.49999999999999989</v>
      </c>
      <c r="E1663">
        <f t="shared" si="2103"/>
        <v>-4.3577871373829118E-2</v>
      </c>
      <c r="F1663">
        <f t="shared" si="2104"/>
        <v>0.49809734904587272</v>
      </c>
      <c r="G1663">
        <f t="shared" si="2098"/>
        <v>0.5</v>
      </c>
      <c r="H1663">
        <f t="shared" si="2105"/>
        <v>4.3577871373829111E-2</v>
      </c>
      <c r="I1663">
        <f t="shared" si="2106"/>
        <v>-0.49809734904587266</v>
      </c>
      <c r="J1663">
        <f t="shared" si="2099"/>
        <v>0.49999999999999989</v>
      </c>
      <c r="K1663">
        <f t="shared" si="2107"/>
        <v>-4.3577871373829118E-2</v>
      </c>
      <c r="L1663">
        <f t="shared" si="2108"/>
        <v>0.49809734904587272</v>
      </c>
      <c r="N1663">
        <v>95</v>
      </c>
      <c r="O1663">
        <f t="shared" si="2094"/>
        <v>84.630184918502053</v>
      </c>
      <c r="P1663">
        <f t="shared" si="2095"/>
        <v>5.369815081497932</v>
      </c>
      <c r="R1663">
        <f t="shared" si="2109"/>
        <v>3.8758576449417133</v>
      </c>
      <c r="T1663">
        <f t="shared" si="2100"/>
        <v>5.3523941201502288</v>
      </c>
      <c r="V1663">
        <f t="shared" si="2110"/>
        <v>0</v>
      </c>
    </row>
    <row r="1664" spans="1:22" x14ac:dyDescent="0.2">
      <c r="A1664">
        <f t="shared" si="2096"/>
        <v>0.5</v>
      </c>
      <c r="B1664">
        <f t="shared" si="2101"/>
        <v>-4.4447148433220722E-2</v>
      </c>
      <c r="C1664">
        <f t="shared" si="2102"/>
        <v>0.49802053270538471</v>
      </c>
      <c r="D1664">
        <f t="shared" si="2097"/>
        <v>-0.49999999999999989</v>
      </c>
      <c r="E1664">
        <f t="shared" si="2103"/>
        <v>-4.4447148433220729E-2</v>
      </c>
      <c r="F1664">
        <f t="shared" si="2104"/>
        <v>0.49802053270538477</v>
      </c>
      <c r="G1664">
        <f t="shared" si="2098"/>
        <v>0.5</v>
      </c>
      <c r="H1664">
        <f t="shared" si="2105"/>
        <v>4.4447148433220722E-2</v>
      </c>
      <c r="I1664">
        <f t="shared" si="2106"/>
        <v>-0.49802053270538471</v>
      </c>
      <c r="J1664">
        <f t="shared" si="2099"/>
        <v>0.49999999999999989</v>
      </c>
      <c r="K1664">
        <f t="shared" si="2107"/>
        <v>-4.4447148433220729E-2</v>
      </c>
      <c r="L1664">
        <f t="shared" si="2108"/>
        <v>0.49802053270538477</v>
      </c>
      <c r="N1664">
        <v>95.1</v>
      </c>
      <c r="O1664">
        <f t="shared" si="2094"/>
        <v>84.667078897621209</v>
      </c>
      <c r="P1664">
        <f t="shared" si="2095"/>
        <v>5.3329211023787826</v>
      </c>
      <c r="R1664">
        <f t="shared" si="2109"/>
        <v>3.8001736303393772</v>
      </c>
      <c r="T1664">
        <f t="shared" si="2100"/>
        <v>5.3155001410310794</v>
      </c>
      <c r="V1664">
        <f t="shared" si="2110"/>
        <v>0</v>
      </c>
    </row>
    <row r="1665" spans="1:22" x14ac:dyDescent="0.2">
      <c r="A1665">
        <f t="shared" si="2096"/>
        <v>0.5</v>
      </c>
      <c r="B1665">
        <f t="shared" si="2101"/>
        <v>-4.53162900988901E-2</v>
      </c>
      <c r="C1665">
        <f t="shared" si="2102"/>
        <v>0.49794219930798506</v>
      </c>
      <c r="D1665">
        <f t="shared" si="2097"/>
        <v>-0.49999999999999989</v>
      </c>
      <c r="E1665">
        <f t="shared" si="2103"/>
        <v>-4.5316290098890107E-2</v>
      </c>
      <c r="F1665">
        <f t="shared" si="2104"/>
        <v>0.49794219930798511</v>
      </c>
      <c r="G1665">
        <f t="shared" si="2098"/>
        <v>0.5</v>
      </c>
      <c r="H1665">
        <f t="shared" si="2105"/>
        <v>4.53162900988901E-2</v>
      </c>
      <c r="I1665">
        <f t="shared" si="2106"/>
        <v>-0.49794219930798506</v>
      </c>
      <c r="J1665">
        <f t="shared" si="2099"/>
        <v>0.49999999999999989</v>
      </c>
      <c r="K1665">
        <f t="shared" si="2107"/>
        <v>-4.5316290098890107E-2</v>
      </c>
      <c r="L1665">
        <f t="shared" si="2108"/>
        <v>0.49794219930798511</v>
      </c>
      <c r="N1665">
        <v>95.2</v>
      </c>
      <c r="O1665">
        <f t="shared" si="2094"/>
        <v>84.703992756263858</v>
      </c>
      <c r="P1665">
        <f t="shared" si="2095"/>
        <v>5.2960072437361543</v>
      </c>
      <c r="R1665">
        <f t="shared" si="2109"/>
        <v>3.724469594047398</v>
      </c>
      <c r="T1665">
        <f t="shared" si="2100"/>
        <v>5.2785862823884511</v>
      </c>
      <c r="V1665">
        <f t="shared" si="2110"/>
        <v>0</v>
      </c>
    </row>
    <row r="1666" spans="1:22" x14ac:dyDescent="0.2">
      <c r="A1666">
        <f t="shared" si="2096"/>
        <v>0.5</v>
      </c>
      <c r="B1666">
        <f t="shared" si="2101"/>
        <v>-4.6185293723280764E-2</v>
      </c>
      <c r="C1666">
        <f t="shared" si="2102"/>
        <v>0.49786234909229093</v>
      </c>
      <c r="D1666">
        <f t="shared" si="2097"/>
        <v>-0.49999999999999989</v>
      </c>
      <c r="E1666">
        <f t="shared" si="2103"/>
        <v>-4.6185293723280771E-2</v>
      </c>
      <c r="F1666">
        <f t="shared" si="2104"/>
        <v>0.49786234909229105</v>
      </c>
      <c r="G1666">
        <f t="shared" si="2098"/>
        <v>0.5</v>
      </c>
      <c r="H1666">
        <f t="shared" si="2105"/>
        <v>4.6185293723280764E-2</v>
      </c>
      <c r="I1666">
        <f t="shared" si="2106"/>
        <v>-0.49786234909229093</v>
      </c>
      <c r="J1666">
        <f t="shared" si="2099"/>
        <v>0.49999999999999989</v>
      </c>
      <c r="K1666">
        <f t="shared" si="2107"/>
        <v>-4.6185293723280771E-2</v>
      </c>
      <c r="L1666">
        <f t="shared" si="2108"/>
        <v>0.49786234909229105</v>
      </c>
      <c r="N1666">
        <v>95.3</v>
      </c>
      <c r="O1666">
        <f t="shared" si="2094"/>
        <v>84.740926399206856</v>
      </c>
      <c r="P1666">
        <f t="shared" si="2095"/>
        <v>5.2590736007931245</v>
      </c>
      <c r="R1666">
        <f t="shared" si="2109"/>
        <v>3.6487457572555049</v>
      </c>
      <c r="T1666">
        <f t="shared" si="2100"/>
        <v>5.2416526394454213</v>
      </c>
      <c r="V1666">
        <f t="shared" si="2110"/>
        <v>0</v>
      </c>
    </row>
    <row r="1667" spans="1:22" x14ac:dyDescent="0.2">
      <c r="A1667">
        <f t="shared" si="2096"/>
        <v>0.5</v>
      </c>
      <c r="B1667">
        <f t="shared" si="2101"/>
        <v>-4.7054156659257183E-2</v>
      </c>
      <c r="C1667">
        <f t="shared" si="2102"/>
        <v>0.49778098230153989</v>
      </c>
      <c r="D1667">
        <f t="shared" si="2097"/>
        <v>-0.49999999999999989</v>
      </c>
      <c r="E1667">
        <f t="shared" si="2103"/>
        <v>-4.705415665925719E-2</v>
      </c>
      <c r="F1667">
        <f t="shared" si="2104"/>
        <v>0.49778098230154</v>
      </c>
      <c r="G1667">
        <f t="shared" si="2098"/>
        <v>0.5</v>
      </c>
      <c r="H1667">
        <f t="shared" si="2105"/>
        <v>4.7054156659257183E-2</v>
      </c>
      <c r="I1667">
        <f t="shared" si="2106"/>
        <v>-0.49778098230153989</v>
      </c>
      <c r="J1667">
        <f t="shared" si="2099"/>
        <v>0.49999999999999989</v>
      </c>
      <c r="K1667">
        <f t="shared" si="2107"/>
        <v>-4.705415665925719E-2</v>
      </c>
      <c r="L1667">
        <f t="shared" si="2108"/>
        <v>0.49778098230154</v>
      </c>
      <c r="N1667">
        <v>95.4</v>
      </c>
      <c r="O1667">
        <f t="shared" si="2094"/>
        <v>84.777879731095155</v>
      </c>
      <c r="P1667">
        <f t="shared" si="2095"/>
        <v>5.2221202689048409</v>
      </c>
      <c r="R1667">
        <f t="shared" si="2109"/>
        <v>3.5730023414685625</v>
      </c>
      <c r="T1667">
        <f t="shared" si="2100"/>
        <v>5.2046993075571377</v>
      </c>
      <c r="V1667">
        <f t="shared" si="2110"/>
        <v>0</v>
      </c>
    </row>
    <row r="1668" spans="1:22" x14ac:dyDescent="0.2">
      <c r="A1668">
        <f t="shared" si="2096"/>
        <v>0.5</v>
      </c>
      <c r="B1668">
        <f t="shared" si="2101"/>
        <v>-4.792287626011197E-2</v>
      </c>
      <c r="C1668">
        <f t="shared" si="2102"/>
        <v>0.49769809918358937</v>
      </c>
      <c r="D1668">
        <f t="shared" si="2097"/>
        <v>-0.49999999999999989</v>
      </c>
      <c r="E1668">
        <f t="shared" si="2103"/>
        <v>-4.7922876260111977E-2</v>
      </c>
      <c r="F1668">
        <f t="shared" si="2104"/>
        <v>0.49769809918358943</v>
      </c>
      <c r="G1668">
        <f t="shared" si="2098"/>
        <v>0.5</v>
      </c>
      <c r="H1668">
        <f t="shared" si="2105"/>
        <v>4.792287626011197E-2</v>
      </c>
      <c r="I1668">
        <f t="shared" si="2106"/>
        <v>-0.49769809918358937</v>
      </c>
      <c r="J1668">
        <f t="shared" si="2099"/>
        <v>0.49999999999999989</v>
      </c>
      <c r="K1668">
        <f t="shared" si="2107"/>
        <v>-4.7922876260111977E-2</v>
      </c>
      <c r="L1668">
        <f t="shared" si="2108"/>
        <v>0.49769809918358943</v>
      </c>
      <c r="N1668">
        <v>95.5</v>
      </c>
      <c r="O1668">
        <f t="shared" si="2094"/>
        <v>84.814852656440777</v>
      </c>
      <c r="P1668">
        <f t="shared" si="2095"/>
        <v>5.185147343559195</v>
      </c>
      <c r="R1668">
        <f t="shared" si="2109"/>
        <v>3.4972395685062843</v>
      </c>
      <c r="T1668">
        <f t="shared" si="2100"/>
        <v>5.1677263822114918</v>
      </c>
      <c r="V1668">
        <f t="shared" si="2110"/>
        <v>0</v>
      </c>
    </row>
    <row r="1669" spans="1:22" x14ac:dyDescent="0.2">
      <c r="A1669">
        <f t="shared" si="2096"/>
        <v>0.5</v>
      </c>
      <c r="B1669">
        <f t="shared" si="2101"/>
        <v>-4.879144987957465E-2</v>
      </c>
      <c r="C1669">
        <f t="shared" si="2102"/>
        <v>0.49761369999091548</v>
      </c>
      <c r="D1669">
        <f t="shared" si="2097"/>
        <v>-0.49999999999999989</v>
      </c>
      <c r="E1669">
        <f t="shared" si="2103"/>
        <v>-4.8791449879574664E-2</v>
      </c>
      <c r="F1669">
        <f t="shared" si="2104"/>
        <v>0.49761369999091554</v>
      </c>
      <c r="G1669">
        <f t="shared" si="2098"/>
        <v>0.5</v>
      </c>
      <c r="H1669">
        <f t="shared" si="2105"/>
        <v>4.879144987957465E-2</v>
      </c>
      <c r="I1669">
        <f t="shared" si="2106"/>
        <v>-0.49761369999091548</v>
      </c>
      <c r="J1669">
        <f t="shared" si="2099"/>
        <v>0.49999999999999989</v>
      </c>
      <c r="K1669">
        <f t="shared" si="2107"/>
        <v>-4.8791449879574664E-2</v>
      </c>
      <c r="L1669">
        <f t="shared" si="2108"/>
        <v>0.49761369999091554</v>
      </c>
      <c r="N1669">
        <v>95.6</v>
      </c>
      <c r="O1669">
        <f t="shared" si="2094"/>
        <v>84.851845079622677</v>
      </c>
      <c r="P1669">
        <f t="shared" si="2095"/>
        <v>5.1481549203773316</v>
      </c>
      <c r="R1669">
        <f t="shared" si="2109"/>
        <v>3.4214576605041955</v>
      </c>
      <c r="T1669">
        <f t="shared" si="2100"/>
        <v>5.1307339590296284</v>
      </c>
      <c r="V1669">
        <f t="shared" si="2110"/>
        <v>0</v>
      </c>
    </row>
    <row r="1670" spans="1:22" x14ac:dyDescent="0.2">
      <c r="A1670">
        <f t="shared" si="2096"/>
        <v>0.5</v>
      </c>
      <c r="B1670">
        <f t="shared" si="2101"/>
        <v>-4.9659874871819484E-2</v>
      </c>
      <c r="C1670">
        <f t="shared" si="2102"/>
        <v>0.49752778498061306</v>
      </c>
      <c r="D1670">
        <f t="shared" si="2097"/>
        <v>-0.49999999999999989</v>
      </c>
      <c r="E1670">
        <f t="shared" si="2103"/>
        <v>-4.9659874871819491E-2</v>
      </c>
      <c r="F1670">
        <f t="shared" si="2104"/>
        <v>0.49752778498061317</v>
      </c>
      <c r="G1670">
        <f t="shared" si="2098"/>
        <v>0.5</v>
      </c>
      <c r="H1670">
        <f t="shared" si="2105"/>
        <v>4.9659874871819484E-2</v>
      </c>
      <c r="I1670">
        <f t="shared" si="2106"/>
        <v>-0.49752778498061306</v>
      </c>
      <c r="J1670">
        <f t="shared" si="2099"/>
        <v>0.49999999999999989</v>
      </c>
      <c r="K1670">
        <f t="shared" si="2107"/>
        <v>-4.9659874871819491E-2</v>
      </c>
      <c r="L1670">
        <f t="shared" si="2108"/>
        <v>0.49752778498061317</v>
      </c>
      <c r="N1670">
        <v>95.7</v>
      </c>
      <c r="O1670">
        <f t="shared" si="2094"/>
        <v>84.888856904885714</v>
      </c>
      <c r="P1670">
        <f t="shared" si="2095"/>
        <v>5.1111430951142935</v>
      </c>
      <c r="R1670">
        <f t="shared" si="2109"/>
        <v>3.3456568399130306</v>
      </c>
      <c r="T1670">
        <f t="shared" si="2100"/>
        <v>5.0937221337665903</v>
      </c>
      <c r="V1670">
        <f t="shared" si="2110"/>
        <v>0</v>
      </c>
    </row>
    <row r="1671" spans="1:22" x14ac:dyDescent="0.2">
      <c r="A1671">
        <f t="shared" si="2096"/>
        <v>0.5</v>
      </c>
      <c r="B1671">
        <f t="shared" si="2101"/>
        <v>-5.0528148591473095E-2</v>
      </c>
      <c r="C1671">
        <f t="shared" si="2102"/>
        <v>0.49744035441439399</v>
      </c>
      <c r="D1671">
        <f t="shared" si="2097"/>
        <v>-0.49999999999999989</v>
      </c>
      <c r="E1671">
        <f t="shared" si="2103"/>
        <v>-5.0528148591473102E-2</v>
      </c>
      <c r="F1671">
        <f t="shared" si="2104"/>
        <v>0.4974403544143941</v>
      </c>
      <c r="G1671">
        <f t="shared" si="2098"/>
        <v>0.5</v>
      </c>
      <c r="H1671">
        <f t="shared" si="2105"/>
        <v>5.0528148591473095E-2</v>
      </c>
      <c r="I1671">
        <f t="shared" si="2106"/>
        <v>-0.49744035441439399</v>
      </c>
      <c r="J1671">
        <f t="shared" si="2099"/>
        <v>0.49999999999999989</v>
      </c>
      <c r="K1671">
        <f t="shared" si="2107"/>
        <v>-5.0528148591473102E-2</v>
      </c>
      <c r="L1671">
        <f t="shared" si="2108"/>
        <v>0.4974403544143941</v>
      </c>
      <c r="N1671">
        <v>95.8</v>
      </c>
      <c r="O1671">
        <f t="shared" si="2094"/>
        <v>84.925888036340524</v>
      </c>
      <c r="P1671">
        <f t="shared" si="2095"/>
        <v>5.0741119636594618</v>
      </c>
      <c r="R1671">
        <f t="shared" si="2109"/>
        <v>3.2698373294993246</v>
      </c>
      <c r="T1671">
        <f t="shared" si="2100"/>
        <v>5.0566910023117586</v>
      </c>
      <c r="V1671">
        <f t="shared" si="2110"/>
        <v>0</v>
      </c>
    </row>
    <row r="1672" spans="1:22" x14ac:dyDescent="0.2">
      <c r="A1672">
        <f t="shared" si="2096"/>
        <v>0.5</v>
      </c>
      <c r="B1672">
        <f t="shared" si="2101"/>
        <v>-5.1396268393623386E-2</v>
      </c>
      <c r="C1672">
        <f t="shared" si="2102"/>
        <v>0.49735140855858706</v>
      </c>
      <c r="D1672">
        <f t="shared" si="2097"/>
        <v>-0.49999999999999989</v>
      </c>
      <c r="E1672">
        <f t="shared" si="2103"/>
        <v>-5.1396268393623393E-2</v>
      </c>
      <c r="F1672">
        <f t="shared" si="2104"/>
        <v>0.49735140855858712</v>
      </c>
      <c r="G1672">
        <f t="shared" si="2098"/>
        <v>0.5</v>
      </c>
      <c r="H1672">
        <f t="shared" si="2105"/>
        <v>5.1396268393623386E-2</v>
      </c>
      <c r="I1672">
        <f t="shared" si="2106"/>
        <v>-0.49735140855858706</v>
      </c>
      <c r="J1672">
        <f t="shared" si="2099"/>
        <v>0.49999999999999989</v>
      </c>
      <c r="K1672">
        <f t="shared" si="2107"/>
        <v>-5.1396268393623393E-2</v>
      </c>
      <c r="L1672">
        <f t="shared" si="2108"/>
        <v>0.49735140855858712</v>
      </c>
      <c r="N1672">
        <v>95.9</v>
      </c>
      <c r="O1672">
        <f t="shared" si="2094"/>
        <v>84.962938377962729</v>
      </c>
      <c r="P1672">
        <f t="shared" si="2095"/>
        <v>5.0370616220372613</v>
      </c>
      <c r="R1672">
        <f t="shared" si="2109"/>
        <v>3.1939993523458017</v>
      </c>
      <c r="T1672">
        <f t="shared" si="2100"/>
        <v>5.0196406606895581</v>
      </c>
      <c r="V1672">
        <f t="shared" si="2110"/>
        <v>0</v>
      </c>
    </row>
    <row r="1673" spans="1:22" x14ac:dyDescent="0.2">
      <c r="A1673">
        <f t="shared" si="2096"/>
        <v>0.5</v>
      </c>
      <c r="B1673">
        <f t="shared" si="2101"/>
        <v>-5.226423163382677E-2</v>
      </c>
      <c r="C1673">
        <f t="shared" si="2102"/>
        <v>0.49726094768413659</v>
      </c>
      <c r="D1673">
        <f t="shared" si="2097"/>
        <v>-0.49999999999999989</v>
      </c>
      <c r="E1673">
        <f t="shared" si="2103"/>
        <v>-5.2264231633826777E-2</v>
      </c>
      <c r="F1673">
        <f t="shared" si="2104"/>
        <v>0.49726094768413664</v>
      </c>
      <c r="G1673">
        <f t="shared" si="2098"/>
        <v>0.5</v>
      </c>
      <c r="H1673">
        <f t="shared" si="2105"/>
        <v>5.226423163382677E-2</v>
      </c>
      <c r="I1673">
        <f t="shared" si="2106"/>
        <v>-0.49726094768413659</v>
      </c>
      <c r="J1673">
        <f t="shared" si="2099"/>
        <v>0.49999999999999989</v>
      </c>
      <c r="K1673">
        <f t="shared" si="2107"/>
        <v>-5.2264231633826777E-2</v>
      </c>
      <c r="L1673">
        <f t="shared" si="2108"/>
        <v>0.49726094768413664</v>
      </c>
      <c r="N1673">
        <v>96</v>
      </c>
      <c r="O1673">
        <f t="shared" ref="O1673:O1736" si="2111">(DEGREES(ACOS(((-(((SUMPRODUCT(G1673:I1673,$I$8:$K$8))*(SUMPRODUCT(G1673:I1673,$I$10:$K$10))-(SUMPRODUCT(J1673:L1673,$I$8:$K$8))*(SUMPRODUCT(J1673:L1673,$I$10:$K$10)))-((SUMPRODUCT(A1673:C1673,$I$8:$K$8))*(SUMPRODUCT(A1673:C1673,$I$10:$K$10))-(SUMPRODUCT(D1673:F1673,$I$8:$K$8))*(SUMPRODUCT(D1673:F1673,$I$10:$K$10))))*(((SUMPRODUCT(G1673:I1673,$I$8:$K$8))*(SUMPRODUCT(G1673:I1673,$I$10:$K$10))+(SUMPRODUCT(J1673:L1673,$I$8:$K$8))*(SUMPRODUCT(J1673:L1673,$I$10:$K$10)))-((SUMPRODUCT(A1673:C1673,$I$8:$K$8))*(SUMPRODUCT(A1673:C1673,$I$10:$K$10))+(SUMPRODUCT(D1673:F1673,$I$8:$K$8))*(SUMPRODUCT(D1673:F1673,$I$10:$K$10)))))-((((SUMPRODUCT(A1673:C1673,$I$8:$K$8))*(SUMPRODUCT(D1673:F1673,$I$10:$K$10))+(SUMPRODUCT(A1673:C1673,$I$10:$K$10))*(SUMPRODUCT(D1673:F1673,$I$8:$K$8)))-((SUMPRODUCT(G1673:I1673,$I$8:$K$8))*(SUMPRODUCT(J1673:L1673,$I$10:$K$10))+(SUMPRODUCT(G1673:I1673,$I$10:$K$10))*(SUMPRODUCT(J1673:L1673,$I$8:$K$8))))*(SQRT(((((SUMPRODUCT(G1673:I1673,$I$8:$K$8))*(SUMPRODUCT(G1673:I1673,$I$10:$K$10))-(SUMPRODUCT(J1673:L1673,$I$8:$K$8))*(SUMPRODUCT(J1673:L1673,$I$10:$K$10)))-((SUMPRODUCT(A1673:C1673,$I$8:$K$8))*(SUMPRODUCT(A1673:C1673,$I$10:$K$10))-(SUMPRODUCT(D1673:F1673,$I$8:$K$8))*(SUMPRODUCT(D1673:F1673,$I$10:$K$10))))^2)+((((SUMPRODUCT(A1673:C1673,$I$8:$K$8))*(SUMPRODUCT(D1673:F1673,$I$10:$K$10))+(SUMPRODUCT(A1673:C1673,$I$10:$K$10))*(SUMPRODUCT(D1673:F1673,$I$8:$K$8)))-((SUMPRODUCT(G1673:I1673,$I$8:$K$8))*(SUMPRODUCT(J1673:L1673,$I$10:$K$10))+(SUMPRODUCT(G1673:I1673,$I$10:$K$10))*(SUMPRODUCT(J1673:L1673,$I$8:$K$8))))^2)-((((SUMPRODUCT(G1673:I1673,$I$8:$K$8))*(SUMPRODUCT(G1673:I1673,$I$10:$K$10))+(SUMPRODUCT(J1673:L1673,$I$8:$K$8))*(SUMPRODUCT(J1673:L1673,$I$10:$K$10)))-((SUMPRODUCT(A1673:C1673,$I$8:$K$8))*(SUMPRODUCT(A1673:C1673,$I$10:$K$10))+(SUMPRODUCT(D1673:F1673,$I$8:$K$8))*(SUMPRODUCT(D1673:F1673,$I$10:$K$10))))^2)))))/(((((SUMPRODUCT(G1673:I1673,$I$8:$K$8))*(SUMPRODUCT(G1673:I1673,$I$10:$K$10))-(SUMPRODUCT(J1673:L1673,$I$8:$K$8))*(SUMPRODUCT(J1673:L1673,$I$10:$K$10)))-((SUMPRODUCT(A1673:C1673,$I$8:$K$8))*(SUMPRODUCT(A1673:C1673,$I$10:$K$10))-(SUMPRODUCT(D1673:F1673,$I$8:$K$8))*(SUMPRODUCT(D1673:F1673,$I$10:$K$10))))^2)+((((SUMPRODUCT(A1673:C1673,$I$8:$K$8))*(SUMPRODUCT(D1673:F1673,$I$10:$K$10))+(SUMPRODUCT(A1673:C1673,$I$10:$K$10))*(SUMPRODUCT(D1673:F1673,$I$8:$K$8)))-((SUMPRODUCT(G1673:I1673,$I$8:$K$8))*(SUMPRODUCT(J1673:L1673,$I$10:$K$10))+(SUMPRODUCT(G1673:I1673,$I$10:$K$10))*(SUMPRODUCT(J1673:L1673,$I$8:$K$8))))^2)))))/2</f>
        <v>85.000007833592377</v>
      </c>
      <c r="P1673">
        <f t="shared" ref="P1673:P1736" si="2112">(DEGREES(ACOS(((-(((SUMPRODUCT(G1673:I1673,$I$8:$K$8))*(SUMPRODUCT(G1673:I1673,$I$10:$K$10))-(SUMPRODUCT(J1673:L1673,$I$8:$K$8))*(SUMPRODUCT(J1673:L1673,$I$10:$K$10)))-((SUMPRODUCT(A1673:C1673,$I$8:$K$8))*(SUMPRODUCT(A1673:C1673,$I$10:$K$10))-(SUMPRODUCT(D1673:F1673,$I$8:$K$8))*(SUMPRODUCT(D1673:F1673,$I$10:$K$10))))*(((SUMPRODUCT(G1673:I1673,$I$8:$K$8))*(SUMPRODUCT(G1673:I1673,$I$10:$K$10))+(SUMPRODUCT(J1673:L1673,$I$8:$K$8))*(SUMPRODUCT(J1673:L1673,$I$10:$K$10)))-((SUMPRODUCT(A1673:C1673,$I$8:$K$8))*(SUMPRODUCT(A1673:C1673,$I$10:$K$10))+(SUMPRODUCT(D1673:F1673,$I$8:$K$8))*(SUMPRODUCT(D1673:F1673,$I$10:$K$10)))))+((((SUMPRODUCT(A1673:C1673,$I$8:$K$8))*(SUMPRODUCT(D1673:F1673,$I$10:$K$10))+(SUMPRODUCT(A1673:C1673,$I$10:$K$10))*(SUMPRODUCT(D1673:F1673,$I$8:$K$8)))-((SUMPRODUCT(G1673:I1673,$I$8:$K$8))*(SUMPRODUCT(J1673:L1673,$I$10:$K$10))+(SUMPRODUCT(G1673:I1673,$I$10:$K$10))*(SUMPRODUCT(J1673:L1673,$I$8:$K$8))))*(SQRT(((((SUMPRODUCT(G1673:I1673,$I$8:$K$8))*(SUMPRODUCT(G1673:I1673,$I$10:$K$10))-(SUMPRODUCT(J1673:L1673,$I$8:$K$8))*(SUMPRODUCT(J1673:L1673,$I$10:$K$10)))-((SUMPRODUCT(A1673:C1673,$I$8:$K$8))*(SUMPRODUCT(A1673:C1673,$I$10:$K$10))-(SUMPRODUCT(D1673:F1673,$I$8:$K$8))*(SUMPRODUCT(D1673:F1673,$I$10:$K$10))))^2)+((((SUMPRODUCT(A1673:C1673,$I$8:$K$8))*(SUMPRODUCT(D1673:F1673,$I$10:$K$10))+(SUMPRODUCT(A1673:C1673,$I$10:$K$10))*(SUMPRODUCT(D1673:F1673,$I$8:$K$8)))-((SUMPRODUCT(G1673:I1673,$I$8:$K$8))*(SUMPRODUCT(J1673:L1673,$I$10:$K$10))+(SUMPRODUCT(G1673:I1673,$I$10:$K$10))*(SUMPRODUCT(J1673:L1673,$I$8:$K$8))))^2)-((((SUMPRODUCT(G1673:I1673,$I$8:$K$8))*(SUMPRODUCT(G1673:I1673,$I$10:$K$10))+(SUMPRODUCT(J1673:L1673,$I$8:$K$8))*(SUMPRODUCT(J1673:L1673,$I$10:$K$10)))-((SUMPRODUCT(A1673:C1673,$I$8:$K$8))*(SUMPRODUCT(A1673:C1673,$I$10:$K$10))+(SUMPRODUCT(D1673:F1673,$I$8:$K$8))*(SUMPRODUCT(D1673:F1673,$I$10:$K$10))))^2)))))/(((((SUMPRODUCT(G1673:I1673,$I$8:$K$8))*(SUMPRODUCT(G1673:I1673,$I$10:$K$10))-(SUMPRODUCT(J1673:L1673,$I$8:$K$8))*(SUMPRODUCT(J1673:L1673,$I$10:$K$10)))-((SUMPRODUCT(A1673:C1673,$I$8:$K$8))*(SUMPRODUCT(A1673:C1673,$I$10:$K$10))-(SUMPRODUCT(D1673:F1673,$I$8:$K$8))*(SUMPRODUCT(D1673:F1673,$I$10:$K$10))))^2)+((((SUMPRODUCT(A1673:C1673,$I$8:$K$8))*(SUMPRODUCT(D1673:F1673,$I$10:$K$10))+(SUMPRODUCT(A1673:C1673,$I$10:$K$10))*(SUMPRODUCT(D1673:F1673,$I$8:$K$8)))-((SUMPRODUCT(G1673:I1673,$I$8:$K$8))*(SUMPRODUCT(J1673:L1673,$I$10:$K$10))+(SUMPRODUCT(G1673:I1673,$I$10:$K$10))*(SUMPRODUCT(J1673:L1673,$I$8:$K$8))))^2)))))/2</f>
        <v>4.9999921664076012</v>
      </c>
      <c r="R1673">
        <f t="shared" si="2109"/>
        <v>3.1181431318509958</v>
      </c>
      <c r="T1673">
        <f t="shared" si="2100"/>
        <v>4.982571205059898</v>
      </c>
      <c r="V1673">
        <f t="shared" si="2110"/>
        <v>0</v>
      </c>
    </row>
    <row r="1674" spans="1:22" x14ac:dyDescent="0.2">
      <c r="A1674">
        <f t="shared" ref="A1674:A1737" si="2113">(1/(SQRT(2)))*(COS(RADIANS(45)))</f>
        <v>0.5</v>
      </c>
      <c r="B1674">
        <f t="shared" si="2101"/>
        <v>-5.3132035668116577E-2</v>
      </c>
      <c r="C1674">
        <f t="shared" si="2102"/>
        <v>0.49716897206660227</v>
      </c>
      <c r="D1674">
        <f t="shared" ref="D1674:D1737" si="2114">(-((1/(SQRT(2)))*(SIN(RADIANS(45)))))</f>
        <v>-0.49999999999999989</v>
      </c>
      <c r="E1674">
        <f t="shared" si="2103"/>
        <v>-5.3132035668116591E-2</v>
      </c>
      <c r="F1674">
        <f t="shared" si="2104"/>
        <v>0.49716897206660232</v>
      </c>
      <c r="G1674">
        <f t="shared" ref="G1674:G1737" si="2115">(1/(SQRT(2)))*(COS(RADIANS(-45)))</f>
        <v>0.5</v>
      </c>
      <c r="H1674">
        <f t="shared" si="2105"/>
        <v>5.3132035668116577E-2</v>
      </c>
      <c r="I1674">
        <f t="shared" si="2106"/>
        <v>-0.49716897206660227</v>
      </c>
      <c r="J1674">
        <f t="shared" ref="J1674:J1737" si="2116">(-((1/(SQRT(2)))*(SIN(RADIANS(-45)))))</f>
        <v>0.49999999999999989</v>
      </c>
      <c r="K1674">
        <f t="shared" si="2107"/>
        <v>-5.3132035668116591E-2</v>
      </c>
      <c r="L1674">
        <f t="shared" si="2108"/>
        <v>0.49716897206660232</v>
      </c>
      <c r="N1674">
        <v>96.1</v>
      </c>
      <c r="O1674">
        <f t="shared" si="2111"/>
        <v>85.037096306933577</v>
      </c>
      <c r="P1674">
        <f t="shared" si="2112"/>
        <v>4.9629036930664139</v>
      </c>
      <c r="R1674">
        <f t="shared" si="2109"/>
        <v>3.0422688917300618</v>
      </c>
      <c r="T1674">
        <f t="shared" ref="T1674:T1737" si="2117">(P1674-$V$2516)</f>
        <v>4.9454827317187107</v>
      </c>
      <c r="V1674">
        <f t="shared" si="2110"/>
        <v>0</v>
      </c>
    </row>
    <row r="1675" spans="1:22" x14ac:dyDescent="0.2">
      <c r="A1675">
        <f t="shared" si="2113"/>
        <v>0.5</v>
      </c>
      <c r="B1675">
        <f t="shared" si="2101"/>
        <v>-5.3999677853011456E-2</v>
      </c>
      <c r="C1675">
        <f t="shared" si="2102"/>
        <v>0.49707548198615764</v>
      </c>
      <c r="D1675">
        <f t="shared" si="2114"/>
        <v>-0.49999999999999989</v>
      </c>
      <c r="E1675">
        <f t="shared" si="2103"/>
        <v>-5.3999677853011463E-2</v>
      </c>
      <c r="F1675">
        <f t="shared" si="2104"/>
        <v>0.4970754819861577</v>
      </c>
      <c r="G1675">
        <f t="shared" si="2115"/>
        <v>0.5</v>
      </c>
      <c r="H1675">
        <f t="shared" si="2105"/>
        <v>5.3999677853011456E-2</v>
      </c>
      <c r="I1675">
        <f t="shared" si="2106"/>
        <v>-0.49707548198615764</v>
      </c>
      <c r="J1675">
        <f t="shared" si="2116"/>
        <v>0.49999999999999989</v>
      </c>
      <c r="K1675">
        <f t="shared" si="2107"/>
        <v>-5.3999677853011463E-2</v>
      </c>
      <c r="L1675">
        <f t="shared" si="2108"/>
        <v>0.4970754819861577</v>
      </c>
      <c r="N1675">
        <v>96.2</v>
      </c>
      <c r="O1675">
        <f t="shared" si="2111"/>
        <v>85.074203701553657</v>
      </c>
      <c r="P1675">
        <f t="shared" si="2112"/>
        <v>4.9257962984463539</v>
      </c>
      <c r="R1675">
        <f t="shared" si="2109"/>
        <v>2.9663768560142536</v>
      </c>
      <c r="T1675">
        <f t="shared" si="2117"/>
        <v>4.9083753370986507</v>
      </c>
      <c r="V1675">
        <f t="shared" si="2110"/>
        <v>0</v>
      </c>
    </row>
    <row r="1676" spans="1:22" x14ac:dyDescent="0.2">
      <c r="A1676">
        <f t="shared" si="2113"/>
        <v>0.5</v>
      </c>
      <c r="B1676">
        <f t="shared" ref="B1676:B1739" si="2118">((1/(SQRT(2)))*(COS(RADIANS(N1676))))*(SIN(RADIANS(45)))</f>
        <v>-5.4867155545522614E-2</v>
      </c>
      <c r="C1676">
        <f t="shared" ref="C1676:C1739" si="2119">((1/(SQRT(2)))*(SIN(RADIANS(N1676))))*(SIN(RADIANS(45)))</f>
        <v>0.4969804777275898</v>
      </c>
      <c r="D1676">
        <f t="shared" si="2114"/>
        <v>-0.49999999999999989</v>
      </c>
      <c r="E1676">
        <f t="shared" ref="E1676:E1739" si="2120">((1/(SQRT(2)))*(COS(RADIANS(N1676))))*(COS(RADIANS(45)))</f>
        <v>-5.4867155545522621E-2</v>
      </c>
      <c r="F1676">
        <f t="shared" ref="F1676:F1739" si="2121">(((1/(SQRT(2)))*(SIN(RADIANS(N1676))))*(COS(RADIANS(45))))</f>
        <v>0.49698047772758985</v>
      </c>
      <c r="G1676">
        <f t="shared" si="2115"/>
        <v>0.5</v>
      </c>
      <c r="H1676">
        <f t="shared" ref="H1676:H1739" si="2122">((1/(SQRT(2)))*(COS(RADIANS(N1676))))*(SIN(RADIANS(-45)))</f>
        <v>5.4867155545522614E-2</v>
      </c>
      <c r="I1676">
        <f t="shared" ref="I1676:I1739" si="2123">((1/(SQRT(2)))*(SIN(RADIANS(N1676))))*(SIN(RADIANS(-45)))</f>
        <v>-0.4969804777275898</v>
      </c>
      <c r="J1676">
        <f t="shared" si="2116"/>
        <v>0.49999999999999989</v>
      </c>
      <c r="K1676">
        <f t="shared" ref="K1676:K1739" si="2124">((1/(SQRT(2)))*(COS(RADIANS(N1676))))*(COS(RADIANS(-45)))</f>
        <v>-5.4867155545522621E-2</v>
      </c>
      <c r="L1676">
        <f t="shared" ref="L1676:L1739" si="2125">(((1/(SQRT(2)))*(SIN(RADIANS(N1676))))*(COS(RADIANS(-45))))</f>
        <v>0.49698047772758985</v>
      </c>
      <c r="N1676">
        <v>96.3</v>
      </c>
      <c r="O1676">
        <f t="shared" si="2111"/>
        <v>85.111329920882682</v>
      </c>
      <c r="P1676">
        <f t="shared" si="2112"/>
        <v>4.8886700791173183</v>
      </c>
      <c r="R1676">
        <f t="shared" ref="R1676:R1739" si="2126">P1676-P1856</f>
        <v>2.8904672490516869</v>
      </c>
      <c r="T1676">
        <f t="shared" si="2117"/>
        <v>4.8712491177696151</v>
      </c>
      <c r="V1676">
        <f t="shared" ref="V1676:V1739" si="2127">IF(T1676=0,N1676,0)</f>
        <v>0</v>
      </c>
    </row>
    <row r="1677" spans="1:22" x14ac:dyDescent="0.2">
      <c r="A1677">
        <f t="shared" si="2113"/>
        <v>0.5</v>
      </c>
      <c r="B1677">
        <f t="shared" si="2118"/>
        <v>-5.5734466103162773E-2</v>
      </c>
      <c r="C1677">
        <f t="shared" si="2119"/>
        <v>0.49688395958029807</v>
      </c>
      <c r="D1677">
        <f t="shared" si="2114"/>
        <v>-0.49999999999999989</v>
      </c>
      <c r="E1677">
        <f t="shared" si="2120"/>
        <v>-5.573446610316278E-2</v>
      </c>
      <c r="F1677">
        <f t="shared" si="2121"/>
        <v>0.49688395958029813</v>
      </c>
      <c r="G1677">
        <f t="shared" si="2115"/>
        <v>0.5</v>
      </c>
      <c r="H1677">
        <f t="shared" si="2122"/>
        <v>5.5734466103162773E-2</v>
      </c>
      <c r="I1677">
        <f t="shared" si="2123"/>
        <v>-0.49688395958029807</v>
      </c>
      <c r="J1677">
        <f t="shared" si="2116"/>
        <v>0.49999999999999989</v>
      </c>
      <c r="K1677">
        <f t="shared" si="2124"/>
        <v>-5.573446610316278E-2</v>
      </c>
      <c r="L1677">
        <f t="shared" si="2125"/>
        <v>0.49688395958029813</v>
      </c>
      <c r="N1677">
        <v>96.4</v>
      </c>
      <c r="O1677">
        <f t="shared" si="2111"/>
        <v>85.148474868213057</v>
      </c>
      <c r="P1677">
        <f t="shared" si="2112"/>
        <v>4.8515251317869357</v>
      </c>
      <c r="R1677">
        <f t="shared" si="2126"/>
        <v>2.8145402955071779</v>
      </c>
      <c r="T1677">
        <f t="shared" si="2117"/>
        <v>4.8341041704392325</v>
      </c>
      <c r="V1677">
        <f t="shared" si="2127"/>
        <v>0</v>
      </c>
    </row>
    <row r="1678" spans="1:22" x14ac:dyDescent="0.2">
      <c r="A1678">
        <f t="shared" si="2113"/>
        <v>0.5</v>
      </c>
      <c r="B1678">
        <f t="shared" si="2118"/>
        <v>-5.6601606883953347E-2</v>
      </c>
      <c r="C1678">
        <f t="shared" si="2119"/>
        <v>0.49678592783829362</v>
      </c>
      <c r="D1678">
        <f t="shared" si="2114"/>
        <v>-0.49999999999999989</v>
      </c>
      <c r="E1678">
        <f t="shared" si="2120"/>
        <v>-5.6601606883953354E-2</v>
      </c>
      <c r="F1678">
        <f t="shared" si="2121"/>
        <v>0.49678592783829367</v>
      </c>
      <c r="G1678">
        <f t="shared" si="2115"/>
        <v>0.5</v>
      </c>
      <c r="H1678">
        <f t="shared" si="2122"/>
        <v>5.6601606883953347E-2</v>
      </c>
      <c r="I1678">
        <f t="shared" si="2123"/>
        <v>-0.49678592783829362</v>
      </c>
      <c r="J1678">
        <f t="shared" si="2116"/>
        <v>0.49999999999999989</v>
      </c>
      <c r="K1678">
        <f t="shared" si="2124"/>
        <v>-5.6601606883953354E-2</v>
      </c>
      <c r="L1678">
        <f t="shared" si="2125"/>
        <v>0.49678592783829367</v>
      </c>
      <c r="N1678">
        <v>96.5</v>
      </c>
      <c r="O1678">
        <f t="shared" si="2111"/>
        <v>85.185638446698832</v>
      </c>
      <c r="P1678">
        <f t="shared" si="2112"/>
        <v>4.8143615533011728</v>
      </c>
      <c r="R1678">
        <f t="shared" si="2126"/>
        <v>2.7385962203623992</v>
      </c>
      <c r="T1678">
        <f t="shared" si="2117"/>
        <v>4.7969405919534696</v>
      </c>
      <c r="V1678">
        <f t="shared" si="2127"/>
        <v>0</v>
      </c>
    </row>
    <row r="1679" spans="1:22" x14ac:dyDescent="0.2">
      <c r="A1679">
        <f t="shared" si="2113"/>
        <v>0.5</v>
      </c>
      <c r="B1679">
        <f t="shared" si="2118"/>
        <v>-5.7468575246433229E-2</v>
      </c>
      <c r="C1679">
        <f t="shared" si="2119"/>
        <v>0.49668638280019817</v>
      </c>
      <c r="D1679">
        <f t="shared" si="2114"/>
        <v>-0.49999999999999989</v>
      </c>
      <c r="E1679">
        <f t="shared" si="2120"/>
        <v>-5.7468575246433243E-2</v>
      </c>
      <c r="F1679">
        <f t="shared" si="2121"/>
        <v>0.49668638280019822</v>
      </c>
      <c r="G1679">
        <f t="shared" si="2115"/>
        <v>0.5</v>
      </c>
      <c r="H1679">
        <f t="shared" si="2122"/>
        <v>5.7468575246433229E-2</v>
      </c>
      <c r="I1679">
        <f t="shared" si="2123"/>
        <v>-0.49668638280019817</v>
      </c>
      <c r="J1679">
        <f t="shared" si="2116"/>
        <v>0.49999999999999989</v>
      </c>
      <c r="K1679">
        <f t="shared" si="2124"/>
        <v>-5.7468575246433243E-2</v>
      </c>
      <c r="L1679">
        <f t="shared" si="2125"/>
        <v>0.49668638280019822</v>
      </c>
      <c r="N1679">
        <v>96.6</v>
      </c>
      <c r="O1679">
        <f t="shared" si="2111"/>
        <v>85.222820559355071</v>
      </c>
      <c r="P1679">
        <f t="shared" si="2112"/>
        <v>4.7771794406449342</v>
      </c>
      <c r="R1679">
        <f t="shared" si="2126"/>
        <v>2.6626352489160099</v>
      </c>
      <c r="T1679">
        <f t="shared" si="2117"/>
        <v>4.7597584792972309</v>
      </c>
      <c r="V1679">
        <f t="shared" si="2127"/>
        <v>0</v>
      </c>
    </row>
    <row r="1680" spans="1:22" x14ac:dyDescent="0.2">
      <c r="A1680">
        <f t="shared" si="2113"/>
        <v>0.5</v>
      </c>
      <c r="B1680">
        <f t="shared" si="2118"/>
        <v>-5.8335368549666568E-2</v>
      </c>
      <c r="C1680">
        <f t="shared" si="2119"/>
        <v>0.49658532476924294</v>
      </c>
      <c r="D1680">
        <f t="shared" si="2114"/>
        <v>-0.49999999999999989</v>
      </c>
      <c r="E1680">
        <f t="shared" si="2120"/>
        <v>-5.8335368549666582E-2</v>
      </c>
      <c r="F1680">
        <f t="shared" si="2121"/>
        <v>0.496585324769243</v>
      </c>
      <c r="G1680">
        <f t="shared" si="2115"/>
        <v>0.5</v>
      </c>
      <c r="H1680">
        <f t="shared" si="2122"/>
        <v>5.8335368549666568E-2</v>
      </c>
      <c r="I1680">
        <f t="shared" si="2123"/>
        <v>-0.49658532476924294</v>
      </c>
      <c r="J1680">
        <f t="shared" si="2116"/>
        <v>0.49999999999999989</v>
      </c>
      <c r="K1680">
        <f t="shared" si="2124"/>
        <v>-5.8335368549666582E-2</v>
      </c>
      <c r="L1680">
        <f t="shared" si="2125"/>
        <v>0.496585324769243</v>
      </c>
      <c r="N1680">
        <v>96.7</v>
      </c>
      <c r="O1680">
        <f t="shared" si="2111"/>
        <v>85.260021109057504</v>
      </c>
      <c r="P1680">
        <f t="shared" si="2112"/>
        <v>4.7399788909424982</v>
      </c>
      <c r="R1680">
        <f t="shared" si="2126"/>
        <v>2.5866576067836182</v>
      </c>
      <c r="T1680">
        <f t="shared" si="2117"/>
        <v>4.722557929594795</v>
      </c>
      <c r="V1680">
        <f t="shared" si="2127"/>
        <v>0</v>
      </c>
    </row>
    <row r="1681" spans="1:22" x14ac:dyDescent="0.2">
      <c r="A1681">
        <f t="shared" si="2113"/>
        <v>0.5</v>
      </c>
      <c r="B1681">
        <f t="shared" si="2118"/>
        <v>-5.9201984153250405E-2</v>
      </c>
      <c r="C1681">
        <f t="shared" si="2119"/>
        <v>0.49648275405326836</v>
      </c>
      <c r="D1681">
        <f t="shared" si="2114"/>
        <v>-0.49999999999999989</v>
      </c>
      <c r="E1681">
        <f t="shared" si="2120"/>
        <v>-5.9201984153250412E-2</v>
      </c>
      <c r="F1681">
        <f t="shared" si="2121"/>
        <v>0.49648275405326847</v>
      </c>
      <c r="G1681">
        <f t="shared" si="2115"/>
        <v>0.5</v>
      </c>
      <c r="H1681">
        <f t="shared" si="2122"/>
        <v>5.9201984153250405E-2</v>
      </c>
      <c r="I1681">
        <f t="shared" si="2123"/>
        <v>-0.49648275405326836</v>
      </c>
      <c r="J1681">
        <f t="shared" si="2116"/>
        <v>0.49999999999999989</v>
      </c>
      <c r="K1681">
        <f t="shared" si="2124"/>
        <v>-5.9201984153250412E-2</v>
      </c>
      <c r="L1681">
        <f t="shared" si="2125"/>
        <v>0.49648275405326847</v>
      </c>
      <c r="N1681">
        <v>96.8</v>
      </c>
      <c r="O1681">
        <f t="shared" si="2111"/>
        <v>85.297239998541698</v>
      </c>
      <c r="P1681">
        <f t="shared" si="2112"/>
        <v>4.702760001458314</v>
      </c>
      <c r="R1681">
        <f t="shared" si="2126"/>
        <v>2.5106635198982303</v>
      </c>
      <c r="T1681">
        <f t="shared" si="2117"/>
        <v>4.6853390401106108</v>
      </c>
      <c r="V1681">
        <f t="shared" si="2127"/>
        <v>0</v>
      </c>
    </row>
    <row r="1682" spans="1:22" x14ac:dyDescent="0.2">
      <c r="A1682">
        <f t="shared" si="2113"/>
        <v>0.5</v>
      </c>
      <c r="B1682">
        <f t="shared" si="2118"/>
        <v>-6.0068419417323542E-2</v>
      </c>
      <c r="C1682">
        <f t="shared" si="2119"/>
        <v>0.49637867096472271</v>
      </c>
      <c r="D1682">
        <f t="shared" si="2114"/>
        <v>-0.49999999999999989</v>
      </c>
      <c r="E1682">
        <f t="shared" si="2120"/>
        <v>-6.0068419417323549E-2</v>
      </c>
      <c r="F1682">
        <f t="shared" si="2121"/>
        <v>0.49637867096472277</v>
      </c>
      <c r="G1682">
        <f t="shared" si="2115"/>
        <v>0.5</v>
      </c>
      <c r="H1682">
        <f t="shared" si="2122"/>
        <v>6.0068419417323542E-2</v>
      </c>
      <c r="I1682">
        <f t="shared" si="2123"/>
        <v>-0.49637867096472271</v>
      </c>
      <c r="J1682">
        <f t="shared" si="2116"/>
        <v>0.49999999999999989</v>
      </c>
      <c r="K1682">
        <f t="shared" si="2124"/>
        <v>-6.0068419417323549E-2</v>
      </c>
      <c r="L1682">
        <f t="shared" si="2125"/>
        <v>0.49637867096472277</v>
      </c>
      <c r="N1682">
        <v>96.9</v>
      </c>
      <c r="O1682">
        <f t="shared" si="2111"/>
        <v>85.334477130402675</v>
      </c>
      <c r="P1682">
        <f t="shared" si="2112"/>
        <v>4.665522869597325</v>
      </c>
      <c r="R1682">
        <f t="shared" si="2126"/>
        <v>2.4346532145099884</v>
      </c>
      <c r="T1682">
        <f t="shared" si="2117"/>
        <v>4.6481019082496218</v>
      </c>
      <c r="V1682">
        <f t="shared" si="2127"/>
        <v>0</v>
      </c>
    </row>
    <row r="1683" spans="1:22" x14ac:dyDescent="0.2">
      <c r="A1683">
        <f t="shared" si="2113"/>
        <v>0.5</v>
      </c>
      <c r="B1683">
        <f t="shared" si="2118"/>
        <v>-6.0934671702573676E-2</v>
      </c>
      <c r="C1683">
        <f t="shared" si="2119"/>
        <v>0.49627307582066094</v>
      </c>
      <c r="D1683">
        <f t="shared" si="2114"/>
        <v>-0.49999999999999989</v>
      </c>
      <c r="E1683">
        <f t="shared" si="2120"/>
        <v>-6.0934671702573683E-2</v>
      </c>
      <c r="F1683">
        <f t="shared" si="2121"/>
        <v>0.49627307582066105</v>
      </c>
      <c r="G1683">
        <f t="shared" si="2115"/>
        <v>0.5</v>
      </c>
      <c r="H1683">
        <f t="shared" si="2122"/>
        <v>6.0934671702573676E-2</v>
      </c>
      <c r="I1683">
        <f t="shared" si="2123"/>
        <v>-0.49627307582066094</v>
      </c>
      <c r="J1683">
        <f t="shared" si="2116"/>
        <v>0.49999999999999989</v>
      </c>
      <c r="K1683">
        <f t="shared" si="2124"/>
        <v>-6.0934671702573683E-2</v>
      </c>
      <c r="L1683">
        <f t="shared" si="2125"/>
        <v>0.49627307582066105</v>
      </c>
      <c r="N1683">
        <v>97</v>
      </c>
      <c r="O1683">
        <f t="shared" si="2111"/>
        <v>85.371732407094342</v>
      </c>
      <c r="P1683">
        <f t="shared" si="2112"/>
        <v>4.628267592905642</v>
      </c>
      <c r="R1683">
        <f t="shared" si="2126"/>
        <v>2.3586269171864376</v>
      </c>
      <c r="T1683">
        <f t="shared" si="2117"/>
        <v>4.6108466315579388</v>
      </c>
      <c r="V1683">
        <f t="shared" si="2127"/>
        <v>0</v>
      </c>
    </row>
    <row r="1684" spans="1:22" x14ac:dyDescent="0.2">
      <c r="A1684">
        <f t="shared" si="2113"/>
        <v>0.5</v>
      </c>
      <c r="B1684">
        <f t="shared" si="2118"/>
        <v>-6.1800738370246237E-2</v>
      </c>
      <c r="C1684">
        <f t="shared" si="2119"/>
        <v>0.49616596894274434</v>
      </c>
      <c r="D1684">
        <f t="shared" si="2114"/>
        <v>-0.49999999999999989</v>
      </c>
      <c r="E1684">
        <f t="shared" si="2120"/>
        <v>-6.1800738370246244E-2</v>
      </c>
      <c r="F1684">
        <f t="shared" si="2121"/>
        <v>0.4961659689427444</v>
      </c>
      <c r="G1684">
        <f t="shared" si="2115"/>
        <v>0.5</v>
      </c>
      <c r="H1684">
        <f t="shared" si="2122"/>
        <v>6.1800738370246237E-2</v>
      </c>
      <c r="I1684">
        <f t="shared" si="2123"/>
        <v>-0.49616596894274434</v>
      </c>
      <c r="J1684">
        <f t="shared" si="2116"/>
        <v>0.49999999999999989</v>
      </c>
      <c r="K1684">
        <f t="shared" si="2124"/>
        <v>-6.1800738370246244E-2</v>
      </c>
      <c r="L1684">
        <f t="shared" si="2125"/>
        <v>0.4961659689427444</v>
      </c>
      <c r="N1684">
        <v>97.1</v>
      </c>
      <c r="O1684">
        <f t="shared" si="2111"/>
        <v>85.409005730928939</v>
      </c>
      <c r="P1684">
        <f t="shared" si="2112"/>
        <v>4.5909942690710643</v>
      </c>
      <c r="R1684">
        <f t="shared" si="2126"/>
        <v>2.2825848548125354</v>
      </c>
      <c r="T1684">
        <f t="shared" si="2117"/>
        <v>4.5735733077233611</v>
      </c>
      <c r="V1684">
        <f t="shared" si="2127"/>
        <v>0</v>
      </c>
    </row>
    <row r="1685" spans="1:22" x14ac:dyDescent="0.2">
      <c r="A1685">
        <f t="shared" si="2113"/>
        <v>0.5</v>
      </c>
      <c r="B1685">
        <f t="shared" si="2118"/>
        <v>-6.2666616782152171E-2</v>
      </c>
      <c r="C1685">
        <f t="shared" si="2119"/>
        <v>0.49605735065723877</v>
      </c>
      <c r="D1685">
        <f t="shared" si="2114"/>
        <v>-0.49999999999999989</v>
      </c>
      <c r="E1685">
        <f t="shared" si="2120"/>
        <v>-6.2666616782152185E-2</v>
      </c>
      <c r="F1685">
        <f t="shared" si="2121"/>
        <v>0.49605735065723883</v>
      </c>
      <c r="G1685">
        <f t="shared" si="2115"/>
        <v>0.5</v>
      </c>
      <c r="H1685">
        <f t="shared" si="2122"/>
        <v>6.2666616782152171E-2</v>
      </c>
      <c r="I1685">
        <f t="shared" si="2123"/>
        <v>-0.49605735065723877</v>
      </c>
      <c r="J1685">
        <f t="shared" si="2116"/>
        <v>0.49999999999999989</v>
      </c>
      <c r="K1685">
        <f t="shared" si="2124"/>
        <v>-6.2666616782152185E-2</v>
      </c>
      <c r="L1685">
        <f t="shared" si="2125"/>
        <v>0.49605735065723883</v>
      </c>
      <c r="N1685">
        <v>97.2</v>
      </c>
      <c r="O1685">
        <f t="shared" si="2111"/>
        <v>85.446297004076214</v>
      </c>
      <c r="P1685">
        <f t="shared" si="2112"/>
        <v>4.5537029959237776</v>
      </c>
      <c r="R1685">
        <f t="shared" si="2126"/>
        <v>2.2065272545906907</v>
      </c>
      <c r="T1685">
        <f t="shared" si="2117"/>
        <v>4.5362820345760744</v>
      </c>
      <c r="V1685">
        <f t="shared" si="2127"/>
        <v>0</v>
      </c>
    </row>
    <row r="1686" spans="1:22" x14ac:dyDescent="0.2">
      <c r="A1686">
        <f t="shared" si="2113"/>
        <v>0.5</v>
      </c>
      <c r="B1686">
        <f t="shared" si="2118"/>
        <v>-6.3532304300675232E-2</v>
      </c>
      <c r="C1686">
        <f t="shared" si="2119"/>
        <v>0.49594722129501478</v>
      </c>
      <c r="D1686">
        <f t="shared" si="2114"/>
        <v>-0.49999999999999989</v>
      </c>
      <c r="E1686">
        <f t="shared" si="2120"/>
        <v>-6.3532304300675246E-2</v>
      </c>
      <c r="F1686">
        <f t="shared" si="2121"/>
        <v>0.49594722129501484</v>
      </c>
      <c r="G1686">
        <f t="shared" si="2115"/>
        <v>0.5</v>
      </c>
      <c r="H1686">
        <f t="shared" si="2122"/>
        <v>6.3532304300675232E-2</v>
      </c>
      <c r="I1686">
        <f t="shared" si="2123"/>
        <v>-0.49594722129501478</v>
      </c>
      <c r="J1686">
        <f t="shared" si="2116"/>
        <v>0.49999999999999989</v>
      </c>
      <c r="K1686">
        <f t="shared" si="2124"/>
        <v>-6.3532304300675246E-2</v>
      </c>
      <c r="L1686">
        <f t="shared" si="2125"/>
        <v>0.49594722129501484</v>
      </c>
      <c r="N1686">
        <v>97.3</v>
      </c>
      <c r="O1686">
        <f t="shared" si="2111"/>
        <v>85.483606128563352</v>
      </c>
      <c r="P1686">
        <f t="shared" si="2112"/>
        <v>4.5163938714366578</v>
      </c>
      <c r="R1686">
        <f t="shared" si="2126"/>
        <v>2.1304543440407677</v>
      </c>
      <c r="T1686">
        <f t="shared" si="2117"/>
        <v>4.4989729100889546</v>
      </c>
      <c r="V1686">
        <f t="shared" si="2127"/>
        <v>0</v>
      </c>
    </row>
    <row r="1687" spans="1:22" x14ac:dyDescent="0.2">
      <c r="A1687">
        <f t="shared" si="2113"/>
        <v>0.5</v>
      </c>
      <c r="B1687">
        <f t="shared" si="2118"/>
        <v>-6.4397798288781435E-2</v>
      </c>
      <c r="C1687">
        <f t="shared" si="2119"/>
        <v>0.49583558119154508</v>
      </c>
      <c r="D1687">
        <f t="shared" si="2114"/>
        <v>-0.49999999999999989</v>
      </c>
      <c r="E1687">
        <f t="shared" si="2120"/>
        <v>-6.4397798288781449E-2</v>
      </c>
      <c r="F1687">
        <f t="shared" si="2121"/>
        <v>0.49583558119154514</v>
      </c>
      <c r="G1687">
        <f t="shared" si="2115"/>
        <v>0.5</v>
      </c>
      <c r="H1687">
        <f t="shared" si="2122"/>
        <v>6.4397798288781435E-2</v>
      </c>
      <c r="I1687">
        <f t="shared" si="2123"/>
        <v>-0.49583558119154508</v>
      </c>
      <c r="J1687">
        <f t="shared" si="2116"/>
        <v>0.49999999999999989</v>
      </c>
      <c r="K1687">
        <f t="shared" si="2124"/>
        <v>-6.4397798288781449E-2</v>
      </c>
      <c r="L1687">
        <f t="shared" si="2125"/>
        <v>0.49583558119154514</v>
      </c>
      <c r="N1687">
        <v>97.4</v>
      </c>
      <c r="O1687">
        <f t="shared" si="2111"/>
        <v>85.520933006273879</v>
      </c>
      <c r="P1687">
        <f t="shared" si="2112"/>
        <v>4.4790669937261223</v>
      </c>
      <c r="R1687">
        <f t="shared" si="2126"/>
        <v>2.0543663510003967</v>
      </c>
      <c r="T1687">
        <f t="shared" si="2117"/>
        <v>4.4616460323784191</v>
      </c>
      <c r="V1687">
        <f t="shared" si="2127"/>
        <v>0</v>
      </c>
    </row>
    <row r="1688" spans="1:22" x14ac:dyDescent="0.2">
      <c r="A1688">
        <f t="shared" si="2113"/>
        <v>0.5</v>
      </c>
      <c r="B1688">
        <f t="shared" si="2118"/>
        <v>-6.5263096110025787E-2</v>
      </c>
      <c r="C1688">
        <f t="shared" si="2119"/>
        <v>0.49572243068690508</v>
      </c>
      <c r="D1688">
        <f t="shared" si="2114"/>
        <v>-0.49999999999999989</v>
      </c>
      <c r="E1688">
        <f t="shared" si="2120"/>
        <v>-6.5263096110025801E-2</v>
      </c>
      <c r="F1688">
        <f t="shared" si="2121"/>
        <v>0.49572243068690519</v>
      </c>
      <c r="G1688">
        <f t="shared" si="2115"/>
        <v>0.5</v>
      </c>
      <c r="H1688">
        <f t="shared" si="2122"/>
        <v>6.5263096110025787E-2</v>
      </c>
      <c r="I1688">
        <f t="shared" si="2123"/>
        <v>-0.49572243068690508</v>
      </c>
      <c r="J1688">
        <f t="shared" si="2116"/>
        <v>0.49999999999999989</v>
      </c>
      <c r="K1688">
        <f t="shared" si="2124"/>
        <v>-6.5263096110025801E-2</v>
      </c>
      <c r="L1688">
        <f t="shared" si="2125"/>
        <v>0.49572243068690519</v>
      </c>
      <c r="N1688">
        <v>97.5</v>
      </c>
      <c r="O1688">
        <f t="shared" si="2111"/>
        <v>85.558277538947607</v>
      </c>
      <c r="P1688">
        <f t="shared" si="2112"/>
        <v>4.4417224610523984</v>
      </c>
      <c r="R1688">
        <f t="shared" si="2126"/>
        <v>1.9782635036243326</v>
      </c>
      <c r="T1688">
        <f t="shared" si="2117"/>
        <v>4.4243014997046952</v>
      </c>
      <c r="V1688">
        <f t="shared" si="2127"/>
        <v>0</v>
      </c>
    </row>
    <row r="1689" spans="1:22" x14ac:dyDescent="0.2">
      <c r="A1689">
        <f t="shared" si="2113"/>
        <v>0.5</v>
      </c>
      <c r="B1689">
        <f t="shared" si="2118"/>
        <v>-6.6128195128561162E-2</v>
      </c>
      <c r="C1689">
        <f t="shared" si="2119"/>
        <v>0.49560777012577073</v>
      </c>
      <c r="D1689">
        <f t="shared" si="2114"/>
        <v>-0.49999999999999989</v>
      </c>
      <c r="E1689">
        <f t="shared" si="2120"/>
        <v>-6.6128195128561176E-2</v>
      </c>
      <c r="F1689">
        <f t="shared" si="2121"/>
        <v>0.49560777012577079</v>
      </c>
      <c r="G1689">
        <f t="shared" si="2115"/>
        <v>0.5</v>
      </c>
      <c r="H1689">
        <f t="shared" si="2122"/>
        <v>6.6128195128561162E-2</v>
      </c>
      <c r="I1689">
        <f t="shared" si="2123"/>
        <v>-0.49560777012577073</v>
      </c>
      <c r="J1689">
        <f t="shared" si="2116"/>
        <v>0.49999999999999989</v>
      </c>
      <c r="K1689">
        <f t="shared" si="2124"/>
        <v>-6.6128195128561176E-2</v>
      </c>
      <c r="L1689">
        <f t="shared" si="2125"/>
        <v>0.49560777012577079</v>
      </c>
      <c r="N1689">
        <v>97.6</v>
      </c>
      <c r="O1689">
        <f t="shared" si="2111"/>
        <v>85.595639628179612</v>
      </c>
      <c r="P1689">
        <f t="shared" si="2112"/>
        <v>4.404360371820367</v>
      </c>
      <c r="R1689">
        <f t="shared" si="2126"/>
        <v>1.9021460303853619</v>
      </c>
      <c r="T1689">
        <f t="shared" si="2117"/>
        <v>4.3869394104726638</v>
      </c>
      <c r="V1689">
        <f t="shared" si="2127"/>
        <v>0</v>
      </c>
    </row>
    <row r="1690" spans="1:22" x14ac:dyDescent="0.2">
      <c r="A1690">
        <f t="shared" si="2113"/>
        <v>0.5</v>
      </c>
      <c r="B1690">
        <f t="shared" si="2118"/>
        <v>-6.6993092709146024E-2</v>
      </c>
      <c r="C1690">
        <f t="shared" si="2119"/>
        <v>0.49549159985741803</v>
      </c>
      <c r="D1690">
        <f t="shared" si="2114"/>
        <v>-0.49999999999999989</v>
      </c>
      <c r="E1690">
        <f t="shared" si="2120"/>
        <v>-6.6993092709146038E-2</v>
      </c>
      <c r="F1690">
        <f t="shared" si="2121"/>
        <v>0.49549159985741814</v>
      </c>
      <c r="G1690">
        <f t="shared" si="2115"/>
        <v>0.5</v>
      </c>
      <c r="H1690">
        <f t="shared" si="2122"/>
        <v>6.6993092709146024E-2</v>
      </c>
      <c r="I1690">
        <f t="shared" si="2123"/>
        <v>-0.49549159985741803</v>
      </c>
      <c r="J1690">
        <f t="shared" si="2116"/>
        <v>0.49999999999999989</v>
      </c>
      <c r="K1690">
        <f t="shared" si="2124"/>
        <v>-6.6993092709146038E-2</v>
      </c>
      <c r="L1690">
        <f t="shared" si="2125"/>
        <v>0.49549159985741814</v>
      </c>
      <c r="N1690">
        <v>97.7</v>
      </c>
      <c r="O1690">
        <f t="shared" si="2111"/>
        <v>85.633019175420131</v>
      </c>
      <c r="P1690">
        <f t="shared" si="2112"/>
        <v>4.3669808245798443</v>
      </c>
      <c r="R1690">
        <f t="shared" si="2126"/>
        <v>1.8260141600735289</v>
      </c>
      <c r="T1690">
        <f t="shared" si="2117"/>
        <v>4.3495598632321411</v>
      </c>
      <c r="V1690">
        <f t="shared" si="2127"/>
        <v>0</v>
      </c>
    </row>
    <row r="1691" spans="1:22" x14ac:dyDescent="0.2">
      <c r="A1691">
        <f t="shared" si="2113"/>
        <v>0.5</v>
      </c>
      <c r="B1691">
        <f t="shared" si="2118"/>
        <v>-6.7857786217152133E-2</v>
      </c>
      <c r="C1691">
        <f t="shared" si="2119"/>
        <v>0.49537392023572174</v>
      </c>
      <c r="D1691">
        <f t="shared" si="2114"/>
        <v>-0.49999999999999989</v>
      </c>
      <c r="E1691">
        <f t="shared" si="2120"/>
        <v>-6.7857786217152147E-2</v>
      </c>
      <c r="F1691">
        <f t="shared" si="2121"/>
        <v>0.4953739202357218</v>
      </c>
      <c r="G1691">
        <f t="shared" si="2115"/>
        <v>0.5</v>
      </c>
      <c r="H1691">
        <f t="shared" si="2122"/>
        <v>6.7857786217152133E-2</v>
      </c>
      <c r="I1691">
        <f t="shared" si="2123"/>
        <v>-0.49537392023572174</v>
      </c>
      <c r="J1691">
        <f t="shared" si="2116"/>
        <v>0.49999999999999989</v>
      </c>
      <c r="K1691">
        <f t="shared" si="2124"/>
        <v>-6.7857786217152147E-2</v>
      </c>
      <c r="L1691">
        <f t="shared" si="2125"/>
        <v>0.4953739202357218</v>
      </c>
      <c r="N1691">
        <v>97.8</v>
      </c>
      <c r="O1691">
        <f t="shared" si="2111"/>
        <v>85.670416081973585</v>
      </c>
      <c r="P1691">
        <f t="shared" si="2112"/>
        <v>4.3295839180264384</v>
      </c>
      <c r="R1691">
        <f t="shared" si="2126"/>
        <v>1.7498681217967449</v>
      </c>
      <c r="T1691">
        <f t="shared" si="2117"/>
        <v>4.3121629566787352</v>
      </c>
      <c r="V1691">
        <f t="shared" si="2127"/>
        <v>0</v>
      </c>
    </row>
    <row r="1692" spans="1:22" x14ac:dyDescent="0.2">
      <c r="A1692">
        <f t="shared" si="2113"/>
        <v>0.5</v>
      </c>
      <c r="B1692">
        <f t="shared" si="2118"/>
        <v>-6.8722273018573324E-2</v>
      </c>
      <c r="C1692">
        <f t="shared" si="2119"/>
        <v>0.49525473161915429</v>
      </c>
      <c r="D1692">
        <f t="shared" si="2114"/>
        <v>-0.49999999999999989</v>
      </c>
      <c r="E1692">
        <f t="shared" si="2120"/>
        <v>-6.8722273018573338E-2</v>
      </c>
      <c r="F1692">
        <f t="shared" si="2121"/>
        <v>0.49525473161915434</v>
      </c>
      <c r="G1692">
        <f t="shared" si="2115"/>
        <v>0.5</v>
      </c>
      <c r="H1692">
        <f t="shared" si="2122"/>
        <v>6.8722273018573324E-2</v>
      </c>
      <c r="I1692">
        <f t="shared" si="2123"/>
        <v>-0.49525473161915429</v>
      </c>
      <c r="J1692">
        <f t="shared" si="2116"/>
        <v>0.49999999999999989</v>
      </c>
      <c r="K1692">
        <f t="shared" si="2124"/>
        <v>-6.8722273018573338E-2</v>
      </c>
      <c r="L1692">
        <f t="shared" si="2125"/>
        <v>0.49525473161915434</v>
      </c>
      <c r="N1692">
        <v>97.9</v>
      </c>
      <c r="O1692">
        <f t="shared" si="2111"/>
        <v>85.707830248998164</v>
      </c>
      <c r="P1692">
        <f t="shared" si="2112"/>
        <v>4.2921697510018539</v>
      </c>
      <c r="R1692">
        <f t="shared" si="2126"/>
        <v>1.6737081449799334</v>
      </c>
      <c r="T1692">
        <f t="shared" si="2117"/>
        <v>4.2747487896541507</v>
      </c>
      <c r="V1692">
        <f t="shared" si="2127"/>
        <v>0</v>
      </c>
    </row>
    <row r="1693" spans="1:22" x14ac:dyDescent="0.2">
      <c r="A1693">
        <f t="shared" si="2113"/>
        <v>0.5</v>
      </c>
      <c r="B1693">
        <f t="shared" si="2118"/>
        <v>-6.9586550480032663E-2</v>
      </c>
      <c r="C1693">
        <f t="shared" si="2119"/>
        <v>0.49513403437078513</v>
      </c>
      <c r="D1693">
        <f t="shared" si="2114"/>
        <v>-0.49999999999999989</v>
      </c>
      <c r="E1693">
        <f t="shared" si="2120"/>
        <v>-6.9586550480032677E-2</v>
      </c>
      <c r="F1693">
        <f t="shared" si="2121"/>
        <v>0.49513403437078518</v>
      </c>
      <c r="G1693">
        <f t="shared" si="2115"/>
        <v>0.5</v>
      </c>
      <c r="H1693">
        <f t="shared" si="2122"/>
        <v>6.9586550480032663E-2</v>
      </c>
      <c r="I1693">
        <f t="shared" si="2123"/>
        <v>-0.49513403437078513</v>
      </c>
      <c r="J1693">
        <f t="shared" si="2116"/>
        <v>0.49999999999999989</v>
      </c>
      <c r="K1693">
        <f t="shared" si="2124"/>
        <v>-6.9586550480032677E-2</v>
      </c>
      <c r="L1693">
        <f t="shared" si="2125"/>
        <v>0.49513403437078518</v>
      </c>
      <c r="N1693">
        <v>98</v>
      </c>
      <c r="O1693">
        <f t="shared" si="2111"/>
        <v>85.745261577505488</v>
      </c>
      <c r="P1693">
        <f t="shared" si="2112"/>
        <v>4.254738422494512</v>
      </c>
      <c r="R1693">
        <f t="shared" si="2126"/>
        <v>1.5975344593661034</v>
      </c>
      <c r="T1693">
        <f t="shared" si="2117"/>
        <v>4.2373174611468087</v>
      </c>
      <c r="V1693">
        <f t="shared" si="2127"/>
        <v>0</v>
      </c>
    </row>
    <row r="1694" spans="1:22" x14ac:dyDescent="0.2">
      <c r="A1694">
        <f t="shared" si="2113"/>
        <v>0.5</v>
      </c>
      <c r="B1694">
        <f t="shared" si="2118"/>
        <v>-7.0450615968791222E-2</v>
      </c>
      <c r="C1694">
        <f t="shared" si="2119"/>
        <v>0.49501182885827877</v>
      </c>
      <c r="D1694">
        <f t="shared" si="2114"/>
        <v>-0.49999999999999989</v>
      </c>
      <c r="E1694">
        <f t="shared" si="2120"/>
        <v>-7.0450615968791236E-2</v>
      </c>
      <c r="F1694">
        <f t="shared" si="2121"/>
        <v>0.49501182885827882</v>
      </c>
      <c r="G1694">
        <f t="shared" si="2115"/>
        <v>0.5</v>
      </c>
      <c r="H1694">
        <f t="shared" si="2122"/>
        <v>7.0450615968791222E-2</v>
      </c>
      <c r="I1694">
        <f t="shared" si="2123"/>
        <v>-0.49501182885827877</v>
      </c>
      <c r="J1694">
        <f t="shared" si="2116"/>
        <v>0.49999999999999989</v>
      </c>
      <c r="K1694">
        <f t="shared" si="2124"/>
        <v>-7.0450615968791236E-2</v>
      </c>
      <c r="L1694">
        <f t="shared" si="2125"/>
        <v>0.49501182885827882</v>
      </c>
      <c r="N1694">
        <v>98.1</v>
      </c>
      <c r="O1694">
        <f t="shared" si="2111"/>
        <v>85.782709968359768</v>
      </c>
      <c r="P1694">
        <f t="shared" si="2112"/>
        <v>4.2172900316402613</v>
      </c>
      <c r="R1694">
        <f t="shared" si="2126"/>
        <v>1.5213472950154694</v>
      </c>
      <c r="T1694">
        <f t="shared" si="2117"/>
        <v>4.1998690702925581</v>
      </c>
      <c r="V1694">
        <f t="shared" si="2127"/>
        <v>0</v>
      </c>
    </row>
    <row r="1695" spans="1:22" x14ac:dyDescent="0.2">
      <c r="A1695">
        <f t="shared" si="2113"/>
        <v>0.5</v>
      </c>
      <c r="B1695">
        <f t="shared" si="2118"/>
        <v>-7.1314466852755776E-2</v>
      </c>
      <c r="C1695">
        <f t="shared" si="2119"/>
        <v>0.49488811545389438</v>
      </c>
      <c r="D1695">
        <f t="shared" si="2114"/>
        <v>-0.49999999999999989</v>
      </c>
      <c r="E1695">
        <f t="shared" si="2120"/>
        <v>-7.131446685275579E-2</v>
      </c>
      <c r="F1695">
        <f t="shared" si="2121"/>
        <v>0.49488811545389449</v>
      </c>
      <c r="G1695">
        <f t="shared" si="2115"/>
        <v>0.5</v>
      </c>
      <c r="H1695">
        <f t="shared" si="2122"/>
        <v>7.1314466852755776E-2</v>
      </c>
      <c r="I1695">
        <f t="shared" si="2123"/>
        <v>-0.49488811545389438</v>
      </c>
      <c r="J1695">
        <f t="shared" si="2116"/>
        <v>0.49999999999999989</v>
      </c>
      <c r="K1695">
        <f t="shared" si="2124"/>
        <v>-7.131446685275579E-2</v>
      </c>
      <c r="L1695">
        <f t="shared" si="2125"/>
        <v>0.49488811545389449</v>
      </c>
      <c r="N1695">
        <v>98.2</v>
      </c>
      <c r="O1695">
        <f t="shared" si="2111"/>
        <v>85.82017532227735</v>
      </c>
      <c r="P1695">
        <f t="shared" si="2112"/>
        <v>4.1798246777226531</v>
      </c>
      <c r="R1695">
        <f t="shared" si="2126"/>
        <v>1.4451468823054201</v>
      </c>
      <c r="T1695">
        <f t="shared" si="2117"/>
        <v>4.1624037163749499</v>
      </c>
      <c r="V1695">
        <f t="shared" si="2127"/>
        <v>0</v>
      </c>
    </row>
    <row r="1696" spans="1:22" x14ac:dyDescent="0.2">
      <c r="A1696">
        <f t="shared" si="2113"/>
        <v>0.5</v>
      </c>
      <c r="B1696">
        <f t="shared" si="2118"/>
        <v>-7.2178100500486606E-2</v>
      </c>
      <c r="C1696">
        <f t="shared" si="2119"/>
        <v>0.49476289453448463</v>
      </c>
      <c r="D1696">
        <f t="shared" si="2114"/>
        <v>-0.49999999999999989</v>
      </c>
      <c r="E1696">
        <f t="shared" si="2120"/>
        <v>-7.2178100500486619E-2</v>
      </c>
      <c r="F1696">
        <f t="shared" si="2121"/>
        <v>0.49476289453448469</v>
      </c>
      <c r="G1696">
        <f t="shared" si="2115"/>
        <v>0.5</v>
      </c>
      <c r="H1696">
        <f t="shared" si="2122"/>
        <v>7.2178100500486606E-2</v>
      </c>
      <c r="I1696">
        <f t="shared" si="2123"/>
        <v>-0.49476289453448463</v>
      </c>
      <c r="J1696">
        <f t="shared" si="2116"/>
        <v>0.49999999999999989</v>
      </c>
      <c r="K1696">
        <f t="shared" si="2124"/>
        <v>-7.2178100500486619E-2</v>
      </c>
      <c r="L1696">
        <f t="shared" si="2125"/>
        <v>0.49476289453448469</v>
      </c>
      <c r="N1696">
        <v>98.3</v>
      </c>
      <c r="O1696">
        <f t="shared" si="2111"/>
        <v>85.857657539826207</v>
      </c>
      <c r="P1696">
        <f t="shared" si="2112"/>
        <v>4.1423424601737722</v>
      </c>
      <c r="R1696">
        <f t="shared" si="2126"/>
        <v>1.3689334519310217</v>
      </c>
      <c r="T1696">
        <f t="shared" si="2117"/>
        <v>4.124921498826069</v>
      </c>
      <c r="V1696">
        <f t="shared" si="2127"/>
        <v>0</v>
      </c>
    </row>
    <row r="1697" spans="1:22" x14ac:dyDescent="0.2">
      <c r="A1697">
        <f t="shared" si="2113"/>
        <v>0.5</v>
      </c>
      <c r="B1697">
        <f t="shared" si="2118"/>
        <v>-7.3041514281205866E-2</v>
      </c>
      <c r="C1697">
        <f t="shared" si="2119"/>
        <v>0.49463616648149406</v>
      </c>
      <c r="D1697">
        <f t="shared" si="2114"/>
        <v>-0.49999999999999989</v>
      </c>
      <c r="E1697">
        <f t="shared" si="2120"/>
        <v>-7.304151428120588E-2</v>
      </c>
      <c r="F1697">
        <f t="shared" si="2121"/>
        <v>0.49463616648149411</v>
      </c>
      <c r="G1697">
        <f t="shared" si="2115"/>
        <v>0.5</v>
      </c>
      <c r="H1697">
        <f t="shared" si="2122"/>
        <v>7.3041514281205866E-2</v>
      </c>
      <c r="I1697">
        <f t="shared" si="2123"/>
        <v>-0.49463616648149406</v>
      </c>
      <c r="J1697">
        <f t="shared" si="2116"/>
        <v>0.49999999999999989</v>
      </c>
      <c r="K1697">
        <f t="shared" si="2124"/>
        <v>-7.304151428120588E-2</v>
      </c>
      <c r="L1697">
        <f t="shared" si="2125"/>
        <v>0.49463616648149411</v>
      </c>
      <c r="N1697">
        <v>98.4</v>
      </c>
      <c r="O1697">
        <f t="shared" si="2111"/>
        <v>85.895156521425378</v>
      </c>
      <c r="P1697">
        <f t="shared" si="2112"/>
        <v>4.1048434785746171</v>
      </c>
      <c r="R1697">
        <f t="shared" si="2126"/>
        <v>1.29270723490444</v>
      </c>
      <c r="T1697">
        <f t="shared" si="2117"/>
        <v>4.0874225172269139</v>
      </c>
      <c r="V1697">
        <f t="shared" si="2127"/>
        <v>0</v>
      </c>
    </row>
    <row r="1698" spans="1:22" x14ac:dyDescent="0.2">
      <c r="A1698">
        <f t="shared" si="2113"/>
        <v>0.5</v>
      </c>
      <c r="B1698">
        <f t="shared" si="2118"/>
        <v>-7.3904705564805315E-2</v>
      </c>
      <c r="C1698">
        <f t="shared" si="2119"/>
        <v>0.49450793168095836</v>
      </c>
      <c r="D1698">
        <f t="shared" si="2114"/>
        <v>-0.49999999999999989</v>
      </c>
      <c r="E1698">
        <f t="shared" si="2120"/>
        <v>-7.3904705564805329E-2</v>
      </c>
      <c r="F1698">
        <f t="shared" si="2121"/>
        <v>0.49450793168095841</v>
      </c>
      <c r="G1698">
        <f t="shared" si="2115"/>
        <v>0.5</v>
      </c>
      <c r="H1698">
        <f t="shared" si="2122"/>
        <v>7.3904705564805315E-2</v>
      </c>
      <c r="I1698">
        <f t="shared" si="2123"/>
        <v>-0.49450793168095836</v>
      </c>
      <c r="J1698">
        <f t="shared" si="2116"/>
        <v>0.49999999999999989</v>
      </c>
      <c r="K1698">
        <f t="shared" si="2124"/>
        <v>-7.3904705564805329E-2</v>
      </c>
      <c r="L1698">
        <f t="shared" si="2125"/>
        <v>0.49450793168095841</v>
      </c>
      <c r="N1698">
        <v>98.5</v>
      </c>
      <c r="O1698">
        <f t="shared" si="2111"/>
        <v>85.932672167344336</v>
      </c>
      <c r="P1698">
        <f t="shared" si="2112"/>
        <v>4.067327832655633</v>
      </c>
      <c r="R1698">
        <f t="shared" si="2126"/>
        <v>1.2164684625549098</v>
      </c>
      <c r="T1698">
        <f t="shared" si="2117"/>
        <v>4.0499068713079298</v>
      </c>
      <c r="V1698">
        <f t="shared" si="2127"/>
        <v>0</v>
      </c>
    </row>
    <row r="1699" spans="1:22" x14ac:dyDescent="0.2">
      <c r="A1699">
        <f t="shared" si="2113"/>
        <v>0.5</v>
      </c>
      <c r="B1699">
        <f t="shared" si="2118"/>
        <v>-7.4767671721854709E-2</v>
      </c>
      <c r="C1699">
        <f t="shared" si="2119"/>
        <v>0.4943781905235029</v>
      </c>
      <c r="D1699">
        <f t="shared" si="2114"/>
        <v>-0.49999999999999989</v>
      </c>
      <c r="E1699">
        <f t="shared" si="2120"/>
        <v>-7.4767671721854723E-2</v>
      </c>
      <c r="F1699">
        <f t="shared" si="2121"/>
        <v>0.49437819052350296</v>
      </c>
      <c r="G1699">
        <f t="shared" si="2115"/>
        <v>0.5</v>
      </c>
      <c r="H1699">
        <f t="shared" si="2122"/>
        <v>7.4767671721854709E-2</v>
      </c>
      <c r="I1699">
        <f t="shared" si="2123"/>
        <v>-0.4943781905235029</v>
      </c>
      <c r="J1699">
        <f t="shared" si="2116"/>
        <v>0.49999999999999989</v>
      </c>
      <c r="K1699">
        <f t="shared" si="2124"/>
        <v>-7.4767671721854723E-2</v>
      </c>
      <c r="L1699">
        <f t="shared" si="2125"/>
        <v>0.49437819052350296</v>
      </c>
      <c r="N1699">
        <v>98.6</v>
      </c>
      <c r="O1699">
        <f t="shared" si="2111"/>
        <v>85.970204377702473</v>
      </c>
      <c r="P1699">
        <f t="shared" si="2112"/>
        <v>4.0297956222975024</v>
      </c>
      <c r="R1699">
        <f t="shared" si="2126"/>
        <v>1.1402173665288378</v>
      </c>
      <c r="T1699">
        <f t="shared" si="2117"/>
        <v>4.0123746609497992</v>
      </c>
      <c r="V1699">
        <f t="shared" si="2127"/>
        <v>0</v>
      </c>
    </row>
    <row r="1700" spans="1:22" x14ac:dyDescent="0.2">
      <c r="A1700">
        <f t="shared" si="2113"/>
        <v>0.5</v>
      </c>
      <c r="B1700">
        <f t="shared" si="2118"/>
        <v>-7.5630410123609604E-2</v>
      </c>
      <c r="C1700">
        <f t="shared" si="2119"/>
        <v>0.49424694340434167</v>
      </c>
      <c r="D1700">
        <f t="shared" si="2114"/>
        <v>-0.49999999999999989</v>
      </c>
      <c r="E1700">
        <f t="shared" si="2120"/>
        <v>-7.5630410123609618E-2</v>
      </c>
      <c r="F1700">
        <f t="shared" si="2121"/>
        <v>0.49424694340434178</v>
      </c>
      <c r="G1700">
        <f t="shared" si="2115"/>
        <v>0.5</v>
      </c>
      <c r="H1700">
        <f t="shared" si="2122"/>
        <v>7.5630410123609604E-2</v>
      </c>
      <c r="I1700">
        <f t="shared" si="2123"/>
        <v>-0.49424694340434167</v>
      </c>
      <c r="J1700">
        <f t="shared" si="2116"/>
        <v>0.49999999999999989</v>
      </c>
      <c r="K1700">
        <f t="shared" si="2124"/>
        <v>-7.5630410123609618E-2</v>
      </c>
      <c r="L1700">
        <f t="shared" si="2125"/>
        <v>0.49424694340434178</v>
      </c>
      <c r="N1700">
        <v>98.7</v>
      </c>
      <c r="O1700">
        <f t="shared" si="2111"/>
        <v>86.007753052468615</v>
      </c>
      <c r="P1700">
        <f t="shared" si="2112"/>
        <v>3.9922469475313607</v>
      </c>
      <c r="R1700">
        <f t="shared" si="2126"/>
        <v>1.0639541787894897</v>
      </c>
      <c r="T1700">
        <f t="shared" si="2117"/>
        <v>3.9748259861836575</v>
      </c>
      <c r="V1700">
        <f t="shared" si="2127"/>
        <v>0</v>
      </c>
    </row>
    <row r="1701" spans="1:22" x14ac:dyDescent="0.2">
      <c r="A1701">
        <f t="shared" si="2113"/>
        <v>0.5</v>
      </c>
      <c r="B1701">
        <f t="shared" si="2118"/>
        <v>-7.6492918142018987E-2</v>
      </c>
      <c r="C1701">
        <f t="shared" si="2119"/>
        <v>0.49411419072327634</v>
      </c>
      <c r="D1701">
        <f t="shared" si="2114"/>
        <v>-0.49999999999999989</v>
      </c>
      <c r="E1701">
        <f t="shared" si="2120"/>
        <v>-7.6492918142019001E-2</v>
      </c>
      <c r="F1701">
        <f t="shared" si="2121"/>
        <v>0.49411419072327639</v>
      </c>
      <c r="G1701">
        <f t="shared" si="2115"/>
        <v>0.5</v>
      </c>
      <c r="H1701">
        <f t="shared" si="2122"/>
        <v>7.6492918142018987E-2</v>
      </c>
      <c r="I1701">
        <f t="shared" si="2123"/>
        <v>-0.49411419072327634</v>
      </c>
      <c r="J1701">
        <f t="shared" si="2116"/>
        <v>0.49999999999999989</v>
      </c>
      <c r="K1701">
        <f t="shared" si="2124"/>
        <v>-7.6492918142019001E-2</v>
      </c>
      <c r="L1701">
        <f t="shared" si="2125"/>
        <v>0.49411419072327639</v>
      </c>
      <c r="N1701">
        <v>98.8</v>
      </c>
      <c r="O1701">
        <f t="shared" si="2111"/>
        <v>86.045318091460459</v>
      </c>
      <c r="P1701">
        <f t="shared" si="2112"/>
        <v>3.9546819085395541</v>
      </c>
      <c r="R1701">
        <f t="shared" si="2126"/>
        <v>0.98767913161697996</v>
      </c>
      <c r="T1701">
        <f t="shared" si="2117"/>
        <v>3.9372609471918509</v>
      </c>
      <c r="V1701">
        <f t="shared" si="2127"/>
        <v>0</v>
      </c>
    </row>
    <row r="1702" spans="1:22" x14ac:dyDescent="0.2">
      <c r="A1702">
        <f t="shared" si="2113"/>
        <v>0.5</v>
      </c>
      <c r="B1702">
        <f t="shared" si="2118"/>
        <v>-7.7355193149734061E-2</v>
      </c>
      <c r="C1702">
        <f t="shared" si="2119"/>
        <v>0.49397993288469449</v>
      </c>
      <c r="D1702">
        <f t="shared" si="2114"/>
        <v>-0.49999999999999989</v>
      </c>
      <c r="E1702">
        <f t="shared" si="2120"/>
        <v>-7.7355193149734075E-2</v>
      </c>
      <c r="F1702">
        <f t="shared" si="2121"/>
        <v>0.49397993288469455</v>
      </c>
      <c r="G1702">
        <f t="shared" si="2115"/>
        <v>0.5</v>
      </c>
      <c r="H1702">
        <f t="shared" si="2122"/>
        <v>7.7355193149734061E-2</v>
      </c>
      <c r="I1702">
        <f t="shared" si="2123"/>
        <v>-0.49397993288469449</v>
      </c>
      <c r="J1702">
        <f t="shared" si="2116"/>
        <v>0.49999999999999989</v>
      </c>
      <c r="K1702">
        <f t="shared" si="2124"/>
        <v>-7.7355193149734075E-2</v>
      </c>
      <c r="L1702">
        <f t="shared" si="2125"/>
        <v>0.49397993288469455</v>
      </c>
      <c r="N1702">
        <v>98.9</v>
      </c>
      <c r="O1702">
        <f t="shared" si="2111"/>
        <v>86.082899394343798</v>
      </c>
      <c r="P1702">
        <f t="shared" si="2112"/>
        <v>3.9171006056561968</v>
      </c>
      <c r="R1702">
        <f t="shared" si="2126"/>
        <v>0.9113924576080894</v>
      </c>
      <c r="T1702">
        <f t="shared" si="2117"/>
        <v>3.8996796443084936</v>
      </c>
      <c r="V1702">
        <f t="shared" si="2127"/>
        <v>0</v>
      </c>
    </row>
    <row r="1703" spans="1:22" x14ac:dyDescent="0.2">
      <c r="A1703">
        <f t="shared" si="2113"/>
        <v>0.5</v>
      </c>
      <c r="B1703">
        <f t="shared" si="2118"/>
        <v>-7.8217232520115393E-2</v>
      </c>
      <c r="C1703">
        <f t="shared" si="2119"/>
        <v>0.49384417029756883</v>
      </c>
      <c r="D1703">
        <f t="shared" si="2114"/>
        <v>-0.49999999999999989</v>
      </c>
      <c r="E1703">
        <f t="shared" si="2120"/>
        <v>-7.8217232520115407E-2</v>
      </c>
      <c r="F1703">
        <f t="shared" si="2121"/>
        <v>0.49384417029756889</v>
      </c>
      <c r="G1703">
        <f t="shared" si="2115"/>
        <v>0.5</v>
      </c>
      <c r="H1703">
        <f t="shared" si="2122"/>
        <v>7.8217232520115393E-2</v>
      </c>
      <c r="I1703">
        <f t="shared" si="2123"/>
        <v>-0.49384417029756883</v>
      </c>
      <c r="J1703">
        <f t="shared" si="2116"/>
        <v>0.49999999999999989</v>
      </c>
      <c r="K1703">
        <f t="shared" si="2124"/>
        <v>-7.8217232520115407E-2</v>
      </c>
      <c r="L1703">
        <f t="shared" si="2125"/>
        <v>0.49384417029756889</v>
      </c>
      <c r="N1703">
        <v>99</v>
      </c>
      <c r="O1703">
        <f t="shared" si="2111"/>
        <v>86.120496860632485</v>
      </c>
      <c r="P1703">
        <f t="shared" si="2112"/>
        <v>3.8795031393674924</v>
      </c>
      <c r="R1703">
        <f t="shared" si="2126"/>
        <v>0.83509438967597616</v>
      </c>
      <c r="T1703">
        <f t="shared" si="2117"/>
        <v>3.8620821780197891</v>
      </c>
      <c r="V1703">
        <f t="shared" si="2127"/>
        <v>0</v>
      </c>
    </row>
    <row r="1704" spans="1:22" x14ac:dyDescent="0.2">
      <c r="A1704">
        <f t="shared" si="2113"/>
        <v>0.5</v>
      </c>
      <c r="B1704">
        <f t="shared" si="2118"/>
        <v>-7.9079033627241668E-2</v>
      </c>
      <c r="C1704">
        <f t="shared" si="2119"/>
        <v>0.49370690337545564</v>
      </c>
      <c r="D1704">
        <f t="shared" si="2114"/>
        <v>-0.49999999999999989</v>
      </c>
      <c r="E1704">
        <f t="shared" si="2120"/>
        <v>-7.9079033627241682E-2</v>
      </c>
      <c r="F1704">
        <f t="shared" si="2121"/>
        <v>0.4937069033754557</v>
      </c>
      <c r="G1704">
        <f t="shared" si="2115"/>
        <v>0.5</v>
      </c>
      <c r="H1704">
        <f t="shared" si="2122"/>
        <v>7.9079033627241668E-2</v>
      </c>
      <c r="I1704">
        <f t="shared" si="2123"/>
        <v>-0.49370690337545564</v>
      </c>
      <c r="J1704">
        <f t="shared" si="2116"/>
        <v>0.49999999999999989</v>
      </c>
      <c r="K1704">
        <f t="shared" si="2124"/>
        <v>-7.9079033627241682E-2</v>
      </c>
      <c r="L1704">
        <f t="shared" si="2125"/>
        <v>0.4937069033754557</v>
      </c>
      <c r="N1704">
        <v>99.1</v>
      </c>
      <c r="O1704">
        <f t="shared" si="2111"/>
        <v>86.158110389687337</v>
      </c>
      <c r="P1704">
        <f t="shared" si="2112"/>
        <v>3.8418896103126596</v>
      </c>
      <c r="R1704">
        <f t="shared" si="2126"/>
        <v>0.75878516105034599</v>
      </c>
      <c r="T1704">
        <f t="shared" si="2117"/>
        <v>3.8244686489649564</v>
      </c>
      <c r="V1704">
        <f t="shared" si="2127"/>
        <v>0</v>
      </c>
    </row>
    <row r="1705" spans="1:22" x14ac:dyDescent="0.2">
      <c r="A1705">
        <f t="shared" si="2113"/>
        <v>0.5</v>
      </c>
      <c r="B1705">
        <f t="shared" si="2118"/>
        <v>-7.9940593845917382E-2</v>
      </c>
      <c r="C1705">
        <f t="shared" si="2119"/>
        <v>0.49356813253649384</v>
      </c>
      <c r="D1705">
        <f t="shared" si="2114"/>
        <v>-0.49999999999999989</v>
      </c>
      <c r="E1705">
        <f t="shared" si="2120"/>
        <v>-7.9940593845917396E-2</v>
      </c>
      <c r="F1705">
        <f t="shared" si="2121"/>
        <v>0.4935681325364939</v>
      </c>
      <c r="G1705">
        <f t="shared" si="2115"/>
        <v>0.5</v>
      </c>
      <c r="H1705">
        <f t="shared" si="2122"/>
        <v>7.9940593845917382E-2</v>
      </c>
      <c r="I1705">
        <f t="shared" si="2123"/>
        <v>-0.49356813253649384</v>
      </c>
      <c r="J1705">
        <f t="shared" si="2116"/>
        <v>0.49999999999999989</v>
      </c>
      <c r="K1705">
        <f t="shared" si="2124"/>
        <v>-7.9940593845917396E-2</v>
      </c>
      <c r="L1705">
        <f t="shared" si="2125"/>
        <v>0.4935681325364939</v>
      </c>
      <c r="N1705">
        <v>99.2</v>
      </c>
      <c r="O1705">
        <f t="shared" si="2111"/>
        <v>86.195739880715962</v>
      </c>
      <c r="P1705">
        <f t="shared" si="2112"/>
        <v>3.804260119284018</v>
      </c>
      <c r="R1705">
        <f t="shared" si="2126"/>
        <v>0.68246500527679199</v>
      </c>
      <c r="T1705">
        <f t="shared" si="2117"/>
        <v>3.7868391579363148</v>
      </c>
      <c r="V1705">
        <f t="shared" si="2127"/>
        <v>0</v>
      </c>
    </row>
    <row r="1706" spans="1:22" x14ac:dyDescent="0.2">
      <c r="A1706">
        <f t="shared" si="2113"/>
        <v>0.5</v>
      </c>
      <c r="B1706">
        <f t="shared" si="2118"/>
        <v>-8.080191055168047E-2</v>
      </c>
      <c r="C1706">
        <f t="shared" si="2119"/>
        <v>0.49342785820340357</v>
      </c>
      <c r="D1706">
        <f t="shared" si="2114"/>
        <v>-0.49999999999999989</v>
      </c>
      <c r="E1706">
        <f t="shared" si="2120"/>
        <v>-8.0801910551680484E-2</v>
      </c>
      <c r="F1706">
        <f t="shared" si="2121"/>
        <v>0.49342785820340362</v>
      </c>
      <c r="G1706">
        <f t="shared" si="2115"/>
        <v>0.5</v>
      </c>
      <c r="H1706">
        <f t="shared" si="2122"/>
        <v>8.080191055168047E-2</v>
      </c>
      <c r="I1706">
        <f t="shared" si="2123"/>
        <v>-0.49342785820340357</v>
      </c>
      <c r="J1706">
        <f t="shared" si="2116"/>
        <v>0.49999999999999989</v>
      </c>
      <c r="K1706">
        <f t="shared" si="2124"/>
        <v>-8.0801910551680484E-2</v>
      </c>
      <c r="L1706">
        <f t="shared" si="2125"/>
        <v>0.49342785820340362</v>
      </c>
      <c r="N1706">
        <v>99.3</v>
      </c>
      <c r="O1706">
        <f t="shared" si="2111"/>
        <v>86.23338523277198</v>
      </c>
      <c r="P1706">
        <f t="shared" si="2112"/>
        <v>3.7666147672280146</v>
      </c>
      <c r="R1706">
        <f t="shared" si="2126"/>
        <v>0.60613415621731326</v>
      </c>
      <c r="T1706">
        <f t="shared" si="2117"/>
        <v>3.7491938058803114</v>
      </c>
      <c r="V1706">
        <f t="shared" si="2127"/>
        <v>0</v>
      </c>
    </row>
    <row r="1707" spans="1:22" x14ac:dyDescent="0.2">
      <c r="A1707">
        <f t="shared" si="2113"/>
        <v>0.5</v>
      </c>
      <c r="B1707">
        <f t="shared" si="2118"/>
        <v>-8.166298112081119E-2</v>
      </c>
      <c r="C1707">
        <f t="shared" si="2119"/>
        <v>0.49328608080348457</v>
      </c>
      <c r="D1707">
        <f t="shared" si="2114"/>
        <v>-0.49999999999999989</v>
      </c>
      <c r="E1707">
        <f t="shared" si="2120"/>
        <v>-8.1662981120811204E-2</v>
      </c>
      <c r="F1707">
        <f t="shared" si="2121"/>
        <v>0.49328608080348463</v>
      </c>
      <c r="G1707">
        <f t="shared" si="2115"/>
        <v>0.5</v>
      </c>
      <c r="H1707">
        <f t="shared" si="2122"/>
        <v>8.166298112081119E-2</v>
      </c>
      <c r="I1707">
        <f t="shared" si="2123"/>
        <v>-0.49328608080348457</v>
      </c>
      <c r="J1707">
        <f t="shared" si="2116"/>
        <v>0.49999999999999989</v>
      </c>
      <c r="K1707">
        <f t="shared" si="2124"/>
        <v>-8.1662981120811204E-2</v>
      </c>
      <c r="L1707">
        <f t="shared" si="2125"/>
        <v>0.49328608080348463</v>
      </c>
      <c r="N1707">
        <v>99.4</v>
      </c>
      <c r="O1707">
        <f t="shared" si="2111"/>
        <v>86.271046344754737</v>
      </c>
      <c r="P1707">
        <f t="shared" si="2112"/>
        <v>3.7289536552452787</v>
      </c>
      <c r="R1707">
        <f t="shared" si="2126"/>
        <v>0.52979284804926818</v>
      </c>
      <c r="T1707">
        <f t="shared" si="2117"/>
        <v>3.7115326938975755</v>
      </c>
      <c r="V1707">
        <f t="shared" si="2127"/>
        <v>0</v>
      </c>
    </row>
    <row r="1708" spans="1:22" x14ac:dyDescent="0.2">
      <c r="A1708">
        <f t="shared" si="2113"/>
        <v>0.5</v>
      </c>
      <c r="B1708">
        <f t="shared" si="2118"/>
        <v>-8.2523802930338841E-2</v>
      </c>
      <c r="C1708">
        <f t="shared" si="2119"/>
        <v>0.49314280076861561</v>
      </c>
      <c r="D1708">
        <f t="shared" si="2114"/>
        <v>-0.49999999999999989</v>
      </c>
      <c r="E1708">
        <f t="shared" si="2120"/>
        <v>-8.2523802930338855E-2</v>
      </c>
      <c r="F1708">
        <f t="shared" si="2121"/>
        <v>0.49314280076861572</v>
      </c>
      <c r="G1708">
        <f t="shared" si="2115"/>
        <v>0.5</v>
      </c>
      <c r="H1708">
        <f t="shared" si="2122"/>
        <v>8.2523802930338841E-2</v>
      </c>
      <c r="I1708">
        <f t="shared" si="2123"/>
        <v>-0.49314280076861561</v>
      </c>
      <c r="J1708">
        <f t="shared" si="2116"/>
        <v>0.49999999999999989</v>
      </c>
      <c r="K1708">
        <f t="shared" si="2124"/>
        <v>-8.2523802930338855E-2</v>
      </c>
      <c r="L1708">
        <f t="shared" si="2125"/>
        <v>0.49314280076861572</v>
      </c>
      <c r="N1708">
        <v>99.5</v>
      </c>
      <c r="O1708">
        <f t="shared" si="2111"/>
        <v>86.308723115408455</v>
      </c>
      <c r="P1708">
        <f t="shared" si="2112"/>
        <v>3.6912768845915487</v>
      </c>
      <c r="R1708">
        <f t="shared" si="2126"/>
        <v>0.4534413152657879</v>
      </c>
      <c r="T1708">
        <f t="shared" si="2117"/>
        <v>3.6738559232438455</v>
      </c>
      <c r="V1708">
        <f t="shared" si="2127"/>
        <v>0</v>
      </c>
    </row>
    <row r="1709" spans="1:22" x14ac:dyDescent="0.2">
      <c r="A1709">
        <f t="shared" si="2113"/>
        <v>0.5</v>
      </c>
      <c r="B1709">
        <f t="shared" si="2118"/>
        <v>-8.33843733580511E-2</v>
      </c>
      <c r="C1709">
        <f t="shared" si="2119"/>
        <v>0.49299801853525244</v>
      </c>
      <c r="D1709">
        <f t="shared" si="2114"/>
        <v>-0.49999999999999989</v>
      </c>
      <c r="E1709">
        <f t="shared" si="2120"/>
        <v>-8.3384373358051114E-2</v>
      </c>
      <c r="F1709">
        <f t="shared" si="2121"/>
        <v>0.49299801853525249</v>
      </c>
      <c r="G1709">
        <f t="shared" si="2115"/>
        <v>0.5</v>
      </c>
      <c r="H1709">
        <f t="shared" si="2122"/>
        <v>8.33843733580511E-2</v>
      </c>
      <c r="I1709">
        <f t="shared" si="2123"/>
        <v>-0.49299801853525244</v>
      </c>
      <c r="J1709">
        <f t="shared" si="2116"/>
        <v>0.49999999999999989</v>
      </c>
      <c r="K1709">
        <f t="shared" si="2124"/>
        <v>-8.3384373358051114E-2</v>
      </c>
      <c r="L1709">
        <f t="shared" si="2125"/>
        <v>0.49299801853525249</v>
      </c>
      <c r="N1709">
        <v>99.6</v>
      </c>
      <c r="O1709">
        <f t="shared" si="2111"/>
        <v>86.346415443322044</v>
      </c>
      <c r="P1709">
        <f t="shared" si="2112"/>
        <v>3.6535845566779259</v>
      </c>
      <c r="R1709">
        <f t="shared" si="2126"/>
        <v>0.37707979267520741</v>
      </c>
      <c r="T1709">
        <f t="shared" si="2117"/>
        <v>3.6361635953302227</v>
      </c>
      <c r="V1709">
        <f t="shared" si="2127"/>
        <v>0</v>
      </c>
    </row>
    <row r="1710" spans="1:22" x14ac:dyDescent="0.2">
      <c r="A1710">
        <f t="shared" si="2113"/>
        <v>0.5</v>
      </c>
      <c r="B1710">
        <f t="shared" si="2118"/>
        <v>-8.4244689782501311E-2</v>
      </c>
      <c r="C1710">
        <f t="shared" si="2119"/>
        <v>0.49285173454442666</v>
      </c>
      <c r="D1710">
        <f t="shared" si="2114"/>
        <v>-0.49999999999999989</v>
      </c>
      <c r="E1710">
        <f t="shared" si="2120"/>
        <v>-8.4244689782501325E-2</v>
      </c>
      <c r="F1710">
        <f t="shared" si="2121"/>
        <v>0.49285173454442677</v>
      </c>
      <c r="G1710">
        <f t="shared" si="2115"/>
        <v>0.5</v>
      </c>
      <c r="H1710">
        <f t="shared" si="2122"/>
        <v>8.4244689782501311E-2</v>
      </c>
      <c r="I1710">
        <f t="shared" si="2123"/>
        <v>-0.49285173454442666</v>
      </c>
      <c r="J1710">
        <f t="shared" si="2116"/>
        <v>0.49999999999999989</v>
      </c>
      <c r="K1710">
        <f t="shared" si="2124"/>
        <v>-8.4244689782501325E-2</v>
      </c>
      <c r="L1710">
        <f t="shared" si="2125"/>
        <v>0.49285173454442677</v>
      </c>
      <c r="N1710">
        <v>99.7</v>
      </c>
      <c r="O1710">
        <f t="shared" si="2111"/>
        <v>86.38412322692831</v>
      </c>
      <c r="P1710">
        <f t="shared" si="2112"/>
        <v>3.6158767730717032</v>
      </c>
      <c r="R1710">
        <f t="shared" si="2126"/>
        <v>0.30070851540127297</v>
      </c>
      <c r="T1710">
        <f t="shared" si="2117"/>
        <v>3.598455811724</v>
      </c>
      <c r="V1710">
        <f t="shared" si="2127"/>
        <v>0</v>
      </c>
    </row>
    <row r="1711" spans="1:22" x14ac:dyDescent="0.2">
      <c r="A1711">
        <f t="shared" si="2113"/>
        <v>0.5</v>
      </c>
      <c r="B1711">
        <f t="shared" si="2118"/>
        <v>-8.510474958301624E-2</v>
      </c>
      <c r="C1711">
        <f t="shared" si="2119"/>
        <v>0.49270394924174499</v>
      </c>
      <c r="D1711">
        <f t="shared" si="2114"/>
        <v>-0.49999999999999989</v>
      </c>
      <c r="E1711">
        <f t="shared" si="2120"/>
        <v>-8.5104749583016254E-2</v>
      </c>
      <c r="F1711">
        <f t="shared" si="2121"/>
        <v>0.49270394924174504</v>
      </c>
      <c r="G1711">
        <f t="shared" si="2115"/>
        <v>0.5</v>
      </c>
      <c r="H1711">
        <f t="shared" si="2122"/>
        <v>8.510474958301624E-2</v>
      </c>
      <c r="I1711">
        <f t="shared" si="2123"/>
        <v>-0.49270394924174499</v>
      </c>
      <c r="J1711">
        <f t="shared" si="2116"/>
        <v>0.49999999999999989</v>
      </c>
      <c r="K1711">
        <f t="shared" si="2124"/>
        <v>-8.5104749583016254E-2</v>
      </c>
      <c r="L1711">
        <f t="shared" si="2125"/>
        <v>0.49270394924174504</v>
      </c>
      <c r="N1711">
        <v>99.8</v>
      </c>
      <c r="O1711">
        <f t="shared" si="2111"/>
        <v>86.421846364503537</v>
      </c>
      <c r="P1711">
        <f t="shared" si="2112"/>
        <v>3.5781536354964651</v>
      </c>
      <c r="R1711">
        <f t="shared" si="2126"/>
        <v>0.22432771888215841</v>
      </c>
      <c r="T1711">
        <f t="shared" si="2117"/>
        <v>3.5607326741487619</v>
      </c>
      <c r="V1711">
        <f t="shared" si="2127"/>
        <v>0</v>
      </c>
    </row>
    <row r="1712" spans="1:22" x14ac:dyDescent="0.2">
      <c r="A1712">
        <f t="shared" si="2113"/>
        <v>0.5</v>
      </c>
      <c r="B1712">
        <f t="shared" si="2118"/>
        <v>-8.596455013970479E-2</v>
      </c>
      <c r="C1712">
        <f t="shared" si="2119"/>
        <v>0.49255466307738688</v>
      </c>
      <c r="D1712">
        <f t="shared" si="2114"/>
        <v>-0.49999999999999989</v>
      </c>
      <c r="E1712">
        <f t="shared" si="2120"/>
        <v>-8.5964550139704804E-2</v>
      </c>
      <c r="F1712">
        <f t="shared" si="2121"/>
        <v>0.49255466307738693</v>
      </c>
      <c r="G1712">
        <f t="shared" si="2115"/>
        <v>0.5</v>
      </c>
      <c r="H1712">
        <f t="shared" si="2122"/>
        <v>8.596455013970479E-2</v>
      </c>
      <c r="I1712">
        <f t="shared" si="2123"/>
        <v>-0.49255466307738688</v>
      </c>
      <c r="J1712">
        <f t="shared" si="2116"/>
        <v>0.49999999999999989</v>
      </c>
      <c r="K1712">
        <f t="shared" si="2124"/>
        <v>-8.5964550139704804E-2</v>
      </c>
      <c r="L1712">
        <f t="shared" si="2125"/>
        <v>0.49255466307738693</v>
      </c>
      <c r="N1712">
        <v>99.9</v>
      </c>
      <c r="O1712">
        <f t="shared" si="2111"/>
        <v>86.459584754166912</v>
      </c>
      <c r="P1712">
        <f t="shared" si="2112"/>
        <v>3.5404152458330822</v>
      </c>
      <c r="R1712">
        <f t="shared" si="2126"/>
        <v>0.14793763887079381</v>
      </c>
      <c r="T1712">
        <f t="shared" si="2117"/>
        <v>3.522994284485379</v>
      </c>
      <c r="V1712">
        <f t="shared" si="2127"/>
        <v>0</v>
      </c>
    </row>
    <row r="1713" spans="1:22" x14ac:dyDescent="0.2">
      <c r="A1713">
        <f t="shared" si="2113"/>
        <v>0.5</v>
      </c>
      <c r="B1713">
        <f t="shared" si="2118"/>
        <v>-8.6824088833465138E-2</v>
      </c>
      <c r="C1713">
        <f t="shared" si="2119"/>
        <v>0.49240387650610395</v>
      </c>
      <c r="D1713">
        <f t="shared" si="2114"/>
        <v>-0.49999999999999989</v>
      </c>
      <c r="E1713">
        <f t="shared" si="2120"/>
        <v>-8.6824088833465152E-2</v>
      </c>
      <c r="F1713">
        <f t="shared" si="2121"/>
        <v>0.49240387650610401</v>
      </c>
      <c r="G1713">
        <f t="shared" si="2115"/>
        <v>0.5</v>
      </c>
      <c r="H1713">
        <f t="shared" si="2122"/>
        <v>8.6824088833465138E-2</v>
      </c>
      <c r="I1713">
        <f t="shared" si="2123"/>
        <v>-0.49240387650610395</v>
      </c>
      <c r="J1713">
        <f t="shared" si="2116"/>
        <v>0.49999999999999989</v>
      </c>
      <c r="K1713">
        <f t="shared" si="2124"/>
        <v>-8.6824088833465152E-2</v>
      </c>
      <c r="L1713">
        <f t="shared" si="2125"/>
        <v>0.49240387650610401</v>
      </c>
      <c r="N1713">
        <v>100</v>
      </c>
      <c r="O1713">
        <f t="shared" si="2111"/>
        <v>86.497338293880048</v>
      </c>
      <c r="P1713">
        <f t="shared" si="2112"/>
        <v>3.5026617061199627</v>
      </c>
      <c r="R1713">
        <f t="shared" si="2126"/>
        <v>7.1538511434549701E-2</v>
      </c>
      <c r="T1713">
        <f t="shared" si="2117"/>
        <v>3.4852407447722595</v>
      </c>
      <c r="V1713">
        <f t="shared" si="2127"/>
        <v>0</v>
      </c>
    </row>
    <row r="1714" spans="1:22" x14ac:dyDescent="0.2">
      <c r="A1714">
        <f t="shared" si="2113"/>
        <v>0.5</v>
      </c>
      <c r="B1714">
        <f t="shared" si="2118"/>
        <v>-8.7683363045993473E-2</v>
      </c>
      <c r="C1714">
        <f t="shared" si="2119"/>
        <v>0.49225158998721824</v>
      </c>
      <c r="D1714">
        <f t="shared" si="2114"/>
        <v>-0.49999999999999989</v>
      </c>
      <c r="E1714">
        <f t="shared" si="2120"/>
        <v>-8.7683363045993487E-2</v>
      </c>
      <c r="F1714">
        <f t="shared" si="2121"/>
        <v>0.49225158998721835</v>
      </c>
      <c r="G1714">
        <f t="shared" si="2115"/>
        <v>0.5</v>
      </c>
      <c r="H1714">
        <f t="shared" si="2122"/>
        <v>8.7683363045993473E-2</v>
      </c>
      <c r="I1714">
        <f t="shared" si="2123"/>
        <v>-0.49225158998721824</v>
      </c>
      <c r="J1714">
        <f t="shared" si="2116"/>
        <v>0.49999999999999989</v>
      </c>
      <c r="K1714">
        <f t="shared" si="2124"/>
        <v>-8.7683363045993487E-2</v>
      </c>
      <c r="L1714">
        <f t="shared" si="2125"/>
        <v>0.49225158998721835</v>
      </c>
      <c r="N1714">
        <v>100.1</v>
      </c>
      <c r="O1714">
        <f t="shared" si="2111"/>
        <v>86.535106881446353</v>
      </c>
      <c r="P1714">
        <f t="shared" si="2112"/>
        <v>3.4648931185536531</v>
      </c>
      <c r="R1714">
        <f t="shared" si="2126"/>
        <v>-4.8694270453006894E-3</v>
      </c>
      <c r="T1714">
        <f t="shared" si="2117"/>
        <v>3.4474721572059499</v>
      </c>
      <c r="V1714">
        <f t="shared" si="2127"/>
        <v>0</v>
      </c>
    </row>
    <row r="1715" spans="1:22" x14ac:dyDescent="0.2">
      <c r="A1715">
        <f t="shared" si="2113"/>
        <v>0.5</v>
      </c>
      <c r="B1715">
        <f t="shared" si="2118"/>
        <v>-8.8542370159791606E-2</v>
      </c>
      <c r="C1715">
        <f t="shared" si="2119"/>
        <v>0.49209780398462094</v>
      </c>
      <c r="D1715">
        <f t="shared" si="2114"/>
        <v>-0.49999999999999989</v>
      </c>
      <c r="E1715">
        <f t="shared" si="2120"/>
        <v>-8.854237015979162E-2</v>
      </c>
      <c r="F1715">
        <f t="shared" si="2121"/>
        <v>0.492097803984621</v>
      </c>
      <c r="G1715">
        <f t="shared" si="2115"/>
        <v>0.5</v>
      </c>
      <c r="H1715">
        <f t="shared" si="2122"/>
        <v>8.8542370159791606E-2</v>
      </c>
      <c r="I1715">
        <f t="shared" si="2123"/>
        <v>-0.49209780398462094</v>
      </c>
      <c r="J1715">
        <f t="shared" si="2116"/>
        <v>0.49999999999999989</v>
      </c>
      <c r="K1715">
        <f t="shared" si="2124"/>
        <v>-8.854237015979162E-2</v>
      </c>
      <c r="L1715">
        <f t="shared" si="2125"/>
        <v>0.492097803984621</v>
      </c>
      <c r="N1715">
        <v>100.2</v>
      </c>
      <c r="O1715">
        <f t="shared" si="2111"/>
        <v>86.572890414510695</v>
      </c>
      <c r="P1715">
        <f t="shared" si="2112"/>
        <v>3.4271095854893261</v>
      </c>
      <c r="R1715">
        <f t="shared" si="2126"/>
        <v>-8.1285939873818602E-2</v>
      </c>
      <c r="T1715">
        <f t="shared" si="2117"/>
        <v>3.4096886241416229</v>
      </c>
      <c r="V1715">
        <f t="shared" si="2127"/>
        <v>0</v>
      </c>
    </row>
    <row r="1716" spans="1:22" x14ac:dyDescent="0.2">
      <c r="A1716">
        <f t="shared" si="2113"/>
        <v>0.5</v>
      </c>
      <c r="B1716">
        <f t="shared" si="2118"/>
        <v>-8.9401107558174722E-2</v>
      </c>
      <c r="C1716">
        <f t="shared" si="2119"/>
        <v>0.49194251896677071</v>
      </c>
      <c r="D1716">
        <f t="shared" si="2114"/>
        <v>-0.49999999999999989</v>
      </c>
      <c r="E1716">
        <f t="shared" si="2120"/>
        <v>-8.9401107558174736E-2</v>
      </c>
      <c r="F1716">
        <f t="shared" si="2121"/>
        <v>0.49194251896677083</v>
      </c>
      <c r="G1716">
        <f t="shared" si="2115"/>
        <v>0.5</v>
      </c>
      <c r="H1716">
        <f t="shared" si="2122"/>
        <v>8.9401107558174722E-2</v>
      </c>
      <c r="I1716">
        <f t="shared" si="2123"/>
        <v>-0.49194251896677071</v>
      </c>
      <c r="J1716">
        <f t="shared" si="2116"/>
        <v>0.49999999999999989</v>
      </c>
      <c r="K1716">
        <f t="shared" si="2124"/>
        <v>-8.9401107558174736E-2</v>
      </c>
      <c r="L1716">
        <f t="shared" si="2125"/>
        <v>0.49194251896677083</v>
      </c>
      <c r="N1716">
        <v>100.3</v>
      </c>
      <c r="O1716">
        <f t="shared" si="2111"/>
        <v>86.610688790558598</v>
      </c>
      <c r="P1716">
        <f t="shared" si="2112"/>
        <v>3.3893112094413995</v>
      </c>
      <c r="R1716">
        <f t="shared" si="2126"/>
        <v>-0.15771079004251831</v>
      </c>
      <c r="T1716">
        <f t="shared" si="2117"/>
        <v>3.3718902480936963</v>
      </c>
      <c r="V1716">
        <f t="shared" si="2127"/>
        <v>0</v>
      </c>
    </row>
    <row r="1717" spans="1:22" x14ac:dyDescent="0.2">
      <c r="A1717">
        <f t="shared" si="2113"/>
        <v>0.5</v>
      </c>
      <c r="B1717">
        <f t="shared" si="2118"/>
        <v>-9.0259572625279963E-2</v>
      </c>
      <c r="C1717">
        <f t="shared" si="2119"/>
        <v>0.49178573540669285</v>
      </c>
      <c r="D1717">
        <f t="shared" si="2114"/>
        <v>-0.49999999999999989</v>
      </c>
      <c r="E1717">
        <f t="shared" si="2120"/>
        <v>-9.0259572625279977E-2</v>
      </c>
      <c r="F1717">
        <f t="shared" si="2121"/>
        <v>0.49178573540669296</v>
      </c>
      <c r="G1717">
        <f t="shared" si="2115"/>
        <v>0.5</v>
      </c>
      <c r="H1717">
        <f t="shared" si="2122"/>
        <v>9.0259572625279963E-2</v>
      </c>
      <c r="I1717">
        <f t="shared" si="2123"/>
        <v>-0.49178573540669285</v>
      </c>
      <c r="J1717">
        <f t="shared" si="2116"/>
        <v>0.49999999999999989</v>
      </c>
      <c r="K1717">
        <f t="shared" si="2124"/>
        <v>-9.0259572625279977E-2</v>
      </c>
      <c r="L1717">
        <f t="shared" si="2125"/>
        <v>0.49178573540669296</v>
      </c>
      <c r="N1717">
        <v>100.4</v>
      </c>
      <c r="O1717">
        <f t="shared" si="2111"/>
        <v>86.648501906916167</v>
      </c>
      <c r="P1717">
        <f t="shared" si="2112"/>
        <v>3.3514980930838396</v>
      </c>
      <c r="R1717">
        <f t="shared" si="2126"/>
        <v>-0.23414374023005147</v>
      </c>
      <c r="T1717">
        <f t="shared" si="2117"/>
        <v>3.3340771317361364</v>
      </c>
      <c r="V1717">
        <f t="shared" si="2127"/>
        <v>0</v>
      </c>
    </row>
    <row r="1718" spans="1:22" x14ac:dyDescent="0.2">
      <c r="A1718">
        <f t="shared" si="2113"/>
        <v>0.5</v>
      </c>
      <c r="B1718">
        <f t="shared" si="2118"/>
        <v>-9.1117762746073749E-2</v>
      </c>
      <c r="C1718">
        <f t="shared" si="2119"/>
        <v>0.4916274537819772</v>
      </c>
      <c r="D1718">
        <f t="shared" si="2114"/>
        <v>-0.49999999999999989</v>
      </c>
      <c r="E1718">
        <f t="shared" si="2120"/>
        <v>-9.1117762746073763E-2</v>
      </c>
      <c r="F1718">
        <f t="shared" si="2121"/>
        <v>0.49162745378197725</v>
      </c>
      <c r="G1718">
        <f t="shared" si="2115"/>
        <v>0.5</v>
      </c>
      <c r="H1718">
        <f t="shared" si="2122"/>
        <v>9.1117762746073749E-2</v>
      </c>
      <c r="I1718">
        <f t="shared" si="2123"/>
        <v>-0.4916274537819772</v>
      </c>
      <c r="J1718">
        <f t="shared" si="2116"/>
        <v>0.49999999999999989</v>
      </c>
      <c r="K1718">
        <f t="shared" si="2124"/>
        <v>-9.1117762746073763E-2</v>
      </c>
      <c r="L1718">
        <f t="shared" si="2125"/>
        <v>0.49162745378197725</v>
      </c>
      <c r="N1718">
        <v>100.5</v>
      </c>
      <c r="O1718">
        <f t="shared" si="2111"/>
        <v>86.686329660749138</v>
      </c>
      <c r="P1718">
        <f t="shared" si="2112"/>
        <v>3.3136703392509061</v>
      </c>
      <c r="R1718">
        <f t="shared" si="2126"/>
        <v>-0.31058455280214581</v>
      </c>
      <c r="T1718">
        <f t="shared" si="2117"/>
        <v>3.2962493779032029</v>
      </c>
      <c r="V1718">
        <f t="shared" si="2127"/>
        <v>0</v>
      </c>
    </row>
    <row r="1719" spans="1:22" x14ac:dyDescent="0.2">
      <c r="A1719">
        <f t="shared" si="2113"/>
        <v>0.5</v>
      </c>
      <c r="B1719">
        <f t="shared" si="2118"/>
        <v>-9.1975675306360055E-2</v>
      </c>
      <c r="C1719">
        <f t="shared" si="2119"/>
        <v>0.49146767457477702</v>
      </c>
      <c r="D1719">
        <f t="shared" si="2114"/>
        <v>-0.49999999999999989</v>
      </c>
      <c r="E1719">
        <f t="shared" si="2120"/>
        <v>-9.1975675306360069E-2</v>
      </c>
      <c r="F1719">
        <f t="shared" si="2121"/>
        <v>0.49146767457477708</v>
      </c>
      <c r="G1719">
        <f t="shared" si="2115"/>
        <v>0.5</v>
      </c>
      <c r="H1719">
        <f t="shared" si="2122"/>
        <v>9.1975675306360055E-2</v>
      </c>
      <c r="I1719">
        <f t="shared" si="2123"/>
        <v>-0.49146767457477702</v>
      </c>
      <c r="J1719">
        <f t="shared" si="2116"/>
        <v>0.49999999999999989</v>
      </c>
      <c r="K1719">
        <f t="shared" si="2124"/>
        <v>-9.1975675306360069E-2</v>
      </c>
      <c r="L1719">
        <f t="shared" si="2125"/>
        <v>0.49146767457477708</v>
      </c>
      <c r="N1719">
        <v>100.6</v>
      </c>
      <c r="O1719">
        <f t="shared" si="2111"/>
        <v>86.724171949062395</v>
      </c>
      <c r="P1719">
        <f t="shared" si="2112"/>
        <v>3.275828050937605</v>
      </c>
      <c r="R1719">
        <f t="shared" si="2126"/>
        <v>-0.3870329898121998</v>
      </c>
      <c r="T1719">
        <f t="shared" si="2117"/>
        <v>3.2584070895899018</v>
      </c>
      <c r="V1719">
        <f t="shared" si="2127"/>
        <v>0</v>
      </c>
    </row>
    <row r="1720" spans="1:22" x14ac:dyDescent="0.2">
      <c r="A1720">
        <f t="shared" si="2113"/>
        <v>0.5</v>
      </c>
      <c r="B1720">
        <f t="shared" si="2118"/>
        <v>-9.2833307692788622E-2</v>
      </c>
      <c r="C1720">
        <f t="shared" si="2119"/>
        <v>0.49130639827180755</v>
      </c>
      <c r="D1720">
        <f t="shared" si="2114"/>
        <v>-0.49999999999999989</v>
      </c>
      <c r="E1720">
        <f t="shared" si="2120"/>
        <v>-9.2833307692788636E-2</v>
      </c>
      <c r="F1720">
        <f t="shared" si="2121"/>
        <v>0.49130639827180761</v>
      </c>
      <c r="G1720">
        <f t="shared" si="2115"/>
        <v>0.5</v>
      </c>
      <c r="H1720">
        <f t="shared" si="2122"/>
        <v>9.2833307692788622E-2</v>
      </c>
      <c r="I1720">
        <f t="shared" si="2123"/>
        <v>-0.49130639827180755</v>
      </c>
      <c r="J1720">
        <f t="shared" si="2116"/>
        <v>0.49999999999999989</v>
      </c>
      <c r="K1720">
        <f t="shared" si="2124"/>
        <v>-9.2833307692788636E-2</v>
      </c>
      <c r="L1720">
        <f t="shared" si="2125"/>
        <v>0.49130639827180761</v>
      </c>
      <c r="N1720">
        <v>100.7</v>
      </c>
      <c r="O1720">
        <f t="shared" si="2111"/>
        <v>86.762028668699912</v>
      </c>
      <c r="P1720">
        <f t="shared" si="2112"/>
        <v>3.2379713313000935</v>
      </c>
      <c r="R1720">
        <f t="shared" si="2126"/>
        <v>-0.46348881300167477</v>
      </c>
      <c r="T1720">
        <f t="shared" si="2117"/>
        <v>3.2205503699523903</v>
      </c>
      <c r="V1720">
        <f t="shared" si="2127"/>
        <v>0</v>
      </c>
    </row>
    <row r="1721" spans="1:22" x14ac:dyDescent="0.2">
      <c r="A1721">
        <f t="shared" si="2113"/>
        <v>0.5</v>
      </c>
      <c r="B1721">
        <f t="shared" si="2118"/>
        <v>-9.3690657292862273E-2</v>
      </c>
      <c r="C1721">
        <f t="shared" si="2119"/>
        <v>0.49114362536434425</v>
      </c>
      <c r="D1721">
        <f t="shared" si="2114"/>
        <v>-0.49999999999999989</v>
      </c>
      <c r="E1721">
        <f t="shared" si="2120"/>
        <v>-9.3690657292862287E-2</v>
      </c>
      <c r="F1721">
        <f t="shared" si="2121"/>
        <v>0.49114362536434431</v>
      </c>
      <c r="G1721">
        <f t="shared" si="2115"/>
        <v>0.5</v>
      </c>
      <c r="H1721">
        <f t="shared" si="2122"/>
        <v>9.3690657292862273E-2</v>
      </c>
      <c r="I1721">
        <f t="shared" si="2123"/>
        <v>-0.49114362536434425</v>
      </c>
      <c r="J1721">
        <f t="shared" si="2116"/>
        <v>0.49999999999999989</v>
      </c>
      <c r="K1721">
        <f t="shared" si="2124"/>
        <v>-9.3690657292862287E-2</v>
      </c>
      <c r="L1721">
        <f t="shared" si="2125"/>
        <v>0.49114362536434431</v>
      </c>
      <c r="N1721">
        <v>100.8</v>
      </c>
      <c r="O1721">
        <f t="shared" si="2111"/>
        <v>86.799899716343674</v>
      </c>
      <c r="P1721">
        <f t="shared" si="2112"/>
        <v>3.2001002836563246</v>
      </c>
      <c r="R1721">
        <f t="shared" si="2126"/>
        <v>-0.5399517838003316</v>
      </c>
      <c r="T1721">
        <f t="shared" si="2117"/>
        <v>3.1826793223086214</v>
      </c>
      <c r="V1721">
        <f t="shared" si="2127"/>
        <v>0</v>
      </c>
    </row>
    <row r="1722" spans="1:22" x14ac:dyDescent="0.2">
      <c r="A1722">
        <f t="shared" si="2113"/>
        <v>0.5</v>
      </c>
      <c r="B1722">
        <f t="shared" si="2118"/>
        <v>-9.4547721494945683E-2</v>
      </c>
      <c r="C1722">
        <f t="shared" si="2119"/>
        <v>0.49097935634822171</v>
      </c>
      <c r="D1722">
        <f t="shared" si="2114"/>
        <v>-0.49999999999999989</v>
      </c>
      <c r="E1722">
        <f t="shared" si="2120"/>
        <v>-9.4547721494945697E-2</v>
      </c>
      <c r="F1722">
        <f t="shared" si="2121"/>
        <v>0.49097935634822176</v>
      </c>
      <c r="G1722">
        <f t="shared" si="2115"/>
        <v>0.5</v>
      </c>
      <c r="H1722">
        <f t="shared" si="2122"/>
        <v>9.4547721494945683E-2</v>
      </c>
      <c r="I1722">
        <f t="shared" si="2123"/>
        <v>-0.49097935634822171</v>
      </c>
      <c r="J1722">
        <f t="shared" si="2116"/>
        <v>0.49999999999999989</v>
      </c>
      <c r="K1722">
        <f t="shared" si="2124"/>
        <v>-9.4547721494945697E-2</v>
      </c>
      <c r="L1722">
        <f t="shared" si="2125"/>
        <v>0.49097935634822176</v>
      </c>
      <c r="N1722">
        <v>100.9</v>
      </c>
      <c r="O1722">
        <f t="shared" si="2111"/>
        <v>86.837784988513576</v>
      </c>
      <c r="P1722">
        <f t="shared" si="2112"/>
        <v>3.16221501148642</v>
      </c>
      <c r="R1722">
        <f t="shared" si="2126"/>
        <v>-0.61642166332671522</v>
      </c>
      <c r="T1722">
        <f t="shared" si="2117"/>
        <v>3.1447940501387168</v>
      </c>
      <c r="V1722">
        <f t="shared" si="2127"/>
        <v>0</v>
      </c>
    </row>
    <row r="1723" spans="1:22" x14ac:dyDescent="0.2">
      <c r="A1723">
        <f t="shared" si="2113"/>
        <v>0.5</v>
      </c>
      <c r="B1723">
        <f t="shared" si="2118"/>
        <v>-9.5404497688272388E-2</v>
      </c>
      <c r="C1723">
        <f t="shared" si="2119"/>
        <v>0.49081359172383188</v>
      </c>
      <c r="D1723">
        <f t="shared" si="2114"/>
        <v>-0.49999999999999989</v>
      </c>
      <c r="E1723">
        <f t="shared" si="2120"/>
        <v>-9.5404497688272402E-2</v>
      </c>
      <c r="F1723">
        <f t="shared" si="2121"/>
        <v>0.49081359172383199</v>
      </c>
      <c r="G1723">
        <f t="shared" si="2115"/>
        <v>0.5</v>
      </c>
      <c r="H1723">
        <f t="shared" si="2122"/>
        <v>9.5404497688272388E-2</v>
      </c>
      <c r="I1723">
        <f t="shared" si="2123"/>
        <v>-0.49081359172383188</v>
      </c>
      <c r="J1723">
        <f t="shared" si="2116"/>
        <v>0.49999999999999989</v>
      </c>
      <c r="K1723">
        <f t="shared" si="2124"/>
        <v>-9.5404497688272402E-2</v>
      </c>
      <c r="L1723">
        <f t="shared" si="2125"/>
        <v>0.49081359172383199</v>
      </c>
      <c r="N1723">
        <v>101</v>
      </c>
      <c r="O1723">
        <f t="shared" si="2111"/>
        <v>86.875684381566643</v>
      </c>
      <c r="P1723">
        <f t="shared" si="2112"/>
        <v>3.1243156184333603</v>
      </c>
      <c r="R1723">
        <f t="shared" si="2126"/>
        <v>-0.69289821238841931</v>
      </c>
      <c r="T1723">
        <f t="shared" si="2117"/>
        <v>3.106894657085657</v>
      </c>
      <c r="V1723">
        <f t="shared" si="2127"/>
        <v>0</v>
      </c>
    </row>
    <row r="1724" spans="1:22" x14ac:dyDescent="0.2">
      <c r="A1724">
        <f t="shared" si="2113"/>
        <v>0.5</v>
      </c>
      <c r="B1724">
        <f t="shared" si="2118"/>
        <v>-9.6260983262953626E-2</v>
      </c>
      <c r="C1724">
        <f t="shared" si="2119"/>
        <v>0.49064633199612256</v>
      </c>
      <c r="D1724">
        <f t="shared" si="2114"/>
        <v>-0.49999999999999989</v>
      </c>
      <c r="E1724">
        <f t="shared" si="2120"/>
        <v>-9.6260983262953639E-2</v>
      </c>
      <c r="F1724">
        <f t="shared" si="2121"/>
        <v>0.49064633199612262</v>
      </c>
      <c r="G1724">
        <f t="shared" si="2115"/>
        <v>0.5</v>
      </c>
      <c r="H1724">
        <f t="shared" si="2122"/>
        <v>9.6260983262953626E-2</v>
      </c>
      <c r="I1724">
        <f t="shared" si="2123"/>
        <v>-0.49064633199612256</v>
      </c>
      <c r="J1724">
        <f t="shared" si="2116"/>
        <v>0.49999999999999989</v>
      </c>
      <c r="K1724">
        <f t="shared" si="2124"/>
        <v>-9.6260983262953639E-2</v>
      </c>
      <c r="L1724">
        <f t="shared" si="2125"/>
        <v>0.49064633199612262</v>
      </c>
      <c r="N1724">
        <v>101.1</v>
      </c>
      <c r="O1724">
        <f t="shared" si="2111"/>
        <v>86.913597791696816</v>
      </c>
      <c r="P1724">
        <f t="shared" si="2112"/>
        <v>3.0864022083032236</v>
      </c>
      <c r="R1724">
        <f t="shared" si="2126"/>
        <v>-0.76938119148293271</v>
      </c>
      <c r="T1724">
        <f t="shared" si="2117"/>
        <v>3.0689812469555204</v>
      </c>
      <c r="V1724">
        <f t="shared" si="2127"/>
        <v>0</v>
      </c>
    </row>
    <row r="1725" spans="1:22" x14ac:dyDescent="0.2">
      <c r="A1725">
        <f t="shared" si="2113"/>
        <v>0.5</v>
      </c>
      <c r="B1725">
        <f t="shared" si="2118"/>
        <v>-9.7117175609985951E-2</v>
      </c>
      <c r="C1725">
        <f t="shared" si="2119"/>
        <v>0.49047757767459571</v>
      </c>
      <c r="D1725">
        <f t="shared" si="2114"/>
        <v>-0.49999999999999989</v>
      </c>
      <c r="E1725">
        <f t="shared" si="2120"/>
        <v>-9.7117175609985965E-2</v>
      </c>
      <c r="F1725">
        <f t="shared" si="2121"/>
        <v>0.49047757767459577</v>
      </c>
      <c r="G1725">
        <f t="shared" si="2115"/>
        <v>0.5</v>
      </c>
      <c r="H1725">
        <f t="shared" si="2122"/>
        <v>9.7117175609985951E-2</v>
      </c>
      <c r="I1725">
        <f t="shared" si="2123"/>
        <v>-0.49047757767459571</v>
      </c>
      <c r="J1725">
        <f t="shared" si="2116"/>
        <v>0.49999999999999989</v>
      </c>
      <c r="K1725">
        <f t="shared" si="2124"/>
        <v>-9.7117175609985965E-2</v>
      </c>
      <c r="L1725">
        <f t="shared" si="2125"/>
        <v>0.49047757767459577</v>
      </c>
      <c r="N1725">
        <v>101.2</v>
      </c>
      <c r="O1725">
        <f t="shared" si="2111"/>
        <v>86.951525114933986</v>
      </c>
      <c r="P1725">
        <f t="shared" si="2112"/>
        <v>3.0484748850659762</v>
      </c>
      <c r="R1725">
        <f t="shared" si="2126"/>
        <v>-0.84587036079738764</v>
      </c>
      <c r="T1725">
        <f t="shared" si="2117"/>
        <v>3.031053923718273</v>
      </c>
      <c r="V1725">
        <f t="shared" si="2127"/>
        <v>0</v>
      </c>
    </row>
    <row r="1726" spans="1:22" x14ac:dyDescent="0.2">
      <c r="A1726">
        <f t="shared" si="2113"/>
        <v>0.5</v>
      </c>
      <c r="B1726">
        <f t="shared" si="2118"/>
        <v>-9.7973072121258775E-2</v>
      </c>
      <c r="C1726">
        <f t="shared" si="2119"/>
        <v>0.49030732927330639</v>
      </c>
      <c r="D1726">
        <f t="shared" si="2114"/>
        <v>-0.49999999999999989</v>
      </c>
      <c r="E1726">
        <f t="shared" si="2120"/>
        <v>-9.7973072121258789E-2</v>
      </c>
      <c r="F1726">
        <f t="shared" si="2121"/>
        <v>0.49030732927330645</v>
      </c>
      <c r="G1726">
        <f t="shared" si="2115"/>
        <v>0.5</v>
      </c>
      <c r="H1726">
        <f t="shared" si="2122"/>
        <v>9.7973072121258775E-2</v>
      </c>
      <c r="I1726">
        <f t="shared" si="2123"/>
        <v>-0.49030732927330639</v>
      </c>
      <c r="J1726">
        <f t="shared" si="2116"/>
        <v>0.49999999999999989</v>
      </c>
      <c r="K1726">
        <f t="shared" si="2124"/>
        <v>-9.7973072121258789E-2</v>
      </c>
      <c r="L1726">
        <f t="shared" si="2125"/>
        <v>0.49030732927330645</v>
      </c>
      <c r="N1726">
        <v>101.3</v>
      </c>
      <c r="O1726">
        <f t="shared" si="2111"/>
        <v>86.989466247144335</v>
      </c>
      <c r="P1726">
        <f t="shared" si="2112"/>
        <v>3.010533752855638</v>
      </c>
      <c r="R1726">
        <f t="shared" si="2126"/>
        <v>-0.92236548020968767</v>
      </c>
      <c r="T1726">
        <f t="shared" si="2117"/>
        <v>2.9931127915079347</v>
      </c>
      <c r="V1726">
        <f t="shared" si="2127"/>
        <v>0</v>
      </c>
    </row>
    <row r="1727" spans="1:22" x14ac:dyDescent="0.2">
      <c r="A1727">
        <f t="shared" si="2113"/>
        <v>0.5</v>
      </c>
      <c r="B1727">
        <f t="shared" si="2118"/>
        <v>-9.8828670189563039E-2</v>
      </c>
      <c r="C1727">
        <f t="shared" si="2119"/>
        <v>0.49013558731086088</v>
      </c>
      <c r="D1727">
        <f t="shared" si="2114"/>
        <v>-0.49999999999999989</v>
      </c>
      <c r="E1727">
        <f t="shared" si="2120"/>
        <v>-9.8828670189563053E-2</v>
      </c>
      <c r="F1727">
        <f t="shared" si="2121"/>
        <v>0.49013558731086093</v>
      </c>
      <c r="G1727">
        <f t="shared" si="2115"/>
        <v>0.5</v>
      </c>
      <c r="H1727">
        <f t="shared" si="2122"/>
        <v>9.8828670189563039E-2</v>
      </c>
      <c r="I1727">
        <f t="shared" si="2123"/>
        <v>-0.49013558731086088</v>
      </c>
      <c r="J1727">
        <f t="shared" si="2116"/>
        <v>0.49999999999999989</v>
      </c>
      <c r="K1727">
        <f t="shared" si="2124"/>
        <v>-9.8828670189563053E-2</v>
      </c>
      <c r="L1727">
        <f t="shared" si="2125"/>
        <v>0.49013558731086093</v>
      </c>
      <c r="N1727">
        <v>101.4</v>
      </c>
      <c r="O1727">
        <f t="shared" si="2111"/>
        <v>87.027421084028873</v>
      </c>
      <c r="P1727">
        <f t="shared" si="2112"/>
        <v>2.9725789159711384</v>
      </c>
      <c r="R1727">
        <f t="shared" si="2126"/>
        <v>-0.99886630928846243</v>
      </c>
      <c r="T1727">
        <f t="shared" si="2117"/>
        <v>2.9551579546234352</v>
      </c>
      <c r="V1727">
        <f t="shared" si="2127"/>
        <v>0</v>
      </c>
    </row>
    <row r="1728" spans="1:22" x14ac:dyDescent="0.2">
      <c r="A1728">
        <f t="shared" si="2113"/>
        <v>0.5</v>
      </c>
      <c r="B1728">
        <f t="shared" si="2118"/>
        <v>-9.9683967208598498E-2</v>
      </c>
      <c r="C1728">
        <f t="shared" si="2119"/>
        <v>0.48996235231041474</v>
      </c>
      <c r="D1728">
        <f t="shared" si="2114"/>
        <v>-0.49999999999999989</v>
      </c>
      <c r="E1728">
        <f t="shared" si="2120"/>
        <v>-9.9683967208598526E-2</v>
      </c>
      <c r="F1728">
        <f t="shared" si="2121"/>
        <v>0.48996235231041479</v>
      </c>
      <c r="G1728">
        <f t="shared" si="2115"/>
        <v>0.5</v>
      </c>
      <c r="H1728">
        <f t="shared" si="2122"/>
        <v>9.9683967208598498E-2</v>
      </c>
      <c r="I1728">
        <f t="shared" si="2123"/>
        <v>-0.48996235231041474</v>
      </c>
      <c r="J1728">
        <f t="shared" si="2116"/>
        <v>0.49999999999999989</v>
      </c>
      <c r="K1728">
        <f t="shared" si="2124"/>
        <v>-9.9683967208598526E-2</v>
      </c>
      <c r="L1728">
        <f t="shared" si="2125"/>
        <v>0.48996235231041479</v>
      </c>
      <c r="N1728">
        <v>101.5</v>
      </c>
      <c r="O1728">
        <f t="shared" si="2111"/>
        <v>87.065389521123478</v>
      </c>
      <c r="P1728">
        <f t="shared" si="2112"/>
        <v>2.9346104788764871</v>
      </c>
      <c r="R1728">
        <f t="shared" si="2126"/>
        <v>-1.0753726072938559</v>
      </c>
      <c r="T1728">
        <f t="shared" si="2117"/>
        <v>2.9171895175287839</v>
      </c>
      <c r="V1728">
        <f t="shared" si="2127"/>
        <v>0</v>
      </c>
    </row>
    <row r="1729" spans="1:22" x14ac:dyDescent="0.2">
      <c r="A1729">
        <f t="shared" si="2113"/>
        <v>0.5</v>
      </c>
      <c r="B1729">
        <f t="shared" si="2118"/>
        <v>-0.10053896057298221</v>
      </c>
      <c r="C1729">
        <f t="shared" si="2119"/>
        <v>0.48978762479967197</v>
      </c>
      <c r="D1729">
        <f t="shared" si="2114"/>
        <v>-0.49999999999999989</v>
      </c>
      <c r="E1729">
        <f t="shared" si="2120"/>
        <v>-0.10053896057298223</v>
      </c>
      <c r="F1729">
        <f t="shared" si="2121"/>
        <v>0.48978762479967203</v>
      </c>
      <c r="G1729">
        <f t="shared" si="2115"/>
        <v>0.5</v>
      </c>
      <c r="H1729">
        <f t="shared" si="2122"/>
        <v>0.10053896057298221</v>
      </c>
      <c r="I1729">
        <f t="shared" si="2123"/>
        <v>-0.48978762479967197</v>
      </c>
      <c r="J1729">
        <f t="shared" si="2116"/>
        <v>0.49999999999999989</v>
      </c>
      <c r="K1729">
        <f t="shared" si="2124"/>
        <v>-0.10053896057298223</v>
      </c>
      <c r="L1729">
        <f t="shared" si="2125"/>
        <v>0.48978762479967203</v>
      </c>
      <c r="N1729">
        <v>101.6</v>
      </c>
      <c r="O1729">
        <f t="shared" si="2111"/>
        <v>87.103371453798516</v>
      </c>
      <c r="P1729">
        <f t="shared" si="2112"/>
        <v>2.8966285462014878</v>
      </c>
      <c r="R1729">
        <f t="shared" si="2126"/>
        <v>-1.15188413317787</v>
      </c>
      <c r="T1729">
        <f t="shared" si="2117"/>
        <v>2.8792075848537846</v>
      </c>
      <c r="V1729">
        <f t="shared" si="2127"/>
        <v>0</v>
      </c>
    </row>
    <row r="1730" spans="1:22" x14ac:dyDescent="0.2">
      <c r="A1730">
        <f t="shared" si="2113"/>
        <v>0.5</v>
      </c>
      <c r="B1730">
        <f t="shared" si="2118"/>
        <v>-0.10139364767825627</v>
      </c>
      <c r="C1730">
        <f t="shared" si="2119"/>
        <v>0.48961140531088276</v>
      </c>
      <c r="D1730">
        <f t="shared" si="2114"/>
        <v>-0.49999999999999989</v>
      </c>
      <c r="E1730">
        <f t="shared" si="2120"/>
        <v>-0.10139364767825629</v>
      </c>
      <c r="F1730">
        <f t="shared" si="2121"/>
        <v>0.48961140531088282</v>
      </c>
      <c r="G1730">
        <f t="shared" si="2115"/>
        <v>0.5</v>
      </c>
      <c r="H1730">
        <f t="shared" si="2122"/>
        <v>0.10139364767825627</v>
      </c>
      <c r="I1730">
        <f t="shared" si="2123"/>
        <v>-0.48961140531088276</v>
      </c>
      <c r="J1730">
        <f t="shared" si="2116"/>
        <v>0.49999999999999989</v>
      </c>
      <c r="K1730">
        <f t="shared" si="2124"/>
        <v>-0.10139364767825629</v>
      </c>
      <c r="L1730">
        <f t="shared" si="2125"/>
        <v>0.48961140531088282</v>
      </c>
      <c r="N1730">
        <v>101.7</v>
      </c>
      <c r="O1730">
        <f t="shared" si="2111"/>
        <v>87.141366777258</v>
      </c>
      <c r="P1730">
        <f t="shared" si="2112"/>
        <v>2.8586332227419624</v>
      </c>
      <c r="R1730">
        <f t="shared" si="2126"/>
        <v>-1.2284006455849146</v>
      </c>
      <c r="T1730">
        <f t="shared" si="2117"/>
        <v>2.8412122613942592</v>
      </c>
      <c r="V1730">
        <f t="shared" si="2127"/>
        <v>0</v>
      </c>
    </row>
    <row r="1731" spans="1:22" x14ac:dyDescent="0.2">
      <c r="A1731">
        <f t="shared" si="2113"/>
        <v>0.5</v>
      </c>
      <c r="B1731">
        <f t="shared" si="2118"/>
        <v>-0.10224802592089516</v>
      </c>
      <c r="C1731">
        <f t="shared" si="2119"/>
        <v>0.48943369438084244</v>
      </c>
      <c r="D1731">
        <f t="shared" si="2114"/>
        <v>-0.49999999999999989</v>
      </c>
      <c r="E1731">
        <f t="shared" si="2120"/>
        <v>-0.10224802592089517</v>
      </c>
      <c r="F1731">
        <f t="shared" si="2121"/>
        <v>0.4894336943808425</v>
      </c>
      <c r="G1731">
        <f t="shared" si="2115"/>
        <v>0.5</v>
      </c>
      <c r="H1731">
        <f t="shared" si="2122"/>
        <v>0.10224802592089516</v>
      </c>
      <c r="I1731">
        <f t="shared" si="2123"/>
        <v>-0.48943369438084244</v>
      </c>
      <c r="J1731">
        <f t="shared" si="2116"/>
        <v>0.49999999999999989</v>
      </c>
      <c r="K1731">
        <f t="shared" si="2124"/>
        <v>-0.10224802592089517</v>
      </c>
      <c r="L1731">
        <f t="shared" si="2125"/>
        <v>0.4894336943808425</v>
      </c>
      <c r="N1731">
        <v>101.8</v>
      </c>
      <c r="O1731">
        <f t="shared" si="2111"/>
        <v>87.179375386539476</v>
      </c>
      <c r="P1731">
        <f t="shared" si="2112"/>
        <v>2.8206246134605544</v>
      </c>
      <c r="R1731">
        <f t="shared" si="2126"/>
        <v>-1.3049219028522709</v>
      </c>
      <c r="T1731">
        <f t="shared" si="2117"/>
        <v>2.8032036521128512</v>
      </c>
      <c r="V1731">
        <f t="shared" si="2127"/>
        <v>0</v>
      </c>
    </row>
    <row r="1732" spans="1:22" x14ac:dyDescent="0.2">
      <c r="A1732">
        <f t="shared" si="2113"/>
        <v>0.5</v>
      </c>
      <c r="B1732">
        <f t="shared" si="2118"/>
        <v>-0.10310209269831486</v>
      </c>
      <c r="C1732">
        <f t="shared" si="2119"/>
        <v>0.48925449255088915</v>
      </c>
      <c r="D1732">
        <f t="shared" si="2114"/>
        <v>-0.49999999999999989</v>
      </c>
      <c r="E1732">
        <f t="shared" si="2120"/>
        <v>-0.10310209269831487</v>
      </c>
      <c r="F1732">
        <f t="shared" si="2121"/>
        <v>0.48925449255088921</v>
      </c>
      <c r="G1732">
        <f t="shared" si="2115"/>
        <v>0.5</v>
      </c>
      <c r="H1732">
        <f t="shared" si="2122"/>
        <v>0.10310209269831486</v>
      </c>
      <c r="I1732">
        <f t="shared" si="2123"/>
        <v>-0.48925449255088915</v>
      </c>
      <c r="J1732">
        <f t="shared" si="2116"/>
        <v>0.49999999999999989</v>
      </c>
      <c r="K1732">
        <f t="shared" si="2124"/>
        <v>-0.10310209269831487</v>
      </c>
      <c r="L1732">
        <f t="shared" si="2125"/>
        <v>0.48925449255088921</v>
      </c>
      <c r="N1732">
        <v>101.9</v>
      </c>
      <c r="O1732">
        <f t="shared" si="2111"/>
        <v>87.217397176513046</v>
      </c>
      <c r="P1732">
        <f t="shared" si="2112"/>
        <v>2.7826028234869553</v>
      </c>
      <c r="R1732">
        <f t="shared" si="2126"/>
        <v>-1.3814476630106367</v>
      </c>
      <c r="T1732">
        <f t="shared" si="2117"/>
        <v>2.7651818621392521</v>
      </c>
      <c r="V1732">
        <f t="shared" si="2127"/>
        <v>0</v>
      </c>
    </row>
    <row r="1733" spans="1:22" x14ac:dyDescent="0.2">
      <c r="A1733">
        <f t="shared" si="2113"/>
        <v>0.5</v>
      </c>
      <c r="B1733">
        <f t="shared" si="2118"/>
        <v>-0.10395584540887964</v>
      </c>
      <c r="C1733">
        <f t="shared" si="2119"/>
        <v>0.48907380036690273</v>
      </c>
      <c r="D1733">
        <f t="shared" si="2114"/>
        <v>-0.49999999999999989</v>
      </c>
      <c r="E1733">
        <f t="shared" si="2120"/>
        <v>-0.10395584540887966</v>
      </c>
      <c r="F1733">
        <f t="shared" si="2121"/>
        <v>0.48907380036690284</v>
      </c>
      <c r="G1733">
        <f t="shared" si="2115"/>
        <v>0.5</v>
      </c>
      <c r="H1733">
        <f t="shared" si="2122"/>
        <v>0.10395584540887964</v>
      </c>
      <c r="I1733">
        <f t="shared" si="2123"/>
        <v>-0.48907380036690273</v>
      </c>
      <c r="J1733">
        <f t="shared" si="2116"/>
        <v>0.49999999999999989</v>
      </c>
      <c r="K1733">
        <f t="shared" si="2124"/>
        <v>-0.10395584540887966</v>
      </c>
      <c r="L1733">
        <f t="shared" si="2125"/>
        <v>0.48907380036690284</v>
      </c>
      <c r="N1733">
        <v>102</v>
      </c>
      <c r="O1733">
        <f t="shared" si="2111"/>
        <v>87.255432041881491</v>
      </c>
      <c r="P1733">
        <f t="shared" si="2112"/>
        <v>2.7445679581185489</v>
      </c>
      <c r="R1733">
        <f t="shared" si="2126"/>
        <v>-1.4579776837846916</v>
      </c>
      <c r="T1733">
        <f t="shared" si="2117"/>
        <v>2.7271469967708457</v>
      </c>
      <c r="V1733">
        <f t="shared" si="2127"/>
        <v>0</v>
      </c>
    </row>
    <row r="1734" spans="1:22" x14ac:dyDescent="0.2">
      <c r="A1734">
        <f t="shared" si="2113"/>
        <v>0.5</v>
      </c>
      <c r="B1734">
        <f t="shared" si="2118"/>
        <v>-0.10480928145191082</v>
      </c>
      <c r="C1734">
        <f t="shared" si="2119"/>
        <v>0.48889161837930306</v>
      </c>
      <c r="D1734">
        <f t="shared" si="2114"/>
        <v>-0.49999999999999989</v>
      </c>
      <c r="E1734">
        <f t="shared" si="2120"/>
        <v>-0.10480928145191085</v>
      </c>
      <c r="F1734">
        <f t="shared" si="2121"/>
        <v>0.48889161837930312</v>
      </c>
      <c r="G1734">
        <f t="shared" si="2115"/>
        <v>0.5</v>
      </c>
      <c r="H1734">
        <f t="shared" si="2122"/>
        <v>0.10480928145191082</v>
      </c>
      <c r="I1734">
        <f t="shared" si="2123"/>
        <v>-0.48889161837930306</v>
      </c>
      <c r="J1734">
        <f t="shared" si="2116"/>
        <v>0.49999999999999989</v>
      </c>
      <c r="K1734">
        <f t="shared" si="2124"/>
        <v>-0.10480928145191085</v>
      </c>
      <c r="L1734">
        <f t="shared" si="2125"/>
        <v>0.48889161837930312</v>
      </c>
      <c r="N1734">
        <v>102.1</v>
      </c>
      <c r="O1734">
        <f t="shared" si="2111"/>
        <v>87.293479877179436</v>
      </c>
      <c r="P1734">
        <f t="shared" si="2112"/>
        <v>2.7065201228205629</v>
      </c>
      <c r="R1734">
        <f t="shared" si="2126"/>
        <v>-1.5345117225938187</v>
      </c>
      <c r="T1734">
        <f t="shared" si="2117"/>
        <v>2.6890991614728597</v>
      </c>
      <c r="V1734">
        <f t="shared" si="2127"/>
        <v>0</v>
      </c>
    </row>
    <row r="1735" spans="1:22" x14ac:dyDescent="0.2">
      <c r="A1735">
        <f t="shared" si="2113"/>
        <v>0.5</v>
      </c>
      <c r="B1735">
        <f t="shared" si="2118"/>
        <v>-0.10566239822769431</v>
      </c>
      <c r="C1735">
        <f t="shared" si="2119"/>
        <v>0.48870794714304783</v>
      </c>
      <c r="D1735">
        <f t="shared" si="2114"/>
        <v>-0.49999999999999989</v>
      </c>
      <c r="E1735">
        <f t="shared" si="2120"/>
        <v>-0.10566239822769433</v>
      </c>
      <c r="F1735">
        <f t="shared" si="2121"/>
        <v>0.48870794714304794</v>
      </c>
      <c r="G1735">
        <f t="shared" si="2115"/>
        <v>0.5</v>
      </c>
      <c r="H1735">
        <f t="shared" si="2122"/>
        <v>0.10566239822769431</v>
      </c>
      <c r="I1735">
        <f t="shared" si="2123"/>
        <v>-0.48870794714304783</v>
      </c>
      <c r="J1735">
        <f t="shared" si="2116"/>
        <v>0.49999999999999989</v>
      </c>
      <c r="K1735">
        <f t="shared" si="2124"/>
        <v>-0.10566239822769433</v>
      </c>
      <c r="L1735">
        <f t="shared" si="2125"/>
        <v>0.48870794714304794</v>
      </c>
      <c r="N1735">
        <v>102.2</v>
      </c>
      <c r="O1735">
        <f t="shared" si="2111"/>
        <v>87.33154057677298</v>
      </c>
      <c r="P1735">
        <f t="shared" si="2112"/>
        <v>2.668459423227048</v>
      </c>
      <c r="R1735">
        <f t="shared" si="2126"/>
        <v>-1.6110495365521538</v>
      </c>
      <c r="T1735">
        <f t="shared" si="2117"/>
        <v>2.6510384618793448</v>
      </c>
      <c r="V1735">
        <f t="shared" si="2127"/>
        <v>0</v>
      </c>
    </row>
    <row r="1736" spans="1:22" x14ac:dyDescent="0.2">
      <c r="A1736">
        <f t="shared" si="2113"/>
        <v>0.5</v>
      </c>
      <c r="B1736">
        <f t="shared" si="2118"/>
        <v>-0.10651519313748822</v>
      </c>
      <c r="C1736">
        <f t="shared" si="2119"/>
        <v>0.4885227872176317</v>
      </c>
      <c r="D1736">
        <f t="shared" si="2114"/>
        <v>-0.49999999999999989</v>
      </c>
      <c r="E1736">
        <f t="shared" si="2120"/>
        <v>-0.10651519313748824</v>
      </c>
      <c r="F1736">
        <f t="shared" si="2121"/>
        <v>0.48852278721763176</v>
      </c>
      <c r="G1736">
        <f t="shared" si="2115"/>
        <v>0.5</v>
      </c>
      <c r="H1736">
        <f t="shared" si="2122"/>
        <v>0.10651519313748822</v>
      </c>
      <c r="I1736">
        <f t="shared" si="2123"/>
        <v>-0.4885227872176317</v>
      </c>
      <c r="J1736">
        <f t="shared" si="2116"/>
        <v>0.49999999999999989</v>
      </c>
      <c r="K1736">
        <f t="shared" si="2124"/>
        <v>-0.10651519313748824</v>
      </c>
      <c r="L1736">
        <f t="shared" si="2125"/>
        <v>0.48852278721763176</v>
      </c>
      <c r="N1736">
        <v>102.3</v>
      </c>
      <c r="O1736">
        <f t="shared" si="2111"/>
        <v>87.36961403485914</v>
      </c>
      <c r="P1736">
        <f t="shared" si="2112"/>
        <v>2.6303859651408485</v>
      </c>
      <c r="R1736">
        <f t="shared" si="2126"/>
        <v>-1.6875908824698351</v>
      </c>
      <c r="T1736">
        <f t="shared" si="2117"/>
        <v>2.6129650037931453</v>
      </c>
      <c r="V1736">
        <f t="shared" si="2127"/>
        <v>0</v>
      </c>
    </row>
    <row r="1737" spans="1:22" x14ac:dyDescent="0.2">
      <c r="A1737">
        <f t="shared" si="2113"/>
        <v>0.5</v>
      </c>
      <c r="B1737">
        <f t="shared" si="2118"/>
        <v>-0.10736766358353159</v>
      </c>
      <c r="C1737">
        <f t="shared" si="2119"/>
        <v>0.4883361391670839</v>
      </c>
      <c r="D1737">
        <f t="shared" si="2114"/>
        <v>-0.49999999999999989</v>
      </c>
      <c r="E1737">
        <f t="shared" si="2120"/>
        <v>-0.1073676635835316</v>
      </c>
      <c r="F1737">
        <f t="shared" si="2121"/>
        <v>0.48833613916708402</v>
      </c>
      <c r="G1737">
        <f t="shared" si="2115"/>
        <v>0.5</v>
      </c>
      <c r="H1737">
        <f t="shared" si="2122"/>
        <v>0.10736766358353159</v>
      </c>
      <c r="I1737">
        <f t="shared" si="2123"/>
        <v>-0.4883361391670839</v>
      </c>
      <c r="J1737">
        <f t="shared" si="2116"/>
        <v>0.49999999999999989</v>
      </c>
      <c r="K1737">
        <f t="shared" si="2124"/>
        <v>-0.1073676635835316</v>
      </c>
      <c r="L1737">
        <f t="shared" si="2125"/>
        <v>0.48833613916708402</v>
      </c>
      <c r="N1737">
        <v>102.4</v>
      </c>
      <c r="O1737">
        <f t="shared" ref="O1737:O1800" si="2128">(DEGREES(ACOS(((-(((SUMPRODUCT(G1737:I1737,$I$8:$K$8))*(SUMPRODUCT(G1737:I1737,$I$10:$K$10))-(SUMPRODUCT(J1737:L1737,$I$8:$K$8))*(SUMPRODUCT(J1737:L1737,$I$10:$K$10)))-((SUMPRODUCT(A1737:C1737,$I$8:$K$8))*(SUMPRODUCT(A1737:C1737,$I$10:$K$10))-(SUMPRODUCT(D1737:F1737,$I$8:$K$8))*(SUMPRODUCT(D1737:F1737,$I$10:$K$10))))*(((SUMPRODUCT(G1737:I1737,$I$8:$K$8))*(SUMPRODUCT(G1737:I1737,$I$10:$K$10))+(SUMPRODUCT(J1737:L1737,$I$8:$K$8))*(SUMPRODUCT(J1737:L1737,$I$10:$K$10)))-((SUMPRODUCT(A1737:C1737,$I$8:$K$8))*(SUMPRODUCT(A1737:C1737,$I$10:$K$10))+(SUMPRODUCT(D1737:F1737,$I$8:$K$8))*(SUMPRODUCT(D1737:F1737,$I$10:$K$10)))))-((((SUMPRODUCT(A1737:C1737,$I$8:$K$8))*(SUMPRODUCT(D1737:F1737,$I$10:$K$10))+(SUMPRODUCT(A1737:C1737,$I$10:$K$10))*(SUMPRODUCT(D1737:F1737,$I$8:$K$8)))-((SUMPRODUCT(G1737:I1737,$I$8:$K$8))*(SUMPRODUCT(J1737:L1737,$I$10:$K$10))+(SUMPRODUCT(G1737:I1737,$I$10:$K$10))*(SUMPRODUCT(J1737:L1737,$I$8:$K$8))))*(SQRT(((((SUMPRODUCT(G1737:I1737,$I$8:$K$8))*(SUMPRODUCT(G1737:I1737,$I$10:$K$10))-(SUMPRODUCT(J1737:L1737,$I$8:$K$8))*(SUMPRODUCT(J1737:L1737,$I$10:$K$10)))-((SUMPRODUCT(A1737:C1737,$I$8:$K$8))*(SUMPRODUCT(A1737:C1737,$I$10:$K$10))-(SUMPRODUCT(D1737:F1737,$I$8:$K$8))*(SUMPRODUCT(D1737:F1737,$I$10:$K$10))))^2)+((((SUMPRODUCT(A1737:C1737,$I$8:$K$8))*(SUMPRODUCT(D1737:F1737,$I$10:$K$10))+(SUMPRODUCT(A1737:C1737,$I$10:$K$10))*(SUMPRODUCT(D1737:F1737,$I$8:$K$8)))-((SUMPRODUCT(G1737:I1737,$I$8:$K$8))*(SUMPRODUCT(J1737:L1737,$I$10:$K$10))+(SUMPRODUCT(G1737:I1737,$I$10:$K$10))*(SUMPRODUCT(J1737:L1737,$I$8:$K$8))))^2)-((((SUMPRODUCT(G1737:I1737,$I$8:$K$8))*(SUMPRODUCT(G1737:I1737,$I$10:$K$10))+(SUMPRODUCT(J1737:L1737,$I$8:$K$8))*(SUMPRODUCT(J1737:L1737,$I$10:$K$10)))-((SUMPRODUCT(A1737:C1737,$I$8:$K$8))*(SUMPRODUCT(A1737:C1737,$I$10:$K$10))+(SUMPRODUCT(D1737:F1737,$I$8:$K$8))*(SUMPRODUCT(D1737:F1737,$I$10:$K$10))))^2)))))/(((((SUMPRODUCT(G1737:I1737,$I$8:$K$8))*(SUMPRODUCT(G1737:I1737,$I$10:$K$10))-(SUMPRODUCT(J1737:L1737,$I$8:$K$8))*(SUMPRODUCT(J1737:L1737,$I$10:$K$10)))-((SUMPRODUCT(A1737:C1737,$I$8:$K$8))*(SUMPRODUCT(A1737:C1737,$I$10:$K$10))-(SUMPRODUCT(D1737:F1737,$I$8:$K$8))*(SUMPRODUCT(D1737:F1737,$I$10:$K$10))))^2)+((((SUMPRODUCT(A1737:C1737,$I$8:$K$8))*(SUMPRODUCT(D1737:F1737,$I$10:$K$10))+(SUMPRODUCT(A1737:C1737,$I$10:$K$10))*(SUMPRODUCT(D1737:F1737,$I$8:$K$8)))-((SUMPRODUCT(G1737:I1737,$I$8:$K$8))*(SUMPRODUCT(J1737:L1737,$I$10:$K$10))+(SUMPRODUCT(G1737:I1737,$I$10:$K$10))*(SUMPRODUCT(J1737:L1737,$I$8:$K$8))))^2)))))/2</f>
        <v>87.407700145465739</v>
      </c>
      <c r="P1737">
        <f t="shared" ref="P1737:P1800" si="2129">(DEGREES(ACOS(((-(((SUMPRODUCT(G1737:I1737,$I$8:$K$8))*(SUMPRODUCT(G1737:I1737,$I$10:$K$10))-(SUMPRODUCT(J1737:L1737,$I$8:$K$8))*(SUMPRODUCT(J1737:L1737,$I$10:$K$10)))-((SUMPRODUCT(A1737:C1737,$I$8:$K$8))*(SUMPRODUCT(A1737:C1737,$I$10:$K$10))-(SUMPRODUCT(D1737:F1737,$I$8:$K$8))*(SUMPRODUCT(D1737:F1737,$I$10:$K$10))))*(((SUMPRODUCT(G1737:I1737,$I$8:$K$8))*(SUMPRODUCT(G1737:I1737,$I$10:$K$10))+(SUMPRODUCT(J1737:L1737,$I$8:$K$8))*(SUMPRODUCT(J1737:L1737,$I$10:$K$10)))-((SUMPRODUCT(A1737:C1737,$I$8:$K$8))*(SUMPRODUCT(A1737:C1737,$I$10:$K$10))+(SUMPRODUCT(D1737:F1737,$I$8:$K$8))*(SUMPRODUCT(D1737:F1737,$I$10:$K$10)))))+((((SUMPRODUCT(A1737:C1737,$I$8:$K$8))*(SUMPRODUCT(D1737:F1737,$I$10:$K$10))+(SUMPRODUCT(A1737:C1737,$I$10:$K$10))*(SUMPRODUCT(D1737:F1737,$I$8:$K$8)))-((SUMPRODUCT(G1737:I1737,$I$8:$K$8))*(SUMPRODUCT(J1737:L1737,$I$10:$K$10))+(SUMPRODUCT(G1737:I1737,$I$10:$K$10))*(SUMPRODUCT(J1737:L1737,$I$8:$K$8))))*(SQRT(((((SUMPRODUCT(G1737:I1737,$I$8:$K$8))*(SUMPRODUCT(G1737:I1737,$I$10:$K$10))-(SUMPRODUCT(J1737:L1737,$I$8:$K$8))*(SUMPRODUCT(J1737:L1737,$I$10:$K$10)))-((SUMPRODUCT(A1737:C1737,$I$8:$K$8))*(SUMPRODUCT(A1737:C1737,$I$10:$K$10))-(SUMPRODUCT(D1737:F1737,$I$8:$K$8))*(SUMPRODUCT(D1737:F1737,$I$10:$K$10))))^2)+((((SUMPRODUCT(A1737:C1737,$I$8:$K$8))*(SUMPRODUCT(D1737:F1737,$I$10:$K$10))+(SUMPRODUCT(A1737:C1737,$I$10:$K$10))*(SUMPRODUCT(D1737:F1737,$I$8:$K$8)))-((SUMPRODUCT(G1737:I1737,$I$8:$K$8))*(SUMPRODUCT(J1737:L1737,$I$10:$K$10))+(SUMPRODUCT(G1737:I1737,$I$10:$K$10))*(SUMPRODUCT(J1737:L1737,$I$8:$K$8))))^2)-((((SUMPRODUCT(G1737:I1737,$I$8:$K$8))*(SUMPRODUCT(G1737:I1737,$I$10:$K$10))+(SUMPRODUCT(J1737:L1737,$I$8:$K$8))*(SUMPRODUCT(J1737:L1737,$I$10:$K$10)))-((SUMPRODUCT(A1737:C1737,$I$8:$K$8))*(SUMPRODUCT(A1737:C1737,$I$10:$K$10))+(SUMPRODUCT(D1737:F1737,$I$8:$K$8))*(SUMPRODUCT(D1737:F1737,$I$10:$K$10))))^2)))))/(((((SUMPRODUCT(G1737:I1737,$I$8:$K$8))*(SUMPRODUCT(G1737:I1737,$I$10:$K$10))-(SUMPRODUCT(J1737:L1737,$I$8:$K$8))*(SUMPRODUCT(J1737:L1737,$I$10:$K$10)))-((SUMPRODUCT(A1737:C1737,$I$8:$K$8))*(SUMPRODUCT(A1737:C1737,$I$10:$K$10))-(SUMPRODUCT(D1737:F1737,$I$8:$K$8))*(SUMPRODUCT(D1737:F1737,$I$10:$K$10))))^2)+((((SUMPRODUCT(A1737:C1737,$I$8:$K$8))*(SUMPRODUCT(D1737:F1737,$I$10:$K$10))+(SUMPRODUCT(A1737:C1737,$I$10:$K$10))*(SUMPRODUCT(D1737:F1737,$I$8:$K$8)))-((SUMPRODUCT(G1737:I1737,$I$8:$K$8))*(SUMPRODUCT(J1737:L1737,$I$10:$K$10))+(SUMPRODUCT(G1737:I1737,$I$10:$K$10))*(SUMPRODUCT(J1737:L1737,$I$8:$K$8))))^2)))))/2</f>
        <v>2.5922998545342995</v>
      </c>
      <c r="R1737">
        <f t="shared" si="2126"/>
        <v>-1.7641355168531514</v>
      </c>
      <c r="T1737">
        <f t="shared" si="2117"/>
        <v>2.5748788931865962</v>
      </c>
      <c r="V1737">
        <f t="shared" si="2127"/>
        <v>0</v>
      </c>
    </row>
    <row r="1738" spans="1:22" x14ac:dyDescent="0.2">
      <c r="A1738">
        <f t="shared" ref="A1738:A1801" si="2130">(1/(SQRT(2)))*(COS(RADIANS(45)))</f>
        <v>0.5</v>
      </c>
      <c r="B1738">
        <f t="shared" si="2118"/>
        <v>-0.10821980696905138</v>
      </c>
      <c r="C1738">
        <f t="shared" si="2119"/>
        <v>0.48814800355996663</v>
      </c>
      <c r="D1738">
        <f t="shared" ref="D1738:D1801" si="2131">(-((1/(SQRT(2)))*(SIN(RADIANS(45)))))</f>
        <v>-0.49999999999999989</v>
      </c>
      <c r="E1738">
        <f t="shared" si="2120"/>
        <v>-0.1082198069690514</v>
      </c>
      <c r="F1738">
        <f t="shared" si="2121"/>
        <v>0.48814800355996668</v>
      </c>
      <c r="G1738">
        <f t="shared" ref="G1738:G1801" si="2132">(1/(SQRT(2)))*(COS(RADIANS(-45)))</f>
        <v>0.5</v>
      </c>
      <c r="H1738">
        <f t="shared" si="2122"/>
        <v>0.10821980696905138</v>
      </c>
      <c r="I1738">
        <f t="shared" si="2123"/>
        <v>-0.48814800355996663</v>
      </c>
      <c r="J1738">
        <f t="shared" ref="J1738:J1801" si="2133">(-((1/(SQRT(2)))*(SIN(RADIANS(-45)))))</f>
        <v>0.49999999999999989</v>
      </c>
      <c r="K1738">
        <f t="shared" si="2124"/>
        <v>-0.1082198069690514</v>
      </c>
      <c r="L1738">
        <f t="shared" si="2125"/>
        <v>0.48814800355996668</v>
      </c>
      <c r="N1738">
        <v>102.5</v>
      </c>
      <c r="O1738">
        <f t="shared" si="2128"/>
        <v>87.445798802450227</v>
      </c>
      <c r="P1738">
        <f t="shared" si="2129"/>
        <v>2.5542011975497751</v>
      </c>
      <c r="R1738">
        <f t="shared" si="2126"/>
        <v>-1.8406831959051746</v>
      </c>
      <c r="T1738">
        <f t="shared" ref="T1738:T1801" si="2134">(P1738-$V$2516)</f>
        <v>2.5367802362020719</v>
      </c>
      <c r="V1738">
        <f t="shared" si="2127"/>
        <v>0</v>
      </c>
    </row>
    <row r="1739" spans="1:22" x14ac:dyDescent="0.2">
      <c r="A1739">
        <f t="shared" si="2130"/>
        <v>0.5</v>
      </c>
      <c r="B1739">
        <f t="shared" si="2118"/>
        <v>-0.10907162069827116</v>
      </c>
      <c r="C1739">
        <f t="shared" si="2119"/>
        <v>0.48795838096937361</v>
      </c>
      <c r="D1739">
        <f t="shared" si="2131"/>
        <v>-0.49999999999999989</v>
      </c>
      <c r="E1739">
        <f t="shared" si="2120"/>
        <v>-0.10907162069827117</v>
      </c>
      <c r="F1739">
        <f t="shared" si="2121"/>
        <v>0.48795838096937372</v>
      </c>
      <c r="G1739">
        <f t="shared" si="2132"/>
        <v>0.5</v>
      </c>
      <c r="H1739">
        <f t="shared" si="2122"/>
        <v>0.10907162069827116</v>
      </c>
      <c r="I1739">
        <f t="shared" si="2123"/>
        <v>-0.48795838096937361</v>
      </c>
      <c r="J1739">
        <f t="shared" si="2133"/>
        <v>0.49999999999999989</v>
      </c>
      <c r="K1739">
        <f t="shared" si="2124"/>
        <v>-0.10907162069827117</v>
      </c>
      <c r="L1739">
        <f t="shared" si="2125"/>
        <v>0.48795838096937372</v>
      </c>
      <c r="N1739">
        <v>102.6</v>
      </c>
      <c r="O1739">
        <f t="shared" si="2128"/>
        <v>87.48390989950029</v>
      </c>
      <c r="P1739">
        <f t="shared" si="2129"/>
        <v>2.5160901004997069</v>
      </c>
      <c r="R1739">
        <f t="shared" si="2126"/>
        <v>-1.9172336755268078</v>
      </c>
      <c r="T1739">
        <f t="shared" si="2134"/>
        <v>2.4986691391520037</v>
      </c>
      <c r="V1739">
        <f t="shared" si="2127"/>
        <v>0</v>
      </c>
    </row>
    <row r="1740" spans="1:22" x14ac:dyDescent="0.2">
      <c r="A1740">
        <f t="shared" si="2130"/>
        <v>0.5</v>
      </c>
      <c r="B1740">
        <f t="shared" ref="B1740:B1803" si="2135">((1/(SQRT(2)))*(COS(RADIANS(N1740))))*(SIN(RADIANS(45)))</f>
        <v>-0.10992310217641871</v>
      </c>
      <c r="C1740">
        <f t="shared" ref="C1740:C1803" si="2136">((1/(SQRT(2)))*(SIN(RADIANS(N1740))))*(SIN(RADIANS(45)))</f>
        <v>0.48776727197292818</v>
      </c>
      <c r="D1740">
        <f t="shared" si="2131"/>
        <v>-0.49999999999999989</v>
      </c>
      <c r="E1740">
        <f t="shared" ref="E1740:E1803" si="2137">((1/(SQRT(2)))*(COS(RADIANS(N1740))))*(COS(RADIANS(45)))</f>
        <v>-0.10992310217641872</v>
      </c>
      <c r="F1740">
        <f t="shared" ref="F1740:F1803" si="2138">(((1/(SQRT(2)))*(SIN(RADIANS(N1740))))*(COS(RADIANS(45))))</f>
        <v>0.4877672719729283</v>
      </c>
      <c r="G1740">
        <f t="shared" si="2132"/>
        <v>0.5</v>
      </c>
      <c r="H1740">
        <f t="shared" ref="H1740:H1803" si="2139">((1/(SQRT(2)))*(COS(RADIANS(N1740))))*(SIN(RADIANS(-45)))</f>
        <v>0.10992310217641871</v>
      </c>
      <c r="I1740">
        <f t="shared" ref="I1740:I1803" si="2140">((1/(SQRT(2)))*(SIN(RADIANS(N1740))))*(SIN(RADIANS(-45)))</f>
        <v>-0.48776727197292818</v>
      </c>
      <c r="J1740">
        <f t="shared" si="2133"/>
        <v>0.49999999999999989</v>
      </c>
      <c r="K1740">
        <f t="shared" ref="K1740:K1803" si="2141">((1/(SQRT(2)))*(COS(RADIANS(N1740))))*(COS(RADIANS(-45)))</f>
        <v>-0.10992310217641872</v>
      </c>
      <c r="L1740">
        <f t="shared" ref="L1740:L1803" si="2142">(((1/(SQRT(2)))*(SIN(RADIANS(N1740))))*(COS(RADIANS(-45))))</f>
        <v>0.4877672719729283</v>
      </c>
      <c r="N1740">
        <v>102.7</v>
      </c>
      <c r="O1740">
        <f t="shared" si="2128"/>
        <v>87.522033330132345</v>
      </c>
      <c r="P1740">
        <f t="shared" si="2129"/>
        <v>2.4779666698676608</v>
      </c>
      <c r="R1740">
        <f t="shared" ref="R1740:R1803" si="2143">P1740-P1920</f>
        <v>-1.9937867113167669</v>
      </c>
      <c r="T1740">
        <f t="shared" si="2134"/>
        <v>2.4605457085199576</v>
      </c>
      <c r="V1740">
        <f t="shared" ref="V1740:V1803" si="2144">IF(T1740=0,N1740,0)</f>
        <v>0</v>
      </c>
    </row>
    <row r="1741" spans="1:22" x14ac:dyDescent="0.2">
      <c r="A1741">
        <f t="shared" si="2130"/>
        <v>0.5</v>
      </c>
      <c r="B1741">
        <f t="shared" si="2135"/>
        <v>-0.11077424880973363</v>
      </c>
      <c r="C1741">
        <f t="shared" si="2136"/>
        <v>0.48757467715278152</v>
      </c>
      <c r="D1741">
        <f t="shared" si="2131"/>
        <v>-0.49999999999999989</v>
      </c>
      <c r="E1741">
        <f t="shared" si="2137"/>
        <v>-0.11077424880973365</v>
      </c>
      <c r="F1741">
        <f t="shared" si="2138"/>
        <v>0.48757467715278158</v>
      </c>
      <c r="G1741">
        <f t="shared" si="2132"/>
        <v>0.5</v>
      </c>
      <c r="H1741">
        <f t="shared" si="2139"/>
        <v>0.11077424880973363</v>
      </c>
      <c r="I1741">
        <f t="shared" si="2140"/>
        <v>-0.48757467715278152</v>
      </c>
      <c r="J1741">
        <f t="shared" si="2133"/>
        <v>0.49999999999999989</v>
      </c>
      <c r="K1741">
        <f t="shared" si="2141"/>
        <v>-0.11077424880973365</v>
      </c>
      <c r="L1741">
        <f t="shared" si="2142"/>
        <v>0.48757467715278158</v>
      </c>
      <c r="N1741">
        <v>102.8</v>
      </c>
      <c r="O1741">
        <f t="shared" si="2128"/>
        <v>87.560168987691696</v>
      </c>
      <c r="P1741">
        <f t="shared" si="2129"/>
        <v>2.4398310123082765</v>
      </c>
      <c r="R1741">
        <f t="shared" si="2143"/>
        <v>-2.0703420585727854</v>
      </c>
      <c r="T1741">
        <f t="shared" si="2134"/>
        <v>2.4224100509605733</v>
      </c>
      <c r="V1741">
        <f t="shared" si="2144"/>
        <v>0</v>
      </c>
    </row>
    <row r="1742" spans="1:22" x14ac:dyDescent="0.2">
      <c r="A1742">
        <f t="shared" si="2130"/>
        <v>0.5</v>
      </c>
      <c r="B1742">
        <f t="shared" si="2135"/>
        <v>-0.11162505800547573</v>
      </c>
      <c r="C1742">
        <f t="shared" si="2136"/>
        <v>0.48738059709561082</v>
      </c>
      <c r="D1742">
        <f t="shared" si="2131"/>
        <v>-0.49999999999999989</v>
      </c>
      <c r="E1742">
        <f t="shared" si="2137"/>
        <v>-0.11162505800547574</v>
      </c>
      <c r="F1742">
        <f t="shared" si="2138"/>
        <v>0.48738059709561088</v>
      </c>
      <c r="G1742">
        <f t="shared" si="2132"/>
        <v>0.5</v>
      </c>
      <c r="H1742">
        <f t="shared" si="2139"/>
        <v>0.11162505800547573</v>
      </c>
      <c r="I1742">
        <f t="shared" si="2140"/>
        <v>-0.48738059709561082</v>
      </c>
      <c r="J1742">
        <f t="shared" si="2133"/>
        <v>0.49999999999999989</v>
      </c>
      <c r="K1742">
        <f t="shared" si="2141"/>
        <v>-0.11162505800547574</v>
      </c>
      <c r="L1742">
        <f t="shared" si="2142"/>
        <v>0.48738059709561088</v>
      </c>
      <c r="N1742">
        <v>102.9</v>
      </c>
      <c r="O1742">
        <f t="shared" si="2128"/>
        <v>87.598316765352081</v>
      </c>
      <c r="P1742">
        <f t="shared" si="2129"/>
        <v>2.4016832346479196</v>
      </c>
      <c r="R1742">
        <f t="shared" si="2143"/>
        <v>-2.1468994722919477</v>
      </c>
      <c r="T1742">
        <f t="shared" si="2134"/>
        <v>2.3842622733002163</v>
      </c>
      <c r="V1742">
        <f t="shared" si="2144"/>
        <v>0</v>
      </c>
    </row>
    <row r="1743" spans="1:22" x14ac:dyDescent="0.2">
      <c r="A1743">
        <f t="shared" si="2130"/>
        <v>0.5</v>
      </c>
      <c r="B1743">
        <f t="shared" si="2135"/>
        <v>-0.1124755271719325</v>
      </c>
      <c r="C1743">
        <f t="shared" si="2136"/>
        <v>0.48718503239261751</v>
      </c>
      <c r="D1743">
        <f t="shared" si="2131"/>
        <v>-0.49999999999999989</v>
      </c>
      <c r="E1743">
        <f t="shared" si="2137"/>
        <v>-0.11247552717193252</v>
      </c>
      <c r="F1743">
        <f t="shared" si="2138"/>
        <v>0.48718503239261757</v>
      </c>
      <c r="G1743">
        <f t="shared" si="2132"/>
        <v>0.5</v>
      </c>
      <c r="H1743">
        <f t="shared" si="2139"/>
        <v>0.1124755271719325</v>
      </c>
      <c r="I1743">
        <f t="shared" si="2140"/>
        <v>-0.48718503239261751</v>
      </c>
      <c r="J1743">
        <f t="shared" si="2133"/>
        <v>0.49999999999999989</v>
      </c>
      <c r="K1743">
        <f t="shared" si="2141"/>
        <v>-0.11247552717193252</v>
      </c>
      <c r="L1743">
        <f t="shared" si="2142"/>
        <v>0.48718503239261757</v>
      </c>
      <c r="N1743">
        <v>103</v>
      </c>
      <c r="O1743">
        <f t="shared" si="2128"/>
        <v>87.636476556115127</v>
      </c>
      <c r="P1743">
        <f t="shared" si="2129"/>
        <v>2.3635234438848638</v>
      </c>
      <c r="R1743">
        <f t="shared" si="2143"/>
        <v>-2.2234587071717966</v>
      </c>
      <c r="T1743">
        <f t="shared" si="2134"/>
        <v>2.3461024825371606</v>
      </c>
      <c r="V1743">
        <f t="shared" si="2144"/>
        <v>0</v>
      </c>
    </row>
    <row r="1744" spans="1:22" x14ac:dyDescent="0.2">
      <c r="A1744">
        <f t="shared" si="2130"/>
        <v>0.5</v>
      </c>
      <c r="B1744">
        <f t="shared" si="2135"/>
        <v>-0.11332565371842745</v>
      </c>
      <c r="C1744">
        <f t="shared" si="2136"/>
        <v>0.48698798363952578</v>
      </c>
      <c r="D1744">
        <f t="shared" si="2131"/>
        <v>-0.49999999999999989</v>
      </c>
      <c r="E1744">
        <f t="shared" si="2137"/>
        <v>-0.11332565371842747</v>
      </c>
      <c r="F1744">
        <f t="shared" si="2138"/>
        <v>0.48698798363952583</v>
      </c>
      <c r="G1744">
        <f t="shared" si="2132"/>
        <v>0.5</v>
      </c>
      <c r="H1744">
        <f t="shared" si="2139"/>
        <v>0.11332565371842745</v>
      </c>
      <c r="I1744">
        <f t="shared" si="2140"/>
        <v>-0.48698798363952578</v>
      </c>
      <c r="J1744">
        <f t="shared" si="2133"/>
        <v>0.49999999999999989</v>
      </c>
      <c r="K1744">
        <f t="shared" si="2141"/>
        <v>-0.11332565371842747</v>
      </c>
      <c r="L1744">
        <f t="shared" si="2142"/>
        <v>0.48698798363952583</v>
      </c>
      <c r="N1744">
        <v>103.1</v>
      </c>
      <c r="O1744">
        <f t="shared" si="2128"/>
        <v>87.674648252809646</v>
      </c>
      <c r="P1744">
        <f t="shared" si="2129"/>
        <v>2.3253517471903864</v>
      </c>
      <c r="R1744">
        <f t="shared" si="2143"/>
        <v>-2.3000195176102203</v>
      </c>
      <c r="T1744">
        <f t="shared" si="2134"/>
        <v>2.3079307858426832</v>
      </c>
      <c r="V1744">
        <f t="shared" si="2144"/>
        <v>0</v>
      </c>
    </row>
    <row r="1745" spans="1:22" x14ac:dyDescent="0.2">
      <c r="A1745">
        <f t="shared" si="2130"/>
        <v>0.5</v>
      </c>
      <c r="B1745">
        <f t="shared" si="2135"/>
        <v>-0.11417543505532787</v>
      </c>
      <c r="C1745">
        <f t="shared" si="2136"/>
        <v>0.48678945143658009</v>
      </c>
      <c r="D1745">
        <f t="shared" si="2131"/>
        <v>-0.49999999999999989</v>
      </c>
      <c r="E1745">
        <f t="shared" si="2137"/>
        <v>-0.11417543505532789</v>
      </c>
      <c r="F1745">
        <f t="shared" si="2138"/>
        <v>0.48678945143658015</v>
      </c>
      <c r="G1745">
        <f t="shared" si="2132"/>
        <v>0.5</v>
      </c>
      <c r="H1745">
        <f t="shared" si="2139"/>
        <v>0.11417543505532787</v>
      </c>
      <c r="I1745">
        <f t="shared" si="2140"/>
        <v>-0.48678945143658009</v>
      </c>
      <c r="J1745">
        <f t="shared" si="2133"/>
        <v>0.49999999999999989</v>
      </c>
      <c r="K1745">
        <f t="shared" si="2141"/>
        <v>-0.11417543505532789</v>
      </c>
      <c r="L1745">
        <f t="shared" si="2142"/>
        <v>0.48678945143658015</v>
      </c>
      <c r="N1745">
        <v>103.2</v>
      </c>
      <c r="O1745">
        <f t="shared" si="2128"/>
        <v>87.712831748091745</v>
      </c>
      <c r="P1745">
        <f t="shared" si="2129"/>
        <v>2.287168251908259</v>
      </c>
      <c r="R1745">
        <f t="shared" si="2143"/>
        <v>-2.3765816577071286</v>
      </c>
      <c r="T1745">
        <f t="shared" si="2134"/>
        <v>2.2697472905605558</v>
      </c>
      <c r="V1745">
        <f t="shared" si="2144"/>
        <v>0</v>
      </c>
    </row>
    <row r="1746" spans="1:22" x14ac:dyDescent="0.2">
      <c r="A1746">
        <f t="shared" si="2130"/>
        <v>0.5</v>
      </c>
      <c r="B1746">
        <f t="shared" si="2135"/>
        <v>-0.11502486859405216</v>
      </c>
      <c r="C1746">
        <f t="shared" si="2136"/>
        <v>0.48658943638854402</v>
      </c>
      <c r="D1746">
        <f t="shared" si="2131"/>
        <v>-0.49999999999999989</v>
      </c>
      <c r="E1746">
        <f t="shared" si="2137"/>
        <v>-0.11502486859405217</v>
      </c>
      <c r="F1746">
        <f t="shared" si="2138"/>
        <v>0.48658943638854407</v>
      </c>
      <c r="G1746">
        <f t="shared" si="2132"/>
        <v>0.5</v>
      </c>
      <c r="H1746">
        <f t="shared" si="2139"/>
        <v>0.11502486859405216</v>
      </c>
      <c r="I1746">
        <f t="shared" si="2140"/>
        <v>-0.48658943638854402</v>
      </c>
      <c r="J1746">
        <f t="shared" si="2133"/>
        <v>0.49999999999999989</v>
      </c>
      <c r="K1746">
        <f t="shared" si="2141"/>
        <v>-0.11502486859405217</v>
      </c>
      <c r="L1746">
        <f t="shared" si="2142"/>
        <v>0.48658943638854407</v>
      </c>
      <c r="N1746">
        <v>103.3</v>
      </c>
      <c r="O1746">
        <f t="shared" si="2128"/>
        <v>87.751026934444113</v>
      </c>
      <c r="P1746">
        <f t="shared" si="2129"/>
        <v>2.2489730655558797</v>
      </c>
      <c r="R1746">
        <f t="shared" si="2143"/>
        <v>-2.453144881264556</v>
      </c>
      <c r="T1746">
        <f t="shared" si="2134"/>
        <v>2.2315521042081765</v>
      </c>
      <c r="V1746">
        <f t="shared" si="2144"/>
        <v>0</v>
      </c>
    </row>
    <row r="1747" spans="1:22" x14ac:dyDescent="0.2">
      <c r="A1747">
        <f t="shared" si="2130"/>
        <v>0.5</v>
      </c>
      <c r="B1747">
        <f t="shared" si="2135"/>
        <v>-0.11587395174707867</v>
      </c>
      <c r="C1747">
        <f t="shared" si="2136"/>
        <v>0.48638793910469819</v>
      </c>
      <c r="D1747">
        <f t="shared" si="2131"/>
        <v>-0.49999999999999989</v>
      </c>
      <c r="E1747">
        <f t="shared" si="2137"/>
        <v>-0.11587395174707869</v>
      </c>
      <c r="F1747">
        <f t="shared" si="2138"/>
        <v>0.4863879391046983</v>
      </c>
      <c r="G1747">
        <f t="shared" si="2132"/>
        <v>0.5</v>
      </c>
      <c r="H1747">
        <f t="shared" si="2139"/>
        <v>0.11587395174707867</v>
      </c>
      <c r="I1747">
        <f t="shared" si="2140"/>
        <v>-0.48638793910469819</v>
      </c>
      <c r="J1747">
        <f t="shared" si="2133"/>
        <v>0.49999999999999989</v>
      </c>
      <c r="K1747">
        <f t="shared" si="2141"/>
        <v>-0.11587395174707869</v>
      </c>
      <c r="L1747">
        <f t="shared" si="2142"/>
        <v>0.4863879391046983</v>
      </c>
      <c r="N1747">
        <v>103.4</v>
      </c>
      <c r="O1747">
        <f t="shared" si="2128"/>
        <v>87.789233704175444</v>
      </c>
      <c r="P1747">
        <f t="shared" si="2129"/>
        <v>2.2107662958245582</v>
      </c>
      <c r="R1747">
        <f t="shared" si="2143"/>
        <v>-2.5297089417874679</v>
      </c>
      <c r="T1747">
        <f t="shared" si="2134"/>
        <v>2.193345334476855</v>
      </c>
      <c r="V1747">
        <f t="shared" si="2144"/>
        <v>0</v>
      </c>
    </row>
    <row r="1748" spans="1:22" x14ac:dyDescent="0.2">
      <c r="A1748">
        <f t="shared" si="2130"/>
        <v>0.5</v>
      </c>
      <c r="B1748">
        <f t="shared" si="2135"/>
        <v>-0.11672268192795264</v>
      </c>
      <c r="C1748">
        <f t="shared" si="2136"/>
        <v>0.48618496019883822</v>
      </c>
      <c r="D1748">
        <f t="shared" si="2131"/>
        <v>-0.49999999999999989</v>
      </c>
      <c r="E1748">
        <f t="shared" si="2137"/>
        <v>-0.11672268192795267</v>
      </c>
      <c r="F1748">
        <f t="shared" si="2138"/>
        <v>0.48618496019883828</v>
      </c>
      <c r="G1748">
        <f t="shared" si="2132"/>
        <v>0.5</v>
      </c>
      <c r="H1748">
        <f t="shared" si="2139"/>
        <v>0.11672268192795264</v>
      </c>
      <c r="I1748">
        <f t="shared" si="2140"/>
        <v>-0.48618496019883822</v>
      </c>
      <c r="J1748">
        <f t="shared" si="2133"/>
        <v>0.49999999999999989</v>
      </c>
      <c r="K1748">
        <f t="shared" si="2141"/>
        <v>-0.11672268192795267</v>
      </c>
      <c r="L1748">
        <f t="shared" si="2142"/>
        <v>0.48618496019883828</v>
      </c>
      <c r="N1748">
        <v>103.5</v>
      </c>
      <c r="O1748">
        <f t="shared" si="2128"/>
        <v>87.827451949420492</v>
      </c>
      <c r="P1748">
        <f t="shared" si="2129"/>
        <v>2.1725480505795063</v>
      </c>
      <c r="R1748">
        <f t="shared" si="2143"/>
        <v>-2.6062735924848188</v>
      </c>
      <c r="T1748">
        <f t="shared" si="2134"/>
        <v>2.1551270892318031</v>
      </c>
      <c r="V1748">
        <f t="shared" si="2144"/>
        <v>0</v>
      </c>
    </row>
    <row r="1749" spans="1:22" x14ac:dyDescent="0.2">
      <c r="A1749">
        <f t="shared" si="2130"/>
        <v>0.5</v>
      </c>
      <c r="B1749">
        <f t="shared" si="2135"/>
        <v>-0.11757105655129489</v>
      </c>
      <c r="C1749">
        <f t="shared" si="2136"/>
        <v>0.48598050028927303</v>
      </c>
      <c r="D1749">
        <f t="shared" si="2131"/>
        <v>-0.49999999999999989</v>
      </c>
      <c r="E1749">
        <f t="shared" si="2137"/>
        <v>-0.11757105655129491</v>
      </c>
      <c r="F1749">
        <f t="shared" si="2138"/>
        <v>0.48598050028927314</v>
      </c>
      <c r="G1749">
        <f t="shared" si="2132"/>
        <v>0.5</v>
      </c>
      <c r="H1749">
        <f t="shared" si="2139"/>
        <v>0.11757105655129489</v>
      </c>
      <c r="I1749">
        <f t="shared" si="2140"/>
        <v>-0.48598050028927303</v>
      </c>
      <c r="J1749">
        <f t="shared" si="2133"/>
        <v>0.49999999999999989</v>
      </c>
      <c r="K1749">
        <f t="shared" si="2141"/>
        <v>-0.11757105655129491</v>
      </c>
      <c r="L1749">
        <f t="shared" si="2142"/>
        <v>0.48598050028927314</v>
      </c>
      <c r="N1749">
        <v>103.6</v>
      </c>
      <c r="O1749">
        <f t="shared" si="2128"/>
        <v>87.865681562139116</v>
      </c>
      <c r="P1749">
        <f t="shared" si="2129"/>
        <v>2.1343184378608449</v>
      </c>
      <c r="R1749">
        <f t="shared" si="2143"/>
        <v>-2.6828385862700026</v>
      </c>
      <c r="T1749">
        <f t="shared" si="2134"/>
        <v>2.1168974765131416</v>
      </c>
      <c r="V1749">
        <f t="shared" si="2144"/>
        <v>0</v>
      </c>
    </row>
    <row r="1750" spans="1:22" x14ac:dyDescent="0.2">
      <c r="A1750">
        <f t="shared" si="2130"/>
        <v>0.5</v>
      </c>
      <c r="B1750">
        <f t="shared" si="2135"/>
        <v>-0.11841907303280928</v>
      </c>
      <c r="C1750">
        <f t="shared" si="2136"/>
        <v>0.48577455999882296</v>
      </c>
      <c r="D1750">
        <f t="shared" si="2131"/>
        <v>-0.49999999999999989</v>
      </c>
      <c r="E1750">
        <f t="shared" si="2137"/>
        <v>-0.1184190730328093</v>
      </c>
      <c r="F1750">
        <f t="shared" si="2138"/>
        <v>0.48577455999882307</v>
      </c>
      <c r="G1750">
        <f t="shared" si="2132"/>
        <v>0.5</v>
      </c>
      <c r="H1750">
        <f t="shared" si="2139"/>
        <v>0.11841907303280928</v>
      </c>
      <c r="I1750">
        <f t="shared" si="2140"/>
        <v>-0.48577455999882296</v>
      </c>
      <c r="J1750">
        <f t="shared" si="2133"/>
        <v>0.49999999999999989</v>
      </c>
      <c r="K1750">
        <f t="shared" si="2141"/>
        <v>-0.1184190730328093</v>
      </c>
      <c r="L1750">
        <f t="shared" si="2142"/>
        <v>0.48577455999882307</v>
      </c>
      <c r="N1750">
        <v>103.7</v>
      </c>
      <c r="O1750">
        <f t="shared" si="2128"/>
        <v>87.903922434116524</v>
      </c>
      <c r="P1750">
        <f t="shared" si="2129"/>
        <v>2.0960775658834874</v>
      </c>
      <c r="R1750">
        <f t="shared" si="2143"/>
        <v>-2.7594036757619054</v>
      </c>
      <c r="T1750">
        <f t="shared" si="2134"/>
        <v>2.0786566045357842</v>
      </c>
      <c r="V1750">
        <f t="shared" si="2144"/>
        <v>0</v>
      </c>
    </row>
    <row r="1751" spans="1:22" x14ac:dyDescent="0.2">
      <c r="A1751">
        <f t="shared" si="2130"/>
        <v>0.5</v>
      </c>
      <c r="B1751">
        <f t="shared" si="2135"/>
        <v>-0.11926672878929033</v>
      </c>
      <c r="C1751">
        <f t="shared" si="2136"/>
        <v>0.48556713995481798</v>
      </c>
      <c r="D1751">
        <f t="shared" si="2131"/>
        <v>-0.49999999999999989</v>
      </c>
      <c r="E1751">
        <f t="shared" si="2137"/>
        <v>-0.11926672878929036</v>
      </c>
      <c r="F1751">
        <f t="shared" si="2138"/>
        <v>0.48556713995481804</v>
      </c>
      <c r="G1751">
        <f t="shared" si="2132"/>
        <v>0.5</v>
      </c>
      <c r="H1751">
        <f t="shared" si="2139"/>
        <v>0.11926672878929033</v>
      </c>
      <c r="I1751">
        <f t="shared" si="2140"/>
        <v>-0.48556713995481798</v>
      </c>
      <c r="J1751">
        <f t="shared" si="2133"/>
        <v>0.49999999999999989</v>
      </c>
      <c r="K1751">
        <f t="shared" si="2141"/>
        <v>-0.11926672878929036</v>
      </c>
      <c r="L1751">
        <f t="shared" si="2142"/>
        <v>0.48556713995481804</v>
      </c>
      <c r="N1751">
        <v>103.8</v>
      </c>
      <c r="O1751">
        <f t="shared" si="2128"/>
        <v>87.942174456961808</v>
      </c>
      <c r="P1751">
        <f t="shared" si="2129"/>
        <v>2.0578255430381924</v>
      </c>
      <c r="R1751">
        <f t="shared" si="2143"/>
        <v>-2.8359686132850426</v>
      </c>
      <c r="T1751">
        <f t="shared" si="2134"/>
        <v>2.0404045816904892</v>
      </c>
      <c r="V1751">
        <f t="shared" si="2144"/>
        <v>0</v>
      </c>
    </row>
    <row r="1752" spans="1:22" x14ac:dyDescent="0.2">
      <c r="A1752">
        <f t="shared" si="2130"/>
        <v>0.5</v>
      </c>
      <c r="B1752">
        <f t="shared" si="2135"/>
        <v>-0.12011402123863192</v>
      </c>
      <c r="C1752">
        <f t="shared" si="2136"/>
        <v>0.48535824078909523</v>
      </c>
      <c r="D1752">
        <f t="shared" si="2131"/>
        <v>-0.49999999999999989</v>
      </c>
      <c r="E1752">
        <f t="shared" si="2137"/>
        <v>-0.12011402123863194</v>
      </c>
      <c r="F1752">
        <f t="shared" si="2138"/>
        <v>0.48535824078909534</v>
      </c>
      <c r="G1752">
        <f t="shared" si="2132"/>
        <v>0.5</v>
      </c>
      <c r="H1752">
        <f t="shared" si="2139"/>
        <v>0.12011402123863192</v>
      </c>
      <c r="I1752">
        <f t="shared" si="2140"/>
        <v>-0.48535824078909523</v>
      </c>
      <c r="J1752">
        <f t="shared" si="2133"/>
        <v>0.49999999999999989</v>
      </c>
      <c r="K1752">
        <f t="shared" si="2141"/>
        <v>-0.12011402123863194</v>
      </c>
      <c r="L1752">
        <f t="shared" si="2142"/>
        <v>0.48535824078909534</v>
      </c>
      <c r="N1752">
        <v>103.9</v>
      </c>
      <c r="O1752">
        <f t="shared" si="2128"/>
        <v>87.980437522108943</v>
      </c>
      <c r="P1752">
        <f t="shared" si="2129"/>
        <v>2.0195624778910251</v>
      </c>
      <c r="R1752">
        <f t="shared" si="2143"/>
        <v>-2.9125331508715702</v>
      </c>
      <c r="T1752">
        <f t="shared" si="2134"/>
        <v>2.0021415165433218</v>
      </c>
      <c r="V1752">
        <f t="shared" si="2144"/>
        <v>0</v>
      </c>
    </row>
    <row r="1753" spans="1:22" x14ac:dyDescent="0.2">
      <c r="A1753">
        <f t="shared" si="2130"/>
        <v>0.5</v>
      </c>
      <c r="B1753">
        <f t="shared" si="2135"/>
        <v>-0.12096094779983387</v>
      </c>
      <c r="C1753">
        <f t="shared" si="2136"/>
        <v>0.48514786313799813</v>
      </c>
      <c r="D1753">
        <f t="shared" si="2131"/>
        <v>-0.49999999999999989</v>
      </c>
      <c r="E1753">
        <f t="shared" si="2137"/>
        <v>-0.12096094779983388</v>
      </c>
      <c r="F1753">
        <f t="shared" si="2138"/>
        <v>0.48514786313799824</v>
      </c>
      <c r="G1753">
        <f t="shared" si="2132"/>
        <v>0.5</v>
      </c>
      <c r="H1753">
        <f t="shared" si="2139"/>
        <v>0.12096094779983387</v>
      </c>
      <c r="I1753">
        <f t="shared" si="2140"/>
        <v>-0.48514786313799813</v>
      </c>
      <c r="J1753">
        <f t="shared" si="2133"/>
        <v>0.49999999999999989</v>
      </c>
      <c r="K1753">
        <f t="shared" si="2141"/>
        <v>-0.12096094779983388</v>
      </c>
      <c r="L1753">
        <f t="shared" si="2142"/>
        <v>0.48514786313799824</v>
      </c>
      <c r="N1753">
        <v>104</v>
      </c>
      <c r="O1753">
        <f t="shared" si="2128"/>
        <v>88.018711520815359</v>
      </c>
      <c r="P1753">
        <f t="shared" si="2129"/>
        <v>1.9812884791846344</v>
      </c>
      <c r="R1753">
        <f t="shared" si="2143"/>
        <v>-2.9890970402609334</v>
      </c>
      <c r="T1753">
        <f t="shared" si="2134"/>
        <v>1.9638675178369311</v>
      </c>
      <c r="V1753">
        <f t="shared" si="2144"/>
        <v>0</v>
      </c>
    </row>
    <row r="1754" spans="1:22" x14ac:dyDescent="0.2">
      <c r="A1754">
        <f t="shared" si="2130"/>
        <v>0.5</v>
      </c>
      <c r="B1754">
        <f t="shared" si="2135"/>
        <v>-0.1218075058930112</v>
      </c>
      <c r="C1754">
        <f t="shared" si="2136"/>
        <v>0.48493600764237327</v>
      </c>
      <c r="D1754">
        <f t="shared" si="2131"/>
        <v>-0.49999999999999989</v>
      </c>
      <c r="E1754">
        <f t="shared" si="2137"/>
        <v>-0.12180750589301123</v>
      </c>
      <c r="F1754">
        <f t="shared" si="2138"/>
        <v>0.48493600764237332</v>
      </c>
      <c r="G1754">
        <f t="shared" si="2132"/>
        <v>0.5</v>
      </c>
      <c r="H1754">
        <f t="shared" si="2139"/>
        <v>0.1218075058930112</v>
      </c>
      <c r="I1754">
        <f t="shared" si="2140"/>
        <v>-0.48493600764237327</v>
      </c>
      <c r="J1754">
        <f t="shared" si="2133"/>
        <v>0.49999999999999989</v>
      </c>
      <c r="K1754">
        <f t="shared" si="2141"/>
        <v>-0.12180750589301123</v>
      </c>
      <c r="L1754">
        <f t="shared" si="2142"/>
        <v>0.48493600764237332</v>
      </c>
      <c r="N1754">
        <v>104.1</v>
      </c>
      <c r="O1754">
        <f t="shared" si="2128"/>
        <v>88.056996344161831</v>
      </c>
      <c r="P1754">
        <f t="shared" si="2129"/>
        <v>1.9430036558381718</v>
      </c>
      <c r="R1754">
        <f t="shared" si="2143"/>
        <v>-3.0656600329013517</v>
      </c>
      <c r="T1754">
        <f t="shared" si="2134"/>
        <v>1.9255826944904686</v>
      </c>
      <c r="V1754">
        <f t="shared" si="2144"/>
        <v>0</v>
      </c>
    </row>
    <row r="1755" spans="1:22" x14ac:dyDescent="0.2">
      <c r="A1755">
        <f t="shared" si="2130"/>
        <v>0.5</v>
      </c>
      <c r="B1755">
        <f t="shared" si="2135"/>
        <v>-0.12265369293940129</v>
      </c>
      <c r="C1755">
        <f t="shared" si="2136"/>
        <v>0.48472267494756932</v>
      </c>
      <c r="D1755">
        <f t="shared" si="2131"/>
        <v>-0.49999999999999989</v>
      </c>
      <c r="E1755">
        <f t="shared" si="2137"/>
        <v>-0.1226536929394013</v>
      </c>
      <c r="F1755">
        <f t="shared" si="2138"/>
        <v>0.48472267494756938</v>
      </c>
      <c r="G1755">
        <f t="shared" si="2132"/>
        <v>0.5</v>
      </c>
      <c r="H1755">
        <f t="shared" si="2139"/>
        <v>0.12265369293940129</v>
      </c>
      <c r="I1755">
        <f t="shared" si="2140"/>
        <v>-0.48472267494756932</v>
      </c>
      <c r="J1755">
        <f t="shared" si="2133"/>
        <v>0.49999999999999989</v>
      </c>
      <c r="K1755">
        <f t="shared" si="2141"/>
        <v>-0.1226536929394013</v>
      </c>
      <c r="L1755">
        <f t="shared" si="2142"/>
        <v>0.48472267494756938</v>
      </c>
      <c r="N1755">
        <v>104.2</v>
      </c>
      <c r="O1755">
        <f t="shared" si="2128"/>
        <v>88.095291883052298</v>
      </c>
      <c r="P1755">
        <f t="shared" si="2129"/>
        <v>1.9047081169476525</v>
      </c>
      <c r="R1755">
        <f t="shared" si="2143"/>
        <v>-3.1422218799505774</v>
      </c>
      <c r="T1755">
        <f t="shared" si="2134"/>
        <v>1.8872871555999493</v>
      </c>
      <c r="V1755">
        <f t="shared" si="2144"/>
        <v>0</v>
      </c>
    </row>
    <row r="1756" spans="1:22" x14ac:dyDescent="0.2">
      <c r="A1756">
        <f t="shared" si="2130"/>
        <v>0.5</v>
      </c>
      <c r="B1756">
        <f t="shared" si="2135"/>
        <v>-0.1234995063613714</v>
      </c>
      <c r="C1756">
        <f t="shared" si="2136"/>
        <v>0.48450786570343463</v>
      </c>
      <c r="D1756">
        <f t="shared" si="2131"/>
        <v>-0.49999999999999989</v>
      </c>
      <c r="E1756">
        <f t="shared" si="2137"/>
        <v>-0.12349950636137141</v>
      </c>
      <c r="F1756">
        <f t="shared" si="2138"/>
        <v>0.48450786570343468</v>
      </c>
      <c r="G1756">
        <f t="shared" si="2132"/>
        <v>0.5</v>
      </c>
      <c r="H1756">
        <f t="shared" si="2139"/>
        <v>0.1234995063613714</v>
      </c>
      <c r="I1756">
        <f t="shared" si="2140"/>
        <v>-0.48450786570343463</v>
      </c>
      <c r="J1756">
        <f t="shared" si="2133"/>
        <v>0.49999999999999989</v>
      </c>
      <c r="K1756">
        <f t="shared" si="2141"/>
        <v>-0.12349950636137141</v>
      </c>
      <c r="L1756">
        <f t="shared" si="2142"/>
        <v>0.48450786570343468</v>
      </c>
      <c r="N1756">
        <v>104.3</v>
      </c>
      <c r="O1756">
        <f t="shared" si="2128"/>
        <v>88.133598028213427</v>
      </c>
      <c r="P1756">
        <f t="shared" si="2129"/>
        <v>1.8664019717866176</v>
      </c>
      <c r="R1756">
        <f t="shared" si="2143"/>
        <v>-3.2187823322764939</v>
      </c>
      <c r="T1756">
        <f t="shared" si="2134"/>
        <v>1.8489810104389144</v>
      </c>
      <c r="V1756">
        <f t="shared" si="2144"/>
        <v>0</v>
      </c>
    </row>
    <row r="1757" spans="1:22" x14ac:dyDescent="0.2">
      <c r="A1757">
        <f t="shared" si="2130"/>
        <v>0.5</v>
      </c>
      <c r="B1757">
        <f t="shared" si="2135"/>
        <v>-0.1243449435824274</v>
      </c>
      <c r="C1757">
        <f t="shared" si="2136"/>
        <v>0.48429158056431543</v>
      </c>
      <c r="D1757">
        <f t="shared" si="2131"/>
        <v>-0.49999999999999989</v>
      </c>
      <c r="E1757">
        <f t="shared" si="2137"/>
        <v>-0.12434494358242743</v>
      </c>
      <c r="F1757">
        <f t="shared" si="2138"/>
        <v>0.48429158056431554</v>
      </c>
      <c r="G1757">
        <f t="shared" si="2132"/>
        <v>0.5</v>
      </c>
      <c r="H1757">
        <f t="shared" si="2139"/>
        <v>0.1243449435824274</v>
      </c>
      <c r="I1757">
        <f t="shared" si="2140"/>
        <v>-0.48429158056431543</v>
      </c>
      <c r="J1757">
        <f t="shared" si="2133"/>
        <v>0.49999999999999989</v>
      </c>
      <c r="K1757">
        <f t="shared" si="2141"/>
        <v>-0.12434494358242743</v>
      </c>
      <c r="L1757">
        <f t="shared" si="2142"/>
        <v>0.48429158056431554</v>
      </c>
      <c r="N1757">
        <v>104.4</v>
      </c>
      <c r="O1757">
        <f t="shared" si="2128"/>
        <v>88.171914670193686</v>
      </c>
      <c r="P1757">
        <f t="shared" si="2129"/>
        <v>1.8280853298062612</v>
      </c>
      <c r="R1757">
        <f t="shared" si="2143"/>
        <v>-3.2953411404583948</v>
      </c>
      <c r="T1757">
        <f t="shared" si="2134"/>
        <v>1.8106643684585579</v>
      </c>
      <c r="V1757">
        <f t="shared" si="2144"/>
        <v>0</v>
      </c>
    </row>
    <row r="1758" spans="1:22" x14ac:dyDescent="0.2">
      <c r="A1758">
        <f t="shared" si="2130"/>
        <v>0.5</v>
      </c>
      <c r="B1758">
        <f t="shared" si="2135"/>
        <v>-0.12519000202722066</v>
      </c>
      <c r="C1758">
        <f t="shared" si="2136"/>
        <v>0.48407382018905382</v>
      </c>
      <c r="D1758">
        <f t="shared" si="2131"/>
        <v>-0.49999999999999989</v>
      </c>
      <c r="E1758">
        <f t="shared" si="2137"/>
        <v>-0.12519000202722069</v>
      </c>
      <c r="F1758">
        <f t="shared" si="2138"/>
        <v>0.48407382018905387</v>
      </c>
      <c r="G1758">
        <f t="shared" si="2132"/>
        <v>0.5</v>
      </c>
      <c r="H1758">
        <f t="shared" si="2139"/>
        <v>0.12519000202722066</v>
      </c>
      <c r="I1758">
        <f t="shared" si="2140"/>
        <v>-0.48407382018905382</v>
      </c>
      <c r="J1758">
        <f t="shared" si="2133"/>
        <v>0.49999999999999989</v>
      </c>
      <c r="K1758">
        <f t="shared" si="2141"/>
        <v>-0.12519000202722069</v>
      </c>
      <c r="L1758">
        <f t="shared" si="2142"/>
        <v>0.48407382018905387</v>
      </c>
      <c r="N1758">
        <v>104.5</v>
      </c>
      <c r="O1758">
        <f t="shared" si="2128"/>
        <v>88.210241699364303</v>
      </c>
      <c r="P1758">
        <f t="shared" si="2129"/>
        <v>1.7897583006357551</v>
      </c>
      <c r="R1758">
        <f t="shared" si="2143"/>
        <v>-3.371898054787712</v>
      </c>
      <c r="T1758">
        <f t="shared" si="2134"/>
        <v>1.7723373392880519</v>
      </c>
      <c r="V1758">
        <f t="shared" si="2144"/>
        <v>0</v>
      </c>
    </row>
    <row r="1759" spans="1:22" x14ac:dyDescent="0.2">
      <c r="A1759">
        <f t="shared" si="2130"/>
        <v>0.5</v>
      </c>
      <c r="B1759">
        <f t="shared" si="2135"/>
        <v>-0.12603467912155672</v>
      </c>
      <c r="C1759">
        <f t="shared" si="2136"/>
        <v>0.48385458524098551</v>
      </c>
      <c r="D1759">
        <f t="shared" si="2131"/>
        <v>-0.49999999999999989</v>
      </c>
      <c r="E1759">
        <f t="shared" si="2137"/>
        <v>-0.12603467912155675</v>
      </c>
      <c r="F1759">
        <f t="shared" si="2138"/>
        <v>0.48385458524098557</v>
      </c>
      <c r="G1759">
        <f t="shared" si="2132"/>
        <v>0.5</v>
      </c>
      <c r="H1759">
        <f t="shared" si="2139"/>
        <v>0.12603467912155672</v>
      </c>
      <c r="I1759">
        <f t="shared" si="2140"/>
        <v>-0.48385458524098551</v>
      </c>
      <c r="J1759">
        <f t="shared" si="2133"/>
        <v>0.49999999999999989</v>
      </c>
      <c r="K1759">
        <f t="shared" si="2141"/>
        <v>-0.12603467912155675</v>
      </c>
      <c r="L1759">
        <f t="shared" si="2142"/>
        <v>0.48385458524098557</v>
      </c>
      <c r="N1759">
        <v>104.6</v>
      </c>
      <c r="O1759">
        <f t="shared" si="2128"/>
        <v>88.248579005916966</v>
      </c>
      <c r="P1759">
        <f t="shared" si="2129"/>
        <v>1.7514209940830434</v>
      </c>
      <c r="R1759">
        <f t="shared" si="2143"/>
        <v>-3.4484528252685993</v>
      </c>
      <c r="T1759">
        <f t="shared" si="2134"/>
        <v>1.7340000327353402</v>
      </c>
      <c r="V1759">
        <f t="shared" si="2144"/>
        <v>0</v>
      </c>
    </row>
    <row r="1760" spans="1:22" x14ac:dyDescent="0.2">
      <c r="A1760">
        <f t="shared" si="2130"/>
        <v>0.5</v>
      </c>
      <c r="B1760">
        <f t="shared" si="2135"/>
        <v>-0.12687897229240278</v>
      </c>
      <c r="C1760">
        <f t="shared" si="2136"/>
        <v>0.48363387638793831</v>
      </c>
      <c r="D1760">
        <f t="shared" si="2131"/>
        <v>-0.49999999999999989</v>
      </c>
      <c r="E1760">
        <f t="shared" si="2137"/>
        <v>-0.1268789722924028</v>
      </c>
      <c r="F1760">
        <f t="shared" si="2138"/>
        <v>0.48363387638793837</v>
      </c>
      <c r="G1760">
        <f t="shared" si="2132"/>
        <v>0.5</v>
      </c>
      <c r="H1760">
        <f t="shared" si="2139"/>
        <v>0.12687897229240278</v>
      </c>
      <c r="I1760">
        <f t="shared" si="2140"/>
        <v>-0.48363387638793831</v>
      </c>
      <c r="J1760">
        <f t="shared" si="2133"/>
        <v>0.49999999999999989</v>
      </c>
      <c r="K1760">
        <f t="shared" si="2141"/>
        <v>-0.1268789722924028</v>
      </c>
      <c r="L1760">
        <f t="shared" si="2142"/>
        <v>0.48363387638793837</v>
      </c>
      <c r="N1760">
        <v>104.7</v>
      </c>
      <c r="O1760">
        <f t="shared" si="2128"/>
        <v>88.286926479865414</v>
      </c>
      <c r="P1760">
        <f t="shared" si="2129"/>
        <v>1.7130735201345315</v>
      </c>
      <c r="R1760">
        <f t="shared" si="2143"/>
        <v>-3.5250052016195577</v>
      </c>
      <c r="T1760">
        <f t="shared" si="2134"/>
        <v>1.6956525587868283</v>
      </c>
      <c r="V1760">
        <f t="shared" si="2144"/>
        <v>0</v>
      </c>
    </row>
    <row r="1761" spans="1:22" x14ac:dyDescent="0.2">
      <c r="A1761">
        <f t="shared" si="2130"/>
        <v>0.5</v>
      </c>
      <c r="B1761">
        <f t="shared" si="2135"/>
        <v>-0.12772287896789516</v>
      </c>
      <c r="C1761">
        <f t="shared" si="2136"/>
        <v>0.48341169430222958</v>
      </c>
      <c r="D1761">
        <f t="shared" si="2131"/>
        <v>-0.49999999999999989</v>
      </c>
      <c r="E1761">
        <f t="shared" si="2137"/>
        <v>-0.12772287896789519</v>
      </c>
      <c r="F1761">
        <f t="shared" si="2138"/>
        <v>0.48341169430222963</v>
      </c>
      <c r="G1761">
        <f t="shared" si="2132"/>
        <v>0.5</v>
      </c>
      <c r="H1761">
        <f t="shared" si="2139"/>
        <v>0.12772287896789516</v>
      </c>
      <c r="I1761">
        <f t="shared" si="2140"/>
        <v>-0.48341169430222958</v>
      </c>
      <c r="J1761">
        <f t="shared" si="2133"/>
        <v>0.49999999999999989</v>
      </c>
      <c r="K1761">
        <f t="shared" si="2141"/>
        <v>-0.12772287896789519</v>
      </c>
      <c r="L1761">
        <f t="shared" si="2142"/>
        <v>0.48341169430222963</v>
      </c>
      <c r="N1761">
        <v>104.8</v>
      </c>
      <c r="O1761">
        <f t="shared" si="2128"/>
        <v>88.32528401104409</v>
      </c>
      <c r="P1761">
        <f t="shared" si="2129"/>
        <v>1.674715988955906</v>
      </c>
      <c r="R1761">
        <f t="shared" si="2143"/>
        <v>-3.6015549332737655</v>
      </c>
      <c r="T1761">
        <f t="shared" si="2134"/>
        <v>1.6572950276082028</v>
      </c>
      <c r="V1761">
        <f t="shared" si="2144"/>
        <v>0</v>
      </c>
    </row>
    <row r="1762" spans="1:22" x14ac:dyDescent="0.2">
      <c r="A1762">
        <f t="shared" si="2130"/>
        <v>0.5</v>
      </c>
      <c r="B1762">
        <f t="shared" si="2135"/>
        <v>-0.12856639657734806</v>
      </c>
      <c r="C1762">
        <f t="shared" si="2136"/>
        <v>0.48318803966066454</v>
      </c>
      <c r="D1762">
        <f t="shared" si="2131"/>
        <v>-0.49999999999999989</v>
      </c>
      <c r="E1762">
        <f t="shared" si="2137"/>
        <v>-0.12856639657734809</v>
      </c>
      <c r="F1762">
        <f t="shared" si="2138"/>
        <v>0.48318803966066459</v>
      </c>
      <c r="G1762">
        <f t="shared" si="2132"/>
        <v>0.5</v>
      </c>
      <c r="H1762">
        <f t="shared" si="2139"/>
        <v>0.12856639657734806</v>
      </c>
      <c r="I1762">
        <f t="shared" si="2140"/>
        <v>-0.48318803966066454</v>
      </c>
      <c r="J1762">
        <f t="shared" si="2133"/>
        <v>0.49999999999999989</v>
      </c>
      <c r="K1762">
        <f t="shared" si="2141"/>
        <v>-0.12856639657734809</v>
      </c>
      <c r="L1762">
        <f t="shared" si="2142"/>
        <v>0.48318803966066459</v>
      </c>
      <c r="N1762">
        <v>104.9</v>
      </c>
      <c r="O1762">
        <f t="shared" si="2128"/>
        <v>88.363651489107568</v>
      </c>
      <c r="P1762">
        <f t="shared" si="2129"/>
        <v>1.6363485108924916</v>
      </c>
      <c r="R1762">
        <f t="shared" si="2143"/>
        <v>-3.6781017693802909</v>
      </c>
      <c r="T1762">
        <f t="shared" si="2134"/>
        <v>1.6189275495447883</v>
      </c>
      <c r="V1762">
        <f t="shared" si="2144"/>
        <v>0</v>
      </c>
    </row>
    <row r="1763" spans="1:22" x14ac:dyDescent="0.2">
      <c r="A1763">
        <f t="shared" si="2130"/>
        <v>0.5</v>
      </c>
      <c r="B1763">
        <f t="shared" si="2135"/>
        <v>-0.1294095225512604</v>
      </c>
      <c r="C1763">
        <f t="shared" si="2136"/>
        <v>0.4829629131445341</v>
      </c>
      <c r="D1763">
        <f t="shared" si="2131"/>
        <v>-0.49999999999999989</v>
      </c>
      <c r="E1763">
        <f t="shared" si="2137"/>
        <v>-0.12940952255126043</v>
      </c>
      <c r="F1763">
        <f t="shared" si="2138"/>
        <v>0.48296291314453416</v>
      </c>
      <c r="G1763">
        <f t="shared" si="2132"/>
        <v>0.5</v>
      </c>
      <c r="H1763">
        <f t="shared" si="2139"/>
        <v>0.1294095225512604</v>
      </c>
      <c r="I1763">
        <f t="shared" si="2140"/>
        <v>-0.4829629131445341</v>
      </c>
      <c r="J1763">
        <f t="shared" si="2133"/>
        <v>0.49999999999999989</v>
      </c>
      <c r="K1763">
        <f t="shared" si="2141"/>
        <v>-0.12940952255126043</v>
      </c>
      <c r="L1763">
        <f t="shared" si="2142"/>
        <v>0.48296291314453416</v>
      </c>
      <c r="N1763">
        <v>105</v>
      </c>
      <c r="O1763">
        <f t="shared" si="2128"/>
        <v>88.402028803530925</v>
      </c>
      <c r="P1763">
        <f t="shared" si="2129"/>
        <v>1.5979711964690784</v>
      </c>
      <c r="R1763">
        <f t="shared" si="2143"/>
        <v>-3.7546454588052578</v>
      </c>
      <c r="T1763">
        <f t="shared" si="2134"/>
        <v>1.5805502351213752</v>
      </c>
      <c r="V1763">
        <f t="shared" si="2144"/>
        <v>0</v>
      </c>
    </row>
    <row r="1764" spans="1:22" x14ac:dyDescent="0.2">
      <c r="A1764">
        <f t="shared" si="2130"/>
        <v>0.5</v>
      </c>
      <c r="B1764">
        <f t="shared" si="2135"/>
        <v>-0.13025225432132412</v>
      </c>
      <c r="C1764">
        <f t="shared" si="2136"/>
        <v>0.48273631543961248</v>
      </c>
      <c r="D1764">
        <f t="shared" si="2131"/>
        <v>-0.49999999999999989</v>
      </c>
      <c r="E1764">
        <f t="shared" si="2137"/>
        <v>-0.13025225432132415</v>
      </c>
      <c r="F1764">
        <f t="shared" si="2138"/>
        <v>0.48273631543961254</v>
      </c>
      <c r="G1764">
        <f t="shared" si="2132"/>
        <v>0.5</v>
      </c>
      <c r="H1764">
        <f t="shared" si="2139"/>
        <v>0.13025225432132412</v>
      </c>
      <c r="I1764">
        <f t="shared" si="2140"/>
        <v>-0.48273631543961248</v>
      </c>
      <c r="J1764">
        <f t="shared" si="2133"/>
        <v>0.49999999999999989</v>
      </c>
      <c r="K1764">
        <f t="shared" si="2141"/>
        <v>-0.13025225432132415</v>
      </c>
      <c r="L1764">
        <f t="shared" si="2142"/>
        <v>0.48273631543961254</v>
      </c>
      <c r="N1764">
        <v>105.1</v>
      </c>
      <c r="O1764">
        <f t="shared" si="2128"/>
        <v>88.440415843608648</v>
      </c>
      <c r="P1764">
        <f t="shared" si="2129"/>
        <v>1.5595841563912907</v>
      </c>
      <c r="R1764">
        <f t="shared" si="2143"/>
        <v>-3.8311857501320099</v>
      </c>
      <c r="T1764">
        <f t="shared" si="2134"/>
        <v>1.5421631950435875</v>
      </c>
      <c r="V1764">
        <f t="shared" si="2144"/>
        <v>0</v>
      </c>
    </row>
    <row r="1765" spans="1:22" x14ac:dyDescent="0.2">
      <c r="A1765">
        <f t="shared" si="2130"/>
        <v>0.5</v>
      </c>
      <c r="B1765">
        <f t="shared" si="2135"/>
        <v>-0.13109458932043236</v>
      </c>
      <c r="C1765">
        <f t="shared" si="2136"/>
        <v>0.4825082472361556</v>
      </c>
      <c r="D1765">
        <f t="shared" si="2131"/>
        <v>-0.49999999999999989</v>
      </c>
      <c r="E1765">
        <f t="shared" si="2137"/>
        <v>-0.13109458932043239</v>
      </c>
      <c r="F1765">
        <f t="shared" si="2138"/>
        <v>0.48250824723615565</v>
      </c>
      <c r="G1765">
        <f t="shared" si="2132"/>
        <v>0.5</v>
      </c>
      <c r="H1765">
        <f t="shared" si="2139"/>
        <v>0.13109458932043236</v>
      </c>
      <c r="I1765">
        <f t="shared" si="2140"/>
        <v>-0.4825082472361556</v>
      </c>
      <c r="J1765">
        <f t="shared" si="2133"/>
        <v>0.49999999999999989</v>
      </c>
      <c r="K1765">
        <f t="shared" si="2141"/>
        <v>-0.13109458932043239</v>
      </c>
      <c r="L1765">
        <f t="shared" si="2142"/>
        <v>0.48250824723615565</v>
      </c>
      <c r="N1765">
        <v>105.2</v>
      </c>
      <c r="O1765">
        <f t="shared" si="2128"/>
        <v>88.478812498455511</v>
      </c>
      <c r="P1765">
        <f t="shared" si="2129"/>
        <v>1.5211875015444918</v>
      </c>
      <c r="R1765">
        <f t="shared" si="2143"/>
        <v>-3.9077223916634702</v>
      </c>
      <c r="T1765">
        <f t="shared" si="2134"/>
        <v>1.5037665401967886</v>
      </c>
      <c r="V1765">
        <f t="shared" si="2144"/>
        <v>0</v>
      </c>
    </row>
    <row r="1766" spans="1:22" x14ac:dyDescent="0.2">
      <c r="A1766">
        <f t="shared" si="2130"/>
        <v>0.5</v>
      </c>
      <c r="B1766">
        <f t="shared" si="2135"/>
        <v>-0.1319365249826864</v>
      </c>
      <c r="C1766">
        <f t="shared" si="2136"/>
        <v>0.48227870922889898</v>
      </c>
      <c r="D1766">
        <f t="shared" si="2131"/>
        <v>-0.49999999999999989</v>
      </c>
      <c r="E1766">
        <f t="shared" si="2137"/>
        <v>-0.13193652498268643</v>
      </c>
      <c r="F1766">
        <f t="shared" si="2138"/>
        <v>0.48227870922889904</v>
      </c>
      <c r="G1766">
        <f t="shared" si="2132"/>
        <v>0.5</v>
      </c>
      <c r="H1766">
        <f t="shared" si="2139"/>
        <v>0.1319365249826864</v>
      </c>
      <c r="I1766">
        <f t="shared" si="2140"/>
        <v>-0.48227870922889898</v>
      </c>
      <c r="J1766">
        <f t="shared" si="2133"/>
        <v>0.49999999999999989</v>
      </c>
      <c r="K1766">
        <f t="shared" si="2141"/>
        <v>-0.13193652498268643</v>
      </c>
      <c r="L1766">
        <f t="shared" si="2142"/>
        <v>0.48227870922889904</v>
      </c>
      <c r="N1766">
        <v>105.3</v>
      </c>
      <c r="O1766">
        <f t="shared" si="2128"/>
        <v>88.517218657004847</v>
      </c>
      <c r="P1766">
        <f t="shared" si="2129"/>
        <v>1.4827813429952099</v>
      </c>
      <c r="R1766">
        <f t="shared" si="2143"/>
        <v>-3.9842551314220458</v>
      </c>
      <c r="T1766">
        <f t="shared" si="2134"/>
        <v>1.4653603816475067</v>
      </c>
      <c r="V1766">
        <f t="shared" si="2144"/>
        <v>0</v>
      </c>
    </row>
    <row r="1767" spans="1:22" x14ac:dyDescent="0.2">
      <c r="A1767">
        <f t="shared" si="2130"/>
        <v>0.5</v>
      </c>
      <c r="B1767">
        <f t="shared" si="2135"/>
        <v>-0.13277805874340443</v>
      </c>
      <c r="C1767">
        <f t="shared" si="2136"/>
        <v>0.48204770211705494</v>
      </c>
      <c r="D1767">
        <f t="shared" si="2131"/>
        <v>-0.49999999999999989</v>
      </c>
      <c r="E1767">
        <f t="shared" si="2137"/>
        <v>-0.13277805874340445</v>
      </c>
      <c r="F1767">
        <f t="shared" si="2138"/>
        <v>0.482047702117055</v>
      </c>
      <c r="G1767">
        <f t="shared" si="2132"/>
        <v>0.5</v>
      </c>
      <c r="H1767">
        <f t="shared" si="2139"/>
        <v>0.13277805874340443</v>
      </c>
      <c r="I1767">
        <f t="shared" si="2140"/>
        <v>-0.48204770211705494</v>
      </c>
      <c r="J1767">
        <f t="shared" si="2133"/>
        <v>0.49999999999999989</v>
      </c>
      <c r="K1767">
        <f t="shared" si="2141"/>
        <v>-0.13277805874340445</v>
      </c>
      <c r="L1767">
        <f t="shared" si="2142"/>
        <v>0.482047702117055</v>
      </c>
      <c r="N1767">
        <v>105.4</v>
      </c>
      <c r="O1767">
        <f t="shared" si="2128"/>
        <v>88.55563420800874</v>
      </c>
      <c r="P1767">
        <f t="shared" si="2129"/>
        <v>1.4443657919912645</v>
      </c>
      <c r="R1767">
        <f t="shared" si="2143"/>
        <v>-4.0607837171508532</v>
      </c>
      <c r="T1767">
        <f t="shared" si="2134"/>
        <v>1.4269448306435613</v>
      </c>
      <c r="V1767">
        <f t="shared" si="2144"/>
        <v>0</v>
      </c>
    </row>
    <row r="1768" spans="1:22" x14ac:dyDescent="0.2">
      <c r="A1768">
        <f t="shared" si="2130"/>
        <v>0.5</v>
      </c>
      <c r="B1768">
        <f t="shared" si="2135"/>
        <v>-0.13361918803912839</v>
      </c>
      <c r="C1768">
        <f t="shared" si="2136"/>
        <v>0.48181522660431142</v>
      </c>
      <c r="D1768">
        <f t="shared" si="2131"/>
        <v>-0.49999999999999989</v>
      </c>
      <c r="E1768">
        <f t="shared" si="2137"/>
        <v>-0.13361918803912842</v>
      </c>
      <c r="F1768">
        <f t="shared" si="2138"/>
        <v>0.48181522660431148</v>
      </c>
      <c r="G1768">
        <f t="shared" si="2132"/>
        <v>0.5</v>
      </c>
      <c r="H1768">
        <f t="shared" si="2139"/>
        <v>0.13361918803912839</v>
      </c>
      <c r="I1768">
        <f t="shared" si="2140"/>
        <v>-0.48181522660431142</v>
      </c>
      <c r="J1768">
        <f t="shared" si="2133"/>
        <v>0.49999999999999989</v>
      </c>
      <c r="K1768">
        <f t="shared" si="2141"/>
        <v>-0.13361918803912842</v>
      </c>
      <c r="L1768">
        <f t="shared" si="2142"/>
        <v>0.48181522660431148</v>
      </c>
      <c r="N1768">
        <v>105.5</v>
      </c>
      <c r="O1768">
        <f t="shared" si="2128"/>
        <v>88.594059040038161</v>
      </c>
      <c r="P1768">
        <f t="shared" si="2129"/>
        <v>1.4059409599617667</v>
      </c>
      <c r="R1768">
        <f t="shared" si="2143"/>
        <v>-4.1373078963151144</v>
      </c>
      <c r="T1768">
        <f t="shared" si="2134"/>
        <v>1.3885199986140635</v>
      </c>
      <c r="V1768">
        <f t="shared" si="2144"/>
        <v>0</v>
      </c>
    </row>
    <row r="1769" spans="1:22" x14ac:dyDescent="0.2">
      <c r="A1769">
        <f t="shared" si="2130"/>
        <v>0.5</v>
      </c>
      <c r="B1769">
        <f t="shared" si="2135"/>
        <v>-0.13445991030763277</v>
      </c>
      <c r="C1769">
        <f t="shared" si="2136"/>
        <v>0.48158128339882905</v>
      </c>
      <c r="D1769">
        <f t="shared" si="2131"/>
        <v>-0.49999999999999989</v>
      </c>
      <c r="E1769">
        <f t="shared" si="2137"/>
        <v>-0.1344599103076328</v>
      </c>
      <c r="F1769">
        <f t="shared" si="2138"/>
        <v>0.48158128339882911</v>
      </c>
      <c r="G1769">
        <f t="shared" si="2132"/>
        <v>0.5</v>
      </c>
      <c r="H1769">
        <f t="shared" si="2139"/>
        <v>0.13445991030763277</v>
      </c>
      <c r="I1769">
        <f t="shared" si="2140"/>
        <v>-0.48158128339882905</v>
      </c>
      <c r="J1769">
        <f t="shared" si="2133"/>
        <v>0.49999999999999989</v>
      </c>
      <c r="K1769">
        <f t="shared" si="2141"/>
        <v>-0.1344599103076328</v>
      </c>
      <c r="L1769">
        <f t="shared" si="2142"/>
        <v>0.48158128339882911</v>
      </c>
      <c r="N1769">
        <v>105.6</v>
      </c>
      <c r="O1769">
        <f t="shared" si="2128"/>
        <v>88.632493041482334</v>
      </c>
      <c r="P1769">
        <f t="shared" si="2129"/>
        <v>1.36750695851766</v>
      </c>
      <c r="R1769">
        <f t="shared" si="2143"/>
        <v>-4.2138274161029141</v>
      </c>
      <c r="T1769">
        <f t="shared" si="2134"/>
        <v>1.3500859971699568</v>
      </c>
      <c r="V1769">
        <f t="shared" si="2144"/>
        <v>0</v>
      </c>
    </row>
    <row r="1770" spans="1:22" x14ac:dyDescent="0.2">
      <c r="A1770">
        <f t="shared" si="2130"/>
        <v>0.5</v>
      </c>
      <c r="B1770">
        <f t="shared" si="2135"/>
        <v>-0.13530022298793179</v>
      </c>
      <c r="C1770">
        <f t="shared" si="2136"/>
        <v>0.48134587321323929</v>
      </c>
      <c r="D1770">
        <f t="shared" si="2131"/>
        <v>-0.49999999999999989</v>
      </c>
      <c r="E1770">
        <f t="shared" si="2137"/>
        <v>-0.13530022298793182</v>
      </c>
      <c r="F1770">
        <f t="shared" si="2138"/>
        <v>0.48134587321323935</v>
      </c>
      <c r="G1770">
        <f t="shared" si="2132"/>
        <v>0.5</v>
      </c>
      <c r="H1770">
        <f t="shared" si="2139"/>
        <v>0.13530022298793179</v>
      </c>
      <c r="I1770">
        <f t="shared" si="2140"/>
        <v>-0.48134587321323929</v>
      </c>
      <c r="J1770">
        <f t="shared" si="2133"/>
        <v>0.49999999999999989</v>
      </c>
      <c r="K1770">
        <f t="shared" si="2141"/>
        <v>-0.13530022298793182</v>
      </c>
      <c r="L1770">
        <f t="shared" si="2142"/>
        <v>0.48134587321323935</v>
      </c>
      <c r="N1770">
        <v>105.7</v>
      </c>
      <c r="O1770">
        <f t="shared" si="2128"/>
        <v>88.670936100548246</v>
      </c>
      <c r="P1770">
        <f t="shared" si="2129"/>
        <v>1.3290638994516883</v>
      </c>
      <c r="R1770">
        <f t="shared" si="2143"/>
        <v>-4.2903420234267173</v>
      </c>
      <c r="T1770">
        <f t="shared" si="2134"/>
        <v>1.3116429381039851</v>
      </c>
      <c r="V1770">
        <f t="shared" si="2144"/>
        <v>0</v>
      </c>
    </row>
    <row r="1771" spans="1:22" x14ac:dyDescent="0.2">
      <c r="A1771">
        <f t="shared" si="2130"/>
        <v>0.5</v>
      </c>
      <c r="B1771">
        <f t="shared" si="2135"/>
        <v>-0.13614012352028709</v>
      </c>
      <c r="C1771">
        <f t="shared" si="2136"/>
        <v>0.48110899676464264</v>
      </c>
      <c r="D1771">
        <f t="shared" si="2131"/>
        <v>-0.49999999999999989</v>
      </c>
      <c r="E1771">
        <f t="shared" si="2137"/>
        <v>-0.13614012352028712</v>
      </c>
      <c r="F1771">
        <f t="shared" si="2138"/>
        <v>0.48110899676464269</v>
      </c>
      <c r="G1771">
        <f t="shared" si="2132"/>
        <v>0.5</v>
      </c>
      <c r="H1771">
        <f t="shared" si="2139"/>
        <v>0.13614012352028709</v>
      </c>
      <c r="I1771">
        <f t="shared" si="2140"/>
        <v>-0.48110899676464264</v>
      </c>
      <c r="J1771">
        <f t="shared" si="2133"/>
        <v>0.49999999999999989</v>
      </c>
      <c r="K1771">
        <f t="shared" si="2141"/>
        <v>-0.13614012352028712</v>
      </c>
      <c r="L1771">
        <f t="shared" si="2142"/>
        <v>0.48110899676464269</v>
      </c>
      <c r="N1771">
        <v>105.8</v>
      </c>
      <c r="O1771">
        <f t="shared" si="2128"/>
        <v>88.709388105260913</v>
      </c>
      <c r="P1771">
        <f t="shared" si="2129"/>
        <v>1.2906118947391536</v>
      </c>
      <c r="R1771">
        <f t="shared" si="2143"/>
        <v>-4.3668514649238066</v>
      </c>
      <c r="T1771">
        <f t="shared" si="2134"/>
        <v>1.2731909333914504</v>
      </c>
      <c r="V1771">
        <f t="shared" si="2144"/>
        <v>0</v>
      </c>
    </row>
    <row r="1772" spans="1:22" x14ac:dyDescent="0.2">
      <c r="A1772">
        <f t="shared" si="2130"/>
        <v>0.5</v>
      </c>
      <c r="B1772">
        <f t="shared" si="2135"/>
        <v>-0.1369796093462162</v>
      </c>
      <c r="C1772">
        <f t="shared" si="2136"/>
        <v>0.48087065477460561</v>
      </c>
      <c r="D1772">
        <f t="shared" si="2131"/>
        <v>-0.49999999999999989</v>
      </c>
      <c r="E1772">
        <f t="shared" si="2137"/>
        <v>-0.13697960934621622</v>
      </c>
      <c r="F1772">
        <f t="shared" si="2138"/>
        <v>0.48087065477460567</v>
      </c>
      <c r="G1772">
        <f t="shared" si="2132"/>
        <v>0.5</v>
      </c>
      <c r="H1772">
        <f t="shared" si="2139"/>
        <v>0.1369796093462162</v>
      </c>
      <c r="I1772">
        <f t="shared" si="2140"/>
        <v>-0.48087065477460561</v>
      </c>
      <c r="J1772">
        <f t="shared" si="2133"/>
        <v>0.49999999999999989</v>
      </c>
      <c r="K1772">
        <f t="shared" si="2141"/>
        <v>-0.13697960934621622</v>
      </c>
      <c r="L1772">
        <f t="shared" si="2142"/>
        <v>0.48087065477460567</v>
      </c>
      <c r="N1772">
        <v>105.9</v>
      </c>
      <c r="O1772">
        <f t="shared" si="2128"/>
        <v>88.747848943461918</v>
      </c>
      <c r="P1772">
        <f t="shared" si="2129"/>
        <v>1.2521510565380731</v>
      </c>
      <c r="R1772">
        <f t="shared" si="2143"/>
        <v>-4.4433554869577172</v>
      </c>
      <c r="T1772">
        <f t="shared" si="2134"/>
        <v>1.2347300951903699</v>
      </c>
      <c r="V1772">
        <f t="shared" si="2144"/>
        <v>0</v>
      </c>
    </row>
    <row r="1773" spans="1:22" x14ac:dyDescent="0.2">
      <c r="A1773">
        <f t="shared" si="2130"/>
        <v>0.5</v>
      </c>
      <c r="B1773">
        <f t="shared" si="2135"/>
        <v>-0.1378186779084995</v>
      </c>
      <c r="C1773">
        <f t="shared" si="2136"/>
        <v>0.48063084796915934</v>
      </c>
      <c r="D1773">
        <f t="shared" si="2131"/>
        <v>-0.49999999999999989</v>
      </c>
      <c r="E1773">
        <f t="shared" si="2137"/>
        <v>-0.13781867790849953</v>
      </c>
      <c r="F1773">
        <f t="shared" si="2138"/>
        <v>0.48063084796915945</v>
      </c>
      <c r="G1773">
        <f t="shared" si="2132"/>
        <v>0.5</v>
      </c>
      <c r="H1773">
        <f t="shared" si="2139"/>
        <v>0.1378186779084995</v>
      </c>
      <c r="I1773">
        <f t="shared" si="2140"/>
        <v>-0.48063084796915934</v>
      </c>
      <c r="J1773">
        <f t="shared" si="2133"/>
        <v>0.49999999999999989</v>
      </c>
      <c r="K1773">
        <f t="shared" si="2141"/>
        <v>-0.13781867790849953</v>
      </c>
      <c r="L1773">
        <f t="shared" si="2142"/>
        <v>0.48063084796915945</v>
      </c>
      <c r="N1773">
        <v>106</v>
      </c>
      <c r="O1773">
        <f t="shared" si="2128"/>
        <v>88.786318502810886</v>
      </c>
      <c r="P1773">
        <f t="shared" si="2129"/>
        <v>1.2136814971892009</v>
      </c>
      <c r="R1773">
        <f t="shared" si="2143"/>
        <v>-4.5198538356195259</v>
      </c>
      <c r="T1773">
        <f t="shared" si="2134"/>
        <v>1.1962605358414977</v>
      </c>
      <c r="V1773">
        <f t="shared" si="2144"/>
        <v>0</v>
      </c>
    </row>
    <row r="1774" spans="1:22" x14ac:dyDescent="0.2">
      <c r="A1774">
        <f t="shared" si="2130"/>
        <v>0.5</v>
      </c>
      <c r="B1774">
        <f t="shared" si="2135"/>
        <v>-0.13865732665118877</v>
      </c>
      <c r="C1774">
        <f t="shared" si="2136"/>
        <v>0.48038957707879704</v>
      </c>
      <c r="D1774">
        <f t="shared" si="2131"/>
        <v>-0.49999999999999989</v>
      </c>
      <c r="E1774">
        <f t="shared" si="2137"/>
        <v>-0.13865732665118879</v>
      </c>
      <c r="F1774">
        <f t="shared" si="2138"/>
        <v>0.48038957707879709</v>
      </c>
      <c r="G1774">
        <f t="shared" si="2132"/>
        <v>0.5</v>
      </c>
      <c r="H1774">
        <f t="shared" si="2139"/>
        <v>0.13865732665118877</v>
      </c>
      <c r="I1774">
        <f t="shared" si="2140"/>
        <v>-0.48038957707879704</v>
      </c>
      <c r="J1774">
        <f t="shared" si="2133"/>
        <v>0.49999999999999989</v>
      </c>
      <c r="K1774">
        <f t="shared" si="2141"/>
        <v>-0.13865732665118879</v>
      </c>
      <c r="L1774">
        <f t="shared" si="2142"/>
        <v>0.48038957707879709</v>
      </c>
      <c r="N1774">
        <v>106.1</v>
      </c>
      <c r="O1774">
        <f t="shared" si="2128"/>
        <v>88.824796670783442</v>
      </c>
      <c r="P1774">
        <f t="shared" si="2129"/>
        <v>1.1752033292165669</v>
      </c>
      <c r="R1774">
        <f t="shared" si="2143"/>
        <v>-4.5963462567286983</v>
      </c>
      <c r="T1774">
        <f t="shared" si="2134"/>
        <v>1.1577823678688637</v>
      </c>
      <c r="V1774">
        <f t="shared" si="2144"/>
        <v>0</v>
      </c>
    </row>
    <row r="1775" spans="1:22" x14ac:dyDescent="0.2">
      <c r="A1775">
        <f t="shared" si="2130"/>
        <v>0.5</v>
      </c>
      <c r="B1775">
        <f t="shared" si="2135"/>
        <v>-0.13949555301961464</v>
      </c>
      <c r="C1775">
        <f t="shared" si="2136"/>
        <v>0.48014684283847142</v>
      </c>
      <c r="D1775">
        <f t="shared" si="2131"/>
        <v>-0.49999999999999989</v>
      </c>
      <c r="E1775">
        <f t="shared" si="2137"/>
        <v>-0.13949555301961467</v>
      </c>
      <c r="F1775">
        <f t="shared" si="2138"/>
        <v>0.48014684283847153</v>
      </c>
      <c r="G1775">
        <f t="shared" si="2132"/>
        <v>0.5</v>
      </c>
      <c r="H1775">
        <f t="shared" si="2139"/>
        <v>0.13949555301961464</v>
      </c>
      <c r="I1775">
        <f t="shared" si="2140"/>
        <v>-0.48014684283847142</v>
      </c>
      <c r="J1775">
        <f t="shared" si="2133"/>
        <v>0.49999999999999989</v>
      </c>
      <c r="K1775">
        <f t="shared" si="2141"/>
        <v>-0.13949555301961467</v>
      </c>
      <c r="L1775">
        <f t="shared" si="2142"/>
        <v>0.48014684283847153</v>
      </c>
      <c r="N1775">
        <v>106.2</v>
      </c>
      <c r="O1775">
        <f t="shared" si="2128"/>
        <v>88.863283334672204</v>
      </c>
      <c r="P1775">
        <f t="shared" si="2129"/>
        <v>1.1367166653277188</v>
      </c>
      <c r="R1775">
        <f t="shared" si="2143"/>
        <v>-4.6728324958343377</v>
      </c>
      <c r="T1775">
        <f t="shared" si="2134"/>
        <v>1.1192957039800155</v>
      </c>
      <c r="V1775">
        <f t="shared" si="2144"/>
        <v>0</v>
      </c>
    </row>
    <row r="1776" spans="1:22" x14ac:dyDescent="0.2">
      <c r="A1776">
        <f t="shared" si="2130"/>
        <v>0.5</v>
      </c>
      <c r="B1776">
        <f t="shared" si="2135"/>
        <v>-0.14033335446039386</v>
      </c>
      <c r="C1776">
        <f t="shared" si="2136"/>
        <v>0.47990264598759336</v>
      </c>
      <c r="D1776">
        <f t="shared" si="2131"/>
        <v>-0.49999999999999989</v>
      </c>
      <c r="E1776">
        <f t="shared" si="2137"/>
        <v>-0.14033335446039388</v>
      </c>
      <c r="F1776">
        <f t="shared" si="2138"/>
        <v>0.47990264598759341</v>
      </c>
      <c r="G1776">
        <f t="shared" si="2132"/>
        <v>0.5</v>
      </c>
      <c r="H1776">
        <f t="shared" si="2139"/>
        <v>0.14033335446039386</v>
      </c>
      <c r="I1776">
        <f t="shared" si="2140"/>
        <v>-0.47990264598759336</v>
      </c>
      <c r="J1776">
        <f t="shared" si="2133"/>
        <v>0.49999999999999989</v>
      </c>
      <c r="K1776">
        <f t="shared" si="2141"/>
        <v>-0.14033335446039388</v>
      </c>
      <c r="L1776">
        <f t="shared" si="2142"/>
        <v>0.47990264598759341</v>
      </c>
      <c r="N1776">
        <v>106.3</v>
      </c>
      <c r="O1776">
        <f t="shared" si="2128"/>
        <v>88.901778381586311</v>
      </c>
      <c r="P1776">
        <f t="shared" si="2129"/>
        <v>1.0982216184136013</v>
      </c>
      <c r="R1776">
        <f t="shared" si="2143"/>
        <v>-4.7493122982166884</v>
      </c>
      <c r="T1776">
        <f t="shared" si="2134"/>
        <v>1.0808006570658981</v>
      </c>
      <c r="V1776">
        <f t="shared" si="2144"/>
        <v>0</v>
      </c>
    </row>
    <row r="1777" spans="1:22" x14ac:dyDescent="0.2">
      <c r="A1777">
        <f t="shared" si="2130"/>
        <v>0.5</v>
      </c>
      <c r="B1777">
        <f t="shared" si="2135"/>
        <v>-0.14117072842143824</v>
      </c>
      <c r="C1777">
        <f t="shared" si="2136"/>
        <v>0.47965698727002865</v>
      </c>
      <c r="D1777">
        <f t="shared" si="2131"/>
        <v>-0.49999999999999989</v>
      </c>
      <c r="E1777">
        <f t="shared" si="2137"/>
        <v>-0.14117072842143827</v>
      </c>
      <c r="F1777">
        <f t="shared" si="2138"/>
        <v>0.47965698727002876</v>
      </c>
      <c r="G1777">
        <f t="shared" si="2132"/>
        <v>0.5</v>
      </c>
      <c r="H1777">
        <f t="shared" si="2139"/>
        <v>0.14117072842143824</v>
      </c>
      <c r="I1777">
        <f t="shared" si="2140"/>
        <v>-0.47965698727002865</v>
      </c>
      <c r="J1777">
        <f t="shared" si="2133"/>
        <v>0.49999999999999989</v>
      </c>
      <c r="K1777">
        <f t="shared" si="2141"/>
        <v>-0.14117072842143827</v>
      </c>
      <c r="L1777">
        <f t="shared" si="2142"/>
        <v>0.47965698727002876</v>
      </c>
      <c r="N1777">
        <v>106.4</v>
      </c>
      <c r="O1777">
        <f t="shared" si="2128"/>
        <v>88.940281698450192</v>
      </c>
      <c r="P1777">
        <f t="shared" si="2129"/>
        <v>1.0597183015497083</v>
      </c>
      <c r="R1777">
        <f t="shared" si="2143"/>
        <v>-4.8257854088874081</v>
      </c>
      <c r="T1777">
        <f t="shared" si="2134"/>
        <v>1.042297340202005</v>
      </c>
      <c r="V1777">
        <f t="shared" si="2144"/>
        <v>0</v>
      </c>
    </row>
    <row r="1778" spans="1:22" x14ac:dyDescent="0.2">
      <c r="A1778">
        <f t="shared" si="2130"/>
        <v>0.5</v>
      </c>
      <c r="B1778">
        <f t="shared" si="2135"/>
        <v>-0.14200767235196129</v>
      </c>
      <c r="C1778">
        <f t="shared" si="2136"/>
        <v>0.47940986743409642</v>
      </c>
      <c r="D1778">
        <f t="shared" si="2131"/>
        <v>-0.49999999999999989</v>
      </c>
      <c r="E1778">
        <f t="shared" si="2137"/>
        <v>-0.14200767235196132</v>
      </c>
      <c r="F1778">
        <f t="shared" si="2138"/>
        <v>0.47940986743409653</v>
      </c>
      <c r="G1778">
        <f t="shared" si="2132"/>
        <v>0.5</v>
      </c>
      <c r="H1778">
        <f t="shared" si="2139"/>
        <v>0.14200767235196129</v>
      </c>
      <c r="I1778">
        <f t="shared" si="2140"/>
        <v>-0.47940986743409642</v>
      </c>
      <c r="J1778">
        <f t="shared" si="2133"/>
        <v>0.49999999999999989</v>
      </c>
      <c r="K1778">
        <f t="shared" si="2141"/>
        <v>-0.14200767235196132</v>
      </c>
      <c r="L1778">
        <f t="shared" si="2142"/>
        <v>0.47940986743409653</v>
      </c>
      <c r="N1778">
        <v>106.5</v>
      </c>
      <c r="O1778">
        <f t="shared" si="2128"/>
        <v>88.978793172004757</v>
      </c>
      <c r="P1778">
        <f t="shared" si="2129"/>
        <v>1.021206827995242</v>
      </c>
      <c r="R1778">
        <f t="shared" si="2143"/>
        <v>-4.9022515725919025</v>
      </c>
      <c r="T1778">
        <f t="shared" si="2134"/>
        <v>1.0037858666475388</v>
      </c>
      <c r="V1778">
        <f t="shared" si="2144"/>
        <v>0</v>
      </c>
    </row>
    <row r="1779" spans="1:22" x14ac:dyDescent="0.2">
      <c r="A1779">
        <f t="shared" si="2130"/>
        <v>0.5</v>
      </c>
      <c r="B1779">
        <f t="shared" si="2135"/>
        <v>-0.14284418370248669</v>
      </c>
      <c r="C1779">
        <f t="shared" si="2136"/>
        <v>0.47916128723256657</v>
      </c>
      <c r="D1779">
        <f t="shared" si="2131"/>
        <v>-0.49999999999999989</v>
      </c>
      <c r="E1779">
        <f t="shared" si="2137"/>
        <v>-0.14284418370248672</v>
      </c>
      <c r="F1779">
        <f t="shared" si="2138"/>
        <v>0.47916128723256662</v>
      </c>
      <c r="G1779">
        <f t="shared" si="2132"/>
        <v>0.5</v>
      </c>
      <c r="H1779">
        <f t="shared" si="2139"/>
        <v>0.14284418370248669</v>
      </c>
      <c r="I1779">
        <f t="shared" si="2140"/>
        <v>-0.47916128723256657</v>
      </c>
      <c r="J1779">
        <f t="shared" si="2133"/>
        <v>0.49999999999999989</v>
      </c>
      <c r="K1779">
        <f t="shared" si="2141"/>
        <v>-0.14284418370248672</v>
      </c>
      <c r="L1779">
        <f t="shared" si="2142"/>
        <v>0.47916128723256662</v>
      </c>
      <c r="N1779">
        <v>106.6</v>
      </c>
      <c r="O1779">
        <f t="shared" si="2128"/>
        <v>89.017312688805731</v>
      </c>
      <c r="P1779">
        <f t="shared" si="2129"/>
        <v>0.98268731119416963</v>
      </c>
      <c r="R1779">
        <f t="shared" si="2143"/>
        <v>-4.9787105338096511</v>
      </c>
      <c r="T1779">
        <f t="shared" si="2134"/>
        <v>0.96526634984646642</v>
      </c>
      <c r="V1779">
        <f t="shared" si="2144"/>
        <v>0</v>
      </c>
    </row>
    <row r="1780" spans="1:22" x14ac:dyDescent="0.2">
      <c r="A1780">
        <f t="shared" si="2130"/>
        <v>0.5</v>
      </c>
      <c r="B1780">
        <f t="shared" si="2135"/>
        <v>-0.14368025992485597</v>
      </c>
      <c r="C1780">
        <f t="shared" si="2136"/>
        <v>0.47891124742265734</v>
      </c>
      <c r="D1780">
        <f t="shared" si="2131"/>
        <v>-0.49999999999999989</v>
      </c>
      <c r="E1780">
        <f t="shared" si="2137"/>
        <v>-0.143680259924856</v>
      </c>
      <c r="F1780">
        <f t="shared" si="2138"/>
        <v>0.47891124742265739</v>
      </c>
      <c r="G1780">
        <f t="shared" si="2132"/>
        <v>0.5</v>
      </c>
      <c r="H1780">
        <f t="shared" si="2139"/>
        <v>0.14368025992485597</v>
      </c>
      <c r="I1780">
        <f t="shared" si="2140"/>
        <v>-0.47891124742265734</v>
      </c>
      <c r="J1780">
        <f t="shared" si="2133"/>
        <v>0.49999999999999989</v>
      </c>
      <c r="K1780">
        <f t="shared" si="2141"/>
        <v>-0.143680259924856</v>
      </c>
      <c r="L1780">
        <f t="shared" si="2142"/>
        <v>0.47891124742265739</v>
      </c>
      <c r="N1780">
        <v>106.7</v>
      </c>
      <c r="O1780">
        <f t="shared" si="2128"/>
        <v>89.055840135225139</v>
      </c>
      <c r="P1780">
        <f t="shared" si="2129"/>
        <v>0.94415986477494951</v>
      </c>
      <c r="R1780">
        <f t="shared" si="2143"/>
        <v>-5.0551620367561139</v>
      </c>
      <c r="T1780">
        <f t="shared" si="2134"/>
        <v>0.9267389034272463</v>
      </c>
      <c r="V1780">
        <f t="shared" si="2144"/>
        <v>0</v>
      </c>
    </row>
    <row r="1781" spans="1:22" x14ac:dyDescent="0.2">
      <c r="A1781">
        <f t="shared" si="2130"/>
        <v>0.5</v>
      </c>
      <c r="B1781">
        <f t="shared" si="2135"/>
        <v>-0.14451589847223573</v>
      </c>
      <c r="C1781">
        <f t="shared" si="2136"/>
        <v>0.47865974876603357</v>
      </c>
      <c r="D1781">
        <f t="shared" si="2131"/>
        <v>-0.49999999999999989</v>
      </c>
      <c r="E1781">
        <f t="shared" si="2137"/>
        <v>-0.14451589847223575</v>
      </c>
      <c r="F1781">
        <f t="shared" si="2138"/>
        <v>0.47865974876603362</v>
      </c>
      <c r="G1781">
        <f t="shared" si="2132"/>
        <v>0.5</v>
      </c>
      <c r="H1781">
        <f t="shared" si="2139"/>
        <v>0.14451589847223573</v>
      </c>
      <c r="I1781">
        <f t="shared" si="2140"/>
        <v>-0.47865974876603357</v>
      </c>
      <c r="J1781">
        <f t="shared" si="2133"/>
        <v>0.49999999999999989</v>
      </c>
      <c r="K1781">
        <f t="shared" si="2141"/>
        <v>-0.14451589847223575</v>
      </c>
      <c r="L1781">
        <f t="shared" si="2142"/>
        <v>0.47865974876603362</v>
      </c>
      <c r="N1781">
        <v>106.8</v>
      </c>
      <c r="O1781">
        <f t="shared" si="2128"/>
        <v>89.094375397448772</v>
      </c>
      <c r="P1781">
        <f t="shared" si="2129"/>
        <v>0.90562460255133281</v>
      </c>
      <c r="R1781">
        <f t="shared" si="2143"/>
        <v>-5.131605825383045</v>
      </c>
      <c r="T1781">
        <f t="shared" si="2134"/>
        <v>0.8882036412036296</v>
      </c>
      <c r="V1781">
        <f t="shared" si="2144"/>
        <v>0</v>
      </c>
    </row>
    <row r="1782" spans="1:22" x14ac:dyDescent="0.2">
      <c r="A1782">
        <f t="shared" si="2130"/>
        <v>0.5</v>
      </c>
      <c r="B1782">
        <f t="shared" si="2135"/>
        <v>-0.14535109679912622</v>
      </c>
      <c r="C1782">
        <f t="shared" si="2136"/>
        <v>0.47840679202880365</v>
      </c>
      <c r="D1782">
        <f t="shared" si="2131"/>
        <v>-0.49999999999999989</v>
      </c>
      <c r="E1782">
        <f t="shared" si="2137"/>
        <v>-0.14535109679912625</v>
      </c>
      <c r="F1782">
        <f t="shared" si="2138"/>
        <v>0.47840679202880371</v>
      </c>
      <c r="G1782">
        <f t="shared" si="2132"/>
        <v>0.5</v>
      </c>
      <c r="H1782">
        <f t="shared" si="2139"/>
        <v>0.14535109679912622</v>
      </c>
      <c r="I1782">
        <f t="shared" si="2140"/>
        <v>-0.47840679202880365</v>
      </c>
      <c r="J1782">
        <f t="shared" si="2133"/>
        <v>0.49999999999999989</v>
      </c>
      <c r="K1782">
        <f t="shared" si="2141"/>
        <v>-0.14535109679912625</v>
      </c>
      <c r="L1782">
        <f t="shared" si="2142"/>
        <v>0.47840679202880371</v>
      </c>
      <c r="N1782">
        <v>106.9</v>
      </c>
      <c r="O1782">
        <f t="shared" si="2128"/>
        <v>89.132918361478247</v>
      </c>
      <c r="P1782">
        <f t="shared" si="2129"/>
        <v>0.86708163852175901</v>
      </c>
      <c r="R1782">
        <f t="shared" si="2143"/>
        <v>-5.2080416433810255</v>
      </c>
      <c r="T1782">
        <f t="shared" si="2134"/>
        <v>0.8496606771740558</v>
      </c>
      <c r="V1782">
        <f t="shared" si="2144"/>
        <v>0</v>
      </c>
    </row>
    <row r="1783" spans="1:22" x14ac:dyDescent="0.2">
      <c r="A1783">
        <f t="shared" si="2130"/>
        <v>0.5</v>
      </c>
      <c r="B1783">
        <f t="shared" si="2135"/>
        <v>-0.1461858523613683</v>
      </c>
      <c r="C1783">
        <f t="shared" si="2136"/>
        <v>0.47815237798151772</v>
      </c>
      <c r="D1783">
        <f t="shared" si="2131"/>
        <v>-0.49999999999999989</v>
      </c>
      <c r="E1783">
        <f t="shared" si="2137"/>
        <v>-0.14618585236136833</v>
      </c>
      <c r="F1783">
        <f t="shared" si="2138"/>
        <v>0.47815237798151777</v>
      </c>
      <c r="G1783">
        <f t="shared" si="2132"/>
        <v>0.5</v>
      </c>
      <c r="H1783">
        <f t="shared" si="2139"/>
        <v>0.1461858523613683</v>
      </c>
      <c r="I1783">
        <f t="shared" si="2140"/>
        <v>-0.47815237798151772</v>
      </c>
      <c r="J1783">
        <f t="shared" si="2133"/>
        <v>0.49999999999999989</v>
      </c>
      <c r="K1783">
        <f t="shared" si="2141"/>
        <v>-0.14618585236136833</v>
      </c>
      <c r="L1783">
        <f t="shared" si="2142"/>
        <v>0.47815237798151777</v>
      </c>
      <c r="N1783">
        <v>107</v>
      </c>
      <c r="O1783">
        <f t="shared" si="2128"/>
        <v>89.171468913129345</v>
      </c>
      <c r="P1783">
        <f t="shared" si="2129"/>
        <v>0.82853108687066024</v>
      </c>
      <c r="R1783">
        <f t="shared" si="2143"/>
        <v>-5.2844692341793387</v>
      </c>
      <c r="T1783">
        <f t="shared" si="2134"/>
        <v>0.81111012552295703</v>
      </c>
      <c r="V1783">
        <f t="shared" si="2144"/>
        <v>0</v>
      </c>
    </row>
    <row r="1784" spans="1:22" x14ac:dyDescent="0.2">
      <c r="A1784">
        <f t="shared" si="2130"/>
        <v>0.5</v>
      </c>
      <c r="B1784">
        <f t="shared" si="2135"/>
        <v>-0.14702016261615186</v>
      </c>
      <c r="C1784">
        <f t="shared" si="2136"/>
        <v>0.477896507399165</v>
      </c>
      <c r="D1784">
        <f t="shared" si="2131"/>
        <v>-0.49999999999999989</v>
      </c>
      <c r="E1784">
        <f t="shared" si="2137"/>
        <v>-0.14702016261615189</v>
      </c>
      <c r="F1784">
        <f t="shared" si="2138"/>
        <v>0.47789650739916512</v>
      </c>
      <c r="G1784">
        <f t="shared" si="2132"/>
        <v>0.5</v>
      </c>
      <c r="H1784">
        <f t="shared" si="2139"/>
        <v>0.14702016261615186</v>
      </c>
      <c r="I1784">
        <f t="shared" si="2140"/>
        <v>-0.477896507399165</v>
      </c>
      <c r="J1784">
        <f t="shared" si="2133"/>
        <v>0.49999999999999989</v>
      </c>
      <c r="K1784">
        <f t="shared" si="2141"/>
        <v>-0.14702016261615189</v>
      </c>
      <c r="L1784">
        <f t="shared" si="2142"/>
        <v>0.47789650739916512</v>
      </c>
      <c r="N1784">
        <v>107.1</v>
      </c>
      <c r="O1784">
        <f t="shared" si="2128"/>
        <v>89.210026938032669</v>
      </c>
      <c r="P1784">
        <f t="shared" si="2129"/>
        <v>0.7899730619672144</v>
      </c>
      <c r="R1784">
        <f t="shared" si="2143"/>
        <v>-5.3608883409487929</v>
      </c>
      <c r="T1784">
        <f t="shared" si="2134"/>
        <v>0.77255210061951118</v>
      </c>
      <c r="V1784">
        <f t="shared" si="2144"/>
        <v>0</v>
      </c>
    </row>
    <row r="1785" spans="1:22" x14ac:dyDescent="0.2">
      <c r="A1785">
        <f t="shared" si="2130"/>
        <v>0.5</v>
      </c>
      <c r="B1785">
        <f t="shared" si="2135"/>
        <v>-0.14785402502202327</v>
      </c>
      <c r="C1785">
        <f t="shared" si="2136"/>
        <v>0.47763918106117176</v>
      </c>
      <c r="D1785">
        <f t="shared" si="2131"/>
        <v>-0.49999999999999989</v>
      </c>
      <c r="E1785">
        <f t="shared" si="2137"/>
        <v>-0.1478540250220233</v>
      </c>
      <c r="F1785">
        <f t="shared" si="2138"/>
        <v>0.47763918106117181</v>
      </c>
      <c r="G1785">
        <f t="shared" si="2132"/>
        <v>0.5</v>
      </c>
      <c r="H1785">
        <f t="shared" si="2139"/>
        <v>0.14785402502202327</v>
      </c>
      <c r="I1785">
        <f t="shared" si="2140"/>
        <v>-0.47763918106117176</v>
      </c>
      <c r="J1785">
        <f t="shared" si="2133"/>
        <v>0.49999999999999989</v>
      </c>
      <c r="K1785">
        <f t="shared" si="2141"/>
        <v>-0.1478540250220233</v>
      </c>
      <c r="L1785">
        <f t="shared" si="2142"/>
        <v>0.47763918106117181</v>
      </c>
      <c r="N1785">
        <v>107.2</v>
      </c>
      <c r="O1785">
        <f t="shared" si="2128"/>
        <v>89.248592321632742</v>
      </c>
      <c r="P1785">
        <f t="shared" si="2129"/>
        <v>0.75140767836713851</v>
      </c>
      <c r="R1785">
        <f t="shared" si="2143"/>
        <v>-5.4372987066014122</v>
      </c>
      <c r="T1785">
        <f t="shared" si="2134"/>
        <v>0.7339867170194353</v>
      </c>
      <c r="V1785">
        <f t="shared" si="2144"/>
        <v>0</v>
      </c>
    </row>
    <row r="1786" spans="1:22" x14ac:dyDescent="0.2">
      <c r="A1786">
        <f t="shared" si="2130"/>
        <v>0.5</v>
      </c>
      <c r="B1786">
        <f t="shared" si="2135"/>
        <v>-0.14868743703889298</v>
      </c>
      <c r="C1786">
        <f t="shared" si="2136"/>
        <v>0.47738039975139862</v>
      </c>
      <c r="D1786">
        <f t="shared" si="2131"/>
        <v>-0.49999999999999989</v>
      </c>
      <c r="E1786">
        <f t="shared" si="2137"/>
        <v>-0.14868743703889301</v>
      </c>
      <c r="F1786">
        <f t="shared" si="2138"/>
        <v>0.47738039975139868</v>
      </c>
      <c r="G1786">
        <f t="shared" si="2132"/>
        <v>0.5</v>
      </c>
      <c r="H1786">
        <f t="shared" si="2139"/>
        <v>0.14868743703889298</v>
      </c>
      <c r="I1786">
        <f t="shared" si="2140"/>
        <v>-0.47738039975139862</v>
      </c>
      <c r="J1786">
        <f t="shared" si="2133"/>
        <v>0.49999999999999989</v>
      </c>
      <c r="K1786">
        <f t="shared" si="2141"/>
        <v>-0.14868743703889301</v>
      </c>
      <c r="L1786">
        <f t="shared" si="2142"/>
        <v>0.47738039975139868</v>
      </c>
      <c r="N1786">
        <v>107.3</v>
      </c>
      <c r="O1786">
        <f t="shared" si="2128"/>
        <v>89.287164949188323</v>
      </c>
      <c r="P1786">
        <f t="shared" si="2129"/>
        <v>0.71283505081167176</v>
      </c>
      <c r="R1786">
        <f t="shared" si="2143"/>
        <v>-5.5137000737931059</v>
      </c>
      <c r="T1786">
        <f t="shared" si="2134"/>
        <v>0.69541408946396854</v>
      </c>
      <c r="V1786">
        <f t="shared" si="2144"/>
        <v>0</v>
      </c>
    </row>
    <row r="1787" spans="1:22" x14ac:dyDescent="0.2">
      <c r="A1787">
        <f t="shared" si="2130"/>
        <v>0.5</v>
      </c>
      <c r="B1787">
        <f t="shared" si="2135"/>
        <v>-0.14952039612804338</v>
      </c>
      <c r="C1787">
        <f t="shared" si="2136"/>
        <v>0.4771201642581383</v>
      </c>
      <c r="D1787">
        <f t="shared" si="2131"/>
        <v>-0.49999999999999989</v>
      </c>
      <c r="E1787">
        <f t="shared" si="2137"/>
        <v>-0.14952039612804341</v>
      </c>
      <c r="F1787">
        <f t="shared" si="2138"/>
        <v>0.47712016425813841</v>
      </c>
      <c r="G1787">
        <f t="shared" si="2132"/>
        <v>0.5</v>
      </c>
      <c r="H1787">
        <f t="shared" si="2139"/>
        <v>0.14952039612804338</v>
      </c>
      <c r="I1787">
        <f t="shared" si="2140"/>
        <v>-0.4771201642581383</v>
      </c>
      <c r="J1787">
        <f t="shared" si="2133"/>
        <v>0.49999999999999989</v>
      </c>
      <c r="K1787">
        <f t="shared" si="2141"/>
        <v>-0.14952039612804341</v>
      </c>
      <c r="L1787">
        <f t="shared" si="2142"/>
        <v>0.47712016425813841</v>
      </c>
      <c r="N1787">
        <v>107.4</v>
      </c>
      <c r="O1787">
        <f t="shared" si="2128"/>
        <v>89.325744705771285</v>
      </c>
      <c r="P1787">
        <f t="shared" si="2129"/>
        <v>0.67425529422871366</v>
      </c>
      <c r="R1787">
        <f t="shared" si="2143"/>
        <v>-5.5900921849238259</v>
      </c>
      <c r="T1787">
        <f t="shared" si="2134"/>
        <v>0.65683433288101045</v>
      </c>
      <c r="V1787">
        <f t="shared" si="2144"/>
        <v>0</v>
      </c>
    </row>
    <row r="1788" spans="1:22" x14ac:dyDescent="0.2">
      <c r="A1788">
        <f t="shared" si="2130"/>
        <v>0.5</v>
      </c>
      <c r="B1788">
        <f t="shared" si="2135"/>
        <v>-0.15035289975213653</v>
      </c>
      <c r="C1788">
        <f t="shared" si="2136"/>
        <v>0.47685847537411336</v>
      </c>
      <c r="D1788">
        <f t="shared" si="2131"/>
        <v>-0.49999999999999989</v>
      </c>
      <c r="E1788">
        <f t="shared" si="2137"/>
        <v>-0.15035289975213656</v>
      </c>
      <c r="F1788">
        <f t="shared" si="2138"/>
        <v>0.47685847537411347</v>
      </c>
      <c r="G1788">
        <f t="shared" si="2132"/>
        <v>0.5</v>
      </c>
      <c r="H1788">
        <f t="shared" si="2139"/>
        <v>0.15035289975213653</v>
      </c>
      <c r="I1788">
        <f t="shared" si="2140"/>
        <v>-0.47685847537411336</v>
      </c>
      <c r="J1788">
        <f t="shared" si="2133"/>
        <v>0.49999999999999989</v>
      </c>
      <c r="K1788">
        <f t="shared" si="2141"/>
        <v>-0.15035289975213656</v>
      </c>
      <c r="L1788">
        <f t="shared" si="2142"/>
        <v>0.47685847537411347</v>
      </c>
      <c r="N1788">
        <v>107.5</v>
      </c>
      <c r="O1788">
        <f t="shared" si="2128"/>
        <v>89.364331476267552</v>
      </c>
      <c r="P1788">
        <f t="shared" si="2129"/>
        <v>0.63566852373244231</v>
      </c>
      <c r="R1788">
        <f t="shared" si="2143"/>
        <v>-5.6664747821396473</v>
      </c>
      <c r="T1788">
        <f t="shared" si="2134"/>
        <v>0.6182475623847391</v>
      </c>
      <c r="V1788">
        <f t="shared" si="2144"/>
        <v>0</v>
      </c>
    </row>
    <row r="1789" spans="1:22" x14ac:dyDescent="0.2">
      <c r="A1789">
        <f t="shared" si="2130"/>
        <v>0.5</v>
      </c>
      <c r="B1789">
        <f t="shared" si="2135"/>
        <v>-0.15118494537522217</v>
      </c>
      <c r="C1789">
        <f t="shared" si="2136"/>
        <v>0.47659533389647346</v>
      </c>
      <c r="D1789">
        <f t="shared" si="2131"/>
        <v>-0.49999999999999989</v>
      </c>
      <c r="E1789">
        <f t="shared" si="2137"/>
        <v>-0.1511849453752222</v>
      </c>
      <c r="F1789">
        <f t="shared" si="2138"/>
        <v>0.47659533389647352</v>
      </c>
      <c r="G1789">
        <f t="shared" si="2132"/>
        <v>0.5</v>
      </c>
      <c r="H1789">
        <f t="shared" si="2139"/>
        <v>0.15118494537522217</v>
      </c>
      <c r="I1789">
        <f t="shared" si="2140"/>
        <v>-0.47659533389647346</v>
      </c>
      <c r="J1789">
        <f t="shared" si="2133"/>
        <v>0.49999999999999989</v>
      </c>
      <c r="K1789">
        <f t="shared" si="2141"/>
        <v>-0.1511849453752222</v>
      </c>
      <c r="L1789">
        <f t="shared" si="2142"/>
        <v>0.47659533389647352</v>
      </c>
      <c r="N1789">
        <v>107.6</v>
      </c>
      <c r="O1789">
        <f t="shared" si="2128"/>
        <v>89.402925145377239</v>
      </c>
      <c r="P1789">
        <f t="shared" si="2129"/>
        <v>0.59707485462291388</v>
      </c>
      <c r="R1789">
        <f t="shared" si="2143"/>
        <v>-5.7428476073346042</v>
      </c>
      <c r="T1789">
        <f t="shared" si="2134"/>
        <v>0.57965389327521066</v>
      </c>
      <c r="V1789">
        <f t="shared" si="2144"/>
        <v>0</v>
      </c>
    </row>
    <row r="1790" spans="1:22" x14ac:dyDescent="0.2">
      <c r="A1790">
        <f t="shared" si="2130"/>
        <v>0.5</v>
      </c>
      <c r="B1790">
        <f t="shared" si="2135"/>
        <v>-0.15201653046274513</v>
      </c>
      <c r="C1790">
        <f t="shared" si="2136"/>
        <v>0.47633074062679304</v>
      </c>
      <c r="D1790">
        <f t="shared" si="2131"/>
        <v>-0.49999999999999989</v>
      </c>
      <c r="E1790">
        <f t="shared" si="2137"/>
        <v>-0.15201653046274516</v>
      </c>
      <c r="F1790">
        <f t="shared" si="2138"/>
        <v>0.47633074062679315</v>
      </c>
      <c r="G1790">
        <f t="shared" si="2132"/>
        <v>0.5</v>
      </c>
      <c r="H1790">
        <f t="shared" si="2139"/>
        <v>0.15201653046274513</v>
      </c>
      <c r="I1790">
        <f t="shared" si="2140"/>
        <v>-0.47633074062679304</v>
      </c>
      <c r="J1790">
        <f t="shared" si="2133"/>
        <v>0.49999999999999989</v>
      </c>
      <c r="K1790">
        <f t="shared" si="2141"/>
        <v>-0.15201653046274516</v>
      </c>
      <c r="L1790">
        <f t="shared" si="2142"/>
        <v>0.47633074062679315</v>
      </c>
      <c r="N1790">
        <v>107.7</v>
      </c>
      <c r="O1790">
        <f t="shared" si="2128"/>
        <v>89.441525597612198</v>
      </c>
      <c r="P1790">
        <f t="shared" si="2129"/>
        <v>0.55847440238763368</v>
      </c>
      <c r="R1790">
        <f t="shared" si="2143"/>
        <v>-5.8192104021507332</v>
      </c>
      <c r="T1790">
        <f t="shared" si="2134"/>
        <v>0.54105344103993047</v>
      </c>
      <c r="V1790">
        <f t="shared" si="2144"/>
        <v>0</v>
      </c>
    </row>
    <row r="1791" spans="1:22" x14ac:dyDescent="0.2">
      <c r="A1791">
        <f t="shared" si="2130"/>
        <v>0.5</v>
      </c>
      <c r="B1791">
        <f t="shared" si="2135"/>
        <v>-0.15284765248155277</v>
      </c>
      <c r="C1791">
        <f t="shared" si="2136"/>
        <v>0.47606469637106924</v>
      </c>
      <c r="D1791">
        <f t="shared" si="2131"/>
        <v>-0.49999999999999989</v>
      </c>
      <c r="E1791">
        <f t="shared" si="2137"/>
        <v>-0.1528476524815528</v>
      </c>
      <c r="F1791">
        <f t="shared" si="2138"/>
        <v>0.47606469637106935</v>
      </c>
      <c r="G1791">
        <f t="shared" si="2132"/>
        <v>0.5</v>
      </c>
      <c r="H1791">
        <f t="shared" si="2139"/>
        <v>0.15284765248155277</v>
      </c>
      <c r="I1791">
        <f t="shared" si="2140"/>
        <v>-0.47606469637106924</v>
      </c>
      <c r="J1791">
        <f t="shared" si="2133"/>
        <v>0.49999999999999989</v>
      </c>
      <c r="K1791">
        <f t="shared" si="2141"/>
        <v>-0.1528476524815528</v>
      </c>
      <c r="L1791">
        <f t="shared" si="2142"/>
        <v>0.47606469637106935</v>
      </c>
      <c r="N1791">
        <v>107.8</v>
      </c>
      <c r="O1791">
        <f t="shared" si="2128"/>
        <v>89.480132717299497</v>
      </c>
      <c r="P1791">
        <f t="shared" si="2129"/>
        <v>0.51986728270050653</v>
      </c>
      <c r="R1791">
        <f t="shared" si="2143"/>
        <v>-5.89556290798064</v>
      </c>
      <c r="T1791">
        <f t="shared" si="2134"/>
        <v>0.50244632135280332</v>
      </c>
      <c r="V1791">
        <f t="shared" si="2144"/>
        <v>0</v>
      </c>
    </row>
    <row r="1792" spans="1:22" x14ac:dyDescent="0.2">
      <c r="A1792">
        <f t="shared" si="2130"/>
        <v>0.5</v>
      </c>
      <c r="B1792">
        <f t="shared" si="2135"/>
        <v>-0.15367830889990353</v>
      </c>
      <c r="C1792">
        <f t="shared" si="2136"/>
        <v>0.47579720193971903</v>
      </c>
      <c r="D1792">
        <f t="shared" si="2131"/>
        <v>-0.49999999999999989</v>
      </c>
      <c r="E1792">
        <f t="shared" si="2137"/>
        <v>-0.15367830889990355</v>
      </c>
      <c r="F1792">
        <f t="shared" si="2138"/>
        <v>0.47579720193971908</v>
      </c>
      <c r="G1792">
        <f t="shared" si="2132"/>
        <v>0.5</v>
      </c>
      <c r="H1792">
        <f t="shared" si="2139"/>
        <v>0.15367830889990353</v>
      </c>
      <c r="I1792">
        <f t="shared" si="2140"/>
        <v>-0.47579720193971903</v>
      </c>
      <c r="J1792">
        <f t="shared" si="2133"/>
        <v>0.49999999999999989</v>
      </c>
      <c r="K1792">
        <f t="shared" si="2141"/>
        <v>-0.15367830889990355</v>
      </c>
      <c r="L1792">
        <f t="shared" si="2142"/>
        <v>0.47579720193971908</v>
      </c>
      <c r="N1792">
        <v>107.9</v>
      </c>
      <c r="O1792">
        <f t="shared" si="2128"/>
        <v>89.518746388577469</v>
      </c>
      <c r="P1792">
        <f t="shared" si="2129"/>
        <v>0.48125361142272127</v>
      </c>
      <c r="R1792">
        <f t="shared" si="2143"/>
        <v>-5.9719048659681997</v>
      </c>
      <c r="T1792">
        <f t="shared" si="2134"/>
        <v>0.46383265007501812</v>
      </c>
      <c r="V1792">
        <f t="shared" si="2144"/>
        <v>0</v>
      </c>
    </row>
    <row r="1793" spans="1:22" x14ac:dyDescent="0.2">
      <c r="A1793">
        <f t="shared" si="2130"/>
        <v>0.5</v>
      </c>
      <c r="B1793">
        <f t="shared" si="2135"/>
        <v>-0.15450849718747364</v>
      </c>
      <c r="C1793">
        <f t="shared" si="2136"/>
        <v>0.47552825814757671</v>
      </c>
      <c r="D1793">
        <f t="shared" si="2131"/>
        <v>-0.49999999999999989</v>
      </c>
      <c r="E1793">
        <f t="shared" si="2137"/>
        <v>-0.15450849718747367</v>
      </c>
      <c r="F1793">
        <f t="shared" si="2138"/>
        <v>0.47552825814757677</v>
      </c>
      <c r="G1793">
        <f t="shared" si="2132"/>
        <v>0.5</v>
      </c>
      <c r="H1793">
        <f t="shared" si="2139"/>
        <v>0.15450849718747364</v>
      </c>
      <c r="I1793">
        <f t="shared" si="2140"/>
        <v>-0.47552825814757671</v>
      </c>
      <c r="J1793">
        <f t="shared" si="2133"/>
        <v>0.49999999999999989</v>
      </c>
      <c r="K1793">
        <f t="shared" si="2141"/>
        <v>-0.15450849718747367</v>
      </c>
      <c r="L1793">
        <f t="shared" si="2142"/>
        <v>0.47552825814757677</v>
      </c>
      <c r="N1793">
        <v>108</v>
      </c>
      <c r="O1793">
        <f t="shared" si="2128"/>
        <v>89.557366495397105</v>
      </c>
      <c r="P1793">
        <f t="shared" si="2129"/>
        <v>0.44263350460289019</v>
      </c>
      <c r="R1793">
        <f t="shared" si="2143"/>
        <v>-6.0482360170099012</v>
      </c>
      <c r="T1793">
        <f t="shared" si="2134"/>
        <v>0.42521254325518704</v>
      </c>
      <c r="V1793">
        <f t="shared" si="2144"/>
        <v>0</v>
      </c>
    </row>
    <row r="1794" spans="1:22" x14ac:dyDescent="0.2">
      <c r="A1794">
        <f t="shared" si="2130"/>
        <v>0.5</v>
      </c>
      <c r="B1794">
        <f t="shared" si="2135"/>
        <v>-0.15533821481536578</v>
      </c>
      <c r="C1794">
        <f t="shared" si="2136"/>
        <v>0.47525786581389179</v>
      </c>
      <c r="D1794">
        <f t="shared" si="2131"/>
        <v>-0.49999999999999989</v>
      </c>
      <c r="E1794">
        <f t="shared" si="2137"/>
        <v>-0.1553382148153658</v>
      </c>
      <c r="F1794">
        <f t="shared" si="2138"/>
        <v>0.47525786581389184</v>
      </c>
      <c r="G1794">
        <f t="shared" si="2132"/>
        <v>0.5</v>
      </c>
      <c r="H1794">
        <f t="shared" si="2139"/>
        <v>0.15533821481536578</v>
      </c>
      <c r="I1794">
        <f t="shared" si="2140"/>
        <v>-0.47525786581389179</v>
      </c>
      <c r="J1794">
        <f t="shared" si="2133"/>
        <v>0.49999999999999989</v>
      </c>
      <c r="K1794">
        <f t="shared" si="2141"/>
        <v>-0.1553382148153658</v>
      </c>
      <c r="L1794">
        <f t="shared" si="2142"/>
        <v>0.47525786581389184</v>
      </c>
      <c r="N1794">
        <v>108.1</v>
      </c>
      <c r="O1794">
        <f t="shared" si="2128"/>
        <v>89.595992921523461</v>
      </c>
      <c r="P1794">
        <f t="shared" si="2129"/>
        <v>0.40400707847654693</v>
      </c>
      <c r="R1794">
        <f t="shared" si="2143"/>
        <v>-6.1245561017570385</v>
      </c>
      <c r="T1794">
        <f t="shared" si="2134"/>
        <v>0.38658611712884378</v>
      </c>
      <c r="V1794">
        <f t="shared" si="2144"/>
        <v>0</v>
      </c>
    </row>
    <row r="1795" spans="1:22" x14ac:dyDescent="0.2">
      <c r="A1795">
        <f t="shared" si="2130"/>
        <v>0.5</v>
      </c>
      <c r="B1795">
        <f t="shared" si="2135"/>
        <v>-0.15616745925611622</v>
      </c>
      <c r="C1795">
        <f t="shared" si="2136"/>
        <v>0.47498602576232618</v>
      </c>
      <c r="D1795">
        <f t="shared" si="2131"/>
        <v>-0.49999999999999989</v>
      </c>
      <c r="E1795">
        <f t="shared" si="2137"/>
        <v>-0.15616745925611625</v>
      </c>
      <c r="F1795">
        <f t="shared" si="2138"/>
        <v>0.47498602576232624</v>
      </c>
      <c r="G1795">
        <f t="shared" si="2132"/>
        <v>0.5</v>
      </c>
      <c r="H1795">
        <f t="shared" si="2139"/>
        <v>0.15616745925611622</v>
      </c>
      <c r="I1795">
        <f t="shared" si="2140"/>
        <v>-0.47498602576232618</v>
      </c>
      <c r="J1795">
        <f t="shared" si="2133"/>
        <v>0.49999999999999989</v>
      </c>
      <c r="K1795">
        <f t="shared" si="2141"/>
        <v>-0.15616745925611625</v>
      </c>
      <c r="L1795">
        <f t="shared" si="2142"/>
        <v>0.47498602576232624</v>
      </c>
      <c r="N1795">
        <v>108.2</v>
      </c>
      <c r="O1795">
        <f t="shared" si="2128"/>
        <v>89.634625550534139</v>
      </c>
      <c r="P1795">
        <f t="shared" si="2129"/>
        <v>0.36537444946611453</v>
      </c>
      <c r="R1795">
        <f t="shared" si="2143"/>
        <v>-6.2008648606172931</v>
      </c>
      <c r="T1795">
        <f t="shared" si="2134"/>
        <v>0.34795348811841137</v>
      </c>
      <c r="V1795">
        <f t="shared" si="2144"/>
        <v>0</v>
      </c>
    </row>
    <row r="1796" spans="1:22" x14ac:dyDescent="0.2">
      <c r="A1796">
        <f t="shared" si="2130"/>
        <v>0.5</v>
      </c>
      <c r="B1796">
        <f t="shared" si="2135"/>
        <v>-0.15699622798370236</v>
      </c>
      <c r="C1796">
        <f t="shared" si="2136"/>
        <v>0.47471273882095189</v>
      </c>
      <c r="D1796">
        <f t="shared" si="2131"/>
        <v>-0.49999999999999989</v>
      </c>
      <c r="E1796">
        <f t="shared" si="2137"/>
        <v>-0.15699622798370239</v>
      </c>
      <c r="F1796">
        <f t="shared" si="2138"/>
        <v>0.47471273882095194</v>
      </c>
      <c r="G1796">
        <f t="shared" si="2132"/>
        <v>0.5</v>
      </c>
      <c r="H1796">
        <f t="shared" si="2139"/>
        <v>0.15699622798370236</v>
      </c>
      <c r="I1796">
        <f t="shared" si="2140"/>
        <v>-0.47471273882095189</v>
      </c>
      <c r="J1796">
        <f t="shared" si="2133"/>
        <v>0.49999999999999989</v>
      </c>
      <c r="K1796">
        <f t="shared" si="2141"/>
        <v>-0.15699622798370239</v>
      </c>
      <c r="L1796">
        <f t="shared" si="2142"/>
        <v>0.47471273882095194</v>
      </c>
      <c r="N1796">
        <v>108.3</v>
      </c>
      <c r="O1796">
        <f t="shared" si="2128"/>
        <v>89.673264265816698</v>
      </c>
      <c r="P1796">
        <f t="shared" si="2129"/>
        <v>0.32673573418301727</v>
      </c>
      <c r="R1796">
        <f t="shared" si="2143"/>
        <v>-6.2771620337540845</v>
      </c>
      <c r="T1796">
        <f t="shared" si="2134"/>
        <v>0.30931477283531411</v>
      </c>
      <c r="V1796">
        <f t="shared" si="2144"/>
        <v>0</v>
      </c>
    </row>
    <row r="1797" spans="1:22" x14ac:dyDescent="0.2">
      <c r="A1797">
        <f t="shared" si="2130"/>
        <v>0.5</v>
      </c>
      <c r="B1797">
        <f t="shared" si="2135"/>
        <v>-0.15782451847355128</v>
      </c>
      <c r="C1797">
        <f t="shared" si="2136"/>
        <v>0.47443800582224821</v>
      </c>
      <c r="D1797">
        <f t="shared" si="2131"/>
        <v>-0.49999999999999989</v>
      </c>
      <c r="E1797">
        <f t="shared" si="2137"/>
        <v>-0.15782451847355131</v>
      </c>
      <c r="F1797">
        <f t="shared" si="2138"/>
        <v>0.47443800582224827</v>
      </c>
      <c r="G1797">
        <f t="shared" si="2132"/>
        <v>0.5</v>
      </c>
      <c r="H1797">
        <f t="shared" si="2139"/>
        <v>0.15782451847355128</v>
      </c>
      <c r="I1797">
        <f t="shared" si="2140"/>
        <v>-0.47443800582224821</v>
      </c>
      <c r="J1797">
        <f t="shared" si="2133"/>
        <v>0.49999999999999989</v>
      </c>
      <c r="K1797">
        <f t="shared" si="2141"/>
        <v>-0.15782451847355131</v>
      </c>
      <c r="L1797">
        <f t="shared" si="2142"/>
        <v>0.47443800582224827</v>
      </c>
      <c r="N1797">
        <v>108.4</v>
      </c>
      <c r="O1797">
        <f t="shared" si="2128"/>
        <v>89.711908950574227</v>
      </c>
      <c r="P1797">
        <f t="shared" si="2129"/>
        <v>0.28809104942577235</v>
      </c>
      <c r="R1797">
        <f t="shared" si="2143"/>
        <v>-6.3534473610902973</v>
      </c>
      <c r="T1797">
        <f t="shared" si="2134"/>
        <v>0.27067008807806919</v>
      </c>
      <c r="V1797">
        <f t="shared" si="2144"/>
        <v>0</v>
      </c>
    </row>
    <row r="1798" spans="1:22" x14ac:dyDescent="0.2">
      <c r="A1798">
        <f t="shared" si="2130"/>
        <v>0.5</v>
      </c>
      <c r="B1798">
        <f t="shared" si="2135"/>
        <v>-0.15865232820254607</v>
      </c>
      <c r="C1798">
        <f t="shared" si="2136"/>
        <v>0.47416182760309955</v>
      </c>
      <c r="D1798">
        <f t="shared" si="2131"/>
        <v>-0.49999999999999989</v>
      </c>
      <c r="E1798">
        <f t="shared" si="2137"/>
        <v>-0.1586523282025461</v>
      </c>
      <c r="F1798">
        <f t="shared" si="2138"/>
        <v>0.47416182760309961</v>
      </c>
      <c r="G1798">
        <f t="shared" si="2132"/>
        <v>0.5</v>
      </c>
      <c r="H1798">
        <f t="shared" si="2139"/>
        <v>0.15865232820254607</v>
      </c>
      <c r="I1798">
        <f t="shared" si="2140"/>
        <v>-0.47416182760309955</v>
      </c>
      <c r="J1798">
        <f t="shared" si="2133"/>
        <v>0.49999999999999989</v>
      </c>
      <c r="K1798">
        <f t="shared" si="2141"/>
        <v>-0.1586523282025461</v>
      </c>
      <c r="L1798">
        <f t="shared" si="2142"/>
        <v>0.47416182760309961</v>
      </c>
      <c r="N1798">
        <v>108.5</v>
      </c>
      <c r="O1798">
        <f t="shared" si="2128"/>
        <v>89.750559487821093</v>
      </c>
      <c r="P1798">
        <f t="shared" si="2129"/>
        <v>0.24944051217889587</v>
      </c>
      <c r="R1798">
        <f t="shared" si="2143"/>
        <v>-6.4297205823108303</v>
      </c>
      <c r="T1798">
        <f t="shared" si="2134"/>
        <v>0.23201955083119272</v>
      </c>
      <c r="V1798">
        <f t="shared" si="2144"/>
        <v>0</v>
      </c>
    </row>
    <row r="1799" spans="1:22" x14ac:dyDescent="0.2">
      <c r="A1799">
        <f t="shared" si="2130"/>
        <v>0.5</v>
      </c>
      <c r="B1799">
        <f t="shared" si="2135"/>
        <v>-0.15947965464903494</v>
      </c>
      <c r="C1799">
        <f t="shared" si="2136"/>
        <v>0.47388420500479272</v>
      </c>
      <c r="D1799">
        <f t="shared" si="2131"/>
        <v>-0.49999999999999989</v>
      </c>
      <c r="E1799">
        <f t="shared" si="2137"/>
        <v>-0.15947965464903496</v>
      </c>
      <c r="F1799">
        <f t="shared" si="2138"/>
        <v>0.47388420500479278</v>
      </c>
      <c r="G1799">
        <f t="shared" si="2132"/>
        <v>0.5</v>
      </c>
      <c r="H1799">
        <f t="shared" si="2139"/>
        <v>0.15947965464903494</v>
      </c>
      <c r="I1799">
        <f t="shared" si="2140"/>
        <v>-0.47388420500479272</v>
      </c>
      <c r="J1799">
        <f t="shared" si="2133"/>
        <v>0.49999999999999989</v>
      </c>
      <c r="K1799">
        <f t="shared" si="2141"/>
        <v>-0.15947965464903496</v>
      </c>
      <c r="L1799">
        <f t="shared" si="2142"/>
        <v>0.47388420500479278</v>
      </c>
      <c r="N1799">
        <v>108.6</v>
      </c>
      <c r="O1799">
        <f t="shared" si="2128"/>
        <v>89.789215760380927</v>
      </c>
      <c r="P1799">
        <f t="shared" si="2129"/>
        <v>0.21078423961865317</v>
      </c>
      <c r="R1799">
        <f t="shared" si="2143"/>
        <v>-6.5059814368584101</v>
      </c>
      <c r="T1799">
        <f t="shared" si="2134"/>
        <v>0.19336327827095001</v>
      </c>
      <c r="V1799">
        <f t="shared" si="2144"/>
        <v>0</v>
      </c>
    </row>
    <row r="1800" spans="1:22" x14ac:dyDescent="0.2">
      <c r="A1800">
        <f t="shared" si="2130"/>
        <v>0.5</v>
      </c>
      <c r="B1800">
        <f t="shared" si="2135"/>
        <v>-0.16030649529283814</v>
      </c>
      <c r="C1800">
        <f t="shared" si="2136"/>
        <v>0.47360513887301431</v>
      </c>
      <c r="D1800">
        <f t="shared" si="2131"/>
        <v>-0.49999999999999989</v>
      </c>
      <c r="E1800">
        <f t="shared" si="2137"/>
        <v>-0.16030649529283816</v>
      </c>
      <c r="F1800">
        <f t="shared" si="2138"/>
        <v>0.47360513887301442</v>
      </c>
      <c r="G1800">
        <f t="shared" si="2132"/>
        <v>0.5</v>
      </c>
      <c r="H1800">
        <f t="shared" si="2139"/>
        <v>0.16030649529283814</v>
      </c>
      <c r="I1800">
        <f t="shared" si="2140"/>
        <v>-0.47360513887301431</v>
      </c>
      <c r="J1800">
        <f t="shared" si="2133"/>
        <v>0.49999999999999989</v>
      </c>
      <c r="K1800">
        <f t="shared" si="2141"/>
        <v>-0.16030649529283816</v>
      </c>
      <c r="L1800">
        <f t="shared" si="2142"/>
        <v>0.47360513887301442</v>
      </c>
      <c r="N1800">
        <v>108.7</v>
      </c>
      <c r="O1800">
        <f t="shared" si="2128"/>
        <v>89.827877650894536</v>
      </c>
      <c r="P1800">
        <f t="shared" si="2129"/>
        <v>0.1721223491054637</v>
      </c>
      <c r="R1800">
        <f t="shared" si="2143"/>
        <v>-6.5822296639429538</v>
      </c>
      <c r="T1800">
        <f t="shared" si="2134"/>
        <v>0.15470138775776054</v>
      </c>
      <c r="V1800">
        <f t="shared" si="2144"/>
        <v>0</v>
      </c>
    </row>
    <row r="1801" spans="1:22" x14ac:dyDescent="0.2">
      <c r="A1801">
        <f t="shared" si="2130"/>
        <v>0.5</v>
      </c>
      <c r="B1801">
        <f t="shared" si="2135"/>
        <v>-0.16113284761525548</v>
      </c>
      <c r="C1801">
        <f t="shared" si="2136"/>
        <v>0.47332463005784814</v>
      </c>
      <c r="D1801">
        <f t="shared" si="2131"/>
        <v>-0.49999999999999989</v>
      </c>
      <c r="E1801">
        <f t="shared" si="2137"/>
        <v>-0.16113284761525551</v>
      </c>
      <c r="F1801">
        <f t="shared" si="2138"/>
        <v>0.47332463005784819</v>
      </c>
      <c r="G1801">
        <f t="shared" si="2132"/>
        <v>0.5</v>
      </c>
      <c r="H1801">
        <f t="shared" si="2139"/>
        <v>0.16113284761525548</v>
      </c>
      <c r="I1801">
        <f t="shared" si="2140"/>
        <v>-0.47332463005784814</v>
      </c>
      <c r="J1801">
        <f t="shared" si="2133"/>
        <v>0.49999999999999989</v>
      </c>
      <c r="K1801">
        <f t="shared" si="2141"/>
        <v>-0.16113284761525551</v>
      </c>
      <c r="L1801">
        <f t="shared" si="2142"/>
        <v>0.47332463005784819</v>
      </c>
      <c r="N1801">
        <v>108.8</v>
      </c>
      <c r="O1801">
        <f t="shared" ref="O1801:O1864" si="2145">(DEGREES(ACOS(((-(((SUMPRODUCT(G1801:I1801,$I$8:$K$8))*(SUMPRODUCT(G1801:I1801,$I$10:$K$10))-(SUMPRODUCT(J1801:L1801,$I$8:$K$8))*(SUMPRODUCT(J1801:L1801,$I$10:$K$10)))-((SUMPRODUCT(A1801:C1801,$I$8:$K$8))*(SUMPRODUCT(A1801:C1801,$I$10:$K$10))-(SUMPRODUCT(D1801:F1801,$I$8:$K$8))*(SUMPRODUCT(D1801:F1801,$I$10:$K$10))))*(((SUMPRODUCT(G1801:I1801,$I$8:$K$8))*(SUMPRODUCT(G1801:I1801,$I$10:$K$10))+(SUMPRODUCT(J1801:L1801,$I$8:$K$8))*(SUMPRODUCT(J1801:L1801,$I$10:$K$10)))-((SUMPRODUCT(A1801:C1801,$I$8:$K$8))*(SUMPRODUCT(A1801:C1801,$I$10:$K$10))+(SUMPRODUCT(D1801:F1801,$I$8:$K$8))*(SUMPRODUCT(D1801:F1801,$I$10:$K$10)))))-((((SUMPRODUCT(A1801:C1801,$I$8:$K$8))*(SUMPRODUCT(D1801:F1801,$I$10:$K$10))+(SUMPRODUCT(A1801:C1801,$I$10:$K$10))*(SUMPRODUCT(D1801:F1801,$I$8:$K$8)))-((SUMPRODUCT(G1801:I1801,$I$8:$K$8))*(SUMPRODUCT(J1801:L1801,$I$10:$K$10))+(SUMPRODUCT(G1801:I1801,$I$10:$K$10))*(SUMPRODUCT(J1801:L1801,$I$8:$K$8))))*(SQRT(((((SUMPRODUCT(G1801:I1801,$I$8:$K$8))*(SUMPRODUCT(G1801:I1801,$I$10:$K$10))-(SUMPRODUCT(J1801:L1801,$I$8:$K$8))*(SUMPRODUCT(J1801:L1801,$I$10:$K$10)))-((SUMPRODUCT(A1801:C1801,$I$8:$K$8))*(SUMPRODUCT(A1801:C1801,$I$10:$K$10))-(SUMPRODUCT(D1801:F1801,$I$8:$K$8))*(SUMPRODUCT(D1801:F1801,$I$10:$K$10))))^2)+((((SUMPRODUCT(A1801:C1801,$I$8:$K$8))*(SUMPRODUCT(D1801:F1801,$I$10:$K$10))+(SUMPRODUCT(A1801:C1801,$I$10:$K$10))*(SUMPRODUCT(D1801:F1801,$I$8:$K$8)))-((SUMPRODUCT(G1801:I1801,$I$8:$K$8))*(SUMPRODUCT(J1801:L1801,$I$10:$K$10))+(SUMPRODUCT(G1801:I1801,$I$10:$K$10))*(SUMPRODUCT(J1801:L1801,$I$8:$K$8))))^2)-((((SUMPRODUCT(G1801:I1801,$I$8:$K$8))*(SUMPRODUCT(G1801:I1801,$I$10:$K$10))+(SUMPRODUCT(J1801:L1801,$I$8:$K$8))*(SUMPRODUCT(J1801:L1801,$I$10:$K$10)))-((SUMPRODUCT(A1801:C1801,$I$8:$K$8))*(SUMPRODUCT(A1801:C1801,$I$10:$K$10))+(SUMPRODUCT(D1801:F1801,$I$8:$K$8))*(SUMPRODUCT(D1801:F1801,$I$10:$K$10))))^2)))))/(((((SUMPRODUCT(G1801:I1801,$I$8:$K$8))*(SUMPRODUCT(G1801:I1801,$I$10:$K$10))-(SUMPRODUCT(J1801:L1801,$I$8:$K$8))*(SUMPRODUCT(J1801:L1801,$I$10:$K$10)))-((SUMPRODUCT(A1801:C1801,$I$8:$K$8))*(SUMPRODUCT(A1801:C1801,$I$10:$K$10))-(SUMPRODUCT(D1801:F1801,$I$8:$K$8))*(SUMPRODUCT(D1801:F1801,$I$10:$K$10))))^2)+((((SUMPRODUCT(A1801:C1801,$I$8:$K$8))*(SUMPRODUCT(D1801:F1801,$I$10:$K$10))+(SUMPRODUCT(A1801:C1801,$I$10:$K$10))*(SUMPRODUCT(D1801:F1801,$I$8:$K$8)))-((SUMPRODUCT(G1801:I1801,$I$8:$K$8))*(SUMPRODUCT(J1801:L1801,$I$10:$K$10))+(SUMPRODUCT(G1801:I1801,$I$10:$K$10))*(SUMPRODUCT(J1801:L1801,$I$8:$K$8))))^2)))))/2</f>
        <v>89.866545041810568</v>
      </c>
      <c r="P1801">
        <f t="shared" ref="P1801:P1864" si="2146">(DEGREES(ACOS(((-(((SUMPRODUCT(G1801:I1801,$I$8:$K$8))*(SUMPRODUCT(G1801:I1801,$I$10:$K$10))-(SUMPRODUCT(J1801:L1801,$I$8:$K$8))*(SUMPRODUCT(J1801:L1801,$I$10:$K$10)))-((SUMPRODUCT(A1801:C1801,$I$8:$K$8))*(SUMPRODUCT(A1801:C1801,$I$10:$K$10))-(SUMPRODUCT(D1801:F1801,$I$8:$K$8))*(SUMPRODUCT(D1801:F1801,$I$10:$K$10))))*(((SUMPRODUCT(G1801:I1801,$I$8:$K$8))*(SUMPRODUCT(G1801:I1801,$I$10:$K$10))+(SUMPRODUCT(J1801:L1801,$I$8:$K$8))*(SUMPRODUCT(J1801:L1801,$I$10:$K$10)))-((SUMPRODUCT(A1801:C1801,$I$8:$K$8))*(SUMPRODUCT(A1801:C1801,$I$10:$K$10))+(SUMPRODUCT(D1801:F1801,$I$8:$K$8))*(SUMPRODUCT(D1801:F1801,$I$10:$K$10)))))+((((SUMPRODUCT(A1801:C1801,$I$8:$K$8))*(SUMPRODUCT(D1801:F1801,$I$10:$K$10))+(SUMPRODUCT(A1801:C1801,$I$10:$K$10))*(SUMPRODUCT(D1801:F1801,$I$8:$K$8)))-((SUMPRODUCT(G1801:I1801,$I$8:$K$8))*(SUMPRODUCT(J1801:L1801,$I$10:$K$10))+(SUMPRODUCT(G1801:I1801,$I$10:$K$10))*(SUMPRODUCT(J1801:L1801,$I$8:$K$8))))*(SQRT(((((SUMPRODUCT(G1801:I1801,$I$8:$K$8))*(SUMPRODUCT(G1801:I1801,$I$10:$K$10))-(SUMPRODUCT(J1801:L1801,$I$8:$K$8))*(SUMPRODUCT(J1801:L1801,$I$10:$K$10)))-((SUMPRODUCT(A1801:C1801,$I$8:$K$8))*(SUMPRODUCT(A1801:C1801,$I$10:$K$10))-(SUMPRODUCT(D1801:F1801,$I$8:$K$8))*(SUMPRODUCT(D1801:F1801,$I$10:$K$10))))^2)+((((SUMPRODUCT(A1801:C1801,$I$8:$K$8))*(SUMPRODUCT(D1801:F1801,$I$10:$K$10))+(SUMPRODUCT(A1801:C1801,$I$10:$K$10))*(SUMPRODUCT(D1801:F1801,$I$8:$K$8)))-((SUMPRODUCT(G1801:I1801,$I$8:$K$8))*(SUMPRODUCT(J1801:L1801,$I$10:$K$10))+(SUMPRODUCT(G1801:I1801,$I$10:$K$10))*(SUMPRODUCT(J1801:L1801,$I$8:$K$8))))^2)-((((SUMPRODUCT(G1801:I1801,$I$8:$K$8))*(SUMPRODUCT(G1801:I1801,$I$10:$K$10))+(SUMPRODUCT(J1801:L1801,$I$8:$K$8))*(SUMPRODUCT(J1801:L1801,$I$10:$K$10)))-((SUMPRODUCT(A1801:C1801,$I$8:$K$8))*(SUMPRODUCT(A1801:C1801,$I$10:$K$10))+(SUMPRODUCT(D1801:F1801,$I$8:$K$8))*(SUMPRODUCT(D1801:F1801,$I$10:$K$10))))^2)))))/(((((SUMPRODUCT(G1801:I1801,$I$8:$K$8))*(SUMPRODUCT(G1801:I1801,$I$10:$K$10))-(SUMPRODUCT(J1801:L1801,$I$8:$K$8))*(SUMPRODUCT(J1801:L1801,$I$10:$K$10)))-((SUMPRODUCT(A1801:C1801,$I$8:$K$8))*(SUMPRODUCT(A1801:C1801,$I$10:$K$10))-(SUMPRODUCT(D1801:F1801,$I$8:$K$8))*(SUMPRODUCT(D1801:F1801,$I$10:$K$10))))^2)+((((SUMPRODUCT(A1801:C1801,$I$8:$K$8))*(SUMPRODUCT(D1801:F1801,$I$10:$K$10))+(SUMPRODUCT(A1801:C1801,$I$10:$K$10))*(SUMPRODUCT(D1801:F1801,$I$8:$K$8)))-((SUMPRODUCT(G1801:I1801,$I$8:$K$8))*(SUMPRODUCT(J1801:L1801,$I$10:$K$10))+(SUMPRODUCT(G1801:I1801,$I$10:$K$10))*(SUMPRODUCT(J1801:L1801,$I$8:$K$8))))^2)))))/2</f>
        <v>0.13345495818944164</v>
      </c>
      <c r="R1801">
        <f t="shared" si="2143"/>
        <v>-6.658465002537616</v>
      </c>
      <c r="T1801">
        <f t="shared" si="2134"/>
        <v>0.11603399684173847</v>
      </c>
      <c r="V1801">
        <f t="shared" si="2144"/>
        <v>0</v>
      </c>
    </row>
    <row r="1802" spans="1:22" x14ac:dyDescent="0.2">
      <c r="A1802">
        <f t="shared" ref="A1802:A1865" si="2147">(1/(SQRT(2)))*(COS(RADIANS(45)))</f>
        <v>0.5</v>
      </c>
      <c r="B1802">
        <f t="shared" si="2135"/>
        <v>-0.1619587090990747</v>
      </c>
      <c r="C1802">
        <f t="shared" si="2136"/>
        <v>0.47304267941377259</v>
      </c>
      <c r="D1802">
        <f t="shared" ref="D1802:D1865" si="2148">(-((1/(SQRT(2)))*(SIN(RADIANS(45)))))</f>
        <v>-0.49999999999999989</v>
      </c>
      <c r="E1802">
        <f t="shared" si="2137"/>
        <v>-0.16195870909907473</v>
      </c>
      <c r="F1802">
        <f t="shared" si="2138"/>
        <v>0.47304267941377265</v>
      </c>
      <c r="G1802">
        <f t="shared" ref="G1802:G1865" si="2149">(1/(SQRT(2)))*(COS(RADIANS(-45)))</f>
        <v>0.5</v>
      </c>
      <c r="H1802">
        <f t="shared" si="2139"/>
        <v>0.1619587090990747</v>
      </c>
      <c r="I1802">
        <f t="shared" si="2140"/>
        <v>-0.47304267941377259</v>
      </c>
      <c r="J1802">
        <f t="shared" ref="J1802:J1865" si="2150">(-((1/(SQRT(2)))*(SIN(RADIANS(-45)))))</f>
        <v>0.49999999999999989</v>
      </c>
      <c r="K1802">
        <f t="shared" si="2141"/>
        <v>-0.16195870909907473</v>
      </c>
      <c r="L1802">
        <f t="shared" si="2142"/>
        <v>0.47304267941377265</v>
      </c>
      <c r="N1802">
        <v>108.9</v>
      </c>
      <c r="O1802">
        <f t="shared" si="2145"/>
        <v>89.905217815389662</v>
      </c>
      <c r="P1802">
        <f t="shared" si="2146"/>
        <v>9.4782184610325684E-2</v>
      </c>
      <c r="R1802">
        <f t="shared" si="2143"/>
        <v>-6.7346871913803659</v>
      </c>
      <c r="T1802">
        <f t="shared" ref="T1802:T1865" si="2151">(P1802-$V$2516)</f>
        <v>7.7361223262622514E-2</v>
      </c>
      <c r="V1802">
        <f t="shared" si="2144"/>
        <v>0</v>
      </c>
    </row>
    <row r="1803" spans="1:22" x14ac:dyDescent="0.2">
      <c r="A1803">
        <f t="shared" si="2147"/>
        <v>0.5</v>
      </c>
      <c r="B1803">
        <f t="shared" si="2135"/>
        <v>-0.16278407722857829</v>
      </c>
      <c r="C1803">
        <f t="shared" si="2136"/>
        <v>0.47275928779965837</v>
      </c>
      <c r="D1803">
        <f t="shared" si="2148"/>
        <v>-0.49999999999999989</v>
      </c>
      <c r="E1803">
        <f t="shared" si="2137"/>
        <v>-0.16278407722857832</v>
      </c>
      <c r="F1803">
        <f t="shared" si="2138"/>
        <v>0.47275928779965842</v>
      </c>
      <c r="G1803">
        <f t="shared" si="2149"/>
        <v>0.5</v>
      </c>
      <c r="H1803">
        <f t="shared" si="2139"/>
        <v>0.16278407722857829</v>
      </c>
      <c r="I1803">
        <f t="shared" si="2140"/>
        <v>-0.47275928779965837</v>
      </c>
      <c r="J1803">
        <f t="shared" si="2150"/>
        <v>0.49999999999999989</v>
      </c>
      <c r="K1803">
        <f t="shared" si="2141"/>
        <v>-0.16278407722857832</v>
      </c>
      <c r="L1803">
        <f t="shared" si="2142"/>
        <v>0.47275928779965842</v>
      </c>
      <c r="N1803">
        <v>109</v>
      </c>
      <c r="O1803">
        <f t="shared" si="2145"/>
        <v>89.943895853706593</v>
      </c>
      <c r="P1803">
        <f t="shared" si="2146"/>
        <v>5.6104146293401873E-2</v>
      </c>
      <c r="R1803">
        <f t="shared" si="2143"/>
        <v>-6.8108959689798363</v>
      </c>
      <c r="T1803">
        <f t="shared" si="2151"/>
        <v>3.8683184945698709E-2</v>
      </c>
      <c r="V1803">
        <f t="shared" si="2144"/>
        <v>0</v>
      </c>
    </row>
    <row r="1804" spans="1:22" x14ac:dyDescent="0.2">
      <c r="A1804">
        <f t="shared" si="2147"/>
        <v>0.5</v>
      </c>
      <c r="B1804">
        <f t="shared" ref="B1804:B1867" si="2152">((1/(SQRT(2)))*(COS(RADIANS(N1804))))*(SIN(RADIANS(45)))</f>
        <v>-0.16360894948955185</v>
      </c>
      <c r="C1804">
        <f t="shared" ref="C1804:C1867" si="2153">((1/(SQRT(2)))*(SIN(RADIANS(N1804))))*(SIN(RADIANS(45)))</f>
        <v>0.47247445607876537</v>
      </c>
      <c r="D1804">
        <f t="shared" si="2148"/>
        <v>-0.49999999999999989</v>
      </c>
      <c r="E1804">
        <f t="shared" ref="E1804:E1867" si="2154">((1/(SQRT(2)))*(COS(RADIANS(N1804))))*(COS(RADIANS(45)))</f>
        <v>-0.16360894948955187</v>
      </c>
      <c r="F1804">
        <f t="shared" ref="F1804:F1867" si="2155">(((1/(SQRT(2)))*(SIN(RADIANS(N1804))))*(COS(RADIANS(45))))</f>
        <v>0.47247445607876543</v>
      </c>
      <c r="G1804">
        <f t="shared" si="2149"/>
        <v>0.5</v>
      </c>
      <c r="H1804">
        <f t="shared" ref="H1804:H1867" si="2156">((1/(SQRT(2)))*(COS(RADIANS(N1804))))*(SIN(RADIANS(-45)))</f>
        <v>0.16360894948955185</v>
      </c>
      <c r="I1804">
        <f t="shared" ref="I1804:I1867" si="2157">((1/(SQRT(2)))*(SIN(RADIANS(N1804))))*(SIN(RADIANS(-45)))</f>
        <v>-0.47247445607876537</v>
      </c>
      <c r="J1804">
        <f t="shared" si="2150"/>
        <v>0.49999999999999989</v>
      </c>
      <c r="K1804">
        <f t="shared" ref="K1804:K1867" si="2158">((1/(SQRT(2)))*(COS(RADIANS(N1804))))*(COS(RADIANS(-45)))</f>
        <v>-0.16360894948955187</v>
      </c>
      <c r="L1804">
        <f t="shared" ref="L1804:L1867" si="2159">(((1/(SQRT(2)))*(SIN(RADIANS(N1804))))*(COS(RADIANS(-45))))</f>
        <v>0.47247445607876543</v>
      </c>
      <c r="N1804">
        <v>109.1</v>
      </c>
      <c r="O1804">
        <f t="shared" si="2145"/>
        <v>89.98257903865229</v>
      </c>
      <c r="P1804">
        <f t="shared" si="2146"/>
        <v>1.7420961347703167E-2</v>
      </c>
      <c r="R1804">
        <f t="shared" ref="R1804:R1867" si="2160">P1804-P1984</f>
        <v>-6.8870910736187243</v>
      </c>
      <c r="T1804">
        <f t="shared" si="2151"/>
        <v>0</v>
      </c>
      <c r="V1804">
        <f t="shared" ref="V1804:V1867" si="2161">IF(T1804=0,N1804,0)</f>
        <v>109.1</v>
      </c>
    </row>
    <row r="1805" spans="1:22" x14ac:dyDescent="0.2">
      <c r="A1805">
        <f t="shared" si="2147"/>
        <v>0.5</v>
      </c>
      <c r="B1805">
        <f t="shared" si="2152"/>
        <v>-0.16443332336929156</v>
      </c>
      <c r="C1805">
        <f t="shared" si="2153"/>
        <v>0.4721881851187405</v>
      </c>
      <c r="D1805">
        <f t="shared" si="2148"/>
        <v>-0.49999999999999989</v>
      </c>
      <c r="E1805">
        <f t="shared" si="2154"/>
        <v>-0.16443332336929159</v>
      </c>
      <c r="F1805">
        <f t="shared" si="2155"/>
        <v>0.47218818511874056</v>
      </c>
      <c r="G1805">
        <f t="shared" si="2149"/>
        <v>0.5</v>
      </c>
      <c r="H1805">
        <f t="shared" si="2156"/>
        <v>0.16443332336929156</v>
      </c>
      <c r="I1805">
        <f t="shared" si="2157"/>
        <v>-0.4721881851187405</v>
      </c>
      <c r="J1805">
        <f t="shared" si="2150"/>
        <v>0.49999999999999989</v>
      </c>
      <c r="K1805">
        <f t="shared" si="2158"/>
        <v>-0.16443332336929159</v>
      </c>
      <c r="L1805">
        <f t="shared" si="2159"/>
        <v>0.47218818511874056</v>
      </c>
      <c r="N1805">
        <v>109.2</v>
      </c>
      <c r="O1805">
        <f t="shared" si="2145"/>
        <v>89.978732748084809</v>
      </c>
      <c r="P1805">
        <f t="shared" si="2146"/>
        <v>2.1267251910918692E-2</v>
      </c>
      <c r="R1805">
        <f t="shared" si="2160"/>
        <v>-6.9207377395105425</v>
      </c>
      <c r="T1805">
        <f t="shared" si="2151"/>
        <v>3.846290563215525E-3</v>
      </c>
      <c r="V1805">
        <f t="shared" si="2161"/>
        <v>0</v>
      </c>
    </row>
    <row r="1806" spans="1:22" x14ac:dyDescent="0.2">
      <c r="A1806">
        <f t="shared" si="2147"/>
        <v>0.5</v>
      </c>
      <c r="B1806">
        <f t="shared" si="2152"/>
        <v>-0.16525719635661143</v>
      </c>
      <c r="C1806">
        <f t="shared" si="2153"/>
        <v>0.47190047579161465</v>
      </c>
      <c r="D1806">
        <f t="shared" si="2148"/>
        <v>-0.49999999999999989</v>
      </c>
      <c r="E1806">
        <f t="shared" si="2154"/>
        <v>-0.16525719635661146</v>
      </c>
      <c r="F1806">
        <f t="shared" si="2155"/>
        <v>0.47190047579161476</v>
      </c>
      <c r="G1806">
        <f t="shared" si="2149"/>
        <v>0.5</v>
      </c>
      <c r="H1806">
        <f t="shared" si="2156"/>
        <v>0.16525719635661143</v>
      </c>
      <c r="I1806">
        <f t="shared" si="2157"/>
        <v>-0.47190047579161465</v>
      </c>
      <c r="J1806">
        <f t="shared" si="2150"/>
        <v>0.49999999999999989</v>
      </c>
      <c r="K1806">
        <f t="shared" si="2158"/>
        <v>-0.16525719635661146</v>
      </c>
      <c r="L1806">
        <f t="shared" si="2159"/>
        <v>0.47190047579161476</v>
      </c>
      <c r="N1806">
        <v>109.3</v>
      </c>
      <c r="O1806">
        <f t="shared" si="2145"/>
        <v>89.940039625003152</v>
      </c>
      <c r="P1806">
        <f t="shared" si="2146"/>
        <v>5.9960374996859411E-2</v>
      </c>
      <c r="R1806">
        <f t="shared" si="2160"/>
        <v>-6.9195184659538098</v>
      </c>
      <c r="T1806">
        <f t="shared" si="2151"/>
        <v>4.2539413649156241E-2</v>
      </c>
      <c r="V1806">
        <f t="shared" si="2161"/>
        <v>0</v>
      </c>
    </row>
    <row r="1807" spans="1:22" x14ac:dyDescent="0.2">
      <c r="A1807">
        <f t="shared" si="2147"/>
        <v>0.5</v>
      </c>
      <c r="B1807">
        <f t="shared" si="2152"/>
        <v>-0.16608056594185161</v>
      </c>
      <c r="C1807">
        <f t="shared" si="2153"/>
        <v>0.47161132897380037</v>
      </c>
      <c r="D1807">
        <f t="shared" si="2148"/>
        <v>-0.49999999999999989</v>
      </c>
      <c r="E1807">
        <f t="shared" si="2154"/>
        <v>-0.16608056594185164</v>
      </c>
      <c r="F1807">
        <f t="shared" si="2155"/>
        <v>0.47161132897380048</v>
      </c>
      <c r="G1807">
        <f t="shared" si="2149"/>
        <v>0.5</v>
      </c>
      <c r="H1807">
        <f t="shared" si="2156"/>
        <v>0.16608056594185161</v>
      </c>
      <c r="I1807">
        <f t="shared" si="2157"/>
        <v>-0.47161132897380037</v>
      </c>
      <c r="J1807">
        <f t="shared" si="2150"/>
        <v>0.49999999999999989</v>
      </c>
      <c r="K1807">
        <f t="shared" si="2158"/>
        <v>-0.16608056594185164</v>
      </c>
      <c r="L1807">
        <f t="shared" si="2159"/>
        <v>0.47161132897380048</v>
      </c>
      <c r="N1807">
        <v>109.4</v>
      </c>
      <c r="O1807">
        <f t="shared" si="2145"/>
        <v>89.901341710766076</v>
      </c>
      <c r="P1807">
        <f t="shared" si="2146"/>
        <v>9.8658289233923127E-2</v>
      </c>
      <c r="R1807">
        <f t="shared" si="2160"/>
        <v>-6.9182751505951936</v>
      </c>
      <c r="T1807">
        <f t="shared" si="2151"/>
        <v>8.1237327886219957E-2</v>
      </c>
      <c r="V1807">
        <f t="shared" si="2161"/>
        <v>0</v>
      </c>
    </row>
    <row r="1808" spans="1:22" x14ac:dyDescent="0.2">
      <c r="A1808">
        <f t="shared" si="2147"/>
        <v>0.5</v>
      </c>
      <c r="B1808">
        <f t="shared" si="2152"/>
        <v>-0.16690342961688548</v>
      </c>
      <c r="C1808">
        <f t="shared" si="2153"/>
        <v>0.4713207455460891</v>
      </c>
      <c r="D1808">
        <f t="shared" si="2148"/>
        <v>-0.49999999999999989</v>
      </c>
      <c r="E1808">
        <f t="shared" si="2154"/>
        <v>-0.16690342961688551</v>
      </c>
      <c r="F1808">
        <f t="shared" si="2155"/>
        <v>0.47132074554608916</v>
      </c>
      <c r="G1808">
        <f t="shared" si="2149"/>
        <v>0.5</v>
      </c>
      <c r="H1808">
        <f t="shared" si="2156"/>
        <v>0.16690342961688548</v>
      </c>
      <c r="I1808">
        <f t="shared" si="2157"/>
        <v>-0.4713207455460891</v>
      </c>
      <c r="J1808">
        <f t="shared" si="2150"/>
        <v>0.49999999999999989</v>
      </c>
      <c r="K1808">
        <f t="shared" si="2158"/>
        <v>-0.16690342961688551</v>
      </c>
      <c r="L1808">
        <f t="shared" si="2159"/>
        <v>0.47132074554608916</v>
      </c>
      <c r="N1808">
        <v>109.5</v>
      </c>
      <c r="O1808">
        <f t="shared" si="2145"/>
        <v>89.862639124249725</v>
      </c>
      <c r="P1808">
        <f t="shared" si="2146"/>
        <v>0.1373608757502717</v>
      </c>
      <c r="R1808">
        <f t="shared" si="2160"/>
        <v>-6.9170077685461289</v>
      </c>
      <c r="T1808">
        <f t="shared" si="2151"/>
        <v>0.11993991440256853</v>
      </c>
      <c r="V1808">
        <f t="shared" si="2161"/>
        <v>0</v>
      </c>
    </row>
    <row r="1809" spans="1:22" x14ac:dyDescent="0.2">
      <c r="A1809">
        <f t="shared" si="2147"/>
        <v>0.5</v>
      </c>
      <c r="B1809">
        <f t="shared" si="2152"/>
        <v>-0.16772578487512746</v>
      </c>
      <c r="C1809">
        <f t="shared" si="2153"/>
        <v>0.47102872639364823</v>
      </c>
      <c r="D1809">
        <f t="shared" si="2148"/>
        <v>-0.49999999999999989</v>
      </c>
      <c r="E1809">
        <f t="shared" si="2154"/>
        <v>-0.16772578487512749</v>
      </c>
      <c r="F1809">
        <f t="shared" si="2155"/>
        <v>0.47102872639364829</v>
      </c>
      <c r="G1809">
        <f t="shared" si="2149"/>
        <v>0.5</v>
      </c>
      <c r="H1809">
        <f t="shared" si="2156"/>
        <v>0.16772578487512746</v>
      </c>
      <c r="I1809">
        <f t="shared" si="2157"/>
        <v>-0.47102872639364823</v>
      </c>
      <c r="J1809">
        <f t="shared" si="2150"/>
        <v>0.49999999999999989</v>
      </c>
      <c r="K1809">
        <f t="shared" si="2158"/>
        <v>-0.16772578487512749</v>
      </c>
      <c r="L1809">
        <f t="shared" si="2159"/>
        <v>0.47102872639364829</v>
      </c>
      <c r="N1809">
        <v>109.6</v>
      </c>
      <c r="O1809">
        <f t="shared" si="2145"/>
        <v>89.82393198450869</v>
      </c>
      <c r="P1809">
        <f t="shared" si="2146"/>
        <v>0.17606801549079074</v>
      </c>
      <c r="R1809">
        <f t="shared" si="2160"/>
        <v>-6.9157162950674076</v>
      </c>
      <c r="T1809">
        <f t="shared" si="2151"/>
        <v>0.15864705414308758</v>
      </c>
      <c r="V1809">
        <f t="shared" si="2161"/>
        <v>0</v>
      </c>
    </row>
    <row r="1810" spans="1:22" x14ac:dyDescent="0.2">
      <c r="A1810">
        <f t="shared" si="2147"/>
        <v>0.5</v>
      </c>
      <c r="B1810">
        <f t="shared" si="2152"/>
        <v>-0.16854762921154104</v>
      </c>
      <c r="C1810">
        <f t="shared" si="2153"/>
        <v>0.47073527240601881</v>
      </c>
      <c r="D1810">
        <f t="shared" si="2148"/>
        <v>-0.49999999999999989</v>
      </c>
      <c r="E1810">
        <f t="shared" si="2154"/>
        <v>-0.16854762921154107</v>
      </c>
      <c r="F1810">
        <f t="shared" si="2155"/>
        <v>0.47073527240601887</v>
      </c>
      <c r="G1810">
        <f t="shared" si="2149"/>
        <v>0.5</v>
      </c>
      <c r="H1810">
        <f t="shared" si="2156"/>
        <v>0.16854762921154104</v>
      </c>
      <c r="I1810">
        <f t="shared" si="2157"/>
        <v>-0.47073527240601881</v>
      </c>
      <c r="J1810">
        <f t="shared" si="2150"/>
        <v>0.49999999999999989</v>
      </c>
      <c r="K1810">
        <f t="shared" si="2158"/>
        <v>-0.16854762921154107</v>
      </c>
      <c r="L1810">
        <f t="shared" si="2159"/>
        <v>0.47073527240601887</v>
      </c>
      <c r="N1810">
        <v>109.7</v>
      </c>
      <c r="O1810">
        <f t="shared" si="2145"/>
        <v>89.785220410790416</v>
      </c>
      <c r="P1810">
        <f t="shared" si="2146"/>
        <v>0.21477958920916357</v>
      </c>
      <c r="R1810">
        <f t="shared" si="2160"/>
        <v>-6.9144007055789229</v>
      </c>
      <c r="T1810">
        <f t="shared" si="2151"/>
        <v>0.19735862786146041</v>
      </c>
      <c r="V1810">
        <f t="shared" si="2161"/>
        <v>0</v>
      </c>
    </row>
    <row r="1811" spans="1:22" x14ac:dyDescent="0.2">
      <c r="A1811">
        <f t="shared" si="2147"/>
        <v>0.5</v>
      </c>
      <c r="B1811">
        <f t="shared" si="2152"/>
        <v>-0.16936896012264566</v>
      </c>
      <c r="C1811">
        <f t="shared" si="2153"/>
        <v>0.47044038447711262</v>
      </c>
      <c r="D1811">
        <f t="shared" si="2148"/>
        <v>-0.49999999999999989</v>
      </c>
      <c r="E1811">
        <f t="shared" si="2154"/>
        <v>-0.16936896012264568</v>
      </c>
      <c r="F1811">
        <f t="shared" si="2155"/>
        <v>0.47044038447711273</v>
      </c>
      <c r="G1811">
        <f t="shared" si="2149"/>
        <v>0.5</v>
      </c>
      <c r="H1811">
        <f t="shared" si="2156"/>
        <v>0.16936896012264566</v>
      </c>
      <c r="I1811">
        <f t="shared" si="2157"/>
        <v>-0.47044038447711262</v>
      </c>
      <c r="J1811">
        <f t="shared" si="2150"/>
        <v>0.49999999999999989</v>
      </c>
      <c r="K1811">
        <f t="shared" si="2158"/>
        <v>-0.16936896012264568</v>
      </c>
      <c r="L1811">
        <f t="shared" si="2159"/>
        <v>0.47044038447711273</v>
      </c>
      <c r="N1811">
        <v>109.8</v>
      </c>
      <c r="O1811">
        <f t="shared" si="2145"/>
        <v>89.746504522529705</v>
      </c>
      <c r="P1811">
        <f t="shared" si="2146"/>
        <v>0.25349547747065748</v>
      </c>
      <c r="R1811">
        <f t="shared" si="2160"/>
        <v>-6.913060975658408</v>
      </c>
      <c r="T1811">
        <f t="shared" si="2151"/>
        <v>0.23607451612295433</v>
      </c>
      <c r="V1811">
        <f t="shared" si="2161"/>
        <v>0</v>
      </c>
    </row>
    <row r="1812" spans="1:22" x14ac:dyDescent="0.2">
      <c r="A1812">
        <f t="shared" si="2147"/>
        <v>0.5</v>
      </c>
      <c r="B1812">
        <f t="shared" si="2152"/>
        <v>-0.17018977510652508</v>
      </c>
      <c r="C1812">
        <f t="shared" si="2153"/>
        <v>0.47014406350520938</v>
      </c>
      <c r="D1812">
        <f t="shared" si="2148"/>
        <v>-0.49999999999999989</v>
      </c>
      <c r="E1812">
        <f t="shared" si="2154"/>
        <v>-0.17018977510652511</v>
      </c>
      <c r="F1812">
        <f t="shared" si="2155"/>
        <v>0.47014406350520943</v>
      </c>
      <c r="G1812">
        <f t="shared" si="2149"/>
        <v>0.5</v>
      </c>
      <c r="H1812">
        <f t="shared" si="2156"/>
        <v>0.17018977510652508</v>
      </c>
      <c r="I1812">
        <f t="shared" si="2157"/>
        <v>-0.47014406350520938</v>
      </c>
      <c r="J1812">
        <f t="shared" si="2150"/>
        <v>0.49999999999999989</v>
      </c>
      <c r="K1812">
        <f t="shared" si="2158"/>
        <v>-0.17018977510652511</v>
      </c>
      <c r="L1812">
        <f t="shared" si="2159"/>
        <v>0.47014406350520943</v>
      </c>
      <c r="N1812">
        <v>109.9</v>
      </c>
      <c r="O1812">
        <f t="shared" si="2145"/>
        <v>89.707784439345474</v>
      </c>
      <c r="P1812">
        <f t="shared" si="2146"/>
        <v>0.29221556065452819</v>
      </c>
      <c r="R1812">
        <f t="shared" si="2160"/>
        <v>-6.9116970810408729</v>
      </c>
      <c r="T1812">
        <f t="shared" si="2151"/>
        <v>0.27479459930682504</v>
      </c>
      <c r="V1812">
        <f t="shared" si="2161"/>
        <v>0</v>
      </c>
    </row>
    <row r="1813" spans="1:22" x14ac:dyDescent="0.2">
      <c r="A1813">
        <f t="shared" si="2147"/>
        <v>0.5</v>
      </c>
      <c r="B1813">
        <f t="shared" si="2152"/>
        <v>-0.17101007166283433</v>
      </c>
      <c r="C1813">
        <f t="shared" si="2153"/>
        <v>0.4698463103929541</v>
      </c>
      <c r="D1813">
        <f t="shared" si="2148"/>
        <v>-0.49999999999999989</v>
      </c>
      <c r="E1813">
        <f t="shared" si="2154"/>
        <v>-0.17101007166283436</v>
      </c>
      <c r="F1813">
        <f t="shared" si="2155"/>
        <v>0.46984631039295421</v>
      </c>
      <c r="G1813">
        <f t="shared" si="2149"/>
        <v>0.5</v>
      </c>
      <c r="H1813">
        <f t="shared" si="2156"/>
        <v>0.17101007166283433</v>
      </c>
      <c r="I1813">
        <f t="shared" si="2157"/>
        <v>-0.4698463103929541</v>
      </c>
      <c r="J1813">
        <f t="shared" si="2150"/>
        <v>0.49999999999999989</v>
      </c>
      <c r="K1813">
        <f t="shared" si="2158"/>
        <v>-0.17101007166283436</v>
      </c>
      <c r="L1813">
        <f t="shared" si="2159"/>
        <v>0.46984631039295421</v>
      </c>
      <c r="N1813">
        <v>110</v>
      </c>
      <c r="O1813">
        <f t="shared" si="2145"/>
        <v>89.669060281051202</v>
      </c>
      <c r="P1813">
        <f t="shared" si="2146"/>
        <v>0.33093971894907104</v>
      </c>
      <c r="R1813">
        <f t="shared" si="2160"/>
        <v>-6.9103089976251786</v>
      </c>
      <c r="T1813">
        <f t="shared" si="2151"/>
        <v>0.31351875760136788</v>
      </c>
      <c r="V1813">
        <f t="shared" si="2161"/>
        <v>0</v>
      </c>
    </row>
    <row r="1814" spans="1:22" x14ac:dyDescent="0.2">
      <c r="A1814">
        <f t="shared" si="2147"/>
        <v>0.5</v>
      </c>
      <c r="B1814">
        <f t="shared" si="2152"/>
        <v>-0.17182984729280795</v>
      </c>
      <c r="C1814">
        <f t="shared" si="2153"/>
        <v>0.46954712604735455</v>
      </c>
      <c r="D1814">
        <f t="shared" si="2148"/>
        <v>-0.49999999999999989</v>
      </c>
      <c r="E1814">
        <f t="shared" si="2154"/>
        <v>-0.17182984729280798</v>
      </c>
      <c r="F1814">
        <f t="shared" si="2155"/>
        <v>0.4695471260473546</v>
      </c>
      <c r="G1814">
        <f t="shared" si="2149"/>
        <v>0.5</v>
      </c>
      <c r="H1814">
        <f t="shared" si="2156"/>
        <v>0.17182984729280795</v>
      </c>
      <c r="I1814">
        <f t="shared" si="2157"/>
        <v>-0.46954712604735455</v>
      </c>
      <c r="J1814">
        <f t="shared" si="2150"/>
        <v>0.49999999999999989</v>
      </c>
      <c r="K1814">
        <f t="shared" si="2158"/>
        <v>-0.17182984729280798</v>
      </c>
      <c r="L1814">
        <f t="shared" si="2159"/>
        <v>0.4695471260473546</v>
      </c>
      <c r="N1814">
        <v>110.1</v>
      </c>
      <c r="O1814">
        <f t="shared" si="2145"/>
        <v>89.630332167645832</v>
      </c>
      <c r="P1814">
        <f t="shared" si="2146"/>
        <v>0.36966783235441314</v>
      </c>
      <c r="R1814">
        <f t="shared" si="2160"/>
        <v>-6.9088967014729903</v>
      </c>
      <c r="T1814">
        <f t="shared" si="2151"/>
        <v>0.35224687100670998</v>
      </c>
      <c r="V1814">
        <f t="shared" si="2161"/>
        <v>0</v>
      </c>
    </row>
    <row r="1815" spans="1:22" x14ac:dyDescent="0.2">
      <c r="A1815">
        <f t="shared" si="2147"/>
        <v>0.5</v>
      </c>
      <c r="B1815">
        <f t="shared" si="2152"/>
        <v>-0.17264909949926729</v>
      </c>
      <c r="C1815">
        <f t="shared" si="2153"/>
        <v>0.46924651137977785</v>
      </c>
      <c r="D1815">
        <f t="shared" si="2148"/>
        <v>-0.49999999999999989</v>
      </c>
      <c r="E1815">
        <f t="shared" si="2154"/>
        <v>-0.17264909949926732</v>
      </c>
      <c r="F1815">
        <f t="shared" si="2155"/>
        <v>0.46924651137977796</v>
      </c>
      <c r="G1815">
        <f t="shared" si="2149"/>
        <v>0.5</v>
      </c>
      <c r="H1815">
        <f t="shared" si="2156"/>
        <v>0.17264909949926729</v>
      </c>
      <c r="I1815">
        <f t="shared" si="2157"/>
        <v>-0.46924651137977785</v>
      </c>
      <c r="J1815">
        <f t="shared" si="2150"/>
        <v>0.49999999999999989</v>
      </c>
      <c r="K1815">
        <f t="shared" si="2158"/>
        <v>-0.17264909949926732</v>
      </c>
      <c r="L1815">
        <f t="shared" si="2159"/>
        <v>0.46924651137977796</v>
      </c>
      <c r="N1815">
        <v>110.2</v>
      </c>
      <c r="O1815">
        <f t="shared" si="2145"/>
        <v>89.591600219316391</v>
      </c>
      <c r="P1815">
        <f t="shared" si="2146"/>
        <v>0.40839978068362071</v>
      </c>
      <c r="R1815">
        <f t="shared" si="2160"/>
        <v>-6.9074601688093615</v>
      </c>
      <c r="T1815">
        <f t="shared" si="2151"/>
        <v>0.39097881933591755</v>
      </c>
      <c r="V1815">
        <f t="shared" si="2161"/>
        <v>0</v>
      </c>
    </row>
    <row r="1816" spans="1:22" x14ac:dyDescent="0.2">
      <c r="A1816">
        <f t="shared" si="2147"/>
        <v>0.5</v>
      </c>
      <c r="B1816">
        <f t="shared" si="2152"/>
        <v>-0.17346782578662784</v>
      </c>
      <c r="C1816">
        <f t="shared" si="2153"/>
        <v>0.4689444673059488</v>
      </c>
      <c r="D1816">
        <f t="shared" si="2148"/>
        <v>-0.49999999999999989</v>
      </c>
      <c r="E1816">
        <f t="shared" si="2154"/>
        <v>-0.17346782578662787</v>
      </c>
      <c r="F1816">
        <f t="shared" si="2155"/>
        <v>0.46894446730594891</v>
      </c>
      <c r="G1816">
        <f t="shared" si="2149"/>
        <v>0.5</v>
      </c>
      <c r="H1816">
        <f t="shared" si="2156"/>
        <v>0.17346782578662784</v>
      </c>
      <c r="I1816">
        <f t="shared" si="2157"/>
        <v>-0.4689444673059488</v>
      </c>
      <c r="J1816">
        <f t="shared" si="2150"/>
        <v>0.49999999999999989</v>
      </c>
      <c r="K1816">
        <f t="shared" si="2158"/>
        <v>-0.17346782578662787</v>
      </c>
      <c r="L1816">
        <f t="shared" si="2159"/>
        <v>0.46894446730594891</v>
      </c>
      <c r="N1816">
        <v>110.3</v>
      </c>
      <c r="O1816">
        <f t="shared" si="2145"/>
        <v>89.552864556439474</v>
      </c>
      <c r="P1816">
        <f t="shared" si="2146"/>
        <v>0.4471354435605232</v>
      </c>
      <c r="R1816">
        <f t="shared" si="2160"/>
        <v>-6.9059993760266467</v>
      </c>
      <c r="T1816">
        <f t="shared" si="2151"/>
        <v>0.42971448221282005</v>
      </c>
      <c r="V1816">
        <f t="shared" si="2161"/>
        <v>0</v>
      </c>
    </row>
    <row r="1817" spans="1:22" x14ac:dyDescent="0.2">
      <c r="A1817">
        <f t="shared" si="2147"/>
        <v>0.5</v>
      </c>
      <c r="B1817">
        <f t="shared" si="2152"/>
        <v>-0.17428602366090756</v>
      </c>
      <c r="C1817">
        <f t="shared" si="2153"/>
        <v>0.46864099474594562</v>
      </c>
      <c r="D1817">
        <f t="shared" si="2148"/>
        <v>-0.49999999999999989</v>
      </c>
      <c r="E1817">
        <f t="shared" si="2154"/>
        <v>-0.17428602366090759</v>
      </c>
      <c r="F1817">
        <f t="shared" si="2155"/>
        <v>0.46864099474594567</v>
      </c>
      <c r="G1817">
        <f t="shared" si="2149"/>
        <v>0.5</v>
      </c>
      <c r="H1817">
        <f t="shared" si="2156"/>
        <v>0.17428602366090756</v>
      </c>
      <c r="I1817">
        <f t="shared" si="2157"/>
        <v>-0.46864099474594562</v>
      </c>
      <c r="J1817">
        <f t="shared" si="2150"/>
        <v>0.49999999999999989</v>
      </c>
      <c r="K1817">
        <f t="shared" si="2158"/>
        <v>-0.17428602366090759</v>
      </c>
      <c r="L1817">
        <f t="shared" si="2159"/>
        <v>0.46864099474594567</v>
      </c>
      <c r="N1817">
        <v>110.4</v>
      </c>
      <c r="O1817">
        <f t="shared" si="2145"/>
        <v>89.514125299580215</v>
      </c>
      <c r="P1817">
        <f t="shared" si="2146"/>
        <v>0.48587470041996145</v>
      </c>
      <c r="R1817">
        <f t="shared" si="2160"/>
        <v>-6.9045142996859612</v>
      </c>
      <c r="T1817">
        <f t="shared" si="2151"/>
        <v>0.46845373907225829</v>
      </c>
      <c r="V1817">
        <f t="shared" si="2161"/>
        <v>0</v>
      </c>
    </row>
    <row r="1818" spans="1:22" x14ac:dyDescent="0.2">
      <c r="A1818">
        <f t="shared" si="2147"/>
        <v>0.5</v>
      </c>
      <c r="B1818">
        <f t="shared" si="2152"/>
        <v>-0.17510369062973363</v>
      </c>
      <c r="C1818">
        <f t="shared" si="2153"/>
        <v>0.46833609462419878</v>
      </c>
      <c r="D1818">
        <f t="shared" si="2148"/>
        <v>-0.49999999999999989</v>
      </c>
      <c r="E1818">
        <f t="shared" si="2154"/>
        <v>-0.17510369062973366</v>
      </c>
      <c r="F1818">
        <f t="shared" si="2155"/>
        <v>0.46833609462419884</v>
      </c>
      <c r="G1818">
        <f t="shared" si="2149"/>
        <v>0.5</v>
      </c>
      <c r="H1818">
        <f t="shared" si="2156"/>
        <v>0.17510369062973363</v>
      </c>
      <c r="I1818">
        <f t="shared" si="2157"/>
        <v>-0.46833609462419878</v>
      </c>
      <c r="J1818">
        <f t="shared" si="2150"/>
        <v>0.49999999999999989</v>
      </c>
      <c r="K1818">
        <f t="shared" si="2158"/>
        <v>-0.17510369062973366</v>
      </c>
      <c r="L1818">
        <f t="shared" si="2159"/>
        <v>0.46833609462419884</v>
      </c>
      <c r="N1818">
        <v>110.5</v>
      </c>
      <c r="O1818">
        <f t="shared" si="2145"/>
        <v>89.475382569490364</v>
      </c>
      <c r="P1818">
        <f t="shared" si="2146"/>
        <v>0.52461743050962628</v>
      </c>
      <c r="R1818">
        <f t="shared" si="2160"/>
        <v>-6.9030049165170961</v>
      </c>
      <c r="T1818">
        <f t="shared" si="2151"/>
        <v>0.50719646916192307</v>
      </c>
      <c r="V1818">
        <f t="shared" si="2161"/>
        <v>0</v>
      </c>
    </row>
    <row r="1819" spans="1:22" x14ac:dyDescent="0.2">
      <c r="A1819">
        <f t="shared" si="2147"/>
        <v>0.5</v>
      </c>
      <c r="B1819">
        <f t="shared" si="2152"/>
        <v>-0.17592082420235078</v>
      </c>
      <c r="C1819">
        <f t="shared" si="2153"/>
        <v>0.46802976786948658</v>
      </c>
      <c r="D1819">
        <f t="shared" si="2148"/>
        <v>-0.49999999999999989</v>
      </c>
      <c r="E1819">
        <f t="shared" si="2154"/>
        <v>-0.17592082420235081</v>
      </c>
      <c r="F1819">
        <f t="shared" si="2155"/>
        <v>0.46802976786948669</v>
      </c>
      <c r="G1819">
        <f t="shared" si="2149"/>
        <v>0.5</v>
      </c>
      <c r="H1819">
        <f t="shared" si="2156"/>
        <v>0.17592082420235078</v>
      </c>
      <c r="I1819">
        <f t="shared" si="2157"/>
        <v>-0.46802976786948658</v>
      </c>
      <c r="J1819">
        <f t="shared" si="2150"/>
        <v>0.49999999999999989</v>
      </c>
      <c r="K1819">
        <f t="shared" si="2158"/>
        <v>-0.17592082420235081</v>
      </c>
      <c r="L1819">
        <f t="shared" si="2159"/>
        <v>0.46802976786948669</v>
      </c>
      <c r="N1819">
        <v>110.6</v>
      </c>
      <c r="O1819">
        <f t="shared" si="2145"/>
        <v>89.436636487111372</v>
      </c>
      <c r="P1819">
        <f t="shared" si="2146"/>
        <v>0.56336351288863329</v>
      </c>
      <c r="R1819">
        <f t="shared" si="2160"/>
        <v>-6.901471203421667</v>
      </c>
      <c r="T1819">
        <f t="shared" si="2151"/>
        <v>0.54594255154093008</v>
      </c>
      <c r="V1819">
        <f t="shared" si="2161"/>
        <v>0</v>
      </c>
    </row>
    <row r="1820" spans="1:22" x14ac:dyDescent="0.2">
      <c r="A1820">
        <f t="shared" si="2147"/>
        <v>0.5</v>
      </c>
      <c r="B1820">
        <f t="shared" si="2152"/>
        <v>-0.17673742188962857</v>
      </c>
      <c r="C1820">
        <f t="shared" si="2153"/>
        <v>0.46772201541493358</v>
      </c>
      <c r="D1820">
        <f t="shared" si="2148"/>
        <v>-0.49999999999999989</v>
      </c>
      <c r="E1820">
        <f t="shared" si="2154"/>
        <v>-0.1767374218896286</v>
      </c>
      <c r="F1820">
        <f t="shared" si="2155"/>
        <v>0.46772201541493363</v>
      </c>
      <c r="G1820">
        <f t="shared" si="2149"/>
        <v>0.5</v>
      </c>
      <c r="H1820">
        <f t="shared" si="2156"/>
        <v>0.17673742188962857</v>
      </c>
      <c r="I1820">
        <f t="shared" si="2157"/>
        <v>-0.46772201541493358</v>
      </c>
      <c r="J1820">
        <f t="shared" si="2150"/>
        <v>0.49999999999999989</v>
      </c>
      <c r="K1820">
        <f t="shared" si="2158"/>
        <v>-0.1767374218896286</v>
      </c>
      <c r="L1820">
        <f t="shared" si="2159"/>
        <v>0.46772201541493363</v>
      </c>
      <c r="N1820">
        <v>110.7</v>
      </c>
      <c r="O1820">
        <f t="shared" si="2145"/>
        <v>89.397887173573153</v>
      </c>
      <c r="P1820">
        <f t="shared" si="2146"/>
        <v>0.60211282642685504</v>
      </c>
      <c r="R1820">
        <f t="shared" si="2160"/>
        <v>-6.8999131374755418</v>
      </c>
      <c r="T1820">
        <f t="shared" si="2151"/>
        <v>0.58469186507915183</v>
      </c>
      <c r="V1820">
        <f t="shared" si="2161"/>
        <v>0</v>
      </c>
    </row>
    <row r="1821" spans="1:22" x14ac:dyDescent="0.2">
      <c r="A1821">
        <f t="shared" si="2147"/>
        <v>0.5</v>
      </c>
      <c r="B1821">
        <f t="shared" si="2152"/>
        <v>-0.17755348120406847</v>
      </c>
      <c r="C1821">
        <f t="shared" si="2153"/>
        <v>0.46741283819800716</v>
      </c>
      <c r="D1821">
        <f t="shared" si="2148"/>
        <v>-0.49999999999999989</v>
      </c>
      <c r="E1821">
        <f t="shared" si="2154"/>
        <v>-0.1775534812040685</v>
      </c>
      <c r="F1821">
        <f t="shared" si="2155"/>
        <v>0.46741283819800722</v>
      </c>
      <c r="G1821">
        <f t="shared" si="2149"/>
        <v>0.5</v>
      </c>
      <c r="H1821">
        <f t="shared" si="2156"/>
        <v>0.17755348120406847</v>
      </c>
      <c r="I1821">
        <f t="shared" si="2157"/>
        <v>-0.46741283819800716</v>
      </c>
      <c r="J1821">
        <f t="shared" si="2150"/>
        <v>0.49999999999999989</v>
      </c>
      <c r="K1821">
        <f t="shared" si="2158"/>
        <v>-0.1775534812040685</v>
      </c>
      <c r="L1821">
        <f t="shared" si="2159"/>
        <v>0.46741283819800722</v>
      </c>
      <c r="N1821">
        <v>110.8</v>
      </c>
      <c r="O1821">
        <f t="shared" si="2145"/>
        <v>89.359134750192396</v>
      </c>
      <c r="P1821">
        <f t="shared" si="2146"/>
        <v>0.64086524980761184</v>
      </c>
      <c r="R1821">
        <f t="shared" si="2160"/>
        <v>-6.8983306959278474</v>
      </c>
      <c r="T1821">
        <f t="shared" si="2151"/>
        <v>0.62344428845990862</v>
      </c>
      <c r="V1821">
        <f t="shared" si="2161"/>
        <v>0</v>
      </c>
    </row>
    <row r="1822" spans="1:22" x14ac:dyDescent="0.2">
      <c r="A1822">
        <f t="shared" si="2147"/>
        <v>0.5</v>
      </c>
      <c r="B1822">
        <f t="shared" si="2152"/>
        <v>-0.17836899965981259</v>
      </c>
      <c r="C1822">
        <f t="shared" si="2153"/>
        <v>0.46710223716051463</v>
      </c>
      <c r="D1822">
        <f t="shared" si="2148"/>
        <v>-0.49999999999999989</v>
      </c>
      <c r="E1822">
        <f t="shared" si="2154"/>
        <v>-0.17836899965981262</v>
      </c>
      <c r="F1822">
        <f t="shared" si="2155"/>
        <v>0.46710223716051469</v>
      </c>
      <c r="G1822">
        <f t="shared" si="2149"/>
        <v>0.5</v>
      </c>
      <c r="H1822">
        <f t="shared" si="2156"/>
        <v>0.17836899965981259</v>
      </c>
      <c r="I1822">
        <f t="shared" si="2157"/>
        <v>-0.46710223716051463</v>
      </c>
      <c r="J1822">
        <f t="shared" si="2150"/>
        <v>0.49999999999999989</v>
      </c>
      <c r="K1822">
        <f t="shared" si="2158"/>
        <v>-0.17836899965981262</v>
      </c>
      <c r="L1822">
        <f t="shared" si="2159"/>
        <v>0.46710223716051469</v>
      </c>
      <c r="N1822">
        <v>110.9</v>
      </c>
      <c r="O1822">
        <f t="shared" si="2145"/>
        <v>89.320379338474851</v>
      </c>
      <c r="P1822">
        <f t="shared" si="2146"/>
        <v>0.67962066152515943</v>
      </c>
      <c r="R1822">
        <f t="shared" si="2160"/>
        <v>-6.8967238562052984</v>
      </c>
      <c r="T1822">
        <f t="shared" si="2151"/>
        <v>0.66219970017745622</v>
      </c>
      <c r="V1822">
        <f t="shared" si="2161"/>
        <v>0</v>
      </c>
    </row>
    <row r="1823" spans="1:22" x14ac:dyDescent="0.2">
      <c r="A1823">
        <f t="shared" si="2147"/>
        <v>0.5</v>
      </c>
      <c r="B1823">
        <f t="shared" si="2152"/>
        <v>-0.17918397477265008</v>
      </c>
      <c r="C1823">
        <f t="shared" si="2153"/>
        <v>0.46679021324860076</v>
      </c>
      <c r="D1823">
        <f t="shared" si="2148"/>
        <v>-0.49999999999999989</v>
      </c>
      <c r="E1823">
        <f t="shared" si="2154"/>
        <v>-0.17918397477265011</v>
      </c>
      <c r="F1823">
        <f t="shared" si="2155"/>
        <v>0.46679021324860082</v>
      </c>
      <c r="G1823">
        <f t="shared" si="2149"/>
        <v>0.5</v>
      </c>
      <c r="H1823">
        <f t="shared" si="2156"/>
        <v>0.17918397477265008</v>
      </c>
      <c r="I1823">
        <f t="shared" si="2157"/>
        <v>-0.46679021324860076</v>
      </c>
      <c r="J1823">
        <f t="shared" si="2150"/>
        <v>0.49999999999999989</v>
      </c>
      <c r="K1823">
        <f t="shared" si="2158"/>
        <v>-0.17918397477265011</v>
      </c>
      <c r="L1823">
        <f t="shared" si="2159"/>
        <v>0.46679021324860082</v>
      </c>
      <c r="N1823">
        <v>111</v>
      </c>
      <c r="O1823">
        <f t="shared" si="2145"/>
        <v>89.28162106011321</v>
      </c>
      <c r="P1823">
        <f t="shared" si="2146"/>
        <v>0.71837893988665369</v>
      </c>
      <c r="R1823">
        <f t="shared" si="2160"/>
        <v>-6.8950925959119749</v>
      </c>
      <c r="T1823">
        <f t="shared" si="2151"/>
        <v>0.70095797853895048</v>
      </c>
      <c r="V1823">
        <f t="shared" si="2161"/>
        <v>0</v>
      </c>
    </row>
    <row r="1824" spans="1:22" x14ac:dyDescent="0.2">
      <c r="A1824">
        <f t="shared" si="2147"/>
        <v>0.5</v>
      </c>
      <c r="B1824">
        <f t="shared" si="2152"/>
        <v>-0.17999840406002554</v>
      </c>
      <c r="C1824">
        <f t="shared" si="2153"/>
        <v>0.46647676741274452</v>
      </c>
      <c r="D1824">
        <f t="shared" si="2148"/>
        <v>-0.49999999999999989</v>
      </c>
      <c r="E1824">
        <f t="shared" si="2154"/>
        <v>-0.17999840406002557</v>
      </c>
      <c r="F1824">
        <f t="shared" si="2155"/>
        <v>0.46647676741274458</v>
      </c>
      <c r="G1824">
        <f t="shared" si="2149"/>
        <v>0.5</v>
      </c>
      <c r="H1824">
        <f t="shared" si="2156"/>
        <v>0.17999840406002554</v>
      </c>
      <c r="I1824">
        <f t="shared" si="2157"/>
        <v>-0.46647676741274452</v>
      </c>
      <c r="J1824">
        <f t="shared" si="2150"/>
        <v>0.49999999999999989</v>
      </c>
      <c r="K1824">
        <f t="shared" si="2158"/>
        <v>-0.17999840406002557</v>
      </c>
      <c r="L1824">
        <f t="shared" si="2159"/>
        <v>0.46647676741274458</v>
      </c>
      <c r="N1824">
        <v>111.1</v>
      </c>
      <c r="O1824">
        <f t="shared" si="2145"/>
        <v>89.242860036989356</v>
      </c>
      <c r="P1824">
        <f t="shared" si="2146"/>
        <v>0.75713996301077136</v>
      </c>
      <c r="R1824">
        <f t="shared" si="2160"/>
        <v>-6.8934368928324314</v>
      </c>
      <c r="T1824">
        <f t="shared" si="2151"/>
        <v>0.73971900166306814</v>
      </c>
      <c r="V1824">
        <f t="shared" si="2161"/>
        <v>0</v>
      </c>
    </row>
    <row r="1825" spans="1:22" x14ac:dyDescent="0.2">
      <c r="A1825">
        <f t="shared" si="2147"/>
        <v>0.5</v>
      </c>
      <c r="B1825">
        <f t="shared" si="2152"/>
        <v>-0.18081228504104613</v>
      </c>
      <c r="C1825">
        <f t="shared" si="2153"/>
        <v>0.46616190060775597</v>
      </c>
      <c r="D1825">
        <f t="shared" si="2148"/>
        <v>-0.49999999999999989</v>
      </c>
      <c r="E1825">
        <f t="shared" si="2154"/>
        <v>-0.18081228504104616</v>
      </c>
      <c r="F1825">
        <f t="shared" si="2155"/>
        <v>0.46616190060775609</v>
      </c>
      <c r="G1825">
        <f t="shared" si="2149"/>
        <v>0.5</v>
      </c>
      <c r="H1825">
        <f t="shared" si="2156"/>
        <v>0.18081228504104613</v>
      </c>
      <c r="I1825">
        <f t="shared" si="2157"/>
        <v>-0.46616190060775597</v>
      </c>
      <c r="J1825">
        <f t="shared" si="2150"/>
        <v>0.49999999999999989</v>
      </c>
      <c r="K1825">
        <f t="shared" si="2158"/>
        <v>-0.18081228504104616</v>
      </c>
      <c r="L1825">
        <f t="shared" si="2159"/>
        <v>0.46616190060775609</v>
      </c>
      <c r="N1825">
        <v>111.2</v>
      </c>
      <c r="O1825">
        <f t="shared" si="2145"/>
        <v>89.204096391171248</v>
      </c>
      <c r="P1825">
        <f t="shared" si="2146"/>
        <v>0.79590360882874589</v>
      </c>
      <c r="R1825">
        <f t="shared" si="2160"/>
        <v>-6.8917567249324625</v>
      </c>
      <c r="T1825">
        <f t="shared" si="2151"/>
        <v>0.77848264748104268</v>
      </c>
      <c r="V1825">
        <f t="shared" si="2161"/>
        <v>0</v>
      </c>
    </row>
    <row r="1826" spans="1:22" x14ac:dyDescent="0.2">
      <c r="A1826">
        <f t="shared" si="2147"/>
        <v>0.5</v>
      </c>
      <c r="B1826">
        <f t="shared" si="2152"/>
        <v>-0.1816256152364891</v>
      </c>
      <c r="C1826">
        <f t="shared" si="2153"/>
        <v>0.46584561379277445</v>
      </c>
      <c r="D1826">
        <f t="shared" si="2148"/>
        <v>-0.49999999999999989</v>
      </c>
      <c r="E1826">
        <f t="shared" si="2154"/>
        <v>-0.18162561523648912</v>
      </c>
      <c r="F1826">
        <f t="shared" si="2155"/>
        <v>0.4658456137927745</v>
      </c>
      <c r="G1826">
        <f t="shared" si="2149"/>
        <v>0.5</v>
      </c>
      <c r="H1826">
        <f t="shared" si="2156"/>
        <v>0.1816256152364891</v>
      </c>
      <c r="I1826">
        <f t="shared" si="2157"/>
        <v>-0.46584561379277445</v>
      </c>
      <c r="J1826">
        <f t="shared" si="2150"/>
        <v>0.49999999999999989</v>
      </c>
      <c r="K1826">
        <f t="shared" si="2158"/>
        <v>-0.18162561523648912</v>
      </c>
      <c r="L1826">
        <f t="shared" si="2159"/>
        <v>0.4658456137927745</v>
      </c>
      <c r="N1826">
        <v>111.3</v>
      </c>
      <c r="O1826">
        <f t="shared" si="2145"/>
        <v>89.165330244915594</v>
      </c>
      <c r="P1826">
        <f t="shared" si="2146"/>
        <v>0.83466975508440011</v>
      </c>
      <c r="R1826">
        <f t="shared" si="2160"/>
        <v>-6.8900520703608663</v>
      </c>
      <c r="T1826">
        <f t="shared" si="2151"/>
        <v>0.8172487937366969</v>
      </c>
      <c r="V1826">
        <f t="shared" si="2161"/>
        <v>0</v>
      </c>
    </row>
    <row r="1827" spans="1:22" x14ac:dyDescent="0.2">
      <c r="A1827">
        <f t="shared" si="2147"/>
        <v>0.5</v>
      </c>
      <c r="B1827">
        <f t="shared" si="2152"/>
        <v>-0.1824383921688098</v>
      </c>
      <c r="C1827">
        <f t="shared" si="2153"/>
        <v>0.46552790793126408</v>
      </c>
      <c r="D1827">
        <f t="shared" si="2148"/>
        <v>-0.49999999999999989</v>
      </c>
      <c r="E1827">
        <f t="shared" si="2154"/>
        <v>-0.18243839216880983</v>
      </c>
      <c r="F1827">
        <f t="shared" si="2155"/>
        <v>0.46552790793126414</v>
      </c>
      <c r="G1827">
        <f t="shared" si="2149"/>
        <v>0.5</v>
      </c>
      <c r="H1827">
        <f t="shared" si="2156"/>
        <v>0.1824383921688098</v>
      </c>
      <c r="I1827">
        <f t="shared" si="2157"/>
        <v>-0.46552790793126408</v>
      </c>
      <c r="J1827">
        <f t="shared" si="2150"/>
        <v>0.49999999999999989</v>
      </c>
      <c r="K1827">
        <f t="shared" si="2158"/>
        <v>-0.18243839216880983</v>
      </c>
      <c r="L1827">
        <f t="shared" si="2159"/>
        <v>0.46552790793126414</v>
      </c>
      <c r="N1827">
        <v>111.4</v>
      </c>
      <c r="O1827">
        <f t="shared" si="2145"/>
        <v>89.12656172066589</v>
      </c>
      <c r="P1827">
        <f t="shared" si="2146"/>
        <v>0.87343827933401208</v>
      </c>
      <c r="R1827">
        <f t="shared" si="2160"/>
        <v>-6.8883229074512355</v>
      </c>
      <c r="T1827">
        <f t="shared" si="2151"/>
        <v>0.85601731798630887</v>
      </c>
      <c r="V1827">
        <f t="shared" si="2161"/>
        <v>0</v>
      </c>
    </row>
    <row r="1828" spans="1:22" x14ac:dyDescent="0.2">
      <c r="A1828">
        <f t="shared" si="2147"/>
        <v>0.5</v>
      </c>
      <c r="B1828">
        <f t="shared" si="2152"/>
        <v>-0.18325061336214854</v>
      </c>
      <c r="C1828">
        <f t="shared" si="2153"/>
        <v>0.46520878399101223</v>
      </c>
      <c r="D1828">
        <f t="shared" si="2148"/>
        <v>-0.49999999999999989</v>
      </c>
      <c r="E1828">
        <f t="shared" si="2154"/>
        <v>-0.18325061336214857</v>
      </c>
      <c r="F1828">
        <f t="shared" si="2155"/>
        <v>0.46520878399101229</v>
      </c>
      <c r="G1828">
        <f t="shared" si="2149"/>
        <v>0.5</v>
      </c>
      <c r="H1828">
        <f t="shared" si="2156"/>
        <v>0.18325061336214854</v>
      </c>
      <c r="I1828">
        <f t="shared" si="2157"/>
        <v>-0.46520878399101223</v>
      </c>
      <c r="J1828">
        <f t="shared" si="2150"/>
        <v>0.49999999999999989</v>
      </c>
      <c r="K1828">
        <f t="shared" si="2158"/>
        <v>-0.18325061336214857</v>
      </c>
      <c r="L1828">
        <f t="shared" si="2159"/>
        <v>0.46520878399101229</v>
      </c>
      <c r="N1828">
        <v>111.5</v>
      </c>
      <c r="O1828">
        <f t="shared" si="2145"/>
        <v>89.087790941053257</v>
      </c>
      <c r="P1828">
        <f t="shared" si="2146"/>
        <v>0.91220905894665238</v>
      </c>
      <c r="R1828">
        <f t="shared" si="2160"/>
        <v>-6.8865692147236031</v>
      </c>
      <c r="T1828">
        <f t="shared" si="2151"/>
        <v>0.89478809759894917</v>
      </c>
      <c r="V1828">
        <f t="shared" si="2161"/>
        <v>0</v>
      </c>
    </row>
    <row r="1829" spans="1:22" x14ac:dyDescent="0.2">
      <c r="A1829">
        <f t="shared" si="2147"/>
        <v>0.5</v>
      </c>
      <c r="B1829">
        <f t="shared" si="2152"/>
        <v>-0.18406227634233885</v>
      </c>
      <c r="C1829">
        <f t="shared" si="2153"/>
        <v>0.46488824294412567</v>
      </c>
      <c r="D1829">
        <f t="shared" si="2148"/>
        <v>-0.49999999999999989</v>
      </c>
      <c r="E1829">
        <f t="shared" si="2154"/>
        <v>-0.18406227634233888</v>
      </c>
      <c r="F1829">
        <f t="shared" si="2155"/>
        <v>0.46488824294412573</v>
      </c>
      <c r="G1829">
        <f t="shared" si="2149"/>
        <v>0.5</v>
      </c>
      <c r="H1829">
        <f t="shared" si="2156"/>
        <v>0.18406227634233885</v>
      </c>
      <c r="I1829">
        <f t="shared" si="2157"/>
        <v>-0.46488824294412567</v>
      </c>
      <c r="J1829">
        <f t="shared" si="2150"/>
        <v>0.49999999999999989</v>
      </c>
      <c r="K1829">
        <f t="shared" si="2158"/>
        <v>-0.18406227634233888</v>
      </c>
      <c r="L1829">
        <f t="shared" si="2159"/>
        <v>0.46488824294412573</v>
      </c>
      <c r="N1829">
        <v>111.6</v>
      </c>
      <c r="O1829">
        <f t="shared" si="2145"/>
        <v>89.049018028896114</v>
      </c>
      <c r="P1829">
        <f t="shared" si="2146"/>
        <v>0.95098197110389171</v>
      </c>
      <c r="R1829">
        <f t="shared" si="2160"/>
        <v>-6.8847909708863391</v>
      </c>
      <c r="T1829">
        <f t="shared" si="2151"/>
        <v>0.9335610097561885</v>
      </c>
      <c r="V1829">
        <f t="shared" si="2161"/>
        <v>0</v>
      </c>
    </row>
    <row r="1830" spans="1:22" x14ac:dyDescent="0.2">
      <c r="A1830">
        <f t="shared" si="2147"/>
        <v>0.5</v>
      </c>
      <c r="B1830">
        <f t="shared" si="2152"/>
        <v>-0.18487337863691469</v>
      </c>
      <c r="C1830">
        <f t="shared" si="2153"/>
        <v>0.46456628576702802</v>
      </c>
      <c r="D1830">
        <f t="shared" si="2148"/>
        <v>-0.49999999999999989</v>
      </c>
      <c r="E1830">
        <f t="shared" si="2154"/>
        <v>-0.18487337863691472</v>
      </c>
      <c r="F1830">
        <f t="shared" si="2155"/>
        <v>0.46456628576702808</v>
      </c>
      <c r="G1830">
        <f t="shared" si="2149"/>
        <v>0.5</v>
      </c>
      <c r="H1830">
        <f t="shared" si="2156"/>
        <v>0.18487337863691469</v>
      </c>
      <c r="I1830">
        <f t="shared" si="2157"/>
        <v>-0.46456628576702802</v>
      </c>
      <c r="J1830">
        <f t="shared" si="2150"/>
        <v>0.49999999999999989</v>
      </c>
      <c r="K1830">
        <f t="shared" si="2158"/>
        <v>-0.18487337863691472</v>
      </c>
      <c r="L1830">
        <f t="shared" si="2159"/>
        <v>0.46456628576702808</v>
      </c>
      <c r="N1830">
        <v>111.7</v>
      </c>
      <c r="O1830">
        <f t="shared" si="2145"/>
        <v>89.010243107199074</v>
      </c>
      <c r="P1830">
        <f t="shared" si="2146"/>
        <v>0.98975689280083112</v>
      </c>
      <c r="R1830">
        <f t="shared" si="2160"/>
        <v>-6.8829881548370482</v>
      </c>
      <c r="T1830">
        <f t="shared" si="2151"/>
        <v>0.97233593145312791</v>
      </c>
      <c r="V1830">
        <f t="shared" si="2161"/>
        <v>0</v>
      </c>
    </row>
    <row r="1831" spans="1:22" x14ac:dyDescent="0.2">
      <c r="A1831">
        <f t="shared" si="2147"/>
        <v>0.5</v>
      </c>
      <c r="B1831">
        <f t="shared" si="2152"/>
        <v>-0.18568391777511739</v>
      </c>
      <c r="C1831">
        <f t="shared" si="2153"/>
        <v>0.46424291344045671</v>
      </c>
      <c r="D1831">
        <f t="shared" si="2148"/>
        <v>-0.49999999999999989</v>
      </c>
      <c r="E1831">
        <f t="shared" si="2154"/>
        <v>-0.18568391777511742</v>
      </c>
      <c r="F1831">
        <f t="shared" si="2155"/>
        <v>0.46424291344045676</v>
      </c>
      <c r="G1831">
        <f t="shared" si="2149"/>
        <v>0.5</v>
      </c>
      <c r="H1831">
        <f t="shared" si="2156"/>
        <v>0.18568391777511739</v>
      </c>
      <c r="I1831">
        <f t="shared" si="2157"/>
        <v>-0.46424291344045671</v>
      </c>
      <c r="J1831">
        <f t="shared" si="2150"/>
        <v>0.49999999999999989</v>
      </c>
      <c r="K1831">
        <f t="shared" si="2158"/>
        <v>-0.18568391777511742</v>
      </c>
      <c r="L1831">
        <f t="shared" si="2159"/>
        <v>0.46424291344045676</v>
      </c>
      <c r="N1831">
        <v>111.8</v>
      </c>
      <c r="O1831">
        <f t="shared" si="2145"/>
        <v>88.9714662991544</v>
      </c>
      <c r="P1831">
        <f t="shared" si="2146"/>
        <v>1.0285337008456821</v>
      </c>
      <c r="R1831">
        <f t="shared" si="2160"/>
        <v>-6.8811607456646318</v>
      </c>
      <c r="T1831">
        <f t="shared" si="2151"/>
        <v>1.0111127394979789</v>
      </c>
      <c r="V1831">
        <f t="shared" si="2161"/>
        <v>0</v>
      </c>
    </row>
    <row r="1832" spans="1:22" x14ac:dyDescent="0.2">
      <c r="A1832">
        <f t="shared" si="2147"/>
        <v>0.5</v>
      </c>
      <c r="B1832">
        <f t="shared" si="2152"/>
        <v>-0.18649389128790447</v>
      </c>
      <c r="C1832">
        <f t="shared" si="2153"/>
        <v>0.46391812694945989</v>
      </c>
      <c r="D1832">
        <f t="shared" si="2148"/>
        <v>-0.49999999999999989</v>
      </c>
      <c r="E1832">
        <f t="shared" si="2154"/>
        <v>-0.1864938912879045</v>
      </c>
      <c r="F1832">
        <f t="shared" si="2155"/>
        <v>0.46391812694946</v>
      </c>
      <c r="G1832">
        <f t="shared" si="2149"/>
        <v>0.5</v>
      </c>
      <c r="H1832">
        <f t="shared" si="2156"/>
        <v>0.18649389128790447</v>
      </c>
      <c r="I1832">
        <f t="shared" si="2157"/>
        <v>-0.46391812694945989</v>
      </c>
      <c r="J1832">
        <f t="shared" si="2150"/>
        <v>0.49999999999999989</v>
      </c>
      <c r="K1832">
        <f t="shared" si="2158"/>
        <v>-0.1864938912879045</v>
      </c>
      <c r="L1832">
        <f t="shared" si="2159"/>
        <v>0.46391812694946</v>
      </c>
      <c r="N1832">
        <v>111.9</v>
      </c>
      <c r="O1832">
        <f t="shared" si="2145"/>
        <v>88.932687728140337</v>
      </c>
      <c r="P1832">
        <f t="shared" si="2146"/>
        <v>1.0673122718597352</v>
      </c>
      <c r="R1832">
        <f t="shared" si="2160"/>
        <v>-6.8793087226513201</v>
      </c>
      <c r="T1832">
        <f t="shared" si="2151"/>
        <v>1.049891310512032</v>
      </c>
      <c r="V1832">
        <f t="shared" si="2161"/>
        <v>0</v>
      </c>
    </row>
    <row r="1833" spans="1:22" x14ac:dyDescent="0.2">
      <c r="A1833">
        <f t="shared" si="2147"/>
        <v>0.5</v>
      </c>
      <c r="B1833">
        <f t="shared" si="2152"/>
        <v>-0.18730329670795598</v>
      </c>
      <c r="C1833">
        <f t="shared" si="2153"/>
        <v>0.46359192728339366</v>
      </c>
      <c r="D1833">
        <f t="shared" si="2148"/>
        <v>-0.49999999999999989</v>
      </c>
      <c r="E1833">
        <f t="shared" si="2154"/>
        <v>-0.18730329670795604</v>
      </c>
      <c r="F1833">
        <f t="shared" si="2155"/>
        <v>0.46359192728339371</v>
      </c>
      <c r="G1833">
        <f t="shared" si="2149"/>
        <v>0.5</v>
      </c>
      <c r="H1833">
        <f t="shared" si="2156"/>
        <v>0.18730329670795598</v>
      </c>
      <c r="I1833">
        <f t="shared" si="2157"/>
        <v>-0.46359192728339366</v>
      </c>
      <c r="J1833">
        <f t="shared" si="2150"/>
        <v>0.49999999999999989</v>
      </c>
      <c r="K1833">
        <f t="shared" si="2158"/>
        <v>-0.18730329670795604</v>
      </c>
      <c r="L1833">
        <f t="shared" si="2159"/>
        <v>0.46359192728339371</v>
      </c>
      <c r="N1833">
        <v>112</v>
      </c>
      <c r="O1833">
        <f t="shared" si="2145"/>
        <v>88.893907517721686</v>
      </c>
      <c r="P1833">
        <f t="shared" si="2146"/>
        <v>1.1060924822783265</v>
      </c>
      <c r="R1833">
        <f t="shared" si="2160"/>
        <v>-6.8774320652733625</v>
      </c>
      <c r="T1833">
        <f t="shared" si="2151"/>
        <v>1.0886715209306232</v>
      </c>
      <c r="V1833">
        <f t="shared" si="2161"/>
        <v>0</v>
      </c>
    </row>
    <row r="1834" spans="1:22" x14ac:dyDescent="0.2">
      <c r="A1834">
        <f t="shared" si="2147"/>
        <v>0.5</v>
      </c>
      <c r="B1834">
        <f t="shared" si="2152"/>
        <v>-0.18811213156968271</v>
      </c>
      <c r="C1834">
        <f t="shared" si="2153"/>
        <v>0.46326431543591856</v>
      </c>
      <c r="D1834">
        <f t="shared" si="2148"/>
        <v>-0.49999999999999989</v>
      </c>
      <c r="E1834">
        <f t="shared" si="2154"/>
        <v>-0.18811213156968273</v>
      </c>
      <c r="F1834">
        <f t="shared" si="2155"/>
        <v>0.46326431543591862</v>
      </c>
      <c r="G1834">
        <f t="shared" si="2149"/>
        <v>0.5</v>
      </c>
      <c r="H1834">
        <f t="shared" si="2156"/>
        <v>0.18811213156968271</v>
      </c>
      <c r="I1834">
        <f t="shared" si="2157"/>
        <v>-0.46326431543591856</v>
      </c>
      <c r="J1834">
        <f t="shared" si="2150"/>
        <v>0.49999999999999989</v>
      </c>
      <c r="K1834">
        <f t="shared" si="2158"/>
        <v>-0.18811213156968273</v>
      </c>
      <c r="L1834">
        <f t="shared" si="2159"/>
        <v>0.46326431543591862</v>
      </c>
      <c r="N1834">
        <v>112.1</v>
      </c>
      <c r="O1834">
        <f t="shared" si="2145"/>
        <v>88.855125791649982</v>
      </c>
      <c r="P1834">
        <f t="shared" si="2146"/>
        <v>1.1448742083500043</v>
      </c>
      <c r="R1834">
        <f t="shared" si="2160"/>
        <v>-6.8755307532036616</v>
      </c>
      <c r="T1834">
        <f t="shared" si="2151"/>
        <v>1.1274532470023011</v>
      </c>
      <c r="V1834">
        <f t="shared" si="2161"/>
        <v>0</v>
      </c>
    </row>
    <row r="1835" spans="1:22" x14ac:dyDescent="0.2">
      <c r="A1835">
        <f t="shared" si="2147"/>
        <v>0.5</v>
      </c>
      <c r="B1835">
        <f t="shared" si="2152"/>
        <v>-0.18892039340923356</v>
      </c>
      <c r="C1835">
        <f t="shared" si="2153"/>
        <v>0.46293529240499731</v>
      </c>
      <c r="D1835">
        <f t="shared" si="2148"/>
        <v>-0.49999999999999989</v>
      </c>
      <c r="E1835">
        <f t="shared" si="2154"/>
        <v>-0.18892039340923358</v>
      </c>
      <c r="F1835">
        <f t="shared" si="2155"/>
        <v>0.46293529240499737</v>
      </c>
      <c r="G1835">
        <f t="shared" si="2149"/>
        <v>0.5</v>
      </c>
      <c r="H1835">
        <f t="shared" si="2156"/>
        <v>0.18892039340923356</v>
      </c>
      <c r="I1835">
        <f t="shared" si="2157"/>
        <v>-0.46293529240499731</v>
      </c>
      <c r="J1835">
        <f t="shared" si="2150"/>
        <v>0.49999999999999989</v>
      </c>
      <c r="K1835">
        <f t="shared" si="2158"/>
        <v>-0.18892039340923358</v>
      </c>
      <c r="L1835">
        <f t="shared" si="2159"/>
        <v>0.46293529240499737</v>
      </c>
      <c r="N1835">
        <v>112.2</v>
      </c>
      <c r="O1835">
        <f t="shared" si="2145"/>
        <v>88.816342673862096</v>
      </c>
      <c r="P1835">
        <f t="shared" si="2146"/>
        <v>1.183657326137834</v>
      </c>
      <c r="R1835">
        <f t="shared" si="2160"/>
        <v>-6.8736047663124191</v>
      </c>
      <c r="T1835">
        <f t="shared" si="2151"/>
        <v>1.1662363647901308</v>
      </c>
      <c r="V1835">
        <f t="shared" si="2161"/>
        <v>0</v>
      </c>
    </row>
    <row r="1836" spans="1:22" x14ac:dyDescent="0.2">
      <c r="A1836">
        <f t="shared" si="2147"/>
        <v>0.5</v>
      </c>
      <c r="B1836">
        <f t="shared" si="2152"/>
        <v>-0.18972807976450248</v>
      </c>
      <c r="C1836">
        <f t="shared" si="2153"/>
        <v>0.46260485919289096</v>
      </c>
      <c r="D1836">
        <f t="shared" si="2148"/>
        <v>-0.49999999999999989</v>
      </c>
      <c r="E1836">
        <f t="shared" si="2154"/>
        <v>-0.18972807976450251</v>
      </c>
      <c r="F1836">
        <f t="shared" si="2155"/>
        <v>0.46260485919289102</v>
      </c>
      <c r="G1836">
        <f t="shared" si="2149"/>
        <v>0.5</v>
      </c>
      <c r="H1836">
        <f t="shared" si="2156"/>
        <v>0.18972807976450248</v>
      </c>
      <c r="I1836">
        <f t="shared" si="2157"/>
        <v>-0.46260485919289096</v>
      </c>
      <c r="J1836">
        <f t="shared" si="2150"/>
        <v>0.49999999999999989</v>
      </c>
      <c r="K1836">
        <f t="shared" si="2158"/>
        <v>-0.18972807976450251</v>
      </c>
      <c r="L1836">
        <f t="shared" si="2159"/>
        <v>0.46260485919289102</v>
      </c>
      <c r="N1836">
        <v>112.3</v>
      </c>
      <c r="O1836">
        <f t="shared" si="2145"/>
        <v>88.777558288481075</v>
      </c>
      <c r="P1836">
        <f t="shared" si="2146"/>
        <v>1.2224417115188368</v>
      </c>
      <c r="R1836">
        <f t="shared" si="2160"/>
        <v>-6.8716540846694123</v>
      </c>
      <c r="T1836">
        <f t="shared" si="2151"/>
        <v>1.2050207501711336</v>
      </c>
      <c r="V1836">
        <f t="shared" si="2161"/>
        <v>0</v>
      </c>
    </row>
    <row r="1837" spans="1:22" x14ac:dyDescent="0.2">
      <c r="A1837">
        <f t="shared" si="2147"/>
        <v>0.5</v>
      </c>
      <c r="B1837">
        <f t="shared" si="2152"/>
        <v>-0.19053518817513704</v>
      </c>
      <c r="C1837">
        <f t="shared" si="2153"/>
        <v>0.46227301680615651</v>
      </c>
      <c r="D1837">
        <f t="shared" si="2148"/>
        <v>-0.49999999999999989</v>
      </c>
      <c r="E1837">
        <f t="shared" si="2154"/>
        <v>-0.19053518817513707</v>
      </c>
      <c r="F1837">
        <f t="shared" si="2155"/>
        <v>0.46227301680615657</v>
      </c>
      <c r="G1837">
        <f t="shared" si="2149"/>
        <v>0.5</v>
      </c>
      <c r="H1837">
        <f t="shared" si="2156"/>
        <v>0.19053518817513704</v>
      </c>
      <c r="I1837">
        <f t="shared" si="2157"/>
        <v>-0.46227301680615651</v>
      </c>
      <c r="J1837">
        <f t="shared" si="2150"/>
        <v>0.49999999999999989</v>
      </c>
      <c r="K1837">
        <f t="shared" si="2158"/>
        <v>-0.19053518817513707</v>
      </c>
      <c r="L1837">
        <f t="shared" si="2159"/>
        <v>0.46227301680615657</v>
      </c>
      <c r="N1837">
        <v>112.4</v>
      </c>
      <c r="O1837">
        <f t="shared" si="2145"/>
        <v>88.73877275981566</v>
      </c>
      <c r="P1837">
        <f t="shared" si="2146"/>
        <v>1.2612272401844045</v>
      </c>
      <c r="R1837">
        <f t="shared" si="2160"/>
        <v>-6.8696786885453607</v>
      </c>
      <c r="T1837">
        <f t="shared" si="2151"/>
        <v>1.2438062788367013</v>
      </c>
      <c r="V1837">
        <f t="shared" si="2161"/>
        <v>0</v>
      </c>
    </row>
    <row r="1838" spans="1:22" x14ac:dyDescent="0.2">
      <c r="A1838">
        <f t="shared" si="2147"/>
        <v>0.5</v>
      </c>
      <c r="B1838">
        <f t="shared" si="2152"/>
        <v>-0.19134171618254484</v>
      </c>
      <c r="C1838">
        <f t="shared" si="2153"/>
        <v>0.46193976625564326</v>
      </c>
      <c r="D1838">
        <f t="shared" si="2148"/>
        <v>-0.49999999999999989</v>
      </c>
      <c r="E1838">
        <f t="shared" si="2154"/>
        <v>-0.19134171618254486</v>
      </c>
      <c r="F1838">
        <f t="shared" si="2155"/>
        <v>0.46193976625564337</v>
      </c>
      <c r="G1838">
        <f t="shared" si="2149"/>
        <v>0.5</v>
      </c>
      <c r="H1838">
        <f t="shared" si="2156"/>
        <v>0.19134171618254484</v>
      </c>
      <c r="I1838">
        <f t="shared" si="2157"/>
        <v>-0.46193976625564326</v>
      </c>
      <c r="J1838">
        <f t="shared" si="2150"/>
        <v>0.49999999999999989</v>
      </c>
      <c r="K1838">
        <f t="shared" si="2158"/>
        <v>-0.19134171618254486</v>
      </c>
      <c r="L1838">
        <f t="shared" si="2159"/>
        <v>0.46193976625564337</v>
      </c>
      <c r="N1838">
        <v>112.5</v>
      </c>
      <c r="O1838">
        <f t="shared" si="2145"/>
        <v>88.699986212359278</v>
      </c>
      <c r="P1838">
        <f t="shared" si="2146"/>
        <v>1.3000137876406614</v>
      </c>
      <c r="R1838">
        <f t="shared" si="2160"/>
        <v>-6.867678558413493</v>
      </c>
      <c r="T1838">
        <f t="shared" si="2151"/>
        <v>1.2825928262929582</v>
      </c>
      <c r="V1838">
        <f t="shared" si="2161"/>
        <v>0</v>
      </c>
    </row>
    <row r="1839" spans="1:22" x14ac:dyDescent="0.2">
      <c r="A1839">
        <f t="shared" si="2147"/>
        <v>0.5</v>
      </c>
      <c r="B1839">
        <f t="shared" si="2152"/>
        <v>-0.19214766132990174</v>
      </c>
      <c r="C1839">
        <f t="shared" si="2153"/>
        <v>0.46160510855649045</v>
      </c>
      <c r="D1839">
        <f t="shared" si="2148"/>
        <v>-0.49999999999999989</v>
      </c>
      <c r="E1839">
        <f t="shared" si="2154"/>
        <v>-0.19214766132990177</v>
      </c>
      <c r="F1839">
        <f t="shared" si="2155"/>
        <v>0.46160510855649051</v>
      </c>
      <c r="G1839">
        <f t="shared" si="2149"/>
        <v>0.5</v>
      </c>
      <c r="H1839">
        <f t="shared" si="2156"/>
        <v>0.19214766132990174</v>
      </c>
      <c r="I1839">
        <f t="shared" si="2157"/>
        <v>-0.46160510855649045</v>
      </c>
      <c r="J1839">
        <f t="shared" si="2150"/>
        <v>0.49999999999999989</v>
      </c>
      <c r="K1839">
        <f t="shared" si="2158"/>
        <v>-0.19214766132990177</v>
      </c>
      <c r="L1839">
        <f t="shared" si="2159"/>
        <v>0.46160510855649051</v>
      </c>
      <c r="N1839">
        <v>112.6</v>
      </c>
      <c r="O1839">
        <f t="shared" si="2145"/>
        <v>88.661198770791259</v>
      </c>
      <c r="P1839">
        <f t="shared" si="2146"/>
        <v>1.3388012292087508</v>
      </c>
      <c r="R1839">
        <f t="shared" si="2160"/>
        <v>-6.8656536749510542</v>
      </c>
      <c r="T1839">
        <f t="shared" si="2151"/>
        <v>1.3213802678610476</v>
      </c>
      <c r="V1839">
        <f t="shared" si="2161"/>
        <v>0</v>
      </c>
    </row>
    <row r="1840" spans="1:22" x14ac:dyDescent="0.2">
      <c r="A1840">
        <f t="shared" si="2147"/>
        <v>0.5</v>
      </c>
      <c r="B1840">
        <f t="shared" si="2152"/>
        <v>-0.19295302116215926</v>
      </c>
      <c r="C1840">
        <f t="shared" si="2153"/>
        <v>0.46126904472812308</v>
      </c>
      <c r="D1840">
        <f t="shared" si="2148"/>
        <v>-0.49999999999999989</v>
      </c>
      <c r="E1840">
        <f t="shared" si="2154"/>
        <v>-0.19295302116215929</v>
      </c>
      <c r="F1840">
        <f t="shared" si="2155"/>
        <v>0.46126904472812313</v>
      </c>
      <c r="G1840">
        <f t="shared" si="2149"/>
        <v>0.5</v>
      </c>
      <c r="H1840">
        <f t="shared" si="2156"/>
        <v>0.19295302116215926</v>
      </c>
      <c r="I1840">
        <f t="shared" si="2157"/>
        <v>-0.46126904472812308</v>
      </c>
      <c r="J1840">
        <f t="shared" si="2150"/>
        <v>0.49999999999999989</v>
      </c>
      <c r="K1840">
        <f t="shared" si="2158"/>
        <v>-0.19295302116215929</v>
      </c>
      <c r="L1840">
        <f t="shared" si="2159"/>
        <v>0.46126904472812313</v>
      </c>
      <c r="N1840">
        <v>112.7</v>
      </c>
      <c r="O1840">
        <f t="shared" si="2145"/>
        <v>88.622410559975165</v>
      </c>
      <c r="P1840">
        <f t="shared" si="2146"/>
        <v>1.3775894400248858</v>
      </c>
      <c r="R1840">
        <f t="shared" si="2160"/>
        <v>-6.8636040190410341</v>
      </c>
      <c r="T1840">
        <f t="shared" si="2151"/>
        <v>1.3601684786771826</v>
      </c>
      <c r="V1840">
        <f t="shared" si="2161"/>
        <v>0</v>
      </c>
    </row>
    <row r="1841" spans="1:22" x14ac:dyDescent="0.2">
      <c r="A1841">
        <f t="shared" si="2147"/>
        <v>0.5</v>
      </c>
      <c r="B1841">
        <f t="shared" si="2152"/>
        <v>-0.19375779322605138</v>
      </c>
      <c r="C1841">
        <f t="shared" si="2153"/>
        <v>0.4609315757942502</v>
      </c>
      <c r="D1841">
        <f t="shared" si="2148"/>
        <v>-0.49999999999999989</v>
      </c>
      <c r="E1841">
        <f t="shared" si="2154"/>
        <v>-0.19375779322605141</v>
      </c>
      <c r="F1841">
        <f t="shared" si="2155"/>
        <v>0.46093157579425031</v>
      </c>
      <c r="G1841">
        <f t="shared" si="2149"/>
        <v>0.5</v>
      </c>
      <c r="H1841">
        <f t="shared" si="2156"/>
        <v>0.19375779322605138</v>
      </c>
      <c r="I1841">
        <f t="shared" si="2157"/>
        <v>-0.4609315757942502</v>
      </c>
      <c r="J1841">
        <f t="shared" si="2150"/>
        <v>0.49999999999999989</v>
      </c>
      <c r="K1841">
        <f t="shared" si="2158"/>
        <v>-0.19375779322605141</v>
      </c>
      <c r="L1841">
        <f t="shared" si="2159"/>
        <v>0.46093157579425031</v>
      </c>
      <c r="N1841">
        <v>112.8</v>
      </c>
      <c r="O1841">
        <f t="shared" si="2145"/>
        <v>88.583621704959441</v>
      </c>
      <c r="P1841">
        <f t="shared" si="2146"/>
        <v>1.4163782950404955</v>
      </c>
      <c r="R1841">
        <f t="shared" si="2160"/>
        <v>-6.8615295717739659</v>
      </c>
      <c r="T1841">
        <f t="shared" si="2151"/>
        <v>1.3989573336927923</v>
      </c>
      <c r="V1841">
        <f t="shared" si="2161"/>
        <v>0</v>
      </c>
    </row>
    <row r="1842" spans="1:22" x14ac:dyDescent="0.2">
      <c r="A1842">
        <f t="shared" si="2147"/>
        <v>0.5</v>
      </c>
      <c r="B1842">
        <f t="shared" si="2152"/>
        <v>-0.19456197507010314</v>
      </c>
      <c r="C1842">
        <f t="shared" si="2153"/>
        <v>0.46059270278286052</v>
      </c>
      <c r="D1842">
        <f t="shared" si="2148"/>
        <v>-0.49999999999999989</v>
      </c>
      <c r="E1842">
        <f t="shared" si="2154"/>
        <v>-0.19456197507010317</v>
      </c>
      <c r="F1842">
        <f t="shared" si="2155"/>
        <v>0.46059270278286057</v>
      </c>
      <c r="G1842">
        <f t="shared" si="2149"/>
        <v>0.5</v>
      </c>
      <c r="H1842">
        <f t="shared" si="2156"/>
        <v>0.19456197507010314</v>
      </c>
      <c r="I1842">
        <f t="shared" si="2157"/>
        <v>-0.46059270278286052</v>
      </c>
      <c r="J1842">
        <f t="shared" si="2150"/>
        <v>0.49999999999999989</v>
      </c>
      <c r="K1842">
        <f t="shared" si="2158"/>
        <v>-0.19456197507010317</v>
      </c>
      <c r="L1842">
        <f t="shared" si="2159"/>
        <v>0.46059270278286057</v>
      </c>
      <c r="N1842">
        <v>112.9</v>
      </c>
      <c r="O1842">
        <f t="shared" si="2145"/>
        <v>88.544832330976718</v>
      </c>
      <c r="P1842">
        <f t="shared" si="2146"/>
        <v>1.4551676690232753</v>
      </c>
      <c r="R1842">
        <f t="shared" si="2160"/>
        <v>-6.8594303144485966</v>
      </c>
      <c r="T1842">
        <f t="shared" si="2151"/>
        <v>1.4377467076755721</v>
      </c>
      <c r="V1842">
        <f t="shared" si="2161"/>
        <v>0</v>
      </c>
    </row>
    <row r="1843" spans="1:22" x14ac:dyDescent="0.2">
      <c r="A1843">
        <f t="shared" si="2147"/>
        <v>0.5</v>
      </c>
      <c r="B1843">
        <f t="shared" si="2152"/>
        <v>-0.19536556424463686</v>
      </c>
      <c r="C1843">
        <f t="shared" si="2153"/>
        <v>0.46025242672622002</v>
      </c>
      <c r="D1843">
        <f t="shared" si="2148"/>
        <v>-0.49999999999999989</v>
      </c>
      <c r="E1843">
        <f t="shared" si="2154"/>
        <v>-0.19536556424463689</v>
      </c>
      <c r="F1843">
        <f t="shared" si="2155"/>
        <v>0.46025242672622008</v>
      </c>
      <c r="G1843">
        <f t="shared" si="2149"/>
        <v>0.5</v>
      </c>
      <c r="H1843">
        <f t="shared" si="2156"/>
        <v>0.19536556424463686</v>
      </c>
      <c r="I1843">
        <f t="shared" si="2157"/>
        <v>-0.46025242672622002</v>
      </c>
      <c r="J1843">
        <f t="shared" si="2150"/>
        <v>0.49999999999999989</v>
      </c>
      <c r="K1843">
        <f t="shared" si="2158"/>
        <v>-0.19536556424463689</v>
      </c>
      <c r="L1843">
        <f t="shared" si="2159"/>
        <v>0.46025242672622008</v>
      </c>
      <c r="N1843">
        <v>113</v>
      </c>
      <c r="O1843">
        <f t="shared" si="2145"/>
        <v>88.506042563443856</v>
      </c>
      <c r="P1843">
        <f t="shared" si="2146"/>
        <v>1.4939574365562187</v>
      </c>
      <c r="R1843">
        <f t="shared" si="2160"/>
        <v>-6.8573062285747817</v>
      </c>
      <c r="T1843">
        <f t="shared" si="2151"/>
        <v>1.4765364752085155</v>
      </c>
      <c r="V1843">
        <f t="shared" si="2161"/>
        <v>0</v>
      </c>
    </row>
    <row r="1844" spans="1:22" x14ac:dyDescent="0.2">
      <c r="A1844">
        <f t="shared" si="2147"/>
        <v>0.5</v>
      </c>
      <c r="B1844">
        <f t="shared" si="2152"/>
        <v>-0.19616855830178065</v>
      </c>
      <c r="C1844">
        <f t="shared" si="2153"/>
        <v>0.45991074866086873</v>
      </c>
      <c r="D1844">
        <f t="shared" si="2148"/>
        <v>-0.49999999999999989</v>
      </c>
      <c r="E1844">
        <f t="shared" si="2154"/>
        <v>-0.1961685583017807</v>
      </c>
      <c r="F1844">
        <f t="shared" si="2155"/>
        <v>0.45991074866086878</v>
      </c>
      <c r="G1844">
        <f t="shared" si="2149"/>
        <v>0.5</v>
      </c>
      <c r="H1844">
        <f t="shared" si="2156"/>
        <v>0.19616855830178065</v>
      </c>
      <c r="I1844">
        <f t="shared" si="2157"/>
        <v>-0.45991074866086873</v>
      </c>
      <c r="J1844">
        <f t="shared" si="2150"/>
        <v>0.49999999999999989</v>
      </c>
      <c r="K1844">
        <f t="shared" si="2158"/>
        <v>-0.1961685583017807</v>
      </c>
      <c r="L1844">
        <f t="shared" si="2159"/>
        <v>0.45991074866086878</v>
      </c>
      <c r="N1844">
        <v>113.1</v>
      </c>
      <c r="O1844">
        <f t="shared" si="2145"/>
        <v>88.467252527960596</v>
      </c>
      <c r="P1844">
        <f t="shared" si="2146"/>
        <v>1.5327474720394056</v>
      </c>
      <c r="R1844">
        <f t="shared" si="2160"/>
        <v>-6.8551572958734699</v>
      </c>
      <c r="T1844">
        <f t="shared" si="2151"/>
        <v>1.5153265106917024</v>
      </c>
      <c r="V1844">
        <f t="shared" si="2161"/>
        <v>0</v>
      </c>
    </row>
    <row r="1845" spans="1:22" x14ac:dyDescent="0.2">
      <c r="A1845">
        <f t="shared" si="2147"/>
        <v>0.5</v>
      </c>
      <c r="B1845">
        <f t="shared" si="2152"/>
        <v>-0.19697095479547555</v>
      </c>
      <c r="C1845">
        <f t="shared" si="2153"/>
        <v>0.45956766962761708</v>
      </c>
      <c r="D1845">
        <f t="shared" si="2148"/>
        <v>-0.49999999999999989</v>
      </c>
      <c r="E1845">
        <f t="shared" si="2154"/>
        <v>-0.19697095479547558</v>
      </c>
      <c r="F1845">
        <f t="shared" si="2155"/>
        <v>0.45956766962761714</v>
      </c>
      <c r="G1845">
        <f t="shared" si="2149"/>
        <v>0.5</v>
      </c>
      <c r="H1845">
        <f t="shared" si="2156"/>
        <v>0.19697095479547555</v>
      </c>
      <c r="I1845">
        <f t="shared" si="2157"/>
        <v>-0.45956766962761708</v>
      </c>
      <c r="J1845">
        <f t="shared" si="2150"/>
        <v>0.49999999999999989</v>
      </c>
      <c r="K1845">
        <f t="shared" si="2158"/>
        <v>-0.19697095479547558</v>
      </c>
      <c r="L1845">
        <f t="shared" si="2159"/>
        <v>0.45956766962761714</v>
      </c>
      <c r="N1845">
        <v>113.2</v>
      </c>
      <c r="O1845">
        <f t="shared" si="2145"/>
        <v>88.42846235031125</v>
      </c>
      <c r="P1845">
        <f t="shared" si="2146"/>
        <v>1.5715376496887563</v>
      </c>
      <c r="R1845">
        <f t="shared" si="2160"/>
        <v>-6.8529834982799338</v>
      </c>
      <c r="T1845">
        <f t="shared" si="2151"/>
        <v>1.5541166883410531</v>
      </c>
      <c r="V1845">
        <f t="shared" si="2161"/>
        <v>0</v>
      </c>
    </row>
    <row r="1846" spans="1:22" x14ac:dyDescent="0.2">
      <c r="A1846">
        <f t="shared" si="2147"/>
        <v>0.5</v>
      </c>
      <c r="B1846">
        <f t="shared" si="2152"/>
        <v>-0.19777275128148242</v>
      </c>
      <c r="C1846">
        <f t="shared" si="2153"/>
        <v>0.45922319067154355</v>
      </c>
      <c r="D1846">
        <f t="shared" si="2148"/>
        <v>-0.49999999999999989</v>
      </c>
      <c r="E1846">
        <f t="shared" si="2154"/>
        <v>-0.19777275128148245</v>
      </c>
      <c r="F1846">
        <f t="shared" si="2155"/>
        <v>0.4592231906715436</v>
      </c>
      <c r="G1846">
        <f t="shared" si="2149"/>
        <v>0.5</v>
      </c>
      <c r="H1846">
        <f t="shared" si="2156"/>
        <v>0.19777275128148242</v>
      </c>
      <c r="I1846">
        <f t="shared" si="2157"/>
        <v>-0.45922319067154355</v>
      </c>
      <c r="J1846">
        <f t="shared" si="2150"/>
        <v>0.49999999999999989</v>
      </c>
      <c r="K1846">
        <f t="shared" si="2158"/>
        <v>-0.19777275128148245</v>
      </c>
      <c r="L1846">
        <f t="shared" si="2159"/>
        <v>0.4592231906715436</v>
      </c>
      <c r="N1846">
        <v>113.3</v>
      </c>
      <c r="O1846">
        <f t="shared" si="2145"/>
        <v>88.389672156462325</v>
      </c>
      <c r="P1846">
        <f t="shared" si="2146"/>
        <v>1.6103278435376196</v>
      </c>
      <c r="R1846">
        <f t="shared" si="2160"/>
        <v>-6.850784817943854</v>
      </c>
      <c r="T1846">
        <f t="shared" si="2151"/>
        <v>1.5929068821899164</v>
      </c>
      <c r="V1846">
        <f t="shared" si="2161"/>
        <v>0</v>
      </c>
    </row>
    <row r="1847" spans="1:22" x14ac:dyDescent="0.2">
      <c r="A1847">
        <f t="shared" si="2147"/>
        <v>0.5</v>
      </c>
      <c r="B1847">
        <f t="shared" si="2152"/>
        <v>-0.19857394531739028</v>
      </c>
      <c r="C1847">
        <f t="shared" si="2153"/>
        <v>0.45887731284199051</v>
      </c>
      <c r="D1847">
        <f t="shared" si="2148"/>
        <v>-0.49999999999999989</v>
      </c>
      <c r="E1847">
        <f t="shared" si="2154"/>
        <v>-0.19857394531739031</v>
      </c>
      <c r="F1847">
        <f t="shared" si="2155"/>
        <v>0.45887731284199057</v>
      </c>
      <c r="G1847">
        <f t="shared" si="2149"/>
        <v>0.5</v>
      </c>
      <c r="H1847">
        <f t="shared" si="2156"/>
        <v>0.19857394531739028</v>
      </c>
      <c r="I1847">
        <f t="shared" si="2157"/>
        <v>-0.45887731284199051</v>
      </c>
      <c r="J1847">
        <f t="shared" si="2150"/>
        <v>0.49999999999999989</v>
      </c>
      <c r="K1847">
        <f t="shared" si="2158"/>
        <v>-0.19857394531739031</v>
      </c>
      <c r="L1847">
        <f t="shared" si="2159"/>
        <v>0.45887731284199057</v>
      </c>
      <c r="N1847">
        <v>113.4</v>
      </c>
      <c r="O1847">
        <f t="shared" si="2145"/>
        <v>88.350882072563721</v>
      </c>
      <c r="P1847">
        <f t="shared" si="2146"/>
        <v>1.6491179274362786</v>
      </c>
      <c r="R1847">
        <f t="shared" si="2160"/>
        <v>-6.8485612372317819</v>
      </c>
      <c r="T1847">
        <f t="shared" si="2151"/>
        <v>1.6316969660885754</v>
      </c>
      <c r="V1847">
        <f t="shared" si="2161"/>
        <v>0</v>
      </c>
    </row>
    <row r="1848" spans="1:22" x14ac:dyDescent="0.2">
      <c r="A1848">
        <f t="shared" si="2147"/>
        <v>0.5</v>
      </c>
      <c r="B1848">
        <f t="shared" si="2152"/>
        <v>-0.19937453446262304</v>
      </c>
      <c r="C1848">
        <f t="shared" si="2153"/>
        <v>0.45853003719256191</v>
      </c>
      <c r="D1848">
        <f t="shared" si="2148"/>
        <v>-0.49999999999999989</v>
      </c>
      <c r="E1848">
        <f t="shared" si="2154"/>
        <v>-0.19937453446262307</v>
      </c>
      <c r="F1848">
        <f t="shared" si="2155"/>
        <v>0.45853003719256202</v>
      </c>
      <c r="G1848">
        <f t="shared" si="2149"/>
        <v>0.5</v>
      </c>
      <c r="H1848">
        <f t="shared" si="2156"/>
        <v>0.19937453446262304</v>
      </c>
      <c r="I1848">
        <f t="shared" si="2157"/>
        <v>-0.45853003719256191</v>
      </c>
      <c r="J1848">
        <f t="shared" si="2150"/>
        <v>0.49999999999999989</v>
      </c>
      <c r="K1848">
        <f t="shared" si="2158"/>
        <v>-0.19937453446262307</v>
      </c>
      <c r="L1848">
        <f t="shared" si="2159"/>
        <v>0.45853003719256202</v>
      </c>
      <c r="N1848">
        <v>113.5</v>
      </c>
      <c r="O1848">
        <f t="shared" si="2145"/>
        <v>88.312092224947094</v>
      </c>
      <c r="P1848">
        <f t="shared" si="2146"/>
        <v>1.6879077750529108</v>
      </c>
      <c r="R1848">
        <f t="shared" si="2160"/>
        <v>-6.8463127387280265</v>
      </c>
      <c r="T1848">
        <f t="shared" si="2151"/>
        <v>1.6704868137052076</v>
      </c>
      <c r="V1848">
        <f t="shared" si="2161"/>
        <v>0</v>
      </c>
    </row>
    <row r="1849" spans="1:22" x14ac:dyDescent="0.2">
      <c r="A1849">
        <f t="shared" si="2147"/>
        <v>0.5</v>
      </c>
      <c r="B1849">
        <f t="shared" si="2152"/>
        <v>-0.20017451627844735</v>
      </c>
      <c r="C1849">
        <f t="shared" si="2153"/>
        <v>0.45818136478111976</v>
      </c>
      <c r="D1849">
        <f t="shared" si="2148"/>
        <v>-0.49999999999999989</v>
      </c>
      <c r="E1849">
        <f t="shared" si="2154"/>
        <v>-0.2001745162784474</v>
      </c>
      <c r="F1849">
        <f t="shared" si="2155"/>
        <v>0.45818136478111982</v>
      </c>
      <c r="G1849">
        <f t="shared" si="2149"/>
        <v>0.5</v>
      </c>
      <c r="H1849">
        <f t="shared" si="2156"/>
        <v>0.20017451627844735</v>
      </c>
      <c r="I1849">
        <f t="shared" si="2157"/>
        <v>-0.45818136478111976</v>
      </c>
      <c r="J1849">
        <f t="shared" si="2150"/>
        <v>0.49999999999999989</v>
      </c>
      <c r="K1849">
        <f t="shared" si="2158"/>
        <v>-0.2001745162784474</v>
      </c>
      <c r="L1849">
        <f t="shared" si="2159"/>
        <v>0.45818136478111982</v>
      </c>
      <c r="N1849">
        <v>113.6</v>
      </c>
      <c r="O1849">
        <f t="shared" si="2145"/>
        <v>88.273302740126908</v>
      </c>
      <c r="P1849">
        <f t="shared" si="2146"/>
        <v>1.7266972598731358</v>
      </c>
      <c r="R1849">
        <f t="shared" si="2160"/>
        <v>-6.8440393052369721</v>
      </c>
      <c r="T1849">
        <f t="shared" si="2151"/>
        <v>1.7092762985254326</v>
      </c>
      <c r="V1849">
        <f t="shared" si="2161"/>
        <v>0</v>
      </c>
    </row>
    <row r="1850" spans="1:22" x14ac:dyDescent="0.2">
      <c r="A1850">
        <f t="shared" si="2147"/>
        <v>0.5</v>
      </c>
      <c r="B1850">
        <f t="shared" si="2152"/>
        <v>-0.20097388832797999</v>
      </c>
      <c r="C1850">
        <f t="shared" si="2153"/>
        <v>0.45783129666978051</v>
      </c>
      <c r="D1850">
        <f t="shared" si="2148"/>
        <v>-0.49999999999999989</v>
      </c>
      <c r="E1850">
        <f t="shared" si="2154"/>
        <v>-0.20097388832798005</v>
      </c>
      <c r="F1850">
        <f t="shared" si="2155"/>
        <v>0.45783129666978056</v>
      </c>
      <c r="G1850">
        <f t="shared" si="2149"/>
        <v>0.5</v>
      </c>
      <c r="H1850">
        <f t="shared" si="2156"/>
        <v>0.20097388832797999</v>
      </c>
      <c r="I1850">
        <f t="shared" si="2157"/>
        <v>-0.45783129666978051</v>
      </c>
      <c r="J1850">
        <f t="shared" si="2150"/>
        <v>0.49999999999999989</v>
      </c>
      <c r="K1850">
        <f t="shared" si="2158"/>
        <v>-0.20097388832798005</v>
      </c>
      <c r="L1850">
        <f t="shared" si="2159"/>
        <v>0.45783129666978056</v>
      </c>
      <c r="N1850">
        <v>113.7</v>
      </c>
      <c r="O1850">
        <f t="shared" si="2145"/>
        <v>88.234513744798676</v>
      </c>
      <c r="P1850">
        <f t="shared" si="2146"/>
        <v>1.7654862552012627</v>
      </c>
      <c r="R1850">
        <f t="shared" si="2160"/>
        <v>-6.8417409197836525</v>
      </c>
      <c r="T1850">
        <f t="shared" si="2151"/>
        <v>1.7480652938535595</v>
      </c>
      <c r="V1850">
        <f t="shared" si="2161"/>
        <v>0</v>
      </c>
    </row>
    <row r="1851" spans="1:22" x14ac:dyDescent="0.2">
      <c r="A1851">
        <f t="shared" si="2147"/>
        <v>0.5</v>
      </c>
      <c r="B1851">
        <f t="shared" si="2152"/>
        <v>-0.20177264817619489</v>
      </c>
      <c r="C1851">
        <f t="shared" si="2153"/>
        <v>0.45747983392491237</v>
      </c>
      <c r="D1851">
        <f t="shared" si="2148"/>
        <v>-0.49999999999999989</v>
      </c>
      <c r="E1851">
        <f t="shared" si="2154"/>
        <v>-0.20177264817619492</v>
      </c>
      <c r="F1851">
        <f t="shared" si="2155"/>
        <v>0.45747983392491243</v>
      </c>
      <c r="G1851">
        <f t="shared" si="2149"/>
        <v>0.5</v>
      </c>
      <c r="H1851">
        <f t="shared" si="2156"/>
        <v>0.20177264817619489</v>
      </c>
      <c r="I1851">
        <f t="shared" si="2157"/>
        <v>-0.45747983392491237</v>
      </c>
      <c r="J1851">
        <f t="shared" si="2150"/>
        <v>0.49999999999999989</v>
      </c>
      <c r="K1851">
        <f t="shared" si="2158"/>
        <v>-0.20177264817619492</v>
      </c>
      <c r="L1851">
        <f t="shared" si="2159"/>
        <v>0.45747983392491243</v>
      </c>
      <c r="N1851">
        <v>113.8</v>
      </c>
      <c r="O1851">
        <f t="shared" si="2145"/>
        <v>88.19572536583992</v>
      </c>
      <c r="P1851">
        <f t="shared" si="2146"/>
        <v>1.8042746341601372</v>
      </c>
      <c r="R1851">
        <f t="shared" si="2160"/>
        <v>-6.8394175656158165</v>
      </c>
      <c r="T1851">
        <f t="shared" si="2151"/>
        <v>1.786853672812434</v>
      </c>
      <c r="V1851">
        <f t="shared" si="2161"/>
        <v>0</v>
      </c>
    </row>
    <row r="1852" spans="1:22" x14ac:dyDescent="0.2">
      <c r="A1852">
        <f t="shared" si="2147"/>
        <v>0.5</v>
      </c>
      <c r="B1852">
        <f t="shared" si="2152"/>
        <v>-0.20257079338993123</v>
      </c>
      <c r="C1852">
        <f t="shared" si="2153"/>
        <v>0.45712697761713184</v>
      </c>
      <c r="D1852">
        <f t="shared" si="2148"/>
        <v>-0.49999999999999989</v>
      </c>
      <c r="E1852">
        <f t="shared" si="2154"/>
        <v>-0.20257079338993125</v>
      </c>
      <c r="F1852">
        <f t="shared" si="2155"/>
        <v>0.45712697761713189</v>
      </c>
      <c r="G1852">
        <f t="shared" si="2149"/>
        <v>0.5</v>
      </c>
      <c r="H1852">
        <f t="shared" si="2156"/>
        <v>0.20257079338993123</v>
      </c>
      <c r="I1852">
        <f t="shared" si="2157"/>
        <v>-0.45712697761713184</v>
      </c>
      <c r="J1852">
        <f t="shared" si="2150"/>
        <v>0.49999999999999989</v>
      </c>
      <c r="K1852">
        <f t="shared" si="2158"/>
        <v>-0.20257079338993125</v>
      </c>
      <c r="L1852">
        <f t="shared" si="2159"/>
        <v>0.45712697761713189</v>
      </c>
      <c r="N1852">
        <v>113.9</v>
      </c>
      <c r="O1852">
        <f t="shared" si="2145"/>
        <v>88.156937730308499</v>
      </c>
      <c r="P1852">
        <f t="shared" si="2146"/>
        <v>1.8430622696914596</v>
      </c>
      <c r="R1852">
        <f t="shared" si="2160"/>
        <v>-6.8370692262054131</v>
      </c>
      <c r="T1852">
        <f t="shared" si="2151"/>
        <v>1.8256413083437564</v>
      </c>
      <c r="V1852">
        <f t="shared" si="2161"/>
        <v>0</v>
      </c>
    </row>
    <row r="1853" spans="1:22" x14ac:dyDescent="0.2">
      <c r="A1853">
        <f t="shared" si="2147"/>
        <v>0.5</v>
      </c>
      <c r="B1853">
        <f t="shared" si="2152"/>
        <v>-0.20336832153790008</v>
      </c>
      <c r="C1853">
        <f t="shared" si="2153"/>
        <v>0.45677272882130038</v>
      </c>
      <c r="D1853">
        <f t="shared" si="2148"/>
        <v>-0.49999999999999989</v>
      </c>
      <c r="E1853">
        <f t="shared" si="2154"/>
        <v>-0.2033683215379001</v>
      </c>
      <c r="F1853">
        <f t="shared" si="2155"/>
        <v>0.45677272882130043</v>
      </c>
      <c r="G1853">
        <f t="shared" si="2149"/>
        <v>0.5</v>
      </c>
      <c r="H1853">
        <f t="shared" si="2156"/>
        <v>0.20336832153790008</v>
      </c>
      <c r="I1853">
        <f t="shared" si="2157"/>
        <v>-0.45677272882130038</v>
      </c>
      <c r="J1853">
        <f t="shared" si="2150"/>
        <v>0.49999999999999989</v>
      </c>
      <c r="K1853">
        <f t="shared" si="2158"/>
        <v>-0.2033683215379001</v>
      </c>
      <c r="L1853">
        <f t="shared" si="2159"/>
        <v>0.45677272882130043</v>
      </c>
      <c r="N1853">
        <v>114</v>
      </c>
      <c r="O1853">
        <f t="shared" si="2145"/>
        <v>88.118150965443448</v>
      </c>
      <c r="P1853">
        <f t="shared" si="2146"/>
        <v>1.8818490345566055</v>
      </c>
      <c r="R1853">
        <f t="shared" si="2160"/>
        <v>-6.8346958852497366</v>
      </c>
      <c r="T1853">
        <f t="shared" si="2151"/>
        <v>1.8644280732089022</v>
      </c>
      <c r="V1853">
        <f t="shared" si="2161"/>
        <v>0</v>
      </c>
    </row>
    <row r="1854" spans="1:22" x14ac:dyDescent="0.2">
      <c r="A1854">
        <f t="shared" si="2147"/>
        <v>0.5</v>
      </c>
      <c r="B1854">
        <f t="shared" si="2152"/>
        <v>-0.20416523019069241</v>
      </c>
      <c r="C1854">
        <f t="shared" si="2153"/>
        <v>0.4564170886165213</v>
      </c>
      <c r="D1854">
        <f t="shared" si="2148"/>
        <v>-0.49999999999999989</v>
      </c>
      <c r="E1854">
        <f t="shared" si="2154"/>
        <v>-0.20416523019069244</v>
      </c>
      <c r="F1854">
        <f t="shared" si="2155"/>
        <v>0.45641708861652136</v>
      </c>
      <c r="G1854">
        <f t="shared" si="2149"/>
        <v>0.5</v>
      </c>
      <c r="H1854">
        <f t="shared" si="2156"/>
        <v>0.20416523019069241</v>
      </c>
      <c r="I1854">
        <f t="shared" si="2157"/>
        <v>-0.4564170886165213</v>
      </c>
      <c r="J1854">
        <f t="shared" si="2150"/>
        <v>0.49999999999999989</v>
      </c>
      <c r="K1854">
        <f t="shared" si="2158"/>
        <v>-0.20416523019069244</v>
      </c>
      <c r="L1854">
        <f t="shared" si="2159"/>
        <v>0.45641708861652136</v>
      </c>
      <c r="N1854">
        <v>114.1</v>
      </c>
      <c r="O1854">
        <f t="shared" si="2145"/>
        <v>88.079365198663695</v>
      </c>
      <c r="P1854">
        <f t="shared" si="2146"/>
        <v>1.9206348013363521</v>
      </c>
      <c r="R1854">
        <f t="shared" si="2160"/>
        <v>-6.8322975266734769</v>
      </c>
      <c r="T1854">
        <f t="shared" si="2151"/>
        <v>1.9032138399886489</v>
      </c>
      <c r="V1854">
        <f t="shared" si="2161"/>
        <v>0</v>
      </c>
    </row>
    <row r="1855" spans="1:22" x14ac:dyDescent="0.2">
      <c r="A1855">
        <f t="shared" si="2147"/>
        <v>0.5</v>
      </c>
      <c r="B1855">
        <f t="shared" si="2152"/>
        <v>-0.20496151692078637</v>
      </c>
      <c r="C1855">
        <f t="shared" si="2153"/>
        <v>0.45606005808613642</v>
      </c>
      <c r="D1855">
        <f t="shared" si="2148"/>
        <v>-0.49999999999999989</v>
      </c>
      <c r="E1855">
        <f t="shared" si="2154"/>
        <v>-0.2049615169207864</v>
      </c>
      <c r="F1855">
        <f t="shared" si="2155"/>
        <v>0.45606005808613653</v>
      </c>
      <c r="G1855">
        <f t="shared" si="2149"/>
        <v>0.5</v>
      </c>
      <c r="H1855">
        <f t="shared" si="2156"/>
        <v>0.20496151692078637</v>
      </c>
      <c r="I1855">
        <f t="shared" si="2157"/>
        <v>-0.45606005808613642</v>
      </c>
      <c r="J1855">
        <f t="shared" si="2150"/>
        <v>0.49999999999999989</v>
      </c>
      <c r="K1855">
        <f t="shared" si="2158"/>
        <v>-0.2049615169207864</v>
      </c>
      <c r="L1855">
        <f t="shared" si="2159"/>
        <v>0.45606005808613653</v>
      </c>
      <c r="N1855">
        <v>114.2</v>
      </c>
      <c r="O1855">
        <f t="shared" si="2145"/>
        <v>88.040580557567893</v>
      </c>
      <c r="P1855">
        <f t="shared" si="2146"/>
        <v>1.9594194424321003</v>
      </c>
      <c r="R1855">
        <f t="shared" si="2160"/>
        <v>-6.8298741346294829</v>
      </c>
      <c r="T1855">
        <f t="shared" si="2151"/>
        <v>1.9419984810843971</v>
      </c>
      <c r="V1855">
        <f t="shared" si="2161"/>
        <v>0</v>
      </c>
    </row>
    <row r="1856" spans="1:22" x14ac:dyDescent="0.2">
      <c r="A1856">
        <f t="shared" si="2147"/>
        <v>0.5</v>
      </c>
      <c r="B1856">
        <f t="shared" si="2152"/>
        <v>-0.20575717930255435</v>
      </c>
      <c r="C1856">
        <f t="shared" si="2153"/>
        <v>0.45570163831772259</v>
      </c>
      <c r="D1856">
        <f t="shared" si="2148"/>
        <v>-0.49999999999999989</v>
      </c>
      <c r="E1856">
        <f t="shared" si="2154"/>
        <v>-0.20575717930255438</v>
      </c>
      <c r="F1856">
        <f t="shared" si="2155"/>
        <v>0.45570163831772265</v>
      </c>
      <c r="G1856">
        <f t="shared" si="2149"/>
        <v>0.5</v>
      </c>
      <c r="H1856">
        <f t="shared" si="2156"/>
        <v>0.20575717930255435</v>
      </c>
      <c r="I1856">
        <f t="shared" si="2157"/>
        <v>-0.45570163831772259</v>
      </c>
      <c r="J1856">
        <f t="shared" si="2150"/>
        <v>0.49999999999999989</v>
      </c>
      <c r="K1856">
        <f t="shared" si="2158"/>
        <v>-0.20575717930255438</v>
      </c>
      <c r="L1856">
        <f t="shared" si="2159"/>
        <v>0.45570163831772265</v>
      </c>
      <c r="N1856">
        <v>114.3</v>
      </c>
      <c r="O1856">
        <f t="shared" si="2145"/>
        <v>88.001797169934321</v>
      </c>
      <c r="P1856">
        <f t="shared" si="2146"/>
        <v>1.9982028300656316</v>
      </c>
      <c r="R1856">
        <f t="shared" si="2160"/>
        <v>-6.8274256935007678</v>
      </c>
      <c r="T1856">
        <f t="shared" si="2151"/>
        <v>1.9807818687179284</v>
      </c>
      <c r="V1856">
        <f t="shared" si="2161"/>
        <v>0</v>
      </c>
    </row>
    <row r="1857" spans="1:22" x14ac:dyDescent="0.2">
      <c r="A1857">
        <f t="shared" si="2147"/>
        <v>0.5</v>
      </c>
      <c r="B1857">
        <f t="shared" si="2152"/>
        <v>-0.20655221491227088</v>
      </c>
      <c r="C1857">
        <f t="shared" si="2153"/>
        <v>0.45534183040308845</v>
      </c>
      <c r="D1857">
        <f t="shared" si="2148"/>
        <v>-0.49999999999999989</v>
      </c>
      <c r="E1857">
        <f t="shared" si="2154"/>
        <v>-0.20655221491227091</v>
      </c>
      <c r="F1857">
        <f t="shared" si="2155"/>
        <v>0.45534183040308851</v>
      </c>
      <c r="G1857">
        <f t="shared" si="2149"/>
        <v>0.5</v>
      </c>
      <c r="H1857">
        <f t="shared" si="2156"/>
        <v>0.20655221491227088</v>
      </c>
      <c r="I1857">
        <f t="shared" si="2157"/>
        <v>-0.45534183040308845</v>
      </c>
      <c r="J1857">
        <f t="shared" si="2150"/>
        <v>0.49999999999999989</v>
      </c>
      <c r="K1857">
        <f t="shared" si="2158"/>
        <v>-0.20655221491227091</v>
      </c>
      <c r="L1857">
        <f t="shared" si="2159"/>
        <v>0.45534183040308851</v>
      </c>
      <c r="N1857">
        <v>114.4</v>
      </c>
      <c r="O1857">
        <f t="shared" si="2145"/>
        <v>87.963015163720229</v>
      </c>
      <c r="P1857">
        <f t="shared" si="2146"/>
        <v>2.0369848362797578</v>
      </c>
      <c r="R1857">
        <f t="shared" si="2160"/>
        <v>-6.82495218790178</v>
      </c>
      <c r="T1857">
        <f t="shared" si="2151"/>
        <v>2.0195638749320546</v>
      </c>
      <c r="V1857">
        <f t="shared" si="2161"/>
        <v>0</v>
      </c>
    </row>
    <row r="1858" spans="1:22" x14ac:dyDescent="0.2">
      <c r="A1858">
        <f t="shared" si="2147"/>
        <v>0.5</v>
      </c>
      <c r="B1858">
        <f t="shared" si="2152"/>
        <v>-0.20734662132811948</v>
      </c>
      <c r="C1858">
        <f t="shared" si="2153"/>
        <v>0.45498063543827155</v>
      </c>
      <c r="D1858">
        <f t="shared" si="2148"/>
        <v>-0.49999999999999989</v>
      </c>
      <c r="E1858">
        <f t="shared" si="2154"/>
        <v>-0.20734662132811951</v>
      </c>
      <c r="F1858">
        <f t="shared" si="2155"/>
        <v>0.45498063543827161</v>
      </c>
      <c r="G1858">
        <f t="shared" si="2149"/>
        <v>0.5</v>
      </c>
      <c r="H1858">
        <f t="shared" si="2156"/>
        <v>0.20734662132811948</v>
      </c>
      <c r="I1858">
        <f t="shared" si="2157"/>
        <v>-0.45498063543827155</v>
      </c>
      <c r="J1858">
        <f t="shared" si="2150"/>
        <v>0.49999999999999989</v>
      </c>
      <c r="K1858">
        <f t="shared" si="2158"/>
        <v>-0.20734662132811951</v>
      </c>
      <c r="L1858">
        <f t="shared" si="2159"/>
        <v>0.45498063543827161</v>
      </c>
      <c r="N1858">
        <v>114.5</v>
      </c>
      <c r="O1858">
        <f t="shared" si="2145"/>
        <v>87.92423466706127</v>
      </c>
      <c r="P1858">
        <f t="shared" si="2146"/>
        <v>2.0757653329387735</v>
      </c>
      <c r="R1858">
        <f t="shared" si="2160"/>
        <v>-6.8224536026798965</v>
      </c>
      <c r="T1858">
        <f t="shared" si="2151"/>
        <v>2.0583443715910703</v>
      </c>
      <c r="V1858">
        <f t="shared" si="2161"/>
        <v>0</v>
      </c>
    </row>
    <row r="1859" spans="1:22" x14ac:dyDescent="0.2">
      <c r="A1859">
        <f t="shared" si="2147"/>
        <v>0.5</v>
      </c>
      <c r="B1859">
        <f t="shared" si="2152"/>
        <v>-0.20814039613020047</v>
      </c>
      <c r="C1859">
        <f t="shared" si="2153"/>
        <v>0.45461805452353427</v>
      </c>
      <c r="D1859">
        <f t="shared" si="2148"/>
        <v>-0.49999999999999989</v>
      </c>
      <c r="E1859">
        <f t="shared" si="2154"/>
        <v>-0.20814039613020049</v>
      </c>
      <c r="F1859">
        <f t="shared" si="2155"/>
        <v>0.45461805452353432</v>
      </c>
      <c r="G1859">
        <f t="shared" si="2149"/>
        <v>0.5</v>
      </c>
      <c r="H1859">
        <f t="shared" si="2156"/>
        <v>0.20814039613020047</v>
      </c>
      <c r="I1859">
        <f t="shared" si="2157"/>
        <v>-0.45461805452353427</v>
      </c>
      <c r="J1859">
        <f t="shared" si="2150"/>
        <v>0.49999999999999989</v>
      </c>
      <c r="K1859">
        <f t="shared" si="2158"/>
        <v>-0.20814039613020049</v>
      </c>
      <c r="L1859">
        <f t="shared" si="2159"/>
        <v>0.45461805452353432</v>
      </c>
      <c r="N1859">
        <v>114.6</v>
      </c>
      <c r="O1859">
        <f t="shared" si="2145"/>
        <v>87.885455808271075</v>
      </c>
      <c r="P1859">
        <f t="shared" si="2146"/>
        <v>2.1145441917289243</v>
      </c>
      <c r="R1859">
        <f t="shared" si="2160"/>
        <v>-6.8199299229167245</v>
      </c>
      <c r="T1859">
        <f t="shared" si="2151"/>
        <v>2.0971232303812211</v>
      </c>
      <c r="V1859">
        <f t="shared" si="2161"/>
        <v>0</v>
      </c>
    </row>
    <row r="1860" spans="1:22" x14ac:dyDescent="0.2">
      <c r="A1860">
        <f t="shared" si="2147"/>
        <v>0.5</v>
      </c>
      <c r="B1860">
        <f t="shared" si="2152"/>
        <v>-0.20893353690053845</v>
      </c>
      <c r="C1860">
        <f t="shared" si="2153"/>
        <v>0.45425408876336076</v>
      </c>
      <c r="D1860">
        <f t="shared" si="2148"/>
        <v>-0.49999999999999989</v>
      </c>
      <c r="E1860">
        <f t="shared" si="2154"/>
        <v>-0.20893353690053848</v>
      </c>
      <c r="F1860">
        <f t="shared" si="2155"/>
        <v>0.45425408876336087</v>
      </c>
      <c r="G1860">
        <f t="shared" si="2149"/>
        <v>0.5</v>
      </c>
      <c r="H1860">
        <f t="shared" si="2156"/>
        <v>0.20893353690053845</v>
      </c>
      <c r="I1860">
        <f t="shared" si="2157"/>
        <v>-0.45425408876336076</v>
      </c>
      <c r="J1860">
        <f t="shared" si="2150"/>
        <v>0.49999999999999989</v>
      </c>
      <c r="K1860">
        <f t="shared" si="2158"/>
        <v>-0.20893353690053848</v>
      </c>
      <c r="L1860">
        <f t="shared" si="2159"/>
        <v>0.45425408876336087</v>
      </c>
      <c r="N1860">
        <v>114.7</v>
      </c>
      <c r="O1860">
        <f t="shared" si="2145"/>
        <v>87.846678715841151</v>
      </c>
      <c r="P1860">
        <f t="shared" si="2146"/>
        <v>2.15332128415888</v>
      </c>
      <c r="R1860">
        <f t="shared" si="2160"/>
        <v>-6.8173811339296044</v>
      </c>
      <c r="T1860">
        <f t="shared" si="2151"/>
        <v>2.1359003228111768</v>
      </c>
      <c r="V1860">
        <f t="shared" si="2161"/>
        <v>0</v>
      </c>
    </row>
    <row r="1861" spans="1:22" x14ac:dyDescent="0.2">
      <c r="A1861">
        <f t="shared" si="2147"/>
        <v>0.5</v>
      </c>
      <c r="B1861">
        <f t="shared" si="2152"/>
        <v>-0.20972604122308858</v>
      </c>
      <c r="C1861">
        <f t="shared" si="2153"/>
        <v>0.45388873926645418</v>
      </c>
      <c r="D1861">
        <f t="shared" si="2148"/>
        <v>-0.49999999999999989</v>
      </c>
      <c r="E1861">
        <f t="shared" si="2154"/>
        <v>-0.20972604122308861</v>
      </c>
      <c r="F1861">
        <f t="shared" si="2155"/>
        <v>0.45388873926645423</v>
      </c>
      <c r="G1861">
        <f t="shared" si="2149"/>
        <v>0.5</v>
      </c>
      <c r="H1861">
        <f t="shared" si="2156"/>
        <v>0.20972604122308858</v>
      </c>
      <c r="I1861">
        <f t="shared" si="2157"/>
        <v>-0.45388873926645418</v>
      </c>
      <c r="J1861">
        <f t="shared" si="2150"/>
        <v>0.49999999999999989</v>
      </c>
      <c r="K1861">
        <f t="shared" si="2158"/>
        <v>-0.20972604122308861</v>
      </c>
      <c r="L1861">
        <f t="shared" si="2159"/>
        <v>0.45388873926645423</v>
      </c>
      <c r="N1861">
        <v>114.8</v>
      </c>
      <c r="O1861">
        <f t="shared" si="2145"/>
        <v>87.807903518439971</v>
      </c>
      <c r="P1861">
        <f t="shared" si="2146"/>
        <v>2.1920964815600836</v>
      </c>
      <c r="R1861">
        <f t="shared" si="2160"/>
        <v>-6.8148072212731261</v>
      </c>
      <c r="T1861">
        <f t="shared" si="2151"/>
        <v>2.1746755202123804</v>
      </c>
      <c r="V1861">
        <f t="shared" si="2161"/>
        <v>0</v>
      </c>
    </row>
    <row r="1862" spans="1:22" x14ac:dyDescent="0.2">
      <c r="A1862">
        <f t="shared" si="2147"/>
        <v>0.5</v>
      </c>
      <c r="B1862">
        <f t="shared" si="2152"/>
        <v>-0.21051790668374548</v>
      </c>
      <c r="C1862">
        <f t="shared" si="2153"/>
        <v>0.45352200714573238</v>
      </c>
      <c r="D1862">
        <f t="shared" si="2148"/>
        <v>-0.49999999999999989</v>
      </c>
      <c r="E1862">
        <f t="shared" si="2154"/>
        <v>-0.21051790668374551</v>
      </c>
      <c r="F1862">
        <f t="shared" si="2155"/>
        <v>0.45352200714573249</v>
      </c>
      <c r="G1862">
        <f t="shared" si="2149"/>
        <v>0.5</v>
      </c>
      <c r="H1862">
        <f t="shared" si="2156"/>
        <v>0.21051790668374548</v>
      </c>
      <c r="I1862">
        <f t="shared" si="2157"/>
        <v>-0.45352200714573238</v>
      </c>
      <c r="J1862">
        <f t="shared" si="2150"/>
        <v>0.49999999999999989</v>
      </c>
      <c r="K1862">
        <f t="shared" si="2158"/>
        <v>-0.21051790668374551</v>
      </c>
      <c r="L1862">
        <f t="shared" si="2159"/>
        <v>0.45352200714573249</v>
      </c>
      <c r="N1862">
        <v>114.9</v>
      </c>
      <c r="O1862">
        <f t="shared" si="2145"/>
        <v>87.769130344912696</v>
      </c>
      <c r="P1862">
        <f t="shared" si="2146"/>
        <v>2.2308696550873366</v>
      </c>
      <c r="R1862">
        <f t="shared" si="2160"/>
        <v>-6.8122081707403543</v>
      </c>
      <c r="T1862">
        <f t="shared" si="2151"/>
        <v>2.2134486937396334</v>
      </c>
      <c r="V1862">
        <f t="shared" si="2161"/>
        <v>0</v>
      </c>
    </row>
    <row r="1863" spans="1:22" x14ac:dyDescent="0.2">
      <c r="A1863">
        <f t="shared" si="2147"/>
        <v>0.5</v>
      </c>
      <c r="B1863">
        <f t="shared" si="2152"/>
        <v>-0.21130913087034964</v>
      </c>
      <c r="C1863">
        <f t="shared" si="2153"/>
        <v>0.45315389351832491</v>
      </c>
      <c r="D1863">
        <f t="shared" si="2148"/>
        <v>-0.49999999999999989</v>
      </c>
      <c r="E1863">
        <f t="shared" si="2154"/>
        <v>-0.21130913087034967</v>
      </c>
      <c r="F1863">
        <f t="shared" si="2155"/>
        <v>0.45315389351832502</v>
      </c>
      <c r="G1863">
        <f t="shared" si="2149"/>
        <v>0.5</v>
      </c>
      <c r="H1863">
        <f t="shared" si="2156"/>
        <v>0.21130913087034964</v>
      </c>
      <c r="I1863">
        <f t="shared" si="2157"/>
        <v>-0.45315389351832491</v>
      </c>
      <c r="J1863">
        <f t="shared" si="2150"/>
        <v>0.49999999999999989</v>
      </c>
      <c r="K1863">
        <f t="shared" si="2158"/>
        <v>-0.21130913087034967</v>
      </c>
      <c r="L1863">
        <f t="shared" si="2159"/>
        <v>0.45315389351832502</v>
      </c>
      <c r="N1863">
        <v>115</v>
      </c>
      <c r="O1863">
        <f t="shared" si="2145"/>
        <v>87.73035932428084</v>
      </c>
      <c r="P1863">
        <f t="shared" si="2146"/>
        <v>2.2696406757192045</v>
      </c>
      <c r="R1863">
        <f t="shared" si="2160"/>
        <v>-6.8095839683644339</v>
      </c>
      <c r="T1863">
        <f t="shared" si="2151"/>
        <v>2.2522197143715013</v>
      </c>
      <c r="V1863">
        <f t="shared" si="2161"/>
        <v>0</v>
      </c>
    </row>
    <row r="1864" spans="1:22" x14ac:dyDescent="0.2">
      <c r="A1864">
        <f t="shared" si="2147"/>
        <v>0.5</v>
      </c>
      <c r="B1864">
        <f t="shared" si="2152"/>
        <v>-0.21209971137269495</v>
      </c>
      <c r="C1864">
        <f t="shared" si="2153"/>
        <v>0.45278439950556976</v>
      </c>
      <c r="D1864">
        <f t="shared" si="2148"/>
        <v>-0.49999999999999989</v>
      </c>
      <c r="E1864">
        <f t="shared" si="2154"/>
        <v>-0.21209971137269498</v>
      </c>
      <c r="F1864">
        <f t="shared" si="2155"/>
        <v>0.45278439950556987</v>
      </c>
      <c r="G1864">
        <f t="shared" si="2149"/>
        <v>0.5</v>
      </c>
      <c r="H1864">
        <f t="shared" si="2156"/>
        <v>0.21209971137269495</v>
      </c>
      <c r="I1864">
        <f t="shared" si="2157"/>
        <v>-0.45278439950556976</v>
      </c>
      <c r="J1864">
        <f t="shared" si="2150"/>
        <v>0.49999999999999989</v>
      </c>
      <c r="K1864">
        <f t="shared" si="2158"/>
        <v>-0.21209971137269498</v>
      </c>
      <c r="L1864">
        <f t="shared" si="2159"/>
        <v>0.45278439950556987</v>
      </c>
      <c r="N1864">
        <v>115.1</v>
      </c>
      <c r="O1864">
        <f t="shared" si="2145"/>
        <v>87.69159058574148</v>
      </c>
      <c r="P1864">
        <f t="shared" si="2146"/>
        <v>2.308409414258529</v>
      </c>
      <c r="R1864">
        <f t="shared" si="2160"/>
        <v>-6.8069346004199076</v>
      </c>
      <c r="T1864">
        <f t="shared" si="2151"/>
        <v>2.2909884529108258</v>
      </c>
      <c r="V1864">
        <f t="shared" si="2161"/>
        <v>0</v>
      </c>
    </row>
    <row r="1865" spans="1:22" x14ac:dyDescent="0.2">
      <c r="A1865">
        <f t="shared" si="2147"/>
        <v>0.5</v>
      </c>
      <c r="B1865">
        <f t="shared" si="2152"/>
        <v>-0.2128896457825363</v>
      </c>
      <c r="C1865">
        <f t="shared" si="2153"/>
        <v>0.45241352623300968</v>
      </c>
      <c r="D1865">
        <f t="shared" si="2148"/>
        <v>-0.49999999999999989</v>
      </c>
      <c r="E1865">
        <f t="shared" si="2154"/>
        <v>-0.21288964578253633</v>
      </c>
      <c r="F1865">
        <f t="shared" si="2155"/>
        <v>0.45241352623300973</v>
      </c>
      <c r="G1865">
        <f t="shared" si="2149"/>
        <v>0.5</v>
      </c>
      <c r="H1865">
        <f t="shared" si="2156"/>
        <v>0.2128896457825363</v>
      </c>
      <c r="I1865">
        <f t="shared" si="2157"/>
        <v>-0.45241352623300968</v>
      </c>
      <c r="J1865">
        <f t="shared" si="2150"/>
        <v>0.49999999999999989</v>
      </c>
      <c r="K1865">
        <f t="shared" si="2158"/>
        <v>-0.21288964578253633</v>
      </c>
      <c r="L1865">
        <f t="shared" si="2159"/>
        <v>0.45241352623300973</v>
      </c>
      <c r="N1865">
        <v>115.2</v>
      </c>
      <c r="O1865">
        <f t="shared" ref="O1865:O1928" si="2162">(DEGREES(ACOS(((-(((SUMPRODUCT(G1865:I1865,$I$8:$K$8))*(SUMPRODUCT(G1865:I1865,$I$10:$K$10))-(SUMPRODUCT(J1865:L1865,$I$8:$K$8))*(SUMPRODUCT(J1865:L1865,$I$10:$K$10)))-((SUMPRODUCT(A1865:C1865,$I$8:$K$8))*(SUMPRODUCT(A1865:C1865,$I$10:$K$10))-(SUMPRODUCT(D1865:F1865,$I$8:$K$8))*(SUMPRODUCT(D1865:F1865,$I$10:$K$10))))*(((SUMPRODUCT(G1865:I1865,$I$8:$K$8))*(SUMPRODUCT(G1865:I1865,$I$10:$K$10))+(SUMPRODUCT(J1865:L1865,$I$8:$K$8))*(SUMPRODUCT(J1865:L1865,$I$10:$K$10)))-((SUMPRODUCT(A1865:C1865,$I$8:$K$8))*(SUMPRODUCT(A1865:C1865,$I$10:$K$10))+(SUMPRODUCT(D1865:F1865,$I$8:$K$8))*(SUMPRODUCT(D1865:F1865,$I$10:$K$10)))))-((((SUMPRODUCT(A1865:C1865,$I$8:$K$8))*(SUMPRODUCT(D1865:F1865,$I$10:$K$10))+(SUMPRODUCT(A1865:C1865,$I$10:$K$10))*(SUMPRODUCT(D1865:F1865,$I$8:$K$8)))-((SUMPRODUCT(G1865:I1865,$I$8:$K$8))*(SUMPRODUCT(J1865:L1865,$I$10:$K$10))+(SUMPRODUCT(G1865:I1865,$I$10:$K$10))*(SUMPRODUCT(J1865:L1865,$I$8:$K$8))))*(SQRT(((((SUMPRODUCT(G1865:I1865,$I$8:$K$8))*(SUMPRODUCT(G1865:I1865,$I$10:$K$10))-(SUMPRODUCT(J1865:L1865,$I$8:$K$8))*(SUMPRODUCT(J1865:L1865,$I$10:$K$10)))-((SUMPRODUCT(A1865:C1865,$I$8:$K$8))*(SUMPRODUCT(A1865:C1865,$I$10:$K$10))-(SUMPRODUCT(D1865:F1865,$I$8:$K$8))*(SUMPRODUCT(D1865:F1865,$I$10:$K$10))))^2)+((((SUMPRODUCT(A1865:C1865,$I$8:$K$8))*(SUMPRODUCT(D1865:F1865,$I$10:$K$10))+(SUMPRODUCT(A1865:C1865,$I$10:$K$10))*(SUMPRODUCT(D1865:F1865,$I$8:$K$8)))-((SUMPRODUCT(G1865:I1865,$I$8:$K$8))*(SUMPRODUCT(J1865:L1865,$I$10:$K$10))+(SUMPRODUCT(G1865:I1865,$I$10:$K$10))*(SUMPRODUCT(J1865:L1865,$I$8:$K$8))))^2)-((((SUMPRODUCT(G1865:I1865,$I$8:$K$8))*(SUMPRODUCT(G1865:I1865,$I$10:$K$10))+(SUMPRODUCT(J1865:L1865,$I$8:$K$8))*(SUMPRODUCT(J1865:L1865,$I$10:$K$10)))-((SUMPRODUCT(A1865:C1865,$I$8:$K$8))*(SUMPRODUCT(A1865:C1865,$I$10:$K$10))+(SUMPRODUCT(D1865:F1865,$I$8:$K$8))*(SUMPRODUCT(D1865:F1865,$I$10:$K$10))))^2)))))/(((((SUMPRODUCT(G1865:I1865,$I$8:$K$8))*(SUMPRODUCT(G1865:I1865,$I$10:$K$10))-(SUMPRODUCT(J1865:L1865,$I$8:$K$8))*(SUMPRODUCT(J1865:L1865,$I$10:$K$10)))-((SUMPRODUCT(A1865:C1865,$I$8:$K$8))*(SUMPRODUCT(A1865:C1865,$I$10:$K$10))-(SUMPRODUCT(D1865:F1865,$I$8:$K$8))*(SUMPRODUCT(D1865:F1865,$I$10:$K$10))))^2)+((((SUMPRODUCT(A1865:C1865,$I$8:$K$8))*(SUMPRODUCT(D1865:F1865,$I$10:$K$10))+(SUMPRODUCT(A1865:C1865,$I$10:$K$10))*(SUMPRODUCT(D1865:F1865,$I$8:$K$8)))-((SUMPRODUCT(G1865:I1865,$I$8:$K$8))*(SUMPRODUCT(J1865:L1865,$I$10:$K$10))+(SUMPRODUCT(G1865:I1865,$I$10:$K$10))*(SUMPRODUCT(J1865:L1865,$I$8:$K$8))))^2)))))/2</f>
        <v>87.652824258666939</v>
      </c>
      <c r="P1865">
        <f t="shared" ref="P1865:P1928" si="2163">(DEGREES(ACOS(((-(((SUMPRODUCT(G1865:I1865,$I$8:$K$8))*(SUMPRODUCT(G1865:I1865,$I$10:$K$10))-(SUMPRODUCT(J1865:L1865,$I$8:$K$8))*(SUMPRODUCT(J1865:L1865,$I$10:$K$10)))-((SUMPRODUCT(A1865:C1865,$I$8:$K$8))*(SUMPRODUCT(A1865:C1865,$I$10:$K$10))-(SUMPRODUCT(D1865:F1865,$I$8:$K$8))*(SUMPRODUCT(D1865:F1865,$I$10:$K$10))))*(((SUMPRODUCT(G1865:I1865,$I$8:$K$8))*(SUMPRODUCT(G1865:I1865,$I$10:$K$10))+(SUMPRODUCT(J1865:L1865,$I$8:$K$8))*(SUMPRODUCT(J1865:L1865,$I$10:$K$10)))-((SUMPRODUCT(A1865:C1865,$I$8:$K$8))*(SUMPRODUCT(A1865:C1865,$I$10:$K$10))+(SUMPRODUCT(D1865:F1865,$I$8:$K$8))*(SUMPRODUCT(D1865:F1865,$I$10:$K$10)))))+((((SUMPRODUCT(A1865:C1865,$I$8:$K$8))*(SUMPRODUCT(D1865:F1865,$I$10:$K$10))+(SUMPRODUCT(A1865:C1865,$I$10:$K$10))*(SUMPRODUCT(D1865:F1865,$I$8:$K$8)))-((SUMPRODUCT(G1865:I1865,$I$8:$K$8))*(SUMPRODUCT(J1865:L1865,$I$10:$K$10))+(SUMPRODUCT(G1865:I1865,$I$10:$K$10))*(SUMPRODUCT(J1865:L1865,$I$8:$K$8))))*(SQRT(((((SUMPRODUCT(G1865:I1865,$I$8:$K$8))*(SUMPRODUCT(G1865:I1865,$I$10:$K$10))-(SUMPRODUCT(J1865:L1865,$I$8:$K$8))*(SUMPRODUCT(J1865:L1865,$I$10:$K$10)))-((SUMPRODUCT(A1865:C1865,$I$8:$K$8))*(SUMPRODUCT(A1865:C1865,$I$10:$K$10))-(SUMPRODUCT(D1865:F1865,$I$8:$K$8))*(SUMPRODUCT(D1865:F1865,$I$10:$K$10))))^2)+((((SUMPRODUCT(A1865:C1865,$I$8:$K$8))*(SUMPRODUCT(D1865:F1865,$I$10:$K$10))+(SUMPRODUCT(A1865:C1865,$I$10:$K$10))*(SUMPRODUCT(D1865:F1865,$I$8:$K$8)))-((SUMPRODUCT(G1865:I1865,$I$8:$K$8))*(SUMPRODUCT(J1865:L1865,$I$10:$K$10))+(SUMPRODUCT(G1865:I1865,$I$10:$K$10))*(SUMPRODUCT(J1865:L1865,$I$8:$K$8))))^2)-((((SUMPRODUCT(G1865:I1865,$I$8:$K$8))*(SUMPRODUCT(G1865:I1865,$I$10:$K$10))+(SUMPRODUCT(J1865:L1865,$I$8:$K$8))*(SUMPRODUCT(J1865:L1865,$I$10:$K$10)))-((SUMPRODUCT(A1865:C1865,$I$8:$K$8))*(SUMPRODUCT(A1865:C1865,$I$10:$K$10))+(SUMPRODUCT(D1865:F1865,$I$8:$K$8))*(SUMPRODUCT(D1865:F1865,$I$10:$K$10))))^2)))))/(((((SUMPRODUCT(G1865:I1865,$I$8:$K$8))*(SUMPRODUCT(G1865:I1865,$I$10:$K$10))-(SUMPRODUCT(J1865:L1865,$I$8:$K$8))*(SUMPRODUCT(J1865:L1865,$I$10:$K$10)))-((SUMPRODUCT(A1865:C1865,$I$8:$K$8))*(SUMPRODUCT(A1865:C1865,$I$10:$K$10))-(SUMPRODUCT(D1865:F1865,$I$8:$K$8))*(SUMPRODUCT(D1865:F1865,$I$10:$K$10))))^2)+((((SUMPRODUCT(A1865:C1865,$I$8:$K$8))*(SUMPRODUCT(D1865:F1865,$I$10:$K$10))+(SUMPRODUCT(A1865:C1865,$I$10:$K$10))*(SUMPRODUCT(D1865:F1865,$I$8:$K$8)))-((SUMPRODUCT(G1865:I1865,$I$8:$K$8))*(SUMPRODUCT(J1865:L1865,$I$10:$K$10))+(SUMPRODUCT(G1865:I1865,$I$10:$K$10))*(SUMPRODUCT(J1865:L1865,$I$8:$K$8))))^2)))))/2</f>
        <v>2.3471757413330869</v>
      </c>
      <c r="R1865">
        <f t="shared" si="2160"/>
        <v>-6.8042600534239259</v>
      </c>
      <c r="T1865">
        <f t="shared" si="2151"/>
        <v>2.3297547799853837</v>
      </c>
      <c r="V1865">
        <f t="shared" si="2161"/>
        <v>0</v>
      </c>
    </row>
    <row r="1866" spans="1:22" x14ac:dyDescent="0.2">
      <c r="A1866">
        <f t="shared" ref="A1866:A1929" si="2164">(1/(SQRT(2)))*(COS(RADIANS(45)))</f>
        <v>0.5</v>
      </c>
      <c r="B1866">
        <f t="shared" si="2152"/>
        <v>-0.21367893169359614</v>
      </c>
      <c r="C1866">
        <f t="shared" si="2153"/>
        <v>0.45204127483038914</v>
      </c>
      <c r="D1866">
        <f t="shared" ref="D1866:D1929" si="2165">(-((1/(SQRT(2)))*(SIN(RADIANS(45)))))</f>
        <v>-0.49999999999999989</v>
      </c>
      <c r="E1866">
        <f t="shared" si="2154"/>
        <v>-0.2136789316935962</v>
      </c>
      <c r="F1866">
        <f t="shared" si="2155"/>
        <v>0.45204127483038919</v>
      </c>
      <c r="G1866">
        <f t="shared" ref="G1866:G1929" si="2166">(1/(SQRT(2)))*(COS(RADIANS(-45)))</f>
        <v>0.5</v>
      </c>
      <c r="H1866">
        <f t="shared" si="2156"/>
        <v>0.21367893169359614</v>
      </c>
      <c r="I1866">
        <f t="shared" si="2157"/>
        <v>-0.45204127483038914</v>
      </c>
      <c r="J1866">
        <f t="shared" ref="J1866:J1929" si="2167">(-((1/(SQRT(2)))*(SIN(RADIANS(-45)))))</f>
        <v>0.49999999999999989</v>
      </c>
      <c r="K1866">
        <f t="shared" si="2158"/>
        <v>-0.2136789316935962</v>
      </c>
      <c r="L1866">
        <f t="shared" si="2159"/>
        <v>0.45204127483038919</v>
      </c>
      <c r="N1866">
        <v>115.3</v>
      </c>
      <c r="O1866">
        <f t="shared" si="2162"/>
        <v>87.614060472604066</v>
      </c>
      <c r="P1866">
        <f t="shared" si="2163"/>
        <v>2.3859395273958901</v>
      </c>
      <c r="R1866">
        <f t="shared" si="2160"/>
        <v>-6.80156031413786</v>
      </c>
      <c r="T1866">
        <f t="shared" ref="T1866:T1929" si="2168">(P1866-$V$2516)</f>
        <v>2.3685185660481869</v>
      </c>
      <c r="V1866">
        <f t="shared" si="2161"/>
        <v>0</v>
      </c>
    </row>
    <row r="1867" spans="1:22" x14ac:dyDescent="0.2">
      <c r="A1867">
        <f t="shared" si="2164"/>
        <v>0.5</v>
      </c>
      <c r="B1867">
        <f t="shared" si="2152"/>
        <v>-0.21446756670157283</v>
      </c>
      <c r="C1867">
        <f t="shared" si="2153"/>
        <v>0.4516676464316503</v>
      </c>
      <c r="D1867">
        <f t="shared" si="2165"/>
        <v>-0.49999999999999989</v>
      </c>
      <c r="E1867">
        <f t="shared" si="2154"/>
        <v>-0.21446756670157285</v>
      </c>
      <c r="F1867">
        <f t="shared" si="2155"/>
        <v>0.45166764643165042</v>
      </c>
      <c r="G1867">
        <f t="shared" si="2166"/>
        <v>0.5</v>
      </c>
      <c r="H1867">
        <f t="shared" si="2156"/>
        <v>0.21446756670157283</v>
      </c>
      <c r="I1867">
        <f t="shared" si="2157"/>
        <v>-0.4516676464316503</v>
      </c>
      <c r="J1867">
        <f t="shared" si="2167"/>
        <v>0.49999999999999989</v>
      </c>
      <c r="K1867">
        <f t="shared" si="2158"/>
        <v>-0.21446756670157285</v>
      </c>
      <c r="L1867">
        <f t="shared" si="2159"/>
        <v>0.45166764643165042</v>
      </c>
      <c r="N1867">
        <v>115.4</v>
      </c>
      <c r="O1867">
        <f t="shared" si="2162"/>
        <v>87.575299357274275</v>
      </c>
      <c r="P1867">
        <f t="shared" si="2163"/>
        <v>2.4247006427257256</v>
      </c>
      <c r="R1867">
        <f t="shared" si="2160"/>
        <v>-6.7988353695686685</v>
      </c>
      <c r="T1867">
        <f t="shared" si="2168"/>
        <v>2.4072796813780224</v>
      </c>
      <c r="V1867">
        <f t="shared" si="2161"/>
        <v>0</v>
      </c>
    </row>
    <row r="1868" spans="1:22" x14ac:dyDescent="0.2">
      <c r="A1868">
        <f t="shared" si="2164"/>
        <v>0.5</v>
      </c>
      <c r="B1868">
        <f t="shared" ref="B1868:B1931" si="2169">((1/(SQRT(2)))*(COS(RADIANS(N1868))))*(SIN(RADIANS(45)))</f>
        <v>-0.21525554840414743</v>
      </c>
      <c r="C1868">
        <f t="shared" ref="C1868:C1931" si="2170">((1/(SQRT(2)))*(SIN(RADIANS(N1868))))*(SIN(RADIANS(45)))</f>
        <v>0.45129264217493026</v>
      </c>
      <c r="D1868">
        <f t="shared" si="2165"/>
        <v>-0.49999999999999989</v>
      </c>
      <c r="E1868">
        <f t="shared" ref="E1868:E1931" si="2171">((1/(SQRT(2)))*(COS(RADIANS(N1868))))*(COS(RADIANS(45)))</f>
        <v>-0.21525554840414748</v>
      </c>
      <c r="F1868">
        <f t="shared" ref="F1868:F1931" si="2172">(((1/(SQRT(2)))*(SIN(RADIANS(N1868))))*(COS(RADIANS(45))))</f>
        <v>0.45129264217493037</v>
      </c>
      <c r="G1868">
        <f t="shared" si="2166"/>
        <v>0.5</v>
      </c>
      <c r="H1868">
        <f t="shared" ref="H1868:H1931" si="2173">((1/(SQRT(2)))*(COS(RADIANS(N1868))))*(SIN(RADIANS(-45)))</f>
        <v>0.21525554840414743</v>
      </c>
      <c r="I1868">
        <f t="shared" ref="I1868:I1931" si="2174">((1/(SQRT(2)))*(SIN(RADIANS(N1868))))*(SIN(RADIANS(-45)))</f>
        <v>-0.45129264217493026</v>
      </c>
      <c r="J1868">
        <f t="shared" si="2167"/>
        <v>0.49999999999999989</v>
      </c>
      <c r="K1868">
        <f t="shared" ref="K1868:K1931" si="2175">((1/(SQRT(2)))*(COS(RADIANS(N1868))))*(COS(RADIANS(-45)))</f>
        <v>-0.21525554840414748</v>
      </c>
      <c r="L1868">
        <f t="shared" ref="L1868:L1931" si="2176">(((1/(SQRT(2)))*(SIN(RADIANS(N1868))))*(COS(RADIANS(-45))))</f>
        <v>0.45129264217493037</v>
      </c>
      <c r="N1868">
        <v>115.5</v>
      </c>
      <c r="O1868">
        <f t="shared" si="2162"/>
        <v>87.536541042571969</v>
      </c>
      <c r="P1868">
        <f t="shared" si="2163"/>
        <v>2.4634589574280659</v>
      </c>
      <c r="R1868">
        <f t="shared" ref="R1868:R1931" si="2177">P1868-P2048</f>
        <v>-6.7960852069698765</v>
      </c>
      <c r="T1868">
        <f t="shared" si="2168"/>
        <v>2.4460379960803627</v>
      </c>
      <c r="V1868">
        <f t="shared" ref="V1868:V1931" si="2178">IF(T1868=0,N1868,0)</f>
        <v>0</v>
      </c>
    </row>
    <row r="1869" spans="1:22" x14ac:dyDescent="0.2">
      <c r="A1869">
        <f t="shared" si="2164"/>
        <v>0.5</v>
      </c>
      <c r="B1869">
        <f t="shared" si="2169"/>
        <v>-0.21604287440099096</v>
      </c>
      <c r="C1869">
        <f t="shared" si="2170"/>
        <v>0.45091626320255684</v>
      </c>
      <c r="D1869">
        <f t="shared" si="2165"/>
        <v>-0.49999999999999989</v>
      </c>
      <c r="E1869">
        <f t="shared" si="2171"/>
        <v>-0.21604287440099099</v>
      </c>
      <c r="F1869">
        <f t="shared" si="2172"/>
        <v>0.45091626320255696</v>
      </c>
      <c r="G1869">
        <f t="shared" si="2166"/>
        <v>0.5</v>
      </c>
      <c r="H1869">
        <f t="shared" si="2173"/>
        <v>0.21604287440099096</v>
      </c>
      <c r="I1869">
        <f t="shared" si="2174"/>
        <v>-0.45091626320255684</v>
      </c>
      <c r="J1869">
        <f t="shared" si="2167"/>
        <v>0.49999999999999989</v>
      </c>
      <c r="K1869">
        <f t="shared" si="2175"/>
        <v>-0.21604287440099099</v>
      </c>
      <c r="L1869">
        <f t="shared" si="2176"/>
        <v>0.45091626320255696</v>
      </c>
      <c r="N1869">
        <v>115.6</v>
      </c>
      <c r="O1869">
        <f t="shared" si="2162"/>
        <v>87.497785658564993</v>
      </c>
      <c r="P1869">
        <f t="shared" si="2163"/>
        <v>2.5022143414350051</v>
      </c>
      <c r="R1869">
        <f t="shared" si="2177"/>
        <v>-6.7933098138435213</v>
      </c>
      <c r="T1869">
        <f t="shared" si="2168"/>
        <v>2.4847933800873019</v>
      </c>
      <c r="V1869">
        <f t="shared" si="2178"/>
        <v>0</v>
      </c>
    </row>
    <row r="1870" spans="1:22" x14ac:dyDescent="0.2">
      <c r="A1870">
        <f t="shared" si="2164"/>
        <v>0.5</v>
      </c>
      <c r="B1870">
        <f t="shared" si="2169"/>
        <v>-0.21682954229377213</v>
      </c>
      <c r="C1870">
        <f t="shared" si="2170"/>
        <v>0.45053851066104572</v>
      </c>
      <c r="D1870">
        <f t="shared" si="2165"/>
        <v>-0.49999999999999989</v>
      </c>
      <c r="E1870">
        <f t="shared" si="2171"/>
        <v>-0.21682954229377216</v>
      </c>
      <c r="F1870">
        <f t="shared" si="2172"/>
        <v>0.45053851066104578</v>
      </c>
      <c r="G1870">
        <f t="shared" si="2166"/>
        <v>0.5</v>
      </c>
      <c r="H1870">
        <f t="shared" si="2173"/>
        <v>0.21682954229377213</v>
      </c>
      <c r="I1870">
        <f t="shared" si="2174"/>
        <v>-0.45053851066104572</v>
      </c>
      <c r="J1870">
        <f t="shared" si="2167"/>
        <v>0.49999999999999989</v>
      </c>
      <c r="K1870">
        <f t="shared" si="2175"/>
        <v>-0.21682954229377216</v>
      </c>
      <c r="L1870">
        <f t="shared" si="2176"/>
        <v>0.45053851066104578</v>
      </c>
      <c r="N1870">
        <v>115.7</v>
      </c>
      <c r="O1870">
        <f t="shared" si="2162"/>
        <v>87.459033335493658</v>
      </c>
      <c r="P1870">
        <f t="shared" si="2163"/>
        <v>2.5409666645063154</v>
      </c>
      <c r="R1870">
        <f t="shared" si="2177"/>
        <v>-6.7905091779409847</v>
      </c>
      <c r="T1870">
        <f t="shared" si="2168"/>
        <v>2.5235457031586122</v>
      </c>
      <c r="V1870">
        <f t="shared" si="2178"/>
        <v>0</v>
      </c>
    </row>
    <row r="1871" spans="1:22" x14ac:dyDescent="0.2">
      <c r="A1871">
        <f t="shared" si="2164"/>
        <v>0.5</v>
      </c>
      <c r="B1871">
        <f t="shared" si="2169"/>
        <v>-0.21761554968616367</v>
      </c>
      <c r="C1871">
        <f t="shared" si="2170"/>
        <v>0.4501593857010967</v>
      </c>
      <c r="D1871">
        <f t="shared" si="2165"/>
        <v>-0.49999999999999989</v>
      </c>
      <c r="E1871">
        <f t="shared" si="2171"/>
        <v>-0.2176155496861637</v>
      </c>
      <c r="F1871">
        <f t="shared" si="2172"/>
        <v>0.45015938570109676</v>
      </c>
      <c r="G1871">
        <f t="shared" si="2166"/>
        <v>0.5</v>
      </c>
      <c r="H1871">
        <f t="shared" si="2173"/>
        <v>0.21761554968616367</v>
      </c>
      <c r="I1871">
        <f t="shared" si="2174"/>
        <v>-0.4501593857010967</v>
      </c>
      <c r="J1871">
        <f t="shared" si="2167"/>
        <v>0.49999999999999989</v>
      </c>
      <c r="K1871">
        <f t="shared" si="2175"/>
        <v>-0.2176155496861637</v>
      </c>
      <c r="L1871">
        <f t="shared" si="2176"/>
        <v>0.45015938570109676</v>
      </c>
      <c r="N1871">
        <v>115.8</v>
      </c>
      <c r="O1871">
        <f t="shared" si="2162"/>
        <v>87.420284203770308</v>
      </c>
      <c r="P1871">
        <f t="shared" si="2163"/>
        <v>2.5797157962296935</v>
      </c>
      <c r="R1871">
        <f t="shared" si="2177"/>
        <v>-6.7876832872646986</v>
      </c>
      <c r="T1871">
        <f t="shared" si="2168"/>
        <v>2.5622948348819903</v>
      </c>
      <c r="V1871">
        <f t="shared" si="2178"/>
        <v>0</v>
      </c>
    </row>
    <row r="1872" spans="1:22" x14ac:dyDescent="0.2">
      <c r="A1872">
        <f t="shared" si="2164"/>
        <v>0.5</v>
      </c>
      <c r="B1872">
        <f t="shared" si="2169"/>
        <v>-0.21840089418385117</v>
      </c>
      <c r="C1872">
        <f t="shared" si="2170"/>
        <v>0.44977888947758998</v>
      </c>
      <c r="D1872">
        <f t="shared" si="2165"/>
        <v>-0.49999999999999989</v>
      </c>
      <c r="E1872">
        <f t="shared" si="2171"/>
        <v>-0.21840089418385122</v>
      </c>
      <c r="F1872">
        <f t="shared" si="2172"/>
        <v>0.44977888947759009</v>
      </c>
      <c r="G1872">
        <f t="shared" si="2166"/>
        <v>0.5</v>
      </c>
      <c r="H1872">
        <f t="shared" si="2173"/>
        <v>0.21840089418385117</v>
      </c>
      <c r="I1872">
        <f t="shared" si="2174"/>
        <v>-0.44977888947758998</v>
      </c>
      <c r="J1872">
        <f t="shared" si="2167"/>
        <v>0.49999999999999989</v>
      </c>
      <c r="K1872">
        <f t="shared" si="2175"/>
        <v>-0.21840089418385122</v>
      </c>
      <c r="L1872">
        <f t="shared" si="2176"/>
        <v>0.44977888947759009</v>
      </c>
      <c r="N1872">
        <v>115.9</v>
      </c>
      <c r="O1872">
        <f t="shared" si="2162"/>
        <v>87.381538393978047</v>
      </c>
      <c r="P1872">
        <f t="shared" si="2163"/>
        <v>2.6184616060219206</v>
      </c>
      <c r="R1872">
        <f t="shared" si="2177"/>
        <v>-6.7848321300687662</v>
      </c>
      <c r="T1872">
        <f t="shared" si="2168"/>
        <v>2.6010406446742174</v>
      </c>
      <c r="V1872">
        <f t="shared" si="2178"/>
        <v>0</v>
      </c>
    </row>
    <row r="1873" spans="1:22" x14ac:dyDescent="0.2">
      <c r="A1873">
        <f t="shared" si="2164"/>
        <v>0.5</v>
      </c>
      <c r="B1873">
        <f t="shared" si="2169"/>
        <v>-0.21918557339453873</v>
      </c>
      <c r="C1873">
        <f t="shared" si="2170"/>
        <v>0.44939702314958335</v>
      </c>
      <c r="D1873">
        <f t="shared" si="2165"/>
        <v>-0.49999999999999989</v>
      </c>
      <c r="E1873">
        <f t="shared" si="2171"/>
        <v>-0.21918557339453876</v>
      </c>
      <c r="F1873">
        <f t="shared" si="2172"/>
        <v>0.44939702314958341</v>
      </c>
      <c r="G1873">
        <f t="shared" si="2166"/>
        <v>0.5</v>
      </c>
      <c r="H1873">
        <f t="shared" si="2173"/>
        <v>0.21918557339453873</v>
      </c>
      <c r="I1873">
        <f t="shared" si="2174"/>
        <v>-0.44939702314958335</v>
      </c>
      <c r="J1873">
        <f t="shared" si="2167"/>
        <v>0.49999999999999989</v>
      </c>
      <c r="K1873">
        <f t="shared" si="2175"/>
        <v>-0.21918557339453876</v>
      </c>
      <c r="L1873">
        <f t="shared" si="2176"/>
        <v>0.44939702314958341</v>
      </c>
      <c r="N1873">
        <v>116</v>
      </c>
      <c r="O1873">
        <f t="shared" si="2162"/>
        <v>87.34279603687159</v>
      </c>
      <c r="P1873">
        <f t="shared" si="2163"/>
        <v>2.6572039631284086</v>
      </c>
      <c r="R1873">
        <f t="shared" si="2177"/>
        <v>-6.7819556948614306</v>
      </c>
      <c r="T1873">
        <f t="shared" si="2168"/>
        <v>2.6397830017807054</v>
      </c>
      <c r="V1873">
        <f t="shared" si="2178"/>
        <v>0</v>
      </c>
    </row>
    <row r="1874" spans="1:22" x14ac:dyDescent="0.2">
      <c r="A1874">
        <f t="shared" si="2164"/>
        <v>0.5</v>
      </c>
      <c r="B1874">
        <f t="shared" si="2169"/>
        <v>-0.21996958492795754</v>
      </c>
      <c r="C1874">
        <f t="shared" si="2170"/>
        <v>0.44901378788030777</v>
      </c>
      <c r="D1874">
        <f t="shared" si="2165"/>
        <v>-0.49999999999999989</v>
      </c>
      <c r="E1874">
        <f t="shared" si="2171"/>
        <v>-0.21996958492795757</v>
      </c>
      <c r="F1874">
        <f t="shared" si="2172"/>
        <v>0.44901378788030788</v>
      </c>
      <c r="G1874">
        <f t="shared" si="2166"/>
        <v>0.5</v>
      </c>
      <c r="H1874">
        <f t="shared" si="2173"/>
        <v>0.21996958492795754</v>
      </c>
      <c r="I1874">
        <f t="shared" si="2174"/>
        <v>-0.44901378788030777</v>
      </c>
      <c r="J1874">
        <f t="shared" si="2167"/>
        <v>0.49999999999999989</v>
      </c>
      <c r="K1874">
        <f t="shared" si="2175"/>
        <v>-0.21996958492795757</v>
      </c>
      <c r="L1874">
        <f t="shared" si="2176"/>
        <v>0.44901378788030788</v>
      </c>
      <c r="N1874">
        <v>116.1</v>
      </c>
      <c r="O1874">
        <f t="shared" si="2162"/>
        <v>87.304057263375171</v>
      </c>
      <c r="P1874">
        <f t="shared" si="2163"/>
        <v>2.6959427366247919</v>
      </c>
      <c r="R1874">
        <f t="shared" si="2177"/>
        <v>-6.7790539704053128</v>
      </c>
      <c r="T1874">
        <f t="shared" si="2168"/>
        <v>2.6785217752770887</v>
      </c>
      <c r="V1874">
        <f t="shared" si="2178"/>
        <v>0</v>
      </c>
    </row>
    <row r="1875" spans="1:22" x14ac:dyDescent="0.2">
      <c r="A1875">
        <f t="shared" si="2164"/>
        <v>0.5</v>
      </c>
      <c r="B1875">
        <f t="shared" si="2169"/>
        <v>-0.22075292639587252</v>
      </c>
      <c r="C1875">
        <f t="shared" si="2170"/>
        <v>0.44862918483716413</v>
      </c>
      <c r="D1875">
        <f t="shared" si="2165"/>
        <v>-0.49999999999999989</v>
      </c>
      <c r="E1875">
        <f t="shared" si="2171"/>
        <v>-0.22075292639587255</v>
      </c>
      <c r="F1875">
        <f t="shared" si="2172"/>
        <v>0.44862918483716419</v>
      </c>
      <c r="G1875">
        <f t="shared" si="2166"/>
        <v>0.5</v>
      </c>
      <c r="H1875">
        <f t="shared" si="2173"/>
        <v>0.22075292639587252</v>
      </c>
      <c r="I1875">
        <f t="shared" si="2174"/>
        <v>-0.44862918483716413</v>
      </c>
      <c r="J1875">
        <f t="shared" si="2167"/>
        <v>0.49999999999999989</v>
      </c>
      <c r="K1875">
        <f t="shared" si="2175"/>
        <v>-0.22075292639587255</v>
      </c>
      <c r="L1875">
        <f t="shared" si="2176"/>
        <v>0.44862918483716419</v>
      </c>
      <c r="N1875">
        <v>116.2</v>
      </c>
      <c r="O1875">
        <f t="shared" si="2162"/>
        <v>87.265322204582759</v>
      </c>
      <c r="P1875">
        <f t="shared" si="2163"/>
        <v>2.734677795417233</v>
      </c>
      <c r="R1875">
        <f t="shared" si="2177"/>
        <v>-6.7761269457190592</v>
      </c>
      <c r="T1875">
        <f t="shared" si="2168"/>
        <v>2.7172568340695298</v>
      </c>
      <c r="V1875">
        <f t="shared" si="2178"/>
        <v>0</v>
      </c>
    </row>
    <row r="1876" spans="1:22" x14ac:dyDescent="0.2">
      <c r="A1876">
        <f t="shared" si="2164"/>
        <v>0.5</v>
      </c>
      <c r="B1876">
        <f t="shared" si="2169"/>
        <v>-0.22153559541208973</v>
      </c>
      <c r="C1876">
        <f t="shared" si="2170"/>
        <v>0.44824321519172017</v>
      </c>
      <c r="D1876">
        <f t="shared" si="2165"/>
        <v>-0.49999999999999989</v>
      </c>
      <c r="E1876">
        <f t="shared" si="2171"/>
        <v>-0.22153559541208975</v>
      </c>
      <c r="F1876">
        <f t="shared" si="2172"/>
        <v>0.44824321519172028</v>
      </c>
      <c r="G1876">
        <f t="shared" si="2166"/>
        <v>0.5</v>
      </c>
      <c r="H1876">
        <f t="shared" si="2173"/>
        <v>0.22153559541208973</v>
      </c>
      <c r="I1876">
        <f t="shared" si="2174"/>
        <v>-0.44824321519172017</v>
      </c>
      <c r="J1876">
        <f t="shared" si="2167"/>
        <v>0.49999999999999989</v>
      </c>
      <c r="K1876">
        <f t="shared" si="2175"/>
        <v>-0.22153559541208975</v>
      </c>
      <c r="L1876">
        <f t="shared" si="2176"/>
        <v>0.44824321519172028</v>
      </c>
      <c r="N1876">
        <v>116.3</v>
      </c>
      <c r="O1876">
        <f t="shared" si="2162"/>
        <v>87.226590991757277</v>
      </c>
      <c r="P1876">
        <f t="shared" si="2163"/>
        <v>2.7734090082427505</v>
      </c>
      <c r="R1876">
        <f t="shared" si="2177"/>
        <v>-6.7731746100788266</v>
      </c>
      <c r="T1876">
        <f t="shared" si="2168"/>
        <v>2.7559880468950473</v>
      </c>
      <c r="V1876">
        <f t="shared" si="2178"/>
        <v>0</v>
      </c>
    </row>
    <row r="1877" spans="1:22" x14ac:dyDescent="0.2">
      <c r="A1877">
        <f t="shared" si="2164"/>
        <v>0.5</v>
      </c>
      <c r="B1877">
        <f t="shared" si="2169"/>
        <v>-0.22231758959246375</v>
      </c>
      <c r="C1877">
        <f t="shared" si="2170"/>
        <v>0.44785588011970628</v>
      </c>
      <c r="D1877">
        <f t="shared" si="2165"/>
        <v>-0.49999999999999989</v>
      </c>
      <c r="E1877">
        <f t="shared" si="2171"/>
        <v>-0.22231758959246381</v>
      </c>
      <c r="F1877">
        <f t="shared" si="2172"/>
        <v>0.44785588011970634</v>
      </c>
      <c r="G1877">
        <f t="shared" si="2166"/>
        <v>0.5</v>
      </c>
      <c r="H1877">
        <f t="shared" si="2173"/>
        <v>0.22231758959246375</v>
      </c>
      <c r="I1877">
        <f t="shared" si="2174"/>
        <v>-0.44785588011970628</v>
      </c>
      <c r="J1877">
        <f t="shared" si="2167"/>
        <v>0.49999999999999989</v>
      </c>
      <c r="K1877">
        <f t="shared" si="2175"/>
        <v>-0.22231758959246381</v>
      </c>
      <c r="L1877">
        <f t="shared" si="2176"/>
        <v>0.44785588011970634</v>
      </c>
      <c r="N1877">
        <v>116.4</v>
      </c>
      <c r="O1877">
        <f t="shared" si="2162"/>
        <v>87.18786375632979</v>
      </c>
      <c r="P1877">
        <f t="shared" si="2163"/>
        <v>2.8121362436701771</v>
      </c>
      <c r="R1877">
        <f t="shared" si="2177"/>
        <v>-6.7701969530192647</v>
      </c>
      <c r="T1877">
        <f t="shared" si="2168"/>
        <v>2.7947152823224739</v>
      </c>
      <c r="V1877">
        <f t="shared" si="2178"/>
        <v>0</v>
      </c>
    </row>
    <row r="1878" spans="1:22" x14ac:dyDescent="0.2">
      <c r="A1878">
        <f t="shared" si="2164"/>
        <v>0.5</v>
      </c>
      <c r="B1878">
        <f t="shared" si="2169"/>
        <v>-0.22309890655490436</v>
      </c>
      <c r="C1878">
        <f t="shared" si="2170"/>
        <v>0.44746718080101239</v>
      </c>
      <c r="D1878">
        <f t="shared" si="2165"/>
        <v>-0.49999999999999989</v>
      </c>
      <c r="E1878">
        <f t="shared" si="2171"/>
        <v>-0.22309890655490439</v>
      </c>
      <c r="F1878">
        <f t="shared" si="2172"/>
        <v>0.44746718080101244</v>
      </c>
      <c r="G1878">
        <f t="shared" si="2166"/>
        <v>0.5</v>
      </c>
      <c r="H1878">
        <f t="shared" si="2173"/>
        <v>0.22309890655490436</v>
      </c>
      <c r="I1878">
        <f t="shared" si="2174"/>
        <v>-0.44746718080101239</v>
      </c>
      <c r="J1878">
        <f t="shared" si="2167"/>
        <v>0.49999999999999989</v>
      </c>
      <c r="K1878">
        <f t="shared" si="2175"/>
        <v>-0.22309890655490439</v>
      </c>
      <c r="L1878">
        <f t="shared" si="2176"/>
        <v>0.44746718080101244</v>
      </c>
      <c r="N1878">
        <v>116.5</v>
      </c>
      <c r="O1878">
        <f t="shared" si="2162"/>
        <v>87.149140629899264</v>
      </c>
      <c r="P1878">
        <f t="shared" si="2163"/>
        <v>2.8508593701007232</v>
      </c>
      <c r="R1878">
        <f t="shared" si="2177"/>
        <v>-6.7671939643349184</v>
      </c>
      <c r="T1878">
        <f t="shared" si="2168"/>
        <v>2.83343840875302</v>
      </c>
      <c r="V1878">
        <f t="shared" si="2178"/>
        <v>0</v>
      </c>
    </row>
    <row r="1879" spans="1:22" x14ac:dyDescent="0.2">
      <c r="A1879">
        <f t="shared" si="2164"/>
        <v>0.5</v>
      </c>
      <c r="B1879">
        <f t="shared" si="2169"/>
        <v>-0.22387954391938475</v>
      </c>
      <c r="C1879">
        <f t="shared" si="2170"/>
        <v>0.44707711841968401</v>
      </c>
      <c r="D1879">
        <f t="shared" si="2165"/>
        <v>-0.49999999999999989</v>
      </c>
      <c r="E1879">
        <f t="shared" si="2171"/>
        <v>-0.22387954391938478</v>
      </c>
      <c r="F1879">
        <f t="shared" si="2172"/>
        <v>0.44707711841968406</v>
      </c>
      <c r="G1879">
        <f t="shared" si="2166"/>
        <v>0.5</v>
      </c>
      <c r="H1879">
        <f t="shared" si="2173"/>
        <v>0.22387954391938475</v>
      </c>
      <c r="I1879">
        <f t="shared" si="2174"/>
        <v>-0.44707711841968401</v>
      </c>
      <c r="J1879">
        <f t="shared" si="2167"/>
        <v>0.49999999999999989</v>
      </c>
      <c r="K1879">
        <f t="shared" si="2175"/>
        <v>-0.22387954391938478</v>
      </c>
      <c r="L1879">
        <f t="shared" si="2176"/>
        <v>0.44707711841968406</v>
      </c>
      <c r="N1879">
        <v>116.6</v>
      </c>
      <c r="O1879">
        <f t="shared" si="2162"/>
        <v>87.11042174423136</v>
      </c>
      <c r="P1879">
        <f t="shared" si="2163"/>
        <v>2.8895782557686647</v>
      </c>
      <c r="R1879">
        <f t="shared" si="2177"/>
        <v>-6.7641656340812766</v>
      </c>
      <c r="T1879">
        <f t="shared" si="2168"/>
        <v>2.8721572944209615</v>
      </c>
      <c r="V1879">
        <f t="shared" si="2178"/>
        <v>0</v>
      </c>
    </row>
    <row r="1880" spans="1:22" x14ac:dyDescent="0.2">
      <c r="A1880">
        <f t="shared" si="2164"/>
        <v>0.5</v>
      </c>
      <c r="B1880">
        <f t="shared" si="2169"/>
        <v>-0.22465949930794815</v>
      </c>
      <c r="C1880">
        <f t="shared" si="2170"/>
        <v>0.44668569416391873</v>
      </c>
      <c r="D1880">
        <f t="shared" si="2165"/>
        <v>-0.49999999999999989</v>
      </c>
      <c r="E1880">
        <f t="shared" si="2171"/>
        <v>-0.22465949930794821</v>
      </c>
      <c r="F1880">
        <f t="shared" si="2172"/>
        <v>0.44668569416391879</v>
      </c>
      <c r="G1880">
        <f t="shared" si="2166"/>
        <v>0.5</v>
      </c>
      <c r="H1880">
        <f t="shared" si="2173"/>
        <v>0.22465949930794815</v>
      </c>
      <c r="I1880">
        <f t="shared" si="2174"/>
        <v>-0.44668569416391873</v>
      </c>
      <c r="J1880">
        <f t="shared" si="2167"/>
        <v>0.49999999999999989</v>
      </c>
      <c r="K1880">
        <f t="shared" si="2175"/>
        <v>-0.22465949930794821</v>
      </c>
      <c r="L1880">
        <f t="shared" si="2176"/>
        <v>0.44668569416391879</v>
      </c>
      <c r="N1880">
        <v>116.7</v>
      </c>
      <c r="O1880">
        <f t="shared" si="2162"/>
        <v>87.071707231258131</v>
      </c>
      <c r="P1880">
        <f t="shared" si="2163"/>
        <v>2.9282927687418709</v>
      </c>
      <c r="R1880">
        <f t="shared" si="2177"/>
        <v>-6.7611119525762824</v>
      </c>
      <c r="T1880">
        <f t="shared" si="2168"/>
        <v>2.9108718073941677</v>
      </c>
      <c r="V1880">
        <f t="shared" si="2178"/>
        <v>0</v>
      </c>
    </row>
    <row r="1881" spans="1:22" x14ac:dyDescent="0.2">
      <c r="A1881">
        <f t="shared" si="2164"/>
        <v>0.5</v>
      </c>
      <c r="B1881">
        <f t="shared" si="2169"/>
        <v>-0.22543877034471541</v>
      </c>
      <c r="C1881">
        <f t="shared" si="2170"/>
        <v>0.44629290922606257</v>
      </c>
      <c r="D1881">
        <f t="shared" si="2165"/>
        <v>-0.49999999999999989</v>
      </c>
      <c r="E1881">
        <f t="shared" si="2171"/>
        <v>-0.22543877034471543</v>
      </c>
      <c r="F1881">
        <f t="shared" si="2172"/>
        <v>0.44629290922606268</v>
      </c>
      <c r="G1881">
        <f t="shared" si="2166"/>
        <v>0.5</v>
      </c>
      <c r="H1881">
        <f t="shared" si="2173"/>
        <v>0.22543877034471541</v>
      </c>
      <c r="I1881">
        <f t="shared" si="2174"/>
        <v>-0.44629290922606257</v>
      </c>
      <c r="J1881">
        <f t="shared" si="2167"/>
        <v>0.49999999999999989</v>
      </c>
      <c r="K1881">
        <f t="shared" si="2175"/>
        <v>-0.22543877034471543</v>
      </c>
      <c r="L1881">
        <f t="shared" si="2176"/>
        <v>0.44629290922606268</v>
      </c>
      <c r="N1881">
        <v>116.8</v>
      </c>
      <c r="O1881">
        <f t="shared" si="2162"/>
        <v>87.032997223077402</v>
      </c>
      <c r="P1881">
        <f t="shared" si="2163"/>
        <v>2.9670027769225742</v>
      </c>
      <c r="R1881">
        <f t="shared" si="2177"/>
        <v>-6.7580329104014281</v>
      </c>
      <c r="T1881">
        <f t="shared" si="2168"/>
        <v>2.949581815574871</v>
      </c>
      <c r="V1881">
        <f t="shared" si="2178"/>
        <v>0</v>
      </c>
    </row>
    <row r="1882" spans="1:22" x14ac:dyDescent="0.2">
      <c r="A1882">
        <f t="shared" si="2164"/>
        <v>0.5</v>
      </c>
      <c r="B1882">
        <f t="shared" si="2169"/>
        <v>-0.22621735465589135</v>
      </c>
      <c r="C1882">
        <f t="shared" si="2170"/>
        <v>0.44589876480260693</v>
      </c>
      <c r="D1882">
        <f t="shared" si="2165"/>
        <v>-0.49999999999999989</v>
      </c>
      <c r="E1882">
        <f t="shared" si="2171"/>
        <v>-0.22621735465589138</v>
      </c>
      <c r="F1882">
        <f t="shared" si="2172"/>
        <v>0.44589876480260698</v>
      </c>
      <c r="G1882">
        <f t="shared" si="2166"/>
        <v>0.5</v>
      </c>
      <c r="H1882">
        <f t="shared" si="2173"/>
        <v>0.22621735465589135</v>
      </c>
      <c r="I1882">
        <f t="shared" si="2174"/>
        <v>-0.44589876480260693</v>
      </c>
      <c r="J1882">
        <f t="shared" si="2167"/>
        <v>0.49999999999999989</v>
      </c>
      <c r="K1882">
        <f t="shared" si="2175"/>
        <v>-0.22621735465589138</v>
      </c>
      <c r="L1882">
        <f t="shared" si="2176"/>
        <v>0.44589876480260698</v>
      </c>
      <c r="N1882">
        <v>116.9</v>
      </c>
      <c r="O1882">
        <f t="shared" si="2162"/>
        <v>86.994291851951886</v>
      </c>
      <c r="P1882">
        <f t="shared" si="2163"/>
        <v>3.0057081480481074</v>
      </c>
      <c r="R1882">
        <f t="shared" si="2177"/>
        <v>-6.7549284984028297</v>
      </c>
      <c r="T1882">
        <f t="shared" si="2168"/>
        <v>2.9882871867004042</v>
      </c>
      <c r="V1882">
        <f t="shared" si="2178"/>
        <v>0</v>
      </c>
    </row>
    <row r="1883" spans="1:22" x14ac:dyDescent="0.2">
      <c r="A1883">
        <f t="shared" si="2164"/>
        <v>0.5</v>
      </c>
      <c r="B1883">
        <f t="shared" si="2169"/>
        <v>-0.22699524986977332</v>
      </c>
      <c r="C1883">
        <f t="shared" si="2170"/>
        <v>0.44550326209418384</v>
      </c>
      <c r="D1883">
        <f t="shared" si="2165"/>
        <v>-0.49999999999999989</v>
      </c>
      <c r="E1883">
        <f t="shared" si="2171"/>
        <v>-0.22699524986977335</v>
      </c>
      <c r="F1883">
        <f t="shared" si="2172"/>
        <v>0.44550326209418389</v>
      </c>
      <c r="G1883">
        <f t="shared" si="2166"/>
        <v>0.5</v>
      </c>
      <c r="H1883">
        <f t="shared" si="2173"/>
        <v>0.22699524986977332</v>
      </c>
      <c r="I1883">
        <f t="shared" si="2174"/>
        <v>-0.44550326209418384</v>
      </c>
      <c r="J1883">
        <f t="shared" si="2167"/>
        <v>0.49999999999999989</v>
      </c>
      <c r="K1883">
        <f t="shared" si="2175"/>
        <v>-0.22699524986977335</v>
      </c>
      <c r="L1883">
        <f t="shared" si="2176"/>
        <v>0.44550326209418389</v>
      </c>
      <c r="N1883">
        <v>117</v>
      </c>
      <c r="O1883">
        <f t="shared" si="2162"/>
        <v>86.955591250308515</v>
      </c>
      <c r="P1883">
        <f t="shared" si="2163"/>
        <v>3.0444087496915162</v>
      </c>
      <c r="R1883">
        <f t="shared" si="2177"/>
        <v>-6.7517987076926111</v>
      </c>
      <c r="T1883">
        <f t="shared" si="2168"/>
        <v>3.026987788343813</v>
      </c>
      <c r="V1883">
        <f t="shared" si="2178"/>
        <v>0</v>
      </c>
    </row>
    <row r="1884" spans="1:22" x14ac:dyDescent="0.2">
      <c r="A1884">
        <f t="shared" si="2164"/>
        <v>0.5</v>
      </c>
      <c r="B1884">
        <f t="shared" si="2169"/>
        <v>-0.22777245361675763</v>
      </c>
      <c r="C1884">
        <f t="shared" si="2170"/>
        <v>0.4451064023055632</v>
      </c>
      <c r="D1884">
        <f t="shared" si="2165"/>
        <v>-0.49999999999999989</v>
      </c>
      <c r="E1884">
        <f t="shared" si="2171"/>
        <v>-0.22777245361675766</v>
      </c>
      <c r="F1884">
        <f t="shared" si="2172"/>
        <v>0.44510640230556325</v>
      </c>
      <c r="G1884">
        <f t="shared" si="2166"/>
        <v>0.5</v>
      </c>
      <c r="H1884">
        <f t="shared" si="2173"/>
        <v>0.22777245361675763</v>
      </c>
      <c r="I1884">
        <f t="shared" si="2174"/>
        <v>-0.4451064023055632</v>
      </c>
      <c r="J1884">
        <f t="shared" si="2167"/>
        <v>0.49999999999999989</v>
      </c>
      <c r="K1884">
        <f t="shared" si="2175"/>
        <v>-0.22777245361675766</v>
      </c>
      <c r="L1884">
        <f t="shared" si="2176"/>
        <v>0.44510640230556325</v>
      </c>
      <c r="N1884">
        <v>117.1</v>
      </c>
      <c r="O1884">
        <f t="shared" si="2162"/>
        <v>86.916895550737692</v>
      </c>
      <c r="P1884">
        <f t="shared" si="2163"/>
        <v>3.0831044492623136</v>
      </c>
      <c r="R1884">
        <f t="shared" si="2177"/>
        <v>-6.7486435296500069</v>
      </c>
      <c r="T1884">
        <f t="shared" si="2168"/>
        <v>3.0656834879146104</v>
      </c>
      <c r="V1884">
        <f t="shared" si="2178"/>
        <v>0</v>
      </c>
    </row>
    <row r="1885" spans="1:22" x14ac:dyDescent="0.2">
      <c r="A1885">
        <f t="shared" si="2164"/>
        <v>0.5</v>
      </c>
      <c r="B1885">
        <f t="shared" si="2169"/>
        <v>-0.22854896352934709</v>
      </c>
      <c r="C1885">
        <f t="shared" si="2170"/>
        <v>0.4447081866456486</v>
      </c>
      <c r="D1885">
        <f t="shared" si="2165"/>
        <v>-0.49999999999999989</v>
      </c>
      <c r="E1885">
        <f t="shared" si="2171"/>
        <v>-0.22854896352934712</v>
      </c>
      <c r="F1885">
        <f t="shared" si="2172"/>
        <v>0.44470818664564871</v>
      </c>
      <c r="G1885">
        <f t="shared" si="2166"/>
        <v>0.5</v>
      </c>
      <c r="H1885">
        <f t="shared" si="2173"/>
        <v>0.22854896352934709</v>
      </c>
      <c r="I1885">
        <f t="shared" si="2174"/>
        <v>-0.4447081866456486</v>
      </c>
      <c r="J1885">
        <f t="shared" si="2167"/>
        <v>0.49999999999999989</v>
      </c>
      <c r="K1885">
        <f t="shared" si="2175"/>
        <v>-0.22854896352934712</v>
      </c>
      <c r="L1885">
        <f t="shared" si="2176"/>
        <v>0.44470818664564871</v>
      </c>
      <c r="N1885">
        <v>117.2</v>
      </c>
      <c r="O1885">
        <f t="shared" si="2162"/>
        <v>86.878204885992787</v>
      </c>
      <c r="P1885">
        <f t="shared" si="2163"/>
        <v>3.121795114007226</v>
      </c>
      <c r="R1885">
        <f t="shared" si="2177"/>
        <v>-6.7454629559224788</v>
      </c>
      <c r="T1885">
        <f t="shared" si="2168"/>
        <v>3.1043741526595228</v>
      </c>
      <c r="V1885">
        <f t="shared" si="2178"/>
        <v>0</v>
      </c>
    </row>
    <row r="1886" spans="1:22" x14ac:dyDescent="0.2">
      <c r="A1886">
        <f t="shared" si="2164"/>
        <v>0.5</v>
      </c>
      <c r="B1886">
        <f t="shared" si="2169"/>
        <v>-0.22932477724215744</v>
      </c>
      <c r="C1886">
        <f t="shared" si="2170"/>
        <v>0.44430861632747426</v>
      </c>
      <c r="D1886">
        <f t="shared" si="2165"/>
        <v>-0.49999999999999989</v>
      </c>
      <c r="E1886">
        <f t="shared" si="2171"/>
        <v>-0.2293247772421575</v>
      </c>
      <c r="F1886">
        <f t="shared" si="2172"/>
        <v>0.44430861632747431</v>
      </c>
      <c r="G1886">
        <f t="shared" si="2166"/>
        <v>0.5</v>
      </c>
      <c r="H1886">
        <f t="shared" si="2173"/>
        <v>0.22932477724215744</v>
      </c>
      <c r="I1886">
        <f t="shared" si="2174"/>
        <v>-0.44430861632747426</v>
      </c>
      <c r="J1886">
        <f t="shared" si="2167"/>
        <v>0.49999999999999989</v>
      </c>
      <c r="K1886">
        <f t="shared" si="2175"/>
        <v>-0.2293247772421575</v>
      </c>
      <c r="L1886">
        <f t="shared" si="2176"/>
        <v>0.44430861632747431</v>
      </c>
      <c r="N1886">
        <v>117.3</v>
      </c>
      <c r="O1886">
        <f t="shared" si="2162"/>
        <v>86.839519388989316</v>
      </c>
      <c r="P1886">
        <f t="shared" si="2163"/>
        <v>3.1604806110107013</v>
      </c>
      <c r="R1886">
        <f t="shared" si="2177"/>
        <v>-6.7422569784271307</v>
      </c>
      <c r="T1886">
        <f t="shared" si="2168"/>
        <v>3.1430596496629981</v>
      </c>
      <c r="V1886">
        <f t="shared" si="2178"/>
        <v>0</v>
      </c>
    </row>
    <row r="1887" spans="1:22" x14ac:dyDescent="0.2">
      <c r="A1887">
        <f t="shared" si="2164"/>
        <v>0.5</v>
      </c>
      <c r="B1887">
        <f t="shared" si="2169"/>
        <v>-0.23009989239192577</v>
      </c>
      <c r="C1887">
        <f t="shared" si="2170"/>
        <v>0.44390769256820056</v>
      </c>
      <c r="D1887">
        <f t="shared" si="2165"/>
        <v>-0.49999999999999989</v>
      </c>
      <c r="E1887">
        <f t="shared" si="2171"/>
        <v>-0.2300998923919258</v>
      </c>
      <c r="F1887">
        <f t="shared" si="2172"/>
        <v>0.44390769256820062</v>
      </c>
      <c r="G1887">
        <f t="shared" si="2166"/>
        <v>0.5</v>
      </c>
      <c r="H1887">
        <f t="shared" si="2173"/>
        <v>0.23009989239192577</v>
      </c>
      <c r="I1887">
        <f t="shared" si="2174"/>
        <v>-0.44390769256820056</v>
      </c>
      <c r="J1887">
        <f t="shared" si="2167"/>
        <v>0.49999999999999989</v>
      </c>
      <c r="K1887">
        <f t="shared" si="2175"/>
        <v>-0.2300998923919258</v>
      </c>
      <c r="L1887">
        <f t="shared" si="2176"/>
        <v>0.44390769256820062</v>
      </c>
      <c r="N1887">
        <v>117.4</v>
      </c>
      <c r="O1887">
        <f t="shared" si="2162"/>
        <v>86.800839192803977</v>
      </c>
      <c r="P1887">
        <f t="shared" si="2163"/>
        <v>3.1991608071960105</v>
      </c>
      <c r="R1887">
        <f t="shared" si="2177"/>
        <v>-6.7390255893514901</v>
      </c>
      <c r="T1887">
        <f t="shared" si="2168"/>
        <v>3.1817398458483073</v>
      </c>
      <c r="V1887">
        <f t="shared" si="2178"/>
        <v>0</v>
      </c>
    </row>
    <row r="1888" spans="1:22" x14ac:dyDescent="0.2">
      <c r="A1888">
        <f t="shared" si="2164"/>
        <v>0.5</v>
      </c>
      <c r="B1888">
        <f t="shared" si="2169"/>
        <v>-0.23087430661751684</v>
      </c>
      <c r="C1888">
        <f t="shared" si="2170"/>
        <v>0.4435054165891108</v>
      </c>
      <c r="D1888">
        <f t="shared" si="2165"/>
        <v>-0.49999999999999989</v>
      </c>
      <c r="E1888">
        <f t="shared" si="2171"/>
        <v>-0.23087430661751687</v>
      </c>
      <c r="F1888">
        <f t="shared" si="2172"/>
        <v>0.44350541658911086</v>
      </c>
      <c r="G1888">
        <f t="shared" si="2166"/>
        <v>0.5</v>
      </c>
      <c r="H1888">
        <f t="shared" si="2173"/>
        <v>0.23087430661751684</v>
      </c>
      <c r="I1888">
        <f t="shared" si="2174"/>
        <v>-0.4435054165891108</v>
      </c>
      <c r="J1888">
        <f t="shared" si="2167"/>
        <v>0.49999999999999989</v>
      </c>
      <c r="K1888">
        <f t="shared" si="2175"/>
        <v>-0.23087430661751687</v>
      </c>
      <c r="L1888">
        <f t="shared" si="2176"/>
        <v>0.44350541658911086</v>
      </c>
      <c r="N1888">
        <v>117.5</v>
      </c>
      <c r="O1888">
        <f t="shared" si="2162"/>
        <v>86.762164430674233</v>
      </c>
      <c r="P1888">
        <f t="shared" si="2163"/>
        <v>3.2378355693257608</v>
      </c>
      <c r="R1888">
        <f t="shared" si="2177"/>
        <v>-6.7357687811548956</v>
      </c>
      <c r="T1888">
        <f t="shared" si="2168"/>
        <v>3.2204146079780576</v>
      </c>
      <c r="V1888">
        <f t="shared" si="2178"/>
        <v>0</v>
      </c>
    </row>
    <row r="1889" spans="1:22" x14ac:dyDescent="0.2">
      <c r="A1889">
        <f t="shared" si="2164"/>
        <v>0.5</v>
      </c>
      <c r="B1889">
        <f t="shared" si="2169"/>
        <v>-0.2316480175599307</v>
      </c>
      <c r="C1889">
        <f t="shared" si="2170"/>
        <v>0.44310178961560731</v>
      </c>
      <c r="D1889">
        <f t="shared" si="2165"/>
        <v>-0.49999999999999989</v>
      </c>
      <c r="E1889">
        <f t="shared" si="2171"/>
        <v>-0.23164801755993072</v>
      </c>
      <c r="F1889">
        <f t="shared" si="2172"/>
        <v>0.44310178961560737</v>
      </c>
      <c r="G1889">
        <f t="shared" si="2166"/>
        <v>0.5</v>
      </c>
      <c r="H1889">
        <f t="shared" si="2173"/>
        <v>0.2316480175599307</v>
      </c>
      <c r="I1889">
        <f t="shared" si="2174"/>
        <v>-0.44310178961560731</v>
      </c>
      <c r="J1889">
        <f t="shared" si="2167"/>
        <v>0.49999999999999989</v>
      </c>
      <c r="K1889">
        <f t="shared" si="2175"/>
        <v>-0.23164801755993072</v>
      </c>
      <c r="L1889">
        <f t="shared" si="2176"/>
        <v>0.44310178961560737</v>
      </c>
      <c r="N1889">
        <v>117.6</v>
      </c>
      <c r="O1889">
        <f t="shared" si="2162"/>
        <v>86.723495235997291</v>
      </c>
      <c r="P1889">
        <f t="shared" si="2163"/>
        <v>3.2765047640027185</v>
      </c>
      <c r="R1889">
        <f t="shared" si="2177"/>
        <v>-6.7324865465695218</v>
      </c>
      <c r="T1889">
        <f t="shared" si="2168"/>
        <v>3.2590838026550153</v>
      </c>
      <c r="V1889">
        <f t="shared" si="2178"/>
        <v>0</v>
      </c>
    </row>
    <row r="1890" spans="1:22" x14ac:dyDescent="0.2">
      <c r="A1890">
        <f t="shared" si="2164"/>
        <v>0.5</v>
      </c>
      <c r="B1890">
        <f t="shared" si="2169"/>
        <v>-0.23242102286230981</v>
      </c>
      <c r="C1890">
        <f t="shared" si="2170"/>
        <v>0.44269681287720786</v>
      </c>
      <c r="D1890">
        <f t="shared" si="2165"/>
        <v>-0.49999999999999989</v>
      </c>
      <c r="E1890">
        <f t="shared" si="2171"/>
        <v>-0.23242102286230984</v>
      </c>
      <c r="F1890">
        <f t="shared" si="2172"/>
        <v>0.44269681287720791</v>
      </c>
      <c r="G1890">
        <f t="shared" si="2166"/>
        <v>0.5</v>
      </c>
      <c r="H1890">
        <f t="shared" si="2173"/>
        <v>0.23242102286230981</v>
      </c>
      <c r="I1890">
        <f t="shared" si="2174"/>
        <v>-0.44269681287720786</v>
      </c>
      <c r="J1890">
        <f t="shared" si="2167"/>
        <v>0.49999999999999989</v>
      </c>
      <c r="K1890">
        <f t="shared" si="2175"/>
        <v>-0.23242102286230984</v>
      </c>
      <c r="L1890">
        <f t="shared" si="2176"/>
        <v>0.44269681287720791</v>
      </c>
      <c r="N1890">
        <v>117.7</v>
      </c>
      <c r="O1890">
        <f t="shared" si="2162"/>
        <v>86.684831742329607</v>
      </c>
      <c r="P1890">
        <f t="shared" si="2163"/>
        <v>3.3151682576704302</v>
      </c>
      <c r="R1890">
        <f t="shared" si="2177"/>
        <v>-6.7291788786016937</v>
      </c>
      <c r="T1890">
        <f t="shared" si="2168"/>
        <v>3.297747296322727</v>
      </c>
      <c r="V1890">
        <f t="shared" si="2178"/>
        <v>0</v>
      </c>
    </row>
    <row r="1891" spans="1:22" x14ac:dyDescent="0.2">
      <c r="A1891">
        <f t="shared" si="2164"/>
        <v>0.5</v>
      </c>
      <c r="B1891">
        <f t="shared" si="2169"/>
        <v>-0.23319332016994554</v>
      </c>
      <c r="C1891">
        <f t="shared" si="2170"/>
        <v>0.44229048760754192</v>
      </c>
      <c r="D1891">
        <f t="shared" si="2165"/>
        <v>-0.49999999999999989</v>
      </c>
      <c r="E1891">
        <f t="shared" si="2171"/>
        <v>-0.23319332016994557</v>
      </c>
      <c r="F1891">
        <f t="shared" si="2172"/>
        <v>0.44229048760754197</v>
      </c>
      <c r="G1891">
        <f t="shared" si="2166"/>
        <v>0.5</v>
      </c>
      <c r="H1891">
        <f t="shared" si="2173"/>
        <v>0.23319332016994554</v>
      </c>
      <c r="I1891">
        <f t="shared" si="2174"/>
        <v>-0.44229048760754192</v>
      </c>
      <c r="J1891">
        <f t="shared" si="2167"/>
        <v>0.49999999999999989</v>
      </c>
      <c r="K1891">
        <f t="shared" si="2175"/>
        <v>-0.23319332016994557</v>
      </c>
      <c r="L1891">
        <f t="shared" si="2176"/>
        <v>0.44229048760754197</v>
      </c>
      <c r="N1891">
        <v>117.8</v>
      </c>
      <c r="O1891">
        <f t="shared" si="2162"/>
        <v>86.646174083385688</v>
      </c>
      <c r="P1891">
        <f t="shared" si="2163"/>
        <v>3.3538259166143067</v>
      </c>
      <c r="R1891">
        <f t="shared" si="2177"/>
        <v>-6.7258457705326364</v>
      </c>
      <c r="T1891">
        <f t="shared" si="2168"/>
        <v>3.3364049552666035</v>
      </c>
      <c r="V1891">
        <f t="shared" si="2178"/>
        <v>0</v>
      </c>
    </row>
    <row r="1892" spans="1:22" x14ac:dyDescent="0.2">
      <c r="A1892">
        <f t="shared" si="2164"/>
        <v>0.5</v>
      </c>
      <c r="B1892">
        <f t="shared" si="2169"/>
        <v>-0.23396490713028675</v>
      </c>
      <c r="C1892">
        <f t="shared" si="2170"/>
        <v>0.44188281504434651</v>
      </c>
      <c r="D1892">
        <f t="shared" si="2165"/>
        <v>-0.49999999999999989</v>
      </c>
      <c r="E1892">
        <f t="shared" si="2171"/>
        <v>-0.23396490713028678</v>
      </c>
      <c r="F1892">
        <f t="shared" si="2172"/>
        <v>0.44188281504434657</v>
      </c>
      <c r="G1892">
        <f t="shared" si="2166"/>
        <v>0.5</v>
      </c>
      <c r="H1892">
        <f t="shared" si="2173"/>
        <v>0.23396490713028675</v>
      </c>
      <c r="I1892">
        <f t="shared" si="2174"/>
        <v>-0.44188281504434651</v>
      </c>
      <c r="J1892">
        <f t="shared" si="2167"/>
        <v>0.49999999999999989</v>
      </c>
      <c r="K1892">
        <f t="shared" si="2175"/>
        <v>-0.23396490713028678</v>
      </c>
      <c r="L1892">
        <f t="shared" si="2176"/>
        <v>0.44188281504434657</v>
      </c>
      <c r="N1892">
        <v>117.9</v>
      </c>
      <c r="O1892">
        <f t="shared" si="2162"/>
        <v>86.607522393037712</v>
      </c>
      <c r="P1892">
        <f t="shared" si="2163"/>
        <v>3.3924776069622884</v>
      </c>
      <c r="R1892">
        <f t="shared" si="2177"/>
        <v>-6.7224872159197222</v>
      </c>
      <c r="T1892">
        <f t="shared" si="2168"/>
        <v>3.3750566456145852</v>
      </c>
      <c r="V1892">
        <f t="shared" si="2178"/>
        <v>0</v>
      </c>
    </row>
    <row r="1893" spans="1:22" x14ac:dyDescent="0.2">
      <c r="A1893">
        <f t="shared" si="2164"/>
        <v>0.5</v>
      </c>
      <c r="B1893">
        <f t="shared" si="2169"/>
        <v>-0.2347357813929454</v>
      </c>
      <c r="C1893">
        <f t="shared" si="2170"/>
        <v>0.44147379642946338</v>
      </c>
      <c r="D1893">
        <f t="shared" si="2165"/>
        <v>-0.49999999999999989</v>
      </c>
      <c r="E1893">
        <f t="shared" si="2171"/>
        <v>-0.23473578139294546</v>
      </c>
      <c r="F1893">
        <f t="shared" si="2172"/>
        <v>0.44147379642946344</v>
      </c>
      <c r="G1893">
        <f t="shared" si="2166"/>
        <v>0.5</v>
      </c>
      <c r="H1893">
        <f t="shared" si="2173"/>
        <v>0.2347357813929454</v>
      </c>
      <c r="I1893">
        <f t="shared" si="2174"/>
        <v>-0.44147379642946338</v>
      </c>
      <c r="J1893">
        <f t="shared" si="2167"/>
        <v>0.49999999999999989</v>
      </c>
      <c r="K1893">
        <f t="shared" si="2175"/>
        <v>-0.23473578139294546</v>
      </c>
      <c r="L1893">
        <f t="shared" si="2176"/>
        <v>0.44147379642946344</v>
      </c>
      <c r="N1893">
        <v>118</v>
      </c>
      <c r="O1893">
        <f t="shared" si="2162"/>
        <v>86.568876805314574</v>
      </c>
      <c r="P1893">
        <f t="shared" si="2163"/>
        <v>3.431123194685413</v>
      </c>
      <c r="R1893">
        <f t="shared" si="2177"/>
        <v>-6.7191032085978089</v>
      </c>
      <c r="T1893">
        <f t="shared" si="2168"/>
        <v>3.4137022333377098</v>
      </c>
      <c r="V1893">
        <f t="shared" si="2178"/>
        <v>0</v>
      </c>
    </row>
    <row r="1894" spans="1:22" x14ac:dyDescent="0.2">
      <c r="A1894">
        <f t="shared" si="2164"/>
        <v>0.5</v>
      </c>
      <c r="B1894">
        <f t="shared" si="2169"/>
        <v>-0.23550594060970501</v>
      </c>
      <c r="C1894">
        <f t="shared" si="2170"/>
        <v>0.44106343300883377</v>
      </c>
      <c r="D1894">
        <f t="shared" si="2165"/>
        <v>-0.49999999999999989</v>
      </c>
      <c r="E1894">
        <f t="shared" si="2171"/>
        <v>-0.23550594060970503</v>
      </c>
      <c r="F1894">
        <f t="shared" si="2172"/>
        <v>0.44106343300883383</v>
      </c>
      <c r="G1894">
        <f t="shared" si="2166"/>
        <v>0.5</v>
      </c>
      <c r="H1894">
        <f t="shared" si="2173"/>
        <v>0.23550594060970501</v>
      </c>
      <c r="I1894">
        <f t="shared" si="2174"/>
        <v>-0.44106343300883377</v>
      </c>
      <c r="J1894">
        <f t="shared" si="2167"/>
        <v>0.49999999999999989</v>
      </c>
      <c r="K1894">
        <f t="shared" si="2175"/>
        <v>-0.23550594060970503</v>
      </c>
      <c r="L1894">
        <f t="shared" si="2176"/>
        <v>0.44106343300883383</v>
      </c>
      <c r="N1894">
        <v>118.1</v>
      </c>
      <c r="O1894">
        <f t="shared" si="2162"/>
        <v>86.530237454401075</v>
      </c>
      <c r="P1894">
        <f t="shared" si="2163"/>
        <v>3.4697625455989538</v>
      </c>
      <c r="R1894">
        <f t="shared" si="2177"/>
        <v>-6.7156937426799193</v>
      </c>
      <c r="T1894">
        <f t="shared" si="2168"/>
        <v>3.4523415842512506</v>
      </c>
      <c r="V1894">
        <f t="shared" si="2178"/>
        <v>0</v>
      </c>
    </row>
    <row r="1895" spans="1:22" x14ac:dyDescent="0.2">
      <c r="A1895">
        <f t="shared" si="2164"/>
        <v>0.5</v>
      </c>
      <c r="B1895">
        <f t="shared" si="2169"/>
        <v>-0.23627538243452695</v>
      </c>
      <c r="C1895">
        <f t="shared" si="2170"/>
        <v>0.44065172603249608</v>
      </c>
      <c r="D1895">
        <f t="shared" si="2165"/>
        <v>-0.49999999999999989</v>
      </c>
      <c r="E1895">
        <f t="shared" si="2171"/>
        <v>-0.23627538243452698</v>
      </c>
      <c r="F1895">
        <f t="shared" si="2172"/>
        <v>0.44065172603249614</v>
      </c>
      <c r="G1895">
        <f t="shared" si="2166"/>
        <v>0.5</v>
      </c>
      <c r="H1895">
        <f t="shared" si="2173"/>
        <v>0.23627538243452695</v>
      </c>
      <c r="I1895">
        <f t="shared" si="2174"/>
        <v>-0.44065172603249608</v>
      </c>
      <c r="J1895">
        <f t="shared" si="2167"/>
        <v>0.49999999999999989</v>
      </c>
      <c r="K1895">
        <f t="shared" si="2175"/>
        <v>-0.23627538243452698</v>
      </c>
      <c r="L1895">
        <f t="shared" si="2176"/>
        <v>0.44065172603249614</v>
      </c>
      <c r="N1895">
        <v>118.2</v>
      </c>
      <c r="O1895">
        <f t="shared" si="2162"/>
        <v>86.491604474636887</v>
      </c>
      <c r="P1895">
        <f t="shared" si="2163"/>
        <v>3.5083955253631447</v>
      </c>
      <c r="R1895">
        <f t="shared" si="2177"/>
        <v>-6.7122588125584404</v>
      </c>
      <c r="T1895">
        <f t="shared" si="2168"/>
        <v>3.4909745640154415</v>
      </c>
      <c r="V1895">
        <f t="shared" si="2178"/>
        <v>0</v>
      </c>
    </row>
    <row r="1896" spans="1:22" x14ac:dyDescent="0.2">
      <c r="A1896">
        <f t="shared" si="2164"/>
        <v>0.5</v>
      </c>
      <c r="B1896">
        <f t="shared" si="2169"/>
        <v>-0.23704410452355804</v>
      </c>
      <c r="C1896">
        <f t="shared" si="2170"/>
        <v>0.44023867675458095</v>
      </c>
      <c r="D1896">
        <f t="shared" si="2165"/>
        <v>-0.49999999999999989</v>
      </c>
      <c r="E1896">
        <f t="shared" si="2171"/>
        <v>-0.23704410452355806</v>
      </c>
      <c r="F1896">
        <f t="shared" si="2172"/>
        <v>0.440238676754581</v>
      </c>
      <c r="G1896">
        <f t="shared" si="2166"/>
        <v>0.5</v>
      </c>
      <c r="H1896">
        <f t="shared" si="2173"/>
        <v>0.23704410452355804</v>
      </c>
      <c r="I1896">
        <f t="shared" si="2174"/>
        <v>-0.44023867675458095</v>
      </c>
      <c r="J1896">
        <f t="shared" si="2167"/>
        <v>0.49999999999999989</v>
      </c>
      <c r="K1896">
        <f t="shared" si="2175"/>
        <v>-0.23704410452355806</v>
      </c>
      <c r="L1896">
        <f t="shared" si="2176"/>
        <v>0.440238676754581</v>
      </c>
      <c r="N1896">
        <v>118.3</v>
      </c>
      <c r="O1896">
        <f t="shared" si="2162"/>
        <v>86.452978000516055</v>
      </c>
      <c r="P1896">
        <f t="shared" si="2163"/>
        <v>3.5470219994839178</v>
      </c>
      <c r="R1896">
        <f t="shared" si="2177"/>
        <v>-6.7087984129062521</v>
      </c>
      <c r="T1896">
        <f t="shared" si="2168"/>
        <v>3.5296010381362146</v>
      </c>
      <c r="V1896">
        <f t="shared" si="2178"/>
        <v>0</v>
      </c>
    </row>
    <row r="1897" spans="1:22" x14ac:dyDescent="0.2">
      <c r="A1897">
        <f t="shared" si="2164"/>
        <v>0.5</v>
      </c>
      <c r="B1897">
        <f t="shared" si="2169"/>
        <v>-0.23781210453513763</v>
      </c>
      <c r="C1897">
        <f t="shared" si="2170"/>
        <v>0.43982428643330818</v>
      </c>
      <c r="D1897">
        <f t="shared" si="2165"/>
        <v>-0.49999999999999989</v>
      </c>
      <c r="E1897">
        <f t="shared" si="2171"/>
        <v>-0.23781210453513765</v>
      </c>
      <c r="F1897">
        <f t="shared" si="2172"/>
        <v>0.43982428643330823</v>
      </c>
      <c r="G1897">
        <f t="shared" si="2166"/>
        <v>0.5</v>
      </c>
      <c r="H1897">
        <f t="shared" si="2173"/>
        <v>0.23781210453513763</v>
      </c>
      <c r="I1897">
        <f t="shared" si="2174"/>
        <v>-0.43982428643330818</v>
      </c>
      <c r="J1897">
        <f t="shared" si="2167"/>
        <v>0.49999999999999989</v>
      </c>
      <c r="K1897">
        <f t="shared" si="2175"/>
        <v>-0.23781210453513765</v>
      </c>
      <c r="L1897">
        <f t="shared" si="2176"/>
        <v>0.43982428643330823</v>
      </c>
      <c r="N1897">
        <v>118.4</v>
      </c>
      <c r="O1897">
        <f t="shared" si="2162"/>
        <v>86.414358166686071</v>
      </c>
      <c r="P1897">
        <f t="shared" si="2163"/>
        <v>3.5856418333138911</v>
      </c>
      <c r="R1897">
        <f t="shared" si="2177"/>
        <v>-6.7053125386775836</v>
      </c>
      <c r="T1897">
        <f t="shared" si="2168"/>
        <v>3.5682208719661879</v>
      </c>
      <c r="V1897">
        <f t="shared" si="2178"/>
        <v>0</v>
      </c>
    </row>
    <row r="1898" spans="1:22" x14ac:dyDescent="0.2">
      <c r="A1898">
        <f t="shared" si="2164"/>
        <v>0.5</v>
      </c>
      <c r="B1898">
        <f t="shared" si="2169"/>
        <v>-0.23857938012980417</v>
      </c>
      <c r="C1898">
        <f t="shared" si="2170"/>
        <v>0.43940855633098258</v>
      </c>
      <c r="D1898">
        <f t="shared" si="2165"/>
        <v>-0.49999999999999989</v>
      </c>
      <c r="E1898">
        <f t="shared" si="2171"/>
        <v>-0.2385793801298042</v>
      </c>
      <c r="F1898">
        <f t="shared" si="2172"/>
        <v>0.43940855633098264</v>
      </c>
      <c r="G1898">
        <f t="shared" si="2166"/>
        <v>0.5</v>
      </c>
      <c r="H1898">
        <f t="shared" si="2173"/>
        <v>0.23857938012980417</v>
      </c>
      <c r="I1898">
        <f t="shared" si="2174"/>
        <v>-0.43940855633098258</v>
      </c>
      <c r="J1898">
        <f t="shared" si="2167"/>
        <v>0.49999999999999989</v>
      </c>
      <c r="K1898">
        <f t="shared" si="2175"/>
        <v>-0.2385793801298042</v>
      </c>
      <c r="L1898">
        <f t="shared" si="2176"/>
        <v>0.43940855633098264</v>
      </c>
      <c r="N1898">
        <v>118.5</v>
      </c>
      <c r="O1898">
        <f t="shared" si="2162"/>
        <v>86.375745107946926</v>
      </c>
      <c r="P1898">
        <f t="shared" si="2163"/>
        <v>3.624254892053052</v>
      </c>
      <c r="R1898">
        <f t="shared" si="2177"/>
        <v>-6.7018011851092112</v>
      </c>
      <c r="T1898">
        <f t="shared" si="2168"/>
        <v>3.6068339307053487</v>
      </c>
      <c r="V1898">
        <f t="shared" si="2178"/>
        <v>0</v>
      </c>
    </row>
    <row r="1899" spans="1:22" x14ac:dyDescent="0.2">
      <c r="A1899">
        <f t="shared" si="2164"/>
        <v>0.5</v>
      </c>
      <c r="B1899">
        <f t="shared" si="2169"/>
        <v>-0.23934592897030332</v>
      </c>
      <c r="C1899">
        <f t="shared" si="2170"/>
        <v>0.43899148771399016</v>
      </c>
      <c r="D1899">
        <f t="shared" si="2165"/>
        <v>-0.49999999999999989</v>
      </c>
      <c r="E1899">
        <f t="shared" si="2171"/>
        <v>-0.23934592897030335</v>
      </c>
      <c r="F1899">
        <f t="shared" si="2172"/>
        <v>0.43899148771399027</v>
      </c>
      <c r="G1899">
        <f t="shared" si="2166"/>
        <v>0.5</v>
      </c>
      <c r="H1899">
        <f t="shared" si="2173"/>
        <v>0.23934592897030332</v>
      </c>
      <c r="I1899">
        <f t="shared" si="2174"/>
        <v>-0.43899148771399016</v>
      </c>
      <c r="J1899">
        <f t="shared" si="2167"/>
        <v>0.49999999999999989</v>
      </c>
      <c r="K1899">
        <f t="shared" si="2175"/>
        <v>-0.23934592897030335</v>
      </c>
      <c r="L1899">
        <f t="shared" si="2176"/>
        <v>0.43899148771399027</v>
      </c>
      <c r="N1899">
        <v>118.6</v>
      </c>
      <c r="O1899">
        <f t="shared" si="2162"/>
        <v>86.337138959250169</v>
      </c>
      <c r="P1899">
        <f t="shared" si="2163"/>
        <v>3.6628610407498048</v>
      </c>
      <c r="R1899">
        <f t="shared" si="2177"/>
        <v>-6.6982643477213699</v>
      </c>
      <c r="T1899">
        <f t="shared" si="2168"/>
        <v>3.6454400794021016</v>
      </c>
      <c r="V1899">
        <f t="shared" si="2178"/>
        <v>0</v>
      </c>
    </row>
    <row r="1900" spans="1:22" x14ac:dyDescent="0.2">
      <c r="A1900">
        <f t="shared" si="2164"/>
        <v>0.5</v>
      </c>
      <c r="B1900">
        <f t="shared" si="2169"/>
        <v>-0.24011174872159433</v>
      </c>
      <c r="C1900">
        <f t="shared" si="2170"/>
        <v>0.43857308185279431</v>
      </c>
      <c r="D1900">
        <f t="shared" si="2165"/>
        <v>-0.49999999999999989</v>
      </c>
      <c r="E1900">
        <f t="shared" si="2171"/>
        <v>-0.24011174872159435</v>
      </c>
      <c r="F1900">
        <f t="shared" si="2172"/>
        <v>0.43857308185279442</v>
      </c>
      <c r="G1900">
        <f t="shared" si="2166"/>
        <v>0.5</v>
      </c>
      <c r="H1900">
        <f t="shared" si="2173"/>
        <v>0.24011174872159433</v>
      </c>
      <c r="I1900">
        <f t="shared" si="2174"/>
        <v>-0.43857308185279431</v>
      </c>
      <c r="J1900">
        <f t="shared" si="2167"/>
        <v>0.49999999999999989</v>
      </c>
      <c r="K1900">
        <f t="shared" si="2175"/>
        <v>-0.24011174872159435</v>
      </c>
      <c r="L1900">
        <f t="shared" si="2176"/>
        <v>0.43857308185279442</v>
      </c>
      <c r="N1900">
        <v>118.7</v>
      </c>
      <c r="O1900">
        <f t="shared" si="2162"/>
        <v>86.298539855698237</v>
      </c>
      <c r="P1900">
        <f t="shared" si="2163"/>
        <v>3.7014601443017683</v>
      </c>
      <c r="R1900">
        <f t="shared" si="2177"/>
        <v>-6.6947020223186229</v>
      </c>
      <c r="T1900">
        <f t="shared" si="2168"/>
        <v>3.6840391829540651</v>
      </c>
      <c r="V1900">
        <f t="shared" si="2178"/>
        <v>0</v>
      </c>
    </row>
    <row r="1901" spans="1:22" x14ac:dyDescent="0.2">
      <c r="A1901">
        <f t="shared" si="2164"/>
        <v>0.5</v>
      </c>
      <c r="B1901">
        <f t="shared" si="2169"/>
        <v>-0.2408768370508575</v>
      </c>
      <c r="C1901">
        <f t="shared" si="2170"/>
        <v>0.43815334002193179</v>
      </c>
      <c r="D1901">
        <f t="shared" si="2165"/>
        <v>-0.49999999999999989</v>
      </c>
      <c r="E1901">
        <f t="shared" si="2171"/>
        <v>-0.24087683705085752</v>
      </c>
      <c r="F1901">
        <f t="shared" si="2172"/>
        <v>0.43815334002193185</v>
      </c>
      <c r="G1901">
        <f t="shared" si="2166"/>
        <v>0.5</v>
      </c>
      <c r="H1901">
        <f t="shared" si="2173"/>
        <v>0.2408768370508575</v>
      </c>
      <c r="I1901">
        <f t="shared" si="2174"/>
        <v>-0.43815334002193179</v>
      </c>
      <c r="J1901">
        <f t="shared" si="2167"/>
        <v>0.49999999999999989</v>
      </c>
      <c r="K1901">
        <f t="shared" si="2175"/>
        <v>-0.24087683705085752</v>
      </c>
      <c r="L1901">
        <f t="shared" si="2176"/>
        <v>0.43815334002193185</v>
      </c>
      <c r="N1901">
        <v>118.8</v>
      </c>
      <c r="O1901">
        <f t="shared" si="2162"/>
        <v>86.259947932543369</v>
      </c>
      <c r="P1901">
        <f t="shared" si="2163"/>
        <v>3.7400520674566562</v>
      </c>
      <c r="R1901">
        <f t="shared" si="2177"/>
        <v>-6.6911142049910506</v>
      </c>
      <c r="T1901">
        <f t="shared" si="2168"/>
        <v>3.722631106108953</v>
      </c>
      <c r="V1901">
        <f t="shared" si="2178"/>
        <v>0</v>
      </c>
    </row>
    <row r="1902" spans="1:22" x14ac:dyDescent="0.2">
      <c r="A1902">
        <f t="shared" si="2164"/>
        <v>0.5</v>
      </c>
      <c r="B1902">
        <f t="shared" si="2169"/>
        <v>-0.2416411916275012</v>
      </c>
      <c r="C1902">
        <f t="shared" si="2170"/>
        <v>0.43773226350000888</v>
      </c>
      <c r="D1902">
        <f t="shared" si="2165"/>
        <v>-0.49999999999999989</v>
      </c>
      <c r="E1902">
        <f t="shared" si="2171"/>
        <v>-0.24164119162750122</v>
      </c>
      <c r="F1902">
        <f t="shared" si="2172"/>
        <v>0.43773226350000893</v>
      </c>
      <c r="G1902">
        <f t="shared" si="2166"/>
        <v>0.5</v>
      </c>
      <c r="H1902">
        <f t="shared" si="2173"/>
        <v>0.2416411916275012</v>
      </c>
      <c r="I1902">
        <f t="shared" si="2174"/>
        <v>-0.43773226350000888</v>
      </c>
      <c r="J1902">
        <f t="shared" si="2167"/>
        <v>0.49999999999999989</v>
      </c>
      <c r="K1902">
        <f t="shared" si="2175"/>
        <v>-0.24164119162750122</v>
      </c>
      <c r="L1902">
        <f t="shared" si="2176"/>
        <v>0.43773226350000893</v>
      </c>
      <c r="N1902">
        <v>118.9</v>
      </c>
      <c r="O1902">
        <f t="shared" si="2162"/>
        <v>86.221363325186829</v>
      </c>
      <c r="P1902">
        <f t="shared" si="2163"/>
        <v>3.7786366748131353</v>
      </c>
      <c r="R1902">
        <f t="shared" si="2177"/>
        <v>-6.6875008921151284</v>
      </c>
      <c r="T1902">
        <f t="shared" si="2168"/>
        <v>3.761215713465432</v>
      </c>
      <c r="V1902">
        <f t="shared" si="2178"/>
        <v>0</v>
      </c>
    </row>
    <row r="1903" spans="1:22" x14ac:dyDescent="0.2">
      <c r="A1903">
        <f t="shared" si="2164"/>
        <v>0.5</v>
      </c>
      <c r="B1903">
        <f t="shared" si="2169"/>
        <v>-0.24240481012316845</v>
      </c>
      <c r="C1903">
        <f t="shared" si="2170"/>
        <v>0.43730985356969787</v>
      </c>
      <c r="D1903">
        <f t="shared" si="2165"/>
        <v>-0.49999999999999989</v>
      </c>
      <c r="E1903">
        <f t="shared" si="2171"/>
        <v>-0.2424048101231685</v>
      </c>
      <c r="F1903">
        <f t="shared" si="2172"/>
        <v>0.43730985356969793</v>
      </c>
      <c r="G1903">
        <f t="shared" si="2166"/>
        <v>0.5</v>
      </c>
      <c r="H1903">
        <f t="shared" si="2173"/>
        <v>0.24240481012316845</v>
      </c>
      <c r="I1903">
        <f t="shared" si="2174"/>
        <v>-0.43730985356969787</v>
      </c>
      <c r="J1903">
        <f t="shared" si="2167"/>
        <v>0.49999999999999989</v>
      </c>
      <c r="K1903">
        <f t="shared" si="2175"/>
        <v>-0.2424048101231685</v>
      </c>
      <c r="L1903">
        <f t="shared" si="2176"/>
        <v>0.43730985356969793</v>
      </c>
      <c r="N1903">
        <v>119</v>
      </c>
      <c r="O1903">
        <f t="shared" si="2162"/>
        <v>86.1827861691782</v>
      </c>
      <c r="P1903">
        <f t="shared" si="2163"/>
        <v>3.8172138308217796</v>
      </c>
      <c r="R1903">
        <f t="shared" si="2177"/>
        <v>-6.6838620803546984</v>
      </c>
      <c r="T1903">
        <f t="shared" si="2168"/>
        <v>3.7997928694740764</v>
      </c>
      <c r="V1903">
        <f t="shared" si="2178"/>
        <v>0</v>
      </c>
    </row>
    <row r="1904" spans="1:22" x14ac:dyDescent="0.2">
      <c r="A1904">
        <f t="shared" si="2164"/>
        <v>0.5</v>
      </c>
      <c r="B1904">
        <f t="shared" si="2169"/>
        <v>-0.24316769021174514</v>
      </c>
      <c r="C1904">
        <f t="shared" si="2170"/>
        <v>0.43688611151773254</v>
      </c>
      <c r="D1904">
        <f t="shared" si="2165"/>
        <v>-0.49999999999999989</v>
      </c>
      <c r="E1904">
        <f t="shared" si="2171"/>
        <v>-0.2431676902117452</v>
      </c>
      <c r="F1904">
        <f t="shared" si="2172"/>
        <v>0.43688611151773266</v>
      </c>
      <c r="G1904">
        <f t="shared" si="2166"/>
        <v>0.5</v>
      </c>
      <c r="H1904">
        <f t="shared" si="2173"/>
        <v>0.24316769021174514</v>
      </c>
      <c r="I1904">
        <f t="shared" si="2174"/>
        <v>-0.43688611151773254</v>
      </c>
      <c r="J1904">
        <f t="shared" si="2167"/>
        <v>0.49999999999999989</v>
      </c>
      <c r="K1904">
        <f t="shared" si="2175"/>
        <v>-0.2431676902117452</v>
      </c>
      <c r="L1904">
        <f t="shared" si="2176"/>
        <v>0.43688611151773266</v>
      </c>
      <c r="N1904">
        <v>119.1</v>
      </c>
      <c r="O1904">
        <f t="shared" si="2162"/>
        <v>86.144216600213838</v>
      </c>
      <c r="P1904">
        <f t="shared" si="2163"/>
        <v>3.8557833997861564</v>
      </c>
      <c r="R1904">
        <f t="shared" si="2177"/>
        <v>-6.6801977666616636</v>
      </c>
      <c r="T1904">
        <f t="shared" si="2168"/>
        <v>3.8383624384384532</v>
      </c>
      <c r="V1904">
        <f t="shared" si="2178"/>
        <v>0</v>
      </c>
    </row>
    <row r="1905" spans="1:22" x14ac:dyDescent="0.2">
      <c r="A1905">
        <f t="shared" si="2164"/>
        <v>0.5</v>
      </c>
      <c r="B1905">
        <f t="shared" si="2169"/>
        <v>-0.24392982956936637</v>
      </c>
      <c r="C1905">
        <f t="shared" si="2170"/>
        <v>0.43646103863490471</v>
      </c>
      <c r="D1905">
        <f t="shared" si="2165"/>
        <v>-0.49999999999999989</v>
      </c>
      <c r="E1905">
        <f t="shared" si="2171"/>
        <v>-0.24392982956936643</v>
      </c>
      <c r="F1905">
        <f t="shared" si="2172"/>
        <v>0.43646103863490476</v>
      </c>
      <c r="G1905">
        <f t="shared" si="2166"/>
        <v>0.5</v>
      </c>
      <c r="H1905">
        <f t="shared" si="2173"/>
        <v>0.24392982956936637</v>
      </c>
      <c r="I1905">
        <f t="shared" si="2174"/>
        <v>-0.43646103863490471</v>
      </c>
      <c r="J1905">
        <f t="shared" si="2167"/>
        <v>0.49999999999999989</v>
      </c>
      <c r="K1905">
        <f t="shared" si="2175"/>
        <v>-0.24392982956936643</v>
      </c>
      <c r="L1905">
        <f t="shared" si="2176"/>
        <v>0.43646103863490476</v>
      </c>
      <c r="N1905">
        <v>119.2</v>
      </c>
      <c r="O1905">
        <f t="shared" si="2162"/>
        <v>86.105654754136623</v>
      </c>
      <c r="P1905">
        <f t="shared" si="2163"/>
        <v>3.8943452458633638</v>
      </c>
      <c r="R1905">
        <f t="shared" si="2177"/>
        <v>-6.6765079482773695</v>
      </c>
      <c r="T1905">
        <f t="shared" si="2168"/>
        <v>3.8769242845156606</v>
      </c>
      <c r="V1905">
        <f t="shared" si="2178"/>
        <v>0</v>
      </c>
    </row>
    <row r="1906" spans="1:22" x14ac:dyDescent="0.2">
      <c r="A1906">
        <f t="shared" si="2164"/>
        <v>0.5</v>
      </c>
      <c r="B1906">
        <f t="shared" si="2169"/>
        <v>-0.2446912258744231</v>
      </c>
      <c r="C1906">
        <f t="shared" si="2170"/>
        <v>0.43603463621606015</v>
      </c>
      <c r="D1906">
        <f t="shared" si="2165"/>
        <v>-0.49999999999999989</v>
      </c>
      <c r="E1906">
        <f t="shared" si="2171"/>
        <v>-0.24469122587442316</v>
      </c>
      <c r="F1906">
        <f t="shared" si="2172"/>
        <v>0.4360346362160602</v>
      </c>
      <c r="G1906">
        <f t="shared" si="2166"/>
        <v>0.5</v>
      </c>
      <c r="H1906">
        <f t="shared" si="2173"/>
        <v>0.2446912258744231</v>
      </c>
      <c r="I1906">
        <f t="shared" si="2174"/>
        <v>-0.43603463621606015</v>
      </c>
      <c r="J1906">
        <f t="shared" si="2167"/>
        <v>0.49999999999999989</v>
      </c>
      <c r="K1906">
        <f t="shared" si="2175"/>
        <v>-0.24469122587442316</v>
      </c>
      <c r="L1906">
        <f t="shared" si="2176"/>
        <v>0.4360346362160602</v>
      </c>
      <c r="N1906">
        <v>119.3</v>
      </c>
      <c r="O1906">
        <f t="shared" si="2162"/>
        <v>86.067100766934658</v>
      </c>
      <c r="P1906">
        <f t="shared" si="2163"/>
        <v>3.9328992330653256</v>
      </c>
      <c r="R1906">
        <f t="shared" si="2177"/>
        <v>-6.6727926227331622</v>
      </c>
      <c r="T1906">
        <f t="shared" si="2168"/>
        <v>3.9154782717176224</v>
      </c>
      <c r="V1906">
        <f t="shared" si="2178"/>
        <v>0</v>
      </c>
    </row>
    <row r="1907" spans="1:22" x14ac:dyDescent="0.2">
      <c r="A1907">
        <f t="shared" si="2164"/>
        <v>0.5</v>
      </c>
      <c r="B1907">
        <f t="shared" si="2169"/>
        <v>-0.24545187680757036</v>
      </c>
      <c r="C1907">
        <f t="shared" si="2170"/>
        <v>0.43560690556009468</v>
      </c>
      <c r="D1907">
        <f t="shared" si="2165"/>
        <v>-0.49999999999999989</v>
      </c>
      <c r="E1907">
        <f t="shared" si="2171"/>
        <v>-0.24545187680757038</v>
      </c>
      <c r="F1907">
        <f t="shared" si="2172"/>
        <v>0.43560690556009474</v>
      </c>
      <c r="G1907">
        <f t="shared" si="2166"/>
        <v>0.5</v>
      </c>
      <c r="H1907">
        <f t="shared" si="2173"/>
        <v>0.24545187680757036</v>
      </c>
      <c r="I1907">
        <f t="shared" si="2174"/>
        <v>-0.43560690556009468</v>
      </c>
      <c r="J1907">
        <f t="shared" si="2167"/>
        <v>0.49999999999999989</v>
      </c>
      <c r="K1907">
        <f t="shared" si="2175"/>
        <v>-0.24545187680757038</v>
      </c>
      <c r="L1907">
        <f t="shared" si="2176"/>
        <v>0.43560690556009474</v>
      </c>
      <c r="N1907">
        <v>119.4</v>
      </c>
      <c r="O1907">
        <f t="shared" si="2162"/>
        <v>86.0285547747404</v>
      </c>
      <c r="P1907">
        <f t="shared" si="2163"/>
        <v>3.9714452252596009</v>
      </c>
      <c r="R1907">
        <f t="shared" si="2177"/>
        <v>-6.6690517878513251</v>
      </c>
      <c r="T1907">
        <f t="shared" si="2168"/>
        <v>3.9540242639118977</v>
      </c>
      <c r="V1907">
        <f t="shared" si="2178"/>
        <v>0</v>
      </c>
    </row>
    <row r="1908" spans="1:22" x14ac:dyDescent="0.2">
      <c r="A1908">
        <f t="shared" si="2164"/>
        <v>0.5</v>
      </c>
      <c r="B1908">
        <f t="shared" si="2169"/>
        <v>-0.24621178005173344</v>
      </c>
      <c r="C1908">
        <f t="shared" si="2170"/>
        <v>0.43517784796994974</v>
      </c>
      <c r="D1908">
        <f t="shared" si="2165"/>
        <v>-0.49999999999999989</v>
      </c>
      <c r="E1908">
        <f t="shared" si="2171"/>
        <v>-0.2462117800517335</v>
      </c>
      <c r="F1908">
        <f t="shared" si="2172"/>
        <v>0.43517784796994979</v>
      </c>
      <c r="G1908">
        <f t="shared" si="2166"/>
        <v>0.5</v>
      </c>
      <c r="H1908">
        <f t="shared" si="2173"/>
        <v>0.24621178005173344</v>
      </c>
      <c r="I1908">
        <f t="shared" si="2174"/>
        <v>-0.43517784796994974</v>
      </c>
      <c r="J1908">
        <f t="shared" si="2167"/>
        <v>0.49999999999999989</v>
      </c>
      <c r="K1908">
        <f t="shared" si="2175"/>
        <v>-0.2462117800517335</v>
      </c>
      <c r="L1908">
        <f t="shared" si="2176"/>
        <v>0.43517784796994979</v>
      </c>
      <c r="N1908">
        <v>119.5</v>
      </c>
      <c r="O1908">
        <f t="shared" si="2162"/>
        <v>85.990016913829621</v>
      </c>
      <c r="P1908">
        <f t="shared" si="2163"/>
        <v>4.0099830861703429</v>
      </c>
      <c r="R1908">
        <f t="shared" si="2177"/>
        <v>-6.665285441746069</v>
      </c>
      <c r="T1908">
        <f t="shared" si="2168"/>
        <v>3.9925621248226397</v>
      </c>
      <c r="V1908">
        <f t="shared" si="2178"/>
        <v>0</v>
      </c>
    </row>
    <row r="1909" spans="1:22" x14ac:dyDescent="0.2">
      <c r="A1909">
        <f t="shared" si="2164"/>
        <v>0.5</v>
      </c>
      <c r="B1909">
        <f t="shared" si="2169"/>
        <v>-0.24697093329211536</v>
      </c>
      <c r="C1909">
        <f t="shared" si="2170"/>
        <v>0.4347474647526095</v>
      </c>
      <c r="D1909">
        <f t="shared" si="2165"/>
        <v>-0.49999999999999989</v>
      </c>
      <c r="E1909">
        <f t="shared" si="2171"/>
        <v>-0.24697093329211539</v>
      </c>
      <c r="F1909">
        <f t="shared" si="2172"/>
        <v>0.43474746475260956</v>
      </c>
      <c r="G1909">
        <f t="shared" si="2166"/>
        <v>0.5</v>
      </c>
      <c r="H1909">
        <f t="shared" si="2173"/>
        <v>0.24697093329211536</v>
      </c>
      <c r="I1909">
        <f t="shared" si="2174"/>
        <v>-0.4347474647526095</v>
      </c>
      <c r="J1909">
        <f t="shared" si="2167"/>
        <v>0.49999999999999989</v>
      </c>
      <c r="K1909">
        <f t="shared" si="2175"/>
        <v>-0.24697093329211539</v>
      </c>
      <c r="L1909">
        <f t="shared" si="2176"/>
        <v>0.43474746475260956</v>
      </c>
      <c r="N1909">
        <v>119.6</v>
      </c>
      <c r="O1909">
        <f t="shared" si="2162"/>
        <v>85.951487320620629</v>
      </c>
      <c r="P1909">
        <f t="shared" si="2163"/>
        <v>4.0485126793793578</v>
      </c>
      <c r="R1909">
        <f t="shared" si="2177"/>
        <v>-6.6614935828243427</v>
      </c>
      <c r="T1909">
        <f t="shared" si="2168"/>
        <v>4.0310917180316546</v>
      </c>
      <c r="V1909">
        <f t="shared" si="2178"/>
        <v>0</v>
      </c>
    </row>
    <row r="1910" spans="1:22" x14ac:dyDescent="0.2">
      <c r="A1910">
        <f t="shared" si="2164"/>
        <v>0.5</v>
      </c>
      <c r="B1910">
        <f t="shared" si="2169"/>
        <v>-0.24772933421620374</v>
      </c>
      <c r="C1910">
        <f t="shared" si="2170"/>
        <v>0.43431575721909554</v>
      </c>
      <c r="D1910">
        <f t="shared" si="2165"/>
        <v>-0.49999999999999989</v>
      </c>
      <c r="E1910">
        <f t="shared" si="2171"/>
        <v>-0.2477293342162038</v>
      </c>
      <c r="F1910">
        <f t="shared" si="2172"/>
        <v>0.4343157572190956</v>
      </c>
      <c r="G1910">
        <f t="shared" si="2166"/>
        <v>0.5</v>
      </c>
      <c r="H1910">
        <f t="shared" si="2173"/>
        <v>0.24772933421620374</v>
      </c>
      <c r="I1910">
        <f t="shared" si="2174"/>
        <v>-0.43431575721909554</v>
      </c>
      <c r="J1910">
        <f t="shared" si="2167"/>
        <v>0.49999999999999989</v>
      </c>
      <c r="K1910">
        <f t="shared" si="2175"/>
        <v>-0.2477293342162038</v>
      </c>
      <c r="L1910">
        <f t="shared" si="2176"/>
        <v>0.4343157572190956</v>
      </c>
      <c r="N1910">
        <v>119.7</v>
      </c>
      <c r="O1910">
        <f t="shared" si="2162"/>
        <v>85.912966131673144</v>
      </c>
      <c r="P1910">
        <f t="shared" si="2163"/>
        <v>4.087033868326877</v>
      </c>
      <c r="R1910">
        <f t="shared" si="2177"/>
        <v>-6.6576762097867164</v>
      </c>
      <c r="T1910">
        <f t="shared" si="2168"/>
        <v>4.0696129069791738</v>
      </c>
      <c r="V1910">
        <f t="shared" si="2178"/>
        <v>0</v>
      </c>
    </row>
    <row r="1911" spans="1:22" x14ac:dyDescent="0.2">
      <c r="A1911">
        <f t="shared" si="2164"/>
        <v>0.5</v>
      </c>
      <c r="B1911">
        <f t="shared" si="2169"/>
        <v>-0.2484869805137776</v>
      </c>
      <c r="C1911">
        <f t="shared" si="2170"/>
        <v>0.43388272668446409</v>
      </c>
      <c r="D1911">
        <f t="shared" si="2165"/>
        <v>-0.49999999999999989</v>
      </c>
      <c r="E1911">
        <f t="shared" si="2171"/>
        <v>-0.24848698051377766</v>
      </c>
      <c r="F1911">
        <f t="shared" si="2172"/>
        <v>0.43388272668446415</v>
      </c>
      <c r="G1911">
        <f t="shared" si="2166"/>
        <v>0.5</v>
      </c>
      <c r="H1911">
        <f t="shared" si="2173"/>
        <v>0.2484869805137776</v>
      </c>
      <c r="I1911">
        <f t="shared" si="2174"/>
        <v>-0.43388272668446409</v>
      </c>
      <c r="J1911">
        <f t="shared" si="2167"/>
        <v>0.49999999999999989</v>
      </c>
      <c r="K1911">
        <f t="shared" si="2175"/>
        <v>-0.24848698051377766</v>
      </c>
      <c r="L1911">
        <f t="shared" si="2176"/>
        <v>0.43388272668446415</v>
      </c>
      <c r="N1911">
        <v>119.8</v>
      </c>
      <c r="O1911">
        <f t="shared" si="2162"/>
        <v>85.874453483687205</v>
      </c>
      <c r="P1911">
        <f t="shared" si="2163"/>
        <v>4.1255465163128253</v>
      </c>
      <c r="R1911">
        <f t="shared" si="2177"/>
        <v>-6.6538333216281309</v>
      </c>
      <c r="T1911">
        <f t="shared" si="2168"/>
        <v>4.1081255549651221</v>
      </c>
      <c r="V1911">
        <f t="shared" si="2178"/>
        <v>0</v>
      </c>
    </row>
    <row r="1912" spans="1:22" x14ac:dyDescent="0.2">
      <c r="A1912">
        <f t="shared" si="2164"/>
        <v>0.5</v>
      </c>
      <c r="B1912">
        <f t="shared" si="2169"/>
        <v>-0.24924386987691505</v>
      </c>
      <c r="C1912">
        <f t="shared" si="2170"/>
        <v>0.43344837446780138</v>
      </c>
      <c r="D1912">
        <f t="shared" si="2165"/>
        <v>-0.49999999999999989</v>
      </c>
      <c r="E1912">
        <f t="shared" si="2171"/>
        <v>-0.2492438698769151</v>
      </c>
      <c r="F1912">
        <f t="shared" si="2172"/>
        <v>0.43344837446780143</v>
      </c>
      <c r="G1912">
        <f t="shared" si="2166"/>
        <v>0.5</v>
      </c>
      <c r="H1912">
        <f t="shared" si="2173"/>
        <v>0.24924386987691505</v>
      </c>
      <c r="I1912">
        <f t="shared" si="2174"/>
        <v>-0.43344837446780138</v>
      </c>
      <c r="J1912">
        <f t="shared" si="2167"/>
        <v>0.49999999999999989</v>
      </c>
      <c r="K1912">
        <f t="shared" si="2175"/>
        <v>-0.2492438698769151</v>
      </c>
      <c r="L1912">
        <f t="shared" si="2176"/>
        <v>0.43344837446780143</v>
      </c>
      <c r="N1912">
        <v>119.9</v>
      </c>
      <c r="O1912">
        <f t="shared" si="2162"/>
        <v>85.835949513502399</v>
      </c>
      <c r="P1912">
        <f t="shared" si="2163"/>
        <v>4.164050486497592</v>
      </c>
      <c r="R1912">
        <f t="shared" si="2177"/>
        <v>-6.6499649176388829</v>
      </c>
      <c r="T1912">
        <f t="shared" si="2168"/>
        <v>4.1466295251498888</v>
      </c>
      <c r="V1912">
        <f t="shared" si="2178"/>
        <v>0</v>
      </c>
    </row>
    <row r="1913" spans="1:22" x14ac:dyDescent="0.2">
      <c r="A1913">
        <f t="shared" si="2164"/>
        <v>0.5</v>
      </c>
      <c r="B1913">
        <f t="shared" si="2169"/>
        <v>-0.24999999999999983</v>
      </c>
      <c r="C1913">
        <f t="shared" si="2170"/>
        <v>0.43301270189221924</v>
      </c>
      <c r="D1913">
        <f t="shared" si="2165"/>
        <v>-0.49999999999999989</v>
      </c>
      <c r="E1913">
        <f t="shared" si="2171"/>
        <v>-0.24999999999999989</v>
      </c>
      <c r="F1913">
        <f t="shared" si="2172"/>
        <v>0.4330127018922193</v>
      </c>
      <c r="G1913">
        <f t="shared" si="2166"/>
        <v>0.5</v>
      </c>
      <c r="H1913">
        <f t="shared" si="2173"/>
        <v>0.24999999999999983</v>
      </c>
      <c r="I1913">
        <f t="shared" si="2174"/>
        <v>-0.43301270189221924</v>
      </c>
      <c r="J1913">
        <f t="shared" si="2167"/>
        <v>0.49999999999999989</v>
      </c>
      <c r="K1913">
        <f t="shared" si="2175"/>
        <v>-0.24999999999999989</v>
      </c>
      <c r="L1913">
        <f t="shared" si="2176"/>
        <v>0.4330127018922193</v>
      </c>
      <c r="N1913">
        <v>120</v>
      </c>
      <c r="O1913">
        <f t="shared" si="2162"/>
        <v>85.797454358096758</v>
      </c>
      <c r="P1913">
        <f t="shared" si="2163"/>
        <v>4.2025456419032405</v>
      </c>
      <c r="R1913">
        <f t="shared" si="2177"/>
        <v>-6.6460709974052072</v>
      </c>
      <c r="T1913">
        <f t="shared" si="2168"/>
        <v>4.1851246805555373</v>
      </c>
      <c r="V1913">
        <f t="shared" si="2178"/>
        <v>0</v>
      </c>
    </row>
    <row r="1914" spans="1:22" x14ac:dyDescent="0.2">
      <c r="A1914">
        <f t="shared" si="2164"/>
        <v>0.5</v>
      </c>
      <c r="B1914">
        <f t="shared" si="2169"/>
        <v>-0.25075536857972847</v>
      </c>
      <c r="C1914">
        <f t="shared" si="2170"/>
        <v>0.43257571028485226</v>
      </c>
      <c r="D1914">
        <f t="shared" si="2165"/>
        <v>-0.49999999999999989</v>
      </c>
      <c r="E1914">
        <f t="shared" si="2171"/>
        <v>-0.25075536857972852</v>
      </c>
      <c r="F1914">
        <f t="shared" si="2172"/>
        <v>0.43257571028485231</v>
      </c>
      <c r="G1914">
        <f t="shared" si="2166"/>
        <v>0.5</v>
      </c>
      <c r="H1914">
        <f t="shared" si="2173"/>
        <v>0.25075536857972847</v>
      </c>
      <c r="I1914">
        <f t="shared" si="2174"/>
        <v>-0.43257571028485226</v>
      </c>
      <c r="J1914">
        <f t="shared" si="2167"/>
        <v>0.49999999999999989</v>
      </c>
      <c r="K1914">
        <f t="shared" si="2175"/>
        <v>-0.25075536857972852</v>
      </c>
      <c r="L1914">
        <f t="shared" si="2176"/>
        <v>0.43257571028485231</v>
      </c>
      <c r="N1914">
        <v>120.1</v>
      </c>
      <c r="O1914">
        <f t="shared" si="2162"/>
        <v>85.758968154585588</v>
      </c>
      <c r="P1914">
        <f t="shared" si="2163"/>
        <v>4.2410318454143816</v>
      </c>
      <c r="R1914">
        <f t="shared" si="2177"/>
        <v>-6.6421515608103121</v>
      </c>
      <c r="T1914">
        <f t="shared" si="2168"/>
        <v>4.2236108840666784</v>
      </c>
      <c r="V1914">
        <f t="shared" si="2178"/>
        <v>0</v>
      </c>
    </row>
    <row r="1915" spans="1:22" x14ac:dyDescent="0.2">
      <c r="A1915">
        <f t="shared" si="2164"/>
        <v>0.5</v>
      </c>
      <c r="B1915">
        <f t="shared" si="2169"/>
        <v>-0.25150997331511749</v>
      </c>
      <c r="C1915">
        <f t="shared" si="2170"/>
        <v>0.43213740097685227</v>
      </c>
      <c r="D1915">
        <f t="shared" si="2165"/>
        <v>-0.49999999999999989</v>
      </c>
      <c r="E1915">
        <f t="shared" si="2171"/>
        <v>-0.25150997331511754</v>
      </c>
      <c r="F1915">
        <f t="shared" si="2172"/>
        <v>0.43213740097685233</v>
      </c>
      <c r="G1915">
        <f t="shared" si="2166"/>
        <v>0.5</v>
      </c>
      <c r="H1915">
        <f t="shared" si="2173"/>
        <v>0.25150997331511749</v>
      </c>
      <c r="I1915">
        <f t="shared" si="2174"/>
        <v>-0.43213740097685227</v>
      </c>
      <c r="J1915">
        <f t="shared" si="2167"/>
        <v>0.49999999999999989</v>
      </c>
      <c r="K1915">
        <f t="shared" si="2175"/>
        <v>-0.25150997331511754</v>
      </c>
      <c r="L1915">
        <f t="shared" si="2176"/>
        <v>0.43213740097685233</v>
      </c>
      <c r="N1915">
        <v>120.2</v>
      </c>
      <c r="O1915">
        <f t="shared" si="2162"/>
        <v>85.720491040220836</v>
      </c>
      <c r="P1915">
        <f t="shared" si="2163"/>
        <v>4.2795089597792018</v>
      </c>
      <c r="R1915">
        <f t="shared" si="2177"/>
        <v>-6.6382066080350537</v>
      </c>
      <c r="T1915">
        <f t="shared" si="2168"/>
        <v>4.2620879984314985</v>
      </c>
      <c r="V1915">
        <f t="shared" si="2178"/>
        <v>0</v>
      </c>
    </row>
    <row r="1916" spans="1:22" x14ac:dyDescent="0.2">
      <c r="A1916">
        <f t="shared" si="2164"/>
        <v>0.5</v>
      </c>
      <c r="B1916">
        <f t="shared" si="2169"/>
        <v>-0.25226381190750952</v>
      </c>
      <c r="C1916">
        <f t="shared" si="2170"/>
        <v>0.43169777530338577</v>
      </c>
      <c r="D1916">
        <f t="shared" si="2165"/>
        <v>-0.49999999999999989</v>
      </c>
      <c r="E1916">
        <f t="shared" si="2171"/>
        <v>-0.25226381190750957</v>
      </c>
      <c r="F1916">
        <f t="shared" si="2172"/>
        <v>0.43169777530338582</v>
      </c>
      <c r="G1916">
        <f t="shared" si="2166"/>
        <v>0.5</v>
      </c>
      <c r="H1916">
        <f t="shared" si="2173"/>
        <v>0.25226381190750952</v>
      </c>
      <c r="I1916">
        <f t="shared" si="2174"/>
        <v>-0.43169777530338577</v>
      </c>
      <c r="J1916">
        <f t="shared" si="2167"/>
        <v>0.49999999999999989</v>
      </c>
      <c r="K1916">
        <f t="shared" si="2175"/>
        <v>-0.25226381190750957</v>
      </c>
      <c r="L1916">
        <f t="shared" si="2176"/>
        <v>0.43169777530338582</v>
      </c>
      <c r="N1916">
        <v>120.3</v>
      </c>
      <c r="O1916">
        <f t="shared" si="2162"/>
        <v>85.682023152389334</v>
      </c>
      <c r="P1916">
        <f t="shared" si="2163"/>
        <v>4.3179768476106837</v>
      </c>
      <c r="R1916">
        <f t="shared" si="2177"/>
        <v>-6.6342361395586504</v>
      </c>
      <c r="T1916">
        <f t="shared" si="2168"/>
        <v>4.3005558862629805</v>
      </c>
      <c r="V1916">
        <f t="shared" si="2178"/>
        <v>0</v>
      </c>
    </row>
    <row r="1917" spans="1:22" x14ac:dyDescent="0.2">
      <c r="A1917">
        <f t="shared" si="2164"/>
        <v>0.5</v>
      </c>
      <c r="B1917">
        <f t="shared" si="2169"/>
        <v>-0.25301688206058193</v>
      </c>
      <c r="C1917">
        <f t="shared" si="2170"/>
        <v>0.43125683460362862</v>
      </c>
      <c r="D1917">
        <f t="shared" si="2165"/>
        <v>-0.49999999999999989</v>
      </c>
      <c r="E1917">
        <f t="shared" si="2171"/>
        <v>-0.25301688206058198</v>
      </c>
      <c r="F1917">
        <f t="shared" si="2172"/>
        <v>0.43125683460362868</v>
      </c>
      <c r="G1917">
        <f t="shared" si="2166"/>
        <v>0.5</v>
      </c>
      <c r="H1917">
        <f t="shared" si="2173"/>
        <v>0.25301688206058193</v>
      </c>
      <c r="I1917">
        <f t="shared" si="2174"/>
        <v>-0.43125683460362862</v>
      </c>
      <c r="J1917">
        <f t="shared" si="2167"/>
        <v>0.49999999999999989</v>
      </c>
      <c r="K1917">
        <f t="shared" si="2175"/>
        <v>-0.25301688206058198</v>
      </c>
      <c r="L1917">
        <f t="shared" si="2176"/>
        <v>0.43125683460362868</v>
      </c>
      <c r="N1917">
        <v>120.4</v>
      </c>
      <c r="O1917">
        <f t="shared" si="2162"/>
        <v>85.64356462861258</v>
      </c>
      <c r="P1917">
        <f t="shared" si="2163"/>
        <v>4.3564353713874509</v>
      </c>
      <c r="R1917">
        <f t="shared" si="2177"/>
        <v>-6.6302401561595241</v>
      </c>
      <c r="T1917">
        <f t="shared" si="2168"/>
        <v>4.3390144100397476</v>
      </c>
      <c r="V1917">
        <f t="shared" si="2178"/>
        <v>0</v>
      </c>
    </row>
    <row r="1918" spans="1:22" x14ac:dyDescent="0.2">
      <c r="A1918">
        <f t="shared" si="2164"/>
        <v>0.5</v>
      </c>
      <c r="B1918">
        <f t="shared" si="2169"/>
        <v>-0.2537691814803521</v>
      </c>
      <c r="C1918">
        <f t="shared" si="2170"/>
        <v>0.4308145802207628</v>
      </c>
      <c r="D1918">
        <f t="shared" si="2165"/>
        <v>-0.49999999999999989</v>
      </c>
      <c r="E1918">
        <f t="shared" si="2171"/>
        <v>-0.25376918148035216</v>
      </c>
      <c r="F1918">
        <f t="shared" si="2172"/>
        <v>0.43081458022076285</v>
      </c>
      <c r="G1918">
        <f t="shared" si="2166"/>
        <v>0.5</v>
      </c>
      <c r="H1918">
        <f t="shared" si="2173"/>
        <v>0.2537691814803521</v>
      </c>
      <c r="I1918">
        <f t="shared" si="2174"/>
        <v>-0.4308145802207628</v>
      </c>
      <c r="J1918">
        <f t="shared" si="2167"/>
        <v>0.49999999999999989</v>
      </c>
      <c r="K1918">
        <f t="shared" si="2175"/>
        <v>-0.25376918148035216</v>
      </c>
      <c r="L1918">
        <f t="shared" si="2176"/>
        <v>0.43081458022076285</v>
      </c>
      <c r="N1918">
        <v>120.5</v>
      </c>
      <c r="O1918">
        <f t="shared" si="2162"/>
        <v>85.605115606545056</v>
      </c>
      <c r="P1918">
        <f t="shared" si="2163"/>
        <v>4.3948843934549497</v>
      </c>
      <c r="R1918">
        <f t="shared" si="2177"/>
        <v>-6.6262186589160379</v>
      </c>
      <c r="T1918">
        <f t="shared" si="2168"/>
        <v>4.3774634321072465</v>
      </c>
      <c r="V1918">
        <f t="shared" si="2178"/>
        <v>0</v>
      </c>
    </row>
    <row r="1919" spans="1:22" x14ac:dyDescent="0.2">
      <c r="A1919">
        <f t="shared" si="2164"/>
        <v>0.5</v>
      </c>
      <c r="B1919">
        <f t="shared" si="2169"/>
        <v>-0.2545207078751856</v>
      </c>
      <c r="C1919">
        <f t="shared" si="2170"/>
        <v>0.43037101350197171</v>
      </c>
      <c r="D1919">
        <f t="shared" si="2165"/>
        <v>-0.49999999999999989</v>
      </c>
      <c r="E1919">
        <f t="shared" si="2171"/>
        <v>-0.25452070787518566</v>
      </c>
      <c r="F1919">
        <f t="shared" si="2172"/>
        <v>0.43037101350197177</v>
      </c>
      <c r="G1919">
        <f t="shared" si="2166"/>
        <v>0.5</v>
      </c>
      <c r="H1919">
        <f t="shared" si="2173"/>
        <v>0.2545207078751856</v>
      </c>
      <c r="I1919">
        <f t="shared" si="2174"/>
        <v>-0.43037101350197171</v>
      </c>
      <c r="J1919">
        <f t="shared" si="2167"/>
        <v>0.49999999999999989</v>
      </c>
      <c r="K1919">
        <f t="shared" si="2175"/>
        <v>-0.25452070787518566</v>
      </c>
      <c r="L1919">
        <f t="shared" si="2176"/>
        <v>0.43037101350197177</v>
      </c>
      <c r="N1919">
        <v>120.6</v>
      </c>
      <c r="O1919">
        <f t="shared" si="2162"/>
        <v>85.566676223973474</v>
      </c>
      <c r="P1919">
        <f t="shared" si="2163"/>
        <v>4.4333237760265147</v>
      </c>
      <c r="R1919">
        <f t="shared" si="2177"/>
        <v>-6.6221716492071616</v>
      </c>
      <c r="T1919">
        <f t="shared" si="2168"/>
        <v>4.4159028146788115</v>
      </c>
      <c r="V1919">
        <f t="shared" si="2178"/>
        <v>0</v>
      </c>
    </row>
    <row r="1920" spans="1:22" x14ac:dyDescent="0.2">
      <c r="A1920">
        <f t="shared" si="2164"/>
        <v>0.5</v>
      </c>
      <c r="B1920">
        <f t="shared" si="2169"/>
        <v>-0.25527145895580278</v>
      </c>
      <c r="C1920">
        <f t="shared" si="2170"/>
        <v>0.42992613579843669</v>
      </c>
      <c r="D1920">
        <f t="shared" si="2165"/>
        <v>-0.49999999999999989</v>
      </c>
      <c r="E1920">
        <f t="shared" si="2171"/>
        <v>-0.25527145895580283</v>
      </c>
      <c r="F1920">
        <f t="shared" si="2172"/>
        <v>0.4299261357984368</v>
      </c>
      <c r="G1920">
        <f t="shared" si="2166"/>
        <v>0.5</v>
      </c>
      <c r="H1920">
        <f t="shared" si="2173"/>
        <v>0.25527145895580278</v>
      </c>
      <c r="I1920">
        <f t="shared" si="2174"/>
        <v>-0.42992613579843669</v>
      </c>
      <c r="J1920">
        <f t="shared" si="2167"/>
        <v>0.49999999999999989</v>
      </c>
      <c r="K1920">
        <f t="shared" si="2175"/>
        <v>-0.25527145895580283</v>
      </c>
      <c r="L1920">
        <f t="shared" si="2176"/>
        <v>0.4299261357984368</v>
      </c>
      <c r="N1920">
        <v>120.7</v>
      </c>
      <c r="O1920">
        <f t="shared" si="2162"/>
        <v>85.528246618815572</v>
      </c>
      <c r="P1920">
        <f t="shared" si="2163"/>
        <v>4.4717533811844277</v>
      </c>
      <c r="R1920">
        <f t="shared" si="2177"/>
        <v>-6.6180991287132152</v>
      </c>
      <c r="T1920">
        <f t="shared" si="2168"/>
        <v>4.4543324198367245</v>
      </c>
      <c r="V1920">
        <f t="shared" si="2178"/>
        <v>0</v>
      </c>
    </row>
    <row r="1921" spans="1:22" x14ac:dyDescent="0.2">
      <c r="A1921">
        <f t="shared" si="2164"/>
        <v>0.5</v>
      </c>
      <c r="B1921">
        <f t="shared" si="2169"/>
        <v>-0.25602143243528563</v>
      </c>
      <c r="C1921">
        <f t="shared" si="2170"/>
        <v>0.42947994846533222</v>
      </c>
      <c r="D1921">
        <f t="shared" si="2165"/>
        <v>-0.49999999999999989</v>
      </c>
      <c r="E1921">
        <f t="shared" si="2171"/>
        <v>-0.25602143243528569</v>
      </c>
      <c r="F1921">
        <f t="shared" si="2172"/>
        <v>0.42947994846533227</v>
      </c>
      <c r="G1921">
        <f t="shared" si="2166"/>
        <v>0.5</v>
      </c>
      <c r="H1921">
        <f t="shared" si="2173"/>
        <v>0.25602143243528563</v>
      </c>
      <c r="I1921">
        <f t="shared" si="2174"/>
        <v>-0.42947994846533222</v>
      </c>
      <c r="J1921">
        <f t="shared" si="2167"/>
        <v>0.49999999999999989</v>
      </c>
      <c r="K1921">
        <f t="shared" si="2175"/>
        <v>-0.25602143243528569</v>
      </c>
      <c r="L1921">
        <f t="shared" si="2176"/>
        <v>0.42947994846533227</v>
      </c>
      <c r="N1921">
        <v>120.8</v>
      </c>
      <c r="O1921">
        <f t="shared" si="2162"/>
        <v>85.489826929118934</v>
      </c>
      <c r="P1921">
        <f t="shared" si="2163"/>
        <v>4.5101730708810619</v>
      </c>
      <c r="R1921">
        <f t="shared" si="2177"/>
        <v>-6.6140010994165346</v>
      </c>
      <c r="T1921">
        <f t="shared" si="2168"/>
        <v>4.4927521095333587</v>
      </c>
      <c r="V1921">
        <f t="shared" si="2178"/>
        <v>0</v>
      </c>
    </row>
    <row r="1922" spans="1:22" x14ac:dyDescent="0.2">
      <c r="A1922">
        <f t="shared" si="2164"/>
        <v>0.5</v>
      </c>
      <c r="B1922">
        <f t="shared" si="2169"/>
        <v>-0.25677062602908507</v>
      </c>
      <c r="C1922">
        <f t="shared" si="2170"/>
        <v>0.42903245286182218</v>
      </c>
      <c r="D1922">
        <f t="shared" si="2165"/>
        <v>-0.49999999999999989</v>
      </c>
      <c r="E1922">
        <f t="shared" si="2171"/>
        <v>-0.25677062602908513</v>
      </c>
      <c r="F1922">
        <f t="shared" si="2172"/>
        <v>0.42903245286182223</v>
      </c>
      <c r="G1922">
        <f t="shared" si="2166"/>
        <v>0.5</v>
      </c>
      <c r="H1922">
        <f t="shared" si="2173"/>
        <v>0.25677062602908507</v>
      </c>
      <c r="I1922">
        <f t="shared" si="2174"/>
        <v>-0.42903245286182218</v>
      </c>
      <c r="J1922">
        <f t="shared" si="2167"/>
        <v>0.49999999999999989</v>
      </c>
      <c r="K1922">
        <f t="shared" si="2175"/>
        <v>-0.25677062602908513</v>
      </c>
      <c r="L1922">
        <f t="shared" si="2176"/>
        <v>0.42903245286182223</v>
      </c>
      <c r="N1922">
        <v>120.9</v>
      </c>
      <c r="O1922">
        <f t="shared" si="2162"/>
        <v>85.451417293060103</v>
      </c>
      <c r="P1922">
        <f t="shared" si="2163"/>
        <v>4.5485827069398672</v>
      </c>
      <c r="R1922">
        <f t="shared" si="2177"/>
        <v>-6.6098775636022973</v>
      </c>
      <c r="T1922">
        <f t="shared" si="2168"/>
        <v>4.531161745592164</v>
      </c>
      <c r="V1922">
        <f t="shared" si="2178"/>
        <v>0</v>
      </c>
    </row>
    <row r="1923" spans="1:22" x14ac:dyDescent="0.2">
      <c r="A1923">
        <f t="shared" si="2164"/>
        <v>0.5</v>
      </c>
      <c r="B1923">
        <f t="shared" si="2169"/>
        <v>-0.25751903745502708</v>
      </c>
      <c r="C1923">
        <f t="shared" si="2170"/>
        <v>0.42858365035105611</v>
      </c>
      <c r="D1923">
        <f t="shared" si="2165"/>
        <v>-0.49999999999999989</v>
      </c>
      <c r="E1923">
        <f t="shared" si="2171"/>
        <v>-0.25751903745502713</v>
      </c>
      <c r="F1923">
        <f t="shared" si="2172"/>
        <v>0.42858365035105617</v>
      </c>
      <c r="G1923">
        <f t="shared" si="2166"/>
        <v>0.5</v>
      </c>
      <c r="H1923">
        <f t="shared" si="2173"/>
        <v>0.25751903745502708</v>
      </c>
      <c r="I1923">
        <f t="shared" si="2174"/>
        <v>-0.42858365035105611</v>
      </c>
      <c r="J1923">
        <f t="shared" si="2167"/>
        <v>0.49999999999999989</v>
      </c>
      <c r="K1923">
        <f t="shared" si="2175"/>
        <v>-0.25751903745502713</v>
      </c>
      <c r="L1923">
        <f t="shared" si="2176"/>
        <v>0.42858365035105617</v>
      </c>
      <c r="N1923">
        <v>121</v>
      </c>
      <c r="O1923">
        <f t="shared" si="2162"/>
        <v>85.41301784894334</v>
      </c>
      <c r="P1923">
        <f t="shared" si="2163"/>
        <v>4.5869821510566604</v>
      </c>
      <c r="R1923">
        <f t="shared" si="2177"/>
        <v>-6.6057285238589065</v>
      </c>
      <c r="T1923">
        <f t="shared" si="2168"/>
        <v>4.5695611897089572</v>
      </c>
      <c r="V1923">
        <f t="shared" si="2178"/>
        <v>0</v>
      </c>
    </row>
    <row r="1924" spans="1:22" x14ac:dyDescent="0.2">
      <c r="A1924">
        <f t="shared" si="2164"/>
        <v>0.5</v>
      </c>
      <c r="B1924">
        <f t="shared" si="2169"/>
        <v>-0.25826666443332091</v>
      </c>
      <c r="C1924">
        <f t="shared" si="2170"/>
        <v>0.42813354230016404</v>
      </c>
      <c r="D1924">
        <f t="shared" si="2165"/>
        <v>-0.49999999999999989</v>
      </c>
      <c r="E1924">
        <f t="shared" si="2171"/>
        <v>-0.25826666443332091</v>
      </c>
      <c r="F1924">
        <f t="shared" si="2172"/>
        <v>0.42813354230016409</v>
      </c>
      <c r="G1924">
        <f t="shared" si="2166"/>
        <v>0.5</v>
      </c>
      <c r="H1924">
        <f t="shared" si="2173"/>
        <v>0.25826666443332091</v>
      </c>
      <c r="I1924">
        <f t="shared" si="2174"/>
        <v>-0.42813354230016404</v>
      </c>
      <c r="J1924">
        <f t="shared" si="2167"/>
        <v>0.49999999999999989</v>
      </c>
      <c r="K1924">
        <f t="shared" si="2175"/>
        <v>-0.25826666443332091</v>
      </c>
      <c r="L1924">
        <f t="shared" si="2176"/>
        <v>0.42813354230016409</v>
      </c>
      <c r="N1924">
        <v>121.1</v>
      </c>
      <c r="O1924">
        <f t="shared" si="2162"/>
        <v>85.374628735199394</v>
      </c>
      <c r="P1924">
        <f t="shared" si="2163"/>
        <v>4.6253712648006067</v>
      </c>
      <c r="R1924">
        <f t="shared" si="2177"/>
        <v>-6.6015539830789498</v>
      </c>
      <c r="T1924">
        <f t="shared" si="2168"/>
        <v>4.6079503034529035</v>
      </c>
      <c r="V1924">
        <f t="shared" si="2178"/>
        <v>0</v>
      </c>
    </row>
    <row r="1925" spans="1:22" x14ac:dyDescent="0.2">
      <c r="A1925">
        <f t="shared" si="2164"/>
        <v>0.5</v>
      </c>
      <c r="B1925">
        <f t="shared" si="2169"/>
        <v>-0.25901350468656498</v>
      </c>
      <c r="C1925">
        <f t="shared" si="2170"/>
        <v>0.4276821300802533</v>
      </c>
      <c r="D1925">
        <f t="shared" si="2165"/>
        <v>-0.49999999999999989</v>
      </c>
      <c r="E1925">
        <f t="shared" si="2171"/>
        <v>-0.25901350468656503</v>
      </c>
      <c r="F1925">
        <f t="shared" si="2172"/>
        <v>0.42768213008025335</v>
      </c>
      <c r="G1925">
        <f t="shared" si="2166"/>
        <v>0.5</v>
      </c>
      <c r="H1925">
        <f t="shared" si="2173"/>
        <v>0.25901350468656498</v>
      </c>
      <c r="I1925">
        <f t="shared" si="2174"/>
        <v>-0.4276821300802533</v>
      </c>
      <c r="J1925">
        <f t="shared" si="2167"/>
        <v>0.49999999999999989</v>
      </c>
      <c r="K1925">
        <f t="shared" si="2175"/>
        <v>-0.25901350468656503</v>
      </c>
      <c r="L1925">
        <f t="shared" si="2176"/>
        <v>0.42768213008025335</v>
      </c>
      <c r="N1925">
        <v>121.2</v>
      </c>
      <c r="O1925">
        <f t="shared" si="2162"/>
        <v>85.336250090384581</v>
      </c>
      <c r="P1925">
        <f t="shared" si="2163"/>
        <v>4.6637499096153876</v>
      </c>
      <c r="R1925">
        <f t="shared" si="2177"/>
        <v>-6.59735394445969</v>
      </c>
      <c r="T1925">
        <f t="shared" si="2168"/>
        <v>4.6463289482676844</v>
      </c>
      <c r="V1925">
        <f t="shared" si="2178"/>
        <v>0</v>
      </c>
    </row>
    <row r="1926" spans="1:22" x14ac:dyDescent="0.2">
      <c r="A1926">
        <f t="shared" si="2164"/>
        <v>0.5</v>
      </c>
      <c r="B1926">
        <f t="shared" si="2169"/>
        <v>-0.25975955593975469</v>
      </c>
      <c r="C1926">
        <f t="shared" si="2170"/>
        <v>0.42722941506640361</v>
      </c>
      <c r="D1926">
        <f t="shared" si="2165"/>
        <v>-0.49999999999999989</v>
      </c>
      <c r="E1926">
        <f t="shared" si="2171"/>
        <v>-0.25975955593975475</v>
      </c>
      <c r="F1926">
        <f t="shared" si="2172"/>
        <v>0.42722941506640366</v>
      </c>
      <c r="G1926">
        <f t="shared" si="2166"/>
        <v>0.5</v>
      </c>
      <c r="H1926">
        <f t="shared" si="2173"/>
        <v>0.25975955593975469</v>
      </c>
      <c r="I1926">
        <f t="shared" si="2174"/>
        <v>-0.42722941506640361</v>
      </c>
      <c r="J1926">
        <f t="shared" si="2167"/>
        <v>0.49999999999999989</v>
      </c>
      <c r="K1926">
        <f t="shared" si="2175"/>
        <v>-0.25975955593975475</v>
      </c>
      <c r="L1926">
        <f t="shared" si="2176"/>
        <v>0.42722941506640366</v>
      </c>
      <c r="N1926">
        <v>121.3</v>
      </c>
      <c r="O1926">
        <f t="shared" si="2162"/>
        <v>85.297882053179563</v>
      </c>
      <c r="P1926">
        <f t="shared" si="2163"/>
        <v>4.7021179468204357</v>
      </c>
      <c r="R1926">
        <f t="shared" si="2177"/>
        <v>-6.593128411503586</v>
      </c>
      <c r="T1926">
        <f t="shared" si="2168"/>
        <v>4.6846969854727325</v>
      </c>
      <c r="V1926">
        <f t="shared" si="2178"/>
        <v>0</v>
      </c>
    </row>
    <row r="1927" spans="1:22" x14ac:dyDescent="0.2">
      <c r="A1927">
        <f t="shared" si="2164"/>
        <v>0.5</v>
      </c>
      <c r="B1927">
        <f t="shared" si="2169"/>
        <v>-0.26050481592028812</v>
      </c>
      <c r="C1927">
        <f t="shared" si="2170"/>
        <v>0.42677539863766362</v>
      </c>
      <c r="D1927">
        <f t="shared" si="2165"/>
        <v>-0.49999999999999989</v>
      </c>
      <c r="E1927">
        <f t="shared" si="2171"/>
        <v>-0.26050481592028818</v>
      </c>
      <c r="F1927">
        <f t="shared" si="2172"/>
        <v>0.42677539863766367</v>
      </c>
      <c r="G1927">
        <f t="shared" si="2166"/>
        <v>0.5</v>
      </c>
      <c r="H1927">
        <f t="shared" si="2173"/>
        <v>0.26050481592028812</v>
      </c>
      <c r="I1927">
        <f t="shared" si="2174"/>
        <v>-0.42677539863766362</v>
      </c>
      <c r="J1927">
        <f t="shared" si="2167"/>
        <v>0.49999999999999989</v>
      </c>
      <c r="K1927">
        <f t="shared" si="2175"/>
        <v>-0.26050481592028818</v>
      </c>
      <c r="L1927">
        <f t="shared" si="2176"/>
        <v>0.42677539863766367</v>
      </c>
      <c r="N1927">
        <v>121.4</v>
      </c>
      <c r="O1927">
        <f t="shared" si="2162"/>
        <v>85.259524762387983</v>
      </c>
      <c r="P1927">
        <f t="shared" si="2163"/>
        <v>4.740475237612026</v>
      </c>
      <c r="R1927">
        <f t="shared" si="2177"/>
        <v>-6.5888773880190303</v>
      </c>
      <c r="T1927">
        <f t="shared" si="2168"/>
        <v>4.7230542762643228</v>
      </c>
      <c r="V1927">
        <f t="shared" si="2178"/>
        <v>0</v>
      </c>
    </row>
    <row r="1928" spans="1:22" x14ac:dyDescent="0.2">
      <c r="A1928">
        <f t="shared" si="2164"/>
        <v>0.5</v>
      </c>
      <c r="B1928">
        <f t="shared" si="2169"/>
        <v>-0.26124928235797434</v>
      </c>
      <c r="C1928">
        <f t="shared" si="2170"/>
        <v>0.42632008217704609</v>
      </c>
      <c r="D1928">
        <f t="shared" si="2165"/>
        <v>-0.49999999999999989</v>
      </c>
      <c r="E1928">
        <f t="shared" si="2171"/>
        <v>-0.2612492823579744</v>
      </c>
      <c r="F1928">
        <f t="shared" si="2172"/>
        <v>0.42632008217704614</v>
      </c>
      <c r="G1928">
        <f t="shared" si="2166"/>
        <v>0.5</v>
      </c>
      <c r="H1928">
        <f t="shared" si="2173"/>
        <v>0.26124928235797434</v>
      </c>
      <c r="I1928">
        <f t="shared" si="2174"/>
        <v>-0.42632008217704609</v>
      </c>
      <c r="J1928">
        <f t="shared" si="2167"/>
        <v>0.49999999999999989</v>
      </c>
      <c r="K1928">
        <f t="shared" si="2175"/>
        <v>-0.2612492823579744</v>
      </c>
      <c r="L1928">
        <f t="shared" si="2176"/>
        <v>0.42632008217704614</v>
      </c>
      <c r="N1928">
        <v>121.5</v>
      </c>
      <c r="O1928">
        <f t="shared" si="2162"/>
        <v>85.221178356935681</v>
      </c>
      <c r="P1928">
        <f t="shared" si="2163"/>
        <v>4.7788216430643251</v>
      </c>
      <c r="R1928">
        <f t="shared" si="2177"/>
        <v>-6.5846008781210772</v>
      </c>
      <c r="T1928">
        <f t="shared" si="2168"/>
        <v>4.7614006817166219</v>
      </c>
      <c r="V1928">
        <f t="shared" si="2178"/>
        <v>0</v>
      </c>
    </row>
    <row r="1929" spans="1:22" x14ac:dyDescent="0.2">
      <c r="A1929">
        <f t="shared" si="2164"/>
        <v>0.5</v>
      </c>
      <c r="B1929">
        <f t="shared" si="2169"/>
        <v>-0.26199295298503944</v>
      </c>
      <c r="C1929">
        <f t="shared" si="2170"/>
        <v>0.42586346707152378</v>
      </c>
      <c r="D1929">
        <f t="shared" si="2165"/>
        <v>-0.49999999999999989</v>
      </c>
      <c r="E1929">
        <f t="shared" si="2171"/>
        <v>-0.2619929529850395</v>
      </c>
      <c r="F1929">
        <f t="shared" si="2172"/>
        <v>0.42586346707152384</v>
      </c>
      <c r="G1929">
        <f t="shared" si="2166"/>
        <v>0.5</v>
      </c>
      <c r="H1929">
        <f t="shared" si="2173"/>
        <v>0.26199295298503944</v>
      </c>
      <c r="I1929">
        <f t="shared" si="2174"/>
        <v>-0.42586346707152378</v>
      </c>
      <c r="J1929">
        <f t="shared" si="2167"/>
        <v>0.49999999999999989</v>
      </c>
      <c r="K1929">
        <f t="shared" si="2175"/>
        <v>-0.2619929529850395</v>
      </c>
      <c r="L1929">
        <f t="shared" si="2176"/>
        <v>0.42586346707152384</v>
      </c>
      <c r="N1929">
        <v>121.6</v>
      </c>
      <c r="O1929">
        <f t="shared" ref="O1929:O1992" si="2179">(DEGREES(ACOS(((-(((SUMPRODUCT(G1929:I1929,$I$8:$K$8))*(SUMPRODUCT(G1929:I1929,$I$10:$K$10))-(SUMPRODUCT(J1929:L1929,$I$8:$K$8))*(SUMPRODUCT(J1929:L1929,$I$10:$K$10)))-((SUMPRODUCT(A1929:C1929,$I$8:$K$8))*(SUMPRODUCT(A1929:C1929,$I$10:$K$10))-(SUMPRODUCT(D1929:F1929,$I$8:$K$8))*(SUMPRODUCT(D1929:F1929,$I$10:$K$10))))*(((SUMPRODUCT(G1929:I1929,$I$8:$K$8))*(SUMPRODUCT(G1929:I1929,$I$10:$K$10))+(SUMPRODUCT(J1929:L1929,$I$8:$K$8))*(SUMPRODUCT(J1929:L1929,$I$10:$K$10)))-((SUMPRODUCT(A1929:C1929,$I$8:$K$8))*(SUMPRODUCT(A1929:C1929,$I$10:$K$10))+(SUMPRODUCT(D1929:F1929,$I$8:$K$8))*(SUMPRODUCT(D1929:F1929,$I$10:$K$10)))))-((((SUMPRODUCT(A1929:C1929,$I$8:$K$8))*(SUMPRODUCT(D1929:F1929,$I$10:$K$10))+(SUMPRODUCT(A1929:C1929,$I$10:$K$10))*(SUMPRODUCT(D1929:F1929,$I$8:$K$8)))-((SUMPRODUCT(G1929:I1929,$I$8:$K$8))*(SUMPRODUCT(J1929:L1929,$I$10:$K$10))+(SUMPRODUCT(G1929:I1929,$I$10:$K$10))*(SUMPRODUCT(J1929:L1929,$I$8:$K$8))))*(SQRT(((((SUMPRODUCT(G1929:I1929,$I$8:$K$8))*(SUMPRODUCT(G1929:I1929,$I$10:$K$10))-(SUMPRODUCT(J1929:L1929,$I$8:$K$8))*(SUMPRODUCT(J1929:L1929,$I$10:$K$10)))-((SUMPRODUCT(A1929:C1929,$I$8:$K$8))*(SUMPRODUCT(A1929:C1929,$I$10:$K$10))-(SUMPRODUCT(D1929:F1929,$I$8:$K$8))*(SUMPRODUCT(D1929:F1929,$I$10:$K$10))))^2)+((((SUMPRODUCT(A1929:C1929,$I$8:$K$8))*(SUMPRODUCT(D1929:F1929,$I$10:$K$10))+(SUMPRODUCT(A1929:C1929,$I$10:$K$10))*(SUMPRODUCT(D1929:F1929,$I$8:$K$8)))-((SUMPRODUCT(G1929:I1929,$I$8:$K$8))*(SUMPRODUCT(J1929:L1929,$I$10:$K$10))+(SUMPRODUCT(G1929:I1929,$I$10:$K$10))*(SUMPRODUCT(J1929:L1929,$I$8:$K$8))))^2)-((((SUMPRODUCT(G1929:I1929,$I$8:$K$8))*(SUMPRODUCT(G1929:I1929,$I$10:$K$10))+(SUMPRODUCT(J1929:L1929,$I$8:$K$8))*(SUMPRODUCT(J1929:L1929,$I$10:$K$10)))-((SUMPRODUCT(A1929:C1929,$I$8:$K$8))*(SUMPRODUCT(A1929:C1929,$I$10:$K$10))+(SUMPRODUCT(D1929:F1929,$I$8:$K$8))*(SUMPRODUCT(D1929:F1929,$I$10:$K$10))))^2)))))/(((((SUMPRODUCT(G1929:I1929,$I$8:$K$8))*(SUMPRODUCT(G1929:I1929,$I$10:$K$10))-(SUMPRODUCT(J1929:L1929,$I$8:$K$8))*(SUMPRODUCT(J1929:L1929,$I$10:$K$10)))-((SUMPRODUCT(A1929:C1929,$I$8:$K$8))*(SUMPRODUCT(A1929:C1929,$I$10:$K$10))-(SUMPRODUCT(D1929:F1929,$I$8:$K$8))*(SUMPRODUCT(D1929:F1929,$I$10:$K$10))))^2)+((((SUMPRODUCT(A1929:C1929,$I$8:$K$8))*(SUMPRODUCT(D1929:F1929,$I$10:$K$10))+(SUMPRODUCT(A1929:C1929,$I$10:$K$10))*(SUMPRODUCT(D1929:F1929,$I$8:$K$8)))-((SUMPRODUCT(G1929:I1929,$I$8:$K$8))*(SUMPRODUCT(J1929:L1929,$I$10:$K$10))+(SUMPRODUCT(G1929:I1929,$I$10:$K$10))*(SUMPRODUCT(J1929:L1929,$I$8:$K$8))))^2)))))/2</f>
        <v>85.18284297586915</v>
      </c>
      <c r="P1929">
        <f t="shared" ref="P1929:P1992" si="2180">(DEGREES(ACOS(((-(((SUMPRODUCT(G1929:I1929,$I$8:$K$8))*(SUMPRODUCT(G1929:I1929,$I$10:$K$10))-(SUMPRODUCT(J1929:L1929,$I$8:$K$8))*(SUMPRODUCT(J1929:L1929,$I$10:$K$10)))-((SUMPRODUCT(A1929:C1929,$I$8:$K$8))*(SUMPRODUCT(A1929:C1929,$I$10:$K$10))-(SUMPRODUCT(D1929:F1929,$I$8:$K$8))*(SUMPRODUCT(D1929:F1929,$I$10:$K$10))))*(((SUMPRODUCT(G1929:I1929,$I$8:$K$8))*(SUMPRODUCT(G1929:I1929,$I$10:$K$10))+(SUMPRODUCT(J1929:L1929,$I$8:$K$8))*(SUMPRODUCT(J1929:L1929,$I$10:$K$10)))-((SUMPRODUCT(A1929:C1929,$I$8:$K$8))*(SUMPRODUCT(A1929:C1929,$I$10:$K$10))+(SUMPRODUCT(D1929:F1929,$I$8:$K$8))*(SUMPRODUCT(D1929:F1929,$I$10:$K$10)))))+((((SUMPRODUCT(A1929:C1929,$I$8:$K$8))*(SUMPRODUCT(D1929:F1929,$I$10:$K$10))+(SUMPRODUCT(A1929:C1929,$I$10:$K$10))*(SUMPRODUCT(D1929:F1929,$I$8:$K$8)))-((SUMPRODUCT(G1929:I1929,$I$8:$K$8))*(SUMPRODUCT(J1929:L1929,$I$10:$K$10))+(SUMPRODUCT(G1929:I1929,$I$10:$K$10))*(SUMPRODUCT(J1929:L1929,$I$8:$K$8))))*(SQRT(((((SUMPRODUCT(G1929:I1929,$I$8:$K$8))*(SUMPRODUCT(G1929:I1929,$I$10:$K$10))-(SUMPRODUCT(J1929:L1929,$I$8:$K$8))*(SUMPRODUCT(J1929:L1929,$I$10:$K$10)))-((SUMPRODUCT(A1929:C1929,$I$8:$K$8))*(SUMPRODUCT(A1929:C1929,$I$10:$K$10))-(SUMPRODUCT(D1929:F1929,$I$8:$K$8))*(SUMPRODUCT(D1929:F1929,$I$10:$K$10))))^2)+((((SUMPRODUCT(A1929:C1929,$I$8:$K$8))*(SUMPRODUCT(D1929:F1929,$I$10:$K$10))+(SUMPRODUCT(A1929:C1929,$I$10:$K$10))*(SUMPRODUCT(D1929:F1929,$I$8:$K$8)))-((SUMPRODUCT(G1929:I1929,$I$8:$K$8))*(SUMPRODUCT(J1929:L1929,$I$10:$K$10))+(SUMPRODUCT(G1929:I1929,$I$10:$K$10))*(SUMPRODUCT(J1929:L1929,$I$8:$K$8))))^2)-((((SUMPRODUCT(G1929:I1929,$I$8:$K$8))*(SUMPRODUCT(G1929:I1929,$I$10:$K$10))+(SUMPRODUCT(J1929:L1929,$I$8:$K$8))*(SUMPRODUCT(J1929:L1929,$I$10:$K$10)))-((SUMPRODUCT(A1929:C1929,$I$8:$K$8))*(SUMPRODUCT(A1929:C1929,$I$10:$K$10))+(SUMPRODUCT(D1929:F1929,$I$8:$K$8))*(SUMPRODUCT(D1929:F1929,$I$10:$K$10))))^2)))))/(((((SUMPRODUCT(G1929:I1929,$I$8:$K$8))*(SUMPRODUCT(G1929:I1929,$I$10:$K$10))-(SUMPRODUCT(J1929:L1929,$I$8:$K$8))*(SUMPRODUCT(J1929:L1929,$I$10:$K$10)))-((SUMPRODUCT(A1929:C1929,$I$8:$K$8))*(SUMPRODUCT(A1929:C1929,$I$10:$K$10))-(SUMPRODUCT(D1929:F1929,$I$8:$K$8))*(SUMPRODUCT(D1929:F1929,$I$10:$K$10))))^2)+((((SUMPRODUCT(A1929:C1929,$I$8:$K$8))*(SUMPRODUCT(D1929:F1929,$I$10:$K$10))+(SUMPRODUCT(A1929:C1929,$I$10:$K$10))*(SUMPRODUCT(D1929:F1929,$I$8:$K$8)))-((SUMPRODUCT(G1929:I1929,$I$8:$K$8))*(SUMPRODUCT(J1929:L1929,$I$10:$K$10))+(SUMPRODUCT(G1929:I1929,$I$10:$K$10))*(SUMPRODUCT(J1929:L1929,$I$8:$K$8))))^2)))))/2</f>
        <v>4.8171570241308475</v>
      </c>
      <c r="R1929">
        <f t="shared" si="2177"/>
        <v>-6.580298886231625</v>
      </c>
      <c r="T1929">
        <f t="shared" si="2168"/>
        <v>4.7997360627831442</v>
      </c>
      <c r="V1929">
        <f t="shared" si="2178"/>
        <v>0</v>
      </c>
    </row>
    <row r="1930" spans="1:22" x14ac:dyDescent="0.2">
      <c r="A1930">
        <f t="shared" ref="A1930:A1993" si="2181">(1/(SQRT(2)))*(COS(RADIANS(45)))</f>
        <v>0.5</v>
      </c>
      <c r="B1930">
        <f t="shared" si="2169"/>
        <v>-0.26273582553613389</v>
      </c>
      <c r="C1930">
        <f t="shared" si="2170"/>
        <v>0.42540555471202551</v>
      </c>
      <c r="D1930">
        <f t="shared" ref="D1930:D1993" si="2182">(-((1/(SQRT(2)))*(SIN(RADIANS(45)))))</f>
        <v>-0.49999999999999989</v>
      </c>
      <c r="E1930">
        <f t="shared" si="2171"/>
        <v>-0.26273582553613395</v>
      </c>
      <c r="F1930">
        <f t="shared" si="2172"/>
        <v>0.42540555471202562</v>
      </c>
      <c r="G1930">
        <f t="shared" ref="G1930:G1993" si="2183">(1/(SQRT(2)))*(COS(RADIANS(-45)))</f>
        <v>0.5</v>
      </c>
      <c r="H1930">
        <f t="shared" si="2173"/>
        <v>0.26273582553613389</v>
      </c>
      <c r="I1930">
        <f t="shared" si="2174"/>
        <v>-0.42540555471202551</v>
      </c>
      <c r="J1930">
        <f t="shared" ref="J1930:J1993" si="2184">(-((1/(SQRT(2)))*(SIN(RADIANS(-45)))))</f>
        <v>0.49999999999999989</v>
      </c>
      <c r="K1930">
        <f t="shared" si="2175"/>
        <v>-0.26273582553613395</v>
      </c>
      <c r="L1930">
        <f t="shared" si="2176"/>
        <v>0.42540555471202562</v>
      </c>
      <c r="N1930">
        <v>121.7</v>
      </c>
      <c r="O1930">
        <f t="shared" si="2179"/>
        <v>85.144518758354593</v>
      </c>
      <c r="P1930">
        <f t="shared" si="2180"/>
        <v>4.8554812416453927</v>
      </c>
      <c r="R1930">
        <f t="shared" si="2177"/>
        <v>-6.5759714170803427</v>
      </c>
      <c r="T1930">
        <f t="shared" ref="T1930:T1993" si="2185">(P1930-$V$2516)</f>
        <v>4.8380602802976895</v>
      </c>
      <c r="V1930">
        <f t="shared" si="2178"/>
        <v>0</v>
      </c>
    </row>
    <row r="1931" spans="1:22" x14ac:dyDescent="0.2">
      <c r="A1931">
        <f t="shared" si="2181"/>
        <v>0.5</v>
      </c>
      <c r="B1931">
        <f t="shared" si="2169"/>
        <v>-0.26347789774833874</v>
      </c>
      <c r="C1931">
        <f t="shared" si="2170"/>
        <v>0.42494634649343188</v>
      </c>
      <c r="D1931">
        <f t="shared" si="2182"/>
        <v>-0.49999999999999989</v>
      </c>
      <c r="E1931">
        <f t="shared" si="2171"/>
        <v>-0.2634778977483388</v>
      </c>
      <c r="F1931">
        <f t="shared" si="2172"/>
        <v>0.42494634649343194</v>
      </c>
      <c r="G1931">
        <f t="shared" si="2183"/>
        <v>0.5</v>
      </c>
      <c r="H1931">
        <f t="shared" si="2173"/>
        <v>0.26347789774833874</v>
      </c>
      <c r="I1931">
        <f t="shared" si="2174"/>
        <v>-0.42494634649343188</v>
      </c>
      <c r="J1931">
        <f t="shared" si="2184"/>
        <v>0.49999999999999989</v>
      </c>
      <c r="K1931">
        <f t="shared" si="2175"/>
        <v>-0.2634778977483388</v>
      </c>
      <c r="L1931">
        <f t="shared" si="2176"/>
        <v>0.42494634649343194</v>
      </c>
      <c r="N1931">
        <v>121.8</v>
      </c>
      <c r="O1931">
        <f t="shared" si="2179"/>
        <v>85.10620584367679</v>
      </c>
      <c r="P1931">
        <f t="shared" si="2180"/>
        <v>4.893794156323235</v>
      </c>
      <c r="R1931">
        <f t="shared" si="2177"/>
        <v>-6.5716184757051419</v>
      </c>
      <c r="T1931">
        <f t="shared" si="2185"/>
        <v>4.8763731949755318</v>
      </c>
      <c r="V1931">
        <f t="shared" si="2178"/>
        <v>0</v>
      </c>
    </row>
    <row r="1932" spans="1:22" x14ac:dyDescent="0.2">
      <c r="A1932">
        <f t="shared" si="2181"/>
        <v>0.5</v>
      </c>
      <c r="B1932">
        <f t="shared" ref="B1932:B1995" si="2186">((1/(SQRT(2)))*(COS(RADIANS(N1932))))*(SIN(RADIANS(45)))</f>
        <v>-0.26421916736117346</v>
      </c>
      <c r="C1932">
        <f t="shared" ref="C1932:C1995" si="2187">((1/(SQRT(2)))*(SIN(RADIANS(N1932))))*(SIN(RADIANS(45)))</f>
        <v>0.42448584381457066</v>
      </c>
      <c r="D1932">
        <f t="shared" si="2182"/>
        <v>-0.49999999999999989</v>
      </c>
      <c r="E1932">
        <f t="shared" ref="E1932:E1995" si="2188">((1/(SQRT(2)))*(COS(RADIANS(N1932))))*(COS(RADIANS(45)))</f>
        <v>-0.26421916736117351</v>
      </c>
      <c r="F1932">
        <f t="shared" ref="F1932:F1995" si="2189">(((1/(SQRT(2)))*(SIN(RADIANS(N1932))))*(COS(RADIANS(45))))</f>
        <v>0.42448584381457077</v>
      </c>
      <c r="G1932">
        <f t="shared" si="2183"/>
        <v>0.5</v>
      </c>
      <c r="H1932">
        <f t="shared" ref="H1932:H1995" si="2190">((1/(SQRT(2)))*(COS(RADIANS(N1932))))*(SIN(RADIANS(-45)))</f>
        <v>0.26421916736117346</v>
      </c>
      <c r="I1932">
        <f t="shared" ref="I1932:I1995" si="2191">((1/(SQRT(2)))*(SIN(RADIANS(N1932))))*(SIN(RADIANS(-45)))</f>
        <v>-0.42448584381457066</v>
      </c>
      <c r="J1932">
        <f t="shared" si="2184"/>
        <v>0.49999999999999989</v>
      </c>
      <c r="K1932">
        <f t="shared" ref="K1932:K1995" si="2192">((1/(SQRT(2)))*(COS(RADIANS(N1932))))*(COS(RADIANS(-45)))</f>
        <v>-0.26421916736117351</v>
      </c>
      <c r="L1932">
        <f t="shared" ref="L1932:L1995" si="2193">(((1/(SQRT(2)))*(SIN(RADIANS(N1932))))*(COS(RADIANS(-45))))</f>
        <v>0.42448584381457077</v>
      </c>
      <c r="N1932">
        <v>121.9</v>
      </c>
      <c r="O1932">
        <f t="shared" si="2179"/>
        <v>85.067904371237432</v>
      </c>
      <c r="P1932">
        <f t="shared" si="2180"/>
        <v>4.9320956287625952</v>
      </c>
      <c r="R1932">
        <f t="shared" ref="R1932:R1995" si="2194">P1932-P2112</f>
        <v>-6.56724006745248</v>
      </c>
      <c r="T1932">
        <f t="shared" si="2185"/>
        <v>4.914674667414892</v>
      </c>
      <c r="V1932">
        <f t="shared" ref="V1932:V1995" si="2195">IF(T1932=0,N1932,0)</f>
        <v>0</v>
      </c>
    </row>
    <row r="1933" spans="1:22" x14ac:dyDescent="0.2">
      <c r="A1933">
        <f t="shared" si="2181"/>
        <v>0.5</v>
      </c>
      <c r="B1933">
        <f t="shared" si="2186"/>
        <v>-0.26495963211660234</v>
      </c>
      <c r="C1933">
        <f t="shared" si="2187"/>
        <v>0.42402404807821292</v>
      </c>
      <c r="D1933">
        <f t="shared" si="2182"/>
        <v>-0.49999999999999989</v>
      </c>
      <c r="E1933">
        <f t="shared" si="2188"/>
        <v>-0.26495963211660239</v>
      </c>
      <c r="F1933">
        <f t="shared" si="2189"/>
        <v>0.42402404807821303</v>
      </c>
      <c r="G1933">
        <f t="shared" si="2183"/>
        <v>0.5</v>
      </c>
      <c r="H1933">
        <f t="shared" si="2190"/>
        <v>0.26495963211660234</v>
      </c>
      <c r="I1933">
        <f t="shared" si="2191"/>
        <v>-0.42402404807821292</v>
      </c>
      <c r="J1933">
        <f t="shared" si="2184"/>
        <v>0.49999999999999989</v>
      </c>
      <c r="K1933">
        <f t="shared" si="2192"/>
        <v>-0.26495963211660239</v>
      </c>
      <c r="L1933">
        <f t="shared" si="2193"/>
        <v>0.42402404807821303</v>
      </c>
      <c r="N1933">
        <v>122</v>
      </c>
      <c r="O1933">
        <f t="shared" si="2179"/>
        <v>85.029614480554443</v>
      </c>
      <c r="P1933">
        <f t="shared" si="2180"/>
        <v>4.9703855194455677</v>
      </c>
      <c r="R1933">
        <f t="shared" si="2194"/>
        <v>-6.5628361979781982</v>
      </c>
      <c r="T1933">
        <f t="shared" si="2185"/>
        <v>4.9529645580978645</v>
      </c>
      <c r="V1933">
        <f t="shared" si="2195"/>
        <v>0</v>
      </c>
    </row>
    <row r="1934" spans="1:22" x14ac:dyDescent="0.2">
      <c r="A1934">
        <f t="shared" si="2181"/>
        <v>0.5</v>
      </c>
      <c r="B1934">
        <f t="shared" si="2186"/>
        <v>-0.26569928975904128</v>
      </c>
      <c r="C1934">
        <f t="shared" si="2187"/>
        <v>0.42356096069106858</v>
      </c>
      <c r="D1934">
        <f t="shared" si="2182"/>
        <v>-0.49999999999999989</v>
      </c>
      <c r="E1934">
        <f t="shared" si="2188"/>
        <v>-0.26569928975904133</v>
      </c>
      <c r="F1934">
        <f t="shared" si="2189"/>
        <v>0.42356096069106863</v>
      </c>
      <c r="G1934">
        <f t="shared" si="2183"/>
        <v>0.5</v>
      </c>
      <c r="H1934">
        <f t="shared" si="2190"/>
        <v>0.26569928975904128</v>
      </c>
      <c r="I1934">
        <f t="shared" si="2191"/>
        <v>-0.42356096069106858</v>
      </c>
      <c r="J1934">
        <f t="shared" si="2184"/>
        <v>0.49999999999999989</v>
      </c>
      <c r="K1934">
        <f t="shared" si="2192"/>
        <v>-0.26569928975904133</v>
      </c>
      <c r="L1934">
        <f t="shared" si="2193"/>
        <v>0.42356096069106863</v>
      </c>
      <c r="N1934">
        <v>122.1</v>
      </c>
      <c r="O1934">
        <f t="shared" si="2179"/>
        <v>84.991336311260483</v>
      </c>
      <c r="P1934">
        <f t="shared" si="2180"/>
        <v>5.0086636887395235</v>
      </c>
      <c r="R1934">
        <f t="shared" si="2194"/>
        <v>-6.5584068732477254</v>
      </c>
      <c r="T1934">
        <f t="shared" si="2185"/>
        <v>4.9912427273918203</v>
      </c>
      <c r="V1934">
        <f t="shared" si="2195"/>
        <v>0</v>
      </c>
    </row>
    <row r="1935" spans="1:22" x14ac:dyDescent="0.2">
      <c r="A1935">
        <f t="shared" si="2181"/>
        <v>0.5</v>
      </c>
      <c r="B1935">
        <f t="shared" si="2186"/>
        <v>-0.26643813803536498</v>
      </c>
      <c r="C1935">
        <f t="shared" si="2187"/>
        <v>0.42309658306378195</v>
      </c>
      <c r="D1935">
        <f t="shared" si="2182"/>
        <v>-0.49999999999999989</v>
      </c>
      <c r="E1935">
        <f t="shared" si="2188"/>
        <v>-0.26643813803536504</v>
      </c>
      <c r="F1935">
        <f t="shared" si="2189"/>
        <v>0.42309658306378201</v>
      </c>
      <c r="G1935">
        <f t="shared" si="2183"/>
        <v>0.5</v>
      </c>
      <c r="H1935">
        <f t="shared" si="2190"/>
        <v>0.26643813803536498</v>
      </c>
      <c r="I1935">
        <f t="shared" si="2191"/>
        <v>-0.42309658306378195</v>
      </c>
      <c r="J1935">
        <f t="shared" si="2184"/>
        <v>0.49999999999999989</v>
      </c>
      <c r="K1935">
        <f t="shared" si="2192"/>
        <v>-0.26643813803536504</v>
      </c>
      <c r="L1935">
        <f t="shared" si="2193"/>
        <v>0.42309658306378201</v>
      </c>
      <c r="N1935">
        <v>122.2</v>
      </c>
      <c r="O1935">
        <f t="shared" si="2179"/>
        <v>84.953070003101757</v>
      </c>
      <c r="P1935">
        <f t="shared" si="2180"/>
        <v>5.0469299968982302</v>
      </c>
      <c r="R1935">
        <f t="shared" si="2194"/>
        <v>-6.5539520995368292</v>
      </c>
      <c r="T1935">
        <f t="shared" si="2185"/>
        <v>5.029509035550527</v>
      </c>
      <c r="V1935">
        <f t="shared" si="2195"/>
        <v>0</v>
      </c>
    </row>
    <row r="1936" spans="1:22" x14ac:dyDescent="0.2">
      <c r="A1936">
        <f t="shared" si="2181"/>
        <v>0.5</v>
      </c>
      <c r="B1936">
        <f t="shared" si="2186"/>
        <v>-0.26717617469491312</v>
      </c>
      <c r="C1936">
        <f t="shared" si="2187"/>
        <v>0.422630916610928</v>
      </c>
      <c r="D1936">
        <f t="shared" si="2182"/>
        <v>-0.49999999999999989</v>
      </c>
      <c r="E1936">
        <f t="shared" si="2188"/>
        <v>-0.26717617469491317</v>
      </c>
      <c r="F1936">
        <f t="shared" si="2189"/>
        <v>0.42263091661092805</v>
      </c>
      <c r="G1936">
        <f t="shared" si="2183"/>
        <v>0.5</v>
      </c>
      <c r="H1936">
        <f t="shared" si="2190"/>
        <v>0.26717617469491312</v>
      </c>
      <c r="I1936">
        <f t="shared" si="2191"/>
        <v>-0.422630916610928</v>
      </c>
      <c r="J1936">
        <f t="shared" si="2184"/>
        <v>0.49999999999999989</v>
      </c>
      <c r="K1936">
        <f t="shared" si="2192"/>
        <v>-0.26717617469491317</v>
      </c>
      <c r="L1936">
        <f t="shared" si="2193"/>
        <v>0.42263091661092805</v>
      </c>
      <c r="N1936">
        <v>122.3</v>
      </c>
      <c r="O1936">
        <f t="shared" si="2179"/>
        <v>84.914815695936909</v>
      </c>
      <c r="P1936">
        <f t="shared" si="2180"/>
        <v>5.0851843040631115</v>
      </c>
      <c r="R1936">
        <f t="shared" si="2194"/>
        <v>-6.5494718834319761</v>
      </c>
      <c r="T1936">
        <f t="shared" si="2185"/>
        <v>5.0677633427154083</v>
      </c>
      <c r="V1936">
        <f t="shared" si="2195"/>
        <v>0</v>
      </c>
    </row>
    <row r="1937" spans="1:22" x14ac:dyDescent="0.2">
      <c r="A1937">
        <f t="shared" si="2181"/>
        <v>0.5</v>
      </c>
      <c r="B1937">
        <f t="shared" si="2186"/>
        <v>-0.26791339748949838</v>
      </c>
      <c r="C1937">
        <f t="shared" si="2187"/>
        <v>0.42216396275100743</v>
      </c>
      <c r="D1937">
        <f t="shared" si="2182"/>
        <v>-0.49999999999999989</v>
      </c>
      <c r="E1937">
        <f t="shared" si="2188"/>
        <v>-0.26791339748949844</v>
      </c>
      <c r="F1937">
        <f t="shared" si="2189"/>
        <v>0.42216396275100748</v>
      </c>
      <c r="G1937">
        <f t="shared" si="2183"/>
        <v>0.5</v>
      </c>
      <c r="H1937">
        <f t="shared" si="2190"/>
        <v>0.26791339748949838</v>
      </c>
      <c r="I1937">
        <f t="shared" si="2191"/>
        <v>-0.42216396275100743</v>
      </c>
      <c r="J1937">
        <f t="shared" si="2184"/>
        <v>0.49999999999999989</v>
      </c>
      <c r="K1937">
        <f t="shared" si="2192"/>
        <v>-0.26791339748949844</v>
      </c>
      <c r="L1937">
        <f t="shared" si="2193"/>
        <v>0.42216396275100748</v>
      </c>
      <c r="N1937">
        <v>122.4</v>
      </c>
      <c r="O1937">
        <f t="shared" si="2179"/>
        <v>84.876573529735325</v>
      </c>
      <c r="P1937">
        <f t="shared" si="2180"/>
        <v>5.1234264702646559</v>
      </c>
      <c r="R1937">
        <f t="shared" si="2194"/>
        <v>-6.5449662318305926</v>
      </c>
      <c r="T1937">
        <f t="shared" si="2185"/>
        <v>5.1060055089169527</v>
      </c>
      <c r="V1937">
        <f t="shared" si="2195"/>
        <v>0</v>
      </c>
    </row>
    <row r="1938" spans="1:22" x14ac:dyDescent="0.2">
      <c r="A1938">
        <f t="shared" si="2181"/>
        <v>0.5</v>
      </c>
      <c r="B1938">
        <f t="shared" si="2186"/>
        <v>-0.26864980417341194</v>
      </c>
      <c r="C1938">
        <f t="shared" si="2187"/>
        <v>0.42169572290644275</v>
      </c>
      <c r="D1938">
        <f t="shared" si="2182"/>
        <v>-0.49999999999999989</v>
      </c>
      <c r="E1938">
        <f t="shared" si="2188"/>
        <v>-0.268649804173412</v>
      </c>
      <c r="F1938">
        <f t="shared" si="2189"/>
        <v>0.4216957229064428</v>
      </c>
      <c r="G1938">
        <f t="shared" si="2183"/>
        <v>0.5</v>
      </c>
      <c r="H1938">
        <f t="shared" si="2190"/>
        <v>0.26864980417341194</v>
      </c>
      <c r="I1938">
        <f t="shared" si="2191"/>
        <v>-0.42169572290644275</v>
      </c>
      <c r="J1938">
        <f t="shared" si="2184"/>
        <v>0.49999999999999989</v>
      </c>
      <c r="K1938">
        <f t="shared" si="2192"/>
        <v>-0.268649804173412</v>
      </c>
      <c r="L1938">
        <f t="shared" si="2193"/>
        <v>0.4216957229064428</v>
      </c>
      <c r="N1938">
        <v>122.5</v>
      </c>
      <c r="O1938">
        <f t="shared" si="2179"/>
        <v>84.838343644576526</v>
      </c>
      <c r="P1938">
        <f t="shared" si="2180"/>
        <v>5.1616563554234673</v>
      </c>
      <c r="R1938">
        <f t="shared" si="2194"/>
        <v>-6.5404351519418675</v>
      </c>
      <c r="T1938">
        <f t="shared" si="2185"/>
        <v>5.1442353940757641</v>
      </c>
      <c r="V1938">
        <f t="shared" si="2195"/>
        <v>0</v>
      </c>
    </row>
    <row r="1939" spans="1:22" x14ac:dyDescent="0.2">
      <c r="A1939">
        <f t="shared" si="2181"/>
        <v>0.5</v>
      </c>
      <c r="B1939">
        <f t="shared" si="2186"/>
        <v>-0.26938539250343152</v>
      </c>
      <c r="C1939">
        <f t="shared" si="2187"/>
        <v>0.42122619850357362</v>
      </c>
      <c r="D1939">
        <f t="shared" si="2182"/>
        <v>-0.49999999999999989</v>
      </c>
      <c r="E1939">
        <f t="shared" si="2188"/>
        <v>-0.26938539250343158</v>
      </c>
      <c r="F1939">
        <f t="shared" si="2189"/>
        <v>0.42122619850357368</v>
      </c>
      <c r="G1939">
        <f t="shared" si="2183"/>
        <v>0.5</v>
      </c>
      <c r="H1939">
        <f t="shared" si="2190"/>
        <v>0.26938539250343152</v>
      </c>
      <c r="I1939">
        <f t="shared" si="2191"/>
        <v>-0.42122619850357362</v>
      </c>
      <c r="J1939">
        <f t="shared" si="2184"/>
        <v>0.49999999999999989</v>
      </c>
      <c r="K1939">
        <f t="shared" si="2192"/>
        <v>-0.26938539250343158</v>
      </c>
      <c r="L1939">
        <f t="shared" si="2193"/>
        <v>0.42122619850357368</v>
      </c>
      <c r="N1939">
        <v>122.6</v>
      </c>
      <c r="O1939">
        <f t="shared" si="2179"/>
        <v>84.800126180648377</v>
      </c>
      <c r="P1939">
        <f t="shared" si="2180"/>
        <v>5.1998738193516427</v>
      </c>
      <c r="R1939">
        <f t="shared" si="2194"/>
        <v>-6.535878651286902</v>
      </c>
      <c r="T1939">
        <f t="shared" si="2185"/>
        <v>5.1824528580039395</v>
      </c>
      <c r="V1939">
        <f t="shared" si="2195"/>
        <v>0</v>
      </c>
    </row>
    <row r="1940" spans="1:22" x14ac:dyDescent="0.2">
      <c r="A1940">
        <f t="shared" si="2181"/>
        <v>0.5</v>
      </c>
      <c r="B1940">
        <f t="shared" si="2186"/>
        <v>-0.27012016023882746</v>
      </c>
      <c r="C1940">
        <f t="shared" si="2187"/>
        <v>0.42075539097265297</v>
      </c>
      <c r="D1940">
        <f t="shared" si="2182"/>
        <v>-0.49999999999999989</v>
      </c>
      <c r="E1940">
        <f t="shared" si="2188"/>
        <v>-0.27012016023882751</v>
      </c>
      <c r="F1940">
        <f t="shared" si="2189"/>
        <v>0.42075539097265302</v>
      </c>
      <c r="G1940">
        <f t="shared" si="2183"/>
        <v>0.5</v>
      </c>
      <c r="H1940">
        <f t="shared" si="2190"/>
        <v>0.27012016023882746</v>
      </c>
      <c r="I1940">
        <f t="shared" si="2191"/>
        <v>-0.42075539097265297</v>
      </c>
      <c r="J1940">
        <f t="shared" si="2184"/>
        <v>0.49999999999999989</v>
      </c>
      <c r="K1940">
        <f t="shared" si="2192"/>
        <v>-0.27012016023882751</v>
      </c>
      <c r="L1940">
        <f t="shared" si="2193"/>
        <v>0.42075539097265302</v>
      </c>
      <c r="N1940">
        <v>122.7</v>
      </c>
      <c r="O1940">
        <f t="shared" si="2179"/>
        <v>84.761921278245907</v>
      </c>
      <c r="P1940">
        <f t="shared" si="2180"/>
        <v>5.2380787217540892</v>
      </c>
      <c r="R1940">
        <f t="shared" si="2194"/>
        <v>-6.5312967376991988</v>
      </c>
      <c r="T1940">
        <f t="shared" si="2185"/>
        <v>5.220657760406386</v>
      </c>
      <c r="V1940">
        <f t="shared" si="2195"/>
        <v>0</v>
      </c>
    </row>
    <row r="1941" spans="1:22" x14ac:dyDescent="0.2">
      <c r="A1941">
        <f t="shared" si="2181"/>
        <v>0.5</v>
      </c>
      <c r="B1941">
        <f t="shared" si="2186"/>
        <v>-0.27085410514136982</v>
      </c>
      <c r="C1941">
        <f t="shared" si="2187"/>
        <v>0.42028330174784212</v>
      </c>
      <c r="D1941">
        <f t="shared" si="2182"/>
        <v>-0.49999999999999989</v>
      </c>
      <c r="E1941">
        <f t="shared" si="2188"/>
        <v>-0.27085410514136987</v>
      </c>
      <c r="F1941">
        <f t="shared" si="2189"/>
        <v>0.42028330174784218</v>
      </c>
      <c r="G1941">
        <f t="shared" si="2183"/>
        <v>0.5</v>
      </c>
      <c r="H1941">
        <f t="shared" si="2190"/>
        <v>0.27085410514136982</v>
      </c>
      <c r="I1941">
        <f t="shared" si="2191"/>
        <v>-0.42028330174784212</v>
      </c>
      <c r="J1941">
        <f t="shared" si="2184"/>
        <v>0.49999999999999989</v>
      </c>
      <c r="K1941">
        <f t="shared" si="2192"/>
        <v>-0.27085410514136987</v>
      </c>
      <c r="L1941">
        <f t="shared" si="2193"/>
        <v>0.42028330174784218</v>
      </c>
      <c r="N1941">
        <v>122.8</v>
      </c>
      <c r="O1941">
        <f t="shared" si="2179"/>
        <v>84.723729077770315</v>
      </c>
      <c r="P1941">
        <f t="shared" si="2180"/>
        <v>5.2762709222296715</v>
      </c>
      <c r="R1941">
        <f t="shared" si="2194"/>
        <v>-6.5266894193251312</v>
      </c>
      <c r="T1941">
        <f t="shared" si="2185"/>
        <v>5.2588499608819683</v>
      </c>
      <c r="V1941">
        <f t="shared" si="2195"/>
        <v>0</v>
      </c>
    </row>
    <row r="1942" spans="1:22" x14ac:dyDescent="0.2">
      <c r="A1942">
        <f t="shared" si="2181"/>
        <v>0.5</v>
      </c>
      <c r="B1942">
        <f t="shared" si="2186"/>
        <v>-0.27158722497533533</v>
      </c>
      <c r="C1942">
        <f t="shared" si="2187"/>
        <v>0.41980993226720648</v>
      </c>
      <c r="D1942">
        <f t="shared" si="2182"/>
        <v>-0.49999999999999989</v>
      </c>
      <c r="E1942">
        <f t="shared" si="2188"/>
        <v>-0.27158722497533538</v>
      </c>
      <c r="F1942">
        <f t="shared" si="2189"/>
        <v>0.41980993226720653</v>
      </c>
      <c r="G1942">
        <f t="shared" si="2183"/>
        <v>0.5</v>
      </c>
      <c r="H1942">
        <f t="shared" si="2190"/>
        <v>0.27158722497533533</v>
      </c>
      <c r="I1942">
        <f t="shared" si="2191"/>
        <v>-0.41980993226720648</v>
      </c>
      <c r="J1942">
        <f t="shared" si="2184"/>
        <v>0.49999999999999989</v>
      </c>
      <c r="K1942">
        <f t="shared" si="2192"/>
        <v>-0.27158722497533538</v>
      </c>
      <c r="L1942">
        <f t="shared" si="2193"/>
        <v>0.41980993226720653</v>
      </c>
      <c r="N1942">
        <v>122.9</v>
      </c>
      <c r="O1942">
        <f t="shared" si="2179"/>
        <v>84.68554971972722</v>
      </c>
      <c r="P1942">
        <f t="shared" si="2180"/>
        <v>5.3144502802727827</v>
      </c>
      <c r="R1942">
        <f t="shared" si="2194"/>
        <v>-6.5220567046240729</v>
      </c>
      <c r="T1942">
        <f t="shared" si="2185"/>
        <v>5.2970293189250794</v>
      </c>
      <c r="V1942">
        <f t="shared" si="2195"/>
        <v>0</v>
      </c>
    </row>
    <row r="1943" spans="1:22" x14ac:dyDescent="0.2">
      <c r="A1943">
        <f t="shared" si="2181"/>
        <v>0.5</v>
      </c>
      <c r="B1943">
        <f t="shared" si="2186"/>
        <v>-0.27231951750751349</v>
      </c>
      <c r="C1943">
        <f t="shared" si="2187"/>
        <v>0.41933528397271186</v>
      </c>
      <c r="D1943">
        <f t="shared" si="2182"/>
        <v>-0.49999999999999989</v>
      </c>
      <c r="E1943">
        <f t="shared" si="2188"/>
        <v>-0.27231951750751354</v>
      </c>
      <c r="F1943">
        <f t="shared" si="2189"/>
        <v>0.41933528397271191</v>
      </c>
      <c r="G1943">
        <f t="shared" si="2183"/>
        <v>0.5</v>
      </c>
      <c r="H1943">
        <f t="shared" si="2190"/>
        <v>0.27231951750751349</v>
      </c>
      <c r="I1943">
        <f t="shared" si="2191"/>
        <v>-0.41933528397271186</v>
      </c>
      <c r="J1943">
        <f t="shared" si="2184"/>
        <v>0.49999999999999989</v>
      </c>
      <c r="K1943">
        <f t="shared" si="2192"/>
        <v>-0.27231951750751354</v>
      </c>
      <c r="L1943">
        <f t="shared" si="2193"/>
        <v>0.41933528397271191</v>
      </c>
      <c r="N1943">
        <v>123</v>
      </c>
      <c r="O1943">
        <f t="shared" si="2179"/>
        <v>84.647383344725668</v>
      </c>
      <c r="P1943">
        <f t="shared" si="2180"/>
        <v>5.3526166552743364</v>
      </c>
      <c r="R1943">
        <f t="shared" si="2194"/>
        <v>-6.5173986023691048</v>
      </c>
      <c r="T1943">
        <f t="shared" si="2185"/>
        <v>5.3351956939266332</v>
      </c>
      <c r="V1943">
        <f t="shared" si="2195"/>
        <v>0</v>
      </c>
    </row>
    <row r="1944" spans="1:22" x14ac:dyDescent="0.2">
      <c r="A1944">
        <f t="shared" si="2181"/>
        <v>0.5</v>
      </c>
      <c r="B1944">
        <f t="shared" si="2186"/>
        <v>-0.27305098050721444</v>
      </c>
      <c r="C1944">
        <f t="shared" si="2187"/>
        <v>0.41885935831021931</v>
      </c>
      <c r="D1944">
        <f t="shared" si="2182"/>
        <v>-0.49999999999999989</v>
      </c>
      <c r="E1944">
        <f t="shared" si="2188"/>
        <v>-0.27305098050721449</v>
      </c>
      <c r="F1944">
        <f t="shared" si="2189"/>
        <v>0.41885935831021942</v>
      </c>
      <c r="G1944">
        <f t="shared" si="2183"/>
        <v>0.5</v>
      </c>
      <c r="H1944">
        <f t="shared" si="2190"/>
        <v>0.27305098050721444</v>
      </c>
      <c r="I1944">
        <f t="shared" si="2191"/>
        <v>-0.41885935831021931</v>
      </c>
      <c r="J1944">
        <f t="shared" si="2184"/>
        <v>0.49999999999999989</v>
      </c>
      <c r="K1944">
        <f t="shared" si="2192"/>
        <v>-0.27305098050721449</v>
      </c>
      <c r="L1944">
        <f t="shared" si="2193"/>
        <v>0.41885935831021942</v>
      </c>
      <c r="N1944">
        <v>123.1</v>
      </c>
      <c r="O1944">
        <f t="shared" si="2179"/>
        <v>84.609230093476725</v>
      </c>
      <c r="P1944">
        <f t="shared" si="2180"/>
        <v>5.3907699065233006</v>
      </c>
      <c r="R1944">
        <f t="shared" si="2194"/>
        <v>-6.5127151216470756</v>
      </c>
      <c r="T1944">
        <f t="shared" si="2185"/>
        <v>5.3733489451755974</v>
      </c>
      <c r="V1944">
        <f t="shared" si="2195"/>
        <v>0</v>
      </c>
    </row>
    <row r="1945" spans="1:22" x14ac:dyDescent="0.2">
      <c r="A1945">
        <f t="shared" si="2181"/>
        <v>0.5</v>
      </c>
      <c r="B1945">
        <f t="shared" si="2186"/>
        <v>-0.27378161174627502</v>
      </c>
      <c r="C1945">
        <f t="shared" si="2187"/>
        <v>0.41838215672948081</v>
      </c>
      <c r="D1945">
        <f t="shared" si="2182"/>
        <v>-0.49999999999999989</v>
      </c>
      <c r="E1945">
        <f t="shared" si="2188"/>
        <v>-0.27378161174627508</v>
      </c>
      <c r="F1945">
        <f t="shared" si="2189"/>
        <v>0.41838215672948087</v>
      </c>
      <c r="G1945">
        <f t="shared" si="2183"/>
        <v>0.5</v>
      </c>
      <c r="H1945">
        <f t="shared" si="2190"/>
        <v>0.27378161174627502</v>
      </c>
      <c r="I1945">
        <f t="shared" si="2191"/>
        <v>-0.41838215672948081</v>
      </c>
      <c r="J1945">
        <f t="shared" si="2184"/>
        <v>0.49999999999999989</v>
      </c>
      <c r="K1945">
        <f t="shared" si="2192"/>
        <v>-0.27378161174627508</v>
      </c>
      <c r="L1945">
        <f t="shared" si="2193"/>
        <v>0.41838215672948087</v>
      </c>
      <c r="N1945">
        <v>123.2</v>
      </c>
      <c r="O1945">
        <f t="shared" si="2179"/>
        <v>84.571090106792042</v>
      </c>
      <c r="P1945">
        <f t="shared" si="2180"/>
        <v>5.4289098932079618</v>
      </c>
      <c r="R1945">
        <f t="shared" si="2194"/>
        <v>-6.5080062718590757</v>
      </c>
      <c r="T1945">
        <f t="shared" si="2185"/>
        <v>5.4114889318602586</v>
      </c>
      <c r="V1945">
        <f t="shared" si="2195"/>
        <v>0</v>
      </c>
    </row>
    <row r="1946" spans="1:22" x14ac:dyDescent="0.2">
      <c r="A1946">
        <f t="shared" si="2181"/>
        <v>0.5</v>
      </c>
      <c r="B1946">
        <f t="shared" si="2186"/>
        <v>-0.27451140899906573</v>
      </c>
      <c r="C1946">
        <f t="shared" si="2187"/>
        <v>0.41790368068413514</v>
      </c>
      <c r="D1946">
        <f t="shared" si="2182"/>
        <v>-0.49999999999999989</v>
      </c>
      <c r="E1946">
        <f t="shared" si="2188"/>
        <v>-0.27451140899906579</v>
      </c>
      <c r="F1946">
        <f t="shared" si="2189"/>
        <v>0.41790368068413519</v>
      </c>
      <c r="G1946">
        <f t="shared" si="2183"/>
        <v>0.5</v>
      </c>
      <c r="H1946">
        <f t="shared" si="2190"/>
        <v>0.27451140899906573</v>
      </c>
      <c r="I1946">
        <f t="shared" si="2191"/>
        <v>-0.41790368068413514</v>
      </c>
      <c r="J1946">
        <f t="shared" si="2184"/>
        <v>0.49999999999999989</v>
      </c>
      <c r="K1946">
        <f t="shared" si="2192"/>
        <v>-0.27451140899906579</v>
      </c>
      <c r="L1946">
        <f t="shared" si="2193"/>
        <v>0.41790368068413519</v>
      </c>
      <c r="N1946">
        <v>123.3</v>
      </c>
      <c r="O1946">
        <f t="shared" si="2179"/>
        <v>84.532963525582744</v>
      </c>
      <c r="P1946">
        <f t="shared" si="2180"/>
        <v>5.4670364744172559</v>
      </c>
      <c r="R1946">
        <f t="shared" si="2194"/>
        <v>-6.5032720627206917</v>
      </c>
      <c r="T1946">
        <f t="shared" si="2185"/>
        <v>5.4496155130695527</v>
      </c>
      <c r="V1946">
        <f t="shared" si="2195"/>
        <v>0</v>
      </c>
    </row>
    <row r="1947" spans="1:22" x14ac:dyDescent="0.2">
      <c r="A1947">
        <f t="shared" si="2181"/>
        <v>0.5</v>
      </c>
      <c r="B1947">
        <f t="shared" si="2186"/>
        <v>-0.27524037004249774</v>
      </c>
      <c r="C1947">
        <f t="shared" si="2187"/>
        <v>0.41742393163170316</v>
      </c>
      <c r="D1947">
        <f t="shared" si="2182"/>
        <v>-0.49999999999999989</v>
      </c>
      <c r="E1947">
        <f t="shared" si="2188"/>
        <v>-0.2752403700424978</v>
      </c>
      <c r="F1947">
        <f t="shared" si="2189"/>
        <v>0.41742393163170322</v>
      </c>
      <c r="G1947">
        <f t="shared" si="2183"/>
        <v>0.5</v>
      </c>
      <c r="H1947">
        <f t="shared" si="2190"/>
        <v>0.27524037004249774</v>
      </c>
      <c r="I1947">
        <f t="shared" si="2191"/>
        <v>-0.41742393163170316</v>
      </c>
      <c r="J1947">
        <f t="shared" si="2184"/>
        <v>0.49999999999999989</v>
      </c>
      <c r="K1947">
        <f t="shared" si="2192"/>
        <v>-0.2752403700424978</v>
      </c>
      <c r="L1947">
        <f t="shared" si="2193"/>
        <v>0.41742393163170322</v>
      </c>
      <c r="N1947">
        <v>123.4</v>
      </c>
      <c r="O1947">
        <f t="shared" si="2179"/>
        <v>84.494850490857885</v>
      </c>
      <c r="P1947">
        <f t="shared" si="2180"/>
        <v>5.5051495091421172</v>
      </c>
      <c r="R1947">
        <f t="shared" si="2194"/>
        <v>-6.498512504262318</v>
      </c>
      <c r="T1947">
        <f t="shared" si="2185"/>
        <v>5.487728547794414</v>
      </c>
      <c r="V1947">
        <f t="shared" si="2195"/>
        <v>0</v>
      </c>
    </row>
    <row r="1948" spans="1:22" x14ac:dyDescent="0.2">
      <c r="A1948">
        <f t="shared" si="2181"/>
        <v>0.5</v>
      </c>
      <c r="B1948">
        <f t="shared" si="2186"/>
        <v>-0.27596849265602902</v>
      </c>
      <c r="C1948">
        <f t="shared" si="2187"/>
        <v>0.41694291103358405</v>
      </c>
      <c r="D1948">
        <f t="shared" si="2182"/>
        <v>-0.49999999999999989</v>
      </c>
      <c r="E1948">
        <f t="shared" si="2188"/>
        <v>-0.27596849265602907</v>
      </c>
      <c r="F1948">
        <f t="shared" si="2189"/>
        <v>0.41694291103358411</v>
      </c>
      <c r="G1948">
        <f t="shared" si="2183"/>
        <v>0.5</v>
      </c>
      <c r="H1948">
        <f t="shared" si="2190"/>
        <v>0.27596849265602902</v>
      </c>
      <c r="I1948">
        <f t="shared" si="2191"/>
        <v>-0.41694291103358405</v>
      </c>
      <c r="J1948">
        <f t="shared" si="2184"/>
        <v>0.49999999999999989</v>
      </c>
      <c r="K1948">
        <f t="shared" si="2192"/>
        <v>-0.27596849265602907</v>
      </c>
      <c r="L1948">
        <f t="shared" si="2193"/>
        <v>0.41694291103358411</v>
      </c>
      <c r="N1948">
        <v>123.5</v>
      </c>
      <c r="O1948">
        <f t="shared" si="2179"/>
        <v>84.456751143723125</v>
      </c>
      <c r="P1948">
        <f t="shared" si="2180"/>
        <v>5.5432488562768816</v>
      </c>
      <c r="R1948">
        <f t="shared" si="2194"/>
        <v>-6.4937276068294407</v>
      </c>
      <c r="T1948">
        <f t="shared" si="2185"/>
        <v>5.5258278949291784</v>
      </c>
      <c r="V1948">
        <f t="shared" si="2195"/>
        <v>0</v>
      </c>
    </row>
    <row r="1949" spans="1:22" x14ac:dyDescent="0.2">
      <c r="A1949">
        <f t="shared" si="2181"/>
        <v>0.5</v>
      </c>
      <c r="B1949">
        <f t="shared" si="2186"/>
        <v>-0.27669577462167194</v>
      </c>
      <c r="C1949">
        <f t="shared" si="2187"/>
        <v>0.41646062035504972</v>
      </c>
      <c r="D1949">
        <f t="shared" si="2182"/>
        <v>-0.49999999999999989</v>
      </c>
      <c r="E1949">
        <f t="shared" si="2188"/>
        <v>-0.276695774621672</v>
      </c>
      <c r="F1949">
        <f t="shared" si="2189"/>
        <v>0.41646062035504977</v>
      </c>
      <c r="G1949">
        <f t="shared" si="2183"/>
        <v>0.5</v>
      </c>
      <c r="H1949">
        <f t="shared" si="2190"/>
        <v>0.27669577462167194</v>
      </c>
      <c r="I1949">
        <f t="shared" si="2191"/>
        <v>-0.41646062035504972</v>
      </c>
      <c r="J1949">
        <f t="shared" si="2184"/>
        <v>0.49999999999999989</v>
      </c>
      <c r="K1949">
        <f t="shared" si="2192"/>
        <v>-0.276695774621672</v>
      </c>
      <c r="L1949">
        <f t="shared" si="2193"/>
        <v>0.41646062035504977</v>
      </c>
      <c r="N1949">
        <v>123.6</v>
      </c>
      <c r="O1949">
        <f t="shared" si="2179"/>
        <v>84.418665625379418</v>
      </c>
      <c r="P1949">
        <f t="shared" si="2180"/>
        <v>5.5813343746205746</v>
      </c>
      <c r="R1949">
        <f t="shared" si="2194"/>
        <v>-6.488917381082894</v>
      </c>
      <c r="T1949">
        <f t="shared" si="2185"/>
        <v>5.5639134132728714</v>
      </c>
      <c r="V1949">
        <f t="shared" si="2195"/>
        <v>0</v>
      </c>
    </row>
    <row r="1950" spans="1:22" x14ac:dyDescent="0.2">
      <c r="A1950">
        <f t="shared" si="2181"/>
        <v>0.5</v>
      </c>
      <c r="B1950">
        <f t="shared" si="2186"/>
        <v>-0.27742221372399967</v>
      </c>
      <c r="C1950">
        <f t="shared" si="2187"/>
        <v>0.41597706106524118</v>
      </c>
      <c r="D1950">
        <f t="shared" si="2182"/>
        <v>-0.49999999999999989</v>
      </c>
      <c r="E1950">
        <f t="shared" si="2188"/>
        <v>-0.27742221372399972</v>
      </c>
      <c r="F1950">
        <f t="shared" si="2189"/>
        <v>0.41597706106524124</v>
      </c>
      <c r="G1950">
        <f t="shared" si="2183"/>
        <v>0.5</v>
      </c>
      <c r="H1950">
        <f t="shared" si="2190"/>
        <v>0.27742221372399967</v>
      </c>
      <c r="I1950">
        <f t="shared" si="2191"/>
        <v>-0.41597706106524118</v>
      </c>
      <c r="J1950">
        <f t="shared" si="2184"/>
        <v>0.49999999999999989</v>
      </c>
      <c r="K1950">
        <f t="shared" si="2192"/>
        <v>-0.27742221372399972</v>
      </c>
      <c r="L1950">
        <f t="shared" si="2193"/>
        <v>0.41597706106524124</v>
      </c>
      <c r="N1950">
        <v>123.7</v>
      </c>
      <c r="O1950">
        <f t="shared" si="2179"/>
        <v>84.380594077121586</v>
      </c>
      <c r="P1950">
        <f t="shared" si="2180"/>
        <v>5.6194059228784052</v>
      </c>
      <c r="R1950">
        <f t="shared" si="2194"/>
        <v>-6.4840818379990708</v>
      </c>
      <c r="T1950">
        <f t="shared" si="2185"/>
        <v>5.601984961530702</v>
      </c>
      <c r="V1950">
        <f t="shared" si="2195"/>
        <v>0</v>
      </c>
    </row>
    <row r="1951" spans="1:22" x14ac:dyDescent="0.2">
      <c r="A1951">
        <f t="shared" si="2181"/>
        <v>0.5</v>
      </c>
      <c r="B1951">
        <f t="shared" si="2186"/>
        <v>-0.27814780775015235</v>
      </c>
      <c r="C1951">
        <f t="shared" si="2187"/>
        <v>0.415492234637164</v>
      </c>
      <c r="D1951">
        <f t="shared" si="2182"/>
        <v>-0.49999999999999989</v>
      </c>
      <c r="E1951">
        <f t="shared" si="2188"/>
        <v>-0.27814780775015241</v>
      </c>
      <c r="F1951">
        <f t="shared" si="2189"/>
        <v>0.41549223463716412</v>
      </c>
      <c r="G1951">
        <f t="shared" si="2183"/>
        <v>0.5</v>
      </c>
      <c r="H1951">
        <f t="shared" si="2190"/>
        <v>0.27814780775015235</v>
      </c>
      <c r="I1951">
        <f t="shared" si="2191"/>
        <v>-0.415492234637164</v>
      </c>
      <c r="J1951">
        <f t="shared" si="2184"/>
        <v>0.49999999999999989</v>
      </c>
      <c r="K1951">
        <f t="shared" si="2192"/>
        <v>-0.27814780775015241</v>
      </c>
      <c r="L1951">
        <f t="shared" si="2193"/>
        <v>0.41549223463716412</v>
      </c>
      <c r="N1951">
        <v>123.8</v>
      </c>
      <c r="O1951">
        <f t="shared" si="2179"/>
        <v>84.342536640337045</v>
      </c>
      <c r="P1951">
        <f t="shared" si="2180"/>
        <v>5.6574633596629607</v>
      </c>
      <c r="R1951">
        <f t="shared" si="2194"/>
        <v>-6.4792209888702885</v>
      </c>
      <c r="T1951">
        <f t="shared" si="2185"/>
        <v>5.6400423983152574</v>
      </c>
      <c r="V1951">
        <f t="shared" si="2195"/>
        <v>0</v>
      </c>
    </row>
    <row r="1952" spans="1:22" x14ac:dyDescent="0.2">
      <c r="A1952">
        <f t="shared" si="2181"/>
        <v>0.5</v>
      </c>
      <c r="B1952">
        <f t="shared" si="2186"/>
        <v>-0.27887255448984499</v>
      </c>
      <c r="C1952">
        <f t="shared" si="2187"/>
        <v>0.41500614254768364</v>
      </c>
      <c r="D1952">
        <f t="shared" si="2182"/>
        <v>-0.49999999999999989</v>
      </c>
      <c r="E1952">
        <f t="shared" si="2188"/>
        <v>-0.27887255448984505</v>
      </c>
      <c r="F1952">
        <f t="shared" si="2189"/>
        <v>0.4150061425476837</v>
      </c>
      <c r="G1952">
        <f t="shared" si="2183"/>
        <v>0.5</v>
      </c>
      <c r="H1952">
        <f t="shared" si="2190"/>
        <v>0.27887255448984499</v>
      </c>
      <c r="I1952">
        <f t="shared" si="2191"/>
        <v>-0.41500614254768364</v>
      </c>
      <c r="J1952">
        <f t="shared" si="2184"/>
        <v>0.49999999999999989</v>
      </c>
      <c r="K1952">
        <f t="shared" si="2192"/>
        <v>-0.27887255448984505</v>
      </c>
      <c r="L1952">
        <f t="shared" si="2193"/>
        <v>0.4150061425476837</v>
      </c>
      <c r="N1952">
        <v>123.9</v>
      </c>
      <c r="O1952">
        <f t="shared" si="2179"/>
        <v>84.304493456504233</v>
      </c>
      <c r="P1952">
        <f t="shared" si="2180"/>
        <v>5.6955065434957906</v>
      </c>
      <c r="R1952">
        <f t="shared" si="2194"/>
        <v>-6.4743348453048384</v>
      </c>
      <c r="T1952">
        <f t="shared" si="2185"/>
        <v>5.6780855821480873</v>
      </c>
      <c r="V1952">
        <f t="shared" si="2195"/>
        <v>0</v>
      </c>
    </row>
    <row r="1953" spans="1:22" x14ac:dyDescent="0.2">
      <c r="A1953">
        <f t="shared" si="2181"/>
        <v>0.5</v>
      </c>
      <c r="B1953">
        <f t="shared" si="2186"/>
        <v>-0.27959645173537329</v>
      </c>
      <c r="C1953">
        <f t="shared" si="2187"/>
        <v>0.41451878627752081</v>
      </c>
      <c r="D1953">
        <f t="shared" si="2182"/>
        <v>-0.49999999999999989</v>
      </c>
      <c r="E1953">
        <f t="shared" si="2188"/>
        <v>-0.27959645173537334</v>
      </c>
      <c r="F1953">
        <f t="shared" si="2189"/>
        <v>0.41451878627752087</v>
      </c>
      <c r="G1953">
        <f t="shared" si="2183"/>
        <v>0.5</v>
      </c>
      <c r="H1953">
        <f t="shared" si="2190"/>
        <v>0.27959645173537329</v>
      </c>
      <c r="I1953">
        <f t="shared" si="2191"/>
        <v>-0.41451878627752081</v>
      </c>
      <c r="J1953">
        <f t="shared" si="2184"/>
        <v>0.49999999999999989</v>
      </c>
      <c r="K1953">
        <f t="shared" si="2192"/>
        <v>-0.27959645173537334</v>
      </c>
      <c r="L1953">
        <f t="shared" si="2193"/>
        <v>0.41451878627752087</v>
      </c>
      <c r="N1953">
        <v>124</v>
      </c>
      <c r="O1953">
        <f t="shared" si="2179"/>
        <v>84.266464667191272</v>
      </c>
      <c r="P1953">
        <f t="shared" si="2180"/>
        <v>5.7335353328087271</v>
      </c>
      <c r="R1953">
        <f t="shared" si="2194"/>
        <v>-6.4694234192272591</v>
      </c>
      <c r="T1953">
        <f t="shared" si="2185"/>
        <v>5.7161143714610239</v>
      </c>
      <c r="V1953">
        <f t="shared" si="2195"/>
        <v>0</v>
      </c>
    </row>
    <row r="1954" spans="1:22" x14ac:dyDescent="0.2">
      <c r="A1954">
        <f t="shared" si="2181"/>
        <v>0.5</v>
      </c>
      <c r="B1954">
        <f t="shared" si="2186"/>
        <v>-0.2803194972816207</v>
      </c>
      <c r="C1954">
        <f t="shared" si="2187"/>
        <v>0.4140301673112472</v>
      </c>
      <c r="D1954">
        <f t="shared" si="2182"/>
        <v>-0.49999999999999989</v>
      </c>
      <c r="E1954">
        <f t="shared" si="2188"/>
        <v>-0.28031949728162076</v>
      </c>
      <c r="F1954">
        <f t="shared" si="2189"/>
        <v>0.41403016731124725</v>
      </c>
      <c r="G1954">
        <f t="shared" si="2183"/>
        <v>0.5</v>
      </c>
      <c r="H1954">
        <f t="shared" si="2190"/>
        <v>0.2803194972816207</v>
      </c>
      <c r="I1954">
        <f t="shared" si="2191"/>
        <v>-0.4140301673112472</v>
      </c>
      <c r="J1954">
        <f t="shared" si="2184"/>
        <v>0.49999999999999989</v>
      </c>
      <c r="K1954">
        <f t="shared" si="2192"/>
        <v>-0.28031949728162076</v>
      </c>
      <c r="L1954">
        <f t="shared" si="2193"/>
        <v>0.41403016731124725</v>
      </c>
      <c r="N1954">
        <v>124.1</v>
      </c>
      <c r="O1954">
        <f t="shared" si="2179"/>
        <v>84.22845041405472</v>
      </c>
      <c r="P1954">
        <f t="shared" si="2180"/>
        <v>5.771549585945265</v>
      </c>
      <c r="R1954">
        <f t="shared" si="2194"/>
        <v>-6.464486722878557</v>
      </c>
      <c r="T1954">
        <f t="shared" si="2185"/>
        <v>5.7541286245975618</v>
      </c>
      <c r="V1954">
        <f t="shared" si="2195"/>
        <v>0</v>
      </c>
    </row>
    <row r="1955" spans="1:22" x14ac:dyDescent="0.2">
      <c r="A1955">
        <f t="shared" si="2181"/>
        <v>0.5</v>
      </c>
      <c r="B1955">
        <f t="shared" si="2186"/>
        <v>-0.28104168892606529</v>
      </c>
      <c r="C1955">
        <f t="shared" si="2187"/>
        <v>0.41354028713728075</v>
      </c>
      <c r="D1955">
        <f t="shared" si="2182"/>
        <v>-0.49999999999999989</v>
      </c>
      <c r="E1955">
        <f t="shared" si="2188"/>
        <v>-0.28104168892606535</v>
      </c>
      <c r="F1955">
        <f t="shared" si="2189"/>
        <v>0.4135402871372808</v>
      </c>
      <c r="G1955">
        <f t="shared" si="2183"/>
        <v>0.5</v>
      </c>
      <c r="H1955">
        <f t="shared" si="2190"/>
        <v>0.28104168892606529</v>
      </c>
      <c r="I1955">
        <f t="shared" si="2191"/>
        <v>-0.41354028713728075</v>
      </c>
      <c r="J1955">
        <f t="shared" si="2184"/>
        <v>0.49999999999999989</v>
      </c>
      <c r="K1955">
        <f t="shared" si="2192"/>
        <v>-0.28104168892606535</v>
      </c>
      <c r="L1955">
        <f t="shared" si="2193"/>
        <v>0.4135402871372808</v>
      </c>
      <c r="N1955">
        <v>124.2</v>
      </c>
      <c r="O1955">
        <f t="shared" si="2179"/>
        <v>84.190450838837947</v>
      </c>
      <c r="P1955">
        <f t="shared" si="2180"/>
        <v>5.8095491611620567</v>
      </c>
      <c r="R1955">
        <f t="shared" si="2194"/>
        <v>-6.4595247688163049</v>
      </c>
      <c r="T1955">
        <f t="shared" si="2185"/>
        <v>5.7921281998143535</v>
      </c>
      <c r="V1955">
        <f t="shared" si="2195"/>
        <v>0</v>
      </c>
    </row>
    <row r="1956" spans="1:22" x14ac:dyDescent="0.2">
      <c r="A1956">
        <f t="shared" si="2181"/>
        <v>0.5</v>
      </c>
      <c r="B1956">
        <f t="shared" si="2186"/>
        <v>-0.28176302446878565</v>
      </c>
      <c r="C1956">
        <f t="shared" si="2187"/>
        <v>0.41304914724788189</v>
      </c>
      <c r="D1956">
        <f t="shared" si="2182"/>
        <v>-0.49999999999999989</v>
      </c>
      <c r="E1956">
        <f t="shared" si="2188"/>
        <v>-0.28176302446878571</v>
      </c>
      <c r="F1956">
        <f t="shared" si="2189"/>
        <v>0.41304914724788194</v>
      </c>
      <c r="G1956">
        <f t="shared" si="2183"/>
        <v>0.5</v>
      </c>
      <c r="H1956">
        <f t="shared" si="2190"/>
        <v>0.28176302446878565</v>
      </c>
      <c r="I1956">
        <f t="shared" si="2191"/>
        <v>-0.41304914724788189</v>
      </c>
      <c r="J1956">
        <f t="shared" si="2184"/>
        <v>0.49999999999999989</v>
      </c>
      <c r="K1956">
        <f t="shared" si="2192"/>
        <v>-0.28176302446878571</v>
      </c>
      <c r="L1956">
        <f t="shared" si="2193"/>
        <v>0.41304914724788194</v>
      </c>
      <c r="N1956">
        <v>124.3</v>
      </c>
      <c r="O1956">
        <f t="shared" si="2179"/>
        <v>84.152466083369731</v>
      </c>
      <c r="P1956">
        <f t="shared" si="2180"/>
        <v>5.8475339166302893</v>
      </c>
      <c r="R1956">
        <f t="shared" si="2194"/>
        <v>-6.4545375699148346</v>
      </c>
      <c r="T1956">
        <f t="shared" si="2185"/>
        <v>5.8301129552825861</v>
      </c>
      <c r="V1956">
        <f t="shared" si="2195"/>
        <v>0</v>
      </c>
    </row>
    <row r="1957" spans="1:22" x14ac:dyDescent="0.2">
      <c r="A1957">
        <f t="shared" si="2181"/>
        <v>0.5</v>
      </c>
      <c r="B1957">
        <f t="shared" si="2186"/>
        <v>-0.28248350171246889</v>
      </c>
      <c r="C1957">
        <f t="shared" si="2187"/>
        <v>0.41255674913914753</v>
      </c>
      <c r="D1957">
        <f t="shared" si="2182"/>
        <v>-0.49999999999999989</v>
      </c>
      <c r="E1957">
        <f t="shared" si="2188"/>
        <v>-0.28248350171246894</v>
      </c>
      <c r="F1957">
        <f t="shared" si="2189"/>
        <v>0.41255674913914764</v>
      </c>
      <c r="G1957">
        <f t="shared" si="2183"/>
        <v>0.5</v>
      </c>
      <c r="H1957">
        <f t="shared" si="2190"/>
        <v>0.28248350171246889</v>
      </c>
      <c r="I1957">
        <f t="shared" si="2191"/>
        <v>-0.41255674913914753</v>
      </c>
      <c r="J1957">
        <f t="shared" si="2184"/>
        <v>0.49999999999999989</v>
      </c>
      <c r="K1957">
        <f t="shared" si="2192"/>
        <v>-0.28248350171246894</v>
      </c>
      <c r="L1957">
        <f t="shared" si="2193"/>
        <v>0.41255674913914764</v>
      </c>
      <c r="N1957">
        <v>124.4</v>
      </c>
      <c r="O1957">
        <f t="shared" si="2179"/>
        <v>84.114496289562894</v>
      </c>
      <c r="P1957">
        <f t="shared" si="2180"/>
        <v>5.8855037104371162</v>
      </c>
      <c r="R1957">
        <f t="shared" si="2194"/>
        <v>-6.4495251393653641</v>
      </c>
      <c r="T1957">
        <f t="shared" si="2185"/>
        <v>5.868082749089413</v>
      </c>
      <c r="V1957">
        <f t="shared" si="2195"/>
        <v>0</v>
      </c>
    </row>
    <row r="1958" spans="1:22" x14ac:dyDescent="0.2">
      <c r="A1958">
        <f t="shared" si="2181"/>
        <v>0.5</v>
      </c>
      <c r="B1958">
        <f t="shared" si="2186"/>
        <v>-0.28320311846241625</v>
      </c>
      <c r="C1958">
        <f t="shared" si="2187"/>
        <v>0.41206309431100785</v>
      </c>
      <c r="D1958">
        <f t="shared" si="2182"/>
        <v>-0.49999999999999989</v>
      </c>
      <c r="E1958">
        <f t="shared" si="2188"/>
        <v>-0.2832031184624163</v>
      </c>
      <c r="F1958">
        <f t="shared" si="2189"/>
        <v>0.4120630943110079</v>
      </c>
      <c r="G1958">
        <f t="shared" si="2183"/>
        <v>0.5</v>
      </c>
      <c r="H1958">
        <f t="shared" si="2190"/>
        <v>0.28320311846241625</v>
      </c>
      <c r="I1958">
        <f t="shared" si="2191"/>
        <v>-0.41206309431100785</v>
      </c>
      <c r="J1958">
        <f t="shared" si="2184"/>
        <v>0.49999999999999989</v>
      </c>
      <c r="K1958">
        <f t="shared" si="2192"/>
        <v>-0.2832031184624163</v>
      </c>
      <c r="L1958">
        <f t="shared" si="2193"/>
        <v>0.4120630943110079</v>
      </c>
      <c r="N1958">
        <v>124.5</v>
      </c>
      <c r="O1958">
        <f t="shared" si="2179"/>
        <v>84.076541599412863</v>
      </c>
      <c r="P1958">
        <f t="shared" si="2180"/>
        <v>5.9234584005871449</v>
      </c>
      <c r="R1958">
        <f t="shared" si="2194"/>
        <v>-6.4444874906761109</v>
      </c>
      <c r="T1958">
        <f t="shared" si="2185"/>
        <v>5.9060374392394417</v>
      </c>
      <c r="V1958">
        <f t="shared" si="2195"/>
        <v>0</v>
      </c>
    </row>
    <row r="1959" spans="1:22" x14ac:dyDescent="0.2">
      <c r="A1959">
        <f t="shared" si="2181"/>
        <v>0.5</v>
      </c>
      <c r="B1959">
        <f t="shared" si="2186"/>
        <v>-0.28392187252655043</v>
      </c>
      <c r="C1959">
        <f t="shared" si="2187"/>
        <v>0.41156818426722092</v>
      </c>
      <c r="D1959">
        <f t="shared" si="2182"/>
        <v>-0.49999999999999989</v>
      </c>
      <c r="E1959">
        <f t="shared" si="2188"/>
        <v>-0.28392187252655049</v>
      </c>
      <c r="F1959">
        <f t="shared" si="2189"/>
        <v>0.41156818426722097</v>
      </c>
      <c r="G1959">
        <f t="shared" si="2183"/>
        <v>0.5</v>
      </c>
      <c r="H1959">
        <f t="shared" si="2190"/>
        <v>0.28392187252655043</v>
      </c>
      <c r="I1959">
        <f t="shared" si="2191"/>
        <v>-0.41156818426722092</v>
      </c>
      <c r="J1959">
        <f t="shared" si="2184"/>
        <v>0.49999999999999989</v>
      </c>
      <c r="K1959">
        <f t="shared" si="2192"/>
        <v>-0.28392187252655049</v>
      </c>
      <c r="L1959">
        <f t="shared" si="2193"/>
        <v>0.41156818426722097</v>
      </c>
      <c r="N1959">
        <v>124.6</v>
      </c>
      <c r="O1959">
        <f t="shared" si="2179"/>
        <v>84.03860215499617</v>
      </c>
      <c r="P1959">
        <f t="shared" si="2180"/>
        <v>5.9613978450038205</v>
      </c>
      <c r="R1959">
        <f t="shared" si="2194"/>
        <v>-6.4394246376724356</v>
      </c>
      <c r="T1959">
        <f t="shared" si="2185"/>
        <v>5.9439768836561173</v>
      </c>
      <c r="V1959">
        <f t="shared" si="2195"/>
        <v>0</v>
      </c>
    </row>
    <row r="1960" spans="1:22" x14ac:dyDescent="0.2">
      <c r="A1960">
        <f t="shared" si="2181"/>
        <v>0.5</v>
      </c>
      <c r="B1960">
        <f t="shared" si="2186"/>
        <v>-0.28463976171542205</v>
      </c>
      <c r="C1960">
        <f t="shared" si="2187"/>
        <v>0.41107202051536862</v>
      </c>
      <c r="D1960">
        <f t="shared" si="2182"/>
        <v>-0.49999999999999989</v>
      </c>
      <c r="E1960">
        <f t="shared" si="2188"/>
        <v>-0.2846397617154221</v>
      </c>
      <c r="F1960">
        <f t="shared" si="2189"/>
        <v>0.41107202051536867</v>
      </c>
      <c r="G1960">
        <f t="shared" si="2183"/>
        <v>0.5</v>
      </c>
      <c r="H1960">
        <f t="shared" si="2190"/>
        <v>0.28463976171542205</v>
      </c>
      <c r="I1960">
        <f t="shared" si="2191"/>
        <v>-0.41107202051536862</v>
      </c>
      <c r="J1960">
        <f t="shared" si="2184"/>
        <v>0.49999999999999989</v>
      </c>
      <c r="K1960">
        <f t="shared" si="2192"/>
        <v>-0.2846397617154221</v>
      </c>
      <c r="L1960">
        <f t="shared" si="2193"/>
        <v>0.41107202051536867</v>
      </c>
      <c r="N1960">
        <v>124.7</v>
      </c>
      <c r="O1960">
        <f t="shared" si="2179"/>
        <v>84.000678098468924</v>
      </c>
      <c r="P1960">
        <f t="shared" si="2180"/>
        <v>5.9993219015310633</v>
      </c>
      <c r="R1960">
        <f t="shared" si="2194"/>
        <v>-6.4343365944967577</v>
      </c>
      <c r="T1960">
        <f t="shared" si="2185"/>
        <v>5.98190094018336</v>
      </c>
      <c r="V1960">
        <f t="shared" si="2195"/>
        <v>0</v>
      </c>
    </row>
    <row r="1961" spans="1:22" x14ac:dyDescent="0.2">
      <c r="A1961">
        <f t="shared" si="2181"/>
        <v>0.5</v>
      </c>
      <c r="B1961">
        <f t="shared" si="2186"/>
        <v>-0.28535678384221574</v>
      </c>
      <c r="C1961">
        <f t="shared" si="2187"/>
        <v>0.41057460456685196</v>
      </c>
      <c r="D1961">
        <f t="shared" si="2182"/>
        <v>-0.49999999999999989</v>
      </c>
      <c r="E1961">
        <f t="shared" si="2188"/>
        <v>-0.2853567838422158</v>
      </c>
      <c r="F1961">
        <f t="shared" si="2189"/>
        <v>0.41057460456685202</v>
      </c>
      <c r="G1961">
        <f t="shared" si="2183"/>
        <v>0.5</v>
      </c>
      <c r="H1961">
        <f t="shared" si="2190"/>
        <v>0.28535678384221574</v>
      </c>
      <c r="I1961">
        <f t="shared" si="2191"/>
        <v>-0.41057460456685196</v>
      </c>
      <c r="J1961">
        <f t="shared" si="2184"/>
        <v>0.49999999999999989</v>
      </c>
      <c r="K1961">
        <f t="shared" si="2192"/>
        <v>-0.2853567838422158</v>
      </c>
      <c r="L1961">
        <f t="shared" si="2193"/>
        <v>0.41057460456685202</v>
      </c>
      <c r="N1961">
        <v>124.8</v>
      </c>
      <c r="O1961">
        <f t="shared" si="2179"/>
        <v>83.962769572065611</v>
      </c>
      <c r="P1961">
        <f t="shared" si="2180"/>
        <v>6.0372304279343778</v>
      </c>
      <c r="R1961">
        <f t="shared" si="2194"/>
        <v>-6.4292233756090438</v>
      </c>
      <c r="T1961">
        <f t="shared" si="2185"/>
        <v>6.0198094665866746</v>
      </c>
      <c r="V1961">
        <f t="shared" si="2195"/>
        <v>0</v>
      </c>
    </row>
    <row r="1962" spans="1:22" x14ac:dyDescent="0.2">
      <c r="A1962">
        <f t="shared" si="2181"/>
        <v>0.5</v>
      </c>
      <c r="B1962">
        <f t="shared" si="2186"/>
        <v>-0.28607293672275813</v>
      </c>
      <c r="C1962">
        <f t="shared" si="2187"/>
        <v>0.41007593793688596</v>
      </c>
      <c r="D1962">
        <f t="shared" si="2182"/>
        <v>-0.49999999999999989</v>
      </c>
      <c r="E1962">
        <f t="shared" si="2188"/>
        <v>-0.28607293672275819</v>
      </c>
      <c r="F1962">
        <f t="shared" si="2189"/>
        <v>0.41007593793688601</v>
      </c>
      <c r="G1962">
        <f t="shared" si="2183"/>
        <v>0.5</v>
      </c>
      <c r="H1962">
        <f t="shared" si="2190"/>
        <v>0.28607293672275813</v>
      </c>
      <c r="I1962">
        <f t="shared" si="2191"/>
        <v>-0.41007593793688596</v>
      </c>
      <c r="J1962">
        <f t="shared" si="2184"/>
        <v>0.49999999999999989</v>
      </c>
      <c r="K1962">
        <f t="shared" si="2192"/>
        <v>-0.28607293672275819</v>
      </c>
      <c r="L1962">
        <f t="shared" si="2193"/>
        <v>0.41007593793688601</v>
      </c>
      <c r="N1962">
        <v>124.9</v>
      </c>
      <c r="O1962">
        <f t="shared" si="2179"/>
        <v>83.92487671809721</v>
      </c>
      <c r="P1962">
        <f t="shared" si="2180"/>
        <v>6.0751232819027843</v>
      </c>
      <c r="R1962">
        <f t="shared" si="2194"/>
        <v>-6.4240849957862514</v>
      </c>
      <c r="T1962">
        <f t="shared" si="2185"/>
        <v>6.0577023205550811</v>
      </c>
      <c r="V1962">
        <f t="shared" si="2195"/>
        <v>0</v>
      </c>
    </row>
    <row r="1963" spans="1:22" x14ac:dyDescent="0.2">
      <c r="A1963">
        <f t="shared" si="2181"/>
        <v>0.5</v>
      </c>
      <c r="B1963">
        <f t="shared" si="2186"/>
        <v>-0.28678821817552302</v>
      </c>
      <c r="C1963">
        <f t="shared" si="2187"/>
        <v>0.40957602214449579</v>
      </c>
      <c r="D1963">
        <f t="shared" si="2182"/>
        <v>-0.49999999999999989</v>
      </c>
      <c r="E1963">
        <f t="shared" si="2188"/>
        <v>-0.28678821817552308</v>
      </c>
      <c r="F1963">
        <f t="shared" si="2189"/>
        <v>0.40957602214449584</v>
      </c>
      <c r="G1963">
        <f t="shared" si="2183"/>
        <v>0.5</v>
      </c>
      <c r="H1963">
        <f t="shared" si="2190"/>
        <v>0.28678821817552302</v>
      </c>
      <c r="I1963">
        <f t="shared" si="2191"/>
        <v>-0.40957602214449579</v>
      </c>
      <c r="J1963">
        <f t="shared" si="2184"/>
        <v>0.49999999999999989</v>
      </c>
      <c r="K1963">
        <f t="shared" si="2192"/>
        <v>-0.28678821817552308</v>
      </c>
      <c r="L1963">
        <f t="shared" si="2193"/>
        <v>0.40957602214449584</v>
      </c>
      <c r="N1963">
        <v>125</v>
      </c>
      <c r="O1963">
        <f t="shared" si="2179"/>
        <v>83.886999678949991</v>
      </c>
      <c r="P1963">
        <f t="shared" si="2180"/>
        <v>6.1130003210499986</v>
      </c>
      <c r="R1963">
        <f t="shared" si="2194"/>
        <v>-6.4189214701228927</v>
      </c>
      <c r="T1963">
        <f t="shared" si="2185"/>
        <v>6.0955793597022954</v>
      </c>
      <c r="V1963">
        <f t="shared" si="2195"/>
        <v>0</v>
      </c>
    </row>
    <row r="1964" spans="1:22" x14ac:dyDescent="0.2">
      <c r="A1964">
        <f t="shared" si="2181"/>
        <v>0.5</v>
      </c>
      <c r="B1964">
        <f t="shared" si="2186"/>
        <v>-0.28750262602163923</v>
      </c>
      <c r="C1964">
        <f t="shared" si="2187"/>
        <v>0.40907485871251165</v>
      </c>
      <c r="D1964">
        <f t="shared" si="2182"/>
        <v>-0.49999999999999989</v>
      </c>
      <c r="E1964">
        <f t="shared" si="2188"/>
        <v>-0.28750262602163928</v>
      </c>
      <c r="F1964">
        <f t="shared" si="2189"/>
        <v>0.4090748587125117</v>
      </c>
      <c r="G1964">
        <f t="shared" si="2183"/>
        <v>0.5</v>
      </c>
      <c r="H1964">
        <f t="shared" si="2190"/>
        <v>0.28750262602163923</v>
      </c>
      <c r="I1964">
        <f t="shared" si="2191"/>
        <v>-0.40907485871251165</v>
      </c>
      <c r="J1964">
        <f t="shared" si="2184"/>
        <v>0.49999999999999989</v>
      </c>
      <c r="K1964">
        <f t="shared" si="2192"/>
        <v>-0.28750262602163928</v>
      </c>
      <c r="L1964">
        <f t="shared" si="2193"/>
        <v>0.4090748587125117</v>
      </c>
      <c r="N1964">
        <v>125.1</v>
      </c>
      <c r="O1964">
        <f t="shared" si="2179"/>
        <v>83.849138597083993</v>
      </c>
      <c r="P1964">
        <f t="shared" si="2180"/>
        <v>6.1508614029160071</v>
      </c>
      <c r="R1964">
        <f t="shared" si="2194"/>
        <v>-6.4137328140308405</v>
      </c>
      <c r="T1964">
        <f t="shared" si="2185"/>
        <v>6.1334404415683039</v>
      </c>
      <c r="V1964">
        <f t="shared" si="2195"/>
        <v>0</v>
      </c>
    </row>
    <row r="1965" spans="1:22" x14ac:dyDescent="0.2">
      <c r="A1965">
        <f t="shared" si="2181"/>
        <v>0.5</v>
      </c>
      <c r="B1965">
        <f t="shared" si="2186"/>
        <v>-0.28821615808489653</v>
      </c>
      <c r="C1965">
        <f t="shared" si="2187"/>
        <v>0.40857244916756424</v>
      </c>
      <c r="D1965">
        <f t="shared" si="2182"/>
        <v>-0.49999999999999989</v>
      </c>
      <c r="E1965">
        <f t="shared" si="2188"/>
        <v>-0.28821615808489659</v>
      </c>
      <c r="F1965">
        <f t="shared" si="2189"/>
        <v>0.4085724491675643</v>
      </c>
      <c r="G1965">
        <f t="shared" si="2183"/>
        <v>0.5</v>
      </c>
      <c r="H1965">
        <f t="shared" si="2190"/>
        <v>0.28821615808489653</v>
      </c>
      <c r="I1965">
        <f t="shared" si="2191"/>
        <v>-0.40857244916756424</v>
      </c>
      <c r="J1965">
        <f t="shared" si="2184"/>
        <v>0.49999999999999989</v>
      </c>
      <c r="K1965">
        <f t="shared" si="2192"/>
        <v>-0.28821615808489659</v>
      </c>
      <c r="L1965">
        <f t="shared" si="2193"/>
        <v>0.4085724491675643</v>
      </c>
      <c r="N1965">
        <v>125.2</v>
      </c>
      <c r="O1965">
        <f t="shared" si="2179"/>
        <v>83.811293615031445</v>
      </c>
      <c r="P1965">
        <f t="shared" si="2180"/>
        <v>6.1887063849685511</v>
      </c>
      <c r="R1965">
        <f t="shared" si="2194"/>
        <v>-6.4085190432393588</v>
      </c>
      <c r="T1965">
        <f t="shared" si="2185"/>
        <v>6.1712854236208479</v>
      </c>
      <c r="V1965">
        <f t="shared" si="2195"/>
        <v>0</v>
      </c>
    </row>
    <row r="1966" spans="1:22" x14ac:dyDescent="0.2">
      <c r="A1966">
        <f t="shared" si="2181"/>
        <v>0.5</v>
      </c>
      <c r="B1966">
        <f t="shared" si="2186"/>
        <v>-0.28892881219175254</v>
      </c>
      <c r="C1966">
        <f t="shared" si="2187"/>
        <v>0.40806879504008015</v>
      </c>
      <c r="D1966">
        <f t="shared" si="2182"/>
        <v>-0.49999999999999989</v>
      </c>
      <c r="E1966">
        <f t="shared" si="2188"/>
        <v>-0.28892881219175259</v>
      </c>
      <c r="F1966">
        <f t="shared" si="2189"/>
        <v>0.40806879504008026</v>
      </c>
      <c r="G1966">
        <f t="shared" si="2183"/>
        <v>0.5</v>
      </c>
      <c r="H1966">
        <f t="shared" si="2190"/>
        <v>0.28892881219175254</v>
      </c>
      <c r="I1966">
        <f t="shared" si="2191"/>
        <v>-0.40806879504008015</v>
      </c>
      <c r="J1966">
        <f t="shared" si="2184"/>
        <v>0.49999999999999989</v>
      </c>
      <c r="K1966">
        <f t="shared" si="2192"/>
        <v>-0.28892881219175259</v>
      </c>
      <c r="L1966">
        <f t="shared" si="2193"/>
        <v>0.40806879504008026</v>
      </c>
      <c r="N1966">
        <v>125.3</v>
      </c>
      <c r="O1966">
        <f t="shared" si="2179"/>
        <v>83.77346487539522</v>
      </c>
      <c r="P1966">
        <f t="shared" si="2180"/>
        <v>6.2265351246047773</v>
      </c>
      <c r="R1966">
        <f t="shared" si="2194"/>
        <v>-6.403280173794994</v>
      </c>
      <c r="T1966">
        <f t="shared" si="2185"/>
        <v>6.2091141632570741</v>
      </c>
      <c r="V1966">
        <f t="shared" si="2195"/>
        <v>0</v>
      </c>
    </row>
    <row r="1967" spans="1:22" x14ac:dyDescent="0.2">
      <c r="A1967">
        <f t="shared" si="2181"/>
        <v>0.5</v>
      </c>
      <c r="B1967">
        <f t="shared" si="2186"/>
        <v>-0.28964058617133942</v>
      </c>
      <c r="C1967">
        <f t="shared" si="2187"/>
        <v>0.40756389786427705</v>
      </c>
      <c r="D1967">
        <f t="shared" si="2182"/>
        <v>-0.49999999999999989</v>
      </c>
      <c r="E1967">
        <f t="shared" si="2188"/>
        <v>-0.28964058617133948</v>
      </c>
      <c r="F1967">
        <f t="shared" si="2189"/>
        <v>0.4075638978642771</v>
      </c>
      <c r="G1967">
        <f t="shared" si="2183"/>
        <v>0.5</v>
      </c>
      <c r="H1967">
        <f t="shared" si="2190"/>
        <v>0.28964058617133942</v>
      </c>
      <c r="I1967">
        <f t="shared" si="2191"/>
        <v>-0.40756389786427705</v>
      </c>
      <c r="J1967">
        <f t="shared" si="2184"/>
        <v>0.49999999999999989</v>
      </c>
      <c r="K1967">
        <f t="shared" si="2192"/>
        <v>-0.28964058617133948</v>
      </c>
      <c r="L1967">
        <f t="shared" si="2193"/>
        <v>0.4075638978642771</v>
      </c>
      <c r="N1967">
        <v>125.4</v>
      </c>
      <c r="O1967">
        <f t="shared" si="2179"/>
        <v>83.735652520847466</v>
      </c>
      <c r="P1967">
        <f t="shared" si="2180"/>
        <v>6.2643474791525398</v>
      </c>
      <c r="R1967">
        <f t="shared" si="2194"/>
        <v>-6.3980162220617425</v>
      </c>
      <c r="T1967">
        <f t="shared" si="2185"/>
        <v>6.2469265178048365</v>
      </c>
      <c r="V1967">
        <f t="shared" si="2195"/>
        <v>0</v>
      </c>
    </row>
    <row r="1968" spans="1:22" x14ac:dyDescent="0.2">
      <c r="A1968">
        <f t="shared" si="2181"/>
        <v>0.5</v>
      </c>
      <c r="B1968">
        <f t="shared" si="2186"/>
        <v>-0.29035147785546983</v>
      </c>
      <c r="C1968">
        <f t="shared" si="2187"/>
        <v>0.40705775917815956</v>
      </c>
      <c r="D1968">
        <f t="shared" si="2182"/>
        <v>-0.49999999999999989</v>
      </c>
      <c r="E1968">
        <f t="shared" si="2188"/>
        <v>-0.29035147785546989</v>
      </c>
      <c r="F1968">
        <f t="shared" si="2189"/>
        <v>0.40705775917815962</v>
      </c>
      <c r="G1968">
        <f t="shared" si="2183"/>
        <v>0.5</v>
      </c>
      <c r="H1968">
        <f t="shared" si="2190"/>
        <v>0.29035147785546983</v>
      </c>
      <c r="I1968">
        <f t="shared" si="2191"/>
        <v>-0.40705775917815956</v>
      </c>
      <c r="J1968">
        <f t="shared" si="2184"/>
        <v>0.49999999999999989</v>
      </c>
      <c r="K1968">
        <f t="shared" si="2192"/>
        <v>-0.29035147785546989</v>
      </c>
      <c r="L1968">
        <f t="shared" si="2193"/>
        <v>0.40705775917815962</v>
      </c>
      <c r="N1968">
        <v>125.5</v>
      </c>
      <c r="O1968">
        <f t="shared" si="2179"/>
        <v>83.697856694127907</v>
      </c>
      <c r="P1968">
        <f t="shared" si="2180"/>
        <v>6.3021433058720895</v>
      </c>
      <c r="R1968">
        <f t="shared" si="2194"/>
        <v>-6.3927272047208774</v>
      </c>
      <c r="T1968">
        <f t="shared" si="2185"/>
        <v>6.2847223445243863</v>
      </c>
      <c r="V1968">
        <f t="shared" si="2195"/>
        <v>0</v>
      </c>
    </row>
    <row r="1969" spans="1:22" x14ac:dyDescent="0.2">
      <c r="A1969">
        <f t="shared" si="2181"/>
        <v>0.5</v>
      </c>
      <c r="B1969">
        <f t="shared" si="2186"/>
        <v>-0.2910614850786446</v>
      </c>
      <c r="C1969">
        <f t="shared" si="2187"/>
        <v>0.40655038052351378</v>
      </c>
      <c r="D1969">
        <f t="shared" si="2182"/>
        <v>-0.49999999999999989</v>
      </c>
      <c r="E1969">
        <f t="shared" si="2188"/>
        <v>-0.29106148507864466</v>
      </c>
      <c r="F1969">
        <f t="shared" si="2189"/>
        <v>0.40655038052351383</v>
      </c>
      <c r="G1969">
        <f t="shared" si="2183"/>
        <v>0.5</v>
      </c>
      <c r="H1969">
        <f t="shared" si="2190"/>
        <v>0.2910614850786446</v>
      </c>
      <c r="I1969">
        <f t="shared" si="2191"/>
        <v>-0.40655038052351378</v>
      </c>
      <c r="J1969">
        <f t="shared" si="2184"/>
        <v>0.49999999999999989</v>
      </c>
      <c r="K1969">
        <f t="shared" si="2192"/>
        <v>-0.29106148507864466</v>
      </c>
      <c r="L1969">
        <f t="shared" si="2193"/>
        <v>0.40655038052351383</v>
      </c>
      <c r="N1969">
        <v>125.6</v>
      </c>
      <c r="O1969">
        <f t="shared" si="2179"/>
        <v>83.660077538042486</v>
      </c>
      <c r="P1969">
        <f t="shared" si="2180"/>
        <v>6.3399224619575181</v>
      </c>
      <c r="R1969">
        <f t="shared" si="2194"/>
        <v>-6.3874131387709498</v>
      </c>
      <c r="T1969">
        <f t="shared" si="2185"/>
        <v>6.3225015006098149</v>
      </c>
      <c r="V1969">
        <f t="shared" si="2195"/>
        <v>0</v>
      </c>
    </row>
    <row r="1970" spans="1:22" x14ac:dyDescent="0.2">
      <c r="A1970">
        <f t="shared" si="2181"/>
        <v>0.5</v>
      </c>
      <c r="B1970">
        <f t="shared" si="2186"/>
        <v>-0.29177060567805863</v>
      </c>
      <c r="C1970">
        <f t="shared" si="2187"/>
        <v>0.40604176344590309</v>
      </c>
      <c r="D1970">
        <f t="shared" si="2182"/>
        <v>-0.49999999999999989</v>
      </c>
      <c r="E1970">
        <f t="shared" si="2188"/>
        <v>-0.29177060567805868</v>
      </c>
      <c r="F1970">
        <f t="shared" si="2189"/>
        <v>0.40604176344590315</v>
      </c>
      <c r="G1970">
        <f t="shared" si="2183"/>
        <v>0.5</v>
      </c>
      <c r="H1970">
        <f t="shared" si="2190"/>
        <v>0.29177060567805863</v>
      </c>
      <c r="I1970">
        <f t="shared" si="2191"/>
        <v>-0.40604176344590309</v>
      </c>
      <c r="J1970">
        <f t="shared" si="2184"/>
        <v>0.49999999999999989</v>
      </c>
      <c r="K1970">
        <f t="shared" si="2192"/>
        <v>-0.29177060567805868</v>
      </c>
      <c r="L1970">
        <f t="shared" si="2193"/>
        <v>0.40604176344590315</v>
      </c>
      <c r="N1970">
        <v>125.7</v>
      </c>
      <c r="O1970">
        <f t="shared" si="2179"/>
        <v>83.622315195461653</v>
      </c>
      <c r="P1970">
        <f t="shared" si="2180"/>
        <v>6.3776848045383669</v>
      </c>
      <c r="R1970">
        <f t="shared" si="2194"/>
        <v>-6.3820740415276358</v>
      </c>
      <c r="T1970">
        <f t="shared" si="2185"/>
        <v>6.3602638431906637</v>
      </c>
      <c r="V1970">
        <f t="shared" si="2195"/>
        <v>0</v>
      </c>
    </row>
    <row r="1971" spans="1:22" x14ac:dyDescent="0.2">
      <c r="A1971">
        <f t="shared" si="2181"/>
        <v>0.5</v>
      </c>
      <c r="B1971">
        <f t="shared" si="2186"/>
        <v>-0.2924788374936077</v>
      </c>
      <c r="C1971">
        <f t="shared" si="2187"/>
        <v>0.40553190949466317</v>
      </c>
      <c r="D1971">
        <f t="shared" si="2182"/>
        <v>-0.49999999999999989</v>
      </c>
      <c r="E1971">
        <f t="shared" si="2188"/>
        <v>-0.29247883749360776</v>
      </c>
      <c r="F1971">
        <f t="shared" si="2189"/>
        <v>0.40553190949466322</v>
      </c>
      <c r="G1971">
        <f t="shared" si="2183"/>
        <v>0.5</v>
      </c>
      <c r="H1971">
        <f t="shared" si="2190"/>
        <v>0.2924788374936077</v>
      </c>
      <c r="I1971">
        <f t="shared" si="2191"/>
        <v>-0.40553190949466317</v>
      </c>
      <c r="J1971">
        <f t="shared" si="2184"/>
        <v>0.49999999999999989</v>
      </c>
      <c r="K1971">
        <f t="shared" si="2192"/>
        <v>-0.29247883749360776</v>
      </c>
      <c r="L1971">
        <f t="shared" si="2193"/>
        <v>0.40553190949466322</v>
      </c>
      <c r="N1971">
        <v>125.8</v>
      </c>
      <c r="O1971">
        <f t="shared" si="2179"/>
        <v>83.58456980931885</v>
      </c>
      <c r="P1971">
        <f t="shared" si="2180"/>
        <v>6.4154301906811462</v>
      </c>
      <c r="R1971">
        <f t="shared" si="2194"/>
        <v>-6.3767099306237416</v>
      </c>
      <c r="T1971">
        <f t="shared" si="2185"/>
        <v>6.398009229333443</v>
      </c>
      <c r="V1971">
        <f t="shared" si="2195"/>
        <v>0</v>
      </c>
    </row>
    <row r="1972" spans="1:22" x14ac:dyDescent="0.2">
      <c r="A1972">
        <f t="shared" si="2181"/>
        <v>0.5</v>
      </c>
      <c r="B1972">
        <f t="shared" si="2186"/>
        <v>-0.29318617836789462</v>
      </c>
      <c r="C1972">
        <f t="shared" si="2187"/>
        <v>0.40502082022289793</v>
      </c>
      <c r="D1972">
        <f t="shared" si="2182"/>
        <v>-0.49999999999999989</v>
      </c>
      <c r="E1972">
        <f t="shared" si="2188"/>
        <v>-0.29318617836789468</v>
      </c>
      <c r="F1972">
        <f t="shared" si="2189"/>
        <v>0.40502082022289798</v>
      </c>
      <c r="G1972">
        <f t="shared" si="2183"/>
        <v>0.5</v>
      </c>
      <c r="H1972">
        <f t="shared" si="2190"/>
        <v>0.29318617836789462</v>
      </c>
      <c r="I1972">
        <f t="shared" si="2191"/>
        <v>-0.40502082022289793</v>
      </c>
      <c r="J1972">
        <f t="shared" si="2184"/>
        <v>0.49999999999999989</v>
      </c>
      <c r="K1972">
        <f t="shared" si="2192"/>
        <v>-0.29318617836789468</v>
      </c>
      <c r="L1972">
        <f t="shared" si="2193"/>
        <v>0.40502082022289798</v>
      </c>
      <c r="N1972">
        <v>125.9</v>
      </c>
      <c r="O1972">
        <f t="shared" si="2179"/>
        <v>83.546841522609071</v>
      </c>
      <c r="P1972">
        <f t="shared" si="2180"/>
        <v>6.4531584773909207</v>
      </c>
      <c r="R1972">
        <f t="shared" si="2194"/>
        <v>-6.371320824009012</v>
      </c>
      <c r="T1972">
        <f t="shared" si="2185"/>
        <v>6.4357375160432175</v>
      </c>
      <c r="V1972">
        <f t="shared" si="2195"/>
        <v>0</v>
      </c>
    </row>
    <row r="1973" spans="1:22" x14ac:dyDescent="0.2">
      <c r="A1973">
        <f t="shared" si="2181"/>
        <v>0.5</v>
      </c>
      <c r="B1973">
        <f t="shared" si="2186"/>
        <v>-0.29389262614623646</v>
      </c>
      <c r="C1973">
        <f t="shared" si="2187"/>
        <v>0.40450849718747367</v>
      </c>
      <c r="D1973">
        <f t="shared" si="2182"/>
        <v>-0.49999999999999989</v>
      </c>
      <c r="E1973">
        <f t="shared" si="2188"/>
        <v>-0.29389262614623651</v>
      </c>
      <c r="F1973">
        <f t="shared" si="2189"/>
        <v>0.40450849718747373</v>
      </c>
      <c r="G1973">
        <f t="shared" si="2183"/>
        <v>0.5</v>
      </c>
      <c r="H1973">
        <f t="shared" si="2190"/>
        <v>0.29389262614623646</v>
      </c>
      <c r="I1973">
        <f t="shared" si="2191"/>
        <v>-0.40450849718747367</v>
      </c>
      <c r="J1973">
        <f t="shared" si="2184"/>
        <v>0.49999999999999989</v>
      </c>
      <c r="K1973">
        <f t="shared" si="2192"/>
        <v>-0.29389262614623651</v>
      </c>
      <c r="L1973">
        <f t="shared" si="2193"/>
        <v>0.40450849718747373</v>
      </c>
      <c r="N1973">
        <v>126</v>
      </c>
      <c r="O1973">
        <f t="shared" si="2179"/>
        <v>83.509130478387206</v>
      </c>
      <c r="P1973">
        <f t="shared" si="2180"/>
        <v>6.4908695216127912</v>
      </c>
      <c r="R1973">
        <f t="shared" si="2194"/>
        <v>-6.3659067399500797</v>
      </c>
      <c r="T1973">
        <f t="shared" si="2185"/>
        <v>6.473448560265088</v>
      </c>
      <c r="V1973">
        <f t="shared" si="2195"/>
        <v>0</v>
      </c>
    </row>
    <row r="1974" spans="1:22" x14ac:dyDescent="0.2">
      <c r="A1974">
        <f t="shared" si="2181"/>
        <v>0.5</v>
      </c>
      <c r="B1974">
        <f t="shared" si="2186"/>
        <v>-0.29459817867667087</v>
      </c>
      <c r="C1974">
        <f t="shared" si="2187"/>
        <v>0.4039949419490152</v>
      </c>
      <c r="D1974">
        <f t="shared" si="2182"/>
        <v>-0.49999999999999989</v>
      </c>
      <c r="E1974">
        <f t="shared" si="2188"/>
        <v>-0.29459817867667093</v>
      </c>
      <c r="F1974">
        <f t="shared" si="2189"/>
        <v>0.40399494194901531</v>
      </c>
      <c r="G1974">
        <f t="shared" si="2183"/>
        <v>0.5</v>
      </c>
      <c r="H1974">
        <f t="shared" si="2190"/>
        <v>0.29459817867667087</v>
      </c>
      <c r="I1974">
        <f t="shared" si="2191"/>
        <v>-0.4039949419490152</v>
      </c>
      <c r="J1974">
        <f t="shared" si="2184"/>
        <v>0.49999999999999989</v>
      </c>
      <c r="K1974">
        <f t="shared" si="2192"/>
        <v>-0.29459817867667093</v>
      </c>
      <c r="L1974">
        <f t="shared" si="2193"/>
        <v>0.40399494194901531</v>
      </c>
      <c r="N1974">
        <v>126.1</v>
      </c>
      <c r="O1974">
        <f t="shared" si="2179"/>
        <v>83.471436819766424</v>
      </c>
      <c r="P1974">
        <f t="shared" si="2180"/>
        <v>6.5285631802335855</v>
      </c>
      <c r="R1974">
        <f t="shared" si="2194"/>
        <v>-6.3604676970303027</v>
      </c>
      <c r="T1974">
        <f t="shared" si="2185"/>
        <v>6.5111422188858823</v>
      </c>
      <c r="V1974">
        <f t="shared" si="2195"/>
        <v>0</v>
      </c>
    </row>
    <row r="1975" spans="1:22" x14ac:dyDescent="0.2">
      <c r="A1975">
        <f t="shared" si="2181"/>
        <v>0.5</v>
      </c>
      <c r="B1975">
        <f t="shared" si="2186"/>
        <v>-0.29530283380996269</v>
      </c>
      <c r="C1975">
        <f t="shared" si="2187"/>
        <v>0.40348015607190085</v>
      </c>
      <c r="D1975">
        <f t="shared" si="2182"/>
        <v>-0.49999999999999989</v>
      </c>
      <c r="E1975">
        <f t="shared" si="2188"/>
        <v>-0.29530283380996275</v>
      </c>
      <c r="F1975">
        <f t="shared" si="2189"/>
        <v>0.40348015607190091</v>
      </c>
      <c r="G1975">
        <f t="shared" si="2183"/>
        <v>0.5</v>
      </c>
      <c r="H1975">
        <f t="shared" si="2190"/>
        <v>0.29530283380996269</v>
      </c>
      <c r="I1975">
        <f t="shared" si="2191"/>
        <v>-0.40348015607190085</v>
      </c>
      <c r="J1975">
        <f t="shared" si="2184"/>
        <v>0.49999999999999989</v>
      </c>
      <c r="K1975">
        <f t="shared" si="2192"/>
        <v>-0.29530283380996275</v>
      </c>
      <c r="L1975">
        <f t="shared" si="2193"/>
        <v>0.40348015607190091</v>
      </c>
      <c r="N1975">
        <v>126.2</v>
      </c>
      <c r="O1975">
        <f t="shared" si="2179"/>
        <v>83.433760689916596</v>
      </c>
      <c r="P1975">
        <f t="shared" si="2180"/>
        <v>6.5662393100834073</v>
      </c>
      <c r="R1975">
        <f t="shared" si="2194"/>
        <v>-6.3550037141495022</v>
      </c>
      <c r="T1975">
        <f t="shared" si="2185"/>
        <v>6.5488183487357041</v>
      </c>
      <c r="V1975">
        <f t="shared" si="2195"/>
        <v>0</v>
      </c>
    </row>
    <row r="1976" spans="1:22" x14ac:dyDescent="0.2">
      <c r="A1976">
        <f t="shared" si="2181"/>
        <v>0.5</v>
      </c>
      <c r="B1976">
        <f t="shared" si="2186"/>
        <v>-0.29600658939960972</v>
      </c>
      <c r="C1976">
        <f t="shared" si="2187"/>
        <v>0.40296414112425782</v>
      </c>
      <c r="D1976">
        <f t="shared" si="2182"/>
        <v>-0.49999999999999989</v>
      </c>
      <c r="E1976">
        <f t="shared" si="2188"/>
        <v>-0.29600658939960978</v>
      </c>
      <c r="F1976">
        <f t="shared" si="2189"/>
        <v>0.40296414112425788</v>
      </c>
      <c r="G1976">
        <f t="shared" si="2183"/>
        <v>0.5</v>
      </c>
      <c r="H1976">
        <f t="shared" si="2190"/>
        <v>0.29600658939960972</v>
      </c>
      <c r="I1976">
        <f t="shared" si="2191"/>
        <v>-0.40296414112425782</v>
      </c>
      <c r="J1976">
        <f t="shared" si="2184"/>
        <v>0.49999999999999989</v>
      </c>
      <c r="K1976">
        <f t="shared" si="2192"/>
        <v>-0.29600658939960978</v>
      </c>
      <c r="L1976">
        <f t="shared" si="2193"/>
        <v>0.40296414112425788</v>
      </c>
      <c r="N1976">
        <v>126.3</v>
      </c>
      <c r="O1976">
        <f t="shared" si="2179"/>
        <v>83.396102232062901</v>
      </c>
      <c r="P1976">
        <f t="shared" si="2180"/>
        <v>6.6038977679371023</v>
      </c>
      <c r="R1976">
        <f t="shared" si="2194"/>
        <v>-6.3495148105240879</v>
      </c>
      <c r="T1976">
        <f t="shared" si="2185"/>
        <v>6.586476806589399</v>
      </c>
      <c r="V1976">
        <f t="shared" si="2195"/>
        <v>0</v>
      </c>
    </row>
    <row r="1977" spans="1:22" x14ac:dyDescent="0.2">
      <c r="A1977">
        <f t="shared" si="2181"/>
        <v>0.5</v>
      </c>
      <c r="B1977">
        <f t="shared" si="2186"/>
        <v>-0.29670944330185062</v>
      </c>
      <c r="C1977">
        <f t="shared" si="2187"/>
        <v>0.40244689867795702</v>
      </c>
      <c r="D1977">
        <f t="shared" si="2182"/>
        <v>-0.49999999999999989</v>
      </c>
      <c r="E1977">
        <f t="shared" si="2188"/>
        <v>-0.29670944330185067</v>
      </c>
      <c r="F1977">
        <f t="shared" si="2189"/>
        <v>0.40244689867795708</v>
      </c>
      <c r="G1977">
        <f t="shared" si="2183"/>
        <v>0.5</v>
      </c>
      <c r="H1977">
        <f t="shared" si="2190"/>
        <v>0.29670944330185062</v>
      </c>
      <c r="I1977">
        <f t="shared" si="2191"/>
        <v>-0.40244689867795702</v>
      </c>
      <c r="J1977">
        <f t="shared" si="2184"/>
        <v>0.49999999999999989</v>
      </c>
      <c r="K1977">
        <f t="shared" si="2192"/>
        <v>-0.29670944330185067</v>
      </c>
      <c r="L1977">
        <f t="shared" si="2193"/>
        <v>0.40244689867795708</v>
      </c>
      <c r="N1977">
        <v>126.4</v>
      </c>
      <c r="O1977">
        <f t="shared" si="2179"/>
        <v>83.358461589483923</v>
      </c>
      <c r="P1977">
        <f t="shared" si="2180"/>
        <v>6.6415384105160697</v>
      </c>
      <c r="R1977">
        <f t="shared" si="2194"/>
        <v>-6.3440010056864313</v>
      </c>
      <c r="T1977">
        <f t="shared" si="2185"/>
        <v>6.6241174491683665</v>
      </c>
      <c r="V1977">
        <f t="shared" si="2195"/>
        <v>0</v>
      </c>
    </row>
    <row r="1978" spans="1:22" x14ac:dyDescent="0.2">
      <c r="A1978">
        <f t="shared" si="2181"/>
        <v>0.5</v>
      </c>
      <c r="B1978">
        <f t="shared" si="2186"/>
        <v>-0.29741139337567052</v>
      </c>
      <c r="C1978">
        <f t="shared" si="2187"/>
        <v>0.40192843030860864</v>
      </c>
      <c r="D1978">
        <f t="shared" si="2182"/>
        <v>-0.49999999999999989</v>
      </c>
      <c r="E1978">
        <f t="shared" si="2188"/>
        <v>-0.29741139337567057</v>
      </c>
      <c r="F1978">
        <f t="shared" si="2189"/>
        <v>0.4019284303086087</v>
      </c>
      <c r="G1978">
        <f t="shared" si="2183"/>
        <v>0.5</v>
      </c>
      <c r="H1978">
        <f t="shared" si="2190"/>
        <v>0.29741139337567052</v>
      </c>
      <c r="I1978">
        <f t="shared" si="2191"/>
        <v>-0.40192843030860864</v>
      </c>
      <c r="J1978">
        <f t="shared" si="2184"/>
        <v>0.49999999999999989</v>
      </c>
      <c r="K1978">
        <f t="shared" si="2192"/>
        <v>-0.29741139337567057</v>
      </c>
      <c r="L1978">
        <f t="shared" si="2193"/>
        <v>0.4019284303086087</v>
      </c>
      <c r="N1978">
        <v>126.5</v>
      </c>
      <c r="O1978">
        <f t="shared" si="2179"/>
        <v>83.320838905510271</v>
      </c>
      <c r="P1978">
        <f t="shared" si="2180"/>
        <v>6.6791610944897259</v>
      </c>
      <c r="R1978">
        <f t="shared" si="2194"/>
        <v>-6.3384623194850382</v>
      </c>
      <c r="T1978">
        <f t="shared" si="2185"/>
        <v>6.6617401331420227</v>
      </c>
      <c r="V1978">
        <f t="shared" si="2195"/>
        <v>0</v>
      </c>
    </row>
    <row r="1979" spans="1:22" x14ac:dyDescent="0.2">
      <c r="A1979">
        <f t="shared" si="2181"/>
        <v>0.5</v>
      </c>
      <c r="B1979">
        <f t="shared" si="2186"/>
        <v>-0.29811243748280775</v>
      </c>
      <c r="C1979">
        <f t="shared" si="2187"/>
        <v>0.40140873759555723</v>
      </c>
      <c r="D1979">
        <f t="shared" si="2182"/>
        <v>-0.49999999999999989</v>
      </c>
      <c r="E1979">
        <f t="shared" si="2188"/>
        <v>-0.2981124374828078</v>
      </c>
      <c r="F1979">
        <f t="shared" si="2189"/>
        <v>0.40140873759555729</v>
      </c>
      <c r="G1979">
        <f t="shared" si="2183"/>
        <v>0.5</v>
      </c>
      <c r="H1979">
        <f t="shared" si="2190"/>
        <v>0.29811243748280775</v>
      </c>
      <c r="I1979">
        <f t="shared" si="2191"/>
        <v>-0.40140873759555723</v>
      </c>
      <c r="J1979">
        <f t="shared" si="2184"/>
        <v>0.49999999999999989</v>
      </c>
      <c r="K1979">
        <f t="shared" si="2192"/>
        <v>-0.2981124374828078</v>
      </c>
      <c r="L1979">
        <f t="shared" si="2193"/>
        <v>0.40140873759555729</v>
      </c>
      <c r="N1979">
        <v>126.6</v>
      </c>
      <c r="O1979">
        <f t="shared" si="2179"/>
        <v>83.283234323522947</v>
      </c>
      <c r="P1979">
        <f t="shared" si="2180"/>
        <v>6.7167656764770634</v>
      </c>
      <c r="R1979">
        <f t="shared" si="2194"/>
        <v>-6.3328987720842189</v>
      </c>
      <c r="T1979">
        <f t="shared" si="2185"/>
        <v>6.6993447151293601</v>
      </c>
      <c r="V1979">
        <f t="shared" si="2195"/>
        <v>0</v>
      </c>
    </row>
    <row r="1980" spans="1:22" x14ac:dyDescent="0.2">
      <c r="A1980">
        <f t="shared" si="2181"/>
        <v>0.5</v>
      </c>
      <c r="B1980">
        <f t="shared" si="2186"/>
        <v>-0.29881257348776052</v>
      </c>
      <c r="C1980">
        <f t="shared" si="2187"/>
        <v>0.40088782212187696</v>
      </c>
      <c r="D1980">
        <f t="shared" si="2182"/>
        <v>-0.49999999999999989</v>
      </c>
      <c r="E1980">
        <f t="shared" si="2188"/>
        <v>-0.29881257348776058</v>
      </c>
      <c r="F1980">
        <f t="shared" si="2189"/>
        <v>0.40088782212187701</v>
      </c>
      <c r="G1980">
        <f t="shared" si="2183"/>
        <v>0.5</v>
      </c>
      <c r="H1980">
        <f t="shared" si="2190"/>
        <v>0.29881257348776052</v>
      </c>
      <c r="I1980">
        <f t="shared" si="2191"/>
        <v>-0.40088782212187696</v>
      </c>
      <c r="J1980">
        <f t="shared" si="2184"/>
        <v>0.49999999999999989</v>
      </c>
      <c r="K1980">
        <f t="shared" si="2192"/>
        <v>-0.29881257348776058</v>
      </c>
      <c r="L1980">
        <f t="shared" si="2193"/>
        <v>0.40088782212187701</v>
      </c>
      <c r="N1980">
        <v>126.7</v>
      </c>
      <c r="O1980">
        <f t="shared" si="2179"/>
        <v>83.245647986951568</v>
      </c>
      <c r="P1980">
        <f t="shared" si="2180"/>
        <v>6.7543520130484174</v>
      </c>
      <c r="R1980">
        <f t="shared" si="2194"/>
        <v>-6.3273103839637299</v>
      </c>
      <c r="T1980">
        <f t="shared" si="2185"/>
        <v>6.7369310517007142</v>
      </c>
      <c r="V1980">
        <f t="shared" si="2195"/>
        <v>0</v>
      </c>
    </row>
    <row r="1981" spans="1:22" x14ac:dyDescent="0.2">
      <c r="A1981">
        <f t="shared" si="2181"/>
        <v>0.5</v>
      </c>
      <c r="B1981">
        <f t="shared" si="2186"/>
        <v>-0.29951179925779281</v>
      </c>
      <c r="C1981">
        <f t="shared" si="2187"/>
        <v>0.40036568547436663</v>
      </c>
      <c r="D1981">
        <f t="shared" si="2182"/>
        <v>-0.49999999999999989</v>
      </c>
      <c r="E1981">
        <f t="shared" si="2188"/>
        <v>-0.29951179925779287</v>
      </c>
      <c r="F1981">
        <f t="shared" si="2189"/>
        <v>0.40036568547436668</v>
      </c>
      <c r="G1981">
        <f t="shared" si="2183"/>
        <v>0.5</v>
      </c>
      <c r="H1981">
        <f t="shared" si="2190"/>
        <v>0.29951179925779281</v>
      </c>
      <c r="I1981">
        <f t="shared" si="2191"/>
        <v>-0.40036568547436663</v>
      </c>
      <c r="J1981">
        <f t="shared" si="2184"/>
        <v>0.49999999999999989</v>
      </c>
      <c r="K1981">
        <f t="shared" si="2192"/>
        <v>-0.29951179925779287</v>
      </c>
      <c r="L1981">
        <f t="shared" si="2193"/>
        <v>0.40036568547436668</v>
      </c>
      <c r="N1981">
        <v>126.8</v>
      </c>
      <c r="O1981">
        <f t="shared" si="2179"/>
        <v>83.208080039272957</v>
      </c>
      <c r="P1981">
        <f t="shared" si="2180"/>
        <v>6.7919199607270579</v>
      </c>
      <c r="R1981">
        <f t="shared" si="2194"/>
        <v>-6.3216971759186675</v>
      </c>
      <c r="T1981">
        <f t="shared" si="2185"/>
        <v>6.7744989993793547</v>
      </c>
      <c r="V1981">
        <f t="shared" si="2195"/>
        <v>0</v>
      </c>
    </row>
    <row r="1982" spans="1:22" x14ac:dyDescent="0.2">
      <c r="A1982">
        <f t="shared" si="2181"/>
        <v>0.5</v>
      </c>
      <c r="B1982">
        <f t="shared" si="2186"/>
        <v>-0.30021011266294206</v>
      </c>
      <c r="C1982">
        <f t="shared" si="2187"/>
        <v>0.39984232924354512</v>
      </c>
      <c r="D1982">
        <f t="shared" si="2182"/>
        <v>-0.49999999999999989</v>
      </c>
      <c r="E1982">
        <f t="shared" si="2188"/>
        <v>-0.30021011266294212</v>
      </c>
      <c r="F1982">
        <f t="shared" si="2189"/>
        <v>0.39984232924354518</v>
      </c>
      <c r="G1982">
        <f t="shared" si="2183"/>
        <v>0.5</v>
      </c>
      <c r="H1982">
        <f t="shared" si="2190"/>
        <v>0.30021011266294206</v>
      </c>
      <c r="I1982">
        <f t="shared" si="2191"/>
        <v>-0.39984232924354512</v>
      </c>
      <c r="J1982">
        <f t="shared" si="2184"/>
        <v>0.49999999999999989</v>
      </c>
      <c r="K1982">
        <f t="shared" si="2192"/>
        <v>-0.30021011266294212</v>
      </c>
      <c r="L1982">
        <f t="shared" si="2193"/>
        <v>0.39984232924354518</v>
      </c>
      <c r="N1982">
        <v>126.9</v>
      </c>
      <c r="O1982">
        <f t="shared" si="2179"/>
        <v>83.170530624009302</v>
      </c>
      <c r="P1982">
        <f t="shared" si="2180"/>
        <v>6.8294693759906915</v>
      </c>
      <c r="R1982">
        <f t="shared" si="2194"/>
        <v>-6.3160591690591295</v>
      </c>
      <c r="T1982">
        <f t="shared" si="2185"/>
        <v>6.8120484146429883</v>
      </c>
      <c r="V1982">
        <f t="shared" si="2195"/>
        <v>0</v>
      </c>
    </row>
    <row r="1983" spans="1:22" x14ac:dyDescent="0.2">
      <c r="A1983">
        <f t="shared" si="2181"/>
        <v>0.5</v>
      </c>
      <c r="B1983">
        <f t="shared" si="2186"/>
        <v>-0.30090751157602413</v>
      </c>
      <c r="C1983">
        <f t="shared" si="2187"/>
        <v>0.3993177550236463</v>
      </c>
      <c r="D1983">
        <f t="shared" si="2182"/>
        <v>-0.49999999999999989</v>
      </c>
      <c r="E1983">
        <f t="shared" si="2188"/>
        <v>-0.30090751157602419</v>
      </c>
      <c r="F1983">
        <f t="shared" si="2189"/>
        <v>0.39931775502364636</v>
      </c>
      <c r="G1983">
        <f t="shared" si="2183"/>
        <v>0.5</v>
      </c>
      <c r="H1983">
        <f t="shared" si="2190"/>
        <v>0.30090751157602413</v>
      </c>
      <c r="I1983">
        <f t="shared" si="2191"/>
        <v>-0.3993177550236463</v>
      </c>
      <c r="J1983">
        <f t="shared" si="2184"/>
        <v>0.49999999999999989</v>
      </c>
      <c r="K1983">
        <f t="shared" si="2192"/>
        <v>-0.30090751157602419</v>
      </c>
      <c r="L1983">
        <f t="shared" si="2193"/>
        <v>0.39931775502364636</v>
      </c>
      <c r="N1983">
        <v>127</v>
      </c>
      <c r="O1983">
        <f t="shared" si="2179"/>
        <v>83.132999884726758</v>
      </c>
      <c r="P1983">
        <f t="shared" si="2180"/>
        <v>6.8670001152732381</v>
      </c>
      <c r="R1983">
        <f t="shared" si="2194"/>
        <v>-6.3103963848099953</v>
      </c>
      <c r="T1983">
        <f t="shared" si="2185"/>
        <v>6.8495791539255348</v>
      </c>
      <c r="V1983">
        <f t="shared" si="2195"/>
        <v>0</v>
      </c>
    </row>
    <row r="1984" spans="1:22" x14ac:dyDescent="0.2">
      <c r="A1984">
        <f t="shared" si="2181"/>
        <v>0.5</v>
      </c>
      <c r="B1984">
        <f t="shared" si="2186"/>
        <v>-0.3016039938726412</v>
      </c>
      <c r="C1984">
        <f t="shared" si="2187"/>
        <v>0.39879196441261411</v>
      </c>
      <c r="D1984">
        <f t="shared" si="2182"/>
        <v>-0.49999999999999989</v>
      </c>
      <c r="E1984">
        <f t="shared" si="2188"/>
        <v>-0.30160399387264125</v>
      </c>
      <c r="F1984">
        <f t="shared" si="2189"/>
        <v>0.39879196441261416</v>
      </c>
      <c r="G1984">
        <f t="shared" si="2183"/>
        <v>0.5</v>
      </c>
      <c r="H1984">
        <f t="shared" si="2190"/>
        <v>0.3016039938726412</v>
      </c>
      <c r="I1984">
        <f t="shared" si="2191"/>
        <v>-0.39879196441261411</v>
      </c>
      <c r="J1984">
        <f t="shared" si="2184"/>
        <v>0.49999999999999989</v>
      </c>
      <c r="K1984">
        <f t="shared" si="2192"/>
        <v>-0.30160399387264125</v>
      </c>
      <c r="L1984">
        <f t="shared" si="2193"/>
        <v>0.39879196441261416</v>
      </c>
      <c r="N1984">
        <v>127.1</v>
      </c>
      <c r="O1984">
        <f t="shared" si="2179"/>
        <v>83.095487965033556</v>
      </c>
      <c r="P1984">
        <f t="shared" si="2180"/>
        <v>6.9045120349664275</v>
      </c>
      <c r="R1984">
        <f t="shared" si="2194"/>
        <v>-6.3047088449105138</v>
      </c>
      <c r="T1984">
        <f t="shared" si="2185"/>
        <v>6.8870910736187243</v>
      </c>
      <c r="V1984">
        <f t="shared" si="2195"/>
        <v>0</v>
      </c>
    </row>
    <row r="1985" spans="1:22" x14ac:dyDescent="0.2">
      <c r="A1985">
        <f t="shared" si="2181"/>
        <v>0.5</v>
      </c>
      <c r="B1985">
        <f t="shared" si="2186"/>
        <v>-0.30229955743118736</v>
      </c>
      <c r="C1985">
        <f t="shared" si="2187"/>
        <v>0.39826495901209813</v>
      </c>
      <c r="D1985">
        <f t="shared" si="2182"/>
        <v>-0.49999999999999989</v>
      </c>
      <c r="E1985">
        <f t="shared" si="2188"/>
        <v>-0.30229955743118742</v>
      </c>
      <c r="F1985">
        <f t="shared" si="2189"/>
        <v>0.39826495901209819</v>
      </c>
      <c r="G1985">
        <f t="shared" si="2183"/>
        <v>0.5</v>
      </c>
      <c r="H1985">
        <f t="shared" si="2190"/>
        <v>0.30229955743118736</v>
      </c>
      <c r="I1985">
        <f t="shared" si="2191"/>
        <v>-0.39826495901209813</v>
      </c>
      <c r="J1985">
        <f t="shared" si="2184"/>
        <v>0.49999999999999989</v>
      </c>
      <c r="K1985">
        <f t="shared" si="2192"/>
        <v>-0.30229955743118742</v>
      </c>
      <c r="L1985">
        <f t="shared" si="2193"/>
        <v>0.39826495901209819</v>
      </c>
      <c r="N1985">
        <v>127.2</v>
      </c>
      <c r="O1985">
        <f t="shared" si="2179"/>
        <v>83.057995008578544</v>
      </c>
      <c r="P1985">
        <f t="shared" si="2180"/>
        <v>6.9420049914214612</v>
      </c>
      <c r="R1985">
        <f t="shared" si="2194"/>
        <v>-6.2989965714141238</v>
      </c>
      <c r="T1985">
        <f t="shared" si="2185"/>
        <v>6.924584030073758</v>
      </c>
      <c r="V1985">
        <f t="shared" si="2195"/>
        <v>0</v>
      </c>
    </row>
    <row r="1986" spans="1:22" x14ac:dyDescent="0.2">
      <c r="A1986">
        <f t="shared" si="2181"/>
        <v>0.5</v>
      </c>
      <c r="B1986">
        <f t="shared" si="2186"/>
        <v>-0.30299420013285538</v>
      </c>
      <c r="C1986">
        <f t="shared" si="2187"/>
        <v>0.39773674042744794</v>
      </c>
      <c r="D1986">
        <f t="shared" si="2182"/>
        <v>-0.49999999999999989</v>
      </c>
      <c r="E1986">
        <f t="shared" si="2188"/>
        <v>-0.30299420013285544</v>
      </c>
      <c r="F1986">
        <f t="shared" si="2189"/>
        <v>0.397736740427448</v>
      </c>
      <c r="G1986">
        <f t="shared" si="2183"/>
        <v>0.5</v>
      </c>
      <c r="H1986">
        <f t="shared" si="2190"/>
        <v>0.30299420013285538</v>
      </c>
      <c r="I1986">
        <f t="shared" si="2191"/>
        <v>-0.39773674042744794</v>
      </c>
      <c r="J1986">
        <f t="shared" si="2184"/>
        <v>0.49999999999999989</v>
      </c>
      <c r="K1986">
        <f t="shared" si="2192"/>
        <v>-0.30299420013285544</v>
      </c>
      <c r="L1986">
        <f t="shared" si="2193"/>
        <v>0.397736740427448</v>
      </c>
      <c r="N1986">
        <v>127.3</v>
      </c>
      <c r="O1986">
        <f t="shared" si="2179"/>
        <v>83.020521159049338</v>
      </c>
      <c r="P1986">
        <f t="shared" si="2180"/>
        <v>6.9794788409506694</v>
      </c>
      <c r="R1986">
        <f t="shared" si="2194"/>
        <v>-6.2932595866879737</v>
      </c>
      <c r="T1986">
        <f t="shared" si="2185"/>
        <v>6.9620578796029662</v>
      </c>
      <c r="V1986">
        <f t="shared" si="2195"/>
        <v>0</v>
      </c>
    </row>
    <row r="1987" spans="1:22" x14ac:dyDescent="0.2">
      <c r="A1987">
        <f t="shared" si="2181"/>
        <v>0.5</v>
      </c>
      <c r="B1987">
        <f t="shared" si="2186"/>
        <v>-0.30368791986164334</v>
      </c>
      <c r="C1987">
        <f t="shared" si="2187"/>
        <v>0.39720731026770895</v>
      </c>
      <c r="D1987">
        <f t="shared" si="2182"/>
        <v>-0.49999999999999989</v>
      </c>
      <c r="E1987">
        <f t="shared" si="2188"/>
        <v>-0.3036879198616434</v>
      </c>
      <c r="F1987">
        <f t="shared" si="2189"/>
        <v>0.39720731026770906</v>
      </c>
      <c r="G1987">
        <f t="shared" si="2183"/>
        <v>0.5</v>
      </c>
      <c r="H1987">
        <f t="shared" si="2190"/>
        <v>0.30368791986164334</v>
      </c>
      <c r="I1987">
        <f t="shared" si="2191"/>
        <v>-0.39720731026770895</v>
      </c>
      <c r="J1987">
        <f t="shared" si="2184"/>
        <v>0.49999999999999989</v>
      </c>
      <c r="K1987">
        <f t="shared" si="2192"/>
        <v>-0.3036879198616434</v>
      </c>
      <c r="L1987">
        <f t="shared" si="2193"/>
        <v>0.39720731026770906</v>
      </c>
      <c r="N1987">
        <v>127.4</v>
      </c>
      <c r="O1987">
        <f t="shared" si="2179"/>
        <v>82.983066560170883</v>
      </c>
      <c r="P1987">
        <f t="shared" si="2180"/>
        <v>7.016933439829117</v>
      </c>
      <c r="R1987">
        <f t="shared" si="2194"/>
        <v>-6.2874979134127589</v>
      </c>
      <c r="T1987">
        <f t="shared" si="2185"/>
        <v>6.9995124784814138</v>
      </c>
      <c r="V1987">
        <f t="shared" si="2195"/>
        <v>0</v>
      </c>
    </row>
    <row r="1988" spans="1:22" x14ac:dyDescent="0.2">
      <c r="A1988">
        <f t="shared" si="2181"/>
        <v>0.5</v>
      </c>
      <c r="B1988">
        <f t="shared" si="2186"/>
        <v>-0.30438071450436027</v>
      </c>
      <c r="C1988">
        <f t="shared" si="2187"/>
        <v>0.39667667014561747</v>
      </c>
      <c r="D1988">
        <f t="shared" si="2182"/>
        <v>-0.49999999999999989</v>
      </c>
      <c r="E1988">
        <f t="shared" si="2188"/>
        <v>-0.30438071450436033</v>
      </c>
      <c r="F1988">
        <f t="shared" si="2189"/>
        <v>0.39667667014561753</v>
      </c>
      <c r="G1988">
        <f t="shared" si="2183"/>
        <v>0.5</v>
      </c>
      <c r="H1988">
        <f t="shared" si="2190"/>
        <v>0.30438071450436027</v>
      </c>
      <c r="I1988">
        <f t="shared" si="2191"/>
        <v>-0.39667667014561747</v>
      </c>
      <c r="J1988">
        <f t="shared" si="2184"/>
        <v>0.49999999999999989</v>
      </c>
      <c r="K1988">
        <f t="shared" si="2192"/>
        <v>-0.30438071450436033</v>
      </c>
      <c r="L1988">
        <f t="shared" si="2193"/>
        <v>0.39667667014561753</v>
      </c>
      <c r="N1988">
        <v>127.5</v>
      </c>
      <c r="O1988">
        <f t="shared" si="2179"/>
        <v>82.945631355703597</v>
      </c>
      <c r="P1988">
        <f t="shared" si="2180"/>
        <v>7.0543686442964004</v>
      </c>
      <c r="R1988">
        <f t="shared" si="2194"/>
        <v>-6.2817115745821583</v>
      </c>
      <c r="T1988">
        <f t="shared" si="2185"/>
        <v>7.0369476829486972</v>
      </c>
      <c r="V1988">
        <f t="shared" si="2195"/>
        <v>0</v>
      </c>
    </row>
    <row r="1989" spans="1:22" x14ac:dyDescent="0.2">
      <c r="A1989">
        <f t="shared" si="2181"/>
        <v>0.5</v>
      </c>
      <c r="B1989">
        <f t="shared" si="2186"/>
        <v>-0.30507258195063375</v>
      </c>
      <c r="C1989">
        <f t="shared" si="2187"/>
        <v>0.39614482167759529</v>
      </c>
      <c r="D1989">
        <f t="shared" si="2182"/>
        <v>-0.49999999999999989</v>
      </c>
      <c r="E1989">
        <f t="shared" si="2188"/>
        <v>-0.3050725819506338</v>
      </c>
      <c r="F1989">
        <f t="shared" si="2189"/>
        <v>0.39614482167759535</v>
      </c>
      <c r="G1989">
        <f t="shared" si="2183"/>
        <v>0.5</v>
      </c>
      <c r="H1989">
        <f t="shared" si="2190"/>
        <v>0.30507258195063375</v>
      </c>
      <c r="I1989">
        <f t="shared" si="2191"/>
        <v>-0.39614482167759529</v>
      </c>
      <c r="J1989">
        <f t="shared" si="2184"/>
        <v>0.49999999999999989</v>
      </c>
      <c r="K1989">
        <f t="shared" si="2192"/>
        <v>-0.3050725819506338</v>
      </c>
      <c r="L1989">
        <f t="shared" si="2193"/>
        <v>0.39614482167759535</v>
      </c>
      <c r="N1989">
        <v>127.6</v>
      </c>
      <c r="O1989">
        <f t="shared" si="2179"/>
        <v>82.908215689441818</v>
      </c>
      <c r="P1989">
        <f t="shared" si="2180"/>
        <v>7.0917843105581984</v>
      </c>
      <c r="R1989">
        <f t="shared" si="2194"/>
        <v>-6.2759005935026231</v>
      </c>
      <c r="T1989">
        <f t="shared" si="2185"/>
        <v>7.0743633492104951</v>
      </c>
      <c r="V1989">
        <f t="shared" si="2195"/>
        <v>0</v>
      </c>
    </row>
    <row r="1990" spans="1:22" x14ac:dyDescent="0.2">
      <c r="A1990">
        <f t="shared" si="2181"/>
        <v>0.5</v>
      </c>
      <c r="B1990">
        <f t="shared" si="2186"/>
        <v>-0.30576352009291546</v>
      </c>
      <c r="C1990">
        <f t="shared" si="2187"/>
        <v>0.39561176648374496</v>
      </c>
      <c r="D1990">
        <f t="shared" si="2182"/>
        <v>-0.49999999999999989</v>
      </c>
      <c r="E1990">
        <f t="shared" si="2188"/>
        <v>-0.30576352009291552</v>
      </c>
      <c r="F1990">
        <f t="shared" si="2189"/>
        <v>0.39561176648374502</v>
      </c>
      <c r="G1990">
        <f t="shared" si="2183"/>
        <v>0.5</v>
      </c>
      <c r="H1990">
        <f t="shared" si="2190"/>
        <v>0.30576352009291546</v>
      </c>
      <c r="I1990">
        <f t="shared" si="2191"/>
        <v>-0.39561176648374496</v>
      </c>
      <c r="J1990">
        <f t="shared" si="2184"/>
        <v>0.49999999999999989</v>
      </c>
      <c r="K1990">
        <f t="shared" si="2192"/>
        <v>-0.30576352009291552</v>
      </c>
      <c r="L1990">
        <f t="shared" si="2193"/>
        <v>0.39561176648374502</v>
      </c>
      <c r="N1990">
        <v>127.7</v>
      </c>
      <c r="O1990">
        <f t="shared" si="2179"/>
        <v>82.870819705211915</v>
      </c>
      <c r="P1990">
        <f t="shared" si="2180"/>
        <v>7.1291802947880862</v>
      </c>
      <c r="R1990">
        <f t="shared" si="2194"/>
        <v>-6.2700649937928175</v>
      </c>
      <c r="T1990">
        <f t="shared" si="2185"/>
        <v>7.111759333440383</v>
      </c>
      <c r="V1990">
        <f t="shared" si="2195"/>
        <v>0</v>
      </c>
    </row>
    <row r="1991" spans="1:22" x14ac:dyDescent="0.2">
      <c r="A1991">
        <f t="shared" si="2181"/>
        <v>0.5</v>
      </c>
      <c r="B1991">
        <f t="shared" si="2186"/>
        <v>-0.30645352682648808</v>
      </c>
      <c r="C1991">
        <f t="shared" si="2187"/>
        <v>0.39507750618784521</v>
      </c>
      <c r="D1991">
        <f t="shared" si="2182"/>
        <v>-0.49999999999999989</v>
      </c>
      <c r="E1991">
        <f t="shared" si="2188"/>
        <v>-0.30645352682648813</v>
      </c>
      <c r="F1991">
        <f t="shared" si="2189"/>
        <v>0.39507750618784526</v>
      </c>
      <c r="G1991">
        <f t="shared" si="2183"/>
        <v>0.5</v>
      </c>
      <c r="H1991">
        <f t="shared" si="2190"/>
        <v>0.30645352682648808</v>
      </c>
      <c r="I1991">
        <f t="shared" si="2191"/>
        <v>-0.39507750618784521</v>
      </c>
      <c r="J1991">
        <f t="shared" si="2184"/>
        <v>0.49999999999999989</v>
      </c>
      <c r="K1991">
        <f t="shared" si="2192"/>
        <v>-0.30645352682648813</v>
      </c>
      <c r="L1991">
        <f t="shared" si="2193"/>
        <v>0.39507750618784526</v>
      </c>
      <c r="N1991">
        <v>127.8</v>
      </c>
      <c r="O1991">
        <f t="shared" si="2179"/>
        <v>82.833443546870924</v>
      </c>
      <c r="P1991">
        <f t="shared" si="2180"/>
        <v>7.1665564531290658</v>
      </c>
      <c r="R1991">
        <f t="shared" si="2194"/>
        <v>-6.2642047993833936</v>
      </c>
      <c r="T1991">
        <f t="shared" si="2185"/>
        <v>7.1491354917813625</v>
      </c>
      <c r="V1991">
        <f t="shared" si="2195"/>
        <v>0</v>
      </c>
    </row>
    <row r="1992" spans="1:22" x14ac:dyDescent="0.2">
      <c r="A1992">
        <f t="shared" si="2181"/>
        <v>0.5</v>
      </c>
      <c r="B1992">
        <f t="shared" si="2186"/>
        <v>-0.30714260004947158</v>
      </c>
      <c r="C1992">
        <f t="shared" si="2187"/>
        <v>0.3945420424173452</v>
      </c>
      <c r="D1992">
        <f t="shared" si="2182"/>
        <v>-0.49999999999999989</v>
      </c>
      <c r="E1992">
        <f t="shared" si="2188"/>
        <v>-0.30714260004947164</v>
      </c>
      <c r="F1992">
        <f t="shared" si="2189"/>
        <v>0.39454204241734525</v>
      </c>
      <c r="G1992">
        <f t="shared" si="2183"/>
        <v>0.5</v>
      </c>
      <c r="H1992">
        <f t="shared" si="2190"/>
        <v>0.30714260004947158</v>
      </c>
      <c r="I1992">
        <f t="shared" si="2191"/>
        <v>-0.3945420424173452</v>
      </c>
      <c r="J1992">
        <f t="shared" si="2184"/>
        <v>0.49999999999999989</v>
      </c>
      <c r="K1992">
        <f t="shared" si="2192"/>
        <v>-0.30714260004947164</v>
      </c>
      <c r="L1992">
        <f t="shared" si="2193"/>
        <v>0.39454204241734525</v>
      </c>
      <c r="N1992">
        <v>127.9</v>
      </c>
      <c r="O1992">
        <f t="shared" si="2179"/>
        <v>82.796087358304604</v>
      </c>
      <c r="P1992">
        <f t="shared" si="2180"/>
        <v>7.2039126416954007</v>
      </c>
      <c r="R1992">
        <f t="shared" si="2194"/>
        <v>-6.2583200345164132</v>
      </c>
      <c r="T1992">
        <f t="shared" si="2185"/>
        <v>7.1864916803476975</v>
      </c>
      <c r="V1992">
        <f t="shared" si="2195"/>
        <v>0</v>
      </c>
    </row>
    <row r="1993" spans="1:22" x14ac:dyDescent="0.2">
      <c r="A1993">
        <f t="shared" si="2181"/>
        <v>0.5</v>
      </c>
      <c r="B1993">
        <f t="shared" si="2186"/>
        <v>-0.30783073766282909</v>
      </c>
      <c r="C1993">
        <f t="shared" si="2187"/>
        <v>0.39400537680336095</v>
      </c>
      <c r="D1993">
        <f t="shared" si="2182"/>
        <v>-0.49999999999999989</v>
      </c>
      <c r="E1993">
        <f t="shared" si="2188"/>
        <v>-0.30783073766282915</v>
      </c>
      <c r="F1993">
        <f t="shared" si="2189"/>
        <v>0.39400537680336101</v>
      </c>
      <c r="G1993">
        <f t="shared" si="2183"/>
        <v>0.5</v>
      </c>
      <c r="H1993">
        <f t="shared" si="2190"/>
        <v>0.30783073766282909</v>
      </c>
      <c r="I1993">
        <f t="shared" si="2191"/>
        <v>-0.39400537680336095</v>
      </c>
      <c r="J1993">
        <f t="shared" si="2184"/>
        <v>0.49999999999999989</v>
      </c>
      <c r="K1993">
        <f t="shared" si="2192"/>
        <v>-0.30783073766282915</v>
      </c>
      <c r="L1993">
        <f t="shared" si="2193"/>
        <v>0.39400537680336101</v>
      </c>
      <c r="N1993">
        <v>128</v>
      </c>
      <c r="O1993">
        <f t="shared" ref="O1993:O2056" si="2196">(DEGREES(ACOS(((-(((SUMPRODUCT(G1993:I1993,$I$8:$K$8))*(SUMPRODUCT(G1993:I1993,$I$10:$K$10))-(SUMPRODUCT(J1993:L1993,$I$8:$K$8))*(SUMPRODUCT(J1993:L1993,$I$10:$K$10)))-((SUMPRODUCT(A1993:C1993,$I$8:$K$8))*(SUMPRODUCT(A1993:C1993,$I$10:$K$10))-(SUMPRODUCT(D1993:F1993,$I$8:$K$8))*(SUMPRODUCT(D1993:F1993,$I$10:$K$10))))*(((SUMPRODUCT(G1993:I1993,$I$8:$K$8))*(SUMPRODUCT(G1993:I1993,$I$10:$K$10))+(SUMPRODUCT(J1993:L1993,$I$8:$K$8))*(SUMPRODUCT(J1993:L1993,$I$10:$K$10)))-((SUMPRODUCT(A1993:C1993,$I$8:$K$8))*(SUMPRODUCT(A1993:C1993,$I$10:$K$10))+(SUMPRODUCT(D1993:F1993,$I$8:$K$8))*(SUMPRODUCT(D1993:F1993,$I$10:$K$10)))))-((((SUMPRODUCT(A1993:C1993,$I$8:$K$8))*(SUMPRODUCT(D1993:F1993,$I$10:$K$10))+(SUMPRODUCT(A1993:C1993,$I$10:$K$10))*(SUMPRODUCT(D1993:F1993,$I$8:$K$8)))-((SUMPRODUCT(G1993:I1993,$I$8:$K$8))*(SUMPRODUCT(J1993:L1993,$I$10:$K$10))+(SUMPRODUCT(G1993:I1993,$I$10:$K$10))*(SUMPRODUCT(J1993:L1993,$I$8:$K$8))))*(SQRT(((((SUMPRODUCT(G1993:I1993,$I$8:$K$8))*(SUMPRODUCT(G1993:I1993,$I$10:$K$10))-(SUMPRODUCT(J1993:L1993,$I$8:$K$8))*(SUMPRODUCT(J1993:L1993,$I$10:$K$10)))-((SUMPRODUCT(A1993:C1993,$I$8:$K$8))*(SUMPRODUCT(A1993:C1993,$I$10:$K$10))-(SUMPRODUCT(D1993:F1993,$I$8:$K$8))*(SUMPRODUCT(D1993:F1993,$I$10:$K$10))))^2)+((((SUMPRODUCT(A1993:C1993,$I$8:$K$8))*(SUMPRODUCT(D1993:F1993,$I$10:$K$10))+(SUMPRODUCT(A1993:C1993,$I$10:$K$10))*(SUMPRODUCT(D1993:F1993,$I$8:$K$8)))-((SUMPRODUCT(G1993:I1993,$I$8:$K$8))*(SUMPRODUCT(J1993:L1993,$I$10:$K$10))+(SUMPRODUCT(G1993:I1993,$I$10:$K$10))*(SUMPRODUCT(J1993:L1993,$I$8:$K$8))))^2)-((((SUMPRODUCT(G1993:I1993,$I$8:$K$8))*(SUMPRODUCT(G1993:I1993,$I$10:$K$10))+(SUMPRODUCT(J1993:L1993,$I$8:$K$8))*(SUMPRODUCT(J1993:L1993,$I$10:$K$10)))-((SUMPRODUCT(A1993:C1993,$I$8:$K$8))*(SUMPRODUCT(A1993:C1993,$I$10:$K$10))+(SUMPRODUCT(D1993:F1993,$I$8:$K$8))*(SUMPRODUCT(D1993:F1993,$I$10:$K$10))))^2)))))/(((((SUMPRODUCT(G1993:I1993,$I$8:$K$8))*(SUMPRODUCT(G1993:I1993,$I$10:$K$10))-(SUMPRODUCT(J1993:L1993,$I$8:$K$8))*(SUMPRODUCT(J1993:L1993,$I$10:$K$10)))-((SUMPRODUCT(A1993:C1993,$I$8:$K$8))*(SUMPRODUCT(A1993:C1993,$I$10:$K$10))-(SUMPRODUCT(D1993:F1993,$I$8:$K$8))*(SUMPRODUCT(D1993:F1993,$I$10:$K$10))))^2)+((((SUMPRODUCT(A1993:C1993,$I$8:$K$8))*(SUMPRODUCT(D1993:F1993,$I$10:$K$10))+(SUMPRODUCT(A1993:C1993,$I$10:$K$10))*(SUMPRODUCT(D1993:F1993,$I$8:$K$8)))-((SUMPRODUCT(G1993:I1993,$I$8:$K$8))*(SUMPRODUCT(J1993:L1993,$I$10:$K$10))+(SUMPRODUCT(G1993:I1993,$I$10:$K$10))*(SUMPRODUCT(J1993:L1993,$I$8:$K$8))))^2)))))/2</f>
        <v>82.758751283425752</v>
      </c>
      <c r="P1993">
        <f t="shared" ref="P1993:P2056" si="2197">(DEGREES(ACOS(((-(((SUMPRODUCT(G1993:I1993,$I$8:$K$8))*(SUMPRODUCT(G1993:I1993,$I$10:$K$10))-(SUMPRODUCT(J1993:L1993,$I$8:$K$8))*(SUMPRODUCT(J1993:L1993,$I$10:$K$10)))-((SUMPRODUCT(A1993:C1993,$I$8:$K$8))*(SUMPRODUCT(A1993:C1993,$I$10:$K$10))-(SUMPRODUCT(D1993:F1993,$I$8:$K$8))*(SUMPRODUCT(D1993:F1993,$I$10:$K$10))))*(((SUMPRODUCT(G1993:I1993,$I$8:$K$8))*(SUMPRODUCT(G1993:I1993,$I$10:$K$10))+(SUMPRODUCT(J1993:L1993,$I$8:$K$8))*(SUMPRODUCT(J1993:L1993,$I$10:$K$10)))-((SUMPRODUCT(A1993:C1993,$I$8:$K$8))*(SUMPRODUCT(A1993:C1993,$I$10:$K$10))+(SUMPRODUCT(D1993:F1993,$I$8:$K$8))*(SUMPRODUCT(D1993:F1993,$I$10:$K$10)))))+((((SUMPRODUCT(A1993:C1993,$I$8:$K$8))*(SUMPRODUCT(D1993:F1993,$I$10:$K$10))+(SUMPRODUCT(A1993:C1993,$I$10:$K$10))*(SUMPRODUCT(D1993:F1993,$I$8:$K$8)))-((SUMPRODUCT(G1993:I1993,$I$8:$K$8))*(SUMPRODUCT(J1993:L1993,$I$10:$K$10))+(SUMPRODUCT(G1993:I1993,$I$10:$K$10))*(SUMPRODUCT(J1993:L1993,$I$8:$K$8))))*(SQRT(((((SUMPRODUCT(G1993:I1993,$I$8:$K$8))*(SUMPRODUCT(G1993:I1993,$I$10:$K$10))-(SUMPRODUCT(J1993:L1993,$I$8:$K$8))*(SUMPRODUCT(J1993:L1993,$I$10:$K$10)))-((SUMPRODUCT(A1993:C1993,$I$8:$K$8))*(SUMPRODUCT(A1993:C1993,$I$10:$K$10))-(SUMPRODUCT(D1993:F1993,$I$8:$K$8))*(SUMPRODUCT(D1993:F1993,$I$10:$K$10))))^2)+((((SUMPRODUCT(A1993:C1993,$I$8:$K$8))*(SUMPRODUCT(D1993:F1993,$I$10:$K$10))+(SUMPRODUCT(A1993:C1993,$I$10:$K$10))*(SUMPRODUCT(D1993:F1993,$I$8:$K$8)))-((SUMPRODUCT(G1993:I1993,$I$8:$K$8))*(SUMPRODUCT(J1993:L1993,$I$10:$K$10))+(SUMPRODUCT(G1993:I1993,$I$10:$K$10))*(SUMPRODUCT(J1993:L1993,$I$8:$K$8))))^2)-((((SUMPRODUCT(G1993:I1993,$I$8:$K$8))*(SUMPRODUCT(G1993:I1993,$I$10:$K$10))+(SUMPRODUCT(J1993:L1993,$I$8:$K$8))*(SUMPRODUCT(J1993:L1993,$I$10:$K$10)))-((SUMPRODUCT(A1993:C1993,$I$8:$K$8))*(SUMPRODUCT(A1993:C1993,$I$10:$K$10))+(SUMPRODUCT(D1993:F1993,$I$8:$K$8))*(SUMPRODUCT(D1993:F1993,$I$10:$K$10))))^2)))))/(((((SUMPRODUCT(G1993:I1993,$I$8:$K$8))*(SUMPRODUCT(G1993:I1993,$I$10:$K$10))-(SUMPRODUCT(J1993:L1993,$I$8:$K$8))*(SUMPRODUCT(J1993:L1993,$I$10:$K$10)))-((SUMPRODUCT(A1993:C1993,$I$8:$K$8))*(SUMPRODUCT(A1993:C1993,$I$10:$K$10))-(SUMPRODUCT(D1993:F1993,$I$8:$K$8))*(SUMPRODUCT(D1993:F1993,$I$10:$K$10))))^2)+((((SUMPRODUCT(A1993:C1993,$I$8:$K$8))*(SUMPRODUCT(D1993:F1993,$I$10:$K$10))+(SUMPRODUCT(A1993:C1993,$I$10:$K$10))*(SUMPRODUCT(D1993:F1993,$I$8:$K$8)))-((SUMPRODUCT(G1993:I1993,$I$8:$K$8))*(SUMPRODUCT(J1993:L1993,$I$10:$K$10))+(SUMPRODUCT(G1993:I1993,$I$10:$K$10))*(SUMPRODUCT(J1993:L1993,$I$8:$K$8))))^2)))))/2</f>
        <v>7.2412487165742494</v>
      </c>
      <c r="R1993">
        <f t="shared" si="2194"/>
        <v>-6.252410723744994</v>
      </c>
      <c r="T1993">
        <f t="shared" si="2185"/>
        <v>7.2238277552265462</v>
      </c>
      <c r="V1993">
        <f t="shared" si="2195"/>
        <v>0</v>
      </c>
    </row>
    <row r="1994" spans="1:22" x14ac:dyDescent="0.2">
      <c r="A1994">
        <f t="shared" ref="A1994:A2057" si="2198">(1/(SQRT(2)))*(COS(RADIANS(45)))</f>
        <v>0.5</v>
      </c>
      <c r="B1994">
        <f t="shared" si="2186"/>
        <v>-0.30851793757037421</v>
      </c>
      <c r="C1994">
        <f t="shared" si="2187"/>
        <v>0.39346751098066862</v>
      </c>
      <c r="D1994">
        <f t="shared" ref="D1994:D2057" si="2199">(-((1/(SQRT(2)))*(SIN(RADIANS(45)))))</f>
        <v>-0.49999999999999989</v>
      </c>
      <c r="E1994">
        <f t="shared" si="2188"/>
        <v>-0.30851793757037427</v>
      </c>
      <c r="F1994">
        <f t="shared" si="2189"/>
        <v>0.39346751098066868</v>
      </c>
      <c r="G1994">
        <f t="shared" ref="G1994:G2057" si="2200">(1/(SQRT(2)))*(COS(RADIANS(-45)))</f>
        <v>0.5</v>
      </c>
      <c r="H1994">
        <f t="shared" si="2190"/>
        <v>0.30851793757037421</v>
      </c>
      <c r="I1994">
        <f t="shared" si="2191"/>
        <v>-0.39346751098066862</v>
      </c>
      <c r="J1994">
        <f t="shared" ref="J1994:J2057" si="2201">(-((1/(SQRT(2)))*(SIN(RADIANS(-45)))))</f>
        <v>0.49999999999999989</v>
      </c>
      <c r="K1994">
        <f t="shared" si="2192"/>
        <v>-0.30851793757037427</v>
      </c>
      <c r="L1994">
        <f t="shared" si="2193"/>
        <v>0.39346751098066868</v>
      </c>
      <c r="N1994">
        <v>128.1</v>
      </c>
      <c r="O1994">
        <f t="shared" si="2196"/>
        <v>82.721435466172608</v>
      </c>
      <c r="P1994">
        <f t="shared" si="2197"/>
        <v>7.278564533827403</v>
      </c>
      <c r="R1994">
        <f t="shared" si="2194"/>
        <v>-6.2464768919328115</v>
      </c>
      <c r="T1994">
        <f t="shared" ref="T1994:T2057" si="2202">(P1994-$V$2516)</f>
        <v>7.2611435724796998</v>
      </c>
      <c r="V1994">
        <f t="shared" si="2195"/>
        <v>0</v>
      </c>
    </row>
    <row r="1995" spans="1:22" x14ac:dyDescent="0.2">
      <c r="A1995">
        <f t="shared" si="2198"/>
        <v>0.5</v>
      </c>
      <c r="B1995">
        <f t="shared" si="2186"/>
        <v>-0.30920419767877694</v>
      </c>
      <c r="C1995">
        <f t="shared" si="2187"/>
        <v>0.39292844658770099</v>
      </c>
      <c r="D1995">
        <f t="shared" si="2199"/>
        <v>-0.49999999999999989</v>
      </c>
      <c r="E1995">
        <f t="shared" si="2188"/>
        <v>-0.30920419767877699</v>
      </c>
      <c r="F1995">
        <f t="shared" si="2189"/>
        <v>0.39292844658770104</v>
      </c>
      <c r="G1995">
        <f t="shared" si="2200"/>
        <v>0.5</v>
      </c>
      <c r="H1995">
        <f t="shared" si="2190"/>
        <v>0.30920419767877694</v>
      </c>
      <c r="I1995">
        <f t="shared" si="2191"/>
        <v>-0.39292844658770099</v>
      </c>
      <c r="J1995">
        <f t="shared" si="2201"/>
        <v>0.49999999999999989</v>
      </c>
      <c r="K1995">
        <f t="shared" si="2192"/>
        <v>-0.30920419767877699</v>
      </c>
      <c r="L1995">
        <f t="shared" si="2193"/>
        <v>0.39292844658770104</v>
      </c>
      <c r="N1995">
        <v>128.19999999999999</v>
      </c>
      <c r="O1995">
        <f t="shared" si="2196"/>
        <v>82.684140050507011</v>
      </c>
      <c r="P1995">
        <f t="shared" si="2197"/>
        <v>7.3158599494929826</v>
      </c>
      <c r="R1995">
        <f t="shared" si="2194"/>
        <v>-6.2405185642536187</v>
      </c>
      <c r="T1995">
        <f t="shared" si="2202"/>
        <v>7.2984389881452794</v>
      </c>
      <c r="V1995">
        <f t="shared" si="2195"/>
        <v>0</v>
      </c>
    </row>
    <row r="1996" spans="1:22" x14ac:dyDescent="0.2">
      <c r="A1996">
        <f t="shared" si="2198"/>
        <v>0.5</v>
      </c>
      <c r="B1996">
        <f t="shared" ref="B1996:B2059" si="2203">((1/(SQRT(2)))*(COS(RADIANS(N1996))))*(SIN(RADIANS(45)))</f>
        <v>-0.30988951589757002</v>
      </c>
      <c r="C1996">
        <f t="shared" ref="C1996:C2059" si="2204">((1/(SQRT(2)))*(SIN(RADIANS(N1996))))*(SIN(RADIANS(45)))</f>
        <v>0.3923881852665414</v>
      </c>
      <c r="D1996">
        <f t="shared" si="2199"/>
        <v>-0.49999999999999989</v>
      </c>
      <c r="E1996">
        <f t="shared" ref="E1996:E2059" si="2205">((1/(SQRT(2)))*(COS(RADIANS(N1996))))*(COS(RADIANS(45)))</f>
        <v>-0.30988951589757008</v>
      </c>
      <c r="F1996">
        <f t="shared" ref="F1996:F2059" si="2206">(((1/(SQRT(2)))*(SIN(RADIANS(N1996))))*(COS(RADIANS(45))))</f>
        <v>0.39238818526654146</v>
      </c>
      <c r="G1996">
        <f t="shared" si="2200"/>
        <v>0.5</v>
      </c>
      <c r="H1996">
        <f t="shared" ref="H1996:H2059" si="2207">((1/(SQRT(2)))*(COS(RADIANS(N1996))))*(SIN(RADIANS(-45)))</f>
        <v>0.30988951589757002</v>
      </c>
      <c r="I1996">
        <f t="shared" ref="I1996:I2059" si="2208">((1/(SQRT(2)))*(SIN(RADIANS(N1996))))*(SIN(RADIANS(-45)))</f>
        <v>-0.3923881852665414</v>
      </c>
      <c r="J1996">
        <f t="shared" si="2201"/>
        <v>0.49999999999999989</v>
      </c>
      <c r="K1996">
        <f t="shared" ref="K1996:K2059" si="2209">((1/(SQRT(2)))*(COS(RADIANS(N1996))))*(COS(RADIANS(-45)))</f>
        <v>-0.30988951589757008</v>
      </c>
      <c r="L1996">
        <f t="shared" ref="L1996:L2059" si="2210">(((1/(SQRT(2)))*(SIN(RADIANS(N1996))))*(COS(RADIANS(-45))))</f>
        <v>0.39238818526654146</v>
      </c>
      <c r="N1996">
        <v>128.30000000000001</v>
      </c>
      <c r="O1996">
        <f t="shared" si="2196"/>
        <v>82.646865180412831</v>
      </c>
      <c r="P1996">
        <f t="shared" si="2197"/>
        <v>7.3531348195871695</v>
      </c>
      <c r="R1996">
        <f t="shared" ref="R1996:R2059" si="2211">P1996-P2176</f>
        <v>-6.2345357661907874</v>
      </c>
      <c r="T1996">
        <f t="shared" si="2202"/>
        <v>7.3357138582394663</v>
      </c>
      <c r="V1996">
        <f t="shared" ref="V1996:V2059" si="2212">IF(T1996=0,N1996,0)</f>
        <v>0</v>
      </c>
    </row>
    <row r="1997" spans="1:22" x14ac:dyDescent="0.2">
      <c r="A1997">
        <f t="shared" si="2198"/>
        <v>0.5</v>
      </c>
      <c r="B1997">
        <f t="shared" si="2203"/>
        <v>-0.3105738901391551</v>
      </c>
      <c r="C1997">
        <f t="shared" si="2204"/>
        <v>0.39184672866291986</v>
      </c>
      <c r="D1997">
        <f t="shared" si="2199"/>
        <v>-0.49999999999999989</v>
      </c>
      <c r="E1997">
        <f t="shared" si="2205"/>
        <v>-0.31057389013915515</v>
      </c>
      <c r="F1997">
        <f t="shared" si="2206"/>
        <v>0.39184672866291992</v>
      </c>
      <c r="G1997">
        <f t="shared" si="2200"/>
        <v>0.5</v>
      </c>
      <c r="H1997">
        <f t="shared" si="2207"/>
        <v>0.3105738901391551</v>
      </c>
      <c r="I1997">
        <f t="shared" si="2208"/>
        <v>-0.39184672866291986</v>
      </c>
      <c r="J1997">
        <f t="shared" si="2201"/>
        <v>0.49999999999999989</v>
      </c>
      <c r="K1997">
        <f t="shared" si="2209"/>
        <v>-0.31057389013915515</v>
      </c>
      <c r="L1997">
        <f t="shared" si="2210"/>
        <v>0.39184672866291992</v>
      </c>
      <c r="N1997">
        <v>128.4</v>
      </c>
      <c r="O1997">
        <f t="shared" si="2196"/>
        <v>82.609610999894059</v>
      </c>
      <c r="P1997">
        <f t="shared" si="2197"/>
        <v>7.3903890001059223</v>
      </c>
      <c r="R1997">
        <f t="shared" si="2211"/>
        <v>-6.2285285235367871</v>
      </c>
      <c r="T1997">
        <f t="shared" si="2202"/>
        <v>7.372968038758219</v>
      </c>
      <c r="V1997">
        <f t="shared" si="2212"/>
        <v>0</v>
      </c>
    </row>
    <row r="1998" spans="1:22" x14ac:dyDescent="0.2">
      <c r="A1998">
        <f t="shared" si="2198"/>
        <v>0.5</v>
      </c>
      <c r="B1998">
        <f t="shared" si="2203"/>
        <v>-0.31125731831880965</v>
      </c>
      <c r="C1998">
        <f t="shared" si="2204"/>
        <v>0.3913040784262069</v>
      </c>
      <c r="D1998">
        <f t="shared" si="2199"/>
        <v>-0.49999999999999989</v>
      </c>
      <c r="E1998">
        <f t="shared" si="2205"/>
        <v>-0.31125731831880971</v>
      </c>
      <c r="F1998">
        <f t="shared" si="2206"/>
        <v>0.39130407842620696</v>
      </c>
      <c r="G1998">
        <f t="shared" si="2200"/>
        <v>0.5</v>
      </c>
      <c r="H1998">
        <f t="shared" si="2207"/>
        <v>0.31125731831880965</v>
      </c>
      <c r="I1998">
        <f t="shared" si="2208"/>
        <v>-0.3913040784262069</v>
      </c>
      <c r="J1998">
        <f t="shared" si="2201"/>
        <v>0.49999999999999989</v>
      </c>
      <c r="K1998">
        <f t="shared" si="2209"/>
        <v>-0.31125731831880971</v>
      </c>
      <c r="L1998">
        <f t="shared" si="2210"/>
        <v>0.39130407842620696</v>
      </c>
      <c r="N1998">
        <v>128.5</v>
      </c>
      <c r="O1998">
        <f t="shared" si="2196"/>
        <v>82.572377652973287</v>
      </c>
      <c r="P1998">
        <f t="shared" si="2197"/>
        <v>7.4276223470267224</v>
      </c>
      <c r="R1998">
        <f t="shared" si="2211"/>
        <v>-6.222496862392668</v>
      </c>
      <c r="T1998">
        <f t="shared" si="2202"/>
        <v>7.4102013856790192</v>
      </c>
      <c r="V1998">
        <f t="shared" si="2212"/>
        <v>0</v>
      </c>
    </row>
    <row r="1999" spans="1:22" x14ac:dyDescent="0.2">
      <c r="A1999">
        <f t="shared" si="2198"/>
        <v>0.5</v>
      </c>
      <c r="B1999">
        <f t="shared" si="2203"/>
        <v>-0.31193979835469293</v>
      </c>
      <c r="C1999">
        <f t="shared" si="2204"/>
        <v>0.39076023620940936</v>
      </c>
      <c r="D1999">
        <f t="shared" si="2199"/>
        <v>-0.49999999999999989</v>
      </c>
      <c r="E1999">
        <f t="shared" si="2205"/>
        <v>-0.31193979835469299</v>
      </c>
      <c r="F1999">
        <f t="shared" si="2206"/>
        <v>0.39076023620940942</v>
      </c>
      <c r="G1999">
        <f t="shared" si="2200"/>
        <v>0.5</v>
      </c>
      <c r="H1999">
        <f t="shared" si="2207"/>
        <v>0.31193979835469293</v>
      </c>
      <c r="I1999">
        <f t="shared" si="2208"/>
        <v>-0.39076023620940936</v>
      </c>
      <c r="J1999">
        <f t="shared" si="2201"/>
        <v>0.49999999999999989</v>
      </c>
      <c r="K1999">
        <f t="shared" si="2209"/>
        <v>-0.31193979835469299</v>
      </c>
      <c r="L1999">
        <f t="shared" si="2210"/>
        <v>0.39076023620940942</v>
      </c>
      <c r="N1999">
        <v>128.6</v>
      </c>
      <c r="O1999">
        <f t="shared" si="2196"/>
        <v>82.535165283689693</v>
      </c>
      <c r="P1999">
        <f t="shared" si="2197"/>
        <v>7.4648347163103006</v>
      </c>
      <c r="R1999">
        <f t="shared" si="2211"/>
        <v>-6.2164408091675005</v>
      </c>
      <c r="T1999">
        <f t="shared" si="2202"/>
        <v>7.4474137549625974</v>
      </c>
      <c r="V1999">
        <f t="shared" si="2212"/>
        <v>0</v>
      </c>
    </row>
    <row r="2000" spans="1:22" x14ac:dyDescent="0.2">
      <c r="A2000">
        <f t="shared" si="2198"/>
        <v>0.5</v>
      </c>
      <c r="B2000">
        <f t="shared" si="2203"/>
        <v>-0.31262132816785237</v>
      </c>
      <c r="C2000">
        <f t="shared" si="2204"/>
        <v>0.3902152036691649</v>
      </c>
      <c r="D2000">
        <f t="shared" si="2199"/>
        <v>-0.49999999999999989</v>
      </c>
      <c r="E2000">
        <f t="shared" si="2205"/>
        <v>-0.31262132816785243</v>
      </c>
      <c r="F2000">
        <f t="shared" si="2206"/>
        <v>0.39021520366916496</v>
      </c>
      <c r="G2000">
        <f t="shared" si="2200"/>
        <v>0.5</v>
      </c>
      <c r="H2000">
        <f t="shared" si="2207"/>
        <v>0.31262132816785237</v>
      </c>
      <c r="I2000">
        <f t="shared" si="2208"/>
        <v>-0.3902152036691649</v>
      </c>
      <c r="J2000">
        <f t="shared" si="2201"/>
        <v>0.49999999999999989</v>
      </c>
      <c r="K2000">
        <f t="shared" si="2209"/>
        <v>-0.31262132816785243</v>
      </c>
      <c r="L2000">
        <f t="shared" si="2210"/>
        <v>0.39021520366916496</v>
      </c>
      <c r="N2000">
        <v>128.69999999999999</v>
      </c>
      <c r="O2000">
        <f t="shared" si="2196"/>
        <v>82.497974036097602</v>
      </c>
      <c r="P2000">
        <f t="shared" si="2197"/>
        <v>7.5020259639023967</v>
      </c>
      <c r="R2000">
        <f t="shared" si="2211"/>
        <v>-6.2103603905778906</v>
      </c>
      <c r="T2000">
        <f t="shared" si="2202"/>
        <v>7.4846050025546935</v>
      </c>
      <c r="V2000">
        <f t="shared" si="2212"/>
        <v>0</v>
      </c>
    </row>
    <row r="2001" spans="1:22" x14ac:dyDescent="0.2">
      <c r="A2001">
        <f t="shared" si="2198"/>
        <v>0.5</v>
      </c>
      <c r="B2001">
        <f t="shared" si="2203"/>
        <v>-0.31330190568223021</v>
      </c>
      <c r="C2001">
        <f t="shared" si="2204"/>
        <v>0.389668982465737</v>
      </c>
      <c r="D2001">
        <f t="shared" si="2199"/>
        <v>-0.49999999999999989</v>
      </c>
      <c r="E2001">
        <f t="shared" si="2205"/>
        <v>-0.31330190568223026</v>
      </c>
      <c r="F2001">
        <f t="shared" si="2206"/>
        <v>0.38966898246573706</v>
      </c>
      <c r="G2001">
        <f t="shared" si="2200"/>
        <v>0.5</v>
      </c>
      <c r="H2001">
        <f t="shared" si="2207"/>
        <v>0.31330190568223021</v>
      </c>
      <c r="I2001">
        <f t="shared" si="2208"/>
        <v>-0.389668982465737</v>
      </c>
      <c r="J2001">
        <f t="shared" si="2201"/>
        <v>0.49999999999999989</v>
      </c>
      <c r="K2001">
        <f t="shared" si="2209"/>
        <v>-0.31330190568223026</v>
      </c>
      <c r="L2001">
        <f t="shared" si="2210"/>
        <v>0.38966898246573706</v>
      </c>
      <c r="N2001">
        <v>128.80000000000001</v>
      </c>
      <c r="O2001">
        <f t="shared" si="2196"/>
        <v>82.460804054264543</v>
      </c>
      <c r="P2001">
        <f t="shared" si="2197"/>
        <v>7.5391959457354591</v>
      </c>
      <c r="R2001">
        <f t="shared" si="2211"/>
        <v>-6.2042556336473567</v>
      </c>
      <c r="T2001">
        <f t="shared" si="2202"/>
        <v>7.5217749843877559</v>
      </c>
      <c r="V2001">
        <f t="shared" si="2212"/>
        <v>0</v>
      </c>
    </row>
    <row r="2002" spans="1:22" x14ac:dyDescent="0.2">
      <c r="A2002">
        <f t="shared" si="2198"/>
        <v>0.5</v>
      </c>
      <c r="B2002">
        <f t="shared" si="2203"/>
        <v>-0.31398152882466884</v>
      </c>
      <c r="C2002">
        <f t="shared" si="2204"/>
        <v>0.38912157426301042</v>
      </c>
      <c r="D2002">
        <f t="shared" si="2199"/>
        <v>-0.49999999999999989</v>
      </c>
      <c r="E2002">
        <f t="shared" si="2205"/>
        <v>-0.3139815288246689</v>
      </c>
      <c r="F2002">
        <f t="shared" si="2206"/>
        <v>0.38912157426301053</v>
      </c>
      <c r="G2002">
        <f t="shared" si="2200"/>
        <v>0.5</v>
      </c>
      <c r="H2002">
        <f t="shared" si="2207"/>
        <v>0.31398152882466884</v>
      </c>
      <c r="I2002">
        <f t="shared" si="2208"/>
        <v>-0.38912157426301042</v>
      </c>
      <c r="J2002">
        <f t="shared" si="2201"/>
        <v>0.49999999999999989</v>
      </c>
      <c r="K2002">
        <f t="shared" si="2209"/>
        <v>-0.3139815288246689</v>
      </c>
      <c r="L2002">
        <f t="shared" si="2210"/>
        <v>0.38912157426301053</v>
      </c>
      <c r="N2002">
        <v>128.9</v>
      </c>
      <c r="O2002">
        <f t="shared" si="2196"/>
        <v>82.423655482269538</v>
      </c>
      <c r="P2002">
        <f t="shared" si="2197"/>
        <v>7.5763445177304583</v>
      </c>
      <c r="R2002">
        <f t="shared" si="2211"/>
        <v>-6.1981265657057545</v>
      </c>
      <c r="T2002">
        <f t="shared" si="2202"/>
        <v>7.558923556382755</v>
      </c>
      <c r="V2002">
        <f t="shared" si="2212"/>
        <v>0</v>
      </c>
    </row>
    <row r="2003" spans="1:22" x14ac:dyDescent="0.2">
      <c r="A2003">
        <f t="shared" si="2198"/>
        <v>0.5</v>
      </c>
      <c r="B2003">
        <f t="shared" si="2203"/>
        <v>-0.31466019552491858</v>
      </c>
      <c r="C2003">
        <f t="shared" si="2204"/>
        <v>0.3885729807284854</v>
      </c>
      <c r="D2003">
        <f t="shared" si="2199"/>
        <v>-0.49999999999999989</v>
      </c>
      <c r="E2003">
        <f t="shared" si="2205"/>
        <v>-0.31466019552491864</v>
      </c>
      <c r="F2003">
        <f t="shared" si="2206"/>
        <v>0.38857298072848545</v>
      </c>
      <c r="G2003">
        <f t="shared" si="2200"/>
        <v>0.5</v>
      </c>
      <c r="H2003">
        <f t="shared" si="2207"/>
        <v>0.31466019552491858</v>
      </c>
      <c r="I2003">
        <f t="shared" si="2208"/>
        <v>-0.3885729807284854</v>
      </c>
      <c r="J2003">
        <f t="shared" si="2201"/>
        <v>0.49999999999999989</v>
      </c>
      <c r="K2003">
        <f t="shared" si="2209"/>
        <v>-0.31466019552491864</v>
      </c>
      <c r="L2003">
        <f t="shared" si="2210"/>
        <v>0.38857298072848545</v>
      </c>
      <c r="N2003">
        <v>129</v>
      </c>
      <c r="O2003">
        <f t="shared" si="2196"/>
        <v>82.386528464201376</v>
      </c>
      <c r="P2003">
        <f t="shared" si="2197"/>
        <v>7.6134715357986282</v>
      </c>
      <c r="R2003">
        <f t="shared" si="2211"/>
        <v>-6.1919732143886703</v>
      </c>
      <c r="T2003">
        <f t="shared" si="2202"/>
        <v>7.596050574450925</v>
      </c>
      <c r="V2003">
        <f t="shared" si="2212"/>
        <v>0</v>
      </c>
    </row>
    <row r="2004" spans="1:22" x14ac:dyDescent="0.2">
      <c r="A2004">
        <f t="shared" si="2198"/>
        <v>0.5</v>
      </c>
      <c r="B2004">
        <f t="shared" si="2203"/>
        <v>-0.31533790371564291</v>
      </c>
      <c r="C2004">
        <f t="shared" si="2204"/>
        <v>0.38802320353327302</v>
      </c>
      <c r="D2004">
        <f t="shared" si="2199"/>
        <v>-0.49999999999999989</v>
      </c>
      <c r="E2004">
        <f t="shared" si="2205"/>
        <v>-0.31533790371564296</v>
      </c>
      <c r="F2004">
        <f t="shared" si="2206"/>
        <v>0.38802320353327308</v>
      </c>
      <c r="G2004">
        <f t="shared" si="2200"/>
        <v>0.5</v>
      </c>
      <c r="H2004">
        <f t="shared" si="2207"/>
        <v>0.31533790371564291</v>
      </c>
      <c r="I2004">
        <f t="shared" si="2208"/>
        <v>-0.38802320353327302</v>
      </c>
      <c r="J2004">
        <f t="shared" si="2201"/>
        <v>0.49999999999999989</v>
      </c>
      <c r="K2004">
        <f t="shared" si="2209"/>
        <v>-0.31533790371564296</v>
      </c>
      <c r="L2004">
        <f t="shared" si="2210"/>
        <v>0.38802320353327308</v>
      </c>
      <c r="N2004">
        <v>129.1</v>
      </c>
      <c r="O2004">
        <f t="shared" si="2196"/>
        <v>82.349423144156788</v>
      </c>
      <c r="P2004">
        <f t="shared" si="2197"/>
        <v>7.6505768558432026</v>
      </c>
      <c r="R2004">
        <f t="shared" si="2211"/>
        <v>-6.1857956076368668</v>
      </c>
      <c r="T2004">
        <f t="shared" si="2202"/>
        <v>7.6331558944954994</v>
      </c>
      <c r="V2004">
        <f t="shared" si="2212"/>
        <v>0</v>
      </c>
    </row>
    <row r="2005" spans="1:22" x14ac:dyDescent="0.2">
      <c r="A2005">
        <f t="shared" si="2198"/>
        <v>0.5</v>
      </c>
      <c r="B2005">
        <f t="shared" si="2203"/>
        <v>-0.31601465133242518</v>
      </c>
      <c r="C2005">
        <f t="shared" si="2204"/>
        <v>0.38747224435208988</v>
      </c>
      <c r="D2005">
        <f t="shared" si="2199"/>
        <v>-0.49999999999999989</v>
      </c>
      <c r="E2005">
        <f t="shared" si="2205"/>
        <v>-0.31601465133242523</v>
      </c>
      <c r="F2005">
        <f t="shared" si="2206"/>
        <v>0.38747224435208993</v>
      </c>
      <c r="G2005">
        <f t="shared" si="2200"/>
        <v>0.5</v>
      </c>
      <c r="H2005">
        <f t="shared" si="2207"/>
        <v>0.31601465133242518</v>
      </c>
      <c r="I2005">
        <f t="shared" si="2208"/>
        <v>-0.38747224435208988</v>
      </c>
      <c r="J2005">
        <f t="shared" si="2201"/>
        <v>0.49999999999999989</v>
      </c>
      <c r="K2005">
        <f t="shared" si="2209"/>
        <v>-0.31601465133242523</v>
      </c>
      <c r="L2005">
        <f t="shared" si="2210"/>
        <v>0.38747224435208993</v>
      </c>
      <c r="N2005">
        <v>129.19999999999999</v>
      </c>
      <c r="O2005">
        <f t="shared" si="2196"/>
        <v>82.312339666238785</v>
      </c>
      <c r="P2005">
        <f t="shared" si="2197"/>
        <v>7.6876603337612082</v>
      </c>
      <c r="R2005">
        <f t="shared" si="2211"/>
        <v>-6.1795937736956166</v>
      </c>
      <c r="T2005">
        <f t="shared" si="2202"/>
        <v>7.670239372413505</v>
      </c>
      <c r="V2005">
        <f t="shared" si="2212"/>
        <v>0</v>
      </c>
    </row>
    <row r="2006" spans="1:22" x14ac:dyDescent="0.2">
      <c r="A2006">
        <f t="shared" si="2198"/>
        <v>0.5</v>
      </c>
      <c r="B2006">
        <f t="shared" si="2203"/>
        <v>-0.31669043631377514</v>
      </c>
      <c r="C2006">
        <f t="shared" si="2204"/>
        <v>0.3869201048632529</v>
      </c>
      <c r="D2006">
        <f t="shared" si="2199"/>
        <v>-0.49999999999999989</v>
      </c>
      <c r="E2006">
        <f t="shared" si="2205"/>
        <v>-0.31669043631377519</v>
      </c>
      <c r="F2006">
        <f t="shared" si="2206"/>
        <v>0.38692010486325296</v>
      </c>
      <c r="G2006">
        <f t="shared" si="2200"/>
        <v>0.5</v>
      </c>
      <c r="H2006">
        <f t="shared" si="2207"/>
        <v>0.31669043631377514</v>
      </c>
      <c r="I2006">
        <f t="shared" si="2208"/>
        <v>-0.3869201048632529</v>
      </c>
      <c r="J2006">
        <f t="shared" si="2201"/>
        <v>0.49999999999999989</v>
      </c>
      <c r="K2006">
        <f t="shared" si="2209"/>
        <v>-0.31669043631377519</v>
      </c>
      <c r="L2006">
        <f t="shared" si="2210"/>
        <v>0.38692010486325296</v>
      </c>
      <c r="N2006">
        <v>129.30000000000001</v>
      </c>
      <c r="O2006">
        <f t="shared" si="2196"/>
        <v>82.275278174554728</v>
      </c>
      <c r="P2006">
        <f t="shared" si="2197"/>
        <v>7.7247218254452665</v>
      </c>
      <c r="R2006">
        <f t="shared" si="2211"/>
        <v>-6.1733677411139887</v>
      </c>
      <c r="T2006">
        <f t="shared" si="2202"/>
        <v>7.7073008640975633</v>
      </c>
      <c r="V2006">
        <f t="shared" si="2212"/>
        <v>0</v>
      </c>
    </row>
    <row r="2007" spans="1:22" x14ac:dyDescent="0.2">
      <c r="A2007">
        <f t="shared" si="2198"/>
        <v>0.5</v>
      </c>
      <c r="B2007">
        <f t="shared" si="2203"/>
        <v>-0.31736525660113385</v>
      </c>
      <c r="C2007">
        <f t="shared" si="2204"/>
        <v>0.38636678674867536</v>
      </c>
      <c r="D2007">
        <f t="shared" si="2199"/>
        <v>-0.49999999999999989</v>
      </c>
      <c r="E2007">
        <f t="shared" si="2205"/>
        <v>-0.3173652566011339</v>
      </c>
      <c r="F2007">
        <f t="shared" si="2206"/>
        <v>0.38636678674867542</v>
      </c>
      <c r="G2007">
        <f t="shared" si="2200"/>
        <v>0.5</v>
      </c>
      <c r="H2007">
        <f t="shared" si="2207"/>
        <v>0.31736525660113385</v>
      </c>
      <c r="I2007">
        <f t="shared" si="2208"/>
        <v>-0.38636678674867536</v>
      </c>
      <c r="J2007">
        <f t="shared" si="2201"/>
        <v>0.49999999999999989</v>
      </c>
      <c r="K2007">
        <f t="shared" si="2209"/>
        <v>-0.3173652566011339</v>
      </c>
      <c r="L2007">
        <f t="shared" si="2210"/>
        <v>0.38636678674867542</v>
      </c>
      <c r="N2007">
        <v>129.4</v>
      </c>
      <c r="O2007">
        <f t="shared" si="2196"/>
        <v>82.23823881321475</v>
      </c>
      <c r="P2007">
        <f t="shared" si="2197"/>
        <v>7.7617611867852476</v>
      </c>
      <c r="R2007">
        <f t="shared" si="2211"/>
        <v>-6.1671175387444164</v>
      </c>
      <c r="T2007">
        <f t="shared" si="2202"/>
        <v>7.7443402254375444</v>
      </c>
      <c r="V2007">
        <f t="shared" si="2212"/>
        <v>0</v>
      </c>
    </row>
    <row r="2008" spans="1:22" x14ac:dyDescent="0.2">
      <c r="A2008">
        <f t="shared" si="2198"/>
        <v>0.5</v>
      </c>
      <c r="B2008">
        <f t="shared" si="2203"/>
        <v>-0.31803911013888198</v>
      </c>
      <c r="C2008">
        <f t="shared" si="2204"/>
        <v>0.38581229169385983</v>
      </c>
      <c r="D2008">
        <f t="shared" si="2199"/>
        <v>-0.49999999999999989</v>
      </c>
      <c r="E2008">
        <f t="shared" si="2205"/>
        <v>-0.31803911013888203</v>
      </c>
      <c r="F2008">
        <f t="shared" si="2206"/>
        <v>0.38581229169385989</v>
      </c>
      <c r="G2008">
        <f t="shared" si="2200"/>
        <v>0.5</v>
      </c>
      <c r="H2008">
        <f t="shared" si="2207"/>
        <v>0.31803911013888198</v>
      </c>
      <c r="I2008">
        <f t="shared" si="2208"/>
        <v>-0.38581229169385983</v>
      </c>
      <c r="J2008">
        <f t="shared" si="2201"/>
        <v>0.49999999999999989</v>
      </c>
      <c r="K2008">
        <f t="shared" si="2209"/>
        <v>-0.31803911013888203</v>
      </c>
      <c r="L2008">
        <f t="shared" si="2210"/>
        <v>0.38581229169385989</v>
      </c>
      <c r="N2008">
        <v>129.5</v>
      </c>
      <c r="O2008">
        <f t="shared" si="2196"/>
        <v>82.201221726329763</v>
      </c>
      <c r="P2008">
        <f t="shared" si="2197"/>
        <v>7.7987782736702558</v>
      </c>
      <c r="R2008">
        <f t="shared" si="2211"/>
        <v>-6.1608431957416778</v>
      </c>
      <c r="T2008">
        <f t="shared" si="2202"/>
        <v>7.7813573123225526</v>
      </c>
      <c r="V2008">
        <f t="shared" si="2212"/>
        <v>0</v>
      </c>
    </row>
    <row r="2009" spans="1:22" x14ac:dyDescent="0.2">
      <c r="A2009">
        <f t="shared" si="2198"/>
        <v>0.5</v>
      </c>
      <c r="B2009">
        <f t="shared" si="2203"/>
        <v>-0.31871199487434482</v>
      </c>
      <c r="C2009">
        <f t="shared" si="2204"/>
        <v>0.38525662138789457</v>
      </c>
      <c r="D2009">
        <f t="shared" si="2199"/>
        <v>-0.49999999999999989</v>
      </c>
      <c r="E2009">
        <f t="shared" si="2205"/>
        <v>-0.31871199487434487</v>
      </c>
      <c r="F2009">
        <f t="shared" si="2206"/>
        <v>0.38525662138789463</v>
      </c>
      <c r="G2009">
        <f t="shared" si="2200"/>
        <v>0.5</v>
      </c>
      <c r="H2009">
        <f t="shared" si="2207"/>
        <v>0.31871199487434482</v>
      </c>
      <c r="I2009">
        <f t="shared" si="2208"/>
        <v>-0.38525662138789457</v>
      </c>
      <c r="J2009">
        <f t="shared" si="2201"/>
        <v>0.49999999999999989</v>
      </c>
      <c r="K2009">
        <f t="shared" si="2209"/>
        <v>-0.31871199487434487</v>
      </c>
      <c r="L2009">
        <f t="shared" si="2210"/>
        <v>0.38525662138789463</v>
      </c>
      <c r="N2009">
        <v>129.6</v>
      </c>
      <c r="O2009">
        <f t="shared" si="2196"/>
        <v>82.164227058009757</v>
      </c>
      <c r="P2009">
        <f t="shared" si="2197"/>
        <v>7.8357729419902311</v>
      </c>
      <c r="R2009">
        <f t="shared" si="2211"/>
        <v>-6.1545447415625469</v>
      </c>
      <c r="T2009">
        <f t="shared" si="2202"/>
        <v>7.8183519806425279</v>
      </c>
      <c r="V2009">
        <f t="shared" si="2212"/>
        <v>0</v>
      </c>
    </row>
    <row r="2010" spans="1:22" x14ac:dyDescent="0.2">
      <c r="A2010">
        <f t="shared" si="2198"/>
        <v>0.5</v>
      </c>
      <c r="B2010">
        <f t="shared" si="2203"/>
        <v>-0.31938390875779876</v>
      </c>
      <c r="C2010">
        <f t="shared" si="2204"/>
        <v>0.38469977752344747</v>
      </c>
      <c r="D2010">
        <f t="shared" si="2199"/>
        <v>-0.49999999999999989</v>
      </c>
      <c r="E2010">
        <f t="shared" si="2205"/>
        <v>-0.31938390875779882</v>
      </c>
      <c r="F2010">
        <f t="shared" si="2206"/>
        <v>0.38469977752344753</v>
      </c>
      <c r="G2010">
        <f t="shared" si="2200"/>
        <v>0.5</v>
      </c>
      <c r="H2010">
        <f t="shared" si="2207"/>
        <v>0.31938390875779876</v>
      </c>
      <c r="I2010">
        <f t="shared" si="2208"/>
        <v>-0.38469977752344747</v>
      </c>
      <c r="J2010">
        <f t="shared" si="2201"/>
        <v>0.49999999999999989</v>
      </c>
      <c r="K2010">
        <f t="shared" si="2209"/>
        <v>-0.31938390875779882</v>
      </c>
      <c r="L2010">
        <f t="shared" si="2210"/>
        <v>0.38469977752344753</v>
      </c>
      <c r="N2010">
        <v>129.69999999999999</v>
      </c>
      <c r="O2010">
        <f t="shared" si="2196"/>
        <v>82.127254952362122</v>
      </c>
      <c r="P2010">
        <f t="shared" si="2197"/>
        <v>7.8727450476378795</v>
      </c>
      <c r="R2010">
        <f t="shared" si="2211"/>
        <v>-6.1482222059649008</v>
      </c>
      <c r="T2010">
        <f t="shared" si="2202"/>
        <v>7.8553240862901763</v>
      </c>
      <c r="V2010">
        <f t="shared" si="2212"/>
        <v>0</v>
      </c>
    </row>
    <row r="2011" spans="1:22" x14ac:dyDescent="0.2">
      <c r="A2011">
        <f t="shared" si="2198"/>
        <v>0.5</v>
      </c>
      <c r="B2011">
        <f t="shared" si="2203"/>
        <v>-0.32005484974247778</v>
      </c>
      <c r="C2011">
        <f t="shared" si="2204"/>
        <v>0.38414176179676157</v>
      </c>
      <c r="D2011">
        <f t="shared" si="2199"/>
        <v>-0.49999999999999989</v>
      </c>
      <c r="E2011">
        <f t="shared" si="2205"/>
        <v>-0.32005484974247783</v>
      </c>
      <c r="F2011">
        <f t="shared" si="2206"/>
        <v>0.38414176179676163</v>
      </c>
      <c r="G2011">
        <f t="shared" si="2200"/>
        <v>0.5</v>
      </c>
      <c r="H2011">
        <f t="shared" si="2207"/>
        <v>0.32005484974247778</v>
      </c>
      <c r="I2011">
        <f t="shared" si="2208"/>
        <v>-0.38414176179676157</v>
      </c>
      <c r="J2011">
        <f t="shared" si="2201"/>
        <v>0.49999999999999989</v>
      </c>
      <c r="K2011">
        <f t="shared" si="2209"/>
        <v>-0.32005484974247783</v>
      </c>
      <c r="L2011">
        <f t="shared" si="2210"/>
        <v>0.38414176179676163</v>
      </c>
      <c r="N2011">
        <v>129.80000000000001</v>
      </c>
      <c r="O2011">
        <f t="shared" si="2196"/>
        <v>82.090305553489685</v>
      </c>
      <c r="P2011">
        <f t="shared" si="2197"/>
        <v>7.9096944465103141</v>
      </c>
      <c r="R2011">
        <f t="shared" si="2211"/>
        <v>-6.1418756190070996</v>
      </c>
      <c r="T2011">
        <f t="shared" si="2202"/>
        <v>7.8922734851626108</v>
      </c>
      <c r="V2011">
        <f t="shared" si="2212"/>
        <v>0</v>
      </c>
    </row>
    <row r="2012" spans="1:22" x14ac:dyDescent="0.2">
      <c r="A2012">
        <f t="shared" si="2198"/>
        <v>0.5</v>
      </c>
      <c r="B2012">
        <f t="shared" si="2203"/>
        <v>-0.3207248157845789</v>
      </c>
      <c r="C2012">
        <f t="shared" si="2204"/>
        <v>0.38358257590764966</v>
      </c>
      <c r="D2012">
        <f t="shared" si="2199"/>
        <v>-0.49999999999999989</v>
      </c>
      <c r="E2012">
        <f t="shared" si="2205"/>
        <v>-0.32072481578457895</v>
      </c>
      <c r="F2012">
        <f t="shared" si="2206"/>
        <v>0.38358257590764971</v>
      </c>
      <c r="G2012">
        <f t="shared" si="2200"/>
        <v>0.5</v>
      </c>
      <c r="H2012">
        <f t="shared" si="2207"/>
        <v>0.3207248157845789</v>
      </c>
      <c r="I2012">
        <f t="shared" si="2208"/>
        <v>-0.38358257590764966</v>
      </c>
      <c r="J2012">
        <f t="shared" si="2201"/>
        <v>0.49999999999999989</v>
      </c>
      <c r="K2012">
        <f t="shared" si="2209"/>
        <v>-0.32072481578457895</v>
      </c>
      <c r="L2012">
        <f t="shared" si="2210"/>
        <v>0.38358257590764971</v>
      </c>
      <c r="N2012">
        <v>129.9</v>
      </c>
      <c r="O2012">
        <f t="shared" si="2196"/>
        <v>82.053379005488935</v>
      </c>
      <c r="P2012">
        <f t="shared" si="2197"/>
        <v>7.9466209945110551</v>
      </c>
      <c r="R2012">
        <f t="shared" si="2211"/>
        <v>-6.1355050110470897</v>
      </c>
      <c r="T2012">
        <f t="shared" si="2202"/>
        <v>7.9292000331633519</v>
      </c>
      <c r="V2012">
        <f t="shared" si="2212"/>
        <v>0</v>
      </c>
    </row>
    <row r="2013" spans="1:22" x14ac:dyDescent="0.2">
      <c r="A2013">
        <f t="shared" si="2198"/>
        <v>0.5</v>
      </c>
      <c r="B2013">
        <f t="shared" si="2203"/>
        <v>-0.32139380484326963</v>
      </c>
      <c r="C2013">
        <f t="shared" si="2204"/>
        <v>0.38302222155948895</v>
      </c>
      <c r="D2013">
        <f t="shared" si="2199"/>
        <v>-0.49999999999999989</v>
      </c>
      <c r="E2013">
        <f t="shared" si="2205"/>
        <v>-0.32139380484326968</v>
      </c>
      <c r="F2013">
        <f t="shared" si="2206"/>
        <v>0.38302222155948906</v>
      </c>
      <c r="G2013">
        <f t="shared" si="2200"/>
        <v>0.5</v>
      </c>
      <c r="H2013">
        <f t="shared" si="2207"/>
        <v>0.32139380484326963</v>
      </c>
      <c r="I2013">
        <f t="shared" si="2208"/>
        <v>-0.38302222155948895</v>
      </c>
      <c r="J2013">
        <f t="shared" si="2201"/>
        <v>0.49999999999999989</v>
      </c>
      <c r="K2013">
        <f t="shared" si="2209"/>
        <v>-0.32139380484326968</v>
      </c>
      <c r="L2013">
        <f t="shared" si="2210"/>
        <v>0.38302222155948906</v>
      </c>
      <c r="N2013">
        <v>130</v>
      </c>
      <c r="O2013">
        <f t="shared" si="2196"/>
        <v>82.016475452448304</v>
      </c>
      <c r="P2013">
        <f t="shared" si="2197"/>
        <v>7.9835245475516894</v>
      </c>
      <c r="R2013">
        <f t="shared" si="2211"/>
        <v>-6.1291104127418707</v>
      </c>
      <c r="T2013">
        <f t="shared" si="2202"/>
        <v>7.9661035862039862</v>
      </c>
      <c r="V2013">
        <f t="shared" si="2212"/>
        <v>0</v>
      </c>
    </row>
    <row r="2014" spans="1:22" x14ac:dyDescent="0.2">
      <c r="A2014">
        <f t="shared" si="2198"/>
        <v>0.5</v>
      </c>
      <c r="B2014">
        <f t="shared" si="2203"/>
        <v>-0.32206181488069319</v>
      </c>
      <c r="C2014">
        <f t="shared" si="2204"/>
        <v>0.38246070045921587</v>
      </c>
      <c r="D2014">
        <f t="shared" si="2199"/>
        <v>-0.49999999999999989</v>
      </c>
      <c r="E2014">
        <f t="shared" si="2205"/>
        <v>-0.32206181488069324</v>
      </c>
      <c r="F2014">
        <f t="shared" si="2206"/>
        <v>0.38246070045921593</v>
      </c>
      <c r="G2014">
        <f t="shared" si="2200"/>
        <v>0.5</v>
      </c>
      <c r="H2014">
        <f t="shared" si="2207"/>
        <v>0.32206181488069319</v>
      </c>
      <c r="I2014">
        <f t="shared" si="2208"/>
        <v>-0.38246070045921587</v>
      </c>
      <c r="J2014">
        <f t="shared" si="2201"/>
        <v>0.49999999999999989</v>
      </c>
      <c r="K2014">
        <f t="shared" si="2209"/>
        <v>-0.32206181488069324</v>
      </c>
      <c r="L2014">
        <f t="shared" si="2210"/>
        <v>0.38246070045921593</v>
      </c>
      <c r="N2014">
        <v>130.1</v>
      </c>
      <c r="O2014">
        <f t="shared" si="2196"/>
        <v>81.979595038446334</v>
      </c>
      <c r="P2014">
        <f t="shared" si="2197"/>
        <v>8.0204049615536661</v>
      </c>
      <c r="R2014">
        <f t="shared" si="2211"/>
        <v>-6.12269185504665</v>
      </c>
      <c r="T2014">
        <f t="shared" si="2202"/>
        <v>8.0029840002059629</v>
      </c>
      <c r="V2014">
        <f t="shared" si="2212"/>
        <v>0</v>
      </c>
    </row>
    <row r="2015" spans="1:22" x14ac:dyDescent="0.2">
      <c r="A2015">
        <f t="shared" si="2198"/>
        <v>0.5</v>
      </c>
      <c r="B2015">
        <f t="shared" si="2203"/>
        <v>-0.32272884386197515</v>
      </c>
      <c r="C2015">
        <f t="shared" si="2204"/>
        <v>0.38189801431732107</v>
      </c>
      <c r="D2015">
        <f t="shared" si="2199"/>
        <v>-0.49999999999999989</v>
      </c>
      <c r="E2015">
        <f t="shared" si="2205"/>
        <v>-0.3227288438619752</v>
      </c>
      <c r="F2015">
        <f t="shared" si="2206"/>
        <v>0.38189801431732112</v>
      </c>
      <c r="G2015">
        <f t="shared" si="2200"/>
        <v>0.5</v>
      </c>
      <c r="H2015">
        <f t="shared" si="2207"/>
        <v>0.32272884386197515</v>
      </c>
      <c r="I2015">
        <f t="shared" si="2208"/>
        <v>-0.38189801431732107</v>
      </c>
      <c r="J2015">
        <f t="shared" si="2201"/>
        <v>0.49999999999999989</v>
      </c>
      <c r="K2015">
        <f t="shared" si="2209"/>
        <v>-0.3227288438619752</v>
      </c>
      <c r="L2015">
        <f t="shared" si="2210"/>
        <v>0.38189801431732112</v>
      </c>
      <c r="N2015">
        <v>130.19999999999999</v>
      </c>
      <c r="O2015">
        <f t="shared" si="2196"/>
        <v>81.942737907549756</v>
      </c>
      <c r="P2015">
        <f t="shared" si="2197"/>
        <v>8.0572620924502534</v>
      </c>
      <c r="R2015">
        <f t="shared" si="2211"/>
        <v>-6.1162493692140139</v>
      </c>
      <c r="T2015">
        <f t="shared" si="2202"/>
        <v>8.0398411311025502</v>
      </c>
      <c r="V2015">
        <f t="shared" si="2212"/>
        <v>0</v>
      </c>
    </row>
    <row r="2016" spans="1:22" x14ac:dyDescent="0.2">
      <c r="A2016">
        <f t="shared" si="2198"/>
        <v>0.5</v>
      </c>
      <c r="B2016">
        <f t="shared" si="2203"/>
        <v>-0.32339488975522979</v>
      </c>
      <c r="C2016">
        <f t="shared" si="2204"/>
        <v>0.38133416484784405</v>
      </c>
      <c r="D2016">
        <f t="shared" si="2199"/>
        <v>-0.49999999999999989</v>
      </c>
      <c r="E2016">
        <f t="shared" si="2205"/>
        <v>-0.32339488975522984</v>
      </c>
      <c r="F2016">
        <f t="shared" si="2206"/>
        <v>0.3813341648478441</v>
      </c>
      <c r="G2016">
        <f t="shared" si="2200"/>
        <v>0.5</v>
      </c>
      <c r="H2016">
        <f t="shared" si="2207"/>
        <v>0.32339488975522979</v>
      </c>
      <c r="I2016">
        <f t="shared" si="2208"/>
        <v>-0.38133416484784405</v>
      </c>
      <c r="J2016">
        <f t="shared" si="2201"/>
        <v>0.49999999999999989</v>
      </c>
      <c r="K2016">
        <f t="shared" si="2209"/>
        <v>-0.32339488975522984</v>
      </c>
      <c r="L2016">
        <f t="shared" si="2210"/>
        <v>0.3813341648478441</v>
      </c>
      <c r="N2016">
        <v>130.30000000000001</v>
      </c>
      <c r="O2016">
        <f t="shared" si="2196"/>
        <v>81.905904203811758</v>
      </c>
      <c r="P2016">
        <f t="shared" si="2197"/>
        <v>8.0940957961882489</v>
      </c>
      <c r="R2016">
        <f t="shared" si="2211"/>
        <v>-6.1097829867931566</v>
      </c>
      <c r="T2016">
        <f t="shared" si="2202"/>
        <v>8.0766748348405457</v>
      </c>
      <c r="V2016">
        <f t="shared" si="2212"/>
        <v>0</v>
      </c>
    </row>
    <row r="2017" spans="1:22" x14ac:dyDescent="0.2">
      <c r="A2017">
        <f t="shared" si="2198"/>
        <v>0.5</v>
      </c>
      <c r="B2017">
        <f t="shared" si="2203"/>
        <v>-0.32405995053156539</v>
      </c>
      <c r="C2017">
        <f t="shared" si="2204"/>
        <v>0.38076915376836823</v>
      </c>
      <c r="D2017">
        <f t="shared" si="2199"/>
        <v>-0.49999999999999989</v>
      </c>
      <c r="E2017">
        <f t="shared" si="2205"/>
        <v>-0.32405995053156544</v>
      </c>
      <c r="F2017">
        <f t="shared" si="2206"/>
        <v>0.38076915376836828</v>
      </c>
      <c r="G2017">
        <f t="shared" si="2200"/>
        <v>0.5</v>
      </c>
      <c r="H2017">
        <f t="shared" si="2207"/>
        <v>0.32405995053156539</v>
      </c>
      <c r="I2017">
        <f t="shared" si="2208"/>
        <v>-0.38076915376836823</v>
      </c>
      <c r="J2017">
        <f t="shared" si="2201"/>
        <v>0.49999999999999989</v>
      </c>
      <c r="K2017">
        <f t="shared" si="2209"/>
        <v>-0.32405995053156544</v>
      </c>
      <c r="L2017">
        <f t="shared" si="2210"/>
        <v>0.38076915376836828</v>
      </c>
      <c r="N2017">
        <v>130.4</v>
      </c>
      <c r="O2017">
        <f t="shared" si="2196"/>
        <v>81.869094071270226</v>
      </c>
      <c r="P2017">
        <f t="shared" si="2197"/>
        <v>8.1309059287297654</v>
      </c>
      <c r="R2017">
        <f t="shared" si="2211"/>
        <v>-6.1032927396292038</v>
      </c>
      <c r="T2017">
        <f t="shared" si="2202"/>
        <v>8.1134849673820622</v>
      </c>
      <c r="V2017">
        <f t="shared" si="2212"/>
        <v>0</v>
      </c>
    </row>
    <row r="2018" spans="1:22" x14ac:dyDescent="0.2">
      <c r="A2018">
        <f t="shared" si="2198"/>
        <v>0.5</v>
      </c>
      <c r="B2018">
        <f t="shared" si="2203"/>
        <v>-0.32472402416509172</v>
      </c>
      <c r="C2018">
        <f t="shared" si="2204"/>
        <v>0.38020298280001541</v>
      </c>
      <c r="D2018">
        <f t="shared" si="2199"/>
        <v>-0.49999999999999989</v>
      </c>
      <c r="E2018">
        <f t="shared" si="2205"/>
        <v>-0.32472402416509177</v>
      </c>
      <c r="F2018">
        <f t="shared" si="2206"/>
        <v>0.38020298280001547</v>
      </c>
      <c r="G2018">
        <f t="shared" si="2200"/>
        <v>0.5</v>
      </c>
      <c r="H2018">
        <f t="shared" si="2207"/>
        <v>0.32472402416509172</v>
      </c>
      <c r="I2018">
        <f t="shared" si="2208"/>
        <v>-0.38020298280001541</v>
      </c>
      <c r="J2018">
        <f t="shared" si="2201"/>
        <v>0.49999999999999989</v>
      </c>
      <c r="K2018">
        <f t="shared" si="2209"/>
        <v>-0.32472402416509177</v>
      </c>
      <c r="L2018">
        <f t="shared" si="2210"/>
        <v>0.38020298280001547</v>
      </c>
      <c r="N2018">
        <v>130.5</v>
      </c>
      <c r="O2018">
        <f t="shared" si="2196"/>
        <v>81.832307653945833</v>
      </c>
      <c r="P2018">
        <f t="shared" si="2197"/>
        <v>8.1676923460541548</v>
      </c>
      <c r="R2018">
        <f t="shared" si="2211"/>
        <v>-6.0967786598621903</v>
      </c>
      <c r="T2018">
        <f t="shared" si="2202"/>
        <v>8.1502713847064516</v>
      </c>
      <c r="V2018">
        <f t="shared" si="2212"/>
        <v>0</v>
      </c>
    </row>
    <row r="2019" spans="1:22" x14ac:dyDescent="0.2">
      <c r="A2019">
        <f t="shared" si="2198"/>
        <v>0.5</v>
      </c>
      <c r="B2019">
        <f t="shared" si="2203"/>
        <v>-0.32538710863292536</v>
      </c>
      <c r="C2019">
        <f t="shared" si="2204"/>
        <v>0.3796356536674404</v>
      </c>
      <c r="D2019">
        <f t="shared" si="2199"/>
        <v>-0.49999999999999989</v>
      </c>
      <c r="E2019">
        <f t="shared" si="2205"/>
        <v>-0.32538710863292541</v>
      </c>
      <c r="F2019">
        <f t="shared" si="2206"/>
        <v>0.37963565366744045</v>
      </c>
      <c r="G2019">
        <f t="shared" si="2200"/>
        <v>0.5</v>
      </c>
      <c r="H2019">
        <f t="shared" si="2207"/>
        <v>0.32538710863292536</v>
      </c>
      <c r="I2019">
        <f t="shared" si="2208"/>
        <v>-0.3796356536674404</v>
      </c>
      <c r="J2019">
        <f t="shared" si="2201"/>
        <v>0.49999999999999989</v>
      </c>
      <c r="K2019">
        <f t="shared" si="2209"/>
        <v>-0.32538710863292541</v>
      </c>
      <c r="L2019">
        <f t="shared" si="2210"/>
        <v>0.37963565366744045</v>
      </c>
      <c r="N2019">
        <v>130.6</v>
      </c>
      <c r="O2019">
        <f t="shared" si="2196"/>
        <v>81.795545095840211</v>
      </c>
      <c r="P2019">
        <f t="shared" si="2197"/>
        <v>8.2044549041598049</v>
      </c>
      <c r="R2019">
        <f t="shared" si="2211"/>
        <v>-6.0902407799263685</v>
      </c>
      <c r="T2019">
        <f t="shared" si="2202"/>
        <v>8.1870339428121017</v>
      </c>
      <c r="V2019">
        <f t="shared" si="2212"/>
        <v>0</v>
      </c>
    </row>
    <row r="2020" spans="1:22" x14ac:dyDescent="0.2">
      <c r="A2020">
        <f t="shared" si="2198"/>
        <v>0.5</v>
      </c>
      <c r="B2020">
        <f t="shared" si="2203"/>
        <v>-0.32604920191519593</v>
      </c>
      <c r="C2020">
        <f t="shared" si="2204"/>
        <v>0.37906716809882612</v>
      </c>
      <c r="D2020">
        <f t="shared" si="2199"/>
        <v>-0.49999999999999989</v>
      </c>
      <c r="E2020">
        <f t="shared" si="2205"/>
        <v>-0.32604920191519599</v>
      </c>
      <c r="F2020">
        <f t="shared" si="2206"/>
        <v>0.37906716809882618</v>
      </c>
      <c r="G2020">
        <f t="shared" si="2200"/>
        <v>0.5</v>
      </c>
      <c r="H2020">
        <f t="shared" si="2207"/>
        <v>0.32604920191519593</v>
      </c>
      <c r="I2020">
        <f t="shared" si="2208"/>
        <v>-0.37906716809882612</v>
      </c>
      <c r="J2020">
        <f t="shared" si="2201"/>
        <v>0.49999999999999989</v>
      </c>
      <c r="K2020">
        <f t="shared" si="2209"/>
        <v>-0.32604920191519599</v>
      </c>
      <c r="L2020">
        <f t="shared" si="2210"/>
        <v>0.37906716809882618</v>
      </c>
      <c r="N2020">
        <v>130.69999999999999</v>
      </c>
      <c r="O2020">
        <f t="shared" si="2196"/>
        <v>81.758806540934074</v>
      </c>
      <c r="P2020">
        <f t="shared" si="2197"/>
        <v>8.2411934590659204</v>
      </c>
      <c r="R2020">
        <f t="shared" si="2211"/>
        <v>-6.0836791325493706</v>
      </c>
      <c r="T2020">
        <f t="shared" si="2202"/>
        <v>8.2237724977182172</v>
      </c>
      <c r="V2020">
        <f t="shared" si="2212"/>
        <v>0</v>
      </c>
    </row>
    <row r="2021" spans="1:22" x14ac:dyDescent="0.2">
      <c r="A2021">
        <f t="shared" si="2198"/>
        <v>0.5</v>
      </c>
      <c r="B2021">
        <f t="shared" si="2203"/>
        <v>-0.32671030199505269</v>
      </c>
      <c r="C2021">
        <f t="shared" si="2204"/>
        <v>0.37849752782587814</v>
      </c>
      <c r="D2021">
        <f t="shared" si="2199"/>
        <v>-0.49999999999999989</v>
      </c>
      <c r="E2021">
        <f t="shared" si="2205"/>
        <v>-0.32671030199505274</v>
      </c>
      <c r="F2021">
        <f t="shared" si="2206"/>
        <v>0.3784975278258782</v>
      </c>
      <c r="G2021">
        <f t="shared" si="2200"/>
        <v>0.5</v>
      </c>
      <c r="H2021">
        <f t="shared" si="2207"/>
        <v>0.32671030199505269</v>
      </c>
      <c r="I2021">
        <f t="shared" si="2208"/>
        <v>-0.37849752782587814</v>
      </c>
      <c r="J2021">
        <f t="shared" si="2201"/>
        <v>0.49999999999999989</v>
      </c>
      <c r="K2021">
        <f t="shared" si="2209"/>
        <v>-0.32671030199505274</v>
      </c>
      <c r="L2021">
        <f t="shared" si="2210"/>
        <v>0.3784975278258782</v>
      </c>
      <c r="N2021">
        <v>130.80000000000001</v>
      </c>
      <c r="O2021">
        <f t="shared" si="2196"/>
        <v>81.722092133185527</v>
      </c>
      <c r="P2021">
        <f t="shared" si="2197"/>
        <v>8.277907866814461</v>
      </c>
      <c r="R2021">
        <f t="shared" si="2211"/>
        <v>-6.0770937507512226</v>
      </c>
      <c r="T2021">
        <f t="shared" si="2202"/>
        <v>8.2604869054667578</v>
      </c>
      <c r="V2021">
        <f t="shared" si="2212"/>
        <v>0</v>
      </c>
    </row>
    <row r="2022" spans="1:22" x14ac:dyDescent="0.2">
      <c r="A2022">
        <f t="shared" si="2198"/>
        <v>0.5</v>
      </c>
      <c r="B2022">
        <f t="shared" si="2203"/>
        <v>-0.3273704068586698</v>
      </c>
      <c r="C2022">
        <f t="shared" si="2204"/>
        <v>0.37792673458381976</v>
      </c>
      <c r="D2022">
        <f t="shared" si="2199"/>
        <v>-0.49999999999999989</v>
      </c>
      <c r="E2022">
        <f t="shared" si="2205"/>
        <v>-0.32737040685866986</v>
      </c>
      <c r="F2022">
        <f t="shared" si="2206"/>
        <v>0.37792673458381981</v>
      </c>
      <c r="G2022">
        <f t="shared" si="2200"/>
        <v>0.5</v>
      </c>
      <c r="H2022">
        <f t="shared" si="2207"/>
        <v>0.3273704068586698</v>
      </c>
      <c r="I2022">
        <f t="shared" si="2208"/>
        <v>-0.37792673458381976</v>
      </c>
      <c r="J2022">
        <f t="shared" si="2201"/>
        <v>0.49999999999999989</v>
      </c>
      <c r="K2022">
        <f t="shared" si="2209"/>
        <v>-0.32737040685866986</v>
      </c>
      <c r="L2022">
        <f t="shared" si="2210"/>
        <v>0.37792673458381981</v>
      </c>
      <c r="N2022">
        <v>130.9</v>
      </c>
      <c r="O2022">
        <f t="shared" si="2196"/>
        <v>81.685402016528116</v>
      </c>
      <c r="P2022">
        <f t="shared" si="2197"/>
        <v>8.314597983471872</v>
      </c>
      <c r="R2022">
        <f t="shared" si="2211"/>
        <v>-6.07048466784358</v>
      </c>
      <c r="T2022">
        <f t="shared" si="2202"/>
        <v>8.2971770221241687</v>
      </c>
      <c r="V2022">
        <f t="shared" si="2212"/>
        <v>0</v>
      </c>
    </row>
    <row r="2023" spans="1:22" x14ac:dyDescent="0.2">
      <c r="A2023">
        <f t="shared" si="2198"/>
        <v>0.5</v>
      </c>
      <c r="B2023">
        <f t="shared" si="2203"/>
        <v>-0.32802951449525353</v>
      </c>
      <c r="C2023">
        <f t="shared" si="2204"/>
        <v>0.37735479011138601</v>
      </c>
      <c r="D2023">
        <f t="shared" si="2199"/>
        <v>-0.49999999999999989</v>
      </c>
      <c r="E2023">
        <f t="shared" si="2205"/>
        <v>-0.32802951449525358</v>
      </c>
      <c r="F2023">
        <f t="shared" si="2206"/>
        <v>0.37735479011138606</v>
      </c>
      <c r="G2023">
        <f t="shared" si="2200"/>
        <v>0.5</v>
      </c>
      <c r="H2023">
        <f t="shared" si="2207"/>
        <v>0.32802951449525353</v>
      </c>
      <c r="I2023">
        <f t="shared" si="2208"/>
        <v>-0.37735479011138601</v>
      </c>
      <c r="J2023">
        <f t="shared" si="2201"/>
        <v>0.49999999999999989</v>
      </c>
      <c r="K2023">
        <f t="shared" si="2209"/>
        <v>-0.32802951449525358</v>
      </c>
      <c r="L2023">
        <f t="shared" si="2210"/>
        <v>0.37735479011138606</v>
      </c>
      <c r="N2023">
        <v>131</v>
      </c>
      <c r="O2023">
        <f t="shared" si="2196"/>
        <v>81.648736334869</v>
      </c>
      <c r="P2023">
        <f t="shared" si="2197"/>
        <v>8.3512636651310004</v>
      </c>
      <c r="R2023">
        <f t="shared" si="2211"/>
        <v>-6.0638519174288188</v>
      </c>
      <c r="T2023">
        <f t="shared" si="2202"/>
        <v>8.3338427037832972</v>
      </c>
      <c r="V2023">
        <f t="shared" si="2212"/>
        <v>0</v>
      </c>
    </row>
    <row r="2024" spans="1:22" x14ac:dyDescent="0.2">
      <c r="A2024">
        <f t="shared" si="2198"/>
        <v>0.5</v>
      </c>
      <c r="B2024">
        <f t="shared" si="2203"/>
        <v>-0.32868762289704773</v>
      </c>
      <c r="C2024">
        <f t="shared" si="2204"/>
        <v>0.37678169615081891</v>
      </c>
      <c r="D2024">
        <f t="shared" si="2199"/>
        <v>-0.49999999999999989</v>
      </c>
      <c r="E2024">
        <f t="shared" si="2205"/>
        <v>-0.32868762289704778</v>
      </c>
      <c r="F2024">
        <f t="shared" si="2206"/>
        <v>0.37678169615081897</v>
      </c>
      <c r="G2024">
        <f t="shared" si="2200"/>
        <v>0.5</v>
      </c>
      <c r="H2024">
        <f t="shared" si="2207"/>
        <v>0.32868762289704773</v>
      </c>
      <c r="I2024">
        <f t="shared" si="2208"/>
        <v>-0.37678169615081891</v>
      </c>
      <c r="J2024">
        <f t="shared" si="2201"/>
        <v>0.49999999999999989</v>
      </c>
      <c r="K2024">
        <f t="shared" si="2209"/>
        <v>-0.32868762289704778</v>
      </c>
      <c r="L2024">
        <f t="shared" si="2210"/>
        <v>0.37678169615081897</v>
      </c>
      <c r="N2024">
        <v>131.1</v>
      </c>
      <c r="O2024">
        <f t="shared" si="2196"/>
        <v>81.612095232087142</v>
      </c>
      <c r="P2024">
        <f t="shared" si="2197"/>
        <v>8.3879047679128753</v>
      </c>
      <c r="R2024">
        <f t="shared" si="2211"/>
        <v>-6.0571955333991596</v>
      </c>
      <c r="T2024">
        <f t="shared" si="2202"/>
        <v>8.3704838065651721</v>
      </c>
      <c r="V2024">
        <f t="shared" si="2212"/>
        <v>0</v>
      </c>
    </row>
    <row r="2025" spans="1:22" x14ac:dyDescent="0.2">
      <c r="A2025">
        <f t="shared" si="2198"/>
        <v>0.5</v>
      </c>
      <c r="B2025">
        <f t="shared" si="2203"/>
        <v>-0.32934473005934006</v>
      </c>
      <c r="C2025">
        <f t="shared" si="2204"/>
        <v>0.37620745444786224</v>
      </c>
      <c r="D2025">
        <f t="shared" si="2199"/>
        <v>-0.49999999999999989</v>
      </c>
      <c r="E2025">
        <f t="shared" si="2205"/>
        <v>-0.32934473005934012</v>
      </c>
      <c r="F2025">
        <f t="shared" si="2206"/>
        <v>0.3762074544478623</v>
      </c>
      <c r="G2025">
        <f t="shared" si="2200"/>
        <v>0.5</v>
      </c>
      <c r="H2025">
        <f t="shared" si="2207"/>
        <v>0.32934473005934006</v>
      </c>
      <c r="I2025">
        <f t="shared" si="2208"/>
        <v>-0.37620745444786224</v>
      </c>
      <c r="J2025">
        <f t="shared" si="2201"/>
        <v>0.49999999999999989</v>
      </c>
      <c r="K2025">
        <f t="shared" si="2209"/>
        <v>-0.32934473005934012</v>
      </c>
      <c r="L2025">
        <f t="shared" si="2210"/>
        <v>0.3762074544478623</v>
      </c>
      <c r="N2025">
        <v>131.19999999999999</v>
      </c>
      <c r="O2025">
        <f t="shared" si="2196"/>
        <v>81.57547885203131</v>
      </c>
      <c r="P2025">
        <f t="shared" si="2197"/>
        <v>8.4245211479686901</v>
      </c>
      <c r="R2025">
        <f t="shared" si="2211"/>
        <v>-6.0505155499356142</v>
      </c>
      <c r="T2025">
        <f t="shared" si="2202"/>
        <v>8.4071001866209869</v>
      </c>
      <c r="V2025">
        <f t="shared" si="2212"/>
        <v>0</v>
      </c>
    </row>
    <row r="2026" spans="1:22" x14ac:dyDescent="0.2">
      <c r="A2026">
        <f t="shared" si="2198"/>
        <v>0.5</v>
      </c>
      <c r="B2026">
        <f t="shared" si="2203"/>
        <v>-0.33000083398046848</v>
      </c>
      <c r="C2026">
        <f t="shared" si="2204"/>
        <v>0.37563206675175537</v>
      </c>
      <c r="D2026">
        <f t="shared" si="2199"/>
        <v>-0.49999999999999989</v>
      </c>
      <c r="E2026">
        <f t="shared" si="2205"/>
        <v>-0.33000083398046853</v>
      </c>
      <c r="F2026">
        <f t="shared" si="2206"/>
        <v>0.37563206675175542</v>
      </c>
      <c r="G2026">
        <f t="shared" si="2200"/>
        <v>0.5</v>
      </c>
      <c r="H2026">
        <f t="shared" si="2207"/>
        <v>0.33000083398046848</v>
      </c>
      <c r="I2026">
        <f t="shared" si="2208"/>
        <v>-0.37563206675175537</v>
      </c>
      <c r="J2026">
        <f t="shared" si="2201"/>
        <v>0.49999999999999989</v>
      </c>
      <c r="K2026">
        <f t="shared" si="2209"/>
        <v>-0.33000083398046853</v>
      </c>
      <c r="L2026">
        <f t="shared" si="2210"/>
        <v>0.37563206675175542</v>
      </c>
      <c r="N2026">
        <v>131.30000000000001</v>
      </c>
      <c r="O2026">
        <f t="shared" si="2196"/>
        <v>81.538887338518535</v>
      </c>
      <c r="P2026">
        <f t="shared" si="2197"/>
        <v>8.461112661481474</v>
      </c>
      <c r="R2026">
        <f t="shared" si="2211"/>
        <v>-6.0438120015072485</v>
      </c>
      <c r="T2026">
        <f t="shared" si="2202"/>
        <v>8.4436917001337708</v>
      </c>
      <c r="V2026">
        <f t="shared" si="2212"/>
        <v>0</v>
      </c>
    </row>
    <row r="2027" spans="1:22" x14ac:dyDescent="0.2">
      <c r="A2027">
        <f t="shared" si="2198"/>
        <v>0.5</v>
      </c>
      <c r="B2027">
        <f t="shared" si="2203"/>
        <v>-0.33065593266182597</v>
      </c>
      <c r="C2027">
        <f t="shared" si="2204"/>
        <v>0.37505553481522963</v>
      </c>
      <c r="D2027">
        <f t="shared" si="2199"/>
        <v>-0.49999999999999989</v>
      </c>
      <c r="E2027">
        <f t="shared" si="2205"/>
        <v>-0.33065593266182602</v>
      </c>
      <c r="F2027">
        <f t="shared" si="2206"/>
        <v>0.37505553481522969</v>
      </c>
      <c r="G2027">
        <f t="shared" si="2200"/>
        <v>0.5</v>
      </c>
      <c r="H2027">
        <f t="shared" si="2207"/>
        <v>0.33065593266182597</v>
      </c>
      <c r="I2027">
        <f t="shared" si="2208"/>
        <v>-0.37505553481522963</v>
      </c>
      <c r="J2027">
        <f t="shared" si="2201"/>
        <v>0.49999999999999989</v>
      </c>
      <c r="K2027">
        <f t="shared" si="2209"/>
        <v>-0.33065593266182602</v>
      </c>
      <c r="L2027">
        <f t="shared" si="2210"/>
        <v>0.37505553481522969</v>
      </c>
      <c r="N2027">
        <v>131.4</v>
      </c>
      <c r="O2027">
        <f t="shared" si="2196"/>
        <v>81.502320835331929</v>
      </c>
      <c r="P2027">
        <f t="shared" si="2197"/>
        <v>8.4976791646680603</v>
      </c>
      <c r="R2027">
        <f t="shared" si="2211"/>
        <v>-6.0370849228701253</v>
      </c>
      <c r="T2027">
        <f t="shared" si="2202"/>
        <v>8.4802582033203571</v>
      </c>
      <c r="V2027">
        <f t="shared" si="2212"/>
        <v>0</v>
      </c>
    </row>
    <row r="2028" spans="1:22" x14ac:dyDescent="0.2">
      <c r="A2028">
        <f t="shared" si="2198"/>
        <v>0.5</v>
      </c>
      <c r="B2028">
        <f t="shared" si="2203"/>
        <v>-0.33131002410786875</v>
      </c>
      <c r="C2028">
        <f t="shared" si="2204"/>
        <v>0.37447786039450098</v>
      </c>
      <c r="D2028">
        <f t="shared" si="2199"/>
        <v>-0.49999999999999989</v>
      </c>
      <c r="E2028">
        <f t="shared" si="2205"/>
        <v>-0.33131002410786881</v>
      </c>
      <c r="F2028">
        <f t="shared" si="2206"/>
        <v>0.37447786039450104</v>
      </c>
      <c r="G2028">
        <f t="shared" si="2200"/>
        <v>0.5</v>
      </c>
      <c r="H2028">
        <f t="shared" si="2207"/>
        <v>0.33131002410786875</v>
      </c>
      <c r="I2028">
        <f t="shared" si="2208"/>
        <v>-0.37447786039450098</v>
      </c>
      <c r="J2028">
        <f t="shared" si="2201"/>
        <v>0.49999999999999989</v>
      </c>
      <c r="K2028">
        <f t="shared" si="2209"/>
        <v>-0.33131002410786881</v>
      </c>
      <c r="L2028">
        <f t="shared" si="2210"/>
        <v>0.37447786039450104</v>
      </c>
      <c r="N2028">
        <v>131.5</v>
      </c>
      <c r="O2028">
        <f t="shared" si="2196"/>
        <v>81.465779486219049</v>
      </c>
      <c r="P2028">
        <f t="shared" si="2197"/>
        <v>8.5342205137809373</v>
      </c>
      <c r="R2028">
        <f t="shared" si="2211"/>
        <v>-6.0303343490663508</v>
      </c>
      <c r="T2028">
        <f t="shared" si="2202"/>
        <v>8.5167995524332341</v>
      </c>
      <c r="V2028">
        <f t="shared" si="2212"/>
        <v>0</v>
      </c>
    </row>
    <row r="2029" spans="1:22" x14ac:dyDescent="0.2">
      <c r="A2029">
        <f t="shared" si="2198"/>
        <v>0.5</v>
      </c>
      <c r="B2029">
        <f t="shared" si="2203"/>
        <v>-0.33196310632612075</v>
      </c>
      <c r="C2029">
        <f t="shared" si="2204"/>
        <v>0.37389904524926587</v>
      </c>
      <c r="D2029">
        <f t="shared" si="2199"/>
        <v>-0.49999999999999989</v>
      </c>
      <c r="E2029">
        <f t="shared" si="2205"/>
        <v>-0.3319631063261208</v>
      </c>
      <c r="F2029">
        <f t="shared" si="2206"/>
        <v>0.37389904524926593</v>
      </c>
      <c r="G2029">
        <f t="shared" si="2200"/>
        <v>0.5</v>
      </c>
      <c r="H2029">
        <f t="shared" si="2207"/>
        <v>0.33196310632612075</v>
      </c>
      <c r="I2029">
        <f t="shared" si="2208"/>
        <v>-0.37389904524926587</v>
      </c>
      <c r="J2029">
        <f t="shared" si="2201"/>
        <v>0.49999999999999989</v>
      </c>
      <c r="K2029">
        <f t="shared" si="2209"/>
        <v>-0.3319631063261208</v>
      </c>
      <c r="L2029">
        <f t="shared" si="2210"/>
        <v>0.37389904524926593</v>
      </c>
      <c r="N2029">
        <v>131.6</v>
      </c>
      <c r="O2029">
        <f t="shared" si="2196"/>
        <v>81.429263434889904</v>
      </c>
      <c r="P2029">
        <f t="shared" si="2197"/>
        <v>8.5707365651101082</v>
      </c>
      <c r="R2029">
        <f t="shared" si="2211"/>
        <v>-6.0235603154231452</v>
      </c>
      <c r="T2029">
        <f t="shared" si="2202"/>
        <v>8.553315603762405</v>
      </c>
      <c r="V2029">
        <f t="shared" si="2212"/>
        <v>0</v>
      </c>
    </row>
    <row r="2030" spans="1:22" x14ac:dyDescent="0.2">
      <c r="A2030">
        <f t="shared" si="2198"/>
        <v>0.5</v>
      </c>
      <c r="B2030">
        <f t="shared" si="2203"/>
        <v>-0.33261517732718032</v>
      </c>
      <c r="C2030">
        <f t="shared" si="2204"/>
        <v>0.37331909114269562</v>
      </c>
      <c r="D2030">
        <f t="shared" si="2199"/>
        <v>-0.49999999999999989</v>
      </c>
      <c r="E2030">
        <f t="shared" si="2205"/>
        <v>-0.33261517732718038</v>
      </c>
      <c r="F2030">
        <f t="shared" si="2206"/>
        <v>0.37331909114269568</v>
      </c>
      <c r="G2030">
        <f t="shared" si="2200"/>
        <v>0.5</v>
      </c>
      <c r="H2030">
        <f t="shared" si="2207"/>
        <v>0.33261517732718032</v>
      </c>
      <c r="I2030">
        <f t="shared" si="2208"/>
        <v>-0.37331909114269562</v>
      </c>
      <c r="J2030">
        <f t="shared" si="2201"/>
        <v>0.49999999999999989</v>
      </c>
      <c r="K2030">
        <f t="shared" si="2209"/>
        <v>-0.33261517732718038</v>
      </c>
      <c r="L2030">
        <f t="shared" si="2210"/>
        <v>0.37331909114269568</v>
      </c>
      <c r="N2030">
        <v>131.69999999999999</v>
      </c>
      <c r="O2030">
        <f t="shared" si="2196"/>
        <v>81.392772825015072</v>
      </c>
      <c r="P2030">
        <f t="shared" si="2197"/>
        <v>8.6072271749849154</v>
      </c>
      <c r="R2030">
        <f t="shared" si="2211"/>
        <v>-6.0167628575518108</v>
      </c>
      <c r="T2030">
        <f t="shared" si="2202"/>
        <v>8.5898062136372122</v>
      </c>
      <c r="V2030">
        <f t="shared" si="2212"/>
        <v>0</v>
      </c>
    </row>
    <row r="2031" spans="1:22" x14ac:dyDescent="0.2">
      <c r="A2031">
        <f t="shared" si="2198"/>
        <v>0.5</v>
      </c>
      <c r="B2031">
        <f t="shared" si="2203"/>
        <v>-0.33326623512472631</v>
      </c>
      <c r="C2031">
        <f t="shared" si="2204"/>
        <v>0.37273799984143091</v>
      </c>
      <c r="D2031">
        <f t="shared" si="2199"/>
        <v>-0.49999999999999989</v>
      </c>
      <c r="E2031">
        <f t="shared" si="2205"/>
        <v>-0.33326623512472636</v>
      </c>
      <c r="F2031">
        <f t="shared" si="2206"/>
        <v>0.37273799984143097</v>
      </c>
      <c r="G2031">
        <f t="shared" si="2200"/>
        <v>0.5</v>
      </c>
      <c r="H2031">
        <f t="shared" si="2207"/>
        <v>0.33326623512472631</v>
      </c>
      <c r="I2031">
        <f t="shared" si="2208"/>
        <v>-0.37273799984143091</v>
      </c>
      <c r="J2031">
        <f t="shared" si="2201"/>
        <v>0.49999999999999989</v>
      </c>
      <c r="K2031">
        <f t="shared" si="2209"/>
        <v>-0.33326623512472636</v>
      </c>
      <c r="L2031">
        <f t="shared" si="2210"/>
        <v>0.37273799984143097</v>
      </c>
      <c r="N2031">
        <v>131.80000000000001</v>
      </c>
      <c r="O2031">
        <f t="shared" si="2196"/>
        <v>81.356307800224045</v>
      </c>
      <c r="P2031">
        <f t="shared" si="2197"/>
        <v>8.6436921997759537</v>
      </c>
      <c r="R2031">
        <f t="shared" si="2211"/>
        <v>-6.0099420113467819</v>
      </c>
      <c r="T2031">
        <f t="shared" si="2202"/>
        <v>8.6262712384282505</v>
      </c>
      <c r="V2031">
        <f t="shared" si="2212"/>
        <v>0</v>
      </c>
    </row>
    <row r="2032" spans="1:22" x14ac:dyDescent="0.2">
      <c r="A2032">
        <f t="shared" si="2198"/>
        <v>0.5</v>
      </c>
      <c r="B2032">
        <f t="shared" si="2203"/>
        <v>-0.33391627773552335</v>
      </c>
      <c r="C2032">
        <f t="shared" si="2204"/>
        <v>0.37215577311557685</v>
      </c>
      <c r="D2032">
        <f t="shared" si="2199"/>
        <v>-0.49999999999999989</v>
      </c>
      <c r="E2032">
        <f t="shared" si="2205"/>
        <v>-0.3339162777355234</v>
      </c>
      <c r="F2032">
        <f t="shared" si="2206"/>
        <v>0.3721557731155769</v>
      </c>
      <c r="G2032">
        <f t="shared" si="2200"/>
        <v>0.5</v>
      </c>
      <c r="H2032">
        <f t="shared" si="2207"/>
        <v>0.33391627773552335</v>
      </c>
      <c r="I2032">
        <f t="shared" si="2208"/>
        <v>-0.37215577311557685</v>
      </c>
      <c r="J2032">
        <f t="shared" si="2201"/>
        <v>0.49999999999999989</v>
      </c>
      <c r="K2032">
        <f t="shared" si="2209"/>
        <v>-0.3339162777355234</v>
      </c>
      <c r="L2032">
        <f t="shared" si="2210"/>
        <v>0.3721557731155769</v>
      </c>
      <c r="N2032">
        <v>131.9</v>
      </c>
      <c r="O2032">
        <f t="shared" si="2196"/>
        <v>81.319868504103127</v>
      </c>
      <c r="P2032">
        <f t="shared" si="2197"/>
        <v>8.6801314958968732</v>
      </c>
      <c r="R2032">
        <f t="shared" si="2211"/>
        <v>-6.0030978129845938</v>
      </c>
      <c r="T2032">
        <f t="shared" si="2202"/>
        <v>8.6627105345491699</v>
      </c>
      <c r="V2032">
        <f t="shared" si="2212"/>
        <v>0</v>
      </c>
    </row>
    <row r="2033" spans="1:22" x14ac:dyDescent="0.2">
      <c r="A2033">
        <f t="shared" si="2198"/>
        <v>0.5</v>
      </c>
      <c r="B2033">
        <f t="shared" si="2203"/>
        <v>-0.33456530317942906</v>
      </c>
      <c r="C2033">
        <f t="shared" si="2204"/>
        <v>0.37157241273869707</v>
      </c>
      <c r="D2033">
        <f t="shared" si="2199"/>
        <v>-0.49999999999999989</v>
      </c>
      <c r="E2033">
        <f t="shared" si="2205"/>
        <v>-0.33456530317942912</v>
      </c>
      <c r="F2033">
        <f t="shared" si="2206"/>
        <v>0.37157241273869712</v>
      </c>
      <c r="G2033">
        <f t="shared" si="2200"/>
        <v>0.5</v>
      </c>
      <c r="H2033">
        <f t="shared" si="2207"/>
        <v>0.33456530317942906</v>
      </c>
      <c r="I2033">
        <f t="shared" si="2208"/>
        <v>-0.37157241273869707</v>
      </c>
      <c r="J2033">
        <f t="shared" si="2201"/>
        <v>0.49999999999999989</v>
      </c>
      <c r="K2033">
        <f t="shared" si="2209"/>
        <v>-0.33456530317942912</v>
      </c>
      <c r="L2033">
        <f t="shared" si="2210"/>
        <v>0.37157241273869712</v>
      </c>
      <c r="N2033">
        <v>132</v>
      </c>
      <c r="O2033">
        <f t="shared" si="2196"/>
        <v>81.283455080193676</v>
      </c>
      <c r="P2033">
        <f t="shared" si="2197"/>
        <v>8.7165449198063421</v>
      </c>
      <c r="R2033">
        <f t="shared" si="2211"/>
        <v>-5.9962302989228728</v>
      </c>
      <c r="T2033">
        <f t="shared" si="2202"/>
        <v>8.6991239584586388</v>
      </c>
      <c r="V2033">
        <f t="shared" si="2212"/>
        <v>0</v>
      </c>
    </row>
    <row r="2034" spans="1:22" x14ac:dyDescent="0.2">
      <c r="A2034">
        <f t="shared" si="2198"/>
        <v>0.5</v>
      </c>
      <c r="B2034">
        <f t="shared" si="2203"/>
        <v>-0.33521330947939948</v>
      </c>
      <c r="C2034">
        <f t="shared" si="2204"/>
        <v>0.37098792048780815</v>
      </c>
      <c r="D2034">
        <f t="shared" si="2199"/>
        <v>-0.49999999999999989</v>
      </c>
      <c r="E2034">
        <f t="shared" si="2205"/>
        <v>-0.33521330947939953</v>
      </c>
      <c r="F2034">
        <f t="shared" si="2206"/>
        <v>0.37098792048780821</v>
      </c>
      <c r="G2034">
        <f t="shared" si="2200"/>
        <v>0.5</v>
      </c>
      <c r="H2034">
        <f t="shared" si="2207"/>
        <v>0.33521330947939948</v>
      </c>
      <c r="I2034">
        <f t="shared" si="2208"/>
        <v>-0.37098792048780815</v>
      </c>
      <c r="J2034">
        <f t="shared" si="2201"/>
        <v>0.49999999999999989</v>
      </c>
      <c r="K2034">
        <f t="shared" si="2209"/>
        <v>-0.33521330947939953</v>
      </c>
      <c r="L2034">
        <f t="shared" si="2210"/>
        <v>0.37098792048780821</v>
      </c>
      <c r="N2034">
        <v>132.1</v>
      </c>
      <c r="O2034">
        <f t="shared" si="2196"/>
        <v>81.247067671990166</v>
      </c>
      <c r="P2034">
        <f t="shared" si="2197"/>
        <v>8.7529323280098286</v>
      </c>
      <c r="R2034">
        <f t="shared" si="2211"/>
        <v>-5.9893395058992667</v>
      </c>
      <c r="T2034">
        <f t="shared" si="2202"/>
        <v>8.7355113666621254</v>
      </c>
      <c r="V2034">
        <f t="shared" si="2212"/>
        <v>0</v>
      </c>
    </row>
    <row r="2035" spans="1:22" x14ac:dyDescent="0.2">
      <c r="A2035">
        <f t="shared" si="2198"/>
        <v>0.5</v>
      </c>
      <c r="B2035">
        <f t="shared" si="2203"/>
        <v>-0.33586029466149497</v>
      </c>
      <c r="C2035">
        <f t="shared" si="2204"/>
        <v>0.37040229814337505</v>
      </c>
      <c r="D2035">
        <f t="shared" si="2199"/>
        <v>-0.49999999999999989</v>
      </c>
      <c r="E2035">
        <f t="shared" si="2205"/>
        <v>-0.33586029466149503</v>
      </c>
      <c r="F2035">
        <f t="shared" si="2206"/>
        <v>0.37040229814337511</v>
      </c>
      <c r="G2035">
        <f t="shared" si="2200"/>
        <v>0.5</v>
      </c>
      <c r="H2035">
        <f t="shared" si="2207"/>
        <v>0.33586029466149497</v>
      </c>
      <c r="I2035">
        <f t="shared" si="2208"/>
        <v>-0.37040229814337505</v>
      </c>
      <c r="J2035">
        <f t="shared" si="2201"/>
        <v>0.49999999999999989</v>
      </c>
      <c r="K2035">
        <f t="shared" si="2209"/>
        <v>-0.33586029466149503</v>
      </c>
      <c r="L2035">
        <f t="shared" si="2210"/>
        <v>0.37040229814337511</v>
      </c>
      <c r="N2035">
        <v>132.19999999999999</v>
      </c>
      <c r="O2035">
        <f t="shared" si="2196"/>
        <v>81.210706422938415</v>
      </c>
      <c r="P2035">
        <f t="shared" si="2197"/>
        <v>8.7892935770615832</v>
      </c>
      <c r="R2035">
        <f t="shared" si="2211"/>
        <v>-5.9824254709303979</v>
      </c>
      <c r="T2035">
        <f t="shared" si="2202"/>
        <v>8.77187261571388</v>
      </c>
      <c r="V2035">
        <f t="shared" si="2212"/>
        <v>0</v>
      </c>
    </row>
    <row r="2036" spans="1:22" x14ac:dyDescent="0.2">
      <c r="A2036">
        <f t="shared" si="2198"/>
        <v>0.5</v>
      </c>
      <c r="B2036">
        <f t="shared" si="2203"/>
        <v>-0.33650625675488666</v>
      </c>
      <c r="C2036">
        <f t="shared" si="2204"/>
        <v>0.36981554748930467</v>
      </c>
      <c r="D2036">
        <f t="shared" si="2199"/>
        <v>-0.49999999999999989</v>
      </c>
      <c r="E2036">
        <f t="shared" si="2205"/>
        <v>-0.33650625675488671</v>
      </c>
      <c r="F2036">
        <f t="shared" si="2206"/>
        <v>0.36981554748930473</v>
      </c>
      <c r="G2036">
        <f t="shared" si="2200"/>
        <v>0.5</v>
      </c>
      <c r="H2036">
        <f t="shared" si="2207"/>
        <v>0.33650625675488666</v>
      </c>
      <c r="I2036">
        <f t="shared" si="2208"/>
        <v>-0.36981554748930467</v>
      </c>
      <c r="J2036">
        <f t="shared" si="2201"/>
        <v>0.49999999999999989</v>
      </c>
      <c r="K2036">
        <f t="shared" si="2209"/>
        <v>-0.33650625675488671</v>
      </c>
      <c r="L2036">
        <f t="shared" si="2210"/>
        <v>0.36981554748930473</v>
      </c>
      <c r="N2036">
        <v>132.30000000000001</v>
      </c>
      <c r="O2036">
        <f t="shared" si="2196"/>
        <v>81.174371476433606</v>
      </c>
      <c r="P2036">
        <f t="shared" si="2197"/>
        <v>8.8256285235663992</v>
      </c>
      <c r="R2036">
        <f t="shared" si="2211"/>
        <v>-5.9754882313108499</v>
      </c>
      <c r="T2036">
        <f t="shared" si="2202"/>
        <v>8.8082075622186959</v>
      </c>
      <c r="V2036">
        <f t="shared" si="2212"/>
        <v>0</v>
      </c>
    </row>
    <row r="2037" spans="1:22" x14ac:dyDescent="0.2">
      <c r="A2037">
        <f t="shared" si="2198"/>
        <v>0.5</v>
      </c>
      <c r="B2037">
        <f t="shared" si="2203"/>
        <v>-0.33715119379186165</v>
      </c>
      <c r="C2037">
        <f t="shared" si="2204"/>
        <v>0.36922767031294185</v>
      </c>
      <c r="D2037">
        <f t="shared" si="2199"/>
        <v>-0.49999999999999989</v>
      </c>
      <c r="E2037">
        <f t="shared" si="2205"/>
        <v>-0.3371511937918617</v>
      </c>
      <c r="F2037">
        <f t="shared" si="2206"/>
        <v>0.3692276703129419</v>
      </c>
      <c r="G2037">
        <f t="shared" si="2200"/>
        <v>0.5</v>
      </c>
      <c r="H2037">
        <f t="shared" si="2207"/>
        <v>0.33715119379186165</v>
      </c>
      <c r="I2037">
        <f t="shared" si="2208"/>
        <v>-0.36922767031294185</v>
      </c>
      <c r="J2037">
        <f t="shared" si="2201"/>
        <v>0.49999999999999989</v>
      </c>
      <c r="K2037">
        <f t="shared" si="2209"/>
        <v>-0.3371511937918617</v>
      </c>
      <c r="L2037">
        <f t="shared" si="2210"/>
        <v>0.3692276703129419</v>
      </c>
      <c r="N2037">
        <v>132.4</v>
      </c>
      <c r="O2037">
        <f t="shared" si="2196"/>
        <v>81.138062975818457</v>
      </c>
      <c r="P2037">
        <f t="shared" si="2197"/>
        <v>8.8619370241815378</v>
      </c>
      <c r="R2037">
        <f t="shared" si="2211"/>
        <v>-5.9685278246120745</v>
      </c>
      <c r="T2037">
        <f t="shared" si="2202"/>
        <v>8.8445160628338346</v>
      </c>
      <c r="V2037">
        <f t="shared" si="2212"/>
        <v>0</v>
      </c>
    </row>
    <row r="2038" spans="1:22" x14ac:dyDescent="0.2">
      <c r="A2038">
        <f t="shared" si="2198"/>
        <v>0.5</v>
      </c>
      <c r="B2038">
        <f t="shared" si="2203"/>
        <v>-0.33779510380783007</v>
      </c>
      <c r="C2038">
        <f t="shared" si="2204"/>
        <v>0.36863866840506199</v>
      </c>
      <c r="D2038">
        <f t="shared" si="2199"/>
        <v>-0.49999999999999989</v>
      </c>
      <c r="E2038">
        <f t="shared" si="2205"/>
        <v>-0.33779510380783012</v>
      </c>
      <c r="F2038">
        <f t="shared" si="2206"/>
        <v>0.36863866840506204</v>
      </c>
      <c r="G2038">
        <f t="shared" si="2200"/>
        <v>0.5</v>
      </c>
      <c r="H2038">
        <f t="shared" si="2207"/>
        <v>0.33779510380783007</v>
      </c>
      <c r="I2038">
        <f t="shared" si="2208"/>
        <v>-0.36863866840506199</v>
      </c>
      <c r="J2038">
        <f t="shared" si="2201"/>
        <v>0.49999999999999989</v>
      </c>
      <c r="K2038">
        <f t="shared" si="2209"/>
        <v>-0.33779510380783012</v>
      </c>
      <c r="L2038">
        <f t="shared" si="2210"/>
        <v>0.36863866840506204</v>
      </c>
      <c r="N2038">
        <v>132.5</v>
      </c>
      <c r="O2038">
        <f t="shared" si="2196"/>
        <v>81.101781064381342</v>
      </c>
      <c r="P2038">
        <f t="shared" si="2197"/>
        <v>8.8982189356186705</v>
      </c>
      <c r="R2038">
        <f t="shared" si="2211"/>
        <v>-5.9615442886812673</v>
      </c>
      <c r="T2038">
        <f t="shared" si="2202"/>
        <v>8.8807979742709673</v>
      </c>
      <c r="V2038">
        <f t="shared" si="2212"/>
        <v>0</v>
      </c>
    </row>
    <row r="2039" spans="1:22" x14ac:dyDescent="0.2">
      <c r="A2039">
        <f t="shared" si="2198"/>
        <v>0.5</v>
      </c>
      <c r="B2039">
        <f t="shared" si="2203"/>
        <v>-0.33843798484133025</v>
      </c>
      <c r="C2039">
        <f t="shared" si="2204"/>
        <v>0.3680485435598671</v>
      </c>
      <c r="D2039">
        <f t="shared" si="2199"/>
        <v>-0.49999999999999989</v>
      </c>
      <c r="E2039">
        <f t="shared" si="2205"/>
        <v>-0.33843798484133031</v>
      </c>
      <c r="F2039">
        <f t="shared" si="2206"/>
        <v>0.36804854355986716</v>
      </c>
      <c r="G2039">
        <f t="shared" si="2200"/>
        <v>0.5</v>
      </c>
      <c r="H2039">
        <f t="shared" si="2207"/>
        <v>0.33843798484133025</v>
      </c>
      <c r="I2039">
        <f t="shared" si="2208"/>
        <v>-0.3680485435598671</v>
      </c>
      <c r="J2039">
        <f t="shared" si="2201"/>
        <v>0.49999999999999989</v>
      </c>
      <c r="K2039">
        <f t="shared" si="2209"/>
        <v>-0.33843798484133031</v>
      </c>
      <c r="L2039">
        <f t="shared" si="2210"/>
        <v>0.36804854355986716</v>
      </c>
      <c r="N2039">
        <v>132.6</v>
      </c>
      <c r="O2039">
        <f t="shared" si="2196"/>
        <v>81.065525885354347</v>
      </c>
      <c r="P2039">
        <f t="shared" si="2197"/>
        <v>8.9344741146456492</v>
      </c>
      <c r="R2039">
        <f t="shared" si="2211"/>
        <v>-5.9545376616403072</v>
      </c>
      <c r="T2039">
        <f t="shared" si="2202"/>
        <v>8.917053153297946</v>
      </c>
      <c r="V2039">
        <f t="shared" si="2212"/>
        <v>0</v>
      </c>
    </row>
    <row r="2040" spans="1:22" x14ac:dyDescent="0.2">
      <c r="A2040">
        <f t="shared" si="2198"/>
        <v>0.5</v>
      </c>
      <c r="B2040">
        <f t="shared" si="2203"/>
        <v>-0.33907983493403515</v>
      </c>
      <c r="C2040">
        <f t="shared" si="2204"/>
        <v>0.36745729757497997</v>
      </c>
      <c r="D2040">
        <f t="shared" si="2199"/>
        <v>-0.49999999999999989</v>
      </c>
      <c r="E2040">
        <f t="shared" si="2205"/>
        <v>-0.33907983493403521</v>
      </c>
      <c r="F2040">
        <f t="shared" si="2206"/>
        <v>0.36745729757498002</v>
      </c>
      <c r="G2040">
        <f t="shared" si="2200"/>
        <v>0.5</v>
      </c>
      <c r="H2040">
        <f t="shared" si="2207"/>
        <v>0.33907983493403515</v>
      </c>
      <c r="I2040">
        <f t="shared" si="2208"/>
        <v>-0.36745729757497997</v>
      </c>
      <c r="J2040">
        <f t="shared" si="2201"/>
        <v>0.49999999999999989</v>
      </c>
      <c r="K2040">
        <f t="shared" si="2209"/>
        <v>-0.33907983493403521</v>
      </c>
      <c r="L2040">
        <f t="shared" si="2210"/>
        <v>0.36745729757498002</v>
      </c>
      <c r="N2040">
        <v>132.69999999999999</v>
      </c>
      <c r="O2040">
        <f t="shared" si="2196"/>
        <v>81.029297581911521</v>
      </c>
      <c r="P2040">
        <f t="shared" si="2197"/>
        <v>8.970702418088484</v>
      </c>
      <c r="R2040">
        <f t="shared" si="2211"/>
        <v>-5.9475079818846162</v>
      </c>
      <c r="T2040">
        <f t="shared" si="2202"/>
        <v>8.9532814567407808</v>
      </c>
      <c r="V2040">
        <f t="shared" si="2212"/>
        <v>0</v>
      </c>
    </row>
    <row r="2041" spans="1:22" x14ac:dyDescent="0.2">
      <c r="A2041">
        <f t="shared" si="2198"/>
        <v>0.5</v>
      </c>
      <c r="B2041">
        <f t="shared" si="2203"/>
        <v>-0.33972065213075825</v>
      </c>
      <c r="C2041">
        <f t="shared" si="2204"/>
        <v>0.36686493225143813</v>
      </c>
      <c r="D2041">
        <f t="shared" si="2199"/>
        <v>-0.49999999999999989</v>
      </c>
      <c r="E2041">
        <f t="shared" si="2205"/>
        <v>-0.3397206521307583</v>
      </c>
      <c r="F2041">
        <f t="shared" si="2206"/>
        <v>0.36686493225143818</v>
      </c>
      <c r="G2041">
        <f t="shared" si="2200"/>
        <v>0.5</v>
      </c>
      <c r="H2041">
        <f t="shared" si="2207"/>
        <v>0.33972065213075825</v>
      </c>
      <c r="I2041">
        <f t="shared" si="2208"/>
        <v>-0.36686493225143813</v>
      </c>
      <c r="J2041">
        <f t="shared" si="2201"/>
        <v>0.49999999999999989</v>
      </c>
      <c r="K2041">
        <f t="shared" si="2209"/>
        <v>-0.3397206521307583</v>
      </c>
      <c r="L2041">
        <f t="shared" si="2210"/>
        <v>0.36686493225143818</v>
      </c>
      <c r="N2041">
        <v>132.80000000000001</v>
      </c>
      <c r="O2041">
        <f t="shared" si="2196"/>
        <v>80.993096297166787</v>
      </c>
      <c r="P2041">
        <f t="shared" si="2197"/>
        <v>9.0069037028332097</v>
      </c>
      <c r="R2041">
        <f t="shared" si="2211"/>
        <v>-5.9404552880820276</v>
      </c>
      <c r="T2041">
        <f t="shared" si="2202"/>
        <v>8.9894827414855065</v>
      </c>
      <c r="V2041">
        <f t="shared" si="2212"/>
        <v>0</v>
      </c>
    </row>
    <row r="2042" spans="1:22" x14ac:dyDescent="0.2">
      <c r="A2042">
        <f t="shared" si="2198"/>
        <v>0.5</v>
      </c>
      <c r="B2042">
        <f t="shared" si="2203"/>
        <v>-0.34036043447945885</v>
      </c>
      <c r="C2042">
        <f t="shared" si="2204"/>
        <v>0.36627144939368933</v>
      </c>
      <c r="D2042">
        <f t="shared" si="2199"/>
        <v>-0.49999999999999989</v>
      </c>
      <c r="E2042">
        <f t="shared" si="2205"/>
        <v>-0.34036043447945891</v>
      </c>
      <c r="F2042">
        <f t="shared" si="2206"/>
        <v>0.36627144939368939</v>
      </c>
      <c r="G2042">
        <f t="shared" si="2200"/>
        <v>0.5</v>
      </c>
      <c r="H2042">
        <f t="shared" si="2207"/>
        <v>0.34036043447945885</v>
      </c>
      <c r="I2042">
        <f t="shared" si="2208"/>
        <v>-0.36627144939368933</v>
      </c>
      <c r="J2042">
        <f t="shared" si="2201"/>
        <v>0.49999999999999989</v>
      </c>
      <c r="K2042">
        <f t="shared" si="2209"/>
        <v>-0.34036043447945891</v>
      </c>
      <c r="L2042">
        <f t="shared" si="2210"/>
        <v>0.36627144939368939</v>
      </c>
      <c r="N2042">
        <v>132.9</v>
      </c>
      <c r="O2042">
        <f t="shared" si="2196"/>
        <v>80.956922174172306</v>
      </c>
      <c r="P2042">
        <f t="shared" si="2197"/>
        <v>9.0430778258276909</v>
      </c>
      <c r="R2042">
        <f t="shared" si="2211"/>
        <v>-5.9333796191717436</v>
      </c>
      <c r="T2042">
        <f t="shared" si="2202"/>
        <v>9.0256568644799877</v>
      </c>
      <c r="V2042">
        <f t="shared" si="2212"/>
        <v>0</v>
      </c>
    </row>
    <row r="2043" spans="1:22" x14ac:dyDescent="0.2">
      <c r="A2043">
        <f t="shared" si="2198"/>
        <v>0.5</v>
      </c>
      <c r="B2043">
        <f t="shared" si="2203"/>
        <v>-0.34099918003124913</v>
      </c>
      <c r="C2043">
        <f t="shared" si="2204"/>
        <v>0.36567685080958523</v>
      </c>
      <c r="D2043">
        <f t="shared" si="2199"/>
        <v>-0.49999999999999989</v>
      </c>
      <c r="E2043">
        <f t="shared" si="2205"/>
        <v>-0.34099918003124918</v>
      </c>
      <c r="F2043">
        <f t="shared" si="2206"/>
        <v>0.36567685080958529</v>
      </c>
      <c r="G2043">
        <f t="shared" si="2200"/>
        <v>0.5</v>
      </c>
      <c r="H2043">
        <f t="shared" si="2207"/>
        <v>0.34099918003124913</v>
      </c>
      <c r="I2043">
        <f t="shared" si="2208"/>
        <v>-0.36567685080958523</v>
      </c>
      <c r="J2043">
        <f t="shared" si="2201"/>
        <v>0.49999999999999989</v>
      </c>
      <c r="K2043">
        <f t="shared" si="2209"/>
        <v>-0.34099918003124918</v>
      </c>
      <c r="L2043">
        <f t="shared" si="2210"/>
        <v>0.36567685080958529</v>
      </c>
      <c r="N2043">
        <v>133</v>
      </c>
      <c r="O2043">
        <f t="shared" si="2196"/>
        <v>80.920775355916348</v>
      </c>
      <c r="P2043">
        <f t="shared" si="2197"/>
        <v>9.0792246440836379</v>
      </c>
      <c r="R2043">
        <f t="shared" si="2211"/>
        <v>-5.9262810143630382</v>
      </c>
      <c r="T2043">
        <f t="shared" si="2202"/>
        <v>9.0618036827359347</v>
      </c>
      <c r="V2043">
        <f t="shared" si="2212"/>
        <v>0</v>
      </c>
    </row>
    <row r="2044" spans="1:22" x14ac:dyDescent="0.2">
      <c r="A2044">
        <f t="shared" si="2198"/>
        <v>0.5</v>
      </c>
      <c r="B2044">
        <f t="shared" si="2203"/>
        <v>-0.34163688684039945</v>
      </c>
      <c r="C2044">
        <f t="shared" si="2204"/>
        <v>0.3650811383103762</v>
      </c>
      <c r="D2044">
        <f t="shared" si="2199"/>
        <v>-0.49999999999999989</v>
      </c>
      <c r="E2044">
        <f t="shared" si="2205"/>
        <v>-0.3416368868403995</v>
      </c>
      <c r="F2044">
        <f t="shared" si="2206"/>
        <v>0.36508113831037625</v>
      </c>
      <c r="G2044">
        <f t="shared" si="2200"/>
        <v>0.5</v>
      </c>
      <c r="H2044">
        <f t="shared" si="2207"/>
        <v>0.34163688684039945</v>
      </c>
      <c r="I2044">
        <f t="shared" si="2208"/>
        <v>-0.3650811383103762</v>
      </c>
      <c r="J2044">
        <f t="shared" si="2201"/>
        <v>0.49999999999999989</v>
      </c>
      <c r="K2044">
        <f t="shared" si="2209"/>
        <v>-0.3416368868403995</v>
      </c>
      <c r="L2044">
        <f t="shared" si="2210"/>
        <v>0.36508113831037625</v>
      </c>
      <c r="N2044">
        <v>133.1</v>
      </c>
      <c r="O2044">
        <f t="shared" si="2196"/>
        <v>80.884655985321558</v>
      </c>
      <c r="P2044">
        <f t="shared" si="2197"/>
        <v>9.1153440146784366</v>
      </c>
      <c r="R2044">
        <f t="shared" si="2211"/>
        <v>-5.9191595131341934</v>
      </c>
      <c r="T2044">
        <f t="shared" si="2202"/>
        <v>9.0979230533307334</v>
      </c>
      <c r="V2044">
        <f t="shared" si="2212"/>
        <v>0</v>
      </c>
    </row>
    <row r="2045" spans="1:22" x14ac:dyDescent="0.2">
      <c r="A2045">
        <f t="shared" si="2198"/>
        <v>0.5</v>
      </c>
      <c r="B2045">
        <f t="shared" si="2203"/>
        <v>-0.34227355296434414</v>
      </c>
      <c r="C2045">
        <f t="shared" si="2204"/>
        <v>0.36448431371070583</v>
      </c>
      <c r="D2045">
        <f t="shared" si="2199"/>
        <v>-0.49999999999999989</v>
      </c>
      <c r="E2045">
        <f t="shared" si="2205"/>
        <v>-0.3422735529643442</v>
      </c>
      <c r="F2045">
        <f t="shared" si="2206"/>
        <v>0.36448431371070589</v>
      </c>
      <c r="G2045">
        <f t="shared" si="2200"/>
        <v>0.5</v>
      </c>
      <c r="H2045">
        <f t="shared" si="2207"/>
        <v>0.34227355296434414</v>
      </c>
      <c r="I2045">
        <f t="shared" si="2208"/>
        <v>-0.36448431371070583</v>
      </c>
      <c r="J2045">
        <f t="shared" si="2201"/>
        <v>0.49999999999999989</v>
      </c>
      <c r="K2045">
        <f t="shared" si="2209"/>
        <v>-0.3422735529643442</v>
      </c>
      <c r="L2045">
        <f t="shared" si="2210"/>
        <v>0.36448431371070589</v>
      </c>
      <c r="N2045">
        <v>133.19999999999999</v>
      </c>
      <c r="O2045">
        <f t="shared" si="2196"/>
        <v>80.84856420524298</v>
      </c>
      <c r="P2045">
        <f t="shared" si="2197"/>
        <v>9.1514357947570133</v>
      </c>
      <c r="R2045">
        <f t="shared" si="2211"/>
        <v>-5.9120151552313018</v>
      </c>
      <c r="T2045">
        <f t="shared" si="2202"/>
        <v>9.1340148334093101</v>
      </c>
      <c r="V2045">
        <f t="shared" si="2212"/>
        <v>0</v>
      </c>
    </row>
    <row r="2046" spans="1:22" x14ac:dyDescent="0.2">
      <c r="A2046">
        <f t="shared" si="2198"/>
        <v>0.5</v>
      </c>
      <c r="B2046">
        <f t="shared" si="2203"/>
        <v>-0.34290917646368807</v>
      </c>
      <c r="C2046">
        <f t="shared" si="2204"/>
        <v>0.36388637882860519</v>
      </c>
      <c r="D2046">
        <f t="shared" si="2199"/>
        <v>-0.49999999999999989</v>
      </c>
      <c r="E2046">
        <f t="shared" si="2205"/>
        <v>-0.34290917646368813</v>
      </c>
      <c r="F2046">
        <f t="shared" si="2206"/>
        <v>0.36388637882860525</v>
      </c>
      <c r="G2046">
        <f t="shared" si="2200"/>
        <v>0.5</v>
      </c>
      <c r="H2046">
        <f t="shared" si="2207"/>
        <v>0.34290917646368807</v>
      </c>
      <c r="I2046">
        <f t="shared" si="2208"/>
        <v>-0.36388637882860519</v>
      </c>
      <c r="J2046">
        <f t="shared" si="2201"/>
        <v>0.49999999999999989</v>
      </c>
      <c r="K2046">
        <f t="shared" si="2209"/>
        <v>-0.34290917646368813</v>
      </c>
      <c r="L2046">
        <f t="shared" si="2210"/>
        <v>0.36388637882860525</v>
      </c>
      <c r="N2046">
        <v>133.30000000000001</v>
      </c>
      <c r="O2046">
        <f t="shared" si="2196"/>
        <v>80.81250015846625</v>
      </c>
      <c r="P2046">
        <f t="shared" si="2197"/>
        <v>9.1874998415337501</v>
      </c>
      <c r="R2046">
        <f t="shared" si="2211"/>
        <v>-5.9048479806671175</v>
      </c>
      <c r="T2046">
        <f t="shared" si="2202"/>
        <v>9.1700788801860469</v>
      </c>
      <c r="V2046">
        <f t="shared" si="2212"/>
        <v>0</v>
      </c>
    </row>
    <row r="2047" spans="1:22" x14ac:dyDescent="0.2">
      <c r="A2047">
        <f t="shared" si="2198"/>
        <v>0.5</v>
      </c>
      <c r="B2047">
        <f t="shared" si="2203"/>
        <v>-0.34354375540221138</v>
      </c>
      <c r="C2047">
        <f t="shared" si="2204"/>
        <v>0.36328733548548792</v>
      </c>
      <c r="D2047">
        <f t="shared" si="2199"/>
        <v>-0.49999999999999989</v>
      </c>
      <c r="E2047">
        <f t="shared" si="2205"/>
        <v>-0.34354375540221144</v>
      </c>
      <c r="F2047">
        <f t="shared" si="2206"/>
        <v>0.36328733548548797</v>
      </c>
      <c r="G2047">
        <f t="shared" si="2200"/>
        <v>0.5</v>
      </c>
      <c r="H2047">
        <f t="shared" si="2207"/>
        <v>0.34354375540221138</v>
      </c>
      <c r="I2047">
        <f t="shared" si="2208"/>
        <v>-0.36328733548548792</v>
      </c>
      <c r="J2047">
        <f t="shared" si="2201"/>
        <v>0.49999999999999989</v>
      </c>
      <c r="K2047">
        <f t="shared" si="2209"/>
        <v>-0.34354375540221144</v>
      </c>
      <c r="L2047">
        <f t="shared" si="2210"/>
        <v>0.36328733548548797</v>
      </c>
      <c r="N2047">
        <v>133.4</v>
      </c>
      <c r="O2047">
        <f t="shared" si="2196"/>
        <v>80.776463987705597</v>
      </c>
      <c r="P2047">
        <f t="shared" si="2197"/>
        <v>9.2235360122943941</v>
      </c>
      <c r="R2047">
        <f t="shared" si="2211"/>
        <v>-5.8976580297197554</v>
      </c>
      <c r="T2047">
        <f t="shared" si="2202"/>
        <v>9.2061150509466909</v>
      </c>
      <c r="V2047">
        <f t="shared" si="2212"/>
        <v>0</v>
      </c>
    </row>
    <row r="2048" spans="1:22" x14ac:dyDescent="0.2">
      <c r="A2048">
        <f t="shared" si="2198"/>
        <v>0.5</v>
      </c>
      <c r="B2048">
        <f t="shared" si="2203"/>
        <v>-0.34417728784687684</v>
      </c>
      <c r="C2048">
        <f t="shared" si="2204"/>
        <v>0.36268718550614387</v>
      </c>
      <c r="D2048">
        <f t="shared" si="2199"/>
        <v>-0.49999999999999989</v>
      </c>
      <c r="E2048">
        <f t="shared" si="2205"/>
        <v>-0.3441772878468769</v>
      </c>
      <c r="F2048">
        <f t="shared" si="2206"/>
        <v>0.36268718550614393</v>
      </c>
      <c r="G2048">
        <f t="shared" si="2200"/>
        <v>0.5</v>
      </c>
      <c r="H2048">
        <f t="shared" si="2207"/>
        <v>0.34417728784687684</v>
      </c>
      <c r="I2048">
        <f t="shared" si="2208"/>
        <v>-0.36268718550614387</v>
      </c>
      <c r="J2048">
        <f t="shared" si="2201"/>
        <v>0.49999999999999989</v>
      </c>
      <c r="K2048">
        <f t="shared" si="2209"/>
        <v>-0.3441772878468769</v>
      </c>
      <c r="L2048">
        <f t="shared" si="2210"/>
        <v>0.36268718550614393</v>
      </c>
      <c r="N2048">
        <v>133.5</v>
      </c>
      <c r="O2048">
        <f t="shared" si="2196"/>
        <v>80.740455835602049</v>
      </c>
      <c r="P2048">
        <f t="shared" si="2197"/>
        <v>9.2595441643979424</v>
      </c>
      <c r="R2048">
        <f t="shared" si="2211"/>
        <v>-5.8904453429316028</v>
      </c>
      <c r="T2048">
        <f t="shared" si="2202"/>
        <v>9.2421232030502392</v>
      </c>
      <c r="V2048">
        <f t="shared" si="2212"/>
        <v>0</v>
      </c>
    </row>
    <row r="2049" spans="1:22" x14ac:dyDescent="0.2">
      <c r="A2049">
        <f t="shared" si="2198"/>
        <v>0.5</v>
      </c>
      <c r="B2049">
        <f t="shared" si="2203"/>
        <v>-0.34480977186783474</v>
      </c>
      <c r="C2049">
        <f t="shared" si="2204"/>
        <v>0.36208593071873374</v>
      </c>
      <c r="D2049">
        <f t="shared" si="2199"/>
        <v>-0.49999999999999989</v>
      </c>
      <c r="E2049">
        <f t="shared" si="2205"/>
        <v>-0.34480977186783479</v>
      </c>
      <c r="F2049">
        <f t="shared" si="2206"/>
        <v>0.36208593071873379</v>
      </c>
      <c r="G2049">
        <f t="shared" si="2200"/>
        <v>0.5</v>
      </c>
      <c r="H2049">
        <f t="shared" si="2207"/>
        <v>0.34480977186783474</v>
      </c>
      <c r="I2049">
        <f t="shared" si="2208"/>
        <v>-0.36208593071873374</v>
      </c>
      <c r="J2049">
        <f t="shared" si="2201"/>
        <v>0.49999999999999989</v>
      </c>
      <c r="K2049">
        <f t="shared" si="2209"/>
        <v>-0.34480977186783479</v>
      </c>
      <c r="L2049">
        <f t="shared" si="2210"/>
        <v>0.36208593071873379</v>
      </c>
      <c r="N2049">
        <v>133.6</v>
      </c>
      <c r="O2049">
        <f t="shared" si="2196"/>
        <v>80.704475844721458</v>
      </c>
      <c r="P2049">
        <f t="shared" si="2197"/>
        <v>9.2955241552785264</v>
      </c>
      <c r="R2049">
        <f t="shared" si="2211"/>
        <v>-5.8832099611080171</v>
      </c>
      <c r="T2049">
        <f t="shared" si="2202"/>
        <v>9.2781031939308232</v>
      </c>
      <c r="V2049">
        <f t="shared" si="2212"/>
        <v>0</v>
      </c>
    </row>
    <row r="2050" spans="1:22" x14ac:dyDescent="0.2">
      <c r="A2050">
        <f t="shared" si="2198"/>
        <v>0.5</v>
      </c>
      <c r="B2050">
        <f t="shared" si="2203"/>
        <v>-0.34544120553842894</v>
      </c>
      <c r="C2050">
        <f t="shared" si="2204"/>
        <v>0.36148357295478428</v>
      </c>
      <c r="D2050">
        <f t="shared" si="2199"/>
        <v>-0.49999999999999989</v>
      </c>
      <c r="E2050">
        <f t="shared" si="2205"/>
        <v>-0.345441205538429</v>
      </c>
      <c r="F2050">
        <f t="shared" si="2206"/>
        <v>0.36148357295478434</v>
      </c>
      <c r="G2050">
        <f t="shared" si="2200"/>
        <v>0.5</v>
      </c>
      <c r="H2050">
        <f t="shared" si="2207"/>
        <v>0.34544120553842894</v>
      </c>
      <c r="I2050">
        <f t="shared" si="2208"/>
        <v>-0.36148357295478428</v>
      </c>
      <c r="J2050">
        <f t="shared" si="2201"/>
        <v>0.49999999999999989</v>
      </c>
      <c r="K2050">
        <f t="shared" si="2209"/>
        <v>-0.345441205538429</v>
      </c>
      <c r="L2050">
        <f t="shared" si="2210"/>
        <v>0.36148357295478434</v>
      </c>
      <c r="N2050">
        <v>133.69999999999999</v>
      </c>
      <c r="O2050">
        <f t="shared" si="2196"/>
        <v>80.66852415755271</v>
      </c>
      <c r="P2050">
        <f t="shared" si="2197"/>
        <v>9.3314758424473006</v>
      </c>
      <c r="R2050">
        <f t="shared" si="2211"/>
        <v>-5.8759519253161567</v>
      </c>
      <c r="T2050">
        <f t="shared" si="2202"/>
        <v>9.3140548810995973</v>
      </c>
      <c r="V2050">
        <f t="shared" si="2212"/>
        <v>0</v>
      </c>
    </row>
    <row r="2051" spans="1:22" x14ac:dyDescent="0.2">
      <c r="A2051">
        <f t="shared" si="2198"/>
        <v>0.5</v>
      </c>
      <c r="B2051">
        <f t="shared" si="2203"/>
        <v>-0.34607158693520346</v>
      </c>
      <c r="C2051">
        <f t="shared" si="2204"/>
        <v>0.36088011404918091</v>
      </c>
      <c r="D2051">
        <f t="shared" si="2199"/>
        <v>-0.49999999999999989</v>
      </c>
      <c r="E2051">
        <f t="shared" si="2205"/>
        <v>-0.34607158693520351</v>
      </c>
      <c r="F2051">
        <f t="shared" si="2206"/>
        <v>0.36088011404918097</v>
      </c>
      <c r="G2051">
        <f t="shared" si="2200"/>
        <v>0.5</v>
      </c>
      <c r="H2051">
        <f t="shared" si="2207"/>
        <v>0.34607158693520346</v>
      </c>
      <c r="I2051">
        <f t="shared" si="2208"/>
        <v>-0.36088011404918091</v>
      </c>
      <c r="J2051">
        <f t="shared" si="2201"/>
        <v>0.49999999999999989</v>
      </c>
      <c r="K2051">
        <f t="shared" si="2209"/>
        <v>-0.34607158693520351</v>
      </c>
      <c r="L2051">
        <f t="shared" si="2210"/>
        <v>0.36088011404918097</v>
      </c>
      <c r="N2051">
        <v>133.80000000000001</v>
      </c>
      <c r="O2051">
        <f t="shared" si="2196"/>
        <v>80.632600916505595</v>
      </c>
      <c r="P2051">
        <f t="shared" si="2197"/>
        <v>9.3673990834943925</v>
      </c>
      <c r="R2051">
        <f t="shared" si="2211"/>
        <v>-5.8686712768836369</v>
      </c>
      <c r="T2051">
        <f t="shared" si="2202"/>
        <v>9.3499781221466893</v>
      </c>
      <c r="V2051">
        <f t="shared" si="2212"/>
        <v>0</v>
      </c>
    </row>
    <row r="2052" spans="1:22" x14ac:dyDescent="0.2">
      <c r="A2052">
        <f t="shared" si="2198"/>
        <v>0.5</v>
      </c>
      <c r="B2052">
        <f t="shared" si="2203"/>
        <v>-0.34670091413790649</v>
      </c>
      <c r="C2052">
        <f t="shared" si="2204"/>
        <v>0.36027555584016507</v>
      </c>
      <c r="D2052">
        <f t="shared" si="2199"/>
        <v>-0.49999999999999989</v>
      </c>
      <c r="E2052">
        <f t="shared" si="2205"/>
        <v>-0.34670091413790655</v>
      </c>
      <c r="F2052">
        <f t="shared" si="2206"/>
        <v>0.36027555584016513</v>
      </c>
      <c r="G2052">
        <f t="shared" si="2200"/>
        <v>0.5</v>
      </c>
      <c r="H2052">
        <f t="shared" si="2207"/>
        <v>0.34670091413790649</v>
      </c>
      <c r="I2052">
        <f t="shared" si="2208"/>
        <v>-0.36027555584016507</v>
      </c>
      <c r="J2052">
        <f t="shared" si="2201"/>
        <v>0.49999999999999989</v>
      </c>
      <c r="K2052">
        <f t="shared" si="2209"/>
        <v>-0.34670091413790655</v>
      </c>
      <c r="L2052">
        <f t="shared" si="2210"/>
        <v>0.36027555584016513</v>
      </c>
      <c r="N2052">
        <v>133.9</v>
      </c>
      <c r="O2052">
        <f t="shared" si="2196"/>
        <v>80.596706263909311</v>
      </c>
      <c r="P2052">
        <f t="shared" si="2197"/>
        <v>9.4032937360906867</v>
      </c>
      <c r="R2052">
        <f t="shared" si="2211"/>
        <v>-5.8613680573974349</v>
      </c>
      <c r="T2052">
        <f t="shared" si="2202"/>
        <v>9.3858727747429835</v>
      </c>
      <c r="V2052">
        <f t="shared" si="2212"/>
        <v>0</v>
      </c>
    </row>
    <row r="2053" spans="1:22" x14ac:dyDescent="0.2">
      <c r="A2053">
        <f t="shared" si="2198"/>
        <v>0.5</v>
      </c>
      <c r="B2053">
        <f t="shared" si="2203"/>
        <v>-0.34732918522949863</v>
      </c>
      <c r="C2053">
        <f t="shared" si="2204"/>
        <v>0.35966990016932548</v>
      </c>
      <c r="D2053">
        <f t="shared" si="2199"/>
        <v>-0.49999999999999989</v>
      </c>
      <c r="E2053">
        <f t="shared" si="2205"/>
        <v>-0.34732918522949868</v>
      </c>
      <c r="F2053">
        <f t="shared" si="2206"/>
        <v>0.35966990016932554</v>
      </c>
      <c r="G2053">
        <f t="shared" si="2200"/>
        <v>0.5</v>
      </c>
      <c r="H2053">
        <f t="shared" si="2207"/>
        <v>0.34732918522949863</v>
      </c>
      <c r="I2053">
        <f t="shared" si="2208"/>
        <v>-0.35966990016932548</v>
      </c>
      <c r="J2053">
        <f t="shared" si="2201"/>
        <v>0.49999999999999989</v>
      </c>
      <c r="K2053">
        <f t="shared" si="2209"/>
        <v>-0.34732918522949868</v>
      </c>
      <c r="L2053">
        <f t="shared" si="2210"/>
        <v>0.35966990016932554</v>
      </c>
      <c r="N2053">
        <v>134</v>
      </c>
      <c r="O2053">
        <f t="shared" si="2196"/>
        <v>80.560840342010152</v>
      </c>
      <c r="P2053">
        <f t="shared" si="2197"/>
        <v>9.4391596579898387</v>
      </c>
      <c r="R2053">
        <f t="shared" si="2211"/>
        <v>-5.8540423087024571</v>
      </c>
      <c r="T2053">
        <f t="shared" si="2202"/>
        <v>9.4217386966421355</v>
      </c>
      <c r="V2053">
        <f t="shared" si="2212"/>
        <v>0</v>
      </c>
    </row>
    <row r="2054" spans="1:22" x14ac:dyDescent="0.2">
      <c r="A2054">
        <f t="shared" si="2198"/>
        <v>0.5</v>
      </c>
      <c r="B2054">
        <f t="shared" si="2203"/>
        <v>-0.3479563982961571</v>
      </c>
      <c r="C2054">
        <f t="shared" si="2204"/>
        <v>0.3590631488815943</v>
      </c>
      <c r="D2054">
        <f t="shared" si="2199"/>
        <v>-0.49999999999999989</v>
      </c>
      <c r="E2054">
        <f t="shared" si="2205"/>
        <v>-0.34795639829615715</v>
      </c>
      <c r="F2054">
        <f t="shared" si="2206"/>
        <v>0.35906314888159435</v>
      </c>
      <c r="G2054">
        <f t="shared" si="2200"/>
        <v>0.5</v>
      </c>
      <c r="H2054">
        <f t="shared" si="2207"/>
        <v>0.3479563982961571</v>
      </c>
      <c r="I2054">
        <f t="shared" si="2208"/>
        <v>-0.3590631488815943</v>
      </c>
      <c r="J2054">
        <f t="shared" si="2201"/>
        <v>0.49999999999999989</v>
      </c>
      <c r="K2054">
        <f t="shared" si="2209"/>
        <v>-0.34795639829615715</v>
      </c>
      <c r="L2054">
        <f t="shared" si="2210"/>
        <v>0.35906314888159435</v>
      </c>
      <c r="N2054">
        <v>134.1</v>
      </c>
      <c r="O2054">
        <f t="shared" si="2196"/>
        <v>80.525003292969885</v>
      </c>
      <c r="P2054">
        <f t="shared" si="2197"/>
        <v>9.4749967070301047</v>
      </c>
      <c r="R2054">
        <f t="shared" si="2211"/>
        <v>-5.8466940729004104</v>
      </c>
      <c r="T2054">
        <f t="shared" si="2202"/>
        <v>9.4575757456824014</v>
      </c>
      <c r="V2054">
        <f t="shared" si="2212"/>
        <v>0</v>
      </c>
    </row>
    <row r="2055" spans="1:22" x14ac:dyDescent="0.2">
      <c r="A2055">
        <f t="shared" si="2198"/>
        <v>0.5</v>
      </c>
      <c r="B2055">
        <f t="shared" si="2203"/>
        <v>-0.34858255142728217</v>
      </c>
      <c r="C2055">
        <f t="shared" si="2204"/>
        <v>0.35845530382524132</v>
      </c>
      <c r="D2055">
        <f t="shared" si="2199"/>
        <v>-0.49999999999999989</v>
      </c>
      <c r="E2055">
        <f t="shared" si="2205"/>
        <v>-0.34858255142728223</v>
      </c>
      <c r="F2055">
        <f t="shared" si="2206"/>
        <v>0.35845530382524138</v>
      </c>
      <c r="G2055">
        <f t="shared" si="2200"/>
        <v>0.5</v>
      </c>
      <c r="H2055">
        <f t="shared" si="2207"/>
        <v>0.34858255142728217</v>
      </c>
      <c r="I2055">
        <f t="shared" si="2208"/>
        <v>-0.35845530382524132</v>
      </c>
      <c r="J2055">
        <f t="shared" si="2201"/>
        <v>0.49999999999999989</v>
      </c>
      <c r="K2055">
        <f t="shared" si="2209"/>
        <v>-0.34858255142728223</v>
      </c>
      <c r="L2055">
        <f t="shared" si="2210"/>
        <v>0.35845530382524138</v>
      </c>
      <c r="N2055">
        <v>134.19999999999999</v>
      </c>
      <c r="O2055">
        <f t="shared" si="2196"/>
        <v>80.489195258863703</v>
      </c>
      <c r="P2055">
        <f t="shared" si="2197"/>
        <v>9.5108047411362922</v>
      </c>
      <c r="R2055">
        <f t="shared" si="2211"/>
        <v>-5.8393233923483656</v>
      </c>
      <c r="T2055">
        <f t="shared" si="2202"/>
        <v>9.4933837797885889</v>
      </c>
      <c r="V2055">
        <f t="shared" si="2212"/>
        <v>0</v>
      </c>
    </row>
    <row r="2056" spans="1:22" x14ac:dyDescent="0.2">
      <c r="A2056">
        <f t="shared" si="2198"/>
        <v>0.5</v>
      </c>
      <c r="B2056">
        <f t="shared" si="2203"/>
        <v>-0.34920764271550297</v>
      </c>
      <c r="C2056">
        <f t="shared" si="2204"/>
        <v>0.35784636685186783</v>
      </c>
      <c r="D2056">
        <f t="shared" si="2199"/>
        <v>-0.49999999999999989</v>
      </c>
      <c r="E2056">
        <f t="shared" si="2205"/>
        <v>-0.34920764271550303</v>
      </c>
      <c r="F2056">
        <f t="shared" si="2206"/>
        <v>0.35784636685186788</v>
      </c>
      <c r="G2056">
        <f t="shared" si="2200"/>
        <v>0.5</v>
      </c>
      <c r="H2056">
        <f t="shared" si="2207"/>
        <v>0.34920764271550297</v>
      </c>
      <c r="I2056">
        <f t="shared" si="2208"/>
        <v>-0.35784636685186783</v>
      </c>
      <c r="J2056">
        <f t="shared" si="2201"/>
        <v>0.49999999999999989</v>
      </c>
      <c r="K2056">
        <f t="shared" si="2209"/>
        <v>-0.34920764271550303</v>
      </c>
      <c r="L2056">
        <f t="shared" si="2210"/>
        <v>0.35784636685186788</v>
      </c>
      <c r="N2056">
        <v>134.30000000000001</v>
      </c>
      <c r="O2056">
        <f t="shared" si="2196"/>
        <v>80.453416381678423</v>
      </c>
      <c r="P2056">
        <f t="shared" si="2197"/>
        <v>9.5465836183215771</v>
      </c>
      <c r="R2056">
        <f t="shared" si="2211"/>
        <v>-5.8319303096575741</v>
      </c>
      <c r="T2056">
        <f t="shared" si="2202"/>
        <v>9.5291626569738739</v>
      </c>
      <c r="V2056">
        <f t="shared" si="2212"/>
        <v>0</v>
      </c>
    </row>
    <row r="2057" spans="1:22" x14ac:dyDescent="0.2">
      <c r="A2057">
        <f t="shared" si="2198"/>
        <v>0.5</v>
      </c>
      <c r="B2057">
        <f t="shared" si="2203"/>
        <v>-0.34983167025668271</v>
      </c>
      <c r="C2057">
        <f t="shared" si="2204"/>
        <v>0.35723633981640157</v>
      </c>
      <c r="D2057">
        <f t="shared" si="2199"/>
        <v>-0.49999999999999989</v>
      </c>
      <c r="E2057">
        <f t="shared" si="2205"/>
        <v>-0.34983167025668277</v>
      </c>
      <c r="F2057">
        <f t="shared" si="2206"/>
        <v>0.35723633981640163</v>
      </c>
      <c r="G2057">
        <f t="shared" si="2200"/>
        <v>0.5</v>
      </c>
      <c r="H2057">
        <f t="shared" si="2207"/>
        <v>0.34983167025668271</v>
      </c>
      <c r="I2057">
        <f t="shared" si="2208"/>
        <v>-0.35723633981640157</v>
      </c>
      <c r="J2057">
        <f t="shared" si="2201"/>
        <v>0.49999999999999989</v>
      </c>
      <c r="K2057">
        <f t="shared" si="2209"/>
        <v>-0.34983167025668277</v>
      </c>
      <c r="L2057">
        <f t="shared" si="2210"/>
        <v>0.35723633981640163</v>
      </c>
      <c r="N2057">
        <v>134.4</v>
      </c>
      <c r="O2057">
        <f t="shared" ref="O2057:O2120" si="2213">(DEGREES(ACOS(((-(((SUMPRODUCT(G2057:I2057,$I$8:$K$8))*(SUMPRODUCT(G2057:I2057,$I$10:$K$10))-(SUMPRODUCT(J2057:L2057,$I$8:$K$8))*(SUMPRODUCT(J2057:L2057,$I$10:$K$10)))-((SUMPRODUCT(A2057:C2057,$I$8:$K$8))*(SUMPRODUCT(A2057:C2057,$I$10:$K$10))-(SUMPRODUCT(D2057:F2057,$I$8:$K$8))*(SUMPRODUCT(D2057:F2057,$I$10:$K$10))))*(((SUMPRODUCT(G2057:I2057,$I$8:$K$8))*(SUMPRODUCT(G2057:I2057,$I$10:$K$10))+(SUMPRODUCT(J2057:L2057,$I$8:$K$8))*(SUMPRODUCT(J2057:L2057,$I$10:$K$10)))-((SUMPRODUCT(A2057:C2057,$I$8:$K$8))*(SUMPRODUCT(A2057:C2057,$I$10:$K$10))+(SUMPRODUCT(D2057:F2057,$I$8:$K$8))*(SUMPRODUCT(D2057:F2057,$I$10:$K$10)))))-((((SUMPRODUCT(A2057:C2057,$I$8:$K$8))*(SUMPRODUCT(D2057:F2057,$I$10:$K$10))+(SUMPRODUCT(A2057:C2057,$I$10:$K$10))*(SUMPRODUCT(D2057:F2057,$I$8:$K$8)))-((SUMPRODUCT(G2057:I2057,$I$8:$K$8))*(SUMPRODUCT(J2057:L2057,$I$10:$K$10))+(SUMPRODUCT(G2057:I2057,$I$10:$K$10))*(SUMPRODUCT(J2057:L2057,$I$8:$K$8))))*(SQRT(((((SUMPRODUCT(G2057:I2057,$I$8:$K$8))*(SUMPRODUCT(G2057:I2057,$I$10:$K$10))-(SUMPRODUCT(J2057:L2057,$I$8:$K$8))*(SUMPRODUCT(J2057:L2057,$I$10:$K$10)))-((SUMPRODUCT(A2057:C2057,$I$8:$K$8))*(SUMPRODUCT(A2057:C2057,$I$10:$K$10))-(SUMPRODUCT(D2057:F2057,$I$8:$K$8))*(SUMPRODUCT(D2057:F2057,$I$10:$K$10))))^2)+((((SUMPRODUCT(A2057:C2057,$I$8:$K$8))*(SUMPRODUCT(D2057:F2057,$I$10:$K$10))+(SUMPRODUCT(A2057:C2057,$I$10:$K$10))*(SUMPRODUCT(D2057:F2057,$I$8:$K$8)))-((SUMPRODUCT(G2057:I2057,$I$8:$K$8))*(SUMPRODUCT(J2057:L2057,$I$10:$K$10))+(SUMPRODUCT(G2057:I2057,$I$10:$K$10))*(SUMPRODUCT(J2057:L2057,$I$8:$K$8))))^2)-((((SUMPRODUCT(G2057:I2057,$I$8:$K$8))*(SUMPRODUCT(G2057:I2057,$I$10:$K$10))+(SUMPRODUCT(J2057:L2057,$I$8:$K$8))*(SUMPRODUCT(J2057:L2057,$I$10:$K$10)))-((SUMPRODUCT(A2057:C2057,$I$8:$K$8))*(SUMPRODUCT(A2057:C2057,$I$10:$K$10))+(SUMPRODUCT(D2057:F2057,$I$8:$K$8))*(SUMPRODUCT(D2057:F2057,$I$10:$K$10))))^2)))))/(((((SUMPRODUCT(G2057:I2057,$I$8:$K$8))*(SUMPRODUCT(G2057:I2057,$I$10:$K$10))-(SUMPRODUCT(J2057:L2057,$I$8:$K$8))*(SUMPRODUCT(J2057:L2057,$I$10:$K$10)))-((SUMPRODUCT(A2057:C2057,$I$8:$K$8))*(SUMPRODUCT(A2057:C2057,$I$10:$K$10))-(SUMPRODUCT(D2057:F2057,$I$8:$K$8))*(SUMPRODUCT(D2057:F2057,$I$10:$K$10))))^2)+((((SUMPRODUCT(A2057:C2057,$I$8:$K$8))*(SUMPRODUCT(D2057:F2057,$I$10:$K$10))+(SUMPRODUCT(A2057:C2057,$I$10:$K$10))*(SUMPRODUCT(D2057:F2057,$I$8:$K$8)))-((SUMPRODUCT(G2057:I2057,$I$8:$K$8))*(SUMPRODUCT(J2057:L2057,$I$10:$K$10))+(SUMPRODUCT(G2057:I2057,$I$10:$K$10))*(SUMPRODUCT(J2057:L2057,$I$8:$K$8))))^2)))))/2</f>
        <v>80.417666803310553</v>
      </c>
      <c r="P2057">
        <f t="shared" ref="P2057:P2120" si="2214">(DEGREES(ACOS(((-(((SUMPRODUCT(G2057:I2057,$I$8:$K$8))*(SUMPRODUCT(G2057:I2057,$I$10:$K$10))-(SUMPRODUCT(J2057:L2057,$I$8:$K$8))*(SUMPRODUCT(J2057:L2057,$I$10:$K$10)))-((SUMPRODUCT(A2057:C2057,$I$8:$K$8))*(SUMPRODUCT(A2057:C2057,$I$10:$K$10))-(SUMPRODUCT(D2057:F2057,$I$8:$K$8))*(SUMPRODUCT(D2057:F2057,$I$10:$K$10))))*(((SUMPRODUCT(G2057:I2057,$I$8:$K$8))*(SUMPRODUCT(G2057:I2057,$I$10:$K$10))+(SUMPRODUCT(J2057:L2057,$I$8:$K$8))*(SUMPRODUCT(J2057:L2057,$I$10:$K$10)))-((SUMPRODUCT(A2057:C2057,$I$8:$K$8))*(SUMPRODUCT(A2057:C2057,$I$10:$K$10))+(SUMPRODUCT(D2057:F2057,$I$8:$K$8))*(SUMPRODUCT(D2057:F2057,$I$10:$K$10)))))+((((SUMPRODUCT(A2057:C2057,$I$8:$K$8))*(SUMPRODUCT(D2057:F2057,$I$10:$K$10))+(SUMPRODUCT(A2057:C2057,$I$10:$K$10))*(SUMPRODUCT(D2057:F2057,$I$8:$K$8)))-((SUMPRODUCT(G2057:I2057,$I$8:$K$8))*(SUMPRODUCT(J2057:L2057,$I$10:$K$10))+(SUMPRODUCT(G2057:I2057,$I$10:$K$10))*(SUMPRODUCT(J2057:L2057,$I$8:$K$8))))*(SQRT(((((SUMPRODUCT(G2057:I2057,$I$8:$K$8))*(SUMPRODUCT(G2057:I2057,$I$10:$K$10))-(SUMPRODUCT(J2057:L2057,$I$8:$K$8))*(SUMPRODUCT(J2057:L2057,$I$10:$K$10)))-((SUMPRODUCT(A2057:C2057,$I$8:$K$8))*(SUMPRODUCT(A2057:C2057,$I$10:$K$10))-(SUMPRODUCT(D2057:F2057,$I$8:$K$8))*(SUMPRODUCT(D2057:F2057,$I$10:$K$10))))^2)+((((SUMPRODUCT(A2057:C2057,$I$8:$K$8))*(SUMPRODUCT(D2057:F2057,$I$10:$K$10))+(SUMPRODUCT(A2057:C2057,$I$10:$K$10))*(SUMPRODUCT(D2057:F2057,$I$8:$K$8)))-((SUMPRODUCT(G2057:I2057,$I$8:$K$8))*(SUMPRODUCT(J2057:L2057,$I$10:$K$10))+(SUMPRODUCT(G2057:I2057,$I$10:$K$10))*(SUMPRODUCT(J2057:L2057,$I$8:$K$8))))^2)-((((SUMPRODUCT(G2057:I2057,$I$8:$K$8))*(SUMPRODUCT(G2057:I2057,$I$10:$K$10))+(SUMPRODUCT(J2057:L2057,$I$8:$K$8))*(SUMPRODUCT(J2057:L2057,$I$10:$K$10)))-((SUMPRODUCT(A2057:C2057,$I$8:$K$8))*(SUMPRODUCT(A2057:C2057,$I$10:$K$10))+(SUMPRODUCT(D2057:F2057,$I$8:$K$8))*(SUMPRODUCT(D2057:F2057,$I$10:$K$10))))^2)))))/(((((SUMPRODUCT(G2057:I2057,$I$8:$K$8))*(SUMPRODUCT(G2057:I2057,$I$10:$K$10))-(SUMPRODUCT(J2057:L2057,$I$8:$K$8))*(SUMPRODUCT(J2057:L2057,$I$10:$K$10)))-((SUMPRODUCT(A2057:C2057,$I$8:$K$8))*(SUMPRODUCT(A2057:C2057,$I$10:$K$10))-(SUMPRODUCT(D2057:F2057,$I$8:$K$8))*(SUMPRODUCT(D2057:F2057,$I$10:$K$10))))^2)+((((SUMPRODUCT(A2057:C2057,$I$8:$K$8))*(SUMPRODUCT(D2057:F2057,$I$10:$K$10))+(SUMPRODUCT(A2057:C2057,$I$10:$K$10))*(SUMPRODUCT(D2057:F2057,$I$8:$K$8)))-((SUMPRODUCT(G2057:I2057,$I$8:$K$8))*(SUMPRODUCT(J2057:L2057,$I$10:$K$10))+(SUMPRODUCT(G2057:I2057,$I$10:$K$10))*(SUMPRODUCT(J2057:L2057,$I$8:$K$8))))^2)))))/2</f>
        <v>9.5823331966894418</v>
      </c>
      <c r="R2057">
        <f t="shared" si="2211"/>
        <v>-5.8245148676921286</v>
      </c>
      <c r="T2057">
        <f t="shared" si="2202"/>
        <v>9.5649122353417386</v>
      </c>
      <c r="V2057">
        <f t="shared" si="2212"/>
        <v>0</v>
      </c>
    </row>
    <row r="2058" spans="1:22" x14ac:dyDescent="0.2">
      <c r="A2058">
        <f t="shared" ref="A2058:A2121" si="2215">(1/(SQRT(2)))*(COS(RADIANS(45)))</f>
        <v>0.5</v>
      </c>
      <c r="B2058">
        <f t="shared" si="2203"/>
        <v>-0.35045463214992539</v>
      </c>
      <c r="C2058">
        <f t="shared" si="2204"/>
        <v>0.35662522457709073</v>
      </c>
      <c r="D2058">
        <f t="shared" ref="D2058:D2121" si="2216">(-((1/(SQRT(2)))*(SIN(RADIANS(45)))))</f>
        <v>-0.49999999999999989</v>
      </c>
      <c r="E2058">
        <f t="shared" si="2205"/>
        <v>-0.35045463214992545</v>
      </c>
      <c r="F2058">
        <f t="shared" si="2206"/>
        <v>0.35662522457709078</v>
      </c>
      <c r="G2058">
        <f t="shared" ref="G2058:G2121" si="2217">(1/(SQRT(2)))*(COS(RADIANS(-45)))</f>
        <v>0.5</v>
      </c>
      <c r="H2058">
        <f t="shared" si="2207"/>
        <v>0.35045463214992539</v>
      </c>
      <c r="I2058">
        <f t="shared" si="2208"/>
        <v>-0.35662522457709073</v>
      </c>
      <c r="J2058">
        <f t="shared" ref="J2058:J2121" si="2218">(-((1/(SQRT(2)))*(SIN(RADIANS(-45)))))</f>
        <v>0.49999999999999989</v>
      </c>
      <c r="K2058">
        <f t="shared" si="2209"/>
        <v>-0.35045463214992545</v>
      </c>
      <c r="L2058">
        <f t="shared" si="2210"/>
        <v>0.35662522457709078</v>
      </c>
      <c r="N2058">
        <v>134.5</v>
      </c>
      <c r="O2058">
        <f t="shared" si="2213"/>
        <v>80.381946665564342</v>
      </c>
      <c r="P2058">
        <f t="shared" si="2214"/>
        <v>9.6180533344356416</v>
      </c>
      <c r="R2058">
        <f t="shared" si="2211"/>
        <v>-5.8170771095676024</v>
      </c>
      <c r="T2058">
        <f t="shared" ref="T2058:T2121" si="2219">(P2058-$V$2516)</f>
        <v>9.6006323730879384</v>
      </c>
      <c r="V2058">
        <f t="shared" si="2212"/>
        <v>0</v>
      </c>
    </row>
    <row r="2059" spans="1:22" x14ac:dyDescent="0.2">
      <c r="A2059">
        <f t="shared" si="2215"/>
        <v>0.5</v>
      </c>
      <c r="B2059">
        <f t="shared" si="2203"/>
        <v>-0.35107652649758114</v>
      </c>
      <c r="C2059">
        <f t="shared" si="2204"/>
        <v>0.35601302299549825</v>
      </c>
      <c r="D2059">
        <f t="shared" si="2216"/>
        <v>-0.49999999999999989</v>
      </c>
      <c r="E2059">
        <f t="shared" si="2205"/>
        <v>-0.3510765264975812</v>
      </c>
      <c r="F2059">
        <f t="shared" si="2206"/>
        <v>0.35601302299549831</v>
      </c>
      <c r="G2059">
        <f t="shared" si="2217"/>
        <v>0.5</v>
      </c>
      <c r="H2059">
        <f t="shared" si="2207"/>
        <v>0.35107652649758114</v>
      </c>
      <c r="I2059">
        <f t="shared" si="2208"/>
        <v>-0.35601302299549825</v>
      </c>
      <c r="J2059">
        <f t="shared" si="2218"/>
        <v>0.49999999999999989</v>
      </c>
      <c r="K2059">
        <f t="shared" si="2209"/>
        <v>-0.3510765264975812</v>
      </c>
      <c r="L2059">
        <f t="shared" si="2210"/>
        <v>0.35601302299549831</v>
      </c>
      <c r="N2059">
        <v>134.6</v>
      </c>
      <c r="O2059">
        <f t="shared" si="2213"/>
        <v>80.346256110150051</v>
      </c>
      <c r="P2059">
        <f t="shared" si="2214"/>
        <v>9.6537438898499417</v>
      </c>
      <c r="R2059">
        <f t="shared" si="2211"/>
        <v>-5.809617078649806</v>
      </c>
      <c r="T2059">
        <f t="shared" si="2219"/>
        <v>9.6363229285022385</v>
      </c>
      <c r="V2059">
        <f t="shared" si="2212"/>
        <v>0</v>
      </c>
    </row>
    <row r="2060" spans="1:22" x14ac:dyDescent="0.2">
      <c r="A2060">
        <f t="shared" si="2215"/>
        <v>0.5</v>
      </c>
      <c r="B2060">
        <f t="shared" ref="B2060:B2123" si="2220">((1/(SQRT(2)))*(COS(RADIANS(N2060))))*(SIN(RADIANS(45)))</f>
        <v>-0.35169735140525182</v>
      </c>
      <c r="C2060">
        <f t="shared" ref="C2060:C2123" si="2221">((1/(SQRT(2)))*(SIN(RADIANS(N2060))))*(SIN(RADIANS(45)))</f>
        <v>0.35539973693649624</v>
      </c>
      <c r="D2060">
        <f t="shared" si="2216"/>
        <v>-0.49999999999999989</v>
      </c>
      <c r="E2060">
        <f t="shared" ref="E2060:E2123" si="2222">((1/(SQRT(2)))*(COS(RADIANS(N2060))))*(COS(RADIANS(45)))</f>
        <v>-0.35169735140525188</v>
      </c>
      <c r="F2060">
        <f t="shared" ref="F2060:F2123" si="2223">(((1/(SQRT(2)))*(SIN(RADIANS(N2060))))*(COS(RADIANS(45))))</f>
        <v>0.35539973693649629</v>
      </c>
      <c r="G2060">
        <f t="shared" si="2217"/>
        <v>0.5</v>
      </c>
      <c r="H2060">
        <f t="shared" ref="H2060:H2123" si="2224">((1/(SQRT(2)))*(COS(RADIANS(N2060))))*(SIN(RADIANS(-45)))</f>
        <v>0.35169735140525182</v>
      </c>
      <c r="I2060">
        <f t="shared" ref="I2060:I2123" si="2225">((1/(SQRT(2)))*(SIN(RADIANS(N2060))))*(SIN(RADIANS(-45)))</f>
        <v>-0.35539973693649624</v>
      </c>
      <c r="J2060">
        <f t="shared" si="2218"/>
        <v>0.49999999999999989</v>
      </c>
      <c r="K2060">
        <f t="shared" ref="K2060:K2123" si="2226">((1/(SQRT(2)))*(COS(RADIANS(N2060))))*(COS(RADIANS(-45)))</f>
        <v>-0.35169735140525188</v>
      </c>
      <c r="L2060">
        <f t="shared" ref="L2060:L2123" si="2227">(((1/(SQRT(2)))*(SIN(RADIANS(N2060))))*(COS(RADIANS(-45))))</f>
        <v>0.35539973693649629</v>
      </c>
      <c r="N2060">
        <v>134.69999999999999</v>
      </c>
      <c r="O2060">
        <f t="shared" si="2213"/>
        <v>80.310595278681845</v>
      </c>
      <c r="P2060">
        <f t="shared" si="2214"/>
        <v>9.6894047213181533</v>
      </c>
      <c r="R2060">
        <f t="shared" ref="R2060:R2123" si="2228">P2060-P2240</f>
        <v>-5.8021348185533466</v>
      </c>
      <c r="T2060">
        <f t="shared" si="2219"/>
        <v>9.6719837599704501</v>
      </c>
      <c r="V2060">
        <f t="shared" ref="V2060:V2123" si="2229">IF(T2060=0,N2060,0)</f>
        <v>0</v>
      </c>
    </row>
    <row r="2061" spans="1:22" x14ac:dyDescent="0.2">
      <c r="A2061">
        <f t="shared" si="2215"/>
        <v>0.5</v>
      </c>
      <c r="B2061">
        <f t="shared" si="2220"/>
        <v>-0.3523171049817973</v>
      </c>
      <c r="C2061">
        <f t="shared" si="2221"/>
        <v>0.35478536826826035</v>
      </c>
      <c r="D2061">
        <f t="shared" si="2216"/>
        <v>-0.49999999999999989</v>
      </c>
      <c r="E2061">
        <f t="shared" si="2222"/>
        <v>-0.35231710498179736</v>
      </c>
      <c r="F2061">
        <f t="shared" si="2223"/>
        <v>0.3547853682682604</v>
      </c>
      <c r="G2061">
        <f t="shared" si="2217"/>
        <v>0.5</v>
      </c>
      <c r="H2061">
        <f t="shared" si="2224"/>
        <v>0.3523171049817973</v>
      </c>
      <c r="I2061">
        <f t="shared" si="2225"/>
        <v>-0.35478536826826035</v>
      </c>
      <c r="J2061">
        <f t="shared" si="2218"/>
        <v>0.49999999999999989</v>
      </c>
      <c r="K2061">
        <f t="shared" si="2226"/>
        <v>-0.35231710498179736</v>
      </c>
      <c r="L2061">
        <f t="shared" si="2227"/>
        <v>0.3547853682682604</v>
      </c>
      <c r="N2061">
        <v>134.80000000000001</v>
      </c>
      <c r="O2061">
        <f t="shared" si="2213"/>
        <v>80.274964312675991</v>
      </c>
      <c r="P2061">
        <f t="shared" si="2214"/>
        <v>9.7250356873240023</v>
      </c>
      <c r="R2061">
        <f t="shared" si="2228"/>
        <v>-5.7946303731403184</v>
      </c>
      <c r="T2061">
        <f t="shared" si="2219"/>
        <v>9.707614725976299</v>
      </c>
      <c r="V2061">
        <f t="shared" si="2229"/>
        <v>0</v>
      </c>
    </row>
    <row r="2062" spans="1:22" x14ac:dyDescent="0.2">
      <c r="A2062">
        <f t="shared" si="2215"/>
        <v>0.5</v>
      </c>
      <c r="B2062">
        <f t="shared" si="2220"/>
        <v>-0.35293578533934045</v>
      </c>
      <c r="C2062">
        <f t="shared" si="2221"/>
        <v>0.35416991886226434</v>
      </c>
      <c r="D2062">
        <f t="shared" si="2216"/>
        <v>-0.49999999999999989</v>
      </c>
      <c r="E2062">
        <f t="shared" si="2222"/>
        <v>-0.3529357853393405</v>
      </c>
      <c r="F2062">
        <f t="shared" si="2223"/>
        <v>0.3541699188622644</v>
      </c>
      <c r="G2062">
        <f t="shared" si="2217"/>
        <v>0.5</v>
      </c>
      <c r="H2062">
        <f t="shared" si="2224"/>
        <v>0.35293578533934045</v>
      </c>
      <c r="I2062">
        <f t="shared" si="2225"/>
        <v>-0.35416991886226434</v>
      </c>
      <c r="J2062">
        <f t="shared" si="2218"/>
        <v>0.49999999999999989</v>
      </c>
      <c r="K2062">
        <f t="shared" si="2226"/>
        <v>-0.3529357853393405</v>
      </c>
      <c r="L2062">
        <f t="shared" si="2227"/>
        <v>0.3541699188622644</v>
      </c>
      <c r="N2062">
        <v>134.9</v>
      </c>
      <c r="O2062">
        <f t="shared" si="2213"/>
        <v>80.239363353549052</v>
      </c>
      <c r="P2062">
        <f t="shared" si="2214"/>
        <v>9.7606366464509371</v>
      </c>
      <c r="R2062">
        <f t="shared" si="2228"/>
        <v>-5.7871037865189834</v>
      </c>
      <c r="T2062">
        <f t="shared" si="2219"/>
        <v>9.7432156851032339</v>
      </c>
      <c r="V2062">
        <f t="shared" si="2229"/>
        <v>0</v>
      </c>
    </row>
    <row r="2063" spans="1:22" x14ac:dyDescent="0.2">
      <c r="A2063">
        <f t="shared" si="2215"/>
        <v>0.5</v>
      </c>
      <c r="B2063">
        <f t="shared" si="2220"/>
        <v>-0.35355339059327368</v>
      </c>
      <c r="C2063">
        <f t="shared" si="2221"/>
        <v>0.35355339059327373</v>
      </c>
      <c r="D2063">
        <f t="shared" si="2216"/>
        <v>-0.49999999999999989</v>
      </c>
      <c r="E2063">
        <f t="shared" si="2222"/>
        <v>-0.35355339059327373</v>
      </c>
      <c r="F2063">
        <f t="shared" si="2223"/>
        <v>0.35355339059327379</v>
      </c>
      <c r="G2063">
        <f t="shared" si="2217"/>
        <v>0.5</v>
      </c>
      <c r="H2063">
        <f t="shared" si="2224"/>
        <v>0.35355339059327368</v>
      </c>
      <c r="I2063">
        <f t="shared" si="2225"/>
        <v>-0.35355339059327373</v>
      </c>
      <c r="J2063">
        <f t="shared" si="2218"/>
        <v>0.49999999999999989</v>
      </c>
      <c r="K2063">
        <f t="shared" si="2226"/>
        <v>-0.35355339059327373</v>
      </c>
      <c r="L2063">
        <f t="shared" si="2227"/>
        <v>0.35355339059327379</v>
      </c>
      <c r="N2063">
        <v>135</v>
      </c>
      <c r="O2063">
        <f t="shared" si="2213"/>
        <v>80.203792542615858</v>
      </c>
      <c r="P2063">
        <f t="shared" si="2214"/>
        <v>9.7962074573841278</v>
      </c>
      <c r="R2063">
        <f t="shared" si="2228"/>
        <v>-5.77955510304235</v>
      </c>
      <c r="T2063">
        <f t="shared" si="2219"/>
        <v>9.7787864960364246</v>
      </c>
      <c r="V2063">
        <f t="shared" si="2229"/>
        <v>0</v>
      </c>
    </row>
    <row r="2064" spans="1:22" x14ac:dyDescent="0.2">
      <c r="A2064">
        <f t="shared" si="2215"/>
        <v>0.5</v>
      </c>
      <c r="B2064">
        <f t="shared" si="2220"/>
        <v>-0.35416991886226423</v>
      </c>
      <c r="C2064">
        <f t="shared" si="2221"/>
        <v>0.3529357853393405</v>
      </c>
      <c r="D2064">
        <f t="shared" si="2216"/>
        <v>-0.49999999999999989</v>
      </c>
      <c r="E2064">
        <f t="shared" si="2222"/>
        <v>-0.35416991886226429</v>
      </c>
      <c r="F2064">
        <f t="shared" si="2223"/>
        <v>0.35293578533934056</v>
      </c>
      <c r="G2064">
        <f t="shared" si="2217"/>
        <v>0.5</v>
      </c>
      <c r="H2064">
        <f t="shared" si="2224"/>
        <v>0.35416991886226423</v>
      </c>
      <c r="I2064">
        <f t="shared" si="2225"/>
        <v>-0.3529357853393405</v>
      </c>
      <c r="J2064">
        <f t="shared" si="2218"/>
        <v>0.49999999999999989</v>
      </c>
      <c r="K2064">
        <f t="shared" si="2226"/>
        <v>-0.35416991886226429</v>
      </c>
      <c r="L2064">
        <f t="shared" si="2227"/>
        <v>0.35293578533934056</v>
      </c>
      <c r="N2064">
        <v>135.1</v>
      </c>
      <c r="O2064">
        <f t="shared" si="2213"/>
        <v>80.168252021087667</v>
      </c>
      <c r="P2064">
        <f t="shared" si="2214"/>
        <v>9.8317479789123201</v>
      </c>
      <c r="R2064">
        <f t="shared" si="2228"/>
        <v>-5.7719843673067768</v>
      </c>
      <c r="T2064">
        <f t="shared" si="2219"/>
        <v>9.8143270175646169</v>
      </c>
      <c r="V2064">
        <f t="shared" si="2229"/>
        <v>0</v>
      </c>
    </row>
    <row r="2065" spans="1:22" x14ac:dyDescent="0.2">
      <c r="A2065">
        <f t="shared" si="2215"/>
        <v>0.5</v>
      </c>
      <c r="B2065">
        <f t="shared" si="2220"/>
        <v>-0.35478536826826029</v>
      </c>
      <c r="C2065">
        <f t="shared" si="2221"/>
        <v>0.35231710498179741</v>
      </c>
      <c r="D2065">
        <f t="shared" si="2216"/>
        <v>-0.49999999999999989</v>
      </c>
      <c r="E2065">
        <f t="shared" si="2222"/>
        <v>-0.35478536826826035</v>
      </c>
      <c r="F2065">
        <f t="shared" si="2223"/>
        <v>0.35231710498179747</v>
      </c>
      <c r="G2065">
        <f t="shared" si="2217"/>
        <v>0.5</v>
      </c>
      <c r="H2065">
        <f t="shared" si="2224"/>
        <v>0.35478536826826029</v>
      </c>
      <c r="I2065">
        <f t="shared" si="2225"/>
        <v>-0.35231710498179741</v>
      </c>
      <c r="J2065">
        <f t="shared" si="2218"/>
        <v>0.49999999999999989</v>
      </c>
      <c r="K2065">
        <f t="shared" si="2226"/>
        <v>-0.35478536826826035</v>
      </c>
      <c r="L2065">
        <f t="shared" si="2227"/>
        <v>0.35231710498179747</v>
      </c>
      <c r="N2065">
        <v>135.19999999999999</v>
      </c>
      <c r="O2065">
        <f t="shared" si="2213"/>
        <v>80.132741930070296</v>
      </c>
      <c r="P2065">
        <f t="shared" si="2214"/>
        <v>9.8672580699297043</v>
      </c>
      <c r="R2065">
        <f t="shared" si="2228"/>
        <v>-5.7643916241506457</v>
      </c>
      <c r="T2065">
        <f t="shared" si="2219"/>
        <v>9.8498371085820011</v>
      </c>
      <c r="V2065">
        <f t="shared" si="2229"/>
        <v>0</v>
      </c>
    </row>
    <row r="2066" spans="1:22" x14ac:dyDescent="0.2">
      <c r="A2066">
        <f t="shared" si="2215"/>
        <v>0.5</v>
      </c>
      <c r="B2066">
        <f t="shared" si="2220"/>
        <v>-0.35539973693649612</v>
      </c>
      <c r="C2066">
        <f t="shared" si="2221"/>
        <v>0.35169735140525188</v>
      </c>
      <c r="D2066">
        <f t="shared" si="2216"/>
        <v>-0.49999999999999989</v>
      </c>
      <c r="E2066">
        <f t="shared" si="2222"/>
        <v>-0.35539973693649618</v>
      </c>
      <c r="F2066">
        <f t="shared" si="2223"/>
        <v>0.35169735140525193</v>
      </c>
      <c r="G2066">
        <f t="shared" si="2217"/>
        <v>0.5</v>
      </c>
      <c r="H2066">
        <f t="shared" si="2224"/>
        <v>0.35539973693649612</v>
      </c>
      <c r="I2066">
        <f t="shared" si="2225"/>
        <v>-0.35169735140525188</v>
      </c>
      <c r="J2066">
        <f t="shared" si="2218"/>
        <v>0.49999999999999989</v>
      </c>
      <c r="K2066">
        <f t="shared" si="2226"/>
        <v>-0.35539973693649618</v>
      </c>
      <c r="L2066">
        <f t="shared" si="2227"/>
        <v>0.35169735140525193</v>
      </c>
      <c r="N2066">
        <v>135.30000000000001</v>
      </c>
      <c r="O2066">
        <f t="shared" si="2213"/>
        <v>80.09726241056218</v>
      </c>
      <c r="P2066">
        <f t="shared" si="2214"/>
        <v>9.902737589437832</v>
      </c>
      <c r="R2066">
        <f t="shared" si="2228"/>
        <v>-5.7567769186529087</v>
      </c>
      <c r="T2066">
        <f t="shared" si="2219"/>
        <v>9.8853166280901288</v>
      </c>
      <c r="V2066">
        <f t="shared" si="2229"/>
        <v>0</v>
      </c>
    </row>
    <row r="2067" spans="1:22" x14ac:dyDescent="0.2">
      <c r="A2067">
        <f t="shared" si="2215"/>
        <v>0.5</v>
      </c>
      <c r="B2067">
        <f t="shared" si="2220"/>
        <v>-0.35601302299549814</v>
      </c>
      <c r="C2067">
        <f t="shared" si="2221"/>
        <v>0.3510765264975812</v>
      </c>
      <c r="D2067">
        <f t="shared" si="2216"/>
        <v>-0.49999999999999989</v>
      </c>
      <c r="E2067">
        <f t="shared" si="2222"/>
        <v>-0.3560130229954982</v>
      </c>
      <c r="F2067">
        <f t="shared" si="2223"/>
        <v>0.35107652649758125</v>
      </c>
      <c r="G2067">
        <f t="shared" si="2217"/>
        <v>0.5</v>
      </c>
      <c r="H2067">
        <f t="shared" si="2224"/>
        <v>0.35601302299549814</v>
      </c>
      <c r="I2067">
        <f t="shared" si="2225"/>
        <v>-0.3510765264975812</v>
      </c>
      <c r="J2067">
        <f t="shared" si="2218"/>
        <v>0.49999999999999989</v>
      </c>
      <c r="K2067">
        <f t="shared" si="2226"/>
        <v>-0.3560130229954982</v>
      </c>
      <c r="L2067">
        <f t="shared" si="2227"/>
        <v>0.35107652649758125</v>
      </c>
      <c r="N2067">
        <v>135.4</v>
      </c>
      <c r="O2067">
        <f t="shared" si="2213"/>
        <v>80.061813603452492</v>
      </c>
      <c r="P2067">
        <f t="shared" si="2214"/>
        <v>9.9381863965475006</v>
      </c>
      <c r="R2067">
        <f t="shared" si="2228"/>
        <v>-5.7491402961317224</v>
      </c>
      <c r="T2067">
        <f t="shared" si="2219"/>
        <v>9.9207654351997974</v>
      </c>
      <c r="V2067">
        <f t="shared" si="2229"/>
        <v>0</v>
      </c>
    </row>
    <row r="2068" spans="1:22" x14ac:dyDescent="0.2">
      <c r="A2068">
        <f t="shared" si="2215"/>
        <v>0.5</v>
      </c>
      <c r="B2068">
        <f t="shared" si="2220"/>
        <v>-0.35662522457709062</v>
      </c>
      <c r="C2068">
        <f t="shared" si="2221"/>
        <v>0.35045463214992545</v>
      </c>
      <c r="D2068">
        <f t="shared" si="2216"/>
        <v>-0.49999999999999989</v>
      </c>
      <c r="E2068">
        <f t="shared" si="2222"/>
        <v>-0.35662522457709067</v>
      </c>
      <c r="F2068">
        <f t="shared" si="2223"/>
        <v>0.3504546321499255</v>
      </c>
      <c r="G2068">
        <f t="shared" si="2217"/>
        <v>0.5</v>
      </c>
      <c r="H2068">
        <f t="shared" si="2224"/>
        <v>0.35662522457709062</v>
      </c>
      <c r="I2068">
        <f t="shared" si="2225"/>
        <v>-0.35045463214992545</v>
      </c>
      <c r="J2068">
        <f t="shared" si="2218"/>
        <v>0.49999999999999989</v>
      </c>
      <c r="K2068">
        <f t="shared" si="2226"/>
        <v>-0.35662522457709067</v>
      </c>
      <c r="L2068">
        <f t="shared" si="2227"/>
        <v>0.3504546321499255</v>
      </c>
      <c r="N2068">
        <v>135.5</v>
      </c>
      <c r="O2068">
        <f t="shared" si="2213"/>
        <v>80.02639564951933</v>
      </c>
      <c r="P2068">
        <f t="shared" si="2214"/>
        <v>9.973604350480656</v>
      </c>
      <c r="R2068">
        <f t="shared" si="2228"/>
        <v>-5.7414818021428964</v>
      </c>
      <c r="T2068">
        <f t="shared" si="2219"/>
        <v>9.9561833891329528</v>
      </c>
      <c r="V2068">
        <f t="shared" si="2229"/>
        <v>0</v>
      </c>
    </row>
    <row r="2069" spans="1:22" x14ac:dyDescent="0.2">
      <c r="A2069">
        <f t="shared" si="2215"/>
        <v>0.5</v>
      </c>
      <c r="B2069">
        <f t="shared" si="2220"/>
        <v>-0.35723633981640152</v>
      </c>
      <c r="C2069">
        <f t="shared" si="2221"/>
        <v>0.34983167025668277</v>
      </c>
      <c r="D2069">
        <f t="shared" si="2216"/>
        <v>-0.49999999999999989</v>
      </c>
      <c r="E2069">
        <f t="shared" si="2222"/>
        <v>-0.35723633981640157</v>
      </c>
      <c r="F2069">
        <f t="shared" si="2223"/>
        <v>0.34983167025668283</v>
      </c>
      <c r="G2069">
        <f t="shared" si="2217"/>
        <v>0.5</v>
      </c>
      <c r="H2069">
        <f t="shared" si="2224"/>
        <v>0.35723633981640152</v>
      </c>
      <c r="I2069">
        <f t="shared" si="2225"/>
        <v>-0.34983167025668277</v>
      </c>
      <c r="J2069">
        <f t="shared" si="2218"/>
        <v>0.49999999999999989</v>
      </c>
      <c r="K2069">
        <f t="shared" si="2226"/>
        <v>-0.35723633981640157</v>
      </c>
      <c r="L2069">
        <f t="shared" si="2227"/>
        <v>0.34983167025668283</v>
      </c>
      <c r="N2069">
        <v>135.6</v>
      </c>
      <c r="O2069">
        <f t="shared" si="2213"/>
        <v>79.991008689427758</v>
      </c>
      <c r="P2069">
        <f t="shared" si="2214"/>
        <v>10.00899131057224</v>
      </c>
      <c r="R2069">
        <f t="shared" si="2228"/>
        <v>-5.7338014824787376</v>
      </c>
      <c r="T2069">
        <f t="shared" si="2219"/>
        <v>9.9915703492245367</v>
      </c>
      <c r="V2069">
        <f t="shared" si="2229"/>
        <v>0</v>
      </c>
    </row>
    <row r="2070" spans="1:22" x14ac:dyDescent="0.2">
      <c r="A2070">
        <f t="shared" si="2215"/>
        <v>0.5</v>
      </c>
      <c r="B2070">
        <f t="shared" si="2220"/>
        <v>-0.35784636685186771</v>
      </c>
      <c r="C2070">
        <f t="shared" si="2221"/>
        <v>0.34920764271550303</v>
      </c>
      <c r="D2070">
        <f t="shared" si="2216"/>
        <v>-0.49999999999999989</v>
      </c>
      <c r="E2070">
        <f t="shared" si="2222"/>
        <v>-0.35784636685186777</v>
      </c>
      <c r="F2070">
        <f t="shared" si="2223"/>
        <v>0.34920764271550309</v>
      </c>
      <c r="G2070">
        <f t="shared" si="2217"/>
        <v>0.5</v>
      </c>
      <c r="H2070">
        <f t="shared" si="2224"/>
        <v>0.35784636685186771</v>
      </c>
      <c r="I2070">
        <f t="shared" si="2225"/>
        <v>-0.34920764271550303</v>
      </c>
      <c r="J2070">
        <f t="shared" si="2218"/>
        <v>0.49999999999999989</v>
      </c>
      <c r="K2070">
        <f t="shared" si="2226"/>
        <v>-0.35784636685186777</v>
      </c>
      <c r="L2070">
        <f t="shared" si="2227"/>
        <v>0.34920764271550309</v>
      </c>
      <c r="N2070">
        <v>135.69999999999999</v>
      </c>
      <c r="O2070">
        <f t="shared" si="2213"/>
        <v>79.955652863727877</v>
      </c>
      <c r="P2070">
        <f t="shared" si="2214"/>
        <v>10.044347136272124</v>
      </c>
      <c r="R2070">
        <f t="shared" si="2228"/>
        <v>-5.7260993831662645</v>
      </c>
      <c r="T2070">
        <f t="shared" si="2219"/>
        <v>10.026926174924421</v>
      </c>
      <c r="V2070">
        <f t="shared" si="2229"/>
        <v>0</v>
      </c>
    </row>
    <row r="2071" spans="1:22" x14ac:dyDescent="0.2">
      <c r="A2071">
        <f t="shared" si="2215"/>
        <v>0.5</v>
      </c>
      <c r="B2071">
        <f t="shared" si="2220"/>
        <v>-0.35845530382524143</v>
      </c>
      <c r="C2071">
        <f t="shared" si="2221"/>
        <v>0.34858255142728206</v>
      </c>
      <c r="D2071">
        <f t="shared" si="2216"/>
        <v>-0.49999999999999989</v>
      </c>
      <c r="E2071">
        <f t="shared" si="2222"/>
        <v>-0.35845530382524149</v>
      </c>
      <c r="F2071">
        <f t="shared" si="2223"/>
        <v>0.34858255142728212</v>
      </c>
      <c r="G2071">
        <f t="shared" si="2217"/>
        <v>0.5</v>
      </c>
      <c r="H2071">
        <f t="shared" si="2224"/>
        <v>0.35845530382524143</v>
      </c>
      <c r="I2071">
        <f t="shared" si="2225"/>
        <v>-0.34858255142728206</v>
      </c>
      <c r="J2071">
        <f t="shared" si="2218"/>
        <v>0.49999999999999989</v>
      </c>
      <c r="K2071">
        <f t="shared" si="2226"/>
        <v>-0.35845530382524149</v>
      </c>
      <c r="L2071">
        <f t="shared" si="2227"/>
        <v>0.34858255142728212</v>
      </c>
      <c r="N2071">
        <v>135.80000000000001</v>
      </c>
      <c r="O2071">
        <f t="shared" si="2213"/>
        <v>79.920328312853044</v>
      </c>
      <c r="P2071">
        <f t="shared" si="2214"/>
        <v>10.079671687146943</v>
      </c>
      <c r="R2071">
        <f t="shared" si="2228"/>
        <v>-5.7183755504660976</v>
      </c>
      <c r="T2071">
        <f t="shared" si="2219"/>
        <v>10.06225072579924</v>
      </c>
      <c r="V2071">
        <f t="shared" si="2229"/>
        <v>0</v>
      </c>
    </row>
    <row r="2072" spans="1:22" x14ac:dyDescent="0.2">
      <c r="A2072">
        <f t="shared" si="2215"/>
        <v>0.5</v>
      </c>
      <c r="B2072">
        <f t="shared" si="2220"/>
        <v>-0.35906314888159446</v>
      </c>
      <c r="C2072">
        <f t="shared" si="2221"/>
        <v>0.34795639829615699</v>
      </c>
      <c r="D2072">
        <f t="shared" si="2216"/>
        <v>-0.49999999999999989</v>
      </c>
      <c r="E2072">
        <f t="shared" si="2222"/>
        <v>-0.35906314888159452</v>
      </c>
      <c r="F2072">
        <f t="shared" si="2223"/>
        <v>0.34795639829615704</v>
      </c>
      <c r="G2072">
        <f t="shared" si="2217"/>
        <v>0.5</v>
      </c>
      <c r="H2072">
        <f t="shared" si="2224"/>
        <v>0.35906314888159446</v>
      </c>
      <c r="I2072">
        <f t="shared" si="2225"/>
        <v>-0.34795639829615699</v>
      </c>
      <c r="J2072">
        <f t="shared" si="2218"/>
        <v>0.49999999999999989</v>
      </c>
      <c r="K2072">
        <f t="shared" si="2226"/>
        <v>-0.35906314888159452</v>
      </c>
      <c r="L2072">
        <f t="shared" si="2227"/>
        <v>0.34795639829615704</v>
      </c>
      <c r="N2072">
        <v>135.9</v>
      </c>
      <c r="O2072">
        <f t="shared" si="2213"/>
        <v>79.885035177117999</v>
      </c>
      <c r="P2072">
        <f t="shared" si="2214"/>
        <v>10.11496482288201</v>
      </c>
      <c r="R2072">
        <f t="shared" si="2228"/>
        <v>-5.7106300308707372</v>
      </c>
      <c r="T2072">
        <f t="shared" si="2219"/>
        <v>10.097543861534307</v>
      </c>
      <c r="V2072">
        <f t="shared" si="2229"/>
        <v>0</v>
      </c>
    </row>
    <row r="2073" spans="1:22" x14ac:dyDescent="0.2">
      <c r="A2073">
        <f t="shared" si="2215"/>
        <v>0.5</v>
      </c>
      <c r="B2073">
        <f t="shared" si="2220"/>
        <v>-0.35966990016932548</v>
      </c>
      <c r="C2073">
        <f t="shared" si="2221"/>
        <v>0.34732918522949852</v>
      </c>
      <c r="D2073">
        <f t="shared" si="2216"/>
        <v>-0.49999999999999989</v>
      </c>
      <c r="E2073">
        <f t="shared" si="2222"/>
        <v>-0.35966990016932554</v>
      </c>
      <c r="F2073">
        <f t="shared" si="2223"/>
        <v>0.34732918522949857</v>
      </c>
      <c r="G2073">
        <f t="shared" si="2217"/>
        <v>0.5</v>
      </c>
      <c r="H2073">
        <f t="shared" si="2224"/>
        <v>0.35966990016932548</v>
      </c>
      <c r="I2073">
        <f t="shared" si="2225"/>
        <v>-0.34732918522949852</v>
      </c>
      <c r="J2073">
        <f t="shared" si="2218"/>
        <v>0.49999999999999989</v>
      </c>
      <c r="K2073">
        <f t="shared" si="2226"/>
        <v>-0.35966990016932554</v>
      </c>
      <c r="L2073">
        <f t="shared" si="2227"/>
        <v>0.34732918522949857</v>
      </c>
      <c r="N2073">
        <v>136</v>
      </c>
      <c r="O2073">
        <f t="shared" si="2213"/>
        <v>79.849773596716773</v>
      </c>
      <c r="P2073">
        <f t="shared" si="2214"/>
        <v>10.150226403283222</v>
      </c>
      <c r="R2073">
        <f t="shared" si="2228"/>
        <v>-5.7028628711031999</v>
      </c>
      <c r="T2073">
        <f t="shared" si="2219"/>
        <v>10.132805441935519</v>
      </c>
      <c r="V2073">
        <f t="shared" si="2229"/>
        <v>0</v>
      </c>
    </row>
    <row r="2074" spans="1:22" x14ac:dyDescent="0.2">
      <c r="A2074">
        <f t="shared" si="2215"/>
        <v>0.5</v>
      </c>
      <c r="B2074">
        <f t="shared" si="2220"/>
        <v>-0.36027555584016518</v>
      </c>
      <c r="C2074">
        <f t="shared" si="2221"/>
        <v>0.34670091413790644</v>
      </c>
      <c r="D2074">
        <f t="shared" si="2216"/>
        <v>-0.49999999999999989</v>
      </c>
      <c r="E2074">
        <f t="shared" si="2222"/>
        <v>-0.36027555584016524</v>
      </c>
      <c r="F2074">
        <f t="shared" si="2223"/>
        <v>0.34670091413790649</v>
      </c>
      <c r="G2074">
        <f t="shared" si="2217"/>
        <v>0.5</v>
      </c>
      <c r="H2074">
        <f t="shared" si="2224"/>
        <v>0.36027555584016518</v>
      </c>
      <c r="I2074">
        <f t="shared" si="2225"/>
        <v>-0.34670091413790644</v>
      </c>
      <c r="J2074">
        <f t="shared" si="2218"/>
        <v>0.49999999999999989</v>
      </c>
      <c r="K2074">
        <f t="shared" si="2226"/>
        <v>-0.36027555584016524</v>
      </c>
      <c r="L2074">
        <f t="shared" si="2227"/>
        <v>0.34670091413790649</v>
      </c>
      <c r="N2074">
        <v>136.1</v>
      </c>
      <c r="O2074">
        <f t="shared" si="2213"/>
        <v>79.814543711721143</v>
      </c>
      <c r="P2074">
        <f t="shared" si="2214"/>
        <v>10.185456288278873</v>
      </c>
      <c r="R2074">
        <f t="shared" si="2228"/>
        <v>-5.6950741181156115</v>
      </c>
      <c r="T2074">
        <f t="shared" si="2219"/>
        <v>10.16803532693117</v>
      </c>
      <c r="V2074">
        <f t="shared" si="2229"/>
        <v>0</v>
      </c>
    </row>
    <row r="2075" spans="1:22" x14ac:dyDescent="0.2">
      <c r="A2075">
        <f t="shared" si="2215"/>
        <v>0.5</v>
      </c>
      <c r="B2075">
        <f t="shared" si="2220"/>
        <v>-0.36088011404918102</v>
      </c>
      <c r="C2075">
        <f t="shared" si="2221"/>
        <v>0.34607158693520335</v>
      </c>
      <c r="D2075">
        <f t="shared" si="2216"/>
        <v>-0.49999999999999989</v>
      </c>
      <c r="E2075">
        <f t="shared" si="2222"/>
        <v>-0.36088011404918108</v>
      </c>
      <c r="F2075">
        <f t="shared" si="2223"/>
        <v>0.3460715869352034</v>
      </c>
      <c r="G2075">
        <f t="shared" si="2217"/>
        <v>0.5</v>
      </c>
      <c r="H2075">
        <f t="shared" si="2224"/>
        <v>0.36088011404918102</v>
      </c>
      <c r="I2075">
        <f t="shared" si="2225"/>
        <v>-0.34607158693520335</v>
      </c>
      <c r="J2075">
        <f t="shared" si="2218"/>
        <v>0.49999999999999989</v>
      </c>
      <c r="K2075">
        <f t="shared" si="2226"/>
        <v>-0.36088011404918108</v>
      </c>
      <c r="L2075">
        <f t="shared" si="2227"/>
        <v>0.3460715869352034</v>
      </c>
      <c r="N2075">
        <v>136.19999999999999</v>
      </c>
      <c r="O2075">
        <f t="shared" si="2213"/>
        <v>79.779345662078413</v>
      </c>
      <c r="P2075">
        <f t="shared" si="2214"/>
        <v>10.220654337921586</v>
      </c>
      <c r="R2075">
        <f t="shared" si="2228"/>
        <v>-5.687263819087617</v>
      </c>
      <c r="T2075">
        <f t="shared" si="2219"/>
        <v>10.203233376573882</v>
      </c>
      <c r="V2075">
        <f t="shared" si="2229"/>
        <v>0</v>
      </c>
    </row>
    <row r="2076" spans="1:22" x14ac:dyDescent="0.2">
      <c r="A2076">
        <f t="shared" si="2215"/>
        <v>0.5</v>
      </c>
      <c r="B2076">
        <f t="shared" si="2220"/>
        <v>-0.36148357295478417</v>
      </c>
      <c r="C2076">
        <f t="shared" si="2221"/>
        <v>0.34544120553842905</v>
      </c>
      <c r="D2076">
        <f t="shared" si="2216"/>
        <v>-0.49999999999999989</v>
      </c>
      <c r="E2076">
        <f t="shared" si="2222"/>
        <v>-0.36148357295478423</v>
      </c>
      <c r="F2076">
        <f t="shared" si="2223"/>
        <v>0.34544120553842911</v>
      </c>
      <c r="G2076">
        <f t="shared" si="2217"/>
        <v>0.5</v>
      </c>
      <c r="H2076">
        <f t="shared" si="2224"/>
        <v>0.36148357295478417</v>
      </c>
      <c r="I2076">
        <f t="shared" si="2225"/>
        <v>-0.34544120553842905</v>
      </c>
      <c r="J2076">
        <f t="shared" si="2218"/>
        <v>0.49999999999999989</v>
      </c>
      <c r="K2076">
        <f t="shared" si="2226"/>
        <v>-0.36148357295478423</v>
      </c>
      <c r="L2076">
        <f t="shared" si="2227"/>
        <v>0.34544120553842911</v>
      </c>
      <c r="N2076">
        <v>136.30000000000001</v>
      </c>
      <c r="O2076">
        <f t="shared" si="2213"/>
        <v>79.744179587609835</v>
      </c>
      <c r="P2076">
        <f t="shared" si="2214"/>
        <v>10.25582041239017</v>
      </c>
      <c r="R2076">
        <f t="shared" si="2228"/>
        <v>-5.6794320214249314</v>
      </c>
      <c r="T2076">
        <f t="shared" si="2219"/>
        <v>10.238399451042467</v>
      </c>
      <c r="V2076">
        <f t="shared" si="2229"/>
        <v>0</v>
      </c>
    </row>
    <row r="2077" spans="1:22" x14ac:dyDescent="0.2">
      <c r="A2077">
        <f t="shared" si="2215"/>
        <v>0.5</v>
      </c>
      <c r="B2077">
        <f t="shared" si="2220"/>
        <v>-0.36208593071873374</v>
      </c>
      <c r="C2077">
        <f t="shared" si="2221"/>
        <v>0.34480977186783479</v>
      </c>
      <c r="D2077">
        <f t="shared" si="2216"/>
        <v>-0.49999999999999989</v>
      </c>
      <c r="E2077">
        <f t="shared" si="2222"/>
        <v>-0.36208593071873379</v>
      </c>
      <c r="F2077">
        <f t="shared" si="2223"/>
        <v>0.34480977186783485</v>
      </c>
      <c r="G2077">
        <f t="shared" si="2217"/>
        <v>0.5</v>
      </c>
      <c r="H2077">
        <f t="shared" si="2224"/>
        <v>0.36208593071873374</v>
      </c>
      <c r="I2077">
        <f t="shared" si="2225"/>
        <v>-0.34480977186783479</v>
      </c>
      <c r="J2077">
        <f t="shared" si="2218"/>
        <v>0.49999999999999989</v>
      </c>
      <c r="K2077">
        <f t="shared" si="2226"/>
        <v>-0.36208593071873379</v>
      </c>
      <c r="L2077">
        <f t="shared" si="2227"/>
        <v>0.34480977186783485</v>
      </c>
      <c r="N2077">
        <v>136.4</v>
      </c>
      <c r="O2077">
        <f t="shared" si="2213"/>
        <v>79.709045628008525</v>
      </c>
      <c r="P2077">
        <f t="shared" si="2214"/>
        <v>10.290954371991475</v>
      </c>
      <c r="R2077">
        <f t="shared" si="2228"/>
        <v>-5.6715787727578668</v>
      </c>
      <c r="T2077">
        <f t="shared" si="2219"/>
        <v>10.273533410643772</v>
      </c>
      <c r="V2077">
        <f t="shared" si="2229"/>
        <v>0</v>
      </c>
    </row>
    <row r="2078" spans="1:22" x14ac:dyDescent="0.2">
      <c r="A2078">
        <f t="shared" si="2215"/>
        <v>0.5</v>
      </c>
      <c r="B2078">
        <f t="shared" si="2220"/>
        <v>-0.36268718550614371</v>
      </c>
      <c r="C2078">
        <f t="shared" si="2221"/>
        <v>0.3441772878468769</v>
      </c>
      <c r="D2078">
        <f t="shared" si="2216"/>
        <v>-0.49999999999999989</v>
      </c>
      <c r="E2078">
        <f t="shared" si="2222"/>
        <v>-0.36268718550614376</v>
      </c>
      <c r="F2078">
        <f t="shared" si="2223"/>
        <v>0.34417728784687696</v>
      </c>
      <c r="G2078">
        <f t="shared" si="2217"/>
        <v>0.5</v>
      </c>
      <c r="H2078">
        <f t="shared" si="2224"/>
        <v>0.36268718550614371</v>
      </c>
      <c r="I2078">
        <f t="shared" si="2225"/>
        <v>-0.3441772878468769</v>
      </c>
      <c r="J2078">
        <f t="shared" si="2218"/>
        <v>0.49999999999999989</v>
      </c>
      <c r="K2078">
        <f t="shared" si="2226"/>
        <v>-0.36268718550614376</v>
      </c>
      <c r="L2078">
        <f t="shared" si="2227"/>
        <v>0.34417728784687696</v>
      </c>
      <c r="N2078">
        <v>136.5</v>
      </c>
      <c r="O2078">
        <f t="shared" si="2213"/>
        <v>79.673943922837736</v>
      </c>
      <c r="P2078">
        <f t="shared" si="2214"/>
        <v>10.326056077162264</v>
      </c>
      <c r="R2078">
        <f t="shared" si="2228"/>
        <v>-5.663704120939796</v>
      </c>
      <c r="T2078">
        <f t="shared" si="2219"/>
        <v>10.30863511581456</v>
      </c>
      <c r="V2078">
        <f t="shared" si="2229"/>
        <v>0</v>
      </c>
    </row>
    <row r="2079" spans="1:22" x14ac:dyDescent="0.2">
      <c r="A2079">
        <f t="shared" si="2215"/>
        <v>0.5</v>
      </c>
      <c r="B2079">
        <f t="shared" si="2220"/>
        <v>-0.36328733548548786</v>
      </c>
      <c r="C2079">
        <f t="shared" si="2221"/>
        <v>0.34354375540221149</v>
      </c>
      <c r="D2079">
        <f t="shared" si="2216"/>
        <v>-0.49999999999999989</v>
      </c>
      <c r="E2079">
        <f t="shared" si="2222"/>
        <v>-0.36328733548548792</v>
      </c>
      <c r="F2079">
        <f t="shared" si="2223"/>
        <v>0.34354375540221155</v>
      </c>
      <c r="G2079">
        <f t="shared" si="2217"/>
        <v>0.5</v>
      </c>
      <c r="H2079">
        <f t="shared" si="2224"/>
        <v>0.36328733548548786</v>
      </c>
      <c r="I2079">
        <f t="shared" si="2225"/>
        <v>-0.34354375540221149</v>
      </c>
      <c r="J2079">
        <f t="shared" si="2218"/>
        <v>0.49999999999999989</v>
      </c>
      <c r="K2079">
        <f t="shared" si="2226"/>
        <v>-0.36328733548548792</v>
      </c>
      <c r="L2079">
        <f t="shared" si="2227"/>
        <v>0.34354375540221155</v>
      </c>
      <c r="N2079">
        <v>136.6</v>
      </c>
      <c r="O2079">
        <f t="shared" si="2213"/>
        <v>79.638874611528848</v>
      </c>
      <c r="P2079">
        <f t="shared" si="2214"/>
        <v>10.361125388471175</v>
      </c>
      <c r="R2079">
        <f t="shared" si="2228"/>
        <v>-5.6558081140455538</v>
      </c>
      <c r="T2079">
        <f t="shared" si="2219"/>
        <v>10.343704427123471</v>
      </c>
      <c r="V2079">
        <f t="shared" si="2229"/>
        <v>0</v>
      </c>
    </row>
    <row r="2080" spans="1:22" x14ac:dyDescent="0.2">
      <c r="A2080">
        <f t="shared" si="2215"/>
        <v>0.5</v>
      </c>
      <c r="B2080">
        <f t="shared" si="2220"/>
        <v>-0.36388637882860514</v>
      </c>
      <c r="C2080">
        <f t="shared" si="2221"/>
        <v>0.34290917646368813</v>
      </c>
      <c r="D2080">
        <f t="shared" si="2216"/>
        <v>-0.49999999999999989</v>
      </c>
      <c r="E2080">
        <f t="shared" si="2222"/>
        <v>-0.36388637882860519</v>
      </c>
      <c r="F2080">
        <f t="shared" si="2223"/>
        <v>0.34290917646368818</v>
      </c>
      <c r="G2080">
        <f t="shared" si="2217"/>
        <v>0.5</v>
      </c>
      <c r="H2080">
        <f t="shared" si="2224"/>
        <v>0.36388637882860514</v>
      </c>
      <c r="I2080">
        <f t="shared" si="2225"/>
        <v>-0.34290917646368813</v>
      </c>
      <c r="J2080">
        <f t="shared" si="2218"/>
        <v>0.49999999999999989</v>
      </c>
      <c r="K2080">
        <f t="shared" si="2226"/>
        <v>-0.36388637882860519</v>
      </c>
      <c r="L2080">
        <f t="shared" si="2227"/>
        <v>0.34290917646368818</v>
      </c>
      <c r="N2080">
        <v>136.69999999999999</v>
      </c>
      <c r="O2080">
        <f t="shared" si="2213"/>
        <v>79.603837833379586</v>
      </c>
      <c r="P2080">
        <f t="shared" si="2214"/>
        <v>10.396162166620391</v>
      </c>
      <c r="R2080">
        <f t="shared" si="2228"/>
        <v>-5.6478908003701438</v>
      </c>
      <c r="T2080">
        <f t="shared" si="2219"/>
        <v>10.378741205272688</v>
      </c>
      <c r="V2080">
        <f t="shared" si="2229"/>
        <v>0</v>
      </c>
    </row>
    <row r="2081" spans="1:22" x14ac:dyDescent="0.2">
      <c r="A2081">
        <f t="shared" si="2215"/>
        <v>0.5</v>
      </c>
      <c r="B2081">
        <f t="shared" si="2220"/>
        <v>-0.36448431371070572</v>
      </c>
      <c r="C2081">
        <f t="shared" si="2221"/>
        <v>0.3422735529643442</v>
      </c>
      <c r="D2081">
        <f t="shared" si="2216"/>
        <v>-0.49999999999999989</v>
      </c>
      <c r="E2081">
        <f t="shared" si="2222"/>
        <v>-0.36448431371070578</v>
      </c>
      <c r="F2081">
        <f t="shared" si="2223"/>
        <v>0.34227355296434425</v>
      </c>
      <c r="G2081">
        <f t="shared" si="2217"/>
        <v>0.5</v>
      </c>
      <c r="H2081">
        <f t="shared" si="2224"/>
        <v>0.36448431371070572</v>
      </c>
      <c r="I2081">
        <f t="shared" si="2225"/>
        <v>-0.3422735529643442</v>
      </c>
      <c r="J2081">
        <f t="shared" si="2218"/>
        <v>0.49999999999999989</v>
      </c>
      <c r="K2081">
        <f t="shared" si="2226"/>
        <v>-0.36448431371070578</v>
      </c>
      <c r="L2081">
        <f t="shared" si="2227"/>
        <v>0.34227355296434425</v>
      </c>
      <c r="N2081">
        <v>136.80000000000001</v>
      </c>
      <c r="O2081">
        <f t="shared" si="2213"/>
        <v>79.568833727552288</v>
      </c>
      <c r="P2081">
        <f t="shared" si="2214"/>
        <v>10.431166272447706</v>
      </c>
      <c r="R2081">
        <f t="shared" si="2228"/>
        <v>-5.6399522284269334</v>
      </c>
      <c r="T2081">
        <f t="shared" si="2219"/>
        <v>10.413745311100003</v>
      </c>
      <c r="V2081">
        <f t="shared" si="2229"/>
        <v>0</v>
      </c>
    </row>
    <row r="2082" spans="1:22" x14ac:dyDescent="0.2">
      <c r="A2082">
        <f t="shared" si="2215"/>
        <v>0.5</v>
      </c>
      <c r="B2082">
        <f t="shared" si="2220"/>
        <v>-0.36508113831037609</v>
      </c>
      <c r="C2082">
        <f t="shared" si="2221"/>
        <v>0.3416368868403995</v>
      </c>
      <c r="D2082">
        <f t="shared" si="2216"/>
        <v>-0.49999999999999989</v>
      </c>
      <c r="E2082">
        <f t="shared" si="2222"/>
        <v>-0.36508113831037614</v>
      </c>
      <c r="F2082">
        <f t="shared" si="2223"/>
        <v>0.34163688684039956</v>
      </c>
      <c r="G2082">
        <f t="shared" si="2217"/>
        <v>0.5</v>
      </c>
      <c r="H2082">
        <f t="shared" si="2224"/>
        <v>0.36508113831037609</v>
      </c>
      <c r="I2082">
        <f t="shared" si="2225"/>
        <v>-0.3416368868403995</v>
      </c>
      <c r="J2082">
        <f t="shared" si="2218"/>
        <v>0.49999999999999989</v>
      </c>
      <c r="K2082">
        <f t="shared" si="2226"/>
        <v>-0.36508113831037614</v>
      </c>
      <c r="L2082">
        <f t="shared" si="2227"/>
        <v>0.34163688684039956</v>
      </c>
      <c r="N2082">
        <v>136.9</v>
      </c>
      <c r="O2082">
        <f t="shared" si="2213"/>
        <v>79.533862433071718</v>
      </c>
      <c r="P2082">
        <f t="shared" si="2214"/>
        <v>10.466137566928264</v>
      </c>
      <c r="R2082">
        <f t="shared" si="2228"/>
        <v>-5.6319924469463203</v>
      </c>
      <c r="T2082">
        <f t="shared" si="2219"/>
        <v>10.448716605580561</v>
      </c>
      <c r="V2082">
        <f t="shared" si="2229"/>
        <v>0</v>
      </c>
    </row>
    <row r="2083" spans="1:22" x14ac:dyDescent="0.2">
      <c r="A2083">
        <f t="shared" si="2215"/>
        <v>0.5</v>
      </c>
      <c r="B2083">
        <f t="shared" si="2220"/>
        <v>-0.36567685080958517</v>
      </c>
      <c r="C2083">
        <f t="shared" si="2221"/>
        <v>0.34099918003124924</v>
      </c>
      <c r="D2083">
        <f t="shared" si="2216"/>
        <v>-0.49999999999999989</v>
      </c>
      <c r="E2083">
        <f t="shared" si="2222"/>
        <v>-0.36567685080958523</v>
      </c>
      <c r="F2083">
        <f t="shared" si="2223"/>
        <v>0.34099918003124929</v>
      </c>
      <c r="G2083">
        <f t="shared" si="2217"/>
        <v>0.5</v>
      </c>
      <c r="H2083">
        <f t="shared" si="2224"/>
        <v>0.36567685080958517</v>
      </c>
      <c r="I2083">
        <f t="shared" si="2225"/>
        <v>-0.34099918003124924</v>
      </c>
      <c r="J2083">
        <f t="shared" si="2218"/>
        <v>0.49999999999999989</v>
      </c>
      <c r="K2083">
        <f t="shared" si="2226"/>
        <v>-0.36567685080958523</v>
      </c>
      <c r="L2083">
        <f t="shared" si="2227"/>
        <v>0.34099918003124929</v>
      </c>
      <c r="N2083">
        <v>137</v>
      </c>
      <c r="O2083">
        <f t="shared" si="2213"/>
        <v>79.498924088823514</v>
      </c>
      <c r="P2083">
        <f t="shared" si="2214"/>
        <v>10.501075911176478</v>
      </c>
      <c r="R2083">
        <f t="shared" si="2228"/>
        <v>-5.6240115048740194</v>
      </c>
      <c r="T2083">
        <f t="shared" si="2219"/>
        <v>10.483654949828775</v>
      </c>
      <c r="V2083">
        <f t="shared" si="2229"/>
        <v>0</v>
      </c>
    </row>
    <row r="2084" spans="1:22" x14ac:dyDescent="0.2">
      <c r="A2084">
        <f t="shared" si="2215"/>
        <v>0.5</v>
      </c>
      <c r="B2084">
        <f t="shared" si="2220"/>
        <v>-0.36627144939368922</v>
      </c>
      <c r="C2084">
        <f t="shared" si="2221"/>
        <v>0.34036043447945891</v>
      </c>
      <c r="D2084">
        <f t="shared" si="2216"/>
        <v>-0.49999999999999989</v>
      </c>
      <c r="E2084">
        <f t="shared" si="2222"/>
        <v>-0.36627144939368927</v>
      </c>
      <c r="F2084">
        <f t="shared" si="2223"/>
        <v>0.34036043447945896</v>
      </c>
      <c r="G2084">
        <f t="shared" si="2217"/>
        <v>0.5</v>
      </c>
      <c r="H2084">
        <f t="shared" si="2224"/>
        <v>0.36627144939368922</v>
      </c>
      <c r="I2084">
        <f t="shared" si="2225"/>
        <v>-0.34036043447945891</v>
      </c>
      <c r="J2084">
        <f t="shared" si="2218"/>
        <v>0.49999999999999989</v>
      </c>
      <c r="K2084">
        <f t="shared" si="2226"/>
        <v>-0.36627144939368927</v>
      </c>
      <c r="L2084">
        <f t="shared" si="2227"/>
        <v>0.34036043447945896</v>
      </c>
      <c r="N2084">
        <v>137.1</v>
      </c>
      <c r="O2084">
        <f t="shared" si="2213"/>
        <v>79.464018833552174</v>
      </c>
      <c r="P2084">
        <f t="shared" si="2214"/>
        <v>10.53598116644782</v>
      </c>
      <c r="R2084">
        <f t="shared" si="2228"/>
        <v>-5.6160094513696723</v>
      </c>
      <c r="T2084">
        <f t="shared" si="2219"/>
        <v>10.518560205100117</v>
      </c>
      <c r="V2084">
        <f t="shared" si="2229"/>
        <v>0</v>
      </c>
    </row>
    <row r="2085" spans="1:22" x14ac:dyDescent="0.2">
      <c r="A2085">
        <f t="shared" si="2215"/>
        <v>0.5</v>
      </c>
      <c r="B2085">
        <f t="shared" si="2220"/>
        <v>-0.36686493225143807</v>
      </c>
      <c r="C2085">
        <f t="shared" si="2221"/>
        <v>0.3397206521307583</v>
      </c>
      <c r="D2085">
        <f t="shared" si="2216"/>
        <v>-0.49999999999999989</v>
      </c>
      <c r="E2085">
        <f t="shared" si="2222"/>
        <v>-0.36686493225143813</v>
      </c>
      <c r="F2085">
        <f t="shared" si="2223"/>
        <v>0.33972065213075836</v>
      </c>
      <c r="G2085">
        <f t="shared" si="2217"/>
        <v>0.5</v>
      </c>
      <c r="H2085">
        <f t="shared" si="2224"/>
        <v>0.36686493225143807</v>
      </c>
      <c r="I2085">
        <f t="shared" si="2225"/>
        <v>-0.3397206521307583</v>
      </c>
      <c r="J2085">
        <f t="shared" si="2218"/>
        <v>0.49999999999999989</v>
      </c>
      <c r="K2085">
        <f t="shared" si="2226"/>
        <v>-0.36686493225143813</v>
      </c>
      <c r="L2085">
        <f t="shared" si="2227"/>
        <v>0.33972065213075836</v>
      </c>
      <c r="N2085">
        <v>137.19999999999999</v>
      </c>
      <c r="O2085">
        <f t="shared" si="2213"/>
        <v>79.429146805859261</v>
      </c>
      <c r="P2085">
        <f t="shared" si="2214"/>
        <v>10.570853194140733</v>
      </c>
      <c r="R2085">
        <f t="shared" si="2228"/>
        <v>-5.60798633580516</v>
      </c>
      <c r="T2085">
        <f t="shared" si="2219"/>
        <v>10.55343223279303</v>
      </c>
      <c r="V2085">
        <f t="shared" si="2229"/>
        <v>0</v>
      </c>
    </row>
    <row r="2086" spans="1:22" x14ac:dyDescent="0.2">
      <c r="A2086">
        <f t="shared" si="2215"/>
        <v>0.5</v>
      </c>
      <c r="B2086">
        <f t="shared" si="2220"/>
        <v>-0.36745729757497991</v>
      </c>
      <c r="C2086">
        <f t="shared" si="2221"/>
        <v>0.33907983493403521</v>
      </c>
      <c r="D2086">
        <f t="shared" si="2216"/>
        <v>-0.49999999999999989</v>
      </c>
      <c r="E2086">
        <f t="shared" si="2222"/>
        <v>-0.36745729757497997</v>
      </c>
      <c r="F2086">
        <f t="shared" si="2223"/>
        <v>0.33907983493403526</v>
      </c>
      <c r="G2086">
        <f t="shared" si="2217"/>
        <v>0.5</v>
      </c>
      <c r="H2086">
        <f t="shared" si="2224"/>
        <v>0.36745729757497991</v>
      </c>
      <c r="I2086">
        <f t="shared" si="2225"/>
        <v>-0.33907983493403521</v>
      </c>
      <c r="J2086">
        <f t="shared" si="2218"/>
        <v>0.49999999999999989</v>
      </c>
      <c r="K2086">
        <f t="shared" si="2226"/>
        <v>-0.36745729757497997</v>
      </c>
      <c r="L2086">
        <f t="shared" si="2227"/>
        <v>0.33907983493403526</v>
      </c>
      <c r="N2086">
        <v>137.30000000000001</v>
      </c>
      <c r="O2086">
        <f t="shared" si="2213"/>
        <v>79.394308144201531</v>
      </c>
      <c r="P2086">
        <f t="shared" si="2214"/>
        <v>10.605691855798488</v>
      </c>
      <c r="R2086">
        <f t="shared" si="2228"/>
        <v>-5.5999422077630765</v>
      </c>
      <c r="T2086">
        <f t="shared" si="2219"/>
        <v>10.588270894450785</v>
      </c>
      <c r="V2086">
        <f t="shared" si="2229"/>
        <v>0</v>
      </c>
    </row>
    <row r="2087" spans="1:22" x14ac:dyDescent="0.2">
      <c r="A2087">
        <f t="shared" si="2215"/>
        <v>0.5</v>
      </c>
      <c r="B2087">
        <f t="shared" si="2220"/>
        <v>-0.3680485435598671</v>
      </c>
      <c r="C2087">
        <f t="shared" si="2221"/>
        <v>0.33843798484133031</v>
      </c>
      <c r="D2087">
        <f t="shared" si="2216"/>
        <v>-0.49999999999999989</v>
      </c>
      <c r="E2087">
        <f t="shared" si="2222"/>
        <v>-0.36804854355986716</v>
      </c>
      <c r="F2087">
        <f t="shared" si="2223"/>
        <v>0.33843798484133036</v>
      </c>
      <c r="G2087">
        <f t="shared" si="2217"/>
        <v>0.5</v>
      </c>
      <c r="H2087">
        <f t="shared" si="2224"/>
        <v>0.3680485435598671</v>
      </c>
      <c r="I2087">
        <f t="shared" si="2225"/>
        <v>-0.33843798484133031</v>
      </c>
      <c r="J2087">
        <f t="shared" si="2218"/>
        <v>0.49999999999999989</v>
      </c>
      <c r="K2087">
        <f t="shared" si="2226"/>
        <v>-0.36804854355986716</v>
      </c>
      <c r="L2087">
        <f t="shared" si="2227"/>
        <v>0.33843798484133036</v>
      </c>
      <c r="N2087">
        <v>137.4</v>
      </c>
      <c r="O2087">
        <f t="shared" si="2213"/>
        <v>79.359502986889069</v>
      </c>
      <c r="P2087">
        <f t="shared" si="2214"/>
        <v>10.640497013110926</v>
      </c>
      <c r="R2087">
        <f t="shared" si="2228"/>
        <v>-5.5918771170351587</v>
      </c>
      <c r="T2087">
        <f t="shared" si="2219"/>
        <v>10.623076051763222</v>
      </c>
      <c r="V2087">
        <f t="shared" si="2229"/>
        <v>0</v>
      </c>
    </row>
    <row r="2088" spans="1:22" x14ac:dyDescent="0.2">
      <c r="A2088">
        <f t="shared" si="2215"/>
        <v>0.5</v>
      </c>
      <c r="B2088">
        <f t="shared" si="2220"/>
        <v>-0.36863866840506193</v>
      </c>
      <c r="C2088">
        <f t="shared" si="2221"/>
        <v>0.33779510380783012</v>
      </c>
      <c r="D2088">
        <f t="shared" si="2216"/>
        <v>-0.49999999999999989</v>
      </c>
      <c r="E2088">
        <f t="shared" si="2222"/>
        <v>-0.36863866840506199</v>
      </c>
      <c r="F2088">
        <f t="shared" si="2223"/>
        <v>0.33779510380783018</v>
      </c>
      <c r="G2088">
        <f t="shared" si="2217"/>
        <v>0.5</v>
      </c>
      <c r="H2088">
        <f t="shared" si="2224"/>
        <v>0.36863866840506193</v>
      </c>
      <c r="I2088">
        <f t="shared" si="2225"/>
        <v>-0.33779510380783012</v>
      </c>
      <c r="J2088">
        <f t="shared" si="2218"/>
        <v>0.49999999999999989</v>
      </c>
      <c r="K2088">
        <f t="shared" si="2226"/>
        <v>-0.36863866840506199</v>
      </c>
      <c r="L2088">
        <f t="shared" si="2227"/>
        <v>0.33779510380783018</v>
      </c>
      <c r="N2088">
        <v>137.5</v>
      </c>
      <c r="O2088">
        <f t="shared" si="2213"/>
        <v>79.324731472083585</v>
      </c>
      <c r="P2088">
        <f t="shared" si="2214"/>
        <v>10.675268527916412</v>
      </c>
      <c r="R2088">
        <f t="shared" si="2228"/>
        <v>-5.583791113620741</v>
      </c>
      <c r="T2088">
        <f t="shared" si="2219"/>
        <v>10.657847566568709</v>
      </c>
      <c r="V2088">
        <f t="shared" si="2229"/>
        <v>0</v>
      </c>
    </row>
    <row r="2089" spans="1:22" x14ac:dyDescent="0.2">
      <c r="A2089">
        <f t="shared" si="2215"/>
        <v>0.5</v>
      </c>
      <c r="B2089">
        <f t="shared" si="2220"/>
        <v>-0.36922767031294179</v>
      </c>
      <c r="C2089">
        <f t="shared" si="2221"/>
        <v>0.33715119379186176</v>
      </c>
      <c r="D2089">
        <f t="shared" si="2216"/>
        <v>-0.49999999999999989</v>
      </c>
      <c r="E2089">
        <f t="shared" si="2222"/>
        <v>-0.36922767031294185</v>
      </c>
      <c r="F2089">
        <f t="shared" si="2223"/>
        <v>0.33715119379186181</v>
      </c>
      <c r="G2089">
        <f t="shared" si="2217"/>
        <v>0.5</v>
      </c>
      <c r="H2089">
        <f t="shared" si="2224"/>
        <v>0.36922767031294179</v>
      </c>
      <c r="I2089">
        <f t="shared" si="2225"/>
        <v>-0.33715119379186176</v>
      </c>
      <c r="J2089">
        <f t="shared" si="2218"/>
        <v>0.49999999999999989</v>
      </c>
      <c r="K2089">
        <f t="shared" si="2226"/>
        <v>-0.36922767031294185</v>
      </c>
      <c r="L2089">
        <f t="shared" si="2227"/>
        <v>0.33715119379186181</v>
      </c>
      <c r="N2089">
        <v>137.6</v>
      </c>
      <c r="O2089">
        <f t="shared" si="2213"/>
        <v>79.289993737796294</v>
      </c>
      <c r="P2089">
        <f t="shared" si="2214"/>
        <v>10.7100062622037</v>
      </c>
      <c r="R2089">
        <f t="shared" si="2228"/>
        <v>-5.5756842477249808</v>
      </c>
      <c r="T2089">
        <f t="shared" si="2219"/>
        <v>10.692585300855997</v>
      </c>
      <c r="V2089">
        <f t="shared" si="2229"/>
        <v>0</v>
      </c>
    </row>
    <row r="2090" spans="1:22" x14ac:dyDescent="0.2">
      <c r="A2090">
        <f t="shared" si="2215"/>
        <v>0.5</v>
      </c>
      <c r="B2090">
        <f t="shared" si="2220"/>
        <v>-0.36981554748930467</v>
      </c>
      <c r="C2090">
        <f t="shared" si="2221"/>
        <v>0.33650625675488677</v>
      </c>
      <c r="D2090">
        <f t="shared" si="2216"/>
        <v>-0.49999999999999989</v>
      </c>
      <c r="E2090">
        <f t="shared" si="2222"/>
        <v>-0.36981554748930473</v>
      </c>
      <c r="F2090">
        <f t="shared" si="2223"/>
        <v>0.33650625675488682</v>
      </c>
      <c r="G2090">
        <f t="shared" si="2217"/>
        <v>0.5</v>
      </c>
      <c r="H2090">
        <f t="shared" si="2224"/>
        <v>0.36981554748930467</v>
      </c>
      <c r="I2090">
        <f t="shared" si="2225"/>
        <v>-0.33650625675488677</v>
      </c>
      <c r="J2090">
        <f t="shared" si="2218"/>
        <v>0.49999999999999989</v>
      </c>
      <c r="K2090">
        <f t="shared" si="2226"/>
        <v>-0.36981554748930473</v>
      </c>
      <c r="L2090">
        <f t="shared" si="2227"/>
        <v>0.33650625675488682</v>
      </c>
      <c r="N2090">
        <v>137.69999999999999</v>
      </c>
      <c r="O2090">
        <f t="shared" si="2213"/>
        <v>79.25528992188643</v>
      </c>
      <c r="P2090">
        <f t="shared" si="2214"/>
        <v>10.744710078113593</v>
      </c>
      <c r="R2090">
        <f t="shared" si="2228"/>
        <v>-5.5675565697575262</v>
      </c>
      <c r="T2090">
        <f t="shared" si="2219"/>
        <v>10.72728911676589</v>
      </c>
      <c r="V2090">
        <f t="shared" si="2229"/>
        <v>0</v>
      </c>
    </row>
    <row r="2091" spans="1:22" x14ac:dyDescent="0.2">
      <c r="A2091">
        <f t="shared" si="2215"/>
        <v>0.5</v>
      </c>
      <c r="B2091">
        <f t="shared" si="2220"/>
        <v>-0.37040229814337489</v>
      </c>
      <c r="C2091">
        <f t="shared" si="2221"/>
        <v>0.33586029466149503</v>
      </c>
      <c r="D2091">
        <f t="shared" si="2216"/>
        <v>-0.49999999999999989</v>
      </c>
      <c r="E2091">
        <f t="shared" si="2222"/>
        <v>-0.37040229814337494</v>
      </c>
      <c r="F2091">
        <f t="shared" si="2223"/>
        <v>0.33586029466149508</v>
      </c>
      <c r="G2091">
        <f t="shared" si="2217"/>
        <v>0.5</v>
      </c>
      <c r="H2091">
        <f t="shared" si="2224"/>
        <v>0.37040229814337489</v>
      </c>
      <c r="I2091">
        <f t="shared" si="2225"/>
        <v>-0.33586029466149503</v>
      </c>
      <c r="J2091">
        <f t="shared" si="2218"/>
        <v>0.49999999999999989</v>
      </c>
      <c r="K2091">
        <f t="shared" si="2226"/>
        <v>-0.37040229814337494</v>
      </c>
      <c r="L2091">
        <f t="shared" si="2227"/>
        <v>0.33586029466149508</v>
      </c>
      <c r="N2091">
        <v>137.80000000000001</v>
      </c>
      <c r="O2091">
        <f t="shared" si="2213"/>
        <v>79.220620162059049</v>
      </c>
      <c r="P2091">
        <f t="shared" si="2214"/>
        <v>10.779379837940956</v>
      </c>
      <c r="R2091">
        <f t="shared" si="2228"/>
        <v>-5.5594081303307892</v>
      </c>
      <c r="T2091">
        <f t="shared" si="2219"/>
        <v>10.761958876593253</v>
      </c>
      <c r="V2091">
        <f t="shared" si="2229"/>
        <v>0</v>
      </c>
    </row>
    <row r="2092" spans="1:22" x14ac:dyDescent="0.2">
      <c r="A2092">
        <f t="shared" si="2215"/>
        <v>0.5</v>
      </c>
      <c r="B2092">
        <f t="shared" si="2220"/>
        <v>-0.37098792048780804</v>
      </c>
      <c r="C2092">
        <f t="shared" si="2221"/>
        <v>0.33521330947939953</v>
      </c>
      <c r="D2092">
        <f t="shared" si="2216"/>
        <v>-0.49999999999999989</v>
      </c>
      <c r="E2092">
        <f t="shared" si="2222"/>
        <v>-0.3709879204878081</v>
      </c>
      <c r="F2092">
        <f t="shared" si="2223"/>
        <v>0.33521330947939959</v>
      </c>
      <c r="G2092">
        <f t="shared" si="2217"/>
        <v>0.5</v>
      </c>
      <c r="H2092">
        <f t="shared" si="2224"/>
        <v>0.37098792048780804</v>
      </c>
      <c r="I2092">
        <f t="shared" si="2225"/>
        <v>-0.33521330947939953</v>
      </c>
      <c r="J2092">
        <f t="shared" si="2218"/>
        <v>0.49999999999999989</v>
      </c>
      <c r="K2092">
        <f t="shared" si="2226"/>
        <v>-0.3709879204878081</v>
      </c>
      <c r="L2092">
        <f t="shared" si="2227"/>
        <v>0.33521330947939959</v>
      </c>
      <c r="N2092">
        <v>137.9</v>
      </c>
      <c r="O2092">
        <f t="shared" si="2213"/>
        <v>79.185984595863516</v>
      </c>
      <c r="P2092">
        <f t="shared" si="2214"/>
        <v>10.814015404136475</v>
      </c>
      <c r="R2092">
        <f t="shared" si="2228"/>
        <v>-5.5512389802581996</v>
      </c>
      <c r="T2092">
        <f t="shared" si="2219"/>
        <v>10.796594442788772</v>
      </c>
      <c r="V2092">
        <f t="shared" si="2229"/>
        <v>0</v>
      </c>
    </row>
    <row r="2093" spans="1:22" x14ac:dyDescent="0.2">
      <c r="A2093">
        <f t="shared" si="2215"/>
        <v>0.5</v>
      </c>
      <c r="B2093">
        <f t="shared" si="2220"/>
        <v>-0.3715724127386969</v>
      </c>
      <c r="C2093">
        <f t="shared" si="2221"/>
        <v>0.33456530317942912</v>
      </c>
      <c r="D2093">
        <f t="shared" si="2216"/>
        <v>-0.49999999999999989</v>
      </c>
      <c r="E2093">
        <f t="shared" si="2222"/>
        <v>-0.37157241273869696</v>
      </c>
      <c r="F2093">
        <f t="shared" si="2223"/>
        <v>0.33456530317942917</v>
      </c>
      <c r="G2093">
        <f t="shared" si="2217"/>
        <v>0.5</v>
      </c>
      <c r="H2093">
        <f t="shared" si="2224"/>
        <v>0.3715724127386969</v>
      </c>
      <c r="I2093">
        <f t="shared" si="2225"/>
        <v>-0.33456530317942912</v>
      </c>
      <c r="J2093">
        <f t="shared" si="2218"/>
        <v>0.49999999999999989</v>
      </c>
      <c r="K2093">
        <f t="shared" si="2226"/>
        <v>-0.37157241273869696</v>
      </c>
      <c r="L2093">
        <f t="shared" si="2227"/>
        <v>0.33456530317942917</v>
      </c>
      <c r="N2093">
        <v>138</v>
      </c>
      <c r="O2093">
        <f t="shared" si="2213"/>
        <v>79.151383360691554</v>
      </c>
      <c r="P2093">
        <f t="shared" si="2214"/>
        <v>10.848616639308448</v>
      </c>
      <c r="R2093">
        <f t="shared" si="2228"/>
        <v>-5.5430491705528286</v>
      </c>
      <c r="T2093">
        <f t="shared" si="2219"/>
        <v>10.831195677960745</v>
      </c>
      <c r="V2093">
        <f t="shared" si="2229"/>
        <v>0</v>
      </c>
    </row>
    <row r="2094" spans="1:22" x14ac:dyDescent="0.2">
      <c r="A2094">
        <f t="shared" si="2215"/>
        <v>0.5</v>
      </c>
      <c r="B2094">
        <f t="shared" si="2220"/>
        <v>-0.37215577311557685</v>
      </c>
      <c r="C2094">
        <f t="shared" si="2221"/>
        <v>0.3339162777355234</v>
      </c>
      <c r="D2094">
        <f t="shared" si="2216"/>
        <v>-0.49999999999999989</v>
      </c>
      <c r="E2094">
        <f t="shared" si="2222"/>
        <v>-0.3721557731155769</v>
      </c>
      <c r="F2094">
        <f t="shared" si="2223"/>
        <v>0.33391627773552346</v>
      </c>
      <c r="G2094">
        <f t="shared" si="2217"/>
        <v>0.5</v>
      </c>
      <c r="H2094">
        <f t="shared" si="2224"/>
        <v>0.37215577311557685</v>
      </c>
      <c r="I2094">
        <f t="shared" si="2225"/>
        <v>-0.3339162777355234</v>
      </c>
      <c r="J2094">
        <f t="shared" si="2218"/>
        <v>0.49999999999999989</v>
      </c>
      <c r="K2094">
        <f t="shared" si="2226"/>
        <v>-0.3721557731155769</v>
      </c>
      <c r="L2094">
        <f t="shared" si="2227"/>
        <v>0.33391627773552346</v>
      </c>
      <c r="N2094">
        <v>138.1</v>
      </c>
      <c r="O2094">
        <f t="shared" si="2213"/>
        <v>79.116816593775312</v>
      </c>
      <c r="P2094">
        <f t="shared" si="2214"/>
        <v>10.883183406224694</v>
      </c>
      <c r="R2094">
        <f t="shared" si="2228"/>
        <v>-5.5348387524255731</v>
      </c>
      <c r="T2094">
        <f t="shared" si="2219"/>
        <v>10.865762444876991</v>
      </c>
      <c r="V2094">
        <f t="shared" si="2229"/>
        <v>0</v>
      </c>
    </row>
    <row r="2095" spans="1:22" x14ac:dyDescent="0.2">
      <c r="A2095">
        <f t="shared" si="2215"/>
        <v>0.5</v>
      </c>
      <c r="B2095">
        <f t="shared" si="2220"/>
        <v>-0.37273799984143086</v>
      </c>
      <c r="C2095">
        <f t="shared" si="2221"/>
        <v>0.33326623512472636</v>
      </c>
      <c r="D2095">
        <f t="shared" si="2216"/>
        <v>-0.49999999999999989</v>
      </c>
      <c r="E2095">
        <f t="shared" si="2222"/>
        <v>-0.37273799984143091</v>
      </c>
      <c r="F2095">
        <f t="shared" si="2223"/>
        <v>0.33326623512472642</v>
      </c>
      <c r="G2095">
        <f t="shared" si="2217"/>
        <v>0.5</v>
      </c>
      <c r="H2095">
        <f t="shared" si="2224"/>
        <v>0.37273799984143086</v>
      </c>
      <c r="I2095">
        <f t="shared" si="2225"/>
        <v>-0.33326623512472636</v>
      </c>
      <c r="J2095">
        <f t="shared" si="2218"/>
        <v>0.49999999999999989</v>
      </c>
      <c r="K2095">
        <f t="shared" si="2226"/>
        <v>-0.37273799984143091</v>
      </c>
      <c r="L2095">
        <f t="shared" si="2227"/>
        <v>0.33326623512472642</v>
      </c>
      <c r="N2095">
        <v>138.19999999999999</v>
      </c>
      <c r="O2095">
        <f t="shared" si="2213"/>
        <v>79.082284432185745</v>
      </c>
      <c r="P2095">
        <f t="shared" si="2214"/>
        <v>10.917715567814255</v>
      </c>
      <c r="R2095">
        <f t="shared" si="2228"/>
        <v>-5.5266077772836688</v>
      </c>
      <c r="T2095">
        <f t="shared" si="2219"/>
        <v>10.900294606466552</v>
      </c>
      <c r="V2095">
        <f t="shared" si="2229"/>
        <v>0</v>
      </c>
    </row>
    <row r="2096" spans="1:22" x14ac:dyDescent="0.2">
      <c r="A2096">
        <f t="shared" si="2215"/>
        <v>0.5</v>
      </c>
      <c r="B2096">
        <f t="shared" si="2220"/>
        <v>-0.37331909114269568</v>
      </c>
      <c r="C2096">
        <f t="shared" si="2221"/>
        <v>0.33261517732718027</v>
      </c>
      <c r="D2096">
        <f t="shared" si="2216"/>
        <v>-0.49999999999999989</v>
      </c>
      <c r="E2096">
        <f t="shared" si="2222"/>
        <v>-0.37331909114269574</v>
      </c>
      <c r="F2096">
        <f t="shared" si="2223"/>
        <v>0.33261517732718032</v>
      </c>
      <c r="G2096">
        <f t="shared" si="2217"/>
        <v>0.5</v>
      </c>
      <c r="H2096">
        <f t="shared" si="2224"/>
        <v>0.37331909114269568</v>
      </c>
      <c r="I2096">
        <f t="shared" si="2225"/>
        <v>-0.33261517732718027</v>
      </c>
      <c r="J2096">
        <f t="shared" si="2218"/>
        <v>0.49999999999999989</v>
      </c>
      <c r="K2096">
        <f t="shared" si="2226"/>
        <v>-0.37331909114269574</v>
      </c>
      <c r="L2096">
        <f t="shared" si="2227"/>
        <v>0.33261517732718032</v>
      </c>
      <c r="N2096">
        <v>138.30000000000001</v>
      </c>
      <c r="O2096">
        <f t="shared" si="2213"/>
        <v>79.047787012830653</v>
      </c>
      <c r="P2096">
        <f t="shared" si="2214"/>
        <v>10.952212987169334</v>
      </c>
      <c r="R2096">
        <f t="shared" si="2228"/>
        <v>-5.518356296728923</v>
      </c>
      <c r="T2096">
        <f t="shared" si="2219"/>
        <v>10.934792025821631</v>
      </c>
      <c r="V2096">
        <f t="shared" si="2229"/>
        <v>0</v>
      </c>
    </row>
    <row r="2097" spans="1:22" x14ac:dyDescent="0.2">
      <c r="A2097">
        <f t="shared" si="2215"/>
        <v>0.5</v>
      </c>
      <c r="B2097">
        <f t="shared" si="2220"/>
        <v>-0.37389904524926593</v>
      </c>
      <c r="C2097">
        <f t="shared" si="2221"/>
        <v>0.33196310632612064</v>
      </c>
      <c r="D2097">
        <f t="shared" si="2216"/>
        <v>-0.49999999999999989</v>
      </c>
      <c r="E2097">
        <f t="shared" si="2222"/>
        <v>-0.37389904524926598</v>
      </c>
      <c r="F2097">
        <f t="shared" si="2223"/>
        <v>0.33196310632612069</v>
      </c>
      <c r="G2097">
        <f t="shared" si="2217"/>
        <v>0.5</v>
      </c>
      <c r="H2097">
        <f t="shared" si="2224"/>
        <v>0.37389904524926593</v>
      </c>
      <c r="I2097">
        <f t="shared" si="2225"/>
        <v>-0.33196310632612064</v>
      </c>
      <c r="J2097">
        <f t="shared" si="2218"/>
        <v>0.49999999999999989</v>
      </c>
      <c r="K2097">
        <f t="shared" si="2226"/>
        <v>-0.37389904524926598</v>
      </c>
      <c r="L2097">
        <f t="shared" si="2227"/>
        <v>0.33196310632612069</v>
      </c>
      <c r="N2097">
        <v>138.4</v>
      </c>
      <c r="O2097">
        <f t="shared" si="2213"/>
        <v>79.013324472453036</v>
      </c>
      <c r="P2097">
        <f t="shared" si="2214"/>
        <v>10.986675527546975</v>
      </c>
      <c r="R2097">
        <f t="shared" si="2228"/>
        <v>-5.5100843625561851</v>
      </c>
      <c r="T2097">
        <f t="shared" si="2219"/>
        <v>10.969254566199272</v>
      </c>
      <c r="V2097">
        <f t="shared" si="2229"/>
        <v>0</v>
      </c>
    </row>
    <row r="2098" spans="1:22" x14ac:dyDescent="0.2">
      <c r="A2098">
        <f t="shared" si="2215"/>
        <v>0.5</v>
      </c>
      <c r="B2098">
        <f t="shared" si="2220"/>
        <v>-0.37447786039450098</v>
      </c>
      <c r="C2098">
        <f t="shared" si="2221"/>
        <v>0.33131002410786864</v>
      </c>
      <c r="D2098">
        <f t="shared" si="2216"/>
        <v>-0.49999999999999989</v>
      </c>
      <c r="E2098">
        <f t="shared" si="2222"/>
        <v>-0.37447786039450104</v>
      </c>
      <c r="F2098">
        <f t="shared" si="2223"/>
        <v>0.33131002410786869</v>
      </c>
      <c r="G2098">
        <f t="shared" si="2217"/>
        <v>0.5</v>
      </c>
      <c r="H2098">
        <f t="shared" si="2224"/>
        <v>0.37447786039450098</v>
      </c>
      <c r="I2098">
        <f t="shared" si="2225"/>
        <v>-0.33131002410786864</v>
      </c>
      <c r="J2098">
        <f t="shared" si="2218"/>
        <v>0.49999999999999989</v>
      </c>
      <c r="K2098">
        <f t="shared" si="2226"/>
        <v>-0.37447786039450104</v>
      </c>
      <c r="L2098">
        <f t="shared" si="2227"/>
        <v>0.33131002410786869</v>
      </c>
      <c r="N2098">
        <v>138.5</v>
      </c>
      <c r="O2098">
        <f t="shared" si="2213"/>
        <v>78.978896947629011</v>
      </c>
      <c r="P2098">
        <f t="shared" si="2214"/>
        <v>11.021103052370988</v>
      </c>
      <c r="R2098">
        <f t="shared" si="2228"/>
        <v>-5.5017920267516178</v>
      </c>
      <c r="T2098">
        <f t="shared" si="2219"/>
        <v>11.003682091023284</v>
      </c>
      <c r="V2098">
        <f t="shared" si="2229"/>
        <v>0</v>
      </c>
    </row>
    <row r="2099" spans="1:22" x14ac:dyDescent="0.2">
      <c r="A2099">
        <f t="shared" si="2215"/>
        <v>0.5</v>
      </c>
      <c r="B2099">
        <f t="shared" si="2220"/>
        <v>-0.37505553481522969</v>
      </c>
      <c r="C2099">
        <f t="shared" si="2221"/>
        <v>0.33065593266182586</v>
      </c>
      <c r="D2099">
        <f t="shared" si="2216"/>
        <v>-0.49999999999999989</v>
      </c>
      <c r="E2099">
        <f t="shared" si="2222"/>
        <v>-0.37505553481522974</v>
      </c>
      <c r="F2099">
        <f t="shared" si="2223"/>
        <v>0.33065593266182591</v>
      </c>
      <c r="G2099">
        <f t="shared" si="2217"/>
        <v>0.5</v>
      </c>
      <c r="H2099">
        <f t="shared" si="2224"/>
        <v>0.37505553481522969</v>
      </c>
      <c r="I2099">
        <f t="shared" si="2225"/>
        <v>-0.33065593266182586</v>
      </c>
      <c r="J2099">
        <f t="shared" si="2218"/>
        <v>0.49999999999999989</v>
      </c>
      <c r="K2099">
        <f t="shared" si="2226"/>
        <v>-0.37505553481522974</v>
      </c>
      <c r="L2099">
        <f t="shared" si="2227"/>
        <v>0.33065593266182591</v>
      </c>
      <c r="N2099">
        <v>138.6</v>
      </c>
      <c r="O2099">
        <f t="shared" si="2213"/>
        <v>78.944504574766327</v>
      </c>
      <c r="P2099">
        <f t="shared" si="2214"/>
        <v>11.055495425233676</v>
      </c>
      <c r="R2099">
        <f t="shared" si="2228"/>
        <v>-5.4934793414910743</v>
      </c>
      <c r="T2099">
        <f t="shared" si="2219"/>
        <v>11.038074463885973</v>
      </c>
      <c r="V2099">
        <f t="shared" si="2229"/>
        <v>0</v>
      </c>
    </row>
    <row r="2100" spans="1:22" x14ac:dyDescent="0.2">
      <c r="A2100">
        <f t="shared" si="2215"/>
        <v>0.5</v>
      </c>
      <c r="B2100">
        <f t="shared" si="2220"/>
        <v>-0.37563206675175548</v>
      </c>
      <c r="C2100">
        <f t="shared" si="2221"/>
        <v>0.33000083398046837</v>
      </c>
      <c r="D2100">
        <f t="shared" si="2216"/>
        <v>-0.49999999999999989</v>
      </c>
      <c r="E2100">
        <f t="shared" si="2222"/>
        <v>-0.37563206675175553</v>
      </c>
      <c r="F2100">
        <f t="shared" si="2223"/>
        <v>0.33000083398046842</v>
      </c>
      <c r="G2100">
        <f t="shared" si="2217"/>
        <v>0.5</v>
      </c>
      <c r="H2100">
        <f t="shared" si="2224"/>
        <v>0.37563206675175548</v>
      </c>
      <c r="I2100">
        <f t="shared" si="2225"/>
        <v>-0.33000083398046837</v>
      </c>
      <c r="J2100">
        <f t="shared" si="2218"/>
        <v>0.49999999999999989</v>
      </c>
      <c r="K2100">
        <f t="shared" si="2226"/>
        <v>-0.37563206675175553</v>
      </c>
      <c r="L2100">
        <f t="shared" si="2227"/>
        <v>0.33000083398046842</v>
      </c>
      <c r="N2100">
        <v>138.69999999999999</v>
      </c>
      <c r="O2100">
        <f t="shared" si="2213"/>
        <v>78.910147490102361</v>
      </c>
      <c r="P2100">
        <f t="shared" si="2214"/>
        <v>11.089852509897643</v>
      </c>
      <c r="R2100">
        <f t="shared" si="2228"/>
        <v>-5.4851463591384508</v>
      </c>
      <c r="T2100">
        <f t="shared" si="2219"/>
        <v>11.07243154854994</v>
      </c>
      <c r="V2100">
        <f t="shared" si="2229"/>
        <v>0</v>
      </c>
    </row>
    <row r="2101" spans="1:22" x14ac:dyDescent="0.2">
      <c r="A2101">
        <f t="shared" si="2215"/>
        <v>0.5</v>
      </c>
      <c r="B2101">
        <f t="shared" si="2220"/>
        <v>-0.37620745444786213</v>
      </c>
      <c r="C2101">
        <f t="shared" si="2221"/>
        <v>0.32934473005934012</v>
      </c>
      <c r="D2101">
        <f t="shared" si="2216"/>
        <v>-0.49999999999999989</v>
      </c>
      <c r="E2101">
        <f t="shared" si="2222"/>
        <v>-0.37620745444786219</v>
      </c>
      <c r="F2101">
        <f t="shared" si="2223"/>
        <v>0.32934473005934017</v>
      </c>
      <c r="G2101">
        <f t="shared" si="2217"/>
        <v>0.5</v>
      </c>
      <c r="H2101">
        <f t="shared" si="2224"/>
        <v>0.37620745444786213</v>
      </c>
      <c r="I2101">
        <f t="shared" si="2225"/>
        <v>-0.32934473005934012</v>
      </c>
      <c r="J2101">
        <f t="shared" si="2218"/>
        <v>0.49999999999999989</v>
      </c>
      <c r="K2101">
        <f t="shared" si="2226"/>
        <v>-0.37620745444786219</v>
      </c>
      <c r="L2101">
        <f t="shared" si="2227"/>
        <v>0.32934473005934017</v>
      </c>
      <c r="N2101">
        <v>138.80000000000001</v>
      </c>
      <c r="O2101">
        <f t="shared" si="2213"/>
        <v>78.875825829702407</v>
      </c>
      <c r="P2101">
        <f t="shared" si="2214"/>
        <v>11.124174170297596</v>
      </c>
      <c r="R2101">
        <f t="shared" si="2228"/>
        <v>-5.4767931322440191</v>
      </c>
      <c r="T2101">
        <f t="shared" si="2219"/>
        <v>11.106753208949893</v>
      </c>
      <c r="V2101">
        <f t="shared" si="2229"/>
        <v>0</v>
      </c>
    </row>
    <row r="2102" spans="1:22" x14ac:dyDescent="0.2">
      <c r="A2102">
        <f t="shared" si="2215"/>
        <v>0.5</v>
      </c>
      <c r="B2102">
        <f t="shared" si="2220"/>
        <v>-0.37678169615081891</v>
      </c>
      <c r="C2102">
        <f t="shared" si="2221"/>
        <v>0.32868762289704778</v>
      </c>
      <c r="D2102">
        <f t="shared" si="2216"/>
        <v>-0.49999999999999989</v>
      </c>
      <c r="E2102">
        <f t="shared" si="2222"/>
        <v>-0.37678169615081897</v>
      </c>
      <c r="F2102">
        <f t="shared" si="2223"/>
        <v>0.32868762289704784</v>
      </c>
      <c r="G2102">
        <f t="shared" si="2217"/>
        <v>0.5</v>
      </c>
      <c r="H2102">
        <f t="shared" si="2224"/>
        <v>0.37678169615081891</v>
      </c>
      <c r="I2102">
        <f t="shared" si="2225"/>
        <v>-0.32868762289704778</v>
      </c>
      <c r="J2102">
        <f t="shared" si="2218"/>
        <v>0.49999999999999989</v>
      </c>
      <c r="K2102">
        <f t="shared" si="2226"/>
        <v>-0.37678169615081897</v>
      </c>
      <c r="L2102">
        <f t="shared" si="2227"/>
        <v>0.32868762289704784</v>
      </c>
      <c r="N2102">
        <v>138.9</v>
      </c>
      <c r="O2102">
        <f t="shared" si="2213"/>
        <v>78.841539729457836</v>
      </c>
      <c r="P2102">
        <f t="shared" si="2214"/>
        <v>11.158460270542164</v>
      </c>
      <c r="R2102">
        <f t="shared" si="2228"/>
        <v>-5.4684197135426871</v>
      </c>
      <c r="T2102">
        <f t="shared" si="2219"/>
        <v>11.141039309194461</v>
      </c>
      <c r="V2102">
        <f t="shared" si="2229"/>
        <v>0</v>
      </c>
    </row>
    <row r="2103" spans="1:22" x14ac:dyDescent="0.2">
      <c r="A2103">
        <f t="shared" si="2215"/>
        <v>0.5</v>
      </c>
      <c r="B2103">
        <f t="shared" si="2220"/>
        <v>-0.3773547901113859</v>
      </c>
      <c r="C2103">
        <f t="shared" si="2221"/>
        <v>0.32802951449525358</v>
      </c>
      <c r="D2103">
        <f t="shared" si="2216"/>
        <v>-0.49999999999999989</v>
      </c>
      <c r="E2103">
        <f t="shared" si="2222"/>
        <v>-0.37735479011138595</v>
      </c>
      <c r="F2103">
        <f t="shared" si="2223"/>
        <v>0.32802951449525364</v>
      </c>
      <c r="G2103">
        <f t="shared" si="2217"/>
        <v>0.5</v>
      </c>
      <c r="H2103">
        <f t="shared" si="2224"/>
        <v>0.3773547901113859</v>
      </c>
      <c r="I2103">
        <f t="shared" si="2225"/>
        <v>-0.32802951449525358</v>
      </c>
      <c r="J2103">
        <f t="shared" si="2218"/>
        <v>0.49999999999999989</v>
      </c>
      <c r="K2103">
        <f t="shared" si="2226"/>
        <v>-0.37735479011138595</v>
      </c>
      <c r="L2103">
        <f t="shared" si="2227"/>
        <v>0.32802951449525364</v>
      </c>
      <c r="N2103">
        <v>139</v>
      </c>
      <c r="O2103">
        <f t="shared" si="2213"/>
        <v>78.807289325084426</v>
      </c>
      <c r="P2103">
        <f t="shared" si="2214"/>
        <v>11.192710674915567</v>
      </c>
      <c r="R2103">
        <f t="shared" si="2228"/>
        <v>-5.4600261559524448</v>
      </c>
      <c r="T2103">
        <f t="shared" si="2219"/>
        <v>11.175289713567864</v>
      </c>
      <c r="V2103">
        <f t="shared" si="2229"/>
        <v>0</v>
      </c>
    </row>
    <row r="2104" spans="1:22" x14ac:dyDescent="0.2">
      <c r="A2104">
        <f t="shared" si="2215"/>
        <v>0.5</v>
      </c>
      <c r="B2104">
        <f t="shared" si="2220"/>
        <v>-0.37792673458381965</v>
      </c>
      <c r="C2104">
        <f t="shared" si="2221"/>
        <v>0.32737040685866986</v>
      </c>
      <c r="D2104">
        <f t="shared" si="2216"/>
        <v>-0.49999999999999989</v>
      </c>
      <c r="E2104">
        <f t="shared" si="2222"/>
        <v>-0.3779267345838197</v>
      </c>
      <c r="F2104">
        <f t="shared" si="2223"/>
        <v>0.32737040685866992</v>
      </c>
      <c r="G2104">
        <f t="shared" si="2217"/>
        <v>0.5</v>
      </c>
      <c r="H2104">
        <f t="shared" si="2224"/>
        <v>0.37792673458381965</v>
      </c>
      <c r="I2104">
        <f t="shared" si="2225"/>
        <v>-0.32737040685866986</v>
      </c>
      <c r="J2104">
        <f t="shared" si="2218"/>
        <v>0.49999999999999989</v>
      </c>
      <c r="K2104">
        <f t="shared" si="2226"/>
        <v>-0.3779267345838197</v>
      </c>
      <c r="L2104">
        <f t="shared" si="2227"/>
        <v>0.32737040685866992</v>
      </c>
      <c r="N2104">
        <v>139.1</v>
      </c>
      <c r="O2104">
        <f t="shared" si="2213"/>
        <v>78.773074752120451</v>
      </c>
      <c r="P2104">
        <f t="shared" si="2214"/>
        <v>11.226925247879556</v>
      </c>
      <c r="R2104">
        <f t="shared" si="2228"/>
        <v>-5.4516125125725914</v>
      </c>
      <c r="T2104">
        <f t="shared" si="2219"/>
        <v>11.209504286531853</v>
      </c>
      <c r="V2104">
        <f t="shared" si="2229"/>
        <v>0</v>
      </c>
    </row>
    <row r="2105" spans="1:22" x14ac:dyDescent="0.2">
      <c r="A2105">
        <f t="shared" si="2215"/>
        <v>0.5</v>
      </c>
      <c r="B2105">
        <f t="shared" si="2220"/>
        <v>-0.37849752782587803</v>
      </c>
      <c r="C2105">
        <f t="shared" si="2221"/>
        <v>0.32671030199505274</v>
      </c>
      <c r="D2105">
        <f t="shared" si="2216"/>
        <v>-0.49999999999999989</v>
      </c>
      <c r="E2105">
        <f t="shared" si="2222"/>
        <v>-0.37849752782587814</v>
      </c>
      <c r="F2105">
        <f t="shared" si="2223"/>
        <v>0.3267103019950528</v>
      </c>
      <c r="G2105">
        <f t="shared" si="2217"/>
        <v>0.5</v>
      </c>
      <c r="H2105">
        <f t="shared" si="2224"/>
        <v>0.37849752782587803</v>
      </c>
      <c r="I2105">
        <f t="shared" si="2225"/>
        <v>-0.32671030199505274</v>
      </c>
      <c r="J2105">
        <f t="shared" si="2218"/>
        <v>0.49999999999999989</v>
      </c>
      <c r="K2105">
        <f t="shared" si="2226"/>
        <v>-0.37849752782587814</v>
      </c>
      <c r="L2105">
        <f t="shared" si="2227"/>
        <v>0.3267103019950528</v>
      </c>
      <c r="N2105">
        <v>139.19999999999999</v>
      </c>
      <c r="O2105">
        <f t="shared" si="2213"/>
        <v>78.73889614592494</v>
      </c>
      <c r="P2105">
        <f t="shared" si="2214"/>
        <v>11.261103854075078</v>
      </c>
      <c r="R2105">
        <f t="shared" si="2228"/>
        <v>-5.4431788366820761</v>
      </c>
      <c r="T2105">
        <f t="shared" si="2219"/>
        <v>11.243682892727374</v>
      </c>
      <c r="V2105">
        <f t="shared" si="2229"/>
        <v>0</v>
      </c>
    </row>
    <row r="2106" spans="1:22" x14ac:dyDescent="0.2">
      <c r="A2106">
        <f t="shared" si="2215"/>
        <v>0.5</v>
      </c>
      <c r="B2106">
        <f t="shared" si="2220"/>
        <v>-0.37906716809882607</v>
      </c>
      <c r="C2106">
        <f t="shared" si="2221"/>
        <v>0.32604920191519599</v>
      </c>
      <c r="D2106">
        <f t="shared" si="2216"/>
        <v>-0.49999999999999989</v>
      </c>
      <c r="E2106">
        <f t="shared" si="2222"/>
        <v>-0.37906716809882612</v>
      </c>
      <c r="F2106">
        <f t="shared" si="2223"/>
        <v>0.32604920191519604</v>
      </c>
      <c r="G2106">
        <f t="shared" si="2217"/>
        <v>0.5</v>
      </c>
      <c r="H2106">
        <f t="shared" si="2224"/>
        <v>0.37906716809882607</v>
      </c>
      <c r="I2106">
        <f t="shared" si="2225"/>
        <v>-0.32604920191519599</v>
      </c>
      <c r="J2106">
        <f t="shared" si="2218"/>
        <v>0.49999999999999989</v>
      </c>
      <c r="K2106">
        <f t="shared" si="2226"/>
        <v>-0.37906716809882612</v>
      </c>
      <c r="L2106">
        <f t="shared" si="2227"/>
        <v>0.32604920191519604</v>
      </c>
      <c r="N2106">
        <v>139.30000000000001</v>
      </c>
      <c r="O2106">
        <f t="shared" si="2213"/>
        <v>78.704753641675964</v>
      </c>
      <c r="P2106">
        <f t="shared" si="2214"/>
        <v>11.295246358324022</v>
      </c>
      <c r="R2106">
        <f t="shared" si="2228"/>
        <v>-5.4347251817378286</v>
      </c>
      <c r="T2106">
        <f t="shared" si="2219"/>
        <v>11.277825396976318</v>
      </c>
      <c r="V2106">
        <f t="shared" si="2229"/>
        <v>0</v>
      </c>
    </row>
    <row r="2107" spans="1:22" x14ac:dyDescent="0.2">
      <c r="A2107">
        <f t="shared" si="2215"/>
        <v>0.5</v>
      </c>
      <c r="B2107">
        <f t="shared" si="2220"/>
        <v>-0.37963565366744034</v>
      </c>
      <c r="C2107">
        <f t="shared" si="2221"/>
        <v>0.32538710863292541</v>
      </c>
      <c r="D2107">
        <f t="shared" si="2216"/>
        <v>-0.49999999999999989</v>
      </c>
      <c r="E2107">
        <f t="shared" si="2222"/>
        <v>-0.3796356536674404</v>
      </c>
      <c r="F2107">
        <f t="shared" si="2223"/>
        <v>0.32538710863292547</v>
      </c>
      <c r="G2107">
        <f t="shared" si="2217"/>
        <v>0.5</v>
      </c>
      <c r="H2107">
        <f t="shared" si="2224"/>
        <v>0.37963565366744034</v>
      </c>
      <c r="I2107">
        <f t="shared" si="2225"/>
        <v>-0.32538710863292541</v>
      </c>
      <c r="J2107">
        <f t="shared" si="2218"/>
        <v>0.49999999999999989</v>
      </c>
      <c r="K2107">
        <f t="shared" si="2226"/>
        <v>-0.3796356536674404</v>
      </c>
      <c r="L2107">
        <f t="shared" si="2227"/>
        <v>0.32538710863292547</v>
      </c>
      <c r="N2107">
        <v>139.4</v>
      </c>
      <c r="O2107">
        <f t="shared" si="2213"/>
        <v>78.67064737436894</v>
      </c>
      <c r="P2107">
        <f t="shared" si="2214"/>
        <v>11.329352625631056</v>
      </c>
      <c r="R2107">
        <f t="shared" si="2228"/>
        <v>-5.4262516013730497</v>
      </c>
      <c r="T2107">
        <f t="shared" si="2219"/>
        <v>11.311931664283353</v>
      </c>
      <c r="V2107">
        <f t="shared" si="2229"/>
        <v>0</v>
      </c>
    </row>
    <row r="2108" spans="1:22" x14ac:dyDescent="0.2">
      <c r="A2108">
        <f t="shared" si="2215"/>
        <v>0.5</v>
      </c>
      <c r="B2108">
        <f t="shared" si="2220"/>
        <v>-0.38020298280001541</v>
      </c>
      <c r="C2108">
        <f t="shared" si="2221"/>
        <v>0.32472402416509183</v>
      </c>
      <c r="D2108">
        <f t="shared" si="2216"/>
        <v>-0.49999999999999989</v>
      </c>
      <c r="E2108">
        <f t="shared" si="2222"/>
        <v>-0.38020298280001547</v>
      </c>
      <c r="F2108">
        <f t="shared" si="2223"/>
        <v>0.32472402416509188</v>
      </c>
      <c r="G2108">
        <f t="shared" si="2217"/>
        <v>0.5</v>
      </c>
      <c r="H2108">
        <f t="shared" si="2224"/>
        <v>0.38020298280001541</v>
      </c>
      <c r="I2108">
        <f t="shared" si="2225"/>
        <v>-0.32472402416509183</v>
      </c>
      <c r="J2108">
        <f t="shared" si="2218"/>
        <v>0.49999999999999989</v>
      </c>
      <c r="K2108">
        <f t="shared" si="2226"/>
        <v>-0.38020298280001547</v>
      </c>
      <c r="L2108">
        <f t="shared" si="2227"/>
        <v>0.32472402416509188</v>
      </c>
      <c r="N2108">
        <v>139.5</v>
      </c>
      <c r="O2108">
        <f t="shared" si="2213"/>
        <v>78.636577478814601</v>
      </c>
      <c r="P2108">
        <f t="shared" si="2214"/>
        <v>11.363422521185402</v>
      </c>
      <c r="R2108">
        <f t="shared" si="2228"/>
        <v>-5.4177581493954428</v>
      </c>
      <c r="T2108">
        <f t="shared" si="2219"/>
        <v>11.346001559837699</v>
      </c>
      <c r="V2108">
        <f t="shared" si="2229"/>
        <v>0</v>
      </c>
    </row>
    <row r="2109" spans="1:22" x14ac:dyDescent="0.2">
      <c r="A2109">
        <f t="shared" si="2215"/>
        <v>0.5</v>
      </c>
      <c r="B2109">
        <f t="shared" si="2220"/>
        <v>-0.38076915376836823</v>
      </c>
      <c r="C2109">
        <f t="shared" si="2221"/>
        <v>0.32405995053156544</v>
      </c>
      <c r="D2109">
        <f t="shared" si="2216"/>
        <v>-0.49999999999999989</v>
      </c>
      <c r="E2109">
        <f t="shared" si="2222"/>
        <v>-0.38076915376836828</v>
      </c>
      <c r="F2109">
        <f t="shared" si="2223"/>
        <v>0.3240599505315655</v>
      </c>
      <c r="G2109">
        <f t="shared" si="2217"/>
        <v>0.5</v>
      </c>
      <c r="H2109">
        <f t="shared" si="2224"/>
        <v>0.38076915376836823</v>
      </c>
      <c r="I2109">
        <f t="shared" si="2225"/>
        <v>-0.32405995053156544</v>
      </c>
      <c r="J2109">
        <f t="shared" si="2218"/>
        <v>0.49999999999999989</v>
      </c>
      <c r="K2109">
        <f t="shared" si="2226"/>
        <v>-0.38076915376836828</v>
      </c>
      <c r="L2109">
        <f t="shared" si="2227"/>
        <v>0.3240599505315655</v>
      </c>
      <c r="N2109">
        <v>139.6</v>
      </c>
      <c r="O2109">
        <f t="shared" si="2213"/>
        <v>78.602544089637533</v>
      </c>
      <c r="P2109">
        <f t="shared" si="2214"/>
        <v>11.397455910362472</v>
      </c>
      <c r="R2109">
        <f t="shared" si="2228"/>
        <v>-5.4092448797856729</v>
      </c>
      <c r="T2109">
        <f t="shared" si="2219"/>
        <v>11.380034949014769</v>
      </c>
      <c r="V2109">
        <f t="shared" si="2229"/>
        <v>0</v>
      </c>
    </row>
    <row r="2110" spans="1:22" x14ac:dyDescent="0.2">
      <c r="A2110">
        <f t="shared" si="2215"/>
        <v>0.5</v>
      </c>
      <c r="B2110">
        <f t="shared" si="2220"/>
        <v>-0.38133416484784399</v>
      </c>
      <c r="C2110">
        <f t="shared" si="2221"/>
        <v>0.32339488975522984</v>
      </c>
      <c r="D2110">
        <f t="shared" si="2216"/>
        <v>-0.49999999999999989</v>
      </c>
      <c r="E2110">
        <f t="shared" si="2222"/>
        <v>-0.38133416484784405</v>
      </c>
      <c r="F2110">
        <f t="shared" si="2223"/>
        <v>0.3233948897552299</v>
      </c>
      <c r="G2110">
        <f t="shared" si="2217"/>
        <v>0.5</v>
      </c>
      <c r="H2110">
        <f t="shared" si="2224"/>
        <v>0.38133416484784399</v>
      </c>
      <c r="I2110">
        <f t="shared" si="2225"/>
        <v>-0.32339488975522984</v>
      </c>
      <c r="J2110">
        <f t="shared" si="2218"/>
        <v>0.49999999999999989</v>
      </c>
      <c r="K2110">
        <f t="shared" si="2226"/>
        <v>-0.38133416484784405</v>
      </c>
      <c r="L2110">
        <f t="shared" si="2227"/>
        <v>0.3233948897552299</v>
      </c>
      <c r="N2110">
        <v>139.69999999999999</v>
      </c>
      <c r="O2110">
        <f t="shared" si="2213"/>
        <v>78.568547341274268</v>
      </c>
      <c r="P2110">
        <f t="shared" si="2214"/>
        <v>11.431452658725735</v>
      </c>
      <c r="R2110">
        <f t="shared" si="2228"/>
        <v>-5.40071184669549</v>
      </c>
      <c r="T2110">
        <f t="shared" si="2219"/>
        <v>11.414031697378032</v>
      </c>
      <c r="V2110">
        <f t="shared" si="2229"/>
        <v>0</v>
      </c>
    </row>
    <row r="2111" spans="1:22" x14ac:dyDescent="0.2">
      <c r="A2111">
        <f t="shared" si="2215"/>
        <v>0.5</v>
      </c>
      <c r="B2111">
        <f t="shared" si="2220"/>
        <v>-0.38189801431732107</v>
      </c>
      <c r="C2111">
        <f t="shared" si="2221"/>
        <v>0.3227288438619752</v>
      </c>
      <c r="D2111">
        <f t="shared" si="2216"/>
        <v>-0.49999999999999989</v>
      </c>
      <c r="E2111">
        <f t="shared" si="2222"/>
        <v>-0.38189801431732112</v>
      </c>
      <c r="F2111">
        <f t="shared" si="2223"/>
        <v>0.32272884386197526</v>
      </c>
      <c r="G2111">
        <f t="shared" si="2217"/>
        <v>0.5</v>
      </c>
      <c r="H2111">
        <f t="shared" si="2224"/>
        <v>0.38189801431732107</v>
      </c>
      <c r="I2111">
        <f t="shared" si="2225"/>
        <v>-0.3227288438619752</v>
      </c>
      <c r="J2111">
        <f t="shared" si="2218"/>
        <v>0.49999999999999989</v>
      </c>
      <c r="K2111">
        <f t="shared" si="2226"/>
        <v>-0.38189801431732112</v>
      </c>
      <c r="L2111">
        <f t="shared" si="2227"/>
        <v>0.32272884386197526</v>
      </c>
      <c r="N2111">
        <v>139.80000000000001</v>
      </c>
      <c r="O2111">
        <f t="shared" si="2213"/>
        <v>78.534587367971625</v>
      </c>
      <c r="P2111">
        <f t="shared" si="2214"/>
        <v>11.465412632028377</v>
      </c>
      <c r="R2111">
        <f t="shared" si="2228"/>
        <v>-5.392159104446117</v>
      </c>
      <c r="T2111">
        <f t="shared" si="2219"/>
        <v>11.447991670680674</v>
      </c>
      <c r="V2111">
        <f t="shared" si="2229"/>
        <v>0</v>
      </c>
    </row>
    <row r="2112" spans="1:22" x14ac:dyDescent="0.2">
      <c r="A2112">
        <f t="shared" si="2215"/>
        <v>0.5</v>
      </c>
      <c r="B2112">
        <f t="shared" si="2220"/>
        <v>-0.38246070045921576</v>
      </c>
      <c r="C2112">
        <f t="shared" si="2221"/>
        <v>0.32206181488069324</v>
      </c>
      <c r="D2112">
        <f t="shared" si="2216"/>
        <v>-0.49999999999999989</v>
      </c>
      <c r="E2112">
        <f t="shared" si="2222"/>
        <v>-0.38246070045921582</v>
      </c>
      <c r="F2112">
        <f t="shared" si="2223"/>
        <v>0.3220618148806933</v>
      </c>
      <c r="G2112">
        <f t="shared" si="2217"/>
        <v>0.5</v>
      </c>
      <c r="H2112">
        <f t="shared" si="2224"/>
        <v>0.38246070045921576</v>
      </c>
      <c r="I2112">
        <f t="shared" si="2225"/>
        <v>-0.32206181488069324</v>
      </c>
      <c r="J2112">
        <f t="shared" si="2218"/>
        <v>0.49999999999999989</v>
      </c>
      <c r="K2112">
        <f t="shared" si="2226"/>
        <v>-0.38246070045921582</v>
      </c>
      <c r="L2112">
        <f t="shared" si="2227"/>
        <v>0.3220618148806933</v>
      </c>
      <c r="N2112">
        <v>139.9</v>
      </c>
      <c r="O2112">
        <f t="shared" si="2213"/>
        <v>78.50066430378493</v>
      </c>
      <c r="P2112">
        <f t="shared" si="2214"/>
        <v>11.499335696215075</v>
      </c>
      <c r="R2112">
        <f t="shared" si="2228"/>
        <v>-5.3835867075264954</v>
      </c>
      <c r="T2112">
        <f t="shared" si="2219"/>
        <v>11.481914734867372</v>
      </c>
      <c r="V2112">
        <f t="shared" si="2229"/>
        <v>0</v>
      </c>
    </row>
    <row r="2113" spans="1:22" x14ac:dyDescent="0.2">
      <c r="A2113">
        <f t="shared" si="2215"/>
        <v>0.5</v>
      </c>
      <c r="B2113">
        <f t="shared" si="2220"/>
        <v>-0.3830222215594889</v>
      </c>
      <c r="C2113">
        <f t="shared" si="2221"/>
        <v>0.32139380484326968</v>
      </c>
      <c r="D2113">
        <f t="shared" si="2216"/>
        <v>-0.49999999999999989</v>
      </c>
      <c r="E2113">
        <f t="shared" si="2222"/>
        <v>-0.38302222155948895</v>
      </c>
      <c r="F2113">
        <f t="shared" si="2223"/>
        <v>0.32139380484326974</v>
      </c>
      <c r="G2113">
        <f t="shared" si="2217"/>
        <v>0.5</v>
      </c>
      <c r="H2113">
        <f t="shared" si="2224"/>
        <v>0.3830222215594889</v>
      </c>
      <c r="I2113">
        <f t="shared" si="2225"/>
        <v>-0.32139380484326968</v>
      </c>
      <c r="J2113">
        <f t="shared" si="2218"/>
        <v>0.49999999999999989</v>
      </c>
      <c r="K2113">
        <f t="shared" si="2226"/>
        <v>-0.38302222155948895</v>
      </c>
      <c r="L2113">
        <f t="shared" si="2227"/>
        <v>0.32139380484326974</v>
      </c>
      <c r="N2113">
        <v>140</v>
      </c>
      <c r="O2113">
        <f t="shared" si="2213"/>
        <v>78.466778282576243</v>
      </c>
      <c r="P2113">
        <f t="shared" si="2214"/>
        <v>11.533221717423766</v>
      </c>
      <c r="R2113">
        <f t="shared" si="2228"/>
        <v>-5.3749947105915528</v>
      </c>
      <c r="T2113">
        <f t="shared" si="2219"/>
        <v>11.515800756076063</v>
      </c>
      <c r="V2113">
        <f t="shared" si="2229"/>
        <v>0</v>
      </c>
    </row>
    <row r="2114" spans="1:22" x14ac:dyDescent="0.2">
      <c r="A2114">
        <f t="shared" si="2215"/>
        <v>0.5</v>
      </c>
      <c r="B2114">
        <f t="shared" si="2220"/>
        <v>-0.38358257590764966</v>
      </c>
      <c r="C2114">
        <f t="shared" si="2221"/>
        <v>0.32072481578457901</v>
      </c>
      <c r="D2114">
        <f t="shared" si="2216"/>
        <v>-0.49999999999999989</v>
      </c>
      <c r="E2114">
        <f t="shared" si="2222"/>
        <v>-0.38358257590764971</v>
      </c>
      <c r="F2114">
        <f t="shared" si="2223"/>
        <v>0.32072481578457906</v>
      </c>
      <c r="G2114">
        <f t="shared" si="2217"/>
        <v>0.5</v>
      </c>
      <c r="H2114">
        <f t="shared" si="2224"/>
        <v>0.38358257590764966</v>
      </c>
      <c r="I2114">
        <f t="shared" si="2225"/>
        <v>-0.32072481578457901</v>
      </c>
      <c r="J2114">
        <f t="shared" si="2218"/>
        <v>0.49999999999999989</v>
      </c>
      <c r="K2114">
        <f t="shared" si="2226"/>
        <v>-0.38358257590764971</v>
      </c>
      <c r="L2114">
        <f t="shared" si="2227"/>
        <v>0.32072481578457906</v>
      </c>
      <c r="N2114">
        <v>140.1</v>
      </c>
      <c r="O2114">
        <f t="shared" si="2213"/>
        <v>78.432929438012749</v>
      </c>
      <c r="P2114">
        <f t="shared" si="2214"/>
        <v>11.567070561987249</v>
      </c>
      <c r="R2114">
        <f t="shared" si="2228"/>
        <v>-5.3663831684605565</v>
      </c>
      <c r="T2114">
        <f t="shared" si="2219"/>
        <v>11.549649600639546</v>
      </c>
      <c r="V2114">
        <f t="shared" si="2229"/>
        <v>0</v>
      </c>
    </row>
    <row r="2115" spans="1:22" x14ac:dyDescent="0.2">
      <c r="A2115">
        <f t="shared" si="2215"/>
        <v>0.5</v>
      </c>
      <c r="B2115">
        <f t="shared" si="2220"/>
        <v>-0.38414176179676152</v>
      </c>
      <c r="C2115">
        <f t="shared" si="2221"/>
        <v>0.32005484974247783</v>
      </c>
      <c r="D2115">
        <f t="shared" si="2216"/>
        <v>-0.49999999999999989</v>
      </c>
      <c r="E2115">
        <f t="shared" si="2222"/>
        <v>-0.38414176179676157</v>
      </c>
      <c r="F2115">
        <f t="shared" si="2223"/>
        <v>0.32005484974247789</v>
      </c>
      <c r="G2115">
        <f t="shared" si="2217"/>
        <v>0.5</v>
      </c>
      <c r="H2115">
        <f t="shared" si="2224"/>
        <v>0.38414176179676152</v>
      </c>
      <c r="I2115">
        <f t="shared" si="2225"/>
        <v>-0.32005484974247783</v>
      </c>
      <c r="J2115">
        <f t="shared" si="2218"/>
        <v>0.49999999999999989</v>
      </c>
      <c r="K2115">
        <f t="shared" si="2226"/>
        <v>-0.38414176179676157</v>
      </c>
      <c r="L2115">
        <f t="shared" si="2227"/>
        <v>0.32005484974247789</v>
      </c>
      <c r="N2115">
        <v>140.19999999999999</v>
      </c>
      <c r="O2115">
        <f t="shared" si="2213"/>
        <v>78.399117903564928</v>
      </c>
      <c r="P2115">
        <f t="shared" si="2214"/>
        <v>11.600882096435059</v>
      </c>
      <c r="R2115">
        <f t="shared" si="2228"/>
        <v>-5.3577521361152787</v>
      </c>
      <c r="T2115">
        <f t="shared" si="2219"/>
        <v>11.583461135087356</v>
      </c>
      <c r="V2115">
        <f t="shared" si="2229"/>
        <v>0</v>
      </c>
    </row>
    <row r="2116" spans="1:22" x14ac:dyDescent="0.2">
      <c r="A2116">
        <f t="shared" si="2215"/>
        <v>0.5</v>
      </c>
      <c r="B2116">
        <f t="shared" si="2220"/>
        <v>-0.38469977752344758</v>
      </c>
      <c r="C2116">
        <f t="shared" si="2221"/>
        <v>0.31938390875779865</v>
      </c>
      <c r="D2116">
        <f t="shared" si="2216"/>
        <v>-0.49999999999999989</v>
      </c>
      <c r="E2116">
        <f t="shared" si="2222"/>
        <v>-0.38469977752344764</v>
      </c>
      <c r="F2116">
        <f t="shared" si="2223"/>
        <v>0.31938390875779871</v>
      </c>
      <c r="G2116">
        <f t="shared" si="2217"/>
        <v>0.5</v>
      </c>
      <c r="H2116">
        <f t="shared" si="2224"/>
        <v>0.38469977752344758</v>
      </c>
      <c r="I2116">
        <f t="shared" si="2225"/>
        <v>-0.31938390875779865</v>
      </c>
      <c r="J2116">
        <f t="shared" si="2218"/>
        <v>0.49999999999999989</v>
      </c>
      <c r="K2116">
        <f t="shared" si="2226"/>
        <v>-0.38469977752344764</v>
      </c>
      <c r="L2116">
        <f t="shared" si="2227"/>
        <v>0.31938390875779871</v>
      </c>
      <c r="N2116">
        <v>140.30000000000001</v>
      </c>
      <c r="O2116">
        <f t="shared" si="2213"/>
        <v>78.365343812504918</v>
      </c>
      <c r="P2116">
        <f t="shared" si="2214"/>
        <v>11.634656187495088</v>
      </c>
      <c r="R2116">
        <f t="shared" si="2228"/>
        <v>-5.3491016686983226</v>
      </c>
      <c r="T2116">
        <f t="shared" si="2219"/>
        <v>11.617235226147384</v>
      </c>
      <c r="V2116">
        <f t="shared" si="2229"/>
        <v>0</v>
      </c>
    </row>
    <row r="2117" spans="1:22" x14ac:dyDescent="0.2">
      <c r="A2117">
        <f t="shared" si="2215"/>
        <v>0.5</v>
      </c>
      <c r="B2117">
        <f t="shared" si="2220"/>
        <v>-0.38525662138789457</v>
      </c>
      <c r="C2117">
        <f t="shared" si="2221"/>
        <v>0.31871199487434471</v>
      </c>
      <c r="D2117">
        <f t="shared" si="2216"/>
        <v>-0.49999999999999989</v>
      </c>
      <c r="E2117">
        <f t="shared" si="2222"/>
        <v>-0.38525662138789463</v>
      </c>
      <c r="F2117">
        <f t="shared" si="2223"/>
        <v>0.31871199487434476</v>
      </c>
      <c r="G2117">
        <f t="shared" si="2217"/>
        <v>0.5</v>
      </c>
      <c r="H2117">
        <f t="shared" si="2224"/>
        <v>0.38525662138789457</v>
      </c>
      <c r="I2117">
        <f t="shared" si="2225"/>
        <v>-0.31871199487434471</v>
      </c>
      <c r="J2117">
        <f t="shared" si="2218"/>
        <v>0.49999999999999989</v>
      </c>
      <c r="K2117">
        <f t="shared" si="2226"/>
        <v>-0.38525662138789463</v>
      </c>
      <c r="L2117">
        <f t="shared" si="2227"/>
        <v>0.31871199487434476</v>
      </c>
      <c r="N2117">
        <v>140.4</v>
      </c>
      <c r="O2117">
        <f t="shared" si="2213"/>
        <v>78.331607297904753</v>
      </c>
      <c r="P2117">
        <f t="shared" si="2214"/>
        <v>11.668392702095248</v>
      </c>
      <c r="R2117">
        <f t="shared" si="2228"/>
        <v>-5.3404318215113822</v>
      </c>
      <c r="T2117">
        <f t="shared" si="2219"/>
        <v>11.650971740747545</v>
      </c>
      <c r="V2117">
        <f t="shared" si="2229"/>
        <v>0</v>
      </c>
    </row>
    <row r="2118" spans="1:22" x14ac:dyDescent="0.2">
      <c r="A2118">
        <f t="shared" si="2215"/>
        <v>0.5</v>
      </c>
      <c r="B2118">
        <f t="shared" si="2220"/>
        <v>-0.38581229169386</v>
      </c>
      <c r="C2118">
        <f t="shared" si="2221"/>
        <v>0.31803911013888186</v>
      </c>
      <c r="D2118">
        <f t="shared" si="2216"/>
        <v>-0.49999999999999989</v>
      </c>
      <c r="E2118">
        <f t="shared" si="2222"/>
        <v>-0.38581229169386005</v>
      </c>
      <c r="F2118">
        <f t="shared" si="2223"/>
        <v>0.31803911013888192</v>
      </c>
      <c r="G2118">
        <f t="shared" si="2217"/>
        <v>0.5</v>
      </c>
      <c r="H2118">
        <f t="shared" si="2224"/>
        <v>0.38581229169386</v>
      </c>
      <c r="I2118">
        <f t="shared" si="2225"/>
        <v>-0.31803911013888186</v>
      </c>
      <c r="J2118">
        <f t="shared" si="2218"/>
        <v>0.49999999999999989</v>
      </c>
      <c r="K2118">
        <f t="shared" si="2226"/>
        <v>-0.38581229169386005</v>
      </c>
      <c r="L2118">
        <f t="shared" si="2227"/>
        <v>0.31803911013888192</v>
      </c>
      <c r="N2118">
        <v>140.5</v>
      </c>
      <c r="O2118">
        <f t="shared" si="2213"/>
        <v>78.297908492634676</v>
      </c>
      <c r="P2118">
        <f t="shared" si="2214"/>
        <v>11.702091507365335</v>
      </c>
      <c r="R2118">
        <f t="shared" si="2228"/>
        <v>-5.3317426500135063</v>
      </c>
      <c r="T2118">
        <f t="shared" si="2219"/>
        <v>11.684670546017632</v>
      </c>
      <c r="V2118">
        <f t="shared" si="2229"/>
        <v>0</v>
      </c>
    </row>
    <row r="2119" spans="1:22" x14ac:dyDescent="0.2">
      <c r="A2119">
        <f t="shared" si="2215"/>
        <v>0.5</v>
      </c>
      <c r="B2119">
        <f t="shared" si="2220"/>
        <v>-0.38636678674867542</v>
      </c>
      <c r="C2119">
        <f t="shared" si="2221"/>
        <v>0.31736525660113374</v>
      </c>
      <c r="D2119">
        <f t="shared" si="2216"/>
        <v>-0.49999999999999989</v>
      </c>
      <c r="E2119">
        <f t="shared" si="2222"/>
        <v>-0.38636678674867547</v>
      </c>
      <c r="F2119">
        <f t="shared" si="2223"/>
        <v>0.31736525660113379</v>
      </c>
      <c r="G2119">
        <f t="shared" si="2217"/>
        <v>0.5</v>
      </c>
      <c r="H2119">
        <f t="shared" si="2224"/>
        <v>0.38636678674867542</v>
      </c>
      <c r="I2119">
        <f t="shared" si="2225"/>
        <v>-0.31736525660113374</v>
      </c>
      <c r="J2119">
        <f t="shared" si="2218"/>
        <v>0.49999999999999989</v>
      </c>
      <c r="K2119">
        <f t="shared" si="2226"/>
        <v>-0.38636678674867547</v>
      </c>
      <c r="L2119">
        <f t="shared" si="2227"/>
        <v>0.31736525660113379</v>
      </c>
      <c r="N2119">
        <v>140.6</v>
      </c>
      <c r="O2119">
        <f t="shared" si="2213"/>
        <v>78.264247529361455</v>
      </c>
      <c r="P2119">
        <f t="shared" si="2214"/>
        <v>11.735752470638545</v>
      </c>
      <c r="R2119">
        <f t="shared" si="2228"/>
        <v>-5.3230342098193688</v>
      </c>
      <c r="T2119">
        <f t="shared" si="2219"/>
        <v>11.718331509290842</v>
      </c>
      <c r="V2119">
        <f t="shared" si="2229"/>
        <v>0</v>
      </c>
    </row>
    <row r="2120" spans="1:22" x14ac:dyDescent="0.2">
      <c r="A2120">
        <f t="shared" si="2215"/>
        <v>0.5</v>
      </c>
      <c r="B2120">
        <f t="shared" si="2220"/>
        <v>-0.38692010486325301</v>
      </c>
      <c r="C2120">
        <f t="shared" si="2221"/>
        <v>0.31669043631377503</v>
      </c>
      <c r="D2120">
        <f t="shared" si="2216"/>
        <v>-0.49999999999999989</v>
      </c>
      <c r="E2120">
        <f t="shared" si="2222"/>
        <v>-0.38692010486325307</v>
      </c>
      <c r="F2120">
        <f t="shared" si="2223"/>
        <v>0.31669043631377508</v>
      </c>
      <c r="G2120">
        <f t="shared" si="2217"/>
        <v>0.5</v>
      </c>
      <c r="H2120">
        <f t="shared" si="2224"/>
        <v>0.38692010486325301</v>
      </c>
      <c r="I2120">
        <f t="shared" si="2225"/>
        <v>-0.31669043631377503</v>
      </c>
      <c r="J2120">
        <f t="shared" si="2218"/>
        <v>0.49999999999999989</v>
      </c>
      <c r="K2120">
        <f t="shared" si="2226"/>
        <v>-0.38692010486325307</v>
      </c>
      <c r="L2120">
        <f t="shared" si="2227"/>
        <v>0.31669043631377508</v>
      </c>
      <c r="N2120">
        <v>140.69999999999999</v>
      </c>
      <c r="O2120">
        <f t="shared" si="2213"/>
        <v>78.230624540546714</v>
      </c>
      <c r="P2120">
        <f t="shared" si="2214"/>
        <v>11.769375459453288</v>
      </c>
      <c r="R2120">
        <f t="shared" si="2228"/>
        <v>-5.3143065566974688</v>
      </c>
      <c r="T2120">
        <f t="shared" si="2219"/>
        <v>11.751954498105585</v>
      </c>
      <c r="V2120">
        <f t="shared" si="2229"/>
        <v>0</v>
      </c>
    </row>
    <row r="2121" spans="1:22" x14ac:dyDescent="0.2">
      <c r="A2121">
        <f t="shared" si="2215"/>
        <v>0.5</v>
      </c>
      <c r="B2121">
        <f t="shared" si="2220"/>
        <v>-0.38747224435208977</v>
      </c>
      <c r="C2121">
        <f t="shared" si="2221"/>
        <v>0.31601465133242529</v>
      </c>
      <c r="D2121">
        <f t="shared" si="2216"/>
        <v>-0.49999999999999989</v>
      </c>
      <c r="E2121">
        <f t="shared" si="2222"/>
        <v>-0.38747224435208982</v>
      </c>
      <c r="F2121">
        <f t="shared" si="2223"/>
        <v>0.31601465133242534</v>
      </c>
      <c r="G2121">
        <f t="shared" si="2217"/>
        <v>0.5</v>
      </c>
      <c r="H2121">
        <f t="shared" si="2224"/>
        <v>0.38747224435208977</v>
      </c>
      <c r="I2121">
        <f t="shared" si="2225"/>
        <v>-0.31601465133242529</v>
      </c>
      <c r="J2121">
        <f t="shared" si="2218"/>
        <v>0.49999999999999989</v>
      </c>
      <c r="K2121">
        <f t="shared" si="2226"/>
        <v>-0.38747224435208982</v>
      </c>
      <c r="L2121">
        <f t="shared" si="2227"/>
        <v>0.31601465133242534</v>
      </c>
      <c r="N2121">
        <v>140.80000000000001</v>
      </c>
      <c r="O2121">
        <f t="shared" ref="O2121:O2184" si="2230">(DEGREES(ACOS(((-(((SUMPRODUCT(G2121:I2121,$I$8:$K$8))*(SUMPRODUCT(G2121:I2121,$I$10:$K$10))-(SUMPRODUCT(J2121:L2121,$I$8:$K$8))*(SUMPRODUCT(J2121:L2121,$I$10:$K$10)))-((SUMPRODUCT(A2121:C2121,$I$8:$K$8))*(SUMPRODUCT(A2121:C2121,$I$10:$K$10))-(SUMPRODUCT(D2121:F2121,$I$8:$K$8))*(SUMPRODUCT(D2121:F2121,$I$10:$K$10))))*(((SUMPRODUCT(G2121:I2121,$I$8:$K$8))*(SUMPRODUCT(G2121:I2121,$I$10:$K$10))+(SUMPRODUCT(J2121:L2121,$I$8:$K$8))*(SUMPRODUCT(J2121:L2121,$I$10:$K$10)))-((SUMPRODUCT(A2121:C2121,$I$8:$K$8))*(SUMPRODUCT(A2121:C2121,$I$10:$K$10))+(SUMPRODUCT(D2121:F2121,$I$8:$K$8))*(SUMPRODUCT(D2121:F2121,$I$10:$K$10)))))-((((SUMPRODUCT(A2121:C2121,$I$8:$K$8))*(SUMPRODUCT(D2121:F2121,$I$10:$K$10))+(SUMPRODUCT(A2121:C2121,$I$10:$K$10))*(SUMPRODUCT(D2121:F2121,$I$8:$K$8)))-((SUMPRODUCT(G2121:I2121,$I$8:$K$8))*(SUMPRODUCT(J2121:L2121,$I$10:$K$10))+(SUMPRODUCT(G2121:I2121,$I$10:$K$10))*(SUMPRODUCT(J2121:L2121,$I$8:$K$8))))*(SQRT(((((SUMPRODUCT(G2121:I2121,$I$8:$K$8))*(SUMPRODUCT(G2121:I2121,$I$10:$K$10))-(SUMPRODUCT(J2121:L2121,$I$8:$K$8))*(SUMPRODUCT(J2121:L2121,$I$10:$K$10)))-((SUMPRODUCT(A2121:C2121,$I$8:$K$8))*(SUMPRODUCT(A2121:C2121,$I$10:$K$10))-(SUMPRODUCT(D2121:F2121,$I$8:$K$8))*(SUMPRODUCT(D2121:F2121,$I$10:$K$10))))^2)+((((SUMPRODUCT(A2121:C2121,$I$8:$K$8))*(SUMPRODUCT(D2121:F2121,$I$10:$K$10))+(SUMPRODUCT(A2121:C2121,$I$10:$K$10))*(SUMPRODUCT(D2121:F2121,$I$8:$K$8)))-((SUMPRODUCT(G2121:I2121,$I$8:$K$8))*(SUMPRODUCT(J2121:L2121,$I$10:$K$10))+(SUMPRODUCT(G2121:I2121,$I$10:$K$10))*(SUMPRODUCT(J2121:L2121,$I$8:$K$8))))^2)-((((SUMPRODUCT(G2121:I2121,$I$8:$K$8))*(SUMPRODUCT(G2121:I2121,$I$10:$K$10))+(SUMPRODUCT(J2121:L2121,$I$8:$K$8))*(SUMPRODUCT(J2121:L2121,$I$10:$K$10)))-((SUMPRODUCT(A2121:C2121,$I$8:$K$8))*(SUMPRODUCT(A2121:C2121,$I$10:$K$10))+(SUMPRODUCT(D2121:F2121,$I$8:$K$8))*(SUMPRODUCT(D2121:F2121,$I$10:$K$10))))^2)))))/(((((SUMPRODUCT(G2121:I2121,$I$8:$K$8))*(SUMPRODUCT(G2121:I2121,$I$10:$K$10))-(SUMPRODUCT(J2121:L2121,$I$8:$K$8))*(SUMPRODUCT(J2121:L2121,$I$10:$K$10)))-((SUMPRODUCT(A2121:C2121,$I$8:$K$8))*(SUMPRODUCT(A2121:C2121,$I$10:$K$10))-(SUMPRODUCT(D2121:F2121,$I$8:$K$8))*(SUMPRODUCT(D2121:F2121,$I$10:$K$10))))^2)+((((SUMPRODUCT(A2121:C2121,$I$8:$K$8))*(SUMPRODUCT(D2121:F2121,$I$10:$K$10))+(SUMPRODUCT(A2121:C2121,$I$10:$K$10))*(SUMPRODUCT(D2121:F2121,$I$8:$K$8)))-((SUMPRODUCT(G2121:I2121,$I$8:$K$8))*(SUMPRODUCT(J2121:L2121,$I$10:$K$10))+(SUMPRODUCT(G2121:I2121,$I$10:$K$10))*(SUMPRODUCT(J2121:L2121,$I$8:$K$8))))^2)))))/2</f>
        <v>78.19703965844522</v>
      </c>
      <c r="P2121">
        <f t="shared" ref="P2121:P2184" si="2231">(DEGREES(ACOS(((-(((SUMPRODUCT(G2121:I2121,$I$8:$K$8))*(SUMPRODUCT(G2121:I2121,$I$10:$K$10))-(SUMPRODUCT(J2121:L2121,$I$8:$K$8))*(SUMPRODUCT(J2121:L2121,$I$10:$K$10)))-((SUMPRODUCT(A2121:C2121,$I$8:$K$8))*(SUMPRODUCT(A2121:C2121,$I$10:$K$10))-(SUMPRODUCT(D2121:F2121,$I$8:$K$8))*(SUMPRODUCT(D2121:F2121,$I$10:$K$10))))*(((SUMPRODUCT(G2121:I2121,$I$8:$K$8))*(SUMPRODUCT(G2121:I2121,$I$10:$K$10))+(SUMPRODUCT(J2121:L2121,$I$8:$K$8))*(SUMPRODUCT(J2121:L2121,$I$10:$K$10)))-((SUMPRODUCT(A2121:C2121,$I$8:$K$8))*(SUMPRODUCT(A2121:C2121,$I$10:$K$10))+(SUMPRODUCT(D2121:F2121,$I$8:$K$8))*(SUMPRODUCT(D2121:F2121,$I$10:$K$10)))))+((((SUMPRODUCT(A2121:C2121,$I$8:$K$8))*(SUMPRODUCT(D2121:F2121,$I$10:$K$10))+(SUMPRODUCT(A2121:C2121,$I$10:$K$10))*(SUMPRODUCT(D2121:F2121,$I$8:$K$8)))-((SUMPRODUCT(G2121:I2121,$I$8:$K$8))*(SUMPRODUCT(J2121:L2121,$I$10:$K$10))+(SUMPRODUCT(G2121:I2121,$I$10:$K$10))*(SUMPRODUCT(J2121:L2121,$I$8:$K$8))))*(SQRT(((((SUMPRODUCT(G2121:I2121,$I$8:$K$8))*(SUMPRODUCT(G2121:I2121,$I$10:$K$10))-(SUMPRODUCT(J2121:L2121,$I$8:$K$8))*(SUMPRODUCT(J2121:L2121,$I$10:$K$10)))-((SUMPRODUCT(A2121:C2121,$I$8:$K$8))*(SUMPRODUCT(A2121:C2121,$I$10:$K$10))-(SUMPRODUCT(D2121:F2121,$I$8:$K$8))*(SUMPRODUCT(D2121:F2121,$I$10:$K$10))))^2)+((((SUMPRODUCT(A2121:C2121,$I$8:$K$8))*(SUMPRODUCT(D2121:F2121,$I$10:$K$10))+(SUMPRODUCT(A2121:C2121,$I$10:$K$10))*(SUMPRODUCT(D2121:F2121,$I$8:$K$8)))-((SUMPRODUCT(G2121:I2121,$I$8:$K$8))*(SUMPRODUCT(J2121:L2121,$I$10:$K$10))+(SUMPRODUCT(G2121:I2121,$I$10:$K$10))*(SUMPRODUCT(J2121:L2121,$I$8:$K$8))))^2)-((((SUMPRODUCT(G2121:I2121,$I$8:$K$8))*(SUMPRODUCT(G2121:I2121,$I$10:$K$10))+(SUMPRODUCT(J2121:L2121,$I$8:$K$8))*(SUMPRODUCT(J2121:L2121,$I$10:$K$10)))-((SUMPRODUCT(A2121:C2121,$I$8:$K$8))*(SUMPRODUCT(A2121:C2121,$I$10:$K$10))+(SUMPRODUCT(D2121:F2121,$I$8:$K$8))*(SUMPRODUCT(D2121:F2121,$I$10:$K$10))))^2)))))/(((((SUMPRODUCT(G2121:I2121,$I$8:$K$8))*(SUMPRODUCT(G2121:I2121,$I$10:$K$10))-(SUMPRODUCT(J2121:L2121,$I$8:$K$8))*(SUMPRODUCT(J2121:L2121,$I$10:$K$10)))-((SUMPRODUCT(A2121:C2121,$I$8:$K$8))*(SUMPRODUCT(A2121:C2121,$I$10:$K$10))-(SUMPRODUCT(D2121:F2121,$I$8:$K$8))*(SUMPRODUCT(D2121:F2121,$I$10:$K$10))))^2)+((((SUMPRODUCT(A2121:C2121,$I$8:$K$8))*(SUMPRODUCT(D2121:F2121,$I$10:$K$10))+(SUMPRODUCT(A2121:C2121,$I$10:$K$10))*(SUMPRODUCT(D2121:F2121,$I$8:$K$8)))-((SUMPRODUCT(G2121:I2121,$I$8:$K$8))*(SUMPRODUCT(J2121:L2121,$I$10:$K$10))+(SUMPRODUCT(G2121:I2121,$I$10:$K$10))*(SUMPRODUCT(J2121:L2121,$I$8:$K$8))))^2)))))/2</f>
        <v>11.802960341554803</v>
      </c>
      <c r="R2121">
        <f t="shared" si="2228"/>
        <v>-5.3055597465684574</v>
      </c>
      <c r="T2121">
        <f t="shared" si="2219"/>
        <v>11.7855393802071</v>
      </c>
      <c r="V2121">
        <f t="shared" si="2229"/>
        <v>0</v>
      </c>
    </row>
    <row r="2122" spans="1:22" x14ac:dyDescent="0.2">
      <c r="A2122">
        <f t="shared" ref="A2122:A2185" si="2232">(1/(SQRT(2)))*(COS(RADIANS(45)))</f>
        <v>0.5</v>
      </c>
      <c r="B2122">
        <f t="shared" si="2220"/>
        <v>-0.38802320353327296</v>
      </c>
      <c r="C2122">
        <f t="shared" si="2221"/>
        <v>0.31533790371564302</v>
      </c>
      <c r="D2122">
        <f t="shared" ref="D2122:D2185" si="2233">(-((1/(SQRT(2)))*(SIN(RADIANS(45)))))</f>
        <v>-0.49999999999999989</v>
      </c>
      <c r="E2122">
        <f t="shared" si="2222"/>
        <v>-0.38802320353327302</v>
      </c>
      <c r="F2122">
        <f t="shared" si="2223"/>
        <v>0.31533790371564308</v>
      </c>
      <c r="G2122">
        <f t="shared" ref="G2122:G2185" si="2234">(1/(SQRT(2)))*(COS(RADIANS(-45)))</f>
        <v>0.5</v>
      </c>
      <c r="H2122">
        <f t="shared" si="2224"/>
        <v>0.38802320353327296</v>
      </c>
      <c r="I2122">
        <f t="shared" si="2225"/>
        <v>-0.31533790371564302</v>
      </c>
      <c r="J2122">
        <f t="shared" ref="J2122:J2185" si="2235">(-((1/(SQRT(2)))*(SIN(RADIANS(-45)))))</f>
        <v>0.49999999999999989</v>
      </c>
      <c r="K2122">
        <f t="shared" si="2226"/>
        <v>-0.38802320353327302</v>
      </c>
      <c r="L2122">
        <f t="shared" si="2227"/>
        <v>0.31533790371564308</v>
      </c>
      <c r="N2122">
        <v>140.9</v>
      </c>
      <c r="O2122">
        <f t="shared" si="2230"/>
        <v>78.163493015103143</v>
      </c>
      <c r="P2122">
        <f t="shared" si="2231"/>
        <v>11.836506984896856</v>
      </c>
      <c r="R2122">
        <f t="shared" si="2228"/>
        <v>-5.2967938355033564</v>
      </c>
      <c r="T2122">
        <f t="shared" ref="T2122:T2185" si="2236">(P2122-$V$2516)</f>
        <v>11.819086023549152</v>
      </c>
      <c r="V2122">
        <f t="shared" si="2229"/>
        <v>0</v>
      </c>
    </row>
    <row r="2123" spans="1:22" x14ac:dyDescent="0.2">
      <c r="A2123">
        <f t="shared" si="2232"/>
        <v>0.5</v>
      </c>
      <c r="B2123">
        <f t="shared" si="2220"/>
        <v>-0.3885729807284854</v>
      </c>
      <c r="C2123">
        <f t="shared" si="2221"/>
        <v>0.31466019552491864</v>
      </c>
      <c r="D2123">
        <f t="shared" si="2233"/>
        <v>-0.49999999999999989</v>
      </c>
      <c r="E2123">
        <f t="shared" si="2222"/>
        <v>-0.38857298072848545</v>
      </c>
      <c r="F2123">
        <f t="shared" si="2223"/>
        <v>0.3146601955249187</v>
      </c>
      <c r="G2123">
        <f t="shared" si="2234"/>
        <v>0.5</v>
      </c>
      <c r="H2123">
        <f t="shared" si="2224"/>
        <v>0.3885729807284854</v>
      </c>
      <c r="I2123">
        <f t="shared" si="2225"/>
        <v>-0.31466019552491864</v>
      </c>
      <c r="J2123">
        <f t="shared" si="2235"/>
        <v>0.49999999999999989</v>
      </c>
      <c r="K2123">
        <f t="shared" si="2226"/>
        <v>-0.38857298072848545</v>
      </c>
      <c r="L2123">
        <f t="shared" si="2227"/>
        <v>0.3146601955249187</v>
      </c>
      <c r="N2123">
        <v>141</v>
      </c>
      <c r="O2123">
        <f t="shared" si="2230"/>
        <v>78.129984742356569</v>
      </c>
      <c r="P2123">
        <f t="shared" si="2231"/>
        <v>11.870015257643441</v>
      </c>
      <c r="R2123">
        <f t="shared" si="2228"/>
        <v>-5.2880088797217795</v>
      </c>
      <c r="T2123">
        <f t="shared" si="2236"/>
        <v>11.852594296295738</v>
      </c>
      <c r="V2123">
        <f t="shared" si="2229"/>
        <v>0</v>
      </c>
    </row>
    <row r="2124" spans="1:22" x14ac:dyDescent="0.2">
      <c r="A2124">
        <f t="shared" si="2232"/>
        <v>0.5</v>
      </c>
      <c r="B2124">
        <f t="shared" ref="B2124:B2187" si="2237">((1/(SQRT(2)))*(COS(RADIANS(N2124))))*(SIN(RADIANS(45)))</f>
        <v>-0.38912157426301036</v>
      </c>
      <c r="C2124">
        <f t="shared" ref="C2124:C2187" si="2238">((1/(SQRT(2)))*(SIN(RADIANS(N2124))))*(SIN(RADIANS(45)))</f>
        <v>0.3139815288246689</v>
      </c>
      <c r="D2124">
        <f t="shared" si="2233"/>
        <v>-0.49999999999999989</v>
      </c>
      <c r="E2124">
        <f t="shared" ref="E2124:E2187" si="2239">((1/(SQRT(2)))*(COS(RADIANS(N2124))))*(COS(RADIANS(45)))</f>
        <v>-0.38912157426301042</v>
      </c>
      <c r="F2124">
        <f t="shared" ref="F2124:F2187" si="2240">(((1/(SQRT(2)))*(SIN(RADIANS(N2124))))*(COS(RADIANS(45))))</f>
        <v>0.31398152882466895</v>
      </c>
      <c r="G2124">
        <f t="shared" si="2234"/>
        <v>0.5</v>
      </c>
      <c r="H2124">
        <f t="shared" ref="H2124:H2187" si="2241">((1/(SQRT(2)))*(COS(RADIANS(N2124))))*(SIN(RADIANS(-45)))</f>
        <v>0.38912157426301036</v>
      </c>
      <c r="I2124">
        <f t="shared" ref="I2124:I2187" si="2242">((1/(SQRT(2)))*(SIN(RADIANS(N2124))))*(SIN(RADIANS(-45)))</f>
        <v>-0.3139815288246689</v>
      </c>
      <c r="J2124">
        <f t="shared" si="2235"/>
        <v>0.49999999999999989</v>
      </c>
      <c r="K2124">
        <f t="shared" ref="K2124:K2187" si="2243">((1/(SQRT(2)))*(COS(RADIANS(N2124))))*(COS(RADIANS(-45)))</f>
        <v>-0.38912157426301042</v>
      </c>
      <c r="L2124">
        <f t="shared" ref="L2124:L2187" si="2244">(((1/(SQRT(2)))*(SIN(RADIANS(N2124))))*(COS(RADIANS(-45))))</f>
        <v>0.31398152882466895</v>
      </c>
      <c r="N2124">
        <v>141.1</v>
      </c>
      <c r="O2124">
        <f t="shared" si="2230"/>
        <v>78.096514971829606</v>
      </c>
      <c r="P2124">
        <f t="shared" si="2231"/>
        <v>11.903485028170376</v>
      </c>
      <c r="R2124">
        <f t="shared" ref="R2124:R2187" si="2245">P2124-P2304</f>
        <v>-5.2792049355902293</v>
      </c>
      <c r="T2124">
        <f t="shared" si="2236"/>
        <v>11.886064066822673</v>
      </c>
      <c r="V2124">
        <f t="shared" ref="V2124:V2187" si="2246">IF(T2124=0,N2124,0)</f>
        <v>0</v>
      </c>
    </row>
    <row r="2125" spans="1:22" x14ac:dyDescent="0.2">
      <c r="A2125">
        <f t="shared" si="2232"/>
        <v>0.5</v>
      </c>
      <c r="B2125">
        <f t="shared" si="2237"/>
        <v>-0.38966898246573695</v>
      </c>
      <c r="C2125">
        <f t="shared" si="2238"/>
        <v>0.31330190568223026</v>
      </c>
      <c r="D2125">
        <f t="shared" si="2233"/>
        <v>-0.49999999999999989</v>
      </c>
      <c r="E2125">
        <f t="shared" si="2239"/>
        <v>-0.389668982465737</v>
      </c>
      <c r="F2125">
        <f t="shared" si="2240"/>
        <v>0.31330190568223032</v>
      </c>
      <c r="G2125">
        <f t="shared" si="2234"/>
        <v>0.5</v>
      </c>
      <c r="H2125">
        <f t="shared" si="2241"/>
        <v>0.38966898246573695</v>
      </c>
      <c r="I2125">
        <f t="shared" si="2242"/>
        <v>-0.31330190568223026</v>
      </c>
      <c r="J2125">
        <f t="shared" si="2235"/>
        <v>0.49999999999999989</v>
      </c>
      <c r="K2125">
        <f t="shared" si="2243"/>
        <v>-0.389668982465737</v>
      </c>
      <c r="L2125">
        <f t="shared" si="2244"/>
        <v>0.31330190568223032</v>
      </c>
      <c r="N2125">
        <v>141.19999999999999</v>
      </c>
      <c r="O2125">
        <f t="shared" si="2230"/>
        <v>78.063083834932982</v>
      </c>
      <c r="P2125">
        <f t="shared" si="2231"/>
        <v>11.936916165067037</v>
      </c>
      <c r="R2125">
        <f t="shared" si="2245"/>
        <v>-5.2703820596202977</v>
      </c>
      <c r="T2125">
        <f t="shared" si="2236"/>
        <v>11.919495203719334</v>
      </c>
      <c r="V2125">
        <f t="shared" si="2246"/>
        <v>0</v>
      </c>
    </row>
    <row r="2126" spans="1:22" x14ac:dyDescent="0.2">
      <c r="A2126">
        <f t="shared" si="2232"/>
        <v>0.5</v>
      </c>
      <c r="B2126">
        <f t="shared" si="2237"/>
        <v>-0.39021520366916485</v>
      </c>
      <c r="C2126">
        <f t="shared" si="2238"/>
        <v>0.31262132816785249</v>
      </c>
      <c r="D2126">
        <f t="shared" si="2233"/>
        <v>-0.49999999999999989</v>
      </c>
      <c r="E2126">
        <f t="shared" si="2239"/>
        <v>-0.3902152036691649</v>
      </c>
      <c r="F2126">
        <f t="shared" si="2240"/>
        <v>0.31262132816785254</v>
      </c>
      <c r="G2126">
        <f t="shared" si="2234"/>
        <v>0.5</v>
      </c>
      <c r="H2126">
        <f t="shared" si="2241"/>
        <v>0.39021520366916485</v>
      </c>
      <c r="I2126">
        <f t="shared" si="2242"/>
        <v>-0.31262132816785249</v>
      </c>
      <c r="J2126">
        <f t="shared" si="2235"/>
        <v>0.49999999999999989</v>
      </c>
      <c r="K2126">
        <f t="shared" si="2243"/>
        <v>-0.3902152036691649</v>
      </c>
      <c r="L2126">
        <f t="shared" si="2244"/>
        <v>0.31262132816785254</v>
      </c>
      <c r="N2126">
        <v>141.30000000000001</v>
      </c>
      <c r="O2126">
        <f t="shared" si="2230"/>
        <v>78.029691462862061</v>
      </c>
      <c r="P2126">
        <f t="shared" si="2231"/>
        <v>11.970308537137948</v>
      </c>
      <c r="R2126">
        <f t="shared" si="2245"/>
        <v>-5.2615403084669072</v>
      </c>
      <c r="T2126">
        <f t="shared" si="2236"/>
        <v>11.952887575790244</v>
      </c>
      <c r="V2126">
        <f t="shared" si="2246"/>
        <v>0</v>
      </c>
    </row>
    <row r="2127" spans="1:22" x14ac:dyDescent="0.2">
      <c r="A2127">
        <f t="shared" si="2232"/>
        <v>0.5</v>
      </c>
      <c r="B2127">
        <f t="shared" si="2237"/>
        <v>-0.39076023620940936</v>
      </c>
      <c r="C2127">
        <f t="shared" si="2238"/>
        <v>0.31193979835469299</v>
      </c>
      <c r="D2127">
        <f t="shared" si="2233"/>
        <v>-0.49999999999999989</v>
      </c>
      <c r="E2127">
        <f t="shared" si="2239"/>
        <v>-0.39076023620940942</v>
      </c>
      <c r="F2127">
        <f t="shared" si="2240"/>
        <v>0.31193979835469304</v>
      </c>
      <c r="G2127">
        <f t="shared" si="2234"/>
        <v>0.5</v>
      </c>
      <c r="H2127">
        <f t="shared" si="2241"/>
        <v>0.39076023620940936</v>
      </c>
      <c r="I2127">
        <f t="shared" si="2242"/>
        <v>-0.31193979835469299</v>
      </c>
      <c r="J2127">
        <f t="shared" si="2235"/>
        <v>0.49999999999999989</v>
      </c>
      <c r="K2127">
        <f t="shared" si="2243"/>
        <v>-0.39076023620940942</v>
      </c>
      <c r="L2127">
        <f t="shared" si="2244"/>
        <v>0.31193979835469304</v>
      </c>
      <c r="N2127">
        <v>141.4</v>
      </c>
      <c r="O2127">
        <f t="shared" si="2230"/>
        <v>77.996337986595577</v>
      </c>
      <c r="P2127">
        <f t="shared" si="2231"/>
        <v>12.003662013404435</v>
      </c>
      <c r="R2127">
        <f t="shared" si="2245"/>
        <v>-5.2526797389265969</v>
      </c>
      <c r="T2127">
        <f t="shared" si="2236"/>
        <v>11.986241052056732</v>
      </c>
      <c r="V2127">
        <f t="shared" si="2246"/>
        <v>0</v>
      </c>
    </row>
    <row r="2128" spans="1:22" x14ac:dyDescent="0.2">
      <c r="A2128">
        <f t="shared" si="2232"/>
        <v>0.5</v>
      </c>
      <c r="B2128">
        <f t="shared" si="2237"/>
        <v>-0.3913040784262069</v>
      </c>
      <c r="C2128">
        <f t="shared" si="2238"/>
        <v>0.31125731831880976</v>
      </c>
      <c r="D2128">
        <f t="shared" si="2233"/>
        <v>-0.49999999999999989</v>
      </c>
      <c r="E2128">
        <f t="shared" si="2239"/>
        <v>-0.39130407842620696</v>
      </c>
      <c r="F2128">
        <f t="shared" si="2240"/>
        <v>0.31125731831880982</v>
      </c>
      <c r="G2128">
        <f t="shared" si="2234"/>
        <v>0.5</v>
      </c>
      <c r="H2128">
        <f t="shared" si="2241"/>
        <v>0.3913040784262069</v>
      </c>
      <c r="I2128">
        <f t="shared" si="2242"/>
        <v>-0.31125731831880976</v>
      </c>
      <c r="J2128">
        <f t="shared" si="2235"/>
        <v>0.49999999999999989</v>
      </c>
      <c r="K2128">
        <f t="shared" si="2243"/>
        <v>-0.39130407842620696</v>
      </c>
      <c r="L2128">
        <f t="shared" si="2244"/>
        <v>0.31125731831880982</v>
      </c>
      <c r="N2128">
        <v>141.5</v>
      </c>
      <c r="O2128">
        <f t="shared" si="2230"/>
        <v>77.963023536893672</v>
      </c>
      <c r="P2128">
        <f t="shared" si="2231"/>
        <v>12.036976463106322</v>
      </c>
      <c r="R2128">
        <f t="shared" si="2245"/>
        <v>-5.2438004079357103</v>
      </c>
      <c r="T2128">
        <f t="shared" si="2236"/>
        <v>12.019555501758619</v>
      </c>
      <c r="V2128">
        <f t="shared" si="2246"/>
        <v>0</v>
      </c>
    </row>
    <row r="2129" spans="1:22" x14ac:dyDescent="0.2">
      <c r="A2129">
        <f t="shared" si="2232"/>
        <v>0.5</v>
      </c>
      <c r="B2129">
        <f t="shared" si="2237"/>
        <v>-0.39184672866291975</v>
      </c>
      <c r="C2129">
        <f t="shared" si="2238"/>
        <v>0.31057389013915521</v>
      </c>
      <c r="D2129">
        <f t="shared" si="2233"/>
        <v>-0.49999999999999989</v>
      </c>
      <c r="E2129">
        <f t="shared" si="2239"/>
        <v>-0.39184672866291986</v>
      </c>
      <c r="F2129">
        <f t="shared" si="2240"/>
        <v>0.31057389013915526</v>
      </c>
      <c r="G2129">
        <f t="shared" si="2234"/>
        <v>0.5</v>
      </c>
      <c r="H2129">
        <f t="shared" si="2241"/>
        <v>0.39184672866291975</v>
      </c>
      <c r="I2129">
        <f t="shared" si="2242"/>
        <v>-0.31057389013915521</v>
      </c>
      <c r="J2129">
        <f t="shared" si="2235"/>
        <v>0.49999999999999989</v>
      </c>
      <c r="K2129">
        <f t="shared" si="2243"/>
        <v>-0.39184672866291986</v>
      </c>
      <c r="L2129">
        <f t="shared" si="2244"/>
        <v>0.31057389013915526</v>
      </c>
      <c r="N2129">
        <v>141.6</v>
      </c>
      <c r="O2129">
        <f t="shared" si="2230"/>
        <v>77.929748244296533</v>
      </c>
      <c r="P2129">
        <f t="shared" si="2231"/>
        <v>12.070251755703469</v>
      </c>
      <c r="R2129">
        <f t="shared" si="2245"/>
        <v>-5.2349023725686425</v>
      </c>
      <c r="T2129">
        <f t="shared" si="2236"/>
        <v>12.052830794355765</v>
      </c>
      <c r="V2129">
        <f t="shared" si="2246"/>
        <v>0</v>
      </c>
    </row>
    <row r="2130" spans="1:22" x14ac:dyDescent="0.2">
      <c r="A2130">
        <f t="shared" si="2232"/>
        <v>0.5</v>
      </c>
      <c r="B2130">
        <f t="shared" si="2237"/>
        <v>-0.39238818526654134</v>
      </c>
      <c r="C2130">
        <f t="shared" si="2238"/>
        <v>0.30988951589757013</v>
      </c>
      <c r="D2130">
        <f t="shared" si="2233"/>
        <v>-0.49999999999999989</v>
      </c>
      <c r="E2130">
        <f t="shared" si="2239"/>
        <v>-0.3923881852665414</v>
      </c>
      <c r="F2130">
        <f t="shared" si="2240"/>
        <v>0.30988951589757019</v>
      </c>
      <c r="G2130">
        <f t="shared" si="2234"/>
        <v>0.5</v>
      </c>
      <c r="H2130">
        <f t="shared" si="2241"/>
        <v>0.39238818526654134</v>
      </c>
      <c r="I2130">
        <f t="shared" si="2242"/>
        <v>-0.30988951589757013</v>
      </c>
      <c r="J2130">
        <f t="shared" si="2235"/>
        <v>0.49999999999999989</v>
      </c>
      <c r="K2130">
        <f t="shared" si="2243"/>
        <v>-0.3923881852665414</v>
      </c>
      <c r="L2130">
        <f t="shared" si="2244"/>
        <v>0.30988951589757019</v>
      </c>
      <c r="N2130">
        <v>141.69999999999999</v>
      </c>
      <c r="O2130">
        <f t="shared" si="2230"/>
        <v>77.896512239122529</v>
      </c>
      <c r="P2130">
        <f t="shared" si="2231"/>
        <v>12.103487760877476</v>
      </c>
      <c r="R2130">
        <f t="shared" si="2245"/>
        <v>-5.2259856900360599</v>
      </c>
      <c r="T2130">
        <f t="shared" si="2236"/>
        <v>12.086066799529773</v>
      </c>
      <c r="V2130">
        <f t="shared" si="2246"/>
        <v>0</v>
      </c>
    </row>
    <row r="2131" spans="1:22" x14ac:dyDescent="0.2">
      <c r="A2131">
        <f t="shared" si="2232"/>
        <v>0.5</v>
      </c>
      <c r="B2131">
        <f t="shared" si="2237"/>
        <v>-0.39292844658770093</v>
      </c>
      <c r="C2131">
        <f t="shared" si="2238"/>
        <v>0.30920419767877699</v>
      </c>
      <c r="D2131">
        <f t="shared" si="2233"/>
        <v>-0.49999999999999989</v>
      </c>
      <c r="E2131">
        <f t="shared" si="2239"/>
        <v>-0.39292844658770099</v>
      </c>
      <c r="F2131">
        <f t="shared" si="2240"/>
        <v>0.30920419767877705</v>
      </c>
      <c r="G2131">
        <f t="shared" si="2234"/>
        <v>0.5</v>
      </c>
      <c r="H2131">
        <f t="shared" si="2241"/>
        <v>0.39292844658770093</v>
      </c>
      <c r="I2131">
        <f t="shared" si="2242"/>
        <v>-0.30920419767877699</v>
      </c>
      <c r="J2131">
        <f t="shared" si="2235"/>
        <v>0.49999999999999989</v>
      </c>
      <c r="K2131">
        <f t="shared" si="2243"/>
        <v>-0.39292844658770099</v>
      </c>
      <c r="L2131">
        <f t="shared" si="2244"/>
        <v>0.30920419767877705</v>
      </c>
      <c r="N2131">
        <v>141.80000000000001</v>
      </c>
      <c r="O2131">
        <f t="shared" si="2230"/>
        <v>77.863315651466749</v>
      </c>
      <c r="P2131">
        <f t="shared" si="2231"/>
        <v>12.136684348533249</v>
      </c>
      <c r="R2131">
        <f t="shared" si="2245"/>
        <v>-5.2170504176831809</v>
      </c>
      <c r="T2131">
        <f t="shared" si="2236"/>
        <v>12.119263387185546</v>
      </c>
      <c r="V2131">
        <f t="shared" si="2246"/>
        <v>0</v>
      </c>
    </row>
    <row r="2132" spans="1:22" x14ac:dyDescent="0.2">
      <c r="A2132">
        <f t="shared" si="2232"/>
        <v>0.5</v>
      </c>
      <c r="B2132">
        <f t="shared" si="2237"/>
        <v>-0.39346751098066857</v>
      </c>
      <c r="C2132">
        <f t="shared" si="2238"/>
        <v>0.30851793757037427</v>
      </c>
      <c r="D2132">
        <f t="shared" si="2233"/>
        <v>-0.49999999999999989</v>
      </c>
      <c r="E2132">
        <f t="shared" si="2239"/>
        <v>-0.39346751098066862</v>
      </c>
      <c r="F2132">
        <f t="shared" si="2240"/>
        <v>0.30851793757037432</v>
      </c>
      <c r="G2132">
        <f t="shared" si="2234"/>
        <v>0.5</v>
      </c>
      <c r="H2132">
        <f t="shared" si="2241"/>
        <v>0.39346751098066857</v>
      </c>
      <c r="I2132">
        <f t="shared" si="2242"/>
        <v>-0.30851793757037427</v>
      </c>
      <c r="J2132">
        <f t="shared" si="2235"/>
        <v>0.49999999999999989</v>
      </c>
      <c r="K2132">
        <f t="shared" si="2243"/>
        <v>-0.39346751098066862</v>
      </c>
      <c r="L2132">
        <f t="shared" si="2244"/>
        <v>0.30851793757037432</v>
      </c>
      <c r="N2132">
        <v>141.9</v>
      </c>
      <c r="O2132">
        <f t="shared" si="2230"/>
        <v>77.830158611199366</v>
      </c>
      <c r="P2132">
        <f t="shared" si="2231"/>
        <v>12.169841388800629</v>
      </c>
      <c r="R2132">
        <f t="shared" si="2245"/>
        <v>-5.2080966129879496</v>
      </c>
      <c r="T2132">
        <f t="shared" si="2236"/>
        <v>12.152420427452926</v>
      </c>
      <c r="V2132">
        <f t="shared" si="2246"/>
        <v>0</v>
      </c>
    </row>
    <row r="2133" spans="1:22" x14ac:dyDescent="0.2">
      <c r="A2133">
        <f t="shared" si="2232"/>
        <v>0.5</v>
      </c>
      <c r="B2133">
        <f t="shared" si="2237"/>
        <v>-0.3940053768033609</v>
      </c>
      <c r="C2133">
        <f t="shared" si="2238"/>
        <v>0.30783073766282915</v>
      </c>
      <c r="D2133">
        <f t="shared" si="2233"/>
        <v>-0.49999999999999989</v>
      </c>
      <c r="E2133">
        <f t="shared" si="2239"/>
        <v>-0.39400537680336095</v>
      </c>
      <c r="F2133">
        <f t="shared" si="2240"/>
        <v>0.3078307376628292</v>
      </c>
      <c r="G2133">
        <f t="shared" si="2234"/>
        <v>0.5</v>
      </c>
      <c r="H2133">
        <f t="shared" si="2241"/>
        <v>0.3940053768033609</v>
      </c>
      <c r="I2133">
        <f t="shared" si="2242"/>
        <v>-0.30783073766282915</v>
      </c>
      <c r="J2133">
        <f t="shared" si="2235"/>
        <v>0.49999999999999989</v>
      </c>
      <c r="K2133">
        <f t="shared" si="2243"/>
        <v>-0.39400537680336095</v>
      </c>
      <c r="L2133">
        <f t="shared" si="2244"/>
        <v>0.3078307376628292</v>
      </c>
      <c r="N2133">
        <v>142</v>
      </c>
      <c r="O2133">
        <f t="shared" si="2230"/>
        <v>77.797041247964017</v>
      </c>
      <c r="P2133">
        <f t="shared" si="2231"/>
        <v>12.202958752035986</v>
      </c>
      <c r="R2133">
        <f t="shared" si="2245"/>
        <v>-5.1991243335592756</v>
      </c>
      <c r="T2133">
        <f t="shared" si="2236"/>
        <v>12.185537790688283</v>
      </c>
      <c r="V2133">
        <f t="shared" si="2246"/>
        <v>0</v>
      </c>
    </row>
    <row r="2134" spans="1:22" x14ac:dyDescent="0.2">
      <c r="A2134">
        <f t="shared" si="2232"/>
        <v>0.5</v>
      </c>
      <c r="B2134">
        <f t="shared" si="2237"/>
        <v>-0.3945420424173452</v>
      </c>
      <c r="C2134">
        <f t="shared" si="2238"/>
        <v>0.30714260004947164</v>
      </c>
      <c r="D2134">
        <f t="shared" si="2233"/>
        <v>-0.49999999999999989</v>
      </c>
      <c r="E2134">
        <f t="shared" si="2239"/>
        <v>-0.39454204241734525</v>
      </c>
      <c r="F2134">
        <f t="shared" si="2240"/>
        <v>0.30714260004947169</v>
      </c>
      <c r="G2134">
        <f t="shared" si="2234"/>
        <v>0.5</v>
      </c>
      <c r="H2134">
        <f t="shared" si="2241"/>
        <v>0.3945420424173452</v>
      </c>
      <c r="I2134">
        <f t="shared" si="2242"/>
        <v>-0.30714260004947164</v>
      </c>
      <c r="J2134">
        <f t="shared" si="2235"/>
        <v>0.49999999999999989</v>
      </c>
      <c r="K2134">
        <f t="shared" si="2243"/>
        <v>-0.39454204241734525</v>
      </c>
      <c r="L2134">
        <f t="shared" si="2244"/>
        <v>0.30714260004947169</v>
      </c>
      <c r="N2134">
        <v>142.1</v>
      </c>
      <c r="O2134">
        <f t="shared" si="2230"/>
        <v>77.763963691176173</v>
      </c>
      <c r="P2134">
        <f t="shared" si="2231"/>
        <v>12.236036308823822</v>
      </c>
      <c r="R2134">
        <f t="shared" si="2245"/>
        <v>-5.1901336371353093</v>
      </c>
      <c r="T2134">
        <f t="shared" si="2236"/>
        <v>12.218615347476119</v>
      </c>
      <c r="V2134">
        <f t="shared" si="2246"/>
        <v>0</v>
      </c>
    </row>
    <row r="2135" spans="1:22" x14ac:dyDescent="0.2">
      <c r="A2135">
        <f t="shared" si="2232"/>
        <v>0.5</v>
      </c>
      <c r="B2135">
        <f t="shared" si="2237"/>
        <v>-0.39507750618784504</v>
      </c>
      <c r="C2135">
        <f t="shared" si="2238"/>
        <v>0.30645352682648835</v>
      </c>
      <c r="D2135">
        <f t="shared" si="2233"/>
        <v>-0.49999999999999989</v>
      </c>
      <c r="E2135">
        <f t="shared" si="2239"/>
        <v>-0.3950775061878451</v>
      </c>
      <c r="F2135">
        <f t="shared" si="2240"/>
        <v>0.30645352682648841</v>
      </c>
      <c r="G2135">
        <f t="shared" si="2234"/>
        <v>0.5</v>
      </c>
      <c r="H2135">
        <f t="shared" si="2241"/>
        <v>0.39507750618784504</v>
      </c>
      <c r="I2135">
        <f t="shared" si="2242"/>
        <v>-0.30645352682648835</v>
      </c>
      <c r="J2135">
        <f t="shared" si="2235"/>
        <v>0.49999999999999989</v>
      </c>
      <c r="K2135">
        <f t="shared" si="2243"/>
        <v>-0.3950775061878451</v>
      </c>
      <c r="L2135">
        <f t="shared" si="2244"/>
        <v>0.30645352682648841</v>
      </c>
      <c r="N2135">
        <v>142.19999999999999</v>
      </c>
      <c r="O2135">
        <f t="shared" si="2230"/>
        <v>77.730926070021638</v>
      </c>
      <c r="P2135">
        <f t="shared" si="2231"/>
        <v>12.269073929978362</v>
      </c>
      <c r="R2135">
        <f t="shared" si="2245"/>
        <v>-5.1811245815815852</v>
      </c>
      <c r="T2135">
        <f t="shared" si="2236"/>
        <v>12.251652968630658</v>
      </c>
      <c r="V2135">
        <f t="shared" si="2246"/>
        <v>0</v>
      </c>
    </row>
    <row r="2136" spans="1:22" x14ac:dyDescent="0.2">
      <c r="A2136">
        <f t="shared" si="2232"/>
        <v>0.5</v>
      </c>
      <c r="B2136">
        <f t="shared" si="2237"/>
        <v>-0.39561176648374496</v>
      </c>
      <c r="C2136">
        <f t="shared" si="2238"/>
        <v>0.30576352009291552</v>
      </c>
      <c r="D2136">
        <f t="shared" si="2233"/>
        <v>-0.49999999999999989</v>
      </c>
      <c r="E2136">
        <f t="shared" si="2239"/>
        <v>-0.39561176648374502</v>
      </c>
      <c r="F2136">
        <f t="shared" si="2240"/>
        <v>0.30576352009291557</v>
      </c>
      <c r="G2136">
        <f t="shared" si="2234"/>
        <v>0.5</v>
      </c>
      <c r="H2136">
        <f t="shared" si="2241"/>
        <v>0.39561176648374496</v>
      </c>
      <c r="I2136">
        <f t="shared" si="2242"/>
        <v>-0.30576352009291552</v>
      </c>
      <c r="J2136">
        <f t="shared" si="2235"/>
        <v>0.49999999999999989</v>
      </c>
      <c r="K2136">
        <f t="shared" si="2243"/>
        <v>-0.39561176648374502</v>
      </c>
      <c r="L2136">
        <f t="shared" si="2244"/>
        <v>0.30576352009291557</v>
      </c>
      <c r="N2136">
        <v>142.30000000000001</v>
      </c>
      <c r="O2136">
        <f t="shared" si="2230"/>
        <v>77.697928513454883</v>
      </c>
      <c r="P2136">
        <f t="shared" si="2231"/>
        <v>12.302071486545124</v>
      </c>
      <c r="R2136">
        <f t="shared" si="2245"/>
        <v>-5.1720972248893418</v>
      </c>
      <c r="T2136">
        <f t="shared" si="2236"/>
        <v>12.284650525197421</v>
      </c>
      <c r="V2136">
        <f t="shared" si="2246"/>
        <v>0</v>
      </c>
    </row>
    <row r="2137" spans="1:22" x14ac:dyDescent="0.2">
      <c r="A2137">
        <f t="shared" si="2232"/>
        <v>0.5</v>
      </c>
      <c r="B2137">
        <f t="shared" si="2237"/>
        <v>-0.39614482167759524</v>
      </c>
      <c r="C2137">
        <f t="shared" si="2238"/>
        <v>0.3050725819506338</v>
      </c>
      <c r="D2137">
        <f t="shared" si="2233"/>
        <v>-0.49999999999999989</v>
      </c>
      <c r="E2137">
        <f t="shared" si="2239"/>
        <v>-0.39614482167759529</v>
      </c>
      <c r="F2137">
        <f t="shared" si="2240"/>
        <v>0.30507258195063386</v>
      </c>
      <c r="G2137">
        <f t="shared" si="2234"/>
        <v>0.5</v>
      </c>
      <c r="H2137">
        <f t="shared" si="2241"/>
        <v>0.39614482167759524</v>
      </c>
      <c r="I2137">
        <f t="shared" si="2242"/>
        <v>-0.3050725819506338</v>
      </c>
      <c r="J2137">
        <f t="shared" si="2235"/>
        <v>0.49999999999999989</v>
      </c>
      <c r="K2137">
        <f t="shared" si="2243"/>
        <v>-0.39614482167759529</v>
      </c>
      <c r="L2137">
        <f t="shared" si="2244"/>
        <v>0.30507258195063386</v>
      </c>
      <c r="N2137">
        <v>142.4</v>
      </c>
      <c r="O2137">
        <f t="shared" si="2230"/>
        <v>77.664971150197516</v>
      </c>
      <c r="P2137">
        <f t="shared" si="2231"/>
        <v>12.33502884980248</v>
      </c>
      <c r="R2137">
        <f t="shared" si="2245"/>
        <v>-5.1630516251736367</v>
      </c>
      <c r="T2137">
        <f t="shared" si="2236"/>
        <v>12.317607888454777</v>
      </c>
      <c r="V2137">
        <f t="shared" si="2246"/>
        <v>0</v>
      </c>
    </row>
    <row r="2138" spans="1:22" x14ac:dyDescent="0.2">
      <c r="A2138">
        <f t="shared" si="2232"/>
        <v>0.5</v>
      </c>
      <c r="B2138">
        <f t="shared" si="2237"/>
        <v>-0.39667667014561747</v>
      </c>
      <c r="C2138">
        <f t="shared" si="2238"/>
        <v>0.30438071450436038</v>
      </c>
      <c r="D2138">
        <f t="shared" si="2233"/>
        <v>-0.49999999999999989</v>
      </c>
      <c r="E2138">
        <f t="shared" si="2239"/>
        <v>-0.39667667014561753</v>
      </c>
      <c r="F2138">
        <f t="shared" si="2240"/>
        <v>0.30438071450436044</v>
      </c>
      <c r="G2138">
        <f t="shared" si="2234"/>
        <v>0.5</v>
      </c>
      <c r="H2138">
        <f t="shared" si="2241"/>
        <v>0.39667667014561747</v>
      </c>
      <c r="I2138">
        <f t="shared" si="2242"/>
        <v>-0.30438071450436038</v>
      </c>
      <c r="J2138">
        <f t="shared" si="2235"/>
        <v>0.49999999999999989</v>
      </c>
      <c r="K2138">
        <f t="shared" si="2243"/>
        <v>-0.39667667014561753</v>
      </c>
      <c r="L2138">
        <f t="shared" si="2244"/>
        <v>0.30438071450436044</v>
      </c>
      <c r="N2138">
        <v>142.5</v>
      </c>
      <c r="O2138">
        <f t="shared" si="2230"/>
        <v>77.632054108736739</v>
      </c>
      <c r="P2138">
        <f t="shared" si="2231"/>
        <v>12.367945891263256</v>
      </c>
      <c r="R2138">
        <f t="shared" si="2245"/>
        <v>-5.1539878406716557</v>
      </c>
      <c r="T2138">
        <f t="shared" si="2236"/>
        <v>12.350524929915553</v>
      </c>
      <c r="V2138">
        <f t="shared" si="2246"/>
        <v>0</v>
      </c>
    </row>
    <row r="2139" spans="1:22" x14ac:dyDescent="0.2">
      <c r="A2139">
        <f t="shared" si="2232"/>
        <v>0.5</v>
      </c>
      <c r="B2139">
        <f t="shared" si="2237"/>
        <v>-0.39720731026770889</v>
      </c>
      <c r="C2139">
        <f t="shared" si="2238"/>
        <v>0.30368791986164345</v>
      </c>
      <c r="D2139">
        <f t="shared" si="2233"/>
        <v>-0.49999999999999989</v>
      </c>
      <c r="E2139">
        <f t="shared" si="2239"/>
        <v>-0.39720731026770895</v>
      </c>
      <c r="F2139">
        <f t="shared" si="2240"/>
        <v>0.30368791986164351</v>
      </c>
      <c r="G2139">
        <f t="shared" si="2234"/>
        <v>0.5</v>
      </c>
      <c r="H2139">
        <f t="shared" si="2241"/>
        <v>0.39720731026770889</v>
      </c>
      <c r="I2139">
        <f t="shared" si="2242"/>
        <v>-0.30368791986164345</v>
      </c>
      <c r="J2139">
        <f t="shared" si="2235"/>
        <v>0.49999999999999989</v>
      </c>
      <c r="K2139">
        <f t="shared" si="2243"/>
        <v>-0.39720731026770895</v>
      </c>
      <c r="L2139">
        <f t="shared" si="2244"/>
        <v>0.30368791986164351</v>
      </c>
      <c r="N2139">
        <v>142.6</v>
      </c>
      <c r="O2139">
        <f t="shared" si="2230"/>
        <v>77.599177517323739</v>
      </c>
      <c r="P2139">
        <f t="shared" si="2231"/>
        <v>12.400822482676256</v>
      </c>
      <c r="R2139">
        <f t="shared" si="2245"/>
        <v>-5.1449059297409097</v>
      </c>
      <c r="T2139">
        <f t="shared" si="2236"/>
        <v>12.383401521328553</v>
      </c>
      <c r="V2139">
        <f t="shared" si="2246"/>
        <v>0</v>
      </c>
    </row>
    <row r="2140" spans="1:22" x14ac:dyDescent="0.2">
      <c r="A2140">
        <f t="shared" si="2232"/>
        <v>0.5</v>
      </c>
      <c r="B2140">
        <f t="shared" si="2237"/>
        <v>-0.39773674042744767</v>
      </c>
      <c r="C2140">
        <f t="shared" si="2238"/>
        <v>0.30299420013285566</v>
      </c>
      <c r="D2140">
        <f t="shared" si="2233"/>
        <v>-0.49999999999999989</v>
      </c>
      <c r="E2140">
        <f t="shared" si="2239"/>
        <v>-0.39773674042744778</v>
      </c>
      <c r="F2140">
        <f t="shared" si="2240"/>
        <v>0.30299420013285572</v>
      </c>
      <c r="G2140">
        <f t="shared" si="2234"/>
        <v>0.5</v>
      </c>
      <c r="H2140">
        <f t="shared" si="2241"/>
        <v>0.39773674042744767</v>
      </c>
      <c r="I2140">
        <f t="shared" si="2242"/>
        <v>-0.30299420013285566</v>
      </c>
      <c r="J2140">
        <f t="shared" si="2235"/>
        <v>0.49999999999999989</v>
      </c>
      <c r="K2140">
        <f t="shared" si="2243"/>
        <v>-0.39773674042744778</v>
      </c>
      <c r="L2140">
        <f t="shared" si="2244"/>
        <v>0.30299420013285572</v>
      </c>
      <c r="N2140">
        <v>142.69999999999999</v>
      </c>
      <c r="O2140">
        <f t="shared" si="2230"/>
        <v>77.566341503972183</v>
      </c>
      <c r="P2140">
        <f t="shared" si="2231"/>
        <v>12.433658496027821</v>
      </c>
      <c r="R2140">
        <f t="shared" si="2245"/>
        <v>-5.1358059508575025</v>
      </c>
      <c r="T2140">
        <f t="shared" si="2236"/>
        <v>12.416237534680118</v>
      </c>
      <c r="V2140">
        <f t="shared" si="2246"/>
        <v>0</v>
      </c>
    </row>
    <row r="2141" spans="1:22" x14ac:dyDescent="0.2">
      <c r="A2141">
        <f t="shared" si="2232"/>
        <v>0.5</v>
      </c>
      <c r="B2141">
        <f t="shared" si="2237"/>
        <v>-0.39826495901209819</v>
      </c>
      <c r="C2141">
        <f t="shared" si="2238"/>
        <v>0.30229955743118725</v>
      </c>
      <c r="D2141">
        <f t="shared" si="2233"/>
        <v>-0.49999999999999989</v>
      </c>
      <c r="E2141">
        <f t="shared" si="2239"/>
        <v>-0.39826495901209824</v>
      </c>
      <c r="F2141">
        <f t="shared" si="2240"/>
        <v>0.3022995574311873</v>
      </c>
      <c r="G2141">
        <f t="shared" si="2234"/>
        <v>0.5</v>
      </c>
      <c r="H2141">
        <f t="shared" si="2241"/>
        <v>0.39826495901209819</v>
      </c>
      <c r="I2141">
        <f t="shared" si="2242"/>
        <v>-0.30229955743118725</v>
      </c>
      <c r="J2141">
        <f t="shared" si="2235"/>
        <v>0.49999999999999989</v>
      </c>
      <c r="K2141">
        <f t="shared" si="2243"/>
        <v>-0.39826495901209824</v>
      </c>
      <c r="L2141">
        <f t="shared" si="2244"/>
        <v>0.3022995574311873</v>
      </c>
      <c r="N2141">
        <v>142.80000000000001</v>
      </c>
      <c r="O2141">
        <f t="shared" si="2230"/>
        <v>77.53354619645657</v>
      </c>
      <c r="P2141">
        <f t="shared" si="2231"/>
        <v>12.466453803543422</v>
      </c>
      <c r="R2141">
        <f t="shared" si="2245"/>
        <v>-5.1266879626141613</v>
      </c>
      <c r="T2141">
        <f t="shared" si="2236"/>
        <v>12.449032842195718</v>
      </c>
      <c r="V2141">
        <f t="shared" si="2246"/>
        <v>0</v>
      </c>
    </row>
    <row r="2142" spans="1:22" x14ac:dyDescent="0.2">
      <c r="A2142">
        <f t="shared" si="2232"/>
        <v>0.5</v>
      </c>
      <c r="B2142">
        <f t="shared" si="2237"/>
        <v>-0.39879196441261427</v>
      </c>
      <c r="C2142">
        <f t="shared" si="2238"/>
        <v>0.30160399387264109</v>
      </c>
      <c r="D2142">
        <f t="shared" si="2233"/>
        <v>-0.49999999999999989</v>
      </c>
      <c r="E2142">
        <f t="shared" si="2239"/>
        <v>-0.39879196441261433</v>
      </c>
      <c r="F2142">
        <f t="shared" si="2240"/>
        <v>0.30160399387264114</v>
      </c>
      <c r="G2142">
        <f t="shared" si="2234"/>
        <v>0.5</v>
      </c>
      <c r="H2142">
        <f t="shared" si="2241"/>
        <v>0.39879196441261427</v>
      </c>
      <c r="I2142">
        <f t="shared" si="2242"/>
        <v>-0.30160399387264109</v>
      </c>
      <c r="J2142">
        <f t="shared" si="2235"/>
        <v>0.49999999999999989</v>
      </c>
      <c r="K2142">
        <f t="shared" si="2243"/>
        <v>-0.39879196441261433</v>
      </c>
      <c r="L2142">
        <f t="shared" si="2244"/>
        <v>0.30160399387264114</v>
      </c>
      <c r="N2142">
        <v>142.9</v>
      </c>
      <c r="O2142">
        <f t="shared" si="2230"/>
        <v>77.50079172231095</v>
      </c>
      <c r="P2142">
        <f t="shared" si="2231"/>
        <v>12.499208277689036</v>
      </c>
      <c r="R2142">
        <f t="shared" si="2245"/>
        <v>-5.1175520237187726</v>
      </c>
      <c r="T2142">
        <f t="shared" si="2236"/>
        <v>12.481787316341332</v>
      </c>
      <c r="V2142">
        <f t="shared" si="2246"/>
        <v>0</v>
      </c>
    </row>
    <row r="2143" spans="1:22" x14ac:dyDescent="0.2">
      <c r="A2143">
        <f t="shared" si="2232"/>
        <v>0.5</v>
      </c>
      <c r="B2143">
        <f t="shared" si="2237"/>
        <v>-0.39931775502364641</v>
      </c>
      <c r="C2143">
        <f t="shared" si="2238"/>
        <v>0.30090751157602402</v>
      </c>
      <c r="D2143">
        <f t="shared" si="2233"/>
        <v>-0.49999999999999989</v>
      </c>
      <c r="E2143">
        <f t="shared" si="2239"/>
        <v>-0.39931775502364647</v>
      </c>
      <c r="F2143">
        <f t="shared" si="2240"/>
        <v>0.30090751157602408</v>
      </c>
      <c r="G2143">
        <f t="shared" si="2234"/>
        <v>0.5</v>
      </c>
      <c r="H2143">
        <f t="shared" si="2241"/>
        <v>0.39931775502364641</v>
      </c>
      <c r="I2143">
        <f t="shared" si="2242"/>
        <v>-0.30090751157602402</v>
      </c>
      <c r="J2143">
        <f t="shared" si="2235"/>
        <v>0.49999999999999989</v>
      </c>
      <c r="K2143">
        <f t="shared" si="2243"/>
        <v>-0.39931775502364647</v>
      </c>
      <c r="L2143">
        <f t="shared" si="2244"/>
        <v>0.30090751157602408</v>
      </c>
      <c r="N2143">
        <v>143</v>
      </c>
      <c r="O2143">
        <f t="shared" si="2230"/>
        <v>77.468078208827109</v>
      </c>
      <c r="P2143">
        <f t="shared" si="2231"/>
        <v>12.531921791172891</v>
      </c>
      <c r="R2143">
        <f t="shared" si="2245"/>
        <v>-5.1083981929923148</v>
      </c>
      <c r="T2143">
        <f t="shared" si="2236"/>
        <v>12.514500829825188</v>
      </c>
      <c r="V2143">
        <f t="shared" si="2246"/>
        <v>0</v>
      </c>
    </row>
    <row r="2144" spans="1:22" x14ac:dyDescent="0.2">
      <c r="A2144">
        <f t="shared" si="2232"/>
        <v>0.5</v>
      </c>
      <c r="B2144">
        <f t="shared" si="2237"/>
        <v>-0.39984232924354524</v>
      </c>
      <c r="C2144">
        <f t="shared" si="2238"/>
        <v>0.30021011266294195</v>
      </c>
      <c r="D2144">
        <f t="shared" si="2233"/>
        <v>-0.49999999999999989</v>
      </c>
      <c r="E2144">
        <f t="shared" si="2239"/>
        <v>-0.39984232924354529</v>
      </c>
      <c r="F2144">
        <f t="shared" si="2240"/>
        <v>0.30021011266294201</v>
      </c>
      <c r="G2144">
        <f t="shared" si="2234"/>
        <v>0.5</v>
      </c>
      <c r="H2144">
        <f t="shared" si="2241"/>
        <v>0.39984232924354524</v>
      </c>
      <c r="I2144">
        <f t="shared" si="2242"/>
        <v>-0.30021011266294195</v>
      </c>
      <c r="J2144">
        <f t="shared" si="2235"/>
        <v>0.49999999999999989</v>
      </c>
      <c r="K2144">
        <f t="shared" si="2243"/>
        <v>-0.39984232924354529</v>
      </c>
      <c r="L2144">
        <f t="shared" si="2244"/>
        <v>0.30021011266294201</v>
      </c>
      <c r="N2144">
        <v>143.1</v>
      </c>
      <c r="O2144">
        <f t="shared" si="2230"/>
        <v>77.43540578305317</v>
      </c>
      <c r="P2144">
        <f t="shared" si="2231"/>
        <v>12.564594216946848</v>
      </c>
      <c r="R2144">
        <f t="shared" si="2245"/>
        <v>-5.099226529367229</v>
      </c>
      <c r="T2144">
        <f t="shared" si="2236"/>
        <v>12.547173255599144</v>
      </c>
      <c r="V2144">
        <f t="shared" si="2246"/>
        <v>0</v>
      </c>
    </row>
    <row r="2145" spans="1:22" x14ac:dyDescent="0.2">
      <c r="A2145">
        <f t="shared" si="2232"/>
        <v>0.5</v>
      </c>
      <c r="B2145">
        <f t="shared" si="2237"/>
        <v>-0.40036568547436663</v>
      </c>
      <c r="C2145">
        <f t="shared" si="2238"/>
        <v>0.29951179925779292</v>
      </c>
      <c r="D2145">
        <f t="shared" si="2233"/>
        <v>-0.49999999999999989</v>
      </c>
      <c r="E2145">
        <f t="shared" si="2239"/>
        <v>-0.40036568547436668</v>
      </c>
      <c r="F2145">
        <f t="shared" si="2240"/>
        <v>0.29951179925779298</v>
      </c>
      <c r="G2145">
        <f t="shared" si="2234"/>
        <v>0.5</v>
      </c>
      <c r="H2145">
        <f t="shared" si="2241"/>
        <v>0.40036568547436663</v>
      </c>
      <c r="I2145">
        <f t="shared" si="2242"/>
        <v>-0.29951179925779292</v>
      </c>
      <c r="J2145">
        <f t="shared" si="2235"/>
        <v>0.49999999999999989</v>
      </c>
      <c r="K2145">
        <f t="shared" si="2243"/>
        <v>-0.40036568547436668</v>
      </c>
      <c r="L2145">
        <f t="shared" si="2244"/>
        <v>0.29951179925779298</v>
      </c>
      <c r="N2145">
        <v>143.19999999999999</v>
      </c>
      <c r="O2145">
        <f t="shared" si="2230"/>
        <v>77.402774571792094</v>
      </c>
      <c r="P2145">
        <f t="shared" si="2231"/>
        <v>12.59722542820791</v>
      </c>
      <c r="R2145">
        <f t="shared" si="2245"/>
        <v>-5.0900370918856197</v>
      </c>
      <c r="T2145">
        <f t="shared" si="2236"/>
        <v>12.579804466860207</v>
      </c>
      <c r="V2145">
        <f t="shared" si="2246"/>
        <v>0</v>
      </c>
    </row>
    <row r="2146" spans="1:22" x14ac:dyDescent="0.2">
      <c r="A2146">
        <f t="shared" si="2232"/>
        <v>0.5</v>
      </c>
      <c r="B2146">
        <f t="shared" si="2237"/>
        <v>-0.40088782212187701</v>
      </c>
      <c r="C2146">
        <f t="shared" si="2238"/>
        <v>0.29881257348776041</v>
      </c>
      <c r="D2146">
        <f t="shared" si="2233"/>
        <v>-0.49999999999999989</v>
      </c>
      <c r="E2146">
        <f t="shared" si="2239"/>
        <v>-0.40088782212187707</v>
      </c>
      <c r="F2146">
        <f t="shared" si="2240"/>
        <v>0.29881257348776047</v>
      </c>
      <c r="G2146">
        <f t="shared" si="2234"/>
        <v>0.5</v>
      </c>
      <c r="H2146">
        <f t="shared" si="2241"/>
        <v>0.40088782212187701</v>
      </c>
      <c r="I2146">
        <f t="shared" si="2242"/>
        <v>-0.29881257348776041</v>
      </c>
      <c r="J2146">
        <f t="shared" si="2235"/>
        <v>0.49999999999999989</v>
      </c>
      <c r="K2146">
        <f t="shared" si="2243"/>
        <v>-0.40088782212187707</v>
      </c>
      <c r="L2146">
        <f t="shared" si="2244"/>
        <v>0.29881257348776047</v>
      </c>
      <c r="N2146">
        <v>143.30000000000001</v>
      </c>
      <c r="O2146">
        <f t="shared" si="2230"/>
        <v>77.370184701600238</v>
      </c>
      <c r="P2146">
        <f t="shared" si="2231"/>
        <v>12.629815298399771</v>
      </c>
      <c r="R2146">
        <f t="shared" si="2245"/>
        <v>-5.0808299396974714</v>
      </c>
      <c r="T2146">
        <f t="shared" si="2236"/>
        <v>12.612394337052068</v>
      </c>
      <c r="V2146">
        <f t="shared" si="2246"/>
        <v>0</v>
      </c>
    </row>
    <row r="2147" spans="1:22" x14ac:dyDescent="0.2">
      <c r="A2147">
        <f t="shared" si="2232"/>
        <v>0.5</v>
      </c>
      <c r="B2147">
        <f t="shared" si="2237"/>
        <v>-0.40140873759555723</v>
      </c>
      <c r="C2147">
        <f t="shared" si="2238"/>
        <v>0.2981124374828078</v>
      </c>
      <c r="D2147">
        <f t="shared" si="2233"/>
        <v>-0.49999999999999989</v>
      </c>
      <c r="E2147">
        <f t="shared" si="2239"/>
        <v>-0.40140873759555729</v>
      </c>
      <c r="F2147">
        <f t="shared" si="2240"/>
        <v>0.29811243748280786</v>
      </c>
      <c r="G2147">
        <f t="shared" si="2234"/>
        <v>0.5</v>
      </c>
      <c r="H2147">
        <f t="shared" si="2241"/>
        <v>0.40140873759555723</v>
      </c>
      <c r="I2147">
        <f t="shared" si="2242"/>
        <v>-0.2981124374828078</v>
      </c>
      <c r="J2147">
        <f t="shared" si="2235"/>
        <v>0.49999999999999989</v>
      </c>
      <c r="K2147">
        <f t="shared" si="2243"/>
        <v>-0.40140873759555729</v>
      </c>
      <c r="L2147">
        <f t="shared" si="2244"/>
        <v>0.29811243748280786</v>
      </c>
      <c r="N2147">
        <v>143.4</v>
      </c>
      <c r="O2147">
        <f t="shared" si="2230"/>
        <v>77.337636298785725</v>
      </c>
      <c r="P2147">
        <f t="shared" si="2231"/>
        <v>12.662363701214282</v>
      </c>
      <c r="R2147">
        <f t="shared" si="2245"/>
        <v>-5.0716051320588207</v>
      </c>
      <c r="T2147">
        <f t="shared" si="2236"/>
        <v>12.644942739866579</v>
      </c>
      <c r="V2147">
        <f t="shared" si="2246"/>
        <v>0</v>
      </c>
    </row>
    <row r="2148" spans="1:22" x14ac:dyDescent="0.2">
      <c r="A2148">
        <f t="shared" si="2232"/>
        <v>0.5</v>
      </c>
      <c r="B2148">
        <f t="shared" si="2237"/>
        <v>-0.40192843030860859</v>
      </c>
      <c r="C2148">
        <f t="shared" si="2238"/>
        <v>0.29741139337567057</v>
      </c>
      <c r="D2148">
        <f t="shared" si="2233"/>
        <v>-0.49999999999999989</v>
      </c>
      <c r="E2148">
        <f t="shared" si="2239"/>
        <v>-0.40192843030860864</v>
      </c>
      <c r="F2148">
        <f t="shared" si="2240"/>
        <v>0.29741139337567063</v>
      </c>
      <c r="G2148">
        <f t="shared" si="2234"/>
        <v>0.5</v>
      </c>
      <c r="H2148">
        <f t="shared" si="2241"/>
        <v>0.40192843030860859</v>
      </c>
      <c r="I2148">
        <f t="shared" si="2242"/>
        <v>-0.29741139337567057</v>
      </c>
      <c r="J2148">
        <f t="shared" si="2235"/>
        <v>0.49999999999999989</v>
      </c>
      <c r="K2148">
        <f t="shared" si="2243"/>
        <v>-0.40192843030860864</v>
      </c>
      <c r="L2148">
        <f t="shared" si="2244"/>
        <v>0.29741139337567063</v>
      </c>
      <c r="N2148">
        <v>143.5</v>
      </c>
      <c r="O2148">
        <f t="shared" si="2230"/>
        <v>77.305129489407037</v>
      </c>
      <c r="P2148">
        <f t="shared" si="2231"/>
        <v>12.694870510592967</v>
      </c>
      <c r="R2148">
        <f t="shared" si="2245"/>
        <v>-5.0623627283300472</v>
      </c>
      <c r="T2148">
        <f t="shared" si="2236"/>
        <v>12.677449549245264</v>
      </c>
      <c r="V2148">
        <f t="shared" si="2246"/>
        <v>0</v>
      </c>
    </row>
    <row r="2149" spans="1:22" x14ac:dyDescent="0.2">
      <c r="A2149">
        <f t="shared" si="2232"/>
        <v>0.5</v>
      </c>
      <c r="B2149">
        <f t="shared" si="2237"/>
        <v>-0.40244689867795697</v>
      </c>
      <c r="C2149">
        <f t="shared" si="2238"/>
        <v>0.29670944330185067</v>
      </c>
      <c r="D2149">
        <f t="shared" si="2233"/>
        <v>-0.49999999999999989</v>
      </c>
      <c r="E2149">
        <f t="shared" si="2239"/>
        <v>-0.40244689867795702</v>
      </c>
      <c r="F2149">
        <f t="shared" si="2240"/>
        <v>0.29670944330185073</v>
      </c>
      <c r="G2149">
        <f t="shared" si="2234"/>
        <v>0.5</v>
      </c>
      <c r="H2149">
        <f t="shared" si="2241"/>
        <v>0.40244689867795697</v>
      </c>
      <c r="I2149">
        <f t="shared" si="2242"/>
        <v>-0.29670944330185067</v>
      </c>
      <c r="J2149">
        <f t="shared" si="2235"/>
        <v>0.49999999999999989</v>
      </c>
      <c r="K2149">
        <f t="shared" si="2243"/>
        <v>-0.40244689867795702</v>
      </c>
      <c r="L2149">
        <f t="shared" si="2244"/>
        <v>0.29670944330185073</v>
      </c>
      <c r="N2149">
        <v>143.6</v>
      </c>
      <c r="O2149">
        <f t="shared" si="2230"/>
        <v>77.272664399271548</v>
      </c>
      <c r="P2149">
        <f t="shared" si="2231"/>
        <v>12.727335600728468</v>
      </c>
      <c r="R2149">
        <f t="shared" si="2245"/>
        <v>-5.0531027879740602</v>
      </c>
      <c r="T2149">
        <f t="shared" si="2236"/>
        <v>12.709914639380765</v>
      </c>
      <c r="V2149">
        <f t="shared" si="2246"/>
        <v>0</v>
      </c>
    </row>
    <row r="2150" spans="1:22" x14ac:dyDescent="0.2">
      <c r="A2150">
        <f t="shared" si="2232"/>
        <v>0.5</v>
      </c>
      <c r="B2150">
        <f t="shared" si="2237"/>
        <v>-0.40296414112425777</v>
      </c>
      <c r="C2150">
        <f t="shared" si="2238"/>
        <v>0.29600658939960978</v>
      </c>
      <c r="D2150">
        <f t="shared" si="2233"/>
        <v>-0.49999999999999989</v>
      </c>
      <c r="E2150">
        <f t="shared" si="2239"/>
        <v>-0.40296414112425782</v>
      </c>
      <c r="F2150">
        <f t="shared" si="2240"/>
        <v>0.29600658939960983</v>
      </c>
      <c r="G2150">
        <f t="shared" si="2234"/>
        <v>0.5</v>
      </c>
      <c r="H2150">
        <f t="shared" si="2241"/>
        <v>0.40296414112425777</v>
      </c>
      <c r="I2150">
        <f t="shared" si="2242"/>
        <v>-0.29600658939960978</v>
      </c>
      <c r="J2150">
        <f t="shared" si="2235"/>
        <v>0.49999999999999989</v>
      </c>
      <c r="K2150">
        <f t="shared" si="2243"/>
        <v>-0.40296414112425782</v>
      </c>
      <c r="L2150">
        <f t="shared" si="2244"/>
        <v>0.29600658939960983</v>
      </c>
      <c r="N2150">
        <v>143.69999999999999</v>
      </c>
      <c r="O2150">
        <f t="shared" si="2230"/>
        <v>77.240241153934008</v>
      </c>
      <c r="P2150">
        <f t="shared" si="2231"/>
        <v>12.759758846066003</v>
      </c>
      <c r="R2150">
        <f t="shared" si="2245"/>
        <v>-5.0438253705545542</v>
      </c>
      <c r="T2150">
        <f t="shared" si="2236"/>
        <v>12.7423378847183</v>
      </c>
      <c r="V2150">
        <f t="shared" si="2246"/>
        <v>0</v>
      </c>
    </row>
    <row r="2151" spans="1:22" x14ac:dyDescent="0.2">
      <c r="A2151">
        <f t="shared" si="2232"/>
        <v>0.5</v>
      </c>
      <c r="B2151">
        <f t="shared" si="2237"/>
        <v>-0.40348015607190091</v>
      </c>
      <c r="C2151">
        <f t="shared" si="2238"/>
        <v>0.29530283380996258</v>
      </c>
      <c r="D2151">
        <f t="shared" si="2233"/>
        <v>-0.49999999999999989</v>
      </c>
      <c r="E2151">
        <f t="shared" si="2239"/>
        <v>-0.40348015607190096</v>
      </c>
      <c r="F2151">
        <f t="shared" si="2240"/>
        <v>0.29530283380996264</v>
      </c>
      <c r="G2151">
        <f t="shared" si="2234"/>
        <v>0.5</v>
      </c>
      <c r="H2151">
        <f t="shared" si="2241"/>
        <v>0.40348015607190091</v>
      </c>
      <c r="I2151">
        <f t="shared" si="2242"/>
        <v>-0.29530283380996258</v>
      </c>
      <c r="J2151">
        <f t="shared" si="2235"/>
        <v>0.49999999999999989</v>
      </c>
      <c r="K2151">
        <f t="shared" si="2243"/>
        <v>-0.40348015607190096</v>
      </c>
      <c r="L2151">
        <f t="shared" si="2244"/>
        <v>0.29530283380996264</v>
      </c>
      <c r="N2151">
        <v>143.80000000000001</v>
      </c>
      <c r="O2151">
        <f t="shared" si="2230"/>
        <v>77.207859878695118</v>
      </c>
      <c r="P2151">
        <f t="shared" si="2231"/>
        <v>12.792140121304888</v>
      </c>
      <c r="R2151">
        <f t="shared" si="2245"/>
        <v>-5.0345305357341967</v>
      </c>
      <c r="T2151">
        <f t="shared" si="2236"/>
        <v>12.774719159957185</v>
      </c>
      <c r="V2151">
        <f t="shared" si="2246"/>
        <v>0</v>
      </c>
    </row>
    <row r="2152" spans="1:22" x14ac:dyDescent="0.2">
      <c r="A2152">
        <f t="shared" si="2232"/>
        <v>0.5</v>
      </c>
      <c r="B2152">
        <f t="shared" si="2237"/>
        <v>-0.4039949419490152</v>
      </c>
      <c r="C2152">
        <f t="shared" si="2238"/>
        <v>0.29459817867667099</v>
      </c>
      <c r="D2152">
        <f t="shared" si="2233"/>
        <v>-0.49999999999999989</v>
      </c>
      <c r="E2152">
        <f t="shared" si="2239"/>
        <v>-0.40399494194901531</v>
      </c>
      <c r="F2152">
        <f t="shared" si="2240"/>
        <v>0.29459817867667104</v>
      </c>
      <c r="G2152">
        <f t="shared" si="2234"/>
        <v>0.5</v>
      </c>
      <c r="H2152">
        <f t="shared" si="2241"/>
        <v>0.4039949419490152</v>
      </c>
      <c r="I2152">
        <f t="shared" si="2242"/>
        <v>-0.29459817867667099</v>
      </c>
      <c r="J2152">
        <f t="shared" si="2235"/>
        <v>0.49999999999999989</v>
      </c>
      <c r="K2152">
        <f t="shared" si="2243"/>
        <v>-0.40399494194901531</v>
      </c>
      <c r="L2152">
        <f t="shared" si="2244"/>
        <v>0.29459817867667104</v>
      </c>
      <c r="N2152">
        <v>143.9</v>
      </c>
      <c r="O2152">
        <f t="shared" si="2230"/>
        <v>77.175520698600067</v>
      </c>
      <c r="P2152">
        <f t="shared" si="2231"/>
        <v>12.824479301399933</v>
      </c>
      <c r="R2152">
        <f t="shared" si="2245"/>
        <v>-5.0252183432728046</v>
      </c>
      <c r="T2152">
        <f t="shared" si="2236"/>
        <v>12.80705834005223</v>
      </c>
      <c r="V2152">
        <f t="shared" si="2246"/>
        <v>0</v>
      </c>
    </row>
    <row r="2153" spans="1:22" x14ac:dyDescent="0.2">
      <c r="A2153">
        <f t="shared" si="2232"/>
        <v>0.5</v>
      </c>
      <c r="B2153">
        <f t="shared" si="2237"/>
        <v>-0.40450849718747356</v>
      </c>
      <c r="C2153">
        <f t="shared" si="2238"/>
        <v>0.29389262614623657</v>
      </c>
      <c r="D2153">
        <f t="shared" si="2233"/>
        <v>-0.49999999999999989</v>
      </c>
      <c r="E2153">
        <f t="shared" si="2239"/>
        <v>-0.40450849718747361</v>
      </c>
      <c r="F2153">
        <f t="shared" si="2240"/>
        <v>0.29389262614623662</v>
      </c>
      <c r="G2153">
        <f t="shared" si="2234"/>
        <v>0.5</v>
      </c>
      <c r="H2153">
        <f t="shared" si="2241"/>
        <v>0.40450849718747356</v>
      </c>
      <c r="I2153">
        <f t="shared" si="2242"/>
        <v>-0.29389262614623657</v>
      </c>
      <c r="J2153">
        <f t="shared" si="2235"/>
        <v>0.49999999999999989</v>
      </c>
      <c r="K2153">
        <f t="shared" si="2243"/>
        <v>-0.40450849718747361</v>
      </c>
      <c r="L2153">
        <f t="shared" si="2244"/>
        <v>0.29389262614623662</v>
      </c>
      <c r="N2153">
        <v>144</v>
      </c>
      <c r="O2153">
        <f t="shared" si="2230"/>
        <v>77.143223738437129</v>
      </c>
      <c r="P2153">
        <f t="shared" si="2231"/>
        <v>12.856776261562871</v>
      </c>
      <c r="R2153">
        <f t="shared" si="2245"/>
        <v>-5.0158888530257606</v>
      </c>
      <c r="T2153">
        <f t="shared" si="2236"/>
        <v>12.839355300215168</v>
      </c>
      <c r="V2153">
        <f t="shared" si="2246"/>
        <v>0</v>
      </c>
    </row>
    <row r="2154" spans="1:22" x14ac:dyDescent="0.2">
      <c r="A2154">
        <f t="shared" si="2232"/>
        <v>0.5</v>
      </c>
      <c r="B2154">
        <f t="shared" si="2237"/>
        <v>-0.40502082022289787</v>
      </c>
      <c r="C2154">
        <f t="shared" si="2238"/>
        <v>0.29318617836789468</v>
      </c>
      <c r="D2154">
        <f t="shared" si="2233"/>
        <v>-0.49999999999999989</v>
      </c>
      <c r="E2154">
        <f t="shared" si="2239"/>
        <v>-0.40502082022289793</v>
      </c>
      <c r="F2154">
        <f t="shared" si="2240"/>
        <v>0.29318617836789473</v>
      </c>
      <c r="G2154">
        <f t="shared" si="2234"/>
        <v>0.5</v>
      </c>
      <c r="H2154">
        <f t="shared" si="2241"/>
        <v>0.40502082022289787</v>
      </c>
      <c r="I2154">
        <f t="shared" si="2242"/>
        <v>-0.29318617836789468</v>
      </c>
      <c r="J2154">
        <f t="shared" si="2235"/>
        <v>0.49999999999999989</v>
      </c>
      <c r="K2154">
        <f t="shared" si="2243"/>
        <v>-0.40502082022289793</v>
      </c>
      <c r="L2154">
        <f t="shared" si="2244"/>
        <v>0.29318617836789473</v>
      </c>
      <c r="N2154">
        <v>144.1</v>
      </c>
      <c r="O2154">
        <f t="shared" si="2230"/>
        <v>77.110969122736108</v>
      </c>
      <c r="P2154">
        <f t="shared" si="2231"/>
        <v>12.889030877263888</v>
      </c>
      <c r="R2154">
        <f t="shared" si="2245"/>
        <v>-5.0065421249419657</v>
      </c>
      <c r="T2154">
        <f t="shared" si="2236"/>
        <v>12.871609915916185</v>
      </c>
      <c r="V2154">
        <f t="shared" si="2246"/>
        <v>0</v>
      </c>
    </row>
    <row r="2155" spans="1:22" x14ac:dyDescent="0.2">
      <c r="A2155">
        <f t="shared" si="2232"/>
        <v>0.5</v>
      </c>
      <c r="B2155">
        <f t="shared" si="2237"/>
        <v>-0.40553190949466317</v>
      </c>
      <c r="C2155">
        <f t="shared" si="2238"/>
        <v>0.29247883749360781</v>
      </c>
      <c r="D2155">
        <f t="shared" si="2233"/>
        <v>-0.49999999999999989</v>
      </c>
      <c r="E2155">
        <f t="shared" si="2239"/>
        <v>-0.40553190949466322</v>
      </c>
      <c r="F2155">
        <f t="shared" si="2240"/>
        <v>0.29247883749360787</v>
      </c>
      <c r="G2155">
        <f t="shared" si="2234"/>
        <v>0.5</v>
      </c>
      <c r="H2155">
        <f t="shared" si="2241"/>
        <v>0.40553190949466317</v>
      </c>
      <c r="I2155">
        <f t="shared" si="2242"/>
        <v>-0.29247883749360781</v>
      </c>
      <c r="J2155">
        <f t="shared" si="2235"/>
        <v>0.49999999999999989</v>
      </c>
      <c r="K2155">
        <f t="shared" si="2243"/>
        <v>-0.40553190949466322</v>
      </c>
      <c r="L2155">
        <f t="shared" si="2244"/>
        <v>0.29247883749360787</v>
      </c>
      <c r="N2155">
        <v>144.19999999999999</v>
      </c>
      <c r="O2155">
        <f t="shared" si="2230"/>
        <v>77.078756975767092</v>
      </c>
      <c r="P2155">
        <f t="shared" si="2231"/>
        <v>12.921243024232909</v>
      </c>
      <c r="R2155">
        <f t="shared" si="2245"/>
        <v>-4.9971782190623184</v>
      </c>
      <c r="T2155">
        <f t="shared" si="2236"/>
        <v>12.903822062885206</v>
      </c>
      <c r="V2155">
        <f t="shared" si="2246"/>
        <v>0</v>
      </c>
    </row>
    <row r="2156" spans="1:22" x14ac:dyDescent="0.2">
      <c r="A2156">
        <f t="shared" si="2232"/>
        <v>0.5</v>
      </c>
      <c r="B2156">
        <f t="shared" si="2237"/>
        <v>-0.40604176344590309</v>
      </c>
      <c r="C2156">
        <f t="shared" si="2238"/>
        <v>0.29177060567805868</v>
      </c>
      <c r="D2156">
        <f t="shared" si="2233"/>
        <v>-0.49999999999999989</v>
      </c>
      <c r="E2156">
        <f t="shared" si="2239"/>
        <v>-0.40604176344590315</v>
      </c>
      <c r="F2156">
        <f t="shared" si="2240"/>
        <v>0.29177060567805874</v>
      </c>
      <c r="G2156">
        <f t="shared" si="2234"/>
        <v>0.5</v>
      </c>
      <c r="H2156">
        <f t="shared" si="2241"/>
        <v>0.40604176344590309</v>
      </c>
      <c r="I2156">
        <f t="shared" si="2242"/>
        <v>-0.29177060567805868</v>
      </c>
      <c r="J2156">
        <f t="shared" si="2235"/>
        <v>0.49999999999999989</v>
      </c>
      <c r="K2156">
        <f t="shared" si="2243"/>
        <v>-0.40604176344590315</v>
      </c>
      <c r="L2156">
        <f t="shared" si="2244"/>
        <v>0.29177060567805874</v>
      </c>
      <c r="N2156">
        <v>144.30000000000001</v>
      </c>
      <c r="O2156">
        <f t="shared" si="2230"/>
        <v>77.046587421538803</v>
      </c>
      <c r="P2156">
        <f t="shared" si="2231"/>
        <v>12.95341257846119</v>
      </c>
      <c r="R2156">
        <f t="shared" si="2245"/>
        <v>-4.9877971955177784</v>
      </c>
      <c r="T2156">
        <f t="shared" si="2236"/>
        <v>12.935991617113487</v>
      </c>
      <c r="V2156">
        <f t="shared" si="2246"/>
        <v>0</v>
      </c>
    </row>
    <row r="2157" spans="1:22" x14ac:dyDescent="0.2">
      <c r="A2157">
        <f t="shared" si="2232"/>
        <v>0.5</v>
      </c>
      <c r="B2157">
        <f t="shared" si="2237"/>
        <v>-0.40655038052351372</v>
      </c>
      <c r="C2157">
        <f t="shared" si="2238"/>
        <v>0.29106148507864471</v>
      </c>
      <c r="D2157">
        <f t="shared" si="2233"/>
        <v>-0.49999999999999989</v>
      </c>
      <c r="E2157">
        <f t="shared" si="2239"/>
        <v>-0.40655038052351378</v>
      </c>
      <c r="F2157">
        <f t="shared" si="2240"/>
        <v>0.29106148507864477</v>
      </c>
      <c r="G2157">
        <f t="shared" si="2234"/>
        <v>0.5</v>
      </c>
      <c r="H2157">
        <f t="shared" si="2241"/>
        <v>0.40655038052351372</v>
      </c>
      <c r="I2157">
        <f t="shared" si="2242"/>
        <v>-0.29106148507864471</v>
      </c>
      <c r="J2157">
        <f t="shared" si="2235"/>
        <v>0.49999999999999989</v>
      </c>
      <c r="K2157">
        <f t="shared" si="2243"/>
        <v>-0.40655038052351378</v>
      </c>
      <c r="L2157">
        <f t="shared" si="2244"/>
        <v>0.29106148507864477</v>
      </c>
      <c r="N2157">
        <v>144.4</v>
      </c>
      <c r="O2157">
        <f t="shared" si="2230"/>
        <v>77.014460583797501</v>
      </c>
      <c r="P2157">
        <f t="shared" si="2231"/>
        <v>12.985539416202501</v>
      </c>
      <c r="R2157">
        <f t="shared" si="2245"/>
        <v>-4.9783991145276989</v>
      </c>
      <c r="T2157">
        <f t="shared" si="2236"/>
        <v>12.968118454854798</v>
      </c>
      <c r="V2157">
        <f t="shared" si="2246"/>
        <v>0</v>
      </c>
    </row>
    <row r="2158" spans="1:22" x14ac:dyDescent="0.2">
      <c r="A2158">
        <f t="shared" si="2232"/>
        <v>0.5</v>
      </c>
      <c r="B2158">
        <f t="shared" si="2237"/>
        <v>-0.40705775917815945</v>
      </c>
      <c r="C2158">
        <f t="shared" si="2238"/>
        <v>0.29035147785546989</v>
      </c>
      <c r="D2158">
        <f t="shared" si="2233"/>
        <v>-0.49999999999999989</v>
      </c>
      <c r="E2158">
        <f t="shared" si="2239"/>
        <v>-0.40705775917815956</v>
      </c>
      <c r="F2158">
        <f t="shared" si="2240"/>
        <v>0.29035147785546994</v>
      </c>
      <c r="G2158">
        <f t="shared" si="2234"/>
        <v>0.5</v>
      </c>
      <c r="H2158">
        <f t="shared" si="2241"/>
        <v>0.40705775917815945</v>
      </c>
      <c r="I2158">
        <f t="shared" si="2242"/>
        <v>-0.29035147785546989</v>
      </c>
      <c r="J2158">
        <f t="shared" si="2235"/>
        <v>0.49999999999999989</v>
      </c>
      <c r="K2158">
        <f t="shared" si="2243"/>
        <v>-0.40705775917815956</v>
      </c>
      <c r="L2158">
        <f t="shared" si="2244"/>
        <v>0.29035147785546994</v>
      </c>
      <c r="N2158">
        <v>144.5</v>
      </c>
      <c r="O2158">
        <f t="shared" si="2230"/>
        <v>76.982376586025239</v>
      </c>
      <c r="P2158">
        <f t="shared" si="2231"/>
        <v>13.017623413974764</v>
      </c>
      <c r="R2158">
        <f t="shared" si="2245"/>
        <v>-4.9689840363979982</v>
      </c>
      <c r="T2158">
        <f t="shared" si="2236"/>
        <v>13.000202452627061</v>
      </c>
      <c r="V2158">
        <f t="shared" si="2246"/>
        <v>0</v>
      </c>
    </row>
    <row r="2159" spans="1:22" x14ac:dyDescent="0.2">
      <c r="A2159">
        <f t="shared" si="2232"/>
        <v>0.5</v>
      </c>
      <c r="B2159">
        <f t="shared" si="2237"/>
        <v>-0.40756389786427694</v>
      </c>
      <c r="C2159">
        <f t="shared" si="2238"/>
        <v>0.28964058617133948</v>
      </c>
      <c r="D2159">
        <f t="shared" si="2233"/>
        <v>-0.49999999999999989</v>
      </c>
      <c r="E2159">
        <f t="shared" si="2239"/>
        <v>-0.40756389786427699</v>
      </c>
      <c r="F2159">
        <f t="shared" si="2240"/>
        <v>0.28964058617133953</v>
      </c>
      <c r="G2159">
        <f t="shared" si="2234"/>
        <v>0.5</v>
      </c>
      <c r="H2159">
        <f t="shared" si="2241"/>
        <v>0.40756389786427694</v>
      </c>
      <c r="I2159">
        <f t="shared" si="2242"/>
        <v>-0.28964058617133948</v>
      </c>
      <c r="J2159">
        <f t="shared" si="2235"/>
        <v>0.49999999999999989</v>
      </c>
      <c r="K2159">
        <f t="shared" si="2243"/>
        <v>-0.40756389786427699</v>
      </c>
      <c r="L2159">
        <f t="shared" si="2244"/>
        <v>0.28964058617133953</v>
      </c>
      <c r="N2159">
        <v>144.6</v>
      </c>
      <c r="O2159">
        <f t="shared" si="2230"/>
        <v>76.950335551438712</v>
      </c>
      <c r="P2159">
        <f t="shared" si="2231"/>
        <v>13.049664448561282</v>
      </c>
      <c r="R2159">
        <f t="shared" si="2245"/>
        <v>-4.9595520215193982</v>
      </c>
      <c r="T2159">
        <f t="shared" si="2236"/>
        <v>13.032243487213579</v>
      </c>
      <c r="V2159">
        <f t="shared" si="2246"/>
        <v>0</v>
      </c>
    </row>
    <row r="2160" spans="1:22" x14ac:dyDescent="0.2">
      <c r="A2160">
        <f t="shared" si="2232"/>
        <v>0.5</v>
      </c>
      <c r="B2160">
        <f t="shared" si="2237"/>
        <v>-0.40806879504007992</v>
      </c>
      <c r="C2160">
        <f t="shared" si="2238"/>
        <v>0.28892881219175276</v>
      </c>
      <c r="D2160">
        <f t="shared" si="2233"/>
        <v>-0.49999999999999989</v>
      </c>
      <c r="E2160">
        <f t="shared" si="2239"/>
        <v>-0.40806879504007998</v>
      </c>
      <c r="F2160">
        <f t="shared" si="2240"/>
        <v>0.28892881219175282</v>
      </c>
      <c r="G2160">
        <f t="shared" si="2234"/>
        <v>0.5</v>
      </c>
      <c r="H2160">
        <f t="shared" si="2241"/>
        <v>0.40806879504007992</v>
      </c>
      <c r="I2160">
        <f t="shared" si="2242"/>
        <v>-0.28892881219175276</v>
      </c>
      <c r="J2160">
        <f t="shared" si="2235"/>
        <v>0.49999999999999989</v>
      </c>
      <c r="K2160">
        <f t="shared" si="2243"/>
        <v>-0.40806879504007998</v>
      </c>
      <c r="L2160">
        <f t="shared" si="2244"/>
        <v>0.28892881219175282</v>
      </c>
      <c r="N2160">
        <v>144.69999999999999</v>
      </c>
      <c r="O2160">
        <f t="shared" si="2230"/>
        <v>76.918337602987862</v>
      </c>
      <c r="P2160">
        <f t="shared" si="2231"/>
        <v>13.081662397012147</v>
      </c>
      <c r="R2160">
        <f t="shared" si="2245"/>
        <v>-4.9501031303657026</v>
      </c>
      <c r="T2160">
        <f t="shared" si="2236"/>
        <v>13.064241435664444</v>
      </c>
      <c r="V2160">
        <f t="shared" si="2246"/>
        <v>0</v>
      </c>
    </row>
    <row r="2161" spans="1:22" x14ac:dyDescent="0.2">
      <c r="A2161">
        <f t="shared" si="2232"/>
        <v>0.5</v>
      </c>
      <c r="B2161">
        <f t="shared" si="2237"/>
        <v>-0.40857244916756424</v>
      </c>
      <c r="C2161">
        <f t="shared" si="2238"/>
        <v>0.28821615808489642</v>
      </c>
      <c r="D2161">
        <f t="shared" si="2233"/>
        <v>-0.49999999999999989</v>
      </c>
      <c r="E2161">
        <f t="shared" si="2239"/>
        <v>-0.4085724491675643</v>
      </c>
      <c r="F2161">
        <f t="shared" si="2240"/>
        <v>0.28821615808489648</v>
      </c>
      <c r="G2161">
        <f t="shared" si="2234"/>
        <v>0.5</v>
      </c>
      <c r="H2161">
        <f t="shared" si="2241"/>
        <v>0.40857244916756424</v>
      </c>
      <c r="I2161">
        <f t="shared" si="2242"/>
        <v>-0.28821615808489642</v>
      </c>
      <c r="J2161">
        <f t="shared" si="2235"/>
        <v>0.49999999999999989</v>
      </c>
      <c r="K2161">
        <f t="shared" si="2243"/>
        <v>-0.4085724491675643</v>
      </c>
      <c r="L2161">
        <f t="shared" si="2244"/>
        <v>0.28821615808489648</v>
      </c>
      <c r="N2161">
        <v>144.80000000000001</v>
      </c>
      <c r="O2161">
        <f t="shared" si="2230"/>
        <v>76.886382863354257</v>
      </c>
      <c r="P2161">
        <f t="shared" si="2231"/>
        <v>13.113617136645725</v>
      </c>
      <c r="R2161">
        <f t="shared" si="2245"/>
        <v>-4.9406374234919745</v>
      </c>
      <c r="T2161">
        <f t="shared" si="2236"/>
        <v>13.096196175298022</v>
      </c>
      <c r="V2161">
        <f t="shared" si="2246"/>
        <v>0</v>
      </c>
    </row>
    <row r="2162" spans="1:22" x14ac:dyDescent="0.2">
      <c r="A2162">
        <f t="shared" si="2232"/>
        <v>0.5</v>
      </c>
      <c r="B2162">
        <f t="shared" si="2237"/>
        <v>-0.4090748587125117</v>
      </c>
      <c r="C2162">
        <f t="shared" si="2238"/>
        <v>0.28750262602163912</v>
      </c>
      <c r="D2162">
        <f t="shared" si="2233"/>
        <v>-0.49999999999999989</v>
      </c>
      <c r="E2162">
        <f t="shared" si="2239"/>
        <v>-0.40907485871251176</v>
      </c>
      <c r="F2162">
        <f t="shared" si="2240"/>
        <v>0.28750262602163917</v>
      </c>
      <c r="G2162">
        <f t="shared" si="2234"/>
        <v>0.5</v>
      </c>
      <c r="H2162">
        <f t="shared" si="2241"/>
        <v>0.4090748587125117</v>
      </c>
      <c r="I2162">
        <f t="shared" si="2242"/>
        <v>-0.28750262602163912</v>
      </c>
      <c r="J2162">
        <f t="shared" si="2235"/>
        <v>0.49999999999999989</v>
      </c>
      <c r="K2162">
        <f t="shared" si="2243"/>
        <v>-0.40907485871251176</v>
      </c>
      <c r="L2162">
        <f t="shared" si="2244"/>
        <v>0.28750262602163917</v>
      </c>
      <c r="N2162">
        <v>144.9</v>
      </c>
      <c r="O2162">
        <f t="shared" si="2230"/>
        <v>76.854471454950172</v>
      </c>
      <c r="P2162">
        <f t="shared" si="2231"/>
        <v>13.145528545049821</v>
      </c>
      <c r="R2162">
        <f t="shared" si="2245"/>
        <v>-4.9311549615328616</v>
      </c>
      <c r="T2162">
        <f t="shared" si="2236"/>
        <v>13.128107583702118</v>
      </c>
      <c r="V2162">
        <f t="shared" si="2246"/>
        <v>0</v>
      </c>
    </row>
    <row r="2163" spans="1:22" x14ac:dyDescent="0.2">
      <c r="A2163">
        <f t="shared" si="2232"/>
        <v>0.5</v>
      </c>
      <c r="B2163">
        <f t="shared" si="2237"/>
        <v>-0.40957602214449584</v>
      </c>
      <c r="C2163">
        <f t="shared" si="2238"/>
        <v>0.28678821817552291</v>
      </c>
      <c r="D2163">
        <f t="shared" si="2233"/>
        <v>-0.49999999999999989</v>
      </c>
      <c r="E2163">
        <f t="shared" si="2239"/>
        <v>-0.40957602214449595</v>
      </c>
      <c r="F2163">
        <f t="shared" si="2240"/>
        <v>0.28678821817552297</v>
      </c>
      <c r="G2163">
        <f t="shared" si="2234"/>
        <v>0.5</v>
      </c>
      <c r="H2163">
        <f t="shared" si="2241"/>
        <v>0.40957602214449584</v>
      </c>
      <c r="I2163">
        <f t="shared" si="2242"/>
        <v>-0.28678821817552291</v>
      </c>
      <c r="J2163">
        <f t="shared" si="2235"/>
        <v>0.49999999999999989</v>
      </c>
      <c r="K2163">
        <f t="shared" si="2243"/>
        <v>-0.40957602214449595</v>
      </c>
      <c r="L2163">
        <f t="shared" si="2244"/>
        <v>0.28678821817552297</v>
      </c>
      <c r="N2163">
        <v>145</v>
      </c>
      <c r="O2163">
        <f t="shared" si="2230"/>
        <v>76.822603499916767</v>
      </c>
      <c r="P2163">
        <f t="shared" si="2231"/>
        <v>13.177396500083233</v>
      </c>
      <c r="R2163">
        <f t="shared" si="2245"/>
        <v>-4.9216558052007215</v>
      </c>
      <c r="T2163">
        <f t="shared" si="2236"/>
        <v>13.15997553873553</v>
      </c>
      <c r="V2163">
        <f t="shared" si="2246"/>
        <v>0</v>
      </c>
    </row>
    <row r="2164" spans="1:22" x14ac:dyDescent="0.2">
      <c r="A2164">
        <f t="shared" si="2232"/>
        <v>0.5</v>
      </c>
      <c r="B2164">
        <f t="shared" si="2237"/>
        <v>-0.41007593793688601</v>
      </c>
      <c r="C2164">
        <f t="shared" si="2238"/>
        <v>0.28607293672275802</v>
      </c>
      <c r="D2164">
        <f t="shared" si="2233"/>
        <v>-0.49999999999999989</v>
      </c>
      <c r="E2164">
        <f t="shared" si="2239"/>
        <v>-0.41007593793688607</v>
      </c>
      <c r="F2164">
        <f t="shared" si="2240"/>
        <v>0.28607293672275808</v>
      </c>
      <c r="G2164">
        <f t="shared" si="2234"/>
        <v>0.5</v>
      </c>
      <c r="H2164">
        <f t="shared" si="2241"/>
        <v>0.41007593793688601</v>
      </c>
      <c r="I2164">
        <f t="shared" si="2242"/>
        <v>-0.28607293672275802</v>
      </c>
      <c r="J2164">
        <f t="shared" si="2235"/>
        <v>0.49999999999999989</v>
      </c>
      <c r="K2164">
        <f t="shared" si="2243"/>
        <v>-0.41007593793688607</v>
      </c>
      <c r="L2164">
        <f t="shared" si="2244"/>
        <v>0.28607293672275808</v>
      </c>
      <c r="N2164">
        <v>145.1</v>
      </c>
      <c r="O2164">
        <f t="shared" si="2230"/>
        <v>76.790779120123062</v>
      </c>
      <c r="P2164">
        <f t="shared" si="2231"/>
        <v>13.209220879876941</v>
      </c>
      <c r="R2164">
        <f t="shared" si="2245"/>
        <v>-4.9121400152840131</v>
      </c>
      <c r="T2164">
        <f t="shared" si="2236"/>
        <v>13.191799918529238</v>
      </c>
      <c r="V2164">
        <f t="shared" si="2246"/>
        <v>0</v>
      </c>
    </row>
    <row r="2165" spans="1:22" x14ac:dyDescent="0.2">
      <c r="A2165">
        <f t="shared" si="2232"/>
        <v>0.5</v>
      </c>
      <c r="B2165">
        <f t="shared" si="2237"/>
        <v>-0.41057460456685196</v>
      </c>
      <c r="C2165">
        <f t="shared" si="2238"/>
        <v>0.2853567838422158</v>
      </c>
      <c r="D2165">
        <f t="shared" si="2233"/>
        <v>-0.49999999999999989</v>
      </c>
      <c r="E2165">
        <f t="shared" si="2239"/>
        <v>-0.41057460456685202</v>
      </c>
      <c r="F2165">
        <f t="shared" si="2240"/>
        <v>0.28535678384221586</v>
      </c>
      <c r="G2165">
        <f t="shared" si="2234"/>
        <v>0.5</v>
      </c>
      <c r="H2165">
        <f t="shared" si="2241"/>
        <v>0.41057460456685196</v>
      </c>
      <c r="I2165">
        <f t="shared" si="2242"/>
        <v>-0.2853567838422158</v>
      </c>
      <c r="J2165">
        <f t="shared" si="2235"/>
        <v>0.49999999999999989</v>
      </c>
      <c r="K2165">
        <f t="shared" si="2243"/>
        <v>-0.41057460456685202</v>
      </c>
      <c r="L2165">
        <f t="shared" si="2244"/>
        <v>0.28535678384221586</v>
      </c>
      <c r="N2165">
        <v>145.19999999999999</v>
      </c>
      <c r="O2165">
        <f t="shared" si="2230"/>
        <v>76.758998437164408</v>
      </c>
      <c r="P2165">
        <f t="shared" si="2231"/>
        <v>13.241001562835585</v>
      </c>
      <c r="R2165">
        <f t="shared" si="2245"/>
        <v>-4.9026076526453579</v>
      </c>
      <c r="T2165">
        <f t="shared" si="2236"/>
        <v>13.223580601487882</v>
      </c>
      <c r="V2165">
        <f t="shared" si="2246"/>
        <v>0</v>
      </c>
    </row>
    <row r="2166" spans="1:22" x14ac:dyDescent="0.2">
      <c r="A2166">
        <f t="shared" si="2232"/>
        <v>0.5</v>
      </c>
      <c r="B2166">
        <f t="shared" si="2237"/>
        <v>-0.41107202051536873</v>
      </c>
      <c r="C2166">
        <f t="shared" si="2238"/>
        <v>0.28463976171542194</v>
      </c>
      <c r="D2166">
        <f t="shared" si="2233"/>
        <v>-0.49999999999999989</v>
      </c>
      <c r="E2166">
        <f t="shared" si="2239"/>
        <v>-0.41107202051536879</v>
      </c>
      <c r="F2166">
        <f t="shared" si="2240"/>
        <v>0.28463976171542199</v>
      </c>
      <c r="G2166">
        <f t="shared" si="2234"/>
        <v>0.5</v>
      </c>
      <c r="H2166">
        <f t="shared" si="2241"/>
        <v>0.41107202051536873</v>
      </c>
      <c r="I2166">
        <f t="shared" si="2242"/>
        <v>-0.28463976171542194</v>
      </c>
      <c r="J2166">
        <f t="shared" si="2235"/>
        <v>0.49999999999999989</v>
      </c>
      <c r="K2166">
        <f t="shared" si="2243"/>
        <v>-0.41107202051536879</v>
      </c>
      <c r="L2166">
        <f t="shared" si="2244"/>
        <v>0.28463976171542199</v>
      </c>
      <c r="N2166">
        <v>145.30000000000001</v>
      </c>
      <c r="O2166">
        <f t="shared" si="2230"/>
        <v>76.727261572361357</v>
      </c>
      <c r="P2166">
        <f t="shared" si="2231"/>
        <v>13.272738427638643</v>
      </c>
      <c r="R2166">
        <f t="shared" si="2245"/>
        <v>-4.8930587782200021</v>
      </c>
      <c r="T2166">
        <f t="shared" si="2236"/>
        <v>13.25531746629094</v>
      </c>
      <c r="V2166">
        <f t="shared" si="2246"/>
        <v>0</v>
      </c>
    </row>
    <row r="2167" spans="1:22" x14ac:dyDescent="0.2">
      <c r="A2167">
        <f t="shared" si="2232"/>
        <v>0.5</v>
      </c>
      <c r="B2167">
        <f t="shared" si="2237"/>
        <v>-0.41156818426722092</v>
      </c>
      <c r="C2167">
        <f t="shared" si="2238"/>
        <v>0.28392187252655049</v>
      </c>
      <c r="D2167">
        <f t="shared" si="2233"/>
        <v>-0.49999999999999989</v>
      </c>
      <c r="E2167">
        <f t="shared" si="2239"/>
        <v>-0.41156818426722097</v>
      </c>
      <c r="F2167">
        <f t="shared" si="2240"/>
        <v>0.28392187252655054</v>
      </c>
      <c r="G2167">
        <f t="shared" si="2234"/>
        <v>0.5</v>
      </c>
      <c r="H2167">
        <f t="shared" si="2241"/>
        <v>0.41156818426722092</v>
      </c>
      <c r="I2167">
        <f t="shared" si="2242"/>
        <v>-0.28392187252655049</v>
      </c>
      <c r="J2167">
        <f t="shared" si="2235"/>
        <v>0.49999999999999989</v>
      </c>
      <c r="K2167">
        <f t="shared" si="2243"/>
        <v>-0.41156818426722097</v>
      </c>
      <c r="L2167">
        <f t="shared" si="2244"/>
        <v>0.28392187252655054</v>
      </c>
      <c r="N2167">
        <v>145.4</v>
      </c>
      <c r="O2167">
        <f t="shared" si="2230"/>
        <v>76.695568646758133</v>
      </c>
      <c r="P2167">
        <f t="shared" si="2231"/>
        <v>13.304431353241876</v>
      </c>
      <c r="R2167">
        <f t="shared" si="2245"/>
        <v>-4.8834934530138749</v>
      </c>
      <c r="T2167">
        <f t="shared" si="2236"/>
        <v>13.287010391894173</v>
      </c>
      <c r="V2167">
        <f t="shared" si="2246"/>
        <v>0</v>
      </c>
    </row>
    <row r="2168" spans="1:22" x14ac:dyDescent="0.2">
      <c r="A2168">
        <f t="shared" si="2232"/>
        <v>0.5</v>
      </c>
      <c r="B2168">
        <f t="shared" si="2237"/>
        <v>-0.41206309431100779</v>
      </c>
      <c r="C2168">
        <f t="shared" si="2238"/>
        <v>0.28320311846241636</v>
      </c>
      <c r="D2168">
        <f t="shared" si="2233"/>
        <v>-0.49999999999999989</v>
      </c>
      <c r="E2168">
        <f t="shared" si="2239"/>
        <v>-0.41206309431100785</v>
      </c>
      <c r="F2168">
        <f t="shared" si="2240"/>
        <v>0.28320311846241641</v>
      </c>
      <c r="G2168">
        <f t="shared" si="2234"/>
        <v>0.5</v>
      </c>
      <c r="H2168">
        <f t="shared" si="2241"/>
        <v>0.41206309431100779</v>
      </c>
      <c r="I2168">
        <f t="shared" si="2242"/>
        <v>-0.28320311846241636</v>
      </c>
      <c r="J2168">
        <f t="shared" si="2235"/>
        <v>0.49999999999999989</v>
      </c>
      <c r="K2168">
        <f t="shared" si="2243"/>
        <v>-0.41206309431100785</v>
      </c>
      <c r="L2168">
        <f t="shared" si="2244"/>
        <v>0.28320311846241641</v>
      </c>
      <c r="N2168">
        <v>145.5</v>
      </c>
      <c r="O2168">
        <f t="shared" si="2230"/>
        <v>76.66391978112145</v>
      </c>
      <c r="P2168">
        <f t="shared" si="2231"/>
        <v>13.336080218878559</v>
      </c>
      <c r="R2168">
        <f t="shared" si="2245"/>
        <v>-4.873911738101965</v>
      </c>
      <c r="T2168">
        <f t="shared" si="2236"/>
        <v>13.318659257530856</v>
      </c>
      <c r="V2168">
        <f t="shared" si="2246"/>
        <v>0</v>
      </c>
    </row>
    <row r="2169" spans="1:22" x14ac:dyDescent="0.2">
      <c r="A2169">
        <f t="shared" si="2232"/>
        <v>0.5</v>
      </c>
      <c r="B2169">
        <f t="shared" si="2237"/>
        <v>-0.41255674913914747</v>
      </c>
      <c r="C2169">
        <f t="shared" si="2238"/>
        <v>0.28248350171246894</v>
      </c>
      <c r="D2169">
        <f t="shared" si="2233"/>
        <v>-0.49999999999999989</v>
      </c>
      <c r="E2169">
        <f t="shared" si="2239"/>
        <v>-0.41255674913914753</v>
      </c>
      <c r="F2169">
        <f t="shared" si="2240"/>
        <v>0.282483501712469</v>
      </c>
      <c r="G2169">
        <f t="shared" si="2234"/>
        <v>0.5</v>
      </c>
      <c r="H2169">
        <f t="shared" si="2241"/>
        <v>0.41255674913914747</v>
      </c>
      <c r="I2169">
        <f t="shared" si="2242"/>
        <v>-0.28248350171246894</v>
      </c>
      <c r="J2169">
        <f t="shared" si="2235"/>
        <v>0.49999999999999989</v>
      </c>
      <c r="K2169">
        <f t="shared" si="2243"/>
        <v>-0.41255674913914753</v>
      </c>
      <c r="L2169">
        <f t="shared" si="2244"/>
        <v>0.282483501712469</v>
      </c>
      <c r="N2169">
        <v>145.6</v>
      </c>
      <c r="O2169">
        <f t="shared" si="2230"/>
        <v>76.632315095939177</v>
      </c>
      <c r="P2169">
        <f t="shared" si="2231"/>
        <v>13.367684904060821</v>
      </c>
      <c r="R2169">
        <f t="shared" si="2245"/>
        <v>-4.8643136946265404</v>
      </c>
      <c r="T2169">
        <f t="shared" si="2236"/>
        <v>13.350263942713118</v>
      </c>
      <c r="V2169">
        <f t="shared" si="2246"/>
        <v>0</v>
      </c>
    </row>
    <row r="2170" spans="1:22" x14ac:dyDescent="0.2">
      <c r="A2170">
        <f t="shared" si="2232"/>
        <v>0.5</v>
      </c>
      <c r="B2170">
        <f t="shared" si="2237"/>
        <v>-0.41304914724788183</v>
      </c>
      <c r="C2170">
        <f t="shared" si="2238"/>
        <v>0.28176302446878576</v>
      </c>
      <c r="D2170">
        <f t="shared" si="2233"/>
        <v>-0.49999999999999989</v>
      </c>
      <c r="E2170">
        <f t="shared" si="2239"/>
        <v>-0.41304914724788189</v>
      </c>
      <c r="F2170">
        <f t="shared" si="2240"/>
        <v>0.28176302446878582</v>
      </c>
      <c r="G2170">
        <f t="shared" si="2234"/>
        <v>0.5</v>
      </c>
      <c r="H2170">
        <f t="shared" si="2241"/>
        <v>0.41304914724788183</v>
      </c>
      <c r="I2170">
        <f t="shared" si="2242"/>
        <v>-0.28176302446878576</v>
      </c>
      <c r="J2170">
        <f t="shared" si="2235"/>
        <v>0.49999999999999989</v>
      </c>
      <c r="K2170">
        <f t="shared" si="2243"/>
        <v>-0.41304914724788189</v>
      </c>
      <c r="L2170">
        <f t="shared" si="2244"/>
        <v>0.28176302446878582</v>
      </c>
      <c r="N2170">
        <v>145.69999999999999</v>
      </c>
      <c r="O2170">
        <f t="shared" si="2230"/>
        <v>76.600754711419086</v>
      </c>
      <c r="P2170">
        <f t="shared" si="2231"/>
        <v>13.399245288580904</v>
      </c>
      <c r="R2170">
        <f t="shared" si="2245"/>
        <v>-4.8546993837953956</v>
      </c>
      <c r="T2170">
        <f t="shared" si="2236"/>
        <v>13.3818243272332</v>
      </c>
      <c r="V2170">
        <f t="shared" si="2246"/>
        <v>0</v>
      </c>
    </row>
    <row r="2171" spans="1:22" x14ac:dyDescent="0.2">
      <c r="A2171">
        <f t="shared" si="2232"/>
        <v>0.5</v>
      </c>
      <c r="B2171">
        <f t="shared" si="2237"/>
        <v>-0.41354028713728092</v>
      </c>
      <c r="C2171">
        <f t="shared" si="2238"/>
        <v>0.28104168892606518</v>
      </c>
      <c r="D2171">
        <f t="shared" si="2233"/>
        <v>-0.49999999999999989</v>
      </c>
      <c r="E2171">
        <f t="shared" si="2239"/>
        <v>-0.41354028713728097</v>
      </c>
      <c r="F2171">
        <f t="shared" si="2240"/>
        <v>0.28104168892606524</v>
      </c>
      <c r="G2171">
        <f t="shared" si="2234"/>
        <v>0.5</v>
      </c>
      <c r="H2171">
        <f t="shared" si="2241"/>
        <v>0.41354028713728092</v>
      </c>
      <c r="I2171">
        <f t="shared" si="2242"/>
        <v>-0.28104168892606518</v>
      </c>
      <c r="J2171">
        <f t="shared" si="2235"/>
        <v>0.49999999999999989</v>
      </c>
      <c r="K2171">
        <f t="shared" si="2243"/>
        <v>-0.41354028713728097</v>
      </c>
      <c r="L2171">
        <f t="shared" si="2244"/>
        <v>0.28104168892606524</v>
      </c>
      <c r="N2171">
        <v>145.80000000000001</v>
      </c>
      <c r="O2171">
        <f t="shared" si="2230"/>
        <v>76.569238747487546</v>
      </c>
      <c r="P2171">
        <f t="shared" si="2231"/>
        <v>13.430761252512459</v>
      </c>
      <c r="R2171">
        <f t="shared" si="2245"/>
        <v>-4.8450688668801352</v>
      </c>
      <c r="T2171">
        <f t="shared" si="2236"/>
        <v>13.413340291164756</v>
      </c>
      <c r="V2171">
        <f t="shared" si="2246"/>
        <v>0</v>
      </c>
    </row>
    <row r="2172" spans="1:22" x14ac:dyDescent="0.2">
      <c r="A2172">
        <f t="shared" si="2232"/>
        <v>0.5</v>
      </c>
      <c r="B2172">
        <f t="shared" si="2237"/>
        <v>-0.41403016731124709</v>
      </c>
      <c r="C2172">
        <f t="shared" si="2238"/>
        <v>0.28031949728162081</v>
      </c>
      <c r="D2172">
        <f t="shared" si="2233"/>
        <v>-0.49999999999999989</v>
      </c>
      <c r="E2172">
        <f t="shared" si="2239"/>
        <v>-0.41403016731124714</v>
      </c>
      <c r="F2172">
        <f t="shared" si="2240"/>
        <v>0.28031949728162087</v>
      </c>
      <c r="G2172">
        <f t="shared" si="2234"/>
        <v>0.5</v>
      </c>
      <c r="H2172">
        <f t="shared" si="2241"/>
        <v>0.41403016731124709</v>
      </c>
      <c r="I2172">
        <f t="shared" si="2242"/>
        <v>-0.28031949728162081</v>
      </c>
      <c r="J2172">
        <f t="shared" si="2235"/>
        <v>0.49999999999999989</v>
      </c>
      <c r="K2172">
        <f t="shared" si="2243"/>
        <v>-0.41403016731124714</v>
      </c>
      <c r="L2172">
        <f t="shared" si="2244"/>
        <v>0.28031949728162087</v>
      </c>
      <c r="N2172">
        <v>145.9</v>
      </c>
      <c r="O2172">
        <f t="shared" si="2230"/>
        <v>76.537767323788174</v>
      </c>
      <c r="P2172">
        <f t="shared" si="2231"/>
        <v>13.462232676211814</v>
      </c>
      <c r="R2172">
        <f t="shared" si="2245"/>
        <v>-4.835422205214444</v>
      </c>
      <c r="T2172">
        <f t="shared" si="2236"/>
        <v>13.444811714864111</v>
      </c>
      <c r="V2172">
        <f t="shared" si="2246"/>
        <v>0</v>
      </c>
    </row>
    <row r="2173" spans="1:22" x14ac:dyDescent="0.2">
      <c r="A2173">
        <f t="shared" si="2232"/>
        <v>0.5</v>
      </c>
      <c r="B2173">
        <f t="shared" si="2237"/>
        <v>-0.41451878627752076</v>
      </c>
      <c r="C2173">
        <f t="shared" si="2238"/>
        <v>0.2795964517353734</v>
      </c>
      <c r="D2173">
        <f t="shared" si="2233"/>
        <v>-0.49999999999999989</v>
      </c>
      <c r="E2173">
        <f t="shared" si="2239"/>
        <v>-0.41451878627752081</v>
      </c>
      <c r="F2173">
        <f t="shared" si="2240"/>
        <v>0.27959645173537345</v>
      </c>
      <c r="G2173">
        <f t="shared" si="2234"/>
        <v>0.5</v>
      </c>
      <c r="H2173">
        <f t="shared" si="2241"/>
        <v>0.41451878627752076</v>
      </c>
      <c r="I2173">
        <f t="shared" si="2242"/>
        <v>-0.2795964517353734</v>
      </c>
      <c r="J2173">
        <f t="shared" si="2235"/>
        <v>0.49999999999999989</v>
      </c>
      <c r="K2173">
        <f t="shared" si="2243"/>
        <v>-0.41451878627752081</v>
      </c>
      <c r="L2173">
        <f t="shared" si="2244"/>
        <v>0.27959645173537345</v>
      </c>
      <c r="N2173">
        <v>146</v>
      </c>
      <c r="O2173">
        <f t="shared" si="2230"/>
        <v>76.506340559680737</v>
      </c>
      <c r="P2173">
        <f t="shared" si="2231"/>
        <v>13.493659440319243</v>
      </c>
      <c r="R2173">
        <f t="shared" si="2245"/>
        <v>-4.8257594601923106</v>
      </c>
      <c r="T2173">
        <f t="shared" si="2236"/>
        <v>13.47623847897154</v>
      </c>
      <c r="V2173">
        <f t="shared" si="2246"/>
        <v>0</v>
      </c>
    </row>
    <row r="2174" spans="1:22" x14ac:dyDescent="0.2">
      <c r="A2174">
        <f t="shared" si="2232"/>
        <v>0.5</v>
      </c>
      <c r="B2174">
        <f t="shared" si="2237"/>
        <v>-0.41500614254768364</v>
      </c>
      <c r="C2174">
        <f t="shared" si="2238"/>
        <v>0.2788725544898451</v>
      </c>
      <c r="D2174">
        <f t="shared" si="2233"/>
        <v>-0.49999999999999989</v>
      </c>
      <c r="E2174">
        <f t="shared" si="2239"/>
        <v>-0.4150061425476837</v>
      </c>
      <c r="F2174">
        <f t="shared" si="2240"/>
        <v>0.27887255448984516</v>
      </c>
      <c r="G2174">
        <f t="shared" si="2234"/>
        <v>0.5</v>
      </c>
      <c r="H2174">
        <f t="shared" si="2241"/>
        <v>0.41500614254768364</v>
      </c>
      <c r="I2174">
        <f t="shared" si="2242"/>
        <v>-0.2788725544898451</v>
      </c>
      <c r="J2174">
        <f t="shared" si="2235"/>
        <v>0.49999999999999989</v>
      </c>
      <c r="K2174">
        <f t="shared" si="2243"/>
        <v>-0.4150061425476837</v>
      </c>
      <c r="L2174">
        <f t="shared" si="2244"/>
        <v>0.27887255448984516</v>
      </c>
      <c r="N2174">
        <v>146.1</v>
      </c>
      <c r="O2174">
        <f t="shared" si="2230"/>
        <v>76.474958574239778</v>
      </c>
      <c r="P2174">
        <f t="shared" si="2231"/>
        <v>13.525041425760215</v>
      </c>
      <c r="R2174">
        <f t="shared" si="2245"/>
        <v>-4.8160806932663576</v>
      </c>
      <c r="T2174">
        <f t="shared" si="2236"/>
        <v>13.507620464412511</v>
      </c>
      <c r="V2174">
        <f t="shared" si="2246"/>
        <v>0</v>
      </c>
    </row>
    <row r="2175" spans="1:22" x14ac:dyDescent="0.2">
      <c r="A2175">
        <f t="shared" si="2232"/>
        <v>0.5</v>
      </c>
      <c r="B2175">
        <f t="shared" si="2237"/>
        <v>-0.415492234637164</v>
      </c>
      <c r="C2175">
        <f t="shared" si="2238"/>
        <v>0.27814780775015246</v>
      </c>
      <c r="D2175">
        <f t="shared" si="2233"/>
        <v>-0.49999999999999989</v>
      </c>
      <c r="E2175">
        <f t="shared" si="2239"/>
        <v>-0.41549223463716412</v>
      </c>
      <c r="F2175">
        <f t="shared" si="2240"/>
        <v>0.27814780775015252</v>
      </c>
      <c r="G2175">
        <f t="shared" si="2234"/>
        <v>0.5</v>
      </c>
      <c r="H2175">
        <f t="shared" si="2241"/>
        <v>0.415492234637164</v>
      </c>
      <c r="I2175">
        <f t="shared" si="2242"/>
        <v>-0.27814780775015246</v>
      </c>
      <c r="J2175">
        <f t="shared" si="2235"/>
        <v>0.49999999999999989</v>
      </c>
      <c r="K2175">
        <f t="shared" si="2243"/>
        <v>-0.41549223463716412</v>
      </c>
      <c r="L2175">
        <f t="shared" si="2244"/>
        <v>0.27814780775015252</v>
      </c>
      <c r="N2175">
        <v>146.19999999999999</v>
      </c>
      <c r="O2175">
        <f t="shared" si="2230"/>
        <v>76.443621486253392</v>
      </c>
      <c r="P2175">
        <f t="shared" si="2231"/>
        <v>13.556378513746601</v>
      </c>
      <c r="R2175">
        <f t="shared" si="2245"/>
        <v>-4.8063859659460988</v>
      </c>
      <c r="T2175">
        <f t="shared" si="2236"/>
        <v>13.538957552398898</v>
      </c>
      <c r="V2175">
        <f t="shared" si="2246"/>
        <v>0</v>
      </c>
    </row>
    <row r="2176" spans="1:22" x14ac:dyDescent="0.2">
      <c r="A2176">
        <f t="shared" si="2232"/>
        <v>0.5</v>
      </c>
      <c r="B2176">
        <f t="shared" si="2237"/>
        <v>-0.41597706106524124</v>
      </c>
      <c r="C2176">
        <f t="shared" si="2238"/>
        <v>0.27742221372399956</v>
      </c>
      <c r="D2176">
        <f t="shared" si="2233"/>
        <v>-0.49999999999999989</v>
      </c>
      <c r="E2176">
        <f t="shared" si="2239"/>
        <v>-0.41597706106524135</v>
      </c>
      <c r="F2176">
        <f t="shared" si="2240"/>
        <v>0.27742221372399961</v>
      </c>
      <c r="G2176">
        <f t="shared" si="2234"/>
        <v>0.5</v>
      </c>
      <c r="H2176">
        <f t="shared" si="2241"/>
        <v>0.41597706106524124</v>
      </c>
      <c r="I2176">
        <f t="shared" si="2242"/>
        <v>-0.27742221372399956</v>
      </c>
      <c r="J2176">
        <f t="shared" si="2235"/>
        <v>0.49999999999999989</v>
      </c>
      <c r="K2176">
        <f t="shared" si="2243"/>
        <v>-0.41597706106524135</v>
      </c>
      <c r="L2176">
        <f t="shared" si="2244"/>
        <v>0.27742221372399961</v>
      </c>
      <c r="N2176">
        <v>146.30000000000001</v>
      </c>
      <c r="O2176">
        <f t="shared" si="2230"/>
        <v>76.412329414222029</v>
      </c>
      <c r="P2176">
        <f t="shared" si="2231"/>
        <v>13.587670585777957</v>
      </c>
      <c r="R2176">
        <f t="shared" si="2245"/>
        <v>-4.7966753397961845</v>
      </c>
      <c r="T2176">
        <f t="shared" si="2236"/>
        <v>13.570249624430254</v>
      </c>
      <c r="V2176">
        <f t="shared" si="2246"/>
        <v>0</v>
      </c>
    </row>
    <row r="2177" spans="1:22" x14ac:dyDescent="0.2">
      <c r="A2177">
        <f t="shared" si="2232"/>
        <v>0.5</v>
      </c>
      <c r="B2177">
        <f t="shared" si="2237"/>
        <v>-0.41646062035504966</v>
      </c>
      <c r="C2177">
        <f t="shared" si="2238"/>
        <v>0.276695774621672</v>
      </c>
      <c r="D2177">
        <f t="shared" si="2233"/>
        <v>-0.49999999999999989</v>
      </c>
      <c r="E2177">
        <f t="shared" si="2239"/>
        <v>-0.41646062035504972</v>
      </c>
      <c r="F2177">
        <f t="shared" si="2240"/>
        <v>0.27669577462167205</v>
      </c>
      <c r="G2177">
        <f t="shared" si="2234"/>
        <v>0.5</v>
      </c>
      <c r="H2177">
        <f t="shared" si="2241"/>
        <v>0.41646062035504966</v>
      </c>
      <c r="I2177">
        <f t="shared" si="2242"/>
        <v>-0.276695774621672</v>
      </c>
      <c r="J2177">
        <f t="shared" si="2235"/>
        <v>0.49999999999999989</v>
      </c>
      <c r="K2177">
        <f t="shared" si="2243"/>
        <v>-0.41646062035504972</v>
      </c>
      <c r="L2177">
        <f t="shared" si="2244"/>
        <v>0.27669577462167205</v>
      </c>
      <c r="N2177">
        <v>146.4</v>
      </c>
      <c r="O2177">
        <f t="shared" si="2230"/>
        <v>76.381082476357292</v>
      </c>
      <c r="P2177">
        <f t="shared" si="2231"/>
        <v>13.618917523642709</v>
      </c>
      <c r="R2177">
        <f t="shared" si="2245"/>
        <v>-4.7869488764347512</v>
      </c>
      <c r="T2177">
        <f t="shared" si="2236"/>
        <v>13.601496562295006</v>
      </c>
      <c r="V2177">
        <f t="shared" si="2246"/>
        <v>0</v>
      </c>
    </row>
    <row r="2178" spans="1:22" x14ac:dyDescent="0.2">
      <c r="A2178">
        <f t="shared" si="2232"/>
        <v>0.5</v>
      </c>
      <c r="B2178">
        <f t="shared" si="2237"/>
        <v>-0.41694291103358394</v>
      </c>
      <c r="C2178">
        <f t="shared" si="2238"/>
        <v>0.27596849265602907</v>
      </c>
      <c r="D2178">
        <f t="shared" si="2233"/>
        <v>-0.49999999999999989</v>
      </c>
      <c r="E2178">
        <f t="shared" si="2239"/>
        <v>-0.416942911033584</v>
      </c>
      <c r="F2178">
        <f t="shared" si="2240"/>
        <v>0.27596849265602913</v>
      </c>
      <c r="G2178">
        <f t="shared" si="2234"/>
        <v>0.5</v>
      </c>
      <c r="H2178">
        <f t="shared" si="2241"/>
        <v>0.41694291103358394</v>
      </c>
      <c r="I2178">
        <f t="shared" si="2242"/>
        <v>-0.27596849265602907</v>
      </c>
      <c r="J2178">
        <f t="shared" si="2235"/>
        <v>0.49999999999999989</v>
      </c>
      <c r="K2178">
        <f t="shared" si="2243"/>
        <v>-0.416942911033584</v>
      </c>
      <c r="L2178">
        <f t="shared" si="2244"/>
        <v>0.27596849265602913</v>
      </c>
      <c r="N2178">
        <v>146.5</v>
      </c>
      <c r="O2178">
        <f t="shared" si="2230"/>
        <v>76.349880790580613</v>
      </c>
      <c r="P2178">
        <f t="shared" si="2231"/>
        <v>13.65011920941939</v>
      </c>
      <c r="R2178">
        <f t="shared" si="2245"/>
        <v>-4.7772066375316484</v>
      </c>
      <c r="T2178">
        <f t="shared" si="2236"/>
        <v>13.632698248071687</v>
      </c>
      <c r="V2178">
        <f t="shared" si="2246"/>
        <v>0</v>
      </c>
    </row>
    <row r="2179" spans="1:22" x14ac:dyDescent="0.2">
      <c r="A2179">
        <f t="shared" si="2232"/>
        <v>0.5</v>
      </c>
      <c r="B2179">
        <f t="shared" si="2237"/>
        <v>-0.41742393163170316</v>
      </c>
      <c r="C2179">
        <f t="shared" si="2238"/>
        <v>0.27524037004249785</v>
      </c>
      <c r="D2179">
        <f t="shared" si="2233"/>
        <v>-0.49999999999999989</v>
      </c>
      <c r="E2179">
        <f t="shared" si="2239"/>
        <v>-0.41742393163170322</v>
      </c>
      <c r="F2179">
        <f t="shared" si="2240"/>
        <v>0.27524037004249791</v>
      </c>
      <c r="G2179">
        <f t="shared" si="2234"/>
        <v>0.5</v>
      </c>
      <c r="H2179">
        <f t="shared" si="2241"/>
        <v>0.41742393163170316</v>
      </c>
      <c r="I2179">
        <f t="shared" si="2242"/>
        <v>-0.27524037004249785</v>
      </c>
      <c r="J2179">
        <f t="shared" si="2235"/>
        <v>0.49999999999999989</v>
      </c>
      <c r="K2179">
        <f t="shared" si="2243"/>
        <v>-0.41742393163170322</v>
      </c>
      <c r="L2179">
        <f t="shared" si="2244"/>
        <v>0.27524037004249791</v>
      </c>
      <c r="N2179">
        <v>146.6</v>
      </c>
      <c r="O2179">
        <f t="shared" si="2230"/>
        <v>76.318724474522199</v>
      </c>
      <c r="P2179">
        <f t="shared" si="2231"/>
        <v>13.681275525477801</v>
      </c>
      <c r="R2179">
        <f t="shared" si="2245"/>
        <v>-4.7674486848067659</v>
      </c>
      <c r="T2179">
        <f t="shared" si="2236"/>
        <v>13.663854564130098</v>
      </c>
      <c r="V2179">
        <f t="shared" si="2246"/>
        <v>0</v>
      </c>
    </row>
    <row r="2180" spans="1:22" x14ac:dyDescent="0.2">
      <c r="A2180">
        <f t="shared" si="2232"/>
        <v>0.5</v>
      </c>
      <c r="B2180">
        <f t="shared" si="2237"/>
        <v>-0.41790368068413497</v>
      </c>
      <c r="C2180">
        <f t="shared" si="2238"/>
        <v>0.27451140899906595</v>
      </c>
      <c r="D2180">
        <f t="shared" si="2233"/>
        <v>-0.49999999999999989</v>
      </c>
      <c r="E2180">
        <f t="shared" si="2239"/>
        <v>-0.41790368068413503</v>
      </c>
      <c r="F2180">
        <f t="shared" si="2240"/>
        <v>0.27451140899906601</v>
      </c>
      <c r="G2180">
        <f t="shared" si="2234"/>
        <v>0.5</v>
      </c>
      <c r="H2180">
        <f t="shared" si="2241"/>
        <v>0.41790368068413497</v>
      </c>
      <c r="I2180">
        <f t="shared" si="2242"/>
        <v>-0.27451140899906595</v>
      </c>
      <c r="J2180">
        <f t="shared" si="2235"/>
        <v>0.49999999999999989</v>
      </c>
      <c r="K2180">
        <f t="shared" si="2243"/>
        <v>-0.41790368068413503</v>
      </c>
      <c r="L2180">
        <f t="shared" si="2244"/>
        <v>0.27451140899906601</v>
      </c>
      <c r="N2180">
        <v>146.69999999999999</v>
      </c>
      <c r="O2180">
        <f t="shared" si="2230"/>
        <v>76.287613645519713</v>
      </c>
      <c r="P2180">
        <f t="shared" si="2231"/>
        <v>13.712386354480287</v>
      </c>
      <c r="R2180">
        <f t="shared" si="2245"/>
        <v>-4.7576750800282817</v>
      </c>
      <c r="T2180">
        <f t="shared" si="2236"/>
        <v>13.694965393132584</v>
      </c>
      <c r="V2180">
        <f t="shared" si="2246"/>
        <v>0</v>
      </c>
    </row>
    <row r="2181" spans="1:22" x14ac:dyDescent="0.2">
      <c r="A2181">
        <f t="shared" si="2232"/>
        <v>0.5</v>
      </c>
      <c r="B2181">
        <f t="shared" si="2237"/>
        <v>-0.41838215672948076</v>
      </c>
      <c r="C2181">
        <f t="shared" si="2238"/>
        <v>0.27378161174627508</v>
      </c>
      <c r="D2181">
        <f t="shared" si="2233"/>
        <v>-0.49999999999999989</v>
      </c>
      <c r="E2181">
        <f t="shared" si="2239"/>
        <v>-0.41838215672948081</v>
      </c>
      <c r="F2181">
        <f t="shared" si="2240"/>
        <v>0.27378161174627513</v>
      </c>
      <c r="G2181">
        <f t="shared" si="2234"/>
        <v>0.5</v>
      </c>
      <c r="H2181">
        <f t="shared" si="2241"/>
        <v>0.41838215672948076</v>
      </c>
      <c r="I2181">
        <f t="shared" si="2242"/>
        <v>-0.27378161174627508</v>
      </c>
      <c r="J2181">
        <f t="shared" si="2235"/>
        <v>0.49999999999999989</v>
      </c>
      <c r="K2181">
        <f t="shared" si="2243"/>
        <v>-0.41838215672948081</v>
      </c>
      <c r="L2181">
        <f t="shared" si="2244"/>
        <v>0.27378161174627513</v>
      </c>
      <c r="N2181">
        <v>146.80000000000001</v>
      </c>
      <c r="O2181">
        <f t="shared" si="2230"/>
        <v>76.256548420617193</v>
      </c>
      <c r="P2181">
        <f t="shared" si="2231"/>
        <v>13.743451579382816</v>
      </c>
      <c r="R2181">
        <f t="shared" si="2245"/>
        <v>-4.747885885011053</v>
      </c>
      <c r="T2181">
        <f t="shared" si="2236"/>
        <v>13.726030618035113</v>
      </c>
      <c r="V2181">
        <f t="shared" si="2246"/>
        <v>0</v>
      </c>
    </row>
    <row r="2182" spans="1:22" x14ac:dyDescent="0.2">
      <c r="A2182">
        <f t="shared" si="2232"/>
        <v>0.5</v>
      </c>
      <c r="B2182">
        <f t="shared" si="2237"/>
        <v>-0.41885935831021931</v>
      </c>
      <c r="C2182">
        <f t="shared" si="2238"/>
        <v>0.27305098050721455</v>
      </c>
      <c r="D2182">
        <f t="shared" si="2233"/>
        <v>-0.49999999999999989</v>
      </c>
      <c r="E2182">
        <f t="shared" si="2239"/>
        <v>-0.41885935831021942</v>
      </c>
      <c r="F2182">
        <f t="shared" si="2240"/>
        <v>0.2730509805072146</v>
      </c>
      <c r="G2182">
        <f t="shared" si="2234"/>
        <v>0.5</v>
      </c>
      <c r="H2182">
        <f t="shared" si="2241"/>
        <v>0.41885935831021931</v>
      </c>
      <c r="I2182">
        <f t="shared" si="2242"/>
        <v>-0.27305098050721455</v>
      </c>
      <c r="J2182">
        <f t="shared" si="2235"/>
        <v>0.49999999999999989</v>
      </c>
      <c r="K2182">
        <f t="shared" si="2243"/>
        <v>-0.41885935831021942</v>
      </c>
      <c r="L2182">
        <f t="shared" si="2244"/>
        <v>0.2730509805072146</v>
      </c>
      <c r="N2182">
        <v>146.9</v>
      </c>
      <c r="O2182">
        <f t="shared" si="2230"/>
        <v>76.225528916563775</v>
      </c>
      <c r="P2182">
        <f t="shared" si="2231"/>
        <v>13.774471083436213</v>
      </c>
      <c r="R2182">
        <f t="shared" si="2245"/>
        <v>-4.7380811616147636</v>
      </c>
      <c r="T2182">
        <f t="shared" si="2236"/>
        <v>13.75705012208851</v>
      </c>
      <c r="V2182">
        <f t="shared" si="2246"/>
        <v>0</v>
      </c>
    </row>
    <row r="2183" spans="1:22" x14ac:dyDescent="0.2">
      <c r="A2183">
        <f t="shared" si="2232"/>
        <v>0.5</v>
      </c>
      <c r="B2183">
        <f t="shared" si="2237"/>
        <v>-0.41933528397271186</v>
      </c>
      <c r="C2183">
        <f t="shared" si="2238"/>
        <v>0.2723195175075136</v>
      </c>
      <c r="D2183">
        <f t="shared" si="2233"/>
        <v>-0.49999999999999989</v>
      </c>
      <c r="E2183">
        <f t="shared" si="2239"/>
        <v>-0.41933528397271191</v>
      </c>
      <c r="F2183">
        <f t="shared" si="2240"/>
        <v>0.27231951750751365</v>
      </c>
      <c r="G2183">
        <f t="shared" si="2234"/>
        <v>0.5</v>
      </c>
      <c r="H2183">
        <f t="shared" si="2241"/>
        <v>0.41933528397271186</v>
      </c>
      <c r="I2183">
        <f t="shared" si="2242"/>
        <v>-0.2723195175075136</v>
      </c>
      <c r="J2183">
        <f t="shared" si="2235"/>
        <v>0.49999999999999989</v>
      </c>
      <c r="K2183">
        <f t="shared" si="2243"/>
        <v>-0.41933528397271191</v>
      </c>
      <c r="L2183">
        <f t="shared" si="2244"/>
        <v>0.27231951750751365</v>
      </c>
      <c r="N2183">
        <v>147</v>
      </c>
      <c r="O2183">
        <f t="shared" si="2230"/>
        <v>76.194555249812694</v>
      </c>
      <c r="P2183">
        <f t="shared" si="2231"/>
        <v>13.805444750187299</v>
      </c>
      <c r="R2183">
        <f t="shared" si="2245"/>
        <v>-4.7282609717424471</v>
      </c>
      <c r="T2183">
        <f t="shared" si="2236"/>
        <v>13.788023788839595</v>
      </c>
      <c r="V2183">
        <f t="shared" si="2246"/>
        <v>0</v>
      </c>
    </row>
    <row r="2184" spans="1:22" x14ac:dyDescent="0.2">
      <c r="A2184">
        <f t="shared" si="2232"/>
        <v>0.5</v>
      </c>
      <c r="B2184">
        <f t="shared" si="2237"/>
        <v>-0.41980993226720648</v>
      </c>
      <c r="C2184">
        <f t="shared" si="2238"/>
        <v>0.27158722497533544</v>
      </c>
      <c r="D2184">
        <f t="shared" si="2233"/>
        <v>-0.49999999999999989</v>
      </c>
      <c r="E2184">
        <f t="shared" si="2239"/>
        <v>-0.41980993226720653</v>
      </c>
      <c r="F2184">
        <f t="shared" si="2240"/>
        <v>0.2715872249753355</v>
      </c>
      <c r="G2184">
        <f t="shared" si="2234"/>
        <v>0.5</v>
      </c>
      <c r="H2184">
        <f t="shared" si="2241"/>
        <v>0.41980993226720648</v>
      </c>
      <c r="I2184">
        <f t="shared" si="2242"/>
        <v>-0.27158722497533544</v>
      </c>
      <c r="J2184">
        <f t="shared" si="2235"/>
        <v>0.49999999999999989</v>
      </c>
      <c r="K2184">
        <f t="shared" si="2243"/>
        <v>-0.41980993226720653</v>
      </c>
      <c r="L2184">
        <f t="shared" si="2244"/>
        <v>0.2715872249753355</v>
      </c>
      <c r="N2184">
        <v>147.1</v>
      </c>
      <c r="O2184">
        <f t="shared" si="2230"/>
        <v>76.163627536519925</v>
      </c>
      <c r="P2184">
        <f t="shared" si="2231"/>
        <v>13.836372463480069</v>
      </c>
      <c r="R2184">
        <f t="shared" si="2245"/>
        <v>-4.7184253773385816</v>
      </c>
      <c r="T2184">
        <f t="shared" si="2236"/>
        <v>13.818951502132366</v>
      </c>
      <c r="V2184">
        <f t="shared" si="2246"/>
        <v>0</v>
      </c>
    </row>
    <row r="2185" spans="1:22" x14ac:dyDescent="0.2">
      <c r="A2185">
        <f t="shared" si="2232"/>
        <v>0.5</v>
      </c>
      <c r="B2185">
        <f t="shared" si="2237"/>
        <v>-0.42028330174784201</v>
      </c>
      <c r="C2185">
        <f t="shared" si="2238"/>
        <v>0.27085410514136987</v>
      </c>
      <c r="D2185">
        <f t="shared" si="2233"/>
        <v>-0.49999999999999989</v>
      </c>
      <c r="E2185">
        <f t="shared" si="2239"/>
        <v>-0.42028330174784212</v>
      </c>
      <c r="F2185">
        <f t="shared" si="2240"/>
        <v>0.27085410514136993</v>
      </c>
      <c r="G2185">
        <f t="shared" si="2234"/>
        <v>0.5</v>
      </c>
      <c r="H2185">
        <f t="shared" si="2241"/>
        <v>0.42028330174784201</v>
      </c>
      <c r="I2185">
        <f t="shared" si="2242"/>
        <v>-0.27085410514136987</v>
      </c>
      <c r="J2185">
        <f t="shared" si="2235"/>
        <v>0.49999999999999989</v>
      </c>
      <c r="K2185">
        <f t="shared" si="2243"/>
        <v>-0.42028330174784212</v>
      </c>
      <c r="L2185">
        <f t="shared" si="2244"/>
        <v>0.27085410514136993</v>
      </c>
      <c r="N2185">
        <v>147.19999999999999</v>
      </c>
      <c r="O2185">
        <f t="shared" ref="O2185:O2248" si="2247">(DEGREES(ACOS(((-(((SUMPRODUCT(G2185:I2185,$I$8:$K$8))*(SUMPRODUCT(G2185:I2185,$I$10:$K$10))-(SUMPRODUCT(J2185:L2185,$I$8:$K$8))*(SUMPRODUCT(J2185:L2185,$I$10:$K$10)))-((SUMPRODUCT(A2185:C2185,$I$8:$K$8))*(SUMPRODUCT(A2185:C2185,$I$10:$K$10))-(SUMPRODUCT(D2185:F2185,$I$8:$K$8))*(SUMPRODUCT(D2185:F2185,$I$10:$K$10))))*(((SUMPRODUCT(G2185:I2185,$I$8:$K$8))*(SUMPRODUCT(G2185:I2185,$I$10:$K$10))+(SUMPRODUCT(J2185:L2185,$I$8:$K$8))*(SUMPRODUCT(J2185:L2185,$I$10:$K$10)))-((SUMPRODUCT(A2185:C2185,$I$8:$K$8))*(SUMPRODUCT(A2185:C2185,$I$10:$K$10))+(SUMPRODUCT(D2185:F2185,$I$8:$K$8))*(SUMPRODUCT(D2185:F2185,$I$10:$K$10)))))-((((SUMPRODUCT(A2185:C2185,$I$8:$K$8))*(SUMPRODUCT(D2185:F2185,$I$10:$K$10))+(SUMPRODUCT(A2185:C2185,$I$10:$K$10))*(SUMPRODUCT(D2185:F2185,$I$8:$K$8)))-((SUMPRODUCT(G2185:I2185,$I$8:$K$8))*(SUMPRODUCT(J2185:L2185,$I$10:$K$10))+(SUMPRODUCT(G2185:I2185,$I$10:$K$10))*(SUMPRODUCT(J2185:L2185,$I$8:$K$8))))*(SQRT(((((SUMPRODUCT(G2185:I2185,$I$8:$K$8))*(SUMPRODUCT(G2185:I2185,$I$10:$K$10))-(SUMPRODUCT(J2185:L2185,$I$8:$K$8))*(SUMPRODUCT(J2185:L2185,$I$10:$K$10)))-((SUMPRODUCT(A2185:C2185,$I$8:$K$8))*(SUMPRODUCT(A2185:C2185,$I$10:$K$10))-(SUMPRODUCT(D2185:F2185,$I$8:$K$8))*(SUMPRODUCT(D2185:F2185,$I$10:$K$10))))^2)+((((SUMPRODUCT(A2185:C2185,$I$8:$K$8))*(SUMPRODUCT(D2185:F2185,$I$10:$K$10))+(SUMPRODUCT(A2185:C2185,$I$10:$K$10))*(SUMPRODUCT(D2185:F2185,$I$8:$K$8)))-((SUMPRODUCT(G2185:I2185,$I$8:$K$8))*(SUMPRODUCT(J2185:L2185,$I$10:$K$10))+(SUMPRODUCT(G2185:I2185,$I$10:$K$10))*(SUMPRODUCT(J2185:L2185,$I$8:$K$8))))^2)-((((SUMPRODUCT(G2185:I2185,$I$8:$K$8))*(SUMPRODUCT(G2185:I2185,$I$10:$K$10))+(SUMPRODUCT(J2185:L2185,$I$8:$K$8))*(SUMPRODUCT(J2185:L2185,$I$10:$K$10)))-((SUMPRODUCT(A2185:C2185,$I$8:$K$8))*(SUMPRODUCT(A2185:C2185,$I$10:$K$10))+(SUMPRODUCT(D2185:F2185,$I$8:$K$8))*(SUMPRODUCT(D2185:F2185,$I$10:$K$10))))^2)))))/(((((SUMPRODUCT(G2185:I2185,$I$8:$K$8))*(SUMPRODUCT(G2185:I2185,$I$10:$K$10))-(SUMPRODUCT(J2185:L2185,$I$8:$K$8))*(SUMPRODUCT(J2185:L2185,$I$10:$K$10)))-((SUMPRODUCT(A2185:C2185,$I$8:$K$8))*(SUMPRODUCT(A2185:C2185,$I$10:$K$10))-(SUMPRODUCT(D2185:F2185,$I$8:$K$8))*(SUMPRODUCT(D2185:F2185,$I$10:$K$10))))^2)+((((SUMPRODUCT(A2185:C2185,$I$8:$K$8))*(SUMPRODUCT(D2185:F2185,$I$10:$K$10))+(SUMPRODUCT(A2185:C2185,$I$10:$K$10))*(SUMPRODUCT(D2185:F2185,$I$8:$K$8)))-((SUMPRODUCT(G2185:I2185,$I$8:$K$8))*(SUMPRODUCT(J2185:L2185,$I$10:$K$10))+(SUMPRODUCT(G2185:I2185,$I$10:$K$10))*(SUMPRODUCT(J2185:L2185,$I$8:$K$8))))^2)))))/2</f>
        <v>76.13274589254317</v>
      </c>
      <c r="P2185">
        <f t="shared" ref="P2185:P2248" si="2248">(DEGREES(ACOS(((-(((SUMPRODUCT(G2185:I2185,$I$8:$K$8))*(SUMPRODUCT(G2185:I2185,$I$10:$K$10))-(SUMPRODUCT(J2185:L2185,$I$8:$K$8))*(SUMPRODUCT(J2185:L2185,$I$10:$K$10)))-((SUMPRODUCT(A2185:C2185,$I$8:$K$8))*(SUMPRODUCT(A2185:C2185,$I$10:$K$10))-(SUMPRODUCT(D2185:F2185,$I$8:$K$8))*(SUMPRODUCT(D2185:F2185,$I$10:$K$10))))*(((SUMPRODUCT(G2185:I2185,$I$8:$K$8))*(SUMPRODUCT(G2185:I2185,$I$10:$K$10))+(SUMPRODUCT(J2185:L2185,$I$8:$K$8))*(SUMPRODUCT(J2185:L2185,$I$10:$K$10)))-((SUMPRODUCT(A2185:C2185,$I$8:$K$8))*(SUMPRODUCT(A2185:C2185,$I$10:$K$10))+(SUMPRODUCT(D2185:F2185,$I$8:$K$8))*(SUMPRODUCT(D2185:F2185,$I$10:$K$10)))))+((((SUMPRODUCT(A2185:C2185,$I$8:$K$8))*(SUMPRODUCT(D2185:F2185,$I$10:$K$10))+(SUMPRODUCT(A2185:C2185,$I$10:$K$10))*(SUMPRODUCT(D2185:F2185,$I$8:$K$8)))-((SUMPRODUCT(G2185:I2185,$I$8:$K$8))*(SUMPRODUCT(J2185:L2185,$I$10:$K$10))+(SUMPRODUCT(G2185:I2185,$I$10:$K$10))*(SUMPRODUCT(J2185:L2185,$I$8:$K$8))))*(SQRT(((((SUMPRODUCT(G2185:I2185,$I$8:$K$8))*(SUMPRODUCT(G2185:I2185,$I$10:$K$10))-(SUMPRODUCT(J2185:L2185,$I$8:$K$8))*(SUMPRODUCT(J2185:L2185,$I$10:$K$10)))-((SUMPRODUCT(A2185:C2185,$I$8:$K$8))*(SUMPRODUCT(A2185:C2185,$I$10:$K$10))-(SUMPRODUCT(D2185:F2185,$I$8:$K$8))*(SUMPRODUCT(D2185:F2185,$I$10:$K$10))))^2)+((((SUMPRODUCT(A2185:C2185,$I$8:$K$8))*(SUMPRODUCT(D2185:F2185,$I$10:$K$10))+(SUMPRODUCT(A2185:C2185,$I$10:$K$10))*(SUMPRODUCT(D2185:F2185,$I$8:$K$8)))-((SUMPRODUCT(G2185:I2185,$I$8:$K$8))*(SUMPRODUCT(J2185:L2185,$I$10:$K$10))+(SUMPRODUCT(G2185:I2185,$I$10:$K$10))*(SUMPRODUCT(J2185:L2185,$I$8:$K$8))))^2)-((((SUMPRODUCT(G2185:I2185,$I$8:$K$8))*(SUMPRODUCT(G2185:I2185,$I$10:$K$10))+(SUMPRODUCT(J2185:L2185,$I$8:$K$8))*(SUMPRODUCT(J2185:L2185,$I$10:$K$10)))-((SUMPRODUCT(A2185:C2185,$I$8:$K$8))*(SUMPRODUCT(A2185:C2185,$I$10:$K$10))+(SUMPRODUCT(D2185:F2185,$I$8:$K$8))*(SUMPRODUCT(D2185:F2185,$I$10:$K$10))))^2)))))/(((((SUMPRODUCT(G2185:I2185,$I$8:$K$8))*(SUMPRODUCT(G2185:I2185,$I$10:$K$10))-(SUMPRODUCT(J2185:L2185,$I$8:$K$8))*(SUMPRODUCT(J2185:L2185,$I$10:$K$10)))-((SUMPRODUCT(A2185:C2185,$I$8:$K$8))*(SUMPRODUCT(A2185:C2185,$I$10:$K$10))-(SUMPRODUCT(D2185:F2185,$I$8:$K$8))*(SUMPRODUCT(D2185:F2185,$I$10:$K$10))))^2)+((((SUMPRODUCT(A2185:C2185,$I$8:$K$8))*(SUMPRODUCT(D2185:F2185,$I$10:$K$10))+(SUMPRODUCT(A2185:C2185,$I$10:$K$10))*(SUMPRODUCT(D2185:F2185,$I$8:$K$8)))-((SUMPRODUCT(G2185:I2185,$I$8:$K$8))*(SUMPRODUCT(J2185:L2185,$I$10:$K$10))+(SUMPRODUCT(G2185:I2185,$I$10:$K$10))*(SUMPRODUCT(J2185:L2185,$I$8:$K$8))))^2)))))/2</f>
        <v>13.867254107456825</v>
      </c>
      <c r="R2185">
        <f t="shared" si="2245"/>
        <v>-4.7085744403875243</v>
      </c>
      <c r="T2185">
        <f t="shared" si="2236"/>
        <v>13.849833146109122</v>
      </c>
      <c r="V2185">
        <f t="shared" si="2246"/>
        <v>0</v>
      </c>
    </row>
    <row r="2186" spans="1:22" x14ac:dyDescent="0.2">
      <c r="A2186">
        <f t="shared" ref="A2186:A2249" si="2249">(1/(SQRT(2)))*(COS(RADIANS(45)))</f>
        <v>0.5</v>
      </c>
      <c r="B2186">
        <f t="shared" si="2237"/>
        <v>-0.42075539097265308</v>
      </c>
      <c r="C2186">
        <f t="shared" si="2238"/>
        <v>0.27012016023882734</v>
      </c>
      <c r="D2186">
        <f t="shared" ref="D2186:D2249" si="2250">(-((1/(SQRT(2)))*(SIN(RADIANS(45)))))</f>
        <v>-0.49999999999999989</v>
      </c>
      <c r="E2186">
        <f t="shared" si="2239"/>
        <v>-0.42075539097265313</v>
      </c>
      <c r="F2186">
        <f t="shared" si="2240"/>
        <v>0.2701201602388274</v>
      </c>
      <c r="G2186">
        <f t="shared" ref="G2186:G2249" si="2251">(1/(SQRT(2)))*(COS(RADIANS(-45)))</f>
        <v>0.5</v>
      </c>
      <c r="H2186">
        <f t="shared" si="2241"/>
        <v>0.42075539097265308</v>
      </c>
      <c r="I2186">
        <f t="shared" si="2242"/>
        <v>-0.27012016023882734</v>
      </c>
      <c r="J2186">
        <f t="shared" ref="J2186:J2249" si="2252">(-((1/(SQRT(2)))*(SIN(RADIANS(-45)))))</f>
        <v>0.49999999999999989</v>
      </c>
      <c r="K2186">
        <f t="shared" si="2243"/>
        <v>-0.42075539097265313</v>
      </c>
      <c r="L2186">
        <f t="shared" si="2244"/>
        <v>0.2701201602388274</v>
      </c>
      <c r="N2186">
        <v>147.30000000000001</v>
      </c>
      <c r="O2186">
        <f t="shared" si="2247"/>
        <v>76.10191043344075</v>
      </c>
      <c r="P2186">
        <f t="shared" si="2248"/>
        <v>13.898089566559255</v>
      </c>
      <c r="R2186">
        <f t="shared" si="2245"/>
        <v>-4.6987082229118347</v>
      </c>
      <c r="T2186">
        <f t="shared" ref="T2186:T2249" si="2253">(P2186-$V$2516)</f>
        <v>13.880668605211552</v>
      </c>
      <c r="V2186">
        <f t="shared" si="2246"/>
        <v>0</v>
      </c>
    </row>
    <row r="2187" spans="1:22" x14ac:dyDescent="0.2">
      <c r="A2187">
        <f t="shared" si="2249"/>
        <v>0.5</v>
      </c>
      <c r="B2187">
        <f t="shared" si="2237"/>
        <v>-0.42122619850357379</v>
      </c>
      <c r="C2187">
        <f t="shared" si="2238"/>
        <v>0.26938539250343141</v>
      </c>
      <c r="D2187">
        <f t="shared" si="2250"/>
        <v>-0.49999999999999989</v>
      </c>
      <c r="E2187">
        <f t="shared" si="2239"/>
        <v>-0.42122619850357385</v>
      </c>
      <c r="F2187">
        <f t="shared" si="2240"/>
        <v>0.26938539250343146</v>
      </c>
      <c r="G2187">
        <f t="shared" si="2251"/>
        <v>0.5</v>
      </c>
      <c r="H2187">
        <f t="shared" si="2241"/>
        <v>0.42122619850357379</v>
      </c>
      <c r="I2187">
        <f t="shared" si="2242"/>
        <v>-0.26938539250343141</v>
      </c>
      <c r="J2187">
        <f t="shared" si="2252"/>
        <v>0.49999999999999989</v>
      </c>
      <c r="K2187">
        <f t="shared" si="2243"/>
        <v>-0.42122619850357385</v>
      </c>
      <c r="L2187">
        <f t="shared" si="2244"/>
        <v>0.26938539250343146</v>
      </c>
      <c r="N2187">
        <v>147.4</v>
      </c>
      <c r="O2187">
        <f t="shared" si="2247"/>
        <v>76.071121274470343</v>
      </c>
      <c r="P2187">
        <f t="shared" si="2248"/>
        <v>13.928878725529664</v>
      </c>
      <c r="R2187">
        <f t="shared" si="2245"/>
        <v>-4.6888267869705054</v>
      </c>
      <c r="T2187">
        <f t="shared" si="2253"/>
        <v>13.911457764181961</v>
      </c>
      <c r="V2187">
        <f t="shared" si="2246"/>
        <v>0</v>
      </c>
    </row>
    <row r="2188" spans="1:22" x14ac:dyDescent="0.2">
      <c r="A2188">
        <f t="shared" si="2249"/>
        <v>0.5</v>
      </c>
      <c r="B2188">
        <f t="shared" ref="B2188:B2251" si="2254">((1/(SQRT(2)))*(COS(RADIANS(N2188))))*(SIN(RADIANS(45)))</f>
        <v>-0.4216957229064428</v>
      </c>
      <c r="C2188">
        <f t="shared" ref="C2188:C2251" si="2255">((1/(SQRT(2)))*(SIN(RADIANS(N2188))))*(SIN(RADIANS(45)))</f>
        <v>0.26864980417341183</v>
      </c>
      <c r="D2188">
        <f t="shared" si="2250"/>
        <v>-0.49999999999999989</v>
      </c>
      <c r="E2188">
        <f t="shared" ref="E2188:E2251" si="2256">((1/(SQRT(2)))*(COS(RADIANS(N2188))))*(COS(RADIANS(45)))</f>
        <v>-0.42169572290644286</v>
      </c>
      <c r="F2188">
        <f t="shared" ref="F2188:F2251" si="2257">(((1/(SQRT(2)))*(SIN(RADIANS(N2188))))*(COS(RADIANS(45))))</f>
        <v>0.26864980417341189</v>
      </c>
      <c r="G2188">
        <f t="shared" si="2251"/>
        <v>0.5</v>
      </c>
      <c r="H2188">
        <f t="shared" ref="H2188:H2251" si="2258">((1/(SQRT(2)))*(COS(RADIANS(N2188))))*(SIN(RADIANS(-45)))</f>
        <v>0.4216957229064428</v>
      </c>
      <c r="I2188">
        <f t="shared" ref="I2188:I2251" si="2259">((1/(SQRT(2)))*(SIN(RADIANS(N2188))))*(SIN(RADIANS(-45)))</f>
        <v>-0.26864980417341183</v>
      </c>
      <c r="J2188">
        <f t="shared" si="2252"/>
        <v>0.49999999999999989</v>
      </c>
      <c r="K2188">
        <f t="shared" ref="K2188:K2251" si="2260">((1/(SQRT(2)))*(COS(RADIANS(N2188))))*(COS(RADIANS(-45)))</f>
        <v>-0.42169572290644286</v>
      </c>
      <c r="L2188">
        <f t="shared" ref="L2188:L2251" si="2261">(((1/(SQRT(2)))*(SIN(RADIANS(N2188))))*(COS(RADIANS(-45))))</f>
        <v>0.26864980417341189</v>
      </c>
      <c r="N2188">
        <v>147.5</v>
      </c>
      <c r="O2188">
        <f t="shared" si="2247"/>
        <v>76.040378530588072</v>
      </c>
      <c r="P2188">
        <f t="shared" si="2248"/>
        <v>13.959621469411934</v>
      </c>
      <c r="R2188">
        <f t="shared" ref="R2188:R2251" si="2262">P2188-P2368</f>
        <v>-4.6789301946574522</v>
      </c>
      <c r="T2188">
        <f t="shared" si="2253"/>
        <v>13.94220050806423</v>
      </c>
      <c r="V2188">
        <f t="shared" ref="V2188:V2251" si="2263">IF(T2188=0,N2188,0)</f>
        <v>0</v>
      </c>
    </row>
    <row r="2189" spans="1:22" x14ac:dyDescent="0.2">
      <c r="A2189">
        <f t="shared" si="2249"/>
        <v>0.5</v>
      </c>
      <c r="B2189">
        <f t="shared" si="2254"/>
        <v>-0.42216396275100748</v>
      </c>
      <c r="C2189">
        <f t="shared" si="2255"/>
        <v>0.26791339748949827</v>
      </c>
      <c r="D2189">
        <f t="shared" si="2250"/>
        <v>-0.49999999999999989</v>
      </c>
      <c r="E2189">
        <f t="shared" si="2256"/>
        <v>-0.42216396275100759</v>
      </c>
      <c r="F2189">
        <f t="shared" si="2257"/>
        <v>0.26791339748949833</v>
      </c>
      <c r="G2189">
        <f t="shared" si="2251"/>
        <v>0.5</v>
      </c>
      <c r="H2189">
        <f t="shared" si="2258"/>
        <v>0.42216396275100748</v>
      </c>
      <c r="I2189">
        <f t="shared" si="2259"/>
        <v>-0.26791339748949827</v>
      </c>
      <c r="J2189">
        <f t="shared" si="2252"/>
        <v>0.49999999999999989</v>
      </c>
      <c r="K2189">
        <f t="shared" si="2260"/>
        <v>-0.42216396275100759</v>
      </c>
      <c r="L2189">
        <f t="shared" si="2261"/>
        <v>0.26791339748949833</v>
      </c>
      <c r="N2189">
        <v>147.6</v>
      </c>
      <c r="O2189">
        <f t="shared" si="2247"/>
        <v>76.009682316447226</v>
      </c>
      <c r="P2189">
        <f t="shared" si="2248"/>
        <v>13.990317683552778</v>
      </c>
      <c r="R2189">
        <f t="shared" si="2262"/>
        <v>-4.6690185080997004</v>
      </c>
      <c r="T2189">
        <f t="shared" si="2253"/>
        <v>13.972896722205075</v>
      </c>
      <c r="V2189">
        <f t="shared" si="2263"/>
        <v>0</v>
      </c>
    </row>
    <row r="2190" spans="1:22" x14ac:dyDescent="0.2">
      <c r="A2190">
        <f t="shared" si="2249"/>
        <v>0.5</v>
      </c>
      <c r="B2190">
        <f t="shared" si="2254"/>
        <v>-0.422630916610928</v>
      </c>
      <c r="C2190">
        <f t="shared" si="2255"/>
        <v>0.26717617469491317</v>
      </c>
      <c r="D2190">
        <f t="shared" si="2250"/>
        <v>-0.49999999999999989</v>
      </c>
      <c r="E2190">
        <f t="shared" si="2256"/>
        <v>-0.42263091661092805</v>
      </c>
      <c r="F2190">
        <f t="shared" si="2257"/>
        <v>0.26717617469491323</v>
      </c>
      <c r="G2190">
        <f t="shared" si="2251"/>
        <v>0.5</v>
      </c>
      <c r="H2190">
        <f t="shared" si="2258"/>
        <v>0.422630916610928</v>
      </c>
      <c r="I2190">
        <f t="shared" si="2259"/>
        <v>-0.26717617469491317</v>
      </c>
      <c r="J2190">
        <f t="shared" si="2252"/>
        <v>0.49999999999999989</v>
      </c>
      <c r="K2190">
        <f t="shared" si="2260"/>
        <v>-0.42263091661092805</v>
      </c>
      <c r="L2190">
        <f t="shared" si="2261"/>
        <v>0.26717617469491323</v>
      </c>
      <c r="N2190">
        <v>147.69999999999999</v>
      </c>
      <c r="O2190">
        <f t="shared" si="2247"/>
        <v>75.979032746397223</v>
      </c>
      <c r="P2190">
        <f t="shared" si="2248"/>
        <v>14.02096725360278</v>
      </c>
      <c r="R2190">
        <f t="shared" si="2262"/>
        <v>-4.6590917894557222</v>
      </c>
      <c r="T2190">
        <f t="shared" si="2253"/>
        <v>14.003546292255077</v>
      </c>
      <c r="V2190">
        <f t="shared" si="2263"/>
        <v>0</v>
      </c>
    </row>
    <row r="2191" spans="1:22" x14ac:dyDescent="0.2">
      <c r="A2191">
        <f t="shared" si="2249"/>
        <v>0.5</v>
      </c>
      <c r="B2191">
        <f t="shared" si="2254"/>
        <v>-0.42309658306378201</v>
      </c>
      <c r="C2191">
        <f t="shared" si="2255"/>
        <v>0.26643813803536487</v>
      </c>
      <c r="D2191">
        <f t="shared" si="2250"/>
        <v>-0.49999999999999989</v>
      </c>
      <c r="E2191">
        <f t="shared" si="2256"/>
        <v>-0.42309658306378206</v>
      </c>
      <c r="F2191">
        <f t="shared" si="2257"/>
        <v>0.26643813803536492</v>
      </c>
      <c r="G2191">
        <f t="shared" si="2251"/>
        <v>0.5</v>
      </c>
      <c r="H2191">
        <f t="shared" si="2258"/>
        <v>0.42309658306378201</v>
      </c>
      <c r="I2191">
        <f t="shared" si="2259"/>
        <v>-0.26643813803536487</v>
      </c>
      <c r="J2191">
        <f t="shared" si="2252"/>
        <v>0.49999999999999989</v>
      </c>
      <c r="K2191">
        <f t="shared" si="2260"/>
        <v>-0.42309658306378206</v>
      </c>
      <c r="L2191">
        <f t="shared" si="2261"/>
        <v>0.26643813803536492</v>
      </c>
      <c r="N2191">
        <v>147.80000000000001</v>
      </c>
      <c r="O2191">
        <f t="shared" si="2247"/>
        <v>75.94842993448259</v>
      </c>
      <c r="P2191">
        <f t="shared" si="2248"/>
        <v>14.051570065517414</v>
      </c>
      <c r="R2191">
        <f t="shared" si="2262"/>
        <v>-4.6491501009139284</v>
      </c>
      <c r="T2191">
        <f t="shared" si="2253"/>
        <v>14.03414910416971</v>
      </c>
      <c r="V2191">
        <f t="shared" si="2263"/>
        <v>0</v>
      </c>
    </row>
    <row r="2192" spans="1:22" x14ac:dyDescent="0.2">
      <c r="A2192">
        <f t="shared" si="2249"/>
        <v>0.5</v>
      </c>
      <c r="B2192">
        <f t="shared" si="2254"/>
        <v>-0.42356096069106847</v>
      </c>
      <c r="C2192">
        <f t="shared" si="2255"/>
        <v>0.26569928975904133</v>
      </c>
      <c r="D2192">
        <f t="shared" si="2250"/>
        <v>-0.49999999999999989</v>
      </c>
      <c r="E2192">
        <f t="shared" si="2256"/>
        <v>-0.42356096069106858</v>
      </c>
      <c r="F2192">
        <f t="shared" si="2257"/>
        <v>0.26569928975904139</v>
      </c>
      <c r="G2192">
        <f t="shared" si="2251"/>
        <v>0.5</v>
      </c>
      <c r="H2192">
        <f t="shared" si="2258"/>
        <v>0.42356096069106847</v>
      </c>
      <c r="I2192">
        <f t="shared" si="2259"/>
        <v>-0.26569928975904133</v>
      </c>
      <c r="J2192">
        <f t="shared" si="2252"/>
        <v>0.49999999999999989</v>
      </c>
      <c r="K2192">
        <f t="shared" si="2260"/>
        <v>-0.42356096069106858</v>
      </c>
      <c r="L2192">
        <f t="shared" si="2261"/>
        <v>0.26569928975904139</v>
      </c>
      <c r="N2192">
        <v>147.9</v>
      </c>
      <c r="O2192">
        <f t="shared" si="2247"/>
        <v>75.917873994441848</v>
      </c>
      <c r="P2192">
        <f t="shared" si="2248"/>
        <v>14.082126005558145</v>
      </c>
      <c r="R2192">
        <f t="shared" si="2262"/>
        <v>-4.639193504690855</v>
      </c>
      <c r="T2192">
        <f t="shared" si="2253"/>
        <v>14.064705044210442</v>
      </c>
      <c r="V2192">
        <f t="shared" si="2263"/>
        <v>0</v>
      </c>
    </row>
    <row r="2193" spans="1:22" x14ac:dyDescent="0.2">
      <c r="A2193">
        <f t="shared" si="2249"/>
        <v>0.5</v>
      </c>
      <c r="B2193">
        <f t="shared" si="2254"/>
        <v>-0.42402404807821287</v>
      </c>
      <c r="C2193">
        <f t="shared" si="2255"/>
        <v>0.26495963211660239</v>
      </c>
      <c r="D2193">
        <f t="shared" si="2250"/>
        <v>-0.49999999999999989</v>
      </c>
      <c r="E2193">
        <f t="shared" si="2256"/>
        <v>-0.42402404807821292</v>
      </c>
      <c r="F2193">
        <f t="shared" si="2257"/>
        <v>0.26495963211660245</v>
      </c>
      <c r="G2193">
        <f t="shared" si="2251"/>
        <v>0.5</v>
      </c>
      <c r="H2193">
        <f t="shared" si="2258"/>
        <v>0.42402404807821287</v>
      </c>
      <c r="I2193">
        <f t="shared" si="2259"/>
        <v>-0.26495963211660239</v>
      </c>
      <c r="J2193">
        <f t="shared" si="2252"/>
        <v>0.49999999999999989</v>
      </c>
      <c r="K2193">
        <f t="shared" si="2260"/>
        <v>-0.42402404807821292</v>
      </c>
      <c r="L2193">
        <f t="shared" si="2261"/>
        <v>0.26495963211660245</v>
      </c>
      <c r="N2193">
        <v>148</v>
      </c>
      <c r="O2193">
        <f t="shared" si="2247"/>
        <v>75.887365039706438</v>
      </c>
      <c r="P2193">
        <f t="shared" si="2248"/>
        <v>14.11263496029356</v>
      </c>
      <c r="R2193">
        <f t="shared" si="2262"/>
        <v>-4.6292220630296423</v>
      </c>
      <c r="T2193">
        <f t="shared" si="2253"/>
        <v>14.095213998945857</v>
      </c>
      <c r="V2193">
        <f t="shared" si="2263"/>
        <v>0</v>
      </c>
    </row>
    <row r="2194" spans="1:22" x14ac:dyDescent="0.2">
      <c r="A2194">
        <f t="shared" si="2249"/>
        <v>0.5</v>
      </c>
      <c r="B2194">
        <f t="shared" si="2254"/>
        <v>-0.42448584381457066</v>
      </c>
      <c r="C2194">
        <f t="shared" si="2255"/>
        <v>0.26421916736117357</v>
      </c>
      <c r="D2194">
        <f t="shared" si="2250"/>
        <v>-0.49999999999999989</v>
      </c>
      <c r="E2194">
        <f t="shared" si="2256"/>
        <v>-0.42448584381457077</v>
      </c>
      <c r="F2194">
        <f t="shared" si="2257"/>
        <v>0.26421916736117362</v>
      </c>
      <c r="G2194">
        <f t="shared" si="2251"/>
        <v>0.5</v>
      </c>
      <c r="H2194">
        <f t="shared" si="2258"/>
        <v>0.42448584381457066</v>
      </c>
      <c r="I2194">
        <f t="shared" si="2259"/>
        <v>-0.26421916736117357</v>
      </c>
      <c r="J2194">
        <f t="shared" si="2252"/>
        <v>0.49999999999999989</v>
      </c>
      <c r="K2194">
        <f t="shared" si="2260"/>
        <v>-0.42448584381457077</v>
      </c>
      <c r="L2194">
        <f t="shared" si="2261"/>
        <v>0.26421916736117362</v>
      </c>
      <c r="N2194">
        <v>148.1</v>
      </c>
      <c r="O2194">
        <f t="shared" si="2247"/>
        <v>75.85690318339968</v>
      </c>
      <c r="P2194">
        <f t="shared" si="2248"/>
        <v>14.143096816600316</v>
      </c>
      <c r="R2194">
        <f t="shared" si="2262"/>
        <v>-4.6192358381982928</v>
      </c>
      <c r="T2194">
        <f t="shared" si="2253"/>
        <v>14.125675855252613</v>
      </c>
      <c r="V2194">
        <f t="shared" si="2263"/>
        <v>0</v>
      </c>
    </row>
    <row r="2195" spans="1:22" x14ac:dyDescent="0.2">
      <c r="A2195">
        <f t="shared" si="2249"/>
        <v>0.5</v>
      </c>
      <c r="B2195">
        <f t="shared" si="2254"/>
        <v>-0.42494634649343177</v>
      </c>
      <c r="C2195">
        <f t="shared" si="2255"/>
        <v>0.2634778977483388</v>
      </c>
      <c r="D2195">
        <f t="shared" si="2250"/>
        <v>-0.49999999999999989</v>
      </c>
      <c r="E2195">
        <f t="shared" si="2256"/>
        <v>-0.42494634649343188</v>
      </c>
      <c r="F2195">
        <f t="shared" si="2257"/>
        <v>0.26347789774833885</v>
      </c>
      <c r="G2195">
        <f t="shared" si="2251"/>
        <v>0.5</v>
      </c>
      <c r="H2195">
        <f t="shared" si="2258"/>
        <v>0.42494634649343177</v>
      </c>
      <c r="I2195">
        <f t="shared" si="2259"/>
        <v>-0.2634778977483388</v>
      </c>
      <c r="J2195">
        <f t="shared" si="2252"/>
        <v>0.49999999999999989</v>
      </c>
      <c r="K2195">
        <f t="shared" si="2260"/>
        <v>-0.42494634649343188</v>
      </c>
      <c r="L2195">
        <f t="shared" si="2261"/>
        <v>0.26347789774833885</v>
      </c>
      <c r="N2195">
        <v>148.19999999999999</v>
      </c>
      <c r="O2195">
        <f t="shared" si="2247"/>
        <v>75.826488538335724</v>
      </c>
      <c r="P2195">
        <f t="shared" si="2248"/>
        <v>14.173511461664267</v>
      </c>
      <c r="R2195">
        <f t="shared" si="2262"/>
        <v>-4.6092348924880415</v>
      </c>
      <c r="T2195">
        <f t="shared" si="2253"/>
        <v>14.156090500316564</v>
      </c>
      <c r="V2195">
        <f t="shared" si="2263"/>
        <v>0</v>
      </c>
    </row>
    <row r="2196" spans="1:22" x14ac:dyDescent="0.2">
      <c r="A2196">
        <f t="shared" si="2249"/>
        <v>0.5</v>
      </c>
      <c r="B2196">
        <f t="shared" si="2254"/>
        <v>-0.42540555471202551</v>
      </c>
      <c r="C2196">
        <f t="shared" si="2255"/>
        <v>0.26273582553613378</v>
      </c>
      <c r="D2196">
        <f t="shared" si="2250"/>
        <v>-0.49999999999999989</v>
      </c>
      <c r="E2196">
        <f t="shared" si="2256"/>
        <v>-0.42540555471202562</v>
      </c>
      <c r="F2196">
        <f t="shared" si="2257"/>
        <v>0.26273582553613384</v>
      </c>
      <c r="G2196">
        <f t="shared" si="2251"/>
        <v>0.5</v>
      </c>
      <c r="H2196">
        <f t="shared" si="2258"/>
        <v>0.42540555471202551</v>
      </c>
      <c r="I2196">
        <f t="shared" si="2259"/>
        <v>-0.26273582553613378</v>
      </c>
      <c r="J2196">
        <f t="shared" si="2252"/>
        <v>0.49999999999999989</v>
      </c>
      <c r="K2196">
        <f t="shared" si="2260"/>
        <v>-0.42540555471202562</v>
      </c>
      <c r="L2196">
        <f t="shared" si="2261"/>
        <v>0.26273582553613384</v>
      </c>
      <c r="N2196">
        <v>148.30000000000001</v>
      </c>
      <c r="O2196">
        <f t="shared" si="2247"/>
        <v>75.796121217018595</v>
      </c>
      <c r="P2196">
        <f t="shared" si="2248"/>
        <v>14.203878782981405</v>
      </c>
      <c r="R2196">
        <f t="shared" si="2262"/>
        <v>-4.5992192882118523</v>
      </c>
      <c r="T2196">
        <f t="shared" si="2253"/>
        <v>14.186457821633702</v>
      </c>
      <c r="V2196">
        <f t="shared" si="2263"/>
        <v>0</v>
      </c>
    </row>
    <row r="2197" spans="1:22" x14ac:dyDescent="0.2">
      <c r="A2197">
        <f t="shared" si="2249"/>
        <v>0.5</v>
      </c>
      <c r="B2197">
        <f t="shared" si="2254"/>
        <v>-0.42586346707152378</v>
      </c>
      <c r="C2197">
        <f t="shared" si="2255"/>
        <v>0.2619929529850395</v>
      </c>
      <c r="D2197">
        <f t="shared" si="2250"/>
        <v>-0.49999999999999989</v>
      </c>
      <c r="E2197">
        <f t="shared" si="2256"/>
        <v>-0.42586346707152384</v>
      </c>
      <c r="F2197">
        <f t="shared" si="2257"/>
        <v>0.26199295298503955</v>
      </c>
      <c r="G2197">
        <f t="shared" si="2251"/>
        <v>0.5</v>
      </c>
      <c r="H2197">
        <f t="shared" si="2258"/>
        <v>0.42586346707152378</v>
      </c>
      <c r="I2197">
        <f t="shared" si="2259"/>
        <v>-0.2619929529850395</v>
      </c>
      <c r="J2197">
        <f t="shared" si="2252"/>
        <v>0.49999999999999989</v>
      </c>
      <c r="K2197">
        <f t="shared" si="2260"/>
        <v>-0.42586346707152384</v>
      </c>
      <c r="L2197">
        <f t="shared" si="2261"/>
        <v>0.26199295298503955</v>
      </c>
      <c r="N2197">
        <v>148.4</v>
      </c>
      <c r="O2197">
        <f t="shared" si="2247"/>
        <v>75.765801331641029</v>
      </c>
      <c r="P2197">
        <f t="shared" si="2248"/>
        <v>14.234198668358969</v>
      </c>
      <c r="R2197">
        <f t="shared" si="2262"/>
        <v>-4.5891890877026196</v>
      </c>
      <c r="T2197">
        <f t="shared" si="2253"/>
        <v>14.216777707011266</v>
      </c>
      <c r="V2197">
        <f t="shared" si="2263"/>
        <v>0</v>
      </c>
    </row>
    <row r="2198" spans="1:22" x14ac:dyDescent="0.2">
      <c r="A2198">
        <f t="shared" si="2249"/>
        <v>0.5</v>
      </c>
      <c r="B2198">
        <f t="shared" si="2254"/>
        <v>-0.42632008217704603</v>
      </c>
      <c r="C2198">
        <f t="shared" si="2255"/>
        <v>0.2612492823579744</v>
      </c>
      <c r="D2198">
        <f t="shared" si="2250"/>
        <v>-0.49999999999999989</v>
      </c>
      <c r="E2198">
        <f t="shared" si="2256"/>
        <v>-0.42632008217704609</v>
      </c>
      <c r="F2198">
        <f t="shared" si="2257"/>
        <v>0.26124928235797445</v>
      </c>
      <c r="G2198">
        <f t="shared" si="2251"/>
        <v>0.5</v>
      </c>
      <c r="H2198">
        <f t="shared" si="2258"/>
        <v>0.42632008217704603</v>
      </c>
      <c r="I2198">
        <f t="shared" si="2259"/>
        <v>-0.2612492823579744</v>
      </c>
      <c r="J2198">
        <f t="shared" si="2252"/>
        <v>0.49999999999999989</v>
      </c>
      <c r="K2198">
        <f t="shared" si="2260"/>
        <v>-0.42632008217704609</v>
      </c>
      <c r="L2198">
        <f t="shared" si="2261"/>
        <v>0.26124928235797445</v>
      </c>
      <c r="N2198">
        <v>148.5</v>
      </c>
      <c r="O2198">
        <f t="shared" si="2247"/>
        <v>75.735528994083666</v>
      </c>
      <c r="P2198">
        <f t="shared" si="2248"/>
        <v>14.264471005916345</v>
      </c>
      <c r="R2198">
        <f t="shared" si="2262"/>
        <v>-4.5791443533116833</v>
      </c>
      <c r="T2198">
        <f t="shared" si="2253"/>
        <v>14.247050044568642</v>
      </c>
      <c r="V2198">
        <f t="shared" si="2263"/>
        <v>0</v>
      </c>
    </row>
    <row r="2199" spans="1:22" x14ac:dyDescent="0.2">
      <c r="A2199">
        <f t="shared" si="2249"/>
        <v>0.5</v>
      </c>
      <c r="B2199">
        <f t="shared" si="2254"/>
        <v>-0.42677539863766362</v>
      </c>
      <c r="C2199">
        <f t="shared" si="2255"/>
        <v>0.26050481592028824</v>
      </c>
      <c r="D2199">
        <f t="shared" si="2250"/>
        <v>-0.49999999999999989</v>
      </c>
      <c r="E2199">
        <f t="shared" si="2256"/>
        <v>-0.42677539863766367</v>
      </c>
      <c r="F2199">
        <f t="shared" si="2257"/>
        <v>0.26050481592028829</v>
      </c>
      <c r="G2199">
        <f t="shared" si="2251"/>
        <v>0.5</v>
      </c>
      <c r="H2199">
        <f t="shared" si="2258"/>
        <v>0.42677539863766362</v>
      </c>
      <c r="I2199">
        <f t="shared" si="2259"/>
        <v>-0.26050481592028824</v>
      </c>
      <c r="J2199">
        <f t="shared" si="2252"/>
        <v>0.49999999999999989</v>
      </c>
      <c r="K2199">
        <f t="shared" si="2260"/>
        <v>-0.42677539863766367</v>
      </c>
      <c r="L2199">
        <f t="shared" si="2261"/>
        <v>0.26050481592028829</v>
      </c>
      <c r="N2199">
        <v>148.6</v>
      </c>
      <c r="O2199">
        <f t="shared" si="2247"/>
        <v>75.705304315913821</v>
      </c>
      <c r="P2199">
        <f t="shared" si="2248"/>
        <v>14.294695684086173</v>
      </c>
      <c r="R2199">
        <f t="shared" si="2262"/>
        <v>-4.5690851474071525</v>
      </c>
      <c r="T2199">
        <f t="shared" si="2253"/>
        <v>14.27727472273847</v>
      </c>
      <c r="V2199">
        <f t="shared" si="2263"/>
        <v>0</v>
      </c>
    </row>
    <row r="2200" spans="1:22" x14ac:dyDescent="0.2">
      <c r="A2200">
        <f t="shared" si="2249"/>
        <v>0.5</v>
      </c>
      <c r="B2200">
        <f t="shared" si="2254"/>
        <v>-0.4272294150664035</v>
      </c>
      <c r="C2200">
        <f t="shared" si="2255"/>
        <v>0.25975955593975475</v>
      </c>
      <c r="D2200">
        <f t="shared" si="2250"/>
        <v>-0.49999999999999989</v>
      </c>
      <c r="E2200">
        <f t="shared" si="2256"/>
        <v>-0.42722941506640355</v>
      </c>
      <c r="F2200">
        <f t="shared" si="2257"/>
        <v>0.2597595559397548</v>
      </c>
      <c r="G2200">
        <f t="shared" si="2251"/>
        <v>0.5</v>
      </c>
      <c r="H2200">
        <f t="shared" si="2258"/>
        <v>0.4272294150664035</v>
      </c>
      <c r="I2200">
        <f t="shared" si="2259"/>
        <v>-0.25975955593975475</v>
      </c>
      <c r="J2200">
        <f t="shared" si="2252"/>
        <v>0.49999999999999989</v>
      </c>
      <c r="K2200">
        <f t="shared" si="2260"/>
        <v>-0.42722941506640355</v>
      </c>
      <c r="L2200">
        <f t="shared" si="2261"/>
        <v>0.2597595559397548</v>
      </c>
      <c r="N2200">
        <v>148.69999999999999</v>
      </c>
      <c r="O2200">
        <f t="shared" si="2247"/>
        <v>75.675127408384711</v>
      </c>
      <c r="P2200">
        <f t="shared" si="2248"/>
        <v>14.324872591615291</v>
      </c>
      <c r="R2200">
        <f t="shared" si="2262"/>
        <v>-4.5590115323722653</v>
      </c>
      <c r="T2200">
        <f t="shared" si="2253"/>
        <v>14.307451630267588</v>
      </c>
      <c r="V2200">
        <f t="shared" si="2263"/>
        <v>0</v>
      </c>
    </row>
    <row r="2201" spans="1:22" x14ac:dyDescent="0.2">
      <c r="A2201">
        <f t="shared" si="2249"/>
        <v>0.5</v>
      </c>
      <c r="B2201">
        <f t="shared" si="2254"/>
        <v>-0.42768213008025319</v>
      </c>
      <c r="C2201">
        <f t="shared" si="2255"/>
        <v>0.25901350468656503</v>
      </c>
      <c r="D2201">
        <f t="shared" si="2250"/>
        <v>-0.49999999999999989</v>
      </c>
      <c r="E2201">
        <f t="shared" si="2256"/>
        <v>-0.4276821300802533</v>
      </c>
      <c r="F2201">
        <f t="shared" si="2257"/>
        <v>0.25901350468656509</v>
      </c>
      <c r="G2201">
        <f t="shared" si="2251"/>
        <v>0.5</v>
      </c>
      <c r="H2201">
        <f t="shared" si="2258"/>
        <v>0.42768213008025319</v>
      </c>
      <c r="I2201">
        <f t="shared" si="2259"/>
        <v>-0.25901350468656503</v>
      </c>
      <c r="J2201">
        <f t="shared" si="2252"/>
        <v>0.49999999999999989</v>
      </c>
      <c r="K2201">
        <f t="shared" si="2260"/>
        <v>-0.4276821300802533</v>
      </c>
      <c r="L2201">
        <f t="shared" si="2261"/>
        <v>0.25901350468656509</v>
      </c>
      <c r="N2201">
        <v>148.80000000000001</v>
      </c>
      <c r="O2201">
        <f t="shared" si="2247"/>
        <v>75.644998382434309</v>
      </c>
      <c r="P2201">
        <f t="shared" si="2248"/>
        <v>14.355001617565684</v>
      </c>
      <c r="R2201">
        <f t="shared" si="2262"/>
        <v>-4.548923570603872</v>
      </c>
      <c r="T2201">
        <f t="shared" si="2253"/>
        <v>14.33758065621798</v>
      </c>
      <c r="V2201">
        <f t="shared" si="2263"/>
        <v>0</v>
      </c>
    </row>
    <row r="2202" spans="1:22" x14ac:dyDescent="0.2">
      <c r="A2202">
        <f t="shared" si="2249"/>
        <v>0.5</v>
      </c>
      <c r="B2202">
        <f t="shared" si="2254"/>
        <v>-0.42813354230016404</v>
      </c>
      <c r="C2202">
        <f t="shared" si="2255"/>
        <v>0.25826666443332091</v>
      </c>
      <c r="D2202">
        <f t="shared" si="2250"/>
        <v>-0.49999999999999989</v>
      </c>
      <c r="E2202">
        <f t="shared" si="2256"/>
        <v>-0.42813354230016409</v>
      </c>
      <c r="F2202">
        <f t="shared" si="2257"/>
        <v>0.25826666443332097</v>
      </c>
      <c r="G2202">
        <f t="shared" si="2251"/>
        <v>0.5</v>
      </c>
      <c r="H2202">
        <f t="shared" si="2258"/>
        <v>0.42813354230016404</v>
      </c>
      <c r="I2202">
        <f t="shared" si="2259"/>
        <v>-0.25826666443332091</v>
      </c>
      <c r="J2202">
        <f t="shared" si="2252"/>
        <v>0.49999999999999989</v>
      </c>
      <c r="K2202">
        <f t="shared" si="2260"/>
        <v>-0.42813354230016409</v>
      </c>
      <c r="L2202">
        <f t="shared" si="2261"/>
        <v>0.25826666443332097</v>
      </c>
      <c r="N2202">
        <v>148.9</v>
      </c>
      <c r="O2202">
        <f t="shared" si="2247"/>
        <v>75.614917348684543</v>
      </c>
      <c r="P2202">
        <f t="shared" si="2248"/>
        <v>14.385082651315452</v>
      </c>
      <c r="R2202">
        <f t="shared" si="2262"/>
        <v>-4.5388213245107796</v>
      </c>
      <c r="T2202">
        <f t="shared" si="2253"/>
        <v>14.367661689967749</v>
      </c>
      <c r="V2202">
        <f>IF(T2202=0,N2202,0)</f>
        <v>0</v>
      </c>
    </row>
    <row r="2203" spans="1:22" x14ac:dyDescent="0.2">
      <c r="A2203">
        <f t="shared" si="2249"/>
        <v>0.5</v>
      </c>
      <c r="B2203">
        <f t="shared" si="2254"/>
        <v>-0.428583650351056</v>
      </c>
      <c r="C2203">
        <f t="shared" si="2255"/>
        <v>0.25751903745502713</v>
      </c>
      <c r="D2203">
        <f t="shared" si="2250"/>
        <v>-0.49999999999999989</v>
      </c>
      <c r="E2203">
        <f t="shared" si="2256"/>
        <v>-0.42858365035105611</v>
      </c>
      <c r="F2203">
        <f t="shared" si="2257"/>
        <v>0.25751903745502719</v>
      </c>
      <c r="G2203">
        <f t="shared" si="2251"/>
        <v>0.5</v>
      </c>
      <c r="H2203">
        <f t="shared" si="2258"/>
        <v>0.428583650351056</v>
      </c>
      <c r="I2203">
        <f t="shared" si="2259"/>
        <v>-0.25751903745502713</v>
      </c>
      <c r="J2203">
        <f t="shared" si="2252"/>
        <v>0.49999999999999989</v>
      </c>
      <c r="K2203">
        <f t="shared" si="2260"/>
        <v>-0.42858365035105611</v>
      </c>
      <c r="L2203">
        <f t="shared" si="2261"/>
        <v>0.25751903745502719</v>
      </c>
      <c r="N2203">
        <v>149</v>
      </c>
      <c r="O2203">
        <f t="shared" si="2247"/>
        <v>75.584884417440179</v>
      </c>
      <c r="P2203">
        <f t="shared" si="2248"/>
        <v>14.415115582559819</v>
      </c>
      <c r="R2203">
        <f t="shared" si="2262"/>
        <v>-4.5287048565121797</v>
      </c>
      <c r="T2203">
        <f t="shared" si="2253"/>
        <v>14.397694621212116</v>
      </c>
      <c r="V2203">
        <f>IF(T2203=0,N2203,0)</f>
        <v>0</v>
      </c>
    </row>
    <row r="2204" spans="1:22" x14ac:dyDescent="0.2">
      <c r="A2204">
        <f t="shared" si="2249"/>
        <v>0.5</v>
      </c>
      <c r="B2204">
        <f t="shared" si="2254"/>
        <v>-0.42903245286182212</v>
      </c>
      <c r="C2204">
        <f t="shared" si="2255"/>
        <v>0.25677062602908513</v>
      </c>
      <c r="D2204">
        <f t="shared" si="2250"/>
        <v>-0.49999999999999989</v>
      </c>
      <c r="E2204">
        <f t="shared" si="2256"/>
        <v>-0.42903245286182218</v>
      </c>
      <c r="F2204">
        <f t="shared" si="2257"/>
        <v>0.25677062602908518</v>
      </c>
      <c r="G2204">
        <f t="shared" si="2251"/>
        <v>0.5</v>
      </c>
      <c r="H2204">
        <f t="shared" si="2258"/>
        <v>0.42903245286182212</v>
      </c>
      <c r="I2204">
        <f t="shared" si="2259"/>
        <v>-0.25677062602908513</v>
      </c>
      <c r="J2204">
        <f t="shared" si="2252"/>
        <v>0.49999999999999989</v>
      </c>
      <c r="K2204">
        <f t="shared" si="2260"/>
        <v>-0.42903245286182218</v>
      </c>
      <c r="L2204">
        <f t="shared" si="2261"/>
        <v>0.25677062602908518</v>
      </c>
      <c r="N2204">
        <v>149.1</v>
      </c>
      <c r="O2204">
        <f t="shared" si="2247"/>
        <v>75.554899698687962</v>
      </c>
      <c r="P2204">
        <f t="shared" si="2248"/>
        <v>14.445100301312035</v>
      </c>
      <c r="R2204">
        <f t="shared" si="2262"/>
        <v>-4.5185742290360409</v>
      </c>
      <c r="T2204">
        <f t="shared" si="2253"/>
        <v>14.427679339964332</v>
      </c>
      <c r="V2204">
        <f t="shared" si="2263"/>
        <v>0</v>
      </c>
    </row>
    <row r="2205" spans="1:22" x14ac:dyDescent="0.2">
      <c r="A2205">
        <f t="shared" si="2249"/>
        <v>0.5</v>
      </c>
      <c r="B2205">
        <f t="shared" si="2254"/>
        <v>-0.42947994846533205</v>
      </c>
      <c r="C2205">
        <f t="shared" si="2255"/>
        <v>0.25602143243528591</v>
      </c>
      <c r="D2205">
        <f t="shared" si="2250"/>
        <v>-0.49999999999999989</v>
      </c>
      <c r="E2205">
        <f t="shared" si="2256"/>
        <v>-0.42947994846533211</v>
      </c>
      <c r="F2205">
        <f t="shared" si="2257"/>
        <v>0.25602143243528597</v>
      </c>
      <c r="G2205">
        <f t="shared" si="2251"/>
        <v>0.5</v>
      </c>
      <c r="H2205">
        <f t="shared" si="2258"/>
        <v>0.42947994846533205</v>
      </c>
      <c r="I2205">
        <f t="shared" si="2259"/>
        <v>-0.25602143243528591</v>
      </c>
      <c r="J2205">
        <f t="shared" si="2252"/>
        <v>0.49999999999999989</v>
      </c>
      <c r="K2205">
        <f t="shared" si="2260"/>
        <v>-0.42947994846533211</v>
      </c>
      <c r="L2205">
        <f t="shared" si="2261"/>
        <v>0.25602143243528597</v>
      </c>
      <c r="N2205">
        <v>149.19999999999999</v>
      </c>
      <c r="O2205">
        <f t="shared" si="2247"/>
        <v>75.524963302095713</v>
      </c>
      <c r="P2205">
        <f t="shared" si="2248"/>
        <v>14.475036697904304</v>
      </c>
      <c r="R2205">
        <f t="shared" si="2262"/>
        <v>-4.5084295045175509</v>
      </c>
      <c r="T2205">
        <f t="shared" si="2253"/>
        <v>14.457615736556601</v>
      </c>
      <c r="V2205">
        <f t="shared" si="2263"/>
        <v>0</v>
      </c>
    </row>
    <row r="2206" spans="1:22" x14ac:dyDescent="0.2">
      <c r="A2206">
        <f t="shared" si="2249"/>
        <v>0.5</v>
      </c>
      <c r="B2206">
        <f t="shared" si="2254"/>
        <v>-0.42992613579843669</v>
      </c>
      <c r="C2206">
        <f t="shared" si="2255"/>
        <v>0.25527145895580267</v>
      </c>
      <c r="D2206">
        <f t="shared" si="2250"/>
        <v>-0.49999999999999989</v>
      </c>
      <c r="E2206">
        <f t="shared" si="2256"/>
        <v>-0.4299261357984368</v>
      </c>
      <c r="F2206">
        <f t="shared" si="2257"/>
        <v>0.25527145895580272</v>
      </c>
      <c r="G2206">
        <f t="shared" si="2251"/>
        <v>0.5</v>
      </c>
      <c r="H2206">
        <f t="shared" si="2258"/>
        <v>0.42992613579843669</v>
      </c>
      <c r="I2206">
        <f t="shared" si="2259"/>
        <v>-0.25527145895580267</v>
      </c>
      <c r="J2206">
        <f t="shared" si="2252"/>
        <v>0.49999999999999989</v>
      </c>
      <c r="K2206">
        <f t="shared" si="2260"/>
        <v>-0.4299261357984368</v>
      </c>
      <c r="L2206">
        <f t="shared" si="2261"/>
        <v>0.25527145895580272</v>
      </c>
      <c r="N2206">
        <v>149.30000000000001</v>
      </c>
      <c r="O2206">
        <f t="shared" si="2247"/>
        <v>75.495075337011286</v>
      </c>
      <c r="P2206">
        <f t="shared" si="2248"/>
        <v>14.504924662988723</v>
      </c>
      <c r="R2206">
        <f t="shared" si="2262"/>
        <v>-4.4982707453975816</v>
      </c>
      <c r="T2206">
        <f t="shared" si="2253"/>
        <v>14.487503701641019</v>
      </c>
      <c r="V2206">
        <f t="shared" si="2263"/>
        <v>0</v>
      </c>
    </row>
    <row r="2207" spans="1:22" x14ac:dyDescent="0.2">
      <c r="A2207">
        <f t="shared" si="2249"/>
        <v>0.5</v>
      </c>
      <c r="B2207">
        <f t="shared" si="2254"/>
        <v>-0.43037101350197177</v>
      </c>
      <c r="C2207">
        <f t="shared" si="2255"/>
        <v>0.25452070787518549</v>
      </c>
      <c r="D2207">
        <f t="shared" si="2250"/>
        <v>-0.49999999999999989</v>
      </c>
      <c r="E2207">
        <f t="shared" si="2256"/>
        <v>-0.43037101350197188</v>
      </c>
      <c r="F2207">
        <f t="shared" si="2257"/>
        <v>0.25452070787518555</v>
      </c>
      <c r="G2207">
        <f t="shared" si="2251"/>
        <v>0.5</v>
      </c>
      <c r="H2207">
        <f t="shared" si="2258"/>
        <v>0.43037101350197177</v>
      </c>
      <c r="I2207">
        <f t="shared" si="2259"/>
        <v>-0.25452070787518549</v>
      </c>
      <c r="J2207">
        <f t="shared" si="2252"/>
        <v>0.49999999999999989</v>
      </c>
      <c r="K2207">
        <f t="shared" si="2260"/>
        <v>-0.43037101350197188</v>
      </c>
      <c r="L2207">
        <f t="shared" si="2261"/>
        <v>0.25452070787518555</v>
      </c>
      <c r="N2207">
        <v>149.4</v>
      </c>
      <c r="O2207">
        <f t="shared" si="2247"/>
        <v>75.465235912461821</v>
      </c>
      <c r="P2207">
        <f t="shared" si="2248"/>
        <v>14.534764087538186</v>
      </c>
      <c r="R2207">
        <f t="shared" si="2262"/>
        <v>-4.4880980141210074</v>
      </c>
      <c r="T2207">
        <f t="shared" si="2253"/>
        <v>14.517343126190482</v>
      </c>
      <c r="V2207">
        <f t="shared" si="2263"/>
        <v>0</v>
      </c>
    </row>
    <row r="2208" spans="1:22" x14ac:dyDescent="0.2">
      <c r="A2208">
        <f t="shared" si="2249"/>
        <v>0.5</v>
      </c>
      <c r="B2208">
        <f t="shared" si="2254"/>
        <v>-0.43081458022076285</v>
      </c>
      <c r="C2208">
        <f t="shared" si="2255"/>
        <v>0.25376918148035199</v>
      </c>
      <c r="D2208">
        <f t="shared" si="2250"/>
        <v>-0.49999999999999989</v>
      </c>
      <c r="E2208">
        <f t="shared" si="2256"/>
        <v>-0.43081458022076291</v>
      </c>
      <c r="F2208">
        <f t="shared" si="2257"/>
        <v>0.25376918148035205</v>
      </c>
      <c r="G2208">
        <f t="shared" si="2251"/>
        <v>0.5</v>
      </c>
      <c r="H2208">
        <f t="shared" si="2258"/>
        <v>0.43081458022076285</v>
      </c>
      <c r="I2208">
        <f t="shared" si="2259"/>
        <v>-0.25376918148035199</v>
      </c>
      <c r="J2208">
        <f t="shared" si="2252"/>
        <v>0.49999999999999989</v>
      </c>
      <c r="K2208">
        <f t="shared" si="2260"/>
        <v>-0.43081458022076291</v>
      </c>
      <c r="L2208">
        <f t="shared" si="2261"/>
        <v>0.25376918148035205</v>
      </c>
      <c r="N2208">
        <v>149.5</v>
      </c>
      <c r="O2208">
        <f t="shared" si="2247"/>
        <v>75.435445137152712</v>
      </c>
      <c r="P2208">
        <f t="shared" si="2248"/>
        <v>14.564554862847288</v>
      </c>
      <c r="R2208">
        <f t="shared" si="2262"/>
        <v>-4.4779113731353029</v>
      </c>
      <c r="T2208">
        <f t="shared" si="2253"/>
        <v>14.547133901499585</v>
      </c>
      <c r="V2208">
        <f t="shared" si="2263"/>
        <v>0</v>
      </c>
    </row>
    <row r="2209" spans="1:22" x14ac:dyDescent="0.2">
      <c r="A2209">
        <f t="shared" si="2249"/>
        <v>0.5</v>
      </c>
      <c r="B2209">
        <f t="shared" si="2254"/>
        <v>-0.43125683460362868</v>
      </c>
      <c r="C2209">
        <f t="shared" si="2255"/>
        <v>0.25301688206058182</v>
      </c>
      <c r="D2209">
        <f t="shared" si="2250"/>
        <v>-0.49999999999999989</v>
      </c>
      <c r="E2209">
        <f t="shared" si="2256"/>
        <v>-0.43125683460362874</v>
      </c>
      <c r="F2209">
        <f t="shared" si="2257"/>
        <v>0.25301688206058187</v>
      </c>
      <c r="G2209">
        <f t="shared" si="2251"/>
        <v>0.5</v>
      </c>
      <c r="H2209">
        <f t="shared" si="2258"/>
        <v>0.43125683460362868</v>
      </c>
      <c r="I2209">
        <f t="shared" si="2259"/>
        <v>-0.25301688206058182</v>
      </c>
      <c r="J2209">
        <f t="shared" si="2252"/>
        <v>0.49999999999999989</v>
      </c>
      <c r="K2209">
        <f t="shared" si="2260"/>
        <v>-0.43125683460362874</v>
      </c>
      <c r="L2209">
        <f t="shared" si="2261"/>
        <v>0.25301688206058187</v>
      </c>
      <c r="N2209">
        <v>149.6</v>
      </c>
      <c r="O2209">
        <f t="shared" si="2247"/>
        <v>75.40570311946675</v>
      </c>
      <c r="P2209">
        <f t="shared" si="2248"/>
        <v>14.594296880533253</v>
      </c>
      <c r="R2209">
        <f t="shared" si="2262"/>
        <v>-4.4677108848888381</v>
      </c>
      <c r="T2209">
        <f t="shared" si="2253"/>
        <v>14.57687591918555</v>
      </c>
      <c r="V2209">
        <f t="shared" si="2263"/>
        <v>0</v>
      </c>
    </row>
    <row r="2210" spans="1:22" x14ac:dyDescent="0.2">
      <c r="A2210">
        <f t="shared" si="2249"/>
        <v>0.5</v>
      </c>
      <c r="B2210">
        <f t="shared" si="2254"/>
        <v>-0.43169777530338577</v>
      </c>
      <c r="C2210">
        <f t="shared" si="2255"/>
        <v>0.25226381190750963</v>
      </c>
      <c r="D2210">
        <f t="shared" si="2250"/>
        <v>-0.49999999999999989</v>
      </c>
      <c r="E2210">
        <f t="shared" si="2256"/>
        <v>-0.43169777530338582</v>
      </c>
      <c r="F2210">
        <f t="shared" si="2257"/>
        <v>0.25226381190750968</v>
      </c>
      <c r="G2210">
        <f t="shared" si="2251"/>
        <v>0.5</v>
      </c>
      <c r="H2210">
        <f t="shared" si="2258"/>
        <v>0.43169777530338577</v>
      </c>
      <c r="I2210">
        <f t="shared" si="2259"/>
        <v>-0.25226381190750963</v>
      </c>
      <c r="J2210">
        <f t="shared" si="2252"/>
        <v>0.49999999999999989</v>
      </c>
      <c r="K2210">
        <f t="shared" si="2260"/>
        <v>-0.43169777530338582</v>
      </c>
      <c r="L2210">
        <f t="shared" si="2261"/>
        <v>0.25226381190750968</v>
      </c>
      <c r="N2210">
        <v>149.69999999999999</v>
      </c>
      <c r="O2210">
        <f t="shared" si="2247"/>
        <v>75.376009967463276</v>
      </c>
      <c r="P2210">
        <f t="shared" si="2248"/>
        <v>14.623990032536726</v>
      </c>
      <c r="R2210">
        <f t="shared" si="2262"/>
        <v>-4.4574966118294004</v>
      </c>
      <c r="T2210">
        <f t="shared" si="2253"/>
        <v>14.606569071189023</v>
      </c>
      <c r="V2210">
        <f t="shared" si="2263"/>
        <v>0</v>
      </c>
    </row>
    <row r="2211" spans="1:22" x14ac:dyDescent="0.2">
      <c r="A2211">
        <f t="shared" si="2249"/>
        <v>0.5</v>
      </c>
      <c r="B2211">
        <f t="shared" si="2254"/>
        <v>-0.43213740097685233</v>
      </c>
      <c r="C2211">
        <f t="shared" si="2255"/>
        <v>0.25150997331511737</v>
      </c>
      <c r="D2211">
        <f t="shared" si="2250"/>
        <v>-0.49999999999999989</v>
      </c>
      <c r="E2211">
        <f t="shared" si="2256"/>
        <v>-0.43213740097685238</v>
      </c>
      <c r="F2211">
        <f t="shared" si="2257"/>
        <v>0.25150997331511743</v>
      </c>
      <c r="G2211">
        <f t="shared" si="2251"/>
        <v>0.5</v>
      </c>
      <c r="H2211">
        <f t="shared" si="2258"/>
        <v>0.43213740097685233</v>
      </c>
      <c r="I2211">
        <f t="shared" si="2259"/>
        <v>-0.25150997331511737</v>
      </c>
      <c r="J2211">
        <f t="shared" si="2252"/>
        <v>0.49999999999999989</v>
      </c>
      <c r="K2211">
        <f t="shared" si="2260"/>
        <v>-0.43213740097685238</v>
      </c>
      <c r="L2211">
        <f t="shared" si="2261"/>
        <v>0.25150997331511743</v>
      </c>
      <c r="N2211">
        <v>149.80000000000001</v>
      </c>
      <c r="O2211">
        <f t="shared" si="2247"/>
        <v>75.346365788877264</v>
      </c>
      <c r="P2211">
        <f t="shared" si="2248"/>
        <v>14.653634211122736</v>
      </c>
      <c r="R2211">
        <f t="shared" si="2262"/>
        <v>-4.4472686164027131</v>
      </c>
      <c r="T2211">
        <f t="shared" si="2253"/>
        <v>14.636213249775032</v>
      </c>
      <c r="V2211">
        <f t="shared" si="2263"/>
        <v>0</v>
      </c>
    </row>
    <row r="2212" spans="1:22" x14ac:dyDescent="0.2">
      <c r="A2212">
        <f t="shared" si="2249"/>
        <v>0.5</v>
      </c>
      <c r="B2212">
        <f t="shared" si="2254"/>
        <v>-0.43257571028485214</v>
      </c>
      <c r="C2212">
        <f t="shared" si="2255"/>
        <v>0.25075536857972858</v>
      </c>
      <c r="D2212">
        <f t="shared" si="2250"/>
        <v>-0.49999999999999989</v>
      </c>
      <c r="E2212">
        <f t="shared" si="2256"/>
        <v>-0.43257571028485226</v>
      </c>
      <c r="F2212">
        <f t="shared" si="2257"/>
        <v>0.25075536857972863</v>
      </c>
      <c r="G2212">
        <f t="shared" si="2251"/>
        <v>0.5</v>
      </c>
      <c r="H2212">
        <f t="shared" si="2258"/>
        <v>0.43257571028485214</v>
      </c>
      <c r="I2212">
        <f t="shared" si="2259"/>
        <v>-0.25075536857972858</v>
      </c>
      <c r="J2212">
        <f t="shared" si="2252"/>
        <v>0.49999999999999989</v>
      </c>
      <c r="K2212">
        <f t="shared" si="2260"/>
        <v>-0.43257571028485226</v>
      </c>
      <c r="L2212">
        <f t="shared" si="2261"/>
        <v>0.25075536857972863</v>
      </c>
      <c r="N2212">
        <v>149.9</v>
      </c>
      <c r="O2212">
        <f t="shared" si="2247"/>
        <v>75.316770691118521</v>
      </c>
      <c r="P2212">
        <f t="shared" si="2248"/>
        <v>14.683229308881467</v>
      </c>
      <c r="R2212">
        <f t="shared" si="2262"/>
        <v>-4.4370269610507709</v>
      </c>
      <c r="T2212">
        <f t="shared" si="2253"/>
        <v>14.665808347533764</v>
      </c>
      <c r="V2212">
        <f t="shared" si="2263"/>
        <v>0</v>
      </c>
    </row>
    <row r="2213" spans="1:22" x14ac:dyDescent="0.2">
      <c r="A2213">
        <f t="shared" si="2249"/>
        <v>0.5</v>
      </c>
      <c r="B2213">
        <f t="shared" si="2254"/>
        <v>-0.43301270189221924</v>
      </c>
      <c r="C2213">
        <f t="shared" si="2255"/>
        <v>0.24999999999999992</v>
      </c>
      <c r="D2213">
        <f t="shared" si="2250"/>
        <v>-0.49999999999999989</v>
      </c>
      <c r="E2213">
        <f t="shared" si="2256"/>
        <v>-0.4330127018922193</v>
      </c>
      <c r="F2213">
        <f t="shared" si="2257"/>
        <v>0.24999999999999994</v>
      </c>
      <c r="G2213">
        <f t="shared" si="2251"/>
        <v>0.5</v>
      </c>
      <c r="H2213">
        <f t="shared" si="2258"/>
        <v>0.43301270189221924</v>
      </c>
      <c r="I2213">
        <f t="shared" si="2259"/>
        <v>-0.24999999999999992</v>
      </c>
      <c r="J2213">
        <f t="shared" si="2252"/>
        <v>0.49999999999999989</v>
      </c>
      <c r="K2213">
        <f t="shared" si="2260"/>
        <v>-0.4330127018922193</v>
      </c>
      <c r="L2213">
        <f t="shared" si="2261"/>
        <v>0.24999999999999994</v>
      </c>
      <c r="N2213">
        <v>150</v>
      </c>
      <c r="O2213">
        <f t="shared" si="2247"/>
        <v>75.287224781270794</v>
      </c>
      <c r="P2213">
        <f t="shared" si="2248"/>
        <v>14.712775218729215</v>
      </c>
      <c r="R2213">
        <f t="shared" si="2262"/>
        <v>-4.4267717082104081</v>
      </c>
      <c r="T2213">
        <f t="shared" si="2253"/>
        <v>14.695354257381512</v>
      </c>
      <c r="V2213">
        <f t="shared" si="2263"/>
        <v>0</v>
      </c>
    </row>
    <row r="2214" spans="1:22" x14ac:dyDescent="0.2">
      <c r="A2214">
        <f t="shared" si="2249"/>
        <v>0.5</v>
      </c>
      <c r="B2214">
        <f t="shared" si="2254"/>
        <v>-0.43344837446780132</v>
      </c>
      <c r="C2214">
        <f t="shared" si="2255"/>
        <v>0.24924386987691513</v>
      </c>
      <c r="D2214">
        <f t="shared" si="2250"/>
        <v>-0.49999999999999989</v>
      </c>
      <c r="E2214">
        <f t="shared" si="2256"/>
        <v>-0.43344837446780138</v>
      </c>
      <c r="F2214">
        <f t="shared" si="2257"/>
        <v>0.24924386987691519</v>
      </c>
      <c r="G2214">
        <f t="shared" si="2251"/>
        <v>0.5</v>
      </c>
      <c r="H2214">
        <f t="shared" si="2258"/>
        <v>0.43344837446780132</v>
      </c>
      <c r="I2214">
        <f t="shared" si="2259"/>
        <v>-0.24924386987691513</v>
      </c>
      <c r="J2214">
        <f t="shared" si="2252"/>
        <v>0.49999999999999989</v>
      </c>
      <c r="K2214">
        <f t="shared" si="2260"/>
        <v>-0.43344837446780138</v>
      </c>
      <c r="L2214">
        <f t="shared" si="2261"/>
        <v>0.24924386987691519</v>
      </c>
      <c r="N2214">
        <v>150.1</v>
      </c>
      <c r="O2214">
        <f t="shared" si="2247"/>
        <v>75.257728166090899</v>
      </c>
      <c r="P2214">
        <f t="shared" si="2248"/>
        <v>14.742271833909095</v>
      </c>
      <c r="R2214">
        <f t="shared" si="2262"/>
        <v>-4.4165029203117907</v>
      </c>
      <c r="T2214">
        <f t="shared" si="2253"/>
        <v>14.724850872561392</v>
      </c>
      <c r="V2214">
        <f t="shared" si="2263"/>
        <v>0</v>
      </c>
    </row>
    <row r="2215" spans="1:22" x14ac:dyDescent="0.2">
      <c r="A2215">
        <f t="shared" si="2249"/>
        <v>0.5</v>
      </c>
      <c r="B2215">
        <f t="shared" si="2254"/>
        <v>-0.43388272668446409</v>
      </c>
      <c r="C2215">
        <f t="shared" si="2255"/>
        <v>0.24848698051377768</v>
      </c>
      <c r="D2215">
        <f t="shared" si="2250"/>
        <v>-0.49999999999999989</v>
      </c>
      <c r="E2215">
        <f t="shared" si="2256"/>
        <v>-0.43388272668446415</v>
      </c>
      <c r="F2215">
        <f t="shared" si="2257"/>
        <v>0.24848698051377774</v>
      </c>
      <c r="G2215">
        <f t="shared" si="2251"/>
        <v>0.5</v>
      </c>
      <c r="H2215">
        <f t="shared" si="2258"/>
        <v>0.43388272668446409</v>
      </c>
      <c r="I2215">
        <f t="shared" si="2259"/>
        <v>-0.24848698051377768</v>
      </c>
      <c r="J2215">
        <f t="shared" si="2252"/>
        <v>0.49999999999999989</v>
      </c>
      <c r="K2215">
        <f t="shared" si="2260"/>
        <v>-0.43388272668446415</v>
      </c>
      <c r="L2215">
        <f t="shared" si="2261"/>
        <v>0.24848698051377774</v>
      </c>
      <c r="N2215">
        <v>150.19999999999999</v>
      </c>
      <c r="O2215">
        <f t="shared" si="2247"/>
        <v>75.228280952008049</v>
      </c>
      <c r="P2215">
        <f t="shared" si="2248"/>
        <v>14.771719047991981</v>
      </c>
      <c r="R2215">
        <f t="shared" si="2262"/>
        <v>-4.4062206597767908</v>
      </c>
      <c r="T2215">
        <f t="shared" si="2253"/>
        <v>14.754298086644278</v>
      </c>
      <c r="V2215">
        <f t="shared" si="2263"/>
        <v>0</v>
      </c>
    </row>
    <row r="2216" spans="1:22" x14ac:dyDescent="0.2">
      <c r="A2216">
        <f t="shared" si="2249"/>
        <v>0.5</v>
      </c>
      <c r="B2216">
        <f t="shared" si="2254"/>
        <v>-0.4343157572190956</v>
      </c>
      <c r="C2216">
        <f t="shared" si="2255"/>
        <v>0.24772933421620363</v>
      </c>
      <c r="D2216">
        <f t="shared" si="2250"/>
        <v>-0.49999999999999989</v>
      </c>
      <c r="E2216">
        <f t="shared" si="2256"/>
        <v>-0.43431575721909566</v>
      </c>
      <c r="F2216">
        <f t="shared" si="2257"/>
        <v>0.24772933421620366</v>
      </c>
      <c r="G2216">
        <f t="shared" si="2251"/>
        <v>0.5</v>
      </c>
      <c r="H2216">
        <f t="shared" si="2258"/>
        <v>0.4343157572190956</v>
      </c>
      <c r="I2216">
        <f t="shared" si="2259"/>
        <v>-0.24772933421620363</v>
      </c>
      <c r="J2216">
        <f t="shared" si="2252"/>
        <v>0.49999999999999989</v>
      </c>
      <c r="K2216">
        <f t="shared" si="2260"/>
        <v>-0.43431575721909566</v>
      </c>
      <c r="L2216">
        <f t="shared" si="2261"/>
        <v>0.24772933421620366</v>
      </c>
      <c r="N2216">
        <v>150.30000000000001</v>
      </c>
      <c r="O2216">
        <f t="shared" si="2247"/>
        <v>75.198883245122744</v>
      </c>
      <c r="P2216">
        <f t="shared" si="2248"/>
        <v>14.801116754877249</v>
      </c>
      <c r="R2216">
        <f t="shared" si="2262"/>
        <v>-4.3959249890176011</v>
      </c>
      <c r="T2216">
        <f t="shared" si="2253"/>
        <v>14.783695793529546</v>
      </c>
      <c r="V2216">
        <f t="shared" si="2263"/>
        <v>0</v>
      </c>
    </row>
    <row r="2217" spans="1:22" x14ac:dyDescent="0.2">
      <c r="A2217">
        <f t="shared" si="2249"/>
        <v>0.5</v>
      </c>
      <c r="B2217">
        <f t="shared" si="2254"/>
        <v>-0.43474746475260939</v>
      </c>
      <c r="C2217">
        <f t="shared" si="2255"/>
        <v>0.24697093329211545</v>
      </c>
      <c r="D2217">
        <f t="shared" si="2250"/>
        <v>-0.49999999999999989</v>
      </c>
      <c r="E2217">
        <f t="shared" si="2256"/>
        <v>-0.43474746475260945</v>
      </c>
      <c r="F2217">
        <f t="shared" si="2257"/>
        <v>0.24697093329211547</v>
      </c>
      <c r="G2217">
        <f t="shared" si="2251"/>
        <v>0.5</v>
      </c>
      <c r="H2217">
        <f t="shared" si="2258"/>
        <v>0.43474746475260939</v>
      </c>
      <c r="I2217">
        <f t="shared" si="2259"/>
        <v>-0.24697093329211545</v>
      </c>
      <c r="J2217">
        <f t="shared" si="2252"/>
        <v>0.49999999999999989</v>
      </c>
      <c r="K2217">
        <f t="shared" si="2260"/>
        <v>-0.43474746475260945</v>
      </c>
      <c r="L2217">
        <f t="shared" si="2261"/>
        <v>0.24697093329211547</v>
      </c>
      <c r="N2217">
        <v>150.4</v>
      </c>
      <c r="O2217">
        <f t="shared" si="2247"/>
        <v>75.169535151206375</v>
      </c>
      <c r="P2217">
        <f t="shared" si="2248"/>
        <v>14.830464848793612</v>
      </c>
      <c r="R2217">
        <f t="shared" si="2262"/>
        <v>-4.3856159704351771</v>
      </c>
      <c r="T2217">
        <f t="shared" si="2253"/>
        <v>14.813043887445909</v>
      </c>
      <c r="V2217">
        <f t="shared" si="2263"/>
        <v>0</v>
      </c>
    </row>
    <row r="2218" spans="1:22" x14ac:dyDescent="0.2">
      <c r="A2218">
        <f t="shared" si="2249"/>
        <v>0.5</v>
      </c>
      <c r="B2218">
        <f t="shared" si="2254"/>
        <v>-0.43517784796994974</v>
      </c>
      <c r="C2218">
        <f t="shared" si="2255"/>
        <v>0.24621178005173353</v>
      </c>
      <c r="D2218">
        <f t="shared" si="2250"/>
        <v>-0.49999999999999989</v>
      </c>
      <c r="E2218">
        <f t="shared" si="2256"/>
        <v>-0.43517784796994979</v>
      </c>
      <c r="F2218">
        <f t="shared" si="2257"/>
        <v>0.24621178005173358</v>
      </c>
      <c r="G2218">
        <f t="shared" si="2251"/>
        <v>0.5</v>
      </c>
      <c r="H2218">
        <f t="shared" si="2258"/>
        <v>0.43517784796994974</v>
      </c>
      <c r="I2218">
        <f t="shared" si="2259"/>
        <v>-0.24621178005173353</v>
      </c>
      <c r="J2218">
        <f t="shared" si="2252"/>
        <v>0.49999999999999989</v>
      </c>
      <c r="K2218">
        <f t="shared" si="2260"/>
        <v>-0.43517784796994979</v>
      </c>
      <c r="L2218">
        <f t="shared" si="2261"/>
        <v>0.24621178005173358</v>
      </c>
      <c r="N2218">
        <v>150.5</v>
      </c>
      <c r="O2218">
        <f t="shared" si="2247"/>
        <v>75.14023677570006</v>
      </c>
      <c r="P2218">
        <f t="shared" si="2248"/>
        <v>14.859763224299938</v>
      </c>
      <c r="R2218">
        <f t="shared" si="2262"/>
        <v>-4.3752936664176989</v>
      </c>
      <c r="T2218">
        <f t="shared" si="2253"/>
        <v>14.842342262952235</v>
      </c>
      <c r="V2218">
        <f t="shared" si="2263"/>
        <v>0</v>
      </c>
    </row>
    <row r="2219" spans="1:22" x14ac:dyDescent="0.2">
      <c r="A2219">
        <f t="shared" si="2249"/>
        <v>0.5</v>
      </c>
      <c r="B2219">
        <f t="shared" si="2254"/>
        <v>-0.43560690556009457</v>
      </c>
      <c r="C2219">
        <f t="shared" si="2255"/>
        <v>0.24545187680757044</v>
      </c>
      <c r="D2219">
        <f t="shared" si="2250"/>
        <v>-0.49999999999999989</v>
      </c>
      <c r="E2219">
        <f t="shared" si="2256"/>
        <v>-0.43560690556009468</v>
      </c>
      <c r="F2219">
        <f t="shared" si="2257"/>
        <v>0.24545187680757047</v>
      </c>
      <c r="G2219">
        <f t="shared" si="2251"/>
        <v>0.5</v>
      </c>
      <c r="H2219">
        <f t="shared" si="2258"/>
        <v>0.43560690556009457</v>
      </c>
      <c r="I2219">
        <f t="shared" si="2259"/>
        <v>-0.24545187680757044</v>
      </c>
      <c r="J2219">
        <f t="shared" si="2252"/>
        <v>0.49999999999999989</v>
      </c>
      <c r="K2219">
        <f t="shared" si="2260"/>
        <v>-0.43560690556009468</v>
      </c>
      <c r="L2219">
        <f t="shared" si="2261"/>
        <v>0.24545187680757047</v>
      </c>
      <c r="N2219">
        <v>150.6</v>
      </c>
      <c r="O2219">
        <f t="shared" si="2247"/>
        <v>75.110988223714045</v>
      </c>
      <c r="P2219">
        <f t="shared" si="2248"/>
        <v>14.889011776285956</v>
      </c>
      <c r="R2219">
        <f t="shared" si="2262"/>
        <v>-4.3649581393392207</v>
      </c>
      <c r="T2219">
        <f t="shared" si="2253"/>
        <v>14.871590814938253</v>
      </c>
      <c r="V2219">
        <f t="shared" si="2263"/>
        <v>0</v>
      </c>
    </row>
    <row r="2220" spans="1:22" x14ac:dyDescent="0.2">
      <c r="A2220">
        <f t="shared" si="2249"/>
        <v>0.5</v>
      </c>
      <c r="B2220">
        <f t="shared" si="2254"/>
        <v>-0.43603463621606015</v>
      </c>
      <c r="C2220">
        <f t="shared" si="2255"/>
        <v>0.24469122587442318</v>
      </c>
      <c r="D2220">
        <f t="shared" si="2250"/>
        <v>-0.49999999999999989</v>
      </c>
      <c r="E2220">
        <f t="shared" si="2256"/>
        <v>-0.4360346362160602</v>
      </c>
      <c r="F2220">
        <f t="shared" si="2257"/>
        <v>0.24469122587442324</v>
      </c>
      <c r="G2220">
        <f t="shared" si="2251"/>
        <v>0.5</v>
      </c>
      <c r="H2220">
        <f t="shared" si="2258"/>
        <v>0.43603463621606015</v>
      </c>
      <c r="I2220">
        <f t="shared" si="2259"/>
        <v>-0.24469122587442318</v>
      </c>
      <c r="J2220">
        <f t="shared" si="2252"/>
        <v>0.49999999999999989</v>
      </c>
      <c r="K2220">
        <f t="shared" si="2260"/>
        <v>-0.4360346362160602</v>
      </c>
      <c r="L2220">
        <f t="shared" si="2261"/>
        <v>0.24469122587442324</v>
      </c>
      <c r="N2220">
        <v>150.69999999999999</v>
      </c>
      <c r="O2220">
        <f t="shared" si="2247"/>
        <v>75.081789600026895</v>
      </c>
      <c r="P2220">
        <f t="shared" si="2248"/>
        <v>14.9182103999731</v>
      </c>
      <c r="R2220">
        <f t="shared" si="2262"/>
        <v>-4.3546094515580602</v>
      </c>
      <c r="T2220">
        <f t="shared" si="2253"/>
        <v>14.900789438625397</v>
      </c>
      <c r="V2220">
        <f t="shared" si="2263"/>
        <v>0</v>
      </c>
    </row>
    <row r="2221" spans="1:22" x14ac:dyDescent="0.2">
      <c r="A2221">
        <f t="shared" si="2249"/>
        <v>0.5</v>
      </c>
      <c r="B2221">
        <f t="shared" si="2254"/>
        <v>-0.43646103863490482</v>
      </c>
      <c r="C2221">
        <f t="shared" si="2255"/>
        <v>0.24392982956936626</v>
      </c>
      <c r="D2221">
        <f t="shared" si="2250"/>
        <v>-0.49999999999999989</v>
      </c>
      <c r="E2221">
        <f t="shared" si="2256"/>
        <v>-0.43646103863490487</v>
      </c>
      <c r="F2221">
        <f t="shared" si="2257"/>
        <v>0.24392982956936629</v>
      </c>
      <c r="G2221">
        <f t="shared" si="2251"/>
        <v>0.5</v>
      </c>
      <c r="H2221">
        <f t="shared" si="2258"/>
        <v>0.43646103863490482</v>
      </c>
      <c r="I2221">
        <f t="shared" si="2259"/>
        <v>-0.24392982956936626</v>
      </c>
      <c r="J2221">
        <f t="shared" si="2252"/>
        <v>0.49999999999999989</v>
      </c>
      <c r="K2221">
        <f t="shared" si="2260"/>
        <v>-0.43646103863490487</v>
      </c>
      <c r="L2221">
        <f t="shared" si="2261"/>
        <v>0.24392982956936629</v>
      </c>
      <c r="N2221">
        <v>150.80000000000001</v>
      </c>
      <c r="O2221">
        <f t="shared" si="2247"/>
        <v>75.052641009084752</v>
      </c>
      <c r="P2221">
        <f t="shared" si="2248"/>
        <v>14.947358990915237</v>
      </c>
      <c r="R2221">
        <f t="shared" si="2262"/>
        <v>-4.3442476654154021</v>
      </c>
      <c r="T2221">
        <f t="shared" si="2253"/>
        <v>14.929938029567534</v>
      </c>
      <c r="V2221">
        <f t="shared" si="2263"/>
        <v>0</v>
      </c>
    </row>
    <row r="2222" spans="1:22" x14ac:dyDescent="0.2">
      <c r="A2222">
        <f t="shared" si="2249"/>
        <v>0.5</v>
      </c>
      <c r="B2222">
        <f t="shared" si="2254"/>
        <v>-0.43688611151773254</v>
      </c>
      <c r="C2222">
        <f t="shared" si="2255"/>
        <v>0.24316769021174522</v>
      </c>
      <c r="D2222">
        <f t="shared" si="2250"/>
        <v>-0.49999999999999989</v>
      </c>
      <c r="E2222">
        <f t="shared" si="2256"/>
        <v>-0.43688611151773266</v>
      </c>
      <c r="F2222">
        <f t="shared" si="2257"/>
        <v>0.24316769021174525</v>
      </c>
      <c r="G2222">
        <f t="shared" si="2251"/>
        <v>0.5</v>
      </c>
      <c r="H2222">
        <f t="shared" si="2258"/>
        <v>0.43688611151773254</v>
      </c>
      <c r="I2222">
        <f t="shared" si="2259"/>
        <v>-0.24316769021174522</v>
      </c>
      <c r="J2222">
        <f t="shared" si="2252"/>
        <v>0.49999999999999989</v>
      </c>
      <c r="K2222">
        <f t="shared" si="2260"/>
        <v>-0.43688611151773266</v>
      </c>
      <c r="L2222">
        <f t="shared" si="2261"/>
        <v>0.24316769021174525</v>
      </c>
      <c r="N2222">
        <v>150.9</v>
      </c>
      <c r="O2222">
        <f t="shared" si="2247"/>
        <v>75.02354255500056</v>
      </c>
      <c r="P2222">
        <f t="shared" si="2248"/>
        <v>14.976457444999435</v>
      </c>
      <c r="R2222">
        <f t="shared" si="2262"/>
        <v>-4.3338728432337685</v>
      </c>
      <c r="T2222">
        <f t="shared" si="2253"/>
        <v>14.959036483651731</v>
      </c>
      <c r="V2222">
        <f t="shared" si="2263"/>
        <v>0</v>
      </c>
    </row>
    <row r="2223" spans="1:22" x14ac:dyDescent="0.2">
      <c r="A2223">
        <f t="shared" si="2249"/>
        <v>0.5</v>
      </c>
      <c r="B2223">
        <f t="shared" si="2254"/>
        <v>-0.43730985356969776</v>
      </c>
      <c r="C2223">
        <f t="shared" si="2255"/>
        <v>0.24240481012316853</v>
      </c>
      <c r="D2223">
        <f t="shared" si="2250"/>
        <v>-0.49999999999999989</v>
      </c>
      <c r="E2223">
        <f t="shared" si="2256"/>
        <v>-0.43730985356969782</v>
      </c>
      <c r="F2223">
        <f t="shared" si="2257"/>
        <v>0.24240481012316856</v>
      </c>
      <c r="G2223">
        <f t="shared" si="2251"/>
        <v>0.5</v>
      </c>
      <c r="H2223">
        <f t="shared" si="2258"/>
        <v>0.43730985356969776</v>
      </c>
      <c r="I2223">
        <f t="shared" si="2259"/>
        <v>-0.24240481012316853</v>
      </c>
      <c r="J2223">
        <f t="shared" si="2252"/>
        <v>0.49999999999999989</v>
      </c>
      <c r="K2223">
        <f t="shared" si="2260"/>
        <v>-0.43730985356969782</v>
      </c>
      <c r="L2223">
        <f t="shared" si="2261"/>
        <v>0.24240481012316856</v>
      </c>
      <c r="N2223">
        <v>151</v>
      </c>
      <c r="O2223">
        <f t="shared" si="2247"/>
        <v>74.994494341553334</v>
      </c>
      <c r="P2223">
        <f t="shared" si="2248"/>
        <v>15.005505658446676</v>
      </c>
      <c r="R2223">
        <f t="shared" si="2262"/>
        <v>-4.3234850473156321</v>
      </c>
      <c r="T2223">
        <f t="shared" si="2253"/>
        <v>14.988084697098973</v>
      </c>
      <c r="V2223">
        <f t="shared" si="2263"/>
        <v>0</v>
      </c>
    </row>
    <row r="2224" spans="1:22" x14ac:dyDescent="0.2">
      <c r="A2224">
        <f t="shared" si="2249"/>
        <v>0.5</v>
      </c>
      <c r="B2224">
        <f t="shared" si="2254"/>
        <v>-0.43773226350000882</v>
      </c>
      <c r="C2224">
        <f t="shared" si="2255"/>
        <v>0.24164119162750125</v>
      </c>
      <c r="D2224">
        <f t="shared" si="2250"/>
        <v>-0.49999999999999989</v>
      </c>
      <c r="E2224">
        <f t="shared" si="2256"/>
        <v>-0.43773226350000888</v>
      </c>
      <c r="F2224">
        <f t="shared" si="2257"/>
        <v>0.24164119162750131</v>
      </c>
      <c r="G2224">
        <f t="shared" si="2251"/>
        <v>0.5</v>
      </c>
      <c r="H2224">
        <f t="shared" si="2258"/>
        <v>0.43773226350000882</v>
      </c>
      <c r="I2224">
        <f t="shared" si="2259"/>
        <v>-0.24164119162750125</v>
      </c>
      <c r="J2224">
        <f t="shared" si="2252"/>
        <v>0.49999999999999989</v>
      </c>
      <c r="K2224">
        <f t="shared" si="2260"/>
        <v>-0.43773226350000888</v>
      </c>
      <c r="L2224">
        <f t="shared" si="2261"/>
        <v>0.24164119162750131</v>
      </c>
      <c r="N2224">
        <v>151.1</v>
      </c>
      <c r="O2224">
        <f t="shared" si="2247"/>
        <v>74.965496472187368</v>
      </c>
      <c r="P2224">
        <f t="shared" si="2248"/>
        <v>15.03450352781263</v>
      </c>
      <c r="R2224">
        <f t="shared" si="2262"/>
        <v>-4.3130843399419181</v>
      </c>
      <c r="T2224">
        <f t="shared" si="2253"/>
        <v>15.017082566464927</v>
      </c>
      <c r="V2224">
        <f t="shared" si="2263"/>
        <v>0</v>
      </c>
    </row>
    <row r="2225" spans="1:22" x14ac:dyDescent="0.2">
      <c r="A2225">
        <f t="shared" si="2249"/>
        <v>0.5</v>
      </c>
      <c r="B2225">
        <f t="shared" si="2254"/>
        <v>-0.43815334002193157</v>
      </c>
      <c r="C2225">
        <f t="shared" si="2255"/>
        <v>0.24087683705085777</v>
      </c>
      <c r="D2225">
        <f t="shared" si="2250"/>
        <v>-0.49999999999999989</v>
      </c>
      <c r="E2225">
        <f t="shared" si="2256"/>
        <v>-0.43815334002193163</v>
      </c>
      <c r="F2225">
        <f t="shared" si="2257"/>
        <v>0.2408768370508578</v>
      </c>
      <c r="G2225">
        <f t="shared" si="2251"/>
        <v>0.5</v>
      </c>
      <c r="H2225">
        <f t="shared" si="2258"/>
        <v>0.43815334002193157</v>
      </c>
      <c r="I2225">
        <f t="shared" si="2259"/>
        <v>-0.24087683705085777</v>
      </c>
      <c r="J2225">
        <f t="shared" si="2252"/>
        <v>0.49999999999999989</v>
      </c>
      <c r="K2225">
        <f t="shared" si="2260"/>
        <v>-0.43815334002193163</v>
      </c>
      <c r="L2225">
        <f t="shared" si="2261"/>
        <v>0.2408768370508578</v>
      </c>
      <c r="N2225">
        <v>151.19999999999999</v>
      </c>
      <c r="O2225">
        <f t="shared" si="2247"/>
        <v>74.936549050011692</v>
      </c>
      <c r="P2225">
        <f t="shared" si="2248"/>
        <v>15.063450949988315</v>
      </c>
      <c r="R2225">
        <f t="shared" si="2262"/>
        <v>-4.3026707833705977</v>
      </c>
      <c r="T2225">
        <f t="shared" si="2253"/>
        <v>15.046029988640612</v>
      </c>
      <c r="V2225">
        <f t="shared" si="2263"/>
        <v>0</v>
      </c>
    </row>
    <row r="2226" spans="1:22" x14ac:dyDescent="0.2">
      <c r="A2226">
        <f t="shared" si="2249"/>
        <v>0.5</v>
      </c>
      <c r="B2226">
        <f t="shared" si="2254"/>
        <v>-0.43857308185279431</v>
      </c>
      <c r="C2226">
        <f t="shared" si="2255"/>
        <v>0.24011174872159441</v>
      </c>
      <c r="D2226">
        <f t="shared" si="2250"/>
        <v>-0.49999999999999989</v>
      </c>
      <c r="E2226">
        <f t="shared" si="2256"/>
        <v>-0.43857308185279442</v>
      </c>
      <c r="F2226">
        <f t="shared" si="2257"/>
        <v>0.24011174872159444</v>
      </c>
      <c r="G2226">
        <f t="shared" si="2251"/>
        <v>0.5</v>
      </c>
      <c r="H2226">
        <f t="shared" si="2258"/>
        <v>0.43857308185279431</v>
      </c>
      <c r="I2226">
        <f t="shared" si="2259"/>
        <v>-0.24011174872159441</v>
      </c>
      <c r="J2226">
        <f t="shared" si="2252"/>
        <v>0.49999999999999989</v>
      </c>
      <c r="K2226">
        <f t="shared" si="2260"/>
        <v>-0.43857308185279442</v>
      </c>
      <c r="L2226">
        <f t="shared" si="2261"/>
        <v>0.24011174872159444</v>
      </c>
      <c r="N2226">
        <v>151.30000000000001</v>
      </c>
      <c r="O2226">
        <f t="shared" si="2247"/>
        <v>74.907652177799136</v>
      </c>
      <c r="P2226">
        <f t="shared" si="2248"/>
        <v>15.092347822200868</v>
      </c>
      <c r="R2226">
        <f t="shared" si="2262"/>
        <v>-4.2922444398351942</v>
      </c>
      <c r="T2226">
        <f t="shared" si="2253"/>
        <v>15.074926860853164</v>
      </c>
      <c r="V2226">
        <f t="shared" si="2263"/>
        <v>0</v>
      </c>
    </row>
    <row r="2227" spans="1:22" x14ac:dyDescent="0.2">
      <c r="A2227">
        <f t="shared" si="2249"/>
        <v>0.5</v>
      </c>
      <c r="B2227">
        <f t="shared" si="2254"/>
        <v>-0.43899148771399016</v>
      </c>
      <c r="C2227">
        <f t="shared" si="2255"/>
        <v>0.23934592897030343</v>
      </c>
      <c r="D2227">
        <f t="shared" si="2250"/>
        <v>-0.49999999999999989</v>
      </c>
      <c r="E2227">
        <f t="shared" si="2256"/>
        <v>-0.43899148771399027</v>
      </c>
      <c r="F2227">
        <f t="shared" si="2257"/>
        <v>0.23934592897030346</v>
      </c>
      <c r="G2227">
        <f t="shared" si="2251"/>
        <v>0.5</v>
      </c>
      <c r="H2227">
        <f t="shared" si="2258"/>
        <v>0.43899148771399016</v>
      </c>
      <c r="I2227">
        <f t="shared" si="2259"/>
        <v>-0.23934592897030343</v>
      </c>
      <c r="J2227">
        <f t="shared" si="2252"/>
        <v>0.49999999999999989</v>
      </c>
      <c r="K2227">
        <f t="shared" si="2260"/>
        <v>-0.43899148771399027</v>
      </c>
      <c r="L2227">
        <f t="shared" si="2261"/>
        <v>0.23934592897030346</v>
      </c>
      <c r="N2227">
        <v>151.4</v>
      </c>
      <c r="O2227">
        <f t="shared" si="2247"/>
        <v>74.878805957985847</v>
      </c>
      <c r="P2227">
        <f t="shared" si="2248"/>
        <v>15.12119404201415</v>
      </c>
      <c r="R2227">
        <f t="shared" si="2262"/>
        <v>-4.2818053715434523</v>
      </c>
      <c r="T2227">
        <f t="shared" si="2253"/>
        <v>15.103773080666446</v>
      </c>
      <c r="V2227">
        <f t="shared" si="2263"/>
        <v>0</v>
      </c>
    </row>
    <row r="2228" spans="1:22" x14ac:dyDescent="0.2">
      <c r="A2228">
        <f t="shared" si="2249"/>
        <v>0.5</v>
      </c>
      <c r="B2228">
        <f t="shared" si="2254"/>
        <v>-0.43940855633098258</v>
      </c>
      <c r="C2228">
        <f t="shared" si="2255"/>
        <v>0.23857938012980426</v>
      </c>
      <c r="D2228">
        <f t="shared" si="2250"/>
        <v>-0.49999999999999989</v>
      </c>
      <c r="E2228">
        <f t="shared" si="2256"/>
        <v>-0.43940855633098264</v>
      </c>
      <c r="F2228">
        <f t="shared" si="2257"/>
        <v>0.23857938012980429</v>
      </c>
      <c r="G2228">
        <f t="shared" si="2251"/>
        <v>0.5</v>
      </c>
      <c r="H2228">
        <f t="shared" si="2258"/>
        <v>0.43940855633098258</v>
      </c>
      <c r="I2228">
        <f t="shared" si="2259"/>
        <v>-0.23857938012980426</v>
      </c>
      <c r="J2228">
        <f t="shared" si="2252"/>
        <v>0.49999999999999989</v>
      </c>
      <c r="K2228">
        <f t="shared" si="2260"/>
        <v>-0.43940855633098264</v>
      </c>
      <c r="L2228">
        <f t="shared" si="2261"/>
        <v>0.23857938012980429</v>
      </c>
      <c r="N2228">
        <v>151.5</v>
      </c>
      <c r="O2228">
        <f t="shared" si="2247"/>
        <v>74.850010492670449</v>
      </c>
      <c r="P2228">
        <f t="shared" si="2248"/>
        <v>15.149989507329545</v>
      </c>
      <c r="R2228">
        <f t="shared" si="2262"/>
        <v>-4.2713536406757964</v>
      </c>
      <c r="T2228">
        <f t="shared" si="2253"/>
        <v>15.132568545981842</v>
      </c>
      <c r="V2228">
        <f t="shared" si="2263"/>
        <v>0</v>
      </c>
    </row>
    <row r="2229" spans="1:22" x14ac:dyDescent="0.2">
      <c r="A2229">
        <f t="shared" si="2249"/>
        <v>0.5</v>
      </c>
      <c r="B2229">
        <f t="shared" si="2254"/>
        <v>-0.43982428643330806</v>
      </c>
      <c r="C2229">
        <f t="shared" si="2255"/>
        <v>0.23781210453513774</v>
      </c>
      <c r="D2229">
        <f t="shared" si="2250"/>
        <v>-0.49999999999999989</v>
      </c>
      <c r="E2229">
        <f t="shared" si="2256"/>
        <v>-0.43982428643330812</v>
      </c>
      <c r="F2229">
        <f t="shared" si="2257"/>
        <v>0.23781210453513776</v>
      </c>
      <c r="G2229">
        <f t="shared" si="2251"/>
        <v>0.5</v>
      </c>
      <c r="H2229">
        <f t="shared" si="2258"/>
        <v>0.43982428643330806</v>
      </c>
      <c r="I2229">
        <f t="shared" si="2259"/>
        <v>-0.23781210453513774</v>
      </c>
      <c r="J2229">
        <f t="shared" si="2252"/>
        <v>0.49999999999999989</v>
      </c>
      <c r="K2229">
        <f t="shared" si="2260"/>
        <v>-0.43982428643330812</v>
      </c>
      <c r="L2229">
        <f t="shared" si="2261"/>
        <v>0.23781210453513776</v>
      </c>
      <c r="N2229">
        <v>151.6</v>
      </c>
      <c r="O2229">
        <f t="shared" si="2247"/>
        <v>74.821265883613449</v>
      </c>
      <c r="P2229">
        <f t="shared" si="2248"/>
        <v>15.178734116386543</v>
      </c>
      <c r="R2229">
        <f t="shared" si="2262"/>
        <v>-4.2608893093840692</v>
      </c>
      <c r="T2229">
        <f t="shared" si="2253"/>
        <v>15.16131315503884</v>
      </c>
      <c r="V2229">
        <f t="shared" si="2263"/>
        <v>0</v>
      </c>
    </row>
    <row r="2230" spans="1:22" x14ac:dyDescent="0.2">
      <c r="A2230">
        <f t="shared" si="2249"/>
        <v>0.5</v>
      </c>
      <c r="B2230">
        <f t="shared" si="2254"/>
        <v>-0.44023867675458095</v>
      </c>
      <c r="C2230">
        <f t="shared" si="2255"/>
        <v>0.23704410452355812</v>
      </c>
      <c r="D2230">
        <f t="shared" si="2250"/>
        <v>-0.49999999999999989</v>
      </c>
      <c r="E2230">
        <f t="shared" si="2256"/>
        <v>-0.440238676754581</v>
      </c>
      <c r="F2230">
        <f t="shared" si="2257"/>
        <v>0.23704410452355815</v>
      </c>
      <c r="G2230">
        <f t="shared" si="2251"/>
        <v>0.5</v>
      </c>
      <c r="H2230">
        <f t="shared" si="2258"/>
        <v>0.44023867675458095</v>
      </c>
      <c r="I2230">
        <f t="shared" si="2259"/>
        <v>-0.23704410452355812</v>
      </c>
      <c r="J2230">
        <f t="shared" si="2252"/>
        <v>0.49999999999999989</v>
      </c>
      <c r="K2230">
        <f t="shared" si="2260"/>
        <v>-0.440238676754581</v>
      </c>
      <c r="L2230">
        <f t="shared" si="2261"/>
        <v>0.23704410452355815</v>
      </c>
      <c r="N2230">
        <v>151.69999999999999</v>
      </c>
      <c r="O2230">
        <f t="shared" si="2247"/>
        <v>74.792572232236537</v>
      </c>
      <c r="P2230">
        <f t="shared" si="2248"/>
        <v>15.207427767763457</v>
      </c>
      <c r="R2230">
        <f t="shared" si="2262"/>
        <v>-4.2504124397899385</v>
      </c>
      <c r="T2230">
        <f t="shared" si="2253"/>
        <v>15.190006806415754</v>
      </c>
      <c r="V2230">
        <f t="shared" si="2263"/>
        <v>0</v>
      </c>
    </row>
    <row r="2231" spans="1:22" x14ac:dyDescent="0.2">
      <c r="A2231">
        <f t="shared" si="2249"/>
        <v>0.5</v>
      </c>
      <c r="B2231">
        <f t="shared" si="2254"/>
        <v>-0.44065172603249608</v>
      </c>
      <c r="C2231">
        <f t="shared" si="2255"/>
        <v>0.23627538243452684</v>
      </c>
      <c r="D2231">
        <f t="shared" si="2250"/>
        <v>-0.49999999999999989</v>
      </c>
      <c r="E2231">
        <f t="shared" si="2256"/>
        <v>-0.44065172603249614</v>
      </c>
      <c r="F2231">
        <f t="shared" si="2257"/>
        <v>0.23627538243452686</v>
      </c>
      <c r="G2231">
        <f t="shared" si="2251"/>
        <v>0.5</v>
      </c>
      <c r="H2231">
        <f t="shared" si="2258"/>
        <v>0.44065172603249608</v>
      </c>
      <c r="I2231">
        <f t="shared" si="2259"/>
        <v>-0.23627538243452684</v>
      </c>
      <c r="J2231">
        <f t="shared" si="2252"/>
        <v>0.49999999999999989</v>
      </c>
      <c r="K2231">
        <f t="shared" si="2260"/>
        <v>-0.44065172603249614</v>
      </c>
      <c r="L2231">
        <f t="shared" si="2261"/>
        <v>0.23627538243452686</v>
      </c>
      <c r="N2231">
        <v>151.80000000000001</v>
      </c>
      <c r="O2231">
        <f t="shared" si="2247"/>
        <v>74.763929639621978</v>
      </c>
      <c r="P2231">
        <f t="shared" si="2248"/>
        <v>15.236070360378029</v>
      </c>
      <c r="R2231">
        <f t="shared" si="2262"/>
        <v>-4.2399230939836698</v>
      </c>
      <c r="T2231">
        <f t="shared" si="2253"/>
        <v>15.218649399030326</v>
      </c>
      <c r="V2231">
        <f t="shared" si="2263"/>
        <v>0</v>
      </c>
    </row>
    <row r="2232" spans="1:22" x14ac:dyDescent="0.2">
      <c r="A2232">
        <f t="shared" si="2249"/>
        <v>0.5</v>
      </c>
      <c r="B2232">
        <f t="shared" si="2254"/>
        <v>-0.44106343300883383</v>
      </c>
      <c r="C2232">
        <f t="shared" si="2255"/>
        <v>0.23550594060970487</v>
      </c>
      <c r="D2232">
        <f t="shared" si="2250"/>
        <v>-0.49999999999999989</v>
      </c>
      <c r="E2232">
        <f t="shared" si="2256"/>
        <v>-0.44106343300883394</v>
      </c>
      <c r="F2232">
        <f t="shared" si="2257"/>
        <v>0.23550594060970492</v>
      </c>
      <c r="G2232">
        <f t="shared" si="2251"/>
        <v>0.5</v>
      </c>
      <c r="H2232">
        <f t="shared" si="2258"/>
        <v>0.44106343300883383</v>
      </c>
      <c r="I2232">
        <f t="shared" si="2259"/>
        <v>-0.23550594060970487</v>
      </c>
      <c r="J2232">
        <f t="shared" si="2252"/>
        <v>0.49999999999999989</v>
      </c>
      <c r="K2232">
        <f t="shared" si="2260"/>
        <v>-0.44106343300883394</v>
      </c>
      <c r="L2232">
        <f t="shared" si="2261"/>
        <v>0.23550594060970492</v>
      </c>
      <c r="N2232">
        <v>151.9</v>
      </c>
      <c r="O2232">
        <f t="shared" si="2247"/>
        <v>74.735338206511884</v>
      </c>
      <c r="P2232">
        <f t="shared" si="2248"/>
        <v>15.264661793488122</v>
      </c>
      <c r="R2232">
        <f t="shared" si="2262"/>
        <v>-4.2294213340226587</v>
      </c>
      <c r="T2232">
        <f t="shared" si="2253"/>
        <v>15.247240832140418</v>
      </c>
      <c r="V2232">
        <f t="shared" si="2263"/>
        <v>0</v>
      </c>
    </row>
    <row r="2233" spans="1:22" x14ac:dyDescent="0.2">
      <c r="A2233">
        <f t="shared" si="2249"/>
        <v>0.5</v>
      </c>
      <c r="B2233">
        <f t="shared" si="2254"/>
        <v>-0.44147379642946338</v>
      </c>
      <c r="C2233">
        <f t="shared" si="2255"/>
        <v>0.23473578139294529</v>
      </c>
      <c r="D2233">
        <f t="shared" si="2250"/>
        <v>-0.49999999999999989</v>
      </c>
      <c r="E2233">
        <f t="shared" si="2256"/>
        <v>-0.44147379642946344</v>
      </c>
      <c r="F2233">
        <f t="shared" si="2257"/>
        <v>0.23473578139294535</v>
      </c>
      <c r="G2233">
        <f t="shared" si="2251"/>
        <v>0.5</v>
      </c>
      <c r="H2233">
        <f t="shared" si="2258"/>
        <v>0.44147379642946338</v>
      </c>
      <c r="I2233">
        <f t="shared" si="2259"/>
        <v>-0.23473578139294529</v>
      </c>
      <c r="J2233">
        <f t="shared" si="2252"/>
        <v>0.49999999999999989</v>
      </c>
      <c r="K2233">
        <f t="shared" si="2260"/>
        <v>-0.44147379642946344</v>
      </c>
      <c r="L2233">
        <f t="shared" si="2261"/>
        <v>0.23473578139294535</v>
      </c>
      <c r="N2233">
        <v>152</v>
      </c>
      <c r="O2233">
        <f t="shared" si="2247"/>
        <v>74.706798033307706</v>
      </c>
      <c r="P2233">
        <f t="shared" si="2248"/>
        <v>15.293201966692296</v>
      </c>
      <c r="R2233">
        <f t="shared" si="2262"/>
        <v>-4.2189072219300865</v>
      </c>
      <c r="T2233">
        <f t="shared" si="2253"/>
        <v>15.275781005344593</v>
      </c>
      <c r="V2233">
        <f t="shared" si="2263"/>
        <v>0</v>
      </c>
    </row>
    <row r="2234" spans="1:22" x14ac:dyDescent="0.2">
      <c r="A2234">
        <f t="shared" si="2249"/>
        <v>0.5</v>
      </c>
      <c r="B2234">
        <f t="shared" si="2254"/>
        <v>-0.44188281504434668</v>
      </c>
      <c r="C2234">
        <f t="shared" si="2255"/>
        <v>0.23396490713028667</v>
      </c>
      <c r="D2234">
        <f t="shared" si="2250"/>
        <v>-0.49999999999999989</v>
      </c>
      <c r="E2234">
        <f t="shared" si="2256"/>
        <v>-0.44188281504434673</v>
      </c>
      <c r="F2234">
        <f t="shared" si="2257"/>
        <v>0.2339649071302867</v>
      </c>
      <c r="G2234">
        <f t="shared" si="2251"/>
        <v>0.5</v>
      </c>
      <c r="H2234">
        <f t="shared" si="2258"/>
        <v>0.44188281504434668</v>
      </c>
      <c r="I2234">
        <f t="shared" si="2259"/>
        <v>-0.23396490713028667</v>
      </c>
      <c r="J2234">
        <f t="shared" si="2252"/>
        <v>0.49999999999999989</v>
      </c>
      <c r="K2234">
        <f t="shared" si="2260"/>
        <v>-0.44188281504434673</v>
      </c>
      <c r="L2234">
        <f t="shared" si="2261"/>
        <v>0.2339649071302867</v>
      </c>
      <c r="N2234">
        <v>152.1</v>
      </c>
      <c r="O2234">
        <f t="shared" si="2247"/>
        <v>74.678309220069494</v>
      </c>
      <c r="P2234">
        <f t="shared" si="2248"/>
        <v>15.321690779930515</v>
      </c>
      <c r="R2234">
        <f t="shared" si="2262"/>
        <v>-4.2083808196934616</v>
      </c>
      <c r="T2234">
        <f t="shared" si="2253"/>
        <v>15.304269818582812</v>
      </c>
      <c r="V2234">
        <f t="shared" si="2263"/>
        <v>0</v>
      </c>
    </row>
    <row r="2235" spans="1:22" x14ac:dyDescent="0.2">
      <c r="A2235">
        <f t="shared" si="2249"/>
        <v>0.5</v>
      </c>
      <c r="B2235">
        <f t="shared" si="2254"/>
        <v>-0.44229048760754192</v>
      </c>
      <c r="C2235">
        <f t="shared" si="2255"/>
        <v>0.23319332016994562</v>
      </c>
      <c r="D2235">
        <f t="shared" si="2250"/>
        <v>-0.49999999999999989</v>
      </c>
      <c r="E2235">
        <f t="shared" si="2256"/>
        <v>-0.44229048760754197</v>
      </c>
      <c r="F2235">
        <f t="shared" si="2257"/>
        <v>0.23319332016994565</v>
      </c>
      <c r="G2235">
        <f t="shared" si="2251"/>
        <v>0.5</v>
      </c>
      <c r="H2235">
        <f t="shared" si="2258"/>
        <v>0.44229048760754192</v>
      </c>
      <c r="I2235">
        <f t="shared" si="2259"/>
        <v>-0.23319332016994562</v>
      </c>
      <c r="J2235">
        <f t="shared" si="2252"/>
        <v>0.49999999999999989</v>
      </c>
      <c r="K2235">
        <f t="shared" si="2260"/>
        <v>-0.44229048760754197</v>
      </c>
      <c r="L2235">
        <f t="shared" si="2261"/>
        <v>0.23319332016994565</v>
      </c>
      <c r="N2235">
        <v>152.19999999999999</v>
      </c>
      <c r="O2235">
        <f t="shared" si="2247"/>
        <v>74.64987186651534</v>
      </c>
      <c r="P2235">
        <f t="shared" si="2248"/>
        <v>15.350128133484658</v>
      </c>
      <c r="R2235">
        <f t="shared" si="2262"/>
        <v>-4.1978421892633673</v>
      </c>
      <c r="T2235">
        <f t="shared" si="2253"/>
        <v>15.332707172136955</v>
      </c>
      <c r="V2235">
        <f t="shared" si="2263"/>
        <v>0</v>
      </c>
    </row>
    <row r="2236" spans="1:22" x14ac:dyDescent="0.2">
      <c r="A2236">
        <f t="shared" si="2249"/>
        <v>0.5</v>
      </c>
      <c r="B2236">
        <f t="shared" si="2254"/>
        <v>-0.44269681287720786</v>
      </c>
      <c r="C2236">
        <f t="shared" si="2255"/>
        <v>0.2324210228623097</v>
      </c>
      <c r="D2236">
        <f t="shared" si="2250"/>
        <v>-0.49999999999999989</v>
      </c>
      <c r="E2236">
        <f t="shared" si="2256"/>
        <v>-0.44269681287720791</v>
      </c>
      <c r="F2236">
        <f t="shared" si="2257"/>
        <v>0.23242102286230973</v>
      </c>
      <c r="G2236">
        <f t="shared" si="2251"/>
        <v>0.5</v>
      </c>
      <c r="H2236">
        <f t="shared" si="2258"/>
        <v>0.44269681287720786</v>
      </c>
      <c r="I2236">
        <f t="shared" si="2259"/>
        <v>-0.2324210228623097</v>
      </c>
      <c r="J2236">
        <f t="shared" si="2252"/>
        <v>0.49999999999999989</v>
      </c>
      <c r="K2236">
        <f t="shared" si="2260"/>
        <v>-0.44269681287720791</v>
      </c>
      <c r="L2236">
        <f t="shared" si="2261"/>
        <v>0.23242102286230973</v>
      </c>
      <c r="N2236">
        <v>152.30000000000001</v>
      </c>
      <c r="O2236">
        <f t="shared" si="2247"/>
        <v>74.621486072020843</v>
      </c>
      <c r="P2236">
        <f t="shared" si="2248"/>
        <v>15.378513927979151</v>
      </c>
      <c r="R2236">
        <f t="shared" si="2262"/>
        <v>-4.1872913925520532</v>
      </c>
      <c r="T2236">
        <f t="shared" si="2253"/>
        <v>15.361092966631448</v>
      </c>
      <c r="V2236">
        <f t="shared" si="2263"/>
        <v>0</v>
      </c>
    </row>
    <row r="2237" spans="1:22" x14ac:dyDescent="0.2">
      <c r="A2237">
        <f t="shared" si="2249"/>
        <v>0.5</v>
      </c>
      <c r="B2237">
        <f t="shared" si="2254"/>
        <v>-0.44310178961560731</v>
      </c>
      <c r="C2237">
        <f t="shared" si="2255"/>
        <v>0.23164801755993078</v>
      </c>
      <c r="D2237">
        <f t="shared" si="2250"/>
        <v>-0.49999999999999989</v>
      </c>
      <c r="E2237">
        <f t="shared" si="2256"/>
        <v>-0.44310178961560737</v>
      </c>
      <c r="F2237">
        <f t="shared" si="2257"/>
        <v>0.23164801755993081</v>
      </c>
      <c r="G2237">
        <f t="shared" si="2251"/>
        <v>0.5</v>
      </c>
      <c r="H2237">
        <f t="shared" si="2258"/>
        <v>0.44310178961560731</v>
      </c>
      <c r="I2237">
        <f t="shared" si="2259"/>
        <v>-0.23164801755993078</v>
      </c>
      <c r="J2237">
        <f t="shared" si="2252"/>
        <v>0.49999999999999989</v>
      </c>
      <c r="K2237">
        <f t="shared" si="2260"/>
        <v>-0.44310178961560737</v>
      </c>
      <c r="L2237">
        <f t="shared" si="2261"/>
        <v>0.23164801755993081</v>
      </c>
      <c r="N2237">
        <v>152.4</v>
      </c>
      <c r="O2237">
        <f t="shared" si="2247"/>
        <v>74.593151935618437</v>
      </c>
      <c r="P2237">
        <f t="shared" si="2248"/>
        <v>15.40684806438157</v>
      </c>
      <c r="R2237">
        <f t="shared" si="2262"/>
        <v>-4.1767284914320761</v>
      </c>
      <c r="T2237">
        <f t="shared" si="2253"/>
        <v>15.389427103033867</v>
      </c>
      <c r="V2237">
        <f t="shared" si="2263"/>
        <v>0</v>
      </c>
    </row>
    <row r="2238" spans="1:22" x14ac:dyDescent="0.2">
      <c r="A2238">
        <f t="shared" si="2249"/>
        <v>0.5</v>
      </c>
      <c r="B2238">
        <f t="shared" si="2254"/>
        <v>-0.4435054165891108</v>
      </c>
      <c r="C2238">
        <f t="shared" si="2255"/>
        <v>0.2308743066175169</v>
      </c>
      <c r="D2238">
        <f t="shared" si="2250"/>
        <v>-0.49999999999999989</v>
      </c>
      <c r="E2238">
        <f t="shared" si="2256"/>
        <v>-0.44350541658911086</v>
      </c>
      <c r="F2238">
        <f t="shared" si="2257"/>
        <v>0.23087430661751696</v>
      </c>
      <c r="G2238">
        <f t="shared" si="2251"/>
        <v>0.5</v>
      </c>
      <c r="H2238">
        <f t="shared" si="2258"/>
        <v>0.4435054165891108</v>
      </c>
      <c r="I2238">
        <f t="shared" si="2259"/>
        <v>-0.2308743066175169</v>
      </c>
      <c r="J2238">
        <f t="shared" si="2252"/>
        <v>0.49999999999999989</v>
      </c>
      <c r="K2238">
        <f t="shared" si="2260"/>
        <v>-0.44350541658911086</v>
      </c>
      <c r="L2238">
        <f t="shared" si="2261"/>
        <v>0.23087430661751696</v>
      </c>
      <c r="N2238">
        <v>152.5</v>
      </c>
      <c r="O2238">
        <f t="shared" si="2247"/>
        <v>74.564869555996751</v>
      </c>
      <c r="P2238">
        <f t="shared" si="2248"/>
        <v>15.435130444003244</v>
      </c>
      <c r="R2238">
        <f t="shared" si="2262"/>
        <v>-4.1661535477349485</v>
      </c>
      <c r="T2238">
        <f t="shared" si="2253"/>
        <v>15.417709482655541</v>
      </c>
      <c r="V2238">
        <f t="shared" si="2263"/>
        <v>0</v>
      </c>
    </row>
    <row r="2239" spans="1:22" x14ac:dyDescent="0.2">
      <c r="A2239">
        <f t="shared" si="2249"/>
        <v>0.5</v>
      </c>
      <c r="B2239">
        <f t="shared" si="2254"/>
        <v>-0.44390769256820056</v>
      </c>
      <c r="C2239">
        <f t="shared" si="2255"/>
        <v>0.23009989239192585</v>
      </c>
      <c r="D2239">
        <f t="shared" si="2250"/>
        <v>-0.49999999999999989</v>
      </c>
      <c r="E2239">
        <f t="shared" si="2256"/>
        <v>-0.44390769256820062</v>
      </c>
      <c r="F2239">
        <f t="shared" si="2257"/>
        <v>0.23009989239192588</v>
      </c>
      <c r="G2239">
        <f t="shared" si="2251"/>
        <v>0.5</v>
      </c>
      <c r="H2239">
        <f t="shared" si="2258"/>
        <v>0.44390769256820056</v>
      </c>
      <c r="I2239">
        <f t="shared" si="2259"/>
        <v>-0.23009989239192585</v>
      </c>
      <c r="J2239">
        <f t="shared" si="2252"/>
        <v>0.49999999999999989</v>
      </c>
      <c r="K2239">
        <f t="shared" si="2260"/>
        <v>-0.44390769256820062</v>
      </c>
      <c r="L2239">
        <f t="shared" si="2261"/>
        <v>0.23009989239192588</v>
      </c>
      <c r="N2239">
        <v>152.6</v>
      </c>
      <c r="O2239">
        <f t="shared" si="2247"/>
        <v>74.536639031500258</v>
      </c>
      <c r="P2239">
        <f t="shared" si="2248"/>
        <v>15.463360968499748</v>
      </c>
      <c r="R2239">
        <f t="shared" si="2262"/>
        <v>-4.1555666232498556</v>
      </c>
      <c r="T2239">
        <f t="shared" si="2253"/>
        <v>15.445940007152045</v>
      </c>
      <c r="V2239">
        <f t="shared" si="2263"/>
        <v>0</v>
      </c>
    </row>
    <row r="2240" spans="1:22" x14ac:dyDescent="0.2">
      <c r="A2240">
        <f t="shared" si="2249"/>
        <v>0.5</v>
      </c>
      <c r="B2240">
        <f t="shared" si="2254"/>
        <v>-0.44430861632747426</v>
      </c>
      <c r="C2240">
        <f t="shared" si="2255"/>
        <v>0.22932477724215752</v>
      </c>
      <c r="D2240">
        <f t="shared" si="2250"/>
        <v>-0.49999999999999989</v>
      </c>
      <c r="E2240">
        <f t="shared" si="2256"/>
        <v>-0.44430861632747431</v>
      </c>
      <c r="F2240">
        <f t="shared" si="2257"/>
        <v>0.22932477724215755</v>
      </c>
      <c r="G2240">
        <f t="shared" si="2251"/>
        <v>0.5</v>
      </c>
      <c r="H2240">
        <f t="shared" si="2258"/>
        <v>0.44430861632747426</v>
      </c>
      <c r="I2240">
        <f t="shared" si="2259"/>
        <v>-0.22932477724215752</v>
      </c>
      <c r="J2240">
        <f t="shared" si="2252"/>
        <v>0.49999999999999989</v>
      </c>
      <c r="K2240">
        <f t="shared" si="2260"/>
        <v>-0.44430861632747431</v>
      </c>
      <c r="L2240">
        <f t="shared" si="2261"/>
        <v>0.22932477724215755</v>
      </c>
      <c r="N2240">
        <v>152.69999999999999</v>
      </c>
      <c r="O2240">
        <f t="shared" si="2247"/>
        <v>74.508460460128489</v>
      </c>
      <c r="P2240">
        <f t="shared" si="2248"/>
        <v>15.4915395398715</v>
      </c>
      <c r="R2240">
        <f t="shared" si="2262"/>
        <v>-4.1449677797223252</v>
      </c>
      <c r="T2240">
        <f t="shared" si="2253"/>
        <v>15.474118578523797</v>
      </c>
      <c r="V2240">
        <f t="shared" si="2263"/>
        <v>0</v>
      </c>
    </row>
    <row r="2241" spans="1:22" x14ac:dyDescent="0.2">
      <c r="A2241">
        <f t="shared" si="2249"/>
        <v>0.5</v>
      </c>
      <c r="B2241">
        <f t="shared" si="2254"/>
        <v>-0.44470818664564871</v>
      </c>
      <c r="C2241">
        <f t="shared" si="2255"/>
        <v>0.228548963529347</v>
      </c>
      <c r="D2241">
        <f t="shared" si="2250"/>
        <v>-0.49999999999999989</v>
      </c>
      <c r="E2241">
        <f t="shared" si="2256"/>
        <v>-0.44470818664564876</v>
      </c>
      <c r="F2241">
        <f t="shared" si="2257"/>
        <v>0.22854896352934703</v>
      </c>
      <c r="G2241">
        <f t="shared" si="2251"/>
        <v>0.5</v>
      </c>
      <c r="H2241">
        <f t="shared" si="2258"/>
        <v>0.44470818664564871</v>
      </c>
      <c r="I2241">
        <f t="shared" si="2259"/>
        <v>-0.228548963529347</v>
      </c>
      <c r="J2241">
        <f t="shared" si="2252"/>
        <v>0.49999999999999989</v>
      </c>
      <c r="K2241">
        <f t="shared" si="2260"/>
        <v>-0.44470818664564876</v>
      </c>
      <c r="L2241">
        <f t="shared" si="2261"/>
        <v>0.22854896352934703</v>
      </c>
      <c r="N2241">
        <v>152.80000000000001</v>
      </c>
      <c r="O2241">
        <f t="shared" si="2247"/>
        <v>74.480333939535669</v>
      </c>
      <c r="P2241">
        <f t="shared" si="2248"/>
        <v>15.519666060464321</v>
      </c>
      <c r="R2241">
        <f t="shared" si="2262"/>
        <v>-4.134357078852851</v>
      </c>
      <c r="T2241">
        <f t="shared" si="2253"/>
        <v>15.502245099116617</v>
      </c>
      <c r="V2241">
        <f t="shared" si="2263"/>
        <v>0</v>
      </c>
    </row>
    <row r="2242" spans="1:22" x14ac:dyDescent="0.2">
      <c r="A2242">
        <f t="shared" si="2249"/>
        <v>0.5</v>
      </c>
      <c r="B2242">
        <f t="shared" si="2254"/>
        <v>-0.4451064023055632</v>
      </c>
      <c r="C2242">
        <f t="shared" si="2255"/>
        <v>0.22777245361675774</v>
      </c>
      <c r="D2242">
        <f t="shared" si="2250"/>
        <v>-0.49999999999999989</v>
      </c>
      <c r="E2242">
        <f t="shared" si="2256"/>
        <v>-0.44510640230556325</v>
      </c>
      <c r="F2242">
        <f t="shared" si="2257"/>
        <v>0.22777245361675777</v>
      </c>
      <c r="G2242">
        <f t="shared" si="2251"/>
        <v>0.5</v>
      </c>
      <c r="H2242">
        <f t="shared" si="2258"/>
        <v>0.4451064023055632</v>
      </c>
      <c r="I2242">
        <f t="shared" si="2259"/>
        <v>-0.22777245361675774</v>
      </c>
      <c r="J2242">
        <f t="shared" si="2252"/>
        <v>0.49999999999999989</v>
      </c>
      <c r="K2242">
        <f t="shared" si="2260"/>
        <v>-0.44510640230556325</v>
      </c>
      <c r="L2242">
        <f t="shared" si="2261"/>
        <v>0.22777245361675777</v>
      </c>
      <c r="N2242">
        <v>152.9</v>
      </c>
      <c r="O2242">
        <f t="shared" si="2247"/>
        <v>74.452259567030083</v>
      </c>
      <c r="P2242">
        <f t="shared" si="2248"/>
        <v>15.54774043296992</v>
      </c>
      <c r="R2242">
        <f t="shared" si="2262"/>
        <v>-4.1237345822956399</v>
      </c>
      <c r="T2242">
        <f t="shared" si="2253"/>
        <v>15.530319471622217</v>
      </c>
      <c r="V2242">
        <f t="shared" si="2263"/>
        <v>0</v>
      </c>
    </row>
    <row r="2243" spans="1:22" x14ac:dyDescent="0.2">
      <c r="A2243">
        <f t="shared" si="2249"/>
        <v>0.5</v>
      </c>
      <c r="B2243">
        <f t="shared" si="2254"/>
        <v>-0.44550326209418384</v>
      </c>
      <c r="C2243">
        <f t="shared" si="2255"/>
        <v>0.2269952498697734</v>
      </c>
      <c r="D2243">
        <f t="shared" si="2250"/>
        <v>-0.49999999999999989</v>
      </c>
      <c r="E2243">
        <f t="shared" si="2256"/>
        <v>-0.44550326209418389</v>
      </c>
      <c r="F2243">
        <f t="shared" si="2257"/>
        <v>0.22699524986977343</v>
      </c>
      <c r="G2243">
        <f t="shared" si="2251"/>
        <v>0.5</v>
      </c>
      <c r="H2243">
        <f t="shared" si="2258"/>
        <v>0.44550326209418384</v>
      </c>
      <c r="I2243">
        <f t="shared" si="2259"/>
        <v>-0.2269952498697734</v>
      </c>
      <c r="J2243">
        <f t="shared" si="2252"/>
        <v>0.49999999999999989</v>
      </c>
      <c r="K2243">
        <f t="shared" si="2260"/>
        <v>-0.44550326209418389</v>
      </c>
      <c r="L2243">
        <f t="shared" si="2261"/>
        <v>0.22699524986977343</v>
      </c>
      <c r="N2243">
        <v>153</v>
      </c>
      <c r="O2243">
        <f t="shared" si="2247"/>
        <v>74.424237439573531</v>
      </c>
      <c r="P2243">
        <f t="shared" si="2248"/>
        <v>15.575762560426478</v>
      </c>
      <c r="R2243">
        <f t="shared" si="2262"/>
        <v>-4.113100351657307</v>
      </c>
      <c r="T2243">
        <f t="shared" si="2253"/>
        <v>15.558341599078775</v>
      </c>
      <c r="V2243">
        <f t="shared" si="2263"/>
        <v>0</v>
      </c>
    </row>
    <row r="2244" spans="1:22" x14ac:dyDescent="0.2">
      <c r="A2244">
        <f t="shared" si="2249"/>
        <v>0.5</v>
      </c>
      <c r="B2244">
        <f t="shared" si="2254"/>
        <v>-0.44589876480260693</v>
      </c>
      <c r="C2244">
        <f t="shared" si="2255"/>
        <v>0.22621735465589143</v>
      </c>
      <c r="D2244">
        <f t="shared" si="2250"/>
        <v>-0.49999999999999989</v>
      </c>
      <c r="E2244">
        <f t="shared" si="2256"/>
        <v>-0.44589876480260698</v>
      </c>
      <c r="F2244">
        <f t="shared" si="2257"/>
        <v>0.22621735465589146</v>
      </c>
      <c r="G2244">
        <f t="shared" si="2251"/>
        <v>0.5</v>
      </c>
      <c r="H2244">
        <f t="shared" si="2258"/>
        <v>0.44589876480260693</v>
      </c>
      <c r="I2244">
        <f t="shared" si="2259"/>
        <v>-0.22621735465589143</v>
      </c>
      <c r="J2244">
        <f t="shared" si="2252"/>
        <v>0.49999999999999989</v>
      </c>
      <c r="K2244">
        <f t="shared" si="2260"/>
        <v>-0.44589876480260698</v>
      </c>
      <c r="L2244">
        <f t="shared" si="2261"/>
        <v>0.22621735465589146</v>
      </c>
      <c r="N2244">
        <v>153.1</v>
      </c>
      <c r="O2244">
        <f t="shared" si="2247"/>
        <v>74.396267653780896</v>
      </c>
      <c r="P2244">
        <f t="shared" si="2248"/>
        <v>15.603732346219097</v>
      </c>
      <c r="R2244">
        <f t="shared" si="2262"/>
        <v>-4.1024544484955534</v>
      </c>
      <c r="T2244">
        <f t="shared" si="2253"/>
        <v>15.586311384871394</v>
      </c>
      <c r="V2244">
        <f t="shared" si="2263"/>
        <v>0</v>
      </c>
    </row>
    <row r="2245" spans="1:22" x14ac:dyDescent="0.2">
      <c r="A2245">
        <f t="shared" si="2249"/>
        <v>0.5</v>
      </c>
      <c r="B2245">
        <f t="shared" si="2254"/>
        <v>-0.44629290922606257</v>
      </c>
      <c r="C2245">
        <f t="shared" si="2255"/>
        <v>0.22543877034471546</v>
      </c>
      <c r="D2245">
        <f t="shared" si="2250"/>
        <v>-0.49999999999999989</v>
      </c>
      <c r="E2245">
        <f t="shared" si="2256"/>
        <v>-0.44629290922606268</v>
      </c>
      <c r="F2245">
        <f t="shared" si="2257"/>
        <v>0.22543877034471552</v>
      </c>
      <c r="G2245">
        <f t="shared" si="2251"/>
        <v>0.5</v>
      </c>
      <c r="H2245">
        <f t="shared" si="2258"/>
        <v>0.44629290922606257</v>
      </c>
      <c r="I2245">
        <f t="shared" si="2259"/>
        <v>-0.22543877034471546</v>
      </c>
      <c r="J2245">
        <f t="shared" si="2252"/>
        <v>0.49999999999999989</v>
      </c>
      <c r="K2245">
        <f t="shared" si="2260"/>
        <v>-0.44629290922606268</v>
      </c>
      <c r="L2245">
        <f t="shared" si="2261"/>
        <v>0.22543877034471552</v>
      </c>
      <c r="N2245">
        <v>153.19999999999999</v>
      </c>
      <c r="O2245">
        <f t="shared" si="2247"/>
        <v>74.368350305919648</v>
      </c>
      <c r="P2245">
        <f t="shared" si="2248"/>
        <v>15.63164969408035</v>
      </c>
      <c r="R2245">
        <f t="shared" si="2262"/>
        <v>-4.0917969343179568</v>
      </c>
      <c r="T2245">
        <f t="shared" si="2253"/>
        <v>15.614228732732647</v>
      </c>
      <c r="V2245">
        <f t="shared" si="2263"/>
        <v>0</v>
      </c>
    </row>
    <row r="2246" spans="1:22" x14ac:dyDescent="0.2">
      <c r="A2246">
        <f t="shared" si="2249"/>
        <v>0.5</v>
      </c>
      <c r="B2246">
        <f t="shared" si="2254"/>
        <v>-0.44668569416391873</v>
      </c>
      <c r="C2246">
        <f t="shared" si="2255"/>
        <v>0.22465949930794823</v>
      </c>
      <c r="D2246">
        <f t="shared" si="2250"/>
        <v>-0.49999999999999989</v>
      </c>
      <c r="E2246">
        <f t="shared" si="2256"/>
        <v>-0.44668569416391879</v>
      </c>
      <c r="F2246">
        <f t="shared" si="2257"/>
        <v>0.22465949930794826</v>
      </c>
      <c r="G2246">
        <f t="shared" si="2251"/>
        <v>0.5</v>
      </c>
      <c r="H2246">
        <f t="shared" si="2258"/>
        <v>0.44668569416391873</v>
      </c>
      <c r="I2246">
        <f t="shared" si="2259"/>
        <v>-0.22465949930794823</v>
      </c>
      <c r="J2246">
        <f t="shared" si="2252"/>
        <v>0.49999999999999989</v>
      </c>
      <c r="K2246">
        <f t="shared" si="2260"/>
        <v>-0.44668569416391879</v>
      </c>
      <c r="L2246">
        <f t="shared" si="2261"/>
        <v>0.22465949930794826</v>
      </c>
      <c r="N2246">
        <v>153.30000000000001</v>
      </c>
      <c r="O2246">
        <f t="shared" si="2247"/>
        <v>74.340485491909263</v>
      </c>
      <c r="P2246">
        <f t="shared" si="2248"/>
        <v>15.659514508090741</v>
      </c>
      <c r="R2246">
        <f t="shared" si="2262"/>
        <v>-4.0811278705805769</v>
      </c>
      <c r="T2246">
        <f t="shared" si="2253"/>
        <v>15.642093546743038</v>
      </c>
      <c r="V2246">
        <f t="shared" si="2263"/>
        <v>0</v>
      </c>
    </row>
    <row r="2247" spans="1:22" x14ac:dyDescent="0.2">
      <c r="A2247">
        <f t="shared" si="2249"/>
        <v>0.5</v>
      </c>
      <c r="B2247">
        <f t="shared" si="2254"/>
        <v>-0.44707711841968401</v>
      </c>
      <c r="C2247">
        <f t="shared" si="2255"/>
        <v>0.22387954391938483</v>
      </c>
      <c r="D2247">
        <f t="shared" si="2250"/>
        <v>-0.49999999999999989</v>
      </c>
      <c r="E2247">
        <f t="shared" si="2256"/>
        <v>-0.44707711841968406</v>
      </c>
      <c r="F2247">
        <f t="shared" si="2257"/>
        <v>0.22387954391938486</v>
      </c>
      <c r="G2247">
        <f t="shared" si="2251"/>
        <v>0.5</v>
      </c>
      <c r="H2247">
        <f t="shared" si="2258"/>
        <v>0.44707711841968401</v>
      </c>
      <c r="I2247">
        <f t="shared" si="2259"/>
        <v>-0.22387954391938483</v>
      </c>
      <c r="J2247">
        <f t="shared" si="2252"/>
        <v>0.49999999999999989</v>
      </c>
      <c r="K2247">
        <f t="shared" si="2260"/>
        <v>-0.44707711841968406</v>
      </c>
      <c r="L2247">
        <f t="shared" si="2261"/>
        <v>0.22387954391938486</v>
      </c>
      <c r="N2247">
        <v>153.4</v>
      </c>
      <c r="O2247">
        <f t="shared" si="2247"/>
        <v>74.312673307320779</v>
      </c>
      <c r="P2247">
        <f t="shared" si="2248"/>
        <v>15.687326692679223</v>
      </c>
      <c r="R2247">
        <f t="shared" si="2262"/>
        <v>-4.070447318686794</v>
      </c>
      <c r="T2247">
        <f t="shared" si="2253"/>
        <v>15.66990573133152</v>
      </c>
      <c r="V2247">
        <f t="shared" si="2263"/>
        <v>0</v>
      </c>
    </row>
    <row r="2248" spans="1:22" x14ac:dyDescent="0.2">
      <c r="A2248">
        <f t="shared" si="2249"/>
        <v>0.5</v>
      </c>
      <c r="B2248">
        <f t="shared" si="2254"/>
        <v>-0.44746718080101239</v>
      </c>
      <c r="C2248">
        <f t="shared" si="2255"/>
        <v>0.22309890655490447</v>
      </c>
      <c r="D2248">
        <f t="shared" si="2250"/>
        <v>-0.49999999999999989</v>
      </c>
      <c r="E2248">
        <f t="shared" si="2256"/>
        <v>-0.44746718080101244</v>
      </c>
      <c r="F2248">
        <f t="shared" si="2257"/>
        <v>0.2230989065549045</v>
      </c>
      <c r="G2248">
        <f t="shared" si="2251"/>
        <v>0.5</v>
      </c>
      <c r="H2248">
        <f t="shared" si="2258"/>
        <v>0.44746718080101239</v>
      </c>
      <c r="I2248">
        <f t="shared" si="2259"/>
        <v>-0.22309890655490447</v>
      </c>
      <c r="J2248">
        <f t="shared" si="2252"/>
        <v>0.49999999999999989</v>
      </c>
      <c r="K2248">
        <f t="shared" si="2260"/>
        <v>-0.44746718080101244</v>
      </c>
      <c r="L2248">
        <f t="shared" si="2261"/>
        <v>0.2230989065549045</v>
      </c>
      <c r="N2248">
        <v>153.5</v>
      </c>
      <c r="O2248">
        <f t="shared" si="2247"/>
        <v>74.284913847376458</v>
      </c>
      <c r="P2248">
        <f t="shared" si="2248"/>
        <v>15.715086152623552</v>
      </c>
      <c r="R2248">
        <f t="shared" si="2262"/>
        <v>-4.0597553399860757</v>
      </c>
      <c r="T2248">
        <f t="shared" si="2253"/>
        <v>15.697665191275849</v>
      </c>
      <c r="V2248">
        <f t="shared" si="2263"/>
        <v>0</v>
      </c>
    </row>
    <row r="2249" spans="1:22" x14ac:dyDescent="0.2">
      <c r="A2249">
        <f t="shared" si="2249"/>
        <v>0.5</v>
      </c>
      <c r="B2249">
        <f t="shared" si="2254"/>
        <v>-0.44785588011970628</v>
      </c>
      <c r="C2249">
        <f t="shared" si="2255"/>
        <v>0.22231758959246384</v>
      </c>
      <c r="D2249">
        <f t="shared" si="2250"/>
        <v>-0.49999999999999989</v>
      </c>
      <c r="E2249">
        <f t="shared" si="2256"/>
        <v>-0.44785588011970634</v>
      </c>
      <c r="F2249">
        <f t="shared" si="2257"/>
        <v>0.22231758959246387</v>
      </c>
      <c r="G2249">
        <f t="shared" si="2251"/>
        <v>0.5</v>
      </c>
      <c r="H2249">
        <f t="shared" si="2258"/>
        <v>0.44785588011970628</v>
      </c>
      <c r="I2249">
        <f t="shared" si="2259"/>
        <v>-0.22231758959246384</v>
      </c>
      <c r="J2249">
        <f t="shared" si="2252"/>
        <v>0.49999999999999989</v>
      </c>
      <c r="K2249">
        <f t="shared" si="2260"/>
        <v>-0.44785588011970634</v>
      </c>
      <c r="L2249">
        <f t="shared" si="2261"/>
        <v>0.22231758959246387</v>
      </c>
      <c r="N2249">
        <v>153.6</v>
      </c>
      <c r="O2249">
        <f t="shared" ref="O2249:O2312" si="2264">(DEGREES(ACOS(((-(((SUMPRODUCT(G2249:I2249,$I$8:$K$8))*(SUMPRODUCT(G2249:I2249,$I$10:$K$10))-(SUMPRODUCT(J2249:L2249,$I$8:$K$8))*(SUMPRODUCT(J2249:L2249,$I$10:$K$10)))-((SUMPRODUCT(A2249:C2249,$I$8:$K$8))*(SUMPRODUCT(A2249:C2249,$I$10:$K$10))-(SUMPRODUCT(D2249:F2249,$I$8:$K$8))*(SUMPRODUCT(D2249:F2249,$I$10:$K$10))))*(((SUMPRODUCT(G2249:I2249,$I$8:$K$8))*(SUMPRODUCT(G2249:I2249,$I$10:$K$10))+(SUMPRODUCT(J2249:L2249,$I$8:$K$8))*(SUMPRODUCT(J2249:L2249,$I$10:$K$10)))-((SUMPRODUCT(A2249:C2249,$I$8:$K$8))*(SUMPRODUCT(A2249:C2249,$I$10:$K$10))+(SUMPRODUCT(D2249:F2249,$I$8:$K$8))*(SUMPRODUCT(D2249:F2249,$I$10:$K$10)))))-((((SUMPRODUCT(A2249:C2249,$I$8:$K$8))*(SUMPRODUCT(D2249:F2249,$I$10:$K$10))+(SUMPRODUCT(A2249:C2249,$I$10:$K$10))*(SUMPRODUCT(D2249:F2249,$I$8:$K$8)))-((SUMPRODUCT(G2249:I2249,$I$8:$K$8))*(SUMPRODUCT(J2249:L2249,$I$10:$K$10))+(SUMPRODUCT(G2249:I2249,$I$10:$K$10))*(SUMPRODUCT(J2249:L2249,$I$8:$K$8))))*(SQRT(((((SUMPRODUCT(G2249:I2249,$I$8:$K$8))*(SUMPRODUCT(G2249:I2249,$I$10:$K$10))-(SUMPRODUCT(J2249:L2249,$I$8:$K$8))*(SUMPRODUCT(J2249:L2249,$I$10:$K$10)))-((SUMPRODUCT(A2249:C2249,$I$8:$K$8))*(SUMPRODUCT(A2249:C2249,$I$10:$K$10))-(SUMPRODUCT(D2249:F2249,$I$8:$K$8))*(SUMPRODUCT(D2249:F2249,$I$10:$K$10))))^2)+((((SUMPRODUCT(A2249:C2249,$I$8:$K$8))*(SUMPRODUCT(D2249:F2249,$I$10:$K$10))+(SUMPRODUCT(A2249:C2249,$I$10:$K$10))*(SUMPRODUCT(D2249:F2249,$I$8:$K$8)))-((SUMPRODUCT(G2249:I2249,$I$8:$K$8))*(SUMPRODUCT(J2249:L2249,$I$10:$K$10))+(SUMPRODUCT(G2249:I2249,$I$10:$K$10))*(SUMPRODUCT(J2249:L2249,$I$8:$K$8))))^2)-((((SUMPRODUCT(G2249:I2249,$I$8:$K$8))*(SUMPRODUCT(G2249:I2249,$I$10:$K$10))+(SUMPRODUCT(J2249:L2249,$I$8:$K$8))*(SUMPRODUCT(J2249:L2249,$I$10:$K$10)))-((SUMPRODUCT(A2249:C2249,$I$8:$K$8))*(SUMPRODUCT(A2249:C2249,$I$10:$K$10))+(SUMPRODUCT(D2249:F2249,$I$8:$K$8))*(SUMPRODUCT(D2249:F2249,$I$10:$K$10))))^2)))))/(((((SUMPRODUCT(G2249:I2249,$I$8:$K$8))*(SUMPRODUCT(G2249:I2249,$I$10:$K$10))-(SUMPRODUCT(J2249:L2249,$I$8:$K$8))*(SUMPRODUCT(J2249:L2249,$I$10:$K$10)))-((SUMPRODUCT(A2249:C2249,$I$8:$K$8))*(SUMPRODUCT(A2249:C2249,$I$10:$K$10))-(SUMPRODUCT(D2249:F2249,$I$8:$K$8))*(SUMPRODUCT(D2249:F2249,$I$10:$K$10))))^2)+((((SUMPRODUCT(A2249:C2249,$I$8:$K$8))*(SUMPRODUCT(D2249:F2249,$I$10:$K$10))+(SUMPRODUCT(A2249:C2249,$I$10:$K$10))*(SUMPRODUCT(D2249:F2249,$I$8:$K$8)))-((SUMPRODUCT(G2249:I2249,$I$8:$K$8))*(SUMPRODUCT(J2249:L2249,$I$10:$K$10))+(SUMPRODUCT(G2249:I2249,$I$10:$K$10))*(SUMPRODUCT(J2249:L2249,$I$8:$K$8))))^2)))))/2</f>
        <v>74.257207206949019</v>
      </c>
      <c r="P2249">
        <f t="shared" ref="P2249:P2312" si="2265">(DEGREES(ACOS(((-(((SUMPRODUCT(G2249:I2249,$I$8:$K$8))*(SUMPRODUCT(G2249:I2249,$I$10:$K$10))-(SUMPRODUCT(J2249:L2249,$I$8:$K$8))*(SUMPRODUCT(J2249:L2249,$I$10:$K$10)))-((SUMPRODUCT(A2249:C2249,$I$8:$K$8))*(SUMPRODUCT(A2249:C2249,$I$10:$K$10))-(SUMPRODUCT(D2249:F2249,$I$8:$K$8))*(SUMPRODUCT(D2249:F2249,$I$10:$K$10))))*(((SUMPRODUCT(G2249:I2249,$I$8:$K$8))*(SUMPRODUCT(G2249:I2249,$I$10:$K$10))+(SUMPRODUCT(J2249:L2249,$I$8:$K$8))*(SUMPRODUCT(J2249:L2249,$I$10:$K$10)))-((SUMPRODUCT(A2249:C2249,$I$8:$K$8))*(SUMPRODUCT(A2249:C2249,$I$10:$K$10))+(SUMPRODUCT(D2249:F2249,$I$8:$K$8))*(SUMPRODUCT(D2249:F2249,$I$10:$K$10)))))+((((SUMPRODUCT(A2249:C2249,$I$8:$K$8))*(SUMPRODUCT(D2249:F2249,$I$10:$K$10))+(SUMPRODUCT(A2249:C2249,$I$10:$K$10))*(SUMPRODUCT(D2249:F2249,$I$8:$K$8)))-((SUMPRODUCT(G2249:I2249,$I$8:$K$8))*(SUMPRODUCT(J2249:L2249,$I$10:$K$10))+(SUMPRODUCT(G2249:I2249,$I$10:$K$10))*(SUMPRODUCT(J2249:L2249,$I$8:$K$8))))*(SQRT(((((SUMPRODUCT(G2249:I2249,$I$8:$K$8))*(SUMPRODUCT(G2249:I2249,$I$10:$K$10))-(SUMPRODUCT(J2249:L2249,$I$8:$K$8))*(SUMPRODUCT(J2249:L2249,$I$10:$K$10)))-((SUMPRODUCT(A2249:C2249,$I$8:$K$8))*(SUMPRODUCT(A2249:C2249,$I$10:$K$10))-(SUMPRODUCT(D2249:F2249,$I$8:$K$8))*(SUMPRODUCT(D2249:F2249,$I$10:$K$10))))^2)+((((SUMPRODUCT(A2249:C2249,$I$8:$K$8))*(SUMPRODUCT(D2249:F2249,$I$10:$K$10))+(SUMPRODUCT(A2249:C2249,$I$10:$K$10))*(SUMPRODUCT(D2249:F2249,$I$8:$K$8)))-((SUMPRODUCT(G2249:I2249,$I$8:$K$8))*(SUMPRODUCT(J2249:L2249,$I$10:$K$10))+(SUMPRODUCT(G2249:I2249,$I$10:$K$10))*(SUMPRODUCT(J2249:L2249,$I$8:$K$8))))^2)-((((SUMPRODUCT(G2249:I2249,$I$8:$K$8))*(SUMPRODUCT(G2249:I2249,$I$10:$K$10))+(SUMPRODUCT(J2249:L2249,$I$8:$K$8))*(SUMPRODUCT(J2249:L2249,$I$10:$K$10)))-((SUMPRODUCT(A2249:C2249,$I$8:$K$8))*(SUMPRODUCT(A2249:C2249,$I$10:$K$10))+(SUMPRODUCT(D2249:F2249,$I$8:$K$8))*(SUMPRODUCT(D2249:F2249,$I$10:$K$10))))^2)))))/(((((SUMPRODUCT(G2249:I2249,$I$8:$K$8))*(SUMPRODUCT(G2249:I2249,$I$10:$K$10))-(SUMPRODUCT(J2249:L2249,$I$8:$K$8))*(SUMPRODUCT(J2249:L2249,$I$10:$K$10)))-((SUMPRODUCT(A2249:C2249,$I$8:$K$8))*(SUMPRODUCT(A2249:C2249,$I$10:$K$10))-(SUMPRODUCT(D2249:F2249,$I$8:$K$8))*(SUMPRODUCT(D2249:F2249,$I$10:$K$10))))^2)+((((SUMPRODUCT(A2249:C2249,$I$8:$K$8))*(SUMPRODUCT(D2249:F2249,$I$10:$K$10))+(SUMPRODUCT(A2249:C2249,$I$10:$K$10))*(SUMPRODUCT(D2249:F2249,$I$8:$K$8)))-((SUMPRODUCT(G2249:I2249,$I$8:$K$8))*(SUMPRODUCT(J2249:L2249,$I$10:$K$10))+(SUMPRODUCT(G2249:I2249,$I$10:$K$10))*(SUMPRODUCT(J2249:L2249,$I$8:$K$8))))^2)))))/2</f>
        <v>15.742792793050977</v>
      </c>
      <c r="R2249">
        <f t="shared" si="2262"/>
        <v>-4.0490519957725262</v>
      </c>
      <c r="T2249">
        <f t="shared" si="2253"/>
        <v>15.725371831703274</v>
      </c>
      <c r="V2249">
        <f t="shared" si="2263"/>
        <v>0</v>
      </c>
    </row>
    <row r="2250" spans="1:22" x14ac:dyDescent="0.2">
      <c r="A2250">
        <f t="shared" ref="A2250:A2313" si="2266">(1/(SQRT(2)))*(COS(RADIANS(45)))</f>
        <v>0.5</v>
      </c>
      <c r="B2250">
        <f t="shared" si="2254"/>
        <v>-0.44824321519172011</v>
      </c>
      <c r="C2250">
        <f t="shared" si="2255"/>
        <v>0.22153559541209</v>
      </c>
      <c r="D2250">
        <f t="shared" ref="D2250:D2313" si="2267">(-((1/(SQRT(2)))*(SIN(RADIANS(45)))))</f>
        <v>-0.49999999999999989</v>
      </c>
      <c r="E2250">
        <f t="shared" si="2256"/>
        <v>-0.44824321519172017</v>
      </c>
      <c r="F2250">
        <f t="shared" si="2257"/>
        <v>0.22153559541209003</v>
      </c>
      <c r="G2250">
        <f t="shared" ref="G2250:G2313" si="2268">(1/(SQRT(2)))*(COS(RADIANS(-45)))</f>
        <v>0.5</v>
      </c>
      <c r="H2250">
        <f t="shared" si="2258"/>
        <v>0.44824321519172011</v>
      </c>
      <c r="I2250">
        <f t="shared" si="2259"/>
        <v>-0.22153559541209</v>
      </c>
      <c r="J2250">
        <f t="shared" ref="J2250:J2313" si="2269">(-((1/(SQRT(2)))*(SIN(RADIANS(-45)))))</f>
        <v>0.49999999999999989</v>
      </c>
      <c r="K2250">
        <f t="shared" si="2260"/>
        <v>-0.44824321519172017</v>
      </c>
      <c r="L2250">
        <f t="shared" si="2261"/>
        <v>0.22153559541209003</v>
      </c>
      <c r="N2250">
        <v>153.69999999999999</v>
      </c>
      <c r="O2250">
        <f t="shared" si="2264"/>
        <v>74.229553480561606</v>
      </c>
      <c r="P2250">
        <f t="shared" si="2265"/>
        <v>15.770446519438389</v>
      </c>
      <c r="R2250">
        <f t="shared" si="2262"/>
        <v>-4.038337347283969</v>
      </c>
      <c r="T2250">
        <f t="shared" ref="T2250:T2313" si="2270">(P2250-$V$2516)</f>
        <v>15.753025558090686</v>
      </c>
      <c r="V2250">
        <f t="shared" si="2263"/>
        <v>0</v>
      </c>
    </row>
    <row r="2251" spans="1:22" x14ac:dyDescent="0.2">
      <c r="A2251">
        <f t="shared" si="2266"/>
        <v>0.5</v>
      </c>
      <c r="B2251">
        <f t="shared" si="2254"/>
        <v>-0.44862918483716424</v>
      </c>
      <c r="C2251">
        <f t="shared" si="2255"/>
        <v>0.22075292639587241</v>
      </c>
      <c r="D2251">
        <f t="shared" si="2267"/>
        <v>-0.49999999999999989</v>
      </c>
      <c r="E2251">
        <f t="shared" si="2256"/>
        <v>-0.4486291848371643</v>
      </c>
      <c r="F2251">
        <f t="shared" si="2257"/>
        <v>0.22075292639587243</v>
      </c>
      <c r="G2251">
        <f t="shared" si="2268"/>
        <v>0.5</v>
      </c>
      <c r="H2251">
        <f t="shared" si="2258"/>
        <v>0.44862918483716424</v>
      </c>
      <c r="I2251">
        <f t="shared" si="2259"/>
        <v>-0.22075292639587241</v>
      </c>
      <c r="J2251">
        <f t="shared" si="2269"/>
        <v>0.49999999999999989</v>
      </c>
      <c r="K2251">
        <f t="shared" si="2260"/>
        <v>-0.4486291848371643</v>
      </c>
      <c r="L2251">
        <f t="shared" si="2261"/>
        <v>0.22075292639587243</v>
      </c>
      <c r="N2251">
        <v>153.80000000000001</v>
      </c>
      <c r="O2251">
        <f t="shared" si="2264"/>
        <v>74.201952762386952</v>
      </c>
      <c r="P2251">
        <f t="shared" si="2265"/>
        <v>15.798047237613041</v>
      </c>
      <c r="R2251">
        <f t="shared" si="2262"/>
        <v>-4.0276114557004057</v>
      </c>
      <c r="T2251">
        <f t="shared" si="2270"/>
        <v>15.780626276265338</v>
      </c>
      <c r="V2251">
        <f t="shared" si="2263"/>
        <v>0</v>
      </c>
    </row>
    <row r="2252" spans="1:22" x14ac:dyDescent="0.2">
      <c r="A2252">
        <f t="shared" si="2266"/>
        <v>0.5</v>
      </c>
      <c r="B2252">
        <f t="shared" ref="B2252:B2315" si="2271">((1/(SQRT(2)))*(COS(RADIANS(N2252))))*(SIN(RADIANS(45)))</f>
        <v>-0.44901378788030777</v>
      </c>
      <c r="C2252">
        <f t="shared" ref="C2252:C2315" si="2272">((1/(SQRT(2)))*(SIN(RADIANS(N2252))))*(SIN(RADIANS(45)))</f>
        <v>0.2199695849279574</v>
      </c>
      <c r="D2252">
        <f t="shared" si="2267"/>
        <v>-0.49999999999999989</v>
      </c>
      <c r="E2252">
        <f t="shared" ref="E2252:E2315" si="2273">((1/(SQRT(2)))*(COS(RADIANS(N2252))))*(COS(RADIANS(45)))</f>
        <v>-0.44901378788030788</v>
      </c>
      <c r="F2252">
        <f t="shared" ref="F2252:F2315" si="2274">(((1/(SQRT(2)))*(SIN(RADIANS(N2252))))*(COS(RADIANS(45))))</f>
        <v>0.21996958492795746</v>
      </c>
      <c r="G2252">
        <f t="shared" si="2268"/>
        <v>0.5</v>
      </c>
      <c r="H2252">
        <f t="shared" ref="H2252:H2315" si="2275">((1/(SQRT(2)))*(COS(RADIANS(N2252))))*(SIN(RADIANS(-45)))</f>
        <v>0.44901378788030777</v>
      </c>
      <c r="I2252">
        <f t="shared" ref="I2252:I2315" si="2276">((1/(SQRT(2)))*(SIN(RADIANS(N2252))))*(SIN(RADIANS(-45)))</f>
        <v>-0.2199695849279574</v>
      </c>
      <c r="J2252">
        <f t="shared" si="2269"/>
        <v>0.49999999999999989</v>
      </c>
      <c r="K2252">
        <f t="shared" ref="K2252:K2315" si="2277">((1/(SQRT(2)))*(COS(RADIANS(N2252))))*(COS(RADIANS(-45)))</f>
        <v>-0.44901378788030788</v>
      </c>
      <c r="L2252">
        <f t="shared" ref="L2252:L2315" si="2278">(((1/(SQRT(2)))*(SIN(RADIANS(N2252))))*(COS(RADIANS(-45))))</f>
        <v>0.21996958492795746</v>
      </c>
      <c r="N2252">
        <v>153.9</v>
      </c>
      <c r="O2252">
        <f t="shared" si="2264"/>
        <v>74.174405146247253</v>
      </c>
      <c r="P2252">
        <f t="shared" si="2265"/>
        <v>15.825594853752747</v>
      </c>
      <c r="R2252">
        <f t="shared" ref="R2252:R2315" si="2279">P2252-P2432</f>
        <v>-4.0168743821429871</v>
      </c>
      <c r="T2252">
        <f t="shared" si="2270"/>
        <v>15.808173892405044</v>
      </c>
      <c r="V2252">
        <f t="shared" ref="V2252:V2315" si="2280">IF(T2252=0,N2252,0)</f>
        <v>0</v>
      </c>
    </row>
    <row r="2253" spans="1:22" x14ac:dyDescent="0.2">
      <c r="A2253">
        <f t="shared" si="2266"/>
        <v>0.5</v>
      </c>
      <c r="B2253">
        <f t="shared" si="2271"/>
        <v>-0.44939702314958346</v>
      </c>
      <c r="C2253">
        <f t="shared" si="2272"/>
        <v>0.21918557339453862</v>
      </c>
      <c r="D2253">
        <f t="shared" si="2267"/>
        <v>-0.49999999999999989</v>
      </c>
      <c r="E2253">
        <f t="shared" si="2273"/>
        <v>-0.44939702314958352</v>
      </c>
      <c r="F2253">
        <f t="shared" si="2274"/>
        <v>0.21918557339453865</v>
      </c>
      <c r="G2253">
        <f t="shared" si="2268"/>
        <v>0.5</v>
      </c>
      <c r="H2253">
        <f t="shared" si="2275"/>
        <v>0.44939702314958346</v>
      </c>
      <c r="I2253">
        <f t="shared" si="2276"/>
        <v>-0.21918557339453862</v>
      </c>
      <c r="J2253">
        <f t="shared" si="2269"/>
        <v>0.49999999999999989</v>
      </c>
      <c r="K2253">
        <f t="shared" si="2277"/>
        <v>-0.44939702314958352</v>
      </c>
      <c r="L2253">
        <f t="shared" si="2278"/>
        <v>0.21918557339453865</v>
      </c>
      <c r="N2253">
        <v>154</v>
      </c>
      <c r="O2253">
        <f t="shared" si="2264"/>
        <v>74.14691072561358</v>
      </c>
      <c r="P2253">
        <f t="shared" si="2265"/>
        <v>15.853089274386422</v>
      </c>
      <c r="R2253">
        <f t="shared" si="2279"/>
        <v>-4.0061261876727539</v>
      </c>
      <c r="T2253">
        <f t="shared" si="2270"/>
        <v>15.835668313038719</v>
      </c>
      <c r="V2253">
        <f t="shared" si="2280"/>
        <v>0</v>
      </c>
    </row>
    <row r="2254" spans="1:22" x14ac:dyDescent="0.2">
      <c r="A2254">
        <f t="shared" si="2266"/>
        <v>0.5</v>
      </c>
      <c r="B2254">
        <f t="shared" si="2271"/>
        <v>-0.44977888947759009</v>
      </c>
      <c r="C2254">
        <f t="shared" si="2272"/>
        <v>0.21840089418385106</v>
      </c>
      <c r="D2254">
        <f t="shared" si="2267"/>
        <v>-0.49999999999999989</v>
      </c>
      <c r="E2254">
        <f t="shared" si="2273"/>
        <v>-0.44977888947759015</v>
      </c>
      <c r="F2254">
        <f t="shared" si="2274"/>
        <v>0.21840089418385109</v>
      </c>
      <c r="G2254">
        <f t="shared" si="2268"/>
        <v>0.5</v>
      </c>
      <c r="H2254">
        <f t="shared" si="2275"/>
        <v>0.44977888947759009</v>
      </c>
      <c r="I2254">
        <f t="shared" si="2276"/>
        <v>-0.21840089418385106</v>
      </c>
      <c r="J2254">
        <f t="shared" si="2269"/>
        <v>0.49999999999999989</v>
      </c>
      <c r="K2254">
        <f t="shared" si="2277"/>
        <v>-0.44977888947759015</v>
      </c>
      <c r="L2254">
        <f t="shared" si="2278"/>
        <v>0.21840089418385109</v>
      </c>
      <c r="N2254">
        <v>154.1</v>
      </c>
      <c r="O2254">
        <f t="shared" si="2264"/>
        <v>74.119469593605515</v>
      </c>
      <c r="P2254">
        <f t="shared" si="2265"/>
        <v>15.880530406394485</v>
      </c>
      <c r="R2254">
        <f t="shared" si="2279"/>
        <v>-3.9953669332893682</v>
      </c>
      <c r="T2254">
        <f t="shared" si="2270"/>
        <v>15.863109445046781</v>
      </c>
      <c r="V2254">
        <f t="shared" si="2280"/>
        <v>0</v>
      </c>
    </row>
    <row r="2255" spans="1:22" x14ac:dyDescent="0.2">
      <c r="A2255">
        <f t="shared" si="2266"/>
        <v>0.5</v>
      </c>
      <c r="B2255">
        <f t="shared" si="2271"/>
        <v>-0.4501593857010967</v>
      </c>
      <c r="C2255">
        <f t="shared" si="2272"/>
        <v>0.21761554968616376</v>
      </c>
      <c r="D2255">
        <f t="shared" si="2267"/>
        <v>-0.49999999999999989</v>
      </c>
      <c r="E2255">
        <f t="shared" si="2273"/>
        <v>-0.45015938570109676</v>
      </c>
      <c r="F2255">
        <f t="shared" si="2274"/>
        <v>0.21761554968616378</v>
      </c>
      <c r="G2255">
        <f t="shared" si="2268"/>
        <v>0.5</v>
      </c>
      <c r="H2255">
        <f t="shared" si="2275"/>
        <v>0.4501593857010967</v>
      </c>
      <c r="I2255">
        <f t="shared" si="2276"/>
        <v>-0.21761554968616376</v>
      </c>
      <c r="J2255">
        <f t="shared" si="2269"/>
        <v>0.49999999999999989</v>
      </c>
      <c r="K2255">
        <f t="shared" si="2277"/>
        <v>-0.45015938570109676</v>
      </c>
      <c r="L2255">
        <f t="shared" si="2278"/>
        <v>0.21761554968616378</v>
      </c>
      <c r="N2255">
        <v>154.19999999999999</v>
      </c>
      <c r="O2255">
        <f t="shared" si="2264"/>
        <v>74.092081842990794</v>
      </c>
      <c r="P2255">
        <f t="shared" si="2265"/>
        <v>15.907918157009203</v>
      </c>
      <c r="R2255">
        <f t="shared" si="2279"/>
        <v>-3.9845966799300143</v>
      </c>
      <c r="T2255">
        <f t="shared" si="2270"/>
        <v>15.890497195661499</v>
      </c>
      <c r="V2255">
        <f t="shared" si="2280"/>
        <v>0</v>
      </c>
    </row>
    <row r="2256" spans="1:22" x14ac:dyDescent="0.2">
      <c r="A2256">
        <f t="shared" si="2266"/>
        <v>0.5</v>
      </c>
      <c r="B2256">
        <f t="shared" si="2271"/>
        <v>-0.45053851066104578</v>
      </c>
      <c r="C2256">
        <f t="shared" si="2272"/>
        <v>0.21682954229377202</v>
      </c>
      <c r="D2256">
        <f t="shared" si="2267"/>
        <v>-0.49999999999999989</v>
      </c>
      <c r="E2256">
        <f t="shared" si="2273"/>
        <v>-0.45053851066104583</v>
      </c>
      <c r="F2256">
        <f t="shared" si="2274"/>
        <v>0.21682954229377205</v>
      </c>
      <c r="G2256">
        <f t="shared" si="2268"/>
        <v>0.5</v>
      </c>
      <c r="H2256">
        <f t="shared" si="2275"/>
        <v>0.45053851066104578</v>
      </c>
      <c r="I2256">
        <f t="shared" si="2276"/>
        <v>-0.21682954229377202</v>
      </c>
      <c r="J2256">
        <f t="shared" si="2269"/>
        <v>0.49999999999999989</v>
      </c>
      <c r="K2256">
        <f t="shared" si="2277"/>
        <v>-0.45053851066104583</v>
      </c>
      <c r="L2256">
        <f t="shared" si="2278"/>
        <v>0.21682954229377205</v>
      </c>
      <c r="N2256">
        <v>154.30000000000001</v>
      </c>
      <c r="O2256">
        <f t="shared" si="2264"/>
        <v>74.064747566184906</v>
      </c>
      <c r="P2256">
        <f t="shared" si="2265"/>
        <v>15.935252433815101</v>
      </c>
      <c r="R2256">
        <f t="shared" si="2279"/>
        <v>-3.9738154884681371</v>
      </c>
      <c r="T2256">
        <f t="shared" si="2270"/>
        <v>15.917831472467398</v>
      </c>
      <c r="V2256">
        <f t="shared" si="2280"/>
        <v>0</v>
      </c>
    </row>
    <row r="2257" spans="1:22" x14ac:dyDescent="0.2">
      <c r="A2257">
        <f t="shared" si="2266"/>
        <v>0.5</v>
      </c>
      <c r="B2257">
        <f t="shared" si="2271"/>
        <v>-0.45091626320255679</v>
      </c>
      <c r="C2257">
        <f t="shared" si="2272"/>
        <v>0.21604287440099104</v>
      </c>
      <c r="D2257">
        <f t="shared" si="2267"/>
        <v>-0.49999999999999989</v>
      </c>
      <c r="E2257">
        <f t="shared" si="2273"/>
        <v>-0.45091626320255684</v>
      </c>
      <c r="F2257">
        <f t="shared" si="2274"/>
        <v>0.21604287440099107</v>
      </c>
      <c r="G2257">
        <f t="shared" si="2268"/>
        <v>0.5</v>
      </c>
      <c r="H2257">
        <f t="shared" si="2275"/>
        <v>0.45091626320255679</v>
      </c>
      <c r="I2257">
        <f t="shared" si="2276"/>
        <v>-0.21604287440099104</v>
      </c>
      <c r="J2257">
        <f t="shared" si="2269"/>
        <v>0.49999999999999989</v>
      </c>
      <c r="K2257">
        <f t="shared" si="2277"/>
        <v>-0.45091626320255684</v>
      </c>
      <c r="L2257">
        <f t="shared" si="2278"/>
        <v>0.21604287440099107</v>
      </c>
      <c r="N2257">
        <v>154.4</v>
      </c>
      <c r="O2257">
        <f t="shared" si="2264"/>
        <v>74.037466855250656</v>
      </c>
      <c r="P2257">
        <f t="shared" si="2265"/>
        <v>15.962533144749342</v>
      </c>
      <c r="R2257">
        <f t="shared" si="2279"/>
        <v>-3.9630234197123233</v>
      </c>
      <c r="T2257">
        <f t="shared" si="2270"/>
        <v>15.945112183401639</v>
      </c>
      <c r="V2257">
        <f t="shared" si="2280"/>
        <v>0</v>
      </c>
    </row>
    <row r="2258" spans="1:22" x14ac:dyDescent="0.2">
      <c r="A2258">
        <f t="shared" si="2266"/>
        <v>0.5</v>
      </c>
      <c r="B2258">
        <f t="shared" si="2271"/>
        <v>-0.4512926421749302</v>
      </c>
      <c r="C2258">
        <f t="shared" si="2272"/>
        <v>0.21525554840414751</v>
      </c>
      <c r="D2258">
        <f t="shared" si="2267"/>
        <v>-0.49999999999999989</v>
      </c>
      <c r="E2258">
        <f t="shared" si="2273"/>
        <v>-0.45129264217493026</v>
      </c>
      <c r="F2258">
        <f t="shared" si="2274"/>
        <v>0.21525554840414754</v>
      </c>
      <c r="G2258">
        <f t="shared" si="2268"/>
        <v>0.5</v>
      </c>
      <c r="H2258">
        <f t="shared" si="2275"/>
        <v>0.4512926421749302</v>
      </c>
      <c r="I2258">
        <f t="shared" si="2276"/>
        <v>-0.21525554840414751</v>
      </c>
      <c r="J2258">
        <f t="shared" si="2269"/>
        <v>0.49999999999999989</v>
      </c>
      <c r="K2258">
        <f t="shared" si="2277"/>
        <v>-0.45129264217493026</v>
      </c>
      <c r="L2258">
        <f t="shared" si="2278"/>
        <v>0.21525554840414754</v>
      </c>
      <c r="N2258">
        <v>154.5</v>
      </c>
      <c r="O2258">
        <f t="shared" si="2264"/>
        <v>74.010239801897939</v>
      </c>
      <c r="P2258">
        <f t="shared" si="2265"/>
        <v>15.98976019810206</v>
      </c>
      <c r="R2258">
        <f t="shared" si="2279"/>
        <v>-3.9522205344050523</v>
      </c>
      <c r="T2258">
        <f t="shared" si="2270"/>
        <v>15.972339236754356</v>
      </c>
      <c r="V2258">
        <f t="shared" si="2280"/>
        <v>0</v>
      </c>
    </row>
    <row r="2259" spans="1:22" x14ac:dyDescent="0.2">
      <c r="A2259">
        <f t="shared" si="2266"/>
        <v>0.5</v>
      </c>
      <c r="B2259">
        <f t="shared" si="2271"/>
        <v>-0.4516676464316503</v>
      </c>
      <c r="C2259">
        <f t="shared" si="2272"/>
        <v>0.21446756670157291</v>
      </c>
      <c r="D2259">
        <f t="shared" si="2267"/>
        <v>-0.49999999999999989</v>
      </c>
      <c r="E2259">
        <f t="shared" si="2273"/>
        <v>-0.45166764643165042</v>
      </c>
      <c r="F2259">
        <f t="shared" si="2274"/>
        <v>0.21446756670157294</v>
      </c>
      <c r="G2259">
        <f t="shared" si="2268"/>
        <v>0.5</v>
      </c>
      <c r="H2259">
        <f t="shared" si="2275"/>
        <v>0.4516676464316503</v>
      </c>
      <c r="I2259">
        <f t="shared" si="2276"/>
        <v>-0.21446756670157291</v>
      </c>
      <c r="J2259">
        <f t="shared" si="2269"/>
        <v>0.49999999999999989</v>
      </c>
      <c r="K2259">
        <f t="shared" si="2277"/>
        <v>-0.45166764643165042</v>
      </c>
      <c r="L2259">
        <f t="shared" si="2278"/>
        <v>0.21446756670157294</v>
      </c>
      <c r="N2259">
        <v>154.6</v>
      </c>
      <c r="O2259">
        <f t="shared" si="2264"/>
        <v>73.983066497483264</v>
      </c>
      <c r="P2259">
        <f t="shared" si="2265"/>
        <v>16.016933502516729</v>
      </c>
      <c r="R2259">
        <f t="shared" si="2279"/>
        <v>-3.9414068932216644</v>
      </c>
      <c r="T2259">
        <f t="shared" si="2270"/>
        <v>15.999512541169025</v>
      </c>
      <c r="V2259">
        <f t="shared" si="2280"/>
        <v>0</v>
      </c>
    </row>
    <row r="2260" spans="1:22" x14ac:dyDescent="0.2">
      <c r="A2260">
        <f t="shared" si="2266"/>
        <v>0.5</v>
      </c>
      <c r="B2260">
        <f t="shared" si="2271"/>
        <v>-0.45204127483038903</v>
      </c>
      <c r="C2260">
        <f t="shared" si="2272"/>
        <v>0.21367893169359622</v>
      </c>
      <c r="D2260">
        <f t="shared" si="2267"/>
        <v>-0.49999999999999989</v>
      </c>
      <c r="E2260">
        <f t="shared" si="2273"/>
        <v>-0.45204127483038914</v>
      </c>
      <c r="F2260">
        <f t="shared" si="2274"/>
        <v>0.21367893169359625</v>
      </c>
      <c r="G2260">
        <f t="shared" si="2268"/>
        <v>0.5</v>
      </c>
      <c r="H2260">
        <f t="shared" si="2275"/>
        <v>0.45204127483038903</v>
      </c>
      <c r="I2260">
        <f t="shared" si="2276"/>
        <v>-0.21367893169359622</v>
      </c>
      <c r="J2260">
        <f t="shared" si="2269"/>
        <v>0.49999999999999989</v>
      </c>
      <c r="K2260">
        <f t="shared" si="2277"/>
        <v>-0.45204127483038914</v>
      </c>
      <c r="L2260">
        <f t="shared" si="2278"/>
        <v>0.21367893169359625</v>
      </c>
      <c r="N2260">
        <v>154.69999999999999</v>
      </c>
      <c r="O2260">
        <f t="shared" si="2264"/>
        <v>73.955947033009465</v>
      </c>
      <c r="P2260">
        <f t="shared" si="2265"/>
        <v>16.044052966990535</v>
      </c>
      <c r="R2260">
        <f t="shared" si="2279"/>
        <v>-3.9305825567690533</v>
      </c>
      <c r="T2260">
        <f t="shared" si="2270"/>
        <v>16.026632005642831</v>
      </c>
      <c r="V2260">
        <f t="shared" si="2280"/>
        <v>0</v>
      </c>
    </row>
    <row r="2261" spans="1:22" x14ac:dyDescent="0.2">
      <c r="A2261">
        <f t="shared" si="2266"/>
        <v>0.5</v>
      </c>
      <c r="B2261">
        <f t="shared" si="2271"/>
        <v>-0.45241352623300968</v>
      </c>
      <c r="C2261">
        <f t="shared" si="2272"/>
        <v>0.21288964578253622</v>
      </c>
      <c r="D2261">
        <f t="shared" si="2267"/>
        <v>-0.49999999999999989</v>
      </c>
      <c r="E2261">
        <f t="shared" si="2273"/>
        <v>-0.45241352623300973</v>
      </c>
      <c r="F2261">
        <f t="shared" si="2274"/>
        <v>0.21288964578253625</v>
      </c>
      <c r="G2261">
        <f t="shared" si="2268"/>
        <v>0.5</v>
      </c>
      <c r="H2261">
        <f t="shared" si="2275"/>
        <v>0.45241352623300968</v>
      </c>
      <c r="I2261">
        <f t="shared" si="2276"/>
        <v>-0.21288964578253622</v>
      </c>
      <c r="J2261">
        <f t="shared" si="2269"/>
        <v>0.49999999999999989</v>
      </c>
      <c r="K2261">
        <f t="shared" si="2277"/>
        <v>-0.45241352623300973</v>
      </c>
      <c r="L2261">
        <f t="shared" si="2278"/>
        <v>0.21288964578253625</v>
      </c>
      <c r="N2261">
        <v>154.80000000000001</v>
      </c>
      <c r="O2261">
        <f t="shared" si="2264"/>
        <v>73.928881499125353</v>
      </c>
      <c r="P2261">
        <f t="shared" si="2265"/>
        <v>16.07111850087464</v>
      </c>
      <c r="R2261">
        <f t="shared" si="2279"/>
        <v>-3.9197475855846662</v>
      </c>
      <c r="T2261">
        <f t="shared" si="2270"/>
        <v>16.053697539526937</v>
      </c>
      <c r="V2261">
        <f t="shared" si="2280"/>
        <v>0</v>
      </c>
    </row>
    <row r="2262" spans="1:22" x14ac:dyDescent="0.2">
      <c r="A2262">
        <f t="shared" si="2266"/>
        <v>0.5</v>
      </c>
      <c r="B2262">
        <f t="shared" si="2271"/>
        <v>-0.4527843995055697</v>
      </c>
      <c r="C2262">
        <f t="shared" si="2272"/>
        <v>0.21209971137269504</v>
      </c>
      <c r="D2262">
        <f t="shared" si="2267"/>
        <v>-0.49999999999999989</v>
      </c>
      <c r="E2262">
        <f t="shared" si="2273"/>
        <v>-0.45278439950556976</v>
      </c>
      <c r="F2262">
        <f t="shared" si="2274"/>
        <v>0.21209971137269507</v>
      </c>
      <c r="G2262">
        <f t="shared" si="2268"/>
        <v>0.5</v>
      </c>
      <c r="H2262">
        <f t="shared" si="2275"/>
        <v>0.4527843995055697</v>
      </c>
      <c r="I2262">
        <f t="shared" si="2276"/>
        <v>-0.21209971137269504</v>
      </c>
      <c r="J2262">
        <f t="shared" si="2269"/>
        <v>0.49999999999999989</v>
      </c>
      <c r="K2262">
        <f t="shared" si="2277"/>
        <v>-0.45278439950556976</v>
      </c>
      <c r="L2262">
        <f t="shared" si="2278"/>
        <v>0.21209971137269507</v>
      </c>
      <c r="N2262">
        <v>154.9</v>
      </c>
      <c r="O2262">
        <f t="shared" si="2264"/>
        <v>73.901869986125419</v>
      </c>
      <c r="P2262">
        <f t="shared" si="2265"/>
        <v>16.098130013874584</v>
      </c>
      <c r="R2262">
        <f t="shared" si="2279"/>
        <v>-3.9089020401352386</v>
      </c>
      <c r="T2262">
        <f t="shared" si="2270"/>
        <v>16.080709052526881</v>
      </c>
      <c r="V2262">
        <f t="shared" si="2280"/>
        <v>0</v>
      </c>
    </row>
    <row r="2263" spans="1:22" x14ac:dyDescent="0.2">
      <c r="A2263">
        <f t="shared" si="2266"/>
        <v>0.5</v>
      </c>
      <c r="B2263">
        <f t="shared" si="2271"/>
        <v>-0.45315389351832486</v>
      </c>
      <c r="C2263">
        <f t="shared" si="2272"/>
        <v>0.21130913087034969</v>
      </c>
      <c r="D2263">
        <f t="shared" si="2267"/>
        <v>-0.49999999999999989</v>
      </c>
      <c r="E2263">
        <f t="shared" si="2273"/>
        <v>-0.45315389351832491</v>
      </c>
      <c r="F2263">
        <f t="shared" si="2274"/>
        <v>0.21130913087034975</v>
      </c>
      <c r="G2263">
        <f t="shared" si="2268"/>
        <v>0.5</v>
      </c>
      <c r="H2263">
        <f t="shared" si="2275"/>
        <v>0.45315389351832486</v>
      </c>
      <c r="I2263">
        <f t="shared" si="2276"/>
        <v>-0.21130913087034969</v>
      </c>
      <c r="J2263">
        <f t="shared" si="2269"/>
        <v>0.49999999999999989</v>
      </c>
      <c r="K2263">
        <f t="shared" si="2277"/>
        <v>-0.45315389351832491</v>
      </c>
      <c r="L2263">
        <f t="shared" si="2278"/>
        <v>0.21130913087034975</v>
      </c>
      <c r="N2263">
        <v>155</v>
      </c>
      <c r="O2263">
        <f t="shared" si="2264"/>
        <v>73.874912583949495</v>
      </c>
      <c r="P2263">
        <f t="shared" si="2265"/>
        <v>16.125087416050498</v>
      </c>
      <c r="R2263">
        <f t="shared" si="2279"/>
        <v>-3.8980459808158017</v>
      </c>
      <c r="T2263">
        <f t="shared" si="2270"/>
        <v>16.107666454702795</v>
      </c>
      <c r="V2263">
        <f t="shared" si="2280"/>
        <v>0</v>
      </c>
    </row>
    <row r="2264" spans="1:22" x14ac:dyDescent="0.2">
      <c r="A2264">
        <f t="shared" si="2266"/>
        <v>0.5</v>
      </c>
      <c r="B2264">
        <f t="shared" si="2271"/>
        <v>-0.45352200714573238</v>
      </c>
      <c r="C2264">
        <f t="shared" si="2272"/>
        <v>0.21051790668374556</v>
      </c>
      <c r="D2264">
        <f t="shared" si="2267"/>
        <v>-0.49999999999999989</v>
      </c>
      <c r="E2264">
        <f t="shared" si="2273"/>
        <v>-0.45352200714573249</v>
      </c>
      <c r="F2264">
        <f t="shared" si="2274"/>
        <v>0.21051790668374559</v>
      </c>
      <c r="G2264">
        <f t="shared" si="2268"/>
        <v>0.5</v>
      </c>
      <c r="H2264">
        <f t="shared" si="2275"/>
        <v>0.45352200714573238</v>
      </c>
      <c r="I2264">
        <f t="shared" si="2276"/>
        <v>-0.21051790668374556</v>
      </c>
      <c r="J2264">
        <f t="shared" si="2269"/>
        <v>0.49999999999999989</v>
      </c>
      <c r="K2264">
        <f t="shared" si="2277"/>
        <v>-0.45352200714573249</v>
      </c>
      <c r="L2264">
        <f t="shared" si="2278"/>
        <v>0.21051790668374559</v>
      </c>
      <c r="N2264">
        <v>155.1</v>
      </c>
      <c r="O2264">
        <f t="shared" si="2264"/>
        <v>73.848009382182497</v>
      </c>
      <c r="P2264">
        <f t="shared" si="2265"/>
        <v>16.151990617817493</v>
      </c>
      <c r="R2264">
        <f t="shared" si="2279"/>
        <v>-3.8871794679484921</v>
      </c>
      <c r="T2264">
        <f t="shared" si="2270"/>
        <v>16.13456965646979</v>
      </c>
      <c r="V2264">
        <f t="shared" si="2280"/>
        <v>0</v>
      </c>
    </row>
    <row r="2265" spans="1:22" x14ac:dyDescent="0.2">
      <c r="A2265">
        <f t="shared" si="2266"/>
        <v>0.5</v>
      </c>
      <c r="B2265">
        <f t="shared" si="2271"/>
        <v>-0.45388873926645418</v>
      </c>
      <c r="C2265">
        <f t="shared" si="2272"/>
        <v>0.20972604122308866</v>
      </c>
      <c r="D2265">
        <f t="shared" si="2267"/>
        <v>-0.49999999999999989</v>
      </c>
      <c r="E2265">
        <f t="shared" si="2273"/>
        <v>-0.45388873926645423</v>
      </c>
      <c r="F2265">
        <f t="shared" si="2274"/>
        <v>0.20972604122308869</v>
      </c>
      <c r="G2265">
        <f t="shared" si="2268"/>
        <v>0.5</v>
      </c>
      <c r="H2265">
        <f t="shared" si="2275"/>
        <v>0.45388873926645418</v>
      </c>
      <c r="I2265">
        <f t="shared" si="2276"/>
        <v>-0.20972604122308866</v>
      </c>
      <c r="J2265">
        <f t="shared" si="2269"/>
        <v>0.49999999999999989</v>
      </c>
      <c r="K2265">
        <f t="shared" si="2277"/>
        <v>-0.45388873926645423</v>
      </c>
      <c r="L2265">
        <f t="shared" si="2278"/>
        <v>0.20972604122308869</v>
      </c>
      <c r="N2265">
        <v>155.19999999999999</v>
      </c>
      <c r="O2265">
        <f t="shared" si="2264"/>
        <v>73.821160470054096</v>
      </c>
      <c r="P2265">
        <f t="shared" si="2265"/>
        <v>16.178839529945893</v>
      </c>
      <c r="R2265">
        <f t="shared" si="2279"/>
        <v>-3.8763025617814257</v>
      </c>
      <c r="T2265">
        <f t="shared" si="2270"/>
        <v>16.16141856859819</v>
      </c>
      <c r="V2265">
        <f t="shared" si="2280"/>
        <v>0</v>
      </c>
    </row>
    <row r="2266" spans="1:22" x14ac:dyDescent="0.2">
      <c r="A2266">
        <f t="shared" si="2266"/>
        <v>0.5</v>
      </c>
      <c r="B2266">
        <f t="shared" si="2271"/>
        <v>-0.45425408876336087</v>
      </c>
      <c r="C2266">
        <f t="shared" si="2272"/>
        <v>0.20893353690053829</v>
      </c>
      <c r="D2266">
        <f t="shared" si="2267"/>
        <v>-0.49999999999999989</v>
      </c>
      <c r="E2266">
        <f t="shared" si="2273"/>
        <v>-0.45425408876336093</v>
      </c>
      <c r="F2266">
        <f t="shared" si="2274"/>
        <v>0.20893353690053831</v>
      </c>
      <c r="G2266">
        <f t="shared" si="2268"/>
        <v>0.5</v>
      </c>
      <c r="H2266">
        <f t="shared" si="2275"/>
        <v>0.45425408876336087</v>
      </c>
      <c r="I2266">
        <f t="shared" si="2276"/>
        <v>-0.20893353690053829</v>
      </c>
      <c r="J2266">
        <f t="shared" si="2269"/>
        <v>0.49999999999999989</v>
      </c>
      <c r="K2266">
        <f t="shared" si="2277"/>
        <v>-0.45425408876336093</v>
      </c>
      <c r="L2266">
        <f t="shared" si="2278"/>
        <v>0.20893353690053831</v>
      </c>
      <c r="N2266">
        <v>155.30000000000001</v>
      </c>
      <c r="O2266">
        <f t="shared" si="2264"/>
        <v>73.794365936438453</v>
      </c>
      <c r="P2266">
        <f t="shared" si="2265"/>
        <v>16.205634063561565</v>
      </c>
      <c r="R2266">
        <f t="shared" si="2279"/>
        <v>-3.8654153224876424</v>
      </c>
      <c r="T2266">
        <f t="shared" si="2270"/>
        <v>16.188213102213862</v>
      </c>
      <c r="V2266">
        <f t="shared" si="2280"/>
        <v>0</v>
      </c>
    </row>
    <row r="2267" spans="1:22" x14ac:dyDescent="0.2">
      <c r="A2267">
        <f t="shared" si="2266"/>
        <v>0.5</v>
      </c>
      <c r="B2267">
        <f t="shared" si="2271"/>
        <v>-0.45461805452353415</v>
      </c>
      <c r="C2267">
        <f t="shared" si="2272"/>
        <v>0.20814039613020058</v>
      </c>
      <c r="D2267">
        <f t="shared" si="2267"/>
        <v>-0.49999999999999989</v>
      </c>
      <c r="E2267">
        <f t="shared" si="2273"/>
        <v>-0.45461805452353427</v>
      </c>
      <c r="F2267">
        <f t="shared" si="2274"/>
        <v>0.20814039613020061</v>
      </c>
      <c r="G2267">
        <f t="shared" si="2268"/>
        <v>0.5</v>
      </c>
      <c r="H2267">
        <f t="shared" si="2275"/>
        <v>0.45461805452353415</v>
      </c>
      <c r="I2267">
        <f t="shared" si="2276"/>
        <v>-0.20814039613020058</v>
      </c>
      <c r="J2267">
        <f t="shared" si="2269"/>
        <v>0.49999999999999989</v>
      </c>
      <c r="K2267">
        <f t="shared" si="2277"/>
        <v>-0.45461805452353427</v>
      </c>
      <c r="L2267">
        <f t="shared" si="2278"/>
        <v>0.20814039613020061</v>
      </c>
      <c r="N2267">
        <v>155.4</v>
      </c>
      <c r="O2267">
        <f t="shared" si="2264"/>
        <v>73.767625869853916</v>
      </c>
      <c r="P2267">
        <f t="shared" si="2265"/>
        <v>16.232374130146084</v>
      </c>
      <c r="R2267">
        <f t="shared" si="2279"/>
        <v>-3.8545178101640722</v>
      </c>
      <c r="T2267">
        <f t="shared" si="2270"/>
        <v>16.214953168798381</v>
      </c>
      <c r="V2267">
        <f t="shared" si="2280"/>
        <v>0</v>
      </c>
    </row>
    <row r="2268" spans="1:22" x14ac:dyDescent="0.2">
      <c r="A2268">
        <f t="shared" si="2266"/>
        <v>0.5</v>
      </c>
      <c r="B2268">
        <f t="shared" si="2271"/>
        <v>-0.4549806354382715</v>
      </c>
      <c r="C2268">
        <f t="shared" si="2272"/>
        <v>0.20734662132811957</v>
      </c>
      <c r="D2268">
        <f t="shared" si="2267"/>
        <v>-0.49999999999999989</v>
      </c>
      <c r="E2268">
        <f t="shared" si="2273"/>
        <v>-0.45498063543827155</v>
      </c>
      <c r="F2268">
        <f t="shared" si="2274"/>
        <v>0.2073466213281196</v>
      </c>
      <c r="G2268">
        <f t="shared" si="2268"/>
        <v>0.5</v>
      </c>
      <c r="H2268">
        <f t="shared" si="2275"/>
        <v>0.4549806354382715</v>
      </c>
      <c r="I2268">
        <f t="shared" si="2276"/>
        <v>-0.20734662132811957</v>
      </c>
      <c r="J2268">
        <f t="shared" si="2269"/>
        <v>0.49999999999999989</v>
      </c>
      <c r="K2268">
        <f t="shared" si="2277"/>
        <v>-0.45498063543827155</v>
      </c>
      <c r="L2268">
        <f t="shared" si="2278"/>
        <v>0.2073466213281196</v>
      </c>
      <c r="N2268">
        <v>155.5</v>
      </c>
      <c r="O2268">
        <f t="shared" si="2264"/>
        <v>73.740940358462865</v>
      </c>
      <c r="P2268">
        <f t="shared" si="2265"/>
        <v>16.259059641537153</v>
      </c>
      <c r="R2268">
        <f t="shared" si="2279"/>
        <v>-3.8436100848303063</v>
      </c>
      <c r="T2268">
        <f t="shared" si="2270"/>
        <v>16.24163868018945</v>
      </c>
      <c r="V2268">
        <f t="shared" si="2280"/>
        <v>0</v>
      </c>
    </row>
    <row r="2269" spans="1:22" x14ac:dyDescent="0.2">
      <c r="A2269">
        <f t="shared" si="2266"/>
        <v>0.5</v>
      </c>
      <c r="B2269">
        <f t="shared" si="2271"/>
        <v>-0.45534183040308845</v>
      </c>
      <c r="C2269">
        <f t="shared" si="2272"/>
        <v>0.20655221491227096</v>
      </c>
      <c r="D2269">
        <f t="shared" si="2267"/>
        <v>-0.49999999999999989</v>
      </c>
      <c r="E2269">
        <f t="shared" si="2273"/>
        <v>-0.45534183040308851</v>
      </c>
      <c r="F2269">
        <f t="shared" si="2274"/>
        <v>0.20655221491227099</v>
      </c>
      <c r="G2269">
        <f t="shared" si="2268"/>
        <v>0.5</v>
      </c>
      <c r="H2269">
        <f t="shared" si="2275"/>
        <v>0.45534183040308845</v>
      </c>
      <c r="I2269">
        <f t="shared" si="2276"/>
        <v>-0.20655221491227096</v>
      </c>
      <c r="J2269">
        <f t="shared" si="2269"/>
        <v>0.49999999999999989</v>
      </c>
      <c r="K2269">
        <f t="shared" si="2277"/>
        <v>-0.45534183040308851</v>
      </c>
      <c r="L2269">
        <f t="shared" si="2278"/>
        <v>0.20655221491227099</v>
      </c>
      <c r="N2269">
        <v>155.6</v>
      </c>
      <c r="O2269">
        <f t="shared" si="2264"/>
        <v>73.714309490071315</v>
      </c>
      <c r="P2269">
        <f t="shared" si="2265"/>
        <v>16.285690509928681</v>
      </c>
      <c r="R2269">
        <f t="shared" si="2279"/>
        <v>-3.8326922064276907</v>
      </c>
      <c r="T2269">
        <f t="shared" si="2270"/>
        <v>16.268269548580978</v>
      </c>
      <c r="V2269">
        <f t="shared" si="2280"/>
        <v>0</v>
      </c>
    </row>
    <row r="2270" spans="1:22" x14ac:dyDescent="0.2">
      <c r="A2270">
        <f t="shared" si="2266"/>
        <v>0.5</v>
      </c>
      <c r="B2270">
        <f t="shared" si="2271"/>
        <v>-0.45570163831772242</v>
      </c>
      <c r="C2270">
        <f t="shared" si="2272"/>
        <v>0.20575717930255452</v>
      </c>
      <c r="D2270">
        <f t="shared" si="2267"/>
        <v>-0.49999999999999989</v>
      </c>
      <c r="E2270">
        <f t="shared" si="2273"/>
        <v>-0.45570163831772248</v>
      </c>
      <c r="F2270">
        <f t="shared" si="2274"/>
        <v>0.20575717930255455</v>
      </c>
      <c r="G2270">
        <f t="shared" si="2268"/>
        <v>0.5</v>
      </c>
      <c r="H2270">
        <f t="shared" si="2275"/>
        <v>0.45570163831772242</v>
      </c>
      <c r="I2270">
        <f t="shared" si="2276"/>
        <v>-0.20575717930255452</v>
      </c>
      <c r="J2270">
        <f t="shared" si="2269"/>
        <v>0.49999999999999989</v>
      </c>
      <c r="K2270">
        <f t="shared" si="2277"/>
        <v>-0.45570163831772248</v>
      </c>
      <c r="L2270">
        <f t="shared" si="2278"/>
        <v>0.20575717930255455</v>
      </c>
      <c r="N2270">
        <v>155.69999999999999</v>
      </c>
      <c r="O2270">
        <f t="shared" si="2264"/>
        <v>73.687733352128873</v>
      </c>
      <c r="P2270">
        <f t="shared" si="2265"/>
        <v>16.31226664787112</v>
      </c>
      <c r="R2270">
        <f t="shared" si="2279"/>
        <v>-3.8217642348181506</v>
      </c>
      <c r="T2270">
        <f t="shared" si="2270"/>
        <v>16.294845686523416</v>
      </c>
      <c r="V2270">
        <f t="shared" si="2280"/>
        <v>0</v>
      </c>
    </row>
    <row r="2271" spans="1:22" x14ac:dyDescent="0.2">
      <c r="A2271">
        <f t="shared" si="2266"/>
        <v>0.5</v>
      </c>
      <c r="B2271">
        <f t="shared" si="2271"/>
        <v>-0.45606005808613642</v>
      </c>
      <c r="C2271">
        <f t="shared" si="2272"/>
        <v>0.20496151692078637</v>
      </c>
      <c r="D2271">
        <f t="shared" si="2267"/>
        <v>-0.49999999999999989</v>
      </c>
      <c r="E2271">
        <f t="shared" si="2273"/>
        <v>-0.45606005808613653</v>
      </c>
      <c r="F2271">
        <f t="shared" si="2274"/>
        <v>0.2049615169207864</v>
      </c>
      <c r="G2271">
        <f t="shared" si="2268"/>
        <v>0.5</v>
      </c>
      <c r="H2271">
        <f t="shared" si="2275"/>
        <v>0.45606005808613642</v>
      </c>
      <c r="I2271">
        <f t="shared" si="2276"/>
        <v>-0.20496151692078637</v>
      </c>
      <c r="J2271">
        <f t="shared" si="2269"/>
        <v>0.49999999999999989</v>
      </c>
      <c r="K2271">
        <f t="shared" si="2277"/>
        <v>-0.45606005808613653</v>
      </c>
      <c r="L2271">
        <f t="shared" si="2278"/>
        <v>0.2049615169207864</v>
      </c>
      <c r="N2271">
        <v>155.80000000000001</v>
      </c>
      <c r="O2271">
        <f t="shared" si="2264"/>
        <v>73.661212031728255</v>
      </c>
      <c r="P2271">
        <f t="shared" si="2265"/>
        <v>16.338787968271745</v>
      </c>
      <c r="R2271">
        <f t="shared" si="2279"/>
        <v>-3.8108262297831423</v>
      </c>
      <c r="T2271">
        <f t="shared" si="2270"/>
        <v>16.321367006924042</v>
      </c>
      <c r="V2271">
        <f t="shared" si="2280"/>
        <v>0</v>
      </c>
    </row>
    <row r="2272" spans="1:22" x14ac:dyDescent="0.2">
      <c r="A2272">
        <f t="shared" si="2266"/>
        <v>0.5</v>
      </c>
      <c r="B2272">
        <f t="shared" si="2271"/>
        <v>-0.4564170886165213</v>
      </c>
      <c r="C2272">
        <f t="shared" si="2272"/>
        <v>0.20416523019069249</v>
      </c>
      <c r="D2272">
        <f t="shared" si="2267"/>
        <v>-0.49999999999999989</v>
      </c>
      <c r="E2272">
        <f t="shared" si="2273"/>
        <v>-0.45641708861652136</v>
      </c>
      <c r="F2272">
        <f t="shared" si="2274"/>
        <v>0.20416523019069252</v>
      </c>
      <c r="G2272">
        <f t="shared" si="2268"/>
        <v>0.5</v>
      </c>
      <c r="H2272">
        <f t="shared" si="2275"/>
        <v>0.4564170886165213</v>
      </c>
      <c r="I2272">
        <f t="shared" si="2276"/>
        <v>-0.20416523019069249</v>
      </c>
      <c r="J2272">
        <f t="shared" si="2269"/>
        <v>0.49999999999999989</v>
      </c>
      <c r="K2272">
        <f t="shared" si="2277"/>
        <v>-0.45641708861652136</v>
      </c>
      <c r="L2272">
        <f t="shared" si="2278"/>
        <v>0.20416523019069252</v>
      </c>
      <c r="N2272">
        <v>155.9</v>
      </c>
      <c r="O2272">
        <f t="shared" si="2264"/>
        <v>73.634745615605325</v>
      </c>
      <c r="P2272">
        <f t="shared" si="2265"/>
        <v>16.365254384394675</v>
      </c>
      <c r="R2272">
        <f t="shared" si="2279"/>
        <v>-3.79987825102274</v>
      </c>
      <c r="T2272">
        <f t="shared" si="2270"/>
        <v>16.347833423046971</v>
      </c>
      <c r="V2272">
        <f t="shared" si="2280"/>
        <v>0</v>
      </c>
    </row>
    <row r="2273" spans="1:22" x14ac:dyDescent="0.2">
      <c r="A2273">
        <f t="shared" si="2266"/>
        <v>0.5</v>
      </c>
      <c r="B2273">
        <f t="shared" si="2271"/>
        <v>-0.45677272882130027</v>
      </c>
      <c r="C2273">
        <f t="shared" si="2272"/>
        <v>0.20336832153790016</v>
      </c>
      <c r="D2273">
        <f t="shared" si="2267"/>
        <v>-0.49999999999999989</v>
      </c>
      <c r="E2273">
        <f t="shared" si="2273"/>
        <v>-0.45677272882130038</v>
      </c>
      <c r="F2273">
        <f t="shared" si="2274"/>
        <v>0.20336832153790019</v>
      </c>
      <c r="G2273">
        <f t="shared" si="2268"/>
        <v>0.5</v>
      </c>
      <c r="H2273">
        <f t="shared" si="2275"/>
        <v>0.45677272882130027</v>
      </c>
      <c r="I2273">
        <f t="shared" si="2276"/>
        <v>-0.20336832153790016</v>
      </c>
      <c r="J2273">
        <f t="shared" si="2269"/>
        <v>0.49999999999999989</v>
      </c>
      <c r="K2273">
        <f t="shared" si="2277"/>
        <v>-0.45677272882130038</v>
      </c>
      <c r="L2273">
        <f t="shared" si="2278"/>
        <v>0.20336832153790019</v>
      </c>
      <c r="N2273">
        <v>156</v>
      </c>
      <c r="O2273">
        <f t="shared" si="2264"/>
        <v>73.608334190138734</v>
      </c>
      <c r="P2273">
        <f t="shared" si="2265"/>
        <v>16.391665809861276</v>
      </c>
      <c r="R2273">
        <f t="shared" si="2279"/>
        <v>-3.7889203581544777</v>
      </c>
      <c r="T2273">
        <f t="shared" si="2270"/>
        <v>16.374244848513573</v>
      </c>
      <c r="V2273">
        <f t="shared" si="2280"/>
        <v>0</v>
      </c>
    </row>
    <row r="2274" spans="1:22" x14ac:dyDescent="0.2">
      <c r="A2274">
        <f t="shared" si="2266"/>
        <v>0.5</v>
      </c>
      <c r="B2274">
        <f t="shared" si="2271"/>
        <v>-0.45712697761713172</v>
      </c>
      <c r="C2274">
        <f t="shared" si="2272"/>
        <v>0.20257079338993142</v>
      </c>
      <c r="D2274">
        <f t="shared" si="2267"/>
        <v>-0.49999999999999989</v>
      </c>
      <c r="E2274">
        <f t="shared" si="2273"/>
        <v>-0.45712697761713178</v>
      </c>
      <c r="F2274">
        <f t="shared" si="2274"/>
        <v>0.20257079338993145</v>
      </c>
      <c r="G2274">
        <f t="shared" si="2268"/>
        <v>0.5</v>
      </c>
      <c r="H2274">
        <f t="shared" si="2275"/>
        <v>0.45712697761713172</v>
      </c>
      <c r="I2274">
        <f t="shared" si="2276"/>
        <v>-0.20257079338993142</v>
      </c>
      <c r="J2274">
        <f t="shared" si="2269"/>
        <v>0.49999999999999989</v>
      </c>
      <c r="K2274">
        <f t="shared" si="2277"/>
        <v>-0.45712697761713178</v>
      </c>
      <c r="L2274">
        <f t="shared" si="2278"/>
        <v>0.20257079338993145</v>
      </c>
      <c r="N2274">
        <v>156.1</v>
      </c>
      <c r="O2274">
        <f t="shared" si="2264"/>
        <v>73.58197784134974</v>
      </c>
      <c r="P2274">
        <f t="shared" si="2265"/>
        <v>16.418022158650267</v>
      </c>
      <c r="R2274">
        <f t="shared" si="2279"/>
        <v>-3.7779526107123331</v>
      </c>
      <c r="T2274">
        <f t="shared" si="2270"/>
        <v>16.400601197302564</v>
      </c>
      <c r="V2274">
        <f t="shared" si="2280"/>
        <v>0</v>
      </c>
    </row>
    <row r="2275" spans="1:22" x14ac:dyDescent="0.2">
      <c r="A2275">
        <f t="shared" si="2266"/>
        <v>0.5</v>
      </c>
      <c r="B2275">
        <f t="shared" si="2271"/>
        <v>-0.45747983392491226</v>
      </c>
      <c r="C2275">
        <f t="shared" si="2272"/>
        <v>0.20177264817619497</v>
      </c>
      <c r="D2275">
        <f t="shared" si="2267"/>
        <v>-0.49999999999999989</v>
      </c>
      <c r="E2275">
        <f t="shared" si="2273"/>
        <v>-0.45747983392491237</v>
      </c>
      <c r="F2275">
        <f t="shared" si="2274"/>
        <v>0.201772648176195</v>
      </c>
      <c r="G2275">
        <f t="shared" si="2268"/>
        <v>0.5</v>
      </c>
      <c r="H2275">
        <f t="shared" si="2275"/>
        <v>0.45747983392491226</v>
      </c>
      <c r="I2275">
        <f t="shared" si="2276"/>
        <v>-0.20177264817619497</v>
      </c>
      <c r="J2275">
        <f t="shared" si="2269"/>
        <v>0.49999999999999989</v>
      </c>
      <c r="K2275">
        <f t="shared" si="2277"/>
        <v>-0.45747983392491237</v>
      </c>
      <c r="L2275">
        <f t="shared" si="2278"/>
        <v>0.201772648176195</v>
      </c>
      <c r="N2275">
        <v>156.19999999999999</v>
      </c>
      <c r="O2275">
        <f t="shared" si="2264"/>
        <v>73.555676654902072</v>
      </c>
      <c r="P2275">
        <f t="shared" si="2265"/>
        <v>16.444323345097924</v>
      </c>
      <c r="R2275">
        <f t="shared" si="2279"/>
        <v>-3.7669750681458076</v>
      </c>
      <c r="T2275">
        <f t="shared" si="2270"/>
        <v>16.426902383750221</v>
      </c>
      <c r="V2275">
        <f t="shared" si="2280"/>
        <v>0</v>
      </c>
    </row>
    <row r="2276" spans="1:22" x14ac:dyDescent="0.2">
      <c r="A2276">
        <f t="shared" si="2266"/>
        <v>0.5</v>
      </c>
      <c r="B2276">
        <f t="shared" si="2271"/>
        <v>-0.45783129666978051</v>
      </c>
      <c r="C2276">
        <f t="shared" si="2272"/>
        <v>0.20097388832797988</v>
      </c>
      <c r="D2276">
        <f t="shared" si="2267"/>
        <v>-0.49999999999999989</v>
      </c>
      <c r="E2276">
        <f t="shared" si="2273"/>
        <v>-0.45783129666978056</v>
      </c>
      <c r="F2276">
        <f t="shared" si="2274"/>
        <v>0.20097388832797991</v>
      </c>
      <c r="G2276">
        <f t="shared" si="2268"/>
        <v>0.5</v>
      </c>
      <c r="H2276">
        <f t="shared" si="2275"/>
        <v>0.45783129666978051</v>
      </c>
      <c r="I2276">
        <f t="shared" si="2276"/>
        <v>-0.20097388832797988</v>
      </c>
      <c r="J2276">
        <f t="shared" si="2269"/>
        <v>0.49999999999999989</v>
      </c>
      <c r="K2276">
        <f t="shared" si="2277"/>
        <v>-0.45783129666978056</v>
      </c>
      <c r="L2276">
        <f t="shared" si="2278"/>
        <v>0.20097388832797991</v>
      </c>
      <c r="N2276">
        <v>156.30000000000001</v>
      </c>
      <c r="O2276">
        <f t="shared" si="2264"/>
        <v>73.529430716101743</v>
      </c>
      <c r="P2276">
        <f t="shared" si="2265"/>
        <v>16.470569283898257</v>
      </c>
      <c r="R2276">
        <f t="shared" si="2279"/>
        <v>-3.7559877898187892</v>
      </c>
      <c r="T2276">
        <f t="shared" si="2270"/>
        <v>16.453148322550554</v>
      </c>
      <c r="V2276">
        <f t="shared" si="2280"/>
        <v>0</v>
      </c>
    </row>
    <row r="2277" spans="1:22" x14ac:dyDescent="0.2">
      <c r="A2277">
        <f t="shared" si="2266"/>
        <v>0.5</v>
      </c>
      <c r="B2277">
        <f t="shared" si="2271"/>
        <v>-0.45818136478111976</v>
      </c>
      <c r="C2277">
        <f t="shared" si="2272"/>
        <v>0.20017451627844732</v>
      </c>
      <c r="D2277">
        <f t="shared" si="2267"/>
        <v>-0.49999999999999989</v>
      </c>
      <c r="E2277">
        <f t="shared" si="2273"/>
        <v>-0.45818136478111982</v>
      </c>
      <c r="F2277">
        <f t="shared" si="2274"/>
        <v>0.20017451627844735</v>
      </c>
      <c r="G2277">
        <f t="shared" si="2268"/>
        <v>0.5</v>
      </c>
      <c r="H2277">
        <f t="shared" si="2275"/>
        <v>0.45818136478111976</v>
      </c>
      <c r="I2277">
        <f t="shared" si="2276"/>
        <v>-0.20017451627844732</v>
      </c>
      <c r="J2277">
        <f t="shared" si="2269"/>
        <v>0.49999999999999989</v>
      </c>
      <c r="K2277">
        <f t="shared" si="2277"/>
        <v>-0.45818136478111982</v>
      </c>
      <c r="L2277">
        <f t="shared" si="2278"/>
        <v>0.20017451627844735</v>
      </c>
      <c r="N2277">
        <v>156.4</v>
      </c>
      <c r="O2277">
        <f t="shared" si="2264"/>
        <v>73.503240109896836</v>
      </c>
      <c r="P2277">
        <f t="shared" si="2265"/>
        <v>16.49675989010316</v>
      </c>
      <c r="R2277">
        <f t="shared" si="2279"/>
        <v>-3.7449908350086645</v>
      </c>
      <c r="T2277">
        <f t="shared" si="2270"/>
        <v>16.479338928755457</v>
      </c>
      <c r="V2277">
        <f t="shared" si="2280"/>
        <v>0</v>
      </c>
    </row>
    <row r="2278" spans="1:22" x14ac:dyDescent="0.2">
      <c r="A2278">
        <f t="shared" si="2266"/>
        <v>0.5</v>
      </c>
      <c r="B2278">
        <f t="shared" si="2271"/>
        <v>-0.45853003719256191</v>
      </c>
      <c r="C2278">
        <f t="shared" si="2272"/>
        <v>0.19937453446262304</v>
      </c>
      <c r="D2278">
        <f t="shared" si="2267"/>
        <v>-0.49999999999999989</v>
      </c>
      <c r="E2278">
        <f t="shared" si="2273"/>
        <v>-0.45853003719256202</v>
      </c>
      <c r="F2278">
        <f t="shared" si="2274"/>
        <v>0.19937453446262307</v>
      </c>
      <c r="G2278">
        <f t="shared" si="2268"/>
        <v>0.5</v>
      </c>
      <c r="H2278">
        <f t="shared" si="2275"/>
        <v>0.45853003719256191</v>
      </c>
      <c r="I2278">
        <f t="shared" si="2276"/>
        <v>-0.19937453446262304</v>
      </c>
      <c r="J2278">
        <f t="shared" si="2269"/>
        <v>0.49999999999999989</v>
      </c>
      <c r="K2278">
        <f t="shared" si="2277"/>
        <v>-0.45853003719256202</v>
      </c>
      <c r="L2278">
        <f t="shared" si="2278"/>
        <v>0.19937453446262307</v>
      </c>
      <c r="N2278">
        <v>156.5</v>
      </c>
      <c r="O2278">
        <f t="shared" si="2264"/>
        <v>73.477104920877395</v>
      </c>
      <c r="P2278">
        <f t="shared" si="2265"/>
        <v>16.522895079122605</v>
      </c>
      <c r="R2278">
        <f t="shared" si="2279"/>
        <v>-3.7339842629053095</v>
      </c>
      <c r="T2278">
        <f t="shared" si="2270"/>
        <v>16.505474117774902</v>
      </c>
      <c r="V2278">
        <f t="shared" si="2280"/>
        <v>0</v>
      </c>
    </row>
    <row r="2279" spans="1:22" x14ac:dyDescent="0.2">
      <c r="A2279">
        <f t="shared" si="2266"/>
        <v>0.5</v>
      </c>
      <c r="B2279">
        <f t="shared" si="2271"/>
        <v>-0.45887731284199051</v>
      </c>
      <c r="C2279">
        <f t="shared" si="2272"/>
        <v>0.19857394531739028</v>
      </c>
      <c r="D2279">
        <f t="shared" si="2267"/>
        <v>-0.49999999999999989</v>
      </c>
      <c r="E2279">
        <f t="shared" si="2273"/>
        <v>-0.45887731284199057</v>
      </c>
      <c r="F2279">
        <f t="shared" si="2274"/>
        <v>0.19857394531739031</v>
      </c>
      <c r="G2279">
        <f t="shared" si="2268"/>
        <v>0.5</v>
      </c>
      <c r="H2279">
        <f t="shared" si="2275"/>
        <v>0.45887731284199051</v>
      </c>
      <c r="I2279">
        <f t="shared" si="2276"/>
        <v>-0.19857394531739028</v>
      </c>
      <c r="J2279">
        <f t="shared" si="2269"/>
        <v>0.49999999999999989</v>
      </c>
      <c r="K2279">
        <f t="shared" si="2277"/>
        <v>-0.45887731284199057</v>
      </c>
      <c r="L2279">
        <f t="shared" si="2278"/>
        <v>0.19857394531739031</v>
      </c>
      <c r="N2279">
        <v>156.6</v>
      </c>
      <c r="O2279">
        <f t="shared" si="2264"/>
        <v>73.451025233275246</v>
      </c>
      <c r="P2279">
        <f t="shared" si="2265"/>
        <v>16.548974766724751</v>
      </c>
      <c r="R2279">
        <f t="shared" si="2279"/>
        <v>-3.7229681326100348</v>
      </c>
      <c r="T2279">
        <f t="shared" si="2270"/>
        <v>16.531553805377047</v>
      </c>
      <c r="V2279">
        <f t="shared" si="2280"/>
        <v>0</v>
      </c>
    </row>
    <row r="2280" spans="1:22" x14ac:dyDescent="0.2">
      <c r="A2280">
        <f t="shared" si="2266"/>
        <v>0.5</v>
      </c>
      <c r="B2280">
        <f t="shared" si="2271"/>
        <v>-0.45922319067154349</v>
      </c>
      <c r="C2280">
        <f t="shared" si="2272"/>
        <v>0.19777275128148247</v>
      </c>
      <c r="D2280">
        <f t="shared" si="2267"/>
        <v>-0.49999999999999989</v>
      </c>
      <c r="E2280">
        <f t="shared" si="2273"/>
        <v>-0.45922319067154355</v>
      </c>
      <c r="F2280">
        <f t="shared" si="2274"/>
        <v>0.1977727512814825</v>
      </c>
      <c r="G2280">
        <f t="shared" si="2268"/>
        <v>0.5</v>
      </c>
      <c r="H2280">
        <f t="shared" si="2275"/>
        <v>0.45922319067154349</v>
      </c>
      <c r="I2280">
        <f t="shared" si="2276"/>
        <v>-0.19777275128148247</v>
      </c>
      <c r="J2280">
        <f t="shared" si="2269"/>
        <v>0.49999999999999989</v>
      </c>
      <c r="K2280">
        <f t="shared" si="2277"/>
        <v>-0.45922319067154355</v>
      </c>
      <c r="L2280">
        <f t="shared" si="2278"/>
        <v>0.1977727512814825</v>
      </c>
      <c r="N2280">
        <v>156.69999999999999</v>
      </c>
      <c r="O2280">
        <f t="shared" si="2264"/>
        <v>73.425001130963906</v>
      </c>
      <c r="P2280">
        <f t="shared" si="2265"/>
        <v>16.574998869036094</v>
      </c>
      <c r="R2280">
        <f t="shared" si="2279"/>
        <v>-3.7119425031347966</v>
      </c>
      <c r="T2280">
        <f t="shared" si="2270"/>
        <v>16.55757790768839</v>
      </c>
      <c r="V2280">
        <f t="shared" si="2280"/>
        <v>0</v>
      </c>
    </row>
    <row r="2281" spans="1:22" x14ac:dyDescent="0.2">
      <c r="A2281">
        <f t="shared" si="2266"/>
        <v>0.5</v>
      </c>
      <c r="B2281">
        <f t="shared" si="2271"/>
        <v>-0.45956766962761714</v>
      </c>
      <c r="C2281">
        <f t="shared" si="2272"/>
        <v>0.19697095479547544</v>
      </c>
      <c r="D2281">
        <f t="shared" si="2267"/>
        <v>-0.49999999999999989</v>
      </c>
      <c r="E2281">
        <f t="shared" si="2273"/>
        <v>-0.45956766962761725</v>
      </c>
      <c r="F2281">
        <f t="shared" si="2274"/>
        <v>0.19697095479547547</v>
      </c>
      <c r="G2281">
        <f t="shared" si="2268"/>
        <v>0.5</v>
      </c>
      <c r="H2281">
        <f t="shared" si="2275"/>
        <v>0.45956766962761714</v>
      </c>
      <c r="I2281">
        <f t="shared" si="2276"/>
        <v>-0.19697095479547544</v>
      </c>
      <c r="J2281">
        <f t="shared" si="2269"/>
        <v>0.49999999999999989</v>
      </c>
      <c r="K2281">
        <f t="shared" si="2277"/>
        <v>-0.45956766962761725</v>
      </c>
      <c r="L2281">
        <f t="shared" si="2278"/>
        <v>0.19697095479547547</v>
      </c>
      <c r="N2281">
        <v>156.80000000000001</v>
      </c>
      <c r="O2281">
        <f t="shared" si="2264"/>
        <v>73.399032697458381</v>
      </c>
      <c r="P2281">
        <f t="shared" si="2265"/>
        <v>16.600967302541616</v>
      </c>
      <c r="R2281">
        <f t="shared" si="2279"/>
        <v>-3.700907433401003</v>
      </c>
      <c r="T2281">
        <f t="shared" si="2270"/>
        <v>16.583546341193912</v>
      </c>
      <c r="V2281">
        <f t="shared" si="2280"/>
        <v>0</v>
      </c>
    </row>
    <row r="2282" spans="1:22" x14ac:dyDescent="0.2">
      <c r="A2282">
        <f t="shared" si="2266"/>
        <v>0.5</v>
      </c>
      <c r="B2282">
        <f t="shared" si="2271"/>
        <v>-0.45991074866086873</v>
      </c>
      <c r="C2282">
        <f t="shared" si="2272"/>
        <v>0.19616855830178065</v>
      </c>
      <c r="D2282">
        <f t="shared" si="2267"/>
        <v>-0.49999999999999989</v>
      </c>
      <c r="E2282">
        <f t="shared" si="2273"/>
        <v>-0.45991074866086878</v>
      </c>
      <c r="F2282">
        <f t="shared" si="2274"/>
        <v>0.1961685583017807</v>
      </c>
      <c r="G2282">
        <f t="shared" si="2268"/>
        <v>0.5</v>
      </c>
      <c r="H2282">
        <f t="shared" si="2275"/>
        <v>0.45991074866086873</v>
      </c>
      <c r="I2282">
        <f t="shared" si="2276"/>
        <v>-0.19616855830178065</v>
      </c>
      <c r="J2282">
        <f t="shared" si="2269"/>
        <v>0.49999999999999989</v>
      </c>
      <c r="K2282">
        <f t="shared" si="2277"/>
        <v>-0.45991074866086878</v>
      </c>
      <c r="L2282">
        <f t="shared" si="2278"/>
        <v>0.1961685583017807</v>
      </c>
      <c r="N2282">
        <v>156.9</v>
      </c>
      <c r="O2282">
        <f t="shared" si="2264"/>
        <v>73.373120015915163</v>
      </c>
      <c r="P2282">
        <f t="shared" si="2265"/>
        <v>16.626879984084852</v>
      </c>
      <c r="R2282">
        <f t="shared" si="2279"/>
        <v>-3.6898629822387718</v>
      </c>
      <c r="T2282">
        <f t="shared" si="2270"/>
        <v>16.609459022737148</v>
      </c>
      <c r="V2282">
        <f t="shared" si="2280"/>
        <v>0</v>
      </c>
    </row>
    <row r="2283" spans="1:22" x14ac:dyDescent="0.2">
      <c r="A2283">
        <f t="shared" si="2266"/>
        <v>0.5</v>
      </c>
      <c r="B2283">
        <f t="shared" si="2271"/>
        <v>-0.46025242672622013</v>
      </c>
      <c r="C2283">
        <f t="shared" si="2272"/>
        <v>0.19536556424463686</v>
      </c>
      <c r="D2283">
        <f t="shared" si="2267"/>
        <v>-0.49999999999999989</v>
      </c>
      <c r="E2283">
        <f t="shared" si="2273"/>
        <v>-0.46025242672622019</v>
      </c>
      <c r="F2283">
        <f t="shared" si="2274"/>
        <v>0.19536556424463689</v>
      </c>
      <c r="G2283">
        <f t="shared" si="2268"/>
        <v>0.5</v>
      </c>
      <c r="H2283">
        <f t="shared" si="2275"/>
        <v>0.46025242672622013</v>
      </c>
      <c r="I2283">
        <f t="shared" si="2276"/>
        <v>-0.19536556424463686</v>
      </c>
      <c r="J2283">
        <f t="shared" si="2269"/>
        <v>0.49999999999999989</v>
      </c>
      <c r="K2283">
        <f t="shared" si="2277"/>
        <v>-0.46025242672622019</v>
      </c>
      <c r="L2283">
        <f t="shared" si="2278"/>
        <v>0.19536556424463689</v>
      </c>
      <c r="N2283">
        <v>157</v>
      </c>
      <c r="O2283">
        <f t="shared" si="2264"/>
        <v>73.347263169131978</v>
      </c>
      <c r="P2283">
        <f t="shared" si="2265"/>
        <v>16.652736830868012</v>
      </c>
      <c r="R2283">
        <f t="shared" si="2279"/>
        <v>-3.6788092083859141</v>
      </c>
      <c r="T2283">
        <f t="shared" si="2270"/>
        <v>16.635315869520308</v>
      </c>
      <c r="V2283">
        <f t="shared" si="2280"/>
        <v>0</v>
      </c>
    </row>
    <row r="2284" spans="1:22" x14ac:dyDescent="0.2">
      <c r="A2284">
        <f t="shared" si="2266"/>
        <v>0.5</v>
      </c>
      <c r="B2284">
        <f t="shared" si="2271"/>
        <v>-0.46059270278286052</v>
      </c>
      <c r="C2284">
        <f t="shared" si="2272"/>
        <v>0.19456197507010314</v>
      </c>
      <c r="D2284">
        <f t="shared" si="2267"/>
        <v>-0.49999999999999989</v>
      </c>
      <c r="E2284">
        <f t="shared" si="2273"/>
        <v>-0.46059270278286057</v>
      </c>
      <c r="F2284">
        <f t="shared" si="2274"/>
        <v>0.19456197507010317</v>
      </c>
      <c r="G2284">
        <f t="shared" si="2268"/>
        <v>0.5</v>
      </c>
      <c r="H2284">
        <f t="shared" si="2275"/>
        <v>0.46059270278286052</v>
      </c>
      <c r="I2284">
        <f t="shared" si="2276"/>
        <v>-0.19456197507010314</v>
      </c>
      <c r="J2284">
        <f t="shared" si="2269"/>
        <v>0.49999999999999989</v>
      </c>
      <c r="K2284">
        <f t="shared" si="2277"/>
        <v>-0.46059270278286057</v>
      </c>
      <c r="L2284">
        <f t="shared" si="2278"/>
        <v>0.19456197507010317</v>
      </c>
      <c r="N2284">
        <v>157.1</v>
      </c>
      <c r="O2284">
        <f t="shared" si="2264"/>
        <v>73.321462239547856</v>
      </c>
      <c r="P2284">
        <f t="shared" si="2265"/>
        <v>16.678537760452148</v>
      </c>
      <c r="R2284">
        <f t="shared" si="2279"/>
        <v>-3.6677461704869252</v>
      </c>
      <c r="T2284">
        <f t="shared" si="2270"/>
        <v>16.661116799104445</v>
      </c>
      <c r="V2284">
        <f t="shared" si="2280"/>
        <v>0</v>
      </c>
    </row>
    <row r="2285" spans="1:22" x14ac:dyDescent="0.2">
      <c r="A2285">
        <f t="shared" si="2266"/>
        <v>0.5</v>
      </c>
      <c r="B2285">
        <f t="shared" si="2271"/>
        <v>-0.46093157579425015</v>
      </c>
      <c r="C2285">
        <f t="shared" si="2272"/>
        <v>0.19375779322605155</v>
      </c>
      <c r="D2285">
        <f t="shared" si="2267"/>
        <v>-0.49999999999999989</v>
      </c>
      <c r="E2285">
        <f t="shared" si="2273"/>
        <v>-0.4609315757942502</v>
      </c>
      <c r="F2285">
        <f t="shared" si="2274"/>
        <v>0.19375779322605158</v>
      </c>
      <c r="G2285">
        <f t="shared" si="2268"/>
        <v>0.5</v>
      </c>
      <c r="H2285">
        <f t="shared" si="2275"/>
        <v>0.46093157579425015</v>
      </c>
      <c r="I2285">
        <f t="shared" si="2276"/>
        <v>-0.19375779322605155</v>
      </c>
      <c r="J2285">
        <f t="shared" si="2269"/>
        <v>0.49999999999999989</v>
      </c>
      <c r="K2285">
        <f t="shared" si="2277"/>
        <v>-0.4609315757942502</v>
      </c>
      <c r="L2285">
        <f t="shared" si="2278"/>
        <v>0.19375779322605158</v>
      </c>
      <c r="N2285">
        <v>157.19999999999999</v>
      </c>
      <c r="O2285">
        <f t="shared" si="2264"/>
        <v>73.295717309242846</v>
      </c>
      <c r="P2285">
        <f t="shared" si="2265"/>
        <v>16.704282690757154</v>
      </c>
      <c r="R2285">
        <f t="shared" si="2279"/>
        <v>-3.6566739270922</v>
      </c>
      <c r="T2285">
        <f t="shared" si="2270"/>
        <v>16.686861729409451</v>
      </c>
      <c r="V2285">
        <f t="shared" si="2280"/>
        <v>0</v>
      </c>
    </row>
    <row r="2286" spans="1:22" x14ac:dyDescent="0.2">
      <c r="A2286">
        <f t="shared" si="2266"/>
        <v>0.5</v>
      </c>
      <c r="B2286">
        <f t="shared" si="2271"/>
        <v>-0.46126904472812308</v>
      </c>
      <c r="C2286">
        <f t="shared" si="2272"/>
        <v>0.19295302116215921</v>
      </c>
      <c r="D2286">
        <f t="shared" si="2267"/>
        <v>-0.49999999999999989</v>
      </c>
      <c r="E2286">
        <f t="shared" si="2273"/>
        <v>-0.46126904472812313</v>
      </c>
      <c r="F2286">
        <f t="shared" si="2274"/>
        <v>0.19295302116215923</v>
      </c>
      <c r="G2286">
        <f t="shared" si="2268"/>
        <v>0.5</v>
      </c>
      <c r="H2286">
        <f t="shared" si="2275"/>
        <v>0.46126904472812308</v>
      </c>
      <c r="I2286">
        <f t="shared" si="2276"/>
        <v>-0.19295302116215921</v>
      </c>
      <c r="J2286">
        <f t="shared" si="2269"/>
        <v>0.49999999999999989</v>
      </c>
      <c r="K2286">
        <f t="shared" si="2277"/>
        <v>-0.46126904472812313</v>
      </c>
      <c r="L2286">
        <f t="shared" si="2278"/>
        <v>0.19295302116215923</v>
      </c>
      <c r="N2286">
        <v>157.30000000000001</v>
      </c>
      <c r="O2286">
        <f t="shared" si="2264"/>
        <v>73.270028459938132</v>
      </c>
      <c r="P2286">
        <f t="shared" si="2265"/>
        <v>16.72997154006185</v>
      </c>
      <c r="R2286">
        <f t="shared" si="2279"/>
        <v>-3.6455925366570732</v>
      </c>
      <c r="T2286">
        <f t="shared" si="2270"/>
        <v>16.712550578714147</v>
      </c>
      <c r="V2286">
        <f t="shared" si="2280"/>
        <v>0</v>
      </c>
    </row>
    <row r="2287" spans="1:22" x14ac:dyDescent="0.2">
      <c r="A2287">
        <f t="shared" si="2266"/>
        <v>0.5</v>
      </c>
      <c r="B2287">
        <f t="shared" si="2271"/>
        <v>-0.46160510855649034</v>
      </c>
      <c r="C2287">
        <f t="shared" si="2272"/>
        <v>0.19214766132990185</v>
      </c>
      <c r="D2287">
        <f t="shared" si="2267"/>
        <v>-0.49999999999999989</v>
      </c>
      <c r="E2287">
        <f t="shared" si="2273"/>
        <v>-0.46160510855649045</v>
      </c>
      <c r="F2287">
        <f t="shared" si="2274"/>
        <v>0.19214766132990188</v>
      </c>
      <c r="G2287">
        <f t="shared" si="2268"/>
        <v>0.5</v>
      </c>
      <c r="H2287">
        <f t="shared" si="2275"/>
        <v>0.46160510855649034</v>
      </c>
      <c r="I2287">
        <f t="shared" si="2276"/>
        <v>-0.19214766132990185</v>
      </c>
      <c r="J2287">
        <f t="shared" si="2269"/>
        <v>0.49999999999999989</v>
      </c>
      <c r="K2287">
        <f t="shared" si="2277"/>
        <v>-0.46160510855649045</v>
      </c>
      <c r="L2287">
        <f t="shared" si="2278"/>
        <v>0.19214766132990188</v>
      </c>
      <c r="N2287">
        <v>157.4</v>
      </c>
      <c r="O2287">
        <f t="shared" si="2264"/>
        <v>73.244395772995887</v>
      </c>
      <c r="P2287">
        <f t="shared" si="2265"/>
        <v>16.755604227004106</v>
      </c>
      <c r="R2287">
        <f t="shared" si="2279"/>
        <v>-3.6345020575408569</v>
      </c>
      <c r="T2287">
        <f t="shared" si="2270"/>
        <v>16.738183265656403</v>
      </c>
      <c r="V2287">
        <f t="shared" si="2280"/>
        <v>0</v>
      </c>
    </row>
    <row r="2288" spans="1:22" x14ac:dyDescent="0.2">
      <c r="A2288">
        <f t="shared" si="2266"/>
        <v>0.5</v>
      </c>
      <c r="B2288">
        <f t="shared" si="2271"/>
        <v>-0.46193976625564326</v>
      </c>
      <c r="C2288">
        <f t="shared" si="2272"/>
        <v>0.19134171618254492</v>
      </c>
      <c r="D2288">
        <f t="shared" si="2267"/>
        <v>-0.49999999999999989</v>
      </c>
      <c r="E2288">
        <f t="shared" si="2273"/>
        <v>-0.46193976625564337</v>
      </c>
      <c r="F2288">
        <f t="shared" si="2274"/>
        <v>0.19134171618254495</v>
      </c>
      <c r="G2288">
        <f t="shared" si="2268"/>
        <v>0.5</v>
      </c>
      <c r="H2288">
        <f t="shared" si="2275"/>
        <v>0.46193976625564326</v>
      </c>
      <c r="I2288">
        <f t="shared" si="2276"/>
        <v>-0.19134171618254492</v>
      </c>
      <c r="J2288">
        <f t="shared" si="2269"/>
        <v>0.49999999999999989</v>
      </c>
      <c r="K2288">
        <f t="shared" si="2277"/>
        <v>-0.46193976625564337</v>
      </c>
      <c r="L2288">
        <f t="shared" si="2278"/>
        <v>0.19134171618254495</v>
      </c>
      <c r="N2288">
        <v>157.5</v>
      </c>
      <c r="O2288">
        <f t="shared" si="2264"/>
        <v>73.218819329419162</v>
      </c>
      <c r="P2288">
        <f t="shared" si="2265"/>
        <v>16.781180670580845</v>
      </c>
      <c r="R2288">
        <f t="shared" si="2279"/>
        <v>-3.6234025480060765</v>
      </c>
      <c r="T2288">
        <f t="shared" si="2270"/>
        <v>16.763759709233142</v>
      </c>
      <c r="V2288">
        <f t="shared" si="2280"/>
        <v>0</v>
      </c>
    </row>
    <row r="2289" spans="1:22" x14ac:dyDescent="0.2">
      <c r="A2289">
        <f t="shared" si="2266"/>
        <v>0.5</v>
      </c>
      <c r="B2289">
        <f t="shared" si="2271"/>
        <v>-0.46227301680615646</v>
      </c>
      <c r="C2289">
        <f t="shared" si="2272"/>
        <v>0.19053518817513712</v>
      </c>
      <c r="D2289">
        <f t="shared" si="2267"/>
        <v>-0.49999999999999989</v>
      </c>
      <c r="E2289">
        <f t="shared" si="2273"/>
        <v>-0.46227301680615651</v>
      </c>
      <c r="F2289">
        <f t="shared" si="2274"/>
        <v>0.19053518817513715</v>
      </c>
      <c r="G2289">
        <f t="shared" si="2268"/>
        <v>0.5</v>
      </c>
      <c r="H2289">
        <f t="shared" si="2275"/>
        <v>0.46227301680615646</v>
      </c>
      <c r="I2289">
        <f t="shared" si="2276"/>
        <v>-0.19053518817513712</v>
      </c>
      <c r="J2289">
        <f t="shared" si="2269"/>
        <v>0.49999999999999989</v>
      </c>
      <c r="K2289">
        <f t="shared" si="2277"/>
        <v>-0.46227301680615651</v>
      </c>
      <c r="L2289">
        <f t="shared" si="2278"/>
        <v>0.19053518817513715</v>
      </c>
      <c r="N2289">
        <v>157.6</v>
      </c>
      <c r="O2289">
        <f t="shared" si="2264"/>
        <v>73.193299209851858</v>
      </c>
      <c r="P2289">
        <f t="shared" si="2265"/>
        <v>16.806700790148145</v>
      </c>
      <c r="R2289">
        <f t="shared" si="2279"/>
        <v>-3.6122940662174301</v>
      </c>
      <c r="T2289">
        <f t="shared" si="2270"/>
        <v>16.789279828800442</v>
      </c>
      <c r="V2289">
        <f t="shared" si="2280"/>
        <v>0</v>
      </c>
    </row>
    <row r="2290" spans="1:22" x14ac:dyDescent="0.2">
      <c r="A2290">
        <f t="shared" si="2266"/>
        <v>0.5</v>
      </c>
      <c r="B2290">
        <f t="shared" si="2271"/>
        <v>-0.46260485919289096</v>
      </c>
      <c r="C2290">
        <f t="shared" si="2272"/>
        <v>0.18972807976450268</v>
      </c>
      <c r="D2290">
        <f t="shared" si="2267"/>
        <v>-0.49999999999999989</v>
      </c>
      <c r="E2290">
        <f t="shared" si="2273"/>
        <v>-0.46260485919289102</v>
      </c>
      <c r="F2290">
        <f t="shared" si="2274"/>
        <v>0.18972807976450271</v>
      </c>
      <c r="G2290">
        <f t="shared" si="2268"/>
        <v>0.5</v>
      </c>
      <c r="H2290">
        <f t="shared" si="2275"/>
        <v>0.46260485919289096</v>
      </c>
      <c r="I2290">
        <f t="shared" si="2276"/>
        <v>-0.18972807976450268</v>
      </c>
      <c r="J2290">
        <f t="shared" si="2269"/>
        <v>0.49999999999999989</v>
      </c>
      <c r="K2290">
        <f t="shared" si="2277"/>
        <v>-0.46260485919289102</v>
      </c>
      <c r="L2290">
        <f t="shared" si="2278"/>
        <v>0.18972807976450271</v>
      </c>
      <c r="N2290">
        <v>157.69999999999999</v>
      </c>
      <c r="O2290">
        <f t="shared" si="2264"/>
        <v>73.167835494578782</v>
      </c>
      <c r="P2290">
        <f t="shared" si="2265"/>
        <v>16.832164505421225</v>
      </c>
      <c r="R2290">
        <f t="shared" si="2279"/>
        <v>-3.601176670241049</v>
      </c>
      <c r="T2290">
        <f t="shared" si="2270"/>
        <v>16.814743544073522</v>
      </c>
      <c r="V2290">
        <f t="shared" si="2280"/>
        <v>0</v>
      </c>
    </row>
    <row r="2291" spans="1:22" x14ac:dyDescent="0.2">
      <c r="A2291">
        <f t="shared" si="2266"/>
        <v>0.5</v>
      </c>
      <c r="B2291">
        <f t="shared" si="2271"/>
        <v>-0.46293529240499731</v>
      </c>
      <c r="C2291">
        <f t="shared" si="2272"/>
        <v>0.1889203934092335</v>
      </c>
      <c r="D2291">
        <f t="shared" si="2267"/>
        <v>-0.49999999999999989</v>
      </c>
      <c r="E2291">
        <f t="shared" si="2273"/>
        <v>-0.46293529240499737</v>
      </c>
      <c r="F2291">
        <f t="shared" si="2274"/>
        <v>0.18892039340923356</v>
      </c>
      <c r="G2291">
        <f t="shared" si="2268"/>
        <v>0.5</v>
      </c>
      <c r="H2291">
        <f t="shared" si="2275"/>
        <v>0.46293529240499731</v>
      </c>
      <c r="I2291">
        <f t="shared" si="2276"/>
        <v>-0.1889203934092335</v>
      </c>
      <c r="J2291">
        <f t="shared" si="2269"/>
        <v>0.49999999999999989</v>
      </c>
      <c r="K2291">
        <f t="shared" si="2277"/>
        <v>-0.46293529240499737</v>
      </c>
      <c r="L2291">
        <f t="shared" si="2278"/>
        <v>0.18892039340923356</v>
      </c>
      <c r="N2291">
        <v>157.80000000000001</v>
      </c>
      <c r="O2291">
        <f t="shared" si="2264"/>
        <v>73.142428263525503</v>
      </c>
      <c r="P2291">
        <f t="shared" si="2265"/>
        <v>16.857571736474494</v>
      </c>
      <c r="R2291">
        <f t="shared" si="2279"/>
        <v>-3.5900504180435746</v>
      </c>
      <c r="T2291">
        <f t="shared" si="2270"/>
        <v>16.840150775126791</v>
      </c>
      <c r="V2291">
        <f t="shared" si="2280"/>
        <v>0</v>
      </c>
    </row>
    <row r="2292" spans="1:22" x14ac:dyDescent="0.2">
      <c r="A2292">
        <f t="shared" si="2266"/>
        <v>0.5</v>
      </c>
      <c r="B2292">
        <f t="shared" si="2271"/>
        <v>-0.46326431543591856</v>
      </c>
      <c r="C2292">
        <f t="shared" si="2272"/>
        <v>0.18811213156968279</v>
      </c>
      <c r="D2292">
        <f t="shared" si="2267"/>
        <v>-0.49999999999999989</v>
      </c>
      <c r="E2292">
        <f t="shared" si="2273"/>
        <v>-0.46326431543591862</v>
      </c>
      <c r="F2292">
        <f t="shared" si="2274"/>
        <v>0.18811213156968282</v>
      </c>
      <c r="G2292">
        <f t="shared" si="2268"/>
        <v>0.5</v>
      </c>
      <c r="H2292">
        <f t="shared" si="2275"/>
        <v>0.46326431543591856</v>
      </c>
      <c r="I2292">
        <f t="shared" si="2276"/>
        <v>-0.18811213156968279</v>
      </c>
      <c r="J2292">
        <f t="shared" si="2269"/>
        <v>0.49999999999999989</v>
      </c>
      <c r="K2292">
        <f t="shared" si="2277"/>
        <v>-0.46326431543591862</v>
      </c>
      <c r="L2292">
        <f t="shared" si="2278"/>
        <v>0.18811213156968282</v>
      </c>
      <c r="N2292">
        <v>157.9</v>
      </c>
      <c r="O2292">
        <f t="shared" si="2264"/>
        <v>73.11707759625844</v>
      </c>
      <c r="P2292">
        <f t="shared" si="2265"/>
        <v>16.882922403741571</v>
      </c>
      <c r="R2292">
        <f t="shared" si="2279"/>
        <v>-3.5789153674913372</v>
      </c>
      <c r="T2292">
        <f t="shared" si="2270"/>
        <v>16.865501442393867</v>
      </c>
      <c r="V2292">
        <f t="shared" si="2280"/>
        <v>0</v>
      </c>
    </row>
    <row r="2293" spans="1:22" x14ac:dyDescent="0.2">
      <c r="A2293">
        <f t="shared" si="2266"/>
        <v>0.5</v>
      </c>
      <c r="B2293">
        <f t="shared" si="2271"/>
        <v>-0.4635919272833936</v>
      </c>
      <c r="C2293">
        <f t="shared" si="2272"/>
        <v>0.18730329670795606</v>
      </c>
      <c r="D2293">
        <f t="shared" si="2267"/>
        <v>-0.49999999999999989</v>
      </c>
      <c r="E2293">
        <f t="shared" si="2273"/>
        <v>-0.46359192728339366</v>
      </c>
      <c r="F2293">
        <f t="shared" si="2274"/>
        <v>0.18730329670795609</v>
      </c>
      <c r="G2293">
        <f t="shared" si="2268"/>
        <v>0.5</v>
      </c>
      <c r="H2293">
        <f t="shared" si="2275"/>
        <v>0.4635919272833936</v>
      </c>
      <c r="I2293">
        <f t="shared" si="2276"/>
        <v>-0.18730329670795606</v>
      </c>
      <c r="J2293">
        <f t="shared" si="2269"/>
        <v>0.49999999999999989</v>
      </c>
      <c r="K2293">
        <f t="shared" si="2277"/>
        <v>-0.46359192728339366</v>
      </c>
      <c r="L2293">
        <f t="shared" si="2278"/>
        <v>0.18730329670795609</v>
      </c>
      <c r="N2293">
        <v>158</v>
      </c>
      <c r="O2293">
        <f t="shared" si="2264"/>
        <v>73.091783571984678</v>
      </c>
      <c r="P2293">
        <f t="shared" si="2265"/>
        <v>16.908216428015319</v>
      </c>
      <c r="R2293">
        <f t="shared" si="2279"/>
        <v>-3.5677715763494469</v>
      </c>
      <c r="T2293">
        <f t="shared" si="2270"/>
        <v>16.890795466667615</v>
      </c>
      <c r="V2293">
        <f t="shared" si="2280"/>
        <v>0</v>
      </c>
    </row>
    <row r="2294" spans="1:22" x14ac:dyDescent="0.2">
      <c r="A2294">
        <f t="shared" si="2266"/>
        <v>0.5</v>
      </c>
      <c r="B2294">
        <f t="shared" si="2271"/>
        <v>-0.46391812694945989</v>
      </c>
      <c r="C2294">
        <f t="shared" si="2272"/>
        <v>0.18649389128790456</v>
      </c>
      <c r="D2294">
        <f t="shared" si="2267"/>
        <v>-0.49999999999999989</v>
      </c>
      <c r="E2294">
        <f t="shared" si="2273"/>
        <v>-0.46391812694946</v>
      </c>
      <c r="F2294">
        <f t="shared" si="2274"/>
        <v>0.18649389128790458</v>
      </c>
      <c r="G2294">
        <f t="shared" si="2268"/>
        <v>0.5</v>
      </c>
      <c r="H2294">
        <f t="shared" si="2275"/>
        <v>0.46391812694945989</v>
      </c>
      <c r="I2294">
        <f t="shared" si="2276"/>
        <v>-0.18649389128790456</v>
      </c>
      <c r="J2294">
        <f t="shared" si="2269"/>
        <v>0.49999999999999989</v>
      </c>
      <c r="K2294">
        <f t="shared" si="2277"/>
        <v>-0.46391812694946</v>
      </c>
      <c r="L2294">
        <f t="shared" si="2278"/>
        <v>0.18649389128790458</v>
      </c>
      <c r="N2294">
        <v>158.1</v>
      </c>
      <c r="O2294">
        <f t="shared" si="2264"/>
        <v>73.066546269552177</v>
      </c>
      <c r="P2294">
        <f t="shared" si="2265"/>
        <v>16.933453730447805</v>
      </c>
      <c r="R2294">
        <f t="shared" si="2279"/>
        <v>-3.5566191022810401</v>
      </c>
      <c r="T2294">
        <f t="shared" si="2270"/>
        <v>16.916032769100102</v>
      </c>
      <c r="V2294">
        <f t="shared" si="2280"/>
        <v>0</v>
      </c>
    </row>
    <row r="2295" spans="1:22" x14ac:dyDescent="0.2">
      <c r="A2295">
        <f t="shared" si="2266"/>
        <v>0.5</v>
      </c>
      <c r="B2295">
        <f t="shared" si="2271"/>
        <v>-0.46424291344045665</v>
      </c>
      <c r="C2295">
        <f t="shared" si="2272"/>
        <v>0.18568391777511759</v>
      </c>
      <c r="D2295">
        <f t="shared" si="2267"/>
        <v>-0.49999999999999989</v>
      </c>
      <c r="E2295">
        <f t="shared" si="2273"/>
        <v>-0.46424291344045671</v>
      </c>
      <c r="F2295">
        <f t="shared" si="2274"/>
        <v>0.18568391777511761</v>
      </c>
      <c r="G2295">
        <f t="shared" si="2268"/>
        <v>0.5</v>
      </c>
      <c r="H2295">
        <f t="shared" si="2275"/>
        <v>0.46424291344045665</v>
      </c>
      <c r="I2295">
        <f t="shared" si="2276"/>
        <v>-0.18568391777511759</v>
      </c>
      <c r="J2295">
        <f t="shared" si="2269"/>
        <v>0.49999999999999989</v>
      </c>
      <c r="K2295">
        <f t="shared" si="2277"/>
        <v>-0.46424291344045671</v>
      </c>
      <c r="L2295">
        <f t="shared" si="2278"/>
        <v>0.18568391777511761</v>
      </c>
      <c r="N2295">
        <v>158.19999999999999</v>
      </c>
      <c r="O2295">
        <f t="shared" si="2264"/>
        <v>73.041365767449662</v>
      </c>
      <c r="P2295">
        <f t="shared" si="2265"/>
        <v>16.958634232550338</v>
      </c>
      <c r="R2295">
        <f t="shared" si="2279"/>
        <v>-3.5454580028463774</v>
      </c>
      <c r="T2295">
        <f t="shared" si="2270"/>
        <v>16.941213271202635</v>
      </c>
      <c r="V2295">
        <f t="shared" si="2280"/>
        <v>0</v>
      </c>
    </row>
    <row r="2296" spans="1:22" x14ac:dyDescent="0.2">
      <c r="A2296">
        <f t="shared" si="2266"/>
        <v>0.5</v>
      </c>
      <c r="B2296">
        <f t="shared" si="2271"/>
        <v>-0.46456628576702808</v>
      </c>
      <c r="C2296">
        <f t="shared" si="2272"/>
        <v>0.18487337863691444</v>
      </c>
      <c r="D2296">
        <f t="shared" si="2267"/>
        <v>-0.49999999999999989</v>
      </c>
      <c r="E2296">
        <f t="shared" si="2273"/>
        <v>-0.46456628576702813</v>
      </c>
      <c r="F2296">
        <f t="shared" si="2274"/>
        <v>0.18487337863691447</v>
      </c>
      <c r="G2296">
        <f t="shared" si="2268"/>
        <v>0.5</v>
      </c>
      <c r="H2296">
        <f t="shared" si="2275"/>
        <v>0.46456628576702808</v>
      </c>
      <c r="I2296">
        <f t="shared" si="2276"/>
        <v>-0.18487337863691444</v>
      </c>
      <c r="J2296">
        <f t="shared" si="2269"/>
        <v>0.49999999999999989</v>
      </c>
      <c r="K2296">
        <f t="shared" si="2277"/>
        <v>-0.46456628576702813</v>
      </c>
      <c r="L2296">
        <f t="shared" si="2278"/>
        <v>0.18487337863691447</v>
      </c>
      <c r="N2296">
        <v>158.30000000000001</v>
      </c>
      <c r="O2296">
        <f t="shared" si="2264"/>
        <v>73.016242143806608</v>
      </c>
      <c r="P2296">
        <f t="shared" si="2265"/>
        <v>16.98375785619341</v>
      </c>
      <c r="R2296">
        <f t="shared" si="2279"/>
        <v>-3.5342883355021009</v>
      </c>
      <c r="T2296">
        <f t="shared" si="2270"/>
        <v>16.966336894845707</v>
      </c>
      <c r="V2296">
        <f t="shared" si="2280"/>
        <v>0</v>
      </c>
    </row>
    <row r="2297" spans="1:22" x14ac:dyDescent="0.2">
      <c r="A2297">
        <f t="shared" si="2266"/>
        <v>0.5</v>
      </c>
      <c r="B2297">
        <f t="shared" si="2271"/>
        <v>-0.46488824294412567</v>
      </c>
      <c r="C2297">
        <f t="shared" si="2272"/>
        <v>0.18406227634233885</v>
      </c>
      <c r="D2297">
        <f t="shared" si="2267"/>
        <v>-0.49999999999999989</v>
      </c>
      <c r="E2297">
        <f t="shared" si="2273"/>
        <v>-0.46488824294412573</v>
      </c>
      <c r="F2297">
        <f t="shared" si="2274"/>
        <v>0.18406227634233888</v>
      </c>
      <c r="G2297">
        <f t="shared" si="2268"/>
        <v>0.5</v>
      </c>
      <c r="H2297">
        <f t="shared" si="2275"/>
        <v>0.46488824294412567</v>
      </c>
      <c r="I2297">
        <f t="shared" si="2276"/>
        <v>-0.18406227634233885</v>
      </c>
      <c r="J2297">
        <f t="shared" si="2269"/>
        <v>0.49999999999999989</v>
      </c>
      <c r="K2297">
        <f t="shared" si="2277"/>
        <v>-0.46488824294412573</v>
      </c>
      <c r="L2297">
        <f t="shared" si="2278"/>
        <v>0.18406227634233888</v>
      </c>
      <c r="N2297">
        <v>158.4</v>
      </c>
      <c r="O2297">
        <f t="shared" si="2264"/>
        <v>72.991175476393366</v>
      </c>
      <c r="P2297">
        <f t="shared" si="2265"/>
        <v>17.008824523606631</v>
      </c>
      <c r="R2297">
        <f t="shared" si="2279"/>
        <v>-3.52311015760041</v>
      </c>
      <c r="T2297">
        <f t="shared" si="2270"/>
        <v>16.991403562258927</v>
      </c>
      <c r="V2297">
        <f t="shared" si="2280"/>
        <v>0</v>
      </c>
    </row>
    <row r="2298" spans="1:22" x14ac:dyDescent="0.2">
      <c r="A2298">
        <f t="shared" si="2266"/>
        <v>0.5</v>
      </c>
      <c r="B2298">
        <f t="shared" si="2271"/>
        <v>-0.46520878399101223</v>
      </c>
      <c r="C2298">
        <f t="shared" si="2272"/>
        <v>0.18325061336214854</v>
      </c>
      <c r="D2298">
        <f t="shared" si="2267"/>
        <v>-0.49999999999999989</v>
      </c>
      <c r="E2298">
        <f t="shared" si="2273"/>
        <v>-0.46520878399101229</v>
      </c>
      <c r="F2298">
        <f t="shared" si="2274"/>
        <v>0.18325061336214857</v>
      </c>
      <c r="G2298">
        <f t="shared" si="2268"/>
        <v>0.5</v>
      </c>
      <c r="H2298">
        <f t="shared" si="2275"/>
        <v>0.46520878399101223</v>
      </c>
      <c r="I2298">
        <f t="shared" si="2276"/>
        <v>-0.18325061336214854</v>
      </c>
      <c r="J2298">
        <f t="shared" si="2269"/>
        <v>0.49999999999999989</v>
      </c>
      <c r="K2298">
        <f t="shared" si="2277"/>
        <v>-0.46520878399101229</v>
      </c>
      <c r="L2298">
        <f t="shared" si="2278"/>
        <v>0.18325061336214857</v>
      </c>
      <c r="N2298">
        <v>158.5</v>
      </c>
      <c r="O2298">
        <f t="shared" si="2264"/>
        <v>72.966165842621166</v>
      </c>
      <c r="P2298">
        <f t="shared" si="2265"/>
        <v>17.033834157378841</v>
      </c>
      <c r="R2298">
        <f t="shared" si="2279"/>
        <v>-3.5119235263882054</v>
      </c>
      <c r="T2298">
        <f t="shared" si="2270"/>
        <v>17.016413196031138</v>
      </c>
      <c r="V2298">
        <f t="shared" si="2280"/>
        <v>0</v>
      </c>
    </row>
    <row r="2299" spans="1:22" x14ac:dyDescent="0.2">
      <c r="A2299">
        <f t="shared" si="2266"/>
        <v>0.5</v>
      </c>
      <c r="B2299">
        <f t="shared" si="2271"/>
        <v>-0.46552790793126408</v>
      </c>
      <c r="C2299">
        <f t="shared" si="2272"/>
        <v>0.1824383921688098</v>
      </c>
      <c r="D2299">
        <f t="shared" si="2267"/>
        <v>-0.49999999999999989</v>
      </c>
      <c r="E2299">
        <f t="shared" si="2273"/>
        <v>-0.46552790793126414</v>
      </c>
      <c r="F2299">
        <f t="shared" si="2274"/>
        <v>0.18243839216880983</v>
      </c>
      <c r="G2299">
        <f t="shared" si="2268"/>
        <v>0.5</v>
      </c>
      <c r="H2299">
        <f t="shared" si="2275"/>
        <v>0.46552790793126408</v>
      </c>
      <c r="I2299">
        <f t="shared" si="2276"/>
        <v>-0.1824383921688098</v>
      </c>
      <c r="J2299">
        <f t="shared" si="2269"/>
        <v>0.49999999999999989</v>
      </c>
      <c r="K2299">
        <f t="shared" si="2277"/>
        <v>-0.46552790793126414</v>
      </c>
      <c r="L2299">
        <f t="shared" si="2278"/>
        <v>0.18243839216880983</v>
      </c>
      <c r="N2299">
        <v>158.6</v>
      </c>
      <c r="O2299">
        <f t="shared" si="2264"/>
        <v>72.941213319542086</v>
      </c>
      <c r="P2299">
        <f t="shared" si="2265"/>
        <v>17.058786680457914</v>
      </c>
      <c r="R2299">
        <f t="shared" si="2279"/>
        <v>-3.5007284990063603</v>
      </c>
      <c r="T2299">
        <f t="shared" si="2270"/>
        <v>17.04136571911021</v>
      </c>
      <c r="V2299">
        <f t="shared" si="2280"/>
        <v>0</v>
      </c>
    </row>
    <row r="2300" spans="1:22" x14ac:dyDescent="0.2">
      <c r="A2300">
        <f t="shared" si="2266"/>
        <v>0.5</v>
      </c>
      <c r="B2300">
        <f t="shared" si="2271"/>
        <v>-0.46584561379277439</v>
      </c>
      <c r="C2300">
        <f t="shared" si="2272"/>
        <v>0.18162561523648918</v>
      </c>
      <c r="D2300">
        <f t="shared" si="2267"/>
        <v>-0.49999999999999989</v>
      </c>
      <c r="E2300">
        <f t="shared" si="2273"/>
        <v>-0.46584561379277445</v>
      </c>
      <c r="F2300">
        <f t="shared" si="2274"/>
        <v>0.18162561523648921</v>
      </c>
      <c r="G2300">
        <f t="shared" si="2268"/>
        <v>0.5</v>
      </c>
      <c r="H2300">
        <f t="shared" si="2275"/>
        <v>0.46584561379277439</v>
      </c>
      <c r="I2300">
        <f t="shared" si="2276"/>
        <v>-0.18162561523648918</v>
      </c>
      <c r="J2300">
        <f t="shared" si="2269"/>
        <v>0.49999999999999989</v>
      </c>
      <c r="K2300">
        <f t="shared" si="2277"/>
        <v>-0.46584561379277445</v>
      </c>
      <c r="L2300">
        <f t="shared" si="2278"/>
        <v>0.18162561523648921</v>
      </c>
      <c r="N2300">
        <v>158.69999999999999</v>
      </c>
      <c r="O2300">
        <f t="shared" si="2264"/>
        <v>72.916317983849254</v>
      </c>
      <c r="P2300">
        <f t="shared" si="2265"/>
        <v>17.083682016150757</v>
      </c>
      <c r="R2300">
        <f t="shared" si="2279"/>
        <v>-3.4895251324889429</v>
      </c>
      <c r="T2300">
        <f t="shared" si="2270"/>
        <v>17.066261054803054</v>
      </c>
      <c r="V2300">
        <f t="shared" si="2280"/>
        <v>0</v>
      </c>
    </row>
    <row r="2301" spans="1:22" x14ac:dyDescent="0.2">
      <c r="A2301">
        <f t="shared" si="2266"/>
        <v>0.5</v>
      </c>
      <c r="B2301">
        <f t="shared" si="2271"/>
        <v>-0.46616190060775609</v>
      </c>
      <c r="C2301">
        <f t="shared" si="2272"/>
        <v>0.18081228504104602</v>
      </c>
      <c r="D2301">
        <f t="shared" si="2267"/>
        <v>-0.49999999999999989</v>
      </c>
      <c r="E2301">
        <f t="shared" si="2273"/>
        <v>-0.46616190060775614</v>
      </c>
      <c r="F2301">
        <f t="shared" si="2274"/>
        <v>0.18081228504104604</v>
      </c>
      <c r="G2301">
        <f t="shared" si="2268"/>
        <v>0.5</v>
      </c>
      <c r="H2301">
        <f t="shared" si="2275"/>
        <v>0.46616190060775609</v>
      </c>
      <c r="I2301">
        <f t="shared" si="2276"/>
        <v>-0.18081228504104602</v>
      </c>
      <c r="J2301">
        <f t="shared" si="2269"/>
        <v>0.49999999999999989</v>
      </c>
      <c r="K2301">
        <f t="shared" si="2277"/>
        <v>-0.46616190060775614</v>
      </c>
      <c r="L2301">
        <f t="shared" si="2278"/>
        <v>0.18081228504104604</v>
      </c>
      <c r="N2301">
        <v>158.80000000000001</v>
      </c>
      <c r="O2301">
        <f t="shared" si="2264"/>
        <v>72.891479911876729</v>
      </c>
      <c r="P2301">
        <f t="shared" si="2265"/>
        <v>17.10852008812326</v>
      </c>
      <c r="R2301">
        <f t="shared" si="2279"/>
        <v>-3.4783134837624381</v>
      </c>
      <c r="T2301">
        <f t="shared" si="2270"/>
        <v>17.091099126775557</v>
      </c>
      <c r="V2301">
        <f t="shared" si="2280"/>
        <v>0</v>
      </c>
    </row>
    <row r="2302" spans="1:22" x14ac:dyDescent="0.2">
      <c r="A2302">
        <f t="shared" si="2266"/>
        <v>0.5</v>
      </c>
      <c r="B2302">
        <f t="shared" si="2271"/>
        <v>-0.46647676741274452</v>
      </c>
      <c r="C2302">
        <f t="shared" si="2272"/>
        <v>0.17999840406002554</v>
      </c>
      <c r="D2302">
        <f t="shared" si="2267"/>
        <v>-0.49999999999999989</v>
      </c>
      <c r="E2302">
        <f t="shared" si="2273"/>
        <v>-0.46647676741274458</v>
      </c>
      <c r="F2302">
        <f t="shared" si="2274"/>
        <v>0.17999840406002557</v>
      </c>
      <c r="G2302">
        <f t="shared" si="2268"/>
        <v>0.5</v>
      </c>
      <c r="H2302">
        <f t="shared" si="2275"/>
        <v>0.46647676741274452</v>
      </c>
      <c r="I2302">
        <f t="shared" si="2276"/>
        <v>-0.17999840406002554</v>
      </c>
      <c r="J2302">
        <f t="shared" si="2269"/>
        <v>0.49999999999999989</v>
      </c>
      <c r="K2302">
        <f t="shared" si="2277"/>
        <v>-0.46647676741274458</v>
      </c>
      <c r="L2302">
        <f t="shared" si="2278"/>
        <v>0.17999840406002557</v>
      </c>
      <c r="N2302">
        <v>158.9</v>
      </c>
      <c r="O2302">
        <f t="shared" si="2264"/>
        <v>72.866699179599792</v>
      </c>
      <c r="P2302">
        <f t="shared" si="2265"/>
        <v>17.133300820400212</v>
      </c>
      <c r="R2302">
        <f t="shared" si="2279"/>
        <v>-3.4670936096449445</v>
      </c>
      <c r="T2302">
        <f t="shared" si="2270"/>
        <v>17.115879859052509</v>
      </c>
      <c r="V2302">
        <f t="shared" si="2280"/>
        <v>0</v>
      </c>
    </row>
    <row r="2303" spans="1:22" x14ac:dyDescent="0.2">
      <c r="A2303">
        <f t="shared" si="2266"/>
        <v>0.5</v>
      </c>
      <c r="B2303">
        <f t="shared" si="2271"/>
        <v>-0.46679021324860076</v>
      </c>
      <c r="C2303">
        <f t="shared" si="2272"/>
        <v>0.17918397477265008</v>
      </c>
      <c r="D2303">
        <f t="shared" si="2267"/>
        <v>-0.49999999999999989</v>
      </c>
      <c r="E2303">
        <f t="shared" si="2273"/>
        <v>-0.46679021324860082</v>
      </c>
      <c r="F2303">
        <f t="shared" si="2274"/>
        <v>0.17918397477265011</v>
      </c>
      <c r="G2303">
        <f t="shared" si="2268"/>
        <v>0.5</v>
      </c>
      <c r="H2303">
        <f t="shared" si="2275"/>
        <v>0.46679021324860076</v>
      </c>
      <c r="I2303">
        <f t="shared" si="2276"/>
        <v>-0.17918397477265008</v>
      </c>
      <c r="J2303">
        <f t="shared" si="2269"/>
        <v>0.49999999999999989</v>
      </c>
      <c r="K2303">
        <f t="shared" si="2277"/>
        <v>-0.46679021324860082</v>
      </c>
      <c r="L2303">
        <f t="shared" si="2278"/>
        <v>0.17918397477265011</v>
      </c>
      <c r="N2303">
        <v>159</v>
      </c>
      <c r="O2303">
        <f t="shared" si="2264"/>
        <v>72.841975862634783</v>
      </c>
      <c r="P2303">
        <f t="shared" si="2265"/>
        <v>17.158024137365221</v>
      </c>
      <c r="R2303">
        <f t="shared" si="2279"/>
        <v>-3.4558655668454961</v>
      </c>
      <c r="T2303">
        <f t="shared" si="2270"/>
        <v>17.140603176017517</v>
      </c>
      <c r="V2303">
        <f t="shared" si="2280"/>
        <v>0</v>
      </c>
    </row>
    <row r="2304" spans="1:22" x14ac:dyDescent="0.2">
      <c r="A2304">
        <f t="shared" si="2266"/>
        <v>0.5</v>
      </c>
      <c r="B2304">
        <f t="shared" si="2271"/>
        <v>-0.46710223716051463</v>
      </c>
      <c r="C2304">
        <f t="shared" si="2272"/>
        <v>0.17836899965981259</v>
      </c>
      <c r="D2304">
        <f t="shared" si="2267"/>
        <v>-0.49999999999999989</v>
      </c>
      <c r="E2304">
        <f t="shared" si="2273"/>
        <v>-0.46710223716051469</v>
      </c>
      <c r="F2304">
        <f t="shared" si="2274"/>
        <v>0.17836899965981262</v>
      </c>
      <c r="G2304">
        <f t="shared" si="2268"/>
        <v>0.5</v>
      </c>
      <c r="H2304">
        <f t="shared" si="2275"/>
        <v>0.46710223716051463</v>
      </c>
      <c r="I2304">
        <f t="shared" si="2276"/>
        <v>-0.17836899965981259</v>
      </c>
      <c r="J2304">
        <f t="shared" si="2269"/>
        <v>0.49999999999999989</v>
      </c>
      <c r="K2304">
        <f t="shared" si="2277"/>
        <v>-0.46710223716051469</v>
      </c>
      <c r="L2304">
        <f t="shared" si="2278"/>
        <v>0.17836899965981262</v>
      </c>
      <c r="N2304">
        <v>159.1</v>
      </c>
      <c r="O2304">
        <f t="shared" si="2264"/>
        <v>72.817310036239391</v>
      </c>
      <c r="P2304">
        <f t="shared" si="2265"/>
        <v>17.182689963760605</v>
      </c>
      <c r="R2304">
        <f t="shared" si="2279"/>
        <v>-3.4446294119633052</v>
      </c>
      <c r="T2304">
        <f t="shared" si="2270"/>
        <v>17.165269002412902</v>
      </c>
      <c r="V2304">
        <f t="shared" si="2280"/>
        <v>0</v>
      </c>
    </row>
    <row r="2305" spans="1:22" x14ac:dyDescent="0.2">
      <c r="A2305">
        <f t="shared" si="2266"/>
        <v>0.5</v>
      </c>
      <c r="B2305">
        <f t="shared" si="2271"/>
        <v>-0.46741283819800716</v>
      </c>
      <c r="C2305">
        <f t="shared" si="2272"/>
        <v>0.17755348120406858</v>
      </c>
      <c r="D2305">
        <f t="shared" si="2267"/>
        <v>-0.49999999999999989</v>
      </c>
      <c r="E2305">
        <f t="shared" si="2273"/>
        <v>-0.46741283819800722</v>
      </c>
      <c r="F2305">
        <f t="shared" si="2274"/>
        <v>0.17755348120406861</v>
      </c>
      <c r="G2305">
        <f t="shared" si="2268"/>
        <v>0.5</v>
      </c>
      <c r="H2305">
        <f t="shared" si="2275"/>
        <v>0.46741283819800716</v>
      </c>
      <c r="I2305">
        <f t="shared" si="2276"/>
        <v>-0.17755348120406858</v>
      </c>
      <c r="J2305">
        <f t="shared" si="2269"/>
        <v>0.49999999999999989</v>
      </c>
      <c r="K2305">
        <f t="shared" si="2277"/>
        <v>-0.46741283819800722</v>
      </c>
      <c r="L2305">
        <f t="shared" si="2278"/>
        <v>0.17755348120406861</v>
      </c>
      <c r="N2305">
        <v>159.19999999999999</v>
      </c>
      <c r="O2305">
        <f t="shared" si="2264"/>
        <v>72.792701775312665</v>
      </c>
      <c r="P2305">
        <f t="shared" si="2265"/>
        <v>17.207298224687335</v>
      </c>
      <c r="R2305">
        <f t="shared" si="2279"/>
        <v>-3.4333852014869599</v>
      </c>
      <c r="T2305">
        <f t="shared" si="2270"/>
        <v>17.189877263339632</v>
      </c>
      <c r="V2305">
        <f t="shared" si="2280"/>
        <v>0</v>
      </c>
    </row>
    <row r="2306" spans="1:22" x14ac:dyDescent="0.2">
      <c r="A2306">
        <f t="shared" si="2266"/>
        <v>0.5</v>
      </c>
      <c r="B2306">
        <f t="shared" si="2271"/>
        <v>-0.46772201541493363</v>
      </c>
      <c r="C2306">
        <f t="shared" si="2272"/>
        <v>0.17673742188962846</v>
      </c>
      <c r="D2306">
        <f t="shared" si="2267"/>
        <v>-0.49999999999999989</v>
      </c>
      <c r="E2306">
        <f t="shared" si="2273"/>
        <v>-0.46772201541493369</v>
      </c>
      <c r="F2306">
        <f t="shared" si="2274"/>
        <v>0.17673742188962849</v>
      </c>
      <c r="G2306">
        <f t="shared" si="2268"/>
        <v>0.5</v>
      </c>
      <c r="H2306">
        <f t="shared" si="2275"/>
        <v>0.46772201541493363</v>
      </c>
      <c r="I2306">
        <f t="shared" si="2276"/>
        <v>-0.17673742188962846</v>
      </c>
      <c r="J2306">
        <f t="shared" si="2269"/>
        <v>0.49999999999999989</v>
      </c>
      <c r="K2306">
        <f t="shared" si="2277"/>
        <v>-0.46772201541493369</v>
      </c>
      <c r="L2306">
        <f t="shared" si="2278"/>
        <v>0.17673742188962849</v>
      </c>
      <c r="N2306">
        <v>159.30000000000001</v>
      </c>
      <c r="O2306">
        <f t="shared" si="2264"/>
        <v>72.768151154395142</v>
      </c>
      <c r="P2306">
        <f t="shared" si="2265"/>
        <v>17.231848845604855</v>
      </c>
      <c r="R2306">
        <f t="shared" si="2279"/>
        <v>-3.4221329917938412</v>
      </c>
      <c r="T2306">
        <f t="shared" si="2270"/>
        <v>17.214427884257152</v>
      </c>
      <c r="V2306">
        <f t="shared" si="2280"/>
        <v>0</v>
      </c>
    </row>
    <row r="2307" spans="1:22" x14ac:dyDescent="0.2">
      <c r="A2307">
        <f t="shared" si="2266"/>
        <v>0.5</v>
      </c>
      <c r="B2307">
        <f t="shared" si="2271"/>
        <v>-0.46802976786948652</v>
      </c>
      <c r="C2307">
        <f t="shared" si="2272"/>
        <v>0.17592082420235086</v>
      </c>
      <c r="D2307">
        <f t="shared" si="2267"/>
        <v>-0.49999999999999989</v>
      </c>
      <c r="E2307">
        <f t="shared" si="2273"/>
        <v>-0.46802976786948658</v>
      </c>
      <c r="F2307">
        <f t="shared" si="2274"/>
        <v>0.17592082420235089</v>
      </c>
      <c r="G2307">
        <f t="shared" si="2268"/>
        <v>0.5</v>
      </c>
      <c r="H2307">
        <f t="shared" si="2275"/>
        <v>0.46802976786948652</v>
      </c>
      <c r="I2307">
        <f t="shared" si="2276"/>
        <v>-0.17592082420235086</v>
      </c>
      <c r="J2307">
        <f t="shared" si="2269"/>
        <v>0.49999999999999989</v>
      </c>
      <c r="K2307">
        <f t="shared" si="2277"/>
        <v>-0.46802976786948658</v>
      </c>
      <c r="L2307">
        <f t="shared" si="2278"/>
        <v>0.17592082420235089</v>
      </c>
      <c r="N2307">
        <v>159.4</v>
      </c>
      <c r="O2307">
        <f t="shared" si="2264"/>
        <v>72.743658247668975</v>
      </c>
      <c r="P2307">
        <f t="shared" si="2265"/>
        <v>17.256341752331032</v>
      </c>
      <c r="R2307">
        <f t="shared" si="2279"/>
        <v>-3.4108728391492846</v>
      </c>
      <c r="T2307">
        <f t="shared" si="2270"/>
        <v>17.238920790983329</v>
      </c>
      <c r="V2307">
        <f t="shared" si="2280"/>
        <v>0</v>
      </c>
    </row>
    <row r="2308" spans="1:22" x14ac:dyDescent="0.2">
      <c r="A2308">
        <f t="shared" si="2266"/>
        <v>0.5</v>
      </c>
      <c r="B2308">
        <f t="shared" si="2271"/>
        <v>-0.46833609462419873</v>
      </c>
      <c r="C2308">
        <f t="shared" si="2272"/>
        <v>0.17510369062973374</v>
      </c>
      <c r="D2308">
        <f t="shared" si="2267"/>
        <v>-0.49999999999999989</v>
      </c>
      <c r="E2308">
        <f t="shared" si="2273"/>
        <v>-0.46833609462419878</v>
      </c>
      <c r="F2308">
        <f t="shared" si="2274"/>
        <v>0.17510369062973377</v>
      </c>
      <c r="G2308">
        <f t="shared" si="2268"/>
        <v>0.5</v>
      </c>
      <c r="H2308">
        <f t="shared" si="2275"/>
        <v>0.46833609462419873</v>
      </c>
      <c r="I2308">
        <f t="shared" si="2276"/>
        <v>-0.17510369062973374</v>
      </c>
      <c r="J2308">
        <f t="shared" si="2269"/>
        <v>0.49999999999999989</v>
      </c>
      <c r="K2308">
        <f t="shared" si="2277"/>
        <v>-0.46833609462419878</v>
      </c>
      <c r="L2308">
        <f t="shared" si="2278"/>
        <v>0.17510369062973377</v>
      </c>
      <c r="N2308">
        <v>159.5</v>
      </c>
      <c r="O2308">
        <f t="shared" si="2264"/>
        <v>72.719223128957964</v>
      </c>
      <c r="P2308">
        <f t="shared" si="2265"/>
        <v>17.280776871042033</v>
      </c>
      <c r="R2308">
        <f t="shared" si="2279"/>
        <v>-3.3996047997058838</v>
      </c>
      <c r="T2308">
        <f t="shared" si="2270"/>
        <v>17.263355909694329</v>
      </c>
      <c r="V2308">
        <f t="shared" si="2280"/>
        <v>0</v>
      </c>
    </row>
    <row r="2309" spans="1:22" x14ac:dyDescent="0.2">
      <c r="A2309">
        <f t="shared" si="2266"/>
        <v>0.5</v>
      </c>
      <c r="B2309">
        <f t="shared" si="2271"/>
        <v>-0.46864099474594562</v>
      </c>
      <c r="C2309">
        <f t="shared" si="2272"/>
        <v>0.17428602366090765</v>
      </c>
      <c r="D2309">
        <f t="shared" si="2267"/>
        <v>-0.49999999999999989</v>
      </c>
      <c r="E2309">
        <f t="shared" si="2273"/>
        <v>-0.46864099474594567</v>
      </c>
      <c r="F2309">
        <f t="shared" si="2274"/>
        <v>0.17428602366090767</v>
      </c>
      <c r="G2309">
        <f t="shared" si="2268"/>
        <v>0.5</v>
      </c>
      <c r="H2309">
        <f t="shared" si="2275"/>
        <v>0.46864099474594562</v>
      </c>
      <c r="I2309">
        <f t="shared" si="2276"/>
        <v>-0.17428602366090765</v>
      </c>
      <c r="J2309">
        <f t="shared" si="2269"/>
        <v>0.49999999999999989</v>
      </c>
      <c r="K2309">
        <f t="shared" si="2277"/>
        <v>-0.46864099474594567</v>
      </c>
      <c r="L2309">
        <f t="shared" si="2278"/>
        <v>0.17428602366090767</v>
      </c>
      <c r="N2309">
        <v>159.6</v>
      </c>
      <c r="O2309">
        <f t="shared" si="2264"/>
        <v>72.694845871727878</v>
      </c>
      <c r="P2309">
        <f t="shared" si="2265"/>
        <v>17.305154128272111</v>
      </c>
      <c r="R2309">
        <f t="shared" si="2279"/>
        <v>-3.3883289295029329</v>
      </c>
      <c r="T2309">
        <f t="shared" si="2270"/>
        <v>17.287733166924408</v>
      </c>
      <c r="V2309">
        <f t="shared" si="2280"/>
        <v>0</v>
      </c>
    </row>
    <row r="2310" spans="1:22" x14ac:dyDescent="0.2">
      <c r="A2310">
        <f t="shared" si="2266"/>
        <v>0.5</v>
      </c>
      <c r="B2310">
        <f t="shared" si="2271"/>
        <v>-0.46894446730594874</v>
      </c>
      <c r="C2310">
        <f t="shared" si="2272"/>
        <v>0.17346782578662803</v>
      </c>
      <c r="D2310">
        <f t="shared" si="2267"/>
        <v>-0.49999999999999989</v>
      </c>
      <c r="E2310">
        <f t="shared" si="2273"/>
        <v>-0.4689444673059488</v>
      </c>
      <c r="F2310">
        <f t="shared" si="2274"/>
        <v>0.17346782578662806</v>
      </c>
      <c r="G2310">
        <f t="shared" si="2268"/>
        <v>0.5</v>
      </c>
      <c r="H2310">
        <f t="shared" si="2275"/>
        <v>0.46894446730594874</v>
      </c>
      <c r="I2310">
        <f t="shared" si="2276"/>
        <v>-0.17346782578662803</v>
      </c>
      <c r="J2310">
        <f t="shared" si="2269"/>
        <v>0.49999999999999989</v>
      </c>
      <c r="K2310">
        <f t="shared" si="2277"/>
        <v>-0.4689444673059488</v>
      </c>
      <c r="L2310">
        <f t="shared" si="2278"/>
        <v>0.17346782578662806</v>
      </c>
      <c r="N2310">
        <v>159.69999999999999</v>
      </c>
      <c r="O2310">
        <f t="shared" si="2264"/>
        <v>72.67052654908646</v>
      </c>
      <c r="P2310">
        <f t="shared" si="2265"/>
        <v>17.329473450913536</v>
      </c>
      <c r="R2310">
        <f t="shared" si="2279"/>
        <v>-3.3770452844655807</v>
      </c>
      <c r="T2310">
        <f t="shared" si="2270"/>
        <v>17.312052489565833</v>
      </c>
      <c r="V2310">
        <f t="shared" si="2280"/>
        <v>0</v>
      </c>
    </row>
    <row r="2311" spans="1:22" x14ac:dyDescent="0.2">
      <c r="A2311">
        <f t="shared" si="2266"/>
        <v>0.5</v>
      </c>
      <c r="B2311">
        <f t="shared" si="2271"/>
        <v>-0.46924651137977785</v>
      </c>
      <c r="C2311">
        <f t="shared" si="2272"/>
        <v>0.17264909949926727</v>
      </c>
      <c r="D2311">
        <f t="shared" si="2267"/>
        <v>-0.49999999999999989</v>
      </c>
      <c r="E2311">
        <f t="shared" si="2273"/>
        <v>-0.46924651137977796</v>
      </c>
      <c r="F2311">
        <f t="shared" si="2274"/>
        <v>0.17264909949926729</v>
      </c>
      <c r="G2311">
        <f t="shared" si="2268"/>
        <v>0.5</v>
      </c>
      <c r="H2311">
        <f t="shared" si="2275"/>
        <v>0.46924651137977785</v>
      </c>
      <c r="I2311">
        <f t="shared" si="2276"/>
        <v>-0.17264909949926727</v>
      </c>
      <c r="J2311">
        <f t="shared" si="2269"/>
        <v>0.49999999999999989</v>
      </c>
      <c r="K2311">
        <f t="shared" si="2277"/>
        <v>-0.46924651137977796</v>
      </c>
      <c r="L2311">
        <f t="shared" si="2278"/>
        <v>0.17264909949926729</v>
      </c>
      <c r="N2311">
        <v>159.80000000000001</v>
      </c>
      <c r="O2311">
        <f t="shared" si="2264"/>
        <v>72.646265233783566</v>
      </c>
      <c r="P2311">
        <f t="shared" si="2265"/>
        <v>17.35373476621643</v>
      </c>
      <c r="R2311">
        <f t="shared" si="2279"/>
        <v>-3.3657539204042592</v>
      </c>
      <c r="T2311">
        <f t="shared" si="2270"/>
        <v>17.336313804868727</v>
      </c>
      <c r="V2311">
        <f t="shared" si="2280"/>
        <v>0</v>
      </c>
    </row>
    <row r="2312" spans="1:22" x14ac:dyDescent="0.2">
      <c r="A2312">
        <f t="shared" si="2266"/>
        <v>0.5</v>
      </c>
      <c r="B2312">
        <f t="shared" si="2271"/>
        <v>-0.46954712604735449</v>
      </c>
      <c r="C2312">
        <f t="shared" si="2272"/>
        <v>0.17182984729280804</v>
      </c>
      <c r="D2312">
        <f t="shared" si="2267"/>
        <v>-0.49999999999999989</v>
      </c>
      <c r="E2312">
        <f t="shared" si="2273"/>
        <v>-0.46954712604735455</v>
      </c>
      <c r="F2312">
        <f t="shared" si="2274"/>
        <v>0.17182984729280806</v>
      </c>
      <c r="G2312">
        <f t="shared" si="2268"/>
        <v>0.5</v>
      </c>
      <c r="H2312">
        <f t="shared" si="2275"/>
        <v>0.46954712604735449</v>
      </c>
      <c r="I2312">
        <f t="shared" si="2276"/>
        <v>-0.17182984729280804</v>
      </c>
      <c r="J2312">
        <f t="shared" si="2269"/>
        <v>0.49999999999999989</v>
      </c>
      <c r="K2312">
        <f t="shared" si="2277"/>
        <v>-0.46954712604735455</v>
      </c>
      <c r="L2312">
        <f t="shared" si="2278"/>
        <v>0.17182984729280806</v>
      </c>
      <c r="N2312">
        <v>159.9</v>
      </c>
      <c r="O2312">
        <f t="shared" si="2264"/>
        <v>72.622061998211436</v>
      </c>
      <c r="P2312">
        <f t="shared" si="2265"/>
        <v>17.377938001788579</v>
      </c>
      <c r="R2312">
        <f t="shared" si="2279"/>
        <v>-3.3544548930139406</v>
      </c>
      <c r="T2312">
        <f t="shared" si="2270"/>
        <v>17.360517040440875</v>
      </c>
      <c r="V2312">
        <f t="shared" si="2280"/>
        <v>0</v>
      </c>
    </row>
    <row r="2313" spans="1:22" x14ac:dyDescent="0.2">
      <c r="A2313">
        <f t="shared" si="2266"/>
        <v>0.5</v>
      </c>
      <c r="B2313">
        <f t="shared" si="2271"/>
        <v>-0.46984631039295405</v>
      </c>
      <c r="C2313">
        <f t="shared" si="2272"/>
        <v>0.17101007166283441</v>
      </c>
      <c r="D2313">
        <f t="shared" si="2267"/>
        <v>-0.49999999999999989</v>
      </c>
      <c r="E2313">
        <f t="shared" si="2273"/>
        <v>-0.4698463103929541</v>
      </c>
      <c r="F2313">
        <f t="shared" si="2274"/>
        <v>0.17101007166283444</v>
      </c>
      <c r="G2313">
        <f t="shared" si="2268"/>
        <v>0.5</v>
      </c>
      <c r="H2313">
        <f t="shared" si="2275"/>
        <v>0.46984631039295405</v>
      </c>
      <c r="I2313">
        <f t="shared" si="2276"/>
        <v>-0.17101007166283441</v>
      </c>
      <c r="J2313">
        <f t="shared" si="2269"/>
        <v>0.49999999999999989</v>
      </c>
      <c r="K2313">
        <f t="shared" si="2277"/>
        <v>-0.4698463103929541</v>
      </c>
      <c r="L2313">
        <f t="shared" si="2278"/>
        <v>0.17101007166283444</v>
      </c>
      <c r="N2313">
        <v>160</v>
      </c>
      <c r="O2313">
        <f t="shared" ref="O2313:O2376" si="2281">(DEGREES(ACOS(((-(((SUMPRODUCT(G2313:I2313,$I$8:$K$8))*(SUMPRODUCT(G2313:I2313,$I$10:$K$10))-(SUMPRODUCT(J2313:L2313,$I$8:$K$8))*(SUMPRODUCT(J2313:L2313,$I$10:$K$10)))-((SUMPRODUCT(A2313:C2313,$I$8:$K$8))*(SUMPRODUCT(A2313:C2313,$I$10:$K$10))-(SUMPRODUCT(D2313:F2313,$I$8:$K$8))*(SUMPRODUCT(D2313:F2313,$I$10:$K$10))))*(((SUMPRODUCT(G2313:I2313,$I$8:$K$8))*(SUMPRODUCT(G2313:I2313,$I$10:$K$10))+(SUMPRODUCT(J2313:L2313,$I$8:$K$8))*(SUMPRODUCT(J2313:L2313,$I$10:$K$10)))-((SUMPRODUCT(A2313:C2313,$I$8:$K$8))*(SUMPRODUCT(A2313:C2313,$I$10:$K$10))+(SUMPRODUCT(D2313:F2313,$I$8:$K$8))*(SUMPRODUCT(D2313:F2313,$I$10:$K$10)))))-((((SUMPRODUCT(A2313:C2313,$I$8:$K$8))*(SUMPRODUCT(D2313:F2313,$I$10:$K$10))+(SUMPRODUCT(A2313:C2313,$I$10:$K$10))*(SUMPRODUCT(D2313:F2313,$I$8:$K$8)))-((SUMPRODUCT(G2313:I2313,$I$8:$K$8))*(SUMPRODUCT(J2313:L2313,$I$10:$K$10))+(SUMPRODUCT(G2313:I2313,$I$10:$K$10))*(SUMPRODUCT(J2313:L2313,$I$8:$K$8))))*(SQRT(((((SUMPRODUCT(G2313:I2313,$I$8:$K$8))*(SUMPRODUCT(G2313:I2313,$I$10:$K$10))-(SUMPRODUCT(J2313:L2313,$I$8:$K$8))*(SUMPRODUCT(J2313:L2313,$I$10:$K$10)))-((SUMPRODUCT(A2313:C2313,$I$8:$K$8))*(SUMPRODUCT(A2313:C2313,$I$10:$K$10))-(SUMPRODUCT(D2313:F2313,$I$8:$K$8))*(SUMPRODUCT(D2313:F2313,$I$10:$K$10))))^2)+((((SUMPRODUCT(A2313:C2313,$I$8:$K$8))*(SUMPRODUCT(D2313:F2313,$I$10:$K$10))+(SUMPRODUCT(A2313:C2313,$I$10:$K$10))*(SUMPRODUCT(D2313:F2313,$I$8:$K$8)))-((SUMPRODUCT(G2313:I2313,$I$8:$K$8))*(SUMPRODUCT(J2313:L2313,$I$10:$K$10))+(SUMPRODUCT(G2313:I2313,$I$10:$K$10))*(SUMPRODUCT(J2313:L2313,$I$8:$K$8))))^2)-((((SUMPRODUCT(G2313:I2313,$I$8:$K$8))*(SUMPRODUCT(G2313:I2313,$I$10:$K$10))+(SUMPRODUCT(J2313:L2313,$I$8:$K$8))*(SUMPRODUCT(J2313:L2313,$I$10:$K$10)))-((SUMPRODUCT(A2313:C2313,$I$8:$K$8))*(SUMPRODUCT(A2313:C2313,$I$10:$K$10))+(SUMPRODUCT(D2313:F2313,$I$8:$K$8))*(SUMPRODUCT(D2313:F2313,$I$10:$K$10))))^2)))))/(((((SUMPRODUCT(G2313:I2313,$I$8:$K$8))*(SUMPRODUCT(G2313:I2313,$I$10:$K$10))-(SUMPRODUCT(J2313:L2313,$I$8:$K$8))*(SUMPRODUCT(J2313:L2313,$I$10:$K$10)))-((SUMPRODUCT(A2313:C2313,$I$8:$K$8))*(SUMPRODUCT(A2313:C2313,$I$10:$K$10))-(SUMPRODUCT(D2313:F2313,$I$8:$K$8))*(SUMPRODUCT(D2313:F2313,$I$10:$K$10))))^2)+((((SUMPRODUCT(A2313:C2313,$I$8:$K$8))*(SUMPRODUCT(D2313:F2313,$I$10:$K$10))+(SUMPRODUCT(A2313:C2313,$I$10:$K$10))*(SUMPRODUCT(D2313:F2313,$I$8:$K$8)))-((SUMPRODUCT(G2313:I2313,$I$8:$K$8))*(SUMPRODUCT(J2313:L2313,$I$10:$K$10))+(SUMPRODUCT(G2313:I2313,$I$10:$K$10))*(SUMPRODUCT(J2313:L2313,$I$8:$K$8))))^2)))))/2</f>
        <v>72.597916914404749</v>
      </c>
      <c r="P2313">
        <f t="shared" ref="P2313:P2376" si="2282">(DEGREES(ACOS(((-(((SUMPRODUCT(G2313:I2313,$I$8:$K$8))*(SUMPRODUCT(G2313:I2313,$I$10:$K$10))-(SUMPRODUCT(J2313:L2313,$I$8:$K$8))*(SUMPRODUCT(J2313:L2313,$I$10:$K$10)))-((SUMPRODUCT(A2313:C2313,$I$8:$K$8))*(SUMPRODUCT(A2313:C2313,$I$10:$K$10))-(SUMPRODUCT(D2313:F2313,$I$8:$K$8))*(SUMPRODUCT(D2313:F2313,$I$10:$K$10))))*(((SUMPRODUCT(G2313:I2313,$I$8:$K$8))*(SUMPRODUCT(G2313:I2313,$I$10:$K$10))+(SUMPRODUCT(J2313:L2313,$I$8:$K$8))*(SUMPRODUCT(J2313:L2313,$I$10:$K$10)))-((SUMPRODUCT(A2313:C2313,$I$8:$K$8))*(SUMPRODUCT(A2313:C2313,$I$10:$K$10))+(SUMPRODUCT(D2313:F2313,$I$8:$K$8))*(SUMPRODUCT(D2313:F2313,$I$10:$K$10)))))+((((SUMPRODUCT(A2313:C2313,$I$8:$K$8))*(SUMPRODUCT(D2313:F2313,$I$10:$K$10))+(SUMPRODUCT(A2313:C2313,$I$10:$K$10))*(SUMPRODUCT(D2313:F2313,$I$8:$K$8)))-((SUMPRODUCT(G2313:I2313,$I$8:$K$8))*(SUMPRODUCT(J2313:L2313,$I$10:$K$10))+(SUMPRODUCT(G2313:I2313,$I$10:$K$10))*(SUMPRODUCT(J2313:L2313,$I$8:$K$8))))*(SQRT(((((SUMPRODUCT(G2313:I2313,$I$8:$K$8))*(SUMPRODUCT(G2313:I2313,$I$10:$K$10))-(SUMPRODUCT(J2313:L2313,$I$8:$K$8))*(SUMPRODUCT(J2313:L2313,$I$10:$K$10)))-((SUMPRODUCT(A2313:C2313,$I$8:$K$8))*(SUMPRODUCT(A2313:C2313,$I$10:$K$10))-(SUMPRODUCT(D2313:F2313,$I$8:$K$8))*(SUMPRODUCT(D2313:F2313,$I$10:$K$10))))^2)+((((SUMPRODUCT(A2313:C2313,$I$8:$K$8))*(SUMPRODUCT(D2313:F2313,$I$10:$K$10))+(SUMPRODUCT(A2313:C2313,$I$10:$K$10))*(SUMPRODUCT(D2313:F2313,$I$8:$K$8)))-((SUMPRODUCT(G2313:I2313,$I$8:$K$8))*(SUMPRODUCT(J2313:L2313,$I$10:$K$10))+(SUMPRODUCT(G2313:I2313,$I$10:$K$10))*(SUMPRODUCT(J2313:L2313,$I$8:$K$8))))^2)-((((SUMPRODUCT(G2313:I2313,$I$8:$K$8))*(SUMPRODUCT(G2313:I2313,$I$10:$K$10))+(SUMPRODUCT(J2313:L2313,$I$8:$K$8))*(SUMPRODUCT(J2313:L2313,$I$10:$K$10)))-((SUMPRODUCT(A2313:C2313,$I$8:$K$8))*(SUMPRODUCT(A2313:C2313,$I$10:$K$10))+(SUMPRODUCT(D2313:F2313,$I$8:$K$8))*(SUMPRODUCT(D2313:F2313,$I$10:$K$10))))^2)))))/(((((SUMPRODUCT(G2313:I2313,$I$8:$K$8))*(SUMPRODUCT(G2313:I2313,$I$10:$K$10))-(SUMPRODUCT(J2313:L2313,$I$8:$K$8))*(SUMPRODUCT(J2313:L2313,$I$10:$K$10)))-((SUMPRODUCT(A2313:C2313,$I$8:$K$8))*(SUMPRODUCT(A2313:C2313,$I$10:$K$10))-(SUMPRODUCT(D2313:F2313,$I$8:$K$8))*(SUMPRODUCT(D2313:F2313,$I$10:$K$10))))^2)+((((SUMPRODUCT(A2313:C2313,$I$8:$K$8))*(SUMPRODUCT(D2313:F2313,$I$10:$K$10))+(SUMPRODUCT(A2313:C2313,$I$10:$K$10))*(SUMPRODUCT(D2313:F2313,$I$8:$K$8)))-((SUMPRODUCT(G2313:I2313,$I$8:$K$8))*(SUMPRODUCT(J2313:L2313,$I$10:$K$10))+(SUMPRODUCT(G2313:I2313,$I$10:$K$10))*(SUMPRODUCT(J2313:L2313,$I$8:$K$8))))^2)))))/2</f>
        <v>17.402083085595262</v>
      </c>
      <c r="R2313">
        <f t="shared" si="2279"/>
        <v>-3.3431482578736045</v>
      </c>
      <c r="T2313">
        <f t="shared" si="2270"/>
        <v>17.384662124247559</v>
      </c>
      <c r="V2313">
        <f t="shared" si="2280"/>
        <v>0</v>
      </c>
    </row>
    <row r="2314" spans="1:22" x14ac:dyDescent="0.2">
      <c r="A2314">
        <f t="shared" ref="A2314:A2377" si="2283">(1/(SQRT(2)))*(COS(RADIANS(45)))</f>
        <v>0.5</v>
      </c>
      <c r="B2314">
        <f t="shared" si="2271"/>
        <v>-0.47014406350520938</v>
      </c>
      <c r="C2314">
        <f t="shared" si="2272"/>
        <v>0.17018977510652517</v>
      </c>
      <c r="D2314">
        <f t="shared" ref="D2314:D2377" si="2284">(-((1/(SQRT(2)))*(SIN(RADIANS(45)))))</f>
        <v>-0.49999999999999989</v>
      </c>
      <c r="E2314">
        <f t="shared" si="2273"/>
        <v>-0.47014406350520943</v>
      </c>
      <c r="F2314">
        <f t="shared" si="2274"/>
        <v>0.17018977510652519</v>
      </c>
      <c r="G2314">
        <f t="shared" ref="G2314:G2377" si="2285">(1/(SQRT(2)))*(COS(RADIANS(-45)))</f>
        <v>0.5</v>
      </c>
      <c r="H2314">
        <f t="shared" si="2275"/>
        <v>0.47014406350520938</v>
      </c>
      <c r="I2314">
        <f t="shared" si="2276"/>
        <v>-0.17018977510652517</v>
      </c>
      <c r="J2314">
        <f t="shared" ref="J2314:J2377" si="2286">(-((1/(SQRT(2)))*(SIN(RADIANS(-45)))))</f>
        <v>0.49999999999999989</v>
      </c>
      <c r="K2314">
        <f t="shared" si="2277"/>
        <v>-0.47014406350520943</v>
      </c>
      <c r="L2314">
        <f t="shared" si="2278"/>
        <v>0.17018977510652519</v>
      </c>
      <c r="N2314">
        <v>160.1</v>
      </c>
      <c r="O2314">
        <f t="shared" si="2281"/>
        <v>72.573830054040869</v>
      </c>
      <c r="P2314">
        <f t="shared" si="2282"/>
        <v>17.426169945959131</v>
      </c>
      <c r="R2314">
        <f t="shared" si="2279"/>
        <v>-3.3318340704454243</v>
      </c>
      <c r="T2314">
        <f t="shared" ref="T2314:T2377" si="2287">(P2314-$V$2516)</f>
        <v>17.408748984611428</v>
      </c>
      <c r="V2314">
        <f t="shared" si="2280"/>
        <v>0</v>
      </c>
    </row>
    <row r="2315" spans="1:22" x14ac:dyDescent="0.2">
      <c r="A2315">
        <f t="shared" si="2283"/>
        <v>0.5</v>
      </c>
      <c r="B2315">
        <f t="shared" si="2271"/>
        <v>-0.47044038447711256</v>
      </c>
      <c r="C2315">
        <f t="shared" si="2272"/>
        <v>0.16936896012264585</v>
      </c>
      <c r="D2315">
        <f t="shared" si="2284"/>
        <v>-0.49999999999999989</v>
      </c>
      <c r="E2315">
        <f t="shared" si="2273"/>
        <v>-0.47044038447711262</v>
      </c>
      <c r="F2315">
        <f t="shared" si="2274"/>
        <v>0.16936896012264588</v>
      </c>
      <c r="G2315">
        <f t="shared" si="2285"/>
        <v>0.5</v>
      </c>
      <c r="H2315">
        <f t="shared" si="2275"/>
        <v>0.47044038447711256</v>
      </c>
      <c r="I2315">
        <f t="shared" si="2276"/>
        <v>-0.16936896012264585</v>
      </c>
      <c r="J2315">
        <f t="shared" si="2286"/>
        <v>0.49999999999999989</v>
      </c>
      <c r="K2315">
        <f t="shared" si="2277"/>
        <v>-0.47044038447711262</v>
      </c>
      <c r="L2315">
        <f t="shared" si="2278"/>
        <v>0.16936896012264588</v>
      </c>
      <c r="N2315">
        <v>160.19999999999999</v>
      </c>
      <c r="O2315">
        <f t="shared" si="2281"/>
        <v>72.549801488440053</v>
      </c>
      <c r="P2315">
        <f t="shared" si="2282"/>
        <v>17.450198511559947</v>
      </c>
      <c r="R2315">
        <f t="shared" si="2279"/>
        <v>-3.3205123860742951</v>
      </c>
      <c r="T2315">
        <f t="shared" si="2287"/>
        <v>17.432777550212244</v>
      </c>
      <c r="V2315">
        <f t="shared" si="2280"/>
        <v>0</v>
      </c>
    </row>
    <row r="2316" spans="1:22" x14ac:dyDescent="0.2">
      <c r="A2316">
        <f t="shared" si="2283"/>
        <v>0.5</v>
      </c>
      <c r="B2316">
        <f t="shared" ref="B2316:B2379" si="2288">((1/(SQRT(2)))*(COS(RADIANS(N2316))))*(SIN(RADIANS(45)))</f>
        <v>-0.47073527240601887</v>
      </c>
      <c r="C2316">
        <f t="shared" ref="C2316:C2379" si="2289">((1/(SQRT(2)))*(SIN(RADIANS(N2316))))*(SIN(RADIANS(45)))</f>
        <v>0.16854762921154104</v>
      </c>
      <c r="D2316">
        <f t="shared" si="2284"/>
        <v>-0.49999999999999989</v>
      </c>
      <c r="E2316">
        <f t="shared" ref="E2316:E2379" si="2290">((1/(SQRT(2)))*(COS(RADIANS(N2316))))*(COS(RADIANS(45)))</f>
        <v>-0.47073527240601898</v>
      </c>
      <c r="F2316">
        <f t="shared" ref="F2316:F2379" si="2291">(((1/(SQRT(2)))*(SIN(RADIANS(N2316))))*(COS(RADIANS(45))))</f>
        <v>0.16854762921154107</v>
      </c>
      <c r="G2316">
        <f t="shared" si="2285"/>
        <v>0.5</v>
      </c>
      <c r="H2316">
        <f t="shared" ref="H2316:H2379" si="2292">((1/(SQRT(2)))*(COS(RADIANS(N2316))))*(SIN(RADIANS(-45)))</f>
        <v>0.47073527240601887</v>
      </c>
      <c r="I2316">
        <f t="shared" ref="I2316:I2379" si="2293">((1/(SQRT(2)))*(SIN(RADIANS(N2316))))*(SIN(RADIANS(-45)))</f>
        <v>-0.16854762921154104</v>
      </c>
      <c r="J2316">
        <f t="shared" si="2286"/>
        <v>0.49999999999999989</v>
      </c>
      <c r="K2316">
        <f t="shared" ref="K2316:K2379" si="2294">((1/(SQRT(2)))*(COS(RADIANS(N2316))))*(COS(RADIANS(-45)))</f>
        <v>-0.47073527240601898</v>
      </c>
      <c r="L2316">
        <f t="shared" ref="L2316:L2379" si="2295">(((1/(SQRT(2)))*(SIN(RADIANS(N2316))))*(COS(RADIANS(-45))))</f>
        <v>0.16854762921154107</v>
      </c>
      <c r="N2316">
        <v>160.30000000000001</v>
      </c>
      <c r="O2316">
        <f t="shared" si="2281"/>
        <v>72.525831288565541</v>
      </c>
      <c r="P2316">
        <f t="shared" si="2282"/>
        <v>17.474168711434466</v>
      </c>
      <c r="R2316">
        <f t="shared" ref="R2316:R2379" si="2296">P2316-P2496</f>
        <v>-3.3091832599870585</v>
      </c>
      <c r="T2316">
        <f t="shared" si="2287"/>
        <v>17.456747750086762</v>
      </c>
      <c r="V2316">
        <f t="shared" ref="V2316:V2379" si="2297">IF(T2316=0,N2316,0)</f>
        <v>0</v>
      </c>
    </row>
    <row r="2317" spans="1:22" x14ac:dyDescent="0.2">
      <c r="A2317">
        <f t="shared" si="2283"/>
        <v>0.5</v>
      </c>
      <c r="B2317">
        <f t="shared" si="2288"/>
        <v>-0.47102872639364823</v>
      </c>
      <c r="C2317">
        <f t="shared" si="2289"/>
        <v>0.16772578487512754</v>
      </c>
      <c r="D2317">
        <f t="shared" si="2284"/>
        <v>-0.49999999999999989</v>
      </c>
      <c r="E2317">
        <f t="shared" si="2290"/>
        <v>-0.47102872639364829</v>
      </c>
      <c r="F2317">
        <f t="shared" si="2291"/>
        <v>0.16772578487512757</v>
      </c>
      <c r="G2317">
        <f t="shared" si="2285"/>
        <v>0.5</v>
      </c>
      <c r="H2317">
        <f t="shared" si="2292"/>
        <v>0.47102872639364823</v>
      </c>
      <c r="I2317">
        <f t="shared" si="2293"/>
        <v>-0.16772578487512754</v>
      </c>
      <c r="J2317">
        <f t="shared" si="2286"/>
        <v>0.49999999999999989</v>
      </c>
      <c r="K2317">
        <f t="shared" si="2294"/>
        <v>-0.47102872639364829</v>
      </c>
      <c r="L2317">
        <f t="shared" si="2295"/>
        <v>0.16772578487512757</v>
      </c>
      <c r="N2317">
        <v>160.4</v>
      </c>
      <c r="O2317">
        <f t="shared" si="2281"/>
        <v>72.501919525023894</v>
      </c>
      <c r="P2317">
        <f t="shared" si="2282"/>
        <v>17.498080474976117</v>
      </c>
      <c r="R2317">
        <f t="shared" si="2296"/>
        <v>-3.2978467472920272</v>
      </c>
      <c r="T2317">
        <f t="shared" si="2287"/>
        <v>17.480659513628414</v>
      </c>
      <c r="V2317">
        <f t="shared" si="2297"/>
        <v>0</v>
      </c>
    </row>
    <row r="2318" spans="1:22" x14ac:dyDescent="0.2">
      <c r="A2318">
        <f t="shared" si="2283"/>
        <v>0.5</v>
      </c>
      <c r="B2318">
        <f t="shared" si="2288"/>
        <v>-0.4713207455460891</v>
      </c>
      <c r="C2318">
        <f t="shared" si="2289"/>
        <v>0.16690342961688556</v>
      </c>
      <c r="D2318">
        <f t="shared" si="2284"/>
        <v>-0.49999999999999989</v>
      </c>
      <c r="E2318">
        <f t="shared" si="2290"/>
        <v>-0.47132074554608916</v>
      </c>
      <c r="F2318">
        <f t="shared" si="2291"/>
        <v>0.16690342961688559</v>
      </c>
      <c r="G2318">
        <f t="shared" si="2285"/>
        <v>0.5</v>
      </c>
      <c r="H2318">
        <f t="shared" si="2292"/>
        <v>0.4713207455460891</v>
      </c>
      <c r="I2318">
        <f t="shared" si="2293"/>
        <v>-0.16690342961688556</v>
      </c>
      <c r="J2318">
        <f t="shared" si="2286"/>
        <v>0.49999999999999989</v>
      </c>
      <c r="K2318">
        <f t="shared" si="2294"/>
        <v>-0.47132074554608916</v>
      </c>
      <c r="L2318">
        <f t="shared" si="2295"/>
        <v>0.16690342961688559</v>
      </c>
      <c r="N2318">
        <v>160.5</v>
      </c>
      <c r="O2318">
        <f t="shared" si="2281"/>
        <v>72.478066268065078</v>
      </c>
      <c r="P2318">
        <f t="shared" si="2282"/>
        <v>17.521933731934912</v>
      </c>
      <c r="R2318">
        <f t="shared" si="2296"/>
        <v>-3.2865029029783059</v>
      </c>
      <c r="T2318">
        <f t="shared" si="2287"/>
        <v>17.504512770587208</v>
      </c>
      <c r="V2318">
        <f t="shared" si="2297"/>
        <v>0</v>
      </c>
    </row>
    <row r="2319" spans="1:22" x14ac:dyDescent="0.2">
      <c r="A2319">
        <f t="shared" si="2283"/>
        <v>0.5</v>
      </c>
      <c r="B2319">
        <f t="shared" si="2288"/>
        <v>-0.47161132897380031</v>
      </c>
      <c r="C2319">
        <f t="shared" si="2289"/>
        <v>0.1660805659418518</v>
      </c>
      <c r="D2319">
        <f t="shared" si="2284"/>
        <v>-0.49999999999999989</v>
      </c>
      <c r="E2319">
        <f t="shared" si="2290"/>
        <v>-0.47161132897380037</v>
      </c>
      <c r="F2319">
        <f t="shared" si="2291"/>
        <v>0.16608056594185183</v>
      </c>
      <c r="G2319">
        <f t="shared" si="2285"/>
        <v>0.5</v>
      </c>
      <c r="H2319">
        <f t="shared" si="2292"/>
        <v>0.47161132897380031</v>
      </c>
      <c r="I2319">
        <f t="shared" si="2293"/>
        <v>-0.1660805659418518</v>
      </c>
      <c r="J2319">
        <f t="shared" si="2286"/>
        <v>0.49999999999999989</v>
      </c>
      <c r="K2319">
        <f t="shared" si="2294"/>
        <v>-0.47161132897380037</v>
      </c>
      <c r="L2319">
        <f t="shared" si="2295"/>
        <v>0.16608056594185183</v>
      </c>
      <c r="N2319">
        <v>160.6</v>
      </c>
      <c r="O2319">
        <f t="shared" si="2281"/>
        <v>72.454271587582838</v>
      </c>
      <c r="P2319">
        <f t="shared" si="2282"/>
        <v>17.545728412417166</v>
      </c>
      <c r="R2319">
        <f t="shared" si="2296"/>
        <v>-3.275151781915131</v>
      </c>
      <c r="T2319">
        <f t="shared" si="2287"/>
        <v>17.528307451069463</v>
      </c>
      <c r="V2319">
        <f t="shared" si="2297"/>
        <v>0</v>
      </c>
    </row>
    <row r="2320" spans="1:22" x14ac:dyDescent="0.2">
      <c r="A2320">
        <f t="shared" si="2283"/>
        <v>0.5</v>
      </c>
      <c r="B2320">
        <f t="shared" si="2288"/>
        <v>-0.47190047579161459</v>
      </c>
      <c r="C2320">
        <f t="shared" si="2289"/>
        <v>0.16525719635661151</v>
      </c>
      <c r="D2320">
        <f t="shared" si="2284"/>
        <v>-0.49999999999999989</v>
      </c>
      <c r="E2320">
        <f t="shared" si="2290"/>
        <v>-0.47190047579161465</v>
      </c>
      <c r="F2320">
        <f t="shared" si="2291"/>
        <v>0.16525719635661154</v>
      </c>
      <c r="G2320">
        <f t="shared" si="2285"/>
        <v>0.5</v>
      </c>
      <c r="H2320">
        <f t="shared" si="2292"/>
        <v>0.47190047579161459</v>
      </c>
      <c r="I2320">
        <f t="shared" si="2293"/>
        <v>-0.16525719635661151</v>
      </c>
      <c r="J2320">
        <f t="shared" si="2286"/>
        <v>0.49999999999999989</v>
      </c>
      <c r="K2320">
        <f t="shared" si="2294"/>
        <v>-0.47190047579161465</v>
      </c>
      <c r="L2320">
        <f t="shared" si="2295"/>
        <v>0.16525719635661154</v>
      </c>
      <c r="N2320">
        <v>160.69999999999999</v>
      </c>
      <c r="O2320">
        <f t="shared" si="2281"/>
        <v>72.43053555311468</v>
      </c>
      <c r="P2320">
        <f t="shared" si="2282"/>
        <v>17.569464446885323</v>
      </c>
      <c r="R2320">
        <f t="shared" si="2296"/>
        <v>-3.2637934388513656</v>
      </c>
      <c r="T2320">
        <f t="shared" si="2287"/>
        <v>17.55204348553762</v>
      </c>
      <c r="V2320">
        <f t="shared" si="2297"/>
        <v>0</v>
      </c>
    </row>
    <row r="2321" spans="1:22" x14ac:dyDescent="0.2">
      <c r="A2321">
        <f t="shared" si="2283"/>
        <v>0.5</v>
      </c>
      <c r="B2321">
        <f t="shared" si="2288"/>
        <v>-0.4721881851187405</v>
      </c>
      <c r="C2321">
        <f t="shared" si="2289"/>
        <v>0.16443332336929145</v>
      </c>
      <c r="D2321">
        <f t="shared" si="2284"/>
        <v>-0.49999999999999989</v>
      </c>
      <c r="E2321">
        <f t="shared" si="2290"/>
        <v>-0.47218818511874056</v>
      </c>
      <c r="F2321">
        <f t="shared" si="2291"/>
        <v>0.16443332336929148</v>
      </c>
      <c r="G2321">
        <f t="shared" si="2285"/>
        <v>0.5</v>
      </c>
      <c r="H2321">
        <f t="shared" si="2292"/>
        <v>0.4721881851187405</v>
      </c>
      <c r="I2321">
        <f t="shared" si="2293"/>
        <v>-0.16443332336929145</v>
      </c>
      <c r="J2321">
        <f t="shared" si="2286"/>
        <v>0.49999999999999989</v>
      </c>
      <c r="K2321">
        <f t="shared" si="2294"/>
        <v>-0.47218818511874056</v>
      </c>
      <c r="L2321">
        <f t="shared" si="2295"/>
        <v>0.16443332336929148</v>
      </c>
      <c r="N2321">
        <v>160.80000000000001</v>
      </c>
      <c r="O2321">
        <f t="shared" si="2281"/>
        <v>72.406858233842428</v>
      </c>
      <c r="P2321">
        <f t="shared" si="2282"/>
        <v>17.593141766157583</v>
      </c>
      <c r="R2321">
        <f t="shared" si="2296"/>
        <v>-3.2524279284149458</v>
      </c>
      <c r="T2321">
        <f t="shared" si="2287"/>
        <v>17.57572080480988</v>
      </c>
      <c r="V2321">
        <f t="shared" si="2297"/>
        <v>0</v>
      </c>
    </row>
    <row r="2322" spans="1:22" x14ac:dyDescent="0.2">
      <c r="A2322">
        <f t="shared" si="2283"/>
        <v>0.5</v>
      </c>
      <c r="B2322">
        <f t="shared" si="2288"/>
        <v>-0.47247445607876537</v>
      </c>
      <c r="C2322">
        <f t="shared" si="2289"/>
        <v>0.16360894948955185</v>
      </c>
      <c r="D2322">
        <f t="shared" si="2284"/>
        <v>-0.49999999999999989</v>
      </c>
      <c r="E2322">
        <f t="shared" si="2290"/>
        <v>-0.47247445607876543</v>
      </c>
      <c r="F2322">
        <f t="shared" si="2291"/>
        <v>0.16360894948955187</v>
      </c>
      <c r="G2322">
        <f t="shared" si="2285"/>
        <v>0.5</v>
      </c>
      <c r="H2322">
        <f t="shared" si="2292"/>
        <v>0.47247445607876537</v>
      </c>
      <c r="I2322">
        <f t="shared" si="2293"/>
        <v>-0.16360894948955185</v>
      </c>
      <c r="J2322">
        <f t="shared" si="2286"/>
        <v>0.49999999999999989</v>
      </c>
      <c r="K2322">
        <f t="shared" si="2294"/>
        <v>-0.47247445607876543</v>
      </c>
      <c r="L2322">
        <f t="shared" si="2295"/>
        <v>0.16360894948955187</v>
      </c>
      <c r="N2322">
        <v>160.9</v>
      </c>
      <c r="O2322">
        <f t="shared" si="2281"/>
        <v>72.383239698592206</v>
      </c>
      <c r="P2322">
        <f t="shared" si="2282"/>
        <v>17.616760301407808</v>
      </c>
      <c r="R2322">
        <f t="shared" si="2296"/>
        <v>-3.2410553051122406</v>
      </c>
      <c r="T2322">
        <f t="shared" si="2287"/>
        <v>17.599339340060105</v>
      </c>
      <c r="V2322">
        <f t="shared" si="2297"/>
        <v>0</v>
      </c>
    </row>
    <row r="2323" spans="1:22" x14ac:dyDescent="0.2">
      <c r="A2323">
        <f t="shared" si="2283"/>
        <v>0.5</v>
      </c>
      <c r="B2323">
        <f t="shared" si="2288"/>
        <v>-0.47275928779965837</v>
      </c>
      <c r="C2323">
        <f t="shared" si="2289"/>
        <v>0.16278407722857827</v>
      </c>
      <c r="D2323">
        <f t="shared" si="2284"/>
        <v>-0.49999999999999989</v>
      </c>
      <c r="E2323">
        <f t="shared" si="2290"/>
        <v>-0.47275928779965842</v>
      </c>
      <c r="F2323">
        <f t="shared" si="2291"/>
        <v>0.16278407722857829</v>
      </c>
      <c r="G2323">
        <f t="shared" si="2285"/>
        <v>0.5</v>
      </c>
      <c r="H2323">
        <f t="shared" si="2292"/>
        <v>0.47275928779965837</v>
      </c>
      <c r="I2323">
        <f t="shared" si="2293"/>
        <v>-0.16278407722857827</v>
      </c>
      <c r="J2323">
        <f t="shared" si="2286"/>
        <v>0.49999999999999989</v>
      </c>
      <c r="K2323">
        <f t="shared" si="2294"/>
        <v>-0.47275928779965842</v>
      </c>
      <c r="L2323">
        <f t="shared" si="2295"/>
        <v>0.16278407722857829</v>
      </c>
      <c r="N2323">
        <v>161</v>
      </c>
      <c r="O2323">
        <f t="shared" si="2281"/>
        <v>72.359680015834797</v>
      </c>
      <c r="P2323">
        <f t="shared" si="2282"/>
        <v>17.640319984165206</v>
      </c>
      <c r="R2323">
        <f t="shared" si="2296"/>
        <v>-3.2296756233274735</v>
      </c>
      <c r="T2323">
        <f t="shared" si="2287"/>
        <v>17.622899022817503</v>
      </c>
      <c r="V2323">
        <f t="shared" si="2297"/>
        <v>0</v>
      </c>
    </row>
    <row r="2324" spans="1:22" x14ac:dyDescent="0.2">
      <c r="A2324">
        <f t="shared" si="2283"/>
        <v>0.5</v>
      </c>
      <c r="B2324">
        <f t="shared" si="2288"/>
        <v>-0.47304267941377259</v>
      </c>
      <c r="C2324">
        <f t="shared" si="2289"/>
        <v>0.1619587090990747</v>
      </c>
      <c r="D2324">
        <f t="shared" si="2284"/>
        <v>-0.49999999999999989</v>
      </c>
      <c r="E2324">
        <f t="shared" si="2290"/>
        <v>-0.47304267941377265</v>
      </c>
      <c r="F2324">
        <f t="shared" si="2291"/>
        <v>0.16195870909907473</v>
      </c>
      <c r="G2324">
        <f t="shared" si="2285"/>
        <v>0.5</v>
      </c>
      <c r="H2324">
        <f t="shared" si="2292"/>
        <v>0.47304267941377259</v>
      </c>
      <c r="I2324">
        <f t="shared" si="2293"/>
        <v>-0.1619587090990747</v>
      </c>
      <c r="J2324">
        <f t="shared" si="2286"/>
        <v>0.49999999999999989</v>
      </c>
      <c r="K2324">
        <f t="shared" si="2294"/>
        <v>-0.47304267941377265</v>
      </c>
      <c r="L2324">
        <f t="shared" si="2295"/>
        <v>0.16195870909907473</v>
      </c>
      <c r="N2324">
        <v>161.1</v>
      </c>
      <c r="O2324">
        <f t="shared" si="2281"/>
        <v>72.336179253685927</v>
      </c>
      <c r="P2324">
        <f t="shared" si="2282"/>
        <v>17.663820746314077</v>
      </c>
      <c r="R2324">
        <f t="shared" si="2296"/>
        <v>-3.2182889373222281</v>
      </c>
      <c r="T2324">
        <f t="shared" si="2287"/>
        <v>17.646399784966373</v>
      </c>
      <c r="V2324">
        <f t="shared" si="2297"/>
        <v>0</v>
      </c>
    </row>
    <row r="2325" spans="1:22" x14ac:dyDescent="0.2">
      <c r="A2325">
        <f t="shared" si="2283"/>
        <v>0.5</v>
      </c>
      <c r="B2325">
        <f t="shared" si="2288"/>
        <v>-0.47332463005784808</v>
      </c>
      <c r="C2325">
        <f t="shared" si="2289"/>
        <v>0.16113284761525556</v>
      </c>
      <c r="D2325">
        <f t="shared" si="2284"/>
        <v>-0.49999999999999989</v>
      </c>
      <c r="E2325">
        <f t="shared" si="2290"/>
        <v>-0.47332463005784814</v>
      </c>
      <c r="F2325">
        <f t="shared" si="2291"/>
        <v>0.16113284761525559</v>
      </c>
      <c r="G2325">
        <f t="shared" si="2285"/>
        <v>0.5</v>
      </c>
      <c r="H2325">
        <f t="shared" si="2292"/>
        <v>0.47332463005784808</v>
      </c>
      <c r="I2325">
        <f t="shared" si="2293"/>
        <v>-0.16113284761525556</v>
      </c>
      <c r="J2325">
        <f t="shared" si="2286"/>
        <v>0.49999999999999989</v>
      </c>
      <c r="K2325">
        <f t="shared" si="2294"/>
        <v>-0.47332463005784814</v>
      </c>
      <c r="L2325">
        <f t="shared" si="2295"/>
        <v>0.16113284761525559</v>
      </c>
      <c r="N2325">
        <v>161.19999999999999</v>
      </c>
      <c r="O2325">
        <f t="shared" si="2281"/>
        <v>72.312737479906474</v>
      </c>
      <c r="P2325">
        <f t="shared" si="2282"/>
        <v>17.68726252009353</v>
      </c>
      <c r="R2325">
        <f t="shared" si="2296"/>
        <v>-3.206895301234912</v>
      </c>
      <c r="T2325">
        <f t="shared" si="2287"/>
        <v>17.669841558745826</v>
      </c>
      <c r="V2325">
        <f t="shared" si="2297"/>
        <v>0</v>
      </c>
    </row>
    <row r="2326" spans="1:22" x14ac:dyDescent="0.2">
      <c r="A2326">
        <f t="shared" si="2283"/>
        <v>0.5</v>
      </c>
      <c r="B2326">
        <f t="shared" si="2288"/>
        <v>-0.47360513887301431</v>
      </c>
      <c r="C2326">
        <f t="shared" si="2289"/>
        <v>0.160306495292838</v>
      </c>
      <c r="D2326">
        <f t="shared" si="2284"/>
        <v>-0.49999999999999989</v>
      </c>
      <c r="E2326">
        <f t="shared" si="2290"/>
        <v>-0.47360513887301442</v>
      </c>
      <c r="F2326">
        <f t="shared" si="2291"/>
        <v>0.16030649529283802</v>
      </c>
      <c r="G2326">
        <f t="shared" si="2285"/>
        <v>0.5</v>
      </c>
      <c r="H2326">
        <f t="shared" si="2292"/>
        <v>0.47360513887301431</v>
      </c>
      <c r="I2326">
        <f t="shared" si="2293"/>
        <v>-0.160306495292838</v>
      </c>
      <c r="J2326">
        <f t="shared" si="2286"/>
        <v>0.49999999999999989</v>
      </c>
      <c r="K2326">
        <f t="shared" si="2294"/>
        <v>-0.47360513887301442</v>
      </c>
      <c r="L2326">
        <f t="shared" si="2295"/>
        <v>0.16030649529283802</v>
      </c>
      <c r="N2326">
        <v>161.30000000000001</v>
      </c>
      <c r="O2326">
        <f t="shared" si="2281"/>
        <v>72.289354761902771</v>
      </c>
      <c r="P2326">
        <f t="shared" si="2282"/>
        <v>17.710645238097243</v>
      </c>
      <c r="R2326">
        <f t="shared" si="2296"/>
        <v>-3.1954947690801134</v>
      </c>
      <c r="T2326">
        <f t="shared" si="2287"/>
        <v>17.69322427674954</v>
      </c>
      <c r="V2326">
        <f t="shared" si="2297"/>
        <v>0</v>
      </c>
    </row>
    <row r="2327" spans="1:22" x14ac:dyDescent="0.2">
      <c r="A2327">
        <f t="shared" si="2283"/>
        <v>0.5</v>
      </c>
      <c r="B2327">
        <f t="shared" si="2288"/>
        <v>-0.47388420500479284</v>
      </c>
      <c r="C2327">
        <f t="shared" si="2289"/>
        <v>0.15947965464903491</v>
      </c>
      <c r="D2327">
        <f t="shared" si="2284"/>
        <v>-0.49999999999999989</v>
      </c>
      <c r="E2327">
        <f t="shared" si="2290"/>
        <v>-0.47388420500479289</v>
      </c>
      <c r="F2327">
        <f t="shared" si="2291"/>
        <v>0.15947965464903494</v>
      </c>
      <c r="G2327">
        <f t="shared" si="2285"/>
        <v>0.5</v>
      </c>
      <c r="H2327">
        <f t="shared" si="2292"/>
        <v>0.47388420500479284</v>
      </c>
      <c r="I2327">
        <f t="shared" si="2293"/>
        <v>-0.15947965464903491</v>
      </c>
      <c r="J2327">
        <f t="shared" si="2286"/>
        <v>0.49999999999999989</v>
      </c>
      <c r="K2327">
        <f t="shared" si="2294"/>
        <v>-0.47388420500479289</v>
      </c>
      <c r="L2327">
        <f t="shared" si="2295"/>
        <v>0.15947965464903494</v>
      </c>
      <c r="N2327">
        <v>161.4</v>
      </c>
      <c r="O2327">
        <f t="shared" si="2281"/>
        <v>72.266031166726904</v>
      </c>
      <c r="P2327">
        <f t="shared" si="2282"/>
        <v>17.733968833273103</v>
      </c>
      <c r="R2327">
        <f t="shared" si="2296"/>
        <v>-3.1840873947482677</v>
      </c>
      <c r="T2327">
        <f t="shared" si="2287"/>
        <v>17.7165478719254</v>
      </c>
      <c r="V2327">
        <f t="shared" si="2297"/>
        <v>0</v>
      </c>
    </row>
    <row r="2328" spans="1:22" x14ac:dyDescent="0.2">
      <c r="A2328">
        <f t="shared" si="2283"/>
        <v>0.5</v>
      </c>
      <c r="B2328">
        <f t="shared" si="2288"/>
        <v>-0.47416182760309955</v>
      </c>
      <c r="C2328">
        <f t="shared" si="2289"/>
        <v>0.15865232820254604</v>
      </c>
      <c r="D2328">
        <f t="shared" si="2284"/>
        <v>-0.49999999999999989</v>
      </c>
      <c r="E2328">
        <f t="shared" si="2290"/>
        <v>-0.47416182760309961</v>
      </c>
      <c r="F2328">
        <f t="shared" si="2291"/>
        <v>0.15865232820254607</v>
      </c>
      <c r="G2328">
        <f t="shared" si="2285"/>
        <v>0.5</v>
      </c>
      <c r="H2328">
        <f t="shared" si="2292"/>
        <v>0.47416182760309955</v>
      </c>
      <c r="I2328">
        <f t="shared" si="2293"/>
        <v>-0.15865232820254604</v>
      </c>
      <c r="J2328">
        <f t="shared" si="2286"/>
        <v>0.49999999999999989</v>
      </c>
      <c r="K2328">
        <f t="shared" si="2294"/>
        <v>-0.47416182760309961</v>
      </c>
      <c r="L2328">
        <f t="shared" si="2295"/>
        <v>0.15865232820254607</v>
      </c>
      <c r="N2328">
        <v>161.5</v>
      </c>
      <c r="O2328">
        <f t="shared" si="2281"/>
        <v>72.242766761076979</v>
      </c>
      <c r="P2328">
        <f t="shared" si="2282"/>
        <v>17.757233238923014</v>
      </c>
      <c r="R2328">
        <f t="shared" si="2296"/>
        <v>-3.1726732320049251</v>
      </c>
      <c r="T2328">
        <f t="shared" si="2287"/>
        <v>17.739812277575311</v>
      </c>
      <c r="V2328">
        <f t="shared" si="2297"/>
        <v>0</v>
      </c>
    </row>
    <row r="2329" spans="1:22" x14ac:dyDescent="0.2">
      <c r="A2329">
        <f t="shared" si="2283"/>
        <v>0.5</v>
      </c>
      <c r="B2329">
        <f t="shared" si="2288"/>
        <v>-0.47443800582224821</v>
      </c>
      <c r="C2329">
        <f t="shared" si="2289"/>
        <v>0.15782451847355125</v>
      </c>
      <c r="D2329">
        <f t="shared" si="2284"/>
        <v>-0.49999999999999989</v>
      </c>
      <c r="E2329">
        <f t="shared" si="2290"/>
        <v>-0.47443800582224827</v>
      </c>
      <c r="F2329">
        <f t="shared" si="2291"/>
        <v>0.15782451847355128</v>
      </c>
      <c r="G2329">
        <f t="shared" si="2285"/>
        <v>0.5</v>
      </c>
      <c r="H2329">
        <f t="shared" si="2292"/>
        <v>0.47443800582224821</v>
      </c>
      <c r="I2329">
        <f t="shared" si="2293"/>
        <v>-0.15782451847355125</v>
      </c>
      <c r="J2329">
        <f t="shared" si="2286"/>
        <v>0.49999999999999989</v>
      </c>
      <c r="K2329">
        <f t="shared" si="2294"/>
        <v>-0.47443800582224827</v>
      </c>
      <c r="L2329">
        <f t="shared" si="2295"/>
        <v>0.15782451847355128</v>
      </c>
      <c r="N2329">
        <v>161.6</v>
      </c>
      <c r="O2329">
        <f t="shared" si="2281"/>
        <v>72.219561611297465</v>
      </c>
      <c r="P2329">
        <f t="shared" si="2282"/>
        <v>17.780438388702528</v>
      </c>
      <c r="R2329">
        <f t="shared" si="2296"/>
        <v>-3.1612523344903991</v>
      </c>
      <c r="T2329">
        <f t="shared" si="2287"/>
        <v>17.763017427354825</v>
      </c>
      <c r="V2329">
        <f t="shared" si="2297"/>
        <v>0</v>
      </c>
    </row>
    <row r="2330" spans="1:22" x14ac:dyDescent="0.2">
      <c r="A2330">
        <f t="shared" si="2283"/>
        <v>0.5</v>
      </c>
      <c r="B2330">
        <f t="shared" si="2288"/>
        <v>-0.47471273882095177</v>
      </c>
      <c r="C2330">
        <f t="shared" si="2289"/>
        <v>0.15699622798370255</v>
      </c>
      <c r="D2330">
        <f t="shared" si="2284"/>
        <v>-0.49999999999999989</v>
      </c>
      <c r="E2330">
        <f t="shared" si="2290"/>
        <v>-0.47471273882095189</v>
      </c>
      <c r="F2330">
        <f t="shared" si="2291"/>
        <v>0.15699622798370258</v>
      </c>
      <c r="G2330">
        <f t="shared" si="2285"/>
        <v>0.5</v>
      </c>
      <c r="H2330">
        <f t="shared" si="2292"/>
        <v>0.47471273882095177</v>
      </c>
      <c r="I2330">
        <f t="shared" si="2293"/>
        <v>-0.15699622798370255</v>
      </c>
      <c r="J2330">
        <f t="shared" si="2286"/>
        <v>0.49999999999999989</v>
      </c>
      <c r="K2330">
        <f t="shared" si="2294"/>
        <v>-0.47471273882095189</v>
      </c>
      <c r="L2330">
        <f t="shared" si="2295"/>
        <v>0.15699622798370258</v>
      </c>
      <c r="N2330">
        <v>161.69999999999999</v>
      </c>
      <c r="O2330">
        <f t="shared" si="2281"/>
        <v>72.196415783379422</v>
      </c>
      <c r="P2330">
        <f t="shared" si="2282"/>
        <v>17.803584216620557</v>
      </c>
      <c r="R2330">
        <f t="shared" si="2296"/>
        <v>-3.1498247557192123</v>
      </c>
      <c r="T2330">
        <f t="shared" si="2287"/>
        <v>17.786163255272854</v>
      </c>
      <c r="V2330">
        <f t="shared" si="2297"/>
        <v>0</v>
      </c>
    </row>
    <row r="2331" spans="1:22" x14ac:dyDescent="0.2">
      <c r="A2331">
        <f t="shared" si="2283"/>
        <v>0.5</v>
      </c>
      <c r="B2331">
        <f t="shared" si="2288"/>
        <v>-0.47498602576232618</v>
      </c>
      <c r="C2331">
        <f t="shared" si="2289"/>
        <v>0.15616745925611619</v>
      </c>
      <c r="D2331">
        <f t="shared" si="2284"/>
        <v>-0.49999999999999989</v>
      </c>
      <c r="E2331">
        <f t="shared" si="2290"/>
        <v>-0.47498602576232624</v>
      </c>
      <c r="F2331">
        <f t="shared" si="2291"/>
        <v>0.15616745925611622</v>
      </c>
      <c r="G2331">
        <f t="shared" si="2285"/>
        <v>0.5</v>
      </c>
      <c r="H2331">
        <f t="shared" si="2292"/>
        <v>0.47498602576232618</v>
      </c>
      <c r="I2331">
        <f t="shared" si="2293"/>
        <v>-0.15616745925611619</v>
      </c>
      <c r="J2331">
        <f t="shared" si="2286"/>
        <v>0.49999999999999989</v>
      </c>
      <c r="K2331">
        <f t="shared" si="2294"/>
        <v>-0.47498602576232624</v>
      </c>
      <c r="L2331">
        <f t="shared" si="2295"/>
        <v>0.15616745925611622</v>
      </c>
      <c r="N2331">
        <v>161.80000000000001</v>
      </c>
      <c r="O2331">
        <f t="shared" si="2281"/>
        <v>72.173329342960926</v>
      </c>
      <c r="P2331">
        <f t="shared" si="2282"/>
        <v>17.826670657039084</v>
      </c>
      <c r="R2331">
        <f t="shared" si="2296"/>
        <v>-3.1383905490795705</v>
      </c>
      <c r="T2331">
        <f t="shared" si="2287"/>
        <v>17.809249695691381</v>
      </c>
      <c r="V2331">
        <f t="shared" si="2297"/>
        <v>0</v>
      </c>
    </row>
    <row r="2332" spans="1:22" x14ac:dyDescent="0.2">
      <c r="A2332">
        <f t="shared" si="2283"/>
        <v>0.5</v>
      </c>
      <c r="B2332">
        <f t="shared" si="2288"/>
        <v>-0.47525786581389179</v>
      </c>
      <c r="C2332">
        <f t="shared" si="2289"/>
        <v>0.15533821481536586</v>
      </c>
      <c r="D2332">
        <f t="shared" si="2284"/>
        <v>-0.49999999999999989</v>
      </c>
      <c r="E2332">
        <f t="shared" si="2290"/>
        <v>-0.47525786581389184</v>
      </c>
      <c r="F2332">
        <f t="shared" si="2291"/>
        <v>0.15533821481536589</v>
      </c>
      <c r="G2332">
        <f t="shared" si="2285"/>
        <v>0.5</v>
      </c>
      <c r="H2332">
        <f t="shared" si="2292"/>
        <v>0.47525786581389179</v>
      </c>
      <c r="I2332">
        <f t="shared" si="2293"/>
        <v>-0.15533821481536586</v>
      </c>
      <c r="J2332">
        <f t="shared" si="2286"/>
        <v>0.49999999999999989</v>
      </c>
      <c r="K2332">
        <f t="shared" si="2294"/>
        <v>-0.47525786581389184</v>
      </c>
      <c r="L2332">
        <f t="shared" si="2295"/>
        <v>0.15533821481536589</v>
      </c>
      <c r="N2332">
        <v>161.9</v>
      </c>
      <c r="O2332">
        <f t="shared" si="2281"/>
        <v>72.15030235532727</v>
      </c>
      <c r="P2332">
        <f t="shared" si="2282"/>
        <v>17.849697644672737</v>
      </c>
      <c r="R2332">
        <f t="shared" si="2296"/>
        <v>-3.1269497678330183</v>
      </c>
      <c r="T2332">
        <f t="shared" si="2287"/>
        <v>17.832276683325034</v>
      </c>
      <c r="V2332">
        <f t="shared" si="2297"/>
        <v>0</v>
      </c>
    </row>
    <row r="2333" spans="1:22" x14ac:dyDescent="0.2">
      <c r="A2333">
        <f t="shared" si="2283"/>
        <v>0.5</v>
      </c>
      <c r="B2333">
        <f t="shared" si="2288"/>
        <v>-0.47552825814757671</v>
      </c>
      <c r="C2333">
        <f t="shared" si="2289"/>
        <v>0.15450849718747373</v>
      </c>
      <c r="D2333">
        <f t="shared" si="2284"/>
        <v>-0.49999999999999989</v>
      </c>
      <c r="E2333">
        <f t="shared" si="2290"/>
        <v>-0.47552825814757677</v>
      </c>
      <c r="F2333">
        <f t="shared" si="2291"/>
        <v>0.15450849718747375</v>
      </c>
      <c r="G2333">
        <f t="shared" si="2285"/>
        <v>0.5</v>
      </c>
      <c r="H2333">
        <f t="shared" si="2292"/>
        <v>0.47552825814757671</v>
      </c>
      <c r="I2333">
        <f t="shared" si="2293"/>
        <v>-0.15450849718747373</v>
      </c>
      <c r="J2333">
        <f t="shared" si="2286"/>
        <v>0.49999999999999989</v>
      </c>
      <c r="K2333">
        <f t="shared" si="2294"/>
        <v>-0.47552825814757677</v>
      </c>
      <c r="L2333">
        <f t="shared" si="2295"/>
        <v>0.15450849718747375</v>
      </c>
      <c r="N2333">
        <v>162</v>
      </c>
      <c r="O2333">
        <f t="shared" si="2281"/>
        <v>72.127334885411372</v>
      </c>
      <c r="P2333">
        <f t="shared" si="2282"/>
        <v>17.872665114588631</v>
      </c>
      <c r="R2333">
        <f t="shared" si="2296"/>
        <v>-3.1155024651137637</v>
      </c>
      <c r="T2333">
        <f t="shared" si="2287"/>
        <v>17.855244153240928</v>
      </c>
      <c r="V2333">
        <f t="shared" si="2297"/>
        <v>0</v>
      </c>
    </row>
    <row r="2334" spans="1:22" x14ac:dyDescent="0.2">
      <c r="A2334">
        <f t="shared" si="2283"/>
        <v>0.5</v>
      </c>
      <c r="B2334">
        <f t="shared" si="2288"/>
        <v>-0.47579720193971903</v>
      </c>
      <c r="C2334">
        <f t="shared" si="2289"/>
        <v>0.15367830889990361</v>
      </c>
      <c r="D2334">
        <f t="shared" si="2284"/>
        <v>-0.49999999999999989</v>
      </c>
      <c r="E2334">
        <f t="shared" si="2290"/>
        <v>-0.47579720193971908</v>
      </c>
      <c r="F2334">
        <f t="shared" si="2291"/>
        <v>0.15367830889990364</v>
      </c>
      <c r="G2334">
        <f t="shared" si="2285"/>
        <v>0.5</v>
      </c>
      <c r="H2334">
        <f t="shared" si="2292"/>
        <v>0.47579720193971903</v>
      </c>
      <c r="I2334">
        <f t="shared" si="2293"/>
        <v>-0.15367830889990361</v>
      </c>
      <c r="J2334">
        <f t="shared" si="2286"/>
        <v>0.49999999999999989</v>
      </c>
      <c r="K2334">
        <f t="shared" si="2294"/>
        <v>-0.47579720193971908</v>
      </c>
      <c r="L2334">
        <f t="shared" si="2295"/>
        <v>0.15367830889990364</v>
      </c>
      <c r="N2334">
        <v>162.1</v>
      </c>
      <c r="O2334">
        <f t="shared" si="2281"/>
        <v>72.104426997794135</v>
      </c>
      <c r="P2334">
        <f t="shared" si="2282"/>
        <v>17.895573002205854</v>
      </c>
      <c r="R2334">
        <f t="shared" si="2296"/>
        <v>17.895573002205854</v>
      </c>
      <c r="T2334">
        <f t="shared" si="2287"/>
        <v>17.878152040858151</v>
      </c>
      <c r="V2334">
        <f t="shared" si="2297"/>
        <v>0</v>
      </c>
    </row>
    <row r="2335" spans="1:22" x14ac:dyDescent="0.2">
      <c r="A2335">
        <f t="shared" si="2283"/>
        <v>0.5</v>
      </c>
      <c r="B2335">
        <f t="shared" si="2288"/>
        <v>-0.47606469637106918</v>
      </c>
      <c r="C2335">
        <f t="shared" si="2289"/>
        <v>0.15284765248155296</v>
      </c>
      <c r="D2335">
        <f t="shared" si="2284"/>
        <v>-0.49999999999999989</v>
      </c>
      <c r="E2335">
        <f t="shared" si="2290"/>
        <v>-0.47606469637106924</v>
      </c>
      <c r="F2335">
        <f t="shared" si="2291"/>
        <v>0.15284765248155299</v>
      </c>
      <c r="G2335">
        <f t="shared" si="2285"/>
        <v>0.5</v>
      </c>
      <c r="H2335">
        <f t="shared" si="2292"/>
        <v>0.47606469637106918</v>
      </c>
      <c r="I2335">
        <f t="shared" si="2293"/>
        <v>-0.15284765248155296</v>
      </c>
      <c r="J2335">
        <f t="shared" si="2286"/>
        <v>0.49999999999999989</v>
      </c>
      <c r="K2335">
        <f t="shared" si="2294"/>
        <v>-0.47606469637106924</v>
      </c>
      <c r="L2335">
        <f t="shared" si="2295"/>
        <v>0.15284765248155299</v>
      </c>
      <c r="N2335">
        <v>162.19999999999999</v>
      </c>
      <c r="O2335">
        <f t="shared" si="2281"/>
        <v>72.081578756704772</v>
      </c>
      <c r="P2335">
        <f t="shared" si="2282"/>
        <v>17.918421243295228</v>
      </c>
      <c r="R2335">
        <f t="shared" si="2296"/>
        <v>17.918421243295228</v>
      </c>
      <c r="T2335">
        <f t="shared" si="2287"/>
        <v>17.901000281947525</v>
      </c>
      <c r="V2335">
        <f t="shared" si="2297"/>
        <v>0</v>
      </c>
    </row>
    <row r="2336" spans="1:22" x14ac:dyDescent="0.2">
      <c r="A2336">
        <f t="shared" si="2283"/>
        <v>0.5</v>
      </c>
      <c r="B2336">
        <f t="shared" si="2288"/>
        <v>-0.47633074062679304</v>
      </c>
      <c r="C2336">
        <f t="shared" si="2289"/>
        <v>0.1520165304627451</v>
      </c>
      <c r="D2336">
        <f t="shared" si="2284"/>
        <v>-0.49999999999999989</v>
      </c>
      <c r="E2336">
        <f t="shared" si="2290"/>
        <v>-0.47633074062679315</v>
      </c>
      <c r="F2336">
        <f t="shared" si="2291"/>
        <v>0.15201653046274513</v>
      </c>
      <c r="G2336">
        <f t="shared" si="2285"/>
        <v>0.5</v>
      </c>
      <c r="H2336">
        <f t="shared" si="2292"/>
        <v>0.47633074062679304</v>
      </c>
      <c r="I2336">
        <f t="shared" si="2293"/>
        <v>-0.1520165304627451</v>
      </c>
      <c r="J2336">
        <f t="shared" si="2286"/>
        <v>0.49999999999999989</v>
      </c>
      <c r="K2336">
        <f t="shared" si="2294"/>
        <v>-0.47633074062679315</v>
      </c>
      <c r="L2336">
        <f t="shared" si="2295"/>
        <v>0.15201653046274513</v>
      </c>
      <c r="N2336">
        <v>162.30000000000001</v>
      </c>
      <c r="O2336">
        <f t="shared" si="2281"/>
        <v>72.058790226021031</v>
      </c>
      <c r="P2336">
        <f t="shared" si="2282"/>
        <v>17.941209773978969</v>
      </c>
      <c r="R2336">
        <f t="shared" si="2296"/>
        <v>-72.041369264673321</v>
      </c>
      <c r="T2336">
        <f t="shared" si="2287"/>
        <v>17.923788812631265</v>
      </c>
      <c r="V2336">
        <f t="shared" si="2297"/>
        <v>0</v>
      </c>
    </row>
    <row r="2337" spans="1:22" x14ac:dyDescent="0.2">
      <c r="A2337">
        <f t="shared" si="2283"/>
        <v>0.5</v>
      </c>
      <c r="B2337">
        <f t="shared" si="2288"/>
        <v>-0.47659533389647335</v>
      </c>
      <c r="C2337">
        <f t="shared" si="2289"/>
        <v>0.15118494537522228</v>
      </c>
      <c r="D2337">
        <f t="shared" si="2284"/>
        <v>-0.49999999999999989</v>
      </c>
      <c r="E2337">
        <f t="shared" si="2290"/>
        <v>-0.47659533389647346</v>
      </c>
      <c r="F2337">
        <f t="shared" si="2291"/>
        <v>0.15118494537522231</v>
      </c>
      <c r="G2337">
        <f t="shared" si="2285"/>
        <v>0.5</v>
      </c>
      <c r="H2337">
        <f t="shared" si="2292"/>
        <v>0.47659533389647335</v>
      </c>
      <c r="I2337">
        <f t="shared" si="2293"/>
        <v>-0.15118494537522228</v>
      </c>
      <c r="J2337">
        <f t="shared" si="2286"/>
        <v>0.49999999999999989</v>
      </c>
      <c r="K2337">
        <f t="shared" si="2294"/>
        <v>-0.47659533389647346</v>
      </c>
      <c r="L2337">
        <f t="shared" si="2295"/>
        <v>0.15118494537522231</v>
      </c>
      <c r="N2337">
        <v>162.4</v>
      </c>
      <c r="O2337">
        <f t="shared" si="2281"/>
        <v>72.036061469269782</v>
      </c>
      <c r="P2337">
        <f t="shared" si="2282"/>
        <v>17.9639385307302</v>
      </c>
      <c r="R2337">
        <f t="shared" si="2296"/>
        <v>17.9639385307302</v>
      </c>
      <c r="T2337">
        <f t="shared" si="2287"/>
        <v>17.946517569382497</v>
      </c>
      <c r="V2337">
        <f t="shared" si="2297"/>
        <v>0</v>
      </c>
    </row>
    <row r="2338" spans="1:22" x14ac:dyDescent="0.2">
      <c r="A2338">
        <f t="shared" si="2283"/>
        <v>0.5</v>
      </c>
      <c r="B2338">
        <f t="shared" si="2288"/>
        <v>-0.4768584753741133</v>
      </c>
      <c r="C2338">
        <f t="shared" si="2289"/>
        <v>0.15035289975213664</v>
      </c>
      <c r="D2338">
        <f t="shared" si="2284"/>
        <v>-0.49999999999999989</v>
      </c>
      <c r="E2338">
        <f t="shared" si="2290"/>
        <v>-0.47685847537411336</v>
      </c>
      <c r="F2338">
        <f t="shared" si="2291"/>
        <v>0.15035289975213667</v>
      </c>
      <c r="G2338">
        <f t="shared" si="2285"/>
        <v>0.5</v>
      </c>
      <c r="H2338">
        <f t="shared" si="2292"/>
        <v>0.4768584753741133</v>
      </c>
      <c r="I2338">
        <f t="shared" si="2293"/>
        <v>-0.15035289975213664</v>
      </c>
      <c r="J2338">
        <f t="shared" si="2286"/>
        <v>0.49999999999999989</v>
      </c>
      <c r="K2338">
        <f t="shared" si="2294"/>
        <v>-0.47685847537411336</v>
      </c>
      <c r="L2338">
        <f t="shared" si="2295"/>
        <v>0.15035289975213667</v>
      </c>
      <c r="N2338">
        <v>162.5</v>
      </c>
      <c r="O2338">
        <f t="shared" si="2281"/>
        <v>72.013392549627241</v>
      </c>
      <c r="P2338">
        <f t="shared" si="2282"/>
        <v>17.986607450372762</v>
      </c>
      <c r="R2338">
        <f t="shared" si="2296"/>
        <v>17.986607450372762</v>
      </c>
      <c r="T2338">
        <f t="shared" si="2287"/>
        <v>17.969186489025059</v>
      </c>
      <c r="V2338">
        <f t="shared" si="2297"/>
        <v>0</v>
      </c>
    </row>
    <row r="2339" spans="1:22" x14ac:dyDescent="0.2">
      <c r="A2339">
        <f t="shared" si="2283"/>
        <v>0.5</v>
      </c>
      <c r="B2339">
        <f t="shared" si="2288"/>
        <v>-0.4771201642581383</v>
      </c>
      <c r="C2339">
        <f t="shared" si="2289"/>
        <v>0.14952039612804346</v>
      </c>
      <c r="D2339">
        <f t="shared" si="2284"/>
        <v>-0.49999999999999989</v>
      </c>
      <c r="E2339">
        <f t="shared" si="2290"/>
        <v>-0.47712016425813841</v>
      </c>
      <c r="F2339">
        <f t="shared" si="2291"/>
        <v>0.14952039612804349</v>
      </c>
      <c r="G2339">
        <f t="shared" si="2285"/>
        <v>0.5</v>
      </c>
      <c r="H2339">
        <f t="shared" si="2292"/>
        <v>0.4771201642581383</v>
      </c>
      <c r="I2339">
        <f t="shared" si="2293"/>
        <v>-0.14952039612804346</v>
      </c>
      <c r="J2339">
        <f t="shared" si="2286"/>
        <v>0.49999999999999989</v>
      </c>
      <c r="K2339">
        <f t="shared" si="2294"/>
        <v>-0.47712016425813841</v>
      </c>
      <c r="L2339">
        <f t="shared" si="2295"/>
        <v>0.14952039612804349</v>
      </c>
      <c r="N2339">
        <v>162.6</v>
      </c>
      <c r="O2339">
        <f t="shared" si="2281"/>
        <v>71.990783529919312</v>
      </c>
      <c r="P2339">
        <f t="shared" si="2282"/>
        <v>18.00921647008068</v>
      </c>
      <c r="R2339">
        <f t="shared" si="2296"/>
        <v>18.00921647008068</v>
      </c>
      <c r="T2339">
        <f t="shared" si="2287"/>
        <v>17.991795508732977</v>
      </c>
      <c r="V2339">
        <f t="shared" si="2297"/>
        <v>0</v>
      </c>
    </row>
    <row r="2340" spans="1:22" x14ac:dyDescent="0.2">
      <c r="A2340">
        <f t="shared" si="2283"/>
        <v>0.5</v>
      </c>
      <c r="B2340">
        <f t="shared" si="2288"/>
        <v>-0.47738039975139851</v>
      </c>
      <c r="C2340">
        <f t="shared" si="2289"/>
        <v>0.14868743703889314</v>
      </c>
      <c r="D2340">
        <f t="shared" si="2284"/>
        <v>-0.49999999999999989</v>
      </c>
      <c r="E2340">
        <f t="shared" si="2290"/>
        <v>-0.47738039975139862</v>
      </c>
      <c r="F2340">
        <f t="shared" si="2291"/>
        <v>0.14868743703889317</v>
      </c>
      <c r="G2340">
        <f t="shared" si="2285"/>
        <v>0.5</v>
      </c>
      <c r="H2340">
        <f t="shared" si="2292"/>
        <v>0.47738039975139851</v>
      </c>
      <c r="I2340">
        <f t="shared" si="2293"/>
        <v>-0.14868743703889314</v>
      </c>
      <c r="J2340">
        <f t="shared" si="2286"/>
        <v>0.49999999999999989</v>
      </c>
      <c r="K2340">
        <f t="shared" si="2294"/>
        <v>-0.47738039975139862</v>
      </c>
      <c r="L2340">
        <f t="shared" si="2295"/>
        <v>0.14868743703889317</v>
      </c>
      <c r="N2340">
        <v>162.69999999999999</v>
      </c>
      <c r="O2340">
        <f t="shared" si="2281"/>
        <v>71.968234472622157</v>
      </c>
      <c r="P2340">
        <f t="shared" si="2282"/>
        <v>18.03176552737785</v>
      </c>
      <c r="R2340">
        <f t="shared" si="2296"/>
        <v>18.03176552737785</v>
      </c>
      <c r="T2340">
        <f t="shared" si="2287"/>
        <v>18.014344566030147</v>
      </c>
      <c r="V2340">
        <f t="shared" si="2297"/>
        <v>0</v>
      </c>
    </row>
    <row r="2341" spans="1:22" x14ac:dyDescent="0.2">
      <c r="A2341">
        <f t="shared" si="2283"/>
        <v>0.5</v>
      </c>
      <c r="B2341">
        <f t="shared" si="2288"/>
        <v>-0.47763918106117176</v>
      </c>
      <c r="C2341">
        <f t="shared" si="2289"/>
        <v>0.14785402502202316</v>
      </c>
      <c r="D2341">
        <f t="shared" si="2284"/>
        <v>-0.49999999999999989</v>
      </c>
      <c r="E2341">
        <f t="shared" si="2290"/>
        <v>-0.47763918106117181</v>
      </c>
      <c r="F2341">
        <f t="shared" si="2291"/>
        <v>0.14785402502202319</v>
      </c>
      <c r="G2341">
        <f t="shared" si="2285"/>
        <v>0.5</v>
      </c>
      <c r="H2341">
        <f t="shared" si="2292"/>
        <v>0.47763918106117176</v>
      </c>
      <c r="I2341">
        <f t="shared" si="2293"/>
        <v>-0.14785402502202316</v>
      </c>
      <c r="J2341">
        <f t="shared" si="2286"/>
        <v>0.49999999999999989</v>
      </c>
      <c r="K2341">
        <f t="shared" si="2294"/>
        <v>-0.47763918106117181</v>
      </c>
      <c r="L2341">
        <f t="shared" si="2295"/>
        <v>0.14785402502202319</v>
      </c>
      <c r="N2341">
        <v>162.80000000000001</v>
      </c>
      <c r="O2341">
        <f t="shared" si="2281"/>
        <v>71.945745439862307</v>
      </c>
      <c r="P2341">
        <f t="shared" si="2282"/>
        <v>18.0542545601377</v>
      </c>
      <c r="R2341">
        <f t="shared" si="2296"/>
        <v>18.0542545601377</v>
      </c>
      <c r="T2341">
        <f t="shared" si="2287"/>
        <v>18.036833598789997</v>
      </c>
      <c r="V2341">
        <f t="shared" si="2297"/>
        <v>0</v>
      </c>
    </row>
    <row r="2342" spans="1:22" x14ac:dyDescent="0.2">
      <c r="A2342">
        <f t="shared" si="2283"/>
        <v>0.5</v>
      </c>
      <c r="B2342">
        <f t="shared" si="2288"/>
        <v>-0.477896507399165</v>
      </c>
      <c r="C2342">
        <f t="shared" si="2289"/>
        <v>0.14702016261615183</v>
      </c>
      <c r="D2342">
        <f t="shared" si="2284"/>
        <v>-0.49999999999999989</v>
      </c>
      <c r="E2342">
        <f t="shared" si="2290"/>
        <v>-0.47789650739916512</v>
      </c>
      <c r="F2342">
        <f t="shared" si="2291"/>
        <v>0.14702016261615186</v>
      </c>
      <c r="G2342">
        <f t="shared" si="2285"/>
        <v>0.5</v>
      </c>
      <c r="H2342">
        <f t="shared" si="2292"/>
        <v>0.477896507399165</v>
      </c>
      <c r="I2342">
        <f t="shared" si="2293"/>
        <v>-0.14702016261615183</v>
      </c>
      <c r="J2342">
        <f t="shared" si="2286"/>
        <v>0.49999999999999989</v>
      </c>
      <c r="K2342">
        <f t="shared" si="2294"/>
        <v>-0.47789650739916512</v>
      </c>
      <c r="L2342">
        <f t="shared" si="2295"/>
        <v>0.14702016261615186</v>
      </c>
      <c r="N2342">
        <v>162.9</v>
      </c>
      <c r="O2342">
        <f t="shared" si="2281"/>
        <v>71.923316493417332</v>
      </c>
      <c r="P2342">
        <f t="shared" si="2282"/>
        <v>18.076683506582683</v>
      </c>
      <c r="R2342">
        <f t="shared" si="2296"/>
        <v>18.076683506582683</v>
      </c>
      <c r="T2342">
        <f t="shared" si="2287"/>
        <v>18.059262545234979</v>
      </c>
      <c r="V2342">
        <f t="shared" si="2297"/>
        <v>0</v>
      </c>
    </row>
    <row r="2343" spans="1:22" x14ac:dyDescent="0.2">
      <c r="A2343">
        <f t="shared" si="2283"/>
        <v>0.5</v>
      </c>
      <c r="B2343">
        <f t="shared" si="2288"/>
        <v>-0.47815237798151772</v>
      </c>
      <c r="C2343">
        <f t="shared" si="2289"/>
        <v>0.14618585236136827</v>
      </c>
      <c r="D2343">
        <f t="shared" si="2284"/>
        <v>-0.49999999999999989</v>
      </c>
      <c r="E2343">
        <f t="shared" si="2290"/>
        <v>-0.47815237798151777</v>
      </c>
      <c r="F2343">
        <f t="shared" si="2291"/>
        <v>0.1461858523613683</v>
      </c>
      <c r="G2343">
        <f t="shared" si="2285"/>
        <v>0.5</v>
      </c>
      <c r="H2343">
        <f t="shared" si="2292"/>
        <v>0.47815237798151772</v>
      </c>
      <c r="I2343">
        <f t="shared" si="2293"/>
        <v>-0.14618585236136827</v>
      </c>
      <c r="J2343">
        <f t="shared" si="2286"/>
        <v>0.49999999999999989</v>
      </c>
      <c r="K2343">
        <f t="shared" si="2294"/>
        <v>-0.47815237798151777</v>
      </c>
      <c r="L2343">
        <f t="shared" si="2295"/>
        <v>0.1461858523613683</v>
      </c>
      <c r="N2343">
        <v>163</v>
      </c>
      <c r="O2343">
        <f t="shared" si="2281"/>
        <v>71.900947694716038</v>
      </c>
      <c r="P2343">
        <f t="shared" si="2282"/>
        <v>18.099052305283955</v>
      </c>
      <c r="R2343">
        <f t="shared" si="2296"/>
        <v>18.099052305283955</v>
      </c>
      <c r="T2343">
        <f t="shared" si="2287"/>
        <v>18.081631343936252</v>
      </c>
      <c r="V2343">
        <f t="shared" si="2297"/>
        <v>0</v>
      </c>
    </row>
    <row r="2344" spans="1:22" x14ac:dyDescent="0.2">
      <c r="A2344">
        <f t="shared" si="2283"/>
        <v>0.5</v>
      </c>
      <c r="B2344">
        <f t="shared" si="2288"/>
        <v>-0.47840679202880365</v>
      </c>
      <c r="C2344">
        <f t="shared" si="2289"/>
        <v>0.14535109679912619</v>
      </c>
      <c r="D2344">
        <f t="shared" si="2284"/>
        <v>-0.49999999999999989</v>
      </c>
      <c r="E2344">
        <f t="shared" si="2290"/>
        <v>-0.47840679202880371</v>
      </c>
      <c r="F2344">
        <f t="shared" si="2291"/>
        <v>0.14535109679912622</v>
      </c>
      <c r="G2344">
        <f t="shared" si="2285"/>
        <v>0.5</v>
      </c>
      <c r="H2344">
        <f t="shared" si="2292"/>
        <v>0.47840679202880365</v>
      </c>
      <c r="I2344">
        <f t="shared" si="2293"/>
        <v>-0.14535109679912619</v>
      </c>
      <c r="J2344">
        <f t="shared" si="2286"/>
        <v>0.49999999999999989</v>
      </c>
      <c r="K2344">
        <f t="shared" si="2294"/>
        <v>-0.47840679202880371</v>
      </c>
      <c r="L2344">
        <f t="shared" si="2295"/>
        <v>0.14535109679912622</v>
      </c>
      <c r="N2344">
        <v>163.1</v>
      </c>
      <c r="O2344">
        <f t="shared" si="2281"/>
        <v>71.878639104839039</v>
      </c>
      <c r="P2344">
        <f t="shared" si="2282"/>
        <v>18.121360895160954</v>
      </c>
      <c r="R2344">
        <f t="shared" si="2296"/>
        <v>18.121360895160954</v>
      </c>
      <c r="T2344">
        <f t="shared" si="2287"/>
        <v>18.103939933813251</v>
      </c>
      <c r="V2344">
        <f t="shared" si="2297"/>
        <v>0</v>
      </c>
    </row>
    <row r="2345" spans="1:22" x14ac:dyDescent="0.2">
      <c r="A2345">
        <f t="shared" si="2283"/>
        <v>0.5</v>
      </c>
      <c r="B2345">
        <f t="shared" si="2288"/>
        <v>-0.47865974876603357</v>
      </c>
      <c r="C2345">
        <f t="shared" si="2289"/>
        <v>0.14451589847223581</v>
      </c>
      <c r="D2345">
        <f t="shared" si="2284"/>
        <v>-0.49999999999999989</v>
      </c>
      <c r="E2345">
        <f t="shared" si="2290"/>
        <v>-0.47865974876603362</v>
      </c>
      <c r="F2345">
        <f t="shared" si="2291"/>
        <v>0.14451589847223584</v>
      </c>
      <c r="G2345">
        <f t="shared" si="2285"/>
        <v>0.5</v>
      </c>
      <c r="H2345">
        <f t="shared" si="2292"/>
        <v>0.47865974876603357</v>
      </c>
      <c r="I2345">
        <f t="shared" si="2293"/>
        <v>-0.14451589847223581</v>
      </c>
      <c r="J2345">
        <f t="shared" si="2286"/>
        <v>0.49999999999999989</v>
      </c>
      <c r="K2345">
        <f t="shared" si="2294"/>
        <v>-0.47865974876603362</v>
      </c>
      <c r="L2345">
        <f t="shared" si="2295"/>
        <v>0.14451589847223584</v>
      </c>
      <c r="N2345">
        <v>163.19999999999999</v>
      </c>
      <c r="O2345">
        <f t="shared" si="2281"/>
        <v>71.85639078451905</v>
      </c>
      <c r="P2345">
        <f t="shared" si="2282"/>
        <v>18.143609215480943</v>
      </c>
      <c r="R2345">
        <f t="shared" si="2296"/>
        <v>18.143609215480943</v>
      </c>
      <c r="T2345">
        <f t="shared" si="2287"/>
        <v>18.12618825413324</v>
      </c>
      <c r="V2345">
        <f t="shared" si="2297"/>
        <v>0</v>
      </c>
    </row>
    <row r="2346" spans="1:22" x14ac:dyDescent="0.2">
      <c r="A2346">
        <f t="shared" si="2283"/>
        <v>0.5</v>
      </c>
      <c r="B2346">
        <f t="shared" si="2288"/>
        <v>-0.47891124742265739</v>
      </c>
      <c r="C2346">
        <f t="shared" si="2289"/>
        <v>0.14368025992485586</v>
      </c>
      <c r="D2346">
        <f t="shared" si="2284"/>
        <v>-0.49999999999999989</v>
      </c>
      <c r="E2346">
        <f t="shared" si="2290"/>
        <v>-0.4789112474226575</v>
      </c>
      <c r="F2346">
        <f t="shared" si="2291"/>
        <v>0.14368025992485589</v>
      </c>
      <c r="G2346">
        <f t="shared" si="2285"/>
        <v>0.5</v>
      </c>
      <c r="H2346">
        <f t="shared" si="2292"/>
        <v>0.47891124742265739</v>
      </c>
      <c r="I2346">
        <f t="shared" si="2293"/>
        <v>-0.14368025992485586</v>
      </c>
      <c r="J2346">
        <f t="shared" si="2286"/>
        <v>0.49999999999999989</v>
      </c>
      <c r="K2346">
        <f t="shared" si="2294"/>
        <v>-0.4789112474226575</v>
      </c>
      <c r="L2346">
        <f t="shared" si="2295"/>
        <v>0.14368025992485589</v>
      </c>
      <c r="N2346">
        <v>163.30000000000001</v>
      </c>
      <c r="O2346">
        <f t="shared" si="2281"/>
        <v>71.834202794141362</v>
      </c>
      <c r="P2346">
        <f t="shared" si="2282"/>
        <v>18.165797205858645</v>
      </c>
      <c r="R2346">
        <f t="shared" si="2296"/>
        <v>18.165797205858645</v>
      </c>
      <c r="T2346">
        <f t="shared" si="2287"/>
        <v>18.148376244510942</v>
      </c>
      <c r="V2346">
        <f t="shared" si="2297"/>
        <v>0</v>
      </c>
    </row>
    <row r="2347" spans="1:22" x14ac:dyDescent="0.2">
      <c r="A2347">
        <f t="shared" si="2283"/>
        <v>0.5</v>
      </c>
      <c r="B2347">
        <f t="shared" si="2288"/>
        <v>-0.47916128723256657</v>
      </c>
      <c r="C2347">
        <f t="shared" si="2289"/>
        <v>0.14284418370248669</v>
      </c>
      <c r="D2347">
        <f t="shared" si="2284"/>
        <v>-0.49999999999999989</v>
      </c>
      <c r="E2347">
        <f t="shared" si="2290"/>
        <v>-0.47916128723256662</v>
      </c>
      <c r="F2347">
        <f t="shared" si="2291"/>
        <v>0.14284418370248672</v>
      </c>
      <c r="G2347">
        <f t="shared" si="2285"/>
        <v>0.5</v>
      </c>
      <c r="H2347">
        <f t="shared" si="2292"/>
        <v>0.47916128723256657</v>
      </c>
      <c r="I2347">
        <f t="shared" si="2293"/>
        <v>-0.14284418370248669</v>
      </c>
      <c r="J2347">
        <f t="shared" si="2286"/>
        <v>0.49999999999999989</v>
      </c>
      <c r="K2347">
        <f t="shared" si="2294"/>
        <v>-0.47916128723256662</v>
      </c>
      <c r="L2347">
        <f t="shared" si="2295"/>
        <v>0.14284418370248672</v>
      </c>
      <c r="N2347">
        <v>163.4</v>
      </c>
      <c r="O2347">
        <f t="shared" si="2281"/>
        <v>71.812075193744249</v>
      </c>
      <c r="P2347">
        <f t="shared" si="2282"/>
        <v>18.187924806255751</v>
      </c>
      <c r="R2347">
        <f t="shared" si="2296"/>
        <v>18.187924806255751</v>
      </c>
      <c r="T2347">
        <f t="shared" si="2287"/>
        <v>18.170503844908048</v>
      </c>
      <c r="V2347">
        <f t="shared" si="2297"/>
        <v>0</v>
      </c>
    </row>
    <row r="2348" spans="1:22" x14ac:dyDescent="0.2">
      <c r="A2348">
        <f t="shared" si="2283"/>
        <v>0.5</v>
      </c>
      <c r="B2348">
        <f t="shared" si="2288"/>
        <v>-0.47940986743409642</v>
      </c>
      <c r="C2348">
        <f t="shared" si="2289"/>
        <v>0.14200767235196127</v>
      </c>
      <c r="D2348">
        <f t="shared" si="2284"/>
        <v>-0.49999999999999989</v>
      </c>
      <c r="E2348">
        <f t="shared" si="2290"/>
        <v>-0.47940986743409653</v>
      </c>
      <c r="F2348">
        <f t="shared" si="2291"/>
        <v>0.14200767235196129</v>
      </c>
      <c r="G2348">
        <f t="shared" si="2285"/>
        <v>0.5</v>
      </c>
      <c r="H2348">
        <f t="shared" si="2292"/>
        <v>0.47940986743409642</v>
      </c>
      <c r="I2348">
        <f t="shared" si="2293"/>
        <v>-0.14200767235196127</v>
      </c>
      <c r="J2348">
        <f t="shared" si="2286"/>
        <v>0.49999999999999989</v>
      </c>
      <c r="K2348">
        <f t="shared" si="2294"/>
        <v>-0.47940986743409653</v>
      </c>
      <c r="L2348">
        <f t="shared" si="2295"/>
        <v>0.14200767235196129</v>
      </c>
      <c r="N2348">
        <v>163.5</v>
      </c>
      <c r="O2348">
        <f t="shared" si="2281"/>
        <v>71.790008043019469</v>
      </c>
      <c r="P2348">
        <f t="shared" si="2282"/>
        <v>18.209991956980524</v>
      </c>
      <c r="R2348">
        <f t="shared" si="2296"/>
        <v>18.209991956980524</v>
      </c>
      <c r="T2348">
        <f t="shared" si="2287"/>
        <v>18.192570995632821</v>
      </c>
      <c r="V2348">
        <f t="shared" si="2297"/>
        <v>0</v>
      </c>
    </row>
    <row r="2349" spans="1:22" x14ac:dyDescent="0.2">
      <c r="A2349">
        <f t="shared" si="2283"/>
        <v>0.5</v>
      </c>
      <c r="B2349">
        <f t="shared" si="2288"/>
        <v>-0.47965698727002865</v>
      </c>
      <c r="C2349">
        <f t="shared" si="2289"/>
        <v>0.14117072842143824</v>
      </c>
      <c r="D2349">
        <f t="shared" si="2284"/>
        <v>-0.49999999999999989</v>
      </c>
      <c r="E2349">
        <f t="shared" si="2290"/>
        <v>-0.47965698727002876</v>
      </c>
      <c r="F2349">
        <f t="shared" si="2291"/>
        <v>0.14117072842143827</v>
      </c>
      <c r="G2349">
        <f t="shared" si="2285"/>
        <v>0.5</v>
      </c>
      <c r="H2349">
        <f t="shared" si="2292"/>
        <v>0.47965698727002865</v>
      </c>
      <c r="I2349">
        <f t="shared" si="2293"/>
        <v>-0.14117072842143824</v>
      </c>
      <c r="J2349">
        <f t="shared" si="2286"/>
        <v>0.49999999999999989</v>
      </c>
      <c r="K2349">
        <f t="shared" si="2294"/>
        <v>-0.47965698727002876</v>
      </c>
      <c r="L2349">
        <f t="shared" si="2295"/>
        <v>0.14117072842143827</v>
      </c>
      <c r="N2349">
        <v>163.6</v>
      </c>
      <c r="O2349">
        <f t="shared" si="2281"/>
        <v>71.768001401312645</v>
      </c>
      <c r="P2349">
        <f t="shared" si="2282"/>
        <v>18.231998598687362</v>
      </c>
      <c r="R2349">
        <f t="shared" si="2296"/>
        <v>18.231998598687362</v>
      </c>
      <c r="T2349">
        <f t="shared" si="2287"/>
        <v>18.214577637339659</v>
      </c>
      <c r="V2349">
        <f t="shared" si="2297"/>
        <v>0</v>
      </c>
    </row>
    <row r="2350" spans="1:22" x14ac:dyDescent="0.2">
      <c r="A2350">
        <f t="shared" si="2283"/>
        <v>0.5</v>
      </c>
      <c r="B2350">
        <f t="shared" si="2288"/>
        <v>-0.47990264598759336</v>
      </c>
      <c r="C2350">
        <f t="shared" si="2289"/>
        <v>0.14033335446039397</v>
      </c>
      <c r="D2350">
        <f t="shared" si="2284"/>
        <v>-0.49999999999999989</v>
      </c>
      <c r="E2350">
        <f t="shared" si="2290"/>
        <v>-0.47990264598759341</v>
      </c>
      <c r="F2350">
        <f t="shared" si="2291"/>
        <v>0.14033335446039399</v>
      </c>
      <c r="G2350">
        <f t="shared" si="2285"/>
        <v>0.5</v>
      </c>
      <c r="H2350">
        <f t="shared" si="2292"/>
        <v>0.47990264598759336</v>
      </c>
      <c r="I2350">
        <f t="shared" si="2293"/>
        <v>-0.14033335446039397</v>
      </c>
      <c r="J2350">
        <f t="shared" si="2286"/>
        <v>0.49999999999999989</v>
      </c>
      <c r="K2350">
        <f t="shared" si="2294"/>
        <v>-0.47990264598759341</v>
      </c>
      <c r="L2350">
        <f t="shared" si="2295"/>
        <v>0.14033335446039399</v>
      </c>
      <c r="N2350">
        <v>163.69999999999999</v>
      </c>
      <c r="O2350">
        <f t="shared" si="2281"/>
        <v>71.746055327623694</v>
      </c>
      <c r="P2350">
        <f t="shared" si="2282"/>
        <v>18.253944672376299</v>
      </c>
      <c r="R2350">
        <f t="shared" si="2296"/>
        <v>18.253944672376299</v>
      </c>
      <c r="T2350">
        <f t="shared" si="2287"/>
        <v>18.236523711028596</v>
      </c>
      <c r="V2350">
        <f t="shared" si="2297"/>
        <v>0</v>
      </c>
    </row>
    <row r="2351" spans="1:22" x14ac:dyDescent="0.2">
      <c r="A2351">
        <f t="shared" si="2283"/>
        <v>0.5</v>
      </c>
      <c r="B2351">
        <f t="shared" si="2288"/>
        <v>-0.48014684283847142</v>
      </c>
      <c r="C2351">
        <f t="shared" si="2289"/>
        <v>0.13949555301961453</v>
      </c>
      <c r="D2351">
        <f t="shared" si="2284"/>
        <v>-0.49999999999999989</v>
      </c>
      <c r="E2351">
        <f t="shared" si="2290"/>
        <v>-0.48014684283847153</v>
      </c>
      <c r="F2351">
        <f t="shared" si="2291"/>
        <v>0.13949555301961455</v>
      </c>
      <c r="G2351">
        <f t="shared" si="2285"/>
        <v>0.5</v>
      </c>
      <c r="H2351">
        <f t="shared" si="2292"/>
        <v>0.48014684283847142</v>
      </c>
      <c r="I2351">
        <f t="shared" si="2293"/>
        <v>-0.13949555301961453</v>
      </c>
      <c r="J2351">
        <f t="shared" si="2286"/>
        <v>0.49999999999999989</v>
      </c>
      <c r="K2351">
        <f t="shared" si="2294"/>
        <v>-0.48014684283847153</v>
      </c>
      <c r="L2351">
        <f t="shared" si="2295"/>
        <v>0.13949555301961455</v>
      </c>
      <c r="N2351">
        <v>163.80000000000001</v>
      </c>
      <c r="O2351">
        <f t="shared" si="2281"/>
        <v>71.724169880607406</v>
      </c>
      <c r="P2351">
        <f t="shared" si="2282"/>
        <v>18.275830119392594</v>
      </c>
      <c r="R2351">
        <f t="shared" si="2296"/>
        <v>18.275830119392594</v>
      </c>
      <c r="T2351">
        <f t="shared" si="2287"/>
        <v>18.258409158044891</v>
      </c>
      <c r="V2351">
        <f t="shared" si="2297"/>
        <v>0</v>
      </c>
    </row>
    <row r="2352" spans="1:22" x14ac:dyDescent="0.2">
      <c r="A2352">
        <f t="shared" si="2283"/>
        <v>0.5</v>
      </c>
      <c r="B2352">
        <f t="shared" si="2288"/>
        <v>-0.48038957707879704</v>
      </c>
      <c r="C2352">
        <f t="shared" si="2289"/>
        <v>0.13865732665118885</v>
      </c>
      <c r="D2352">
        <f t="shared" si="2284"/>
        <v>-0.49999999999999989</v>
      </c>
      <c r="E2352">
        <f t="shared" si="2290"/>
        <v>-0.48038957707879709</v>
      </c>
      <c r="F2352">
        <f t="shared" si="2291"/>
        <v>0.13865732665118888</v>
      </c>
      <c r="G2352">
        <f t="shared" si="2285"/>
        <v>0.5</v>
      </c>
      <c r="H2352">
        <f t="shared" si="2292"/>
        <v>0.48038957707879704</v>
      </c>
      <c r="I2352">
        <f t="shared" si="2293"/>
        <v>-0.13865732665118885</v>
      </c>
      <c r="J2352">
        <f t="shared" si="2286"/>
        <v>0.49999999999999989</v>
      </c>
      <c r="K2352">
        <f t="shared" si="2294"/>
        <v>-0.48038957707879709</v>
      </c>
      <c r="L2352">
        <f t="shared" si="2295"/>
        <v>0.13865732665118888</v>
      </c>
      <c r="N2352">
        <v>163.9</v>
      </c>
      <c r="O2352">
        <f t="shared" si="2281"/>
        <v>71.702345118573731</v>
      </c>
      <c r="P2352">
        <f t="shared" si="2282"/>
        <v>18.297654881426258</v>
      </c>
      <c r="R2352">
        <f t="shared" si="2296"/>
        <v>18.297654881426258</v>
      </c>
      <c r="T2352">
        <f t="shared" si="2287"/>
        <v>18.280233920078555</v>
      </c>
      <c r="V2352">
        <f t="shared" si="2297"/>
        <v>0</v>
      </c>
    </row>
    <row r="2353" spans="1:22" x14ac:dyDescent="0.2">
      <c r="A2353">
        <f t="shared" si="2283"/>
        <v>0.5</v>
      </c>
      <c r="B2353">
        <f t="shared" si="2288"/>
        <v>-0.48063084796915934</v>
      </c>
      <c r="C2353">
        <f t="shared" si="2289"/>
        <v>0.13781867790849958</v>
      </c>
      <c r="D2353">
        <f t="shared" si="2284"/>
        <v>-0.49999999999999989</v>
      </c>
      <c r="E2353">
        <f t="shared" si="2290"/>
        <v>-0.48063084796915945</v>
      </c>
      <c r="F2353">
        <f t="shared" si="2291"/>
        <v>0.13781867790849961</v>
      </c>
      <c r="G2353">
        <f t="shared" si="2285"/>
        <v>0.5</v>
      </c>
      <c r="H2353">
        <f t="shared" si="2292"/>
        <v>0.48063084796915934</v>
      </c>
      <c r="I2353">
        <f t="shared" si="2293"/>
        <v>-0.13781867790849958</v>
      </c>
      <c r="J2353">
        <f t="shared" si="2286"/>
        <v>0.49999999999999989</v>
      </c>
      <c r="K2353">
        <f t="shared" si="2294"/>
        <v>-0.48063084796915945</v>
      </c>
      <c r="L2353">
        <f t="shared" si="2295"/>
        <v>0.13781867790849961</v>
      </c>
      <c r="N2353">
        <v>164</v>
      </c>
      <c r="O2353">
        <f t="shared" si="2281"/>
        <v>71.680581099488435</v>
      </c>
      <c r="P2353">
        <f t="shared" si="2282"/>
        <v>18.319418900511554</v>
      </c>
      <c r="R2353">
        <f t="shared" si="2296"/>
        <v>18.319418900511554</v>
      </c>
      <c r="T2353">
        <f t="shared" si="2287"/>
        <v>18.301997939163851</v>
      </c>
      <c r="V2353">
        <f t="shared" si="2297"/>
        <v>0</v>
      </c>
    </row>
    <row r="2354" spans="1:22" x14ac:dyDescent="0.2">
      <c r="A2354">
        <f t="shared" si="2283"/>
        <v>0.5</v>
      </c>
      <c r="B2354">
        <f t="shared" si="2288"/>
        <v>-0.48087065477460561</v>
      </c>
      <c r="C2354">
        <f t="shared" si="2289"/>
        <v>0.13697960934621628</v>
      </c>
      <c r="D2354">
        <f t="shared" si="2284"/>
        <v>-0.49999999999999989</v>
      </c>
      <c r="E2354">
        <f t="shared" si="2290"/>
        <v>-0.48087065477460567</v>
      </c>
      <c r="F2354">
        <f t="shared" si="2291"/>
        <v>0.13697960934621631</v>
      </c>
      <c r="G2354">
        <f t="shared" si="2285"/>
        <v>0.5</v>
      </c>
      <c r="H2354">
        <f t="shared" si="2292"/>
        <v>0.48087065477460561</v>
      </c>
      <c r="I2354">
        <f t="shared" si="2293"/>
        <v>-0.13697960934621628</v>
      </c>
      <c r="J2354">
        <f t="shared" si="2286"/>
        <v>0.49999999999999989</v>
      </c>
      <c r="K2354">
        <f t="shared" si="2294"/>
        <v>-0.48087065477460567</v>
      </c>
      <c r="L2354">
        <f t="shared" si="2295"/>
        <v>0.13697960934621631</v>
      </c>
      <c r="N2354">
        <v>164.1</v>
      </c>
      <c r="O2354">
        <f t="shared" si="2281"/>
        <v>71.658877880973435</v>
      </c>
      <c r="P2354">
        <f t="shared" si="2282"/>
        <v>18.341122119026572</v>
      </c>
      <c r="R2354">
        <f t="shared" si="2296"/>
        <v>18.341122119026572</v>
      </c>
      <c r="T2354">
        <f t="shared" si="2287"/>
        <v>18.323701157678869</v>
      </c>
      <c r="V2354">
        <f t="shared" si="2297"/>
        <v>0</v>
      </c>
    </row>
    <row r="2355" spans="1:22" x14ac:dyDescent="0.2">
      <c r="A2355">
        <f t="shared" si="2283"/>
        <v>0.5</v>
      </c>
      <c r="B2355">
        <f t="shared" si="2288"/>
        <v>-0.48110899676464258</v>
      </c>
      <c r="C2355">
        <f t="shared" si="2289"/>
        <v>0.13614012352028729</v>
      </c>
      <c r="D2355">
        <f t="shared" si="2284"/>
        <v>-0.49999999999999989</v>
      </c>
      <c r="E2355">
        <f t="shared" si="2290"/>
        <v>-0.48110899676464264</v>
      </c>
      <c r="F2355">
        <f t="shared" si="2291"/>
        <v>0.13614012352028732</v>
      </c>
      <c r="G2355">
        <f t="shared" si="2285"/>
        <v>0.5</v>
      </c>
      <c r="H2355">
        <f t="shared" si="2292"/>
        <v>0.48110899676464258</v>
      </c>
      <c r="I2355">
        <f t="shared" si="2293"/>
        <v>-0.13614012352028729</v>
      </c>
      <c r="J2355">
        <f t="shared" si="2286"/>
        <v>0.49999999999999989</v>
      </c>
      <c r="K2355">
        <f t="shared" si="2294"/>
        <v>-0.48110899676464264</v>
      </c>
      <c r="L2355">
        <f t="shared" si="2295"/>
        <v>0.13614012352028732</v>
      </c>
      <c r="N2355">
        <v>164.2</v>
      </c>
      <c r="O2355">
        <f t="shared" si="2281"/>
        <v>71.637235520307314</v>
      </c>
      <c r="P2355">
        <f t="shared" si="2282"/>
        <v>18.3627644796927</v>
      </c>
      <c r="R2355">
        <f t="shared" si="2296"/>
        <v>18.3627644796927</v>
      </c>
      <c r="T2355">
        <f t="shared" si="2287"/>
        <v>18.345343518344997</v>
      </c>
      <c r="V2355">
        <f t="shared" si="2297"/>
        <v>0</v>
      </c>
    </row>
    <row r="2356" spans="1:22" x14ac:dyDescent="0.2">
      <c r="A2356">
        <f t="shared" si="2283"/>
        <v>0.5</v>
      </c>
      <c r="B2356">
        <f t="shared" si="2288"/>
        <v>-0.48134587321323929</v>
      </c>
      <c r="C2356">
        <f t="shared" si="2289"/>
        <v>0.13530022298793176</v>
      </c>
      <c r="D2356">
        <f t="shared" si="2284"/>
        <v>-0.49999999999999989</v>
      </c>
      <c r="E2356">
        <f t="shared" si="2290"/>
        <v>-0.48134587321323935</v>
      </c>
      <c r="F2356">
        <f t="shared" si="2291"/>
        <v>0.13530022298793179</v>
      </c>
      <c r="G2356">
        <f t="shared" si="2285"/>
        <v>0.5</v>
      </c>
      <c r="H2356">
        <f t="shared" si="2292"/>
        <v>0.48134587321323929</v>
      </c>
      <c r="I2356">
        <f t="shared" si="2293"/>
        <v>-0.13530022298793176</v>
      </c>
      <c r="J2356">
        <f t="shared" si="2286"/>
        <v>0.49999999999999989</v>
      </c>
      <c r="K2356">
        <f t="shared" si="2294"/>
        <v>-0.48134587321323935</v>
      </c>
      <c r="L2356">
        <f t="shared" si="2295"/>
        <v>0.13530022298793179</v>
      </c>
      <c r="N2356">
        <v>164.3</v>
      </c>
      <c r="O2356">
        <f t="shared" si="2281"/>
        <v>71.615654074425876</v>
      </c>
      <c r="P2356">
        <f t="shared" si="2282"/>
        <v>18.384345925574141</v>
      </c>
      <c r="R2356">
        <f t="shared" si="2296"/>
        <v>18.384345925574141</v>
      </c>
      <c r="T2356">
        <f t="shared" si="2287"/>
        <v>18.366924964226438</v>
      </c>
      <c r="V2356">
        <f t="shared" si="2297"/>
        <v>0</v>
      </c>
    </row>
    <row r="2357" spans="1:22" x14ac:dyDescent="0.2">
      <c r="A2357">
        <f t="shared" si="2283"/>
        <v>0.5</v>
      </c>
      <c r="B2357">
        <f t="shared" si="2288"/>
        <v>-0.481581283398829</v>
      </c>
      <c r="C2357">
        <f t="shared" si="2289"/>
        <v>0.13445991030763285</v>
      </c>
      <c r="D2357">
        <f t="shared" si="2284"/>
        <v>-0.49999999999999989</v>
      </c>
      <c r="E2357">
        <f t="shared" si="2290"/>
        <v>-0.48158128339882905</v>
      </c>
      <c r="F2357">
        <f t="shared" si="2291"/>
        <v>0.13445991030763288</v>
      </c>
      <c r="G2357">
        <f t="shared" si="2285"/>
        <v>0.5</v>
      </c>
      <c r="H2357">
        <f t="shared" si="2292"/>
        <v>0.481581283398829</v>
      </c>
      <c r="I2357">
        <f t="shared" si="2293"/>
        <v>-0.13445991030763285</v>
      </c>
      <c r="J2357">
        <f t="shared" si="2286"/>
        <v>0.49999999999999989</v>
      </c>
      <c r="K2357">
        <f t="shared" si="2294"/>
        <v>-0.48158128339882905</v>
      </c>
      <c r="L2357">
        <f t="shared" si="2295"/>
        <v>0.13445991030763288</v>
      </c>
      <c r="N2357">
        <v>164.4</v>
      </c>
      <c r="O2357">
        <f t="shared" si="2281"/>
        <v>71.594133599922543</v>
      </c>
      <c r="P2357">
        <f t="shared" si="2282"/>
        <v>18.405866400077461</v>
      </c>
      <c r="R2357">
        <f t="shared" si="2296"/>
        <v>18.405866400077461</v>
      </c>
      <c r="T2357">
        <f t="shared" si="2287"/>
        <v>18.388445438729757</v>
      </c>
      <c r="V2357">
        <f t="shared" si="2297"/>
        <v>0</v>
      </c>
    </row>
    <row r="2358" spans="1:22" x14ac:dyDescent="0.2">
      <c r="A2358">
        <f t="shared" si="2283"/>
        <v>0.5</v>
      </c>
      <c r="B2358">
        <f t="shared" si="2288"/>
        <v>-0.48181522660431142</v>
      </c>
      <c r="C2358">
        <f t="shared" si="2289"/>
        <v>0.13361918803912848</v>
      </c>
      <c r="D2358">
        <f t="shared" si="2284"/>
        <v>-0.49999999999999989</v>
      </c>
      <c r="E2358">
        <f t="shared" si="2290"/>
        <v>-0.48181522660431148</v>
      </c>
      <c r="F2358">
        <f t="shared" si="2291"/>
        <v>0.13361918803912851</v>
      </c>
      <c r="G2358">
        <f t="shared" si="2285"/>
        <v>0.5</v>
      </c>
      <c r="H2358">
        <f t="shared" si="2292"/>
        <v>0.48181522660431142</v>
      </c>
      <c r="I2358">
        <f t="shared" si="2293"/>
        <v>-0.13361918803912848</v>
      </c>
      <c r="J2358">
        <f t="shared" si="2286"/>
        <v>0.49999999999999989</v>
      </c>
      <c r="K2358">
        <f t="shared" si="2294"/>
        <v>-0.48181522660431148</v>
      </c>
      <c r="L2358">
        <f t="shared" si="2295"/>
        <v>0.13361918803912851</v>
      </c>
      <c r="N2358">
        <v>164.5</v>
      </c>
      <c r="O2358">
        <f t="shared" si="2281"/>
        <v>71.572674153048965</v>
      </c>
      <c r="P2358">
        <f t="shared" si="2282"/>
        <v>18.427325846951039</v>
      </c>
      <c r="R2358">
        <f t="shared" si="2296"/>
        <v>18.427325846951039</v>
      </c>
      <c r="T2358">
        <f t="shared" si="2287"/>
        <v>18.409904885603336</v>
      </c>
      <c r="V2358">
        <f t="shared" si="2297"/>
        <v>0</v>
      </c>
    </row>
    <row r="2359" spans="1:22" x14ac:dyDescent="0.2">
      <c r="A2359">
        <f t="shared" si="2283"/>
        <v>0.5</v>
      </c>
      <c r="B2359">
        <f t="shared" si="2288"/>
        <v>-0.48204770211705494</v>
      </c>
      <c r="C2359">
        <f t="shared" si="2289"/>
        <v>0.13277805874340451</v>
      </c>
      <c r="D2359">
        <f t="shared" si="2284"/>
        <v>-0.49999999999999989</v>
      </c>
      <c r="E2359">
        <f t="shared" si="2290"/>
        <v>-0.482047702117055</v>
      </c>
      <c r="F2359">
        <f t="shared" si="2291"/>
        <v>0.13277805874340454</v>
      </c>
      <c r="G2359">
        <f t="shared" si="2285"/>
        <v>0.5</v>
      </c>
      <c r="H2359">
        <f t="shared" si="2292"/>
        <v>0.48204770211705494</v>
      </c>
      <c r="I2359">
        <f t="shared" si="2293"/>
        <v>-0.13277805874340451</v>
      </c>
      <c r="J2359">
        <f t="shared" si="2286"/>
        <v>0.49999999999999989</v>
      </c>
      <c r="K2359">
        <f t="shared" si="2294"/>
        <v>-0.482047702117055</v>
      </c>
      <c r="L2359">
        <f t="shared" si="2295"/>
        <v>0.13277805874340454</v>
      </c>
      <c r="N2359">
        <v>164.6</v>
      </c>
      <c r="O2359">
        <f t="shared" si="2281"/>
        <v>71.551275789715433</v>
      </c>
      <c r="P2359">
        <f t="shared" si="2282"/>
        <v>18.448724210284567</v>
      </c>
      <c r="R2359">
        <f t="shared" si="2296"/>
        <v>18.448724210284567</v>
      </c>
      <c r="T2359">
        <f t="shared" si="2287"/>
        <v>18.431303248936864</v>
      </c>
      <c r="V2359">
        <f t="shared" si="2297"/>
        <v>0</v>
      </c>
    </row>
    <row r="2360" spans="1:22" x14ac:dyDescent="0.2">
      <c r="A2360">
        <f t="shared" si="2283"/>
        <v>0.5</v>
      </c>
      <c r="B2360">
        <f t="shared" si="2288"/>
        <v>-0.48227870922889887</v>
      </c>
      <c r="C2360">
        <f t="shared" si="2289"/>
        <v>0.1319365249826866</v>
      </c>
      <c r="D2360">
        <f t="shared" si="2284"/>
        <v>-0.49999999999999989</v>
      </c>
      <c r="E2360">
        <f t="shared" si="2290"/>
        <v>-0.48227870922889898</v>
      </c>
      <c r="F2360">
        <f t="shared" si="2291"/>
        <v>0.13193652498268663</v>
      </c>
      <c r="G2360">
        <f t="shared" si="2285"/>
        <v>0.5</v>
      </c>
      <c r="H2360">
        <f t="shared" si="2292"/>
        <v>0.48227870922889887</v>
      </c>
      <c r="I2360">
        <f t="shared" si="2293"/>
        <v>-0.1319365249826866</v>
      </c>
      <c r="J2360">
        <f t="shared" si="2286"/>
        <v>0.49999999999999989</v>
      </c>
      <c r="K2360">
        <f t="shared" si="2294"/>
        <v>-0.48227870922889898</v>
      </c>
      <c r="L2360">
        <f t="shared" si="2295"/>
        <v>0.13193652498268663</v>
      </c>
      <c r="N2360">
        <v>164.7</v>
      </c>
      <c r="O2360">
        <f t="shared" si="2281"/>
        <v>71.52993856549142</v>
      </c>
      <c r="P2360">
        <f t="shared" si="2282"/>
        <v>18.470061434508569</v>
      </c>
      <c r="R2360">
        <f t="shared" si="2296"/>
        <v>18.470061434508569</v>
      </c>
      <c r="T2360">
        <f t="shared" si="2287"/>
        <v>18.452640473160866</v>
      </c>
      <c r="V2360">
        <f t="shared" si="2297"/>
        <v>0</v>
      </c>
    </row>
    <row r="2361" spans="1:22" x14ac:dyDescent="0.2">
      <c r="A2361">
        <f t="shared" si="2283"/>
        <v>0.5</v>
      </c>
      <c r="B2361">
        <f t="shared" si="2288"/>
        <v>-0.4825082472361556</v>
      </c>
      <c r="C2361">
        <f t="shared" si="2289"/>
        <v>0.13109458932043236</v>
      </c>
      <c r="D2361">
        <f t="shared" si="2284"/>
        <v>-0.49999999999999989</v>
      </c>
      <c r="E2361">
        <f t="shared" si="2290"/>
        <v>-0.48250824723615565</v>
      </c>
      <c r="F2361">
        <f t="shared" si="2291"/>
        <v>0.13109458932043239</v>
      </c>
      <c r="G2361">
        <f t="shared" si="2285"/>
        <v>0.5</v>
      </c>
      <c r="H2361">
        <f t="shared" si="2292"/>
        <v>0.4825082472361556</v>
      </c>
      <c r="I2361">
        <f t="shared" si="2293"/>
        <v>-0.13109458932043236</v>
      </c>
      <c r="J2361">
        <f t="shared" si="2286"/>
        <v>0.49999999999999989</v>
      </c>
      <c r="K2361">
        <f t="shared" si="2294"/>
        <v>-0.48250824723615565</v>
      </c>
      <c r="L2361">
        <f t="shared" si="2295"/>
        <v>0.13109458932043239</v>
      </c>
      <c r="N2361">
        <v>164.8</v>
      </c>
      <c r="O2361">
        <f t="shared" si="2281"/>
        <v>71.508662535606121</v>
      </c>
      <c r="P2361">
        <f t="shared" si="2282"/>
        <v>18.491337464393869</v>
      </c>
      <c r="R2361">
        <f t="shared" si="2296"/>
        <v>18.491337464393869</v>
      </c>
      <c r="T2361">
        <f t="shared" si="2287"/>
        <v>18.473916503046166</v>
      </c>
      <c r="V2361">
        <f t="shared" si="2297"/>
        <v>0</v>
      </c>
    </row>
    <row r="2362" spans="1:22" x14ac:dyDescent="0.2">
      <c r="A2362">
        <f t="shared" si="2283"/>
        <v>0.5</v>
      </c>
      <c r="B2362">
        <f t="shared" si="2288"/>
        <v>-0.48273631543961237</v>
      </c>
      <c r="C2362">
        <f t="shared" si="2289"/>
        <v>0.13025225432132423</v>
      </c>
      <c r="D2362">
        <f t="shared" si="2284"/>
        <v>-0.49999999999999989</v>
      </c>
      <c r="E2362">
        <f t="shared" si="2290"/>
        <v>-0.48273631543961248</v>
      </c>
      <c r="F2362">
        <f t="shared" si="2291"/>
        <v>0.13025225432132426</v>
      </c>
      <c r="G2362">
        <f t="shared" si="2285"/>
        <v>0.5</v>
      </c>
      <c r="H2362">
        <f t="shared" si="2292"/>
        <v>0.48273631543961237</v>
      </c>
      <c r="I2362">
        <f t="shared" si="2293"/>
        <v>-0.13025225432132423</v>
      </c>
      <c r="J2362">
        <f t="shared" si="2286"/>
        <v>0.49999999999999989</v>
      </c>
      <c r="K2362">
        <f t="shared" si="2294"/>
        <v>-0.48273631543961248</v>
      </c>
      <c r="L2362">
        <f t="shared" si="2295"/>
        <v>0.13025225432132426</v>
      </c>
      <c r="N2362">
        <v>164.9</v>
      </c>
      <c r="O2362">
        <f t="shared" si="2281"/>
        <v>71.487447754949002</v>
      </c>
      <c r="P2362">
        <f t="shared" si="2282"/>
        <v>18.512552245050976</v>
      </c>
      <c r="R2362">
        <f t="shared" si="2296"/>
        <v>18.512552245050976</v>
      </c>
      <c r="T2362">
        <f t="shared" si="2287"/>
        <v>18.495131283703273</v>
      </c>
      <c r="V2362">
        <f t="shared" si="2297"/>
        <v>0</v>
      </c>
    </row>
    <row r="2363" spans="1:22" x14ac:dyDescent="0.2">
      <c r="A2363">
        <f t="shared" si="2283"/>
        <v>0.5</v>
      </c>
      <c r="B2363">
        <f t="shared" si="2288"/>
        <v>-0.48296291314453399</v>
      </c>
      <c r="C2363">
        <f t="shared" si="2289"/>
        <v>0.12940952255126048</v>
      </c>
      <c r="D2363">
        <f t="shared" si="2284"/>
        <v>-0.49999999999999989</v>
      </c>
      <c r="E2363">
        <f t="shared" si="2290"/>
        <v>-0.4829629131445341</v>
      </c>
      <c r="F2363">
        <f t="shared" si="2291"/>
        <v>0.12940952255126051</v>
      </c>
      <c r="G2363">
        <f t="shared" si="2285"/>
        <v>0.5</v>
      </c>
      <c r="H2363">
        <f t="shared" si="2292"/>
        <v>0.48296291314453399</v>
      </c>
      <c r="I2363">
        <f t="shared" si="2293"/>
        <v>-0.12940952255126048</v>
      </c>
      <c r="J2363">
        <f t="shared" si="2286"/>
        <v>0.49999999999999989</v>
      </c>
      <c r="K2363">
        <f t="shared" si="2294"/>
        <v>-0.4829629131445341</v>
      </c>
      <c r="L2363">
        <f t="shared" si="2295"/>
        <v>0.12940952255126051</v>
      </c>
      <c r="N2363">
        <v>165</v>
      </c>
      <c r="O2363">
        <f t="shared" si="2281"/>
        <v>71.466294278070251</v>
      </c>
      <c r="P2363">
        <f t="shared" si="2282"/>
        <v>18.533705721929746</v>
      </c>
      <c r="R2363">
        <f t="shared" si="2296"/>
        <v>18.533705721929746</v>
      </c>
      <c r="T2363">
        <f t="shared" si="2287"/>
        <v>18.516284760582042</v>
      </c>
      <c r="V2363">
        <f t="shared" si="2297"/>
        <v>0</v>
      </c>
    </row>
    <row r="2364" spans="1:22" x14ac:dyDescent="0.2">
      <c r="A2364">
        <f t="shared" si="2283"/>
        <v>0.5</v>
      </c>
      <c r="B2364">
        <f t="shared" si="2288"/>
        <v>-0.48318803966066454</v>
      </c>
      <c r="C2364">
        <f t="shared" si="2289"/>
        <v>0.12856639657734825</v>
      </c>
      <c r="D2364">
        <f t="shared" si="2284"/>
        <v>-0.49999999999999989</v>
      </c>
      <c r="E2364">
        <f t="shared" si="2290"/>
        <v>-0.48318803966066459</v>
      </c>
      <c r="F2364">
        <f t="shared" si="2291"/>
        <v>0.12856639657734828</v>
      </c>
      <c r="G2364">
        <f t="shared" si="2285"/>
        <v>0.5</v>
      </c>
      <c r="H2364">
        <f t="shared" si="2292"/>
        <v>0.48318803966066454</v>
      </c>
      <c r="I2364">
        <f t="shared" si="2293"/>
        <v>-0.12856639657734825</v>
      </c>
      <c r="J2364">
        <f t="shared" si="2286"/>
        <v>0.49999999999999989</v>
      </c>
      <c r="K2364">
        <f t="shared" si="2294"/>
        <v>-0.48318803966066459</v>
      </c>
      <c r="L2364">
        <f t="shared" si="2295"/>
        <v>0.12856639657734828</v>
      </c>
      <c r="N2364">
        <v>165.1</v>
      </c>
      <c r="O2364">
        <f t="shared" si="2281"/>
        <v>71.445202159181335</v>
      </c>
      <c r="P2364">
        <f t="shared" si="2282"/>
        <v>18.554797840818651</v>
      </c>
      <c r="R2364">
        <f t="shared" si="2296"/>
        <v>18.554797840818651</v>
      </c>
      <c r="T2364">
        <f t="shared" si="2287"/>
        <v>18.537376879470948</v>
      </c>
      <c r="V2364">
        <f t="shared" si="2297"/>
        <v>0</v>
      </c>
    </row>
    <row r="2365" spans="1:22" x14ac:dyDescent="0.2">
      <c r="A2365">
        <f t="shared" si="2283"/>
        <v>0.5</v>
      </c>
      <c r="B2365">
        <f t="shared" si="2288"/>
        <v>-0.48341169430222958</v>
      </c>
      <c r="C2365">
        <f t="shared" si="2289"/>
        <v>0.12772287896789525</v>
      </c>
      <c r="D2365">
        <f t="shared" si="2284"/>
        <v>-0.49999999999999989</v>
      </c>
      <c r="E2365">
        <f t="shared" si="2290"/>
        <v>-0.48341169430222963</v>
      </c>
      <c r="F2365">
        <f t="shared" si="2291"/>
        <v>0.12772287896789528</v>
      </c>
      <c r="G2365">
        <f t="shared" si="2285"/>
        <v>0.5</v>
      </c>
      <c r="H2365">
        <f t="shared" si="2292"/>
        <v>0.48341169430222958</v>
      </c>
      <c r="I2365">
        <f t="shared" si="2293"/>
        <v>-0.12772287896789525</v>
      </c>
      <c r="J2365">
        <f t="shared" si="2286"/>
        <v>0.49999999999999989</v>
      </c>
      <c r="K2365">
        <f t="shared" si="2294"/>
        <v>-0.48341169430222963</v>
      </c>
      <c r="L2365">
        <f t="shared" si="2295"/>
        <v>0.12772287896789528</v>
      </c>
      <c r="N2365">
        <v>165.2</v>
      </c>
      <c r="O2365">
        <f t="shared" si="2281"/>
        <v>71.424171452155647</v>
      </c>
      <c r="P2365">
        <f t="shared" si="2282"/>
        <v>18.575828547844349</v>
      </c>
      <c r="R2365">
        <f t="shared" si="2296"/>
        <v>18.575828547844349</v>
      </c>
      <c r="T2365">
        <f t="shared" si="2287"/>
        <v>18.558407586496646</v>
      </c>
      <c r="V2365">
        <f t="shared" si="2297"/>
        <v>0</v>
      </c>
    </row>
    <row r="2366" spans="1:22" x14ac:dyDescent="0.2">
      <c r="A2366">
        <f t="shared" si="2283"/>
        <v>0.5</v>
      </c>
      <c r="B2366">
        <f t="shared" si="2288"/>
        <v>-0.48363387638793831</v>
      </c>
      <c r="C2366">
        <f t="shared" si="2289"/>
        <v>0.12687897229240264</v>
      </c>
      <c r="D2366">
        <f t="shared" si="2284"/>
        <v>-0.49999999999999989</v>
      </c>
      <c r="E2366">
        <f t="shared" si="2290"/>
        <v>-0.48363387638793837</v>
      </c>
      <c r="F2366">
        <f t="shared" si="2291"/>
        <v>0.12687897229240266</v>
      </c>
      <c r="G2366">
        <f t="shared" si="2285"/>
        <v>0.5</v>
      </c>
      <c r="H2366">
        <f t="shared" si="2292"/>
        <v>0.48363387638793831</v>
      </c>
      <c r="I2366">
        <f t="shared" si="2293"/>
        <v>-0.12687897229240264</v>
      </c>
      <c r="J2366">
        <f t="shared" si="2286"/>
        <v>0.49999999999999989</v>
      </c>
      <c r="K2366">
        <f t="shared" si="2294"/>
        <v>-0.48363387638793837</v>
      </c>
      <c r="L2366">
        <f t="shared" si="2295"/>
        <v>0.12687897229240266</v>
      </c>
      <c r="N2366">
        <v>165.3</v>
      </c>
      <c r="O2366">
        <f t="shared" si="2281"/>
        <v>71.403202210528903</v>
      </c>
      <c r="P2366">
        <f t="shared" si="2282"/>
        <v>18.59679778947109</v>
      </c>
      <c r="R2366">
        <f t="shared" si="2296"/>
        <v>18.59679778947109</v>
      </c>
      <c r="T2366">
        <f t="shared" si="2287"/>
        <v>18.579376828123387</v>
      </c>
      <c r="V2366">
        <f t="shared" si="2297"/>
        <v>0</v>
      </c>
    </row>
    <row r="2367" spans="1:22" x14ac:dyDescent="0.2">
      <c r="A2367">
        <f t="shared" si="2283"/>
        <v>0.5</v>
      </c>
      <c r="B2367">
        <f t="shared" si="2288"/>
        <v>-0.48385458524098551</v>
      </c>
      <c r="C2367">
        <f t="shared" si="2289"/>
        <v>0.12603467912155669</v>
      </c>
      <c r="D2367">
        <f t="shared" si="2284"/>
        <v>-0.49999999999999989</v>
      </c>
      <c r="E2367">
        <f t="shared" si="2290"/>
        <v>-0.48385458524098557</v>
      </c>
      <c r="F2367">
        <f t="shared" si="2291"/>
        <v>0.12603467912155672</v>
      </c>
      <c r="G2367">
        <f t="shared" si="2285"/>
        <v>0.5</v>
      </c>
      <c r="H2367">
        <f t="shared" si="2292"/>
        <v>0.48385458524098551</v>
      </c>
      <c r="I2367">
        <f t="shared" si="2293"/>
        <v>-0.12603467912155669</v>
      </c>
      <c r="J2367">
        <f t="shared" si="2286"/>
        <v>0.49999999999999989</v>
      </c>
      <c r="K2367">
        <f t="shared" si="2294"/>
        <v>-0.48385458524098557</v>
      </c>
      <c r="L2367">
        <f t="shared" si="2295"/>
        <v>0.12603467912155672</v>
      </c>
      <c r="N2367">
        <v>165.4</v>
      </c>
      <c r="O2367">
        <f t="shared" si="2281"/>
        <v>71.38229448749982</v>
      </c>
      <c r="P2367">
        <f t="shared" si="2282"/>
        <v>18.617705512500169</v>
      </c>
      <c r="R2367">
        <f t="shared" si="2296"/>
        <v>18.617705512500169</v>
      </c>
      <c r="T2367">
        <f t="shared" si="2287"/>
        <v>18.600284551152466</v>
      </c>
      <c r="V2367">
        <f t="shared" si="2297"/>
        <v>0</v>
      </c>
    </row>
    <row r="2368" spans="1:22" x14ac:dyDescent="0.2">
      <c r="A2368">
        <f t="shared" si="2283"/>
        <v>0.5</v>
      </c>
      <c r="B2368">
        <f t="shared" si="2288"/>
        <v>-0.48407382018905382</v>
      </c>
      <c r="C2368">
        <f t="shared" si="2289"/>
        <v>0.12519000202722066</v>
      </c>
      <c r="D2368">
        <f t="shared" si="2284"/>
        <v>-0.49999999999999989</v>
      </c>
      <c r="E2368">
        <f t="shared" si="2290"/>
        <v>-0.48407382018905387</v>
      </c>
      <c r="F2368">
        <f t="shared" si="2291"/>
        <v>0.12519000202722066</v>
      </c>
      <c r="G2368">
        <f t="shared" si="2285"/>
        <v>0.5</v>
      </c>
      <c r="H2368">
        <f t="shared" si="2292"/>
        <v>0.48407382018905382</v>
      </c>
      <c r="I2368">
        <f t="shared" si="2293"/>
        <v>-0.12519000202722066</v>
      </c>
      <c r="J2368">
        <f t="shared" si="2286"/>
        <v>0.49999999999999989</v>
      </c>
      <c r="K2368">
        <f t="shared" si="2294"/>
        <v>-0.48407382018905387</v>
      </c>
      <c r="L2368">
        <f t="shared" si="2295"/>
        <v>0.12519000202722066</v>
      </c>
      <c r="N2368">
        <v>165.5</v>
      </c>
      <c r="O2368">
        <f t="shared" si="2281"/>
        <v>71.361448335930604</v>
      </c>
      <c r="P2368">
        <f t="shared" si="2282"/>
        <v>18.638551664069386</v>
      </c>
      <c r="R2368">
        <f t="shared" si="2296"/>
        <v>18.638551664069386</v>
      </c>
      <c r="T2368">
        <f t="shared" si="2287"/>
        <v>18.621130702721683</v>
      </c>
      <c r="V2368">
        <f t="shared" si="2297"/>
        <v>0</v>
      </c>
    </row>
    <row r="2369" spans="1:22" x14ac:dyDescent="0.2">
      <c r="A2369">
        <f t="shared" si="2283"/>
        <v>0.5</v>
      </c>
      <c r="B2369">
        <f t="shared" si="2288"/>
        <v>-0.48429158056431543</v>
      </c>
      <c r="C2369">
        <f t="shared" si="2289"/>
        <v>0.1243449435824274</v>
      </c>
      <c r="D2369">
        <f t="shared" si="2284"/>
        <v>-0.49999999999999989</v>
      </c>
      <c r="E2369">
        <f t="shared" si="2290"/>
        <v>-0.48429158056431554</v>
      </c>
      <c r="F2369">
        <f t="shared" si="2291"/>
        <v>0.12434494358242743</v>
      </c>
      <c r="G2369">
        <f t="shared" si="2285"/>
        <v>0.5</v>
      </c>
      <c r="H2369">
        <f t="shared" si="2292"/>
        <v>0.48429158056431543</v>
      </c>
      <c r="I2369">
        <f t="shared" si="2293"/>
        <v>-0.1243449435824274</v>
      </c>
      <c r="J2369">
        <f t="shared" si="2286"/>
        <v>0.49999999999999989</v>
      </c>
      <c r="K2369">
        <f t="shared" si="2294"/>
        <v>-0.48429158056431554</v>
      </c>
      <c r="L2369">
        <f t="shared" si="2295"/>
        <v>0.12434494358242743</v>
      </c>
      <c r="N2369">
        <v>165.6</v>
      </c>
      <c r="O2369">
        <f t="shared" si="2281"/>
        <v>71.340663808347529</v>
      </c>
      <c r="P2369">
        <f t="shared" si="2282"/>
        <v>18.659336191652478</v>
      </c>
      <c r="R2369">
        <f t="shared" si="2296"/>
        <v>18.659336191652478</v>
      </c>
      <c r="T2369">
        <f t="shared" si="2287"/>
        <v>18.641915230304775</v>
      </c>
      <c r="V2369">
        <f t="shared" si="2297"/>
        <v>0</v>
      </c>
    </row>
    <row r="2370" spans="1:22" x14ac:dyDescent="0.2">
      <c r="A2370">
        <f t="shared" si="2283"/>
        <v>0.5</v>
      </c>
      <c r="B2370">
        <f t="shared" si="2288"/>
        <v>-0.48450786570343463</v>
      </c>
      <c r="C2370">
        <f t="shared" si="2289"/>
        <v>0.1234995063613715</v>
      </c>
      <c r="D2370">
        <f t="shared" si="2284"/>
        <v>-0.49999999999999989</v>
      </c>
      <c r="E2370">
        <f t="shared" si="2290"/>
        <v>-0.48450786570343468</v>
      </c>
      <c r="F2370">
        <f t="shared" si="2291"/>
        <v>0.12349950636137151</v>
      </c>
      <c r="G2370">
        <f t="shared" si="2285"/>
        <v>0.5</v>
      </c>
      <c r="H2370">
        <f t="shared" si="2292"/>
        <v>0.48450786570343463</v>
      </c>
      <c r="I2370">
        <f t="shared" si="2293"/>
        <v>-0.1234995063613715</v>
      </c>
      <c r="J2370">
        <f t="shared" si="2286"/>
        <v>0.49999999999999989</v>
      </c>
      <c r="K2370">
        <f t="shared" si="2294"/>
        <v>-0.48450786570343468</v>
      </c>
      <c r="L2370">
        <f t="shared" si="2295"/>
        <v>0.12349950636137151</v>
      </c>
      <c r="N2370">
        <v>165.7</v>
      </c>
      <c r="O2370">
        <f t="shared" si="2281"/>
        <v>71.319940956941494</v>
      </c>
      <c r="P2370">
        <f t="shared" si="2282"/>
        <v>18.680059043058503</v>
      </c>
      <c r="R2370">
        <f t="shared" si="2296"/>
        <v>18.680059043058503</v>
      </c>
      <c r="T2370">
        <f t="shared" si="2287"/>
        <v>18.662638081710799</v>
      </c>
      <c r="V2370">
        <f t="shared" si="2297"/>
        <v>0</v>
      </c>
    </row>
    <row r="2371" spans="1:22" x14ac:dyDescent="0.2">
      <c r="A2371">
        <f t="shared" si="2283"/>
        <v>0.5</v>
      </c>
      <c r="B2371">
        <f t="shared" si="2288"/>
        <v>-0.48472267494756938</v>
      </c>
      <c r="C2371">
        <f t="shared" si="2289"/>
        <v>0.12265369293940116</v>
      </c>
      <c r="D2371">
        <f t="shared" si="2284"/>
        <v>-0.49999999999999989</v>
      </c>
      <c r="E2371">
        <f t="shared" si="2290"/>
        <v>-0.48472267494756949</v>
      </c>
      <c r="F2371">
        <f t="shared" si="2291"/>
        <v>0.12265369293940119</v>
      </c>
      <c r="G2371">
        <f t="shared" si="2285"/>
        <v>0.5</v>
      </c>
      <c r="H2371">
        <f t="shared" si="2292"/>
        <v>0.48472267494756938</v>
      </c>
      <c r="I2371">
        <f t="shared" si="2293"/>
        <v>-0.12265369293940116</v>
      </c>
      <c r="J2371">
        <f t="shared" si="2286"/>
        <v>0.49999999999999989</v>
      </c>
      <c r="K2371">
        <f t="shared" si="2294"/>
        <v>-0.48472267494756949</v>
      </c>
      <c r="L2371">
        <f t="shared" si="2295"/>
        <v>0.12265369293940119</v>
      </c>
      <c r="N2371">
        <v>165.8</v>
      </c>
      <c r="O2371">
        <f t="shared" si="2281"/>
        <v>71.299279833568662</v>
      </c>
      <c r="P2371">
        <f t="shared" si="2282"/>
        <v>18.700720166431342</v>
      </c>
      <c r="R2371">
        <f t="shared" si="2296"/>
        <v>18.700720166431342</v>
      </c>
      <c r="T2371">
        <f t="shared" si="2287"/>
        <v>18.683299205083639</v>
      </c>
      <c r="V2371">
        <f t="shared" si="2297"/>
        <v>0</v>
      </c>
    </row>
    <row r="2372" spans="1:22" x14ac:dyDescent="0.2">
      <c r="A2372">
        <f t="shared" si="2283"/>
        <v>0.5</v>
      </c>
      <c r="B2372">
        <f t="shared" si="2288"/>
        <v>-0.48493600764237327</v>
      </c>
      <c r="C2372">
        <f t="shared" si="2289"/>
        <v>0.12180750589301119</v>
      </c>
      <c r="D2372">
        <f t="shared" si="2284"/>
        <v>-0.49999999999999989</v>
      </c>
      <c r="E2372">
        <f t="shared" si="2290"/>
        <v>-0.48493600764237332</v>
      </c>
      <c r="F2372">
        <f t="shared" si="2291"/>
        <v>0.1218075058930112</v>
      </c>
      <c r="G2372">
        <f t="shared" si="2285"/>
        <v>0.5</v>
      </c>
      <c r="H2372">
        <f t="shared" si="2292"/>
        <v>0.48493600764237327</v>
      </c>
      <c r="I2372">
        <f t="shared" si="2293"/>
        <v>-0.12180750589301119</v>
      </c>
      <c r="J2372">
        <f t="shared" si="2286"/>
        <v>0.49999999999999989</v>
      </c>
      <c r="K2372">
        <f t="shared" si="2294"/>
        <v>-0.48493600764237332</v>
      </c>
      <c r="L2372">
        <f t="shared" si="2295"/>
        <v>0.1218075058930112</v>
      </c>
      <c r="N2372">
        <v>165.9</v>
      </c>
      <c r="O2372">
        <f t="shared" si="2281"/>
        <v>71.278680489750982</v>
      </c>
      <c r="P2372">
        <f t="shared" si="2282"/>
        <v>18.721319510249</v>
      </c>
      <c r="R2372">
        <f t="shared" si="2296"/>
        <v>18.721319510249</v>
      </c>
      <c r="T2372">
        <f t="shared" si="2287"/>
        <v>18.703898548901297</v>
      </c>
      <c r="V2372">
        <f t="shared" si="2297"/>
        <v>0</v>
      </c>
    </row>
    <row r="2373" spans="1:22" x14ac:dyDescent="0.2">
      <c r="A2373">
        <f t="shared" si="2283"/>
        <v>0.5</v>
      </c>
      <c r="B2373">
        <f t="shared" si="2288"/>
        <v>-0.48514786313799813</v>
      </c>
      <c r="C2373">
        <f t="shared" si="2289"/>
        <v>0.12096094779983385</v>
      </c>
      <c r="D2373">
        <f t="shared" si="2284"/>
        <v>-0.49999999999999989</v>
      </c>
      <c r="E2373">
        <f t="shared" si="2290"/>
        <v>-0.48514786313799824</v>
      </c>
      <c r="F2373">
        <f t="shared" si="2291"/>
        <v>0.12096094779983387</v>
      </c>
      <c r="G2373">
        <f t="shared" si="2285"/>
        <v>0.5</v>
      </c>
      <c r="H2373">
        <f t="shared" si="2292"/>
        <v>0.48514786313799813</v>
      </c>
      <c r="I2373">
        <f t="shared" si="2293"/>
        <v>-0.12096094779983385</v>
      </c>
      <c r="J2373">
        <f t="shared" si="2286"/>
        <v>0.49999999999999989</v>
      </c>
      <c r="K2373">
        <f t="shared" si="2294"/>
        <v>-0.48514786313799824</v>
      </c>
      <c r="L2373">
        <f t="shared" si="2295"/>
        <v>0.12096094779983387</v>
      </c>
      <c r="N2373">
        <v>166</v>
      </c>
      <c r="O2373">
        <f t="shared" si="2281"/>
        <v>71.258142976676794</v>
      </c>
      <c r="P2373">
        <f t="shared" si="2282"/>
        <v>18.741857023323202</v>
      </c>
      <c r="R2373">
        <f t="shared" si="2296"/>
        <v>18.741857023323202</v>
      </c>
      <c r="T2373">
        <f t="shared" si="2287"/>
        <v>18.724436061975499</v>
      </c>
      <c r="V2373">
        <f t="shared" si="2297"/>
        <v>0</v>
      </c>
    </row>
    <row r="2374" spans="1:22" x14ac:dyDescent="0.2">
      <c r="A2374">
        <f t="shared" si="2283"/>
        <v>0.5</v>
      </c>
      <c r="B2374">
        <f t="shared" si="2288"/>
        <v>-0.48535824078909534</v>
      </c>
      <c r="C2374">
        <f t="shared" si="2289"/>
        <v>0.12011402123863191</v>
      </c>
      <c r="D2374">
        <f t="shared" si="2284"/>
        <v>-0.49999999999999989</v>
      </c>
      <c r="E2374">
        <f t="shared" si="2290"/>
        <v>-0.4853582407890954</v>
      </c>
      <c r="F2374">
        <f t="shared" si="2291"/>
        <v>0.12011402123863192</v>
      </c>
      <c r="G2374">
        <f t="shared" si="2285"/>
        <v>0.5</v>
      </c>
      <c r="H2374">
        <f t="shared" si="2292"/>
        <v>0.48535824078909534</v>
      </c>
      <c r="I2374">
        <f t="shared" si="2293"/>
        <v>-0.12011402123863191</v>
      </c>
      <c r="J2374">
        <f t="shared" si="2286"/>
        <v>0.49999999999999989</v>
      </c>
      <c r="K2374">
        <f t="shared" si="2294"/>
        <v>-0.4853582407890954</v>
      </c>
      <c r="L2374">
        <f t="shared" si="2295"/>
        <v>0.12011402123863192</v>
      </c>
      <c r="N2374">
        <v>166.1</v>
      </c>
      <c r="O2374">
        <f t="shared" si="2281"/>
        <v>71.237667345201402</v>
      </c>
      <c r="P2374">
        <f t="shared" si="2282"/>
        <v>18.762332654798609</v>
      </c>
      <c r="R2374">
        <f t="shared" si="2296"/>
        <v>18.762332654798609</v>
      </c>
      <c r="T2374">
        <f t="shared" si="2287"/>
        <v>18.744911693450906</v>
      </c>
      <c r="V2374">
        <f t="shared" si="2297"/>
        <v>0</v>
      </c>
    </row>
    <row r="2375" spans="1:22" x14ac:dyDescent="0.2">
      <c r="A2375">
        <f t="shared" si="2283"/>
        <v>0.5</v>
      </c>
      <c r="B2375">
        <f t="shared" si="2288"/>
        <v>-0.48556713995481787</v>
      </c>
      <c r="C2375">
        <f t="shared" si="2289"/>
        <v>0.11926672878929052</v>
      </c>
      <c r="D2375">
        <f t="shared" si="2284"/>
        <v>-0.49999999999999989</v>
      </c>
      <c r="E2375">
        <f t="shared" si="2290"/>
        <v>-0.48556713995481798</v>
      </c>
      <c r="F2375">
        <f t="shared" si="2291"/>
        <v>0.11926672878929055</v>
      </c>
      <c r="G2375">
        <f t="shared" si="2285"/>
        <v>0.5</v>
      </c>
      <c r="H2375">
        <f t="shared" si="2292"/>
        <v>0.48556713995481787</v>
      </c>
      <c r="I2375">
        <f t="shared" si="2293"/>
        <v>-0.11926672878929052</v>
      </c>
      <c r="J2375">
        <f t="shared" si="2286"/>
        <v>0.49999999999999989</v>
      </c>
      <c r="K2375">
        <f t="shared" si="2294"/>
        <v>-0.48556713995481798</v>
      </c>
      <c r="L2375">
        <f t="shared" si="2295"/>
        <v>0.11926672878929055</v>
      </c>
      <c r="N2375">
        <v>166.2</v>
      </c>
      <c r="O2375">
        <f t="shared" si="2281"/>
        <v>71.217253645847677</v>
      </c>
      <c r="P2375">
        <f t="shared" si="2282"/>
        <v>18.782746354152309</v>
      </c>
      <c r="R2375">
        <f t="shared" si="2296"/>
        <v>18.782746354152309</v>
      </c>
      <c r="T2375">
        <f t="shared" si="2287"/>
        <v>18.765325392804606</v>
      </c>
      <c r="V2375">
        <f t="shared" si="2297"/>
        <v>0</v>
      </c>
    </row>
    <row r="2376" spans="1:22" x14ac:dyDescent="0.2">
      <c r="A2376">
        <f t="shared" si="2283"/>
        <v>0.5</v>
      </c>
      <c r="B2376">
        <f t="shared" si="2288"/>
        <v>-0.48577455999882296</v>
      </c>
      <c r="C2376">
        <f t="shared" si="2289"/>
        <v>0.11841907303280928</v>
      </c>
      <c r="D2376">
        <f t="shared" si="2284"/>
        <v>-0.49999999999999989</v>
      </c>
      <c r="E2376">
        <f t="shared" si="2290"/>
        <v>-0.48577455999882307</v>
      </c>
      <c r="F2376">
        <f t="shared" si="2291"/>
        <v>0.1184190730328093</v>
      </c>
      <c r="G2376">
        <f t="shared" si="2285"/>
        <v>0.5</v>
      </c>
      <c r="H2376">
        <f t="shared" si="2292"/>
        <v>0.48577455999882296</v>
      </c>
      <c r="I2376">
        <f t="shared" si="2293"/>
        <v>-0.11841907303280928</v>
      </c>
      <c r="J2376">
        <f t="shared" si="2286"/>
        <v>0.49999999999999989</v>
      </c>
      <c r="K2376">
        <f t="shared" si="2294"/>
        <v>-0.48577455999882307</v>
      </c>
      <c r="L2376">
        <f t="shared" si="2295"/>
        <v>0.1184190730328093</v>
      </c>
      <c r="N2376">
        <v>166.3</v>
      </c>
      <c r="O2376">
        <f t="shared" si="2281"/>
        <v>71.196901928806753</v>
      </c>
      <c r="P2376">
        <f t="shared" si="2282"/>
        <v>18.803098071193258</v>
      </c>
      <c r="R2376">
        <f t="shared" si="2296"/>
        <v>18.803098071193258</v>
      </c>
      <c r="T2376">
        <f t="shared" si="2287"/>
        <v>18.785677109845555</v>
      </c>
      <c r="V2376">
        <f t="shared" si="2297"/>
        <v>0</v>
      </c>
    </row>
    <row r="2377" spans="1:22" x14ac:dyDescent="0.2">
      <c r="A2377">
        <f t="shared" si="2283"/>
        <v>0.5</v>
      </c>
      <c r="B2377">
        <f t="shared" si="2288"/>
        <v>-0.48598050028927303</v>
      </c>
      <c r="C2377">
        <f t="shared" si="2289"/>
        <v>0.11757105655129499</v>
      </c>
      <c r="D2377">
        <f t="shared" si="2284"/>
        <v>-0.49999999999999989</v>
      </c>
      <c r="E2377">
        <f t="shared" si="2290"/>
        <v>-0.48598050028927314</v>
      </c>
      <c r="F2377">
        <f t="shared" si="2291"/>
        <v>0.11757105655129502</v>
      </c>
      <c r="G2377">
        <f t="shared" si="2285"/>
        <v>0.5</v>
      </c>
      <c r="H2377">
        <f t="shared" si="2292"/>
        <v>0.48598050028927303</v>
      </c>
      <c r="I2377">
        <f t="shared" si="2293"/>
        <v>-0.11757105655129499</v>
      </c>
      <c r="J2377">
        <f t="shared" si="2286"/>
        <v>0.49999999999999989</v>
      </c>
      <c r="K2377">
        <f t="shared" si="2294"/>
        <v>-0.48598050028927314</v>
      </c>
      <c r="L2377">
        <f t="shared" si="2295"/>
        <v>0.11757105655129502</v>
      </c>
      <c r="N2377">
        <v>166.4</v>
      </c>
      <c r="O2377">
        <f t="shared" ref="O2377:O2440" si="2298">(DEGREES(ACOS(((-(((SUMPRODUCT(G2377:I2377,$I$8:$K$8))*(SUMPRODUCT(G2377:I2377,$I$10:$K$10))-(SUMPRODUCT(J2377:L2377,$I$8:$K$8))*(SUMPRODUCT(J2377:L2377,$I$10:$K$10)))-((SUMPRODUCT(A2377:C2377,$I$8:$K$8))*(SUMPRODUCT(A2377:C2377,$I$10:$K$10))-(SUMPRODUCT(D2377:F2377,$I$8:$K$8))*(SUMPRODUCT(D2377:F2377,$I$10:$K$10))))*(((SUMPRODUCT(G2377:I2377,$I$8:$K$8))*(SUMPRODUCT(G2377:I2377,$I$10:$K$10))+(SUMPRODUCT(J2377:L2377,$I$8:$K$8))*(SUMPRODUCT(J2377:L2377,$I$10:$K$10)))-((SUMPRODUCT(A2377:C2377,$I$8:$K$8))*(SUMPRODUCT(A2377:C2377,$I$10:$K$10))+(SUMPRODUCT(D2377:F2377,$I$8:$K$8))*(SUMPRODUCT(D2377:F2377,$I$10:$K$10)))))-((((SUMPRODUCT(A2377:C2377,$I$8:$K$8))*(SUMPRODUCT(D2377:F2377,$I$10:$K$10))+(SUMPRODUCT(A2377:C2377,$I$10:$K$10))*(SUMPRODUCT(D2377:F2377,$I$8:$K$8)))-((SUMPRODUCT(G2377:I2377,$I$8:$K$8))*(SUMPRODUCT(J2377:L2377,$I$10:$K$10))+(SUMPRODUCT(G2377:I2377,$I$10:$K$10))*(SUMPRODUCT(J2377:L2377,$I$8:$K$8))))*(SQRT(((((SUMPRODUCT(G2377:I2377,$I$8:$K$8))*(SUMPRODUCT(G2377:I2377,$I$10:$K$10))-(SUMPRODUCT(J2377:L2377,$I$8:$K$8))*(SUMPRODUCT(J2377:L2377,$I$10:$K$10)))-((SUMPRODUCT(A2377:C2377,$I$8:$K$8))*(SUMPRODUCT(A2377:C2377,$I$10:$K$10))-(SUMPRODUCT(D2377:F2377,$I$8:$K$8))*(SUMPRODUCT(D2377:F2377,$I$10:$K$10))))^2)+((((SUMPRODUCT(A2377:C2377,$I$8:$K$8))*(SUMPRODUCT(D2377:F2377,$I$10:$K$10))+(SUMPRODUCT(A2377:C2377,$I$10:$K$10))*(SUMPRODUCT(D2377:F2377,$I$8:$K$8)))-((SUMPRODUCT(G2377:I2377,$I$8:$K$8))*(SUMPRODUCT(J2377:L2377,$I$10:$K$10))+(SUMPRODUCT(G2377:I2377,$I$10:$K$10))*(SUMPRODUCT(J2377:L2377,$I$8:$K$8))))^2)-((((SUMPRODUCT(G2377:I2377,$I$8:$K$8))*(SUMPRODUCT(G2377:I2377,$I$10:$K$10))+(SUMPRODUCT(J2377:L2377,$I$8:$K$8))*(SUMPRODUCT(J2377:L2377,$I$10:$K$10)))-((SUMPRODUCT(A2377:C2377,$I$8:$K$8))*(SUMPRODUCT(A2377:C2377,$I$10:$K$10))+(SUMPRODUCT(D2377:F2377,$I$8:$K$8))*(SUMPRODUCT(D2377:F2377,$I$10:$K$10))))^2)))))/(((((SUMPRODUCT(G2377:I2377,$I$8:$K$8))*(SUMPRODUCT(G2377:I2377,$I$10:$K$10))-(SUMPRODUCT(J2377:L2377,$I$8:$K$8))*(SUMPRODUCT(J2377:L2377,$I$10:$K$10)))-((SUMPRODUCT(A2377:C2377,$I$8:$K$8))*(SUMPRODUCT(A2377:C2377,$I$10:$K$10))-(SUMPRODUCT(D2377:F2377,$I$8:$K$8))*(SUMPRODUCT(D2377:F2377,$I$10:$K$10))))^2)+((((SUMPRODUCT(A2377:C2377,$I$8:$K$8))*(SUMPRODUCT(D2377:F2377,$I$10:$K$10))+(SUMPRODUCT(A2377:C2377,$I$10:$K$10))*(SUMPRODUCT(D2377:F2377,$I$8:$K$8)))-((SUMPRODUCT(G2377:I2377,$I$8:$K$8))*(SUMPRODUCT(J2377:L2377,$I$10:$K$10))+(SUMPRODUCT(G2377:I2377,$I$10:$K$10))*(SUMPRODUCT(J2377:L2377,$I$8:$K$8))))^2)))))/2</f>
        <v>71.176612243938422</v>
      </c>
      <c r="P2377">
        <f t="shared" ref="P2377:P2440" si="2299">(DEGREES(ACOS(((-(((SUMPRODUCT(G2377:I2377,$I$8:$K$8))*(SUMPRODUCT(G2377:I2377,$I$10:$K$10))-(SUMPRODUCT(J2377:L2377,$I$8:$K$8))*(SUMPRODUCT(J2377:L2377,$I$10:$K$10)))-((SUMPRODUCT(A2377:C2377,$I$8:$K$8))*(SUMPRODUCT(A2377:C2377,$I$10:$K$10))-(SUMPRODUCT(D2377:F2377,$I$8:$K$8))*(SUMPRODUCT(D2377:F2377,$I$10:$K$10))))*(((SUMPRODUCT(G2377:I2377,$I$8:$K$8))*(SUMPRODUCT(G2377:I2377,$I$10:$K$10))+(SUMPRODUCT(J2377:L2377,$I$8:$K$8))*(SUMPRODUCT(J2377:L2377,$I$10:$K$10)))-((SUMPRODUCT(A2377:C2377,$I$8:$K$8))*(SUMPRODUCT(A2377:C2377,$I$10:$K$10))+(SUMPRODUCT(D2377:F2377,$I$8:$K$8))*(SUMPRODUCT(D2377:F2377,$I$10:$K$10)))))+((((SUMPRODUCT(A2377:C2377,$I$8:$K$8))*(SUMPRODUCT(D2377:F2377,$I$10:$K$10))+(SUMPRODUCT(A2377:C2377,$I$10:$K$10))*(SUMPRODUCT(D2377:F2377,$I$8:$K$8)))-((SUMPRODUCT(G2377:I2377,$I$8:$K$8))*(SUMPRODUCT(J2377:L2377,$I$10:$K$10))+(SUMPRODUCT(G2377:I2377,$I$10:$K$10))*(SUMPRODUCT(J2377:L2377,$I$8:$K$8))))*(SQRT(((((SUMPRODUCT(G2377:I2377,$I$8:$K$8))*(SUMPRODUCT(G2377:I2377,$I$10:$K$10))-(SUMPRODUCT(J2377:L2377,$I$8:$K$8))*(SUMPRODUCT(J2377:L2377,$I$10:$K$10)))-((SUMPRODUCT(A2377:C2377,$I$8:$K$8))*(SUMPRODUCT(A2377:C2377,$I$10:$K$10))-(SUMPRODUCT(D2377:F2377,$I$8:$K$8))*(SUMPRODUCT(D2377:F2377,$I$10:$K$10))))^2)+((((SUMPRODUCT(A2377:C2377,$I$8:$K$8))*(SUMPRODUCT(D2377:F2377,$I$10:$K$10))+(SUMPRODUCT(A2377:C2377,$I$10:$K$10))*(SUMPRODUCT(D2377:F2377,$I$8:$K$8)))-((SUMPRODUCT(G2377:I2377,$I$8:$K$8))*(SUMPRODUCT(J2377:L2377,$I$10:$K$10))+(SUMPRODUCT(G2377:I2377,$I$10:$K$10))*(SUMPRODUCT(J2377:L2377,$I$8:$K$8))))^2)-((((SUMPRODUCT(G2377:I2377,$I$8:$K$8))*(SUMPRODUCT(G2377:I2377,$I$10:$K$10))+(SUMPRODUCT(J2377:L2377,$I$8:$K$8))*(SUMPRODUCT(J2377:L2377,$I$10:$K$10)))-((SUMPRODUCT(A2377:C2377,$I$8:$K$8))*(SUMPRODUCT(A2377:C2377,$I$10:$K$10))+(SUMPRODUCT(D2377:F2377,$I$8:$K$8))*(SUMPRODUCT(D2377:F2377,$I$10:$K$10))))^2)))))/(((((SUMPRODUCT(G2377:I2377,$I$8:$K$8))*(SUMPRODUCT(G2377:I2377,$I$10:$K$10))-(SUMPRODUCT(J2377:L2377,$I$8:$K$8))*(SUMPRODUCT(J2377:L2377,$I$10:$K$10)))-((SUMPRODUCT(A2377:C2377,$I$8:$K$8))*(SUMPRODUCT(A2377:C2377,$I$10:$K$10))-(SUMPRODUCT(D2377:F2377,$I$8:$K$8))*(SUMPRODUCT(D2377:F2377,$I$10:$K$10))))^2)+((((SUMPRODUCT(A2377:C2377,$I$8:$K$8))*(SUMPRODUCT(D2377:F2377,$I$10:$K$10))+(SUMPRODUCT(A2377:C2377,$I$10:$K$10))*(SUMPRODUCT(D2377:F2377,$I$8:$K$8)))-((SUMPRODUCT(G2377:I2377,$I$8:$K$8))*(SUMPRODUCT(J2377:L2377,$I$10:$K$10))+(SUMPRODUCT(G2377:I2377,$I$10:$K$10))*(SUMPRODUCT(J2377:L2377,$I$8:$K$8))))^2)))))/2</f>
        <v>18.823387756061589</v>
      </c>
      <c r="R2377">
        <f t="shared" si="2296"/>
        <v>18.823387756061589</v>
      </c>
      <c r="T2377">
        <f t="shared" si="2287"/>
        <v>18.805966794713886</v>
      </c>
      <c r="V2377">
        <f t="shared" si="2297"/>
        <v>0</v>
      </c>
    </row>
    <row r="2378" spans="1:22" x14ac:dyDescent="0.2">
      <c r="A2378">
        <f t="shared" ref="A2378:A2441" si="2300">(1/(SQRT(2)))*(COS(RADIANS(45)))</f>
        <v>0.5</v>
      </c>
      <c r="B2378">
        <f t="shared" si="2288"/>
        <v>-0.48618496019883822</v>
      </c>
      <c r="C2378">
        <f t="shared" si="2289"/>
        <v>0.11672268192795274</v>
      </c>
      <c r="D2378">
        <f t="shared" ref="D2378:D2441" si="2301">(-((1/(SQRT(2)))*(SIN(RADIANS(45)))))</f>
        <v>-0.49999999999999989</v>
      </c>
      <c r="E2378">
        <f t="shared" si="2290"/>
        <v>-0.48618496019883828</v>
      </c>
      <c r="F2378">
        <f t="shared" si="2291"/>
        <v>0.11672268192795276</v>
      </c>
      <c r="G2378">
        <f t="shared" ref="G2378:G2441" si="2302">(1/(SQRT(2)))*(COS(RADIANS(-45)))</f>
        <v>0.5</v>
      </c>
      <c r="H2378">
        <f t="shared" si="2292"/>
        <v>0.48618496019883822</v>
      </c>
      <c r="I2378">
        <f t="shared" si="2293"/>
        <v>-0.11672268192795274</v>
      </c>
      <c r="J2378">
        <f t="shared" ref="J2378:J2441" si="2303">(-((1/(SQRT(2)))*(SIN(RADIANS(-45)))))</f>
        <v>0.49999999999999989</v>
      </c>
      <c r="K2378">
        <f t="shared" si="2294"/>
        <v>-0.48618496019883828</v>
      </c>
      <c r="L2378">
        <f t="shared" si="2295"/>
        <v>0.11672268192795276</v>
      </c>
      <c r="N2378">
        <v>166.5</v>
      </c>
      <c r="O2378">
        <f t="shared" si="2298"/>
        <v>71.156384640771961</v>
      </c>
      <c r="P2378">
        <f t="shared" si="2299"/>
        <v>18.843615359228028</v>
      </c>
      <c r="R2378">
        <f t="shared" si="2296"/>
        <v>18.843615359228028</v>
      </c>
      <c r="T2378">
        <f t="shared" ref="T2378:T2441" si="2304">(P2378-$V$2516)</f>
        <v>18.826194397880325</v>
      </c>
      <c r="V2378">
        <f t="shared" si="2297"/>
        <v>0</v>
      </c>
    </row>
    <row r="2379" spans="1:22" x14ac:dyDescent="0.2">
      <c r="A2379">
        <f t="shared" si="2300"/>
        <v>0.5</v>
      </c>
      <c r="B2379">
        <f t="shared" si="2288"/>
        <v>-0.48638793910469813</v>
      </c>
      <c r="C2379">
        <f t="shared" si="2289"/>
        <v>0.11587395174707875</v>
      </c>
      <c r="D2379">
        <f t="shared" si="2301"/>
        <v>-0.49999999999999989</v>
      </c>
      <c r="E2379">
        <f t="shared" si="2290"/>
        <v>-0.48638793910469819</v>
      </c>
      <c r="F2379">
        <f t="shared" si="2291"/>
        <v>0.11587395174707876</v>
      </c>
      <c r="G2379">
        <f t="shared" si="2302"/>
        <v>0.5</v>
      </c>
      <c r="H2379">
        <f t="shared" si="2292"/>
        <v>0.48638793910469813</v>
      </c>
      <c r="I2379">
        <f t="shared" si="2293"/>
        <v>-0.11587395174707875</v>
      </c>
      <c r="J2379">
        <f t="shared" si="2303"/>
        <v>0.49999999999999989</v>
      </c>
      <c r="K2379">
        <f t="shared" si="2294"/>
        <v>-0.48638793910469819</v>
      </c>
      <c r="L2379">
        <f t="shared" si="2295"/>
        <v>0.11587395174707876</v>
      </c>
      <c r="N2379">
        <v>166.6</v>
      </c>
      <c r="O2379">
        <f t="shared" si="2298"/>
        <v>71.136219168506685</v>
      </c>
      <c r="P2379">
        <f t="shared" si="2299"/>
        <v>18.863780831493326</v>
      </c>
      <c r="R2379">
        <f t="shared" si="2296"/>
        <v>18.863780831493326</v>
      </c>
      <c r="T2379">
        <f t="shared" si="2304"/>
        <v>18.846359870145623</v>
      </c>
      <c r="V2379">
        <f t="shared" si="2297"/>
        <v>0</v>
      </c>
    </row>
    <row r="2380" spans="1:22" x14ac:dyDescent="0.2">
      <c r="A2380">
        <f t="shared" si="2300"/>
        <v>0.5</v>
      </c>
      <c r="B2380">
        <f t="shared" ref="B2380:B2443" si="2305">((1/(SQRT(2)))*(COS(RADIANS(N2380))))*(SIN(RADIANS(45)))</f>
        <v>-0.48658943638854402</v>
      </c>
      <c r="C2380">
        <f t="shared" ref="C2380:C2443" si="2306">((1/(SQRT(2)))*(SIN(RADIANS(N2380))))*(SIN(RADIANS(45)))</f>
        <v>0.11502486859405235</v>
      </c>
      <c r="D2380">
        <f t="shared" si="2301"/>
        <v>-0.49999999999999989</v>
      </c>
      <c r="E2380">
        <f t="shared" ref="E2380:E2443" si="2307">((1/(SQRT(2)))*(COS(RADIANS(N2380))))*(COS(RADIANS(45)))</f>
        <v>-0.48658943638854407</v>
      </c>
      <c r="F2380">
        <f t="shared" ref="F2380:F2443" si="2308">(((1/(SQRT(2)))*(SIN(RADIANS(N2380))))*(COS(RADIANS(45))))</f>
        <v>0.11502486859405237</v>
      </c>
      <c r="G2380">
        <f t="shared" si="2302"/>
        <v>0.5</v>
      </c>
      <c r="H2380">
        <f t="shared" ref="H2380:H2443" si="2309">((1/(SQRT(2)))*(COS(RADIANS(N2380))))*(SIN(RADIANS(-45)))</f>
        <v>0.48658943638854402</v>
      </c>
      <c r="I2380">
        <f t="shared" ref="I2380:I2443" si="2310">((1/(SQRT(2)))*(SIN(RADIANS(N2380))))*(SIN(RADIANS(-45)))</f>
        <v>-0.11502486859405235</v>
      </c>
      <c r="J2380">
        <f t="shared" si="2303"/>
        <v>0.49999999999999989</v>
      </c>
      <c r="K2380">
        <f t="shared" ref="K2380:K2443" si="2311">((1/(SQRT(2)))*(COS(RADIANS(N2380))))*(COS(RADIANS(-45)))</f>
        <v>-0.48658943638854407</v>
      </c>
      <c r="L2380">
        <f t="shared" ref="L2380:L2443" si="2312">(((1/(SQRT(2)))*(SIN(RADIANS(N2380))))*(COS(RADIANS(-45))))</f>
        <v>0.11502486859405237</v>
      </c>
      <c r="N2380">
        <v>166.7</v>
      </c>
      <c r="O2380">
        <f t="shared" si="2298"/>
        <v>71.116115876012458</v>
      </c>
      <c r="P2380">
        <f t="shared" si="2299"/>
        <v>18.883884123987556</v>
      </c>
      <c r="R2380">
        <f t="shared" ref="R2380:R2443" si="2313">P2380-P2560</f>
        <v>18.883884123987556</v>
      </c>
      <c r="T2380">
        <f t="shared" si="2304"/>
        <v>18.866463162639853</v>
      </c>
      <c r="V2380">
        <f t="shared" ref="V2380:V2443" si="2314">IF(T2380=0,N2380,0)</f>
        <v>0</v>
      </c>
    </row>
    <row r="2381" spans="1:22" x14ac:dyDescent="0.2">
      <c r="A2381">
        <f t="shared" si="2300"/>
        <v>0.5</v>
      </c>
      <c r="B2381">
        <f t="shared" si="2305"/>
        <v>-0.48678945143658009</v>
      </c>
      <c r="C2381">
        <f t="shared" si="2306"/>
        <v>0.11417543505532785</v>
      </c>
      <c r="D2381">
        <f t="shared" si="2301"/>
        <v>-0.49999999999999989</v>
      </c>
      <c r="E2381">
        <f t="shared" si="2307"/>
        <v>-0.48678945143658015</v>
      </c>
      <c r="F2381">
        <f t="shared" si="2308"/>
        <v>0.11417543505532787</v>
      </c>
      <c r="G2381">
        <f t="shared" si="2302"/>
        <v>0.5</v>
      </c>
      <c r="H2381">
        <f t="shared" si="2309"/>
        <v>0.48678945143658009</v>
      </c>
      <c r="I2381">
        <f t="shared" si="2310"/>
        <v>-0.11417543505532785</v>
      </c>
      <c r="J2381">
        <f t="shared" si="2303"/>
        <v>0.49999999999999989</v>
      </c>
      <c r="K2381">
        <f t="shared" si="2311"/>
        <v>-0.48678945143658015</v>
      </c>
      <c r="L2381">
        <f t="shared" si="2312"/>
        <v>0.11417543505532787</v>
      </c>
      <c r="N2381">
        <v>166.8</v>
      </c>
      <c r="O2381">
        <f t="shared" si="2298"/>
        <v>71.096074811830448</v>
      </c>
      <c r="P2381">
        <f t="shared" si="2299"/>
        <v>18.903925188169556</v>
      </c>
      <c r="R2381">
        <f t="shared" si="2313"/>
        <v>18.903925188169556</v>
      </c>
      <c r="T2381">
        <f t="shared" si="2304"/>
        <v>18.886504226821852</v>
      </c>
      <c r="V2381">
        <f t="shared" si="2314"/>
        <v>0</v>
      </c>
    </row>
    <row r="2382" spans="1:22" x14ac:dyDescent="0.2">
      <c r="A2382">
        <f t="shared" si="2300"/>
        <v>0.5</v>
      </c>
      <c r="B2382">
        <f t="shared" si="2305"/>
        <v>-0.48698798363952572</v>
      </c>
      <c r="C2382">
        <f t="shared" si="2306"/>
        <v>0.11332565371842755</v>
      </c>
      <c r="D2382">
        <f t="shared" si="2301"/>
        <v>-0.49999999999999989</v>
      </c>
      <c r="E2382">
        <f t="shared" si="2307"/>
        <v>-0.48698798363952578</v>
      </c>
      <c r="F2382">
        <f t="shared" si="2308"/>
        <v>0.11332565371842758</v>
      </c>
      <c r="G2382">
        <f t="shared" si="2302"/>
        <v>0.5</v>
      </c>
      <c r="H2382">
        <f t="shared" si="2309"/>
        <v>0.48698798363952572</v>
      </c>
      <c r="I2382">
        <f t="shared" si="2310"/>
        <v>-0.11332565371842755</v>
      </c>
      <c r="J2382">
        <f t="shared" si="2303"/>
        <v>0.49999999999999989</v>
      </c>
      <c r="K2382">
        <f t="shared" si="2311"/>
        <v>-0.48698798363952578</v>
      </c>
      <c r="L2382">
        <f t="shared" si="2312"/>
        <v>0.11332565371842758</v>
      </c>
      <c r="N2382">
        <v>166.9</v>
      </c>
      <c r="O2382">
        <f t="shared" si="2298"/>
        <v>71.076096024173765</v>
      </c>
      <c r="P2382">
        <f t="shared" si="2299"/>
        <v>18.923903975826232</v>
      </c>
      <c r="R2382">
        <f t="shared" si="2313"/>
        <v>18.923903975826232</v>
      </c>
      <c r="T2382">
        <f t="shared" si="2304"/>
        <v>18.906483014478528</v>
      </c>
      <c r="V2382">
        <f t="shared" si="2314"/>
        <v>0</v>
      </c>
    </row>
    <row r="2383" spans="1:22" x14ac:dyDescent="0.2">
      <c r="A2383">
        <f t="shared" si="2300"/>
        <v>0.5</v>
      </c>
      <c r="B2383">
        <f t="shared" si="2305"/>
        <v>-0.48718503239261751</v>
      </c>
      <c r="C2383">
        <f t="shared" si="2306"/>
        <v>0.11247552717193258</v>
      </c>
      <c r="D2383">
        <f t="shared" si="2301"/>
        <v>-0.49999999999999989</v>
      </c>
      <c r="E2383">
        <f t="shared" si="2307"/>
        <v>-0.48718503239261757</v>
      </c>
      <c r="F2383">
        <f t="shared" si="2308"/>
        <v>0.1124755271719326</v>
      </c>
      <c r="G2383">
        <f t="shared" si="2302"/>
        <v>0.5</v>
      </c>
      <c r="H2383">
        <f t="shared" si="2309"/>
        <v>0.48718503239261751</v>
      </c>
      <c r="I2383">
        <f t="shared" si="2310"/>
        <v>-0.11247552717193258</v>
      </c>
      <c r="J2383">
        <f t="shared" si="2303"/>
        <v>0.49999999999999989</v>
      </c>
      <c r="K2383">
        <f t="shared" si="2311"/>
        <v>-0.48718503239261757</v>
      </c>
      <c r="L2383">
        <f t="shared" si="2312"/>
        <v>0.1124755271719326</v>
      </c>
      <c r="N2383">
        <v>167</v>
      </c>
      <c r="O2383">
        <f t="shared" si="2298"/>
        <v>71.056179560928015</v>
      </c>
      <c r="P2383">
        <f t="shared" si="2299"/>
        <v>18.943820439071999</v>
      </c>
      <c r="R2383">
        <f t="shared" si="2313"/>
        <v>18.943820439071999</v>
      </c>
      <c r="T2383">
        <f t="shared" si="2304"/>
        <v>18.926399477724296</v>
      </c>
      <c r="V2383">
        <f t="shared" si="2314"/>
        <v>0</v>
      </c>
    </row>
    <row r="2384" spans="1:22" x14ac:dyDescent="0.2">
      <c r="A2384">
        <f t="shared" si="2300"/>
        <v>0.5</v>
      </c>
      <c r="B2384">
        <f t="shared" si="2305"/>
        <v>-0.48738059709561071</v>
      </c>
      <c r="C2384">
        <f t="shared" si="2306"/>
        <v>0.11162505800547583</v>
      </c>
      <c r="D2384">
        <f t="shared" si="2301"/>
        <v>-0.49999999999999989</v>
      </c>
      <c r="E2384">
        <f t="shared" si="2307"/>
        <v>-0.48738059709561082</v>
      </c>
      <c r="F2384">
        <f t="shared" si="2308"/>
        <v>0.11162505800547584</v>
      </c>
      <c r="G2384">
        <f t="shared" si="2302"/>
        <v>0.5</v>
      </c>
      <c r="H2384">
        <f t="shared" si="2309"/>
        <v>0.48738059709561071</v>
      </c>
      <c r="I2384">
        <f t="shared" si="2310"/>
        <v>-0.11162505800547583</v>
      </c>
      <c r="J2384">
        <f t="shared" si="2303"/>
        <v>0.49999999999999989</v>
      </c>
      <c r="K2384">
        <f t="shared" si="2311"/>
        <v>-0.48738059709561082</v>
      </c>
      <c r="L2384">
        <f t="shared" si="2312"/>
        <v>0.11162505800547584</v>
      </c>
      <c r="N2384">
        <v>167.1</v>
      </c>
      <c r="O2384">
        <f t="shared" si="2298"/>
        <v>71.036325469651928</v>
      </c>
      <c r="P2384">
        <f t="shared" si="2299"/>
        <v>18.963674530348076</v>
      </c>
      <c r="R2384">
        <f t="shared" si="2313"/>
        <v>18.963674530348076</v>
      </c>
      <c r="T2384">
        <f t="shared" si="2304"/>
        <v>18.946253569000373</v>
      </c>
      <c r="V2384">
        <f t="shared" si="2314"/>
        <v>0</v>
      </c>
    </row>
    <row r="2385" spans="1:22" x14ac:dyDescent="0.2">
      <c r="A2385">
        <f t="shared" si="2300"/>
        <v>0.5</v>
      </c>
      <c r="B2385">
        <f t="shared" si="2305"/>
        <v>-0.48757467715278152</v>
      </c>
      <c r="C2385">
        <f t="shared" si="2306"/>
        <v>0.11077424880973383</v>
      </c>
      <c r="D2385">
        <f t="shared" si="2301"/>
        <v>-0.49999999999999989</v>
      </c>
      <c r="E2385">
        <f t="shared" si="2307"/>
        <v>-0.48757467715278158</v>
      </c>
      <c r="F2385">
        <f t="shared" si="2308"/>
        <v>0.11077424880973384</v>
      </c>
      <c r="G2385">
        <f t="shared" si="2302"/>
        <v>0.5</v>
      </c>
      <c r="H2385">
        <f t="shared" si="2309"/>
        <v>0.48757467715278152</v>
      </c>
      <c r="I2385">
        <f t="shared" si="2310"/>
        <v>-0.11077424880973383</v>
      </c>
      <c r="J2385">
        <f t="shared" si="2303"/>
        <v>0.49999999999999989</v>
      </c>
      <c r="K2385">
        <f t="shared" si="2311"/>
        <v>-0.48757467715278158</v>
      </c>
      <c r="L2385">
        <f t="shared" si="2312"/>
        <v>0.11077424880973384</v>
      </c>
      <c r="N2385">
        <v>167.2</v>
      </c>
      <c r="O2385">
        <f t="shared" si="2298"/>
        <v>71.016533797578148</v>
      </c>
      <c r="P2385">
        <f t="shared" si="2299"/>
        <v>18.983466202421855</v>
      </c>
      <c r="R2385">
        <f t="shared" si="2313"/>
        <v>18.983466202421855</v>
      </c>
      <c r="T2385">
        <f t="shared" si="2304"/>
        <v>18.966045241074152</v>
      </c>
      <c r="V2385">
        <f t="shared" si="2314"/>
        <v>0</v>
      </c>
    </row>
    <row r="2386" spans="1:22" x14ac:dyDescent="0.2">
      <c r="A2386">
        <f t="shared" si="2300"/>
        <v>0.5</v>
      </c>
      <c r="B2386">
        <f t="shared" si="2305"/>
        <v>-0.4877672719729283</v>
      </c>
      <c r="C2386">
        <f t="shared" si="2306"/>
        <v>0.10992310217641858</v>
      </c>
      <c r="D2386">
        <f t="shared" si="2301"/>
        <v>-0.49999999999999989</v>
      </c>
      <c r="E2386">
        <f t="shared" si="2307"/>
        <v>-0.48776727197292835</v>
      </c>
      <c r="F2386">
        <f t="shared" si="2308"/>
        <v>0.1099231021764186</v>
      </c>
      <c r="G2386">
        <f t="shared" si="2302"/>
        <v>0.5</v>
      </c>
      <c r="H2386">
        <f t="shared" si="2309"/>
        <v>0.4877672719729283</v>
      </c>
      <c r="I2386">
        <f t="shared" si="2310"/>
        <v>-0.10992310217641858</v>
      </c>
      <c r="J2386">
        <f t="shared" si="2303"/>
        <v>0.49999999999999989</v>
      </c>
      <c r="K2386">
        <f t="shared" si="2311"/>
        <v>-0.48776727197292835</v>
      </c>
      <c r="L2386">
        <f t="shared" si="2312"/>
        <v>0.1099231021764186</v>
      </c>
      <c r="N2386">
        <v>167.3</v>
      </c>
      <c r="O2386">
        <f t="shared" si="2298"/>
        <v>70.996804591613696</v>
      </c>
      <c r="P2386">
        <f t="shared" si="2299"/>
        <v>19.003195408386304</v>
      </c>
      <c r="R2386">
        <f t="shared" si="2313"/>
        <v>19.003195408386304</v>
      </c>
      <c r="T2386">
        <f t="shared" si="2304"/>
        <v>18.985774447038601</v>
      </c>
      <c r="V2386">
        <f t="shared" si="2314"/>
        <v>0</v>
      </c>
    </row>
    <row r="2387" spans="1:22" x14ac:dyDescent="0.2">
      <c r="A2387">
        <f t="shared" si="2300"/>
        <v>0.5</v>
      </c>
      <c r="B2387">
        <f t="shared" si="2305"/>
        <v>-0.48795838096937361</v>
      </c>
      <c r="C2387">
        <f t="shared" si="2306"/>
        <v>0.10907162069827113</v>
      </c>
      <c r="D2387">
        <f t="shared" si="2301"/>
        <v>-0.49999999999999989</v>
      </c>
      <c r="E2387">
        <f t="shared" si="2307"/>
        <v>-0.48795838096937372</v>
      </c>
      <c r="F2387">
        <f t="shared" si="2308"/>
        <v>0.10907162069827116</v>
      </c>
      <c r="G2387">
        <f t="shared" si="2302"/>
        <v>0.5</v>
      </c>
      <c r="H2387">
        <f t="shared" si="2309"/>
        <v>0.48795838096937361</v>
      </c>
      <c r="I2387">
        <f t="shared" si="2310"/>
        <v>-0.10907162069827113</v>
      </c>
      <c r="J2387">
        <f t="shared" si="2303"/>
        <v>0.49999999999999989</v>
      </c>
      <c r="K2387">
        <f t="shared" si="2311"/>
        <v>-0.48795838096937372</v>
      </c>
      <c r="L2387">
        <f t="shared" si="2312"/>
        <v>0.10907162069827116</v>
      </c>
      <c r="N2387">
        <v>167.4</v>
      </c>
      <c r="O2387">
        <f t="shared" si="2298"/>
        <v>70.9771378983408</v>
      </c>
      <c r="P2387">
        <f t="shared" si="2299"/>
        <v>19.022862101659193</v>
      </c>
      <c r="R2387">
        <f t="shared" si="2313"/>
        <v>19.022862101659193</v>
      </c>
      <c r="T2387">
        <f t="shared" si="2304"/>
        <v>19.00544114031149</v>
      </c>
      <c r="V2387">
        <f t="shared" si="2314"/>
        <v>0</v>
      </c>
    </row>
    <row r="2388" spans="1:22" x14ac:dyDescent="0.2">
      <c r="A2388">
        <f t="shared" si="2300"/>
        <v>0.5</v>
      </c>
      <c r="B2388">
        <f t="shared" si="2305"/>
        <v>-0.48814800355996663</v>
      </c>
      <c r="C2388">
        <f t="shared" si="2306"/>
        <v>0.10821980696905135</v>
      </c>
      <c r="D2388">
        <f t="shared" si="2301"/>
        <v>-0.49999999999999989</v>
      </c>
      <c r="E2388">
        <f t="shared" si="2307"/>
        <v>-0.48814800355996668</v>
      </c>
      <c r="F2388">
        <f t="shared" si="2308"/>
        <v>0.10821980696905138</v>
      </c>
      <c r="G2388">
        <f t="shared" si="2302"/>
        <v>0.5</v>
      </c>
      <c r="H2388">
        <f t="shared" si="2309"/>
        <v>0.48814800355996663</v>
      </c>
      <c r="I2388">
        <f t="shared" si="2310"/>
        <v>-0.10821980696905135</v>
      </c>
      <c r="J2388">
        <f t="shared" si="2303"/>
        <v>0.49999999999999989</v>
      </c>
      <c r="K2388">
        <f t="shared" si="2311"/>
        <v>-0.48814800355996668</v>
      </c>
      <c r="L2388">
        <f t="shared" si="2312"/>
        <v>0.10821980696905138</v>
      </c>
      <c r="N2388">
        <v>167.5</v>
      </c>
      <c r="O2388">
        <f t="shared" si="2298"/>
        <v>70.957533764017398</v>
      </c>
      <c r="P2388">
        <f t="shared" si="2299"/>
        <v>19.042466235982591</v>
      </c>
      <c r="R2388">
        <f t="shared" si="2313"/>
        <v>19.042466235982591</v>
      </c>
      <c r="T2388">
        <f t="shared" si="2304"/>
        <v>19.025045274634888</v>
      </c>
      <c r="V2388">
        <f t="shared" si="2314"/>
        <v>0</v>
      </c>
    </row>
    <row r="2389" spans="1:22" x14ac:dyDescent="0.2">
      <c r="A2389">
        <f t="shared" si="2300"/>
        <v>0.5</v>
      </c>
      <c r="B2389">
        <f t="shared" si="2305"/>
        <v>-0.4883361391670839</v>
      </c>
      <c r="C2389">
        <f t="shared" si="2306"/>
        <v>0.10736766358353156</v>
      </c>
      <c r="D2389">
        <f t="shared" si="2301"/>
        <v>-0.49999999999999989</v>
      </c>
      <c r="E2389">
        <f t="shared" si="2307"/>
        <v>-0.48833613916708402</v>
      </c>
      <c r="F2389">
        <f t="shared" si="2308"/>
        <v>0.10736766358353159</v>
      </c>
      <c r="G2389">
        <f t="shared" si="2302"/>
        <v>0.5</v>
      </c>
      <c r="H2389">
        <f t="shared" si="2309"/>
        <v>0.4883361391670839</v>
      </c>
      <c r="I2389">
        <f t="shared" si="2310"/>
        <v>-0.10736766358353156</v>
      </c>
      <c r="J2389">
        <f t="shared" si="2303"/>
        <v>0.49999999999999989</v>
      </c>
      <c r="K2389">
        <f t="shared" si="2311"/>
        <v>-0.48833613916708402</v>
      </c>
      <c r="L2389">
        <f t="shared" si="2312"/>
        <v>0.10736766358353159</v>
      </c>
      <c r="N2389">
        <v>167.6</v>
      </c>
      <c r="O2389">
        <f t="shared" si="2298"/>
        <v>70.937992234577919</v>
      </c>
      <c r="P2389">
        <f t="shared" si="2299"/>
        <v>19.062007765422091</v>
      </c>
      <c r="R2389">
        <f t="shared" si="2313"/>
        <v>19.062007765422091</v>
      </c>
      <c r="T2389">
        <f t="shared" si="2304"/>
        <v>19.044586804074388</v>
      </c>
      <c r="V2389">
        <f t="shared" si="2314"/>
        <v>0</v>
      </c>
    </row>
    <row r="2390" spans="1:22" x14ac:dyDescent="0.2">
      <c r="A2390">
        <f t="shared" si="2300"/>
        <v>0.5</v>
      </c>
      <c r="B2390">
        <f t="shared" si="2305"/>
        <v>-0.4885227872176317</v>
      </c>
      <c r="C2390">
        <f t="shared" si="2306"/>
        <v>0.10651519313748832</v>
      </c>
      <c r="D2390">
        <f t="shared" si="2301"/>
        <v>-0.49999999999999989</v>
      </c>
      <c r="E2390">
        <f t="shared" si="2307"/>
        <v>-0.48852278721763176</v>
      </c>
      <c r="F2390">
        <f t="shared" si="2308"/>
        <v>0.10651519313748833</v>
      </c>
      <c r="G2390">
        <f t="shared" si="2302"/>
        <v>0.5</v>
      </c>
      <c r="H2390">
        <f t="shared" si="2309"/>
        <v>0.4885227872176317</v>
      </c>
      <c r="I2390">
        <f t="shared" si="2310"/>
        <v>-0.10651519313748832</v>
      </c>
      <c r="J2390">
        <f t="shared" si="2303"/>
        <v>0.49999999999999989</v>
      </c>
      <c r="K2390">
        <f t="shared" si="2311"/>
        <v>-0.48852278721763176</v>
      </c>
      <c r="L2390">
        <f t="shared" si="2312"/>
        <v>0.10651519313748833</v>
      </c>
      <c r="N2390">
        <v>167.7</v>
      </c>
      <c r="O2390">
        <f t="shared" si="2298"/>
        <v>70.918513355633877</v>
      </c>
      <c r="P2390">
        <f t="shared" si="2299"/>
        <v>19.081486644366127</v>
      </c>
      <c r="R2390">
        <f t="shared" si="2313"/>
        <v>19.081486644366127</v>
      </c>
      <c r="T2390">
        <f t="shared" si="2304"/>
        <v>19.064065683018423</v>
      </c>
      <c r="V2390">
        <f t="shared" si="2314"/>
        <v>0</v>
      </c>
    </row>
    <row r="2391" spans="1:22" x14ac:dyDescent="0.2">
      <c r="A2391">
        <f t="shared" si="2300"/>
        <v>0.5</v>
      </c>
      <c r="B2391">
        <f t="shared" si="2305"/>
        <v>-0.48870794714304794</v>
      </c>
      <c r="C2391">
        <f t="shared" si="2306"/>
        <v>0.10566239822769417</v>
      </c>
      <c r="D2391">
        <f t="shared" si="2301"/>
        <v>-0.49999999999999989</v>
      </c>
      <c r="E2391">
        <f t="shared" si="2307"/>
        <v>-0.48870794714304799</v>
      </c>
      <c r="F2391">
        <f t="shared" si="2308"/>
        <v>0.10566239822769419</v>
      </c>
      <c r="G2391">
        <f t="shared" si="2302"/>
        <v>0.5</v>
      </c>
      <c r="H2391">
        <f t="shared" si="2309"/>
        <v>0.48870794714304794</v>
      </c>
      <c r="I2391">
        <f t="shared" si="2310"/>
        <v>-0.10566239822769417</v>
      </c>
      <c r="J2391">
        <f t="shared" si="2303"/>
        <v>0.49999999999999989</v>
      </c>
      <c r="K2391">
        <f t="shared" si="2311"/>
        <v>-0.48870794714304799</v>
      </c>
      <c r="L2391">
        <f t="shared" si="2312"/>
        <v>0.10566239822769419</v>
      </c>
      <c r="N2391">
        <v>167.8</v>
      </c>
      <c r="O2391">
        <f t="shared" si="2298"/>
        <v>70.899097172474555</v>
      </c>
      <c r="P2391">
        <f t="shared" si="2299"/>
        <v>19.100902827525449</v>
      </c>
      <c r="R2391">
        <f t="shared" si="2313"/>
        <v>19.100902827525449</v>
      </c>
      <c r="T2391">
        <f t="shared" si="2304"/>
        <v>19.083481866177745</v>
      </c>
      <c r="V2391">
        <f t="shared" si="2314"/>
        <v>0</v>
      </c>
    </row>
    <row r="2392" spans="1:22" x14ac:dyDescent="0.2">
      <c r="A2392">
        <f t="shared" si="2300"/>
        <v>0.5</v>
      </c>
      <c r="B2392">
        <f t="shared" si="2305"/>
        <v>-0.48889161837930306</v>
      </c>
      <c r="C2392">
        <f t="shared" si="2306"/>
        <v>0.1048092814519108</v>
      </c>
      <c r="D2392">
        <f t="shared" si="2301"/>
        <v>-0.49999999999999989</v>
      </c>
      <c r="E2392">
        <f t="shared" si="2307"/>
        <v>-0.48889161837930312</v>
      </c>
      <c r="F2392">
        <f t="shared" si="2308"/>
        <v>0.10480928145191082</v>
      </c>
      <c r="G2392">
        <f t="shared" si="2302"/>
        <v>0.5</v>
      </c>
      <c r="H2392">
        <f t="shared" si="2309"/>
        <v>0.48889161837930306</v>
      </c>
      <c r="I2392">
        <f t="shared" si="2310"/>
        <v>-0.1048092814519108</v>
      </c>
      <c r="J2392">
        <f t="shared" si="2303"/>
        <v>0.49999999999999989</v>
      </c>
      <c r="K2392">
        <f t="shared" si="2311"/>
        <v>-0.48889161837930312</v>
      </c>
      <c r="L2392">
        <f t="shared" si="2312"/>
        <v>0.10480928145191082</v>
      </c>
      <c r="N2392">
        <v>167.9</v>
      </c>
      <c r="O2392">
        <f t="shared" si="2298"/>
        <v>70.879743730067744</v>
      </c>
      <c r="P2392">
        <f t="shared" si="2299"/>
        <v>19.120256269932238</v>
      </c>
      <c r="R2392">
        <f t="shared" si="2313"/>
        <v>19.120256269932238</v>
      </c>
      <c r="T2392">
        <f t="shared" si="2304"/>
        <v>19.102835308584535</v>
      </c>
      <c r="V2392">
        <f t="shared" si="2314"/>
        <v>0</v>
      </c>
    </row>
    <row r="2393" spans="1:22" x14ac:dyDescent="0.2">
      <c r="A2393">
        <f t="shared" si="2300"/>
        <v>0.5</v>
      </c>
      <c r="B2393">
        <f t="shared" si="2305"/>
        <v>-0.48907380036690273</v>
      </c>
      <c r="C2393">
        <f t="shared" si="2306"/>
        <v>0.10395584540887964</v>
      </c>
      <c r="D2393">
        <f t="shared" si="2301"/>
        <v>-0.49999999999999989</v>
      </c>
      <c r="E2393">
        <f t="shared" si="2307"/>
        <v>-0.48907380036690284</v>
      </c>
      <c r="F2393">
        <f t="shared" si="2308"/>
        <v>0.10395584540887966</v>
      </c>
      <c r="G2393">
        <f t="shared" si="2302"/>
        <v>0.5</v>
      </c>
      <c r="H2393">
        <f t="shared" si="2309"/>
        <v>0.48907380036690273</v>
      </c>
      <c r="I2393">
        <f t="shared" si="2310"/>
        <v>-0.10395584540887964</v>
      </c>
      <c r="J2393">
        <f t="shared" si="2303"/>
        <v>0.49999999999999989</v>
      </c>
      <c r="K2393">
        <f t="shared" si="2311"/>
        <v>-0.48907380036690284</v>
      </c>
      <c r="L2393">
        <f t="shared" si="2312"/>
        <v>0.10395584540887966</v>
      </c>
      <c r="N2393">
        <v>168</v>
      </c>
      <c r="O2393">
        <f t="shared" si="2298"/>
        <v>70.86045307306037</v>
      </c>
      <c r="P2393">
        <f t="shared" si="2299"/>
        <v>19.139546926939623</v>
      </c>
      <c r="R2393">
        <f t="shared" si="2313"/>
        <v>19.139546926939623</v>
      </c>
      <c r="T2393">
        <f t="shared" si="2304"/>
        <v>19.12212596559192</v>
      </c>
      <c r="V2393">
        <f t="shared" si="2314"/>
        <v>0</v>
      </c>
    </row>
    <row r="2394" spans="1:22" x14ac:dyDescent="0.2">
      <c r="A2394">
        <f t="shared" si="2300"/>
        <v>0.5</v>
      </c>
      <c r="B2394">
        <f t="shared" si="2305"/>
        <v>-0.48925449255088915</v>
      </c>
      <c r="C2394">
        <f t="shared" si="2306"/>
        <v>0.10310209269831483</v>
      </c>
      <c r="D2394">
        <f t="shared" si="2301"/>
        <v>-0.49999999999999989</v>
      </c>
      <c r="E2394">
        <f t="shared" si="2307"/>
        <v>-0.48925449255088921</v>
      </c>
      <c r="F2394">
        <f t="shared" si="2308"/>
        <v>0.10310209269831484</v>
      </c>
      <c r="G2394">
        <f t="shared" si="2302"/>
        <v>0.5</v>
      </c>
      <c r="H2394">
        <f t="shared" si="2309"/>
        <v>0.48925449255088915</v>
      </c>
      <c r="I2394">
        <f t="shared" si="2310"/>
        <v>-0.10310209269831483</v>
      </c>
      <c r="J2394">
        <f t="shared" si="2303"/>
        <v>0.49999999999999989</v>
      </c>
      <c r="K2394">
        <f t="shared" si="2311"/>
        <v>-0.48925449255088921</v>
      </c>
      <c r="L2394">
        <f t="shared" si="2312"/>
        <v>0.10310209269831484</v>
      </c>
      <c r="N2394">
        <v>168.1</v>
      </c>
      <c r="O2394">
        <f t="shared" si="2298"/>
        <v>70.841225245779114</v>
      </c>
      <c r="P2394">
        <f t="shared" si="2299"/>
        <v>19.158774754220886</v>
      </c>
      <c r="R2394">
        <f t="shared" si="2313"/>
        <v>19.158774754220886</v>
      </c>
      <c r="T2394">
        <f t="shared" si="2304"/>
        <v>19.141353792873183</v>
      </c>
      <c r="V2394">
        <f t="shared" si="2314"/>
        <v>0</v>
      </c>
    </row>
    <row r="2395" spans="1:22" x14ac:dyDescent="0.2">
      <c r="A2395">
        <f t="shared" si="2300"/>
        <v>0.5</v>
      </c>
      <c r="B2395">
        <f t="shared" si="2305"/>
        <v>-0.48943369438084244</v>
      </c>
      <c r="C2395">
        <f t="shared" si="2306"/>
        <v>0.10224802592089523</v>
      </c>
      <c r="D2395">
        <f t="shared" si="2301"/>
        <v>-0.49999999999999989</v>
      </c>
      <c r="E2395">
        <f t="shared" si="2307"/>
        <v>-0.4894336943808425</v>
      </c>
      <c r="F2395">
        <f t="shared" si="2308"/>
        <v>0.10224802592089524</v>
      </c>
      <c r="G2395">
        <f t="shared" si="2302"/>
        <v>0.5</v>
      </c>
      <c r="H2395">
        <f t="shared" si="2309"/>
        <v>0.48943369438084244</v>
      </c>
      <c r="I2395">
        <f t="shared" si="2310"/>
        <v>-0.10224802592089523</v>
      </c>
      <c r="J2395">
        <f t="shared" si="2303"/>
        <v>0.49999999999999989</v>
      </c>
      <c r="K2395">
        <f t="shared" si="2311"/>
        <v>-0.4894336943808425</v>
      </c>
      <c r="L2395">
        <f t="shared" si="2312"/>
        <v>0.10224802592089524</v>
      </c>
      <c r="N2395">
        <v>168.2</v>
      </c>
      <c r="O2395">
        <f t="shared" si="2298"/>
        <v>70.822060292231228</v>
      </c>
      <c r="P2395">
        <f t="shared" si="2299"/>
        <v>19.177939707768772</v>
      </c>
      <c r="R2395">
        <f t="shared" si="2313"/>
        <v>19.177939707768772</v>
      </c>
      <c r="T2395">
        <f t="shared" si="2304"/>
        <v>19.160518746421069</v>
      </c>
      <c r="V2395">
        <f t="shared" si="2314"/>
        <v>0</v>
      </c>
    </row>
    <row r="2396" spans="1:22" x14ac:dyDescent="0.2">
      <c r="A2396">
        <f t="shared" si="2300"/>
        <v>0.5</v>
      </c>
      <c r="B2396">
        <f t="shared" si="2305"/>
        <v>-0.48961140531088282</v>
      </c>
      <c r="C2396">
        <f t="shared" si="2306"/>
        <v>0.10139364767825614</v>
      </c>
      <c r="D2396">
        <f t="shared" si="2301"/>
        <v>-0.49999999999999989</v>
      </c>
      <c r="E2396">
        <f t="shared" si="2307"/>
        <v>-0.48961140531088293</v>
      </c>
      <c r="F2396">
        <f t="shared" si="2308"/>
        <v>0.10139364767825616</v>
      </c>
      <c r="G2396">
        <f t="shared" si="2302"/>
        <v>0.5</v>
      </c>
      <c r="H2396">
        <f t="shared" si="2309"/>
        <v>0.48961140531088282</v>
      </c>
      <c r="I2396">
        <f t="shared" si="2310"/>
        <v>-0.10139364767825614</v>
      </c>
      <c r="J2396">
        <f t="shared" si="2303"/>
        <v>0.49999999999999989</v>
      </c>
      <c r="K2396">
        <f t="shared" si="2311"/>
        <v>-0.48961140531088293</v>
      </c>
      <c r="L2396">
        <f t="shared" si="2312"/>
        <v>0.10139364767825616</v>
      </c>
      <c r="N2396">
        <v>168.3</v>
      </c>
      <c r="O2396">
        <f t="shared" si="2298"/>
        <v>70.802958256105143</v>
      </c>
      <c r="P2396">
        <f t="shared" si="2299"/>
        <v>19.19704174389485</v>
      </c>
      <c r="R2396">
        <f t="shared" si="2313"/>
        <v>19.19704174389485</v>
      </c>
      <c r="T2396">
        <f t="shared" si="2304"/>
        <v>19.179620782547147</v>
      </c>
      <c r="V2396">
        <f t="shared" si="2314"/>
        <v>0</v>
      </c>
    </row>
    <row r="2397" spans="1:22" x14ac:dyDescent="0.2">
      <c r="A2397">
        <f t="shared" si="2300"/>
        <v>0.5</v>
      </c>
      <c r="B2397">
        <f t="shared" si="2305"/>
        <v>-0.48978762479967197</v>
      </c>
      <c r="C2397">
        <f t="shared" si="2306"/>
        <v>0.1005389605729823</v>
      </c>
      <c r="D2397">
        <f t="shared" si="2301"/>
        <v>-0.49999999999999989</v>
      </c>
      <c r="E2397">
        <f t="shared" si="2307"/>
        <v>-0.48978762479967203</v>
      </c>
      <c r="F2397">
        <f t="shared" si="2308"/>
        <v>0.10053896057298231</v>
      </c>
      <c r="G2397">
        <f t="shared" si="2302"/>
        <v>0.5</v>
      </c>
      <c r="H2397">
        <f t="shared" si="2309"/>
        <v>0.48978762479967197</v>
      </c>
      <c r="I2397">
        <f t="shared" si="2310"/>
        <v>-0.1005389605729823</v>
      </c>
      <c r="J2397">
        <f t="shared" si="2303"/>
        <v>0.49999999999999989</v>
      </c>
      <c r="K2397">
        <f t="shared" si="2311"/>
        <v>-0.48978762479967203</v>
      </c>
      <c r="L2397">
        <f t="shared" si="2312"/>
        <v>0.10053896057298231</v>
      </c>
      <c r="N2397">
        <v>168.4</v>
      </c>
      <c r="O2397">
        <f t="shared" si="2298"/>
        <v>70.783919180771207</v>
      </c>
      <c r="P2397">
        <f t="shared" si="2299"/>
        <v>19.21608081922879</v>
      </c>
      <c r="R2397">
        <f t="shared" si="2313"/>
        <v>19.21608081922879</v>
      </c>
      <c r="T2397">
        <f t="shared" si="2304"/>
        <v>19.198659857881086</v>
      </c>
      <c r="V2397">
        <f t="shared" si="2314"/>
        <v>0</v>
      </c>
    </row>
    <row r="2398" spans="1:22" x14ac:dyDescent="0.2">
      <c r="A2398">
        <f t="shared" si="2300"/>
        <v>0.5</v>
      </c>
      <c r="B2398">
        <f t="shared" si="2305"/>
        <v>-0.48996235231041474</v>
      </c>
      <c r="C2398">
        <f t="shared" si="2306"/>
        <v>9.9683967208598595E-2</v>
      </c>
      <c r="D2398">
        <f t="shared" si="2301"/>
        <v>-0.49999999999999989</v>
      </c>
      <c r="E2398">
        <f t="shared" si="2307"/>
        <v>-0.48996235231041479</v>
      </c>
      <c r="F2398">
        <f t="shared" si="2308"/>
        <v>9.9683967208598623E-2</v>
      </c>
      <c r="G2398">
        <f t="shared" si="2302"/>
        <v>0.5</v>
      </c>
      <c r="H2398">
        <f t="shared" si="2309"/>
        <v>0.48996235231041474</v>
      </c>
      <c r="I2398">
        <f t="shared" si="2310"/>
        <v>-9.9683967208598595E-2</v>
      </c>
      <c r="J2398">
        <f t="shared" si="2303"/>
        <v>0.49999999999999989</v>
      </c>
      <c r="K2398">
        <f t="shared" si="2311"/>
        <v>-0.48996235231041479</v>
      </c>
      <c r="L2398">
        <f t="shared" si="2312"/>
        <v>9.9683967208598623E-2</v>
      </c>
      <c r="N2398">
        <v>168.5</v>
      </c>
      <c r="O2398">
        <f t="shared" si="2298"/>
        <v>70.764943109282356</v>
      </c>
      <c r="P2398">
        <f t="shared" si="2299"/>
        <v>19.235056890717637</v>
      </c>
      <c r="R2398">
        <f t="shared" si="2313"/>
        <v>19.235056890717637</v>
      </c>
      <c r="T2398">
        <f t="shared" si="2304"/>
        <v>19.217635929369933</v>
      </c>
      <c r="V2398">
        <f t="shared" si="2314"/>
        <v>0</v>
      </c>
    </row>
    <row r="2399" spans="1:22" x14ac:dyDescent="0.2">
      <c r="A2399">
        <f t="shared" si="2300"/>
        <v>0.5</v>
      </c>
      <c r="B2399">
        <f t="shared" si="2305"/>
        <v>-0.49013558731086077</v>
      </c>
      <c r="C2399">
        <f t="shared" si="2306"/>
        <v>9.8828670189563136E-2</v>
      </c>
      <c r="D2399">
        <f t="shared" si="2301"/>
        <v>-0.49999999999999989</v>
      </c>
      <c r="E2399">
        <f t="shared" si="2307"/>
        <v>-0.49013558731086088</v>
      </c>
      <c r="F2399">
        <f t="shared" si="2308"/>
        <v>9.882867018956315E-2</v>
      </c>
      <c r="G2399">
        <f t="shared" si="2302"/>
        <v>0.5</v>
      </c>
      <c r="H2399">
        <f t="shared" si="2309"/>
        <v>0.49013558731086077</v>
      </c>
      <c r="I2399">
        <f t="shared" si="2310"/>
        <v>-9.8828670189563136E-2</v>
      </c>
      <c r="J2399">
        <f t="shared" si="2303"/>
        <v>0.49999999999999989</v>
      </c>
      <c r="K2399">
        <f t="shared" si="2311"/>
        <v>-0.49013558731086088</v>
      </c>
      <c r="L2399">
        <f t="shared" si="2312"/>
        <v>9.882867018956315E-2</v>
      </c>
      <c r="N2399">
        <v>168.6</v>
      </c>
      <c r="O2399">
        <f t="shared" si="2298"/>
        <v>70.746030084374823</v>
      </c>
      <c r="P2399">
        <f t="shared" si="2299"/>
        <v>19.253969915625177</v>
      </c>
      <c r="R2399">
        <f t="shared" si="2313"/>
        <v>19.253969915625177</v>
      </c>
      <c r="T2399">
        <f t="shared" si="2304"/>
        <v>19.236548954277474</v>
      </c>
      <c r="V2399">
        <f t="shared" si="2314"/>
        <v>0</v>
      </c>
    </row>
    <row r="2400" spans="1:22" x14ac:dyDescent="0.2">
      <c r="A2400">
        <f t="shared" si="2300"/>
        <v>0.5</v>
      </c>
      <c r="B2400">
        <f t="shared" si="2305"/>
        <v>-0.49030732927330639</v>
      </c>
      <c r="C2400">
        <f t="shared" si="2306"/>
        <v>9.7973072121258969E-2</v>
      </c>
      <c r="D2400">
        <f t="shared" si="2301"/>
        <v>-0.49999999999999989</v>
      </c>
      <c r="E2400">
        <f t="shared" si="2307"/>
        <v>-0.49030732927330645</v>
      </c>
      <c r="F2400">
        <f t="shared" si="2308"/>
        <v>9.7973072121258983E-2</v>
      </c>
      <c r="G2400">
        <f t="shared" si="2302"/>
        <v>0.5</v>
      </c>
      <c r="H2400">
        <f t="shared" si="2309"/>
        <v>0.49030732927330639</v>
      </c>
      <c r="I2400">
        <f t="shared" si="2310"/>
        <v>-9.7973072121258969E-2</v>
      </c>
      <c r="J2400">
        <f t="shared" si="2303"/>
        <v>0.49999999999999989</v>
      </c>
      <c r="K2400">
        <f t="shared" si="2311"/>
        <v>-0.49030732927330645</v>
      </c>
      <c r="L2400">
        <f t="shared" si="2312"/>
        <v>9.7973072121258983E-2</v>
      </c>
      <c r="N2400">
        <v>168.7</v>
      </c>
      <c r="O2400">
        <f t="shared" si="2298"/>
        <v>70.727180148468832</v>
      </c>
      <c r="P2400">
        <f t="shared" si="2299"/>
        <v>19.27281985153116</v>
      </c>
      <c r="R2400">
        <f t="shared" si="2313"/>
        <v>19.27281985153116</v>
      </c>
      <c r="T2400">
        <f t="shared" si="2304"/>
        <v>19.255398890183457</v>
      </c>
      <c r="V2400">
        <f t="shared" si="2314"/>
        <v>0</v>
      </c>
    </row>
    <row r="2401" spans="1:22" x14ac:dyDescent="0.2">
      <c r="A2401">
        <f t="shared" si="2300"/>
        <v>0.5</v>
      </c>
      <c r="B2401">
        <f t="shared" si="2305"/>
        <v>-0.49047757767459571</v>
      </c>
      <c r="C2401">
        <f t="shared" si="2306"/>
        <v>9.7117175609985951E-2</v>
      </c>
      <c r="D2401">
        <f t="shared" si="2301"/>
        <v>-0.49999999999999989</v>
      </c>
      <c r="E2401">
        <f t="shared" si="2307"/>
        <v>-0.49047757767459577</v>
      </c>
      <c r="F2401">
        <f t="shared" si="2308"/>
        <v>9.7117175609985965E-2</v>
      </c>
      <c r="G2401">
        <f t="shared" si="2302"/>
        <v>0.5</v>
      </c>
      <c r="H2401">
        <f t="shared" si="2309"/>
        <v>0.49047757767459571</v>
      </c>
      <c r="I2401">
        <f t="shared" si="2310"/>
        <v>-9.7117175609985951E-2</v>
      </c>
      <c r="J2401">
        <f t="shared" si="2303"/>
        <v>0.49999999999999989</v>
      </c>
      <c r="K2401">
        <f t="shared" si="2311"/>
        <v>-0.49047757767459577</v>
      </c>
      <c r="L2401">
        <f t="shared" si="2312"/>
        <v>9.7117175609985965E-2</v>
      </c>
      <c r="N2401">
        <v>168.8</v>
      </c>
      <c r="O2401">
        <f t="shared" si="2298"/>
        <v>70.708393343669371</v>
      </c>
      <c r="P2401">
        <f t="shared" si="2299"/>
        <v>19.291606656330639</v>
      </c>
      <c r="R2401">
        <f t="shared" si="2313"/>
        <v>19.291606656330639</v>
      </c>
      <c r="T2401">
        <f t="shared" si="2304"/>
        <v>19.274185694982936</v>
      </c>
      <c r="V2401">
        <f t="shared" si="2314"/>
        <v>0</v>
      </c>
    </row>
    <row r="2402" spans="1:22" x14ac:dyDescent="0.2">
      <c r="A2402">
        <f t="shared" si="2300"/>
        <v>0.5</v>
      </c>
      <c r="B2402">
        <f t="shared" si="2305"/>
        <v>-0.49064633199612245</v>
      </c>
      <c r="C2402">
        <f t="shared" si="2306"/>
        <v>9.6260983262953723E-2</v>
      </c>
      <c r="D2402">
        <f t="shared" si="2301"/>
        <v>-0.49999999999999989</v>
      </c>
      <c r="E2402">
        <f t="shared" si="2307"/>
        <v>-0.49064633199612251</v>
      </c>
      <c r="F2402">
        <f t="shared" si="2308"/>
        <v>9.6260983262953737E-2</v>
      </c>
      <c r="G2402">
        <f t="shared" si="2302"/>
        <v>0.5</v>
      </c>
      <c r="H2402">
        <f t="shared" si="2309"/>
        <v>0.49064633199612245</v>
      </c>
      <c r="I2402">
        <f t="shared" si="2310"/>
        <v>-9.6260983262953723E-2</v>
      </c>
      <c r="J2402">
        <f t="shared" si="2303"/>
        <v>0.49999999999999989</v>
      </c>
      <c r="K2402">
        <f t="shared" si="2311"/>
        <v>-0.49064633199612251</v>
      </c>
      <c r="L2402">
        <f t="shared" si="2312"/>
        <v>9.6260983262953737E-2</v>
      </c>
      <c r="N2402">
        <v>168.9</v>
      </c>
      <c r="O2402">
        <f t="shared" si="2298"/>
        <v>70.689669711766797</v>
      </c>
      <c r="P2402">
        <f t="shared" si="2299"/>
        <v>19.310330288233203</v>
      </c>
      <c r="R2402">
        <f t="shared" si="2313"/>
        <v>19.310330288233203</v>
      </c>
      <c r="T2402">
        <f t="shared" si="2304"/>
        <v>19.2929093268855</v>
      </c>
      <c r="V2402">
        <f t="shared" si="2314"/>
        <v>0</v>
      </c>
    </row>
    <row r="2403" spans="1:22" x14ac:dyDescent="0.2">
      <c r="A2403">
        <f t="shared" si="2300"/>
        <v>0.5</v>
      </c>
      <c r="B2403">
        <f t="shared" si="2305"/>
        <v>-0.49081359172383188</v>
      </c>
      <c r="C2403">
        <f t="shared" si="2306"/>
        <v>9.5404497688272472E-2</v>
      </c>
      <c r="D2403">
        <f t="shared" si="2301"/>
        <v>-0.49999999999999989</v>
      </c>
      <c r="E2403">
        <f t="shared" si="2307"/>
        <v>-0.49081359172383199</v>
      </c>
      <c r="F2403">
        <f t="shared" si="2308"/>
        <v>9.5404497688272485E-2</v>
      </c>
      <c r="G2403">
        <f t="shared" si="2302"/>
        <v>0.5</v>
      </c>
      <c r="H2403">
        <f t="shared" si="2309"/>
        <v>0.49081359172383188</v>
      </c>
      <c r="I2403">
        <f t="shared" si="2310"/>
        <v>-9.5404497688272472E-2</v>
      </c>
      <c r="J2403">
        <f t="shared" si="2303"/>
        <v>0.49999999999999989</v>
      </c>
      <c r="K2403">
        <f t="shared" si="2311"/>
        <v>-0.49081359172383199</v>
      </c>
      <c r="L2403">
        <f t="shared" si="2312"/>
        <v>9.5404497688272485E-2</v>
      </c>
      <c r="N2403">
        <v>169</v>
      </c>
      <c r="O2403">
        <f t="shared" si="2298"/>
        <v>70.671009294237692</v>
      </c>
      <c r="P2403">
        <f t="shared" si="2299"/>
        <v>19.328990705762308</v>
      </c>
      <c r="R2403">
        <f t="shared" si="2313"/>
        <v>19.328990705762308</v>
      </c>
      <c r="T2403">
        <f t="shared" si="2304"/>
        <v>19.311569744414605</v>
      </c>
      <c r="V2403">
        <f t="shared" si="2314"/>
        <v>0</v>
      </c>
    </row>
    <row r="2404" spans="1:22" x14ac:dyDescent="0.2">
      <c r="A2404">
        <f t="shared" si="2300"/>
        <v>0.5</v>
      </c>
      <c r="B2404">
        <f t="shared" si="2305"/>
        <v>-0.49097935634822171</v>
      </c>
      <c r="C2404">
        <f t="shared" si="2306"/>
        <v>9.4547721494945752E-2</v>
      </c>
      <c r="D2404">
        <f t="shared" si="2301"/>
        <v>-0.49999999999999989</v>
      </c>
      <c r="E2404">
        <f t="shared" si="2307"/>
        <v>-0.49097935634822176</v>
      </c>
      <c r="F2404">
        <f t="shared" si="2308"/>
        <v>9.4547721494945766E-2</v>
      </c>
      <c r="G2404">
        <f t="shared" si="2302"/>
        <v>0.5</v>
      </c>
      <c r="H2404">
        <f t="shared" si="2309"/>
        <v>0.49097935634822171</v>
      </c>
      <c r="I2404">
        <f t="shared" si="2310"/>
        <v>-9.4547721494945752E-2</v>
      </c>
      <c r="J2404">
        <f t="shared" si="2303"/>
        <v>0.49999999999999989</v>
      </c>
      <c r="K2404">
        <f t="shared" si="2311"/>
        <v>-0.49097935634822176</v>
      </c>
      <c r="L2404">
        <f t="shared" si="2312"/>
        <v>9.4547721494945766E-2</v>
      </c>
      <c r="N2404">
        <v>169.1</v>
      </c>
      <c r="O2404">
        <f t="shared" si="2298"/>
        <v>70.652412132245445</v>
      </c>
      <c r="P2404">
        <f t="shared" si="2299"/>
        <v>19.347587867754548</v>
      </c>
      <c r="R2404">
        <f t="shared" si="2313"/>
        <v>19.347587867754548</v>
      </c>
      <c r="T2404">
        <f t="shared" si="2304"/>
        <v>19.330166906406845</v>
      </c>
      <c r="V2404">
        <f t="shared" si="2314"/>
        <v>0</v>
      </c>
    </row>
    <row r="2405" spans="1:22" x14ac:dyDescent="0.2">
      <c r="A2405">
        <f t="shared" si="2300"/>
        <v>0.5</v>
      </c>
      <c r="B2405">
        <f t="shared" si="2305"/>
        <v>-0.49114362536434425</v>
      </c>
      <c r="C2405">
        <f t="shared" si="2306"/>
        <v>9.3690657292862495E-2</v>
      </c>
      <c r="D2405">
        <f t="shared" si="2301"/>
        <v>-0.49999999999999989</v>
      </c>
      <c r="E2405">
        <f t="shared" si="2307"/>
        <v>-0.49114362536434431</v>
      </c>
      <c r="F2405">
        <f t="shared" si="2308"/>
        <v>9.3690657292862509E-2</v>
      </c>
      <c r="G2405">
        <f t="shared" si="2302"/>
        <v>0.5</v>
      </c>
      <c r="H2405">
        <f t="shared" si="2309"/>
        <v>0.49114362536434425</v>
      </c>
      <c r="I2405">
        <f t="shared" si="2310"/>
        <v>-9.3690657292862495E-2</v>
      </c>
      <c r="J2405">
        <f t="shared" si="2303"/>
        <v>0.49999999999999989</v>
      </c>
      <c r="K2405">
        <f t="shared" si="2311"/>
        <v>-0.49114362536434431</v>
      </c>
      <c r="L2405">
        <f t="shared" si="2312"/>
        <v>9.3690657292862509E-2</v>
      </c>
      <c r="N2405">
        <v>169.2</v>
      </c>
      <c r="O2405">
        <f t="shared" si="2298"/>
        <v>70.633878266641091</v>
      </c>
      <c r="P2405">
        <f t="shared" si="2299"/>
        <v>19.366121733358913</v>
      </c>
      <c r="R2405">
        <f t="shared" si="2313"/>
        <v>19.366121733358913</v>
      </c>
      <c r="T2405">
        <f t="shared" si="2304"/>
        <v>19.34870077201121</v>
      </c>
      <c r="V2405">
        <f t="shared" si="2314"/>
        <v>0</v>
      </c>
    </row>
    <row r="2406" spans="1:22" x14ac:dyDescent="0.2">
      <c r="A2406">
        <f t="shared" si="2300"/>
        <v>0.5</v>
      </c>
      <c r="B2406">
        <f t="shared" si="2305"/>
        <v>-0.49130639827180755</v>
      </c>
      <c r="C2406">
        <f t="shared" si="2306"/>
        <v>9.2833307692788608E-2</v>
      </c>
      <c r="D2406">
        <f t="shared" si="2301"/>
        <v>-0.49999999999999989</v>
      </c>
      <c r="E2406">
        <f t="shared" si="2307"/>
        <v>-0.49130639827180761</v>
      </c>
      <c r="F2406">
        <f t="shared" si="2308"/>
        <v>9.2833307692788622E-2</v>
      </c>
      <c r="G2406">
        <f t="shared" si="2302"/>
        <v>0.5</v>
      </c>
      <c r="H2406">
        <f t="shared" si="2309"/>
        <v>0.49130639827180755</v>
      </c>
      <c r="I2406">
        <f t="shared" si="2310"/>
        <v>-9.2833307692788608E-2</v>
      </c>
      <c r="J2406">
        <f t="shared" si="2303"/>
        <v>0.49999999999999989</v>
      </c>
      <c r="K2406">
        <f t="shared" si="2311"/>
        <v>-0.49130639827180761</v>
      </c>
      <c r="L2406">
        <f t="shared" si="2312"/>
        <v>9.2833307692788622E-2</v>
      </c>
      <c r="N2406">
        <v>169.3</v>
      </c>
      <c r="O2406">
        <f t="shared" si="2298"/>
        <v>70.615407737963935</v>
      </c>
      <c r="P2406">
        <f t="shared" si="2299"/>
        <v>19.384592262036062</v>
      </c>
      <c r="R2406">
        <f t="shared" si="2313"/>
        <v>19.384592262036062</v>
      </c>
      <c r="T2406">
        <f t="shared" si="2304"/>
        <v>19.367171300688359</v>
      </c>
      <c r="V2406">
        <f t="shared" si="2314"/>
        <v>0</v>
      </c>
    </row>
    <row r="2407" spans="1:22" x14ac:dyDescent="0.2">
      <c r="A2407">
        <f t="shared" si="2300"/>
        <v>0.5</v>
      </c>
      <c r="B2407">
        <f t="shared" si="2305"/>
        <v>-0.49146767457477702</v>
      </c>
      <c r="C2407">
        <f t="shared" si="2306"/>
        <v>9.1975675306360138E-2</v>
      </c>
      <c r="D2407">
        <f t="shared" si="2301"/>
        <v>-0.49999999999999989</v>
      </c>
      <c r="E2407">
        <f t="shared" si="2307"/>
        <v>-0.49146767457477708</v>
      </c>
      <c r="F2407">
        <f t="shared" si="2308"/>
        <v>9.1975675306360152E-2</v>
      </c>
      <c r="G2407">
        <f t="shared" si="2302"/>
        <v>0.5</v>
      </c>
      <c r="H2407">
        <f t="shared" si="2309"/>
        <v>0.49146767457477702</v>
      </c>
      <c r="I2407">
        <f t="shared" si="2310"/>
        <v>-9.1975675306360138E-2</v>
      </c>
      <c r="J2407">
        <f t="shared" si="2303"/>
        <v>0.49999999999999989</v>
      </c>
      <c r="K2407">
        <f t="shared" si="2311"/>
        <v>-0.49146767457477708</v>
      </c>
      <c r="L2407">
        <f t="shared" si="2312"/>
        <v>9.1975675306360152E-2</v>
      </c>
      <c r="N2407">
        <v>169.4</v>
      </c>
      <c r="O2407">
        <f t="shared" si="2298"/>
        <v>70.597000586442391</v>
      </c>
      <c r="P2407">
        <f t="shared" si="2299"/>
        <v>19.402999413557602</v>
      </c>
      <c r="R2407">
        <f t="shared" si="2313"/>
        <v>19.402999413557602</v>
      </c>
      <c r="T2407">
        <f t="shared" si="2304"/>
        <v>19.385578452209899</v>
      </c>
      <c r="V2407">
        <f t="shared" si="2314"/>
        <v>0</v>
      </c>
    </row>
    <row r="2408" spans="1:22" x14ac:dyDescent="0.2">
      <c r="A2408">
        <f t="shared" si="2300"/>
        <v>0.5</v>
      </c>
      <c r="B2408">
        <f t="shared" si="2305"/>
        <v>-0.4916274537819772</v>
      </c>
      <c r="C2408">
        <f t="shared" si="2306"/>
        <v>9.1117762746073847E-2</v>
      </c>
      <c r="D2408">
        <f t="shared" si="2301"/>
        <v>-0.49999999999999989</v>
      </c>
      <c r="E2408">
        <f t="shared" si="2307"/>
        <v>-0.49162745378197725</v>
      </c>
      <c r="F2408">
        <f t="shared" si="2308"/>
        <v>9.111776274607386E-2</v>
      </c>
      <c r="G2408">
        <f t="shared" si="2302"/>
        <v>0.5</v>
      </c>
      <c r="H2408">
        <f t="shared" si="2309"/>
        <v>0.4916274537819772</v>
      </c>
      <c r="I2408">
        <f t="shared" si="2310"/>
        <v>-9.1117762746073847E-2</v>
      </c>
      <c r="J2408">
        <f t="shared" si="2303"/>
        <v>0.49999999999999989</v>
      </c>
      <c r="K2408">
        <f t="shared" si="2311"/>
        <v>-0.49162745378197725</v>
      </c>
      <c r="L2408">
        <f t="shared" si="2312"/>
        <v>9.111776274607386E-2</v>
      </c>
      <c r="N2408">
        <v>169.5</v>
      </c>
      <c r="O2408">
        <f t="shared" si="2298"/>
        <v>70.578656851994651</v>
      </c>
      <c r="P2408">
        <f t="shared" si="2299"/>
        <v>19.421343148005342</v>
      </c>
      <c r="R2408">
        <f t="shared" si="2313"/>
        <v>19.421343148005342</v>
      </c>
      <c r="T2408">
        <f t="shared" si="2304"/>
        <v>19.403922186657638</v>
      </c>
      <c r="V2408">
        <f t="shared" si="2314"/>
        <v>0</v>
      </c>
    </row>
    <row r="2409" spans="1:22" x14ac:dyDescent="0.2">
      <c r="A2409">
        <f t="shared" si="2300"/>
        <v>0.5</v>
      </c>
      <c r="B2409">
        <f t="shared" si="2305"/>
        <v>-0.49178573540669285</v>
      </c>
      <c r="C2409">
        <f t="shared" si="2306"/>
        <v>9.0259572625279935E-2</v>
      </c>
      <c r="D2409">
        <f t="shared" si="2301"/>
        <v>-0.49999999999999989</v>
      </c>
      <c r="E2409">
        <f t="shared" si="2307"/>
        <v>-0.49178573540669296</v>
      </c>
      <c r="F2409">
        <f t="shared" si="2308"/>
        <v>9.0259572625279949E-2</v>
      </c>
      <c r="G2409">
        <f t="shared" si="2302"/>
        <v>0.5</v>
      </c>
      <c r="H2409">
        <f t="shared" si="2309"/>
        <v>0.49178573540669285</v>
      </c>
      <c r="I2409">
        <f t="shared" si="2310"/>
        <v>-9.0259572625279935E-2</v>
      </c>
      <c r="J2409">
        <f t="shared" si="2303"/>
        <v>0.49999999999999989</v>
      </c>
      <c r="K2409">
        <f t="shared" si="2311"/>
        <v>-0.49178573540669296</v>
      </c>
      <c r="L2409">
        <f t="shared" si="2312"/>
        <v>9.0259572625279949E-2</v>
      </c>
      <c r="N2409">
        <v>169.6</v>
      </c>
      <c r="O2409">
        <f t="shared" si="2298"/>
        <v>70.560376574229394</v>
      </c>
      <c r="P2409">
        <f t="shared" si="2299"/>
        <v>19.439623425770613</v>
      </c>
      <c r="R2409">
        <f t="shared" si="2313"/>
        <v>19.439623425770613</v>
      </c>
      <c r="T2409">
        <f t="shared" si="2304"/>
        <v>19.422202464422909</v>
      </c>
      <c r="V2409">
        <f t="shared" si="2314"/>
        <v>0</v>
      </c>
    </row>
    <row r="2410" spans="1:22" x14ac:dyDescent="0.2">
      <c r="A2410">
        <f t="shared" si="2300"/>
        <v>0.5</v>
      </c>
      <c r="B2410">
        <f t="shared" si="2305"/>
        <v>-0.49194251896677071</v>
      </c>
      <c r="C2410">
        <f t="shared" si="2306"/>
        <v>8.9401107558174805E-2</v>
      </c>
      <c r="D2410">
        <f t="shared" si="2301"/>
        <v>-0.49999999999999989</v>
      </c>
      <c r="E2410">
        <f t="shared" si="2307"/>
        <v>-0.49194251896677083</v>
      </c>
      <c r="F2410">
        <f t="shared" si="2308"/>
        <v>8.9401107558174819E-2</v>
      </c>
      <c r="G2410">
        <f t="shared" si="2302"/>
        <v>0.5</v>
      </c>
      <c r="H2410">
        <f t="shared" si="2309"/>
        <v>0.49194251896677071</v>
      </c>
      <c r="I2410">
        <f t="shared" si="2310"/>
        <v>-8.9401107558174805E-2</v>
      </c>
      <c r="J2410">
        <f t="shared" si="2303"/>
        <v>0.49999999999999989</v>
      </c>
      <c r="K2410">
        <f t="shared" si="2311"/>
        <v>-0.49194251896677083</v>
      </c>
      <c r="L2410">
        <f t="shared" si="2312"/>
        <v>8.9401107558174819E-2</v>
      </c>
      <c r="N2410">
        <v>169.7</v>
      </c>
      <c r="O2410">
        <f t="shared" si="2298"/>
        <v>70.542159792446625</v>
      </c>
      <c r="P2410">
        <f t="shared" si="2299"/>
        <v>19.457840207553396</v>
      </c>
      <c r="R2410">
        <f t="shared" si="2313"/>
        <v>19.457840207553396</v>
      </c>
      <c r="T2410">
        <f t="shared" si="2304"/>
        <v>19.440419246205693</v>
      </c>
      <c r="V2410">
        <f t="shared" si="2314"/>
        <v>0</v>
      </c>
    </row>
    <row r="2411" spans="1:22" x14ac:dyDescent="0.2">
      <c r="A2411">
        <f t="shared" si="2300"/>
        <v>0.5</v>
      </c>
      <c r="B2411">
        <f t="shared" si="2305"/>
        <v>-0.49209780398462094</v>
      </c>
      <c r="C2411">
        <f t="shared" si="2306"/>
        <v>8.8542370159791481E-2</v>
      </c>
      <c r="D2411">
        <f t="shared" si="2301"/>
        <v>-0.49999999999999989</v>
      </c>
      <c r="E2411">
        <f t="shared" si="2307"/>
        <v>-0.492097803984621</v>
      </c>
      <c r="F2411">
        <f t="shared" si="2308"/>
        <v>8.8542370159791495E-2</v>
      </c>
      <c r="G2411">
        <f t="shared" si="2302"/>
        <v>0.5</v>
      </c>
      <c r="H2411">
        <f t="shared" si="2309"/>
        <v>0.49209780398462094</v>
      </c>
      <c r="I2411">
        <f t="shared" si="2310"/>
        <v>-8.8542370159791481E-2</v>
      </c>
      <c r="J2411">
        <f t="shared" si="2303"/>
        <v>0.49999999999999989</v>
      </c>
      <c r="K2411">
        <f t="shared" si="2311"/>
        <v>-0.492097803984621</v>
      </c>
      <c r="L2411">
        <f t="shared" si="2312"/>
        <v>8.8542370159791495E-2</v>
      </c>
      <c r="N2411">
        <v>169.8</v>
      </c>
      <c r="O2411">
        <f t="shared" si="2298"/>
        <v>70.524006545638301</v>
      </c>
      <c r="P2411">
        <f t="shared" si="2299"/>
        <v>19.475993454361699</v>
      </c>
      <c r="R2411">
        <f t="shared" si="2313"/>
        <v>19.475993454361699</v>
      </c>
      <c r="T2411">
        <f t="shared" si="2304"/>
        <v>19.458572493013996</v>
      </c>
      <c r="V2411">
        <f t="shared" si="2314"/>
        <v>0</v>
      </c>
    </row>
    <row r="2412" spans="1:22" x14ac:dyDescent="0.2">
      <c r="A2412">
        <f t="shared" si="2300"/>
        <v>0.5</v>
      </c>
      <c r="B2412">
        <f t="shared" si="2305"/>
        <v>-0.49225158998721824</v>
      </c>
      <c r="C2412">
        <f t="shared" si="2306"/>
        <v>8.7683363045993445E-2</v>
      </c>
      <c r="D2412">
        <f t="shared" si="2301"/>
        <v>-0.49999999999999989</v>
      </c>
      <c r="E2412">
        <f t="shared" si="2307"/>
        <v>-0.49225158998721835</v>
      </c>
      <c r="F2412">
        <f t="shared" si="2308"/>
        <v>8.7683363045993459E-2</v>
      </c>
      <c r="G2412">
        <f t="shared" si="2302"/>
        <v>0.5</v>
      </c>
      <c r="H2412">
        <f t="shared" si="2309"/>
        <v>0.49225158998721824</v>
      </c>
      <c r="I2412">
        <f t="shared" si="2310"/>
        <v>-8.7683363045993445E-2</v>
      </c>
      <c r="J2412">
        <f t="shared" si="2303"/>
        <v>0.49999999999999989</v>
      </c>
      <c r="K2412">
        <f t="shared" si="2311"/>
        <v>-0.49225158998721835</v>
      </c>
      <c r="L2412">
        <f t="shared" si="2312"/>
        <v>8.7683363045993459E-2</v>
      </c>
      <c r="N2412">
        <v>169.9</v>
      </c>
      <c r="O2412">
        <f t="shared" si="2298"/>
        <v>70.505916872489223</v>
      </c>
      <c r="P2412">
        <f t="shared" si="2299"/>
        <v>19.49408312751078</v>
      </c>
      <c r="R2412">
        <f t="shared" si="2313"/>
        <v>19.49408312751078</v>
      </c>
      <c r="T2412">
        <f t="shared" si="2304"/>
        <v>19.476662166163077</v>
      </c>
      <c r="V2412">
        <f t="shared" si="2314"/>
        <v>0</v>
      </c>
    </row>
    <row r="2413" spans="1:22" x14ac:dyDescent="0.2">
      <c r="A2413">
        <f t="shared" si="2300"/>
        <v>0.5</v>
      </c>
      <c r="B2413">
        <f t="shared" si="2305"/>
        <v>-0.49240387650610395</v>
      </c>
      <c r="C2413">
        <f t="shared" si="2306"/>
        <v>8.6824088833465124E-2</v>
      </c>
      <c r="D2413">
        <f t="shared" si="2301"/>
        <v>-0.49999999999999989</v>
      </c>
      <c r="E2413">
        <f t="shared" si="2307"/>
        <v>-0.49240387650610401</v>
      </c>
      <c r="F2413">
        <f t="shared" si="2308"/>
        <v>8.6824088833465138E-2</v>
      </c>
      <c r="G2413">
        <f t="shared" si="2302"/>
        <v>0.5</v>
      </c>
      <c r="H2413">
        <f t="shared" si="2309"/>
        <v>0.49240387650610395</v>
      </c>
      <c r="I2413">
        <f t="shared" si="2310"/>
        <v>-8.6824088833465124E-2</v>
      </c>
      <c r="J2413">
        <f t="shared" si="2303"/>
        <v>0.49999999999999989</v>
      </c>
      <c r="K2413">
        <f t="shared" si="2311"/>
        <v>-0.49240387650610401</v>
      </c>
      <c r="L2413">
        <f t="shared" si="2312"/>
        <v>8.6824088833465138E-2</v>
      </c>
      <c r="N2413">
        <v>170</v>
      </c>
      <c r="O2413">
        <f t="shared" si="2298"/>
        <v>70.487890811377611</v>
      </c>
      <c r="P2413">
        <f t="shared" si="2299"/>
        <v>19.512109188622382</v>
      </c>
      <c r="R2413">
        <f t="shared" si="2313"/>
        <v>19.512109188622382</v>
      </c>
      <c r="T2413">
        <f t="shared" si="2304"/>
        <v>19.494688227274679</v>
      </c>
      <c r="V2413">
        <f t="shared" si="2314"/>
        <v>0</v>
      </c>
    </row>
    <row r="2414" spans="1:22" x14ac:dyDescent="0.2">
      <c r="A2414">
        <f t="shared" si="2300"/>
        <v>0.5</v>
      </c>
      <c r="B2414">
        <f t="shared" si="2305"/>
        <v>-0.49255466307738688</v>
      </c>
      <c r="C2414">
        <f t="shared" si="2306"/>
        <v>8.5964550139704776E-2</v>
      </c>
      <c r="D2414">
        <f t="shared" si="2301"/>
        <v>-0.49999999999999989</v>
      </c>
      <c r="E2414">
        <f t="shared" si="2307"/>
        <v>-0.49255466307738693</v>
      </c>
      <c r="F2414">
        <f t="shared" si="2308"/>
        <v>8.596455013970479E-2</v>
      </c>
      <c r="G2414">
        <f t="shared" si="2302"/>
        <v>0.5</v>
      </c>
      <c r="H2414">
        <f t="shared" si="2309"/>
        <v>0.49255466307738688</v>
      </c>
      <c r="I2414">
        <f t="shared" si="2310"/>
        <v>-8.5964550139704776E-2</v>
      </c>
      <c r="J2414">
        <f t="shared" si="2303"/>
        <v>0.49999999999999989</v>
      </c>
      <c r="K2414">
        <f t="shared" si="2311"/>
        <v>-0.49255466307738693</v>
      </c>
      <c r="L2414">
        <f t="shared" si="2312"/>
        <v>8.596455013970479E-2</v>
      </c>
      <c r="N2414">
        <v>170.1</v>
      </c>
      <c r="O2414">
        <f t="shared" si="2298"/>
        <v>70.46992840037602</v>
      </c>
      <c r="P2414">
        <f t="shared" si="2299"/>
        <v>19.530071599623977</v>
      </c>
      <c r="R2414">
        <f t="shared" si="2313"/>
        <v>19.530071599623977</v>
      </c>
      <c r="T2414">
        <f t="shared" si="2304"/>
        <v>19.512650638276273</v>
      </c>
      <c r="V2414">
        <f t="shared" si="2314"/>
        <v>0</v>
      </c>
    </row>
    <row r="2415" spans="1:22" x14ac:dyDescent="0.2">
      <c r="A2415">
        <f t="shared" si="2300"/>
        <v>0.5</v>
      </c>
      <c r="B2415">
        <f t="shared" si="2305"/>
        <v>-0.49270394924174499</v>
      </c>
      <c r="C2415">
        <f t="shared" si="2306"/>
        <v>8.5104749583016337E-2</v>
      </c>
      <c r="D2415">
        <f t="shared" si="2301"/>
        <v>-0.49999999999999989</v>
      </c>
      <c r="E2415">
        <f t="shared" si="2307"/>
        <v>-0.49270394924174504</v>
      </c>
      <c r="F2415">
        <f t="shared" si="2308"/>
        <v>8.5104749583016351E-2</v>
      </c>
      <c r="G2415">
        <f t="shared" si="2302"/>
        <v>0.5</v>
      </c>
      <c r="H2415">
        <f t="shared" si="2309"/>
        <v>0.49270394924174499</v>
      </c>
      <c r="I2415">
        <f t="shared" si="2310"/>
        <v>-8.5104749583016337E-2</v>
      </c>
      <c r="J2415">
        <f t="shared" si="2303"/>
        <v>0.49999999999999989</v>
      </c>
      <c r="K2415">
        <f t="shared" si="2311"/>
        <v>-0.49270394924174504</v>
      </c>
      <c r="L2415">
        <f t="shared" si="2312"/>
        <v>8.5104749583016351E-2</v>
      </c>
      <c r="N2415">
        <v>170.2</v>
      </c>
      <c r="O2415">
        <f t="shared" si="2298"/>
        <v>70.452029677251971</v>
      </c>
      <c r="P2415">
        <f t="shared" si="2299"/>
        <v>19.547970322748025</v>
      </c>
      <c r="R2415">
        <f t="shared" si="2313"/>
        <v>19.547970322748025</v>
      </c>
      <c r="T2415">
        <f t="shared" si="2304"/>
        <v>19.530549361400322</v>
      </c>
      <c r="V2415">
        <f t="shared" si="2314"/>
        <v>0</v>
      </c>
    </row>
    <row r="2416" spans="1:22" x14ac:dyDescent="0.2">
      <c r="A2416">
        <f t="shared" si="2300"/>
        <v>0.5</v>
      </c>
      <c r="B2416">
        <f t="shared" si="2305"/>
        <v>-0.49285173454442677</v>
      </c>
      <c r="C2416">
        <f t="shared" si="2306"/>
        <v>8.4244689782501186E-2</v>
      </c>
      <c r="D2416">
        <f t="shared" si="2301"/>
        <v>-0.49999999999999989</v>
      </c>
      <c r="E2416">
        <f t="shared" si="2307"/>
        <v>-0.49285173454442682</v>
      </c>
      <c r="F2416">
        <f t="shared" si="2308"/>
        <v>8.42446897825012E-2</v>
      </c>
      <c r="G2416">
        <f t="shared" si="2302"/>
        <v>0.5</v>
      </c>
      <c r="H2416">
        <f t="shared" si="2309"/>
        <v>0.49285173454442677</v>
      </c>
      <c r="I2416">
        <f t="shared" si="2310"/>
        <v>-8.4244689782501186E-2</v>
      </c>
      <c r="J2416">
        <f t="shared" si="2303"/>
        <v>0.49999999999999989</v>
      </c>
      <c r="K2416">
        <f t="shared" si="2311"/>
        <v>-0.49285173454442682</v>
      </c>
      <c r="L2416">
        <f t="shared" si="2312"/>
        <v>8.42446897825012E-2</v>
      </c>
      <c r="N2416">
        <v>170.3</v>
      </c>
      <c r="O2416">
        <f t="shared" si="2298"/>
        <v>70.434194679468789</v>
      </c>
      <c r="P2416">
        <f t="shared" si="2299"/>
        <v>19.565805320531204</v>
      </c>
      <c r="R2416">
        <f t="shared" si="2313"/>
        <v>19.565805320531204</v>
      </c>
      <c r="T2416">
        <f t="shared" si="2304"/>
        <v>19.548384359183501</v>
      </c>
      <c r="V2416">
        <f t="shared" si="2314"/>
        <v>0</v>
      </c>
    </row>
    <row r="2417" spans="1:22" x14ac:dyDescent="0.2">
      <c r="A2417">
        <f t="shared" si="2300"/>
        <v>0.5</v>
      </c>
      <c r="B2417">
        <f t="shared" si="2305"/>
        <v>-0.49299801853525244</v>
      </c>
      <c r="C2417">
        <f t="shared" si="2306"/>
        <v>8.3384373358051073E-2</v>
      </c>
      <c r="D2417">
        <f t="shared" si="2301"/>
        <v>-0.49999999999999989</v>
      </c>
      <c r="E2417">
        <f t="shared" si="2307"/>
        <v>-0.49299801853525249</v>
      </c>
      <c r="F2417">
        <f t="shared" si="2308"/>
        <v>8.3384373358051087E-2</v>
      </c>
      <c r="G2417">
        <f t="shared" si="2302"/>
        <v>0.5</v>
      </c>
      <c r="H2417">
        <f t="shared" si="2309"/>
        <v>0.49299801853525244</v>
      </c>
      <c r="I2417">
        <f t="shared" si="2310"/>
        <v>-8.3384373358051073E-2</v>
      </c>
      <c r="J2417">
        <f t="shared" si="2303"/>
        <v>0.49999999999999989</v>
      </c>
      <c r="K2417">
        <f t="shared" si="2311"/>
        <v>-0.49299801853525249</v>
      </c>
      <c r="L2417">
        <f t="shared" si="2312"/>
        <v>8.3384373358051087E-2</v>
      </c>
      <c r="N2417">
        <v>170.4</v>
      </c>
      <c r="O2417">
        <f t="shared" si="2298"/>
        <v>70.41642344418635</v>
      </c>
      <c r="P2417">
        <f t="shared" si="2299"/>
        <v>19.583576555813647</v>
      </c>
      <c r="R2417">
        <f t="shared" si="2313"/>
        <v>19.583576555813647</v>
      </c>
      <c r="T2417">
        <f t="shared" si="2304"/>
        <v>19.566155594465943</v>
      </c>
      <c r="V2417">
        <f t="shared" si="2314"/>
        <v>0</v>
      </c>
    </row>
    <row r="2418" spans="1:22" x14ac:dyDescent="0.2">
      <c r="A2418">
        <f t="shared" si="2300"/>
        <v>0.5</v>
      </c>
      <c r="B2418">
        <f t="shared" si="2305"/>
        <v>-0.49314280076861561</v>
      </c>
      <c r="C2418">
        <f t="shared" si="2306"/>
        <v>8.2523802930338813E-2</v>
      </c>
      <c r="D2418">
        <f t="shared" si="2301"/>
        <v>-0.49999999999999989</v>
      </c>
      <c r="E2418">
        <f t="shared" si="2307"/>
        <v>-0.49314280076861572</v>
      </c>
      <c r="F2418">
        <f t="shared" si="2308"/>
        <v>8.2523802930338827E-2</v>
      </c>
      <c r="G2418">
        <f t="shared" si="2302"/>
        <v>0.5</v>
      </c>
      <c r="H2418">
        <f t="shared" si="2309"/>
        <v>0.49314280076861561</v>
      </c>
      <c r="I2418">
        <f t="shared" si="2310"/>
        <v>-8.2523802930338813E-2</v>
      </c>
      <c r="J2418">
        <f t="shared" si="2303"/>
        <v>0.49999999999999989</v>
      </c>
      <c r="K2418">
        <f t="shared" si="2311"/>
        <v>-0.49314280076861572</v>
      </c>
      <c r="L2418">
        <f t="shared" si="2312"/>
        <v>8.2523802930338827E-2</v>
      </c>
      <c r="N2418">
        <v>170.5</v>
      </c>
      <c r="O2418">
        <f t="shared" si="2298"/>
        <v>70.398716008261815</v>
      </c>
      <c r="P2418">
        <f t="shared" si="2299"/>
        <v>19.601283991738192</v>
      </c>
      <c r="R2418">
        <f t="shared" si="2313"/>
        <v>19.601283991738192</v>
      </c>
      <c r="T2418">
        <f t="shared" si="2304"/>
        <v>19.583863030390489</v>
      </c>
      <c r="V2418">
        <f t="shared" si="2314"/>
        <v>0</v>
      </c>
    </row>
    <row r="2419" spans="1:22" x14ac:dyDescent="0.2">
      <c r="A2419">
        <f t="shared" si="2300"/>
        <v>0.5</v>
      </c>
      <c r="B2419">
        <f t="shared" si="2305"/>
        <v>-0.49328608080348457</v>
      </c>
      <c r="C2419">
        <f t="shared" si="2306"/>
        <v>8.1662981120811176E-2</v>
      </c>
      <c r="D2419">
        <f t="shared" si="2301"/>
        <v>-0.49999999999999989</v>
      </c>
      <c r="E2419">
        <f t="shared" si="2307"/>
        <v>-0.49328608080348463</v>
      </c>
      <c r="F2419">
        <f t="shared" si="2308"/>
        <v>8.166298112081119E-2</v>
      </c>
      <c r="G2419">
        <f t="shared" si="2302"/>
        <v>0.5</v>
      </c>
      <c r="H2419">
        <f t="shared" si="2309"/>
        <v>0.49328608080348457</v>
      </c>
      <c r="I2419">
        <f t="shared" si="2310"/>
        <v>-8.1662981120811176E-2</v>
      </c>
      <c r="J2419">
        <f t="shared" si="2303"/>
        <v>0.49999999999999989</v>
      </c>
      <c r="K2419">
        <f t="shared" si="2311"/>
        <v>-0.49328608080348463</v>
      </c>
      <c r="L2419">
        <f t="shared" si="2312"/>
        <v>8.166298112081119E-2</v>
      </c>
      <c r="N2419">
        <v>170.6</v>
      </c>
      <c r="O2419">
        <f t="shared" si="2298"/>
        <v>70.38107240825039</v>
      </c>
      <c r="P2419">
        <f t="shared" si="2299"/>
        <v>19.618927591749603</v>
      </c>
      <c r="R2419">
        <f t="shared" si="2313"/>
        <v>19.618927591749603</v>
      </c>
      <c r="T2419">
        <f t="shared" si="2304"/>
        <v>19.6015066304019</v>
      </c>
      <c r="V2419">
        <f t="shared" si="2314"/>
        <v>0</v>
      </c>
    </row>
    <row r="2420" spans="1:22" x14ac:dyDescent="0.2">
      <c r="A2420">
        <f t="shared" si="2300"/>
        <v>0.5</v>
      </c>
      <c r="B2420">
        <f t="shared" si="2305"/>
        <v>-0.49342785820340357</v>
      </c>
      <c r="C2420">
        <f t="shared" si="2306"/>
        <v>8.0801910551680678E-2</v>
      </c>
      <c r="D2420">
        <f t="shared" si="2301"/>
        <v>-0.49999999999999989</v>
      </c>
      <c r="E2420">
        <f t="shared" si="2307"/>
        <v>-0.49342785820340362</v>
      </c>
      <c r="F2420">
        <f t="shared" si="2308"/>
        <v>8.0801910551680692E-2</v>
      </c>
      <c r="G2420">
        <f t="shared" si="2302"/>
        <v>0.5</v>
      </c>
      <c r="H2420">
        <f t="shared" si="2309"/>
        <v>0.49342785820340357</v>
      </c>
      <c r="I2420">
        <f t="shared" si="2310"/>
        <v>-8.0801910551680678E-2</v>
      </c>
      <c r="J2420">
        <f t="shared" si="2303"/>
        <v>0.49999999999999989</v>
      </c>
      <c r="K2420">
        <f t="shared" si="2311"/>
        <v>-0.49342785820340362</v>
      </c>
      <c r="L2420">
        <f t="shared" si="2312"/>
        <v>8.0801910551680692E-2</v>
      </c>
      <c r="N2420">
        <v>170.7</v>
      </c>
      <c r="O2420">
        <f t="shared" si="2298"/>
        <v>70.363492680406182</v>
      </c>
      <c r="P2420">
        <f t="shared" si="2299"/>
        <v>19.636507319593825</v>
      </c>
      <c r="R2420">
        <f t="shared" si="2313"/>
        <v>19.636507319593825</v>
      </c>
      <c r="T2420">
        <f t="shared" si="2304"/>
        <v>19.619086358246122</v>
      </c>
      <c r="V2420">
        <f t="shared" si="2314"/>
        <v>0</v>
      </c>
    </row>
    <row r="2421" spans="1:22" x14ac:dyDescent="0.2">
      <c r="A2421">
        <f t="shared" si="2300"/>
        <v>0.5</v>
      </c>
      <c r="B2421">
        <f t="shared" si="2305"/>
        <v>-0.49356813253649384</v>
      </c>
      <c r="C2421">
        <f t="shared" si="2306"/>
        <v>7.9940593845917368E-2</v>
      </c>
      <c r="D2421">
        <f t="shared" si="2301"/>
        <v>-0.49999999999999989</v>
      </c>
      <c r="E2421">
        <f t="shared" si="2307"/>
        <v>-0.4935681325364939</v>
      </c>
      <c r="F2421">
        <f t="shared" si="2308"/>
        <v>7.9940593845917382E-2</v>
      </c>
      <c r="G2421">
        <f t="shared" si="2302"/>
        <v>0.5</v>
      </c>
      <c r="H2421">
        <f t="shared" si="2309"/>
        <v>0.49356813253649384</v>
      </c>
      <c r="I2421">
        <f t="shared" si="2310"/>
        <v>-7.9940593845917368E-2</v>
      </c>
      <c r="J2421">
        <f t="shared" si="2303"/>
        <v>0.49999999999999989</v>
      </c>
      <c r="K2421">
        <f t="shared" si="2311"/>
        <v>-0.4935681325364939</v>
      </c>
      <c r="L2421">
        <f t="shared" si="2312"/>
        <v>7.9940593845917382E-2</v>
      </c>
      <c r="N2421">
        <v>170.8</v>
      </c>
      <c r="O2421">
        <f t="shared" si="2298"/>
        <v>70.345976860682825</v>
      </c>
      <c r="P2421">
        <f t="shared" si="2299"/>
        <v>19.654023139317172</v>
      </c>
      <c r="R2421">
        <f t="shared" si="2313"/>
        <v>19.654023139317172</v>
      </c>
      <c r="T2421">
        <f t="shared" si="2304"/>
        <v>19.636602177969468</v>
      </c>
      <c r="V2421">
        <f t="shared" si="2314"/>
        <v>0</v>
      </c>
    </row>
    <row r="2422" spans="1:22" x14ac:dyDescent="0.2">
      <c r="A2422">
        <f t="shared" si="2300"/>
        <v>0.5</v>
      </c>
      <c r="B2422">
        <f t="shared" si="2305"/>
        <v>-0.49370690337545564</v>
      </c>
      <c r="C2422">
        <f t="shared" si="2306"/>
        <v>7.9079033627241765E-2</v>
      </c>
      <c r="D2422">
        <f t="shared" si="2301"/>
        <v>-0.49999999999999989</v>
      </c>
      <c r="E2422">
        <f t="shared" si="2307"/>
        <v>-0.4937069033754557</v>
      </c>
      <c r="F2422">
        <f t="shared" si="2308"/>
        <v>7.9079033627241779E-2</v>
      </c>
      <c r="G2422">
        <f t="shared" si="2302"/>
        <v>0.5</v>
      </c>
      <c r="H2422">
        <f t="shared" si="2309"/>
        <v>0.49370690337545564</v>
      </c>
      <c r="I2422">
        <f t="shared" si="2310"/>
        <v>-7.9079033627241765E-2</v>
      </c>
      <c r="J2422">
        <f t="shared" si="2303"/>
        <v>0.49999999999999989</v>
      </c>
      <c r="K2422">
        <f t="shared" si="2311"/>
        <v>-0.4937069033754557</v>
      </c>
      <c r="L2422">
        <f t="shared" si="2312"/>
        <v>7.9079033627241779E-2</v>
      </c>
      <c r="N2422">
        <v>170.9</v>
      </c>
      <c r="O2422">
        <f t="shared" si="2298"/>
        <v>70.328524984734443</v>
      </c>
      <c r="P2422">
        <f t="shared" si="2299"/>
        <v>19.67147501526556</v>
      </c>
      <c r="R2422">
        <f t="shared" si="2313"/>
        <v>19.67147501526556</v>
      </c>
      <c r="T2422">
        <f t="shared" si="2304"/>
        <v>19.654054053917857</v>
      </c>
      <c r="V2422">
        <f t="shared" si="2314"/>
        <v>0</v>
      </c>
    </row>
    <row r="2423" spans="1:22" x14ac:dyDescent="0.2">
      <c r="A2423">
        <f t="shared" si="2300"/>
        <v>0.5</v>
      </c>
      <c r="B2423">
        <f t="shared" si="2305"/>
        <v>-0.49384417029756877</v>
      </c>
      <c r="C2423">
        <f t="shared" si="2306"/>
        <v>7.8217232520115476E-2</v>
      </c>
      <c r="D2423">
        <f t="shared" si="2301"/>
        <v>-0.49999999999999989</v>
      </c>
      <c r="E2423">
        <f t="shared" si="2307"/>
        <v>-0.49384417029756883</v>
      </c>
      <c r="F2423">
        <f t="shared" si="2308"/>
        <v>7.821723252011549E-2</v>
      </c>
      <c r="G2423">
        <f t="shared" si="2302"/>
        <v>0.5</v>
      </c>
      <c r="H2423">
        <f t="shared" si="2309"/>
        <v>0.49384417029756877</v>
      </c>
      <c r="I2423">
        <f t="shared" si="2310"/>
        <v>-7.8217232520115476E-2</v>
      </c>
      <c r="J2423">
        <f t="shared" si="2303"/>
        <v>0.49999999999999989</v>
      </c>
      <c r="K2423">
        <f t="shared" si="2311"/>
        <v>-0.49384417029756883</v>
      </c>
      <c r="L2423">
        <f t="shared" si="2312"/>
        <v>7.821723252011549E-2</v>
      </c>
      <c r="N2423">
        <v>171</v>
      </c>
      <c r="O2423">
        <f t="shared" si="2298"/>
        <v>70.311137087916208</v>
      </c>
      <c r="P2423">
        <f t="shared" si="2299"/>
        <v>19.688862912083785</v>
      </c>
      <c r="R2423">
        <f t="shared" si="2313"/>
        <v>19.688862912083785</v>
      </c>
      <c r="T2423">
        <f t="shared" si="2304"/>
        <v>19.671441950736082</v>
      </c>
      <c r="V2423">
        <f t="shared" si="2314"/>
        <v>0</v>
      </c>
    </row>
    <row r="2424" spans="1:22" x14ac:dyDescent="0.2">
      <c r="A2424">
        <f t="shared" si="2300"/>
        <v>0.5</v>
      </c>
      <c r="B2424">
        <f t="shared" si="2305"/>
        <v>-0.49397993288469449</v>
      </c>
      <c r="C2424">
        <f t="shared" si="2306"/>
        <v>7.7355193149734144E-2</v>
      </c>
      <c r="D2424">
        <f t="shared" si="2301"/>
        <v>-0.49999999999999989</v>
      </c>
      <c r="E2424">
        <f t="shared" si="2307"/>
        <v>-0.49397993288469455</v>
      </c>
      <c r="F2424">
        <f t="shared" si="2308"/>
        <v>7.7355193149734158E-2</v>
      </c>
      <c r="G2424">
        <f t="shared" si="2302"/>
        <v>0.5</v>
      </c>
      <c r="H2424">
        <f t="shared" si="2309"/>
        <v>0.49397993288469449</v>
      </c>
      <c r="I2424">
        <f t="shared" si="2310"/>
        <v>-7.7355193149734144E-2</v>
      </c>
      <c r="J2424">
        <f t="shared" si="2303"/>
        <v>0.49999999999999989</v>
      </c>
      <c r="K2424">
        <f t="shared" si="2311"/>
        <v>-0.49397993288469455</v>
      </c>
      <c r="L2424">
        <f t="shared" si="2312"/>
        <v>7.7355193149734158E-2</v>
      </c>
      <c r="N2424">
        <v>171.1</v>
      </c>
      <c r="O2424">
        <f t="shared" si="2298"/>
        <v>70.293813205285346</v>
      </c>
      <c r="P2424">
        <f t="shared" si="2299"/>
        <v>19.70618679471465</v>
      </c>
      <c r="R2424">
        <f t="shared" si="2313"/>
        <v>19.70618679471465</v>
      </c>
      <c r="T2424">
        <f t="shared" si="2304"/>
        <v>19.688765833366947</v>
      </c>
      <c r="V2424">
        <f t="shared" si="2314"/>
        <v>0</v>
      </c>
    </row>
    <row r="2425" spans="1:22" x14ac:dyDescent="0.2">
      <c r="A2425">
        <f t="shared" si="2300"/>
        <v>0.5</v>
      </c>
      <c r="B2425">
        <f t="shared" si="2305"/>
        <v>-0.49411419072327634</v>
      </c>
      <c r="C2425">
        <f t="shared" si="2306"/>
        <v>7.6492918142019181E-2</v>
      </c>
      <c r="D2425">
        <f t="shared" si="2301"/>
        <v>-0.49999999999999989</v>
      </c>
      <c r="E2425">
        <f t="shared" si="2307"/>
        <v>-0.49411419072327639</v>
      </c>
      <c r="F2425">
        <f t="shared" si="2308"/>
        <v>7.6492918142019195E-2</v>
      </c>
      <c r="G2425">
        <f t="shared" si="2302"/>
        <v>0.5</v>
      </c>
      <c r="H2425">
        <f t="shared" si="2309"/>
        <v>0.49411419072327634</v>
      </c>
      <c r="I2425">
        <f t="shared" si="2310"/>
        <v>-7.6492918142019181E-2</v>
      </c>
      <c r="J2425">
        <f t="shared" si="2303"/>
        <v>0.49999999999999989</v>
      </c>
      <c r="K2425">
        <f t="shared" si="2311"/>
        <v>-0.49411419072327639</v>
      </c>
      <c r="L2425">
        <f t="shared" si="2312"/>
        <v>7.6492918142019195E-2</v>
      </c>
      <c r="N2425">
        <v>171.2</v>
      </c>
      <c r="O2425">
        <f t="shared" si="2298"/>
        <v>70.276553371601707</v>
      </c>
      <c r="P2425">
        <f t="shared" si="2299"/>
        <v>19.723446628398307</v>
      </c>
      <c r="R2425">
        <f t="shared" si="2313"/>
        <v>19.723446628398307</v>
      </c>
      <c r="T2425">
        <f t="shared" si="2304"/>
        <v>19.706025667050604</v>
      </c>
      <c r="V2425">
        <f t="shared" si="2314"/>
        <v>0</v>
      </c>
    </row>
    <row r="2426" spans="1:22" x14ac:dyDescent="0.2">
      <c r="A2426">
        <f t="shared" si="2300"/>
        <v>0.5</v>
      </c>
      <c r="B2426">
        <f t="shared" si="2305"/>
        <v>-0.49424694340434167</v>
      </c>
      <c r="C2426">
        <f t="shared" si="2306"/>
        <v>7.563041012360959E-2</v>
      </c>
      <c r="D2426">
        <f t="shared" si="2301"/>
        <v>-0.49999999999999989</v>
      </c>
      <c r="E2426">
        <f t="shared" si="2307"/>
        <v>-0.49424694340434178</v>
      </c>
      <c r="F2426">
        <f t="shared" si="2308"/>
        <v>7.5630410123609604E-2</v>
      </c>
      <c r="G2426">
        <f t="shared" si="2302"/>
        <v>0.5</v>
      </c>
      <c r="H2426">
        <f t="shared" si="2309"/>
        <v>0.49424694340434167</v>
      </c>
      <c r="I2426">
        <f t="shared" si="2310"/>
        <v>-7.563041012360959E-2</v>
      </c>
      <c r="J2426">
        <f t="shared" si="2303"/>
        <v>0.49999999999999989</v>
      </c>
      <c r="K2426">
        <f t="shared" si="2311"/>
        <v>-0.49424694340434178</v>
      </c>
      <c r="L2426">
        <f t="shared" si="2312"/>
        <v>7.5630410123609604E-2</v>
      </c>
      <c r="N2426">
        <v>171.3</v>
      </c>
      <c r="O2426">
        <f t="shared" si="2298"/>
        <v>70.259357621328675</v>
      </c>
      <c r="P2426">
        <f t="shared" si="2299"/>
        <v>19.740642378671318</v>
      </c>
      <c r="R2426">
        <f t="shared" si="2313"/>
        <v>19.740642378671318</v>
      </c>
      <c r="T2426">
        <f t="shared" si="2304"/>
        <v>19.723221417323614</v>
      </c>
      <c r="V2426">
        <f t="shared" si="2314"/>
        <v>0</v>
      </c>
    </row>
    <row r="2427" spans="1:22" x14ac:dyDescent="0.2">
      <c r="A2427">
        <f t="shared" si="2300"/>
        <v>0.5</v>
      </c>
      <c r="B2427">
        <f t="shared" si="2305"/>
        <v>-0.49437819052350285</v>
      </c>
      <c r="C2427">
        <f t="shared" si="2306"/>
        <v>7.4767671721854806E-2</v>
      </c>
      <c r="D2427">
        <f t="shared" si="2301"/>
        <v>-0.49999999999999989</v>
      </c>
      <c r="E2427">
        <f t="shared" si="2307"/>
        <v>-0.4943781905235029</v>
      </c>
      <c r="F2427">
        <f t="shared" si="2308"/>
        <v>7.476767172185482E-2</v>
      </c>
      <c r="G2427">
        <f t="shared" si="2302"/>
        <v>0.5</v>
      </c>
      <c r="H2427">
        <f t="shared" si="2309"/>
        <v>0.49437819052350285</v>
      </c>
      <c r="I2427">
        <f t="shared" si="2310"/>
        <v>-7.4767671721854806E-2</v>
      </c>
      <c r="J2427">
        <f t="shared" si="2303"/>
        <v>0.49999999999999989</v>
      </c>
      <c r="K2427">
        <f t="shared" si="2311"/>
        <v>-0.4943781905235029</v>
      </c>
      <c r="L2427">
        <f t="shared" si="2312"/>
        <v>7.476767172185482E-2</v>
      </c>
      <c r="N2427">
        <v>171.4</v>
      </c>
      <c r="O2427">
        <f t="shared" si="2298"/>
        <v>70.242225988634004</v>
      </c>
      <c r="P2427">
        <f t="shared" si="2299"/>
        <v>19.757774011366017</v>
      </c>
      <c r="R2427">
        <f t="shared" si="2313"/>
        <v>19.757774011366017</v>
      </c>
      <c r="T2427">
        <f t="shared" si="2304"/>
        <v>19.740353050018314</v>
      </c>
      <c r="V2427">
        <f t="shared" si="2314"/>
        <v>0</v>
      </c>
    </row>
    <row r="2428" spans="1:22" x14ac:dyDescent="0.2">
      <c r="A2428">
        <f t="shared" si="2300"/>
        <v>0.5</v>
      </c>
      <c r="B2428">
        <f t="shared" si="2305"/>
        <v>-0.49450793168095836</v>
      </c>
      <c r="C2428">
        <f t="shared" si="2306"/>
        <v>7.3904705564805398E-2</v>
      </c>
      <c r="D2428">
        <f t="shared" si="2301"/>
        <v>-0.49999999999999989</v>
      </c>
      <c r="E2428">
        <f t="shared" si="2307"/>
        <v>-0.49450793168095841</v>
      </c>
      <c r="F2428">
        <f t="shared" si="2308"/>
        <v>7.3904705564805412E-2</v>
      </c>
      <c r="G2428">
        <f t="shared" si="2302"/>
        <v>0.5</v>
      </c>
      <c r="H2428">
        <f t="shared" si="2309"/>
        <v>0.49450793168095836</v>
      </c>
      <c r="I2428">
        <f t="shared" si="2310"/>
        <v>-7.3904705564805398E-2</v>
      </c>
      <c r="J2428">
        <f t="shared" si="2303"/>
        <v>0.49999999999999989</v>
      </c>
      <c r="K2428">
        <f t="shared" si="2311"/>
        <v>-0.49450793168095841</v>
      </c>
      <c r="L2428">
        <f t="shared" si="2312"/>
        <v>7.3904705564805412E-2</v>
      </c>
      <c r="N2428">
        <v>171.5</v>
      </c>
      <c r="O2428">
        <f t="shared" si="2298"/>
        <v>70.225158507390375</v>
      </c>
      <c r="P2428">
        <f t="shared" si="2299"/>
        <v>19.774841492609628</v>
      </c>
      <c r="R2428">
        <f t="shared" si="2313"/>
        <v>19.774841492609628</v>
      </c>
      <c r="T2428">
        <f t="shared" si="2304"/>
        <v>19.757420531261925</v>
      </c>
      <c r="V2428">
        <f t="shared" si="2314"/>
        <v>0</v>
      </c>
    </row>
    <row r="2429" spans="1:22" x14ac:dyDescent="0.2">
      <c r="A2429">
        <f t="shared" si="2300"/>
        <v>0.5</v>
      </c>
      <c r="B2429">
        <f t="shared" si="2305"/>
        <v>-0.49463616648149406</v>
      </c>
      <c r="C2429">
        <f t="shared" si="2306"/>
        <v>7.3041514281205949E-2</v>
      </c>
      <c r="D2429">
        <f t="shared" si="2301"/>
        <v>-0.49999999999999989</v>
      </c>
      <c r="E2429">
        <f t="shared" si="2307"/>
        <v>-0.49463616648149411</v>
      </c>
      <c r="F2429">
        <f t="shared" si="2308"/>
        <v>7.3041514281205963E-2</v>
      </c>
      <c r="G2429">
        <f t="shared" si="2302"/>
        <v>0.5</v>
      </c>
      <c r="H2429">
        <f t="shared" si="2309"/>
        <v>0.49463616648149406</v>
      </c>
      <c r="I2429">
        <f t="shared" si="2310"/>
        <v>-7.3041514281205949E-2</v>
      </c>
      <c r="J2429">
        <f t="shared" si="2303"/>
        <v>0.49999999999999989</v>
      </c>
      <c r="K2429">
        <f t="shared" si="2311"/>
        <v>-0.49463616648149411</v>
      </c>
      <c r="L2429">
        <f t="shared" si="2312"/>
        <v>7.3041514281205963E-2</v>
      </c>
      <c r="N2429">
        <v>171.6</v>
      </c>
      <c r="O2429">
        <f t="shared" si="2298"/>
        <v>70.208155211176503</v>
      </c>
      <c r="P2429">
        <f t="shared" si="2299"/>
        <v>19.791844788823504</v>
      </c>
      <c r="R2429">
        <f t="shared" si="2313"/>
        <v>19.791844788823504</v>
      </c>
      <c r="T2429">
        <f t="shared" si="2304"/>
        <v>19.7744238274758</v>
      </c>
      <c r="V2429">
        <f t="shared" si="2314"/>
        <v>0</v>
      </c>
    </row>
    <row r="2430" spans="1:22" x14ac:dyDescent="0.2">
      <c r="A2430">
        <f t="shared" si="2300"/>
        <v>0.5</v>
      </c>
      <c r="B2430">
        <f t="shared" si="2305"/>
        <v>-0.49476289453448463</v>
      </c>
      <c r="C2430">
        <f t="shared" si="2306"/>
        <v>7.2178100500486814E-2</v>
      </c>
      <c r="D2430">
        <f t="shared" si="2301"/>
        <v>-0.49999999999999989</v>
      </c>
      <c r="E2430">
        <f t="shared" si="2307"/>
        <v>-0.49476289453448469</v>
      </c>
      <c r="F2430">
        <f t="shared" si="2308"/>
        <v>7.2178100500486828E-2</v>
      </c>
      <c r="G2430">
        <f t="shared" si="2302"/>
        <v>0.5</v>
      </c>
      <c r="H2430">
        <f t="shared" si="2309"/>
        <v>0.49476289453448463</v>
      </c>
      <c r="I2430">
        <f t="shared" si="2310"/>
        <v>-7.2178100500486814E-2</v>
      </c>
      <c r="J2430">
        <f t="shared" si="2303"/>
        <v>0.49999999999999989</v>
      </c>
      <c r="K2430">
        <f t="shared" si="2311"/>
        <v>-0.49476289453448469</v>
      </c>
      <c r="L2430">
        <f t="shared" si="2312"/>
        <v>7.2178100500486828E-2</v>
      </c>
      <c r="N2430">
        <v>171.7</v>
      </c>
      <c r="O2430">
        <f t="shared" si="2298"/>
        <v>70.191216133277649</v>
      </c>
      <c r="P2430">
        <f t="shared" si="2299"/>
        <v>19.808783866722358</v>
      </c>
      <c r="R2430">
        <f t="shared" si="2313"/>
        <v>19.808783866722358</v>
      </c>
      <c r="T2430">
        <f t="shared" si="2304"/>
        <v>19.791362905374655</v>
      </c>
      <c r="V2430">
        <f t="shared" si="2314"/>
        <v>0</v>
      </c>
    </row>
    <row r="2431" spans="1:22" x14ac:dyDescent="0.2">
      <c r="A2431">
        <f t="shared" si="2300"/>
        <v>0.5</v>
      </c>
      <c r="B2431">
        <f t="shared" si="2305"/>
        <v>-0.49488811545389438</v>
      </c>
      <c r="C2431">
        <f t="shared" si="2306"/>
        <v>7.1314466852755637E-2</v>
      </c>
      <c r="D2431">
        <f t="shared" si="2301"/>
        <v>-0.49999999999999989</v>
      </c>
      <c r="E2431">
        <f t="shared" si="2307"/>
        <v>-0.49488811545389449</v>
      </c>
      <c r="F2431">
        <f t="shared" si="2308"/>
        <v>7.1314466852755651E-2</v>
      </c>
      <c r="G2431">
        <f t="shared" si="2302"/>
        <v>0.5</v>
      </c>
      <c r="H2431">
        <f t="shared" si="2309"/>
        <v>0.49488811545389438</v>
      </c>
      <c r="I2431">
        <f t="shared" si="2310"/>
        <v>-7.1314466852755637E-2</v>
      </c>
      <c r="J2431">
        <f t="shared" si="2303"/>
        <v>0.49999999999999989</v>
      </c>
      <c r="K2431">
        <f t="shared" si="2311"/>
        <v>-0.49488811545389449</v>
      </c>
      <c r="L2431">
        <f t="shared" si="2312"/>
        <v>7.1314466852755651E-2</v>
      </c>
      <c r="N2431">
        <v>171.8</v>
      </c>
      <c r="O2431">
        <f t="shared" si="2298"/>
        <v>70.174341306686557</v>
      </c>
      <c r="P2431">
        <f t="shared" si="2299"/>
        <v>19.825658693313446</v>
      </c>
      <c r="R2431">
        <f t="shared" si="2313"/>
        <v>19.825658693313446</v>
      </c>
      <c r="T2431">
        <f t="shared" si="2304"/>
        <v>19.808237731965743</v>
      </c>
      <c r="V2431">
        <f t="shared" si="2314"/>
        <v>0</v>
      </c>
    </row>
    <row r="2432" spans="1:22" x14ac:dyDescent="0.2">
      <c r="A2432">
        <f t="shared" si="2300"/>
        <v>0.5</v>
      </c>
      <c r="B2432">
        <f t="shared" si="2305"/>
        <v>-0.49501182885827877</v>
      </c>
      <c r="C2432">
        <f t="shared" si="2306"/>
        <v>7.0450615968791194E-2</v>
      </c>
      <c r="D2432">
        <f t="shared" si="2301"/>
        <v>-0.49999999999999989</v>
      </c>
      <c r="E2432">
        <f t="shared" si="2307"/>
        <v>-0.49501182885827882</v>
      </c>
      <c r="F2432">
        <f t="shared" si="2308"/>
        <v>7.0450615968791208E-2</v>
      </c>
      <c r="G2432">
        <f t="shared" si="2302"/>
        <v>0.5</v>
      </c>
      <c r="H2432">
        <f t="shared" si="2309"/>
        <v>0.49501182885827877</v>
      </c>
      <c r="I2432">
        <f t="shared" si="2310"/>
        <v>-7.0450615968791194E-2</v>
      </c>
      <c r="J2432">
        <f t="shared" si="2303"/>
        <v>0.49999999999999989</v>
      </c>
      <c r="K2432">
        <f t="shared" si="2311"/>
        <v>-0.49501182885827882</v>
      </c>
      <c r="L2432">
        <f t="shared" si="2312"/>
        <v>7.0450615968791208E-2</v>
      </c>
      <c r="N2432">
        <v>171.9</v>
      </c>
      <c r="O2432">
        <f t="shared" si="2298"/>
        <v>70.157530764104266</v>
      </c>
      <c r="P2432">
        <f t="shared" si="2299"/>
        <v>19.842469235895734</v>
      </c>
      <c r="R2432">
        <f t="shared" si="2313"/>
        <v>19.842469235895734</v>
      </c>
      <c r="T2432">
        <f t="shared" si="2304"/>
        <v>19.825048274548031</v>
      </c>
      <c r="V2432">
        <f t="shared" si="2314"/>
        <v>0</v>
      </c>
    </row>
    <row r="2433" spans="1:22" x14ac:dyDescent="0.2">
      <c r="A2433">
        <f t="shared" si="2300"/>
        <v>0.5</v>
      </c>
      <c r="B2433">
        <f t="shared" si="2305"/>
        <v>-0.49513403437078513</v>
      </c>
      <c r="C2433">
        <f t="shared" si="2306"/>
        <v>6.958655048003265E-2</v>
      </c>
      <c r="D2433">
        <f t="shared" si="2301"/>
        <v>-0.49999999999999989</v>
      </c>
      <c r="E2433">
        <f t="shared" si="2307"/>
        <v>-0.49513403437078518</v>
      </c>
      <c r="F2433">
        <f t="shared" si="2308"/>
        <v>6.9586550480032663E-2</v>
      </c>
      <c r="G2433">
        <f t="shared" si="2302"/>
        <v>0.5</v>
      </c>
      <c r="H2433">
        <f t="shared" si="2309"/>
        <v>0.49513403437078513</v>
      </c>
      <c r="I2433">
        <f t="shared" si="2310"/>
        <v>-6.958655048003265E-2</v>
      </c>
      <c r="J2433">
        <f t="shared" si="2303"/>
        <v>0.49999999999999989</v>
      </c>
      <c r="K2433">
        <f t="shared" si="2311"/>
        <v>-0.49513403437078518</v>
      </c>
      <c r="L2433">
        <f t="shared" si="2312"/>
        <v>6.9586550480032663E-2</v>
      </c>
      <c r="N2433">
        <v>172</v>
      </c>
      <c r="O2433">
        <f t="shared" si="2298"/>
        <v>70.140784537940831</v>
      </c>
      <c r="P2433">
        <f t="shared" si="2299"/>
        <v>19.859215462059176</v>
      </c>
      <c r="R2433">
        <f t="shared" si="2313"/>
        <v>19.859215462059176</v>
      </c>
      <c r="T2433">
        <f t="shared" si="2304"/>
        <v>19.841794500711472</v>
      </c>
      <c r="V2433">
        <f t="shared" si="2314"/>
        <v>0</v>
      </c>
    </row>
    <row r="2434" spans="1:22" x14ac:dyDescent="0.2">
      <c r="A2434">
        <f t="shared" si="2300"/>
        <v>0.5</v>
      </c>
      <c r="B2434">
        <f t="shared" si="2305"/>
        <v>-0.49525473161915429</v>
      </c>
      <c r="C2434">
        <f t="shared" si="2306"/>
        <v>6.872227301857331E-2</v>
      </c>
      <c r="D2434">
        <f t="shared" si="2301"/>
        <v>-0.49999999999999989</v>
      </c>
      <c r="E2434">
        <f t="shared" si="2307"/>
        <v>-0.49525473161915434</v>
      </c>
      <c r="F2434">
        <f t="shared" si="2308"/>
        <v>6.8722273018573324E-2</v>
      </c>
      <c r="G2434">
        <f t="shared" si="2302"/>
        <v>0.5</v>
      </c>
      <c r="H2434">
        <f t="shared" si="2309"/>
        <v>0.49525473161915429</v>
      </c>
      <c r="I2434">
        <f t="shared" si="2310"/>
        <v>-6.872227301857331E-2</v>
      </c>
      <c r="J2434">
        <f t="shared" si="2303"/>
        <v>0.49999999999999989</v>
      </c>
      <c r="K2434">
        <f t="shared" si="2311"/>
        <v>-0.49525473161915434</v>
      </c>
      <c r="L2434">
        <f t="shared" si="2312"/>
        <v>6.8722273018573324E-2</v>
      </c>
      <c r="N2434">
        <v>172.1</v>
      </c>
      <c r="O2434">
        <f t="shared" si="2298"/>
        <v>70.124102660316154</v>
      </c>
      <c r="P2434">
        <f t="shared" si="2299"/>
        <v>19.875897339683853</v>
      </c>
      <c r="R2434">
        <f t="shared" si="2313"/>
        <v>19.875897339683853</v>
      </c>
      <c r="T2434">
        <f t="shared" si="2304"/>
        <v>19.85847637833615</v>
      </c>
      <c r="V2434">
        <f t="shared" si="2314"/>
        <v>0</v>
      </c>
    </row>
    <row r="2435" spans="1:22" x14ac:dyDescent="0.2">
      <c r="A2435">
        <f t="shared" si="2300"/>
        <v>0.5</v>
      </c>
      <c r="B2435">
        <f t="shared" si="2305"/>
        <v>-0.49537392023572174</v>
      </c>
      <c r="C2435">
        <f t="shared" si="2306"/>
        <v>6.7857786217152216E-2</v>
      </c>
      <c r="D2435">
        <f t="shared" si="2301"/>
        <v>-0.49999999999999989</v>
      </c>
      <c r="E2435">
        <f t="shared" si="2307"/>
        <v>-0.4953739202357218</v>
      </c>
      <c r="F2435">
        <f t="shared" si="2308"/>
        <v>6.785778621715223E-2</v>
      </c>
      <c r="G2435">
        <f t="shared" si="2302"/>
        <v>0.5</v>
      </c>
      <c r="H2435">
        <f t="shared" si="2309"/>
        <v>0.49537392023572174</v>
      </c>
      <c r="I2435">
        <f t="shared" si="2310"/>
        <v>-6.7857786217152216E-2</v>
      </c>
      <c r="J2435">
        <f t="shared" si="2303"/>
        <v>0.49999999999999989</v>
      </c>
      <c r="K2435">
        <f t="shared" si="2311"/>
        <v>-0.4953739202357218</v>
      </c>
      <c r="L2435">
        <f t="shared" si="2312"/>
        <v>6.785778621715223E-2</v>
      </c>
      <c r="N2435">
        <v>172.2</v>
      </c>
      <c r="O2435">
        <f t="shared" si="2298"/>
        <v>70.107485163060801</v>
      </c>
      <c r="P2435">
        <f t="shared" si="2299"/>
        <v>19.892514836939217</v>
      </c>
      <c r="R2435">
        <f t="shared" si="2313"/>
        <v>19.892514836939217</v>
      </c>
      <c r="T2435">
        <f t="shared" si="2304"/>
        <v>19.875093875591514</v>
      </c>
      <c r="V2435">
        <f t="shared" si="2314"/>
        <v>0</v>
      </c>
    </row>
    <row r="2436" spans="1:22" x14ac:dyDescent="0.2">
      <c r="A2436">
        <f t="shared" si="2300"/>
        <v>0.5</v>
      </c>
      <c r="B2436">
        <f t="shared" si="2305"/>
        <v>-0.49549159985741803</v>
      </c>
      <c r="C2436">
        <f t="shared" si="2306"/>
        <v>6.6993092709145885E-2</v>
      </c>
      <c r="D2436">
        <f t="shared" si="2301"/>
        <v>-0.49999999999999989</v>
      </c>
      <c r="E2436">
        <f t="shared" si="2307"/>
        <v>-0.49549159985741814</v>
      </c>
      <c r="F2436">
        <f t="shared" si="2308"/>
        <v>6.6993092709145899E-2</v>
      </c>
      <c r="G2436">
        <f t="shared" si="2302"/>
        <v>0.5</v>
      </c>
      <c r="H2436">
        <f t="shared" si="2309"/>
        <v>0.49549159985741803</v>
      </c>
      <c r="I2436">
        <f t="shared" si="2310"/>
        <v>-6.6993092709145885E-2</v>
      </c>
      <c r="J2436">
        <f t="shared" si="2303"/>
        <v>0.49999999999999989</v>
      </c>
      <c r="K2436">
        <f t="shared" si="2311"/>
        <v>-0.49549159985741814</v>
      </c>
      <c r="L2436">
        <f t="shared" si="2312"/>
        <v>6.6993092709145899E-2</v>
      </c>
      <c r="N2436">
        <v>172.3</v>
      </c>
      <c r="O2436">
        <f t="shared" si="2298"/>
        <v>70.090932077716758</v>
      </c>
      <c r="P2436">
        <f t="shared" si="2299"/>
        <v>19.909067922283239</v>
      </c>
      <c r="R2436">
        <f t="shared" si="2313"/>
        <v>19.909067922283239</v>
      </c>
      <c r="T2436">
        <f t="shared" si="2304"/>
        <v>19.891646960935535</v>
      </c>
      <c r="V2436">
        <f t="shared" si="2314"/>
        <v>0</v>
      </c>
    </row>
    <row r="2437" spans="1:22" x14ac:dyDescent="0.2">
      <c r="A2437">
        <f t="shared" si="2300"/>
        <v>0.5</v>
      </c>
      <c r="B2437">
        <f t="shared" si="2305"/>
        <v>-0.49560777012577084</v>
      </c>
      <c r="C2437">
        <f t="shared" si="2306"/>
        <v>6.6128195128561135E-2</v>
      </c>
      <c r="D2437">
        <f t="shared" si="2301"/>
        <v>-0.49999999999999989</v>
      </c>
      <c r="E2437">
        <f t="shared" si="2307"/>
        <v>-0.4956077701257709</v>
      </c>
      <c r="F2437">
        <f t="shared" si="2308"/>
        <v>6.6128195128561149E-2</v>
      </c>
      <c r="G2437">
        <f t="shared" si="2302"/>
        <v>0.5</v>
      </c>
      <c r="H2437">
        <f t="shared" si="2309"/>
        <v>0.49560777012577084</v>
      </c>
      <c r="I2437">
        <f t="shared" si="2310"/>
        <v>-6.6128195128561135E-2</v>
      </c>
      <c r="J2437">
        <f t="shared" si="2303"/>
        <v>0.49999999999999989</v>
      </c>
      <c r="K2437">
        <f t="shared" si="2311"/>
        <v>-0.4956077701257709</v>
      </c>
      <c r="L2437">
        <f t="shared" si="2312"/>
        <v>6.6128195128561149E-2</v>
      </c>
      <c r="N2437">
        <v>172.4</v>
      </c>
      <c r="O2437">
        <f t="shared" si="2298"/>
        <v>70.074443435538342</v>
      </c>
      <c r="P2437">
        <f t="shared" si="2299"/>
        <v>19.925556564461665</v>
      </c>
      <c r="R2437">
        <f t="shared" si="2313"/>
        <v>19.925556564461665</v>
      </c>
      <c r="T2437">
        <f t="shared" si="2304"/>
        <v>19.908135603113962</v>
      </c>
      <c r="V2437">
        <f t="shared" si="2314"/>
        <v>0</v>
      </c>
    </row>
    <row r="2438" spans="1:22" x14ac:dyDescent="0.2">
      <c r="A2438">
        <f t="shared" si="2300"/>
        <v>0.5</v>
      </c>
      <c r="B2438">
        <f t="shared" si="2305"/>
        <v>-0.49572243068690508</v>
      </c>
      <c r="C2438">
        <f t="shared" si="2306"/>
        <v>6.5263096110025773E-2</v>
      </c>
      <c r="D2438">
        <f t="shared" si="2301"/>
        <v>-0.49999999999999989</v>
      </c>
      <c r="E2438">
        <f t="shared" si="2307"/>
        <v>-0.49572243068690519</v>
      </c>
      <c r="F2438">
        <f t="shared" si="2308"/>
        <v>6.5263096110025787E-2</v>
      </c>
      <c r="G2438">
        <f t="shared" si="2302"/>
        <v>0.5</v>
      </c>
      <c r="H2438">
        <f t="shared" si="2309"/>
        <v>0.49572243068690508</v>
      </c>
      <c r="I2438">
        <f t="shared" si="2310"/>
        <v>-6.5263096110025773E-2</v>
      </c>
      <c r="J2438">
        <f t="shared" si="2303"/>
        <v>0.49999999999999989</v>
      </c>
      <c r="K2438">
        <f t="shared" si="2311"/>
        <v>-0.49572243068690519</v>
      </c>
      <c r="L2438">
        <f t="shared" si="2312"/>
        <v>6.5263096110025787E-2</v>
      </c>
      <c r="N2438">
        <v>172.5</v>
      </c>
      <c r="O2438">
        <f t="shared" si="2298"/>
        <v>70.058019267492895</v>
      </c>
      <c r="P2438">
        <f t="shared" si="2299"/>
        <v>19.941980732507112</v>
      </c>
      <c r="R2438">
        <f t="shared" si="2313"/>
        <v>19.941980732507112</v>
      </c>
      <c r="T2438">
        <f t="shared" si="2304"/>
        <v>19.924559771159409</v>
      </c>
      <c r="V2438">
        <f t="shared" si="2314"/>
        <v>0</v>
      </c>
    </row>
    <row r="2439" spans="1:22" x14ac:dyDescent="0.2">
      <c r="A2439">
        <f t="shared" si="2300"/>
        <v>0.5</v>
      </c>
      <c r="B2439">
        <f t="shared" si="2305"/>
        <v>-0.49583558119154508</v>
      </c>
      <c r="C2439">
        <f t="shared" si="2306"/>
        <v>6.4397798288781422E-2</v>
      </c>
      <c r="D2439">
        <f t="shared" si="2301"/>
        <v>-0.49999999999999989</v>
      </c>
      <c r="E2439">
        <f t="shared" si="2307"/>
        <v>-0.49583558119154514</v>
      </c>
      <c r="F2439">
        <f t="shared" si="2308"/>
        <v>6.4397798288781435E-2</v>
      </c>
      <c r="G2439">
        <f t="shared" si="2302"/>
        <v>0.5</v>
      </c>
      <c r="H2439">
        <f t="shared" si="2309"/>
        <v>0.49583558119154508</v>
      </c>
      <c r="I2439">
        <f t="shared" si="2310"/>
        <v>-6.4397798288781422E-2</v>
      </c>
      <c r="J2439">
        <f t="shared" si="2303"/>
        <v>0.49999999999999989</v>
      </c>
      <c r="K2439">
        <f t="shared" si="2311"/>
        <v>-0.49583558119154514</v>
      </c>
      <c r="L2439">
        <f t="shared" si="2312"/>
        <v>6.4397798288781435E-2</v>
      </c>
      <c r="N2439">
        <v>172.6</v>
      </c>
      <c r="O2439">
        <f t="shared" si="2298"/>
        <v>70.041659604261611</v>
      </c>
      <c r="P2439">
        <f t="shared" si="2299"/>
        <v>19.958340395738393</v>
      </c>
      <c r="R2439">
        <f t="shared" si="2313"/>
        <v>19.958340395738393</v>
      </c>
      <c r="T2439">
        <f t="shared" si="2304"/>
        <v>19.94091943439069</v>
      </c>
      <c r="V2439">
        <f t="shared" si="2314"/>
        <v>0</v>
      </c>
    </row>
    <row r="2440" spans="1:22" x14ac:dyDescent="0.2">
      <c r="A2440">
        <f t="shared" si="2300"/>
        <v>0.5</v>
      </c>
      <c r="B2440">
        <f t="shared" si="2305"/>
        <v>-0.49594722129501467</v>
      </c>
      <c r="C2440">
        <f t="shared" si="2306"/>
        <v>6.3532304300675316E-2</v>
      </c>
      <c r="D2440">
        <f t="shared" si="2301"/>
        <v>-0.49999999999999989</v>
      </c>
      <c r="E2440">
        <f t="shared" si="2307"/>
        <v>-0.49594722129501478</v>
      </c>
      <c r="F2440">
        <f t="shared" si="2308"/>
        <v>6.353230430067533E-2</v>
      </c>
      <c r="G2440">
        <f t="shared" si="2302"/>
        <v>0.5</v>
      </c>
      <c r="H2440">
        <f t="shared" si="2309"/>
        <v>0.49594722129501467</v>
      </c>
      <c r="I2440">
        <f t="shared" si="2310"/>
        <v>-6.3532304300675316E-2</v>
      </c>
      <c r="J2440">
        <f t="shared" si="2303"/>
        <v>0.49999999999999989</v>
      </c>
      <c r="K2440">
        <f t="shared" si="2311"/>
        <v>-0.49594722129501478</v>
      </c>
      <c r="L2440">
        <f t="shared" si="2312"/>
        <v>6.353230430067533E-2</v>
      </c>
      <c r="N2440">
        <v>172.7</v>
      </c>
      <c r="O2440">
        <f t="shared" si="2298"/>
        <v>70.025364476240412</v>
      </c>
      <c r="P2440">
        <f t="shared" si="2299"/>
        <v>19.974635523759588</v>
      </c>
      <c r="R2440">
        <f t="shared" si="2313"/>
        <v>19.974635523759588</v>
      </c>
      <c r="T2440">
        <f t="shared" si="2304"/>
        <v>19.957214562411885</v>
      </c>
      <c r="V2440">
        <f t="shared" si="2314"/>
        <v>0</v>
      </c>
    </row>
    <row r="2441" spans="1:22" x14ac:dyDescent="0.2">
      <c r="A2441">
        <f t="shared" si="2300"/>
        <v>0.5</v>
      </c>
      <c r="B2441">
        <f t="shared" si="2305"/>
        <v>-0.49605735065723883</v>
      </c>
      <c r="C2441">
        <f t="shared" si="2306"/>
        <v>6.2666616782152032E-2</v>
      </c>
      <c r="D2441">
        <f t="shared" si="2301"/>
        <v>-0.49999999999999989</v>
      </c>
      <c r="E2441">
        <f t="shared" si="2307"/>
        <v>-0.49605735065723894</v>
      </c>
      <c r="F2441">
        <f t="shared" si="2308"/>
        <v>6.2666616782152046E-2</v>
      </c>
      <c r="G2441">
        <f t="shared" si="2302"/>
        <v>0.5</v>
      </c>
      <c r="H2441">
        <f t="shared" si="2309"/>
        <v>0.49605735065723883</v>
      </c>
      <c r="I2441">
        <f t="shared" si="2310"/>
        <v>-6.2666616782152032E-2</v>
      </c>
      <c r="J2441">
        <f t="shared" si="2303"/>
        <v>0.49999999999999989</v>
      </c>
      <c r="K2441">
        <f t="shared" si="2311"/>
        <v>-0.49605735065723894</v>
      </c>
      <c r="L2441">
        <f t="shared" si="2312"/>
        <v>6.2666616782152046E-2</v>
      </c>
      <c r="N2441">
        <v>172.8</v>
      </c>
      <c r="O2441">
        <f t="shared" ref="O2441:O2504" si="2315">(DEGREES(ACOS(((-(((SUMPRODUCT(G2441:I2441,$I$8:$K$8))*(SUMPRODUCT(G2441:I2441,$I$10:$K$10))-(SUMPRODUCT(J2441:L2441,$I$8:$K$8))*(SUMPRODUCT(J2441:L2441,$I$10:$K$10)))-((SUMPRODUCT(A2441:C2441,$I$8:$K$8))*(SUMPRODUCT(A2441:C2441,$I$10:$K$10))-(SUMPRODUCT(D2441:F2441,$I$8:$K$8))*(SUMPRODUCT(D2441:F2441,$I$10:$K$10))))*(((SUMPRODUCT(G2441:I2441,$I$8:$K$8))*(SUMPRODUCT(G2441:I2441,$I$10:$K$10))+(SUMPRODUCT(J2441:L2441,$I$8:$K$8))*(SUMPRODUCT(J2441:L2441,$I$10:$K$10)))-((SUMPRODUCT(A2441:C2441,$I$8:$K$8))*(SUMPRODUCT(A2441:C2441,$I$10:$K$10))+(SUMPRODUCT(D2441:F2441,$I$8:$K$8))*(SUMPRODUCT(D2441:F2441,$I$10:$K$10)))))-((((SUMPRODUCT(A2441:C2441,$I$8:$K$8))*(SUMPRODUCT(D2441:F2441,$I$10:$K$10))+(SUMPRODUCT(A2441:C2441,$I$10:$K$10))*(SUMPRODUCT(D2441:F2441,$I$8:$K$8)))-((SUMPRODUCT(G2441:I2441,$I$8:$K$8))*(SUMPRODUCT(J2441:L2441,$I$10:$K$10))+(SUMPRODUCT(G2441:I2441,$I$10:$K$10))*(SUMPRODUCT(J2441:L2441,$I$8:$K$8))))*(SQRT(((((SUMPRODUCT(G2441:I2441,$I$8:$K$8))*(SUMPRODUCT(G2441:I2441,$I$10:$K$10))-(SUMPRODUCT(J2441:L2441,$I$8:$K$8))*(SUMPRODUCT(J2441:L2441,$I$10:$K$10)))-((SUMPRODUCT(A2441:C2441,$I$8:$K$8))*(SUMPRODUCT(A2441:C2441,$I$10:$K$10))-(SUMPRODUCT(D2441:F2441,$I$8:$K$8))*(SUMPRODUCT(D2441:F2441,$I$10:$K$10))))^2)+((((SUMPRODUCT(A2441:C2441,$I$8:$K$8))*(SUMPRODUCT(D2441:F2441,$I$10:$K$10))+(SUMPRODUCT(A2441:C2441,$I$10:$K$10))*(SUMPRODUCT(D2441:F2441,$I$8:$K$8)))-((SUMPRODUCT(G2441:I2441,$I$8:$K$8))*(SUMPRODUCT(J2441:L2441,$I$10:$K$10))+(SUMPRODUCT(G2441:I2441,$I$10:$K$10))*(SUMPRODUCT(J2441:L2441,$I$8:$K$8))))^2)-((((SUMPRODUCT(G2441:I2441,$I$8:$K$8))*(SUMPRODUCT(G2441:I2441,$I$10:$K$10))+(SUMPRODUCT(J2441:L2441,$I$8:$K$8))*(SUMPRODUCT(J2441:L2441,$I$10:$K$10)))-((SUMPRODUCT(A2441:C2441,$I$8:$K$8))*(SUMPRODUCT(A2441:C2441,$I$10:$K$10))+(SUMPRODUCT(D2441:F2441,$I$8:$K$8))*(SUMPRODUCT(D2441:F2441,$I$10:$K$10))))^2)))))/(((((SUMPRODUCT(G2441:I2441,$I$8:$K$8))*(SUMPRODUCT(G2441:I2441,$I$10:$K$10))-(SUMPRODUCT(J2441:L2441,$I$8:$K$8))*(SUMPRODUCT(J2441:L2441,$I$10:$K$10)))-((SUMPRODUCT(A2441:C2441,$I$8:$K$8))*(SUMPRODUCT(A2441:C2441,$I$10:$K$10))-(SUMPRODUCT(D2441:F2441,$I$8:$K$8))*(SUMPRODUCT(D2441:F2441,$I$10:$K$10))))^2)+((((SUMPRODUCT(A2441:C2441,$I$8:$K$8))*(SUMPRODUCT(D2441:F2441,$I$10:$K$10))+(SUMPRODUCT(A2441:C2441,$I$10:$K$10))*(SUMPRODUCT(D2441:F2441,$I$8:$K$8)))-((SUMPRODUCT(G2441:I2441,$I$8:$K$8))*(SUMPRODUCT(J2441:L2441,$I$10:$K$10))+(SUMPRODUCT(G2441:I2441,$I$10:$K$10))*(SUMPRODUCT(J2441:L2441,$I$8:$K$8))))^2)))))/2</f>
        <v>70.009133913540694</v>
      </c>
      <c r="P2441">
        <f t="shared" ref="P2441:P2504" si="2316">(DEGREES(ACOS(((-(((SUMPRODUCT(G2441:I2441,$I$8:$K$8))*(SUMPRODUCT(G2441:I2441,$I$10:$K$10))-(SUMPRODUCT(J2441:L2441,$I$8:$K$8))*(SUMPRODUCT(J2441:L2441,$I$10:$K$10)))-((SUMPRODUCT(A2441:C2441,$I$8:$K$8))*(SUMPRODUCT(A2441:C2441,$I$10:$K$10))-(SUMPRODUCT(D2441:F2441,$I$8:$K$8))*(SUMPRODUCT(D2441:F2441,$I$10:$K$10))))*(((SUMPRODUCT(G2441:I2441,$I$8:$K$8))*(SUMPRODUCT(G2441:I2441,$I$10:$K$10))+(SUMPRODUCT(J2441:L2441,$I$8:$K$8))*(SUMPRODUCT(J2441:L2441,$I$10:$K$10)))-((SUMPRODUCT(A2441:C2441,$I$8:$K$8))*(SUMPRODUCT(A2441:C2441,$I$10:$K$10))+(SUMPRODUCT(D2441:F2441,$I$8:$K$8))*(SUMPRODUCT(D2441:F2441,$I$10:$K$10)))))+((((SUMPRODUCT(A2441:C2441,$I$8:$K$8))*(SUMPRODUCT(D2441:F2441,$I$10:$K$10))+(SUMPRODUCT(A2441:C2441,$I$10:$K$10))*(SUMPRODUCT(D2441:F2441,$I$8:$K$8)))-((SUMPRODUCT(G2441:I2441,$I$8:$K$8))*(SUMPRODUCT(J2441:L2441,$I$10:$K$10))+(SUMPRODUCT(G2441:I2441,$I$10:$K$10))*(SUMPRODUCT(J2441:L2441,$I$8:$K$8))))*(SQRT(((((SUMPRODUCT(G2441:I2441,$I$8:$K$8))*(SUMPRODUCT(G2441:I2441,$I$10:$K$10))-(SUMPRODUCT(J2441:L2441,$I$8:$K$8))*(SUMPRODUCT(J2441:L2441,$I$10:$K$10)))-((SUMPRODUCT(A2441:C2441,$I$8:$K$8))*(SUMPRODUCT(A2441:C2441,$I$10:$K$10))-(SUMPRODUCT(D2441:F2441,$I$8:$K$8))*(SUMPRODUCT(D2441:F2441,$I$10:$K$10))))^2)+((((SUMPRODUCT(A2441:C2441,$I$8:$K$8))*(SUMPRODUCT(D2441:F2441,$I$10:$K$10))+(SUMPRODUCT(A2441:C2441,$I$10:$K$10))*(SUMPRODUCT(D2441:F2441,$I$8:$K$8)))-((SUMPRODUCT(G2441:I2441,$I$8:$K$8))*(SUMPRODUCT(J2441:L2441,$I$10:$K$10))+(SUMPRODUCT(G2441:I2441,$I$10:$K$10))*(SUMPRODUCT(J2441:L2441,$I$8:$K$8))))^2)-((((SUMPRODUCT(G2441:I2441,$I$8:$K$8))*(SUMPRODUCT(G2441:I2441,$I$10:$K$10))+(SUMPRODUCT(J2441:L2441,$I$8:$K$8))*(SUMPRODUCT(J2441:L2441,$I$10:$K$10)))-((SUMPRODUCT(A2441:C2441,$I$8:$K$8))*(SUMPRODUCT(A2441:C2441,$I$10:$K$10))+(SUMPRODUCT(D2441:F2441,$I$8:$K$8))*(SUMPRODUCT(D2441:F2441,$I$10:$K$10))))^2)))))/(((((SUMPRODUCT(G2441:I2441,$I$8:$K$8))*(SUMPRODUCT(G2441:I2441,$I$10:$K$10))-(SUMPRODUCT(J2441:L2441,$I$8:$K$8))*(SUMPRODUCT(J2441:L2441,$I$10:$K$10)))-((SUMPRODUCT(A2441:C2441,$I$8:$K$8))*(SUMPRODUCT(A2441:C2441,$I$10:$K$10))-(SUMPRODUCT(D2441:F2441,$I$8:$K$8))*(SUMPRODUCT(D2441:F2441,$I$10:$K$10))))^2)+((((SUMPRODUCT(A2441:C2441,$I$8:$K$8))*(SUMPRODUCT(D2441:F2441,$I$10:$K$10))+(SUMPRODUCT(A2441:C2441,$I$10:$K$10))*(SUMPRODUCT(D2441:F2441,$I$8:$K$8)))-((SUMPRODUCT(G2441:I2441,$I$8:$K$8))*(SUMPRODUCT(J2441:L2441,$I$10:$K$10))+(SUMPRODUCT(G2441:I2441,$I$10:$K$10))*(SUMPRODUCT(J2441:L2441,$I$8:$K$8))))^2)))))/2</f>
        <v>19.990866086459306</v>
      </c>
      <c r="R2441">
        <f t="shared" si="2313"/>
        <v>19.990866086459306</v>
      </c>
      <c r="T2441">
        <f t="shared" si="2304"/>
        <v>19.973445125111603</v>
      </c>
      <c r="V2441">
        <f t="shared" si="2314"/>
        <v>0</v>
      </c>
    </row>
    <row r="2442" spans="1:22" x14ac:dyDescent="0.2">
      <c r="A2442">
        <f t="shared" ref="A2442:A2505" si="2317">(1/(SQRT(2)))*(COS(RADIANS(45)))</f>
        <v>0.5</v>
      </c>
      <c r="B2442">
        <f t="shared" si="2305"/>
        <v>-0.49616596894274423</v>
      </c>
      <c r="C2442">
        <f t="shared" si="2306"/>
        <v>6.1800738370246321E-2</v>
      </c>
      <c r="D2442">
        <f t="shared" ref="D2442:D2505" si="2318">(-((1/(SQRT(2)))*(SIN(RADIANS(45)))))</f>
        <v>-0.49999999999999989</v>
      </c>
      <c r="E2442">
        <f t="shared" si="2307"/>
        <v>-0.49616596894274434</v>
      </c>
      <c r="F2442">
        <f t="shared" si="2308"/>
        <v>6.1800738370246334E-2</v>
      </c>
      <c r="G2442">
        <f t="shared" ref="G2442:G2505" si="2319">(1/(SQRT(2)))*(COS(RADIANS(-45)))</f>
        <v>0.5</v>
      </c>
      <c r="H2442">
        <f t="shared" si="2309"/>
        <v>0.49616596894274423</v>
      </c>
      <c r="I2442">
        <f t="shared" si="2310"/>
        <v>-6.1800738370246321E-2</v>
      </c>
      <c r="J2442">
        <f t="shared" ref="J2442:J2505" si="2320">(-((1/(SQRT(2)))*(SIN(RADIANS(-45)))))</f>
        <v>0.49999999999999989</v>
      </c>
      <c r="K2442">
        <f t="shared" si="2311"/>
        <v>-0.49616596894274434</v>
      </c>
      <c r="L2442">
        <f t="shared" si="2312"/>
        <v>6.1800738370246334E-2</v>
      </c>
      <c r="N2442">
        <v>172.9</v>
      </c>
      <c r="O2442">
        <f t="shared" si="2315"/>
        <v>69.992967945990173</v>
      </c>
      <c r="P2442">
        <f t="shared" si="2316"/>
        <v>20.007032054009823</v>
      </c>
      <c r="R2442">
        <f t="shared" si="2313"/>
        <v>20.007032054009823</v>
      </c>
      <c r="T2442">
        <f t="shared" ref="T2442:T2505" si="2321">(P2442-$V$2516)</f>
        <v>19.98961109266212</v>
      </c>
      <c r="V2442">
        <f t="shared" si="2314"/>
        <v>0</v>
      </c>
    </row>
    <row r="2443" spans="1:22" x14ac:dyDescent="0.2">
      <c r="A2443">
        <f t="shared" si="2317"/>
        <v>0.5</v>
      </c>
      <c r="B2443">
        <f t="shared" si="2305"/>
        <v>-0.49627307582066088</v>
      </c>
      <c r="C2443">
        <f t="shared" si="2306"/>
        <v>6.0934671702573759E-2</v>
      </c>
      <c r="D2443">
        <f t="shared" si="2318"/>
        <v>-0.49999999999999989</v>
      </c>
      <c r="E2443">
        <f t="shared" si="2307"/>
        <v>-0.49627307582066094</v>
      </c>
      <c r="F2443">
        <f t="shared" si="2308"/>
        <v>6.0934671702573773E-2</v>
      </c>
      <c r="G2443">
        <f t="shared" si="2319"/>
        <v>0.5</v>
      </c>
      <c r="H2443">
        <f t="shared" si="2309"/>
        <v>0.49627307582066088</v>
      </c>
      <c r="I2443">
        <f t="shared" si="2310"/>
        <v>-6.0934671702573759E-2</v>
      </c>
      <c r="J2443">
        <f t="shared" si="2320"/>
        <v>0.49999999999999989</v>
      </c>
      <c r="K2443">
        <f t="shared" si="2311"/>
        <v>-0.49627307582066094</v>
      </c>
      <c r="L2443">
        <f t="shared" si="2312"/>
        <v>6.0934671702573773E-2</v>
      </c>
      <c r="N2443">
        <v>173</v>
      </c>
      <c r="O2443">
        <f t="shared" si="2315"/>
        <v>69.976866603133701</v>
      </c>
      <c r="P2443">
        <f t="shared" si="2316"/>
        <v>20.023133396866299</v>
      </c>
      <c r="R2443">
        <f t="shared" si="2313"/>
        <v>20.023133396866299</v>
      </c>
      <c r="T2443">
        <f t="shared" si="2321"/>
        <v>20.005712435518596</v>
      </c>
      <c r="V2443">
        <f t="shared" si="2314"/>
        <v>0</v>
      </c>
    </row>
    <row r="2444" spans="1:22" x14ac:dyDescent="0.2">
      <c r="A2444">
        <f t="shared" si="2317"/>
        <v>0.5</v>
      </c>
      <c r="B2444">
        <f t="shared" ref="B2444:B2507" si="2322">((1/(SQRT(2)))*(COS(RADIANS(N2444))))*(SIN(RADIANS(45)))</f>
        <v>-0.49637867096472271</v>
      </c>
      <c r="C2444">
        <f t="shared" ref="C2444:C2507" si="2323">((1/(SQRT(2)))*(SIN(RADIANS(N2444))))*(SIN(RADIANS(45)))</f>
        <v>6.0068419417323632E-2</v>
      </c>
      <c r="D2444">
        <f t="shared" si="2318"/>
        <v>-0.49999999999999989</v>
      </c>
      <c r="E2444">
        <f t="shared" ref="E2444:E2507" si="2324">((1/(SQRT(2)))*(COS(RADIANS(N2444))))*(COS(RADIANS(45)))</f>
        <v>-0.49637867096472277</v>
      </c>
      <c r="F2444">
        <f t="shared" ref="F2444:F2507" si="2325">(((1/(SQRT(2)))*(SIN(RADIANS(N2444))))*(COS(RADIANS(45))))</f>
        <v>6.0068419417323639E-2</v>
      </c>
      <c r="G2444">
        <f t="shared" si="2319"/>
        <v>0.5</v>
      </c>
      <c r="H2444">
        <f t="shared" ref="H2444:H2507" si="2326">((1/(SQRT(2)))*(COS(RADIANS(N2444))))*(SIN(RADIANS(-45)))</f>
        <v>0.49637867096472271</v>
      </c>
      <c r="I2444">
        <f t="shared" ref="I2444:I2507" si="2327">((1/(SQRT(2)))*(SIN(RADIANS(N2444))))*(SIN(RADIANS(-45)))</f>
        <v>-6.0068419417323632E-2</v>
      </c>
      <c r="J2444">
        <f t="shared" si="2320"/>
        <v>0.49999999999999989</v>
      </c>
      <c r="K2444">
        <f t="shared" ref="K2444:K2507" si="2328">((1/(SQRT(2)))*(COS(RADIANS(N2444))))*(COS(RADIANS(-45)))</f>
        <v>-0.49637867096472277</v>
      </c>
      <c r="L2444">
        <f t="shared" ref="L2444:L2507" si="2329">(((1/(SQRT(2)))*(SIN(RADIANS(N2444))))*(COS(RADIANS(-45))))</f>
        <v>6.0068419417323639E-2</v>
      </c>
      <c r="N2444">
        <v>173.1</v>
      </c>
      <c r="O2444">
        <f t="shared" si="2315"/>
        <v>69.960829914234026</v>
      </c>
      <c r="P2444">
        <f t="shared" si="2316"/>
        <v>20.039170085765985</v>
      </c>
      <c r="R2444">
        <f t="shared" ref="R2444:R2507" si="2330">P2444-P2624</f>
        <v>20.039170085765985</v>
      </c>
      <c r="T2444">
        <f t="shared" si="2321"/>
        <v>20.021749124418282</v>
      </c>
      <c r="V2444">
        <f t="shared" ref="V2444:V2507" si="2331">IF(T2444=0,N2444,0)</f>
        <v>0</v>
      </c>
    </row>
    <row r="2445" spans="1:22" x14ac:dyDescent="0.2">
      <c r="A2445">
        <f t="shared" si="2317"/>
        <v>0.5</v>
      </c>
      <c r="B2445">
        <f t="shared" si="2322"/>
        <v>-0.49648275405326836</v>
      </c>
      <c r="C2445">
        <f t="shared" si="2323"/>
        <v>5.9201984153250599E-2</v>
      </c>
      <c r="D2445">
        <f t="shared" si="2318"/>
        <v>-0.49999999999999989</v>
      </c>
      <c r="E2445">
        <f t="shared" si="2324"/>
        <v>-0.49648275405326847</v>
      </c>
      <c r="F2445">
        <f t="shared" si="2325"/>
        <v>5.9201984153250613E-2</v>
      </c>
      <c r="G2445">
        <f t="shared" si="2319"/>
        <v>0.5</v>
      </c>
      <c r="H2445">
        <f t="shared" si="2326"/>
        <v>0.49648275405326836</v>
      </c>
      <c r="I2445">
        <f t="shared" si="2327"/>
        <v>-5.9201984153250599E-2</v>
      </c>
      <c r="J2445">
        <f t="shared" si="2320"/>
        <v>0.49999999999999989</v>
      </c>
      <c r="K2445">
        <f t="shared" si="2328"/>
        <v>-0.49648275405326847</v>
      </c>
      <c r="L2445">
        <f t="shared" si="2329"/>
        <v>5.9201984153250613E-2</v>
      </c>
      <c r="N2445">
        <v>173.2</v>
      </c>
      <c r="O2445">
        <f t="shared" si="2315"/>
        <v>69.944857908272681</v>
      </c>
      <c r="P2445">
        <f t="shared" si="2316"/>
        <v>20.055142091727319</v>
      </c>
      <c r="R2445">
        <f t="shared" si="2330"/>
        <v>20.055142091727319</v>
      </c>
      <c r="T2445">
        <f t="shared" si="2321"/>
        <v>20.037721130379616</v>
      </c>
      <c r="V2445">
        <f t="shared" si="2331"/>
        <v>0</v>
      </c>
    </row>
    <row r="2446" spans="1:22" x14ac:dyDescent="0.2">
      <c r="A2446">
        <f t="shared" si="2317"/>
        <v>0.5</v>
      </c>
      <c r="B2446">
        <f t="shared" si="2322"/>
        <v>-0.49658532476924294</v>
      </c>
      <c r="C2446">
        <f t="shared" si="2323"/>
        <v>5.8335368549666547E-2</v>
      </c>
      <c r="D2446">
        <f t="shared" si="2318"/>
        <v>-0.49999999999999989</v>
      </c>
      <c r="E2446">
        <f t="shared" si="2324"/>
        <v>-0.496585324769243</v>
      </c>
      <c r="F2446">
        <f t="shared" si="2325"/>
        <v>5.8335368549666561E-2</v>
      </c>
      <c r="G2446">
        <f t="shared" si="2319"/>
        <v>0.5</v>
      </c>
      <c r="H2446">
        <f t="shared" si="2326"/>
        <v>0.49658532476924294</v>
      </c>
      <c r="I2446">
        <f t="shared" si="2327"/>
        <v>-5.8335368549666547E-2</v>
      </c>
      <c r="J2446">
        <f t="shared" si="2320"/>
        <v>0.49999999999999989</v>
      </c>
      <c r="K2446">
        <f t="shared" si="2328"/>
        <v>-0.496585324769243</v>
      </c>
      <c r="L2446">
        <f t="shared" si="2329"/>
        <v>5.8335368549666561E-2</v>
      </c>
      <c r="N2446">
        <v>173.3</v>
      </c>
      <c r="O2446">
        <f t="shared" si="2315"/>
        <v>69.928950613950789</v>
      </c>
      <c r="P2446">
        <f t="shared" si="2316"/>
        <v>20.071049386049207</v>
      </c>
      <c r="R2446">
        <f t="shared" si="2330"/>
        <v>20.071049386049207</v>
      </c>
      <c r="T2446">
        <f t="shared" si="2321"/>
        <v>20.053628424701504</v>
      </c>
      <c r="V2446">
        <f t="shared" si="2331"/>
        <v>0</v>
      </c>
    </row>
    <row r="2447" spans="1:22" x14ac:dyDescent="0.2">
      <c r="A2447">
        <f t="shared" si="2317"/>
        <v>0.5</v>
      </c>
      <c r="B2447">
        <f t="shared" si="2322"/>
        <v>-0.49668638280019817</v>
      </c>
      <c r="C2447">
        <f t="shared" si="2323"/>
        <v>5.7468575246433319E-2</v>
      </c>
      <c r="D2447">
        <f t="shared" si="2318"/>
        <v>-0.49999999999999989</v>
      </c>
      <c r="E2447">
        <f t="shared" si="2324"/>
        <v>-0.49668638280019822</v>
      </c>
      <c r="F2447">
        <f t="shared" si="2325"/>
        <v>5.7468575246433326E-2</v>
      </c>
      <c r="G2447">
        <f t="shared" si="2319"/>
        <v>0.5</v>
      </c>
      <c r="H2447">
        <f t="shared" si="2326"/>
        <v>0.49668638280019817</v>
      </c>
      <c r="I2447">
        <f t="shared" si="2327"/>
        <v>-5.7468575246433319E-2</v>
      </c>
      <c r="J2447">
        <f t="shared" si="2320"/>
        <v>0.49999999999999989</v>
      </c>
      <c r="K2447">
        <f t="shared" si="2328"/>
        <v>-0.49668638280019822</v>
      </c>
      <c r="L2447">
        <f t="shared" si="2329"/>
        <v>5.7468575246433326E-2</v>
      </c>
      <c r="N2447">
        <v>173.4</v>
      </c>
      <c r="O2447">
        <f t="shared" si="2315"/>
        <v>69.913108059689833</v>
      </c>
      <c r="P2447">
        <f t="shared" si="2316"/>
        <v>20.086891940310156</v>
      </c>
      <c r="R2447">
        <f t="shared" si="2330"/>
        <v>20.086891940310156</v>
      </c>
      <c r="T2447">
        <f t="shared" si="2321"/>
        <v>20.069470978962453</v>
      </c>
      <c r="V2447">
        <f t="shared" si="2331"/>
        <v>0</v>
      </c>
    </row>
    <row r="2448" spans="1:22" x14ac:dyDescent="0.2">
      <c r="A2448">
        <f t="shared" si="2317"/>
        <v>0.5</v>
      </c>
      <c r="B2448">
        <f t="shared" si="2322"/>
        <v>-0.49678592783829362</v>
      </c>
      <c r="C2448">
        <f t="shared" si="2323"/>
        <v>5.6601606883953437E-2</v>
      </c>
      <c r="D2448">
        <f t="shared" si="2318"/>
        <v>-0.49999999999999989</v>
      </c>
      <c r="E2448">
        <f t="shared" si="2324"/>
        <v>-0.49678592783829367</v>
      </c>
      <c r="F2448">
        <f t="shared" si="2325"/>
        <v>5.6601606883953444E-2</v>
      </c>
      <c r="G2448">
        <f t="shared" si="2319"/>
        <v>0.5</v>
      </c>
      <c r="H2448">
        <f t="shared" si="2326"/>
        <v>0.49678592783829362</v>
      </c>
      <c r="I2448">
        <f t="shared" si="2327"/>
        <v>-5.6601606883953437E-2</v>
      </c>
      <c r="J2448">
        <f t="shared" si="2320"/>
        <v>0.49999999999999989</v>
      </c>
      <c r="K2448">
        <f t="shared" si="2328"/>
        <v>-0.49678592783829367</v>
      </c>
      <c r="L2448">
        <f t="shared" si="2329"/>
        <v>5.6601606883953444E-2</v>
      </c>
      <c r="N2448">
        <v>173.5</v>
      </c>
      <c r="O2448">
        <f t="shared" si="2315"/>
        <v>69.897330273632534</v>
      </c>
      <c r="P2448">
        <f t="shared" si="2316"/>
        <v>20.102669726367459</v>
      </c>
      <c r="R2448">
        <f t="shared" si="2330"/>
        <v>20.102669726367459</v>
      </c>
      <c r="T2448">
        <f t="shared" si="2321"/>
        <v>20.085248765019756</v>
      </c>
      <c r="V2448">
        <f t="shared" si="2331"/>
        <v>0</v>
      </c>
    </row>
    <row r="2449" spans="1:22" x14ac:dyDescent="0.2">
      <c r="A2449">
        <f t="shared" si="2317"/>
        <v>0.5</v>
      </c>
      <c r="B2449">
        <f t="shared" si="2322"/>
        <v>-0.49688395958029807</v>
      </c>
      <c r="C2449">
        <f t="shared" si="2323"/>
        <v>5.5734466103162864E-2</v>
      </c>
      <c r="D2449">
        <f t="shared" si="2318"/>
        <v>-0.49999999999999989</v>
      </c>
      <c r="E2449">
        <f t="shared" si="2324"/>
        <v>-0.49688395958029813</v>
      </c>
      <c r="F2449">
        <f t="shared" si="2325"/>
        <v>5.573446610316287E-2</v>
      </c>
      <c r="G2449">
        <f t="shared" si="2319"/>
        <v>0.5</v>
      </c>
      <c r="H2449">
        <f t="shared" si="2326"/>
        <v>0.49688395958029807</v>
      </c>
      <c r="I2449">
        <f t="shared" si="2327"/>
        <v>-5.5734466103162864E-2</v>
      </c>
      <c r="J2449">
        <f t="shared" si="2320"/>
        <v>0.49999999999999989</v>
      </c>
      <c r="K2449">
        <f t="shared" si="2328"/>
        <v>-0.49688395958029813</v>
      </c>
      <c r="L2449">
        <f t="shared" si="2329"/>
        <v>5.573446610316287E-2</v>
      </c>
      <c r="N2449">
        <v>173.6</v>
      </c>
      <c r="O2449">
        <f t="shared" si="2315"/>
        <v>69.881617283643621</v>
      </c>
      <c r="P2449">
        <f t="shared" si="2316"/>
        <v>20.118382716356372</v>
      </c>
      <c r="R2449">
        <f t="shared" si="2330"/>
        <v>20.118382716356372</v>
      </c>
      <c r="T2449">
        <f t="shared" si="2321"/>
        <v>20.100961755008669</v>
      </c>
      <c r="V2449">
        <f t="shared" si="2331"/>
        <v>0</v>
      </c>
    </row>
    <row r="2450" spans="1:22" x14ac:dyDescent="0.2">
      <c r="A2450">
        <f t="shared" si="2317"/>
        <v>0.5</v>
      </c>
      <c r="B2450">
        <f t="shared" si="2322"/>
        <v>-0.49698047772758969</v>
      </c>
      <c r="C2450">
        <f t="shared" si="2323"/>
        <v>5.4867155545522815E-2</v>
      </c>
      <c r="D2450">
        <f t="shared" si="2318"/>
        <v>-0.49999999999999989</v>
      </c>
      <c r="E2450">
        <f t="shared" si="2324"/>
        <v>-0.4969804777275898</v>
      </c>
      <c r="F2450">
        <f t="shared" si="2325"/>
        <v>5.4867155545522822E-2</v>
      </c>
      <c r="G2450">
        <f t="shared" si="2319"/>
        <v>0.5</v>
      </c>
      <c r="H2450">
        <f t="shared" si="2326"/>
        <v>0.49698047772758969</v>
      </c>
      <c r="I2450">
        <f t="shared" si="2327"/>
        <v>-5.4867155545522815E-2</v>
      </c>
      <c r="J2450">
        <f t="shared" si="2320"/>
        <v>0.49999999999999989</v>
      </c>
      <c r="K2450">
        <f t="shared" si="2328"/>
        <v>-0.4969804777275898</v>
      </c>
      <c r="L2450">
        <f t="shared" si="2329"/>
        <v>5.4867155545522822E-2</v>
      </c>
      <c r="N2450">
        <v>173.7</v>
      </c>
      <c r="O2450">
        <f t="shared" si="2315"/>
        <v>69.86596911731074</v>
      </c>
      <c r="P2450">
        <f t="shared" si="2316"/>
        <v>20.13403088268927</v>
      </c>
      <c r="R2450">
        <f t="shared" si="2330"/>
        <v>20.13403088268927</v>
      </c>
      <c r="T2450">
        <f t="shared" si="2321"/>
        <v>20.116609921341567</v>
      </c>
      <c r="V2450">
        <f t="shared" si="2331"/>
        <v>0</v>
      </c>
    </row>
    <row r="2451" spans="1:22" x14ac:dyDescent="0.2">
      <c r="A2451">
        <f t="shared" si="2317"/>
        <v>0.5</v>
      </c>
      <c r="B2451">
        <f t="shared" si="2322"/>
        <v>-0.49707548198615764</v>
      </c>
      <c r="C2451">
        <f t="shared" si="2323"/>
        <v>5.3999677853011435E-2</v>
      </c>
      <c r="D2451">
        <f t="shared" si="2318"/>
        <v>-0.49999999999999989</v>
      </c>
      <c r="E2451">
        <f t="shared" si="2324"/>
        <v>-0.4970754819861577</v>
      </c>
      <c r="F2451">
        <f t="shared" si="2325"/>
        <v>5.3999677853011442E-2</v>
      </c>
      <c r="G2451">
        <f t="shared" si="2319"/>
        <v>0.5</v>
      </c>
      <c r="H2451">
        <f t="shared" si="2326"/>
        <v>0.49707548198615764</v>
      </c>
      <c r="I2451">
        <f t="shared" si="2327"/>
        <v>-5.3999677853011435E-2</v>
      </c>
      <c r="J2451">
        <f t="shared" si="2320"/>
        <v>0.49999999999999989</v>
      </c>
      <c r="K2451">
        <f t="shared" si="2328"/>
        <v>-0.4970754819861577</v>
      </c>
      <c r="L2451">
        <f t="shared" si="2329"/>
        <v>5.3999677853011442E-2</v>
      </c>
      <c r="N2451">
        <v>173.8</v>
      </c>
      <c r="O2451">
        <f t="shared" si="2315"/>
        <v>69.850385801945109</v>
      </c>
      <c r="P2451">
        <f t="shared" si="2316"/>
        <v>20.149614198054888</v>
      </c>
      <c r="R2451">
        <f t="shared" si="2330"/>
        <v>20.149614198054888</v>
      </c>
      <c r="T2451">
        <f t="shared" si="2321"/>
        <v>20.132193236707185</v>
      </c>
      <c r="V2451">
        <f t="shared" si="2331"/>
        <v>0</v>
      </c>
    </row>
    <row r="2452" spans="1:22" x14ac:dyDescent="0.2">
      <c r="A2452">
        <f t="shared" si="2317"/>
        <v>0.5</v>
      </c>
      <c r="B2452">
        <f t="shared" si="2322"/>
        <v>-0.49716897206660227</v>
      </c>
      <c r="C2452">
        <f t="shared" si="2323"/>
        <v>5.3132035668116667E-2</v>
      </c>
      <c r="D2452">
        <f t="shared" si="2318"/>
        <v>-0.49999999999999989</v>
      </c>
      <c r="E2452">
        <f t="shared" si="2324"/>
        <v>-0.49716897206660232</v>
      </c>
      <c r="F2452">
        <f t="shared" si="2325"/>
        <v>5.3132035668116674E-2</v>
      </c>
      <c r="G2452">
        <f t="shared" si="2319"/>
        <v>0.5</v>
      </c>
      <c r="H2452">
        <f t="shared" si="2326"/>
        <v>0.49716897206660227</v>
      </c>
      <c r="I2452">
        <f t="shared" si="2327"/>
        <v>-5.3132035668116667E-2</v>
      </c>
      <c r="J2452">
        <f t="shared" si="2320"/>
        <v>0.49999999999999989</v>
      </c>
      <c r="K2452">
        <f t="shared" si="2328"/>
        <v>-0.49716897206660232</v>
      </c>
      <c r="L2452">
        <f t="shared" si="2329"/>
        <v>5.3132035668116674E-2</v>
      </c>
      <c r="N2452">
        <v>173.9</v>
      </c>
      <c r="O2452">
        <f t="shared" si="2315"/>
        <v>69.834867364582578</v>
      </c>
      <c r="P2452">
        <f t="shared" si="2316"/>
        <v>20.165132635417415</v>
      </c>
      <c r="R2452">
        <f t="shared" si="2330"/>
        <v>20.165132635417415</v>
      </c>
      <c r="T2452">
        <f t="shared" si="2321"/>
        <v>20.147711674069711</v>
      </c>
      <c r="V2452">
        <f t="shared" si="2331"/>
        <v>0</v>
      </c>
    </row>
    <row r="2453" spans="1:22" x14ac:dyDescent="0.2">
      <c r="A2453">
        <f t="shared" si="2317"/>
        <v>0.5</v>
      </c>
      <c r="B2453">
        <f t="shared" si="2322"/>
        <v>-0.49726094768413659</v>
      </c>
      <c r="C2453">
        <f t="shared" si="2323"/>
        <v>5.226423163382686E-2</v>
      </c>
      <c r="D2453">
        <f t="shared" si="2318"/>
        <v>-0.49999999999999989</v>
      </c>
      <c r="E2453">
        <f t="shared" si="2324"/>
        <v>-0.49726094768413664</v>
      </c>
      <c r="F2453">
        <f t="shared" si="2325"/>
        <v>5.2264231633826867E-2</v>
      </c>
      <c r="G2453">
        <f t="shared" si="2319"/>
        <v>0.5</v>
      </c>
      <c r="H2453">
        <f t="shared" si="2326"/>
        <v>0.49726094768413659</v>
      </c>
      <c r="I2453">
        <f t="shared" si="2327"/>
        <v>-5.226423163382686E-2</v>
      </c>
      <c r="J2453">
        <f t="shared" si="2320"/>
        <v>0.49999999999999989</v>
      </c>
      <c r="K2453">
        <f t="shared" si="2328"/>
        <v>-0.49726094768413664</v>
      </c>
      <c r="L2453">
        <f t="shared" si="2329"/>
        <v>5.2264231633826867E-2</v>
      </c>
      <c r="N2453">
        <v>174</v>
      </c>
      <c r="O2453">
        <f t="shared" si="2315"/>
        <v>69.819413831984249</v>
      </c>
      <c r="P2453">
        <f t="shared" si="2316"/>
        <v>20.180586168015754</v>
      </c>
      <c r="R2453">
        <f t="shared" si="2330"/>
        <v>20.180586168015754</v>
      </c>
      <c r="T2453">
        <f t="shared" si="2321"/>
        <v>20.163165206668051</v>
      </c>
      <c r="V2453">
        <f t="shared" si="2331"/>
        <v>0</v>
      </c>
    </row>
    <row r="2454" spans="1:22" x14ac:dyDescent="0.2">
      <c r="A2454">
        <f t="shared" si="2317"/>
        <v>0.5</v>
      </c>
      <c r="B2454">
        <f t="shared" si="2322"/>
        <v>-0.49735140855858706</v>
      </c>
      <c r="C2454">
        <f t="shared" si="2323"/>
        <v>5.1396268393623365E-2</v>
      </c>
      <c r="D2454">
        <f t="shared" si="2318"/>
        <v>-0.49999999999999989</v>
      </c>
      <c r="E2454">
        <f t="shared" si="2324"/>
        <v>-0.49735140855858712</v>
      </c>
      <c r="F2454">
        <f t="shared" si="2325"/>
        <v>5.1396268393623372E-2</v>
      </c>
      <c r="G2454">
        <f t="shared" si="2319"/>
        <v>0.5</v>
      </c>
      <c r="H2454">
        <f t="shared" si="2326"/>
        <v>0.49735140855858706</v>
      </c>
      <c r="I2454">
        <f t="shared" si="2327"/>
        <v>-5.1396268393623365E-2</v>
      </c>
      <c r="J2454">
        <f t="shared" si="2320"/>
        <v>0.49999999999999989</v>
      </c>
      <c r="K2454">
        <f t="shared" si="2328"/>
        <v>-0.49735140855858712</v>
      </c>
      <c r="L2454">
        <f t="shared" si="2329"/>
        <v>5.1396268393623372E-2</v>
      </c>
      <c r="N2454">
        <v>174.1</v>
      </c>
      <c r="O2454">
        <f t="shared" si="2315"/>
        <v>69.804025230637379</v>
      </c>
      <c r="P2454">
        <f t="shared" si="2316"/>
        <v>20.1959747693626</v>
      </c>
      <c r="R2454">
        <f t="shared" si="2330"/>
        <v>20.1959747693626</v>
      </c>
      <c r="T2454">
        <f t="shared" si="2321"/>
        <v>20.178553808014897</v>
      </c>
      <c r="V2454">
        <f t="shared" si="2331"/>
        <v>0</v>
      </c>
    </row>
    <row r="2455" spans="1:22" x14ac:dyDescent="0.2">
      <c r="A2455">
        <f t="shared" si="2317"/>
        <v>0.5</v>
      </c>
      <c r="B2455">
        <f t="shared" si="2322"/>
        <v>-0.49744035441439399</v>
      </c>
      <c r="C2455">
        <f t="shared" si="2323"/>
        <v>5.0528148591473185E-2</v>
      </c>
      <c r="D2455">
        <f t="shared" si="2318"/>
        <v>-0.49999999999999989</v>
      </c>
      <c r="E2455">
        <f t="shared" si="2324"/>
        <v>-0.4974403544143941</v>
      </c>
      <c r="F2455">
        <f t="shared" si="2325"/>
        <v>5.0528148591473192E-2</v>
      </c>
      <c r="G2455">
        <f t="shared" si="2319"/>
        <v>0.5</v>
      </c>
      <c r="H2455">
        <f t="shared" si="2326"/>
        <v>0.49744035441439399</v>
      </c>
      <c r="I2455">
        <f t="shared" si="2327"/>
        <v>-5.0528148591473185E-2</v>
      </c>
      <c r="J2455">
        <f t="shared" si="2320"/>
        <v>0.49999999999999989</v>
      </c>
      <c r="K2455">
        <f t="shared" si="2328"/>
        <v>-0.4974403544143941</v>
      </c>
      <c r="L2455">
        <f t="shared" si="2329"/>
        <v>5.0528148591473192E-2</v>
      </c>
      <c r="N2455">
        <v>174.2</v>
      </c>
      <c r="O2455">
        <f t="shared" si="2315"/>
        <v>69.788701586756275</v>
      </c>
      <c r="P2455">
        <f t="shared" si="2316"/>
        <v>20.211298413243732</v>
      </c>
      <c r="R2455">
        <f t="shared" si="2330"/>
        <v>20.211298413243732</v>
      </c>
      <c r="T2455">
        <f t="shared" si="2321"/>
        <v>20.193877451896029</v>
      </c>
      <c r="V2455">
        <f t="shared" si="2331"/>
        <v>0</v>
      </c>
    </row>
    <row r="2456" spans="1:22" x14ac:dyDescent="0.2">
      <c r="A2456">
        <f t="shared" si="2317"/>
        <v>0.5</v>
      </c>
      <c r="B2456">
        <f t="shared" si="2322"/>
        <v>-0.49752778498061306</v>
      </c>
      <c r="C2456">
        <f t="shared" si="2323"/>
        <v>4.9659874871819346E-2</v>
      </c>
      <c r="D2456">
        <f t="shared" si="2318"/>
        <v>-0.49999999999999989</v>
      </c>
      <c r="E2456">
        <f t="shared" si="2324"/>
        <v>-0.49752778498061317</v>
      </c>
      <c r="F2456">
        <f t="shared" si="2325"/>
        <v>4.9659874871819353E-2</v>
      </c>
      <c r="G2456">
        <f t="shared" si="2319"/>
        <v>0.5</v>
      </c>
      <c r="H2456">
        <f t="shared" si="2326"/>
        <v>0.49752778498061306</v>
      </c>
      <c r="I2456">
        <f t="shared" si="2327"/>
        <v>-4.9659874871819346E-2</v>
      </c>
      <c r="J2456">
        <f t="shared" si="2320"/>
        <v>0.49999999999999989</v>
      </c>
      <c r="K2456">
        <f t="shared" si="2328"/>
        <v>-0.49752778498061317</v>
      </c>
      <c r="L2456">
        <f t="shared" si="2329"/>
        <v>4.9659874871819353E-2</v>
      </c>
      <c r="N2456">
        <v>174.3</v>
      </c>
      <c r="O2456">
        <f t="shared" si="2315"/>
        <v>69.773442926282954</v>
      </c>
      <c r="P2456">
        <f t="shared" si="2316"/>
        <v>20.226557073717046</v>
      </c>
      <c r="R2456">
        <f t="shared" si="2330"/>
        <v>20.226557073717046</v>
      </c>
      <c r="T2456">
        <f t="shared" si="2321"/>
        <v>20.209136112369343</v>
      </c>
      <c r="V2456">
        <f t="shared" si="2331"/>
        <v>0</v>
      </c>
    </row>
    <row r="2457" spans="1:22" x14ac:dyDescent="0.2">
      <c r="A2457">
        <f t="shared" si="2317"/>
        <v>0.5</v>
      </c>
      <c r="B2457">
        <f t="shared" si="2322"/>
        <v>-0.49761369999091548</v>
      </c>
      <c r="C2457">
        <f t="shared" si="2323"/>
        <v>4.8791449879574636E-2</v>
      </c>
      <c r="D2457">
        <f t="shared" si="2318"/>
        <v>-0.49999999999999989</v>
      </c>
      <c r="E2457">
        <f t="shared" si="2324"/>
        <v>-0.49761369999091554</v>
      </c>
      <c r="F2457">
        <f t="shared" si="2325"/>
        <v>4.8791449879574643E-2</v>
      </c>
      <c r="G2457">
        <f t="shared" si="2319"/>
        <v>0.5</v>
      </c>
      <c r="H2457">
        <f t="shared" si="2326"/>
        <v>0.49761369999091548</v>
      </c>
      <c r="I2457">
        <f t="shared" si="2327"/>
        <v>-4.8791449879574636E-2</v>
      </c>
      <c r="J2457">
        <f t="shared" si="2320"/>
        <v>0.49999999999999989</v>
      </c>
      <c r="K2457">
        <f t="shared" si="2328"/>
        <v>-0.49761369999091554</v>
      </c>
      <c r="L2457">
        <f t="shared" si="2329"/>
        <v>4.8791449879574643E-2</v>
      </c>
      <c r="N2457">
        <v>174.4</v>
      </c>
      <c r="O2457">
        <f t="shared" si="2315"/>
        <v>69.758249274888172</v>
      </c>
      <c r="P2457">
        <f t="shared" si="2316"/>
        <v>20.241750725111824</v>
      </c>
      <c r="R2457">
        <f t="shared" si="2330"/>
        <v>20.241750725111824</v>
      </c>
      <c r="T2457">
        <f t="shared" si="2321"/>
        <v>20.224329763764121</v>
      </c>
      <c r="V2457">
        <f t="shared" si="2331"/>
        <v>0</v>
      </c>
    </row>
    <row r="2458" spans="1:22" x14ac:dyDescent="0.2">
      <c r="A2458">
        <f t="shared" si="2317"/>
        <v>0.5</v>
      </c>
      <c r="B2458">
        <f t="shared" si="2322"/>
        <v>-0.49769809918358937</v>
      </c>
      <c r="C2458">
        <f t="shared" si="2323"/>
        <v>4.7922876260111949E-2</v>
      </c>
      <c r="D2458">
        <f t="shared" si="2318"/>
        <v>-0.49999999999999989</v>
      </c>
      <c r="E2458">
        <f t="shared" si="2324"/>
        <v>-0.49769809918358943</v>
      </c>
      <c r="F2458">
        <f t="shared" si="2325"/>
        <v>4.7922876260111956E-2</v>
      </c>
      <c r="G2458">
        <f t="shared" si="2319"/>
        <v>0.5</v>
      </c>
      <c r="H2458">
        <f t="shared" si="2326"/>
        <v>0.49769809918358937</v>
      </c>
      <c r="I2458">
        <f t="shared" si="2327"/>
        <v>-4.7922876260111949E-2</v>
      </c>
      <c r="J2458">
        <f t="shared" si="2320"/>
        <v>0.49999999999999989</v>
      </c>
      <c r="K2458">
        <f t="shared" si="2328"/>
        <v>-0.49769809918358943</v>
      </c>
      <c r="L2458">
        <f t="shared" si="2329"/>
        <v>4.7922876260111956E-2</v>
      </c>
      <c r="N2458">
        <v>174.5</v>
      </c>
      <c r="O2458">
        <f t="shared" si="2315"/>
        <v>69.743120657972099</v>
      </c>
      <c r="P2458">
        <f t="shared" si="2316"/>
        <v>20.256879342027915</v>
      </c>
      <c r="R2458">
        <f t="shared" si="2330"/>
        <v>20.256879342027915</v>
      </c>
      <c r="T2458">
        <f t="shared" si="2321"/>
        <v>20.239458380680212</v>
      </c>
      <c r="V2458">
        <f t="shared" si="2331"/>
        <v>0</v>
      </c>
    </row>
    <row r="2459" spans="1:22" x14ac:dyDescent="0.2">
      <c r="A2459">
        <f t="shared" si="2317"/>
        <v>0.5</v>
      </c>
      <c r="B2459">
        <f t="shared" si="2322"/>
        <v>-0.49778098230153989</v>
      </c>
      <c r="C2459">
        <f t="shared" si="2323"/>
        <v>4.7054156659257169E-2</v>
      </c>
      <c r="D2459">
        <f t="shared" si="2318"/>
        <v>-0.49999999999999989</v>
      </c>
      <c r="E2459">
        <f t="shared" si="2324"/>
        <v>-0.49778098230154</v>
      </c>
      <c r="F2459">
        <f t="shared" si="2325"/>
        <v>4.7054156659257176E-2</v>
      </c>
      <c r="G2459">
        <f t="shared" si="2319"/>
        <v>0.5</v>
      </c>
      <c r="H2459">
        <f t="shared" si="2326"/>
        <v>0.49778098230153989</v>
      </c>
      <c r="I2459">
        <f t="shared" si="2327"/>
        <v>-4.7054156659257169E-2</v>
      </c>
      <c r="J2459">
        <f t="shared" si="2320"/>
        <v>0.49999999999999989</v>
      </c>
      <c r="K2459">
        <f t="shared" si="2328"/>
        <v>-0.49778098230154</v>
      </c>
      <c r="L2459">
        <f t="shared" si="2329"/>
        <v>4.7054156659257176E-2</v>
      </c>
      <c r="N2459">
        <v>174.6</v>
      </c>
      <c r="O2459">
        <f t="shared" si="2315"/>
        <v>69.728057100665211</v>
      </c>
      <c r="P2459">
        <f t="shared" si="2316"/>
        <v>20.271942899334785</v>
      </c>
      <c r="R2459">
        <f t="shared" si="2330"/>
        <v>20.271942899334785</v>
      </c>
      <c r="T2459">
        <f t="shared" si="2321"/>
        <v>20.254521937987082</v>
      </c>
      <c r="V2459">
        <f t="shared" si="2331"/>
        <v>0</v>
      </c>
    </row>
    <row r="2460" spans="1:22" x14ac:dyDescent="0.2">
      <c r="A2460">
        <f t="shared" si="2317"/>
        <v>0.5</v>
      </c>
      <c r="B2460">
        <f t="shared" si="2322"/>
        <v>-0.49786234909229093</v>
      </c>
      <c r="C2460">
        <f t="shared" si="2323"/>
        <v>4.6185293723280854E-2</v>
      </c>
      <c r="D2460">
        <f t="shared" si="2318"/>
        <v>-0.49999999999999989</v>
      </c>
      <c r="E2460">
        <f t="shared" si="2324"/>
        <v>-0.49786234909229105</v>
      </c>
      <c r="F2460">
        <f t="shared" si="2325"/>
        <v>4.6185293723280861E-2</v>
      </c>
      <c r="G2460">
        <f t="shared" si="2319"/>
        <v>0.5</v>
      </c>
      <c r="H2460">
        <f t="shared" si="2326"/>
        <v>0.49786234909229093</v>
      </c>
      <c r="I2460">
        <f t="shared" si="2327"/>
        <v>-4.6185293723280854E-2</v>
      </c>
      <c r="J2460">
        <f t="shared" si="2320"/>
        <v>0.49999999999999989</v>
      </c>
      <c r="K2460">
        <f t="shared" si="2328"/>
        <v>-0.49786234909229105</v>
      </c>
      <c r="L2460">
        <f t="shared" si="2329"/>
        <v>4.6185293723280861E-2</v>
      </c>
      <c r="N2460">
        <v>174.7</v>
      </c>
      <c r="O2460">
        <f t="shared" si="2315"/>
        <v>69.713058627829113</v>
      </c>
      <c r="P2460">
        <f t="shared" si="2316"/>
        <v>20.28694137217089</v>
      </c>
      <c r="R2460">
        <f t="shared" si="2330"/>
        <v>20.28694137217089</v>
      </c>
      <c r="T2460">
        <f t="shared" si="2321"/>
        <v>20.269520410823187</v>
      </c>
      <c r="V2460">
        <f t="shared" si="2331"/>
        <v>0</v>
      </c>
    </row>
    <row r="2461" spans="1:22" x14ac:dyDescent="0.2">
      <c r="A2461">
        <f t="shared" si="2317"/>
        <v>0.5</v>
      </c>
      <c r="B2461">
        <f t="shared" si="2322"/>
        <v>-0.49794219930798506</v>
      </c>
      <c r="C2461">
        <f t="shared" si="2323"/>
        <v>4.5316290098889961E-2</v>
      </c>
      <c r="D2461">
        <f t="shared" si="2318"/>
        <v>-0.49999999999999989</v>
      </c>
      <c r="E2461">
        <f t="shared" si="2324"/>
        <v>-0.49794219930798511</v>
      </c>
      <c r="F2461">
        <f t="shared" si="2325"/>
        <v>4.5316290098889968E-2</v>
      </c>
      <c r="G2461">
        <f t="shared" si="2319"/>
        <v>0.5</v>
      </c>
      <c r="H2461">
        <f t="shared" si="2326"/>
        <v>0.49794219930798506</v>
      </c>
      <c r="I2461">
        <f t="shared" si="2327"/>
        <v>-4.5316290098889961E-2</v>
      </c>
      <c r="J2461">
        <f t="shared" si="2320"/>
        <v>0.49999999999999989</v>
      </c>
      <c r="K2461">
        <f t="shared" si="2328"/>
        <v>-0.49794219930798511</v>
      </c>
      <c r="L2461">
        <f t="shared" si="2329"/>
        <v>4.5316290098889968E-2</v>
      </c>
      <c r="N2461">
        <v>174.8</v>
      </c>
      <c r="O2461">
        <f t="shared" si="2315"/>
        <v>69.698125264057381</v>
      </c>
      <c r="P2461">
        <f t="shared" si="2316"/>
        <v>20.301874735942619</v>
      </c>
      <c r="R2461">
        <f t="shared" si="2330"/>
        <v>20.301874735942619</v>
      </c>
      <c r="T2461">
        <f t="shared" si="2321"/>
        <v>20.284453774594915</v>
      </c>
      <c r="V2461">
        <f t="shared" si="2331"/>
        <v>0</v>
      </c>
    </row>
    <row r="2462" spans="1:22" x14ac:dyDescent="0.2">
      <c r="A2462">
        <f t="shared" si="2317"/>
        <v>0.5</v>
      </c>
      <c r="B2462">
        <f t="shared" si="2322"/>
        <v>-0.49802053270538471</v>
      </c>
      <c r="C2462">
        <f t="shared" si="2323"/>
        <v>4.4447148433220701E-2</v>
      </c>
      <c r="D2462">
        <f t="shared" si="2318"/>
        <v>-0.49999999999999989</v>
      </c>
      <c r="E2462">
        <f t="shared" si="2324"/>
        <v>-0.49802053270538477</v>
      </c>
      <c r="F2462">
        <f t="shared" si="2325"/>
        <v>4.4447148433220708E-2</v>
      </c>
      <c r="G2462">
        <f t="shared" si="2319"/>
        <v>0.5</v>
      </c>
      <c r="H2462">
        <f t="shared" si="2326"/>
        <v>0.49802053270538471</v>
      </c>
      <c r="I2462">
        <f t="shared" si="2327"/>
        <v>-4.4447148433220701E-2</v>
      </c>
      <c r="J2462">
        <f t="shared" si="2320"/>
        <v>0.49999999999999989</v>
      </c>
      <c r="K2462">
        <f t="shared" si="2328"/>
        <v>-0.49802053270538477</v>
      </c>
      <c r="L2462">
        <f t="shared" si="2329"/>
        <v>4.4447148433220708E-2</v>
      </c>
      <c r="N2462">
        <v>174.9</v>
      </c>
      <c r="O2462">
        <f t="shared" si="2315"/>
        <v>69.683257033676369</v>
      </c>
      <c r="P2462">
        <f t="shared" si="2316"/>
        <v>20.316742966323623</v>
      </c>
      <c r="R2462">
        <f t="shared" si="2330"/>
        <v>20.316742966323623</v>
      </c>
      <c r="T2462">
        <f t="shared" si="2321"/>
        <v>20.29932200497592</v>
      </c>
      <c r="V2462">
        <f t="shared" si="2331"/>
        <v>0</v>
      </c>
    </row>
    <row r="2463" spans="1:22" x14ac:dyDescent="0.2">
      <c r="A2463">
        <f t="shared" si="2317"/>
        <v>0.5</v>
      </c>
      <c r="B2463">
        <f t="shared" si="2322"/>
        <v>-0.49809734904587266</v>
      </c>
      <c r="C2463">
        <f t="shared" si="2323"/>
        <v>4.357787137382909E-2</v>
      </c>
      <c r="D2463">
        <f t="shared" si="2318"/>
        <v>-0.49999999999999989</v>
      </c>
      <c r="E2463">
        <f t="shared" si="2324"/>
        <v>-0.49809734904587272</v>
      </c>
      <c r="F2463">
        <f t="shared" si="2325"/>
        <v>4.3577871373829097E-2</v>
      </c>
      <c r="G2463">
        <f t="shared" si="2319"/>
        <v>0.5</v>
      </c>
      <c r="H2463">
        <f t="shared" si="2326"/>
        <v>0.49809734904587266</v>
      </c>
      <c r="I2463">
        <f t="shared" si="2327"/>
        <v>-4.357787137382909E-2</v>
      </c>
      <c r="J2463">
        <f t="shared" si="2320"/>
        <v>0.49999999999999989</v>
      </c>
      <c r="K2463">
        <f t="shared" si="2328"/>
        <v>-0.49809734904587272</v>
      </c>
      <c r="L2463">
        <f t="shared" si="2329"/>
        <v>4.3577871373829097E-2</v>
      </c>
      <c r="N2463">
        <v>175</v>
      </c>
      <c r="O2463">
        <f t="shared" si="2315"/>
        <v>69.668453960746092</v>
      </c>
      <c r="P2463">
        <f t="shared" si="2316"/>
        <v>20.331546039253926</v>
      </c>
      <c r="R2463">
        <f t="shared" si="2330"/>
        <v>20.331546039253926</v>
      </c>
      <c r="T2463">
        <f t="shared" si="2321"/>
        <v>20.314125077906223</v>
      </c>
      <c r="V2463">
        <f t="shared" si="2331"/>
        <v>0</v>
      </c>
    </row>
    <row r="2464" spans="1:22" x14ac:dyDescent="0.2">
      <c r="A2464">
        <f t="shared" si="2317"/>
        <v>0.5</v>
      </c>
      <c r="B2464">
        <f t="shared" si="2322"/>
        <v>-0.49817264809545309</v>
      </c>
      <c r="C2464">
        <f t="shared" si="2323"/>
        <v>4.2708461568683791E-2</v>
      </c>
      <c r="D2464">
        <f t="shared" si="2318"/>
        <v>-0.49999999999999989</v>
      </c>
      <c r="E2464">
        <f t="shared" si="2324"/>
        <v>-0.4981726480954532</v>
      </c>
      <c r="F2464">
        <f t="shared" si="2325"/>
        <v>4.2708461568683798E-2</v>
      </c>
      <c r="G2464">
        <f t="shared" si="2319"/>
        <v>0.5</v>
      </c>
      <c r="H2464">
        <f t="shared" si="2326"/>
        <v>0.49817264809545309</v>
      </c>
      <c r="I2464">
        <f t="shared" si="2327"/>
        <v>-4.2708461568683791E-2</v>
      </c>
      <c r="J2464">
        <f t="shared" si="2320"/>
        <v>0.49999999999999989</v>
      </c>
      <c r="K2464">
        <f t="shared" si="2328"/>
        <v>-0.4981726480954532</v>
      </c>
      <c r="L2464">
        <f t="shared" si="2329"/>
        <v>4.2708461568683798E-2</v>
      </c>
      <c r="N2464">
        <v>175.1</v>
      </c>
      <c r="O2464">
        <f t="shared" si="2315"/>
        <v>69.653716069060934</v>
      </c>
      <c r="P2464">
        <f t="shared" si="2316"/>
        <v>20.346283930939073</v>
      </c>
      <c r="R2464">
        <f t="shared" si="2330"/>
        <v>20.346283930939073</v>
      </c>
      <c r="T2464">
        <f t="shared" si="2321"/>
        <v>20.32886296959137</v>
      </c>
      <c r="V2464">
        <f t="shared" si="2331"/>
        <v>0</v>
      </c>
    </row>
    <row r="2465" spans="1:22" x14ac:dyDescent="0.2">
      <c r="A2465">
        <f t="shared" si="2317"/>
        <v>0.5</v>
      </c>
      <c r="B2465">
        <f t="shared" si="2322"/>
        <v>-0.49824642962475213</v>
      </c>
      <c r="C2465">
        <f t="shared" si="2323"/>
        <v>4.1838921666157859E-2</v>
      </c>
      <c r="D2465">
        <f t="shared" si="2318"/>
        <v>-0.49999999999999989</v>
      </c>
      <c r="E2465">
        <f t="shared" si="2324"/>
        <v>-0.49824642962475219</v>
      </c>
      <c r="F2465">
        <f t="shared" si="2325"/>
        <v>4.1838921666157866E-2</v>
      </c>
      <c r="G2465">
        <f t="shared" si="2319"/>
        <v>0.5</v>
      </c>
      <c r="H2465">
        <f t="shared" si="2326"/>
        <v>0.49824642962475213</v>
      </c>
      <c r="I2465">
        <f t="shared" si="2327"/>
        <v>-4.1838921666157859E-2</v>
      </c>
      <c r="J2465">
        <f t="shared" si="2320"/>
        <v>0.49999999999999989</v>
      </c>
      <c r="K2465">
        <f t="shared" si="2328"/>
        <v>-0.49824642962475219</v>
      </c>
      <c r="L2465">
        <f t="shared" si="2329"/>
        <v>4.1838921666157866E-2</v>
      </c>
      <c r="N2465">
        <v>175.2</v>
      </c>
      <c r="O2465">
        <f t="shared" si="2315"/>
        <v>69.639043382150646</v>
      </c>
      <c r="P2465">
        <f t="shared" si="2316"/>
        <v>20.360956617849354</v>
      </c>
      <c r="R2465">
        <f t="shared" si="2330"/>
        <v>20.360956617849354</v>
      </c>
      <c r="T2465">
        <f t="shared" si="2321"/>
        <v>20.343535656501651</v>
      </c>
      <c r="V2465">
        <f t="shared" si="2331"/>
        <v>0</v>
      </c>
    </row>
    <row r="2466" spans="1:22" x14ac:dyDescent="0.2">
      <c r="A2466">
        <f t="shared" si="2317"/>
        <v>0.5</v>
      </c>
      <c r="B2466">
        <f t="shared" si="2322"/>
        <v>-0.49831869340901824</v>
      </c>
      <c r="C2466">
        <f t="shared" si="2323"/>
        <v>4.0969254315020409E-2</v>
      </c>
      <c r="D2466">
        <f t="shared" si="2318"/>
        <v>-0.49999999999999989</v>
      </c>
      <c r="E2466">
        <f t="shared" si="2324"/>
        <v>-0.4983186934090183</v>
      </c>
      <c r="F2466">
        <f t="shared" si="2325"/>
        <v>4.0969254315020416E-2</v>
      </c>
      <c r="G2466">
        <f t="shared" si="2319"/>
        <v>0.5</v>
      </c>
      <c r="H2466">
        <f t="shared" si="2326"/>
        <v>0.49831869340901824</v>
      </c>
      <c r="I2466">
        <f t="shared" si="2327"/>
        <v>-4.0969254315020409E-2</v>
      </c>
      <c r="J2466">
        <f t="shared" si="2320"/>
        <v>0.49999999999999989</v>
      </c>
      <c r="K2466">
        <f t="shared" si="2328"/>
        <v>-0.4983186934090183</v>
      </c>
      <c r="L2466">
        <f t="shared" si="2329"/>
        <v>4.0969254315020416E-2</v>
      </c>
      <c r="N2466">
        <v>175.3</v>
      </c>
      <c r="O2466">
        <f t="shared" si="2315"/>
        <v>69.624435923281084</v>
      </c>
      <c r="P2466">
        <f t="shared" si="2316"/>
        <v>20.375564076718923</v>
      </c>
      <c r="R2466">
        <f t="shared" si="2330"/>
        <v>20.375564076718923</v>
      </c>
      <c r="T2466">
        <f t="shared" si="2321"/>
        <v>20.35814311537122</v>
      </c>
      <c r="V2466">
        <f t="shared" si="2331"/>
        <v>0</v>
      </c>
    </row>
    <row r="2467" spans="1:22" x14ac:dyDescent="0.2">
      <c r="A2467">
        <f t="shared" si="2317"/>
        <v>0.5</v>
      </c>
      <c r="B2467">
        <f t="shared" si="2322"/>
        <v>-0.49838943922812345</v>
      </c>
      <c r="C2467">
        <f t="shared" si="2323"/>
        <v>4.0099462164429459E-2</v>
      </c>
      <c r="D2467">
        <f t="shared" si="2318"/>
        <v>-0.49999999999999989</v>
      </c>
      <c r="E2467">
        <f t="shared" si="2324"/>
        <v>-0.49838943922812357</v>
      </c>
      <c r="F2467">
        <f t="shared" si="2325"/>
        <v>4.0099462164429465E-2</v>
      </c>
      <c r="G2467">
        <f t="shared" si="2319"/>
        <v>0.5</v>
      </c>
      <c r="H2467">
        <f t="shared" si="2326"/>
        <v>0.49838943922812345</v>
      </c>
      <c r="I2467">
        <f t="shared" si="2327"/>
        <v>-4.0099462164429459E-2</v>
      </c>
      <c r="J2467">
        <f t="shared" si="2320"/>
        <v>0.49999999999999989</v>
      </c>
      <c r="K2467">
        <f t="shared" si="2328"/>
        <v>-0.49838943922812357</v>
      </c>
      <c r="L2467">
        <f t="shared" si="2329"/>
        <v>4.0099462164429465E-2</v>
      </c>
      <c r="N2467">
        <v>175.4</v>
      </c>
      <c r="O2467">
        <f t="shared" si="2315"/>
        <v>69.609893715455044</v>
      </c>
      <c r="P2467">
        <f t="shared" si="2316"/>
        <v>20.390106284544963</v>
      </c>
      <c r="R2467">
        <f t="shared" si="2330"/>
        <v>20.390106284544963</v>
      </c>
      <c r="T2467">
        <f t="shared" si="2321"/>
        <v>20.37268532319726</v>
      </c>
      <c r="V2467">
        <f t="shared" si="2331"/>
        <v>0</v>
      </c>
    </row>
    <row r="2468" spans="1:22" x14ac:dyDescent="0.2">
      <c r="A2468">
        <f t="shared" si="2317"/>
        <v>0.5</v>
      </c>
      <c r="B2468">
        <f t="shared" si="2322"/>
        <v>-0.49845866686656393</v>
      </c>
      <c r="C2468">
        <f t="shared" si="2323"/>
        <v>3.9229547863922527E-2</v>
      </c>
      <c r="D2468">
        <f t="shared" si="2318"/>
        <v>-0.49999999999999989</v>
      </c>
      <c r="E2468">
        <f t="shared" si="2324"/>
        <v>-0.49845866686656398</v>
      </c>
      <c r="F2468">
        <f t="shared" si="2325"/>
        <v>3.9229547863922534E-2</v>
      </c>
      <c r="G2468">
        <f t="shared" si="2319"/>
        <v>0.5</v>
      </c>
      <c r="H2468">
        <f t="shared" si="2326"/>
        <v>0.49845866686656393</v>
      </c>
      <c r="I2468">
        <f t="shared" si="2327"/>
        <v>-3.9229547863922527E-2</v>
      </c>
      <c r="J2468">
        <f t="shared" si="2320"/>
        <v>0.49999999999999989</v>
      </c>
      <c r="K2468">
        <f t="shared" si="2328"/>
        <v>-0.49845866686656398</v>
      </c>
      <c r="L2468">
        <f t="shared" si="2329"/>
        <v>3.9229547863922534E-2</v>
      </c>
      <c r="N2468">
        <v>175.5</v>
      </c>
      <c r="O2468">
        <f t="shared" si="2315"/>
        <v>69.595416781413078</v>
      </c>
      <c r="P2468">
        <f t="shared" si="2316"/>
        <v>20.404583218586922</v>
      </c>
      <c r="R2468">
        <f t="shared" si="2330"/>
        <v>20.404583218586922</v>
      </c>
      <c r="T2468">
        <f t="shared" si="2321"/>
        <v>20.387162257239218</v>
      </c>
      <c r="V2468">
        <f t="shared" si="2331"/>
        <v>0</v>
      </c>
    </row>
    <row r="2469" spans="1:22" x14ac:dyDescent="0.2">
      <c r="A2469">
        <f t="shared" si="2317"/>
        <v>0.5</v>
      </c>
      <c r="B2469">
        <f t="shared" si="2322"/>
        <v>-0.49852637611346007</v>
      </c>
      <c r="C2469">
        <f t="shared" si="2323"/>
        <v>3.8359514063409428E-2</v>
      </c>
      <c r="D2469">
        <f t="shared" si="2318"/>
        <v>-0.49999999999999989</v>
      </c>
      <c r="E2469">
        <f t="shared" si="2324"/>
        <v>-0.49852637611346012</v>
      </c>
      <c r="F2469">
        <f t="shared" si="2325"/>
        <v>3.8359514063409435E-2</v>
      </c>
      <c r="G2469">
        <f t="shared" si="2319"/>
        <v>0.5</v>
      </c>
      <c r="H2469">
        <f t="shared" si="2326"/>
        <v>0.49852637611346007</v>
      </c>
      <c r="I2469">
        <f t="shared" si="2327"/>
        <v>-3.8359514063409428E-2</v>
      </c>
      <c r="J2469">
        <f t="shared" si="2320"/>
        <v>0.49999999999999989</v>
      </c>
      <c r="K2469">
        <f t="shared" si="2328"/>
        <v>-0.49852637611346012</v>
      </c>
      <c r="L2469">
        <f t="shared" si="2329"/>
        <v>3.8359514063409435E-2</v>
      </c>
      <c r="N2469">
        <v>175.6</v>
      </c>
      <c r="O2469">
        <f t="shared" si="2315"/>
        <v>69.581005143634428</v>
      </c>
      <c r="P2469">
        <f t="shared" si="2316"/>
        <v>20.418994856365575</v>
      </c>
      <c r="R2469">
        <f t="shared" si="2330"/>
        <v>20.418994856365575</v>
      </c>
      <c r="T2469">
        <f t="shared" si="2321"/>
        <v>20.401573895017872</v>
      </c>
      <c r="V2469">
        <f t="shared" si="2331"/>
        <v>0</v>
      </c>
    </row>
    <row r="2470" spans="1:22" x14ac:dyDescent="0.2">
      <c r="A2470">
        <f t="shared" si="2317"/>
        <v>0.5</v>
      </c>
      <c r="B2470">
        <f t="shared" si="2322"/>
        <v>-0.49859256676255781</v>
      </c>
      <c r="C2470">
        <f t="shared" si="2323"/>
        <v>3.7489363413164015E-2</v>
      </c>
      <c r="D2470">
        <f t="shared" si="2318"/>
        <v>-0.49999999999999989</v>
      </c>
      <c r="E2470">
        <f t="shared" si="2324"/>
        <v>-0.49859256676255787</v>
      </c>
      <c r="F2470">
        <f t="shared" si="2325"/>
        <v>3.7489363413164022E-2</v>
      </c>
      <c r="G2470">
        <f t="shared" si="2319"/>
        <v>0.5</v>
      </c>
      <c r="H2470">
        <f t="shared" si="2326"/>
        <v>0.49859256676255781</v>
      </c>
      <c r="I2470">
        <f t="shared" si="2327"/>
        <v>-3.7489363413164015E-2</v>
      </c>
      <c r="J2470">
        <f t="shared" si="2320"/>
        <v>0.49999999999999989</v>
      </c>
      <c r="K2470">
        <f t="shared" si="2328"/>
        <v>-0.49859256676255787</v>
      </c>
      <c r="L2470">
        <f t="shared" si="2329"/>
        <v>3.7489363413164022E-2</v>
      </c>
      <c r="N2470">
        <v>175.7</v>
      </c>
      <c r="O2470">
        <f t="shared" si="2315"/>
        <v>69.566658824337736</v>
      </c>
      <c r="P2470">
        <f t="shared" si="2316"/>
        <v>20.433341175662274</v>
      </c>
      <c r="R2470">
        <f t="shared" si="2330"/>
        <v>20.433341175662274</v>
      </c>
      <c r="T2470">
        <f t="shared" si="2321"/>
        <v>20.415920214314571</v>
      </c>
      <c r="V2470">
        <f t="shared" si="2331"/>
        <v>0</v>
      </c>
    </row>
    <row r="2471" spans="1:22" x14ac:dyDescent="0.2">
      <c r="A2471">
        <f t="shared" si="2317"/>
        <v>0.5</v>
      </c>
      <c r="B2471">
        <f t="shared" si="2322"/>
        <v>-0.49865723861222899</v>
      </c>
      <c r="C2471">
        <f t="shared" si="2323"/>
        <v>3.6619098563815837E-2</v>
      </c>
      <c r="D2471">
        <f t="shared" si="2318"/>
        <v>-0.49999999999999989</v>
      </c>
      <c r="E2471">
        <f t="shared" si="2324"/>
        <v>-0.49865723861222905</v>
      </c>
      <c r="F2471">
        <f t="shared" si="2325"/>
        <v>3.6619098563815844E-2</v>
      </c>
      <c r="G2471">
        <f t="shared" si="2319"/>
        <v>0.5</v>
      </c>
      <c r="H2471">
        <f t="shared" si="2326"/>
        <v>0.49865723861222899</v>
      </c>
      <c r="I2471">
        <f t="shared" si="2327"/>
        <v>-3.6619098563815837E-2</v>
      </c>
      <c r="J2471">
        <f t="shared" si="2320"/>
        <v>0.49999999999999989</v>
      </c>
      <c r="K2471">
        <f t="shared" si="2328"/>
        <v>-0.49865723861222905</v>
      </c>
      <c r="L2471">
        <f t="shared" si="2329"/>
        <v>3.6619098563815844E-2</v>
      </c>
      <c r="N2471">
        <v>175.8</v>
      </c>
      <c r="O2471">
        <f t="shared" si="2315"/>
        <v>69.552377845481928</v>
      </c>
      <c r="P2471">
        <f t="shared" si="2316"/>
        <v>20.447622154518069</v>
      </c>
      <c r="R2471">
        <f t="shared" si="2330"/>
        <v>20.447622154518069</v>
      </c>
      <c r="T2471">
        <f t="shared" si="2321"/>
        <v>20.430201193170365</v>
      </c>
      <c r="V2471">
        <f t="shared" si="2331"/>
        <v>0</v>
      </c>
    </row>
    <row r="2472" spans="1:22" x14ac:dyDescent="0.2">
      <c r="A2472">
        <f t="shared" si="2317"/>
        <v>0.5</v>
      </c>
      <c r="B2472">
        <f t="shared" si="2322"/>
        <v>-0.49872039146547187</v>
      </c>
      <c r="C2472">
        <f t="shared" si="2323"/>
        <v>3.5748722166343005E-2</v>
      </c>
      <c r="D2472">
        <f t="shared" si="2318"/>
        <v>-0.49999999999999989</v>
      </c>
      <c r="E2472">
        <f t="shared" si="2324"/>
        <v>-0.49872039146547198</v>
      </c>
      <c r="F2472">
        <f t="shared" si="2325"/>
        <v>3.5748722166343012E-2</v>
      </c>
      <c r="G2472">
        <f t="shared" si="2319"/>
        <v>0.5</v>
      </c>
      <c r="H2472">
        <f t="shared" si="2326"/>
        <v>0.49872039146547187</v>
      </c>
      <c r="I2472">
        <f t="shared" si="2327"/>
        <v>-3.5748722166343005E-2</v>
      </c>
      <c r="J2472">
        <f t="shared" si="2320"/>
        <v>0.49999999999999989</v>
      </c>
      <c r="K2472">
        <f t="shared" si="2328"/>
        <v>-0.49872039146547198</v>
      </c>
      <c r="L2472">
        <f t="shared" si="2329"/>
        <v>3.5748722166343012E-2</v>
      </c>
      <c r="N2472">
        <v>175.9</v>
      </c>
      <c r="O2472">
        <f t="shared" si="2315"/>
        <v>69.538162228767092</v>
      </c>
      <c r="P2472">
        <f t="shared" si="2316"/>
        <v>20.461837771232908</v>
      </c>
      <c r="R2472">
        <f t="shared" si="2330"/>
        <v>20.461837771232908</v>
      </c>
      <c r="T2472">
        <f t="shared" si="2321"/>
        <v>20.444416809885205</v>
      </c>
      <c r="V2472">
        <f t="shared" si="2331"/>
        <v>0</v>
      </c>
    </row>
    <row r="2473" spans="1:22" x14ac:dyDescent="0.2">
      <c r="A2473">
        <f t="shared" si="2317"/>
        <v>0.5</v>
      </c>
      <c r="B2473">
        <f t="shared" si="2322"/>
        <v>-0.49878202512991204</v>
      </c>
      <c r="C2473">
        <f t="shared" si="2323"/>
        <v>3.4878236872062755E-2</v>
      </c>
      <c r="D2473">
        <f t="shared" si="2318"/>
        <v>-0.49999999999999989</v>
      </c>
      <c r="E2473">
        <f t="shared" si="2324"/>
        <v>-0.4987820251299121</v>
      </c>
      <c r="F2473">
        <f t="shared" si="2325"/>
        <v>3.4878236872062762E-2</v>
      </c>
      <c r="G2473">
        <f t="shared" si="2319"/>
        <v>0.5</v>
      </c>
      <c r="H2473">
        <f t="shared" si="2326"/>
        <v>0.49878202512991204</v>
      </c>
      <c r="I2473">
        <f t="shared" si="2327"/>
        <v>-3.4878236872062755E-2</v>
      </c>
      <c r="J2473">
        <f t="shared" si="2320"/>
        <v>0.49999999999999989</v>
      </c>
      <c r="K2473">
        <f t="shared" si="2328"/>
        <v>-0.4987820251299121</v>
      </c>
      <c r="L2473">
        <f t="shared" si="2329"/>
        <v>3.4878236872062762E-2</v>
      </c>
      <c r="N2473">
        <v>176</v>
      </c>
      <c r="O2473">
        <f t="shared" si="2315"/>
        <v>69.52401199563522</v>
      </c>
      <c r="P2473">
        <f t="shared" si="2316"/>
        <v>20.475988004364766</v>
      </c>
      <c r="R2473">
        <f t="shared" si="2330"/>
        <v>20.475988004364766</v>
      </c>
      <c r="T2473">
        <f t="shared" si="2321"/>
        <v>20.458567043017062</v>
      </c>
      <c r="V2473">
        <f t="shared" si="2331"/>
        <v>0</v>
      </c>
    </row>
    <row r="2474" spans="1:22" x14ac:dyDescent="0.2">
      <c r="A2474">
        <f t="shared" si="2317"/>
        <v>0.5</v>
      </c>
      <c r="B2474">
        <f t="shared" si="2322"/>
        <v>-0.49884213941780259</v>
      </c>
      <c r="C2474">
        <f t="shared" si="2323"/>
        <v>3.4007645332624237E-2</v>
      </c>
      <c r="D2474">
        <f t="shared" si="2318"/>
        <v>-0.49999999999999989</v>
      </c>
      <c r="E2474">
        <f t="shared" si="2324"/>
        <v>-0.49884213941780264</v>
      </c>
      <c r="F2474">
        <f t="shared" si="2325"/>
        <v>3.4007645332624244E-2</v>
      </c>
      <c r="G2474">
        <f t="shared" si="2319"/>
        <v>0.5</v>
      </c>
      <c r="H2474">
        <f t="shared" si="2326"/>
        <v>0.49884213941780259</v>
      </c>
      <c r="I2474">
        <f t="shared" si="2327"/>
        <v>-3.4007645332624237E-2</v>
      </c>
      <c r="J2474">
        <f t="shared" si="2320"/>
        <v>0.49999999999999989</v>
      </c>
      <c r="K2474">
        <f t="shared" si="2328"/>
        <v>-0.49884213941780264</v>
      </c>
      <c r="L2474">
        <f t="shared" si="2329"/>
        <v>3.4007645332624244E-2</v>
      </c>
      <c r="N2474">
        <v>176.1</v>
      </c>
      <c r="O2474">
        <f t="shared" si="2315"/>
        <v>69.509927167271144</v>
      </c>
      <c r="P2474">
        <f t="shared" si="2316"/>
        <v>20.490072832728845</v>
      </c>
      <c r="R2474">
        <f t="shared" si="2330"/>
        <v>20.490072832728845</v>
      </c>
      <c r="T2474">
        <f t="shared" si="2321"/>
        <v>20.472651871381142</v>
      </c>
      <c r="V2474">
        <f t="shared" si="2331"/>
        <v>0</v>
      </c>
    </row>
    <row r="2475" spans="1:22" x14ac:dyDescent="0.2">
      <c r="A2475">
        <f t="shared" si="2317"/>
        <v>0.5</v>
      </c>
      <c r="B2475">
        <f t="shared" si="2322"/>
        <v>-0.49890073414602493</v>
      </c>
      <c r="C2475">
        <f t="shared" si="2323"/>
        <v>3.3136950200000279E-2</v>
      </c>
      <c r="D2475">
        <f t="shared" si="2318"/>
        <v>-0.49999999999999989</v>
      </c>
      <c r="E2475">
        <f t="shared" si="2324"/>
        <v>-0.49890073414602498</v>
      </c>
      <c r="F2475">
        <f t="shared" si="2325"/>
        <v>3.3136950200000286E-2</v>
      </c>
      <c r="G2475">
        <f t="shared" si="2319"/>
        <v>0.5</v>
      </c>
      <c r="H2475">
        <f t="shared" si="2326"/>
        <v>0.49890073414602493</v>
      </c>
      <c r="I2475">
        <f t="shared" si="2327"/>
        <v>-3.3136950200000279E-2</v>
      </c>
      <c r="J2475">
        <f t="shared" si="2320"/>
        <v>0.49999999999999989</v>
      </c>
      <c r="K2475">
        <f t="shared" si="2328"/>
        <v>-0.49890073414602498</v>
      </c>
      <c r="L2475">
        <f t="shared" si="2329"/>
        <v>3.3136950200000286E-2</v>
      </c>
      <c r="N2475">
        <v>176.2</v>
      </c>
      <c r="O2475">
        <f t="shared" si="2315"/>
        <v>69.495907764603288</v>
      </c>
      <c r="P2475">
        <f t="shared" si="2316"/>
        <v>20.504092235396715</v>
      </c>
      <c r="R2475">
        <f t="shared" si="2330"/>
        <v>20.504092235396715</v>
      </c>
      <c r="T2475">
        <f t="shared" si="2321"/>
        <v>20.486671274049012</v>
      </c>
      <c r="V2475">
        <f t="shared" si="2331"/>
        <v>0</v>
      </c>
    </row>
    <row r="2476" spans="1:22" x14ac:dyDescent="0.2">
      <c r="A2476">
        <f t="shared" si="2317"/>
        <v>0.5</v>
      </c>
      <c r="B2476">
        <f t="shared" si="2322"/>
        <v>-0.49895780913608945</v>
      </c>
      <c r="C2476">
        <f t="shared" si="2323"/>
        <v>3.2266154126478805E-2</v>
      </c>
      <c r="D2476">
        <f t="shared" si="2318"/>
        <v>-0.49999999999999989</v>
      </c>
      <c r="E2476">
        <f t="shared" si="2324"/>
        <v>-0.4989578091360895</v>
      </c>
      <c r="F2476">
        <f t="shared" si="2325"/>
        <v>3.2266154126478812E-2</v>
      </c>
      <c r="G2476">
        <f t="shared" si="2319"/>
        <v>0.5</v>
      </c>
      <c r="H2476">
        <f t="shared" si="2326"/>
        <v>0.49895780913608945</v>
      </c>
      <c r="I2476">
        <f t="shared" si="2327"/>
        <v>-3.2266154126478805E-2</v>
      </c>
      <c r="J2476">
        <f t="shared" si="2320"/>
        <v>0.49999999999999989</v>
      </c>
      <c r="K2476">
        <f t="shared" si="2328"/>
        <v>-0.4989578091360895</v>
      </c>
      <c r="L2476">
        <f t="shared" si="2329"/>
        <v>3.2266154126478812E-2</v>
      </c>
      <c r="N2476">
        <v>176.3</v>
      </c>
      <c r="O2476">
        <f t="shared" si="2315"/>
        <v>69.48195380830451</v>
      </c>
      <c r="P2476">
        <f t="shared" si="2316"/>
        <v>20.518046191695511</v>
      </c>
      <c r="R2476">
        <f t="shared" si="2330"/>
        <v>20.518046191695511</v>
      </c>
      <c r="T2476">
        <f t="shared" si="2321"/>
        <v>20.500625230347808</v>
      </c>
      <c r="V2476">
        <f t="shared" si="2331"/>
        <v>0</v>
      </c>
    </row>
    <row r="2477" spans="1:22" x14ac:dyDescent="0.2">
      <c r="A2477">
        <f t="shared" si="2317"/>
        <v>0.5</v>
      </c>
      <c r="B2477">
        <f t="shared" si="2322"/>
        <v>-0.49901336421413567</v>
      </c>
      <c r="C2477">
        <f t="shared" si="2323"/>
        <v>3.1395259764656562E-2</v>
      </c>
      <c r="D2477">
        <f t="shared" si="2318"/>
        <v>-0.49999999999999989</v>
      </c>
      <c r="E2477">
        <f t="shared" si="2324"/>
        <v>-0.49901336421413572</v>
      </c>
      <c r="F2477">
        <f t="shared" si="2325"/>
        <v>3.1395259764656569E-2</v>
      </c>
      <c r="G2477">
        <f t="shared" si="2319"/>
        <v>0.5</v>
      </c>
      <c r="H2477">
        <f t="shared" si="2326"/>
        <v>0.49901336421413567</v>
      </c>
      <c r="I2477">
        <f t="shared" si="2327"/>
        <v>-3.1395259764656562E-2</v>
      </c>
      <c r="J2477">
        <f t="shared" si="2320"/>
        <v>0.49999999999999989</v>
      </c>
      <c r="K2477">
        <f t="shared" si="2328"/>
        <v>-0.49901336421413572</v>
      </c>
      <c r="L2477">
        <f t="shared" si="2329"/>
        <v>3.1395259764656569E-2</v>
      </c>
      <c r="N2477">
        <v>176.4</v>
      </c>
      <c r="O2477">
        <f t="shared" si="2315"/>
        <v>69.468065318792966</v>
      </c>
      <c r="P2477">
        <f t="shared" si="2316"/>
        <v>20.531934681207041</v>
      </c>
      <c r="R2477">
        <f t="shared" si="2330"/>
        <v>20.531934681207041</v>
      </c>
      <c r="T2477">
        <f t="shared" si="2321"/>
        <v>20.514513719859337</v>
      </c>
      <c r="V2477">
        <f t="shared" si="2331"/>
        <v>0</v>
      </c>
    </row>
    <row r="2478" spans="1:22" x14ac:dyDescent="0.2">
      <c r="A2478">
        <f t="shared" si="2317"/>
        <v>0.5</v>
      </c>
      <c r="B2478">
        <f t="shared" si="2322"/>
        <v>-0.49906739921093346</v>
      </c>
      <c r="C2478">
        <f t="shared" si="2323"/>
        <v>3.0524269767428367E-2</v>
      </c>
      <c r="D2478">
        <f t="shared" si="2318"/>
        <v>-0.49999999999999989</v>
      </c>
      <c r="E2478">
        <f t="shared" si="2324"/>
        <v>-0.49906739921093357</v>
      </c>
      <c r="F2478">
        <f t="shared" si="2325"/>
        <v>3.0524269767428371E-2</v>
      </c>
      <c r="G2478">
        <f t="shared" si="2319"/>
        <v>0.5</v>
      </c>
      <c r="H2478">
        <f t="shared" si="2326"/>
        <v>0.49906739921093346</v>
      </c>
      <c r="I2478">
        <f t="shared" si="2327"/>
        <v>-3.0524269767428367E-2</v>
      </c>
      <c r="J2478">
        <f t="shared" si="2320"/>
        <v>0.49999999999999989</v>
      </c>
      <c r="K2478">
        <f t="shared" si="2328"/>
        <v>-0.49906739921093357</v>
      </c>
      <c r="L2478">
        <f t="shared" si="2329"/>
        <v>3.0524269767428371E-2</v>
      </c>
      <c r="N2478">
        <v>176.5</v>
      </c>
      <c r="O2478">
        <f t="shared" si="2315"/>
        <v>69.454242316232964</v>
      </c>
      <c r="P2478">
        <f t="shared" si="2316"/>
        <v>20.545757683767047</v>
      </c>
      <c r="R2478">
        <f t="shared" si="2330"/>
        <v>20.545757683767047</v>
      </c>
      <c r="T2478">
        <f t="shared" si="2321"/>
        <v>20.528336722419343</v>
      </c>
      <c r="V2478">
        <f t="shared" si="2331"/>
        <v>0</v>
      </c>
    </row>
    <row r="2479" spans="1:22" x14ac:dyDescent="0.2">
      <c r="A2479">
        <f t="shared" si="2317"/>
        <v>0.5</v>
      </c>
      <c r="B2479">
        <f t="shared" si="2322"/>
        <v>-0.49911991396188254</v>
      </c>
      <c r="C2479">
        <f t="shared" si="2323"/>
        <v>2.9653186787980797E-2</v>
      </c>
      <c r="D2479">
        <f t="shared" si="2318"/>
        <v>-0.49999999999999989</v>
      </c>
      <c r="E2479">
        <f t="shared" si="2324"/>
        <v>-0.4991199139618826</v>
      </c>
      <c r="F2479">
        <f t="shared" si="2325"/>
        <v>2.96531867879808E-2</v>
      </c>
      <c r="G2479">
        <f t="shared" si="2319"/>
        <v>0.5</v>
      </c>
      <c r="H2479">
        <f t="shared" si="2326"/>
        <v>0.49911991396188254</v>
      </c>
      <c r="I2479">
        <f t="shared" si="2327"/>
        <v>-2.9653186787980797E-2</v>
      </c>
      <c r="J2479">
        <f t="shared" si="2320"/>
        <v>0.49999999999999989</v>
      </c>
      <c r="K2479">
        <f t="shared" si="2328"/>
        <v>-0.4991199139618826</v>
      </c>
      <c r="L2479">
        <f t="shared" si="2329"/>
        <v>2.96531867879808E-2</v>
      </c>
      <c r="N2479">
        <v>176.6</v>
      </c>
      <c r="O2479">
        <f t="shared" si="2315"/>
        <v>69.44048482053573</v>
      </c>
      <c r="P2479">
        <f t="shared" si="2316"/>
        <v>20.559515179464274</v>
      </c>
      <c r="R2479">
        <f t="shared" si="2330"/>
        <v>20.559515179464274</v>
      </c>
      <c r="T2479">
        <f t="shared" si="2321"/>
        <v>20.542094218116571</v>
      </c>
      <c r="V2479">
        <f t="shared" si="2331"/>
        <v>0</v>
      </c>
    </row>
    <row r="2480" spans="1:22" x14ac:dyDescent="0.2">
      <c r="A2480">
        <f t="shared" si="2317"/>
        <v>0.5</v>
      </c>
      <c r="B2480">
        <f t="shared" si="2322"/>
        <v>-0.49917090830701411</v>
      </c>
      <c r="C2480">
        <f t="shared" si="2323"/>
        <v>2.878201347978368E-2</v>
      </c>
      <c r="D2480">
        <f t="shared" si="2318"/>
        <v>-0.49999999999999989</v>
      </c>
      <c r="E2480">
        <f t="shared" si="2324"/>
        <v>-0.49917090830701416</v>
      </c>
      <c r="F2480">
        <f t="shared" si="2325"/>
        <v>2.8782013479783684E-2</v>
      </c>
      <c r="G2480">
        <f t="shared" si="2319"/>
        <v>0.5</v>
      </c>
      <c r="H2480">
        <f t="shared" si="2326"/>
        <v>0.49917090830701411</v>
      </c>
      <c r="I2480">
        <f t="shared" si="2327"/>
        <v>-2.878201347978368E-2</v>
      </c>
      <c r="J2480">
        <f t="shared" si="2320"/>
        <v>0.49999999999999989</v>
      </c>
      <c r="K2480">
        <f t="shared" si="2328"/>
        <v>-0.49917090830701416</v>
      </c>
      <c r="L2480">
        <f t="shared" si="2329"/>
        <v>2.8782013479783684E-2</v>
      </c>
      <c r="N2480">
        <v>176.7</v>
      </c>
      <c r="O2480">
        <f t="shared" si="2315"/>
        <v>69.426792851360318</v>
      </c>
      <c r="P2480">
        <f t="shared" si="2316"/>
        <v>20.5732071486397</v>
      </c>
      <c r="R2480">
        <f t="shared" si="2330"/>
        <v>20.5732071486397</v>
      </c>
      <c r="T2480">
        <f t="shared" si="2321"/>
        <v>20.555786187291996</v>
      </c>
      <c r="V2480">
        <f t="shared" si="2331"/>
        <v>0</v>
      </c>
    </row>
    <row r="2481" spans="1:22" x14ac:dyDescent="0.2">
      <c r="A2481">
        <f t="shared" si="2317"/>
        <v>0.5</v>
      </c>
      <c r="B2481">
        <f t="shared" si="2322"/>
        <v>-0.4992203820909904</v>
      </c>
      <c r="C2481">
        <f t="shared" si="2323"/>
        <v>2.7910752496581776E-2</v>
      </c>
      <c r="D2481">
        <f t="shared" si="2318"/>
        <v>-0.49999999999999989</v>
      </c>
      <c r="E2481">
        <f t="shared" si="2324"/>
        <v>-0.49922038209099051</v>
      </c>
      <c r="F2481">
        <f t="shared" si="2325"/>
        <v>2.791075249658178E-2</v>
      </c>
      <c r="G2481">
        <f t="shared" si="2319"/>
        <v>0.5</v>
      </c>
      <c r="H2481">
        <f t="shared" si="2326"/>
        <v>0.4992203820909904</v>
      </c>
      <c r="I2481">
        <f t="shared" si="2327"/>
        <v>-2.7910752496581776E-2</v>
      </c>
      <c r="J2481">
        <f t="shared" si="2320"/>
        <v>0.49999999999999989</v>
      </c>
      <c r="K2481">
        <f t="shared" si="2328"/>
        <v>-0.49922038209099051</v>
      </c>
      <c r="L2481">
        <f t="shared" si="2329"/>
        <v>2.791075249658178E-2</v>
      </c>
      <c r="N2481">
        <v>176.8</v>
      </c>
      <c r="O2481">
        <f t="shared" si="2315"/>
        <v>69.413166428114295</v>
      </c>
      <c r="P2481">
        <f t="shared" si="2316"/>
        <v>20.586833571885698</v>
      </c>
      <c r="R2481">
        <f t="shared" si="2330"/>
        <v>20.586833571885698</v>
      </c>
      <c r="T2481">
        <f t="shared" si="2321"/>
        <v>20.569412610537995</v>
      </c>
      <c r="V2481">
        <f t="shared" si="2331"/>
        <v>0</v>
      </c>
    </row>
    <row r="2482" spans="1:22" x14ac:dyDescent="0.2">
      <c r="A2482">
        <f t="shared" si="2317"/>
        <v>0.5</v>
      </c>
      <c r="B2482">
        <f t="shared" si="2322"/>
        <v>-0.49926833516310576</v>
      </c>
      <c r="C2482">
        <f t="shared" si="2323"/>
        <v>2.703940649238757E-2</v>
      </c>
      <c r="D2482">
        <f t="shared" si="2318"/>
        <v>-0.49999999999999989</v>
      </c>
      <c r="E2482">
        <f t="shared" si="2324"/>
        <v>-0.49926833516310581</v>
      </c>
      <c r="F2482">
        <f t="shared" si="2325"/>
        <v>2.7039406492387577E-2</v>
      </c>
      <c r="G2482">
        <f t="shared" si="2319"/>
        <v>0.5</v>
      </c>
      <c r="H2482">
        <f t="shared" si="2326"/>
        <v>0.49926833516310576</v>
      </c>
      <c r="I2482">
        <f t="shared" si="2327"/>
        <v>-2.703940649238757E-2</v>
      </c>
      <c r="J2482">
        <f t="shared" si="2320"/>
        <v>0.49999999999999989</v>
      </c>
      <c r="K2482">
        <f t="shared" si="2328"/>
        <v>-0.49926833516310581</v>
      </c>
      <c r="L2482">
        <f t="shared" si="2329"/>
        <v>2.7039406492387577E-2</v>
      </c>
      <c r="N2482">
        <v>176.9</v>
      </c>
      <c r="O2482">
        <f t="shared" si="2315"/>
        <v>69.399605569954844</v>
      </c>
      <c r="P2482">
        <f t="shared" si="2316"/>
        <v>20.600394430045156</v>
      </c>
      <c r="R2482">
        <f t="shared" si="2330"/>
        <v>20.600394430045156</v>
      </c>
      <c r="T2482">
        <f t="shared" si="2321"/>
        <v>20.582973468697453</v>
      </c>
      <c r="V2482">
        <f t="shared" si="2331"/>
        <v>0</v>
      </c>
    </row>
    <row r="2483" spans="1:22" x14ac:dyDescent="0.2">
      <c r="A2483">
        <f t="shared" si="2317"/>
        <v>0.5</v>
      </c>
      <c r="B2483">
        <f t="shared" si="2322"/>
        <v>-0.49931476737728681</v>
      </c>
      <c r="C2483">
        <f t="shared" si="2323"/>
        <v>2.61679781214719E-2</v>
      </c>
      <c r="D2483">
        <f t="shared" si="2318"/>
        <v>-0.49999999999999989</v>
      </c>
      <c r="E2483">
        <f t="shared" si="2324"/>
        <v>-0.49931476737728692</v>
      </c>
      <c r="F2483">
        <f t="shared" si="2325"/>
        <v>2.6167978121471903E-2</v>
      </c>
      <c r="G2483">
        <f t="shared" si="2319"/>
        <v>0.5</v>
      </c>
      <c r="H2483">
        <f t="shared" si="2326"/>
        <v>0.49931476737728681</v>
      </c>
      <c r="I2483">
        <f t="shared" si="2327"/>
        <v>-2.61679781214719E-2</v>
      </c>
      <c r="J2483">
        <f t="shared" si="2320"/>
        <v>0.49999999999999989</v>
      </c>
      <c r="K2483">
        <f t="shared" si="2328"/>
        <v>-0.49931476737728692</v>
      </c>
      <c r="L2483">
        <f t="shared" si="2329"/>
        <v>2.6167978121471903E-2</v>
      </c>
      <c r="N2483">
        <v>177</v>
      </c>
      <c r="O2483">
        <f t="shared" si="2315"/>
        <v>69.38611029578928</v>
      </c>
      <c r="P2483">
        <f t="shared" si="2316"/>
        <v>20.613889704210717</v>
      </c>
      <c r="R2483">
        <f t="shared" si="2330"/>
        <v>20.613889704210717</v>
      </c>
      <c r="T2483">
        <f t="shared" si="2321"/>
        <v>20.596468742863014</v>
      </c>
      <c r="V2483">
        <f t="shared" si="2331"/>
        <v>0</v>
      </c>
    </row>
    <row r="2484" spans="1:22" x14ac:dyDescent="0.2">
      <c r="A2484">
        <f t="shared" si="2317"/>
        <v>0.5</v>
      </c>
      <c r="B2484">
        <f t="shared" si="2322"/>
        <v>-0.49935967859209301</v>
      </c>
      <c r="C2484">
        <f t="shared" si="2323"/>
        <v>2.5296470038356694E-2</v>
      </c>
      <c r="D2484">
        <f t="shared" si="2318"/>
        <v>-0.49999999999999989</v>
      </c>
      <c r="E2484">
        <f t="shared" si="2324"/>
        <v>-0.49935967859209307</v>
      </c>
      <c r="F2484">
        <f t="shared" si="2325"/>
        <v>2.5296470038356698E-2</v>
      </c>
      <c r="G2484">
        <f t="shared" si="2319"/>
        <v>0.5</v>
      </c>
      <c r="H2484">
        <f t="shared" si="2326"/>
        <v>0.49935967859209301</v>
      </c>
      <c r="I2484">
        <f t="shared" si="2327"/>
        <v>-2.5296470038356694E-2</v>
      </c>
      <c r="J2484">
        <f t="shared" si="2320"/>
        <v>0.49999999999999989</v>
      </c>
      <c r="K2484">
        <f t="shared" si="2328"/>
        <v>-0.49935967859209307</v>
      </c>
      <c r="L2484">
        <f t="shared" si="2329"/>
        <v>2.5296470038356698E-2</v>
      </c>
      <c r="N2484">
        <v>177.1</v>
      </c>
      <c r="O2484">
        <f t="shared" si="2315"/>
        <v>69.372680624276086</v>
      </c>
      <c r="P2484">
        <f t="shared" si="2316"/>
        <v>20.627319375723911</v>
      </c>
      <c r="R2484">
        <f t="shared" si="2330"/>
        <v>20.627319375723911</v>
      </c>
      <c r="T2484">
        <f t="shared" si="2321"/>
        <v>20.609898414376207</v>
      </c>
      <c r="V2484">
        <f t="shared" si="2331"/>
        <v>0</v>
      </c>
    </row>
    <row r="2485" spans="1:22" x14ac:dyDescent="0.2">
      <c r="A2485">
        <f t="shared" si="2317"/>
        <v>0.5</v>
      </c>
      <c r="B2485">
        <f t="shared" si="2322"/>
        <v>-0.49940306867071688</v>
      </c>
      <c r="C2485">
        <f t="shared" si="2323"/>
        <v>2.4424884897806722E-2</v>
      </c>
      <c r="D2485">
        <f t="shared" si="2318"/>
        <v>-0.49999999999999989</v>
      </c>
      <c r="E2485">
        <f t="shared" si="2324"/>
        <v>-0.49940306867071699</v>
      </c>
      <c r="F2485">
        <f t="shared" si="2325"/>
        <v>2.4424884897806726E-2</v>
      </c>
      <c r="G2485">
        <f t="shared" si="2319"/>
        <v>0.5</v>
      </c>
      <c r="H2485">
        <f t="shared" si="2326"/>
        <v>0.49940306867071688</v>
      </c>
      <c r="I2485">
        <f t="shared" si="2327"/>
        <v>-2.4424884897806722E-2</v>
      </c>
      <c r="J2485">
        <f t="shared" si="2320"/>
        <v>0.49999999999999989</v>
      </c>
      <c r="K2485">
        <f t="shared" si="2328"/>
        <v>-0.49940306867071699</v>
      </c>
      <c r="L2485">
        <f t="shared" si="2329"/>
        <v>2.4424884897806726E-2</v>
      </c>
      <c r="N2485">
        <v>177.2</v>
      </c>
      <c r="O2485">
        <f t="shared" si="2315"/>
        <v>69.359316573825708</v>
      </c>
      <c r="P2485">
        <f t="shared" si="2316"/>
        <v>20.640683426174295</v>
      </c>
      <c r="R2485">
        <f t="shared" si="2330"/>
        <v>20.640683426174295</v>
      </c>
      <c r="T2485">
        <f t="shared" si="2321"/>
        <v>20.623262464826592</v>
      </c>
      <c r="V2485">
        <f t="shared" si="2331"/>
        <v>0</v>
      </c>
    </row>
    <row r="2486" spans="1:22" x14ac:dyDescent="0.2">
      <c r="A2486">
        <f t="shared" si="2317"/>
        <v>0.5</v>
      </c>
      <c r="B2486">
        <f t="shared" si="2322"/>
        <v>-0.4994449374809849</v>
      </c>
      <c r="C2486">
        <f t="shared" si="2323"/>
        <v>2.3553225354821253E-2</v>
      </c>
      <c r="D2486">
        <f t="shared" si="2318"/>
        <v>-0.49999999999999989</v>
      </c>
      <c r="E2486">
        <f t="shared" si="2324"/>
        <v>-0.49944493748098495</v>
      </c>
      <c r="F2486">
        <f t="shared" si="2325"/>
        <v>2.3553225354821256E-2</v>
      </c>
      <c r="G2486">
        <f t="shared" si="2319"/>
        <v>0.5</v>
      </c>
      <c r="H2486">
        <f t="shared" si="2326"/>
        <v>0.4994449374809849</v>
      </c>
      <c r="I2486">
        <f t="shared" si="2327"/>
        <v>-2.3553225354821253E-2</v>
      </c>
      <c r="J2486">
        <f t="shared" si="2320"/>
        <v>0.49999999999999989</v>
      </c>
      <c r="K2486">
        <f t="shared" si="2328"/>
        <v>-0.49944493748098495</v>
      </c>
      <c r="L2486">
        <f t="shared" si="2329"/>
        <v>2.3553225354821256E-2</v>
      </c>
      <c r="N2486">
        <v>177.3</v>
      </c>
      <c r="O2486">
        <f t="shared" si="2315"/>
        <v>69.346018162601297</v>
      </c>
      <c r="P2486">
        <f t="shared" si="2316"/>
        <v>20.653981837398696</v>
      </c>
      <c r="R2486">
        <f t="shared" si="2330"/>
        <v>20.653981837398696</v>
      </c>
      <c r="T2486">
        <f t="shared" si="2321"/>
        <v>20.636560876050993</v>
      </c>
      <c r="V2486">
        <f t="shared" si="2331"/>
        <v>0</v>
      </c>
    </row>
    <row r="2487" spans="1:22" x14ac:dyDescent="0.2">
      <c r="A2487">
        <f t="shared" si="2317"/>
        <v>0.5</v>
      </c>
      <c r="B2487">
        <f t="shared" si="2322"/>
        <v>-0.49948528489535726</v>
      </c>
      <c r="C2487">
        <f t="shared" si="2323"/>
        <v>2.268149406462687E-2</v>
      </c>
      <c r="D2487">
        <f t="shared" si="2318"/>
        <v>-0.49999999999999989</v>
      </c>
      <c r="E2487">
        <f t="shared" si="2324"/>
        <v>-0.49948528489535737</v>
      </c>
      <c r="F2487">
        <f t="shared" si="2325"/>
        <v>2.2681494064626873E-2</v>
      </c>
      <c r="G2487">
        <f t="shared" si="2319"/>
        <v>0.5</v>
      </c>
      <c r="H2487">
        <f t="shared" si="2326"/>
        <v>0.49948528489535726</v>
      </c>
      <c r="I2487">
        <f t="shared" si="2327"/>
        <v>-2.268149406462687E-2</v>
      </c>
      <c r="J2487">
        <f t="shared" si="2320"/>
        <v>0.49999999999999989</v>
      </c>
      <c r="K2487">
        <f t="shared" si="2328"/>
        <v>-0.49948528489535737</v>
      </c>
      <c r="L2487">
        <f t="shared" si="2329"/>
        <v>2.2681494064626873E-2</v>
      </c>
      <c r="N2487">
        <v>177.4</v>
      </c>
      <c r="O2487">
        <f t="shared" si="2315"/>
        <v>69.332785408519683</v>
      </c>
      <c r="P2487">
        <f t="shared" si="2316"/>
        <v>20.667214591480317</v>
      </c>
      <c r="R2487">
        <f t="shared" si="2330"/>
        <v>20.667214591480317</v>
      </c>
      <c r="T2487">
        <f t="shared" si="2321"/>
        <v>20.649793630132613</v>
      </c>
      <c r="V2487">
        <f t="shared" si="2331"/>
        <v>0</v>
      </c>
    </row>
    <row r="2488" spans="1:22" x14ac:dyDescent="0.2">
      <c r="A2488">
        <f t="shared" si="2317"/>
        <v>0.5</v>
      </c>
      <c r="B2488">
        <f t="shared" si="2322"/>
        <v>-0.49952411079092879</v>
      </c>
      <c r="C2488">
        <f t="shared" si="2323"/>
        <v>2.1809693682668031E-2</v>
      </c>
      <c r="D2488">
        <f t="shared" si="2318"/>
        <v>-0.49999999999999989</v>
      </c>
      <c r="E2488">
        <f t="shared" si="2324"/>
        <v>-0.49952411079092884</v>
      </c>
      <c r="F2488">
        <f t="shared" si="2325"/>
        <v>2.1809693682668035E-2</v>
      </c>
      <c r="G2488">
        <f t="shared" si="2319"/>
        <v>0.5</v>
      </c>
      <c r="H2488">
        <f t="shared" si="2326"/>
        <v>0.49952411079092879</v>
      </c>
      <c r="I2488">
        <f t="shared" si="2327"/>
        <v>-2.1809693682668031E-2</v>
      </c>
      <c r="J2488">
        <f t="shared" si="2320"/>
        <v>0.49999999999999989</v>
      </c>
      <c r="K2488">
        <f t="shared" si="2328"/>
        <v>-0.49952411079092884</v>
      </c>
      <c r="L2488">
        <f t="shared" si="2329"/>
        <v>2.1809693682668035E-2</v>
      </c>
      <c r="N2488">
        <v>177.5</v>
      </c>
      <c r="O2488">
        <f t="shared" si="2315"/>
        <v>69.31961832925208</v>
      </c>
      <c r="P2488">
        <f t="shared" si="2316"/>
        <v>20.680381670747916</v>
      </c>
      <c r="R2488">
        <f t="shared" si="2330"/>
        <v>20.680381670747916</v>
      </c>
      <c r="T2488">
        <f t="shared" si="2321"/>
        <v>20.662960709400213</v>
      </c>
      <c r="V2488">
        <f t="shared" si="2331"/>
        <v>0</v>
      </c>
    </row>
    <row r="2489" spans="1:22" x14ac:dyDescent="0.2">
      <c r="A2489">
        <f t="shared" si="2317"/>
        <v>0.5</v>
      </c>
      <c r="B2489">
        <f t="shared" si="2322"/>
        <v>-0.49956141504942914</v>
      </c>
      <c r="C2489">
        <f t="shared" si="2323"/>
        <v>2.0937826864599902E-2</v>
      </c>
      <c r="D2489">
        <f t="shared" si="2318"/>
        <v>-0.49999999999999989</v>
      </c>
      <c r="E2489">
        <f t="shared" si="2324"/>
        <v>-0.49956141504942919</v>
      </c>
      <c r="F2489">
        <f t="shared" si="2325"/>
        <v>2.0937826864599905E-2</v>
      </c>
      <c r="G2489">
        <f t="shared" si="2319"/>
        <v>0.5</v>
      </c>
      <c r="H2489">
        <f t="shared" si="2326"/>
        <v>0.49956141504942914</v>
      </c>
      <c r="I2489">
        <f t="shared" si="2327"/>
        <v>-2.0937826864599902E-2</v>
      </c>
      <c r="J2489">
        <f t="shared" si="2320"/>
        <v>0.49999999999999989</v>
      </c>
      <c r="K2489">
        <f t="shared" si="2328"/>
        <v>-0.49956141504942919</v>
      </c>
      <c r="L2489">
        <f t="shared" si="2329"/>
        <v>2.0937826864599905E-2</v>
      </c>
      <c r="N2489">
        <v>177.6</v>
      </c>
      <c r="O2489">
        <f t="shared" si="2315"/>
        <v>69.306516942224945</v>
      </c>
      <c r="P2489">
        <f t="shared" si="2316"/>
        <v>20.693483057775044</v>
      </c>
      <c r="R2489">
        <f t="shared" si="2330"/>
        <v>20.693483057775044</v>
      </c>
      <c r="T2489">
        <f t="shared" si="2321"/>
        <v>20.676062096427341</v>
      </c>
      <c r="V2489">
        <f t="shared" si="2331"/>
        <v>0</v>
      </c>
    </row>
    <row r="2490" spans="1:22" x14ac:dyDescent="0.2">
      <c r="A2490">
        <f t="shared" si="2317"/>
        <v>0.5</v>
      </c>
      <c r="B2490">
        <f t="shared" si="2322"/>
        <v>-0.49959719755722287</v>
      </c>
      <c r="C2490">
        <f t="shared" si="2323"/>
        <v>2.0065896266280008E-2</v>
      </c>
      <c r="D2490">
        <f t="shared" si="2318"/>
        <v>-0.49999999999999989</v>
      </c>
      <c r="E2490">
        <f t="shared" si="2324"/>
        <v>-0.49959719755722298</v>
      </c>
      <c r="F2490">
        <f t="shared" si="2325"/>
        <v>2.0065896266280012E-2</v>
      </c>
      <c r="G2490">
        <f t="shared" si="2319"/>
        <v>0.5</v>
      </c>
      <c r="H2490">
        <f t="shared" si="2326"/>
        <v>0.49959719755722287</v>
      </c>
      <c r="I2490">
        <f t="shared" si="2327"/>
        <v>-2.0065896266280008E-2</v>
      </c>
      <c r="J2490">
        <f t="shared" si="2320"/>
        <v>0.49999999999999989</v>
      </c>
      <c r="K2490">
        <f t="shared" si="2328"/>
        <v>-0.49959719755722298</v>
      </c>
      <c r="L2490">
        <f t="shared" si="2329"/>
        <v>2.0065896266280012E-2</v>
      </c>
      <c r="N2490">
        <v>177.7</v>
      </c>
      <c r="O2490">
        <f t="shared" si="2315"/>
        <v>69.29348126462088</v>
      </c>
      <c r="P2490">
        <f t="shared" si="2316"/>
        <v>20.706518735379117</v>
      </c>
      <c r="R2490">
        <f t="shared" si="2330"/>
        <v>20.706518735379117</v>
      </c>
      <c r="T2490">
        <f t="shared" si="2321"/>
        <v>20.689097774031413</v>
      </c>
      <c r="V2490">
        <f t="shared" si="2331"/>
        <v>0</v>
      </c>
    </row>
    <row r="2491" spans="1:22" x14ac:dyDescent="0.2">
      <c r="A2491">
        <f t="shared" si="2317"/>
        <v>0.5</v>
      </c>
      <c r="B2491">
        <f t="shared" si="2322"/>
        <v>-0.49963145820531046</v>
      </c>
      <c r="C2491">
        <f t="shared" si="2323"/>
        <v>1.9193904543759945E-2</v>
      </c>
      <c r="D2491">
        <f t="shared" si="2318"/>
        <v>-0.49999999999999989</v>
      </c>
      <c r="E2491">
        <f t="shared" si="2324"/>
        <v>-0.49963145820531052</v>
      </c>
      <c r="F2491">
        <f t="shared" si="2325"/>
        <v>1.9193904543759948E-2</v>
      </c>
      <c r="G2491">
        <f t="shared" si="2319"/>
        <v>0.5</v>
      </c>
      <c r="H2491">
        <f t="shared" si="2326"/>
        <v>0.49963145820531046</v>
      </c>
      <c r="I2491">
        <f t="shared" si="2327"/>
        <v>-1.9193904543759945E-2</v>
      </c>
      <c r="J2491">
        <f t="shared" si="2320"/>
        <v>0.49999999999999989</v>
      </c>
      <c r="K2491">
        <f t="shared" si="2328"/>
        <v>-0.49963145820531052</v>
      </c>
      <c r="L2491">
        <f t="shared" si="2329"/>
        <v>1.9193904543759948E-2</v>
      </c>
      <c r="N2491">
        <v>177.8</v>
      </c>
      <c r="O2491">
        <f t="shared" si="2315"/>
        <v>69.280511313379321</v>
      </c>
      <c r="P2491">
        <f t="shared" si="2316"/>
        <v>20.719488686620689</v>
      </c>
      <c r="R2491">
        <f t="shared" si="2330"/>
        <v>20.719488686620689</v>
      </c>
      <c r="T2491">
        <f t="shared" si="2321"/>
        <v>20.702067725272986</v>
      </c>
      <c r="V2491">
        <f t="shared" si="2331"/>
        <v>0</v>
      </c>
    </row>
    <row r="2492" spans="1:22" x14ac:dyDescent="0.2">
      <c r="A2492">
        <f t="shared" si="2317"/>
        <v>0.5</v>
      </c>
      <c r="B2492">
        <f t="shared" si="2322"/>
        <v>-0.49966419688932806</v>
      </c>
      <c r="C2492">
        <f t="shared" si="2323"/>
        <v>1.8321854353278166E-2</v>
      </c>
      <c r="D2492">
        <f t="shared" si="2318"/>
        <v>-0.49999999999999989</v>
      </c>
      <c r="E2492">
        <f t="shared" si="2324"/>
        <v>-0.49966419688932812</v>
      </c>
      <c r="F2492">
        <f t="shared" si="2325"/>
        <v>1.8321854353278169E-2</v>
      </c>
      <c r="G2492">
        <f t="shared" si="2319"/>
        <v>0.5</v>
      </c>
      <c r="H2492">
        <f t="shared" si="2326"/>
        <v>0.49966419688932806</v>
      </c>
      <c r="I2492">
        <f t="shared" si="2327"/>
        <v>-1.8321854353278166E-2</v>
      </c>
      <c r="J2492">
        <f t="shared" si="2320"/>
        <v>0.49999999999999989</v>
      </c>
      <c r="K2492">
        <f t="shared" si="2328"/>
        <v>-0.49966419688932812</v>
      </c>
      <c r="L2492">
        <f t="shared" si="2329"/>
        <v>1.8321854353278169E-2</v>
      </c>
      <c r="N2492">
        <v>177.9</v>
      </c>
      <c r="O2492">
        <f t="shared" si="2315"/>
        <v>69.267607105197484</v>
      </c>
      <c r="P2492">
        <f t="shared" si="2316"/>
        <v>20.732392894802519</v>
      </c>
      <c r="R2492">
        <f t="shared" si="2330"/>
        <v>20.732392894802519</v>
      </c>
      <c r="T2492">
        <f t="shared" si="2321"/>
        <v>20.714971933454816</v>
      </c>
      <c r="V2492">
        <f t="shared" si="2331"/>
        <v>0</v>
      </c>
    </row>
    <row r="2493" spans="1:22" x14ac:dyDescent="0.2">
      <c r="A2493">
        <f t="shared" si="2317"/>
        <v>0.5</v>
      </c>
      <c r="B2493">
        <f t="shared" si="2322"/>
        <v>-0.49969541350954777</v>
      </c>
      <c r="C2493">
        <f t="shared" si="2323"/>
        <v>1.7449748351250568E-2</v>
      </c>
      <c r="D2493">
        <f t="shared" si="2318"/>
        <v>-0.49999999999999989</v>
      </c>
      <c r="E2493">
        <f t="shared" si="2324"/>
        <v>-0.49969541350954783</v>
      </c>
      <c r="F2493">
        <f t="shared" si="2325"/>
        <v>1.7449748351250571E-2</v>
      </c>
      <c r="G2493">
        <f t="shared" si="2319"/>
        <v>0.5</v>
      </c>
      <c r="H2493">
        <f t="shared" si="2326"/>
        <v>0.49969541350954777</v>
      </c>
      <c r="I2493">
        <f t="shared" si="2327"/>
        <v>-1.7449748351250568E-2</v>
      </c>
      <c r="J2493">
        <f t="shared" si="2320"/>
        <v>0.49999999999999989</v>
      </c>
      <c r="K2493">
        <f t="shared" si="2328"/>
        <v>-0.49969541350954783</v>
      </c>
      <c r="L2493">
        <f t="shared" si="2329"/>
        <v>1.7449748351250571E-2</v>
      </c>
      <c r="N2493">
        <v>178</v>
      </c>
      <c r="O2493">
        <f t="shared" si="2315"/>
        <v>69.254768656531141</v>
      </c>
      <c r="P2493">
        <f t="shared" si="2316"/>
        <v>20.745231343468866</v>
      </c>
      <c r="R2493">
        <f t="shared" si="2330"/>
        <v>20.745231343468866</v>
      </c>
      <c r="T2493">
        <f t="shared" si="2321"/>
        <v>20.727810382121163</v>
      </c>
      <c r="V2493">
        <f t="shared" si="2331"/>
        <v>0</v>
      </c>
    </row>
    <row r="2494" spans="1:22" x14ac:dyDescent="0.2">
      <c r="A2494">
        <f t="shared" si="2317"/>
        <v>0.5</v>
      </c>
      <c r="B2494">
        <f t="shared" si="2322"/>
        <v>-0.49972510797087843</v>
      </c>
      <c r="C2494">
        <f t="shared" si="2323"/>
        <v>1.6577589194263276E-2</v>
      </c>
      <c r="D2494">
        <f t="shared" si="2318"/>
        <v>-0.49999999999999989</v>
      </c>
      <c r="E2494">
        <f t="shared" si="2324"/>
        <v>-0.49972510797087855</v>
      </c>
      <c r="F2494">
        <f t="shared" si="2325"/>
        <v>1.6577589194263279E-2</v>
      </c>
      <c r="G2494">
        <f t="shared" si="2319"/>
        <v>0.5</v>
      </c>
      <c r="H2494">
        <f t="shared" si="2326"/>
        <v>0.49972510797087843</v>
      </c>
      <c r="I2494">
        <f t="shared" si="2327"/>
        <v>-1.6577589194263276E-2</v>
      </c>
      <c r="J2494">
        <f t="shared" si="2320"/>
        <v>0.49999999999999989</v>
      </c>
      <c r="K2494">
        <f t="shared" si="2328"/>
        <v>-0.49972510797087855</v>
      </c>
      <c r="L2494">
        <f t="shared" si="2329"/>
        <v>1.6577589194263279E-2</v>
      </c>
      <c r="N2494">
        <v>178.1</v>
      </c>
      <c r="O2494">
        <f t="shared" si="2315"/>
        <v>69.24199598359543</v>
      </c>
      <c r="P2494">
        <f t="shared" si="2316"/>
        <v>20.758004016404556</v>
      </c>
      <c r="R2494">
        <f t="shared" si="2330"/>
        <v>20.758004016404556</v>
      </c>
      <c r="T2494">
        <f t="shared" si="2321"/>
        <v>20.740583055056852</v>
      </c>
      <c r="V2494">
        <f t="shared" si="2331"/>
        <v>0</v>
      </c>
    </row>
    <row r="2495" spans="1:22" x14ac:dyDescent="0.2">
      <c r="A2495">
        <f t="shared" si="2317"/>
        <v>0.5</v>
      </c>
      <c r="B2495">
        <f t="shared" si="2322"/>
        <v>-0.49975328018286569</v>
      </c>
      <c r="C2495">
        <f t="shared" si="2323"/>
        <v>1.570537953906434E-2</v>
      </c>
      <c r="D2495">
        <f t="shared" si="2318"/>
        <v>-0.49999999999999989</v>
      </c>
      <c r="E2495">
        <f t="shared" si="2324"/>
        <v>-0.49975328018286574</v>
      </c>
      <c r="F2495">
        <f t="shared" si="2325"/>
        <v>1.570537953906434E-2</v>
      </c>
      <c r="G2495">
        <f t="shared" si="2319"/>
        <v>0.5</v>
      </c>
      <c r="H2495">
        <f t="shared" si="2326"/>
        <v>0.49975328018286569</v>
      </c>
      <c r="I2495">
        <f t="shared" si="2327"/>
        <v>-1.570537953906434E-2</v>
      </c>
      <c r="J2495">
        <f t="shared" si="2320"/>
        <v>0.49999999999999989</v>
      </c>
      <c r="K2495">
        <f t="shared" si="2328"/>
        <v>-0.49975328018286574</v>
      </c>
      <c r="L2495">
        <f t="shared" si="2329"/>
        <v>1.570537953906434E-2</v>
      </c>
      <c r="N2495">
        <v>178.2</v>
      </c>
      <c r="O2495">
        <f t="shared" si="2315"/>
        <v>69.229289102365769</v>
      </c>
      <c r="P2495">
        <f t="shared" si="2316"/>
        <v>20.770710897634242</v>
      </c>
      <c r="R2495">
        <f t="shared" si="2330"/>
        <v>20.770710897634242</v>
      </c>
      <c r="T2495">
        <f t="shared" si="2321"/>
        <v>20.753289936286539</v>
      </c>
      <c r="V2495">
        <f t="shared" si="2331"/>
        <v>0</v>
      </c>
    </row>
    <row r="2496" spans="1:22" x14ac:dyDescent="0.2">
      <c r="A2496">
        <f t="shared" si="2317"/>
        <v>0.5</v>
      </c>
      <c r="B2496">
        <f t="shared" si="2322"/>
        <v>-0.49977993005969196</v>
      </c>
      <c r="C2496">
        <f t="shared" si="2323"/>
        <v>1.4833122042555401E-2</v>
      </c>
      <c r="D2496">
        <f t="shared" si="2318"/>
        <v>-0.49999999999999989</v>
      </c>
      <c r="E2496">
        <f t="shared" si="2324"/>
        <v>-0.49977993005969201</v>
      </c>
      <c r="F2496">
        <f t="shared" si="2325"/>
        <v>1.4833122042555404E-2</v>
      </c>
      <c r="G2496">
        <f t="shared" si="2319"/>
        <v>0.5</v>
      </c>
      <c r="H2496">
        <f t="shared" si="2326"/>
        <v>0.49977993005969196</v>
      </c>
      <c r="I2496">
        <f t="shared" si="2327"/>
        <v>-1.4833122042555401E-2</v>
      </c>
      <c r="J2496">
        <f t="shared" si="2320"/>
        <v>0.49999999999999989</v>
      </c>
      <c r="K2496">
        <f t="shared" si="2328"/>
        <v>-0.49977993005969201</v>
      </c>
      <c r="L2496">
        <f t="shared" si="2329"/>
        <v>1.4833122042555404E-2</v>
      </c>
      <c r="N2496">
        <v>178.3</v>
      </c>
      <c r="O2496">
        <f t="shared" si="2315"/>
        <v>69.216648028578476</v>
      </c>
      <c r="P2496">
        <f t="shared" si="2316"/>
        <v>20.783351971421524</v>
      </c>
      <c r="R2496">
        <f t="shared" si="2330"/>
        <v>20.783351971421524</v>
      </c>
      <c r="T2496">
        <f t="shared" si="2321"/>
        <v>20.765931010073821</v>
      </c>
      <c r="V2496">
        <f t="shared" si="2331"/>
        <v>0</v>
      </c>
    </row>
    <row r="2497" spans="1:22" x14ac:dyDescent="0.2">
      <c r="A2497">
        <f t="shared" si="2317"/>
        <v>0.5</v>
      </c>
      <c r="B2497">
        <f t="shared" si="2322"/>
        <v>-0.49980505752017707</v>
      </c>
      <c r="C2497">
        <f t="shared" si="2323"/>
        <v>1.3960819361784517E-2</v>
      </c>
      <c r="D2497">
        <f t="shared" si="2318"/>
        <v>-0.49999999999999989</v>
      </c>
      <c r="E2497">
        <f t="shared" si="2324"/>
        <v>-0.49980505752017712</v>
      </c>
      <c r="F2497">
        <f t="shared" si="2325"/>
        <v>1.396081936178452E-2</v>
      </c>
      <c r="G2497">
        <f t="shared" si="2319"/>
        <v>0.5</v>
      </c>
      <c r="H2497">
        <f t="shared" si="2326"/>
        <v>0.49980505752017707</v>
      </c>
      <c r="I2497">
        <f t="shared" si="2327"/>
        <v>-1.3960819361784517E-2</v>
      </c>
      <c r="J2497">
        <f t="shared" si="2320"/>
        <v>0.49999999999999989</v>
      </c>
      <c r="K2497">
        <f t="shared" si="2328"/>
        <v>-0.49980505752017712</v>
      </c>
      <c r="L2497">
        <f t="shared" si="2329"/>
        <v>1.396081936178452E-2</v>
      </c>
      <c r="N2497">
        <v>178.4</v>
      </c>
      <c r="O2497">
        <f t="shared" si="2315"/>
        <v>69.204072777731852</v>
      </c>
      <c r="P2497">
        <f t="shared" si="2316"/>
        <v>20.795927222268144</v>
      </c>
      <c r="R2497">
        <f t="shared" si="2330"/>
        <v>20.795927222268144</v>
      </c>
      <c r="T2497">
        <f t="shared" si="2321"/>
        <v>20.778506260920441</v>
      </c>
      <c r="V2497">
        <f t="shared" si="2331"/>
        <v>0</v>
      </c>
    </row>
    <row r="2498" spans="1:22" x14ac:dyDescent="0.2">
      <c r="A2498">
        <f t="shared" si="2317"/>
        <v>0.5</v>
      </c>
      <c r="B2498">
        <f t="shared" si="2322"/>
        <v>-0.49982866248777852</v>
      </c>
      <c r="C2498">
        <f t="shared" si="2323"/>
        <v>1.308847415393671E-2</v>
      </c>
      <c r="D2498">
        <f t="shared" si="2318"/>
        <v>-0.49999999999999989</v>
      </c>
      <c r="E2498">
        <f t="shared" si="2324"/>
        <v>-0.49982866248777863</v>
      </c>
      <c r="F2498">
        <f t="shared" si="2325"/>
        <v>1.3088474153936712E-2</v>
      </c>
      <c r="G2498">
        <f t="shared" si="2319"/>
        <v>0.5</v>
      </c>
      <c r="H2498">
        <f t="shared" si="2326"/>
        <v>0.49982866248777852</v>
      </c>
      <c r="I2498">
        <f t="shared" si="2327"/>
        <v>-1.308847415393671E-2</v>
      </c>
      <c r="J2498">
        <f t="shared" si="2320"/>
        <v>0.49999999999999989</v>
      </c>
      <c r="K2498">
        <f t="shared" si="2328"/>
        <v>-0.49982866248777863</v>
      </c>
      <c r="L2498">
        <f t="shared" si="2329"/>
        <v>1.3088474153936712E-2</v>
      </c>
      <c r="N2498">
        <v>178.5</v>
      </c>
      <c r="O2498">
        <f t="shared" si="2315"/>
        <v>69.191563365086779</v>
      </c>
      <c r="P2498">
        <f t="shared" si="2316"/>
        <v>20.808436634913217</v>
      </c>
      <c r="R2498">
        <f t="shared" si="2330"/>
        <v>20.808436634913217</v>
      </c>
      <c r="T2498">
        <f t="shared" si="2321"/>
        <v>20.791015673565514</v>
      </c>
      <c r="V2498">
        <f t="shared" si="2331"/>
        <v>0</v>
      </c>
    </row>
    <row r="2499" spans="1:22" x14ac:dyDescent="0.2">
      <c r="A2499">
        <f t="shared" si="2317"/>
        <v>0.5</v>
      </c>
      <c r="B2499">
        <f t="shared" si="2322"/>
        <v>-0.49985074489059145</v>
      </c>
      <c r="C2499">
        <f t="shared" si="2323"/>
        <v>1.2216089076326542E-2</v>
      </c>
      <c r="D2499">
        <f t="shared" si="2318"/>
        <v>-0.49999999999999989</v>
      </c>
      <c r="E2499">
        <f t="shared" si="2324"/>
        <v>-0.4998507448905915</v>
      </c>
      <c r="F2499">
        <f t="shared" si="2325"/>
        <v>1.2216089076326543E-2</v>
      </c>
      <c r="G2499">
        <f t="shared" si="2319"/>
        <v>0.5</v>
      </c>
      <c r="H2499">
        <f t="shared" si="2326"/>
        <v>0.49985074489059145</v>
      </c>
      <c r="I2499">
        <f t="shared" si="2327"/>
        <v>-1.2216089076326542E-2</v>
      </c>
      <c r="J2499">
        <f t="shared" si="2320"/>
        <v>0.49999999999999989</v>
      </c>
      <c r="K2499">
        <f t="shared" si="2328"/>
        <v>-0.4998507448905915</v>
      </c>
      <c r="L2499">
        <f t="shared" si="2329"/>
        <v>1.2216089076326543E-2</v>
      </c>
      <c r="N2499">
        <v>178.6</v>
      </c>
      <c r="O2499">
        <f t="shared" si="2315"/>
        <v>69.17911980566771</v>
      </c>
      <c r="P2499">
        <f t="shared" si="2316"/>
        <v>20.820880194332297</v>
      </c>
      <c r="R2499">
        <f t="shared" si="2330"/>
        <v>20.820880194332297</v>
      </c>
      <c r="T2499">
        <f t="shared" si="2321"/>
        <v>20.803459232984594</v>
      </c>
      <c r="V2499">
        <f t="shared" si="2331"/>
        <v>0</v>
      </c>
    </row>
    <row r="2500" spans="1:22" x14ac:dyDescent="0.2">
      <c r="A2500">
        <f t="shared" si="2317"/>
        <v>0.5</v>
      </c>
      <c r="B2500">
        <f t="shared" si="2322"/>
        <v>-0.49987130466134905</v>
      </c>
      <c r="C2500">
        <f t="shared" si="2323"/>
        <v>1.1343666786390698E-2</v>
      </c>
      <c r="D2500">
        <f t="shared" si="2318"/>
        <v>-0.49999999999999989</v>
      </c>
      <c r="E2500">
        <f t="shared" si="2324"/>
        <v>-0.49987130466134916</v>
      </c>
      <c r="F2500">
        <f t="shared" si="2325"/>
        <v>1.13436667863907E-2</v>
      </c>
      <c r="G2500">
        <f t="shared" si="2319"/>
        <v>0.5</v>
      </c>
      <c r="H2500">
        <f t="shared" si="2326"/>
        <v>0.49987130466134905</v>
      </c>
      <c r="I2500">
        <f t="shared" si="2327"/>
        <v>-1.1343666786390698E-2</v>
      </c>
      <c r="J2500">
        <f t="shared" si="2320"/>
        <v>0.49999999999999989</v>
      </c>
      <c r="K2500">
        <f t="shared" si="2328"/>
        <v>-0.49987130466134916</v>
      </c>
      <c r="L2500">
        <f t="shared" si="2329"/>
        <v>1.13436667863907E-2</v>
      </c>
      <c r="N2500">
        <v>178.7</v>
      </c>
      <c r="O2500">
        <f t="shared" si="2315"/>
        <v>69.166742114263315</v>
      </c>
      <c r="P2500">
        <f t="shared" si="2316"/>
        <v>20.833257885736689</v>
      </c>
      <c r="R2500">
        <f t="shared" si="2330"/>
        <v>20.833257885736689</v>
      </c>
      <c r="T2500">
        <f t="shared" si="2321"/>
        <v>20.815836924388986</v>
      </c>
      <c r="V2500">
        <f t="shared" si="2331"/>
        <v>0</v>
      </c>
    </row>
    <row r="2501" spans="1:22" x14ac:dyDescent="0.2">
      <c r="A2501">
        <f t="shared" si="2317"/>
        <v>0.5</v>
      </c>
      <c r="B2501">
        <f t="shared" si="2322"/>
        <v>-0.49989034173742264</v>
      </c>
      <c r="C2501">
        <f t="shared" si="2323"/>
        <v>1.0471209941678331E-2</v>
      </c>
      <c r="D2501">
        <f t="shared" si="2318"/>
        <v>-0.49999999999999989</v>
      </c>
      <c r="E2501">
        <f t="shared" si="2324"/>
        <v>-0.49989034173742275</v>
      </c>
      <c r="F2501">
        <f t="shared" si="2325"/>
        <v>1.0471209941678333E-2</v>
      </c>
      <c r="G2501">
        <f t="shared" si="2319"/>
        <v>0.5</v>
      </c>
      <c r="H2501">
        <f t="shared" si="2326"/>
        <v>0.49989034173742264</v>
      </c>
      <c r="I2501">
        <f t="shared" si="2327"/>
        <v>-1.0471209941678331E-2</v>
      </c>
      <c r="J2501">
        <f t="shared" si="2320"/>
        <v>0.49999999999999989</v>
      </c>
      <c r="K2501">
        <f t="shared" si="2328"/>
        <v>-0.49989034173742275</v>
      </c>
      <c r="L2501">
        <f t="shared" si="2329"/>
        <v>1.0471209941678333E-2</v>
      </c>
      <c r="N2501">
        <v>178.8</v>
      </c>
      <c r="O2501">
        <f t="shared" si="2315"/>
        <v>69.154430305427454</v>
      </c>
      <c r="P2501">
        <f t="shared" si="2316"/>
        <v>20.845569694572529</v>
      </c>
      <c r="R2501">
        <f t="shared" si="2330"/>
        <v>20.845569694572529</v>
      </c>
      <c r="T2501">
        <f t="shared" si="2321"/>
        <v>20.828148733224825</v>
      </c>
      <c r="V2501">
        <f t="shared" si="2331"/>
        <v>0</v>
      </c>
    </row>
    <row r="2502" spans="1:22" x14ac:dyDescent="0.2">
      <c r="A2502">
        <f t="shared" si="2317"/>
        <v>0.5</v>
      </c>
      <c r="B2502">
        <f t="shared" si="2322"/>
        <v>-0.49990785606082205</v>
      </c>
      <c r="C2502">
        <f t="shared" si="2323"/>
        <v>9.598721199844739E-3</v>
      </c>
      <c r="D2502">
        <f t="shared" si="2318"/>
        <v>-0.49999999999999989</v>
      </c>
      <c r="E2502">
        <f t="shared" si="2324"/>
        <v>-0.49990785606082211</v>
      </c>
      <c r="F2502">
        <f t="shared" si="2325"/>
        <v>9.5987211998447407E-3</v>
      </c>
      <c r="G2502">
        <f t="shared" si="2319"/>
        <v>0.5</v>
      </c>
      <c r="H2502">
        <f t="shared" si="2326"/>
        <v>0.49990785606082205</v>
      </c>
      <c r="I2502">
        <f t="shared" si="2327"/>
        <v>-9.598721199844739E-3</v>
      </c>
      <c r="J2502">
        <f t="shared" si="2320"/>
        <v>0.49999999999999989</v>
      </c>
      <c r="K2502">
        <f t="shared" si="2328"/>
        <v>-0.49990785606082211</v>
      </c>
      <c r="L2502">
        <f t="shared" si="2329"/>
        <v>9.5987211998447407E-3</v>
      </c>
      <c r="N2502">
        <v>178.9</v>
      </c>
      <c r="O2502">
        <f t="shared" si="2315"/>
        <v>69.142184393479965</v>
      </c>
      <c r="P2502">
        <f t="shared" si="2316"/>
        <v>20.857815606520049</v>
      </c>
      <c r="R2502">
        <f t="shared" si="2330"/>
        <v>20.857815606520049</v>
      </c>
      <c r="T2502">
        <f t="shared" si="2321"/>
        <v>20.840394645172346</v>
      </c>
      <c r="V2502">
        <f t="shared" si="2331"/>
        <v>0</v>
      </c>
    </row>
    <row r="2503" spans="1:22" x14ac:dyDescent="0.2">
      <c r="A2503">
        <f t="shared" si="2317"/>
        <v>0.5</v>
      </c>
      <c r="B2503">
        <f t="shared" si="2322"/>
        <v>-0.49992384757819552</v>
      </c>
      <c r="C2503">
        <f t="shared" si="2323"/>
        <v>8.7262032186417177E-3</v>
      </c>
      <c r="D2503">
        <f t="shared" si="2318"/>
        <v>-0.49999999999999989</v>
      </c>
      <c r="E2503">
        <f t="shared" si="2324"/>
        <v>-0.49992384757819563</v>
      </c>
      <c r="F2503">
        <f t="shared" si="2325"/>
        <v>8.7262032186417194E-3</v>
      </c>
      <c r="G2503">
        <f t="shared" si="2319"/>
        <v>0.5</v>
      </c>
      <c r="H2503">
        <f t="shared" si="2326"/>
        <v>0.49992384757819552</v>
      </c>
      <c r="I2503">
        <f t="shared" si="2327"/>
        <v>-8.7262032186417177E-3</v>
      </c>
      <c r="J2503">
        <f t="shared" si="2320"/>
        <v>0.49999999999999989</v>
      </c>
      <c r="K2503">
        <f t="shared" si="2328"/>
        <v>-0.49992384757819563</v>
      </c>
      <c r="L2503">
        <f t="shared" si="2329"/>
        <v>8.7262032186417194E-3</v>
      </c>
      <c r="N2503">
        <v>179</v>
      </c>
      <c r="O2503">
        <f t="shared" si="2315"/>
        <v>69.130004392507331</v>
      </c>
      <c r="P2503">
        <f t="shared" si="2316"/>
        <v>20.86999560749268</v>
      </c>
      <c r="R2503">
        <f t="shared" si="2330"/>
        <v>20.86999560749268</v>
      </c>
      <c r="T2503">
        <f>(P2503-$V$2516)</f>
        <v>20.852574646144976</v>
      </c>
      <c r="V2503">
        <f t="shared" si="2331"/>
        <v>0</v>
      </c>
    </row>
    <row r="2504" spans="1:22" x14ac:dyDescent="0.2">
      <c r="A2504">
        <f t="shared" si="2317"/>
        <v>0.5</v>
      </c>
      <c r="B2504">
        <f t="shared" si="2322"/>
        <v>-0.49993831624083018</v>
      </c>
      <c r="C2504">
        <f t="shared" si="2323"/>
        <v>7.8536586559103533E-3</v>
      </c>
      <c r="D2504">
        <f t="shared" si="2318"/>
        <v>-0.49999999999999989</v>
      </c>
      <c r="E2504">
        <f t="shared" si="2324"/>
        <v>-0.49993831624083029</v>
      </c>
      <c r="F2504">
        <f t="shared" si="2325"/>
        <v>7.853658655910355E-3</v>
      </c>
      <c r="G2504">
        <f t="shared" si="2319"/>
        <v>0.5</v>
      </c>
      <c r="H2504">
        <f t="shared" si="2326"/>
        <v>0.49993831624083018</v>
      </c>
      <c r="I2504">
        <f t="shared" si="2327"/>
        <v>-7.8536586559103533E-3</v>
      </c>
      <c r="J2504">
        <f t="shared" si="2320"/>
        <v>0.49999999999999989</v>
      </c>
      <c r="K2504">
        <f t="shared" si="2328"/>
        <v>-0.49993831624083029</v>
      </c>
      <c r="L2504">
        <f t="shared" si="2329"/>
        <v>7.853658655910355E-3</v>
      </c>
      <c r="N2504">
        <v>179.1</v>
      </c>
      <c r="O2504">
        <f t="shared" si="2315"/>
        <v>69.117890316363699</v>
      </c>
      <c r="P2504">
        <f t="shared" si="2316"/>
        <v>20.882109683636305</v>
      </c>
      <c r="R2504">
        <f t="shared" si="2330"/>
        <v>20.882109683636305</v>
      </c>
      <c r="T2504">
        <f t="shared" si="2321"/>
        <v>20.864688722288601</v>
      </c>
      <c r="V2504">
        <f t="shared" si="2331"/>
        <v>0</v>
      </c>
    </row>
    <row r="2505" spans="1:22" x14ac:dyDescent="0.2">
      <c r="A2505">
        <f t="shared" si="2317"/>
        <v>0.5</v>
      </c>
      <c r="B2505">
        <f t="shared" si="2322"/>
        <v>-0.49995126200465201</v>
      </c>
      <c r="C2505">
        <f t="shared" si="2323"/>
        <v>6.9810901695727054E-3</v>
      </c>
      <c r="D2505">
        <f t="shared" si="2318"/>
        <v>-0.49999999999999989</v>
      </c>
      <c r="E2505">
        <f t="shared" si="2324"/>
        <v>-0.49995126200465212</v>
      </c>
      <c r="F2505">
        <f t="shared" si="2325"/>
        <v>6.9810901695727063E-3</v>
      </c>
      <c r="G2505">
        <f t="shared" si="2319"/>
        <v>0.5</v>
      </c>
      <c r="H2505">
        <f t="shared" si="2326"/>
        <v>0.49995126200465201</v>
      </c>
      <c r="I2505">
        <f t="shared" si="2327"/>
        <v>-6.9810901695727054E-3</v>
      </c>
      <c r="J2505">
        <f t="shared" si="2320"/>
        <v>0.49999999999999989</v>
      </c>
      <c r="K2505">
        <f t="shared" si="2328"/>
        <v>-0.49995126200465212</v>
      </c>
      <c r="L2505">
        <f t="shared" si="2329"/>
        <v>6.9810901695727063E-3</v>
      </c>
      <c r="N2505">
        <v>179.2</v>
      </c>
      <c r="O2505">
        <f t="shared" ref="O2505:O2513" si="2332">(DEGREES(ACOS(((-(((SUMPRODUCT(G2505:I2505,$I$8:$K$8))*(SUMPRODUCT(G2505:I2505,$I$10:$K$10))-(SUMPRODUCT(J2505:L2505,$I$8:$K$8))*(SUMPRODUCT(J2505:L2505,$I$10:$K$10)))-((SUMPRODUCT(A2505:C2505,$I$8:$K$8))*(SUMPRODUCT(A2505:C2505,$I$10:$K$10))-(SUMPRODUCT(D2505:F2505,$I$8:$K$8))*(SUMPRODUCT(D2505:F2505,$I$10:$K$10))))*(((SUMPRODUCT(G2505:I2505,$I$8:$K$8))*(SUMPRODUCT(G2505:I2505,$I$10:$K$10))+(SUMPRODUCT(J2505:L2505,$I$8:$K$8))*(SUMPRODUCT(J2505:L2505,$I$10:$K$10)))-((SUMPRODUCT(A2505:C2505,$I$8:$K$8))*(SUMPRODUCT(A2505:C2505,$I$10:$K$10))+(SUMPRODUCT(D2505:F2505,$I$8:$K$8))*(SUMPRODUCT(D2505:F2505,$I$10:$K$10)))))-((((SUMPRODUCT(A2505:C2505,$I$8:$K$8))*(SUMPRODUCT(D2505:F2505,$I$10:$K$10))+(SUMPRODUCT(A2505:C2505,$I$10:$K$10))*(SUMPRODUCT(D2505:F2505,$I$8:$K$8)))-((SUMPRODUCT(G2505:I2505,$I$8:$K$8))*(SUMPRODUCT(J2505:L2505,$I$10:$K$10))+(SUMPRODUCT(G2505:I2505,$I$10:$K$10))*(SUMPRODUCT(J2505:L2505,$I$8:$K$8))))*(SQRT(((((SUMPRODUCT(G2505:I2505,$I$8:$K$8))*(SUMPRODUCT(G2505:I2505,$I$10:$K$10))-(SUMPRODUCT(J2505:L2505,$I$8:$K$8))*(SUMPRODUCT(J2505:L2505,$I$10:$K$10)))-((SUMPRODUCT(A2505:C2505,$I$8:$K$8))*(SUMPRODUCT(A2505:C2505,$I$10:$K$10))-(SUMPRODUCT(D2505:F2505,$I$8:$K$8))*(SUMPRODUCT(D2505:F2505,$I$10:$K$10))))^2)+((((SUMPRODUCT(A2505:C2505,$I$8:$K$8))*(SUMPRODUCT(D2505:F2505,$I$10:$K$10))+(SUMPRODUCT(A2505:C2505,$I$10:$K$10))*(SUMPRODUCT(D2505:F2505,$I$8:$K$8)))-((SUMPRODUCT(G2505:I2505,$I$8:$K$8))*(SUMPRODUCT(J2505:L2505,$I$10:$K$10))+(SUMPRODUCT(G2505:I2505,$I$10:$K$10))*(SUMPRODUCT(J2505:L2505,$I$8:$K$8))))^2)-((((SUMPRODUCT(G2505:I2505,$I$8:$K$8))*(SUMPRODUCT(G2505:I2505,$I$10:$K$10))+(SUMPRODUCT(J2505:L2505,$I$8:$K$8))*(SUMPRODUCT(J2505:L2505,$I$10:$K$10)))-((SUMPRODUCT(A2505:C2505,$I$8:$K$8))*(SUMPRODUCT(A2505:C2505,$I$10:$K$10))+(SUMPRODUCT(D2505:F2505,$I$8:$K$8))*(SUMPRODUCT(D2505:F2505,$I$10:$K$10))))^2)))))/(((((SUMPRODUCT(G2505:I2505,$I$8:$K$8))*(SUMPRODUCT(G2505:I2505,$I$10:$K$10))-(SUMPRODUCT(J2505:L2505,$I$8:$K$8))*(SUMPRODUCT(J2505:L2505,$I$10:$K$10)))-((SUMPRODUCT(A2505:C2505,$I$8:$K$8))*(SUMPRODUCT(A2505:C2505,$I$10:$K$10))-(SUMPRODUCT(D2505:F2505,$I$8:$K$8))*(SUMPRODUCT(D2505:F2505,$I$10:$K$10))))^2)+((((SUMPRODUCT(A2505:C2505,$I$8:$K$8))*(SUMPRODUCT(D2505:F2505,$I$10:$K$10))+(SUMPRODUCT(A2505:C2505,$I$10:$K$10))*(SUMPRODUCT(D2505:F2505,$I$8:$K$8)))-((SUMPRODUCT(G2505:I2505,$I$8:$K$8))*(SUMPRODUCT(J2505:L2505,$I$10:$K$10))+(SUMPRODUCT(G2505:I2505,$I$10:$K$10))*(SUMPRODUCT(J2505:L2505,$I$8:$K$8))))^2)))))/2</f>
        <v>69.105842178671551</v>
      </c>
      <c r="P2505">
        <f t="shared" ref="P2505:P2513" si="2333">(DEGREES(ACOS(((-(((SUMPRODUCT(G2505:I2505,$I$8:$K$8))*(SUMPRODUCT(G2505:I2505,$I$10:$K$10))-(SUMPRODUCT(J2505:L2505,$I$8:$K$8))*(SUMPRODUCT(J2505:L2505,$I$10:$K$10)))-((SUMPRODUCT(A2505:C2505,$I$8:$K$8))*(SUMPRODUCT(A2505:C2505,$I$10:$K$10))-(SUMPRODUCT(D2505:F2505,$I$8:$K$8))*(SUMPRODUCT(D2505:F2505,$I$10:$K$10))))*(((SUMPRODUCT(G2505:I2505,$I$8:$K$8))*(SUMPRODUCT(G2505:I2505,$I$10:$K$10))+(SUMPRODUCT(J2505:L2505,$I$8:$K$8))*(SUMPRODUCT(J2505:L2505,$I$10:$K$10)))-((SUMPRODUCT(A2505:C2505,$I$8:$K$8))*(SUMPRODUCT(A2505:C2505,$I$10:$K$10))+(SUMPRODUCT(D2505:F2505,$I$8:$K$8))*(SUMPRODUCT(D2505:F2505,$I$10:$K$10)))))+((((SUMPRODUCT(A2505:C2505,$I$8:$K$8))*(SUMPRODUCT(D2505:F2505,$I$10:$K$10))+(SUMPRODUCT(A2505:C2505,$I$10:$K$10))*(SUMPRODUCT(D2505:F2505,$I$8:$K$8)))-((SUMPRODUCT(G2505:I2505,$I$8:$K$8))*(SUMPRODUCT(J2505:L2505,$I$10:$K$10))+(SUMPRODUCT(G2505:I2505,$I$10:$K$10))*(SUMPRODUCT(J2505:L2505,$I$8:$K$8))))*(SQRT(((((SUMPRODUCT(G2505:I2505,$I$8:$K$8))*(SUMPRODUCT(G2505:I2505,$I$10:$K$10))-(SUMPRODUCT(J2505:L2505,$I$8:$K$8))*(SUMPRODUCT(J2505:L2505,$I$10:$K$10)))-((SUMPRODUCT(A2505:C2505,$I$8:$K$8))*(SUMPRODUCT(A2505:C2505,$I$10:$K$10))-(SUMPRODUCT(D2505:F2505,$I$8:$K$8))*(SUMPRODUCT(D2505:F2505,$I$10:$K$10))))^2)+((((SUMPRODUCT(A2505:C2505,$I$8:$K$8))*(SUMPRODUCT(D2505:F2505,$I$10:$K$10))+(SUMPRODUCT(A2505:C2505,$I$10:$K$10))*(SUMPRODUCT(D2505:F2505,$I$8:$K$8)))-((SUMPRODUCT(G2505:I2505,$I$8:$K$8))*(SUMPRODUCT(J2505:L2505,$I$10:$K$10))+(SUMPRODUCT(G2505:I2505,$I$10:$K$10))*(SUMPRODUCT(J2505:L2505,$I$8:$K$8))))^2)-((((SUMPRODUCT(G2505:I2505,$I$8:$K$8))*(SUMPRODUCT(G2505:I2505,$I$10:$K$10))+(SUMPRODUCT(J2505:L2505,$I$8:$K$8))*(SUMPRODUCT(J2505:L2505,$I$10:$K$10)))-((SUMPRODUCT(A2505:C2505,$I$8:$K$8))*(SUMPRODUCT(A2505:C2505,$I$10:$K$10))+(SUMPRODUCT(D2505:F2505,$I$8:$K$8))*(SUMPRODUCT(D2505:F2505,$I$10:$K$10))))^2)))))/(((((SUMPRODUCT(G2505:I2505,$I$8:$K$8))*(SUMPRODUCT(G2505:I2505,$I$10:$K$10))-(SUMPRODUCT(J2505:L2505,$I$8:$K$8))*(SUMPRODUCT(J2505:L2505,$I$10:$K$10)))-((SUMPRODUCT(A2505:C2505,$I$8:$K$8))*(SUMPRODUCT(A2505:C2505,$I$10:$K$10))-(SUMPRODUCT(D2505:F2505,$I$8:$K$8))*(SUMPRODUCT(D2505:F2505,$I$10:$K$10))))^2)+((((SUMPRODUCT(A2505:C2505,$I$8:$K$8))*(SUMPRODUCT(D2505:F2505,$I$10:$K$10))+(SUMPRODUCT(A2505:C2505,$I$10:$K$10))*(SUMPRODUCT(D2505:F2505,$I$8:$K$8)))-((SUMPRODUCT(G2505:I2505,$I$8:$K$8))*(SUMPRODUCT(J2505:L2505,$I$10:$K$10))+(SUMPRODUCT(G2505:I2505,$I$10:$K$10))*(SUMPRODUCT(J2505:L2505,$I$8:$K$8))))^2)))))/2</f>
        <v>20.894157821328442</v>
      </c>
      <c r="R2505">
        <f t="shared" si="2330"/>
        <v>20.894157821328442</v>
      </c>
      <c r="T2505">
        <f t="shared" si="2321"/>
        <v>20.876736859980738</v>
      </c>
      <c r="V2505">
        <f t="shared" si="2331"/>
        <v>0</v>
      </c>
    </row>
    <row r="2506" spans="1:22" x14ac:dyDescent="0.2">
      <c r="A2506">
        <f t="shared" ref="A2506:A2513" si="2334">(1/(SQRT(2)))*(COS(RADIANS(45)))</f>
        <v>0.5</v>
      </c>
      <c r="B2506">
        <f t="shared" si="2322"/>
        <v>-0.49996268483022593</v>
      </c>
      <c r="C2506">
        <f t="shared" si="2323"/>
        <v>6.1085004176234864E-3</v>
      </c>
      <c r="D2506">
        <f t="shared" ref="D2506:D2513" si="2335">(-((1/(SQRT(2)))*(SIN(RADIANS(45)))))</f>
        <v>-0.49999999999999989</v>
      </c>
      <c r="E2506">
        <f t="shared" si="2324"/>
        <v>-0.49996268483022605</v>
      </c>
      <c r="F2506">
        <f t="shared" si="2325"/>
        <v>6.1085004176234872E-3</v>
      </c>
      <c r="G2506">
        <f t="shared" ref="G2506:G2513" si="2336">(1/(SQRT(2)))*(COS(RADIANS(-45)))</f>
        <v>0.5</v>
      </c>
      <c r="H2506">
        <f t="shared" si="2326"/>
        <v>0.49996268483022593</v>
      </c>
      <c r="I2506">
        <f t="shared" si="2327"/>
        <v>-6.1085004176234864E-3</v>
      </c>
      <c r="J2506">
        <f t="shared" ref="J2506:J2513" si="2337">(-((1/(SQRT(2)))*(SIN(RADIANS(-45)))))</f>
        <v>0.49999999999999989</v>
      </c>
      <c r="K2506">
        <f t="shared" si="2328"/>
        <v>-0.49996268483022605</v>
      </c>
      <c r="L2506">
        <f t="shared" si="2329"/>
        <v>6.1085004176234872E-3</v>
      </c>
      <c r="N2506">
        <v>179.3</v>
      </c>
      <c r="O2506">
        <f t="shared" si="2332"/>
        <v>69.093859992822644</v>
      </c>
      <c r="P2506">
        <f t="shared" si="2333"/>
        <v>20.906140007177356</v>
      </c>
      <c r="R2506">
        <f t="shared" si="2330"/>
        <v>20.906140007177356</v>
      </c>
      <c r="T2506">
        <f t="shared" ref="T2506:T2513" si="2338">(P2506-$V$2516)</f>
        <v>20.888719045829653</v>
      </c>
      <c r="V2506">
        <f t="shared" si="2331"/>
        <v>0</v>
      </c>
    </row>
    <row r="2507" spans="1:22" x14ac:dyDescent="0.2">
      <c r="A2507">
        <f t="shared" si="2334"/>
        <v>0.5</v>
      </c>
      <c r="B2507">
        <f t="shared" si="2322"/>
        <v>-0.49997258468275596</v>
      </c>
      <c r="C2507">
        <f t="shared" si="2323"/>
        <v>5.2358920581228536E-3</v>
      </c>
      <c r="D2507">
        <f t="shared" si="2335"/>
        <v>-0.49999999999999989</v>
      </c>
      <c r="E2507">
        <f t="shared" si="2324"/>
        <v>-0.49997258468275602</v>
      </c>
      <c r="F2507">
        <f t="shared" si="2325"/>
        <v>5.2358920581228544E-3</v>
      </c>
      <c r="G2507">
        <f t="shared" si="2336"/>
        <v>0.5</v>
      </c>
      <c r="H2507">
        <f t="shared" si="2326"/>
        <v>0.49997258468275596</v>
      </c>
      <c r="I2507">
        <f t="shared" si="2327"/>
        <v>-5.2358920581228536E-3</v>
      </c>
      <c r="J2507">
        <f t="shared" si="2337"/>
        <v>0.49999999999999989</v>
      </c>
      <c r="K2507">
        <f t="shared" si="2328"/>
        <v>-0.49997258468275602</v>
      </c>
      <c r="L2507">
        <f t="shared" si="2329"/>
        <v>5.2358920581228544E-3</v>
      </c>
      <c r="N2507">
        <v>179.4</v>
      </c>
      <c r="O2507">
        <f t="shared" si="2332"/>
        <v>69.081943771978629</v>
      </c>
      <c r="P2507">
        <f t="shared" si="2333"/>
        <v>20.918056228021371</v>
      </c>
      <c r="R2507">
        <f t="shared" si="2330"/>
        <v>20.918056228021371</v>
      </c>
      <c r="T2507">
        <f t="shared" si="2338"/>
        <v>20.900635266673667</v>
      </c>
      <c r="V2507">
        <f t="shared" si="2331"/>
        <v>0</v>
      </c>
    </row>
    <row r="2508" spans="1:22" x14ac:dyDescent="0.2">
      <c r="A2508">
        <f t="shared" si="2334"/>
        <v>0.5</v>
      </c>
      <c r="B2508">
        <f t="shared" ref="B2508:B2513" si="2339">((1/(SQRT(2)))*(COS(RADIANS(N2508))))*(SIN(RADIANS(45)))</f>
        <v>-0.4999809615320856</v>
      </c>
      <c r="C2508">
        <f t="shared" ref="C2508:C2513" si="2340">((1/(SQRT(2)))*(SIN(RADIANS(N2508))))*(SIN(RADIANS(45)))</f>
        <v>4.3632677491869786E-3</v>
      </c>
      <c r="D2508">
        <f t="shared" si="2335"/>
        <v>-0.49999999999999989</v>
      </c>
      <c r="E2508">
        <f t="shared" ref="E2508:E2513" si="2341">((1/(SQRT(2)))*(COS(RADIANS(N2508))))*(COS(RADIANS(45)))</f>
        <v>-0.49998096153208565</v>
      </c>
      <c r="F2508">
        <f t="shared" ref="F2508:F2513" si="2342">(((1/(SQRT(2)))*(SIN(RADIANS(N2508))))*(COS(RADIANS(45))))</f>
        <v>4.3632677491869795E-3</v>
      </c>
      <c r="G2508">
        <f t="shared" si="2336"/>
        <v>0.5</v>
      </c>
      <c r="H2508">
        <f t="shared" ref="H2508:H2513" si="2343">((1/(SQRT(2)))*(COS(RADIANS(N2508))))*(SIN(RADIANS(-45)))</f>
        <v>0.4999809615320856</v>
      </c>
      <c r="I2508">
        <f t="shared" ref="I2508:I2513" si="2344">((1/(SQRT(2)))*(SIN(RADIANS(N2508))))*(SIN(RADIANS(-45)))</f>
        <v>-4.3632677491869786E-3</v>
      </c>
      <c r="J2508">
        <f t="shared" si="2337"/>
        <v>0.49999999999999989</v>
      </c>
      <c r="K2508">
        <f t="shared" ref="K2508:K2513" si="2345">((1/(SQRT(2)))*(COS(RADIANS(N2508))))*(COS(RADIANS(-45)))</f>
        <v>-0.49998096153208565</v>
      </c>
      <c r="L2508">
        <f t="shared" ref="L2508:L2513" si="2346">(((1/(SQRT(2)))*(SIN(RADIANS(N2508))))*(COS(RADIANS(-45))))</f>
        <v>4.3632677491869795E-3</v>
      </c>
      <c r="N2508">
        <v>179.5</v>
      </c>
      <c r="O2508">
        <f t="shared" si="2332"/>
        <v>69.070093529072054</v>
      </c>
      <c r="P2508">
        <f t="shared" si="2333"/>
        <v>20.929906470927939</v>
      </c>
      <c r="R2508">
        <f t="shared" ref="R2508:R2513" si="2347">P2508-P2688</f>
        <v>20.929906470927939</v>
      </c>
      <c r="T2508">
        <f t="shared" si="2338"/>
        <v>20.912485509580236</v>
      </c>
      <c r="V2508">
        <f t="shared" ref="V2508:V2513" si="2348">IF(T2508=0,N2508,0)</f>
        <v>0</v>
      </c>
    </row>
    <row r="2509" spans="1:22" x14ac:dyDescent="0.2">
      <c r="A2509">
        <f t="shared" si="2334"/>
        <v>0.5</v>
      </c>
      <c r="B2509">
        <f t="shared" si="2339"/>
        <v>-0.49998781535269726</v>
      </c>
      <c r="C2509">
        <f t="shared" si="2340"/>
        <v>3.4906301489808413E-3</v>
      </c>
      <c r="D2509">
        <f t="shared" si="2335"/>
        <v>-0.49999999999999989</v>
      </c>
      <c r="E2509">
        <f t="shared" si="2341"/>
        <v>-0.49998781535269737</v>
      </c>
      <c r="F2509">
        <f t="shared" si="2342"/>
        <v>3.4906301489808418E-3</v>
      </c>
      <c r="G2509">
        <f t="shared" si="2336"/>
        <v>0.5</v>
      </c>
      <c r="H2509">
        <f t="shared" si="2343"/>
        <v>0.49998781535269726</v>
      </c>
      <c r="I2509">
        <f t="shared" si="2344"/>
        <v>-3.4906301489808413E-3</v>
      </c>
      <c r="J2509">
        <f t="shared" si="2337"/>
        <v>0.49999999999999989</v>
      </c>
      <c r="K2509">
        <f t="shared" si="2345"/>
        <v>-0.49998781535269737</v>
      </c>
      <c r="L2509">
        <f t="shared" si="2346"/>
        <v>3.4906301489808418E-3</v>
      </c>
      <c r="N2509">
        <v>179.6</v>
      </c>
      <c r="O2509">
        <f t="shared" si="2332"/>
        <v>69.05830927680708</v>
      </c>
      <c r="P2509">
        <f t="shared" si="2333"/>
        <v>20.941690723192927</v>
      </c>
      <c r="R2509">
        <f t="shared" si="2347"/>
        <v>20.941690723192927</v>
      </c>
      <c r="T2509">
        <f t="shared" si="2338"/>
        <v>20.924269761845224</v>
      </c>
      <c r="V2509">
        <f t="shared" si="2348"/>
        <v>0</v>
      </c>
    </row>
    <row r="2510" spans="1:22" x14ac:dyDescent="0.2">
      <c r="A2510">
        <f t="shared" si="2334"/>
        <v>0.5</v>
      </c>
      <c r="B2510">
        <f t="shared" si="2339"/>
        <v>-0.49999314612371332</v>
      </c>
      <c r="C2510">
        <f t="shared" si="2340"/>
        <v>2.6179819157099099E-3</v>
      </c>
      <c r="D2510">
        <f t="shared" si="2335"/>
        <v>-0.49999999999999989</v>
      </c>
      <c r="E2510">
        <f t="shared" si="2341"/>
        <v>-0.49999314612371337</v>
      </c>
      <c r="F2510">
        <f t="shared" si="2342"/>
        <v>2.6179819157099104E-3</v>
      </c>
      <c r="G2510">
        <f t="shared" si="2336"/>
        <v>0.5</v>
      </c>
      <c r="H2510">
        <f t="shared" si="2343"/>
        <v>0.49999314612371332</v>
      </c>
      <c r="I2510">
        <f t="shared" si="2344"/>
        <v>-2.6179819157099099E-3</v>
      </c>
      <c r="J2510">
        <f t="shared" si="2337"/>
        <v>0.49999999999999989</v>
      </c>
      <c r="K2510">
        <f t="shared" si="2345"/>
        <v>-0.49999314612371337</v>
      </c>
      <c r="L2510">
        <f t="shared" si="2346"/>
        <v>2.6179819157099104E-3</v>
      </c>
      <c r="N2510">
        <v>179.7</v>
      </c>
      <c r="O2510">
        <f t="shared" si="2332"/>
        <v>69.046591027660241</v>
      </c>
      <c r="P2510">
        <f t="shared" si="2333"/>
        <v>20.953408972339769</v>
      </c>
      <c r="R2510">
        <f t="shared" si="2347"/>
        <v>20.953408972339769</v>
      </c>
      <c r="T2510">
        <f t="shared" si="2338"/>
        <v>20.935988010992066</v>
      </c>
      <c r="V2510">
        <f t="shared" si="2348"/>
        <v>0</v>
      </c>
    </row>
    <row r="2511" spans="1:22" x14ac:dyDescent="0.2">
      <c r="A2511">
        <f t="shared" si="2334"/>
        <v>0.5</v>
      </c>
      <c r="B2511">
        <f t="shared" si="2339"/>
        <v>-0.49999695382889509</v>
      </c>
      <c r="C2511">
        <f t="shared" si="2340"/>
        <v>1.7453257076118186E-3</v>
      </c>
      <c r="D2511">
        <f t="shared" si="2335"/>
        <v>-0.49999999999999989</v>
      </c>
      <c r="E2511">
        <f t="shared" si="2341"/>
        <v>-0.49999695382889514</v>
      </c>
      <c r="F2511">
        <f t="shared" si="2342"/>
        <v>1.7453257076118188E-3</v>
      </c>
      <c r="G2511">
        <f t="shared" si="2336"/>
        <v>0.5</v>
      </c>
      <c r="H2511">
        <f t="shared" si="2343"/>
        <v>0.49999695382889509</v>
      </c>
      <c r="I2511">
        <f t="shared" si="2344"/>
        <v>-1.7453257076118186E-3</v>
      </c>
      <c r="J2511">
        <f t="shared" si="2337"/>
        <v>0.49999999999999989</v>
      </c>
      <c r="K2511">
        <f t="shared" si="2345"/>
        <v>-0.49999695382889514</v>
      </c>
      <c r="L2511">
        <f t="shared" si="2346"/>
        <v>1.7453257076118188E-3</v>
      </c>
      <c r="N2511">
        <v>179.8</v>
      </c>
      <c r="O2511">
        <f t="shared" si="2332"/>
        <v>69.034938793881352</v>
      </c>
      <c r="P2511">
        <f t="shared" si="2333"/>
        <v>20.965061206118655</v>
      </c>
      <c r="R2511">
        <f t="shared" si="2347"/>
        <v>20.965061206118655</v>
      </c>
      <c r="T2511">
        <f t="shared" si="2338"/>
        <v>20.947640244770952</v>
      </c>
      <c r="V2511">
        <f t="shared" si="2348"/>
        <v>0</v>
      </c>
    </row>
    <row r="2512" spans="1:22" x14ac:dyDescent="0.2">
      <c r="A2512">
        <f t="shared" si="2334"/>
        <v>0.5</v>
      </c>
      <c r="B2512">
        <f t="shared" si="2339"/>
        <v>-0.49999923845664379</v>
      </c>
      <c r="C2512">
        <f t="shared" si="2340"/>
        <v>8.7266418294916124E-4</v>
      </c>
      <c r="D2512">
        <f t="shared" si="2335"/>
        <v>-0.49999999999999989</v>
      </c>
      <c r="E2512">
        <f t="shared" si="2341"/>
        <v>-0.49999923845664385</v>
      </c>
      <c r="F2512">
        <f t="shared" si="2342"/>
        <v>8.7266418294916135E-4</v>
      </c>
      <c r="G2512">
        <f t="shared" si="2336"/>
        <v>0.5</v>
      </c>
      <c r="H2512">
        <f t="shared" si="2343"/>
        <v>0.49999923845664379</v>
      </c>
      <c r="I2512">
        <f t="shared" si="2344"/>
        <v>-8.7266418294916124E-4</v>
      </c>
      <c r="J2512">
        <f t="shared" si="2337"/>
        <v>0.49999999999999989</v>
      </c>
      <c r="K2512">
        <f t="shared" si="2345"/>
        <v>-0.49999923845664385</v>
      </c>
      <c r="L2512">
        <f t="shared" si="2346"/>
        <v>8.7266418294916135E-4</v>
      </c>
      <c r="N2512">
        <v>179.9</v>
      </c>
      <c r="O2512">
        <f t="shared" si="2332"/>
        <v>69.023352587494244</v>
      </c>
      <c r="P2512">
        <f t="shared" si="2333"/>
        <v>20.976647412505756</v>
      </c>
      <c r="R2512">
        <f t="shared" si="2347"/>
        <v>20.976647412505756</v>
      </c>
      <c r="T2512">
        <f t="shared" si="2338"/>
        <v>20.959226451158052</v>
      </c>
      <c r="V2512">
        <f t="shared" si="2348"/>
        <v>0</v>
      </c>
    </row>
    <row r="2513" spans="1:22" x14ac:dyDescent="0.2">
      <c r="A2513">
        <f t="shared" si="2334"/>
        <v>0.5</v>
      </c>
      <c r="B2513">
        <f t="shared" si="2339"/>
        <v>-0.49999999999999989</v>
      </c>
      <c r="C2513">
        <f t="shared" si="2340"/>
        <v>6.1257422745430988E-17</v>
      </c>
      <c r="D2513">
        <f t="shared" si="2335"/>
        <v>-0.49999999999999989</v>
      </c>
      <c r="E2513">
        <f t="shared" si="2341"/>
        <v>-0.5</v>
      </c>
      <c r="F2513">
        <f t="shared" si="2342"/>
        <v>6.1257422745431001E-17</v>
      </c>
      <c r="G2513">
        <f t="shared" si="2336"/>
        <v>0.5</v>
      </c>
      <c r="H2513">
        <f t="shared" si="2343"/>
        <v>0.49999999999999989</v>
      </c>
      <c r="I2513">
        <f t="shared" si="2344"/>
        <v>-6.1257422745430988E-17</v>
      </c>
      <c r="J2513">
        <f t="shared" si="2337"/>
        <v>0.49999999999999989</v>
      </c>
      <c r="K2513">
        <f t="shared" si="2345"/>
        <v>-0.5</v>
      </c>
      <c r="L2513">
        <f t="shared" si="2346"/>
        <v>6.1257422745431001E-17</v>
      </c>
      <c r="N2513">
        <v>180</v>
      </c>
      <c r="O2513">
        <f t="shared" si="2332"/>
        <v>69.011832420297608</v>
      </c>
      <c r="P2513">
        <f t="shared" si="2333"/>
        <v>20.988167579702395</v>
      </c>
      <c r="R2513">
        <f t="shared" si="2347"/>
        <v>20.988167579702395</v>
      </c>
      <c r="T2513">
        <f t="shared" si="2338"/>
        <v>20.970746618354692</v>
      </c>
      <c r="V2513">
        <f t="shared" si="2348"/>
        <v>0</v>
      </c>
    </row>
    <row r="2515" spans="1:22" x14ac:dyDescent="0.2">
      <c r="O2515">
        <f>MIN(O713:O2513)</f>
        <v>68.015447619507711</v>
      </c>
      <c r="T2515" t="s">
        <v>2</v>
      </c>
      <c r="U2515" t="s">
        <v>78</v>
      </c>
      <c r="V2515" t="s">
        <v>79</v>
      </c>
    </row>
    <row r="2516" spans="1:22" x14ac:dyDescent="0.2">
      <c r="O2516">
        <f>MIN(O713:P2513)</f>
        <v>1.7420961347703167E-2</v>
      </c>
      <c r="P2516">
        <f>MAX(O713:P2513)</f>
        <v>89.98257903865229</v>
      </c>
      <c r="R2516" s="23" t="s">
        <v>96</v>
      </c>
      <c r="S2516" s="23"/>
      <c r="T2516" s="23">
        <f>SUM(V713:V2513)</f>
        <v>109.1</v>
      </c>
      <c r="U2516" s="23">
        <f>IF(O2516=O2515,O2516,P2516)</f>
        <v>89.98257903865229</v>
      </c>
      <c r="V2516" s="23">
        <f>IF(O2516=O2515,P2516,O2516)</f>
        <v>1.7420961347703167E-2</v>
      </c>
    </row>
  </sheetData>
  <conditionalFormatting sqref="M6">
    <cfRule type="cellIs" dxfId="1" priority="3" operator="equal">
      <formula>"YES"</formula>
    </cfRule>
    <cfRule type="cellIs" dxfId="0" priority="4" operator="equal">
      <formula>"NO"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GO1678"/>
  <sheetViews>
    <sheetView zoomScaleNormal="100" workbookViewId="0">
      <pane ySplit="1" topLeftCell="A1550" activePane="bottomLeft" state="frozen"/>
      <selection pane="bottomLeft" activeCell="B1618" sqref="B1618"/>
    </sheetView>
  </sheetViews>
  <sheetFormatPr baseColWidth="10" defaultColWidth="11" defaultRowHeight="16" x14ac:dyDescent="0.2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7" width="12.83203125" bestFit="1" customWidth="1"/>
    <col min="18" max="18" width="3.33203125" customWidth="1"/>
    <col min="19" max="19" width="11.33203125" customWidth="1"/>
    <col min="20" max="20" width="12.1640625" bestFit="1" customWidth="1"/>
    <col min="21" max="21" width="3.5" customWidth="1"/>
    <col min="23" max="24" width="11" customWidth="1"/>
    <col min="25" max="25" width="3.33203125" customWidth="1"/>
    <col min="26" max="27" width="11" bestFit="1" customWidth="1"/>
    <col min="28" max="28" width="3.33203125" customWidth="1"/>
    <col min="29" max="30" width="12.83203125" bestFit="1" customWidth="1"/>
    <col min="31" max="31" width="11" customWidth="1"/>
    <col min="32" max="32" width="3.33203125" customWidth="1"/>
    <col min="34" max="34" width="3.33203125" customWidth="1"/>
    <col min="35" max="35" width="11" customWidth="1"/>
    <col min="37" max="37" width="11" customWidth="1"/>
    <col min="38" max="38" width="3.33203125" customWidth="1"/>
    <col min="40" max="40" width="3.33203125" customWidth="1"/>
    <col min="43" max="43" width="3.33203125" customWidth="1"/>
    <col min="47" max="47" width="3.33203125" customWidth="1"/>
    <col min="50" max="50" width="3.33203125" customWidth="1"/>
    <col min="54" max="54" width="3.33203125" customWidth="1"/>
    <col min="56" max="56" width="3.33203125" customWidth="1"/>
    <col min="57" max="57" width="12.83203125" bestFit="1" customWidth="1"/>
    <col min="58" max="58" width="12.1640625" bestFit="1" customWidth="1"/>
    <col min="76" max="76" width="12.83203125" bestFit="1" customWidth="1"/>
    <col min="83" max="83" width="11.83203125" bestFit="1" customWidth="1"/>
    <col min="95" max="95" width="12.83203125" bestFit="1" customWidth="1"/>
    <col min="103" max="103" width="17.5" customWidth="1"/>
    <col min="104" max="104" width="20.83203125" customWidth="1"/>
    <col min="153" max="153" width="12.33203125" customWidth="1"/>
    <col min="197" max="197" width="11" style="1"/>
    <col min="226" max="226" width="12.1640625" bestFit="1" customWidth="1"/>
    <col min="227" max="227" width="12.83203125" bestFit="1" customWidth="1"/>
  </cols>
  <sheetData>
    <row r="1" spans="1:197" x14ac:dyDescent="0.2">
      <c r="A1" s="17" t="s">
        <v>146</v>
      </c>
      <c r="B1" s="17" t="s">
        <v>145</v>
      </c>
      <c r="C1" s="17" t="s">
        <v>147</v>
      </c>
      <c r="M1" s="17" t="s">
        <v>146</v>
      </c>
      <c r="N1" s="17" t="s">
        <v>145</v>
      </c>
      <c r="O1" s="17" t="s">
        <v>147</v>
      </c>
      <c r="P1" s="1"/>
      <c r="Q1" s="82" t="s">
        <v>148</v>
      </c>
      <c r="R1" s="13"/>
      <c r="T1" s="10">
        <v>90</v>
      </c>
      <c r="U1" s="10"/>
      <c r="V1" s="10"/>
      <c r="W1" s="10"/>
      <c r="X1" s="10"/>
      <c r="Y1" s="10"/>
      <c r="Z1" s="80"/>
      <c r="AA1" s="23" t="s">
        <v>149</v>
      </c>
      <c r="AE1" s="1"/>
      <c r="AG1" s="80"/>
      <c r="AK1" s="13"/>
      <c r="AL1" s="81"/>
      <c r="AM1" s="82" t="s">
        <v>150</v>
      </c>
      <c r="AO1" s="13"/>
      <c r="AP1" s="13"/>
      <c r="AS1" s="1"/>
      <c r="AW1" s="1"/>
      <c r="BC1" s="10"/>
      <c r="BD1" s="10"/>
      <c r="BE1" s="10"/>
      <c r="BF1" s="10"/>
      <c r="BG1" s="10"/>
      <c r="BH1" s="1"/>
      <c r="BI1" s="1"/>
      <c r="BM1" s="73"/>
      <c r="BV1" s="90" t="s">
        <v>146</v>
      </c>
      <c r="BW1" s="17" t="s">
        <v>145</v>
      </c>
      <c r="BX1" s="17" t="s">
        <v>147</v>
      </c>
      <c r="CU1" s="17" t="s">
        <v>146</v>
      </c>
      <c r="CV1" s="17" t="s">
        <v>145</v>
      </c>
      <c r="CW1" s="31" t="s">
        <v>147</v>
      </c>
      <c r="CX1" s="1"/>
      <c r="CY1" s="82" t="s">
        <v>148</v>
      </c>
      <c r="CZ1" s="13"/>
      <c r="DB1" s="10"/>
      <c r="DC1" s="10"/>
      <c r="DD1" s="10"/>
      <c r="DE1" s="10"/>
      <c r="DF1" s="10"/>
      <c r="DG1" s="10"/>
      <c r="DH1" s="80"/>
      <c r="DI1" s="23" t="s">
        <v>149</v>
      </c>
      <c r="DM1" s="1"/>
      <c r="DO1" s="80"/>
      <c r="DS1" s="13"/>
      <c r="DT1" s="81"/>
      <c r="DU1" s="82" t="s">
        <v>150</v>
      </c>
      <c r="DW1" s="13"/>
      <c r="DX1" s="13"/>
      <c r="EA1" s="1"/>
      <c r="EE1" s="1"/>
    </row>
    <row r="2" spans="1:197" x14ac:dyDescent="0.2">
      <c r="A2" s="17">
        <f>'Biaxial Input'!A2</f>
        <v>0</v>
      </c>
      <c r="B2" s="17">
        <f>'Biaxial Input'!B2</f>
        <v>0</v>
      </c>
      <c r="C2" s="17">
        <f>'Biaxial Input'!C2</f>
        <v>111.4</v>
      </c>
      <c r="E2" s="5" t="s">
        <v>4</v>
      </c>
      <c r="F2" s="6" t="s">
        <v>5</v>
      </c>
      <c r="G2" s="7" t="s">
        <v>6</v>
      </c>
      <c r="H2" s="8" t="s">
        <v>1</v>
      </c>
      <c r="I2">
        <v>1</v>
      </c>
      <c r="J2" s="9" t="s">
        <v>7</v>
      </c>
      <c r="K2">
        <v>1</v>
      </c>
      <c r="M2" s="17">
        <f>A2</f>
        <v>0</v>
      </c>
      <c r="N2" s="17">
        <f t="shared" ref="N2:O2" si="0">B2</f>
        <v>0</v>
      </c>
      <c r="O2" s="17">
        <f t="shared" si="0"/>
        <v>111.4</v>
      </c>
      <c r="P2" s="10"/>
      <c r="Q2" s="61">
        <f t="array" ref="Q2:Q4">MMULT(AI2:AK4,AG2:AG4)</f>
        <v>-0.91636272956223963</v>
      </c>
      <c r="R2" s="13"/>
      <c r="S2" s="17">
        <v>1</v>
      </c>
      <c r="T2">
        <v>0</v>
      </c>
      <c r="V2" s="73">
        <f>(T2^2)*(1-COS(RADIANS(O2+45)))+(COS(RADIANS(O2+45)))</f>
        <v>-0.91636272956223963</v>
      </c>
      <c r="W2" s="73">
        <f>(T2*T3)*(1-COS(RADIANS(O2+45)))-T4*(SIN(RADIANS(O2+45)))</f>
        <v>-0.40034903255689475</v>
      </c>
      <c r="X2" s="73">
        <f>(T2*T4)*(1-COS(RADIANS(O2+45)))+T3*(SIN(RADIANS(O2+45)))</f>
        <v>0</v>
      </c>
      <c r="Y2" s="10"/>
      <c r="Z2">
        <f t="array" ref="Z2:Z4">MMULT(V2:X4,S2:S4)</f>
        <v>-0.91636272956223963</v>
      </c>
      <c r="AA2" s="23">
        <f>COS(RADIANS('[1]Biaxial Input'!$F$21))</f>
        <v>-0.9975640502598242</v>
      </c>
      <c r="AC2" s="30">
        <f>(AA2^2)*(1-COS(RADIANS(N2)))+(COS(RADIANS(N2)))</f>
        <v>1</v>
      </c>
      <c r="AD2" s="30">
        <f>(AA2*AA3)*(1-COS(RADIANS(N2)))-AA4*(SIN(RADIANS(N2)))</f>
        <v>0</v>
      </c>
      <c r="AE2" s="30">
        <f>(AA2*AA4)*(1-COS(RADIANS(N2)))+AA3*(SIN(RADIANS(N2)))</f>
        <v>0</v>
      </c>
      <c r="AG2">
        <f t="array" ref="AG2:AG4">MMULT(AC2:AE4,Z2:Z4)</f>
        <v>-0.91636272956223963</v>
      </c>
      <c r="AI2" s="28">
        <f>(T2^2)*(1-COS(RADIANS(M2)))+(COS(RADIANS(M2)))</f>
        <v>1</v>
      </c>
      <c r="AJ2" s="28">
        <f>(T2*T3)*(1-COS(RADIANS(M2)))-T4*(SIN(RADIANS(M2)))</f>
        <v>0</v>
      </c>
      <c r="AK2" s="28">
        <f>(T2*T4)*(1-COS(RADIANS(M2)))+T3*(SIN(RADIANS(M2)))</f>
        <v>0</v>
      </c>
      <c r="AM2" s="61">
        <f t="array" ref="AM2:AM4">MMULT(AI2:AK4,AW2:AW4)</f>
        <v>0.40034903255689491</v>
      </c>
      <c r="AN2" s="13"/>
      <c r="AO2" s="17">
        <v>1</v>
      </c>
      <c r="AP2">
        <v>0</v>
      </c>
      <c r="AR2" s="73">
        <f>(T2^2)*(1-COS(RADIANS(O2-45)))+(COS(RADIANS(O2-45)))</f>
        <v>0.40034903255689491</v>
      </c>
      <c r="AS2" s="73">
        <f>(T2*T3)*(1-COS(RADIANS(O2-45)))-T4*(SIN(RADIANS(O2-45)))</f>
        <v>-0.91636272956223963</v>
      </c>
      <c r="AT2" s="73">
        <f>(T2*T4)*(1-COS(RADIANS(O2-45)))+T3*(SIN(RADIANS(O2-45)))</f>
        <v>0</v>
      </c>
      <c r="AU2" s="10"/>
      <c r="AV2">
        <f t="array" ref="AV2:AV4">MMULT(AR2:AT4,S2:S4)</f>
        <v>0.40034903255689491</v>
      </c>
      <c r="AW2" s="1">
        <f t="array" ref="AW2:AW4">MMULT(AC2:AE4,AV2:AV4)</f>
        <v>0.40034903255689491</v>
      </c>
      <c r="AY2">
        <f>Q2+AM2</f>
        <v>-0.51601369700534472</v>
      </c>
      <c r="AZ2">
        <f>AY2/(SQRT(AY2^2+AY3^2+AY4^2))</f>
        <v>-0.36487678433761978</v>
      </c>
      <c r="BC2" s="1"/>
      <c r="BD2" s="1"/>
      <c r="BE2" s="1"/>
      <c r="BF2" s="1"/>
      <c r="BG2" s="1"/>
      <c r="BH2" s="1"/>
      <c r="BI2" s="1"/>
      <c r="BL2" s="23">
        <f>EM3*EH4-EM4*EH3</f>
        <v>0.93105581586252828</v>
      </c>
      <c r="BV2" s="17">
        <f t="shared" ref="BV2:BX20" si="1">A2</f>
        <v>0</v>
      </c>
      <c r="BW2" s="17">
        <f t="shared" si="1"/>
        <v>0</v>
      </c>
      <c r="BX2" s="17">
        <f t="shared" si="1"/>
        <v>111.4</v>
      </c>
      <c r="BZ2" s="5" t="s">
        <v>4</v>
      </c>
      <c r="CA2" s="6" t="s">
        <v>5</v>
      </c>
      <c r="CB2" s="7" t="s">
        <v>6</v>
      </c>
      <c r="CC2" s="8" t="s">
        <v>1</v>
      </c>
      <c r="CD2">
        <v>1</v>
      </c>
      <c r="CE2" s="9" t="s">
        <v>7</v>
      </c>
      <c r="CG2" s="90" t="s">
        <v>157</v>
      </c>
      <c r="CH2" s="61">
        <f>CE3-((CH4-CE3)/(EY2-CW2))*CW2</f>
        <v>3.6376001218872354</v>
      </c>
      <c r="CI2" s="10"/>
      <c r="CK2" s="5" t="s">
        <v>4</v>
      </c>
      <c r="CL2" s="6" t="s">
        <v>5</v>
      </c>
      <c r="CM2" s="7" t="s">
        <v>6</v>
      </c>
      <c r="CN2" s="8" t="s">
        <v>1</v>
      </c>
      <c r="CO2" s="10"/>
      <c r="CP2">
        <f t="shared" ref="CP2:CQ4" si="2">BZ3</f>
        <v>0.93180266183863136</v>
      </c>
      <c r="CQ2">
        <f t="shared" si="2"/>
        <v>-0.87956522186239505</v>
      </c>
      <c r="CR2">
        <f>CI6</f>
        <v>0</v>
      </c>
      <c r="CS2">
        <f>CL6</f>
        <v>0</v>
      </c>
      <c r="CU2" s="17">
        <f>BV2</f>
        <v>0</v>
      </c>
      <c r="CV2" s="17">
        <f>BW2</f>
        <v>0</v>
      </c>
      <c r="CW2" s="31">
        <f>BX2</f>
        <v>111.4</v>
      </c>
      <c r="CX2" s="10"/>
      <c r="CY2" s="61">
        <f t="array" ref="CY2:CY4">MMULT(DQ2:DS4,DO2:DO4)</f>
        <v>-0.91636272956223963</v>
      </c>
      <c r="CZ2" s="13"/>
      <c r="DA2" s="17">
        <v>1</v>
      </c>
      <c r="DB2">
        <v>0</v>
      </c>
      <c r="DD2" s="73">
        <f>(DB2^2)*(1-COS(RADIANS(CW2+45)))+(COS(RADIANS(CW2+45)))</f>
        <v>-0.91636272956223963</v>
      </c>
      <c r="DE2" s="73">
        <f>(DB2*DB3)*(1-COS(RADIANS(CW2+45)))-DB4*(SIN(RADIANS(CW2+45)))</f>
        <v>-0.40034903255689475</v>
      </c>
      <c r="DF2" s="73">
        <f>(DB2*DB4)*(1-COS(RADIANS(CW2+45)))+DB3*(SIN(RADIANS(CW2+45)))</f>
        <v>0</v>
      </c>
      <c r="DG2" s="10"/>
      <c r="DH2">
        <f t="array" ref="DH2:DH4">MMULT(DD2:DF4,DA2:DA4)</f>
        <v>-0.91636272956223963</v>
      </c>
      <c r="DI2" s="23">
        <f>COS(RADIANS('[1]Biaxial Input'!$F$21))</f>
        <v>-0.9975640502598242</v>
      </c>
      <c r="DK2" s="30">
        <f>(DI2^2)*(1-COS(RADIANS(CV2)))+(COS(RADIANS(CV2)))</f>
        <v>1</v>
      </c>
      <c r="DL2" s="30">
        <f>(DI2*DI3)*(1-COS(RADIANS(CV2)))-DI4*(SIN(RADIANS(CV2)))</f>
        <v>0</v>
      </c>
      <c r="DM2" s="30">
        <f>(DI2*DI4)*(1-COS(RADIANS(CV2)))+DI3*(SIN(RADIANS(CV2)))</f>
        <v>0</v>
      </c>
      <c r="DO2">
        <f t="array" ref="DO2:DO4">MMULT(DK2:DM4,DH2:DH4)</f>
        <v>-0.91636272956223963</v>
      </c>
      <c r="DQ2" s="28">
        <f>(DB2^2)*(1-COS(RADIANS(CU2)))+(COS(RADIANS(CU2)))</f>
        <v>1</v>
      </c>
      <c r="DR2" s="28">
        <f>(DB2*DB3)*(1-COS(RADIANS(CU2)))-DB4*(SIN(RADIANS(CU2)))</f>
        <v>0</v>
      </c>
      <c r="DS2" s="28">
        <f>(DB2*DB4)*(1-COS(RADIANS(CU2)))+DB3*(SIN(RADIANS(CU2)))</f>
        <v>0</v>
      </c>
      <c r="DU2" s="61">
        <f t="array" ref="DU2:DU4">MMULT(DQ2:DS4,EE2:EE4)</f>
        <v>0.40034903255689491</v>
      </c>
      <c r="DV2" s="13">
        <f>H3</f>
        <v>0.40034903255689491</v>
      </c>
      <c r="DW2" s="17">
        <v>1</v>
      </c>
      <c r="DX2">
        <v>0</v>
      </c>
      <c r="DZ2" s="73">
        <f>(DB2^2)*(1-COS(RADIANS(CW2-45)))+(COS(RADIANS(CW2-45)))</f>
        <v>0.40034903255689491</v>
      </c>
      <c r="EA2" s="73">
        <f>(DB2*DB3)*(1-COS(RADIANS(CW2-45)))-DB4*(SIN(RADIANS(CW2-45)))</f>
        <v>-0.91636272956223963</v>
      </c>
      <c r="EB2" s="73">
        <f>(DB2*DB4)*(1-COS(RADIANS(CW2-45)))+DB3*(SIN(RADIANS(CW2-45)))</f>
        <v>0</v>
      </c>
      <c r="EC2" s="10"/>
      <c r="ED2">
        <f t="array" ref="ED2:ED4">MMULT(DZ2:EB4,DA2:DA4)</f>
        <v>0.40034903255689491</v>
      </c>
      <c r="EE2" s="1">
        <f t="array" ref="EE2:EE4">MMULT(DK2:DM4,ED2:ED4)</f>
        <v>0.40034903255689491</v>
      </c>
      <c r="EG2">
        <f>CY2+DU2</f>
        <v>-0.51601369700534472</v>
      </c>
      <c r="EH2">
        <f>EG2/(SQRT(EG2^2+EG3^2+EG4^2))</f>
        <v>-0.36487678433761978</v>
      </c>
      <c r="EJ2">
        <f>Q2+AM2</f>
        <v>-0.51601369700534472</v>
      </c>
      <c r="EK2">
        <f>EJ2/(SQRT(EJ2^2+EJ3^2+EJ4^2))</f>
        <v>-0.36487678433761978</v>
      </c>
      <c r="EM2" s="23">
        <f>CY3*DU4-CY4*DU3</f>
        <v>0</v>
      </c>
      <c r="EO2" s="15">
        <v>1</v>
      </c>
      <c r="EP2" s="9" t="s">
        <v>7</v>
      </c>
      <c r="EW2" s="17">
        <f>CU2</f>
        <v>0</v>
      </c>
      <c r="EX2" s="17">
        <f>CV2</f>
        <v>0</v>
      </c>
      <c r="EY2" s="31">
        <f>2+CW2</f>
        <v>113.4</v>
      </c>
      <c r="EZ2" s="10"/>
      <c r="FA2" s="61">
        <f t="array" ref="FA2:FA4">MMULT(FS2:FU4,FQ2:FQ4)</f>
        <v>-0.92977648588825146</v>
      </c>
      <c r="FB2" s="13">
        <f>BW3</f>
        <v>5</v>
      </c>
      <c r="FC2" s="17">
        <v>1</v>
      </c>
      <c r="FD2">
        <v>0</v>
      </c>
      <c r="FF2" s="73">
        <f>(FD2^2)*(1-COS(RADIANS(EY2+45)))+(COS(RADIANS(EY2+45)))</f>
        <v>-0.92977648588825146</v>
      </c>
      <c r="FG2" s="73">
        <f>(FD2*FD3)*(1-COS(RADIANS(EY2+45)))-FD4*(SIN(RADIANS(EY2+45)))</f>
        <v>-0.36812455268467775</v>
      </c>
      <c r="FH2" s="73">
        <f>(FD2*FD4)*(1-COS(RADIANS(EY2+45)))+FD3*(SIN(RADIANS(EY2+45)))</f>
        <v>0</v>
      </c>
      <c r="FI2" s="10"/>
      <c r="FJ2">
        <f t="array" ref="FJ2:FJ4">MMULT(FF2:FH4,FC2:FC4)</f>
        <v>-0.92977648588825146</v>
      </c>
      <c r="FK2" s="23">
        <f>COS(RADIANS(176))</f>
        <v>-0.9975640502598242</v>
      </c>
      <c r="FM2" s="30">
        <f>(FK2^2)*(1-COS(RADIANS(EX2)))+(COS(RADIANS(EX2)))</f>
        <v>1</v>
      </c>
      <c r="FN2" s="30">
        <f>(FK2*FK3)*(1-COS(RADIANS(EX2)))-FK4*(SIN(RADIANS(EX2)))</f>
        <v>0</v>
      </c>
      <c r="FO2" s="30">
        <f>(FK2*FK4)*(1-COS(RADIANS(EX2)))+FK3*(SIN(RADIANS(EX2)))</f>
        <v>0</v>
      </c>
      <c r="FQ2">
        <f t="array" ref="FQ2:FQ4">MMULT(FM2:FO4,FJ2:FJ4)</f>
        <v>-0.92977648588825146</v>
      </c>
      <c r="FS2" s="28">
        <f>(FD2^2)*(1-COS(RADIANS(EW2)))+(COS(RADIANS(EW2)))</f>
        <v>1</v>
      </c>
      <c r="FT2" s="28">
        <f>(FD2*FD3)*(1-COS(RADIANS(EW2)))-FD4*(SIN(RADIANS(EW2)))</f>
        <v>0</v>
      </c>
      <c r="FU2" s="28">
        <f>(FD2*FD4)*(1-COS(RADIANS(EW2)))+FD3*(SIN(RADIANS(EW2)))</f>
        <v>0</v>
      </c>
      <c r="FW2" s="61">
        <f t="array" ref="FW2:FW4">MMULT(FS2:FU4,GG2:GG4)</f>
        <v>0.36812455268467786</v>
      </c>
      <c r="FX2" s="13">
        <f>BX3</f>
        <v>109</v>
      </c>
      <c r="FY2" s="17">
        <v>1</v>
      </c>
      <c r="FZ2">
        <v>0</v>
      </c>
      <c r="GB2" s="73">
        <f>(FD2^2)*(1-COS(RADIANS(EY2-45)))+(COS(RADIANS(EY2-45)))</f>
        <v>0.36812455268467786</v>
      </c>
      <c r="GC2" s="73">
        <f>(FD2*FD3)*(1-COS(RADIANS(EY2-45)))-FD4*(SIN(RADIANS(EY2-45)))</f>
        <v>-0.92977648588825146</v>
      </c>
      <c r="GD2" s="73">
        <f>(FD2*FD4)*(1-COS(RADIANS(EY2-45)))+FD3*(SIN(RADIANS(EY2-45)))</f>
        <v>0</v>
      </c>
      <c r="GE2" s="10"/>
      <c r="GF2">
        <f t="array" ref="GF2:GF4">MMULT(GB2:GD4,FC2:FC4)</f>
        <v>0.36812455268467786</v>
      </c>
      <c r="GG2" s="1">
        <f t="array" ref="GG2:GG4">MMULT(FM2:FO4,GF2:GF4)</f>
        <v>0.36812455268467786</v>
      </c>
      <c r="GI2">
        <f>FA2+FW2</f>
        <v>-0.56165193320357365</v>
      </c>
      <c r="GJ2">
        <f>GI2/(SQRT(GI2^2+GI3^2+GI4^2))</f>
        <v>-0.39714789063478073</v>
      </c>
      <c r="GL2" t="e">
        <f>CH3+DC2</f>
        <v>#VALUE!</v>
      </c>
      <c r="GM2" t="e">
        <f>GL2/(SQRT(GL2^2+GL3^2+GL4^2))</f>
        <v>#VALUE!</v>
      </c>
      <c r="GO2" s="27">
        <f>FA3*FW4-FA4*FW3</f>
        <v>0</v>
      </c>
    </row>
    <row r="3" spans="1:197" x14ac:dyDescent="0.2">
      <c r="A3" s="17">
        <f>'Biaxial Input'!A3</f>
        <v>0</v>
      </c>
      <c r="B3" s="17">
        <f>'Biaxial Input'!B3</f>
        <v>5</v>
      </c>
      <c r="C3" s="17">
        <f>'Biaxial Input'!C3</f>
        <v>109</v>
      </c>
      <c r="D3" s="1" t="s">
        <v>8</v>
      </c>
      <c r="E3" s="5">
        <v>0.93600000000000005</v>
      </c>
      <c r="F3" s="6">
        <v>0.31900000000000001</v>
      </c>
      <c r="G3" s="7">
        <f>Q2</f>
        <v>-0.91636272956223963</v>
      </c>
      <c r="H3" s="8">
        <f>AM2</f>
        <v>0.40034903255689491</v>
      </c>
      <c r="J3" s="9">
        <f>((SUMPRODUCT(G3:G5,E3:E5))*(SUMPRODUCT(G3:G5,F3:F5)))-((SUMPRODUCT(H3:H5,E3:E5))*(SUMPRODUCT(H3:H5,F3:F5)))</f>
        <v>0.53172373434702891</v>
      </c>
      <c r="P3" s="10"/>
      <c r="Q3" s="61">
        <v>0.40034903255689475</v>
      </c>
      <c r="S3" s="17">
        <v>0</v>
      </c>
      <c r="T3">
        <v>0</v>
      </c>
      <c r="V3" s="73">
        <f>(T2*T3)*(1-COS(RADIANS(O2+45)))+T4*(SIN(RADIANS(O2+45)))</f>
        <v>0.40034903255689475</v>
      </c>
      <c r="W3" s="73">
        <f>(T3^2)*(1-COS(RADIANS(O2+45)))+(COS(RADIANS(O2+45)))</f>
        <v>-0.91636272956223963</v>
      </c>
      <c r="X3" s="73">
        <f>(T3*T4)*(1-COS(RADIANS(O2+45)))-T2*(SIN(RADIANS(O2+45)))</f>
        <v>0</v>
      </c>
      <c r="Y3" s="10"/>
      <c r="Z3">
        <v>0.40034903255689475</v>
      </c>
      <c r="AA3" s="23">
        <f>SIN(RADIANS('[1]Biaxial Input'!$F$21))*(COS(RADIANS(0)))</f>
        <v>6.9756473744125524E-2</v>
      </c>
      <c r="AC3" s="30">
        <f>(AA2*AA3)*(1-COS(RADIANS(N2)))+AA4*(SIN(RADIANS(N2)))</f>
        <v>0</v>
      </c>
      <c r="AD3" s="30">
        <f>(AA3^2)*(1-COS(RADIANS(N2)))+(COS(RADIANS(N2)))</f>
        <v>1</v>
      </c>
      <c r="AE3" s="30">
        <f>(AA3*AA4)*(1-COS(RADIANS(N2)))-AA2*(SIN(RADIANS(N2)))</f>
        <v>0</v>
      </c>
      <c r="AG3">
        <v>0.40034903255689475</v>
      </c>
      <c r="AI3" s="28">
        <f>(T2*T3)*(1-COS(RADIANS(M2)))+T4*(SIN(RADIANS(M2)))</f>
        <v>0</v>
      </c>
      <c r="AJ3" s="28">
        <f>(T3^2)*(1-COS(RADIANS(M2)))+(COS(RADIANS(M2)))</f>
        <v>1</v>
      </c>
      <c r="AK3" s="28">
        <f>(T3*T4)*(1-COS(RADIANS(M2)))-T2*(SIN(RADIANS(M2)))</f>
        <v>0</v>
      </c>
      <c r="AM3" s="61">
        <v>0.91636272956223963</v>
      </c>
      <c r="AO3" s="17">
        <v>0</v>
      </c>
      <c r="AP3">
        <v>0</v>
      </c>
      <c r="AR3" s="73">
        <f>(T2*T3)*(1-COS(RADIANS(O2-45)))+T4*(SIN(RADIANS(O2-45)))</f>
        <v>0.91636272956223963</v>
      </c>
      <c r="AS3" s="73">
        <f>(T3^2)*(1-COS(RADIANS(O2-45)))+(COS(RADIANS(O2-45)))</f>
        <v>0.40034903255689491</v>
      </c>
      <c r="AT3" s="73">
        <f>(T3*T4)*(1-COS(RADIANS(O2-45)))-T2*(SIN(RADIANS(O2-45)))</f>
        <v>0</v>
      </c>
      <c r="AU3" s="10"/>
      <c r="AV3">
        <v>0.91636272956223963</v>
      </c>
      <c r="AW3" s="1">
        <v>0.91636272956223963</v>
      </c>
      <c r="AY3">
        <f t="shared" ref="AY3:AY4" si="3">Q3+AM3</f>
        <v>1.3167117621191344</v>
      </c>
      <c r="AZ3">
        <f>AY3/(SQRT(AY2^2+AY3^2+AY4^2))</f>
        <v>0.93105581586252828</v>
      </c>
      <c r="BC3" s="1"/>
      <c r="BD3" s="1"/>
      <c r="BE3" s="1"/>
      <c r="BF3" s="1"/>
      <c r="BG3" s="1"/>
      <c r="BH3" s="1"/>
      <c r="BI3" s="1"/>
      <c r="BL3" s="23">
        <f>EM4*EH2-EM2*EH4</f>
        <v>0.36487678433761978</v>
      </c>
      <c r="BV3" s="17">
        <f t="shared" si="1"/>
        <v>0</v>
      </c>
      <c r="BW3" s="17">
        <f t="shared" si="1"/>
        <v>5</v>
      </c>
      <c r="BX3" s="17">
        <f t="shared" si="1"/>
        <v>109</v>
      </c>
      <c r="BY3" s="1" t="s">
        <v>8</v>
      </c>
      <c r="BZ3" s="5">
        <f>B1610</f>
        <v>0.93180266183863136</v>
      </c>
      <c r="CA3" s="6">
        <f>B1613</f>
        <v>-0.87956522186239505</v>
      </c>
      <c r="CB3" s="7">
        <f>CY2</f>
        <v>-0.91636272956223963</v>
      </c>
      <c r="CC3" s="8">
        <f>DU2</f>
        <v>0.40034903255689491</v>
      </c>
      <c r="CE3" s="9">
        <f>((SUMPRODUCT(CB3:CB5,BZ3:BZ5))*(SUMPRODUCT(CB3:CB5,CA3:CA5)))-((SUMPRODUCT(CC3:CC5,BZ3:BZ5))*(SUMPRODUCT(CC3:CC5,CA3:CA5)))</f>
        <v>-1.3516426474149357E-2</v>
      </c>
      <c r="CG3">
        <v>1</v>
      </c>
      <c r="CH3" t="s">
        <v>161</v>
      </c>
      <c r="CI3" s="67"/>
      <c r="CJ3" s="1" t="s">
        <v>8</v>
      </c>
      <c r="CK3" s="5">
        <f t="shared" ref="CK3:CL5" si="4">BZ3</f>
        <v>0.93180266183863136</v>
      </c>
      <c r="CL3" s="6">
        <f t="shared" si="4"/>
        <v>-0.87956522186239505</v>
      </c>
      <c r="CM3" s="7">
        <f>FA2</f>
        <v>-0.92977648588825146</v>
      </c>
      <c r="CN3" s="8">
        <f>FW2</f>
        <v>0.36812455268467786</v>
      </c>
      <c r="CO3" s="10"/>
      <c r="CP3">
        <f t="shared" si="2"/>
        <v>0.3492962422733713</v>
      </c>
      <c r="CQ3">
        <f t="shared" si="2"/>
        <v>-0.34518112468713447</v>
      </c>
      <c r="CR3">
        <f>CJ6</f>
        <v>0</v>
      </c>
      <c r="CS3">
        <f>CM6</f>
        <v>0</v>
      </c>
      <c r="CW3" s="28"/>
      <c r="CX3" s="10"/>
      <c r="CY3" s="61">
        <v>0.40034903255689475</v>
      </c>
      <c r="CZ3" s="13"/>
      <c r="DA3" s="17">
        <v>0</v>
      </c>
      <c r="DB3">
        <v>0</v>
      </c>
      <c r="DD3" s="73">
        <f>(DB2*DB3)*(1-COS(RADIANS(CW2+45)))+DB4*(SIN(RADIANS(CW2+45)))</f>
        <v>0.40034903255689475</v>
      </c>
      <c r="DE3" s="73">
        <f>(DB3^2)*(1-COS(RADIANS(CW2+45)))+(COS(RADIANS(CW2+45)))</f>
        <v>-0.91636272956223963</v>
      </c>
      <c r="DF3" s="73">
        <f>(DB3*DB4)*(1-COS(RADIANS(CW2+45)))-DB2*(SIN(RADIANS(CW2+45)))</f>
        <v>0</v>
      </c>
      <c r="DG3" s="10"/>
      <c r="DH3">
        <v>0.40034903255689475</v>
      </c>
      <c r="DI3" s="23">
        <f>SIN(RADIANS('[1]Biaxial Input'!$F$21))*(COS(RADIANS(0)))</f>
        <v>6.9756473744125524E-2</v>
      </c>
      <c r="DK3" s="30">
        <f>(DI2*DI3)*(1-COS(RADIANS(CV2)))+DI4*(SIN(RADIANS(CV2)))</f>
        <v>0</v>
      </c>
      <c r="DL3" s="30">
        <f>(DI3^2)*(1-COS(RADIANS(CV2)))+(COS(RADIANS(CV2)))</f>
        <v>1</v>
      </c>
      <c r="DM3" s="30">
        <f>(DI3*DI4)*(1-COS(RADIANS(CV2)))-DI2*(SIN(RADIANS(CV2)))</f>
        <v>0</v>
      </c>
      <c r="DO3">
        <v>0.40034903255689475</v>
      </c>
      <c r="DQ3" s="28">
        <f>(DB2*DB3)*(1-COS(RADIANS(CU2)))+DB4*(SIN(RADIANS(CU2)))</f>
        <v>0</v>
      </c>
      <c r="DR3" s="28">
        <f>(DB3^2)*(1-COS(RADIANS(CU2)))+(COS(RADIANS(CU2)))</f>
        <v>1</v>
      </c>
      <c r="DS3" s="28">
        <f>(DB3*DB4)*(1-COS(RADIANS(CU2)))-DB2*(SIN(RADIANS(CU2)))</f>
        <v>0</v>
      </c>
      <c r="DU3" s="61">
        <v>0.91636272956223963</v>
      </c>
      <c r="DV3" s="13">
        <f t="shared" ref="DV3:DV4" si="5">H4</f>
        <v>0.91636272956223963</v>
      </c>
      <c r="DW3" s="17">
        <v>0</v>
      </c>
      <c r="DX3">
        <v>0</v>
      </c>
      <c r="DZ3" s="73">
        <f>(DB2*DB3)*(1-COS(RADIANS(CW2-45)))+DB4*(SIN(RADIANS(CW2-45)))</f>
        <v>0.91636272956223963</v>
      </c>
      <c r="EA3" s="73">
        <f>(DB3^2)*(1-COS(RADIANS(CW2-45)))+(COS(RADIANS(CW2-45)))</f>
        <v>0.40034903255689491</v>
      </c>
      <c r="EB3" s="73">
        <f>(DB3*DB4)*(1-COS(RADIANS(CW2-45)))-DB2*(SIN(RADIANS(CW2-45)))</f>
        <v>0</v>
      </c>
      <c r="EC3" s="10"/>
      <c r="ED3">
        <v>0.91636272956223963</v>
      </c>
      <c r="EE3" s="1">
        <v>0.91636272956223963</v>
      </c>
      <c r="EG3">
        <f>CY3+DU3</f>
        <v>1.3167117621191344</v>
      </c>
      <c r="EH3">
        <f>EG3/(SQRT(EG2^2+EG3^2+EG4^2))</f>
        <v>0.93105581586252828</v>
      </c>
      <c r="EJ3">
        <f>Q3+AM3</f>
        <v>1.3167117621191344</v>
      </c>
      <c r="EK3">
        <f>EJ3/(SQRT(EJ2^2+EJ3^2+EJ4^2))</f>
        <v>0.93105581586252828</v>
      </c>
      <c r="EM3" s="23">
        <f>CY4*DU2-CY2*DU4</f>
        <v>0</v>
      </c>
      <c r="EP3" s="9">
        <f>((SUMPRODUCT(CM3:CM5,BZ3:BZ5))*(SUMPRODUCT(CM3:CM5,CA3:CA5)))-((SUMPRODUCT(CN3:CN5,BZ3:BZ5))*(SUMPRODUCT(CN3:CN5,CA3:CA5)))</f>
        <v>-7.9066095205951592E-2</v>
      </c>
      <c r="EY3" s="28"/>
      <c r="EZ3" s="10"/>
      <c r="FA3" s="61">
        <v>0.36812455268467775</v>
      </c>
      <c r="FB3" s="13">
        <f>BW4</f>
        <v>10</v>
      </c>
      <c r="FC3" s="17">
        <v>0</v>
      </c>
      <c r="FD3">
        <v>0</v>
      </c>
      <c r="FF3" s="73">
        <f>(FD2*FD3)*(1-COS(RADIANS(EY2+45)))+FD4*(SIN(RADIANS(EY2+45)))</f>
        <v>0.36812455268467775</v>
      </c>
      <c r="FG3" s="73">
        <f>(FD3^2)*(1-COS(RADIANS(EY2+45)))+(COS(RADIANS(EY2+45)))</f>
        <v>-0.92977648588825146</v>
      </c>
      <c r="FH3" s="73">
        <f>(FD3*FD4)*(1-COS(RADIANS(EY2+45)))-FD2*(SIN(RADIANS(EY2+45)))</f>
        <v>0</v>
      </c>
      <c r="FI3" s="10"/>
      <c r="FJ3">
        <v>0.36812455268467775</v>
      </c>
      <c r="FK3" s="23">
        <f>SIN(RADIANS(176))*(COS(RADIANS(0)))</f>
        <v>6.9756473744125524E-2</v>
      </c>
      <c r="FM3" s="30">
        <f>(FK2*FK3)*(1-COS(RADIANS(EX2)))+FK4*(SIN(RADIANS(EX2)))</f>
        <v>0</v>
      </c>
      <c r="FN3" s="30">
        <f>(FK3^2)*(1-COS(RADIANS(EX2)))+(COS(RADIANS(EX2)))</f>
        <v>1</v>
      </c>
      <c r="FO3" s="30">
        <f>(FK3*FK4)*(1-COS(RADIANS(EX2)))-FK2*(SIN(RADIANS(EX2)))</f>
        <v>0</v>
      </c>
      <c r="FQ3">
        <v>0.36812455268467775</v>
      </c>
      <c r="FS3" s="28">
        <f>(FD2*FD3)*(1-COS(RADIANS(EW2)))+FD4*(SIN(RADIANS(EW2)))</f>
        <v>0</v>
      </c>
      <c r="FT3" s="28">
        <f>(FD3^2)*(1-COS(RADIANS(EW2)))+(COS(RADIANS(EW2)))</f>
        <v>1</v>
      </c>
      <c r="FU3" s="28">
        <f>(FD3*FD4)*(1-COS(RADIANS(EW2)))-FD2*(SIN(RADIANS(EW2)))</f>
        <v>0</v>
      </c>
      <c r="FW3" s="61">
        <v>0.92977648588825146</v>
      </c>
      <c r="FX3" s="13">
        <f>BX4</f>
        <v>114.6</v>
      </c>
      <c r="FY3" s="17">
        <v>0</v>
      </c>
      <c r="FZ3">
        <v>0</v>
      </c>
      <c r="GB3" s="73">
        <f>(FD2*FD3)*(1-COS(RADIANS(EY2-45)))+FD4*(SIN(RADIANS(EY2-45)))</f>
        <v>0.92977648588825146</v>
      </c>
      <c r="GC3" s="73">
        <f>(FD3^2)*(1-COS(RADIANS(EY2-45)))+(COS(RADIANS(EY2-45)))</f>
        <v>0.36812455268467786</v>
      </c>
      <c r="GD3" s="73">
        <f>(FD3*FD4)*(1-COS(RADIANS(EY2-45)))-FD2*(SIN(RADIANS(EY2-45)))</f>
        <v>0</v>
      </c>
      <c r="GE3" s="10"/>
      <c r="GF3">
        <v>0.92977648588825146</v>
      </c>
      <c r="GG3" s="1">
        <v>0.92977648588825146</v>
      </c>
      <c r="GI3">
        <f>FA3+FW3</f>
        <v>1.2979010385729293</v>
      </c>
      <c r="GJ3">
        <f>GI3/(SQRT(GI2^2+GI3^2+GI4^2))</f>
        <v>0.91775462568398103</v>
      </c>
      <c r="GL3">
        <f>CH4+DC3</f>
        <v>-7.9066095205951592E-2</v>
      </c>
      <c r="GM3" t="e">
        <f>GL3/(SQRT(GL2^2+GL3^2+GL4^2))</f>
        <v>#VALUE!</v>
      </c>
      <c r="GO3" s="27">
        <f>FA4*FW2-FA2*FW4</f>
        <v>0</v>
      </c>
    </row>
    <row r="4" spans="1:197" x14ac:dyDescent="0.2">
      <c r="A4" s="17">
        <f>'Biaxial Input'!A4</f>
        <v>85</v>
      </c>
      <c r="B4" s="17">
        <f>'Biaxial Input'!B4</f>
        <v>10</v>
      </c>
      <c r="C4" s="17">
        <f>'Biaxial Input'!C4</f>
        <v>114.6</v>
      </c>
      <c r="D4" s="10" t="s">
        <v>9</v>
      </c>
      <c r="E4" s="5">
        <v>-0.219</v>
      </c>
      <c r="F4" s="6">
        <v>-0.51600000000000001</v>
      </c>
      <c r="G4" s="7">
        <f t="shared" ref="G4:G5" si="6">Q3</f>
        <v>0.40034903255689475</v>
      </c>
      <c r="H4" s="8">
        <f t="shared" ref="H4:H5" si="7">AM3</f>
        <v>0.91636272956223963</v>
      </c>
      <c r="J4" s="10"/>
      <c r="P4" s="10"/>
      <c r="Q4" s="61">
        <v>0</v>
      </c>
      <c r="S4" s="17">
        <v>0</v>
      </c>
      <c r="T4">
        <v>1</v>
      </c>
      <c r="V4" s="73">
        <f>(T2*T4)*(1-COS(RADIANS(O2+45)))-T3*(SIN(RADIANS(O2+45)))</f>
        <v>0</v>
      </c>
      <c r="W4" s="73">
        <f>(T3*T4)*(1-COS(RADIANS(O2+45)))+T2*(SIN(RADIANS(O2+45)))</f>
        <v>0</v>
      </c>
      <c r="X4" s="73">
        <f>(T4^2)*(1-COS(RADIANS(O2+45)))+(COS(RADIANS(O2+45)))</f>
        <v>1</v>
      </c>
      <c r="Y4" s="10"/>
      <c r="Z4">
        <v>0</v>
      </c>
      <c r="AA4" s="23">
        <f>SIN(RADIANS('[1]Biaxial Input'!$F$21))*SIN(RADIANS(0))</f>
        <v>0</v>
      </c>
      <c r="AC4" s="30">
        <f>(AA2*AA4)*(1-COS(RADIANS(N2)))-AA3*(SIN(RADIANS(N2)))</f>
        <v>0</v>
      </c>
      <c r="AD4" s="30">
        <f>(AA3*AA4)*(1-COS(RADIANS(N2)))+AA2*(SIN(RADIANS(N2)))</f>
        <v>0</v>
      </c>
      <c r="AE4" s="30">
        <f>(AA4^2)*(1-COS(RADIANS(N2)))+(COS(RADIANS(N2)))</f>
        <v>1</v>
      </c>
      <c r="AG4">
        <v>0</v>
      </c>
      <c r="AI4" s="28">
        <f>(T2*T4)*(1-COS(RADIANS(M2)))-T3*(SIN(RADIANS(M2)))</f>
        <v>0</v>
      </c>
      <c r="AJ4" s="28">
        <f>(T3*T4)*(1-COS(RADIANS(M2)))+T2*(SIN(RADIANS(M2)))</f>
        <v>0</v>
      </c>
      <c r="AK4" s="28">
        <f>(T4^2)*(1-COS(RADIANS(M2)))+(COS(RADIANS(M2)))</f>
        <v>1</v>
      </c>
      <c r="AM4" s="61">
        <v>0</v>
      </c>
      <c r="AO4" s="17">
        <v>0</v>
      </c>
      <c r="AP4">
        <v>1</v>
      </c>
      <c r="AR4" s="73">
        <f>(T2*T2)*(1-COS(RADIANS(O2-45)))-T2*(SIN(RADIANS(O2-45)))</f>
        <v>0</v>
      </c>
      <c r="AS4" s="73">
        <f>(T3*T4)*(1-COS(RADIANS(O2-45)))+T2*(SIN(RADIANS(O2-45)))</f>
        <v>0</v>
      </c>
      <c r="AT4" s="73">
        <f>(T4^2)*(1-COS(RADIANS(O2-45)))+(COS(RADIANS(O2-45)))</f>
        <v>1</v>
      </c>
      <c r="AU4" s="10"/>
      <c r="AV4">
        <v>0</v>
      </c>
      <c r="AW4" s="1">
        <v>0</v>
      </c>
      <c r="AY4">
        <f t="shared" si="3"/>
        <v>0</v>
      </c>
      <c r="AZ4">
        <f>AY4/(SQRT(AY2^2+AY3^2+AY4^2))</f>
        <v>0</v>
      </c>
      <c r="BC4" s="1"/>
      <c r="BD4" s="1"/>
      <c r="BE4" s="1"/>
      <c r="BF4" s="1"/>
      <c r="BG4" s="1"/>
      <c r="BH4" s="1"/>
      <c r="BI4" s="1"/>
      <c r="BL4" s="23">
        <f>EM2*EH3-EM3*EH2</f>
        <v>0</v>
      </c>
      <c r="BV4" s="17">
        <f t="shared" si="1"/>
        <v>85</v>
      </c>
      <c r="BW4" s="17">
        <f t="shared" si="1"/>
        <v>10</v>
      </c>
      <c r="BX4" s="17">
        <f t="shared" si="1"/>
        <v>114.6</v>
      </c>
      <c r="BY4" s="10" t="s">
        <v>9</v>
      </c>
      <c r="BZ4" s="5">
        <f>B1611</f>
        <v>0.3492962422733713</v>
      </c>
      <c r="CA4" s="6">
        <f>B1614</f>
        <v>-0.34518112468713447</v>
      </c>
      <c r="CB4" s="7">
        <f>CY3</f>
        <v>0.40034903255689475</v>
      </c>
      <c r="CC4" s="8">
        <f>DU3</f>
        <v>0.91636272956223963</v>
      </c>
      <c r="CH4">
        <f>((SUMPRODUCT(CM3:CM5,CK3:CK5))*(SUMPRODUCT(CM3:CM5,CL3:CL5)))-((SUMPRODUCT(CN3:CN5,CK3:CK5))*(SUMPRODUCT(CN3:CN5,CL3:CL5)))</f>
        <v>-7.9066095205951592E-2</v>
      </c>
      <c r="CI4" s="67"/>
      <c r="CJ4" s="10" t="s">
        <v>9</v>
      </c>
      <c r="CK4" s="5">
        <f t="shared" si="4"/>
        <v>0.3492962422733713</v>
      </c>
      <c r="CL4" s="6">
        <f t="shared" si="4"/>
        <v>-0.34518112468713447</v>
      </c>
      <c r="CM4" s="7">
        <f>FA3</f>
        <v>0.36812455268467775</v>
      </c>
      <c r="CN4" s="8">
        <f>FW3</f>
        <v>0.92977648588825146</v>
      </c>
      <c r="CP4">
        <f t="shared" si="2"/>
        <v>-9.8670839279614439E-2</v>
      </c>
      <c r="CQ4">
        <f t="shared" si="2"/>
        <v>-0.32743703463395935</v>
      </c>
      <c r="CR4">
        <f>CK6</f>
        <v>0</v>
      </c>
      <c r="CS4">
        <f>CN6</f>
        <v>0</v>
      </c>
      <c r="CW4" s="28"/>
      <c r="CX4" s="10"/>
      <c r="CY4" s="61">
        <v>0</v>
      </c>
      <c r="CZ4" s="13"/>
      <c r="DA4" s="17">
        <v>0</v>
      </c>
      <c r="DB4">
        <v>1</v>
      </c>
      <c r="DD4" s="73">
        <f>(DB2*DB4)*(1-COS(RADIANS(CW2+45)))-DB3*(SIN(RADIANS(CW2+45)))</f>
        <v>0</v>
      </c>
      <c r="DE4" s="73">
        <f>(DB3*DB4)*(1-COS(RADIANS(CW2+45)))+DB2*(SIN(RADIANS(CW2+45)))</f>
        <v>0</v>
      </c>
      <c r="DF4" s="73">
        <f>(DB4^2)*(1-COS(RADIANS(CW2+45)))+(COS(RADIANS(CW2+45)))</f>
        <v>1</v>
      </c>
      <c r="DG4" s="10"/>
      <c r="DH4">
        <v>0</v>
      </c>
      <c r="DI4" s="23">
        <f>SIN(RADIANS('[1]Biaxial Input'!$F$21))*SIN(RADIANS(0))</f>
        <v>0</v>
      </c>
      <c r="DK4" s="30">
        <f>(DI2*DI4)*(1-COS(RADIANS(CV2)))-DI3*(SIN(RADIANS(CV2)))</f>
        <v>0</v>
      </c>
      <c r="DL4" s="30">
        <f>(DI3*DI4)*(1-COS(RADIANS(CV2)))+DI2*(SIN(RADIANS(CV2)))</f>
        <v>0</v>
      </c>
      <c r="DM4" s="30">
        <f>(DI4^2)*(1-COS(RADIANS(CV2)))+(COS(RADIANS(CV2)))</f>
        <v>1</v>
      </c>
      <c r="DO4">
        <v>0</v>
      </c>
      <c r="DQ4" s="28">
        <f>(DB2*DB4)*(1-COS(RADIANS(CU2)))-DB3*(SIN(RADIANS(CU2)))</f>
        <v>0</v>
      </c>
      <c r="DR4" s="28">
        <f>(DB3*DB4)*(1-COS(RADIANS(CU2)))+DB2*(SIN(RADIANS(CU2)))</f>
        <v>0</v>
      </c>
      <c r="DS4" s="28">
        <f>(DB4^2)*(1-COS(RADIANS(CU2)))+(COS(RADIANS(CU2)))</f>
        <v>1</v>
      </c>
      <c r="DU4" s="61">
        <v>0</v>
      </c>
      <c r="DV4" s="13">
        <f t="shared" si="5"/>
        <v>0</v>
      </c>
      <c r="DW4" s="17">
        <v>0</v>
      </c>
      <c r="DX4">
        <v>1</v>
      </c>
      <c r="DZ4" s="73">
        <f>(DB2*DB2)*(1-COS(RADIANS(CW2-45)))-DB2*(SIN(RADIANS(CW2-45)))</f>
        <v>0</v>
      </c>
      <c r="EA4" s="73">
        <f>(DB3*DB4)*(1-COS(RADIANS(CW2-45)))+DB2*(SIN(RADIANS(CW2-45)))</f>
        <v>0</v>
      </c>
      <c r="EB4" s="73">
        <f>(DB4^2)*(1-COS(RADIANS(CW2-45)))+(COS(RADIANS(CW2-45)))</f>
        <v>1</v>
      </c>
      <c r="EC4" s="10"/>
      <c r="ED4">
        <v>0</v>
      </c>
      <c r="EE4" s="1">
        <v>0</v>
      </c>
      <c r="EG4">
        <f>CY4+DU4</f>
        <v>0</v>
      </c>
      <c r="EH4">
        <f>EG4/(SQRT(EG2^2+EG3^2+EG4^2))</f>
        <v>0</v>
      </c>
      <c r="EJ4">
        <f>Q4+AM4</f>
        <v>0</v>
      </c>
      <c r="EK4">
        <f>EJ4/(SQRT(EJ2^2+EJ3^2+EJ4^2))</f>
        <v>0</v>
      </c>
      <c r="EM4" s="23">
        <f>CY2*DU3-CY3*DU2</f>
        <v>-1</v>
      </c>
      <c r="ER4">
        <f t="shared" ref="ER4:ES6" si="8">CK3</f>
        <v>0.93180266183863136</v>
      </c>
      <c r="ES4">
        <f t="shared" si="8"/>
        <v>-0.87956522186239505</v>
      </c>
      <c r="ET4" t="e">
        <f>#REF!</f>
        <v>#REF!</v>
      </c>
      <c r="EU4" t="e">
        <f>#REF!</f>
        <v>#REF!</v>
      </c>
      <c r="EY4" s="28"/>
      <c r="EZ4" s="10"/>
      <c r="FA4" s="61">
        <v>0</v>
      </c>
      <c r="FB4" s="13">
        <f>BW5</f>
        <v>15</v>
      </c>
      <c r="FC4" s="17">
        <v>0</v>
      </c>
      <c r="FD4">
        <v>1</v>
      </c>
      <c r="FF4" s="73">
        <f>(FD2*FD4)*(1-COS(RADIANS(EY2+45)))-FD3*(SIN(RADIANS(EY2+45)))</f>
        <v>0</v>
      </c>
      <c r="FG4" s="73">
        <f>(FD3*FD4)*(1-COS(RADIANS(EY2+45)))+FD2*(SIN(RADIANS(EY2+45)))</f>
        <v>0</v>
      </c>
      <c r="FH4" s="73">
        <f>(FD4^2)*(1-COS(RADIANS(EY2+45)))+(COS(RADIANS(EY2+45)))</f>
        <v>0.99999999999999989</v>
      </c>
      <c r="FI4" s="10"/>
      <c r="FJ4">
        <v>0</v>
      </c>
      <c r="FK4" s="23">
        <f>SIN(RADIANS(176))*SIN(RADIANS(0))</f>
        <v>0</v>
      </c>
      <c r="FM4" s="30">
        <f>(FK2*FK4)*(1-COS(RADIANS(EX2)))-FK3*(SIN(RADIANS(EX2)))</f>
        <v>0</v>
      </c>
      <c r="FN4" s="30">
        <f>(FK3*FK4)*(1-COS(RADIANS(EX2)))+FK2*(SIN(RADIANS(EX2)))</f>
        <v>0</v>
      </c>
      <c r="FO4" s="30">
        <f>(FK4^2)*(1-COS(RADIANS(EX2)))+(COS(RADIANS(EX2)))</f>
        <v>1</v>
      </c>
      <c r="FQ4">
        <v>0</v>
      </c>
      <c r="FS4" s="28">
        <f>(FD2*FD4)*(1-COS(RADIANS(EW2)))-FD3*(SIN(RADIANS(EW2)))</f>
        <v>0</v>
      </c>
      <c r="FT4" s="28">
        <f>(FD3*FD4)*(1-COS(RADIANS(EW2)))+FD2*(SIN(RADIANS(EW2)))</f>
        <v>0</v>
      </c>
      <c r="FU4" s="28">
        <f>(FD4^2)*(1-COS(RADIANS(EW2)))+(COS(RADIANS(EW2)))</f>
        <v>1</v>
      </c>
      <c r="FW4" s="61">
        <v>0</v>
      </c>
      <c r="FX4" s="13">
        <f>BX5</f>
        <v>151.4</v>
      </c>
      <c r="FY4" s="17">
        <v>0</v>
      </c>
      <c r="FZ4">
        <v>1</v>
      </c>
      <c r="GB4" s="73">
        <f>(FD2*FD2)*(1-COS(RADIANS(EY2-45)))-FD2*(SIN(RADIANS(EY2-45)))</f>
        <v>0</v>
      </c>
      <c r="GC4" s="73">
        <f>(FD3*FD4)*(1-COS(RADIANS(EY2-45)))+FD2*(SIN(RADIANS(EY2-45)))</f>
        <v>0</v>
      </c>
      <c r="GD4" s="73">
        <f>(FD4^2)*(1-COS(RADIANS(EY2-45)))+(COS(RADIANS(EY2-45)))</f>
        <v>1</v>
      </c>
      <c r="GE4" s="10"/>
      <c r="GF4">
        <v>0</v>
      </c>
      <c r="GG4" s="1">
        <v>0</v>
      </c>
      <c r="GI4">
        <f>FA4+FW4</f>
        <v>0</v>
      </c>
      <c r="GJ4">
        <f>GI4/(SQRT(GI2^2+GI3^2+GI4^2))</f>
        <v>0</v>
      </c>
      <c r="GL4" t="e">
        <f>#REF!+DC4</f>
        <v>#REF!</v>
      </c>
      <c r="GM4" t="e">
        <f>GL4/(SQRT(GL2^2+GL3^2+GL4^2))</f>
        <v>#REF!</v>
      </c>
      <c r="GO4" s="27">
        <f>FA2*FW3-FA3*FW2</f>
        <v>-1</v>
      </c>
    </row>
    <row r="5" spans="1:197" x14ac:dyDescent="0.2">
      <c r="A5" s="17">
        <f>'Biaxial Input'!A5</f>
        <v>140</v>
      </c>
      <c r="B5" s="17">
        <f>'Biaxial Input'!B5</f>
        <v>15</v>
      </c>
      <c r="C5" s="17">
        <f>'Biaxial Input'!C5</f>
        <v>151.4</v>
      </c>
      <c r="D5" s="10" t="s">
        <v>10</v>
      </c>
      <c r="E5" s="5">
        <v>0.27500000000000002</v>
      </c>
      <c r="F5" s="6">
        <v>-0.79500000000000004</v>
      </c>
      <c r="G5" s="7">
        <f t="shared" si="6"/>
        <v>0</v>
      </c>
      <c r="H5" s="8">
        <f t="shared" si="7"/>
        <v>0</v>
      </c>
      <c r="J5" s="10"/>
      <c r="P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W5" s="1"/>
      <c r="BC5" s="1"/>
      <c r="BD5" s="1"/>
      <c r="BE5" s="10"/>
      <c r="BF5" s="10"/>
      <c r="BG5" s="10"/>
      <c r="BH5" s="1"/>
      <c r="BI5" s="1"/>
      <c r="BV5" s="17">
        <f t="shared" si="1"/>
        <v>140</v>
      </c>
      <c r="BW5" s="17">
        <f t="shared" si="1"/>
        <v>15</v>
      </c>
      <c r="BX5" s="17">
        <f t="shared" si="1"/>
        <v>151.4</v>
      </c>
      <c r="BY5" s="10" t="s">
        <v>10</v>
      </c>
      <c r="BZ5" s="5">
        <f>B1612</f>
        <v>-9.8670839279614439E-2</v>
      </c>
      <c r="CA5" s="6">
        <f>B1615</f>
        <v>-0.32743703463395935</v>
      </c>
      <c r="CB5" s="7">
        <f>CY4</f>
        <v>0</v>
      </c>
      <c r="CC5" s="8">
        <f>DU4</f>
        <v>0</v>
      </c>
      <c r="CE5" s="10"/>
      <c r="CG5" s="10" t="s">
        <v>160</v>
      </c>
      <c r="CH5" s="10">
        <f>-CH2*((EY2-CW2)/(CH4-CE3))</f>
        <v>110.98759741320885</v>
      </c>
      <c r="CI5" s="67"/>
      <c r="CJ5" s="10" t="s">
        <v>10</v>
      </c>
      <c r="CK5" s="5">
        <f t="shared" si="4"/>
        <v>-9.8670839279614439E-2</v>
      </c>
      <c r="CL5" s="6">
        <f t="shared" si="4"/>
        <v>-0.32743703463395935</v>
      </c>
      <c r="CM5" s="7">
        <f>FA4</f>
        <v>0</v>
      </c>
      <c r="CN5" s="8">
        <f>FW4</f>
        <v>0</v>
      </c>
      <c r="CW5" s="28"/>
      <c r="CX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EE5" s="1"/>
      <c r="EI5" s="64">
        <f>(DEGREES(ACOS((EH2*EK2+EH3*EK3+EH4*EK4)/((SQRT(EH2^2+EH3^2+EH4^2))*(SQRT(EK2^2+EK3^2+EK4^2))))))</f>
        <v>0</v>
      </c>
      <c r="ER5">
        <f t="shared" si="8"/>
        <v>0.3492962422733713</v>
      </c>
      <c r="ES5">
        <f t="shared" si="8"/>
        <v>-0.34518112468713447</v>
      </c>
      <c r="ET5" t="e">
        <f>#REF!</f>
        <v>#REF!</v>
      </c>
      <c r="EU5" t="e">
        <f>#REF!</f>
        <v>#REF!</v>
      </c>
      <c r="EY5" s="28"/>
      <c r="EZ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GG5" s="1"/>
      <c r="GK5" s="64" t="e">
        <f>(DEGREES(ACOS((GJ2*GM2+GJ3*GM3+GJ4*GM4)/((SQRT(GJ2^2+GJ3^2+GJ4^2))*(SQRT(GM2^2+GM3^2+GM4^2))))))</f>
        <v>#VALUE!</v>
      </c>
    </row>
    <row r="6" spans="1:197" x14ac:dyDescent="0.2">
      <c r="A6" s="17">
        <f>'Biaxial Input'!A6</f>
        <v>90</v>
      </c>
      <c r="B6" s="17">
        <f>'Biaxial Input'!B6</f>
        <v>20</v>
      </c>
      <c r="C6" s="17">
        <f>'Biaxial Input'!C6</f>
        <v>201.2</v>
      </c>
      <c r="J6" s="10"/>
      <c r="P6" s="10"/>
      <c r="Q6" s="82" t="s">
        <v>148</v>
      </c>
      <c r="R6" s="13"/>
      <c r="T6" s="10"/>
      <c r="U6" s="10"/>
      <c r="V6" s="10"/>
      <c r="W6" s="10"/>
      <c r="X6" s="10"/>
      <c r="Y6" s="10"/>
      <c r="Z6" s="80"/>
      <c r="AA6" s="23" t="s">
        <v>149</v>
      </c>
      <c r="AE6" s="1"/>
      <c r="AG6" s="80"/>
      <c r="AK6" s="13"/>
      <c r="AL6" s="81"/>
      <c r="AM6" s="82" t="s">
        <v>150</v>
      </c>
      <c r="AO6" s="13"/>
      <c r="AP6" s="13"/>
      <c r="AS6" s="1"/>
      <c r="AW6" s="1"/>
      <c r="BC6" s="10"/>
      <c r="BD6" s="10"/>
      <c r="BE6" s="10"/>
      <c r="BF6" s="10"/>
      <c r="BG6" s="10"/>
      <c r="BH6" s="1"/>
      <c r="BI6" s="1"/>
      <c r="BV6" s="17">
        <f t="shared" si="1"/>
        <v>90</v>
      </c>
      <c r="BW6" s="17">
        <f t="shared" si="1"/>
        <v>20</v>
      </c>
      <c r="BX6" s="17">
        <f t="shared" si="1"/>
        <v>201.2</v>
      </c>
      <c r="CE6" s="10"/>
      <c r="CS6" s="15"/>
      <c r="CW6" s="28"/>
      <c r="CX6" s="10"/>
      <c r="CY6" s="82" t="s">
        <v>148</v>
      </c>
      <c r="CZ6" s="13"/>
      <c r="DB6" s="10"/>
      <c r="DC6" s="10"/>
      <c r="DD6" s="10"/>
      <c r="DE6" s="10"/>
      <c r="DF6" s="10"/>
      <c r="DG6" s="10"/>
      <c r="DH6" s="80"/>
      <c r="DI6" s="23" t="s">
        <v>149</v>
      </c>
      <c r="DM6" s="1"/>
      <c r="DO6" s="80"/>
      <c r="DS6" s="13"/>
      <c r="DT6" s="81"/>
      <c r="DU6" s="82" t="s">
        <v>150</v>
      </c>
      <c r="DW6" s="13"/>
      <c r="DX6" s="13"/>
      <c r="EA6" s="1"/>
      <c r="EE6" s="1"/>
      <c r="EI6" s="13"/>
      <c r="ER6">
        <f t="shared" si="8"/>
        <v>-9.8670839279614439E-2</v>
      </c>
      <c r="ES6">
        <f t="shared" si="8"/>
        <v>-0.32743703463395935</v>
      </c>
      <c r="ET6" t="e">
        <f>#REF!</f>
        <v>#REF!</v>
      </c>
      <c r="EU6" t="e">
        <f>#REF!</f>
        <v>#REF!</v>
      </c>
      <c r="EY6" s="28"/>
      <c r="EZ6" s="10"/>
      <c r="FA6" s="82" t="s">
        <v>148</v>
      </c>
      <c r="FB6" s="13"/>
      <c r="FD6" s="10"/>
      <c r="FE6" s="10"/>
      <c r="FF6" s="10"/>
      <c r="FG6" s="10"/>
      <c r="FH6" s="10"/>
      <c r="FI6" s="10"/>
      <c r="FJ6" s="80"/>
      <c r="FK6" s="23" t="s">
        <v>149</v>
      </c>
      <c r="FO6" s="1"/>
      <c r="FQ6" s="80"/>
      <c r="FU6" s="13"/>
      <c r="FV6" s="81"/>
      <c r="FW6" s="82" t="s">
        <v>150</v>
      </c>
      <c r="FY6" s="13"/>
      <c r="FZ6" s="13"/>
      <c r="GC6" s="1"/>
      <c r="GG6" s="1"/>
      <c r="GK6" s="13"/>
    </row>
    <row r="7" spans="1:197" x14ac:dyDescent="0.2">
      <c r="A7" s="17">
        <f>'Biaxial Input'!A7</f>
        <v>45</v>
      </c>
      <c r="B7" s="17">
        <f>'Biaxial Input'!B7</f>
        <v>25</v>
      </c>
      <c r="C7" s="17">
        <f>'Biaxial Input'!C7</f>
        <v>245.2</v>
      </c>
      <c r="E7" s="5" t="s">
        <v>4</v>
      </c>
      <c r="F7" s="6" t="s">
        <v>5</v>
      </c>
      <c r="G7" s="7" t="s">
        <v>6</v>
      </c>
      <c r="H7" s="8" t="s">
        <v>1</v>
      </c>
      <c r="I7">
        <v>2</v>
      </c>
      <c r="J7" s="9" t="s">
        <v>7</v>
      </c>
      <c r="K7">
        <v>2</v>
      </c>
      <c r="M7" s="17">
        <f>A3</f>
        <v>0</v>
      </c>
      <c r="N7" s="17">
        <f>B3</f>
        <v>5</v>
      </c>
      <c r="O7" s="17">
        <f>C3</f>
        <v>109</v>
      </c>
      <c r="P7" s="1"/>
      <c r="Q7" s="61">
        <f t="array" ref="Q7:Q9">MMULT(AI7:AK9,AG7:AG9)</f>
        <v>-0.89889348353757004</v>
      </c>
      <c r="R7" s="13"/>
      <c r="S7" s="17">
        <v>1</v>
      </c>
      <c r="T7">
        <v>0</v>
      </c>
      <c r="V7" s="73">
        <f>(T7^2)*(1-COS(RADIANS(O7+45)))+(COS(RADIANS(O7+45)))</f>
        <v>-0.89879404629916704</v>
      </c>
      <c r="W7" s="73">
        <f>(T7*T8)*(1-COS(RADIANS(O7+45)))-T9*(SIN(RADIANS(O7+45)))</f>
        <v>-0.43837114678907729</v>
      </c>
      <c r="X7" s="73">
        <f>(T7*T9)*(1-COS(RADIANS(O7+45)))+T8*(SIN(RADIANS(O7+45)))</f>
        <v>0</v>
      </c>
      <c r="Y7" s="10"/>
      <c r="Z7">
        <f t="array" ref="Z7:Z9">MMULT(V7:X9,S7:S9)</f>
        <v>-0.89879404629916704</v>
      </c>
      <c r="AA7" s="23">
        <f>COS(RADIANS('[1]Biaxial Input'!$F$21))</f>
        <v>-0.9975640502598242</v>
      </c>
      <c r="AC7" s="30">
        <f>(AA7^2)*(1-COS(RADIANS(N7)))+(COS(RADIANS(N7)))</f>
        <v>0.99998148353170568</v>
      </c>
      <c r="AD7" s="30">
        <f>(AA7*AA8)*(1-COS(RADIANS(N7)))-AA9*(SIN(RADIANS(N7)))</f>
        <v>-2.6479783333051429E-4</v>
      </c>
      <c r="AE7" s="30">
        <f>(AA7*AA9)*(1-COS(RADIANS(N7)))+AA8*(SIN(RADIANS(N7)))</f>
        <v>6.0796772806267756E-3</v>
      </c>
      <c r="AG7">
        <f t="array" ref="AG7:AG9">MMULT(AC7:AE9,Z7:Z9)</f>
        <v>-0.89889348353757004</v>
      </c>
      <c r="AI7" s="28">
        <f>(T7^2)*(1-COS(RADIANS(M7)))+(COS(RADIANS(M7)))</f>
        <v>1</v>
      </c>
      <c r="AJ7" s="28">
        <f>(T7*T8)*(1-COS(RADIANS(M7)))-T9*(SIN(RADIANS(M7)))</f>
        <v>0</v>
      </c>
      <c r="AK7" s="28">
        <f>(T7*T9)*(1-COS(RADIANS(M7)))+T8*(SIN(RADIANS(M7)))</f>
        <v>0</v>
      </c>
      <c r="AM7" s="61">
        <f t="array" ref="AM7:AM9">MMULT(AI7:AK9,AW7:AW9)</f>
        <v>0.43812503098756639</v>
      </c>
      <c r="AN7" s="13"/>
      <c r="AO7" s="17">
        <v>1</v>
      </c>
      <c r="AP7">
        <v>0</v>
      </c>
      <c r="AR7" s="73">
        <f>(T7^2)*(1-COS(RADIANS(O7-45)))+(COS(RADIANS(O7-45)))</f>
        <v>0.43837114678907746</v>
      </c>
      <c r="AS7" s="73">
        <f>(T7*T8)*(1-COS(RADIANS(O7-45)))-T9*(SIN(RADIANS(O7-45)))</f>
        <v>-0.89879404629916704</v>
      </c>
      <c r="AT7" s="73">
        <f>(T7*T9)*(1-COS(RADIANS(O7-45)))+T8*(SIN(RADIANS(O7-45)))</f>
        <v>0</v>
      </c>
      <c r="AU7" s="10"/>
      <c r="AV7">
        <f t="array" ref="AV7:AV9">MMULT(AR7:AT9,S7:S9)</f>
        <v>0.43837114678907746</v>
      </c>
      <c r="AW7" s="1">
        <f t="array" ref="AW7:AW9">MMULT(AC7:AE9,AV7:AV9)</f>
        <v>0.43812503098756639</v>
      </c>
      <c r="AY7">
        <f>Q7+AM7</f>
        <v>-0.46076845255000365</v>
      </c>
      <c r="AZ7">
        <f>AY7/(SQRT(AY7^2+AY8^2+AY9^2))</f>
        <v>-0.3258124973549395</v>
      </c>
      <c r="BC7" s="1"/>
      <c r="BD7" s="1"/>
      <c r="BE7" s="1"/>
      <c r="BF7" s="1"/>
      <c r="BG7" s="1"/>
      <c r="BH7" s="1"/>
      <c r="BI7" s="1"/>
      <c r="BL7" s="23">
        <f>EM8*EH9-EM9*EH8</f>
        <v>0.94541485819268833</v>
      </c>
      <c r="BV7" s="17">
        <f t="shared" si="1"/>
        <v>45</v>
      </c>
      <c r="BW7" s="17">
        <f t="shared" si="1"/>
        <v>25</v>
      </c>
      <c r="BX7" s="17">
        <f t="shared" si="1"/>
        <v>245.2</v>
      </c>
      <c r="BZ7" s="5" t="s">
        <v>4</v>
      </c>
      <c r="CA7" s="6" t="s">
        <v>5</v>
      </c>
      <c r="CB7" s="7" t="s">
        <v>6</v>
      </c>
      <c r="CC7" s="8" t="s">
        <v>1</v>
      </c>
      <c r="CD7">
        <v>2</v>
      </c>
      <c r="CE7" s="9" t="s">
        <v>7</v>
      </c>
      <c r="CG7" s="90" t="s">
        <v>157</v>
      </c>
      <c r="CH7" s="61">
        <f>CE8-((CH9-CE8)/(EY7-CW7))*CW7</f>
        <v>3.5829908213621096</v>
      </c>
      <c r="CI7" s="10"/>
      <c r="CK7" s="5" t="s">
        <v>4</v>
      </c>
      <c r="CL7" s="6" t="s">
        <v>5</v>
      </c>
      <c r="CM7" s="7" t="s">
        <v>6</v>
      </c>
      <c r="CN7" s="8" t="s">
        <v>1</v>
      </c>
      <c r="CO7" s="10"/>
      <c r="CP7">
        <f t="shared" ref="CP7:CQ9" si="9">BZ8</f>
        <v>0.93180266183863136</v>
      </c>
      <c r="CQ7">
        <f t="shared" si="9"/>
        <v>-0.87956522186239505</v>
      </c>
      <c r="CR7">
        <f>CI11</f>
        <v>0</v>
      </c>
      <c r="CS7">
        <f>CL11</f>
        <v>0</v>
      </c>
      <c r="CU7" s="17">
        <f>BV3</f>
        <v>0</v>
      </c>
      <c r="CV7" s="17">
        <f>BW3</f>
        <v>5</v>
      </c>
      <c r="CW7" s="31">
        <f>BX3</f>
        <v>109</v>
      </c>
      <c r="CX7" s="1"/>
      <c r="CY7" s="61">
        <f t="array" ref="CY7:CY9">MMULT(DQ7:DS9,DO7:DO9)</f>
        <v>-0.89889348353757004</v>
      </c>
      <c r="CZ7" s="13"/>
      <c r="DA7" s="17">
        <v>1</v>
      </c>
      <c r="DB7">
        <v>0</v>
      </c>
      <c r="DD7" s="73">
        <f>(DB7^2)*(1-COS(RADIANS(CW7+45)))+(COS(RADIANS(CW7+45)))</f>
        <v>-0.89879404629916704</v>
      </c>
      <c r="DE7" s="73">
        <f>(DB7*DB8)*(1-COS(RADIANS(CW7+45)))-DB9*(SIN(RADIANS(CW7+45)))</f>
        <v>-0.43837114678907729</v>
      </c>
      <c r="DF7" s="73">
        <f>(DB7*DB9)*(1-COS(RADIANS(CW7+45)))+DB8*(SIN(RADIANS(CW7+45)))</f>
        <v>0</v>
      </c>
      <c r="DG7" s="10"/>
      <c r="DH7">
        <f t="array" ref="DH7:DH9">MMULT(DD7:DF9,DA7:DA9)</f>
        <v>-0.89879404629916704</v>
      </c>
      <c r="DI7" s="23">
        <f>COS(RADIANS('[1]Biaxial Input'!$F$21))</f>
        <v>-0.9975640502598242</v>
      </c>
      <c r="DK7" s="30">
        <f>(DI7^2)*(1-COS(RADIANS(CV7)))+(COS(RADIANS(CV7)))</f>
        <v>0.99998148353170568</v>
      </c>
      <c r="DL7" s="30">
        <f>(DI7*DI8)*(1-COS(RADIANS(CV7)))-DI9*(SIN(RADIANS(CV7)))</f>
        <v>-2.6479783333051429E-4</v>
      </c>
      <c r="DM7" s="30">
        <f>(DI7*DI9)*(1-COS(RADIANS(CV7)))+DI8*(SIN(RADIANS(CV7)))</f>
        <v>6.0796772806267756E-3</v>
      </c>
      <c r="DO7">
        <f t="array" ref="DO7:DO9">MMULT(DK7:DM9,DH7:DH9)</f>
        <v>-0.89889348353757004</v>
      </c>
      <c r="DQ7" s="28">
        <f>(DB7^2)*(1-COS(RADIANS(CU7)))+(COS(RADIANS(CU7)))</f>
        <v>1</v>
      </c>
      <c r="DR7" s="28">
        <f>(DB7*DB8)*(1-COS(RADIANS(CU7)))-DB9*(SIN(RADIANS(CU7)))</f>
        <v>0</v>
      </c>
      <c r="DS7" s="28">
        <f>(DB7*DB9)*(1-COS(RADIANS(CU7)))+DB8*(SIN(RADIANS(CU7)))</f>
        <v>0</v>
      </c>
      <c r="DU7" s="61">
        <f t="array" ref="DU7:DU9">MMULT(DQ7:DS9,EE7:EE9)</f>
        <v>0.43812503098756639</v>
      </c>
      <c r="DV7" s="13">
        <f>H8</f>
        <v>0.43812503098756639</v>
      </c>
      <c r="DW7" s="17">
        <v>1</v>
      </c>
      <c r="DX7">
        <v>0</v>
      </c>
      <c r="DZ7" s="73">
        <f>(DB7^2)*(1-COS(RADIANS(CW7-45)))+(COS(RADIANS(CW7-45)))</f>
        <v>0.43837114678907746</v>
      </c>
      <c r="EA7" s="73">
        <f>(DB7*DB8)*(1-COS(RADIANS(CW7-45)))-DB9*(SIN(RADIANS(CW7-45)))</f>
        <v>-0.89879404629916704</v>
      </c>
      <c r="EB7" s="73">
        <f>(DB7*DB9)*(1-COS(RADIANS(CW7-45)))+DB8*(SIN(RADIANS(CW7-45)))</f>
        <v>0</v>
      </c>
      <c r="EC7" s="10"/>
      <c r="ED7">
        <f t="array" ref="ED7:ED9">MMULT(DZ7:EB9,DA7:DA9)</f>
        <v>0.43837114678907746</v>
      </c>
      <c r="EE7" s="1">
        <f t="array" ref="EE7:EE9">MMULT(DK7:DM9,ED7:ED9)</f>
        <v>0.43812503098756639</v>
      </c>
      <c r="EG7">
        <f>CY7+DU7</f>
        <v>-0.46076845255000365</v>
      </c>
      <c r="EH7">
        <f>EG7/(SQRT(EG7^2+EG8^2+EG9^2))</f>
        <v>-0.3258124973549395</v>
      </c>
      <c r="EJ7">
        <f>Q7+AM7</f>
        <v>-0.46076845255000365</v>
      </c>
      <c r="EK7">
        <f>EJ7/(SQRT(EJ7^2+EJ8^2+EJ9^2))</f>
        <v>-0.3258124973549395</v>
      </c>
      <c r="EM7" s="23">
        <f>CY8*DU9-CY9*DU8</f>
        <v>-6.0796772806267739E-3</v>
      </c>
      <c r="EO7" s="15">
        <v>2</v>
      </c>
      <c r="EP7" s="9" t="s">
        <v>7</v>
      </c>
      <c r="EW7" s="17">
        <f>CU7</f>
        <v>0</v>
      </c>
      <c r="EX7" s="17">
        <f>CV7</f>
        <v>5</v>
      </c>
      <c r="EY7" s="31">
        <f>2+CW7</f>
        <v>111</v>
      </c>
      <c r="EZ7" s="10"/>
      <c r="FA7" s="61">
        <f t="array" ref="FA7:FA9">MMULT(FS7:FU9,FQ7:FQ9)</f>
        <v>-0.91363624498892149</v>
      </c>
      <c r="FB7" s="13">
        <f>BW8</f>
        <v>30</v>
      </c>
      <c r="FC7" s="17">
        <v>1</v>
      </c>
      <c r="FD7">
        <v>0</v>
      </c>
      <c r="FF7" s="73">
        <f>(FD7^2)*(1-COS(RADIANS(EY7+45)))+(COS(RADIANS(EY7+45)))</f>
        <v>-0.91354545764260076</v>
      </c>
      <c r="FG7" s="73">
        <f>(FD7*FD8)*(1-COS(RADIANS(EY7+45)))-FD9*(SIN(RADIANS(EY7+45)))</f>
        <v>-0.40673664307580043</v>
      </c>
      <c r="FH7" s="73">
        <f>(FD7*FD9)*(1-COS(RADIANS(EY7+45)))+FD8*(SIN(RADIANS(EY7+45)))</f>
        <v>0</v>
      </c>
      <c r="FI7" s="10"/>
      <c r="FJ7">
        <f t="array" ref="FJ7:FJ9">MMULT(FF7:FH9,FC7:FC9)</f>
        <v>-0.91354545764260076</v>
      </c>
      <c r="FK7" s="23">
        <f>COS(RADIANS(176))</f>
        <v>-0.9975640502598242</v>
      </c>
      <c r="FM7" s="30">
        <f>(FK7^2)*(1-COS(RADIANS(EX7)))+(COS(RADIANS(EX7)))</f>
        <v>0.99998148353170568</v>
      </c>
      <c r="FN7" s="30">
        <f>(FK7*FK8)*(1-COS(RADIANS(EX7)))-FK9*(SIN(RADIANS(EX7)))</f>
        <v>-2.6479783333051429E-4</v>
      </c>
      <c r="FO7" s="30">
        <f>(FK7*FK9)*(1-COS(RADIANS(EX7)))+FK8*(SIN(RADIANS(EX7)))</f>
        <v>6.0796772806267756E-3</v>
      </c>
      <c r="FQ7">
        <f t="array" ref="FQ7:FQ9">MMULT(FM7:FO9,FJ7:FJ9)</f>
        <v>-0.91363624498892149</v>
      </c>
      <c r="FS7" s="28">
        <f>(FD7^2)*(1-COS(RADIANS(EW7)))+(COS(RADIANS(EW7)))</f>
        <v>1</v>
      </c>
      <c r="FT7" s="28">
        <f>(FD7*FD8)*(1-COS(RADIANS(EW7)))-FD9*(SIN(RADIANS(EW7)))</f>
        <v>0</v>
      </c>
      <c r="FU7" s="28">
        <f>(FD7*FD9)*(1-COS(RADIANS(EW7)))+FD8*(SIN(RADIANS(EW7)))</f>
        <v>0</v>
      </c>
      <c r="FW7" s="61">
        <f t="array" ref="FW7:FW9">MMULT(FS7:FU9,GG7:GG9)</f>
        <v>0.40648720689181184</v>
      </c>
      <c r="FX7" s="13">
        <f>BX8</f>
        <v>177.5</v>
      </c>
      <c r="FY7" s="17">
        <v>1</v>
      </c>
      <c r="FZ7">
        <v>0</v>
      </c>
      <c r="GB7" s="73">
        <f>(FD7^2)*(1-COS(RADIANS(EY7-45)))+(COS(RADIANS(EY7-45)))</f>
        <v>0.40673664307580021</v>
      </c>
      <c r="GC7" s="73">
        <f>(FD7*FD8)*(1-COS(RADIANS(EY7-45)))-FD9*(SIN(RADIANS(EY7-45)))</f>
        <v>-0.91354545764260087</v>
      </c>
      <c r="GD7" s="73">
        <f>(FD7*FD9)*(1-COS(RADIANS(EY7-45)))+FD8*(SIN(RADIANS(EY7-45)))</f>
        <v>0</v>
      </c>
      <c r="GE7" s="10"/>
      <c r="GF7">
        <f t="array" ref="GF7:GF9">MMULT(GB7:GD9,FC7:FC9)</f>
        <v>0.40673664307580021</v>
      </c>
      <c r="GG7" s="1">
        <f t="array" ref="GG7:GG9">MMULT(FM7:FO9,GF7:GF9)</f>
        <v>0.40648720689181184</v>
      </c>
      <c r="GI7">
        <f>FA7+FW7</f>
        <v>-0.50714903809710965</v>
      </c>
      <c r="GJ7">
        <f>GI7/(SQRT(GI7^2+GI8^2+GI9^2))</f>
        <v>-0.35860852391070092</v>
      </c>
      <c r="GL7" t="e">
        <f>CH8+DC7</f>
        <v>#VALUE!</v>
      </c>
      <c r="GM7" t="e">
        <f>GL7/(SQRT(GL7^2+GL8^2+GL9^2))</f>
        <v>#VALUE!</v>
      </c>
      <c r="GO7" s="27">
        <f>FA8*FW9-FA9*FW8</f>
        <v>-6.0796772806267808E-3</v>
      </c>
    </row>
    <row r="8" spans="1:197" x14ac:dyDescent="0.2">
      <c r="A8" s="17">
        <f>'Biaxial Input'!A8</f>
        <v>20</v>
      </c>
      <c r="B8" s="17">
        <f>'Biaxial Input'!B8</f>
        <v>30</v>
      </c>
      <c r="C8" s="17">
        <f>'Biaxial Input'!C8</f>
        <v>177.5</v>
      </c>
      <c r="D8" t="s">
        <v>8</v>
      </c>
      <c r="E8" s="5">
        <f t="shared" ref="E8:F10" si="10">E93</f>
        <v>0.93600000000000005</v>
      </c>
      <c r="F8" s="6">
        <f t="shared" si="10"/>
        <v>0.31900000000000001</v>
      </c>
      <c r="G8" s="7">
        <f>Q7</f>
        <v>-0.89889348353757004</v>
      </c>
      <c r="H8" s="8">
        <f>AM7</f>
        <v>0.43812503098756639</v>
      </c>
      <c r="J8" s="9">
        <f>((SUMPRODUCT(G8:G10,E8:E10))*(SUMPRODUCT(G8:(G10),F8:F10)))-((SUMPRODUCT(H8:H10,E8:E10))*(SUMPRODUCT(H8:H10,F8:F10)))</f>
        <v>0.50949104148639224</v>
      </c>
      <c r="P8" s="1"/>
      <c r="Q8" s="61">
        <v>0.43694912802918817</v>
      </c>
      <c r="S8" s="17">
        <v>0</v>
      </c>
      <c r="T8">
        <v>0</v>
      </c>
      <c r="V8" s="73">
        <f>(T7*T8)*(1-COS(RADIANS(O7+45)))+T9*(SIN(RADIANS(O7+45)))</f>
        <v>0.43837114678907729</v>
      </c>
      <c r="W8" s="73">
        <f>(T8^2)*(1-COS(RADIANS(O7+45)))+(COS(RADIANS(O7+45)))</f>
        <v>-0.89879404629916704</v>
      </c>
      <c r="X8" s="73">
        <f>(T8*T9)*(1-COS(RADIANS(O7+45)))-T7*(SIN(RADIANS(O7+45)))</f>
        <v>0</v>
      </c>
      <c r="Y8" s="10"/>
      <c r="Z8">
        <v>0.43837114678907729</v>
      </c>
      <c r="AA8" s="23">
        <f>SIN(RADIANS('[1]Biaxial Input'!$F$21))*(COS(RADIANS(0)))</f>
        <v>6.9756473744125524E-2</v>
      </c>
      <c r="AC8" s="30">
        <f>(AA7*AA8)*(1-COS(RADIANS(N7)))+AA9*(SIN(RADIANS(N7)))</f>
        <v>-2.6479783333051429E-4</v>
      </c>
      <c r="AD8" s="30">
        <f>(AA8^2)*(1-COS(RADIANS(N7)))+(COS(RADIANS(N7)))</f>
        <v>0.99621321456003986</v>
      </c>
      <c r="AE8" s="30">
        <f>(AA8*AA9)*(1-COS(RADIANS(N7)))-AA7*(SIN(RADIANS(N7)))</f>
        <v>8.694343573875718E-2</v>
      </c>
      <c r="AG8">
        <v>0.43694912802918817</v>
      </c>
      <c r="AI8" s="28">
        <f>(T7*T8)*(1-COS(RADIANS(M7)))+T9*(SIN(RADIANS(M7)))</f>
        <v>0</v>
      </c>
      <c r="AJ8" s="28">
        <f>(T8^2)*(1-COS(RADIANS(M7)))+(COS(RADIANS(M7)))</f>
        <v>1</v>
      </c>
      <c r="AK8" s="28">
        <f>(T8*T9)*(1-COS(RADIANS(M7)))-T7*(SIN(RADIANS(M7)))</f>
        <v>0</v>
      </c>
      <c r="AM8" s="61">
        <v>0.89527442636125409</v>
      </c>
      <c r="AO8" s="17">
        <v>0</v>
      </c>
      <c r="AP8">
        <v>0</v>
      </c>
      <c r="AR8" s="73">
        <f>(T7*T8)*(1-COS(RADIANS(O7-45)))+T9*(SIN(RADIANS(O7-45)))</f>
        <v>0.89879404629916704</v>
      </c>
      <c r="AS8" s="73">
        <f>(T8^2)*(1-COS(RADIANS(O7-45)))+(COS(RADIANS(O7-45)))</f>
        <v>0.43837114678907746</v>
      </c>
      <c r="AT8" s="73">
        <f>(T8*T9)*(1-COS(RADIANS(O7-45)))-T7*(SIN(RADIANS(O7-45)))</f>
        <v>0</v>
      </c>
      <c r="AU8" s="10"/>
      <c r="AV8">
        <v>0.89879404629916704</v>
      </c>
      <c r="AW8" s="1">
        <v>0.89527442636125409</v>
      </c>
      <c r="AY8">
        <f t="shared" ref="AY8:AY9" si="11">Q8+AM8</f>
        <v>1.3322235543904424</v>
      </c>
      <c r="AZ8">
        <f>AY8/(SQRT(AY7^2+AY8^2+AY9^2))</f>
        <v>0.94202430936592707</v>
      </c>
      <c r="BC8" s="1"/>
      <c r="BD8" s="1"/>
      <c r="BE8" s="1"/>
      <c r="BF8" s="1"/>
      <c r="BG8" s="1"/>
      <c r="BH8" s="1"/>
      <c r="BI8" s="1"/>
      <c r="BL8" s="23">
        <f>EM9*EH7-EM7*EH9</f>
        <v>0.32408492643995124</v>
      </c>
      <c r="BV8" s="17">
        <f t="shared" si="1"/>
        <v>20</v>
      </c>
      <c r="BW8" s="17">
        <f t="shared" si="1"/>
        <v>30</v>
      </c>
      <c r="BX8" s="17">
        <f t="shared" si="1"/>
        <v>177.5</v>
      </c>
      <c r="BY8" t="s">
        <v>8</v>
      </c>
      <c r="BZ8" s="5">
        <f t="shared" ref="BZ8:CA10" si="12">BZ93</f>
        <v>0.93180266183863136</v>
      </c>
      <c r="CA8" s="6">
        <f t="shared" si="12"/>
        <v>-0.87956522186239505</v>
      </c>
      <c r="CB8" s="7">
        <f>CY7</f>
        <v>-0.89889348353757004</v>
      </c>
      <c r="CC8" s="8">
        <f>DU7</f>
        <v>0.43812503098756639</v>
      </c>
      <c r="CE8" s="9">
        <f>((SUMPRODUCT(CB8:CB10,BZ8:BZ10))*(SUMPRODUCT(CB8:(CB10),CA8:CA10)))-((SUMPRODUCT(CC8:CC10,BZ8:BZ10))*(SUMPRODUCT(CC8:CC10,CA8:CA10)))</f>
        <v>4.3404168496856521E-2</v>
      </c>
      <c r="CG8">
        <v>1</v>
      </c>
      <c r="CH8" t="s">
        <v>161</v>
      </c>
      <c r="CI8" s="67"/>
      <c r="CJ8" s="1" t="s">
        <v>8</v>
      </c>
      <c r="CK8" s="5">
        <f t="shared" ref="CK8:CL10" si="13">BZ8</f>
        <v>0.93180266183863136</v>
      </c>
      <c r="CL8" s="6">
        <f t="shared" si="13"/>
        <v>-0.87956522186239505</v>
      </c>
      <c r="CM8" s="7">
        <f>FA7</f>
        <v>-0.91363624498892149</v>
      </c>
      <c r="CN8" s="8">
        <f>FW7</f>
        <v>0.40648720689181184</v>
      </c>
      <c r="CO8" s="10"/>
      <c r="CP8">
        <f t="shared" si="9"/>
        <v>0.3492962422733713</v>
      </c>
      <c r="CQ8">
        <f t="shared" si="9"/>
        <v>-0.34518112468713447</v>
      </c>
      <c r="CR8">
        <f>CJ11</f>
        <v>0</v>
      </c>
      <c r="CS8">
        <f>CM11</f>
        <v>0</v>
      </c>
      <c r="CW8" s="28"/>
      <c r="CX8" s="1"/>
      <c r="CY8" s="61">
        <v>0.43694912802918817</v>
      </c>
      <c r="CZ8" s="13"/>
      <c r="DA8" s="17">
        <v>0</v>
      </c>
      <c r="DB8">
        <v>0</v>
      </c>
      <c r="DD8" s="73">
        <f>(DB7*DB8)*(1-COS(RADIANS(CW7+45)))+DB9*(SIN(RADIANS(CW7+45)))</f>
        <v>0.43837114678907729</v>
      </c>
      <c r="DE8" s="73">
        <f>(DB8^2)*(1-COS(RADIANS(CW7+45)))+(COS(RADIANS(CW7+45)))</f>
        <v>-0.89879404629916704</v>
      </c>
      <c r="DF8" s="73">
        <f>(DB8*DB9)*(1-COS(RADIANS(CW7+45)))-DB7*(SIN(RADIANS(CW7+45)))</f>
        <v>0</v>
      </c>
      <c r="DG8" s="10"/>
      <c r="DH8">
        <v>0.43837114678907729</v>
      </c>
      <c r="DI8" s="23">
        <f>SIN(RADIANS('[1]Biaxial Input'!$F$21))*(COS(RADIANS(0)))</f>
        <v>6.9756473744125524E-2</v>
      </c>
      <c r="DK8" s="30">
        <f>(DI7*DI8)*(1-COS(RADIANS(CV7)))+DI9*(SIN(RADIANS(CV7)))</f>
        <v>-2.6479783333051429E-4</v>
      </c>
      <c r="DL8" s="30">
        <f>(DI8^2)*(1-COS(RADIANS(CV7)))+(COS(RADIANS(CV7)))</f>
        <v>0.99621321456003986</v>
      </c>
      <c r="DM8" s="30">
        <f>(DI8*DI9)*(1-COS(RADIANS(CV7)))-DI7*(SIN(RADIANS(CV7)))</f>
        <v>8.694343573875718E-2</v>
      </c>
      <c r="DO8">
        <v>0.43694912802918817</v>
      </c>
      <c r="DQ8" s="28">
        <f>(DB7*DB8)*(1-COS(RADIANS(CU7)))+DB9*(SIN(RADIANS(CU7)))</f>
        <v>0</v>
      </c>
      <c r="DR8" s="28">
        <f>(DB8^2)*(1-COS(RADIANS(CU7)))+(COS(RADIANS(CU7)))</f>
        <v>1</v>
      </c>
      <c r="DS8" s="28">
        <f>(DB8*DB9)*(1-COS(RADIANS(CU7)))-DB7*(SIN(RADIANS(CU7)))</f>
        <v>0</v>
      </c>
      <c r="DU8" s="61">
        <v>0.89527442636125409</v>
      </c>
      <c r="DV8" s="13">
        <f t="shared" ref="DV8:DV9" si="14">H9</f>
        <v>0.89527442636125409</v>
      </c>
      <c r="DW8" s="17">
        <v>0</v>
      </c>
      <c r="DX8">
        <v>0</v>
      </c>
      <c r="DZ8" s="73">
        <f>(DB7*DB8)*(1-COS(RADIANS(CW7-45)))+DB9*(SIN(RADIANS(CW7-45)))</f>
        <v>0.89879404629916704</v>
      </c>
      <c r="EA8" s="73">
        <f>(DB8^2)*(1-COS(RADIANS(CW7-45)))+(COS(RADIANS(CW7-45)))</f>
        <v>0.43837114678907746</v>
      </c>
      <c r="EB8" s="73">
        <f>(DB8*DB9)*(1-COS(RADIANS(CW7-45)))-DB7*(SIN(RADIANS(CW7-45)))</f>
        <v>0</v>
      </c>
      <c r="EC8" s="10"/>
      <c r="ED8">
        <v>0.89879404629916704</v>
      </c>
      <c r="EE8" s="1">
        <v>0.89527442636125409</v>
      </c>
      <c r="EG8">
        <f>CY8+DU8</f>
        <v>1.3322235543904424</v>
      </c>
      <c r="EH8">
        <f>EG8/(SQRT(EG7^2+EG8^2+EG9^2))</f>
        <v>0.94202430936592707</v>
      </c>
      <c r="EJ8">
        <f>Q8+AM8</f>
        <v>1.3322235543904424</v>
      </c>
      <c r="EK8">
        <f>EJ8/(SQRT(EJ7^2+EJ8^2+EJ9^2))</f>
        <v>0.94202430936592707</v>
      </c>
      <c r="EM8" s="23">
        <f>CY9*DU7-CY7*DU9</f>
        <v>-8.6943435738757194E-2</v>
      </c>
      <c r="EP8" s="9">
        <f>((SUMPRODUCT(CM8:CM10,BZ8:BZ10))*(SUMPRODUCT(CM8:CM10,CA8:CA10)))-((SUMPRODUCT(CN8:CN10,BZ8:BZ10))*(SUMPRODUCT(CN8:CN10,CA8:CA10)))</f>
        <v>-2.1542375592414176E-2</v>
      </c>
      <c r="EY8" s="28"/>
      <c r="EZ8" s="10"/>
      <c r="FA8" s="61">
        <v>0.40543832353573545</v>
      </c>
      <c r="FB8" s="13">
        <f>BW9</f>
        <v>35</v>
      </c>
      <c r="FC8" s="17">
        <v>0</v>
      </c>
      <c r="FD8">
        <v>0</v>
      </c>
      <c r="FF8" s="73">
        <f>(FD7*FD8)*(1-COS(RADIANS(EY7+45)))+FD9*(SIN(RADIANS(EY7+45)))</f>
        <v>0.40673664307580043</v>
      </c>
      <c r="FG8" s="73">
        <f>(FD8^2)*(1-COS(RADIANS(EY7+45)))+(COS(RADIANS(EY7+45)))</f>
        <v>-0.91354545764260076</v>
      </c>
      <c r="FH8" s="73">
        <f>(FD8*FD9)*(1-COS(RADIANS(EY7+45)))-FD7*(SIN(RADIANS(EY7+45)))</f>
        <v>0</v>
      </c>
      <c r="FI8" s="10"/>
      <c r="FJ8">
        <v>0.40673664307580043</v>
      </c>
      <c r="FK8" s="23">
        <f>SIN(RADIANS(176))*(COS(RADIANS(0)))</f>
        <v>6.9756473744125524E-2</v>
      </c>
      <c r="FM8" s="30">
        <f>(FK7*FK8)*(1-COS(RADIANS(EX7)))+FK9*(SIN(RADIANS(EX7)))</f>
        <v>-2.6479783333051429E-4</v>
      </c>
      <c r="FN8" s="30">
        <f>(FK8^2)*(1-COS(RADIANS(EX7)))+(COS(RADIANS(EX7)))</f>
        <v>0.99621321456003986</v>
      </c>
      <c r="FO8" s="30">
        <f>(FK8*FK9)*(1-COS(RADIANS(EX7)))-FK7*(SIN(RADIANS(EX7)))</f>
        <v>8.694343573875718E-2</v>
      </c>
      <c r="FQ8">
        <v>0.40543832353573545</v>
      </c>
      <c r="FS8" s="28">
        <f>(FD7*FD8)*(1-COS(RADIANS(EW7)))+FD9*(SIN(RADIANS(EW7)))</f>
        <v>0</v>
      </c>
      <c r="FT8" s="28">
        <f>(FD8^2)*(1-COS(RADIANS(EW7)))+(COS(RADIANS(EW7)))</f>
        <v>1</v>
      </c>
      <c r="FU8" s="28">
        <f>(FD8*FD9)*(1-COS(RADIANS(EW7)))-FD7*(SIN(RADIANS(EW7)))</f>
        <v>0</v>
      </c>
      <c r="FW8" s="61">
        <v>0.90997835402303551</v>
      </c>
      <c r="FX8" s="13">
        <f>BX9</f>
        <v>250.5</v>
      </c>
      <c r="FY8" s="17">
        <v>0</v>
      </c>
      <c r="FZ8">
        <v>0</v>
      </c>
      <c r="GB8" s="73">
        <f>(FD7*FD8)*(1-COS(RADIANS(EY7-45)))+FD9*(SIN(RADIANS(EY7-45)))</f>
        <v>0.91354545764260087</v>
      </c>
      <c r="GC8" s="73">
        <f>(FD8^2)*(1-COS(RADIANS(EY7-45)))+(COS(RADIANS(EY7-45)))</f>
        <v>0.40673664307580021</v>
      </c>
      <c r="GD8" s="73">
        <f>(FD8*FD9)*(1-COS(RADIANS(EY7-45)))-FD7*(SIN(RADIANS(EY7-45)))</f>
        <v>0</v>
      </c>
      <c r="GE8" s="10"/>
      <c r="GF8">
        <v>0.91354545764260087</v>
      </c>
      <c r="GG8" s="1">
        <v>0.90997835402303551</v>
      </c>
      <c r="GI8">
        <f>FA8+FW8</f>
        <v>1.315416677558771</v>
      </c>
      <c r="GJ8">
        <f>GI8/(SQRT(GI7^2+GI8^2+GI9^2))</f>
        <v>0.93014005278768519</v>
      </c>
      <c r="GL8">
        <f>CH9+DC8</f>
        <v>-2.1542375592414176E-2</v>
      </c>
      <c r="GM8" t="e">
        <f>GL8/(SQRT(GL7^2+GL8^2+GL9^2))</f>
        <v>#VALUE!</v>
      </c>
      <c r="GO8" s="27">
        <f>FA9*FW7-FA7*FW9</f>
        <v>-8.694343573875718E-2</v>
      </c>
    </row>
    <row r="9" spans="1:197" x14ac:dyDescent="0.2">
      <c r="A9" s="17">
        <f>'Biaxial Input'!A9</f>
        <v>40</v>
      </c>
      <c r="B9" s="17">
        <f>'Biaxial Input'!B9</f>
        <v>35</v>
      </c>
      <c r="C9" s="17">
        <f>'Biaxial Input'!C9</f>
        <v>250.5</v>
      </c>
      <c r="D9" t="s">
        <v>9</v>
      </c>
      <c r="E9" s="5">
        <f t="shared" si="10"/>
        <v>-0.219</v>
      </c>
      <c r="F9" s="6">
        <f t="shared" si="10"/>
        <v>-0.51600000000000001</v>
      </c>
      <c r="G9" s="7">
        <f t="shared" ref="G9:G10" si="15">Q8</f>
        <v>0.43694912802918817</v>
      </c>
      <c r="H9" s="8">
        <f t="shared" ref="H9:H10" si="16">AM8</f>
        <v>0.89527442636125409</v>
      </c>
      <c r="J9" s="10"/>
      <c r="P9" s="1"/>
      <c r="Q9" s="61">
        <v>-3.2649115887333775E-2</v>
      </c>
      <c r="S9" s="17">
        <v>0</v>
      </c>
      <c r="T9">
        <v>1</v>
      </c>
      <c r="V9" s="73">
        <f>(T7*T9)*(1-COS(RADIANS(O7+45)))-T8*(SIN(RADIANS(O7+45)))</f>
        <v>0</v>
      </c>
      <c r="W9" s="73">
        <f>(T8*T9)*(1-COS(RADIANS(O7+45)))+T7*(SIN(RADIANS(O7+45)))</f>
        <v>0</v>
      </c>
      <c r="X9" s="73">
        <f>(T9^2)*(1-COS(RADIANS(O7+45)))+(COS(RADIANS(O7+45)))</f>
        <v>1</v>
      </c>
      <c r="Y9" s="10"/>
      <c r="Z9">
        <v>0</v>
      </c>
      <c r="AA9" s="23">
        <f>SIN(RADIANS('[1]Biaxial Input'!$F$21))*SIN(RADIANS(0))</f>
        <v>0</v>
      </c>
      <c r="AC9" s="30">
        <f>(AA7*AA9)*(1-COS(RADIANS(N7)))-AA8*(SIN(RADIANS(N7)))</f>
        <v>-6.0796772806267756E-3</v>
      </c>
      <c r="AD9" s="30">
        <f>(AA8*AA9)*(1-COS(RADIANS(N7)))+AA7*(SIN(RADIANS(N7)))</f>
        <v>-8.694343573875718E-2</v>
      </c>
      <c r="AE9" s="30">
        <f>(AA9^2)*(1-COS(RADIANS(N7)))+(COS(RADIANS(N7)))</f>
        <v>0.99619469809174555</v>
      </c>
      <c r="AG9">
        <v>-3.2649115887333775E-2</v>
      </c>
      <c r="AI9" s="28">
        <f>(T7*T9)*(1-COS(RADIANS(M7)))-T8*(SIN(RADIANS(M7)))</f>
        <v>0</v>
      </c>
      <c r="AJ9" s="28">
        <f>(T8*T9)*(1-COS(RADIANS(M7)))+T7*(SIN(RADIANS(M7)))</f>
        <v>0</v>
      </c>
      <c r="AK9" s="28">
        <f>(T9^2)*(1-COS(RADIANS(M7)))+(COS(RADIANS(M7)))</f>
        <v>1</v>
      </c>
      <c r="AM9" s="61">
        <v>-8.0809397508405031E-2</v>
      </c>
      <c r="AO9" s="17">
        <v>0</v>
      </c>
      <c r="AP9">
        <v>1</v>
      </c>
      <c r="AR9" s="73">
        <f>(T7*T7)*(1-COS(RADIANS(O7-45)))-T7*(SIN(RADIANS(O7-45)))</f>
        <v>0</v>
      </c>
      <c r="AS9" s="73">
        <f>(T8*T9)*(1-COS(RADIANS(O7-45)))+T7*(SIN(RADIANS(O7-45)))</f>
        <v>0</v>
      </c>
      <c r="AT9" s="73">
        <f>(T9^2)*(1-COS(RADIANS(O7-45)))+(COS(RADIANS(O7-45)))</f>
        <v>1</v>
      </c>
      <c r="AU9" s="10"/>
      <c r="AV9">
        <v>0</v>
      </c>
      <c r="AW9" s="1">
        <v>-8.0809397508405031E-2</v>
      </c>
      <c r="AY9">
        <f t="shared" si="11"/>
        <v>-0.11345851339573881</v>
      </c>
      <c r="AZ9">
        <f>AY9/(SQRT(AY7^2+AY8^2+AY9^2))</f>
        <v>-8.022728420547165E-2</v>
      </c>
      <c r="BC9" s="1"/>
      <c r="BD9" s="1"/>
      <c r="BE9" s="1"/>
      <c r="BF9" s="1"/>
      <c r="BG9" s="1"/>
      <c r="BH9" s="1"/>
      <c r="BI9" s="1"/>
      <c r="BL9" s="23">
        <f>EM7*EH8-EM8*EH7</f>
        <v>-3.4054461718113334E-2</v>
      </c>
      <c r="BV9" s="17">
        <f t="shared" si="1"/>
        <v>40</v>
      </c>
      <c r="BW9" s="17">
        <f t="shared" si="1"/>
        <v>35</v>
      </c>
      <c r="BX9" s="17">
        <f t="shared" si="1"/>
        <v>250.5</v>
      </c>
      <c r="BY9" t="s">
        <v>9</v>
      </c>
      <c r="BZ9" s="5">
        <f t="shared" si="12"/>
        <v>0.3492962422733713</v>
      </c>
      <c r="CA9" s="6">
        <f t="shared" si="12"/>
        <v>-0.34518112468713447</v>
      </c>
      <c r="CB9" s="7">
        <f>CY8</f>
        <v>0.43694912802918817</v>
      </c>
      <c r="CC9" s="8">
        <f>DU8</f>
        <v>0.89527442636125409</v>
      </c>
      <c r="CE9" s="10"/>
      <c r="CH9">
        <f>((SUMPRODUCT(CM8:CM10,CK8:CK10))*(SUMPRODUCT(CM8:CM10,CL8:CL10)))-((SUMPRODUCT(CN8:CN10,CK8:CK10))*(SUMPRODUCT(CN8:CN10,CL8:CL10)))</f>
        <v>-2.1542375592414176E-2</v>
      </c>
      <c r="CI9" s="67"/>
      <c r="CJ9" s="10" t="s">
        <v>9</v>
      </c>
      <c r="CK9" s="5">
        <f t="shared" si="13"/>
        <v>0.3492962422733713</v>
      </c>
      <c r="CL9" s="6">
        <f t="shared" si="13"/>
        <v>-0.34518112468713447</v>
      </c>
      <c r="CM9" s="7">
        <f>FA8</f>
        <v>0.40543832353573545</v>
      </c>
      <c r="CN9" s="8">
        <f>FW8</f>
        <v>0.90997835402303551</v>
      </c>
      <c r="CP9">
        <f t="shared" si="9"/>
        <v>-9.8670839279614439E-2</v>
      </c>
      <c r="CQ9">
        <f t="shared" si="9"/>
        <v>-0.32743703463395935</v>
      </c>
      <c r="CR9">
        <f>CK11</f>
        <v>0</v>
      </c>
      <c r="CS9">
        <f>CN11</f>
        <v>0</v>
      </c>
      <c r="CW9" s="28"/>
      <c r="CX9" s="1"/>
      <c r="CY9" s="61">
        <v>-3.2649115887333775E-2</v>
      </c>
      <c r="CZ9" s="13"/>
      <c r="DA9" s="17">
        <v>0</v>
      </c>
      <c r="DB9">
        <v>1</v>
      </c>
      <c r="DD9" s="73">
        <f>(DB7*DB9)*(1-COS(RADIANS(CW7+45)))-DB8*(SIN(RADIANS(CW7+45)))</f>
        <v>0</v>
      </c>
      <c r="DE9" s="73">
        <f>(DB8*DB9)*(1-COS(RADIANS(CW7+45)))+DB7*(SIN(RADIANS(CW7+45)))</f>
        <v>0</v>
      </c>
      <c r="DF9" s="73">
        <f>(DB9^2)*(1-COS(RADIANS(CW7+45)))+(COS(RADIANS(CW7+45)))</f>
        <v>1</v>
      </c>
      <c r="DG9" s="10"/>
      <c r="DH9">
        <v>0</v>
      </c>
      <c r="DI9" s="23">
        <f>SIN(RADIANS('[1]Biaxial Input'!$F$21))*SIN(RADIANS(0))</f>
        <v>0</v>
      </c>
      <c r="DK9" s="30">
        <f>(DI7*DI9)*(1-COS(RADIANS(CV7)))-DI8*(SIN(RADIANS(CV7)))</f>
        <v>-6.0796772806267756E-3</v>
      </c>
      <c r="DL9" s="30">
        <f>(DI8*DI9)*(1-COS(RADIANS(CV7)))+DI7*(SIN(RADIANS(CV7)))</f>
        <v>-8.694343573875718E-2</v>
      </c>
      <c r="DM9" s="30">
        <f>(DI9^2)*(1-COS(RADIANS(CV7)))+(COS(RADIANS(CV7)))</f>
        <v>0.99619469809174555</v>
      </c>
      <c r="DO9">
        <v>-3.2649115887333775E-2</v>
      </c>
      <c r="DQ9" s="28">
        <f>(DB7*DB9)*(1-COS(RADIANS(CU7)))-DB8*(SIN(RADIANS(CU7)))</f>
        <v>0</v>
      </c>
      <c r="DR9" s="28">
        <f>(DB8*DB9)*(1-COS(RADIANS(CU7)))+DB7*(SIN(RADIANS(CU7)))</f>
        <v>0</v>
      </c>
      <c r="DS9" s="28">
        <f>(DB9^2)*(1-COS(RADIANS(CU7)))+(COS(RADIANS(CU7)))</f>
        <v>1</v>
      </c>
      <c r="DU9" s="61">
        <v>-8.0809397508405031E-2</v>
      </c>
      <c r="DV9" s="13">
        <f t="shared" si="14"/>
        <v>-8.0809397508405031E-2</v>
      </c>
      <c r="DW9" s="17">
        <v>0</v>
      </c>
      <c r="DX9">
        <v>1</v>
      </c>
      <c r="DZ9" s="73">
        <f>(DB7*DB7)*(1-COS(RADIANS(CW7-45)))-DB7*(SIN(RADIANS(CW7-45)))</f>
        <v>0</v>
      </c>
      <c r="EA9" s="73">
        <f>(DB8*DB9)*(1-COS(RADIANS(CW7-45)))+DB7*(SIN(RADIANS(CW7-45)))</f>
        <v>0</v>
      </c>
      <c r="EB9" s="73">
        <f>(DB9^2)*(1-COS(RADIANS(CW7-45)))+(COS(RADIANS(CW7-45)))</f>
        <v>1</v>
      </c>
      <c r="EC9" s="10"/>
      <c r="ED9">
        <v>0</v>
      </c>
      <c r="EE9" s="1">
        <v>-8.0809397508405031E-2</v>
      </c>
      <c r="EG9">
        <f>CY9+DU9</f>
        <v>-0.11345851339573881</v>
      </c>
      <c r="EH9">
        <f>EG9/(SQRT(EG7^2+EG8^2+EG9^2))</f>
        <v>-8.022728420547165E-2</v>
      </c>
      <c r="EJ9">
        <f>Q9+AM9</f>
        <v>-0.11345851339573881</v>
      </c>
      <c r="EK9">
        <f>EJ9/(SQRT(EJ7^2+EJ8^2+EJ9^2))</f>
        <v>-8.022728420547165E-2</v>
      </c>
      <c r="EM9" s="23">
        <f>CY7*DU8-CY8*DU7</f>
        <v>-0.99619469809174566</v>
      </c>
      <c r="ER9">
        <f t="shared" ref="ER9:ES11" si="17">CK8</f>
        <v>0.93180266183863136</v>
      </c>
      <c r="ES9">
        <f t="shared" si="17"/>
        <v>-0.87956522186239505</v>
      </c>
      <c r="ET9" t="e">
        <f>#REF!</f>
        <v>#REF!</v>
      </c>
      <c r="EU9" t="e">
        <f>#REF!</f>
        <v>#REF!</v>
      </c>
      <c r="EY9" s="28"/>
      <c r="EZ9" s="10"/>
      <c r="FA9" s="61">
        <v>-2.9809019626209157E-2</v>
      </c>
      <c r="FB9" s="13">
        <f>BW10</f>
        <v>40</v>
      </c>
      <c r="FC9" s="17">
        <v>0</v>
      </c>
      <c r="FD9">
        <v>1</v>
      </c>
      <c r="FF9" s="73">
        <f>(FD7*FD9)*(1-COS(RADIANS(EY7+45)))-FD8*(SIN(RADIANS(EY7+45)))</f>
        <v>0</v>
      </c>
      <c r="FG9" s="73">
        <f>(FD8*FD9)*(1-COS(RADIANS(EY7+45)))+FD7*(SIN(RADIANS(EY7+45)))</f>
        <v>0</v>
      </c>
      <c r="FH9" s="73">
        <f>(FD9^2)*(1-COS(RADIANS(EY7+45)))+(COS(RADIANS(EY7+45)))</f>
        <v>1</v>
      </c>
      <c r="FI9" s="10"/>
      <c r="FJ9">
        <v>0</v>
      </c>
      <c r="FK9" s="23">
        <f>SIN(RADIANS(176))*SIN(RADIANS(0))</f>
        <v>0</v>
      </c>
      <c r="FM9" s="30">
        <f>(FK7*FK9)*(1-COS(RADIANS(EX7)))-FK8*(SIN(RADIANS(EX7)))</f>
        <v>-6.0796772806267756E-3</v>
      </c>
      <c r="FN9" s="30">
        <f>(FK8*FK9)*(1-COS(RADIANS(EX7)))+FK7*(SIN(RADIANS(EX7)))</f>
        <v>-8.694343573875718E-2</v>
      </c>
      <c r="FO9" s="30">
        <f>(FK9^2)*(1-COS(RADIANS(EX7)))+(COS(RADIANS(EX7)))</f>
        <v>0.99619469809174555</v>
      </c>
      <c r="FQ9">
        <v>-2.9809019626209157E-2</v>
      </c>
      <c r="FS9" s="28">
        <f>(FD7*FD9)*(1-COS(RADIANS(EW7)))-FD8*(SIN(RADIANS(EW7)))</f>
        <v>0</v>
      </c>
      <c r="FT9" s="28">
        <f>(FD8*FD9)*(1-COS(RADIANS(EW7)))+FD7*(SIN(RADIANS(EW7)))</f>
        <v>0</v>
      </c>
      <c r="FU9" s="28">
        <f>(FD9^2)*(1-COS(RADIANS(EW7)))+(COS(RADIANS(EW7)))</f>
        <v>1</v>
      </c>
      <c r="FW9" s="61">
        <v>-8.1899608319089337E-2</v>
      </c>
      <c r="FX9" s="13">
        <f>BX10</f>
        <v>215.7</v>
      </c>
      <c r="FY9" s="17">
        <v>0</v>
      </c>
      <c r="FZ9">
        <v>1</v>
      </c>
      <c r="GB9" s="73">
        <f>(FD7*FD7)*(1-COS(RADIANS(EY7-45)))-FD7*(SIN(RADIANS(EY7-45)))</f>
        <v>0</v>
      </c>
      <c r="GC9" s="73">
        <f>(FD8*FD9)*(1-COS(RADIANS(EY7-45)))+FD7*(SIN(RADIANS(EY7-45)))</f>
        <v>0</v>
      </c>
      <c r="GD9" s="73">
        <f>(FD9^2)*(1-COS(RADIANS(EY7-45)))+(COS(RADIANS(EY7-45)))</f>
        <v>1</v>
      </c>
      <c r="GE9" s="10"/>
      <c r="GF9">
        <v>0</v>
      </c>
      <c r="GG9" s="1">
        <v>-8.1899608319089337E-2</v>
      </c>
      <c r="GI9">
        <f>FA9+FW9</f>
        <v>-0.1117086279452985</v>
      </c>
      <c r="GJ9">
        <f>GI9/(SQRT(GI7^2+GI8^2+GI9^2))</f>
        <v>-7.898992833716563E-2</v>
      </c>
      <c r="GL9" t="e">
        <f>#REF!+DC9</f>
        <v>#REF!</v>
      </c>
      <c r="GM9" t="e">
        <f>GL9/(SQRT(GL7^2+GL8^2+GL9^2))</f>
        <v>#REF!</v>
      </c>
      <c r="GO9" s="27">
        <f>FA7*FW8-FA8*FW7</f>
        <v>-0.99619469809174543</v>
      </c>
    </row>
    <row r="10" spans="1:197" x14ac:dyDescent="0.2">
      <c r="A10" s="17">
        <f>'Biaxial Input'!A10</f>
        <v>80</v>
      </c>
      <c r="B10" s="17">
        <f>'Biaxial Input'!B10</f>
        <v>40</v>
      </c>
      <c r="C10" s="17">
        <f>'Biaxial Input'!C10</f>
        <v>215.7</v>
      </c>
      <c r="D10" t="s">
        <v>10</v>
      </c>
      <c r="E10" s="5">
        <f t="shared" si="10"/>
        <v>0.27500000000000002</v>
      </c>
      <c r="F10" s="6">
        <f t="shared" si="10"/>
        <v>-0.79500000000000004</v>
      </c>
      <c r="G10" s="7">
        <f t="shared" si="15"/>
        <v>-3.2649115887333775E-2</v>
      </c>
      <c r="H10" s="8">
        <f t="shared" si="16"/>
        <v>-8.0809397508405031E-2</v>
      </c>
      <c r="J10" s="10"/>
      <c r="P10" s="1"/>
      <c r="Z10" s="10"/>
      <c r="AA10" s="10"/>
      <c r="AB10" s="10"/>
      <c r="AC10" s="10"/>
      <c r="AD10" s="10"/>
      <c r="AE10" s="10"/>
      <c r="AF10" s="10"/>
      <c r="AG10" s="10"/>
      <c r="AH10" s="10"/>
      <c r="AW10" s="1"/>
      <c r="BV10" s="17">
        <f t="shared" si="1"/>
        <v>80</v>
      </c>
      <c r="BW10" s="17">
        <f t="shared" si="1"/>
        <v>40</v>
      </c>
      <c r="BX10" s="17">
        <f t="shared" si="1"/>
        <v>215.7</v>
      </c>
      <c r="BY10" t="s">
        <v>10</v>
      </c>
      <c r="BZ10" s="5">
        <f t="shared" si="12"/>
        <v>-9.8670839279614439E-2</v>
      </c>
      <c r="CA10" s="6">
        <f t="shared" si="12"/>
        <v>-0.32743703463395935</v>
      </c>
      <c r="CB10" s="7">
        <f>CY9</f>
        <v>-3.2649115887333775E-2</v>
      </c>
      <c r="CC10" s="8">
        <f>DU9</f>
        <v>-8.0809397508405031E-2</v>
      </c>
      <c r="CE10" s="10"/>
      <c r="CG10" s="10" t="s">
        <v>160</v>
      </c>
      <c r="CH10" s="10">
        <f>-CH7*((EY7-CW7)/(CH9-CE8))</f>
        <v>110.33661210478563</v>
      </c>
      <c r="CI10" s="67"/>
      <c r="CJ10" s="10" t="s">
        <v>10</v>
      </c>
      <c r="CK10" s="5">
        <f t="shared" si="13"/>
        <v>-9.8670839279614439E-2</v>
      </c>
      <c r="CL10" s="6">
        <f t="shared" si="13"/>
        <v>-0.32743703463395935</v>
      </c>
      <c r="CM10" s="7">
        <f>FA9</f>
        <v>-2.9809019626209157E-2</v>
      </c>
      <c r="CN10" s="8">
        <f>FW9</f>
        <v>-8.1899608319089337E-2</v>
      </c>
      <c r="CW10" s="28"/>
      <c r="CX10" s="1"/>
      <c r="DH10" s="10"/>
      <c r="DI10" s="10"/>
      <c r="DJ10" s="10"/>
      <c r="DK10" s="10"/>
      <c r="DL10" s="10"/>
      <c r="DM10" s="10"/>
      <c r="DN10" s="10"/>
      <c r="DO10" s="10"/>
      <c r="DP10" s="10"/>
      <c r="EE10" s="1"/>
      <c r="EI10" s="64">
        <f>(DEGREES(ACOS((EH7*EK7+EH8*EK8+EH9*EK9)/((SQRT(EH7^2+EH8^2+EH9^2))*(SQRT(EK7^2+EK8^2+EK9^2))))))</f>
        <v>8.5377364625159387E-7</v>
      </c>
      <c r="ER10">
        <f t="shared" si="17"/>
        <v>0.3492962422733713</v>
      </c>
      <c r="ES10">
        <f t="shared" si="17"/>
        <v>-0.34518112468713447</v>
      </c>
      <c r="ET10" t="e">
        <f>#REF!</f>
        <v>#REF!</v>
      </c>
      <c r="EU10" t="e">
        <f>#REF!</f>
        <v>#REF!</v>
      </c>
      <c r="EY10" s="28"/>
      <c r="EZ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GG10" s="1"/>
      <c r="GK10" s="64" t="e">
        <f>(DEGREES(ACOS((GJ7*GM7+GJ8*GM8+GJ9*GM9)/((SQRT(GJ7^2+GJ8^2+GJ9^2))*(SQRT(GM7^2+GM8^2+GM9^2))))))</f>
        <v>#VALUE!</v>
      </c>
    </row>
    <row r="11" spans="1:197" x14ac:dyDescent="0.2">
      <c r="A11" s="17">
        <f>'Biaxial Input'!A11</f>
        <v>120</v>
      </c>
      <c r="B11" s="17">
        <f>'Biaxial Input'!B11</f>
        <v>45</v>
      </c>
      <c r="C11" s="17">
        <f>'Biaxial Input'!C11</f>
        <v>167.8</v>
      </c>
      <c r="P11" s="1"/>
      <c r="Q11" s="82" t="s">
        <v>148</v>
      </c>
      <c r="R11" s="13"/>
      <c r="T11" s="10"/>
      <c r="U11" s="10"/>
      <c r="V11" s="10"/>
      <c r="W11" s="10"/>
      <c r="X11" s="10"/>
      <c r="Y11" s="10"/>
      <c r="Z11" s="80"/>
      <c r="AA11" s="23" t="s">
        <v>149</v>
      </c>
      <c r="AE11" s="1"/>
      <c r="AG11" s="80"/>
      <c r="AK11" s="13"/>
      <c r="AL11" s="81"/>
      <c r="AM11" s="82" t="s">
        <v>150</v>
      </c>
      <c r="AO11" s="13"/>
      <c r="AP11" s="13"/>
      <c r="AS11" s="1"/>
      <c r="AW11" s="1"/>
      <c r="BV11" s="17">
        <f t="shared" si="1"/>
        <v>120</v>
      </c>
      <c r="BW11" s="17">
        <f t="shared" si="1"/>
        <v>45</v>
      </c>
      <c r="BX11" s="17">
        <f t="shared" si="1"/>
        <v>167.8</v>
      </c>
      <c r="CS11" s="15"/>
      <c r="CW11" s="28"/>
      <c r="CX11" s="1"/>
      <c r="CY11" s="82" t="s">
        <v>148</v>
      </c>
      <c r="CZ11" s="13"/>
      <c r="DB11" s="10"/>
      <c r="DC11" s="10"/>
      <c r="DD11" s="10"/>
      <c r="DE11" s="10"/>
      <c r="DF11" s="10"/>
      <c r="DG11" s="10"/>
      <c r="DH11" s="80"/>
      <c r="DI11" s="23" t="s">
        <v>149</v>
      </c>
      <c r="DM11" s="1"/>
      <c r="DO11" s="80"/>
      <c r="DS11" s="13"/>
      <c r="DT11" s="81"/>
      <c r="DU11" s="82" t="s">
        <v>150</v>
      </c>
      <c r="DW11" s="13"/>
      <c r="DX11" s="13"/>
      <c r="EA11" s="1"/>
      <c r="EE11" s="1"/>
      <c r="ER11">
        <f t="shared" si="17"/>
        <v>-9.8670839279614439E-2</v>
      </c>
      <c r="ES11">
        <f t="shared" si="17"/>
        <v>-0.32743703463395935</v>
      </c>
      <c r="ET11" t="e">
        <f>#REF!</f>
        <v>#REF!</v>
      </c>
      <c r="EU11" t="e">
        <f>#REF!</f>
        <v>#REF!</v>
      </c>
      <c r="EY11" s="28"/>
      <c r="EZ11" s="10"/>
      <c r="FA11" s="82" t="s">
        <v>148</v>
      </c>
      <c r="FB11" s="13"/>
      <c r="FD11" s="10"/>
      <c r="FE11" s="10"/>
      <c r="FF11" s="10"/>
      <c r="FG11" s="10"/>
      <c r="FH11" s="10"/>
      <c r="FI11" s="10"/>
      <c r="FJ11" s="80"/>
      <c r="FK11" s="23" t="s">
        <v>149</v>
      </c>
      <c r="FO11" s="1"/>
      <c r="FQ11" s="80"/>
      <c r="FU11" s="13"/>
      <c r="FV11" s="81"/>
      <c r="FW11" s="82" t="s">
        <v>150</v>
      </c>
      <c r="FY11" s="13"/>
      <c r="FZ11" s="13"/>
      <c r="GC11" s="1"/>
      <c r="GG11" s="1"/>
      <c r="GK11" s="13"/>
    </row>
    <row r="12" spans="1:197" x14ac:dyDescent="0.2">
      <c r="A12" s="17">
        <f>'Biaxial Input'!A12</f>
        <v>90</v>
      </c>
      <c r="B12" s="17">
        <f>'Biaxial Input'!B12</f>
        <v>50</v>
      </c>
      <c r="C12" s="17">
        <f>'Biaxial Input'!C12</f>
        <v>209.4</v>
      </c>
      <c r="E12" s="5" t="s">
        <v>4</v>
      </c>
      <c r="F12" s="6" t="s">
        <v>5</v>
      </c>
      <c r="G12" s="7" t="s">
        <v>6</v>
      </c>
      <c r="H12" s="8" t="s">
        <v>1</v>
      </c>
      <c r="I12">
        <v>3</v>
      </c>
      <c r="J12" s="9" t="s">
        <v>7</v>
      </c>
      <c r="K12">
        <v>3</v>
      </c>
      <c r="M12" s="17">
        <f>A4</f>
        <v>85</v>
      </c>
      <c r="N12" s="17">
        <f>B4</f>
        <v>10</v>
      </c>
      <c r="O12" s="17">
        <f>C4</f>
        <v>114.6</v>
      </c>
      <c r="P12" s="1"/>
      <c r="Q12" s="61">
        <f t="array" ref="Q12:Q14">MMULT(AI12:AK14,AG12:AG14)</f>
        <v>-0.42469854190187173</v>
      </c>
      <c r="R12" s="13"/>
      <c r="S12" s="17">
        <v>1</v>
      </c>
      <c r="T12">
        <v>0</v>
      </c>
      <c r="V12" s="73">
        <f>(T12^2)*(1-COS(RADIANS(O12+45)))+(COS(RADIANS(O12+45)))</f>
        <v>-0.93728198949189145</v>
      </c>
      <c r="W12" s="73">
        <f>(T12*T13)*(1-COS(RADIANS(O12+45)))-T14*(SIN(RADIANS(O12+45)))</f>
        <v>-0.34857204732181535</v>
      </c>
      <c r="X12" s="73">
        <f>(T12*T14)*(1-COS(RADIANS(O12+45)))+T13*(SIN(RADIANS(O12+45)))</f>
        <v>0</v>
      </c>
      <c r="Y12" s="10"/>
      <c r="Z12">
        <f t="array" ref="Z12:Z14">MMULT(V12:X14,S12:S14)</f>
        <v>-0.93728198949189145</v>
      </c>
      <c r="AA12" s="23">
        <f>COS(RADIANS('[1]Biaxial Input'!$F$21))</f>
        <v>-0.9975640502598242</v>
      </c>
      <c r="AC12" s="30">
        <f>(AA12^2)*(1-COS(RADIANS(N12)))+(COS(RADIANS(N12)))</f>
        <v>0.99992607504832687</v>
      </c>
      <c r="AD12" s="30">
        <f>(AA12*AA13)*(1-COS(RADIANS(N12)))-AA14*(SIN(RADIANS(N12)))</f>
        <v>-1.0571760619211149E-3</v>
      </c>
      <c r="AE12" s="30">
        <f>(AA12*AA14)*(1-COS(RADIANS(N12)))+AA13*(SIN(RADIANS(N12)))</f>
        <v>1.2113084546138469E-2</v>
      </c>
      <c r="AG12">
        <f t="array" ref="AG12:AG14">MMULT(AC12:AE14,Z12:Z14)</f>
        <v>-0.93758120299039771</v>
      </c>
      <c r="AI12" s="28">
        <f>(T12^2)*(1-COS(RADIANS(M12)))+(COS(RADIANS(M12)))</f>
        <v>8.7155742747658138E-2</v>
      </c>
      <c r="AJ12" s="28">
        <f>(T12*T13)*(1-COS(RADIANS(M12)))-T14*(SIN(RADIANS(M12)))</f>
        <v>-0.99619469809174555</v>
      </c>
      <c r="AK12" s="28">
        <f>(T12*T14)*(1-COS(RADIANS(M12)))+T13*(SIN(RADIANS(M12)))</f>
        <v>0</v>
      </c>
      <c r="AM12" s="61">
        <f t="array" ref="AM12:AM14">MMULT(AI12:AK14,AW12:AW14)</f>
        <v>-0.888940589807519</v>
      </c>
      <c r="AN12" s="13"/>
      <c r="AO12" s="17">
        <v>1</v>
      </c>
      <c r="AP12">
        <v>0</v>
      </c>
      <c r="AR12" s="73">
        <f>(T12^2)*(1-COS(RADIANS(O12-45)))+(COS(RADIANS(O12-45)))</f>
        <v>0.34857204732181529</v>
      </c>
      <c r="AS12" s="73">
        <f>(T12*T13)*(1-COS(RADIANS(O12-45)))-T14*(SIN(RADIANS(O12-45)))</f>
        <v>-0.93728198949189145</v>
      </c>
      <c r="AT12" s="73">
        <f>(T12*T14)*(1-COS(RADIANS(O12-45)))+T13*(SIN(RADIANS(O12-45)))</f>
        <v>0</v>
      </c>
      <c r="AU12" s="10"/>
      <c r="AV12">
        <f t="array" ref="AV12:AV14">MMULT(AR12:AT14,S12:S14)</f>
        <v>0.34857204732181529</v>
      </c>
      <c r="AW12" s="1">
        <f t="array" ref="AW12:AW14">MMULT(AC12:AE14,AV12:AV14)</f>
        <v>0.34755540706750182</v>
      </c>
      <c r="AY12">
        <f>Q12+AM12</f>
        <v>-1.3136391317093907</v>
      </c>
      <c r="AZ12">
        <f>AY12/(SQRT(AY12^2+AY13^2+AY14^2))</f>
        <v>-0.92888313806371836</v>
      </c>
      <c r="BL12" s="23">
        <f>EM13*EH14-EM14*EH13</f>
        <v>-0.32826870018601345</v>
      </c>
      <c r="BV12" s="17">
        <f t="shared" si="1"/>
        <v>90</v>
      </c>
      <c r="BW12" s="17">
        <f t="shared" si="1"/>
        <v>50</v>
      </c>
      <c r="BX12" s="17">
        <f t="shared" si="1"/>
        <v>209.4</v>
      </c>
      <c r="BZ12" s="5" t="s">
        <v>4</v>
      </c>
      <c r="CA12" s="6" t="s">
        <v>5</v>
      </c>
      <c r="CB12" s="7" t="s">
        <v>6</v>
      </c>
      <c r="CC12" s="8" t="s">
        <v>1</v>
      </c>
      <c r="CD12">
        <v>3</v>
      </c>
      <c r="CE12" s="9" t="s">
        <v>7</v>
      </c>
      <c r="CG12" s="90" t="s">
        <v>157</v>
      </c>
      <c r="CH12" s="61">
        <f>CE13-((CH14-CE13)/(EY12-CW12))*CW12</f>
        <v>-3.850014111653266</v>
      </c>
      <c r="CI12" s="10"/>
      <c r="CK12" s="5" t="s">
        <v>4</v>
      </c>
      <c r="CL12" s="6" t="s">
        <v>5</v>
      </c>
      <c r="CM12" s="7" t="s">
        <v>6</v>
      </c>
      <c r="CN12" s="8" t="s">
        <v>1</v>
      </c>
      <c r="CO12" s="10"/>
      <c r="CP12">
        <f t="shared" ref="CP12:CQ14" si="18">BZ13</f>
        <v>0.93180266183863136</v>
      </c>
      <c r="CQ12">
        <f t="shared" si="18"/>
        <v>-0.87956522186239505</v>
      </c>
      <c r="CR12">
        <f>CI16</f>
        <v>0</v>
      </c>
      <c r="CS12">
        <f>CL16</f>
        <v>0</v>
      </c>
      <c r="CU12" s="17">
        <f>BV4</f>
        <v>85</v>
      </c>
      <c r="CV12" s="17">
        <f>BW4</f>
        <v>10</v>
      </c>
      <c r="CW12" s="31">
        <f>BX4</f>
        <v>114.6</v>
      </c>
      <c r="CX12" s="1"/>
      <c r="CY12" s="61">
        <f t="array" ref="CY12:CY14">MMULT(DQ12:DS14,DO12:DO14)</f>
        <v>-0.42469854190187173</v>
      </c>
      <c r="CZ12" s="13"/>
      <c r="DA12" s="17">
        <v>1</v>
      </c>
      <c r="DB12">
        <v>0</v>
      </c>
      <c r="DD12" s="73">
        <f>(DB12^2)*(1-COS(RADIANS(CW12+45)))+(COS(RADIANS(CW12+45)))</f>
        <v>-0.93728198949189145</v>
      </c>
      <c r="DE12" s="73">
        <f>(DB12*DB13)*(1-COS(RADIANS(CW12+45)))-DB14*(SIN(RADIANS(CW12+45)))</f>
        <v>-0.34857204732181535</v>
      </c>
      <c r="DF12" s="73">
        <f>(DB12*DB14)*(1-COS(RADIANS(CW12+45)))+DB13*(SIN(RADIANS(CW12+45)))</f>
        <v>0</v>
      </c>
      <c r="DG12" s="10"/>
      <c r="DH12">
        <f t="array" ref="DH12:DH14">MMULT(DD12:DF14,DA12:DA14)</f>
        <v>-0.93728198949189145</v>
      </c>
      <c r="DI12" s="23">
        <f>COS(RADIANS('[1]Biaxial Input'!$F$21))</f>
        <v>-0.9975640502598242</v>
      </c>
      <c r="DK12" s="30">
        <f>(DI12^2)*(1-COS(RADIANS(CV12)))+(COS(RADIANS(CV12)))</f>
        <v>0.99992607504832687</v>
      </c>
      <c r="DL12" s="30">
        <f>(DI12*DI13)*(1-COS(RADIANS(CV12)))-DI14*(SIN(RADIANS(CV12)))</f>
        <v>-1.0571760619211149E-3</v>
      </c>
      <c r="DM12" s="30">
        <f>(DI12*DI14)*(1-COS(RADIANS(CV12)))+DI13*(SIN(RADIANS(CV12)))</f>
        <v>1.2113084546138469E-2</v>
      </c>
      <c r="DO12">
        <f t="array" ref="DO12:DO14">MMULT(DK12:DM14,DH12:DH14)</f>
        <v>-0.93758120299039771</v>
      </c>
      <c r="DQ12" s="28">
        <f>(DB12^2)*(1-COS(RADIANS(CU12)))+(COS(RADIANS(CU12)))</f>
        <v>8.7155742747658138E-2</v>
      </c>
      <c r="DR12" s="28">
        <f>(DB12*DB13)*(1-COS(RADIANS(CU12)))-DB14*(SIN(RADIANS(CU12)))</f>
        <v>-0.99619469809174555</v>
      </c>
      <c r="DS12" s="28">
        <f>(DB12*DB14)*(1-COS(RADIANS(CU12)))+DB13*(SIN(RADIANS(CU12)))</f>
        <v>0</v>
      </c>
      <c r="DU12" s="61">
        <f t="array" ref="DU12:DU14">MMULT(DQ12:DS14,EE12:EE14)</f>
        <v>-0.888940589807519</v>
      </c>
      <c r="DV12" s="13"/>
      <c r="DW12" s="17">
        <v>1</v>
      </c>
      <c r="DX12">
        <v>0</v>
      </c>
      <c r="DZ12" s="73">
        <f>(DB12^2)*(1-COS(RADIANS(CW12-45)))+(COS(RADIANS(CW12-45)))</f>
        <v>0.34857204732181529</v>
      </c>
      <c r="EA12" s="73">
        <f>(DB12*DB13)*(1-COS(RADIANS(CW12-45)))-DB14*(SIN(RADIANS(CW12-45)))</f>
        <v>-0.93728198949189145</v>
      </c>
      <c r="EB12" s="73">
        <f>(DB12*DB14)*(1-COS(RADIANS(CW12-45)))+DB13*(SIN(RADIANS(CW12-45)))</f>
        <v>0</v>
      </c>
      <c r="EC12" s="10"/>
      <c r="ED12">
        <f t="array" ref="ED12:ED14">MMULT(DZ12:EB14,DA12:DA14)</f>
        <v>0.34857204732181529</v>
      </c>
      <c r="EE12" s="1">
        <f t="array" ref="EE12:EE14">MMULT(DK12:DM14,ED12:ED14)</f>
        <v>0.34755540706750182</v>
      </c>
      <c r="EG12">
        <f>CY12+DU12</f>
        <v>-1.3136391317093907</v>
      </c>
      <c r="EH12">
        <f>EG12/(SQRT(EG12^2+EG13^2+EG14^2))</f>
        <v>-0.92888313806371836</v>
      </c>
      <c r="EJ12">
        <f>Q12+AM12</f>
        <v>-1.3136391317093907</v>
      </c>
      <c r="EK12">
        <f>EJ12/(SQRT(EJ12^2+EJ13^2+EJ14^2))</f>
        <v>-0.92888313806371836</v>
      </c>
      <c r="EM12" s="23">
        <f>CY13*DU14-CY14*DU13</f>
        <v>0.17151028044722008</v>
      </c>
      <c r="EO12" s="15">
        <v>3</v>
      </c>
      <c r="EP12" s="9" t="s">
        <v>7</v>
      </c>
      <c r="EW12" s="17">
        <f>CU12</f>
        <v>85</v>
      </c>
      <c r="EX12" s="17">
        <f>CV12</f>
        <v>10</v>
      </c>
      <c r="EY12" s="31">
        <f>2+CW12</f>
        <v>116.6</v>
      </c>
      <c r="EZ12" s="10"/>
      <c r="FA12" s="61">
        <f t="array" ref="FA12:FA14">MMULT(FS12:FU14,FQ12:FQ14)</f>
        <v>-0.39341624784240892</v>
      </c>
      <c r="FB12" s="13">
        <f>BW13</f>
        <v>-5</v>
      </c>
      <c r="FC12" s="17">
        <v>1</v>
      </c>
      <c r="FD12">
        <v>0</v>
      </c>
      <c r="FF12" s="73">
        <f>(FD12^2)*(1-COS(RADIANS(EY12+45)))+(COS(RADIANS(EY12+45)))</f>
        <v>-0.94887601164449653</v>
      </c>
      <c r="FG12" s="73">
        <f>(FD12*FD13)*(1-COS(RADIANS(EY12+45)))-FD14*(SIN(RADIANS(EY12+45)))</f>
        <v>-0.31564903694710256</v>
      </c>
      <c r="FH12" s="73">
        <f>(FD12*FD14)*(1-COS(RADIANS(EY12+45)))+FD13*(SIN(RADIANS(EY12+45)))</f>
        <v>0</v>
      </c>
      <c r="FI12" s="10"/>
      <c r="FJ12">
        <f t="array" ref="FJ12:FJ14">MMULT(FF12:FH14,FC12:FC14)</f>
        <v>-0.94887601164449653</v>
      </c>
      <c r="FK12" s="23">
        <f>COS(RADIANS(176))</f>
        <v>-0.9975640502598242</v>
      </c>
      <c r="FM12" s="30">
        <f>(FK12^2)*(1-COS(RADIANS(EX12)))+(COS(RADIANS(EX12)))</f>
        <v>0.99992607504832687</v>
      </c>
      <c r="FN12" s="30">
        <f>(FK12*FK13)*(1-COS(RADIANS(EX12)))-FK14*(SIN(RADIANS(EX12)))</f>
        <v>-1.0571760619211149E-3</v>
      </c>
      <c r="FO12" s="30">
        <f>(FK12*FK14)*(1-COS(RADIANS(EX12)))+FK13*(SIN(RADIANS(EX12)))</f>
        <v>1.2113084546138469E-2</v>
      </c>
      <c r="FQ12">
        <f t="array" ref="FQ12:FQ14">MMULT(FM12:FO14,FJ12:FJ14)</f>
        <v>-0.94913956263702082</v>
      </c>
      <c r="FS12" s="28">
        <f>(FD12^2)*(1-COS(RADIANS(EW12)))+(COS(RADIANS(EW12)))</f>
        <v>8.7155742747658138E-2</v>
      </c>
      <c r="FT12" s="28">
        <f>(FD12*FD13)*(1-COS(RADIANS(EW12)))-FD14*(SIN(RADIANS(EW12)))</f>
        <v>-0.99619469809174555</v>
      </c>
      <c r="FU12" s="28">
        <f>(FD12*FD14)*(1-COS(RADIANS(EW12)))+FD13*(SIN(RADIANS(EW12)))</f>
        <v>0</v>
      </c>
      <c r="FW12" s="61">
        <f t="array" ref="FW12:FW14">MMULT(FS12:FU14,GG12:GG14)</f>
        <v>-0.90322083658124053</v>
      </c>
      <c r="FX12" s="13">
        <f>BX13</f>
        <v>220.3</v>
      </c>
      <c r="FY12" s="17">
        <v>1</v>
      </c>
      <c r="FZ12">
        <v>0</v>
      </c>
      <c r="GB12" s="73">
        <f>(FD12^2)*(1-COS(RADIANS(EY12-45)))+(COS(RADIANS(EY12-45)))</f>
        <v>0.3156490369471025</v>
      </c>
      <c r="GC12" s="73">
        <f>(FD12*FD13)*(1-COS(RADIANS(EY12-45)))-FD14*(SIN(RADIANS(EY12-45)))</f>
        <v>-0.94887601164449653</v>
      </c>
      <c r="GD12" s="73">
        <f>(FD12*FD14)*(1-COS(RADIANS(EY12-45)))+FD13*(SIN(RADIANS(EY12-45)))</f>
        <v>0</v>
      </c>
      <c r="GE12" s="10"/>
      <c r="GF12">
        <f t="array" ref="GF12:GF14">MMULT(GB12:GD14,FC12:FC14)</f>
        <v>0.3156490369471025</v>
      </c>
      <c r="GG12" s="1">
        <f t="array" ref="GG12:GG14">MMULT(FM12:FO14,GF12:GF14)</f>
        <v>0.31462257360205875</v>
      </c>
      <c r="GI12">
        <f>FA12+FW12</f>
        <v>-1.2966370844236494</v>
      </c>
      <c r="GJ12">
        <f>GI12/(SQRT(GI12^2+GI13^2+GI14^2))</f>
        <v>-0.91686087513391656</v>
      </c>
      <c r="GL12" t="e">
        <f>CH13+DC12</f>
        <v>#VALUE!</v>
      </c>
      <c r="GM12" t="e">
        <f>GL12/(SQRT(GL12^2+GL13^2+GL14^2))</f>
        <v>#VALUE!</v>
      </c>
      <c r="GO12" s="27">
        <f>FA13*FW14-FA14*FW13</f>
        <v>0.17151028044722</v>
      </c>
    </row>
    <row r="13" spans="1:197" x14ac:dyDescent="0.2">
      <c r="A13" s="17">
        <f>'Biaxial Input'!A13</f>
        <v>70</v>
      </c>
      <c r="B13" s="17">
        <f>'Biaxial Input'!B13</f>
        <v>-5</v>
      </c>
      <c r="C13" s="17">
        <f>'Biaxial Input'!C13</f>
        <v>220.3</v>
      </c>
      <c r="D13" t="s">
        <v>8</v>
      </c>
      <c r="E13" s="5">
        <f t="shared" ref="E13:F15" si="19">E8</f>
        <v>0.93600000000000005</v>
      </c>
      <c r="F13" s="6">
        <f t="shared" si="19"/>
        <v>0.31900000000000001</v>
      </c>
      <c r="G13" s="7">
        <f>Q12</f>
        <v>-0.42469854190187173</v>
      </c>
      <c r="H13" s="8">
        <f>AM12</f>
        <v>-0.888940589807519</v>
      </c>
      <c r="J13" s="9">
        <f>((SUMPRODUCT(G13:G15,E13:E15))*(SUMPRODUCT(G13:(G15),F13:F15)))-((SUMPRODUCT(H13:H15,E13:E15))*(SUMPRODUCT(H13:H15,F13:F15)))</f>
        <v>-0.43944635447786728</v>
      </c>
      <c r="P13" s="1"/>
      <c r="Q13" s="61">
        <v>-0.90400630303711393</v>
      </c>
      <c r="S13" s="17">
        <v>0</v>
      </c>
      <c r="T13">
        <v>0</v>
      </c>
      <c r="V13" s="73">
        <f>(T12*T13)*(1-COS(RADIANS(O12+45)))+T14*(SIN(RADIANS(O12+45)))</f>
        <v>0.34857204732181535</v>
      </c>
      <c r="W13" s="73">
        <f>(T13^2)*(1-COS(RADIANS(O12+45)))+(COS(RADIANS(O12+45)))</f>
        <v>-0.93728198949189145</v>
      </c>
      <c r="X13" s="73">
        <f>(T13*T14)*(1-COS(RADIANS(O12+45)))-T12*(SIN(RADIANS(O12+45)))</f>
        <v>0</v>
      </c>
      <c r="Y13" s="10"/>
      <c r="Z13">
        <v>0.34857204732181535</v>
      </c>
      <c r="AA13" s="23">
        <f>SIN(RADIANS('[1]Biaxial Input'!$F$21))*(COS(RADIANS(0)))</f>
        <v>6.9756473744125524E-2</v>
      </c>
      <c r="AC13" s="30">
        <f>(AA12*AA13)*(1-COS(RADIANS(N12)))+AA14*(SIN(RADIANS(N12)))</f>
        <v>-1.0571760619211149E-3</v>
      </c>
      <c r="AD13" s="30">
        <f>(AA13^2)*(1-COS(RADIANS(N12)))+(COS(RADIANS(N12)))</f>
        <v>0.98488167796388115</v>
      </c>
      <c r="AE13" s="30">
        <f>(AA13*AA14)*(1-COS(RADIANS(N12)))-AA12*(SIN(RADIANS(N12)))</f>
        <v>0.17322517943366056</v>
      </c>
      <c r="AG13">
        <v>0.34429309494017546</v>
      </c>
      <c r="AI13" s="28">
        <f>(T12*T13)*(1-COS(RADIANS(M12)))+T14*(SIN(RADIANS(M12)))</f>
        <v>0.99619469809174555</v>
      </c>
      <c r="AJ13" s="28">
        <f>(T13^2)*(1-COS(RADIANS(M12)))+(COS(RADIANS(M12)))</f>
        <v>8.7155742747658138E-2</v>
      </c>
      <c r="AK13" s="28">
        <f>(T13*T14)*(1-COS(RADIANS(M12)))-T12*(SIN(RADIANS(M12)))</f>
        <v>0</v>
      </c>
      <c r="AM13" s="61">
        <v>0.42665523641601805</v>
      </c>
      <c r="AO13" s="17">
        <v>0</v>
      </c>
      <c r="AP13">
        <v>0</v>
      </c>
      <c r="AR13" s="73">
        <f>(T12*T13)*(1-COS(RADIANS(O12-45)))+T14*(SIN(RADIANS(O12-45)))</f>
        <v>0.93728198949189145</v>
      </c>
      <c r="AS13" s="73">
        <f>(T13^2)*(1-COS(RADIANS(O12-45)))+(COS(RADIANS(O12-45)))</f>
        <v>0.34857204732181529</v>
      </c>
      <c r="AT13" s="73">
        <f>(T13*T14)*(1-COS(RADIANS(O12-45)))-T12*(SIN(RADIANS(O12-45)))</f>
        <v>0</v>
      </c>
      <c r="AU13" s="10"/>
      <c r="AV13">
        <v>0.93728198949189145</v>
      </c>
      <c r="AW13" s="1">
        <v>0.92274335651181538</v>
      </c>
      <c r="AY13">
        <f t="shared" ref="AY13:AY14" si="20">Q13+AM13</f>
        <v>-0.47735106662109589</v>
      </c>
      <c r="AZ13">
        <f>AY13/(SQRT(AY12^2+AY13^2+AY14^2))</f>
        <v>-0.33753817621440829</v>
      </c>
      <c r="BL13" s="23">
        <f>EM14*EH12-EM12*EH14</f>
        <v>0.9409197980114401</v>
      </c>
      <c r="BV13" s="17">
        <f t="shared" si="1"/>
        <v>70</v>
      </c>
      <c r="BW13" s="17">
        <f t="shared" si="1"/>
        <v>-5</v>
      </c>
      <c r="BX13" s="17">
        <f t="shared" si="1"/>
        <v>220.3</v>
      </c>
      <c r="BY13" t="s">
        <v>8</v>
      </c>
      <c r="BZ13" s="5">
        <f t="shared" ref="BZ13:CA15" si="21">BZ8</f>
        <v>0.93180266183863136</v>
      </c>
      <c r="CA13" s="6">
        <f t="shared" si="21"/>
        <v>-0.87956522186239505</v>
      </c>
      <c r="CB13" s="7">
        <f>CY12</f>
        <v>-0.42469854190187173</v>
      </c>
      <c r="CC13" s="8">
        <f>DU12</f>
        <v>-0.888940589807519</v>
      </c>
      <c r="CE13" s="9">
        <f>((SUMPRODUCT(CB13:CB15,BZ13:BZ15))*(SUMPRODUCT(CB13:(CB15),CA13:CA15)))-((SUMPRODUCT(CC13:CC15,BZ13:BZ15))*(SUMPRODUCT(CC13:CC15,CA13:CA15)))</f>
        <v>-3.9024049948074901E-2</v>
      </c>
      <c r="CG13">
        <v>1</v>
      </c>
      <c r="CH13" t="s">
        <v>161</v>
      </c>
      <c r="CI13" s="67"/>
      <c r="CJ13" s="1" t="s">
        <v>8</v>
      </c>
      <c r="CK13" s="5">
        <f t="shared" ref="CK13:CL15" si="22">BZ13</f>
        <v>0.93180266183863136</v>
      </c>
      <c r="CL13" s="6">
        <f t="shared" si="22"/>
        <v>-0.87956522186239505</v>
      </c>
      <c r="CM13" s="7">
        <f>FA12</f>
        <v>-0.39341624784240892</v>
      </c>
      <c r="CN13" s="8">
        <f>FW12</f>
        <v>-0.90322083658124053</v>
      </c>
      <c r="CO13" s="10"/>
      <c r="CP13">
        <f t="shared" si="18"/>
        <v>0.3492962422733713</v>
      </c>
      <c r="CQ13">
        <f t="shared" si="18"/>
        <v>-0.34518112468713447</v>
      </c>
      <c r="CR13">
        <f>CJ16</f>
        <v>0</v>
      </c>
      <c r="CS13">
        <f>CM16</f>
        <v>0</v>
      </c>
      <c r="CW13" s="28"/>
      <c r="CX13" s="1"/>
      <c r="CY13" s="61">
        <v>-0.90400630303711393</v>
      </c>
      <c r="DA13" s="17">
        <v>0</v>
      </c>
      <c r="DB13">
        <v>0</v>
      </c>
      <c r="DD13" s="73">
        <f>(DB12*DB13)*(1-COS(RADIANS(CW12+45)))+DB14*(SIN(RADIANS(CW12+45)))</f>
        <v>0.34857204732181535</v>
      </c>
      <c r="DE13" s="73">
        <f>(DB13^2)*(1-COS(RADIANS(CW12+45)))+(COS(RADIANS(CW12+45)))</f>
        <v>-0.93728198949189145</v>
      </c>
      <c r="DF13" s="73">
        <f>(DB13*DB14)*(1-COS(RADIANS(CW12+45)))-DB12*(SIN(RADIANS(CW12+45)))</f>
        <v>0</v>
      </c>
      <c r="DG13" s="10"/>
      <c r="DH13">
        <v>0.34857204732181535</v>
      </c>
      <c r="DI13" s="23">
        <f>SIN(RADIANS('[1]Biaxial Input'!$F$21))*(COS(RADIANS(0)))</f>
        <v>6.9756473744125524E-2</v>
      </c>
      <c r="DK13" s="30">
        <f>(DI12*DI13)*(1-COS(RADIANS(CV12)))+DI14*(SIN(RADIANS(CV12)))</f>
        <v>-1.0571760619211149E-3</v>
      </c>
      <c r="DL13" s="30">
        <f>(DI13^2)*(1-COS(RADIANS(CV12)))+(COS(RADIANS(CV12)))</f>
        <v>0.98488167796388115</v>
      </c>
      <c r="DM13" s="30">
        <f>(DI13*DI14)*(1-COS(RADIANS(CV12)))-DI12*(SIN(RADIANS(CV12)))</f>
        <v>0.17322517943366056</v>
      </c>
      <c r="DO13">
        <v>0.34429309494017546</v>
      </c>
      <c r="DQ13" s="28">
        <f>(DB12*DB13)*(1-COS(RADIANS(CU12)))+DB14*(SIN(RADIANS(CU12)))</f>
        <v>0.99619469809174555</v>
      </c>
      <c r="DR13" s="28">
        <f>(DB13^2)*(1-COS(RADIANS(CU12)))+(COS(RADIANS(CU12)))</f>
        <v>8.7155742747658138E-2</v>
      </c>
      <c r="DS13" s="28">
        <f>(DB13*DB14)*(1-COS(RADIANS(CU12)))-DB12*(SIN(RADIANS(CU12)))</f>
        <v>0</v>
      </c>
      <c r="DU13" s="61">
        <v>0.42665523641601805</v>
      </c>
      <c r="DW13" s="17">
        <v>0</v>
      </c>
      <c r="DX13">
        <v>0</v>
      </c>
      <c r="DZ13" s="73">
        <f>(DB12*DB13)*(1-COS(RADIANS(CW12-45)))+DB14*(SIN(RADIANS(CW12-45)))</f>
        <v>0.93728198949189145</v>
      </c>
      <c r="EA13" s="73">
        <f>(DB13^2)*(1-COS(RADIANS(CW12-45)))+(COS(RADIANS(CW12-45)))</f>
        <v>0.34857204732181529</v>
      </c>
      <c r="EB13" s="73">
        <f>(DB13*DB14)*(1-COS(RADIANS(CW12-45)))-DB12*(SIN(RADIANS(CW12-45)))</f>
        <v>0</v>
      </c>
      <c r="EC13" s="10"/>
      <c r="ED13">
        <v>0.93728198949189145</v>
      </c>
      <c r="EE13" s="1">
        <v>0.92274335651181538</v>
      </c>
      <c r="EG13">
        <f>CY13+DU13</f>
        <v>-0.47735106662109589</v>
      </c>
      <c r="EH13">
        <f>EG13/(SQRT(EG12^2+EG13^2+EG14^2))</f>
        <v>-0.33753817621440829</v>
      </c>
      <c r="EJ13">
        <f>Q13+AM13</f>
        <v>-0.47735106662109589</v>
      </c>
      <c r="EK13">
        <f>EJ13/(SQRT(EJ12^2+EJ13^2+EJ14^2))</f>
        <v>-0.33753817621440829</v>
      </c>
      <c r="EM13" s="23">
        <f>CY14*DU12-CY12*DU14</f>
        <v>-2.7164559778537239E-2</v>
      </c>
      <c r="EP13" s="9">
        <f>((SUMPRODUCT(CM13:CM15,BZ13:BZ15))*(SUMPRODUCT(CM13:CM15,CA13:CA15)))-((SUMPRODUCT(CN13:CN15,BZ13:BZ15))*(SUMPRODUCT(CN13:CN15,CA13:CA15)))</f>
        <v>2.7485375212574159E-2</v>
      </c>
      <c r="EY13" s="28"/>
      <c r="EZ13" s="10"/>
      <c r="FA13" s="61">
        <v>-0.91834565983914196</v>
      </c>
      <c r="FB13" s="13">
        <f>BW14</f>
        <v>-10</v>
      </c>
      <c r="FC13" s="17">
        <v>0</v>
      </c>
      <c r="FD13">
        <v>0</v>
      </c>
      <c r="FF13" s="73">
        <f>(FD12*FD13)*(1-COS(RADIANS(EY12+45)))+FD14*(SIN(RADIANS(EY12+45)))</f>
        <v>0.31564903694710256</v>
      </c>
      <c r="FG13" s="73">
        <f>(FD13^2)*(1-COS(RADIANS(EY12+45)))+(COS(RADIANS(EY12+45)))</f>
        <v>-0.94887601164449653</v>
      </c>
      <c r="FH13" s="73">
        <f>(FD13*FD14)*(1-COS(RADIANS(EY12+45)))-FD12*(SIN(RADIANS(EY12+45)))</f>
        <v>0</v>
      </c>
      <c r="FI13" s="10"/>
      <c r="FJ13">
        <v>0.31564903694710256</v>
      </c>
      <c r="FK13" s="23">
        <f>SIN(RADIANS(176))*(COS(RADIANS(0)))</f>
        <v>6.9756473744125524E-2</v>
      </c>
      <c r="FM13" s="30">
        <f>(FK12*FK13)*(1-COS(RADIANS(EX12)))+FK14*(SIN(RADIANS(EX12)))</f>
        <v>-1.0571760619211149E-3</v>
      </c>
      <c r="FN13" s="30">
        <f>(FK13^2)*(1-COS(RADIANS(EX12)))+(COS(RADIANS(EX12)))</f>
        <v>0.98488167796388115</v>
      </c>
      <c r="FO13" s="30">
        <f>(FK13*FK14)*(1-COS(RADIANS(EX12)))-FK12*(SIN(RADIANS(EX12)))</f>
        <v>0.17322517943366056</v>
      </c>
      <c r="FQ13">
        <v>0.31188008216138724</v>
      </c>
      <c r="FS13" s="28">
        <f>(FD12*FD13)*(1-COS(RADIANS(EW12)))+FD14*(SIN(RADIANS(EW12)))</f>
        <v>0.99619469809174555</v>
      </c>
      <c r="FT13" s="28">
        <f>(FD13^2)*(1-COS(RADIANS(EW12)))+(COS(RADIANS(EW12)))</f>
        <v>8.7155742747658138E-2</v>
      </c>
      <c r="FU13" s="28">
        <f>(FD13*FD14)*(1-COS(RADIANS(EW12)))-FD12*(SIN(RADIANS(EW12)))</f>
        <v>0</v>
      </c>
      <c r="FW13" s="61">
        <v>0.39484596458194821</v>
      </c>
      <c r="FX13" s="13">
        <f>BX14</f>
        <v>261.8</v>
      </c>
      <c r="FY13" s="17">
        <v>0</v>
      </c>
      <c r="FZ13">
        <v>0</v>
      </c>
      <c r="GB13" s="73">
        <f>(FD12*FD13)*(1-COS(RADIANS(EY12-45)))+FD14*(SIN(RADIANS(EY12-45)))</f>
        <v>0.94887601164449653</v>
      </c>
      <c r="GC13" s="73">
        <f>(FD13^2)*(1-COS(RADIANS(EY12-45)))+(COS(RADIANS(EY12-45)))</f>
        <v>0.3156490369471025</v>
      </c>
      <c r="GD13" s="73">
        <f>(FD13*FD14)*(1-COS(RADIANS(EY12-45)))-FD12*(SIN(RADIANS(EY12-45)))</f>
        <v>0</v>
      </c>
      <c r="GE13" s="10"/>
      <c r="GF13">
        <v>0.94887601164449653</v>
      </c>
      <c r="GG13" s="1">
        <v>0.934196901922278</v>
      </c>
      <c r="GI13">
        <f>FA13+FW13</f>
        <v>-0.52349969525719375</v>
      </c>
      <c r="GJ13">
        <f>GI13/(SQRT(GI12^2+GI13^2+GI14^2))</f>
        <v>-0.37017018446545286</v>
      </c>
      <c r="GL13">
        <f>CH14+DC13</f>
        <v>2.7485375212574159E-2</v>
      </c>
      <c r="GM13" t="e">
        <f>GL13/(SQRT(GL12^2+GL13^2+GL14^2))</f>
        <v>#VALUE!</v>
      </c>
      <c r="GO13" s="27">
        <f>FA14*FW12-FA12*FW14</f>
        <v>-2.7164559778537246E-2</v>
      </c>
    </row>
    <row r="14" spans="1:197" x14ac:dyDescent="0.2">
      <c r="A14" s="17">
        <f>'Biaxial Input'!A14</f>
        <v>30</v>
      </c>
      <c r="B14" s="17">
        <f>'Biaxial Input'!B14</f>
        <v>-10</v>
      </c>
      <c r="C14" s="17">
        <f>'Biaxial Input'!C14</f>
        <v>261.8</v>
      </c>
      <c r="D14" t="s">
        <v>9</v>
      </c>
      <c r="E14" s="5">
        <f t="shared" si="19"/>
        <v>-0.219</v>
      </c>
      <c r="F14" s="6">
        <f t="shared" si="19"/>
        <v>-0.51600000000000001</v>
      </c>
      <c r="G14" s="7">
        <f t="shared" ref="G14:G15" si="23">Q13</f>
        <v>-0.90400630303711393</v>
      </c>
      <c r="H14" s="8">
        <f t="shared" ref="H14:H15" si="24">AM13</f>
        <v>0.42665523641601805</v>
      </c>
      <c r="J14" s="10"/>
      <c r="P14" s="1"/>
      <c r="Q14" s="61">
        <v>-4.9028079460591734E-2</v>
      </c>
      <c r="S14" s="17">
        <v>0</v>
      </c>
      <c r="T14">
        <v>1</v>
      </c>
      <c r="V14" s="73">
        <f>(T12*T14)*(1-COS(RADIANS(O12+45)))-T13*(SIN(RADIANS(O12+45)))</f>
        <v>0</v>
      </c>
      <c r="W14" s="73">
        <f>(T13*T14)*(1-COS(RADIANS(O12+45)))+T12*(SIN(RADIANS(O12+45)))</f>
        <v>0</v>
      </c>
      <c r="X14" s="73">
        <f>(T14^2)*(1-COS(RADIANS(O12+45)))+(COS(RADIANS(O12+45)))</f>
        <v>1</v>
      </c>
      <c r="Y14" s="10"/>
      <c r="Z14">
        <v>0</v>
      </c>
      <c r="AA14" s="23">
        <f>SIN(RADIANS('[1]Biaxial Input'!$F$21))*SIN(RADIANS(0))</f>
        <v>0</v>
      </c>
      <c r="AC14" s="30">
        <f>(AA12*AA14)*(1-COS(RADIANS(N12)))-AA13*(SIN(RADIANS(N12)))</f>
        <v>-1.2113084546138469E-2</v>
      </c>
      <c r="AD14" s="30">
        <f>(AA13*AA14)*(1-COS(RADIANS(N12)))+AA12*(SIN(RADIANS(N12)))</f>
        <v>-0.17322517943366056</v>
      </c>
      <c r="AE14" s="30">
        <f>(AA14^2)*(1-COS(RADIANS(N12)))+(COS(RADIANS(N12)))</f>
        <v>0.98480775301220802</v>
      </c>
      <c r="AG14">
        <v>-4.9028079460591734E-2</v>
      </c>
      <c r="AI14" s="28">
        <f>(T12*T14)*(1-COS(RADIANS(M12)))-T13*(SIN(RADIANS(M12)))</f>
        <v>0</v>
      </c>
      <c r="AJ14" s="28">
        <f>(T13*T14)*(1-COS(RADIANS(M12)))+T12*(SIN(RADIANS(M12)))</f>
        <v>0</v>
      </c>
      <c r="AK14" s="28">
        <f>(T14^2)*(1-COS(RADIANS(M12)))+(COS(RADIANS(M12)))</f>
        <v>1</v>
      </c>
      <c r="AM14" s="61">
        <v>-0.16658312348930099</v>
      </c>
      <c r="AO14" s="17">
        <v>0</v>
      </c>
      <c r="AP14">
        <v>1</v>
      </c>
      <c r="AR14" s="73">
        <f>(T12*T12)*(1-COS(RADIANS(O12-45)))-T12*(SIN(RADIANS(O12-45)))</f>
        <v>0</v>
      </c>
      <c r="AS14" s="73">
        <f>(T13*T14)*(1-COS(RADIANS(O12-45)))+T12*(SIN(RADIANS(O12-45)))</f>
        <v>0</v>
      </c>
      <c r="AT14" s="73">
        <f>(T14^2)*(1-COS(RADIANS(O12-45)))+(COS(RADIANS(O12-45)))</f>
        <v>1</v>
      </c>
      <c r="AU14" s="10"/>
      <c r="AV14">
        <v>0</v>
      </c>
      <c r="AW14" s="1">
        <v>-0.16658312348930099</v>
      </c>
      <c r="AY14">
        <f t="shared" si="20"/>
        <v>-0.21561120294989272</v>
      </c>
      <c r="AZ14">
        <f>AY14/(SQRT(AY12^2+AY13^2+AY14^2))</f>
        <v>-0.15246014370565808</v>
      </c>
      <c r="BL14" s="23">
        <f>EM12*EH13-EM13*EH12</f>
        <v>-8.3123968795383502E-2</v>
      </c>
      <c r="BV14" s="17">
        <f t="shared" si="1"/>
        <v>30</v>
      </c>
      <c r="BW14" s="17">
        <f t="shared" si="1"/>
        <v>-10</v>
      </c>
      <c r="BX14" s="17">
        <f t="shared" si="1"/>
        <v>261.8</v>
      </c>
      <c r="BY14" t="s">
        <v>9</v>
      </c>
      <c r="BZ14" s="5">
        <f t="shared" si="21"/>
        <v>0.3492962422733713</v>
      </c>
      <c r="CA14" s="6">
        <f t="shared" si="21"/>
        <v>-0.34518112468713447</v>
      </c>
      <c r="CB14" s="7">
        <f>CY13</f>
        <v>-0.90400630303711393</v>
      </c>
      <c r="CC14" s="8">
        <f>DU13</f>
        <v>0.42665523641601805</v>
      </c>
      <c r="CE14" s="10"/>
      <c r="CH14">
        <f>((SUMPRODUCT(CM13:CM15,CK13:CK15))*(SUMPRODUCT(CM13:CM15,CL13:CL15)))-((SUMPRODUCT(CN13:CN15,CK13:CK15))*(SUMPRODUCT(CN13:CN15,CL13:CL15)))</f>
        <v>2.7485375212574159E-2</v>
      </c>
      <c r="CI14" s="67"/>
      <c r="CJ14" s="10" t="s">
        <v>9</v>
      </c>
      <c r="CK14" s="5">
        <f t="shared" si="22"/>
        <v>0.3492962422733713</v>
      </c>
      <c r="CL14" s="6">
        <f t="shared" si="22"/>
        <v>-0.34518112468713447</v>
      </c>
      <c r="CM14" s="7">
        <f>FA13</f>
        <v>-0.91834565983914196</v>
      </c>
      <c r="CN14" s="8">
        <f>FW13</f>
        <v>0.39484596458194821</v>
      </c>
      <c r="CP14">
        <f t="shared" si="18"/>
        <v>-9.8670839279614439E-2</v>
      </c>
      <c r="CQ14">
        <f t="shared" si="18"/>
        <v>-0.32743703463395935</v>
      </c>
      <c r="CR14">
        <f>CK16</f>
        <v>0</v>
      </c>
      <c r="CS14">
        <f>CN16</f>
        <v>0</v>
      </c>
      <c r="CW14" s="28"/>
      <c r="CX14" s="1"/>
      <c r="CY14" s="61">
        <v>-4.9028079460591734E-2</v>
      </c>
      <c r="DA14" s="17">
        <v>0</v>
      </c>
      <c r="DB14">
        <v>1</v>
      </c>
      <c r="DD14" s="73">
        <f>(DB12*DB14)*(1-COS(RADIANS(CW12+45)))-DB13*(SIN(RADIANS(CW12+45)))</f>
        <v>0</v>
      </c>
      <c r="DE14" s="73">
        <f>(DB13*DB14)*(1-COS(RADIANS(CW12+45)))+DB12*(SIN(RADIANS(CW12+45)))</f>
        <v>0</v>
      </c>
      <c r="DF14" s="73">
        <f>(DB14^2)*(1-COS(RADIANS(CW12+45)))+(COS(RADIANS(CW12+45)))</f>
        <v>1</v>
      </c>
      <c r="DG14" s="10"/>
      <c r="DH14">
        <v>0</v>
      </c>
      <c r="DI14" s="23">
        <f>SIN(RADIANS('[1]Biaxial Input'!$F$21))*SIN(RADIANS(0))</f>
        <v>0</v>
      </c>
      <c r="DK14" s="30">
        <f>(DI12*DI14)*(1-COS(RADIANS(CV12)))-DI13*(SIN(RADIANS(CV12)))</f>
        <v>-1.2113084546138469E-2</v>
      </c>
      <c r="DL14" s="30">
        <f>(DI13*DI14)*(1-COS(RADIANS(CV12)))+DI12*(SIN(RADIANS(CV12)))</f>
        <v>-0.17322517943366056</v>
      </c>
      <c r="DM14" s="30">
        <f>(DI14^2)*(1-COS(RADIANS(CV12)))+(COS(RADIANS(CV12)))</f>
        <v>0.98480775301220802</v>
      </c>
      <c r="DO14">
        <v>-4.9028079460591734E-2</v>
      </c>
      <c r="DQ14" s="28">
        <f>(DB12*DB14)*(1-COS(RADIANS(CU12)))-DB13*(SIN(RADIANS(CU12)))</f>
        <v>0</v>
      </c>
      <c r="DR14" s="28">
        <f>(DB13*DB14)*(1-COS(RADIANS(CU12)))+DB12*(SIN(RADIANS(CU12)))</f>
        <v>0</v>
      </c>
      <c r="DS14" s="28">
        <f>(DB14^2)*(1-COS(RADIANS(CU12)))+(COS(RADIANS(CU12)))</f>
        <v>1</v>
      </c>
      <c r="DU14" s="61">
        <v>-0.16658312348930099</v>
      </c>
      <c r="DW14" s="17">
        <v>0</v>
      </c>
      <c r="DX14">
        <v>1</v>
      </c>
      <c r="DZ14" s="73">
        <f>(DB12*DB12)*(1-COS(RADIANS(CW12-45)))-DB12*(SIN(RADIANS(CW12-45)))</f>
        <v>0</v>
      </c>
      <c r="EA14" s="73">
        <f>(DB13*DB14)*(1-COS(RADIANS(CW12-45)))+DB12*(SIN(RADIANS(CW12-45)))</f>
        <v>0</v>
      </c>
      <c r="EB14" s="73">
        <f>(DB14^2)*(1-COS(RADIANS(CW12-45)))+(COS(RADIANS(CW12-45)))</f>
        <v>1</v>
      </c>
      <c r="EC14" s="10"/>
      <c r="ED14">
        <v>0</v>
      </c>
      <c r="EE14" s="1">
        <v>-0.16658312348930099</v>
      </c>
      <c r="EG14">
        <f>CY14+DU14</f>
        <v>-0.21561120294989272</v>
      </c>
      <c r="EH14">
        <f>EG14/(SQRT(EG12^2+EG13^2+EG14^2))</f>
        <v>-0.15246014370565808</v>
      </c>
      <c r="EJ14">
        <f>Q14+AM14</f>
        <v>-0.21561120294989272</v>
      </c>
      <c r="EK14">
        <f>EJ14/(SQRT(EJ12^2+EJ13^2+EJ14^2))</f>
        <v>-0.15246014370565808</v>
      </c>
      <c r="EM14" s="23">
        <f>CY12*DU13-CY13*DU12</f>
        <v>-0.98480775301220813</v>
      </c>
      <c r="ER14">
        <f t="shared" ref="ER14:ES16" si="25">CK13</f>
        <v>0.93180266183863136</v>
      </c>
      <c r="ES14">
        <f t="shared" si="25"/>
        <v>-0.87956522186239505</v>
      </c>
      <c r="ET14" t="e">
        <f>#REF!</f>
        <v>#REF!</v>
      </c>
      <c r="EU14" t="e">
        <f>#REF!</f>
        <v>#REF!</v>
      </c>
      <c r="EY14" s="28"/>
      <c r="EZ14" s="10"/>
      <c r="FA14" s="61">
        <v>-4.318454571037153E-2</v>
      </c>
      <c r="FB14" s="13">
        <f>BW15</f>
        <v>-15</v>
      </c>
      <c r="FC14" s="17">
        <v>0</v>
      </c>
      <c r="FD14">
        <v>1</v>
      </c>
      <c r="FF14" s="73">
        <f>(FD12*FD14)*(1-COS(RADIANS(EY12+45)))-FD13*(SIN(RADIANS(EY12+45)))</f>
        <v>0</v>
      </c>
      <c r="FG14" s="73">
        <f>(FD13*FD14)*(1-COS(RADIANS(EY12+45)))+FD12*(SIN(RADIANS(EY12+45)))</f>
        <v>0</v>
      </c>
      <c r="FH14" s="73">
        <f>(FD14^2)*(1-COS(RADIANS(EY12+45)))+(COS(RADIANS(EY12+45)))</f>
        <v>1</v>
      </c>
      <c r="FI14" s="10"/>
      <c r="FJ14">
        <v>0</v>
      </c>
      <c r="FK14" s="23">
        <f>SIN(RADIANS(176))*SIN(RADIANS(0))</f>
        <v>0</v>
      </c>
      <c r="FM14" s="30">
        <f>(FK12*FK14)*(1-COS(RADIANS(EX12)))-FK13*(SIN(RADIANS(EX12)))</f>
        <v>-1.2113084546138469E-2</v>
      </c>
      <c r="FN14" s="30">
        <f>(FK13*FK14)*(1-COS(RADIANS(EX12)))+FK12*(SIN(RADIANS(EX12)))</f>
        <v>-0.17322517943366056</v>
      </c>
      <c r="FO14" s="30">
        <f>(FK14^2)*(1-COS(RADIANS(EX12)))+(COS(RADIANS(EX12)))</f>
        <v>0.98480775301220802</v>
      </c>
      <c r="FQ14">
        <v>-4.318454571037153E-2</v>
      </c>
      <c r="FS14" s="28">
        <f>(FD12*FD14)*(1-COS(RADIANS(EW12)))-FD13*(SIN(RADIANS(EW12)))</f>
        <v>0</v>
      </c>
      <c r="FT14" s="28">
        <f>(FD13*FD14)*(1-COS(RADIANS(EW12)))+FD12*(SIN(RADIANS(EW12)))</f>
        <v>0</v>
      </c>
      <c r="FU14" s="28">
        <f>(FD14^2)*(1-COS(RADIANS(EW12)))+(COS(RADIANS(EW12)))</f>
        <v>1</v>
      </c>
      <c r="FW14" s="61">
        <v>-0.16819270084886151</v>
      </c>
      <c r="FX14" s="13">
        <f>BX15</f>
        <v>293.89999999999998</v>
      </c>
      <c r="FY14" s="17">
        <v>0</v>
      </c>
      <c r="FZ14">
        <v>1</v>
      </c>
      <c r="GB14" s="73">
        <f>(FD12*FD12)*(1-COS(RADIANS(EY12-45)))-FD12*(SIN(RADIANS(EY12-45)))</f>
        <v>0</v>
      </c>
      <c r="GC14" s="73">
        <f>(FD13*FD14)*(1-COS(RADIANS(EY12-45)))+FD12*(SIN(RADIANS(EY12-45)))</f>
        <v>0</v>
      </c>
      <c r="GD14" s="73">
        <f>(FD14^2)*(1-COS(RADIANS(EY12-45)))+(COS(RADIANS(EY12-45)))</f>
        <v>1</v>
      </c>
      <c r="GE14" s="10"/>
      <c r="GF14">
        <v>0</v>
      </c>
      <c r="GG14" s="1">
        <v>-0.16819270084886151</v>
      </c>
      <c r="GI14">
        <f>FA14+FW14</f>
        <v>-0.21137724655923304</v>
      </c>
      <c r="GJ14">
        <f>GI14/(SQRT(GI12^2+GI13^2+GI14^2))</f>
        <v>-0.14946628443057453</v>
      </c>
      <c r="GL14" t="e">
        <f>#REF!+DC14</f>
        <v>#REF!</v>
      </c>
      <c r="GM14" t="e">
        <f>GL14/(SQRT(GL12^2+GL13^2+GL14^2))</f>
        <v>#REF!</v>
      </c>
      <c r="GO14" s="27">
        <f>FA12*FW13-FA13*FW12</f>
        <v>-0.98480775301220791</v>
      </c>
    </row>
    <row r="15" spans="1:197" x14ac:dyDescent="0.2">
      <c r="A15" s="17">
        <f>'Biaxial Input'!A15</f>
        <v>0</v>
      </c>
      <c r="B15" s="17">
        <f>'Biaxial Input'!B15</f>
        <v>-15</v>
      </c>
      <c r="C15" s="17">
        <f>'Biaxial Input'!C15</f>
        <v>293.89999999999998</v>
      </c>
      <c r="D15" t="s">
        <v>10</v>
      </c>
      <c r="E15" s="5">
        <f t="shared" si="19"/>
        <v>0.27500000000000002</v>
      </c>
      <c r="F15" s="6">
        <f t="shared" si="19"/>
        <v>-0.79500000000000004</v>
      </c>
      <c r="G15" s="7">
        <f t="shared" si="23"/>
        <v>-4.9028079460591734E-2</v>
      </c>
      <c r="H15" s="8">
        <f t="shared" si="24"/>
        <v>-0.16658312348930099</v>
      </c>
      <c r="J15" s="10"/>
      <c r="P15" s="1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W15" s="1"/>
      <c r="BV15" s="17">
        <f t="shared" si="1"/>
        <v>0</v>
      </c>
      <c r="BW15" s="17">
        <f t="shared" si="1"/>
        <v>-15</v>
      </c>
      <c r="BX15" s="17">
        <f t="shared" si="1"/>
        <v>293.89999999999998</v>
      </c>
      <c r="BY15" t="s">
        <v>10</v>
      </c>
      <c r="BZ15" s="5">
        <f t="shared" si="21"/>
        <v>-9.8670839279614439E-2</v>
      </c>
      <c r="CA15" s="6">
        <f t="shared" si="21"/>
        <v>-0.32743703463395935</v>
      </c>
      <c r="CB15" s="7">
        <f>CY14</f>
        <v>-4.9028079460591734E-2</v>
      </c>
      <c r="CC15" s="8">
        <f>DU14</f>
        <v>-0.16658312348930099</v>
      </c>
      <c r="CE15" s="10"/>
      <c r="CG15" s="10" t="s">
        <v>160</v>
      </c>
      <c r="CH15" s="10">
        <f>-CH12*((EY12-CW12)/(CH14-CE13))</f>
        <v>115.77348931685441</v>
      </c>
      <c r="CI15" s="67"/>
      <c r="CJ15" s="10" t="s">
        <v>10</v>
      </c>
      <c r="CK15" s="5">
        <f t="shared" si="22"/>
        <v>-9.8670839279614439E-2</v>
      </c>
      <c r="CL15" s="6">
        <f t="shared" si="22"/>
        <v>-0.32743703463395935</v>
      </c>
      <c r="CM15" s="7">
        <f>FA14</f>
        <v>-4.318454571037153E-2</v>
      </c>
      <c r="CN15" s="8">
        <f>FW14</f>
        <v>-0.16819270084886151</v>
      </c>
      <c r="CW15" s="28"/>
      <c r="CX15" s="1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EE15" s="1"/>
      <c r="EI15" s="64">
        <f>(DEGREES(ACOS((EH12*EK12+EH13*EK13+EH14*EK14)/((SQRT(EH12^2+EH13^2+EH14^2))*(SQRT(EK12^2+EK13^2+EK14^2))))))</f>
        <v>0</v>
      </c>
      <c r="ER15">
        <f t="shared" si="25"/>
        <v>0.3492962422733713</v>
      </c>
      <c r="ES15">
        <f t="shared" si="25"/>
        <v>-0.34518112468713447</v>
      </c>
      <c r="ET15" t="e">
        <f>#REF!</f>
        <v>#REF!</v>
      </c>
      <c r="EU15" t="e">
        <f>#REF!</f>
        <v>#REF!</v>
      </c>
      <c r="EY15" s="28"/>
      <c r="EZ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GG15" s="1"/>
      <c r="GK15" s="64" t="e">
        <f>(DEGREES(ACOS((GJ12*GM12+GJ13*GM13+GJ14*GM14)/((SQRT(GJ12^2+GJ13^2+GJ14^2))*(SQRT(GM12^2+GM13^2+GM14^2))))))</f>
        <v>#VALUE!</v>
      </c>
    </row>
    <row r="16" spans="1:197" x14ac:dyDescent="0.2">
      <c r="A16" s="17">
        <f>'Biaxial Input'!A16</f>
        <v>10</v>
      </c>
      <c r="B16" s="17">
        <f>'Biaxial Input'!B16</f>
        <v>-20</v>
      </c>
      <c r="C16" s="17">
        <f>'Biaxial Input'!C16</f>
        <v>282.7</v>
      </c>
      <c r="P16" s="1"/>
      <c r="Q16" s="82" t="s">
        <v>148</v>
      </c>
      <c r="R16" s="13"/>
      <c r="T16" s="10"/>
      <c r="U16" s="10"/>
      <c r="V16" s="10"/>
      <c r="W16" s="10"/>
      <c r="X16" s="10"/>
      <c r="Y16" s="10"/>
      <c r="Z16" s="80"/>
      <c r="AA16" s="23" t="s">
        <v>149</v>
      </c>
      <c r="AE16" s="1"/>
      <c r="AG16" s="80"/>
      <c r="AK16" s="13"/>
      <c r="AL16" s="81"/>
      <c r="AM16" s="82" t="s">
        <v>150</v>
      </c>
      <c r="AO16" s="13"/>
      <c r="AP16" s="13"/>
      <c r="AS16" s="1"/>
      <c r="AW16" s="1"/>
      <c r="BV16" s="17">
        <f t="shared" si="1"/>
        <v>10</v>
      </c>
      <c r="BW16" s="17">
        <f t="shared" si="1"/>
        <v>-20</v>
      </c>
      <c r="BX16" s="17">
        <f t="shared" si="1"/>
        <v>282.7</v>
      </c>
      <c r="CS16" s="15"/>
      <c r="CW16" s="28"/>
      <c r="CX16" s="1"/>
      <c r="CY16" s="82" t="s">
        <v>148</v>
      </c>
      <c r="CZ16" s="13"/>
      <c r="DB16" s="10"/>
      <c r="DC16" s="10"/>
      <c r="DD16" s="10"/>
      <c r="DE16" s="10"/>
      <c r="DF16" s="10"/>
      <c r="DG16" s="10"/>
      <c r="DH16" s="80"/>
      <c r="DI16" s="23" t="s">
        <v>149</v>
      </c>
      <c r="DM16" s="1"/>
      <c r="DO16" s="80"/>
      <c r="DS16" s="13"/>
      <c r="DT16" s="81"/>
      <c r="DU16" s="82" t="s">
        <v>150</v>
      </c>
      <c r="DW16" s="13"/>
      <c r="DX16" s="13"/>
      <c r="EA16" s="1"/>
      <c r="EE16" s="1"/>
      <c r="EI16" s="13"/>
      <c r="ER16">
        <f t="shared" si="25"/>
        <v>-9.8670839279614439E-2</v>
      </c>
      <c r="ES16">
        <f t="shared" si="25"/>
        <v>-0.32743703463395935</v>
      </c>
      <c r="ET16" t="e">
        <f>#REF!</f>
        <v>#REF!</v>
      </c>
      <c r="EU16" t="e">
        <f>#REF!</f>
        <v>#REF!</v>
      </c>
      <c r="EY16" s="28"/>
      <c r="EZ16" s="10"/>
      <c r="FA16" s="82" t="s">
        <v>148</v>
      </c>
      <c r="FB16" s="13"/>
      <c r="FD16" s="10"/>
      <c r="FE16" s="10"/>
      <c r="FF16" s="10"/>
      <c r="FG16" s="10"/>
      <c r="FH16" s="10"/>
      <c r="FI16" s="10"/>
      <c r="FJ16" s="80"/>
      <c r="FK16" s="23" t="s">
        <v>149</v>
      </c>
      <c r="FO16" s="1"/>
      <c r="FQ16" s="80"/>
      <c r="FU16" s="13"/>
      <c r="FV16" s="81"/>
      <c r="FW16" s="82" t="s">
        <v>150</v>
      </c>
      <c r="FY16" s="13"/>
      <c r="FZ16" s="13"/>
      <c r="GC16" s="1"/>
      <c r="GG16" s="1"/>
      <c r="GK16" s="13"/>
    </row>
    <row r="17" spans="1:197" x14ac:dyDescent="0.2">
      <c r="A17" s="17">
        <f>'Biaxial Input'!A17</f>
        <v>25</v>
      </c>
      <c r="B17" s="17">
        <f>'Biaxial Input'!B17</f>
        <v>-30</v>
      </c>
      <c r="C17" s="17">
        <f>'Biaxial Input'!C17</f>
        <v>270.8</v>
      </c>
      <c r="E17" s="5" t="s">
        <v>4</v>
      </c>
      <c r="F17" s="6" t="s">
        <v>5</v>
      </c>
      <c r="G17" s="7" t="s">
        <v>6</v>
      </c>
      <c r="H17" s="8" t="s">
        <v>1</v>
      </c>
      <c r="I17">
        <v>4</v>
      </c>
      <c r="J17" s="9" t="s">
        <v>7</v>
      </c>
      <c r="K17">
        <v>4</v>
      </c>
      <c r="L17" s="10"/>
      <c r="M17" s="17">
        <f>A5</f>
        <v>140</v>
      </c>
      <c r="N17" s="17">
        <f>B5</f>
        <v>15</v>
      </c>
      <c r="O17" s="17">
        <f>C5</f>
        <v>151.4</v>
      </c>
      <c r="P17" s="1"/>
      <c r="Q17" s="61">
        <f t="array" ref="Q17:Q19">MMULT(AI17:AK19,AG17:AG19)</f>
        <v>0.90811206057892435</v>
      </c>
      <c r="R17" s="13"/>
      <c r="S17" s="17">
        <v>1</v>
      </c>
      <c r="T17">
        <v>0</v>
      </c>
      <c r="V17" s="73">
        <f>(T17^2)*(1-COS(RADIANS(O17+45)))+(COS(RADIANS(O17+45)))</f>
        <v>-0.95931397454005762</v>
      </c>
      <c r="W17" s="73">
        <f>(T17*T18)*(1-COS(RADIANS(O17+45)))-T19*(SIN(RADIANS(O17+45)))</f>
        <v>0.28234145684287631</v>
      </c>
      <c r="X17" s="73">
        <f>(T17*T19)*(1-COS(RADIANS(O17+45)))+T18*(SIN(RADIANS(O17+45)))</f>
        <v>0</v>
      </c>
      <c r="Y17" s="10"/>
      <c r="Z17">
        <f t="array" ref="Z17:Z19">MMULT(V17:X19,S17:S19)</f>
        <v>-0.95931397454005762</v>
      </c>
      <c r="AA17" s="23">
        <f>COS(RADIANS('[1]Biaxial Input'!$F$21))</f>
        <v>-0.9975640502598242</v>
      </c>
      <c r="AC17" s="30">
        <f>(AA17^2)*(1-COS(RADIANS(N17)))+(COS(RADIANS(N17)))</f>
        <v>0.99983419624187875</v>
      </c>
      <c r="AD17" s="30">
        <f>(AA17*AA18)*(1-COS(RADIANS(N17)))-AA19*(SIN(RADIANS(N17)))</f>
        <v>-2.3711042090011594E-3</v>
      </c>
      <c r="AE17" s="30">
        <f>(AA17*AA19)*(1-COS(RADIANS(N17)))+AA18*(SIN(RADIANS(N17)))</f>
        <v>1.8054303924173627E-2</v>
      </c>
      <c r="AG17">
        <f t="array" ref="AG17:AG19">MMULT(AC17:AE19,Z17:Z19)</f>
        <v>-0.95848545566116505</v>
      </c>
      <c r="AI17" s="28">
        <f>(T17^2)*(1-COS(RADIANS(M17)))+(COS(RADIANS(M17)))</f>
        <v>-0.7660444431189779</v>
      </c>
      <c r="AJ17" s="28">
        <f>(T17*T18)*(1-COS(RADIANS(M17)))-T19*(SIN(RADIANS(M17)))</f>
        <v>-0.64278760968653947</v>
      </c>
      <c r="AK17" s="28">
        <f>(T17*T19)*(1-COS(RADIANS(M17)))+T18*(SIN(RADIANS(M17)))</f>
        <v>0</v>
      </c>
      <c r="AM17" s="61">
        <f t="array" ref="AM17:AM19">MMULT(AI17:AK19,AW17:AW19)</f>
        <v>-0.37816365223527337</v>
      </c>
      <c r="AN17" s="13"/>
      <c r="AO17" s="17">
        <v>1</v>
      </c>
      <c r="AP17">
        <v>0</v>
      </c>
      <c r="AR17" s="73">
        <f>(T17^2)*(1-COS(RADIANS(O17-45)))+(COS(RADIANS(O17-45)))</f>
        <v>-0.28234145684287654</v>
      </c>
      <c r="AS17" s="73">
        <f>(T17*T18)*(1-COS(RADIANS(O17-45)))-T19*(SIN(RADIANS(O17-45)))</f>
        <v>-0.95931397454005751</v>
      </c>
      <c r="AT17" s="73">
        <f>(T17*T19)*(1-COS(RADIANS(O17-45)))+T18*(SIN(RADIANS(O17-45)))</f>
        <v>0</v>
      </c>
      <c r="AU17" s="10"/>
      <c r="AV17">
        <f t="array" ref="AV17:AV19">MMULT(AR17:AT19,S17:S19)</f>
        <v>-0.28234145684287654</v>
      </c>
      <c r="AW17" s="1">
        <f t="array" ref="AW17:AW19">MMULT(AC17:AE19,AV17:AV19)</f>
        <v>-0.28456927697104412</v>
      </c>
      <c r="AY17">
        <f>Q17+AM17</f>
        <v>0.52994840834365098</v>
      </c>
      <c r="AZ17">
        <f>AY17/(SQRT(AY17^2+AY18^2+AY19^2))</f>
        <v>0.37473011321881311</v>
      </c>
      <c r="BL17" s="23">
        <f>EM18*EH19-EM19*EH18</f>
        <v>-0.90953427900647954</v>
      </c>
      <c r="BV17" s="17">
        <f t="shared" si="1"/>
        <v>25</v>
      </c>
      <c r="BW17" s="17">
        <f t="shared" si="1"/>
        <v>-30</v>
      </c>
      <c r="BX17" s="17">
        <f t="shared" si="1"/>
        <v>270.8</v>
      </c>
      <c r="BZ17" s="5" t="s">
        <v>4</v>
      </c>
      <c r="CA17" s="6" t="s">
        <v>5</v>
      </c>
      <c r="CB17" s="7" t="s">
        <v>6</v>
      </c>
      <c r="CC17" s="8" t="s">
        <v>1</v>
      </c>
      <c r="CD17">
        <v>4</v>
      </c>
      <c r="CE17" s="9" t="s">
        <v>7</v>
      </c>
      <c r="CG17" s="90" t="s">
        <v>157</v>
      </c>
      <c r="CH17" s="61">
        <f>CE18-((CH19-CE18)/(EY17-CW17))*CW17</f>
        <v>4.9472821003660714</v>
      </c>
      <c r="CI17" s="10"/>
      <c r="CK17" s="5" t="s">
        <v>4</v>
      </c>
      <c r="CL17" s="6" t="s">
        <v>5</v>
      </c>
      <c r="CM17" s="7" t="s">
        <v>6</v>
      </c>
      <c r="CN17" s="8" t="s">
        <v>1</v>
      </c>
      <c r="CO17" s="10"/>
      <c r="CP17">
        <f t="shared" ref="CP17:CQ19" si="26">BZ18</f>
        <v>0.93180266183863136</v>
      </c>
      <c r="CQ17">
        <f t="shared" si="26"/>
        <v>-0.87956522186239505</v>
      </c>
      <c r="CR17">
        <f>CI21</f>
        <v>0</v>
      </c>
      <c r="CS17">
        <f>CL21</f>
        <v>0</v>
      </c>
      <c r="CU17" s="17">
        <f>BV5</f>
        <v>140</v>
      </c>
      <c r="CV17" s="17">
        <f>BW5</f>
        <v>15</v>
      </c>
      <c r="CW17" s="31">
        <f>BX5</f>
        <v>151.4</v>
      </c>
      <c r="CX17" s="1"/>
      <c r="CY17" s="61">
        <f t="array" ref="CY17:CY19">MMULT(DQ17:DS19,DO17:DO19)</f>
        <v>0.90811206057892435</v>
      </c>
      <c r="CZ17" s="13"/>
      <c r="DA17" s="17">
        <v>1</v>
      </c>
      <c r="DB17">
        <v>0</v>
      </c>
      <c r="DD17" s="73">
        <f>(DB17^2)*(1-COS(RADIANS(CW17+45)))+(COS(RADIANS(CW17+45)))</f>
        <v>-0.95931397454005762</v>
      </c>
      <c r="DE17" s="73">
        <f>(DB17*DB18)*(1-COS(RADIANS(CW17+45)))-DB19*(SIN(RADIANS(CW17+45)))</f>
        <v>0.28234145684287631</v>
      </c>
      <c r="DF17" s="73">
        <f>(DB17*DB19)*(1-COS(RADIANS(CW17+45)))+DB18*(SIN(RADIANS(CW17+45)))</f>
        <v>0</v>
      </c>
      <c r="DG17" s="10"/>
      <c r="DH17">
        <f t="array" ref="DH17:DH19">MMULT(DD17:DF19,DA17:DA19)</f>
        <v>-0.95931397454005762</v>
      </c>
      <c r="DI17" s="23">
        <f>COS(RADIANS('[1]Biaxial Input'!$F$21))</f>
        <v>-0.9975640502598242</v>
      </c>
      <c r="DK17" s="30">
        <f>(DI17^2)*(1-COS(RADIANS(CV17)))+(COS(RADIANS(CV17)))</f>
        <v>0.99983419624187875</v>
      </c>
      <c r="DL17" s="30">
        <f>(DI17*DI18)*(1-COS(RADIANS(CV17)))-DI19*(SIN(RADIANS(CV17)))</f>
        <v>-2.3711042090011594E-3</v>
      </c>
      <c r="DM17" s="30">
        <f>(DI17*DI19)*(1-COS(RADIANS(CV17)))+DI18*(SIN(RADIANS(CV17)))</f>
        <v>1.8054303924173627E-2</v>
      </c>
      <c r="DO17">
        <f t="array" ref="DO17:DO19">MMULT(DK17:DM19,DH17:DH19)</f>
        <v>-0.95848545566116505</v>
      </c>
      <c r="DQ17" s="28">
        <f>(DB17^2)*(1-COS(RADIANS(CU17)))+(COS(RADIANS(CU17)))</f>
        <v>-0.7660444431189779</v>
      </c>
      <c r="DR17" s="28">
        <f>(DB17*DB18)*(1-COS(RADIANS(CU17)))-DB19*(SIN(RADIANS(CU17)))</f>
        <v>-0.64278760968653947</v>
      </c>
      <c r="DS17" s="28">
        <f>(DB17*DB19)*(1-COS(RADIANS(CU17)))+DB18*(SIN(RADIANS(CU17)))</f>
        <v>0</v>
      </c>
      <c r="DU17" s="61">
        <f t="array" ref="DU17:DU19">MMULT(DQ17:DS19,EE17:EE19)</f>
        <v>-0.37816365223527337</v>
      </c>
      <c r="DV17" s="13"/>
      <c r="DW17" s="17">
        <v>1</v>
      </c>
      <c r="DX17">
        <v>0</v>
      </c>
      <c r="DZ17" s="73">
        <f>(DB17^2)*(1-COS(RADIANS(CW17-45)))+(COS(RADIANS(CW17-45)))</f>
        <v>-0.28234145684287654</v>
      </c>
      <c r="EA17" s="73">
        <f>(DB17*DB18)*(1-COS(RADIANS(CW17-45)))-DB19*(SIN(RADIANS(CW17-45)))</f>
        <v>-0.95931397454005751</v>
      </c>
      <c r="EB17" s="73">
        <f>(DB17*DB19)*(1-COS(RADIANS(CW17-45)))+DB18*(SIN(RADIANS(CW17-45)))</f>
        <v>0</v>
      </c>
      <c r="EC17" s="10"/>
      <c r="ED17">
        <f t="array" ref="ED17:ED19">MMULT(DZ17:EB19,DA17:DA19)</f>
        <v>-0.28234145684287654</v>
      </c>
      <c r="EE17" s="1">
        <f t="array" ref="EE17:EE19">MMULT(DK17:DM19,ED17:ED19)</f>
        <v>-0.28456927697104412</v>
      </c>
      <c r="EG17">
        <f>CY17+DU17</f>
        <v>0.52994840834365098</v>
      </c>
      <c r="EH17">
        <f>EG17/(SQRT(EG17^2+EG18^2+EG19^2))</f>
        <v>0.37473011321881311</v>
      </c>
      <c r="EJ17">
        <f>Q17+AM17</f>
        <v>0.52994840834365098</v>
      </c>
      <c r="EK17">
        <f>EJ17/(SQRT(EJ17^2+EJ18^2+EJ19^2))</f>
        <v>0.37473011321881311</v>
      </c>
      <c r="EM17" s="23">
        <f>CY18*DU19-CY19*DU18</f>
        <v>0.17979081611467085</v>
      </c>
      <c r="EO17" s="15">
        <v>4</v>
      </c>
      <c r="EP17" s="9" t="s">
        <v>7</v>
      </c>
      <c r="EW17" s="17">
        <f>CU17</f>
        <v>140</v>
      </c>
      <c r="EX17" s="17">
        <f>CV17</f>
        <v>15</v>
      </c>
      <c r="EY17" s="31">
        <f>2+CW17</f>
        <v>153.4</v>
      </c>
      <c r="EZ17" s="10"/>
      <c r="FA17" s="61">
        <f t="array" ref="FA17:FA19">MMULT(FS17:FU19,FQ17:FQ19)</f>
        <v>0.92075658438217678</v>
      </c>
      <c r="FB17" s="13">
        <f>BW18</f>
        <v>-40</v>
      </c>
      <c r="FC17" s="17">
        <v>1</v>
      </c>
      <c r="FD17">
        <v>0</v>
      </c>
      <c r="FF17" s="73">
        <f>(FD17^2)*(1-COS(RADIANS(EY17+45)))+(COS(RADIANS(EY17+45)))</f>
        <v>-0.94887601164449653</v>
      </c>
      <c r="FG17" s="73">
        <f>(FD17*FD18)*(1-COS(RADIANS(EY17+45)))-FD19*(SIN(RADIANS(EY17+45)))</f>
        <v>0.31564903694710233</v>
      </c>
      <c r="FH17" s="73">
        <f>(FD17*FD19)*(1-COS(RADIANS(EY17+45)))+FD18*(SIN(RADIANS(EY17+45)))</f>
        <v>0</v>
      </c>
      <c r="FI17" s="10"/>
      <c r="FJ17">
        <f t="array" ref="FJ17:FJ19">MMULT(FF17:FH19,FC17:FC19)</f>
        <v>-0.94887601164449653</v>
      </c>
      <c r="FK17" s="23">
        <f>COS(RADIANS(176))</f>
        <v>-0.9975640502598242</v>
      </c>
      <c r="FM17" s="30">
        <f>(FK17^2)*(1-COS(RADIANS(EX17)))+(COS(RADIANS(EX17)))</f>
        <v>0.99983419624187875</v>
      </c>
      <c r="FN17" s="30">
        <f>(FK17*FK18)*(1-COS(RADIANS(EX17)))-FK19*(SIN(RADIANS(EX17)))</f>
        <v>-2.3711042090011594E-3</v>
      </c>
      <c r="FO17" s="30">
        <f>(FK17*FK19)*(1-COS(RADIANS(EX17)))+FK18*(SIN(RADIANS(EX17)))</f>
        <v>1.8054303924173627E-2</v>
      </c>
      <c r="FQ17">
        <f t="array" ref="FQ17:FQ19">MMULT(FM17:FO19,FJ17:FJ19)</f>
        <v>-0.94797024767570237</v>
      </c>
      <c r="FS17" s="28">
        <f>(FD17^2)*(1-COS(RADIANS(EW17)))+(COS(RADIANS(EW17)))</f>
        <v>-0.7660444431189779</v>
      </c>
      <c r="FT17" s="28">
        <f>(FD17*FD18)*(1-COS(RADIANS(EW17)))-FD19*(SIN(RADIANS(EW17)))</f>
        <v>-0.64278760968653947</v>
      </c>
      <c r="FU17" s="28">
        <f>(FD17*FD19)*(1-COS(RADIANS(EW17)))+FD18*(SIN(RADIANS(EW17)))</f>
        <v>0</v>
      </c>
      <c r="FW17" s="61">
        <f t="array" ref="FW17:FW19">MMULT(FS17:FU19,GG17:GG19)</f>
        <v>-0.34624063129229599</v>
      </c>
      <c r="FX17" s="13">
        <f>BX18</f>
        <v>259.10000000000002</v>
      </c>
      <c r="FY17" s="17">
        <v>1</v>
      </c>
      <c r="FZ17">
        <v>0</v>
      </c>
      <c r="GB17" s="73">
        <f>(FD17^2)*(1-COS(RADIANS(EY17-45)))+(COS(RADIANS(EY17-45)))</f>
        <v>-0.31564903694710261</v>
      </c>
      <c r="GC17" s="73">
        <f>(FD17*FD18)*(1-COS(RADIANS(EY17-45)))-FD19*(SIN(RADIANS(EY17-45)))</f>
        <v>-0.94887601164449653</v>
      </c>
      <c r="GD17" s="73">
        <f>(FD17*FD19)*(1-COS(RADIANS(EY17-45)))+FD18*(SIN(RADIANS(EY17-45)))</f>
        <v>0</v>
      </c>
      <c r="GE17" s="10"/>
      <c r="GF17">
        <f t="array" ref="GF17:GF19">MMULT(GB17:GD19,FC17:FC19)</f>
        <v>-0.31564903694710261</v>
      </c>
      <c r="GG17" s="1">
        <f t="array" ref="GG17:GG19">MMULT(FM17:FO19,GF17:GF19)</f>
        <v>-0.3178465850555599</v>
      </c>
      <c r="GI17">
        <f>FA17+FW17</f>
        <v>0.57451595308988079</v>
      </c>
      <c r="GJ17">
        <f>GI17/(SQRT(GI17^2+GI18^2+GI19^2))</f>
        <v>0.40624412632970719</v>
      </c>
      <c r="GL17" t="e">
        <f>CH18+DC17</f>
        <v>#VALUE!</v>
      </c>
      <c r="GM17" t="e">
        <f>GL17/(SQRT(GL17^2+GL18^2+GL19^2))</f>
        <v>#VALUE!</v>
      </c>
      <c r="GO17" s="27">
        <f>FA18*FW19-FA19*FW18</f>
        <v>0.17979081611467085</v>
      </c>
    </row>
    <row r="18" spans="1:197" x14ac:dyDescent="0.2">
      <c r="A18" s="17">
        <f>'Biaxial Input'!A18</f>
        <v>40</v>
      </c>
      <c r="B18" s="17">
        <f>'Biaxial Input'!B18</f>
        <v>-40</v>
      </c>
      <c r="C18" s="17">
        <f>'Biaxial Input'!C18</f>
        <v>259.10000000000002</v>
      </c>
      <c r="D18" t="s">
        <v>8</v>
      </c>
      <c r="E18" s="5">
        <f t="shared" ref="E18:F20" si="27">E13</f>
        <v>0.93600000000000005</v>
      </c>
      <c r="F18" s="6">
        <f t="shared" si="27"/>
        <v>0.31900000000000001</v>
      </c>
      <c r="G18" s="7">
        <f>Q17</f>
        <v>0.90811206057892435</v>
      </c>
      <c r="H18" s="8">
        <f>AM17</f>
        <v>-0.37816365223527337</v>
      </c>
      <c r="J18" s="9">
        <f>((SUMPRODUCT(G18:G20,E18:E20))*(SUMPRODUCT(G18:G20,F18:F20)))-((SUMPRODUCT(H18:H20,E18:E20))*(SUMPRODUCT(H18:H20,F18:F20)))</f>
        <v>0.53364493707869087</v>
      </c>
      <c r="P18" s="1"/>
      <c r="Q18" s="61">
        <v>-0.40889285039816992</v>
      </c>
      <c r="S18" s="17">
        <v>0</v>
      </c>
      <c r="T18">
        <v>0</v>
      </c>
      <c r="V18" s="73">
        <f>(T17*T18)*(1-COS(RADIANS(O17+45)))+T19*(SIN(RADIANS(O17+45)))</f>
        <v>-0.28234145684287631</v>
      </c>
      <c r="W18" s="73">
        <f>(T18^2)*(1-COS(RADIANS(O17+45)))+(COS(RADIANS(O17+45)))</f>
        <v>-0.95931397454005762</v>
      </c>
      <c r="X18" s="73">
        <f>(T18*T19)*(1-COS(RADIANS(O17+45)))-T17*(SIN(RADIANS(O17+45)))</f>
        <v>0</v>
      </c>
      <c r="Y18" s="10"/>
      <c r="Z18">
        <v>-0.28234145684287631</v>
      </c>
      <c r="AA18" s="23">
        <f>SIN(RADIANS('[1]Biaxial Input'!$F$21))*(COS(RADIANS(0)))</f>
        <v>6.9756473744125524E-2</v>
      </c>
      <c r="AC18" s="30">
        <f>(AA17*AA18)*(1-COS(RADIANS(N17)))+AA19*(SIN(RADIANS(N17)))</f>
        <v>-2.3711042090011594E-3</v>
      </c>
      <c r="AD18" s="30">
        <f>(AA18^2)*(1-COS(RADIANS(N17)))+(COS(RADIANS(N17)))</f>
        <v>0.96609163004718956</v>
      </c>
      <c r="AE18" s="30">
        <f>(AA18*AA19)*(1-COS(RADIANS(N17)))-AA17*(SIN(RADIANS(N17)))</f>
        <v>0.25818857491685071</v>
      </c>
      <c r="AG18">
        <v>-0.27049308486844703</v>
      </c>
      <c r="AI18" s="28">
        <f>(T17*T18)*(1-COS(RADIANS(M17)))+T19*(SIN(RADIANS(M17)))</f>
        <v>0.64278760968653947</v>
      </c>
      <c r="AJ18" s="28">
        <f>(T18^2)*(1-COS(RADIANS(M17)))+(COS(RADIANS(M17)))</f>
        <v>-0.7660444431189779</v>
      </c>
      <c r="AK18" s="28">
        <f>(T18*T19)*(1-COS(RADIANS(M17)))-T17*(SIN(RADIANS(M17)))</f>
        <v>0</v>
      </c>
      <c r="AM18" s="61">
        <v>-0.89338909571622749</v>
      </c>
      <c r="AO18" s="17">
        <v>0</v>
      </c>
      <c r="AP18">
        <v>0</v>
      </c>
      <c r="AR18" s="73">
        <f>(T17*T18)*(1-COS(RADIANS(O17-45)))+T19*(SIN(RADIANS(O17-45)))</f>
        <v>0.95931397454005751</v>
      </c>
      <c r="AS18" s="73">
        <f>(T18^2)*(1-COS(RADIANS(O17-45)))+(COS(RADIANS(O17-45)))</f>
        <v>-0.28234145684287654</v>
      </c>
      <c r="AT18" s="73">
        <f>(T18*T19)*(1-COS(RADIANS(O17-45)))-T17*(SIN(RADIANS(O17-45)))</f>
        <v>0</v>
      </c>
      <c r="AU18" s="10"/>
      <c r="AV18">
        <v>0.95931397454005751</v>
      </c>
      <c r="AW18" s="1">
        <v>0.92745466240714791</v>
      </c>
      <c r="AY18">
        <f t="shared" ref="AY18:AY19" si="28">Q18+AM18</f>
        <v>-1.3022819461143973</v>
      </c>
      <c r="AZ18">
        <f>AY18/(SQRT(AY17^2+AY18^2+AY19^2))</f>
        <v>-0.92085239511430439</v>
      </c>
      <c r="BL18" s="23">
        <f>EM19*EH17-EM17*EH19</f>
        <v>-0.34259058052381991</v>
      </c>
      <c r="BV18" s="17">
        <f t="shared" si="1"/>
        <v>40</v>
      </c>
      <c r="BW18" s="17">
        <f t="shared" si="1"/>
        <v>-40</v>
      </c>
      <c r="BX18" s="17">
        <f t="shared" si="1"/>
        <v>259.10000000000002</v>
      </c>
      <c r="BY18" t="s">
        <v>8</v>
      </c>
      <c r="BZ18" s="5">
        <f t="shared" ref="BZ18:CA20" si="29">BZ13</f>
        <v>0.93180266183863136</v>
      </c>
      <c r="CA18" s="6">
        <f t="shared" si="29"/>
        <v>-0.87956522186239505</v>
      </c>
      <c r="CB18" s="7">
        <f>CY17</f>
        <v>0.90811206057892435</v>
      </c>
      <c r="CC18" s="8">
        <f>DU17</f>
        <v>-0.37816365223527337</v>
      </c>
      <c r="CE18" s="9">
        <f>((SUMPRODUCT(CB18:CB20,BZ18:BZ20))*(SUMPRODUCT(CB18:CB20,CA18:CA20)))-((SUMPRODUCT(CC18:CC20,BZ18:BZ20))*(SUMPRODUCT(CC18:CC20,CA18:CA20)))</f>
        <v>-1.5755593834098414E-2</v>
      </c>
      <c r="CG18">
        <v>1</v>
      </c>
      <c r="CH18" t="s">
        <v>161</v>
      </c>
      <c r="CI18" s="67"/>
      <c r="CJ18" s="1" t="s">
        <v>8</v>
      </c>
      <c r="CK18" s="5">
        <f t="shared" ref="CK18:CL20" si="30">BZ18</f>
        <v>0.93180266183863136</v>
      </c>
      <c r="CL18" s="6">
        <f t="shared" si="30"/>
        <v>-0.87956522186239505</v>
      </c>
      <c r="CM18" s="7">
        <f>FA17</f>
        <v>0.92075658438217678</v>
      </c>
      <c r="CN18" s="8">
        <f>FW17</f>
        <v>-0.34624063129229599</v>
      </c>
      <c r="CO18" s="10"/>
      <c r="CP18">
        <f t="shared" si="26"/>
        <v>0.3492962422733713</v>
      </c>
      <c r="CQ18">
        <f t="shared" si="26"/>
        <v>-0.34518112468713447</v>
      </c>
      <c r="CR18">
        <f>CJ21</f>
        <v>0</v>
      </c>
      <c r="CS18">
        <f>CM21</f>
        <v>0</v>
      </c>
      <c r="CW18" s="28"/>
      <c r="CX18" s="1"/>
      <c r="CY18" s="61">
        <v>-0.40889285039816992</v>
      </c>
      <c r="DA18" s="17">
        <v>0</v>
      </c>
      <c r="DB18">
        <v>0</v>
      </c>
      <c r="DD18" s="73">
        <f>(DB17*DB18)*(1-COS(RADIANS(CW17+45)))+DB19*(SIN(RADIANS(CW17+45)))</f>
        <v>-0.28234145684287631</v>
      </c>
      <c r="DE18" s="73">
        <f>(DB18^2)*(1-COS(RADIANS(CW17+45)))+(COS(RADIANS(CW17+45)))</f>
        <v>-0.95931397454005762</v>
      </c>
      <c r="DF18" s="73">
        <f>(DB18*DB19)*(1-COS(RADIANS(CW17+45)))-DB17*(SIN(RADIANS(CW17+45)))</f>
        <v>0</v>
      </c>
      <c r="DG18" s="10"/>
      <c r="DH18">
        <v>-0.28234145684287631</v>
      </c>
      <c r="DI18" s="23">
        <f>SIN(RADIANS('[1]Biaxial Input'!$F$21))*(COS(RADIANS(0)))</f>
        <v>6.9756473744125524E-2</v>
      </c>
      <c r="DK18" s="30">
        <f>(DI17*DI18)*(1-COS(RADIANS(CV17)))+DI19*(SIN(RADIANS(CV17)))</f>
        <v>-2.3711042090011594E-3</v>
      </c>
      <c r="DL18" s="30">
        <f>(DI18^2)*(1-COS(RADIANS(CV17)))+(COS(RADIANS(CV17)))</f>
        <v>0.96609163004718956</v>
      </c>
      <c r="DM18" s="30">
        <f>(DI18*DI19)*(1-COS(RADIANS(CV17)))-DI17*(SIN(RADIANS(CV17)))</f>
        <v>0.25818857491685071</v>
      </c>
      <c r="DO18">
        <v>-0.27049308486844703</v>
      </c>
      <c r="DQ18" s="28">
        <f>(DB17*DB18)*(1-COS(RADIANS(CU17)))+DB19*(SIN(RADIANS(CU17)))</f>
        <v>0.64278760968653947</v>
      </c>
      <c r="DR18" s="28">
        <f>(DB18^2)*(1-COS(RADIANS(CU17)))+(COS(RADIANS(CU17)))</f>
        <v>-0.7660444431189779</v>
      </c>
      <c r="DS18" s="28">
        <f>(DB18*DB19)*(1-COS(RADIANS(CU17)))-DB17*(SIN(RADIANS(CU17)))</f>
        <v>0</v>
      </c>
      <c r="DU18" s="61">
        <v>-0.89338909571622749</v>
      </c>
      <c r="DW18" s="17">
        <v>0</v>
      </c>
      <c r="DX18">
        <v>0</v>
      </c>
      <c r="DZ18" s="73">
        <f>(DB17*DB18)*(1-COS(RADIANS(CW17-45)))+DB19*(SIN(RADIANS(CW17-45)))</f>
        <v>0.95931397454005751</v>
      </c>
      <c r="EA18" s="73">
        <f>(DB18^2)*(1-COS(RADIANS(CW17-45)))+(COS(RADIANS(CW17-45)))</f>
        <v>-0.28234145684287654</v>
      </c>
      <c r="EB18" s="73">
        <f>(DB18*DB19)*(1-COS(RADIANS(CW17-45)))-DB17*(SIN(RADIANS(CW17-45)))</f>
        <v>0</v>
      </c>
      <c r="EC18" s="10"/>
      <c r="ED18">
        <v>0.95931397454005751</v>
      </c>
      <c r="EE18" s="1">
        <v>0.92745466240714791</v>
      </c>
      <c r="EG18">
        <f>CY18+DU18</f>
        <v>-1.3022819461143973</v>
      </c>
      <c r="EH18">
        <f>EG18/(SQRT(EG17^2+EG18^2+EG19^2))</f>
        <v>-0.92085239511430439</v>
      </c>
      <c r="EJ18">
        <f>Q18+AM18</f>
        <v>-1.3022819461143973</v>
      </c>
      <c r="EK18">
        <f>EJ18/(SQRT(EJ17^2+EJ18^2+EJ19^2))</f>
        <v>-0.92085239511430439</v>
      </c>
      <c r="EM18" s="23">
        <f>CY19*DU17-CY17*DU19</f>
        <v>0.18617884022788758</v>
      </c>
      <c r="EP18" s="9">
        <f>((SUMPRODUCT(CM18:CM20,BZ18:BZ20))*(SUMPRODUCT(CM18:CM20,CA18:CA20)))-((SUMPRODUCT(CN18:CN20,BZ18:BZ20))*(SUMPRODUCT(CN18:CN20,CA18:CA20)))</f>
        <v>-8.1317518460256533E-2</v>
      </c>
      <c r="EY18" s="28"/>
      <c r="EZ18" s="10"/>
      <c r="FA18" s="61">
        <v>-0.37746493412162352</v>
      </c>
      <c r="FB18" s="13">
        <f>BW19</f>
        <v>-45</v>
      </c>
      <c r="FC18" s="17">
        <v>0</v>
      </c>
      <c r="FD18">
        <v>0</v>
      </c>
      <c r="FF18" s="73">
        <f>(FD17*FD18)*(1-COS(RADIANS(EY17+45)))+FD19*(SIN(RADIANS(EY17+45)))</f>
        <v>-0.31564903694710233</v>
      </c>
      <c r="FG18" s="73">
        <f>(FD18^2)*(1-COS(RADIANS(EY17+45)))+(COS(RADIANS(EY17+45)))</f>
        <v>-0.94887601164449653</v>
      </c>
      <c r="FH18" s="73">
        <f>(FD18*FD19)*(1-COS(RADIANS(EY17+45)))-FD17*(SIN(RADIANS(EY17+45)))</f>
        <v>0</v>
      </c>
      <c r="FI18" s="10"/>
      <c r="FJ18">
        <v>-0.31564903694710233</v>
      </c>
      <c r="FK18" s="23">
        <f>SIN(RADIANS(176))*(COS(RADIANS(0)))</f>
        <v>6.9756473744125524E-2</v>
      </c>
      <c r="FM18" s="30">
        <f>(FK17*FK18)*(1-COS(RADIANS(EX17)))+FK19*(SIN(RADIANS(EX17)))</f>
        <v>-2.3711042090011594E-3</v>
      </c>
      <c r="FN18" s="30">
        <f>(FK18^2)*(1-COS(RADIANS(EX17)))+(COS(RADIANS(EX17)))</f>
        <v>0.96609163004718956</v>
      </c>
      <c r="FO18" s="30">
        <f>(FK18*FK19)*(1-COS(RADIANS(EX17)))-FK17*(SIN(RADIANS(EX17)))</f>
        <v>0.25818857491685071</v>
      </c>
      <c r="FQ18">
        <v>-0.30269600872202118</v>
      </c>
      <c r="FS18" s="28">
        <f>(FD17*FD18)*(1-COS(RADIANS(EW17)))+FD19*(SIN(RADIANS(EW17)))</f>
        <v>0.64278760968653947</v>
      </c>
      <c r="FT18" s="28">
        <f>(FD18^2)*(1-COS(RADIANS(EW17)))+(COS(RADIANS(EW17)))</f>
        <v>-0.7660444431189779</v>
      </c>
      <c r="FU18" s="28">
        <f>(FD18*FD19)*(1-COS(RADIANS(EW17)))-FD17*(SIN(RADIANS(EW17)))</f>
        <v>0</v>
      </c>
      <c r="FW18" s="61">
        <v>-0.9071150219018298</v>
      </c>
      <c r="FX18" s="13">
        <f>BX19</f>
        <v>243.3</v>
      </c>
      <c r="FY18" s="17">
        <v>0</v>
      </c>
      <c r="FZ18">
        <v>0</v>
      </c>
      <c r="GB18" s="73">
        <f>(FD17*FD18)*(1-COS(RADIANS(EY17-45)))+FD19*(SIN(RADIANS(EY17-45)))</f>
        <v>0.94887601164449653</v>
      </c>
      <c r="GC18" s="73">
        <f>(FD18^2)*(1-COS(RADIANS(EY17-45)))+(COS(RADIANS(EY17-45)))</f>
        <v>-0.31564903694710261</v>
      </c>
      <c r="GD18" s="73">
        <f>(FD18*FD19)*(1-COS(RADIANS(EY17-45)))-FD17*(SIN(RADIANS(EY17-45)))</f>
        <v>0</v>
      </c>
      <c r="GE18" s="10"/>
      <c r="GF18">
        <v>0.94887601164449653</v>
      </c>
      <c r="GG18" s="1">
        <v>0.91744960956238009</v>
      </c>
      <c r="GI18">
        <f>FA18+FW18</f>
        <v>-1.2845799560234532</v>
      </c>
      <c r="GJ18">
        <f>GI18/(SQRT(GI17^2+GI18^2+GI19^2))</f>
        <v>-0.90833519788050088</v>
      </c>
      <c r="GL18">
        <f>CH19+DC18</f>
        <v>-8.1317518460256533E-2</v>
      </c>
      <c r="GM18" t="e">
        <f>GL18/(SQRT(GL17^2+GL18^2+GL19^2))</f>
        <v>#VALUE!</v>
      </c>
      <c r="GO18" s="27">
        <f>FA19*FW17-FA17*FW19</f>
        <v>0.18617884022788753</v>
      </c>
    </row>
    <row r="19" spans="1:197" x14ac:dyDescent="0.2">
      <c r="A19" s="17">
        <f>'Biaxial Input'!A19</f>
        <v>60</v>
      </c>
      <c r="B19" s="17">
        <f>'Biaxial Input'!B19</f>
        <v>-45</v>
      </c>
      <c r="C19" s="17">
        <f>'Biaxial Input'!C19</f>
        <v>243.3</v>
      </c>
      <c r="D19" t="s">
        <v>9</v>
      </c>
      <c r="E19" s="5">
        <f t="shared" si="27"/>
        <v>-0.219</v>
      </c>
      <c r="F19" s="6">
        <f t="shared" si="27"/>
        <v>-0.51600000000000001</v>
      </c>
      <c r="G19" s="7">
        <f t="shared" ref="G19:G20" si="31">Q18</f>
        <v>-0.40889285039816992</v>
      </c>
      <c r="H19" s="8">
        <f t="shared" ref="H19:H20" si="32">AM18</f>
        <v>-0.89338909571622749</v>
      </c>
      <c r="J19" s="10"/>
      <c r="P19" s="1"/>
      <c r="Q19" s="61">
        <v>9.0217084437262896E-2</v>
      </c>
      <c r="S19" s="17">
        <v>0</v>
      </c>
      <c r="T19">
        <v>1</v>
      </c>
      <c r="V19" s="73">
        <f>(T17*T19)*(1-COS(RADIANS(O17+45)))-T18*(SIN(RADIANS(O17+45)))</f>
        <v>0</v>
      </c>
      <c r="W19" s="73">
        <f>(T18*T19)*(1-COS(RADIANS(O17+45)))+T17*(SIN(RADIANS(O17+45)))</f>
        <v>0</v>
      </c>
      <c r="X19" s="73">
        <f>(T19^2)*(1-COS(RADIANS(O17+45)))+(COS(RADIANS(O17+45)))</f>
        <v>1</v>
      </c>
      <c r="Y19" s="10"/>
      <c r="Z19">
        <v>0</v>
      </c>
      <c r="AA19" s="23">
        <f>SIN(RADIANS('[1]Biaxial Input'!$F$21))*SIN(RADIANS(0))</f>
        <v>0</v>
      </c>
      <c r="AC19" s="30">
        <f>(AA17*AA19)*(1-COS(RADIANS(N17)))-AA18*(SIN(RADIANS(N17)))</f>
        <v>-1.8054303924173627E-2</v>
      </c>
      <c r="AD19" s="30">
        <f>(AA18*AA19)*(1-COS(RADIANS(N17)))+AA17*(SIN(RADIANS(N17)))</f>
        <v>-0.25818857491685071</v>
      </c>
      <c r="AE19" s="30">
        <f>(AA19^2)*(1-COS(RADIANS(N17)))+(COS(RADIANS(N17)))</f>
        <v>0.96592582628906831</v>
      </c>
      <c r="AG19">
        <v>9.0217084437262896E-2</v>
      </c>
      <c r="AI19" s="28">
        <f>(T17*T19)*(1-COS(RADIANS(M17)))-T18*(SIN(RADIANS(M17)))</f>
        <v>0</v>
      </c>
      <c r="AJ19" s="28">
        <f>(T18*T19)*(1-COS(RADIANS(M17)))+T17*(SIN(RADIANS(M17)))</f>
        <v>0</v>
      </c>
      <c r="AK19" s="28">
        <f>(T19^2)*(1-COS(RADIANS(M17)))+(COS(RADIANS(M17)))</f>
        <v>1</v>
      </c>
      <c r="AM19" s="61">
        <v>-0.2425864295120822</v>
      </c>
      <c r="AO19" s="17">
        <v>0</v>
      </c>
      <c r="AP19">
        <v>1</v>
      </c>
      <c r="AR19" s="73">
        <f>(T17*T17)*(1-COS(RADIANS(O17-45)))-T17*(SIN(RADIANS(O17-45)))</f>
        <v>0</v>
      </c>
      <c r="AS19" s="73">
        <f>(T18*T19)*(1-COS(RADIANS(O17-45)))+T17*(SIN(RADIANS(O17-45)))</f>
        <v>0</v>
      </c>
      <c r="AT19" s="73">
        <f>(T19^2)*(1-COS(RADIANS(O17-45)))+(COS(RADIANS(O17-45)))</f>
        <v>1</v>
      </c>
      <c r="AU19" s="10"/>
      <c r="AV19">
        <v>0</v>
      </c>
      <c r="AW19" s="1">
        <v>-0.2425864295120822</v>
      </c>
      <c r="AY19">
        <f t="shared" si="28"/>
        <v>-0.15236934507481931</v>
      </c>
      <c r="AZ19">
        <f>AY19/(SQRT(AY17^2+AY18^2+AY19^2))</f>
        <v>-0.1077413971473578</v>
      </c>
      <c r="BL19" s="23">
        <f>EM17*EH18-EM18*EH17</f>
        <v>-0.23532762151629374</v>
      </c>
      <c r="BV19" s="17">
        <f t="shared" si="1"/>
        <v>60</v>
      </c>
      <c r="BW19" s="17">
        <f t="shared" si="1"/>
        <v>-45</v>
      </c>
      <c r="BX19" s="17">
        <f t="shared" si="1"/>
        <v>243.3</v>
      </c>
      <c r="BY19" t="s">
        <v>9</v>
      </c>
      <c r="BZ19" s="5">
        <f t="shared" si="29"/>
        <v>0.3492962422733713</v>
      </c>
      <c r="CA19" s="6">
        <f t="shared" si="29"/>
        <v>-0.34518112468713447</v>
      </c>
      <c r="CB19" s="7">
        <f>CY18</f>
        <v>-0.40889285039816992</v>
      </c>
      <c r="CC19" s="8">
        <f>DU18</f>
        <v>-0.89338909571622749</v>
      </c>
      <c r="CE19" s="10"/>
      <c r="CH19">
        <f>((SUMPRODUCT(CM18:CM20,CK18:CK20))*(SUMPRODUCT(CM18:CM20,CL18:CL20)))-((SUMPRODUCT(CN18:CN20,CK18:CK20))*(SUMPRODUCT(CN18:CN20,CL18:CL20)))</f>
        <v>-8.1317518460256533E-2</v>
      </c>
      <c r="CI19" s="67"/>
      <c r="CJ19" s="10" t="s">
        <v>9</v>
      </c>
      <c r="CK19" s="5">
        <f t="shared" si="30"/>
        <v>0.3492962422733713</v>
      </c>
      <c r="CL19" s="6">
        <f t="shared" si="30"/>
        <v>-0.34518112468713447</v>
      </c>
      <c r="CM19" s="7">
        <f>FA18</f>
        <v>-0.37746493412162352</v>
      </c>
      <c r="CN19" s="8">
        <f>FW18</f>
        <v>-0.9071150219018298</v>
      </c>
      <c r="CP19">
        <f t="shared" si="26"/>
        <v>-9.8670839279614439E-2</v>
      </c>
      <c r="CQ19">
        <f t="shared" si="26"/>
        <v>-0.32743703463395935</v>
      </c>
      <c r="CR19">
        <f>CK21</f>
        <v>0</v>
      </c>
      <c r="CS19">
        <f>CN21</f>
        <v>0</v>
      </c>
      <c r="CW19" s="28"/>
      <c r="CX19" s="1"/>
      <c r="CY19" s="61">
        <v>9.0217084437262896E-2</v>
      </c>
      <c r="DA19" s="17">
        <v>0</v>
      </c>
      <c r="DB19">
        <v>1</v>
      </c>
      <c r="DD19" s="73">
        <f>(DB17*DB19)*(1-COS(RADIANS(CW17+45)))-DB18*(SIN(RADIANS(CW17+45)))</f>
        <v>0</v>
      </c>
      <c r="DE19" s="73">
        <f>(DB18*DB19)*(1-COS(RADIANS(CW17+45)))+DB17*(SIN(RADIANS(CW17+45)))</f>
        <v>0</v>
      </c>
      <c r="DF19" s="73">
        <f>(DB19^2)*(1-COS(RADIANS(CW17+45)))+(COS(RADIANS(CW17+45)))</f>
        <v>1</v>
      </c>
      <c r="DG19" s="10"/>
      <c r="DH19">
        <v>0</v>
      </c>
      <c r="DI19" s="23">
        <f>SIN(RADIANS('[1]Biaxial Input'!$F$21))*SIN(RADIANS(0))</f>
        <v>0</v>
      </c>
      <c r="DK19" s="30">
        <f>(DI17*DI19)*(1-COS(RADIANS(CV17)))-DI18*(SIN(RADIANS(CV17)))</f>
        <v>-1.8054303924173627E-2</v>
      </c>
      <c r="DL19" s="30">
        <f>(DI18*DI19)*(1-COS(RADIANS(CV17)))+DI17*(SIN(RADIANS(CV17)))</f>
        <v>-0.25818857491685071</v>
      </c>
      <c r="DM19" s="30">
        <f>(DI19^2)*(1-COS(RADIANS(CV17)))+(COS(RADIANS(CV17)))</f>
        <v>0.96592582628906831</v>
      </c>
      <c r="DO19">
        <v>9.0217084437262896E-2</v>
      </c>
      <c r="DQ19" s="28">
        <f>(DB17*DB19)*(1-COS(RADIANS(CU17)))-DB18*(SIN(RADIANS(CU17)))</f>
        <v>0</v>
      </c>
      <c r="DR19" s="28">
        <f>(DB18*DB19)*(1-COS(RADIANS(CU17)))+DB17*(SIN(RADIANS(CU17)))</f>
        <v>0</v>
      </c>
      <c r="DS19" s="28">
        <f>(DB19^2)*(1-COS(RADIANS(CU17)))+(COS(RADIANS(CU17)))</f>
        <v>1</v>
      </c>
      <c r="DU19" s="61">
        <v>-0.2425864295120822</v>
      </c>
      <c r="DW19" s="17">
        <v>0</v>
      </c>
      <c r="DX19">
        <v>1</v>
      </c>
      <c r="DZ19" s="73">
        <f>(DB17*DB17)*(1-COS(RADIANS(CW17-45)))-DB17*(SIN(RADIANS(CW17-45)))</f>
        <v>0</v>
      </c>
      <c r="EA19" s="73">
        <f>(DB18*DB19)*(1-COS(RADIANS(CW17-45)))+DB17*(SIN(RADIANS(CW17-45)))</f>
        <v>0</v>
      </c>
      <c r="EB19" s="73">
        <f>(DB19^2)*(1-COS(RADIANS(CW17-45)))+(COS(RADIANS(CW17-45)))</f>
        <v>1</v>
      </c>
      <c r="EC19" s="10"/>
      <c r="ED19">
        <v>0</v>
      </c>
      <c r="EE19" s="1">
        <v>-0.2425864295120822</v>
      </c>
      <c r="EG19">
        <f>CY19+DU19</f>
        <v>-0.15236934507481931</v>
      </c>
      <c r="EH19">
        <f>EG19/(SQRT(EG17^2+EG18^2+EG19^2))</f>
        <v>-0.1077413971473578</v>
      </c>
      <c r="EJ19">
        <f>Q19+AM19</f>
        <v>-0.15236934507481931</v>
      </c>
      <c r="EK19">
        <f>EJ19/(SQRT(EJ17^2+EJ18^2+EJ19^2))</f>
        <v>-0.1077413971473578</v>
      </c>
      <c r="EM19" s="23">
        <f>CY17*DU18-CY18*DU17</f>
        <v>-0.96592582628906842</v>
      </c>
      <c r="ER19">
        <f t="shared" ref="ER19:ES21" si="33">CK18</f>
        <v>0.93180266183863136</v>
      </c>
      <c r="ES19">
        <f t="shared" si="33"/>
        <v>-0.87956522186239505</v>
      </c>
      <c r="ET19" t="e">
        <f>#REF!</f>
        <v>#REF!</v>
      </c>
      <c r="EU19" t="e">
        <f>#REF!</f>
        <v>#REF!</v>
      </c>
      <c r="EY19" s="28"/>
      <c r="EZ19" s="10"/>
      <c r="FA19" s="61">
        <v>9.8628270923836164E-2</v>
      </c>
      <c r="FB19" s="13">
        <f>BW20</f>
        <v>-50</v>
      </c>
      <c r="FC19" s="17">
        <v>0</v>
      </c>
      <c r="FD19">
        <v>1</v>
      </c>
      <c r="FF19" s="73">
        <f>(FD17*FD19)*(1-COS(RADIANS(EY17+45)))-FD18*(SIN(RADIANS(EY17+45)))</f>
        <v>0</v>
      </c>
      <c r="FG19" s="73">
        <f>(FD18*FD19)*(1-COS(RADIANS(EY17+45)))+FD17*(SIN(RADIANS(EY17+45)))</f>
        <v>0</v>
      </c>
      <c r="FH19" s="73">
        <f>(FD19^2)*(1-COS(RADIANS(EY17+45)))+(COS(RADIANS(EY17+45)))</f>
        <v>1</v>
      </c>
      <c r="FI19" s="10"/>
      <c r="FJ19">
        <v>0</v>
      </c>
      <c r="FK19" s="23">
        <f>SIN(RADIANS(176))*SIN(RADIANS(0))</f>
        <v>0</v>
      </c>
      <c r="FM19" s="30">
        <f>(FK17*FK19)*(1-COS(RADIANS(EX17)))-FK18*(SIN(RADIANS(EX17)))</f>
        <v>-1.8054303924173627E-2</v>
      </c>
      <c r="FN19" s="30">
        <f>(FK18*FK19)*(1-COS(RADIANS(EX17)))+FK17*(SIN(RADIANS(EX17)))</f>
        <v>-0.25818857491685071</v>
      </c>
      <c r="FO19" s="30">
        <f>(FK19^2)*(1-COS(RADIANS(EX17)))+(COS(RADIANS(EX17)))</f>
        <v>0.96592582628906831</v>
      </c>
      <c r="FQ19">
        <v>9.8628270923836164E-2</v>
      </c>
      <c r="FS19" s="28">
        <f>(FD17*FD19)*(1-COS(RADIANS(EW17)))-FD18*(SIN(RADIANS(EW17)))</f>
        <v>0</v>
      </c>
      <c r="FT19" s="28">
        <f>(FD18*FD19)*(1-COS(RADIANS(EW17)))+FD17*(SIN(RADIANS(EW17)))</f>
        <v>0</v>
      </c>
      <c r="FU19" s="28">
        <f>(FD19^2)*(1-COS(RADIANS(EW17)))+(COS(RADIANS(EW17)))</f>
        <v>1</v>
      </c>
      <c r="FW19" s="61">
        <v>-0.23929012157286192</v>
      </c>
      <c r="FX19" s="13">
        <f>BX20</f>
        <v>268.7</v>
      </c>
      <c r="FY19" s="17">
        <v>0</v>
      </c>
      <c r="FZ19">
        <v>1</v>
      </c>
      <c r="GB19" s="73">
        <f>(FD17*FD17)*(1-COS(RADIANS(EY17-45)))-FD17*(SIN(RADIANS(EY17-45)))</f>
        <v>0</v>
      </c>
      <c r="GC19" s="73">
        <f>(FD18*FD19)*(1-COS(RADIANS(EY17-45)))+FD17*(SIN(RADIANS(EY17-45)))</f>
        <v>0</v>
      </c>
      <c r="GD19" s="73">
        <f>(FD19^2)*(1-COS(RADIANS(EY17-45)))+(COS(RADIANS(EY17-45)))</f>
        <v>1</v>
      </c>
      <c r="GE19" s="10"/>
      <c r="GF19">
        <v>0</v>
      </c>
      <c r="GG19" s="1">
        <v>-0.23929012157286192</v>
      </c>
      <c r="GI19">
        <f>FA19+FW19</f>
        <v>-0.14066185064902575</v>
      </c>
      <c r="GJ19">
        <f>GI19/(SQRT(GI17^2+GI18^2+GI19^2))</f>
        <v>-9.9462948448175492E-2</v>
      </c>
      <c r="GL19" t="e">
        <f>#REF!+DC19</f>
        <v>#REF!</v>
      </c>
      <c r="GM19" t="e">
        <f>GL19/(SQRT(GL17^2+GL18^2+GL19^2))</f>
        <v>#REF!</v>
      </c>
      <c r="GO19" s="27">
        <f>FA17*FW18-FA18*FW17</f>
        <v>-0.9659258262890682</v>
      </c>
    </row>
    <row r="20" spans="1:197" x14ac:dyDescent="0.2">
      <c r="A20" s="17">
        <f>'Biaxial Input'!A20</f>
        <v>30</v>
      </c>
      <c r="B20" s="17">
        <f>'Biaxial Input'!B20</f>
        <v>-50</v>
      </c>
      <c r="C20" s="17">
        <f>'Biaxial Input'!C20</f>
        <v>268.7</v>
      </c>
      <c r="D20" t="s">
        <v>10</v>
      </c>
      <c r="E20" s="5">
        <f t="shared" si="27"/>
        <v>0.27500000000000002</v>
      </c>
      <c r="F20" s="6">
        <f t="shared" si="27"/>
        <v>-0.79500000000000004</v>
      </c>
      <c r="G20" s="7">
        <f t="shared" si="31"/>
        <v>9.0217084437262896E-2</v>
      </c>
      <c r="H20" s="8">
        <f t="shared" si="32"/>
        <v>-0.2425864295120822</v>
      </c>
      <c r="J20" s="10"/>
      <c r="P20" s="1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W20" s="1"/>
      <c r="BV20" s="17">
        <f t="shared" si="1"/>
        <v>30</v>
      </c>
      <c r="BW20" s="17">
        <f t="shared" si="1"/>
        <v>-50</v>
      </c>
      <c r="BX20" s="17">
        <f t="shared" si="1"/>
        <v>268.7</v>
      </c>
      <c r="BY20" t="s">
        <v>10</v>
      </c>
      <c r="BZ20" s="5">
        <f t="shared" si="29"/>
        <v>-9.8670839279614439E-2</v>
      </c>
      <c r="CA20" s="6">
        <f t="shared" si="29"/>
        <v>-0.32743703463395935</v>
      </c>
      <c r="CB20" s="7">
        <f>CY19</f>
        <v>9.0217084437262896E-2</v>
      </c>
      <c r="CC20" s="8">
        <f>DU19</f>
        <v>-0.2425864295120822</v>
      </c>
      <c r="CE20" s="10"/>
      <c r="CG20" s="10" t="s">
        <v>160</v>
      </c>
      <c r="CH20" s="10">
        <f>-CH17*((EY17-CW17)/(CH19-CE18))</f>
        <v>150.91936756207392</v>
      </c>
      <c r="CI20" s="67"/>
      <c r="CJ20" s="10" t="s">
        <v>10</v>
      </c>
      <c r="CK20" s="5">
        <f t="shared" si="30"/>
        <v>-9.8670839279614439E-2</v>
      </c>
      <c r="CL20" s="6">
        <f t="shared" si="30"/>
        <v>-0.32743703463395935</v>
      </c>
      <c r="CM20" s="7">
        <f>FA19</f>
        <v>9.8628270923836164E-2</v>
      </c>
      <c r="CN20" s="8">
        <f>FW19</f>
        <v>-0.23929012157286192</v>
      </c>
      <c r="CW20" s="28"/>
      <c r="CX20" s="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EE20" s="1"/>
      <c r="EI20" s="64">
        <f>(DEGREES(ACOS((EH17*EK17+EH18*EK18+EH19*EK19)/((SQRT(EH17^2+EH18^2+EH19^2))*(SQRT(EK17^2+EK18^2+EK19^2))))))</f>
        <v>0</v>
      </c>
      <c r="ER20">
        <f t="shared" si="33"/>
        <v>0.3492962422733713</v>
      </c>
      <c r="ES20">
        <f t="shared" si="33"/>
        <v>-0.34518112468713447</v>
      </c>
      <c r="ET20" t="e">
        <f>#REF!</f>
        <v>#REF!</v>
      </c>
      <c r="EU20" t="e">
        <f>#REF!</f>
        <v>#REF!</v>
      </c>
      <c r="EY20" s="28"/>
      <c r="EZ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GG20" s="1"/>
      <c r="GK20" s="64" t="e">
        <f>(DEGREES(ACOS((GJ17*GM17+GJ18*GM18+GJ19*GM19)/((SQRT(GJ17^2+GJ18^2+GJ19^2))*(SQRT(GM17^2+GM18^2+GM19^2))))))</f>
        <v>#VALUE!</v>
      </c>
    </row>
    <row r="21" spans="1:197" x14ac:dyDescent="0.2">
      <c r="A21" s="1"/>
      <c r="J21" s="10"/>
      <c r="Q21" s="82" t="s">
        <v>148</v>
      </c>
      <c r="R21" s="13"/>
      <c r="T21" s="10"/>
      <c r="U21" s="10"/>
      <c r="V21" s="10"/>
      <c r="W21" s="10"/>
      <c r="X21" s="10"/>
      <c r="Y21" s="10"/>
      <c r="Z21" s="80"/>
      <c r="AA21" s="23" t="s">
        <v>149</v>
      </c>
      <c r="AE21" s="1"/>
      <c r="AG21" s="80"/>
      <c r="AK21" s="13"/>
      <c r="AL21" s="81"/>
      <c r="AM21" s="82" t="s">
        <v>150</v>
      </c>
      <c r="AO21" s="13"/>
      <c r="AP21" s="13"/>
      <c r="AS21" s="1"/>
      <c r="AW21" s="1"/>
      <c r="BV21" s="1"/>
      <c r="CE21" s="10"/>
      <c r="CS21" s="15"/>
      <c r="CW21" s="28"/>
      <c r="CY21" s="82" t="s">
        <v>148</v>
      </c>
      <c r="CZ21" s="13"/>
      <c r="DB21" s="10"/>
      <c r="DC21" s="10"/>
      <c r="DD21" s="10"/>
      <c r="DE21" s="10"/>
      <c r="DF21" s="10"/>
      <c r="DG21" s="10"/>
      <c r="DH21" s="80"/>
      <c r="DI21" s="23" t="s">
        <v>149</v>
      </c>
      <c r="DM21" s="1"/>
      <c r="DO21" s="80"/>
      <c r="DS21" s="13"/>
      <c r="DT21" s="81"/>
      <c r="DU21" s="82" t="s">
        <v>150</v>
      </c>
      <c r="DW21" s="13"/>
      <c r="DX21" s="13"/>
      <c r="EA21" s="1"/>
      <c r="EE21" s="1"/>
      <c r="ER21">
        <f t="shared" si="33"/>
        <v>-9.8670839279614439E-2</v>
      </c>
      <c r="ES21">
        <f t="shared" si="33"/>
        <v>-0.32743703463395935</v>
      </c>
      <c r="ET21" t="e">
        <f>#REF!</f>
        <v>#REF!</v>
      </c>
      <c r="EU21" t="e">
        <f>#REF!</f>
        <v>#REF!</v>
      </c>
      <c r="EY21" s="28"/>
      <c r="EZ21" s="10"/>
      <c r="FA21" s="82" t="s">
        <v>148</v>
      </c>
      <c r="FB21" s="13"/>
      <c r="FD21" s="10"/>
      <c r="FE21" s="10"/>
      <c r="FF21" s="10"/>
      <c r="FG21" s="10"/>
      <c r="FH21" s="10"/>
      <c r="FI21" s="10"/>
      <c r="FJ21" s="80"/>
      <c r="FK21" s="23" t="s">
        <v>149</v>
      </c>
      <c r="FO21" s="1"/>
      <c r="FQ21" s="80"/>
      <c r="FU21" s="13"/>
      <c r="FV21" s="81"/>
      <c r="FW21" s="82" t="s">
        <v>150</v>
      </c>
      <c r="FY21" s="13"/>
      <c r="FZ21" s="13"/>
      <c r="GC21" s="1"/>
      <c r="GG21" s="1"/>
      <c r="GK21" s="13"/>
    </row>
    <row r="22" spans="1:197" x14ac:dyDescent="0.2">
      <c r="A22" s="1"/>
      <c r="E22" s="5" t="s">
        <v>4</v>
      </c>
      <c r="F22" s="6" t="s">
        <v>5</v>
      </c>
      <c r="G22" s="7" t="s">
        <v>6</v>
      </c>
      <c r="H22" s="8" t="s">
        <v>1</v>
      </c>
      <c r="I22">
        <v>5</v>
      </c>
      <c r="J22" s="9" t="s">
        <v>7</v>
      </c>
      <c r="K22">
        <v>5</v>
      </c>
      <c r="L22" s="10"/>
      <c r="M22" s="17">
        <f>A6</f>
        <v>90</v>
      </c>
      <c r="N22" s="17">
        <f>B6</f>
        <v>20</v>
      </c>
      <c r="O22" s="17">
        <f>C6</f>
        <v>201.2</v>
      </c>
      <c r="Q22" s="61">
        <f t="array" ref="Q22:Q24">MMULT(AI22:AK24,AG22:AG24)</f>
        <v>0.85835583531131898</v>
      </c>
      <c r="R22" s="13"/>
      <c r="S22" s="17">
        <v>1</v>
      </c>
      <c r="T22">
        <v>0</v>
      </c>
      <c r="V22" s="73">
        <f>(T22^2)*(1-COS(RADIANS(O22+45)))+(COS(RADIANS(O22+45)))</f>
        <v>-0.40354529635239011</v>
      </c>
      <c r="W22" s="73">
        <f>(T22*T23)*(1-COS(RADIANS(O22+45)))-T24*(SIN(RADIANS(O22+45)))</f>
        <v>0.91495966784982474</v>
      </c>
      <c r="X22" s="73">
        <f>(T22*T24)*(1-COS(RADIANS(O22+45)))+T23*(SIN(RADIANS(O22+45)))</f>
        <v>0</v>
      </c>
      <c r="Y22" s="10"/>
      <c r="Z22">
        <f t="array" ref="Z22:Z24">MMULT(V22:X24,S22:S24)</f>
        <v>-0.40354529635239011</v>
      </c>
      <c r="AA22" s="23">
        <f>COS(RADIANS('[1]Biaxial Input'!$F$21))</f>
        <v>-0.9975640502598242</v>
      </c>
      <c r="AC22" s="30">
        <f>(AA22^2)*(1-COS(RADIANS(N22)))+(COS(RADIANS(N22)))</f>
        <v>0.99970654636555623</v>
      </c>
      <c r="AD22" s="30">
        <f>(AA22*AA23)*(1-COS(RADIANS(N22)))-AA24*(SIN(RADIANS(N22)))</f>
        <v>-4.1965824879998722E-3</v>
      </c>
      <c r="AE22" s="30">
        <f>(AA22*AA24)*(1-COS(RADIANS(N22)))+AA23*(SIN(RADIANS(N22)))</f>
        <v>2.3858119147859059E-2</v>
      </c>
      <c r="AG22">
        <f t="array" ref="AG22:AG24">MMULT(AC22:AE24,Z22:Z24)</f>
        <v>-0.3995871707991881</v>
      </c>
      <c r="AI22" s="28">
        <f>(T22^2)*(1-COS(RADIANS(M22)))+(COS(RADIANS(M22)))</f>
        <v>6.1257422745431001E-17</v>
      </c>
      <c r="AJ22" s="28">
        <f>(T22*T23)*(1-COS(RADIANS(M22)))-T24*(SIN(RADIANS(M22)))</f>
        <v>-1</v>
      </c>
      <c r="AK22" s="28">
        <f>(T22*T24)*(1-COS(RADIANS(M22)))+T23*(SIN(RADIANS(M22)))</f>
        <v>0</v>
      </c>
      <c r="AM22" s="61">
        <f t="array" ref="AM22:AM24">MMULT(AI22:AK24,AW22:AW24)</f>
        <v>-0.3831666626884056</v>
      </c>
      <c r="AN22" s="13"/>
      <c r="AO22" s="17">
        <v>1</v>
      </c>
      <c r="AP22">
        <v>0</v>
      </c>
      <c r="AR22" s="73">
        <f>(T22^2)*(1-COS(RADIANS(O22-45)))+(COS(RADIANS(O22-45)))</f>
        <v>-0.91495966784982474</v>
      </c>
      <c r="AS22" s="73">
        <f>(T22*T23)*(1-COS(RADIANS(O22-45)))-T24*(SIN(RADIANS(O22-45)))</f>
        <v>-0.40354529635239006</v>
      </c>
      <c r="AT22" s="73">
        <f>(T22*T24)*(1-COS(RADIANS(O22-45)))+T23*(SIN(RADIANS(O22-45)))</f>
        <v>0</v>
      </c>
      <c r="AU22" s="10"/>
      <c r="AV22">
        <f t="array" ref="AV22:AV24">MMULT(AR22:AT24,S22:S24)</f>
        <v>-0.91495966784982474</v>
      </c>
      <c r="AW22" s="1">
        <f t="array" ref="AW22:AW24">MMULT(AC22:AE24,AV22:AV24)</f>
        <v>-0.91638468073371182</v>
      </c>
      <c r="AY22">
        <f>Q22+AM22</f>
        <v>0.47518917262291338</v>
      </c>
      <c r="AZ22">
        <f>AY22/(SQRT(AY22^2+AY23^2+AY24^2))</f>
        <v>0.33600948630808697</v>
      </c>
      <c r="BL22" s="23">
        <f>EM23*EH24-EM24*EH23</f>
        <v>-0.87788897733126714</v>
      </c>
      <c r="BV22" s="1"/>
      <c r="BZ22" s="5" t="s">
        <v>4</v>
      </c>
      <c r="CA22" s="6" t="s">
        <v>5</v>
      </c>
      <c r="CB22" s="7" t="s">
        <v>6</v>
      </c>
      <c r="CC22" s="8" t="s">
        <v>1</v>
      </c>
      <c r="CD22">
        <v>5</v>
      </c>
      <c r="CE22" s="9" t="s">
        <v>7</v>
      </c>
      <c r="CG22" s="90" t="s">
        <v>157</v>
      </c>
      <c r="CH22" s="61">
        <f>CE23-((CH24-CE23)/(EY22-CW22))*CW22</f>
        <v>6.4312584646147837</v>
      </c>
      <c r="CI22" s="10"/>
      <c r="CK22" s="5" t="s">
        <v>4</v>
      </c>
      <c r="CL22" s="6" t="s">
        <v>5</v>
      </c>
      <c r="CM22" s="7" t="s">
        <v>6</v>
      </c>
      <c r="CN22" s="8" t="s">
        <v>1</v>
      </c>
      <c r="CO22" s="10"/>
      <c r="CP22">
        <f t="shared" ref="CP22:CQ24" si="34">BZ23</f>
        <v>0.93180266183863136</v>
      </c>
      <c r="CQ22">
        <f t="shared" si="34"/>
        <v>-0.87956522186239505</v>
      </c>
      <c r="CR22">
        <f>CI26</f>
        <v>0</v>
      </c>
      <c r="CS22">
        <f>CL26</f>
        <v>0</v>
      </c>
      <c r="CU22" s="17">
        <f>BV6</f>
        <v>90</v>
      </c>
      <c r="CV22" s="17">
        <f>BW6</f>
        <v>20</v>
      </c>
      <c r="CW22" s="31">
        <f>BX6</f>
        <v>201.2</v>
      </c>
      <c r="CY22" s="61">
        <f t="array" ref="CY22:CY24">MMULT(DQ22:DS24,DO22:DO24)</f>
        <v>0.85835583531131898</v>
      </c>
      <c r="CZ22" s="13"/>
      <c r="DA22" s="17">
        <v>1</v>
      </c>
      <c r="DB22">
        <v>0</v>
      </c>
      <c r="DD22" s="73">
        <f>(DB22^2)*(1-COS(RADIANS(CW22+45)))+(COS(RADIANS(CW22+45)))</f>
        <v>-0.40354529635239011</v>
      </c>
      <c r="DE22" s="73">
        <f>(DB22*DB23)*(1-COS(RADIANS(CW22+45)))-DB24*(SIN(RADIANS(CW22+45)))</f>
        <v>0.91495966784982474</v>
      </c>
      <c r="DF22" s="73">
        <f>(DB22*DB24)*(1-COS(RADIANS(CW22+45)))+DB23*(SIN(RADIANS(CW22+45)))</f>
        <v>0</v>
      </c>
      <c r="DG22" s="10"/>
      <c r="DH22">
        <f t="array" ref="DH22:DH24">MMULT(DD22:DF24,DA22:DA24)</f>
        <v>-0.40354529635239011</v>
      </c>
      <c r="DI22" s="23">
        <f>COS(RADIANS('[1]Biaxial Input'!$F$21))</f>
        <v>-0.9975640502598242</v>
      </c>
      <c r="DK22" s="30">
        <f>(DI22^2)*(1-COS(RADIANS(CV22)))+(COS(RADIANS(CV22)))</f>
        <v>0.99970654636555623</v>
      </c>
      <c r="DL22" s="30">
        <f>(DI22*DI23)*(1-COS(RADIANS(CV22)))-DI24*(SIN(RADIANS(CV22)))</f>
        <v>-4.1965824879998722E-3</v>
      </c>
      <c r="DM22" s="30">
        <f>(DI22*DI24)*(1-COS(RADIANS(CV22)))+DI23*(SIN(RADIANS(CV22)))</f>
        <v>2.3858119147859059E-2</v>
      </c>
      <c r="DO22">
        <f t="array" ref="DO22:DO24">MMULT(DK22:DM24,DH22:DH24)</f>
        <v>-0.3995871707991881</v>
      </c>
      <c r="DQ22" s="28">
        <f>(DB22^2)*(1-COS(RADIANS(CU22)))+(COS(RADIANS(CU22)))</f>
        <v>6.1257422745431001E-17</v>
      </c>
      <c r="DR22" s="28">
        <f>(DB22*DB23)*(1-COS(RADIANS(CU22)))-DB24*(SIN(RADIANS(CU22)))</f>
        <v>-1</v>
      </c>
      <c r="DS22" s="28">
        <f>(DB22*DB24)*(1-COS(RADIANS(CU22)))+DB23*(SIN(RADIANS(CU22)))</f>
        <v>0</v>
      </c>
      <c r="DU22" s="61">
        <f t="array" ref="DU22:DU24">MMULT(DQ22:DS24,EE22:EE24)</f>
        <v>-0.3831666626884056</v>
      </c>
      <c r="DV22" s="13"/>
      <c r="DW22" s="17">
        <v>1</v>
      </c>
      <c r="DX22">
        <v>0</v>
      </c>
      <c r="DZ22" s="73">
        <f>(DB22^2)*(1-COS(RADIANS(CW22-45)))+(COS(RADIANS(CW22-45)))</f>
        <v>-0.91495966784982474</v>
      </c>
      <c r="EA22" s="73">
        <f>(DB22*DB23)*(1-COS(RADIANS(CW22-45)))-DB24*(SIN(RADIANS(CW22-45)))</f>
        <v>-0.40354529635239006</v>
      </c>
      <c r="EB22" s="73">
        <f>(DB22*DB24)*(1-COS(RADIANS(CW22-45)))+DB23*(SIN(RADIANS(CW22-45)))</f>
        <v>0</v>
      </c>
      <c r="EC22" s="10"/>
      <c r="ED22">
        <f t="array" ref="ED22:ED24">MMULT(DZ22:EB24,DA22:DA24)</f>
        <v>-0.91495966784982474</v>
      </c>
      <c r="EE22" s="1">
        <f t="array" ref="EE22:EE24">MMULT(DK22:DM24,ED22:ED24)</f>
        <v>-0.91638468073371182</v>
      </c>
      <c r="EG22">
        <f>CY22+DU22</f>
        <v>0.47518917262291338</v>
      </c>
      <c r="EH22">
        <f>EG22/(SQRT(EG22^2+EG23^2+EG24^2))</f>
        <v>0.33600948630808697</v>
      </c>
      <c r="EJ22">
        <f>Q22+AM22</f>
        <v>0.47518917262291338</v>
      </c>
      <c r="EK22">
        <f>EJ22/(SQRT(EJ22^2+EJ23^2+EJ24^2))</f>
        <v>0.33600948630808697</v>
      </c>
      <c r="EM22" s="23">
        <f>CY23*DU24-CY24*DU23</f>
        <v>0.34118699944639974</v>
      </c>
      <c r="EO22" s="15">
        <v>5</v>
      </c>
      <c r="EP22" s="9" t="s">
        <v>7</v>
      </c>
      <c r="EW22" s="17">
        <f>CU22</f>
        <v>90</v>
      </c>
      <c r="EX22" s="17">
        <f>CV22</f>
        <v>20</v>
      </c>
      <c r="EY22" s="31">
        <f>2+CW22</f>
        <v>203.2</v>
      </c>
      <c r="EZ22" s="10"/>
      <c r="FA22" s="61">
        <f t="array" ref="FA22:FA24">MMULT(FS22:FU24,FQ22:FQ24)</f>
        <v>0.87120527180944796</v>
      </c>
      <c r="FB22" s="13">
        <f>BW23</f>
        <v>0</v>
      </c>
      <c r="FC22" s="17">
        <v>1</v>
      </c>
      <c r="FD22">
        <v>0</v>
      </c>
      <c r="FF22" s="73">
        <f>(FD22^2)*(1-COS(RADIANS(EY22+45)))+(COS(RADIANS(EY22+45)))</f>
        <v>-0.37136783555023528</v>
      </c>
      <c r="FG22" s="73">
        <f>(FD22*FD23)*(1-COS(RADIANS(EY22+45)))-FD24*(SIN(RADIANS(EY22+45)))</f>
        <v>0.92848582688091341</v>
      </c>
      <c r="FH22" s="73">
        <f>(FD22*FD24)*(1-COS(RADIANS(EY22+45)))+FD23*(SIN(RADIANS(EY22+45)))</f>
        <v>0</v>
      </c>
      <c r="FI22" s="10"/>
      <c r="FJ22">
        <f t="array" ref="FJ22:FJ24">MMULT(FF22:FH24,FC22:FC24)</f>
        <v>-0.37136783555023528</v>
      </c>
      <c r="FK22" s="23">
        <f>COS(RADIANS(176))</f>
        <v>-0.9975640502598242</v>
      </c>
      <c r="FM22" s="30">
        <f>(FK22^2)*(1-COS(RADIANS(EX22)))+(COS(RADIANS(EX22)))</f>
        <v>0.99970654636555623</v>
      </c>
      <c r="FN22" s="30">
        <f>(FK22*FK23)*(1-COS(RADIANS(EX22)))-FK24*(SIN(RADIANS(EX22)))</f>
        <v>-4.1965824879998722E-3</v>
      </c>
      <c r="FO22" s="30">
        <f>(FK22*FK24)*(1-COS(RADIANS(EX22)))+FK23*(SIN(RADIANS(EX22)))</f>
        <v>2.3858119147859059E-2</v>
      </c>
      <c r="FQ22">
        <f t="array" ref="FQ22:FQ24">MMULT(FM22:FO24,FJ22:FJ24)</f>
        <v>-0.36736238894773304</v>
      </c>
      <c r="FS22" s="28">
        <f>(FD22^2)*(1-COS(RADIANS(EW22)))+(COS(RADIANS(EW22)))</f>
        <v>6.1257422745431001E-17</v>
      </c>
      <c r="FT22" s="28">
        <f>(FD22*FD23)*(1-COS(RADIANS(EW22)))-FD24*(SIN(RADIANS(EW22)))</f>
        <v>-1</v>
      </c>
      <c r="FU22" s="28">
        <f>(FD22*FD24)*(1-COS(RADIANS(EW22)))+FD23*(SIN(RADIANS(EW22)))</f>
        <v>0</v>
      </c>
      <c r="FW22" s="61">
        <f t="array" ref="FW22:FW24">MMULT(FS22:FU24,GG22:GG24)</f>
        <v>-0.35297706126629308</v>
      </c>
      <c r="FX22" s="13">
        <f>BX23</f>
        <v>0</v>
      </c>
      <c r="FY22" s="17">
        <v>1</v>
      </c>
      <c r="FZ22">
        <v>0</v>
      </c>
      <c r="GB22" s="73">
        <f>(FD22^2)*(1-COS(RADIANS(EY22-45)))+(COS(RADIANS(EY22-45)))</f>
        <v>-0.92848582688091341</v>
      </c>
      <c r="GC22" s="73">
        <f>(FD22*FD23)*(1-COS(RADIANS(EY22-45)))-FD24*(SIN(RADIANS(EY22-45)))</f>
        <v>-0.37136783555023523</v>
      </c>
      <c r="GD22" s="73">
        <f>(FD22*FD24)*(1-COS(RADIANS(EY22-45)))+FD23*(SIN(RADIANS(EY22-45)))</f>
        <v>0</v>
      </c>
      <c r="GE22" s="10"/>
      <c r="GF22">
        <f t="array" ref="GF22:GF24">MMULT(GB22:GD24,FC22:FC24)</f>
        <v>-0.92848582688091341</v>
      </c>
      <c r="GG22" s="1">
        <f t="array" ref="GG22:GG24">MMULT(FM22:FO24,GF22:GF24)</f>
        <v>-0.92977183509576222</v>
      </c>
      <c r="GI22">
        <f>FA22+FW22</f>
        <v>0.51822821054315482</v>
      </c>
      <c r="GJ22">
        <f>GI22/(SQRT(GI22^2+GI23^2+GI24^2))</f>
        <v>0.36644268187723461</v>
      </c>
      <c r="GL22" t="e">
        <f>CH23+DC22</f>
        <v>#VALUE!</v>
      </c>
      <c r="GM22" t="e">
        <f>GL22/(SQRT(GL22^2+GL23^2+GL24^2))</f>
        <v>#VALUE!</v>
      </c>
      <c r="GO22" s="27">
        <f>FA23*FW24-FA24*FW23</f>
        <v>0.34118699944639974</v>
      </c>
    </row>
    <row r="23" spans="1:197" x14ac:dyDescent="0.2">
      <c r="A23" s="1"/>
      <c r="D23" t="s">
        <v>8</v>
      </c>
      <c r="E23" s="5">
        <f t="shared" ref="E23:F25" si="35">E18</f>
        <v>0.93600000000000005</v>
      </c>
      <c r="F23" s="6">
        <f t="shared" si="35"/>
        <v>0.31900000000000001</v>
      </c>
      <c r="G23" s="7">
        <f>Q22</f>
        <v>0.85835583531131898</v>
      </c>
      <c r="H23" s="8">
        <f>AM22</f>
        <v>-0.3831666626884056</v>
      </c>
      <c r="J23" s="9">
        <f>((SUMPRODUCT(G23:G25,E23:E25))*(SUMPRODUCT(G23:(G25),F23:F25)))-((SUMPRODUCT(H23:H25,E23:E25))*(SUMPRODUCT(H23:H25,F23:F25)))</f>
        <v>0.30359623940140057</v>
      </c>
      <c r="Q23" s="61">
        <v>-0.39958717079918815</v>
      </c>
      <c r="S23" s="17">
        <v>0</v>
      </c>
      <c r="T23">
        <v>0</v>
      </c>
      <c r="V23" s="73">
        <f>(T22*T23)*(1-COS(RADIANS(O22+45)))+T24*(SIN(RADIANS(O22+45)))</f>
        <v>-0.91495966784982474</v>
      </c>
      <c r="W23" s="73">
        <f>(T23^2)*(1-COS(RADIANS(O22+45)))+(COS(RADIANS(O22+45)))</f>
        <v>-0.40354529635239011</v>
      </c>
      <c r="X23" s="73">
        <f>(T23*T24)*(1-COS(RADIANS(O22+45)))-T22*(SIN(RADIANS(O22+45)))</f>
        <v>0</v>
      </c>
      <c r="Y23" s="10"/>
      <c r="Z23">
        <v>-0.91495966784982474</v>
      </c>
      <c r="AA23" s="23">
        <f>SIN(RADIANS('[1]Biaxial Input'!$F$21))*(COS(RADIANS(0)))</f>
        <v>6.9756473744125524E-2</v>
      </c>
      <c r="AC23" s="30">
        <f>(AA22*AA23)*(1-COS(RADIANS(N22)))+AA24*(SIN(RADIANS(N22)))</f>
        <v>-4.1965824879998722E-3</v>
      </c>
      <c r="AD23" s="30">
        <f>(AA23^2)*(1-COS(RADIANS(N22)))+(COS(RADIANS(N22)))</f>
        <v>0.9399860744203522</v>
      </c>
      <c r="AE23" s="30">
        <f>(AA23*AA24)*(1-COS(RADIANS(N22)))-AA22*(SIN(RADIANS(N22)))</f>
        <v>0.34118699944639969</v>
      </c>
      <c r="AG23">
        <v>-0.85835583531131898</v>
      </c>
      <c r="AI23" s="28">
        <f>(T22*T23)*(1-COS(RADIANS(M22)))+T24*(SIN(RADIANS(M22)))</f>
        <v>1</v>
      </c>
      <c r="AJ23" s="28">
        <f>(T23^2)*(1-COS(RADIANS(M22)))+(COS(RADIANS(M22)))</f>
        <v>6.1257422745431001E-17</v>
      </c>
      <c r="AK23" s="28">
        <f>(T23*T24)*(1-COS(RADIANS(M22)))-T22*(SIN(RADIANS(M22)))</f>
        <v>0</v>
      </c>
      <c r="AM23" s="61">
        <v>-0.91638468073371182</v>
      </c>
      <c r="AO23" s="17">
        <v>0</v>
      </c>
      <c r="AP23">
        <v>0</v>
      </c>
      <c r="AR23" s="73">
        <f>(T22*T23)*(1-COS(RADIANS(O22-45)))+T24*(SIN(RADIANS(O22-45)))</f>
        <v>0.40354529635239006</v>
      </c>
      <c r="AS23" s="73">
        <f>(T23^2)*(1-COS(RADIANS(O22-45)))+(COS(RADIANS(O22-45)))</f>
        <v>-0.91495966784982474</v>
      </c>
      <c r="AT23" s="73">
        <f>(T23*T24)*(1-COS(RADIANS(O22-45)))-T22*(SIN(RADIANS(O22-45)))</f>
        <v>0</v>
      </c>
      <c r="AU23" s="10"/>
      <c r="AV23">
        <v>0.40354529635239006</v>
      </c>
      <c r="AW23" s="1">
        <v>0.38316666268840555</v>
      </c>
      <c r="AY23">
        <f t="shared" ref="AY23:AY24" si="36">Q23+AM23</f>
        <v>-1.3159718515329</v>
      </c>
      <c r="AZ23">
        <f>AY23/(SQRT(AY22^2+AY23^2+AY24^2))</f>
        <v>-0.93053262006953008</v>
      </c>
      <c r="BL23" s="23">
        <f>EM24*EH22-EM22*EH24</f>
        <v>-0.36543102377502407</v>
      </c>
      <c r="BV23" s="1"/>
      <c r="BY23" t="s">
        <v>8</v>
      </c>
      <c r="BZ23" s="5">
        <f t="shared" ref="BZ23:CA25" si="37">BZ18</f>
        <v>0.93180266183863136</v>
      </c>
      <c r="CA23" s="6">
        <f t="shared" si="37"/>
        <v>-0.87956522186239505</v>
      </c>
      <c r="CB23" s="7">
        <f>CY22</f>
        <v>0.85835583531131898</v>
      </c>
      <c r="CC23" s="8">
        <f>DU22</f>
        <v>-0.3831666626884056</v>
      </c>
      <c r="CE23" s="9">
        <f>((SUMPRODUCT(CB23:CB25,BZ23:BZ25))*(SUMPRODUCT(CB23:(CB25),CA23:CA25)))-((SUMPRODUCT(CC23:CC25,BZ23:BZ25))*(SUMPRODUCT(CC23:CC25,CA23:CA25)))</f>
        <v>6.1424264134710138E-3</v>
      </c>
      <c r="CG23">
        <v>1</v>
      </c>
      <c r="CH23" t="s">
        <v>161</v>
      </c>
      <c r="CI23" s="67"/>
      <c r="CJ23" s="1" t="s">
        <v>8</v>
      </c>
      <c r="CK23" s="5">
        <f t="shared" ref="CK23:CL25" si="38">BZ23</f>
        <v>0.93180266183863136</v>
      </c>
      <c r="CL23" s="6">
        <f t="shared" si="38"/>
        <v>-0.87956522186239505</v>
      </c>
      <c r="CM23" s="7">
        <f>FA22</f>
        <v>0.87120527180944796</v>
      </c>
      <c r="CN23" s="8">
        <f>FW22</f>
        <v>-0.35297706126629308</v>
      </c>
      <c r="CO23" s="10"/>
      <c r="CP23">
        <f t="shared" si="34"/>
        <v>0.3492962422733713</v>
      </c>
      <c r="CQ23">
        <f t="shared" si="34"/>
        <v>-0.34518112468713447</v>
      </c>
      <c r="CR23">
        <f>CJ26</f>
        <v>0</v>
      </c>
      <c r="CS23">
        <f>CM26</f>
        <v>0</v>
      </c>
      <c r="CW23" s="28"/>
      <c r="CY23" s="61">
        <v>-0.39958717079918815</v>
      </c>
      <c r="DA23" s="17">
        <v>0</v>
      </c>
      <c r="DB23">
        <v>0</v>
      </c>
      <c r="DD23" s="73">
        <f>(DB22*DB23)*(1-COS(RADIANS(CW22+45)))+DB24*(SIN(RADIANS(CW22+45)))</f>
        <v>-0.91495966784982474</v>
      </c>
      <c r="DE23" s="73">
        <f>(DB23^2)*(1-COS(RADIANS(CW22+45)))+(COS(RADIANS(CW22+45)))</f>
        <v>-0.40354529635239011</v>
      </c>
      <c r="DF23" s="73">
        <f>(DB23*DB24)*(1-COS(RADIANS(CW22+45)))-DB22*(SIN(RADIANS(CW22+45)))</f>
        <v>0</v>
      </c>
      <c r="DG23" s="10"/>
      <c r="DH23">
        <v>-0.91495966784982474</v>
      </c>
      <c r="DI23" s="23">
        <f>SIN(RADIANS('[1]Biaxial Input'!$F$21))*(COS(RADIANS(0)))</f>
        <v>6.9756473744125524E-2</v>
      </c>
      <c r="DK23" s="30">
        <f>(DI22*DI23)*(1-COS(RADIANS(CV22)))+DI24*(SIN(RADIANS(CV22)))</f>
        <v>-4.1965824879998722E-3</v>
      </c>
      <c r="DL23" s="30">
        <f>(DI23^2)*(1-COS(RADIANS(CV22)))+(COS(RADIANS(CV22)))</f>
        <v>0.9399860744203522</v>
      </c>
      <c r="DM23" s="30">
        <f>(DI23*DI24)*(1-COS(RADIANS(CV22)))-DI22*(SIN(RADIANS(CV22)))</f>
        <v>0.34118699944639969</v>
      </c>
      <c r="DO23">
        <v>-0.85835583531131898</v>
      </c>
      <c r="DQ23" s="28">
        <f>(DB22*DB23)*(1-COS(RADIANS(CU22)))+DB24*(SIN(RADIANS(CU22)))</f>
        <v>1</v>
      </c>
      <c r="DR23" s="28">
        <f>(DB23^2)*(1-COS(RADIANS(CU22)))+(COS(RADIANS(CU22)))</f>
        <v>6.1257422745431001E-17</v>
      </c>
      <c r="DS23" s="28">
        <f>(DB23*DB24)*(1-COS(RADIANS(CU22)))-DB22*(SIN(RADIANS(CU22)))</f>
        <v>0</v>
      </c>
      <c r="DU23" s="61">
        <v>-0.91638468073371182</v>
      </c>
      <c r="DW23" s="17">
        <v>0</v>
      </c>
      <c r="DX23">
        <v>0</v>
      </c>
      <c r="DZ23" s="73">
        <f>(DB22*DB23)*(1-COS(RADIANS(CW22-45)))+DB24*(SIN(RADIANS(CW22-45)))</f>
        <v>0.40354529635239006</v>
      </c>
      <c r="EA23" s="73">
        <f>(DB23^2)*(1-COS(RADIANS(CW22-45)))+(COS(RADIANS(CW22-45)))</f>
        <v>-0.91495966784982474</v>
      </c>
      <c r="EB23" s="73">
        <f>(DB23*DB24)*(1-COS(RADIANS(CW22-45)))-DB22*(SIN(RADIANS(CW22-45)))</f>
        <v>0</v>
      </c>
      <c r="EC23" s="10"/>
      <c r="ED23">
        <v>0.40354529635239006</v>
      </c>
      <c r="EE23" s="1">
        <v>0.38316666268840555</v>
      </c>
      <c r="EG23">
        <f>CY23+DU23</f>
        <v>-1.3159718515329</v>
      </c>
      <c r="EH23">
        <f>EG23/(SQRT(EG22^2+EG23^2+EG24^2))</f>
        <v>-0.93053262006953008</v>
      </c>
      <c r="EJ23">
        <f>Q23+AM23</f>
        <v>-1.3159718515329</v>
      </c>
      <c r="EK23">
        <f>EJ23/(SQRT(EJ22^2+EJ23^2+EJ24^2))</f>
        <v>-0.93053262006953008</v>
      </c>
      <c r="EM23" s="23">
        <f>CY24*DU22-CY22*DU24</f>
        <v>-2.3858119147859083E-2</v>
      </c>
      <c r="EP23" s="9">
        <f>((SUMPRODUCT(CM23:CM25,BZ23:BZ25))*(SUMPRODUCT(CM23:CM25,CA23:CA25)))-((SUMPRODUCT(CN23:CN25,BZ23:BZ25))*(SUMPRODUCT(CN23:CN25,CA23:CA25)))</f>
        <v>-5.7725526252546011E-2</v>
      </c>
      <c r="EY23" s="28"/>
      <c r="EZ23" s="10"/>
      <c r="FA23" s="61">
        <v>-0.3673623889477331</v>
      </c>
      <c r="FB23" s="13">
        <f>BW24</f>
        <v>0</v>
      </c>
      <c r="FC23" s="17">
        <v>0</v>
      </c>
      <c r="FD23">
        <v>0</v>
      </c>
      <c r="FF23" s="73">
        <f>(FD22*FD23)*(1-COS(RADIANS(EY22+45)))+FD24*(SIN(RADIANS(EY22+45)))</f>
        <v>-0.92848582688091341</v>
      </c>
      <c r="FG23" s="73">
        <f>(FD23^2)*(1-COS(RADIANS(EY22+45)))+(COS(RADIANS(EY22+45)))</f>
        <v>-0.37136783555023528</v>
      </c>
      <c r="FH23" s="73">
        <f>(FD23*FD24)*(1-COS(RADIANS(EY22+45)))-FD22*(SIN(RADIANS(EY22+45)))</f>
        <v>0</v>
      </c>
      <c r="FI23" s="10"/>
      <c r="FJ23">
        <v>-0.92848582688091341</v>
      </c>
      <c r="FK23" s="23">
        <f>SIN(RADIANS(176))*(COS(RADIANS(0)))</f>
        <v>6.9756473744125524E-2</v>
      </c>
      <c r="FM23" s="30">
        <f>(FK22*FK23)*(1-COS(RADIANS(EX22)))+FK24*(SIN(RADIANS(EX22)))</f>
        <v>-4.1965824879998722E-3</v>
      </c>
      <c r="FN23" s="30">
        <f>(FK23^2)*(1-COS(RADIANS(EX22)))+(COS(RADIANS(EX22)))</f>
        <v>0.9399860744203522</v>
      </c>
      <c r="FO23" s="30">
        <f>(FK23*FK24)*(1-COS(RADIANS(EX22)))-FK22*(SIN(RADIANS(EX22)))</f>
        <v>0.34118699944639969</v>
      </c>
      <c r="FQ23">
        <v>-0.87120527180944796</v>
      </c>
      <c r="FS23" s="28">
        <f>(FD22*FD23)*(1-COS(RADIANS(EW22)))+FD24*(SIN(RADIANS(EW22)))</f>
        <v>1</v>
      </c>
      <c r="FT23" s="28">
        <f>(FD23^2)*(1-COS(RADIANS(EW22)))+(COS(RADIANS(EW22)))</f>
        <v>6.1257422745431001E-17</v>
      </c>
      <c r="FU23" s="28">
        <f>(FD23*FD24)*(1-COS(RADIANS(EW22)))-FD22*(SIN(RADIANS(EW22)))</f>
        <v>0</v>
      </c>
      <c r="FW23" s="61">
        <v>-0.92977183509576222</v>
      </c>
      <c r="FX23" s="13">
        <f>BX24</f>
        <v>0</v>
      </c>
      <c r="FY23" s="17">
        <v>0</v>
      </c>
      <c r="FZ23">
        <v>0</v>
      </c>
      <c r="GB23" s="73">
        <f>(FD22*FD23)*(1-COS(RADIANS(EY22-45)))+FD24*(SIN(RADIANS(EY22-45)))</f>
        <v>0.37136783555023523</v>
      </c>
      <c r="GC23" s="73">
        <f>(FD23^2)*(1-COS(RADIANS(EY22-45)))+(COS(RADIANS(EY22-45)))</f>
        <v>-0.92848582688091341</v>
      </c>
      <c r="GD23" s="73">
        <f>(FD23*FD24)*(1-COS(RADIANS(EY22-45)))-FD22*(SIN(RADIANS(EY22-45)))</f>
        <v>0</v>
      </c>
      <c r="GE23" s="10"/>
      <c r="GF23">
        <v>0.37136783555023523</v>
      </c>
      <c r="GG23" s="1">
        <v>0.35297706126629302</v>
      </c>
      <c r="GI23">
        <f>FA23+FW23</f>
        <v>-1.2971342240434953</v>
      </c>
      <c r="GJ23">
        <f>GI23/(SQRT(GI22^2+GI23^2+GI24^2))</f>
        <v>-0.91721240593030584</v>
      </c>
      <c r="GL23">
        <f>CH24+DC23</f>
        <v>-5.7725526252546011E-2</v>
      </c>
      <c r="GM23" t="e">
        <f>GL23/(SQRT(GL22^2+GL23^2+GL24^2))</f>
        <v>#VALUE!</v>
      </c>
      <c r="GO23" s="27">
        <f>FA24*FW22-FA22*FW24</f>
        <v>-2.3858119147859069E-2</v>
      </c>
    </row>
    <row r="24" spans="1:197" x14ac:dyDescent="0.2">
      <c r="A24" s="1"/>
      <c r="D24" t="s">
        <v>9</v>
      </c>
      <c r="E24" s="5">
        <f t="shared" si="35"/>
        <v>-0.219</v>
      </c>
      <c r="F24" s="6">
        <f t="shared" si="35"/>
        <v>-0.51600000000000001</v>
      </c>
      <c r="G24" s="7">
        <f t="shared" ref="G24:G25" si="39">Q23</f>
        <v>-0.39958717079918815</v>
      </c>
      <c r="H24" s="8">
        <f t="shared" ref="H24:H25" si="40">AM23</f>
        <v>-0.91638468073371182</v>
      </c>
      <c r="J24" s="10"/>
      <c r="Q24" s="61">
        <v>0.32180017545008965</v>
      </c>
      <c r="S24" s="17">
        <v>0</v>
      </c>
      <c r="T24">
        <v>1</v>
      </c>
      <c r="V24" s="73">
        <f>(T22*T24)*(1-COS(RADIANS(O22+45)))-T23*(SIN(RADIANS(O22+45)))</f>
        <v>0</v>
      </c>
      <c r="W24" s="73">
        <f>(T23*T24)*(1-COS(RADIANS(O22+45)))+T22*(SIN(RADIANS(O22+45)))</f>
        <v>0</v>
      </c>
      <c r="X24" s="73">
        <f>(T24^2)*(1-COS(RADIANS(O22+45)))+(COS(RADIANS(O22+45)))</f>
        <v>0.99999999999999989</v>
      </c>
      <c r="Y24" s="10"/>
      <c r="Z24">
        <v>0</v>
      </c>
      <c r="AA24" s="23">
        <f>SIN(RADIANS('[1]Biaxial Input'!$F$21))*SIN(RADIANS(0))</f>
        <v>0</v>
      </c>
      <c r="AC24" s="30">
        <f>(AA22*AA24)*(1-COS(RADIANS(N22)))-AA23*(SIN(RADIANS(N22)))</f>
        <v>-2.3858119147859059E-2</v>
      </c>
      <c r="AD24" s="30">
        <f>(AA23*AA24)*(1-COS(RADIANS(N22)))+AA22*(SIN(RADIANS(N22)))</f>
        <v>-0.34118699944639969</v>
      </c>
      <c r="AE24" s="30">
        <f>(AA24^2)*(1-COS(RADIANS(N22)))+(COS(RADIANS(N22)))</f>
        <v>0.93969262078590843</v>
      </c>
      <c r="AG24">
        <v>0.32180017545008965</v>
      </c>
      <c r="AI24" s="28">
        <f>(T22*T24)*(1-COS(RADIANS(M22)))-T23*(SIN(RADIANS(M22)))</f>
        <v>0</v>
      </c>
      <c r="AJ24" s="28">
        <f>(T23*T24)*(1-COS(RADIANS(M22)))+T22*(SIN(RADIANS(M22)))</f>
        <v>0</v>
      </c>
      <c r="AK24" s="28">
        <f>(T24^2)*(1-COS(RADIANS(M22)))+(COS(RADIANS(M22)))</f>
        <v>1</v>
      </c>
      <c r="AM24" s="61">
        <v>-0.11585519203213344</v>
      </c>
      <c r="AO24" s="17">
        <v>0</v>
      </c>
      <c r="AP24">
        <v>1</v>
      </c>
      <c r="AR24" s="73">
        <f>(T22*T22)*(1-COS(RADIANS(O22-45)))-T22*(SIN(RADIANS(O22-45)))</f>
        <v>0</v>
      </c>
      <c r="AS24" s="73">
        <f>(T23*T24)*(1-COS(RADIANS(O22-45)))+T22*(SIN(RADIANS(O22-45)))</f>
        <v>0</v>
      </c>
      <c r="AT24" s="73">
        <f>(T24^2)*(1-COS(RADIANS(O22-45)))+(COS(RADIANS(O22-45)))</f>
        <v>1</v>
      </c>
      <c r="AU24" s="10"/>
      <c r="AV24">
        <v>0</v>
      </c>
      <c r="AW24" s="1">
        <v>-0.11585519203213344</v>
      </c>
      <c r="AY24">
        <f t="shared" si="36"/>
        <v>0.2059449834179562</v>
      </c>
      <c r="AZ24">
        <f>AY24/(SQRT(AY22^2+AY23^2+AY24^2))</f>
        <v>0.14562509432618789</v>
      </c>
      <c r="BL24" s="23">
        <f>EM22*EH23-EM23*EH22</f>
        <v>-0.30946907816937036</v>
      </c>
      <c r="BV24" s="1"/>
      <c r="BY24" t="s">
        <v>9</v>
      </c>
      <c r="BZ24" s="5">
        <f t="shared" si="37"/>
        <v>0.3492962422733713</v>
      </c>
      <c r="CA24" s="6">
        <f t="shared" si="37"/>
        <v>-0.34518112468713447</v>
      </c>
      <c r="CB24" s="7">
        <f>CY23</f>
        <v>-0.39958717079918815</v>
      </c>
      <c r="CC24" s="8">
        <f>DU23</f>
        <v>-0.91638468073371182</v>
      </c>
      <c r="CE24" s="10"/>
      <c r="CH24">
        <f>((SUMPRODUCT(CM23:CM25,CK23:CK25))*(SUMPRODUCT(CM23:CM25,CL23:CL25)))-((SUMPRODUCT(CN23:CN25,CK23:CK25))*(SUMPRODUCT(CN23:CN25,CL23:CL25)))</f>
        <v>-5.7725526252546011E-2</v>
      </c>
      <c r="CI24" s="67"/>
      <c r="CJ24" s="10" t="s">
        <v>9</v>
      </c>
      <c r="CK24" s="5">
        <f t="shared" si="38"/>
        <v>0.3492962422733713</v>
      </c>
      <c r="CL24" s="6">
        <f t="shared" si="38"/>
        <v>-0.34518112468713447</v>
      </c>
      <c r="CM24" s="7">
        <f>FA23</f>
        <v>-0.3673623889477331</v>
      </c>
      <c r="CN24" s="8">
        <f>FW23</f>
        <v>-0.92977183509576222</v>
      </c>
      <c r="CP24">
        <f t="shared" si="34"/>
        <v>-9.8670839279614439E-2</v>
      </c>
      <c r="CQ24">
        <f t="shared" si="34"/>
        <v>-0.32743703463395935</v>
      </c>
      <c r="CR24">
        <f>CK26</f>
        <v>0</v>
      </c>
      <c r="CS24">
        <f>CN26</f>
        <v>0</v>
      </c>
      <c r="CW24" s="28"/>
      <c r="CY24" s="61">
        <v>0.32180017545008965</v>
      </c>
      <c r="DA24" s="17">
        <v>0</v>
      </c>
      <c r="DB24">
        <v>1</v>
      </c>
      <c r="DD24" s="73">
        <f>(DB22*DB24)*(1-COS(RADIANS(CW22+45)))-DB23*(SIN(RADIANS(CW22+45)))</f>
        <v>0</v>
      </c>
      <c r="DE24" s="73">
        <f>(DB23*DB24)*(1-COS(RADIANS(CW22+45)))+DB22*(SIN(RADIANS(CW22+45)))</f>
        <v>0</v>
      </c>
      <c r="DF24" s="73">
        <f>(DB24^2)*(1-COS(RADIANS(CW22+45)))+(COS(RADIANS(CW22+45)))</f>
        <v>0.99999999999999989</v>
      </c>
      <c r="DG24" s="10"/>
      <c r="DH24">
        <v>0</v>
      </c>
      <c r="DI24" s="23">
        <f>SIN(RADIANS('[1]Biaxial Input'!$F$21))*SIN(RADIANS(0))</f>
        <v>0</v>
      </c>
      <c r="DK24" s="30">
        <f>(DI22*DI24)*(1-COS(RADIANS(CV22)))-DI23*(SIN(RADIANS(CV22)))</f>
        <v>-2.3858119147859059E-2</v>
      </c>
      <c r="DL24" s="30">
        <f>(DI23*DI24)*(1-COS(RADIANS(CV22)))+DI22*(SIN(RADIANS(CV22)))</f>
        <v>-0.34118699944639969</v>
      </c>
      <c r="DM24" s="30">
        <f>(DI24^2)*(1-COS(RADIANS(CV22)))+(COS(RADIANS(CV22)))</f>
        <v>0.93969262078590843</v>
      </c>
      <c r="DO24">
        <v>0.32180017545008965</v>
      </c>
      <c r="DQ24" s="28">
        <f>(DB22*DB24)*(1-COS(RADIANS(CU22)))-DB23*(SIN(RADIANS(CU22)))</f>
        <v>0</v>
      </c>
      <c r="DR24" s="28">
        <f>(DB23*DB24)*(1-COS(RADIANS(CU22)))+DB22*(SIN(RADIANS(CU22)))</f>
        <v>0</v>
      </c>
      <c r="DS24" s="28">
        <f>(DB24^2)*(1-COS(RADIANS(CU22)))+(COS(RADIANS(CU22)))</f>
        <v>1</v>
      </c>
      <c r="DU24" s="61">
        <v>-0.11585519203213344</v>
      </c>
      <c r="DW24" s="17">
        <v>0</v>
      </c>
      <c r="DX24">
        <v>1</v>
      </c>
      <c r="DZ24" s="73">
        <f>(DB22*DB22)*(1-COS(RADIANS(CW22-45)))-DB22*(SIN(RADIANS(CW22-45)))</f>
        <v>0</v>
      </c>
      <c r="EA24" s="73">
        <f>(DB23*DB24)*(1-COS(RADIANS(CW22-45)))+DB22*(SIN(RADIANS(CW22-45)))</f>
        <v>0</v>
      </c>
      <c r="EB24" s="73">
        <f>(DB24^2)*(1-COS(RADIANS(CW22-45)))+(COS(RADIANS(CW22-45)))</f>
        <v>1</v>
      </c>
      <c r="EC24" s="10"/>
      <c r="ED24">
        <v>0</v>
      </c>
      <c r="EE24" s="1">
        <v>-0.11585519203213344</v>
      </c>
      <c r="EG24">
        <f>CY24+DU24</f>
        <v>0.2059449834179562</v>
      </c>
      <c r="EH24">
        <f>EG24/(SQRT(EG22^2+EG23^2+EG24^2))</f>
        <v>0.14562509432618789</v>
      </c>
      <c r="EJ24">
        <f>Q24+AM24</f>
        <v>0.2059449834179562</v>
      </c>
      <c r="EK24">
        <f>EJ24/(SQRT(EJ22^2+EJ23^2+EJ24^2))</f>
        <v>0.14562509432618789</v>
      </c>
      <c r="EM24" s="23">
        <f>CY22*DU23-CY23*DU22</f>
        <v>-0.93969262078590843</v>
      </c>
      <c r="ER24">
        <f t="shared" ref="ER24:ES26" si="41">CK23</f>
        <v>0.93180266183863136</v>
      </c>
      <c r="ES24">
        <f t="shared" si="41"/>
        <v>-0.87956522186239505</v>
      </c>
      <c r="ET24" t="e">
        <f>#REF!</f>
        <v>#REF!</v>
      </c>
      <c r="EU24" t="e">
        <f>#REF!</f>
        <v>#REF!</v>
      </c>
      <c r="EY24" s="28"/>
      <c r="EZ24" s="10"/>
      <c r="FA24" s="61">
        <v>0.32564743137024821</v>
      </c>
      <c r="FB24" s="13">
        <f>BW25</f>
        <v>0</v>
      </c>
      <c r="FC24" s="17">
        <v>0</v>
      </c>
      <c r="FD24">
        <v>1</v>
      </c>
      <c r="FF24" s="73">
        <f>(FD22*FD24)*(1-COS(RADIANS(EY22+45)))-FD23*(SIN(RADIANS(EY22+45)))</f>
        <v>0</v>
      </c>
      <c r="FG24" s="73">
        <f>(FD23*FD24)*(1-COS(RADIANS(EY22+45)))+FD22*(SIN(RADIANS(EY22+45)))</f>
        <v>0</v>
      </c>
      <c r="FH24" s="73">
        <f>(FD24^2)*(1-COS(RADIANS(EY22+45)))+(COS(RADIANS(EY22+45)))</f>
        <v>1</v>
      </c>
      <c r="FI24" s="10"/>
      <c r="FJ24">
        <v>0</v>
      </c>
      <c r="FK24" s="23">
        <f>SIN(RADIANS(176))*SIN(RADIANS(0))</f>
        <v>0</v>
      </c>
      <c r="FM24" s="30">
        <f>(FK22*FK24)*(1-COS(RADIANS(EX22)))-FK23*(SIN(RADIANS(EX22)))</f>
        <v>-2.3858119147859059E-2</v>
      </c>
      <c r="FN24" s="30">
        <f>(FK23*FK24)*(1-COS(RADIANS(EX22)))+FK22*(SIN(RADIANS(EX22)))</f>
        <v>-0.34118699944639969</v>
      </c>
      <c r="FO24" s="30">
        <f>(FK24^2)*(1-COS(RADIANS(EX22)))+(COS(RADIANS(EX22)))</f>
        <v>0.93969262078590843</v>
      </c>
      <c r="FQ24">
        <v>0.32564743137024821</v>
      </c>
      <c r="FS24" s="28">
        <f>(FD22*FD24)*(1-COS(RADIANS(EW22)))-FD23*(SIN(RADIANS(EW22)))</f>
        <v>0</v>
      </c>
      <c r="FT24" s="28">
        <f>(FD23*FD24)*(1-COS(RADIANS(EW22)))+FD22*(SIN(RADIANS(EW22)))</f>
        <v>0</v>
      </c>
      <c r="FU24" s="28">
        <f>(FD24^2)*(1-COS(RADIANS(EW22)))+(COS(RADIANS(EW22)))</f>
        <v>1</v>
      </c>
      <c r="FW24" s="61">
        <v>-0.10455395201746549</v>
      </c>
      <c r="FX24" s="13">
        <f>BX25</f>
        <v>0</v>
      </c>
      <c r="FY24" s="17">
        <v>0</v>
      </c>
      <c r="FZ24">
        <v>1</v>
      </c>
      <c r="GB24" s="73">
        <f>(FD22*FD22)*(1-COS(RADIANS(EY22-45)))-FD22*(SIN(RADIANS(EY22-45)))</f>
        <v>0</v>
      </c>
      <c r="GC24" s="73">
        <f>(FD23*FD24)*(1-COS(RADIANS(EY22-45)))+FD22*(SIN(RADIANS(EY22-45)))</f>
        <v>0</v>
      </c>
      <c r="GD24" s="73">
        <f>(FD24^2)*(1-COS(RADIANS(EY22-45)))+(COS(RADIANS(EY22-45)))</f>
        <v>0.99999999999999989</v>
      </c>
      <c r="GE24" s="10"/>
      <c r="GF24">
        <v>0</v>
      </c>
      <c r="GG24" s="1">
        <v>-0.10455395201746549</v>
      </c>
      <c r="GI24">
        <f>FA24+FW24</f>
        <v>0.22109347935278273</v>
      </c>
      <c r="GJ24">
        <f>GI24/(SQRT(GI22^2+GI23^2+GI24^2))</f>
        <v>0.15633669852648058</v>
      </c>
      <c r="GL24" t="e">
        <f>#REF!+DC24</f>
        <v>#REF!</v>
      </c>
      <c r="GM24" t="e">
        <f>GL24/(SQRT(GL22^2+GL23^2+GL24^2))</f>
        <v>#REF!</v>
      </c>
      <c r="GO24" s="27">
        <f>FA22*FW23-FA23*FW22</f>
        <v>-0.93969262078590854</v>
      </c>
    </row>
    <row r="25" spans="1:197" x14ac:dyDescent="0.2">
      <c r="A25" s="1"/>
      <c r="D25" t="s">
        <v>10</v>
      </c>
      <c r="E25" s="5">
        <f t="shared" si="35"/>
        <v>0.27500000000000002</v>
      </c>
      <c r="F25" s="6">
        <f t="shared" si="35"/>
        <v>-0.79500000000000004</v>
      </c>
      <c r="G25" s="7">
        <f t="shared" si="39"/>
        <v>0.32180017545008965</v>
      </c>
      <c r="H25" s="8">
        <f t="shared" si="40"/>
        <v>-0.11585519203213344</v>
      </c>
      <c r="J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W25" s="1"/>
      <c r="BV25" s="1"/>
      <c r="BY25" t="s">
        <v>10</v>
      </c>
      <c r="BZ25" s="5">
        <f t="shared" si="37"/>
        <v>-9.8670839279614439E-2</v>
      </c>
      <c r="CA25" s="6">
        <f t="shared" si="37"/>
        <v>-0.32743703463395935</v>
      </c>
      <c r="CB25" s="7">
        <f>CY24</f>
        <v>0.32180017545008965</v>
      </c>
      <c r="CC25" s="8">
        <f>DU24</f>
        <v>-0.11585519203213344</v>
      </c>
      <c r="CE25" s="10"/>
      <c r="CG25" s="10" t="s">
        <v>160</v>
      </c>
      <c r="CH25" s="10">
        <f>-CH22*((EY22-CW22)/(CH24-CE23))</f>
        <v>201.39234768477993</v>
      </c>
      <c r="CI25" s="67"/>
      <c r="CJ25" s="10" t="s">
        <v>10</v>
      </c>
      <c r="CK25" s="5">
        <f t="shared" si="38"/>
        <v>-9.8670839279614439E-2</v>
      </c>
      <c r="CL25" s="6">
        <f t="shared" si="38"/>
        <v>-0.32743703463395935</v>
      </c>
      <c r="CM25" s="7">
        <f>FA24</f>
        <v>0.32564743137024821</v>
      </c>
      <c r="CN25" s="8">
        <f>FW24</f>
        <v>-0.10455395201746549</v>
      </c>
      <c r="CW25" s="28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EE25" s="1"/>
      <c r="EI25" s="64">
        <f>(DEGREES(ACOS((EH22*EK22+EH23*EK23+EH24*EK24)/((SQRT(EH22^2+EH23^2+EH24^2))*(SQRT(EK22^2+EK23^2+EK24^2))))))</f>
        <v>0</v>
      </c>
      <c r="ER25">
        <f t="shared" si="41"/>
        <v>0.3492962422733713</v>
      </c>
      <c r="ES25">
        <f t="shared" si="41"/>
        <v>-0.34518112468713447</v>
      </c>
      <c r="ET25" t="e">
        <f>#REF!</f>
        <v>#REF!</v>
      </c>
      <c r="EU25" t="e">
        <f>#REF!</f>
        <v>#REF!</v>
      </c>
      <c r="EY25" s="28"/>
      <c r="EZ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GG25" s="1"/>
      <c r="GK25" s="64" t="e">
        <f>(DEGREES(ACOS((GJ22*GM22+GJ23*GM23+GJ24*GM24)/((SQRT(GJ22^2+GJ23^2+GJ24^2))*(SQRT(GM22^2+GM23^2+GM24^2))))))</f>
        <v>#VALUE!</v>
      </c>
    </row>
    <row r="26" spans="1:197" x14ac:dyDescent="0.2">
      <c r="A26" s="1"/>
      <c r="Q26" s="82" t="s">
        <v>148</v>
      </c>
      <c r="R26" s="13"/>
      <c r="T26" s="10"/>
      <c r="U26" s="10"/>
      <c r="V26" s="10"/>
      <c r="W26" s="10"/>
      <c r="X26" s="10"/>
      <c r="Y26" s="10"/>
      <c r="Z26" s="80"/>
      <c r="AA26" s="23" t="s">
        <v>149</v>
      </c>
      <c r="AE26" s="1"/>
      <c r="AG26" s="80"/>
      <c r="AK26" s="13"/>
      <c r="AL26" s="81"/>
      <c r="AM26" s="82" t="s">
        <v>150</v>
      </c>
      <c r="AO26" s="13"/>
      <c r="AP26" s="13"/>
      <c r="AS26" s="1"/>
      <c r="AW26" s="1"/>
      <c r="BV26" s="1"/>
      <c r="CS26" s="15"/>
      <c r="CW26" s="28"/>
      <c r="CY26" s="82" t="s">
        <v>148</v>
      </c>
      <c r="CZ26" s="13"/>
      <c r="DB26" s="10"/>
      <c r="DC26" s="10"/>
      <c r="DD26" s="10"/>
      <c r="DE26" s="10"/>
      <c r="DF26" s="10"/>
      <c r="DG26" s="10"/>
      <c r="DH26" s="80"/>
      <c r="DI26" s="23" t="s">
        <v>149</v>
      </c>
      <c r="DM26" s="1"/>
      <c r="DO26" s="80"/>
      <c r="DS26" s="13"/>
      <c r="DT26" s="81"/>
      <c r="DU26" s="82" t="s">
        <v>150</v>
      </c>
      <c r="DW26" s="13"/>
      <c r="DX26" s="13"/>
      <c r="EA26" s="1"/>
      <c r="EE26" s="1"/>
      <c r="EI26" s="13"/>
      <c r="ER26">
        <f t="shared" si="41"/>
        <v>-9.8670839279614439E-2</v>
      </c>
      <c r="ES26">
        <f t="shared" si="41"/>
        <v>-0.32743703463395935</v>
      </c>
      <c r="ET26" t="e">
        <f>#REF!</f>
        <v>#REF!</v>
      </c>
      <c r="EU26" t="e">
        <f>#REF!</f>
        <v>#REF!</v>
      </c>
      <c r="EY26" s="28"/>
      <c r="EZ26" s="10"/>
      <c r="FA26" s="82" t="s">
        <v>148</v>
      </c>
      <c r="FB26" s="13"/>
      <c r="FD26" s="10"/>
      <c r="FE26" s="10"/>
      <c r="FF26" s="10"/>
      <c r="FG26" s="10"/>
      <c r="FH26" s="10"/>
      <c r="FI26" s="10"/>
      <c r="FJ26" s="80"/>
      <c r="FK26" s="23" t="s">
        <v>149</v>
      </c>
      <c r="FO26" s="1"/>
      <c r="FQ26" s="80"/>
      <c r="FU26" s="13"/>
      <c r="FV26" s="81"/>
      <c r="FW26" s="82" t="s">
        <v>150</v>
      </c>
      <c r="FY26" s="13"/>
      <c r="FZ26" s="13"/>
      <c r="GC26" s="1"/>
      <c r="GG26" s="1"/>
      <c r="GK26" s="13"/>
    </row>
    <row r="27" spans="1:197" x14ac:dyDescent="0.2">
      <c r="A27" s="1"/>
      <c r="E27" s="5" t="s">
        <v>4</v>
      </c>
      <c r="F27" s="6" t="s">
        <v>5</v>
      </c>
      <c r="G27" s="7" t="s">
        <v>6</v>
      </c>
      <c r="H27" s="8" t="s">
        <v>1</v>
      </c>
      <c r="I27">
        <v>6</v>
      </c>
      <c r="J27" s="9" t="s">
        <v>7</v>
      </c>
      <c r="K27">
        <v>6</v>
      </c>
      <c r="L27" s="10"/>
      <c r="M27" s="17">
        <f>A7</f>
        <v>45</v>
      </c>
      <c r="N27" s="17">
        <f>B7</f>
        <v>25</v>
      </c>
      <c r="O27" s="17">
        <f>C7</f>
        <v>245.2</v>
      </c>
      <c r="Q27" s="61">
        <f t="array" ref="Q27:Q29">MMULT(AI27:AK29,AG27:AG29)</f>
        <v>0.85171162377563892</v>
      </c>
      <c r="R27" s="13"/>
      <c r="S27" s="17">
        <v>1</v>
      </c>
      <c r="T27">
        <v>0</v>
      </c>
      <c r="V27" s="73">
        <f>(T27^2)*(1-COS(RADIANS(O27+45)))+(COS(RADIANS(O27+45)))</f>
        <v>0.3452981989985347</v>
      </c>
      <c r="W27" s="73">
        <f>(T27*T28)*(1-COS(RADIANS(O27+45)))-T29*(SIN(RADIANS(O27+45)))</f>
        <v>0.93849302275955593</v>
      </c>
      <c r="X27" s="73">
        <f>(T27*T29)*(1-COS(RADIANS(O27+45)))+T28*(SIN(RADIANS(O27+45)))</f>
        <v>0</v>
      </c>
      <c r="Y27" s="10"/>
      <c r="Z27">
        <f t="array" ref="Z27:Z29">MMULT(V27:X29,S27:S29)</f>
        <v>0.3452981989985347</v>
      </c>
      <c r="AA27" s="23">
        <f>COS(RADIANS('[1]Biaxial Input'!$F$21))</f>
        <v>-0.9975640502598242</v>
      </c>
      <c r="AC27" s="30">
        <f>(AA27^2)*(1-COS(RADIANS(N27)))+(COS(RADIANS(N27)))</f>
        <v>0.99954409691199531</v>
      </c>
      <c r="AD27" s="30">
        <f>(AA27*AA28)*(1-COS(RADIANS(N27)))-AA29*(SIN(RADIANS(N27)))</f>
        <v>-6.5197179069601558E-3</v>
      </c>
      <c r="AE27" s="30">
        <f>(AA27*AA29)*(1-COS(RADIANS(N27)))+AA28*(SIN(RADIANS(N27)))</f>
        <v>2.948035967890307E-2</v>
      </c>
      <c r="AG27">
        <f t="array" ref="AG27:AG29">MMULT(AC27:AE29,Z27:Z29)</f>
        <v>0.35125948624937142</v>
      </c>
      <c r="AI27" s="28">
        <f>(T27^2)*(1-COS(RADIANS(M27)))+(COS(RADIANS(M27)))</f>
        <v>0.70710678118654757</v>
      </c>
      <c r="AJ27" s="28">
        <f>(T27*T28)*(1-COS(RADIANS(M27)))-T29*(SIN(RADIANS(M27)))</f>
        <v>-0.70710678118654746</v>
      </c>
      <c r="AK27" s="28">
        <f>(T27*T29)*(1-COS(RADIANS(M27)))+T28*(SIN(RADIANS(M27)))</f>
        <v>0</v>
      </c>
      <c r="AM27" s="61">
        <f t="array" ref="AM27:AM29">MMULT(AI27:AK29,AW27:AW29)</f>
        <v>-0.44464907664631426</v>
      </c>
      <c r="AN27" s="13"/>
      <c r="AO27" s="17">
        <v>1</v>
      </c>
      <c r="AP27">
        <v>0</v>
      </c>
      <c r="AR27" s="73">
        <f>(T27^2)*(1-COS(RADIANS(O27-45)))+(COS(RADIANS(O27-45)))</f>
        <v>-0.93849302275955604</v>
      </c>
      <c r="AS27" s="73">
        <f>(T27*T28)*(1-COS(RADIANS(O27-45)))-T29*(SIN(RADIANS(O27-45)))</f>
        <v>0.34529819899853437</v>
      </c>
      <c r="AT27" s="73">
        <f>(T27*T29)*(1-COS(RADIANS(O27-45)))+T28*(SIN(RADIANS(O27-45)))</f>
        <v>0</v>
      </c>
      <c r="AU27" s="10"/>
      <c r="AV27">
        <f t="array" ref="AV27:AV29">MMULT(AR27:AT29,S27:S29)</f>
        <v>-0.93849302275955604</v>
      </c>
      <c r="AW27" s="1">
        <f t="array" ref="AW27:AW29">MMULT(AC27:AE29,AV27:AV29)</f>
        <v>-0.93581391404115721</v>
      </c>
      <c r="AY27">
        <f>Q27+AM27</f>
        <v>0.40706254712932466</v>
      </c>
      <c r="AZ27">
        <f>AY27/(SQRT(AY27^2+AY28^2+AY29^2))</f>
        <v>0.28783668744221413</v>
      </c>
      <c r="BL27" s="23">
        <f>EM28*EH29-EM29*EH28</f>
        <v>-0.91666544213210543</v>
      </c>
      <c r="BV27" s="1"/>
      <c r="BZ27" s="5" t="s">
        <v>4</v>
      </c>
      <c r="CA27" s="6" t="s">
        <v>5</v>
      </c>
      <c r="CB27" s="7" t="s">
        <v>6</v>
      </c>
      <c r="CC27" s="8" t="s">
        <v>1</v>
      </c>
      <c r="CD27">
        <v>6</v>
      </c>
      <c r="CE27" s="9" t="s">
        <v>7</v>
      </c>
      <c r="CG27" s="90" t="s">
        <v>157</v>
      </c>
      <c r="CH27" s="61">
        <f>CE28-((CH29-CE28)/(EY27-CW27))*CW27</f>
        <v>8.1925924410220343</v>
      </c>
      <c r="CI27" s="10"/>
      <c r="CK27" s="5" t="s">
        <v>4</v>
      </c>
      <c r="CL27" s="6" t="s">
        <v>5</v>
      </c>
      <c r="CM27" s="7" t="s">
        <v>6</v>
      </c>
      <c r="CN27" s="8" t="s">
        <v>1</v>
      </c>
      <c r="CO27" s="10"/>
      <c r="CP27">
        <f t="shared" ref="CP27:CQ29" si="42">BZ28</f>
        <v>0.93180266183863136</v>
      </c>
      <c r="CQ27">
        <f t="shared" si="42"/>
        <v>-0.87956522186239505</v>
      </c>
      <c r="CR27">
        <f>CI31</f>
        <v>0</v>
      </c>
      <c r="CS27">
        <f>CL31</f>
        <v>0</v>
      </c>
      <c r="CU27" s="17">
        <f>BV7</f>
        <v>45</v>
      </c>
      <c r="CV27" s="17">
        <f>BW7</f>
        <v>25</v>
      </c>
      <c r="CW27" s="31">
        <f>BX7</f>
        <v>245.2</v>
      </c>
      <c r="CY27" s="61">
        <f t="array" ref="CY27:CY29">MMULT(DQ27:DS29,DO27:DO29)</f>
        <v>0.85171162377563892</v>
      </c>
      <c r="CZ27" s="13"/>
      <c r="DA27" s="17">
        <v>1</v>
      </c>
      <c r="DB27">
        <v>0</v>
      </c>
      <c r="DD27" s="73">
        <f>(DB27^2)*(1-COS(RADIANS(CW27+45)))+(COS(RADIANS(CW27+45)))</f>
        <v>0.3452981989985347</v>
      </c>
      <c r="DE27" s="73">
        <f>(DB27*DB28)*(1-COS(RADIANS(CW27+45)))-DB29*(SIN(RADIANS(CW27+45)))</f>
        <v>0.93849302275955593</v>
      </c>
      <c r="DF27" s="73">
        <f>(DB27*DB29)*(1-COS(RADIANS(CW27+45)))+DB28*(SIN(RADIANS(CW27+45)))</f>
        <v>0</v>
      </c>
      <c r="DG27" s="10"/>
      <c r="DH27">
        <f t="array" ref="DH27:DH29">MMULT(DD27:DF29,DA27:DA29)</f>
        <v>0.3452981989985347</v>
      </c>
      <c r="DI27" s="23">
        <f>COS(RADIANS('[1]Biaxial Input'!$F$21))</f>
        <v>-0.9975640502598242</v>
      </c>
      <c r="DK27" s="30">
        <f>(DI27^2)*(1-COS(RADIANS(CV27)))+(COS(RADIANS(CV27)))</f>
        <v>0.99954409691199531</v>
      </c>
      <c r="DL27" s="30">
        <f>(DI27*DI28)*(1-COS(RADIANS(CV27)))-DI29*(SIN(RADIANS(CV27)))</f>
        <v>-6.5197179069601558E-3</v>
      </c>
      <c r="DM27" s="30">
        <f>(DI27*DI29)*(1-COS(RADIANS(CV27)))+DI28*(SIN(RADIANS(CV27)))</f>
        <v>2.948035967890307E-2</v>
      </c>
      <c r="DO27">
        <f t="array" ref="DO27:DO29">MMULT(DK27:DM29,DH27:DH29)</f>
        <v>0.35125948624937142</v>
      </c>
      <c r="DQ27" s="28">
        <f>(DB27^2)*(1-COS(RADIANS(CU27)))+(COS(RADIANS(CU27)))</f>
        <v>0.70710678118654757</v>
      </c>
      <c r="DR27" s="28">
        <f>(DB27*DB28)*(1-COS(RADIANS(CU27)))-DB29*(SIN(RADIANS(CU27)))</f>
        <v>-0.70710678118654746</v>
      </c>
      <c r="DS27" s="28">
        <f>(DB27*DB29)*(1-COS(RADIANS(CU27)))+DB28*(SIN(RADIANS(CU27)))</f>
        <v>0</v>
      </c>
      <c r="DU27" s="61">
        <f t="array" ref="DU27:DU29">MMULT(DQ27:DS29,EE27:EE29)</f>
        <v>-0.44464907664631426</v>
      </c>
      <c r="DV27" s="13"/>
      <c r="DW27" s="17">
        <v>1</v>
      </c>
      <c r="DX27">
        <v>0</v>
      </c>
      <c r="DZ27" s="73">
        <f>(DB27^2)*(1-COS(RADIANS(CW27-45)))+(COS(RADIANS(CW27-45)))</f>
        <v>-0.93849302275955604</v>
      </c>
      <c r="EA27" s="73">
        <f>(DB27*DB28)*(1-COS(RADIANS(CW27-45)))-DB29*(SIN(RADIANS(CW27-45)))</f>
        <v>0.34529819899853437</v>
      </c>
      <c r="EB27" s="73">
        <f>(DB27*DB29)*(1-COS(RADIANS(CW27-45)))+DB28*(SIN(RADIANS(CW27-45)))</f>
        <v>0</v>
      </c>
      <c r="EC27" s="10"/>
      <c r="ED27">
        <f t="array" ref="ED27:ED29">MMULT(DZ27:EB29,DA27:DA29)</f>
        <v>-0.93849302275955604</v>
      </c>
      <c r="EE27" s="1">
        <f t="array" ref="EE27:EE29">MMULT(DK27:DM29,ED27:ED29)</f>
        <v>-0.93581391404115721</v>
      </c>
      <c r="EG27">
        <f>CY27+DU27</f>
        <v>0.40706254712932466</v>
      </c>
      <c r="EH27">
        <f>EG27/(SQRT(EG27^2+EG28^2+EG29^2))</f>
        <v>0.28783668744221413</v>
      </c>
      <c r="EJ27">
        <f>Q27+AM27</f>
        <v>0.40706254712932466</v>
      </c>
      <c r="EK27">
        <f>EJ27/(SQRT(EJ27^2+EJ28^2+EJ29^2))</f>
        <v>0.28783668744221413</v>
      </c>
      <c r="EM27" s="23">
        <f>CY28*DU29-CY29*DU28</f>
        <v>0.2772625264312592</v>
      </c>
      <c r="EO27" s="15">
        <v>6</v>
      </c>
      <c r="EP27" s="9" t="s">
        <v>7</v>
      </c>
      <c r="EW27" s="17">
        <f>CU27</f>
        <v>45</v>
      </c>
      <c r="EX27" s="17">
        <f>CV27</f>
        <v>25</v>
      </c>
      <c r="EY27" s="31">
        <f>2+CW27</f>
        <v>247.2</v>
      </c>
      <c r="EZ27" s="10"/>
      <c r="FA27" s="61">
        <f t="array" ref="FA27:FA29">MMULT(FS27:FU29,FQ27:FQ29)</f>
        <v>0.86671081305110076</v>
      </c>
      <c r="FB27" s="13">
        <f>BW28</f>
        <v>0</v>
      </c>
      <c r="FC27" s="17">
        <v>1</v>
      </c>
      <c r="FD27">
        <v>0</v>
      </c>
      <c r="FF27" s="73">
        <f>(FD27^2)*(1-COS(RADIANS(EY27+45)))+(COS(RADIANS(EY27+45)))</f>
        <v>0.37784078681846683</v>
      </c>
      <c r="FG27" s="73">
        <f>(FD27*FD28)*(1-COS(RADIANS(EY27+45)))-FD29*(SIN(RADIANS(EY27+45)))</f>
        <v>0.92587058480999485</v>
      </c>
      <c r="FH27" s="73">
        <f>(FD27*FD29)*(1-COS(RADIANS(EY27+45)))+FD28*(SIN(RADIANS(EY27+45)))</f>
        <v>0</v>
      </c>
      <c r="FI27" s="10"/>
      <c r="FJ27">
        <f t="array" ref="FJ27:FJ29">MMULT(FF27:FH29,FC27:FC29)</f>
        <v>0.37784078681846683</v>
      </c>
      <c r="FK27" s="23">
        <f>COS(RADIANS(176))</f>
        <v>-0.9975640502598242</v>
      </c>
      <c r="FM27" s="30">
        <f>(FK27^2)*(1-COS(RADIANS(EX27)))+(COS(RADIANS(EX27)))</f>
        <v>0.99954409691199531</v>
      </c>
      <c r="FN27" s="30">
        <f>(FK27*FK28)*(1-COS(RADIANS(EX27)))-FK29*(SIN(RADIANS(EX27)))</f>
        <v>-6.5197179069601558E-3</v>
      </c>
      <c r="FO27" s="30">
        <f>(FK27*FK29)*(1-COS(RADIANS(EX27)))+FK28*(SIN(RADIANS(EX27)))</f>
        <v>2.948035967890307E-2</v>
      </c>
      <c r="FQ27">
        <f t="array" ref="FQ27:FQ29">MMULT(FM27:FO29,FJ27:FJ29)</f>
        <v>0.38370494306829561</v>
      </c>
      <c r="FS27" s="28">
        <f>(FD27^2)*(1-COS(RADIANS(EW27)))+(COS(RADIANS(EW27)))</f>
        <v>0.70710678118654757</v>
      </c>
      <c r="FT27" s="28">
        <f>(FD27*FD28)*(1-COS(RADIANS(EW27)))-FD29*(SIN(RADIANS(EW27)))</f>
        <v>-0.70710678118654746</v>
      </c>
      <c r="FU27" s="28">
        <f>(FD27*FD29)*(1-COS(RADIANS(EW27)))+FD28*(SIN(RADIANS(EW27)))</f>
        <v>0</v>
      </c>
      <c r="FW27" s="61">
        <f t="array" ref="FW27:FW29">MMULT(FS27:FU29,GG27:GG29)</f>
        <v>-0.41465390143739778</v>
      </c>
      <c r="FX27" s="13">
        <f>BX28</f>
        <v>0</v>
      </c>
      <c r="FY27" s="17">
        <v>1</v>
      </c>
      <c r="FZ27">
        <v>0</v>
      </c>
      <c r="GB27" s="73">
        <f>(FD27^2)*(1-COS(RADIANS(EY27-45)))+(COS(RADIANS(EY27-45)))</f>
        <v>-0.92587058480999485</v>
      </c>
      <c r="GC27" s="73">
        <f>(FD27*FD28)*(1-COS(RADIANS(EY27-45)))-FD29*(SIN(RADIANS(EY27-45)))</f>
        <v>0.37784078681846689</v>
      </c>
      <c r="GD27" s="73">
        <f>(FD27*FD29)*(1-COS(RADIANS(EY27-45)))+FD28*(SIN(RADIANS(EY27-45)))</f>
        <v>0</v>
      </c>
      <c r="GE27" s="10"/>
      <c r="GF27">
        <f t="array" ref="GF27:GF29">MMULT(GB27:GD29,FC27:FC29)</f>
        <v>-0.92587058480999485</v>
      </c>
      <c r="GG27" s="1">
        <f t="array" ref="GG27:GG29">MMULT(FM27:FO29,GF27:GF29)</f>
        <v>-0.92298506220748699</v>
      </c>
      <c r="GI27">
        <f>FA27+FW27</f>
        <v>0.45205691161370298</v>
      </c>
      <c r="GJ27">
        <f>GI27/(SQRT(GI27^2+GI28^2+GI29^2))</f>
        <v>0.31965250768429715</v>
      </c>
      <c r="GL27" t="e">
        <f>CH28+DC27</f>
        <v>#VALUE!</v>
      </c>
      <c r="GM27" t="e">
        <f>GL27/(SQRT(GL27^2+GL28^2+GL29^2))</f>
        <v>#VALUE!</v>
      </c>
      <c r="GO27" s="27">
        <f>FA28*FW29-FA29*FW28</f>
        <v>0.27726252643125926</v>
      </c>
    </row>
    <row r="28" spans="1:197" x14ac:dyDescent="0.2">
      <c r="A28" s="1"/>
      <c r="D28" t="s">
        <v>8</v>
      </c>
      <c r="E28" s="5">
        <f t="shared" ref="E28:F30" si="43">E23</f>
        <v>0.93600000000000005</v>
      </c>
      <c r="F28" s="6">
        <f t="shared" si="43"/>
        <v>0.31900000000000001</v>
      </c>
      <c r="G28" s="7">
        <f>Q27</f>
        <v>0.85171162377563892</v>
      </c>
      <c r="H28" s="8">
        <f>AM27</f>
        <v>-0.44464907664631426</v>
      </c>
      <c r="J28" s="9">
        <f>((SUMPRODUCT(G28:G30,E28:E30))*(SUMPRODUCT(G28:G30,F28:F30)))-((SUMPRODUCT(H28:H30,E28:E30))*(SUMPRODUCT(H28:H30,F28:F30)))</f>
        <v>0.17619037067075266</v>
      </c>
      <c r="Q28" s="61">
        <v>-0.35495569440957225</v>
      </c>
      <c r="S28" s="17">
        <v>0</v>
      </c>
      <c r="T28">
        <v>0</v>
      </c>
      <c r="V28" s="73">
        <f>(T27*T28)*(1-COS(RADIANS(O27+45)))+T29*(SIN(RADIANS(O27+45)))</f>
        <v>-0.93849302275955593</v>
      </c>
      <c r="W28" s="73">
        <f>(T28^2)*(1-COS(RADIANS(O27+45)))+(COS(RADIANS(O27+45)))</f>
        <v>0.3452981989985347</v>
      </c>
      <c r="X28" s="73">
        <f>(T28*T29)*(1-COS(RADIANS(O27+45)))-T27*(SIN(RADIANS(O27+45)))</f>
        <v>0</v>
      </c>
      <c r="Y28" s="10"/>
      <c r="Z28">
        <v>-0.93849302275955593</v>
      </c>
      <c r="AA28" s="23">
        <f>SIN(RADIANS('[1]Biaxial Input'!$F$21))*(COS(RADIANS(0)))</f>
        <v>6.9756473744125524E-2</v>
      </c>
      <c r="AC28" s="30">
        <f>(AA27*AA28)*(1-COS(RADIANS(N27)))+AA29*(SIN(RADIANS(N27)))</f>
        <v>-6.5197179069601558E-3</v>
      </c>
      <c r="AD28" s="30">
        <f>(AA28^2)*(1-COS(RADIANS(N27)))+(COS(RADIANS(N27)))</f>
        <v>0.90676369012465463</v>
      </c>
      <c r="AE28" s="30">
        <f>(AA28*AA29)*(1-COS(RADIANS(N27)))-AA27*(SIN(RADIANS(N27)))</f>
        <v>0.42158878489581864</v>
      </c>
      <c r="AG28">
        <v>-0.85324264332494826</v>
      </c>
      <c r="AI28" s="28">
        <f>(T27*T28)*(1-COS(RADIANS(M27)))+T29*(SIN(RADIANS(M27)))</f>
        <v>0.70710678118654746</v>
      </c>
      <c r="AJ28" s="28">
        <f>(T28^2)*(1-COS(RADIANS(M27)))+(COS(RADIANS(M27)))</f>
        <v>0.70710678118654757</v>
      </c>
      <c r="AK28" s="28">
        <f>(T28*T29)*(1-COS(RADIANS(M27)))-T27*(SIN(RADIANS(M27)))</f>
        <v>0</v>
      </c>
      <c r="AM28" s="61">
        <v>-0.87879165244813995</v>
      </c>
      <c r="AO28" s="17">
        <v>0</v>
      </c>
      <c r="AP28">
        <v>0</v>
      </c>
      <c r="AR28" s="73">
        <f>(T27*T28)*(1-COS(RADIANS(O27-45)))+T29*(SIN(RADIANS(O27-45)))</f>
        <v>-0.34529819899853437</v>
      </c>
      <c r="AS28" s="73">
        <f>(T28^2)*(1-COS(RADIANS(O27-45)))+(COS(RADIANS(O27-45)))</f>
        <v>-0.93849302275955604</v>
      </c>
      <c r="AT28" s="73">
        <f>(T28*T29)*(1-COS(RADIANS(O27-45)))-T27*(SIN(RADIANS(O27-45)))</f>
        <v>0</v>
      </c>
      <c r="AU28" s="10"/>
      <c r="AV28">
        <v>-0.34529819899853437</v>
      </c>
      <c r="AW28" s="1">
        <v>-0.30698515935126575</v>
      </c>
      <c r="AY28">
        <f t="shared" ref="AY28:AY29" si="44">Q28+AM28</f>
        <v>-1.2337473468577123</v>
      </c>
      <c r="AZ28">
        <f>AY28/(SQRT(AY27^2+AY28^2+AY29^2))</f>
        <v>-0.87239111523400015</v>
      </c>
      <c r="BL28" s="23">
        <f>EM29*EH27-EM27*EH29</f>
        <v>-0.37040795815842287</v>
      </c>
      <c r="BV28" s="1"/>
      <c r="BY28" t="s">
        <v>8</v>
      </c>
      <c r="BZ28" s="5">
        <f t="shared" ref="BZ28:CA30" si="45">BZ23</f>
        <v>0.93180266183863136</v>
      </c>
      <c r="CA28" s="6">
        <f t="shared" si="45"/>
        <v>-0.87956522186239505</v>
      </c>
      <c r="CB28" s="7">
        <f>CY27</f>
        <v>0.85171162377563892</v>
      </c>
      <c r="CC28" s="8">
        <f>DU27</f>
        <v>-0.44464907664631426</v>
      </c>
      <c r="CE28" s="9">
        <f>((SUMPRODUCT(CB28:CB30,BZ28:BZ30))*(SUMPRODUCT(CB28:CB30,CA28:CA30)))-((SUMPRODUCT(CC28:CC30,BZ28:BZ30))*(SUMPRODUCT(CC28:CC30,CA28:CA30)))</f>
        <v>-4.6196292829984165E-3</v>
      </c>
      <c r="CG28">
        <v>1</v>
      </c>
      <c r="CH28" t="s">
        <v>161</v>
      </c>
      <c r="CI28" s="67"/>
      <c r="CJ28" s="1" t="s">
        <v>8</v>
      </c>
      <c r="CK28" s="5">
        <f t="shared" ref="CK28:CL30" si="46">BZ28</f>
        <v>0.93180266183863136</v>
      </c>
      <c r="CL28" s="6">
        <f t="shared" si="46"/>
        <v>-0.87956522186239505</v>
      </c>
      <c r="CM28" s="7">
        <f>FA27</f>
        <v>0.86671081305110076</v>
      </c>
      <c r="CN28" s="8">
        <f>FW27</f>
        <v>-0.41465390143739778</v>
      </c>
      <c r="CO28" s="10"/>
      <c r="CP28">
        <f t="shared" si="42"/>
        <v>0.3492962422733713</v>
      </c>
      <c r="CQ28">
        <f t="shared" si="42"/>
        <v>-0.34518112468713447</v>
      </c>
      <c r="CR28">
        <f>CJ31</f>
        <v>0</v>
      </c>
      <c r="CS28">
        <f>CM31</f>
        <v>0</v>
      </c>
      <c r="CW28" s="28"/>
      <c r="CY28" s="61">
        <v>-0.35495569440957225</v>
      </c>
      <c r="DA28" s="17">
        <v>0</v>
      </c>
      <c r="DB28">
        <v>0</v>
      </c>
      <c r="DD28" s="73">
        <f>(DB27*DB28)*(1-COS(RADIANS(CW27+45)))+DB29*(SIN(RADIANS(CW27+45)))</f>
        <v>-0.93849302275955593</v>
      </c>
      <c r="DE28" s="73">
        <f>(DB28^2)*(1-COS(RADIANS(CW27+45)))+(COS(RADIANS(CW27+45)))</f>
        <v>0.3452981989985347</v>
      </c>
      <c r="DF28" s="73">
        <f>(DB28*DB29)*(1-COS(RADIANS(CW27+45)))-DB27*(SIN(RADIANS(CW27+45)))</f>
        <v>0</v>
      </c>
      <c r="DG28" s="10"/>
      <c r="DH28">
        <v>-0.93849302275955593</v>
      </c>
      <c r="DI28" s="23">
        <f>SIN(RADIANS('[1]Biaxial Input'!$F$21))*(COS(RADIANS(0)))</f>
        <v>6.9756473744125524E-2</v>
      </c>
      <c r="DK28" s="30">
        <f>(DI27*DI28)*(1-COS(RADIANS(CV27)))+DI29*(SIN(RADIANS(CV27)))</f>
        <v>-6.5197179069601558E-3</v>
      </c>
      <c r="DL28" s="30">
        <f>(DI28^2)*(1-COS(RADIANS(CV27)))+(COS(RADIANS(CV27)))</f>
        <v>0.90676369012465463</v>
      </c>
      <c r="DM28" s="30">
        <f>(DI28*DI29)*(1-COS(RADIANS(CV27)))-DI27*(SIN(RADIANS(CV27)))</f>
        <v>0.42158878489581864</v>
      </c>
      <c r="DO28">
        <v>-0.85324264332494826</v>
      </c>
      <c r="DQ28" s="28">
        <f>(DB27*DB28)*(1-COS(RADIANS(CU27)))+DB29*(SIN(RADIANS(CU27)))</f>
        <v>0.70710678118654746</v>
      </c>
      <c r="DR28" s="28">
        <f>(DB28^2)*(1-COS(RADIANS(CU27)))+(COS(RADIANS(CU27)))</f>
        <v>0.70710678118654757</v>
      </c>
      <c r="DS28" s="28">
        <f>(DB28*DB29)*(1-COS(RADIANS(CU27)))-DB27*(SIN(RADIANS(CU27)))</f>
        <v>0</v>
      </c>
      <c r="DU28" s="61">
        <v>-0.87879165244813995</v>
      </c>
      <c r="DW28" s="17">
        <v>0</v>
      </c>
      <c r="DX28">
        <v>0</v>
      </c>
      <c r="DZ28" s="73">
        <f>(DB27*DB28)*(1-COS(RADIANS(CW27-45)))+DB29*(SIN(RADIANS(CW27-45)))</f>
        <v>-0.34529819899853437</v>
      </c>
      <c r="EA28" s="73">
        <f>(DB28^2)*(1-COS(RADIANS(CW27-45)))+(COS(RADIANS(CW27-45)))</f>
        <v>-0.93849302275955604</v>
      </c>
      <c r="EB28" s="73">
        <f>(DB28*DB29)*(1-COS(RADIANS(CW27-45)))-DB27*(SIN(RADIANS(CW27-45)))</f>
        <v>0</v>
      </c>
      <c r="EC28" s="10"/>
      <c r="ED28">
        <v>-0.34529819899853437</v>
      </c>
      <c r="EE28" s="1">
        <v>-0.30698515935126575</v>
      </c>
      <c r="EG28">
        <f>CY28+DU28</f>
        <v>-1.2337473468577123</v>
      </c>
      <c r="EH28">
        <f>EG28/(SQRT(EG27^2+EG28^2+EG29^2))</f>
        <v>-0.87239111523400015</v>
      </c>
      <c r="EJ28">
        <f>Q28+AM28</f>
        <v>-1.2337473468577123</v>
      </c>
      <c r="EK28">
        <f>EJ28/(SQRT(EJ27^2+EJ28^2+EJ29^2))</f>
        <v>-0.87239111523400015</v>
      </c>
      <c r="EM28" s="23">
        <f>CY29*DU27-CY27*DU29</f>
        <v>-0.31895405091280088</v>
      </c>
      <c r="EP28" s="9">
        <f>((SUMPRODUCT(CM28:CM30,BZ28:BZ30))*(SUMPRODUCT(CM28:CM30,CA28:CA30)))-((SUMPRODUCT(CN28:CN30,BZ28:BZ30))*(SUMPRODUCT(CN28:CN30,CA28:CA30)))</f>
        <v>-7.1481065419254808E-2</v>
      </c>
      <c r="EY28" s="28"/>
      <c r="EZ28" s="10"/>
      <c r="FA28" s="61">
        <v>-0.32407007861432086</v>
      </c>
      <c r="FB28" s="13">
        <f>BW29</f>
        <v>0</v>
      </c>
      <c r="FC28" s="17">
        <v>0</v>
      </c>
      <c r="FD28">
        <v>0</v>
      </c>
      <c r="FF28" s="73">
        <f>(FD27*FD28)*(1-COS(RADIANS(EY27+45)))+FD29*(SIN(RADIANS(EY27+45)))</f>
        <v>-0.92587058480999485</v>
      </c>
      <c r="FG28" s="73">
        <f>(FD28^2)*(1-COS(RADIANS(EY27+45)))+(COS(RADIANS(EY27+45)))</f>
        <v>0.37784078681846683</v>
      </c>
      <c r="FH28" s="73">
        <f>(FD28*FD29)*(1-COS(RADIANS(EY27+45)))-FD27*(SIN(RADIANS(EY27+45)))</f>
        <v>0</v>
      </c>
      <c r="FI28" s="10"/>
      <c r="FJ28">
        <v>-0.92587058480999485</v>
      </c>
      <c r="FK28" s="23">
        <f>SIN(RADIANS(176))*(COS(RADIANS(0)))</f>
        <v>6.9756473744125524E-2</v>
      </c>
      <c r="FM28" s="30">
        <f>(FK27*FK28)*(1-COS(RADIANS(EX27)))+FK29*(SIN(RADIANS(EX27)))</f>
        <v>-6.5197179069601558E-3</v>
      </c>
      <c r="FN28" s="30">
        <f>(FK28^2)*(1-COS(RADIANS(EX27)))+(COS(RADIANS(EX27)))</f>
        <v>0.90676369012465463</v>
      </c>
      <c r="FO28" s="30">
        <f>(FK28*FK29)*(1-COS(RADIANS(EX27)))-FK27*(SIN(RADIANS(EX27)))</f>
        <v>0.42158878489581864</v>
      </c>
      <c r="FQ28">
        <v>-0.8420092434039832</v>
      </c>
      <c r="FS28" s="28">
        <f>(FD27*FD28)*(1-COS(RADIANS(EW27)))+FD29*(SIN(RADIANS(EW27)))</f>
        <v>0.70710678118654746</v>
      </c>
      <c r="FT28" s="28">
        <f>(FD28^2)*(1-COS(RADIANS(EW27)))+(COS(RADIANS(EW27)))</f>
        <v>0.70710678118654757</v>
      </c>
      <c r="FU28" s="28">
        <f>(FD28*FD29)*(1-COS(RADIANS(EW27)))-FD27*(SIN(RADIANS(EW27)))</f>
        <v>0</v>
      </c>
      <c r="FW28" s="61">
        <v>-0.8906440914042052</v>
      </c>
      <c r="FX28" s="13">
        <f>BX29</f>
        <v>0</v>
      </c>
      <c r="FY28" s="17">
        <v>0</v>
      </c>
      <c r="FZ28">
        <v>0</v>
      </c>
      <c r="GB28" s="73">
        <f>(FD27*FD28)*(1-COS(RADIANS(EY27-45)))+FD29*(SIN(RADIANS(EY27-45)))</f>
        <v>-0.37784078681846689</v>
      </c>
      <c r="GC28" s="73">
        <f>(FD28^2)*(1-COS(RADIANS(EY27-45)))+(COS(RADIANS(EY27-45)))</f>
        <v>-0.92587058480999485</v>
      </c>
      <c r="GD28" s="73">
        <f>(FD28*FD29)*(1-COS(RADIANS(EY27-45)))-FD27*(SIN(RADIANS(EY27-45)))</f>
        <v>0</v>
      </c>
      <c r="GE28" s="10"/>
      <c r="GF28">
        <v>-0.37784078681846689</v>
      </c>
      <c r="GG28" s="1">
        <v>-0.33657589110380259</v>
      </c>
      <c r="GI28">
        <f>FA28+FW28</f>
        <v>-1.214714170018526</v>
      </c>
      <c r="GJ28">
        <f>GI28/(SQRT(GI27^2+GI28^2+GI29^2))</f>
        <v>-0.85893262682348859</v>
      </c>
      <c r="GL28">
        <f>CH29+DC28</f>
        <v>-7.1481065419254808E-2</v>
      </c>
      <c r="GM28" t="e">
        <f>GL28/(SQRT(GL27^2+GL28^2+GL29^2))</f>
        <v>#VALUE!</v>
      </c>
      <c r="GO28" s="27">
        <f>FA29*FW27-FA27*FW29</f>
        <v>-0.31895405091280099</v>
      </c>
    </row>
    <row r="29" spans="1:197" x14ac:dyDescent="0.2">
      <c r="A29" s="1"/>
      <c r="D29" t="s">
        <v>9</v>
      </c>
      <c r="E29" s="5">
        <f t="shared" si="43"/>
        <v>-0.219</v>
      </c>
      <c r="F29" s="6">
        <f t="shared" si="43"/>
        <v>-0.51600000000000001</v>
      </c>
      <c r="G29" s="7">
        <f t="shared" ref="G29:G30" si="47">Q28</f>
        <v>-0.35495569440957225</v>
      </c>
      <c r="H29" s="8">
        <f t="shared" ref="H29:H30" si="48">AM28</f>
        <v>-0.87879165244813995</v>
      </c>
      <c r="J29" s="10"/>
      <c r="Q29" s="61">
        <v>0.3854786179954508</v>
      </c>
      <c r="S29" s="17">
        <v>0</v>
      </c>
      <c r="T29">
        <v>1</v>
      </c>
      <c r="V29" s="73">
        <f>(T27*T29)*(1-COS(RADIANS(O27+45)))-T28*(SIN(RADIANS(O27+45)))</f>
        <v>0</v>
      </c>
      <c r="W29" s="73">
        <f>(T28*T29)*(1-COS(RADIANS(O27+45)))+T27*(SIN(RADIANS(O27+45)))</f>
        <v>0</v>
      </c>
      <c r="X29" s="73">
        <f>(T29^2)*(1-COS(RADIANS(O27+45)))+(COS(RADIANS(O27+45)))</f>
        <v>1</v>
      </c>
      <c r="Y29" s="10"/>
      <c r="Z29">
        <v>0</v>
      </c>
      <c r="AA29" s="23">
        <f>SIN(RADIANS('[1]Biaxial Input'!$F$21))*SIN(RADIANS(0))</f>
        <v>0</v>
      </c>
      <c r="AC29" s="30">
        <f>(AA27*AA29)*(1-COS(RADIANS(N27)))-AA28*(SIN(RADIANS(N27)))</f>
        <v>-2.948035967890307E-2</v>
      </c>
      <c r="AD29" s="30">
        <f>(AA28*AA29)*(1-COS(RADIANS(N27)))+AA27*(SIN(RADIANS(N27)))</f>
        <v>-0.42158878489581864</v>
      </c>
      <c r="AE29" s="30">
        <f>(AA29^2)*(1-COS(RADIANS(N27)))+(COS(RADIANS(N27)))</f>
        <v>0.90630778703664994</v>
      </c>
      <c r="AG29">
        <v>0.3854786179954508</v>
      </c>
      <c r="AI29" s="28">
        <f>(T27*T29)*(1-COS(RADIANS(M27)))-T28*(SIN(RADIANS(M27)))</f>
        <v>0</v>
      </c>
      <c r="AJ29" s="28">
        <f>(T28*T29)*(1-COS(RADIANS(M27)))+T27*(SIN(RADIANS(M27)))</f>
        <v>0</v>
      </c>
      <c r="AK29" s="28">
        <f>(T29^2)*(1-COS(RADIANS(M27)))+(COS(RADIANS(M27)))</f>
        <v>1</v>
      </c>
      <c r="AM29" s="61">
        <v>0.17324096000959935</v>
      </c>
      <c r="AO29" s="17">
        <v>0</v>
      </c>
      <c r="AP29">
        <v>1</v>
      </c>
      <c r="AR29" s="73">
        <f>(T27*T27)*(1-COS(RADIANS(O27-45)))-T27*(SIN(RADIANS(O27-45)))</f>
        <v>0</v>
      </c>
      <c r="AS29" s="73">
        <f>(T28*T29)*(1-COS(RADIANS(O27-45)))+T27*(SIN(RADIANS(O27-45)))</f>
        <v>0</v>
      </c>
      <c r="AT29" s="73">
        <f>(T29^2)*(1-COS(RADIANS(O27-45)))+(COS(RADIANS(O27-45)))</f>
        <v>1</v>
      </c>
      <c r="AU29" s="10"/>
      <c r="AV29">
        <v>0</v>
      </c>
      <c r="AW29" s="1">
        <v>0.17324096000959935</v>
      </c>
      <c r="AY29">
        <f t="shared" si="44"/>
        <v>0.55871957800505012</v>
      </c>
      <c r="AZ29">
        <f>AY29/(SQRT(AY27^2+AY28^2+AY29^2))</f>
        <v>0.39507440238905722</v>
      </c>
      <c r="BL29" s="23">
        <f>EM27*EH28-EM28*EH27</f>
        <v>-0.15007468718494674</v>
      </c>
      <c r="BV29" s="1"/>
      <c r="BY29" t="s">
        <v>9</v>
      </c>
      <c r="BZ29" s="5">
        <f t="shared" si="45"/>
        <v>0.3492962422733713</v>
      </c>
      <c r="CA29" s="6">
        <f t="shared" si="45"/>
        <v>-0.34518112468713447</v>
      </c>
      <c r="CB29" s="7">
        <f>CY28</f>
        <v>-0.35495569440957225</v>
      </c>
      <c r="CC29" s="8">
        <f>DU28</f>
        <v>-0.87879165244813995</v>
      </c>
      <c r="CE29" s="10"/>
      <c r="CH29">
        <f>((SUMPRODUCT(CM28:CM30,CK28:CK30))*(SUMPRODUCT(CM28:CM30,CL28:CL30)))-((SUMPRODUCT(CN28:CN30,CK28:CK30))*(SUMPRODUCT(CN28:CN30,CL28:CL30)))</f>
        <v>-7.1481065419254808E-2</v>
      </c>
      <c r="CI29" s="67"/>
      <c r="CJ29" s="10" t="s">
        <v>9</v>
      </c>
      <c r="CK29" s="5">
        <f t="shared" si="46"/>
        <v>0.3492962422733713</v>
      </c>
      <c r="CL29" s="6">
        <f t="shared" si="46"/>
        <v>-0.34518112468713447</v>
      </c>
      <c r="CM29" s="7">
        <f>FA28</f>
        <v>-0.32407007861432086</v>
      </c>
      <c r="CN29" s="8">
        <f>FW28</f>
        <v>-0.8906440914042052</v>
      </c>
      <c r="CP29">
        <f t="shared" si="42"/>
        <v>-9.8670839279614439E-2</v>
      </c>
      <c r="CQ29">
        <f t="shared" si="42"/>
        <v>-0.32743703463395935</v>
      </c>
      <c r="CR29">
        <f>CK31</f>
        <v>0</v>
      </c>
      <c r="CS29">
        <f>CN31</f>
        <v>0</v>
      </c>
      <c r="CW29" s="28"/>
      <c r="CY29" s="61">
        <v>0.3854786179954508</v>
      </c>
      <c r="DA29" s="17">
        <v>0</v>
      </c>
      <c r="DB29">
        <v>1</v>
      </c>
      <c r="DD29" s="73">
        <f>(DB27*DB29)*(1-COS(RADIANS(CW27+45)))-DB28*(SIN(RADIANS(CW27+45)))</f>
        <v>0</v>
      </c>
      <c r="DE29" s="73">
        <f>(DB28*DB29)*(1-COS(RADIANS(CW27+45)))+DB27*(SIN(RADIANS(CW27+45)))</f>
        <v>0</v>
      </c>
      <c r="DF29" s="73">
        <f>(DB29^2)*(1-COS(RADIANS(CW27+45)))+(COS(RADIANS(CW27+45)))</f>
        <v>1</v>
      </c>
      <c r="DG29" s="10"/>
      <c r="DH29">
        <v>0</v>
      </c>
      <c r="DI29" s="23">
        <f>SIN(RADIANS('[1]Biaxial Input'!$F$21))*SIN(RADIANS(0))</f>
        <v>0</v>
      </c>
      <c r="DK29" s="30">
        <f>(DI27*DI29)*(1-COS(RADIANS(CV27)))-DI28*(SIN(RADIANS(CV27)))</f>
        <v>-2.948035967890307E-2</v>
      </c>
      <c r="DL29" s="30">
        <f>(DI28*DI29)*(1-COS(RADIANS(CV27)))+DI27*(SIN(RADIANS(CV27)))</f>
        <v>-0.42158878489581864</v>
      </c>
      <c r="DM29" s="30">
        <f>(DI29^2)*(1-COS(RADIANS(CV27)))+(COS(RADIANS(CV27)))</f>
        <v>0.90630778703664994</v>
      </c>
      <c r="DO29">
        <v>0.3854786179954508</v>
      </c>
      <c r="DQ29" s="28">
        <f>(DB27*DB29)*(1-COS(RADIANS(CU27)))-DB28*(SIN(RADIANS(CU27)))</f>
        <v>0</v>
      </c>
      <c r="DR29" s="28">
        <f>(DB28*DB29)*(1-COS(RADIANS(CU27)))+DB27*(SIN(RADIANS(CU27)))</f>
        <v>0</v>
      </c>
      <c r="DS29" s="28">
        <f>(DB29^2)*(1-COS(RADIANS(CU27)))+(COS(RADIANS(CU27)))</f>
        <v>1</v>
      </c>
      <c r="DU29" s="61">
        <v>0.17324096000959935</v>
      </c>
      <c r="DW29" s="17">
        <v>0</v>
      </c>
      <c r="DX29">
        <v>1</v>
      </c>
      <c r="DZ29" s="73">
        <f>(DB27*DB27)*(1-COS(RADIANS(CW27-45)))-DB27*(SIN(RADIANS(CW27-45)))</f>
        <v>0</v>
      </c>
      <c r="EA29" s="73">
        <f>(DB28*DB29)*(1-COS(RADIANS(CW27-45)))+DB27*(SIN(RADIANS(CW27-45)))</f>
        <v>0</v>
      </c>
      <c r="EB29" s="73">
        <f>(DB29^2)*(1-COS(RADIANS(CW27-45)))+(COS(RADIANS(CW27-45)))</f>
        <v>1</v>
      </c>
      <c r="EC29" s="10"/>
      <c r="ED29">
        <v>0</v>
      </c>
      <c r="EE29" s="1">
        <v>0.17324096000959935</v>
      </c>
      <c r="EG29">
        <f>CY29+DU29</f>
        <v>0.55871957800505012</v>
      </c>
      <c r="EH29">
        <f>EG29/(SQRT(EG27^2+EG28^2+EG29^2))</f>
        <v>0.39507440238905722</v>
      </c>
      <c r="EJ29">
        <f>Q29+AM29</f>
        <v>0.55871957800505012</v>
      </c>
      <c r="EK29">
        <f>EJ29/(SQRT(EJ27^2+EJ28^2+EJ29^2))</f>
        <v>0.39507440238905722</v>
      </c>
      <c r="EM29" s="23">
        <f>CY27*DU28-CY28*DU27</f>
        <v>-0.90630778703664983</v>
      </c>
      <c r="ER29">
        <f t="shared" ref="ER29:ES31" si="49">CK28</f>
        <v>0.93180266183863136</v>
      </c>
      <c r="ES29">
        <f t="shared" si="49"/>
        <v>-0.87956522186239505</v>
      </c>
      <c r="ET29" t="e">
        <f>#REF!</f>
        <v>#REF!</v>
      </c>
      <c r="EU29" t="e">
        <f>#REF!</f>
        <v>#REF!</v>
      </c>
      <c r="EY29" s="28"/>
      <c r="EZ29" s="10"/>
      <c r="FA29" s="61">
        <v>0.37919777252405862</v>
      </c>
      <c r="FB29" s="13">
        <f>BW30</f>
        <v>0</v>
      </c>
      <c r="FC29" s="17">
        <v>0</v>
      </c>
      <c r="FD29">
        <v>1</v>
      </c>
      <c r="FF29" s="73">
        <f>(FD27*FD29)*(1-COS(RADIANS(EY27+45)))-FD28*(SIN(RADIANS(EY27+45)))</f>
        <v>0</v>
      </c>
      <c r="FG29" s="73">
        <f>(FD28*FD29)*(1-COS(RADIANS(EY27+45)))+FD27*(SIN(RADIANS(EY27+45)))</f>
        <v>0</v>
      </c>
      <c r="FH29" s="73">
        <f>(FD29^2)*(1-COS(RADIANS(EY27+45)))+(COS(RADIANS(EY27+45)))</f>
        <v>1</v>
      </c>
      <c r="FI29" s="10"/>
      <c r="FJ29">
        <v>0</v>
      </c>
      <c r="FK29" s="23">
        <f>SIN(RADIANS(176))*SIN(RADIANS(0))</f>
        <v>0</v>
      </c>
      <c r="FM29" s="30">
        <f>(FK27*FK29)*(1-COS(RADIANS(EX27)))-FK28*(SIN(RADIANS(EX27)))</f>
        <v>-2.948035967890307E-2</v>
      </c>
      <c r="FN29" s="30">
        <f>(FK28*FK29)*(1-COS(RADIANS(EX27)))+FK27*(SIN(RADIANS(EX27)))</f>
        <v>-0.42158878489581864</v>
      </c>
      <c r="FO29" s="30">
        <f>(FK29^2)*(1-COS(RADIANS(EX27)))+(COS(RADIANS(EX27)))</f>
        <v>0.90630778703664994</v>
      </c>
      <c r="FQ29">
        <v>0.37919777252405862</v>
      </c>
      <c r="FS29" s="28">
        <f>(FD27*FD29)*(1-COS(RADIANS(EW27)))-FD28*(SIN(RADIANS(EW27)))</f>
        <v>0</v>
      </c>
      <c r="FT29" s="28">
        <f>(FD28*FD29)*(1-COS(RADIANS(EW27)))+FD27*(SIN(RADIANS(EW27)))</f>
        <v>0</v>
      </c>
      <c r="FU29" s="28">
        <f>(FD29^2)*(1-COS(RADIANS(EW27)))+(COS(RADIANS(EW27)))</f>
        <v>1</v>
      </c>
      <c r="FW29" s="61">
        <v>0.18658843605519249</v>
      </c>
      <c r="FX29" s="13">
        <f>BX30</f>
        <v>0</v>
      </c>
      <c r="FY29" s="17">
        <v>0</v>
      </c>
      <c r="FZ29">
        <v>1</v>
      </c>
      <c r="GB29" s="73">
        <f>(FD27*FD27)*(1-COS(RADIANS(EY27-45)))-FD27*(SIN(RADIANS(EY27-45)))</f>
        <v>0</v>
      </c>
      <c r="GC29" s="73">
        <f>(FD28*FD29)*(1-COS(RADIANS(EY27-45)))+FD27*(SIN(RADIANS(EY27-45)))</f>
        <v>0</v>
      </c>
      <c r="GD29" s="73">
        <f>(FD29^2)*(1-COS(RADIANS(EY27-45)))+(COS(RADIANS(EY27-45)))</f>
        <v>1</v>
      </c>
      <c r="GE29" s="10"/>
      <c r="GF29">
        <v>0</v>
      </c>
      <c r="GG29" s="1">
        <v>0.18658843605519249</v>
      </c>
      <c r="GI29">
        <f>FA29+FW29</f>
        <v>0.5657862085792511</v>
      </c>
      <c r="GJ29">
        <f>GI29/(SQRT(GI27^2+GI28^2+GI29^2))</f>
        <v>0.40007126478821486</v>
      </c>
      <c r="GL29" t="e">
        <f>#REF!+DC29</f>
        <v>#REF!</v>
      </c>
      <c r="GM29" t="e">
        <f>GL29/(SQRT(GL27^2+GL28^2+GL29^2))</f>
        <v>#REF!</v>
      </c>
      <c r="GO29" s="27">
        <f>FA27*FW28-FA28*FW27</f>
        <v>-0.90630778703665005</v>
      </c>
    </row>
    <row r="30" spans="1:197" x14ac:dyDescent="0.2">
      <c r="A30" s="1"/>
      <c r="D30" t="s">
        <v>10</v>
      </c>
      <c r="E30" s="5">
        <f t="shared" si="43"/>
        <v>0.27500000000000002</v>
      </c>
      <c r="F30" s="6">
        <f t="shared" si="43"/>
        <v>-0.79500000000000004</v>
      </c>
      <c r="G30" s="7">
        <f t="shared" si="47"/>
        <v>0.3854786179954508</v>
      </c>
      <c r="H30" s="8">
        <f t="shared" si="48"/>
        <v>0.17324096000959935</v>
      </c>
      <c r="J30" s="10"/>
      <c r="Z30" s="10"/>
      <c r="AA30" s="10"/>
      <c r="AB30" s="10"/>
      <c r="AC30" s="10"/>
      <c r="AD30" s="10"/>
      <c r="AE30" s="10"/>
      <c r="AF30" s="10"/>
      <c r="AG30" s="10"/>
      <c r="AH30" s="10"/>
      <c r="AW30" s="1"/>
      <c r="BV30" s="1"/>
      <c r="BY30" t="s">
        <v>10</v>
      </c>
      <c r="BZ30" s="5">
        <f t="shared" si="45"/>
        <v>-9.8670839279614439E-2</v>
      </c>
      <c r="CA30" s="6">
        <f t="shared" si="45"/>
        <v>-0.32743703463395935</v>
      </c>
      <c r="CB30" s="7">
        <f>CY29</f>
        <v>0.3854786179954508</v>
      </c>
      <c r="CC30" s="8">
        <f>DU29</f>
        <v>0.17324096000959935</v>
      </c>
      <c r="CE30" s="10"/>
      <c r="CG30" s="10" t="s">
        <v>160</v>
      </c>
      <c r="CH30" s="10">
        <f>-CH27*((EY27-CW27)/(CH29-CE28))</f>
        <v>245.0618148352786</v>
      </c>
      <c r="CI30" s="67"/>
      <c r="CJ30" s="10" t="s">
        <v>10</v>
      </c>
      <c r="CK30" s="5">
        <f t="shared" si="46"/>
        <v>-9.8670839279614439E-2</v>
      </c>
      <c r="CL30" s="6">
        <f t="shared" si="46"/>
        <v>-0.32743703463395935</v>
      </c>
      <c r="CM30" s="7">
        <f>FA29</f>
        <v>0.37919777252405862</v>
      </c>
      <c r="CN30" s="8">
        <f>FW29</f>
        <v>0.18658843605519249</v>
      </c>
      <c r="CW30" s="28"/>
      <c r="DH30" s="10"/>
      <c r="DI30" s="10"/>
      <c r="DJ30" s="10"/>
      <c r="DK30" s="10"/>
      <c r="DL30" s="10"/>
      <c r="DM30" s="10"/>
      <c r="DN30" s="10"/>
      <c r="DO30" s="10"/>
      <c r="DP30" s="10"/>
      <c r="EE30" s="1"/>
      <c r="EI30" s="64">
        <f>(DEGREES(ACOS((EH27*EK27+EH28*EK28+EH29*EK29)/((SQRT(EH27^2+EH28^2+EH29^2))*(SQRT(EK27^2+EK28^2+EK29^2))))))</f>
        <v>0</v>
      </c>
      <c r="ER30">
        <f t="shared" si="49"/>
        <v>0.3492962422733713</v>
      </c>
      <c r="ES30">
        <f t="shared" si="49"/>
        <v>-0.34518112468713447</v>
      </c>
      <c r="ET30" t="e">
        <f>#REF!</f>
        <v>#REF!</v>
      </c>
      <c r="EU30" t="e">
        <f>#REF!</f>
        <v>#REF!</v>
      </c>
      <c r="EY30" s="28"/>
      <c r="EZ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GG30" s="1"/>
      <c r="GK30" s="64" t="e">
        <f>(DEGREES(ACOS((GJ27*GM27+GJ28*GM28+GJ29*GM29)/((SQRT(GJ27^2+GJ28^2+GJ29^2))*(SQRT(GM27^2+GM28^2+GM29^2))))))</f>
        <v>#VALUE!</v>
      </c>
    </row>
    <row r="31" spans="1:197" x14ac:dyDescent="0.2">
      <c r="A31" s="1"/>
      <c r="J31" s="10"/>
      <c r="Q31" s="82" t="s">
        <v>148</v>
      </c>
      <c r="R31" s="13"/>
      <c r="T31" s="10"/>
      <c r="U31" s="10"/>
      <c r="V31" s="10"/>
      <c r="W31" s="10"/>
      <c r="X31" s="10"/>
      <c r="Y31" s="10"/>
      <c r="Z31" s="80"/>
      <c r="AA31" s="23" t="s">
        <v>149</v>
      </c>
      <c r="AE31" s="1"/>
      <c r="AG31" s="80"/>
      <c r="AK31" s="13"/>
      <c r="AL31" s="81"/>
      <c r="AM31" s="82" t="s">
        <v>150</v>
      </c>
      <c r="AO31" s="13"/>
      <c r="AP31" s="13"/>
      <c r="AS31" s="1"/>
      <c r="AW31" s="1"/>
      <c r="BV31" s="1"/>
      <c r="CE31" s="10"/>
      <c r="CS31" s="15"/>
      <c r="CW31" s="28"/>
      <c r="CY31" s="82" t="s">
        <v>148</v>
      </c>
      <c r="CZ31" s="13"/>
      <c r="DB31" s="10"/>
      <c r="DC31" s="10"/>
      <c r="DD31" s="10"/>
      <c r="DE31" s="10"/>
      <c r="DF31" s="10"/>
      <c r="DG31" s="10"/>
      <c r="DH31" s="80"/>
      <c r="DI31" s="23" t="s">
        <v>149</v>
      </c>
      <c r="DM31" s="1"/>
      <c r="DO31" s="80"/>
      <c r="DS31" s="13"/>
      <c r="DT31" s="81"/>
      <c r="DU31" s="82" t="s">
        <v>150</v>
      </c>
      <c r="DW31" s="13"/>
      <c r="DX31" s="13"/>
      <c r="EA31" s="1"/>
      <c r="EE31" s="1"/>
      <c r="ER31">
        <f t="shared" si="49"/>
        <v>-9.8670839279614439E-2</v>
      </c>
      <c r="ES31">
        <f t="shared" si="49"/>
        <v>-0.32743703463395935</v>
      </c>
      <c r="ET31" t="e">
        <f>#REF!</f>
        <v>#REF!</v>
      </c>
      <c r="EU31" t="e">
        <f>#REF!</f>
        <v>#REF!</v>
      </c>
      <c r="EY31" s="28"/>
      <c r="EZ31" s="10"/>
      <c r="FA31" s="82" t="s">
        <v>148</v>
      </c>
      <c r="FB31" s="13"/>
      <c r="FD31" s="10"/>
      <c r="FE31" s="10"/>
      <c r="FF31" s="10"/>
      <c r="FG31" s="10"/>
      <c r="FH31" s="10"/>
      <c r="FI31" s="10"/>
      <c r="FJ31" s="80"/>
      <c r="FK31" s="23" t="s">
        <v>149</v>
      </c>
      <c r="FO31" s="1"/>
      <c r="FQ31" s="80"/>
      <c r="FU31" s="13"/>
      <c r="FV31" s="81"/>
      <c r="FW31" s="82" t="s">
        <v>150</v>
      </c>
      <c r="FY31" s="13"/>
      <c r="FZ31" s="13"/>
      <c r="GC31" s="1"/>
      <c r="GG31" s="1"/>
      <c r="GK31" s="13"/>
    </row>
    <row r="32" spans="1:197" x14ac:dyDescent="0.2">
      <c r="A32" s="1"/>
      <c r="E32" s="5" t="s">
        <v>4</v>
      </c>
      <c r="F32" s="6" t="s">
        <v>5</v>
      </c>
      <c r="G32" s="7" t="s">
        <v>6</v>
      </c>
      <c r="H32" s="8" t="s">
        <v>1</v>
      </c>
      <c r="I32">
        <v>7</v>
      </c>
      <c r="J32" s="9" t="s">
        <v>7</v>
      </c>
      <c r="K32">
        <v>7</v>
      </c>
      <c r="L32" s="10"/>
      <c r="M32" s="17">
        <f>A8</f>
        <v>20</v>
      </c>
      <c r="N32" s="17">
        <f>B8</f>
        <v>30</v>
      </c>
      <c r="O32" s="17">
        <f>C8</f>
        <v>177.5</v>
      </c>
      <c r="Q32" s="61">
        <f t="array" ref="Q32:Q34">MMULT(AI32:AK34,AG32:AG34)</f>
        <v>-0.48853553065825783</v>
      </c>
      <c r="R32" s="13"/>
      <c r="S32" s="17">
        <v>1</v>
      </c>
      <c r="T32">
        <v>0</v>
      </c>
      <c r="V32" s="73">
        <f>(T32^2)*(1-COS(RADIANS(O32+45)))+(COS(RADIANS(O32+45)))</f>
        <v>-0.73727733681012408</v>
      </c>
      <c r="W32" s="73">
        <f>(T32*T33)*(1-COS(RADIANS(O32+45)))-T34*(SIN(RADIANS(O32+45)))</f>
        <v>0.67559020761566013</v>
      </c>
      <c r="X32" s="73">
        <f>(T32*T34)*(1-COS(RADIANS(O32+45)))+T33*(SIN(RADIANS(O32+45)))</f>
        <v>0</v>
      </c>
      <c r="Y32" s="10"/>
      <c r="Z32">
        <f t="array" ref="Z32:Z34">MMULT(V32:X34,S32:S34)</f>
        <v>-0.73727733681012408</v>
      </c>
      <c r="AA32" s="23">
        <f>COS(RADIANS('[1]Biaxial Input'!$F$21))</f>
        <v>-0.9975640502598242</v>
      </c>
      <c r="AC32" s="30">
        <f>(AA32^2)*(1-COS(RADIANS(N32)))+(COS(RADIANS(N32)))</f>
        <v>0.99934808421962718</v>
      </c>
      <c r="AD32" s="30">
        <f>(AA32*AA33)*(1-COS(RADIANS(N32)))-AA34*(SIN(RADIANS(N32)))</f>
        <v>-9.3228300025961861E-3</v>
      </c>
      <c r="AE32" s="30">
        <f>(AA32*AA34)*(1-COS(RADIANS(N32)))+AA33*(SIN(RADIANS(N32)))</f>
        <v>3.4878236872062755E-2</v>
      </c>
      <c r="AG32">
        <f t="array" ref="AG32:AG34">MMULT(AC32:AE34,Z32:Z34)</f>
        <v>-0.73049828142272688</v>
      </c>
      <c r="AI32" s="28">
        <f>(T32^2)*(1-COS(RADIANS(M32)))+(COS(RADIANS(M32)))</f>
        <v>0.93969262078590843</v>
      </c>
      <c r="AJ32" s="28">
        <f>(T32*T33)*(1-COS(RADIANS(M32)))-T34*(SIN(RADIANS(M32)))</f>
        <v>-0.34202014332566871</v>
      </c>
      <c r="AK32" s="28">
        <f>(T32*T34)*(1-COS(RADIANS(M32)))+T33*(SIN(RADIANS(M32)))</f>
        <v>0</v>
      </c>
      <c r="AM32" s="61">
        <f t="array" ref="AM32:AM34">MMULT(AI32:AK34,AW32:AW34)</f>
        <v>-0.86159099769206515</v>
      </c>
      <c r="AN32" s="13"/>
      <c r="AO32" s="17">
        <v>1</v>
      </c>
      <c r="AP32">
        <v>0</v>
      </c>
      <c r="AR32" s="73">
        <f>(T32^2)*(1-COS(RADIANS(O32-45)))+(COS(RADIANS(O32-45)))</f>
        <v>-0.67559020761566024</v>
      </c>
      <c r="AS32" s="73">
        <f>(T32*T33)*(1-COS(RADIANS(O32-45)))-T34*(SIN(RADIANS(O32-45)))</f>
        <v>-0.73727733681012408</v>
      </c>
      <c r="AT32" s="73">
        <f>(T32*T34)*(1-COS(RADIANS(O32-45)))+T33*(SIN(RADIANS(O32-45)))</f>
        <v>0</v>
      </c>
      <c r="AU32" s="10"/>
      <c r="AV32">
        <f t="array" ref="AV32:AV34">MMULT(AR32:AT34,S32:S34)</f>
        <v>-0.67559020761566024</v>
      </c>
      <c r="AW32" s="1">
        <f t="array" ref="AW32:AW34">MMULT(AC32:AE34,AV32:AV34)</f>
        <v>-0.68202329097409797</v>
      </c>
      <c r="AY32">
        <f>Q32+AM32</f>
        <v>-1.350126528350323</v>
      </c>
      <c r="AZ32">
        <f>AY32/(SQRT(AY32^2+AY33^2+AY34^2))</f>
        <v>-0.95468362365636472</v>
      </c>
      <c r="BL32" s="23">
        <f>EM33*EH34-EM34*EH33</f>
        <v>-0.26379005049831955</v>
      </c>
      <c r="BV32" s="1"/>
      <c r="BZ32" s="5" t="s">
        <v>4</v>
      </c>
      <c r="CA32" s="6" t="s">
        <v>5</v>
      </c>
      <c r="CB32" s="7" t="s">
        <v>6</v>
      </c>
      <c r="CC32" s="8" t="s">
        <v>1</v>
      </c>
      <c r="CD32">
        <v>7</v>
      </c>
      <c r="CE32" s="9" t="s">
        <v>7</v>
      </c>
      <c r="CG32" s="90" t="s">
        <v>157</v>
      </c>
      <c r="CH32" s="61">
        <f>CE33-((CH34-CE33)/(EY32-CW32))*CW32</f>
        <v>-5.8101278112662298</v>
      </c>
      <c r="CI32" s="10"/>
      <c r="CK32" s="5" t="s">
        <v>4</v>
      </c>
      <c r="CL32" s="6" t="s">
        <v>5</v>
      </c>
      <c r="CM32" s="7" t="s">
        <v>6</v>
      </c>
      <c r="CN32" s="8" t="s">
        <v>1</v>
      </c>
      <c r="CO32" s="10"/>
      <c r="CP32">
        <f t="shared" ref="CP32:CQ34" si="50">BZ33</f>
        <v>0.93180266183863136</v>
      </c>
      <c r="CQ32">
        <f t="shared" si="50"/>
        <v>-0.87956522186239505</v>
      </c>
      <c r="CR32">
        <f>CI36</f>
        <v>0</v>
      </c>
      <c r="CS32">
        <f>CL36</f>
        <v>0</v>
      </c>
      <c r="CU32" s="17">
        <f>BV8</f>
        <v>20</v>
      </c>
      <c r="CV32" s="17">
        <f>BW8</f>
        <v>30</v>
      </c>
      <c r="CW32" s="31">
        <f>BX8</f>
        <v>177.5</v>
      </c>
      <c r="CY32" s="61">
        <f t="array" ref="CY32:CY34">MMULT(DQ32:DS34,DO32:DO34)</f>
        <v>-0.48853553065825783</v>
      </c>
      <c r="CZ32" s="13"/>
      <c r="DA32" s="17">
        <v>1</v>
      </c>
      <c r="DB32">
        <v>0</v>
      </c>
      <c r="DD32" s="73">
        <f>(DB32^2)*(1-COS(RADIANS(CW32+45)))+(COS(RADIANS(CW32+45)))</f>
        <v>-0.73727733681012408</v>
      </c>
      <c r="DE32" s="73">
        <f>(DB32*DB33)*(1-COS(RADIANS(CW32+45)))-DB34*(SIN(RADIANS(CW32+45)))</f>
        <v>0.67559020761566013</v>
      </c>
      <c r="DF32" s="73">
        <f>(DB32*DB34)*(1-COS(RADIANS(CW32+45)))+DB33*(SIN(RADIANS(CW32+45)))</f>
        <v>0</v>
      </c>
      <c r="DG32" s="10"/>
      <c r="DH32">
        <f t="array" ref="DH32:DH34">MMULT(DD32:DF34,DA32:DA34)</f>
        <v>-0.73727733681012408</v>
      </c>
      <c r="DI32" s="23">
        <f>COS(RADIANS('[1]Biaxial Input'!$F$21))</f>
        <v>-0.9975640502598242</v>
      </c>
      <c r="DK32" s="30">
        <f>(DI32^2)*(1-COS(RADIANS(CV32)))+(COS(RADIANS(CV32)))</f>
        <v>0.99934808421962718</v>
      </c>
      <c r="DL32" s="30">
        <f>(DI32*DI33)*(1-COS(RADIANS(CV32)))-DI34*(SIN(RADIANS(CV32)))</f>
        <v>-9.3228300025961861E-3</v>
      </c>
      <c r="DM32" s="30">
        <f>(DI32*DI34)*(1-COS(RADIANS(CV32)))+DI33*(SIN(RADIANS(CV32)))</f>
        <v>3.4878236872062755E-2</v>
      </c>
      <c r="DO32">
        <f t="array" ref="DO32:DO34">MMULT(DK32:DM34,DH32:DH34)</f>
        <v>-0.73049828142272688</v>
      </c>
      <c r="DQ32" s="28">
        <f>(DB32^2)*(1-COS(RADIANS(CU32)))+(COS(RADIANS(CU32)))</f>
        <v>0.93969262078590843</v>
      </c>
      <c r="DR32" s="28">
        <f>(DB32*DB33)*(1-COS(RADIANS(CU32)))-DB34*(SIN(RADIANS(CU32)))</f>
        <v>-0.34202014332566871</v>
      </c>
      <c r="DS32" s="28">
        <f>(DB32*DB34)*(1-COS(RADIANS(CU32)))+DB33*(SIN(RADIANS(CU32)))</f>
        <v>0</v>
      </c>
      <c r="DU32" s="61">
        <f t="array" ref="DU32:DU34">MMULT(DQ32:DS34,EE32:EE34)</f>
        <v>-0.86159099769206515</v>
      </c>
      <c r="DV32" s="13"/>
      <c r="DW32" s="17">
        <v>1</v>
      </c>
      <c r="DX32">
        <v>0</v>
      </c>
      <c r="DZ32" s="73">
        <f>(DB32^2)*(1-COS(RADIANS(CW32-45)))+(COS(RADIANS(CW32-45)))</f>
        <v>-0.67559020761566024</v>
      </c>
      <c r="EA32" s="73">
        <f>(DB32*DB33)*(1-COS(RADIANS(CW32-45)))-DB34*(SIN(RADIANS(CW32-45)))</f>
        <v>-0.73727733681012408</v>
      </c>
      <c r="EB32" s="73">
        <f>(DB32*DB34)*(1-COS(RADIANS(CW32-45)))+DB33*(SIN(RADIANS(CW32-45)))</f>
        <v>0</v>
      </c>
      <c r="EC32" s="10"/>
      <c r="ED32">
        <f t="array" ref="ED32:ED34">MMULT(DZ32:EB34,DA32:DA34)</f>
        <v>-0.67559020761566024</v>
      </c>
      <c r="EE32" s="1">
        <f t="array" ref="EE32:EE34">MMULT(DK32:DM34,ED32:ED34)</f>
        <v>-0.68202329097409797</v>
      </c>
      <c r="EG32">
        <f>CY32+DU32</f>
        <v>-1.350126528350323</v>
      </c>
      <c r="EH32">
        <f>EG32/(SQRT(EG32^2+EG33^2+EG34^2))</f>
        <v>-0.95468362365636472</v>
      </c>
      <c r="EJ32">
        <f>Q32+AM32</f>
        <v>-1.350126528350323</v>
      </c>
      <c r="EK32">
        <f>EJ32/(SQRT(EJ32^2+EJ33^2+EJ34^2))</f>
        <v>-0.95468362365636472</v>
      </c>
      <c r="EM32" s="23">
        <f>CY33*DU34-CY34*DU33</f>
        <v>0.1378186779084995</v>
      </c>
      <c r="EO32" s="15">
        <v>7</v>
      </c>
      <c r="EP32" s="9" t="s">
        <v>7</v>
      </c>
      <c r="EW32" s="17">
        <f>CU32</f>
        <v>20</v>
      </c>
      <c r="EX32" s="17">
        <f>CV32</f>
        <v>30</v>
      </c>
      <c r="EY32" s="31">
        <f>2+CW32</f>
        <v>179.5</v>
      </c>
      <c r="EZ32" s="10"/>
      <c r="FA32" s="61">
        <f t="array" ref="FA32:FA34">MMULT(FS32:FU34,FQ32:FQ34)</f>
        <v>-0.45816883582991019</v>
      </c>
      <c r="FB32" s="13">
        <f>BW33</f>
        <v>0</v>
      </c>
      <c r="FC32" s="17">
        <v>1</v>
      </c>
      <c r="FD32">
        <v>0</v>
      </c>
      <c r="FF32" s="73">
        <f>(FD32^2)*(1-COS(RADIANS(EY32+45)))+(COS(RADIANS(EY32+45)))</f>
        <v>-0.71325044915418156</v>
      </c>
      <c r="FG32" s="73">
        <f>(FD32*FD33)*(1-COS(RADIANS(EY32+45)))-FD34*(SIN(RADIANS(EY32+45)))</f>
        <v>0.7009092642998509</v>
      </c>
      <c r="FH32" s="73">
        <f>(FD32*FD34)*(1-COS(RADIANS(EY32+45)))+FD33*(SIN(RADIANS(EY32+45)))</f>
        <v>0</v>
      </c>
      <c r="FI32" s="10"/>
      <c r="FJ32">
        <f t="array" ref="FJ32:FJ34">MMULT(FF32:FH34,FC32:FC34)</f>
        <v>-0.71325044915418156</v>
      </c>
      <c r="FK32" s="23">
        <f>COS(RADIANS(176))</f>
        <v>-0.9975640502598242</v>
      </c>
      <c r="FM32" s="30">
        <f>(FK32^2)*(1-COS(RADIANS(EX32)))+(COS(RADIANS(EX32)))</f>
        <v>0.99934808421962718</v>
      </c>
      <c r="FN32" s="30">
        <f>(FK32*FK33)*(1-COS(RADIANS(EX32)))-FK34*(SIN(RADIANS(EX32)))</f>
        <v>-9.3228300025961861E-3</v>
      </c>
      <c r="FO32" s="30">
        <f>(FK32*FK34)*(1-COS(RADIANS(EX32)))+FK33*(SIN(RADIANS(EX32)))</f>
        <v>3.4878236872062755E-2</v>
      </c>
      <c r="FQ32">
        <f t="array" ref="FQ32:FQ34">MMULT(FM32:FO34,FJ32:FJ34)</f>
        <v>-0.70625101201270768</v>
      </c>
      <c r="FS32" s="28">
        <f>(FD32^2)*(1-COS(RADIANS(EW32)))+(COS(RADIANS(EW32)))</f>
        <v>0.93969262078590843</v>
      </c>
      <c r="FT32" s="28">
        <f>(FD32*FD33)*(1-COS(RADIANS(EW32)))-FD34*(SIN(RADIANS(EW32)))</f>
        <v>-0.34202014332566871</v>
      </c>
      <c r="FU32" s="28">
        <f>(FD32*FD34)*(1-COS(RADIANS(EW32)))+FD33*(SIN(RADIANS(EW32)))</f>
        <v>0</v>
      </c>
      <c r="FW32" s="61">
        <f t="array" ref="FW32:FW34">MMULT(FS32:FU34,GG32:GG34)</f>
        <v>-0.87811578387694311</v>
      </c>
      <c r="FX32" s="13">
        <f>BX33</f>
        <v>0</v>
      </c>
      <c r="FY32" s="17">
        <v>1</v>
      </c>
      <c r="FZ32">
        <v>0</v>
      </c>
      <c r="GB32" s="73">
        <f>(FD32^2)*(1-COS(RADIANS(EY32-45)))+(COS(RADIANS(EY32-45)))</f>
        <v>-0.7009092642998509</v>
      </c>
      <c r="GC32" s="73">
        <f>(FD32*FD33)*(1-COS(RADIANS(EY32-45)))-FD34*(SIN(RADIANS(EY32-45)))</f>
        <v>-0.71325044915418156</v>
      </c>
      <c r="GD32" s="73">
        <f>(FD32*FD34)*(1-COS(RADIANS(EY32-45)))+FD33*(SIN(RADIANS(EY32-45)))</f>
        <v>0</v>
      </c>
      <c r="GE32" s="10"/>
      <c r="GF32">
        <f t="array" ref="GF32:GF34">MMULT(GB32:GD34,FC32:FC34)</f>
        <v>-0.7009092642998509</v>
      </c>
      <c r="GG32" s="1">
        <f t="array" ref="GG32:GG34">MMULT(FM32:FO34,GF32:GF34)</f>
        <v>-0.7071018431765842</v>
      </c>
      <c r="GI32">
        <f>FA32+FW32</f>
        <v>-1.3362846197068534</v>
      </c>
      <c r="GJ32">
        <f>GI32/(SQRT(GI32^2+GI33^2+GI34^2))</f>
        <v>-0.94489591619000279</v>
      </c>
      <c r="GL32" t="e">
        <f>CH33+DC32</f>
        <v>#VALUE!</v>
      </c>
      <c r="GM32" t="e">
        <f>GL32/(SQRT(GL32^2+GL33^2+GL34^2))</f>
        <v>#VALUE!</v>
      </c>
      <c r="GO32" s="27">
        <f>FA33*FW34-FA34*FW33</f>
        <v>0.13781867790849947</v>
      </c>
    </row>
    <row r="33" spans="1:197" x14ac:dyDescent="0.2">
      <c r="A33" s="1"/>
      <c r="D33" t="s">
        <v>8</v>
      </c>
      <c r="E33" s="5">
        <f t="shared" ref="E33:F35" si="51">E28</f>
        <v>0.93600000000000005</v>
      </c>
      <c r="F33" s="6">
        <f t="shared" si="51"/>
        <v>0.31900000000000001</v>
      </c>
      <c r="G33" s="7">
        <f>Q32</f>
        <v>-0.48853553065825783</v>
      </c>
      <c r="H33" s="8">
        <f>AM32</f>
        <v>-0.86159099769206515</v>
      </c>
      <c r="J33" s="9">
        <f>((SUMPRODUCT(G33:G35,E33:E35))*(SUMPRODUCT(G33:(G35),F33:F35)))-((SUMPRODUCT(H33:H35,E33:E35))*(SUMPRODUCT(H33:H35,F33:F35)))</f>
        <v>-0.18404183905954458</v>
      </c>
      <c r="Q33" s="61">
        <v>-0.79359375045049751</v>
      </c>
      <c r="S33" s="17">
        <v>0</v>
      </c>
      <c r="T33">
        <v>0</v>
      </c>
      <c r="V33" s="73">
        <f>(T32*T33)*(1-COS(RADIANS(O32+45)))+T34*(SIN(RADIANS(O32+45)))</f>
        <v>-0.67559020761566013</v>
      </c>
      <c r="W33" s="73">
        <f>(T33^2)*(1-COS(RADIANS(O32+45)))+(COS(RADIANS(O32+45)))</f>
        <v>-0.73727733681012408</v>
      </c>
      <c r="X33" s="73">
        <f>(T33*T34)*(1-COS(RADIANS(O32+45)))-T32*(SIN(RADIANS(O32+45)))</f>
        <v>0</v>
      </c>
      <c r="Y33" s="10"/>
      <c r="Z33">
        <v>-0.67559020761566013</v>
      </c>
      <c r="AA33" s="23">
        <f>SIN(RADIANS('[1]Biaxial Input'!$F$21))*(COS(RADIANS(0)))</f>
        <v>6.9756473744125524E-2</v>
      </c>
      <c r="AC33" s="30">
        <f>(AA32*AA33)*(1-COS(RADIANS(N32)))+AA34*(SIN(RADIANS(N32)))</f>
        <v>-9.3228300025961861E-3</v>
      </c>
      <c r="AD33" s="30">
        <f>(AA33^2)*(1-COS(RADIANS(N32)))+(COS(RADIANS(N32)))</f>
        <v>0.86667731956481153</v>
      </c>
      <c r="AE33" s="30">
        <f>(AA33*AA34)*(1-COS(RADIANS(N32)))-AA32*(SIN(RADIANS(N32)))</f>
        <v>0.49878202512991204</v>
      </c>
      <c r="AG33">
        <v>-0.57864519898472722</v>
      </c>
      <c r="AI33" s="28">
        <f>(T32*T33)*(1-COS(RADIANS(M32)))+T34*(SIN(RADIANS(M32)))</f>
        <v>0.34202014332566871</v>
      </c>
      <c r="AJ33" s="28">
        <f>(T33^2)*(1-COS(RADIANS(M32)))+(COS(RADIANS(M32)))</f>
        <v>0.93969262078590843</v>
      </c>
      <c r="AK33" s="28">
        <f>(T33*T34)*(1-COS(RADIANS(M32)))-T32*(SIN(RADIANS(M32)))</f>
        <v>0</v>
      </c>
      <c r="AM33" s="61">
        <v>0.37309911180055122</v>
      </c>
      <c r="AO33" s="17">
        <v>0</v>
      </c>
      <c r="AP33">
        <v>0</v>
      </c>
      <c r="AR33" s="73">
        <f>(T32*T33)*(1-COS(RADIANS(O32-45)))+T34*(SIN(RADIANS(O32-45)))</f>
        <v>0.73727733681012408</v>
      </c>
      <c r="AS33" s="73">
        <f>(T33^2)*(1-COS(RADIANS(O32-45)))+(COS(RADIANS(O32-45)))</f>
        <v>-0.67559020761566024</v>
      </c>
      <c r="AT33" s="73">
        <f>(T33*T34)*(1-COS(RADIANS(O32-45)))-T32*(SIN(RADIANS(O32-45)))</f>
        <v>0</v>
      </c>
      <c r="AU33" s="10"/>
      <c r="AV33">
        <v>0.73727733681012408</v>
      </c>
      <c r="AW33" s="1">
        <v>0.64527995869950061</v>
      </c>
      <c r="AY33">
        <f t="shared" ref="AY33:AY34" si="52">Q33+AM33</f>
        <v>-0.4204946386499463</v>
      </c>
      <c r="AZ33">
        <f>AY33/(SQRT(AY32^2+AY33^2+AY34^2))</f>
        <v>-0.29733461044196385</v>
      </c>
      <c r="BL33" s="23">
        <f>EM34*EH32-EM32*EH34</f>
        <v>0.8249764344596594</v>
      </c>
      <c r="BV33" s="1"/>
      <c r="BY33" t="s">
        <v>8</v>
      </c>
      <c r="BZ33" s="5">
        <f t="shared" ref="BZ33:CA35" si="53">BZ28</f>
        <v>0.93180266183863136</v>
      </c>
      <c r="CA33" s="6">
        <f t="shared" si="53"/>
        <v>-0.87956522186239505</v>
      </c>
      <c r="CB33" s="7">
        <f>CY32</f>
        <v>-0.48853553065825783</v>
      </c>
      <c r="CC33" s="8">
        <f>DU32</f>
        <v>-0.86159099769206515</v>
      </c>
      <c r="CE33" s="9">
        <f>((SUMPRODUCT(CB33:CB35,BZ33:BZ35))*(SUMPRODUCT(CB33:(CB35),CA33:CA35)))-((SUMPRODUCT(CC33:CC35,BZ33:BZ35))*(SUMPRODUCT(CC33:CC35,CA33:CA35)))</f>
        <v>2.4331363143599072E-2</v>
      </c>
      <c r="CG33">
        <v>1</v>
      </c>
      <c r="CH33" t="s">
        <v>161</v>
      </c>
      <c r="CI33" s="67"/>
      <c r="CJ33" s="1" t="s">
        <v>8</v>
      </c>
      <c r="CK33" s="5">
        <f t="shared" ref="CK33:CL35" si="54">BZ33</f>
        <v>0.93180266183863136</v>
      </c>
      <c r="CL33" s="6">
        <f t="shared" si="54"/>
        <v>-0.87956522186239505</v>
      </c>
      <c r="CM33" s="7">
        <f>FA32</f>
        <v>-0.45816883582991019</v>
      </c>
      <c r="CN33" s="8">
        <f>FW32</f>
        <v>-0.87811578387694311</v>
      </c>
      <c r="CO33" s="10"/>
      <c r="CP33">
        <f t="shared" si="50"/>
        <v>0.3492962422733713</v>
      </c>
      <c r="CQ33">
        <f t="shared" si="50"/>
        <v>-0.34518112468713447</v>
      </c>
      <c r="CR33">
        <f>CJ36</f>
        <v>0</v>
      </c>
      <c r="CS33">
        <f>CM36</f>
        <v>0</v>
      </c>
      <c r="CW33" s="28"/>
      <c r="CY33" s="61">
        <v>-0.79359375045049751</v>
      </c>
      <c r="DA33" s="17">
        <v>0</v>
      </c>
      <c r="DB33">
        <v>0</v>
      </c>
      <c r="DD33" s="73">
        <f>(DB32*DB33)*(1-COS(RADIANS(CW32+45)))+DB34*(SIN(RADIANS(CW32+45)))</f>
        <v>-0.67559020761566013</v>
      </c>
      <c r="DE33" s="73">
        <f>(DB33^2)*(1-COS(RADIANS(CW32+45)))+(COS(RADIANS(CW32+45)))</f>
        <v>-0.73727733681012408</v>
      </c>
      <c r="DF33" s="73">
        <f>(DB33*DB34)*(1-COS(RADIANS(CW32+45)))-DB32*(SIN(RADIANS(CW32+45)))</f>
        <v>0</v>
      </c>
      <c r="DG33" s="10"/>
      <c r="DH33">
        <v>-0.67559020761566013</v>
      </c>
      <c r="DI33" s="23">
        <f>SIN(RADIANS('[1]Biaxial Input'!$F$21))*(COS(RADIANS(0)))</f>
        <v>6.9756473744125524E-2</v>
      </c>
      <c r="DK33" s="30">
        <f>(DI32*DI33)*(1-COS(RADIANS(CV32)))+DI34*(SIN(RADIANS(CV32)))</f>
        <v>-9.3228300025961861E-3</v>
      </c>
      <c r="DL33" s="30">
        <f>(DI33^2)*(1-COS(RADIANS(CV32)))+(COS(RADIANS(CV32)))</f>
        <v>0.86667731956481153</v>
      </c>
      <c r="DM33" s="30">
        <f>(DI33*DI34)*(1-COS(RADIANS(CV32)))-DI32*(SIN(RADIANS(CV32)))</f>
        <v>0.49878202512991204</v>
      </c>
      <c r="DO33">
        <v>-0.57864519898472722</v>
      </c>
      <c r="DQ33" s="28">
        <f>(DB32*DB33)*(1-COS(RADIANS(CU32)))+DB34*(SIN(RADIANS(CU32)))</f>
        <v>0.34202014332566871</v>
      </c>
      <c r="DR33" s="28">
        <f>(DB33^2)*(1-COS(RADIANS(CU32)))+(COS(RADIANS(CU32)))</f>
        <v>0.93969262078590843</v>
      </c>
      <c r="DS33" s="28">
        <f>(DB33*DB34)*(1-COS(RADIANS(CU32)))-DB32*(SIN(RADIANS(CU32)))</f>
        <v>0</v>
      </c>
      <c r="DU33" s="61">
        <v>0.37309911180055122</v>
      </c>
      <c r="DW33" s="17">
        <v>0</v>
      </c>
      <c r="DX33">
        <v>0</v>
      </c>
      <c r="DZ33" s="73">
        <f>(DB32*DB33)*(1-COS(RADIANS(CW32-45)))+DB34*(SIN(RADIANS(CW32-45)))</f>
        <v>0.73727733681012408</v>
      </c>
      <c r="EA33" s="73">
        <f>(DB33^2)*(1-COS(RADIANS(CW32-45)))+(COS(RADIANS(CW32-45)))</f>
        <v>-0.67559020761566024</v>
      </c>
      <c r="EB33" s="73">
        <f>(DB33*DB34)*(1-COS(RADIANS(CW32-45)))-DB32*(SIN(RADIANS(CW32-45)))</f>
        <v>0</v>
      </c>
      <c r="EC33" s="10"/>
      <c r="ED33">
        <v>0.73727733681012408</v>
      </c>
      <c r="EE33" s="1">
        <v>0.64527995869950061</v>
      </c>
      <c r="EG33">
        <f>CY33+DU33</f>
        <v>-0.4204946386499463</v>
      </c>
      <c r="EH33">
        <f>EG33/(SQRT(EG32^2+EG33^2+EG34^2))</f>
        <v>-0.29733461044196385</v>
      </c>
      <c r="EJ33">
        <f>Q33+AM33</f>
        <v>-0.4204946386499463</v>
      </c>
      <c r="EK33">
        <f>EJ33/(SQRT(EJ32^2+EJ33^2+EJ34^2))</f>
        <v>-0.29733461044196385</v>
      </c>
      <c r="EM33" s="23">
        <f>CY34*DU32-CY32*DU34</f>
        <v>-0.48063084796915956</v>
      </c>
      <c r="EP33" s="9">
        <f>((SUMPRODUCT(CM33:CM35,BZ33:BZ35))*(SUMPRODUCT(CM33:CM35,CA33:CA35)))-((SUMPRODUCT(CN33:CN35,BZ33:BZ35))*(SUMPRODUCT(CN33:CN35,CA33:CA35)))</f>
        <v>9.0071748207371793E-2</v>
      </c>
      <c r="EY33" s="28"/>
      <c r="EZ33" s="10"/>
      <c r="FA33" s="61">
        <v>-0.80613128580189797</v>
      </c>
      <c r="FB33" s="13">
        <f>BW34</f>
        <v>0</v>
      </c>
      <c r="FC33" s="17">
        <v>0</v>
      </c>
      <c r="FD33">
        <v>0</v>
      </c>
      <c r="FF33" s="73">
        <f>(FD32*FD33)*(1-COS(RADIANS(EY32+45)))+FD34*(SIN(RADIANS(EY32+45)))</f>
        <v>-0.7009092642998509</v>
      </c>
      <c r="FG33" s="73">
        <f>(FD33^2)*(1-COS(RADIANS(EY32+45)))+(COS(RADIANS(EY32+45)))</f>
        <v>-0.71325044915418156</v>
      </c>
      <c r="FH33" s="73">
        <f>(FD33*FD34)*(1-COS(RADIANS(EY32+45)))-FD32*(SIN(RADIANS(EY32+45)))</f>
        <v>0</v>
      </c>
      <c r="FI33" s="10"/>
      <c r="FJ33">
        <v>-0.7009092642998509</v>
      </c>
      <c r="FK33" s="23">
        <f>SIN(RADIANS(176))*(COS(RADIANS(0)))</f>
        <v>6.9756473744125524E-2</v>
      </c>
      <c r="FM33" s="30">
        <f>(FK32*FK33)*(1-COS(RADIANS(EX32)))+FK34*(SIN(RADIANS(EX32)))</f>
        <v>-9.3228300025961861E-3</v>
      </c>
      <c r="FN33" s="30">
        <f>(FK33^2)*(1-COS(RADIANS(EX32)))+(COS(RADIANS(EX32)))</f>
        <v>0.86667731956481153</v>
      </c>
      <c r="FO33" s="30">
        <f>(FK33*FK34)*(1-COS(RADIANS(EX32)))-FK32*(SIN(RADIANS(EX32)))</f>
        <v>0.49878202512991204</v>
      </c>
      <c r="FQ33">
        <v>-0.60081264975479898</v>
      </c>
      <c r="FS33" s="28">
        <f>(FD32*FD33)*(1-COS(RADIANS(EW32)))+FD34*(SIN(RADIANS(EW32)))</f>
        <v>0.34202014332566871</v>
      </c>
      <c r="FT33" s="28">
        <f>(FD33^2)*(1-COS(RADIANS(EW32)))+(COS(RADIANS(EW32)))</f>
        <v>0.93969262078590843</v>
      </c>
      <c r="FU33" s="28">
        <f>(FD33*FD34)*(1-COS(RADIANS(EW32)))-FD32*(SIN(RADIANS(EW32)))</f>
        <v>0</v>
      </c>
      <c r="FW33" s="61">
        <v>0.34517580742547038</v>
      </c>
      <c r="FX33" s="13">
        <f>BX34</f>
        <v>0</v>
      </c>
      <c r="FY33" s="17">
        <v>0</v>
      </c>
      <c r="FZ33">
        <v>0</v>
      </c>
      <c r="GB33" s="73">
        <f>(FD32*FD33)*(1-COS(RADIANS(EY32-45)))+FD34*(SIN(RADIANS(EY32-45)))</f>
        <v>0.71325044915418156</v>
      </c>
      <c r="GC33" s="73">
        <f>(FD33^2)*(1-COS(RADIANS(EY32-45)))+(COS(RADIANS(EY32-45)))</f>
        <v>-0.7009092642998509</v>
      </c>
      <c r="GD33" s="73">
        <f>(FD33*FD34)*(1-COS(RADIANS(EY32-45)))-FD32*(SIN(RADIANS(EY32-45)))</f>
        <v>0</v>
      </c>
      <c r="GE33" s="10"/>
      <c r="GF33">
        <v>0.71325044915418156</v>
      </c>
      <c r="GG33" s="1">
        <v>0.62469244536965629</v>
      </c>
      <c r="GI33">
        <f>FA33+FW33</f>
        <v>-0.46095547837642759</v>
      </c>
      <c r="GJ33">
        <f>GI33/(SQRT(GI32^2+GI33^2+GI34^2))</f>
        <v>-0.3259447445850609</v>
      </c>
      <c r="GL33">
        <f>CH34+DC33</f>
        <v>9.0071748207371793E-2</v>
      </c>
      <c r="GM33" t="e">
        <f>GL33/(SQRT(GL32^2+GL33^2+GL34^2))</f>
        <v>#VALUE!</v>
      </c>
      <c r="GO33" s="27">
        <f>FA34*FW32-FA32*FW34</f>
        <v>-0.48063084796915945</v>
      </c>
    </row>
    <row r="34" spans="1:197" x14ac:dyDescent="0.2">
      <c r="A34" s="1"/>
      <c r="D34" t="s">
        <v>9</v>
      </c>
      <c r="E34" s="5">
        <f t="shared" si="51"/>
        <v>-0.219</v>
      </c>
      <c r="F34" s="6">
        <f t="shared" si="51"/>
        <v>-0.51600000000000001</v>
      </c>
      <c r="G34" s="7">
        <f t="shared" ref="G34:G35" si="55">Q33</f>
        <v>-0.79359375045049751</v>
      </c>
      <c r="H34" s="8">
        <f t="shared" ref="H34:H35" si="56">AM33</f>
        <v>0.37309911180055122</v>
      </c>
      <c r="J34" s="10"/>
      <c r="Q34" s="61">
        <v>0.36268718550614382</v>
      </c>
      <c r="S34" s="17">
        <v>0</v>
      </c>
      <c r="T34">
        <v>1</v>
      </c>
      <c r="V34" s="73">
        <f>(T32*T34)*(1-COS(RADIANS(O32+45)))-T33*(SIN(RADIANS(O32+45)))</f>
        <v>0</v>
      </c>
      <c r="W34" s="73">
        <f>(T33*T34)*(1-COS(RADIANS(O32+45)))+T32*(SIN(RADIANS(O32+45)))</f>
        <v>0</v>
      </c>
      <c r="X34" s="73">
        <f>(T34^2)*(1-COS(RADIANS(O32+45)))+(COS(RADIANS(O32+45)))</f>
        <v>0.99999999999999989</v>
      </c>
      <c r="Y34" s="10"/>
      <c r="Z34">
        <v>0</v>
      </c>
      <c r="AA34" s="23">
        <f>SIN(RADIANS('[1]Biaxial Input'!$F$21))*SIN(RADIANS(0))</f>
        <v>0</v>
      </c>
      <c r="AC34" s="30">
        <f>(AA32*AA34)*(1-COS(RADIANS(N32)))-AA33*(SIN(RADIANS(N32)))</f>
        <v>-3.4878236872062755E-2</v>
      </c>
      <c r="AD34" s="30">
        <f>(AA33*AA34)*(1-COS(RADIANS(N32)))+AA32*(SIN(RADIANS(N32)))</f>
        <v>-0.49878202512991204</v>
      </c>
      <c r="AE34" s="30">
        <f>(AA34^2)*(1-COS(RADIANS(N32)))+(COS(RADIANS(N32)))</f>
        <v>0.86602540378443871</v>
      </c>
      <c r="AG34">
        <v>0.36268718550614382</v>
      </c>
      <c r="AI34" s="28">
        <f>(T32*T34)*(1-COS(RADIANS(M32)))-T33*(SIN(RADIANS(M32)))</f>
        <v>0</v>
      </c>
      <c r="AJ34" s="28">
        <f>(T33*T34)*(1-COS(RADIANS(M32)))+T32*(SIN(RADIANS(M32)))</f>
        <v>0</v>
      </c>
      <c r="AK34" s="28">
        <f>(T34^2)*(1-COS(RADIANS(M32)))+(COS(RADIANS(M32)))</f>
        <v>1</v>
      </c>
      <c r="AM34" s="61">
        <v>-0.3441772878468769</v>
      </c>
      <c r="AO34" s="17">
        <v>0</v>
      </c>
      <c r="AP34">
        <v>1</v>
      </c>
      <c r="AR34" s="73">
        <f>(T32*T32)*(1-COS(RADIANS(O32-45)))-T32*(SIN(RADIANS(O32-45)))</f>
        <v>0</v>
      </c>
      <c r="AS34" s="73">
        <f>(T33*T34)*(1-COS(RADIANS(O32-45)))+T32*(SIN(RADIANS(O32-45)))</f>
        <v>0</v>
      </c>
      <c r="AT34" s="73">
        <f>(T34^2)*(1-COS(RADIANS(O32-45)))+(COS(RADIANS(O32-45)))</f>
        <v>1</v>
      </c>
      <c r="AU34" s="10"/>
      <c r="AV34">
        <v>0</v>
      </c>
      <c r="AW34" s="1">
        <v>-0.3441772878468769</v>
      </c>
      <c r="AY34">
        <f t="shared" si="52"/>
        <v>1.8509897659266916E-2</v>
      </c>
      <c r="AZ34">
        <f>AY34/(SQRT(AY32^2+AY33^2+AY34^2))</f>
        <v>1.3088474153936637E-2</v>
      </c>
      <c r="BL34" s="23">
        <f>EM32*EH33-EM33*EH32</f>
        <v>-0.49982866248777874</v>
      </c>
      <c r="BV34" s="1"/>
      <c r="BY34" t="s">
        <v>9</v>
      </c>
      <c r="BZ34" s="5">
        <f t="shared" si="53"/>
        <v>0.3492962422733713</v>
      </c>
      <c r="CA34" s="6">
        <f t="shared" si="53"/>
        <v>-0.34518112468713447</v>
      </c>
      <c r="CB34" s="7">
        <f>CY33</f>
        <v>-0.79359375045049751</v>
      </c>
      <c r="CC34" s="8">
        <f>DU33</f>
        <v>0.37309911180055122</v>
      </c>
      <c r="CE34" s="10"/>
      <c r="CH34">
        <f>((SUMPRODUCT(CM33:CM35,CK33:CK35))*(SUMPRODUCT(CM33:CM35,CL33:CL35)))-((SUMPRODUCT(CN33:CN35,CK33:CK35))*(SUMPRODUCT(CN33:CN35,CL33:CL35)))</f>
        <v>9.0071748207371793E-2</v>
      </c>
      <c r="CI34" s="67"/>
      <c r="CJ34" s="10" t="s">
        <v>9</v>
      </c>
      <c r="CK34" s="5">
        <f t="shared" si="54"/>
        <v>0.3492962422733713</v>
      </c>
      <c r="CL34" s="6">
        <f t="shared" si="54"/>
        <v>-0.34518112468713447</v>
      </c>
      <c r="CM34" s="7">
        <f>FA33</f>
        <v>-0.80613128580189797</v>
      </c>
      <c r="CN34" s="8">
        <f>FW33</f>
        <v>0.34517580742547038</v>
      </c>
      <c r="CP34">
        <f t="shared" si="50"/>
        <v>-9.8670839279614439E-2</v>
      </c>
      <c r="CQ34">
        <f t="shared" si="50"/>
        <v>-0.32743703463395935</v>
      </c>
      <c r="CR34">
        <f>CK36</f>
        <v>0</v>
      </c>
      <c r="CS34">
        <f>CN36</f>
        <v>0</v>
      </c>
      <c r="CW34" s="28"/>
      <c r="CY34" s="61">
        <v>0.36268718550614382</v>
      </c>
      <c r="DA34" s="17">
        <v>0</v>
      </c>
      <c r="DB34">
        <v>1</v>
      </c>
      <c r="DD34" s="73">
        <f>(DB32*DB34)*(1-COS(RADIANS(CW32+45)))-DB33*(SIN(RADIANS(CW32+45)))</f>
        <v>0</v>
      </c>
      <c r="DE34" s="73">
        <f>(DB33*DB34)*(1-COS(RADIANS(CW32+45)))+DB32*(SIN(RADIANS(CW32+45)))</f>
        <v>0</v>
      </c>
      <c r="DF34" s="73">
        <f>(DB34^2)*(1-COS(RADIANS(CW32+45)))+(COS(RADIANS(CW32+45)))</f>
        <v>0.99999999999999989</v>
      </c>
      <c r="DG34" s="10"/>
      <c r="DH34">
        <v>0</v>
      </c>
      <c r="DI34" s="23">
        <f>SIN(RADIANS('[1]Biaxial Input'!$F$21))*SIN(RADIANS(0))</f>
        <v>0</v>
      </c>
      <c r="DK34" s="30">
        <f>(DI32*DI34)*(1-COS(RADIANS(CV32)))-DI33*(SIN(RADIANS(CV32)))</f>
        <v>-3.4878236872062755E-2</v>
      </c>
      <c r="DL34" s="30">
        <f>(DI33*DI34)*(1-COS(RADIANS(CV32)))+DI32*(SIN(RADIANS(CV32)))</f>
        <v>-0.49878202512991204</v>
      </c>
      <c r="DM34" s="30">
        <f>(DI34^2)*(1-COS(RADIANS(CV32)))+(COS(RADIANS(CV32)))</f>
        <v>0.86602540378443871</v>
      </c>
      <c r="DO34">
        <v>0.36268718550614382</v>
      </c>
      <c r="DQ34" s="28">
        <f>(DB32*DB34)*(1-COS(RADIANS(CU32)))-DB33*(SIN(RADIANS(CU32)))</f>
        <v>0</v>
      </c>
      <c r="DR34" s="28">
        <f>(DB33*DB34)*(1-COS(RADIANS(CU32)))+DB32*(SIN(RADIANS(CU32)))</f>
        <v>0</v>
      </c>
      <c r="DS34" s="28">
        <f>(DB34^2)*(1-COS(RADIANS(CU32)))+(COS(RADIANS(CU32)))</f>
        <v>1</v>
      </c>
      <c r="DU34" s="61">
        <v>-0.3441772878468769</v>
      </c>
      <c r="DW34" s="17">
        <v>0</v>
      </c>
      <c r="DX34">
        <v>1</v>
      </c>
      <c r="DZ34" s="73">
        <f>(DB32*DB32)*(1-COS(RADIANS(CW32-45)))-DB32*(SIN(RADIANS(CW32-45)))</f>
        <v>0</v>
      </c>
      <c r="EA34" s="73">
        <f>(DB33*DB34)*(1-COS(RADIANS(CW32-45)))+DB32*(SIN(RADIANS(CW32-45)))</f>
        <v>0</v>
      </c>
      <c r="EB34" s="73">
        <f>(DB34^2)*(1-COS(RADIANS(CW32-45)))+(COS(RADIANS(CW32-45)))</f>
        <v>1</v>
      </c>
      <c r="EC34" s="10"/>
      <c r="ED34">
        <v>0</v>
      </c>
      <c r="EE34" s="1">
        <v>-0.3441772878468769</v>
      </c>
      <c r="EG34">
        <f>CY34+DU34</f>
        <v>1.8509897659266916E-2</v>
      </c>
      <c r="EH34">
        <f>EG34/(SQRT(EG32^2+EG33^2+EG34^2))</f>
        <v>1.3088474153936637E-2</v>
      </c>
      <c r="EJ34">
        <f>Q34+AM34</f>
        <v>1.8509897659266916E-2</v>
      </c>
      <c r="EK34">
        <f>EJ34/(SQRT(EJ32^2+EJ33^2+EJ34^2))</f>
        <v>1.3088474153936637E-2</v>
      </c>
      <c r="EM34" s="23">
        <f>CY32*DU33-CY33*DU32</f>
        <v>-0.86602540378443893</v>
      </c>
      <c r="ER34">
        <f t="shared" ref="ER34:ES36" si="57">CK33</f>
        <v>0.93180266183863136</v>
      </c>
      <c r="ES34">
        <f t="shared" si="57"/>
        <v>-0.87956522186239505</v>
      </c>
      <c r="ET34" t="e">
        <f>#REF!</f>
        <v>#REF!</v>
      </c>
      <c r="EU34" t="e">
        <f>#REF!</f>
        <v>#REF!</v>
      </c>
      <c r="EY34" s="28"/>
      <c r="EZ34" s="10"/>
      <c r="FA34" s="61">
        <v>0.37447786039450109</v>
      </c>
      <c r="FB34" s="13">
        <f>BW35</f>
        <v>0</v>
      </c>
      <c r="FC34" s="17">
        <v>0</v>
      </c>
      <c r="FD34">
        <v>1</v>
      </c>
      <c r="FF34" s="73">
        <f>(FD32*FD34)*(1-COS(RADIANS(EY32+45)))-FD33*(SIN(RADIANS(EY32+45)))</f>
        <v>0</v>
      </c>
      <c r="FG34" s="73">
        <f>(FD33*FD34)*(1-COS(RADIANS(EY32+45)))+FD32*(SIN(RADIANS(EY32+45)))</f>
        <v>0</v>
      </c>
      <c r="FH34" s="73">
        <f>(FD34^2)*(1-COS(RADIANS(EY32+45)))+(COS(RADIANS(EY32+45)))</f>
        <v>1</v>
      </c>
      <c r="FI34" s="10"/>
      <c r="FJ34">
        <v>0</v>
      </c>
      <c r="FK34" s="23">
        <f>SIN(RADIANS(176))*SIN(RADIANS(0))</f>
        <v>0</v>
      </c>
      <c r="FM34" s="30">
        <f>(FK32*FK34)*(1-COS(RADIANS(EX32)))-FK33*(SIN(RADIANS(EX32)))</f>
        <v>-3.4878236872062755E-2</v>
      </c>
      <c r="FN34" s="30">
        <f>(FK33*FK34)*(1-COS(RADIANS(EX32)))+FK32*(SIN(RADIANS(EX32)))</f>
        <v>-0.49878202512991204</v>
      </c>
      <c r="FO34" s="30">
        <f>(FK34^2)*(1-COS(RADIANS(EX32)))+(COS(RADIANS(EX32)))</f>
        <v>0.86602540378443871</v>
      </c>
      <c r="FQ34">
        <v>0.37447786039450109</v>
      </c>
      <c r="FS34" s="28">
        <f>(FD32*FD34)*(1-COS(RADIANS(EW32)))-FD33*(SIN(RADIANS(EW32)))</f>
        <v>0</v>
      </c>
      <c r="FT34" s="28">
        <f>(FD33*FD34)*(1-COS(RADIANS(EW32)))+FD32*(SIN(RADIANS(EW32)))</f>
        <v>0</v>
      </c>
      <c r="FU34" s="28">
        <f>(FD34^2)*(1-COS(RADIANS(EW32)))+(COS(RADIANS(EW32)))</f>
        <v>1</v>
      </c>
      <c r="FW34" s="61">
        <v>-0.33131002410786864</v>
      </c>
      <c r="FX34" s="13">
        <f>BX35</f>
        <v>0</v>
      </c>
      <c r="FY34" s="17">
        <v>0</v>
      </c>
      <c r="FZ34">
        <v>1</v>
      </c>
      <c r="GB34" s="73">
        <f>(FD32*FD32)*(1-COS(RADIANS(EY32-45)))-FD32*(SIN(RADIANS(EY32-45)))</f>
        <v>0</v>
      </c>
      <c r="GC34" s="73">
        <f>(FD33*FD34)*(1-COS(RADIANS(EY32-45)))+FD32*(SIN(RADIANS(EY32-45)))</f>
        <v>0</v>
      </c>
      <c r="GD34" s="73">
        <f>(FD34^2)*(1-COS(RADIANS(EY32-45)))+(COS(RADIANS(EY32-45)))</f>
        <v>1</v>
      </c>
      <c r="GE34" s="10"/>
      <c r="GF34">
        <v>0</v>
      </c>
      <c r="GG34" s="1">
        <v>-0.33131002410786864</v>
      </c>
      <c r="GI34">
        <f>FA34+FW34</f>
        <v>4.3167836286632455E-2</v>
      </c>
      <c r="GJ34">
        <f>GI34/(SQRT(GI32^2+GI33^2+GI34^2))</f>
        <v>3.052426976742852E-2</v>
      </c>
      <c r="GL34" t="e">
        <f>#REF!+DC34</f>
        <v>#REF!</v>
      </c>
      <c r="GM34" t="e">
        <f>GL34/(SQRT(GL32^2+GL33^2+GL34^2))</f>
        <v>#REF!</v>
      </c>
      <c r="GO34" s="27">
        <f>FA32*FW33-FA33*FW32</f>
        <v>-0.86602540378443882</v>
      </c>
    </row>
    <row r="35" spans="1:197" x14ac:dyDescent="0.2">
      <c r="A35" s="1"/>
      <c r="D35" t="s">
        <v>10</v>
      </c>
      <c r="E35" s="5">
        <f t="shared" si="51"/>
        <v>0.27500000000000002</v>
      </c>
      <c r="F35" s="6">
        <f t="shared" si="51"/>
        <v>-0.79500000000000004</v>
      </c>
      <c r="G35" s="7">
        <f t="shared" si="55"/>
        <v>0.36268718550614382</v>
      </c>
      <c r="H35" s="8">
        <f t="shared" si="56"/>
        <v>-0.3441772878468769</v>
      </c>
      <c r="J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W35" s="1"/>
      <c r="BV35" s="1"/>
      <c r="BY35" t="s">
        <v>10</v>
      </c>
      <c r="BZ35" s="5">
        <f t="shared" si="53"/>
        <v>-9.8670839279614439E-2</v>
      </c>
      <c r="CA35" s="6">
        <f t="shared" si="53"/>
        <v>-0.32743703463395935</v>
      </c>
      <c r="CB35" s="7">
        <f>CY34</f>
        <v>0.36268718550614382</v>
      </c>
      <c r="CC35" s="8">
        <f>DU34</f>
        <v>-0.3441772878468769</v>
      </c>
      <c r="CE35" s="10"/>
      <c r="CG35" s="10" t="s">
        <v>160</v>
      </c>
      <c r="CH35" s="10">
        <f>-CH32*((EY32-CW32)/(CH34-CE33))</f>
        <v>176.75977424318413</v>
      </c>
      <c r="CI35" s="67"/>
      <c r="CJ35" s="10" t="s">
        <v>10</v>
      </c>
      <c r="CK35" s="5">
        <f t="shared" si="54"/>
        <v>-9.8670839279614439E-2</v>
      </c>
      <c r="CL35" s="6">
        <f t="shared" si="54"/>
        <v>-0.32743703463395935</v>
      </c>
      <c r="CM35" s="7">
        <f>FA34</f>
        <v>0.37447786039450109</v>
      </c>
      <c r="CN35" s="8">
        <f>FW34</f>
        <v>-0.33131002410786864</v>
      </c>
      <c r="CW35" s="28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EE35" s="1"/>
      <c r="EI35" s="64" t="e">
        <f>(DEGREES(ACOS((EH32*EK32+EH33*EK33+EH34*EK34)/((SQRT(EH32^2+EH33^2+EH34^2))*(SQRT(EK32^2+EK33^2+EK34^2))))))</f>
        <v>#NUM!</v>
      </c>
      <c r="ER35">
        <f t="shared" si="57"/>
        <v>0.3492962422733713</v>
      </c>
      <c r="ES35">
        <f t="shared" si="57"/>
        <v>-0.34518112468713447</v>
      </c>
      <c r="ET35" t="e">
        <f>#REF!</f>
        <v>#REF!</v>
      </c>
      <c r="EU35" t="e">
        <f>#REF!</f>
        <v>#REF!</v>
      </c>
      <c r="EY35" s="28"/>
      <c r="EZ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GG35" s="1"/>
      <c r="GK35" s="64" t="e">
        <f>(DEGREES(ACOS((GJ32*GM32+GJ33*GM33+GJ34*GM34)/((SQRT(GJ32^2+GJ33^2+GJ34^2))*(SQRT(GM32^2+GM33^2+GM34^2))))))</f>
        <v>#VALUE!</v>
      </c>
    </row>
    <row r="36" spans="1:197" x14ac:dyDescent="0.2">
      <c r="A36" s="1"/>
      <c r="Q36" s="82" t="s">
        <v>148</v>
      </c>
      <c r="R36" s="13"/>
      <c r="T36" s="10"/>
      <c r="U36" s="10"/>
      <c r="V36" s="10"/>
      <c r="W36" s="10"/>
      <c r="X36" s="10"/>
      <c r="Y36" s="10"/>
      <c r="Z36" s="80"/>
      <c r="AA36" s="23" t="s">
        <v>149</v>
      </c>
      <c r="AE36" s="1"/>
      <c r="AG36" s="80"/>
      <c r="AK36" s="13"/>
      <c r="AL36" s="81"/>
      <c r="AM36" s="82" t="s">
        <v>150</v>
      </c>
      <c r="AO36" s="13"/>
      <c r="AP36" s="13"/>
      <c r="AS36" s="1"/>
      <c r="AW36" s="1"/>
      <c r="BV36" s="1"/>
      <c r="CS36" s="15"/>
      <c r="CW36" s="28"/>
      <c r="CY36" s="82" t="s">
        <v>148</v>
      </c>
      <c r="CZ36" s="13"/>
      <c r="DB36" s="10"/>
      <c r="DC36" s="10"/>
      <c r="DD36" s="10"/>
      <c r="DE36" s="10"/>
      <c r="DF36" s="10"/>
      <c r="DG36" s="10"/>
      <c r="DH36" s="80"/>
      <c r="DI36" s="23" t="s">
        <v>149</v>
      </c>
      <c r="DM36" s="1"/>
      <c r="DO36" s="80"/>
      <c r="DS36" s="13"/>
      <c r="DT36" s="81"/>
      <c r="DU36" s="82" t="s">
        <v>150</v>
      </c>
      <c r="DW36" s="13"/>
      <c r="DX36" s="13"/>
      <c r="EA36" s="1"/>
      <c r="EE36" s="1"/>
      <c r="EI36" s="13"/>
      <c r="ER36">
        <f t="shared" si="57"/>
        <v>-9.8670839279614439E-2</v>
      </c>
      <c r="ES36">
        <f t="shared" si="57"/>
        <v>-0.32743703463395935</v>
      </c>
      <c r="ET36" t="e">
        <f>#REF!</f>
        <v>#REF!</v>
      </c>
      <c r="EU36" t="e">
        <f>#REF!</f>
        <v>#REF!</v>
      </c>
      <c r="EY36" s="28"/>
      <c r="EZ36" s="10"/>
      <c r="FA36" s="82" t="s">
        <v>148</v>
      </c>
      <c r="FB36" s="13"/>
      <c r="FD36" s="10"/>
      <c r="FE36" s="10"/>
      <c r="FF36" s="10"/>
      <c r="FG36" s="10"/>
      <c r="FH36" s="10"/>
      <c r="FI36" s="10"/>
      <c r="FJ36" s="80"/>
      <c r="FK36" s="23" t="s">
        <v>149</v>
      </c>
      <c r="FO36" s="1"/>
      <c r="FQ36" s="80"/>
      <c r="FU36" s="13"/>
      <c r="FV36" s="81"/>
      <c r="FW36" s="82" t="s">
        <v>150</v>
      </c>
      <c r="FY36" s="13"/>
      <c r="FZ36" s="13"/>
      <c r="GC36" s="1"/>
      <c r="GG36" s="1"/>
      <c r="GK36" s="13"/>
    </row>
    <row r="37" spans="1:197" x14ac:dyDescent="0.2">
      <c r="A37" s="1"/>
      <c r="E37" s="5" t="s">
        <v>4</v>
      </c>
      <c r="F37" s="6" t="s">
        <v>5</v>
      </c>
      <c r="G37" s="7" t="s">
        <v>6</v>
      </c>
      <c r="H37" s="8" t="s">
        <v>1</v>
      </c>
      <c r="I37">
        <v>8</v>
      </c>
      <c r="J37" s="9" t="s">
        <v>7</v>
      </c>
      <c r="K37">
        <v>8</v>
      </c>
      <c r="L37" s="10"/>
      <c r="M37" s="17">
        <f>A9</f>
        <v>40</v>
      </c>
      <c r="N37" s="17">
        <f>B9</f>
        <v>35</v>
      </c>
      <c r="O37" s="17">
        <f>C9</f>
        <v>250.5</v>
      </c>
      <c r="Q37" s="61">
        <f t="array" ref="Q37:Q39">MMULT(AI37:AK39,AG37:AG39)</f>
        <v>0.81744266817451494</v>
      </c>
      <c r="R37" s="13"/>
      <c r="S37" s="17">
        <v>1</v>
      </c>
      <c r="T37">
        <v>0</v>
      </c>
      <c r="V37" s="73">
        <f>(T37^2)*(1-COS(RADIANS(O37+45)))+(COS(RADIANS(O37+45)))</f>
        <v>0.4305110968082948</v>
      </c>
      <c r="W37" s="73">
        <f>(T37*T38)*(1-COS(RADIANS(O37+45)))-T39*(SIN(RADIANS(O37+45)))</f>
        <v>0.90258528434986074</v>
      </c>
      <c r="X37" s="73">
        <f>(T37*T39)*(1-COS(RADIANS(O37+45)))+T38*(SIN(RADIANS(O37+45)))</f>
        <v>0</v>
      </c>
      <c r="Y37" s="10"/>
      <c r="Z37">
        <f t="array" ref="Z37:Z39">MMULT(V37:X39,S37:S39)</f>
        <v>0.4305110968082948</v>
      </c>
      <c r="AA37" s="23">
        <f>COS(RADIANS('[1]Biaxial Input'!$F$21))</f>
        <v>-0.9975640502598242</v>
      </c>
      <c r="AC37" s="30">
        <f>(AA37^2)*(1-COS(RADIANS(N37)))+(COS(RADIANS(N37)))</f>
        <v>0.99912000006339641</v>
      </c>
      <c r="AD37" s="30">
        <f>(AA37*AA38)*(1-COS(RADIANS(N37)))-AA39*(SIN(RADIANS(N37)))</f>
        <v>-1.2584585399294834E-2</v>
      </c>
      <c r="AE37" s="30">
        <f>(AA37*AA39)*(1-COS(RADIANS(N37)))+AA38*(SIN(RADIANS(N37)))</f>
        <v>4.0010669622570827E-2</v>
      </c>
      <c r="AG37">
        <f t="array" ref="AG37:AG39">MMULT(AC37:AE39,Z37:Z39)</f>
        <v>0.44149090866144403</v>
      </c>
      <c r="AI37" s="28">
        <f>(T37^2)*(1-COS(RADIANS(M37)))+(COS(RADIANS(M37)))</f>
        <v>0.76604444311897801</v>
      </c>
      <c r="AJ37" s="28">
        <f>(T37*T38)*(1-COS(RADIANS(M37)))-T39*(SIN(RADIANS(M37)))</f>
        <v>-0.64278760968653925</v>
      </c>
      <c r="AK37" s="28">
        <f>(T37*T39)*(1-COS(RADIANS(M37)))+T38*(SIN(RADIANS(M37)))</f>
        <v>0</v>
      </c>
      <c r="AM37" s="61">
        <f t="array" ref="AM37:AM39">MMULT(AI37:AK39,AW37:AW39)</f>
        <v>-0.46703774954101573</v>
      </c>
      <c r="AN37" s="13"/>
      <c r="AO37" s="17">
        <v>1</v>
      </c>
      <c r="AP37">
        <v>0</v>
      </c>
      <c r="AR37" s="73">
        <f>(T37^2)*(1-COS(RADIANS(O37-45)))+(COS(RADIANS(O37-45)))</f>
        <v>-0.90258528434986052</v>
      </c>
      <c r="AS37" s="73">
        <f>(T37*T38)*(1-COS(RADIANS(O37-45)))-T39*(SIN(RADIANS(O37-45)))</f>
        <v>0.4305110968082953</v>
      </c>
      <c r="AT37" s="73">
        <f>(T37*T39)*(1-COS(RADIANS(O37-45)))+T38*(SIN(RADIANS(O37-45)))</f>
        <v>0</v>
      </c>
      <c r="AU37" s="10"/>
      <c r="AV37">
        <f t="array" ref="AV37:AV39">MMULT(AR37:AT39,S37:S39)</f>
        <v>-0.90258528434986052</v>
      </c>
      <c r="AW37" s="1">
        <f t="array" ref="AW37:AW39">MMULT(AC37:AE39,AV37:AV39)</f>
        <v>-0.89637320569372525</v>
      </c>
      <c r="AY37">
        <f>Q37+AM37</f>
        <v>0.35040491863349921</v>
      </c>
      <c r="AZ37">
        <f>AY37/(SQRT(AY37^2+AY38^2+AY39^2))</f>
        <v>0.24777369412686764</v>
      </c>
      <c r="BL37" s="23">
        <f>EM38*EH39-EM39*EH38</f>
        <v>-0.90826481366798095</v>
      </c>
      <c r="BV37" s="1"/>
      <c r="BZ37" s="5" t="s">
        <v>4</v>
      </c>
      <c r="CA37" s="6" t="s">
        <v>5</v>
      </c>
      <c r="CB37" s="7" t="s">
        <v>6</v>
      </c>
      <c r="CC37" s="8" t="s">
        <v>1</v>
      </c>
      <c r="CD37">
        <v>8</v>
      </c>
      <c r="CE37" s="9" t="s">
        <v>7</v>
      </c>
      <c r="CG37" s="90" t="s">
        <v>157</v>
      </c>
      <c r="CH37" s="61">
        <f>CE38-((CH39-CE38)/(EY37-CW37))*CW37</f>
        <v>8.3942514442950404</v>
      </c>
      <c r="CI37" s="10"/>
      <c r="CK37" s="5" t="s">
        <v>4</v>
      </c>
      <c r="CL37" s="6" t="s">
        <v>5</v>
      </c>
      <c r="CM37" s="7" t="s">
        <v>6</v>
      </c>
      <c r="CN37" s="8" t="s">
        <v>1</v>
      </c>
      <c r="CO37" s="10"/>
      <c r="CP37">
        <f t="shared" ref="CP37:CQ39" si="58">BZ38</f>
        <v>0.93180266183863136</v>
      </c>
      <c r="CQ37">
        <f t="shared" si="58"/>
        <v>-0.87956522186239505</v>
      </c>
      <c r="CR37">
        <f>CI41</f>
        <v>0</v>
      </c>
      <c r="CS37">
        <f>CL41</f>
        <v>0</v>
      </c>
      <c r="CU37" s="17">
        <f>BV9</f>
        <v>40</v>
      </c>
      <c r="CV37" s="17">
        <f>BW9</f>
        <v>35</v>
      </c>
      <c r="CW37" s="31">
        <f>BX9</f>
        <v>250.5</v>
      </c>
      <c r="CY37" s="61">
        <f t="array" ref="CY37:CY39">MMULT(DQ37:DS39,DO37:DO39)</f>
        <v>0.81744266817451494</v>
      </c>
      <c r="CZ37" s="13"/>
      <c r="DA37" s="17">
        <v>1</v>
      </c>
      <c r="DB37">
        <v>0</v>
      </c>
      <c r="DD37" s="73">
        <f>(DB37^2)*(1-COS(RADIANS(CW37+45)))+(COS(RADIANS(CW37+45)))</f>
        <v>0.4305110968082948</v>
      </c>
      <c r="DE37" s="73">
        <f>(DB37*DB38)*(1-COS(RADIANS(CW37+45)))-DB39*(SIN(RADIANS(CW37+45)))</f>
        <v>0.90258528434986074</v>
      </c>
      <c r="DF37" s="73">
        <f>(DB37*DB39)*(1-COS(RADIANS(CW37+45)))+DB38*(SIN(RADIANS(CW37+45)))</f>
        <v>0</v>
      </c>
      <c r="DG37" s="10"/>
      <c r="DH37">
        <f t="array" ref="DH37:DH39">MMULT(DD37:DF39,DA37:DA39)</f>
        <v>0.4305110968082948</v>
      </c>
      <c r="DI37" s="23">
        <f>COS(RADIANS('[1]Biaxial Input'!$F$21))</f>
        <v>-0.9975640502598242</v>
      </c>
      <c r="DK37" s="30">
        <f>(DI37^2)*(1-COS(RADIANS(CV37)))+(COS(RADIANS(CV37)))</f>
        <v>0.99912000006339641</v>
      </c>
      <c r="DL37" s="30">
        <f>(DI37*DI38)*(1-COS(RADIANS(CV37)))-DI39*(SIN(RADIANS(CV37)))</f>
        <v>-1.2584585399294834E-2</v>
      </c>
      <c r="DM37" s="30">
        <f>(DI37*DI39)*(1-COS(RADIANS(CV37)))+DI38*(SIN(RADIANS(CV37)))</f>
        <v>4.0010669622570827E-2</v>
      </c>
      <c r="DO37">
        <f t="array" ref="DO37:DO39">MMULT(DK37:DM39,DH37:DH39)</f>
        <v>0.44149090866144403</v>
      </c>
      <c r="DQ37" s="28">
        <f>(DB37^2)*(1-COS(RADIANS(CU37)))+(COS(RADIANS(CU37)))</f>
        <v>0.76604444311897801</v>
      </c>
      <c r="DR37" s="28">
        <f>(DB37*DB38)*(1-COS(RADIANS(CU37)))-DB39*(SIN(RADIANS(CU37)))</f>
        <v>-0.64278760968653925</v>
      </c>
      <c r="DS37" s="28">
        <f>(DB37*DB39)*(1-COS(RADIANS(CU37)))+DB38*(SIN(RADIANS(CU37)))</f>
        <v>0</v>
      </c>
      <c r="DU37" s="61">
        <f t="array" ref="DU37:DU39">MMULT(DQ37:DS39,EE37:EE39)</f>
        <v>-0.46703774954101573</v>
      </c>
      <c r="DV37" s="13"/>
      <c r="DW37" s="17">
        <v>1</v>
      </c>
      <c r="DX37">
        <v>0</v>
      </c>
      <c r="DZ37" s="73">
        <f>(DB37^2)*(1-COS(RADIANS(CW37-45)))+(COS(RADIANS(CW37-45)))</f>
        <v>-0.90258528434986052</v>
      </c>
      <c r="EA37" s="73">
        <f>(DB37*DB38)*(1-COS(RADIANS(CW37-45)))-DB39*(SIN(RADIANS(CW37-45)))</f>
        <v>0.4305110968082953</v>
      </c>
      <c r="EB37" s="73">
        <f>(DB37*DB39)*(1-COS(RADIANS(CW37-45)))+DB38*(SIN(RADIANS(CW37-45)))</f>
        <v>0</v>
      </c>
      <c r="EC37" s="10"/>
      <c r="ED37">
        <f t="array" ref="ED37:ED39">MMULT(DZ37:EB39,DA37:DA39)</f>
        <v>-0.90258528434986052</v>
      </c>
      <c r="EE37" s="1">
        <f t="array" ref="EE37:EE39">MMULT(DK37:DM39,ED37:ED39)</f>
        <v>-0.89637320569372525</v>
      </c>
      <c r="EG37">
        <f>CY37+DU37</f>
        <v>0.35040491863349921</v>
      </c>
      <c r="EH37">
        <f>EG37/(SQRT(EG37^2+EG38^2+EG39^2))</f>
        <v>0.24777369412686764</v>
      </c>
      <c r="EJ37">
        <f>Q37+AM37</f>
        <v>0.35040491863349921</v>
      </c>
      <c r="EK37">
        <f>EJ37/(SQRT(EJ37^2+EJ38^2+EJ39^2))</f>
        <v>0.24777369412686764</v>
      </c>
      <c r="EM37" s="23">
        <f>CY38*DU39-CY39*DU38</f>
        <v>0.33713977034961712</v>
      </c>
      <c r="EO37" s="15">
        <v>8</v>
      </c>
      <c r="EP37" s="9" t="s">
        <v>7</v>
      </c>
      <c r="EW37" s="17">
        <f>CU37</f>
        <v>40</v>
      </c>
      <c r="EX37" s="17">
        <f>CV37</f>
        <v>35</v>
      </c>
      <c r="EY37" s="31">
        <f>2+CW37</f>
        <v>252.5</v>
      </c>
      <c r="EZ37" s="10"/>
      <c r="FA37" s="61">
        <f t="array" ref="FA37:FA39">MMULT(FS37:FU39,FQ37:FQ39)</f>
        <v>0.83324408658767535</v>
      </c>
      <c r="FB37" s="13">
        <f>BW38</f>
        <v>0</v>
      </c>
      <c r="FC37" s="17">
        <v>1</v>
      </c>
      <c r="FD37">
        <v>0</v>
      </c>
      <c r="FF37" s="73">
        <f>(FD37^2)*(1-COS(RADIANS(EY37+45)))+(COS(RADIANS(EY37+45)))</f>
        <v>0.46174861323503408</v>
      </c>
      <c r="FG37" s="73">
        <f>(FD37*FD38)*(1-COS(RADIANS(EY37+45)))-FD39*(SIN(RADIANS(EY37+45)))</f>
        <v>0.8870108331782216</v>
      </c>
      <c r="FH37" s="73">
        <f>(FD37*FD39)*(1-COS(RADIANS(EY37+45)))+FD38*(SIN(RADIANS(EY37+45)))</f>
        <v>0</v>
      </c>
      <c r="FI37" s="10"/>
      <c r="FJ37">
        <f t="array" ref="FJ37:FJ39">MMULT(FF37:FH39,FC37:FC39)</f>
        <v>0.46174861323503408</v>
      </c>
      <c r="FK37" s="23">
        <f>COS(RADIANS(176))</f>
        <v>-0.9975640502598242</v>
      </c>
      <c r="FM37" s="30">
        <f>(FK37^2)*(1-COS(RADIANS(EX37)))+(COS(RADIANS(EX37)))</f>
        <v>0.99912000006339641</v>
      </c>
      <c r="FN37" s="30">
        <f>(FK37*FK38)*(1-COS(RADIANS(EX37)))-FK39*(SIN(RADIANS(EX37)))</f>
        <v>-1.2584585399294834E-2</v>
      </c>
      <c r="FO37" s="30">
        <f>(FK37*FK39)*(1-COS(RADIANS(EX37)))+FK38*(SIN(RADIANS(EX37)))</f>
        <v>4.0010669622570827E-2</v>
      </c>
      <c r="FQ37">
        <f t="array" ref="FQ37:FQ39">MMULT(FM37:FO39,FJ37:FJ39)</f>
        <v>0.47250493806489147</v>
      </c>
      <c r="FS37" s="28">
        <f>(FD37^2)*(1-COS(RADIANS(EW37)))+(COS(RADIANS(EW37)))</f>
        <v>0.76604444311897801</v>
      </c>
      <c r="FT37" s="28">
        <f>(FD37*FD38)*(1-COS(RADIANS(EW37)))-FD39*(SIN(RADIANS(EW37)))</f>
        <v>-0.64278760968653925</v>
      </c>
      <c r="FU37" s="28">
        <f>(FD37*FD39)*(1-COS(RADIANS(EW37)))+FD38*(SIN(RADIANS(EW37)))</f>
        <v>0</v>
      </c>
      <c r="FW37" s="61">
        <f t="array" ref="FW37:FW39">MMULT(FS37:FU39,GG37:GG39)</f>
        <v>-0.43822490506049327</v>
      </c>
      <c r="FX37" s="13">
        <f>BX38</f>
        <v>0</v>
      </c>
      <c r="FY37" s="17">
        <v>1</v>
      </c>
      <c r="FZ37">
        <v>0</v>
      </c>
      <c r="GB37" s="73">
        <f>(FD37^2)*(1-COS(RADIANS(EY37-45)))+(COS(RADIANS(EY37-45)))</f>
        <v>-0.88701083317822182</v>
      </c>
      <c r="GC37" s="73">
        <f>(FD37*FD38)*(1-COS(RADIANS(EY37-45)))-FD39*(SIN(RADIANS(EY37-45)))</f>
        <v>0.46174861323503374</v>
      </c>
      <c r="GD37" s="73">
        <f>(FD37*FD39)*(1-COS(RADIANS(EY37-45)))+FD38*(SIN(RADIANS(EY37-45)))</f>
        <v>0</v>
      </c>
      <c r="GE37" s="10"/>
      <c r="GF37">
        <f t="array" ref="GF37:GF39">MMULT(GB37:GD39,FC37:FC39)</f>
        <v>-0.88701083317822182</v>
      </c>
      <c r="GG37" s="1">
        <f t="array" ref="GG37:GG39">MMULT(FM37:FO39,GF37:GF39)</f>
        <v>-0.88041934884499595</v>
      </c>
      <c r="GI37">
        <f>FA37+FW37</f>
        <v>0.39501918152718207</v>
      </c>
      <c r="GJ37">
        <f>GI37/(SQRT(GI37^2+GI38^2+GI39^2))</f>
        <v>0.27932074195663037</v>
      </c>
      <c r="GL37" t="e">
        <f>CH38+DC37</f>
        <v>#VALUE!</v>
      </c>
      <c r="GM37" t="e">
        <f>GL37/(SQRT(GL37^2+GL38^2+GL39^2))</f>
        <v>#VALUE!</v>
      </c>
      <c r="GO37" s="27">
        <f>FA38*FW39-FA39*FW38</f>
        <v>0.33713977034961706</v>
      </c>
    </row>
    <row r="38" spans="1:197" x14ac:dyDescent="0.2">
      <c r="A38" s="1"/>
      <c r="D38" t="s">
        <v>8</v>
      </c>
      <c r="E38" s="5">
        <f t="shared" ref="E38:F40" si="59">E33</f>
        <v>0.93600000000000005</v>
      </c>
      <c r="F38" s="6">
        <f t="shared" si="59"/>
        <v>0.31900000000000001</v>
      </c>
      <c r="G38" s="7">
        <f>Q37</f>
        <v>0.81744266817451494</v>
      </c>
      <c r="H38" s="8">
        <f>AM37</f>
        <v>-0.46703774954101573</v>
      </c>
      <c r="J38" s="9">
        <f>((SUMPRODUCT(G38:G40,E38:E40))*(SUMPRODUCT(G38:G40,F38:F40)))-((SUMPRODUCT(H38:H40,E38:E40))*(SUMPRODUCT(H38:H40,F38:F40)))</f>
        <v>2.2093897320290504E-2</v>
      </c>
      <c r="Q38" s="61">
        <v>-0.28735231058991251</v>
      </c>
      <c r="S38" s="17">
        <v>0</v>
      </c>
      <c r="T38">
        <v>0</v>
      </c>
      <c r="V38" s="73">
        <f>(T37*T38)*(1-COS(RADIANS(O37+45)))+T39*(SIN(RADIANS(O37+45)))</f>
        <v>-0.90258528434986074</v>
      </c>
      <c r="W38" s="73">
        <f>(T38^2)*(1-COS(RADIANS(O37+45)))+(COS(RADIANS(O37+45)))</f>
        <v>0.4305110968082948</v>
      </c>
      <c r="X38" s="73">
        <f>(T38*T39)*(1-COS(RADIANS(O37+45)))-T37*(SIN(RADIANS(O37+45)))</f>
        <v>0</v>
      </c>
      <c r="Y38" s="10"/>
      <c r="Z38">
        <v>-0.90258528434986074</v>
      </c>
      <c r="AA38" s="23">
        <f>SIN(RADIANS('[1]Biaxial Input'!$F$21))*(COS(RADIANS(0)))</f>
        <v>6.9756473744125524E-2</v>
      </c>
      <c r="AC38" s="30">
        <f>(AA37*AA38)*(1-COS(RADIANS(N37)))+AA39*(SIN(RADIANS(N37)))</f>
        <v>-1.2584585399294834E-2</v>
      </c>
      <c r="AD38" s="30">
        <f>(AA38^2)*(1-COS(RADIANS(N37)))+(COS(RADIANS(N37)))</f>
        <v>0.82003204422559539</v>
      </c>
      <c r="AE38" s="30">
        <f>(AA38*AA39)*(1-COS(RADIANS(N37)))-AA37*(SIN(RADIANS(N37)))</f>
        <v>0.57217923297994577</v>
      </c>
      <c r="AG38">
        <v>-0.74556665947648459</v>
      </c>
      <c r="AI38" s="28">
        <f>(T37*T38)*(1-COS(RADIANS(M37)))+T39*(SIN(RADIANS(M37)))</f>
        <v>0.64278760968653925</v>
      </c>
      <c r="AJ38" s="28">
        <f>(T38^2)*(1-COS(RADIANS(M37)))+(COS(RADIANS(M37)))</f>
        <v>0.76604444311897801</v>
      </c>
      <c r="AK38" s="28">
        <f>(T38*T39)*(1-COS(RADIANS(M37)))-T37*(SIN(RADIANS(M37)))</f>
        <v>0</v>
      </c>
      <c r="AM38" s="61">
        <v>-0.8379152379643573</v>
      </c>
      <c r="AO38" s="17">
        <v>0</v>
      </c>
      <c r="AP38">
        <v>0</v>
      </c>
      <c r="AR38" s="73">
        <f>(T37*T38)*(1-COS(RADIANS(O37-45)))+T39*(SIN(RADIANS(O37-45)))</f>
        <v>-0.4305110968082953</v>
      </c>
      <c r="AS38" s="73">
        <f>(T38^2)*(1-COS(RADIANS(O37-45)))+(COS(RADIANS(O37-45)))</f>
        <v>-0.90258528434986052</v>
      </c>
      <c r="AT38" s="73">
        <f>(T38*T39)*(1-COS(RADIANS(O37-45)))-T37*(SIN(RADIANS(O37-45)))</f>
        <v>0</v>
      </c>
      <c r="AU38" s="10"/>
      <c r="AV38">
        <v>-0.4305110968082953</v>
      </c>
      <c r="AW38" s="1">
        <v>-0.34167423318646195</v>
      </c>
      <c r="AY38">
        <f t="shared" ref="AY38:AY39" si="60">Q38+AM38</f>
        <v>-1.1252675485542698</v>
      </c>
      <c r="AZ38">
        <f>AY38/(SQRT(AY37^2+AY38^2+AY39^2))</f>
        <v>-0.79568431423188657</v>
      </c>
      <c r="BL38" s="23">
        <f>EM39*EH37-EM37*EH39</f>
        <v>-0.38930677941638658</v>
      </c>
      <c r="BV38" s="1"/>
      <c r="BY38" t="s">
        <v>8</v>
      </c>
      <c r="BZ38" s="5">
        <f t="shared" ref="BZ38:CA40" si="61">BZ33</f>
        <v>0.93180266183863136</v>
      </c>
      <c r="CA38" s="6">
        <f t="shared" si="61"/>
        <v>-0.87956522186239505</v>
      </c>
      <c r="CB38" s="7">
        <f>CY37</f>
        <v>0.81744266817451494</v>
      </c>
      <c r="CC38" s="8">
        <f>DU37</f>
        <v>-0.46703774954101573</v>
      </c>
      <c r="CE38" s="9">
        <f>((SUMPRODUCT(CB38:CB40,BZ38:BZ40))*(SUMPRODUCT(CB38:CB40,CA38:CA40)))-((SUMPRODUCT(CC38:CC40,BZ38:BZ40))*(SUMPRODUCT(CC38:CC40,CA38:CA40)))</f>
        <v>-2.0270782886156802E-2</v>
      </c>
      <c r="CG38">
        <v>1</v>
      </c>
      <c r="CH38" t="s">
        <v>161</v>
      </c>
      <c r="CI38" s="67"/>
      <c r="CJ38" s="1" t="s">
        <v>8</v>
      </c>
      <c r="CK38" s="5">
        <f t="shared" ref="CK38:CL40" si="62">BZ38</f>
        <v>0.93180266183863136</v>
      </c>
      <c r="CL38" s="6">
        <f t="shared" si="62"/>
        <v>-0.87956522186239505</v>
      </c>
      <c r="CM38" s="7">
        <f>FA37</f>
        <v>0.83324408658767535</v>
      </c>
      <c r="CN38" s="8">
        <f>FW37</f>
        <v>-0.43822490506049327</v>
      </c>
      <c r="CO38" s="10"/>
      <c r="CP38">
        <f t="shared" si="58"/>
        <v>0.3492962422733713</v>
      </c>
      <c r="CQ38">
        <f t="shared" si="58"/>
        <v>-0.34518112468713447</v>
      </c>
      <c r="CR38">
        <f>CJ41</f>
        <v>0</v>
      </c>
      <c r="CS38">
        <f>CM41</f>
        <v>0</v>
      </c>
      <c r="CW38" s="28"/>
      <c r="CY38" s="61">
        <v>-0.28735231058991251</v>
      </c>
      <c r="DA38" s="17">
        <v>0</v>
      </c>
      <c r="DB38">
        <v>0</v>
      </c>
      <c r="DD38" s="73">
        <f>(DB37*DB38)*(1-COS(RADIANS(CW37+45)))+DB39*(SIN(RADIANS(CW37+45)))</f>
        <v>-0.90258528434986074</v>
      </c>
      <c r="DE38" s="73">
        <f>(DB38^2)*(1-COS(RADIANS(CW37+45)))+(COS(RADIANS(CW37+45)))</f>
        <v>0.4305110968082948</v>
      </c>
      <c r="DF38" s="73">
        <f>(DB38*DB39)*(1-COS(RADIANS(CW37+45)))-DB37*(SIN(RADIANS(CW37+45)))</f>
        <v>0</v>
      </c>
      <c r="DG38" s="10"/>
      <c r="DH38">
        <v>-0.90258528434986074</v>
      </c>
      <c r="DI38" s="23">
        <f>SIN(RADIANS('[1]Biaxial Input'!$F$21))*(COS(RADIANS(0)))</f>
        <v>6.9756473744125524E-2</v>
      </c>
      <c r="DK38" s="30">
        <f>(DI37*DI38)*(1-COS(RADIANS(CV37)))+DI39*(SIN(RADIANS(CV37)))</f>
        <v>-1.2584585399294834E-2</v>
      </c>
      <c r="DL38" s="30">
        <f>(DI38^2)*(1-COS(RADIANS(CV37)))+(COS(RADIANS(CV37)))</f>
        <v>0.82003204422559539</v>
      </c>
      <c r="DM38" s="30">
        <f>(DI38*DI39)*(1-COS(RADIANS(CV37)))-DI37*(SIN(RADIANS(CV37)))</f>
        <v>0.57217923297994577</v>
      </c>
      <c r="DO38">
        <v>-0.74556665947648459</v>
      </c>
      <c r="DQ38" s="28">
        <f>(DB37*DB38)*(1-COS(RADIANS(CU37)))+DB39*(SIN(RADIANS(CU37)))</f>
        <v>0.64278760968653925</v>
      </c>
      <c r="DR38" s="28">
        <f>(DB38^2)*(1-COS(RADIANS(CU37)))+(COS(RADIANS(CU37)))</f>
        <v>0.76604444311897801</v>
      </c>
      <c r="DS38" s="28">
        <f>(DB38*DB39)*(1-COS(RADIANS(CU37)))-DB37*(SIN(RADIANS(CU37)))</f>
        <v>0</v>
      </c>
      <c r="DU38" s="61">
        <v>-0.8379152379643573</v>
      </c>
      <c r="DW38" s="17">
        <v>0</v>
      </c>
      <c r="DX38">
        <v>0</v>
      </c>
      <c r="DZ38" s="73">
        <f>(DB37*DB38)*(1-COS(RADIANS(CW37-45)))+DB39*(SIN(RADIANS(CW37-45)))</f>
        <v>-0.4305110968082953</v>
      </c>
      <c r="EA38" s="73">
        <f>(DB38^2)*(1-COS(RADIANS(CW37-45)))+(COS(RADIANS(CW37-45)))</f>
        <v>-0.90258528434986052</v>
      </c>
      <c r="EB38" s="73">
        <f>(DB38*DB39)*(1-COS(RADIANS(CW37-45)))-DB37*(SIN(RADIANS(CW37-45)))</f>
        <v>0</v>
      </c>
      <c r="EC38" s="10"/>
      <c r="ED38">
        <v>-0.4305110968082953</v>
      </c>
      <c r="EE38" s="1">
        <v>-0.34167423318646195</v>
      </c>
      <c r="EG38">
        <f>CY38+DU38</f>
        <v>-1.1252675485542698</v>
      </c>
      <c r="EH38">
        <f>EG38/(SQRT(EG37^2+EG38^2+EG39^2))</f>
        <v>-0.79568431423188657</v>
      </c>
      <c r="EJ38">
        <f>Q38+AM38</f>
        <v>-1.1252675485542698</v>
      </c>
      <c r="EK38">
        <f>EJ38/(SQRT(EJ37^2+EJ38^2+EJ39^2))</f>
        <v>-0.79568431423188657</v>
      </c>
      <c r="EM38" s="23">
        <f>CY39*DU37-CY37*DU39</f>
        <v>-0.46403308458101661</v>
      </c>
      <c r="EP38" s="9">
        <f>((SUMPRODUCT(CM38:CM40,BZ38:BZ40))*(SUMPRODUCT(CM38:CM40,CA38:CA40)))-((SUMPRODUCT(CN38:CN40,BZ38:BZ40))*(SUMPRODUCT(CN38:CN40,CA38:CA40)))</f>
        <v>-8.7452597075228233E-2</v>
      </c>
      <c r="EY38" s="28"/>
      <c r="EZ38" s="10"/>
      <c r="FA38" s="61">
        <v>-0.257934443241988</v>
      </c>
      <c r="FB38" s="13">
        <f>BW39</f>
        <v>0</v>
      </c>
      <c r="FC38" s="17">
        <v>0</v>
      </c>
      <c r="FD38">
        <v>0</v>
      </c>
      <c r="FF38" s="73">
        <f>(FD37*FD38)*(1-COS(RADIANS(EY37+45)))+FD39*(SIN(RADIANS(EY37+45)))</f>
        <v>-0.8870108331782216</v>
      </c>
      <c r="FG38" s="73">
        <f>(FD38^2)*(1-COS(RADIANS(EY37+45)))+(COS(RADIANS(EY37+45)))</f>
        <v>0.46174861323503408</v>
      </c>
      <c r="FH38" s="73">
        <f>(FD38*FD39)*(1-COS(RADIANS(EY37+45)))-FD37*(SIN(RADIANS(EY37+45)))</f>
        <v>0</v>
      </c>
      <c r="FI38" s="10"/>
      <c r="FJ38">
        <v>-0.8870108331782216</v>
      </c>
      <c r="FK38" s="23">
        <f>SIN(RADIANS(176))*(COS(RADIANS(0)))</f>
        <v>6.9756473744125524E-2</v>
      </c>
      <c r="FM38" s="30">
        <f>(FK37*FK38)*(1-COS(RADIANS(EX37)))+FK39*(SIN(RADIANS(EX37)))</f>
        <v>-1.2584585399294834E-2</v>
      </c>
      <c r="FN38" s="30">
        <f>(FK38^2)*(1-COS(RADIANS(EX37)))+(COS(RADIANS(EX37)))</f>
        <v>0.82003204422559539</v>
      </c>
      <c r="FO38" s="30">
        <f>(FK38*FK39)*(1-COS(RADIANS(EX37)))-FK37*(SIN(RADIANS(EX37)))</f>
        <v>0.57217923297994577</v>
      </c>
      <c r="FQ38">
        <v>-0.73318822163764796</v>
      </c>
      <c r="FS38" s="28">
        <f>(FD37*FD38)*(1-COS(RADIANS(EW37)))+FD39*(SIN(RADIANS(EW37)))</f>
        <v>0.64278760968653925</v>
      </c>
      <c r="FT38" s="28">
        <f>(FD38^2)*(1-COS(RADIANS(EW37)))+(COS(RADIANS(EW37)))</f>
        <v>0.76604444311897801</v>
      </c>
      <c r="FU38" s="28">
        <f>(FD38*FD39)*(1-COS(RADIANS(EW37)))-FD37*(SIN(RADIANS(EW37)))</f>
        <v>0</v>
      </c>
      <c r="FW38" s="61">
        <v>-0.84743325365698996</v>
      </c>
      <c r="FX38" s="13">
        <f>BX39</f>
        <v>0</v>
      </c>
      <c r="FY38" s="17">
        <v>0</v>
      </c>
      <c r="FZ38">
        <v>0</v>
      </c>
      <c r="GB38" s="73">
        <f>(FD37*FD38)*(1-COS(RADIANS(EY37-45)))+FD39*(SIN(RADIANS(EY37-45)))</f>
        <v>-0.46174861323503374</v>
      </c>
      <c r="GC38" s="73">
        <f>(FD38^2)*(1-COS(RADIANS(EY37-45)))+(COS(RADIANS(EY37-45)))</f>
        <v>-0.88701083317822182</v>
      </c>
      <c r="GD38" s="73">
        <f>(FD38*FD39)*(1-COS(RADIANS(EY37-45)))-FD37*(SIN(RADIANS(EY37-45)))</f>
        <v>0</v>
      </c>
      <c r="GE38" s="10"/>
      <c r="GF38">
        <v>-0.46174861323503374</v>
      </c>
      <c r="GG38" s="1">
        <v>-0.36748599564922751</v>
      </c>
      <c r="GI38">
        <f>FA38+FW38</f>
        <v>-1.1053676968989778</v>
      </c>
      <c r="GJ38">
        <f>GI38/(SQRT(GI37^2+GI38^2+GI39^2))</f>
        <v>-0.78161299418182384</v>
      </c>
      <c r="GL38">
        <f>CH39+DC38</f>
        <v>-8.7452597075228233E-2</v>
      </c>
      <c r="GM38" t="e">
        <f>GL38/(SQRT(GL37^2+GL38^2+GL39^2))</f>
        <v>#VALUE!</v>
      </c>
      <c r="GO38" s="27">
        <f>FA39*FW37-FA37*FW39</f>
        <v>-0.46403308458101666</v>
      </c>
    </row>
    <row r="39" spans="1:197" x14ac:dyDescent="0.2">
      <c r="A39" s="1"/>
      <c r="D39" t="s">
        <v>9</v>
      </c>
      <c r="E39" s="5">
        <f t="shared" si="59"/>
        <v>-0.219</v>
      </c>
      <c r="F39" s="6">
        <f t="shared" si="59"/>
        <v>-0.51600000000000001</v>
      </c>
      <c r="G39" s="7">
        <f t="shared" ref="G39:G40" si="63">Q38</f>
        <v>-0.28735231058991251</v>
      </c>
      <c r="H39" s="8">
        <f t="shared" ref="H39:H40" si="64">AM38</f>
        <v>-0.8379152379643573</v>
      </c>
      <c r="J39" s="10"/>
      <c r="Q39" s="61">
        <v>0.4992155184350423</v>
      </c>
      <c r="S39" s="17">
        <v>0</v>
      </c>
      <c r="T39">
        <v>1</v>
      </c>
      <c r="V39" s="73">
        <f>(T37*T39)*(1-COS(RADIANS(O37+45)))-T38*(SIN(RADIANS(O37+45)))</f>
        <v>0</v>
      </c>
      <c r="W39" s="73">
        <f>(T38*T39)*(1-COS(RADIANS(O37+45)))+T37*(SIN(RADIANS(O37+45)))</f>
        <v>0</v>
      </c>
      <c r="X39" s="73">
        <f>(T39^2)*(1-COS(RADIANS(O37+45)))+(COS(RADIANS(O37+45)))</f>
        <v>1</v>
      </c>
      <c r="Y39" s="10"/>
      <c r="Z39">
        <v>0</v>
      </c>
      <c r="AA39" s="23">
        <f>SIN(RADIANS('[1]Biaxial Input'!$F$21))*SIN(RADIANS(0))</f>
        <v>0</v>
      </c>
      <c r="AC39" s="30">
        <f>(AA37*AA39)*(1-COS(RADIANS(N37)))-AA38*(SIN(RADIANS(N37)))</f>
        <v>-4.0010669622570827E-2</v>
      </c>
      <c r="AD39" s="30">
        <f>(AA38*AA39)*(1-COS(RADIANS(N37)))+AA37*(SIN(RADIANS(N37)))</f>
        <v>-0.57217923297994577</v>
      </c>
      <c r="AE39" s="30">
        <f>(AA39^2)*(1-COS(RADIANS(N37)))+(COS(RADIANS(N37)))</f>
        <v>0.8191520442889918</v>
      </c>
      <c r="AG39">
        <v>0.4992155184350423</v>
      </c>
      <c r="AI39" s="28">
        <f>(T37*T39)*(1-COS(RADIANS(M37)))-T38*(SIN(RADIANS(M37)))</f>
        <v>0</v>
      </c>
      <c r="AJ39" s="28">
        <f>(T38*T39)*(1-COS(RADIANS(M37)))+T37*(SIN(RADIANS(M37)))</f>
        <v>0</v>
      </c>
      <c r="AK39" s="28">
        <f>(T39^2)*(1-COS(RADIANS(M37)))+(COS(RADIANS(M37)))</f>
        <v>1</v>
      </c>
      <c r="AM39" s="61">
        <v>0.28244255077944203</v>
      </c>
      <c r="AO39" s="17">
        <v>0</v>
      </c>
      <c r="AP39">
        <v>1</v>
      </c>
      <c r="AR39" s="73">
        <f>(T37*T37)*(1-COS(RADIANS(O37-45)))-T37*(SIN(RADIANS(O37-45)))</f>
        <v>0</v>
      </c>
      <c r="AS39" s="73">
        <f>(T38*T39)*(1-COS(RADIANS(O37-45)))+T37*(SIN(RADIANS(O37-45)))</f>
        <v>0</v>
      </c>
      <c r="AT39" s="73">
        <f>(T39^2)*(1-COS(RADIANS(O37-45)))+(COS(RADIANS(O37-45)))</f>
        <v>1</v>
      </c>
      <c r="AU39" s="10"/>
      <c r="AV39">
        <v>0</v>
      </c>
      <c r="AW39" s="1">
        <v>0.28244255077944203</v>
      </c>
      <c r="AY39">
        <f t="shared" si="60"/>
        <v>0.78165806921448433</v>
      </c>
      <c r="AZ39">
        <f>AY39/(SQRT(AY37^2+AY38^2+AY39^2))</f>
        <v>0.55271572131074542</v>
      </c>
      <c r="BL39" s="23">
        <f>EM37*EH38-EM38*EH37</f>
        <v>-0.15328163540720713</v>
      </c>
      <c r="BV39" s="1"/>
      <c r="BY39" t="s">
        <v>9</v>
      </c>
      <c r="BZ39" s="5">
        <f t="shared" si="61"/>
        <v>0.3492962422733713</v>
      </c>
      <c r="CA39" s="6">
        <f t="shared" si="61"/>
        <v>-0.34518112468713447</v>
      </c>
      <c r="CB39" s="7">
        <f>CY38</f>
        <v>-0.28735231058991251</v>
      </c>
      <c r="CC39" s="8">
        <f>DU38</f>
        <v>-0.8379152379643573</v>
      </c>
      <c r="CE39" s="10"/>
      <c r="CH39">
        <f>((SUMPRODUCT(CM38:CM40,CK38:CK40))*(SUMPRODUCT(CM38:CM40,CL38:CL40)))-((SUMPRODUCT(CN38:CN40,CK38:CK40))*(SUMPRODUCT(CN38:CN40,CL38:CL40)))</f>
        <v>-8.7452597075228233E-2</v>
      </c>
      <c r="CI39" s="67"/>
      <c r="CJ39" s="10" t="s">
        <v>9</v>
      </c>
      <c r="CK39" s="5">
        <f t="shared" si="62"/>
        <v>0.3492962422733713</v>
      </c>
      <c r="CL39" s="6">
        <f t="shared" si="62"/>
        <v>-0.34518112468713447</v>
      </c>
      <c r="CM39" s="7">
        <f>FA38</f>
        <v>-0.257934443241988</v>
      </c>
      <c r="CN39" s="8">
        <f>FW38</f>
        <v>-0.84743325365698996</v>
      </c>
      <c r="CP39">
        <f t="shared" si="58"/>
        <v>-9.8670839279614439E-2</v>
      </c>
      <c r="CQ39">
        <f t="shared" si="58"/>
        <v>-0.32743703463395935</v>
      </c>
      <c r="CR39">
        <f>CK41</f>
        <v>0</v>
      </c>
      <c r="CS39">
        <f>CN41</f>
        <v>0</v>
      </c>
      <c r="CW39" s="28"/>
      <c r="CY39" s="61">
        <v>0.4992155184350423</v>
      </c>
      <c r="DA39" s="17">
        <v>0</v>
      </c>
      <c r="DB39">
        <v>1</v>
      </c>
      <c r="DD39" s="73">
        <f>(DB37*DB39)*(1-COS(RADIANS(CW37+45)))-DB38*(SIN(RADIANS(CW37+45)))</f>
        <v>0</v>
      </c>
      <c r="DE39" s="73">
        <f>(DB38*DB39)*(1-COS(RADIANS(CW37+45)))+DB37*(SIN(RADIANS(CW37+45)))</f>
        <v>0</v>
      </c>
      <c r="DF39" s="73">
        <f>(DB39^2)*(1-COS(RADIANS(CW37+45)))+(COS(RADIANS(CW37+45)))</f>
        <v>1</v>
      </c>
      <c r="DG39" s="10"/>
      <c r="DH39">
        <v>0</v>
      </c>
      <c r="DI39" s="23">
        <f>SIN(RADIANS('[1]Biaxial Input'!$F$21))*SIN(RADIANS(0))</f>
        <v>0</v>
      </c>
      <c r="DK39" s="30">
        <f>(DI37*DI39)*(1-COS(RADIANS(CV37)))-DI38*(SIN(RADIANS(CV37)))</f>
        <v>-4.0010669622570827E-2</v>
      </c>
      <c r="DL39" s="30">
        <f>(DI38*DI39)*(1-COS(RADIANS(CV37)))+DI37*(SIN(RADIANS(CV37)))</f>
        <v>-0.57217923297994577</v>
      </c>
      <c r="DM39" s="30">
        <f>(DI39^2)*(1-COS(RADIANS(CV37)))+(COS(RADIANS(CV37)))</f>
        <v>0.8191520442889918</v>
      </c>
      <c r="DO39">
        <v>0.4992155184350423</v>
      </c>
      <c r="DQ39" s="28">
        <f>(DB37*DB39)*(1-COS(RADIANS(CU37)))-DB38*(SIN(RADIANS(CU37)))</f>
        <v>0</v>
      </c>
      <c r="DR39" s="28">
        <f>(DB38*DB39)*(1-COS(RADIANS(CU37)))+DB37*(SIN(RADIANS(CU37)))</f>
        <v>0</v>
      </c>
      <c r="DS39" s="28">
        <f>(DB39^2)*(1-COS(RADIANS(CU37)))+(COS(RADIANS(CU37)))</f>
        <v>1</v>
      </c>
      <c r="DU39" s="61">
        <v>0.28244255077944203</v>
      </c>
      <c r="DW39" s="17">
        <v>0</v>
      </c>
      <c r="DX39">
        <v>1</v>
      </c>
      <c r="DZ39" s="73">
        <f>(DB37*DB37)*(1-COS(RADIANS(CW37-45)))-DB37*(SIN(RADIANS(CW37-45)))</f>
        <v>0</v>
      </c>
      <c r="EA39" s="73">
        <f>(DB38*DB39)*(1-COS(RADIANS(CW37-45)))+DB37*(SIN(RADIANS(CW37-45)))</f>
        <v>0</v>
      </c>
      <c r="EB39" s="73">
        <f>(DB39^2)*(1-COS(RADIANS(CW37-45)))+(COS(RADIANS(CW37-45)))</f>
        <v>1</v>
      </c>
      <c r="EC39" s="10"/>
      <c r="ED39">
        <v>0</v>
      </c>
      <c r="EE39" s="1">
        <v>0.28244255077944203</v>
      </c>
      <c r="EG39">
        <f>CY39+DU39</f>
        <v>0.78165806921448433</v>
      </c>
      <c r="EH39">
        <f>EG39/(SQRT(EG37^2+EG38^2+EG39^2))</f>
        <v>0.55271572131074542</v>
      </c>
      <c r="EJ39">
        <f>Q39+AM39</f>
        <v>0.78165806921448433</v>
      </c>
      <c r="EK39">
        <f>EJ39/(SQRT(EJ37^2+EJ38^2+EJ39^2))</f>
        <v>0.55271572131074542</v>
      </c>
      <c r="EM39" s="23">
        <f>CY37*DU38-CY38*DU37</f>
        <v>-0.81915204428899158</v>
      </c>
      <c r="ER39">
        <f t="shared" ref="ER39:ES41" si="65">CK38</f>
        <v>0.93180266183863136</v>
      </c>
      <c r="ES39">
        <f t="shared" si="65"/>
        <v>-0.87956522186239505</v>
      </c>
      <c r="ET39" t="e">
        <f>#REF!</f>
        <v>#REF!</v>
      </c>
      <c r="EU39" t="e">
        <f>#REF!</f>
        <v>#REF!</v>
      </c>
      <c r="EY39" s="28"/>
      <c r="EZ39" s="10"/>
      <c r="FA39" s="61">
        <v>0.4890543069599903</v>
      </c>
      <c r="FB39" s="13">
        <f>BW40</f>
        <v>0</v>
      </c>
      <c r="FC39" s="17">
        <v>0</v>
      </c>
      <c r="FD39">
        <v>1</v>
      </c>
      <c r="FF39" s="73">
        <f>(FD37*FD39)*(1-COS(RADIANS(EY37+45)))-FD38*(SIN(RADIANS(EY37+45)))</f>
        <v>0</v>
      </c>
      <c r="FG39" s="73">
        <f>(FD38*FD39)*(1-COS(RADIANS(EY37+45)))+FD37*(SIN(RADIANS(EY37+45)))</f>
        <v>0</v>
      </c>
      <c r="FH39" s="73">
        <f>(FD39^2)*(1-COS(RADIANS(EY37+45)))+(COS(RADIANS(EY37+45)))</f>
        <v>1</v>
      </c>
      <c r="FI39" s="10"/>
      <c r="FJ39">
        <v>0</v>
      </c>
      <c r="FK39" s="23">
        <f>SIN(RADIANS(176))*SIN(RADIANS(0))</f>
        <v>0</v>
      </c>
      <c r="FM39" s="30">
        <f>(FK37*FK39)*(1-COS(RADIANS(EX37)))-FK38*(SIN(RADIANS(EX37)))</f>
        <v>-4.0010669622570827E-2</v>
      </c>
      <c r="FN39" s="30">
        <f>(FK38*FK39)*(1-COS(RADIANS(EX37)))+FK37*(SIN(RADIANS(EX37)))</f>
        <v>-0.57217923297994577</v>
      </c>
      <c r="FO39" s="30">
        <f>(FK39^2)*(1-COS(RADIANS(EX37)))+(COS(RADIANS(EX37)))</f>
        <v>0.8191520442889918</v>
      </c>
      <c r="FQ39">
        <v>0.4890543069599903</v>
      </c>
      <c r="FS39" s="28">
        <f>(FD37*FD39)*(1-COS(RADIANS(EW37)))-FD38*(SIN(RADIANS(EW37)))</f>
        <v>0</v>
      </c>
      <c r="FT39" s="28">
        <f>(FD38*FD39)*(1-COS(RADIANS(EW37)))+FD37*(SIN(RADIANS(EW37)))</f>
        <v>0</v>
      </c>
      <c r="FU39" s="28">
        <f>(FD39^2)*(1-COS(RADIANS(EW37)))+(COS(RADIANS(EW37)))</f>
        <v>1</v>
      </c>
      <c r="FW39" s="61">
        <v>0.29969286474831036</v>
      </c>
      <c r="FX39" s="13">
        <f>BX40</f>
        <v>0</v>
      </c>
      <c r="FY39" s="17">
        <v>0</v>
      </c>
      <c r="FZ39">
        <v>1</v>
      </c>
      <c r="GB39" s="73">
        <f>(FD37*FD37)*(1-COS(RADIANS(EY37-45)))-FD37*(SIN(RADIANS(EY37-45)))</f>
        <v>0</v>
      </c>
      <c r="GC39" s="73">
        <f>(FD38*FD39)*(1-COS(RADIANS(EY37-45)))+FD37*(SIN(RADIANS(EY37-45)))</f>
        <v>0</v>
      </c>
      <c r="GD39" s="73">
        <f>(FD39^2)*(1-COS(RADIANS(EY37-45)))+(COS(RADIANS(EY37-45)))</f>
        <v>1</v>
      </c>
      <c r="GE39" s="10"/>
      <c r="GF39">
        <v>0</v>
      </c>
      <c r="GG39" s="1">
        <v>0.29969286474831036</v>
      </c>
      <c r="GI39">
        <f>FA39+FW39</f>
        <v>0.78874717170830067</v>
      </c>
      <c r="GJ39">
        <f>GI39/(SQRT(GI37^2+GI38^2+GI39^2))</f>
        <v>0.5577284737566498</v>
      </c>
      <c r="GL39" t="e">
        <f>#REF!+DC39</f>
        <v>#REF!</v>
      </c>
      <c r="GM39" t="e">
        <f>GL39/(SQRT(GL37^2+GL38^2+GL39^2))</f>
        <v>#REF!</v>
      </c>
      <c r="GO39" s="27">
        <f>FA37*FW38-FA38*FW37</f>
        <v>-0.8191520442889918</v>
      </c>
    </row>
    <row r="40" spans="1:197" x14ac:dyDescent="0.2">
      <c r="A40" s="1"/>
      <c r="D40" t="s">
        <v>10</v>
      </c>
      <c r="E40" s="5">
        <f t="shared" si="59"/>
        <v>0.27500000000000002</v>
      </c>
      <c r="F40" s="6">
        <f t="shared" si="59"/>
        <v>-0.79500000000000004</v>
      </c>
      <c r="G40" s="7">
        <f t="shared" si="63"/>
        <v>0.4992155184350423</v>
      </c>
      <c r="H40" s="8">
        <f t="shared" si="64"/>
        <v>0.28244255077944203</v>
      </c>
      <c r="J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W40" s="1"/>
      <c r="BV40" s="1"/>
      <c r="BY40" t="s">
        <v>10</v>
      </c>
      <c r="BZ40" s="5">
        <f t="shared" si="61"/>
        <v>-9.8670839279614439E-2</v>
      </c>
      <c r="CA40" s="6">
        <f t="shared" si="61"/>
        <v>-0.32743703463395935</v>
      </c>
      <c r="CB40" s="7">
        <f>CY39</f>
        <v>0.4992155184350423</v>
      </c>
      <c r="CC40" s="8">
        <f>DU39</f>
        <v>0.28244255077944203</v>
      </c>
      <c r="CE40" s="10"/>
      <c r="CG40" s="10" t="s">
        <v>160</v>
      </c>
      <c r="CH40" s="10">
        <f>-CH37*((EY37-CW37)/(CH39-CE38))</f>
        <v>249.89653958051483</v>
      </c>
      <c r="CI40" s="67"/>
      <c r="CJ40" s="10" t="s">
        <v>10</v>
      </c>
      <c r="CK40" s="5">
        <f t="shared" si="62"/>
        <v>-9.8670839279614439E-2</v>
      </c>
      <c r="CL40" s="6">
        <f t="shared" si="62"/>
        <v>-0.32743703463395935</v>
      </c>
      <c r="CM40" s="7">
        <f>FA39</f>
        <v>0.4890543069599903</v>
      </c>
      <c r="CN40" s="8">
        <f>FW39</f>
        <v>0.29969286474831036</v>
      </c>
      <c r="CW40" s="28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EE40" s="1"/>
      <c r="EI40" s="64">
        <f>(DEGREES(ACOS((EH37*EK37+EH38*EK38+EH39*EK39)/((SQRT(EH37^2+EH38^2+EH39^2))*(SQRT(EK37^2+EK38^2+EK39^2))))))</f>
        <v>0</v>
      </c>
      <c r="ER40">
        <f t="shared" si="65"/>
        <v>0.3492962422733713</v>
      </c>
      <c r="ES40">
        <f t="shared" si="65"/>
        <v>-0.34518112468713447</v>
      </c>
      <c r="ET40" t="e">
        <f>#REF!</f>
        <v>#REF!</v>
      </c>
      <c r="EU40" t="e">
        <f>#REF!</f>
        <v>#REF!</v>
      </c>
      <c r="EY40" s="28"/>
      <c r="EZ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GG40" s="1"/>
      <c r="GK40" s="64" t="e">
        <f>(DEGREES(ACOS((GJ37*GM37+GJ38*GM38+GJ39*GM39)/((SQRT(GJ37^2+GJ38^2+GJ39^2))*(SQRT(GM37^2+GM38^2+GM39^2))))))</f>
        <v>#VALUE!</v>
      </c>
    </row>
    <row r="41" spans="1:197" x14ac:dyDescent="0.2">
      <c r="A41" s="1"/>
      <c r="J41" s="10"/>
      <c r="Q41" s="82" t="s">
        <v>148</v>
      </c>
      <c r="R41" s="13"/>
      <c r="T41" s="10"/>
      <c r="U41" s="10"/>
      <c r="V41" s="10"/>
      <c r="W41" s="10"/>
      <c r="X41" s="10"/>
      <c r="Y41" s="10"/>
      <c r="Z41" s="80"/>
      <c r="AA41" s="23" t="s">
        <v>149</v>
      </c>
      <c r="AE41" s="1"/>
      <c r="AG41" s="80"/>
      <c r="AK41" s="13"/>
      <c r="AL41" s="81"/>
      <c r="AM41" s="82" t="s">
        <v>150</v>
      </c>
      <c r="AO41" s="13"/>
      <c r="AP41" s="13"/>
      <c r="AS41" s="1"/>
      <c r="AW41" s="1"/>
      <c r="BV41" s="1"/>
      <c r="CE41" s="10"/>
      <c r="CS41" s="15"/>
      <c r="CW41" s="28"/>
      <c r="CY41" s="82" t="s">
        <v>148</v>
      </c>
      <c r="CZ41" s="13"/>
      <c r="DB41" s="10"/>
      <c r="DC41" s="10"/>
      <c r="DD41" s="10"/>
      <c r="DE41" s="10"/>
      <c r="DF41" s="10"/>
      <c r="DG41" s="10"/>
      <c r="DH41" s="80"/>
      <c r="DI41" s="23" t="s">
        <v>149</v>
      </c>
      <c r="DM41" s="1"/>
      <c r="DO41" s="80"/>
      <c r="DS41" s="13"/>
      <c r="DT41" s="81"/>
      <c r="DU41" s="82" t="s">
        <v>150</v>
      </c>
      <c r="DW41" s="13"/>
      <c r="DX41" s="13"/>
      <c r="EA41" s="1"/>
      <c r="EE41" s="1"/>
      <c r="ER41">
        <f t="shared" si="65"/>
        <v>-9.8670839279614439E-2</v>
      </c>
      <c r="ES41">
        <f t="shared" si="65"/>
        <v>-0.32743703463395935</v>
      </c>
      <c r="ET41" t="e">
        <f>#REF!</f>
        <v>#REF!</v>
      </c>
      <c r="EU41" t="e">
        <f>#REF!</f>
        <v>#REF!</v>
      </c>
      <c r="EY41" s="28"/>
      <c r="EZ41" s="10"/>
      <c r="FA41" s="82" t="s">
        <v>148</v>
      </c>
      <c r="FB41" s="13"/>
      <c r="FD41" s="10"/>
      <c r="FE41" s="10"/>
      <c r="FF41" s="10"/>
      <c r="FG41" s="10"/>
      <c r="FH41" s="10"/>
      <c r="FI41" s="10"/>
      <c r="FJ41" s="80"/>
      <c r="FK41" s="23" t="s">
        <v>149</v>
      </c>
      <c r="FO41" s="1"/>
      <c r="FQ41" s="80"/>
      <c r="FU41" s="13"/>
      <c r="FV41" s="81"/>
      <c r="FW41" s="82" t="s">
        <v>150</v>
      </c>
      <c r="FY41" s="13"/>
      <c r="FZ41" s="13"/>
      <c r="GC41" s="1"/>
      <c r="GG41" s="1"/>
      <c r="GK41" s="13"/>
    </row>
    <row r="42" spans="1:197" x14ac:dyDescent="0.2">
      <c r="E42" s="5" t="s">
        <v>4</v>
      </c>
      <c r="F42" s="6" t="s">
        <v>5</v>
      </c>
      <c r="G42" s="7" t="s">
        <v>6</v>
      </c>
      <c r="H42" s="8" t="s">
        <v>1</v>
      </c>
      <c r="I42">
        <v>9</v>
      </c>
      <c r="J42" s="9" t="s">
        <v>7</v>
      </c>
      <c r="K42">
        <v>9</v>
      </c>
      <c r="L42" s="10"/>
      <c r="M42" s="17">
        <f>A10</f>
        <v>80</v>
      </c>
      <c r="N42" s="17">
        <f>B10</f>
        <v>40</v>
      </c>
      <c r="O42" s="17">
        <f>C10</f>
        <v>215.7</v>
      </c>
      <c r="Q42" s="61">
        <f t="array" ref="Q42:Q44">MMULT(AI42:AK44,AG42:AG44)</f>
        <v>0.7177653940960772</v>
      </c>
      <c r="R42" s="13"/>
      <c r="S42" s="17">
        <v>1</v>
      </c>
      <c r="T42">
        <v>0</v>
      </c>
      <c r="V42" s="73">
        <f>(T42^2)*(1-COS(RADIANS(O42+45)))+(COS(RADIANS(O42+45)))</f>
        <v>-0.161603821103361</v>
      </c>
      <c r="W42" s="73">
        <f>(T42*T43)*(1-COS(RADIANS(O42+45)))-T44*(SIN(RADIANS(O42+45)))</f>
        <v>0.98685571640680736</v>
      </c>
      <c r="X42" s="73">
        <f>(T42*T44)*(1-COS(RADIANS(O42+45)))+T43*(SIN(RADIANS(O42+45)))</f>
        <v>0</v>
      </c>
      <c r="Y42" s="10"/>
      <c r="Z42">
        <f t="array" ref="Z42:Z44">MMULT(V42:X44,S42:S44)</f>
        <v>-0.161603821103361</v>
      </c>
      <c r="AA42" s="23">
        <f>COS(RADIANS('[1]Biaxial Input'!$F$21))</f>
        <v>-0.9975640502598242</v>
      </c>
      <c r="AC42" s="30">
        <f>(AA42^2)*(1-COS(RADIANS(N42)))+(COS(RADIANS(N42)))</f>
        <v>0.99886158030145311</v>
      </c>
      <c r="AD42" s="30">
        <f>(AA42*AA43)*(1-COS(RADIANS(N42)))-AA44*(SIN(RADIANS(N42)))</f>
        <v>-1.6280160168985456E-2</v>
      </c>
      <c r="AE42" s="30">
        <f>(AA42*AA44)*(1-COS(RADIANS(N42)))+AA43*(SIN(RADIANS(N42)))</f>
        <v>4.4838597018148282E-2</v>
      </c>
      <c r="AG42">
        <f t="array" ref="AG42:AG44">MMULT(AC42:AE44,Z42:Z44)</f>
        <v>-0.14535367900327475</v>
      </c>
      <c r="AI42" s="28">
        <f>(T42^2)*(1-COS(RADIANS(M42)))+(COS(RADIANS(M42)))</f>
        <v>0.17364817766693041</v>
      </c>
      <c r="AJ42" s="28">
        <f>(T42*T43)*(1-COS(RADIANS(M42)))-T44*(SIN(RADIANS(M42)))</f>
        <v>-0.98480775301220802</v>
      </c>
      <c r="AK42" s="28">
        <f>(T42*T44)*(1-COS(RADIANS(M42)))+T43*(SIN(RADIANS(M42)))</f>
        <v>0</v>
      </c>
      <c r="AM42" s="61">
        <f t="array" ref="AM42:AM44">MMULT(AI42:AK44,AW42:AW44)</f>
        <v>-0.30954570802862502</v>
      </c>
      <c r="AN42" s="13"/>
      <c r="AO42" s="17">
        <v>1</v>
      </c>
      <c r="AP42">
        <v>0</v>
      </c>
      <c r="AR42" s="73">
        <f>(T42^2)*(1-COS(RADIANS(O42-45)))+(COS(RADIANS(O42-45)))</f>
        <v>-0.98685571640680725</v>
      </c>
      <c r="AS42" s="73">
        <f>(T42*T43)*(1-COS(RADIANS(O42-45)))-T44*(SIN(RADIANS(O42-45)))</f>
        <v>-0.16160382110336138</v>
      </c>
      <c r="AT42" s="73">
        <f>(T42*T44)*(1-COS(RADIANS(O42-45)))+T43*(SIN(RADIANS(O42-45)))</f>
        <v>0</v>
      </c>
      <c r="AU42" s="10"/>
      <c r="AV42">
        <f t="array" ref="AV42:AV44">MMULT(AR42:AT44,S42:S44)</f>
        <v>-0.98685571640680725</v>
      </c>
      <c r="AW42" s="1">
        <f t="array" ref="AW42:AW44">MMULT(AC42:AE44,AV42:AV44)</f>
        <v>-0.98836319651110893</v>
      </c>
      <c r="AY42">
        <f>Q42+AM42</f>
        <v>0.40821968606745218</v>
      </c>
      <c r="AZ42">
        <f>AY42/(SQRT(AY42^2+AY43^2+AY44^2))</f>
        <v>0.28865490823213913</v>
      </c>
      <c r="BL42" s="23">
        <f>EM43*EH44-EM44*EH43</f>
        <v>-0.72641864670060252</v>
      </c>
      <c r="BZ42" s="5" t="s">
        <v>4</v>
      </c>
      <c r="CA42" s="6" t="s">
        <v>5</v>
      </c>
      <c r="CB42" s="7" t="s">
        <v>6</v>
      </c>
      <c r="CC42" s="8" t="s">
        <v>1</v>
      </c>
      <c r="CD42">
        <v>9</v>
      </c>
      <c r="CE42" s="9" t="s">
        <v>7</v>
      </c>
      <c r="CG42" s="90" t="s">
        <v>157</v>
      </c>
      <c r="CH42" s="61">
        <f>CE43-((CH44-CE43)/(EY42-CW42))*CW42</f>
        <v>5.8229483594719689</v>
      </c>
      <c r="CI42" s="10"/>
      <c r="CK42" s="5" t="s">
        <v>4</v>
      </c>
      <c r="CL42" s="6" t="s">
        <v>5</v>
      </c>
      <c r="CM42" s="7" t="s">
        <v>6</v>
      </c>
      <c r="CN42" s="8" t="s">
        <v>1</v>
      </c>
      <c r="CO42" s="10"/>
      <c r="CP42">
        <f t="shared" ref="CP42:CQ44" si="66">BZ43</f>
        <v>0.93180266183863136</v>
      </c>
      <c r="CQ42">
        <f t="shared" si="66"/>
        <v>-0.87956522186239505</v>
      </c>
      <c r="CR42">
        <f>CI46</f>
        <v>0</v>
      </c>
      <c r="CS42">
        <f>CL46</f>
        <v>0</v>
      </c>
      <c r="CU42" s="17">
        <f>BV10</f>
        <v>80</v>
      </c>
      <c r="CV42" s="17">
        <f>BW10</f>
        <v>40</v>
      </c>
      <c r="CW42" s="31">
        <f>BX10</f>
        <v>215.7</v>
      </c>
      <c r="CY42" s="61">
        <f t="array" ref="CY42:CY44">MMULT(DQ42:DS44,DO42:DO44)</f>
        <v>0.7177653940960772</v>
      </c>
      <c r="CZ42" s="13"/>
      <c r="DA42" s="17">
        <v>1</v>
      </c>
      <c r="DB42">
        <v>0</v>
      </c>
      <c r="DD42" s="73">
        <f>(DB42^2)*(1-COS(RADIANS(CW42+45)))+(COS(RADIANS(CW42+45)))</f>
        <v>-0.161603821103361</v>
      </c>
      <c r="DE42" s="73">
        <f>(DB42*DB43)*(1-COS(RADIANS(CW42+45)))-DB44*(SIN(RADIANS(CW42+45)))</f>
        <v>0.98685571640680736</v>
      </c>
      <c r="DF42" s="73">
        <f>(DB42*DB44)*(1-COS(RADIANS(CW42+45)))+DB43*(SIN(RADIANS(CW42+45)))</f>
        <v>0</v>
      </c>
      <c r="DG42" s="10"/>
      <c r="DH42">
        <f t="array" ref="DH42:DH44">MMULT(DD42:DF44,DA42:DA44)</f>
        <v>-0.161603821103361</v>
      </c>
      <c r="DI42" s="23">
        <f>COS(RADIANS('[1]Biaxial Input'!$F$21))</f>
        <v>-0.9975640502598242</v>
      </c>
      <c r="DK42" s="30">
        <f>(DI42^2)*(1-COS(RADIANS(CV42)))+(COS(RADIANS(CV42)))</f>
        <v>0.99886158030145311</v>
      </c>
      <c r="DL42" s="30">
        <f>(DI42*DI43)*(1-COS(RADIANS(CV42)))-DI44*(SIN(RADIANS(CV42)))</f>
        <v>-1.6280160168985456E-2</v>
      </c>
      <c r="DM42" s="30">
        <f>(DI42*DI44)*(1-COS(RADIANS(CV42)))+DI43*(SIN(RADIANS(CV42)))</f>
        <v>4.4838597018148282E-2</v>
      </c>
      <c r="DO42">
        <f t="array" ref="DO42:DO44">MMULT(DK42:DM44,DH42:DH44)</f>
        <v>-0.14535367900327475</v>
      </c>
      <c r="DQ42" s="28">
        <f>(DB42^2)*(1-COS(RADIANS(CU42)))+(COS(RADIANS(CU42)))</f>
        <v>0.17364817766693041</v>
      </c>
      <c r="DR42" s="28">
        <f>(DB42*DB43)*(1-COS(RADIANS(CU42)))-DB44*(SIN(RADIANS(CU42)))</f>
        <v>-0.98480775301220802</v>
      </c>
      <c r="DS42" s="28">
        <f>(DB42*DB44)*(1-COS(RADIANS(CU42)))+DB43*(SIN(RADIANS(CU42)))</f>
        <v>0</v>
      </c>
      <c r="DU42" s="61">
        <f t="array" ref="DU42:DU44">MMULT(DQ42:DS44,EE42:EE44)</f>
        <v>-0.30954570802862502</v>
      </c>
      <c r="DV42" s="13"/>
      <c r="DW42" s="17">
        <v>1</v>
      </c>
      <c r="DX42">
        <v>0</v>
      </c>
      <c r="DZ42" s="73">
        <f>(DB42^2)*(1-COS(RADIANS(CW42-45)))+(COS(RADIANS(CW42-45)))</f>
        <v>-0.98685571640680725</v>
      </c>
      <c r="EA42" s="73">
        <f>(DB42*DB43)*(1-COS(RADIANS(CW42-45)))-DB44*(SIN(RADIANS(CW42-45)))</f>
        <v>-0.16160382110336138</v>
      </c>
      <c r="EB42" s="73">
        <f>(DB42*DB44)*(1-COS(RADIANS(CW42-45)))+DB43*(SIN(RADIANS(CW42-45)))</f>
        <v>0</v>
      </c>
      <c r="EC42" s="10"/>
      <c r="ED42">
        <f t="array" ref="ED42:ED44">MMULT(DZ42:EB44,DA42:DA44)</f>
        <v>-0.98685571640680725</v>
      </c>
      <c r="EE42" s="1">
        <f t="array" ref="EE42:EE44">MMULT(DK42:DM44,ED42:ED44)</f>
        <v>-0.98836319651110893</v>
      </c>
      <c r="EG42">
        <f>CY42+DU42</f>
        <v>0.40821968606745218</v>
      </c>
      <c r="EH42">
        <f>EG42/(SQRT(EG42^2+EG43^2+EG44^2))</f>
        <v>0.28865490823213913</v>
      </c>
      <c r="EJ42">
        <f>Q42+AM42</f>
        <v>0.40821968606745218</v>
      </c>
      <c r="EK42">
        <f>EJ42/(SQRT(EJ42^2+EJ43^2+EJ44^2))</f>
        <v>0.28865490823213913</v>
      </c>
      <c r="EM42" s="23">
        <f>CY43*DU44-CY44*DU43</f>
        <v>0.62369407058201221</v>
      </c>
      <c r="EO42" s="15">
        <v>9</v>
      </c>
      <c r="EP42" s="9" t="s">
        <v>7</v>
      </c>
      <c r="EW42" s="17">
        <f>CU42</f>
        <v>80</v>
      </c>
      <c r="EX42" s="17">
        <f>CV42</f>
        <v>40</v>
      </c>
      <c r="EY42" s="31">
        <f>2+CW42</f>
        <v>217.7</v>
      </c>
      <c r="EZ42" s="10"/>
      <c r="FA42" s="61">
        <f t="array" ref="FA42:FA44">MMULT(FS42:FU44,FQ42:FQ44)</f>
        <v>0.72813114022798398</v>
      </c>
      <c r="FB42" s="13">
        <f>BW43</f>
        <v>0</v>
      </c>
      <c r="FC42" s="17">
        <v>1</v>
      </c>
      <c r="FD42">
        <v>0</v>
      </c>
      <c r="FF42" s="73">
        <f>(FD42^2)*(1-COS(RADIANS(EY42+45)))+(COS(RADIANS(EY42+45)))</f>
        <v>-0.12706460860135071</v>
      </c>
      <c r="FG42" s="73">
        <f>(FD42*FD43)*(1-COS(RADIANS(EY42+45)))-FD44*(SIN(RADIANS(EY42+45)))</f>
        <v>0.99189444259002957</v>
      </c>
      <c r="FH42" s="73">
        <f>(FD42*FD44)*(1-COS(RADIANS(EY42+45)))+FD43*(SIN(RADIANS(EY42+45)))</f>
        <v>0</v>
      </c>
      <c r="FI42" s="10"/>
      <c r="FJ42">
        <f t="array" ref="FJ42:FJ44">MMULT(FF42:FH44,FC42:FC44)</f>
        <v>-0.12706460860135071</v>
      </c>
      <c r="FK42" s="23">
        <f>COS(RADIANS(176))</f>
        <v>-0.9975640502598242</v>
      </c>
      <c r="FM42" s="30">
        <f>(FK42^2)*(1-COS(RADIANS(EX42)))+(COS(RADIANS(EX42)))</f>
        <v>0.99886158030145311</v>
      </c>
      <c r="FN42" s="30">
        <f>(FK42*FK43)*(1-COS(RADIANS(EX42)))-FK44*(SIN(RADIANS(EX42)))</f>
        <v>-1.6280160168985456E-2</v>
      </c>
      <c r="FO42" s="30">
        <f>(FK42*FK44)*(1-COS(RADIANS(EX42)))+FK43*(SIN(RADIANS(EX42)))</f>
        <v>4.4838597018148282E-2</v>
      </c>
      <c r="FQ42">
        <f t="array" ref="FQ42:FQ44">MMULT(FM42:FO44,FJ42:FJ44)</f>
        <v>-0.11077175535183854</v>
      </c>
      <c r="FS42" s="28">
        <f>(FD42^2)*(1-COS(RADIANS(EW42)))+(COS(RADIANS(EW42)))</f>
        <v>0.17364817766693041</v>
      </c>
      <c r="FT42" s="28">
        <f>(FD42*FD43)*(1-COS(RADIANS(EW42)))-FD44*(SIN(RADIANS(EW42)))</f>
        <v>-0.98480775301220802</v>
      </c>
      <c r="FU42" s="28">
        <f>(FD42*FD44)*(1-COS(RADIANS(EW42)))+FD43*(SIN(RADIANS(EW42)))</f>
        <v>0</v>
      </c>
      <c r="FW42" s="61">
        <f t="array" ref="FW42:FW44">MMULT(FS42:FU44,GG42:GG44)</f>
        <v>-0.28430749014251372</v>
      </c>
      <c r="FX42" s="13">
        <f>BX43</f>
        <v>0</v>
      </c>
      <c r="FY42" s="17">
        <v>1</v>
      </c>
      <c r="FZ42">
        <v>0</v>
      </c>
      <c r="GB42" s="73">
        <f>(FD42^2)*(1-COS(RADIANS(EY42-45)))+(COS(RADIANS(EY42-45)))</f>
        <v>-0.99189444259002957</v>
      </c>
      <c r="GC42" s="73">
        <f>(FD42*FD43)*(1-COS(RADIANS(EY42-45)))-FD44*(SIN(RADIANS(EY42-45)))</f>
        <v>-0.12706460860135066</v>
      </c>
      <c r="GD42" s="73">
        <f>(FD42*FD44)*(1-COS(RADIANS(EY42-45)))+FD43*(SIN(RADIANS(EY42-45)))</f>
        <v>0</v>
      </c>
      <c r="GE42" s="10"/>
      <c r="GF42">
        <f t="array" ref="GF42:GF44">MMULT(GB42:GD44,FC42:FC44)</f>
        <v>-0.99189444259002957</v>
      </c>
      <c r="GG42" s="1">
        <f t="array" ref="GG42:GG44">MMULT(FM42:FO44,GF42:GF44)</f>
        <v>-0.99283388259754535</v>
      </c>
      <c r="GI42">
        <f>FA42+FW42</f>
        <v>0.44382365008547026</v>
      </c>
      <c r="GJ42">
        <f>GI42/(SQRT(GI42^2+GI43^2+GI44^2))</f>
        <v>0.3138307126264015</v>
      </c>
      <c r="GL42" t="e">
        <f>CH43+DC42</f>
        <v>#VALUE!</v>
      </c>
      <c r="GM42" t="e">
        <f>GL42/(SQRT(GL42^2+GL43^2+GL44^2))</f>
        <v>#VALUE!</v>
      </c>
      <c r="GO42" s="27">
        <f>FA43*FW44-FA44*FW43</f>
        <v>0.62369407058201209</v>
      </c>
    </row>
    <row r="43" spans="1:197" x14ac:dyDescent="0.2">
      <c r="D43" t="s">
        <v>8</v>
      </c>
      <c r="E43" s="5">
        <f t="shared" ref="E43:F45" si="67">E38</f>
        <v>0.93600000000000005</v>
      </c>
      <c r="F43" s="6">
        <f t="shared" si="67"/>
        <v>0.31900000000000001</v>
      </c>
      <c r="G43" s="7">
        <f>Q42</f>
        <v>0.7177653940960772</v>
      </c>
      <c r="H43" s="8">
        <f>AM42</f>
        <v>-0.30954570802862502</v>
      </c>
      <c r="J43" s="9">
        <f>((SUMPRODUCT(G43:G45,E43:E45))*(SUMPRODUCT(G43:(G45),F43:F45)))-((SUMPRODUCT(H43:H45,E43:E45))*(SUMPRODUCT(H43:H45,F43:F45)))</f>
        <v>-8.2611520328980032E-2</v>
      </c>
      <c r="Q43" s="61">
        <v>-0.27415739859340627</v>
      </c>
      <c r="S43" s="17">
        <v>0</v>
      </c>
      <c r="T43">
        <v>0</v>
      </c>
      <c r="V43" s="73">
        <f>(T42*T43)*(1-COS(RADIANS(O42+45)))+T44*(SIN(RADIANS(O42+45)))</f>
        <v>-0.98685571640680736</v>
      </c>
      <c r="W43" s="73">
        <f>(T43^2)*(1-COS(RADIANS(O42+45)))+(COS(RADIANS(O42+45)))</f>
        <v>-0.161603821103361</v>
      </c>
      <c r="X43" s="73">
        <f>(T43*T44)*(1-COS(RADIANS(O42+45)))-T42*(SIN(RADIANS(O42+45)))</f>
        <v>0</v>
      </c>
      <c r="Y43" s="10"/>
      <c r="Z43">
        <v>-0.98685571640680736</v>
      </c>
      <c r="AA43" s="23">
        <f>SIN(RADIANS('[1]Biaxial Input'!$F$21))*(COS(RADIANS(0)))</f>
        <v>6.9756473744125524E-2</v>
      </c>
      <c r="AC43" s="30">
        <f>(AA42*AA43)*(1-COS(RADIANS(N42)))+AA44*(SIN(RADIANS(N42)))</f>
        <v>-1.6280160168985456E-2</v>
      </c>
      <c r="AD43" s="30">
        <f>(AA43^2)*(1-COS(RADIANS(N42)))+(COS(RADIANS(N42)))</f>
        <v>0.7671828628175249</v>
      </c>
      <c r="AE43" s="30">
        <f>(AA43*AA44)*(1-COS(RADIANS(N42)))-AA42*(SIN(RADIANS(N42)))</f>
        <v>0.64122181137573508</v>
      </c>
      <c r="AG43">
        <v>-0.75446785760933111</v>
      </c>
      <c r="AI43" s="28">
        <f>(T42*T43)*(1-COS(RADIANS(M42)))+T44*(SIN(RADIANS(M42)))</f>
        <v>0.98480775301220802</v>
      </c>
      <c r="AJ43" s="28">
        <f>(T43^2)*(1-COS(RADIANS(M42)))+(COS(RADIANS(M42)))</f>
        <v>0.17364817766693041</v>
      </c>
      <c r="AK43" s="28">
        <f>(T43*T44)*(1-COS(RADIANS(M42)))-T42*(SIN(RADIANS(M42)))</f>
        <v>0</v>
      </c>
      <c r="AM43" s="61">
        <v>-0.94902903185788856</v>
      </c>
      <c r="AO43" s="17">
        <v>0</v>
      </c>
      <c r="AP43">
        <v>0</v>
      </c>
      <c r="AR43" s="73">
        <f>(T42*T43)*(1-COS(RADIANS(O42-45)))+T44*(SIN(RADIANS(O42-45)))</f>
        <v>0.16160382110336138</v>
      </c>
      <c r="AS43" s="73">
        <f>(T43^2)*(1-COS(RADIANS(O42-45)))+(COS(RADIANS(O42-45)))</f>
        <v>-0.98685571640680725</v>
      </c>
      <c r="AT43" s="73">
        <f>(T43*T44)*(1-COS(RADIANS(O42-45)))-T42*(SIN(RADIANS(O42-45)))</f>
        <v>0</v>
      </c>
      <c r="AU43" s="10"/>
      <c r="AV43">
        <v>0.16160382110336138</v>
      </c>
      <c r="AW43" s="1">
        <v>0.14004585124310964</v>
      </c>
      <c r="AY43">
        <f t="shared" ref="AY43:AY44" si="68">Q43+AM43</f>
        <v>-1.2231864304512947</v>
      </c>
      <c r="AZ43">
        <f>AY43/(SQRT(AY42^2+AY43^2+AY44^2))</f>
        <v>-0.8649234196274781</v>
      </c>
      <c r="BL43" s="23">
        <f>EM44*EH42-EM42*EH44</f>
        <v>-0.47720630831175603</v>
      </c>
      <c r="BY43" t="s">
        <v>8</v>
      </c>
      <c r="BZ43" s="5">
        <f t="shared" ref="BZ43:CA45" si="69">BZ38</f>
        <v>0.93180266183863136</v>
      </c>
      <c r="CA43" s="6">
        <f t="shared" si="69"/>
        <v>-0.87956522186239505</v>
      </c>
      <c r="CB43" s="7">
        <f>CY42</f>
        <v>0.7177653940960772</v>
      </c>
      <c r="CC43" s="8">
        <f>DU42</f>
        <v>-0.30954570802862502</v>
      </c>
      <c r="CE43" s="9">
        <f>((SUMPRODUCT(CB43:CB45,BZ43:BZ45))*(SUMPRODUCT(CB43:(CB45),CA43:CA45)))-((SUMPRODUCT(CC43:CC45,BZ43:BZ45))*(SUMPRODUCT(CC43:CC45,CA43:CA45)))</f>
        <v>-2.2888762594308609E-4</v>
      </c>
      <c r="CG43">
        <v>1</v>
      </c>
      <c r="CH43" t="s">
        <v>161</v>
      </c>
      <c r="CI43" s="67"/>
      <c r="CJ43" s="1" t="s">
        <v>8</v>
      </c>
      <c r="CK43" s="5">
        <f t="shared" ref="CK43:CL45" si="70">BZ43</f>
        <v>0.93180266183863136</v>
      </c>
      <c r="CL43" s="6">
        <f t="shared" si="70"/>
        <v>-0.87956522186239505</v>
      </c>
      <c r="CM43" s="7">
        <f>FA42</f>
        <v>0.72813114022798398</v>
      </c>
      <c r="CN43" s="8">
        <f>FW42</f>
        <v>-0.28430749014251372</v>
      </c>
      <c r="CO43" s="10"/>
      <c r="CP43">
        <f t="shared" si="66"/>
        <v>0.3492962422733713</v>
      </c>
      <c r="CQ43">
        <f t="shared" si="66"/>
        <v>-0.34518112468713447</v>
      </c>
      <c r="CR43">
        <f>CJ46</f>
        <v>0</v>
      </c>
      <c r="CS43">
        <f>CM46</f>
        <v>0</v>
      </c>
      <c r="CW43" s="28"/>
      <c r="CY43" s="61">
        <v>-0.27415739859340627</v>
      </c>
      <c r="DA43" s="17">
        <v>0</v>
      </c>
      <c r="DB43">
        <v>0</v>
      </c>
      <c r="DD43" s="73">
        <f>(DB42*DB43)*(1-COS(RADIANS(CW42+45)))+DB44*(SIN(RADIANS(CW42+45)))</f>
        <v>-0.98685571640680736</v>
      </c>
      <c r="DE43" s="73">
        <f>(DB43^2)*(1-COS(RADIANS(CW42+45)))+(COS(RADIANS(CW42+45)))</f>
        <v>-0.161603821103361</v>
      </c>
      <c r="DF43" s="73">
        <f>(DB43*DB44)*(1-COS(RADIANS(CW42+45)))-DB42*(SIN(RADIANS(CW42+45)))</f>
        <v>0</v>
      </c>
      <c r="DG43" s="10"/>
      <c r="DH43">
        <v>-0.98685571640680736</v>
      </c>
      <c r="DI43" s="23">
        <f>SIN(RADIANS('[1]Biaxial Input'!$F$21))*(COS(RADIANS(0)))</f>
        <v>6.9756473744125524E-2</v>
      </c>
      <c r="DK43" s="30">
        <f>(DI42*DI43)*(1-COS(RADIANS(CV42)))+DI44*(SIN(RADIANS(CV42)))</f>
        <v>-1.6280160168985456E-2</v>
      </c>
      <c r="DL43" s="30">
        <f>(DI43^2)*(1-COS(RADIANS(CV42)))+(COS(RADIANS(CV42)))</f>
        <v>0.7671828628175249</v>
      </c>
      <c r="DM43" s="30">
        <f>(DI43*DI44)*(1-COS(RADIANS(CV42)))-DI42*(SIN(RADIANS(CV42)))</f>
        <v>0.64122181137573508</v>
      </c>
      <c r="DO43">
        <v>-0.75446785760933111</v>
      </c>
      <c r="DQ43" s="28">
        <f>(DB42*DB43)*(1-COS(RADIANS(CU42)))+DB44*(SIN(RADIANS(CU42)))</f>
        <v>0.98480775301220802</v>
      </c>
      <c r="DR43" s="28">
        <f>(DB43^2)*(1-COS(RADIANS(CU42)))+(COS(RADIANS(CU42)))</f>
        <v>0.17364817766693041</v>
      </c>
      <c r="DS43" s="28">
        <f>(DB43*DB44)*(1-COS(RADIANS(CU42)))-DB42*(SIN(RADIANS(CU42)))</f>
        <v>0</v>
      </c>
      <c r="DU43" s="61">
        <v>-0.94902903185788856</v>
      </c>
      <c r="DW43" s="17">
        <v>0</v>
      </c>
      <c r="DX43">
        <v>0</v>
      </c>
      <c r="DZ43" s="73">
        <f>(DB42*DB43)*(1-COS(RADIANS(CW42-45)))+DB44*(SIN(RADIANS(CW42-45)))</f>
        <v>0.16160382110336138</v>
      </c>
      <c r="EA43" s="73">
        <f>(DB43^2)*(1-COS(RADIANS(CW42-45)))+(COS(RADIANS(CW42-45)))</f>
        <v>-0.98685571640680725</v>
      </c>
      <c r="EB43" s="73">
        <f>(DB43*DB44)*(1-COS(RADIANS(CW42-45)))-DB42*(SIN(RADIANS(CW42-45)))</f>
        <v>0</v>
      </c>
      <c r="EC43" s="10"/>
      <c r="ED43">
        <v>0.16160382110336138</v>
      </c>
      <c r="EE43" s="1">
        <v>0.14004585124310964</v>
      </c>
      <c r="EG43">
        <f>CY43+DU43</f>
        <v>-1.2231864304512947</v>
      </c>
      <c r="EH43">
        <f>EG43/(SQRT(EG42^2+EG43^2+EG44^2))</f>
        <v>-0.8649234196274781</v>
      </c>
      <c r="EJ43">
        <f>Q43+AM43</f>
        <v>-1.2231864304512947</v>
      </c>
      <c r="EK43">
        <f>EJ43/(SQRT(EJ42^2+EJ43^2+EJ44^2))</f>
        <v>-0.8649234196274781</v>
      </c>
      <c r="EM43" s="23">
        <f>CY44*DU42-CY42*DU44</f>
        <v>-0.15550439700334706</v>
      </c>
      <c r="EP43" s="9">
        <f>((SUMPRODUCT(CM43:CM45,BZ43:BZ45))*(SUMPRODUCT(CM43:CM45,CA43:CA45)))-((SUMPRODUCT(CN43:CN45,BZ43:BZ45))*(SUMPRODUCT(CN43:CN45,CA43:CA45)))</f>
        <v>-5.4222186161853259E-2</v>
      </c>
      <c r="EY43" s="28"/>
      <c r="EZ43" s="10"/>
      <c r="FA43" s="61">
        <v>-0.24086975374576641</v>
      </c>
      <c r="FB43" s="13">
        <f>BW44</f>
        <v>0</v>
      </c>
      <c r="FC43" s="17">
        <v>0</v>
      </c>
      <c r="FD43">
        <v>0</v>
      </c>
      <c r="FF43" s="73">
        <f>(FD42*FD43)*(1-COS(RADIANS(EY42+45)))+FD44*(SIN(RADIANS(EY42+45)))</f>
        <v>-0.99189444259002957</v>
      </c>
      <c r="FG43" s="73">
        <f>(FD43^2)*(1-COS(RADIANS(EY42+45)))+(COS(RADIANS(EY42+45)))</f>
        <v>-0.12706460860135071</v>
      </c>
      <c r="FH43" s="73">
        <f>(FD43*FD44)*(1-COS(RADIANS(EY42+45)))-FD42*(SIN(RADIANS(EY42+45)))</f>
        <v>0</v>
      </c>
      <c r="FI43" s="10"/>
      <c r="FJ43">
        <v>-0.99189444259002957</v>
      </c>
      <c r="FK43" s="23">
        <f>SIN(RADIANS(176))*(COS(RADIANS(0)))</f>
        <v>6.9756473744125524E-2</v>
      </c>
      <c r="FM43" s="30">
        <f>(FK42*FK43)*(1-COS(RADIANS(EX42)))+FK44*(SIN(RADIANS(EX42)))</f>
        <v>-1.6280160168985456E-2</v>
      </c>
      <c r="FN43" s="30">
        <f>(FK43^2)*(1-COS(RADIANS(EX42)))+(COS(RADIANS(EX42)))</f>
        <v>0.7671828628175249</v>
      </c>
      <c r="FO43" s="30">
        <f>(FK43*FK44)*(1-COS(RADIANS(EX42)))-FK42*(SIN(RADIANS(EX42)))</f>
        <v>0.64122181137573508</v>
      </c>
      <c r="FQ43">
        <v>-0.7588957858991725</v>
      </c>
      <c r="FS43" s="28">
        <f>(FD42*FD43)*(1-COS(RADIANS(EW42)))+FD44*(SIN(RADIANS(EW42)))</f>
        <v>0.98480775301220802</v>
      </c>
      <c r="FT43" s="28">
        <f>(FD43^2)*(1-COS(RADIANS(EW42)))+(COS(RADIANS(EW42)))</f>
        <v>0.17364817766693041</v>
      </c>
      <c r="FU43" s="28">
        <f>(FD43*FD44)*(1-COS(RADIANS(EW42)))-FD42*(SIN(RADIANS(EW42)))</f>
        <v>0</v>
      </c>
      <c r="FW43" s="61">
        <v>-0.95801886424176386</v>
      </c>
      <c r="FX43" s="13">
        <f>BX44</f>
        <v>0</v>
      </c>
      <c r="FY43" s="17">
        <v>0</v>
      </c>
      <c r="FZ43">
        <v>0</v>
      </c>
      <c r="GB43" s="73">
        <f>(FD42*FD43)*(1-COS(RADIANS(EY42-45)))+FD44*(SIN(RADIANS(EY42-45)))</f>
        <v>0.12706460860135066</v>
      </c>
      <c r="GC43" s="73">
        <f>(FD43^2)*(1-COS(RADIANS(EY42-45)))+(COS(RADIANS(EY42-45)))</f>
        <v>-0.99189444259002957</v>
      </c>
      <c r="GD43" s="73">
        <f>(FD43*FD44)*(1-COS(RADIANS(EY42-45)))-FD42*(SIN(RADIANS(EY42-45)))</f>
        <v>0</v>
      </c>
      <c r="GE43" s="10"/>
      <c r="GF43">
        <v>0.12706460860135066</v>
      </c>
      <c r="GG43" s="1">
        <v>0.11362999058566473</v>
      </c>
      <c r="GI43">
        <f>FA43+FW43</f>
        <v>-1.1988886179875302</v>
      </c>
      <c r="GJ43">
        <f>GI43/(SQRT(GI42^2+GI43^2+GI44^2))</f>
        <v>-0.84774227166635097</v>
      </c>
      <c r="GL43">
        <f>CH44+DC43</f>
        <v>-5.4222186161853259E-2</v>
      </c>
      <c r="GM43" t="e">
        <f>GL43/(SQRT(GL42^2+GL43^2+GL44^2))</f>
        <v>#VALUE!</v>
      </c>
      <c r="GO43" s="27">
        <f>FA44*FW42-FA42*FW44</f>
        <v>-0.15550439700334706</v>
      </c>
    </row>
    <row r="44" spans="1:197" x14ac:dyDescent="0.2">
      <c r="D44" t="s">
        <v>9</v>
      </c>
      <c r="E44" s="5">
        <f t="shared" si="67"/>
        <v>-0.219</v>
      </c>
      <c r="F44" s="6">
        <f t="shared" si="67"/>
        <v>-0.51600000000000001</v>
      </c>
      <c r="G44" s="7">
        <f t="shared" ref="G44:G45" si="71">Q43</f>
        <v>-0.27415739859340627</v>
      </c>
      <c r="H44" s="8">
        <f t="shared" ref="H44:H45" si="72">AM43</f>
        <v>-0.94902903185788856</v>
      </c>
      <c r="J44" s="10"/>
      <c r="Q44" s="61">
        <v>0.64003949865191823</v>
      </c>
      <c r="S44" s="17">
        <v>0</v>
      </c>
      <c r="T44">
        <v>1</v>
      </c>
      <c r="V44" s="73">
        <f>(T42*T44)*(1-COS(RADIANS(O42+45)))-T43*(SIN(RADIANS(O42+45)))</f>
        <v>0</v>
      </c>
      <c r="W44" s="73">
        <f>(T43*T44)*(1-COS(RADIANS(O42+45)))+T42*(SIN(RADIANS(O42+45)))</f>
        <v>0</v>
      </c>
      <c r="X44" s="73">
        <f>(T44^2)*(1-COS(RADIANS(O42+45)))+(COS(RADIANS(O42+45)))</f>
        <v>1</v>
      </c>
      <c r="Y44" s="10"/>
      <c r="Z44">
        <v>0</v>
      </c>
      <c r="AA44" s="23">
        <f>SIN(RADIANS('[1]Biaxial Input'!$F$21))*SIN(RADIANS(0))</f>
        <v>0</v>
      </c>
      <c r="AC44" s="30">
        <f>(AA42*AA44)*(1-COS(RADIANS(N42)))-AA43*(SIN(RADIANS(N42)))</f>
        <v>-4.4838597018148282E-2</v>
      </c>
      <c r="AD44" s="30">
        <f>(AA43*AA44)*(1-COS(RADIANS(N42)))+AA42*(SIN(RADIANS(N42)))</f>
        <v>-0.64122181137573508</v>
      </c>
      <c r="AE44" s="30">
        <f>(AA44^2)*(1-COS(RADIANS(N42)))+(COS(RADIANS(N42)))</f>
        <v>0.76604444311897801</v>
      </c>
      <c r="AG44">
        <v>0.64003949865191823</v>
      </c>
      <c r="AI44" s="28">
        <f>(T42*T44)*(1-COS(RADIANS(M42)))-T43*(SIN(RADIANS(M42)))</f>
        <v>0</v>
      </c>
      <c r="AJ44" s="28">
        <f>(T43*T44)*(1-COS(RADIANS(M42)))+T42*(SIN(RADIANS(M42)))</f>
        <v>0</v>
      </c>
      <c r="AK44" s="28">
        <f>(T44^2)*(1-COS(RADIANS(M42)))+(COS(RADIANS(M42)))</f>
        <v>1</v>
      </c>
      <c r="AM44" s="61">
        <v>-5.9374669110116775E-2</v>
      </c>
      <c r="AO44" s="17">
        <v>0</v>
      </c>
      <c r="AP44">
        <v>1</v>
      </c>
      <c r="AR44" s="73">
        <f>(T42*T42)*(1-COS(RADIANS(O42-45)))-T42*(SIN(RADIANS(O42-45)))</f>
        <v>0</v>
      </c>
      <c r="AS44" s="73">
        <f>(T43*T44)*(1-COS(RADIANS(O42-45)))+T42*(SIN(RADIANS(O42-45)))</f>
        <v>0</v>
      </c>
      <c r="AT44" s="73">
        <f>(T44^2)*(1-COS(RADIANS(O42-45)))+(COS(RADIANS(O42-45)))</f>
        <v>1</v>
      </c>
      <c r="AU44" s="10"/>
      <c r="AV44">
        <v>0</v>
      </c>
      <c r="AW44" s="1">
        <v>-5.9374669110116775E-2</v>
      </c>
      <c r="AY44">
        <f t="shared" si="68"/>
        <v>0.58066482954180143</v>
      </c>
      <c r="AZ44">
        <f>AY44/(SQRT(AY42^2+AY43^2+AY44^2))</f>
        <v>0.41059203856553866</v>
      </c>
      <c r="BL44" s="23">
        <f>EM42*EH43-EM43*EH42</f>
        <v>-0.49456050088248044</v>
      </c>
      <c r="BY44" t="s">
        <v>9</v>
      </c>
      <c r="BZ44" s="5">
        <f t="shared" si="69"/>
        <v>0.3492962422733713</v>
      </c>
      <c r="CA44" s="6">
        <f t="shared" si="69"/>
        <v>-0.34518112468713447</v>
      </c>
      <c r="CB44" s="7">
        <f>CY43</f>
        <v>-0.27415739859340627</v>
      </c>
      <c r="CC44" s="8">
        <f>DU43</f>
        <v>-0.94902903185788856</v>
      </c>
      <c r="CE44" s="10"/>
      <c r="CH44">
        <f>((SUMPRODUCT(CM43:CM45,CK43:CK45))*(SUMPRODUCT(CM43:CM45,CL43:CL45)))-((SUMPRODUCT(CN43:CN45,CK43:CK45))*(SUMPRODUCT(CN43:CN45,CL43:CL45)))</f>
        <v>-5.4222186161853259E-2</v>
      </c>
      <c r="CI44" s="67"/>
      <c r="CJ44" s="10" t="s">
        <v>9</v>
      </c>
      <c r="CK44" s="5">
        <f t="shared" si="70"/>
        <v>0.3492962422733713</v>
      </c>
      <c r="CL44" s="6">
        <f t="shared" si="70"/>
        <v>-0.34518112468713447</v>
      </c>
      <c r="CM44" s="7">
        <f>FA43</f>
        <v>-0.24086975374576641</v>
      </c>
      <c r="CN44" s="8">
        <f>FW43</f>
        <v>-0.95801886424176386</v>
      </c>
      <c r="CP44">
        <f t="shared" si="66"/>
        <v>-9.8670839279614439E-2</v>
      </c>
      <c r="CQ44">
        <f t="shared" si="66"/>
        <v>-0.32743703463395935</v>
      </c>
      <c r="CR44">
        <f>CK46</f>
        <v>0</v>
      </c>
      <c r="CS44">
        <f>CN46</f>
        <v>0</v>
      </c>
      <c r="CW44" s="28"/>
      <c r="CY44" s="61">
        <v>0.64003949865191823</v>
      </c>
      <c r="DA44" s="17">
        <v>0</v>
      </c>
      <c r="DB44">
        <v>1</v>
      </c>
      <c r="DD44" s="73">
        <f>(DB42*DB44)*(1-COS(RADIANS(CW42+45)))-DB43*(SIN(RADIANS(CW42+45)))</f>
        <v>0</v>
      </c>
      <c r="DE44" s="73">
        <f>(DB43*DB44)*(1-COS(RADIANS(CW42+45)))+DB42*(SIN(RADIANS(CW42+45)))</f>
        <v>0</v>
      </c>
      <c r="DF44" s="73">
        <f>(DB44^2)*(1-COS(RADIANS(CW42+45)))+(COS(RADIANS(CW42+45)))</f>
        <v>1</v>
      </c>
      <c r="DG44" s="10"/>
      <c r="DH44">
        <v>0</v>
      </c>
      <c r="DI44" s="23">
        <f>SIN(RADIANS('[1]Biaxial Input'!$F$21))*SIN(RADIANS(0))</f>
        <v>0</v>
      </c>
      <c r="DK44" s="30">
        <f>(DI42*DI44)*(1-COS(RADIANS(CV42)))-DI43*(SIN(RADIANS(CV42)))</f>
        <v>-4.4838597018148282E-2</v>
      </c>
      <c r="DL44" s="30">
        <f>(DI43*DI44)*(1-COS(RADIANS(CV42)))+DI42*(SIN(RADIANS(CV42)))</f>
        <v>-0.64122181137573508</v>
      </c>
      <c r="DM44" s="30">
        <f>(DI44^2)*(1-COS(RADIANS(CV42)))+(COS(RADIANS(CV42)))</f>
        <v>0.76604444311897801</v>
      </c>
      <c r="DO44">
        <v>0.64003949865191823</v>
      </c>
      <c r="DQ44" s="28">
        <f>(DB42*DB44)*(1-COS(RADIANS(CU42)))-DB43*(SIN(RADIANS(CU42)))</f>
        <v>0</v>
      </c>
      <c r="DR44" s="28">
        <f>(DB43*DB44)*(1-COS(RADIANS(CU42)))+DB42*(SIN(RADIANS(CU42)))</f>
        <v>0</v>
      </c>
      <c r="DS44" s="28">
        <f>(DB44^2)*(1-COS(RADIANS(CU42)))+(COS(RADIANS(CU42)))</f>
        <v>1</v>
      </c>
      <c r="DU44" s="61">
        <v>-5.9374669110116775E-2</v>
      </c>
      <c r="DW44" s="17">
        <v>0</v>
      </c>
      <c r="DX44">
        <v>1</v>
      </c>
      <c r="DZ44" s="73">
        <f>(DB42*DB42)*(1-COS(RADIANS(CW42-45)))-DB42*(SIN(RADIANS(CW42-45)))</f>
        <v>0</v>
      </c>
      <c r="EA44" s="73">
        <f>(DB43*DB44)*(1-COS(RADIANS(CW42-45)))+DB42*(SIN(RADIANS(CW42-45)))</f>
        <v>0</v>
      </c>
      <c r="EB44" s="73">
        <f>(DB44^2)*(1-COS(RADIANS(CW42-45)))+(COS(RADIANS(CW42-45)))</f>
        <v>1</v>
      </c>
      <c r="EC44" s="10"/>
      <c r="ED44">
        <v>0</v>
      </c>
      <c r="EE44" s="1">
        <v>-5.9374669110116775E-2</v>
      </c>
      <c r="EG44">
        <f>CY44+DU44</f>
        <v>0.58066482954180143</v>
      </c>
      <c r="EH44">
        <f>EG44/(SQRT(EG42^2+EG43^2+EG44^2))</f>
        <v>0.41059203856553866</v>
      </c>
      <c r="EJ44">
        <f>Q44+AM44</f>
        <v>0.58066482954180143</v>
      </c>
      <c r="EK44">
        <f>EJ44/(SQRT(EJ42^2+EJ43^2+EJ44^2))</f>
        <v>0.41059203856553866</v>
      </c>
      <c r="EM44" s="23">
        <f>CY42*DU43-CY43*DU42</f>
        <v>-0.7660444431189779</v>
      </c>
      <c r="ER44">
        <f t="shared" ref="ER44:ES46" si="73">CK43</f>
        <v>0.93180266183863136</v>
      </c>
      <c r="ES44">
        <f t="shared" si="73"/>
        <v>-0.87956522186239505</v>
      </c>
      <c r="ET44" t="e">
        <f>#REF!</f>
        <v>#REF!</v>
      </c>
      <c r="EU44" t="e">
        <f>#REF!</f>
        <v>#REF!</v>
      </c>
      <c r="EY44" s="28"/>
      <c r="EZ44" s="10"/>
      <c r="FA44" s="61">
        <v>0.64172174995144848</v>
      </c>
      <c r="FB44" s="13">
        <f>BW45</f>
        <v>0</v>
      </c>
      <c r="FC44" s="17">
        <v>0</v>
      </c>
      <c r="FD44">
        <v>1</v>
      </c>
      <c r="FF44" s="73">
        <f>(FD42*FD44)*(1-COS(RADIANS(EY42+45)))-FD43*(SIN(RADIANS(EY42+45)))</f>
        <v>0</v>
      </c>
      <c r="FG44" s="73">
        <f>(FD43*FD44)*(1-COS(RADIANS(EY42+45)))+FD42*(SIN(RADIANS(EY42+45)))</f>
        <v>0</v>
      </c>
      <c r="FH44" s="73">
        <f>(FD44^2)*(1-COS(RADIANS(EY42+45)))+(COS(RADIANS(EY42+45)))</f>
        <v>1</v>
      </c>
      <c r="FI44" s="10"/>
      <c r="FJ44">
        <v>0</v>
      </c>
      <c r="FK44" s="23">
        <f>SIN(RADIANS(176))*SIN(RADIANS(0))</f>
        <v>0</v>
      </c>
      <c r="FM44" s="30">
        <f>(FK42*FK44)*(1-COS(RADIANS(EX42)))-FK43*(SIN(RADIANS(EX42)))</f>
        <v>-4.4838597018148282E-2</v>
      </c>
      <c r="FN44" s="30">
        <f>(FK43*FK44)*(1-COS(RADIANS(EX42)))+FK42*(SIN(RADIANS(EX42)))</f>
        <v>-0.64122181137573508</v>
      </c>
      <c r="FO44" s="30">
        <f>(FK44^2)*(1-COS(RADIANS(EX42)))+(COS(RADIANS(EX42)))</f>
        <v>0.76604444311897801</v>
      </c>
      <c r="FQ44">
        <v>0.64172174995144848</v>
      </c>
      <c r="FS44" s="28">
        <f>(FD42*FD44)*(1-COS(RADIANS(EW42)))-FD43*(SIN(RADIANS(EW42)))</f>
        <v>0</v>
      </c>
      <c r="FT44" s="28">
        <f>(FD43*FD44)*(1-COS(RADIANS(EW42)))+FD42*(SIN(RADIANS(EW42)))</f>
        <v>0</v>
      </c>
      <c r="FU44" s="28">
        <f>(FD44^2)*(1-COS(RADIANS(EW42)))+(COS(RADIANS(EW42)))</f>
        <v>1</v>
      </c>
      <c r="FW44" s="61">
        <v>-3.7001443293271728E-2</v>
      </c>
      <c r="FX44" s="13">
        <f>BX45</f>
        <v>0</v>
      </c>
      <c r="FY44" s="17">
        <v>0</v>
      </c>
      <c r="FZ44">
        <v>1</v>
      </c>
      <c r="GB44" s="73">
        <f>(FD42*FD42)*(1-COS(RADIANS(EY42-45)))-FD42*(SIN(RADIANS(EY42-45)))</f>
        <v>0</v>
      </c>
      <c r="GC44" s="73">
        <f>(FD43*FD44)*(1-COS(RADIANS(EY42-45)))+FD42*(SIN(RADIANS(EY42-45)))</f>
        <v>0</v>
      </c>
      <c r="GD44" s="73">
        <f>(FD44^2)*(1-COS(RADIANS(EY42-45)))+(COS(RADIANS(EY42-45)))</f>
        <v>1</v>
      </c>
      <c r="GE44" s="10"/>
      <c r="GF44">
        <v>0</v>
      </c>
      <c r="GG44" s="1">
        <v>-3.7001443293271728E-2</v>
      </c>
      <c r="GI44">
        <f>FA44+FW44</f>
        <v>0.60472030665817678</v>
      </c>
      <c r="GJ44">
        <f>GI44/(SQRT(GI42^2+GI43^2+GI44^2))</f>
        <v>0.42760182955920534</v>
      </c>
      <c r="GL44" t="e">
        <f>#REF!+DC44</f>
        <v>#REF!</v>
      </c>
      <c r="GM44" t="e">
        <f>GL44/(SQRT(GL42^2+GL43^2+GL44^2))</f>
        <v>#REF!</v>
      </c>
      <c r="GO44" s="27">
        <f>FA42*FW43-FA43*FW42</f>
        <v>-0.7660444431189779</v>
      </c>
    </row>
    <row r="45" spans="1:197" x14ac:dyDescent="0.2">
      <c r="D45" t="s">
        <v>10</v>
      </c>
      <c r="E45" s="5">
        <f t="shared" si="67"/>
        <v>0.27500000000000002</v>
      </c>
      <c r="F45" s="6">
        <f t="shared" si="67"/>
        <v>-0.79500000000000004</v>
      </c>
      <c r="G45" s="7">
        <f t="shared" si="71"/>
        <v>0.64003949865191823</v>
      </c>
      <c r="H45" s="8">
        <f t="shared" si="72"/>
        <v>-5.9374669110116775E-2</v>
      </c>
      <c r="J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W45" s="1"/>
      <c r="BY45" t="s">
        <v>10</v>
      </c>
      <c r="BZ45" s="5">
        <f t="shared" si="69"/>
        <v>-9.8670839279614439E-2</v>
      </c>
      <c r="CA45" s="6">
        <f t="shared" si="69"/>
        <v>-0.32743703463395935</v>
      </c>
      <c r="CB45" s="7">
        <f>CY44</f>
        <v>0.64003949865191823</v>
      </c>
      <c r="CC45" s="8">
        <f>DU44</f>
        <v>-5.9374669110116775E-2</v>
      </c>
      <c r="CE45" s="10"/>
      <c r="CG45" s="10" t="s">
        <v>160</v>
      </c>
      <c r="CH45" s="10">
        <f>-CH42*((EY42-CW42)/(CH44-CE43))</f>
        <v>215.69152162834462</v>
      </c>
      <c r="CI45" s="67"/>
      <c r="CJ45" s="10" t="s">
        <v>10</v>
      </c>
      <c r="CK45" s="5">
        <f t="shared" si="70"/>
        <v>-9.8670839279614439E-2</v>
      </c>
      <c r="CL45" s="6">
        <f t="shared" si="70"/>
        <v>-0.32743703463395935</v>
      </c>
      <c r="CM45" s="7">
        <f>FA44</f>
        <v>0.64172174995144848</v>
      </c>
      <c r="CN45" s="8">
        <f>FW44</f>
        <v>-3.7001443293271728E-2</v>
      </c>
      <c r="CW45" s="28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EE45" s="1"/>
      <c r="EI45" s="64">
        <f>(DEGREES(ACOS((EH42*EK42+EH43*EK43+EH44*EK44)/((SQRT(EH42^2+EH43^2+EH44^2))*(SQRT(EK42^2+EK43^2+EK44^2))))))</f>
        <v>0</v>
      </c>
      <c r="ER45">
        <f t="shared" si="73"/>
        <v>0.3492962422733713</v>
      </c>
      <c r="ES45">
        <f t="shared" si="73"/>
        <v>-0.34518112468713447</v>
      </c>
      <c r="ET45" t="e">
        <f>#REF!</f>
        <v>#REF!</v>
      </c>
      <c r="EU45" t="e">
        <f>#REF!</f>
        <v>#REF!</v>
      </c>
      <c r="EY45" s="28"/>
      <c r="EZ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GG45" s="1"/>
      <c r="GK45" s="64" t="e">
        <f>(DEGREES(ACOS((GJ42*GM42+GJ43*GM43+GJ44*GM44)/((SQRT(GJ42^2+GJ43^2+GJ44^2))*(SQRT(GM42^2+GM43^2+GM44^2))))))</f>
        <v>#VALUE!</v>
      </c>
    </row>
    <row r="46" spans="1:197" x14ac:dyDescent="0.2">
      <c r="Q46" s="82" t="s">
        <v>148</v>
      </c>
      <c r="R46" s="13"/>
      <c r="T46" s="10"/>
      <c r="U46" s="10"/>
      <c r="V46" s="10"/>
      <c r="W46" s="10"/>
      <c r="X46" s="10"/>
      <c r="Y46" s="10"/>
      <c r="Z46" s="80"/>
      <c r="AA46" s="23" t="s">
        <v>149</v>
      </c>
      <c r="AE46" s="1"/>
      <c r="AG46" s="80"/>
      <c r="AK46" s="13"/>
      <c r="AL46" s="81"/>
      <c r="AM46" s="82" t="s">
        <v>150</v>
      </c>
      <c r="AO46" s="13"/>
      <c r="AP46" s="13"/>
      <c r="AS46" s="1"/>
      <c r="AW46" s="1"/>
      <c r="CS46" s="15"/>
      <c r="CW46" s="28"/>
      <c r="CY46" s="82" t="s">
        <v>148</v>
      </c>
      <c r="CZ46" s="13"/>
      <c r="DB46" s="10"/>
      <c r="DC46" s="10"/>
      <c r="DD46" s="10"/>
      <c r="DE46" s="10"/>
      <c r="DF46" s="10"/>
      <c r="DG46" s="10"/>
      <c r="DH46" s="80"/>
      <c r="DI46" s="23" t="s">
        <v>149</v>
      </c>
      <c r="DM46" s="1"/>
      <c r="DO46" s="80"/>
      <c r="DS46" s="13"/>
      <c r="DT46" s="81"/>
      <c r="DU46" s="82" t="s">
        <v>150</v>
      </c>
      <c r="DW46" s="13"/>
      <c r="DX46" s="13"/>
      <c r="EA46" s="1"/>
      <c r="EE46" s="1"/>
      <c r="EI46" s="13"/>
      <c r="ER46">
        <f t="shared" si="73"/>
        <v>-9.8670839279614439E-2</v>
      </c>
      <c r="ES46">
        <f t="shared" si="73"/>
        <v>-0.32743703463395935</v>
      </c>
      <c r="ET46" t="e">
        <f>#REF!</f>
        <v>#REF!</v>
      </c>
      <c r="EU46" t="e">
        <f>#REF!</f>
        <v>#REF!</v>
      </c>
      <c r="EY46" s="28"/>
      <c r="EZ46" s="10"/>
      <c r="FA46" s="82" t="s">
        <v>148</v>
      </c>
      <c r="FB46" s="13"/>
      <c r="FD46" s="10"/>
      <c r="FE46" s="10"/>
      <c r="FF46" s="10"/>
      <c r="FG46" s="10"/>
      <c r="FH46" s="10"/>
      <c r="FI46" s="10"/>
      <c r="FJ46" s="80"/>
      <c r="FK46" s="23" t="s">
        <v>149</v>
      </c>
      <c r="FO46" s="1"/>
      <c r="FQ46" s="80"/>
      <c r="FU46" s="13"/>
      <c r="FV46" s="81"/>
      <c r="FW46" s="82" t="s">
        <v>150</v>
      </c>
      <c r="FY46" s="13"/>
      <c r="FZ46" s="13"/>
      <c r="GC46" s="1"/>
      <c r="GG46" s="1"/>
      <c r="GK46" s="13"/>
    </row>
    <row r="47" spans="1:197" x14ac:dyDescent="0.2">
      <c r="E47" s="5" t="s">
        <v>4</v>
      </c>
      <c r="F47" s="6" t="s">
        <v>5</v>
      </c>
      <c r="G47" s="7" t="s">
        <v>6</v>
      </c>
      <c r="H47" s="8" t="s">
        <v>1</v>
      </c>
      <c r="I47">
        <v>10</v>
      </c>
      <c r="J47" s="9" t="s">
        <v>7</v>
      </c>
      <c r="K47">
        <v>10</v>
      </c>
      <c r="L47" s="10"/>
      <c r="M47" s="17">
        <f>A11</f>
        <v>120</v>
      </c>
      <c r="N47" s="17">
        <f>B11</f>
        <v>45</v>
      </c>
      <c r="O47" s="17">
        <f>C11</f>
        <v>167.8</v>
      </c>
      <c r="Q47" s="61">
        <f t="array" ref="Q47:Q49">MMULT(AI47:AK49,AG47:AG49)</f>
        <v>0.73172300288470526</v>
      </c>
      <c r="R47" s="13"/>
      <c r="S47" s="17">
        <v>1</v>
      </c>
      <c r="T47">
        <v>0</v>
      </c>
      <c r="V47" s="73">
        <f>(T47^2)*(1-COS(RADIANS(O47+45)))+(COS(RADIANS(O47+45)))</f>
        <v>-0.84056660349568413</v>
      </c>
      <c r="W47" s="73">
        <f>(T47*T48)*(1-COS(RADIANS(O47+45)))-T49*(SIN(RADIANS(O47+45)))</f>
        <v>0.54170821028274008</v>
      </c>
      <c r="X47" s="73">
        <f>(T47*T49)*(1-COS(RADIANS(O47+45)))+T48*(SIN(RADIANS(O47+45)))</f>
        <v>0</v>
      </c>
      <c r="Y47" s="10"/>
      <c r="Z47">
        <f t="array" ref="Z47:Z49">MMULT(V47:X49,S47:S49)</f>
        <v>-0.84056660349568413</v>
      </c>
      <c r="AA47" s="23">
        <f>COS(RADIANS('[1]Biaxial Input'!$F$21))</f>
        <v>-0.9975640502598242</v>
      </c>
      <c r="AC47" s="30">
        <f>(AA47^2)*(1-COS(RADIANS(N47)))+(COS(RADIANS(N47)))</f>
        <v>0.99857479166422358</v>
      </c>
      <c r="AD47" s="30">
        <f>(AA47*AA48)*(1-COS(RADIANS(N47)))-AA49*(SIN(RADIANS(N47)))</f>
        <v>-2.0381428756221641E-2</v>
      </c>
      <c r="AE47" s="30">
        <f>(AA47*AA49)*(1-COS(RADIANS(N47)))+AA48*(SIN(RADIANS(N47)))</f>
        <v>4.9325275616132508E-2</v>
      </c>
      <c r="AG47">
        <f t="array" ref="AG47:AG49">MMULT(AC47:AE49,Z47:Z49)</f>
        <v>-0.82832783367106888</v>
      </c>
      <c r="AI47" s="28">
        <f>(T47^2)*(1-COS(RADIANS(M47)))+(COS(RADIANS(M47)))</f>
        <v>-0.49999999999999978</v>
      </c>
      <c r="AJ47" s="28">
        <f>(T47*T48)*(1-COS(RADIANS(M47)))-T49*(SIN(RADIANS(M47)))</f>
        <v>-0.86602540378443871</v>
      </c>
      <c r="AK47" s="28">
        <f>(T47*T49)*(1-COS(RADIANS(M47)))+T48*(SIN(RADIANS(M47)))</f>
        <v>0</v>
      </c>
      <c r="AM47" s="61">
        <f t="array" ref="AM47:AM49">MMULT(AI47:AK49,AW47:AW49)</f>
        <v>-0.24630484814143411</v>
      </c>
      <c r="AN47" s="13"/>
      <c r="AO47" s="17">
        <v>1</v>
      </c>
      <c r="AP47">
        <v>0</v>
      </c>
      <c r="AR47" s="73">
        <f>(T47^2)*(1-COS(RADIANS(O47-45)))+(COS(RADIANS(O47-45)))</f>
        <v>-0.54170821028274008</v>
      </c>
      <c r="AS47" s="73">
        <f>(T47*T48)*(1-COS(RADIANS(O47-45)))-T49*(SIN(RADIANS(O47-45)))</f>
        <v>-0.84056660349568413</v>
      </c>
      <c r="AT47" s="73">
        <f>(T47*T49)*(1-COS(RADIANS(O47-45)))+T48*(SIN(RADIANS(O47-45)))</f>
        <v>0</v>
      </c>
      <c r="AU47" s="10"/>
      <c r="AV47">
        <f t="array" ref="AV47:AV49">MMULT(AR47:AT49,S47:S49)</f>
        <v>-0.54170821028274008</v>
      </c>
      <c r="AW47" s="1">
        <f t="array" ref="AW47:AW49">MMULT(AC47:AE49,AV47:AV49)</f>
        <v>-0.558068111569893</v>
      </c>
      <c r="AY47">
        <f>Q47+AM47</f>
        <v>0.48541815474327116</v>
      </c>
      <c r="AZ47">
        <f>AY47/(SQRT(AY47^2+AY48^2+AY49^2))</f>
        <v>0.34324246893002791</v>
      </c>
      <c r="BL47" s="23">
        <f>EM48*EH49-EM49*EH48</f>
        <v>-0.69157012564988951</v>
      </c>
      <c r="BZ47" s="5" t="s">
        <v>4</v>
      </c>
      <c r="CA47" s="6" t="s">
        <v>5</v>
      </c>
      <c r="CB47" s="7" t="s">
        <v>6</v>
      </c>
      <c r="CC47" s="8" t="s">
        <v>1</v>
      </c>
      <c r="CD47">
        <v>10</v>
      </c>
      <c r="CE47" s="9" t="s">
        <v>7</v>
      </c>
      <c r="CG47" s="90" t="s">
        <v>157</v>
      </c>
      <c r="CH47" s="61">
        <f>CE48-((CH49-CE48)/(EY47-CW47))*CW47</f>
        <v>3.3940863090874207</v>
      </c>
      <c r="CI47" s="10"/>
      <c r="CK47" s="5" t="s">
        <v>4</v>
      </c>
      <c r="CL47" s="6" t="s">
        <v>5</v>
      </c>
      <c r="CM47" s="7" t="s">
        <v>6</v>
      </c>
      <c r="CN47" s="8" t="s">
        <v>1</v>
      </c>
      <c r="CO47" s="10"/>
      <c r="CP47">
        <f t="shared" ref="CP47:CQ49" si="74">BZ48</f>
        <v>0.93180266183863136</v>
      </c>
      <c r="CQ47">
        <f t="shared" si="74"/>
        <v>-0.87956522186239505</v>
      </c>
      <c r="CR47">
        <f>CI51</f>
        <v>0</v>
      </c>
      <c r="CS47">
        <f>CL51</f>
        <v>0</v>
      </c>
      <c r="CU47" s="17">
        <f>BV11</f>
        <v>120</v>
      </c>
      <c r="CV47" s="17">
        <f>BW11</f>
        <v>45</v>
      </c>
      <c r="CW47" s="31">
        <f>BX11</f>
        <v>167.8</v>
      </c>
      <c r="CY47" s="61">
        <f t="array" ref="CY47:CY49">MMULT(DQ47:DS49,DO47:DO49)</f>
        <v>0.73172300288470526</v>
      </c>
      <c r="CZ47" s="13"/>
      <c r="DA47" s="17">
        <v>1</v>
      </c>
      <c r="DB47">
        <v>0</v>
      </c>
      <c r="DD47" s="73">
        <f>(DB47^2)*(1-COS(RADIANS(CW47+45)))+(COS(RADIANS(CW47+45)))</f>
        <v>-0.84056660349568413</v>
      </c>
      <c r="DE47" s="73">
        <f>(DB47*DB48)*(1-COS(RADIANS(CW47+45)))-DB49*(SIN(RADIANS(CW47+45)))</f>
        <v>0.54170821028274008</v>
      </c>
      <c r="DF47" s="73">
        <f>(DB47*DB49)*(1-COS(RADIANS(CW47+45)))+DB48*(SIN(RADIANS(CW47+45)))</f>
        <v>0</v>
      </c>
      <c r="DG47" s="10"/>
      <c r="DH47">
        <f t="array" ref="DH47:DH49">MMULT(DD47:DF49,DA47:DA49)</f>
        <v>-0.84056660349568413</v>
      </c>
      <c r="DI47" s="23">
        <f>COS(RADIANS('[1]Biaxial Input'!$F$21))</f>
        <v>-0.9975640502598242</v>
      </c>
      <c r="DK47" s="30">
        <f>(DI47^2)*(1-COS(RADIANS(CV47)))+(COS(RADIANS(CV47)))</f>
        <v>0.99857479166422358</v>
      </c>
      <c r="DL47" s="30">
        <f>(DI47*DI48)*(1-COS(RADIANS(CV47)))-DI49*(SIN(RADIANS(CV47)))</f>
        <v>-2.0381428756221641E-2</v>
      </c>
      <c r="DM47" s="30">
        <f>(DI47*DI49)*(1-COS(RADIANS(CV47)))+DI48*(SIN(RADIANS(CV47)))</f>
        <v>4.9325275616132508E-2</v>
      </c>
      <c r="DO47">
        <f t="array" ref="DO47:DO49">MMULT(DK47:DM49,DH47:DH49)</f>
        <v>-0.82832783367106888</v>
      </c>
      <c r="DQ47" s="28">
        <f>(DB47^2)*(1-COS(RADIANS(CU47)))+(COS(RADIANS(CU47)))</f>
        <v>-0.49999999999999978</v>
      </c>
      <c r="DR47" s="28">
        <f>(DB47*DB48)*(1-COS(RADIANS(CU47)))-DB49*(SIN(RADIANS(CU47)))</f>
        <v>-0.86602540378443871</v>
      </c>
      <c r="DS47" s="28">
        <f>(DB47*DB49)*(1-COS(RADIANS(CU47)))+DB48*(SIN(RADIANS(CU47)))</f>
        <v>0</v>
      </c>
      <c r="DU47" s="61">
        <f t="array" ref="DU47:DU49">MMULT(DQ47:DS49,EE47:EE49)</f>
        <v>-0.24630484814143411</v>
      </c>
      <c r="DV47" s="13"/>
      <c r="DW47" s="17">
        <v>1</v>
      </c>
      <c r="DX47">
        <v>0</v>
      </c>
      <c r="DZ47" s="73">
        <f>(DB47^2)*(1-COS(RADIANS(CW47-45)))+(COS(RADIANS(CW47-45)))</f>
        <v>-0.54170821028274008</v>
      </c>
      <c r="EA47" s="73">
        <f>(DB47*DB48)*(1-COS(RADIANS(CW47-45)))-DB49*(SIN(RADIANS(CW47-45)))</f>
        <v>-0.84056660349568413</v>
      </c>
      <c r="EB47" s="73">
        <f>(DB47*DB49)*(1-COS(RADIANS(CW47-45)))+DB48*(SIN(RADIANS(CW47-45)))</f>
        <v>0</v>
      </c>
      <c r="EC47" s="10"/>
      <c r="ED47">
        <f t="array" ref="ED47:ED49">MMULT(DZ47:EB49,DA47:DA49)</f>
        <v>-0.54170821028274008</v>
      </c>
      <c r="EE47" s="1">
        <f t="array" ref="EE47:EE49">MMULT(DK47:DM49,ED47:ED49)</f>
        <v>-0.558068111569893</v>
      </c>
      <c r="EG47">
        <f>CY47+DU47</f>
        <v>0.48541815474327116</v>
      </c>
      <c r="EH47">
        <f>EG47/(SQRT(EG47^2+EG48^2+EG49^2))</f>
        <v>0.34324246893002791</v>
      </c>
      <c r="EJ47">
        <f>Q47+AM47</f>
        <v>0.48541815474327116</v>
      </c>
      <c r="EK47">
        <f>EJ47/(SQRT(EJ47^2+EJ48^2+EJ49^2))</f>
        <v>0.34324246893002791</v>
      </c>
      <c r="EM47" s="23">
        <f>CY48*DU49-CY49*DU48</f>
        <v>0.63554336502823672</v>
      </c>
      <c r="EO47" s="15">
        <v>10</v>
      </c>
      <c r="EP47" s="9" t="s">
        <v>7</v>
      </c>
      <c r="EW47" s="17">
        <f>CU47</f>
        <v>120</v>
      </c>
      <c r="EX47" s="17">
        <f>CV47</f>
        <v>45</v>
      </c>
      <c r="EY47" s="31">
        <f>2+CW47</f>
        <v>169.8</v>
      </c>
      <c r="EZ47" s="10"/>
      <c r="FA47" s="61">
        <f t="array" ref="FA47:FA49">MMULT(FS47:FU49,FQ47:FQ49)</f>
        <v>0.73987317223736382</v>
      </c>
      <c r="FB47" s="13">
        <f>BW48</f>
        <v>0</v>
      </c>
      <c r="FC47" s="17">
        <v>1</v>
      </c>
      <c r="FD47">
        <v>0</v>
      </c>
      <c r="FF47" s="73">
        <f>(FD47^2)*(1-COS(RADIANS(EY47+45)))+(COS(RADIANS(EY47+45)))</f>
        <v>-0.82114920913370393</v>
      </c>
      <c r="FG47" s="73">
        <f>(FD47*FD48)*(1-COS(RADIANS(EY47+45)))-FD49*(SIN(RADIANS(EY47+45)))</f>
        <v>0.57071356768443193</v>
      </c>
      <c r="FH47" s="73">
        <f>(FD47*FD49)*(1-COS(RADIANS(EY47+45)))+FD48*(SIN(RADIANS(EY47+45)))</f>
        <v>0</v>
      </c>
      <c r="FI47" s="10"/>
      <c r="FJ47">
        <f t="array" ref="FJ47:FJ49">MMULT(FF47:FH49,FC47:FC49)</f>
        <v>-0.82114920913370393</v>
      </c>
      <c r="FK47" s="23">
        <f>COS(RADIANS(176))</f>
        <v>-0.9975640502598242</v>
      </c>
      <c r="FM47" s="30">
        <f>(FK47^2)*(1-COS(RADIANS(EX47)))+(COS(RADIANS(EX47)))</f>
        <v>0.99857479166422358</v>
      </c>
      <c r="FN47" s="30">
        <f>(FK47*FK48)*(1-COS(RADIANS(EX47)))-FK49*(SIN(RADIANS(EX47)))</f>
        <v>-2.0381428756221641E-2</v>
      </c>
      <c r="FO47" s="30">
        <f>(FK47*FK49)*(1-COS(RADIANS(EX47)))+FK48*(SIN(RADIANS(EX47)))</f>
        <v>4.9325275616132508E-2</v>
      </c>
      <c r="FQ47">
        <f t="array" ref="FQ47:FQ49">MMULT(FM47:FO49,FJ47:FJ49)</f>
        <v>-0.80834694251596106</v>
      </c>
      <c r="FS47" s="28">
        <f>(FD47^2)*(1-COS(RADIANS(EW47)))+(COS(RADIANS(EW47)))</f>
        <v>-0.49999999999999978</v>
      </c>
      <c r="FT47" s="28">
        <f>(FD47*FD48)*(1-COS(RADIANS(EW47)))-FD49*(SIN(RADIANS(EW47)))</f>
        <v>-0.86602540378443871</v>
      </c>
      <c r="FU47" s="28">
        <f>(FD47*FD49)*(1-COS(RADIANS(EW47)))+FD48*(SIN(RADIANS(EW47)))</f>
        <v>0</v>
      </c>
      <c r="FW47" s="61">
        <f t="array" ref="FW47:FW49">MMULT(FS47:FU49,GG47:GG49)</f>
        <v>-0.22061804135656166</v>
      </c>
      <c r="FX47" s="13">
        <f>BX48</f>
        <v>0</v>
      </c>
      <c r="FY47" s="17">
        <v>1</v>
      </c>
      <c r="FZ47">
        <v>0</v>
      </c>
      <c r="GB47" s="73">
        <f>(FD47^2)*(1-COS(RADIANS(EY47-45)))+(COS(RADIANS(EY47-45)))</f>
        <v>-0.57071356768443193</v>
      </c>
      <c r="GC47" s="73">
        <f>(FD47*FD48)*(1-COS(RADIANS(EY47-45)))-FD49*(SIN(RADIANS(EY47-45)))</f>
        <v>-0.82114920913370382</v>
      </c>
      <c r="GD47" s="73">
        <f>(FD47*FD49)*(1-COS(RADIANS(EY47-45)))+FD48*(SIN(RADIANS(EY47-45)))</f>
        <v>0</v>
      </c>
      <c r="GE47" s="10"/>
      <c r="GF47">
        <f t="array" ref="GF47:GF49">MMULT(GB47:GD49,FC47:FC49)</f>
        <v>-0.57071356768443193</v>
      </c>
      <c r="GG47" s="1">
        <f t="array" ref="GG47:GG49">MMULT(FM47:FO49,GF47:GF49)</f>
        <v>-0.58663637605461372</v>
      </c>
      <c r="GI47">
        <f>FA47+FW47</f>
        <v>0.51925513088080222</v>
      </c>
      <c r="GJ47">
        <f>GI47/(SQRT(GI47^2+GI48^2+GI49^2))</f>
        <v>0.36716882421172348</v>
      </c>
      <c r="GL47" t="e">
        <f>CH48+DC47</f>
        <v>#VALUE!</v>
      </c>
      <c r="GM47" t="e">
        <f>GL47/(SQRT(GL47^2+GL48^2+GL49^2))</f>
        <v>#VALUE!</v>
      </c>
      <c r="GO47" s="27">
        <f>FA48*FW49-FA49*FW48</f>
        <v>0.63554336502823672</v>
      </c>
    </row>
    <row r="48" spans="1:197" x14ac:dyDescent="0.2">
      <c r="D48" t="s">
        <v>8</v>
      </c>
      <c r="E48" s="5">
        <f t="shared" ref="E48:F50" si="75">E43</f>
        <v>0.93600000000000005</v>
      </c>
      <c r="F48" s="6">
        <f t="shared" si="75"/>
        <v>0.31900000000000001</v>
      </c>
      <c r="G48" s="7">
        <f>Q47</f>
        <v>0.73172300288470526</v>
      </c>
      <c r="H48" s="8">
        <f>AM47</f>
        <v>-0.24630484814143411</v>
      </c>
      <c r="J48" s="9">
        <f>((SUMPRODUCT(G48:G50,E48:E50))*(SUMPRODUCT(G48:G50,F48:F50)))-((SUMPRODUCT(H48:H50,E48:E50))*(SUMPRODUCT(H48:H50,F48:F50)))</f>
        <v>0.32451958748875875</v>
      </c>
      <c r="Q48" s="61">
        <v>-0.53401012280677651</v>
      </c>
      <c r="S48" s="17">
        <v>0</v>
      </c>
      <c r="T48">
        <v>0</v>
      </c>
      <c r="V48" s="73">
        <f>(T47*T48)*(1-COS(RADIANS(O47+45)))+T49*(SIN(RADIANS(O47+45)))</f>
        <v>-0.54170821028274008</v>
      </c>
      <c r="W48" s="73">
        <f>(T48^2)*(1-COS(RADIANS(O47+45)))+(COS(RADIANS(O47+45)))</f>
        <v>-0.84056660349568413</v>
      </c>
      <c r="X48" s="73">
        <f>(T48*T49)*(1-COS(RADIANS(O47+45)))-T47*(SIN(RADIANS(O47+45)))</f>
        <v>0</v>
      </c>
      <c r="Y48" s="10"/>
      <c r="Z48">
        <v>-0.54170821028274008</v>
      </c>
      <c r="AA48" s="23">
        <f>SIN(RADIANS('[1]Biaxial Input'!$F$21))*(COS(RADIANS(0)))</f>
        <v>6.9756473744125524E-2</v>
      </c>
      <c r="AC48" s="30">
        <f>(AA47*AA48)*(1-COS(RADIANS(N47)))+AA49*(SIN(RADIANS(N47)))</f>
        <v>-2.0381428756221641E-2</v>
      </c>
      <c r="AD48" s="30">
        <f>(AA48^2)*(1-COS(RADIANS(N47)))+(COS(RADIANS(N47)))</f>
        <v>0.70853198952232399</v>
      </c>
      <c r="AE48" s="30">
        <f>(AA48*AA49)*(1-COS(RADIANS(N47)))-AA47*(SIN(RADIANS(N47)))</f>
        <v>0.70538430460663959</v>
      </c>
      <c r="AG48">
        <v>-0.36668564762820077</v>
      </c>
      <c r="AI48" s="28">
        <f>(T47*T48)*(1-COS(RADIANS(M47)))+T49*(SIN(RADIANS(M47)))</f>
        <v>0.86602540378443871</v>
      </c>
      <c r="AJ48" s="28">
        <f>(T48^2)*(1-COS(RADIANS(M47)))+(COS(RADIANS(M47)))</f>
        <v>-0.49999999999999978</v>
      </c>
      <c r="AK48" s="28">
        <f>(T48*T49)*(1-COS(RADIANS(M47)))-T47*(SIN(RADIANS(M47)))</f>
        <v>0</v>
      </c>
      <c r="AM48" s="61">
        <v>-0.78660571925921441</v>
      </c>
      <c r="AO48" s="17">
        <v>0</v>
      </c>
      <c r="AP48">
        <v>0</v>
      </c>
      <c r="AR48" s="73">
        <f>(T47*T48)*(1-COS(RADIANS(O47-45)))+T49*(SIN(RADIANS(O47-45)))</f>
        <v>0.84056660349568413</v>
      </c>
      <c r="AS48" s="73">
        <f>(T48^2)*(1-COS(RADIANS(O47-45)))+(COS(RADIANS(O47-45)))</f>
        <v>-0.54170821028274008</v>
      </c>
      <c r="AT48" s="73">
        <f>(T48*T49)*(1-COS(RADIANS(O47-45)))-T47*(SIN(RADIANS(O47-45)))</f>
        <v>0</v>
      </c>
      <c r="AU48" s="10"/>
      <c r="AV48">
        <v>0.84056660349568413</v>
      </c>
      <c r="AW48" s="1">
        <v>0.60660911519535743</v>
      </c>
      <c r="AY48">
        <f t="shared" ref="AY48:AY49" si="76">Q48+AM48</f>
        <v>-1.3206158420659908</v>
      </c>
      <c r="AZ48">
        <f>AY48/(SQRT(AY47^2+AY48^2+AY49^2))</f>
        <v>-0.93381641726724485</v>
      </c>
      <c r="BL48" s="23">
        <f>EM49*EH47-EM47*EH49</f>
        <v>-0.1786120591493795</v>
      </c>
      <c r="BY48" t="s">
        <v>8</v>
      </c>
      <c r="BZ48" s="5">
        <f t="shared" ref="BZ48:CA50" si="77">BZ43</f>
        <v>0.93180266183863136</v>
      </c>
      <c r="CA48" s="6">
        <f t="shared" si="77"/>
        <v>-0.87956522186239505</v>
      </c>
      <c r="CB48" s="7">
        <f>CY47</f>
        <v>0.73172300288470526</v>
      </c>
      <c r="CC48" s="8">
        <f>DU47</f>
        <v>-0.24630484814143411</v>
      </c>
      <c r="CE48" s="9">
        <f>((SUMPRODUCT(CB48:CB50,BZ48:BZ50))*(SUMPRODUCT(CB48:CB50,CA48:CA50)))-((SUMPRODUCT(CC48:CC50,BZ48:BZ50))*(SUMPRODUCT(CC48:CC50,CA48:CA50)))</f>
        <v>3.0847183034133252E-2</v>
      </c>
      <c r="CG48">
        <v>1</v>
      </c>
      <c r="CH48" t="s">
        <v>161</v>
      </c>
      <c r="CI48" s="67"/>
      <c r="CJ48" s="1" t="s">
        <v>8</v>
      </c>
      <c r="CK48" s="5">
        <f t="shared" ref="CK48:CL50" si="78">BZ48</f>
        <v>0.93180266183863136</v>
      </c>
      <c r="CL48" s="6">
        <f t="shared" si="78"/>
        <v>-0.87956522186239505</v>
      </c>
      <c r="CM48" s="7">
        <f>FA47</f>
        <v>0.73987317223736382</v>
      </c>
      <c r="CN48" s="8">
        <f>FW47</f>
        <v>-0.22061804135656166</v>
      </c>
      <c r="CO48" s="10"/>
      <c r="CP48">
        <f t="shared" si="74"/>
        <v>0.3492962422733713</v>
      </c>
      <c r="CQ48">
        <f t="shared" si="74"/>
        <v>-0.34518112468713447</v>
      </c>
      <c r="CR48">
        <f>CJ51</f>
        <v>0</v>
      </c>
      <c r="CS48">
        <f>CM51</f>
        <v>0</v>
      </c>
      <c r="CW48" s="28"/>
      <c r="CY48" s="61">
        <v>-0.53401012280677651</v>
      </c>
      <c r="DA48" s="17">
        <v>0</v>
      </c>
      <c r="DB48">
        <v>0</v>
      </c>
      <c r="DD48" s="73">
        <f>(DB47*DB48)*(1-COS(RADIANS(CW47+45)))+DB49*(SIN(RADIANS(CW47+45)))</f>
        <v>-0.54170821028274008</v>
      </c>
      <c r="DE48" s="73">
        <f>(DB48^2)*(1-COS(RADIANS(CW47+45)))+(COS(RADIANS(CW47+45)))</f>
        <v>-0.84056660349568413</v>
      </c>
      <c r="DF48" s="73">
        <f>(DB48*DB49)*(1-COS(RADIANS(CW47+45)))-DB47*(SIN(RADIANS(CW47+45)))</f>
        <v>0</v>
      </c>
      <c r="DG48" s="10"/>
      <c r="DH48">
        <v>-0.54170821028274008</v>
      </c>
      <c r="DI48" s="23">
        <f>SIN(RADIANS('[1]Biaxial Input'!$F$21))*(COS(RADIANS(0)))</f>
        <v>6.9756473744125524E-2</v>
      </c>
      <c r="DK48" s="30">
        <f>(DI47*DI48)*(1-COS(RADIANS(CV47)))+DI49*(SIN(RADIANS(CV47)))</f>
        <v>-2.0381428756221641E-2</v>
      </c>
      <c r="DL48" s="30">
        <f>(DI48^2)*(1-COS(RADIANS(CV47)))+(COS(RADIANS(CV47)))</f>
        <v>0.70853198952232399</v>
      </c>
      <c r="DM48" s="30">
        <f>(DI48*DI49)*(1-COS(RADIANS(CV47)))-DI47*(SIN(RADIANS(CV47)))</f>
        <v>0.70538430460663959</v>
      </c>
      <c r="DO48">
        <v>-0.36668564762820077</v>
      </c>
      <c r="DQ48" s="28">
        <f>(DB47*DB48)*(1-COS(RADIANS(CU47)))+DB49*(SIN(RADIANS(CU47)))</f>
        <v>0.86602540378443871</v>
      </c>
      <c r="DR48" s="28">
        <f>(DB48^2)*(1-COS(RADIANS(CU47)))+(COS(RADIANS(CU47)))</f>
        <v>-0.49999999999999978</v>
      </c>
      <c r="DS48" s="28">
        <f>(DB48*DB49)*(1-COS(RADIANS(CU47)))-DB47*(SIN(RADIANS(CU47)))</f>
        <v>0</v>
      </c>
      <c r="DU48" s="61">
        <v>-0.78660571925921441</v>
      </c>
      <c r="DW48" s="17">
        <v>0</v>
      </c>
      <c r="DX48">
        <v>0</v>
      </c>
      <c r="DZ48" s="73">
        <f>(DB47*DB48)*(1-COS(RADIANS(CW47-45)))+DB49*(SIN(RADIANS(CW47-45)))</f>
        <v>0.84056660349568413</v>
      </c>
      <c r="EA48" s="73">
        <f>(DB48^2)*(1-COS(RADIANS(CW47-45)))+(COS(RADIANS(CW47-45)))</f>
        <v>-0.54170821028274008</v>
      </c>
      <c r="EB48" s="73">
        <f>(DB48*DB49)*(1-COS(RADIANS(CW47-45)))-DB47*(SIN(RADIANS(CW47-45)))</f>
        <v>0</v>
      </c>
      <c r="EC48" s="10"/>
      <c r="ED48">
        <v>0.84056660349568413</v>
      </c>
      <c r="EE48" s="1">
        <v>0.60660911519535743</v>
      </c>
      <c r="EG48">
        <f>CY48+DU48</f>
        <v>-1.3206158420659908</v>
      </c>
      <c r="EH48">
        <f>EG48/(SQRT(EG47^2+EG48^2+EG49^2))</f>
        <v>-0.93381641726724485</v>
      </c>
      <c r="EJ48">
        <f>Q48+AM48</f>
        <v>-1.3206158420659908</v>
      </c>
      <c r="EK48">
        <f>EJ48/(SQRT(EJ47^2+EJ48^2+EJ49^2))</f>
        <v>-0.93381641726724485</v>
      </c>
      <c r="EM48" s="23">
        <f>CY49*DU47-CY47*DU49</f>
        <v>0.30997521057107985</v>
      </c>
      <c r="EP48" s="9">
        <f>((SUMPRODUCT(CM48:CM50,BZ48:BZ50))*(SUMPRODUCT(CM48:CM50,CA48:CA50)))-((SUMPRODUCT(CN48:CN50,BZ48:BZ50))*(SUMPRODUCT(CN48:CN50,CA48:CA50)))</f>
        <v>-9.2390997555364396E-3</v>
      </c>
      <c r="EY48" s="28"/>
      <c r="EZ48" s="10"/>
      <c r="FA48" s="61">
        <v>-0.50623267456297782</v>
      </c>
      <c r="FB48" s="13">
        <f>BW49</f>
        <v>0</v>
      </c>
      <c r="FC48" s="17">
        <v>0</v>
      </c>
      <c r="FD48">
        <v>0</v>
      </c>
      <c r="FF48" s="73">
        <f>(FD47*FD48)*(1-COS(RADIANS(EY47+45)))+FD49*(SIN(RADIANS(EY47+45)))</f>
        <v>-0.57071356768443193</v>
      </c>
      <c r="FG48" s="73">
        <f>(FD48^2)*(1-COS(RADIANS(EY47+45)))+(COS(RADIANS(EY47+45)))</f>
        <v>-0.82114920913370393</v>
      </c>
      <c r="FH48" s="73">
        <f>(FD48*FD49)*(1-COS(RADIANS(EY47+45)))-FD47*(SIN(RADIANS(EY47+45)))</f>
        <v>0</v>
      </c>
      <c r="FI48" s="10"/>
      <c r="FJ48">
        <v>-0.57071356768443193</v>
      </c>
      <c r="FK48" s="23">
        <f>SIN(RADIANS(176))*(COS(RADIANS(0)))</f>
        <v>6.9756473744125524E-2</v>
      </c>
      <c r="FM48" s="30">
        <f>(FK47*FK48)*(1-COS(RADIANS(EX47)))+FK49*(SIN(RADIANS(EX47)))</f>
        <v>-2.0381428756221641E-2</v>
      </c>
      <c r="FN48" s="30">
        <f>(FK48^2)*(1-COS(RADIANS(EX47)))+(COS(RADIANS(EX47)))</f>
        <v>0.70853198952232399</v>
      </c>
      <c r="FO48" s="30">
        <f>(FK48*FK49)*(1-COS(RADIANS(EX47)))-FK47*(SIN(RADIANS(EX47)))</f>
        <v>0.70538430460663959</v>
      </c>
      <c r="FQ48">
        <v>-0.38763262545464777</v>
      </c>
      <c r="FS48" s="28">
        <f>(FD47*FD48)*(1-COS(RADIANS(EW47)))+FD49*(SIN(RADIANS(EW47)))</f>
        <v>0.86602540378443871</v>
      </c>
      <c r="FT48" s="28">
        <f>(FD48^2)*(1-COS(RADIANS(EW47)))+(COS(RADIANS(EW47)))</f>
        <v>-0.49999999999999978</v>
      </c>
      <c r="FU48" s="28">
        <f>(FD48*FD49)*(1-COS(RADIANS(EW47)))-FD47*(SIN(RADIANS(EW47)))</f>
        <v>0</v>
      </c>
      <c r="FW48" s="61">
        <v>-0.80476322482841423</v>
      </c>
      <c r="FX48" s="13">
        <f>BX49</f>
        <v>0</v>
      </c>
      <c r="FY48" s="17">
        <v>0</v>
      </c>
      <c r="FZ48">
        <v>0</v>
      </c>
      <c r="GB48" s="73">
        <f>(FD47*FD48)*(1-COS(RADIANS(EY47-45)))+FD49*(SIN(RADIANS(EY47-45)))</f>
        <v>0.82114920913370382</v>
      </c>
      <c r="GC48" s="73">
        <f>(FD48^2)*(1-COS(RADIANS(EY47-45)))+(COS(RADIANS(EY47-45)))</f>
        <v>-0.57071356768443193</v>
      </c>
      <c r="GD48" s="73">
        <f>(FD48*FD49)*(1-COS(RADIANS(EY47-45)))-FD47*(SIN(RADIANS(EY47-45)))</f>
        <v>0</v>
      </c>
      <c r="GE48" s="10"/>
      <c r="GF48">
        <v>0.82114920913370382</v>
      </c>
      <c r="GG48" s="1">
        <v>0.59344244076215535</v>
      </c>
      <c r="GI48">
        <f>FA48+FW48</f>
        <v>-1.3109958993913922</v>
      </c>
      <c r="GJ48">
        <f>GI48/(SQRT(GI47^2+GI48^2+GI49^2))</f>
        <v>-0.92701409056741013</v>
      </c>
      <c r="GL48">
        <f>CH49+DC48</f>
        <v>-9.2390997555364396E-3</v>
      </c>
      <c r="GM48" t="e">
        <f>GL48/(SQRT(GL47^2+GL48^2+GL49^2))</f>
        <v>#VALUE!</v>
      </c>
      <c r="GO48" s="27">
        <f>FA49*FW47-FA47*FW49</f>
        <v>0.3099752105710798</v>
      </c>
    </row>
    <row r="49" spans="4:197" x14ac:dyDescent="0.2">
      <c r="D49" t="s">
        <v>9</v>
      </c>
      <c r="E49" s="5">
        <f t="shared" si="75"/>
        <v>-0.219</v>
      </c>
      <c r="F49" s="6">
        <f t="shared" si="75"/>
        <v>-0.51600000000000001</v>
      </c>
      <c r="G49" s="7">
        <f t="shared" ref="G49:G50" si="79">Q48</f>
        <v>-0.53401012280677651</v>
      </c>
      <c r="H49" s="8">
        <f t="shared" ref="H49:H50" si="80">AM48</f>
        <v>-0.78660571925921441</v>
      </c>
      <c r="J49" s="10"/>
      <c r="Q49" s="61">
        <v>0.42357364860113889</v>
      </c>
      <c r="S49" s="17">
        <v>0</v>
      </c>
      <c r="T49">
        <v>1</v>
      </c>
      <c r="V49" s="73">
        <f>(T47*T49)*(1-COS(RADIANS(O47+45)))-T48*(SIN(RADIANS(O47+45)))</f>
        <v>0</v>
      </c>
      <c r="W49" s="73">
        <f>(T48*T49)*(1-COS(RADIANS(O47+45)))+T47*(SIN(RADIANS(O47+45)))</f>
        <v>0</v>
      </c>
      <c r="X49" s="73">
        <f>(T49^2)*(1-COS(RADIANS(O47+45)))+(COS(RADIANS(O47+45)))</f>
        <v>0.99999999999999989</v>
      </c>
      <c r="Y49" s="10"/>
      <c r="Z49">
        <v>0</v>
      </c>
      <c r="AA49" s="23">
        <f>SIN(RADIANS('[1]Biaxial Input'!$F$21))*SIN(RADIANS(0))</f>
        <v>0</v>
      </c>
      <c r="AC49" s="30">
        <f>(AA47*AA49)*(1-COS(RADIANS(N47)))-AA48*(SIN(RADIANS(N47)))</f>
        <v>-4.9325275616132508E-2</v>
      </c>
      <c r="AD49" s="30">
        <f>(AA48*AA49)*(1-COS(RADIANS(N47)))+AA47*(SIN(RADIANS(N47)))</f>
        <v>-0.70538430460663959</v>
      </c>
      <c r="AE49" s="30">
        <f>(AA49^2)*(1-COS(RADIANS(N47)))+(COS(RADIANS(N47)))</f>
        <v>0.70710678118654757</v>
      </c>
      <c r="AG49">
        <v>0.42357364860113889</v>
      </c>
      <c r="AI49" s="28">
        <f>(T47*T49)*(1-COS(RADIANS(M47)))-T48*(SIN(RADIANS(M47)))</f>
        <v>0</v>
      </c>
      <c r="AJ49" s="28">
        <f>(T48*T49)*(1-COS(RADIANS(M47)))+T47*(SIN(RADIANS(M47)))</f>
        <v>0</v>
      </c>
      <c r="AK49" s="28">
        <f>(T49^2)*(1-COS(RADIANS(M47)))+(COS(RADIANS(M47)))</f>
        <v>1</v>
      </c>
      <c r="AM49" s="61">
        <v>-0.5662025823066501</v>
      </c>
      <c r="AO49" s="17">
        <v>0</v>
      </c>
      <c r="AP49">
        <v>1</v>
      </c>
      <c r="AR49" s="73">
        <f>(T47*T47)*(1-COS(RADIANS(O47-45)))-T47*(SIN(RADIANS(O47-45)))</f>
        <v>0</v>
      </c>
      <c r="AS49" s="73">
        <f>(T48*T49)*(1-COS(RADIANS(O47-45)))+T47*(SIN(RADIANS(O47-45)))</f>
        <v>0</v>
      </c>
      <c r="AT49" s="73">
        <f>(T49^2)*(1-COS(RADIANS(O47-45)))+(COS(RADIANS(O47-45)))</f>
        <v>0.99999999999999989</v>
      </c>
      <c r="AU49" s="10"/>
      <c r="AV49">
        <v>0</v>
      </c>
      <c r="AW49" s="1">
        <v>-0.5662025823066501</v>
      </c>
      <c r="AY49">
        <f t="shared" si="76"/>
        <v>-0.14262893370551122</v>
      </c>
      <c r="AZ49">
        <f>AY49/(SQRT(AY47^2+AY48^2+AY49^2))</f>
        <v>-0.10085388621657353</v>
      </c>
      <c r="BL49" s="23">
        <f>EM47*EH48-EM48*EH47</f>
        <v>-0.69987748473215949</v>
      </c>
      <c r="BY49" t="s">
        <v>9</v>
      </c>
      <c r="BZ49" s="5">
        <f t="shared" si="77"/>
        <v>0.3492962422733713</v>
      </c>
      <c r="CA49" s="6">
        <f t="shared" si="77"/>
        <v>-0.34518112468713447</v>
      </c>
      <c r="CB49" s="7">
        <f>CY48</f>
        <v>-0.53401012280677651</v>
      </c>
      <c r="CC49" s="8">
        <f>DU48</f>
        <v>-0.78660571925921441</v>
      </c>
      <c r="CE49" s="10"/>
      <c r="CH49">
        <f>((SUMPRODUCT(CM48:CM50,CK48:CK50))*(SUMPRODUCT(CM48:CM50,CL48:CL50)))-((SUMPRODUCT(CN48:CN50,CK48:CK50))*(SUMPRODUCT(CN48:CN50,CL48:CL50)))</f>
        <v>-9.2390997555364396E-3</v>
      </c>
      <c r="CI49" s="67"/>
      <c r="CJ49" s="10" t="s">
        <v>9</v>
      </c>
      <c r="CK49" s="5">
        <f t="shared" si="78"/>
        <v>0.3492962422733713</v>
      </c>
      <c r="CL49" s="6">
        <f t="shared" si="78"/>
        <v>-0.34518112468713447</v>
      </c>
      <c r="CM49" s="7">
        <f>FA48</f>
        <v>-0.50623267456297782</v>
      </c>
      <c r="CN49" s="8">
        <f>FW48</f>
        <v>-0.80476322482841423</v>
      </c>
      <c r="CP49">
        <f t="shared" si="74"/>
        <v>-9.8670839279614439E-2</v>
      </c>
      <c r="CQ49">
        <f t="shared" si="74"/>
        <v>-0.32743703463395935</v>
      </c>
      <c r="CR49">
        <f>CK51</f>
        <v>0</v>
      </c>
      <c r="CS49">
        <f>CN51</f>
        <v>0</v>
      </c>
      <c r="CW49" s="28"/>
      <c r="CY49" s="61">
        <v>0.42357364860113889</v>
      </c>
      <c r="DA49" s="17">
        <v>0</v>
      </c>
      <c r="DB49">
        <v>1</v>
      </c>
      <c r="DD49" s="73">
        <f>(DB47*DB49)*(1-COS(RADIANS(CW47+45)))-DB48*(SIN(RADIANS(CW47+45)))</f>
        <v>0</v>
      </c>
      <c r="DE49" s="73">
        <f>(DB48*DB49)*(1-COS(RADIANS(CW47+45)))+DB47*(SIN(RADIANS(CW47+45)))</f>
        <v>0</v>
      </c>
      <c r="DF49" s="73">
        <f>(DB49^2)*(1-COS(RADIANS(CW47+45)))+(COS(RADIANS(CW47+45)))</f>
        <v>0.99999999999999989</v>
      </c>
      <c r="DG49" s="10"/>
      <c r="DH49">
        <v>0</v>
      </c>
      <c r="DI49" s="23">
        <f>SIN(RADIANS('[1]Biaxial Input'!$F$21))*SIN(RADIANS(0))</f>
        <v>0</v>
      </c>
      <c r="DK49" s="30">
        <f>(DI47*DI49)*(1-COS(RADIANS(CV47)))-DI48*(SIN(RADIANS(CV47)))</f>
        <v>-4.9325275616132508E-2</v>
      </c>
      <c r="DL49" s="30">
        <f>(DI48*DI49)*(1-COS(RADIANS(CV47)))+DI47*(SIN(RADIANS(CV47)))</f>
        <v>-0.70538430460663959</v>
      </c>
      <c r="DM49" s="30">
        <f>(DI49^2)*(1-COS(RADIANS(CV47)))+(COS(RADIANS(CV47)))</f>
        <v>0.70710678118654757</v>
      </c>
      <c r="DO49">
        <v>0.42357364860113889</v>
      </c>
      <c r="DQ49" s="28">
        <f>(DB47*DB49)*(1-COS(RADIANS(CU47)))-DB48*(SIN(RADIANS(CU47)))</f>
        <v>0</v>
      </c>
      <c r="DR49" s="28">
        <f>(DB48*DB49)*(1-COS(RADIANS(CU47)))+DB47*(SIN(RADIANS(CU47)))</f>
        <v>0</v>
      </c>
      <c r="DS49" s="28">
        <f>(DB49^2)*(1-COS(RADIANS(CU47)))+(COS(RADIANS(CU47)))</f>
        <v>1</v>
      </c>
      <c r="DU49" s="61">
        <v>-0.5662025823066501</v>
      </c>
      <c r="DW49" s="17">
        <v>0</v>
      </c>
      <c r="DX49">
        <v>1</v>
      </c>
      <c r="DZ49" s="73">
        <f>(DB47*DB47)*(1-COS(RADIANS(CW47-45)))-DB47*(SIN(RADIANS(CW47-45)))</f>
        <v>0</v>
      </c>
      <c r="EA49" s="73">
        <f>(DB48*DB49)*(1-COS(RADIANS(CW47-45)))+DB47*(SIN(RADIANS(CW47-45)))</f>
        <v>0</v>
      </c>
      <c r="EB49" s="73">
        <f>(DB49^2)*(1-COS(RADIANS(CW47-45)))+(COS(RADIANS(CW47-45)))</f>
        <v>0.99999999999999989</v>
      </c>
      <c r="EC49" s="10"/>
      <c r="ED49">
        <v>0</v>
      </c>
      <c r="EE49" s="1">
        <v>-0.5662025823066501</v>
      </c>
      <c r="EG49">
        <f>CY49+DU49</f>
        <v>-0.14262893370551122</v>
      </c>
      <c r="EH49">
        <f>EG49/(SQRT(EG47^2+EG48^2+EG49^2))</f>
        <v>-0.10085388621657353</v>
      </c>
      <c r="EJ49">
        <f>Q49+AM49</f>
        <v>-0.14262893370551122</v>
      </c>
      <c r="EK49">
        <f>EJ49/(SQRT(EJ47^2+EJ48^2+EJ49^2))</f>
        <v>-0.10085388621657353</v>
      </c>
      <c r="EM49" s="23">
        <f>CY47*DU48-CY48*DU47</f>
        <v>-0.70710678118654746</v>
      </c>
      <c r="ER49">
        <f t="shared" ref="ER49:ES51" si="81">CK48</f>
        <v>0.93180266183863136</v>
      </c>
      <c r="ES49">
        <f t="shared" si="81"/>
        <v>-0.87956522186239505</v>
      </c>
      <c r="ET49" t="e">
        <f>#REF!</f>
        <v>#REF!</v>
      </c>
      <c r="EU49" t="e">
        <f>#REF!</f>
        <v>#REF!</v>
      </c>
      <c r="EY49" s="28"/>
      <c r="EZ49" s="10"/>
      <c r="FA49" s="61">
        <v>0.44307580413314651</v>
      </c>
      <c r="FB49" s="13">
        <f>BW50</f>
        <v>0</v>
      </c>
      <c r="FC49" s="17">
        <v>0</v>
      </c>
      <c r="FD49">
        <v>1</v>
      </c>
      <c r="FF49" s="73">
        <f>(FD47*FD49)*(1-COS(RADIANS(EY47+45)))-FD48*(SIN(RADIANS(EY47+45)))</f>
        <v>0</v>
      </c>
      <c r="FG49" s="73">
        <f>(FD48*FD49)*(1-COS(RADIANS(EY47+45)))+FD47*(SIN(RADIANS(EY47+45)))</f>
        <v>0</v>
      </c>
      <c r="FH49" s="73">
        <f>(FD49^2)*(1-COS(RADIANS(EY47+45)))+(COS(RADIANS(EY47+45)))</f>
        <v>0.99999999999999989</v>
      </c>
      <c r="FI49" s="10"/>
      <c r="FJ49">
        <v>0</v>
      </c>
      <c r="FK49" s="23">
        <f>SIN(RADIANS(176))*SIN(RADIANS(0))</f>
        <v>0</v>
      </c>
      <c r="FM49" s="30">
        <f>(FK47*FK49)*(1-COS(RADIANS(EX47)))-FK48*(SIN(RADIANS(EX47)))</f>
        <v>-4.9325275616132508E-2</v>
      </c>
      <c r="FN49" s="30">
        <f>(FK48*FK49)*(1-COS(RADIANS(EX47)))+FK47*(SIN(RADIANS(EX47)))</f>
        <v>-0.70538430460663959</v>
      </c>
      <c r="FO49" s="30">
        <f>(FK49^2)*(1-COS(RADIANS(EX47)))+(COS(RADIANS(EX47)))</f>
        <v>0.70710678118654757</v>
      </c>
      <c r="FQ49">
        <v>0.44307580413314651</v>
      </c>
      <c r="FS49" s="28">
        <f>(FD47*FD49)*(1-COS(RADIANS(EW47)))-FD48*(SIN(RADIANS(EW47)))</f>
        <v>0</v>
      </c>
      <c r="FT49" s="28">
        <f>(FD48*FD49)*(1-COS(RADIANS(EW47)))+FD47*(SIN(RADIANS(EW47)))</f>
        <v>0</v>
      </c>
      <c r="FU49" s="28">
        <f>(FD49^2)*(1-COS(RADIANS(EW47)))+(COS(RADIANS(EW47)))</f>
        <v>1</v>
      </c>
      <c r="FW49" s="61">
        <v>-0.55107515983916877</v>
      </c>
      <c r="FX49" s="13">
        <f>BX50</f>
        <v>0</v>
      </c>
      <c r="FY49" s="17">
        <v>0</v>
      </c>
      <c r="FZ49">
        <v>1</v>
      </c>
      <c r="GB49" s="73">
        <f>(FD47*FD47)*(1-COS(RADIANS(EY47-45)))-FD47*(SIN(RADIANS(EY47-45)))</f>
        <v>0</v>
      </c>
      <c r="GC49" s="73">
        <f>(FD48*FD49)*(1-COS(RADIANS(EY47-45)))+FD47*(SIN(RADIANS(EY47-45)))</f>
        <v>0</v>
      </c>
      <c r="GD49" s="73">
        <f>(FD49^2)*(1-COS(RADIANS(EY47-45)))+(COS(RADIANS(EY47-45)))</f>
        <v>1</v>
      </c>
      <c r="GE49" s="10"/>
      <c r="GF49">
        <v>0</v>
      </c>
      <c r="GG49" s="1">
        <v>-0.55107515983916877</v>
      </c>
      <c r="GI49">
        <f>FA49+FW49</f>
        <v>-0.10799935570602226</v>
      </c>
      <c r="GJ49">
        <f>GI49/(SQRT(GI47^2+GI48^2+GI49^2))</f>
        <v>-7.6367076783506391E-2</v>
      </c>
      <c r="GL49" t="e">
        <f>#REF!+DC49</f>
        <v>#REF!</v>
      </c>
      <c r="GM49" t="e">
        <f>GL49/(SQRT(GL47^2+GL48^2+GL49^2))</f>
        <v>#REF!</v>
      </c>
      <c r="GO49" s="27">
        <f>FA47*FW48-FA48*FW47</f>
        <v>-0.70710678118654746</v>
      </c>
    </row>
    <row r="50" spans="4:197" x14ac:dyDescent="0.2">
      <c r="D50" t="s">
        <v>10</v>
      </c>
      <c r="E50" s="5">
        <f t="shared" si="75"/>
        <v>0.27500000000000002</v>
      </c>
      <c r="F50" s="6">
        <f t="shared" si="75"/>
        <v>-0.79500000000000004</v>
      </c>
      <c r="G50" s="7">
        <f t="shared" si="79"/>
        <v>0.42357364860113889</v>
      </c>
      <c r="H50" s="8">
        <f t="shared" si="80"/>
        <v>-0.5662025823066501</v>
      </c>
      <c r="J50" s="10"/>
      <c r="Z50" s="10"/>
      <c r="AA50" s="10"/>
      <c r="AB50" s="10"/>
      <c r="AC50" s="10"/>
      <c r="AD50" s="10"/>
      <c r="AE50" s="10"/>
      <c r="AF50" s="10"/>
      <c r="AG50" s="10"/>
      <c r="AH50" s="10"/>
      <c r="AW50" s="1"/>
      <c r="BY50" t="s">
        <v>10</v>
      </c>
      <c r="BZ50" s="5">
        <f t="shared" si="77"/>
        <v>-9.8670839279614439E-2</v>
      </c>
      <c r="CA50" s="6">
        <f t="shared" si="77"/>
        <v>-0.32743703463395935</v>
      </c>
      <c r="CB50" s="7">
        <f>CY49</f>
        <v>0.42357364860113889</v>
      </c>
      <c r="CC50" s="8">
        <f>DU49</f>
        <v>-0.5662025823066501</v>
      </c>
      <c r="CE50" s="10"/>
      <c r="CG50" s="10" t="s">
        <v>160</v>
      </c>
      <c r="CH50" s="10">
        <f>-CH47*((EY47-CW47)/(CH49-CE48))</f>
        <v>169.33903933652252</v>
      </c>
      <c r="CI50" s="67"/>
      <c r="CJ50" s="10" t="s">
        <v>10</v>
      </c>
      <c r="CK50" s="5">
        <f t="shared" si="78"/>
        <v>-9.8670839279614439E-2</v>
      </c>
      <c r="CL50" s="6">
        <f t="shared" si="78"/>
        <v>-0.32743703463395935</v>
      </c>
      <c r="CM50" s="7">
        <f>FA49</f>
        <v>0.44307580413314651</v>
      </c>
      <c r="CN50" s="8">
        <f>FW49</f>
        <v>-0.55107515983916877</v>
      </c>
      <c r="CW50" s="28"/>
      <c r="DH50" s="10"/>
      <c r="DI50" s="10"/>
      <c r="DJ50" s="10"/>
      <c r="DK50" s="10"/>
      <c r="DL50" s="10"/>
      <c r="DM50" s="10"/>
      <c r="DN50" s="10"/>
      <c r="DO50" s="10"/>
      <c r="DP50" s="10"/>
      <c r="EE50" s="1"/>
      <c r="EI50" s="64">
        <f>(DEGREES(ACOS((EH47*EK47+EH48*EK48+EH49*EK49)/((SQRT(EH47^2+EH48^2+EH49^2))*(SQRT(EK47^2+EK48^2+EK49^2))))))</f>
        <v>8.5377364625159387E-7</v>
      </c>
      <c r="ER50">
        <f t="shared" si="81"/>
        <v>0.3492962422733713</v>
      </c>
      <c r="ES50">
        <f t="shared" si="81"/>
        <v>-0.34518112468713447</v>
      </c>
      <c r="ET50" t="e">
        <f>#REF!</f>
        <v>#REF!</v>
      </c>
      <c r="EU50" t="e">
        <f>#REF!</f>
        <v>#REF!</v>
      </c>
      <c r="EY50" s="28"/>
      <c r="EZ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GG50" s="1"/>
      <c r="GK50" s="64" t="e">
        <f>(DEGREES(ACOS((GJ47*GM47+GJ48*GM48+GJ49*GM49)/((SQRT(GJ47^2+GJ48^2+GJ49^2))*(SQRT(GM47^2+GM48^2+GM49^2))))))</f>
        <v>#VALUE!</v>
      </c>
    </row>
    <row r="51" spans="4:197" x14ac:dyDescent="0.2">
      <c r="J51" s="10"/>
      <c r="Q51" s="82" t="s">
        <v>148</v>
      </c>
      <c r="R51" s="13"/>
      <c r="T51" s="10"/>
      <c r="U51" s="10"/>
      <c r="V51" s="10"/>
      <c r="W51" s="10"/>
      <c r="X51" s="10"/>
      <c r="Y51" s="10"/>
      <c r="Z51" s="80"/>
      <c r="AA51" s="23" t="s">
        <v>149</v>
      </c>
      <c r="AE51" s="1"/>
      <c r="AG51" s="80"/>
      <c r="AK51" s="13"/>
      <c r="AL51" s="81"/>
      <c r="AM51" s="82" t="s">
        <v>150</v>
      </c>
      <c r="AO51" s="13"/>
      <c r="AP51" s="13"/>
      <c r="AS51" s="1"/>
      <c r="AW51" s="1"/>
      <c r="CE51" s="10"/>
      <c r="CS51" s="15"/>
      <c r="CW51" s="28"/>
      <c r="CY51" s="82" t="s">
        <v>148</v>
      </c>
      <c r="CZ51" s="13"/>
      <c r="DB51" s="10"/>
      <c r="DC51" s="10"/>
      <c r="DD51" s="10"/>
      <c r="DE51" s="10"/>
      <c r="DF51" s="10"/>
      <c r="DG51" s="10"/>
      <c r="DH51" s="80"/>
      <c r="DI51" s="23" t="s">
        <v>149</v>
      </c>
      <c r="DM51" s="1"/>
      <c r="DO51" s="80"/>
      <c r="DS51" s="13"/>
      <c r="DT51" s="81"/>
      <c r="DU51" s="82" t="s">
        <v>150</v>
      </c>
      <c r="DW51" s="13"/>
      <c r="DX51" s="13"/>
      <c r="EA51" s="1"/>
      <c r="EE51" s="1"/>
      <c r="ER51">
        <f t="shared" si="81"/>
        <v>-9.8670839279614439E-2</v>
      </c>
      <c r="ES51">
        <f t="shared" si="81"/>
        <v>-0.32743703463395935</v>
      </c>
      <c r="ET51" t="e">
        <f>#REF!</f>
        <v>#REF!</v>
      </c>
      <c r="EU51" t="e">
        <f>#REF!</f>
        <v>#REF!</v>
      </c>
      <c r="EY51" s="28"/>
      <c r="EZ51" s="10"/>
      <c r="FA51" s="82" t="s">
        <v>148</v>
      </c>
      <c r="FB51" s="13"/>
      <c r="FD51" s="10"/>
      <c r="FE51" s="10"/>
      <c r="FF51" s="10"/>
      <c r="FG51" s="10"/>
      <c r="FH51" s="10"/>
      <c r="FI51" s="10"/>
      <c r="FJ51" s="80"/>
      <c r="FK51" s="23" t="s">
        <v>149</v>
      </c>
      <c r="FO51" s="1"/>
      <c r="FQ51" s="80"/>
      <c r="FU51" s="13"/>
      <c r="FV51" s="81"/>
      <c r="FW51" s="82" t="s">
        <v>150</v>
      </c>
      <c r="FY51" s="13"/>
      <c r="FZ51" s="13"/>
      <c r="GC51" s="1"/>
      <c r="GG51" s="1"/>
      <c r="GK51" s="13"/>
    </row>
    <row r="52" spans="4:197" x14ac:dyDescent="0.2">
      <c r="E52" s="5" t="s">
        <v>4</v>
      </c>
      <c r="F52" s="6" t="s">
        <v>5</v>
      </c>
      <c r="G52" s="7" t="s">
        <v>6</v>
      </c>
      <c r="H52" s="8" t="s">
        <v>1</v>
      </c>
      <c r="I52">
        <v>11</v>
      </c>
      <c r="J52" s="9" t="s">
        <v>7</v>
      </c>
      <c r="K52">
        <v>11</v>
      </c>
      <c r="L52" s="10"/>
      <c r="M52" s="17">
        <f>A12</f>
        <v>90</v>
      </c>
      <c r="N52" s="17">
        <f>B12</f>
        <v>50</v>
      </c>
      <c r="O52" s="17">
        <f>C12</f>
        <v>209.4</v>
      </c>
      <c r="Q52" s="61">
        <f t="array" ref="Q52:Q54">MMULT(AI52:AK54,AG52:AG54)</f>
        <v>0.61409852919998753</v>
      </c>
      <c r="R52" s="13"/>
      <c r="S52" s="17">
        <v>1</v>
      </c>
      <c r="T52">
        <v>0</v>
      </c>
      <c r="V52" s="73">
        <f>(T52^2)*(1-COS(RADIANS(O52+45)))+(COS(RADIANS(O52+45)))</f>
        <v>-0.26891982061526581</v>
      </c>
      <c r="W52" s="73">
        <f>(T52*T53)*(1-COS(RADIANS(O52+45)))-T54*(SIN(RADIANS(O52+45)))</f>
        <v>0.9631625667976581</v>
      </c>
      <c r="X52" s="73">
        <f>(T52*T54)*(1-COS(RADIANS(O52+45)))+T53*(SIN(RADIANS(O52+45)))</f>
        <v>0</v>
      </c>
      <c r="Y52" s="10"/>
      <c r="Z52">
        <f t="array" ref="Z52:Z54">MMULT(V52:X54,S52:S54)</f>
        <v>-0.26891982061526581</v>
      </c>
      <c r="AA52" s="23">
        <f>COS(RADIANS('[1]Biaxial Input'!$F$21))</f>
        <v>-0.9975640502598242</v>
      </c>
      <c r="AC52" s="30">
        <f>(AA52^2)*(1-COS(RADIANS(N52)))+(COS(RADIANS(N52)))</f>
        <v>0.99826181678640502</v>
      </c>
      <c r="AD52" s="30">
        <f>(AA52*AA53)*(1-COS(RADIANS(N52)))-AA54*(SIN(RADIANS(N52)))</f>
        <v>-2.4857178030640859E-2</v>
      </c>
      <c r="AE52" s="30">
        <f>(AA52*AA54)*(1-COS(RADIANS(N52)))+AA53*(SIN(RADIANS(N52)))</f>
        <v>5.3436559083262246E-2</v>
      </c>
      <c r="AG52">
        <f t="array" ref="AG52:AG54">MMULT(AC52:AE54,Z52:Z54)</f>
        <v>-0.24451088530193099</v>
      </c>
      <c r="AI52" s="28">
        <f>(T52^2)*(1-COS(RADIANS(M52)))+(COS(RADIANS(M52)))</f>
        <v>6.1257422745431001E-17</v>
      </c>
      <c r="AJ52" s="28">
        <f>(T52*T53)*(1-COS(RADIANS(M52)))-T54*(SIN(RADIANS(M52)))</f>
        <v>-1</v>
      </c>
      <c r="AK52" s="28">
        <f>(T52*T54)*(1-COS(RADIANS(M52)))+T53*(SIN(RADIANS(M52)))</f>
        <v>0</v>
      </c>
      <c r="AM52" s="61">
        <f t="array" ref="AM52:AM54">MMULT(AI52:AK54,AW52:AW54)</f>
        <v>-0.19726726400395453</v>
      </c>
      <c r="AN52" s="13"/>
      <c r="AO52" s="17">
        <v>1</v>
      </c>
      <c r="AP52">
        <v>0</v>
      </c>
      <c r="AR52" s="73">
        <f>(T52^2)*(1-COS(RADIANS(O52-45)))+(COS(RADIANS(O52-45)))</f>
        <v>-0.9631625667976581</v>
      </c>
      <c r="AS52" s="73">
        <f>(T52*T53)*(1-COS(RADIANS(O52-45)))-T54*(SIN(RADIANS(O52-45)))</f>
        <v>-0.26891982061526576</v>
      </c>
      <c r="AT52" s="73">
        <f>(T52*T54)*(1-COS(RADIANS(O52-45)))+T53*(SIN(RADIANS(O52-45)))</f>
        <v>0</v>
      </c>
      <c r="AU52" s="10"/>
      <c r="AV52">
        <f t="array" ref="AV52:AV54">MMULT(AR52:AT54,S52:S54)</f>
        <v>-0.9631625667976581</v>
      </c>
      <c r="AW52" s="1">
        <f t="array" ref="AW52:AW54">MMULT(AC52:AE54,AV52:AV54)</f>
        <v>-0.96817300164908904</v>
      </c>
      <c r="AY52">
        <f>Q52+AM52</f>
        <v>0.41683126519603297</v>
      </c>
      <c r="AZ52">
        <f>AY52/(SQRT(AY52^2+AY53^2+AY54^2))</f>
        <v>0.29474421423068303</v>
      </c>
      <c r="BL52" s="23">
        <f>EM53*EH54-EM54*EH53</f>
        <v>-0.57372225439730939</v>
      </c>
      <c r="BZ52" s="5" t="s">
        <v>4</v>
      </c>
      <c r="CA52" s="6" t="s">
        <v>5</v>
      </c>
      <c r="CB52" s="7" t="s">
        <v>6</v>
      </c>
      <c r="CC52" s="8" t="s">
        <v>1</v>
      </c>
      <c r="CD52">
        <v>11</v>
      </c>
      <c r="CE52" s="9" t="s">
        <v>7</v>
      </c>
      <c r="CG52" s="90" t="s">
        <v>157</v>
      </c>
      <c r="CH52" s="61">
        <f>CE53-((CH54-CE53)/(EY52-CW52))*CW52</f>
        <v>4.2705526199374848</v>
      </c>
      <c r="CI52" s="10"/>
      <c r="CK52" s="5" t="s">
        <v>4</v>
      </c>
      <c r="CL52" s="6" t="s">
        <v>5</v>
      </c>
      <c r="CM52" s="7" t="s">
        <v>6</v>
      </c>
      <c r="CN52" s="8" t="s">
        <v>1</v>
      </c>
      <c r="CO52" s="10"/>
      <c r="CP52">
        <f t="shared" ref="CP52:CQ54" si="82">BZ53</f>
        <v>0.93180266183863136</v>
      </c>
      <c r="CQ52">
        <f t="shared" si="82"/>
        <v>-0.87956522186239505</v>
      </c>
      <c r="CR52">
        <f>CI56</f>
        <v>0</v>
      </c>
      <c r="CS52">
        <f>CL56</f>
        <v>0</v>
      </c>
      <c r="CU52" s="17">
        <f>BV12</f>
        <v>90</v>
      </c>
      <c r="CV52" s="17">
        <f>BW12</f>
        <v>50</v>
      </c>
      <c r="CW52" s="31">
        <f>BX12</f>
        <v>209.4</v>
      </c>
      <c r="CY52" s="61">
        <f t="array" ref="CY52:CY54">MMULT(DQ52:DS54,DO52:DO54)</f>
        <v>0.61409852919998753</v>
      </c>
      <c r="CZ52" s="13"/>
      <c r="DA52" s="17">
        <v>1</v>
      </c>
      <c r="DB52">
        <v>0</v>
      </c>
      <c r="DD52" s="73">
        <f>(DB52^2)*(1-COS(RADIANS(CW52+45)))+(COS(RADIANS(CW52+45)))</f>
        <v>-0.26891982061526581</v>
      </c>
      <c r="DE52" s="73">
        <f>(DB52*DB53)*(1-COS(RADIANS(CW52+45)))-DB54*(SIN(RADIANS(CW52+45)))</f>
        <v>0.9631625667976581</v>
      </c>
      <c r="DF52" s="73">
        <f>(DB52*DB54)*(1-COS(RADIANS(CW52+45)))+DB53*(SIN(RADIANS(CW52+45)))</f>
        <v>0</v>
      </c>
      <c r="DG52" s="10"/>
      <c r="DH52">
        <f t="array" ref="DH52:DH54">MMULT(DD52:DF54,DA52:DA54)</f>
        <v>-0.26891982061526581</v>
      </c>
      <c r="DI52" s="23">
        <f>COS(RADIANS('[1]Biaxial Input'!$F$21))</f>
        <v>-0.9975640502598242</v>
      </c>
      <c r="DK52" s="30">
        <f>(DI52^2)*(1-COS(RADIANS(CV52)))+(COS(RADIANS(CV52)))</f>
        <v>0.99826181678640502</v>
      </c>
      <c r="DL52" s="30">
        <f>(DI52*DI53)*(1-COS(RADIANS(CV52)))-DI54*(SIN(RADIANS(CV52)))</f>
        <v>-2.4857178030640859E-2</v>
      </c>
      <c r="DM52" s="30">
        <f>(DI52*DI54)*(1-COS(RADIANS(CV52)))+DI53*(SIN(RADIANS(CV52)))</f>
        <v>5.3436559083262246E-2</v>
      </c>
      <c r="DO52">
        <f t="array" ref="DO52:DO54">MMULT(DK52:DM54,DH52:DH54)</f>
        <v>-0.24451088530193099</v>
      </c>
      <c r="DQ52" s="28">
        <f>(DB52^2)*(1-COS(RADIANS(CU52)))+(COS(RADIANS(CU52)))</f>
        <v>6.1257422745431001E-17</v>
      </c>
      <c r="DR52" s="28">
        <f>(DB52*DB53)*(1-COS(RADIANS(CU52)))-DB54*(SIN(RADIANS(CU52)))</f>
        <v>-1</v>
      </c>
      <c r="DS52" s="28">
        <f>(DB52*DB54)*(1-COS(RADIANS(CU52)))+DB53*(SIN(RADIANS(CU52)))</f>
        <v>0</v>
      </c>
      <c r="DU52" s="61">
        <f t="array" ref="DU52:DU54">MMULT(DQ52:DS54,EE52:EE54)</f>
        <v>-0.19726726400395453</v>
      </c>
      <c r="DV52" s="13"/>
      <c r="DW52" s="17">
        <v>1</v>
      </c>
      <c r="DX52">
        <v>0</v>
      </c>
      <c r="DZ52" s="73">
        <f>(DB52^2)*(1-COS(RADIANS(CW52-45)))+(COS(RADIANS(CW52-45)))</f>
        <v>-0.9631625667976581</v>
      </c>
      <c r="EA52" s="73">
        <f>(DB52*DB53)*(1-COS(RADIANS(CW52-45)))-DB54*(SIN(RADIANS(CW52-45)))</f>
        <v>-0.26891982061526576</v>
      </c>
      <c r="EB52" s="73">
        <f>(DB52*DB54)*(1-COS(RADIANS(CW52-45)))+DB53*(SIN(RADIANS(CW52-45)))</f>
        <v>0</v>
      </c>
      <c r="EC52" s="10"/>
      <c r="ED52">
        <f t="array" ref="ED52:ED54">MMULT(DZ52:EB54,DA52:DA54)</f>
        <v>-0.9631625667976581</v>
      </c>
      <c r="EE52" s="1">
        <f t="array" ref="EE52:EE54">MMULT(DK52:DM54,ED52:ED54)</f>
        <v>-0.96817300164908904</v>
      </c>
      <c r="EG52">
        <f>CY52+DU52</f>
        <v>0.41683126519603297</v>
      </c>
      <c r="EH52">
        <f>EG52/(SQRT(EG52^2+EG53^2+EG54^2))</f>
        <v>0.29474421423068303</v>
      </c>
      <c r="EJ52">
        <f>Q52+AM52</f>
        <v>0.41683126519603297</v>
      </c>
      <c r="EK52">
        <f>EJ52/(SQRT(EJ52^2+EJ53^2+EJ54^2))</f>
        <v>0.29474421423068303</v>
      </c>
      <c r="EM52" s="23">
        <f>CY53*DU54-CY54*DU53</f>
        <v>0.76417839735679927</v>
      </c>
      <c r="EO52" s="15">
        <v>11</v>
      </c>
      <c r="EP52" s="9" t="s">
        <v>7</v>
      </c>
      <c r="EW52" s="17">
        <f>CU52</f>
        <v>90</v>
      </c>
      <c r="EX52" s="17">
        <f>CV52</f>
        <v>50</v>
      </c>
      <c r="EY52" s="31">
        <f>2+CW52</f>
        <v>211.4</v>
      </c>
      <c r="EZ52" s="10"/>
      <c r="FA52" s="61">
        <f t="array" ref="FA52:FA54">MMULT(FS52:FU54,FQ52:FQ54)</f>
        <v>0.62060896519800324</v>
      </c>
      <c r="FB52" s="13">
        <f>BW53</f>
        <v>0</v>
      </c>
      <c r="FC52" s="17">
        <v>1</v>
      </c>
      <c r="FD52">
        <v>0</v>
      </c>
      <c r="FF52" s="73">
        <f>(FD52^2)*(1-COS(RADIANS(EY52+45)))+(COS(RADIANS(EY52+45)))</f>
        <v>-0.23514211310259051</v>
      </c>
      <c r="FG52" s="73">
        <f>(FD52*FD53)*(1-COS(RADIANS(EY52+45)))-FD54*(SIN(RADIANS(EY52+45)))</f>
        <v>0.97196100057854617</v>
      </c>
      <c r="FH52" s="73">
        <f>(FD52*FD54)*(1-COS(RADIANS(EY52+45)))+FD53*(SIN(RADIANS(EY52+45)))</f>
        <v>0</v>
      </c>
      <c r="FI52" s="10"/>
      <c r="FJ52">
        <f t="array" ref="FJ52:FJ54">MMULT(FF52:FH54,FC52:FC54)</f>
        <v>-0.23514211310259051</v>
      </c>
      <c r="FK52" s="23">
        <f>COS(RADIANS(176))</f>
        <v>-0.9975640502598242</v>
      </c>
      <c r="FM52" s="30">
        <f>(FK52^2)*(1-COS(RADIANS(EX52)))+(COS(RADIANS(EX52)))</f>
        <v>0.99826181678640502</v>
      </c>
      <c r="FN52" s="30">
        <f>(FK52*FK53)*(1-COS(RADIANS(EX52)))-FK54*(SIN(RADIANS(EX52)))</f>
        <v>-2.4857178030640859E-2</v>
      </c>
      <c r="FO52" s="30">
        <f>(FK52*FK54)*(1-COS(RADIANS(EX52)))+FK53*(SIN(RADIANS(EX52)))</f>
        <v>5.3436559083262246E-2</v>
      </c>
      <c r="FQ52">
        <f t="array" ref="FQ52:FQ54">MMULT(FM52:FO54,FJ52:FJ54)</f>
        <v>-0.21057318539856557</v>
      </c>
      <c r="FS52" s="28">
        <f>(FD52^2)*(1-COS(RADIANS(EW52)))+(COS(RADIANS(EW52)))</f>
        <v>6.1257422745431001E-17</v>
      </c>
      <c r="FT52" s="28">
        <f>(FD52*FD53)*(1-COS(RADIANS(EW52)))-FD54*(SIN(RADIANS(EW52)))</f>
        <v>-1</v>
      </c>
      <c r="FU52" s="28">
        <f>(FD52*FD54)*(1-COS(RADIANS(EW52)))+FD53*(SIN(RADIANS(EW52)))</f>
        <v>0</v>
      </c>
      <c r="FW52" s="61">
        <f t="array" ref="FW52:FW54">MMULT(FS52:FU54,GG52:GG54)</f>
        <v>-0.17571536452188072</v>
      </c>
      <c r="FX52" s="13">
        <f>BX53</f>
        <v>0</v>
      </c>
      <c r="FY52" s="17">
        <v>1</v>
      </c>
      <c r="FZ52">
        <v>0</v>
      </c>
      <c r="GB52" s="73">
        <f>(FD52^2)*(1-COS(RADIANS(EY52-45)))+(COS(RADIANS(EY52-45)))</f>
        <v>-0.97196100057854629</v>
      </c>
      <c r="GC52" s="73">
        <f>(FD52*FD53)*(1-COS(RADIANS(EY52-45)))-FD54*(SIN(RADIANS(EY52-45)))</f>
        <v>-0.23514211310259003</v>
      </c>
      <c r="GD52" s="73">
        <f>(FD52*FD54)*(1-COS(RADIANS(EY52-45)))+FD53*(SIN(RADIANS(EY52-45)))</f>
        <v>0</v>
      </c>
      <c r="GE52" s="10"/>
      <c r="GF52">
        <f t="array" ref="GF52:GF54">MMULT(GB52:GD54,FC52:FC54)</f>
        <v>-0.97196100057854629</v>
      </c>
      <c r="GG52" s="1">
        <f t="array" ref="GG52:GG54">MMULT(FM52:FO54,GF52:GF54)</f>
        <v>-0.9761165236509638</v>
      </c>
      <c r="GI52">
        <f>FA52+FW52</f>
        <v>0.44489360067612249</v>
      </c>
      <c r="GJ52">
        <f>GI52/(SQRT(GI52^2+GI53^2+GI54^2))</f>
        <v>0.31458728194458607</v>
      </c>
      <c r="GL52" t="e">
        <f>CH53+DC52</f>
        <v>#VALUE!</v>
      </c>
      <c r="GM52" t="e">
        <f>GL52/(SQRT(GL52^2+GL53^2+GL54^2))</f>
        <v>#VALUE!</v>
      </c>
      <c r="GO52" s="27">
        <f>FA53*FW54-FA54*FW53</f>
        <v>0.76417839735679938</v>
      </c>
    </row>
    <row r="53" spans="4:197" x14ac:dyDescent="0.2">
      <c r="D53" t="s">
        <v>8</v>
      </c>
      <c r="E53" s="5">
        <f t="shared" ref="E53:F55" si="83">E48</f>
        <v>0.93600000000000005</v>
      </c>
      <c r="F53" s="6">
        <f t="shared" si="83"/>
        <v>0.31900000000000001</v>
      </c>
      <c r="G53" s="7">
        <f>Q52</f>
        <v>0.61409852919998753</v>
      </c>
      <c r="H53" s="8">
        <f>AM52</f>
        <v>-0.19726726400395453</v>
      </c>
      <c r="J53" s="9">
        <f>((SUMPRODUCT(G53:G55,E53:E55))*(SUMPRODUCT(G53:(G55),F53:F55)))-((SUMPRODUCT(H53:H55,E53:E55))*(SUMPRODUCT(H53:H55,F53:F55)))</f>
        <v>-0.22075656656753673</v>
      </c>
      <c r="Q53" s="61">
        <v>-0.24451088530193102</v>
      </c>
      <c r="S53" s="17">
        <v>0</v>
      </c>
      <c r="T53">
        <v>0</v>
      </c>
      <c r="V53" s="73">
        <f>(T52*T53)*(1-COS(RADIANS(O52+45)))+T54*(SIN(RADIANS(O52+45)))</f>
        <v>-0.9631625667976581</v>
      </c>
      <c r="W53" s="73">
        <f>(T53^2)*(1-COS(RADIANS(O52+45)))+(COS(RADIANS(O52+45)))</f>
        <v>-0.26891982061526581</v>
      </c>
      <c r="X53" s="73">
        <f>(T53*T54)*(1-COS(RADIANS(O52+45)))-T52*(SIN(RADIANS(O52+45)))</f>
        <v>0</v>
      </c>
      <c r="Y53" s="10"/>
      <c r="Z53">
        <v>-0.9631625667976581</v>
      </c>
      <c r="AA53" s="23">
        <f>SIN(RADIANS('[1]Biaxial Input'!$F$21))*(COS(RADIANS(0)))</f>
        <v>6.9756473744125524E-2</v>
      </c>
      <c r="AC53" s="30">
        <f>(AA52*AA53)*(1-COS(RADIANS(N52)))+AA54*(SIN(RADIANS(N52)))</f>
        <v>-2.4857178030640859E-2</v>
      </c>
      <c r="AD53" s="30">
        <f>(AA53^2)*(1-COS(RADIANS(N52)))+(COS(RADIANS(N52)))</f>
        <v>0.64452579290013434</v>
      </c>
      <c r="AE53" s="30">
        <f>(AA53*AA54)*(1-COS(RADIANS(N52)))-AA52*(SIN(RADIANS(N52)))</f>
        <v>0.76417839735679927</v>
      </c>
      <c r="AG53">
        <v>-0.61409852919998753</v>
      </c>
      <c r="AI53" s="28">
        <f>(T52*T53)*(1-COS(RADIANS(M52)))+T54*(SIN(RADIANS(M52)))</f>
        <v>1</v>
      </c>
      <c r="AJ53" s="28">
        <f>(T53^2)*(1-COS(RADIANS(M52)))+(COS(RADIANS(M52)))</f>
        <v>6.1257422745431001E-17</v>
      </c>
      <c r="AK53" s="28">
        <f>(T53*T54)*(1-COS(RADIANS(M52)))-T52*(SIN(RADIANS(M52)))</f>
        <v>0</v>
      </c>
      <c r="AM53" s="61">
        <v>-0.96817300164908904</v>
      </c>
      <c r="AO53" s="17">
        <v>0</v>
      </c>
      <c r="AP53">
        <v>0</v>
      </c>
      <c r="AR53" s="73">
        <f>(T52*T53)*(1-COS(RADIANS(O52-45)))+T54*(SIN(RADIANS(O52-45)))</f>
        <v>0.26891982061526576</v>
      </c>
      <c r="AS53" s="73">
        <f>(T53^2)*(1-COS(RADIANS(O52-45)))+(COS(RADIANS(O52-45)))</f>
        <v>-0.9631625667976581</v>
      </c>
      <c r="AT53" s="73">
        <f>(T53*T54)*(1-COS(RADIANS(O52-45)))-T52*(SIN(RADIANS(O52-45)))</f>
        <v>0</v>
      </c>
      <c r="AU53" s="10"/>
      <c r="AV53">
        <v>0.26891982061526576</v>
      </c>
      <c r="AW53" s="1">
        <v>0.19726726400395447</v>
      </c>
      <c r="AY53">
        <f t="shared" ref="AY53:AY54" si="84">Q53+AM53</f>
        <v>-1.2126838869510201</v>
      </c>
      <c r="AZ53">
        <f>AY53/(SQRT(AY52^2+AY53^2+AY54^2))</f>
        <v>-0.85749699989872685</v>
      </c>
      <c r="BL53" s="23">
        <f>EM54*EH52-EM52*EH54</f>
        <v>-0.51170638975688376</v>
      </c>
      <c r="BY53" t="s">
        <v>8</v>
      </c>
      <c r="BZ53" s="5">
        <f t="shared" ref="BZ53:CA55" si="85">BZ48</f>
        <v>0.93180266183863136</v>
      </c>
      <c r="CA53" s="6">
        <f t="shared" si="85"/>
        <v>-0.87956522186239505</v>
      </c>
      <c r="CB53" s="7">
        <f>CY52</f>
        <v>0.61409852919998753</v>
      </c>
      <c r="CC53" s="8">
        <f>DU52</f>
        <v>-0.19726726400395453</v>
      </c>
      <c r="CE53" s="9">
        <f>((SUMPRODUCT(CB53:CB55,BZ53:BZ55))*(SUMPRODUCT(CB53:(CB55),CA53:CA55)))-((SUMPRODUCT(CC53:CC55,BZ53:BZ55))*(SUMPRODUCT(CC53:CC55,CA53:CA55)))</f>
        <v>-6.6731383231192765E-3</v>
      </c>
      <c r="CG53">
        <v>1</v>
      </c>
      <c r="CH53" t="s">
        <v>161</v>
      </c>
      <c r="CI53" s="67"/>
      <c r="CJ53" s="1" t="s">
        <v>8</v>
      </c>
      <c r="CK53" s="5">
        <f t="shared" ref="CK53:CL55" si="86">BZ53</f>
        <v>0.93180266183863136</v>
      </c>
      <c r="CL53" s="6">
        <f t="shared" si="86"/>
        <v>-0.87956522186239505</v>
      </c>
      <c r="CM53" s="7">
        <f>FA52</f>
        <v>0.62060896519800324</v>
      </c>
      <c r="CN53" s="8">
        <f>FW52</f>
        <v>-0.17571536452188072</v>
      </c>
      <c r="CO53" s="10"/>
      <c r="CP53">
        <f t="shared" si="82"/>
        <v>0.3492962422733713</v>
      </c>
      <c r="CQ53">
        <f t="shared" si="82"/>
        <v>-0.34518112468713447</v>
      </c>
      <c r="CR53">
        <f>CJ56</f>
        <v>0</v>
      </c>
      <c r="CS53">
        <f>CM56</f>
        <v>0</v>
      </c>
      <c r="CW53" s="28"/>
      <c r="CY53" s="61">
        <v>-0.24451088530193102</v>
      </c>
      <c r="DA53" s="17">
        <v>0</v>
      </c>
      <c r="DB53">
        <v>0</v>
      </c>
      <c r="DD53" s="73">
        <f>(DB52*DB53)*(1-COS(RADIANS(CW52+45)))+DB54*(SIN(RADIANS(CW52+45)))</f>
        <v>-0.9631625667976581</v>
      </c>
      <c r="DE53" s="73">
        <f>(DB53^2)*(1-COS(RADIANS(CW52+45)))+(COS(RADIANS(CW52+45)))</f>
        <v>-0.26891982061526581</v>
      </c>
      <c r="DF53" s="73">
        <f>(DB53*DB54)*(1-COS(RADIANS(CW52+45)))-DB52*(SIN(RADIANS(CW52+45)))</f>
        <v>0</v>
      </c>
      <c r="DG53" s="10"/>
      <c r="DH53">
        <v>-0.9631625667976581</v>
      </c>
      <c r="DI53" s="23">
        <f>SIN(RADIANS('[1]Biaxial Input'!$F$21))*(COS(RADIANS(0)))</f>
        <v>6.9756473744125524E-2</v>
      </c>
      <c r="DK53" s="30">
        <f>(DI52*DI53)*(1-COS(RADIANS(CV52)))+DI54*(SIN(RADIANS(CV52)))</f>
        <v>-2.4857178030640859E-2</v>
      </c>
      <c r="DL53" s="30">
        <f>(DI53^2)*(1-COS(RADIANS(CV52)))+(COS(RADIANS(CV52)))</f>
        <v>0.64452579290013434</v>
      </c>
      <c r="DM53" s="30">
        <f>(DI53*DI54)*(1-COS(RADIANS(CV52)))-DI52*(SIN(RADIANS(CV52)))</f>
        <v>0.76417839735679927</v>
      </c>
      <c r="DO53">
        <v>-0.61409852919998753</v>
      </c>
      <c r="DQ53" s="28">
        <f>(DB52*DB53)*(1-COS(RADIANS(CU52)))+DB54*(SIN(RADIANS(CU52)))</f>
        <v>1</v>
      </c>
      <c r="DR53" s="28">
        <f>(DB53^2)*(1-COS(RADIANS(CU52)))+(COS(RADIANS(CU52)))</f>
        <v>6.1257422745431001E-17</v>
      </c>
      <c r="DS53" s="28">
        <f>(DB53*DB54)*(1-COS(RADIANS(CU52)))-DB52*(SIN(RADIANS(CU52)))</f>
        <v>0</v>
      </c>
      <c r="DU53" s="61">
        <v>-0.96817300164908904</v>
      </c>
      <c r="DW53" s="17">
        <v>0</v>
      </c>
      <c r="DX53">
        <v>0</v>
      </c>
      <c r="DZ53" s="73">
        <f>(DB52*DB53)*(1-COS(RADIANS(CW52-45)))+DB54*(SIN(RADIANS(CW52-45)))</f>
        <v>0.26891982061526576</v>
      </c>
      <c r="EA53" s="73">
        <f>(DB53^2)*(1-COS(RADIANS(CW52-45)))+(COS(RADIANS(CW52-45)))</f>
        <v>-0.9631625667976581</v>
      </c>
      <c r="EB53" s="73">
        <f>(DB53*DB54)*(1-COS(RADIANS(CW52-45)))-DB52*(SIN(RADIANS(CW52-45)))</f>
        <v>0</v>
      </c>
      <c r="EC53" s="10"/>
      <c r="ED53">
        <v>0.26891982061526576</v>
      </c>
      <c r="EE53" s="1">
        <v>0.19726726400395447</v>
      </c>
      <c r="EG53">
        <f>CY53+DU53</f>
        <v>-1.2126838869510201</v>
      </c>
      <c r="EH53">
        <f>EG53/(SQRT(EG52^2+EG53^2+EG54^2))</f>
        <v>-0.85749699989872685</v>
      </c>
      <c r="EJ53">
        <f>Q53+AM53</f>
        <v>-1.2126838869510201</v>
      </c>
      <c r="EK53">
        <f>EJ53/(SQRT(EJ52^2+EJ53^2+EJ54^2))</f>
        <v>-0.85749699989872685</v>
      </c>
      <c r="EM53" s="23">
        <f>CY54*DU52-CY52*DU54</f>
        <v>-5.3436559083262308E-2</v>
      </c>
      <c r="EP53" s="9">
        <f>((SUMPRODUCT(CM53:CM55,BZ53:BZ55))*(SUMPRODUCT(CM53:CM55,CA53:CA55)))-((SUMPRODUCT(CN53:CN55,BZ53:BZ55))*(SUMPRODUCT(CN53:CN55,CA53:CA55)))</f>
        <v>-4.7525342317967456E-2</v>
      </c>
      <c r="EY53" s="28"/>
      <c r="EZ53" s="10"/>
      <c r="FA53" s="61">
        <v>-0.21057318539856559</v>
      </c>
      <c r="FB53" s="13">
        <f>BW54</f>
        <v>0</v>
      </c>
      <c r="FC53" s="17">
        <v>0</v>
      </c>
      <c r="FD53">
        <v>0</v>
      </c>
      <c r="FF53" s="73">
        <f>(FD52*FD53)*(1-COS(RADIANS(EY52+45)))+FD54*(SIN(RADIANS(EY52+45)))</f>
        <v>-0.97196100057854617</v>
      </c>
      <c r="FG53" s="73">
        <f>(FD53^2)*(1-COS(RADIANS(EY52+45)))+(COS(RADIANS(EY52+45)))</f>
        <v>-0.23514211310259051</v>
      </c>
      <c r="FH53" s="73">
        <f>(FD53*FD54)*(1-COS(RADIANS(EY52+45)))-FD52*(SIN(RADIANS(EY52+45)))</f>
        <v>0</v>
      </c>
      <c r="FI53" s="10"/>
      <c r="FJ53">
        <v>-0.97196100057854617</v>
      </c>
      <c r="FK53" s="23">
        <f>SIN(RADIANS(176))*(COS(RADIANS(0)))</f>
        <v>6.9756473744125524E-2</v>
      </c>
      <c r="FM53" s="30">
        <f>(FK52*FK53)*(1-COS(RADIANS(EX52)))+FK54*(SIN(RADIANS(EX52)))</f>
        <v>-2.4857178030640859E-2</v>
      </c>
      <c r="FN53" s="30">
        <f>(FK53^2)*(1-COS(RADIANS(EX52)))+(COS(RADIANS(EX52)))</f>
        <v>0.64452579290013434</v>
      </c>
      <c r="FO53" s="30">
        <f>(FK53*FK54)*(1-COS(RADIANS(EX52)))-FK52*(SIN(RADIANS(EX52)))</f>
        <v>0.76417839735679927</v>
      </c>
      <c r="FQ53">
        <v>-0.62060896519800324</v>
      </c>
      <c r="FS53" s="28">
        <f>(FD52*FD53)*(1-COS(RADIANS(EW52)))+FD54*(SIN(RADIANS(EW52)))</f>
        <v>1</v>
      </c>
      <c r="FT53" s="28">
        <f>(FD53^2)*(1-COS(RADIANS(EW52)))+(COS(RADIANS(EW52)))</f>
        <v>6.1257422745431001E-17</v>
      </c>
      <c r="FU53" s="28">
        <f>(FD53*FD54)*(1-COS(RADIANS(EW52)))-FD52*(SIN(RADIANS(EW52)))</f>
        <v>0</v>
      </c>
      <c r="FW53" s="61">
        <v>-0.9761165236509638</v>
      </c>
      <c r="FX53" s="13">
        <f>BX54</f>
        <v>0</v>
      </c>
      <c r="FY53" s="17">
        <v>0</v>
      </c>
      <c r="FZ53">
        <v>0</v>
      </c>
      <c r="GB53" s="73">
        <f>(FD52*FD53)*(1-COS(RADIANS(EY52-45)))+FD54*(SIN(RADIANS(EY52-45)))</f>
        <v>0.23514211310259003</v>
      </c>
      <c r="GC53" s="73">
        <f>(FD53^2)*(1-COS(RADIANS(EY52-45)))+(COS(RADIANS(EY52-45)))</f>
        <v>-0.97196100057854629</v>
      </c>
      <c r="GD53" s="73">
        <f>(FD53*FD54)*(1-COS(RADIANS(EY52-45)))-FD52*(SIN(RADIANS(EY52-45)))</f>
        <v>0</v>
      </c>
      <c r="GE53" s="10"/>
      <c r="GF53">
        <v>0.23514211310259003</v>
      </c>
      <c r="GG53" s="1">
        <v>0.17571536452188066</v>
      </c>
      <c r="GI53">
        <f>FA53+FW53</f>
        <v>-1.1866897090495294</v>
      </c>
      <c r="GJ53">
        <f>GI53/(SQRT(GI52^2+GI53^2+GI54^2))</f>
        <v>-0.83911634043321304</v>
      </c>
      <c r="GL53">
        <f>CH54+DC53</f>
        <v>-4.7525342317967456E-2</v>
      </c>
      <c r="GM53" t="e">
        <f>GL53/(SQRT(GL52^2+GL53^2+GL54^2))</f>
        <v>#VALUE!</v>
      </c>
      <c r="GO53" s="27">
        <f>FA54*FW52-FA52*FW54</f>
        <v>-5.3436559083262294E-2</v>
      </c>
    </row>
    <row r="54" spans="4:197" x14ac:dyDescent="0.2">
      <c r="D54" t="s">
        <v>9</v>
      </c>
      <c r="E54" s="5">
        <f t="shared" si="83"/>
        <v>-0.219</v>
      </c>
      <c r="F54" s="6">
        <f t="shared" si="83"/>
        <v>-0.51600000000000001</v>
      </c>
      <c r="G54" s="7">
        <f t="shared" ref="G54:G55" si="87">Q53</f>
        <v>-0.24451088530193102</v>
      </c>
      <c r="H54" s="8">
        <f t="shared" ref="H54:H55" si="88">AM53</f>
        <v>-0.96817300164908904</v>
      </c>
      <c r="J54" s="10"/>
      <c r="Q54" s="61">
        <v>0.75039817657246344</v>
      </c>
      <c r="S54" s="17">
        <v>0</v>
      </c>
      <c r="T54">
        <v>1</v>
      </c>
      <c r="V54" s="73">
        <f>(T52*T54)*(1-COS(RADIANS(O52+45)))-T53*(SIN(RADIANS(O52+45)))</f>
        <v>0</v>
      </c>
      <c r="W54" s="73">
        <f>(T53*T54)*(1-COS(RADIANS(O52+45)))+T52*(SIN(RADIANS(O52+45)))</f>
        <v>0</v>
      </c>
      <c r="X54" s="73">
        <f>(T54^2)*(1-COS(RADIANS(O52+45)))+(COS(RADIANS(O52+45)))</f>
        <v>1</v>
      </c>
      <c r="Y54" s="10"/>
      <c r="Z54">
        <v>0</v>
      </c>
      <c r="AA54" s="23">
        <f>SIN(RADIANS('[1]Biaxial Input'!$F$21))*SIN(RADIANS(0))</f>
        <v>0</v>
      </c>
      <c r="AC54" s="30">
        <f>(AA52*AA54)*(1-COS(RADIANS(N52)))-AA53*(SIN(RADIANS(N52)))</f>
        <v>-5.3436559083262246E-2</v>
      </c>
      <c r="AD54" s="30">
        <f>(AA53*AA54)*(1-COS(RADIANS(N52)))+AA52*(SIN(RADIANS(N52)))</f>
        <v>-0.76417839735679927</v>
      </c>
      <c r="AE54" s="30">
        <f>(AA54^2)*(1-COS(RADIANS(N52)))+(COS(RADIANS(N52)))</f>
        <v>0.64278760968653936</v>
      </c>
      <c r="AG54">
        <v>0.75039817657246344</v>
      </c>
      <c r="AI54" s="28">
        <f>(T52*T54)*(1-COS(RADIANS(M52)))-T53*(SIN(RADIANS(M52)))</f>
        <v>0</v>
      </c>
      <c r="AJ54" s="28">
        <f>(T53*T54)*(1-COS(RADIANS(M52)))+T52*(SIN(RADIANS(M52)))</f>
        <v>0</v>
      </c>
      <c r="AK54" s="28">
        <f>(T54^2)*(1-COS(RADIANS(M52)))+(COS(RADIANS(M52)))</f>
        <v>1</v>
      </c>
      <c r="AM54" s="61">
        <v>-0.15403462412778215</v>
      </c>
      <c r="AO54" s="17">
        <v>0</v>
      </c>
      <c r="AP54">
        <v>1</v>
      </c>
      <c r="AR54" s="73">
        <f>(T52*T52)*(1-COS(RADIANS(O52-45)))-T52*(SIN(RADIANS(O52-45)))</f>
        <v>0</v>
      </c>
      <c r="AS54" s="73">
        <f>(T53*T54)*(1-COS(RADIANS(O52-45)))+T52*(SIN(RADIANS(O52-45)))</f>
        <v>0</v>
      </c>
      <c r="AT54" s="73">
        <f>(T54^2)*(1-COS(RADIANS(O52-45)))+(COS(RADIANS(O52-45)))</f>
        <v>1</v>
      </c>
      <c r="AU54" s="10"/>
      <c r="AV54">
        <v>0</v>
      </c>
      <c r="AW54" s="1">
        <v>-0.15403462412778215</v>
      </c>
      <c r="AY54">
        <f t="shared" si="84"/>
        <v>0.59636355244468131</v>
      </c>
      <c r="AZ54">
        <f>AY54/(SQRT(AY52^2+AY53^2+AY54^2))</f>
        <v>0.4216927119861334</v>
      </c>
      <c r="BL54" s="23">
        <f>EM52*EH53-EM53*EH52</f>
        <v>-0.63953056650268492</v>
      </c>
      <c r="BY54" t="s">
        <v>9</v>
      </c>
      <c r="BZ54" s="5">
        <f t="shared" si="85"/>
        <v>0.3492962422733713</v>
      </c>
      <c r="CA54" s="6">
        <f t="shared" si="85"/>
        <v>-0.34518112468713447</v>
      </c>
      <c r="CB54" s="7">
        <f>CY53</f>
        <v>-0.24451088530193102</v>
      </c>
      <c r="CC54" s="8">
        <f>DU53</f>
        <v>-0.96817300164908904</v>
      </c>
      <c r="CE54" s="10"/>
      <c r="CH54">
        <f>((SUMPRODUCT(CM53:CM55,CK53:CK55))*(SUMPRODUCT(CM53:CM55,CL53:CL55)))-((SUMPRODUCT(CN53:CN55,CK53:CK55))*(SUMPRODUCT(CN53:CN55,CL53:CL55)))</f>
        <v>-4.7525342317967456E-2</v>
      </c>
      <c r="CI54" s="67"/>
      <c r="CJ54" s="10" t="s">
        <v>9</v>
      </c>
      <c r="CK54" s="5">
        <f t="shared" si="86"/>
        <v>0.3492962422733713</v>
      </c>
      <c r="CL54" s="6">
        <f t="shared" si="86"/>
        <v>-0.34518112468713447</v>
      </c>
      <c r="CM54" s="7">
        <f>FA53</f>
        <v>-0.21057318539856559</v>
      </c>
      <c r="CN54" s="8">
        <f>FW53</f>
        <v>-0.9761165236509638</v>
      </c>
      <c r="CP54">
        <f t="shared" si="82"/>
        <v>-9.8670839279614439E-2</v>
      </c>
      <c r="CQ54">
        <f t="shared" si="82"/>
        <v>-0.32743703463395935</v>
      </c>
      <c r="CR54">
        <f>CK56</f>
        <v>0</v>
      </c>
      <c r="CS54">
        <f>CN56</f>
        <v>0</v>
      </c>
      <c r="CW54" s="28"/>
      <c r="CY54" s="61">
        <v>0.75039817657246344</v>
      </c>
      <c r="DA54" s="17">
        <v>0</v>
      </c>
      <c r="DB54">
        <v>1</v>
      </c>
      <c r="DD54" s="73">
        <f>(DB52*DB54)*(1-COS(RADIANS(CW52+45)))-DB53*(SIN(RADIANS(CW52+45)))</f>
        <v>0</v>
      </c>
      <c r="DE54" s="73">
        <f>(DB53*DB54)*(1-COS(RADIANS(CW52+45)))+DB52*(SIN(RADIANS(CW52+45)))</f>
        <v>0</v>
      </c>
      <c r="DF54" s="73">
        <f>(DB54^2)*(1-COS(RADIANS(CW52+45)))+(COS(RADIANS(CW52+45)))</f>
        <v>1</v>
      </c>
      <c r="DG54" s="10"/>
      <c r="DH54">
        <v>0</v>
      </c>
      <c r="DI54" s="23">
        <f>SIN(RADIANS('[1]Biaxial Input'!$F$21))*SIN(RADIANS(0))</f>
        <v>0</v>
      </c>
      <c r="DK54" s="30">
        <f>(DI52*DI54)*(1-COS(RADIANS(CV52)))-DI53*(SIN(RADIANS(CV52)))</f>
        <v>-5.3436559083262246E-2</v>
      </c>
      <c r="DL54" s="30">
        <f>(DI53*DI54)*(1-COS(RADIANS(CV52)))+DI52*(SIN(RADIANS(CV52)))</f>
        <v>-0.76417839735679927</v>
      </c>
      <c r="DM54" s="30">
        <f>(DI54^2)*(1-COS(RADIANS(CV52)))+(COS(RADIANS(CV52)))</f>
        <v>0.64278760968653936</v>
      </c>
      <c r="DO54">
        <v>0.75039817657246344</v>
      </c>
      <c r="DQ54" s="28">
        <f>(DB52*DB54)*(1-COS(RADIANS(CU52)))-DB53*(SIN(RADIANS(CU52)))</f>
        <v>0</v>
      </c>
      <c r="DR54" s="28">
        <f>(DB53*DB54)*(1-COS(RADIANS(CU52)))+DB52*(SIN(RADIANS(CU52)))</f>
        <v>0</v>
      </c>
      <c r="DS54" s="28">
        <f>(DB54^2)*(1-COS(RADIANS(CU52)))+(COS(RADIANS(CU52)))</f>
        <v>1</v>
      </c>
      <c r="DU54" s="61">
        <v>-0.15403462412778215</v>
      </c>
      <c r="DW54" s="17">
        <v>0</v>
      </c>
      <c r="DX54">
        <v>1</v>
      </c>
      <c r="DZ54" s="73">
        <f>(DB52*DB52)*(1-COS(RADIANS(CW52-45)))-DB52*(SIN(RADIANS(CW52-45)))</f>
        <v>0</v>
      </c>
      <c r="EA54" s="73">
        <f>(DB53*DB54)*(1-COS(RADIANS(CW52-45)))+DB52*(SIN(RADIANS(CW52-45)))</f>
        <v>0</v>
      </c>
      <c r="EB54" s="73">
        <f>(DB54^2)*(1-COS(RADIANS(CW52-45)))+(COS(RADIANS(CW52-45)))</f>
        <v>1</v>
      </c>
      <c r="EC54" s="10"/>
      <c r="ED54">
        <v>0</v>
      </c>
      <c r="EE54" s="1">
        <v>-0.15403462412778215</v>
      </c>
      <c r="EG54">
        <f>CY54+DU54</f>
        <v>0.59636355244468131</v>
      </c>
      <c r="EH54">
        <f>EG54/(SQRT(EG52^2+EG53^2+EG54^2))</f>
        <v>0.4216927119861334</v>
      </c>
      <c r="EJ54">
        <f>Q54+AM54</f>
        <v>0.59636355244468131</v>
      </c>
      <c r="EK54">
        <f>EJ54/(SQRT(EJ52^2+EJ53^2+EJ54^2))</f>
        <v>0.4216927119861334</v>
      </c>
      <c r="EM54" s="23">
        <f>CY52*DU53-CY53*DU52</f>
        <v>-0.64278760968653925</v>
      </c>
      <c r="ER54">
        <f t="shared" ref="ER54:ES56" si="89">CK53</f>
        <v>0.93180266183863136</v>
      </c>
      <c r="ES54">
        <f t="shared" si="89"/>
        <v>-0.87956522186239505</v>
      </c>
      <c r="ET54" t="e">
        <f>#REF!</f>
        <v>#REF!</v>
      </c>
      <c r="EU54" t="e">
        <f>#REF!</f>
        <v>#REF!</v>
      </c>
      <c r="EY54" s="28"/>
      <c r="EZ54" s="10"/>
      <c r="FA54" s="61">
        <v>0.75531678513519418</v>
      </c>
      <c r="FB54" s="13">
        <f>BW55</f>
        <v>0</v>
      </c>
      <c r="FC54" s="17">
        <v>0</v>
      </c>
      <c r="FD54">
        <v>1</v>
      </c>
      <c r="FF54" s="73">
        <f>(FD52*FD54)*(1-COS(RADIANS(EY52+45)))-FD53*(SIN(RADIANS(EY52+45)))</f>
        <v>0</v>
      </c>
      <c r="FG54" s="73">
        <f>(FD53*FD54)*(1-COS(RADIANS(EY52+45)))+FD52*(SIN(RADIANS(EY52+45)))</f>
        <v>0</v>
      </c>
      <c r="FH54" s="73">
        <f>(FD54^2)*(1-COS(RADIANS(EY52+45)))+(COS(RADIANS(EY52+45)))</f>
        <v>1</v>
      </c>
      <c r="FI54" s="10"/>
      <c r="FJ54">
        <v>0</v>
      </c>
      <c r="FK54" s="23">
        <f>SIN(RADIANS(176))*SIN(RADIANS(0))</f>
        <v>0</v>
      </c>
      <c r="FM54" s="30">
        <f>(FK52*FK54)*(1-COS(RADIANS(EX52)))-FK53*(SIN(RADIANS(EX52)))</f>
        <v>-5.3436559083262246E-2</v>
      </c>
      <c r="FN54" s="30">
        <f>(FK53*FK54)*(1-COS(RADIANS(EX52)))+FK52*(SIN(RADIANS(EX52)))</f>
        <v>-0.76417839735679927</v>
      </c>
      <c r="FO54" s="30">
        <f>(FK54^2)*(1-COS(RADIANS(EX52)))+(COS(RADIANS(EX52)))</f>
        <v>0.64278760968653936</v>
      </c>
      <c r="FQ54">
        <v>0.75531678513519418</v>
      </c>
      <c r="FS54" s="28">
        <f>(FD52*FD54)*(1-COS(RADIANS(EW52)))-FD53*(SIN(RADIANS(EW52)))</f>
        <v>0</v>
      </c>
      <c r="FT54" s="28">
        <f>(FD53*FD54)*(1-COS(RADIANS(EW52)))+FD52*(SIN(RADIANS(EW52)))</f>
        <v>0</v>
      </c>
      <c r="FU54" s="28">
        <f>(FD54^2)*(1-COS(RADIANS(EW52)))+(COS(RADIANS(EW52)))</f>
        <v>1</v>
      </c>
      <c r="FW54" s="61">
        <v>-0.1277522717077863</v>
      </c>
      <c r="FX54" s="13">
        <f>BX55</f>
        <v>0</v>
      </c>
      <c r="FY54" s="17">
        <v>0</v>
      </c>
      <c r="FZ54">
        <v>1</v>
      </c>
      <c r="GB54" s="73">
        <f>(FD52*FD52)*(1-COS(RADIANS(EY52-45)))-FD52*(SIN(RADIANS(EY52-45)))</f>
        <v>0</v>
      </c>
      <c r="GC54" s="73">
        <f>(FD53*FD54)*(1-COS(RADIANS(EY52-45)))+FD52*(SIN(RADIANS(EY52-45)))</f>
        <v>0</v>
      </c>
      <c r="GD54" s="73">
        <f>(FD54^2)*(1-COS(RADIANS(EY52-45)))+(COS(RADIANS(EY52-45)))</f>
        <v>1</v>
      </c>
      <c r="GE54" s="10"/>
      <c r="GF54">
        <v>0</v>
      </c>
      <c r="GG54" s="1">
        <v>-0.1277522717077863</v>
      </c>
      <c r="GI54">
        <f>FA54+FW54</f>
        <v>0.62756451342740793</v>
      </c>
      <c r="GJ54">
        <f>GI54/(SQRT(GI52^2+GI53^2+GI54^2))</f>
        <v>0.44375512307655612</v>
      </c>
      <c r="GL54" t="e">
        <f>#REF!+DC54</f>
        <v>#REF!</v>
      </c>
      <c r="GM54" t="e">
        <f>GL54/(SQRT(GL52^2+GL53^2+GL54^2))</f>
        <v>#REF!</v>
      </c>
      <c r="GO54" s="27">
        <f>FA52*FW53-FA53*FW52</f>
        <v>-0.64278760968653947</v>
      </c>
    </row>
    <row r="55" spans="4:197" x14ac:dyDescent="0.2">
      <c r="D55" t="s">
        <v>10</v>
      </c>
      <c r="E55" s="5">
        <f t="shared" si="83"/>
        <v>0.27500000000000002</v>
      </c>
      <c r="F55" s="6">
        <f t="shared" si="83"/>
        <v>-0.79500000000000004</v>
      </c>
      <c r="G55" s="7">
        <f t="shared" si="87"/>
        <v>0.75039817657246344</v>
      </c>
      <c r="H55" s="8">
        <f t="shared" si="88"/>
        <v>-0.15403462412778215</v>
      </c>
      <c r="J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W55" s="1"/>
      <c r="BY55" t="s">
        <v>10</v>
      </c>
      <c r="BZ55" s="5">
        <f t="shared" si="85"/>
        <v>-9.8670839279614439E-2</v>
      </c>
      <c r="CA55" s="6">
        <f t="shared" si="85"/>
        <v>-0.32743703463395935</v>
      </c>
      <c r="CB55" s="7">
        <f>CY54</f>
        <v>0.75039817657246344</v>
      </c>
      <c r="CC55" s="8">
        <f>DU54</f>
        <v>-0.15403462412778215</v>
      </c>
      <c r="CE55" s="10"/>
      <c r="CG55" s="10" t="s">
        <v>160</v>
      </c>
      <c r="CH55" s="10">
        <f>-CH52*((EY52-CW52)/(CH54-CE53))</f>
        <v>209.07330338779462</v>
      </c>
      <c r="CI55" s="67"/>
      <c r="CJ55" s="10" t="s">
        <v>10</v>
      </c>
      <c r="CK55" s="5">
        <f t="shared" si="86"/>
        <v>-9.8670839279614439E-2</v>
      </c>
      <c r="CL55" s="6">
        <f t="shared" si="86"/>
        <v>-0.32743703463395935</v>
      </c>
      <c r="CM55" s="7">
        <f>FA54</f>
        <v>0.75531678513519418</v>
      </c>
      <c r="CN55" s="8">
        <f>FW54</f>
        <v>-0.1277522717077863</v>
      </c>
      <c r="CW55" s="28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EE55" s="1"/>
      <c r="EI55" s="64">
        <f>(DEGREES(ACOS((EH52*EK52+EH53*EK53+EH54*EK54)/((SQRT(EH52^2+EH53^2+EH54^2))*(SQRT(EK52^2+EK53^2+EK54^2))))))</f>
        <v>0</v>
      </c>
      <c r="ER55">
        <f t="shared" si="89"/>
        <v>0.3492962422733713</v>
      </c>
      <c r="ES55">
        <f t="shared" si="89"/>
        <v>-0.34518112468713447</v>
      </c>
      <c r="ET55" t="e">
        <f>#REF!</f>
        <v>#REF!</v>
      </c>
      <c r="EU55" t="e">
        <f>#REF!</f>
        <v>#REF!</v>
      </c>
      <c r="EY55" s="28"/>
      <c r="EZ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GG55" s="1"/>
      <c r="GK55" s="64" t="e">
        <f>(DEGREES(ACOS((GJ52*GM52+GJ53*GM53+GJ54*GM54)/((SQRT(GJ52^2+GJ53^2+GJ54^2))*(SQRT(GM52^2+GM53^2+GM54^2))))))</f>
        <v>#VALUE!</v>
      </c>
    </row>
    <row r="56" spans="4:197" x14ac:dyDescent="0.2">
      <c r="Q56" s="82" t="s">
        <v>148</v>
      </c>
      <c r="R56" s="13"/>
      <c r="T56" s="10"/>
      <c r="U56" s="10"/>
      <c r="V56" s="10"/>
      <c r="W56" s="10"/>
      <c r="X56" s="10"/>
      <c r="Y56" s="10"/>
      <c r="Z56" s="80"/>
      <c r="AA56" s="23" t="s">
        <v>149</v>
      </c>
      <c r="AE56" s="1"/>
      <c r="AG56" s="80"/>
      <c r="AK56" s="13"/>
      <c r="AL56" s="81"/>
      <c r="AM56" s="82" t="s">
        <v>150</v>
      </c>
      <c r="AO56" s="13"/>
      <c r="AP56" s="13"/>
      <c r="AS56" s="1"/>
      <c r="AW56" s="1"/>
      <c r="CS56" s="15"/>
      <c r="CW56" s="28"/>
      <c r="CY56" s="82" t="s">
        <v>148</v>
      </c>
      <c r="CZ56" s="13"/>
      <c r="DB56" s="10"/>
      <c r="DC56" s="10"/>
      <c r="DD56" s="10"/>
      <c r="DE56" s="10"/>
      <c r="DF56" s="10"/>
      <c r="DG56" s="10"/>
      <c r="DH56" s="80"/>
      <c r="DI56" s="23" t="s">
        <v>149</v>
      </c>
      <c r="DM56" s="1"/>
      <c r="DO56" s="80"/>
      <c r="DS56" s="13"/>
      <c r="DT56" s="81"/>
      <c r="DU56" s="82" t="s">
        <v>150</v>
      </c>
      <c r="DW56" s="13"/>
      <c r="DX56" s="13"/>
      <c r="EA56" s="1"/>
      <c r="EE56" s="1"/>
      <c r="EI56" s="13"/>
      <c r="ER56">
        <f t="shared" si="89"/>
        <v>-9.8670839279614439E-2</v>
      </c>
      <c r="ES56">
        <f t="shared" si="89"/>
        <v>-0.32743703463395935</v>
      </c>
      <c r="ET56" t="e">
        <f>#REF!</f>
        <v>#REF!</v>
      </c>
      <c r="EU56" t="e">
        <f>#REF!</f>
        <v>#REF!</v>
      </c>
      <c r="EY56" s="28"/>
      <c r="EZ56" s="10"/>
      <c r="FA56" s="82" t="s">
        <v>148</v>
      </c>
      <c r="FB56" s="13"/>
      <c r="FD56" s="10"/>
      <c r="FE56" s="10"/>
      <c r="FF56" s="10"/>
      <c r="FG56" s="10"/>
      <c r="FH56" s="10"/>
      <c r="FI56" s="10"/>
      <c r="FJ56" s="80"/>
      <c r="FK56" s="23" t="s">
        <v>149</v>
      </c>
      <c r="FO56" s="1"/>
      <c r="FQ56" s="80"/>
      <c r="FU56" s="13"/>
      <c r="FV56" s="81"/>
      <c r="FW56" s="82" t="s">
        <v>150</v>
      </c>
      <c r="FY56" s="13"/>
      <c r="FZ56" s="13"/>
      <c r="GC56" s="1"/>
      <c r="GG56" s="1"/>
      <c r="GK56" s="13"/>
    </row>
    <row r="57" spans="4:197" x14ac:dyDescent="0.2">
      <c r="E57" s="5" t="s">
        <v>4</v>
      </c>
      <c r="F57" s="6" t="s">
        <v>5</v>
      </c>
      <c r="G57" s="7" t="s">
        <v>6</v>
      </c>
      <c r="H57" s="8" t="s">
        <v>1</v>
      </c>
      <c r="I57">
        <v>12</v>
      </c>
      <c r="J57" s="9" t="s">
        <v>7</v>
      </c>
      <c r="K57">
        <v>12</v>
      </c>
      <c r="L57" s="10"/>
      <c r="M57" s="17">
        <f>A13</f>
        <v>70</v>
      </c>
      <c r="N57" s="17">
        <f>B13</f>
        <v>-5</v>
      </c>
      <c r="O57" s="17">
        <f>C13</f>
        <v>220.3</v>
      </c>
      <c r="Q57" s="61">
        <f t="array" ref="Q57:Q59">MMULT(AI57:AK59,AG57:AG59)</f>
        <v>0.90503212069214112</v>
      </c>
      <c r="R57" s="13"/>
      <c r="S57" s="17">
        <v>1</v>
      </c>
      <c r="T57">
        <v>0</v>
      </c>
      <c r="V57" s="73">
        <f>(T57^2)*(1-COS(RADIANS(O57+45)))+(COS(RADIANS(O57+45)))</f>
        <v>-8.1938508630040444E-2</v>
      </c>
      <c r="W57" s="73">
        <f>(T57*T58)*(1-COS(RADIANS(O57+45)))-T59*(SIN(RADIANS(O57+45)))</f>
        <v>0.9966373868180366</v>
      </c>
      <c r="X57" s="73">
        <f>(T57*T59)*(1-COS(RADIANS(O57+45)))+T58*(SIN(RADIANS(O57+45)))</f>
        <v>0</v>
      </c>
      <c r="Y57" s="10"/>
      <c r="Z57">
        <f t="array" ref="Z57:Z59">MMULT(V57:X59,S57:S59)</f>
        <v>-8.1938508630040444E-2</v>
      </c>
      <c r="AA57" s="23">
        <f>COS(RADIANS('[1]Biaxial Input'!$F$21))</f>
        <v>-0.9975640502598242</v>
      </c>
      <c r="AC57" s="30">
        <f>(AA57^2)*(1-COS(RADIANS(N57)))+(COS(RADIANS(N57)))</f>
        <v>0.99998148353170568</v>
      </c>
      <c r="AD57" s="30">
        <f>(AA57*AA58)*(1-COS(RADIANS(N57)))-AA59*(SIN(RADIANS(N57)))</f>
        <v>-2.6479783333051429E-4</v>
      </c>
      <c r="AE57" s="30">
        <f>(AA57*AA59)*(1-COS(RADIANS(N57)))+AA58*(SIN(RADIANS(N57)))</f>
        <v>-6.0796772806267756E-3</v>
      </c>
      <c r="AG57">
        <f t="array" ref="AG57:AG59">MMULT(AC57:AE59,Z57:Z59)</f>
        <v>-8.167308399759772E-2</v>
      </c>
      <c r="AI57" s="28">
        <f>(T57^2)*(1-COS(RADIANS(M57)))+(COS(RADIANS(M57)))</f>
        <v>0.34202014332566882</v>
      </c>
      <c r="AJ57" s="28">
        <f>(T57*T58)*(1-COS(RADIANS(M57)))-T59*(SIN(RADIANS(M57)))</f>
        <v>-0.93969262078590832</v>
      </c>
      <c r="AK57" s="28">
        <f>(T57*T59)*(1-COS(RADIANS(M57)))+T58*(SIN(RADIANS(M57)))</f>
        <v>0</v>
      </c>
      <c r="AM57" s="61">
        <f t="array" ref="AM57:AM59">MMULT(AI57:AK59,AW57:AW59)</f>
        <v>-0.41782460364226298</v>
      </c>
      <c r="AN57" s="13"/>
      <c r="AO57" s="17">
        <v>1</v>
      </c>
      <c r="AP57">
        <v>0</v>
      </c>
      <c r="AR57" s="73">
        <f>(T57^2)*(1-COS(RADIANS(O57-45)))+(COS(RADIANS(O57-45)))</f>
        <v>-0.9966373868180366</v>
      </c>
      <c r="AS57" s="73">
        <f>(T57*T58)*(1-COS(RADIANS(O57-45)))-T59*(SIN(RADIANS(O57-45)))</f>
        <v>-8.1938508630040832E-2</v>
      </c>
      <c r="AT57" s="73">
        <f>(T57*T59)*(1-COS(RADIANS(O57-45)))+T58*(SIN(RADIANS(O57-45)))</f>
        <v>0</v>
      </c>
      <c r="AU57" s="10"/>
      <c r="AV57">
        <f t="array" ref="AV57:AV59">MMULT(AR57:AT59,S57:S59)</f>
        <v>-0.9966373868180366</v>
      </c>
      <c r="AW57" s="1">
        <f t="array" ref="AW57:AW59">MMULT(AC57:AE59,AV57:AV59)</f>
        <v>-0.99664062975301426</v>
      </c>
      <c r="AY57">
        <f>Q57+AM57</f>
        <v>0.48720751704987814</v>
      </c>
      <c r="AZ57">
        <f>AY57/(SQRT(AY57^2+AY58^2+AY59^2))</f>
        <v>0.34450773915102939</v>
      </c>
      <c r="BL57" s="23">
        <f>EM58*EH59-EM59*EH58</f>
        <v>-0.93540096031508035</v>
      </c>
      <c r="BZ57" s="5" t="s">
        <v>4</v>
      </c>
      <c r="CA57" s="6" t="s">
        <v>5</v>
      </c>
      <c r="CB57" s="7" t="s">
        <v>6</v>
      </c>
      <c r="CC57" s="8" t="s">
        <v>1</v>
      </c>
      <c r="CD57">
        <v>12</v>
      </c>
      <c r="CE57" s="9" t="s">
        <v>7</v>
      </c>
      <c r="CG57" s="90" t="s">
        <v>157</v>
      </c>
      <c r="CH57" s="61">
        <f>CE58-((CH59-CE58)/(EY57-CW57))*CW57</f>
        <v>7.1343943913962349</v>
      </c>
      <c r="CI57" s="10"/>
      <c r="CK57" s="5" t="s">
        <v>4</v>
      </c>
      <c r="CL57" s="6" t="s">
        <v>5</v>
      </c>
      <c r="CM57" s="7" t="s">
        <v>6</v>
      </c>
      <c r="CN57" s="8" t="s">
        <v>1</v>
      </c>
      <c r="CO57" s="10"/>
      <c r="CP57">
        <f t="shared" ref="CP57:CQ59" si="90">BZ58</f>
        <v>0.93180266183863136</v>
      </c>
      <c r="CQ57">
        <f t="shared" si="90"/>
        <v>-0.87956522186239505</v>
      </c>
      <c r="CR57">
        <f>CI61</f>
        <v>0</v>
      </c>
      <c r="CS57">
        <f>CL61</f>
        <v>0</v>
      </c>
      <c r="CU57" s="17">
        <f>BV13</f>
        <v>70</v>
      </c>
      <c r="CV57" s="17">
        <f>BW13</f>
        <v>-5</v>
      </c>
      <c r="CW57" s="31">
        <f>BX13</f>
        <v>220.3</v>
      </c>
      <c r="CY57" s="61">
        <f t="array" ref="CY57:CY59">MMULT(DQ57:DS59,DO57:DO59)</f>
        <v>0.90503212069214112</v>
      </c>
      <c r="CZ57" s="13"/>
      <c r="DA57" s="17">
        <v>1</v>
      </c>
      <c r="DB57">
        <v>0</v>
      </c>
      <c r="DD57" s="73">
        <f>(DB57^2)*(1-COS(RADIANS(CW57+45)))+(COS(RADIANS(CW57+45)))</f>
        <v>-8.1938508630040444E-2</v>
      </c>
      <c r="DE57" s="73">
        <f>(DB57*DB58)*(1-COS(RADIANS(CW57+45)))-DB59*(SIN(RADIANS(CW57+45)))</f>
        <v>0.9966373868180366</v>
      </c>
      <c r="DF57" s="73">
        <f>(DB57*DB59)*(1-COS(RADIANS(CW57+45)))+DB58*(SIN(RADIANS(CW57+45)))</f>
        <v>0</v>
      </c>
      <c r="DG57" s="10"/>
      <c r="DH57">
        <f t="array" ref="DH57:DH59">MMULT(DD57:DF59,DA57:DA59)</f>
        <v>-8.1938508630040444E-2</v>
      </c>
      <c r="DI57" s="23">
        <f>COS(RADIANS('[1]Biaxial Input'!$F$21))</f>
        <v>-0.9975640502598242</v>
      </c>
      <c r="DK57" s="30">
        <f>(DI57^2)*(1-COS(RADIANS(CV57)))+(COS(RADIANS(CV57)))</f>
        <v>0.99998148353170568</v>
      </c>
      <c r="DL57" s="30">
        <f>(DI57*DI58)*(1-COS(RADIANS(CV57)))-DI59*(SIN(RADIANS(CV57)))</f>
        <v>-2.6479783333051429E-4</v>
      </c>
      <c r="DM57" s="30">
        <f>(DI57*DI59)*(1-COS(RADIANS(CV57)))+DI58*(SIN(RADIANS(CV57)))</f>
        <v>-6.0796772806267756E-3</v>
      </c>
      <c r="DO57">
        <f t="array" ref="DO57:DO59">MMULT(DK57:DM59,DH57:DH59)</f>
        <v>-8.167308399759772E-2</v>
      </c>
      <c r="DQ57" s="28">
        <f>(DB57^2)*(1-COS(RADIANS(CU57)))+(COS(RADIANS(CU57)))</f>
        <v>0.34202014332566882</v>
      </c>
      <c r="DR57" s="28">
        <f>(DB57*DB58)*(1-COS(RADIANS(CU57)))-DB59*(SIN(RADIANS(CU57)))</f>
        <v>-0.93969262078590832</v>
      </c>
      <c r="DS57" s="28">
        <f>(DB57*DB59)*(1-COS(RADIANS(CU57)))+DB58*(SIN(RADIANS(CU57)))</f>
        <v>0</v>
      </c>
      <c r="DU57" s="61">
        <f t="array" ref="DU57:DU59">MMULT(DQ57:DS59,EE57:EE59)</f>
        <v>-0.41782460364226298</v>
      </c>
      <c r="DV57" s="13"/>
      <c r="DW57" s="17">
        <v>1</v>
      </c>
      <c r="DX57">
        <v>0</v>
      </c>
      <c r="DZ57" s="73">
        <f>(DB57^2)*(1-COS(RADIANS(CW57-45)))+(COS(RADIANS(CW57-45)))</f>
        <v>-0.9966373868180366</v>
      </c>
      <c r="EA57" s="73">
        <f>(DB57*DB58)*(1-COS(RADIANS(CW57-45)))-DB59*(SIN(RADIANS(CW57-45)))</f>
        <v>-8.1938508630040832E-2</v>
      </c>
      <c r="EB57" s="73">
        <f>(DB57*DB59)*(1-COS(RADIANS(CW57-45)))+DB58*(SIN(RADIANS(CW57-45)))</f>
        <v>0</v>
      </c>
      <c r="EC57" s="10"/>
      <c r="ED57">
        <f t="array" ref="ED57:ED59">MMULT(DZ57:EB59,DA57:DA59)</f>
        <v>-0.9966373868180366</v>
      </c>
      <c r="EE57" s="1">
        <f t="array" ref="EE57:EE59">MMULT(DK57:DM59,ED57:ED59)</f>
        <v>-0.99664062975301426</v>
      </c>
      <c r="EG57">
        <f>CY57+DU57</f>
        <v>0.48720751704987814</v>
      </c>
      <c r="EH57">
        <f>EG57/(SQRT(EG57^2+EG58^2+EG59^2))</f>
        <v>0.34450773915102939</v>
      </c>
      <c r="EJ57">
        <f>Q57+AM57</f>
        <v>0.48720751704987814</v>
      </c>
      <c r="EK57">
        <f>EJ57/(SQRT(EJ57^2+EJ58^2+EJ59^2))</f>
        <v>0.34450773915102939</v>
      </c>
      <c r="EM57" s="23">
        <f>CY58*DU59-CY59*DU58</f>
        <v>-7.9620732894590152E-2</v>
      </c>
      <c r="EO57" s="15">
        <v>12</v>
      </c>
      <c r="EP57" s="9" t="s">
        <v>7</v>
      </c>
      <c r="EW57" s="17">
        <f>CU57</f>
        <v>70</v>
      </c>
      <c r="EX57" s="17">
        <f>CV57</f>
        <v>-5</v>
      </c>
      <c r="EY57" s="31">
        <f>2+CW57</f>
        <v>222.3</v>
      </c>
      <c r="EZ57" s="10"/>
      <c r="FA57" s="61">
        <f t="array" ref="FA57:FA59">MMULT(FS57:FU59,FQ57:FQ59)</f>
        <v>0.91906266795440172</v>
      </c>
      <c r="FB57" s="13">
        <f>BW58</f>
        <v>0</v>
      </c>
      <c r="FC57" s="17">
        <v>1</v>
      </c>
      <c r="FD57">
        <v>0</v>
      </c>
      <c r="FF57" s="73">
        <f>(FD57^2)*(1-COS(RADIANS(EY57+45)))+(COS(RADIANS(EY57+45)))</f>
        <v>-4.7106450709642575E-2</v>
      </c>
      <c r="FG57" s="73">
        <f>(FD57*FD58)*(1-COS(RADIANS(EY57+45)))-FD59*(SIN(RADIANS(EY57+45)))</f>
        <v>0.99888987496197001</v>
      </c>
      <c r="FH57" s="73">
        <f>(FD57*FD59)*(1-COS(RADIANS(EY57+45)))+FD58*(SIN(RADIANS(EY57+45)))</f>
        <v>0</v>
      </c>
      <c r="FI57" s="10"/>
      <c r="FJ57">
        <f t="array" ref="FJ57:FJ59">MMULT(FF57:FH59,FC57:FC59)</f>
        <v>-4.7106450709642575E-2</v>
      </c>
      <c r="FK57" s="23">
        <f>COS(RADIANS(176))</f>
        <v>-0.9975640502598242</v>
      </c>
      <c r="FM57" s="30">
        <f>(FK57^2)*(1-COS(RADIANS(EX57)))+(COS(RADIANS(EX57)))</f>
        <v>0.99998148353170568</v>
      </c>
      <c r="FN57" s="30">
        <f>(FK57*FK58)*(1-COS(RADIANS(EX57)))-FK59*(SIN(RADIANS(EX57)))</f>
        <v>-2.6479783333051429E-4</v>
      </c>
      <c r="FO57" s="30">
        <f>(FK57*FK59)*(1-COS(RADIANS(EX57)))+FK58*(SIN(RADIANS(EX57)))</f>
        <v>-6.0796772806267756E-3</v>
      </c>
      <c r="FQ57">
        <f t="array" ref="FQ57:FQ59">MMULT(FM57:FO59,FJ57:FJ59)</f>
        <v>-4.6841074589915835E-2</v>
      </c>
      <c r="FS57" s="28">
        <f>(FD57^2)*(1-COS(RADIANS(EW57)))+(COS(RADIANS(EW57)))</f>
        <v>0.34202014332566882</v>
      </c>
      <c r="FT57" s="28">
        <f>(FD57*FD58)*(1-COS(RADIANS(EW57)))-FD59*(SIN(RADIANS(EW57)))</f>
        <v>-0.93969262078590832</v>
      </c>
      <c r="FU57" s="28">
        <f>(FD57*FD59)*(1-COS(RADIANS(EW57)))+FD58*(SIN(RADIANS(EW57)))</f>
        <v>0</v>
      </c>
      <c r="FW57" s="61">
        <f t="array" ref="FW57:FW59">MMULT(FS57:FU59,GG57:GG59)</f>
        <v>-0.38598491067121415</v>
      </c>
      <c r="FX57" s="13">
        <f>BX58</f>
        <v>0</v>
      </c>
      <c r="FY57" s="17">
        <v>1</v>
      </c>
      <c r="FZ57">
        <v>0</v>
      </c>
      <c r="GB57" s="73">
        <f>(FD57^2)*(1-COS(RADIANS(EY57-45)))+(COS(RADIANS(EY57-45)))</f>
        <v>-0.99888987496197001</v>
      </c>
      <c r="GC57" s="73">
        <f>(FD57*FD58)*(1-COS(RADIANS(EY57-45)))-FD59*(SIN(RADIANS(EY57-45)))</f>
        <v>-4.7106450709642513E-2</v>
      </c>
      <c r="GD57" s="73">
        <f>(FD57*FD59)*(1-COS(RADIANS(EY57-45)))+FD58*(SIN(RADIANS(EY57-45)))</f>
        <v>0</v>
      </c>
      <c r="GE57" s="10"/>
      <c r="GF57">
        <f t="array" ref="GF57:GF59">MMULT(GB57:GD59,FC57:FC59)</f>
        <v>-0.99888987496197001</v>
      </c>
      <c r="GG57" s="1">
        <f t="array" ref="GG57:GG59">MMULT(FM57:FO59,GF57:GF59)</f>
        <v>-0.99888385273535463</v>
      </c>
      <c r="GI57">
        <f>FA57+FW57</f>
        <v>0.53307775728318751</v>
      </c>
      <c r="GJ57">
        <f>GI57/(SQRT(GI57^2+GI58^2+GI59^2))</f>
        <v>0.37694289707465833</v>
      </c>
      <c r="GL57" t="e">
        <f>CH58+DC57</f>
        <v>#VALUE!</v>
      </c>
      <c r="GM57" t="e">
        <f>GL57/(SQRT(GL57^2+GL58^2+GL59^2))</f>
        <v>#VALUE!</v>
      </c>
      <c r="GO57" s="27">
        <f>FA58*FW59-FA59*FW58</f>
        <v>-7.9620732894590179E-2</v>
      </c>
    </row>
    <row r="58" spans="4:197" x14ac:dyDescent="0.2">
      <c r="D58" t="s">
        <v>8</v>
      </c>
      <c r="E58" s="5">
        <f t="shared" ref="E58:F60" si="91">E53</f>
        <v>0.93600000000000005</v>
      </c>
      <c r="F58" s="6">
        <f t="shared" si="91"/>
        <v>0.31900000000000001</v>
      </c>
      <c r="G58" s="7">
        <f>Q57</f>
        <v>0.90503212069214112</v>
      </c>
      <c r="H58" s="8">
        <f>AM57</f>
        <v>-0.41782460364226298</v>
      </c>
      <c r="J58" s="9">
        <f>((SUMPRODUCT(G58:G60,E58:E60))*(SUMPRODUCT(G58:(G60),F58:F60)))-((SUMPRODUCT(H58:H60,E58:E60))*(SUMPRODUCT(H58:H60,F58:F60)))</f>
        <v>0.58792732968799699</v>
      </c>
      <c r="Q58" s="61">
        <v>-0.41631943358655826</v>
      </c>
      <c r="S58" s="17">
        <v>0</v>
      </c>
      <c r="T58">
        <v>0</v>
      </c>
      <c r="V58" s="73">
        <f>(T57*T58)*(1-COS(RADIANS(O57+45)))+T59*(SIN(RADIANS(O57+45)))</f>
        <v>-0.9966373868180366</v>
      </c>
      <c r="W58" s="73">
        <f>(T58^2)*(1-COS(RADIANS(O57+45)))+(COS(RADIANS(O57+45)))</f>
        <v>-8.1938508630040444E-2</v>
      </c>
      <c r="X58" s="73">
        <f>(T58*T59)*(1-COS(RADIANS(O57+45)))-T57*(SIN(RADIANS(O57+45)))</f>
        <v>0</v>
      </c>
      <c r="Y58" s="10"/>
      <c r="Z58">
        <v>-0.9966373868180366</v>
      </c>
      <c r="AA58" s="23">
        <f>SIN(RADIANS('[1]Biaxial Input'!$F$21))*(COS(RADIANS(0)))</f>
        <v>6.9756473744125524E-2</v>
      </c>
      <c r="AC58" s="30">
        <f>(AA57*AA58)*(1-COS(RADIANS(N57)))+AA59*(SIN(RADIANS(N57)))</f>
        <v>-2.6479783333051429E-4</v>
      </c>
      <c r="AD58" s="30">
        <f>(AA58^2)*(1-COS(RADIANS(N57)))+(COS(RADIANS(N57)))</f>
        <v>0.99621321456003986</v>
      </c>
      <c r="AE58" s="30">
        <f>(AA58*AA59)*(1-COS(RADIANS(N57)))-AA57*(SIN(RADIANS(N57)))</f>
        <v>-8.694343573875718E-2</v>
      </c>
      <c r="AG58">
        <v>-0.99284163773316259</v>
      </c>
      <c r="AI58" s="28">
        <f>(T57*T58)*(1-COS(RADIANS(M57)))+T59*(SIN(RADIANS(M57)))</f>
        <v>0.93969262078590832</v>
      </c>
      <c r="AJ58" s="28">
        <f>(T58^2)*(1-COS(RADIANS(M57)))+(COS(RADIANS(M57)))</f>
        <v>0.34202014332566882</v>
      </c>
      <c r="AK58" s="28">
        <f>(T58*T59)*(1-COS(RADIANS(M57)))-T57*(SIN(RADIANS(M57)))</f>
        <v>0</v>
      </c>
      <c r="AM58" s="61">
        <v>-0.90852708645969538</v>
      </c>
      <c r="AO58" s="17">
        <v>0</v>
      </c>
      <c r="AP58">
        <v>0</v>
      </c>
      <c r="AR58" s="73">
        <f>(T57*T58)*(1-COS(RADIANS(O57-45)))+T59*(SIN(RADIANS(O57-45)))</f>
        <v>8.1938508630040832E-2</v>
      </c>
      <c r="AS58" s="73">
        <f>(T58^2)*(1-COS(RADIANS(O57-45)))+(COS(RADIANS(O57-45)))</f>
        <v>-0.9966373868180366</v>
      </c>
      <c r="AT58" s="73">
        <f>(T58*T59)*(1-COS(RADIANS(O57-45)))-T57*(SIN(RADIANS(O57-45)))</f>
        <v>0</v>
      </c>
      <c r="AU58" s="10"/>
      <c r="AV58">
        <v>8.1938508630040832E-2</v>
      </c>
      <c r="AW58" s="1">
        <v>8.1892132499234147E-2</v>
      </c>
      <c r="AY58">
        <f t="shared" ref="AY58:AY59" si="92">Q58+AM58</f>
        <v>-1.3248465200462536</v>
      </c>
      <c r="AZ58">
        <f>AY58/(SQRT(AY57^2+AY58^2+AY59^2))</f>
        <v>-0.93680795835610542</v>
      </c>
      <c r="BL58" s="23">
        <f>EM59*EH57-EM57*EH59</f>
        <v>-0.34804336909850936</v>
      </c>
      <c r="BY58" t="s">
        <v>8</v>
      </c>
      <c r="BZ58" s="5">
        <f t="shared" ref="BZ58:CA60" si="93">BZ53</f>
        <v>0.93180266183863136</v>
      </c>
      <c r="CA58" s="6">
        <f t="shared" si="93"/>
        <v>-0.87956522186239505</v>
      </c>
      <c r="CB58" s="7">
        <f>CY57</f>
        <v>0.90503212069214112</v>
      </c>
      <c r="CC58" s="8">
        <f>DU57</f>
        <v>-0.41782460364226298</v>
      </c>
      <c r="CE58" s="9">
        <f>((SUMPRODUCT(CB58:CB60,BZ58:BZ60))*(SUMPRODUCT(CB58:(CB60),CA58:CA60)))-((SUMPRODUCT(CC58:CC60,BZ58:BZ60))*(SUMPRODUCT(CC58:CC60,CA58:CA60)))</f>
        <v>4.0444225804026068E-2</v>
      </c>
      <c r="CG58">
        <v>1</v>
      </c>
      <c r="CH58" t="s">
        <v>161</v>
      </c>
      <c r="CI58" s="67"/>
      <c r="CJ58" s="1" t="s">
        <v>8</v>
      </c>
      <c r="CK58" s="5">
        <f t="shared" ref="CK58:CL60" si="94">BZ58</f>
        <v>0.93180266183863136</v>
      </c>
      <c r="CL58" s="6">
        <f t="shared" si="94"/>
        <v>-0.87956522186239505</v>
      </c>
      <c r="CM58" s="7">
        <f>FA57</f>
        <v>0.91906266795440172</v>
      </c>
      <c r="CN58" s="8">
        <f>FW57</f>
        <v>-0.38598491067121415</v>
      </c>
      <c r="CO58" s="10"/>
      <c r="CP58">
        <f t="shared" si="90"/>
        <v>0.3492962422733713</v>
      </c>
      <c r="CQ58">
        <f t="shared" si="90"/>
        <v>-0.34518112468713447</v>
      </c>
      <c r="CR58">
        <f>CJ61</f>
        <v>0</v>
      </c>
      <c r="CS58">
        <f>CM61</f>
        <v>0</v>
      </c>
      <c r="CW58" s="28"/>
      <c r="CY58" s="61">
        <v>-0.41631943358655826</v>
      </c>
      <c r="DA58" s="17">
        <v>0</v>
      </c>
      <c r="DB58">
        <v>0</v>
      </c>
      <c r="DD58" s="73">
        <f>(DB57*DB58)*(1-COS(RADIANS(CW57+45)))+DB59*(SIN(RADIANS(CW57+45)))</f>
        <v>-0.9966373868180366</v>
      </c>
      <c r="DE58" s="73">
        <f>(DB58^2)*(1-COS(RADIANS(CW57+45)))+(COS(RADIANS(CW57+45)))</f>
        <v>-8.1938508630040444E-2</v>
      </c>
      <c r="DF58" s="73">
        <f>(DB58*DB59)*(1-COS(RADIANS(CW57+45)))-DB57*(SIN(RADIANS(CW57+45)))</f>
        <v>0</v>
      </c>
      <c r="DG58" s="10"/>
      <c r="DH58">
        <v>-0.9966373868180366</v>
      </c>
      <c r="DI58" s="23">
        <f>SIN(RADIANS('[1]Biaxial Input'!$F$21))*(COS(RADIANS(0)))</f>
        <v>6.9756473744125524E-2</v>
      </c>
      <c r="DK58" s="30">
        <f>(DI57*DI58)*(1-COS(RADIANS(CV57)))+DI59*(SIN(RADIANS(CV57)))</f>
        <v>-2.6479783333051429E-4</v>
      </c>
      <c r="DL58" s="30">
        <f>(DI58^2)*(1-COS(RADIANS(CV57)))+(COS(RADIANS(CV57)))</f>
        <v>0.99621321456003986</v>
      </c>
      <c r="DM58" s="30">
        <f>(DI58*DI59)*(1-COS(RADIANS(CV57)))-DI57*(SIN(RADIANS(CV57)))</f>
        <v>-8.694343573875718E-2</v>
      </c>
      <c r="DO58">
        <v>-0.99284163773316259</v>
      </c>
      <c r="DQ58" s="28">
        <f>(DB57*DB58)*(1-COS(RADIANS(CU57)))+DB59*(SIN(RADIANS(CU57)))</f>
        <v>0.93969262078590832</v>
      </c>
      <c r="DR58" s="28">
        <f>(DB58^2)*(1-COS(RADIANS(CU57)))+(COS(RADIANS(CU57)))</f>
        <v>0.34202014332566882</v>
      </c>
      <c r="DS58" s="28">
        <f>(DB58*DB59)*(1-COS(RADIANS(CU57)))-DB57*(SIN(RADIANS(CU57)))</f>
        <v>0</v>
      </c>
      <c r="DU58" s="61">
        <v>-0.90852708645969538</v>
      </c>
      <c r="DW58" s="17">
        <v>0</v>
      </c>
      <c r="DX58">
        <v>0</v>
      </c>
      <c r="DZ58" s="73">
        <f>(DB57*DB58)*(1-COS(RADIANS(CW57-45)))+DB59*(SIN(RADIANS(CW57-45)))</f>
        <v>8.1938508630040832E-2</v>
      </c>
      <c r="EA58" s="73">
        <f>(DB58^2)*(1-COS(RADIANS(CW57-45)))+(COS(RADIANS(CW57-45)))</f>
        <v>-0.9966373868180366</v>
      </c>
      <c r="EB58" s="73">
        <f>(DB58*DB59)*(1-COS(RADIANS(CW57-45)))-DB57*(SIN(RADIANS(CW57-45)))</f>
        <v>0</v>
      </c>
      <c r="EC58" s="10"/>
      <c r="ED58">
        <v>8.1938508630040832E-2</v>
      </c>
      <c r="EE58" s="1">
        <v>8.1892132499234147E-2</v>
      </c>
      <c r="EG58">
        <f>CY58+DU58</f>
        <v>-1.3248465200462536</v>
      </c>
      <c r="EH58">
        <f>EG58/(SQRT(EG57^2+EG58^2+EG59^2))</f>
        <v>-0.93680795835610542</v>
      </c>
      <c r="EJ58">
        <f>Q58+AM58</f>
        <v>-1.3248465200462536</v>
      </c>
      <c r="EK58">
        <f>EJ58/(SQRT(EJ57^2+EJ58^2+EJ59^2))</f>
        <v>-0.93680795835610542</v>
      </c>
      <c r="EM58" s="23">
        <f>CY59*DU57-CY57*DU59</f>
        <v>3.5449434229960525E-2</v>
      </c>
      <c r="EP58" s="9">
        <f>((SUMPRODUCT(CM58:CM60,BZ58:BZ60))*(SUMPRODUCT(CM58:CM60,CA58:CA60)))-((SUMPRODUCT(CN58:CN60,BZ58:BZ60))*(SUMPRODUCT(CN58:CN60,CA58:CA60)))</f>
        <v>-2.3958408472798343E-2</v>
      </c>
      <c r="EY58" s="28"/>
      <c r="EZ58" s="10"/>
      <c r="FA58" s="61">
        <v>-0.38435868497815934</v>
      </c>
      <c r="FB58" s="13">
        <f>BW59</f>
        <v>0</v>
      </c>
      <c r="FC58" s="17">
        <v>0</v>
      </c>
      <c r="FD58">
        <v>0</v>
      </c>
      <c r="FF58" s="73">
        <f>(FD57*FD58)*(1-COS(RADIANS(EY57+45)))+FD59*(SIN(RADIANS(EY57+45)))</f>
        <v>-0.99888987496197001</v>
      </c>
      <c r="FG58" s="73">
        <f>(FD58^2)*(1-COS(RADIANS(EY57+45)))+(COS(RADIANS(EY57+45)))</f>
        <v>-4.7106450709642575E-2</v>
      </c>
      <c r="FH58" s="73">
        <f>(FD58*FD59)*(1-COS(RADIANS(EY57+45)))-FD57*(SIN(RADIANS(EY57+45)))</f>
        <v>0</v>
      </c>
      <c r="FI58" s="10"/>
      <c r="FJ58">
        <v>-0.99888987496197001</v>
      </c>
      <c r="FK58" s="23">
        <f>SIN(RADIANS(176))*(COS(RADIANS(0)))</f>
        <v>6.9756473744125524E-2</v>
      </c>
      <c r="FM58" s="30">
        <f>(FK57*FK58)*(1-COS(RADIANS(EX57)))+FK59*(SIN(RADIANS(EX57)))</f>
        <v>-2.6479783333051429E-4</v>
      </c>
      <c r="FN58" s="30">
        <f>(FK58^2)*(1-COS(RADIANS(EX57)))+(COS(RADIANS(EX57)))</f>
        <v>0.99621321456003986</v>
      </c>
      <c r="FO58" s="30">
        <f>(FK58*FK59)*(1-COS(RADIANS(EX57)))-FK57*(SIN(RADIANS(EX57)))</f>
        <v>-8.694343573875718E-2</v>
      </c>
      <c r="FQ58">
        <v>-0.99509481964125657</v>
      </c>
      <c r="FS58" s="28">
        <f>(FD57*FD58)*(1-COS(RADIANS(EW57)))+FD59*(SIN(RADIANS(EW57)))</f>
        <v>0.93969262078590832</v>
      </c>
      <c r="FT58" s="28">
        <f>(FD58^2)*(1-COS(RADIANS(EW57)))+(COS(RADIANS(EW57)))</f>
        <v>0.34202014332566882</v>
      </c>
      <c r="FU58" s="28">
        <f>(FD58*FD59)*(1-COS(RADIANS(EW57)))-FD57*(SIN(RADIANS(EW57)))</f>
        <v>0</v>
      </c>
      <c r="FW58" s="61">
        <v>-0.92250297500584577</v>
      </c>
      <c r="FX58" s="13">
        <f>BX59</f>
        <v>0</v>
      </c>
      <c r="FY58" s="17">
        <v>0</v>
      </c>
      <c r="FZ58">
        <v>0</v>
      </c>
      <c r="GB58" s="73">
        <f>(FD57*FD58)*(1-COS(RADIANS(EY57-45)))+FD59*(SIN(RADIANS(EY57-45)))</f>
        <v>4.7106450709642513E-2</v>
      </c>
      <c r="GC58" s="73">
        <f>(FD58^2)*(1-COS(RADIANS(EY57-45)))+(COS(RADIANS(EY57-45)))</f>
        <v>-0.99888987496197001</v>
      </c>
      <c r="GD58" s="73">
        <f>(FD58*FD59)*(1-COS(RADIANS(EY57-45)))-FD57*(SIN(RADIANS(EY57-45)))</f>
        <v>0</v>
      </c>
      <c r="GE58" s="10"/>
      <c r="GF58">
        <v>4.7106450709642513E-2</v>
      </c>
      <c r="GG58" s="1">
        <v>4.7192572562592759E-2</v>
      </c>
      <c r="GI58">
        <f>FA58+FW58</f>
        <v>-1.3068616599840051</v>
      </c>
      <c r="GJ58">
        <f>GI58/(SQRT(GI57^2+GI58^2+GI59^2))</f>
        <v>-0.92409074184739803</v>
      </c>
      <c r="GL58">
        <f>CH59+DC58</f>
        <v>-2.3958408472798343E-2</v>
      </c>
      <c r="GM58" t="e">
        <f>GL58/(SQRT(GL57^2+GL58^2+GL59^2))</f>
        <v>#VALUE!</v>
      </c>
      <c r="GO58" s="27">
        <f>FA59*FW57-FA57*FW59</f>
        <v>3.5449434229960525E-2</v>
      </c>
    </row>
    <row r="59" spans="4:197" x14ac:dyDescent="0.2">
      <c r="D59" t="s">
        <v>9</v>
      </c>
      <c r="E59" s="5">
        <f t="shared" si="91"/>
        <v>-0.219</v>
      </c>
      <c r="F59" s="6">
        <f t="shared" si="91"/>
        <v>-0.51600000000000001</v>
      </c>
      <c r="G59" s="7">
        <f t="shared" ref="G59:G60" si="95">Q58</f>
        <v>-0.41631943358655826</v>
      </c>
      <c r="H59" s="8">
        <f t="shared" ref="H59:H60" si="96">AM58</f>
        <v>-0.90852708645969538</v>
      </c>
      <c r="J59" s="10"/>
      <c r="Q59" s="61">
        <v>-8.7149238284983346E-2</v>
      </c>
      <c r="S59" s="17">
        <v>0</v>
      </c>
      <c r="T59">
        <v>1</v>
      </c>
      <c r="V59" s="73">
        <f>(T57*T59)*(1-COS(RADIANS(O57+45)))-T58*(SIN(RADIANS(O57+45)))</f>
        <v>0</v>
      </c>
      <c r="W59" s="73">
        <f>(T58*T59)*(1-COS(RADIANS(O57+45)))+T57*(SIN(RADIANS(O57+45)))</f>
        <v>0</v>
      </c>
      <c r="X59" s="73">
        <f>(T59^2)*(1-COS(RADIANS(O57+45)))+(COS(RADIANS(O57+45)))</f>
        <v>0.99999999999999989</v>
      </c>
      <c r="Y59" s="10"/>
      <c r="Z59">
        <v>0</v>
      </c>
      <c r="AA59" s="23">
        <f>SIN(RADIANS('[1]Biaxial Input'!$F$21))*SIN(RADIANS(0))</f>
        <v>0</v>
      </c>
      <c r="AC59" s="30">
        <f>(AA57*AA59)*(1-COS(RADIANS(N57)))-AA58*(SIN(RADIANS(N57)))</f>
        <v>6.0796772806267756E-3</v>
      </c>
      <c r="AD59" s="30">
        <f>(AA58*AA59)*(1-COS(RADIANS(N57)))+AA57*(SIN(RADIANS(N57)))</f>
        <v>8.694343573875718E-2</v>
      </c>
      <c r="AE59" s="30">
        <f>(AA59^2)*(1-COS(RADIANS(N57)))+(COS(RADIANS(N57)))</f>
        <v>0.99619469809174555</v>
      </c>
      <c r="AG59">
        <v>-8.7149238284983346E-2</v>
      </c>
      <c r="AI59" s="28">
        <f>(T57*T59)*(1-COS(RADIANS(M57)))-T58*(SIN(RADIANS(M57)))</f>
        <v>0</v>
      </c>
      <c r="AJ59" s="28">
        <f>(T58*T59)*(1-COS(RADIANS(M57)))+T57*(SIN(RADIANS(M57)))</f>
        <v>0</v>
      </c>
      <c r="AK59" s="28">
        <f>(T59^2)*(1-COS(RADIANS(M57)))+(COS(RADIANS(M57)))</f>
        <v>1</v>
      </c>
      <c r="AM59" s="61">
        <v>1.064781781944699E-3</v>
      </c>
      <c r="AO59" s="17">
        <v>0</v>
      </c>
      <c r="AP59">
        <v>1</v>
      </c>
      <c r="AR59" s="73">
        <f>(T57*T57)*(1-COS(RADIANS(O57-45)))-T57*(SIN(RADIANS(O57-45)))</f>
        <v>0</v>
      </c>
      <c r="AS59" s="73">
        <f>(T58*T59)*(1-COS(RADIANS(O57-45)))+T57*(SIN(RADIANS(O57-45)))</f>
        <v>0</v>
      </c>
      <c r="AT59" s="73">
        <f>(T59^2)*(1-COS(RADIANS(O57-45)))+(COS(RADIANS(O57-45)))</f>
        <v>0.99999999999999989</v>
      </c>
      <c r="AU59" s="10"/>
      <c r="AV59">
        <v>0</v>
      </c>
      <c r="AW59" s="1">
        <v>1.064781781944699E-3</v>
      </c>
      <c r="AY59">
        <f t="shared" si="92"/>
        <v>-8.6084456503038642E-2</v>
      </c>
      <c r="AZ59">
        <f>AY59/(SQRT(AY57^2+AY58^2+AY59^2))</f>
        <v>-6.0870902948057026E-2</v>
      </c>
      <c r="BL59" s="23">
        <f>EM57*EH58-EM58*EH57</f>
        <v>6.2376731785050987E-2</v>
      </c>
      <c r="BY59" t="s">
        <v>9</v>
      </c>
      <c r="BZ59" s="5">
        <f t="shared" si="93"/>
        <v>0.3492962422733713</v>
      </c>
      <c r="CA59" s="6">
        <f t="shared" si="93"/>
        <v>-0.34518112468713447</v>
      </c>
      <c r="CB59" s="7">
        <f>CY58</f>
        <v>-0.41631943358655826</v>
      </c>
      <c r="CC59" s="8">
        <f>DU58</f>
        <v>-0.90852708645969538</v>
      </c>
      <c r="CE59" s="10"/>
      <c r="CH59">
        <f>((SUMPRODUCT(CM58:CM60,CK58:CK60))*(SUMPRODUCT(CM58:CM60,CL58:CL60)))-((SUMPRODUCT(CN58:CN60,CK58:CK60))*(SUMPRODUCT(CN58:CN60,CL58:CL60)))</f>
        <v>-2.3958408472798343E-2</v>
      </c>
      <c r="CI59" s="67"/>
      <c r="CJ59" s="10" t="s">
        <v>9</v>
      </c>
      <c r="CK59" s="5">
        <f t="shared" si="94"/>
        <v>0.3492962422733713</v>
      </c>
      <c r="CL59" s="6">
        <f t="shared" si="94"/>
        <v>-0.34518112468713447</v>
      </c>
      <c r="CM59" s="7">
        <f>FA58</f>
        <v>-0.38435868497815934</v>
      </c>
      <c r="CN59" s="8">
        <f>FW58</f>
        <v>-0.92250297500584577</v>
      </c>
      <c r="CP59">
        <f t="shared" si="90"/>
        <v>-9.8670839279614439E-2</v>
      </c>
      <c r="CQ59">
        <f t="shared" si="90"/>
        <v>-0.32743703463395935</v>
      </c>
      <c r="CR59">
        <f>CK61</f>
        <v>0</v>
      </c>
      <c r="CS59">
        <f>CN61</f>
        <v>0</v>
      </c>
      <c r="CW59" s="28"/>
      <c r="CY59" s="61">
        <v>-8.7149238284983346E-2</v>
      </c>
      <c r="DA59" s="17">
        <v>0</v>
      </c>
      <c r="DB59">
        <v>1</v>
      </c>
      <c r="DD59" s="73">
        <f>(DB57*DB59)*(1-COS(RADIANS(CW57+45)))-DB58*(SIN(RADIANS(CW57+45)))</f>
        <v>0</v>
      </c>
      <c r="DE59" s="73">
        <f>(DB58*DB59)*(1-COS(RADIANS(CW57+45)))+DB57*(SIN(RADIANS(CW57+45)))</f>
        <v>0</v>
      </c>
      <c r="DF59" s="73">
        <f>(DB59^2)*(1-COS(RADIANS(CW57+45)))+(COS(RADIANS(CW57+45)))</f>
        <v>0.99999999999999989</v>
      </c>
      <c r="DG59" s="10"/>
      <c r="DH59">
        <v>0</v>
      </c>
      <c r="DI59" s="23">
        <f>SIN(RADIANS('[1]Biaxial Input'!$F$21))*SIN(RADIANS(0))</f>
        <v>0</v>
      </c>
      <c r="DK59" s="30">
        <f>(DI57*DI59)*(1-COS(RADIANS(CV57)))-DI58*(SIN(RADIANS(CV57)))</f>
        <v>6.0796772806267756E-3</v>
      </c>
      <c r="DL59" s="30">
        <f>(DI58*DI59)*(1-COS(RADIANS(CV57)))+DI57*(SIN(RADIANS(CV57)))</f>
        <v>8.694343573875718E-2</v>
      </c>
      <c r="DM59" s="30">
        <f>(DI59^2)*(1-COS(RADIANS(CV57)))+(COS(RADIANS(CV57)))</f>
        <v>0.99619469809174555</v>
      </c>
      <c r="DO59">
        <v>-8.7149238284983346E-2</v>
      </c>
      <c r="DQ59" s="28">
        <f>(DB57*DB59)*(1-COS(RADIANS(CU57)))-DB58*(SIN(RADIANS(CU57)))</f>
        <v>0</v>
      </c>
      <c r="DR59" s="28">
        <f>(DB58*DB59)*(1-COS(RADIANS(CU57)))+DB57*(SIN(RADIANS(CU57)))</f>
        <v>0</v>
      </c>
      <c r="DS59" s="28">
        <f>(DB59^2)*(1-COS(RADIANS(CU57)))+(COS(RADIANS(CU57)))</f>
        <v>1</v>
      </c>
      <c r="DU59" s="61">
        <v>1.064781781944699E-3</v>
      </c>
      <c r="DW59" s="17">
        <v>0</v>
      </c>
      <c r="DX59">
        <v>1</v>
      </c>
      <c r="DZ59" s="73">
        <f>(DB57*DB57)*(1-COS(RADIANS(CW57-45)))-DB57*(SIN(RADIANS(CW57-45)))</f>
        <v>0</v>
      </c>
      <c r="EA59" s="73">
        <f>(DB58*DB59)*(1-COS(RADIANS(CW57-45)))+DB57*(SIN(RADIANS(CW57-45)))</f>
        <v>0</v>
      </c>
      <c r="EB59" s="73">
        <f>(DB59^2)*(1-COS(RADIANS(CW57-45)))+(COS(RADIANS(CW57-45)))</f>
        <v>0.99999999999999989</v>
      </c>
      <c r="EC59" s="10"/>
      <c r="ED59">
        <v>0</v>
      </c>
      <c r="EE59" s="1">
        <v>1.064781781944699E-3</v>
      </c>
      <c r="EG59">
        <f>CY59+DU59</f>
        <v>-8.6084456503038642E-2</v>
      </c>
      <c r="EH59">
        <f>EG59/(SQRT(EG57^2+EG58^2+EG59^2))</f>
        <v>-6.0870902948057026E-2</v>
      </c>
      <c r="EJ59">
        <f>Q59+AM59</f>
        <v>-8.6084456503038642E-2</v>
      </c>
      <c r="EK59">
        <f>EJ59/(SQRT(EJ57^2+EJ58^2+EJ59^2))</f>
        <v>-6.0870902948057026E-2</v>
      </c>
      <c r="EM59" s="23">
        <f>CY57*DU58-CY58*DU57</f>
        <v>-0.99619469809174555</v>
      </c>
      <c r="ER59">
        <f t="shared" ref="ER59:ES61" si="97">CK58</f>
        <v>0.93180266183863136</v>
      </c>
      <c r="ES59">
        <f t="shared" si="97"/>
        <v>-0.87956522186239505</v>
      </c>
      <c r="ET59" t="e">
        <f>#REF!</f>
        <v>#REF!</v>
      </c>
      <c r="EU59" t="e">
        <f>#REF!</f>
        <v>#REF!</v>
      </c>
      <c r="EY59" s="28"/>
      <c r="EZ59" s="10"/>
      <c r="FA59" s="61">
        <v>-8.7133309672001613E-2</v>
      </c>
      <c r="FB59" s="13">
        <f>BW60</f>
        <v>0</v>
      </c>
      <c r="FC59" s="17">
        <v>0</v>
      </c>
      <c r="FD59">
        <v>1</v>
      </c>
      <c r="FF59" s="73">
        <f>(FD57*FD59)*(1-COS(RADIANS(EY57+45)))-FD58*(SIN(RADIANS(EY57+45)))</f>
        <v>0</v>
      </c>
      <c r="FG59" s="73">
        <f>(FD58*FD59)*(1-COS(RADIANS(EY57+45)))+FD57*(SIN(RADIANS(EY57+45)))</f>
        <v>0</v>
      </c>
      <c r="FH59" s="73">
        <f>(FD59^2)*(1-COS(RADIANS(EY57+45)))+(COS(RADIANS(EY57+45)))</f>
        <v>1</v>
      </c>
      <c r="FI59" s="10"/>
      <c r="FJ59">
        <v>0</v>
      </c>
      <c r="FK59" s="23">
        <f>SIN(RADIANS(176))*SIN(RADIANS(0))</f>
        <v>0</v>
      </c>
      <c r="FM59" s="30">
        <f>(FK57*FK59)*(1-COS(RADIANS(EX57)))-FK58*(SIN(RADIANS(EX57)))</f>
        <v>6.0796772806267756E-3</v>
      </c>
      <c r="FN59" s="30">
        <f>(FK58*FK59)*(1-COS(RADIANS(EX57)))+FK57*(SIN(RADIANS(EX57)))</f>
        <v>8.694343573875718E-2</v>
      </c>
      <c r="FO59" s="30">
        <f>(FK59^2)*(1-COS(RADIANS(EX57)))+(COS(RADIANS(EX57)))</f>
        <v>0.99619469809174555</v>
      </c>
      <c r="FQ59">
        <v>-8.7133309672001613E-2</v>
      </c>
      <c r="FS59" s="28">
        <f>(FD57*FD59)*(1-COS(RADIANS(EW57)))-FD58*(SIN(RADIANS(EW57)))</f>
        <v>0</v>
      </c>
      <c r="FT59" s="28">
        <f>(FD58*FD59)*(1-COS(RADIANS(EW57)))+FD57*(SIN(RADIANS(EW57)))</f>
        <v>0</v>
      </c>
      <c r="FU59" s="28">
        <f>(FD59^2)*(1-COS(RADIANS(EW57)))+(COS(RADIANS(EW57)))</f>
        <v>1</v>
      </c>
      <c r="FW59" s="61">
        <v>-1.977331408499673E-3</v>
      </c>
      <c r="FX59" s="13">
        <f>BX60</f>
        <v>0</v>
      </c>
      <c r="FY59" s="17">
        <v>0</v>
      </c>
      <c r="FZ59">
        <v>1</v>
      </c>
      <c r="GB59" s="73">
        <f>(FD57*FD57)*(1-COS(RADIANS(EY57-45)))-FD57*(SIN(RADIANS(EY57-45)))</f>
        <v>0</v>
      </c>
      <c r="GC59" s="73">
        <f>(FD58*FD59)*(1-COS(RADIANS(EY57-45)))+FD57*(SIN(RADIANS(EY57-45)))</f>
        <v>0</v>
      </c>
      <c r="GD59" s="73">
        <f>(FD59^2)*(1-COS(RADIANS(EY57-45)))+(COS(RADIANS(EY57-45)))</f>
        <v>1</v>
      </c>
      <c r="GE59" s="10"/>
      <c r="GF59">
        <v>0</v>
      </c>
      <c r="GG59" s="1">
        <v>-1.977331408499673E-3</v>
      </c>
      <c r="GI59">
        <f>FA59+FW59</f>
        <v>-8.9110641080501291E-2</v>
      </c>
      <c r="GJ59">
        <f>GI59/(SQRT(GI57^2+GI58^2+GI59^2))</f>
        <v>-6.3010738583902992E-2</v>
      </c>
      <c r="GL59" t="e">
        <f>#REF!+DC59</f>
        <v>#REF!</v>
      </c>
      <c r="GM59" t="e">
        <f>GL59/(SQRT(GL57^2+GL58^2+GL59^2))</f>
        <v>#REF!</v>
      </c>
      <c r="GO59" s="27">
        <f>FA57*FW58-FA58*FW57</f>
        <v>-0.99619469809174555</v>
      </c>
    </row>
    <row r="60" spans="4:197" x14ac:dyDescent="0.2">
      <c r="D60" t="s">
        <v>10</v>
      </c>
      <c r="E60" s="5">
        <f t="shared" si="91"/>
        <v>0.27500000000000002</v>
      </c>
      <c r="F60" s="6">
        <f t="shared" si="91"/>
        <v>-0.79500000000000004</v>
      </c>
      <c r="G60" s="7">
        <f t="shared" si="95"/>
        <v>-8.7149238284983346E-2</v>
      </c>
      <c r="H60" s="8">
        <f t="shared" si="96"/>
        <v>1.064781781944699E-3</v>
      </c>
      <c r="J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W60" s="1"/>
      <c r="BY60" t="s">
        <v>10</v>
      </c>
      <c r="BZ60" s="5">
        <f t="shared" si="93"/>
        <v>-9.8670839279614439E-2</v>
      </c>
      <c r="CA60" s="6">
        <f t="shared" si="93"/>
        <v>-0.32743703463395935</v>
      </c>
      <c r="CB60" s="7">
        <f>CY59</f>
        <v>-8.7149238284983346E-2</v>
      </c>
      <c r="CC60" s="8">
        <f>DU59</f>
        <v>1.064781781944699E-3</v>
      </c>
      <c r="CE60" s="10"/>
      <c r="CG60" s="10" t="s">
        <v>160</v>
      </c>
      <c r="CH60" s="10">
        <f>-CH57*((EY57-CW57)/(CH59-CE58))</f>
        <v>221.55598048148724</v>
      </c>
      <c r="CI60" s="67"/>
      <c r="CJ60" s="10" t="s">
        <v>10</v>
      </c>
      <c r="CK60" s="5">
        <f t="shared" si="94"/>
        <v>-9.8670839279614439E-2</v>
      </c>
      <c r="CL60" s="6">
        <f t="shared" si="94"/>
        <v>-0.32743703463395935</v>
      </c>
      <c r="CM60" s="7">
        <f>FA59</f>
        <v>-8.7133309672001613E-2</v>
      </c>
      <c r="CN60" s="8">
        <f>FW59</f>
        <v>-1.977331408499673E-3</v>
      </c>
      <c r="CW60" s="28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EE60" s="1"/>
      <c r="EI60" s="64">
        <f>(DEGREES(ACOS((EH57*EK57+EH58*EK58+EH59*EK59)/((SQRT(EH57^2+EH58^2+EH59^2))*(SQRT(EK57^2+EK58^2+EK59^2))))))</f>
        <v>0</v>
      </c>
      <c r="ER60">
        <f t="shared" si="97"/>
        <v>0.3492962422733713</v>
      </c>
      <c r="ES60">
        <f t="shared" si="97"/>
        <v>-0.34518112468713447</v>
      </c>
      <c r="ET60" t="e">
        <f>#REF!</f>
        <v>#REF!</v>
      </c>
      <c r="EU60" t="e">
        <f>#REF!</f>
        <v>#REF!</v>
      </c>
      <c r="EY60" s="28"/>
      <c r="EZ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GG60" s="1"/>
      <c r="GK60" s="64" t="e">
        <f>(DEGREES(ACOS((GJ57*GM57+GJ58*GM58+GJ59*GM59)/((SQRT(GJ57^2+GJ58^2+GJ59^2))*(SQRT(GM57^2+GM58^2+GM59^2))))))</f>
        <v>#VALUE!</v>
      </c>
    </row>
    <row r="61" spans="4:197" x14ac:dyDescent="0.2">
      <c r="Q61" s="82" t="s">
        <v>148</v>
      </c>
      <c r="R61" s="13"/>
      <c r="T61" s="10"/>
      <c r="U61" s="10"/>
      <c r="V61" s="10"/>
      <c r="W61" s="10"/>
      <c r="X61" s="10"/>
      <c r="Y61" s="10"/>
      <c r="Z61" s="80"/>
      <c r="AA61" s="23" t="s">
        <v>149</v>
      </c>
      <c r="AE61" s="1"/>
      <c r="AG61" s="80"/>
      <c r="AK61" s="13"/>
      <c r="AL61" s="81"/>
      <c r="AM61" s="82" t="s">
        <v>150</v>
      </c>
      <c r="AO61" s="13"/>
      <c r="AP61" s="13"/>
      <c r="AS61" s="1"/>
      <c r="AW61" s="1"/>
      <c r="CS61" s="15"/>
      <c r="CW61" s="28"/>
      <c r="CY61" s="82" t="s">
        <v>148</v>
      </c>
      <c r="CZ61" s="13"/>
      <c r="DB61" s="10"/>
      <c r="DC61" s="10"/>
      <c r="DD61" s="10"/>
      <c r="DE61" s="10"/>
      <c r="DF61" s="10"/>
      <c r="DG61" s="10"/>
      <c r="DH61" s="80"/>
      <c r="DI61" s="23" t="s">
        <v>149</v>
      </c>
      <c r="DM61" s="1"/>
      <c r="DO61" s="80"/>
      <c r="DS61" s="13"/>
      <c r="DT61" s="81"/>
      <c r="DU61" s="82" t="s">
        <v>150</v>
      </c>
      <c r="DW61" s="13"/>
      <c r="DX61" s="13"/>
      <c r="EA61" s="1"/>
      <c r="EE61" s="1"/>
      <c r="ER61">
        <f t="shared" si="97"/>
        <v>-9.8670839279614439E-2</v>
      </c>
      <c r="ES61">
        <f t="shared" si="97"/>
        <v>-0.32743703463395935</v>
      </c>
      <c r="ET61" t="e">
        <f>#REF!</f>
        <v>#REF!</v>
      </c>
      <c r="EU61" t="e">
        <f>#REF!</f>
        <v>#REF!</v>
      </c>
      <c r="EY61" s="28"/>
      <c r="EZ61" s="10"/>
      <c r="FA61" s="82" t="s">
        <v>148</v>
      </c>
      <c r="FB61" s="13"/>
      <c r="FD61" s="10"/>
      <c r="FE61" s="10"/>
      <c r="FF61" s="10"/>
      <c r="FG61" s="10"/>
      <c r="FH61" s="10"/>
      <c r="FI61" s="10"/>
      <c r="FJ61" s="80"/>
      <c r="FK61" s="23" t="s">
        <v>149</v>
      </c>
      <c r="FO61" s="1"/>
      <c r="FQ61" s="80"/>
      <c r="FU61" s="13"/>
      <c r="FV61" s="81"/>
      <c r="FW61" s="82" t="s">
        <v>150</v>
      </c>
      <c r="FY61" s="13"/>
      <c r="FZ61" s="13"/>
      <c r="GC61" s="1"/>
      <c r="GG61" s="1"/>
      <c r="GK61" s="13"/>
    </row>
    <row r="62" spans="4:197" x14ac:dyDescent="0.2">
      <c r="E62" s="5" t="s">
        <v>4</v>
      </c>
      <c r="F62" s="6" t="s">
        <v>5</v>
      </c>
      <c r="G62" s="7" t="s">
        <v>6</v>
      </c>
      <c r="H62" s="8" t="s">
        <v>1</v>
      </c>
      <c r="I62">
        <v>13</v>
      </c>
      <c r="J62" s="9" t="s">
        <v>7</v>
      </c>
      <c r="K62">
        <v>13</v>
      </c>
      <c r="L62" s="10"/>
      <c r="M62" s="17">
        <f>A14</f>
        <v>30</v>
      </c>
      <c r="N62" s="17">
        <f>B14</f>
        <v>-10</v>
      </c>
      <c r="O62" s="17">
        <f>C14</f>
        <v>261.8</v>
      </c>
      <c r="Q62" s="61">
        <f t="array" ref="Q62:Q64">MMULT(AI62:AK64,AG62:AG64)</f>
        <v>0.91409387123391983</v>
      </c>
      <c r="R62" s="13"/>
      <c r="S62" s="17">
        <v>1</v>
      </c>
      <c r="T62">
        <v>0</v>
      </c>
      <c r="V62" s="73">
        <f>(T62^2)*(1-COS(RADIANS(O62+45)))+(COS(RADIANS(O62+45)))</f>
        <v>0.59902359851558573</v>
      </c>
      <c r="W62" s="73">
        <f>(T62*T63)*(1-COS(RADIANS(O62+45)))-T64*(SIN(RADIANS(O62+45)))</f>
        <v>0.80073137094873359</v>
      </c>
      <c r="X62" s="73">
        <f>(T62*T64)*(1-COS(RADIANS(O62+45)))+T63*(SIN(RADIANS(O62+45)))</f>
        <v>0</v>
      </c>
      <c r="Y62" s="10"/>
      <c r="Z62">
        <f t="array" ref="Z62:Z64">MMULT(V62:X64,S62:S64)</f>
        <v>0.59902359851558573</v>
      </c>
      <c r="AA62" s="23">
        <f>COS(RADIANS('[1]Biaxial Input'!$F$21))</f>
        <v>-0.9975640502598242</v>
      </c>
      <c r="AC62" s="30">
        <f>(AA62^2)*(1-COS(RADIANS(N62)))+(COS(RADIANS(N62)))</f>
        <v>0.99992607504832687</v>
      </c>
      <c r="AD62" s="30">
        <f>(AA62*AA63)*(1-COS(RADIANS(N62)))-AA64*(SIN(RADIANS(N62)))</f>
        <v>-1.0571760619211149E-3</v>
      </c>
      <c r="AE62" s="30">
        <f>(AA62*AA64)*(1-COS(RADIANS(N62)))+AA63*(SIN(RADIANS(N62)))</f>
        <v>-1.2113084546138469E-2</v>
      </c>
      <c r="AG62">
        <f t="array" ref="AG62:AG64">MMULT(AC62:AE64,Z62:Z64)</f>
        <v>0.59982582976241072</v>
      </c>
      <c r="AI62" s="28">
        <f>(T62^2)*(1-COS(RADIANS(M62)))+(COS(RADIANS(M62)))</f>
        <v>0.86602540378443871</v>
      </c>
      <c r="AJ62" s="28">
        <f>(T62*T63)*(1-COS(RADIANS(M62)))-T64*(SIN(RADIANS(M62)))</f>
        <v>-0.49999999999999994</v>
      </c>
      <c r="AK62" s="28">
        <f>(T62*T64)*(1-COS(RADIANS(M62)))+T63*(SIN(RADIANS(M62)))</f>
        <v>0</v>
      </c>
      <c r="AM62" s="61">
        <f t="array" ref="AM62:AM64">MMULT(AI62:AK64,AW62:AW64)</f>
        <v>-0.39829358805290327</v>
      </c>
      <c r="AN62" s="13"/>
      <c r="AO62" s="17">
        <v>1</v>
      </c>
      <c r="AP62">
        <v>0</v>
      </c>
      <c r="AR62" s="73">
        <f>(T62^2)*(1-COS(RADIANS(O62-45)))+(COS(RADIANS(O62-45)))</f>
        <v>-0.80073137094873326</v>
      </c>
      <c r="AS62" s="73">
        <f>(T62*T63)*(1-COS(RADIANS(O62-45)))-T64*(SIN(RADIANS(O62-45)))</f>
        <v>0.59902359851558606</v>
      </c>
      <c r="AT62" s="73">
        <f>(T62*T64)*(1-COS(RADIANS(O62-45)))+T63*(SIN(RADIANS(O62-45)))</f>
        <v>0</v>
      </c>
      <c r="AU62" s="10"/>
      <c r="AV62">
        <f t="array" ref="AV62:AV64">MMULT(AR62:AT64,S62:S64)</f>
        <v>-0.80073137094873326</v>
      </c>
      <c r="AW62" s="1">
        <f t="array" ref="AW62:AW64">MMULT(AC62:AE64,AV62:AV64)</f>
        <v>-0.80003890351195617</v>
      </c>
      <c r="AY62">
        <f>Q62+AM62</f>
        <v>0.51580028318101656</v>
      </c>
      <c r="AZ62">
        <f>AY62/(SQRT(AY62^2+AY63^2+AY64^2))</f>
        <v>0.3647258779752382</v>
      </c>
      <c r="BL62" s="23">
        <f>EM63*EH64-EM64*EH63</f>
        <v>-0.9279980720058969</v>
      </c>
      <c r="BZ62" s="5" t="s">
        <v>4</v>
      </c>
      <c r="CA62" s="6" t="s">
        <v>5</v>
      </c>
      <c r="CB62" s="7" t="s">
        <v>6</v>
      </c>
      <c r="CC62" s="8" t="s">
        <v>1</v>
      </c>
      <c r="CD62">
        <v>13</v>
      </c>
      <c r="CE62" s="9" t="s">
        <v>7</v>
      </c>
      <c r="CG62" s="90" t="s">
        <v>157</v>
      </c>
      <c r="CH62" s="61">
        <f>CE63-((CH64-CE63)/(EY62-CW62))*CW62</f>
        <v>8.5938955120754041</v>
      </c>
      <c r="CI62" s="10"/>
      <c r="CK62" s="5" t="s">
        <v>4</v>
      </c>
      <c r="CL62" s="6" t="s">
        <v>5</v>
      </c>
      <c r="CM62" s="7" t="s">
        <v>6</v>
      </c>
      <c r="CN62" s="8" t="s">
        <v>1</v>
      </c>
      <c r="CO62" s="10"/>
      <c r="CP62">
        <f t="shared" ref="CP62:CQ64" si="98">BZ63</f>
        <v>0.93180266183863136</v>
      </c>
      <c r="CQ62">
        <f t="shared" si="98"/>
        <v>-0.87956522186239505</v>
      </c>
      <c r="CR62">
        <f>CI66</f>
        <v>0</v>
      </c>
      <c r="CS62">
        <f>CL66</f>
        <v>0</v>
      </c>
      <c r="CU62" s="17">
        <f>BV14</f>
        <v>30</v>
      </c>
      <c r="CV62" s="17">
        <f>BW14</f>
        <v>-10</v>
      </c>
      <c r="CW62" s="31">
        <f>BX14</f>
        <v>261.8</v>
      </c>
      <c r="CY62" s="61">
        <f t="array" ref="CY62:CY64">MMULT(DQ62:DS64,DO62:DO64)</f>
        <v>0.91409387123391983</v>
      </c>
      <c r="CZ62" s="13"/>
      <c r="DA62" s="17">
        <v>1</v>
      </c>
      <c r="DB62">
        <v>0</v>
      </c>
      <c r="DD62" s="73">
        <f>(DB62^2)*(1-COS(RADIANS(CW62+45)))+(COS(RADIANS(CW62+45)))</f>
        <v>0.59902359851558573</v>
      </c>
      <c r="DE62" s="73">
        <f>(DB62*DB63)*(1-COS(RADIANS(CW62+45)))-DB64*(SIN(RADIANS(CW62+45)))</f>
        <v>0.80073137094873359</v>
      </c>
      <c r="DF62" s="73">
        <f>(DB62*DB64)*(1-COS(RADIANS(CW62+45)))+DB63*(SIN(RADIANS(CW62+45)))</f>
        <v>0</v>
      </c>
      <c r="DG62" s="10"/>
      <c r="DH62">
        <f t="array" ref="DH62:DH64">MMULT(DD62:DF64,DA62:DA64)</f>
        <v>0.59902359851558573</v>
      </c>
      <c r="DI62" s="23">
        <f>COS(RADIANS('[1]Biaxial Input'!$F$21))</f>
        <v>-0.9975640502598242</v>
      </c>
      <c r="DK62" s="30">
        <f>(DI62^2)*(1-COS(RADIANS(CV62)))+(COS(RADIANS(CV62)))</f>
        <v>0.99992607504832687</v>
      </c>
      <c r="DL62" s="30">
        <f>(DI62*DI63)*(1-COS(RADIANS(CV62)))-DI64*(SIN(RADIANS(CV62)))</f>
        <v>-1.0571760619211149E-3</v>
      </c>
      <c r="DM62" s="30">
        <f>(DI62*DI64)*(1-COS(RADIANS(CV62)))+DI63*(SIN(RADIANS(CV62)))</f>
        <v>-1.2113084546138469E-2</v>
      </c>
      <c r="DO62">
        <f t="array" ref="DO62:DO64">MMULT(DK62:DM64,DH62:DH64)</f>
        <v>0.59982582976241072</v>
      </c>
      <c r="DQ62" s="28">
        <f>(DB62^2)*(1-COS(RADIANS(CU62)))+(COS(RADIANS(CU62)))</f>
        <v>0.86602540378443871</v>
      </c>
      <c r="DR62" s="28">
        <f>(DB62*DB63)*(1-COS(RADIANS(CU62)))-DB64*(SIN(RADIANS(CU62)))</f>
        <v>-0.49999999999999994</v>
      </c>
      <c r="DS62" s="28">
        <f>(DB62*DB64)*(1-COS(RADIANS(CU62)))+DB63*(SIN(RADIANS(CU62)))</f>
        <v>0</v>
      </c>
      <c r="DU62" s="61">
        <f t="array" ref="DU62:DU64">MMULT(DQ62:DS64,EE62:EE64)</f>
        <v>-0.39829358805290327</v>
      </c>
      <c r="DV62" s="13"/>
      <c r="DW62" s="17">
        <v>1</v>
      </c>
      <c r="DX62">
        <v>0</v>
      </c>
      <c r="DZ62" s="73">
        <f>(DB62^2)*(1-COS(RADIANS(CW62-45)))+(COS(RADIANS(CW62-45)))</f>
        <v>-0.80073137094873326</v>
      </c>
      <c r="EA62" s="73">
        <f>(DB62*DB63)*(1-COS(RADIANS(CW62-45)))-DB64*(SIN(RADIANS(CW62-45)))</f>
        <v>0.59902359851558606</v>
      </c>
      <c r="EB62" s="73">
        <f>(DB62*DB64)*(1-COS(RADIANS(CW62-45)))+DB63*(SIN(RADIANS(CW62-45)))</f>
        <v>0</v>
      </c>
      <c r="EC62" s="10"/>
      <c r="ED62">
        <f t="array" ref="ED62:ED64">MMULT(DZ62:EB64,DA62:DA64)</f>
        <v>-0.80073137094873326</v>
      </c>
      <c r="EE62" s="1">
        <f t="array" ref="EE62:EE64">MMULT(DK62:DM64,ED62:ED64)</f>
        <v>-0.80003890351195617</v>
      </c>
      <c r="EG62">
        <f>CY62+DU62</f>
        <v>0.51580028318101656</v>
      </c>
      <c r="EH62">
        <f>EG62/(SQRT(EG62^2+EG63^2+EG64^2))</f>
        <v>0.3647258779752382</v>
      </c>
      <c r="EJ62">
        <f>Q62+AM62</f>
        <v>0.51580028318101656</v>
      </c>
      <c r="EK62">
        <f>EJ62/(SQRT(EJ62^2+EJ63^2+EJ64^2))</f>
        <v>0.3647258779752382</v>
      </c>
      <c r="EM62" s="23">
        <f>CY63*DU64-CY64*DU63</f>
        <v>-7.6122350781685666E-2</v>
      </c>
      <c r="EO62" s="15">
        <v>13</v>
      </c>
      <c r="EP62" s="9" t="s">
        <v>7</v>
      </c>
      <c r="EW62" s="17">
        <f>CU62</f>
        <v>30</v>
      </c>
      <c r="EX62" s="17">
        <f>CV62</f>
        <v>-10</v>
      </c>
      <c r="EY62" s="31">
        <f>2+CW62</f>
        <v>263.8</v>
      </c>
      <c r="EZ62" s="10"/>
      <c r="FA62" s="61">
        <f t="array" ref="FA62:FA64">MMULT(FS62:FU64,FQ62:FQ64)</f>
        <v>0.92743727570843359</v>
      </c>
      <c r="FB62" s="13">
        <f>BW63</f>
        <v>0</v>
      </c>
      <c r="FC62" s="17">
        <v>1</v>
      </c>
      <c r="FD62">
        <v>0</v>
      </c>
      <c r="FF62" s="73">
        <f>(FD62^2)*(1-COS(RADIANS(EY62+45)))+(COS(RADIANS(EY62+45)))</f>
        <v>0.62660381136446075</v>
      </c>
      <c r="FG62" s="73">
        <f>(FD62*FD63)*(1-COS(RADIANS(EY62+45)))-FD64*(SIN(RADIANS(EY62+45)))</f>
        <v>0.77933796493147389</v>
      </c>
      <c r="FH62" s="73">
        <f>(FD62*FD64)*(1-COS(RADIANS(EY62+45)))+FD63*(SIN(RADIANS(EY62+45)))</f>
        <v>0</v>
      </c>
      <c r="FI62" s="10"/>
      <c r="FJ62">
        <f t="array" ref="FJ62:FJ64">MMULT(FF62:FH64,FC62:FC64)</f>
        <v>0.62660381136446075</v>
      </c>
      <c r="FK62" s="23">
        <f>COS(RADIANS(176))</f>
        <v>-0.9975640502598242</v>
      </c>
      <c r="FM62" s="30">
        <f>(FK62^2)*(1-COS(RADIANS(EX62)))+(COS(RADIANS(EX62)))</f>
        <v>0.99992607504832687</v>
      </c>
      <c r="FN62" s="30">
        <f>(FK62*FK63)*(1-COS(RADIANS(EX62)))-FK64*(SIN(RADIANS(EX62)))</f>
        <v>-1.0571760619211149E-3</v>
      </c>
      <c r="FO62" s="30">
        <f>(FK62*FK64)*(1-COS(RADIANS(EX62)))+FK63*(SIN(RADIANS(EX62)))</f>
        <v>-1.2113084546138469E-2</v>
      </c>
      <c r="FQ62">
        <f t="array" ref="FQ62:FQ64">MMULT(FM62:FO64,FJ62:FJ64)</f>
        <v>0.62738138714865932</v>
      </c>
      <c r="FS62" s="28">
        <f>(FD62^2)*(1-COS(RADIANS(EW62)))+(COS(RADIANS(EW62)))</f>
        <v>0.86602540378443871</v>
      </c>
      <c r="FT62" s="28">
        <f>(FD62*FD63)*(1-COS(RADIANS(EW62)))-FD64*(SIN(RADIANS(EW62)))</f>
        <v>-0.49999999999999994</v>
      </c>
      <c r="FU62" s="28">
        <f>(FD62*FD64)*(1-COS(RADIANS(EW62)))+FD63*(SIN(RADIANS(EW62)))</f>
        <v>0</v>
      </c>
      <c r="FW62" s="61">
        <f t="array" ref="FW62:FW64">MMULT(FS62:FU64,GG62:GG64)</f>
        <v>-0.36614954231568997</v>
      </c>
      <c r="FX62" s="13">
        <f>BX63</f>
        <v>0</v>
      </c>
      <c r="FY62" s="17">
        <v>1</v>
      </c>
      <c r="FZ62">
        <v>0</v>
      </c>
      <c r="GB62" s="73">
        <f>(FD62^2)*(1-COS(RADIANS(EY62-45)))+(COS(RADIANS(EY62-45)))</f>
        <v>-0.77933796493147423</v>
      </c>
      <c r="GC62" s="73">
        <f>(FD62*FD63)*(1-COS(RADIANS(EY62-45)))-FD64*(SIN(RADIANS(EY62-45)))</f>
        <v>0.62660381136446042</v>
      </c>
      <c r="GD62" s="73">
        <f>(FD62*FD64)*(1-COS(RADIANS(EY62-45)))+FD63*(SIN(RADIANS(EY62-45)))</f>
        <v>0</v>
      </c>
      <c r="GE62" s="10"/>
      <c r="GF62">
        <f t="array" ref="GF62:GF64">MMULT(GB62:GD64,FC62:FC64)</f>
        <v>-0.77933796493147423</v>
      </c>
      <c r="GG62" s="1">
        <f t="array" ref="GG62:GG64">MMULT(FM62:FO64,GF62:GF64)</f>
        <v>-0.77861792186039658</v>
      </c>
      <c r="GI62">
        <f>FA62+FW62</f>
        <v>0.56128773339274363</v>
      </c>
      <c r="GJ62">
        <f>GI62/(SQRT(GI62^2+GI63^2+GI64^2))</f>
        <v>0.39689036247883608</v>
      </c>
      <c r="GL62" t="e">
        <f>CH63+DC62</f>
        <v>#VALUE!</v>
      </c>
      <c r="GM62" t="e">
        <f>GL62/(SQRT(GL62^2+GL63^2+GL64^2))</f>
        <v>#VALUE!</v>
      </c>
      <c r="GO62" s="27">
        <f>FA63*FW64-FA64*FW63</f>
        <v>-7.6122350781685638E-2</v>
      </c>
    </row>
    <row r="63" spans="4:197" x14ac:dyDescent="0.2">
      <c r="D63" t="s">
        <v>8</v>
      </c>
      <c r="E63" s="5">
        <f t="shared" ref="E63:F65" si="99">E58</f>
        <v>0.93600000000000005</v>
      </c>
      <c r="F63" s="6">
        <f t="shared" si="99"/>
        <v>0.31900000000000001</v>
      </c>
      <c r="G63" s="7">
        <f>Q62</f>
        <v>0.91409387123391983</v>
      </c>
      <c r="H63" s="8">
        <f>AM62</f>
        <v>-0.39829358805290327</v>
      </c>
      <c r="J63" s="9">
        <f>((SUMPRODUCT(G63:G65,E63:E65))*(SUMPRODUCT(G63:G65,F63:F65)))-((SUMPRODUCT(H63:H65,E63:E65))*(SUMPRODUCT(H63:H65,F63:F65)))</f>
        <v>0.6252713544678612</v>
      </c>
      <c r="Q63" s="61">
        <v>-0.38360536833965087</v>
      </c>
      <c r="S63" s="17">
        <v>0</v>
      </c>
      <c r="T63">
        <v>0</v>
      </c>
      <c r="V63" s="73">
        <f>(T62*T63)*(1-COS(RADIANS(O62+45)))+T64*(SIN(RADIANS(O62+45)))</f>
        <v>-0.80073137094873359</v>
      </c>
      <c r="W63" s="73">
        <f>(T63^2)*(1-COS(RADIANS(O62+45)))+(COS(RADIANS(O62+45)))</f>
        <v>0.59902359851558573</v>
      </c>
      <c r="X63" s="73">
        <f>(T63*T64)*(1-COS(RADIANS(O62+45)))-T62*(SIN(RADIANS(O62+45)))</f>
        <v>0</v>
      </c>
      <c r="Y63" s="10"/>
      <c r="Z63">
        <v>-0.80073137094873359</v>
      </c>
      <c r="AA63" s="23">
        <f>SIN(RADIANS('[1]Biaxial Input'!$F$21))*(COS(RADIANS(0)))</f>
        <v>6.9756473744125524E-2</v>
      </c>
      <c r="AC63" s="30">
        <f>(AA62*AA63)*(1-COS(RADIANS(N62)))+AA64*(SIN(RADIANS(N62)))</f>
        <v>-1.0571760619211149E-3</v>
      </c>
      <c r="AD63" s="30">
        <f>(AA63^2)*(1-COS(RADIANS(N62)))+(COS(RADIANS(N62)))</f>
        <v>0.98488167796388115</v>
      </c>
      <c r="AE63" s="30">
        <f>(AA63*AA64)*(1-COS(RADIANS(N62)))-AA62*(SIN(RADIANS(N62)))</f>
        <v>-0.17322517943366056</v>
      </c>
      <c r="AG63">
        <v>-0.78925892962718425</v>
      </c>
      <c r="AI63" s="28">
        <f>(T62*T63)*(1-COS(RADIANS(M62)))+T64*(SIN(RADIANS(M62)))</f>
        <v>0.49999999999999994</v>
      </c>
      <c r="AJ63" s="28">
        <f>(T63^2)*(1-COS(RADIANS(M62)))+(COS(RADIANS(M62)))</f>
        <v>0.86602540378443871</v>
      </c>
      <c r="AK63" s="28">
        <f>(T63*T64)*(1-COS(RADIANS(M62)))-T62*(SIN(RADIANS(M62)))</f>
        <v>0</v>
      </c>
      <c r="AM63" s="61">
        <v>-0.91021307618737568</v>
      </c>
      <c r="AO63" s="17">
        <v>0</v>
      </c>
      <c r="AP63">
        <v>0</v>
      </c>
      <c r="AR63" s="73">
        <f>(T62*T63)*(1-COS(RADIANS(O62-45)))+T64*(SIN(RADIANS(O62-45)))</f>
        <v>-0.59902359851558606</v>
      </c>
      <c r="AS63" s="73">
        <f>(T63^2)*(1-COS(RADIANS(O62-45)))+(COS(RADIANS(O62-45)))</f>
        <v>-0.80073137094873326</v>
      </c>
      <c r="AT63" s="73">
        <f>(T63*T64)*(1-COS(RADIANS(O62-45)))-T62*(SIN(RADIANS(O62-45)))</f>
        <v>0</v>
      </c>
      <c r="AU63" s="10"/>
      <c r="AV63">
        <v>-0.59902359851558606</v>
      </c>
      <c r="AW63" s="1">
        <v>-0.58912085280859638</v>
      </c>
      <c r="AY63">
        <f t="shared" ref="AY63:AY64" si="100">Q63+AM63</f>
        <v>-1.2938184445270267</v>
      </c>
      <c r="AZ63">
        <f>AY63/(SQRT(AY62^2+AY63^2+AY64^2))</f>
        <v>-0.91486779574929111</v>
      </c>
      <c r="BL63" s="23">
        <f>EM64*EH62-EM62*EH64</f>
        <v>-0.3723678812442307</v>
      </c>
      <c r="BY63" t="s">
        <v>8</v>
      </c>
      <c r="BZ63" s="5">
        <f t="shared" ref="BZ63:CA65" si="101">BZ58</f>
        <v>0.93180266183863136</v>
      </c>
      <c r="CA63" s="6">
        <f t="shared" si="101"/>
        <v>-0.87956522186239505</v>
      </c>
      <c r="CB63" s="7">
        <f>CY62</f>
        <v>0.91409387123391983</v>
      </c>
      <c r="CC63" s="8">
        <f>DU62</f>
        <v>-0.39829358805290327</v>
      </c>
      <c r="CE63" s="9">
        <f>((SUMPRODUCT(CB63:CB65,BZ63:BZ65))*(SUMPRODUCT(CB63:CB65,CA63:CA65)))-((SUMPRODUCT(CC63:CC65,BZ63:BZ65))*(SUMPRODUCT(CC63:CC65,CA63:CA65)))</f>
        <v>1.6335496382293813E-2</v>
      </c>
      <c r="CG63">
        <v>1</v>
      </c>
      <c r="CH63" t="s">
        <v>161</v>
      </c>
      <c r="CI63" s="67"/>
      <c r="CJ63" s="1" t="s">
        <v>8</v>
      </c>
      <c r="CK63" s="5">
        <f t="shared" ref="CK63:CL65" si="102">BZ63</f>
        <v>0.93180266183863136</v>
      </c>
      <c r="CL63" s="6">
        <f t="shared" si="102"/>
        <v>-0.87956522186239505</v>
      </c>
      <c r="CM63" s="7">
        <f>FA62</f>
        <v>0.92743727570843359</v>
      </c>
      <c r="CN63" s="8">
        <f>FW62</f>
        <v>-0.36614954231568997</v>
      </c>
      <c r="CO63" s="10"/>
      <c r="CP63">
        <f t="shared" si="98"/>
        <v>0.3492962422733713</v>
      </c>
      <c r="CQ63">
        <f t="shared" si="98"/>
        <v>-0.34518112468713447</v>
      </c>
      <c r="CR63">
        <f>CJ66</f>
        <v>0</v>
      </c>
      <c r="CS63">
        <f>CM66</f>
        <v>0</v>
      </c>
      <c r="CW63" s="28"/>
      <c r="CY63" s="61">
        <v>-0.38360536833965087</v>
      </c>
      <c r="DA63" s="17">
        <v>0</v>
      </c>
      <c r="DB63">
        <v>0</v>
      </c>
      <c r="DD63" s="73">
        <f>(DB62*DB63)*(1-COS(RADIANS(CW62+45)))+DB64*(SIN(RADIANS(CW62+45)))</f>
        <v>-0.80073137094873359</v>
      </c>
      <c r="DE63" s="73">
        <f>(DB63^2)*(1-COS(RADIANS(CW62+45)))+(COS(RADIANS(CW62+45)))</f>
        <v>0.59902359851558573</v>
      </c>
      <c r="DF63" s="73">
        <f>(DB63*DB64)*(1-COS(RADIANS(CW62+45)))-DB62*(SIN(RADIANS(CW62+45)))</f>
        <v>0</v>
      </c>
      <c r="DG63" s="10"/>
      <c r="DH63">
        <v>-0.80073137094873359</v>
      </c>
      <c r="DI63" s="23">
        <f>SIN(RADIANS('[1]Biaxial Input'!$F$21))*(COS(RADIANS(0)))</f>
        <v>6.9756473744125524E-2</v>
      </c>
      <c r="DK63" s="30">
        <f>(DI62*DI63)*(1-COS(RADIANS(CV62)))+DI64*(SIN(RADIANS(CV62)))</f>
        <v>-1.0571760619211149E-3</v>
      </c>
      <c r="DL63" s="30">
        <f>(DI63^2)*(1-COS(RADIANS(CV62)))+(COS(RADIANS(CV62)))</f>
        <v>0.98488167796388115</v>
      </c>
      <c r="DM63" s="30">
        <f>(DI63*DI64)*(1-COS(RADIANS(CV62)))-DI62*(SIN(RADIANS(CV62)))</f>
        <v>-0.17322517943366056</v>
      </c>
      <c r="DO63">
        <v>-0.78925892962718425</v>
      </c>
      <c r="DQ63" s="28">
        <f>(DB62*DB63)*(1-COS(RADIANS(CU62)))+DB64*(SIN(RADIANS(CU62)))</f>
        <v>0.49999999999999994</v>
      </c>
      <c r="DR63" s="28">
        <f>(DB63^2)*(1-COS(RADIANS(CU62)))+(COS(RADIANS(CU62)))</f>
        <v>0.86602540378443871</v>
      </c>
      <c r="DS63" s="28">
        <f>(DB63*DB64)*(1-COS(RADIANS(CU62)))-DB62*(SIN(RADIANS(CU62)))</f>
        <v>0</v>
      </c>
      <c r="DU63" s="61">
        <v>-0.91021307618737568</v>
      </c>
      <c r="DW63" s="17">
        <v>0</v>
      </c>
      <c r="DX63">
        <v>0</v>
      </c>
      <c r="DZ63" s="73">
        <f>(DB62*DB63)*(1-COS(RADIANS(CW62-45)))+DB64*(SIN(RADIANS(CW62-45)))</f>
        <v>-0.59902359851558606</v>
      </c>
      <c r="EA63" s="73">
        <f>(DB63^2)*(1-COS(RADIANS(CW62-45)))+(COS(RADIANS(CW62-45)))</f>
        <v>-0.80073137094873326</v>
      </c>
      <c r="EB63" s="73">
        <f>(DB63*DB64)*(1-COS(RADIANS(CW62-45)))-DB62*(SIN(RADIANS(CW62-45)))</f>
        <v>0</v>
      </c>
      <c r="EC63" s="10"/>
      <c r="ED63">
        <v>-0.59902359851558606</v>
      </c>
      <c r="EE63" s="1">
        <v>-0.58912085280859638</v>
      </c>
      <c r="EG63">
        <f>CY63+DU63</f>
        <v>-1.2938184445270267</v>
      </c>
      <c r="EH63">
        <f>EG63/(SQRT(EG62^2+EG63^2+EG64^2))</f>
        <v>-0.91486779574929111</v>
      </c>
      <c r="EJ63">
        <f>Q63+AM63</f>
        <v>-1.2938184445270267</v>
      </c>
      <c r="EK63">
        <f>EJ63/(SQRT(EJ62^2+EJ63^2+EJ64^2))</f>
        <v>-0.91486779574929111</v>
      </c>
      <c r="EM63" s="23">
        <f>CY64*DU62-CY62*DU64</f>
        <v>0.15607394823773696</v>
      </c>
      <c r="EP63" s="9">
        <f>((SUMPRODUCT(CM63:CM65,BZ63:BZ65))*(SUMPRODUCT(CM63:CM65,CA63:CA65)))-((SUMPRODUCT(CN63:CN65,BZ63:BZ65))*(SUMPRODUCT(CN63:CN65,CA63:CA65)))</f>
        <v>-4.9192082041641327E-2</v>
      </c>
      <c r="EY63" s="28"/>
      <c r="EZ63" s="10"/>
      <c r="FA63" s="61">
        <v>-0.35160570806295349</v>
      </c>
      <c r="FB63" s="13">
        <f>BW64</f>
        <v>0</v>
      </c>
      <c r="FC63" s="17">
        <v>0</v>
      </c>
      <c r="FD63">
        <v>0</v>
      </c>
      <c r="FF63" s="73">
        <f>(FD62*FD63)*(1-COS(RADIANS(EY62+45)))+FD64*(SIN(RADIANS(EY62+45)))</f>
        <v>-0.77933796493147389</v>
      </c>
      <c r="FG63" s="73">
        <f>(FD63^2)*(1-COS(RADIANS(EY62+45)))+(COS(RADIANS(EY62+45)))</f>
        <v>0.62660381136446075</v>
      </c>
      <c r="FH63" s="73">
        <f>(FD63*FD64)*(1-COS(RADIANS(EY62+45)))-FD62*(SIN(RADIANS(EY62+45)))</f>
        <v>0</v>
      </c>
      <c r="FI63" s="10"/>
      <c r="FJ63">
        <v>-0.77933796493147389</v>
      </c>
      <c r="FK63" s="23">
        <f>SIN(RADIANS(176))*(COS(RADIANS(0)))</f>
        <v>6.9756473744125524E-2</v>
      </c>
      <c r="FM63" s="30">
        <f>(FK62*FK63)*(1-COS(RADIANS(EX62)))+FK64*(SIN(RADIANS(EX62)))</f>
        <v>-1.0571760619211149E-3</v>
      </c>
      <c r="FN63" s="30">
        <f>(FK63^2)*(1-COS(RADIANS(EX62)))+(COS(RADIANS(EX62)))</f>
        <v>0.98488167796388115</v>
      </c>
      <c r="FO63" s="30">
        <f>(FK63*FK64)*(1-COS(RADIANS(EX62)))-FK62*(SIN(RADIANS(EX62)))</f>
        <v>-0.17322517943366056</v>
      </c>
      <c r="FQ63">
        <v>-0.76821811315234945</v>
      </c>
      <c r="FS63" s="28">
        <f>(FD62*FD63)*(1-COS(RADIANS(EW62)))+FD64*(SIN(RADIANS(EW62)))</f>
        <v>0.49999999999999994</v>
      </c>
      <c r="FT63" s="28">
        <f>(FD63^2)*(1-COS(RADIANS(EW62)))+(COS(RADIANS(EW62)))</f>
        <v>0.86602540378443871</v>
      </c>
      <c r="FU63" s="28">
        <f>(FD63*FD64)*(1-COS(RADIANS(EW62)))-FD62*(SIN(RADIANS(EW62)))</f>
        <v>0</v>
      </c>
      <c r="FW63" s="61">
        <v>-0.92304623326192758</v>
      </c>
      <c r="FX63" s="13">
        <f>BX64</f>
        <v>0</v>
      </c>
      <c r="FY63" s="17">
        <v>0</v>
      </c>
      <c r="FZ63">
        <v>0</v>
      </c>
      <c r="GB63" s="73">
        <f>(FD62*FD63)*(1-COS(RADIANS(EY62-45)))+FD64*(SIN(RADIANS(EY62-45)))</f>
        <v>-0.62660381136446042</v>
      </c>
      <c r="GC63" s="73">
        <f>(FD63^2)*(1-COS(RADIANS(EY62-45)))+(COS(RADIANS(EY62-45)))</f>
        <v>-0.77933796493147423</v>
      </c>
      <c r="GD63" s="73">
        <f>(FD63*FD64)*(1-COS(RADIANS(EY62-45)))-FD62*(SIN(RADIANS(EY62-45)))</f>
        <v>0</v>
      </c>
      <c r="GE63" s="10"/>
      <c r="GF63">
        <v>-0.62660381136446042</v>
      </c>
      <c r="GG63" s="1">
        <v>-0.61630671571452111</v>
      </c>
      <c r="GI63">
        <f>FA63+FW63</f>
        <v>-1.2746519413248811</v>
      </c>
      <c r="GJ63">
        <f>GI63/(SQRT(GI62^2+GI63^2+GI64^2))</f>
        <v>-0.90131503136342095</v>
      </c>
      <c r="GL63">
        <f>CH64+DC63</f>
        <v>-4.9192082041641327E-2</v>
      </c>
      <c r="GM63" t="e">
        <f>GL63/(SQRT(GL62^2+GL63^2+GL64^2))</f>
        <v>#VALUE!</v>
      </c>
      <c r="GO63" s="27">
        <f>FA64*FW62-FA62*FW64</f>
        <v>0.15607394823773696</v>
      </c>
    </row>
    <row r="64" spans="4:197" x14ac:dyDescent="0.2">
      <c r="D64" t="s">
        <v>9</v>
      </c>
      <c r="E64" s="5">
        <f t="shared" si="99"/>
        <v>-0.219</v>
      </c>
      <c r="F64" s="6">
        <f t="shared" si="99"/>
        <v>-0.51600000000000001</v>
      </c>
      <c r="G64" s="7">
        <f t="shared" ref="G64:G65" si="103">Q63</f>
        <v>-0.38360536833965087</v>
      </c>
      <c r="H64" s="8">
        <f t="shared" ref="H64:H65" si="104">AM63</f>
        <v>-0.91021307618737568</v>
      </c>
      <c r="J64" s="10"/>
      <c r="Q64" s="61">
        <v>-0.13145081191680399</v>
      </c>
      <c r="S64" s="17">
        <v>0</v>
      </c>
      <c r="T64">
        <v>1</v>
      </c>
      <c r="V64" s="73">
        <f>(T62*T64)*(1-COS(RADIANS(O62+45)))-T63*(SIN(RADIANS(O62+45)))</f>
        <v>0</v>
      </c>
      <c r="W64" s="73">
        <f>(T63*T64)*(1-COS(RADIANS(O62+45)))+T62*(SIN(RADIANS(O62+45)))</f>
        <v>0</v>
      </c>
      <c r="X64" s="73">
        <f>(T64^2)*(1-COS(RADIANS(O62+45)))+(COS(RADIANS(O62+45)))</f>
        <v>1</v>
      </c>
      <c r="Y64" s="10"/>
      <c r="Z64">
        <v>0</v>
      </c>
      <c r="AA64" s="23">
        <f>SIN(RADIANS('[1]Biaxial Input'!$F$21))*SIN(RADIANS(0))</f>
        <v>0</v>
      </c>
      <c r="AC64" s="30">
        <f>(AA62*AA64)*(1-COS(RADIANS(N62)))-AA63*(SIN(RADIANS(N62)))</f>
        <v>1.2113084546138469E-2</v>
      </c>
      <c r="AD64" s="30">
        <f>(AA63*AA64)*(1-COS(RADIANS(N62)))+AA62*(SIN(RADIANS(N62)))</f>
        <v>0.17322517943366056</v>
      </c>
      <c r="AE64" s="30">
        <f>(AA64^2)*(1-COS(RADIANS(N62)))+(COS(RADIANS(N62)))</f>
        <v>0.98480775301220802</v>
      </c>
      <c r="AG64">
        <v>-0.13145081191680399</v>
      </c>
      <c r="AI64" s="28">
        <f>(T62*T64)*(1-COS(RADIANS(M62)))-T63*(SIN(RADIANS(M62)))</f>
        <v>0</v>
      </c>
      <c r="AJ64" s="28">
        <f>(T63*T64)*(1-COS(RADIANS(M62)))+T62*(SIN(RADIANS(M62)))</f>
        <v>0</v>
      </c>
      <c r="AK64" s="28">
        <f>(T64^2)*(1-COS(RADIANS(M62)))+(COS(RADIANS(M62)))</f>
        <v>1</v>
      </c>
      <c r="AM64" s="61">
        <v>-0.1134652971329068</v>
      </c>
      <c r="AO64" s="17">
        <v>0</v>
      </c>
      <c r="AP64">
        <v>1</v>
      </c>
      <c r="AR64" s="73">
        <f>(T62*T62)*(1-COS(RADIANS(O62-45)))-T62*(SIN(RADIANS(O62-45)))</f>
        <v>0</v>
      </c>
      <c r="AS64" s="73">
        <f>(T63*T64)*(1-COS(RADIANS(O62-45)))+T62*(SIN(RADIANS(O62-45)))</f>
        <v>0</v>
      </c>
      <c r="AT64" s="73">
        <f>(T64^2)*(1-COS(RADIANS(O62-45)))+(COS(RADIANS(O62-45)))</f>
        <v>1</v>
      </c>
      <c r="AU64" s="10"/>
      <c r="AV64">
        <v>0</v>
      </c>
      <c r="AW64" s="1">
        <v>-0.1134652971329068</v>
      </c>
      <c r="AY64">
        <f t="shared" si="100"/>
        <v>-0.24491610904971078</v>
      </c>
      <c r="AZ64">
        <f>AY64/(SQRT(AY62^2+AY63^2+AY64^2))</f>
        <v>-0.17318184153087438</v>
      </c>
      <c r="BL64" s="23">
        <f>EM62*EH63-EM63*EH62</f>
        <v>1.2717679466824595E-2</v>
      </c>
      <c r="BY64" t="s">
        <v>9</v>
      </c>
      <c r="BZ64" s="5">
        <f t="shared" si="101"/>
        <v>0.3492962422733713</v>
      </c>
      <c r="CA64" s="6">
        <f t="shared" si="101"/>
        <v>-0.34518112468713447</v>
      </c>
      <c r="CB64" s="7">
        <f>CY63</f>
        <v>-0.38360536833965087</v>
      </c>
      <c r="CC64" s="8">
        <f>DU63</f>
        <v>-0.91021307618737568</v>
      </c>
      <c r="CE64" s="10"/>
      <c r="CH64">
        <f>((SUMPRODUCT(CM63:CM65,CK63:CK65))*(SUMPRODUCT(CM63:CM65,CL63:CL65)))-((SUMPRODUCT(CN63:CN65,CK63:CK65))*(SUMPRODUCT(CN63:CN65,CL63:CL65)))</f>
        <v>-4.9192082041641327E-2</v>
      </c>
      <c r="CI64" s="67"/>
      <c r="CJ64" s="10" t="s">
        <v>9</v>
      </c>
      <c r="CK64" s="5">
        <f t="shared" si="102"/>
        <v>0.3492962422733713</v>
      </c>
      <c r="CL64" s="6">
        <f t="shared" si="102"/>
        <v>-0.34518112468713447</v>
      </c>
      <c r="CM64" s="7">
        <f>FA63</f>
        <v>-0.35160570806295349</v>
      </c>
      <c r="CN64" s="8">
        <f>FW63</f>
        <v>-0.92304623326192758</v>
      </c>
      <c r="CP64">
        <f t="shared" si="98"/>
        <v>-9.8670839279614439E-2</v>
      </c>
      <c r="CQ64">
        <f t="shared" si="98"/>
        <v>-0.32743703463395935</v>
      </c>
      <c r="CR64">
        <f>CK66</f>
        <v>0</v>
      </c>
      <c r="CS64">
        <f>CN66</f>
        <v>0</v>
      </c>
      <c r="CW64" s="28"/>
      <c r="CY64" s="61">
        <v>-0.13145081191680399</v>
      </c>
      <c r="DA64" s="17">
        <v>0</v>
      </c>
      <c r="DB64">
        <v>1</v>
      </c>
      <c r="DD64" s="73">
        <f>(DB62*DB64)*(1-COS(RADIANS(CW62+45)))-DB63*(SIN(RADIANS(CW62+45)))</f>
        <v>0</v>
      </c>
      <c r="DE64" s="73">
        <f>(DB63*DB64)*(1-COS(RADIANS(CW62+45)))+DB62*(SIN(RADIANS(CW62+45)))</f>
        <v>0</v>
      </c>
      <c r="DF64" s="73">
        <f>(DB64^2)*(1-COS(RADIANS(CW62+45)))+(COS(RADIANS(CW62+45)))</f>
        <v>1</v>
      </c>
      <c r="DG64" s="10"/>
      <c r="DH64">
        <v>0</v>
      </c>
      <c r="DI64" s="23">
        <f>SIN(RADIANS('[1]Biaxial Input'!$F$21))*SIN(RADIANS(0))</f>
        <v>0</v>
      </c>
      <c r="DK64" s="30">
        <f>(DI62*DI64)*(1-COS(RADIANS(CV62)))-DI63*(SIN(RADIANS(CV62)))</f>
        <v>1.2113084546138469E-2</v>
      </c>
      <c r="DL64" s="30">
        <f>(DI63*DI64)*(1-COS(RADIANS(CV62)))+DI62*(SIN(RADIANS(CV62)))</f>
        <v>0.17322517943366056</v>
      </c>
      <c r="DM64" s="30">
        <f>(DI64^2)*(1-COS(RADIANS(CV62)))+(COS(RADIANS(CV62)))</f>
        <v>0.98480775301220802</v>
      </c>
      <c r="DO64">
        <v>-0.13145081191680399</v>
      </c>
      <c r="DQ64" s="28">
        <f>(DB62*DB64)*(1-COS(RADIANS(CU62)))-DB63*(SIN(RADIANS(CU62)))</f>
        <v>0</v>
      </c>
      <c r="DR64" s="28">
        <f>(DB63*DB64)*(1-COS(RADIANS(CU62)))+DB62*(SIN(RADIANS(CU62)))</f>
        <v>0</v>
      </c>
      <c r="DS64" s="28">
        <f>(DB64^2)*(1-COS(RADIANS(CU62)))+(COS(RADIANS(CU62)))</f>
        <v>1</v>
      </c>
      <c r="DU64" s="61">
        <v>-0.1134652971329068</v>
      </c>
      <c r="DW64" s="17">
        <v>0</v>
      </c>
      <c r="DX64">
        <v>1</v>
      </c>
      <c r="DZ64" s="73">
        <f>(DB62*DB62)*(1-COS(RADIANS(CW62-45)))-DB62*(SIN(RADIANS(CW62-45)))</f>
        <v>0</v>
      </c>
      <c r="EA64" s="73">
        <f>(DB63*DB64)*(1-COS(RADIANS(CW62-45)))+DB62*(SIN(RADIANS(CW62-45)))</f>
        <v>0</v>
      </c>
      <c r="EB64" s="73">
        <f>(DB64^2)*(1-COS(RADIANS(CW62-45)))+(COS(RADIANS(CW62-45)))</f>
        <v>1</v>
      </c>
      <c r="EC64" s="10"/>
      <c r="ED64">
        <v>0</v>
      </c>
      <c r="EE64" s="1">
        <v>-0.1134652971329068</v>
      </c>
      <c r="EG64">
        <f>CY64+DU64</f>
        <v>-0.24491610904971078</v>
      </c>
      <c r="EH64">
        <f>EG64/(SQRT(EG62^2+EG63^2+EG64^2))</f>
        <v>-0.17318184153087438</v>
      </c>
      <c r="EJ64">
        <f>Q64+AM64</f>
        <v>-0.24491610904971078</v>
      </c>
      <c r="EK64">
        <f>EJ64/(SQRT(EJ62^2+EJ63^2+EJ64^2))</f>
        <v>-0.17318184153087438</v>
      </c>
      <c r="EM64" s="23">
        <f>CY62*DU63-CY63*DU62</f>
        <v>-0.98480775301220824</v>
      </c>
      <c r="ER64">
        <f t="shared" ref="ER64:ES66" si="105">CK63</f>
        <v>0.93180266183863136</v>
      </c>
      <c r="ES64">
        <f t="shared" si="105"/>
        <v>-0.87956522186239505</v>
      </c>
      <c r="ET64" t="e">
        <f>#REF!</f>
        <v>#REF!</v>
      </c>
      <c r="EU64" t="e">
        <f>#REF!</f>
        <v>#REF!</v>
      </c>
      <c r="EY64" s="28"/>
      <c r="EZ64" s="10"/>
      <c r="FA64" s="61">
        <v>-0.12741085387072812</v>
      </c>
      <c r="FB64" s="13">
        <f>BW65</f>
        <v>0</v>
      </c>
      <c r="FC64" s="17">
        <v>0</v>
      </c>
      <c r="FD64">
        <v>1</v>
      </c>
      <c r="FF64" s="73">
        <f>(FD62*FD64)*(1-COS(RADIANS(EY62+45)))-FD63*(SIN(RADIANS(EY62+45)))</f>
        <v>0</v>
      </c>
      <c r="FG64" s="73">
        <f>(FD63*FD64)*(1-COS(RADIANS(EY62+45)))+FD62*(SIN(RADIANS(EY62+45)))</f>
        <v>0</v>
      </c>
      <c r="FH64" s="73">
        <f>(FD64^2)*(1-COS(RADIANS(EY62+45)))+(COS(RADIANS(EY62+45)))</f>
        <v>1</v>
      </c>
      <c r="FI64" s="10"/>
      <c r="FJ64">
        <v>0</v>
      </c>
      <c r="FK64" s="23">
        <f>SIN(RADIANS(176))*SIN(RADIANS(0))</f>
        <v>0</v>
      </c>
      <c r="FM64" s="30">
        <f>(FK62*FK64)*(1-COS(RADIANS(EX62)))-FK63*(SIN(RADIANS(EX62)))</f>
        <v>1.2113084546138469E-2</v>
      </c>
      <c r="FN64" s="30">
        <f>(FK63*FK64)*(1-COS(RADIANS(EX62)))+FK62*(SIN(RADIANS(EX62)))</f>
        <v>0.17322517943366056</v>
      </c>
      <c r="FO64" s="30">
        <f>(FK64^2)*(1-COS(RADIANS(EX62)))+(COS(RADIANS(EX62)))</f>
        <v>0.98480775301220802</v>
      </c>
      <c r="FQ64">
        <v>-0.12741085387072812</v>
      </c>
      <c r="FS64" s="28">
        <f>(FD62*FD64)*(1-COS(RADIANS(EW62)))-FD63*(SIN(RADIANS(EW62)))</f>
        <v>0</v>
      </c>
      <c r="FT64" s="28">
        <f>(FD63*FD64)*(1-COS(RADIANS(EW62)))+FD62*(SIN(RADIANS(EW62)))</f>
        <v>0</v>
      </c>
      <c r="FU64" s="28">
        <f>(FD64^2)*(1-COS(RADIANS(EW62)))+(COS(RADIANS(EW62)))</f>
        <v>1</v>
      </c>
      <c r="FW64" s="61">
        <v>-0.1179837443166547</v>
      </c>
      <c r="FX64" s="13">
        <f>BX65</f>
        <v>0</v>
      </c>
      <c r="FY64" s="17">
        <v>0</v>
      </c>
      <c r="FZ64">
        <v>1</v>
      </c>
      <c r="GB64" s="73">
        <f>(FD62*FD62)*(1-COS(RADIANS(EY62-45)))-FD62*(SIN(RADIANS(EY62-45)))</f>
        <v>0</v>
      </c>
      <c r="GC64" s="73">
        <f>(FD63*FD64)*(1-COS(RADIANS(EY62-45)))+FD62*(SIN(RADIANS(EY62-45)))</f>
        <v>0</v>
      </c>
      <c r="GD64" s="73">
        <f>(FD64^2)*(1-COS(RADIANS(EY62-45)))+(COS(RADIANS(EY62-45)))</f>
        <v>1</v>
      </c>
      <c r="GE64" s="10"/>
      <c r="GF64">
        <v>0</v>
      </c>
      <c r="GG64" s="1">
        <v>-0.1179837443166547</v>
      </c>
      <c r="GI64">
        <f>FA64+FW64</f>
        <v>-0.24539459818738282</v>
      </c>
      <c r="GJ64">
        <f>GI64/(SQRT(GI62^2+GI63^2+GI64^2))</f>
        <v>-0.17352018444484649</v>
      </c>
      <c r="GL64" t="e">
        <f>#REF!+DC64</f>
        <v>#REF!</v>
      </c>
      <c r="GM64" t="e">
        <f>GL64/(SQRT(GL62^2+GL63^2+GL64^2))</f>
        <v>#REF!</v>
      </c>
      <c r="GO64" s="27">
        <f>FA62*FW63-FA63*FW62</f>
        <v>-0.98480775301220802</v>
      </c>
    </row>
    <row r="65" spans="1:197" x14ac:dyDescent="0.2">
      <c r="D65" t="s">
        <v>10</v>
      </c>
      <c r="E65" s="5">
        <f t="shared" si="99"/>
        <v>0.27500000000000002</v>
      </c>
      <c r="F65" s="6">
        <f t="shared" si="99"/>
        <v>-0.79500000000000004</v>
      </c>
      <c r="G65" s="7">
        <f t="shared" si="103"/>
        <v>-0.13145081191680399</v>
      </c>
      <c r="H65" s="8">
        <f t="shared" si="104"/>
        <v>-0.1134652971329068</v>
      </c>
      <c r="J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W65" s="1"/>
      <c r="BY65" t="s">
        <v>10</v>
      </c>
      <c r="BZ65" s="5">
        <f t="shared" si="101"/>
        <v>-9.8670839279614439E-2</v>
      </c>
      <c r="CA65" s="6">
        <f t="shared" si="101"/>
        <v>-0.32743703463395935</v>
      </c>
      <c r="CB65" s="7">
        <f>CY64</f>
        <v>-0.13145081191680399</v>
      </c>
      <c r="CC65" s="8">
        <f>DU64</f>
        <v>-0.1134652971329068</v>
      </c>
      <c r="CE65" s="10"/>
      <c r="CG65" s="10" t="s">
        <v>160</v>
      </c>
      <c r="CH65" s="10">
        <f>-CH62*((EY62-CW62)/(CH64-CE63))</f>
        <v>262.29858385660492</v>
      </c>
      <c r="CI65" s="67"/>
      <c r="CJ65" s="10" t="s">
        <v>10</v>
      </c>
      <c r="CK65" s="5">
        <f t="shared" si="102"/>
        <v>-9.8670839279614439E-2</v>
      </c>
      <c r="CL65" s="6">
        <f t="shared" si="102"/>
        <v>-0.32743703463395935</v>
      </c>
      <c r="CM65" s="7">
        <f>FA64</f>
        <v>-0.12741085387072812</v>
      </c>
      <c r="CN65" s="8">
        <f>FW64</f>
        <v>-0.1179837443166547</v>
      </c>
      <c r="CW65" s="28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EE65" s="1"/>
      <c r="EI65" s="64">
        <f>(DEGREES(ACOS((EH62*EK62+EH63*EK63+EH64*EK64)/((SQRT(EH62^2+EH63^2+EH64^2))*(SQRT(EK62^2+EK63^2+EK64^2))))))</f>
        <v>0</v>
      </c>
      <c r="ER65">
        <f t="shared" si="105"/>
        <v>0.3492962422733713</v>
      </c>
      <c r="ES65">
        <f t="shared" si="105"/>
        <v>-0.34518112468713447</v>
      </c>
      <c r="ET65" t="e">
        <f>#REF!</f>
        <v>#REF!</v>
      </c>
      <c r="EU65" t="e">
        <f>#REF!</f>
        <v>#REF!</v>
      </c>
      <c r="EY65" s="28"/>
      <c r="EZ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GG65" s="1"/>
      <c r="GK65" s="64" t="e">
        <f>(DEGREES(ACOS((GJ62*GM62+GJ63*GM63+GJ64*GM64)/((SQRT(GJ62^2+GJ63^2+GJ64^2))*(SQRT(GM62^2+GM63^2+GM64^2))))))</f>
        <v>#VALUE!</v>
      </c>
    </row>
    <row r="66" spans="1:197" x14ac:dyDescent="0.2">
      <c r="J66" s="10"/>
      <c r="Q66" s="82" t="s">
        <v>148</v>
      </c>
      <c r="R66" s="13"/>
      <c r="T66" s="10"/>
      <c r="U66" s="10"/>
      <c r="V66" s="10"/>
      <c r="W66" s="10"/>
      <c r="X66" s="10"/>
      <c r="Y66" s="10"/>
      <c r="Z66" s="80"/>
      <c r="AA66" s="23" t="s">
        <v>149</v>
      </c>
      <c r="AE66" s="1"/>
      <c r="AG66" s="80"/>
      <c r="AK66" s="13"/>
      <c r="AL66" s="81"/>
      <c r="AM66" s="82" t="s">
        <v>150</v>
      </c>
      <c r="AO66" s="13"/>
      <c r="AP66" s="13"/>
      <c r="AS66" s="1"/>
      <c r="AW66" s="1"/>
      <c r="CE66" s="10"/>
      <c r="CS66" s="15"/>
      <c r="CW66" s="28"/>
      <c r="CY66" s="82" t="s">
        <v>148</v>
      </c>
      <c r="CZ66" s="13"/>
      <c r="DB66" s="10"/>
      <c r="DC66" s="10"/>
      <c r="DD66" s="10"/>
      <c r="DE66" s="10"/>
      <c r="DF66" s="10"/>
      <c r="DG66" s="10"/>
      <c r="DH66" s="80"/>
      <c r="DI66" s="23" t="s">
        <v>149</v>
      </c>
      <c r="DM66" s="1"/>
      <c r="DO66" s="80"/>
      <c r="DS66" s="13"/>
      <c r="DT66" s="81"/>
      <c r="DU66" s="82" t="s">
        <v>150</v>
      </c>
      <c r="DW66" s="13"/>
      <c r="DX66" s="13"/>
      <c r="EA66" s="1"/>
      <c r="EE66" s="1"/>
      <c r="EI66" s="13"/>
      <c r="ER66">
        <f t="shared" si="105"/>
        <v>-9.8670839279614439E-2</v>
      </c>
      <c r="ES66">
        <f t="shared" si="105"/>
        <v>-0.32743703463395935</v>
      </c>
      <c r="ET66" t="e">
        <f>#REF!</f>
        <v>#REF!</v>
      </c>
      <c r="EU66" t="e">
        <f>#REF!</f>
        <v>#REF!</v>
      </c>
      <c r="EY66" s="28"/>
      <c r="EZ66" s="10"/>
      <c r="FA66" s="82" t="s">
        <v>148</v>
      </c>
      <c r="FB66" s="13"/>
      <c r="FD66" s="10"/>
      <c r="FE66" s="10"/>
      <c r="FF66" s="10"/>
      <c r="FG66" s="10"/>
      <c r="FH66" s="10"/>
      <c r="FI66" s="10"/>
      <c r="FJ66" s="80"/>
      <c r="FK66" s="23" t="s">
        <v>149</v>
      </c>
      <c r="FO66" s="1"/>
      <c r="FQ66" s="80"/>
      <c r="FU66" s="13"/>
      <c r="FV66" s="81"/>
      <c r="FW66" s="82" t="s">
        <v>150</v>
      </c>
      <c r="FY66" s="13"/>
      <c r="FZ66" s="13"/>
      <c r="GC66" s="1"/>
      <c r="GG66" s="1"/>
      <c r="GK66" s="13"/>
    </row>
    <row r="67" spans="1:197" x14ac:dyDescent="0.2">
      <c r="E67" s="5" t="s">
        <v>4</v>
      </c>
      <c r="F67" s="6" t="s">
        <v>5</v>
      </c>
      <c r="G67" s="7" t="s">
        <v>6</v>
      </c>
      <c r="H67" s="8" t="s">
        <v>1</v>
      </c>
      <c r="I67">
        <v>14</v>
      </c>
      <c r="J67" s="9" t="s">
        <v>7</v>
      </c>
      <c r="K67">
        <v>14</v>
      </c>
      <c r="L67" s="10"/>
      <c r="M67" s="17">
        <f>A15</f>
        <v>0</v>
      </c>
      <c r="N67" s="17">
        <f>B15</f>
        <v>-15</v>
      </c>
      <c r="O67" s="17">
        <f>C15</f>
        <v>293.89999999999998</v>
      </c>
      <c r="Q67" s="61">
        <f t="array" ref="Q67:Q69">MMULT(AI67:AK69,AG67:AG69)</f>
        <v>0.93365243757022276</v>
      </c>
      <c r="R67" s="13"/>
      <c r="S67" s="17">
        <v>1</v>
      </c>
      <c r="T67">
        <v>0</v>
      </c>
      <c r="V67" s="73">
        <f>(T67^2)*(1-COS(RADIANS(O67+45)))+(COS(RADIANS(O67+45)))</f>
        <v>0.93295353482548893</v>
      </c>
      <c r="W67" s="73">
        <f>(T67*T68)*(1-COS(RADIANS(O67+45)))-T69*(SIN(RADIANS(O67+45)))</f>
        <v>0.35999680812005158</v>
      </c>
      <c r="X67" s="73">
        <f>(T67*T69)*(1-COS(RADIANS(O67+45)))+T68*(SIN(RADIANS(O67+45)))</f>
        <v>0</v>
      </c>
      <c r="Y67" s="10"/>
      <c r="Z67">
        <f t="array" ref="Z67:Z69">MMULT(V67:X69,S67:S69)</f>
        <v>0.93295353482548893</v>
      </c>
      <c r="AA67" s="23">
        <f>COS(RADIANS('[1]Biaxial Input'!$F$21))</f>
        <v>-0.9975640502598242</v>
      </c>
      <c r="AC67" s="30">
        <f>(AA67^2)*(1-COS(RADIANS(N67)))+(COS(RADIANS(N67)))</f>
        <v>0.99983419624187875</v>
      </c>
      <c r="AD67" s="30">
        <f>(AA67*AA68)*(1-COS(RADIANS(N67)))-AA69*(SIN(RADIANS(N67)))</f>
        <v>-2.3711042090011594E-3</v>
      </c>
      <c r="AE67" s="30">
        <f>(AA67*AA69)*(1-COS(RADIANS(N67)))+AA68*(SIN(RADIANS(N67)))</f>
        <v>-1.8054303924173627E-2</v>
      </c>
      <c r="AG67">
        <f t="array" ref="AG67:AG69">MMULT(AC67:AE69,Z67:Z69)</f>
        <v>0.93365243757022276</v>
      </c>
      <c r="AI67" s="28">
        <f>(T67^2)*(1-COS(RADIANS(M67)))+(COS(RADIANS(M67)))</f>
        <v>1</v>
      </c>
      <c r="AJ67" s="28">
        <f>(T67*T68)*(1-COS(RADIANS(M67)))-T69*(SIN(RADIANS(M67)))</f>
        <v>0</v>
      </c>
      <c r="AK67" s="28">
        <f>(T67*T69)*(1-COS(RADIANS(M67)))+T68*(SIN(RADIANS(M67)))</f>
        <v>0</v>
      </c>
      <c r="AM67" s="61">
        <f t="array" ref="AM67:AM69">MMULT(AI67:AK69,AW67:AW69)</f>
        <v>-0.35772498924312635</v>
      </c>
      <c r="AN67" s="13"/>
      <c r="AO67" s="17">
        <v>1</v>
      </c>
      <c r="AP67">
        <v>0</v>
      </c>
      <c r="AR67" s="73">
        <f>(T67^2)*(1-COS(RADIANS(O67-45)))+(COS(RADIANS(O67-45)))</f>
        <v>-0.35999680812005153</v>
      </c>
      <c r="AS67" s="73">
        <f>(T67*T68)*(1-COS(RADIANS(O67-45)))-T69*(SIN(RADIANS(O67-45)))</f>
        <v>0.93295353482548893</v>
      </c>
      <c r="AT67" s="73">
        <f>(T67*T69)*(1-COS(RADIANS(O67-45)))+T68*(SIN(RADIANS(O67-45)))</f>
        <v>0</v>
      </c>
      <c r="AU67" s="10"/>
      <c r="AV67">
        <f t="array" ref="AV67:AV69">MMULT(AR67:AT69,S67:S69)</f>
        <v>-0.35999680812005153</v>
      </c>
      <c r="AW67" s="1">
        <f t="array" ref="AW67:AW69">MMULT(AC67:AE69,AV67:AV69)</f>
        <v>-0.35772498924312635</v>
      </c>
      <c r="AY67">
        <f>Q67+AM67</f>
        <v>0.57592744832709641</v>
      </c>
      <c r="AZ67">
        <f>AY67/(SQRT(AY67^2+AY68^2+AY69^2))</f>
        <v>0.40724220418355483</v>
      </c>
      <c r="BL67" s="23">
        <f>EM68*EH69-EM69*EH68</f>
        <v>-0.91314173557095346</v>
      </c>
      <c r="BZ67" s="5" t="s">
        <v>4</v>
      </c>
      <c r="CA67" s="6" t="s">
        <v>5</v>
      </c>
      <c r="CB67" s="7" t="s">
        <v>6</v>
      </c>
      <c r="CC67" s="8" t="s">
        <v>1</v>
      </c>
      <c r="CD67">
        <v>14</v>
      </c>
      <c r="CE67" s="9" t="s">
        <v>7</v>
      </c>
      <c r="CG67" s="90" t="s">
        <v>157</v>
      </c>
      <c r="CH67" s="61">
        <f>CE68-((CH69-CE68)/(EY67-CW67))*CW67</f>
        <v>9.6914284578687102</v>
      </c>
      <c r="CI67" s="10"/>
      <c r="CK67" s="5" t="s">
        <v>4</v>
      </c>
      <c r="CL67" s="6" t="s">
        <v>5</v>
      </c>
      <c r="CM67" s="7" t="s">
        <v>6</v>
      </c>
      <c r="CN67" s="8" t="s">
        <v>1</v>
      </c>
      <c r="CO67" s="10"/>
      <c r="CP67">
        <f t="shared" ref="CP67:CQ69" si="106">BZ68</f>
        <v>0.93180266183863136</v>
      </c>
      <c r="CQ67">
        <f t="shared" si="106"/>
        <v>-0.87956522186239505</v>
      </c>
      <c r="CR67">
        <f>CI71</f>
        <v>0</v>
      </c>
      <c r="CS67">
        <f>CL71</f>
        <v>0</v>
      </c>
      <c r="CU67" s="17">
        <f>BV15</f>
        <v>0</v>
      </c>
      <c r="CV67" s="17">
        <f>BW15</f>
        <v>-15</v>
      </c>
      <c r="CW67" s="31">
        <f>BX15</f>
        <v>293.89999999999998</v>
      </c>
      <c r="CY67" s="61">
        <f t="array" ref="CY67:CY69">MMULT(DQ67:DS69,DO67:DO69)</f>
        <v>0.93365243757022276</v>
      </c>
      <c r="CZ67" s="13"/>
      <c r="DA67" s="17">
        <v>1</v>
      </c>
      <c r="DB67">
        <v>0</v>
      </c>
      <c r="DD67" s="73">
        <f>(DB67^2)*(1-COS(RADIANS(CW67+45)))+(COS(RADIANS(CW67+45)))</f>
        <v>0.93295353482548893</v>
      </c>
      <c r="DE67" s="73">
        <f>(DB67*DB68)*(1-COS(RADIANS(CW67+45)))-DB69*(SIN(RADIANS(CW67+45)))</f>
        <v>0.35999680812005158</v>
      </c>
      <c r="DF67" s="73">
        <f>(DB67*DB69)*(1-COS(RADIANS(CW67+45)))+DB68*(SIN(RADIANS(CW67+45)))</f>
        <v>0</v>
      </c>
      <c r="DG67" s="10"/>
      <c r="DH67">
        <f t="array" ref="DH67:DH69">MMULT(DD67:DF69,DA67:DA69)</f>
        <v>0.93295353482548893</v>
      </c>
      <c r="DI67" s="23">
        <f>COS(RADIANS('[1]Biaxial Input'!$F$21))</f>
        <v>-0.9975640502598242</v>
      </c>
      <c r="DK67" s="30">
        <f>(DI67^2)*(1-COS(RADIANS(CV67)))+(COS(RADIANS(CV67)))</f>
        <v>0.99983419624187875</v>
      </c>
      <c r="DL67" s="30">
        <f>(DI67*DI68)*(1-COS(RADIANS(CV67)))-DI69*(SIN(RADIANS(CV67)))</f>
        <v>-2.3711042090011594E-3</v>
      </c>
      <c r="DM67" s="30">
        <f>(DI67*DI69)*(1-COS(RADIANS(CV67)))+DI68*(SIN(RADIANS(CV67)))</f>
        <v>-1.8054303924173627E-2</v>
      </c>
      <c r="DO67">
        <f t="array" ref="DO67:DO69">MMULT(DK67:DM69,DH67:DH69)</f>
        <v>0.93365243757022276</v>
      </c>
      <c r="DQ67" s="28">
        <f>(DB67^2)*(1-COS(RADIANS(CU67)))+(COS(RADIANS(CU67)))</f>
        <v>1</v>
      </c>
      <c r="DR67" s="28">
        <f>(DB67*DB68)*(1-COS(RADIANS(CU67)))-DB69*(SIN(RADIANS(CU67)))</f>
        <v>0</v>
      </c>
      <c r="DS67" s="28">
        <f>(DB67*DB69)*(1-COS(RADIANS(CU67)))+DB68*(SIN(RADIANS(CU67)))</f>
        <v>0</v>
      </c>
      <c r="DU67" s="61">
        <f t="array" ref="DU67:DU69">MMULT(DQ67:DS69,EE67:EE69)</f>
        <v>-0.35772498924312635</v>
      </c>
      <c r="DV67" s="13"/>
      <c r="DW67" s="17">
        <v>1</v>
      </c>
      <c r="DX67">
        <v>0</v>
      </c>
      <c r="DZ67" s="73">
        <f>(DB67^2)*(1-COS(RADIANS(CW67-45)))+(COS(RADIANS(CW67-45)))</f>
        <v>-0.35999680812005153</v>
      </c>
      <c r="EA67" s="73">
        <f>(DB67*DB68)*(1-COS(RADIANS(CW67-45)))-DB69*(SIN(RADIANS(CW67-45)))</f>
        <v>0.93295353482548893</v>
      </c>
      <c r="EB67" s="73">
        <f>(DB67*DB69)*(1-COS(RADIANS(CW67-45)))+DB68*(SIN(RADIANS(CW67-45)))</f>
        <v>0</v>
      </c>
      <c r="EC67" s="10"/>
      <c r="ED67">
        <f t="array" ref="ED67:ED69">MMULT(DZ67:EB69,DA67:DA69)</f>
        <v>-0.35999680812005153</v>
      </c>
      <c r="EE67" s="1">
        <f t="array" ref="EE67:EE69">MMULT(DK67:DM69,ED67:ED69)</f>
        <v>-0.35772498924312635</v>
      </c>
      <c r="EG67">
        <f>CY67+DU67</f>
        <v>0.57592744832709641</v>
      </c>
      <c r="EH67">
        <f>EG67/(SQRT(EG67^2+EG68^2+EG69^2))</f>
        <v>0.40724220418355483</v>
      </c>
      <c r="EJ67">
        <f>Q67+AM67</f>
        <v>0.57592744832709641</v>
      </c>
      <c r="EK67">
        <f>EJ67/(SQRT(EJ67^2+EJ68^2+EJ69^2))</f>
        <v>0.40724220418355483</v>
      </c>
      <c r="EM67" s="23">
        <f>CY68*DU69-CY69*DU68</f>
        <v>1.8054303924173634E-2</v>
      </c>
      <c r="EO67" s="15">
        <v>14</v>
      </c>
      <c r="EP67" s="9" t="s">
        <v>7</v>
      </c>
      <c r="EW67" s="17">
        <f>CU67</f>
        <v>0</v>
      </c>
      <c r="EX67" s="17">
        <f>CV67</f>
        <v>-15</v>
      </c>
      <c r="EY67" s="31">
        <f>2+CW67</f>
        <v>295.89999999999998</v>
      </c>
      <c r="EZ67" s="10"/>
      <c r="FA67" s="61">
        <f t="array" ref="FA67:FA69">MMULT(FS67:FU69,FQ67:FQ69)</f>
        <v>0.94556810381419221</v>
      </c>
      <c r="FB67" s="13">
        <f>BW68</f>
        <v>0</v>
      </c>
      <c r="FC67" s="17">
        <v>1</v>
      </c>
      <c r="FD67">
        <v>0</v>
      </c>
      <c r="FF67" s="73">
        <f>(FD67^2)*(1-COS(RADIANS(EY67+45)))+(COS(RADIANS(EY67+45)))</f>
        <v>0.94494891215753063</v>
      </c>
      <c r="FG67" s="73">
        <f>(FD67*FD68)*(1-COS(RADIANS(EY67+45)))-FD69*(SIN(RADIANS(EY67+45)))</f>
        <v>0.32721789897910469</v>
      </c>
      <c r="FH67" s="73">
        <f>(FD67*FD69)*(1-COS(RADIANS(EY67+45)))+FD68*(SIN(RADIANS(EY67+45)))</f>
        <v>0</v>
      </c>
      <c r="FI67" s="10"/>
      <c r="FJ67">
        <f t="array" ref="FJ67:FJ69">MMULT(FF67:FH69,FC67:FC69)</f>
        <v>0.94494891215753063</v>
      </c>
      <c r="FK67" s="23">
        <f>COS(RADIANS(176))</f>
        <v>-0.9975640502598242</v>
      </c>
      <c r="FM67" s="30">
        <f>(FK67^2)*(1-COS(RADIANS(EX67)))+(COS(RADIANS(EX67)))</f>
        <v>0.99983419624187875</v>
      </c>
      <c r="FN67" s="30">
        <f>(FK67*FK68)*(1-COS(RADIANS(EX67)))-FK69*(SIN(RADIANS(EX67)))</f>
        <v>-2.3711042090011594E-3</v>
      </c>
      <c r="FO67" s="30">
        <f>(FK67*FK69)*(1-COS(RADIANS(EX67)))+FK68*(SIN(RADIANS(EX67)))</f>
        <v>-1.8054303924173627E-2</v>
      </c>
      <c r="FQ67">
        <f t="array" ref="FQ67:FQ69">MMULT(FM67:FO69,FJ67:FJ69)</f>
        <v>0.94556810381419221</v>
      </c>
      <c r="FS67" s="28">
        <f>(FD67^2)*(1-COS(RADIANS(EW67)))+(COS(RADIANS(EW67)))</f>
        <v>1</v>
      </c>
      <c r="FT67" s="28">
        <f>(FD67*FD68)*(1-COS(RADIANS(EW67)))-FD69*(SIN(RADIANS(EW67)))</f>
        <v>0</v>
      </c>
      <c r="FU67" s="28">
        <f>(FD67*FD69)*(1-COS(RADIANS(EW67)))+FD68*(SIN(RADIANS(EW67)))</f>
        <v>0</v>
      </c>
      <c r="FW67" s="61">
        <f t="array" ref="FW67:FW69">MMULT(FS67:FU69,GG67:GG69)</f>
        <v>-0.32492307267882153</v>
      </c>
      <c r="FX67" s="13">
        <f>BX68</f>
        <v>0</v>
      </c>
      <c r="FY67" s="17">
        <v>1</v>
      </c>
      <c r="FZ67">
        <v>0</v>
      </c>
      <c r="GB67" s="73">
        <f>(FD67^2)*(1-COS(RADIANS(EY67-45)))+(COS(RADIANS(EY67-45)))</f>
        <v>-0.32721789897910464</v>
      </c>
      <c r="GC67" s="73">
        <f>(FD67*FD68)*(1-COS(RADIANS(EY67-45)))-FD69*(SIN(RADIANS(EY67-45)))</f>
        <v>0.94494891215753063</v>
      </c>
      <c r="GD67" s="73">
        <f>(FD67*FD69)*(1-COS(RADIANS(EY67-45)))+FD68*(SIN(RADIANS(EY67-45)))</f>
        <v>0</v>
      </c>
      <c r="GE67" s="10"/>
      <c r="GF67">
        <f t="array" ref="GF67:GF69">MMULT(GB67:GD69,FC67:FC69)</f>
        <v>-0.32721789897910464</v>
      </c>
      <c r="GG67" s="1">
        <f t="array" ref="GG67:GG69">MMULT(FM67:FO69,GF67:GF69)</f>
        <v>-0.32492307267882153</v>
      </c>
      <c r="GI67">
        <f>FA67+FW67</f>
        <v>0.62064503113537062</v>
      </c>
      <c r="GJ67">
        <f>GI67/(SQRT(GI67^2+GI68^2+GI69^2))</f>
        <v>0.43886231022555644</v>
      </c>
      <c r="GL67" t="e">
        <f>CH68+DC67</f>
        <v>#VALUE!</v>
      </c>
      <c r="GM67" t="e">
        <f>GL67/(SQRT(GL67^2+GL68^2+GL69^2))</f>
        <v>#VALUE!</v>
      </c>
      <c r="GO67" s="27">
        <f>FA68*FW69-FA69*FW68</f>
        <v>1.8054303924173627E-2</v>
      </c>
    </row>
    <row r="68" spans="1:197" x14ac:dyDescent="0.2">
      <c r="D68" t="s">
        <v>8</v>
      </c>
      <c r="E68" s="5">
        <f t="shared" ref="E68:F70" si="107">E63</f>
        <v>0.93600000000000005</v>
      </c>
      <c r="F68" s="6">
        <f t="shared" si="107"/>
        <v>0.31900000000000001</v>
      </c>
      <c r="G68" s="7">
        <f>Q67</f>
        <v>0.93365243757022276</v>
      </c>
      <c r="H68" s="8">
        <f>AM67</f>
        <v>-0.35772498924312635</v>
      </c>
      <c r="J68" s="9">
        <f>((SUMPRODUCT(G68:G70,E68:E70))*(SUMPRODUCT(G68:G70,F68:F70)))-((SUMPRODUCT(H68:H70,E68:E70))*(SUMPRODUCT(H68:H70,F68:F70)))</f>
        <v>0.61354207713299147</v>
      </c>
      <c r="Q68" s="61">
        <v>-0.35000203322171319</v>
      </c>
      <c r="S68" s="17">
        <v>0</v>
      </c>
      <c r="T68">
        <v>0</v>
      </c>
      <c r="V68" s="73">
        <f>(T67*T68)*(1-COS(RADIANS(O67+45)))+T69*(SIN(RADIANS(O67+45)))</f>
        <v>-0.35999680812005158</v>
      </c>
      <c r="W68" s="73">
        <f>(T68^2)*(1-COS(RADIANS(O67+45)))+(COS(RADIANS(O67+45)))</f>
        <v>0.93295353482548893</v>
      </c>
      <c r="X68" s="73">
        <f>(T68*T69)*(1-COS(RADIANS(O67+45)))-T67*(SIN(RADIANS(O67+45)))</f>
        <v>0</v>
      </c>
      <c r="Y68" s="10"/>
      <c r="Z68">
        <v>-0.35999680812005158</v>
      </c>
      <c r="AA68" s="23">
        <f>SIN(RADIANS('[1]Biaxial Input'!$F$21))*(COS(RADIANS(0)))</f>
        <v>6.9756473744125524E-2</v>
      </c>
      <c r="AC68" s="30">
        <f>(AA67*AA68)*(1-COS(RADIANS(N67)))+AA69*(SIN(RADIANS(N67)))</f>
        <v>-2.3711042090011594E-3</v>
      </c>
      <c r="AD68" s="30">
        <f>(AA68^2)*(1-COS(RADIANS(N67)))+(COS(RADIANS(N67)))</f>
        <v>0.96609163004718956</v>
      </c>
      <c r="AE68" s="30">
        <f>(AA68*AA69)*(1-COS(RADIANS(N67)))-AA67*(SIN(RADIANS(N67)))</f>
        <v>-0.25818857491685071</v>
      </c>
      <c r="AG68">
        <v>-0.35000203322171319</v>
      </c>
      <c r="AI68" s="28">
        <f>(T67*T68)*(1-COS(RADIANS(M67)))+T69*(SIN(RADIANS(M67)))</f>
        <v>0</v>
      </c>
      <c r="AJ68" s="28">
        <f>(T68^2)*(1-COS(RADIANS(M67)))+(COS(RADIANS(M67)))</f>
        <v>1</v>
      </c>
      <c r="AK68" s="28">
        <f>(T68*T69)*(1-COS(RADIANS(M67)))-T67*(SIN(RADIANS(M67)))</f>
        <v>0</v>
      </c>
      <c r="AM68" s="61">
        <v>-0.90046501127088363</v>
      </c>
      <c r="AO68" s="17">
        <v>0</v>
      </c>
      <c r="AP68">
        <v>0</v>
      </c>
      <c r="AR68" s="73">
        <f>(T67*T68)*(1-COS(RADIANS(O67-45)))+T69*(SIN(RADIANS(O67-45)))</f>
        <v>-0.93295353482548893</v>
      </c>
      <c r="AS68" s="73">
        <f>(T68^2)*(1-COS(RADIANS(O67-45)))+(COS(RADIANS(O67-45)))</f>
        <v>-0.35999680812005153</v>
      </c>
      <c r="AT68" s="73">
        <f>(T68*T69)*(1-COS(RADIANS(O67-45)))-T67*(SIN(RADIANS(O67-45)))</f>
        <v>0</v>
      </c>
      <c r="AU68" s="10"/>
      <c r="AV68">
        <v>-0.93295353482548893</v>
      </c>
      <c r="AW68" s="1">
        <v>-0.90046501127088363</v>
      </c>
      <c r="AY68">
        <f t="shared" ref="AY68:AY69" si="108">Q68+AM68</f>
        <v>-1.2504670444925967</v>
      </c>
      <c r="AZ68">
        <f>AY68/(SQRT(AY67^2+AY68^2+AY69^2))</f>
        <v>-0.8842137268110154</v>
      </c>
      <c r="BL68" s="23">
        <f>EM69*EH67-EM67*EH69</f>
        <v>-0.38923610457071006</v>
      </c>
      <c r="BY68" t="s">
        <v>8</v>
      </c>
      <c r="BZ68" s="5">
        <f t="shared" ref="BZ68:CA70" si="109">BZ63</f>
        <v>0.93180266183863136</v>
      </c>
      <c r="CA68" s="6">
        <f t="shared" si="109"/>
        <v>-0.87956522186239505</v>
      </c>
      <c r="CB68" s="7">
        <f>CY67</f>
        <v>0.93365243757022276</v>
      </c>
      <c r="CC68" s="8">
        <f>DU67</f>
        <v>-0.35772498924312635</v>
      </c>
      <c r="CE68" s="9">
        <f>((SUMPRODUCT(CB68:CB70,BZ68:BZ70))*(SUMPRODUCT(CB68:CB70,CA68:CA70)))-((SUMPRODUCT(CC68:CC70,BZ68:BZ70))*(SUMPRODUCT(CC68:CC70,CA68:CA70)))</f>
        <v>-6.969618021593138E-2</v>
      </c>
      <c r="CG68">
        <v>1</v>
      </c>
      <c r="CH68" t="s">
        <v>161</v>
      </c>
      <c r="CI68" s="67"/>
      <c r="CJ68" s="1" t="s">
        <v>8</v>
      </c>
      <c r="CK68" s="5">
        <f t="shared" ref="CK68:CL70" si="110">BZ68</f>
        <v>0.93180266183863136</v>
      </c>
      <c r="CL68" s="6">
        <f t="shared" si="110"/>
        <v>-0.87956522186239505</v>
      </c>
      <c r="CM68" s="7">
        <f>FA67</f>
        <v>0.94556810381419221</v>
      </c>
      <c r="CN68" s="8">
        <f>FW67</f>
        <v>-0.32492307267882153</v>
      </c>
      <c r="CO68" s="10"/>
      <c r="CP68">
        <f t="shared" si="106"/>
        <v>0.3492962422733713</v>
      </c>
      <c r="CQ68">
        <f t="shared" si="106"/>
        <v>-0.34518112468713447</v>
      </c>
      <c r="CR68">
        <f>CJ71</f>
        <v>0</v>
      </c>
      <c r="CS68">
        <f>CM71</f>
        <v>0</v>
      </c>
      <c r="CW68" s="28"/>
      <c r="CY68" s="61">
        <v>-0.35000203322171319</v>
      </c>
      <c r="DA68" s="17">
        <v>0</v>
      </c>
      <c r="DB68">
        <v>0</v>
      </c>
      <c r="DD68" s="73">
        <f>(DB67*DB68)*(1-COS(RADIANS(CW67+45)))+DB69*(SIN(RADIANS(CW67+45)))</f>
        <v>-0.35999680812005158</v>
      </c>
      <c r="DE68" s="73">
        <f>(DB68^2)*(1-COS(RADIANS(CW67+45)))+(COS(RADIANS(CW67+45)))</f>
        <v>0.93295353482548893</v>
      </c>
      <c r="DF68" s="73">
        <f>(DB68*DB69)*(1-COS(RADIANS(CW67+45)))-DB67*(SIN(RADIANS(CW67+45)))</f>
        <v>0</v>
      </c>
      <c r="DG68" s="10"/>
      <c r="DH68">
        <v>-0.35999680812005158</v>
      </c>
      <c r="DI68" s="23">
        <f>SIN(RADIANS('[1]Biaxial Input'!$F$21))*(COS(RADIANS(0)))</f>
        <v>6.9756473744125524E-2</v>
      </c>
      <c r="DK68" s="30">
        <f>(DI67*DI68)*(1-COS(RADIANS(CV67)))+DI69*(SIN(RADIANS(CV67)))</f>
        <v>-2.3711042090011594E-3</v>
      </c>
      <c r="DL68" s="30">
        <f>(DI68^2)*(1-COS(RADIANS(CV67)))+(COS(RADIANS(CV67)))</f>
        <v>0.96609163004718956</v>
      </c>
      <c r="DM68" s="30">
        <f>(DI68*DI69)*(1-COS(RADIANS(CV67)))-DI67*(SIN(RADIANS(CV67)))</f>
        <v>-0.25818857491685071</v>
      </c>
      <c r="DO68">
        <v>-0.35000203322171319</v>
      </c>
      <c r="DQ68" s="28">
        <f>(DB67*DB68)*(1-COS(RADIANS(CU67)))+DB69*(SIN(RADIANS(CU67)))</f>
        <v>0</v>
      </c>
      <c r="DR68" s="28">
        <f>(DB68^2)*(1-COS(RADIANS(CU67)))+(COS(RADIANS(CU67)))</f>
        <v>1</v>
      </c>
      <c r="DS68" s="28">
        <f>(DB68*DB69)*(1-COS(RADIANS(CU67)))-DB67*(SIN(RADIANS(CU67)))</f>
        <v>0</v>
      </c>
      <c r="DU68" s="61">
        <v>-0.90046501127088363</v>
      </c>
      <c r="DW68" s="17">
        <v>0</v>
      </c>
      <c r="DX68">
        <v>0</v>
      </c>
      <c r="DZ68" s="73">
        <f>(DB67*DB68)*(1-COS(RADIANS(CW67-45)))+DB69*(SIN(RADIANS(CW67-45)))</f>
        <v>-0.93295353482548893</v>
      </c>
      <c r="EA68" s="73">
        <f>(DB68^2)*(1-COS(RADIANS(CW67-45)))+(COS(RADIANS(CW67-45)))</f>
        <v>-0.35999680812005153</v>
      </c>
      <c r="EB68" s="73">
        <f>(DB68*DB69)*(1-COS(RADIANS(CW67-45)))-DB67*(SIN(RADIANS(CW67-45)))</f>
        <v>0</v>
      </c>
      <c r="EC68" s="10"/>
      <c r="ED68">
        <v>-0.93295353482548893</v>
      </c>
      <c r="EE68" s="1">
        <v>-0.90046501127088363</v>
      </c>
      <c r="EG68">
        <f>CY68+DU68</f>
        <v>-1.2504670444925967</v>
      </c>
      <c r="EH68">
        <f>EG68/(SQRT(EG67^2+EG68^2+EG69^2))</f>
        <v>-0.8842137268110154</v>
      </c>
      <c r="EJ68">
        <f>Q68+AM68</f>
        <v>-1.2504670444925967</v>
      </c>
      <c r="EK68">
        <f>EJ68/(SQRT(EJ67^2+EJ68^2+EJ69^2))</f>
        <v>-0.8842137268110154</v>
      </c>
      <c r="EM68" s="23">
        <f>CY69*DU67-CY67*DU69</f>
        <v>0.25818857491685071</v>
      </c>
      <c r="EP68" s="9">
        <f>((SUMPRODUCT(CM68:CM70,BZ68:BZ70))*(SUMPRODUCT(CM68:CM70,CA68:CA70)))-((SUMPRODUCT(CN68:CN70,BZ68:BZ70))*(SUMPRODUCT(CN68:CN70,CA68:CA70)))</f>
        <v>-0.13612098210830731</v>
      </c>
      <c r="EY68" s="28"/>
      <c r="EZ68" s="10"/>
      <c r="FA68" s="61">
        <v>-0.31836304574824764</v>
      </c>
      <c r="FB68" s="13">
        <f>BW69</f>
        <v>0</v>
      </c>
      <c r="FC68" s="17">
        <v>0</v>
      </c>
      <c r="FD68">
        <v>0</v>
      </c>
      <c r="FF68" s="73">
        <f>(FD67*FD68)*(1-COS(RADIANS(EY67+45)))+FD69*(SIN(RADIANS(EY67+45)))</f>
        <v>-0.32721789897910469</v>
      </c>
      <c r="FG68" s="73">
        <f>(FD68^2)*(1-COS(RADIANS(EY67+45)))+(COS(RADIANS(EY67+45)))</f>
        <v>0.94494891215753063</v>
      </c>
      <c r="FH68" s="73">
        <f>(FD68*FD69)*(1-COS(RADIANS(EY67+45)))-FD67*(SIN(RADIANS(EY67+45)))</f>
        <v>0</v>
      </c>
      <c r="FI68" s="10"/>
      <c r="FJ68">
        <v>-0.32721789897910469</v>
      </c>
      <c r="FK68" s="23">
        <f>SIN(RADIANS(176))*(COS(RADIANS(0)))</f>
        <v>6.9756473744125524E-2</v>
      </c>
      <c r="FM68" s="30">
        <f>(FK67*FK68)*(1-COS(RADIANS(EX67)))+FK69*(SIN(RADIANS(EX67)))</f>
        <v>-2.3711042090011594E-3</v>
      </c>
      <c r="FN68" s="30">
        <f>(FK68^2)*(1-COS(RADIANS(EX67)))+(COS(RADIANS(EX67)))</f>
        <v>0.96609163004718956</v>
      </c>
      <c r="FO68" s="30">
        <f>(FK68*FK69)*(1-COS(RADIANS(EX67)))-FK67*(SIN(RADIANS(EX67)))</f>
        <v>-0.25818857491685071</v>
      </c>
      <c r="FQ68">
        <v>-0.31836304574824764</v>
      </c>
      <c r="FS68" s="28">
        <f>(FD67*FD68)*(1-COS(RADIANS(EW67)))+FD69*(SIN(RADIANS(EW67)))</f>
        <v>0</v>
      </c>
      <c r="FT68" s="28">
        <f>(FD68^2)*(1-COS(RADIANS(EW67)))+(COS(RADIANS(EW67)))</f>
        <v>1</v>
      </c>
      <c r="FU68" s="28">
        <f>(FD68*FD69)*(1-COS(RADIANS(EW67)))-FD67*(SIN(RADIANS(EW67)))</f>
        <v>0</v>
      </c>
      <c r="FW68" s="61">
        <v>-0.91213136712005738</v>
      </c>
      <c r="FX68" s="13">
        <f>BX69</f>
        <v>0</v>
      </c>
      <c r="FY68" s="17">
        <v>0</v>
      </c>
      <c r="FZ68">
        <v>0</v>
      </c>
      <c r="GB68" s="73">
        <f>(FD67*FD68)*(1-COS(RADIANS(EY67-45)))+FD69*(SIN(RADIANS(EY67-45)))</f>
        <v>-0.94494891215753063</v>
      </c>
      <c r="GC68" s="73">
        <f>(FD68^2)*(1-COS(RADIANS(EY67-45)))+(COS(RADIANS(EY67-45)))</f>
        <v>-0.32721789897910464</v>
      </c>
      <c r="GD68" s="73">
        <f>(FD68*FD69)*(1-COS(RADIANS(EY67-45)))-FD67*(SIN(RADIANS(EY67-45)))</f>
        <v>0</v>
      </c>
      <c r="GE68" s="10"/>
      <c r="GF68">
        <v>-0.94494891215753063</v>
      </c>
      <c r="GG68" s="1">
        <v>-0.91213136712005738</v>
      </c>
      <c r="GI68">
        <f>FA68+FW68</f>
        <v>-1.2304944128683051</v>
      </c>
      <c r="GJ68">
        <f>GI68/(SQRT(GI67^2+GI68^2+GI69^2))</f>
        <v>-0.87009094355133776</v>
      </c>
      <c r="GL68">
        <f>CH69+DC68</f>
        <v>-0.13612098210830731</v>
      </c>
      <c r="GM68" t="e">
        <f>GL68/(SQRT(GL67^2+GL68^2+GL69^2))</f>
        <v>#VALUE!</v>
      </c>
      <c r="GO68" s="27">
        <f>FA69*FW67-FA67*FW69</f>
        <v>0.25818857491685071</v>
      </c>
    </row>
    <row r="69" spans="1:197" x14ac:dyDescent="0.2">
      <c r="D69" t="s">
        <v>9</v>
      </c>
      <c r="E69" s="5">
        <f t="shared" si="107"/>
        <v>-0.219</v>
      </c>
      <c r="F69" s="6">
        <f t="shared" si="107"/>
        <v>-0.51600000000000001</v>
      </c>
      <c r="G69" s="7">
        <f t="shared" ref="G69:G70" si="111">Q68</f>
        <v>-0.35000203322171319</v>
      </c>
      <c r="H69" s="8">
        <f t="shared" ref="H69:H70" si="112">AM68</f>
        <v>-0.90046501127088363</v>
      </c>
      <c r="J69" s="10"/>
      <c r="Q69" s="61">
        <v>-7.610323619825958E-2</v>
      </c>
      <c r="S69" s="17">
        <v>0</v>
      </c>
      <c r="T69">
        <v>1</v>
      </c>
      <c r="V69" s="73">
        <f>(T67*T69)*(1-COS(RADIANS(O67+45)))-T68*(SIN(RADIANS(O67+45)))</f>
        <v>0</v>
      </c>
      <c r="W69" s="73">
        <f>(T68*T69)*(1-COS(RADIANS(O67+45)))+T67*(SIN(RADIANS(O67+45)))</f>
        <v>0</v>
      </c>
      <c r="X69" s="73">
        <f>(T69^2)*(1-COS(RADIANS(O67+45)))+(COS(RADIANS(O67+45)))</f>
        <v>1</v>
      </c>
      <c r="Y69" s="10"/>
      <c r="Z69">
        <v>0</v>
      </c>
      <c r="AA69" s="23">
        <f>SIN(RADIANS('[1]Biaxial Input'!$F$21))*SIN(RADIANS(0))</f>
        <v>0</v>
      </c>
      <c r="AC69" s="30">
        <f>(AA67*AA69)*(1-COS(RADIANS(N67)))-AA68*(SIN(RADIANS(N67)))</f>
        <v>1.8054303924173627E-2</v>
      </c>
      <c r="AD69" s="30">
        <f>(AA68*AA69)*(1-COS(RADIANS(N67)))+AA67*(SIN(RADIANS(N67)))</f>
        <v>0.25818857491685071</v>
      </c>
      <c r="AE69" s="30">
        <f>(AA69^2)*(1-COS(RADIANS(N67)))+(COS(RADIANS(N67)))</f>
        <v>0.96592582628906831</v>
      </c>
      <c r="AG69">
        <v>-7.610323619825958E-2</v>
      </c>
      <c r="AI69" s="28">
        <f>(T67*T69)*(1-COS(RADIANS(M67)))-T68*(SIN(RADIANS(M67)))</f>
        <v>0</v>
      </c>
      <c r="AJ69" s="28">
        <f>(T68*T69)*(1-COS(RADIANS(M67)))+T67*(SIN(RADIANS(M67)))</f>
        <v>0</v>
      </c>
      <c r="AK69" s="28">
        <f>(T69^2)*(1-COS(RADIANS(M67)))+(COS(RADIANS(M67)))</f>
        <v>1</v>
      </c>
      <c r="AM69" s="61">
        <v>-0.24737743540576326</v>
      </c>
      <c r="AO69" s="17">
        <v>0</v>
      </c>
      <c r="AP69">
        <v>1</v>
      </c>
      <c r="AR69" s="73">
        <f>(T67*T67)*(1-COS(RADIANS(O67-45)))-T67*(SIN(RADIANS(O67-45)))</f>
        <v>0</v>
      </c>
      <c r="AS69" s="73">
        <f>(T68*T69)*(1-COS(RADIANS(O67-45)))+T67*(SIN(RADIANS(O67-45)))</f>
        <v>0</v>
      </c>
      <c r="AT69" s="73">
        <f>(T69^2)*(1-COS(RADIANS(O67-45)))+(COS(RADIANS(O67-45)))</f>
        <v>1</v>
      </c>
      <c r="AU69" s="10"/>
      <c r="AV69">
        <v>0</v>
      </c>
      <c r="AW69" s="1">
        <v>-0.24737743540576326</v>
      </c>
      <c r="AY69">
        <f t="shared" si="108"/>
        <v>-0.32348067160402283</v>
      </c>
      <c r="AZ69">
        <f>AY69/(SQRT(AY67^2+AY68^2+AY69^2))</f>
        <v>-0.22873537647398323</v>
      </c>
      <c r="BL69" s="23">
        <f>EM67*EH68-EM68*EH67</f>
        <v>-0.12110914770192147</v>
      </c>
      <c r="BY69" t="s">
        <v>9</v>
      </c>
      <c r="BZ69" s="5">
        <f t="shared" si="109"/>
        <v>0.3492962422733713</v>
      </c>
      <c r="CA69" s="6">
        <f t="shared" si="109"/>
        <v>-0.34518112468713447</v>
      </c>
      <c r="CB69" s="7">
        <f>CY68</f>
        <v>-0.35000203322171319</v>
      </c>
      <c r="CC69" s="8">
        <f>DU68</f>
        <v>-0.90046501127088363</v>
      </c>
      <c r="CE69" s="10"/>
      <c r="CH69">
        <f>((SUMPRODUCT(CM68:CM70,CK68:CK70))*(SUMPRODUCT(CM68:CM70,CL68:CL70)))-((SUMPRODUCT(CN68:CN70,CK68:CK70))*(SUMPRODUCT(CN68:CN70,CL68:CL70)))</f>
        <v>-0.13612098210830731</v>
      </c>
      <c r="CI69" s="67"/>
      <c r="CJ69" s="10" t="s">
        <v>9</v>
      </c>
      <c r="CK69" s="5">
        <f t="shared" si="110"/>
        <v>0.3492962422733713</v>
      </c>
      <c r="CL69" s="6">
        <f t="shared" si="110"/>
        <v>-0.34518112468713447</v>
      </c>
      <c r="CM69" s="7">
        <f>FA68</f>
        <v>-0.31836304574824764</v>
      </c>
      <c r="CN69" s="8">
        <f>FW68</f>
        <v>-0.91213136712005738</v>
      </c>
      <c r="CP69">
        <f t="shared" si="106"/>
        <v>-9.8670839279614439E-2</v>
      </c>
      <c r="CQ69">
        <f t="shared" si="106"/>
        <v>-0.32743703463395935</v>
      </c>
      <c r="CR69">
        <f>CK71</f>
        <v>0</v>
      </c>
      <c r="CS69">
        <f>CN71</f>
        <v>0</v>
      </c>
      <c r="CW69" s="28"/>
      <c r="CY69" s="61">
        <v>-7.610323619825958E-2</v>
      </c>
      <c r="DA69" s="17">
        <v>0</v>
      </c>
      <c r="DB69">
        <v>1</v>
      </c>
      <c r="DD69" s="73">
        <f>(DB67*DB69)*(1-COS(RADIANS(CW67+45)))-DB68*(SIN(RADIANS(CW67+45)))</f>
        <v>0</v>
      </c>
      <c r="DE69" s="73">
        <f>(DB68*DB69)*(1-COS(RADIANS(CW67+45)))+DB67*(SIN(RADIANS(CW67+45)))</f>
        <v>0</v>
      </c>
      <c r="DF69" s="73">
        <f>(DB69^2)*(1-COS(RADIANS(CW67+45)))+(COS(RADIANS(CW67+45)))</f>
        <v>1</v>
      </c>
      <c r="DG69" s="10"/>
      <c r="DH69">
        <v>0</v>
      </c>
      <c r="DI69" s="23">
        <f>SIN(RADIANS('[1]Biaxial Input'!$F$21))*SIN(RADIANS(0))</f>
        <v>0</v>
      </c>
      <c r="DK69" s="30">
        <f>(DI67*DI69)*(1-COS(RADIANS(CV67)))-DI68*(SIN(RADIANS(CV67)))</f>
        <v>1.8054303924173627E-2</v>
      </c>
      <c r="DL69" s="30">
        <f>(DI68*DI69)*(1-COS(RADIANS(CV67)))+DI67*(SIN(RADIANS(CV67)))</f>
        <v>0.25818857491685071</v>
      </c>
      <c r="DM69" s="30">
        <f>(DI69^2)*(1-COS(RADIANS(CV67)))+(COS(RADIANS(CV67)))</f>
        <v>0.96592582628906831</v>
      </c>
      <c r="DO69">
        <v>-7.610323619825958E-2</v>
      </c>
      <c r="DQ69" s="28">
        <f>(DB67*DB69)*(1-COS(RADIANS(CU67)))-DB68*(SIN(RADIANS(CU67)))</f>
        <v>0</v>
      </c>
      <c r="DR69" s="28">
        <f>(DB68*DB69)*(1-COS(RADIANS(CU67)))+DB67*(SIN(RADIANS(CU67)))</f>
        <v>0</v>
      </c>
      <c r="DS69" s="28">
        <f>(DB69^2)*(1-COS(RADIANS(CU67)))+(COS(RADIANS(CU67)))</f>
        <v>1</v>
      </c>
      <c r="DU69" s="61">
        <v>-0.24737743540576326</v>
      </c>
      <c r="DW69" s="17">
        <v>0</v>
      </c>
      <c r="DX69">
        <v>1</v>
      </c>
      <c r="DZ69" s="73">
        <f>(DB67*DB67)*(1-COS(RADIANS(CW67-45)))-DB67*(SIN(RADIANS(CW67-45)))</f>
        <v>0</v>
      </c>
      <c r="EA69" s="73">
        <f>(DB68*DB69)*(1-COS(RADIANS(CW67-45)))+DB67*(SIN(RADIANS(CW67-45)))</f>
        <v>0</v>
      </c>
      <c r="EB69" s="73">
        <f>(DB69^2)*(1-COS(RADIANS(CW67-45)))+(COS(RADIANS(CW67-45)))</f>
        <v>1</v>
      </c>
      <c r="EC69" s="10"/>
      <c r="ED69">
        <v>0</v>
      </c>
      <c r="EE69" s="1">
        <v>-0.24737743540576326</v>
      </c>
      <c r="EG69">
        <f>CY69+DU69</f>
        <v>-0.32348067160402283</v>
      </c>
      <c r="EH69">
        <f>EG69/(SQRT(EG67^2+EG68^2+EG69^2))</f>
        <v>-0.22873537647398323</v>
      </c>
      <c r="EJ69">
        <f>Q69+AM69</f>
        <v>-0.32348067160402283</v>
      </c>
      <c r="EK69">
        <f>EJ69/(SQRT(EJ67^2+EJ68^2+EJ69^2))</f>
        <v>-0.22873537647398323</v>
      </c>
      <c r="EM69" s="23">
        <f>CY67*DU68-CY68*DU67</f>
        <v>-0.9659258262890682</v>
      </c>
      <c r="ER69">
        <f t="shared" ref="ER69:ES71" si="113">CK68</f>
        <v>0.93180266183863136</v>
      </c>
      <c r="ES69">
        <f t="shared" si="113"/>
        <v>-0.87956522186239505</v>
      </c>
      <c r="ET69" t="e">
        <f>#REF!</f>
        <v>#REF!</v>
      </c>
      <c r="EU69" t="e">
        <f>#REF!</f>
        <v>#REF!</v>
      </c>
      <c r="EY69" s="28"/>
      <c r="EZ69" s="10"/>
      <c r="FA69" s="61">
        <v>-6.7423528171791758E-2</v>
      </c>
      <c r="FB69" s="13">
        <f>BW70</f>
        <v>0</v>
      </c>
      <c r="FC69" s="17">
        <v>0</v>
      </c>
      <c r="FD69">
        <v>1</v>
      </c>
      <c r="FF69" s="73">
        <f>(FD67*FD69)*(1-COS(RADIANS(EY67+45)))-FD68*(SIN(RADIANS(EY67+45)))</f>
        <v>0</v>
      </c>
      <c r="FG69" s="73">
        <f>(FD68*FD69)*(1-COS(RADIANS(EY67+45)))+FD67*(SIN(RADIANS(EY67+45)))</f>
        <v>0</v>
      </c>
      <c r="FH69" s="73">
        <f>(FD69^2)*(1-COS(RADIANS(EY67+45)))+(COS(RADIANS(EY67+45)))</f>
        <v>1</v>
      </c>
      <c r="FI69" s="10"/>
      <c r="FJ69">
        <v>0</v>
      </c>
      <c r="FK69" s="23">
        <f>SIN(RADIANS(176))*SIN(RADIANS(0))</f>
        <v>0</v>
      </c>
      <c r="FM69" s="30">
        <f>(FK67*FK69)*(1-COS(RADIANS(EX67)))-FK68*(SIN(RADIANS(EX67)))</f>
        <v>1.8054303924173627E-2</v>
      </c>
      <c r="FN69" s="30">
        <f>(FK68*FK69)*(1-COS(RADIANS(EX67)))+FK67*(SIN(RADIANS(EX67)))</f>
        <v>0.25818857491685071</v>
      </c>
      <c r="FO69" s="30">
        <f>(FK69^2)*(1-COS(RADIANS(EX67)))+(COS(RADIANS(EX67)))</f>
        <v>0.96592582628906831</v>
      </c>
      <c r="FQ69">
        <v>-6.7423528171791758E-2</v>
      </c>
      <c r="FS69" s="28">
        <f>(FD67*FD69)*(1-COS(RADIANS(EW67)))-FD68*(SIN(RADIANS(EW67)))</f>
        <v>0</v>
      </c>
      <c r="FT69" s="28">
        <f>(FD68*FD69)*(1-COS(RADIANS(EW67)))+FD67*(SIN(RADIANS(EW67)))</f>
        <v>0</v>
      </c>
      <c r="FU69" s="28">
        <f>(FD69^2)*(1-COS(RADIANS(EW67)))+(COS(RADIANS(EW67)))</f>
        <v>1</v>
      </c>
      <c r="FW69" s="61">
        <v>-0.24988270439677948</v>
      </c>
      <c r="FX69" s="13">
        <f>BX70</f>
        <v>0</v>
      </c>
      <c r="FY69" s="17">
        <v>0</v>
      </c>
      <c r="FZ69">
        <v>1</v>
      </c>
      <c r="GB69" s="73">
        <f>(FD67*FD67)*(1-COS(RADIANS(EY67-45)))-FD67*(SIN(RADIANS(EY67-45)))</f>
        <v>0</v>
      </c>
      <c r="GC69" s="73">
        <f>(FD68*FD69)*(1-COS(RADIANS(EY67-45)))+FD67*(SIN(RADIANS(EY67-45)))</f>
        <v>0</v>
      </c>
      <c r="GD69" s="73">
        <f>(FD69^2)*(1-COS(RADIANS(EY67-45)))+(COS(RADIANS(EY67-45)))</f>
        <v>1</v>
      </c>
      <c r="GE69" s="10"/>
      <c r="GF69">
        <v>0</v>
      </c>
      <c r="GG69" s="1">
        <v>-0.24988270439677948</v>
      </c>
      <c r="GI69">
        <f>FA69+FW69</f>
        <v>-0.31730623256857127</v>
      </c>
      <c r="GJ69">
        <f>GI69/(SQRT(GI67^2+GI68^2+GI69^2))</f>
        <v>-0.22436938876199247</v>
      </c>
      <c r="GL69" t="e">
        <f>#REF!+DC69</f>
        <v>#REF!</v>
      </c>
      <c r="GM69" t="e">
        <f>GL69/(SQRT(GL67^2+GL68^2+GL69^2))</f>
        <v>#REF!</v>
      </c>
      <c r="GO69" s="27">
        <f>FA67*FW68-FA68*FW67</f>
        <v>-0.96592582628906831</v>
      </c>
    </row>
    <row r="70" spans="1:197" x14ac:dyDescent="0.2">
      <c r="D70" t="s">
        <v>10</v>
      </c>
      <c r="E70" s="5">
        <f t="shared" si="107"/>
        <v>0.27500000000000002</v>
      </c>
      <c r="F70" s="6">
        <f t="shared" si="107"/>
        <v>-0.79500000000000004</v>
      </c>
      <c r="G70" s="7">
        <f t="shared" si="111"/>
        <v>-7.610323619825958E-2</v>
      </c>
      <c r="H70" s="8">
        <f t="shared" si="112"/>
        <v>-0.24737743540576326</v>
      </c>
      <c r="J70" s="10"/>
      <c r="Z70" s="10"/>
      <c r="AA70" s="10"/>
      <c r="AB70" s="10"/>
      <c r="AC70" s="10"/>
      <c r="AD70" s="10"/>
      <c r="AE70" s="10"/>
      <c r="AF70" s="10"/>
      <c r="AG70" s="10"/>
      <c r="AH70" s="10"/>
      <c r="AW70" s="1"/>
      <c r="BY70" t="s">
        <v>10</v>
      </c>
      <c r="BZ70" s="5">
        <f t="shared" si="109"/>
        <v>-9.8670839279614439E-2</v>
      </c>
      <c r="CA70" s="6">
        <f t="shared" si="109"/>
        <v>-0.32743703463395935</v>
      </c>
      <c r="CB70" s="7">
        <f>CY69</f>
        <v>-7.610323619825958E-2</v>
      </c>
      <c r="CC70" s="8">
        <f>DU69</f>
        <v>-0.24737743540576326</v>
      </c>
      <c r="CE70" s="10"/>
      <c r="CG70" s="10" t="s">
        <v>160</v>
      </c>
      <c r="CH70" s="10">
        <f>-CH67*((EY67-CW67)/(CH69-CE68))</f>
        <v>291.80150129980495</v>
      </c>
      <c r="CI70" s="67"/>
      <c r="CJ70" s="10" t="s">
        <v>10</v>
      </c>
      <c r="CK70" s="5">
        <f t="shared" si="110"/>
        <v>-9.8670839279614439E-2</v>
      </c>
      <c r="CL70" s="6">
        <f t="shared" si="110"/>
        <v>-0.32743703463395935</v>
      </c>
      <c r="CM70" s="7">
        <f>FA69</f>
        <v>-6.7423528171791758E-2</v>
      </c>
      <c r="CN70" s="8">
        <f>FW69</f>
        <v>-0.24988270439677948</v>
      </c>
      <c r="CW70" s="28"/>
      <c r="DH70" s="10"/>
      <c r="DI70" s="10"/>
      <c r="DJ70" s="10"/>
      <c r="DK70" s="10"/>
      <c r="DL70" s="10"/>
      <c r="DM70" s="10"/>
      <c r="DN70" s="10"/>
      <c r="DO70" s="10"/>
      <c r="DP70" s="10"/>
      <c r="EE70" s="1"/>
      <c r="EI70" s="64">
        <f>(DEGREES(ACOS((EH67*EK67+EH68*EK68+EH69*EK69)/((SQRT(EH67^2+EH68^2+EH69^2))*(SQRT(EK67^2+EK68^2+EK69^2))))))</f>
        <v>8.5377364625159387E-7</v>
      </c>
      <c r="ER70">
        <f t="shared" si="113"/>
        <v>0.3492962422733713</v>
      </c>
      <c r="ES70">
        <f t="shared" si="113"/>
        <v>-0.34518112468713447</v>
      </c>
      <c r="ET70" t="e">
        <f>#REF!</f>
        <v>#REF!</v>
      </c>
      <c r="EU70" t="e">
        <f>#REF!</f>
        <v>#REF!</v>
      </c>
      <c r="EY70" s="28"/>
      <c r="EZ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GG70" s="1"/>
      <c r="GK70" s="64" t="e">
        <f>(DEGREES(ACOS((GJ67*GM67+GJ68*GM68+GJ69*GM69)/((SQRT(GJ67^2+GJ68^2+GJ69^2))*(SQRT(GM67^2+GM68^2+GM69^2))))))</f>
        <v>#VALUE!</v>
      </c>
    </row>
    <row r="71" spans="1:197" x14ac:dyDescent="0.2">
      <c r="A71" s="2" t="s">
        <v>3</v>
      </c>
      <c r="J71" s="10"/>
      <c r="Q71" s="82" t="s">
        <v>148</v>
      </c>
      <c r="R71" s="13"/>
      <c r="T71" s="10"/>
      <c r="U71" s="10"/>
      <c r="V71" s="10"/>
      <c r="W71" s="10"/>
      <c r="X71" s="10"/>
      <c r="Y71" s="10"/>
      <c r="Z71" s="80"/>
      <c r="AA71" s="23" t="s">
        <v>149</v>
      </c>
      <c r="AE71" s="1"/>
      <c r="AG71" s="80"/>
      <c r="AK71" s="13"/>
      <c r="AL71" s="81"/>
      <c r="AM71" s="82" t="s">
        <v>150</v>
      </c>
      <c r="AO71" s="13"/>
      <c r="AP71" s="13"/>
      <c r="AS71" s="1"/>
      <c r="AW71" s="1"/>
      <c r="BV71" s="2" t="s">
        <v>3</v>
      </c>
      <c r="CE71" s="10"/>
      <c r="CS71" s="15"/>
      <c r="CW71" s="28"/>
      <c r="CY71" s="82" t="s">
        <v>148</v>
      </c>
      <c r="CZ71" s="13"/>
      <c r="DB71" s="10"/>
      <c r="DC71" s="10"/>
      <c r="DD71" s="10"/>
      <c r="DE71" s="10"/>
      <c r="DF71" s="10"/>
      <c r="DG71" s="10"/>
      <c r="DH71" s="80"/>
      <c r="DI71" s="23" t="s">
        <v>149</v>
      </c>
      <c r="DM71" s="1"/>
      <c r="DO71" s="80"/>
      <c r="DS71" s="13"/>
      <c r="DT71" s="81"/>
      <c r="DU71" s="82" t="s">
        <v>150</v>
      </c>
      <c r="DW71" s="13"/>
      <c r="DX71" s="13"/>
      <c r="EA71" s="1"/>
      <c r="EE71" s="1"/>
      <c r="ER71">
        <f t="shared" si="113"/>
        <v>-9.8670839279614439E-2</v>
      </c>
      <c r="ES71">
        <f t="shared" si="113"/>
        <v>-0.32743703463395935</v>
      </c>
      <c r="ET71" t="e">
        <f>#REF!</f>
        <v>#REF!</v>
      </c>
      <c r="EU71" t="e">
        <f>#REF!</f>
        <v>#REF!</v>
      </c>
      <c r="EY71" s="28"/>
      <c r="EZ71" s="10"/>
      <c r="FA71" s="82" t="s">
        <v>148</v>
      </c>
      <c r="FB71" s="13"/>
      <c r="FD71" s="10"/>
      <c r="FE71" s="10"/>
      <c r="FF71" s="10"/>
      <c r="FG71" s="10"/>
      <c r="FH71" s="10"/>
      <c r="FI71" s="10"/>
      <c r="FJ71" s="80"/>
      <c r="FK71" s="23" t="s">
        <v>149</v>
      </c>
      <c r="FO71" s="1"/>
      <c r="FQ71" s="80"/>
      <c r="FU71" s="13"/>
      <c r="FV71" s="81"/>
      <c r="FW71" s="82" t="s">
        <v>150</v>
      </c>
      <c r="FY71" s="13"/>
      <c r="FZ71" s="13"/>
      <c r="GC71" s="1"/>
      <c r="GG71" s="1"/>
      <c r="GK71" s="13"/>
    </row>
    <row r="72" spans="1:197" x14ac:dyDescent="0.2">
      <c r="A72" s="2">
        <f>DEGREES(ACOS(((C90*C93+C91*C94+C92*C95)/(((SQRT((C90^2)+(C91^2)+(C92^2)))*(SQRT((C93^2)+(C94^2)+(C95^2))))))))</f>
        <v>101.10514565930403</v>
      </c>
      <c r="E72" s="5" t="s">
        <v>4</v>
      </c>
      <c r="F72" s="6" t="s">
        <v>5</v>
      </c>
      <c r="G72" s="7" t="s">
        <v>6</v>
      </c>
      <c r="H72" s="8" t="s">
        <v>1</v>
      </c>
      <c r="I72">
        <v>15</v>
      </c>
      <c r="J72" s="9" t="s">
        <v>7</v>
      </c>
      <c r="K72">
        <v>15</v>
      </c>
      <c r="L72" s="10"/>
      <c r="M72" s="17">
        <f>A16</f>
        <v>10</v>
      </c>
      <c r="N72" s="17">
        <f>B16</f>
        <v>-20</v>
      </c>
      <c r="O72" s="17">
        <f>C16</f>
        <v>282.7</v>
      </c>
      <c r="Q72" s="61">
        <f t="array" ref="Q72:Q74">MMULT(AI72:AK74,AG72:AG74)</f>
        <v>0.92222114327328986</v>
      </c>
      <c r="R72" s="13"/>
      <c r="S72" s="17">
        <v>1</v>
      </c>
      <c r="T72">
        <v>0</v>
      </c>
      <c r="V72" s="73">
        <f>(T72^2)*(1-COS(RADIANS(O72+45)))+(COS(RADIANS(O72+45)))</f>
        <v>0.84526183322185577</v>
      </c>
      <c r="W72" s="73">
        <f>(T72*T73)*(1-COS(RADIANS(O72+45)))-T74*(SIN(RADIANS(O72+45)))</f>
        <v>0.5343523493898269</v>
      </c>
      <c r="X72" s="73">
        <f>(T72*T74)*(1-COS(RADIANS(O72+45)))+T73*(SIN(RADIANS(O72+45)))</f>
        <v>0</v>
      </c>
      <c r="Y72" s="10"/>
      <c r="Z72">
        <f t="array" ref="Z72:Z74">MMULT(V72:X74,S72:S74)</f>
        <v>0.84526183322185577</v>
      </c>
      <c r="AA72" s="23">
        <f>COS(RADIANS('[1]Biaxial Input'!$F$21))</f>
        <v>-0.9975640502598242</v>
      </c>
      <c r="AC72" s="30">
        <f>(AA72^2)*(1-COS(RADIANS(N72)))+(COS(RADIANS(N72)))</f>
        <v>0.99970654636555623</v>
      </c>
      <c r="AD72" s="30">
        <f>(AA72*AA73)*(1-COS(RADIANS(N72)))-AA74*(SIN(RADIANS(N72)))</f>
        <v>-4.1965824879998722E-3</v>
      </c>
      <c r="AE72" s="30">
        <f>(AA72*AA74)*(1-COS(RADIANS(N72)))+AA73*(SIN(RADIANS(N72)))</f>
        <v>-2.3858119147859059E-2</v>
      </c>
      <c r="AG72">
        <f t="array" ref="AG72:AG74">MMULT(AC72:AE74,Z72:Z74)</f>
        <v>0.84725624177671111</v>
      </c>
      <c r="AI72" s="28">
        <f>(T72^2)*(1-COS(RADIANS(M72)))+(COS(RADIANS(M72)))</f>
        <v>0.98480775301220802</v>
      </c>
      <c r="AJ72" s="28">
        <f>(T72*T73)*(1-COS(RADIANS(M72)))-T74*(SIN(RADIANS(M72)))</f>
        <v>-0.17364817766693033</v>
      </c>
      <c r="AK72" s="28">
        <f>(T72*T74)*(1-COS(RADIANS(M72)))+T73*(SIN(RADIANS(M72)))</f>
        <v>0</v>
      </c>
      <c r="AM72" s="61">
        <f t="array" ref="AM72:AM74">MMULT(AI72:AK74,AW72:AW74)</f>
        <v>-0.38500654584023475</v>
      </c>
      <c r="AN72" s="13"/>
      <c r="AO72" s="17">
        <v>1</v>
      </c>
      <c r="AP72">
        <v>0</v>
      </c>
      <c r="AR72" s="73">
        <f>(T72^2)*(1-COS(RADIANS(O72-45)))+(COS(RADIANS(O72-45)))</f>
        <v>-0.5343523493898269</v>
      </c>
      <c r="AS72" s="73">
        <f>(T72*T73)*(1-COS(RADIANS(O72-45)))-T74*(SIN(RADIANS(O72-45)))</f>
        <v>0.84526183322185577</v>
      </c>
      <c r="AT72" s="73">
        <f>(T72*T74)*(1-COS(RADIANS(O72-45)))+T73*(SIN(RADIANS(O72-45)))</f>
        <v>0</v>
      </c>
      <c r="AU72" s="10"/>
      <c r="AV72">
        <f t="array" ref="AV72:AV74">MMULT(AR72:AT74,S72:S74)</f>
        <v>-0.5343523493898269</v>
      </c>
      <c r="AW72" s="1">
        <f t="array" ref="AW72:AW74">MMULT(AC72:AE74,AV72:AV74)</f>
        <v>-0.53064833074375128</v>
      </c>
      <c r="AY72">
        <f>Q72+AM72</f>
        <v>0.53721459743305511</v>
      </c>
      <c r="AZ72">
        <f>AY72/(SQRT(AY72^2+AY73^2+AY74^2))</f>
        <v>0.37986808479731449</v>
      </c>
      <c r="BB72" s="10"/>
      <c r="BC72" t="s">
        <v>12</v>
      </c>
      <c r="BD72" t="s">
        <v>13</v>
      </c>
      <c r="BE72" t="s">
        <v>14</v>
      </c>
      <c r="BF72" t="s">
        <v>15</v>
      </c>
      <c r="BG72" t="s">
        <v>16</v>
      </c>
      <c r="BH72" t="s">
        <v>17</v>
      </c>
      <c r="BI72" s="10"/>
      <c r="BL72" s="23">
        <f>EM73*EH74-EM74*EH73</f>
        <v>-0.92434956352699316</v>
      </c>
      <c r="BV72" s="2" t="e">
        <f>DEGREES(ACOS(((CH4*CG6+#REF!*#REF!+#REF!*CG8)/(((SQRT((CH4^2)+(#REF!^2)+(#REF!^2)))*(SQRT((CG6^2)+(#REF!^2)+(CG8^2))))))))</f>
        <v>#REF!</v>
      </c>
      <c r="BZ72" s="5" t="s">
        <v>4</v>
      </c>
      <c r="CA72" s="6" t="s">
        <v>5</v>
      </c>
      <c r="CB72" s="7" t="s">
        <v>6</v>
      </c>
      <c r="CC72" s="8" t="s">
        <v>1</v>
      </c>
      <c r="CD72">
        <v>15</v>
      </c>
      <c r="CE72" s="9" t="s">
        <v>7</v>
      </c>
      <c r="CG72" s="90" t="s">
        <v>157</v>
      </c>
      <c r="CH72" s="61">
        <f>CE73-((CH74-CE73)/(EY72-CW72))*CW72</f>
        <v>9.4446766963819666</v>
      </c>
      <c r="CI72" s="10"/>
      <c r="CK72" s="5" t="s">
        <v>4</v>
      </c>
      <c r="CL72" s="6" t="s">
        <v>5</v>
      </c>
      <c r="CM72" s="7" t="s">
        <v>6</v>
      </c>
      <c r="CN72" s="8" t="s">
        <v>1</v>
      </c>
      <c r="CO72" s="10"/>
      <c r="CP72">
        <f t="shared" ref="CP72:CQ74" si="114">BZ73</f>
        <v>0.93180266183863136</v>
      </c>
      <c r="CQ72">
        <f t="shared" si="114"/>
        <v>-0.87956522186239505</v>
      </c>
      <c r="CR72">
        <f>CI76</f>
        <v>0</v>
      </c>
      <c r="CS72">
        <f>CL76</f>
        <v>0</v>
      </c>
      <c r="CU72" s="17">
        <f>BV16</f>
        <v>10</v>
      </c>
      <c r="CV72" s="17">
        <f>BW16</f>
        <v>-20</v>
      </c>
      <c r="CW72" s="31">
        <f>BX16</f>
        <v>282.7</v>
      </c>
      <c r="CY72" s="61">
        <f t="array" ref="CY72:CY74">MMULT(DQ72:DS74,DO72:DO74)</f>
        <v>0.92222114327328986</v>
      </c>
      <c r="CZ72" s="13"/>
      <c r="DA72" s="17">
        <v>1</v>
      </c>
      <c r="DB72">
        <v>0</v>
      </c>
      <c r="DD72" s="73">
        <f>(DB72^2)*(1-COS(RADIANS(CW72+45)))+(COS(RADIANS(CW72+45)))</f>
        <v>0.84526183322185577</v>
      </c>
      <c r="DE72" s="73">
        <f>(DB72*DB73)*(1-COS(RADIANS(CW72+45)))-DB74*(SIN(RADIANS(CW72+45)))</f>
        <v>0.5343523493898269</v>
      </c>
      <c r="DF72" s="73">
        <f>(DB72*DB74)*(1-COS(RADIANS(CW72+45)))+DB73*(SIN(RADIANS(CW72+45)))</f>
        <v>0</v>
      </c>
      <c r="DG72" s="10"/>
      <c r="DH72">
        <f t="array" ref="DH72:DH74">MMULT(DD72:DF74,DA72:DA74)</f>
        <v>0.84526183322185577</v>
      </c>
      <c r="DI72" s="23">
        <f>COS(RADIANS('[1]Biaxial Input'!$F$21))</f>
        <v>-0.9975640502598242</v>
      </c>
      <c r="DK72" s="30">
        <f>(DI72^2)*(1-COS(RADIANS(CV72)))+(COS(RADIANS(CV72)))</f>
        <v>0.99970654636555623</v>
      </c>
      <c r="DL72" s="30">
        <f>(DI72*DI73)*(1-COS(RADIANS(CV72)))-DI74*(SIN(RADIANS(CV72)))</f>
        <v>-4.1965824879998722E-3</v>
      </c>
      <c r="DM72" s="30">
        <f>(DI72*DI74)*(1-COS(RADIANS(CV72)))+DI73*(SIN(RADIANS(CV72)))</f>
        <v>-2.3858119147859059E-2</v>
      </c>
      <c r="DO72">
        <f t="array" ref="DO72:DO74">MMULT(DK72:DM74,DH72:DH74)</f>
        <v>0.84725624177671111</v>
      </c>
      <c r="DQ72" s="28">
        <f>(DB72^2)*(1-COS(RADIANS(CU72)))+(COS(RADIANS(CU72)))</f>
        <v>0.98480775301220802</v>
      </c>
      <c r="DR72" s="28">
        <f>(DB72*DB73)*(1-COS(RADIANS(CU72)))-DB74*(SIN(RADIANS(CU72)))</f>
        <v>-0.17364817766693033</v>
      </c>
      <c r="DS72" s="28">
        <f>(DB72*DB74)*(1-COS(RADIANS(CU72)))+DB73*(SIN(RADIANS(CU72)))</f>
        <v>0</v>
      </c>
      <c r="DU72" s="61">
        <f t="array" ref="DU72:DU74">MMULT(DQ72:DS74,EE72:EE74)</f>
        <v>-0.38500654584023475</v>
      </c>
      <c r="DV72" s="13"/>
      <c r="DW72" s="17">
        <v>1</v>
      </c>
      <c r="DX72">
        <v>0</v>
      </c>
      <c r="DZ72" s="73">
        <f>(DB72^2)*(1-COS(RADIANS(CW72-45)))+(COS(RADIANS(CW72-45)))</f>
        <v>-0.5343523493898269</v>
      </c>
      <c r="EA72" s="73">
        <f>(DB72*DB73)*(1-COS(RADIANS(CW72-45)))-DB74*(SIN(RADIANS(CW72-45)))</f>
        <v>0.84526183322185577</v>
      </c>
      <c r="EB72" s="73">
        <f>(DB72*DB74)*(1-COS(RADIANS(CW72-45)))+DB73*(SIN(RADIANS(CW72-45)))</f>
        <v>0</v>
      </c>
      <c r="EC72" s="10"/>
      <c r="ED72">
        <f t="array" ref="ED72:ED74">MMULT(DZ72:EB74,DA72:DA74)</f>
        <v>-0.5343523493898269</v>
      </c>
      <c r="EE72" s="1">
        <f t="array" ref="EE72:EE74">MMULT(DK72:DM74,ED72:ED74)</f>
        <v>-0.53064833074375128</v>
      </c>
      <c r="EG72">
        <f>CY72+DU72</f>
        <v>0.53721459743305511</v>
      </c>
      <c r="EH72">
        <f>EG72/(SQRT(EG72^2+EG73^2+EG74^2))</f>
        <v>0.37986808479731449</v>
      </c>
      <c r="EJ72">
        <f>Q72+AM72</f>
        <v>0.53721459743305511</v>
      </c>
      <c r="EK72">
        <f>EJ72/(SQRT(EJ72^2+EJ73^2+EJ74^2))</f>
        <v>0.37986808479731449</v>
      </c>
      <c r="EM72" s="23">
        <f>CY73*DU74-CY74*DU73</f>
        <v>-3.5750839988414648E-2</v>
      </c>
      <c r="EO72" s="15">
        <v>15</v>
      </c>
      <c r="EP72" s="9" t="s">
        <v>7</v>
      </c>
      <c r="EW72" s="17">
        <f>CU72</f>
        <v>10</v>
      </c>
      <c r="EX72" s="17">
        <f>CV72</f>
        <v>-20</v>
      </c>
      <c r="EY72" s="31">
        <f>2+CW72</f>
        <v>284.7</v>
      </c>
      <c r="EZ72" s="10"/>
      <c r="FA72" s="61">
        <f t="array" ref="FA72:FA74">MMULT(FS72:FU74,FQ72:FQ74)</f>
        <v>0.93509588574738189</v>
      </c>
      <c r="FB72" s="13">
        <f>BW73</f>
        <v>0</v>
      </c>
      <c r="FC72" s="17">
        <v>1</v>
      </c>
      <c r="FD72">
        <v>0</v>
      </c>
      <c r="FF72" s="73">
        <f>(FD72^2)*(1-COS(RADIANS(EY72+45)))+(COS(RADIANS(EY72+45)))</f>
        <v>0.86339555060677153</v>
      </c>
      <c r="FG72" s="73">
        <f>(FD72*FD73)*(1-COS(RADIANS(EY72+45)))-FD74*(SIN(RADIANS(EY72+45)))</f>
        <v>0.50452762381501948</v>
      </c>
      <c r="FH72" s="73">
        <f>(FD72*FD74)*(1-COS(RADIANS(EY72+45)))+FD73*(SIN(RADIANS(EY72+45)))</f>
        <v>0</v>
      </c>
      <c r="FI72" s="10"/>
      <c r="FJ72">
        <f t="array" ref="FJ72:FJ74">MMULT(FF72:FH74,FC72:FC74)</f>
        <v>0.86339555060677153</v>
      </c>
      <c r="FK72" s="23">
        <f>COS(RADIANS(176))</f>
        <v>-0.9975640502598242</v>
      </c>
      <c r="FM72" s="30">
        <f>(FK72^2)*(1-COS(RADIANS(EX72)))+(COS(RADIANS(EX72)))</f>
        <v>0.99970654636555623</v>
      </c>
      <c r="FN72" s="30">
        <f>(FK72*FK73)*(1-COS(RADIANS(EX72)))-FK74*(SIN(RADIANS(EX72)))</f>
        <v>-4.1965824879998722E-3</v>
      </c>
      <c r="FO72" s="30">
        <f>(FK72*FK74)*(1-COS(RADIANS(EX72)))+FK73*(SIN(RADIANS(EX72)))</f>
        <v>-2.3858119147859059E-2</v>
      </c>
      <c r="FQ72">
        <f t="array" ref="FQ72:FQ74">MMULT(FM72:FO74,FJ72:FJ74)</f>
        <v>0.86525947583529772</v>
      </c>
      <c r="FS72" s="28">
        <f>(FD72^2)*(1-COS(RADIANS(EW72)))+(COS(RADIANS(EW72)))</f>
        <v>0.98480775301220802</v>
      </c>
      <c r="FT72" s="28">
        <f>(FD72*FD73)*(1-COS(RADIANS(EW72)))-FD74*(SIN(RADIANS(EW72)))</f>
        <v>-0.17364817766693033</v>
      </c>
      <c r="FU72" s="28">
        <f>(FD72*FD74)*(1-COS(RADIANS(EW72)))+FD73*(SIN(RADIANS(EW72)))</f>
        <v>0</v>
      </c>
      <c r="FW72" s="61">
        <f t="array" ref="FW72:FW74">MMULT(FS72:FU74,GG72:GG74)</f>
        <v>-0.35258695650639438</v>
      </c>
      <c r="FX72" s="13">
        <f>BX73</f>
        <v>0</v>
      </c>
      <c r="FY72" s="17">
        <v>1</v>
      </c>
      <c r="FZ72">
        <v>0</v>
      </c>
      <c r="GB72" s="73">
        <f>(FD72^2)*(1-COS(RADIANS(EY72-45)))+(COS(RADIANS(EY72-45)))</f>
        <v>-0.50452762381501937</v>
      </c>
      <c r="GC72" s="73">
        <f>(FD72*FD73)*(1-COS(RADIANS(EY72-45)))-FD74*(SIN(RADIANS(EY72-45)))</f>
        <v>0.86339555060677164</v>
      </c>
      <c r="GD72" s="73">
        <f>(FD72*FD74)*(1-COS(RADIANS(EY72-45)))+FD73*(SIN(RADIANS(EY72-45)))</f>
        <v>0</v>
      </c>
      <c r="GE72" s="10"/>
      <c r="GF72">
        <f t="array" ref="GF72:GF74">MMULT(GB72:GD74,FC72:FC74)</f>
        <v>-0.50452762381501937</v>
      </c>
      <c r="GG72" s="1">
        <f t="array" ref="GG72:GG74">MMULT(FM72:FO74,GF72:GF74)</f>
        <v>-0.50075625770224019</v>
      </c>
      <c r="GI72">
        <f>FA72+FW72</f>
        <v>0.58250892924098752</v>
      </c>
      <c r="GJ72">
        <f>GI72/(SQRT(GI72^2+GI73^2+GI74^2))</f>
        <v>0.41189601396801712</v>
      </c>
      <c r="GL72" t="e">
        <f>CH73+DC72</f>
        <v>#VALUE!</v>
      </c>
      <c r="GM72" t="e">
        <f>GL72/(SQRT(GL72^2+GL73^2+GL74^2))</f>
        <v>#VALUE!</v>
      </c>
      <c r="GO72" s="27">
        <f>FA73*FW74-FA74*FW73</f>
        <v>-3.5750839988414621E-2</v>
      </c>
    </row>
    <row r="73" spans="1:197" x14ac:dyDescent="0.2">
      <c r="D73" t="s">
        <v>8</v>
      </c>
      <c r="E73" s="5">
        <f t="shared" ref="E73:F75" si="115">E68</f>
        <v>0.93600000000000005</v>
      </c>
      <c r="F73" s="6">
        <f t="shared" si="115"/>
        <v>0.31900000000000001</v>
      </c>
      <c r="G73" s="7">
        <f>Q72</f>
        <v>0.92222114327328986</v>
      </c>
      <c r="H73" s="8">
        <f>AM72</f>
        <v>-0.38500654584023475</v>
      </c>
      <c r="J73" s="9">
        <f>((SUMPRODUCT(G73:G75,E73:E75))*(SUMPRODUCT(G73:(G75),F73:F75)))-((SUMPRODUCT(H73:H75,E73:E75))*(SUMPRODUCT(H73:H75,F73:F75)))</f>
        <v>0.68396214232241914</v>
      </c>
      <c r="Q73" s="61">
        <v>-0.35102176670993795</v>
      </c>
      <c r="S73" s="17">
        <v>0</v>
      </c>
      <c r="T73">
        <v>0</v>
      </c>
      <c r="V73" s="73">
        <f>(T72*T73)*(1-COS(RADIANS(O72+45)))+T74*(SIN(RADIANS(O72+45)))</f>
        <v>-0.5343523493898269</v>
      </c>
      <c r="W73" s="73">
        <f>(T73^2)*(1-COS(RADIANS(O72+45)))+(COS(RADIANS(O72+45)))</f>
        <v>0.84526183322185577</v>
      </c>
      <c r="X73" s="73">
        <f>(T73*T74)*(1-COS(RADIANS(O72+45)))-T72*(SIN(RADIANS(O72+45)))</f>
        <v>0</v>
      </c>
      <c r="Y73" s="10"/>
      <c r="Z73">
        <v>-0.5343523493898269</v>
      </c>
      <c r="AA73" s="23">
        <f>SIN(RADIANS('[1]Biaxial Input'!$F$21))*(COS(RADIANS(0)))</f>
        <v>6.9756473744125524E-2</v>
      </c>
      <c r="AC73" s="30">
        <f>(AA72*AA73)*(1-COS(RADIANS(N72)))+AA74*(SIN(RADIANS(N72)))</f>
        <v>-4.1965824879998722E-3</v>
      </c>
      <c r="AD73" s="30">
        <f>(AA73^2)*(1-COS(RADIANS(N72)))+(COS(RADIANS(N72)))</f>
        <v>0.9399860744203522</v>
      </c>
      <c r="AE73" s="30">
        <f>(AA73*AA74)*(1-COS(RADIANS(N72)))-AA72*(SIN(RADIANS(N72)))</f>
        <v>-0.34118699944639969</v>
      </c>
      <c r="AG73">
        <v>-0.50583097826730938</v>
      </c>
      <c r="AI73" s="28">
        <f>(T72*T73)*(1-COS(RADIANS(M72)))+T74*(SIN(RADIANS(M72)))</f>
        <v>0.17364817766693033</v>
      </c>
      <c r="AJ73" s="28">
        <f>(T73^2)*(1-COS(RADIANS(M72)))+(COS(RADIANS(M72)))</f>
        <v>0.98480775301220802</v>
      </c>
      <c r="AK73" s="28">
        <f>(T73*T74)*(1-COS(RADIANS(M72)))-T72*(SIN(RADIANS(M72)))</f>
        <v>0</v>
      </c>
      <c r="AM73" s="61">
        <v>-0.8724013201590195</v>
      </c>
      <c r="AO73" s="17">
        <v>0</v>
      </c>
      <c r="AP73">
        <v>0</v>
      </c>
      <c r="AR73" s="73">
        <f>(T72*T73)*(1-COS(RADIANS(O72-45)))+T74*(SIN(RADIANS(O72-45)))</f>
        <v>-0.84526183322185577</v>
      </c>
      <c r="AS73" s="73">
        <f>(T73^2)*(1-COS(RADIANS(O72-45)))+(COS(RADIANS(O72-45)))</f>
        <v>-0.5343523493898269</v>
      </c>
      <c r="AT73" s="73">
        <f>(T73*T74)*(1-COS(RADIANS(O72-45)))-T72*(SIN(RADIANS(O72-45)))</f>
        <v>0</v>
      </c>
      <c r="AU73" s="10"/>
      <c r="AV73">
        <v>-0.84526183322185577</v>
      </c>
      <c r="AW73" s="1">
        <v>-0.79229189875569173</v>
      </c>
      <c r="AY73">
        <f t="shared" ref="AY73:AY74" si="116">Q73+AM73</f>
        <v>-1.2234230868689575</v>
      </c>
      <c r="AZ73">
        <f>AY73/(SQRT(AY72^2+AY73^2+AY74^2))</f>
        <v>-0.86509076098521842</v>
      </c>
      <c r="BB73" s="10"/>
      <c r="BC73" s="11">
        <f>(G3^2)*F3+G3*G4*F4+G3*G5*F5-((H3^2)*F3+H3*H4*F4+H3*H5*F5)</f>
        <v>0.59534638614290802</v>
      </c>
      <c r="BD73" s="12">
        <f>G3*G4*F3+(G4^2)*F4+G4*G5*F5-(H3*H4*F3+(H4^2)*F4+H4*H5*F5)</f>
        <v>0.11653188622252514</v>
      </c>
      <c r="BE73" s="12">
        <f>G3*G5*F3+G4*G5*F4+(G5^2)*F5-(H3*H5*F3+H4*H5*F4+(H5^2)*F5)</f>
        <v>0</v>
      </c>
      <c r="BF73" s="12">
        <f>(G3^2)*E3+G3*G4*E4+G3*G5*E5-((H3^2)*E3+H3*H4*E4+H3*H5*E5)</f>
        <v>0.79664390111490946</v>
      </c>
      <c r="BG73" s="12">
        <f>G3*G4*E3+(G4^2)*E4+G4*G5*E5-(H3*H4*E3+(H4^2)*E4+H4*H5*E5)</f>
        <v>-0.53797350754141993</v>
      </c>
      <c r="BH73" s="24">
        <f>G3*G5*E3+G4*G5*E4+(G5^2)*E5-(H3*H5*E3+H4*H5*E4+(H5^2)*E5)</f>
        <v>0</v>
      </c>
      <c r="BI73" s="10">
        <f>J3</f>
        <v>0.53172373434702891</v>
      </c>
      <c r="BL73" s="23">
        <f>EM74*EH72-EM72*EH74</f>
        <v>-0.36867101781585954</v>
      </c>
      <c r="BY73" t="s">
        <v>8</v>
      </c>
      <c r="BZ73" s="5">
        <f t="shared" ref="BZ73:CA75" si="117">BZ68</f>
        <v>0.93180266183863136</v>
      </c>
      <c r="CA73" s="6">
        <f t="shared" si="117"/>
        <v>-0.87956522186239505</v>
      </c>
      <c r="CB73" s="7">
        <f>CY72</f>
        <v>0.92222114327328986</v>
      </c>
      <c r="CC73" s="8">
        <f>DU72</f>
        <v>-0.38500654584023475</v>
      </c>
      <c r="CE73" s="9">
        <f>((SUMPRODUCT(CB73:CB75,BZ73:BZ75))*(SUMPRODUCT(CB73:(CB75),CA73:CA75)))-((SUMPRODUCT(CC73:CC75,BZ73:BZ75))*(SUMPRODUCT(CC73:CC75,CA73:CA75)))</f>
        <v>-1.1443609887650752E-2</v>
      </c>
      <c r="CG73">
        <v>1</v>
      </c>
      <c r="CH73" t="s">
        <v>161</v>
      </c>
      <c r="CI73" s="67"/>
      <c r="CJ73" s="1" t="s">
        <v>8</v>
      </c>
      <c r="CK73" s="5">
        <f t="shared" ref="CK73:CL75" si="118">BZ73</f>
        <v>0.93180266183863136</v>
      </c>
      <c r="CL73" s="6">
        <f t="shared" si="118"/>
        <v>-0.87956522186239505</v>
      </c>
      <c r="CM73" s="7">
        <f>FA72</f>
        <v>0.93509588574738189</v>
      </c>
      <c r="CN73" s="8">
        <f>FW72</f>
        <v>-0.35258695650639438</v>
      </c>
      <c r="CO73" s="10"/>
      <c r="CP73">
        <f t="shared" si="114"/>
        <v>0.3492962422733713</v>
      </c>
      <c r="CQ73">
        <f t="shared" si="114"/>
        <v>-0.34518112468713447</v>
      </c>
      <c r="CR73">
        <f>CJ76</f>
        <v>0</v>
      </c>
      <c r="CS73">
        <f>CM76</f>
        <v>0</v>
      </c>
      <c r="CW73" s="28"/>
      <c r="CY73" s="61">
        <v>-0.35102176670993795</v>
      </c>
      <c r="DA73" s="17">
        <v>0</v>
      </c>
      <c r="DB73">
        <v>0</v>
      </c>
      <c r="DD73" s="73">
        <f>(DB72*DB73)*(1-COS(RADIANS(CW72+45)))+DB74*(SIN(RADIANS(CW72+45)))</f>
        <v>-0.5343523493898269</v>
      </c>
      <c r="DE73" s="73">
        <f>(DB73^2)*(1-COS(RADIANS(CW72+45)))+(COS(RADIANS(CW72+45)))</f>
        <v>0.84526183322185577</v>
      </c>
      <c r="DF73" s="73">
        <f>(DB73*DB74)*(1-COS(RADIANS(CW72+45)))-DB72*(SIN(RADIANS(CW72+45)))</f>
        <v>0</v>
      </c>
      <c r="DG73" s="10"/>
      <c r="DH73">
        <v>-0.5343523493898269</v>
      </c>
      <c r="DI73" s="23">
        <f>SIN(RADIANS('[1]Biaxial Input'!$F$21))*(COS(RADIANS(0)))</f>
        <v>6.9756473744125524E-2</v>
      </c>
      <c r="DK73" s="30">
        <f>(DI72*DI73)*(1-COS(RADIANS(CV72)))+DI74*(SIN(RADIANS(CV72)))</f>
        <v>-4.1965824879998722E-3</v>
      </c>
      <c r="DL73" s="30">
        <f>(DI73^2)*(1-COS(RADIANS(CV72)))+(COS(RADIANS(CV72)))</f>
        <v>0.9399860744203522</v>
      </c>
      <c r="DM73" s="30">
        <f>(DI73*DI74)*(1-COS(RADIANS(CV72)))-DI72*(SIN(RADIANS(CV72)))</f>
        <v>-0.34118699944639969</v>
      </c>
      <c r="DO73">
        <v>-0.50583097826730938</v>
      </c>
      <c r="DQ73" s="28">
        <f>(DB72*DB73)*(1-COS(RADIANS(CU72)))+DB74*(SIN(RADIANS(CU72)))</f>
        <v>0.17364817766693033</v>
      </c>
      <c r="DR73" s="28">
        <f>(DB73^2)*(1-COS(RADIANS(CU72)))+(COS(RADIANS(CU72)))</f>
        <v>0.98480775301220802</v>
      </c>
      <c r="DS73" s="28">
        <f>(DB73*DB74)*(1-COS(RADIANS(CU72)))-DB72*(SIN(RADIANS(CU72)))</f>
        <v>0</v>
      </c>
      <c r="DU73" s="61">
        <v>-0.8724013201590195</v>
      </c>
      <c r="DW73" s="17">
        <v>0</v>
      </c>
      <c r="DX73">
        <v>0</v>
      </c>
      <c r="DZ73" s="73">
        <f>(DB72*DB73)*(1-COS(RADIANS(CW72-45)))+DB74*(SIN(RADIANS(CW72-45)))</f>
        <v>-0.84526183322185577</v>
      </c>
      <c r="EA73" s="73">
        <f>(DB73^2)*(1-COS(RADIANS(CW72-45)))+(COS(RADIANS(CW72-45)))</f>
        <v>-0.5343523493898269</v>
      </c>
      <c r="EB73" s="73">
        <f>(DB73*DB74)*(1-COS(RADIANS(CW72-45)))-DB72*(SIN(RADIANS(CW72-45)))</f>
        <v>0</v>
      </c>
      <c r="EC73" s="10"/>
      <c r="ED73">
        <v>-0.84526183322185577</v>
      </c>
      <c r="EE73" s="1">
        <v>-0.79229189875569173</v>
      </c>
      <c r="EG73">
        <f>CY73+DU73</f>
        <v>-1.2234230868689575</v>
      </c>
      <c r="EH73">
        <f>EG73/(SQRT(EG72^2+EG73^2+EG74^2))</f>
        <v>-0.86509076098521842</v>
      </c>
      <c r="EJ73">
        <f>Q73+AM73</f>
        <v>-1.2234230868689575</v>
      </c>
      <c r="EK73">
        <f>EJ73/(SQRT(EJ72^2+EJ73^2+EJ74^2))</f>
        <v>-0.86509076098521842</v>
      </c>
      <c r="EM73" s="23">
        <f>CY74*DU72-CY72*DU74</f>
        <v>0.34014652119437255</v>
      </c>
      <c r="EP73" s="9">
        <f>((SUMPRODUCT(CM73:CM75,BZ73:BZ75))*(SUMPRODUCT(CM73:CM75,CA73:CA75)))-((SUMPRODUCT(CN73:CN75,BZ73:BZ75))*(SUMPRODUCT(CN73:CN75,CA73:CA75)))</f>
        <v>-7.8342232500099418E-2</v>
      </c>
      <c r="EY73" s="28"/>
      <c r="EZ73" s="10"/>
      <c r="FA73" s="61">
        <v>-0.32036156673780147</v>
      </c>
      <c r="FB73" s="13">
        <f>BW74</f>
        <v>0</v>
      </c>
      <c r="FC73" s="17">
        <v>0</v>
      </c>
      <c r="FD73">
        <v>0</v>
      </c>
      <c r="FF73" s="73">
        <f>(FD72*FD73)*(1-COS(RADIANS(EY72+45)))+FD74*(SIN(RADIANS(EY72+45)))</f>
        <v>-0.50452762381501948</v>
      </c>
      <c r="FG73" s="73">
        <f>(FD73^2)*(1-COS(RADIANS(EY72+45)))+(COS(RADIANS(EY72+45)))</f>
        <v>0.86339555060677153</v>
      </c>
      <c r="FH73" s="73">
        <f>(FD73*FD74)*(1-COS(RADIANS(EY72+45)))-FD72*(SIN(RADIANS(EY72+45)))</f>
        <v>0</v>
      </c>
      <c r="FI73" s="10"/>
      <c r="FJ73">
        <v>-0.50452762381501948</v>
      </c>
      <c r="FK73" s="23">
        <f>SIN(RADIANS(176))*(COS(RADIANS(0)))</f>
        <v>6.9756473744125524E-2</v>
      </c>
      <c r="FM73" s="30">
        <f>(FK72*FK73)*(1-COS(RADIANS(EX72)))+FK74*(SIN(RADIANS(EX72)))</f>
        <v>-4.1965824879998722E-3</v>
      </c>
      <c r="FN73" s="30">
        <f>(FK73^2)*(1-COS(RADIANS(EX72)))+(COS(RADIANS(EX72)))</f>
        <v>0.9399860744203522</v>
      </c>
      <c r="FO73" s="30">
        <f>(FK73*FK74)*(1-COS(RADIANS(EX72)))-FK72*(SIN(RADIANS(EX72)))</f>
        <v>-0.34118699944639969</v>
      </c>
      <c r="FQ73">
        <v>-0.47787225119440174</v>
      </c>
      <c r="FS73" s="28">
        <f>(FD72*FD73)*(1-COS(RADIANS(EW72)))+FD74*(SIN(RADIANS(EW72)))</f>
        <v>0.17364817766693033</v>
      </c>
      <c r="FT73" s="28">
        <f>(FD73^2)*(1-COS(RADIANS(EW72)))+(COS(RADIANS(EW72)))</f>
        <v>0.98480775301220802</v>
      </c>
      <c r="FU73" s="28">
        <f>(FD73*FD74)*(1-COS(RADIANS(EW72)))-FD72*(SIN(RADIANS(EW72)))</f>
        <v>0</v>
      </c>
      <c r="FW73" s="61">
        <v>-0.88412035983607307</v>
      </c>
      <c r="FX73" s="13">
        <f>BX74</f>
        <v>0</v>
      </c>
      <c r="FY73" s="17">
        <v>0</v>
      </c>
      <c r="FZ73">
        <v>0</v>
      </c>
      <c r="GB73" s="73">
        <f>(FD72*FD73)*(1-COS(RADIANS(EY72-45)))+FD74*(SIN(RADIANS(EY72-45)))</f>
        <v>-0.86339555060677164</v>
      </c>
      <c r="GC73" s="73">
        <f>(FD73^2)*(1-COS(RADIANS(EY72-45)))+(COS(RADIANS(EY72-45)))</f>
        <v>-0.50452762381501937</v>
      </c>
      <c r="GD73" s="73">
        <f>(FD73*FD74)*(1-COS(RADIANS(EY72-45)))-FD72*(SIN(RADIANS(EY72-45)))</f>
        <v>0</v>
      </c>
      <c r="GE73" s="10"/>
      <c r="GF73">
        <v>-0.86339555060677164</v>
      </c>
      <c r="GG73" s="1">
        <v>-0.80946250249604346</v>
      </c>
      <c r="GI73">
        <f>FA73+FW73</f>
        <v>-1.2044819265738744</v>
      </c>
      <c r="GJ73">
        <f>GI73/(SQRT(GI72^2+GI73^2+GI74^2))</f>
        <v>-0.85169733809702386</v>
      </c>
      <c r="GL73">
        <f>CH74+DC73</f>
        <v>-7.8342232500099418E-2</v>
      </c>
      <c r="GM73" t="e">
        <f>GL73/(SQRT(GL72^2+GL73^2+GL74^2))</f>
        <v>#VALUE!</v>
      </c>
      <c r="GO73" s="27">
        <f>FA74*FW72-FA72*FW74</f>
        <v>0.34014652119437255</v>
      </c>
    </row>
    <row r="74" spans="1:197" x14ac:dyDescent="0.2">
      <c r="D74" t="s">
        <v>9</v>
      </c>
      <c r="E74" s="5">
        <f t="shared" si="115"/>
        <v>-0.219</v>
      </c>
      <c r="F74" s="6">
        <f t="shared" si="115"/>
        <v>-0.51600000000000001</v>
      </c>
      <c r="G74" s="7">
        <f t="shared" ref="G74:G75" si="119">Q73</f>
        <v>-0.35102176670993795</v>
      </c>
      <c r="H74" s="8">
        <f t="shared" ref="H74:H75" si="120">AM73</f>
        <v>-0.8724013201590195</v>
      </c>
      <c r="J74" s="10"/>
      <c r="Q74" s="61">
        <v>-0.16214771720730445</v>
      </c>
      <c r="S74" s="17">
        <v>0</v>
      </c>
      <c r="T74">
        <v>1</v>
      </c>
      <c r="V74" s="73">
        <f>(T72*T74)*(1-COS(RADIANS(O72+45)))-T73*(SIN(RADIANS(O72+45)))</f>
        <v>0</v>
      </c>
      <c r="W74" s="73">
        <f>(T73*T74)*(1-COS(RADIANS(O72+45)))+T72*(SIN(RADIANS(O72+45)))</f>
        <v>0</v>
      </c>
      <c r="X74" s="73">
        <f>(T74^2)*(1-COS(RADIANS(O72+45)))+(COS(RADIANS(O72+45)))</f>
        <v>1</v>
      </c>
      <c r="Y74" s="10"/>
      <c r="Z74">
        <v>0</v>
      </c>
      <c r="AA74" s="23">
        <f>SIN(RADIANS('[1]Biaxial Input'!$F$21))*SIN(RADIANS(0))</f>
        <v>0</v>
      </c>
      <c r="AC74" s="30">
        <f>(AA72*AA74)*(1-COS(RADIANS(N72)))-AA73*(SIN(RADIANS(N72)))</f>
        <v>2.3858119147859059E-2</v>
      </c>
      <c r="AD74" s="30">
        <f>(AA73*AA74)*(1-COS(RADIANS(N72)))+AA72*(SIN(RADIANS(N72)))</f>
        <v>0.34118699944639969</v>
      </c>
      <c r="AE74" s="30">
        <f>(AA74^2)*(1-COS(RADIANS(N72)))+(COS(RADIANS(N72)))</f>
        <v>0.93969262078590843</v>
      </c>
      <c r="AG74">
        <v>-0.16214771720730445</v>
      </c>
      <c r="AI74" s="28">
        <f>(T72*T74)*(1-COS(RADIANS(M72)))-T73*(SIN(RADIANS(M72)))</f>
        <v>0</v>
      </c>
      <c r="AJ74" s="28">
        <f>(T73*T74)*(1-COS(RADIANS(M72)))+T72*(SIN(RADIANS(M72)))</f>
        <v>0</v>
      </c>
      <c r="AK74" s="28">
        <f>(T74^2)*(1-COS(RADIANS(M72)))+(COS(RADIANS(M72)))</f>
        <v>1</v>
      </c>
      <c r="AM74" s="61">
        <v>-0.30114099064220901</v>
      </c>
      <c r="AO74" s="17">
        <v>0</v>
      </c>
      <c r="AP74">
        <v>1</v>
      </c>
      <c r="AR74" s="73">
        <f>(T72*T72)*(1-COS(RADIANS(O72-45)))-T72*(SIN(RADIANS(O72-45)))</f>
        <v>0</v>
      </c>
      <c r="AS74" s="73">
        <f>(T73*T74)*(1-COS(RADIANS(O72-45)))+T72*(SIN(RADIANS(O72-45)))</f>
        <v>0</v>
      </c>
      <c r="AT74" s="73">
        <f>(T74^2)*(1-COS(RADIANS(O72-45)))+(COS(RADIANS(O72-45)))</f>
        <v>1</v>
      </c>
      <c r="AU74" s="10"/>
      <c r="AV74">
        <v>0</v>
      </c>
      <c r="AW74" s="1">
        <v>-0.30114099064220901</v>
      </c>
      <c r="AY74">
        <f t="shared" si="116"/>
        <v>-0.46328870784951348</v>
      </c>
      <c r="AZ74">
        <f>AY74/(SQRT(AY72^2+AY73^2+AY74^2))</f>
        <v>-0.32759458696754423</v>
      </c>
      <c r="BB74" s="10"/>
      <c r="BC74" s="11">
        <f>(G8^2)*F8+G8*G9*F9+G8*G10*F10-((H8^2)*F8+H8*H9*F9+H8*H10*F10)</f>
        <v>0.55011008988418686</v>
      </c>
      <c r="BD74" s="12">
        <f>G8*G9*F8+(G9^2)*F9+G9*G10*F10-(H8*H9*F8+(H9^2)*F9+H9*H10*F10)</f>
        <v>1.8472180413141776E-2</v>
      </c>
      <c r="BE74" s="12">
        <f>G8*G10*F8+G9*G10*F9+(G10^2)*F10-(H8*H10*F8+H9*H10*F9+(H10^2)*F10)</f>
        <v>-4.9694368535589672E-3</v>
      </c>
      <c r="BF74" s="12">
        <f>(G8^2)*E8+G8*G9*E9+G8*G10*E10-((H8^2)*E8+H8*H9*E9+H8*H10*E10)</f>
        <v>0.76635317905611045</v>
      </c>
      <c r="BG74" s="12">
        <f>G8*G9*E8+(G9^2)*E9+G9*G10*E10-(H8*H9*E8+(H9^2)*E9+H9*H10*E10)</f>
        <v>-0.5850802809177198</v>
      </c>
      <c r="BH74" s="24">
        <f>G8*G10*E8+G9*G10*E9+(G10^2)*E10-(H8*H10*E8+H9*H10*E9+(H10^2)*E10)</f>
        <v>4.6386223378679842E-2</v>
      </c>
      <c r="BI74" s="10">
        <f>J8</f>
        <v>0.50949104148639224</v>
      </c>
      <c r="BL74" s="23">
        <f>EM72*EH73-EM73*EH72</f>
        <v>-9.8283086185137036E-2</v>
      </c>
      <c r="BY74" t="s">
        <v>9</v>
      </c>
      <c r="BZ74" s="5">
        <f t="shared" si="117"/>
        <v>0.3492962422733713</v>
      </c>
      <c r="CA74" s="6">
        <f t="shared" si="117"/>
        <v>-0.34518112468713447</v>
      </c>
      <c r="CB74" s="7">
        <f>CY73</f>
        <v>-0.35102176670993795</v>
      </c>
      <c r="CC74" s="8">
        <f>DU73</f>
        <v>-0.8724013201590195</v>
      </c>
      <c r="CE74" s="10"/>
      <c r="CH74">
        <f>((SUMPRODUCT(CM73:CM75,CK73:CK75))*(SUMPRODUCT(CM73:CM75,CL73:CL75)))-((SUMPRODUCT(CN73:CN75,CK73:CK75))*(SUMPRODUCT(CN73:CN75,CL73:CL75)))</f>
        <v>-7.8342232500099418E-2</v>
      </c>
      <c r="CI74" s="67"/>
      <c r="CJ74" s="10" t="s">
        <v>9</v>
      </c>
      <c r="CK74" s="5">
        <f t="shared" si="118"/>
        <v>0.3492962422733713</v>
      </c>
      <c r="CL74" s="6">
        <f t="shared" si="118"/>
        <v>-0.34518112468713447</v>
      </c>
      <c r="CM74" s="7">
        <f>FA73</f>
        <v>-0.32036156673780147</v>
      </c>
      <c r="CN74" s="8">
        <f>FW73</f>
        <v>-0.88412035983607307</v>
      </c>
      <c r="CP74">
        <f t="shared" si="114"/>
        <v>-9.8670839279614439E-2</v>
      </c>
      <c r="CQ74">
        <f t="shared" si="114"/>
        <v>-0.32743703463395935</v>
      </c>
      <c r="CR74">
        <f>CK76</f>
        <v>0</v>
      </c>
      <c r="CS74">
        <f>CN76</f>
        <v>0</v>
      </c>
      <c r="CW74" s="28"/>
      <c r="CY74" s="61">
        <v>-0.16214771720730445</v>
      </c>
      <c r="DA74" s="17">
        <v>0</v>
      </c>
      <c r="DB74">
        <v>1</v>
      </c>
      <c r="DD74" s="73">
        <f>(DB72*DB74)*(1-COS(RADIANS(CW72+45)))-DB73*(SIN(RADIANS(CW72+45)))</f>
        <v>0</v>
      </c>
      <c r="DE74" s="73">
        <f>(DB73*DB74)*(1-COS(RADIANS(CW72+45)))+DB72*(SIN(RADIANS(CW72+45)))</f>
        <v>0</v>
      </c>
      <c r="DF74" s="73">
        <f>(DB74^2)*(1-COS(RADIANS(CW72+45)))+(COS(RADIANS(CW72+45)))</f>
        <v>1</v>
      </c>
      <c r="DG74" s="10"/>
      <c r="DH74">
        <v>0</v>
      </c>
      <c r="DI74" s="23">
        <f>SIN(RADIANS('[1]Biaxial Input'!$F$21))*SIN(RADIANS(0))</f>
        <v>0</v>
      </c>
      <c r="DK74" s="30">
        <f>(DI72*DI74)*(1-COS(RADIANS(CV72)))-DI73*(SIN(RADIANS(CV72)))</f>
        <v>2.3858119147859059E-2</v>
      </c>
      <c r="DL74" s="30">
        <f>(DI73*DI74)*(1-COS(RADIANS(CV72)))+DI72*(SIN(RADIANS(CV72)))</f>
        <v>0.34118699944639969</v>
      </c>
      <c r="DM74" s="30">
        <f>(DI74^2)*(1-COS(RADIANS(CV72)))+(COS(RADIANS(CV72)))</f>
        <v>0.93969262078590843</v>
      </c>
      <c r="DO74">
        <v>-0.16214771720730445</v>
      </c>
      <c r="DQ74" s="28">
        <f>(DB72*DB74)*(1-COS(RADIANS(CU72)))-DB73*(SIN(RADIANS(CU72)))</f>
        <v>0</v>
      </c>
      <c r="DR74" s="28">
        <f>(DB73*DB74)*(1-COS(RADIANS(CU72)))+DB72*(SIN(RADIANS(CU72)))</f>
        <v>0</v>
      </c>
      <c r="DS74" s="28">
        <f>(DB74^2)*(1-COS(RADIANS(CU72)))+(COS(RADIANS(CU72)))</f>
        <v>1</v>
      </c>
      <c r="DU74" s="61">
        <v>-0.30114099064220901</v>
      </c>
      <c r="DW74" s="17">
        <v>0</v>
      </c>
      <c r="DX74">
        <v>1</v>
      </c>
      <c r="DZ74" s="73">
        <f>(DB72*DB72)*(1-COS(RADIANS(CW72-45)))-DB72*(SIN(RADIANS(CW72-45)))</f>
        <v>0</v>
      </c>
      <c r="EA74" s="73">
        <f>(DB73*DB74)*(1-COS(RADIANS(CW72-45)))+DB72*(SIN(RADIANS(CW72-45)))</f>
        <v>0</v>
      </c>
      <c r="EB74" s="73">
        <f>(DB74^2)*(1-COS(RADIANS(CW72-45)))+(COS(RADIANS(CW72-45)))</f>
        <v>1</v>
      </c>
      <c r="EC74" s="10"/>
      <c r="ED74">
        <v>0</v>
      </c>
      <c r="EE74" s="1">
        <v>-0.30114099064220901</v>
      </c>
      <c r="EG74">
        <f>CY74+DU74</f>
        <v>-0.46328870784951348</v>
      </c>
      <c r="EH74">
        <f>EG74/(SQRT(EG72^2+EG73^2+EG74^2))</f>
        <v>-0.32759458696754423</v>
      </c>
      <c r="EJ74">
        <f>Q74+AM74</f>
        <v>-0.46328870784951348</v>
      </c>
      <c r="EK74">
        <f>EJ74/(SQRT(EJ72^2+EJ73^2+EJ74^2))</f>
        <v>-0.32759458696754423</v>
      </c>
      <c r="EM74" s="23">
        <f>CY72*DU73-CY73*DU72</f>
        <v>-0.93969262078590832</v>
      </c>
      <c r="ER74">
        <f t="shared" ref="ER74:ES76" si="121">CK73</f>
        <v>0.93180266183863136</v>
      </c>
      <c r="ES74">
        <f t="shared" si="121"/>
        <v>-0.87956522186239505</v>
      </c>
      <c r="ET74" t="e">
        <f>#REF!</f>
        <v>#REF!</v>
      </c>
      <c r="EU74" t="e">
        <f>#REF!</f>
        <v>#REF!</v>
      </c>
      <c r="EY74" s="28"/>
      <c r="EZ74" s="10"/>
      <c r="FA74" s="61">
        <v>-0.15153927218916066</v>
      </c>
      <c r="FB74" s="13">
        <f>BW75</f>
        <v>0</v>
      </c>
      <c r="FC74" s="17">
        <v>0</v>
      </c>
      <c r="FD74">
        <v>1</v>
      </c>
      <c r="FF74" s="73">
        <f>(FD72*FD74)*(1-COS(RADIANS(EY72+45)))-FD73*(SIN(RADIANS(EY72+45)))</f>
        <v>0</v>
      </c>
      <c r="FG74" s="73">
        <f>(FD73*FD74)*(1-COS(RADIANS(EY72+45)))+FD72*(SIN(RADIANS(EY72+45)))</f>
        <v>0</v>
      </c>
      <c r="FH74" s="73">
        <f>(FD74^2)*(1-COS(RADIANS(EY72+45)))+(COS(RADIANS(EY72+45)))</f>
        <v>1</v>
      </c>
      <c r="FI74" s="10"/>
      <c r="FJ74">
        <v>0</v>
      </c>
      <c r="FK74" s="23">
        <f>SIN(RADIANS(176))*SIN(RADIANS(0))</f>
        <v>0</v>
      </c>
      <c r="FM74" s="30">
        <f>(FK72*FK74)*(1-COS(RADIANS(EX72)))-FK73*(SIN(RADIANS(EX72)))</f>
        <v>2.3858119147859059E-2</v>
      </c>
      <c r="FN74" s="30">
        <f>(FK73*FK74)*(1-COS(RADIANS(EX72)))+FK72*(SIN(RADIANS(EX72)))</f>
        <v>0.34118699944639969</v>
      </c>
      <c r="FO74" s="30">
        <f>(FK74^2)*(1-COS(RADIANS(EX72)))+(COS(RADIANS(EX72)))</f>
        <v>0.93969262078590843</v>
      </c>
      <c r="FQ74">
        <v>-0.15153927218916066</v>
      </c>
      <c r="FS74" s="28">
        <f>(FD72*FD74)*(1-COS(RADIANS(EW72)))-FD73*(SIN(RADIANS(EW72)))</f>
        <v>0</v>
      </c>
      <c r="FT74" s="28">
        <f>(FD73*FD74)*(1-COS(RADIANS(EW72)))+FD72*(SIN(RADIANS(EW72)))</f>
        <v>0</v>
      </c>
      <c r="FU74" s="28">
        <f>(FD74^2)*(1-COS(RADIANS(EW72)))+(COS(RADIANS(EW72)))</f>
        <v>1</v>
      </c>
      <c r="FW74" s="61">
        <v>-0.30661641740926149</v>
      </c>
      <c r="FX74" s="13">
        <f>BX75</f>
        <v>0</v>
      </c>
      <c r="FY74" s="17">
        <v>0</v>
      </c>
      <c r="FZ74">
        <v>1</v>
      </c>
      <c r="GB74" s="73">
        <f>(FD72*FD72)*(1-COS(RADIANS(EY72-45)))-FD72*(SIN(RADIANS(EY72-45)))</f>
        <v>0</v>
      </c>
      <c r="GC74" s="73">
        <f>(FD73*FD74)*(1-COS(RADIANS(EY72-45)))+FD72*(SIN(RADIANS(EY72-45)))</f>
        <v>0</v>
      </c>
      <c r="GD74" s="73">
        <f>(FD74^2)*(1-COS(RADIANS(EY72-45)))+(COS(RADIANS(EY72-45)))</f>
        <v>1</v>
      </c>
      <c r="GE74" s="10"/>
      <c r="GF74">
        <v>0</v>
      </c>
      <c r="GG74" s="1">
        <v>-0.30661641740926149</v>
      </c>
      <c r="GI74">
        <f>FA74+FW74</f>
        <v>-0.45815568959842212</v>
      </c>
      <c r="GJ74">
        <f>GI74/(SQRT(GI72^2+GI73^2+GI74^2))</f>
        <v>-0.3239649949542433</v>
      </c>
      <c r="GL74" t="e">
        <f>#REF!+DC74</f>
        <v>#REF!</v>
      </c>
      <c r="GM74" t="e">
        <f>GL74/(SQRT(GL72^2+GL73^2+GL74^2))</f>
        <v>#REF!</v>
      </c>
      <c r="GO74" s="27">
        <f>FA72*FW73-FA73*FW72</f>
        <v>-0.93969262078590832</v>
      </c>
    </row>
    <row r="75" spans="1:197" x14ac:dyDescent="0.2">
      <c r="D75" t="s">
        <v>10</v>
      </c>
      <c r="E75" s="5">
        <f t="shared" si="115"/>
        <v>0.27500000000000002</v>
      </c>
      <c r="F75" s="6">
        <f t="shared" si="115"/>
        <v>-0.79500000000000004</v>
      </c>
      <c r="G75" s="7">
        <f t="shared" si="119"/>
        <v>-0.16214771720730445</v>
      </c>
      <c r="H75" s="8">
        <f t="shared" si="120"/>
        <v>-0.30114099064220901</v>
      </c>
      <c r="J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W75" s="1"/>
      <c r="BB75" s="10"/>
      <c r="BC75" s="11">
        <f>(G13^2)*F13+G13*G14*F14+G13*G15*F15-((H13^2)*F13+H13*H14*F14+H13*H15*F15)</f>
        <v>-0.48718094408613921</v>
      </c>
      <c r="BD75" s="12">
        <f>G13*G14*F13+(G14^2)*F14+G14*G15*F15-(H13*H14*F13+(H14^2)*F14+H14*H15*F15)</f>
        <v>-0.17603744353686529</v>
      </c>
      <c r="BE75" s="12">
        <f>G13*G15*F13+G14*G15*F14+(G15^2)*F15-(H13*H15*F13+H14*H15*F14+(H15^2)*F15)</f>
        <v>-7.9989785264780122E-2</v>
      </c>
      <c r="BF75" s="12">
        <f>(G13^2)*E13+G13*G14*E14+G13*G15*E15-((H13^2)*E13+H13*H14*E14+H13*H15*E15)</f>
        <v>-0.77295402685364145</v>
      </c>
      <c r="BG75" s="12">
        <f>G13*G14*E13+(G14^2)*E14+G14*G15*E15-(H13*H14*E13+(H14^2)*E14+H14*H15*E15)</f>
        <v>0.60698292466858894</v>
      </c>
      <c r="BH75" s="24">
        <f>G13*G15*E13+G14*G15*E14+(G15^2)*E15-(H13*H15*E13+H14*H15*E14+(H15^2)*E15)</f>
        <v>-0.15135744555652336</v>
      </c>
      <c r="BI75" s="10">
        <f>J13</f>
        <v>-0.43944635447786728</v>
      </c>
      <c r="BY75" t="s">
        <v>10</v>
      </c>
      <c r="BZ75" s="5">
        <f t="shared" si="117"/>
        <v>-9.8670839279614439E-2</v>
      </c>
      <c r="CA75" s="6">
        <f t="shared" si="117"/>
        <v>-0.32743703463395935</v>
      </c>
      <c r="CB75" s="7">
        <f>CY74</f>
        <v>-0.16214771720730445</v>
      </c>
      <c r="CC75" s="8">
        <f>DU74</f>
        <v>-0.30114099064220901</v>
      </c>
      <c r="CE75" s="10"/>
      <c r="CG75" s="10" t="s">
        <v>160</v>
      </c>
      <c r="CH75" s="10">
        <f>-CH72*((EY72-CW72)/(CH74-CE73))</f>
        <v>282.3578820477681</v>
      </c>
      <c r="CI75" s="67"/>
      <c r="CJ75" s="10" t="s">
        <v>10</v>
      </c>
      <c r="CK75" s="5">
        <f t="shared" si="118"/>
        <v>-9.8670839279614439E-2</v>
      </c>
      <c r="CL75" s="6">
        <f t="shared" si="118"/>
        <v>-0.32743703463395935</v>
      </c>
      <c r="CM75" s="7">
        <f>FA74</f>
        <v>-0.15153927218916066</v>
      </c>
      <c r="CN75" s="8">
        <f>FW74</f>
        <v>-0.30661641740926149</v>
      </c>
      <c r="CW75" s="28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EE75" s="1"/>
      <c r="EI75" s="64">
        <f>(DEGREES(ACOS((EH72*EK72+EH73*EK73+EH74*EK74)/((SQRT(EH72^2+EH73^2+EH74^2))*(SQRT(EK72^2+EK73^2+EK74^2))))))</f>
        <v>8.5377364625159387E-7</v>
      </c>
      <c r="ER75">
        <f t="shared" si="121"/>
        <v>0.3492962422733713</v>
      </c>
      <c r="ES75">
        <f t="shared" si="121"/>
        <v>-0.34518112468713447</v>
      </c>
      <c r="ET75" t="e">
        <f>#REF!</f>
        <v>#REF!</v>
      </c>
      <c r="EU75" t="e">
        <f>#REF!</f>
        <v>#REF!</v>
      </c>
      <c r="EY75" s="28"/>
      <c r="EZ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GG75" s="1"/>
      <c r="GK75" s="64" t="e">
        <f>(DEGREES(ACOS((GJ72*GM72+GJ73*GM73+GJ74*GM74)/((SQRT(GJ72^2+GJ73^2+GJ74^2))*(SQRT(GM72^2+GM73^2+GM74^2))))))</f>
        <v>#VALUE!</v>
      </c>
    </row>
    <row r="76" spans="1:197" x14ac:dyDescent="0.2">
      <c r="A76" s="3" t="s">
        <v>19</v>
      </c>
      <c r="B76" s="3" t="s">
        <v>18</v>
      </c>
      <c r="C76" s="3" t="s">
        <v>20</v>
      </c>
      <c r="Q76" s="82" t="s">
        <v>148</v>
      </c>
      <c r="R76" s="13"/>
      <c r="T76" s="10"/>
      <c r="U76" s="10"/>
      <c r="V76" s="10"/>
      <c r="W76" s="10"/>
      <c r="X76" s="10"/>
      <c r="Y76" s="10"/>
      <c r="Z76" s="80"/>
      <c r="AA76" s="23" t="s">
        <v>149</v>
      </c>
      <c r="AE76" s="1"/>
      <c r="AG76" s="80"/>
      <c r="AK76" s="13"/>
      <c r="AL76" s="81"/>
      <c r="AM76" s="82" t="s">
        <v>150</v>
      </c>
      <c r="AO76" s="13"/>
      <c r="AP76" s="13"/>
      <c r="AS76" s="1"/>
      <c r="AW76" s="1"/>
      <c r="BB76" s="10"/>
      <c r="BC76" s="11">
        <f>(G18^2)*F18+G18*G19*F19+G18*G20*F20-((H18^2)*F18+H18*H19*F19+H18*H20*F20)</f>
        <v>0.59117912412603957</v>
      </c>
      <c r="BD76" s="12">
        <f>G18*G19*F18+(G19^2)*F19+G19*G20*F20-(H18*H19*F18+(H19^2)*F19+H19*H20*F20)</f>
        <v>0.30096852333349672</v>
      </c>
      <c r="BE76" s="12">
        <f>G18*G20*F18+G19*G20*F19+(G20^2)*F20-(H18*H20*F18+H19*H20*F19+(H20^2)*F20)</f>
        <v>0.16804866729728554</v>
      </c>
      <c r="BF76" s="12">
        <f>(G18^2)*E18+G18*G19*E19+G18*G20*E20-((H18^2)*E18+H18*H19*E19+H18*H20*E20)</f>
        <v>0.79064350188488586</v>
      </c>
      <c r="BG76" s="12">
        <f>G18*G19*E18+(G19^2)*E19+G19*G20*E20-(H18*H19*E18+(H19^2)*E19+H19*H20*E20)</f>
        <v>-0.59534649377106308</v>
      </c>
      <c r="BH76" s="24">
        <f>G18*G20*E18+G19*G20*E19+(G20^2)*E20-(H18*H20*E18+H19*H20*E19+(H20^2)*E20)</f>
        <v>3.241400101692616E-2</v>
      </c>
      <c r="BI76" s="10">
        <f>J18</f>
        <v>0.53364493707869087</v>
      </c>
      <c r="BV76" s="3" t="s">
        <v>19</v>
      </c>
      <c r="BW76" s="3" t="s">
        <v>18</v>
      </c>
      <c r="BX76" s="3" t="s">
        <v>20</v>
      </c>
      <c r="CS76" s="15"/>
      <c r="CW76" s="28"/>
      <c r="CY76" s="82" t="s">
        <v>148</v>
      </c>
      <c r="CZ76" s="13"/>
      <c r="DB76" s="10"/>
      <c r="DC76" s="10"/>
      <c r="DD76" s="10"/>
      <c r="DE76" s="10"/>
      <c r="DF76" s="10"/>
      <c r="DG76" s="10"/>
      <c r="DH76" s="80"/>
      <c r="DI76" s="23" t="s">
        <v>149</v>
      </c>
      <c r="DM76" s="1"/>
      <c r="DO76" s="80"/>
      <c r="DS76" s="13"/>
      <c r="DT76" s="81"/>
      <c r="DU76" s="82" t="s">
        <v>150</v>
      </c>
      <c r="DW76" s="13"/>
      <c r="DX76" s="13"/>
      <c r="EA76" s="1"/>
      <c r="EE76" s="1"/>
      <c r="EI76" s="13"/>
      <c r="ER76">
        <f t="shared" si="121"/>
        <v>-9.8670839279614439E-2</v>
      </c>
      <c r="ES76">
        <f t="shared" si="121"/>
        <v>-0.32743703463395935</v>
      </c>
      <c r="ET76" t="e">
        <f>#REF!</f>
        <v>#REF!</v>
      </c>
      <c r="EU76" t="e">
        <f>#REF!</f>
        <v>#REF!</v>
      </c>
      <c r="EY76" s="28"/>
      <c r="EZ76" s="10"/>
      <c r="FA76" s="82" t="s">
        <v>148</v>
      </c>
      <c r="FB76" s="13"/>
      <c r="FD76" s="10"/>
      <c r="FE76" s="10"/>
      <c r="FF76" s="10"/>
      <c r="FG76" s="10"/>
      <c r="FH76" s="10"/>
      <c r="FI76" s="10"/>
      <c r="FJ76" s="80"/>
      <c r="FK76" s="23" t="s">
        <v>149</v>
      </c>
      <c r="FO76" s="1"/>
      <c r="FQ76" s="80"/>
      <c r="FU76" s="13"/>
      <c r="FV76" s="81"/>
      <c r="FW76" s="82" t="s">
        <v>150</v>
      </c>
      <c r="FY76" s="13"/>
      <c r="FZ76" s="13"/>
      <c r="GC76" s="1"/>
      <c r="GG76" s="1"/>
      <c r="GK76" s="13"/>
    </row>
    <row r="77" spans="1:197" x14ac:dyDescent="0.2">
      <c r="A77" s="3">
        <f>C90+C93</f>
        <v>-0.71375071005830459</v>
      </c>
      <c r="B77" s="3">
        <f>C91*C95-C92*C94</f>
        <v>-0.87148413725618068</v>
      </c>
      <c r="C77" s="3">
        <f>A78*B79-A79*B78</f>
        <v>8.7695796820015008</v>
      </c>
      <c r="E77" s="5" t="s">
        <v>4</v>
      </c>
      <c r="F77" s="6" t="s">
        <v>5</v>
      </c>
      <c r="G77" s="7" t="s">
        <v>6</v>
      </c>
      <c r="H77" s="8" t="s">
        <v>1</v>
      </c>
      <c r="I77">
        <v>16</v>
      </c>
      <c r="J77" s="9" t="s">
        <v>7</v>
      </c>
      <c r="K77">
        <v>16</v>
      </c>
      <c r="L77" s="10"/>
      <c r="M77" s="17">
        <f>A17</f>
        <v>25</v>
      </c>
      <c r="N77" s="17">
        <f>B17</f>
        <v>-30</v>
      </c>
      <c r="O77" s="17">
        <f>C17</f>
        <v>270.8</v>
      </c>
      <c r="Q77" s="61">
        <f t="array" ref="Q77:Q79">MMULT(AI77:AK79,AG77:AG79)</f>
        <v>0.91338652578000923</v>
      </c>
      <c r="R77" s="13"/>
      <c r="S77" s="17">
        <v>1</v>
      </c>
      <c r="T77">
        <v>0</v>
      </c>
      <c r="V77" s="73">
        <f>(T77^2)*(1-COS(RADIANS(O77+45)))+(COS(RADIANS(O77+45)))</f>
        <v>0.71691060765048265</v>
      </c>
      <c r="W77" s="73">
        <f>(T77*T78)*(1-COS(RADIANS(O77+45)))-T79*(SIN(RADIANS(O77+45)))</f>
        <v>0.69716510285456468</v>
      </c>
      <c r="X77" s="73">
        <f>(T77*T79)*(1-COS(RADIANS(O77+45)))+T78*(SIN(RADIANS(O77+45)))</f>
        <v>0</v>
      </c>
      <c r="Y77" s="10"/>
      <c r="Z77">
        <f t="array" ref="Z77:Z79">MMULT(V77:X79,S77:S79)</f>
        <v>0.71691060765048265</v>
      </c>
      <c r="AA77" s="23">
        <f>COS(RADIANS('[1]Biaxial Input'!$F$21))</f>
        <v>-0.9975640502598242</v>
      </c>
      <c r="AC77" s="30">
        <f>(AA77^2)*(1-COS(RADIANS(N77)))+(COS(RADIANS(N77)))</f>
        <v>0.99934808421962718</v>
      </c>
      <c r="AD77" s="30">
        <f>(AA77*AA78)*(1-COS(RADIANS(N77)))-AA79*(SIN(RADIANS(N77)))</f>
        <v>-9.3228300025961861E-3</v>
      </c>
      <c r="AE77" s="30">
        <f>(AA77*AA79)*(1-COS(RADIANS(N77)))+AA78*(SIN(RADIANS(N77)))</f>
        <v>-3.4878236872062755E-2</v>
      </c>
      <c r="AG77">
        <f t="array" ref="AG77:AG79">MMULT(AC77:AE79,Z77:Z79)</f>
        <v>0.72294279404989426</v>
      </c>
      <c r="AI77" s="28">
        <f>(T77^2)*(1-COS(RADIANS(M77)))+(COS(RADIANS(M77)))</f>
        <v>0.90630778703664994</v>
      </c>
      <c r="AJ77" s="28">
        <f>(T77*T78)*(1-COS(RADIANS(M77)))-T79*(SIN(RADIANS(M77)))</f>
        <v>-0.42261826174069944</v>
      </c>
      <c r="AK77" s="28">
        <f>(T77*T79)*(1-COS(RADIANS(M77)))+T78*(SIN(RADIANS(M77)))</f>
        <v>0</v>
      </c>
      <c r="AM77" s="61">
        <f t="array" ref="AM77:AM79">MMULT(AI77:AK79,AW77:AW79)</f>
        <v>-0.36553817544573719</v>
      </c>
      <c r="AN77" s="13"/>
      <c r="AO77" s="17">
        <v>1</v>
      </c>
      <c r="AP77">
        <v>0</v>
      </c>
      <c r="AR77" s="73">
        <f>(T77^2)*(1-COS(RADIANS(O77-45)))+(COS(RADIANS(O77-45)))</f>
        <v>-0.69716510285456434</v>
      </c>
      <c r="AS77" s="73">
        <f>(T77*T78)*(1-COS(RADIANS(O77-45)))-T79*(SIN(RADIANS(O77-45)))</f>
        <v>0.71691060765048298</v>
      </c>
      <c r="AT77" s="73">
        <f>(T77*T79)*(1-COS(RADIANS(O77-45)))+T78*(SIN(RADIANS(O77-45)))</f>
        <v>0</v>
      </c>
      <c r="AU77" s="10"/>
      <c r="AV77">
        <f t="array" ref="AV77:AV79">MMULT(AR77:AT79,S77:S79)</f>
        <v>-0.69716510285456434</v>
      </c>
      <c r="AW77" s="1">
        <f t="array" ref="AW77:AW79">MMULT(AC77:AE79,AV77:AV79)</f>
        <v>-0.6900269742003049</v>
      </c>
      <c r="AY77">
        <f>Q77+AM77</f>
        <v>0.54784835033427204</v>
      </c>
      <c r="AZ77">
        <f>AY77/(SQRT(AY77^2+AY78^2+AY79^2))</f>
        <v>0.38738728358322705</v>
      </c>
      <c r="BB77" s="10"/>
      <c r="BC77" s="11">
        <f>(G23^2)*F23+G23*G24*F24+G23*G25*F25-((H23^2)*F23+H23*H24*F24+H23*H25*F25)</f>
        <v>0.36205786111919608</v>
      </c>
      <c r="BD77" s="12">
        <f>G23*G24*F23+(G24^2)*F24+G24*G25*F25-(H23*H24*F23+(H24^2)*F24+H24*H25*F25)</f>
        <v>0.31613426712528736</v>
      </c>
      <c r="BE77" s="12">
        <f>G23*G25*F23+G24*G25*F24+(G25^2)*F25-(H23*H25*F23+H24*H25*F24+(H25^2)*F25)</f>
        <v>0.12343085779734894</v>
      </c>
      <c r="BF77" s="12">
        <f>(G23^2)*E23+G23*G24*E24+G23*G25*E25-((H23^2)*E23+H23*H24*E24+H23*H25*E25)</f>
        <v>0.76796462924075326</v>
      </c>
      <c r="BG77" s="12">
        <f>G23*G24*E23+(G24^2)*E24+G24*G25*E25-(H23*H24*E23+(H24^2)*E24+H24*H25*E25)</f>
        <v>-0.5653103541718455</v>
      </c>
      <c r="BH77" s="24">
        <f>G23*G25*E23+G24*G25*E24+(G25^2)*E25-(H23*H25*E23+H24*H25*E24+(H25^2)*E25)</f>
        <v>0.29318820135732321</v>
      </c>
      <c r="BI77" s="10">
        <f>J23</f>
        <v>0.30359623940140057</v>
      </c>
      <c r="BL77" s="23">
        <f>EM78*EH79-EM79*EH78</f>
        <v>-0.90433632886370463</v>
      </c>
      <c r="BV77" s="3">
        <f>CH4+CG6</f>
        <v>-7.9066095205951592E-2</v>
      </c>
      <c r="BW77" s="3" t="e">
        <f>#REF!*CG8-#REF!*#REF!</f>
        <v>#REF!</v>
      </c>
      <c r="BX77" s="3" t="e">
        <f>BV78*BW79-BV79*BW78</f>
        <v>#REF!</v>
      </c>
      <c r="BZ77" s="5" t="s">
        <v>4</v>
      </c>
      <c r="CA77" s="6" t="s">
        <v>5</v>
      </c>
      <c r="CB77" s="7" t="s">
        <v>6</v>
      </c>
      <c r="CC77" s="8" t="s">
        <v>1</v>
      </c>
      <c r="CD77">
        <v>16</v>
      </c>
      <c r="CE77" s="9" t="s">
        <v>7</v>
      </c>
      <c r="CG77" s="90" t="s">
        <v>157</v>
      </c>
      <c r="CH77" s="61">
        <f>CE78-((CH79-CE78)/(EY77-CW77))*CW77</f>
        <v>8.9687550546575174</v>
      </c>
      <c r="CI77" s="10"/>
      <c r="CK77" s="5" t="s">
        <v>4</v>
      </c>
      <c r="CL77" s="6" t="s">
        <v>5</v>
      </c>
      <c r="CM77" s="7" t="s">
        <v>6</v>
      </c>
      <c r="CN77" s="8" t="s">
        <v>1</v>
      </c>
      <c r="CO77" s="10"/>
      <c r="CP77">
        <f t="shared" ref="CP77:CQ79" si="122">BZ78</f>
        <v>0.93180266183863136</v>
      </c>
      <c r="CQ77">
        <f t="shared" si="122"/>
        <v>-0.87956522186239505</v>
      </c>
      <c r="CR77">
        <f>CI81</f>
        <v>0</v>
      </c>
      <c r="CS77">
        <f>CL81</f>
        <v>0</v>
      </c>
      <c r="CU77" s="17">
        <f>BV17</f>
        <v>25</v>
      </c>
      <c r="CV77" s="17">
        <f>BW17</f>
        <v>-30</v>
      </c>
      <c r="CW77" s="31">
        <f>BX17</f>
        <v>270.8</v>
      </c>
      <c r="CY77" s="61">
        <f t="array" ref="CY77:CY79">MMULT(DQ77:DS79,DO77:DO79)</f>
        <v>0.91338652578000923</v>
      </c>
      <c r="CZ77" s="13"/>
      <c r="DA77" s="17">
        <v>1</v>
      </c>
      <c r="DB77">
        <v>0</v>
      </c>
      <c r="DD77" s="73">
        <f>(DB77^2)*(1-COS(RADIANS(CW77+45)))+(COS(RADIANS(CW77+45)))</f>
        <v>0.71691060765048265</v>
      </c>
      <c r="DE77" s="73">
        <f>(DB77*DB78)*(1-COS(RADIANS(CW77+45)))-DB79*(SIN(RADIANS(CW77+45)))</f>
        <v>0.69716510285456468</v>
      </c>
      <c r="DF77" s="73">
        <f>(DB77*DB79)*(1-COS(RADIANS(CW77+45)))+DB78*(SIN(RADIANS(CW77+45)))</f>
        <v>0</v>
      </c>
      <c r="DG77" s="10"/>
      <c r="DH77">
        <f t="array" ref="DH77:DH79">MMULT(DD77:DF79,DA77:DA79)</f>
        <v>0.71691060765048265</v>
      </c>
      <c r="DI77" s="23">
        <f>COS(RADIANS('[1]Biaxial Input'!$F$21))</f>
        <v>-0.9975640502598242</v>
      </c>
      <c r="DK77" s="30">
        <f>(DI77^2)*(1-COS(RADIANS(CV77)))+(COS(RADIANS(CV77)))</f>
        <v>0.99934808421962718</v>
      </c>
      <c r="DL77" s="30">
        <f>(DI77*DI78)*(1-COS(RADIANS(CV77)))-DI79*(SIN(RADIANS(CV77)))</f>
        <v>-9.3228300025961861E-3</v>
      </c>
      <c r="DM77" s="30">
        <f>(DI77*DI79)*(1-COS(RADIANS(CV77)))+DI78*(SIN(RADIANS(CV77)))</f>
        <v>-3.4878236872062755E-2</v>
      </c>
      <c r="DO77">
        <f t="array" ref="DO77:DO79">MMULT(DK77:DM79,DH77:DH79)</f>
        <v>0.72294279404989426</v>
      </c>
      <c r="DQ77" s="28">
        <f>(DB77^2)*(1-COS(RADIANS(CU77)))+(COS(RADIANS(CU77)))</f>
        <v>0.90630778703664994</v>
      </c>
      <c r="DR77" s="28">
        <f>(DB77*DB78)*(1-COS(RADIANS(CU77)))-DB79*(SIN(RADIANS(CU77)))</f>
        <v>-0.42261826174069944</v>
      </c>
      <c r="DS77" s="28">
        <f>(DB77*DB79)*(1-COS(RADIANS(CU77)))+DB78*(SIN(RADIANS(CU77)))</f>
        <v>0</v>
      </c>
      <c r="DU77" s="61">
        <f t="array" ref="DU77:DU79">MMULT(DQ77:DS79,EE77:EE79)</f>
        <v>-0.36553817544573719</v>
      </c>
      <c r="DV77" s="13"/>
      <c r="DW77" s="17">
        <v>1</v>
      </c>
      <c r="DX77">
        <v>0</v>
      </c>
      <c r="DZ77" s="73">
        <f>(DB77^2)*(1-COS(RADIANS(CW77-45)))+(COS(RADIANS(CW77-45)))</f>
        <v>-0.69716510285456434</v>
      </c>
      <c r="EA77" s="73">
        <f>(DB77*DB78)*(1-COS(RADIANS(CW77-45)))-DB79*(SIN(RADIANS(CW77-45)))</f>
        <v>0.71691060765048298</v>
      </c>
      <c r="EB77" s="73">
        <f>(DB77*DB79)*(1-COS(RADIANS(CW77-45)))+DB78*(SIN(RADIANS(CW77-45)))</f>
        <v>0</v>
      </c>
      <c r="EC77" s="10"/>
      <c r="ED77">
        <f t="array" ref="ED77:ED79">MMULT(DZ77:EB79,DA77:DA79)</f>
        <v>-0.69716510285456434</v>
      </c>
      <c r="EE77" s="1">
        <f t="array" ref="EE77:EE79">MMULT(DK77:DM79,ED77:ED79)</f>
        <v>-0.6900269742003049</v>
      </c>
      <c r="EG77">
        <f>CY77+DU77</f>
        <v>0.54784835033427204</v>
      </c>
      <c r="EH77">
        <f>EG77/(SQRT(EG77^2+EG78^2+EG79^2))</f>
        <v>0.38738728358322705</v>
      </c>
      <c r="EJ77">
        <f>Q77+AM77</f>
        <v>0.54784835033427204</v>
      </c>
      <c r="EK77">
        <f>EJ77/(SQRT(EJ77^2+EJ78^2+EJ79^2))</f>
        <v>0.38738728358322705</v>
      </c>
      <c r="EM77" s="23">
        <f>CY78*DU79-CY79*DU78</f>
        <v>-0.17918397477265002</v>
      </c>
      <c r="EO77" s="15">
        <v>16</v>
      </c>
      <c r="EP77" s="9" t="s">
        <v>7</v>
      </c>
      <c r="EW77" s="17">
        <f>CU77</f>
        <v>25</v>
      </c>
      <c r="EX77" s="17">
        <f>CV77</f>
        <v>-30</v>
      </c>
      <c r="EY77" s="31">
        <f>2+CW77</f>
        <v>272.8</v>
      </c>
      <c r="EZ77" s="10"/>
      <c r="FA77" s="61">
        <f t="array" ref="FA77:FA79">MMULT(FS77:FU79,FQ77:FQ79)</f>
        <v>0.92558721373598896</v>
      </c>
      <c r="FB77" s="13" t="e">
        <f>BW78</f>
        <v>#REF!</v>
      </c>
      <c r="FC77" s="17">
        <v>1</v>
      </c>
      <c r="FD77">
        <v>0</v>
      </c>
      <c r="FF77" s="73">
        <f>(FD77^2)*(1-COS(RADIANS(EY77+45)))+(COS(RADIANS(EY77+45)))</f>
        <v>0.74080459628675022</v>
      </c>
      <c r="FG77" s="73">
        <f>(FD77*FD78)*(1-COS(RADIANS(EY77+45)))-FD79*(SIN(RADIANS(EY77+45)))</f>
        <v>0.67172058932298995</v>
      </c>
      <c r="FH77" s="73">
        <f>(FD77*FD79)*(1-COS(RADIANS(EY77+45)))+FD78*(SIN(RADIANS(EY77+45)))</f>
        <v>0</v>
      </c>
      <c r="FI77" s="10"/>
      <c r="FJ77">
        <f t="array" ref="FJ77:FJ79">MMULT(FF77:FH79,FC77:FC79)</f>
        <v>0.74080459628675022</v>
      </c>
      <c r="FK77" s="23">
        <f>COS(RADIANS(176))</f>
        <v>-0.9975640502598242</v>
      </c>
      <c r="FM77" s="30">
        <f>(FK77^2)*(1-COS(RADIANS(EX77)))+(COS(RADIANS(EX77)))</f>
        <v>0.99934808421962718</v>
      </c>
      <c r="FN77" s="30">
        <f>(FK77*FK78)*(1-COS(RADIANS(EX77)))-FK79*(SIN(RADIANS(EX77)))</f>
        <v>-9.3228300025961861E-3</v>
      </c>
      <c r="FO77" s="30">
        <f>(FK77*FK79)*(1-COS(RADIANS(EX77)))+FK78*(SIN(RADIANS(EX77)))</f>
        <v>-3.4878236872062755E-2</v>
      </c>
      <c r="FQ77">
        <f t="array" ref="FQ77:FQ79">MMULT(FM77:FO79,FJ77:FJ79)</f>
        <v>0.74658399094376016</v>
      </c>
      <c r="FS77" s="28">
        <f>(FD77^2)*(1-COS(RADIANS(EW77)))+(COS(RADIANS(EW77)))</f>
        <v>0.90630778703664994</v>
      </c>
      <c r="FT77" s="28">
        <f>(FD77*FD78)*(1-COS(RADIANS(EW77)))-FD79*(SIN(RADIANS(EW77)))</f>
        <v>-0.42261826174069944</v>
      </c>
      <c r="FU77" s="28">
        <f>(FD77*FD79)*(1-COS(RADIANS(EW77)))+FD78*(SIN(RADIANS(EW77)))</f>
        <v>0</v>
      </c>
      <c r="FW77" s="61">
        <f t="array" ref="FW77:FW79">MMULT(FS77:FU79,GG77:GG79)</f>
        <v>-0.3334387694211986</v>
      </c>
      <c r="FX77" s="13" t="e">
        <f>BX78</f>
        <v>#REF!</v>
      </c>
      <c r="FY77" s="17">
        <v>1</v>
      </c>
      <c r="FZ77">
        <v>0</v>
      </c>
      <c r="GB77" s="73">
        <f>(FD77^2)*(1-COS(RADIANS(EY77-45)))+(COS(RADIANS(EY77-45)))</f>
        <v>-0.67172058932299028</v>
      </c>
      <c r="GC77" s="73">
        <f>(FD77*FD78)*(1-COS(RADIANS(EY77-45)))-FD79*(SIN(RADIANS(EY77-45)))</f>
        <v>0.74080459628674999</v>
      </c>
      <c r="GD77" s="73">
        <f>(FD77*FD79)*(1-COS(RADIANS(EY77-45)))+FD78*(SIN(RADIANS(EY77-45)))</f>
        <v>0</v>
      </c>
      <c r="GE77" s="10"/>
      <c r="GF77">
        <f t="array" ref="GF77:GF79">MMULT(GB77:GD79,FC77:FC79)</f>
        <v>-0.67172058932299028</v>
      </c>
      <c r="GG77" s="1">
        <f t="array" ref="GG77:GG79">MMULT(FM77:FO79,GF77:GF79)</f>
        <v>-0.66437628875448596</v>
      </c>
      <c r="GI77">
        <f>FA77+FW77</f>
        <v>0.59214844431479041</v>
      </c>
      <c r="GJ77">
        <f>GI77/(SQRT(GI77^2+GI78^2+GI79^2))</f>
        <v>0.41871218044405306</v>
      </c>
      <c r="GL77" t="e">
        <f>CH78+DC77</f>
        <v>#VALUE!</v>
      </c>
      <c r="GM77" t="e">
        <f>GL77/(SQRT(GL77^2+GL78^2+GL79^2))</f>
        <v>#VALUE!</v>
      </c>
      <c r="GO77" s="27">
        <f>FA78*FW79-FA79*FW78</f>
        <v>-0.17918397477264997</v>
      </c>
    </row>
    <row r="78" spans="1:197" x14ac:dyDescent="0.2">
      <c r="A78" s="3">
        <f>C91+C94</f>
        <v>-2.8717855017432852</v>
      </c>
      <c r="B78" s="3">
        <f>C92*C93-C90*C95</f>
        <v>0.69196087687772012</v>
      </c>
      <c r="C78" s="3">
        <f>A79*B77-A77*B79</f>
        <v>-1.6953792550168059</v>
      </c>
      <c r="D78" t="s">
        <v>8</v>
      </c>
      <c r="E78" s="5">
        <f t="shared" ref="E78:F80" si="123">E73</f>
        <v>0.93600000000000005</v>
      </c>
      <c r="F78" s="6">
        <f t="shared" si="123"/>
        <v>0.31900000000000001</v>
      </c>
      <c r="G78" s="7">
        <f>Q77</f>
        <v>0.91338652578000923</v>
      </c>
      <c r="H78" s="8">
        <f>AM77</f>
        <v>-0.36553817544573719</v>
      </c>
      <c r="J78" s="9">
        <f>((SUMPRODUCT(G78:G80,E78:E80))*(SUMPRODUCT(G78:G80,F78:F80)))-((SUMPRODUCT(H78:H80,E78:E80))*(SUMPRODUCT(H78:H80,F78:F80)))</f>
        <v>0.71794832155878585</v>
      </c>
      <c r="Q78" s="61">
        <v>-0.24813534182586178</v>
      </c>
      <c r="S78" s="17">
        <v>0</v>
      </c>
      <c r="T78">
        <v>0</v>
      </c>
      <c r="V78" s="73">
        <f>(T77*T78)*(1-COS(RADIANS(O77+45)))+T79*(SIN(RADIANS(O77+45)))</f>
        <v>-0.69716510285456468</v>
      </c>
      <c r="W78" s="73">
        <f>(T78^2)*(1-COS(RADIANS(O77+45)))+(COS(RADIANS(O77+45)))</f>
        <v>0.71691060765048265</v>
      </c>
      <c r="X78" s="73">
        <f>(T78*T79)*(1-COS(RADIANS(O77+45)))-T77*(SIN(RADIANS(O77+45)))</f>
        <v>0</v>
      </c>
      <c r="Y78" s="10"/>
      <c r="Z78">
        <v>-0.69716510285456468</v>
      </c>
      <c r="AA78" s="23">
        <f>SIN(RADIANS('[1]Biaxial Input'!$F$21))*(COS(RADIANS(0)))</f>
        <v>6.9756473744125524E-2</v>
      </c>
      <c r="AC78" s="30">
        <f>(AA77*AA78)*(1-COS(RADIANS(N77)))+AA79*(SIN(RADIANS(N77)))</f>
        <v>-9.3228300025961861E-3</v>
      </c>
      <c r="AD78" s="30">
        <f>(AA78^2)*(1-COS(RADIANS(N77)))+(COS(RADIANS(N77)))</f>
        <v>0.86667731956481153</v>
      </c>
      <c r="AE78" s="30">
        <f>(AA78*AA79)*(1-COS(RADIANS(N77)))-AA77*(SIN(RADIANS(N77)))</f>
        <v>-0.49878202512991204</v>
      </c>
      <c r="AG78">
        <v>-0.61090081835830357</v>
      </c>
      <c r="AI78" s="28">
        <f>(T77*T78)*(1-COS(RADIANS(M77)))+T79*(SIN(RADIANS(M77)))</f>
        <v>0.42261826174069944</v>
      </c>
      <c r="AJ78" s="28">
        <f>(T78^2)*(1-COS(RADIANS(M77)))+(COS(RADIANS(M77)))</f>
        <v>0.90630778703664994</v>
      </c>
      <c r="AK78" s="28">
        <f>(T78*T79)*(1-COS(RADIANS(M77)))-T77*(SIN(RADIANS(M77)))</f>
        <v>0</v>
      </c>
      <c r="AM78" s="61">
        <v>-0.84884377181686888</v>
      </c>
      <c r="AO78" s="17">
        <v>0</v>
      </c>
      <c r="AP78">
        <v>0</v>
      </c>
      <c r="AR78" s="73">
        <f>(T77*T78)*(1-COS(RADIANS(O77-45)))+T79*(SIN(RADIANS(O77-45)))</f>
        <v>-0.71691060765048298</v>
      </c>
      <c r="AS78" s="73">
        <f>(T78^2)*(1-COS(RADIANS(O77-45)))+(COS(RADIANS(O77-45)))</f>
        <v>-0.69716510285456434</v>
      </c>
      <c r="AT78" s="73">
        <f>(T78*T79)*(1-COS(RADIANS(O77-45)))-T77*(SIN(RADIANS(O77-45)))</f>
        <v>0</v>
      </c>
      <c r="AU78" s="10"/>
      <c r="AV78">
        <v>-0.71691060765048298</v>
      </c>
      <c r="AW78" s="1">
        <v>-0.61483061206844525</v>
      </c>
      <c r="AY78">
        <f t="shared" ref="AY78:AY79" si="124">Q78+AM78</f>
        <v>-1.0969791136427307</v>
      </c>
      <c r="AZ78">
        <f>AY78/(SQRT(AY77^2+AY78^2+AY79^2))</f>
        <v>-0.77568137007678306</v>
      </c>
      <c r="BB78" s="10"/>
      <c r="BC78" s="11">
        <f>(G28^2)*F28+G28*G29*F29+G28*G30*F30-((H28^2)*F28+H28*H29*F29+H28*H30*F30)</f>
        <v>0.20371063714922691</v>
      </c>
      <c r="BD78" s="12">
        <f>G28*G29*F28+(G29^2)*F29+G29*G30*F30-(H28*H29*F28+(H29^2)*F29+H29*H30*F30)</f>
        <v>0.10013574421890521</v>
      </c>
      <c r="BE78" s="12">
        <f>G28*G30*F28+G29*G30*F29+(G30^2)*F30-(H28*H30*F28+H29*H30*F29+(H30^2)*F30)</f>
        <v>2.7079790120059753E-2</v>
      </c>
      <c r="BF78" s="12">
        <f>(G28^2)*E28+G28*G29*E29+G28*G30*E30-((H28^2)*E28+H28*H29*E29+H28*H30*E30)</f>
        <v>0.75718096979291261</v>
      </c>
      <c r="BG78" s="12">
        <f>G28*G29*E28+(G29^2)*E29+G29*G30*E30-(H28*H29*E28+(H29^2)*E29+H29*H30*E30)</f>
        <v>-0.50294238561766536</v>
      </c>
      <c r="BH78" s="24">
        <f>G28*G30*E28+G29*G30*E29+(G30^2)*E30-(H28*H30*E28+H29*H30*E29+(H30^2)*E30)</f>
        <v>0.40863978575081999</v>
      </c>
      <c r="BI78" s="10">
        <f>J28</f>
        <v>0.17619037067075266</v>
      </c>
      <c r="BL78" s="23">
        <f>EM79*EH77-EM77*EH79</f>
        <v>-0.42476500436256553</v>
      </c>
      <c r="BV78" s="3" t="e">
        <f>#REF!+#REF!</f>
        <v>#REF!</v>
      </c>
      <c r="BW78" s="3" t="e">
        <f>#REF!*CG6-CH4*CG8</f>
        <v>#REF!</v>
      </c>
      <c r="BX78" s="3" t="e">
        <f>BV79*BW77-BV77*BW79</f>
        <v>#REF!</v>
      </c>
      <c r="BY78" t="s">
        <v>8</v>
      </c>
      <c r="BZ78" s="5">
        <f t="shared" ref="BZ78:CA80" si="125">BZ73</f>
        <v>0.93180266183863136</v>
      </c>
      <c r="CA78" s="6">
        <f t="shared" si="125"/>
        <v>-0.87956522186239505</v>
      </c>
      <c r="CB78" s="7">
        <f>CY77</f>
        <v>0.91338652578000923</v>
      </c>
      <c r="CC78" s="8">
        <f>DU77</f>
        <v>-0.36553817544573719</v>
      </c>
      <c r="CE78" s="9">
        <f>((SUMPRODUCT(CB78:CB80,BZ78:BZ80))*(SUMPRODUCT(CB78:CB80,CA78:CA80)))-((SUMPRODUCT(CC78:CC80,BZ78:BZ80))*(SUMPRODUCT(CC78:CC80,CA78:CA80)))</f>
        <v>-4.4046577602030901E-2</v>
      </c>
      <c r="CG78">
        <v>1</v>
      </c>
      <c r="CH78" t="s">
        <v>161</v>
      </c>
      <c r="CI78" s="67"/>
      <c r="CJ78" s="1" t="s">
        <v>8</v>
      </c>
      <c r="CK78" s="5">
        <f t="shared" ref="CK78:CL80" si="126">BZ78</f>
        <v>0.93180266183863136</v>
      </c>
      <c r="CL78" s="6">
        <f t="shared" si="126"/>
        <v>-0.87956522186239505</v>
      </c>
      <c r="CM78" s="7">
        <f>FA77</f>
        <v>0.92558721373598896</v>
      </c>
      <c r="CN78" s="8">
        <f>FW77</f>
        <v>-0.3334387694211986</v>
      </c>
      <c r="CO78" s="10"/>
      <c r="CP78">
        <f t="shared" si="122"/>
        <v>0.3492962422733713</v>
      </c>
      <c r="CQ78">
        <f t="shared" si="122"/>
        <v>-0.34518112468713447</v>
      </c>
      <c r="CR78">
        <f>CJ81</f>
        <v>0</v>
      </c>
      <c r="CS78">
        <f>CM81</f>
        <v>0</v>
      </c>
      <c r="CW78" s="28"/>
      <c r="CY78" s="61">
        <v>-0.24813534182586178</v>
      </c>
      <c r="DA78" s="17">
        <v>0</v>
      </c>
      <c r="DB78">
        <v>0</v>
      </c>
      <c r="DD78" s="73">
        <f>(DB77*DB78)*(1-COS(RADIANS(CW77+45)))+DB79*(SIN(RADIANS(CW77+45)))</f>
        <v>-0.69716510285456468</v>
      </c>
      <c r="DE78" s="73">
        <f>(DB78^2)*(1-COS(RADIANS(CW77+45)))+(COS(RADIANS(CW77+45)))</f>
        <v>0.71691060765048265</v>
      </c>
      <c r="DF78" s="73">
        <f>(DB78*DB79)*(1-COS(RADIANS(CW77+45)))-DB77*(SIN(RADIANS(CW77+45)))</f>
        <v>0</v>
      </c>
      <c r="DG78" s="10"/>
      <c r="DH78">
        <v>-0.69716510285456468</v>
      </c>
      <c r="DI78" s="23">
        <f>SIN(RADIANS('[1]Biaxial Input'!$F$21))*(COS(RADIANS(0)))</f>
        <v>6.9756473744125524E-2</v>
      </c>
      <c r="DK78" s="30">
        <f>(DI77*DI78)*(1-COS(RADIANS(CV77)))+DI79*(SIN(RADIANS(CV77)))</f>
        <v>-9.3228300025961861E-3</v>
      </c>
      <c r="DL78" s="30">
        <f>(DI78^2)*(1-COS(RADIANS(CV77)))+(COS(RADIANS(CV77)))</f>
        <v>0.86667731956481153</v>
      </c>
      <c r="DM78" s="30">
        <f>(DI78*DI79)*(1-COS(RADIANS(CV77)))-DI77*(SIN(RADIANS(CV77)))</f>
        <v>-0.49878202512991204</v>
      </c>
      <c r="DO78">
        <v>-0.61090081835830357</v>
      </c>
      <c r="DQ78" s="28">
        <f>(DB77*DB78)*(1-COS(RADIANS(CU77)))+DB79*(SIN(RADIANS(CU77)))</f>
        <v>0.42261826174069944</v>
      </c>
      <c r="DR78" s="28">
        <f>(DB78^2)*(1-COS(RADIANS(CU77)))+(COS(RADIANS(CU77)))</f>
        <v>0.90630778703664994</v>
      </c>
      <c r="DS78" s="28">
        <f>(DB78*DB79)*(1-COS(RADIANS(CU77)))-DB77*(SIN(RADIANS(CU77)))</f>
        <v>0</v>
      </c>
      <c r="DU78" s="61">
        <v>-0.84884377181686888</v>
      </c>
      <c r="DW78" s="17">
        <v>0</v>
      </c>
      <c r="DX78">
        <v>0</v>
      </c>
      <c r="DZ78" s="73">
        <f>(DB77*DB78)*(1-COS(RADIANS(CW77-45)))+DB79*(SIN(RADIANS(CW77-45)))</f>
        <v>-0.71691060765048298</v>
      </c>
      <c r="EA78" s="73">
        <f>(DB78^2)*(1-COS(RADIANS(CW77-45)))+(COS(RADIANS(CW77-45)))</f>
        <v>-0.69716510285456434</v>
      </c>
      <c r="EB78" s="73">
        <f>(DB78*DB79)*(1-COS(RADIANS(CW77-45)))-DB77*(SIN(RADIANS(CW77-45)))</f>
        <v>0</v>
      </c>
      <c r="EC78" s="10"/>
      <c r="ED78">
        <v>-0.71691060765048298</v>
      </c>
      <c r="EE78" s="1">
        <v>-0.61483061206844525</v>
      </c>
      <c r="EG78">
        <f>CY78+DU78</f>
        <v>-1.0969791136427307</v>
      </c>
      <c r="EH78">
        <f>EG78/(SQRT(EG77^2+EG78^2+EG79^2))</f>
        <v>-0.77568137007678306</v>
      </c>
      <c r="EJ78">
        <f>Q78+AM78</f>
        <v>-1.0969791136427307</v>
      </c>
      <c r="EK78">
        <f>EJ78/(SQRT(EJ77^2+EJ78^2+EJ79^2))</f>
        <v>-0.77568137007678306</v>
      </c>
      <c r="EM78" s="23">
        <f>CY79*DU77-CY77*DU79</f>
        <v>0.46679021324860082</v>
      </c>
      <c r="EP78" s="9">
        <f>((SUMPRODUCT(CM78:CM80,BZ78:BZ80))*(SUMPRODUCT(CM78:CM80,CA78:CA80)))-((SUMPRODUCT(CN78:CN80,BZ78:BZ80))*(SUMPRODUCT(CN78:CN80,CA78:CA80)))</f>
        <v>-0.11061084371916197</v>
      </c>
      <c r="EY78" s="28"/>
      <c r="EZ78" s="10"/>
      <c r="FA78" s="61">
        <v>-0.21835996406455244</v>
      </c>
      <c r="FB78" s="13" t="e">
        <f>BW79</f>
        <v>#REF!</v>
      </c>
      <c r="FC78" s="17">
        <v>0</v>
      </c>
      <c r="FD78">
        <v>0</v>
      </c>
      <c r="FF78" s="73">
        <f>(FD77*FD78)*(1-COS(RADIANS(EY77+45)))+FD79*(SIN(RADIANS(EY77+45)))</f>
        <v>-0.67172058932298995</v>
      </c>
      <c r="FG78" s="73">
        <f>(FD78^2)*(1-COS(RADIANS(EY77+45)))+(COS(RADIANS(EY77+45)))</f>
        <v>0.74080459628675022</v>
      </c>
      <c r="FH78" s="73">
        <f>(FD78*FD79)*(1-COS(RADIANS(EY77+45)))-FD77*(SIN(RADIANS(EY77+45)))</f>
        <v>0</v>
      </c>
      <c r="FI78" s="10"/>
      <c r="FJ78">
        <v>-0.67172058932298995</v>
      </c>
      <c r="FK78" s="23">
        <f>SIN(RADIANS(176))*(COS(RADIANS(0)))</f>
        <v>6.9756473744125524E-2</v>
      </c>
      <c r="FM78" s="30">
        <f>(FK77*FK78)*(1-COS(RADIANS(EX77)))+FK79*(SIN(RADIANS(EX77)))</f>
        <v>-9.3228300025961861E-3</v>
      </c>
      <c r="FN78" s="30">
        <f>(FK78^2)*(1-COS(RADIANS(EX77)))+(COS(RADIANS(EX77)))</f>
        <v>0.86667731956481153</v>
      </c>
      <c r="FO78" s="30">
        <f>(FK78*FK79)*(1-COS(RADIANS(EX77)))-FK77*(SIN(RADIANS(EX77)))</f>
        <v>-0.49878202512991204</v>
      </c>
      <c r="FQ78">
        <v>-0.58907139516726781</v>
      </c>
      <c r="FS78" s="28">
        <f>(FD77*FD78)*(1-COS(RADIANS(EW77)))+FD79*(SIN(RADIANS(EW77)))</f>
        <v>0.42261826174069944</v>
      </c>
      <c r="FT78" s="28">
        <f>(FD78^2)*(1-COS(RADIANS(EW77)))+(COS(RADIANS(EW77)))</f>
        <v>0.90630778703664994</v>
      </c>
      <c r="FU78" s="28">
        <f>(FD78*FD79)*(1-COS(RADIANS(EW77)))-FD77*(SIN(RADIANS(EW77)))</f>
        <v>0</v>
      </c>
      <c r="FW78" s="61">
        <v>-0.85698647766989466</v>
      </c>
      <c r="FX78" s="13" t="e">
        <f>BX79</f>
        <v>#REF!</v>
      </c>
      <c r="FY78" s="17">
        <v>0</v>
      </c>
      <c r="FZ78">
        <v>0</v>
      </c>
      <c r="GB78" s="73">
        <f>(FD77*FD78)*(1-COS(RADIANS(EY77-45)))+FD79*(SIN(RADIANS(EY77-45)))</f>
        <v>-0.74080459628674999</v>
      </c>
      <c r="GC78" s="73">
        <f>(FD78^2)*(1-COS(RADIANS(EY77-45)))+(COS(RADIANS(EY77-45)))</f>
        <v>-0.67172058932299028</v>
      </c>
      <c r="GD78" s="73">
        <f>(FD78*FD79)*(1-COS(RADIANS(EY77-45)))-FD77*(SIN(RADIANS(EY77-45)))</f>
        <v>0</v>
      </c>
      <c r="GE78" s="10"/>
      <c r="GF78">
        <v>-0.74080459628674999</v>
      </c>
      <c r="GG78" s="1">
        <v>-0.6357762049675908</v>
      </c>
      <c r="GI78">
        <f>FA78+FW78</f>
        <v>-1.0753464417344472</v>
      </c>
      <c r="GJ78">
        <f>GI78/(SQRT(GI77^2+GI78^2+GI79^2))</f>
        <v>-0.76038476107525232</v>
      </c>
      <c r="GL78">
        <f>CH79+DC78</f>
        <v>-0.11061084371916197</v>
      </c>
      <c r="GM78" t="e">
        <f>GL78/(SQRT(GL77^2+GL78^2+GL79^2))</f>
        <v>#VALUE!</v>
      </c>
      <c r="GO78" s="27">
        <f>FA79*FW77-FA77*FW79</f>
        <v>0.46679021324860082</v>
      </c>
    </row>
    <row r="79" spans="1:197" x14ac:dyDescent="0.2">
      <c r="A79" s="3">
        <f>C92+C95</f>
        <v>-0.46403481690103132</v>
      </c>
      <c r="B79" s="3">
        <f>C90*C94-C91*C93</f>
        <v>-2.9418930272014787</v>
      </c>
      <c r="C79" s="3">
        <f>A77*B78-A78*B77</f>
        <v>-2.9966030775755947</v>
      </c>
      <c r="D79" t="s">
        <v>9</v>
      </c>
      <c r="E79" s="5">
        <f t="shared" si="123"/>
        <v>-0.219</v>
      </c>
      <c r="F79" s="6">
        <f t="shared" si="123"/>
        <v>-0.51600000000000001</v>
      </c>
      <c r="G79" s="7">
        <f t="shared" ref="G79:G80" si="127">Q78</f>
        <v>-0.24813534182586178</v>
      </c>
      <c r="H79" s="8">
        <f t="shared" ref="H79:H80" si="128">AM78</f>
        <v>-0.84884377181686888</v>
      </c>
      <c r="J79" s="10"/>
      <c r="Q79" s="61">
        <v>-0.3227288438619752</v>
      </c>
      <c r="S79" s="17">
        <v>0</v>
      </c>
      <c r="T79">
        <v>1</v>
      </c>
      <c r="V79" s="73">
        <f>(T77*T79)*(1-COS(RADIANS(O77+45)))-T78*(SIN(RADIANS(O77+45)))</f>
        <v>0</v>
      </c>
      <c r="W79" s="73">
        <f>(T78*T79)*(1-COS(RADIANS(O77+45)))+T77*(SIN(RADIANS(O77+45)))</f>
        <v>0</v>
      </c>
      <c r="X79" s="73">
        <f>(T79^2)*(1-COS(RADIANS(O77+45)))+(COS(RADIANS(O77+45)))</f>
        <v>1</v>
      </c>
      <c r="Y79" s="10"/>
      <c r="Z79">
        <v>0</v>
      </c>
      <c r="AA79" s="23">
        <f>SIN(RADIANS('[1]Biaxial Input'!$F$21))*SIN(RADIANS(0))</f>
        <v>0</v>
      </c>
      <c r="AC79" s="30">
        <f>(AA77*AA79)*(1-COS(RADIANS(N77)))-AA78*(SIN(RADIANS(N77)))</f>
        <v>3.4878236872062755E-2</v>
      </c>
      <c r="AD79" s="30">
        <f>(AA78*AA79)*(1-COS(RADIANS(N77)))+AA77*(SIN(RADIANS(N77)))</f>
        <v>0.49878202512991204</v>
      </c>
      <c r="AE79" s="30">
        <f>(AA79^2)*(1-COS(RADIANS(N77)))+(COS(RADIANS(N77)))</f>
        <v>0.86602540378443871</v>
      </c>
      <c r="AG79">
        <v>-0.3227288438619752</v>
      </c>
      <c r="AI79" s="28">
        <f>(T77*T79)*(1-COS(RADIANS(M77)))-T78*(SIN(RADIANS(M77)))</f>
        <v>0</v>
      </c>
      <c r="AJ79" s="28">
        <f>(T78*T79)*(1-COS(RADIANS(M77)))+T77*(SIN(RADIANS(M77)))</f>
        <v>0</v>
      </c>
      <c r="AK79" s="28">
        <f>(T79^2)*(1-COS(RADIANS(M77)))+(COS(RADIANS(M77)))</f>
        <v>1</v>
      </c>
      <c r="AM79" s="61">
        <v>-0.38189801431732118</v>
      </c>
      <c r="AO79" s="17">
        <v>0</v>
      </c>
      <c r="AP79">
        <v>1</v>
      </c>
      <c r="AR79" s="73">
        <f>(T77*T77)*(1-COS(RADIANS(O77-45)))-T77*(SIN(RADIANS(O77-45)))</f>
        <v>0</v>
      </c>
      <c r="AS79" s="73">
        <f>(T78*T79)*(1-COS(RADIANS(O77-45)))+T77*(SIN(RADIANS(O77-45)))</f>
        <v>0</v>
      </c>
      <c r="AT79" s="73">
        <f>(T79^2)*(1-COS(RADIANS(O77-45)))+(COS(RADIANS(O77-45)))</f>
        <v>1</v>
      </c>
      <c r="AU79" s="10"/>
      <c r="AV79">
        <v>0</v>
      </c>
      <c r="AW79" s="1">
        <v>-0.38189801431732118</v>
      </c>
      <c r="AY79">
        <f t="shared" si="124"/>
        <v>-0.70462685817929638</v>
      </c>
      <c r="AZ79">
        <f>AY79/(SQRT(AY77^2+AY78^2+AY79^2))</f>
        <v>-0.49824642962475207</v>
      </c>
      <c r="BB79" s="10"/>
      <c r="BC79" s="11">
        <f>(G33^2)*F33+G33*G34*F34+G33*G35*F35-((H33^2)*F33+H33*H34*F34+H33*H35*F35)</f>
        <v>-0.14998483019895664</v>
      </c>
      <c r="BD79" s="12">
        <f>G33*G34*F33+(G34^2)*F34+G34*G35*F35-(H33*H34*F33+(H34^2)*F34+H34*H35*F35)</f>
        <v>9.9811976246478348E-2</v>
      </c>
      <c r="BE79" s="12">
        <f>G33*G35*F33+G34*G35*F34+(G35^2)*F35-(H33*H35*F33+H34*H35*F34+(H35^2)*F35)</f>
        <v>-7.9262600710335987E-2</v>
      </c>
      <c r="BF79" s="12">
        <f>(G33^2)*E33+G33*G34*E34+G33*G35*E35-((H33^2)*E33+H33*H34*E34+H33*H35*E35)</f>
        <v>-0.75701712741752281</v>
      </c>
      <c r="BG79" s="12">
        <f>G33*G34*E33+(G34^2)*E34+G34*G35*E35-(H33*H34*E33+(H34^2)*E34+H34*H35*E35)</f>
        <v>0.51249384044467317</v>
      </c>
      <c r="BH79" s="24">
        <f>G33*G35*E33+G34*G35*E34+(G35^2)*E35-(H33*H35*E33+H34*H35*E34+(H35^2)*E35)</f>
        <v>-0.40489741667433532</v>
      </c>
      <c r="BI79" s="10">
        <f>J33</f>
        <v>-0.18404183905954458</v>
      </c>
      <c r="BL79" s="23">
        <f>EM77*EH78-EM78*EH77</f>
        <v>-4.1838921666157852E-2</v>
      </c>
      <c r="BV79" s="3" t="e">
        <f>#REF!+CG8</f>
        <v>#REF!</v>
      </c>
      <c r="BW79" s="3" t="e">
        <f>CH4*#REF!-#REF!*CG6</f>
        <v>#REF!</v>
      </c>
      <c r="BX79" s="3" t="e">
        <f>BV77*BW78-BV78*BW77</f>
        <v>#REF!</v>
      </c>
      <c r="BY79" t="s">
        <v>9</v>
      </c>
      <c r="BZ79" s="5">
        <f t="shared" si="125"/>
        <v>0.3492962422733713</v>
      </c>
      <c r="CA79" s="6">
        <f t="shared" si="125"/>
        <v>-0.34518112468713447</v>
      </c>
      <c r="CB79" s="7">
        <f>CY78</f>
        <v>-0.24813534182586178</v>
      </c>
      <c r="CC79" s="8">
        <f>DU78</f>
        <v>-0.84884377181686888</v>
      </c>
      <c r="CE79" s="10"/>
      <c r="CH79">
        <f>((SUMPRODUCT(CM78:CM80,CK78:CK80))*(SUMPRODUCT(CM78:CM80,CL78:CL80)))-((SUMPRODUCT(CN78:CN80,CK78:CK80))*(SUMPRODUCT(CN78:CN80,CL78:CL80)))</f>
        <v>-0.11061084371916197</v>
      </c>
      <c r="CI79" s="67"/>
      <c r="CJ79" s="10" t="s">
        <v>9</v>
      </c>
      <c r="CK79" s="5">
        <f t="shared" si="126"/>
        <v>0.3492962422733713</v>
      </c>
      <c r="CL79" s="6">
        <f t="shared" si="126"/>
        <v>-0.34518112468713447</v>
      </c>
      <c r="CM79" s="7">
        <f>FA78</f>
        <v>-0.21835996406455244</v>
      </c>
      <c r="CN79" s="8">
        <f>FW78</f>
        <v>-0.85698647766989466</v>
      </c>
      <c r="CP79">
        <f t="shared" si="122"/>
        <v>-9.8670839279614439E-2</v>
      </c>
      <c r="CQ79">
        <f t="shared" si="122"/>
        <v>-0.32743703463395935</v>
      </c>
      <c r="CR79">
        <f>CK81</f>
        <v>0</v>
      </c>
      <c r="CS79">
        <f>CN81</f>
        <v>0</v>
      </c>
      <c r="CW79" s="28"/>
      <c r="CY79" s="61">
        <v>-0.3227288438619752</v>
      </c>
      <c r="DA79" s="17">
        <v>0</v>
      </c>
      <c r="DB79">
        <v>1</v>
      </c>
      <c r="DD79" s="73">
        <f>(DB77*DB79)*(1-COS(RADIANS(CW77+45)))-DB78*(SIN(RADIANS(CW77+45)))</f>
        <v>0</v>
      </c>
      <c r="DE79" s="73">
        <f>(DB78*DB79)*(1-COS(RADIANS(CW77+45)))+DB77*(SIN(RADIANS(CW77+45)))</f>
        <v>0</v>
      </c>
      <c r="DF79" s="73">
        <f>(DB79^2)*(1-COS(RADIANS(CW77+45)))+(COS(RADIANS(CW77+45)))</f>
        <v>1</v>
      </c>
      <c r="DG79" s="10"/>
      <c r="DH79">
        <v>0</v>
      </c>
      <c r="DI79" s="23">
        <f>SIN(RADIANS('[1]Biaxial Input'!$F$21))*SIN(RADIANS(0))</f>
        <v>0</v>
      </c>
      <c r="DK79" s="30">
        <f>(DI77*DI79)*(1-COS(RADIANS(CV77)))-DI78*(SIN(RADIANS(CV77)))</f>
        <v>3.4878236872062755E-2</v>
      </c>
      <c r="DL79" s="30">
        <f>(DI78*DI79)*(1-COS(RADIANS(CV77)))+DI77*(SIN(RADIANS(CV77)))</f>
        <v>0.49878202512991204</v>
      </c>
      <c r="DM79" s="30">
        <f>(DI79^2)*(1-COS(RADIANS(CV77)))+(COS(RADIANS(CV77)))</f>
        <v>0.86602540378443871</v>
      </c>
      <c r="DO79">
        <v>-0.3227288438619752</v>
      </c>
      <c r="DQ79" s="28">
        <f>(DB77*DB79)*(1-COS(RADIANS(CU77)))-DB78*(SIN(RADIANS(CU77)))</f>
        <v>0</v>
      </c>
      <c r="DR79" s="28">
        <f>(DB78*DB79)*(1-COS(RADIANS(CU77)))+DB77*(SIN(RADIANS(CU77)))</f>
        <v>0</v>
      </c>
      <c r="DS79" s="28">
        <f>(DB79^2)*(1-COS(RADIANS(CU77)))+(COS(RADIANS(CU77)))</f>
        <v>1</v>
      </c>
      <c r="DU79" s="61">
        <v>-0.38189801431732118</v>
      </c>
      <c r="DW79" s="17">
        <v>0</v>
      </c>
      <c r="DX79">
        <v>1</v>
      </c>
      <c r="DZ79" s="73">
        <f>(DB77*DB77)*(1-COS(RADIANS(CW77-45)))-DB77*(SIN(RADIANS(CW77-45)))</f>
        <v>0</v>
      </c>
      <c r="EA79" s="73">
        <f>(DB78*DB79)*(1-COS(RADIANS(CW77-45)))+DB77*(SIN(RADIANS(CW77-45)))</f>
        <v>0</v>
      </c>
      <c r="EB79" s="73">
        <f>(DB79^2)*(1-COS(RADIANS(CW77-45)))+(COS(RADIANS(CW77-45)))</f>
        <v>1</v>
      </c>
      <c r="EC79" s="10"/>
      <c r="ED79">
        <v>0</v>
      </c>
      <c r="EE79" s="1">
        <v>-0.38189801431732118</v>
      </c>
      <c r="EG79">
        <f>CY79+DU79</f>
        <v>-0.70462685817929638</v>
      </c>
      <c r="EH79">
        <f>EG79/(SQRT(EG77^2+EG78^2+EG79^2))</f>
        <v>-0.49824642962475207</v>
      </c>
      <c r="EJ79">
        <f>Q79+AM79</f>
        <v>-0.70462685817929638</v>
      </c>
      <c r="EK79">
        <f>EJ79/(SQRT(EJ77^2+EJ78^2+EJ79^2))</f>
        <v>-0.49824642962475207</v>
      </c>
      <c r="EM79" s="23">
        <f>CY77*DU78-CY78*DU77</f>
        <v>-0.8660254037844386</v>
      </c>
      <c r="ER79">
        <f t="shared" ref="ER79:ES81" si="129">CK78</f>
        <v>0.93180266183863136</v>
      </c>
      <c r="ES79">
        <f t="shared" si="129"/>
        <v>-0.87956522186239505</v>
      </c>
      <c r="ET79" t="e">
        <f>#REF!</f>
        <v>#REF!</v>
      </c>
      <c r="EU79" t="e">
        <f>#REF!</f>
        <v>#REF!</v>
      </c>
      <c r="EY79" s="28"/>
      <c r="EZ79" s="10"/>
      <c r="FA79" s="61">
        <v>-0.30920419767877683</v>
      </c>
      <c r="FB79" s="13">
        <f>BW80</f>
        <v>0</v>
      </c>
      <c r="FC79" s="17">
        <v>0</v>
      </c>
      <c r="FD79">
        <v>1</v>
      </c>
      <c r="FF79" s="73">
        <f>(FD77*FD79)*(1-COS(RADIANS(EY77+45)))-FD78*(SIN(RADIANS(EY77+45)))</f>
        <v>0</v>
      </c>
      <c r="FG79" s="73">
        <f>(FD78*FD79)*(1-COS(RADIANS(EY77+45)))+FD77*(SIN(RADIANS(EY77+45)))</f>
        <v>0</v>
      </c>
      <c r="FH79" s="73">
        <f>(FD79^2)*(1-COS(RADIANS(EY77+45)))+(COS(RADIANS(EY77+45)))</f>
        <v>1</v>
      </c>
      <c r="FI79" s="10"/>
      <c r="FJ79">
        <v>0</v>
      </c>
      <c r="FK79" s="23">
        <f>SIN(RADIANS(176))*SIN(RADIANS(0))</f>
        <v>0</v>
      </c>
      <c r="FM79" s="30">
        <f>(FK77*FK79)*(1-COS(RADIANS(EX77)))-FK78*(SIN(RADIANS(EX77)))</f>
        <v>3.4878236872062755E-2</v>
      </c>
      <c r="FN79" s="30">
        <f>(FK78*FK79)*(1-COS(RADIANS(EX77)))+FK77*(SIN(RADIANS(EX77)))</f>
        <v>0.49878202512991204</v>
      </c>
      <c r="FO79" s="30">
        <f>(FK79^2)*(1-COS(RADIANS(EX77)))+(COS(RADIANS(EX77)))</f>
        <v>0.86602540378443871</v>
      </c>
      <c r="FQ79">
        <v>-0.30920419767877683</v>
      </c>
      <c r="FS79" s="28">
        <f>(FD77*FD79)*(1-COS(RADIANS(EW77)))-FD78*(SIN(RADIANS(EW77)))</f>
        <v>0</v>
      </c>
      <c r="FT79" s="28">
        <f>(FD78*FD79)*(1-COS(RADIANS(EW77)))+FD77*(SIN(RADIANS(EW77)))</f>
        <v>0</v>
      </c>
      <c r="FU79" s="28">
        <f>(FD79^2)*(1-COS(RADIANS(EW77)))+(COS(RADIANS(EW77)))</f>
        <v>1</v>
      </c>
      <c r="FW79" s="61">
        <v>-0.39292844658770087</v>
      </c>
      <c r="FX79" s="13">
        <f>BX80</f>
        <v>0</v>
      </c>
      <c r="FY79" s="17">
        <v>0</v>
      </c>
      <c r="FZ79">
        <v>1</v>
      </c>
      <c r="GB79" s="73">
        <f>(FD77*FD77)*(1-COS(RADIANS(EY77-45)))-FD77*(SIN(RADIANS(EY77-45)))</f>
        <v>0</v>
      </c>
      <c r="GC79" s="73">
        <f>(FD78*FD79)*(1-COS(RADIANS(EY77-45)))+FD77*(SIN(RADIANS(EY77-45)))</f>
        <v>0</v>
      </c>
      <c r="GD79" s="73">
        <f>(FD79^2)*(1-COS(RADIANS(EY77-45)))+(COS(RADIANS(EY77-45)))</f>
        <v>1</v>
      </c>
      <c r="GE79" s="10"/>
      <c r="GF79">
        <v>0</v>
      </c>
      <c r="GG79" s="1">
        <v>-0.39292844658770087</v>
      </c>
      <c r="GI79">
        <f>FA79+FW79</f>
        <v>-0.7021326442664777</v>
      </c>
      <c r="GJ79">
        <f>GI79/(SQRT(GI77^2+GI78^2+GI79^2))</f>
        <v>-0.4964827540532683</v>
      </c>
      <c r="GL79" t="e">
        <f>#REF!+DC79</f>
        <v>#REF!</v>
      </c>
      <c r="GM79" t="e">
        <f>GL79/(SQRT(GL77^2+GL78^2+GL79^2))</f>
        <v>#REF!</v>
      </c>
      <c r="GO79" s="27">
        <f>FA77*FW78-FA78*FW77</f>
        <v>-0.8660254037844386</v>
      </c>
    </row>
    <row r="80" spans="1:197" x14ac:dyDescent="0.2">
      <c r="D80" t="s">
        <v>10</v>
      </c>
      <c r="E80" s="5">
        <f t="shared" si="123"/>
        <v>0.27500000000000002</v>
      </c>
      <c r="F80" s="6">
        <f t="shared" si="123"/>
        <v>-0.79500000000000004</v>
      </c>
      <c r="G80" s="7">
        <f t="shared" si="127"/>
        <v>-0.3227288438619752</v>
      </c>
      <c r="H80" s="8">
        <f t="shared" si="128"/>
        <v>-0.38189801431732118</v>
      </c>
      <c r="J80" s="10"/>
      <c r="AW80" s="1"/>
      <c r="BB80" s="14" t="s">
        <v>11</v>
      </c>
      <c r="BC80" s="11">
        <f>(G38^2)*F38+G38*G39*F39+G38*G40*F40-((H38^2)*F38+H38*H39*F39+H38*H40*F40)</f>
        <v>3.7420748443738563E-2</v>
      </c>
      <c r="BD80" s="12">
        <f>G38*G39*F38+(G39^2)*F39+G39*G40*F40-(H38*H39*F38+(H39^2)*F39+H39*H40*F40)</f>
        <v>4.5806065103585009E-2</v>
      </c>
      <c r="BE80" s="12">
        <f>G38*G40*F38+G39*G40*F39+(G40^2)*F40-(H38*H40*F38+H39*H40*F39+(H40^2)*F40)</f>
        <v>-1.0546890783140889E-2</v>
      </c>
      <c r="BF80" s="12">
        <f>(G38^2)*E38+G38*G39*E39+G38*G40*E40-((H38^2)*E38+H38*H39*E39+H38*H40*E40)</f>
        <v>0.70692506943881217</v>
      </c>
      <c r="BG80" s="12">
        <f>G38*G39*E38+(G39^2)*E39+G39*G40*E40-(H38*H39*E38+(H39^2)*E39+H39*H40*E40)</f>
        <v>-0.42484268182173057</v>
      </c>
      <c r="BH80" s="24">
        <f>G38*G40*E38+G39*G40*E39+(G40^2)*E40-(H38*H40*E38+H39*H40*E39+(H40^2)*E40)</f>
        <v>0.5316151240889353</v>
      </c>
      <c r="BI80" s="10">
        <f>J38</f>
        <v>2.2093897320290504E-2</v>
      </c>
      <c r="BY80" t="s">
        <v>10</v>
      </c>
      <c r="BZ80" s="5">
        <f t="shared" si="125"/>
        <v>-9.8670839279614439E-2</v>
      </c>
      <c r="CA80" s="6">
        <f t="shared" si="125"/>
        <v>-0.32743703463395935</v>
      </c>
      <c r="CB80" s="7">
        <f>CY79</f>
        <v>-0.3227288438619752</v>
      </c>
      <c r="CC80" s="8">
        <f>DU79</f>
        <v>-0.38189801431732118</v>
      </c>
      <c r="CE80" s="10"/>
      <c r="CG80" s="10" t="s">
        <v>160</v>
      </c>
      <c r="CH80" s="10">
        <f>-CH77*((EY77-CW77)/(CH79-CE78))</f>
        <v>269.47656987235399</v>
      </c>
      <c r="CI80" s="67"/>
      <c r="CJ80" s="10" t="s">
        <v>10</v>
      </c>
      <c r="CK80" s="5">
        <f t="shared" si="126"/>
        <v>-9.8670839279614439E-2</v>
      </c>
      <c r="CL80" s="6">
        <f t="shared" si="126"/>
        <v>-0.32743703463395935</v>
      </c>
      <c r="CM80" s="7">
        <f>FA79</f>
        <v>-0.30920419767877683</v>
      </c>
      <c r="CN80" s="8">
        <f>FW79</f>
        <v>-0.39292844658770087</v>
      </c>
      <c r="CW80" s="28"/>
      <c r="EE80" s="1"/>
      <c r="EI80" s="64">
        <f>(DEGREES(ACOS((EH77*EK77+EH78*EK78+EH79*EK79)/((SQRT(EH77^2+EH78^2+EH79^2))*(SQRT(EK77^2+EK78^2+EK79^2))))))</f>
        <v>8.5377364625159387E-7</v>
      </c>
      <c r="ER80">
        <f t="shared" si="129"/>
        <v>0.3492962422733713</v>
      </c>
      <c r="ES80">
        <f t="shared" si="129"/>
        <v>-0.34518112468713447</v>
      </c>
      <c r="ET80" t="e">
        <f>#REF!</f>
        <v>#REF!</v>
      </c>
      <c r="EU80" t="e">
        <f>#REF!</f>
        <v>#REF!</v>
      </c>
      <c r="EY80" s="28"/>
      <c r="EZ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GG80" s="1"/>
      <c r="GK80" s="64" t="e">
        <f>(DEGREES(ACOS((GJ77*GM77+GJ78*GM78+GJ79*GM79)/((SQRT(GJ77^2+GJ78^2+GJ79^2))*(SQRT(GM77^2+GM78^2+GM79^2))))))</f>
        <v>#VALUE!</v>
      </c>
    </row>
    <row r="81" spans="1:197" x14ac:dyDescent="0.2">
      <c r="A81" s="4"/>
      <c r="B81" s="4" t="s">
        <v>2</v>
      </c>
      <c r="C81" s="4" t="s">
        <v>21</v>
      </c>
      <c r="J81" s="10"/>
      <c r="Q81" s="82" t="s">
        <v>148</v>
      </c>
      <c r="R81" s="13"/>
      <c r="T81" s="10"/>
      <c r="U81" s="10"/>
      <c r="V81" s="10"/>
      <c r="W81" s="10"/>
      <c r="X81" s="10"/>
      <c r="Y81" s="10"/>
      <c r="Z81" s="80"/>
      <c r="AA81" s="23" t="s">
        <v>149</v>
      </c>
      <c r="AE81" s="1"/>
      <c r="AG81" s="80"/>
      <c r="AK81" s="13"/>
      <c r="AL81" s="81"/>
      <c r="AM81" s="82" t="s">
        <v>150</v>
      </c>
      <c r="AO81" s="13"/>
      <c r="AP81" s="13"/>
      <c r="AS81" s="1"/>
      <c r="AW81" s="1"/>
      <c r="BB81" s="10"/>
      <c r="BC81" s="11">
        <f>(G43^2)*F43+G43*G44*F44+G43*G45*F45-((H43^2)*F43+H43*H44*F44+H43*H45*F45)</f>
        <v>3.629151565929109E-2</v>
      </c>
      <c r="BD81" s="12">
        <f>G43*G44*F43+(G44^2)*F44+G44*G45*F45-(H43*H44*F43+(H44^2)*F44+H44*H45*F45)</f>
        <v>0.4537666033112015</v>
      </c>
      <c r="BE81" s="12">
        <f>G43*G45*F43+G44*G45*F44+(G45^2)*F45-(H43*H45*F43+H44*H45*F44+(H45^2)*F45)</f>
        <v>-6.256542858517597E-2</v>
      </c>
      <c r="BF81" s="12">
        <f>(G43^2)*E43+G43*G44*E44+G43*G45*E45-((H43^2)*E43+H43*H44*E44+H43*H45*E45)</f>
        <v>0.62123939112946669</v>
      </c>
      <c r="BG81" s="12">
        <f>G43*G44*E43+(G44^2)*E44+G44*G45*E45-(H43*H44*E43+(H44^2)*E44+H44*H45*E45)</f>
        <v>-0.34212076012398995</v>
      </c>
      <c r="BH81" s="24">
        <f>G43*G45*E43+G44*G45*E44+(G45^2)*E45-(H43*H45*E43+H44*H45*E44+(H45^2)*E45)</f>
        <v>0.57524679034372184</v>
      </c>
      <c r="BI81" s="10">
        <f>J43</f>
        <v>-8.2611520328980032E-2</v>
      </c>
      <c r="BV81" s="4"/>
      <c r="BW81" s="4" t="s">
        <v>2</v>
      </c>
      <c r="BX81" s="4" t="s">
        <v>21</v>
      </c>
      <c r="CE81" s="10"/>
      <c r="CS81" s="15"/>
      <c r="CW81" s="28"/>
      <c r="CY81" s="82" t="s">
        <v>148</v>
      </c>
      <c r="CZ81" s="13"/>
      <c r="DB81" s="10"/>
      <c r="DC81" s="10"/>
      <c r="DD81" s="10"/>
      <c r="DE81" s="10"/>
      <c r="DF81" s="10"/>
      <c r="DG81" s="10"/>
      <c r="DH81" s="80"/>
      <c r="DI81" s="23" t="s">
        <v>149</v>
      </c>
      <c r="DM81" s="1"/>
      <c r="DO81" s="80"/>
      <c r="DS81" s="13"/>
      <c r="DT81" s="81"/>
      <c r="DU81" s="82" t="s">
        <v>150</v>
      </c>
      <c r="DW81" s="13"/>
      <c r="DX81" s="13"/>
      <c r="EA81" s="1"/>
      <c r="EE81" s="1"/>
      <c r="ER81">
        <f t="shared" si="129"/>
        <v>-9.8670839279614439E-2</v>
      </c>
      <c r="ES81">
        <f t="shared" si="129"/>
        <v>-0.32743703463395935</v>
      </c>
      <c r="ET81" t="e">
        <f>#REF!</f>
        <v>#REF!</v>
      </c>
      <c r="EU81" t="e">
        <f>#REF!</f>
        <v>#REF!</v>
      </c>
      <c r="EY81" s="28"/>
      <c r="EZ81" s="10"/>
      <c r="FA81" s="82" t="s">
        <v>148</v>
      </c>
      <c r="FB81" s="13"/>
      <c r="FD81" s="10"/>
      <c r="FE81" s="10"/>
      <c r="FF81" s="10"/>
      <c r="FG81" s="10"/>
      <c r="FH81" s="10"/>
      <c r="FI81" s="10"/>
      <c r="FJ81" s="80"/>
      <c r="FK81" s="23" t="s">
        <v>149</v>
      </c>
      <c r="FO81" s="1"/>
      <c r="FQ81" s="80"/>
      <c r="FU81" s="13"/>
      <c r="FV81" s="81"/>
      <c r="FW81" s="82" t="s">
        <v>150</v>
      </c>
      <c r="FY81" s="13"/>
      <c r="FZ81" s="13"/>
      <c r="GC81" s="1"/>
      <c r="GG81" s="1"/>
      <c r="GK81" s="13"/>
    </row>
    <row r="82" spans="1:197" x14ac:dyDescent="0.2">
      <c r="A82" s="4" t="s">
        <v>19</v>
      </c>
      <c r="B82" s="4">
        <f>DEGREES(ACOS(A79/(SQRT((A77^2)+(A78^2)+(A79^2)))))</f>
        <v>98.912164285767858</v>
      </c>
      <c r="C82" s="4">
        <f>DEGREES(ATAN(A78/A77))</f>
        <v>76.042568393579685</v>
      </c>
      <c r="E82" s="5" t="s">
        <v>4</v>
      </c>
      <c r="F82" s="6" t="s">
        <v>5</v>
      </c>
      <c r="G82" s="7" t="s">
        <v>6</v>
      </c>
      <c r="H82" s="8" t="s">
        <v>1</v>
      </c>
      <c r="I82">
        <v>17</v>
      </c>
      <c r="J82" s="9" t="s">
        <v>7</v>
      </c>
      <c r="K82">
        <v>17</v>
      </c>
      <c r="M82" s="17">
        <f>A18</f>
        <v>40</v>
      </c>
      <c r="N82" s="17">
        <f>B18</f>
        <v>-40</v>
      </c>
      <c r="O82" s="17">
        <f>C18</f>
        <v>259.10000000000002</v>
      </c>
      <c r="Q82" s="61">
        <f t="array" ref="Q82:Q84">MMULT(AI82:AK84,AG82:AG84)</f>
        <v>0.85352544736199099</v>
      </c>
      <c r="R82" s="13"/>
      <c r="S82" s="17">
        <v>1</v>
      </c>
      <c r="T82">
        <v>0</v>
      </c>
      <c r="V82" s="73">
        <f>(T82^2)*(1-COS(RADIANS(O82+45)))+(COS(RADIANS(O82+45)))</f>
        <v>0.56063899456324184</v>
      </c>
      <c r="W82" s="73">
        <f>(T82*T83)*(1-COS(RADIANS(O82+45)))-T84*(SIN(RADIANS(O82+45)))</f>
        <v>0.8280603346224944</v>
      </c>
      <c r="X82" s="73">
        <f>(T82*T84)*(1-COS(RADIANS(O82+45)))+T83*(SIN(RADIANS(O82+45)))</f>
        <v>0</v>
      </c>
      <c r="Y82" s="10"/>
      <c r="Z82">
        <f t="array" ref="Z82:Z84">MMULT(V82:X84,S82:S84)</f>
        <v>0.56063899456324184</v>
      </c>
      <c r="AA82" s="23">
        <f>COS(RADIANS('[1]Biaxial Input'!$F$21))</f>
        <v>-0.9975640502598242</v>
      </c>
      <c r="AC82" s="30">
        <f>(AA82^2)*(1-COS(RADIANS(N82)))+(COS(RADIANS(N82)))</f>
        <v>0.99886158030145311</v>
      </c>
      <c r="AD82" s="30">
        <f>(AA82*AA83)*(1-COS(RADIANS(N82)))-AA84*(SIN(RADIANS(N82)))</f>
        <v>-1.6280160168985456E-2</v>
      </c>
      <c r="AE82" s="30">
        <f>(AA82*AA84)*(1-COS(RADIANS(N82)))+AA83*(SIN(RADIANS(N82)))</f>
        <v>-4.4838597018148282E-2</v>
      </c>
      <c r="AG82">
        <f t="array" ref="AG82:AG84">MMULT(AC82:AE84,Z82:Z84)</f>
        <v>0.57348170696529543</v>
      </c>
      <c r="AI82" s="28">
        <f>(T82^2)*(1-COS(RADIANS(M82)))+(COS(RADIANS(M82)))</f>
        <v>0.76604444311897801</v>
      </c>
      <c r="AJ82" s="28">
        <f>(T82*T83)*(1-COS(RADIANS(M82)))-T84*(SIN(RADIANS(M82)))</f>
        <v>-0.64278760968653925</v>
      </c>
      <c r="AK82" s="28">
        <f>(T82*T84)*(1-COS(RADIANS(M82)))+T83*(SIN(RADIANS(M82)))</f>
        <v>0</v>
      </c>
      <c r="AM82" s="61">
        <f t="array" ref="AM82:AM84">MMULT(AI82:AK84,AW82:AW84)</f>
        <v>-0.3588112933432448</v>
      </c>
      <c r="AN82" s="13"/>
      <c r="AO82" s="17">
        <v>1</v>
      </c>
      <c r="AP82">
        <v>0</v>
      </c>
      <c r="AR82" s="73">
        <f>(T82^2)*(1-COS(RADIANS(O82-45)))+(COS(RADIANS(O82-45)))</f>
        <v>-0.82806033462249429</v>
      </c>
      <c r="AS82" s="73">
        <f>(T82*T83)*(1-COS(RADIANS(O82-45)))-T84*(SIN(RADIANS(O82-45)))</f>
        <v>0.56063899456324184</v>
      </c>
      <c r="AT82" s="73">
        <f>(T82*T84)*(1-COS(RADIANS(O82-45)))+T83*(SIN(RADIANS(O82-45)))</f>
        <v>0</v>
      </c>
      <c r="AU82" s="10"/>
      <c r="AV82">
        <f t="array" ref="AV82:AV84">MMULT(AR82:AT84,S82:S84)</f>
        <v>-0.82806033462249429</v>
      </c>
      <c r="AW82" s="1">
        <f t="array" ref="AW82:AW84">MMULT(AC82:AE84,AV82:AV84)</f>
        <v>-0.81799036179750617</v>
      </c>
      <c r="AY82">
        <f>Q82+AM82</f>
        <v>0.49471415401874619</v>
      </c>
      <c r="AZ82">
        <f>AY82/(SQRT(AY82^2+AY83^2+AY84^2))</f>
        <v>0.34981573305562152</v>
      </c>
      <c r="BB82" s="10"/>
      <c r="BC82" s="11">
        <f>(G48^2)*F48+G48*G49*F49+G48*G50*F50-((H48^2)*F48+H48*H49*F49+H48*H50*F50)</f>
        <v>0.31751235042492193</v>
      </c>
      <c r="BD82" s="12">
        <f>G48*G49*F48+(G49^2)*F49+G49*G50*F50-(H48*H49*F48+(H49^2)*F49+H49*H50*F50)</f>
        <v>0.5195739301332527</v>
      </c>
      <c r="BE82" s="12">
        <f>G48*G50*F48+G49*G50*F49+(G50^2)*F50-(H48*H50*F48+H49*H50*F49+(H50^2)*F50)</f>
        <v>0.51314442978259656</v>
      </c>
      <c r="BF82" s="12">
        <f>(G48^2)*E48+G48*G49*E49+G48*G50*E50-((H48^2)*E48+H48*H49*E49+H48*H50*E50)</f>
        <v>0.61925416727351434</v>
      </c>
      <c r="BG82" s="12">
        <f>G48*G49*E48+(G49^2)*E49+G49*G50*E50-(H48*H49*E48+(H49^2)*E49+H49*H50*E50)</f>
        <v>-0.65871235521757865</v>
      </c>
      <c r="BH82" s="24">
        <f>G48*G50*E48+G49*G50*E49+(G50^2)*E50-(H48*H50*E48+H49*H50*E49+(H50^2)*E50)</f>
        <v>0.26782146813051944</v>
      </c>
      <c r="BI82" s="10">
        <f>J48</f>
        <v>0.32451958748875875</v>
      </c>
      <c r="BL82" s="23">
        <f>EM83*EH84-EM84*EH83</f>
        <v>-0.85725153043426916</v>
      </c>
      <c r="BV82" s="4" t="s">
        <v>19</v>
      </c>
      <c r="BW82" s="4" t="e">
        <f>DEGREES(ACOS(BV79/(SQRT((BV77^2)+(BV78^2)+(BV79^2)))))</f>
        <v>#REF!</v>
      </c>
      <c r="BX82" s="4" t="e">
        <f>DEGREES(ATAN(BV78/BV77))</f>
        <v>#REF!</v>
      </c>
      <c r="BZ82" s="5" t="s">
        <v>4</v>
      </c>
      <c r="CA82" s="6" t="s">
        <v>5</v>
      </c>
      <c r="CB82" s="7" t="s">
        <v>6</v>
      </c>
      <c r="CC82" s="8" t="s">
        <v>1</v>
      </c>
      <c r="CD82">
        <v>17</v>
      </c>
      <c r="CE82" s="9" t="s">
        <v>7</v>
      </c>
      <c r="CG82" s="90" t="s">
        <v>157</v>
      </c>
      <c r="CH82" s="61">
        <f>CE83-((CH84-CE83)/(EY82-CW82))*CW82</f>
        <v>8.2317741717849202</v>
      </c>
      <c r="CI82" s="10"/>
      <c r="CK82" s="5" t="s">
        <v>4</v>
      </c>
      <c r="CL82" s="6" t="s">
        <v>5</v>
      </c>
      <c r="CM82" s="7" t="s">
        <v>6</v>
      </c>
      <c r="CN82" s="8" t="s">
        <v>1</v>
      </c>
      <c r="CO82" s="10"/>
      <c r="CP82">
        <f t="shared" ref="CP82:CQ84" si="130">BZ83</f>
        <v>0.93180266183863136</v>
      </c>
      <c r="CQ82">
        <f t="shared" si="130"/>
        <v>-0.87956522186239505</v>
      </c>
      <c r="CR82">
        <f>CI86</f>
        <v>0</v>
      </c>
      <c r="CS82">
        <f>CL86</f>
        <v>0</v>
      </c>
      <c r="CU82" s="17">
        <f>BV18</f>
        <v>40</v>
      </c>
      <c r="CV82" s="17">
        <f>BW18</f>
        <v>-40</v>
      </c>
      <c r="CW82" s="31">
        <f>BX18</f>
        <v>259.10000000000002</v>
      </c>
      <c r="CY82" s="61">
        <f t="array" ref="CY82:CY84">MMULT(DQ82:DS84,DO82:DO84)</f>
        <v>0.85352544736199099</v>
      </c>
      <c r="CZ82" s="13"/>
      <c r="DA82" s="17">
        <v>1</v>
      </c>
      <c r="DB82">
        <v>0</v>
      </c>
      <c r="DD82" s="73">
        <f>(DB82^2)*(1-COS(RADIANS(CW82+45)))+(COS(RADIANS(CW82+45)))</f>
        <v>0.56063899456324184</v>
      </c>
      <c r="DE82" s="73">
        <f>(DB82*DB83)*(1-COS(RADIANS(CW82+45)))-DB84*(SIN(RADIANS(CW82+45)))</f>
        <v>0.8280603346224944</v>
      </c>
      <c r="DF82" s="73">
        <f>(DB82*DB84)*(1-COS(RADIANS(CW82+45)))+DB83*(SIN(RADIANS(CW82+45)))</f>
        <v>0</v>
      </c>
      <c r="DG82" s="10"/>
      <c r="DH82">
        <f t="array" ref="DH82:DH84">MMULT(DD82:DF84,DA82:DA84)</f>
        <v>0.56063899456324184</v>
      </c>
      <c r="DI82" s="23">
        <f>COS(RADIANS('[1]Biaxial Input'!$F$21))</f>
        <v>-0.9975640502598242</v>
      </c>
      <c r="DK82" s="30">
        <f>(DI82^2)*(1-COS(RADIANS(CV82)))+(COS(RADIANS(CV82)))</f>
        <v>0.99886158030145311</v>
      </c>
      <c r="DL82" s="30">
        <f>(DI82*DI83)*(1-COS(RADIANS(CV82)))-DI84*(SIN(RADIANS(CV82)))</f>
        <v>-1.6280160168985456E-2</v>
      </c>
      <c r="DM82" s="30">
        <f>(DI82*DI84)*(1-COS(RADIANS(CV82)))+DI83*(SIN(RADIANS(CV82)))</f>
        <v>-4.4838597018148282E-2</v>
      </c>
      <c r="DO82">
        <f t="array" ref="DO82:DO84">MMULT(DK82:DM84,DH82:DH84)</f>
        <v>0.57348170696529543</v>
      </c>
      <c r="DQ82" s="28">
        <f>(DB82^2)*(1-COS(RADIANS(CU82)))+(COS(RADIANS(CU82)))</f>
        <v>0.76604444311897801</v>
      </c>
      <c r="DR82" s="28">
        <f>(DB82*DB83)*(1-COS(RADIANS(CU82)))-DB84*(SIN(RADIANS(CU82)))</f>
        <v>-0.64278760968653925</v>
      </c>
      <c r="DS82" s="28">
        <f>(DB82*DB84)*(1-COS(RADIANS(CU82)))+DB83*(SIN(RADIANS(CU82)))</f>
        <v>0</v>
      </c>
      <c r="DU82" s="61">
        <f t="array" ref="DU82:DU84">MMULT(DQ82:DS84,EE82:EE84)</f>
        <v>-0.3588112933432448</v>
      </c>
      <c r="DV82" s="13"/>
      <c r="DW82" s="17">
        <v>1</v>
      </c>
      <c r="DX82">
        <v>0</v>
      </c>
      <c r="DZ82" s="73">
        <f>(DB82^2)*(1-COS(RADIANS(CW82-45)))+(COS(RADIANS(CW82-45)))</f>
        <v>-0.82806033462249429</v>
      </c>
      <c r="EA82" s="73">
        <f>(DB82*DB83)*(1-COS(RADIANS(CW82-45)))-DB84*(SIN(RADIANS(CW82-45)))</f>
        <v>0.56063899456324184</v>
      </c>
      <c r="EB82" s="73">
        <f>(DB82*DB84)*(1-COS(RADIANS(CW82-45)))+DB83*(SIN(RADIANS(CW82-45)))</f>
        <v>0</v>
      </c>
      <c r="EC82" s="10"/>
      <c r="ED82">
        <f t="array" ref="ED82:ED84">MMULT(DZ82:EB84,DA82:DA84)</f>
        <v>-0.82806033462249429</v>
      </c>
      <c r="EE82" s="1">
        <f t="array" ref="EE82:EE84">MMULT(DK82:DM84,ED82:ED84)</f>
        <v>-0.81799036179750617</v>
      </c>
      <c r="EG82">
        <f>CY82+DU82</f>
        <v>0.49471415401874619</v>
      </c>
      <c r="EH82">
        <f>EG82/(SQRT(EG82^2+EG83^2+EG84^2))</f>
        <v>0.34981573305562152</v>
      </c>
      <c r="EJ82">
        <f>Q82+AM82</f>
        <v>0.49471415401874619</v>
      </c>
      <c r="EK82">
        <f>EJ82/(SQRT(EJ82^2+EJ83^2+EJ84^2))</f>
        <v>0.34981573305562152</v>
      </c>
      <c r="EM82" s="23">
        <f>CY83*DU84-CY84*DU83</f>
        <v>-0.37782107733007803</v>
      </c>
      <c r="EO82" s="15">
        <v>17</v>
      </c>
      <c r="EP82" s="9" t="s">
        <v>7</v>
      </c>
      <c r="EW82" s="17">
        <f>CU82</f>
        <v>40</v>
      </c>
      <c r="EX82" s="17">
        <f>CV82</f>
        <v>-40</v>
      </c>
      <c r="EY82" s="31">
        <f>2+CW82</f>
        <v>261.10000000000002</v>
      </c>
      <c r="EZ82" s="10"/>
      <c r="FA82" s="61">
        <f t="array" ref="FA82:FA84">MMULT(FS82:FU84,FQ82:FQ84)</f>
        <v>0.86552783626979668</v>
      </c>
      <c r="FB82" s="13" t="e">
        <f>BW83</f>
        <v>#REF!</v>
      </c>
      <c r="FC82" s="17">
        <v>1</v>
      </c>
      <c r="FD82">
        <v>0</v>
      </c>
      <c r="FF82" s="73">
        <f>(FD82^2)*(1-COS(RADIANS(EY82+45)))+(COS(RADIANS(EY82+45)))</f>
        <v>0.58919635735334253</v>
      </c>
      <c r="FG82" s="73">
        <f>(FD82*FD83)*(1-COS(RADIANS(EY82+45)))-FD84*(SIN(RADIANS(EY82+45)))</f>
        <v>0.80798988389803017</v>
      </c>
      <c r="FH82" s="73">
        <f>(FD82*FD84)*(1-COS(RADIANS(EY82+45)))+FD83*(SIN(RADIANS(EY82+45)))</f>
        <v>0</v>
      </c>
      <c r="FI82" s="10"/>
      <c r="FJ82">
        <f t="array" ref="FJ82:FJ84">MMULT(FF82:FH84,FC82:FC84)</f>
        <v>0.58919635735334253</v>
      </c>
      <c r="FK82" s="23">
        <f>COS(RADIANS(176))</f>
        <v>-0.9975640502598242</v>
      </c>
      <c r="FM82" s="30">
        <f>(FK82^2)*(1-COS(RADIANS(EX82)))+(COS(RADIANS(EX82)))</f>
        <v>0.99886158030145311</v>
      </c>
      <c r="FN82" s="30">
        <f>(FK82*FK83)*(1-COS(RADIANS(EX82)))-FK84*(SIN(RADIANS(EX82)))</f>
        <v>-1.6280160168985456E-2</v>
      </c>
      <c r="FO82" s="30">
        <f>(FK82*FK84)*(1-COS(RADIANS(EX82)))+FK83*(SIN(RADIANS(EX82)))</f>
        <v>-4.4838597018148282E-2</v>
      </c>
      <c r="FQ82">
        <f t="array" ref="FQ82:FQ84">MMULT(FM82:FO84,FJ82:FJ84)</f>
        <v>0.60167980933859933</v>
      </c>
      <c r="FS82" s="28">
        <f>(FD82^2)*(1-COS(RADIANS(EW82)))+(COS(RADIANS(EW82)))</f>
        <v>0.76604444311897801</v>
      </c>
      <c r="FT82" s="28">
        <f>(FD82*FD83)*(1-COS(RADIANS(EW82)))-FD84*(SIN(RADIANS(EW82)))</f>
        <v>-0.64278760968653925</v>
      </c>
      <c r="FU82" s="28">
        <f>(FD82*FD84)*(1-COS(RADIANS(EW82)))+FD83*(SIN(RADIANS(EW82)))</f>
        <v>0</v>
      </c>
      <c r="FW82" s="61">
        <f t="array" ref="FW82:FW84">MMULT(FS82:FU84,GG82:GG84)</f>
        <v>-0.32880510666238627</v>
      </c>
      <c r="FX82" s="13" t="e">
        <f>BX83</f>
        <v>#REF!</v>
      </c>
      <c r="FY82" s="17">
        <v>1</v>
      </c>
      <c r="FZ82">
        <v>0</v>
      </c>
      <c r="GB82" s="73">
        <f>(FD82^2)*(1-COS(RADIANS(EY82-45)))+(COS(RADIANS(EY82-45)))</f>
        <v>-0.80798988389803039</v>
      </c>
      <c r="GC82" s="73">
        <f>(FD82*FD83)*(1-COS(RADIANS(EY82-45)))-FD84*(SIN(RADIANS(EY82-45)))</f>
        <v>0.58919635735334219</v>
      </c>
      <c r="GD82" s="73">
        <f>(FD82*FD84)*(1-COS(RADIANS(EY82-45)))+FD83*(SIN(RADIANS(EY82-45)))</f>
        <v>0</v>
      </c>
      <c r="GE82" s="10"/>
      <c r="GF82">
        <f t="array" ref="GF82:GF84">MMULT(GB82:GD84,FC82:FC84)</f>
        <v>-0.80798988389803039</v>
      </c>
      <c r="GG82" s="1">
        <f t="array" ref="GG82:GG84">MMULT(FM82:FO84,GF82:GF84)</f>
        <v>-0.79747784122927901</v>
      </c>
      <c r="GI82">
        <f>FA82+FW82</f>
        <v>0.53672272960741041</v>
      </c>
      <c r="GJ82">
        <f>GI82/(SQRT(GI82^2+GI83^2+GI84^2))</f>
        <v>0.3795202817223538</v>
      </c>
      <c r="GL82" t="e">
        <f>CH83+DC82</f>
        <v>#VALUE!</v>
      </c>
      <c r="GM82" t="e">
        <f>GL82/(SQRT(GL82^2+GL83^2+GL84^2))</f>
        <v>#VALUE!</v>
      </c>
      <c r="GO82" s="27">
        <f>FA83*FW84-FA84*FW83</f>
        <v>-0.37782107733007797</v>
      </c>
    </row>
    <row r="83" spans="1:197" x14ac:dyDescent="0.2">
      <c r="A83" s="4" t="s">
        <v>18</v>
      </c>
      <c r="B83" s="4">
        <f>DEGREES(ACOS(B79/(SQRT((B77^2)+(B78^2)+(B79^2)))))</f>
        <v>159.28060722303744</v>
      </c>
      <c r="C83" s="4">
        <f>DEGREES(ATAN(B78/B77))</f>
        <v>-38.449674848593176</v>
      </c>
      <c r="D83" t="s">
        <v>8</v>
      </c>
      <c r="E83" s="5">
        <f t="shared" ref="E83:F85" si="131">E78</f>
        <v>0.93600000000000005</v>
      </c>
      <c r="F83" s="6">
        <f t="shared" si="131"/>
        <v>0.31900000000000001</v>
      </c>
      <c r="G83" s="7">
        <f>Q82</f>
        <v>0.85352544736199099</v>
      </c>
      <c r="H83" s="8">
        <f>AM82</f>
        <v>-0.3588112933432448</v>
      </c>
      <c r="J83" s="9">
        <f>((SUMPRODUCT(G83:G85,E83:E85))*(SUMPRODUCT(G83:(G85),F83:F85)))-((SUMPRODUCT(H83:H85,E83:E85))*(SUMPRODUCT(H83:H85,F83:F85)))</f>
        <v>0.67326575284273471</v>
      </c>
      <c r="Q83" s="61">
        <v>-0.12501286246974219</v>
      </c>
      <c r="S83" s="17">
        <v>0</v>
      </c>
      <c r="T83">
        <v>0</v>
      </c>
      <c r="V83" s="73">
        <f>(T82*T83)*(1-COS(RADIANS(O82+45)))+T84*(SIN(RADIANS(O82+45)))</f>
        <v>-0.8280603346224944</v>
      </c>
      <c r="W83" s="73">
        <f>(T83^2)*(1-COS(RADIANS(O82+45)))+(COS(RADIANS(O82+45)))</f>
        <v>0.56063899456324184</v>
      </c>
      <c r="X83" s="73">
        <f>(T83*T84)*(1-COS(RADIANS(O82+45)))-T82*(SIN(RADIANS(O82+45)))</f>
        <v>0</v>
      </c>
      <c r="Y83" s="10"/>
      <c r="Z83">
        <v>-0.8280603346224944</v>
      </c>
      <c r="AA83" s="23">
        <f>SIN(RADIANS('[1]Biaxial Input'!$F$21))*(COS(RADIANS(0)))</f>
        <v>6.9756473744125524E-2</v>
      </c>
      <c r="AC83" s="30">
        <f>(AA82*AA83)*(1-COS(RADIANS(N82)))+AA84*(SIN(RADIANS(N82)))</f>
        <v>-1.6280160168985456E-2</v>
      </c>
      <c r="AD83" s="30">
        <f>(AA83^2)*(1-COS(RADIANS(N82)))+(COS(RADIANS(N82)))</f>
        <v>0.7671828628175249</v>
      </c>
      <c r="AE83" s="30">
        <f>(AA83*AA84)*(1-COS(RADIANS(N82)))-AA82*(SIN(RADIANS(N82)))</f>
        <v>-0.64122181137573508</v>
      </c>
      <c r="AG83">
        <v>-0.6444009907297914</v>
      </c>
      <c r="AI83" s="28">
        <f>(T82*T83)*(1-COS(RADIANS(M82)))+T84*(SIN(RADIANS(M82)))</f>
        <v>0.64278760968653925</v>
      </c>
      <c r="AJ83" s="28">
        <f>(T83^2)*(1-COS(RADIANS(M82)))+(COS(RADIANS(M82)))</f>
        <v>0.76604444311897801</v>
      </c>
      <c r="AK83" s="28">
        <f>(T83*T84)*(1-COS(RADIANS(M82)))-T82*(SIN(RADIANS(M82)))</f>
        <v>0</v>
      </c>
      <c r="AM83" s="61">
        <v>-0.84495244808536252</v>
      </c>
      <c r="AO83" s="17">
        <v>0</v>
      </c>
      <c r="AP83">
        <v>0</v>
      </c>
      <c r="AR83" s="73">
        <f>(T82*T83)*(1-COS(RADIANS(O82-45)))+T84*(SIN(RADIANS(O82-45)))</f>
        <v>-0.56063899456324184</v>
      </c>
      <c r="AS83" s="73">
        <f>(T83^2)*(1-COS(RADIANS(O82-45)))+(COS(RADIANS(O82-45)))</f>
        <v>-0.82806033462249429</v>
      </c>
      <c r="AT83" s="73">
        <f>(T83*T84)*(1-COS(RADIANS(O82-45)))-T82*(SIN(RADIANS(O82-45)))</f>
        <v>0</v>
      </c>
      <c r="AU83" s="10"/>
      <c r="AV83">
        <v>-0.56063899456324184</v>
      </c>
      <c r="AW83" s="1">
        <v>-0.41663167397892875</v>
      </c>
      <c r="AY83">
        <f t="shared" ref="AY83:AY84" si="132">Q83+AM83</f>
        <v>-0.96996531055510471</v>
      </c>
      <c r="AZ83">
        <f>AY83/(SQRT(AY82^2+AY83^2+AY84^2))</f>
        <v>-0.68586904860923004</v>
      </c>
      <c r="BB83" s="10"/>
      <c r="BC83" s="11">
        <f>(G53^2)*F53+G53*G54*F54+G53*G55*F55-((H53^2)*F53+H53*H54*F54+H53*H55*F55)</f>
        <v>-5.8277552097054708E-2</v>
      </c>
      <c r="BD83" s="12">
        <f>G53*G54*F53+(G54^2)*F54+G54*G55*F55-(H53*H54*F53+(H54^2)*F54+H54*H55*F55)</f>
        <v>0.60843046041099769</v>
      </c>
      <c r="BE83" s="12">
        <f>G53*G55*F53+G54*G55*F54+(G55^2)*F55-(H53*H55*F53+H54*H55*F54+(H55^2)*F55)</f>
        <v>-0.11986366172612746</v>
      </c>
      <c r="BF83" s="12">
        <f>(G53^2)*E53+G53*G54*E54+G53*G55*E55-((H53^2)*E53+H53*H54*E54+H53*H55*E55)</f>
        <v>0.50963681190348398</v>
      </c>
      <c r="BG83" s="12">
        <f>G53*G54*E53+(G54^2)*E54+G54*G55*E55-(H53*H54*E53+(H54^2)*E54+H54*H55*E55)</f>
        <v>-0.21858940374989461</v>
      </c>
      <c r="BH83" s="24">
        <f>G53*G55*E53+G54*G55*E54+(G55^2)*E55-(H53*H55*E53+H54*H55*E54+(H55^2)*E55)</f>
        <v>0.62405388918200466</v>
      </c>
      <c r="BI83" s="10">
        <f>J53</f>
        <v>-0.22075656656753673</v>
      </c>
      <c r="BL83" s="23">
        <f>EM84*EH82-EM82*EH84</f>
        <v>-0.50907416303343811</v>
      </c>
      <c r="BV83" s="4" t="s">
        <v>18</v>
      </c>
      <c r="BW83" s="4" t="e">
        <f>DEGREES(ACOS(BW79/(SQRT((BW77^2)+(BW78^2)+(BW79^2)))))</f>
        <v>#REF!</v>
      </c>
      <c r="BX83" s="4" t="e">
        <f>DEGREES(ATAN(BW78/BW77))</f>
        <v>#REF!</v>
      </c>
      <c r="BY83" t="s">
        <v>8</v>
      </c>
      <c r="BZ83" s="5">
        <f t="shared" ref="BZ83:CA85" si="133">BZ78</f>
        <v>0.93180266183863136</v>
      </c>
      <c r="CA83" s="6">
        <f t="shared" si="133"/>
        <v>-0.87956522186239505</v>
      </c>
      <c r="CB83" s="7">
        <f>CY82</f>
        <v>0.85352544736199099</v>
      </c>
      <c r="CC83" s="8">
        <f>DU82</f>
        <v>-0.3588112933432448</v>
      </c>
      <c r="CE83" s="9">
        <f>((SUMPRODUCT(CB83:CB85,BZ83:BZ85))*(SUMPRODUCT(CB83:(CB85),CA83:CA85)))-((SUMPRODUCT(CC83:CC85,BZ83:BZ85))*(SUMPRODUCT(CC83:CC85,CA83:CA85)))</f>
        <v>7.5295550694737257E-4</v>
      </c>
      <c r="CG83">
        <v>1</v>
      </c>
      <c r="CH83" t="s">
        <v>161</v>
      </c>
      <c r="CI83" s="67"/>
      <c r="CJ83" s="1" t="s">
        <v>8</v>
      </c>
      <c r="CK83" s="5">
        <f t="shared" ref="CK83:CL85" si="134">BZ83</f>
        <v>0.93180266183863136</v>
      </c>
      <c r="CL83" s="6">
        <f t="shared" si="134"/>
        <v>-0.87956522186239505</v>
      </c>
      <c r="CM83" s="7">
        <f>FA82</f>
        <v>0.86552783626979668</v>
      </c>
      <c r="CN83" s="8">
        <f>FW82</f>
        <v>-0.32880510666238627</v>
      </c>
      <c r="CO83" s="10"/>
      <c r="CP83">
        <f t="shared" si="130"/>
        <v>0.3492962422733713</v>
      </c>
      <c r="CQ83">
        <f t="shared" si="130"/>
        <v>-0.34518112468713447</v>
      </c>
      <c r="CR83">
        <f>CJ86</f>
        <v>0</v>
      </c>
      <c r="CS83">
        <f>CM86</f>
        <v>0</v>
      </c>
      <c r="CW83" s="28"/>
      <c r="CY83" s="61">
        <v>-0.12501286246974219</v>
      </c>
      <c r="DA83" s="17">
        <v>0</v>
      </c>
      <c r="DB83">
        <v>0</v>
      </c>
      <c r="DD83" s="73">
        <f>(DB82*DB83)*(1-COS(RADIANS(CW82+45)))+DB84*(SIN(RADIANS(CW82+45)))</f>
        <v>-0.8280603346224944</v>
      </c>
      <c r="DE83" s="73">
        <f>(DB83^2)*(1-COS(RADIANS(CW82+45)))+(COS(RADIANS(CW82+45)))</f>
        <v>0.56063899456324184</v>
      </c>
      <c r="DF83" s="73">
        <f>(DB83*DB84)*(1-COS(RADIANS(CW82+45)))-DB82*(SIN(RADIANS(CW82+45)))</f>
        <v>0</v>
      </c>
      <c r="DG83" s="10"/>
      <c r="DH83">
        <v>-0.8280603346224944</v>
      </c>
      <c r="DI83" s="23">
        <f>SIN(RADIANS('[1]Biaxial Input'!$F$21))*(COS(RADIANS(0)))</f>
        <v>6.9756473744125524E-2</v>
      </c>
      <c r="DK83" s="30">
        <f>(DI82*DI83)*(1-COS(RADIANS(CV82)))+DI84*(SIN(RADIANS(CV82)))</f>
        <v>-1.6280160168985456E-2</v>
      </c>
      <c r="DL83" s="30">
        <f>(DI83^2)*(1-COS(RADIANS(CV82)))+(COS(RADIANS(CV82)))</f>
        <v>0.7671828628175249</v>
      </c>
      <c r="DM83" s="30">
        <f>(DI83*DI84)*(1-COS(RADIANS(CV82)))-DI82*(SIN(RADIANS(CV82)))</f>
        <v>-0.64122181137573508</v>
      </c>
      <c r="DO83">
        <v>-0.6444009907297914</v>
      </c>
      <c r="DQ83" s="28">
        <f>(DB82*DB83)*(1-COS(RADIANS(CU82)))+DB84*(SIN(RADIANS(CU82)))</f>
        <v>0.64278760968653925</v>
      </c>
      <c r="DR83" s="28">
        <f>(DB83^2)*(1-COS(RADIANS(CU82)))+(COS(RADIANS(CU82)))</f>
        <v>0.76604444311897801</v>
      </c>
      <c r="DS83" s="28">
        <f>(DB83*DB84)*(1-COS(RADIANS(CU82)))-DB82*(SIN(RADIANS(CU82)))</f>
        <v>0</v>
      </c>
      <c r="DU83" s="61">
        <v>-0.84495244808536252</v>
      </c>
      <c r="DW83" s="17">
        <v>0</v>
      </c>
      <c r="DX83">
        <v>0</v>
      </c>
      <c r="DZ83" s="73">
        <f>(DB82*DB83)*(1-COS(RADIANS(CW82-45)))+DB84*(SIN(RADIANS(CW82-45)))</f>
        <v>-0.56063899456324184</v>
      </c>
      <c r="EA83" s="73">
        <f>(DB83^2)*(1-COS(RADIANS(CW82-45)))+(COS(RADIANS(CW82-45)))</f>
        <v>-0.82806033462249429</v>
      </c>
      <c r="EB83" s="73">
        <f>(DB83*DB84)*(1-COS(RADIANS(CW82-45)))-DB82*(SIN(RADIANS(CW82-45)))</f>
        <v>0</v>
      </c>
      <c r="EC83" s="10"/>
      <c r="ED83">
        <v>-0.56063899456324184</v>
      </c>
      <c r="EE83" s="1">
        <v>-0.41663167397892875</v>
      </c>
      <c r="EG83">
        <f>CY83+DU83</f>
        <v>-0.96996531055510471</v>
      </c>
      <c r="EH83">
        <f>EG83/(SQRT(EG82^2+EG83^2+EG84^2))</f>
        <v>-0.68586904860923004</v>
      </c>
      <c r="EJ83">
        <f>Q83+AM83</f>
        <v>-0.96996531055510471</v>
      </c>
      <c r="EK83">
        <f>EJ83/(SQRT(EJ82^2+EJ83^2+EJ84^2))</f>
        <v>-0.68586904860923004</v>
      </c>
      <c r="EM83" s="23">
        <f>CY84*DU82-CY82*DU84</f>
        <v>0.52002610001006078</v>
      </c>
      <c r="EP83" s="9">
        <f>((SUMPRODUCT(CM83:CM85,BZ83:BZ85))*(SUMPRODUCT(CM83:CM85,CA83:CA85)))-((SUMPRODUCT(CN83:CN85,BZ83:BZ85))*(SUMPRODUCT(CN83:CN85,CA83:CA85)))</f>
        <v>-6.2782522812450337E-2</v>
      </c>
      <c r="EY83" s="28"/>
      <c r="EZ83" s="10"/>
      <c r="FA83" s="61">
        <v>-9.5448292835934478E-2</v>
      </c>
      <c r="FB83" s="13" t="e">
        <f>BW84</f>
        <v>#REF!</v>
      </c>
      <c r="FC83" s="17">
        <v>0</v>
      </c>
      <c r="FD83">
        <v>0</v>
      </c>
      <c r="FF83" s="73">
        <f>(FD82*FD83)*(1-COS(RADIANS(EY82+45)))+FD84*(SIN(RADIANS(EY82+45)))</f>
        <v>-0.80798988389803017</v>
      </c>
      <c r="FG83" s="73">
        <f>(FD83^2)*(1-COS(RADIANS(EY82+45)))+(COS(RADIANS(EY82+45)))</f>
        <v>0.58919635735334253</v>
      </c>
      <c r="FH83" s="73">
        <f>(FD83*FD84)*(1-COS(RADIANS(EY82+45)))-FD82*(SIN(RADIANS(EY82+45)))</f>
        <v>0</v>
      </c>
      <c r="FI83" s="10"/>
      <c r="FJ83">
        <v>-0.80798988389803017</v>
      </c>
      <c r="FK83" s="23">
        <f>SIN(RADIANS(176))*(COS(RADIANS(0)))</f>
        <v>6.9756473744125524E-2</v>
      </c>
      <c r="FM83" s="30">
        <f>(FK82*FK83)*(1-COS(RADIANS(EX82)))+FK84*(SIN(RADIANS(EX82)))</f>
        <v>-1.6280160168985456E-2</v>
      </c>
      <c r="FN83" s="30">
        <f>(FK83^2)*(1-COS(RADIANS(EX82)))+(COS(RADIANS(EX82)))</f>
        <v>0.7671828628175249</v>
      </c>
      <c r="FO83" s="30">
        <f>(FK83*FK84)*(1-COS(RADIANS(EX82)))-FK82*(SIN(RADIANS(EX82)))</f>
        <v>-0.64122181137573508</v>
      </c>
      <c r="FQ83">
        <v>-0.6294682033251856</v>
      </c>
      <c r="FS83" s="28">
        <f>(FD82*FD83)*(1-COS(RADIANS(EW82)))+FD84*(SIN(RADIANS(EW82)))</f>
        <v>0.64278760968653925</v>
      </c>
      <c r="FT83" s="28">
        <f>(FD83^2)*(1-COS(RADIANS(EW82)))+(COS(RADIANS(EW82)))</f>
        <v>0.76604444311897801</v>
      </c>
      <c r="FU83" s="28">
        <f>(FD83*FD84)*(1-COS(RADIANS(EW82)))-FD82*(SIN(RADIANS(EW82)))</f>
        <v>0</v>
      </c>
      <c r="FW83" s="61">
        <v>-0.84880061186537292</v>
      </c>
      <c r="FX83" s="13" t="e">
        <f>BX84</f>
        <v>#REF!</v>
      </c>
      <c r="FY83" s="17">
        <v>0</v>
      </c>
      <c r="FZ83">
        <v>0</v>
      </c>
      <c r="GB83" s="73">
        <f>(FD82*FD83)*(1-COS(RADIANS(EY82-45)))+FD84*(SIN(RADIANS(EY82-45)))</f>
        <v>-0.58919635735334219</v>
      </c>
      <c r="GC83" s="73">
        <f>(FD83^2)*(1-COS(RADIANS(EY82-45)))+(COS(RADIANS(EY82-45)))</f>
        <v>-0.80798988389803039</v>
      </c>
      <c r="GD83" s="73">
        <f>(FD83*FD84)*(1-COS(RADIANS(EY82-45)))-FD82*(SIN(RADIANS(EY82-45)))</f>
        <v>0</v>
      </c>
      <c r="GE83" s="10"/>
      <c r="GF83">
        <v>-0.58919635735334219</v>
      </c>
      <c r="GG83" s="1">
        <v>-0.43886714347121458</v>
      </c>
      <c r="GI83">
        <f>FA83+FW83</f>
        <v>-0.9442489047013074</v>
      </c>
      <c r="GJ83">
        <f>GI83/(SQRT(GI82^2+GI83^2+GI84^2))</f>
        <v>-0.66768480364226479</v>
      </c>
      <c r="GL83">
        <f>CH84+DC83</f>
        <v>-6.2782522812450337E-2</v>
      </c>
      <c r="GM83" t="e">
        <f>GL83/(SQRT(GL82^2+GL83^2+GL84^2))</f>
        <v>#VALUE!</v>
      </c>
      <c r="GO83" s="27">
        <f>FA84*FW82-FA82*FW84</f>
        <v>0.52002610001006078</v>
      </c>
    </row>
    <row r="84" spans="1:197" x14ac:dyDescent="0.2">
      <c r="A84" s="4" t="s">
        <v>20</v>
      </c>
      <c r="B84" s="4">
        <f>DEGREES(ACOS(C79/(SQRT((C77^2)+(C78^2)+(C79^2)))))</f>
        <v>108.54620981414598</v>
      </c>
      <c r="C84" s="4">
        <f>DEGREES(ATAN(C78/C77))</f>
        <v>-10.941726803366063</v>
      </c>
      <c r="D84" t="s">
        <v>9</v>
      </c>
      <c r="E84" s="5">
        <f t="shared" si="131"/>
        <v>-0.219</v>
      </c>
      <c r="F84" s="6">
        <f t="shared" si="131"/>
        <v>-0.51600000000000001</v>
      </c>
      <c r="G84" s="7">
        <f t="shared" ref="G84:G85" si="135">Q83</f>
        <v>-0.12501286246974219</v>
      </c>
      <c r="H84" s="8">
        <f t="shared" ref="H84:H85" si="136">AM83</f>
        <v>-0.84495244808536252</v>
      </c>
      <c r="J84" s="10"/>
      <c r="Q84" s="61">
        <v>-0.50583208174515215</v>
      </c>
      <c r="S84" s="17">
        <v>0</v>
      </c>
      <c r="T84">
        <v>1</v>
      </c>
      <c r="V84" s="73">
        <f>(T82*T84)*(1-COS(RADIANS(O82+45)))-T83*(SIN(RADIANS(O82+45)))</f>
        <v>0</v>
      </c>
      <c r="W84" s="73">
        <f>(T83*T84)*(1-COS(RADIANS(O82+45)))+T82*(SIN(RADIANS(O82+45)))</f>
        <v>0</v>
      </c>
      <c r="X84" s="73">
        <f>(T84^2)*(1-COS(RADIANS(O82+45)))+(COS(RADIANS(O82+45)))</f>
        <v>1</v>
      </c>
      <c r="Y84" s="10"/>
      <c r="Z84">
        <v>0</v>
      </c>
      <c r="AA84" s="23">
        <f>SIN(RADIANS('[1]Biaxial Input'!$F$21))*SIN(RADIANS(0))</f>
        <v>0</v>
      </c>
      <c r="AC84" s="30">
        <f>(AA82*AA84)*(1-COS(RADIANS(N82)))-AA83*(SIN(RADIANS(N82)))</f>
        <v>4.4838597018148282E-2</v>
      </c>
      <c r="AD84" s="30">
        <f>(AA83*AA84)*(1-COS(RADIANS(N82)))+AA82*(SIN(RADIANS(N82)))</f>
        <v>0.64122181137573508</v>
      </c>
      <c r="AE84" s="30">
        <f>(AA84^2)*(1-COS(RADIANS(N82)))+(COS(RADIANS(N82)))</f>
        <v>0.76604444311897801</v>
      </c>
      <c r="AG84">
        <v>-0.50583208174515215</v>
      </c>
      <c r="AI84" s="28">
        <f>(T82*T84)*(1-COS(RADIANS(M82)))-T83*(SIN(RADIANS(M82)))</f>
        <v>0</v>
      </c>
      <c r="AJ84" s="28">
        <f>(T83*T84)*(1-COS(RADIANS(M82)))+T82*(SIN(RADIANS(M82)))</f>
        <v>0</v>
      </c>
      <c r="AK84" s="28">
        <f>(T84^2)*(1-COS(RADIANS(M82)))+(COS(RADIANS(M82)))</f>
        <v>1</v>
      </c>
      <c r="AM84" s="61">
        <v>-0.39662301527256388</v>
      </c>
      <c r="AO84" s="17">
        <v>0</v>
      </c>
      <c r="AP84">
        <v>1</v>
      </c>
      <c r="AR84" s="73">
        <f>(T82*T82)*(1-COS(RADIANS(O82-45)))-T82*(SIN(RADIANS(O82-45)))</f>
        <v>0</v>
      </c>
      <c r="AS84" s="73">
        <f>(T83*T84)*(1-COS(RADIANS(O82-45)))+T82*(SIN(RADIANS(O82-45)))</f>
        <v>0</v>
      </c>
      <c r="AT84" s="73">
        <f>(T84^2)*(1-COS(RADIANS(O82-45)))+(COS(RADIANS(O82-45)))</f>
        <v>1</v>
      </c>
      <c r="AU84" s="10"/>
      <c r="AV84">
        <v>0</v>
      </c>
      <c r="AW84" s="1">
        <v>-0.39662301527256388</v>
      </c>
      <c r="AY84">
        <f t="shared" si="132"/>
        <v>-0.90245509701771609</v>
      </c>
      <c r="AZ84">
        <f>AY84/(SQRT(AY82^2+AY83^2+AY84^2))</f>
        <v>-0.63813211881759069</v>
      </c>
      <c r="BC84" s="11">
        <f>(G58^2)*F58+G58*G59*F59+G58*G60*F60-((H58^2)*F58+H58*H59*F59+H58*H60*F60)</f>
        <v>0.65824347928301252</v>
      </c>
      <c r="BD84" s="12">
        <f>G58*G59*F58+(G59^2)*F59+G59*G60*F60-(H58*H59*F58+(H59^2)*F59+H59*H60*F60)</f>
        <v>6.558260433376692E-2</v>
      </c>
      <c r="BE84" s="12">
        <f>G58*G60*F58+G59*G60*F59+(G60^2)*F60-(H58*H60*F58+H59*H60*F59+(H60^2)*F60)</f>
        <v>-5.0276278442937888E-2</v>
      </c>
      <c r="BF84" s="12">
        <f>(G58^2)*E58+G58*G59*E59+G58*G60*E60-((H58^2)*E58+H58*H59*E59+H58*H60*E60)</f>
        <v>0.74733852863010453</v>
      </c>
      <c r="BG84" s="12">
        <f>G58*G59*E58+(G59^2)*E59+G59*G60*E60-(H58*H59*E58+(H59^2)*E59+H59*H60*E60)</f>
        <v>-0.55492526386147079</v>
      </c>
      <c r="BH84" s="24">
        <f>G58*G60*E58+G59*G60*E59+(G60^2)*E60-(H58*H60*E58+H59*H60*E59+(H60^2)*E60)</f>
        <v>-7.9477865286131585E-2</v>
      </c>
      <c r="BI84" s="10">
        <f>J58</f>
        <v>0.58792732968799699</v>
      </c>
      <c r="BL84" s="23">
        <f>EM82*EH83-EM83*EH82</f>
        <v>7.7222471469819587E-2</v>
      </c>
      <c r="BV84" s="4" t="s">
        <v>20</v>
      </c>
      <c r="BW84" s="4" t="e">
        <f>DEGREES(ACOS(BX79/(SQRT((BX77^2)+(BX78^2)+(BX79^2)))))</f>
        <v>#REF!</v>
      </c>
      <c r="BX84" s="4" t="e">
        <f>DEGREES(ATAN(BX78/BX77))</f>
        <v>#REF!</v>
      </c>
      <c r="BY84" t="s">
        <v>9</v>
      </c>
      <c r="BZ84" s="5">
        <f t="shared" si="133"/>
        <v>0.3492962422733713</v>
      </c>
      <c r="CA84" s="6">
        <f t="shared" si="133"/>
        <v>-0.34518112468713447</v>
      </c>
      <c r="CB84" s="7">
        <f>CY83</f>
        <v>-0.12501286246974219</v>
      </c>
      <c r="CC84" s="8">
        <f>DU83</f>
        <v>-0.84495244808536252</v>
      </c>
      <c r="CE84" s="10"/>
      <c r="CH84">
        <f>((SUMPRODUCT(CM83:CM85,CK83:CK85))*(SUMPRODUCT(CM83:CM85,CL83:CL85)))-((SUMPRODUCT(CN83:CN85,CK83:CK85))*(SUMPRODUCT(CN83:CN85,CL83:CL85)))</f>
        <v>-6.2782522812450337E-2</v>
      </c>
      <c r="CI84" s="67"/>
      <c r="CJ84" s="10" t="s">
        <v>9</v>
      </c>
      <c r="CK84" s="5">
        <f t="shared" si="134"/>
        <v>0.3492962422733713</v>
      </c>
      <c r="CL84" s="6">
        <f t="shared" si="134"/>
        <v>-0.34518112468713447</v>
      </c>
      <c r="CM84" s="7">
        <f>FA83</f>
        <v>-9.5448292835934478E-2</v>
      </c>
      <c r="CN84" s="8">
        <f>FW83</f>
        <v>-0.84880061186537292</v>
      </c>
      <c r="CP84">
        <f t="shared" si="130"/>
        <v>-9.8670839279614439E-2</v>
      </c>
      <c r="CQ84">
        <f t="shared" si="130"/>
        <v>-0.32743703463395935</v>
      </c>
      <c r="CR84">
        <f>CK86</f>
        <v>0</v>
      </c>
      <c r="CS84">
        <f>CN86</f>
        <v>0</v>
      </c>
      <c r="CW84" s="28"/>
      <c r="CY84" s="61">
        <v>-0.50583208174515215</v>
      </c>
      <c r="DA84" s="17">
        <v>0</v>
      </c>
      <c r="DB84">
        <v>1</v>
      </c>
      <c r="DD84" s="73">
        <f>(DB82*DB84)*(1-COS(RADIANS(CW82+45)))-DB83*(SIN(RADIANS(CW82+45)))</f>
        <v>0</v>
      </c>
      <c r="DE84" s="73">
        <f>(DB83*DB84)*(1-COS(RADIANS(CW82+45)))+DB82*(SIN(RADIANS(CW82+45)))</f>
        <v>0</v>
      </c>
      <c r="DF84" s="73">
        <f>(DB84^2)*(1-COS(RADIANS(CW82+45)))+(COS(RADIANS(CW82+45)))</f>
        <v>1</v>
      </c>
      <c r="DG84" s="10"/>
      <c r="DH84">
        <v>0</v>
      </c>
      <c r="DI84" s="23">
        <f>SIN(RADIANS('[1]Biaxial Input'!$F$21))*SIN(RADIANS(0))</f>
        <v>0</v>
      </c>
      <c r="DK84" s="30">
        <f>(DI82*DI84)*(1-COS(RADIANS(CV82)))-DI83*(SIN(RADIANS(CV82)))</f>
        <v>4.4838597018148282E-2</v>
      </c>
      <c r="DL84" s="30">
        <f>(DI83*DI84)*(1-COS(RADIANS(CV82)))+DI82*(SIN(RADIANS(CV82)))</f>
        <v>0.64122181137573508</v>
      </c>
      <c r="DM84" s="30">
        <f>(DI84^2)*(1-COS(RADIANS(CV82)))+(COS(RADIANS(CV82)))</f>
        <v>0.76604444311897801</v>
      </c>
      <c r="DO84">
        <v>-0.50583208174515215</v>
      </c>
      <c r="DQ84" s="28">
        <f>(DB82*DB84)*(1-COS(RADIANS(CU82)))-DB83*(SIN(RADIANS(CU82)))</f>
        <v>0</v>
      </c>
      <c r="DR84" s="28">
        <f>(DB83*DB84)*(1-COS(RADIANS(CU82)))+DB82*(SIN(RADIANS(CU82)))</f>
        <v>0</v>
      </c>
      <c r="DS84" s="28">
        <f>(DB84^2)*(1-COS(RADIANS(CU82)))+(COS(RADIANS(CU82)))</f>
        <v>1</v>
      </c>
      <c r="DU84" s="61">
        <v>-0.39662301527256388</v>
      </c>
      <c r="DW84" s="17">
        <v>0</v>
      </c>
      <c r="DX84">
        <v>1</v>
      </c>
      <c r="DZ84" s="73">
        <f>(DB82*DB82)*(1-COS(RADIANS(CW82-45)))-DB82*(SIN(RADIANS(CW82-45)))</f>
        <v>0</v>
      </c>
      <c r="EA84" s="73">
        <f>(DB83*DB84)*(1-COS(RADIANS(CW82-45)))+DB82*(SIN(RADIANS(CW82-45)))</f>
        <v>0</v>
      </c>
      <c r="EB84" s="73">
        <f>(DB84^2)*(1-COS(RADIANS(CW82-45)))+(COS(RADIANS(CW82-45)))</f>
        <v>1</v>
      </c>
      <c r="EC84" s="10"/>
      <c r="ED84">
        <v>0</v>
      </c>
      <c r="EE84" s="1">
        <v>-0.39662301527256388</v>
      </c>
      <c r="EG84">
        <f>CY84+DU84</f>
        <v>-0.90245509701771609</v>
      </c>
      <c r="EH84">
        <f>EG84/(SQRT(EG82^2+EG83^2+EG84^2))</f>
        <v>-0.63813211881759069</v>
      </c>
      <c r="EJ84">
        <f>Q84+AM84</f>
        <v>-0.90245509701771609</v>
      </c>
      <c r="EK84">
        <f>EJ84/(SQRT(EJ82^2+EJ83^2+EJ84^2))</f>
        <v>-0.63813211881759069</v>
      </c>
      <c r="EM84" s="23">
        <f>CY82*DU83-CY83*DU82</f>
        <v>-0.7660444431189779</v>
      </c>
      <c r="ER84">
        <f t="shared" ref="ER84:ES86" si="137">CK83</f>
        <v>0.93180266183863136</v>
      </c>
      <c r="ES84">
        <f t="shared" si="137"/>
        <v>-0.87956522186239505</v>
      </c>
      <c r="ET84" t="e">
        <f>#REF!</f>
        <v>#REF!</v>
      </c>
      <c r="EU84" t="e">
        <f>#REF!</f>
        <v>#REF!</v>
      </c>
      <c r="EY84" s="28"/>
      <c r="EZ84" s="10"/>
      <c r="FA84" s="61">
        <v>-0.49168199889443742</v>
      </c>
      <c r="FB84" s="13">
        <f>BW85</f>
        <v>0</v>
      </c>
      <c r="FC84" s="17">
        <v>0</v>
      </c>
      <c r="FD84">
        <v>1</v>
      </c>
      <c r="FF84" s="73">
        <f>(FD82*FD84)*(1-COS(RADIANS(EY82+45)))-FD83*(SIN(RADIANS(EY82+45)))</f>
        <v>0</v>
      </c>
      <c r="FG84" s="73">
        <f>(FD83*FD84)*(1-COS(RADIANS(EY82+45)))+FD82*(SIN(RADIANS(EY82+45)))</f>
        <v>0</v>
      </c>
      <c r="FH84" s="73">
        <f>(FD84^2)*(1-COS(RADIANS(EY82+45)))+(COS(RADIANS(EY82+45)))</f>
        <v>1</v>
      </c>
      <c r="FI84" s="10"/>
      <c r="FJ84">
        <v>0</v>
      </c>
      <c r="FK84" s="23">
        <f>SIN(RADIANS(176))*SIN(RADIANS(0))</f>
        <v>0</v>
      </c>
      <c r="FM84" s="30">
        <f>(FK82*FK84)*(1-COS(RADIANS(EX82)))-FK83*(SIN(RADIANS(EX82)))</f>
        <v>4.4838597018148282E-2</v>
      </c>
      <c r="FN84" s="30">
        <f>(FK83*FK84)*(1-COS(RADIANS(EX82)))+FK82*(SIN(RADIANS(EX82)))</f>
        <v>0.64122181137573508</v>
      </c>
      <c r="FO84" s="30">
        <f>(FK84^2)*(1-COS(RADIANS(EX82)))+(COS(RADIANS(EX82)))</f>
        <v>0.76604444311897801</v>
      </c>
      <c r="FQ84">
        <v>-0.49168199889443742</v>
      </c>
      <c r="FS84" s="28">
        <f>(FD82*FD84)*(1-COS(RADIANS(EW82)))-FD83*(SIN(RADIANS(EW82)))</f>
        <v>0</v>
      </c>
      <c r="FT84" s="28">
        <f>(FD83*FD84)*(1-COS(RADIANS(EW82)))+FD82*(SIN(RADIANS(EW82)))</f>
        <v>0</v>
      </c>
      <c r="FU84" s="28">
        <f>(FD84^2)*(1-COS(RADIANS(EW82)))+(COS(RADIANS(EW82)))</f>
        <v>1</v>
      </c>
      <c r="FW84" s="61">
        <v>-0.41403468831693918</v>
      </c>
      <c r="FX84" s="13">
        <f>BX85</f>
        <v>0</v>
      </c>
      <c r="FY84" s="17">
        <v>0</v>
      </c>
      <c r="FZ84">
        <v>1</v>
      </c>
      <c r="GB84" s="73">
        <f>(FD82*FD82)*(1-COS(RADIANS(EY82-45)))-FD82*(SIN(RADIANS(EY82-45)))</f>
        <v>0</v>
      </c>
      <c r="GC84" s="73">
        <f>(FD83*FD84)*(1-COS(RADIANS(EY82-45)))+FD82*(SIN(RADIANS(EY82-45)))</f>
        <v>0</v>
      </c>
      <c r="GD84" s="73">
        <f>(FD84^2)*(1-COS(RADIANS(EY82-45)))+(COS(RADIANS(EY82-45)))</f>
        <v>1</v>
      </c>
      <c r="GE84" s="10"/>
      <c r="GF84">
        <v>0</v>
      </c>
      <c r="GG84" s="1">
        <v>-0.41403468831693918</v>
      </c>
      <c r="GI84">
        <f>FA84+FW84</f>
        <v>-0.90571668721137666</v>
      </c>
      <c r="GJ84">
        <f>GI84/(SQRT(GI82^2+GI83^2+GI84^2))</f>
        <v>-0.6404384113609799</v>
      </c>
      <c r="GL84" t="e">
        <f>#REF!+DC84</f>
        <v>#REF!</v>
      </c>
      <c r="GM84" t="e">
        <f>GL84/(SQRT(GL82^2+GL83^2+GL84^2))</f>
        <v>#REF!</v>
      </c>
      <c r="GO84" s="27">
        <f>FA82*FW83-FA83*FW82</f>
        <v>-0.76604444311897779</v>
      </c>
    </row>
    <row r="85" spans="1:197" x14ac:dyDescent="0.2">
      <c r="D85" t="s">
        <v>10</v>
      </c>
      <c r="E85" s="5">
        <f t="shared" si="131"/>
        <v>0.27500000000000002</v>
      </c>
      <c r="F85" s="6">
        <f t="shared" si="131"/>
        <v>-0.79500000000000004</v>
      </c>
      <c r="G85" s="7">
        <f t="shared" si="135"/>
        <v>-0.50583208174515215</v>
      </c>
      <c r="H85" s="8">
        <f t="shared" si="136"/>
        <v>-0.39662301527256388</v>
      </c>
      <c r="J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W85" s="1"/>
      <c r="BC85" s="11">
        <f>(G63^2)*F63+G63*G64*F64+G63*G65*F65-((H63^2)*F63+H63*H64*F64+H63*H65*F65)</f>
        <v>0.7153971723189787</v>
      </c>
      <c r="BD85" s="12">
        <f>G63*G64*F63+(G64^2)*F64+G64*G65*F65-(H63*H64*F63+(H64^2)*F64+H64*H65*F65)</f>
        <v>0.16608087711559624</v>
      </c>
      <c r="BE85" s="12">
        <f>G63*G65*F63+G64*G65*F64+(G65^2)*F65-(H63*H65*F63+H64*H65*F64+(H65^2)*F65)</f>
        <v>-2.897704267049981E-2</v>
      </c>
      <c r="BF85" s="12">
        <f>(G63^2)*E63+G63*G64*E64+G63*G65*E65-((H63^2)*E63+H63*H64*E64+H63*H65*E65)</f>
        <v>0.7443219752028768</v>
      </c>
      <c r="BG85" s="12">
        <f>G63*G64*E63+(G64^2)*E64+G64*G65*E65-(H63*H64*E63+(H64^2)*E64+H64*H65*E65)</f>
        <v>-0.53286169926895399</v>
      </c>
      <c r="BH85" s="24">
        <f>G63*G65*E63+G64*G65*E64+(G65^2)*E65-(H63*H65*E63+H64*H65*E64+(H65^2)*E65)</f>
        <v>-0.14198239944070837</v>
      </c>
      <c r="BI85" s="10">
        <f>J63</f>
        <v>0.6252713544678612</v>
      </c>
      <c r="BY85" t="s">
        <v>10</v>
      </c>
      <c r="BZ85" s="5">
        <f t="shared" si="133"/>
        <v>-9.8670839279614439E-2</v>
      </c>
      <c r="CA85" s="6">
        <f t="shared" si="133"/>
        <v>-0.32743703463395935</v>
      </c>
      <c r="CB85" s="7">
        <f>CY84</f>
        <v>-0.50583208174515215</v>
      </c>
      <c r="CC85" s="8">
        <f>DU84</f>
        <v>-0.39662301527256388</v>
      </c>
      <c r="CE85" s="10"/>
      <c r="CG85" s="10" t="s">
        <v>160</v>
      </c>
      <c r="CH85" s="10">
        <f>-CH82*((EY82-CW82)/(CH84-CE83))</f>
        <v>259.12370189150579</v>
      </c>
      <c r="CI85" s="67"/>
      <c r="CJ85" s="10" t="s">
        <v>10</v>
      </c>
      <c r="CK85" s="5">
        <f t="shared" si="134"/>
        <v>-9.8670839279614439E-2</v>
      </c>
      <c r="CL85" s="6">
        <f t="shared" si="134"/>
        <v>-0.32743703463395935</v>
      </c>
      <c r="CM85" s="7">
        <f>FA84</f>
        <v>-0.49168199889443742</v>
      </c>
      <c r="CN85" s="8">
        <f>FW84</f>
        <v>-0.41403468831693918</v>
      </c>
      <c r="CW85" s="28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EE85" s="1"/>
      <c r="EI85" s="64">
        <f>(DEGREES(ACOS((EH82*EK82+EH83*EK83+EH84*EK84)/((SQRT(EH82^2+EH83^2+EH84^2))*(SQRT(EK82^2+EK83^2+EK84^2))))))</f>
        <v>0</v>
      </c>
      <c r="ER85">
        <f t="shared" si="137"/>
        <v>0.3492962422733713</v>
      </c>
      <c r="ES85">
        <f t="shared" si="137"/>
        <v>-0.34518112468713447</v>
      </c>
      <c r="ET85" t="e">
        <f>#REF!</f>
        <v>#REF!</v>
      </c>
      <c r="EU85" t="e">
        <f>#REF!</f>
        <v>#REF!</v>
      </c>
      <c r="EY85" s="28"/>
      <c r="EZ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GG85" s="1"/>
      <c r="GK85" s="64" t="e">
        <f>(DEGREES(ACOS((GJ82*GM82+GJ83*GM83+GJ84*GM84)/((SQRT(GJ82^2+GJ83^2+GJ84^2))*(SQRT(GM82^2+GM83^2+GM84^2))))))</f>
        <v>#VALUE!</v>
      </c>
    </row>
    <row r="86" spans="1:197" x14ac:dyDescent="0.2">
      <c r="Q86" s="82" t="s">
        <v>148</v>
      </c>
      <c r="R86" s="13"/>
      <c r="T86" s="10"/>
      <c r="U86" s="10"/>
      <c r="V86" s="10"/>
      <c r="W86" s="10"/>
      <c r="X86" s="10"/>
      <c r="Y86" s="10"/>
      <c r="Z86" s="80"/>
      <c r="AA86" s="23" t="s">
        <v>149</v>
      </c>
      <c r="AE86" s="1"/>
      <c r="AG86" s="80"/>
      <c r="AK86" s="13"/>
      <c r="AL86" s="81"/>
      <c r="AM86" s="82" t="s">
        <v>150</v>
      </c>
      <c r="AO86" s="13"/>
      <c r="AP86" s="13"/>
      <c r="AS86" s="1"/>
      <c r="AW86" s="1"/>
      <c r="BC86" s="11">
        <f>(G68^2)*F68+G68*G69*F69+G68*G70*F70-((H68^2)*F68+H68*H69*F69+H68*H70*F70)</f>
        <v>0.69892481028314224</v>
      </c>
      <c r="BD86" s="12">
        <f>G68*G69*F68+(G69^2)*F69+G69*G70*F70-(H68*H69*F68+(H69^2)*F69+H69*H70*F70)</f>
        <v>0.30409662860692865</v>
      </c>
      <c r="BE86" s="12">
        <f>G68*G70*F68+G69*G70*F69+(G70^2)*F70-(H68*H70*F68+H69*H70*F69+(H70^2)*F70)</f>
        <v>9.4347695901409762E-2</v>
      </c>
      <c r="BF86" s="12">
        <f>(G68^2)*E68+G68*G69*E69+G68*G70*E70-((H68^2)*E68+H68*H69*E69+H68*H70*E70)</f>
        <v>0.79437382315032634</v>
      </c>
      <c r="BG86" s="12">
        <f>G68*G69*E68+(G69^2)*E69+G69*G70*E70-(H68*H69*E68+(H69^2)*E69+H69*H70*E70)</f>
        <v>-0.51055657359266915</v>
      </c>
      <c r="BH86" s="24">
        <f>G68*G70*E68+G69*G70*E69+(G70^2)*E70-(H68*H70*E68+H69*H70*E69+(H70^2)*E70)</f>
        <v>-0.12162218311222649</v>
      </c>
      <c r="BI86" s="10">
        <f>J68</f>
        <v>0.61354207713299147</v>
      </c>
      <c r="CS86" s="15"/>
      <c r="CW86" s="28"/>
      <c r="CY86" s="82" t="s">
        <v>148</v>
      </c>
      <c r="CZ86" s="13"/>
      <c r="DB86" s="10"/>
      <c r="DC86" s="10"/>
      <c r="DD86" s="10"/>
      <c r="DE86" s="10"/>
      <c r="DF86" s="10"/>
      <c r="DG86" s="10"/>
      <c r="DH86" s="80"/>
      <c r="DI86" s="23" t="s">
        <v>149</v>
      </c>
      <c r="DM86" s="1"/>
      <c r="DO86" s="80"/>
      <c r="DS86" s="13"/>
      <c r="DT86" s="81"/>
      <c r="DU86" s="82" t="s">
        <v>150</v>
      </c>
      <c r="DW86" s="13"/>
      <c r="DX86" s="13"/>
      <c r="EA86" s="1"/>
      <c r="EE86" s="1"/>
      <c r="ER86">
        <f t="shared" si="137"/>
        <v>-9.8670839279614439E-2</v>
      </c>
      <c r="ES86">
        <f t="shared" si="137"/>
        <v>-0.32743703463395935</v>
      </c>
      <c r="ET86" t="e">
        <f>#REF!</f>
        <v>#REF!</v>
      </c>
      <c r="EU86" t="e">
        <f>#REF!</f>
        <v>#REF!</v>
      </c>
      <c r="EY86" s="28"/>
      <c r="EZ86" s="10"/>
      <c r="FA86" s="82" t="s">
        <v>148</v>
      </c>
      <c r="FB86" s="13"/>
      <c r="FD86" s="10"/>
      <c r="FE86" s="10"/>
      <c r="FF86" s="10"/>
      <c r="FG86" s="10"/>
      <c r="FH86" s="10"/>
      <c r="FI86" s="10"/>
      <c r="FJ86" s="80"/>
      <c r="FK86" s="23" t="s">
        <v>149</v>
      </c>
      <c r="FO86" s="1"/>
      <c r="FQ86" s="80"/>
      <c r="FU86" s="13"/>
      <c r="FV86" s="81"/>
      <c r="FW86" s="82" t="s">
        <v>150</v>
      </c>
      <c r="FY86" s="13"/>
      <c r="FZ86" s="13"/>
      <c r="GC86" s="1"/>
      <c r="GG86" s="1"/>
      <c r="GK86" s="13"/>
    </row>
    <row r="87" spans="1:197" x14ac:dyDescent="0.2">
      <c r="E87" s="5" t="s">
        <v>4</v>
      </c>
      <c r="F87" s="6" t="s">
        <v>5</v>
      </c>
      <c r="G87" s="7" t="s">
        <v>6</v>
      </c>
      <c r="H87" s="8" t="s">
        <v>1</v>
      </c>
      <c r="I87">
        <v>18</v>
      </c>
      <c r="J87" s="9" t="s">
        <v>7</v>
      </c>
      <c r="K87">
        <v>18</v>
      </c>
      <c r="M87" s="17">
        <f>A19</f>
        <v>60</v>
      </c>
      <c r="N87" s="17">
        <f>B19</f>
        <v>-45</v>
      </c>
      <c r="O87" s="17">
        <f>C19</f>
        <v>243.3</v>
      </c>
      <c r="Q87" s="61">
        <f t="array" ref="Q87:Q89">MMULT(AI87:AK89,AG87:AG89)</f>
        <v>0.75456386500450789</v>
      </c>
      <c r="R87" s="13"/>
      <c r="S87" s="17">
        <v>1</v>
      </c>
      <c r="T87">
        <v>0</v>
      </c>
      <c r="V87" s="73">
        <f>(T87^2)*(1-COS(RADIANS(O87+45)))+(COS(RADIANS(O87+45)))</f>
        <v>0.31399245596740527</v>
      </c>
      <c r="W87" s="73">
        <f>(T87*T88)*(1-COS(RADIANS(O87+45)))-T89*(SIN(RADIANS(O87+45)))</f>
        <v>0.94942547764190377</v>
      </c>
      <c r="X87" s="73">
        <f>(T87*T89)*(1-COS(RADIANS(O87+45)))+T88*(SIN(RADIANS(O87+45)))</f>
        <v>0</v>
      </c>
      <c r="Y87" s="10"/>
      <c r="Z87">
        <f t="array" ref="Z87:Z89">MMULT(V87:X89,S87:S89)</f>
        <v>0.31399245596740527</v>
      </c>
      <c r="AA87" s="23">
        <f>COS(RADIANS('[1]Biaxial Input'!$F$21))</f>
        <v>-0.9975640502598242</v>
      </c>
      <c r="AC87" s="30">
        <f>(AA87^2)*(1-COS(RADIANS(N87)))+(COS(RADIANS(N87)))</f>
        <v>0.99857479166422358</v>
      </c>
      <c r="AD87" s="30">
        <f>(AA87*AA88)*(1-COS(RADIANS(N87)))-AA89*(SIN(RADIANS(N87)))</f>
        <v>-2.0381428756221641E-2</v>
      </c>
      <c r="AE87" s="30">
        <f>(AA87*AA89)*(1-COS(RADIANS(N87)))+AA88*(SIN(RADIANS(N87)))</f>
        <v>-4.9325275616132508E-2</v>
      </c>
      <c r="AG87">
        <f t="array" ref="AG87:AG89">MMULT(AC87:AE89,Z87:Z89)</f>
        <v>0.33289559903368976</v>
      </c>
      <c r="AI87" s="28">
        <f>(T87^2)*(1-COS(RADIANS(M87)))+(COS(RADIANS(M87)))</f>
        <v>0.50000000000000011</v>
      </c>
      <c r="AJ87" s="28">
        <f>(T87*T88)*(1-COS(RADIANS(M87)))-T89*(SIN(RADIANS(M87)))</f>
        <v>-0.8660254037844386</v>
      </c>
      <c r="AK87" s="28">
        <f>(T87*T89)*(1-COS(RADIANS(M87)))+T88*(SIN(RADIANS(M87)))</f>
        <v>0</v>
      </c>
      <c r="AM87" s="61">
        <f t="array" ref="AM87:AM89">MMULT(AI87:AK89,AW87:AW89)</f>
        <v>-0.29492664388874956</v>
      </c>
      <c r="AN87" s="13"/>
      <c r="AO87" s="17">
        <v>1</v>
      </c>
      <c r="AP87">
        <v>0</v>
      </c>
      <c r="AR87" s="73">
        <f>(T87^2)*(1-COS(RADIANS(O87-45)))+(COS(RADIANS(O87-45)))</f>
        <v>-0.94942547764190388</v>
      </c>
      <c r="AS87" s="73">
        <f>(T87*T88)*(1-COS(RADIANS(O87-45)))-T89*(SIN(RADIANS(O87-45)))</f>
        <v>0.31399245596740494</v>
      </c>
      <c r="AT87" s="73">
        <f>(T87*T89)*(1-COS(RADIANS(O87-45)))+T88*(SIN(RADIANS(O87-45)))</f>
        <v>0</v>
      </c>
      <c r="AU87" s="10"/>
      <c r="AV87">
        <f t="array" ref="AV87:AV89">MMULT(AR87:AT89,S87:S89)</f>
        <v>-0.94942547764190388</v>
      </c>
      <c r="AW87" s="1">
        <f t="array" ref="AW87:AW89">MMULT(AC87:AE89,AV87:AV89)</f>
        <v>-0.94167273366567938</v>
      </c>
      <c r="AY87">
        <f>Q87+AM87</f>
        <v>0.45963722111575833</v>
      </c>
      <c r="AZ87">
        <f>AY87/(SQRT(AY87^2+AY88^2+AY89^2))</f>
        <v>0.32501259593669329</v>
      </c>
      <c r="BC87" s="11">
        <f>(G73^2)*F73+G73*G74*F74+G73*G75*F75-((H73^2)*F73+H73*H74*F74+H73*H75*F75)</f>
        <v>0.77542952680278376</v>
      </c>
      <c r="BD87" s="12">
        <f>G73*G74*F73+(G74^2)*F74+G74*G75*F75-(H73*H74*F73+(H74^2)*F74+H74*H75*F75)</f>
        <v>0.28233714695877715</v>
      </c>
      <c r="BE87" s="12">
        <f>G73*G75*F73+G74*G75*F74+(G75^2)*F75-(H73*H75*F73+H74*H75*F74+(H75^2)*F75)</f>
        <v>7.2697965159947711E-2</v>
      </c>
      <c r="BF87" s="12">
        <f>(G73^2)*E73+G73*G74*E74+G73*G75*E75-((H73^2)*E73+H73*H74*E74+H73*H75*E75)</f>
        <v>0.72876316382127293</v>
      </c>
      <c r="BG87" s="12">
        <f>G73*G74*E73+(G74^2)*E74+G74*G75*E75-(H73*H74*E73+(H74^2)*E74+H74*H75*E75)</f>
        <v>-0.5342870403662876</v>
      </c>
      <c r="BH87" s="24">
        <f>G73*G75*E73+G74*G75*E74+(G75^2)*E75-(H73*H75*E73+H74*H75*E74+(H75^2)*E75)</f>
        <v>-0.22112525815651402</v>
      </c>
      <c r="BI87" s="10">
        <f>J73</f>
        <v>0.68396214232241914</v>
      </c>
      <c r="BL87" s="23">
        <f>EM88*EH89-EM89*EH88</f>
        <v>-0.74210185562934283</v>
      </c>
      <c r="BZ87" s="5" t="s">
        <v>4</v>
      </c>
      <c r="CA87" s="6" t="s">
        <v>5</v>
      </c>
      <c r="CB87" s="7" t="s">
        <v>6</v>
      </c>
      <c r="CC87" s="8" t="s">
        <v>1</v>
      </c>
      <c r="CD87">
        <v>18</v>
      </c>
      <c r="CE87" s="9" t="s">
        <v>7</v>
      </c>
      <c r="CG87" s="90" t="s">
        <v>157</v>
      </c>
      <c r="CH87" s="61">
        <f>CE88-((CH89-CE88)/(EY87-CW87))*CW87</f>
        <v>6.3767603418782528</v>
      </c>
      <c r="CI87" s="10"/>
      <c r="CK87" s="5" t="s">
        <v>4</v>
      </c>
      <c r="CL87" s="6" t="s">
        <v>5</v>
      </c>
      <c r="CM87" s="7" t="s">
        <v>6</v>
      </c>
      <c r="CN87" s="8" t="s">
        <v>1</v>
      </c>
      <c r="CO87" s="10"/>
      <c r="CP87">
        <f t="shared" ref="CP87:CQ89" si="138">BZ88</f>
        <v>0.93180266183863136</v>
      </c>
      <c r="CQ87">
        <f t="shared" si="138"/>
        <v>-0.87956522186239505</v>
      </c>
      <c r="CR87">
        <f>CI91</f>
        <v>0</v>
      </c>
      <c r="CS87">
        <f>CL91</f>
        <v>0</v>
      </c>
      <c r="CU87" s="17">
        <f>BV19</f>
        <v>60</v>
      </c>
      <c r="CV87" s="17">
        <f>BW19</f>
        <v>-45</v>
      </c>
      <c r="CW87" s="31">
        <f>BX19</f>
        <v>243.3</v>
      </c>
      <c r="CY87" s="61">
        <f t="array" ref="CY87:CY89">MMULT(DQ87:DS89,DO87:DO89)</f>
        <v>0.75456386500450789</v>
      </c>
      <c r="CZ87" s="13"/>
      <c r="DA87" s="17">
        <v>1</v>
      </c>
      <c r="DB87">
        <v>0</v>
      </c>
      <c r="DD87" s="73">
        <f>(DB87^2)*(1-COS(RADIANS(CW87+45)))+(COS(RADIANS(CW87+45)))</f>
        <v>0.31399245596740527</v>
      </c>
      <c r="DE87" s="73">
        <f>(DB87*DB88)*(1-COS(RADIANS(CW87+45)))-DB89*(SIN(RADIANS(CW87+45)))</f>
        <v>0.94942547764190377</v>
      </c>
      <c r="DF87" s="73">
        <f>(DB87*DB89)*(1-COS(RADIANS(CW87+45)))+DB88*(SIN(RADIANS(CW87+45)))</f>
        <v>0</v>
      </c>
      <c r="DG87" s="10"/>
      <c r="DH87">
        <f t="array" ref="DH87:DH89">MMULT(DD87:DF89,DA87:DA89)</f>
        <v>0.31399245596740527</v>
      </c>
      <c r="DI87" s="23">
        <f>COS(RADIANS('[1]Biaxial Input'!$F$21))</f>
        <v>-0.9975640502598242</v>
      </c>
      <c r="DK87" s="30">
        <f>(DI87^2)*(1-COS(RADIANS(CV87)))+(COS(RADIANS(CV87)))</f>
        <v>0.99857479166422358</v>
      </c>
      <c r="DL87" s="30">
        <f>(DI87*DI88)*(1-COS(RADIANS(CV87)))-DI89*(SIN(RADIANS(CV87)))</f>
        <v>-2.0381428756221641E-2</v>
      </c>
      <c r="DM87" s="30">
        <f>(DI87*DI89)*(1-COS(RADIANS(CV87)))+DI88*(SIN(RADIANS(CV87)))</f>
        <v>-4.9325275616132508E-2</v>
      </c>
      <c r="DO87">
        <f t="array" ref="DO87:DO89">MMULT(DK87:DM89,DH87:DH89)</f>
        <v>0.33289559903368976</v>
      </c>
      <c r="DQ87" s="28">
        <f>(DB87^2)*(1-COS(RADIANS(CU87)))+(COS(RADIANS(CU87)))</f>
        <v>0.50000000000000011</v>
      </c>
      <c r="DR87" s="28">
        <f>(DB87*DB88)*(1-COS(RADIANS(CU87)))-DB89*(SIN(RADIANS(CU87)))</f>
        <v>-0.8660254037844386</v>
      </c>
      <c r="DS87" s="28">
        <f>(DB87*DB89)*(1-COS(RADIANS(CU87)))+DB88*(SIN(RADIANS(CU87)))</f>
        <v>0</v>
      </c>
      <c r="DU87" s="61">
        <f t="array" ref="DU87:DU89">MMULT(DQ87:DS89,EE87:EE89)</f>
        <v>-0.29492664388874956</v>
      </c>
      <c r="DV87" s="13"/>
      <c r="DW87" s="17">
        <v>1</v>
      </c>
      <c r="DX87">
        <v>0</v>
      </c>
      <c r="DZ87" s="73">
        <f>(DB87^2)*(1-COS(RADIANS(CW87-45)))+(COS(RADIANS(CW87-45)))</f>
        <v>-0.94942547764190388</v>
      </c>
      <c r="EA87" s="73">
        <f>(DB87*DB88)*(1-COS(RADIANS(CW87-45)))-DB89*(SIN(RADIANS(CW87-45)))</f>
        <v>0.31399245596740494</v>
      </c>
      <c r="EB87" s="73">
        <f>(DB87*DB89)*(1-COS(RADIANS(CW87-45)))+DB88*(SIN(RADIANS(CW87-45)))</f>
        <v>0</v>
      </c>
      <c r="EC87" s="10"/>
      <c r="ED87">
        <f t="array" ref="ED87:ED89">MMULT(DZ87:EB89,DA87:DA89)</f>
        <v>-0.94942547764190388</v>
      </c>
      <c r="EE87" s="1">
        <f t="array" ref="EE87:EE89">MMULT(DK87:DM89,ED87:ED89)</f>
        <v>-0.94167273366567938</v>
      </c>
      <c r="EG87">
        <f>CY87+DU87</f>
        <v>0.45963722111575833</v>
      </c>
      <c r="EH87">
        <f>EG87/(SQRT(EG87^2+EG88^2+EG89^2))</f>
        <v>0.32501259593669329</v>
      </c>
      <c r="EJ87">
        <f>Q87+AM87</f>
        <v>0.45963722111575833</v>
      </c>
      <c r="EK87">
        <f>EJ87/(SQRT(EJ87^2+EJ88^2+EJ89^2))</f>
        <v>0.32501259593669329</v>
      </c>
      <c r="EM87" s="23">
        <f>CY88*DU89-CY89*DU88</f>
        <v>-0.58621808941210429</v>
      </c>
      <c r="EO87" s="15">
        <v>18</v>
      </c>
      <c r="EP87" s="9" t="s">
        <v>7</v>
      </c>
      <c r="EW87" s="17">
        <f>CU87</f>
        <v>60</v>
      </c>
      <c r="EX87" s="17">
        <f>CV87</f>
        <v>-45</v>
      </c>
      <c r="EY87" s="31">
        <f>2+CW87</f>
        <v>245.3</v>
      </c>
      <c r="EZ87" s="10"/>
      <c r="FA87" s="61">
        <f t="array" ref="FA87:FA89">MMULT(FS87:FU89,FQ87:FQ89)</f>
        <v>0.76439699652145532</v>
      </c>
      <c r="FB87" s="13">
        <f>BW88</f>
        <v>0</v>
      </c>
      <c r="FC87" s="17">
        <v>1</v>
      </c>
      <c r="FD87">
        <v>0</v>
      </c>
      <c r="FF87" s="73">
        <f>(FD87^2)*(1-COS(RADIANS(EY87+45)))+(COS(RADIANS(EY87+45)))</f>
        <v>0.34693565157325584</v>
      </c>
      <c r="FG87" s="73">
        <f>(FD87*FD88)*(1-COS(RADIANS(EY87+45)))-FD89*(SIN(RADIANS(EY87+45)))</f>
        <v>0.9378889346118976</v>
      </c>
      <c r="FH87" s="73">
        <f>(FD87*FD89)*(1-COS(RADIANS(EY87+45)))+FD88*(SIN(RADIANS(EY87+45)))</f>
        <v>0</v>
      </c>
      <c r="FI87" s="10"/>
      <c r="FJ87">
        <f t="array" ref="FJ87:FJ89">MMULT(FF87:FH89,FC87:FC89)</f>
        <v>0.34693565157325584</v>
      </c>
      <c r="FK87" s="23">
        <f>COS(RADIANS(176))</f>
        <v>-0.9975640502598242</v>
      </c>
      <c r="FM87" s="30">
        <f>(FK87^2)*(1-COS(RADIANS(EX87)))+(COS(RADIANS(EX87)))</f>
        <v>0.99857479166422358</v>
      </c>
      <c r="FN87" s="30">
        <f>(FK87*FK88)*(1-COS(RADIANS(EX87)))-FK89*(SIN(RADIANS(EX87)))</f>
        <v>-2.0381428756221641E-2</v>
      </c>
      <c r="FO87" s="30">
        <f>(FK87*FK89)*(1-COS(RADIANS(EX87)))+FK88*(SIN(RADIANS(EX87)))</f>
        <v>-4.9325275616132508E-2</v>
      </c>
      <c r="FQ87">
        <f t="array" ref="FQ87:FQ89">MMULT(FM87:FO89,FJ87:FJ89)</f>
        <v>0.36555671249269661</v>
      </c>
      <c r="FS87" s="28">
        <f>(FD87^2)*(1-COS(RADIANS(EW87)))+(COS(RADIANS(EW87)))</f>
        <v>0.50000000000000011</v>
      </c>
      <c r="FT87" s="28">
        <f>(FD87*FD88)*(1-COS(RADIANS(EW87)))-FD89*(SIN(RADIANS(EW87)))</f>
        <v>-0.8660254037844386</v>
      </c>
      <c r="FU87" s="28">
        <f>(FD87*FD89)*(1-COS(RADIANS(EW87)))+FD88*(SIN(RADIANS(EW87)))</f>
        <v>0</v>
      </c>
      <c r="FW87" s="61">
        <f t="array" ref="FW87:FW89">MMULT(FS87:FU89,GG87:GG89)</f>
        <v>-0.26841308342739256</v>
      </c>
      <c r="FX87" s="13">
        <f>BX88</f>
        <v>0</v>
      </c>
      <c r="FY87" s="17">
        <v>1</v>
      </c>
      <c r="FZ87">
        <v>0</v>
      </c>
      <c r="GB87" s="73">
        <f>(FD87^2)*(1-COS(RADIANS(EY87-45)))+(COS(RADIANS(EY87-45)))</f>
        <v>-0.9378889346118976</v>
      </c>
      <c r="GC87" s="73">
        <f>(FD87*FD88)*(1-COS(RADIANS(EY87-45)))-FD89*(SIN(RADIANS(EY87-45)))</f>
        <v>0.3469356515732559</v>
      </c>
      <c r="GD87" s="73">
        <f>(FD87*FD89)*(1-COS(RADIANS(EY87-45)))+FD88*(SIN(RADIANS(EY87-45)))</f>
        <v>0</v>
      </c>
      <c r="GE87" s="10"/>
      <c r="GF87">
        <f t="array" ref="GF87:GF89">MMULT(GB87:GD89,FC87:FC89)</f>
        <v>-0.9378889346118976</v>
      </c>
      <c r="GG87" s="1">
        <f t="array" ref="GG87:GG89">MMULT(FM87:FO89,GF87:GF89)</f>
        <v>-0.92948120321872263</v>
      </c>
      <c r="GI87">
        <f>FA87+FW87</f>
        <v>0.49598391309406276</v>
      </c>
      <c r="GJ87">
        <f>GI87/(SQRT(GI87^2+GI88^2+GI89^2))</f>
        <v>0.350713588308251</v>
      </c>
      <c r="GL87" t="e">
        <f>CH88+DC87</f>
        <v>#VALUE!</v>
      </c>
      <c r="GM87" t="e">
        <f>GL87/(SQRT(GL87^2+GL88^2+GL89^2))</f>
        <v>#VALUE!</v>
      </c>
      <c r="GO87" s="27">
        <f>FA88*FW89-FA89*FW88</f>
        <v>-0.58621808941210418</v>
      </c>
    </row>
    <row r="88" spans="1:197" x14ac:dyDescent="0.2">
      <c r="D88" t="s">
        <v>8</v>
      </c>
      <c r="E88" s="5">
        <f t="shared" ref="E88:F90" si="139">E83</f>
        <v>0.93600000000000005</v>
      </c>
      <c r="F88" s="6">
        <f t="shared" si="139"/>
        <v>0.31900000000000001</v>
      </c>
      <c r="G88" s="7">
        <f>Q87</f>
        <v>0.75456386500450789</v>
      </c>
      <c r="H88" s="8">
        <f>AM87</f>
        <v>-0.29492664388874956</v>
      </c>
      <c r="J88" s="9">
        <f>((SUMPRODUCT(G88:G90,E88:E90))*(SUMPRODUCT(G88:G90,F88:F90)))-((SUMPRODUCT(H88:H90,E88:E90))*(SUMPRODUCT(H88:H90,F88:F90)))</f>
        <v>0.51149162953593708</v>
      </c>
      <c r="Q88" s="61">
        <v>-5.1252923152832086E-2</v>
      </c>
      <c r="S88" s="17">
        <v>0</v>
      </c>
      <c r="T88">
        <v>0</v>
      </c>
      <c r="V88" s="73">
        <f>(T87*T88)*(1-COS(RADIANS(O87+45)))+T89*(SIN(RADIANS(O87+45)))</f>
        <v>-0.94942547764190377</v>
      </c>
      <c r="W88" s="73">
        <f>(T88^2)*(1-COS(RADIANS(O87+45)))+(COS(RADIANS(O87+45)))</f>
        <v>0.31399245596740527</v>
      </c>
      <c r="X88" s="73">
        <f>(T88*T89)*(1-COS(RADIANS(O87+45)))-T87*(SIN(RADIANS(O87+45)))</f>
        <v>0</v>
      </c>
      <c r="Y88" s="10"/>
      <c r="Z88">
        <v>-0.94942547764190377</v>
      </c>
      <c r="AA88" s="23">
        <f>SIN(RADIANS('[1]Biaxial Input'!$F$21))*(COS(RADIANS(0)))</f>
        <v>6.9756473744125524E-2</v>
      </c>
      <c r="AC88" s="30">
        <f>(AA87*AA88)*(1-COS(RADIANS(N87)))+AA89*(SIN(RADIANS(N87)))</f>
        <v>-2.0381428756221641E-2</v>
      </c>
      <c r="AD88" s="30">
        <f>(AA88^2)*(1-COS(RADIANS(N87)))+(COS(RADIANS(N87)))</f>
        <v>0.70853198952232399</v>
      </c>
      <c r="AE88" s="30">
        <f>(AA88*AA89)*(1-COS(RADIANS(N87)))-AA87*(SIN(RADIANS(N87)))</f>
        <v>-0.70538430460663959</v>
      </c>
      <c r="AG88">
        <v>-0.67909793744809155</v>
      </c>
      <c r="AI88" s="28">
        <f>(T87*T88)*(1-COS(RADIANS(M87)))+T89*(SIN(RADIANS(M87)))</f>
        <v>0.8660254037844386</v>
      </c>
      <c r="AJ88" s="28">
        <f>(T88^2)*(1-COS(RADIANS(M87)))+(COS(RADIANS(M87)))</f>
        <v>0.50000000000000011</v>
      </c>
      <c r="AK88" s="28">
        <f>(T88*T89)*(1-COS(RADIANS(M87)))-T87*(SIN(RADIANS(M87)))</f>
        <v>0</v>
      </c>
      <c r="AM88" s="61">
        <v>-0.91707403530045917</v>
      </c>
      <c r="AO88" s="17">
        <v>0</v>
      </c>
      <c r="AP88">
        <v>0</v>
      </c>
      <c r="AR88" s="73">
        <f>(T87*T88)*(1-COS(RADIANS(O87-45)))+T89*(SIN(RADIANS(O87-45)))</f>
        <v>-0.31399245596740494</v>
      </c>
      <c r="AS88" s="73">
        <f>(T88^2)*(1-COS(RADIANS(O87-45)))+(COS(RADIANS(O87-45)))</f>
        <v>-0.94942547764190388</v>
      </c>
      <c r="AT88" s="73">
        <f>(T88*T89)*(1-COS(RADIANS(O87-45)))-T87*(SIN(RADIANS(O87-45)))</f>
        <v>0</v>
      </c>
      <c r="AU88" s="10"/>
      <c r="AV88">
        <v>-0.31399245596740494</v>
      </c>
      <c r="AW88" s="1">
        <v>-0.20312305178968595</v>
      </c>
      <c r="AY88">
        <f t="shared" ref="AY88:AY89" si="140">Q88+AM88</f>
        <v>-0.9683269584532912</v>
      </c>
      <c r="AZ88">
        <f>AY88/(SQRT(AY87^2+AY88^2+AY89^2))</f>
        <v>-0.68471055872806652</v>
      </c>
      <c r="BC88" s="11">
        <f>(G78^2)*F78+G78*G79*F79+G78*G80*F80-((H78^2)*F78+H78*H79*F79+H78*H80*F80)</f>
        <v>0.84589222074625314</v>
      </c>
      <c r="BD88" s="12">
        <f>G78*G79*F78+(G79^2)*F79+G79*G80*F80-(H78*H79*F78+(H79^2)*F79+H79*H80*F80)</f>
        <v>0.36279821095352</v>
      </c>
      <c r="BE88" s="12">
        <f>G78*G80*F78+G79*G80*F79+(G80^2)*F80-(H78*H80*F78+H79*H80*F79+(H80^2)*F80)</f>
        <v>2.0530949596777121E-2</v>
      </c>
      <c r="BF88" s="12">
        <f>(G78^2)*E78+G78*G79*E79+G78*G80*E80-((H78^2)*E78+H78*H79*E79+H78*H80*E80)</f>
        <v>0.65394906474716186</v>
      </c>
      <c r="BG88" s="12">
        <f>G78*G79*E78+(G79^2)*E79+G79*G80*E80-(H78*H79*E78+(H79^2)*E79+H79*H80*E80)</f>
        <v>-0.4253767364417585</v>
      </c>
      <c r="BH88" s="24">
        <f>G78*G80*E78+G79*G80*E79+(G80^2)*E80-(H78*H80*E78+H79*H80*E79+(H80^2)*E80)</f>
        <v>-0.36458386654150166</v>
      </c>
      <c r="BI88" s="10">
        <f>J78</f>
        <v>0.71794832155878585</v>
      </c>
      <c r="BL88" s="23">
        <f>EM89*EH87-EM87*EH89</f>
        <v>-0.61222797969406539</v>
      </c>
      <c r="BY88" t="s">
        <v>8</v>
      </c>
      <c r="BZ88" s="5">
        <f t="shared" ref="BZ88:CA90" si="141">BZ83</f>
        <v>0.93180266183863136</v>
      </c>
      <c r="CA88" s="6">
        <f t="shared" si="141"/>
        <v>-0.87956522186239505</v>
      </c>
      <c r="CB88" s="7">
        <f>CY87</f>
        <v>0.75456386500450789</v>
      </c>
      <c r="CC88" s="8">
        <f>DU87</f>
        <v>-0.29492664388874956</v>
      </c>
      <c r="CE88" s="9">
        <f>((SUMPRODUCT(CB88:CB90,BZ88:BZ90))*(SUMPRODUCT(CB88:CB90,CA88:CA90)))-((SUMPRODUCT(CC88:CC90,BZ88:BZ90))*(SUMPRODUCT(CC88:CC90,CA88:CA90)))</f>
        <v>5.376493492339679E-2</v>
      </c>
      <c r="CG88">
        <v>1</v>
      </c>
      <c r="CH88" t="s">
        <v>161</v>
      </c>
      <c r="CI88" s="67"/>
      <c r="CJ88" s="1" t="s">
        <v>8</v>
      </c>
      <c r="CK88" s="5">
        <f t="shared" ref="CK88:CL90" si="142">BZ88</f>
        <v>0.93180266183863136</v>
      </c>
      <c r="CL88" s="6">
        <f t="shared" si="142"/>
        <v>-0.87956522186239505</v>
      </c>
      <c r="CM88" s="7">
        <f>FA87</f>
        <v>0.76439699652145532</v>
      </c>
      <c r="CN88" s="8">
        <f>FW87</f>
        <v>-0.26841308342739256</v>
      </c>
      <c r="CO88" s="10"/>
      <c r="CP88">
        <f t="shared" si="138"/>
        <v>0.3492962422733713</v>
      </c>
      <c r="CQ88">
        <f t="shared" si="138"/>
        <v>-0.34518112468713447</v>
      </c>
      <c r="CR88">
        <f>CJ91</f>
        <v>0</v>
      </c>
      <c r="CS88">
        <f>CM91</f>
        <v>0</v>
      </c>
      <c r="CW88" s="28"/>
      <c r="CY88" s="61">
        <v>-5.1252923152832086E-2</v>
      </c>
      <c r="DA88" s="17">
        <v>0</v>
      </c>
      <c r="DB88">
        <v>0</v>
      </c>
      <c r="DD88" s="73">
        <f>(DB87*DB88)*(1-COS(RADIANS(CW87+45)))+DB89*(SIN(RADIANS(CW87+45)))</f>
        <v>-0.94942547764190377</v>
      </c>
      <c r="DE88" s="73">
        <f>(DB88^2)*(1-COS(RADIANS(CW87+45)))+(COS(RADIANS(CW87+45)))</f>
        <v>0.31399245596740527</v>
      </c>
      <c r="DF88" s="73">
        <f>(DB88*DB89)*(1-COS(RADIANS(CW87+45)))-DB87*(SIN(RADIANS(CW87+45)))</f>
        <v>0</v>
      </c>
      <c r="DG88" s="10"/>
      <c r="DH88">
        <v>-0.94942547764190377</v>
      </c>
      <c r="DI88" s="23">
        <f>SIN(RADIANS('[1]Biaxial Input'!$F$21))*(COS(RADIANS(0)))</f>
        <v>6.9756473744125524E-2</v>
      </c>
      <c r="DK88" s="30">
        <f>(DI87*DI88)*(1-COS(RADIANS(CV87)))+DI89*(SIN(RADIANS(CV87)))</f>
        <v>-2.0381428756221641E-2</v>
      </c>
      <c r="DL88" s="30">
        <f>(DI88^2)*(1-COS(RADIANS(CV87)))+(COS(RADIANS(CV87)))</f>
        <v>0.70853198952232399</v>
      </c>
      <c r="DM88" s="30">
        <f>(DI88*DI89)*(1-COS(RADIANS(CV87)))-DI87*(SIN(RADIANS(CV87)))</f>
        <v>-0.70538430460663959</v>
      </c>
      <c r="DO88">
        <v>-0.67909793744809155</v>
      </c>
      <c r="DQ88" s="28">
        <f>(DB87*DB88)*(1-COS(RADIANS(CU87)))+DB89*(SIN(RADIANS(CU87)))</f>
        <v>0.8660254037844386</v>
      </c>
      <c r="DR88" s="28">
        <f>(DB88^2)*(1-COS(RADIANS(CU87)))+(COS(RADIANS(CU87)))</f>
        <v>0.50000000000000011</v>
      </c>
      <c r="DS88" s="28">
        <f>(DB88*DB89)*(1-COS(RADIANS(CU87)))-DB87*(SIN(RADIANS(CU87)))</f>
        <v>0</v>
      </c>
      <c r="DU88" s="61">
        <v>-0.91707403530045917</v>
      </c>
      <c r="DW88" s="17">
        <v>0</v>
      </c>
      <c r="DX88">
        <v>0</v>
      </c>
      <c r="DZ88" s="73">
        <f>(DB87*DB88)*(1-COS(RADIANS(CW87-45)))+DB89*(SIN(RADIANS(CW87-45)))</f>
        <v>-0.31399245596740494</v>
      </c>
      <c r="EA88" s="73">
        <f>(DB88^2)*(1-COS(RADIANS(CW87-45)))+(COS(RADIANS(CW87-45)))</f>
        <v>-0.94942547764190388</v>
      </c>
      <c r="EB88" s="73">
        <f>(DB88*DB89)*(1-COS(RADIANS(CW87-45)))-DB87*(SIN(RADIANS(CW87-45)))</f>
        <v>0</v>
      </c>
      <c r="EC88" s="10"/>
      <c r="ED88">
        <v>-0.31399245596740494</v>
      </c>
      <c r="EE88" s="1">
        <v>-0.20312305178968595</v>
      </c>
      <c r="EG88">
        <f>CY88+DU88</f>
        <v>-0.9683269584532912</v>
      </c>
      <c r="EH88">
        <f>EG88/(SQRT(EG87^2+EG88^2+EG89^2))</f>
        <v>-0.68471055872806652</v>
      </c>
      <c r="EJ88">
        <f>Q88+AM88</f>
        <v>-0.9683269584532912</v>
      </c>
      <c r="EK88">
        <f>EJ88/(SQRT(EJ87^2+EJ88^2+EJ89^2))</f>
        <v>-0.68471055872806652</v>
      </c>
      <c r="EM88" s="23">
        <f>CY89*DU87-CY87*DU89</f>
        <v>0.39540909403555974</v>
      </c>
      <c r="EP88" s="9">
        <f>((SUMPRODUCT(CM88:CM90,BZ88:BZ90))*(SUMPRODUCT(CM88:CM90,CA88:CA90)))-((SUMPRODUCT(CN88:CN90,BZ88:BZ90))*(SUMPRODUCT(CN88:CN90,CA88:CA90)))</f>
        <v>1.7879895312483685E-3</v>
      </c>
      <c r="EY88" s="28"/>
      <c r="EZ88" s="10"/>
      <c r="FA88" s="61">
        <v>-1.9216278985937696E-2</v>
      </c>
      <c r="FB88" s="13">
        <f>BW89</f>
        <v>0</v>
      </c>
      <c r="FC88" s="17">
        <v>0</v>
      </c>
      <c r="FD88">
        <v>0</v>
      </c>
      <c r="FF88" s="73">
        <f>(FD87*FD88)*(1-COS(RADIANS(EY87+45)))+FD89*(SIN(RADIANS(EY87+45)))</f>
        <v>-0.9378889346118976</v>
      </c>
      <c r="FG88" s="73">
        <f>(FD88^2)*(1-COS(RADIANS(EY87+45)))+(COS(RADIANS(EY87+45)))</f>
        <v>0.34693565157325584</v>
      </c>
      <c r="FH88" s="73">
        <f>(FD88*FD89)*(1-COS(RADIANS(EY87+45)))-FD87*(SIN(RADIANS(EY87+45)))</f>
        <v>0</v>
      </c>
      <c r="FI88" s="10"/>
      <c r="FJ88">
        <v>-0.9378889346118976</v>
      </c>
      <c r="FK88" s="23">
        <f>SIN(RADIANS(176))*(COS(RADIANS(0)))</f>
        <v>6.9756473744125524E-2</v>
      </c>
      <c r="FM88" s="30">
        <f>(FK87*FK88)*(1-COS(RADIANS(EX87)))+FK89*(SIN(RADIANS(EX87)))</f>
        <v>-2.0381428756221641E-2</v>
      </c>
      <c r="FN88" s="30">
        <f>(FK88^2)*(1-COS(RADIANS(EX87)))+(COS(RADIANS(EX87)))</f>
        <v>0.70853198952232399</v>
      </c>
      <c r="FO88" s="30">
        <f>(FK88*FK89)*(1-COS(RADIANS(EX87)))-FK87*(SIN(RADIANS(EX87)))</f>
        <v>-0.70538430460663959</v>
      </c>
      <c r="FQ88">
        <v>-0.67159535705707429</v>
      </c>
      <c r="FS88" s="28">
        <f>(FD87*FD88)*(1-COS(RADIANS(EW87)))+FD89*(SIN(RADIANS(EW87)))</f>
        <v>0.8660254037844386</v>
      </c>
      <c r="FT88" s="28">
        <f>(FD88^2)*(1-COS(RADIANS(EW87)))+(COS(RADIANS(EW87)))</f>
        <v>0.50000000000000011</v>
      </c>
      <c r="FU88" s="28">
        <f>(FD88*FD89)*(1-COS(RADIANS(EW87)))-FD87*(SIN(RADIANS(EW87)))</f>
        <v>0</v>
      </c>
      <c r="FW88" s="61">
        <v>-0.91830407979923101</v>
      </c>
      <c r="FX88" s="13">
        <f>BX89</f>
        <v>0</v>
      </c>
      <c r="FY88" s="17">
        <v>0</v>
      </c>
      <c r="FZ88">
        <v>0</v>
      </c>
      <c r="GB88" s="73">
        <f>(FD87*FD88)*(1-COS(RADIANS(EY87-45)))+FD89*(SIN(RADIANS(EY87-45)))</f>
        <v>-0.3469356515732559</v>
      </c>
      <c r="GC88" s="73">
        <f>(FD88^2)*(1-COS(RADIANS(EY87-45)))+(COS(RADIANS(EY87-45)))</f>
        <v>-0.9378889346118976</v>
      </c>
      <c r="GD88" s="73">
        <f>(FD88*FD89)*(1-COS(RADIANS(EY87-45)))-FD87*(SIN(RADIANS(EY87-45)))</f>
        <v>0</v>
      </c>
      <c r="GE88" s="10"/>
      <c r="GF88">
        <v>-0.3469356515732559</v>
      </c>
      <c r="GG88" s="1">
        <v>-0.22669949094338177</v>
      </c>
      <c r="GI88">
        <f>FA88+FW88</f>
        <v>-0.93752035878516871</v>
      </c>
      <c r="GJ88">
        <f>GI88/(SQRT(GI87^2+GI88^2+GI89^2))</f>
        <v>-0.6629270031974378</v>
      </c>
      <c r="GL88">
        <f>CH89+DC88</f>
        <v>1.7879895312483685E-3</v>
      </c>
      <c r="GM88" t="e">
        <f>GL88/(SQRT(GL87^2+GL88^2+GL89^2))</f>
        <v>#VALUE!</v>
      </c>
      <c r="GO88" s="27">
        <f>FA89*FW87-FA87*FW89</f>
        <v>0.39540909403555979</v>
      </c>
    </row>
    <row r="89" spans="1:197" x14ac:dyDescent="0.2">
      <c r="A89" t="s">
        <v>899</v>
      </c>
      <c r="B89" t="s">
        <v>28</v>
      </c>
      <c r="C89" t="s">
        <v>900</v>
      </c>
      <c r="D89" t="s">
        <v>9</v>
      </c>
      <c r="E89" s="5">
        <f t="shared" si="139"/>
        <v>-0.219</v>
      </c>
      <c r="F89" s="6">
        <f t="shared" si="139"/>
        <v>-0.51600000000000001</v>
      </c>
      <c r="G89" s="7">
        <f t="shared" ref="G89:G90" si="143">Q88</f>
        <v>-5.1252923152832086E-2</v>
      </c>
      <c r="H89" s="8">
        <f t="shared" ref="H89:H90" si="144">AM88</f>
        <v>-0.91707403530045917</v>
      </c>
      <c r="J89" s="10"/>
      <c r="Q89" s="61">
        <v>-0.65422206589028231</v>
      </c>
      <c r="S89" s="17">
        <v>0</v>
      </c>
      <c r="T89">
        <v>1</v>
      </c>
      <c r="V89" s="73">
        <f>(T87*T89)*(1-COS(RADIANS(O87+45)))-T88*(SIN(RADIANS(O87+45)))</f>
        <v>0</v>
      </c>
      <c r="W89" s="73">
        <f>(T88*T89)*(1-COS(RADIANS(O87+45)))+T87*(SIN(RADIANS(O87+45)))</f>
        <v>0</v>
      </c>
      <c r="X89" s="73">
        <f>(T89^2)*(1-COS(RADIANS(O87+45)))+(COS(RADIANS(O87+45)))</f>
        <v>1</v>
      </c>
      <c r="Y89" s="10"/>
      <c r="Z89">
        <v>0</v>
      </c>
      <c r="AA89" s="23">
        <f>SIN(RADIANS('[1]Biaxial Input'!$F$21))*SIN(RADIANS(0))</f>
        <v>0</v>
      </c>
      <c r="AC89" s="30">
        <f>(AA87*AA89)*(1-COS(RADIANS(N87)))-AA88*(SIN(RADIANS(N87)))</f>
        <v>4.9325275616132508E-2</v>
      </c>
      <c r="AD89" s="30">
        <f>(AA88*AA89)*(1-COS(RADIANS(N87)))+AA87*(SIN(RADIANS(N87)))</f>
        <v>0.70538430460663959</v>
      </c>
      <c r="AE89" s="30">
        <f>(AA89^2)*(1-COS(RADIANS(N87)))+(COS(RADIANS(N87)))</f>
        <v>0.70710678118654757</v>
      </c>
      <c r="AG89">
        <v>-0.65422206589028231</v>
      </c>
      <c r="AI89" s="28">
        <f>(T87*T89)*(1-COS(RADIANS(M87)))-T88*(SIN(RADIANS(M87)))</f>
        <v>0</v>
      </c>
      <c r="AJ89" s="28">
        <f>(T88*T89)*(1-COS(RADIANS(M87)))+T87*(SIN(RADIANS(M87)))</f>
        <v>0</v>
      </c>
      <c r="AK89" s="28">
        <f>(T89^2)*(1-COS(RADIANS(M87)))+(COS(RADIANS(M87)))</f>
        <v>1</v>
      </c>
      <c r="AM89" s="61">
        <v>-0.26831602356596396</v>
      </c>
      <c r="AO89" s="17">
        <v>0</v>
      </c>
      <c r="AP89">
        <v>1</v>
      </c>
      <c r="AR89" s="73">
        <f>(T87*T87)*(1-COS(RADIANS(O87-45)))-T87*(SIN(RADIANS(O87-45)))</f>
        <v>0</v>
      </c>
      <c r="AS89" s="73">
        <f>(T88*T89)*(1-COS(RADIANS(O87-45)))+T87*(SIN(RADIANS(O87-45)))</f>
        <v>0</v>
      </c>
      <c r="AT89" s="73">
        <f>(T89^2)*(1-COS(RADIANS(O87-45)))+(COS(RADIANS(O87-45)))</f>
        <v>1</v>
      </c>
      <c r="AU89" s="10"/>
      <c r="AV89">
        <v>0</v>
      </c>
      <c r="AW89" s="1">
        <v>-0.26831602356596396</v>
      </c>
      <c r="AY89">
        <f t="shared" si="140"/>
        <v>-0.92253808945624627</v>
      </c>
      <c r="AZ89">
        <f>AY89/(SQRT(AY87^2+AY88^2+AY89^2))</f>
        <v>-0.65233293895739364</v>
      </c>
      <c r="BC89" s="11">
        <f>(G83^2)*F83+G83*G84*F84+G83*G85*F85-((H83^2)*F83+H83*H84*F84+H83*H85*F85)</f>
        <v>0.85919406845313118</v>
      </c>
      <c r="BD89" s="12">
        <f>G83*G84*F83+(G84^2)*F84+G84*G85*F85-(H83*H84*F83+(H84^2)*F84+H84*H85*F85)</f>
        <v>0.44573370661333023</v>
      </c>
      <c r="BE89" s="12">
        <f>G83*G85*F83+G84*G85*F84+(G85^2)*F85-(H83*H85*F83+H84*H85*F84+(H85^2)*F85)</f>
        <v>-0.12117895811300661</v>
      </c>
      <c r="BF89" s="12">
        <f>(G83^2)*E83+G83*G84*E84+G83*G85*E85-((H83^2)*E83+H83*H84*E84+H83*H85*E85)</f>
        <v>0.49327456944767489</v>
      </c>
      <c r="BG89" s="12">
        <f>G83*G84*E83+(G84^2)*E84+G84*G85*E85-(H83*H84*E83+(H84^2)*E84+H84*H85*E85)</f>
        <v>-0.30548683390674786</v>
      </c>
      <c r="BH89" s="24">
        <f>G83*G85*E83+G84*G85*E84+(G85^2)*E85-(H83*H85*E83+H84*H85*E84+(H85^2)*E85)</f>
        <v>-0.45066661495980437</v>
      </c>
      <c r="BI89" s="10">
        <f>J83</f>
        <v>0.67326575284273471</v>
      </c>
      <c r="BL89" s="23">
        <f>EM87*EH88-EM88*EH87</f>
        <v>0.27287677942838823</v>
      </c>
      <c r="BY89" t="s">
        <v>9</v>
      </c>
      <c r="BZ89" s="5">
        <f t="shared" si="141"/>
        <v>0.3492962422733713</v>
      </c>
      <c r="CA89" s="6">
        <f t="shared" si="141"/>
        <v>-0.34518112468713447</v>
      </c>
      <c r="CB89" s="7">
        <f>CY88</f>
        <v>-5.1252923152832086E-2</v>
      </c>
      <c r="CC89" s="8">
        <f>DU88</f>
        <v>-0.91707403530045917</v>
      </c>
      <c r="CE89" s="10"/>
      <c r="CH89">
        <f>((SUMPRODUCT(CM88:CM90,CK88:CK90))*(SUMPRODUCT(CM88:CM90,CL88:CL90)))-((SUMPRODUCT(CN88:CN90,CK88:CK90))*(SUMPRODUCT(CN88:CN90,CL88:CL90)))</f>
        <v>1.7879895312483685E-3</v>
      </c>
      <c r="CI89" s="67"/>
      <c r="CJ89" s="10" t="s">
        <v>9</v>
      </c>
      <c r="CK89" s="5">
        <f t="shared" si="142"/>
        <v>0.3492962422733713</v>
      </c>
      <c r="CL89" s="6">
        <f t="shared" si="142"/>
        <v>-0.34518112468713447</v>
      </c>
      <c r="CM89" s="7">
        <f>FA88</f>
        <v>-1.9216278985937696E-2</v>
      </c>
      <c r="CN89" s="8">
        <f>FW88</f>
        <v>-0.91830407979923101</v>
      </c>
      <c r="CP89">
        <f t="shared" si="138"/>
        <v>-9.8670839279614439E-2</v>
      </c>
      <c r="CQ89">
        <f t="shared" si="138"/>
        <v>-0.32743703463395935</v>
      </c>
      <c r="CR89">
        <f>CK91</f>
        <v>0</v>
      </c>
      <c r="CS89">
        <f>CN91</f>
        <v>0</v>
      </c>
      <c r="CW89" s="28"/>
      <c r="CY89" s="61">
        <v>-0.65422206589028231</v>
      </c>
      <c r="DA89" s="17">
        <v>0</v>
      </c>
      <c r="DB89">
        <v>1</v>
      </c>
      <c r="DD89" s="73">
        <f>(DB87*DB89)*(1-COS(RADIANS(CW87+45)))-DB88*(SIN(RADIANS(CW87+45)))</f>
        <v>0</v>
      </c>
      <c r="DE89" s="73">
        <f>(DB88*DB89)*(1-COS(RADIANS(CW87+45)))+DB87*(SIN(RADIANS(CW87+45)))</f>
        <v>0</v>
      </c>
      <c r="DF89" s="73">
        <f>(DB89^2)*(1-COS(RADIANS(CW87+45)))+(COS(RADIANS(CW87+45)))</f>
        <v>1</v>
      </c>
      <c r="DG89" s="10"/>
      <c r="DH89">
        <v>0</v>
      </c>
      <c r="DI89" s="23">
        <f>SIN(RADIANS('[1]Biaxial Input'!$F$21))*SIN(RADIANS(0))</f>
        <v>0</v>
      </c>
      <c r="DK89" s="30">
        <f>(DI87*DI89)*(1-COS(RADIANS(CV87)))-DI88*(SIN(RADIANS(CV87)))</f>
        <v>4.9325275616132508E-2</v>
      </c>
      <c r="DL89" s="30">
        <f>(DI88*DI89)*(1-COS(RADIANS(CV87)))+DI87*(SIN(RADIANS(CV87)))</f>
        <v>0.70538430460663959</v>
      </c>
      <c r="DM89" s="30">
        <f>(DI89^2)*(1-COS(RADIANS(CV87)))+(COS(RADIANS(CV87)))</f>
        <v>0.70710678118654757</v>
      </c>
      <c r="DO89">
        <v>-0.65422206589028231</v>
      </c>
      <c r="DQ89" s="28">
        <f>(DB87*DB89)*(1-COS(RADIANS(CU87)))-DB88*(SIN(RADIANS(CU87)))</f>
        <v>0</v>
      </c>
      <c r="DR89" s="28">
        <f>(DB88*DB89)*(1-COS(RADIANS(CU87)))+DB87*(SIN(RADIANS(CU87)))</f>
        <v>0</v>
      </c>
      <c r="DS89" s="28">
        <f>(DB89^2)*(1-COS(RADIANS(CU87)))+(COS(RADIANS(CU87)))</f>
        <v>1</v>
      </c>
      <c r="DU89" s="61">
        <v>-0.26831602356596396</v>
      </c>
      <c r="DW89" s="17">
        <v>0</v>
      </c>
      <c r="DX89">
        <v>1</v>
      </c>
      <c r="DZ89" s="73">
        <f>(DB87*DB87)*(1-COS(RADIANS(CW87-45)))-DB87*(SIN(RADIANS(CW87-45)))</f>
        <v>0</v>
      </c>
      <c r="EA89" s="73">
        <f>(DB88*DB89)*(1-COS(RADIANS(CW87-45)))+DB87*(SIN(RADIANS(CW87-45)))</f>
        <v>0</v>
      </c>
      <c r="EB89" s="73">
        <f>(DB89^2)*(1-COS(RADIANS(CW87-45)))+(COS(RADIANS(CW87-45)))</f>
        <v>1</v>
      </c>
      <c r="EC89" s="10"/>
      <c r="ED89">
        <v>0</v>
      </c>
      <c r="EE89" s="1">
        <v>-0.26831602356596396</v>
      </c>
      <c r="EG89">
        <f>CY89+DU89</f>
        <v>-0.92253808945624627</v>
      </c>
      <c r="EH89">
        <f>EG89/(SQRT(EG87^2+EG88^2+EG89^2))</f>
        <v>-0.65233293895739364</v>
      </c>
      <c r="EJ89">
        <f>Q89+AM89</f>
        <v>-0.92253808945624627</v>
      </c>
      <c r="EK89">
        <f>EJ89/(SQRT(EJ87^2+EJ88^2+EJ89^2))</f>
        <v>-0.65233293895739364</v>
      </c>
      <c r="EM89" s="23">
        <f>CY87*DU88-CY88*DU87</f>
        <v>-0.70710678118654768</v>
      </c>
      <c r="ER89">
        <f t="shared" ref="ER89:ES91" si="145">CK88</f>
        <v>0.93180266183863136</v>
      </c>
      <c r="ES89">
        <f t="shared" si="145"/>
        <v>-0.87956522186239505</v>
      </c>
      <c r="ET89" t="e">
        <f>#REF!</f>
        <v>#REF!</v>
      </c>
      <c r="EU89" t="e">
        <f>#REF!</f>
        <v>#REF!</v>
      </c>
      <c r="EY89" s="28"/>
      <c r="EZ89" s="10"/>
      <c r="FA89" s="61">
        <v>-0.64445943730456212</v>
      </c>
      <c r="FB89" s="13">
        <f>BW90</f>
        <v>0</v>
      </c>
      <c r="FC89" s="17">
        <v>0</v>
      </c>
      <c r="FD89">
        <v>1</v>
      </c>
      <c r="FF89" s="73">
        <f>(FD87*FD89)*(1-COS(RADIANS(EY87+45)))-FD88*(SIN(RADIANS(EY87+45)))</f>
        <v>0</v>
      </c>
      <c r="FG89" s="73">
        <f>(FD88*FD89)*(1-COS(RADIANS(EY87+45)))+FD87*(SIN(RADIANS(EY87+45)))</f>
        <v>0</v>
      </c>
      <c r="FH89" s="73">
        <f>(FD89^2)*(1-COS(RADIANS(EY87+45)))+(COS(RADIANS(EY87+45)))</f>
        <v>1</v>
      </c>
      <c r="FI89" s="10"/>
      <c r="FJ89">
        <v>0</v>
      </c>
      <c r="FK89" s="23">
        <f>SIN(RADIANS(176))*SIN(RADIANS(0))</f>
        <v>0</v>
      </c>
      <c r="FM89" s="30">
        <f>(FK87*FK89)*(1-COS(RADIANS(EX87)))-FK88*(SIN(RADIANS(EX87)))</f>
        <v>4.9325275616132508E-2</v>
      </c>
      <c r="FN89" s="30">
        <f>(FK88*FK89)*(1-COS(RADIANS(EX87)))+FK87*(SIN(RADIANS(EX87)))</f>
        <v>0.70538430460663959</v>
      </c>
      <c r="FO89" s="30">
        <f>(FK89^2)*(1-COS(RADIANS(EX87)))+(COS(RADIANS(EX87)))</f>
        <v>0.70710678118654757</v>
      </c>
      <c r="FQ89">
        <v>-0.64445943730456212</v>
      </c>
      <c r="FS89" s="28">
        <f>(FD87*FD89)*(1-COS(RADIANS(EW87)))-FD88*(SIN(RADIANS(EW87)))</f>
        <v>0</v>
      </c>
      <c r="FT89" s="28">
        <f>(FD88*FD89)*(1-COS(RADIANS(EW87)))+FD87*(SIN(RADIANS(EW87)))</f>
        <v>0</v>
      </c>
      <c r="FU89" s="28">
        <f>(FD89^2)*(1-COS(RADIANS(EW87)))+(COS(RADIANS(EW87)))</f>
        <v>1</v>
      </c>
      <c r="FW89" s="61">
        <v>-0.29098459352530526</v>
      </c>
      <c r="FX89" s="13">
        <f>BX90</f>
        <v>0</v>
      </c>
      <c r="FY89" s="17">
        <v>0</v>
      </c>
      <c r="FZ89">
        <v>1</v>
      </c>
      <c r="GB89" s="73">
        <f>(FD87*FD87)*(1-COS(RADIANS(EY87-45)))-FD87*(SIN(RADIANS(EY87-45)))</f>
        <v>0</v>
      </c>
      <c r="GC89" s="73">
        <f>(FD88*FD89)*(1-COS(RADIANS(EY87-45)))+FD87*(SIN(RADIANS(EY87-45)))</f>
        <v>0</v>
      </c>
      <c r="GD89" s="73">
        <f>(FD89^2)*(1-COS(RADIANS(EY87-45)))+(COS(RADIANS(EY87-45)))</f>
        <v>1</v>
      </c>
      <c r="GE89" s="10"/>
      <c r="GF89">
        <v>0</v>
      </c>
      <c r="GG89" s="1">
        <v>-0.29098459352530526</v>
      </c>
      <c r="GI89">
        <f>FA89+FW89</f>
        <v>-0.93544403082986738</v>
      </c>
      <c r="GJ89">
        <f>GI89/(SQRT(GI87^2+GI88^2+GI89^2))</f>
        <v>-0.66145881762027703</v>
      </c>
      <c r="GL89" t="e">
        <f>#REF!+DC89</f>
        <v>#REF!</v>
      </c>
      <c r="GM89" t="e">
        <f>GL89/(SQRT(GL87^2+GL88^2+GL89^2))</f>
        <v>#REF!</v>
      </c>
      <c r="GO89" s="27">
        <f>FA87*FW88-FA88*FW87</f>
        <v>-0.70710678118654757</v>
      </c>
    </row>
    <row r="90" spans="1:197" x14ac:dyDescent="0.2">
      <c r="A90">
        <f>E93</f>
        <v>0.93600000000000005</v>
      </c>
      <c r="B90">
        <f>C90/(SQRT(C90^2+C91^2+C92^2))</f>
        <v>0.88011721234848816</v>
      </c>
      <c r="C90">
        <f t="array" ref="C90:C95">(A90:A95)-(MMULT(MMULT(MINVERSE(MMULT(TRANSPOSE(BC73:BH93),BC73:BH93)),TRANSPOSE(BC73:BH93)),BI73:BI93))</f>
        <v>0.93649085610408001</v>
      </c>
      <c r="D90" t="s">
        <v>10</v>
      </c>
      <c r="E90" s="5">
        <f t="shared" si="139"/>
        <v>0.27500000000000002</v>
      </c>
      <c r="F90" s="6">
        <f t="shared" si="139"/>
        <v>-0.79500000000000004</v>
      </c>
      <c r="G90" s="7">
        <f t="shared" si="143"/>
        <v>-0.65422206589028231</v>
      </c>
      <c r="H90" s="8">
        <f t="shared" si="144"/>
        <v>-0.26831602356596396</v>
      </c>
      <c r="J90" s="10"/>
      <c r="AW90" s="1"/>
      <c r="BC90" s="11">
        <f>(G88^2)*F88+G88*G89*F89+G88*G90*F90-((H88^2)*F88+H88*H89*F89+H88*H90*F90)</f>
        <v>0.76876343037492845</v>
      </c>
      <c r="BD90" s="12">
        <f>G88*G89*F88+(G89^2)*F89+G89*G90*F90-(H88*H89*F88+(H89^2)*F89+H89*H90*F90)</f>
        <v>0.50296187504649592</v>
      </c>
      <c r="BE90" s="12">
        <f>G88*G90*F88+G89*G90*F89+(G90^2)*F90-(H88*H90*F88+H89*H90*F89+(H90^2)*F90)</f>
        <v>-0.3560810569447761</v>
      </c>
      <c r="BF90" s="12">
        <f>(G88^2)*E88+G88*G89*E89+G88*G90*E90-((H88^2)*E88+H88*H89*E89+H88*H90*E90)</f>
        <v>0.36169850631235034</v>
      </c>
      <c r="BG90" s="12">
        <f>G88*G89*E88+(G89^2)*E89+G89*G90*E90-(H88*H89*E88+(H89^2)*E89+H89*H90*E90)</f>
        <v>-0.16419595081187163</v>
      </c>
      <c r="BH90" s="24">
        <f>G88*G90*E88+G89*G90*E89+(G90^2)*E90-(H88*H90*E88+H89*H90*E89+(H90^2)*E90)</f>
        <v>-0.39167886214260561</v>
      </c>
      <c r="BI90" s="10">
        <f>J88</f>
        <v>0.51149162953593708</v>
      </c>
      <c r="BY90" t="s">
        <v>10</v>
      </c>
      <c r="BZ90" s="5">
        <f t="shared" si="141"/>
        <v>-9.8670839279614439E-2</v>
      </c>
      <c r="CA90" s="6">
        <f t="shared" si="141"/>
        <v>-0.32743703463395935</v>
      </c>
      <c r="CB90" s="7">
        <f>CY89</f>
        <v>-0.65422206589028231</v>
      </c>
      <c r="CC90" s="8">
        <f>DU89</f>
        <v>-0.26831602356596396</v>
      </c>
      <c r="CE90" s="10"/>
      <c r="CG90" s="10" t="s">
        <v>160</v>
      </c>
      <c r="CH90" s="10">
        <f>-CH87*((EY87-CW87)/(CH89-CE88))</f>
        <v>245.36879933084791</v>
      </c>
      <c r="CI90" s="67"/>
      <c r="CJ90" s="10" t="s">
        <v>10</v>
      </c>
      <c r="CK90" s="5">
        <f t="shared" si="142"/>
        <v>-9.8670839279614439E-2</v>
      </c>
      <c r="CL90" s="6">
        <f t="shared" si="142"/>
        <v>-0.32743703463395935</v>
      </c>
      <c r="CM90" s="7">
        <f>FA89</f>
        <v>-0.64445943730456212</v>
      </c>
      <c r="CN90" s="8">
        <f>FW89</f>
        <v>-0.29098459352530526</v>
      </c>
      <c r="CW90" s="28"/>
      <c r="EE90" s="1"/>
      <c r="EI90" s="64">
        <f>(DEGREES(ACOS((EH87*EK87+EH88*EK88+EH89*EK89)/((SQRT(EH87^2+EH88^2+EH89^2))*(SQRT(EK87^2+EK88^2+EK89^2))))))</f>
        <v>8.5377364625159387E-7</v>
      </c>
      <c r="ER90">
        <f t="shared" si="145"/>
        <v>0.3492962422733713</v>
      </c>
      <c r="ES90">
        <f t="shared" si="145"/>
        <v>-0.34518112468713447</v>
      </c>
      <c r="ET90" t="e">
        <f>#REF!</f>
        <v>#REF!</v>
      </c>
      <c r="EU90" t="e">
        <f>#REF!</f>
        <v>#REF!</v>
      </c>
      <c r="EY90" s="28"/>
      <c r="EZ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GG90" s="1"/>
      <c r="GK90" s="64" t="e">
        <f>(DEGREES(ACOS((GJ87*GM87+GJ88*GM88+GJ89*GM89)/((SQRT(GJ87^2+GJ88^2+GJ89^2))*(SQRT(GM87^2+GM88^2+GM89^2))))))</f>
        <v>#VALUE!</v>
      </c>
    </row>
    <row r="91" spans="1:197" x14ac:dyDescent="0.2">
      <c r="A91">
        <f>E94</f>
        <v>-0.219</v>
      </c>
      <c r="B91">
        <f>C91/(SQRT(C90^2+C91^2+C92^2))</f>
        <v>-0.33245917638779182</v>
      </c>
      <c r="C91">
        <v>-0.35375399361213883</v>
      </c>
      <c r="D91" s="10"/>
      <c r="G91" s="10"/>
      <c r="H91" s="10"/>
      <c r="J91" s="10"/>
      <c r="Q91" s="82" t="s">
        <v>148</v>
      </c>
      <c r="R91" s="13"/>
      <c r="T91" s="10"/>
      <c r="U91" s="10"/>
      <c r="V91" s="10"/>
      <c r="W91" s="10"/>
      <c r="X91" s="10"/>
      <c r="Y91" s="10"/>
      <c r="Z91" s="80"/>
      <c r="AA91" s="23" t="s">
        <v>149</v>
      </c>
      <c r="AE91" s="1"/>
      <c r="AG91" s="80"/>
      <c r="AK91" s="13"/>
      <c r="AL91" s="81"/>
      <c r="AM91" s="82" t="s">
        <v>150</v>
      </c>
      <c r="AO91" s="13"/>
      <c r="AP91" s="13"/>
      <c r="AS91" s="1"/>
      <c r="AW91" s="1"/>
      <c r="BC91" s="11">
        <f>(G93^2)*F93+G93*G94*F94+G93*G95*F95-((H93^2)*F93+H93*H94*F94+H93*H95*F95)</f>
        <v>0.88778071866343278</v>
      </c>
      <c r="BD91" s="12">
        <f>G93*G94*F93+(G94^2)*F94+G94*G95*F95-(H93*H94*F93+(H94^2)*F94+H94*H95*F95)</f>
        <v>0.45701424909334493</v>
      </c>
      <c r="BE91" s="12">
        <f>G93*G95*F93+G94*G95*F94+(G95^2)*F95-(H93*H95*F93+H94*H95*F94+(H95^2)*F95)</f>
        <v>2.5723088914935632E-2</v>
      </c>
      <c r="BF91" s="12">
        <f>(G93^2)*E93+G93*G94*E94+G93*G95*E95-((H93^2)*E93+H93*H94*E94+H93*H95*E95)</f>
        <v>0.42805758504127217</v>
      </c>
      <c r="BG91" s="12">
        <f>G93*G94*E93+(G94^2)*E94+G94*G95*E95-(H93*H94*E93+(H94^2)*E94+H94*H95*E95)</f>
        <v>-0.30975966128914317</v>
      </c>
      <c r="BH91" s="24">
        <f>G93*G95*E93+G94*G95*E94+(G95^2)*E95-(H93*H95*E93+H94*H95*E94+(H95^2)*E95)</f>
        <v>-0.55542657448525046</v>
      </c>
      <c r="BI91" s="10">
        <f>J93</f>
        <v>0.73795048156913778</v>
      </c>
      <c r="BY91" s="10"/>
      <c r="CB91" s="10"/>
      <c r="CC91" s="10"/>
      <c r="CE91" s="10"/>
      <c r="CS91" s="15"/>
      <c r="CW91" s="28"/>
      <c r="CY91" s="82" t="s">
        <v>148</v>
      </c>
      <c r="CZ91" s="13"/>
      <c r="DB91" s="10"/>
      <c r="DC91" s="10"/>
      <c r="DD91" s="10"/>
      <c r="DE91" s="10"/>
      <c r="DF91" s="10"/>
      <c r="DG91" s="10"/>
      <c r="DH91" s="80"/>
      <c r="DI91" s="23" t="s">
        <v>149</v>
      </c>
      <c r="DM91" s="1"/>
      <c r="DO91" s="80"/>
      <c r="DS91" s="13"/>
      <c r="DT91" s="81"/>
      <c r="DU91" s="82" t="s">
        <v>150</v>
      </c>
      <c r="DW91" s="13"/>
      <c r="DX91" s="13"/>
      <c r="EA91" s="1"/>
      <c r="EE91" s="1"/>
      <c r="EI91" s="13"/>
      <c r="ER91">
        <f t="shared" si="145"/>
        <v>-9.8670839279614439E-2</v>
      </c>
      <c r="ES91">
        <f t="shared" si="145"/>
        <v>-0.32743703463395935</v>
      </c>
      <c r="ET91" t="e">
        <f>#REF!</f>
        <v>#REF!</v>
      </c>
      <c r="EU91" t="e">
        <f>#REF!</f>
        <v>#REF!</v>
      </c>
      <c r="EY91" s="28"/>
      <c r="EZ91" s="10"/>
      <c r="FA91" s="82" t="s">
        <v>148</v>
      </c>
      <c r="FB91" s="13"/>
      <c r="FD91" s="10"/>
      <c r="FE91" s="10"/>
      <c r="FF91" s="10"/>
      <c r="FG91" s="10"/>
      <c r="FH91" s="10"/>
      <c r="FI91" s="10"/>
      <c r="FJ91" s="80"/>
      <c r="FK91" s="23" t="s">
        <v>149</v>
      </c>
      <c r="FO91" s="1"/>
      <c r="FQ91" s="80"/>
      <c r="FU91" s="13"/>
      <c r="FV91" s="81"/>
      <c r="FW91" s="82" t="s">
        <v>150</v>
      </c>
      <c r="FY91" s="13"/>
      <c r="FZ91" s="13"/>
      <c r="GC91" s="1"/>
      <c r="GG91" s="1"/>
      <c r="GK91" s="13"/>
    </row>
    <row r="92" spans="1:197" x14ac:dyDescent="0.2">
      <c r="A92">
        <f>E95</f>
        <v>0.27500000000000002</v>
      </c>
      <c r="B92">
        <f>C92/(SQRT(C90^2+C91^2+C92^2))</f>
        <v>-0.33891678707829964</v>
      </c>
      <c r="C92">
        <v>-0.36062522994190394</v>
      </c>
      <c r="E92" s="5" t="s">
        <v>4</v>
      </c>
      <c r="F92" s="6" t="s">
        <v>5</v>
      </c>
      <c r="G92" s="7" t="s">
        <v>6</v>
      </c>
      <c r="H92" s="8" t="s">
        <v>1</v>
      </c>
      <c r="I92">
        <v>19</v>
      </c>
      <c r="J92" s="9" t="s">
        <v>7</v>
      </c>
      <c r="K92">
        <v>19</v>
      </c>
      <c r="M92" s="17">
        <f>A20</f>
        <v>30</v>
      </c>
      <c r="N92" s="17">
        <f>B20</f>
        <v>-50</v>
      </c>
      <c r="O92" s="17">
        <f>C20</f>
        <v>268.7</v>
      </c>
      <c r="Q92" s="61">
        <f t="array" ref="Q92:Q94">MMULT(AI92:AK94,AG92:AG94)</f>
        <v>0.8544171821724218</v>
      </c>
      <c r="R92" s="13"/>
      <c r="S92" s="17">
        <v>1</v>
      </c>
      <c r="T92">
        <v>0</v>
      </c>
      <c r="V92" s="73">
        <f>(T92^2)*(1-COS(RADIANS(O92+45)))+(COS(RADIANS(O92+45)))</f>
        <v>0.69088241107685799</v>
      </c>
      <c r="W92" s="73">
        <f>(T92*T93)*(1-COS(RADIANS(O92+45)))-T94*(SIN(RADIANS(O92+45)))</f>
        <v>0.72296714590956856</v>
      </c>
      <c r="X92" s="73">
        <f>(T92*T94)*(1-COS(RADIANS(O92+45)))+T93*(SIN(RADIANS(O92+45)))</f>
        <v>0</v>
      </c>
      <c r="Y92" s="10"/>
      <c r="Z92">
        <f t="array" ref="Z92:Z94">MMULT(V92:X94,S92:S94)</f>
        <v>0.69088241107685799</v>
      </c>
      <c r="AA92" s="23">
        <f>COS(RADIANS('[1]Biaxial Input'!$F$21))</f>
        <v>-0.9975640502598242</v>
      </c>
      <c r="AC92" s="30">
        <f>(AA92^2)*(1-COS(RADIANS(N92)))+(COS(RADIANS(N92)))</f>
        <v>0.99826181678640502</v>
      </c>
      <c r="AD92" s="30">
        <f>(AA92*AA93)*(1-COS(RADIANS(N92)))-AA94*(SIN(RADIANS(N92)))</f>
        <v>-2.4857178030640859E-2</v>
      </c>
      <c r="AE92" s="30">
        <f>(AA92*AA94)*(1-COS(RADIANS(N92)))+AA93*(SIN(RADIANS(N92)))</f>
        <v>-5.3436559083262246E-2</v>
      </c>
      <c r="AG92">
        <f t="array" ref="AG92:AG94">MMULT(AC92:AE94,Z92:Z94)</f>
        <v>0.7076524539235346</v>
      </c>
      <c r="AI92" s="28">
        <f>(T92^2)*(1-COS(RADIANS(M92)))+(COS(RADIANS(M92)))</f>
        <v>0.86602540378443871</v>
      </c>
      <c r="AJ92" s="28">
        <f>(T92*T93)*(1-COS(RADIANS(M92)))-T94*(SIN(RADIANS(M92)))</f>
        <v>-0.49999999999999994</v>
      </c>
      <c r="AK92" s="28">
        <f>(T92*T94)*(1-COS(RADIANS(M92)))+T93*(SIN(RADIANS(M92)))</f>
        <v>0</v>
      </c>
      <c r="AM92" s="61">
        <f t="array" ref="AM92:AM94">MMULT(AI92:AK94,AW92:AW94)</f>
        <v>-0.3964867293311708</v>
      </c>
      <c r="AN92" s="13"/>
      <c r="AO92" s="17">
        <v>1</v>
      </c>
      <c r="AP92">
        <v>0</v>
      </c>
      <c r="AR92" s="73">
        <f>(T92^2)*(1-COS(RADIANS(O92-45)))+(COS(RADIANS(O92-45)))</f>
        <v>-0.72296714590956823</v>
      </c>
      <c r="AS92" s="73">
        <f>(T92*T93)*(1-COS(RADIANS(O92-45)))-T94*(SIN(RADIANS(O92-45)))</f>
        <v>0.69088241107685833</v>
      </c>
      <c r="AT92" s="73">
        <f>(T92*T94)*(1-COS(RADIANS(O92-45)))+T93*(SIN(RADIANS(O92-45)))</f>
        <v>0</v>
      </c>
      <c r="AU92" s="10"/>
      <c r="AV92">
        <f t="array" ref="AV92:AV94">MMULT(AR92:AT94,S92:S94)</f>
        <v>-0.72296714590956823</v>
      </c>
      <c r="AW92" s="1">
        <f t="array" ref="AW92:AW94">MMULT(AC92:AE94,AV92:AV94)</f>
        <v>-0.70453710946219172</v>
      </c>
      <c r="AY92">
        <f>Q92+AM92</f>
        <v>0.457930452841251</v>
      </c>
      <c r="AZ92">
        <f>AY92/(SQRT(AY92^2+AY93^2+AY94^2))</f>
        <v>0.32380572851587497</v>
      </c>
      <c r="BC92" s="11">
        <f>2*E88</f>
        <v>1.8720000000000001</v>
      </c>
      <c r="BD92" s="12">
        <f>2*E89</f>
        <v>-0.438</v>
      </c>
      <c r="BE92" s="12">
        <f>2*E90</f>
        <v>0.55000000000000004</v>
      </c>
      <c r="BF92" s="12">
        <f>0</f>
        <v>0</v>
      </c>
      <c r="BG92" s="12">
        <v>0</v>
      </c>
      <c r="BH92" s="24">
        <v>0</v>
      </c>
      <c r="BI92" s="13">
        <f>E88^2+E89^2+E90^2-1</f>
        <v>-3.1799999999981843E-4</v>
      </c>
      <c r="BL92" s="23">
        <f>EM93*EH94-EM94*EH93</f>
        <v>-0.88452263843696755</v>
      </c>
      <c r="BZ92" s="5" t="s">
        <v>4</v>
      </c>
      <c r="CA92" s="6" t="s">
        <v>5</v>
      </c>
      <c r="CB92" s="7" t="s">
        <v>6</v>
      </c>
      <c r="CC92" s="8" t="s">
        <v>1</v>
      </c>
      <c r="CD92">
        <v>19</v>
      </c>
      <c r="CE92" s="9" t="s">
        <v>7</v>
      </c>
      <c r="CG92" s="90" t="s">
        <v>157</v>
      </c>
      <c r="CH92" s="61">
        <f>CE93-((CH94-CE93)/(EY92-CW92))*CW92</f>
        <v>9.0017023225747064</v>
      </c>
      <c r="CI92" s="10"/>
      <c r="CK92" s="5" t="s">
        <v>4</v>
      </c>
      <c r="CL92" s="6" t="s">
        <v>5</v>
      </c>
      <c r="CM92" s="7" t="s">
        <v>6</v>
      </c>
      <c r="CN92" s="8" t="s">
        <v>1</v>
      </c>
      <c r="CO92" s="10"/>
      <c r="CP92">
        <f t="shared" ref="CP92:CQ94" si="146">BZ93</f>
        <v>0.93180266183863136</v>
      </c>
      <c r="CQ92">
        <f t="shared" si="146"/>
        <v>-0.87956522186239505</v>
      </c>
      <c r="CR92">
        <f>CI96</f>
        <v>0</v>
      </c>
      <c r="CS92">
        <f>CL96</f>
        <v>0</v>
      </c>
      <c r="CU92" s="17">
        <f>BV20</f>
        <v>30</v>
      </c>
      <c r="CV92" s="17">
        <f>BW20</f>
        <v>-50</v>
      </c>
      <c r="CW92" s="31">
        <f>BX20</f>
        <v>268.7</v>
      </c>
      <c r="CY92" s="61">
        <f t="array" ref="CY92:CY94">MMULT(DQ92:DS94,DO92:DO94)</f>
        <v>0.8544171821724218</v>
      </c>
      <c r="CZ92" s="13"/>
      <c r="DA92" s="17">
        <v>1</v>
      </c>
      <c r="DB92">
        <v>0</v>
      </c>
      <c r="DD92" s="73">
        <f>(DB92^2)*(1-COS(RADIANS(CW92+45)))+(COS(RADIANS(CW92+45)))</f>
        <v>0.69088241107685799</v>
      </c>
      <c r="DE92" s="73">
        <f>(DB92*DB93)*(1-COS(RADIANS(CW92+45)))-DB94*(SIN(RADIANS(CW92+45)))</f>
        <v>0.72296714590956856</v>
      </c>
      <c r="DF92" s="73">
        <f>(DB92*DB94)*(1-COS(RADIANS(CW92+45)))+DB93*(SIN(RADIANS(CW92+45)))</f>
        <v>0</v>
      </c>
      <c r="DG92" s="10"/>
      <c r="DH92">
        <f t="array" ref="DH92:DH94">MMULT(DD92:DF94,DA92:DA94)</f>
        <v>0.69088241107685799</v>
      </c>
      <c r="DI92" s="23">
        <f>COS(RADIANS('[1]Biaxial Input'!$F$21))</f>
        <v>-0.9975640502598242</v>
      </c>
      <c r="DK92" s="30">
        <f>(DI92^2)*(1-COS(RADIANS(CV92)))+(COS(RADIANS(CV92)))</f>
        <v>0.99826181678640502</v>
      </c>
      <c r="DL92" s="30">
        <f>(DI92*DI93)*(1-COS(RADIANS(CV92)))-DI94*(SIN(RADIANS(CV92)))</f>
        <v>-2.4857178030640859E-2</v>
      </c>
      <c r="DM92" s="30">
        <f>(DI92*DI94)*(1-COS(RADIANS(CV92)))+DI93*(SIN(RADIANS(CV92)))</f>
        <v>-5.3436559083262246E-2</v>
      </c>
      <c r="DO92">
        <f t="array" ref="DO92:DO94">MMULT(DK92:DM94,DH92:DH94)</f>
        <v>0.7076524539235346</v>
      </c>
      <c r="DQ92" s="28">
        <f>(DB92^2)*(1-COS(RADIANS(CU92)))+(COS(RADIANS(CU92)))</f>
        <v>0.86602540378443871</v>
      </c>
      <c r="DR92" s="28">
        <f>(DB92*DB93)*(1-COS(RADIANS(CU92)))-DB94*(SIN(RADIANS(CU92)))</f>
        <v>-0.49999999999999994</v>
      </c>
      <c r="DS92" s="28">
        <f>(DB92*DB94)*(1-COS(RADIANS(CU92)))+DB93*(SIN(RADIANS(CU92)))</f>
        <v>0</v>
      </c>
      <c r="DU92" s="61">
        <f t="array" ref="DU92:DU94">MMULT(DQ92:DS94,EE92:EE94)</f>
        <v>-0.3964867293311708</v>
      </c>
      <c r="DV92" s="13"/>
      <c r="DW92" s="17">
        <v>1</v>
      </c>
      <c r="DX92">
        <v>0</v>
      </c>
      <c r="DZ92" s="73">
        <f>(DB92^2)*(1-COS(RADIANS(CW92-45)))+(COS(RADIANS(CW92-45)))</f>
        <v>-0.72296714590956823</v>
      </c>
      <c r="EA92" s="73">
        <f>(DB92*DB93)*(1-COS(RADIANS(CW92-45)))-DB94*(SIN(RADIANS(CW92-45)))</f>
        <v>0.69088241107685833</v>
      </c>
      <c r="EB92" s="73">
        <f>(DB92*DB94)*(1-COS(RADIANS(CW92-45)))+DB93*(SIN(RADIANS(CW92-45)))</f>
        <v>0</v>
      </c>
      <c r="EC92" s="10"/>
      <c r="ED92">
        <f t="array" ref="ED92:ED94">MMULT(DZ92:EB94,DA92:DA94)</f>
        <v>-0.72296714590956823</v>
      </c>
      <c r="EE92" s="1">
        <f t="array" ref="EE92:EE94">MMULT(DK92:DM94,ED92:ED94)</f>
        <v>-0.70453710946219172</v>
      </c>
      <c r="EG92">
        <f>CY92+DU92</f>
        <v>0.457930452841251</v>
      </c>
      <c r="EH92">
        <f>EG92/(SQRT(EG92^2+EG93^2+EG94^2))</f>
        <v>0.32380572851587497</v>
      </c>
      <c r="EJ92">
        <f>Q92+AM92</f>
        <v>0.457930452841251</v>
      </c>
      <c r="EK92">
        <f>EJ92/(SQRT(EJ92^2+EJ93^2+EJ94^2))</f>
        <v>0.32380572851587497</v>
      </c>
      <c r="EM92" s="23">
        <f>CY93*DU94-CY94*DU93</f>
        <v>-0.33581178102146642</v>
      </c>
      <c r="EO92" s="15">
        <v>19</v>
      </c>
      <c r="EP92" s="9" t="s">
        <v>7</v>
      </c>
      <c r="EW92" s="17">
        <f>CU92</f>
        <v>30</v>
      </c>
      <c r="EX92" s="17">
        <f>CV92</f>
        <v>-50</v>
      </c>
      <c r="EY92" s="31">
        <f>2+CW92</f>
        <v>270.7</v>
      </c>
      <c r="EZ92" s="10"/>
      <c r="FA92" s="61">
        <f t="array" ref="FA92:FA94">MMULT(FS92:FU94,FQ92:FQ94)</f>
        <v>0.86773388161350073</v>
      </c>
      <c r="FB92" s="13">
        <f>BW93</f>
        <v>0</v>
      </c>
      <c r="FC92" s="17">
        <v>1</v>
      </c>
      <c r="FD92">
        <v>0</v>
      </c>
      <c r="FF92" s="73">
        <f>(FD92^2)*(1-COS(RADIANS(EY92+45)))+(COS(RADIANS(EY92+45)))</f>
        <v>0.71569273370373576</v>
      </c>
      <c r="FG92" s="73">
        <f>(FD92*FD93)*(1-COS(RADIANS(EY92+45)))-FD94*(SIN(RADIANS(EY92+45)))</f>
        <v>0.69841528543100595</v>
      </c>
      <c r="FH92" s="73">
        <f>(FD92*FD94)*(1-COS(RADIANS(EY92+45)))+FD93*(SIN(RADIANS(EY92+45)))</f>
        <v>0</v>
      </c>
      <c r="FI92" s="10"/>
      <c r="FJ92">
        <f t="array" ref="FJ92:FJ94">MMULT(FF92:FH94,FC92:FC94)</f>
        <v>0.71569273370373576</v>
      </c>
      <c r="FK92" s="23">
        <f>COS(RADIANS(176))</f>
        <v>-0.9975640502598242</v>
      </c>
      <c r="FM92" s="30">
        <f>(FK92^2)*(1-COS(RADIANS(EX92)))+(COS(RADIANS(EX92)))</f>
        <v>0.99826181678640502</v>
      </c>
      <c r="FN92" s="30">
        <f>(FK92*FK93)*(1-COS(RADIANS(EX92)))-FK94*(SIN(RADIANS(EX92)))</f>
        <v>-2.4857178030640859E-2</v>
      </c>
      <c r="FO92" s="30">
        <f>(FK92*FK94)*(1-COS(RADIANS(EX92)))+FK93*(SIN(RADIANS(EX92)))</f>
        <v>-5.3436559083262246E-2</v>
      </c>
      <c r="FQ92">
        <f t="array" ref="FQ92:FQ94">MMULT(FM92:FO94,FJ92:FJ94)</f>
        <v>0.73180936169719946</v>
      </c>
      <c r="FS92" s="28">
        <f>(FD92^2)*(1-COS(RADIANS(EW92)))+(COS(RADIANS(EW92)))</f>
        <v>0.86602540378443871</v>
      </c>
      <c r="FT92" s="28">
        <f>(FD92*FD93)*(1-COS(RADIANS(EW92)))-FD94*(SIN(RADIANS(EW92)))</f>
        <v>-0.49999999999999994</v>
      </c>
      <c r="FU92" s="28">
        <f>(FD92*FD94)*(1-COS(RADIANS(EW92)))+FD93*(SIN(RADIANS(EW92)))</f>
        <v>0</v>
      </c>
      <c r="FW92" s="61">
        <f t="array" ref="FW92:FW94">MMULT(FS92:FU94,GG92:GG94)</f>
        <v>-0.36642647069658885</v>
      </c>
      <c r="FX92" s="13">
        <f>BX93</f>
        <v>0</v>
      </c>
      <c r="FY92" s="17">
        <v>1</v>
      </c>
      <c r="FZ92">
        <v>0</v>
      </c>
      <c r="GB92" s="73">
        <f>(FD92^2)*(1-COS(RADIANS(EY92-45)))+(COS(RADIANS(EY92-45)))</f>
        <v>-0.69841528543100617</v>
      </c>
      <c r="GC92" s="73">
        <f>(FD92*FD93)*(1-COS(RADIANS(EY92-45)))-FD94*(SIN(RADIANS(EY92-45)))</f>
        <v>0.71569273370373554</v>
      </c>
      <c r="GD92" s="73">
        <f>(FD92*FD94)*(1-COS(RADIANS(EY92-45)))+FD93*(SIN(RADIANS(EY92-45)))</f>
        <v>0</v>
      </c>
      <c r="GE92" s="10"/>
      <c r="GF92">
        <f t="array" ref="GF92:GF94">MMULT(GB92:GD94,FC92:FC94)</f>
        <v>-0.69841528543100617</v>
      </c>
      <c r="GG92" s="1">
        <f t="array" ref="GG92:GG94">MMULT(FM92:FO94,GF92:GF94)</f>
        <v>-0.67941121000884208</v>
      </c>
      <c r="GI92">
        <f>FA92+FW92</f>
        <v>0.50130741091691189</v>
      </c>
      <c r="GJ92">
        <f>GI92/(SQRT(GI92^2+GI93^2+GI94^2))</f>
        <v>0.35447786971841955</v>
      </c>
      <c r="GL92" t="e">
        <f>CH93+DC92</f>
        <v>#VALUE!</v>
      </c>
      <c r="GM92" t="e">
        <f>GL92/(SQRT(GL92^2+GL93^2+GL94^2))</f>
        <v>#VALUE!</v>
      </c>
      <c r="GO92" s="27">
        <f>FA93*FW94-FA94*FW93</f>
        <v>-0.33581178102146636</v>
      </c>
    </row>
    <row r="93" spans="1:197" x14ac:dyDescent="0.2">
      <c r="A93">
        <f>F93</f>
        <v>0.31900000000000001</v>
      </c>
      <c r="B93">
        <f>C93/(SQRT(C93^2+C94^2+C95^2))</f>
        <v>-0.54781863928252683</v>
      </c>
      <c r="C93">
        <v>-1.6502415661623846</v>
      </c>
      <c r="D93" t="s">
        <v>8</v>
      </c>
      <c r="E93" s="5">
        <f t="shared" ref="E93:F95" si="147">E3</f>
        <v>0.93600000000000005</v>
      </c>
      <c r="F93" s="6">
        <f t="shared" si="147"/>
        <v>0.31900000000000001</v>
      </c>
      <c r="G93" s="7">
        <f>Q92</f>
        <v>0.8544171821724218</v>
      </c>
      <c r="H93" s="8">
        <f>AM92</f>
        <v>-0.3964867293311708</v>
      </c>
      <c r="J93" s="9">
        <f>((SUMPRODUCT(G93:G95,E93:E95))*(SUMPRODUCT(G93:G95,F93:F95)))-((SUMPRODUCT(H93:H95,E93:E95))*(SUMPRODUCT(H93:H95,F93:F95)))</f>
        <v>0.73795048156913778</v>
      </c>
      <c r="Q93" s="61">
        <v>-6.4589062535398534E-2</v>
      </c>
      <c r="S93" s="17">
        <v>0</v>
      </c>
      <c r="T93">
        <v>0</v>
      </c>
      <c r="V93" s="73">
        <f>(T92*T93)*(1-COS(RADIANS(O92+45)))+T94*(SIN(RADIANS(O92+45)))</f>
        <v>-0.72296714590956856</v>
      </c>
      <c r="W93" s="73">
        <f>(T93^2)*(1-COS(RADIANS(O92+45)))+(COS(RADIANS(O92+45)))</f>
        <v>0.69088241107685799</v>
      </c>
      <c r="X93" s="73">
        <f>(T93*T94)*(1-COS(RADIANS(O92+45)))-T92*(SIN(RADIANS(O92+45)))</f>
        <v>0</v>
      </c>
      <c r="Y93" s="10"/>
      <c r="Z93">
        <v>-0.72296714590956856</v>
      </c>
      <c r="AA93" s="23">
        <f>SIN(RADIANS('[1]Biaxial Input'!$F$21))*(COS(RADIANS(0)))</f>
        <v>6.9756473744125524E-2</v>
      </c>
      <c r="AC93" s="30">
        <f>(AA92*AA93)*(1-COS(RADIANS(N92)))+AA94*(SIN(RADIANS(N92)))</f>
        <v>-2.4857178030640859E-2</v>
      </c>
      <c r="AD93" s="30">
        <f>(AA93^2)*(1-COS(RADIANS(N92)))+(COS(RADIANS(N92)))</f>
        <v>0.64452579290013434</v>
      </c>
      <c r="AE93" s="30">
        <f>(AA93*AA94)*(1-COS(RADIANS(N92)))-AA92*(SIN(RADIANS(N92)))</f>
        <v>-0.76417839735679927</v>
      </c>
      <c r="AG93">
        <v>-0.48314436004848765</v>
      </c>
      <c r="AI93" s="28">
        <f>(T92*T93)*(1-COS(RADIANS(M92)))+T94*(SIN(RADIANS(M92)))</f>
        <v>0.49999999999999994</v>
      </c>
      <c r="AJ93" s="28">
        <f>(T93^2)*(1-COS(RADIANS(M92)))+(COS(RADIANS(M92)))</f>
        <v>0.86602540378443871</v>
      </c>
      <c r="AK93" s="28">
        <f>(T93*T94)*(1-COS(RADIANS(M92)))-T92*(SIN(RADIANS(M92)))</f>
        <v>0</v>
      </c>
      <c r="AM93" s="61">
        <v>-0.7223390591959864</v>
      </c>
      <c r="AO93" s="17">
        <v>0</v>
      </c>
      <c r="AP93">
        <v>0</v>
      </c>
      <c r="AR93" s="73">
        <f>(T92*T93)*(1-COS(RADIANS(O92-45)))+T94*(SIN(RADIANS(O92-45)))</f>
        <v>-0.69088241107685833</v>
      </c>
      <c r="AS93" s="73">
        <f>(T93^2)*(1-COS(RADIANS(O92-45)))+(COS(RADIANS(O92-45)))</f>
        <v>-0.72296714590956823</v>
      </c>
      <c r="AT93" s="73">
        <f>(T93*T94)*(1-COS(RADIANS(O92-45)))-T92*(SIN(RADIANS(O92-45)))</f>
        <v>0</v>
      </c>
      <c r="AU93" s="10"/>
      <c r="AV93">
        <v>-0.69088241107685833</v>
      </c>
      <c r="AW93" s="1">
        <v>-0.42732061074389027</v>
      </c>
      <c r="AY93">
        <f t="shared" ref="AY93:AY94" si="148">Q93+AM93</f>
        <v>-0.78692812173138493</v>
      </c>
      <c r="AZ93">
        <f>AY93/(SQRT(AY92^2+AY93^2+AY94^2))</f>
        <v>-0.55644221118265502</v>
      </c>
      <c r="BC93" s="11">
        <v>0</v>
      </c>
      <c r="BD93" s="12">
        <v>0</v>
      </c>
      <c r="BE93" s="12">
        <v>0</v>
      </c>
      <c r="BF93" s="12">
        <f>2*F88</f>
        <v>0.63800000000000001</v>
      </c>
      <c r="BG93" s="12">
        <f>2*F89</f>
        <v>-1.032</v>
      </c>
      <c r="BH93" s="24">
        <f>2*F90</f>
        <v>-1.59</v>
      </c>
      <c r="BI93" s="10">
        <f>F88^2+F89^2+F90^2-1</f>
        <v>4.2000000000097515E-5</v>
      </c>
      <c r="BL93" s="23">
        <f>EM94*EH92-EM92*EH94</f>
        <v>-0.46509948296413073</v>
      </c>
      <c r="BY93" t="s">
        <v>8</v>
      </c>
      <c r="BZ93" s="5">
        <f t="shared" ref="BZ93:CA95" si="149">BZ3</f>
        <v>0.93180266183863136</v>
      </c>
      <c r="CA93" s="6">
        <f t="shared" si="149"/>
        <v>-0.87956522186239505</v>
      </c>
      <c r="CB93" s="7">
        <f>CY92</f>
        <v>0.8544171821724218</v>
      </c>
      <c r="CC93" s="8">
        <f>DU92</f>
        <v>-0.3964867293311708</v>
      </c>
      <c r="CE93" s="9">
        <f>((SUMPRODUCT(CB93:CB95,BZ93:BZ95))*(SUMPRODUCT(CB93:CB95,CA93:CA95)))-((SUMPRODUCT(CC93:CC95,BZ93:BZ95))*(SUMPRODUCT(CC93:CC95,CA93:CA95)))</f>
        <v>-1.8633521078713466E-2</v>
      </c>
      <c r="CG93">
        <v>1</v>
      </c>
      <c r="CH93" t="s">
        <v>161</v>
      </c>
      <c r="CI93" s="67"/>
      <c r="CJ93" s="1" t="s">
        <v>8</v>
      </c>
      <c r="CK93" s="5">
        <f t="shared" ref="CK93:CL95" si="150">BZ93</f>
        <v>0.93180266183863136</v>
      </c>
      <c r="CL93" s="6">
        <f t="shared" si="150"/>
        <v>-0.87956522186239505</v>
      </c>
      <c r="CM93" s="7">
        <f>FA92</f>
        <v>0.86773388161350073</v>
      </c>
      <c r="CN93" s="8">
        <f>FW92</f>
        <v>-0.36642647069658885</v>
      </c>
      <c r="CO93" s="10"/>
      <c r="CP93">
        <f t="shared" si="146"/>
        <v>0.3492962422733713</v>
      </c>
      <c r="CQ93">
        <f t="shared" si="146"/>
        <v>-0.34518112468713447</v>
      </c>
      <c r="CR93">
        <f>CJ96</f>
        <v>0</v>
      </c>
      <c r="CS93">
        <f>CM96</f>
        <v>0</v>
      </c>
      <c r="CW93" s="28"/>
      <c r="CY93" s="61">
        <v>-6.4589062535398534E-2</v>
      </c>
      <c r="DA93" s="17">
        <v>0</v>
      </c>
      <c r="DB93">
        <v>0</v>
      </c>
      <c r="DD93" s="73">
        <f>(DB92*DB93)*(1-COS(RADIANS(CW92+45)))+DB94*(SIN(RADIANS(CW92+45)))</f>
        <v>-0.72296714590956856</v>
      </c>
      <c r="DE93" s="73">
        <f>(DB93^2)*(1-COS(RADIANS(CW92+45)))+(COS(RADIANS(CW92+45)))</f>
        <v>0.69088241107685799</v>
      </c>
      <c r="DF93" s="73">
        <f>(DB93*DB94)*(1-COS(RADIANS(CW92+45)))-DB92*(SIN(RADIANS(CW92+45)))</f>
        <v>0</v>
      </c>
      <c r="DG93" s="10"/>
      <c r="DH93">
        <v>-0.72296714590956856</v>
      </c>
      <c r="DI93" s="23">
        <f>SIN(RADIANS('[1]Biaxial Input'!$F$21))*(COS(RADIANS(0)))</f>
        <v>6.9756473744125524E-2</v>
      </c>
      <c r="DK93" s="30">
        <f>(DI92*DI93)*(1-COS(RADIANS(CV92)))+DI94*(SIN(RADIANS(CV92)))</f>
        <v>-2.4857178030640859E-2</v>
      </c>
      <c r="DL93" s="30">
        <f>(DI93^2)*(1-COS(RADIANS(CV92)))+(COS(RADIANS(CV92)))</f>
        <v>0.64452579290013434</v>
      </c>
      <c r="DM93" s="30">
        <f>(DI93*DI94)*(1-COS(RADIANS(CV92)))-DI92*(SIN(RADIANS(CV92)))</f>
        <v>-0.76417839735679927</v>
      </c>
      <c r="DO93">
        <v>-0.48314436004848765</v>
      </c>
      <c r="DQ93" s="28">
        <f>(DB92*DB93)*(1-COS(RADIANS(CU92)))+DB94*(SIN(RADIANS(CU92)))</f>
        <v>0.49999999999999994</v>
      </c>
      <c r="DR93" s="28">
        <f>(DB93^2)*(1-COS(RADIANS(CU92)))+(COS(RADIANS(CU92)))</f>
        <v>0.86602540378443871</v>
      </c>
      <c r="DS93" s="28">
        <f>(DB93*DB94)*(1-COS(RADIANS(CU92)))-DB92*(SIN(RADIANS(CU92)))</f>
        <v>0</v>
      </c>
      <c r="DU93" s="61">
        <v>-0.7223390591959864</v>
      </c>
      <c r="DW93" s="17">
        <v>0</v>
      </c>
      <c r="DX93">
        <v>0</v>
      </c>
      <c r="DZ93" s="73">
        <f>(DB92*DB93)*(1-COS(RADIANS(CW92-45)))+DB94*(SIN(RADIANS(CW92-45)))</f>
        <v>-0.69088241107685833</v>
      </c>
      <c r="EA93" s="73">
        <f>(DB93^2)*(1-COS(RADIANS(CW92-45)))+(COS(RADIANS(CW92-45)))</f>
        <v>-0.72296714590956823</v>
      </c>
      <c r="EB93" s="73">
        <f>(DB93*DB94)*(1-COS(RADIANS(CW92-45)))-DB92*(SIN(RADIANS(CW92-45)))</f>
        <v>0</v>
      </c>
      <c r="EC93" s="10"/>
      <c r="ED93">
        <v>-0.69088241107685833</v>
      </c>
      <c r="EE93" s="1">
        <v>-0.42732061074389027</v>
      </c>
      <c r="EG93">
        <f>CY93+DU93</f>
        <v>-0.78692812173138493</v>
      </c>
      <c r="EH93">
        <f>EG93/(SQRT(EG92^2+EG93^2+EG94^2))</f>
        <v>-0.55644221118265502</v>
      </c>
      <c r="EJ93">
        <f>Q93+AM93</f>
        <v>-0.78692812173138493</v>
      </c>
      <c r="EK93">
        <f>EJ93/(SQRT(EJ92^2+EJ93^2+EJ94^2))</f>
        <v>-0.55644221118265502</v>
      </c>
      <c r="EM93" s="23">
        <f>CY94*DU92-CY92*DU94</f>
        <v>0.68851618467589848</v>
      </c>
      <c r="EP93" s="9">
        <f>((SUMPRODUCT(CM93:CM95,BZ93:BZ95))*(SUMPRODUCT(CM93:CM95,CA93:CA95)))-((SUMPRODUCT(CN93:CN95,BZ93:BZ95))*(SUMPRODUCT(CN93:CN95,CA93:CA95)))</f>
        <v>-8.5774093044872157E-2</v>
      </c>
      <c r="EY93" s="28"/>
      <c r="EZ93" s="10"/>
      <c r="FA93" s="61">
        <v>-3.9340447009141688E-2</v>
      </c>
      <c r="FB93" s="13">
        <f>BW94</f>
        <v>0</v>
      </c>
      <c r="FC93" s="17">
        <v>0</v>
      </c>
      <c r="FD93">
        <v>0</v>
      </c>
      <c r="FF93" s="73">
        <f>(FD92*FD93)*(1-COS(RADIANS(EY92+45)))+FD94*(SIN(RADIANS(EY92+45)))</f>
        <v>-0.69841528543100595</v>
      </c>
      <c r="FG93" s="73">
        <f>(FD93^2)*(1-COS(RADIANS(EY92+45)))+(COS(RADIANS(EY92+45)))</f>
        <v>0.71569273370373576</v>
      </c>
      <c r="FH93" s="73">
        <f>(FD93*FD94)*(1-COS(RADIANS(EY92+45)))-FD92*(SIN(RADIANS(EY92+45)))</f>
        <v>0</v>
      </c>
      <c r="FI93" s="10"/>
      <c r="FJ93">
        <v>-0.69841528543100595</v>
      </c>
      <c r="FK93" s="23">
        <f>SIN(RADIANS(176))*(COS(RADIANS(0)))</f>
        <v>6.9756473744125524E-2</v>
      </c>
      <c r="FM93" s="30">
        <f>(FK92*FK93)*(1-COS(RADIANS(EX92)))+FK94*(SIN(RADIANS(EX92)))</f>
        <v>-2.4857178030640859E-2</v>
      </c>
      <c r="FN93" s="30">
        <f>(FK93^2)*(1-COS(RADIANS(EX92)))+(COS(RADIANS(EX92)))</f>
        <v>0.64452579290013434</v>
      </c>
      <c r="FO93" s="30">
        <f>(FK93*FK94)*(1-COS(RADIANS(EX92)))-FK92*(SIN(RADIANS(EX92)))</f>
        <v>-0.76417839735679927</v>
      </c>
      <c r="FQ93">
        <v>-0.46793676731290257</v>
      </c>
      <c r="FS93" s="28">
        <f>(FD92*FD93)*(1-COS(RADIANS(EW92)))+FD94*(SIN(RADIANS(EW92)))</f>
        <v>0.49999999999999994</v>
      </c>
      <c r="FT93" s="28">
        <f>(FD93^2)*(1-COS(RADIANS(EW92)))+(COS(RADIANS(EW92)))</f>
        <v>0.86602540378443871</v>
      </c>
      <c r="FU93" s="28">
        <f>(FD93*FD94)*(1-COS(RADIANS(EW92)))-FD92*(SIN(RADIANS(EW92)))</f>
        <v>0</v>
      </c>
      <c r="FW93" s="61">
        <v>-0.72415315553304405</v>
      </c>
      <c r="FX93" s="13">
        <f>BX94</f>
        <v>0</v>
      </c>
      <c r="FY93" s="17">
        <v>0</v>
      </c>
      <c r="FZ93">
        <v>0</v>
      </c>
      <c r="GB93" s="73">
        <f>(FD92*FD93)*(1-COS(RADIANS(EY92-45)))+FD94*(SIN(RADIANS(EY92-45)))</f>
        <v>-0.71569273370373554</v>
      </c>
      <c r="GC93" s="73">
        <f>(FD93^2)*(1-COS(RADIANS(EY92-45)))+(COS(RADIANS(EY92-45)))</f>
        <v>-0.69841528543100617</v>
      </c>
      <c r="GD93" s="73">
        <f>(FD93*FD94)*(1-COS(RADIANS(EY92-45)))-FD92*(SIN(RADIANS(EY92-45)))</f>
        <v>0</v>
      </c>
      <c r="GE93" s="10"/>
      <c r="GF93">
        <v>-0.71569273370373554</v>
      </c>
      <c r="GG93" s="1">
        <v>-0.44392179357398548</v>
      </c>
      <c r="GI93">
        <f>FA93+FW93</f>
        <v>-0.76349360254218568</v>
      </c>
      <c r="GJ93">
        <f>GI93/(SQRT(GI92^2+GI93^2+GI94^2))</f>
        <v>-0.53987150375012627</v>
      </c>
      <c r="GL93">
        <f>CH94+DC93</f>
        <v>-8.5774093044872157E-2</v>
      </c>
      <c r="GM93" t="e">
        <f>GL93/(SQRT(GL92^2+GL93^2+GL94^2))</f>
        <v>#VALUE!</v>
      </c>
      <c r="GO93" s="27">
        <f>FA94*FW92-FA92*FW94</f>
        <v>0.68851618467589848</v>
      </c>
    </row>
    <row r="94" spans="1:197" x14ac:dyDescent="0.2">
      <c r="A94">
        <f>F94</f>
        <v>-0.51600000000000001</v>
      </c>
      <c r="B94">
        <f>C94/(SQRT(C93^2+C94^2+C95^2))</f>
        <v>-0.83589252794229851</v>
      </c>
      <c r="C94">
        <v>-2.5180315081311462</v>
      </c>
      <c r="D94" t="s">
        <v>9</v>
      </c>
      <c r="E94" s="5">
        <f t="shared" si="147"/>
        <v>-0.219</v>
      </c>
      <c r="F94" s="6">
        <f t="shared" si="147"/>
        <v>-0.51600000000000001</v>
      </c>
      <c r="G94" s="7">
        <f t="shared" ref="G94:G95" si="151">Q93</f>
        <v>-6.4589062535398534E-2</v>
      </c>
      <c r="H94" s="8">
        <f t="shared" ref="H94:H95" si="152">AM93</f>
        <v>-0.7223390591959864</v>
      </c>
      <c r="J94" s="10"/>
      <c r="Q94" s="61">
        <v>-0.51555749612369817</v>
      </c>
      <c r="S94" s="17">
        <v>0</v>
      </c>
      <c r="T94">
        <v>1</v>
      </c>
      <c r="V94" s="73">
        <f>(T92*T94)*(1-COS(RADIANS(O92+45)))-T93*(SIN(RADIANS(O92+45)))</f>
        <v>0</v>
      </c>
      <c r="W94" s="73">
        <f>(T93*T94)*(1-COS(RADIANS(O92+45)))+T92*(SIN(RADIANS(O92+45)))</f>
        <v>0</v>
      </c>
      <c r="X94" s="73">
        <f>(T94^2)*(1-COS(RADIANS(O92+45)))+(COS(RADIANS(O92+45)))</f>
        <v>1</v>
      </c>
      <c r="Y94" s="10"/>
      <c r="Z94">
        <v>0</v>
      </c>
      <c r="AA94" s="23">
        <f>SIN(RADIANS('[1]Biaxial Input'!$F$21))*SIN(RADIANS(0))</f>
        <v>0</v>
      </c>
      <c r="AC94" s="30">
        <f>(AA92*AA94)*(1-COS(RADIANS(N92)))-AA93*(SIN(RADIANS(N92)))</f>
        <v>5.3436559083262246E-2</v>
      </c>
      <c r="AD94" s="30">
        <f>(AA93*AA94)*(1-COS(RADIANS(N92)))+AA92*(SIN(RADIANS(N92)))</f>
        <v>0.76417839735679927</v>
      </c>
      <c r="AE94" s="30">
        <f>(AA94^2)*(1-COS(RADIANS(N92)))+(COS(RADIANS(N92)))</f>
        <v>0.64278760968653936</v>
      </c>
      <c r="AG94">
        <v>-0.51555749612369817</v>
      </c>
      <c r="AI94" s="28">
        <f>(T92*T94)*(1-COS(RADIANS(M92)))-T93*(SIN(RADIANS(M92)))</f>
        <v>0</v>
      </c>
      <c r="AJ94" s="28">
        <f>(T93*T94)*(1-COS(RADIANS(M92)))+T92*(SIN(RADIANS(M92)))</f>
        <v>0</v>
      </c>
      <c r="AK94" s="28">
        <f>(T94^2)*(1-COS(RADIANS(M92)))+(COS(RADIANS(M92)))</f>
        <v>1</v>
      </c>
      <c r="AM94" s="61">
        <v>-0.56659029026636909</v>
      </c>
      <c r="AO94" s="17">
        <v>0</v>
      </c>
      <c r="AP94">
        <v>1</v>
      </c>
      <c r="AR94" s="73">
        <f>(T92*T92)*(1-COS(RADIANS(O92-45)))-T92*(SIN(RADIANS(O92-45)))</f>
        <v>0</v>
      </c>
      <c r="AS94" s="73">
        <f>(T93*T94)*(1-COS(RADIANS(O92-45)))+T92*(SIN(RADIANS(O92-45)))</f>
        <v>0</v>
      </c>
      <c r="AT94" s="73">
        <f>(T94^2)*(1-COS(RADIANS(O92-45)))+(COS(RADIANS(O92-45)))</f>
        <v>0.99999999999999989</v>
      </c>
      <c r="AU94" s="10"/>
      <c r="AV94">
        <v>0</v>
      </c>
      <c r="AW94" s="1">
        <v>-0.56659029026636909</v>
      </c>
      <c r="AY94">
        <f t="shared" si="148"/>
        <v>-1.0821477863900673</v>
      </c>
      <c r="AZ94">
        <f>AY94/(SQRT(AY92^2+AY93^2+AY94^2))</f>
        <v>-0.7651940380024278</v>
      </c>
      <c r="BI94" s="15"/>
      <c r="BL94" s="23">
        <f>EM92*EH93-EM93*EH92</f>
        <v>-3.6085634801179683E-2</v>
      </c>
      <c r="BY94" t="s">
        <v>9</v>
      </c>
      <c r="BZ94" s="5">
        <f t="shared" si="149"/>
        <v>0.3492962422733713</v>
      </c>
      <c r="CA94" s="6">
        <f t="shared" si="149"/>
        <v>-0.34518112468713447</v>
      </c>
      <c r="CB94" s="7">
        <f>CY93</f>
        <v>-6.4589062535398534E-2</v>
      </c>
      <c r="CC94" s="8">
        <f>DU93</f>
        <v>-0.7223390591959864</v>
      </c>
      <c r="CE94" s="10"/>
      <c r="CH94">
        <f>((SUMPRODUCT(CM93:CM95,CK93:CK95))*(SUMPRODUCT(CM93:CM95,CL93:CL95)))-((SUMPRODUCT(CN93:CN95,CK93:CK95))*(SUMPRODUCT(CN93:CN95,CL93:CL95)))</f>
        <v>-8.5774093044872157E-2</v>
      </c>
      <c r="CI94" s="67"/>
      <c r="CJ94" s="10" t="s">
        <v>9</v>
      </c>
      <c r="CK94" s="5">
        <f t="shared" si="150"/>
        <v>0.3492962422733713</v>
      </c>
      <c r="CL94" s="6">
        <f t="shared" si="150"/>
        <v>-0.34518112468713447</v>
      </c>
      <c r="CM94" s="7">
        <f>FA93</f>
        <v>-3.9340447009141688E-2</v>
      </c>
      <c r="CN94" s="8">
        <f>FW93</f>
        <v>-0.72415315553304405</v>
      </c>
      <c r="CP94">
        <f t="shared" si="146"/>
        <v>-9.8670839279614439E-2</v>
      </c>
      <c r="CQ94">
        <f t="shared" si="146"/>
        <v>-0.32743703463395935</v>
      </c>
      <c r="CR94">
        <f>CK96</f>
        <v>0</v>
      </c>
      <c r="CS94">
        <f>CN96</f>
        <v>0</v>
      </c>
      <c r="CW94" s="28"/>
      <c r="CY94" s="61">
        <v>-0.51555749612369817</v>
      </c>
      <c r="DA94" s="17">
        <v>0</v>
      </c>
      <c r="DB94">
        <v>1</v>
      </c>
      <c r="DD94" s="73">
        <f>(DB92*DB94)*(1-COS(RADIANS(CW92+45)))-DB93*(SIN(RADIANS(CW92+45)))</f>
        <v>0</v>
      </c>
      <c r="DE94" s="73">
        <f>(DB93*DB94)*(1-COS(RADIANS(CW92+45)))+DB92*(SIN(RADIANS(CW92+45)))</f>
        <v>0</v>
      </c>
      <c r="DF94" s="73">
        <f>(DB94^2)*(1-COS(RADIANS(CW92+45)))+(COS(RADIANS(CW92+45)))</f>
        <v>1</v>
      </c>
      <c r="DG94" s="10"/>
      <c r="DH94">
        <v>0</v>
      </c>
      <c r="DI94" s="23">
        <f>SIN(RADIANS('[1]Biaxial Input'!$F$21))*SIN(RADIANS(0))</f>
        <v>0</v>
      </c>
      <c r="DK94" s="30">
        <f>(DI92*DI94)*(1-COS(RADIANS(CV92)))-DI93*(SIN(RADIANS(CV92)))</f>
        <v>5.3436559083262246E-2</v>
      </c>
      <c r="DL94" s="30">
        <f>(DI93*DI94)*(1-COS(RADIANS(CV92)))+DI92*(SIN(RADIANS(CV92)))</f>
        <v>0.76417839735679927</v>
      </c>
      <c r="DM94" s="30">
        <f>(DI94^2)*(1-COS(RADIANS(CV92)))+(COS(RADIANS(CV92)))</f>
        <v>0.64278760968653936</v>
      </c>
      <c r="DO94">
        <v>-0.51555749612369817</v>
      </c>
      <c r="DQ94" s="28">
        <f>(DB92*DB94)*(1-COS(RADIANS(CU92)))-DB93*(SIN(RADIANS(CU92)))</f>
        <v>0</v>
      </c>
      <c r="DR94" s="28">
        <f>(DB93*DB94)*(1-COS(RADIANS(CU92)))+DB92*(SIN(RADIANS(CU92)))</f>
        <v>0</v>
      </c>
      <c r="DS94" s="28">
        <f>(DB94^2)*(1-COS(RADIANS(CU92)))+(COS(RADIANS(CU92)))</f>
        <v>1</v>
      </c>
      <c r="DU94" s="61">
        <v>-0.56659029026636909</v>
      </c>
      <c r="DW94" s="17">
        <v>0</v>
      </c>
      <c r="DX94">
        <v>1</v>
      </c>
      <c r="DZ94" s="73">
        <f>(DB92*DB92)*(1-COS(RADIANS(CW92-45)))-DB92*(SIN(RADIANS(CW92-45)))</f>
        <v>0</v>
      </c>
      <c r="EA94" s="73">
        <f>(DB93*DB94)*(1-COS(RADIANS(CW92-45)))+DB92*(SIN(RADIANS(CW92-45)))</f>
        <v>0</v>
      </c>
      <c r="EB94" s="73">
        <f>(DB94^2)*(1-COS(RADIANS(CW92-45)))+(COS(RADIANS(CW92-45)))</f>
        <v>0.99999999999999989</v>
      </c>
      <c r="EC94" s="10"/>
      <c r="ED94">
        <v>0</v>
      </c>
      <c r="EE94" s="1">
        <v>-0.56659029026636909</v>
      </c>
      <c r="EG94">
        <f>CY94+DU94</f>
        <v>-1.0821477863900673</v>
      </c>
      <c r="EH94">
        <f>EG94/(SQRT(EG92^2+EG93^2+EG94^2))</f>
        <v>-0.7651940380024278</v>
      </c>
      <c r="EJ94">
        <f>Q94+AM94</f>
        <v>-1.0821477863900673</v>
      </c>
      <c r="EK94">
        <f>EJ94/(SQRT(EJ92^2+EJ93^2+EJ94^2))</f>
        <v>-0.7651940380024278</v>
      </c>
      <c r="EM94" s="23">
        <f>CY92*DU93-CY93*DU92</f>
        <v>-0.64278760968653947</v>
      </c>
      <c r="ER94">
        <f t="shared" ref="ER94:ES96" si="153">CK93</f>
        <v>0.93180266183863136</v>
      </c>
      <c r="ES94">
        <f t="shared" si="153"/>
        <v>-0.87956522186239505</v>
      </c>
      <c r="ET94" t="e">
        <f>#REF!</f>
        <v>#REF!</v>
      </c>
      <c r="EU94" t="e">
        <f>#REF!</f>
        <v>#REF!</v>
      </c>
      <c r="EY94" s="28"/>
      <c r="EZ94" s="10"/>
      <c r="FA94" s="61">
        <v>-0.49546971646013649</v>
      </c>
      <c r="FB94" s="13">
        <f>BW95</f>
        <v>0</v>
      </c>
      <c r="FC94" s="17">
        <v>0</v>
      </c>
      <c r="FD94">
        <v>1</v>
      </c>
      <c r="FF94" s="73">
        <f>(FD92*FD94)*(1-COS(RADIANS(EY92+45)))-FD93*(SIN(RADIANS(EY92+45)))</f>
        <v>0</v>
      </c>
      <c r="FG94" s="73">
        <f>(FD93*FD94)*(1-COS(RADIANS(EY92+45)))+FD92*(SIN(RADIANS(EY92+45)))</f>
        <v>0</v>
      </c>
      <c r="FH94" s="73">
        <f>(FD94^2)*(1-COS(RADIANS(EY92+45)))+(COS(RADIANS(EY92+45)))</f>
        <v>1</v>
      </c>
      <c r="FI94" s="10"/>
      <c r="FJ94">
        <v>0</v>
      </c>
      <c r="FK94" s="23">
        <f>SIN(RADIANS(176))*SIN(RADIANS(0))</f>
        <v>0</v>
      </c>
      <c r="FM94" s="30">
        <f>(FK92*FK94)*(1-COS(RADIANS(EX92)))-FK93*(SIN(RADIANS(EX92)))</f>
        <v>5.3436559083262246E-2</v>
      </c>
      <c r="FN94" s="30">
        <f>(FK93*FK94)*(1-COS(RADIANS(EX92)))+FK92*(SIN(RADIANS(EX92)))</f>
        <v>0.76417839735679927</v>
      </c>
      <c r="FO94" s="30">
        <f>(FK94^2)*(1-COS(RADIANS(EX92)))+(COS(RADIANS(EX92)))</f>
        <v>0.64278760968653936</v>
      </c>
      <c r="FQ94">
        <v>-0.49546971646013649</v>
      </c>
      <c r="FS94" s="28">
        <f>(FD92*FD94)*(1-COS(RADIANS(EW92)))-FD93*(SIN(RADIANS(EW92)))</f>
        <v>0</v>
      </c>
      <c r="FT94" s="28">
        <f>(FD93*FD94)*(1-COS(RADIANS(EW92)))+FD92*(SIN(RADIANS(EW92)))</f>
        <v>0</v>
      </c>
      <c r="FU94" s="28">
        <f>(FD94^2)*(1-COS(RADIANS(EW92)))+(COS(RADIANS(EW92)))</f>
        <v>1</v>
      </c>
      <c r="FW94" s="61">
        <v>-0.58423783590621459</v>
      </c>
      <c r="FX94" s="13">
        <f>BX95</f>
        <v>0</v>
      </c>
      <c r="FY94" s="17">
        <v>0</v>
      </c>
      <c r="FZ94">
        <v>1</v>
      </c>
      <c r="GB94" s="73">
        <f>(FD92*FD92)*(1-COS(RADIANS(EY92-45)))-FD92*(SIN(RADIANS(EY92-45)))</f>
        <v>0</v>
      </c>
      <c r="GC94" s="73">
        <f>(FD93*FD94)*(1-COS(RADIANS(EY92-45)))+FD92*(SIN(RADIANS(EY92-45)))</f>
        <v>0</v>
      </c>
      <c r="GD94" s="73">
        <f>(FD94^2)*(1-COS(RADIANS(EY92-45)))+(COS(RADIANS(EY92-45)))</f>
        <v>1</v>
      </c>
      <c r="GE94" s="10"/>
      <c r="GF94">
        <v>0</v>
      </c>
      <c r="GG94" s="1">
        <v>-0.58423783590621459</v>
      </c>
      <c r="GI94">
        <f>FA94+FW94</f>
        <v>-1.0797075523663511</v>
      </c>
      <c r="GJ94">
        <f>GI94/(SQRT(GI92^2+GI93^2+GI94^2))</f>
        <v>-0.76346853197657638</v>
      </c>
      <c r="GL94" t="e">
        <f>#REF!+DC94</f>
        <v>#REF!</v>
      </c>
      <c r="GM94" t="e">
        <f>GL94/(SQRT(GL92^2+GL93^2+GL94^2))</f>
        <v>#REF!</v>
      </c>
      <c r="GO94" s="27">
        <f>FA92*FW93-FA93*FW92</f>
        <v>-0.64278760968653936</v>
      </c>
    </row>
    <row r="95" spans="1:197" x14ac:dyDescent="0.2">
      <c r="A95" s="1">
        <f>F95</f>
        <v>-0.79500000000000004</v>
      </c>
      <c r="B95">
        <f>C95/(SQRT(C93^2+C94^2+C95^2))</f>
        <v>-3.4328125274686566E-2</v>
      </c>
      <c r="C95">
        <v>-0.10340958695912739</v>
      </c>
      <c r="D95" t="s">
        <v>10</v>
      </c>
      <c r="E95" s="5">
        <f t="shared" si="147"/>
        <v>0.27500000000000002</v>
      </c>
      <c r="F95" s="6">
        <f t="shared" si="147"/>
        <v>-0.79500000000000004</v>
      </c>
      <c r="G95" s="7">
        <f t="shared" si="151"/>
        <v>-0.51555749612369817</v>
      </c>
      <c r="H95" s="8">
        <f t="shared" si="152"/>
        <v>-0.56659029026636909</v>
      </c>
      <c r="J95" s="10"/>
      <c r="BY95" t="s">
        <v>10</v>
      </c>
      <c r="BZ95" s="5">
        <f t="shared" si="149"/>
        <v>-9.8670839279614439E-2</v>
      </c>
      <c r="CA95" s="6">
        <f t="shared" si="149"/>
        <v>-0.32743703463395935</v>
      </c>
      <c r="CB95" s="7">
        <f>CY94</f>
        <v>-0.51555749612369817</v>
      </c>
      <c r="CC95" s="8">
        <f>DU94</f>
        <v>-0.56659029026636909</v>
      </c>
      <c r="CE95" s="10"/>
      <c r="CG95" s="10" t="s">
        <v>160</v>
      </c>
      <c r="CH95" s="10">
        <f>-CH92*((EY92-CW92)/(CH94-CE93))</f>
        <v>268.14494005537796</v>
      </c>
      <c r="CI95" s="67"/>
      <c r="CJ95" s="10" t="s">
        <v>10</v>
      </c>
      <c r="CK95" s="5">
        <f t="shared" si="150"/>
        <v>-9.8670839279614439E-2</v>
      </c>
      <c r="CL95" s="6">
        <f t="shared" si="150"/>
        <v>-0.32743703463395935</v>
      </c>
      <c r="CM95" s="7">
        <f>FA94</f>
        <v>-0.49546971646013649</v>
      </c>
      <c r="CN95" s="8">
        <f>FW94</f>
        <v>-0.58423783590621459</v>
      </c>
      <c r="CW95" s="28"/>
      <c r="EI95" s="64">
        <f>(DEGREES(ACOS((EH92*EK92+EH93*EK93+EH94*EK94)/((SQRT(EH92^2+EH93^2+EH94^2))*(SQRT(EK92^2+EK93^2+EK94^2))))))</f>
        <v>8.5377364625159387E-7</v>
      </c>
      <c r="ER95">
        <f t="shared" si="153"/>
        <v>0.3492962422733713</v>
      </c>
      <c r="ES95">
        <f t="shared" si="153"/>
        <v>-0.34518112468713447</v>
      </c>
      <c r="ET95" t="e">
        <f>#REF!</f>
        <v>#REF!</v>
      </c>
      <c r="EU95" t="e">
        <f>#REF!</f>
        <v>#REF!</v>
      </c>
      <c r="EY95" s="28"/>
      <c r="EZ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GG95" s="1"/>
      <c r="GK95" s="64" t="e">
        <f>(DEGREES(ACOS((GJ92*GM92+GJ93*GM93+GJ94*GM94)/((SQRT(GJ92^2+GJ93^2+GJ94^2))*(SQRT(GM92^2+GM93^2+GM94^2))))))</f>
        <v>#VALUE!</v>
      </c>
    </row>
    <row r="96" spans="1:197" x14ac:dyDescent="0.2">
      <c r="A96" s="83" t="s">
        <v>146</v>
      </c>
      <c r="B96" s="17" t="s">
        <v>145</v>
      </c>
      <c r="C96" s="17" t="s">
        <v>147</v>
      </c>
      <c r="M96" s="17" t="s">
        <v>146</v>
      </c>
      <c r="N96" s="17" t="s">
        <v>145</v>
      </c>
      <c r="O96" s="17" t="s">
        <v>147</v>
      </c>
      <c r="P96" s="1"/>
      <c r="Q96" s="82" t="s">
        <v>148</v>
      </c>
      <c r="R96" s="13"/>
      <c r="T96" s="10"/>
      <c r="U96" s="10"/>
      <c r="V96" s="10"/>
      <c r="W96" s="10"/>
      <c r="X96" s="10"/>
      <c r="Y96" s="10"/>
      <c r="Z96" s="80"/>
      <c r="AA96" s="23" t="s">
        <v>149</v>
      </c>
      <c r="AE96" s="1"/>
      <c r="AG96" s="80"/>
      <c r="AK96" s="13"/>
      <c r="AL96" s="81"/>
      <c r="AM96" s="82" t="s">
        <v>150</v>
      </c>
      <c r="AO96" s="13"/>
      <c r="AP96" s="13"/>
      <c r="AS96" s="1"/>
      <c r="AW96" s="1"/>
      <c r="CS96" s="15"/>
      <c r="ER96">
        <f t="shared" si="153"/>
        <v>-9.8670839279614439E-2</v>
      </c>
      <c r="ES96">
        <f t="shared" si="153"/>
        <v>-0.32743703463395935</v>
      </c>
      <c r="ET96" t="e">
        <f>#REF!</f>
        <v>#REF!</v>
      </c>
      <c r="EU96" t="e">
        <f>#REF!</f>
        <v>#REF!</v>
      </c>
      <c r="EY96" s="28"/>
      <c r="EZ96" s="10"/>
      <c r="FA96" s="82" t="s">
        <v>148</v>
      </c>
      <c r="FB96" s="13"/>
      <c r="FD96" s="10"/>
      <c r="FE96" s="10"/>
      <c r="FF96" s="10"/>
      <c r="FG96" s="10"/>
      <c r="FH96" s="10"/>
      <c r="FI96" s="10"/>
      <c r="FJ96" s="80"/>
      <c r="FK96" s="23" t="s">
        <v>149</v>
      </c>
      <c r="FO96" s="1"/>
      <c r="FQ96" s="80"/>
      <c r="FU96" s="13"/>
      <c r="FV96" s="81"/>
      <c r="FW96" s="82" t="s">
        <v>150</v>
      </c>
      <c r="FY96" s="13"/>
      <c r="FZ96" s="13"/>
      <c r="GC96" s="1"/>
      <c r="GG96" s="1"/>
      <c r="GK96" s="13"/>
    </row>
    <row r="97" spans="1:197" x14ac:dyDescent="0.2">
      <c r="A97" s="17">
        <f>A2</f>
        <v>0</v>
      </c>
      <c r="B97" s="17">
        <f t="shared" ref="B97:C97" si="154">B2</f>
        <v>0</v>
      </c>
      <c r="C97" s="17">
        <f t="shared" si="154"/>
        <v>111.4</v>
      </c>
      <c r="E97" s="5" t="s">
        <v>4</v>
      </c>
      <c r="F97" s="6" t="s">
        <v>5</v>
      </c>
      <c r="G97" s="7" t="s">
        <v>6</v>
      </c>
      <c r="H97" s="8" t="s">
        <v>1</v>
      </c>
      <c r="I97">
        <v>1</v>
      </c>
      <c r="J97" s="9" t="s">
        <v>7</v>
      </c>
      <c r="K97">
        <v>1</v>
      </c>
      <c r="M97" s="17">
        <f>A97</f>
        <v>0</v>
      </c>
      <c r="N97" s="17">
        <f t="shared" ref="N97:O97" si="155">B97</f>
        <v>0</v>
      </c>
      <c r="O97" s="17">
        <f t="shared" si="155"/>
        <v>111.4</v>
      </c>
      <c r="P97" s="10"/>
      <c r="Q97" s="61">
        <f t="array" ref="Q97:Q99">MMULT(AI97:AK99,AG97:AG99)</f>
        <v>-0.91636272956223963</v>
      </c>
      <c r="R97" s="13"/>
      <c r="S97" s="17">
        <v>1</v>
      </c>
      <c r="T97">
        <v>0</v>
      </c>
      <c r="V97" s="73">
        <f>(T97^2)*(1-COS(RADIANS(O97+45)))+(COS(RADIANS(O97+45)))</f>
        <v>-0.91636272956223963</v>
      </c>
      <c r="W97" s="73">
        <f>(T97*T98)*(1-COS(RADIANS(O97+45)))-T99*(SIN(RADIANS(O97+45)))</f>
        <v>-0.40034903255689475</v>
      </c>
      <c r="X97" s="73">
        <f>(T97*T99)*(1-COS(RADIANS(O97+45)))+T98*(SIN(RADIANS(O97+45)))</f>
        <v>0</v>
      </c>
      <c r="Y97" s="10"/>
      <c r="Z97">
        <f t="array" ref="Z97:Z99">MMULT(V97:X99,S97:S99)</f>
        <v>-0.91636272956223963</v>
      </c>
      <c r="AA97" s="23">
        <f>COS(RADIANS('[1]Biaxial Input'!$F$21))</f>
        <v>-0.9975640502598242</v>
      </c>
      <c r="AC97" s="30">
        <f>(AA97^2)*(1-COS(RADIANS(N97)))+(COS(RADIANS(N97)))</f>
        <v>1</v>
      </c>
      <c r="AD97" s="30">
        <f>(AA97*AA98)*(1-COS(RADIANS(N97)))-AA99*(SIN(RADIANS(N97)))</f>
        <v>0</v>
      </c>
      <c r="AE97" s="30">
        <f>(AA97*AA99)*(1-COS(RADIANS(N97)))+AA98*(SIN(RADIANS(N97)))</f>
        <v>0</v>
      </c>
      <c r="AG97">
        <f t="array" ref="AG97:AG99">MMULT(AC97:AE99,Z97:Z99)</f>
        <v>-0.91636272956223963</v>
      </c>
      <c r="AI97" s="28">
        <f>(T97^2)*(1-COS(RADIANS(M97)))+(COS(RADIANS(M97)))</f>
        <v>1</v>
      </c>
      <c r="AJ97" s="28">
        <f>(T97*T98)*(1-COS(RADIANS(M97)))-T99*(SIN(RADIANS(M97)))</f>
        <v>0</v>
      </c>
      <c r="AK97" s="28">
        <f>(T97*T99)*(1-COS(RADIANS(M97)))+T98*(SIN(RADIANS(M97)))</f>
        <v>0</v>
      </c>
      <c r="AM97" s="61">
        <f t="array" ref="AM97:AM99">MMULT(AI97:AK99,AW97:AW99)</f>
        <v>0.40034903255689491</v>
      </c>
      <c r="AN97" s="13"/>
      <c r="AO97" s="17">
        <v>1</v>
      </c>
      <c r="AP97">
        <v>0</v>
      </c>
      <c r="AR97" s="73">
        <f>(T97^2)*(1-COS(RADIANS(O97-45)))+(COS(RADIANS(O97-45)))</f>
        <v>0.40034903255689491</v>
      </c>
      <c r="AS97" s="73">
        <f>(T97*T98)*(1-COS(RADIANS(O97-45)))-T99*(SIN(RADIANS(O97-45)))</f>
        <v>-0.91636272956223963</v>
      </c>
      <c r="AT97" s="73">
        <f>(T97*T99)*(1-COS(RADIANS(O97-45)))+T98*(SIN(RADIANS(O97-45)))</f>
        <v>0</v>
      </c>
      <c r="AU97" s="10"/>
      <c r="AV97">
        <f t="array" ref="AV97:AV99">MMULT(AR97:AT99,S97:S99)</f>
        <v>0.40034903255689491</v>
      </c>
      <c r="AW97" s="1">
        <f t="array" ref="AW97:AW99">MMULT(AC97:AE99,AV97:AV99)</f>
        <v>0.40034903255689491</v>
      </c>
      <c r="BV97" s="90" t="s">
        <v>146</v>
      </c>
      <c r="BW97" s="17" t="s">
        <v>145</v>
      </c>
      <c r="BX97" s="17" t="s">
        <v>147</v>
      </c>
      <c r="CU97" s="17" t="s">
        <v>146</v>
      </c>
      <c r="CV97" s="17" t="s">
        <v>145</v>
      </c>
      <c r="CW97" s="31" t="s">
        <v>147</v>
      </c>
      <c r="CX97" s="1"/>
      <c r="CY97" s="82" t="s">
        <v>148</v>
      </c>
      <c r="CZ97" s="13"/>
      <c r="DB97" s="10"/>
      <c r="DC97" s="10"/>
      <c r="DD97" s="10"/>
      <c r="DE97" s="10"/>
      <c r="DF97" s="10"/>
      <c r="DG97" s="10"/>
      <c r="DH97" s="80"/>
      <c r="DI97" s="23" t="s">
        <v>149</v>
      </c>
      <c r="DM97" s="1"/>
      <c r="DO97" s="80"/>
      <c r="DS97" s="13"/>
      <c r="DT97" s="81"/>
      <c r="DU97" s="82" t="s">
        <v>150</v>
      </c>
      <c r="DW97" s="13"/>
      <c r="DX97" s="13"/>
      <c r="EA97" s="1"/>
      <c r="EE97" s="1"/>
    </row>
    <row r="98" spans="1:197" x14ac:dyDescent="0.2">
      <c r="A98" s="17">
        <f t="shared" ref="A98:C113" si="156">A3</f>
        <v>0</v>
      </c>
      <c r="B98" s="17">
        <f t="shared" si="156"/>
        <v>5</v>
      </c>
      <c r="C98" s="17">
        <f t="shared" si="156"/>
        <v>109</v>
      </c>
      <c r="D98" s="1" t="s">
        <v>8</v>
      </c>
      <c r="E98" s="5">
        <f>B90</f>
        <v>0.88011721234848816</v>
      </c>
      <c r="F98" s="6">
        <f>B93</f>
        <v>-0.54781863928252683</v>
      </c>
      <c r="G98" s="7">
        <f>Q97</f>
        <v>-0.91636272956223963</v>
      </c>
      <c r="H98" s="8">
        <f>AM97</f>
        <v>0.40034903255689491</v>
      </c>
      <c r="J98" s="9">
        <f>((SUMPRODUCT(G98:G100,E98:E100))*(SUMPRODUCT(G98:G100,F98:F100)))-((SUMPRODUCT(H98:H100,E98:E100))*(SUMPRODUCT(H98:H100,F98:F100)))</f>
        <v>-0.11024518099186574</v>
      </c>
      <c r="P98" s="10"/>
      <c r="Q98" s="61">
        <v>0.40034903255689475</v>
      </c>
      <c r="S98" s="17">
        <v>0</v>
      </c>
      <c r="T98">
        <v>0</v>
      </c>
      <c r="V98" s="73">
        <f>(T97*T98)*(1-COS(RADIANS(O97+45)))+T99*(SIN(RADIANS(O97+45)))</f>
        <v>0.40034903255689475</v>
      </c>
      <c r="W98" s="73">
        <f>(T98^2)*(1-COS(RADIANS(O97+45)))+(COS(RADIANS(O97+45)))</f>
        <v>-0.91636272956223963</v>
      </c>
      <c r="X98" s="73">
        <f>(T98*T99)*(1-COS(RADIANS(O97+45)))-T97*(SIN(RADIANS(O97+45)))</f>
        <v>0</v>
      </c>
      <c r="Y98" s="10"/>
      <c r="Z98">
        <v>0.40034903255689475</v>
      </c>
      <c r="AA98" s="23">
        <f>SIN(RADIANS('[1]Biaxial Input'!$F$21))*(COS(RADIANS(0)))</f>
        <v>6.9756473744125524E-2</v>
      </c>
      <c r="AC98" s="30">
        <f>(AA97*AA98)*(1-COS(RADIANS(N97)))+AA99*(SIN(RADIANS(N97)))</f>
        <v>0</v>
      </c>
      <c r="AD98" s="30">
        <f>(AA98^2)*(1-COS(RADIANS(N97)))+(COS(RADIANS(N97)))</f>
        <v>1</v>
      </c>
      <c r="AE98" s="30">
        <f>(AA98*AA99)*(1-COS(RADIANS(N97)))-AA97*(SIN(RADIANS(N97)))</f>
        <v>0</v>
      </c>
      <c r="AG98">
        <v>0.40034903255689475</v>
      </c>
      <c r="AI98" s="28">
        <f>(T97*T98)*(1-COS(RADIANS(M97)))+T99*(SIN(RADIANS(M97)))</f>
        <v>0</v>
      </c>
      <c r="AJ98" s="28">
        <f>(T98^2)*(1-COS(RADIANS(M97)))+(COS(RADIANS(M97)))</f>
        <v>1</v>
      </c>
      <c r="AK98" s="28">
        <f>(T98*T99)*(1-COS(RADIANS(M97)))-T97*(SIN(RADIANS(M97)))</f>
        <v>0</v>
      </c>
      <c r="AM98" s="61">
        <v>0.91636272956223963</v>
      </c>
      <c r="AO98" s="17">
        <v>0</v>
      </c>
      <c r="AP98">
        <v>0</v>
      </c>
      <c r="AR98" s="73">
        <f>(T97*T98)*(1-COS(RADIANS(O97-45)))+T99*(SIN(RADIANS(O97-45)))</f>
        <v>0.91636272956223963</v>
      </c>
      <c r="AS98" s="73">
        <f>(T98^2)*(1-COS(RADIANS(O97-45)))+(COS(RADIANS(O97-45)))</f>
        <v>0.40034903255689491</v>
      </c>
      <c r="AT98" s="73">
        <f>(T98*T99)*(1-COS(RADIANS(O97-45)))-T97*(SIN(RADIANS(O97-45)))</f>
        <v>0</v>
      </c>
      <c r="AU98" s="10"/>
      <c r="AV98">
        <v>0.91636272956223963</v>
      </c>
      <c r="AW98" s="1">
        <v>0.91636272956223963</v>
      </c>
      <c r="BV98" s="17">
        <f>BV2</f>
        <v>0</v>
      </c>
      <c r="BW98" s="17">
        <f t="shared" ref="BW98:BX98" si="157">BW2</f>
        <v>0</v>
      </c>
      <c r="BX98" s="17">
        <f t="shared" si="157"/>
        <v>111.4</v>
      </c>
      <c r="BZ98" s="5" t="s">
        <v>4</v>
      </c>
      <c r="CA98" s="6" t="s">
        <v>5</v>
      </c>
      <c r="CB98" s="7" t="s">
        <v>6</v>
      </c>
      <c r="CC98" s="8" t="s">
        <v>1</v>
      </c>
      <c r="CD98">
        <v>1</v>
      </c>
      <c r="CE98" s="9" t="s">
        <v>7</v>
      </c>
      <c r="CG98" s="90" t="s">
        <v>157</v>
      </c>
      <c r="CH98" s="61">
        <f>CE99-((CH100-CE99)/(EY98-CW98))*CW98</f>
        <v>3.6420419672261239</v>
      </c>
      <c r="CI98" s="10"/>
      <c r="CK98" s="5" t="s">
        <v>4</v>
      </c>
      <c r="CL98" s="6" t="s">
        <v>5</v>
      </c>
      <c r="CM98" s="7" t="s">
        <v>6</v>
      </c>
      <c r="CN98" s="8" t="s">
        <v>1</v>
      </c>
      <c r="CO98" s="10"/>
      <c r="CP98">
        <f t="shared" ref="CP98:CQ100" si="158">BZ99</f>
        <v>0.93180266183863136</v>
      </c>
      <c r="CQ98">
        <f t="shared" si="158"/>
        <v>-0.87956522186239505</v>
      </c>
      <c r="CR98">
        <f>CI102</f>
        <v>0</v>
      </c>
      <c r="CS98">
        <f>CL102</f>
        <v>0</v>
      </c>
      <c r="CU98" s="17">
        <f>CU2</f>
        <v>0</v>
      </c>
      <c r="CV98" s="17">
        <f>CV2</f>
        <v>0</v>
      </c>
      <c r="CW98" s="31">
        <f>CH5</f>
        <v>110.98759741320885</v>
      </c>
      <c r="CX98" s="10"/>
      <c r="CY98" s="61">
        <f t="array" ref="CY98:CY100">MMULT(DQ98:DS100,DO98:DO100)</f>
        <v>-0.91345739159593053</v>
      </c>
      <c r="CZ98" s="13"/>
      <c r="DA98" s="17">
        <v>1</v>
      </c>
      <c r="DB98">
        <v>0</v>
      </c>
      <c r="DD98" s="73">
        <f>(DB98^2)*(1-COS(RADIANS(CW98+45)))+(COS(RADIANS(CW98+45)))</f>
        <v>-0.91345739159593053</v>
      </c>
      <c r="DE98" s="73">
        <f>(DB98*DB99)*(1-COS(RADIANS(CW98+45)))-DB100*(SIN(RADIANS(CW98+45)))</f>
        <v>-0.40693438505336327</v>
      </c>
      <c r="DF98" s="73">
        <f>(DB98*DB100)*(1-COS(RADIANS(CW98+45)))+DB99*(SIN(RADIANS(CW98+45)))</f>
        <v>0</v>
      </c>
      <c r="DG98" s="10"/>
      <c r="DH98">
        <f t="array" ref="DH98:DH100">MMULT(DD98:DF100,DA98:DA100)</f>
        <v>-0.91345739159593053</v>
      </c>
      <c r="DI98" s="23">
        <f>COS(RADIANS('[1]Biaxial Input'!$F$21))</f>
        <v>-0.9975640502598242</v>
      </c>
      <c r="DK98" s="30">
        <f>(DI98^2)*(1-COS(RADIANS(CV98)))+(COS(RADIANS(CV98)))</f>
        <v>1</v>
      </c>
      <c r="DL98" s="30">
        <f>(DI98*DI99)*(1-COS(RADIANS(CV98)))-DI100*(SIN(RADIANS(CV98)))</f>
        <v>0</v>
      </c>
      <c r="DM98" s="30">
        <f>(DI98*DI100)*(1-COS(RADIANS(CV98)))+DI99*(SIN(RADIANS(CV98)))</f>
        <v>0</v>
      </c>
      <c r="DO98">
        <f t="array" ref="DO98:DO100">MMULT(DK98:DM100,DH98:DH100)</f>
        <v>-0.91345739159593053</v>
      </c>
      <c r="DQ98" s="28">
        <f>(DB98^2)*(1-COS(RADIANS(CU98)))+(COS(RADIANS(CU98)))</f>
        <v>1</v>
      </c>
      <c r="DR98" s="28">
        <f>(DB98*DB99)*(1-COS(RADIANS(CU98)))-DB100*(SIN(RADIANS(CU98)))</f>
        <v>0</v>
      </c>
      <c r="DS98" s="28">
        <f>(DB98*DB100)*(1-COS(RADIANS(CU98)))+DB99*(SIN(RADIANS(CU98)))</f>
        <v>0</v>
      </c>
      <c r="DU98" s="61">
        <f t="array" ref="DU98:DU100">MMULT(DQ98:DS100,EE98:EE100)</f>
        <v>0.40693438505336321</v>
      </c>
      <c r="DV98" s="13">
        <f>H99</f>
        <v>0.91636272956223963</v>
      </c>
      <c r="DW98" s="17">
        <v>1</v>
      </c>
      <c r="DX98">
        <v>0</v>
      </c>
      <c r="DZ98" s="73">
        <f>(DB98^2)*(1-COS(RADIANS(CW98-45)))+(COS(RADIANS(CW98-45)))</f>
        <v>0.40693438505336321</v>
      </c>
      <c r="EA98" s="73">
        <f>(DB98*DB99)*(1-COS(RADIANS(CW98-45)))-DB100*(SIN(RADIANS(CW98-45)))</f>
        <v>-0.91345739159593053</v>
      </c>
      <c r="EB98" s="73">
        <f>(DB98*DB100)*(1-COS(RADIANS(CW98-45)))+DB99*(SIN(RADIANS(CW98-45)))</f>
        <v>0</v>
      </c>
      <c r="EC98" s="10"/>
      <c r="ED98">
        <f t="array" ref="ED98:ED100">MMULT(DZ98:EB100,DA98:DA100)</f>
        <v>0.40693438505336321</v>
      </c>
      <c r="EE98" s="1">
        <f t="array" ref="EE98:EE100">MMULT(DK98:DM100,ED98:ED100)</f>
        <v>0.40693438505336321</v>
      </c>
      <c r="EG98">
        <f>CY98+DU98</f>
        <v>-0.50652300654256732</v>
      </c>
      <c r="EH98">
        <f>EG98/(SQRT(EG98^2+EG99^2+EG100^2))</f>
        <v>-0.3581658527532473</v>
      </c>
      <c r="EJ98">
        <f>Q98+AM98</f>
        <v>1.3167117621191344</v>
      </c>
      <c r="EK98">
        <f>EJ98/(SQRT(EJ98^2+EJ99^2+EJ100^2))</f>
        <v>1</v>
      </c>
      <c r="EM98" s="23">
        <f>CY99*DU100-CY100*DU99</f>
        <v>0</v>
      </c>
      <c r="EO98" s="15">
        <v>1</v>
      </c>
      <c r="EP98" s="9" t="s">
        <v>7</v>
      </c>
      <c r="EW98" s="17">
        <f>CU98</f>
        <v>0</v>
      </c>
      <c r="EX98" s="17">
        <f>CV98</f>
        <v>0</v>
      </c>
      <c r="EY98" s="31">
        <f>1+CW98</f>
        <v>111.98759741320885</v>
      </c>
      <c r="EZ98" s="10"/>
      <c r="FA98" s="61">
        <f t="array" ref="FA98:FA100">MMULT(FS98:FU100,FQ98:FQ100)</f>
        <v>-0.92042025189201759</v>
      </c>
      <c r="FB98" s="13">
        <f>BW99</f>
        <v>5</v>
      </c>
      <c r="FC98" s="17">
        <v>1</v>
      </c>
      <c r="FD98">
        <v>0</v>
      </c>
      <c r="FF98" s="73">
        <f>(FD98^2)*(1-COS(RADIANS(EY98+45)))+(COS(RADIANS(EY98+45)))</f>
        <v>-0.92042025189201759</v>
      </c>
      <c r="FG98" s="73">
        <f>(FD98*FD99)*(1-COS(RADIANS(EY98+45)))-FD100*(SIN(RADIANS(EY98+45)))</f>
        <v>-0.39093037731421543</v>
      </c>
      <c r="FH98" s="73">
        <f>(FD98*FD100)*(1-COS(RADIANS(EY98+45)))+FD99*(SIN(RADIANS(EY98+45)))</f>
        <v>0</v>
      </c>
      <c r="FI98" s="10"/>
      <c r="FJ98">
        <f t="array" ref="FJ98:FJ100">MMULT(FF98:FH100,FC98:FC100)</f>
        <v>-0.92042025189201759</v>
      </c>
      <c r="FK98" s="23">
        <f>COS(RADIANS(176))</f>
        <v>-0.9975640502598242</v>
      </c>
      <c r="FM98" s="30">
        <f>(FK98^2)*(1-COS(RADIANS(EX98)))+(COS(RADIANS(EX98)))</f>
        <v>1</v>
      </c>
      <c r="FN98" s="30">
        <f>(FK98*FK99)*(1-COS(RADIANS(EX98)))-FK100*(SIN(RADIANS(EX98)))</f>
        <v>0</v>
      </c>
      <c r="FO98" s="30">
        <f>(FK98*FK100)*(1-COS(RADIANS(EX98)))+FK99*(SIN(RADIANS(EX98)))</f>
        <v>0</v>
      </c>
      <c r="FQ98">
        <f t="array" ref="FQ98:FQ100">MMULT(FM98:FO100,FJ98:FJ100)</f>
        <v>-0.92042025189201759</v>
      </c>
      <c r="FS98" s="28">
        <f>(FD98^2)*(1-COS(RADIANS(EW98)))+(COS(RADIANS(EW98)))</f>
        <v>1</v>
      </c>
      <c r="FT98" s="28">
        <f>(FD98*FD99)*(1-COS(RADIANS(EW98)))-FD100*(SIN(RADIANS(EW98)))</f>
        <v>0</v>
      </c>
      <c r="FU98" s="28">
        <f>(FD98*FD100)*(1-COS(RADIANS(EW98)))+FD99*(SIN(RADIANS(EW98)))</f>
        <v>0</v>
      </c>
      <c r="FW98" s="61">
        <f t="array" ref="FW98:FW100">MMULT(FS98:FU100,GG98:GG100)</f>
        <v>0.39093037731421559</v>
      </c>
      <c r="FX98" s="13">
        <f>BX99</f>
        <v>109</v>
      </c>
      <c r="FY98" s="17">
        <v>1</v>
      </c>
      <c r="FZ98">
        <v>0</v>
      </c>
      <c r="GB98" s="73">
        <f>(FD98^2)*(1-COS(RADIANS(EY98-45)))+(COS(RADIANS(EY98-45)))</f>
        <v>0.39093037731421559</v>
      </c>
      <c r="GC98" s="73">
        <f>(FD98*FD99)*(1-COS(RADIANS(EY98-45)))-FD100*(SIN(RADIANS(EY98-45)))</f>
        <v>-0.92042025189201759</v>
      </c>
      <c r="GD98" s="73">
        <f>(FD98*FD100)*(1-COS(RADIANS(EY98-45)))+FD99*(SIN(RADIANS(EY98-45)))</f>
        <v>0</v>
      </c>
      <c r="GE98" s="10"/>
      <c r="GF98">
        <f t="array" ref="GF98:GF100">MMULT(GB98:GD100,FC98:FC100)</f>
        <v>0.39093037731421559</v>
      </c>
      <c r="GG98" s="1">
        <f t="array" ref="GG98:GG100">MMULT(FM98:FO100,GF98:GF100)</f>
        <v>0.39093037731421559</v>
      </c>
      <c r="GI98">
        <f>FA98+FW98</f>
        <v>-0.52948987457780206</v>
      </c>
      <c r="GJ98">
        <f>GI98/(SQRT(GI98^2+GI99^2+GI100^2))</f>
        <v>-0.3744058808835784</v>
      </c>
      <c r="GL98" t="e">
        <f>CH99+DC98</f>
        <v>#VALUE!</v>
      </c>
      <c r="GM98" t="e">
        <f>GL98/(SQRT(GL98^2+GL99^2+GL100^2))</f>
        <v>#VALUE!</v>
      </c>
      <c r="GO98" s="27">
        <f>FA99*FW100-FA100*FW99</f>
        <v>0</v>
      </c>
    </row>
    <row r="99" spans="1:197" x14ac:dyDescent="0.2">
      <c r="A99" s="17">
        <f t="shared" si="156"/>
        <v>85</v>
      </c>
      <c r="B99" s="17">
        <f t="shared" si="156"/>
        <v>10</v>
      </c>
      <c r="C99" s="17">
        <f t="shared" si="156"/>
        <v>114.6</v>
      </c>
      <c r="D99" s="10" t="s">
        <v>9</v>
      </c>
      <c r="E99" s="5">
        <f t="shared" ref="E99:E100" si="159">B91</f>
        <v>-0.33245917638779182</v>
      </c>
      <c r="F99" s="6">
        <f t="shared" ref="F99:F100" si="160">B94</f>
        <v>-0.83589252794229851</v>
      </c>
      <c r="G99" s="7">
        <f t="shared" ref="G99:G100" si="161">Q98</f>
        <v>0.40034903255689475</v>
      </c>
      <c r="H99" s="8">
        <f t="shared" ref="H99:H100" si="162">AM98</f>
        <v>0.91636272956223963</v>
      </c>
      <c r="J99" s="10"/>
      <c r="P99" s="10"/>
      <c r="Q99" s="61">
        <v>0</v>
      </c>
      <c r="S99" s="17">
        <v>0</v>
      </c>
      <c r="T99">
        <v>1</v>
      </c>
      <c r="V99" s="73">
        <f>(T97*T99)*(1-COS(RADIANS(O97+45)))-T98*(SIN(RADIANS(O97+45)))</f>
        <v>0</v>
      </c>
      <c r="W99" s="73">
        <f>(T98*T99)*(1-COS(RADIANS(O97+45)))+T97*(SIN(RADIANS(O97+45)))</f>
        <v>0</v>
      </c>
      <c r="X99" s="73">
        <f>(T99^2)*(1-COS(RADIANS(O97+45)))+(COS(RADIANS(O97+45)))</f>
        <v>1</v>
      </c>
      <c r="Y99" s="10"/>
      <c r="Z99">
        <v>0</v>
      </c>
      <c r="AA99" s="23">
        <f>SIN(RADIANS('[1]Biaxial Input'!$F$21))*SIN(RADIANS(0))</f>
        <v>0</v>
      </c>
      <c r="AC99" s="30">
        <f>(AA97*AA99)*(1-COS(RADIANS(N97)))-AA98*(SIN(RADIANS(N97)))</f>
        <v>0</v>
      </c>
      <c r="AD99" s="30">
        <f>(AA98*AA99)*(1-COS(RADIANS(N97)))+AA97*(SIN(RADIANS(N97)))</f>
        <v>0</v>
      </c>
      <c r="AE99" s="30">
        <f>(AA99^2)*(1-COS(RADIANS(N97)))+(COS(RADIANS(N97)))</f>
        <v>1</v>
      </c>
      <c r="AG99">
        <v>0</v>
      </c>
      <c r="AI99" s="28">
        <f>(T97*T99)*(1-COS(RADIANS(M97)))-T98*(SIN(RADIANS(M97)))</f>
        <v>0</v>
      </c>
      <c r="AJ99" s="28">
        <f>(T98*T99)*(1-COS(RADIANS(M97)))+T97*(SIN(RADIANS(M97)))</f>
        <v>0</v>
      </c>
      <c r="AK99" s="28">
        <f>(T99^2)*(1-COS(RADIANS(M97)))+(COS(RADIANS(M97)))</f>
        <v>1</v>
      </c>
      <c r="AM99" s="61">
        <v>0</v>
      </c>
      <c r="AO99" s="17">
        <v>0</v>
      </c>
      <c r="AP99">
        <v>1</v>
      </c>
      <c r="AR99" s="73">
        <f>(T97*T97)*(1-COS(RADIANS(O97-45)))-T97*(SIN(RADIANS(O97-45)))</f>
        <v>0</v>
      </c>
      <c r="AS99" s="73">
        <f>(T98*T99)*(1-COS(RADIANS(O97-45)))+T97*(SIN(RADIANS(O97-45)))</f>
        <v>0</v>
      </c>
      <c r="AT99" s="73">
        <f>(T99^2)*(1-COS(RADIANS(O97-45)))+(COS(RADIANS(O97-45)))</f>
        <v>1</v>
      </c>
      <c r="AU99" s="10"/>
      <c r="AV99">
        <v>0</v>
      </c>
      <c r="AW99" s="1">
        <v>0</v>
      </c>
      <c r="BV99" s="17">
        <f t="shared" ref="BV99:BX114" si="163">BV3</f>
        <v>0</v>
      </c>
      <c r="BW99" s="17">
        <f t="shared" si="163"/>
        <v>5</v>
      </c>
      <c r="BX99" s="17">
        <f t="shared" si="163"/>
        <v>109</v>
      </c>
      <c r="BY99" s="1" t="s">
        <v>8</v>
      </c>
      <c r="BZ99" s="5">
        <f>BZ93</f>
        <v>0.93180266183863136</v>
      </c>
      <c r="CA99" s="6">
        <f>CA93</f>
        <v>-0.87956522186239505</v>
      </c>
      <c r="CB99" s="7">
        <f>CY98</f>
        <v>-0.91345739159593053</v>
      </c>
      <c r="CC99" s="8">
        <f>DU98</f>
        <v>0.40693438505336321</v>
      </c>
      <c r="CE99" s="9">
        <f>((SUMPRODUCT(CB99:CB101,BZ99:BZ101))*(SUMPRODUCT(CB99:CB101,CA99:CA101)))-((SUMPRODUCT(CC99:CC101,BZ99:BZ101))*(SUMPRODUCT(CC99:CC101,CA99:CA101)))</f>
        <v>1.8713628542388339E-5</v>
      </c>
      <c r="CG99">
        <v>1</v>
      </c>
      <c r="CH99" t="s">
        <v>161</v>
      </c>
      <c r="CI99" s="67"/>
      <c r="CJ99" s="1" t="s">
        <v>8</v>
      </c>
      <c r="CK99" s="5">
        <f t="shared" ref="CK99:CL101" si="164">BZ99</f>
        <v>0.93180266183863136</v>
      </c>
      <c r="CL99" s="6">
        <f t="shared" si="164"/>
        <v>-0.87956522186239505</v>
      </c>
      <c r="CM99" s="7">
        <f>FA98</f>
        <v>-0.92042025189201759</v>
      </c>
      <c r="CN99" s="8">
        <f>FW98</f>
        <v>0.39093037731421559</v>
      </c>
      <c r="CO99" s="10"/>
      <c r="CP99">
        <f t="shared" si="158"/>
        <v>0.3492962422733713</v>
      </c>
      <c r="CQ99">
        <f t="shared" si="158"/>
        <v>-0.34518112468713447</v>
      </c>
      <c r="CR99">
        <f>CJ102</f>
        <v>0</v>
      </c>
      <c r="CS99">
        <f>CM102</f>
        <v>0</v>
      </c>
      <c r="CW99" s="28"/>
      <c r="CX99" s="10"/>
      <c r="CY99" s="61">
        <v>0.40693438505336327</v>
      </c>
      <c r="CZ99" s="13"/>
      <c r="DA99" s="17">
        <v>0</v>
      </c>
      <c r="DB99">
        <v>0</v>
      </c>
      <c r="DD99" s="73">
        <f>(DB98*DB99)*(1-COS(RADIANS(CW98+45)))+DB100*(SIN(RADIANS(CW98+45)))</f>
        <v>0.40693438505336327</v>
      </c>
      <c r="DE99" s="73">
        <f>(DB99^2)*(1-COS(RADIANS(CW98+45)))+(COS(RADIANS(CW98+45)))</f>
        <v>-0.91345739159593053</v>
      </c>
      <c r="DF99" s="73">
        <f>(DB99*DB100)*(1-COS(RADIANS(CW98+45)))-DB98*(SIN(RADIANS(CW98+45)))</f>
        <v>0</v>
      </c>
      <c r="DG99" s="10"/>
      <c r="DH99">
        <v>0.40693438505336327</v>
      </c>
      <c r="DI99" s="23">
        <f>SIN(RADIANS('[1]Biaxial Input'!$F$21))*(COS(RADIANS(0)))</f>
        <v>6.9756473744125524E-2</v>
      </c>
      <c r="DK99" s="30">
        <f>(DI98*DI99)*(1-COS(RADIANS(CV98)))+DI100*(SIN(RADIANS(CV98)))</f>
        <v>0</v>
      </c>
      <c r="DL99" s="30">
        <f>(DI99^2)*(1-COS(RADIANS(CV98)))+(COS(RADIANS(CV98)))</f>
        <v>1</v>
      </c>
      <c r="DM99" s="30">
        <f>(DI99*DI100)*(1-COS(RADIANS(CV98)))-DI98*(SIN(RADIANS(CV98)))</f>
        <v>0</v>
      </c>
      <c r="DO99">
        <v>0.40693438505336327</v>
      </c>
      <c r="DQ99" s="28">
        <f>(DB98*DB99)*(1-COS(RADIANS(CU98)))+DB100*(SIN(RADIANS(CU98)))</f>
        <v>0</v>
      </c>
      <c r="DR99" s="28">
        <f>(DB99^2)*(1-COS(RADIANS(CU98)))+(COS(RADIANS(CU98)))</f>
        <v>1</v>
      </c>
      <c r="DS99" s="28">
        <f>(DB99*DB100)*(1-COS(RADIANS(CU98)))-DB98*(SIN(RADIANS(CU98)))</f>
        <v>0</v>
      </c>
      <c r="DU99" s="61">
        <v>0.91345739159593053</v>
      </c>
      <c r="DV99" s="13">
        <f t="shared" ref="DV99:DV100" si="165">H100</f>
        <v>0</v>
      </c>
      <c r="DW99" s="17">
        <v>0</v>
      </c>
      <c r="DX99">
        <v>0</v>
      </c>
      <c r="DZ99" s="73">
        <f>(DB98*DB99)*(1-COS(RADIANS(CW98-45)))+DB100*(SIN(RADIANS(CW98-45)))</f>
        <v>0.91345739159593053</v>
      </c>
      <c r="EA99" s="73">
        <f>(DB99^2)*(1-COS(RADIANS(CW98-45)))+(COS(RADIANS(CW98-45)))</f>
        <v>0.40693438505336321</v>
      </c>
      <c r="EB99" s="73">
        <f>(DB99*DB100)*(1-COS(RADIANS(CW98-45)))-DB98*(SIN(RADIANS(CW98-45)))</f>
        <v>0</v>
      </c>
      <c r="EC99" s="10"/>
      <c r="ED99">
        <v>0.91345739159593053</v>
      </c>
      <c r="EE99" s="1">
        <v>0.91345739159593053</v>
      </c>
      <c r="EG99">
        <f>CY99+DU99</f>
        <v>1.3203917766492939</v>
      </c>
      <c r="EH99">
        <f>EG99/(SQRT(EG98^2+EG99^2+EG100^2))</f>
        <v>0.93365797909166892</v>
      </c>
      <c r="EJ99">
        <f>Q99+AM99</f>
        <v>0</v>
      </c>
      <c r="EK99">
        <f>EJ99/(SQRT(EJ98^2+EJ99^2+EJ100^2))</f>
        <v>0</v>
      </c>
      <c r="EM99" s="23">
        <f>CY100*DU98-CY98*DU100</f>
        <v>0</v>
      </c>
      <c r="EP99" s="9">
        <f>((SUMPRODUCT(CM99:CM101,BZ99:BZ101))*(SUMPRODUCT(CM99:CM101,CA99:CA101)))-((SUMPRODUCT(CN99:CN101,BZ99:BZ101))*(SUMPRODUCT(CN99:CN101,CA99:CA101)))</f>
        <v>-3.2795973223703478E-2</v>
      </c>
      <c r="EY99" s="28"/>
      <c r="EZ99" s="10"/>
      <c r="FA99" s="61">
        <v>0.39093037731421543</v>
      </c>
      <c r="FB99" s="13">
        <f>BW100</f>
        <v>10</v>
      </c>
      <c r="FC99" s="17">
        <v>0</v>
      </c>
      <c r="FD99">
        <v>0</v>
      </c>
      <c r="FF99" s="73">
        <f>(FD98*FD99)*(1-COS(RADIANS(EY98+45)))+FD100*(SIN(RADIANS(EY98+45)))</f>
        <v>0.39093037731421543</v>
      </c>
      <c r="FG99" s="73">
        <f>(FD99^2)*(1-COS(RADIANS(EY98+45)))+(COS(RADIANS(EY98+45)))</f>
        <v>-0.92042025189201759</v>
      </c>
      <c r="FH99" s="73">
        <f>(FD99*FD100)*(1-COS(RADIANS(EY98+45)))-FD98*(SIN(RADIANS(EY98+45)))</f>
        <v>0</v>
      </c>
      <c r="FI99" s="10"/>
      <c r="FJ99">
        <v>0.39093037731421543</v>
      </c>
      <c r="FK99" s="23">
        <f>SIN(RADIANS(176))*(COS(RADIANS(0)))</f>
        <v>6.9756473744125524E-2</v>
      </c>
      <c r="FM99" s="30">
        <f>(FK98*FK99)*(1-COS(RADIANS(EX98)))+FK100*(SIN(RADIANS(EX98)))</f>
        <v>0</v>
      </c>
      <c r="FN99" s="30">
        <f>(FK99^2)*(1-COS(RADIANS(EX98)))+(COS(RADIANS(EX98)))</f>
        <v>1</v>
      </c>
      <c r="FO99" s="30">
        <f>(FK99*FK100)*(1-COS(RADIANS(EX98)))-FK98*(SIN(RADIANS(EX98)))</f>
        <v>0</v>
      </c>
      <c r="FQ99">
        <v>0.39093037731421543</v>
      </c>
      <c r="FS99" s="28">
        <f>(FD98*FD99)*(1-COS(RADIANS(EW98)))+FD100*(SIN(RADIANS(EW98)))</f>
        <v>0</v>
      </c>
      <c r="FT99" s="28">
        <f>(FD99^2)*(1-COS(RADIANS(EW98)))+(COS(RADIANS(EW98)))</f>
        <v>1</v>
      </c>
      <c r="FU99" s="28">
        <f>(FD99*FD100)*(1-COS(RADIANS(EW98)))-FD98*(SIN(RADIANS(EW98)))</f>
        <v>0</v>
      </c>
      <c r="FW99" s="61">
        <v>0.92042025189201759</v>
      </c>
      <c r="FX99" s="13">
        <f>BX100</f>
        <v>114.6</v>
      </c>
      <c r="FY99" s="17">
        <v>0</v>
      </c>
      <c r="FZ99">
        <v>0</v>
      </c>
      <c r="GB99" s="73">
        <f>(FD98*FD99)*(1-COS(RADIANS(EY98-45)))+FD100*(SIN(RADIANS(EY98-45)))</f>
        <v>0.92042025189201759</v>
      </c>
      <c r="GC99" s="73">
        <f>(FD99^2)*(1-COS(RADIANS(EY98-45)))+(COS(RADIANS(EY98-45)))</f>
        <v>0.39093037731421559</v>
      </c>
      <c r="GD99" s="73">
        <f>(FD99*FD100)*(1-COS(RADIANS(EY98-45)))-FD98*(SIN(RADIANS(EY98-45)))</f>
        <v>0</v>
      </c>
      <c r="GE99" s="10"/>
      <c r="GF99">
        <v>0.92042025189201759</v>
      </c>
      <c r="GG99" s="1">
        <v>0.92042025189201759</v>
      </c>
      <c r="GI99">
        <f>FA99+FW99</f>
        <v>1.3113506292062329</v>
      </c>
      <c r="GJ99">
        <f>GI99/(SQRT(GI98^2+GI99^2+GI100^2))</f>
        <v>0.92726492242497327</v>
      </c>
      <c r="GL99">
        <f>CH100+DC99</f>
        <v>-3.2795973223703478E-2</v>
      </c>
      <c r="GM99" t="e">
        <f>GL99/(SQRT(GL98^2+GL99^2+GL100^2))</f>
        <v>#VALUE!</v>
      </c>
      <c r="GO99" s="27">
        <f>FA100*FW98-FA98*FW100</f>
        <v>0</v>
      </c>
    </row>
    <row r="100" spans="1:197" x14ac:dyDescent="0.2">
      <c r="A100" s="17">
        <f t="shared" si="156"/>
        <v>140</v>
      </c>
      <c r="B100" s="17">
        <f t="shared" si="156"/>
        <v>15</v>
      </c>
      <c r="C100" s="17">
        <f t="shared" si="156"/>
        <v>151.4</v>
      </c>
      <c r="D100" s="10" t="s">
        <v>10</v>
      </c>
      <c r="E100" s="5">
        <f t="shared" si="159"/>
        <v>-0.33891678707829964</v>
      </c>
      <c r="F100" s="6">
        <f t="shared" si="160"/>
        <v>-3.4328125274686566E-2</v>
      </c>
      <c r="G100" s="7">
        <f t="shared" si="161"/>
        <v>0</v>
      </c>
      <c r="H100" s="8">
        <f t="shared" si="162"/>
        <v>0</v>
      </c>
      <c r="J100" s="10"/>
      <c r="P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W100" s="1"/>
      <c r="BV100" s="17">
        <f t="shared" si="163"/>
        <v>85</v>
      </c>
      <c r="BW100" s="17">
        <f t="shared" si="163"/>
        <v>10</v>
      </c>
      <c r="BX100" s="17">
        <f t="shared" si="163"/>
        <v>114.6</v>
      </c>
      <c r="BY100" s="10" t="s">
        <v>9</v>
      </c>
      <c r="BZ100" s="5">
        <f t="shared" ref="BZ100:CA101" si="166">BZ94</f>
        <v>0.3492962422733713</v>
      </c>
      <c r="CA100" s="6">
        <f t="shared" si="166"/>
        <v>-0.34518112468713447</v>
      </c>
      <c r="CB100" s="7">
        <f>CY99</f>
        <v>0.40693438505336327</v>
      </c>
      <c r="CC100" s="8">
        <f>DU99</f>
        <v>0.91345739159593053</v>
      </c>
      <c r="CH100">
        <f>((SUMPRODUCT(CM99:CM101,CK99:CK101))*(SUMPRODUCT(CM99:CM101,CL99:CL101)))-((SUMPRODUCT(CN99:CN101,CK99:CK101))*(SUMPRODUCT(CN99:CN101,CL99:CL101)))</f>
        <v>-3.2795973223703478E-2</v>
      </c>
      <c r="CI100" s="67"/>
      <c r="CJ100" s="10" t="s">
        <v>9</v>
      </c>
      <c r="CK100" s="5">
        <f t="shared" si="164"/>
        <v>0.3492962422733713</v>
      </c>
      <c r="CL100" s="6">
        <f t="shared" si="164"/>
        <v>-0.34518112468713447</v>
      </c>
      <c r="CM100" s="7">
        <f>FA99</f>
        <v>0.39093037731421543</v>
      </c>
      <c r="CN100" s="8">
        <f>FW99</f>
        <v>0.92042025189201759</v>
      </c>
      <c r="CP100">
        <f t="shared" si="158"/>
        <v>-9.8670839279614439E-2</v>
      </c>
      <c r="CQ100">
        <f t="shared" si="158"/>
        <v>-0.32743703463395935</v>
      </c>
      <c r="CR100">
        <f>CK102</f>
        <v>0</v>
      </c>
      <c r="CS100">
        <f>CN102</f>
        <v>0</v>
      </c>
      <c r="CW100" s="28"/>
      <c r="CX100" s="10"/>
      <c r="CY100" s="61">
        <v>0</v>
      </c>
      <c r="CZ100" s="13"/>
      <c r="DA100" s="17">
        <v>0</v>
      </c>
      <c r="DB100">
        <v>1</v>
      </c>
      <c r="DD100" s="73">
        <f>(DB98*DB100)*(1-COS(RADIANS(CW98+45)))-DB99*(SIN(RADIANS(CW98+45)))</f>
        <v>0</v>
      </c>
      <c r="DE100" s="73">
        <f>(DB99*DB100)*(1-COS(RADIANS(CW98+45)))+DB98*(SIN(RADIANS(CW98+45)))</f>
        <v>0</v>
      </c>
      <c r="DF100" s="73">
        <f>(DB100^2)*(1-COS(RADIANS(CW98+45)))+(COS(RADIANS(CW98+45)))</f>
        <v>1</v>
      </c>
      <c r="DG100" s="10"/>
      <c r="DH100">
        <v>0</v>
      </c>
      <c r="DI100" s="23">
        <f>SIN(RADIANS('[1]Biaxial Input'!$F$21))*SIN(RADIANS(0))</f>
        <v>0</v>
      </c>
      <c r="DK100" s="30">
        <f>(DI98*DI100)*(1-COS(RADIANS(CV98)))-DI99*(SIN(RADIANS(CV98)))</f>
        <v>0</v>
      </c>
      <c r="DL100" s="30">
        <f>(DI99*DI100)*(1-COS(RADIANS(CV98)))+DI98*(SIN(RADIANS(CV98)))</f>
        <v>0</v>
      </c>
      <c r="DM100" s="30">
        <f>(DI100^2)*(1-COS(RADIANS(CV98)))+(COS(RADIANS(CV98)))</f>
        <v>1</v>
      </c>
      <c r="DO100">
        <v>0</v>
      </c>
      <c r="DQ100" s="28">
        <f>(DB98*DB100)*(1-COS(RADIANS(CU98)))-DB99*(SIN(RADIANS(CU98)))</f>
        <v>0</v>
      </c>
      <c r="DR100" s="28">
        <f>(DB99*DB100)*(1-COS(RADIANS(CU98)))+DB98*(SIN(RADIANS(CU98)))</f>
        <v>0</v>
      </c>
      <c r="DS100" s="28">
        <f>(DB100^2)*(1-COS(RADIANS(CU98)))+(COS(RADIANS(CU98)))</f>
        <v>1</v>
      </c>
      <c r="DU100" s="61">
        <v>0</v>
      </c>
      <c r="DV100" s="13">
        <f t="shared" si="165"/>
        <v>0</v>
      </c>
      <c r="DW100" s="17">
        <v>0</v>
      </c>
      <c r="DX100">
        <v>1</v>
      </c>
      <c r="DZ100" s="73">
        <f>(DB98*DB98)*(1-COS(RADIANS(CW98-45)))-DB98*(SIN(RADIANS(CW98-45)))</f>
        <v>0</v>
      </c>
      <c r="EA100" s="73">
        <f>(DB99*DB100)*(1-COS(RADIANS(CW98-45)))+DB98*(SIN(RADIANS(CW98-45)))</f>
        <v>0</v>
      </c>
      <c r="EB100" s="73">
        <f>(DB100^2)*(1-COS(RADIANS(CW98-45)))+(COS(RADIANS(CW98-45)))</f>
        <v>1</v>
      </c>
      <c r="EC100" s="10"/>
      <c r="ED100">
        <v>0</v>
      </c>
      <c r="EE100" s="1">
        <v>0</v>
      </c>
      <c r="EG100">
        <f>CY100+DU100</f>
        <v>0</v>
      </c>
      <c r="EH100">
        <f>EG100/(SQRT(EG98^2+EG99^2+EG100^2))</f>
        <v>0</v>
      </c>
      <c r="EJ100">
        <f>Q100+AM100</f>
        <v>0</v>
      </c>
      <c r="EK100">
        <f>EJ100/(SQRT(EJ98^2+EJ99^2+EJ100^2))</f>
        <v>0</v>
      </c>
      <c r="EM100" s="23">
        <f>CY98*DU99-CY99*DU98</f>
        <v>-1.0000000000000002</v>
      </c>
      <c r="ER100">
        <f t="shared" ref="ER100:ES102" si="167">CK99</f>
        <v>0.93180266183863136</v>
      </c>
      <c r="ES100">
        <f t="shared" si="167"/>
        <v>-0.87956522186239505</v>
      </c>
      <c r="ET100" t="e">
        <f>#REF!</f>
        <v>#REF!</v>
      </c>
      <c r="EU100" t="e">
        <f>#REF!</f>
        <v>#REF!</v>
      </c>
      <c r="EY100" s="28"/>
      <c r="EZ100" s="10"/>
      <c r="FA100" s="61">
        <v>0</v>
      </c>
      <c r="FB100" s="13">
        <f>BW101</f>
        <v>15</v>
      </c>
      <c r="FC100" s="17">
        <v>0</v>
      </c>
      <c r="FD100">
        <v>1</v>
      </c>
      <c r="FF100" s="73">
        <f>(FD98*FD100)*(1-COS(RADIANS(EY98+45)))-FD99*(SIN(RADIANS(EY98+45)))</f>
        <v>0</v>
      </c>
      <c r="FG100" s="73">
        <f>(FD99*FD100)*(1-COS(RADIANS(EY98+45)))+FD98*(SIN(RADIANS(EY98+45)))</f>
        <v>0</v>
      </c>
      <c r="FH100" s="73">
        <f>(FD100^2)*(1-COS(RADIANS(EY98+45)))+(COS(RADIANS(EY98+45)))</f>
        <v>0.99999999999999989</v>
      </c>
      <c r="FI100" s="10"/>
      <c r="FJ100">
        <v>0</v>
      </c>
      <c r="FK100" s="23">
        <f>SIN(RADIANS(176))*SIN(RADIANS(0))</f>
        <v>0</v>
      </c>
      <c r="FM100" s="30">
        <f>(FK98*FK100)*(1-COS(RADIANS(EX98)))-FK99*(SIN(RADIANS(EX98)))</f>
        <v>0</v>
      </c>
      <c r="FN100" s="30">
        <f>(FK99*FK100)*(1-COS(RADIANS(EX98)))+FK98*(SIN(RADIANS(EX98)))</f>
        <v>0</v>
      </c>
      <c r="FO100" s="30">
        <f>(FK100^2)*(1-COS(RADIANS(EX98)))+(COS(RADIANS(EX98)))</f>
        <v>1</v>
      </c>
      <c r="FQ100">
        <v>0</v>
      </c>
      <c r="FS100" s="28">
        <f>(FD98*FD100)*(1-COS(RADIANS(EW98)))-FD99*(SIN(RADIANS(EW98)))</f>
        <v>0</v>
      </c>
      <c r="FT100" s="28">
        <f>(FD99*FD100)*(1-COS(RADIANS(EW98)))+FD98*(SIN(RADIANS(EW98)))</f>
        <v>0</v>
      </c>
      <c r="FU100" s="28">
        <f>(FD100^2)*(1-COS(RADIANS(EW98)))+(COS(RADIANS(EW98)))</f>
        <v>1</v>
      </c>
      <c r="FW100" s="61">
        <v>0</v>
      </c>
      <c r="FX100" s="13">
        <f>BX101</f>
        <v>151.4</v>
      </c>
      <c r="FY100" s="17">
        <v>0</v>
      </c>
      <c r="FZ100">
        <v>1</v>
      </c>
      <c r="GB100" s="73">
        <f>(FD98*FD98)*(1-COS(RADIANS(EY98-45)))-FD98*(SIN(RADIANS(EY98-45)))</f>
        <v>0</v>
      </c>
      <c r="GC100" s="73">
        <f>(FD99*FD100)*(1-COS(RADIANS(EY98-45)))+FD98*(SIN(RADIANS(EY98-45)))</f>
        <v>0</v>
      </c>
      <c r="GD100" s="73">
        <f>(FD100^2)*(1-COS(RADIANS(EY98-45)))+(COS(RADIANS(EY98-45)))</f>
        <v>1</v>
      </c>
      <c r="GE100" s="10"/>
      <c r="GF100">
        <v>0</v>
      </c>
      <c r="GG100" s="1">
        <v>0</v>
      </c>
      <c r="GI100">
        <f>FA100+FW100</f>
        <v>0</v>
      </c>
      <c r="GJ100">
        <f>GI100/(SQRT(GI98^2+GI99^2+GI100^2))</f>
        <v>0</v>
      </c>
      <c r="GL100" t="e">
        <f>#REF!+DC100</f>
        <v>#REF!</v>
      </c>
      <c r="GM100" t="e">
        <f>GL100/(SQRT(GL98^2+GL99^2+GL100^2))</f>
        <v>#REF!</v>
      </c>
      <c r="GO100" s="27">
        <f>FA98*FW99-FA99*FW98</f>
        <v>-1</v>
      </c>
    </row>
    <row r="101" spans="1:197" x14ac:dyDescent="0.2">
      <c r="A101" s="17">
        <f t="shared" si="156"/>
        <v>90</v>
      </c>
      <c r="B101" s="17">
        <f t="shared" si="156"/>
        <v>20</v>
      </c>
      <c r="C101" s="17">
        <f t="shared" si="156"/>
        <v>201.2</v>
      </c>
      <c r="J101" s="10"/>
      <c r="P101" s="10"/>
      <c r="Q101" s="82" t="s">
        <v>148</v>
      </c>
      <c r="R101" s="13"/>
      <c r="T101" s="10"/>
      <c r="U101" s="10"/>
      <c r="V101" s="10"/>
      <c r="W101" s="10"/>
      <c r="X101" s="10"/>
      <c r="Y101" s="10"/>
      <c r="Z101" s="80"/>
      <c r="AA101" s="23" t="s">
        <v>149</v>
      </c>
      <c r="AE101" s="1"/>
      <c r="AG101" s="80"/>
      <c r="AK101" s="13"/>
      <c r="AL101" s="81"/>
      <c r="AM101" s="82" t="s">
        <v>150</v>
      </c>
      <c r="AO101" s="13"/>
      <c r="AP101" s="13"/>
      <c r="AS101" s="1"/>
      <c r="AW101" s="1"/>
      <c r="BV101" s="17">
        <f t="shared" si="163"/>
        <v>140</v>
      </c>
      <c r="BW101" s="17">
        <f t="shared" si="163"/>
        <v>15</v>
      </c>
      <c r="BX101" s="17">
        <f t="shared" si="163"/>
        <v>151.4</v>
      </c>
      <c r="BY101" s="10" t="s">
        <v>10</v>
      </c>
      <c r="BZ101" s="5">
        <f t="shared" si="166"/>
        <v>-9.8670839279614439E-2</v>
      </c>
      <c r="CA101" s="6">
        <f t="shared" si="166"/>
        <v>-0.32743703463395935</v>
      </c>
      <c r="CB101" s="7">
        <f>CY100</f>
        <v>0</v>
      </c>
      <c r="CC101" s="8">
        <f>DU100</f>
        <v>0</v>
      </c>
      <c r="CE101" s="10"/>
      <c r="CG101" s="10" t="s">
        <v>160</v>
      </c>
      <c r="CH101" s="10">
        <f>-CH98*((EY98-CW98)/(CH100-CE99))</f>
        <v>110.98816769530926</v>
      </c>
      <c r="CI101" s="67"/>
      <c r="CJ101" s="10" t="s">
        <v>10</v>
      </c>
      <c r="CK101" s="5">
        <f t="shared" si="164"/>
        <v>-9.8670839279614439E-2</v>
      </c>
      <c r="CL101" s="6">
        <f t="shared" si="164"/>
        <v>-0.32743703463395935</v>
      </c>
      <c r="CM101" s="7">
        <f>FA100</f>
        <v>0</v>
      </c>
      <c r="CN101" s="8">
        <f>FW100</f>
        <v>0</v>
      </c>
      <c r="CW101" s="28"/>
      <c r="CX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EE101" s="1"/>
      <c r="EI101" s="64">
        <f>(DEGREES(ACOS((EH98*EK98+EH99*EK99+EH100*EK100)/((SQRT(EH98^2+EH99^2+EH100^2))*(SQRT(EK98^2+EK99^2+EK100^2))))))</f>
        <v>110.98759741320885</v>
      </c>
      <c r="ER101">
        <f t="shared" si="167"/>
        <v>0.3492962422733713</v>
      </c>
      <c r="ES101">
        <f t="shared" si="167"/>
        <v>-0.34518112468713447</v>
      </c>
      <c r="ET101" t="e">
        <f>#REF!</f>
        <v>#REF!</v>
      </c>
      <c r="EU101" t="e">
        <f>#REF!</f>
        <v>#REF!</v>
      </c>
      <c r="EY101" s="28"/>
      <c r="EZ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GG101" s="1"/>
      <c r="GK101" s="64" t="e">
        <f>(DEGREES(ACOS((GJ98*GM98+GJ99*GM99+GJ100*GM100)/((SQRT(GJ98^2+GJ99^2+GJ100^2))*(SQRT(GM98^2+GM99^2+GM100^2))))))</f>
        <v>#VALUE!</v>
      </c>
    </row>
    <row r="102" spans="1:197" x14ac:dyDescent="0.2">
      <c r="A102" s="17">
        <f t="shared" si="156"/>
        <v>45</v>
      </c>
      <c r="B102" s="17">
        <f t="shared" si="156"/>
        <v>25</v>
      </c>
      <c r="C102" s="17">
        <f t="shared" si="156"/>
        <v>245.2</v>
      </c>
      <c r="E102" s="5" t="s">
        <v>4</v>
      </c>
      <c r="F102" s="6" t="s">
        <v>5</v>
      </c>
      <c r="G102" s="7" t="s">
        <v>6</v>
      </c>
      <c r="H102" s="8" t="s">
        <v>1</v>
      </c>
      <c r="I102">
        <v>2</v>
      </c>
      <c r="J102" s="9" t="s">
        <v>7</v>
      </c>
      <c r="K102">
        <v>2</v>
      </c>
      <c r="M102" s="17">
        <f>A98</f>
        <v>0</v>
      </c>
      <c r="N102" s="17">
        <f>B98</f>
        <v>5</v>
      </c>
      <c r="O102" s="17">
        <f>C98</f>
        <v>109</v>
      </c>
      <c r="P102" s="1"/>
      <c r="Q102" s="61">
        <f t="array" ref="Q102:Q104">MMULT(AI102:AK104,AG102:AG104)</f>
        <v>-0.89889348353757004</v>
      </c>
      <c r="R102" s="13"/>
      <c r="S102" s="17">
        <v>1</v>
      </c>
      <c r="T102">
        <v>0</v>
      </c>
      <c r="V102" s="73">
        <f>(T102^2)*(1-COS(RADIANS(O102+45)))+(COS(RADIANS(O102+45)))</f>
        <v>-0.89879404629916704</v>
      </c>
      <c r="W102" s="73">
        <f>(T102*T103)*(1-COS(RADIANS(O102+45)))-T104*(SIN(RADIANS(O102+45)))</f>
        <v>-0.43837114678907729</v>
      </c>
      <c r="X102" s="73">
        <f>(T102*T104)*(1-COS(RADIANS(O102+45)))+T103*(SIN(RADIANS(O102+45)))</f>
        <v>0</v>
      </c>
      <c r="Y102" s="10"/>
      <c r="Z102">
        <f t="array" ref="Z102:Z104">MMULT(V102:X104,S102:S104)</f>
        <v>-0.89879404629916704</v>
      </c>
      <c r="AA102" s="23">
        <f>COS(RADIANS('[1]Biaxial Input'!$F$21))</f>
        <v>-0.9975640502598242</v>
      </c>
      <c r="AC102" s="30">
        <f>(AA102^2)*(1-COS(RADIANS(N102)))+(COS(RADIANS(N102)))</f>
        <v>0.99998148353170568</v>
      </c>
      <c r="AD102" s="30">
        <f>(AA102*AA103)*(1-COS(RADIANS(N102)))-AA104*(SIN(RADIANS(N102)))</f>
        <v>-2.6479783333051429E-4</v>
      </c>
      <c r="AE102" s="30">
        <f>(AA102*AA104)*(1-COS(RADIANS(N102)))+AA103*(SIN(RADIANS(N102)))</f>
        <v>6.0796772806267756E-3</v>
      </c>
      <c r="AG102">
        <f t="array" ref="AG102:AG104">MMULT(AC102:AE104,Z102:Z104)</f>
        <v>-0.89889348353757004</v>
      </c>
      <c r="AI102" s="28">
        <f>(T102^2)*(1-COS(RADIANS(M102)))+(COS(RADIANS(M102)))</f>
        <v>1</v>
      </c>
      <c r="AJ102" s="28">
        <f>(T102*T103)*(1-COS(RADIANS(M102)))-T104*(SIN(RADIANS(M102)))</f>
        <v>0</v>
      </c>
      <c r="AK102" s="28">
        <f>(T102*T104)*(1-COS(RADIANS(M102)))+T103*(SIN(RADIANS(M102)))</f>
        <v>0</v>
      </c>
      <c r="AM102" s="61">
        <f t="array" ref="AM102:AM104">MMULT(AI102:AK104,AW102:AW104)</f>
        <v>0.43812503098756639</v>
      </c>
      <c r="AN102" s="13"/>
      <c r="AO102" s="17">
        <v>1</v>
      </c>
      <c r="AP102">
        <v>0</v>
      </c>
      <c r="AR102" s="73">
        <f>(T102^2)*(1-COS(RADIANS(O102-45)))+(COS(RADIANS(O102-45)))</f>
        <v>0.43837114678907746</v>
      </c>
      <c r="AS102" s="73">
        <f>(T102*T103)*(1-COS(RADIANS(O102-45)))-T104*(SIN(RADIANS(O102-45)))</f>
        <v>-0.89879404629916704</v>
      </c>
      <c r="AT102" s="73">
        <f>(T102*T104)*(1-COS(RADIANS(O102-45)))+T103*(SIN(RADIANS(O102-45)))</f>
        <v>0</v>
      </c>
      <c r="AU102" s="10"/>
      <c r="AV102">
        <f t="array" ref="AV102:AV104">MMULT(AR102:AT104,S102:S104)</f>
        <v>0.43837114678907746</v>
      </c>
      <c r="AW102" s="1">
        <f t="array" ref="AW102:AW104">MMULT(AC102:AE104,AV102:AV104)</f>
        <v>0.43812503098756639</v>
      </c>
      <c r="BV102" s="17">
        <f t="shared" si="163"/>
        <v>90</v>
      </c>
      <c r="BW102" s="17">
        <f t="shared" si="163"/>
        <v>20</v>
      </c>
      <c r="BX102" s="17">
        <f t="shared" si="163"/>
        <v>201.2</v>
      </c>
      <c r="CE102" s="10"/>
      <c r="CS102" s="15"/>
      <c r="CW102" s="28"/>
      <c r="CX102" s="10"/>
      <c r="CY102" s="82" t="s">
        <v>148</v>
      </c>
      <c r="CZ102" s="13"/>
      <c r="DB102" s="10"/>
      <c r="DC102" s="10"/>
      <c r="DD102" s="10"/>
      <c r="DE102" s="10"/>
      <c r="DF102" s="10"/>
      <c r="DG102" s="10"/>
      <c r="DH102" s="80"/>
      <c r="DI102" s="23" t="s">
        <v>149</v>
      </c>
      <c r="DM102" s="1"/>
      <c r="DO102" s="80"/>
      <c r="DS102" s="13"/>
      <c r="DT102" s="81"/>
      <c r="DU102" s="82" t="s">
        <v>150</v>
      </c>
      <c r="DW102" s="13"/>
      <c r="DX102" s="13"/>
      <c r="EA102" s="1"/>
      <c r="EE102" s="1"/>
      <c r="EI102" s="13"/>
      <c r="ER102">
        <f t="shared" si="167"/>
        <v>-9.8670839279614439E-2</v>
      </c>
      <c r="ES102">
        <f t="shared" si="167"/>
        <v>-0.32743703463395935</v>
      </c>
      <c r="ET102" t="e">
        <f>#REF!</f>
        <v>#REF!</v>
      </c>
      <c r="EU102" t="e">
        <f>#REF!</f>
        <v>#REF!</v>
      </c>
      <c r="EY102" s="28"/>
      <c r="EZ102" s="10"/>
      <c r="FA102" s="82" t="s">
        <v>148</v>
      </c>
      <c r="FB102" s="13"/>
      <c r="FD102" s="10"/>
      <c r="FE102" s="10"/>
      <c r="FF102" s="10"/>
      <c r="FG102" s="10"/>
      <c r="FH102" s="10"/>
      <c r="FI102" s="10"/>
      <c r="FJ102" s="80"/>
      <c r="FK102" s="23" t="s">
        <v>149</v>
      </c>
      <c r="FO102" s="1"/>
      <c r="FQ102" s="80"/>
      <c r="FU102" s="13"/>
      <c r="FV102" s="81"/>
      <c r="FW102" s="82" t="s">
        <v>150</v>
      </c>
      <c r="FY102" s="13"/>
      <c r="FZ102" s="13"/>
      <c r="GC102" s="1"/>
      <c r="GG102" s="1"/>
      <c r="GK102" s="13"/>
    </row>
    <row r="103" spans="1:197" x14ac:dyDescent="0.2">
      <c r="A103" s="17">
        <f t="shared" si="156"/>
        <v>20</v>
      </c>
      <c r="B103" s="17">
        <f t="shared" si="156"/>
        <v>30</v>
      </c>
      <c r="C103" s="17">
        <f t="shared" si="156"/>
        <v>177.5</v>
      </c>
      <c r="D103" t="s">
        <v>8</v>
      </c>
      <c r="E103" s="5">
        <f t="shared" ref="E103:F105" si="168">E188</f>
        <v>0.88011721234848816</v>
      </c>
      <c r="F103" s="6">
        <f t="shared" si="168"/>
        <v>-0.54781863928252683</v>
      </c>
      <c r="G103" s="7">
        <f>Q102</f>
        <v>-0.89889348353757004</v>
      </c>
      <c r="H103" s="8">
        <f>AM102</f>
        <v>0.43812503098756639</v>
      </c>
      <c r="J103" s="9">
        <f>((SUMPRODUCT(G103:G105,E103:E105))*(SUMPRODUCT(G103:(G105),F103:F105)))-((SUMPRODUCT(H103:H105,E103:E105))*(SUMPRODUCT(H103:H105,F103:F105)))</f>
        <v>-5.0436186835330632E-3</v>
      </c>
      <c r="P103" s="1"/>
      <c r="Q103" s="61">
        <v>0.43694912802918817</v>
      </c>
      <c r="S103" s="17">
        <v>0</v>
      </c>
      <c r="T103">
        <v>0</v>
      </c>
      <c r="V103" s="73">
        <f>(T102*T103)*(1-COS(RADIANS(O102+45)))+T104*(SIN(RADIANS(O102+45)))</f>
        <v>0.43837114678907729</v>
      </c>
      <c r="W103" s="73">
        <f>(T103^2)*(1-COS(RADIANS(O102+45)))+(COS(RADIANS(O102+45)))</f>
        <v>-0.89879404629916704</v>
      </c>
      <c r="X103" s="73">
        <f>(T103*T104)*(1-COS(RADIANS(O102+45)))-T102*(SIN(RADIANS(O102+45)))</f>
        <v>0</v>
      </c>
      <c r="Y103" s="10"/>
      <c r="Z103">
        <v>0.43837114678907729</v>
      </c>
      <c r="AA103" s="23">
        <f>SIN(RADIANS('[1]Biaxial Input'!$F$21))*(COS(RADIANS(0)))</f>
        <v>6.9756473744125524E-2</v>
      </c>
      <c r="AC103" s="30">
        <f>(AA102*AA103)*(1-COS(RADIANS(N102)))+AA104*(SIN(RADIANS(N102)))</f>
        <v>-2.6479783333051429E-4</v>
      </c>
      <c r="AD103" s="30">
        <f>(AA103^2)*(1-COS(RADIANS(N102)))+(COS(RADIANS(N102)))</f>
        <v>0.99621321456003986</v>
      </c>
      <c r="AE103" s="30">
        <f>(AA103*AA104)*(1-COS(RADIANS(N102)))-AA102*(SIN(RADIANS(N102)))</f>
        <v>8.694343573875718E-2</v>
      </c>
      <c r="AG103">
        <v>0.43694912802918817</v>
      </c>
      <c r="AI103" s="28">
        <f>(T102*T103)*(1-COS(RADIANS(M102)))+T104*(SIN(RADIANS(M102)))</f>
        <v>0</v>
      </c>
      <c r="AJ103" s="28">
        <f>(T103^2)*(1-COS(RADIANS(M102)))+(COS(RADIANS(M102)))</f>
        <v>1</v>
      </c>
      <c r="AK103" s="28">
        <f>(T103*T104)*(1-COS(RADIANS(M102)))-T102*(SIN(RADIANS(M102)))</f>
        <v>0</v>
      </c>
      <c r="AM103" s="61">
        <v>0.89527442636125409</v>
      </c>
      <c r="AO103" s="17">
        <v>0</v>
      </c>
      <c r="AP103">
        <v>0</v>
      </c>
      <c r="AR103" s="73">
        <f>(T102*T103)*(1-COS(RADIANS(O102-45)))+T104*(SIN(RADIANS(O102-45)))</f>
        <v>0.89879404629916704</v>
      </c>
      <c r="AS103" s="73">
        <f>(T103^2)*(1-COS(RADIANS(O102-45)))+(COS(RADIANS(O102-45)))</f>
        <v>0.43837114678907746</v>
      </c>
      <c r="AT103" s="73">
        <f>(T103*T104)*(1-COS(RADIANS(O102-45)))-T102*(SIN(RADIANS(O102-45)))</f>
        <v>0</v>
      </c>
      <c r="AU103" s="10"/>
      <c r="AV103">
        <v>0.89879404629916704</v>
      </c>
      <c r="AW103" s="1">
        <v>0.89527442636125409</v>
      </c>
      <c r="BV103" s="17">
        <f t="shared" si="163"/>
        <v>45</v>
      </c>
      <c r="BW103" s="17">
        <f t="shared" si="163"/>
        <v>25</v>
      </c>
      <c r="BX103" s="17">
        <f t="shared" si="163"/>
        <v>245.2</v>
      </c>
      <c r="BZ103" s="5" t="s">
        <v>4</v>
      </c>
      <c r="CA103" s="6" t="s">
        <v>5</v>
      </c>
      <c r="CB103" s="7" t="s">
        <v>6</v>
      </c>
      <c r="CC103" s="8" t="s">
        <v>1</v>
      </c>
      <c r="CD103">
        <v>2</v>
      </c>
      <c r="CE103" s="9" t="s">
        <v>7</v>
      </c>
      <c r="CG103" s="90" t="s">
        <v>157</v>
      </c>
      <c r="CH103" s="61">
        <f>CE104-((CH105-CE104)/(EY103-CW103))*CW103</f>
        <v>3.5832425553355987</v>
      </c>
      <c r="CI103" s="10"/>
      <c r="CK103" s="5" t="s">
        <v>4</v>
      </c>
      <c r="CL103" s="6" t="s">
        <v>5</v>
      </c>
      <c r="CM103" s="7" t="s">
        <v>6</v>
      </c>
      <c r="CN103" s="8" t="s">
        <v>1</v>
      </c>
      <c r="CO103" s="10"/>
      <c r="CP103">
        <f t="shared" ref="CP103:CQ105" si="169">BZ104</f>
        <v>0.93180266183863136</v>
      </c>
      <c r="CQ103">
        <f t="shared" si="169"/>
        <v>-0.87956522186239505</v>
      </c>
      <c r="CR103">
        <f>CI107</f>
        <v>0</v>
      </c>
      <c r="CS103">
        <f>CL107</f>
        <v>0</v>
      </c>
      <c r="CU103" s="17">
        <f>CU7</f>
        <v>0</v>
      </c>
      <c r="CV103" s="17">
        <f>CV7</f>
        <v>5</v>
      </c>
      <c r="CW103" s="31">
        <f>CH10</f>
        <v>110.33661210478563</v>
      </c>
      <c r="CX103" s="1"/>
      <c r="CY103" s="61">
        <f t="array" ref="CY103:CY105">MMULT(DQ103:DS105,DO103:DO105)</f>
        <v>-0.90886867907197832</v>
      </c>
      <c r="CZ103" s="13"/>
      <c r="DA103" s="17">
        <v>1</v>
      </c>
      <c r="DB103">
        <v>0</v>
      </c>
      <c r="DD103" s="73">
        <f>(DB103^2)*(1-COS(RADIANS(CW103+45)))+(COS(RADIANS(CW103+45)))</f>
        <v>-0.90877500982774584</v>
      </c>
      <c r="DE103" s="73">
        <f>(DB103*DB104)*(1-COS(RADIANS(CW103+45)))-DB105*(SIN(RADIANS(CW103+45)))</f>
        <v>-0.41728645019049032</v>
      </c>
      <c r="DF103" s="73">
        <f>(DB103*DB105)*(1-COS(RADIANS(CW103+45)))+DB104*(SIN(RADIANS(CW103+45)))</f>
        <v>0</v>
      </c>
      <c r="DG103" s="10"/>
      <c r="DH103">
        <f t="array" ref="DH103:DH105">MMULT(DD103:DF105,DA103:DA105)</f>
        <v>-0.90877500982774584</v>
      </c>
      <c r="DI103" s="23">
        <f>COS(RADIANS('[1]Biaxial Input'!$F$21))</f>
        <v>-0.9975640502598242</v>
      </c>
      <c r="DK103" s="30">
        <f>(DI103^2)*(1-COS(RADIANS(CV103)))+(COS(RADIANS(CV103)))</f>
        <v>0.99998148353170568</v>
      </c>
      <c r="DL103" s="30">
        <f>(DI103*DI104)*(1-COS(RADIANS(CV103)))-DI105*(SIN(RADIANS(CV103)))</f>
        <v>-2.6479783333051429E-4</v>
      </c>
      <c r="DM103" s="30">
        <f>(DI103*DI105)*(1-COS(RADIANS(CV103)))+DI104*(SIN(RADIANS(CV103)))</f>
        <v>6.0796772806267756E-3</v>
      </c>
      <c r="DO103">
        <f t="array" ref="DO103:DO105">MMULT(DK103:DM105,DH103:DH105)</f>
        <v>-0.90886867907197832</v>
      </c>
      <c r="DQ103" s="28">
        <f>(DB103^2)*(1-COS(RADIANS(CU103)))+(COS(RADIANS(CU103)))</f>
        <v>1</v>
      </c>
      <c r="DR103" s="28">
        <f>(DB103*DB104)*(1-COS(RADIANS(CU103)))-DB105*(SIN(RADIANS(CU103)))</f>
        <v>0</v>
      </c>
      <c r="DS103" s="28">
        <f>(DB103*DB105)*(1-COS(RADIANS(CU103)))+DB104*(SIN(RADIANS(CU103)))</f>
        <v>0</v>
      </c>
      <c r="DU103" s="61">
        <f t="array" ref="DU103:DU105">MMULT(DQ103:DS105,EE103:EE105)</f>
        <v>0.417038081865578</v>
      </c>
      <c r="DV103" s="13">
        <f>H104</f>
        <v>0.89527442636125409</v>
      </c>
      <c r="DW103" s="17">
        <v>1</v>
      </c>
      <c r="DX103">
        <v>0</v>
      </c>
      <c r="DZ103" s="73">
        <f>(DB103^2)*(1-COS(RADIANS(CW103-45)))+(COS(RADIANS(CW103-45)))</f>
        <v>0.41728645019048988</v>
      </c>
      <c r="EA103" s="73">
        <f>(DB103*DB104)*(1-COS(RADIANS(CW103-45)))-DB105*(SIN(RADIANS(CW103-45)))</f>
        <v>-0.90877500982774595</v>
      </c>
      <c r="EB103" s="73">
        <f>(DB103*DB105)*(1-COS(RADIANS(CW103-45)))+DB104*(SIN(RADIANS(CW103-45)))</f>
        <v>0</v>
      </c>
      <c r="EC103" s="10"/>
      <c r="ED103">
        <f t="array" ref="ED103:ED105">MMULT(DZ103:EB105,DA103:DA105)</f>
        <v>0.41728645019048988</v>
      </c>
      <c r="EE103" s="1">
        <f t="array" ref="EE103:EE105">MMULT(DK103:DM105,ED103:ED105)</f>
        <v>0.417038081865578</v>
      </c>
      <c r="EG103">
        <f>CY103+DU103</f>
        <v>-0.49183059720640032</v>
      </c>
      <c r="EH103">
        <f>EG103/(SQRT(EG103^2+EG104^2+EG105^2))</f>
        <v>-0.34777675047967505</v>
      </c>
      <c r="EJ103">
        <f>Q103+AM103</f>
        <v>1.3322235543904424</v>
      </c>
      <c r="EK103">
        <f>EJ103/(SQRT(EJ103^2+EJ104^2+EJ105^2))</f>
        <v>0.99639308990047915</v>
      </c>
      <c r="EM103" s="23">
        <f>CY104*DU105-CY105*DU104</f>
        <v>-6.0796772806267739E-3</v>
      </c>
      <c r="EO103" s="15">
        <v>2</v>
      </c>
      <c r="EP103" s="9" t="s">
        <v>7</v>
      </c>
      <c r="EW103" s="17">
        <f>CU103</f>
        <v>0</v>
      </c>
      <c r="EX103" s="17">
        <f>CV103</f>
        <v>5</v>
      </c>
      <c r="EY103" s="31">
        <f>1+CW103</f>
        <v>111.33661210478563</v>
      </c>
      <c r="EZ103" s="10"/>
      <c r="FA103" s="61">
        <f t="array" ref="FA103:FA105">MMULT(FS103:FU105,FQ103:FQ105)</f>
        <v>-0.9160085720744946</v>
      </c>
      <c r="FB103" s="13">
        <f>BW104</f>
        <v>30</v>
      </c>
      <c r="FC103" s="17">
        <v>1</v>
      </c>
      <c r="FD103">
        <v>0</v>
      </c>
      <c r="FF103" s="73">
        <f>(FD103^2)*(1-COS(RADIANS(EY103+45)))+(COS(RADIANS(EY103+45)))</f>
        <v>-0.91591925172149424</v>
      </c>
      <c r="FG103" s="73">
        <f>(FD103*FD104)*(1-COS(RADIANS(EY103+45)))-FD105*(SIN(RADIANS(EY103+45)))</f>
        <v>-0.40136258461139362</v>
      </c>
      <c r="FH103" s="73">
        <f>(FD103*FD105)*(1-COS(RADIANS(EY103+45)))+FD104*(SIN(RADIANS(EY103+45)))</f>
        <v>0</v>
      </c>
      <c r="FI103" s="10"/>
      <c r="FJ103">
        <f t="array" ref="FJ103:FJ105">MMULT(FF103:FH105,FC103:FC105)</f>
        <v>-0.91591925172149424</v>
      </c>
      <c r="FK103" s="23">
        <f>COS(RADIANS(176))</f>
        <v>-0.9975640502598242</v>
      </c>
      <c r="FM103" s="30">
        <f>(FK103^2)*(1-COS(RADIANS(EX103)))+(COS(RADIANS(EX103)))</f>
        <v>0.99998148353170568</v>
      </c>
      <c r="FN103" s="30">
        <f>(FK103*FK104)*(1-COS(RADIANS(EX103)))-FK105*(SIN(RADIANS(EX103)))</f>
        <v>-2.6479783333051429E-4</v>
      </c>
      <c r="FO103" s="30">
        <f>(FK103*FK105)*(1-COS(RADIANS(EX103)))+FK104*(SIN(RADIANS(EX103)))</f>
        <v>6.0796772806267756E-3</v>
      </c>
      <c r="FQ103">
        <f t="array" ref="FQ103:FQ105">MMULT(FM103:FO105,FJ103:FJ105)</f>
        <v>-0.9160085720744946</v>
      </c>
      <c r="FS103" s="28">
        <f>(FD103^2)*(1-COS(RADIANS(EW103)))+(COS(RADIANS(EW103)))</f>
        <v>1</v>
      </c>
      <c r="FT103" s="28">
        <f>(FD103*FD104)*(1-COS(RADIANS(EW103)))-FD105*(SIN(RADIANS(EW103)))</f>
        <v>0</v>
      </c>
      <c r="FU103" s="28">
        <f>(FD103*FD105)*(1-COS(RADIANS(EW103)))+FD104*(SIN(RADIANS(EW103)))</f>
        <v>0</v>
      </c>
      <c r="FW103" s="61">
        <f t="array" ref="FW103:FW105">MMULT(FS103:FU105,GG103:GG105)</f>
        <v>0.40111261936045933</v>
      </c>
      <c r="FX103" s="13">
        <f>BX104</f>
        <v>177.5</v>
      </c>
      <c r="FY103" s="17">
        <v>1</v>
      </c>
      <c r="FZ103">
        <v>0</v>
      </c>
      <c r="GB103" s="73">
        <f>(FD103^2)*(1-COS(RADIANS(EY103-45)))+(COS(RADIANS(EY103-45)))</f>
        <v>0.40136258461139335</v>
      </c>
      <c r="GC103" s="73">
        <f>(FD103*FD104)*(1-COS(RADIANS(EY103-45)))-FD105*(SIN(RADIANS(EY103-45)))</f>
        <v>-0.91591925172149435</v>
      </c>
      <c r="GD103" s="73">
        <f>(FD103*FD105)*(1-COS(RADIANS(EY103-45)))+FD104*(SIN(RADIANS(EY103-45)))</f>
        <v>0</v>
      </c>
      <c r="GE103" s="10"/>
      <c r="GF103">
        <f t="array" ref="GF103:GF105">MMULT(GB103:GD105,FC103:FC105)</f>
        <v>0.40136258461139335</v>
      </c>
      <c r="GG103" s="1">
        <f t="array" ref="GG103:GG105">MMULT(FM103:FO105,GF103:GF105)</f>
        <v>0.40111261936045933</v>
      </c>
      <c r="GI103">
        <f>FA103+FW103</f>
        <v>-0.51489595271403532</v>
      </c>
      <c r="GJ103">
        <f>GI103/(SQRT(GI103^2+GI104^2+GI105^2))</f>
        <v>-0.36408641976960227</v>
      </c>
      <c r="GL103" t="e">
        <f>CH104+DC103</f>
        <v>#VALUE!</v>
      </c>
      <c r="GM103" t="e">
        <f>GL103/(SQRT(GL103^2+GL104^2+GL105^2))</f>
        <v>#VALUE!</v>
      </c>
      <c r="GO103" s="27">
        <f>FA104*FW105-FA105*FW104</f>
        <v>-6.0796772806267774E-3</v>
      </c>
    </row>
    <row r="104" spans="1:197" x14ac:dyDescent="0.2">
      <c r="A104" s="17">
        <f t="shared" si="156"/>
        <v>40</v>
      </c>
      <c r="B104" s="17">
        <f t="shared" si="156"/>
        <v>35</v>
      </c>
      <c r="C104" s="17">
        <f t="shared" si="156"/>
        <v>250.5</v>
      </c>
      <c r="D104" t="s">
        <v>9</v>
      </c>
      <c r="E104" s="5">
        <f t="shared" si="168"/>
        <v>-0.33245917638779182</v>
      </c>
      <c r="F104" s="6">
        <f t="shared" si="168"/>
        <v>-0.83589252794229851</v>
      </c>
      <c r="G104" s="7">
        <f t="shared" ref="G104:G105" si="170">Q103</f>
        <v>0.43694912802918817</v>
      </c>
      <c r="H104" s="8">
        <f t="shared" ref="H104:H105" si="171">AM103</f>
        <v>0.89527442636125409</v>
      </c>
      <c r="J104" s="10"/>
      <c r="P104" s="1"/>
      <c r="Q104" s="61">
        <v>-3.2649115887333775E-2</v>
      </c>
      <c r="S104" s="17">
        <v>0</v>
      </c>
      <c r="T104">
        <v>1</v>
      </c>
      <c r="V104" s="73">
        <f>(T102*T104)*(1-COS(RADIANS(O102+45)))-T103*(SIN(RADIANS(O102+45)))</f>
        <v>0</v>
      </c>
      <c r="W104" s="73">
        <f>(T103*T104)*(1-COS(RADIANS(O102+45)))+T102*(SIN(RADIANS(O102+45)))</f>
        <v>0</v>
      </c>
      <c r="X104" s="73">
        <f>(T104^2)*(1-COS(RADIANS(O102+45)))+(COS(RADIANS(O102+45)))</f>
        <v>1</v>
      </c>
      <c r="Y104" s="10"/>
      <c r="Z104">
        <v>0</v>
      </c>
      <c r="AA104" s="23">
        <f>SIN(RADIANS('[1]Biaxial Input'!$F$21))*SIN(RADIANS(0))</f>
        <v>0</v>
      </c>
      <c r="AC104" s="30">
        <f>(AA102*AA104)*(1-COS(RADIANS(N102)))-AA103*(SIN(RADIANS(N102)))</f>
        <v>-6.0796772806267756E-3</v>
      </c>
      <c r="AD104" s="30">
        <f>(AA103*AA104)*(1-COS(RADIANS(N102)))+AA102*(SIN(RADIANS(N102)))</f>
        <v>-8.694343573875718E-2</v>
      </c>
      <c r="AE104" s="30">
        <f>(AA104^2)*(1-COS(RADIANS(N102)))+(COS(RADIANS(N102)))</f>
        <v>0.99619469809174555</v>
      </c>
      <c r="AG104">
        <v>-3.2649115887333775E-2</v>
      </c>
      <c r="AI104" s="28">
        <f>(T102*T104)*(1-COS(RADIANS(M102)))-T103*(SIN(RADIANS(M102)))</f>
        <v>0</v>
      </c>
      <c r="AJ104" s="28">
        <f>(T103*T104)*(1-COS(RADIANS(M102)))+T102*(SIN(RADIANS(M102)))</f>
        <v>0</v>
      </c>
      <c r="AK104" s="28">
        <f>(T104^2)*(1-COS(RADIANS(M102)))+(COS(RADIANS(M102)))</f>
        <v>1</v>
      </c>
      <c r="AM104" s="61">
        <v>-8.0809397508405031E-2</v>
      </c>
      <c r="AO104" s="17">
        <v>0</v>
      </c>
      <c r="AP104">
        <v>1</v>
      </c>
      <c r="AR104" s="73">
        <f>(T102*T102)*(1-COS(RADIANS(O102-45)))-T102*(SIN(RADIANS(O102-45)))</f>
        <v>0</v>
      </c>
      <c r="AS104" s="73">
        <f>(T103*T104)*(1-COS(RADIANS(O102-45)))+T102*(SIN(RADIANS(O102-45)))</f>
        <v>0</v>
      </c>
      <c r="AT104" s="73">
        <f>(T104^2)*(1-COS(RADIANS(O102-45)))+(COS(RADIANS(O102-45)))</f>
        <v>1</v>
      </c>
      <c r="AU104" s="10"/>
      <c r="AV104">
        <v>0</v>
      </c>
      <c r="AW104" s="1">
        <v>-8.0809397508405031E-2</v>
      </c>
      <c r="BV104" s="17">
        <f t="shared" si="163"/>
        <v>20</v>
      </c>
      <c r="BW104" s="17">
        <f t="shared" si="163"/>
        <v>30</v>
      </c>
      <c r="BX104" s="17">
        <f t="shared" si="163"/>
        <v>177.5</v>
      </c>
      <c r="BY104" t="s">
        <v>8</v>
      </c>
      <c r="BZ104" s="5">
        <f t="shared" ref="BZ104:CA106" si="172">BZ189</f>
        <v>0.93180266183863136</v>
      </c>
      <c r="CA104" s="6">
        <f t="shared" si="172"/>
        <v>-0.87956522186239505</v>
      </c>
      <c r="CB104" s="7">
        <f>CY103</f>
        <v>-0.90886867907197832</v>
      </c>
      <c r="CC104" s="8">
        <f>DU103</f>
        <v>0.417038081865578</v>
      </c>
      <c r="CE104" s="9">
        <f>((SUMPRODUCT(CB104:CB106,BZ104:BZ106))*(SUMPRODUCT(CB104:(CB106),CA104:CA106)))-((SUMPRODUCT(CC104:CC106,BZ104:BZ106))*(SUMPRODUCT(CC104:CC106,CA104:CA106)))</f>
        <v>3.939273286568401E-6</v>
      </c>
      <c r="CG104">
        <v>1</v>
      </c>
      <c r="CH104" t="s">
        <v>161</v>
      </c>
      <c r="CI104" s="67"/>
      <c r="CJ104" s="1" t="s">
        <v>8</v>
      </c>
      <c r="CK104" s="5">
        <f t="shared" ref="CK104:CL106" si="173">BZ104</f>
        <v>0.93180266183863136</v>
      </c>
      <c r="CL104" s="6">
        <f t="shared" si="173"/>
        <v>-0.87956522186239505</v>
      </c>
      <c r="CM104" s="7">
        <f>FA103</f>
        <v>-0.9160085720744946</v>
      </c>
      <c r="CN104" s="8">
        <f>FW103</f>
        <v>0.40111261936045933</v>
      </c>
      <c r="CO104" s="10"/>
      <c r="CP104">
        <f t="shared" si="169"/>
        <v>0.3492962422733713</v>
      </c>
      <c r="CQ104">
        <f t="shared" si="169"/>
        <v>-0.34518112468713447</v>
      </c>
      <c r="CR104">
        <f>CJ107</f>
        <v>0</v>
      </c>
      <c r="CS104">
        <f>CM107</f>
        <v>0</v>
      </c>
      <c r="CW104" s="28"/>
      <c r="CX104" s="1"/>
      <c r="CY104" s="61">
        <v>0.41594691759020358</v>
      </c>
      <c r="CZ104" s="13"/>
      <c r="DA104" s="17">
        <v>0</v>
      </c>
      <c r="DB104">
        <v>0</v>
      </c>
      <c r="DD104" s="73">
        <f>(DB103*DB104)*(1-COS(RADIANS(CW103+45)))+DB105*(SIN(RADIANS(CW103+45)))</f>
        <v>0.41728645019049032</v>
      </c>
      <c r="DE104" s="73">
        <f>(DB104^2)*(1-COS(RADIANS(CW103+45)))+(COS(RADIANS(CW103+45)))</f>
        <v>-0.90877500982774584</v>
      </c>
      <c r="DF104" s="73">
        <f>(DB104*DB105)*(1-COS(RADIANS(CW103+45)))-DB103*(SIN(RADIANS(CW103+45)))</f>
        <v>0</v>
      </c>
      <c r="DG104" s="10"/>
      <c r="DH104">
        <v>0.41728645019049032</v>
      </c>
      <c r="DI104" s="23">
        <f>SIN(RADIANS('[1]Biaxial Input'!$F$21))*(COS(RADIANS(0)))</f>
        <v>6.9756473744125524E-2</v>
      </c>
      <c r="DK104" s="30">
        <f>(DI103*DI104)*(1-COS(RADIANS(CV103)))+DI105*(SIN(RADIANS(CV103)))</f>
        <v>-2.6479783333051429E-4</v>
      </c>
      <c r="DL104" s="30">
        <f>(DI104^2)*(1-COS(RADIANS(CV103)))+(COS(RADIANS(CV103)))</f>
        <v>0.99621321456003986</v>
      </c>
      <c r="DM104" s="30">
        <f>(DI104*DI105)*(1-COS(RADIANS(CV103)))-DI103*(SIN(RADIANS(CV103)))</f>
        <v>8.694343573875718E-2</v>
      </c>
      <c r="DO104">
        <v>0.41594691759020358</v>
      </c>
      <c r="DQ104" s="28">
        <f>(DB103*DB104)*(1-COS(RADIANS(CU103)))+DB105*(SIN(RADIANS(CU103)))</f>
        <v>0</v>
      </c>
      <c r="DR104" s="28">
        <f>(DB104^2)*(1-COS(RADIANS(CU103)))+(COS(RADIANS(CU103)))</f>
        <v>1</v>
      </c>
      <c r="DS104" s="28">
        <f>(DB104*DB105)*(1-COS(RADIANS(CU103)))-DB103*(SIN(RADIANS(CU103)))</f>
        <v>0</v>
      </c>
      <c r="DU104" s="61">
        <v>0.90522317730444202</v>
      </c>
      <c r="DV104" s="13">
        <f t="shared" ref="DV104:DV105" si="174">H105</f>
        <v>-8.0809397508405031E-2</v>
      </c>
      <c r="DW104" s="17">
        <v>0</v>
      </c>
      <c r="DX104">
        <v>0</v>
      </c>
      <c r="DZ104" s="73">
        <f>(DB103*DB104)*(1-COS(RADIANS(CW103-45)))+DB105*(SIN(RADIANS(CW103-45)))</f>
        <v>0.90877500982774595</v>
      </c>
      <c r="EA104" s="73">
        <f>(DB104^2)*(1-COS(RADIANS(CW103-45)))+(COS(RADIANS(CW103-45)))</f>
        <v>0.41728645019048988</v>
      </c>
      <c r="EB104" s="73">
        <f>(DB104*DB105)*(1-COS(RADIANS(CW103-45)))-DB103*(SIN(RADIANS(CW103-45)))</f>
        <v>0</v>
      </c>
      <c r="EC104" s="10"/>
      <c r="ED104">
        <v>0.90877500982774595</v>
      </c>
      <c r="EE104" s="1">
        <v>0.90522317730444202</v>
      </c>
      <c r="EG104">
        <f>CY104+DU104</f>
        <v>1.3211700948946457</v>
      </c>
      <c r="EH104">
        <f>EG104/(SQRT(EG103^2+EG104^2+EG105^2))</f>
        <v>0.93420833320087826</v>
      </c>
      <c r="EJ104">
        <f>Q104+AM104</f>
        <v>-0.11345851339573881</v>
      </c>
      <c r="EK104">
        <f>EJ104/(SQRT(EJ103^2+EJ104^2+EJ105^2))</f>
        <v>-8.4857588927423441E-2</v>
      </c>
      <c r="EM104" s="23">
        <f>CY105*DU103-CY103*DU105</f>
        <v>-8.6943435738757194E-2</v>
      </c>
      <c r="EP104" s="9">
        <f>((SUMPRODUCT(CM104:CM106,BZ104:BZ106))*(SUMPRODUCT(CM104:CM106,CA104:CA106)))-((SUMPRODUCT(CN104:CN106,BZ104:BZ106))*(SUMPRODUCT(CN104:CN106,CA104:CA106)))</f>
        <v>-3.2471578578025961E-2</v>
      </c>
      <c r="EY104" s="28"/>
      <c r="EZ104" s="10"/>
      <c r="FA104" s="61">
        <v>0.400085244053204</v>
      </c>
      <c r="FB104" s="13">
        <f>BW105</f>
        <v>35</v>
      </c>
      <c r="FC104" s="17">
        <v>0</v>
      </c>
      <c r="FD104">
        <v>0</v>
      </c>
      <c r="FF104" s="73">
        <f>(FD103*FD104)*(1-COS(RADIANS(EY103+45)))+FD105*(SIN(RADIANS(EY103+45)))</f>
        <v>0.40136258461139362</v>
      </c>
      <c r="FG104" s="73">
        <f>(FD104^2)*(1-COS(RADIANS(EY103+45)))+(COS(RADIANS(EY103+45)))</f>
        <v>-0.91591925172149424</v>
      </c>
      <c r="FH104" s="73">
        <f>(FD104*FD105)*(1-COS(RADIANS(EY103+45)))-FD103*(SIN(RADIANS(EY103+45)))</f>
        <v>0</v>
      </c>
      <c r="FI104" s="10"/>
      <c r="FJ104">
        <v>0.40136258461139362</v>
      </c>
      <c r="FK104" s="23">
        <f>SIN(RADIANS(176))*(COS(RADIANS(0)))</f>
        <v>6.9756473744125524E-2</v>
      </c>
      <c r="FM104" s="30">
        <f>(FK103*FK104)*(1-COS(RADIANS(EX103)))+FK105*(SIN(RADIANS(EX103)))</f>
        <v>-2.6479783333051429E-4</v>
      </c>
      <c r="FN104" s="30">
        <f>(FK104^2)*(1-COS(RADIANS(EX103)))+(COS(RADIANS(EX103)))</f>
        <v>0.99621321456003986</v>
      </c>
      <c r="FO104" s="30">
        <f>(FK104*FK105)*(1-COS(RADIANS(EX103)))-FK103*(SIN(RADIANS(EX103)))</f>
        <v>8.694343573875718E-2</v>
      </c>
      <c r="FQ104">
        <v>0.400085244053204</v>
      </c>
      <c r="FS104" s="28">
        <f>(FD103*FD104)*(1-COS(RADIANS(EW103)))+FD105*(SIN(RADIANS(EW103)))</f>
        <v>0</v>
      </c>
      <c r="FT104" s="28">
        <f>(FD104^2)*(1-COS(RADIANS(EW103)))+(COS(RADIANS(EW103)))</f>
        <v>1</v>
      </c>
      <c r="FU104" s="28">
        <f>(FD104*FD105)*(1-COS(RADIANS(EW103)))-FD103*(SIN(RADIANS(EW103)))</f>
        <v>0</v>
      </c>
      <c r="FW104" s="61">
        <v>0.91234458209211122</v>
      </c>
      <c r="FX104" s="13">
        <f>BX105</f>
        <v>250.5</v>
      </c>
      <c r="FY104" s="17">
        <v>0</v>
      </c>
      <c r="FZ104">
        <v>0</v>
      </c>
      <c r="GB104" s="73">
        <f>(FD103*FD104)*(1-COS(RADIANS(EY103-45)))+FD105*(SIN(RADIANS(EY103-45)))</f>
        <v>0.91591925172149435</v>
      </c>
      <c r="GC104" s="73">
        <f>(FD104^2)*(1-COS(RADIANS(EY103-45)))+(COS(RADIANS(EY103-45)))</f>
        <v>0.40136258461139335</v>
      </c>
      <c r="GD104" s="73">
        <f>(FD104*FD105)*(1-COS(RADIANS(EY103-45)))-FD103*(SIN(RADIANS(EY103-45)))</f>
        <v>0</v>
      </c>
      <c r="GE104" s="10"/>
      <c r="GF104">
        <v>0.91591925172149435</v>
      </c>
      <c r="GG104" s="1">
        <v>0.91234458209211122</v>
      </c>
      <c r="GI104">
        <f>FA104+FW104</f>
        <v>1.3124298261453151</v>
      </c>
      <c r="GJ104">
        <f>GI104/(SQRT(GI103^2+GI104^2+GI105^2))</f>
        <v>0.92802802989883393</v>
      </c>
      <c r="GL104">
        <f>CH105+DC104</f>
        <v>-3.2471578578025961E-2</v>
      </c>
      <c r="GM104" t="e">
        <f>GL104/(SQRT(GL103^2+GL104^2+GL105^2))</f>
        <v>#VALUE!</v>
      </c>
      <c r="GO104" s="27">
        <f>FA105*FW103-FA103*FW105</f>
        <v>-8.694343573875718E-2</v>
      </c>
    </row>
    <row r="105" spans="1:197" x14ac:dyDescent="0.2">
      <c r="A105" s="17">
        <f t="shared" si="156"/>
        <v>80</v>
      </c>
      <c r="B105" s="17">
        <f t="shared" si="156"/>
        <v>40</v>
      </c>
      <c r="C105" s="17">
        <f t="shared" si="156"/>
        <v>215.7</v>
      </c>
      <c r="D105" t="s">
        <v>10</v>
      </c>
      <c r="E105" s="5">
        <f t="shared" si="168"/>
        <v>-0.33891678707829964</v>
      </c>
      <c r="F105" s="6">
        <f t="shared" si="168"/>
        <v>-3.4328125274686566E-2</v>
      </c>
      <c r="G105" s="7">
        <f t="shared" si="170"/>
        <v>-3.2649115887333775E-2</v>
      </c>
      <c r="H105" s="8">
        <f t="shared" si="171"/>
        <v>-8.0809397508405031E-2</v>
      </c>
      <c r="J105" s="10"/>
      <c r="P105" s="1"/>
      <c r="Z105" s="10"/>
      <c r="AA105" s="10"/>
      <c r="AB105" s="10"/>
      <c r="AC105" s="10"/>
      <c r="AD105" s="10"/>
      <c r="AE105" s="10"/>
      <c r="AF105" s="10"/>
      <c r="AG105" s="10"/>
      <c r="AH105" s="10"/>
      <c r="AW105" s="1"/>
      <c r="BV105" s="17">
        <f t="shared" si="163"/>
        <v>40</v>
      </c>
      <c r="BW105" s="17">
        <f t="shared" si="163"/>
        <v>35</v>
      </c>
      <c r="BX105" s="17">
        <f t="shared" si="163"/>
        <v>250.5</v>
      </c>
      <c r="BY105" t="s">
        <v>9</v>
      </c>
      <c r="BZ105" s="5">
        <f t="shared" si="172"/>
        <v>0.3492962422733713</v>
      </c>
      <c r="CA105" s="6">
        <f t="shared" si="172"/>
        <v>-0.34518112468713447</v>
      </c>
      <c r="CB105" s="7">
        <f>CY104</f>
        <v>0.41594691759020358</v>
      </c>
      <c r="CC105" s="8">
        <f>DU104</f>
        <v>0.90522317730444202</v>
      </c>
      <c r="CE105" s="10"/>
      <c r="CH105">
        <f>((SUMPRODUCT(CM104:CM106,CK104:CK106))*(SUMPRODUCT(CM104:CM106,CL104:CL106)))-((SUMPRODUCT(CN104:CN106,CK104:CK106))*(SUMPRODUCT(CN104:CN106,CL104:CL106)))</f>
        <v>-3.2471578578025961E-2</v>
      </c>
      <c r="CI105" s="67"/>
      <c r="CJ105" s="10" t="s">
        <v>9</v>
      </c>
      <c r="CK105" s="5">
        <f t="shared" si="173"/>
        <v>0.3492962422733713</v>
      </c>
      <c r="CL105" s="6">
        <f t="shared" si="173"/>
        <v>-0.34518112468713447</v>
      </c>
      <c r="CM105" s="7">
        <f>FA104</f>
        <v>0.400085244053204</v>
      </c>
      <c r="CN105" s="8">
        <f>FW104</f>
        <v>0.91234458209211122</v>
      </c>
      <c r="CP105">
        <f t="shared" si="169"/>
        <v>-9.8670839279614439E-2</v>
      </c>
      <c r="CQ105">
        <f t="shared" si="169"/>
        <v>-0.32743703463395935</v>
      </c>
      <c r="CR105">
        <f>CK107</f>
        <v>0</v>
      </c>
      <c r="CS105">
        <f>CN107</f>
        <v>0</v>
      </c>
      <c r="CW105" s="28"/>
      <c r="CX105" s="1"/>
      <c r="CY105" s="61">
        <v>-3.0755258886339877E-2</v>
      </c>
      <c r="CZ105" s="13"/>
      <c r="DA105" s="17">
        <v>0</v>
      </c>
      <c r="DB105">
        <v>1</v>
      </c>
      <c r="DD105" s="73">
        <f>(DB103*DB105)*(1-COS(RADIANS(CW103+45)))-DB104*(SIN(RADIANS(CW103+45)))</f>
        <v>0</v>
      </c>
      <c r="DE105" s="73">
        <f>(DB104*DB105)*(1-COS(RADIANS(CW103+45)))+DB103*(SIN(RADIANS(CW103+45)))</f>
        <v>0</v>
      </c>
      <c r="DF105" s="73">
        <f>(DB105^2)*(1-COS(RADIANS(CW103+45)))+(COS(RADIANS(CW103+45)))</f>
        <v>1</v>
      </c>
      <c r="DG105" s="10"/>
      <c r="DH105">
        <v>0</v>
      </c>
      <c r="DI105" s="23">
        <f>SIN(RADIANS('[1]Biaxial Input'!$F$21))*SIN(RADIANS(0))</f>
        <v>0</v>
      </c>
      <c r="DK105" s="30">
        <f>(DI103*DI105)*(1-COS(RADIANS(CV103)))-DI104*(SIN(RADIANS(CV103)))</f>
        <v>-6.0796772806267756E-3</v>
      </c>
      <c r="DL105" s="30">
        <f>(DI104*DI105)*(1-COS(RADIANS(CV103)))+DI103*(SIN(RADIANS(CV103)))</f>
        <v>-8.694343573875718E-2</v>
      </c>
      <c r="DM105" s="30">
        <f>(DI105^2)*(1-COS(RADIANS(CV103)))+(COS(RADIANS(CV103)))</f>
        <v>0.99619469809174555</v>
      </c>
      <c r="DO105">
        <v>-3.0755258886339877E-2</v>
      </c>
      <c r="DQ105" s="28">
        <f>(DB103*DB105)*(1-COS(RADIANS(CU103)))-DB104*(SIN(RADIANS(CU103)))</f>
        <v>0</v>
      </c>
      <c r="DR105" s="28">
        <f>(DB104*DB105)*(1-COS(RADIANS(CU103)))+DB103*(SIN(RADIANS(CU103)))</f>
        <v>0</v>
      </c>
      <c r="DS105" s="28">
        <f>(DB105^2)*(1-COS(RADIANS(CU103)))+(COS(RADIANS(CU103)))</f>
        <v>1</v>
      </c>
      <c r="DU105" s="61">
        <v>-8.1548988618683579E-2</v>
      </c>
      <c r="DV105" s="13">
        <f t="shared" si="174"/>
        <v>0</v>
      </c>
      <c r="DW105" s="17">
        <v>0</v>
      </c>
      <c r="DX105">
        <v>1</v>
      </c>
      <c r="DZ105" s="73">
        <f>(DB103*DB103)*(1-COS(RADIANS(CW103-45)))-DB103*(SIN(RADIANS(CW103-45)))</f>
        <v>0</v>
      </c>
      <c r="EA105" s="73">
        <f>(DB104*DB105)*(1-COS(RADIANS(CW103-45)))+DB103*(SIN(RADIANS(CW103-45)))</f>
        <v>0</v>
      </c>
      <c r="EB105" s="73">
        <f>(DB105^2)*(1-COS(RADIANS(CW103-45)))+(COS(RADIANS(CW103-45)))</f>
        <v>1</v>
      </c>
      <c r="EC105" s="10"/>
      <c r="ED105">
        <v>0</v>
      </c>
      <c r="EE105" s="1">
        <v>-8.1548988618683579E-2</v>
      </c>
      <c r="EG105">
        <f>CY105+DU105</f>
        <v>-0.11230424750502346</v>
      </c>
      <c r="EH105">
        <f>EG105/(SQRT(EG103^2+EG104^2+EG105^2))</f>
        <v>-7.9411094966854487E-2</v>
      </c>
      <c r="EJ105">
        <f>Q105+AM105</f>
        <v>0</v>
      </c>
      <c r="EK105">
        <f>EJ105/(SQRT(EJ103^2+EJ104^2+EJ105^2))</f>
        <v>0</v>
      </c>
      <c r="EM105" s="23">
        <f>CY103*DU104-CY104*DU103</f>
        <v>-0.99619469809174555</v>
      </c>
      <c r="ER105">
        <f t="shared" ref="ER105:ES107" si="175">CK104</f>
        <v>0.93180266183863136</v>
      </c>
      <c r="ES105">
        <f t="shared" si="175"/>
        <v>-0.87956522186239505</v>
      </c>
      <c r="ET105" t="e">
        <f>#REF!</f>
        <v>#REF!</v>
      </c>
      <c r="EU105" t="e">
        <f>#REF!</f>
        <v>#REF!</v>
      </c>
      <c r="EY105" s="28"/>
      <c r="EZ105" s="10"/>
      <c r="FA105" s="61">
        <v>-2.9327348617522349E-2</v>
      </c>
      <c r="FB105" s="13">
        <f>BW106</f>
        <v>40</v>
      </c>
      <c r="FC105" s="17">
        <v>0</v>
      </c>
      <c r="FD105">
        <v>1</v>
      </c>
      <c r="FF105" s="73">
        <f>(FD103*FD105)*(1-COS(RADIANS(EY103+45)))-FD104*(SIN(RADIANS(EY103+45)))</f>
        <v>0</v>
      </c>
      <c r="FG105" s="73">
        <f>(FD104*FD105)*(1-COS(RADIANS(EY103+45)))+FD103*(SIN(RADIANS(EY103+45)))</f>
        <v>0</v>
      </c>
      <c r="FH105" s="73">
        <f>(FD105^2)*(1-COS(RADIANS(EY103+45)))+(COS(RADIANS(EY103+45)))</f>
        <v>1</v>
      </c>
      <c r="FI105" s="10"/>
      <c r="FJ105">
        <v>0</v>
      </c>
      <c r="FK105" s="23">
        <f>SIN(RADIANS(176))*SIN(RADIANS(0))</f>
        <v>0</v>
      </c>
      <c r="FM105" s="30">
        <f>(FK103*FK105)*(1-COS(RADIANS(EX103)))-FK104*(SIN(RADIANS(EX103)))</f>
        <v>-6.0796772806267756E-3</v>
      </c>
      <c r="FN105" s="30">
        <f>(FK104*FK105)*(1-COS(RADIANS(EX103)))+FK103*(SIN(RADIANS(EX103)))</f>
        <v>-8.694343573875718E-2</v>
      </c>
      <c r="FO105" s="30">
        <f>(FK105^2)*(1-COS(RADIANS(EX103)))+(COS(RADIANS(EX103)))</f>
        <v>0.99619469809174555</v>
      </c>
      <c r="FQ105">
        <v>-2.9327348617522349E-2</v>
      </c>
      <c r="FS105" s="28">
        <f>(FD103*FD105)*(1-COS(RADIANS(EW103)))-FD104*(SIN(RADIANS(EW103)))</f>
        <v>0</v>
      </c>
      <c r="FT105" s="28">
        <f>(FD104*FD105)*(1-COS(RADIANS(EW103)))+FD103*(SIN(RADIANS(EW103)))</f>
        <v>0</v>
      </c>
      <c r="FU105" s="28">
        <f>(FD105^2)*(1-COS(RADIANS(EW103)))+(COS(RADIANS(EW103)))</f>
        <v>1</v>
      </c>
      <c r="FW105" s="61">
        <v>-8.2073321590893838E-2</v>
      </c>
      <c r="FX105" s="13">
        <f>BX106</f>
        <v>215.7</v>
      </c>
      <c r="FY105" s="17">
        <v>0</v>
      </c>
      <c r="FZ105">
        <v>1</v>
      </c>
      <c r="GB105" s="73">
        <f>(FD103*FD103)*(1-COS(RADIANS(EY103-45)))-FD103*(SIN(RADIANS(EY103-45)))</f>
        <v>0</v>
      </c>
      <c r="GC105" s="73">
        <f>(FD104*FD105)*(1-COS(RADIANS(EY103-45)))+FD103*(SIN(RADIANS(EY103-45)))</f>
        <v>0</v>
      </c>
      <c r="GD105" s="73">
        <f>(FD105^2)*(1-COS(RADIANS(EY103-45)))+(COS(RADIANS(EY103-45)))</f>
        <v>1</v>
      </c>
      <c r="GE105" s="10"/>
      <c r="GF105">
        <v>0</v>
      </c>
      <c r="GG105" s="1">
        <v>-8.2073321590893838E-2</v>
      </c>
      <c r="GI105">
        <f>FA105+FW105</f>
        <v>-0.11140067020841618</v>
      </c>
      <c r="GJ105">
        <f>GI105/(SQRT(GI103^2+GI104^2+GI105^2))</f>
        <v>-7.8772169333097275E-2</v>
      </c>
      <c r="GL105" t="e">
        <f>#REF!+DC105</f>
        <v>#REF!</v>
      </c>
      <c r="GM105" t="e">
        <f>GL105/(SQRT(GL103^2+GL104^2+GL105^2))</f>
        <v>#REF!</v>
      </c>
      <c r="GO105" s="27">
        <f>FA103*FW104-FA104*FW103</f>
        <v>-0.99619469809174566</v>
      </c>
    </row>
    <row r="106" spans="1:197" x14ac:dyDescent="0.2">
      <c r="A106" s="17">
        <f t="shared" si="156"/>
        <v>120</v>
      </c>
      <c r="B106" s="17">
        <f t="shared" si="156"/>
        <v>45</v>
      </c>
      <c r="C106" s="17">
        <f t="shared" si="156"/>
        <v>167.8</v>
      </c>
      <c r="P106" s="1"/>
      <c r="Q106" s="82" t="s">
        <v>148</v>
      </c>
      <c r="R106" s="13"/>
      <c r="T106" s="10"/>
      <c r="U106" s="10"/>
      <c r="V106" s="10"/>
      <c r="W106" s="10"/>
      <c r="X106" s="10"/>
      <c r="Y106" s="10"/>
      <c r="Z106" s="80"/>
      <c r="AA106" s="23" t="s">
        <v>149</v>
      </c>
      <c r="AE106" s="1"/>
      <c r="AG106" s="80"/>
      <c r="AK106" s="13"/>
      <c r="AL106" s="81"/>
      <c r="AM106" s="82" t="s">
        <v>150</v>
      </c>
      <c r="AO106" s="13"/>
      <c r="AP106" s="13"/>
      <c r="AS106" s="1"/>
      <c r="AW106" s="1"/>
      <c r="BV106" s="17">
        <f t="shared" si="163"/>
        <v>80</v>
      </c>
      <c r="BW106" s="17">
        <f t="shared" si="163"/>
        <v>40</v>
      </c>
      <c r="BX106" s="17">
        <f t="shared" si="163"/>
        <v>215.7</v>
      </c>
      <c r="BY106" t="s">
        <v>10</v>
      </c>
      <c r="BZ106" s="5">
        <f t="shared" si="172"/>
        <v>-9.8670839279614439E-2</v>
      </c>
      <c r="CA106" s="6">
        <f t="shared" si="172"/>
        <v>-0.32743703463395935</v>
      </c>
      <c r="CB106" s="7">
        <f>CY105</f>
        <v>-3.0755258886339877E-2</v>
      </c>
      <c r="CC106" s="8">
        <f>DU105</f>
        <v>-8.1548988618683579E-2</v>
      </c>
      <c r="CE106" s="10"/>
      <c r="CG106" s="10" t="s">
        <v>160</v>
      </c>
      <c r="CH106" s="10">
        <f>-CH103*((EY103-CW103)/(CH105-CE104))</f>
        <v>110.3367334045692</v>
      </c>
      <c r="CI106" s="67"/>
      <c r="CJ106" s="10" t="s">
        <v>10</v>
      </c>
      <c r="CK106" s="5">
        <f t="shared" si="173"/>
        <v>-9.8670839279614439E-2</v>
      </c>
      <c r="CL106" s="6">
        <f t="shared" si="173"/>
        <v>-0.32743703463395935</v>
      </c>
      <c r="CM106" s="7">
        <f>FA105</f>
        <v>-2.9327348617522349E-2</v>
      </c>
      <c r="CN106" s="8">
        <f>FW105</f>
        <v>-8.2073321590893838E-2</v>
      </c>
      <c r="CW106" s="28"/>
      <c r="CX106" s="1"/>
      <c r="DH106" s="10"/>
      <c r="DI106" s="10"/>
      <c r="DJ106" s="10"/>
      <c r="DK106" s="10"/>
      <c r="DL106" s="10"/>
      <c r="DM106" s="10"/>
      <c r="DN106" s="10"/>
      <c r="DO106" s="10"/>
      <c r="DP106" s="10"/>
      <c r="EE106" s="1"/>
      <c r="EI106" s="64">
        <f>(DEGREES(ACOS((EH103*EK103+EH104*EK104+EH105*EK105)/((SQRT(EH103^2+EH104^2+EH105^2))*(SQRT(EK103^2+EK104^2+EK105^2))))))</f>
        <v>115.20112246687341</v>
      </c>
      <c r="ER106">
        <f t="shared" si="175"/>
        <v>0.3492962422733713</v>
      </c>
      <c r="ES106">
        <f t="shared" si="175"/>
        <v>-0.34518112468713447</v>
      </c>
      <c r="ET106" t="e">
        <f>#REF!</f>
        <v>#REF!</v>
      </c>
      <c r="EU106" t="e">
        <f>#REF!</f>
        <v>#REF!</v>
      </c>
      <c r="EY106" s="28"/>
      <c r="EZ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GG106" s="1"/>
      <c r="GK106" s="64" t="e">
        <f>(DEGREES(ACOS((GJ103*GM103+GJ104*GM104+GJ105*GM105)/((SQRT(GJ103^2+GJ104^2+GJ105^2))*(SQRT(GM103^2+GM104^2+GM105^2))))))</f>
        <v>#VALUE!</v>
      </c>
    </row>
    <row r="107" spans="1:197" x14ac:dyDescent="0.2">
      <c r="A107" s="17">
        <f t="shared" si="156"/>
        <v>90</v>
      </c>
      <c r="B107" s="17">
        <f t="shared" si="156"/>
        <v>50</v>
      </c>
      <c r="C107" s="17">
        <f t="shared" si="156"/>
        <v>209.4</v>
      </c>
      <c r="E107" s="5" t="s">
        <v>4</v>
      </c>
      <c r="F107" s="6" t="s">
        <v>5</v>
      </c>
      <c r="G107" s="7" t="s">
        <v>6</v>
      </c>
      <c r="H107" s="8" t="s">
        <v>1</v>
      </c>
      <c r="I107">
        <v>3</v>
      </c>
      <c r="J107" s="9" t="s">
        <v>7</v>
      </c>
      <c r="K107">
        <v>3</v>
      </c>
      <c r="M107" s="17">
        <f>A99</f>
        <v>85</v>
      </c>
      <c r="N107" s="17">
        <f>B99</f>
        <v>10</v>
      </c>
      <c r="O107" s="17">
        <f>C99</f>
        <v>114.6</v>
      </c>
      <c r="P107" s="1"/>
      <c r="Q107" s="61">
        <f t="array" ref="Q107:Q109">MMULT(AI107:AK109,AG107:AG109)</f>
        <v>-0.42469854190187173</v>
      </c>
      <c r="R107" s="13"/>
      <c r="S107" s="17">
        <v>1</v>
      </c>
      <c r="T107">
        <v>0</v>
      </c>
      <c r="V107" s="73">
        <f>(T107^2)*(1-COS(RADIANS(O107+45)))+(COS(RADIANS(O107+45)))</f>
        <v>-0.93728198949189145</v>
      </c>
      <c r="W107" s="73">
        <f>(T107*T108)*(1-COS(RADIANS(O107+45)))-T109*(SIN(RADIANS(O107+45)))</f>
        <v>-0.34857204732181535</v>
      </c>
      <c r="X107" s="73">
        <f>(T107*T109)*(1-COS(RADIANS(O107+45)))+T108*(SIN(RADIANS(O107+45)))</f>
        <v>0</v>
      </c>
      <c r="Y107" s="10"/>
      <c r="Z107">
        <f t="array" ref="Z107:Z109">MMULT(V107:X109,S107:S109)</f>
        <v>-0.93728198949189145</v>
      </c>
      <c r="AA107" s="23">
        <f>COS(RADIANS('[1]Biaxial Input'!$F$21))</f>
        <v>-0.9975640502598242</v>
      </c>
      <c r="AC107" s="30">
        <f>(AA107^2)*(1-COS(RADIANS(N107)))+(COS(RADIANS(N107)))</f>
        <v>0.99992607504832687</v>
      </c>
      <c r="AD107" s="30">
        <f>(AA107*AA108)*(1-COS(RADIANS(N107)))-AA109*(SIN(RADIANS(N107)))</f>
        <v>-1.0571760619211149E-3</v>
      </c>
      <c r="AE107" s="30">
        <f>(AA107*AA109)*(1-COS(RADIANS(N107)))+AA108*(SIN(RADIANS(N107)))</f>
        <v>1.2113084546138469E-2</v>
      </c>
      <c r="AG107">
        <f t="array" ref="AG107:AG109">MMULT(AC107:AE109,Z107:Z109)</f>
        <v>-0.93758120299039771</v>
      </c>
      <c r="AI107" s="28">
        <f>(T107^2)*(1-COS(RADIANS(M107)))+(COS(RADIANS(M107)))</f>
        <v>8.7155742747658138E-2</v>
      </c>
      <c r="AJ107" s="28">
        <f>(T107*T108)*(1-COS(RADIANS(M107)))-T109*(SIN(RADIANS(M107)))</f>
        <v>-0.99619469809174555</v>
      </c>
      <c r="AK107" s="28">
        <f>(T107*T109)*(1-COS(RADIANS(M107)))+T108*(SIN(RADIANS(M107)))</f>
        <v>0</v>
      </c>
      <c r="AM107" s="61">
        <f t="array" ref="AM107:AM109">MMULT(AI107:AK109,AW107:AW109)</f>
        <v>-0.888940589807519</v>
      </c>
      <c r="AN107" s="13"/>
      <c r="AO107" s="17">
        <v>1</v>
      </c>
      <c r="AP107">
        <v>0</v>
      </c>
      <c r="AR107" s="73">
        <f>(T107^2)*(1-COS(RADIANS(O107-45)))+(COS(RADIANS(O107-45)))</f>
        <v>0.34857204732181529</v>
      </c>
      <c r="AS107" s="73">
        <f>(T107*T108)*(1-COS(RADIANS(O107-45)))-T109*(SIN(RADIANS(O107-45)))</f>
        <v>-0.93728198949189145</v>
      </c>
      <c r="AT107" s="73">
        <f>(T107*T109)*(1-COS(RADIANS(O107-45)))+T108*(SIN(RADIANS(O107-45)))</f>
        <v>0</v>
      </c>
      <c r="AU107" s="10"/>
      <c r="AV107">
        <f t="array" ref="AV107:AV109">MMULT(AR107:AT109,S107:S109)</f>
        <v>0.34857204732181529</v>
      </c>
      <c r="AW107" s="1">
        <f t="array" ref="AW107:AW109">MMULT(AC107:AE109,AV107:AV109)</f>
        <v>0.34755540706750182</v>
      </c>
      <c r="BV107" s="17">
        <f t="shared" si="163"/>
        <v>120</v>
      </c>
      <c r="BW107" s="17">
        <f t="shared" si="163"/>
        <v>45</v>
      </c>
      <c r="BX107" s="17">
        <f t="shared" si="163"/>
        <v>167.8</v>
      </c>
      <c r="CS107" s="15"/>
      <c r="CW107" s="28"/>
      <c r="CX107" s="1"/>
      <c r="CY107" s="82" t="s">
        <v>148</v>
      </c>
      <c r="CZ107" s="13"/>
      <c r="DB107" s="10"/>
      <c r="DC107" s="10"/>
      <c r="DD107" s="10"/>
      <c r="DE107" s="10"/>
      <c r="DF107" s="10"/>
      <c r="DG107" s="10"/>
      <c r="DH107" s="80"/>
      <c r="DI107" s="23" t="s">
        <v>149</v>
      </c>
      <c r="DM107" s="1"/>
      <c r="DO107" s="80"/>
      <c r="DS107" s="13"/>
      <c r="DT107" s="81"/>
      <c r="DU107" s="82" t="s">
        <v>150</v>
      </c>
      <c r="DW107" s="13"/>
      <c r="DX107" s="13"/>
      <c r="EA107" s="1"/>
      <c r="EE107" s="1"/>
      <c r="ER107">
        <f t="shared" si="175"/>
        <v>-9.8670839279614439E-2</v>
      </c>
      <c r="ES107">
        <f t="shared" si="175"/>
        <v>-0.32743703463395935</v>
      </c>
      <c r="ET107" t="e">
        <f>#REF!</f>
        <v>#REF!</v>
      </c>
      <c r="EU107" t="e">
        <f>#REF!</f>
        <v>#REF!</v>
      </c>
      <c r="EY107" s="28"/>
      <c r="EZ107" s="10"/>
      <c r="FA107" s="82" t="s">
        <v>148</v>
      </c>
      <c r="FB107" s="13"/>
      <c r="FD107" s="10"/>
      <c r="FE107" s="10"/>
      <c r="FF107" s="10"/>
      <c r="FG107" s="10"/>
      <c r="FH107" s="10"/>
      <c r="FI107" s="10"/>
      <c r="FJ107" s="80"/>
      <c r="FK107" s="23" t="s">
        <v>149</v>
      </c>
      <c r="FO107" s="1"/>
      <c r="FQ107" s="80"/>
      <c r="FU107" s="13"/>
      <c r="FV107" s="81"/>
      <c r="FW107" s="82" t="s">
        <v>150</v>
      </c>
      <c r="FY107" s="13"/>
      <c r="FZ107" s="13"/>
      <c r="GC107" s="1"/>
      <c r="GG107" s="1"/>
      <c r="GK107" s="13"/>
    </row>
    <row r="108" spans="1:197" x14ac:dyDescent="0.2">
      <c r="A108" s="17">
        <f t="shared" si="156"/>
        <v>70</v>
      </c>
      <c r="B108" s="17">
        <f t="shared" si="156"/>
        <v>-5</v>
      </c>
      <c r="C108" s="17">
        <f t="shared" si="156"/>
        <v>220.3</v>
      </c>
      <c r="D108" t="s">
        <v>8</v>
      </c>
      <c r="E108" s="5">
        <f t="shared" ref="E108:F110" si="176">E103</f>
        <v>0.88011721234848816</v>
      </c>
      <c r="F108" s="6">
        <f t="shared" si="176"/>
        <v>-0.54781863928252683</v>
      </c>
      <c r="G108" s="7">
        <f>Q107</f>
        <v>-0.42469854190187173</v>
      </c>
      <c r="H108" s="8">
        <f>AM107</f>
        <v>-0.888940589807519</v>
      </c>
      <c r="J108" s="9">
        <f>((SUMPRODUCT(G108:G110,E108:E110))*(SUMPRODUCT(G108:(G110),F108:F110)))-((SUMPRODUCT(H108:H110,E108:E110))*(SUMPRODUCT(H108:H110,F108:F110)))</f>
        <v>6.2010072868207318E-2</v>
      </c>
      <c r="P108" s="1"/>
      <c r="Q108" s="61">
        <v>-0.90400630303711393</v>
      </c>
      <c r="S108" s="17">
        <v>0</v>
      </c>
      <c r="T108">
        <v>0</v>
      </c>
      <c r="V108" s="73">
        <f>(T107*T108)*(1-COS(RADIANS(O107+45)))+T109*(SIN(RADIANS(O107+45)))</f>
        <v>0.34857204732181535</v>
      </c>
      <c r="W108" s="73">
        <f>(T108^2)*(1-COS(RADIANS(O107+45)))+(COS(RADIANS(O107+45)))</f>
        <v>-0.93728198949189145</v>
      </c>
      <c r="X108" s="73">
        <f>(T108*T109)*(1-COS(RADIANS(O107+45)))-T107*(SIN(RADIANS(O107+45)))</f>
        <v>0</v>
      </c>
      <c r="Y108" s="10"/>
      <c r="Z108">
        <v>0.34857204732181535</v>
      </c>
      <c r="AA108" s="23">
        <f>SIN(RADIANS('[1]Biaxial Input'!$F$21))*(COS(RADIANS(0)))</f>
        <v>6.9756473744125524E-2</v>
      </c>
      <c r="AC108" s="30">
        <f>(AA107*AA108)*(1-COS(RADIANS(N107)))+AA109*(SIN(RADIANS(N107)))</f>
        <v>-1.0571760619211149E-3</v>
      </c>
      <c r="AD108" s="30">
        <f>(AA108^2)*(1-COS(RADIANS(N107)))+(COS(RADIANS(N107)))</f>
        <v>0.98488167796388115</v>
      </c>
      <c r="AE108" s="30">
        <f>(AA108*AA109)*(1-COS(RADIANS(N107)))-AA107*(SIN(RADIANS(N107)))</f>
        <v>0.17322517943366056</v>
      </c>
      <c r="AG108">
        <v>0.34429309494017546</v>
      </c>
      <c r="AI108" s="28">
        <f>(T107*T108)*(1-COS(RADIANS(M107)))+T109*(SIN(RADIANS(M107)))</f>
        <v>0.99619469809174555</v>
      </c>
      <c r="AJ108" s="28">
        <f>(T108^2)*(1-COS(RADIANS(M107)))+(COS(RADIANS(M107)))</f>
        <v>8.7155742747658138E-2</v>
      </c>
      <c r="AK108" s="28">
        <f>(T108*T109)*(1-COS(RADIANS(M107)))-T107*(SIN(RADIANS(M107)))</f>
        <v>0</v>
      </c>
      <c r="AM108" s="61">
        <v>0.42665523641601805</v>
      </c>
      <c r="AO108" s="17">
        <v>0</v>
      </c>
      <c r="AP108">
        <v>0</v>
      </c>
      <c r="AR108" s="73">
        <f>(T107*T108)*(1-COS(RADIANS(O107-45)))+T109*(SIN(RADIANS(O107-45)))</f>
        <v>0.93728198949189145</v>
      </c>
      <c r="AS108" s="73">
        <f>(T108^2)*(1-COS(RADIANS(O107-45)))+(COS(RADIANS(O107-45)))</f>
        <v>0.34857204732181529</v>
      </c>
      <c r="AT108" s="73">
        <f>(T108*T109)*(1-COS(RADIANS(O107-45)))-T107*(SIN(RADIANS(O107-45)))</f>
        <v>0</v>
      </c>
      <c r="AU108" s="10"/>
      <c r="AV108">
        <v>0.93728198949189145</v>
      </c>
      <c r="AW108" s="1">
        <v>0.92274335651181538</v>
      </c>
      <c r="BV108" s="17">
        <f t="shared" si="163"/>
        <v>90</v>
      </c>
      <c r="BW108" s="17">
        <f t="shared" si="163"/>
        <v>50</v>
      </c>
      <c r="BX108" s="17">
        <f t="shared" si="163"/>
        <v>209.4</v>
      </c>
      <c r="BZ108" s="5" t="s">
        <v>4</v>
      </c>
      <c r="CA108" s="6" t="s">
        <v>5</v>
      </c>
      <c r="CB108" s="7" t="s">
        <v>6</v>
      </c>
      <c r="CC108" s="8" t="s">
        <v>1</v>
      </c>
      <c r="CD108">
        <v>3</v>
      </c>
      <c r="CE108" s="9" t="s">
        <v>7</v>
      </c>
      <c r="CG108" s="90" t="s">
        <v>157</v>
      </c>
      <c r="CH108" s="61">
        <f>CE109-((CH110-CE109)/(EY108-CW108))*CW108</f>
        <v>-3.850087201086096</v>
      </c>
      <c r="CI108" s="10"/>
      <c r="CK108" s="5" t="s">
        <v>4</v>
      </c>
      <c r="CL108" s="6" t="s">
        <v>5</v>
      </c>
      <c r="CM108" s="7" t="s">
        <v>6</v>
      </c>
      <c r="CN108" s="8" t="s">
        <v>1</v>
      </c>
      <c r="CO108" s="10"/>
      <c r="CP108">
        <f t="shared" ref="CP108:CQ110" si="177">BZ109</f>
        <v>0.93180266183863136</v>
      </c>
      <c r="CQ108">
        <f t="shared" si="177"/>
        <v>-0.87956522186239505</v>
      </c>
      <c r="CR108">
        <f>CI112</f>
        <v>0</v>
      </c>
      <c r="CS108">
        <f>CL112</f>
        <v>0</v>
      </c>
      <c r="CU108" s="17">
        <f>CU12</f>
        <v>85</v>
      </c>
      <c r="CV108" s="17">
        <f>CV12</f>
        <v>10</v>
      </c>
      <c r="CW108" s="31">
        <f>CH15</f>
        <v>115.77348931685441</v>
      </c>
      <c r="CX108" s="1"/>
      <c r="CY108" s="61">
        <f t="array" ref="CY108:CY110">MMULT(DQ108:DS110,DO108:DO110)</f>
        <v>-0.40640412473308674</v>
      </c>
      <c r="CZ108" s="13"/>
      <c r="DA108" s="17">
        <v>1</v>
      </c>
      <c r="DB108">
        <v>0</v>
      </c>
      <c r="DD108" s="73">
        <f>(DB108^2)*(1-COS(RADIANS(CW108+45)))+(COS(RADIANS(CW108+45)))</f>
        <v>-0.94422410297960058</v>
      </c>
      <c r="DE108" s="73">
        <f>(DB108*DB109)*(1-COS(RADIANS(CW108+45)))-DB110*(SIN(RADIANS(CW108+45)))</f>
        <v>-0.32930357324567344</v>
      </c>
      <c r="DF108" s="73">
        <f>(DB108*DB110)*(1-COS(RADIANS(CW108+45)))+DB109*(SIN(RADIANS(CW108+45)))</f>
        <v>0</v>
      </c>
      <c r="DG108" s="10"/>
      <c r="DH108">
        <f t="array" ref="DH108:DH110">MMULT(DD108:DF110,DA108:DA110)</f>
        <v>-0.94422410297960058</v>
      </c>
      <c r="DI108" s="23">
        <f>COS(RADIANS('[1]Biaxial Input'!$F$21))</f>
        <v>-0.9975640502598242</v>
      </c>
      <c r="DK108" s="30">
        <f>(DI108^2)*(1-COS(RADIANS(CV108)))+(COS(RADIANS(CV108)))</f>
        <v>0.99992607504832687</v>
      </c>
      <c r="DL108" s="30">
        <f>(DI108*DI109)*(1-COS(RADIANS(CV108)))-DI110*(SIN(RADIANS(CV108)))</f>
        <v>-1.0571760619211149E-3</v>
      </c>
      <c r="DM108" s="30">
        <f>(DI108*DI110)*(1-COS(RADIANS(CV108)))+DI109*(SIN(RADIANS(CV108)))</f>
        <v>1.2113084546138469E-2</v>
      </c>
      <c r="DO108">
        <f t="array" ref="DO108:DO110">MMULT(DK108:DM110,DH108:DH110)</f>
        <v>-0.94450243311315951</v>
      </c>
      <c r="DQ108" s="28">
        <f>(DB108^2)*(1-COS(RADIANS(CU108)))+(COS(RADIANS(CU108)))</f>
        <v>8.7155742747658138E-2</v>
      </c>
      <c r="DR108" s="28">
        <f>(DB108*DB109)*(1-COS(RADIANS(CU108)))-DB110*(SIN(RADIANS(CU108)))</f>
        <v>-0.99619469809174555</v>
      </c>
      <c r="DS108" s="28">
        <f>(DB108*DB110)*(1-COS(RADIANS(CU108)))+DB109*(SIN(RADIANS(CU108)))</f>
        <v>0</v>
      </c>
      <c r="DU108" s="61">
        <f t="array" ref="DU108:DU110">MMULT(DQ108:DS110,EE108:EE110)</f>
        <v>-0.89745189904576472</v>
      </c>
      <c r="DV108" s="13"/>
      <c r="DW108" s="17">
        <v>1</v>
      </c>
      <c r="DX108">
        <v>0</v>
      </c>
      <c r="DZ108" s="73">
        <f>(DB108^2)*(1-COS(RADIANS(CW108-45)))+(COS(RADIANS(CW108-45)))</f>
        <v>0.32930357324567355</v>
      </c>
      <c r="EA108" s="73">
        <f>(DB108*DB109)*(1-COS(RADIANS(CW108-45)))-DB110*(SIN(RADIANS(CW108-45)))</f>
        <v>-0.94422410297960058</v>
      </c>
      <c r="EB108" s="73">
        <f>(DB108*DB110)*(1-COS(RADIANS(CW108-45)))+DB109*(SIN(RADIANS(CW108-45)))</f>
        <v>0</v>
      </c>
      <c r="EC108" s="10"/>
      <c r="ED108">
        <f t="array" ref="ED108:ED110">MMULT(DZ108:EB110,DA108:DA110)</f>
        <v>0.32930357324567355</v>
      </c>
      <c r="EE108" s="1">
        <f t="array" ref="EE108:EE110">MMULT(DK108:DM110,ED108:ED110)</f>
        <v>0.32828101837617663</v>
      </c>
      <c r="EG108">
        <f>CY108+DU108</f>
        <v>-1.3038560237788515</v>
      </c>
      <c r="EH108">
        <f>EG108/(SQRT(EG108^2+EG109^2+EG110^2))</f>
        <v>-0.92196543610495429</v>
      </c>
      <c r="EJ108">
        <f>Q108+AM108</f>
        <v>-0.47735106662109589</v>
      </c>
      <c r="EK108">
        <f>EJ108/(SQRT(EJ108^2+EJ109^2+EJ110^2))</f>
        <v>-0.91134674907937518</v>
      </c>
      <c r="EM108" s="23">
        <f>CY109*DU110-CY110*DU109</f>
        <v>0.17151028044722005</v>
      </c>
      <c r="EO108" s="15">
        <v>3</v>
      </c>
      <c r="EP108" s="9" t="s">
        <v>7</v>
      </c>
      <c r="EW108" s="17">
        <f>CU108</f>
        <v>85</v>
      </c>
      <c r="EX108" s="17">
        <f>CV108</f>
        <v>10</v>
      </c>
      <c r="EY108" s="31">
        <f>1+CW108</f>
        <v>116.77348931685441</v>
      </c>
      <c r="EZ108" s="10"/>
      <c r="FA108" s="61">
        <f t="array" ref="FA108:FA110">MMULT(FS108:FU110,FQ108:FQ110)</f>
        <v>-0.3906795321163688</v>
      </c>
      <c r="FB108" s="13">
        <f>BW109</f>
        <v>-5</v>
      </c>
      <c r="FC108" s="17">
        <v>1</v>
      </c>
      <c r="FD108">
        <v>0</v>
      </c>
      <c r="FF108" s="73">
        <f>(FD108^2)*(1-COS(RADIANS(EY108+45)))+(COS(RADIANS(EY108+45)))</f>
        <v>-0.94982743287679783</v>
      </c>
      <c r="FG108" s="73">
        <f>(FD108*FD109)*(1-COS(RADIANS(EY108+45)))-FD110*(SIN(RADIANS(EY108+45)))</f>
        <v>-0.31277443590337117</v>
      </c>
      <c r="FH108" s="73">
        <f>(FD108*FD110)*(1-COS(RADIANS(EY108+45)))+FD109*(SIN(RADIANS(EY108+45)))</f>
        <v>0</v>
      </c>
      <c r="FI108" s="10"/>
      <c r="FJ108">
        <f t="array" ref="FJ108:FJ110">MMULT(FF108:FH110,FC108:FC110)</f>
        <v>-0.94982743287679783</v>
      </c>
      <c r="FK108" s="23">
        <f>COS(RADIANS(176))</f>
        <v>-0.9975640502598242</v>
      </c>
      <c r="FM108" s="30">
        <f>(FK108^2)*(1-COS(RADIANS(EX108)))+(COS(RADIANS(EX108)))</f>
        <v>0.99992607504832687</v>
      </c>
      <c r="FN108" s="30">
        <f>(FK108*FK109)*(1-COS(RADIANS(EX108)))-FK110*(SIN(RADIANS(EX108)))</f>
        <v>-1.0571760619211149E-3</v>
      </c>
      <c r="FO108" s="30">
        <f>(FK108*FK110)*(1-COS(RADIANS(EX108)))+FK109*(SIN(RADIANS(EX108)))</f>
        <v>1.2113084546138469E-2</v>
      </c>
      <c r="FQ108">
        <f t="array" ref="FQ108:FQ110">MMULT(FM108:FO110,FJ108:FJ110)</f>
        <v>-0.95008787457614252</v>
      </c>
      <c r="FS108" s="28">
        <f>(FD108^2)*(1-COS(RADIANS(EW108)))+(COS(RADIANS(EW108)))</f>
        <v>8.7155742747658138E-2</v>
      </c>
      <c r="FT108" s="28">
        <f>(FD108*FD109)*(1-COS(RADIANS(EW108)))-FD110*(SIN(RADIANS(EW108)))</f>
        <v>-0.99619469809174555</v>
      </c>
      <c r="FU108" s="28">
        <f>(FD108*FD110)*(1-COS(RADIANS(EW108)))+FD109*(SIN(RADIANS(EW108)))</f>
        <v>0</v>
      </c>
      <c r="FW108" s="61">
        <f t="array" ref="FW108:FW110">MMULT(FS108:FU110,GG108:GG110)</f>
        <v>-0.90440794273726444</v>
      </c>
      <c r="FX108" s="13">
        <f>BX109</f>
        <v>220.3</v>
      </c>
      <c r="FY108" s="17">
        <v>1</v>
      </c>
      <c r="FZ108">
        <v>0</v>
      </c>
      <c r="GB108" s="73">
        <f>(FD108^2)*(1-COS(RADIANS(EY108-45)))+(COS(RADIANS(EY108-45)))</f>
        <v>0.31277443590337112</v>
      </c>
      <c r="GC108" s="73">
        <f>(FD108*FD109)*(1-COS(RADIANS(EY108-45)))-FD110*(SIN(RADIANS(EY108-45)))</f>
        <v>-0.94982743287679783</v>
      </c>
      <c r="GD108" s="73">
        <f>(FD108*FD110)*(1-COS(RADIANS(EY108-45)))+FD109*(SIN(RADIANS(EY108-45)))</f>
        <v>0</v>
      </c>
      <c r="GE108" s="10"/>
      <c r="GF108">
        <f t="array" ref="GF108:GF110">MMULT(GB108:GD110,FC108:FC110)</f>
        <v>0.31277443590337112</v>
      </c>
      <c r="GG108" s="1">
        <f t="array" ref="GG108:GG110">MMULT(FM108:FO110,GF108:GF110)</f>
        <v>0.31174717924331902</v>
      </c>
      <c r="GI108">
        <f>FA108+FW108</f>
        <v>-1.2950874748536332</v>
      </c>
      <c r="GJ108">
        <f>GI108/(SQRT(GI108^2+GI109^2+GI110^2))</f>
        <v>-0.9157651356987665</v>
      </c>
      <c r="GL108" t="e">
        <f>CH109+DC108</f>
        <v>#VALUE!</v>
      </c>
      <c r="GM108" t="e">
        <f>GL108/(SQRT(GL108^2+GL109^2+GL110^2))</f>
        <v>#VALUE!</v>
      </c>
      <c r="GO108" s="27">
        <f>FA109*FW110-FA110*FW109</f>
        <v>0.17151028044722005</v>
      </c>
    </row>
    <row r="109" spans="1:197" x14ac:dyDescent="0.2">
      <c r="A109" s="17">
        <f t="shared" si="156"/>
        <v>30</v>
      </c>
      <c r="B109" s="17">
        <f t="shared" si="156"/>
        <v>-10</v>
      </c>
      <c r="C109" s="17">
        <f t="shared" si="156"/>
        <v>261.8</v>
      </c>
      <c r="D109" t="s">
        <v>9</v>
      </c>
      <c r="E109" s="5">
        <f t="shared" si="176"/>
        <v>-0.33245917638779182</v>
      </c>
      <c r="F109" s="6">
        <f t="shared" si="176"/>
        <v>-0.83589252794229851</v>
      </c>
      <c r="G109" s="7">
        <f t="shared" ref="G109:G110" si="178">Q108</f>
        <v>-0.90400630303711393</v>
      </c>
      <c r="H109" s="8">
        <f t="shared" ref="H109:H110" si="179">AM108</f>
        <v>0.42665523641601805</v>
      </c>
      <c r="J109" s="10"/>
      <c r="P109" s="1"/>
      <c r="Q109" s="61">
        <v>-4.9028079460591734E-2</v>
      </c>
      <c r="S109" s="17">
        <v>0</v>
      </c>
      <c r="T109">
        <v>1</v>
      </c>
      <c r="V109" s="73">
        <f>(T107*T109)*(1-COS(RADIANS(O107+45)))-T108*(SIN(RADIANS(O107+45)))</f>
        <v>0</v>
      </c>
      <c r="W109" s="73">
        <f>(T108*T109)*(1-COS(RADIANS(O107+45)))+T107*(SIN(RADIANS(O107+45)))</f>
        <v>0</v>
      </c>
      <c r="X109" s="73">
        <f>(T109^2)*(1-COS(RADIANS(O107+45)))+(COS(RADIANS(O107+45)))</f>
        <v>1</v>
      </c>
      <c r="Y109" s="10"/>
      <c r="Z109">
        <v>0</v>
      </c>
      <c r="AA109" s="23">
        <f>SIN(RADIANS('[1]Biaxial Input'!$F$21))*SIN(RADIANS(0))</f>
        <v>0</v>
      </c>
      <c r="AC109" s="30">
        <f>(AA107*AA109)*(1-COS(RADIANS(N107)))-AA108*(SIN(RADIANS(N107)))</f>
        <v>-1.2113084546138469E-2</v>
      </c>
      <c r="AD109" s="30">
        <f>(AA108*AA109)*(1-COS(RADIANS(N107)))+AA107*(SIN(RADIANS(N107)))</f>
        <v>-0.17322517943366056</v>
      </c>
      <c r="AE109" s="30">
        <f>(AA109^2)*(1-COS(RADIANS(N107)))+(COS(RADIANS(N107)))</f>
        <v>0.98480775301220802</v>
      </c>
      <c r="AG109">
        <v>-4.9028079460591734E-2</v>
      </c>
      <c r="AI109" s="28">
        <f>(T107*T109)*(1-COS(RADIANS(M107)))-T108*(SIN(RADIANS(M107)))</f>
        <v>0</v>
      </c>
      <c r="AJ109" s="28">
        <f>(T108*T109)*(1-COS(RADIANS(M107)))+T107*(SIN(RADIANS(M107)))</f>
        <v>0</v>
      </c>
      <c r="AK109" s="28">
        <f>(T109^2)*(1-COS(RADIANS(M107)))+(COS(RADIANS(M107)))</f>
        <v>1</v>
      </c>
      <c r="AM109" s="61">
        <v>-0.16658312348930099</v>
      </c>
      <c r="AO109" s="17">
        <v>0</v>
      </c>
      <c r="AP109">
        <v>1</v>
      </c>
      <c r="AR109" s="73">
        <f>(T107*T107)*(1-COS(RADIANS(O107-45)))-T107*(SIN(RADIANS(O107-45)))</f>
        <v>0</v>
      </c>
      <c r="AS109" s="73">
        <f>(T108*T109)*(1-COS(RADIANS(O107-45)))+T107*(SIN(RADIANS(O107-45)))</f>
        <v>0</v>
      </c>
      <c r="AT109" s="73">
        <f>(T109^2)*(1-COS(RADIANS(O107-45)))+(COS(RADIANS(O107-45)))</f>
        <v>1</v>
      </c>
      <c r="AU109" s="10"/>
      <c r="AV109">
        <v>0</v>
      </c>
      <c r="AW109" s="1">
        <v>-0.16658312348930099</v>
      </c>
      <c r="BV109" s="17">
        <f t="shared" si="163"/>
        <v>70</v>
      </c>
      <c r="BW109" s="17">
        <f t="shared" si="163"/>
        <v>-5</v>
      </c>
      <c r="BX109" s="17">
        <f t="shared" si="163"/>
        <v>220.3</v>
      </c>
      <c r="BY109" t="s">
        <v>8</v>
      </c>
      <c r="BZ109" s="5">
        <f t="shared" ref="BZ109:CA111" si="180">BZ104</f>
        <v>0.93180266183863136</v>
      </c>
      <c r="CA109" s="6">
        <f t="shared" si="180"/>
        <v>-0.87956522186239505</v>
      </c>
      <c r="CB109" s="7">
        <f>CY108</f>
        <v>-0.40640412473308674</v>
      </c>
      <c r="CC109" s="8">
        <f>DU108</f>
        <v>-0.89745189904576472</v>
      </c>
      <c r="CE109" s="9">
        <f>((SUMPRODUCT(CB109:CB111,BZ109:BZ111))*(SUMPRODUCT(CB109:(CB111),CA109:CA111)))-((SUMPRODUCT(CC109:CC111,BZ109:BZ111))*(SUMPRODUCT(CC109:CC111,CA109:CA111)))</f>
        <v>-2.2742874157821724E-6</v>
      </c>
      <c r="CG109">
        <v>1</v>
      </c>
      <c r="CH109" t="s">
        <v>161</v>
      </c>
      <c r="CI109" s="67"/>
      <c r="CJ109" s="1" t="s">
        <v>8</v>
      </c>
      <c r="CK109" s="5">
        <f t="shared" ref="CK109:CL111" si="181">BZ109</f>
        <v>0.93180266183863136</v>
      </c>
      <c r="CL109" s="6">
        <f t="shared" si="181"/>
        <v>-0.87956522186239505</v>
      </c>
      <c r="CM109" s="7">
        <f>FA108</f>
        <v>-0.3906795321163688</v>
      </c>
      <c r="CN109" s="8">
        <f>FW108</f>
        <v>-0.90440794273726444</v>
      </c>
      <c r="CO109" s="10"/>
      <c r="CP109">
        <f t="shared" si="177"/>
        <v>0.3492962422733713</v>
      </c>
      <c r="CQ109">
        <f t="shared" si="177"/>
        <v>-0.34518112468713447</v>
      </c>
      <c r="CR109">
        <f>CJ112</f>
        <v>0</v>
      </c>
      <c r="CS109">
        <f>CM112</f>
        <v>0</v>
      </c>
      <c r="CW109" s="28"/>
      <c r="CX109" s="1"/>
      <c r="CY109" s="61">
        <v>-0.91255452524262748</v>
      </c>
      <c r="DA109" s="17">
        <v>0</v>
      </c>
      <c r="DB109">
        <v>0</v>
      </c>
      <c r="DD109" s="73">
        <f>(DB108*DB109)*(1-COS(RADIANS(CW108+45)))+DB110*(SIN(RADIANS(CW108+45)))</f>
        <v>0.32930357324567344</v>
      </c>
      <c r="DE109" s="73">
        <f>(DB109^2)*(1-COS(RADIANS(CW108+45)))+(COS(RADIANS(CW108+45)))</f>
        <v>-0.94422410297960058</v>
      </c>
      <c r="DF109" s="73">
        <f>(DB109*DB110)*(1-COS(RADIANS(CW108+45)))-DB108*(SIN(RADIANS(CW108+45)))</f>
        <v>0</v>
      </c>
      <c r="DG109" s="10"/>
      <c r="DH109">
        <v>0.32930357324567344</v>
      </c>
      <c r="DI109" s="23">
        <f>SIN(RADIANS('[1]Biaxial Input'!$F$21))*(COS(RADIANS(0)))</f>
        <v>6.9756473744125524E-2</v>
      </c>
      <c r="DK109" s="30">
        <f>(DI108*DI109)*(1-COS(RADIANS(CV108)))+DI110*(SIN(RADIANS(CV108)))</f>
        <v>-1.0571760619211149E-3</v>
      </c>
      <c r="DL109" s="30">
        <f>(DI109^2)*(1-COS(RADIANS(CV108)))+(COS(RADIANS(CV108)))</f>
        <v>0.98488167796388115</v>
      </c>
      <c r="DM109" s="30">
        <f>(DI109*DI110)*(1-COS(RADIANS(CV108)))-DI108*(SIN(RADIANS(CV108)))</f>
        <v>0.17322517943366056</v>
      </c>
      <c r="DO109">
        <v>0.32532326689645968</v>
      </c>
      <c r="DQ109" s="28">
        <f>(DB108*DB109)*(1-COS(RADIANS(CU108)))+DB110*(SIN(RADIANS(CU108)))</f>
        <v>0.99619469809174555</v>
      </c>
      <c r="DR109" s="28">
        <f>(DB109^2)*(1-COS(RADIANS(CU108)))+(COS(RADIANS(CU108)))</f>
        <v>8.7155742747658138E-2</v>
      </c>
      <c r="DS109" s="28">
        <f>(DB109*DB110)*(1-COS(RADIANS(CU108)))-DB108*(SIN(RADIANS(CU108)))</f>
        <v>0</v>
      </c>
      <c r="DU109" s="61">
        <v>0.40805186576125463</v>
      </c>
      <c r="DW109" s="17">
        <v>0</v>
      </c>
      <c r="DX109">
        <v>0</v>
      </c>
      <c r="DZ109" s="73">
        <f>(DB108*DB109)*(1-COS(RADIANS(CW108-45)))+DB110*(SIN(RADIANS(CW108-45)))</f>
        <v>0.94422410297960058</v>
      </c>
      <c r="EA109" s="73">
        <f>(DB109^2)*(1-COS(RADIANS(CW108-45)))+(COS(RADIANS(CW108-45)))</f>
        <v>0.32930357324567355</v>
      </c>
      <c r="EB109" s="73">
        <f>(DB109*DB110)*(1-COS(RADIANS(CW108-45)))-DB108*(SIN(RADIANS(CW108-45)))</f>
        <v>0</v>
      </c>
      <c r="EC109" s="10"/>
      <c r="ED109">
        <v>0.94422410297960058</v>
      </c>
      <c r="EE109" s="1">
        <v>0.92960088706174915</v>
      </c>
      <c r="EG109">
        <f>CY109+DU109</f>
        <v>-0.50450265948137285</v>
      </c>
      <c r="EH109">
        <f>EG109/(SQRT(EG108^2+EG109^2+EG110^2))</f>
        <v>-0.35673725164592646</v>
      </c>
      <c r="EJ109">
        <f>Q109+AM109</f>
        <v>-0.21561120294989272</v>
      </c>
      <c r="EK109">
        <f>EJ109/(SQRT(EJ108^2+EJ109^2+EJ110^2))</f>
        <v>-0.41163953034475992</v>
      </c>
      <c r="EM109" s="23">
        <f>CY110*DU108-CY108*DU110</f>
        <v>-2.7164559778537253E-2</v>
      </c>
      <c r="EP109" s="9">
        <f>((SUMPRODUCT(CM109:CM111,BZ109:BZ111))*(SUMPRODUCT(CM109:CM111,CA109:CA111)))-((SUMPRODUCT(CN109:CN111,BZ109:BZ111))*(SUMPRODUCT(CN109:CN111,CA109:CA111)))</f>
        <v>3.325304996269457E-2</v>
      </c>
      <c r="EY109" s="28"/>
      <c r="EZ109" s="10"/>
      <c r="FA109" s="61">
        <v>-0.91953702577713314</v>
      </c>
      <c r="FB109" s="13">
        <f>BW110</f>
        <v>-10</v>
      </c>
      <c r="FC109" s="17">
        <v>0</v>
      </c>
      <c r="FD109">
        <v>0</v>
      </c>
      <c r="FF109" s="73">
        <f>(FD108*FD109)*(1-COS(RADIANS(EY108+45)))+FD110*(SIN(RADIANS(EY108+45)))</f>
        <v>0.31277443590337117</v>
      </c>
      <c r="FG109" s="73">
        <f>(FD109^2)*(1-COS(RADIANS(EY108+45)))+(COS(RADIANS(EY108+45)))</f>
        <v>-0.94982743287679783</v>
      </c>
      <c r="FH109" s="73">
        <f>(FD109*FD110)*(1-COS(RADIANS(EY108+45)))-FD108*(SIN(RADIANS(EY108+45)))</f>
        <v>0</v>
      </c>
      <c r="FI109" s="10"/>
      <c r="FJ109">
        <v>0.31277443590337117</v>
      </c>
      <c r="FK109" s="23">
        <f>SIN(RADIANS(176))*(COS(RADIANS(0)))</f>
        <v>6.9756473744125524E-2</v>
      </c>
      <c r="FM109" s="30">
        <f>(FK108*FK109)*(1-COS(RADIANS(EX108)))+FK110*(SIN(RADIANS(EX108)))</f>
        <v>-1.0571760619211149E-3</v>
      </c>
      <c r="FN109" s="30">
        <f>(FK109^2)*(1-COS(RADIANS(EX108)))+(COS(RADIANS(EX108)))</f>
        <v>0.98488167796388115</v>
      </c>
      <c r="FO109" s="30">
        <f>(FK109*FK110)*(1-COS(RADIANS(EX108)))-FK108*(SIN(RADIANS(EX108)))</f>
        <v>0.17322517943366056</v>
      </c>
      <c r="FQ109">
        <v>0.30904994608171193</v>
      </c>
      <c r="FS109" s="28">
        <f>(FD108*FD109)*(1-COS(RADIANS(EW108)))+FD110*(SIN(RADIANS(EW108)))</f>
        <v>0.99619469809174555</v>
      </c>
      <c r="FT109" s="28">
        <f>(FD109^2)*(1-COS(RADIANS(EW108)))+(COS(RADIANS(EW108)))</f>
        <v>8.7155742747658138E-2</v>
      </c>
      <c r="FU109" s="28">
        <f>(FD109*FD110)*(1-COS(RADIANS(EW108)))-FD108*(SIN(RADIANS(EW108)))</f>
        <v>0</v>
      </c>
      <c r="FW109" s="61">
        <v>0.39206344501493895</v>
      </c>
      <c r="FX109" s="13">
        <f>BX110</f>
        <v>261.8</v>
      </c>
      <c r="FY109" s="17">
        <v>0</v>
      </c>
      <c r="FZ109">
        <v>0</v>
      </c>
      <c r="GB109" s="73">
        <f>(FD108*FD109)*(1-COS(RADIANS(EY108-45)))+FD110*(SIN(RADIANS(EY108-45)))</f>
        <v>0.94982743287679783</v>
      </c>
      <c r="GC109" s="73">
        <f>(FD109^2)*(1-COS(RADIANS(EY108-45)))+(COS(RADIANS(EY108-45)))</f>
        <v>0.31277443590337112</v>
      </c>
      <c r="GD109" s="73">
        <f>(FD109*FD110)*(1-COS(RADIANS(EY108-45)))-FD108*(SIN(RADIANS(EY108-45)))</f>
        <v>0</v>
      </c>
      <c r="GE109" s="10"/>
      <c r="GF109">
        <v>0.94982743287679783</v>
      </c>
      <c r="GG109" s="1">
        <v>0.9351369782214084</v>
      </c>
      <c r="GI109">
        <f>FA109+FW109</f>
        <v>-0.52747358076219419</v>
      </c>
      <c r="GJ109">
        <f>GI109/(SQRT(GI108^2+GI109^2+GI110^2))</f>
        <v>-0.3729801458536976</v>
      </c>
      <c r="GL109">
        <f>CH110+DC109</f>
        <v>3.325304996269457E-2</v>
      </c>
      <c r="GM109" t="e">
        <f>GL109/(SQRT(GL108^2+GL109^2+GL110^2))</f>
        <v>#VALUE!</v>
      </c>
      <c r="GO109" s="27">
        <f>FA110*FW108-FA108*FW110</f>
        <v>-2.7164559778537239E-2</v>
      </c>
    </row>
    <row r="110" spans="1:197" x14ac:dyDescent="0.2">
      <c r="A110" s="17">
        <f t="shared" si="156"/>
        <v>0</v>
      </c>
      <c r="B110" s="17">
        <f t="shared" si="156"/>
        <v>-15</v>
      </c>
      <c r="C110" s="17">
        <f t="shared" si="156"/>
        <v>293.89999999999998</v>
      </c>
      <c r="D110" t="s">
        <v>10</v>
      </c>
      <c r="E110" s="5">
        <f t="shared" si="176"/>
        <v>-0.33891678707829964</v>
      </c>
      <c r="F110" s="6">
        <f t="shared" si="176"/>
        <v>-3.4328125274686566E-2</v>
      </c>
      <c r="G110" s="7">
        <f t="shared" si="178"/>
        <v>-4.9028079460591734E-2</v>
      </c>
      <c r="H110" s="8">
        <f t="shared" si="179"/>
        <v>-0.16658312348930099</v>
      </c>
      <c r="J110" s="10"/>
      <c r="P110" s="1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W110" s="1"/>
      <c r="BV110" s="17">
        <f t="shared" si="163"/>
        <v>30</v>
      </c>
      <c r="BW110" s="17">
        <f t="shared" si="163"/>
        <v>-10</v>
      </c>
      <c r="BX110" s="17">
        <f t="shared" si="163"/>
        <v>261.8</v>
      </c>
      <c r="BY110" t="s">
        <v>9</v>
      </c>
      <c r="BZ110" s="5">
        <f t="shared" si="180"/>
        <v>0.3492962422733713</v>
      </c>
      <c r="CA110" s="6">
        <f t="shared" si="180"/>
        <v>-0.34518112468713447</v>
      </c>
      <c r="CB110" s="7">
        <f>CY109</f>
        <v>-0.91255452524262748</v>
      </c>
      <c r="CC110" s="8">
        <f>DU109</f>
        <v>0.40805186576125463</v>
      </c>
      <c r="CE110" s="10"/>
      <c r="CH110">
        <f>((SUMPRODUCT(CM109:CM111,CK109:CK111))*(SUMPRODUCT(CM109:CM111,CL109:CL111)))-((SUMPRODUCT(CN109:CN111,CK109:CK111))*(SUMPRODUCT(CN109:CN111,CL109:CL111)))</f>
        <v>3.325304996269457E-2</v>
      </c>
      <c r="CI110" s="67"/>
      <c r="CJ110" s="10" t="s">
        <v>9</v>
      </c>
      <c r="CK110" s="5">
        <f t="shared" si="181"/>
        <v>0.3492962422733713</v>
      </c>
      <c r="CL110" s="6">
        <f t="shared" si="181"/>
        <v>-0.34518112468713447</v>
      </c>
      <c r="CM110" s="7">
        <f>FA109</f>
        <v>-0.91953702577713314</v>
      </c>
      <c r="CN110" s="8">
        <f>FW109</f>
        <v>0.39206344501493895</v>
      </c>
      <c r="CP110">
        <f t="shared" si="177"/>
        <v>-9.8670839279614439E-2</v>
      </c>
      <c r="CQ110">
        <f t="shared" si="177"/>
        <v>-0.32743703463395935</v>
      </c>
      <c r="CR110">
        <f>CK112</f>
        <v>0</v>
      </c>
      <c r="CS110">
        <f>CN112</f>
        <v>0</v>
      </c>
      <c r="CW110" s="28"/>
      <c r="CX110" s="1"/>
      <c r="CY110" s="61">
        <v>-4.5606204173733705E-2</v>
      </c>
      <c r="DA110" s="17">
        <v>0</v>
      </c>
      <c r="DB110">
        <v>1</v>
      </c>
      <c r="DD110" s="73">
        <f>(DB108*DB110)*(1-COS(RADIANS(CW108+45)))-DB109*(SIN(RADIANS(CW108+45)))</f>
        <v>0</v>
      </c>
      <c r="DE110" s="73">
        <f>(DB109*DB110)*(1-COS(RADIANS(CW108+45)))+DB108*(SIN(RADIANS(CW108+45)))</f>
        <v>0</v>
      </c>
      <c r="DF110" s="73">
        <f>(DB110^2)*(1-COS(RADIANS(CW108+45)))+(COS(RADIANS(CW108+45)))</f>
        <v>1</v>
      </c>
      <c r="DG110" s="10"/>
      <c r="DH110">
        <v>0</v>
      </c>
      <c r="DI110" s="23">
        <f>SIN(RADIANS('[1]Biaxial Input'!$F$21))*SIN(RADIANS(0))</f>
        <v>0</v>
      </c>
      <c r="DK110" s="30">
        <f>(DI108*DI110)*(1-COS(RADIANS(CV108)))-DI109*(SIN(RADIANS(CV108)))</f>
        <v>-1.2113084546138469E-2</v>
      </c>
      <c r="DL110" s="30">
        <f>(DI109*DI110)*(1-COS(RADIANS(CV108)))+DI108*(SIN(RADIANS(CV108)))</f>
        <v>-0.17322517943366056</v>
      </c>
      <c r="DM110" s="30">
        <f>(DI110^2)*(1-COS(RADIANS(CV108)))+(COS(RADIANS(CV108)))</f>
        <v>0.98480775301220802</v>
      </c>
      <c r="DO110">
        <v>-4.5606204173733705E-2</v>
      </c>
      <c r="DQ110" s="28">
        <f>(DB108*DB110)*(1-COS(RADIANS(CU108)))-DB109*(SIN(RADIANS(CU108)))</f>
        <v>0</v>
      </c>
      <c r="DR110" s="28">
        <f>(DB109*DB110)*(1-COS(RADIANS(CU108)))+DB108*(SIN(RADIANS(CU108)))</f>
        <v>0</v>
      </c>
      <c r="DS110" s="28">
        <f>(DB110^2)*(1-COS(RADIANS(CU108)))+(COS(RADIANS(CU108)))</f>
        <v>1</v>
      </c>
      <c r="DU110" s="61">
        <v>-0.16755227168829886</v>
      </c>
      <c r="DW110" s="17">
        <v>0</v>
      </c>
      <c r="DX110">
        <v>1</v>
      </c>
      <c r="DZ110" s="73">
        <f>(DB108*DB108)*(1-COS(RADIANS(CW108-45)))-DB108*(SIN(RADIANS(CW108-45)))</f>
        <v>0</v>
      </c>
      <c r="EA110" s="73">
        <f>(DB109*DB110)*(1-COS(RADIANS(CW108-45)))+DB108*(SIN(RADIANS(CW108-45)))</f>
        <v>0</v>
      </c>
      <c r="EB110" s="73">
        <f>(DB110^2)*(1-COS(RADIANS(CW108-45)))+(COS(RADIANS(CW108-45)))</f>
        <v>1</v>
      </c>
      <c r="EC110" s="10"/>
      <c r="ED110">
        <v>0</v>
      </c>
      <c r="EE110" s="1">
        <v>-0.16755227168829886</v>
      </c>
      <c r="EG110">
        <f>CY110+DU110</f>
        <v>-0.21315847586203257</v>
      </c>
      <c r="EH110">
        <f>EG110/(SQRT(EG108^2+EG109^2+EG110^2))</f>
        <v>-0.15072580374943226</v>
      </c>
      <c r="EJ110">
        <f>Q110+AM110</f>
        <v>0</v>
      </c>
      <c r="EK110">
        <f>EJ110/(SQRT(EJ108^2+EJ109^2+EJ110^2))</f>
        <v>0</v>
      </c>
      <c r="EM110" s="23">
        <f>CY108*DU109-CY109*DU108</f>
        <v>-0.98480775301220791</v>
      </c>
      <c r="ER110">
        <f t="shared" ref="ER110:ES112" si="182">CK109</f>
        <v>0.93180266183863136</v>
      </c>
      <c r="ES110">
        <f t="shared" si="182"/>
        <v>-0.87956522186239505</v>
      </c>
      <c r="ET110" t="e">
        <f>#REF!</f>
        <v>#REF!</v>
      </c>
      <c r="EU110" t="e">
        <f>#REF!</f>
        <v>#REF!</v>
      </c>
      <c r="EY110" s="28"/>
      <c r="EZ110" s="10"/>
      <c r="FA110" s="61">
        <v>-4.2675067782945122E-2</v>
      </c>
      <c r="FB110" s="13">
        <f>BW111</f>
        <v>-15</v>
      </c>
      <c r="FC110" s="17">
        <v>0</v>
      </c>
      <c r="FD110">
        <v>1</v>
      </c>
      <c r="FF110" s="73">
        <f>(FD108*FD110)*(1-COS(RADIANS(EY108+45)))-FD109*(SIN(RADIANS(EY108+45)))</f>
        <v>0</v>
      </c>
      <c r="FG110" s="73">
        <f>(FD109*FD110)*(1-COS(RADIANS(EY108+45)))+FD108*(SIN(RADIANS(EY108+45)))</f>
        <v>0</v>
      </c>
      <c r="FH110" s="73">
        <f>(FD110^2)*(1-COS(RADIANS(EY108+45)))+(COS(RADIANS(EY108+45)))</f>
        <v>1</v>
      </c>
      <c r="FI110" s="10"/>
      <c r="FJ110">
        <v>0</v>
      </c>
      <c r="FK110" s="23">
        <f>SIN(RADIANS(176))*SIN(RADIANS(0))</f>
        <v>0</v>
      </c>
      <c r="FM110" s="30">
        <f>(FK108*FK110)*(1-COS(RADIANS(EX108)))-FK109*(SIN(RADIANS(EX108)))</f>
        <v>-1.2113084546138469E-2</v>
      </c>
      <c r="FN110" s="30">
        <f>(FK109*FK110)*(1-COS(RADIANS(EX108)))+FK108*(SIN(RADIANS(EX108)))</f>
        <v>-0.17322517943366056</v>
      </c>
      <c r="FO110" s="30">
        <f>(FK110^2)*(1-COS(RADIANS(EX108)))+(COS(RADIANS(EX108)))</f>
        <v>0.98480775301220802</v>
      </c>
      <c r="FQ110">
        <v>-4.2675067782945122E-2</v>
      </c>
      <c r="FS110" s="28">
        <f>(FD108*FD110)*(1-COS(RADIANS(EW108)))-FD109*(SIN(RADIANS(EW108)))</f>
        <v>0</v>
      </c>
      <c r="FT110" s="28">
        <f>(FD109*FD110)*(1-COS(RADIANS(EW108)))+FD108*(SIN(RADIANS(EW108)))</f>
        <v>0</v>
      </c>
      <c r="FU110" s="28">
        <f>(FD110^2)*(1-COS(RADIANS(EW108)))+(COS(RADIANS(EW108)))</f>
        <v>1</v>
      </c>
      <c r="FW110" s="61">
        <v>-0.16832269067706479</v>
      </c>
      <c r="FX110" s="13">
        <f>BX111</f>
        <v>293.89999999999998</v>
      </c>
      <c r="FY110" s="17">
        <v>0</v>
      </c>
      <c r="FZ110">
        <v>1</v>
      </c>
      <c r="GB110" s="73">
        <f>(FD108*FD108)*(1-COS(RADIANS(EY108-45)))-FD108*(SIN(RADIANS(EY108-45)))</f>
        <v>0</v>
      </c>
      <c r="GC110" s="73">
        <f>(FD109*FD110)*(1-COS(RADIANS(EY108-45)))+FD108*(SIN(RADIANS(EY108-45)))</f>
        <v>0</v>
      </c>
      <c r="GD110" s="73">
        <f>(FD110^2)*(1-COS(RADIANS(EY108-45)))+(COS(RADIANS(EY108-45)))</f>
        <v>1</v>
      </c>
      <c r="GE110" s="10"/>
      <c r="GF110">
        <v>0</v>
      </c>
      <c r="GG110" s="1">
        <v>-0.16832269067706479</v>
      </c>
      <c r="GI110">
        <f>FA110+FW110</f>
        <v>-0.2109977584600099</v>
      </c>
      <c r="GJ110">
        <f>GI110/(SQRT(GI108^2+GI109^2+GI110^2))</f>
        <v>-0.14919794582223425</v>
      </c>
      <c r="GL110" t="e">
        <f>#REF!+DC110</f>
        <v>#REF!</v>
      </c>
      <c r="GM110" t="e">
        <f>GL110/(SQRT(GL108^2+GL109^2+GL110^2))</f>
        <v>#REF!</v>
      </c>
      <c r="GO110" s="27">
        <f>FA108*FW109-FA109*FW108</f>
        <v>-0.98480775301220791</v>
      </c>
    </row>
    <row r="111" spans="1:197" x14ac:dyDescent="0.2">
      <c r="A111" s="17">
        <f t="shared" si="156"/>
        <v>10</v>
      </c>
      <c r="B111" s="17">
        <f t="shared" si="156"/>
        <v>-20</v>
      </c>
      <c r="C111" s="17">
        <f t="shared" si="156"/>
        <v>282.7</v>
      </c>
      <c r="P111" s="1"/>
      <c r="Q111" s="82" t="s">
        <v>148</v>
      </c>
      <c r="R111" s="13"/>
      <c r="T111" s="10"/>
      <c r="U111" s="10"/>
      <c r="V111" s="10"/>
      <c r="W111" s="10"/>
      <c r="X111" s="10"/>
      <c r="Y111" s="10"/>
      <c r="Z111" s="80"/>
      <c r="AA111" s="23" t="s">
        <v>149</v>
      </c>
      <c r="AE111" s="1"/>
      <c r="AG111" s="80"/>
      <c r="AK111" s="13"/>
      <c r="AL111" s="81"/>
      <c r="AM111" s="82" t="s">
        <v>150</v>
      </c>
      <c r="AO111" s="13"/>
      <c r="AP111" s="13"/>
      <c r="AS111" s="1"/>
      <c r="AW111" s="1"/>
      <c r="BV111" s="17">
        <f t="shared" si="163"/>
        <v>0</v>
      </c>
      <c r="BW111" s="17">
        <f t="shared" si="163"/>
        <v>-15</v>
      </c>
      <c r="BX111" s="17">
        <f t="shared" si="163"/>
        <v>293.89999999999998</v>
      </c>
      <c r="BY111" t="s">
        <v>10</v>
      </c>
      <c r="BZ111" s="5">
        <f t="shared" si="180"/>
        <v>-9.8670839279614439E-2</v>
      </c>
      <c r="CA111" s="6">
        <f t="shared" si="180"/>
        <v>-0.32743703463395935</v>
      </c>
      <c r="CB111" s="7">
        <f>CY110</f>
        <v>-4.5606204173733705E-2</v>
      </c>
      <c r="CC111" s="8">
        <f>DU110</f>
        <v>-0.16755227168829886</v>
      </c>
      <c r="CE111" s="10"/>
      <c r="CG111" s="10" t="s">
        <v>160</v>
      </c>
      <c r="CH111" s="10">
        <f>-CH108*((EY108-CW108)/(CH110-CE109))</f>
        <v>115.77355770552501</v>
      </c>
      <c r="CI111" s="67"/>
      <c r="CJ111" s="10" t="s">
        <v>10</v>
      </c>
      <c r="CK111" s="5">
        <f t="shared" si="181"/>
        <v>-9.8670839279614439E-2</v>
      </c>
      <c r="CL111" s="6">
        <f t="shared" si="181"/>
        <v>-0.32743703463395935</v>
      </c>
      <c r="CM111" s="7">
        <f>FA110</f>
        <v>-4.2675067782945122E-2</v>
      </c>
      <c r="CN111" s="8">
        <f>FW110</f>
        <v>-0.16832269067706479</v>
      </c>
      <c r="CW111" s="28"/>
      <c r="CX111" s="1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EE111" s="1"/>
      <c r="EI111" s="64">
        <f>(DEGREES(ACOS((EH108*EK108+EH109*EK109+EH110*EK110)/((SQRT(EH108^2+EH109^2+EH110^2))*(SQRT(EK108^2+EK109^2+EK110^2))))))</f>
        <v>9.2210863752065055</v>
      </c>
      <c r="ER111">
        <f t="shared" si="182"/>
        <v>0.3492962422733713</v>
      </c>
      <c r="ES111">
        <f t="shared" si="182"/>
        <v>-0.34518112468713447</v>
      </c>
      <c r="ET111" t="e">
        <f>#REF!</f>
        <v>#REF!</v>
      </c>
      <c r="EU111" t="e">
        <f>#REF!</f>
        <v>#REF!</v>
      </c>
      <c r="EY111" s="28"/>
      <c r="EZ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GG111" s="1"/>
      <c r="GK111" s="64" t="e">
        <f>(DEGREES(ACOS((GJ108*GM108+GJ109*GM109+GJ110*GM110)/((SQRT(GJ108^2+GJ109^2+GJ110^2))*(SQRT(GM108^2+GM109^2+GM110^2))))))</f>
        <v>#VALUE!</v>
      </c>
    </row>
    <row r="112" spans="1:197" x14ac:dyDescent="0.2">
      <c r="A112" s="17">
        <f t="shared" si="156"/>
        <v>25</v>
      </c>
      <c r="B112" s="17">
        <f t="shared" si="156"/>
        <v>-30</v>
      </c>
      <c r="C112" s="17">
        <f t="shared" si="156"/>
        <v>270.8</v>
      </c>
      <c r="E112" s="5" t="s">
        <v>4</v>
      </c>
      <c r="F112" s="6" t="s">
        <v>5</v>
      </c>
      <c r="G112" s="7" t="s">
        <v>6</v>
      </c>
      <c r="H112" s="8" t="s">
        <v>1</v>
      </c>
      <c r="I112">
        <v>4</v>
      </c>
      <c r="J112" s="9" t="s">
        <v>7</v>
      </c>
      <c r="K112">
        <v>4</v>
      </c>
      <c r="L112" s="10"/>
      <c r="M112" s="17">
        <f>A100</f>
        <v>140</v>
      </c>
      <c r="N112" s="17">
        <f>B100</f>
        <v>15</v>
      </c>
      <c r="O112" s="17">
        <f>C100</f>
        <v>151.4</v>
      </c>
      <c r="P112" s="1"/>
      <c r="Q112" s="61">
        <f t="array" ref="Q112:Q114">MMULT(AI112:AK114,AG112:AG114)</f>
        <v>0.90811206057892435</v>
      </c>
      <c r="R112" s="13"/>
      <c r="S112" s="17">
        <v>1</v>
      </c>
      <c r="T112">
        <v>0</v>
      </c>
      <c r="V112" s="73">
        <f>(T112^2)*(1-COS(RADIANS(O112+45)))+(COS(RADIANS(O112+45)))</f>
        <v>-0.95931397454005762</v>
      </c>
      <c r="W112" s="73">
        <f>(T112*T113)*(1-COS(RADIANS(O112+45)))-T114*(SIN(RADIANS(O112+45)))</f>
        <v>0.28234145684287631</v>
      </c>
      <c r="X112" s="73">
        <f>(T112*T114)*(1-COS(RADIANS(O112+45)))+T113*(SIN(RADIANS(O112+45)))</f>
        <v>0</v>
      </c>
      <c r="Y112" s="10"/>
      <c r="Z112">
        <f t="array" ref="Z112:Z114">MMULT(V112:X114,S112:S114)</f>
        <v>-0.95931397454005762</v>
      </c>
      <c r="AA112" s="23">
        <f>COS(RADIANS('[1]Biaxial Input'!$F$21))</f>
        <v>-0.9975640502598242</v>
      </c>
      <c r="AC112" s="30">
        <f>(AA112^2)*(1-COS(RADIANS(N112)))+(COS(RADIANS(N112)))</f>
        <v>0.99983419624187875</v>
      </c>
      <c r="AD112" s="30">
        <f>(AA112*AA113)*(1-COS(RADIANS(N112)))-AA114*(SIN(RADIANS(N112)))</f>
        <v>-2.3711042090011594E-3</v>
      </c>
      <c r="AE112" s="30">
        <f>(AA112*AA114)*(1-COS(RADIANS(N112)))+AA113*(SIN(RADIANS(N112)))</f>
        <v>1.8054303924173627E-2</v>
      </c>
      <c r="AG112">
        <f t="array" ref="AG112:AG114">MMULT(AC112:AE114,Z112:Z114)</f>
        <v>-0.95848545566116505</v>
      </c>
      <c r="AI112" s="28">
        <f>(T112^2)*(1-COS(RADIANS(M112)))+(COS(RADIANS(M112)))</f>
        <v>-0.7660444431189779</v>
      </c>
      <c r="AJ112" s="28">
        <f>(T112*T113)*(1-COS(RADIANS(M112)))-T114*(SIN(RADIANS(M112)))</f>
        <v>-0.64278760968653947</v>
      </c>
      <c r="AK112" s="28">
        <f>(T112*T114)*(1-COS(RADIANS(M112)))+T113*(SIN(RADIANS(M112)))</f>
        <v>0</v>
      </c>
      <c r="AM112" s="61">
        <f t="array" ref="AM112:AM114">MMULT(AI112:AK114,AW112:AW114)</f>
        <v>-0.37816365223527337</v>
      </c>
      <c r="AN112" s="13"/>
      <c r="AO112" s="17">
        <v>1</v>
      </c>
      <c r="AP112">
        <v>0</v>
      </c>
      <c r="AR112" s="73">
        <f>(T112^2)*(1-COS(RADIANS(O112-45)))+(COS(RADIANS(O112-45)))</f>
        <v>-0.28234145684287654</v>
      </c>
      <c r="AS112" s="73">
        <f>(T112*T113)*(1-COS(RADIANS(O112-45)))-T114*(SIN(RADIANS(O112-45)))</f>
        <v>-0.95931397454005751</v>
      </c>
      <c r="AT112" s="73">
        <f>(T112*T114)*(1-COS(RADIANS(O112-45)))+T113*(SIN(RADIANS(O112-45)))</f>
        <v>0</v>
      </c>
      <c r="AU112" s="10"/>
      <c r="AV112">
        <f t="array" ref="AV112:AV114">MMULT(AR112:AT114,S112:S114)</f>
        <v>-0.28234145684287654</v>
      </c>
      <c r="AW112" s="1">
        <f t="array" ref="AW112:AW114">MMULT(AC112:AE114,AV112:AV114)</f>
        <v>-0.28456927697104412</v>
      </c>
      <c r="BV112" s="17">
        <f t="shared" si="163"/>
        <v>10</v>
      </c>
      <c r="BW112" s="17">
        <f t="shared" si="163"/>
        <v>-20</v>
      </c>
      <c r="BX112" s="17">
        <f t="shared" si="163"/>
        <v>282.7</v>
      </c>
      <c r="CS112" s="15"/>
      <c r="CW112" s="28"/>
      <c r="CX112" s="1"/>
      <c r="CY112" s="82" t="s">
        <v>148</v>
      </c>
      <c r="CZ112" s="13"/>
      <c r="DB112" s="10"/>
      <c r="DC112" s="10"/>
      <c r="DD112" s="10"/>
      <c r="DE112" s="10"/>
      <c r="DF112" s="10"/>
      <c r="DG112" s="10"/>
      <c r="DH112" s="80"/>
      <c r="DI112" s="23" t="s">
        <v>149</v>
      </c>
      <c r="DM112" s="1"/>
      <c r="DO112" s="80"/>
      <c r="DS112" s="13"/>
      <c r="DT112" s="81"/>
      <c r="DU112" s="82" t="s">
        <v>150</v>
      </c>
      <c r="DW112" s="13"/>
      <c r="DX112" s="13"/>
      <c r="EA112" s="1"/>
      <c r="EE112" s="1"/>
      <c r="EI112" s="13"/>
      <c r="ER112">
        <f t="shared" si="182"/>
        <v>-9.8670839279614439E-2</v>
      </c>
      <c r="ES112">
        <f t="shared" si="182"/>
        <v>-0.32743703463395935</v>
      </c>
      <c r="ET112" t="e">
        <f>#REF!</f>
        <v>#REF!</v>
      </c>
      <c r="EU112" t="e">
        <f>#REF!</f>
        <v>#REF!</v>
      </c>
      <c r="EY112" s="28"/>
      <c r="EZ112" s="10"/>
      <c r="FA112" s="82" t="s">
        <v>148</v>
      </c>
      <c r="FB112" s="13"/>
      <c r="FD112" s="10"/>
      <c r="FE112" s="10"/>
      <c r="FF112" s="10"/>
      <c r="FG112" s="10"/>
      <c r="FH112" s="10"/>
      <c r="FI112" s="10"/>
      <c r="FJ112" s="80"/>
      <c r="FK112" s="23" t="s">
        <v>149</v>
      </c>
      <c r="FO112" s="1"/>
      <c r="FQ112" s="80"/>
      <c r="FU112" s="13"/>
      <c r="FV112" s="81"/>
      <c r="FW112" s="82" t="s">
        <v>150</v>
      </c>
      <c r="FY112" s="13"/>
      <c r="FZ112" s="13"/>
      <c r="GC112" s="1"/>
      <c r="GG112" s="1"/>
      <c r="GK112" s="13"/>
    </row>
    <row r="113" spans="1:197" x14ac:dyDescent="0.2">
      <c r="A113" s="17">
        <f t="shared" si="156"/>
        <v>40</v>
      </c>
      <c r="B113" s="17">
        <f t="shared" si="156"/>
        <v>-40</v>
      </c>
      <c r="C113" s="17">
        <f t="shared" si="156"/>
        <v>259.10000000000002</v>
      </c>
      <c r="D113" t="s">
        <v>8</v>
      </c>
      <c r="E113" s="5">
        <f t="shared" ref="E113:F115" si="183">E108</f>
        <v>0.88011721234848816</v>
      </c>
      <c r="F113" s="6">
        <f t="shared" si="183"/>
        <v>-0.54781863928252683</v>
      </c>
      <c r="G113" s="7">
        <f>Q112</f>
        <v>0.90811206057892435</v>
      </c>
      <c r="H113" s="8">
        <f>AM112</f>
        <v>-0.37816365223527337</v>
      </c>
      <c r="J113" s="9">
        <f>((SUMPRODUCT(G113:G115,E113:E115))*(SUMPRODUCT(G113:G115,F113:F115)))-((SUMPRODUCT(H113:H115,E113:E115))*(SUMPRODUCT(H113:H115,F113:F115)))</f>
        <v>-0.18829323245016072</v>
      </c>
      <c r="P113" s="1"/>
      <c r="Q113" s="61">
        <v>-0.40889285039816992</v>
      </c>
      <c r="S113" s="17">
        <v>0</v>
      </c>
      <c r="T113">
        <v>0</v>
      </c>
      <c r="V113" s="73">
        <f>(T112*T113)*(1-COS(RADIANS(O112+45)))+T114*(SIN(RADIANS(O112+45)))</f>
        <v>-0.28234145684287631</v>
      </c>
      <c r="W113" s="73">
        <f>(T113^2)*(1-COS(RADIANS(O112+45)))+(COS(RADIANS(O112+45)))</f>
        <v>-0.95931397454005762</v>
      </c>
      <c r="X113" s="73">
        <f>(T113*T114)*(1-COS(RADIANS(O112+45)))-T112*(SIN(RADIANS(O112+45)))</f>
        <v>0</v>
      </c>
      <c r="Y113" s="10"/>
      <c r="Z113">
        <v>-0.28234145684287631</v>
      </c>
      <c r="AA113" s="23">
        <f>SIN(RADIANS('[1]Biaxial Input'!$F$21))*(COS(RADIANS(0)))</f>
        <v>6.9756473744125524E-2</v>
      </c>
      <c r="AC113" s="30">
        <f>(AA112*AA113)*(1-COS(RADIANS(N112)))+AA114*(SIN(RADIANS(N112)))</f>
        <v>-2.3711042090011594E-3</v>
      </c>
      <c r="AD113" s="30">
        <f>(AA113^2)*(1-COS(RADIANS(N112)))+(COS(RADIANS(N112)))</f>
        <v>0.96609163004718956</v>
      </c>
      <c r="AE113" s="30">
        <f>(AA113*AA114)*(1-COS(RADIANS(N112)))-AA112*(SIN(RADIANS(N112)))</f>
        <v>0.25818857491685071</v>
      </c>
      <c r="AG113">
        <v>-0.27049308486844703</v>
      </c>
      <c r="AI113" s="28">
        <f>(T112*T113)*(1-COS(RADIANS(M112)))+T114*(SIN(RADIANS(M112)))</f>
        <v>0.64278760968653947</v>
      </c>
      <c r="AJ113" s="28">
        <f>(T113^2)*(1-COS(RADIANS(M112)))+(COS(RADIANS(M112)))</f>
        <v>-0.7660444431189779</v>
      </c>
      <c r="AK113" s="28">
        <f>(T113*T114)*(1-COS(RADIANS(M112)))-T112*(SIN(RADIANS(M112)))</f>
        <v>0</v>
      </c>
      <c r="AM113" s="61">
        <v>-0.89338909571622749</v>
      </c>
      <c r="AO113" s="17">
        <v>0</v>
      </c>
      <c r="AP113">
        <v>0</v>
      </c>
      <c r="AR113" s="73">
        <f>(T112*T113)*(1-COS(RADIANS(O112-45)))+T114*(SIN(RADIANS(O112-45)))</f>
        <v>0.95931397454005751</v>
      </c>
      <c r="AS113" s="73">
        <f>(T113^2)*(1-COS(RADIANS(O112-45)))+(COS(RADIANS(O112-45)))</f>
        <v>-0.28234145684287654</v>
      </c>
      <c r="AT113" s="73">
        <f>(T113*T114)*(1-COS(RADIANS(O112-45)))-T112*(SIN(RADIANS(O112-45)))</f>
        <v>0</v>
      </c>
      <c r="AU113" s="10"/>
      <c r="AV113">
        <v>0.95931397454005751</v>
      </c>
      <c r="AW113" s="1">
        <v>0.92745466240714791</v>
      </c>
      <c r="BV113" s="17">
        <f t="shared" si="163"/>
        <v>25</v>
      </c>
      <c r="BW113" s="17">
        <f t="shared" si="163"/>
        <v>-30</v>
      </c>
      <c r="BX113" s="17">
        <f t="shared" si="163"/>
        <v>270.8</v>
      </c>
      <c r="BZ113" s="5" t="s">
        <v>4</v>
      </c>
      <c r="CA113" s="6" t="s">
        <v>5</v>
      </c>
      <c r="CB113" s="7" t="s">
        <v>6</v>
      </c>
      <c r="CC113" s="8" t="s">
        <v>1</v>
      </c>
      <c r="CD113">
        <v>4</v>
      </c>
      <c r="CE113" s="9" t="s">
        <v>7</v>
      </c>
      <c r="CG113" s="90" t="s">
        <v>157</v>
      </c>
      <c r="CH113" s="61">
        <f>CE114-((CH115-CE114)/(EY113-CW113))*CW113</f>
        <v>4.9539163647970819</v>
      </c>
      <c r="CI113" s="10"/>
      <c r="CK113" s="5" t="s">
        <v>4</v>
      </c>
      <c r="CL113" s="6" t="s">
        <v>5</v>
      </c>
      <c r="CM113" s="7" t="s">
        <v>6</v>
      </c>
      <c r="CN113" s="8" t="s">
        <v>1</v>
      </c>
      <c r="CO113" s="10"/>
      <c r="CP113">
        <f t="shared" ref="CP113:CQ115" si="184">BZ114</f>
        <v>0.93180266183863136</v>
      </c>
      <c r="CQ113">
        <f t="shared" si="184"/>
        <v>-0.87956522186239505</v>
      </c>
      <c r="CR113">
        <f>CI117</f>
        <v>0</v>
      </c>
      <c r="CS113">
        <f>CL117</f>
        <v>0</v>
      </c>
      <c r="CU113" s="17">
        <f>CU17</f>
        <v>140</v>
      </c>
      <c r="CV113" s="17">
        <f>CV17</f>
        <v>15</v>
      </c>
      <c r="CW113" s="31">
        <f>CH20</f>
        <v>150.91936756207392</v>
      </c>
      <c r="CX113" s="1"/>
      <c r="CY113" s="61">
        <f t="array" ref="CY113:CY115">MMULT(DQ113:DS115,DO113:DO115)</f>
        <v>0.90490787591624244</v>
      </c>
      <c r="CZ113" s="13"/>
      <c r="DA113" s="17">
        <v>1</v>
      </c>
      <c r="DB113">
        <v>0</v>
      </c>
      <c r="DD113" s="73">
        <f>(DB113^2)*(1-COS(RADIANS(CW113+45)))+(COS(RADIANS(CW113+45)))</f>
        <v>-0.96164864879358858</v>
      </c>
      <c r="DE113" s="73">
        <f>(DB113*DB114)*(1-COS(RADIANS(CW113+45)))-DB115*(SIN(RADIANS(CW113+45)))</f>
        <v>0.27428429826270651</v>
      </c>
      <c r="DF113" s="73">
        <f>(DB113*DB115)*(1-COS(RADIANS(CW113+45)))+DB114*(SIN(RADIANS(CW113+45)))</f>
        <v>0</v>
      </c>
      <c r="DG113" s="10"/>
      <c r="DH113">
        <f t="array" ref="DH113:DH115">MMULT(DD113:DF115,DA113:DA115)</f>
        <v>-0.96164864879358858</v>
      </c>
      <c r="DI113" s="23">
        <f>COS(RADIANS('[1]Biaxial Input'!$F$21))</f>
        <v>-0.9975640502598242</v>
      </c>
      <c r="DK113" s="30">
        <f>(DI113^2)*(1-COS(RADIANS(CV113)))+(COS(RADIANS(CV113)))</f>
        <v>0.99983419624187875</v>
      </c>
      <c r="DL113" s="30">
        <f>(DI113*DI114)*(1-COS(RADIANS(CV113)))-DI115*(SIN(RADIANS(CV113)))</f>
        <v>-2.3711042090011594E-3</v>
      </c>
      <c r="DM113" s="30">
        <f>(DI113*DI115)*(1-COS(RADIANS(CV113)))+DI114*(SIN(RADIANS(CV113)))</f>
        <v>1.8054303924173627E-2</v>
      </c>
      <c r="DO113">
        <f t="array" ref="DO113:DO115">MMULT(DK113:DM115,DH113:DH115)</f>
        <v>-0.9608388471795527</v>
      </c>
      <c r="DQ113" s="28">
        <f>(DB113^2)*(1-COS(RADIANS(CU113)))+(COS(RADIANS(CU113)))</f>
        <v>-0.7660444431189779</v>
      </c>
      <c r="DR113" s="28">
        <f>(DB113*DB114)*(1-COS(RADIANS(CU113)))-DB115*(SIN(RADIANS(CU113)))</f>
        <v>-0.64278760968653947</v>
      </c>
      <c r="DS113" s="28">
        <f>(DB113*DB115)*(1-COS(RADIANS(CU113)))+DB114*(SIN(RADIANS(CU113)))</f>
        <v>0</v>
      </c>
      <c r="DU113" s="61">
        <f t="array" ref="DU113:DU115">MMULT(DQ113:DS115,EE113:EE115)</f>
        <v>-0.38576806314879819</v>
      </c>
      <c r="DV113" s="13"/>
      <c r="DW113" s="17">
        <v>1</v>
      </c>
      <c r="DX113">
        <v>0</v>
      </c>
      <c r="DZ113" s="73">
        <f>(DB113^2)*(1-COS(RADIANS(CW113-45)))+(COS(RADIANS(CW113-45)))</f>
        <v>-0.27428429826270634</v>
      </c>
      <c r="EA113" s="73">
        <f>(DB113*DB114)*(1-COS(RADIANS(CW113-45)))-DB115*(SIN(RADIANS(CW113-45)))</f>
        <v>-0.96164864879358858</v>
      </c>
      <c r="EB113" s="73">
        <f>(DB113*DB115)*(1-COS(RADIANS(CW113-45)))+DB114*(SIN(RADIANS(CW113-45)))</f>
        <v>0</v>
      </c>
      <c r="EC113" s="10"/>
      <c r="ED113">
        <f t="array" ref="ED113:ED115">MMULT(DZ113:EB115,DA113:DA115)</f>
        <v>-0.27428429826270634</v>
      </c>
      <c r="EE113" s="1">
        <f t="array" ref="EE113:EE115">MMULT(DK113:DM115,ED113:ED115)</f>
        <v>-0.27651899005399549</v>
      </c>
      <c r="EG113">
        <f>CY113+DU113</f>
        <v>0.51913981276744425</v>
      </c>
      <c r="EH113">
        <f>EG113/(SQRT(EG113^2+EG114^2+EG115^2))</f>
        <v>0.36708728199177448</v>
      </c>
      <c r="EJ113">
        <f>Q113+AM113</f>
        <v>-1.3022819461143973</v>
      </c>
      <c r="EK113">
        <f>EJ113/(SQRT(EJ113^2+EJ114^2+EJ115^2))</f>
        <v>-0.99322477112303875</v>
      </c>
      <c r="EM113" s="23">
        <f>CY114*DU115-CY115*DU114</f>
        <v>0.17979081611467085</v>
      </c>
      <c r="EO113" s="15">
        <v>4</v>
      </c>
      <c r="EP113" s="9" t="s">
        <v>7</v>
      </c>
      <c r="EW113" s="17">
        <f>CU113</f>
        <v>140</v>
      </c>
      <c r="EX113" s="17">
        <f>CV113</f>
        <v>15</v>
      </c>
      <c r="EY113" s="31">
        <f>1+CW113</f>
        <v>151.91936756207392</v>
      </c>
      <c r="EZ113" s="10"/>
      <c r="FA113" s="61">
        <f t="array" ref="FA113:FA115">MMULT(FS113:FU115,FQ113:FQ115)</f>
        <v>0.91150263509231721</v>
      </c>
      <c r="FB113" s="13">
        <f>BW114</f>
        <v>-40</v>
      </c>
      <c r="FC113" s="17">
        <v>1</v>
      </c>
      <c r="FD113">
        <v>0</v>
      </c>
      <c r="FF113" s="73">
        <f>(FD113^2)*(1-COS(RADIANS(EY113+45)))+(COS(RADIANS(EY113+45)))</f>
        <v>-0.95671526399388174</v>
      </c>
      <c r="FG113" s="73">
        <f>(FD113*FD114)*(1-COS(RADIANS(EY113+45)))-FD115*(SIN(RADIANS(EY113+45)))</f>
        <v>0.29102560650416531</v>
      </c>
      <c r="FH113" s="73">
        <f>(FD113*FD115)*(1-COS(RADIANS(EY113+45)))+FD114*(SIN(RADIANS(EY113+45)))</f>
        <v>0</v>
      </c>
      <c r="FI113" s="10"/>
      <c r="FJ113">
        <f t="array" ref="FJ113:FJ115">MMULT(FF113:FH115,FC113:FC115)</f>
        <v>-0.95671526399388174</v>
      </c>
      <c r="FK113" s="23">
        <f>COS(RADIANS(176))</f>
        <v>-0.9975640502598242</v>
      </c>
      <c r="FM113" s="30">
        <f>(FK113^2)*(1-COS(RADIANS(EX113)))+(COS(RADIANS(EX113)))</f>
        <v>0.99983419624187875</v>
      </c>
      <c r="FN113" s="30">
        <f>(FK113*FK114)*(1-COS(RADIANS(EX113)))-FK115*(SIN(RADIANS(EX113)))</f>
        <v>-2.3711042090011594E-3</v>
      </c>
      <c r="FO113" s="30">
        <f>(FK113*FK115)*(1-COS(RADIANS(EX113)))+FK114*(SIN(RADIANS(EX113)))</f>
        <v>1.8054303924173627E-2</v>
      </c>
      <c r="FQ113">
        <f t="array" ref="FQ113:FQ115">MMULT(FM113:FO115,FJ113:FJ115)</f>
        <v>-0.95586658496715049</v>
      </c>
      <c r="FS113" s="28">
        <f>(FD113^2)*(1-COS(RADIANS(EW113)))+(COS(RADIANS(EW113)))</f>
        <v>-0.7660444431189779</v>
      </c>
      <c r="FT113" s="28">
        <f>(FD113*FD114)*(1-COS(RADIANS(EW113)))-FD115*(SIN(RADIANS(EW113)))</f>
        <v>-0.64278760968653947</v>
      </c>
      <c r="FU113" s="28">
        <f>(FD113*FD115)*(1-COS(RADIANS(EW113)))+FD114*(SIN(RADIANS(EW113)))</f>
        <v>0</v>
      </c>
      <c r="FW113" s="61">
        <f t="array" ref="FW113:FW115">MMULT(FS113:FU115,GG113:GG115)</f>
        <v>-0.36991648876548178</v>
      </c>
      <c r="FX113" s="13">
        <f>BX114</f>
        <v>259.10000000000002</v>
      </c>
      <c r="FY113" s="17">
        <v>1</v>
      </c>
      <c r="FZ113">
        <v>0</v>
      </c>
      <c r="GB113" s="73">
        <f>(FD113^2)*(1-COS(RADIANS(EY113-45)))+(COS(RADIANS(EY113-45)))</f>
        <v>-0.29102560650416537</v>
      </c>
      <c r="GC113" s="73">
        <f>(FD113*FD114)*(1-COS(RADIANS(EY113-45)))-FD115*(SIN(RADIANS(EY113-45)))</f>
        <v>-0.95671526399388163</v>
      </c>
      <c r="GD113" s="73">
        <f>(FD113*FD115)*(1-COS(RADIANS(EY113-45)))+FD114*(SIN(RADIANS(EY113-45)))</f>
        <v>0</v>
      </c>
      <c r="GE113" s="10"/>
      <c r="GF113">
        <f t="array" ref="GF113:GF115">MMULT(GB113:GD115,FC113:FC115)</f>
        <v>-0.29102560650416537</v>
      </c>
      <c r="GG113" s="1">
        <f t="array" ref="GG113:GG115">MMULT(FM113:FO115,GF113:GF115)</f>
        <v>-0.29324582495416901</v>
      </c>
      <c r="GI113">
        <f>FA113+FW113</f>
        <v>0.54158614632683544</v>
      </c>
      <c r="GJ113">
        <f>GI113/(SQRT(GI113^2+GI114^2+GI115^2))</f>
        <v>0.38295923666439513</v>
      </c>
      <c r="GL113" t="e">
        <f>CH114+DC113</f>
        <v>#VALUE!</v>
      </c>
      <c r="GM113" t="e">
        <f>GL113/(SQRT(GL113^2+GL114^2+GL115^2))</f>
        <v>#VALUE!</v>
      </c>
      <c r="GO113" s="27">
        <f>FA114*FW115-FA115*FW114</f>
        <v>0.17979081611467088</v>
      </c>
    </row>
    <row r="114" spans="1:197" x14ac:dyDescent="0.2">
      <c r="A114" s="17">
        <f t="shared" ref="A114:C115" si="185">A19</f>
        <v>60</v>
      </c>
      <c r="B114" s="17">
        <f t="shared" si="185"/>
        <v>-45</v>
      </c>
      <c r="C114" s="17">
        <f t="shared" si="185"/>
        <v>243.3</v>
      </c>
      <c r="D114" t="s">
        <v>9</v>
      </c>
      <c r="E114" s="5">
        <f t="shared" si="183"/>
        <v>-0.33245917638779182</v>
      </c>
      <c r="F114" s="6">
        <f t="shared" si="183"/>
        <v>-0.83589252794229851</v>
      </c>
      <c r="G114" s="7">
        <f t="shared" ref="G114:G115" si="186">Q113</f>
        <v>-0.40889285039816992</v>
      </c>
      <c r="H114" s="8">
        <f t="shared" ref="H114:H115" si="187">AM113</f>
        <v>-0.89338909571622749</v>
      </c>
      <c r="J114" s="10"/>
      <c r="P114" s="1"/>
      <c r="Q114" s="61">
        <v>9.0217084437262896E-2</v>
      </c>
      <c r="S114" s="17">
        <v>0</v>
      </c>
      <c r="T114">
        <v>1</v>
      </c>
      <c r="V114" s="73">
        <f>(T112*T114)*(1-COS(RADIANS(O112+45)))-T113*(SIN(RADIANS(O112+45)))</f>
        <v>0</v>
      </c>
      <c r="W114" s="73">
        <f>(T113*T114)*(1-COS(RADIANS(O112+45)))+T112*(SIN(RADIANS(O112+45)))</f>
        <v>0</v>
      </c>
      <c r="X114" s="73">
        <f>(T114^2)*(1-COS(RADIANS(O112+45)))+(COS(RADIANS(O112+45)))</f>
        <v>1</v>
      </c>
      <c r="Y114" s="10"/>
      <c r="Z114">
        <v>0</v>
      </c>
      <c r="AA114" s="23">
        <f>SIN(RADIANS('[1]Biaxial Input'!$F$21))*SIN(RADIANS(0))</f>
        <v>0</v>
      </c>
      <c r="AC114" s="30">
        <f>(AA112*AA114)*(1-COS(RADIANS(N112)))-AA113*(SIN(RADIANS(N112)))</f>
        <v>-1.8054303924173627E-2</v>
      </c>
      <c r="AD114" s="30">
        <f>(AA113*AA114)*(1-COS(RADIANS(N112)))+AA112*(SIN(RADIANS(N112)))</f>
        <v>-0.25818857491685071</v>
      </c>
      <c r="AE114" s="30">
        <f>(AA114^2)*(1-COS(RADIANS(N112)))+(COS(RADIANS(N112)))</f>
        <v>0.96592582628906831</v>
      </c>
      <c r="AG114">
        <v>9.0217084437262896E-2</v>
      </c>
      <c r="AI114" s="28">
        <f>(T112*T114)*(1-COS(RADIANS(M112)))-T113*(SIN(RADIANS(M112)))</f>
        <v>0</v>
      </c>
      <c r="AJ114" s="28">
        <f>(T113*T114)*(1-COS(RADIANS(M112)))+T112*(SIN(RADIANS(M112)))</f>
        <v>0</v>
      </c>
      <c r="AK114" s="28">
        <f>(T114^2)*(1-COS(RADIANS(M112)))+(COS(RADIANS(M112)))</f>
        <v>1</v>
      </c>
      <c r="AM114" s="61">
        <v>-0.2425864295120822</v>
      </c>
      <c r="AO114" s="17">
        <v>0</v>
      </c>
      <c r="AP114">
        <v>1</v>
      </c>
      <c r="AR114" s="73">
        <f>(T112*T112)*(1-COS(RADIANS(O112-45)))-T112*(SIN(RADIANS(O112-45)))</f>
        <v>0</v>
      </c>
      <c r="AS114" s="73">
        <f>(T113*T114)*(1-COS(RADIANS(O112-45)))+T112*(SIN(RADIANS(O112-45)))</f>
        <v>0</v>
      </c>
      <c r="AT114" s="73">
        <f>(T114^2)*(1-COS(RADIANS(O112-45)))+(COS(RADIANS(O112-45)))</f>
        <v>1</v>
      </c>
      <c r="AU114" s="10"/>
      <c r="AV114">
        <v>0</v>
      </c>
      <c r="AW114" s="1">
        <v>-0.2425864295120822</v>
      </c>
      <c r="BV114" s="17">
        <f t="shared" si="163"/>
        <v>40</v>
      </c>
      <c r="BW114" s="17">
        <f t="shared" si="163"/>
        <v>-40</v>
      </c>
      <c r="BX114" s="17">
        <f t="shared" si="163"/>
        <v>259.10000000000002</v>
      </c>
      <c r="BY114" t="s">
        <v>8</v>
      </c>
      <c r="BZ114" s="5">
        <f t="shared" ref="BZ114:CA116" si="188">BZ109</f>
        <v>0.93180266183863136</v>
      </c>
      <c r="CA114" s="6">
        <f t="shared" si="188"/>
        <v>-0.87956522186239505</v>
      </c>
      <c r="CB114" s="7">
        <f>CY113</f>
        <v>0.90490787591624244</v>
      </c>
      <c r="CC114" s="8">
        <f>DU113</f>
        <v>-0.38576806314879819</v>
      </c>
      <c r="CE114" s="9">
        <f>((SUMPRODUCT(CB114:CB116,BZ114:BZ116))*(SUMPRODUCT(CB114:CB116,CA114:CA116)))-((SUMPRODUCT(CC114:CC116,BZ114:BZ116))*(SUMPRODUCT(CC114:CC116,CA114:CA116)))</f>
        <v>2.3513746799486146E-5</v>
      </c>
      <c r="CG114">
        <v>1</v>
      </c>
      <c r="CH114" t="s">
        <v>161</v>
      </c>
      <c r="CI114" s="67"/>
      <c r="CJ114" s="1" t="s">
        <v>8</v>
      </c>
      <c r="CK114" s="5">
        <f t="shared" ref="CK114:CL116" si="189">BZ114</f>
        <v>0.93180266183863136</v>
      </c>
      <c r="CL114" s="6">
        <f t="shared" si="189"/>
        <v>-0.87956522186239505</v>
      </c>
      <c r="CM114" s="7">
        <f>FA113</f>
        <v>0.91150263509231721</v>
      </c>
      <c r="CN114" s="8">
        <f>FW113</f>
        <v>-0.36991648876548178</v>
      </c>
      <c r="CO114" s="10"/>
      <c r="CP114">
        <f t="shared" si="184"/>
        <v>0.3492962422733713</v>
      </c>
      <c r="CQ114">
        <f t="shared" si="184"/>
        <v>-0.34518112468713447</v>
      </c>
      <c r="CR114">
        <f>CJ117</f>
        <v>0</v>
      </c>
      <c r="CS114">
        <f>CM117</f>
        <v>0</v>
      </c>
      <c r="CW114" s="28"/>
      <c r="CX114" s="1"/>
      <c r="CY114" s="61">
        <v>-0.41637267624034324</v>
      </c>
      <c r="DA114" s="17">
        <v>0</v>
      </c>
      <c r="DB114">
        <v>0</v>
      </c>
      <c r="DD114" s="73">
        <f>(DB113*DB114)*(1-COS(RADIANS(CW113+45)))+DB115*(SIN(RADIANS(CW113+45)))</f>
        <v>-0.27428429826270651</v>
      </c>
      <c r="DE114" s="73">
        <f>(DB114^2)*(1-COS(RADIANS(CW113+45)))+(COS(RADIANS(CW113+45)))</f>
        <v>-0.96164864879358858</v>
      </c>
      <c r="DF114" s="73">
        <f>(DB114*DB115)*(1-COS(RADIANS(CW113+45)))-DB113*(SIN(RADIANS(CW113+45)))</f>
        <v>0</v>
      </c>
      <c r="DG114" s="10"/>
      <c r="DH114">
        <v>-0.27428429826270651</v>
      </c>
      <c r="DI114" s="23">
        <f>SIN(RADIANS('[1]Biaxial Input'!$F$21))*(COS(RADIANS(0)))</f>
        <v>6.9756473744125524E-2</v>
      </c>
      <c r="DK114" s="30">
        <f>(DI113*DI114)*(1-COS(RADIANS(CV113)))+DI115*(SIN(RADIANS(CV113)))</f>
        <v>-2.3711042090011594E-3</v>
      </c>
      <c r="DL114" s="30">
        <f>(DI114^2)*(1-COS(RADIANS(CV113)))+(COS(RADIANS(CV113)))</f>
        <v>0.96609163004718956</v>
      </c>
      <c r="DM114" s="30">
        <f>(DI114*DI115)*(1-COS(RADIANS(CV113)))-DI113*(SIN(RADIANS(CV113)))</f>
        <v>0.25818857491685071</v>
      </c>
      <c r="DO114">
        <v>-0.26270359564623291</v>
      </c>
      <c r="DQ114" s="28">
        <f>(DB113*DB114)*(1-COS(RADIANS(CU113)))+DB115*(SIN(RADIANS(CU113)))</f>
        <v>0.64278760968653947</v>
      </c>
      <c r="DR114" s="28">
        <f>(DB114^2)*(1-COS(RADIANS(CU113)))+(COS(RADIANS(CU113)))</f>
        <v>-0.7660444431189779</v>
      </c>
      <c r="DS114" s="28">
        <f>(DB114*DB115)*(1-COS(RADIANS(CU113)))-DB113*(SIN(RADIANS(CU113)))</f>
        <v>0</v>
      </c>
      <c r="DU114" s="61">
        <v>-0.88992765657206818</v>
      </c>
      <c r="DW114" s="17">
        <v>0</v>
      </c>
      <c r="DX114">
        <v>0</v>
      </c>
      <c r="DZ114" s="73">
        <f>(DB113*DB114)*(1-COS(RADIANS(CW113-45)))+DB115*(SIN(RADIANS(CW113-45)))</f>
        <v>0.96164864879358858</v>
      </c>
      <c r="EA114" s="73">
        <f>(DB114^2)*(1-COS(RADIANS(CW113-45)))+(COS(RADIANS(CW113-45)))</f>
        <v>-0.27428429826270634</v>
      </c>
      <c r="EB114" s="73">
        <f>(DB114*DB115)*(1-COS(RADIANS(CW113-45)))-DB113*(SIN(RADIANS(CW113-45)))</f>
        <v>0</v>
      </c>
      <c r="EC114" s="10"/>
      <c r="ED114">
        <v>0.96164864879358858</v>
      </c>
      <c r="EE114" s="1">
        <v>0.92969106729974893</v>
      </c>
      <c r="EG114">
        <f>CY114+DU114</f>
        <v>-1.3063003328124114</v>
      </c>
      <c r="EH114">
        <f>EG114/(SQRT(EG113^2+EG114^2+EG115^2))</f>
        <v>-0.92369382359790009</v>
      </c>
      <c r="EJ114">
        <f>Q114+AM114</f>
        <v>-0.15236934507481931</v>
      </c>
      <c r="EK114">
        <f>EJ114/(SQRT(EJ113^2+EJ114^2+EJ115^2))</f>
        <v>-0.11620909614822436</v>
      </c>
      <c r="EM114" s="23">
        <f>CY115*DU113-CY113*DU115</f>
        <v>0.18617884022788753</v>
      </c>
      <c r="EP114" s="9">
        <f>((SUMPRODUCT(CM114:CM116,BZ114:BZ116))*(SUMPRODUCT(CM114:CM116,CA114:CA116)))-((SUMPRODUCT(CN114:CN116,BZ114:BZ116))*(SUMPRODUCT(CN114:CN116,CA114:CA116)))</f>
        <v>-3.2801251762588968E-2</v>
      </c>
      <c r="EY114" s="28"/>
      <c r="EZ114" s="10"/>
      <c r="FA114" s="61">
        <v>-0.4007778815027308</v>
      </c>
      <c r="FB114" s="13">
        <f>BW115</f>
        <v>-45</v>
      </c>
      <c r="FC114" s="17">
        <v>0</v>
      </c>
      <c r="FD114">
        <v>0</v>
      </c>
      <c r="FF114" s="73">
        <f>(FD113*FD114)*(1-COS(RADIANS(EY113+45)))+FD115*(SIN(RADIANS(EY113+45)))</f>
        <v>-0.29102560650416531</v>
      </c>
      <c r="FG114" s="73">
        <f>(FD114^2)*(1-COS(RADIANS(EY113+45)))+(COS(RADIANS(EY113+45)))</f>
        <v>-0.95671526399388174</v>
      </c>
      <c r="FH114" s="73">
        <f>(FD114*FD115)*(1-COS(RADIANS(EY113+45)))-FD113*(SIN(RADIANS(EY113+45)))</f>
        <v>0</v>
      </c>
      <c r="FI114" s="10"/>
      <c r="FJ114">
        <v>-0.29102560650416531</v>
      </c>
      <c r="FK114" s="23">
        <f>SIN(RADIANS(176))*(COS(RADIANS(0)))</f>
        <v>6.9756473744125524E-2</v>
      </c>
      <c r="FM114" s="30">
        <f>(FK113*FK114)*(1-COS(RADIANS(EX113)))+FK115*(SIN(RADIANS(EX113)))</f>
        <v>-2.3711042090011594E-3</v>
      </c>
      <c r="FN114" s="30">
        <f>(FK114^2)*(1-COS(RADIANS(EX113)))+(COS(RADIANS(EX113)))</f>
        <v>0.96609163004718956</v>
      </c>
      <c r="FO114" s="30">
        <f>(FK114*FK115)*(1-COS(RADIANS(EX113)))-FK113*(SIN(RADIANS(EX113)))</f>
        <v>0.25818857491685071</v>
      </c>
      <c r="FQ114">
        <v>-0.27888893098380946</v>
      </c>
      <c r="FS114" s="28">
        <f>(FD113*FD114)*(1-COS(RADIANS(EW113)))+FD115*(SIN(RADIANS(EW113)))</f>
        <v>0.64278760968653947</v>
      </c>
      <c r="FT114" s="28">
        <f>(FD114^2)*(1-COS(RADIANS(EW113)))+(COS(RADIANS(EW113)))</f>
        <v>-0.7660444431189779</v>
      </c>
      <c r="FU114" s="28">
        <f>(FD114*FD115)*(1-COS(RADIANS(EW113)))-FD113*(SIN(RADIANS(EW113)))</f>
        <v>0</v>
      </c>
      <c r="FW114" s="61">
        <v>-0.89705882145463667</v>
      </c>
      <c r="FX114" s="13">
        <f>BX115</f>
        <v>243.3</v>
      </c>
      <c r="FY114" s="17">
        <v>0</v>
      </c>
      <c r="FZ114">
        <v>0</v>
      </c>
      <c r="GB114" s="73">
        <f>(FD113*FD114)*(1-COS(RADIANS(EY113-45)))+FD115*(SIN(RADIANS(EY113-45)))</f>
        <v>0.95671526399388163</v>
      </c>
      <c r="GC114" s="73">
        <f>(FD114^2)*(1-COS(RADIANS(EY113-45)))+(COS(RADIANS(EY113-45)))</f>
        <v>-0.29102560650416537</v>
      </c>
      <c r="GD114" s="73">
        <f>(FD114*FD115)*(1-COS(RADIANS(EY113-45)))-FD113*(SIN(RADIANS(EY113-45)))</f>
        <v>0</v>
      </c>
      <c r="GE114" s="10"/>
      <c r="GF114">
        <v>0.95671526399388163</v>
      </c>
      <c r="GG114" s="1">
        <v>0.92496466092338547</v>
      </c>
      <c r="GI114">
        <f>FA114+FW114</f>
        <v>-1.2978367029573674</v>
      </c>
      <c r="GJ114">
        <f>GI114/(SQRT(GI113^2+GI114^2+GI115^2))</f>
        <v>-0.91770913353394545</v>
      </c>
      <c r="GL114">
        <f>CH115+DC114</f>
        <v>-3.2801251762588968E-2</v>
      </c>
      <c r="GM114" t="e">
        <f>GL114/(SQRT(GL113^2+GL114^2+GL115^2))</f>
        <v>#VALUE!</v>
      </c>
      <c r="GO114" s="27">
        <f>FA115*FW113-FA113*FW115</f>
        <v>0.18617884022788755</v>
      </c>
    </row>
    <row r="115" spans="1:197" x14ac:dyDescent="0.2">
      <c r="A115" s="17">
        <f t="shared" si="185"/>
        <v>30</v>
      </c>
      <c r="B115" s="17">
        <f t="shared" si="185"/>
        <v>-50</v>
      </c>
      <c r="C115" s="17">
        <f t="shared" si="185"/>
        <v>268.7</v>
      </c>
      <c r="D115" t="s">
        <v>10</v>
      </c>
      <c r="E115" s="5">
        <f t="shared" si="183"/>
        <v>-0.33891678707829964</v>
      </c>
      <c r="F115" s="6">
        <f t="shared" si="183"/>
        <v>-3.4328125274686566E-2</v>
      </c>
      <c r="G115" s="7">
        <f t="shared" si="186"/>
        <v>9.0217084437262896E-2</v>
      </c>
      <c r="H115" s="8">
        <f t="shared" si="187"/>
        <v>-0.2425864295120822</v>
      </c>
      <c r="J115" s="10"/>
      <c r="P115" s="1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W115" s="1"/>
      <c r="BV115" s="17">
        <f t="shared" ref="BV115:BX116" si="190">BV19</f>
        <v>60</v>
      </c>
      <c r="BW115" s="17">
        <f t="shared" si="190"/>
        <v>-45</v>
      </c>
      <c r="BX115" s="17">
        <f t="shared" si="190"/>
        <v>243.3</v>
      </c>
      <c r="BY115" t="s">
        <v>9</v>
      </c>
      <c r="BZ115" s="5">
        <f t="shared" si="188"/>
        <v>0.3492962422733713</v>
      </c>
      <c r="CA115" s="6">
        <f t="shared" si="188"/>
        <v>-0.34518112468713447</v>
      </c>
      <c r="CB115" s="7">
        <f>CY114</f>
        <v>-0.41637267624034324</v>
      </c>
      <c r="CC115" s="8">
        <f>DU114</f>
        <v>-0.88992765657206818</v>
      </c>
      <c r="CE115" s="10"/>
      <c r="CH115">
        <f>((SUMPRODUCT(CM114:CM116,CK114:CK116))*(SUMPRODUCT(CM114:CM116,CL114:CL116)))-((SUMPRODUCT(CN114:CN116,CK114:CK116))*(SUMPRODUCT(CN114:CN116,CL114:CL116)))</f>
        <v>-3.2801251762588968E-2</v>
      </c>
      <c r="CI115" s="67"/>
      <c r="CJ115" s="10" t="s">
        <v>9</v>
      </c>
      <c r="CK115" s="5">
        <f t="shared" si="189"/>
        <v>0.3492962422733713</v>
      </c>
      <c r="CL115" s="6">
        <f t="shared" si="189"/>
        <v>-0.34518112468713447</v>
      </c>
      <c r="CM115" s="7">
        <f>FA114</f>
        <v>-0.4007778815027308</v>
      </c>
      <c r="CN115" s="8">
        <f>FW114</f>
        <v>-0.89705882145463667</v>
      </c>
      <c r="CP115">
        <f t="shared" si="184"/>
        <v>-9.8670839279614439E-2</v>
      </c>
      <c r="CQ115">
        <f t="shared" si="184"/>
        <v>-0.32743703463395935</v>
      </c>
      <c r="CR115">
        <f>CK117</f>
        <v>0</v>
      </c>
      <c r="CS115">
        <f>CN117</f>
        <v>0</v>
      </c>
      <c r="CW115" s="28"/>
      <c r="CX115" s="1"/>
      <c r="CY115" s="61">
        <v>8.8178969064106966E-2</v>
      </c>
      <c r="DA115" s="17">
        <v>0</v>
      </c>
      <c r="DB115">
        <v>1</v>
      </c>
      <c r="DD115" s="73">
        <f>(DB113*DB115)*(1-COS(RADIANS(CW113+45)))-DB114*(SIN(RADIANS(CW113+45)))</f>
        <v>0</v>
      </c>
      <c r="DE115" s="73">
        <f>(DB114*DB115)*(1-COS(RADIANS(CW113+45)))+DB113*(SIN(RADIANS(CW113+45)))</f>
        <v>0</v>
      </c>
      <c r="DF115" s="73">
        <f>(DB115^2)*(1-COS(RADIANS(CW113+45)))+(COS(RADIANS(CW113+45)))</f>
        <v>0.99999999999999989</v>
      </c>
      <c r="DG115" s="10"/>
      <c r="DH115">
        <v>0</v>
      </c>
      <c r="DI115" s="23">
        <f>SIN(RADIANS('[1]Biaxial Input'!$F$21))*SIN(RADIANS(0))</f>
        <v>0</v>
      </c>
      <c r="DK115" s="30">
        <f>(DI113*DI115)*(1-COS(RADIANS(CV113)))-DI114*(SIN(RADIANS(CV113)))</f>
        <v>-1.8054303924173627E-2</v>
      </c>
      <c r="DL115" s="30">
        <f>(DI114*DI115)*(1-COS(RADIANS(CV113)))+DI113*(SIN(RADIANS(CV113)))</f>
        <v>-0.25818857491685071</v>
      </c>
      <c r="DM115" s="30">
        <f>(DI115^2)*(1-COS(RADIANS(CV113)))+(COS(RADIANS(CV113)))</f>
        <v>0.96592582628906831</v>
      </c>
      <c r="DO115">
        <v>8.8178969064106966E-2</v>
      </c>
      <c r="DQ115" s="28">
        <f>(DB113*DB115)*(1-COS(RADIANS(CU113)))-DB114*(SIN(RADIANS(CU113)))</f>
        <v>0</v>
      </c>
      <c r="DR115" s="28">
        <f>(DB114*DB115)*(1-COS(RADIANS(CU113)))+DB113*(SIN(RADIANS(CU113)))</f>
        <v>0</v>
      </c>
      <c r="DS115" s="28">
        <f>(DB115^2)*(1-COS(RADIANS(CU113)))+(COS(RADIANS(CU113)))</f>
        <v>1</v>
      </c>
      <c r="DU115" s="61">
        <v>-0.2433346821202681</v>
      </c>
      <c r="DW115" s="17">
        <v>0</v>
      </c>
      <c r="DX115">
        <v>1</v>
      </c>
      <c r="DZ115" s="73">
        <f>(DB113*DB113)*(1-COS(RADIANS(CW113-45)))-DB113*(SIN(RADIANS(CW113-45)))</f>
        <v>0</v>
      </c>
      <c r="EA115" s="73">
        <f>(DB114*DB115)*(1-COS(RADIANS(CW113-45)))+DB113*(SIN(RADIANS(CW113-45)))</f>
        <v>0</v>
      </c>
      <c r="EB115" s="73">
        <f>(DB115^2)*(1-COS(RADIANS(CW113-45)))+(COS(RADIANS(CW113-45)))</f>
        <v>1</v>
      </c>
      <c r="EC115" s="10"/>
      <c r="ED115">
        <v>0</v>
      </c>
      <c r="EE115" s="1">
        <v>-0.2433346821202681</v>
      </c>
      <c r="EG115">
        <f>CY115+DU115</f>
        <v>-0.15515571305616113</v>
      </c>
      <c r="EH115">
        <f>EG115/(SQRT(EG113^2+EG114^2+EG115^2))</f>
        <v>-0.10971165684184569</v>
      </c>
      <c r="EJ115">
        <f>Q115+AM115</f>
        <v>0</v>
      </c>
      <c r="EK115">
        <f>EJ115/(SQRT(EJ113^2+EJ114^2+EJ115^2))</f>
        <v>0</v>
      </c>
      <c r="EM115" s="23">
        <f>CY113*DU114-CY114*DU113</f>
        <v>-0.96592582628906831</v>
      </c>
      <c r="ER115">
        <f t="shared" ref="ER115:ES117" si="191">CK114</f>
        <v>0.93180266183863136</v>
      </c>
      <c r="ES115">
        <f t="shared" si="191"/>
        <v>-0.87956522186239505</v>
      </c>
      <c r="ET115" t="e">
        <f>#REF!</f>
        <v>#REF!</v>
      </c>
      <c r="EU115" t="e">
        <f>#REF!</f>
        <v>#REF!</v>
      </c>
      <c r="EY115" s="28"/>
      <c r="EZ115" s="10"/>
      <c r="FA115" s="61">
        <v>9.2412314752664149E-2</v>
      </c>
      <c r="FB115" s="13">
        <f>BW116</f>
        <v>-50</v>
      </c>
      <c r="FC115" s="17">
        <v>0</v>
      </c>
      <c r="FD115">
        <v>1</v>
      </c>
      <c r="FF115" s="73">
        <f>(FD113*FD115)*(1-COS(RADIANS(EY113+45)))-FD114*(SIN(RADIANS(EY113+45)))</f>
        <v>0</v>
      </c>
      <c r="FG115" s="73">
        <f>(FD114*FD115)*(1-COS(RADIANS(EY113+45)))+FD113*(SIN(RADIANS(EY113+45)))</f>
        <v>0</v>
      </c>
      <c r="FH115" s="73">
        <f>(FD115^2)*(1-COS(RADIANS(EY113+45)))+(COS(RADIANS(EY113+45)))</f>
        <v>1</v>
      </c>
      <c r="FI115" s="10"/>
      <c r="FJ115">
        <v>0</v>
      </c>
      <c r="FK115" s="23">
        <f>SIN(RADIANS(176))*SIN(RADIANS(0))</f>
        <v>0</v>
      </c>
      <c r="FM115" s="30">
        <f>(FK113*FK115)*(1-COS(RADIANS(EX113)))-FK114*(SIN(RADIANS(EX113)))</f>
        <v>-1.8054303924173627E-2</v>
      </c>
      <c r="FN115" s="30">
        <f>(FK114*FK115)*(1-COS(RADIANS(EX113)))+FK113*(SIN(RADIANS(EX113)))</f>
        <v>-0.25818857491685071</v>
      </c>
      <c r="FO115" s="30">
        <f>(FK115^2)*(1-COS(RADIANS(EX113)))+(COS(RADIANS(EX113)))</f>
        <v>0.96592582628906831</v>
      </c>
      <c r="FQ115">
        <v>9.2412314752664149E-2</v>
      </c>
      <c r="FS115" s="28">
        <f>(FD113*FD115)*(1-COS(RADIANS(EW113)))-FD114*(SIN(RADIANS(EW113)))</f>
        <v>0</v>
      </c>
      <c r="FT115" s="28">
        <f>(FD114*FD115)*(1-COS(RADIANS(EW113)))+FD113*(SIN(RADIANS(EW113)))</f>
        <v>0</v>
      </c>
      <c r="FU115" s="28">
        <f>(FD115^2)*(1-COS(RADIANS(EW113)))+(COS(RADIANS(EW113)))</f>
        <v>1</v>
      </c>
      <c r="FW115" s="61">
        <v>-0.24175868586223576</v>
      </c>
      <c r="FX115" s="13">
        <f>BX116</f>
        <v>268.7</v>
      </c>
      <c r="FY115" s="17">
        <v>0</v>
      </c>
      <c r="FZ115">
        <v>1</v>
      </c>
      <c r="GB115" s="73">
        <f>(FD113*FD113)*(1-COS(RADIANS(EY113-45)))-FD113*(SIN(RADIANS(EY113-45)))</f>
        <v>0</v>
      </c>
      <c r="GC115" s="73">
        <f>(FD114*FD115)*(1-COS(RADIANS(EY113-45)))+FD113*(SIN(RADIANS(EY113-45)))</f>
        <v>0</v>
      </c>
      <c r="GD115" s="73">
        <f>(FD115^2)*(1-COS(RADIANS(EY113-45)))+(COS(RADIANS(EY113-45)))</f>
        <v>1</v>
      </c>
      <c r="GE115" s="10"/>
      <c r="GF115">
        <v>0</v>
      </c>
      <c r="GG115" s="1">
        <v>-0.24175868586223576</v>
      </c>
      <c r="GI115">
        <f>FA115+FW115</f>
        <v>-0.14934637110957161</v>
      </c>
      <c r="GJ115">
        <f>GI115/(SQRT(GI113^2+GI114^2+GI115^2))</f>
        <v>-0.10560383175718077</v>
      </c>
      <c r="GL115" t="e">
        <f>#REF!+DC115</f>
        <v>#REF!</v>
      </c>
      <c r="GM115" t="e">
        <f>GL115/(SQRT(GL113^2+GL114^2+GL115^2))</f>
        <v>#REF!</v>
      </c>
      <c r="GO115" s="27">
        <f>FA113*FW114-FA114*FW113</f>
        <v>-0.96592582628906831</v>
      </c>
    </row>
    <row r="116" spans="1:197" x14ac:dyDescent="0.2">
      <c r="A116" s="1"/>
      <c r="J116" s="10"/>
      <c r="Q116" s="82" t="s">
        <v>148</v>
      </c>
      <c r="R116" s="13"/>
      <c r="T116" s="10"/>
      <c r="U116" s="10"/>
      <c r="V116" s="10"/>
      <c r="W116" s="10"/>
      <c r="X116" s="10"/>
      <c r="Y116" s="10"/>
      <c r="Z116" s="80"/>
      <c r="AA116" s="23" t="s">
        <v>149</v>
      </c>
      <c r="AE116" s="1"/>
      <c r="AG116" s="80"/>
      <c r="AK116" s="13"/>
      <c r="AL116" s="81"/>
      <c r="AM116" s="82" t="s">
        <v>150</v>
      </c>
      <c r="AO116" s="13"/>
      <c r="AP116" s="13"/>
      <c r="AS116" s="1"/>
      <c r="AW116" s="1"/>
      <c r="BV116" s="17">
        <f t="shared" si="190"/>
        <v>30</v>
      </c>
      <c r="BW116" s="17">
        <f t="shared" si="190"/>
        <v>-50</v>
      </c>
      <c r="BX116" s="17">
        <f t="shared" si="190"/>
        <v>268.7</v>
      </c>
      <c r="BY116" t="s">
        <v>10</v>
      </c>
      <c r="BZ116" s="5">
        <f t="shared" si="188"/>
        <v>-9.8670839279614439E-2</v>
      </c>
      <c r="CA116" s="6">
        <f t="shared" si="188"/>
        <v>-0.32743703463395935</v>
      </c>
      <c r="CB116" s="7">
        <f>CY115</f>
        <v>8.8178969064106966E-2</v>
      </c>
      <c r="CC116" s="8">
        <f>DU115</f>
        <v>-0.2433346821202681</v>
      </c>
      <c r="CE116" s="10"/>
      <c r="CG116" s="10" t="s">
        <v>160</v>
      </c>
      <c r="CH116" s="10">
        <f>-CH113*((EY113-CW113)/(CH115-CE114))</f>
        <v>150.92008390372737</v>
      </c>
      <c r="CI116" s="67"/>
      <c r="CJ116" s="10" t="s">
        <v>10</v>
      </c>
      <c r="CK116" s="5">
        <f t="shared" si="189"/>
        <v>-9.8670839279614439E-2</v>
      </c>
      <c r="CL116" s="6">
        <f t="shared" si="189"/>
        <v>-0.32743703463395935</v>
      </c>
      <c r="CM116" s="7">
        <f>FA115</f>
        <v>9.2412314752664149E-2</v>
      </c>
      <c r="CN116" s="8">
        <f>FW115</f>
        <v>-0.24175868586223576</v>
      </c>
      <c r="CW116" s="28"/>
      <c r="CX116" s="1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EE116" s="1"/>
      <c r="EI116" s="64">
        <f>(DEGREES(ACOS((EH113*EK113+EH114*EK114+EH115*EK115)/((SQRT(EH113^2+EH114^2+EH115^2))*(SQRT(EK113^2+EK114^2+EK115^2))))))</f>
        <v>104.90745659847909</v>
      </c>
      <c r="ER116">
        <f t="shared" si="191"/>
        <v>0.3492962422733713</v>
      </c>
      <c r="ES116">
        <f t="shared" si="191"/>
        <v>-0.34518112468713447</v>
      </c>
      <c r="ET116" t="e">
        <f>#REF!</f>
        <v>#REF!</v>
      </c>
      <c r="EU116" t="e">
        <f>#REF!</f>
        <v>#REF!</v>
      </c>
      <c r="EY116" s="28"/>
      <c r="EZ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GG116" s="1"/>
      <c r="GK116" s="64" t="e">
        <f>(DEGREES(ACOS((GJ113*GM113+GJ114*GM114+GJ115*GM115)/((SQRT(GJ113^2+GJ114^2+GJ115^2))*(SQRT(GM113^2+GM114^2+GM115^2))))))</f>
        <v>#VALUE!</v>
      </c>
    </row>
    <row r="117" spans="1:197" x14ac:dyDescent="0.2">
      <c r="A117" s="1"/>
      <c r="E117" s="5" t="s">
        <v>4</v>
      </c>
      <c r="F117" s="6" t="s">
        <v>5</v>
      </c>
      <c r="G117" s="7" t="s">
        <v>6</v>
      </c>
      <c r="H117" s="8" t="s">
        <v>1</v>
      </c>
      <c r="I117">
        <v>5</v>
      </c>
      <c r="J117" s="9" t="s">
        <v>7</v>
      </c>
      <c r="K117">
        <v>5</v>
      </c>
      <c r="L117" s="10"/>
      <c r="M117" s="17">
        <f>A101</f>
        <v>90</v>
      </c>
      <c r="N117" s="17">
        <f>B101</f>
        <v>20</v>
      </c>
      <c r="O117" s="17">
        <f>C101</f>
        <v>201.2</v>
      </c>
      <c r="Q117" s="61">
        <f t="array" ref="Q117:Q119">MMULT(AI117:AK119,AG117:AG119)</f>
        <v>0.85835583531131898</v>
      </c>
      <c r="R117" s="13"/>
      <c r="S117" s="17">
        <v>1</v>
      </c>
      <c r="T117">
        <v>0</v>
      </c>
      <c r="V117" s="73">
        <f>(T117^2)*(1-COS(RADIANS(O117+45)))+(COS(RADIANS(O117+45)))</f>
        <v>-0.40354529635239011</v>
      </c>
      <c r="W117" s="73">
        <f>(T117*T118)*(1-COS(RADIANS(O117+45)))-T119*(SIN(RADIANS(O117+45)))</f>
        <v>0.91495966784982474</v>
      </c>
      <c r="X117" s="73">
        <f>(T117*T119)*(1-COS(RADIANS(O117+45)))+T118*(SIN(RADIANS(O117+45)))</f>
        <v>0</v>
      </c>
      <c r="Y117" s="10"/>
      <c r="Z117">
        <f t="array" ref="Z117:Z119">MMULT(V117:X119,S117:S119)</f>
        <v>-0.40354529635239011</v>
      </c>
      <c r="AA117" s="23">
        <f>COS(RADIANS('[1]Biaxial Input'!$F$21))</f>
        <v>-0.9975640502598242</v>
      </c>
      <c r="AC117" s="30">
        <f>(AA117^2)*(1-COS(RADIANS(N117)))+(COS(RADIANS(N117)))</f>
        <v>0.99970654636555623</v>
      </c>
      <c r="AD117" s="30">
        <f>(AA117*AA118)*(1-COS(RADIANS(N117)))-AA119*(SIN(RADIANS(N117)))</f>
        <v>-4.1965824879998722E-3</v>
      </c>
      <c r="AE117" s="30">
        <f>(AA117*AA119)*(1-COS(RADIANS(N117)))+AA118*(SIN(RADIANS(N117)))</f>
        <v>2.3858119147859059E-2</v>
      </c>
      <c r="AG117">
        <f t="array" ref="AG117:AG119">MMULT(AC117:AE119,Z117:Z119)</f>
        <v>-0.3995871707991881</v>
      </c>
      <c r="AI117" s="28">
        <f>(T117^2)*(1-COS(RADIANS(M117)))+(COS(RADIANS(M117)))</f>
        <v>6.1257422745431001E-17</v>
      </c>
      <c r="AJ117" s="28">
        <f>(T117*T118)*(1-COS(RADIANS(M117)))-T119*(SIN(RADIANS(M117)))</f>
        <v>-1</v>
      </c>
      <c r="AK117" s="28">
        <f>(T117*T119)*(1-COS(RADIANS(M117)))+T118*(SIN(RADIANS(M117)))</f>
        <v>0</v>
      </c>
      <c r="AM117" s="61">
        <f t="array" ref="AM117:AM119">MMULT(AI117:AK119,AW117:AW119)</f>
        <v>-0.3831666626884056</v>
      </c>
      <c r="AN117" s="13"/>
      <c r="AO117" s="17">
        <v>1</v>
      </c>
      <c r="AP117">
        <v>0</v>
      </c>
      <c r="AR117" s="73">
        <f>(T117^2)*(1-COS(RADIANS(O117-45)))+(COS(RADIANS(O117-45)))</f>
        <v>-0.91495966784982474</v>
      </c>
      <c r="AS117" s="73">
        <f>(T117*T118)*(1-COS(RADIANS(O117-45)))-T119*(SIN(RADIANS(O117-45)))</f>
        <v>-0.40354529635239006</v>
      </c>
      <c r="AT117" s="73">
        <f>(T117*T119)*(1-COS(RADIANS(O117-45)))+T118*(SIN(RADIANS(O117-45)))</f>
        <v>0</v>
      </c>
      <c r="AU117" s="10"/>
      <c r="AV117">
        <f t="array" ref="AV117:AV119">MMULT(AR117:AT119,S117:S119)</f>
        <v>-0.91495966784982474</v>
      </c>
      <c r="AW117" s="1">
        <f t="array" ref="AW117:AW119">MMULT(AC117:AE119,AV117:AV119)</f>
        <v>-0.91638468073371182</v>
      </c>
      <c r="BV117" s="1"/>
      <c r="CE117" s="10"/>
      <c r="CS117" s="15"/>
      <c r="CW117" s="28"/>
      <c r="CY117" s="82" t="s">
        <v>148</v>
      </c>
      <c r="CZ117" s="13"/>
      <c r="DB117" s="10"/>
      <c r="DC117" s="10"/>
      <c r="DD117" s="10"/>
      <c r="DE117" s="10"/>
      <c r="DF117" s="10"/>
      <c r="DG117" s="10"/>
      <c r="DH117" s="80"/>
      <c r="DI117" s="23" t="s">
        <v>149</v>
      </c>
      <c r="DM117" s="1"/>
      <c r="DO117" s="80"/>
      <c r="DS117" s="13"/>
      <c r="DT117" s="81"/>
      <c r="DU117" s="82" t="s">
        <v>150</v>
      </c>
      <c r="DW117" s="13"/>
      <c r="DX117" s="13"/>
      <c r="EA117" s="1"/>
      <c r="EE117" s="1"/>
      <c r="ER117">
        <f t="shared" si="191"/>
        <v>-9.8670839279614439E-2</v>
      </c>
      <c r="ES117">
        <f t="shared" si="191"/>
        <v>-0.32743703463395935</v>
      </c>
      <c r="ET117" t="e">
        <f>#REF!</f>
        <v>#REF!</v>
      </c>
      <c r="EU117" t="e">
        <f>#REF!</f>
        <v>#REF!</v>
      </c>
      <c r="EY117" s="28"/>
      <c r="EZ117" s="10"/>
      <c r="FA117" s="82" t="s">
        <v>148</v>
      </c>
      <c r="FB117" s="13"/>
      <c r="FD117" s="10"/>
      <c r="FE117" s="10"/>
      <c r="FF117" s="10"/>
      <c r="FG117" s="10"/>
      <c r="FH117" s="10"/>
      <c r="FI117" s="10"/>
      <c r="FJ117" s="80"/>
      <c r="FK117" s="23" t="s">
        <v>149</v>
      </c>
      <c r="FO117" s="1"/>
      <c r="FQ117" s="80"/>
      <c r="FU117" s="13"/>
      <c r="FV117" s="81"/>
      <c r="FW117" s="82" t="s">
        <v>150</v>
      </c>
      <c r="FY117" s="13"/>
      <c r="FZ117" s="13"/>
      <c r="GC117" s="1"/>
      <c r="GG117" s="1"/>
      <c r="GK117" s="13"/>
    </row>
    <row r="118" spans="1:197" x14ac:dyDescent="0.2">
      <c r="A118" s="1"/>
      <c r="D118" t="s">
        <v>8</v>
      </c>
      <c r="E118" s="5">
        <f t="shared" ref="E118:F120" si="192">E113</f>
        <v>0.88011721234848816</v>
      </c>
      <c r="F118" s="6">
        <f t="shared" si="192"/>
        <v>-0.54781863928252683</v>
      </c>
      <c r="G118" s="7">
        <f>Q117</f>
        <v>0.85835583531131898</v>
      </c>
      <c r="H118" s="8">
        <f>AM117</f>
        <v>-0.3831666626884056</v>
      </c>
      <c r="J118" s="9">
        <f>((SUMPRODUCT(G118:G120,E118:E120))*(SUMPRODUCT(G118:(G120),F118:F120)))-((SUMPRODUCT(H118:H120,E118:E120))*(SUMPRODUCT(H118:H120,F118:F120)))</f>
        <v>-0.12130850265174313</v>
      </c>
      <c r="Q118" s="61">
        <v>-0.39958717079918815</v>
      </c>
      <c r="S118" s="17">
        <v>0</v>
      </c>
      <c r="T118">
        <v>0</v>
      </c>
      <c r="V118" s="73">
        <f>(T117*T118)*(1-COS(RADIANS(O117+45)))+T119*(SIN(RADIANS(O117+45)))</f>
        <v>-0.91495966784982474</v>
      </c>
      <c r="W118" s="73">
        <f>(T118^2)*(1-COS(RADIANS(O117+45)))+(COS(RADIANS(O117+45)))</f>
        <v>-0.40354529635239011</v>
      </c>
      <c r="X118" s="73">
        <f>(T118*T119)*(1-COS(RADIANS(O117+45)))-T117*(SIN(RADIANS(O117+45)))</f>
        <v>0</v>
      </c>
      <c r="Y118" s="10"/>
      <c r="Z118">
        <v>-0.91495966784982474</v>
      </c>
      <c r="AA118" s="23">
        <f>SIN(RADIANS('[1]Biaxial Input'!$F$21))*(COS(RADIANS(0)))</f>
        <v>6.9756473744125524E-2</v>
      </c>
      <c r="AC118" s="30">
        <f>(AA117*AA118)*(1-COS(RADIANS(N117)))+AA119*(SIN(RADIANS(N117)))</f>
        <v>-4.1965824879998722E-3</v>
      </c>
      <c r="AD118" s="30">
        <f>(AA118^2)*(1-COS(RADIANS(N117)))+(COS(RADIANS(N117)))</f>
        <v>0.9399860744203522</v>
      </c>
      <c r="AE118" s="30">
        <f>(AA118*AA119)*(1-COS(RADIANS(N117)))-AA117*(SIN(RADIANS(N117)))</f>
        <v>0.34118699944639969</v>
      </c>
      <c r="AG118">
        <v>-0.85835583531131898</v>
      </c>
      <c r="AI118" s="28">
        <f>(T117*T118)*(1-COS(RADIANS(M117)))+T119*(SIN(RADIANS(M117)))</f>
        <v>1</v>
      </c>
      <c r="AJ118" s="28">
        <f>(T118^2)*(1-COS(RADIANS(M117)))+(COS(RADIANS(M117)))</f>
        <v>6.1257422745431001E-17</v>
      </c>
      <c r="AK118" s="28">
        <f>(T118*T119)*(1-COS(RADIANS(M117)))-T117*(SIN(RADIANS(M117)))</f>
        <v>0</v>
      </c>
      <c r="AM118" s="61">
        <v>-0.91638468073371182</v>
      </c>
      <c r="AO118" s="17">
        <v>0</v>
      </c>
      <c r="AP118">
        <v>0</v>
      </c>
      <c r="AR118" s="73">
        <f>(T117*T118)*(1-COS(RADIANS(O117-45)))+T119*(SIN(RADIANS(O117-45)))</f>
        <v>0.40354529635239006</v>
      </c>
      <c r="AS118" s="73">
        <f>(T118^2)*(1-COS(RADIANS(O117-45)))+(COS(RADIANS(O117-45)))</f>
        <v>-0.91495966784982474</v>
      </c>
      <c r="AT118" s="73">
        <f>(T118*T119)*(1-COS(RADIANS(O117-45)))-T117*(SIN(RADIANS(O117-45)))</f>
        <v>0</v>
      </c>
      <c r="AU118" s="10"/>
      <c r="AV118">
        <v>0.40354529635239006</v>
      </c>
      <c r="AW118" s="1">
        <v>0.38316666268840555</v>
      </c>
      <c r="BV118" s="1"/>
      <c r="BZ118" s="5" t="s">
        <v>4</v>
      </c>
      <c r="CA118" s="6" t="s">
        <v>5</v>
      </c>
      <c r="CB118" s="7" t="s">
        <v>6</v>
      </c>
      <c r="CC118" s="8" t="s">
        <v>1</v>
      </c>
      <c r="CD118">
        <v>5</v>
      </c>
      <c r="CE118" s="9" t="s">
        <v>7</v>
      </c>
      <c r="CG118" s="90" t="s">
        <v>157</v>
      </c>
      <c r="CH118" s="61">
        <f>CE119-((CH120-CE119)/(EY118-CW118))*CW118</f>
        <v>6.4338117579992824</v>
      </c>
      <c r="CI118" s="10"/>
      <c r="CK118" s="5" t="s">
        <v>4</v>
      </c>
      <c r="CL118" s="6" t="s">
        <v>5</v>
      </c>
      <c r="CM118" s="7" t="s">
        <v>6</v>
      </c>
      <c r="CN118" s="8" t="s">
        <v>1</v>
      </c>
      <c r="CO118" s="10"/>
      <c r="CP118">
        <f t="shared" ref="CP118:CQ120" si="193">BZ119</f>
        <v>0.93180266183863136</v>
      </c>
      <c r="CQ118">
        <f t="shared" si="193"/>
        <v>-0.87956522186239505</v>
      </c>
      <c r="CR118">
        <f>CI122</f>
        <v>0</v>
      </c>
      <c r="CS118">
        <f>CL122</f>
        <v>0</v>
      </c>
      <c r="CU118" s="17">
        <f>CU22</f>
        <v>90</v>
      </c>
      <c r="CV118" s="17">
        <f>CV22</f>
        <v>20</v>
      </c>
      <c r="CW118" s="31">
        <f>CH25</f>
        <v>201.39234768477993</v>
      </c>
      <c r="CY118" s="61">
        <f t="array" ref="CY118:CY120">MMULT(DQ118:DS120,DO118:DO120)</f>
        <v>0.85963732497133938</v>
      </c>
      <c r="CZ118" s="13"/>
      <c r="DA118" s="17">
        <v>1</v>
      </c>
      <c r="DB118">
        <v>0</v>
      </c>
      <c r="DD118" s="73">
        <f>(DB118^2)*(1-COS(RADIANS(CW118+45)))+(COS(RADIANS(CW118+45)))</f>
        <v>-0.40047141664726255</v>
      </c>
      <c r="DE118" s="73">
        <f>(DB118*DB119)*(1-COS(RADIANS(CW118+45)))-DB120*(SIN(RADIANS(CW118+45)))</f>
        <v>0.91630925153494691</v>
      </c>
      <c r="DF118" s="73">
        <f>(DB118*DB120)*(1-COS(RADIANS(CW118+45)))+DB119*(SIN(RADIANS(CW118+45)))</f>
        <v>0</v>
      </c>
      <c r="DG118" s="10"/>
      <c r="DH118">
        <f t="array" ref="DH118:DH120">MMULT(DD118:DF120,DA118:DA120)</f>
        <v>-0.40047141664726255</v>
      </c>
      <c r="DI118" s="23">
        <f>COS(RADIANS('[1]Biaxial Input'!$F$21))</f>
        <v>-0.9975640502598242</v>
      </c>
      <c r="DK118" s="30">
        <f>(DI118^2)*(1-COS(RADIANS(CV118)))+(COS(RADIANS(CV118)))</f>
        <v>0.99970654636555623</v>
      </c>
      <c r="DL118" s="30">
        <f>(DI118*DI119)*(1-COS(RADIANS(CV118)))-DI120*(SIN(RADIANS(CV118)))</f>
        <v>-4.1965824879998722E-3</v>
      </c>
      <c r="DM118" s="30">
        <f>(DI118*DI120)*(1-COS(RADIANS(CV118)))+DI119*(SIN(RADIANS(CV118)))</f>
        <v>2.3858119147859059E-2</v>
      </c>
      <c r="DO118">
        <f t="array" ref="DO118:DO120">MMULT(DK118:DM120,DH118:DH120)</f>
        <v>-0.39650852949597276</v>
      </c>
      <c r="DQ118" s="28">
        <f>(DB118^2)*(1-COS(RADIANS(CU118)))+(COS(RADIANS(CU118)))</f>
        <v>6.1257422745431001E-17</v>
      </c>
      <c r="DR118" s="28">
        <f>(DB118*DB119)*(1-COS(RADIANS(CU118)))-DB120*(SIN(RADIANS(CU118)))</f>
        <v>-1</v>
      </c>
      <c r="DS118" s="28">
        <f>(DB118*DB120)*(1-COS(RADIANS(CU118)))+DB119*(SIN(RADIANS(CU118)))</f>
        <v>0</v>
      </c>
      <c r="DU118" s="61">
        <f t="array" ref="DU118:DU120">MMULT(DQ118:DS120,EE118:EE120)</f>
        <v>-0.38028292221040105</v>
      </c>
      <c r="DV118" s="13"/>
      <c r="DW118" s="17">
        <v>1</v>
      </c>
      <c r="DX118">
        <v>0</v>
      </c>
      <c r="DZ118" s="73">
        <f>(DB118^2)*(1-COS(RADIANS(CW118-45)))+(COS(RADIANS(CW118-45)))</f>
        <v>-0.91630925153494713</v>
      </c>
      <c r="EA118" s="73">
        <f>(DB118*DB119)*(1-COS(RADIANS(CW118-45)))-DB120*(SIN(RADIANS(CW118-45)))</f>
        <v>-0.4004714166472621</v>
      </c>
      <c r="EB118" s="73">
        <f>(DB118*DB120)*(1-COS(RADIANS(CW118-45)))+DB119*(SIN(RADIANS(CW118-45)))</f>
        <v>0</v>
      </c>
      <c r="EC118" s="10"/>
      <c r="ED118">
        <f t="array" ref="ED118:ED120">MMULT(DZ118:EB120,DA118:DA120)</f>
        <v>-0.91630925153494713</v>
      </c>
      <c r="EE118" s="1">
        <f t="array" ref="EE118:EE120">MMULT(DK118:DM120,ED118:ED120)</f>
        <v>-0.9177209685888561</v>
      </c>
      <c r="EG118">
        <f>CY118+DU118</f>
        <v>0.47935440276093833</v>
      </c>
      <c r="EH118">
        <f>EG118/(SQRT(EG118^2+EG119^2+EG120^2))</f>
        <v>0.33895474878388687</v>
      </c>
      <c r="EJ118">
        <f>Q118+AM118</f>
        <v>-1.3159718515329</v>
      </c>
      <c r="EK118">
        <f>EJ118/(SQRT(EJ118^2+EJ119^2+EJ120^2))</f>
        <v>-0.98797486018018599</v>
      </c>
      <c r="EM118" s="23">
        <f>CY119*DU120-CY120*DU119</f>
        <v>0.34118699944639963</v>
      </c>
      <c r="EO118" s="15">
        <v>5</v>
      </c>
      <c r="EP118" s="9" t="s">
        <v>7</v>
      </c>
      <c r="EW118" s="17">
        <f>CU118</f>
        <v>90</v>
      </c>
      <c r="EX118" s="17">
        <f>CV118</f>
        <v>20</v>
      </c>
      <c r="EY118" s="31">
        <f>1+CW118</f>
        <v>202.39234768477993</v>
      </c>
      <c r="EZ118" s="10"/>
      <c r="FA118" s="61">
        <f t="array" ref="FA118:FA120">MMULT(FS118:FU120,FQ118:FQ120)</f>
        <v>0.86614325016257343</v>
      </c>
      <c r="FB118" s="13">
        <f>BW119</f>
        <v>0</v>
      </c>
      <c r="FC118" s="17">
        <v>1</v>
      </c>
      <c r="FD118">
        <v>0</v>
      </c>
      <c r="FF118" s="73">
        <f>(FD118^2)*(1-COS(RADIANS(EY118+45)))+(COS(RADIANS(EY118+45)))</f>
        <v>-0.38441862143074873</v>
      </c>
      <c r="FG118" s="73">
        <f>(FD118*FD119)*(1-COS(RADIANS(EY118+45)))-FD120*(SIN(RADIANS(EY118+45)))</f>
        <v>0.92315888312753758</v>
      </c>
      <c r="FH118" s="73">
        <f>(FD118*FD120)*(1-COS(RADIANS(EY118+45)))+FD119*(SIN(RADIANS(EY118+45)))</f>
        <v>0</v>
      </c>
      <c r="FI118" s="10"/>
      <c r="FJ118">
        <f t="array" ref="FJ118:FJ120">MMULT(FF118:FH120,FC118:FC120)</f>
        <v>-0.38441862143074873</v>
      </c>
      <c r="FK118" s="23">
        <f>COS(RADIANS(176))</f>
        <v>-0.9975640502598242</v>
      </c>
      <c r="FM118" s="30">
        <f>(FK118^2)*(1-COS(RADIANS(EX118)))+(COS(RADIANS(EX118)))</f>
        <v>0.99970654636555623</v>
      </c>
      <c r="FN118" s="30">
        <f>(FK118*FK119)*(1-COS(RADIANS(EX118)))-FK120*(SIN(RADIANS(EX118)))</f>
        <v>-4.1965824879998722E-3</v>
      </c>
      <c r="FO118" s="30">
        <f>(FK118*FK120)*(1-COS(RADIANS(EX118)))+FK119*(SIN(RADIANS(EX118)))</f>
        <v>2.3858119147859059E-2</v>
      </c>
      <c r="FQ118">
        <f t="array" ref="FQ118:FQ120">MMULT(FM118:FO120,FJ118:FJ120)</f>
        <v>-0.38043169998656745</v>
      </c>
      <c r="FS118" s="28">
        <f>(FD118^2)*(1-COS(RADIANS(EW118)))+(COS(RADIANS(EW118)))</f>
        <v>6.1257422745431001E-17</v>
      </c>
      <c r="FT118" s="28">
        <f>(FD118*FD119)*(1-COS(RADIANS(EW118)))-FD120*(SIN(RADIANS(EW118)))</f>
        <v>-1</v>
      </c>
      <c r="FU118" s="28">
        <f>(FD118*FD120)*(1-COS(RADIANS(EW118)))+FD119*(SIN(RADIANS(EW118)))</f>
        <v>0</v>
      </c>
      <c r="FW118" s="61">
        <f t="array" ref="FW118:FW120">MMULT(FS118:FU120,GG118:GG120)</f>
        <v>-0.36522226329534796</v>
      </c>
      <c r="FX118" s="13">
        <f>BX119</f>
        <v>0</v>
      </c>
      <c r="FY118" s="17">
        <v>1</v>
      </c>
      <c r="FZ118">
        <v>0</v>
      </c>
      <c r="GB118" s="73">
        <f>(FD118^2)*(1-COS(RADIANS(EY118-45)))+(COS(RADIANS(EY118-45)))</f>
        <v>-0.92315888312753747</v>
      </c>
      <c r="GC118" s="73">
        <f>(FD118*FD119)*(1-COS(RADIANS(EY118-45)))-FD120*(SIN(RADIANS(EY118-45)))</f>
        <v>-0.38441862143074912</v>
      </c>
      <c r="GD118" s="73">
        <f>(FD118*FD120)*(1-COS(RADIANS(EY118-45)))+FD119*(SIN(RADIANS(EY118-45)))</f>
        <v>0</v>
      </c>
      <c r="GE118" s="10"/>
      <c r="GF118">
        <f t="array" ref="GF118:GF120">MMULT(GB118:GD120,FC118:FC120)</f>
        <v>-0.92315888312753747</v>
      </c>
      <c r="GG118" s="1">
        <f t="array" ref="GG118:GG120">MMULT(FM118:FO120,GF118:GF120)</f>
        <v>-0.92450122325287198</v>
      </c>
      <c r="GI118">
        <f>FA118+FW118</f>
        <v>0.50092098686722553</v>
      </c>
      <c r="GJ118">
        <f>GI118/(SQRT(GI118^2+GI119^2+GI120^2))</f>
        <v>0.35420462665247271</v>
      </c>
      <c r="GL118" t="e">
        <f>CH119+DC118</f>
        <v>#VALUE!</v>
      </c>
      <c r="GM118" t="e">
        <f>GL118/(SQRT(GL118^2+GL119^2+GL120^2))</f>
        <v>#VALUE!</v>
      </c>
      <c r="GO118" s="27">
        <f>FA119*FW120-FA120*FW119</f>
        <v>0.34118699944639969</v>
      </c>
    </row>
    <row r="119" spans="1:197" x14ac:dyDescent="0.2">
      <c r="A119" s="1"/>
      <c r="D119" t="s">
        <v>9</v>
      </c>
      <c r="E119" s="5">
        <f t="shared" si="192"/>
        <v>-0.33245917638779182</v>
      </c>
      <c r="F119" s="6">
        <f t="shared" si="192"/>
        <v>-0.83589252794229851</v>
      </c>
      <c r="G119" s="7">
        <f t="shared" ref="G119:G120" si="194">Q118</f>
        <v>-0.39958717079918815</v>
      </c>
      <c r="H119" s="8">
        <f t="shared" ref="H119:H120" si="195">AM118</f>
        <v>-0.91638468073371182</v>
      </c>
      <c r="J119" s="10"/>
      <c r="Q119" s="61">
        <v>0.32180017545008965</v>
      </c>
      <c r="S119" s="17">
        <v>0</v>
      </c>
      <c r="T119">
        <v>1</v>
      </c>
      <c r="V119" s="73">
        <f>(T117*T119)*(1-COS(RADIANS(O117+45)))-T118*(SIN(RADIANS(O117+45)))</f>
        <v>0</v>
      </c>
      <c r="W119" s="73">
        <f>(T118*T119)*(1-COS(RADIANS(O117+45)))+T117*(SIN(RADIANS(O117+45)))</f>
        <v>0</v>
      </c>
      <c r="X119" s="73">
        <f>(T119^2)*(1-COS(RADIANS(O117+45)))+(COS(RADIANS(O117+45)))</f>
        <v>0.99999999999999989</v>
      </c>
      <c r="Y119" s="10"/>
      <c r="Z119">
        <v>0</v>
      </c>
      <c r="AA119" s="23">
        <f>SIN(RADIANS('[1]Biaxial Input'!$F$21))*SIN(RADIANS(0))</f>
        <v>0</v>
      </c>
      <c r="AC119" s="30">
        <f>(AA117*AA119)*(1-COS(RADIANS(N117)))-AA118*(SIN(RADIANS(N117)))</f>
        <v>-2.3858119147859059E-2</v>
      </c>
      <c r="AD119" s="30">
        <f>(AA118*AA119)*(1-COS(RADIANS(N117)))+AA117*(SIN(RADIANS(N117)))</f>
        <v>-0.34118699944639969</v>
      </c>
      <c r="AE119" s="30">
        <f>(AA119^2)*(1-COS(RADIANS(N117)))+(COS(RADIANS(N117)))</f>
        <v>0.93969262078590843</v>
      </c>
      <c r="AG119">
        <v>0.32180017545008965</v>
      </c>
      <c r="AI119" s="28">
        <f>(T117*T119)*(1-COS(RADIANS(M117)))-T118*(SIN(RADIANS(M117)))</f>
        <v>0</v>
      </c>
      <c r="AJ119" s="28">
        <f>(T118*T119)*(1-COS(RADIANS(M117)))+T117*(SIN(RADIANS(M117)))</f>
        <v>0</v>
      </c>
      <c r="AK119" s="28">
        <f>(T119^2)*(1-COS(RADIANS(M117)))+(COS(RADIANS(M117)))</f>
        <v>1</v>
      </c>
      <c r="AM119" s="61">
        <v>-0.11585519203213344</v>
      </c>
      <c r="AO119" s="17">
        <v>0</v>
      </c>
      <c r="AP119">
        <v>1</v>
      </c>
      <c r="AR119" s="73">
        <f>(T117*T117)*(1-COS(RADIANS(O117-45)))-T117*(SIN(RADIANS(O117-45)))</f>
        <v>0</v>
      </c>
      <c r="AS119" s="73">
        <f>(T118*T119)*(1-COS(RADIANS(O117-45)))+T117*(SIN(RADIANS(O117-45)))</f>
        <v>0</v>
      </c>
      <c r="AT119" s="73">
        <f>(T119^2)*(1-COS(RADIANS(O117-45)))+(COS(RADIANS(O117-45)))</f>
        <v>1</v>
      </c>
      <c r="AU119" s="10"/>
      <c r="AV119">
        <v>0</v>
      </c>
      <c r="AW119" s="1">
        <v>-0.11585519203213344</v>
      </c>
      <c r="BV119" s="1"/>
      <c r="BY119" t="s">
        <v>8</v>
      </c>
      <c r="BZ119" s="5">
        <f t="shared" ref="BZ119:CA121" si="196">BZ114</f>
        <v>0.93180266183863136</v>
      </c>
      <c r="CA119" s="6">
        <f t="shared" si="196"/>
        <v>-0.87956522186239505</v>
      </c>
      <c r="CB119" s="7">
        <f>CY118</f>
        <v>0.85963732497133938</v>
      </c>
      <c r="CC119" s="8">
        <f>DU118</f>
        <v>-0.38028292221040105</v>
      </c>
      <c r="CE119" s="9">
        <f>((SUMPRODUCT(CB119:CB121,BZ119:BZ121))*(SUMPRODUCT(CB119:(CB121),CA119:CA121)))-((SUMPRODUCT(CC119:CC121,BZ119:BZ121))*(SUMPRODUCT(CC119:CC121,CA119:CA121)))</f>
        <v>-3.6445019128139577E-6</v>
      </c>
      <c r="CG119">
        <v>1</v>
      </c>
      <c r="CH119" t="s">
        <v>161</v>
      </c>
      <c r="CI119" s="67"/>
      <c r="CJ119" s="1" t="s">
        <v>8</v>
      </c>
      <c r="CK119" s="5">
        <f t="shared" ref="CK119:CL121" si="197">BZ119</f>
        <v>0.93180266183863136</v>
      </c>
      <c r="CL119" s="6">
        <f t="shared" si="197"/>
        <v>-0.87956522186239505</v>
      </c>
      <c r="CM119" s="7">
        <f>FA118</f>
        <v>0.86614325016257343</v>
      </c>
      <c r="CN119" s="8">
        <f>FW118</f>
        <v>-0.36522226329534796</v>
      </c>
      <c r="CO119" s="10"/>
      <c r="CP119">
        <f t="shared" si="193"/>
        <v>0.3492962422733713</v>
      </c>
      <c r="CQ119">
        <f t="shared" si="193"/>
        <v>-0.34518112468713447</v>
      </c>
      <c r="CR119">
        <f>CJ122</f>
        <v>0</v>
      </c>
      <c r="CS119">
        <f>CM122</f>
        <v>0</v>
      </c>
      <c r="CW119" s="28"/>
      <c r="CY119" s="61">
        <v>-0.39650852949597282</v>
      </c>
      <c r="DA119" s="17">
        <v>0</v>
      </c>
      <c r="DB119">
        <v>0</v>
      </c>
      <c r="DD119" s="73">
        <f>(DB118*DB119)*(1-COS(RADIANS(CW118+45)))+DB120*(SIN(RADIANS(CW118+45)))</f>
        <v>-0.91630925153494691</v>
      </c>
      <c r="DE119" s="73">
        <f>(DB119^2)*(1-COS(RADIANS(CW118+45)))+(COS(RADIANS(CW118+45)))</f>
        <v>-0.40047141664726255</v>
      </c>
      <c r="DF119" s="73">
        <f>(DB119*DB120)*(1-COS(RADIANS(CW118+45)))-DB118*(SIN(RADIANS(CW118+45)))</f>
        <v>0</v>
      </c>
      <c r="DG119" s="10"/>
      <c r="DH119">
        <v>-0.91630925153494691</v>
      </c>
      <c r="DI119" s="23">
        <f>SIN(RADIANS('[1]Biaxial Input'!$F$21))*(COS(RADIANS(0)))</f>
        <v>6.9756473744125524E-2</v>
      </c>
      <c r="DK119" s="30">
        <f>(DI118*DI119)*(1-COS(RADIANS(CV118)))+DI120*(SIN(RADIANS(CV118)))</f>
        <v>-4.1965824879998722E-3</v>
      </c>
      <c r="DL119" s="30">
        <f>(DI119^2)*(1-COS(RADIANS(CV118)))+(COS(RADIANS(CV118)))</f>
        <v>0.9399860744203522</v>
      </c>
      <c r="DM119" s="30">
        <f>(DI119*DI120)*(1-COS(RADIANS(CV118)))-DI118*(SIN(RADIANS(CV118)))</f>
        <v>0.34118699944639969</v>
      </c>
      <c r="DO119">
        <v>-0.85963732497133938</v>
      </c>
      <c r="DQ119" s="28">
        <f>(DB118*DB119)*(1-COS(RADIANS(CU118)))+DB120*(SIN(RADIANS(CU118)))</f>
        <v>1</v>
      </c>
      <c r="DR119" s="28">
        <f>(DB119^2)*(1-COS(RADIANS(CU118)))+(COS(RADIANS(CU118)))</f>
        <v>6.1257422745431001E-17</v>
      </c>
      <c r="DS119" s="28">
        <f>(DB119*DB120)*(1-COS(RADIANS(CU118)))-DB118*(SIN(RADIANS(CU118)))</f>
        <v>0</v>
      </c>
      <c r="DU119" s="61">
        <v>-0.9177209685888561</v>
      </c>
      <c r="DW119" s="17">
        <v>0</v>
      </c>
      <c r="DX119">
        <v>0</v>
      </c>
      <c r="DZ119" s="73">
        <f>(DB118*DB119)*(1-COS(RADIANS(CW118-45)))+DB120*(SIN(RADIANS(CW118-45)))</f>
        <v>0.4004714166472621</v>
      </c>
      <c r="EA119" s="73">
        <f>(DB119^2)*(1-COS(RADIANS(CW118-45)))+(COS(RADIANS(CW118-45)))</f>
        <v>-0.91630925153494713</v>
      </c>
      <c r="EB119" s="73">
        <f>(DB119*DB120)*(1-COS(RADIANS(CW118-45)))-DB118*(SIN(RADIANS(CW118-45)))</f>
        <v>0</v>
      </c>
      <c r="EC119" s="10"/>
      <c r="ED119">
        <v>0.4004714166472621</v>
      </c>
      <c r="EE119" s="1">
        <v>0.380282922210401</v>
      </c>
      <c r="EG119">
        <f>CY119+DU119</f>
        <v>-1.314229498084829</v>
      </c>
      <c r="EH119">
        <f>EG119/(SQRT(EG118^2+EG119^2+EG120^2))</f>
        <v>-0.92930059013117505</v>
      </c>
      <c r="EJ119">
        <f>Q119+AM119</f>
        <v>0.2059449834179562</v>
      </c>
      <c r="EK119">
        <f>EJ119/(SQRT(EJ118^2+EJ119^2+EJ120^2))</f>
        <v>0.15461460361797044</v>
      </c>
      <c r="EM119" s="23">
        <f>CY120*DU118-CY118*DU120</f>
        <v>-2.3858119147859083E-2</v>
      </c>
      <c r="EP119" s="9">
        <f>((SUMPRODUCT(CM119:CM121,BZ119:BZ121))*(SUMPRODUCT(CM119:CM121,CA119:CA121)))-((SUMPRODUCT(CN119:CN121,BZ119:BZ121))*(SUMPRODUCT(CN119:CN121,CA119:CA121)))</f>
        <v>-3.1950317136026141E-2</v>
      </c>
      <c r="EY119" s="28"/>
      <c r="EZ119" s="10"/>
      <c r="FA119" s="61">
        <v>-0.38043169998656751</v>
      </c>
      <c r="FB119" s="13">
        <f>BW120</f>
        <v>0</v>
      </c>
      <c r="FC119" s="17">
        <v>0</v>
      </c>
      <c r="FD119">
        <v>0</v>
      </c>
      <c r="FF119" s="73">
        <f>(FD118*FD119)*(1-COS(RADIANS(EY118+45)))+FD120*(SIN(RADIANS(EY118+45)))</f>
        <v>-0.92315888312753758</v>
      </c>
      <c r="FG119" s="73">
        <f>(FD119^2)*(1-COS(RADIANS(EY118+45)))+(COS(RADIANS(EY118+45)))</f>
        <v>-0.38441862143074873</v>
      </c>
      <c r="FH119" s="73">
        <f>(FD119*FD120)*(1-COS(RADIANS(EY118+45)))-FD118*(SIN(RADIANS(EY118+45)))</f>
        <v>0</v>
      </c>
      <c r="FI119" s="10"/>
      <c r="FJ119">
        <v>-0.92315888312753758</v>
      </c>
      <c r="FK119" s="23">
        <f>SIN(RADIANS(176))*(COS(RADIANS(0)))</f>
        <v>6.9756473744125524E-2</v>
      </c>
      <c r="FM119" s="30">
        <f>(FK118*FK119)*(1-COS(RADIANS(EX118)))+FK120*(SIN(RADIANS(EX118)))</f>
        <v>-4.1965824879998722E-3</v>
      </c>
      <c r="FN119" s="30">
        <f>(FK119^2)*(1-COS(RADIANS(EX118)))+(COS(RADIANS(EX118)))</f>
        <v>0.9399860744203522</v>
      </c>
      <c r="FO119" s="30">
        <f>(FK119*FK120)*(1-COS(RADIANS(EX118)))-FK118*(SIN(RADIANS(EX118)))</f>
        <v>0.34118699944639969</v>
      </c>
      <c r="FQ119">
        <v>-0.86614325016257343</v>
      </c>
      <c r="FS119" s="28">
        <f>(FD118*FD119)*(1-COS(RADIANS(EW118)))+FD120*(SIN(RADIANS(EW118)))</f>
        <v>1</v>
      </c>
      <c r="FT119" s="28">
        <f>(FD119^2)*(1-COS(RADIANS(EW118)))+(COS(RADIANS(EW118)))</f>
        <v>6.1257422745431001E-17</v>
      </c>
      <c r="FU119" s="28">
        <f>(FD119*FD120)*(1-COS(RADIANS(EW118)))-FD118*(SIN(RADIANS(EW118)))</f>
        <v>0</v>
      </c>
      <c r="FW119" s="61">
        <v>-0.92450122325287198</v>
      </c>
      <c r="FX119" s="13">
        <f>BX120</f>
        <v>0</v>
      </c>
      <c r="FY119" s="17">
        <v>0</v>
      </c>
      <c r="FZ119">
        <v>0</v>
      </c>
      <c r="GB119" s="73">
        <f>(FD118*FD119)*(1-COS(RADIANS(EY118-45)))+FD120*(SIN(RADIANS(EY118-45)))</f>
        <v>0.38441862143074912</v>
      </c>
      <c r="GC119" s="73">
        <f>(FD119^2)*(1-COS(RADIANS(EY118-45)))+(COS(RADIANS(EY118-45)))</f>
        <v>-0.92315888312753747</v>
      </c>
      <c r="GD119" s="73">
        <f>(FD119*FD120)*(1-COS(RADIANS(EY118-45)))-FD118*(SIN(RADIANS(EY118-45)))</f>
        <v>0</v>
      </c>
      <c r="GE119" s="10"/>
      <c r="GF119">
        <v>0.38441862143074912</v>
      </c>
      <c r="GG119" s="1">
        <v>0.3652222632953479</v>
      </c>
      <c r="GI119">
        <f>FA119+FW119</f>
        <v>-1.3049329232394395</v>
      </c>
      <c r="GJ119">
        <f>GI119/(SQRT(GI118^2+GI119^2+GI120^2))</f>
        <v>-0.9227269190161923</v>
      </c>
      <c r="GL119">
        <f>CH120+DC119</f>
        <v>-3.1950317136026141E-2</v>
      </c>
      <c r="GM119" t="e">
        <f>GL119/(SQRT(GL118^2+GL119^2+GL120^2))</f>
        <v>#VALUE!</v>
      </c>
      <c r="GO119" s="27">
        <f>FA120*FW118-FA118*FW120</f>
        <v>-2.3858119147859055E-2</v>
      </c>
    </row>
    <row r="120" spans="1:197" x14ac:dyDescent="0.2">
      <c r="A120" s="1"/>
      <c r="D120" t="s">
        <v>10</v>
      </c>
      <c r="E120" s="5">
        <f t="shared" si="192"/>
        <v>-0.33891678707829964</v>
      </c>
      <c r="F120" s="6">
        <f t="shared" si="192"/>
        <v>-3.4328125274686566E-2</v>
      </c>
      <c r="G120" s="7">
        <f t="shared" si="194"/>
        <v>0.32180017545008965</v>
      </c>
      <c r="H120" s="8">
        <f t="shared" si="195"/>
        <v>-0.11585519203213344</v>
      </c>
      <c r="J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W120" s="1"/>
      <c r="BV120" s="1"/>
      <c r="BY120" t="s">
        <v>9</v>
      </c>
      <c r="BZ120" s="5">
        <f t="shared" si="196"/>
        <v>0.3492962422733713</v>
      </c>
      <c r="CA120" s="6">
        <f t="shared" si="196"/>
        <v>-0.34518112468713447</v>
      </c>
      <c r="CB120" s="7">
        <f>CY119</f>
        <v>-0.39650852949597282</v>
      </c>
      <c r="CC120" s="8">
        <f>DU119</f>
        <v>-0.9177209685888561</v>
      </c>
      <c r="CE120" s="10"/>
      <c r="CH120">
        <f>((SUMPRODUCT(CM119:CM121,CK119:CK121))*(SUMPRODUCT(CM119:CM121,CL119:CL121)))-((SUMPRODUCT(CN119:CN121,CK119:CK121))*(SUMPRODUCT(CN119:CN121,CL119:CL121)))</f>
        <v>-3.1950317136026141E-2</v>
      </c>
      <c r="CI120" s="67"/>
      <c r="CJ120" s="10" t="s">
        <v>9</v>
      </c>
      <c r="CK120" s="5">
        <f t="shared" si="197"/>
        <v>0.3492962422733713</v>
      </c>
      <c r="CL120" s="6">
        <f t="shared" si="197"/>
        <v>-0.34518112468713447</v>
      </c>
      <c r="CM120" s="7">
        <f>FA119</f>
        <v>-0.38043169998656751</v>
      </c>
      <c r="CN120" s="8">
        <f>FW119</f>
        <v>-0.92450122325287198</v>
      </c>
      <c r="CP120">
        <f t="shared" si="193"/>
        <v>-9.8670839279614439E-2</v>
      </c>
      <c r="CQ120">
        <f t="shared" si="193"/>
        <v>-0.32743703463395935</v>
      </c>
      <c r="CR120">
        <f>CK122</f>
        <v>0</v>
      </c>
      <c r="CS120">
        <f>CN122</f>
        <v>0</v>
      </c>
      <c r="CW120" s="28"/>
      <c r="CY120" s="61">
        <v>0.32218729886986713</v>
      </c>
      <c r="DA120" s="17">
        <v>0</v>
      </c>
      <c r="DB120">
        <v>1</v>
      </c>
      <c r="DD120" s="73">
        <f>(DB118*DB120)*(1-COS(RADIANS(CW118+45)))-DB119*(SIN(RADIANS(CW118+45)))</f>
        <v>0</v>
      </c>
      <c r="DE120" s="73">
        <f>(DB119*DB120)*(1-COS(RADIANS(CW118+45)))+DB118*(SIN(RADIANS(CW118+45)))</f>
        <v>0</v>
      </c>
      <c r="DF120" s="73">
        <f>(DB120^2)*(1-COS(RADIANS(CW118+45)))+(COS(RADIANS(CW118+45)))</f>
        <v>1</v>
      </c>
      <c r="DG120" s="10"/>
      <c r="DH120">
        <v>0</v>
      </c>
      <c r="DI120" s="23">
        <f>SIN(RADIANS('[1]Biaxial Input'!$F$21))*SIN(RADIANS(0))</f>
        <v>0</v>
      </c>
      <c r="DK120" s="30">
        <f>(DI118*DI120)*(1-COS(RADIANS(CV118)))-DI119*(SIN(RADIANS(CV118)))</f>
        <v>-2.3858119147859059E-2</v>
      </c>
      <c r="DL120" s="30">
        <f>(DI119*DI120)*(1-COS(RADIANS(CV118)))+DI118*(SIN(RADIANS(CV118)))</f>
        <v>-0.34118699944639969</v>
      </c>
      <c r="DM120" s="30">
        <f>(DI120^2)*(1-COS(RADIANS(CV118)))+(COS(RADIANS(CV118)))</f>
        <v>0.93969262078590843</v>
      </c>
      <c r="DO120">
        <v>0.32218729886986713</v>
      </c>
      <c r="DQ120" s="28">
        <f>(DB118*DB120)*(1-COS(RADIANS(CU118)))-DB119*(SIN(RADIANS(CU118)))</f>
        <v>0</v>
      </c>
      <c r="DR120" s="28">
        <f>(DB119*DB120)*(1-COS(RADIANS(CU118)))+DB118*(SIN(RADIANS(CU118)))</f>
        <v>0</v>
      </c>
      <c r="DS120" s="28">
        <f>(DB120^2)*(1-COS(RADIANS(CU118)))+(COS(RADIANS(CU118)))</f>
        <v>1</v>
      </c>
      <c r="DU120" s="61">
        <v>-0.11477422571052198</v>
      </c>
      <c r="DW120" s="17">
        <v>0</v>
      </c>
      <c r="DX120">
        <v>1</v>
      </c>
      <c r="DZ120" s="73">
        <f>(DB118*DB118)*(1-COS(RADIANS(CW118-45)))-DB118*(SIN(RADIANS(CW118-45)))</f>
        <v>0</v>
      </c>
      <c r="EA120" s="73">
        <f>(DB119*DB120)*(1-COS(RADIANS(CW118-45)))+DB118*(SIN(RADIANS(CW118-45)))</f>
        <v>0</v>
      </c>
      <c r="EB120" s="73">
        <f>(DB120^2)*(1-COS(RADIANS(CW118-45)))+(COS(RADIANS(CW118-45)))</f>
        <v>1</v>
      </c>
      <c r="EC120" s="10"/>
      <c r="ED120">
        <v>0</v>
      </c>
      <c r="EE120" s="1">
        <v>-0.11477422571052198</v>
      </c>
      <c r="EG120">
        <f>CY120+DU120</f>
        <v>0.20741307315934515</v>
      </c>
      <c r="EH120">
        <f>EG120/(SQRT(EG118^2+EG119^2+EG120^2))</f>
        <v>0.1466631905377144</v>
      </c>
      <c r="EJ120">
        <f>Q120+AM120</f>
        <v>0</v>
      </c>
      <c r="EK120">
        <f>EJ120/(SQRT(EJ118^2+EJ119^2+EJ120^2))</f>
        <v>0</v>
      </c>
      <c r="EM120" s="23">
        <f>CY118*DU119-CY119*DU118</f>
        <v>-0.93969262078590843</v>
      </c>
      <c r="ER120">
        <f t="shared" ref="ER120:ES122" si="198">CK119</f>
        <v>0.93180266183863136</v>
      </c>
      <c r="ES120">
        <f t="shared" si="198"/>
        <v>-0.87956522186239505</v>
      </c>
      <c r="ET120" t="e">
        <f>#REF!</f>
        <v>#REF!</v>
      </c>
      <c r="EU120" t="e">
        <f>#REF!</f>
        <v>#REF!</v>
      </c>
      <c r="EY120" s="28"/>
      <c r="EZ120" s="10"/>
      <c r="FA120" s="61">
        <v>0.32414131461932461</v>
      </c>
      <c r="FB120" s="13">
        <f>BW121</f>
        <v>0</v>
      </c>
      <c r="FC120" s="17">
        <v>0</v>
      </c>
      <c r="FD120">
        <v>1</v>
      </c>
      <c r="FF120" s="73">
        <f>(FD118*FD120)*(1-COS(RADIANS(EY118+45)))-FD119*(SIN(RADIANS(EY118+45)))</f>
        <v>0</v>
      </c>
      <c r="FG120" s="73">
        <f>(FD119*FD120)*(1-COS(RADIANS(EY118+45)))+FD118*(SIN(RADIANS(EY118+45)))</f>
        <v>0</v>
      </c>
      <c r="FH120" s="73">
        <f>(FD120^2)*(1-COS(RADIANS(EY118+45)))+(COS(RADIANS(EY118+45)))</f>
        <v>1</v>
      </c>
      <c r="FI120" s="10"/>
      <c r="FJ120">
        <v>0</v>
      </c>
      <c r="FK120" s="23">
        <f>SIN(RADIANS(176))*SIN(RADIANS(0))</f>
        <v>0</v>
      </c>
      <c r="FM120" s="30">
        <f>(FK118*FK120)*(1-COS(RADIANS(EX118)))-FK119*(SIN(RADIANS(EX118)))</f>
        <v>-2.3858119147859059E-2</v>
      </c>
      <c r="FN120" s="30">
        <f>(FK119*FK120)*(1-COS(RADIANS(EX118)))+FK118*(SIN(RADIANS(EX118)))</f>
        <v>-0.34118699944639969</v>
      </c>
      <c r="FO120" s="30">
        <f>(FK120^2)*(1-COS(RADIANS(EX118)))+(COS(RADIANS(EX118)))</f>
        <v>0.93969262078590843</v>
      </c>
      <c r="FQ120">
        <v>0.32414131461932461</v>
      </c>
      <c r="FS120" s="28">
        <f>(FD118*FD120)*(1-COS(RADIANS(EW118)))-FD119*(SIN(RADIANS(EW118)))</f>
        <v>0</v>
      </c>
      <c r="FT120" s="28">
        <f>(FD119*FD120)*(1-COS(RADIANS(EW118)))+FD118*(SIN(RADIANS(EW118)))</f>
        <v>0</v>
      </c>
      <c r="FU120" s="28">
        <f>(FD120^2)*(1-COS(RADIANS(EW118)))+(COS(RADIANS(EW118)))</f>
        <v>1</v>
      </c>
      <c r="FW120" s="61">
        <v>-0.10913380135121745</v>
      </c>
      <c r="FX120" s="13">
        <f>BX121</f>
        <v>0</v>
      </c>
      <c r="FY120" s="17">
        <v>0</v>
      </c>
      <c r="FZ120">
        <v>1</v>
      </c>
      <c r="GB120" s="73">
        <f>(FD118*FD118)*(1-COS(RADIANS(EY118-45)))-FD118*(SIN(RADIANS(EY118-45)))</f>
        <v>0</v>
      </c>
      <c r="GC120" s="73">
        <f>(FD119*FD120)*(1-COS(RADIANS(EY118-45)))+FD118*(SIN(RADIANS(EY118-45)))</f>
        <v>0</v>
      </c>
      <c r="GD120" s="73">
        <f>(FD120^2)*(1-COS(RADIANS(EY118-45)))+(COS(RADIANS(EY118-45)))</f>
        <v>1</v>
      </c>
      <c r="GE120" s="10"/>
      <c r="GF120">
        <v>0</v>
      </c>
      <c r="GG120" s="1">
        <v>-0.10913380135121745</v>
      </c>
      <c r="GI120">
        <f>FA120+FW120</f>
        <v>0.21500751326810716</v>
      </c>
      <c r="GJ120">
        <f>GI120/(SQRT(GI118^2+GI119^2+GI120^2))</f>
        <v>0.15203327063793518</v>
      </c>
      <c r="GL120" t="e">
        <f>#REF!+DC120</f>
        <v>#REF!</v>
      </c>
      <c r="GM120" t="e">
        <f>GL120/(SQRT(GL118^2+GL119^2+GL120^2))</f>
        <v>#REF!</v>
      </c>
      <c r="GO120" s="27">
        <f>FA118*FW119-FA119*FW118</f>
        <v>-0.93969262078590843</v>
      </c>
    </row>
    <row r="121" spans="1:197" x14ac:dyDescent="0.2">
      <c r="A121" s="1"/>
      <c r="Q121" s="82" t="s">
        <v>148</v>
      </c>
      <c r="R121" s="13"/>
      <c r="T121" s="10"/>
      <c r="U121" s="10"/>
      <c r="V121" s="10"/>
      <c r="W121" s="10"/>
      <c r="X121" s="10"/>
      <c r="Y121" s="10"/>
      <c r="Z121" s="80"/>
      <c r="AA121" s="23" t="s">
        <v>149</v>
      </c>
      <c r="AE121" s="1"/>
      <c r="AG121" s="80"/>
      <c r="AK121" s="13"/>
      <c r="AL121" s="81"/>
      <c r="AM121" s="82" t="s">
        <v>150</v>
      </c>
      <c r="AO121" s="13"/>
      <c r="AP121" s="13"/>
      <c r="AS121" s="1"/>
      <c r="AW121" s="1"/>
      <c r="BV121" s="1"/>
      <c r="BY121" t="s">
        <v>10</v>
      </c>
      <c r="BZ121" s="5">
        <f t="shared" si="196"/>
        <v>-9.8670839279614439E-2</v>
      </c>
      <c r="CA121" s="6">
        <f t="shared" si="196"/>
        <v>-0.32743703463395935</v>
      </c>
      <c r="CB121" s="7">
        <f>CY120</f>
        <v>0.32218729886986713</v>
      </c>
      <c r="CC121" s="8">
        <f>DU120</f>
        <v>-0.11477422571052198</v>
      </c>
      <c r="CE121" s="10"/>
      <c r="CG121" s="10" t="s">
        <v>160</v>
      </c>
      <c r="CH121" s="10">
        <f>-CH118*((EY118-CW118)/(CH120-CE119))</f>
        <v>201.39223360398177</v>
      </c>
      <c r="CI121" s="67"/>
      <c r="CJ121" s="10" t="s">
        <v>10</v>
      </c>
      <c r="CK121" s="5">
        <f t="shared" si="197"/>
        <v>-9.8670839279614439E-2</v>
      </c>
      <c r="CL121" s="6">
        <f t="shared" si="197"/>
        <v>-0.32743703463395935</v>
      </c>
      <c r="CM121" s="7">
        <f>FA120</f>
        <v>0.32414131461932461</v>
      </c>
      <c r="CN121" s="8">
        <f>FW120</f>
        <v>-0.10913380135121745</v>
      </c>
      <c r="CW121" s="28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EE121" s="1"/>
      <c r="EI121" s="64">
        <f>(DEGREES(ACOS((EH118*EK118+EH119*EK119+EH120*EK120)/((SQRT(EH118^2+EH119^2+EH120^2))*(SQRT(EK118^2+EK119^2+EK120^2))))))</f>
        <v>118.59153991178178</v>
      </c>
      <c r="ER121">
        <f t="shared" si="198"/>
        <v>0.3492962422733713</v>
      </c>
      <c r="ES121">
        <f t="shared" si="198"/>
        <v>-0.34518112468713447</v>
      </c>
      <c r="ET121" t="e">
        <f>#REF!</f>
        <v>#REF!</v>
      </c>
      <c r="EU121" t="e">
        <f>#REF!</f>
        <v>#REF!</v>
      </c>
      <c r="EY121" s="28"/>
      <c r="EZ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GG121" s="1"/>
      <c r="GK121" s="64" t="e">
        <f>(DEGREES(ACOS((GJ118*GM118+GJ119*GM119+GJ120*GM120)/((SQRT(GJ118^2+GJ119^2+GJ120^2))*(SQRT(GM118^2+GM119^2+GM120^2))))))</f>
        <v>#VALUE!</v>
      </c>
    </row>
    <row r="122" spans="1:197" x14ac:dyDescent="0.2">
      <c r="A122" s="1"/>
      <c r="E122" s="5" t="s">
        <v>4</v>
      </c>
      <c r="F122" s="6" t="s">
        <v>5</v>
      </c>
      <c r="G122" s="7" t="s">
        <v>6</v>
      </c>
      <c r="H122" s="8" t="s">
        <v>1</v>
      </c>
      <c r="I122">
        <v>6</v>
      </c>
      <c r="J122" s="9" t="s">
        <v>7</v>
      </c>
      <c r="K122">
        <v>6</v>
      </c>
      <c r="L122" s="10"/>
      <c r="M122" s="17">
        <f>A102</f>
        <v>45</v>
      </c>
      <c r="N122" s="17">
        <f>B102</f>
        <v>25</v>
      </c>
      <c r="O122" s="17">
        <f>C102</f>
        <v>245.2</v>
      </c>
      <c r="Q122" s="61">
        <f t="array" ref="Q122:Q124">MMULT(AI122:AK124,AG122:AG124)</f>
        <v>0.85171162377563892</v>
      </c>
      <c r="R122" s="13"/>
      <c r="S122" s="17">
        <v>1</v>
      </c>
      <c r="T122">
        <v>0</v>
      </c>
      <c r="V122" s="73">
        <f>(T122^2)*(1-COS(RADIANS(O122+45)))+(COS(RADIANS(O122+45)))</f>
        <v>0.3452981989985347</v>
      </c>
      <c r="W122" s="73">
        <f>(T122*T123)*(1-COS(RADIANS(O122+45)))-T124*(SIN(RADIANS(O122+45)))</f>
        <v>0.93849302275955593</v>
      </c>
      <c r="X122" s="73">
        <f>(T122*T124)*(1-COS(RADIANS(O122+45)))+T123*(SIN(RADIANS(O122+45)))</f>
        <v>0</v>
      </c>
      <c r="Y122" s="10"/>
      <c r="Z122">
        <f t="array" ref="Z122:Z124">MMULT(V122:X124,S122:S124)</f>
        <v>0.3452981989985347</v>
      </c>
      <c r="AA122" s="23">
        <f>COS(RADIANS('[1]Biaxial Input'!$F$21))</f>
        <v>-0.9975640502598242</v>
      </c>
      <c r="AC122" s="30">
        <f>(AA122^2)*(1-COS(RADIANS(N122)))+(COS(RADIANS(N122)))</f>
        <v>0.99954409691199531</v>
      </c>
      <c r="AD122" s="30">
        <f>(AA122*AA123)*(1-COS(RADIANS(N122)))-AA124*(SIN(RADIANS(N122)))</f>
        <v>-6.5197179069601558E-3</v>
      </c>
      <c r="AE122" s="30">
        <f>(AA122*AA124)*(1-COS(RADIANS(N122)))+AA123*(SIN(RADIANS(N122)))</f>
        <v>2.948035967890307E-2</v>
      </c>
      <c r="AG122">
        <f t="array" ref="AG122:AG124">MMULT(AC122:AE124,Z122:Z124)</f>
        <v>0.35125948624937142</v>
      </c>
      <c r="AI122" s="28">
        <f>(T122^2)*(1-COS(RADIANS(M122)))+(COS(RADIANS(M122)))</f>
        <v>0.70710678118654757</v>
      </c>
      <c r="AJ122" s="28">
        <f>(T122*T123)*(1-COS(RADIANS(M122)))-T124*(SIN(RADIANS(M122)))</f>
        <v>-0.70710678118654746</v>
      </c>
      <c r="AK122" s="28">
        <f>(T122*T124)*(1-COS(RADIANS(M122)))+T123*(SIN(RADIANS(M122)))</f>
        <v>0</v>
      </c>
      <c r="AM122" s="61">
        <f t="array" ref="AM122:AM124">MMULT(AI122:AK124,AW122:AW124)</f>
        <v>-0.44464907664631426</v>
      </c>
      <c r="AN122" s="13"/>
      <c r="AO122" s="17">
        <v>1</v>
      </c>
      <c r="AP122">
        <v>0</v>
      </c>
      <c r="AR122" s="73">
        <f>(T122^2)*(1-COS(RADIANS(O122-45)))+(COS(RADIANS(O122-45)))</f>
        <v>-0.93849302275955604</v>
      </c>
      <c r="AS122" s="73">
        <f>(T122*T123)*(1-COS(RADIANS(O122-45)))-T124*(SIN(RADIANS(O122-45)))</f>
        <v>0.34529819899853437</v>
      </c>
      <c r="AT122" s="73">
        <f>(T122*T124)*(1-COS(RADIANS(O122-45)))+T123*(SIN(RADIANS(O122-45)))</f>
        <v>0</v>
      </c>
      <c r="AU122" s="10"/>
      <c r="AV122">
        <f t="array" ref="AV122:AV124">MMULT(AR122:AT124,S122:S124)</f>
        <v>-0.93849302275955604</v>
      </c>
      <c r="AW122" s="1">
        <f t="array" ref="AW122:AW124">MMULT(AC122:AE124,AV122:AV124)</f>
        <v>-0.93581391404115721</v>
      </c>
      <c r="BV122" s="1"/>
      <c r="CS122" s="15"/>
      <c r="CW122" s="28"/>
      <c r="CY122" s="82" t="s">
        <v>148</v>
      </c>
      <c r="CZ122" s="13"/>
      <c r="DB122" s="10"/>
      <c r="DC122" s="10"/>
      <c r="DD122" s="10"/>
      <c r="DE122" s="10"/>
      <c r="DF122" s="10"/>
      <c r="DG122" s="10"/>
      <c r="DH122" s="80"/>
      <c r="DI122" s="23" t="s">
        <v>149</v>
      </c>
      <c r="DM122" s="1"/>
      <c r="DO122" s="80"/>
      <c r="DS122" s="13"/>
      <c r="DT122" s="81"/>
      <c r="DU122" s="82" t="s">
        <v>150</v>
      </c>
      <c r="DW122" s="13"/>
      <c r="DX122" s="13"/>
      <c r="EA122" s="1"/>
      <c r="EE122" s="1"/>
      <c r="EI122" s="13"/>
      <c r="ER122">
        <f t="shared" si="198"/>
        <v>-9.8670839279614439E-2</v>
      </c>
      <c r="ES122">
        <f t="shared" si="198"/>
        <v>-0.32743703463395935</v>
      </c>
      <c r="ET122" t="e">
        <f>#REF!</f>
        <v>#REF!</v>
      </c>
      <c r="EU122" t="e">
        <f>#REF!</f>
        <v>#REF!</v>
      </c>
      <c r="EY122" s="28"/>
      <c r="EZ122" s="10"/>
      <c r="FA122" s="82" t="s">
        <v>148</v>
      </c>
      <c r="FB122" s="13"/>
      <c r="FD122" s="10"/>
      <c r="FE122" s="10"/>
      <c r="FF122" s="10"/>
      <c r="FG122" s="10"/>
      <c r="FH122" s="10"/>
      <c r="FI122" s="10"/>
      <c r="FJ122" s="80"/>
      <c r="FK122" s="23" t="s">
        <v>149</v>
      </c>
      <c r="FO122" s="1"/>
      <c r="FQ122" s="80"/>
      <c r="FU122" s="13"/>
      <c r="FV122" s="81"/>
      <c r="FW122" s="82" t="s">
        <v>150</v>
      </c>
      <c r="FY122" s="13"/>
      <c r="FZ122" s="13"/>
      <c r="GC122" s="1"/>
      <c r="GG122" s="1"/>
      <c r="GK122" s="13"/>
    </row>
    <row r="123" spans="1:197" x14ac:dyDescent="0.2">
      <c r="A123" s="1"/>
      <c r="D123" t="s">
        <v>8</v>
      </c>
      <c r="E123" s="5">
        <f t="shared" ref="E123:F125" si="199">E118</f>
        <v>0.88011721234848816</v>
      </c>
      <c r="F123" s="6">
        <f t="shared" si="199"/>
        <v>-0.54781863928252683</v>
      </c>
      <c r="G123" s="7">
        <f>Q122</f>
        <v>0.85171162377563892</v>
      </c>
      <c r="H123" s="8">
        <f>AM122</f>
        <v>-0.44464907664631426</v>
      </c>
      <c r="J123" s="9">
        <f>((SUMPRODUCT(G123:G125,E123:E125))*(SUMPRODUCT(G123:G125,F123:F125)))-((SUMPRODUCT(H123:H125,E123:E125))*(SUMPRODUCT(H123:H125,F123:F125)))</f>
        <v>1.8560678317678714E-2</v>
      </c>
      <c r="Q123" s="61">
        <v>-0.35495569440957225</v>
      </c>
      <c r="S123" s="17">
        <v>0</v>
      </c>
      <c r="T123">
        <v>0</v>
      </c>
      <c r="V123" s="73">
        <f>(T122*T123)*(1-COS(RADIANS(O122+45)))+T124*(SIN(RADIANS(O122+45)))</f>
        <v>-0.93849302275955593</v>
      </c>
      <c r="W123" s="73">
        <f>(T123^2)*(1-COS(RADIANS(O122+45)))+(COS(RADIANS(O122+45)))</f>
        <v>0.3452981989985347</v>
      </c>
      <c r="X123" s="73">
        <f>(T123*T124)*(1-COS(RADIANS(O122+45)))-T122*(SIN(RADIANS(O122+45)))</f>
        <v>0</v>
      </c>
      <c r="Y123" s="10"/>
      <c r="Z123">
        <v>-0.93849302275955593</v>
      </c>
      <c r="AA123" s="23">
        <f>SIN(RADIANS('[1]Biaxial Input'!$F$21))*(COS(RADIANS(0)))</f>
        <v>6.9756473744125524E-2</v>
      </c>
      <c r="AC123" s="30">
        <f>(AA122*AA123)*(1-COS(RADIANS(N122)))+AA124*(SIN(RADIANS(N122)))</f>
        <v>-6.5197179069601558E-3</v>
      </c>
      <c r="AD123" s="30">
        <f>(AA123^2)*(1-COS(RADIANS(N122)))+(COS(RADIANS(N122)))</f>
        <v>0.90676369012465463</v>
      </c>
      <c r="AE123" s="30">
        <f>(AA123*AA124)*(1-COS(RADIANS(N122)))-AA122*(SIN(RADIANS(N122)))</f>
        <v>0.42158878489581864</v>
      </c>
      <c r="AG123">
        <v>-0.85324264332494826</v>
      </c>
      <c r="AI123" s="28">
        <f>(T122*T123)*(1-COS(RADIANS(M122)))+T124*(SIN(RADIANS(M122)))</f>
        <v>0.70710678118654746</v>
      </c>
      <c r="AJ123" s="28">
        <f>(T123^2)*(1-COS(RADIANS(M122)))+(COS(RADIANS(M122)))</f>
        <v>0.70710678118654757</v>
      </c>
      <c r="AK123" s="28">
        <f>(T123*T124)*(1-COS(RADIANS(M122)))-T122*(SIN(RADIANS(M122)))</f>
        <v>0</v>
      </c>
      <c r="AM123" s="61">
        <v>-0.87879165244813995</v>
      </c>
      <c r="AO123" s="17">
        <v>0</v>
      </c>
      <c r="AP123">
        <v>0</v>
      </c>
      <c r="AR123" s="73">
        <f>(T122*T123)*(1-COS(RADIANS(O122-45)))+T124*(SIN(RADIANS(O122-45)))</f>
        <v>-0.34529819899853437</v>
      </c>
      <c r="AS123" s="73">
        <f>(T123^2)*(1-COS(RADIANS(O122-45)))+(COS(RADIANS(O122-45)))</f>
        <v>-0.93849302275955604</v>
      </c>
      <c r="AT123" s="73">
        <f>(T123*T124)*(1-COS(RADIANS(O122-45)))-T122*(SIN(RADIANS(O122-45)))</f>
        <v>0</v>
      </c>
      <c r="AU123" s="10"/>
      <c r="AV123">
        <v>-0.34529819899853437</v>
      </c>
      <c r="AW123" s="1">
        <v>-0.30698515935126575</v>
      </c>
      <c r="BV123" s="1"/>
      <c r="BZ123" s="5" t="s">
        <v>4</v>
      </c>
      <c r="CA123" s="6" t="s">
        <v>5</v>
      </c>
      <c r="CB123" s="7" t="s">
        <v>6</v>
      </c>
      <c r="CC123" s="8" t="s">
        <v>1</v>
      </c>
      <c r="CD123">
        <v>6</v>
      </c>
      <c r="CE123" s="9" t="s">
        <v>7</v>
      </c>
      <c r="CG123" s="90" t="s">
        <v>157</v>
      </c>
      <c r="CH123" s="61">
        <f>CE124-((CH125-CE124)/(EY123-CW123))*CW123</f>
        <v>8.1990663376612716</v>
      </c>
      <c r="CI123" s="10"/>
      <c r="CK123" s="5" t="s">
        <v>4</v>
      </c>
      <c r="CL123" s="6" t="s">
        <v>5</v>
      </c>
      <c r="CM123" s="7" t="s">
        <v>6</v>
      </c>
      <c r="CN123" s="8" t="s">
        <v>1</v>
      </c>
      <c r="CO123" s="10"/>
      <c r="CP123">
        <f t="shared" ref="CP123:CQ125" si="200">BZ124</f>
        <v>0.93180266183863136</v>
      </c>
      <c r="CQ123">
        <f t="shared" si="200"/>
        <v>-0.87956522186239505</v>
      </c>
      <c r="CR123">
        <f>CI127</f>
        <v>0</v>
      </c>
      <c r="CS123">
        <f>CL127</f>
        <v>0</v>
      </c>
      <c r="CU123" s="17">
        <f>CU27</f>
        <v>45</v>
      </c>
      <c r="CV123" s="17">
        <f>CV27</f>
        <v>25</v>
      </c>
      <c r="CW123" s="31">
        <f>CH30</f>
        <v>245.0618148352786</v>
      </c>
      <c r="CY123" s="61">
        <f t="array" ref="CY123:CY125">MMULT(DQ123:DS125,DO123:DO125)</f>
        <v>0.85063674927254795</v>
      </c>
      <c r="CZ123" s="13"/>
      <c r="DA123" s="17">
        <v>1</v>
      </c>
      <c r="DB123">
        <v>0</v>
      </c>
      <c r="DD123" s="73">
        <f>(DB123^2)*(1-COS(RADIANS(CW123+45)))+(COS(RADIANS(CW123+45)))</f>
        <v>0.34303375251427115</v>
      </c>
      <c r="DE123" s="73">
        <f>(DB123*DB124)*(1-COS(RADIANS(CW123+45)))-DB125*(SIN(RADIANS(CW123+45)))</f>
        <v>0.93932307787894664</v>
      </c>
      <c r="DF123" s="73">
        <f>(DB123*DB125)*(1-COS(RADIANS(CW123+45)))+DB124*(SIN(RADIANS(CW123+45)))</f>
        <v>0</v>
      </c>
      <c r="DG123" s="10"/>
      <c r="DH123">
        <f t="array" ref="DH123:DH125">MMULT(DD123:DF125,DA123:DA125)</f>
        <v>0.34303375251427115</v>
      </c>
      <c r="DI123" s="23">
        <f>COS(RADIANS('[1]Biaxial Input'!$F$21))</f>
        <v>-0.9975640502598242</v>
      </c>
      <c r="DK123" s="30">
        <f>(DI123^2)*(1-COS(RADIANS(CV123)))+(COS(RADIANS(CV123)))</f>
        <v>0.99954409691199531</v>
      </c>
      <c r="DL123" s="30">
        <f>(DI123*DI124)*(1-COS(RADIANS(CV123)))-DI125*(SIN(RADIANS(CV123)))</f>
        <v>-6.5197179069601558E-3</v>
      </c>
      <c r="DM123" s="30">
        <f>(DI123*DI125)*(1-COS(RADIANS(CV123)))+DI124*(SIN(RADIANS(CV123)))</f>
        <v>2.948035967890307E-2</v>
      </c>
      <c r="DO123">
        <f t="array" ref="DO123:DO125">MMULT(DK123:DM125,DH123:DH125)</f>
        <v>0.34900148385847835</v>
      </c>
      <c r="DQ123" s="28">
        <f>(DB123^2)*(1-COS(RADIANS(CU123)))+(COS(RADIANS(CU123)))</f>
        <v>0.70710678118654757</v>
      </c>
      <c r="DR123" s="28">
        <f>(DB123*DB124)*(1-COS(RADIANS(CU123)))-DB125*(SIN(RADIANS(CU123)))</f>
        <v>-0.70710678118654746</v>
      </c>
      <c r="DS123" s="28">
        <f>(DB123*DB125)*(1-COS(RADIANS(CU123)))+DB124*(SIN(RADIANS(CU123)))</f>
        <v>0</v>
      </c>
      <c r="DU123" s="61">
        <f t="array" ref="DU123:DU125">MMULT(DQ123:DS125,EE123:EE125)</f>
        <v>-0.44670192771465383</v>
      </c>
      <c r="DV123" s="13"/>
      <c r="DW123" s="17">
        <v>1</v>
      </c>
      <c r="DX123">
        <v>0</v>
      </c>
      <c r="DZ123" s="73">
        <f>(DB123^2)*(1-COS(RADIANS(CW123-45)))+(COS(RADIANS(CW123-45)))</f>
        <v>-0.93932307787894687</v>
      </c>
      <c r="EA123" s="73">
        <f>(DB123*DB124)*(1-COS(RADIANS(CW123-45)))-DB125*(SIN(RADIANS(CW123-45)))</f>
        <v>0.34303375251427082</v>
      </c>
      <c r="EB123" s="73">
        <f>(DB123*DB125)*(1-COS(RADIANS(CW123-45)))+DB124*(SIN(RADIANS(CW123-45)))</f>
        <v>0</v>
      </c>
      <c r="EC123" s="10"/>
      <c r="ED123">
        <f t="array" ref="ED123:ED125">MMULT(DZ123:EB125,DA123:DA125)</f>
        <v>-0.93932307787894687</v>
      </c>
      <c r="EE123" s="1">
        <f t="array" ref="EE123:EE125">MMULT(DK123:DM125,ED123:ED125)</f>
        <v>-0.93665835428814881</v>
      </c>
      <c r="EG123">
        <f>CY123+DU123</f>
        <v>0.40393482155789412</v>
      </c>
      <c r="EH123">
        <f>EG123/(SQRT(EG123^2+EG124^2+EG125^2))</f>
        <v>0.28562505148096501</v>
      </c>
      <c r="EJ123">
        <f>Q123+AM123</f>
        <v>-1.2337473468577123</v>
      </c>
      <c r="EK123">
        <f>EJ123/(SQRT(EJ123^2+EJ124^2+EJ125^2))</f>
        <v>-0.91094265599197077</v>
      </c>
      <c r="EM123" s="23">
        <f>CY124*DU125-CY125*DU124</f>
        <v>0.27726252643125932</v>
      </c>
      <c r="EO123" s="15">
        <v>6</v>
      </c>
      <c r="EP123" s="9" t="s">
        <v>7</v>
      </c>
      <c r="EW123" s="17">
        <f>CU123</f>
        <v>45</v>
      </c>
      <c r="EX123" s="17">
        <f>CV123</f>
        <v>25</v>
      </c>
      <c r="EY123" s="31">
        <f>1+CW123</f>
        <v>246.0618148352786</v>
      </c>
      <c r="EZ123" s="10"/>
      <c r="FA123" s="61">
        <f t="array" ref="FA123:FA125">MMULT(FS123:FU125,FQ123:FQ125)</f>
        <v>0.85830321677427635</v>
      </c>
      <c r="FB123" s="13">
        <f>BW124</f>
        <v>0</v>
      </c>
      <c r="FC123" s="17">
        <v>1</v>
      </c>
      <c r="FD123">
        <v>0</v>
      </c>
      <c r="FF123" s="73">
        <f>(FD123^2)*(1-COS(RADIANS(EY123+45)))+(COS(RADIANS(EY123+45)))</f>
        <v>0.35937495494330529</v>
      </c>
      <c r="FG123" s="73">
        <f>(FD123*FD124)*(1-COS(RADIANS(EY123+45)))-FD125*(SIN(RADIANS(EY123+45)))</f>
        <v>0.93319324995388675</v>
      </c>
      <c r="FH123" s="73">
        <f>(FD123*FD125)*(1-COS(RADIANS(EY123+45)))+FD124*(SIN(RADIANS(EY123+45)))</f>
        <v>0</v>
      </c>
      <c r="FI123" s="10"/>
      <c r="FJ123">
        <f t="array" ref="FJ123:FJ125">MMULT(FF123:FH125,FC123:FC125)</f>
        <v>0.35937495494330529</v>
      </c>
      <c r="FK123" s="23">
        <f>COS(RADIANS(176))</f>
        <v>-0.9975640502598242</v>
      </c>
      <c r="FM123" s="30">
        <f>(FK123^2)*(1-COS(RADIANS(EX123)))+(COS(RADIANS(EX123)))</f>
        <v>0.99954409691199531</v>
      </c>
      <c r="FN123" s="30">
        <f>(FK123*FK124)*(1-COS(RADIANS(EX123)))-FK125*(SIN(RADIANS(EX123)))</f>
        <v>-6.5197179069601558E-3</v>
      </c>
      <c r="FO123" s="30">
        <f>(FK123*FK125)*(1-COS(RADIANS(EX123)))+FK124*(SIN(RADIANS(EX123)))</f>
        <v>2.948035967890307E-2</v>
      </c>
      <c r="FQ123">
        <f t="array" ref="FQ123:FQ125">MMULT(FM123:FO125,FJ123:FJ125)</f>
        <v>0.36529527153397379</v>
      </c>
      <c r="FS123" s="28">
        <f>(FD123^2)*(1-COS(RADIANS(EW123)))+(COS(RADIANS(EW123)))</f>
        <v>0.70710678118654757</v>
      </c>
      <c r="FT123" s="28">
        <f>(FD123*FD124)*(1-COS(RADIANS(EW123)))-FD125*(SIN(RADIANS(EW123)))</f>
        <v>-0.70710678118654746</v>
      </c>
      <c r="FU123" s="28">
        <f>(FD123*FD125)*(1-COS(RADIANS(EW123)))+FD124*(SIN(RADIANS(EW123)))</f>
        <v>0</v>
      </c>
      <c r="FW123" s="61">
        <f t="array" ref="FW123:FW125">MMULT(FS123:FU125,GG123:GG125)</f>
        <v>-0.43178823456861914</v>
      </c>
      <c r="FX123" s="13">
        <f>BX124</f>
        <v>0</v>
      </c>
      <c r="FY123" s="17">
        <v>1</v>
      </c>
      <c r="FZ123">
        <v>0</v>
      </c>
      <c r="GB123" s="73">
        <f>(FD123^2)*(1-COS(RADIANS(EY123-45)))+(COS(RADIANS(EY123-45)))</f>
        <v>-0.93319324995388675</v>
      </c>
      <c r="GC123" s="73">
        <f>(FD123*FD124)*(1-COS(RADIANS(EY123-45)))-FD125*(SIN(RADIANS(EY123-45)))</f>
        <v>0.35937495494330535</v>
      </c>
      <c r="GD123" s="73">
        <f>(FD123*FD125)*(1-COS(RADIANS(EY123-45)))+FD124*(SIN(RADIANS(EY123-45)))</f>
        <v>0</v>
      </c>
      <c r="GE123" s="10"/>
      <c r="GF123">
        <f t="array" ref="GF123:GF125">MMULT(GB123:GD125,FC123:FC125)</f>
        <v>-0.93319324995388675</v>
      </c>
      <c r="GG123" s="1">
        <f t="array" ref="GG123:GG125">MMULT(FM123:FO125,GF123:GF125)</f>
        <v>-0.93042478094047076</v>
      </c>
      <c r="GI123">
        <f>FA123+FW123</f>
        <v>0.4265149822056572</v>
      </c>
      <c r="GJ123">
        <f>GI123/(SQRT(GI123^2+GI124^2+GI125^2))</f>
        <v>0.3015916361952799</v>
      </c>
      <c r="GL123" t="e">
        <f>CH124+DC123</f>
        <v>#VALUE!</v>
      </c>
      <c r="GM123" t="e">
        <f>GL123/(SQRT(GL123^2+GL124^2+GL125^2))</f>
        <v>#VALUE!</v>
      </c>
      <c r="GO123" s="27">
        <f>FA124*FW125-FA125*FW124</f>
        <v>0.27726252643125926</v>
      </c>
    </row>
    <row r="124" spans="1:197" x14ac:dyDescent="0.2">
      <c r="A124" s="1"/>
      <c r="D124" t="s">
        <v>9</v>
      </c>
      <c r="E124" s="5">
        <f t="shared" si="199"/>
        <v>-0.33245917638779182</v>
      </c>
      <c r="F124" s="6">
        <f t="shared" si="199"/>
        <v>-0.83589252794229851</v>
      </c>
      <c r="G124" s="7">
        <f t="shared" ref="G124:G125" si="201">Q123</f>
        <v>-0.35495569440957225</v>
      </c>
      <c r="H124" s="8">
        <f t="shared" ref="H124:H125" si="202">AM123</f>
        <v>-0.87879165244813995</v>
      </c>
      <c r="J124" s="10"/>
      <c r="Q124" s="61">
        <v>0.3854786179954508</v>
      </c>
      <c r="S124" s="17">
        <v>0</v>
      </c>
      <c r="T124">
        <v>1</v>
      </c>
      <c r="V124" s="73">
        <f>(T122*T124)*(1-COS(RADIANS(O122+45)))-T123*(SIN(RADIANS(O122+45)))</f>
        <v>0</v>
      </c>
      <c r="W124" s="73">
        <f>(T123*T124)*(1-COS(RADIANS(O122+45)))+T122*(SIN(RADIANS(O122+45)))</f>
        <v>0</v>
      </c>
      <c r="X124" s="73">
        <f>(T124^2)*(1-COS(RADIANS(O122+45)))+(COS(RADIANS(O122+45)))</f>
        <v>1</v>
      </c>
      <c r="Y124" s="10"/>
      <c r="Z124">
        <v>0</v>
      </c>
      <c r="AA124" s="23">
        <f>SIN(RADIANS('[1]Biaxial Input'!$F$21))*SIN(RADIANS(0))</f>
        <v>0</v>
      </c>
      <c r="AC124" s="30">
        <f>(AA122*AA124)*(1-COS(RADIANS(N122)))-AA123*(SIN(RADIANS(N122)))</f>
        <v>-2.948035967890307E-2</v>
      </c>
      <c r="AD124" s="30">
        <f>(AA123*AA124)*(1-COS(RADIANS(N122)))+AA122*(SIN(RADIANS(N122)))</f>
        <v>-0.42158878489581864</v>
      </c>
      <c r="AE124" s="30">
        <f>(AA124^2)*(1-COS(RADIANS(N122)))+(COS(RADIANS(N122)))</f>
        <v>0.90630778703664994</v>
      </c>
      <c r="AG124">
        <v>0.3854786179954508</v>
      </c>
      <c r="AI124" s="28">
        <f>(T122*T124)*(1-COS(RADIANS(M122)))-T123*(SIN(RADIANS(M122)))</f>
        <v>0</v>
      </c>
      <c r="AJ124" s="28">
        <f>(T123*T124)*(1-COS(RADIANS(M122)))+T122*(SIN(RADIANS(M122)))</f>
        <v>0</v>
      </c>
      <c r="AK124" s="28">
        <f>(T124^2)*(1-COS(RADIANS(M122)))+(COS(RADIANS(M122)))</f>
        <v>1</v>
      </c>
      <c r="AM124" s="61">
        <v>0.17324096000959935</v>
      </c>
      <c r="AO124" s="17">
        <v>0</v>
      </c>
      <c r="AP124">
        <v>1</v>
      </c>
      <c r="AR124" s="73">
        <f>(T122*T122)*(1-COS(RADIANS(O122-45)))-T122*(SIN(RADIANS(O122-45)))</f>
        <v>0</v>
      </c>
      <c r="AS124" s="73">
        <f>(T123*T124)*(1-COS(RADIANS(O122-45)))+T122*(SIN(RADIANS(O122-45)))</f>
        <v>0</v>
      </c>
      <c r="AT124" s="73">
        <f>(T124^2)*(1-COS(RADIANS(O122-45)))+(COS(RADIANS(O122-45)))</f>
        <v>1</v>
      </c>
      <c r="AU124" s="10"/>
      <c r="AV124">
        <v>0</v>
      </c>
      <c r="AW124" s="1">
        <v>0.17324096000959935</v>
      </c>
      <c r="BV124" s="1"/>
      <c r="BY124" t="s">
        <v>8</v>
      </c>
      <c r="BZ124" s="5">
        <f t="shared" ref="BZ124:CA126" si="203">BZ119</f>
        <v>0.93180266183863136</v>
      </c>
      <c r="CA124" s="6">
        <f t="shared" si="203"/>
        <v>-0.87956522186239505</v>
      </c>
      <c r="CB124" s="7">
        <f>CY123</f>
        <v>0.85063674927254795</v>
      </c>
      <c r="CC124" s="8">
        <f>DU123</f>
        <v>-0.44670192771465383</v>
      </c>
      <c r="CE124" s="9">
        <f>((SUMPRODUCT(CB124:CB126,BZ124:BZ126))*(SUMPRODUCT(CB124:CB126,CA124:CA126)))-((SUMPRODUCT(CC124:CC126,BZ124:BZ126))*(SUMPRODUCT(CC124:CC126,CA124:CA126)))</f>
        <v>4.568674311145049E-6</v>
      </c>
      <c r="CG124">
        <v>1</v>
      </c>
      <c r="CH124" t="s">
        <v>161</v>
      </c>
      <c r="CI124" s="67"/>
      <c r="CJ124" s="1" t="s">
        <v>8</v>
      </c>
      <c r="CK124" s="5">
        <f t="shared" ref="CK124:CL126" si="204">BZ124</f>
        <v>0.93180266183863136</v>
      </c>
      <c r="CL124" s="6">
        <f t="shared" si="204"/>
        <v>-0.87956522186239505</v>
      </c>
      <c r="CM124" s="7">
        <f>FA123</f>
        <v>0.85830321677427635</v>
      </c>
      <c r="CN124" s="8">
        <f>FW123</f>
        <v>-0.43178823456861914</v>
      </c>
      <c r="CO124" s="10"/>
      <c r="CP124">
        <f t="shared" si="200"/>
        <v>0.3492962422733713</v>
      </c>
      <c r="CQ124">
        <f t="shared" si="200"/>
        <v>-0.34518112468713447</v>
      </c>
      <c r="CR124">
        <f>CJ127</f>
        <v>0</v>
      </c>
      <c r="CS124">
        <f>CM127</f>
        <v>0</v>
      </c>
      <c r="CW124" s="28"/>
      <c r="CY124" s="61">
        <v>-0.35707411751155305</v>
      </c>
      <c r="DA124" s="17">
        <v>0</v>
      </c>
      <c r="DB124">
        <v>0</v>
      </c>
      <c r="DD124" s="73">
        <f>(DB123*DB124)*(1-COS(RADIANS(CW123+45)))+DB125*(SIN(RADIANS(CW123+45)))</f>
        <v>-0.93932307787894664</v>
      </c>
      <c r="DE124" s="73">
        <f>(DB124^2)*(1-COS(RADIANS(CW123+45)))+(COS(RADIANS(CW123+45)))</f>
        <v>0.34303375251427115</v>
      </c>
      <c r="DF124" s="73">
        <f>(DB124*DB125)*(1-COS(RADIANS(CW123+45)))-DB123*(SIN(RADIANS(CW123+45)))</f>
        <v>0</v>
      </c>
      <c r="DG124" s="10"/>
      <c r="DH124">
        <v>-0.93932307787894664</v>
      </c>
      <c r="DI124" s="23">
        <f>SIN(RADIANS('[1]Biaxial Input'!$F$21))*(COS(RADIANS(0)))</f>
        <v>6.9756473744125524E-2</v>
      </c>
      <c r="DK124" s="30">
        <f>(DI123*DI124)*(1-COS(RADIANS(CV123)))+DI125*(SIN(RADIANS(CV123)))</f>
        <v>-6.5197179069601558E-3</v>
      </c>
      <c r="DL124" s="30">
        <f>(DI124^2)*(1-COS(RADIANS(CV123)))+(COS(RADIANS(CV123)))</f>
        <v>0.90676369012465463</v>
      </c>
      <c r="DM124" s="30">
        <f>(DI124*DI125)*(1-COS(RADIANS(CV123)))-DI123*(SIN(RADIANS(CV123)))</f>
        <v>0.42158878489581864</v>
      </c>
      <c r="DO124">
        <v>-0.85398054361572096</v>
      </c>
      <c r="DQ124" s="28">
        <f>(DB123*DB124)*(1-COS(RADIANS(CU123)))+DB125*(SIN(RADIANS(CU123)))</f>
        <v>0.70710678118654746</v>
      </c>
      <c r="DR124" s="28">
        <f>(DB124^2)*(1-COS(RADIANS(CU123)))+(COS(RADIANS(CU123)))</f>
        <v>0.70710678118654757</v>
      </c>
      <c r="DS124" s="28">
        <f>(DB124*DB125)*(1-COS(RADIANS(CU123)))-DB123*(SIN(RADIANS(CU123)))</f>
        <v>0</v>
      </c>
      <c r="DU124" s="61">
        <v>-0.87793302022970965</v>
      </c>
      <c r="DW124" s="17">
        <v>0</v>
      </c>
      <c r="DX124">
        <v>0</v>
      </c>
      <c r="DZ124" s="73">
        <f>(DB123*DB124)*(1-COS(RADIANS(CW123-45)))+DB125*(SIN(RADIANS(CW123-45)))</f>
        <v>-0.34303375251427082</v>
      </c>
      <c r="EA124" s="73">
        <f>(DB124^2)*(1-COS(RADIANS(CW123-45)))+(COS(RADIANS(CW123-45)))</f>
        <v>-0.93932307787894687</v>
      </c>
      <c r="EB124" s="73">
        <f>(DB124*DB125)*(1-COS(RADIANS(CW123-45)))-DB123*(SIN(RADIANS(CW123-45)))</f>
        <v>0</v>
      </c>
      <c r="EC124" s="10"/>
      <c r="ED124">
        <v>-0.34303375251427082</v>
      </c>
      <c r="EE124" s="1">
        <v>-0.30492642977587947</v>
      </c>
      <c r="EG124">
        <f>CY124+DU124</f>
        <v>-1.2350071377412628</v>
      </c>
      <c r="EH124">
        <f>EG124/(SQRT(EG123^2+EG124^2+EG125^2))</f>
        <v>-0.87328192191063569</v>
      </c>
      <c r="EJ124">
        <f>Q124+AM124</f>
        <v>0.55871957800505012</v>
      </c>
      <c r="EK124">
        <f>EJ124/(SQRT(EJ123^2+EJ124^2+EJ125^2))</f>
        <v>0.41253300170325052</v>
      </c>
      <c r="EM124" s="23">
        <f>CY125*DU123-CY123*DU125</f>
        <v>-0.31895405091280093</v>
      </c>
      <c r="EP124" s="9">
        <f>((SUMPRODUCT(CM124:CM126,BZ124:BZ126))*(SUMPRODUCT(CM124:CM126,CA124:CA126)))-((SUMPRODUCT(CN124:CN126,BZ124:BZ126))*(SUMPRODUCT(CN124:CN126,CA124:CA126)))</f>
        <v>-3.3452548153531103E-2</v>
      </c>
      <c r="EY124" s="28"/>
      <c r="EZ124" s="10"/>
      <c r="FA124" s="61">
        <v>-0.34169768950016821</v>
      </c>
      <c r="FB124" s="13">
        <f>BW125</f>
        <v>0</v>
      </c>
      <c r="FC124" s="17">
        <v>0</v>
      </c>
      <c r="FD124">
        <v>0</v>
      </c>
      <c r="FF124" s="73">
        <f>(FD123*FD124)*(1-COS(RADIANS(EY123+45)))+FD125*(SIN(RADIANS(EY123+45)))</f>
        <v>-0.93319324995388675</v>
      </c>
      <c r="FG124" s="73">
        <f>(FD124^2)*(1-COS(RADIANS(EY123+45)))+(COS(RADIANS(EY123+45)))</f>
        <v>0.35937495494330529</v>
      </c>
      <c r="FH124" s="73">
        <f>(FD124*FD125)*(1-COS(RADIANS(EY123+45)))-FD123*(SIN(RADIANS(EY123+45)))</f>
        <v>0</v>
      </c>
      <c r="FI124" s="10"/>
      <c r="FJ124">
        <v>-0.93319324995388675</v>
      </c>
      <c r="FK124" s="23">
        <f>SIN(RADIANS(176))*(COS(RADIANS(0)))</f>
        <v>6.9756473744125524E-2</v>
      </c>
      <c r="FM124" s="30">
        <f>(FK123*FK124)*(1-COS(RADIANS(EX123)))+FK125*(SIN(RADIANS(EX123)))</f>
        <v>-6.5197179069601558E-3</v>
      </c>
      <c r="FN124" s="30">
        <f>(FK124^2)*(1-COS(RADIANS(EX123)))+(COS(RADIANS(EX123)))</f>
        <v>0.90676369012465463</v>
      </c>
      <c r="FO124" s="30">
        <f>(FK124*FK125)*(1-COS(RADIANS(EX123)))-FK123*(SIN(RADIANS(EX123)))</f>
        <v>0.42158878489581864</v>
      </c>
      <c r="FQ124">
        <v>-0.8485287782566624</v>
      </c>
      <c r="FS124" s="28">
        <f>(FD123*FD124)*(1-COS(RADIANS(EW123)))+FD125*(SIN(RADIANS(EW123)))</f>
        <v>0.70710678118654746</v>
      </c>
      <c r="FT124" s="28">
        <f>(FD124^2)*(1-COS(RADIANS(EW123)))+(COS(RADIANS(EW123)))</f>
        <v>0.70710678118654757</v>
      </c>
      <c r="FU124" s="28">
        <f>(FD124*FD125)*(1-COS(RADIANS(EW123)))-FD123*(SIN(RADIANS(EW123)))</f>
        <v>0</v>
      </c>
      <c r="FW124" s="61">
        <v>-0.88403110940541052</v>
      </c>
      <c r="FX124" s="13">
        <f>BX125</f>
        <v>0</v>
      </c>
      <c r="FY124" s="17">
        <v>0</v>
      </c>
      <c r="FZ124">
        <v>0</v>
      </c>
      <c r="GB124" s="73">
        <f>(FD123*FD124)*(1-COS(RADIANS(EY123-45)))+FD125*(SIN(RADIANS(EY123-45)))</f>
        <v>-0.35937495494330535</v>
      </c>
      <c r="GC124" s="73">
        <f>(FD124^2)*(1-COS(RADIANS(EY123-45)))+(COS(RADIANS(EY123-45)))</f>
        <v>-0.93319324995388675</v>
      </c>
      <c r="GD124" s="73">
        <f>(FD124*FD125)*(1-COS(RADIANS(EY123-45)))-FD123*(SIN(RADIANS(EY123-45)))</f>
        <v>0</v>
      </c>
      <c r="GE124" s="10"/>
      <c r="GF124">
        <v>-0.35937495494330535</v>
      </c>
      <c r="GG124" s="1">
        <v>-0.31978400354039432</v>
      </c>
      <c r="GI124">
        <f>FA124+FW124</f>
        <v>-1.2257287989055787</v>
      </c>
      <c r="GJ124">
        <f>GI124/(SQRT(GI123^2+GI124^2+GI125^2))</f>
        <v>-0.86672114560177682</v>
      </c>
      <c r="GL124">
        <f>CH125+DC124</f>
        <v>-3.3452548153531103E-2</v>
      </c>
      <c r="GM124" t="e">
        <f>GL124/(SQRT(GL123^2+GL124^2+GL125^2))</f>
        <v>#VALUE!</v>
      </c>
      <c r="GO124" s="27">
        <f>FA125*FW123-FA123*FW125</f>
        <v>-0.31895405091280093</v>
      </c>
    </row>
    <row r="125" spans="1:197" x14ac:dyDescent="0.2">
      <c r="A125" s="1"/>
      <c r="D125" t="s">
        <v>10</v>
      </c>
      <c r="E125" s="5">
        <f t="shared" si="199"/>
        <v>-0.33891678707829964</v>
      </c>
      <c r="F125" s="6">
        <f t="shared" si="199"/>
        <v>-3.4328125274686566E-2</v>
      </c>
      <c r="G125" s="7">
        <f t="shared" si="201"/>
        <v>0.3854786179954508</v>
      </c>
      <c r="H125" s="8">
        <f t="shared" si="202"/>
        <v>0.17324096000959935</v>
      </c>
      <c r="J125" s="10"/>
      <c r="Z125" s="10"/>
      <c r="AA125" s="10"/>
      <c r="AB125" s="10"/>
      <c r="AC125" s="10"/>
      <c r="AD125" s="10"/>
      <c r="AE125" s="10"/>
      <c r="AF125" s="10"/>
      <c r="AG125" s="10"/>
      <c r="AH125" s="10"/>
      <c r="AW125" s="1"/>
      <c r="BV125" s="1"/>
      <c r="BY125" t="s">
        <v>9</v>
      </c>
      <c r="BZ125" s="5">
        <f t="shared" si="203"/>
        <v>0.3492962422733713</v>
      </c>
      <c r="CA125" s="6">
        <f t="shared" si="203"/>
        <v>-0.34518112468713447</v>
      </c>
      <c r="CB125" s="7">
        <f>CY124</f>
        <v>-0.35707411751155305</v>
      </c>
      <c r="CC125" s="8">
        <f>DU124</f>
        <v>-0.87793302022970965</v>
      </c>
      <c r="CE125" s="10"/>
      <c r="CH125">
        <f>((SUMPRODUCT(CM124:CM126,CK124:CK126))*(SUMPRODUCT(CM124:CM126,CL124:CL126)))-((SUMPRODUCT(CN124:CN126,CK124:CK126))*(SUMPRODUCT(CN124:CN126,CL124:CL126)))</f>
        <v>-3.3452548153531103E-2</v>
      </c>
      <c r="CI125" s="67"/>
      <c r="CJ125" s="10" t="s">
        <v>9</v>
      </c>
      <c r="CK125" s="5">
        <f t="shared" si="204"/>
        <v>0.3492962422733713</v>
      </c>
      <c r="CL125" s="6">
        <f t="shared" si="204"/>
        <v>-0.34518112468713447</v>
      </c>
      <c r="CM125" s="7">
        <f>FA124</f>
        <v>-0.34169768950016821</v>
      </c>
      <c r="CN125" s="8">
        <f>FW124</f>
        <v>-0.88403110940541052</v>
      </c>
      <c r="CP125">
        <f t="shared" si="200"/>
        <v>-9.8670839279614439E-2</v>
      </c>
      <c r="CQ125">
        <f t="shared" si="200"/>
        <v>-0.32743703463395935</v>
      </c>
      <c r="CR125">
        <f>CK127</f>
        <v>0</v>
      </c>
      <c r="CS125">
        <f>CN127</f>
        <v>0</v>
      </c>
      <c r="CW125" s="28"/>
      <c r="CY125" s="61">
        <v>0.38589531662146104</v>
      </c>
      <c r="DA125" s="17">
        <v>0</v>
      </c>
      <c r="DB125">
        <v>1</v>
      </c>
      <c r="DD125" s="73">
        <f>(DB123*DB125)*(1-COS(RADIANS(CW123+45)))-DB124*(SIN(RADIANS(CW123+45)))</f>
        <v>0</v>
      </c>
      <c r="DE125" s="73">
        <f>(DB124*DB125)*(1-COS(RADIANS(CW123+45)))+DB123*(SIN(RADIANS(CW123+45)))</f>
        <v>0</v>
      </c>
      <c r="DF125" s="73">
        <f>(DB125^2)*(1-COS(RADIANS(CW123+45)))+(COS(RADIANS(CW123+45)))</f>
        <v>1</v>
      </c>
      <c r="DG125" s="10"/>
      <c r="DH125">
        <v>0</v>
      </c>
      <c r="DI125" s="23">
        <f>SIN(RADIANS('[1]Biaxial Input'!$F$21))*SIN(RADIANS(0))</f>
        <v>0</v>
      </c>
      <c r="DK125" s="30">
        <f>(DI123*DI125)*(1-COS(RADIANS(CV123)))-DI124*(SIN(RADIANS(CV123)))</f>
        <v>-2.948035967890307E-2</v>
      </c>
      <c r="DL125" s="30">
        <f>(DI124*DI125)*(1-COS(RADIANS(CV123)))+DI123*(SIN(RADIANS(CV123)))</f>
        <v>-0.42158878489581864</v>
      </c>
      <c r="DM125" s="30">
        <f>(DI125^2)*(1-COS(RADIANS(CV123)))+(COS(RADIANS(CV123)))</f>
        <v>0.90630778703664994</v>
      </c>
      <c r="DO125">
        <v>0.38589531662146104</v>
      </c>
      <c r="DQ125" s="28">
        <f>(DB123*DB125)*(1-COS(RADIANS(CU123)))-DB124*(SIN(RADIANS(CU123)))</f>
        <v>0</v>
      </c>
      <c r="DR125" s="28">
        <f>(DB124*DB125)*(1-COS(RADIANS(CU123)))+DB123*(SIN(RADIANS(CU123)))</f>
        <v>0</v>
      </c>
      <c r="DS125" s="28">
        <f>(DB125^2)*(1-COS(RADIANS(CU123)))+(COS(RADIANS(CU123)))</f>
        <v>1</v>
      </c>
      <c r="DU125" s="61">
        <v>0.17231076509131005</v>
      </c>
      <c r="DW125" s="17">
        <v>0</v>
      </c>
      <c r="DX125">
        <v>1</v>
      </c>
      <c r="DZ125" s="73">
        <f>(DB123*DB123)*(1-COS(RADIANS(CW123-45)))-DB123*(SIN(RADIANS(CW123-45)))</f>
        <v>0</v>
      </c>
      <c r="EA125" s="73">
        <f>(DB124*DB125)*(1-COS(RADIANS(CW123-45)))+DB123*(SIN(RADIANS(CW123-45)))</f>
        <v>0</v>
      </c>
      <c r="EB125" s="73">
        <f>(DB125^2)*(1-COS(RADIANS(CW123-45)))+(COS(RADIANS(CW123-45)))</f>
        <v>0.99999999999999989</v>
      </c>
      <c r="EC125" s="10"/>
      <c r="ED125">
        <v>0</v>
      </c>
      <c r="EE125" s="1">
        <v>0.17231076509131005</v>
      </c>
      <c r="EG125">
        <f>CY125+DU125</f>
        <v>0.55820608171277109</v>
      </c>
      <c r="EH125">
        <f>EG125/(SQRT(EG123^2+EG124^2+EG125^2))</f>
        <v>0.39471130567867257</v>
      </c>
      <c r="EJ125">
        <f>Q125+AM125</f>
        <v>0</v>
      </c>
      <c r="EK125">
        <f>EJ125/(SQRT(EJ123^2+EJ124^2+EJ125^2))</f>
        <v>0</v>
      </c>
      <c r="EM125" s="23">
        <f>CY123*DU124-CY124*DU123</f>
        <v>-0.90630778703664994</v>
      </c>
      <c r="ER125">
        <f t="shared" ref="ER125:ES127" si="205">CK124</f>
        <v>0.93180266183863136</v>
      </c>
      <c r="ES125">
        <f t="shared" si="205"/>
        <v>-0.87956522186239505</v>
      </c>
      <c r="ET125" t="e">
        <f>#REF!</f>
        <v>#REF!</v>
      </c>
      <c r="EU125" t="e">
        <f>#REF!</f>
        <v>#REF!</v>
      </c>
      <c r="EY125" s="28"/>
      <c r="EZ125" s="10"/>
      <c r="FA125" s="61">
        <v>0.38282930538972082</v>
      </c>
      <c r="FB125" s="13">
        <f>BW126</f>
        <v>0</v>
      </c>
      <c r="FC125" s="17">
        <v>0</v>
      </c>
      <c r="FD125">
        <v>1</v>
      </c>
      <c r="FF125" s="73">
        <f>(FD123*FD125)*(1-COS(RADIANS(EY123+45)))-FD124*(SIN(RADIANS(EY123+45)))</f>
        <v>0</v>
      </c>
      <c r="FG125" s="73">
        <f>(FD124*FD125)*(1-COS(RADIANS(EY123+45)))+FD123*(SIN(RADIANS(EY123+45)))</f>
        <v>0</v>
      </c>
      <c r="FH125" s="73">
        <f>(FD125^2)*(1-COS(RADIANS(EY123+45)))+(COS(RADIANS(EY123+45)))</f>
        <v>1</v>
      </c>
      <c r="FI125" s="10"/>
      <c r="FJ125">
        <v>0</v>
      </c>
      <c r="FK125" s="23">
        <f>SIN(RADIANS(176))*SIN(RADIANS(0))</f>
        <v>0</v>
      </c>
      <c r="FM125" s="30">
        <f>(FK123*FK125)*(1-COS(RADIANS(EX123)))-FK124*(SIN(RADIANS(EX123)))</f>
        <v>-2.948035967890307E-2</v>
      </c>
      <c r="FN125" s="30">
        <f>(FK124*FK125)*(1-COS(RADIANS(EX123)))+FK123*(SIN(RADIANS(EX123)))</f>
        <v>-0.42158878489581864</v>
      </c>
      <c r="FO125" s="30">
        <f>(FK125^2)*(1-COS(RADIANS(EX123)))+(COS(RADIANS(EX123)))</f>
        <v>0.90630778703664994</v>
      </c>
      <c r="FQ125">
        <v>0.38282930538972082</v>
      </c>
      <c r="FS125" s="28">
        <f>(FD123*FD125)*(1-COS(RADIANS(EW123)))-FD124*(SIN(RADIANS(EW123)))</f>
        <v>0</v>
      </c>
      <c r="FT125" s="28">
        <f>(FD124*FD125)*(1-COS(RADIANS(EW123)))+FD123*(SIN(RADIANS(EW123)))</f>
        <v>0</v>
      </c>
      <c r="FU125" s="28">
        <f>(FD125^2)*(1-COS(RADIANS(EW123)))+(COS(RADIANS(EW123)))</f>
        <v>1</v>
      </c>
      <c r="FW125" s="61">
        <v>0.17901932323510275</v>
      </c>
      <c r="FX125" s="13">
        <f>BX126</f>
        <v>0</v>
      </c>
      <c r="FY125" s="17">
        <v>0</v>
      </c>
      <c r="FZ125">
        <v>1</v>
      </c>
      <c r="GB125" s="73">
        <f>(FD123*FD123)*(1-COS(RADIANS(EY123-45)))-FD123*(SIN(RADIANS(EY123-45)))</f>
        <v>0</v>
      </c>
      <c r="GC125" s="73">
        <f>(FD124*FD125)*(1-COS(RADIANS(EY123-45)))+FD123*(SIN(RADIANS(EY123-45)))</f>
        <v>0</v>
      </c>
      <c r="GD125" s="73">
        <f>(FD125^2)*(1-COS(RADIANS(EY123-45)))+(COS(RADIANS(EY123-45)))</f>
        <v>0.99999999999999989</v>
      </c>
      <c r="GE125" s="10"/>
      <c r="GF125">
        <v>0</v>
      </c>
      <c r="GG125" s="1">
        <v>0.17901932323510275</v>
      </c>
      <c r="GI125">
        <f>FA125+FW125</f>
        <v>0.56184862862482354</v>
      </c>
      <c r="GJ125">
        <f>GI125/(SQRT(GI123^2+GI124^2+GI125^2))</f>
        <v>0.39728697530097495</v>
      </c>
      <c r="GL125" t="e">
        <f>#REF!+DC125</f>
        <v>#REF!</v>
      </c>
      <c r="GM125" t="e">
        <f>GL125/(SQRT(GL123^2+GL124^2+GL125^2))</f>
        <v>#REF!</v>
      </c>
      <c r="GO125" s="27">
        <f>FA123*FW124-FA124*FW123</f>
        <v>-0.90630778703664994</v>
      </c>
    </row>
    <row r="126" spans="1:197" x14ac:dyDescent="0.2">
      <c r="A126" s="1"/>
      <c r="J126" s="10"/>
      <c r="Q126" s="82" t="s">
        <v>148</v>
      </c>
      <c r="R126" s="13"/>
      <c r="T126" s="10"/>
      <c r="U126" s="10"/>
      <c r="V126" s="10"/>
      <c r="W126" s="10"/>
      <c r="X126" s="10"/>
      <c r="Y126" s="10"/>
      <c r="Z126" s="80"/>
      <c r="AA126" s="23" t="s">
        <v>149</v>
      </c>
      <c r="AE126" s="1"/>
      <c r="AG126" s="80"/>
      <c r="AK126" s="13"/>
      <c r="AL126" s="81"/>
      <c r="AM126" s="82" t="s">
        <v>150</v>
      </c>
      <c r="AO126" s="13"/>
      <c r="AP126" s="13"/>
      <c r="AS126" s="1"/>
      <c r="AW126" s="1"/>
      <c r="BV126" s="1"/>
      <c r="BY126" t="s">
        <v>10</v>
      </c>
      <c r="BZ126" s="5">
        <f t="shared" si="203"/>
        <v>-9.8670839279614439E-2</v>
      </c>
      <c r="CA126" s="6">
        <f t="shared" si="203"/>
        <v>-0.32743703463395935</v>
      </c>
      <c r="CB126" s="7">
        <f>CY125</f>
        <v>0.38589531662146104</v>
      </c>
      <c r="CC126" s="8">
        <f>DU125</f>
        <v>0.17231076509131005</v>
      </c>
      <c r="CE126" s="10"/>
      <c r="CG126" s="10" t="s">
        <v>160</v>
      </c>
      <c r="CH126" s="10">
        <f>-CH123*((EY123-CW123)/(CH125-CE124))</f>
        <v>245.06195138841719</v>
      </c>
      <c r="CI126" s="67"/>
      <c r="CJ126" s="10" t="s">
        <v>10</v>
      </c>
      <c r="CK126" s="5">
        <f t="shared" si="204"/>
        <v>-9.8670839279614439E-2</v>
      </c>
      <c r="CL126" s="6">
        <f t="shared" si="204"/>
        <v>-0.32743703463395935</v>
      </c>
      <c r="CM126" s="7">
        <f>FA125</f>
        <v>0.38282930538972082</v>
      </c>
      <c r="CN126" s="8">
        <f>FW125</f>
        <v>0.17901932323510275</v>
      </c>
      <c r="CW126" s="28"/>
      <c r="DH126" s="10"/>
      <c r="DI126" s="10"/>
      <c r="DJ126" s="10"/>
      <c r="DK126" s="10"/>
      <c r="DL126" s="10"/>
      <c r="DM126" s="10"/>
      <c r="DN126" s="10"/>
      <c r="DO126" s="10"/>
      <c r="DP126" s="10"/>
      <c r="EE126" s="1"/>
      <c r="EI126" s="64">
        <f>(DEGREES(ACOS((EH123*EK123+EH124*EK124+EH125*EK125)/((SQRT(EH123^2+EH124^2+EH125^2))*(SQRT(EK123^2+EK124^2+EK125^2))))))</f>
        <v>128.34868591391242</v>
      </c>
      <c r="ER126">
        <f t="shared" si="205"/>
        <v>0.3492962422733713</v>
      </c>
      <c r="ES126">
        <f t="shared" si="205"/>
        <v>-0.34518112468713447</v>
      </c>
      <c r="ET126" t="e">
        <f>#REF!</f>
        <v>#REF!</v>
      </c>
      <c r="EU126" t="e">
        <f>#REF!</f>
        <v>#REF!</v>
      </c>
      <c r="EY126" s="28"/>
      <c r="EZ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GG126" s="1"/>
      <c r="GK126" s="64" t="e">
        <f>(DEGREES(ACOS((GJ123*GM123+GJ124*GM124+GJ125*GM125)/((SQRT(GJ123^2+GJ124^2+GJ125^2))*(SQRT(GM123^2+GM124^2+GM125^2))))))</f>
        <v>#VALUE!</v>
      </c>
    </row>
    <row r="127" spans="1:197" x14ac:dyDescent="0.2">
      <c r="A127" s="1"/>
      <c r="E127" s="5" t="s">
        <v>4</v>
      </c>
      <c r="F127" s="6" t="s">
        <v>5</v>
      </c>
      <c r="G127" s="7" t="s">
        <v>6</v>
      </c>
      <c r="H127" s="8" t="s">
        <v>1</v>
      </c>
      <c r="I127">
        <v>7</v>
      </c>
      <c r="J127" s="9" t="s">
        <v>7</v>
      </c>
      <c r="K127">
        <v>7</v>
      </c>
      <c r="L127" s="10"/>
      <c r="M127" s="17">
        <f>A103</f>
        <v>20</v>
      </c>
      <c r="N127" s="17">
        <f>B103</f>
        <v>30</v>
      </c>
      <c r="O127" s="17">
        <f>C103</f>
        <v>177.5</v>
      </c>
      <c r="Q127" s="61">
        <f t="array" ref="Q127:Q129">MMULT(AI127:AK129,AG127:AG129)</f>
        <v>-0.48853553065825783</v>
      </c>
      <c r="R127" s="13"/>
      <c r="S127" s="17">
        <v>1</v>
      </c>
      <c r="T127">
        <v>0</v>
      </c>
      <c r="V127" s="73">
        <f>(T127^2)*(1-COS(RADIANS(O127+45)))+(COS(RADIANS(O127+45)))</f>
        <v>-0.73727733681012408</v>
      </c>
      <c r="W127" s="73">
        <f>(T127*T128)*(1-COS(RADIANS(O127+45)))-T129*(SIN(RADIANS(O127+45)))</f>
        <v>0.67559020761566013</v>
      </c>
      <c r="X127" s="73">
        <f>(T127*T129)*(1-COS(RADIANS(O127+45)))+T128*(SIN(RADIANS(O127+45)))</f>
        <v>0</v>
      </c>
      <c r="Y127" s="10"/>
      <c r="Z127">
        <f t="array" ref="Z127:Z129">MMULT(V127:X129,S127:S129)</f>
        <v>-0.73727733681012408</v>
      </c>
      <c r="AA127" s="23">
        <f>COS(RADIANS('[1]Biaxial Input'!$F$21))</f>
        <v>-0.9975640502598242</v>
      </c>
      <c r="AC127" s="30">
        <f>(AA127^2)*(1-COS(RADIANS(N127)))+(COS(RADIANS(N127)))</f>
        <v>0.99934808421962718</v>
      </c>
      <c r="AD127" s="30">
        <f>(AA127*AA128)*(1-COS(RADIANS(N127)))-AA129*(SIN(RADIANS(N127)))</f>
        <v>-9.3228300025961861E-3</v>
      </c>
      <c r="AE127" s="30">
        <f>(AA127*AA129)*(1-COS(RADIANS(N127)))+AA128*(SIN(RADIANS(N127)))</f>
        <v>3.4878236872062755E-2</v>
      </c>
      <c r="AG127">
        <f t="array" ref="AG127:AG129">MMULT(AC127:AE129,Z127:Z129)</f>
        <v>-0.73049828142272688</v>
      </c>
      <c r="AI127" s="28">
        <f>(T127^2)*(1-COS(RADIANS(M127)))+(COS(RADIANS(M127)))</f>
        <v>0.93969262078590843</v>
      </c>
      <c r="AJ127" s="28">
        <f>(T127*T128)*(1-COS(RADIANS(M127)))-T129*(SIN(RADIANS(M127)))</f>
        <v>-0.34202014332566871</v>
      </c>
      <c r="AK127" s="28">
        <f>(T127*T129)*(1-COS(RADIANS(M127)))+T128*(SIN(RADIANS(M127)))</f>
        <v>0</v>
      </c>
      <c r="AM127" s="61">
        <f t="array" ref="AM127:AM129">MMULT(AI127:AK129,AW127:AW129)</f>
        <v>-0.86159099769206515</v>
      </c>
      <c r="AN127" s="13"/>
      <c r="AO127" s="17">
        <v>1</v>
      </c>
      <c r="AP127">
        <v>0</v>
      </c>
      <c r="AR127" s="73">
        <f>(T127^2)*(1-COS(RADIANS(O127-45)))+(COS(RADIANS(O127-45)))</f>
        <v>-0.67559020761566024</v>
      </c>
      <c r="AS127" s="73">
        <f>(T127*T128)*(1-COS(RADIANS(O127-45)))-T129*(SIN(RADIANS(O127-45)))</f>
        <v>-0.73727733681012408</v>
      </c>
      <c r="AT127" s="73">
        <f>(T127*T129)*(1-COS(RADIANS(O127-45)))+T128*(SIN(RADIANS(O127-45)))</f>
        <v>0</v>
      </c>
      <c r="AU127" s="10"/>
      <c r="AV127">
        <f t="array" ref="AV127:AV129">MMULT(AR127:AT129,S127:S129)</f>
        <v>-0.67559020761566024</v>
      </c>
      <c r="AW127" s="1">
        <f t="array" ref="AW127:AW129">MMULT(AC127:AE129,AV127:AV129)</f>
        <v>-0.68202329097409797</v>
      </c>
      <c r="BV127" s="1"/>
      <c r="CE127" s="10"/>
      <c r="CS127" s="15"/>
      <c r="CW127" s="28"/>
      <c r="CY127" s="82" t="s">
        <v>148</v>
      </c>
      <c r="CZ127" s="13"/>
      <c r="DB127" s="10"/>
      <c r="DC127" s="10"/>
      <c r="DD127" s="10"/>
      <c r="DE127" s="10"/>
      <c r="DF127" s="10"/>
      <c r="DG127" s="10"/>
      <c r="DH127" s="80"/>
      <c r="DI127" s="23" t="s">
        <v>149</v>
      </c>
      <c r="DM127" s="1"/>
      <c r="DO127" s="80"/>
      <c r="DS127" s="13"/>
      <c r="DT127" s="81"/>
      <c r="DU127" s="82" t="s">
        <v>150</v>
      </c>
      <c r="DW127" s="13"/>
      <c r="DX127" s="13"/>
      <c r="EA127" s="1"/>
      <c r="EE127" s="1"/>
      <c r="ER127">
        <f t="shared" si="205"/>
        <v>-9.8670839279614439E-2</v>
      </c>
      <c r="ES127">
        <f t="shared" si="205"/>
        <v>-0.32743703463395935</v>
      </c>
      <c r="ET127" t="e">
        <f>#REF!</f>
        <v>#REF!</v>
      </c>
      <c r="EU127" t="e">
        <f>#REF!</f>
        <v>#REF!</v>
      </c>
      <c r="EY127" s="28"/>
      <c r="EZ127" s="10"/>
      <c r="FA127" s="82" t="s">
        <v>148</v>
      </c>
      <c r="FB127" s="13"/>
      <c r="FD127" s="10"/>
      <c r="FE127" s="10"/>
      <c r="FF127" s="10"/>
      <c r="FG127" s="10"/>
      <c r="FH127" s="10"/>
      <c r="FI127" s="10"/>
      <c r="FJ127" s="80"/>
      <c r="FK127" s="23" t="s">
        <v>149</v>
      </c>
      <c r="FO127" s="1"/>
      <c r="FQ127" s="80"/>
      <c r="FU127" s="13"/>
      <c r="FV127" s="81"/>
      <c r="FW127" s="82" t="s">
        <v>150</v>
      </c>
      <c r="FY127" s="13"/>
      <c r="FZ127" s="13"/>
      <c r="GC127" s="1"/>
      <c r="GG127" s="1"/>
      <c r="GK127" s="13"/>
    </row>
    <row r="128" spans="1:197" x14ac:dyDescent="0.2">
      <c r="A128" s="1"/>
      <c r="D128" t="s">
        <v>8</v>
      </c>
      <c r="E128" s="5">
        <f t="shared" ref="E128:F130" si="206">E123</f>
        <v>0.88011721234848816</v>
      </c>
      <c r="F128" s="6">
        <f t="shared" si="206"/>
        <v>-0.54781863928252683</v>
      </c>
      <c r="G128" s="7">
        <f>Q127</f>
        <v>-0.48853553065825783</v>
      </c>
      <c r="H128" s="8">
        <f>AM127</f>
        <v>-0.86159099769206515</v>
      </c>
      <c r="J128" s="9">
        <f>((SUMPRODUCT(G128:G130,E128:E130))*(SUMPRODUCT(G128:(G130),F128:F130)))-((SUMPRODUCT(H128:H130,E128:E130))*(SUMPRODUCT(H128:H130,F128:F130)))</f>
        <v>-0.13385167308569773</v>
      </c>
      <c r="Q128" s="61">
        <v>-0.79359375045049751</v>
      </c>
      <c r="S128" s="17">
        <v>0</v>
      </c>
      <c r="T128">
        <v>0</v>
      </c>
      <c r="V128" s="73">
        <f>(T127*T128)*(1-COS(RADIANS(O127+45)))+T129*(SIN(RADIANS(O127+45)))</f>
        <v>-0.67559020761566013</v>
      </c>
      <c r="W128" s="73">
        <f>(T128^2)*(1-COS(RADIANS(O127+45)))+(COS(RADIANS(O127+45)))</f>
        <v>-0.73727733681012408</v>
      </c>
      <c r="X128" s="73">
        <f>(T128*T129)*(1-COS(RADIANS(O127+45)))-T127*(SIN(RADIANS(O127+45)))</f>
        <v>0</v>
      </c>
      <c r="Y128" s="10"/>
      <c r="Z128">
        <v>-0.67559020761566013</v>
      </c>
      <c r="AA128" s="23">
        <f>SIN(RADIANS('[1]Biaxial Input'!$F$21))*(COS(RADIANS(0)))</f>
        <v>6.9756473744125524E-2</v>
      </c>
      <c r="AC128" s="30">
        <f>(AA127*AA128)*(1-COS(RADIANS(N127)))+AA129*(SIN(RADIANS(N127)))</f>
        <v>-9.3228300025961861E-3</v>
      </c>
      <c r="AD128" s="30">
        <f>(AA128^2)*(1-COS(RADIANS(N127)))+(COS(RADIANS(N127)))</f>
        <v>0.86667731956481153</v>
      </c>
      <c r="AE128" s="30">
        <f>(AA128*AA129)*(1-COS(RADIANS(N127)))-AA127*(SIN(RADIANS(N127)))</f>
        <v>0.49878202512991204</v>
      </c>
      <c r="AG128">
        <v>-0.57864519898472722</v>
      </c>
      <c r="AI128" s="28">
        <f>(T127*T128)*(1-COS(RADIANS(M127)))+T129*(SIN(RADIANS(M127)))</f>
        <v>0.34202014332566871</v>
      </c>
      <c r="AJ128" s="28">
        <f>(T128^2)*(1-COS(RADIANS(M127)))+(COS(RADIANS(M127)))</f>
        <v>0.93969262078590843</v>
      </c>
      <c r="AK128" s="28">
        <f>(T128*T129)*(1-COS(RADIANS(M127)))-T127*(SIN(RADIANS(M127)))</f>
        <v>0</v>
      </c>
      <c r="AM128" s="61">
        <v>0.37309911180055122</v>
      </c>
      <c r="AO128" s="17">
        <v>0</v>
      </c>
      <c r="AP128">
        <v>0</v>
      </c>
      <c r="AR128" s="73">
        <f>(T127*T128)*(1-COS(RADIANS(O127-45)))+T129*(SIN(RADIANS(O127-45)))</f>
        <v>0.73727733681012408</v>
      </c>
      <c r="AS128" s="73">
        <f>(T128^2)*(1-COS(RADIANS(O127-45)))+(COS(RADIANS(O127-45)))</f>
        <v>-0.67559020761566024</v>
      </c>
      <c r="AT128" s="73">
        <f>(T128*T129)*(1-COS(RADIANS(O127-45)))-T127*(SIN(RADIANS(O127-45)))</f>
        <v>0</v>
      </c>
      <c r="AU128" s="10"/>
      <c r="AV128">
        <v>0.73727733681012408</v>
      </c>
      <c r="AW128" s="1">
        <v>0.64527995869950061</v>
      </c>
      <c r="BV128" s="1"/>
      <c r="BZ128" s="5" t="s">
        <v>4</v>
      </c>
      <c r="CA128" s="6" t="s">
        <v>5</v>
      </c>
      <c r="CB128" s="7" t="s">
        <v>6</v>
      </c>
      <c r="CC128" s="8" t="s">
        <v>1</v>
      </c>
      <c r="CD128">
        <v>7</v>
      </c>
      <c r="CE128" s="9" t="s">
        <v>7</v>
      </c>
      <c r="CG128" s="90" t="s">
        <v>157</v>
      </c>
      <c r="CH128" s="61">
        <f>CE129-((CH130-CE129)/(EY128-CW128))*CW128</f>
        <v>-5.8208985217441285</v>
      </c>
      <c r="CI128" s="10"/>
      <c r="CK128" s="5" t="s">
        <v>4</v>
      </c>
      <c r="CL128" s="6" t="s">
        <v>5</v>
      </c>
      <c r="CM128" s="7" t="s">
        <v>6</v>
      </c>
      <c r="CN128" s="8" t="s">
        <v>1</v>
      </c>
      <c r="CO128" s="10"/>
      <c r="CP128">
        <f t="shared" ref="CP128:CQ130" si="207">BZ129</f>
        <v>0.93180266183863136</v>
      </c>
      <c r="CQ128">
        <f t="shared" si="207"/>
        <v>-0.87956522186239505</v>
      </c>
      <c r="CR128">
        <f>CI132</f>
        <v>0</v>
      </c>
      <c r="CS128">
        <f>CL132</f>
        <v>0</v>
      </c>
      <c r="CU128" s="17">
        <f>CU32</f>
        <v>20</v>
      </c>
      <c r="CV128" s="17">
        <f>CV32</f>
        <v>30</v>
      </c>
      <c r="CW128" s="31">
        <f>CH35</f>
        <v>176.75977424318413</v>
      </c>
      <c r="CY128" s="61">
        <f t="array" ref="CY128:CY130">MMULT(DQ128:DS130,DO128:DO130)</f>
        <v>-0.49962566940098341</v>
      </c>
      <c r="CZ128" s="13"/>
      <c r="DA128" s="17">
        <v>1</v>
      </c>
      <c r="DB128">
        <v>0</v>
      </c>
      <c r="DD128" s="73">
        <f>(DB128^2)*(1-COS(RADIANS(CW128+45)))+(COS(RADIANS(CW128+45)))</f>
        <v>-0.74594376963818243</v>
      </c>
      <c r="DE128" s="73">
        <f>(DB128*DB129)*(1-COS(RADIANS(CW128+45)))-DB130*(SIN(RADIANS(CW128+45)))</f>
        <v>0.66600892827197011</v>
      </c>
      <c r="DF128" s="73">
        <f>(DB128*DB130)*(1-COS(RADIANS(CW128+45)))+DB129*(SIN(RADIANS(CW128+45)))</f>
        <v>0</v>
      </c>
      <c r="DG128" s="10"/>
      <c r="DH128">
        <f t="array" ref="DH128:DH130">MMULT(DD128:DF130,DA128:DA130)</f>
        <v>-0.74594376963818243</v>
      </c>
      <c r="DI128" s="23">
        <f>COS(RADIANS('[1]Biaxial Input'!$F$21))</f>
        <v>-0.9975640502598242</v>
      </c>
      <c r="DK128" s="30">
        <f>(DI128^2)*(1-COS(RADIANS(CV128)))+(COS(RADIANS(CV128)))</f>
        <v>0.99934808421962718</v>
      </c>
      <c r="DL128" s="30">
        <f>(DI128*DI129)*(1-COS(RADIANS(CV128)))-DI130*(SIN(RADIANS(CV128)))</f>
        <v>-9.3228300025961861E-3</v>
      </c>
      <c r="DM128" s="30">
        <f>(DI128*DI130)*(1-COS(RADIANS(CV128)))+DI129*(SIN(RADIANS(CV128)))</f>
        <v>3.4878236872062755E-2</v>
      </c>
      <c r="DO128">
        <f t="array" ref="DO128:DO130">MMULT(DK128:DM130,DH128:DH130)</f>
        <v>-0.73924838910499369</v>
      </c>
      <c r="DQ128" s="28">
        <f>(DB128^2)*(1-COS(RADIANS(CU128)))+(COS(RADIANS(CU128)))</f>
        <v>0.93969262078590843</v>
      </c>
      <c r="DR128" s="28">
        <f>(DB128*DB129)*(1-COS(RADIANS(CU128)))-DB130*(SIN(RADIANS(CU128)))</f>
        <v>-0.34202014332566871</v>
      </c>
      <c r="DS128" s="28">
        <f>(DB128*DB130)*(1-COS(RADIANS(CU128)))+DB129*(SIN(RADIANS(CU128)))</f>
        <v>0</v>
      </c>
      <c r="DU128" s="61">
        <f t="array" ref="DU128:DU130">MMULT(DQ128:DS130,EE128:EE130)</f>
        <v>-0.85520769553084164</v>
      </c>
      <c r="DV128" s="13"/>
      <c r="DW128" s="17">
        <v>1</v>
      </c>
      <c r="DX128">
        <v>0</v>
      </c>
      <c r="DZ128" s="73">
        <f>(DB128^2)*(1-COS(RADIANS(CW128-45)))+(COS(RADIANS(CW128-45)))</f>
        <v>-0.66600892827197011</v>
      </c>
      <c r="EA128" s="73">
        <f>(DB128*DB129)*(1-COS(RADIANS(CW128-45)))-DB130*(SIN(RADIANS(CW128-45)))</f>
        <v>-0.74594376963818243</v>
      </c>
      <c r="EB128" s="73">
        <f>(DB128*DB130)*(1-COS(RADIANS(CW128-45)))+DB129*(SIN(RADIANS(CW128-45)))</f>
        <v>0</v>
      </c>
      <c r="EC128" s="10"/>
      <c r="ED128">
        <f t="array" ref="ED128:ED130">MMULT(DZ128:EB130,DA128:DA130)</f>
        <v>-0.66600892827197011</v>
      </c>
      <c r="EE128" s="1">
        <f t="array" ref="EE128:EE130">MMULT(DK128:DM130,ED128:ED130)</f>
        <v>-0.67252905349759295</v>
      </c>
      <c r="EG128">
        <f>CY128+DU128</f>
        <v>-1.3548333649318249</v>
      </c>
      <c r="EH128">
        <f>EG128/(SQRT(EG128^2+EG129^2+EG130^2))</f>
        <v>-0.95801185972108172</v>
      </c>
      <c r="EJ128">
        <f>Q128+AM128</f>
        <v>-0.4204946386499463</v>
      </c>
      <c r="EK128">
        <f>EJ128/(SQRT(EJ128^2+EJ129^2+EJ130^2))</f>
        <v>-0.99903255446760331</v>
      </c>
      <c r="EM128" s="23">
        <f>CY129*DU130-CY130*DU129</f>
        <v>0.13781867790849947</v>
      </c>
      <c r="EO128" s="15">
        <v>7</v>
      </c>
      <c r="EP128" s="9" t="s">
        <v>7</v>
      </c>
      <c r="EW128" s="17">
        <f>CU128</f>
        <v>20</v>
      </c>
      <c r="EX128" s="17">
        <f>CV128</f>
        <v>30</v>
      </c>
      <c r="EY128" s="31">
        <f>1+CW128</f>
        <v>177.75977424318413</v>
      </c>
      <c r="EZ128" s="10"/>
      <c r="FA128" s="61">
        <f t="array" ref="FA128:FA130">MMULT(FS128:FU130,FQ128:FQ130)</f>
        <v>-0.48462414170084578</v>
      </c>
      <c r="FB128" s="13">
        <f>BW129</f>
        <v>0</v>
      </c>
      <c r="FC128" s="17">
        <v>1</v>
      </c>
      <c r="FD128">
        <v>0</v>
      </c>
      <c r="FF128" s="73">
        <f>(FD128^2)*(1-COS(RADIANS(EY128+45)))+(COS(RADIANS(EY128+45)))</f>
        <v>-0.7342067002819449</v>
      </c>
      <c r="FG128" s="73">
        <f>(FD128*FD129)*(1-COS(RADIANS(EY128+45)))-FD130*(SIN(RADIANS(EY128+45)))</f>
        <v>0.67892600573339235</v>
      </c>
      <c r="FH128" s="73">
        <f>(FD128*FD130)*(1-COS(RADIANS(EY128+45)))+FD129*(SIN(RADIANS(EY128+45)))</f>
        <v>0</v>
      </c>
      <c r="FI128" s="10"/>
      <c r="FJ128">
        <f t="array" ref="FJ128:FJ130">MMULT(FF128:FH130,FC128:FC130)</f>
        <v>-0.7342067002819449</v>
      </c>
      <c r="FK128" s="23">
        <f>COS(RADIANS(176))</f>
        <v>-0.9975640502598242</v>
      </c>
      <c r="FM128" s="30">
        <f>(FK128^2)*(1-COS(RADIANS(EX128)))+(COS(RADIANS(EX128)))</f>
        <v>0.99934808421962718</v>
      </c>
      <c r="FN128" s="30">
        <f>(FK128*FK129)*(1-COS(RADIANS(EX128)))-FK130*(SIN(RADIANS(EX128)))</f>
        <v>-9.3228300025961861E-3</v>
      </c>
      <c r="FO128" s="30">
        <f>(FK128*FK130)*(1-COS(RADIANS(EX128)))+FK129*(SIN(RADIANS(EX128)))</f>
        <v>3.4878236872062755E-2</v>
      </c>
      <c r="FQ128">
        <f t="array" ref="FQ128:FQ130">MMULT(FM128:FO130,FJ128:FJ130)</f>
        <v>-0.72739854761218159</v>
      </c>
      <c r="FS128" s="28">
        <f>(FD128^2)*(1-COS(RADIANS(EW128)))+(COS(RADIANS(EW128)))</f>
        <v>0.93969262078590843</v>
      </c>
      <c r="FT128" s="28">
        <f>(FD128*FD129)*(1-COS(RADIANS(EW128)))-FD130*(SIN(RADIANS(EW128)))</f>
        <v>-0.34202014332566871</v>
      </c>
      <c r="FU128" s="28">
        <f>(FD128*FD130)*(1-COS(RADIANS(EW128)))+FD129*(SIN(RADIANS(EW128)))</f>
        <v>0</v>
      </c>
      <c r="FW128" s="61">
        <f t="array" ref="FW128:FW130">MMULT(FS128:FU130,GG128:GG130)</f>
        <v>-0.86379711350540633</v>
      </c>
      <c r="FX128" s="13">
        <f>BX129</f>
        <v>0</v>
      </c>
      <c r="FY128" s="17">
        <v>1</v>
      </c>
      <c r="FZ128">
        <v>0</v>
      </c>
      <c r="GB128" s="73">
        <f>(FD128^2)*(1-COS(RADIANS(EY128-45)))+(COS(RADIANS(EY128-45)))</f>
        <v>-0.67892600573339246</v>
      </c>
      <c r="GC128" s="73">
        <f>(FD128*FD129)*(1-COS(RADIANS(EY128-45)))-FD130*(SIN(RADIANS(EY128-45)))</f>
        <v>-0.73420670028194479</v>
      </c>
      <c r="GD128" s="73">
        <f>(FD128*FD130)*(1-COS(RADIANS(EY128-45)))+FD129*(SIN(RADIANS(EY128-45)))</f>
        <v>0</v>
      </c>
      <c r="GE128" s="10"/>
      <c r="GF128">
        <f t="array" ref="GF128:GF130">MMULT(GB128:GD130,FC128:FC130)</f>
        <v>-0.67892600573339246</v>
      </c>
      <c r="GG128" s="1">
        <f t="array" ref="GG128:GG130">MMULT(FM128:FO130,GF128:GF130)</f>
        <v>-0.68532828741004492</v>
      </c>
      <c r="GI128">
        <f>FA128+FW128</f>
        <v>-1.3484212552062522</v>
      </c>
      <c r="GJ128">
        <f>GI128/(SQRT(GI128^2+GI129^2+GI130^2))</f>
        <v>-0.95347781345241711</v>
      </c>
      <c r="GL128" t="e">
        <f>CH129+DC128</f>
        <v>#VALUE!</v>
      </c>
      <c r="GM128" t="e">
        <f>GL128/(SQRT(GL128^2+GL129^2+GL130^2))</f>
        <v>#VALUE!</v>
      </c>
      <c r="GO128" s="27">
        <f>FA129*FW130-FA130*FW129</f>
        <v>0.13781867790849939</v>
      </c>
    </row>
    <row r="129" spans="1:197" x14ac:dyDescent="0.2">
      <c r="A129" s="1"/>
      <c r="D129" t="s">
        <v>9</v>
      </c>
      <c r="E129" s="5">
        <f t="shared" si="206"/>
        <v>-0.33245917638779182</v>
      </c>
      <c r="F129" s="6">
        <f t="shared" si="206"/>
        <v>-0.83589252794229851</v>
      </c>
      <c r="G129" s="7">
        <f t="shared" ref="G129:G130" si="208">Q128</f>
        <v>-0.79359375045049751</v>
      </c>
      <c r="H129" s="8">
        <f t="shared" ref="H129:H130" si="209">AM128</f>
        <v>0.37309911180055122</v>
      </c>
      <c r="J129" s="10"/>
      <c r="Q129" s="61">
        <v>0.36268718550614382</v>
      </c>
      <c r="S129" s="17">
        <v>0</v>
      </c>
      <c r="T129">
        <v>1</v>
      </c>
      <c r="V129" s="73">
        <f>(T127*T129)*(1-COS(RADIANS(O127+45)))-T128*(SIN(RADIANS(O127+45)))</f>
        <v>0</v>
      </c>
      <c r="W129" s="73">
        <f>(T128*T129)*(1-COS(RADIANS(O127+45)))+T127*(SIN(RADIANS(O127+45)))</f>
        <v>0</v>
      </c>
      <c r="X129" s="73">
        <f>(T129^2)*(1-COS(RADIANS(O127+45)))+(COS(RADIANS(O127+45)))</f>
        <v>0.99999999999999989</v>
      </c>
      <c r="Y129" s="10"/>
      <c r="Z129">
        <v>0</v>
      </c>
      <c r="AA129" s="23">
        <f>SIN(RADIANS('[1]Biaxial Input'!$F$21))*SIN(RADIANS(0))</f>
        <v>0</v>
      </c>
      <c r="AC129" s="30">
        <f>(AA127*AA129)*(1-COS(RADIANS(N127)))-AA128*(SIN(RADIANS(N127)))</f>
        <v>-3.4878236872062755E-2</v>
      </c>
      <c r="AD129" s="30">
        <f>(AA128*AA129)*(1-COS(RADIANS(N127)))+AA127*(SIN(RADIANS(N127)))</f>
        <v>-0.49878202512991204</v>
      </c>
      <c r="AE129" s="30">
        <f>(AA129^2)*(1-COS(RADIANS(N127)))+(COS(RADIANS(N127)))</f>
        <v>0.86602540378443871</v>
      </c>
      <c r="AG129">
        <v>0.36268718550614382</v>
      </c>
      <c r="AI129" s="28">
        <f>(T127*T129)*(1-COS(RADIANS(M127)))-T128*(SIN(RADIANS(M127)))</f>
        <v>0</v>
      </c>
      <c r="AJ129" s="28">
        <f>(T128*T129)*(1-COS(RADIANS(M127)))+T127*(SIN(RADIANS(M127)))</f>
        <v>0</v>
      </c>
      <c r="AK129" s="28">
        <f>(T129^2)*(1-COS(RADIANS(M127)))+(COS(RADIANS(M127)))</f>
        <v>1</v>
      </c>
      <c r="AM129" s="61">
        <v>-0.3441772878468769</v>
      </c>
      <c r="AO129" s="17">
        <v>0</v>
      </c>
      <c r="AP129">
        <v>1</v>
      </c>
      <c r="AR129" s="73">
        <f>(T127*T127)*(1-COS(RADIANS(O127-45)))-T127*(SIN(RADIANS(O127-45)))</f>
        <v>0</v>
      </c>
      <c r="AS129" s="73">
        <f>(T128*T129)*(1-COS(RADIANS(O127-45)))+T127*(SIN(RADIANS(O127-45)))</f>
        <v>0</v>
      </c>
      <c r="AT129" s="73">
        <f>(T129^2)*(1-COS(RADIANS(O127-45)))+(COS(RADIANS(O127-45)))</f>
        <v>1</v>
      </c>
      <c r="AU129" s="10"/>
      <c r="AV129">
        <v>0</v>
      </c>
      <c r="AW129" s="1">
        <v>-0.3441772878468769</v>
      </c>
      <c r="BV129" s="1"/>
      <c r="BY129" t="s">
        <v>8</v>
      </c>
      <c r="BZ129" s="5">
        <f t="shared" ref="BZ129:CA131" si="210">BZ124</f>
        <v>0.93180266183863136</v>
      </c>
      <c r="CA129" s="6">
        <f t="shared" si="210"/>
        <v>-0.87956522186239505</v>
      </c>
      <c r="CB129" s="7">
        <f>CY128</f>
        <v>-0.49962566940098341</v>
      </c>
      <c r="CC129" s="8">
        <f>DU128</f>
        <v>-0.85520769553084164</v>
      </c>
      <c r="CE129" s="9">
        <f>((SUMPRODUCT(CB129:CB131,BZ129:BZ131))*(SUMPRODUCT(CB129:(CB131),CA129:CA131)))-((SUMPRODUCT(CC129:CC131,BZ129:BZ131))*(SUMPRODUCT(CC129:CC131,CA129:CA131)))</f>
        <v>-4.7140209867568839E-5</v>
      </c>
      <c r="CG129">
        <v>1</v>
      </c>
      <c r="CH129" t="s">
        <v>161</v>
      </c>
      <c r="CI129" s="67"/>
      <c r="CJ129" s="1" t="s">
        <v>8</v>
      </c>
      <c r="CK129" s="5">
        <f t="shared" ref="CK129:CL131" si="211">BZ129</f>
        <v>0.93180266183863136</v>
      </c>
      <c r="CL129" s="6">
        <f t="shared" si="211"/>
        <v>-0.87956522186239505</v>
      </c>
      <c r="CM129" s="7">
        <f>FA128</f>
        <v>-0.48462414170084578</v>
      </c>
      <c r="CN129" s="8">
        <f>FW128</f>
        <v>-0.86379711350540633</v>
      </c>
      <c r="CO129" s="10"/>
      <c r="CP129">
        <f t="shared" si="207"/>
        <v>0.3492962422733713</v>
      </c>
      <c r="CQ129">
        <f t="shared" si="207"/>
        <v>-0.34518112468713447</v>
      </c>
      <c r="CR129">
        <f>CJ132</f>
        <v>0</v>
      </c>
      <c r="CS129">
        <f>CM132</f>
        <v>0</v>
      </c>
      <c r="CW129" s="28"/>
      <c r="CY129" s="61">
        <v>-0.7887074480195525</v>
      </c>
      <c r="DA129" s="17">
        <v>0</v>
      </c>
      <c r="DB129">
        <v>0</v>
      </c>
      <c r="DD129" s="73">
        <f>(DB128*DB129)*(1-COS(RADIANS(CW128+45)))+DB130*(SIN(RADIANS(CW128+45)))</f>
        <v>-0.66600892827197011</v>
      </c>
      <c r="DE129" s="73">
        <f>(DB129^2)*(1-COS(RADIANS(CW128+45)))+(COS(RADIANS(CW128+45)))</f>
        <v>-0.74594376963818243</v>
      </c>
      <c r="DF129" s="73">
        <f>(DB129*DB130)*(1-COS(RADIANS(CW128+45)))-DB128*(SIN(RADIANS(CW128+45)))</f>
        <v>0</v>
      </c>
      <c r="DG129" s="10"/>
      <c r="DH129">
        <v>-0.66600892827197011</v>
      </c>
      <c r="DI129" s="23">
        <f>SIN(RADIANS('[1]Biaxial Input'!$F$21))*(COS(RADIANS(0)))</f>
        <v>6.9756473744125524E-2</v>
      </c>
      <c r="DK129" s="30">
        <f>(DI128*DI129)*(1-COS(RADIANS(CV128)))+DI130*(SIN(RADIANS(CV128)))</f>
        <v>-9.3228300025961861E-3</v>
      </c>
      <c r="DL129" s="30">
        <f>(DI129^2)*(1-COS(RADIANS(CV128)))+(COS(RADIANS(CV128)))</f>
        <v>0.86667731956481153</v>
      </c>
      <c r="DM129" s="30">
        <f>(DI129*DI130)*(1-COS(RADIANS(CV128)))-DI128*(SIN(RADIANS(CV128)))</f>
        <v>0.49878202512991204</v>
      </c>
      <c r="DO129">
        <v>-0.5702605258051513</v>
      </c>
      <c r="DQ129" s="28">
        <f>(DB128*DB129)*(1-COS(RADIANS(CU128)))+DB130*(SIN(RADIANS(CU128)))</f>
        <v>0.34202014332566871</v>
      </c>
      <c r="DR129" s="28">
        <f>(DB129^2)*(1-COS(RADIANS(CU128)))+(COS(RADIANS(CU128)))</f>
        <v>0.93969262078590843</v>
      </c>
      <c r="DS129" s="28">
        <f>(DB129*DB130)*(1-COS(RADIANS(CU128)))-DB128*(SIN(RADIANS(CU128)))</f>
        <v>0</v>
      </c>
      <c r="DU129" s="61">
        <v>0.38332042656103227</v>
      </c>
      <c r="DW129" s="17">
        <v>0</v>
      </c>
      <c r="DX129">
        <v>0</v>
      </c>
      <c r="DZ129" s="73">
        <f>(DB128*DB129)*(1-COS(RADIANS(CW128-45)))+DB130*(SIN(RADIANS(CW128-45)))</f>
        <v>0.74594376963818243</v>
      </c>
      <c r="EA129" s="73">
        <f>(DB129^2)*(1-COS(RADIANS(CW128-45)))+(COS(RADIANS(CW128-45)))</f>
        <v>-0.66600892827197011</v>
      </c>
      <c r="EB129" s="73">
        <f>(DB129*DB130)*(1-COS(RADIANS(CW128-45)))-DB128*(SIN(RADIANS(CW128-45)))</f>
        <v>0</v>
      </c>
      <c r="EC129" s="10"/>
      <c r="ED129">
        <v>0.74594376963818243</v>
      </c>
      <c r="EE129" s="1">
        <v>0.65270163483458199</v>
      </c>
      <c r="EG129">
        <f>CY129+DU129</f>
        <v>-0.40538702145852024</v>
      </c>
      <c r="EH129">
        <f>EG129/(SQRT(EG128^2+EG129^2+EG130^2))</f>
        <v>-0.28665191187833611</v>
      </c>
      <c r="EJ129">
        <f>Q129+AM129</f>
        <v>1.8509897659266916E-2</v>
      </c>
      <c r="EK129">
        <f>EJ129/(SQRT(EJ128^2+EJ129^2+EJ130^2))</f>
        <v>4.3976756519042245E-2</v>
      </c>
      <c r="EM129" s="23">
        <f>CY130*DU128-CY128*DU130</f>
        <v>-0.48063084796915939</v>
      </c>
      <c r="EP129" s="9">
        <f>((SUMPRODUCT(CM129:CM131,BZ129:BZ131))*(SUMPRODUCT(CM129:CM131,CA129:CA131)))-((SUMPRODUCT(CN129:CN131,BZ129:BZ131))*(SUMPRODUCT(CN129:CN131,CA129:CA131)))</f>
        <v>3.2883719803146472E-2</v>
      </c>
      <c r="EY129" s="28"/>
      <c r="EZ129" s="10"/>
      <c r="FA129" s="61">
        <v>-0.79527718793508462</v>
      </c>
      <c r="FB129" s="13">
        <f>BW130</f>
        <v>0</v>
      </c>
      <c r="FC129" s="17">
        <v>0</v>
      </c>
      <c r="FD129">
        <v>0</v>
      </c>
      <c r="FF129" s="73">
        <f>(FD128*FD129)*(1-COS(RADIANS(EY128+45)))+FD130*(SIN(RADIANS(EY128+45)))</f>
        <v>-0.67892600573339235</v>
      </c>
      <c r="FG129" s="73">
        <f>(FD129^2)*(1-COS(RADIANS(EY128+45)))+(COS(RADIANS(EY128+45)))</f>
        <v>-0.7342067002819449</v>
      </c>
      <c r="FH129" s="73">
        <f>(FD129*FD130)*(1-COS(RADIANS(EY128+45)))-FD128*(SIN(RADIANS(EY128+45)))</f>
        <v>0</v>
      </c>
      <c r="FI129" s="10"/>
      <c r="FJ129">
        <v>-0.67892600573339235</v>
      </c>
      <c r="FK129" s="23">
        <f>SIN(RADIANS(176))*(COS(RADIANS(0)))</f>
        <v>6.9756473744125524E-2</v>
      </c>
      <c r="FM129" s="30">
        <f>(FK128*FK129)*(1-COS(RADIANS(EX128)))+FK130*(SIN(RADIANS(EX128)))</f>
        <v>-9.3228300025961861E-3</v>
      </c>
      <c r="FN129" s="30">
        <f>(FK129^2)*(1-COS(RADIANS(EX128)))+(COS(RADIANS(EX128)))</f>
        <v>0.86667731956481153</v>
      </c>
      <c r="FO129" s="30">
        <f>(FK129*FK130)*(1-COS(RADIANS(EX128)))-FK128*(SIN(RADIANS(EX128)))</f>
        <v>0.49878202512991204</v>
      </c>
      <c r="FQ129">
        <v>-0.58156488657836469</v>
      </c>
      <c r="FS129" s="28">
        <f>(FD128*FD129)*(1-COS(RADIANS(EW128)))+FD130*(SIN(RADIANS(EW128)))</f>
        <v>0.34202014332566871</v>
      </c>
      <c r="FT129" s="28">
        <f>(FD129^2)*(1-COS(RADIANS(EW128)))+(COS(RADIANS(EW128)))</f>
        <v>0.93969262078590843</v>
      </c>
      <c r="FU129" s="28">
        <f>(FD129*FD130)*(1-COS(RADIANS(EW128)))-FD128*(SIN(RADIANS(EW128)))</f>
        <v>0</v>
      </c>
      <c r="FW129" s="61">
        <v>0.36949720206046321</v>
      </c>
      <c r="FX129" s="13">
        <f>BX130</f>
        <v>0</v>
      </c>
      <c r="FY129" s="17">
        <v>0</v>
      </c>
      <c r="FZ129">
        <v>0</v>
      </c>
      <c r="GB129" s="73">
        <f>(FD128*FD129)*(1-COS(RADIANS(EY128-45)))+FD130*(SIN(RADIANS(EY128-45)))</f>
        <v>0.73420670028194479</v>
      </c>
      <c r="GC129" s="73">
        <f>(FD129^2)*(1-COS(RADIANS(EY128-45)))+(COS(RADIANS(EY128-45)))</f>
        <v>-0.67892600573339246</v>
      </c>
      <c r="GD129" s="73">
        <f>(FD129*FD130)*(1-COS(RADIANS(EY128-45)))-FD128*(SIN(RADIANS(EY128-45)))</f>
        <v>0</v>
      </c>
      <c r="GE129" s="10"/>
      <c r="GF129">
        <v>0.73420670028194479</v>
      </c>
      <c r="GG129" s="1">
        <v>0.64264980674267502</v>
      </c>
      <c r="GI129">
        <f>FA129+FW129</f>
        <v>-0.4257799858746214</v>
      </c>
      <c r="GJ129">
        <f>GI129/(SQRT(GI128^2+GI129^2+GI130^2))</f>
        <v>-0.30107191530545718</v>
      </c>
      <c r="GL129">
        <f>CH130+DC129</f>
        <v>3.2883719803146472E-2</v>
      </c>
      <c r="GM129" t="e">
        <f>GL129/(SQRT(GL128^2+GL129^2+GL130^2))</f>
        <v>#VALUE!</v>
      </c>
      <c r="GO129" s="27">
        <f>FA130*FW128-FA128*FW130</f>
        <v>-0.48063084796915939</v>
      </c>
    </row>
    <row r="130" spans="1:197" x14ac:dyDescent="0.2">
      <c r="A130" s="1"/>
      <c r="D130" t="s">
        <v>10</v>
      </c>
      <c r="E130" s="5">
        <f t="shared" si="206"/>
        <v>-0.33891678707829964</v>
      </c>
      <c r="F130" s="6">
        <f t="shared" si="206"/>
        <v>-3.4328125274686566E-2</v>
      </c>
      <c r="G130" s="7">
        <f t="shared" si="208"/>
        <v>0.36268718550614382</v>
      </c>
      <c r="H130" s="8">
        <f t="shared" si="209"/>
        <v>-0.3441772878468769</v>
      </c>
      <c r="J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W130" s="1"/>
      <c r="BV130" s="1"/>
      <c r="BY130" t="s">
        <v>9</v>
      </c>
      <c r="BZ130" s="5">
        <f t="shared" si="210"/>
        <v>0.3492962422733713</v>
      </c>
      <c r="CA130" s="6">
        <f t="shared" si="210"/>
        <v>-0.34518112468713447</v>
      </c>
      <c r="CB130" s="7">
        <f>CY129</f>
        <v>-0.7887074480195525</v>
      </c>
      <c r="CC130" s="8">
        <f>DU129</f>
        <v>0.38332042656103227</v>
      </c>
      <c r="CE130" s="10"/>
      <c r="CH130">
        <f>((SUMPRODUCT(CM129:CM131,CK129:CK131))*(SUMPRODUCT(CM129:CM131,CL129:CL131)))-((SUMPRODUCT(CN129:CN131,CK129:CK131))*(SUMPRODUCT(CN129:CN131,CL129:CL131)))</f>
        <v>3.2883719803146472E-2</v>
      </c>
      <c r="CI130" s="67"/>
      <c r="CJ130" s="10" t="s">
        <v>9</v>
      </c>
      <c r="CK130" s="5">
        <f t="shared" si="211"/>
        <v>0.3492962422733713</v>
      </c>
      <c r="CL130" s="6">
        <f t="shared" si="211"/>
        <v>-0.34518112468713447</v>
      </c>
      <c r="CM130" s="7">
        <f>FA129</f>
        <v>-0.79527718793508462</v>
      </c>
      <c r="CN130" s="8">
        <f>FW129</f>
        <v>0.36949720206046321</v>
      </c>
      <c r="CP130">
        <f t="shared" si="207"/>
        <v>-9.8670839279614439E-2</v>
      </c>
      <c r="CQ130">
        <f t="shared" si="207"/>
        <v>-0.32743703463395935</v>
      </c>
      <c r="CR130">
        <f>CK132</f>
        <v>0</v>
      </c>
      <c r="CS130">
        <f>CN132</f>
        <v>0</v>
      </c>
      <c r="CW130" s="28"/>
      <c r="CY130" s="61">
        <v>0.35821048548877549</v>
      </c>
      <c r="DA130" s="17">
        <v>0</v>
      </c>
      <c r="DB130">
        <v>1</v>
      </c>
      <c r="DD130" s="73">
        <f>(DB128*DB130)*(1-COS(RADIANS(CW128+45)))-DB129*(SIN(RADIANS(CW128+45)))</f>
        <v>0</v>
      </c>
      <c r="DE130" s="73">
        <f>(DB129*DB130)*(1-COS(RADIANS(CW128+45)))+DB128*(SIN(RADIANS(CW128+45)))</f>
        <v>0</v>
      </c>
      <c r="DF130" s="73">
        <f>(DB130^2)*(1-COS(RADIANS(CW128+45)))+(COS(RADIANS(CW128+45)))</f>
        <v>1</v>
      </c>
      <c r="DG130" s="10"/>
      <c r="DH130">
        <v>0</v>
      </c>
      <c r="DI130" s="23">
        <f>SIN(RADIANS('[1]Biaxial Input'!$F$21))*SIN(RADIANS(0))</f>
        <v>0</v>
      </c>
      <c r="DK130" s="30">
        <f>(DI128*DI130)*(1-COS(RADIANS(CV128)))-DI129*(SIN(RADIANS(CV128)))</f>
        <v>-3.4878236872062755E-2</v>
      </c>
      <c r="DL130" s="30">
        <f>(DI129*DI130)*(1-COS(RADIANS(CV128)))+DI128*(SIN(RADIANS(CV128)))</f>
        <v>-0.49878202512991204</v>
      </c>
      <c r="DM130" s="30">
        <f>(DI130^2)*(1-COS(RADIANS(CV128)))+(COS(RADIANS(CV128)))</f>
        <v>0.86602540378443871</v>
      </c>
      <c r="DO130">
        <v>0.35821048548877549</v>
      </c>
      <c r="DQ130" s="28">
        <f>(DB128*DB130)*(1-COS(RADIANS(CU128)))-DB129*(SIN(RADIANS(CU128)))</f>
        <v>0</v>
      </c>
      <c r="DR130" s="28">
        <f>(DB129*DB130)*(1-COS(RADIANS(CU128)))+DB128*(SIN(RADIANS(CU128)))</f>
        <v>0</v>
      </c>
      <c r="DS130" s="28">
        <f>(DB130^2)*(1-COS(RADIANS(CU128)))+(COS(RADIANS(CU128)))</f>
        <v>1</v>
      </c>
      <c r="DU130" s="61">
        <v>-0.34883412689399479</v>
      </c>
      <c r="DW130" s="17">
        <v>0</v>
      </c>
      <c r="DX130">
        <v>1</v>
      </c>
      <c r="DZ130" s="73">
        <f>(DB128*DB128)*(1-COS(RADIANS(CW128-45)))-DB128*(SIN(RADIANS(CW128-45)))</f>
        <v>0</v>
      </c>
      <c r="EA130" s="73">
        <f>(DB129*DB130)*(1-COS(RADIANS(CW128-45)))+DB128*(SIN(RADIANS(CW128-45)))</f>
        <v>0</v>
      </c>
      <c r="EB130" s="73">
        <f>(DB130^2)*(1-COS(RADIANS(CW128-45)))+(COS(RADIANS(CW128-45)))</f>
        <v>1</v>
      </c>
      <c r="EC130" s="10"/>
      <c r="ED130">
        <v>0</v>
      </c>
      <c r="EE130" s="1">
        <v>-0.34883412689399479</v>
      </c>
      <c r="EG130">
        <f>CY130+DU130</f>
        <v>9.3763585947806982E-3</v>
      </c>
      <c r="EH130">
        <f>EG130/(SQRT(EG128^2+EG129^2+EG130^2))</f>
        <v>6.6300867452061991E-3</v>
      </c>
      <c r="EJ130">
        <f>Q130+AM130</f>
        <v>0</v>
      </c>
      <c r="EK130">
        <f>EJ130/(SQRT(EJ128^2+EJ129^2+EJ130^2))</f>
        <v>0</v>
      </c>
      <c r="EM130" s="23">
        <f>CY128*DU129-CY129*DU128</f>
        <v>-0.86602540378443882</v>
      </c>
      <c r="ER130">
        <f t="shared" ref="ER130:ES132" si="212">CK129</f>
        <v>0.93180266183863136</v>
      </c>
      <c r="ES130">
        <f t="shared" si="212"/>
        <v>-0.87956522186239505</v>
      </c>
      <c r="ET130" t="e">
        <f>#REF!</f>
        <v>#REF!</v>
      </c>
      <c r="EU130" t="e">
        <f>#REF!</f>
        <v>#REF!</v>
      </c>
      <c r="EY130" s="28"/>
      <c r="EZ130" s="10"/>
      <c r="FA130" s="61">
        <v>0.36424392325855298</v>
      </c>
      <c r="FB130" s="13">
        <f>BW131</f>
        <v>0</v>
      </c>
      <c r="FC130" s="17">
        <v>0</v>
      </c>
      <c r="FD130">
        <v>1</v>
      </c>
      <c r="FF130" s="73">
        <f>(FD128*FD130)*(1-COS(RADIANS(EY128+45)))-FD129*(SIN(RADIANS(EY128+45)))</f>
        <v>0</v>
      </c>
      <c r="FG130" s="73">
        <f>(FD129*FD130)*(1-COS(RADIANS(EY128+45)))+FD128*(SIN(RADIANS(EY128+45)))</f>
        <v>0</v>
      </c>
      <c r="FH130" s="73">
        <f>(FD130^2)*(1-COS(RADIANS(EY128+45)))+(COS(RADIANS(EY128+45)))</f>
        <v>0.99999999999999989</v>
      </c>
      <c r="FI130" s="10"/>
      <c r="FJ130">
        <v>0</v>
      </c>
      <c r="FK130" s="23">
        <f>SIN(RADIANS(176))*SIN(RADIANS(0))</f>
        <v>0</v>
      </c>
      <c r="FM130" s="30">
        <f>(FK128*FK130)*(1-COS(RADIANS(EX128)))-FK129*(SIN(RADIANS(EX128)))</f>
        <v>-3.4878236872062755E-2</v>
      </c>
      <c r="FN130" s="30">
        <f>(FK129*FK130)*(1-COS(RADIANS(EX128)))+FK128*(SIN(RADIANS(EX128)))</f>
        <v>-0.49878202512991204</v>
      </c>
      <c r="FO130" s="30">
        <f>(FK130^2)*(1-COS(RADIANS(EX128)))+(COS(RADIANS(EX128)))</f>
        <v>0.86602540378443871</v>
      </c>
      <c r="FQ130">
        <v>0.36424392325855298</v>
      </c>
      <c r="FS130" s="28">
        <f>(FD128*FD130)*(1-COS(RADIANS(EW128)))-FD129*(SIN(RADIANS(EW128)))</f>
        <v>0</v>
      </c>
      <c r="FT130" s="28">
        <f>(FD129*FD130)*(1-COS(RADIANS(EW128)))+FD128*(SIN(RADIANS(EW128)))</f>
        <v>0</v>
      </c>
      <c r="FU130" s="28">
        <f>(FD130^2)*(1-COS(RADIANS(EW128)))+(COS(RADIANS(EW128)))</f>
        <v>1</v>
      </c>
      <c r="FW130" s="61">
        <v>-0.34252936278400609</v>
      </c>
      <c r="FX130" s="13">
        <f>BX131</f>
        <v>0</v>
      </c>
      <c r="FY130" s="17">
        <v>0</v>
      </c>
      <c r="FZ130">
        <v>1</v>
      </c>
      <c r="GB130" s="73">
        <f>(FD128*FD128)*(1-COS(RADIANS(EY128-45)))-FD128*(SIN(RADIANS(EY128-45)))</f>
        <v>0</v>
      </c>
      <c r="GC130" s="73">
        <f>(FD129*FD130)*(1-COS(RADIANS(EY128-45)))+FD128*(SIN(RADIANS(EY128-45)))</f>
        <v>0</v>
      </c>
      <c r="GD130" s="73">
        <f>(FD130^2)*(1-COS(RADIANS(EY128-45)))+(COS(RADIANS(EY128-45)))</f>
        <v>1</v>
      </c>
      <c r="GE130" s="10"/>
      <c r="GF130">
        <v>0</v>
      </c>
      <c r="GG130" s="1">
        <v>-0.34252936278400609</v>
      </c>
      <c r="GI130">
        <f>FA130+FW130</f>
        <v>2.1714560474546896E-2</v>
      </c>
      <c r="GJ130">
        <f>GI130/(SQRT(GI128^2+GI129^2+GI130^2))</f>
        <v>1.5354512962037485E-2</v>
      </c>
      <c r="GL130" t="e">
        <f>#REF!+DC130</f>
        <v>#REF!</v>
      </c>
      <c r="GM130" t="e">
        <f>GL130/(SQRT(GL128^2+GL129^2+GL130^2))</f>
        <v>#REF!</v>
      </c>
      <c r="GO130" s="27">
        <f>FA128*FW129-FA129*FW128</f>
        <v>-0.86602540378443871</v>
      </c>
    </row>
    <row r="131" spans="1:197" x14ac:dyDescent="0.2">
      <c r="A131" s="1"/>
      <c r="Q131" s="82" t="s">
        <v>148</v>
      </c>
      <c r="R131" s="13"/>
      <c r="T131" s="10"/>
      <c r="U131" s="10"/>
      <c r="V131" s="10"/>
      <c r="W131" s="10"/>
      <c r="X131" s="10"/>
      <c r="Y131" s="10"/>
      <c r="Z131" s="80"/>
      <c r="AA131" s="23" t="s">
        <v>149</v>
      </c>
      <c r="AE131" s="1"/>
      <c r="AG131" s="80"/>
      <c r="AK131" s="13"/>
      <c r="AL131" s="81"/>
      <c r="AM131" s="82" t="s">
        <v>150</v>
      </c>
      <c r="AO131" s="13"/>
      <c r="AP131" s="13"/>
      <c r="AS131" s="1"/>
      <c r="AW131" s="1"/>
      <c r="BV131" s="1"/>
      <c r="BY131" t="s">
        <v>10</v>
      </c>
      <c r="BZ131" s="5">
        <f t="shared" si="210"/>
        <v>-9.8670839279614439E-2</v>
      </c>
      <c r="CA131" s="6">
        <f t="shared" si="210"/>
        <v>-0.32743703463395935</v>
      </c>
      <c r="CB131" s="7">
        <f>CY130</f>
        <v>0.35821048548877549</v>
      </c>
      <c r="CC131" s="8">
        <f>DU130</f>
        <v>-0.34883412689399479</v>
      </c>
      <c r="CE131" s="10"/>
      <c r="CG131" s="10" t="s">
        <v>160</v>
      </c>
      <c r="CH131" s="10">
        <f>-CH128*((EY128-CW128)/(CH130-CE129))</f>
        <v>176.76120573358091</v>
      </c>
      <c r="CI131" s="67"/>
      <c r="CJ131" s="10" t="s">
        <v>10</v>
      </c>
      <c r="CK131" s="5">
        <f t="shared" si="211"/>
        <v>-9.8670839279614439E-2</v>
      </c>
      <c r="CL131" s="6">
        <f t="shared" si="211"/>
        <v>-0.32743703463395935</v>
      </c>
      <c r="CM131" s="7">
        <f>FA130</f>
        <v>0.36424392325855298</v>
      </c>
      <c r="CN131" s="8">
        <f>FW130</f>
        <v>-0.34252936278400609</v>
      </c>
      <c r="CW131" s="28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EE131" s="1"/>
      <c r="EI131" s="64">
        <f>(DEGREES(ACOS((EH128*EK128+EH129*EK129+EH130*EK130)/((SQRT(EH128^2+EH129^2+EH130^2))*(SQRT(EK128^2+EK129^2+EK130^2))))))</f>
        <v>19.182109168746411</v>
      </c>
      <c r="ER131">
        <f t="shared" si="212"/>
        <v>0.3492962422733713</v>
      </c>
      <c r="ES131">
        <f t="shared" si="212"/>
        <v>-0.34518112468713447</v>
      </c>
      <c r="ET131" t="e">
        <f>#REF!</f>
        <v>#REF!</v>
      </c>
      <c r="EU131" t="e">
        <f>#REF!</f>
        <v>#REF!</v>
      </c>
      <c r="EY131" s="28"/>
      <c r="EZ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GG131" s="1"/>
      <c r="GK131" s="64" t="e">
        <f>(DEGREES(ACOS((GJ128*GM128+GJ129*GM129+GJ130*GM130)/((SQRT(GJ128^2+GJ129^2+GJ130^2))*(SQRT(GM128^2+GM129^2+GM130^2))))))</f>
        <v>#VALUE!</v>
      </c>
    </row>
    <row r="132" spans="1:197" x14ac:dyDescent="0.2">
      <c r="A132" s="1"/>
      <c r="E132" s="5" t="s">
        <v>4</v>
      </c>
      <c r="F132" s="6" t="s">
        <v>5</v>
      </c>
      <c r="G132" s="7" t="s">
        <v>6</v>
      </c>
      <c r="H132" s="8" t="s">
        <v>1</v>
      </c>
      <c r="I132">
        <v>8</v>
      </c>
      <c r="J132" s="9" t="s">
        <v>7</v>
      </c>
      <c r="K132">
        <v>8</v>
      </c>
      <c r="L132" s="10"/>
      <c r="M132" s="17">
        <f>A104</f>
        <v>40</v>
      </c>
      <c r="N132" s="17">
        <f>B104</f>
        <v>35</v>
      </c>
      <c r="O132" s="17">
        <f>C104</f>
        <v>250.5</v>
      </c>
      <c r="Q132" s="61">
        <f t="array" ref="Q132:Q134">MMULT(AI132:AK134,AG132:AG134)</f>
        <v>0.81744266817451494</v>
      </c>
      <c r="R132" s="13"/>
      <c r="S132" s="17">
        <v>1</v>
      </c>
      <c r="T132">
        <v>0</v>
      </c>
      <c r="V132" s="73">
        <f>(T132^2)*(1-COS(RADIANS(O132+45)))+(COS(RADIANS(O132+45)))</f>
        <v>0.4305110968082948</v>
      </c>
      <c r="W132" s="73">
        <f>(T132*T133)*(1-COS(RADIANS(O132+45)))-T134*(SIN(RADIANS(O132+45)))</f>
        <v>0.90258528434986074</v>
      </c>
      <c r="X132" s="73">
        <f>(T132*T134)*(1-COS(RADIANS(O132+45)))+T133*(SIN(RADIANS(O132+45)))</f>
        <v>0</v>
      </c>
      <c r="Y132" s="10"/>
      <c r="Z132">
        <f t="array" ref="Z132:Z134">MMULT(V132:X134,S132:S134)</f>
        <v>0.4305110968082948</v>
      </c>
      <c r="AA132" s="23">
        <f>COS(RADIANS('[1]Biaxial Input'!$F$21))</f>
        <v>-0.9975640502598242</v>
      </c>
      <c r="AC132" s="30">
        <f>(AA132^2)*(1-COS(RADIANS(N132)))+(COS(RADIANS(N132)))</f>
        <v>0.99912000006339641</v>
      </c>
      <c r="AD132" s="30">
        <f>(AA132*AA133)*(1-COS(RADIANS(N132)))-AA134*(SIN(RADIANS(N132)))</f>
        <v>-1.2584585399294834E-2</v>
      </c>
      <c r="AE132" s="30">
        <f>(AA132*AA134)*(1-COS(RADIANS(N132)))+AA133*(SIN(RADIANS(N132)))</f>
        <v>4.0010669622570827E-2</v>
      </c>
      <c r="AG132">
        <f t="array" ref="AG132:AG134">MMULT(AC132:AE134,Z132:Z134)</f>
        <v>0.44149090866144403</v>
      </c>
      <c r="AI132" s="28">
        <f>(T132^2)*(1-COS(RADIANS(M132)))+(COS(RADIANS(M132)))</f>
        <v>0.76604444311897801</v>
      </c>
      <c r="AJ132" s="28">
        <f>(T132*T133)*(1-COS(RADIANS(M132)))-T134*(SIN(RADIANS(M132)))</f>
        <v>-0.64278760968653925</v>
      </c>
      <c r="AK132" s="28">
        <f>(T132*T134)*(1-COS(RADIANS(M132)))+T133*(SIN(RADIANS(M132)))</f>
        <v>0</v>
      </c>
      <c r="AM132" s="61">
        <f t="array" ref="AM132:AM134">MMULT(AI132:AK134,AW132:AW134)</f>
        <v>-0.46703774954101573</v>
      </c>
      <c r="AN132" s="13"/>
      <c r="AO132" s="17">
        <v>1</v>
      </c>
      <c r="AP132">
        <v>0</v>
      </c>
      <c r="AR132" s="73">
        <f>(T132^2)*(1-COS(RADIANS(O132-45)))+(COS(RADIANS(O132-45)))</f>
        <v>-0.90258528434986052</v>
      </c>
      <c r="AS132" s="73">
        <f>(T132*T133)*(1-COS(RADIANS(O132-45)))-T134*(SIN(RADIANS(O132-45)))</f>
        <v>0.4305110968082953</v>
      </c>
      <c r="AT132" s="73">
        <f>(T132*T134)*(1-COS(RADIANS(O132-45)))+T133*(SIN(RADIANS(O132-45)))</f>
        <v>0</v>
      </c>
      <c r="AU132" s="10"/>
      <c r="AV132">
        <f t="array" ref="AV132:AV134">MMULT(AR132:AT134,S132:S134)</f>
        <v>-0.90258528434986052</v>
      </c>
      <c r="AW132" s="1">
        <f t="array" ref="AW132:AW134">MMULT(AC132:AE134,AV132:AV134)</f>
        <v>-0.89637320569372525</v>
      </c>
      <c r="BV132" s="1"/>
      <c r="CS132" s="15"/>
      <c r="CW132" s="28"/>
      <c r="CY132" s="82" t="s">
        <v>148</v>
      </c>
      <c r="CZ132" s="13"/>
      <c r="DB132" s="10"/>
      <c r="DC132" s="10"/>
      <c r="DD132" s="10"/>
      <c r="DE132" s="10"/>
      <c r="DF132" s="10"/>
      <c r="DG132" s="10"/>
      <c r="DH132" s="80"/>
      <c r="DI132" s="23" t="s">
        <v>149</v>
      </c>
      <c r="DM132" s="1"/>
      <c r="DO132" s="80"/>
      <c r="DS132" s="13"/>
      <c r="DT132" s="81"/>
      <c r="DU132" s="82" t="s">
        <v>150</v>
      </c>
      <c r="DW132" s="13"/>
      <c r="DX132" s="13"/>
      <c r="EA132" s="1"/>
      <c r="EE132" s="1"/>
      <c r="EI132" s="13"/>
      <c r="ER132">
        <f t="shared" si="212"/>
        <v>-9.8670839279614439E-2</v>
      </c>
      <c r="ES132">
        <f t="shared" si="212"/>
        <v>-0.32743703463395935</v>
      </c>
      <c r="ET132" t="e">
        <f>#REF!</f>
        <v>#REF!</v>
      </c>
      <c r="EU132" t="e">
        <f>#REF!</f>
        <v>#REF!</v>
      </c>
      <c r="EY132" s="28"/>
      <c r="EZ132" s="10"/>
      <c r="FA132" s="82" t="s">
        <v>148</v>
      </c>
      <c r="FB132" s="13"/>
      <c r="FD132" s="10"/>
      <c r="FE132" s="10"/>
      <c r="FF132" s="10"/>
      <c r="FG132" s="10"/>
      <c r="FH132" s="10"/>
      <c r="FI132" s="10"/>
      <c r="FJ132" s="80"/>
      <c r="FK132" s="23" t="s">
        <v>149</v>
      </c>
      <c r="FO132" s="1"/>
      <c r="FQ132" s="80"/>
      <c r="FU132" s="13"/>
      <c r="FV132" s="81"/>
      <c r="FW132" s="82" t="s">
        <v>150</v>
      </c>
      <c r="FY132" s="13"/>
      <c r="FZ132" s="13"/>
      <c r="GC132" s="1"/>
      <c r="GG132" s="1"/>
      <c r="GK132" s="13"/>
    </row>
    <row r="133" spans="1:197" x14ac:dyDescent="0.2">
      <c r="A133" s="1"/>
      <c r="D133" t="s">
        <v>8</v>
      </c>
      <c r="E133" s="5">
        <f t="shared" ref="E133:F135" si="213">E128</f>
        <v>0.88011721234848816</v>
      </c>
      <c r="F133" s="6">
        <f t="shared" si="213"/>
        <v>-0.54781863928252683</v>
      </c>
      <c r="G133" s="7">
        <f>Q132</f>
        <v>0.81744266817451494</v>
      </c>
      <c r="H133" s="8">
        <f>AM132</f>
        <v>-0.46703774954101573</v>
      </c>
      <c r="J133" s="9">
        <f>((SUMPRODUCT(G133:G135,E133:E135))*(SUMPRODUCT(G133:G135,F133:F135)))-((SUMPRODUCT(H133:H135,E133:E135))*(SUMPRODUCT(H133:H135,F133:F135)))</f>
        <v>7.0864117014183159E-2</v>
      </c>
      <c r="Q133" s="61">
        <v>-0.28735231058991251</v>
      </c>
      <c r="S133" s="17">
        <v>0</v>
      </c>
      <c r="T133">
        <v>0</v>
      </c>
      <c r="V133" s="73">
        <f>(T132*T133)*(1-COS(RADIANS(O132+45)))+T134*(SIN(RADIANS(O132+45)))</f>
        <v>-0.90258528434986074</v>
      </c>
      <c r="W133" s="73">
        <f>(T133^2)*(1-COS(RADIANS(O132+45)))+(COS(RADIANS(O132+45)))</f>
        <v>0.4305110968082948</v>
      </c>
      <c r="X133" s="73">
        <f>(T133*T134)*(1-COS(RADIANS(O132+45)))-T132*(SIN(RADIANS(O132+45)))</f>
        <v>0</v>
      </c>
      <c r="Y133" s="10"/>
      <c r="Z133">
        <v>-0.90258528434986074</v>
      </c>
      <c r="AA133" s="23">
        <f>SIN(RADIANS('[1]Biaxial Input'!$F$21))*(COS(RADIANS(0)))</f>
        <v>6.9756473744125524E-2</v>
      </c>
      <c r="AC133" s="30">
        <f>(AA132*AA133)*(1-COS(RADIANS(N132)))+AA134*(SIN(RADIANS(N132)))</f>
        <v>-1.2584585399294834E-2</v>
      </c>
      <c r="AD133" s="30">
        <f>(AA133^2)*(1-COS(RADIANS(N132)))+(COS(RADIANS(N132)))</f>
        <v>0.82003204422559539</v>
      </c>
      <c r="AE133" s="30">
        <f>(AA133*AA134)*(1-COS(RADIANS(N132)))-AA132*(SIN(RADIANS(N132)))</f>
        <v>0.57217923297994577</v>
      </c>
      <c r="AG133">
        <v>-0.74556665947648459</v>
      </c>
      <c r="AI133" s="28">
        <f>(T132*T133)*(1-COS(RADIANS(M132)))+T134*(SIN(RADIANS(M132)))</f>
        <v>0.64278760968653925</v>
      </c>
      <c r="AJ133" s="28">
        <f>(T133^2)*(1-COS(RADIANS(M132)))+(COS(RADIANS(M132)))</f>
        <v>0.76604444311897801</v>
      </c>
      <c r="AK133" s="28">
        <f>(T133*T134)*(1-COS(RADIANS(M132)))-T132*(SIN(RADIANS(M132)))</f>
        <v>0</v>
      </c>
      <c r="AM133" s="61">
        <v>-0.8379152379643573</v>
      </c>
      <c r="AO133" s="17">
        <v>0</v>
      </c>
      <c r="AP133">
        <v>0</v>
      </c>
      <c r="AR133" s="73">
        <f>(T132*T133)*(1-COS(RADIANS(O132-45)))+T134*(SIN(RADIANS(O132-45)))</f>
        <v>-0.4305110968082953</v>
      </c>
      <c r="AS133" s="73">
        <f>(T133^2)*(1-COS(RADIANS(O132-45)))+(COS(RADIANS(O132-45)))</f>
        <v>-0.90258528434986052</v>
      </c>
      <c r="AT133" s="73">
        <f>(T133*T134)*(1-COS(RADIANS(O132-45)))-T132*(SIN(RADIANS(O132-45)))</f>
        <v>0</v>
      </c>
      <c r="AU133" s="10"/>
      <c r="AV133">
        <v>-0.4305110968082953</v>
      </c>
      <c r="AW133" s="1">
        <v>-0.34167423318646195</v>
      </c>
      <c r="BV133" s="1"/>
      <c r="BZ133" s="5" t="s">
        <v>4</v>
      </c>
      <c r="CA133" s="6" t="s">
        <v>5</v>
      </c>
      <c r="CB133" s="7" t="s">
        <v>6</v>
      </c>
      <c r="CC133" s="8" t="s">
        <v>1</v>
      </c>
      <c r="CD133">
        <v>8</v>
      </c>
      <c r="CE133" s="9" t="s">
        <v>7</v>
      </c>
      <c r="CG133" s="90" t="s">
        <v>157</v>
      </c>
      <c r="CH133" s="61">
        <f>CE134-((CH135-CE134)/(EY133-CW133))*CW133</f>
        <v>8.4074401564701695</v>
      </c>
      <c r="CI133" s="10"/>
      <c r="CK133" s="5" t="s">
        <v>4</v>
      </c>
      <c r="CL133" s="6" t="s">
        <v>5</v>
      </c>
      <c r="CM133" s="7" t="s">
        <v>6</v>
      </c>
      <c r="CN133" s="8" t="s">
        <v>1</v>
      </c>
      <c r="CO133" s="10"/>
      <c r="CP133">
        <f t="shared" ref="CP133:CQ135" si="214">BZ134</f>
        <v>0.93180266183863136</v>
      </c>
      <c r="CQ133">
        <f t="shared" si="214"/>
        <v>-0.87956522186239505</v>
      </c>
      <c r="CR133">
        <f>CI137</f>
        <v>0</v>
      </c>
      <c r="CS133">
        <f>CL137</f>
        <v>0</v>
      </c>
      <c r="CU133" s="17">
        <f>CU37</f>
        <v>40</v>
      </c>
      <c r="CV133" s="17">
        <f>CV37</f>
        <v>35</v>
      </c>
      <c r="CW133" s="31">
        <f>CH40</f>
        <v>249.89653958051483</v>
      </c>
      <c r="CY133" s="61">
        <f t="array" ref="CY133:CY135">MMULT(DQ133:DS135,DO133:DO135)</f>
        <v>0.8124784047813407</v>
      </c>
      <c r="CZ133" s="13"/>
      <c r="DA133" s="17">
        <v>1</v>
      </c>
      <c r="DB133">
        <v>0</v>
      </c>
      <c r="DD133" s="73">
        <f>(DB133^2)*(1-COS(RADIANS(CW133+45)))+(COS(RADIANS(CW133+45)))</f>
        <v>0.42098103102919654</v>
      </c>
      <c r="DE133" s="73">
        <f>(DB133*DB134)*(1-COS(RADIANS(CW133+45)))-DB135*(SIN(RADIANS(CW133+45)))</f>
        <v>0.9070694413955277</v>
      </c>
      <c r="DF133" s="73">
        <f>(DB133*DB135)*(1-COS(RADIANS(CW133+45)))+DB134*(SIN(RADIANS(CW133+45)))</f>
        <v>0</v>
      </c>
      <c r="DG133" s="10"/>
      <c r="DH133">
        <f t="array" ref="DH133:DH135">MMULT(DD133:DF135,DA133:DA135)</f>
        <v>0.42098103102919654</v>
      </c>
      <c r="DI133" s="23">
        <f>COS(RADIANS('[1]Biaxial Input'!$F$21))</f>
        <v>-0.9975640502598242</v>
      </c>
      <c r="DK133" s="30">
        <f>(DI133^2)*(1-COS(RADIANS(CV133)))+(COS(RADIANS(CV133)))</f>
        <v>0.99912000006339641</v>
      </c>
      <c r="DL133" s="30">
        <f>(DI133*DI134)*(1-COS(RADIANS(CV133)))-DI135*(SIN(RADIANS(CV133)))</f>
        <v>-1.2584585399294834E-2</v>
      </c>
      <c r="DM133" s="30">
        <f>(DI133*DI135)*(1-COS(RADIANS(CV133)))+DI134*(SIN(RADIANS(CV133)))</f>
        <v>4.0010669622570827E-2</v>
      </c>
      <c r="DO133">
        <f t="array" ref="DO133:DO135">MMULT(DK133:DM135,DH133:DH135)</f>
        <v>0.43202566059691222</v>
      </c>
      <c r="DQ133" s="28">
        <f>(DB133^2)*(1-COS(RADIANS(CU133)))+(COS(RADIANS(CU133)))</f>
        <v>0.76604444311897801</v>
      </c>
      <c r="DR133" s="28">
        <f>(DB133*DB134)*(1-COS(RADIANS(CU133)))-DB135*(SIN(RADIANS(CU133)))</f>
        <v>-0.64278760968653925</v>
      </c>
      <c r="DS133" s="28">
        <f>(DB133*DB135)*(1-COS(RADIANS(CU133)))+DB134*(SIN(RADIANS(CU133)))</f>
        <v>0</v>
      </c>
      <c r="DU133" s="61">
        <f t="array" ref="DU133:DU135">MMULT(DQ133:DS135,EE133:EE135)</f>
        <v>-0.47562129579380236</v>
      </c>
      <c r="DV133" s="13"/>
      <c r="DW133" s="17">
        <v>1</v>
      </c>
      <c r="DX133">
        <v>0</v>
      </c>
      <c r="DZ133" s="73">
        <f>(DB133^2)*(1-COS(RADIANS(CW133-45)))+(COS(RADIANS(CW133-45)))</f>
        <v>-0.90706944139552792</v>
      </c>
      <c r="EA133" s="73">
        <f>(DB133*DB134)*(1-COS(RADIANS(CW133-45)))-DB135*(SIN(RADIANS(CW133-45)))</f>
        <v>0.42098103102919615</v>
      </c>
      <c r="EB133" s="73">
        <f>(DB133*DB135)*(1-COS(RADIANS(CW133-45)))+DB134*(SIN(RADIANS(CW133-45)))</f>
        <v>0</v>
      </c>
      <c r="EC133" s="10"/>
      <c r="ED133">
        <f t="array" ref="ED133:ED135">MMULT(DZ133:EB135,DA133:DA135)</f>
        <v>-0.90706944139552792</v>
      </c>
      <c r="EE133" s="1">
        <f t="array" ref="EE133:EE135">MMULT(DK133:DM135,ED133:ED135)</f>
        <v>-0.90097334860813472</v>
      </c>
      <c r="EG133">
        <f>CY133+DU133</f>
        <v>0.33685710898753835</v>
      </c>
      <c r="EH133">
        <f>EG133/(SQRT(EG133^2+EG134^2+EG135^2))</f>
        <v>0.23819394605598432</v>
      </c>
      <c r="EJ133">
        <f>Q133+AM133</f>
        <v>-1.1252675485542698</v>
      </c>
      <c r="EK133">
        <f>EJ133/(SQRT(EJ133^2+EJ134^2+EJ135^2))</f>
        <v>-0.82129395341600553</v>
      </c>
      <c r="EM133" s="23">
        <f>CY134*DU135-CY135*DU134</f>
        <v>0.33713977034961706</v>
      </c>
      <c r="EO133" s="15">
        <v>8</v>
      </c>
      <c r="EP133" s="9" t="s">
        <v>7</v>
      </c>
      <c r="EW133" s="17">
        <f>CU133</f>
        <v>40</v>
      </c>
      <c r="EX133" s="17">
        <f>CV133</f>
        <v>35</v>
      </c>
      <c r="EY133" s="31">
        <f>1+CW133</f>
        <v>250.89653958051483</v>
      </c>
      <c r="EZ133" s="10"/>
      <c r="FA133" s="61">
        <f t="array" ref="FA133:FA135">MMULT(FS133:FU135,FQ133:FQ135)</f>
        <v>0.82065539654938569</v>
      </c>
      <c r="FB133" s="13">
        <f>BW134</f>
        <v>0</v>
      </c>
      <c r="FC133" s="17">
        <v>1</v>
      </c>
      <c r="FD133">
        <v>0</v>
      </c>
      <c r="FF133" s="73">
        <f>(FD133^2)*(1-COS(RADIANS(EY133+45)))+(COS(RADIANS(EY133+45)))</f>
        <v>0.43674745813717764</v>
      </c>
      <c r="FG133" s="73">
        <f>(FD133*FD134)*(1-COS(RADIANS(EY133+45)))-FD135*(SIN(RADIANS(EY133+45)))</f>
        <v>0.89958415827020555</v>
      </c>
      <c r="FH133" s="73">
        <f>(FD133*FD135)*(1-COS(RADIANS(EY133+45)))+FD134*(SIN(RADIANS(EY133+45)))</f>
        <v>0</v>
      </c>
      <c r="FI133" s="10"/>
      <c r="FJ133">
        <f t="array" ref="FJ133:FJ135">MMULT(FF133:FH135,FC133:FC135)</f>
        <v>0.43674745813717764</v>
      </c>
      <c r="FK133" s="23">
        <f>COS(RADIANS(176))</f>
        <v>-0.9975640502598242</v>
      </c>
      <c r="FM133" s="30">
        <f>(FK133^2)*(1-COS(RADIANS(EX133)))+(COS(RADIANS(EX133)))</f>
        <v>0.99912000006339641</v>
      </c>
      <c r="FN133" s="30">
        <f>(FK133*FK134)*(1-COS(RADIANS(EX133)))-FK135*(SIN(RADIANS(EX133)))</f>
        <v>-1.2584585399294834E-2</v>
      </c>
      <c r="FO133" s="30">
        <f>(FK133*FK135)*(1-COS(RADIANS(EX133)))+FK134*(SIN(RADIANS(EX133)))</f>
        <v>4.0010669622570827E-2</v>
      </c>
      <c r="FQ133">
        <f t="array" ref="FQ133:FQ135">MMULT(FM133:FO135,FJ133:FJ135)</f>
        <v>0.44768401406530933</v>
      </c>
      <c r="FS133" s="28">
        <f>(FD133^2)*(1-COS(RADIANS(EW133)))+(COS(RADIANS(EW133)))</f>
        <v>0.76604444311897801</v>
      </c>
      <c r="FT133" s="28">
        <f>(FD133*FD134)*(1-COS(RADIANS(EW133)))-FD135*(SIN(RADIANS(EW133)))</f>
        <v>-0.64278760968653925</v>
      </c>
      <c r="FU133" s="28">
        <f>(FD133*FD135)*(1-COS(RADIANS(EW133)))+FD134*(SIN(RADIANS(EW133)))</f>
        <v>0</v>
      </c>
      <c r="FW133" s="61">
        <f t="array" ref="FW133:FW135">MMULT(FS133:FU135,GG133:GG135)</f>
        <v>-0.4613691530249695</v>
      </c>
      <c r="FX133" s="13">
        <f>BX134</f>
        <v>0</v>
      </c>
      <c r="FY133" s="17">
        <v>1</v>
      </c>
      <c r="FZ133">
        <v>0</v>
      </c>
      <c r="GB133" s="73">
        <f>(FD133^2)*(1-COS(RADIANS(EY133-45)))+(COS(RADIANS(EY133-45)))</f>
        <v>-0.89958415827020555</v>
      </c>
      <c r="GC133" s="73">
        <f>(FD133*FD134)*(1-COS(RADIANS(EY133-45)))-FD135*(SIN(RADIANS(EY133-45)))</f>
        <v>0.43674745813717769</v>
      </c>
      <c r="GD133" s="73">
        <f>(FD133*FD135)*(1-COS(RADIANS(EY133-45)))+FD134*(SIN(RADIANS(EY133-45)))</f>
        <v>0</v>
      </c>
      <c r="GE133" s="10"/>
      <c r="GF133">
        <f t="array" ref="GF133:GF135">MMULT(GB133:GD135,FC133:FC135)</f>
        <v>-0.89958415827020555</v>
      </c>
      <c r="GG133" s="1">
        <f t="array" ref="GG133:GG135">MMULT(FM133:FO135,GF133:GF135)</f>
        <v>-0.89329623858310592</v>
      </c>
      <c r="GI133">
        <f>FA133+FW133</f>
        <v>0.35928624352441618</v>
      </c>
      <c r="GJ133">
        <f>GI133/(SQRT(GI133^2+GI134^2+GI135^2))</f>
        <v>0.25405373918315599</v>
      </c>
      <c r="GL133" t="e">
        <f>CH134+DC133</f>
        <v>#VALUE!</v>
      </c>
      <c r="GM133" t="e">
        <f>GL133/(SQRT(GL133^2+GL134^2+GL135^2))</f>
        <v>#VALUE!</v>
      </c>
      <c r="GO133" s="27">
        <f>FA134*FW135-FA135*FW134</f>
        <v>0.33713977034961717</v>
      </c>
    </row>
    <row r="134" spans="1:197" x14ac:dyDescent="0.2">
      <c r="A134" s="1"/>
      <c r="D134" t="s">
        <v>9</v>
      </c>
      <c r="E134" s="5">
        <f t="shared" si="213"/>
        <v>-0.33245917638779182</v>
      </c>
      <c r="F134" s="6">
        <f t="shared" si="213"/>
        <v>-0.83589252794229851</v>
      </c>
      <c r="G134" s="7">
        <f t="shared" ref="G134:G135" si="215">Q133</f>
        <v>-0.28735231058991251</v>
      </c>
      <c r="H134" s="8">
        <f t="shared" ref="H134:H135" si="216">AM133</f>
        <v>-0.8379152379643573</v>
      </c>
      <c r="J134" s="10"/>
      <c r="Q134" s="61">
        <v>0.4992155184350423</v>
      </c>
      <c r="S134" s="17">
        <v>0</v>
      </c>
      <c r="T134">
        <v>1</v>
      </c>
      <c r="V134" s="73">
        <f>(T132*T134)*(1-COS(RADIANS(O132+45)))-T133*(SIN(RADIANS(O132+45)))</f>
        <v>0</v>
      </c>
      <c r="W134" s="73">
        <f>(T133*T134)*(1-COS(RADIANS(O132+45)))+T132*(SIN(RADIANS(O132+45)))</f>
        <v>0</v>
      </c>
      <c r="X134" s="73">
        <f>(T134^2)*(1-COS(RADIANS(O132+45)))+(COS(RADIANS(O132+45)))</f>
        <v>1</v>
      </c>
      <c r="Y134" s="10"/>
      <c r="Z134">
        <v>0</v>
      </c>
      <c r="AA134" s="23">
        <f>SIN(RADIANS('[1]Biaxial Input'!$F$21))*SIN(RADIANS(0))</f>
        <v>0</v>
      </c>
      <c r="AC134" s="30">
        <f>(AA132*AA134)*(1-COS(RADIANS(N132)))-AA133*(SIN(RADIANS(N132)))</f>
        <v>-4.0010669622570827E-2</v>
      </c>
      <c r="AD134" s="30">
        <f>(AA133*AA134)*(1-COS(RADIANS(N132)))+AA132*(SIN(RADIANS(N132)))</f>
        <v>-0.57217923297994577</v>
      </c>
      <c r="AE134" s="30">
        <f>(AA134^2)*(1-COS(RADIANS(N132)))+(COS(RADIANS(N132)))</f>
        <v>0.8191520442889918</v>
      </c>
      <c r="AG134">
        <v>0.4992155184350423</v>
      </c>
      <c r="AI134" s="28">
        <f>(T132*T134)*(1-COS(RADIANS(M132)))-T133*(SIN(RADIANS(M132)))</f>
        <v>0</v>
      </c>
      <c r="AJ134" s="28">
        <f>(T133*T134)*(1-COS(RADIANS(M132)))+T132*(SIN(RADIANS(M132)))</f>
        <v>0</v>
      </c>
      <c r="AK134" s="28">
        <f>(T134^2)*(1-COS(RADIANS(M132)))+(COS(RADIANS(M132)))</f>
        <v>1</v>
      </c>
      <c r="AM134" s="61">
        <v>0.28244255077944203</v>
      </c>
      <c r="AO134" s="17">
        <v>0</v>
      </c>
      <c r="AP134">
        <v>1</v>
      </c>
      <c r="AR134" s="73">
        <f>(T132*T132)*(1-COS(RADIANS(O132-45)))-T132*(SIN(RADIANS(O132-45)))</f>
        <v>0</v>
      </c>
      <c r="AS134" s="73">
        <f>(T133*T134)*(1-COS(RADIANS(O132-45)))+T132*(SIN(RADIANS(O132-45)))</f>
        <v>0</v>
      </c>
      <c r="AT134" s="73">
        <f>(T134^2)*(1-COS(RADIANS(O132-45)))+(COS(RADIANS(O132-45)))</f>
        <v>1</v>
      </c>
      <c r="AU134" s="10"/>
      <c r="AV134">
        <v>0</v>
      </c>
      <c r="AW134" s="1">
        <v>0.28244255077944203</v>
      </c>
      <c r="BV134" s="1"/>
      <c r="BY134" t="s">
        <v>8</v>
      </c>
      <c r="BZ134" s="5">
        <f t="shared" ref="BZ134:CA136" si="217">BZ129</f>
        <v>0.93180266183863136</v>
      </c>
      <c r="CA134" s="6">
        <f t="shared" si="217"/>
        <v>-0.87956522186239505</v>
      </c>
      <c r="CB134" s="7">
        <f>CY133</f>
        <v>0.8124784047813407</v>
      </c>
      <c r="CC134" s="8">
        <f>DU133</f>
        <v>-0.47562129579380236</v>
      </c>
      <c r="CE134" s="9">
        <f>((SUMPRODUCT(CB134:CB136,BZ134:BZ136))*(SUMPRODUCT(CB134:CB136,CA134:CA136)))-((SUMPRODUCT(CC134:CC136,BZ134:BZ136))*(SUMPRODUCT(CC134:CC136,CA134:CA136)))</f>
        <v>3.4382470671667775E-5</v>
      </c>
      <c r="CG134">
        <v>1</v>
      </c>
      <c r="CH134" t="s">
        <v>161</v>
      </c>
      <c r="CI134" s="67"/>
      <c r="CJ134" s="1" t="s">
        <v>8</v>
      </c>
      <c r="CK134" s="5">
        <f t="shared" ref="CK134:CL136" si="218">BZ134</f>
        <v>0.93180266183863136</v>
      </c>
      <c r="CL134" s="6">
        <f t="shared" si="218"/>
        <v>-0.87956522186239505</v>
      </c>
      <c r="CM134" s="7">
        <f>FA133</f>
        <v>0.82065539654938569</v>
      </c>
      <c r="CN134" s="8">
        <f>FW133</f>
        <v>-0.4613691530249695</v>
      </c>
      <c r="CO134" s="10"/>
      <c r="CP134">
        <f t="shared" si="214"/>
        <v>0.3492962422733713</v>
      </c>
      <c r="CQ134">
        <f t="shared" si="214"/>
        <v>-0.34518112468713447</v>
      </c>
      <c r="CR134">
        <f>CJ137</f>
        <v>0</v>
      </c>
      <c r="CS134">
        <f>CM137</f>
        <v>0</v>
      </c>
      <c r="CW134" s="28"/>
      <c r="CY134" s="61">
        <v>-0.29616144379764969</v>
      </c>
      <c r="DA134" s="17">
        <v>0</v>
      </c>
      <c r="DB134">
        <v>0</v>
      </c>
      <c r="DD134" s="73">
        <f>(DB133*DB134)*(1-COS(RADIANS(CW133+45)))+DB135*(SIN(RADIANS(CW133+45)))</f>
        <v>-0.9070694413955277</v>
      </c>
      <c r="DE134" s="73">
        <f>(DB134^2)*(1-COS(RADIANS(CW133+45)))+(COS(RADIANS(CW133+45)))</f>
        <v>0.42098103102919654</v>
      </c>
      <c r="DF134" s="73">
        <f>(DB134*DB135)*(1-COS(RADIANS(CW133+45)))-DB133*(SIN(RADIANS(CW133+45)))</f>
        <v>0</v>
      </c>
      <c r="DG134" s="10"/>
      <c r="DH134">
        <v>-0.9070694413955277</v>
      </c>
      <c r="DI134" s="23">
        <f>SIN(RADIANS('[1]Biaxial Input'!$F$21))*(COS(RADIANS(0)))</f>
        <v>6.9756473744125524E-2</v>
      </c>
      <c r="DK134" s="30">
        <f>(DI133*DI134)*(1-COS(RADIANS(CV133)))+DI135*(SIN(RADIANS(CV133)))</f>
        <v>-1.2584585399294834E-2</v>
      </c>
      <c r="DL134" s="30">
        <f>(DI134^2)*(1-COS(RADIANS(CV133)))+(COS(RADIANS(CV133)))</f>
        <v>0.82003204422559539</v>
      </c>
      <c r="DM134" s="30">
        <f>(DI134*DI135)*(1-COS(RADIANS(CV133)))-DI133*(SIN(RADIANS(CV133)))</f>
        <v>0.57217923297994577</v>
      </c>
      <c r="DO134">
        <v>-0.74912388001861363</v>
      </c>
      <c r="DQ134" s="28">
        <f>(DB133*DB134)*(1-COS(RADIANS(CU133)))+DB135*(SIN(RADIANS(CU133)))</f>
        <v>0.64278760968653925</v>
      </c>
      <c r="DR134" s="28">
        <f>(DB134^2)*(1-COS(RADIANS(CU133)))+(COS(RADIANS(CU133)))</f>
        <v>0.76604444311897801</v>
      </c>
      <c r="DS134" s="28">
        <f>(DB134*DB135)*(1-COS(RADIANS(CU133)))-DB133*(SIN(RADIANS(CU133)))</f>
        <v>0</v>
      </c>
      <c r="DU134" s="61">
        <v>-0.83484231781931029</v>
      </c>
      <c r="DW134" s="17">
        <v>0</v>
      </c>
      <c r="DX134">
        <v>0</v>
      </c>
      <c r="DZ134" s="73">
        <f>(DB133*DB134)*(1-COS(RADIANS(CW133-45)))+DB135*(SIN(RADIANS(CW133-45)))</f>
        <v>-0.42098103102919615</v>
      </c>
      <c r="EA134" s="73">
        <f>(DB134^2)*(1-COS(RADIANS(CW133-45)))+(COS(RADIANS(CW133-45)))</f>
        <v>-0.90706944139552792</v>
      </c>
      <c r="EB134" s="73">
        <f>(DB134*DB135)*(1-COS(RADIANS(CW133-45)))-DB133*(SIN(RADIANS(CW133-45)))</f>
        <v>0</v>
      </c>
      <c r="EC134" s="10"/>
      <c r="ED134">
        <v>-0.42098103102919615</v>
      </c>
      <c r="EE134" s="1">
        <v>-0.33380284260673782</v>
      </c>
      <c r="EG134">
        <f>CY134+DU134</f>
        <v>-1.1310037616169599</v>
      </c>
      <c r="EH134">
        <f>EG134/(SQRT(EG133^2+EG134^2+EG135^2))</f>
        <v>-0.79974042938684609</v>
      </c>
      <c r="EJ134">
        <f>Q134+AM134</f>
        <v>0.78165806921448433</v>
      </c>
      <c r="EK134">
        <f>EJ134/(SQRT(EJ133^2+EJ134^2+EJ135^2))</f>
        <v>0.57050525158170795</v>
      </c>
      <c r="EM134" s="23">
        <f>CY135*DU133-CY133*DU135</f>
        <v>-0.46403308458101672</v>
      </c>
      <c r="EP134" s="9">
        <f>((SUMPRODUCT(CM134:CM136,BZ134:BZ136))*(SUMPRODUCT(CM134:CM136,CA134:CA136)))-((SUMPRODUCT(CN134:CN136,BZ134:BZ136))*(SUMPRODUCT(CN134:CN136,CA134:CA136)))</f>
        <v>-3.3609163726936619E-2</v>
      </c>
      <c r="EY134" s="28"/>
      <c r="EZ134" s="10"/>
      <c r="FA134" s="61">
        <v>-0.28154632953364295</v>
      </c>
      <c r="FB134" s="13">
        <f>BW135</f>
        <v>0</v>
      </c>
      <c r="FC134" s="17">
        <v>0</v>
      </c>
      <c r="FD134">
        <v>0</v>
      </c>
      <c r="FF134" s="73">
        <f>(FD133*FD134)*(1-COS(RADIANS(EY133+45)))+FD135*(SIN(RADIANS(EY133+45)))</f>
        <v>-0.89958415827020555</v>
      </c>
      <c r="FG134" s="73">
        <f>(FD134^2)*(1-COS(RADIANS(EY133+45)))+(COS(RADIANS(EY133+45)))</f>
        <v>0.43674745813717764</v>
      </c>
      <c r="FH134" s="73">
        <f>(FD134*FD135)*(1-COS(RADIANS(EY133+45)))-FD133*(SIN(RADIANS(EY133+45)))</f>
        <v>0</v>
      </c>
      <c r="FI134" s="10"/>
      <c r="FJ134">
        <v>-0.89958415827020555</v>
      </c>
      <c r="FK134" s="23">
        <f>SIN(RADIANS(176))*(COS(RADIANS(0)))</f>
        <v>6.9756473744125524E-2</v>
      </c>
      <c r="FM134" s="30">
        <f>(FK133*FK134)*(1-COS(RADIANS(EX133)))+FK135*(SIN(RADIANS(EX133)))</f>
        <v>-1.2584585399294834E-2</v>
      </c>
      <c r="FN134" s="30">
        <f>(FK134^2)*(1-COS(RADIANS(EX133)))+(COS(RADIANS(EX133)))</f>
        <v>0.82003204422559539</v>
      </c>
      <c r="FO134" s="30">
        <f>(FK134*FK135)*(1-COS(RADIANS(EX133)))-FK133*(SIN(RADIANS(EX133)))</f>
        <v>0.57217923297994577</v>
      </c>
      <c r="FQ134">
        <v>-0.74318412194413053</v>
      </c>
      <c r="FS134" s="28">
        <f>(FD133*FD134)*(1-COS(RADIANS(EW133)))+FD135*(SIN(RADIANS(EW133)))</f>
        <v>0.64278760968653925</v>
      </c>
      <c r="FT134" s="28">
        <f>(FD134^2)*(1-COS(RADIANS(EW133)))+(COS(RADIANS(EW133)))</f>
        <v>0.76604444311897801</v>
      </c>
      <c r="FU134" s="28">
        <f>(FD134*FD135)*(1-COS(RADIANS(EW133)))-FD133*(SIN(RADIANS(EW133)))</f>
        <v>0</v>
      </c>
      <c r="FW134" s="61">
        <v>-0.83988389717886625</v>
      </c>
      <c r="FX134" s="13">
        <f>BX135</f>
        <v>0</v>
      </c>
      <c r="FY134" s="17">
        <v>0</v>
      </c>
      <c r="FZ134">
        <v>0</v>
      </c>
      <c r="GB134" s="73">
        <f>(FD133*FD134)*(1-COS(RADIANS(EY133-45)))+FD135*(SIN(RADIANS(EY133-45)))</f>
        <v>-0.43674745813717769</v>
      </c>
      <c r="GC134" s="73">
        <f>(FD134^2)*(1-COS(RADIANS(EY133-45)))+(COS(RADIANS(EY133-45)))</f>
        <v>-0.89958415827020555</v>
      </c>
      <c r="GD134" s="73">
        <f>(FD134*FD135)*(1-COS(RADIANS(EY133-45)))-FD133*(SIN(RADIANS(EY133-45)))</f>
        <v>0</v>
      </c>
      <c r="GE134" s="10"/>
      <c r="GF134">
        <v>-0.43674745813717769</v>
      </c>
      <c r="GG134" s="1">
        <v>-0.34682601724295831</v>
      </c>
      <c r="GI134">
        <f>FA134+FW134</f>
        <v>-1.1214302267125091</v>
      </c>
      <c r="GJ134">
        <f>GI134/(SQRT(GI133^2+GI134^2+GI135^2))</f>
        <v>-0.79297091793598251</v>
      </c>
      <c r="GL134">
        <f>CH135+DC134</f>
        <v>-3.3609163726936619E-2</v>
      </c>
      <c r="GM134" t="e">
        <f>GL134/(SQRT(GL133^2+GL134^2+GL135^2))</f>
        <v>#VALUE!</v>
      </c>
      <c r="GO134" s="27">
        <f>FA135*FW133-FA133*FW135</f>
        <v>-0.46403308458101666</v>
      </c>
    </row>
    <row r="135" spans="1:197" x14ac:dyDescent="0.2">
      <c r="A135" s="1"/>
      <c r="D135" t="s">
        <v>10</v>
      </c>
      <c r="E135" s="5">
        <f t="shared" si="213"/>
        <v>-0.33891678707829964</v>
      </c>
      <c r="F135" s="6">
        <f t="shared" si="213"/>
        <v>-3.4328125274686566E-2</v>
      </c>
      <c r="G135" s="7">
        <f t="shared" si="215"/>
        <v>0.4992155184350423</v>
      </c>
      <c r="H135" s="8">
        <f t="shared" si="216"/>
        <v>0.28244255077944203</v>
      </c>
      <c r="J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W135" s="1"/>
      <c r="BV135" s="1"/>
      <c r="BY135" t="s">
        <v>9</v>
      </c>
      <c r="BZ135" s="5">
        <f t="shared" si="217"/>
        <v>0.3492962422733713</v>
      </c>
      <c r="CA135" s="6">
        <f t="shared" si="217"/>
        <v>-0.34518112468713447</v>
      </c>
      <c r="CB135" s="7">
        <f>CY134</f>
        <v>-0.29616144379764969</v>
      </c>
      <c r="CC135" s="8">
        <f>DU134</f>
        <v>-0.83484231781931029</v>
      </c>
      <c r="CE135" s="10"/>
      <c r="CH135">
        <f>((SUMPRODUCT(CM134:CM136,CK134:CK136))*(SUMPRODUCT(CM134:CM136,CL134:CL136)))-((SUMPRODUCT(CN134:CN136,CK134:CK136))*(SUMPRODUCT(CN134:CN136,CL134:CL136)))</f>
        <v>-3.3609163726936619E-2</v>
      </c>
      <c r="CI135" s="67"/>
      <c r="CJ135" s="10" t="s">
        <v>9</v>
      </c>
      <c r="CK135" s="5">
        <f t="shared" si="218"/>
        <v>0.3492962422733713</v>
      </c>
      <c r="CL135" s="6">
        <f t="shared" si="218"/>
        <v>-0.34518112468713447</v>
      </c>
      <c r="CM135" s="7">
        <f>FA134</f>
        <v>-0.28154632953364295</v>
      </c>
      <c r="CN135" s="8">
        <f>FW134</f>
        <v>-0.83988389717886625</v>
      </c>
      <c r="CP135">
        <f t="shared" si="214"/>
        <v>-9.8670839279614439E-2</v>
      </c>
      <c r="CQ135">
        <f t="shared" si="214"/>
        <v>-0.32743703463395935</v>
      </c>
      <c r="CR135">
        <f>CK137</f>
        <v>0</v>
      </c>
      <c r="CS135">
        <f>CN137</f>
        <v>0</v>
      </c>
      <c r="CW135" s="28"/>
      <c r="CY135" s="61">
        <v>0.5021625642873625</v>
      </c>
      <c r="DA135" s="17">
        <v>0</v>
      </c>
      <c r="DB135">
        <v>1</v>
      </c>
      <c r="DD135" s="73">
        <f>(DB133*DB135)*(1-COS(RADIANS(CW133+45)))-DB134*(SIN(RADIANS(CW133+45)))</f>
        <v>0</v>
      </c>
      <c r="DE135" s="73">
        <f>(DB134*DB135)*(1-COS(RADIANS(CW133+45)))+DB133*(SIN(RADIANS(CW133+45)))</f>
        <v>0</v>
      </c>
      <c r="DF135" s="73">
        <f>(DB135^2)*(1-COS(RADIANS(CW133+45)))+(COS(RADIANS(CW133+45)))</f>
        <v>1</v>
      </c>
      <c r="DG135" s="10"/>
      <c r="DH135">
        <v>0</v>
      </c>
      <c r="DI135" s="23">
        <f>SIN(RADIANS('[1]Biaxial Input'!$F$21))*SIN(RADIANS(0))</f>
        <v>0</v>
      </c>
      <c r="DK135" s="30">
        <f>(DI133*DI135)*(1-COS(RADIANS(CV133)))-DI134*(SIN(RADIANS(CV133)))</f>
        <v>-4.0010669622570827E-2</v>
      </c>
      <c r="DL135" s="30">
        <f>(DI134*DI135)*(1-COS(RADIANS(CV133)))+DI133*(SIN(RADIANS(CV133)))</f>
        <v>-0.57217923297994577</v>
      </c>
      <c r="DM135" s="30">
        <f>(DI135^2)*(1-COS(RADIANS(CV133)))+(COS(RADIANS(CV133)))</f>
        <v>0.8191520442889918</v>
      </c>
      <c r="DO135">
        <v>0.5021625642873625</v>
      </c>
      <c r="DQ135" s="28">
        <f>(DB133*DB135)*(1-COS(RADIANS(CU133)))-DB134*(SIN(RADIANS(CU133)))</f>
        <v>0</v>
      </c>
      <c r="DR135" s="28">
        <f>(DB134*DB135)*(1-COS(RADIANS(CU133)))+DB133*(SIN(RADIANS(CU133)))</f>
        <v>0</v>
      </c>
      <c r="DS135" s="28">
        <f>(DB135^2)*(1-COS(RADIANS(CU133)))+(COS(RADIANS(CU133)))</f>
        <v>1</v>
      </c>
      <c r="DU135" s="61">
        <v>0.27716905917779855</v>
      </c>
      <c r="DW135" s="17">
        <v>0</v>
      </c>
      <c r="DX135">
        <v>1</v>
      </c>
      <c r="DZ135" s="73">
        <f>(DB133*DB133)*(1-COS(RADIANS(CW133-45)))-DB133*(SIN(RADIANS(CW133-45)))</f>
        <v>0</v>
      </c>
      <c r="EA135" s="73">
        <f>(DB134*DB135)*(1-COS(RADIANS(CW133-45)))+DB133*(SIN(RADIANS(CW133-45)))</f>
        <v>0</v>
      </c>
      <c r="EB135" s="73">
        <f>(DB135^2)*(1-COS(RADIANS(CW133-45)))+(COS(RADIANS(CW133-45)))</f>
        <v>1</v>
      </c>
      <c r="EC135" s="10"/>
      <c r="ED135">
        <v>0</v>
      </c>
      <c r="EE135" s="1">
        <v>0.27716905917779855</v>
      </c>
      <c r="EG135">
        <f>CY135+DU135</f>
        <v>0.77933162346516105</v>
      </c>
      <c r="EH135">
        <f>EG135/(SQRT(EG133^2+EG134^2+EG135^2))</f>
        <v>0.55107067574533664</v>
      </c>
      <c r="EJ135">
        <f>Q135+AM135</f>
        <v>0</v>
      </c>
      <c r="EK135">
        <f>EJ135/(SQRT(EJ133^2+EJ134^2+EJ135^2))</f>
        <v>0</v>
      </c>
      <c r="EM135" s="23">
        <f>CY133*DU134-CY134*DU133</f>
        <v>-0.8191520442889918</v>
      </c>
      <c r="ER135">
        <f t="shared" ref="ER135:ES137" si="219">CK134</f>
        <v>0.93180266183863136</v>
      </c>
      <c r="ES135">
        <f t="shared" si="219"/>
        <v>-0.87956522186239505</v>
      </c>
      <c r="ET135" t="e">
        <f>#REF!</f>
        <v>#REF!</v>
      </c>
      <c r="EU135" t="e">
        <f>#REF!</f>
        <v>#REF!</v>
      </c>
      <c r="EY135" s="28"/>
      <c r="EZ135" s="10"/>
      <c r="FA135" s="61">
        <v>0.49724881542393218</v>
      </c>
      <c r="FB135" s="13">
        <f>BW136</f>
        <v>0</v>
      </c>
      <c r="FC135" s="17">
        <v>0</v>
      </c>
      <c r="FD135">
        <v>1</v>
      </c>
      <c r="FF135" s="73">
        <f>(FD133*FD135)*(1-COS(RADIANS(EY133+45)))-FD134*(SIN(RADIANS(EY133+45)))</f>
        <v>0</v>
      </c>
      <c r="FG135" s="73">
        <f>(FD134*FD135)*(1-COS(RADIANS(EY133+45)))+FD133*(SIN(RADIANS(EY133+45)))</f>
        <v>0</v>
      </c>
      <c r="FH135" s="73">
        <f>(FD135^2)*(1-COS(RADIANS(EY133+45)))+(COS(RADIANS(EY133+45)))</f>
        <v>1</v>
      </c>
      <c r="FI135" s="10"/>
      <c r="FJ135">
        <v>0</v>
      </c>
      <c r="FK135" s="23">
        <f>SIN(RADIANS(176))*SIN(RADIANS(0))</f>
        <v>0</v>
      </c>
      <c r="FM135" s="30">
        <f>(FK133*FK135)*(1-COS(RADIANS(EX133)))-FK134*(SIN(RADIANS(EX133)))</f>
        <v>-4.0010669622570827E-2</v>
      </c>
      <c r="FN135" s="30">
        <f>(FK134*FK135)*(1-COS(RADIANS(EX133)))+FK133*(SIN(RADIANS(EX133)))</f>
        <v>-0.57217923297994577</v>
      </c>
      <c r="FO135" s="30">
        <f>(FK135^2)*(1-COS(RADIANS(EX133)))+(COS(RADIANS(EX133)))</f>
        <v>0.8191520442889918</v>
      </c>
      <c r="FQ135">
        <v>0.49724881542393218</v>
      </c>
      <c r="FS135" s="28">
        <f>(FD133*FD135)*(1-COS(RADIANS(EW133)))-FD134*(SIN(RADIANS(EW133)))</f>
        <v>0</v>
      </c>
      <c r="FT135" s="28">
        <f>(FD134*FD135)*(1-COS(RADIANS(EW133)))+FD133*(SIN(RADIANS(EW133)))</f>
        <v>0</v>
      </c>
      <c r="FU135" s="28">
        <f>(FD135^2)*(1-COS(RADIANS(EW133)))+(COS(RADIANS(EW133)))</f>
        <v>1</v>
      </c>
      <c r="FW135" s="61">
        <v>0.28589079015711893</v>
      </c>
      <c r="FX135" s="13">
        <f>BX136</f>
        <v>0</v>
      </c>
      <c r="FY135" s="17">
        <v>0</v>
      </c>
      <c r="FZ135">
        <v>1</v>
      </c>
      <c r="GB135" s="73">
        <f>(FD133*FD133)*(1-COS(RADIANS(EY133-45)))-FD133*(SIN(RADIANS(EY133-45)))</f>
        <v>0</v>
      </c>
      <c r="GC135" s="73">
        <f>(FD134*FD135)*(1-COS(RADIANS(EY133-45)))+FD133*(SIN(RADIANS(EY133-45)))</f>
        <v>0</v>
      </c>
      <c r="GD135" s="73">
        <f>(FD135^2)*(1-COS(RADIANS(EY133-45)))+(COS(RADIANS(EY133-45)))</f>
        <v>1</v>
      </c>
      <c r="GE135" s="10"/>
      <c r="GF135">
        <v>0</v>
      </c>
      <c r="GG135" s="1">
        <v>0.28589079015711893</v>
      </c>
      <c r="GI135">
        <f>FA135+FW135</f>
        <v>0.78313960558105111</v>
      </c>
      <c r="GJ135">
        <f>GI135/(SQRT(GI133^2+GI134^2+GI135^2))</f>
        <v>0.55376332572211939</v>
      </c>
      <c r="GL135" t="e">
        <f>#REF!+DC135</f>
        <v>#REF!</v>
      </c>
      <c r="GM135" t="e">
        <f>GL135/(SQRT(GL133^2+GL134^2+GL135^2))</f>
        <v>#REF!</v>
      </c>
      <c r="GO135" s="27">
        <f>FA133*FW134-FA134*FW133</f>
        <v>-0.81915204428899169</v>
      </c>
    </row>
    <row r="136" spans="1:197" x14ac:dyDescent="0.2">
      <c r="A136" s="1"/>
      <c r="J136" s="10"/>
      <c r="Q136" s="82" t="s">
        <v>148</v>
      </c>
      <c r="R136" s="13"/>
      <c r="T136" s="10"/>
      <c r="U136" s="10"/>
      <c r="V136" s="10"/>
      <c r="W136" s="10"/>
      <c r="X136" s="10"/>
      <c r="Y136" s="10"/>
      <c r="Z136" s="80"/>
      <c r="AA136" s="23" t="s">
        <v>149</v>
      </c>
      <c r="AE136" s="1"/>
      <c r="AG136" s="80"/>
      <c r="AK136" s="13"/>
      <c r="AL136" s="81"/>
      <c r="AM136" s="82" t="s">
        <v>150</v>
      </c>
      <c r="AO136" s="13"/>
      <c r="AP136" s="13"/>
      <c r="AS136" s="1"/>
      <c r="AW136" s="1"/>
      <c r="BV136" s="1"/>
      <c r="BY136" t="s">
        <v>10</v>
      </c>
      <c r="BZ136" s="5">
        <f t="shared" si="217"/>
        <v>-9.8670839279614439E-2</v>
      </c>
      <c r="CA136" s="6">
        <f t="shared" si="217"/>
        <v>-0.32743703463395935</v>
      </c>
      <c r="CB136" s="7">
        <f>CY135</f>
        <v>0.5021625642873625</v>
      </c>
      <c r="CC136" s="8">
        <f>DU135</f>
        <v>0.27716905917779855</v>
      </c>
      <c r="CE136" s="10"/>
      <c r="CG136" s="10" t="s">
        <v>160</v>
      </c>
      <c r="CH136" s="10">
        <f>-CH133*((EY133-CW133)/(CH135-CE134))</f>
        <v>249.89756154384975</v>
      </c>
      <c r="CI136" s="67"/>
      <c r="CJ136" s="10" t="s">
        <v>10</v>
      </c>
      <c r="CK136" s="5">
        <f t="shared" si="218"/>
        <v>-9.8670839279614439E-2</v>
      </c>
      <c r="CL136" s="6">
        <f t="shared" si="218"/>
        <v>-0.32743703463395935</v>
      </c>
      <c r="CM136" s="7">
        <f>FA135</f>
        <v>0.49724881542393218</v>
      </c>
      <c r="CN136" s="8">
        <f>FW135</f>
        <v>0.28589079015711893</v>
      </c>
      <c r="CW136" s="28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EE136" s="1"/>
      <c r="EI136" s="64">
        <f>(DEGREES(ACOS((EH133*EK133+EH134*EK134+EH135*EK135)/((SQRT(EH133^2+EH134^2+EH135^2))*(SQRT(EK133^2+EK134^2+EK135^2))))))</f>
        <v>130.68375029674553</v>
      </c>
      <c r="ER136">
        <f t="shared" si="219"/>
        <v>0.3492962422733713</v>
      </c>
      <c r="ES136">
        <f t="shared" si="219"/>
        <v>-0.34518112468713447</v>
      </c>
      <c r="ET136" t="e">
        <f>#REF!</f>
        <v>#REF!</v>
      </c>
      <c r="EU136" t="e">
        <f>#REF!</f>
        <v>#REF!</v>
      </c>
      <c r="EY136" s="28"/>
      <c r="EZ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GG136" s="1"/>
      <c r="GK136" s="64" t="e">
        <f>(DEGREES(ACOS((GJ133*GM133+GJ134*GM134+GJ135*GM135)/((SQRT(GJ133^2+GJ134^2+GJ135^2))*(SQRT(GM133^2+GM134^2+GM135^2))))))</f>
        <v>#VALUE!</v>
      </c>
    </row>
    <row r="137" spans="1:197" x14ac:dyDescent="0.2">
      <c r="E137" s="5" t="s">
        <v>4</v>
      </c>
      <c r="F137" s="6" t="s">
        <v>5</v>
      </c>
      <c r="G137" s="7" t="s">
        <v>6</v>
      </c>
      <c r="H137" s="8" t="s">
        <v>1</v>
      </c>
      <c r="I137">
        <v>9</v>
      </c>
      <c r="J137" s="9" t="s">
        <v>7</v>
      </c>
      <c r="K137">
        <v>9</v>
      </c>
      <c r="L137" s="10"/>
      <c r="M137" s="17">
        <f>A105</f>
        <v>80</v>
      </c>
      <c r="N137" s="17">
        <f>B105</f>
        <v>40</v>
      </c>
      <c r="O137" s="17">
        <f>C105</f>
        <v>215.7</v>
      </c>
      <c r="Q137" s="61">
        <f t="array" ref="Q137:Q139">MMULT(AI137:AK139,AG137:AG139)</f>
        <v>0.7177653940960772</v>
      </c>
      <c r="R137" s="13"/>
      <c r="S137" s="17">
        <v>1</v>
      </c>
      <c r="T137">
        <v>0</v>
      </c>
      <c r="V137" s="73">
        <f>(T137^2)*(1-COS(RADIANS(O137+45)))+(COS(RADIANS(O137+45)))</f>
        <v>-0.161603821103361</v>
      </c>
      <c r="W137" s="73">
        <f>(T137*T138)*(1-COS(RADIANS(O137+45)))-T139*(SIN(RADIANS(O137+45)))</f>
        <v>0.98685571640680736</v>
      </c>
      <c r="X137" s="73">
        <f>(T137*T139)*(1-COS(RADIANS(O137+45)))+T138*(SIN(RADIANS(O137+45)))</f>
        <v>0</v>
      </c>
      <c r="Y137" s="10"/>
      <c r="Z137">
        <f t="array" ref="Z137:Z139">MMULT(V137:X139,S137:S139)</f>
        <v>-0.161603821103361</v>
      </c>
      <c r="AA137" s="23">
        <f>COS(RADIANS('[1]Biaxial Input'!$F$21))</f>
        <v>-0.9975640502598242</v>
      </c>
      <c r="AC137" s="30">
        <f>(AA137^2)*(1-COS(RADIANS(N137)))+(COS(RADIANS(N137)))</f>
        <v>0.99886158030145311</v>
      </c>
      <c r="AD137" s="30">
        <f>(AA137*AA138)*(1-COS(RADIANS(N137)))-AA139*(SIN(RADIANS(N137)))</f>
        <v>-1.6280160168985456E-2</v>
      </c>
      <c r="AE137" s="30">
        <f>(AA137*AA139)*(1-COS(RADIANS(N137)))+AA138*(SIN(RADIANS(N137)))</f>
        <v>4.4838597018148282E-2</v>
      </c>
      <c r="AG137">
        <f t="array" ref="AG137:AG139">MMULT(AC137:AE139,Z137:Z139)</f>
        <v>-0.14535367900327475</v>
      </c>
      <c r="AI137" s="28">
        <f>(T137^2)*(1-COS(RADIANS(M137)))+(COS(RADIANS(M137)))</f>
        <v>0.17364817766693041</v>
      </c>
      <c r="AJ137" s="28">
        <f>(T137*T138)*(1-COS(RADIANS(M137)))-T139*(SIN(RADIANS(M137)))</f>
        <v>-0.98480775301220802</v>
      </c>
      <c r="AK137" s="28">
        <f>(T137*T139)*(1-COS(RADIANS(M137)))+T138*(SIN(RADIANS(M137)))</f>
        <v>0</v>
      </c>
      <c r="AM137" s="61">
        <f t="array" ref="AM137:AM139">MMULT(AI137:AK139,AW137:AW139)</f>
        <v>-0.30954570802862502</v>
      </c>
      <c r="AN137" s="13"/>
      <c r="AO137" s="17">
        <v>1</v>
      </c>
      <c r="AP137">
        <v>0</v>
      </c>
      <c r="AR137" s="73">
        <f>(T137^2)*(1-COS(RADIANS(O137-45)))+(COS(RADIANS(O137-45)))</f>
        <v>-0.98685571640680725</v>
      </c>
      <c r="AS137" s="73">
        <f>(T137*T138)*(1-COS(RADIANS(O137-45)))-T139*(SIN(RADIANS(O137-45)))</f>
        <v>-0.16160382110336138</v>
      </c>
      <c r="AT137" s="73">
        <f>(T137*T139)*(1-COS(RADIANS(O137-45)))+T138*(SIN(RADIANS(O137-45)))</f>
        <v>0</v>
      </c>
      <c r="AU137" s="10"/>
      <c r="AV137">
        <f t="array" ref="AV137:AV139">MMULT(AR137:AT139,S137:S139)</f>
        <v>-0.98685571640680725</v>
      </c>
      <c r="AW137" s="1">
        <f t="array" ref="AW137:AW139">MMULT(AC137:AE139,AV137:AV139)</f>
        <v>-0.98836319651110893</v>
      </c>
      <c r="BV137" s="1"/>
      <c r="CE137" s="10"/>
      <c r="CS137" s="15"/>
      <c r="CW137" s="28"/>
      <c r="CY137" s="82" t="s">
        <v>148</v>
      </c>
      <c r="CZ137" s="13"/>
      <c r="DB137" s="10"/>
      <c r="DC137" s="10"/>
      <c r="DD137" s="10"/>
      <c r="DE137" s="10"/>
      <c r="DF137" s="10"/>
      <c r="DG137" s="10"/>
      <c r="DH137" s="80"/>
      <c r="DI137" s="23" t="s">
        <v>149</v>
      </c>
      <c r="DM137" s="1"/>
      <c r="DO137" s="80"/>
      <c r="DS137" s="13"/>
      <c r="DT137" s="81"/>
      <c r="DU137" s="82" t="s">
        <v>150</v>
      </c>
      <c r="DW137" s="13"/>
      <c r="DX137" s="13"/>
      <c r="EA137" s="1"/>
      <c r="EE137" s="1"/>
      <c r="ER137">
        <f t="shared" si="219"/>
        <v>-9.8670839279614439E-2</v>
      </c>
      <c r="ES137">
        <f t="shared" si="219"/>
        <v>-0.32743703463395935</v>
      </c>
      <c r="ET137" t="e">
        <f>#REF!</f>
        <v>#REF!</v>
      </c>
      <c r="EU137" t="e">
        <f>#REF!</f>
        <v>#REF!</v>
      </c>
      <c r="EY137" s="28"/>
      <c r="EZ137" s="10"/>
      <c r="FA137" s="82" t="s">
        <v>148</v>
      </c>
      <c r="FB137" s="13"/>
      <c r="FD137" s="10"/>
      <c r="FE137" s="10"/>
      <c r="FF137" s="10"/>
      <c r="FG137" s="10"/>
      <c r="FH137" s="10"/>
      <c r="FI137" s="10"/>
      <c r="FJ137" s="80"/>
      <c r="FK137" s="23" t="s">
        <v>149</v>
      </c>
      <c r="FO137" s="1"/>
      <c r="FQ137" s="80"/>
      <c r="FU137" s="13"/>
      <c r="FV137" s="81"/>
      <c r="FW137" s="82" t="s">
        <v>150</v>
      </c>
      <c r="FY137" s="13"/>
      <c r="FZ137" s="13"/>
      <c r="GC137" s="1"/>
      <c r="GG137" s="1"/>
      <c r="GK137" s="13"/>
    </row>
    <row r="138" spans="1:197" x14ac:dyDescent="0.2">
      <c r="D138" t="s">
        <v>8</v>
      </c>
      <c r="E138" s="5">
        <f t="shared" ref="E138:F140" si="220">E133</f>
        <v>0.88011721234848816</v>
      </c>
      <c r="F138" s="6">
        <f t="shared" si="220"/>
        <v>-0.54781863928252683</v>
      </c>
      <c r="G138" s="7">
        <f>Q137</f>
        <v>0.7177653940960772</v>
      </c>
      <c r="H138" s="8">
        <f>AM137</f>
        <v>-0.30954570802862502</v>
      </c>
      <c r="J138" s="9">
        <f>((SUMPRODUCT(G138:G140,E138:E140))*(SUMPRODUCT(G138:(G140),F138:F140)))-((SUMPRODUCT(H138:H140,E138:E140))*(SUMPRODUCT(H138:H140,F138:F140)))</f>
        <v>-0.15509245712256187</v>
      </c>
      <c r="Q138" s="61">
        <v>-0.27415739859340627</v>
      </c>
      <c r="S138" s="17">
        <v>0</v>
      </c>
      <c r="T138">
        <v>0</v>
      </c>
      <c r="V138" s="73">
        <f>(T137*T138)*(1-COS(RADIANS(O137+45)))+T139*(SIN(RADIANS(O137+45)))</f>
        <v>-0.98685571640680736</v>
      </c>
      <c r="W138" s="73">
        <f>(T138^2)*(1-COS(RADIANS(O137+45)))+(COS(RADIANS(O137+45)))</f>
        <v>-0.161603821103361</v>
      </c>
      <c r="X138" s="73">
        <f>(T138*T139)*(1-COS(RADIANS(O137+45)))-T137*(SIN(RADIANS(O137+45)))</f>
        <v>0</v>
      </c>
      <c r="Y138" s="10"/>
      <c r="Z138">
        <v>-0.98685571640680736</v>
      </c>
      <c r="AA138" s="23">
        <f>SIN(RADIANS('[1]Biaxial Input'!$F$21))*(COS(RADIANS(0)))</f>
        <v>6.9756473744125524E-2</v>
      </c>
      <c r="AC138" s="30">
        <f>(AA137*AA138)*(1-COS(RADIANS(N137)))+AA139*(SIN(RADIANS(N137)))</f>
        <v>-1.6280160168985456E-2</v>
      </c>
      <c r="AD138" s="30">
        <f>(AA138^2)*(1-COS(RADIANS(N137)))+(COS(RADIANS(N137)))</f>
        <v>0.7671828628175249</v>
      </c>
      <c r="AE138" s="30">
        <f>(AA138*AA139)*(1-COS(RADIANS(N137)))-AA137*(SIN(RADIANS(N137)))</f>
        <v>0.64122181137573508</v>
      </c>
      <c r="AG138">
        <v>-0.75446785760933111</v>
      </c>
      <c r="AI138" s="28">
        <f>(T137*T138)*(1-COS(RADIANS(M137)))+T139*(SIN(RADIANS(M137)))</f>
        <v>0.98480775301220802</v>
      </c>
      <c r="AJ138" s="28">
        <f>(T138^2)*(1-COS(RADIANS(M137)))+(COS(RADIANS(M137)))</f>
        <v>0.17364817766693041</v>
      </c>
      <c r="AK138" s="28">
        <f>(T138*T139)*(1-COS(RADIANS(M137)))-T137*(SIN(RADIANS(M137)))</f>
        <v>0</v>
      </c>
      <c r="AM138" s="61">
        <v>-0.94902903185788856</v>
      </c>
      <c r="AO138" s="17">
        <v>0</v>
      </c>
      <c r="AP138">
        <v>0</v>
      </c>
      <c r="AR138" s="73">
        <f>(T137*T138)*(1-COS(RADIANS(O137-45)))+T139*(SIN(RADIANS(O137-45)))</f>
        <v>0.16160382110336138</v>
      </c>
      <c r="AS138" s="73">
        <f>(T138^2)*(1-COS(RADIANS(O137-45)))+(COS(RADIANS(O137-45)))</f>
        <v>-0.98685571640680725</v>
      </c>
      <c r="AT138" s="73">
        <f>(T138*T139)*(1-COS(RADIANS(O137-45)))-T137*(SIN(RADIANS(O137-45)))</f>
        <v>0</v>
      </c>
      <c r="AU138" s="10"/>
      <c r="AV138">
        <v>0.16160382110336138</v>
      </c>
      <c r="AW138" s="1">
        <v>0.14004585124310964</v>
      </c>
      <c r="BZ138" s="5" t="s">
        <v>4</v>
      </c>
      <c r="CA138" s="6" t="s">
        <v>5</v>
      </c>
      <c r="CB138" s="7" t="s">
        <v>6</v>
      </c>
      <c r="CC138" s="8" t="s">
        <v>1</v>
      </c>
      <c r="CD138">
        <v>9</v>
      </c>
      <c r="CE138" s="9" t="s">
        <v>7</v>
      </c>
      <c r="CG138" s="90" t="s">
        <v>157</v>
      </c>
      <c r="CH138" s="61">
        <f>CE139-((CH140-CE139)/(EY138-CW138))*CW138</f>
        <v>5.8265583393542997</v>
      </c>
      <c r="CI138" s="10"/>
      <c r="CK138" s="5" t="s">
        <v>4</v>
      </c>
      <c r="CL138" s="6" t="s">
        <v>5</v>
      </c>
      <c r="CM138" s="7" t="s">
        <v>6</v>
      </c>
      <c r="CN138" s="8" t="s">
        <v>1</v>
      </c>
      <c r="CO138" s="10"/>
      <c r="CP138">
        <f t="shared" ref="CP138:CQ140" si="221">BZ139</f>
        <v>0.93180266183863136</v>
      </c>
      <c r="CQ138">
        <f t="shared" si="221"/>
        <v>-0.87956522186239505</v>
      </c>
      <c r="CR138">
        <f>CI142</f>
        <v>0</v>
      </c>
      <c r="CS138">
        <f>CL142</f>
        <v>0</v>
      </c>
      <c r="CU138" s="17">
        <f>CU42</f>
        <v>80</v>
      </c>
      <c r="CV138" s="17">
        <f>CV42</f>
        <v>40</v>
      </c>
      <c r="CW138" s="31">
        <f>CH45</f>
        <v>215.69152162834462</v>
      </c>
      <c r="CY138" s="61">
        <f t="array" ref="CY138:CY140">MMULT(DQ138:DS140,DO138:DO140)</f>
        <v>0.7177195810567778</v>
      </c>
      <c r="CZ138" s="13"/>
      <c r="DA138" s="17">
        <v>1</v>
      </c>
      <c r="DB138">
        <v>0</v>
      </c>
      <c r="DD138" s="73">
        <f>(DB138^2)*(1-COS(RADIANS(CW138+45)))+(COS(RADIANS(CW138+45)))</f>
        <v>-0.16174984980217846</v>
      </c>
      <c r="DE138" s="73">
        <f>(DB138*DB139)*(1-COS(RADIANS(CW138+45)))-DB140*(SIN(RADIANS(CW138+45)))</f>
        <v>0.98683179219610306</v>
      </c>
      <c r="DF138" s="73">
        <f>(DB138*DB140)*(1-COS(RADIANS(CW138+45)))+DB139*(SIN(RADIANS(CW138+45)))</f>
        <v>0</v>
      </c>
      <c r="DG138" s="10"/>
      <c r="DH138">
        <f t="array" ref="DH138:DH140">MMULT(DD138:DF140,DA138:DA140)</f>
        <v>-0.16174984980217846</v>
      </c>
      <c r="DI138" s="23">
        <f>COS(RADIANS('[1]Biaxial Input'!$F$21))</f>
        <v>-0.9975640502598242</v>
      </c>
      <c r="DK138" s="30">
        <f>(DI138^2)*(1-COS(RADIANS(CV138)))+(COS(RADIANS(CV138)))</f>
        <v>0.99886158030145311</v>
      </c>
      <c r="DL138" s="30">
        <f>(DI138*DI139)*(1-COS(RADIANS(CV138)))-DI140*(SIN(RADIANS(CV138)))</f>
        <v>-1.6280160168985456E-2</v>
      </c>
      <c r="DM138" s="30">
        <f>(DI138*DI140)*(1-COS(RADIANS(CV138)))+DI139*(SIN(RADIANS(CV138)))</f>
        <v>4.4838597018148282E-2</v>
      </c>
      <c r="DO138">
        <f t="array" ref="DO138:DO140">MMULT(DK138:DM140,DH138:DH140)</f>
        <v>-0.14549993095012714</v>
      </c>
      <c r="DQ138" s="28">
        <f>(DB138^2)*(1-COS(RADIANS(CU138)))+(COS(RADIANS(CU138)))</f>
        <v>0.17364817766693041</v>
      </c>
      <c r="DR138" s="28">
        <f>(DB138*DB139)*(1-COS(RADIANS(CU138)))-DB140*(SIN(RADIANS(CU138)))</f>
        <v>-0.98480775301220802</v>
      </c>
      <c r="DS138" s="28">
        <f>(DB138*DB140)*(1-COS(RADIANS(CU138)))+DB139*(SIN(RADIANS(CU138)))</f>
        <v>0</v>
      </c>
      <c r="DU138" s="61">
        <f t="array" ref="DU138:DU140">MMULT(DQ138:DS140,EE138:EE140)</f>
        <v>-0.30965191633271572</v>
      </c>
      <c r="DV138" s="13"/>
      <c r="DW138" s="17">
        <v>1</v>
      </c>
      <c r="DX138">
        <v>0</v>
      </c>
      <c r="DZ138" s="73">
        <f>(DB138^2)*(1-COS(RADIANS(CW138-45)))+(COS(RADIANS(CW138-45)))</f>
        <v>-0.98683179219610295</v>
      </c>
      <c r="EA138" s="73">
        <f>(DB138*DB139)*(1-COS(RADIANS(CW138-45)))-DB140*(SIN(RADIANS(CW138-45)))</f>
        <v>-0.16174984980217885</v>
      </c>
      <c r="EB138" s="73">
        <f>(DB138*DB140)*(1-COS(RADIANS(CW138-45)))+DB139*(SIN(RADIANS(CW138-45)))</f>
        <v>0</v>
      </c>
      <c r="EC138" s="10"/>
      <c r="ED138">
        <f t="array" ref="ED138:ED140">MMULT(DZ138:EB140,DA138:DA140)</f>
        <v>-0.98683179219610295</v>
      </c>
      <c r="EE138" s="1">
        <f t="array" ref="EE138:EE140">MMULT(DK138:DM140,ED138:ED140)</f>
        <v>-0.98834167690680341</v>
      </c>
      <c r="EG138">
        <f>CY138+DU138</f>
        <v>0.40806766472406208</v>
      </c>
      <c r="EH138">
        <f>EG138/(SQRT(EG138^2+EG139^2+EG140^2))</f>
        <v>0.28854741290934294</v>
      </c>
      <c r="EJ138">
        <f>Q138+AM138</f>
        <v>-1.2231864304512947</v>
      </c>
      <c r="EK138">
        <f>EJ138/(SQRT(EJ138^2+EJ139^2+EJ140^2))</f>
        <v>-0.90337729484024987</v>
      </c>
      <c r="EM138" s="23">
        <f>CY139*DU140-CY140*DU139</f>
        <v>0.62369407058201221</v>
      </c>
      <c r="EO138" s="15">
        <v>9</v>
      </c>
      <c r="EP138" s="9" t="s">
        <v>7</v>
      </c>
      <c r="EW138" s="17">
        <f>CU138</f>
        <v>80</v>
      </c>
      <c r="EX138" s="17">
        <f>CV138</f>
        <v>40</v>
      </c>
      <c r="EY138" s="31">
        <f>1+CW138</f>
        <v>216.69152162834462</v>
      </c>
      <c r="EZ138" s="10"/>
      <c r="FA138" s="61">
        <f t="array" ref="FA138:FA140">MMULT(FS138:FU140,FQ138:FQ140)</f>
        <v>0.72301443998615234</v>
      </c>
      <c r="FB138" s="13">
        <f>BW139</f>
        <v>0</v>
      </c>
      <c r="FC138" s="17">
        <v>1</v>
      </c>
      <c r="FD138">
        <v>0</v>
      </c>
      <c r="FF138" s="73">
        <f>(FD138^2)*(1-COS(RADIANS(EY138+45)))+(COS(RADIANS(EY138+45)))</f>
        <v>-0.14450262499396152</v>
      </c>
      <c r="FG138" s="73">
        <f>(FD138*FD139)*(1-COS(RADIANS(EY138+45)))-FD140*(SIN(RADIANS(EY138+45)))</f>
        <v>0.98950441705424164</v>
      </c>
      <c r="FH138" s="73">
        <f>(FD138*FD140)*(1-COS(RADIANS(EY138+45)))+FD139*(SIN(RADIANS(EY138+45)))</f>
        <v>0</v>
      </c>
      <c r="FI138" s="10"/>
      <c r="FJ138">
        <f t="array" ref="FJ138:FJ140">MMULT(FF138:FH140,FC138:FC140)</f>
        <v>-0.14450262499396152</v>
      </c>
      <c r="FK138" s="23">
        <f>COS(RADIANS(176))</f>
        <v>-0.9975640502598242</v>
      </c>
      <c r="FM138" s="30">
        <f>(FK138^2)*(1-COS(RADIANS(EX138)))+(COS(RADIANS(EX138)))</f>
        <v>0.99886158030145311</v>
      </c>
      <c r="FN138" s="30">
        <f>(FK138*FK139)*(1-COS(RADIANS(EX138)))-FK140*(SIN(RADIANS(EX138)))</f>
        <v>-1.6280160168985456E-2</v>
      </c>
      <c r="FO138" s="30">
        <f>(FK138*FK140)*(1-COS(RADIANS(EX138)))+FK139*(SIN(RADIANS(EX138)))</f>
        <v>4.4838597018148282E-2</v>
      </c>
      <c r="FQ138">
        <f t="array" ref="FQ138:FQ140">MMULT(FM138:FO140,FJ138:FJ140)</f>
        <v>-0.128228829961615</v>
      </c>
      <c r="FS138" s="28">
        <f>(FD138^2)*(1-COS(RADIANS(EW138)))+(COS(RADIANS(EW138)))</f>
        <v>0.17364817766693041</v>
      </c>
      <c r="FT138" s="28">
        <f>(FD138*FD139)*(1-COS(RADIANS(EW138)))-FD140*(SIN(RADIANS(EW138)))</f>
        <v>-0.98480775301220802</v>
      </c>
      <c r="FU138" s="28">
        <f>(FD138*FD140)*(1-COS(RADIANS(EW138)))+FD139*(SIN(RADIANS(EW138)))</f>
        <v>0</v>
      </c>
      <c r="FW138" s="61">
        <f t="array" ref="FW138:FW140">MMULT(FS138:FU140,GG138:GG140)</f>
        <v>-0.29707882100942562</v>
      </c>
      <c r="FX138" s="13">
        <f>BX139</f>
        <v>0</v>
      </c>
      <c r="FY138" s="17">
        <v>1</v>
      </c>
      <c r="FZ138">
        <v>0</v>
      </c>
      <c r="GB138" s="73">
        <f>(FD138^2)*(1-COS(RADIANS(EY138-45)))+(COS(RADIANS(EY138-45)))</f>
        <v>-0.98950441705424164</v>
      </c>
      <c r="GC138" s="73">
        <f>(FD138*FD139)*(1-COS(RADIANS(EY138-45)))-FD140*(SIN(RADIANS(EY138-45)))</f>
        <v>-0.14450262499396146</v>
      </c>
      <c r="GD138" s="73">
        <f>(FD138*FD140)*(1-COS(RADIANS(EY138-45)))+FD139*(SIN(RADIANS(EY138-45)))</f>
        <v>0</v>
      </c>
      <c r="GE138" s="10"/>
      <c r="GF138">
        <f t="array" ref="GF138:GF140">MMULT(GB138:GD140,FC138:FC140)</f>
        <v>-0.98950441705424164</v>
      </c>
      <c r="GG138" s="1">
        <f t="array" ref="GG138:GG140">MMULT(FM138:FO140,GF138:GF140)</f>
        <v>-0.99073047161380845</v>
      </c>
      <c r="GI138">
        <f>FA138+FW138</f>
        <v>0.42593561897672672</v>
      </c>
      <c r="GJ138">
        <f>GI138/(SQRT(GI138^2+GI139^2+GI140^2))</f>
        <v>0.30118196452733298</v>
      </c>
      <c r="GL138" t="e">
        <f>CH139+DC138</f>
        <v>#VALUE!</v>
      </c>
      <c r="GM138" t="e">
        <f>GL138/(SQRT(GL138^2+GL139^2+GL140^2))</f>
        <v>#VALUE!</v>
      </c>
      <c r="GO138" s="27">
        <f>FA139*FW140-FA140*FW139</f>
        <v>0.62369407058201232</v>
      </c>
    </row>
    <row r="139" spans="1:197" x14ac:dyDescent="0.2">
      <c r="D139" t="s">
        <v>9</v>
      </c>
      <c r="E139" s="5">
        <f t="shared" si="220"/>
        <v>-0.33245917638779182</v>
      </c>
      <c r="F139" s="6">
        <f t="shared" si="220"/>
        <v>-0.83589252794229851</v>
      </c>
      <c r="G139" s="7">
        <f t="shared" ref="G139:G140" si="222">Q138</f>
        <v>-0.27415739859340627</v>
      </c>
      <c r="H139" s="8">
        <f t="shared" ref="H139:H140" si="223">AM138</f>
        <v>-0.94902903185788856</v>
      </c>
      <c r="J139" s="10"/>
      <c r="Q139" s="61">
        <v>0.64003949865191823</v>
      </c>
      <c r="S139" s="17">
        <v>0</v>
      </c>
      <c r="T139">
        <v>1</v>
      </c>
      <c r="V139" s="73">
        <f>(T137*T139)*(1-COS(RADIANS(O137+45)))-T138*(SIN(RADIANS(O137+45)))</f>
        <v>0</v>
      </c>
      <c r="W139" s="73">
        <f>(T138*T139)*(1-COS(RADIANS(O137+45)))+T137*(SIN(RADIANS(O137+45)))</f>
        <v>0</v>
      </c>
      <c r="X139" s="73">
        <f>(T139^2)*(1-COS(RADIANS(O137+45)))+(COS(RADIANS(O137+45)))</f>
        <v>1</v>
      </c>
      <c r="Y139" s="10"/>
      <c r="Z139">
        <v>0</v>
      </c>
      <c r="AA139" s="23">
        <f>SIN(RADIANS('[1]Biaxial Input'!$F$21))*SIN(RADIANS(0))</f>
        <v>0</v>
      </c>
      <c r="AC139" s="30">
        <f>(AA137*AA139)*(1-COS(RADIANS(N137)))-AA138*(SIN(RADIANS(N137)))</f>
        <v>-4.4838597018148282E-2</v>
      </c>
      <c r="AD139" s="30">
        <f>(AA138*AA139)*(1-COS(RADIANS(N137)))+AA137*(SIN(RADIANS(N137)))</f>
        <v>-0.64122181137573508</v>
      </c>
      <c r="AE139" s="30">
        <f>(AA139^2)*(1-COS(RADIANS(N137)))+(COS(RADIANS(N137)))</f>
        <v>0.76604444311897801</v>
      </c>
      <c r="AG139">
        <v>0.64003949865191823</v>
      </c>
      <c r="AI139" s="28">
        <f>(T137*T139)*(1-COS(RADIANS(M137)))-T138*(SIN(RADIANS(M137)))</f>
        <v>0</v>
      </c>
      <c r="AJ139" s="28">
        <f>(T138*T139)*(1-COS(RADIANS(M137)))+T137*(SIN(RADIANS(M137)))</f>
        <v>0</v>
      </c>
      <c r="AK139" s="28">
        <f>(T139^2)*(1-COS(RADIANS(M137)))+(COS(RADIANS(M137)))</f>
        <v>1</v>
      </c>
      <c r="AM139" s="61">
        <v>-5.9374669110116775E-2</v>
      </c>
      <c r="AO139" s="17">
        <v>0</v>
      </c>
      <c r="AP139">
        <v>1</v>
      </c>
      <c r="AR139" s="73">
        <f>(T137*T137)*(1-COS(RADIANS(O137-45)))-T137*(SIN(RADIANS(O137-45)))</f>
        <v>0</v>
      </c>
      <c r="AS139" s="73">
        <f>(T138*T139)*(1-COS(RADIANS(O137-45)))+T137*(SIN(RADIANS(O137-45)))</f>
        <v>0</v>
      </c>
      <c r="AT139" s="73">
        <f>(T139^2)*(1-COS(RADIANS(O137-45)))+(COS(RADIANS(O137-45)))</f>
        <v>1</v>
      </c>
      <c r="AU139" s="10"/>
      <c r="AV139">
        <v>0</v>
      </c>
      <c r="AW139" s="1">
        <v>-5.9374669110116775E-2</v>
      </c>
      <c r="BY139" t="s">
        <v>8</v>
      </c>
      <c r="BZ139" s="5">
        <f t="shared" ref="BZ139:CA141" si="224">BZ134</f>
        <v>0.93180266183863136</v>
      </c>
      <c r="CA139" s="6">
        <f t="shared" si="224"/>
        <v>-0.87956522186239505</v>
      </c>
      <c r="CB139" s="7">
        <f>CY138</f>
        <v>0.7177195810567778</v>
      </c>
      <c r="CC139" s="8">
        <f>DU138</f>
        <v>-0.30965191633271572</v>
      </c>
      <c r="CE139" s="9">
        <f>((SUMPRODUCT(CB139:CB141,BZ139:BZ141))*(SUMPRODUCT(CB139:(CB141),CA139:CA141)))-((SUMPRODUCT(CC139:CC141,BZ139:BZ141))*(SUMPRODUCT(CC139:CC141,CA139:CA141)))</f>
        <v>1.8840639515183E-7</v>
      </c>
      <c r="CG139">
        <v>1</v>
      </c>
      <c r="CH139" t="s">
        <v>161</v>
      </c>
      <c r="CI139" s="67"/>
      <c r="CJ139" s="1" t="s">
        <v>8</v>
      </c>
      <c r="CK139" s="5">
        <f t="shared" ref="CK139:CL141" si="225">BZ139</f>
        <v>0.93180266183863136</v>
      </c>
      <c r="CL139" s="6">
        <f t="shared" si="225"/>
        <v>-0.87956522186239505</v>
      </c>
      <c r="CM139" s="7">
        <f>FA138</f>
        <v>0.72301443998615234</v>
      </c>
      <c r="CN139" s="8">
        <f>FW138</f>
        <v>-0.29707882100942562</v>
      </c>
      <c r="CO139" s="10"/>
      <c r="CP139">
        <f t="shared" si="221"/>
        <v>0.3492962422733713</v>
      </c>
      <c r="CQ139">
        <f t="shared" si="221"/>
        <v>-0.34518112468713447</v>
      </c>
      <c r="CR139">
        <f>CJ142</f>
        <v>0</v>
      </c>
      <c r="CS139">
        <f>CM142</f>
        <v>0</v>
      </c>
      <c r="CW139" s="28"/>
      <c r="CY139" s="61">
        <v>-0.2742978286373835</v>
      </c>
      <c r="DA139" s="17">
        <v>0</v>
      </c>
      <c r="DB139">
        <v>0</v>
      </c>
      <c r="DD139" s="73">
        <f>(DB138*DB139)*(1-COS(RADIANS(CW138+45)))+DB140*(SIN(RADIANS(CW138+45)))</f>
        <v>-0.98683179219610306</v>
      </c>
      <c r="DE139" s="73">
        <f>(DB139^2)*(1-COS(RADIANS(CW138+45)))+(COS(RADIANS(CW138+45)))</f>
        <v>-0.16174984980217846</v>
      </c>
      <c r="DF139" s="73">
        <f>(DB139*DB140)*(1-COS(RADIANS(CW138+45)))-DB138*(SIN(RADIANS(CW138+45)))</f>
        <v>0</v>
      </c>
      <c r="DG139" s="10"/>
      <c r="DH139">
        <v>-0.98683179219610306</v>
      </c>
      <c r="DI139" s="23">
        <f>SIN(RADIANS('[1]Biaxial Input'!$F$21))*(COS(RADIANS(0)))</f>
        <v>6.9756473744125524E-2</v>
      </c>
      <c r="DK139" s="30">
        <f>(DI138*DI139)*(1-COS(RADIANS(CV138)))+DI140*(SIN(RADIANS(CV138)))</f>
        <v>-1.6280160168985456E-2</v>
      </c>
      <c r="DL139" s="30">
        <f>(DI139^2)*(1-COS(RADIANS(CV138)))+(COS(RADIANS(CV138)))</f>
        <v>0.7671828628175249</v>
      </c>
      <c r="DM139" s="30">
        <f>(DI139*DI140)*(1-COS(RADIANS(CV138)))-DI138*(SIN(RADIANS(CV138)))</f>
        <v>0.64122181137573508</v>
      </c>
      <c r="DO139">
        <v>-0.75444712599426633</v>
      </c>
      <c r="DQ139" s="28">
        <f>(DB138*DB139)*(1-COS(RADIANS(CU138)))+DB140*(SIN(RADIANS(CU138)))</f>
        <v>0.98480775301220802</v>
      </c>
      <c r="DR139" s="28">
        <f>(DB139^2)*(1-COS(RADIANS(CU138)))+(COS(RADIANS(CU138)))</f>
        <v>0.17364817766693041</v>
      </c>
      <c r="DS139" s="28">
        <f>(DB139*DB140)*(1-COS(RADIANS(CU138)))-DB138*(SIN(RADIANS(CU138)))</f>
        <v>0</v>
      </c>
      <c r="DU139" s="61">
        <v>-0.94898845288941303</v>
      </c>
      <c r="DW139" s="17">
        <v>0</v>
      </c>
      <c r="DX139">
        <v>0</v>
      </c>
      <c r="DZ139" s="73">
        <f>(DB138*DB139)*(1-COS(RADIANS(CW138-45)))+DB140*(SIN(RADIANS(CW138-45)))</f>
        <v>0.16174984980217885</v>
      </c>
      <c r="EA139" s="73">
        <f>(DB139^2)*(1-COS(RADIANS(CW138-45)))+(COS(RADIANS(CW138-45)))</f>
        <v>-0.98683179219610295</v>
      </c>
      <c r="EB139" s="73">
        <f>(DB139*DB140)*(1-COS(RADIANS(CW138-45)))-DB138*(SIN(RADIANS(CW138-45)))</f>
        <v>0</v>
      </c>
      <c r="EC139" s="10"/>
      <c r="ED139">
        <v>0.16174984980217885</v>
      </c>
      <c r="EE139" s="1">
        <v>0.14015749246833975</v>
      </c>
      <c r="EG139">
        <f>CY139+DU139</f>
        <v>-1.2232862815267964</v>
      </c>
      <c r="EH139">
        <f>EG139/(SQRT(EG138^2+EG139^2+EG140^2))</f>
        <v>-0.86499402500007416</v>
      </c>
      <c r="EJ139">
        <f>Q139+AM139</f>
        <v>0.58066482954180143</v>
      </c>
      <c r="EK139">
        <f>EJ139/(SQRT(EJ138^2+EJ139^2+EJ140^2))</f>
        <v>0.4288466662655922</v>
      </c>
      <c r="EM139" s="23">
        <f>CY140*DU138-CY138*DU140</f>
        <v>-0.15550439700334712</v>
      </c>
      <c r="EP139" s="9">
        <f>((SUMPRODUCT(CM139:CM141,BZ139:BZ141))*(SUMPRODUCT(CM139:CM141,CA139:CA141)))-((SUMPRODUCT(CN139:CN141,BZ139:BZ141))*(SUMPRODUCT(CN139:CN141,CA139:CA141)))</f>
        <v>-2.7013196760350411E-2</v>
      </c>
      <c r="EY139" s="28"/>
      <c r="EZ139" s="10"/>
      <c r="FA139" s="61">
        <v>-0.25769391956537596</v>
      </c>
      <c r="FB139" s="13">
        <f>BW140</f>
        <v>0</v>
      </c>
      <c r="FC139" s="17">
        <v>0</v>
      </c>
      <c r="FD139">
        <v>0</v>
      </c>
      <c r="FF139" s="73">
        <f>(FD138*FD139)*(1-COS(RADIANS(EY138+45)))+FD140*(SIN(RADIANS(EY138+45)))</f>
        <v>-0.98950441705424164</v>
      </c>
      <c r="FG139" s="73">
        <f>(FD139^2)*(1-COS(RADIANS(EY138+45)))+(COS(RADIANS(EY138+45)))</f>
        <v>-0.14450262499396152</v>
      </c>
      <c r="FH139" s="73">
        <f>(FD139*FD140)*(1-COS(RADIANS(EY138+45)))-FD138*(SIN(RADIANS(EY138+45)))</f>
        <v>0</v>
      </c>
      <c r="FI139" s="10"/>
      <c r="FJ139">
        <v>-0.98950441705424164</v>
      </c>
      <c r="FK139" s="23">
        <f>SIN(RADIANS(176))*(COS(RADIANS(0)))</f>
        <v>6.9756473744125524E-2</v>
      </c>
      <c r="FM139" s="30">
        <f>(FK138*FK139)*(1-COS(RADIANS(EX138)))+FK140*(SIN(RADIANS(EX138)))</f>
        <v>-1.6280160168985456E-2</v>
      </c>
      <c r="FN139" s="30">
        <f>(FK139^2)*(1-COS(RADIANS(EX138)))+(COS(RADIANS(EX138)))</f>
        <v>0.7671828628175249</v>
      </c>
      <c r="FO139" s="30">
        <f>(FK139*FK140)*(1-COS(RADIANS(EX138)))-FK138*(SIN(RADIANS(EX138)))</f>
        <v>0.64122181137573508</v>
      </c>
      <c r="FQ139">
        <v>-0.75677830556651871</v>
      </c>
      <c r="FS139" s="28">
        <f>(FD138*FD139)*(1-COS(RADIANS(EW138)))+FD140*(SIN(RADIANS(EW138)))</f>
        <v>0.98480775301220802</v>
      </c>
      <c r="FT139" s="28">
        <f>(FD139^2)*(1-COS(RADIANS(EW138)))+(COS(RADIANS(EW138)))</f>
        <v>0.17364817766693041</v>
      </c>
      <c r="FU139" s="28">
        <f>(FD139*FD140)*(1-COS(RADIANS(EW138)))-FD138*(SIN(RADIANS(EW138)))</f>
        <v>0</v>
      </c>
      <c r="FW139" s="61">
        <v>-0.95363107454175322</v>
      </c>
      <c r="FX139" s="13">
        <f>BX140</f>
        <v>0</v>
      </c>
      <c r="FY139" s="17">
        <v>0</v>
      </c>
      <c r="FZ139">
        <v>0</v>
      </c>
      <c r="GB139" s="73">
        <f>(FD138*FD139)*(1-COS(RADIANS(EY138-45)))+FD140*(SIN(RADIANS(EY138-45)))</f>
        <v>0.14450262499396146</v>
      </c>
      <c r="GC139" s="73">
        <f>(FD139^2)*(1-COS(RADIANS(EY138-45)))+(COS(RADIANS(EY138-45)))</f>
        <v>-0.98950441705424164</v>
      </c>
      <c r="GD139" s="73">
        <f>(FD139*FD140)*(1-COS(RADIANS(EY138-45)))-FD138*(SIN(RADIANS(EY138-45)))</f>
        <v>0</v>
      </c>
      <c r="GE139" s="10"/>
      <c r="GF139">
        <v>0.14450262499396146</v>
      </c>
      <c r="GG139" s="1">
        <v>0.12696922792507623</v>
      </c>
      <c r="GI139">
        <f>FA139+FW139</f>
        <v>-1.2113249941071291</v>
      </c>
      <c r="GJ139">
        <f>GI139/(SQRT(GI138^2+GI139^2+GI140^2))</f>
        <v>-0.8565361175539058</v>
      </c>
      <c r="GL139">
        <f>CH140+DC139</f>
        <v>-2.7013196760350411E-2</v>
      </c>
      <c r="GM139" t="e">
        <f>GL139/(SQRT(GL138^2+GL139^2+GL140^2))</f>
        <v>#VALUE!</v>
      </c>
      <c r="GO139" s="27">
        <f>FA140*FW138-FA138*FW140</f>
        <v>-0.15550439700334714</v>
      </c>
    </row>
    <row r="140" spans="1:197" x14ac:dyDescent="0.2">
      <c r="D140" t="s">
        <v>10</v>
      </c>
      <c r="E140" s="5">
        <f t="shared" si="220"/>
        <v>-0.33891678707829964</v>
      </c>
      <c r="F140" s="6">
        <f t="shared" si="220"/>
        <v>-3.4328125274686566E-2</v>
      </c>
      <c r="G140" s="7">
        <f t="shared" si="222"/>
        <v>0.64003949865191823</v>
      </c>
      <c r="H140" s="8">
        <f t="shared" si="223"/>
        <v>-5.9374669110116775E-2</v>
      </c>
      <c r="J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W140" s="1"/>
      <c r="BY140" t="s">
        <v>9</v>
      </c>
      <c r="BZ140" s="5">
        <f t="shared" si="224"/>
        <v>0.3492962422733713</v>
      </c>
      <c r="CA140" s="6">
        <f t="shared" si="224"/>
        <v>-0.34518112468713447</v>
      </c>
      <c r="CB140" s="7">
        <f>CY139</f>
        <v>-0.2742978286373835</v>
      </c>
      <c r="CC140" s="8">
        <f>DU139</f>
        <v>-0.94898845288941303</v>
      </c>
      <c r="CE140" s="10"/>
      <c r="CH140">
        <f>((SUMPRODUCT(CM139:CM141,CK139:CK141))*(SUMPRODUCT(CM139:CM141,CL139:CL141)))-((SUMPRODUCT(CN139:CN141,CK139:CK141))*(SUMPRODUCT(CN139:CN141,CL139:CL141)))</f>
        <v>-2.7013196760350411E-2</v>
      </c>
      <c r="CI140" s="67"/>
      <c r="CJ140" s="10" t="s">
        <v>9</v>
      </c>
      <c r="CK140" s="5">
        <f t="shared" si="225"/>
        <v>0.3492962422733713</v>
      </c>
      <c r="CL140" s="6">
        <f t="shared" si="225"/>
        <v>-0.34518112468713447</v>
      </c>
      <c r="CM140" s="7">
        <f>FA139</f>
        <v>-0.25769391956537596</v>
      </c>
      <c r="CN140" s="8">
        <f>FW139</f>
        <v>-0.95363107454175322</v>
      </c>
      <c r="CP140">
        <f t="shared" si="221"/>
        <v>-9.8670839279614439E-2</v>
      </c>
      <c r="CQ140">
        <f t="shared" si="221"/>
        <v>-0.32743703463395935</v>
      </c>
      <c r="CR140">
        <f>CK142</f>
        <v>0</v>
      </c>
      <c r="CS140">
        <f>CN142</f>
        <v>0</v>
      </c>
      <c r="CW140" s="28"/>
      <c r="CY140" s="61">
        <v>0.6400307056481741</v>
      </c>
      <c r="DA140" s="17">
        <v>0</v>
      </c>
      <c r="DB140">
        <v>1</v>
      </c>
      <c r="DD140" s="73">
        <f>(DB138*DB140)*(1-COS(RADIANS(CW138+45)))-DB139*(SIN(RADIANS(CW138+45)))</f>
        <v>0</v>
      </c>
      <c r="DE140" s="73">
        <f>(DB139*DB140)*(1-COS(RADIANS(CW138+45)))+DB138*(SIN(RADIANS(CW138+45)))</f>
        <v>0</v>
      </c>
      <c r="DF140" s="73">
        <f>(DB140^2)*(1-COS(RADIANS(CW138+45)))+(COS(RADIANS(CW138+45)))</f>
        <v>1</v>
      </c>
      <c r="DG140" s="10"/>
      <c r="DH140">
        <v>0</v>
      </c>
      <c r="DI140" s="23">
        <f>SIN(RADIANS('[1]Biaxial Input'!$F$21))*SIN(RADIANS(0))</f>
        <v>0</v>
      </c>
      <c r="DK140" s="30">
        <f>(DI138*DI140)*(1-COS(RADIANS(CV138)))-DI139*(SIN(RADIANS(CV138)))</f>
        <v>-4.4838597018148282E-2</v>
      </c>
      <c r="DL140" s="30">
        <f>(DI139*DI140)*(1-COS(RADIANS(CV138)))+DI138*(SIN(RADIANS(CV138)))</f>
        <v>-0.64122181137573508</v>
      </c>
      <c r="DM140" s="30">
        <f>(DI140^2)*(1-COS(RADIANS(CV138)))+(COS(RADIANS(CV138)))</f>
        <v>0.76604444311897801</v>
      </c>
      <c r="DO140">
        <v>0.6400307056481741</v>
      </c>
      <c r="DQ140" s="28">
        <f>(DB138*DB140)*(1-COS(RADIANS(CU138)))-DB139*(SIN(RADIANS(CU138)))</f>
        <v>0</v>
      </c>
      <c r="DR140" s="28">
        <f>(DB139*DB140)*(1-COS(RADIANS(CU138)))+DB138*(SIN(RADIANS(CU138)))</f>
        <v>0</v>
      </c>
      <c r="DS140" s="28">
        <f>(DB140^2)*(1-COS(RADIANS(CU138)))+(COS(RADIANS(CU138)))</f>
        <v>1</v>
      </c>
      <c r="DU140" s="61">
        <v>-5.9469378624928099E-2</v>
      </c>
      <c r="DW140" s="17">
        <v>0</v>
      </c>
      <c r="DX140">
        <v>1</v>
      </c>
      <c r="DZ140" s="73">
        <f>(DB138*DB138)*(1-COS(RADIANS(CW138-45)))-DB138*(SIN(RADIANS(CW138-45)))</f>
        <v>0</v>
      </c>
      <c r="EA140" s="73">
        <f>(DB139*DB140)*(1-COS(RADIANS(CW138-45)))+DB138*(SIN(RADIANS(CW138-45)))</f>
        <v>0</v>
      </c>
      <c r="EB140" s="73">
        <f>(DB140^2)*(1-COS(RADIANS(CW138-45)))+(COS(RADIANS(CW138-45)))</f>
        <v>1</v>
      </c>
      <c r="EC140" s="10"/>
      <c r="ED140">
        <v>0</v>
      </c>
      <c r="EE140" s="1">
        <v>-5.9469378624928099E-2</v>
      </c>
      <c r="EG140">
        <f>CY140+DU140</f>
        <v>0.58056132702324603</v>
      </c>
      <c r="EH140">
        <f>EG140/(SQRT(EG138^2+EG139^2+EG140^2))</f>
        <v>0.41051885123279824</v>
      </c>
      <c r="EJ140">
        <f>Q140+AM140</f>
        <v>0</v>
      </c>
      <c r="EK140">
        <f>EJ140/(SQRT(EJ138^2+EJ139^2+EJ140^2))</f>
        <v>0</v>
      </c>
      <c r="EM140" s="23">
        <f>CY138*DU139-CY139*DU138</f>
        <v>-0.7660444431189779</v>
      </c>
      <c r="ER140">
        <f t="shared" ref="ER140:ES142" si="226">CK139</f>
        <v>0.93180266183863136</v>
      </c>
      <c r="ES140">
        <f t="shared" si="226"/>
        <v>-0.87956522186239505</v>
      </c>
      <c r="ET140" t="e">
        <f>#REF!</f>
        <v>#REF!</v>
      </c>
      <c r="EU140" t="e">
        <f>#REF!</f>
        <v>#REF!</v>
      </c>
      <c r="EY140" s="28"/>
      <c r="EZ140" s="10"/>
      <c r="FA140" s="61">
        <v>0.64097110963798054</v>
      </c>
      <c r="FB140" s="13">
        <f>BW141</f>
        <v>0</v>
      </c>
      <c r="FC140" s="17">
        <v>0</v>
      </c>
      <c r="FD140">
        <v>1</v>
      </c>
      <c r="FF140" s="73">
        <f>(FD138*FD140)*(1-COS(RADIANS(EY138+45)))-FD139*(SIN(RADIANS(EY138+45)))</f>
        <v>0</v>
      </c>
      <c r="FG140" s="73">
        <f>(FD139*FD140)*(1-COS(RADIANS(EY138+45)))+FD138*(SIN(RADIANS(EY138+45)))</f>
        <v>0</v>
      </c>
      <c r="FH140" s="73">
        <f>(FD140^2)*(1-COS(RADIANS(EY138+45)))+(COS(RADIANS(EY138+45)))</f>
        <v>1</v>
      </c>
      <c r="FI140" s="10"/>
      <c r="FJ140">
        <v>0</v>
      </c>
      <c r="FK140" s="23">
        <f>SIN(RADIANS(176))*SIN(RADIANS(0))</f>
        <v>0</v>
      </c>
      <c r="FM140" s="30">
        <f>(FK138*FK140)*(1-COS(RADIANS(EX138)))-FK139*(SIN(RADIANS(EX138)))</f>
        <v>-4.4838597018148282E-2</v>
      </c>
      <c r="FN140" s="30">
        <f>(FK139*FK140)*(1-COS(RADIANS(EX138)))+FK138*(SIN(RADIANS(EX138)))</f>
        <v>-0.64122181137573508</v>
      </c>
      <c r="FO140" s="30">
        <f>(FK140^2)*(1-COS(RADIANS(EX138)))+(COS(RADIANS(EX138)))</f>
        <v>0.76604444311897801</v>
      </c>
      <c r="FQ140">
        <v>0.64097110963798054</v>
      </c>
      <c r="FS140" s="28">
        <f>(FD138*FD140)*(1-COS(RADIANS(EW138)))-FD139*(SIN(RADIANS(EW138)))</f>
        <v>0</v>
      </c>
      <c r="FT140" s="28">
        <f>(FD139*FD140)*(1-COS(RADIANS(EW138)))+FD138*(SIN(RADIANS(EW138)))</f>
        <v>0</v>
      </c>
      <c r="FU140" s="28">
        <f>(FD140^2)*(1-COS(RADIANS(EW138)))+(COS(RADIANS(EW138)))</f>
        <v>1</v>
      </c>
      <c r="FW140" s="61">
        <v>-4.8290245143203667E-2</v>
      </c>
      <c r="FX140" s="13">
        <f>BX141</f>
        <v>0</v>
      </c>
      <c r="FY140" s="17">
        <v>0</v>
      </c>
      <c r="FZ140">
        <v>1</v>
      </c>
      <c r="GB140" s="73">
        <f>(FD138*FD138)*(1-COS(RADIANS(EY138-45)))-FD138*(SIN(RADIANS(EY138-45)))</f>
        <v>0</v>
      </c>
      <c r="GC140" s="73">
        <f>(FD139*FD140)*(1-COS(RADIANS(EY138-45)))+FD138*(SIN(RADIANS(EY138-45)))</f>
        <v>0</v>
      </c>
      <c r="GD140" s="73">
        <f>(FD140^2)*(1-COS(RADIANS(EY138-45)))+(COS(RADIANS(EY138-45)))</f>
        <v>0.99999999999999989</v>
      </c>
      <c r="GE140" s="10"/>
      <c r="GF140">
        <v>0</v>
      </c>
      <c r="GG140" s="1">
        <v>-4.8290245143203667E-2</v>
      </c>
      <c r="GI140">
        <f>FA140+FW140</f>
        <v>0.59268086449477686</v>
      </c>
      <c r="GJ140">
        <f>GI140/(SQRT(GI138^2+GI139^2+GI140^2))</f>
        <v>0.41908865836376202</v>
      </c>
      <c r="GL140" t="e">
        <f>#REF!+DC140</f>
        <v>#REF!</v>
      </c>
      <c r="GM140" t="e">
        <f>GL140/(SQRT(GL138^2+GL139^2+GL140^2))</f>
        <v>#REF!</v>
      </c>
      <c r="GO140" s="27">
        <f>FA138*FW139-FA139*FW138</f>
        <v>-0.76604444311897812</v>
      </c>
    </row>
    <row r="141" spans="1:197" x14ac:dyDescent="0.2">
      <c r="Q141" s="82" t="s">
        <v>148</v>
      </c>
      <c r="R141" s="13"/>
      <c r="T141" s="10"/>
      <c r="U141" s="10"/>
      <c r="V141" s="10"/>
      <c r="W141" s="10"/>
      <c r="X141" s="10"/>
      <c r="Y141" s="10"/>
      <c r="Z141" s="80"/>
      <c r="AA141" s="23" t="s">
        <v>149</v>
      </c>
      <c r="AE141" s="1"/>
      <c r="AG141" s="80"/>
      <c r="AK141" s="13"/>
      <c r="AL141" s="81"/>
      <c r="AM141" s="82" t="s">
        <v>150</v>
      </c>
      <c r="AO141" s="13"/>
      <c r="AP141" s="13"/>
      <c r="AS141" s="1"/>
      <c r="AW141" s="1"/>
      <c r="BY141" t="s">
        <v>10</v>
      </c>
      <c r="BZ141" s="5">
        <f t="shared" si="224"/>
        <v>-9.8670839279614439E-2</v>
      </c>
      <c r="CA141" s="6">
        <f t="shared" si="224"/>
        <v>-0.32743703463395935</v>
      </c>
      <c r="CB141" s="7">
        <f>CY140</f>
        <v>0.6400307056481741</v>
      </c>
      <c r="CC141" s="8">
        <f>DU140</f>
        <v>-5.9469378624928099E-2</v>
      </c>
      <c r="CE141" s="10"/>
      <c r="CG141" s="10" t="s">
        <v>160</v>
      </c>
      <c r="CH141" s="10">
        <f>-CH138*((EY138-CW138)/(CH140-CE139))</f>
        <v>215.69152860290166</v>
      </c>
      <c r="CI141" s="67"/>
      <c r="CJ141" s="10" t="s">
        <v>10</v>
      </c>
      <c r="CK141" s="5">
        <f t="shared" si="225"/>
        <v>-9.8670839279614439E-2</v>
      </c>
      <c r="CL141" s="6">
        <f t="shared" si="225"/>
        <v>-0.32743703463395935</v>
      </c>
      <c r="CM141" s="7">
        <f>FA140</f>
        <v>0.64097110963798054</v>
      </c>
      <c r="CN141" s="8">
        <f>FW140</f>
        <v>-4.8290245143203667E-2</v>
      </c>
      <c r="CW141" s="28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EE141" s="1"/>
      <c r="EI141" s="64">
        <f>(DEGREES(ACOS((EH138*EK138+EH139*EK139+EH140*EK140)/((SQRT(EH138^2+EH139^2+EH140^2))*(SQRT(EK138^2+EK139^2+EK140^2))))))</f>
        <v>129.16952178556429</v>
      </c>
      <c r="ER141">
        <f t="shared" si="226"/>
        <v>0.3492962422733713</v>
      </c>
      <c r="ES141">
        <f t="shared" si="226"/>
        <v>-0.34518112468713447</v>
      </c>
      <c r="ET141" t="e">
        <f>#REF!</f>
        <v>#REF!</v>
      </c>
      <c r="EU141" t="e">
        <f>#REF!</f>
        <v>#REF!</v>
      </c>
      <c r="EY141" s="28"/>
      <c r="EZ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GG141" s="1"/>
      <c r="GK141" s="64" t="e">
        <f>(DEGREES(ACOS((GJ138*GM138+GJ139*GM139+GJ140*GM140)/((SQRT(GJ138^2+GJ139^2+GJ140^2))*(SQRT(GM138^2+GM139^2+GM140^2))))))</f>
        <v>#VALUE!</v>
      </c>
    </row>
    <row r="142" spans="1:197" x14ac:dyDescent="0.2">
      <c r="E142" s="5" t="s">
        <v>4</v>
      </c>
      <c r="F142" s="6" t="s">
        <v>5</v>
      </c>
      <c r="G142" s="7" t="s">
        <v>6</v>
      </c>
      <c r="H142" s="8" t="s">
        <v>1</v>
      </c>
      <c r="I142">
        <v>10</v>
      </c>
      <c r="J142" s="9" t="s">
        <v>7</v>
      </c>
      <c r="K142">
        <v>10</v>
      </c>
      <c r="L142" s="10"/>
      <c r="M142" s="17">
        <f>A106</f>
        <v>120</v>
      </c>
      <c r="N142" s="17">
        <f>B106</f>
        <v>45</v>
      </c>
      <c r="O142" s="17">
        <f>C106</f>
        <v>167.8</v>
      </c>
      <c r="Q142" s="61">
        <f t="array" ref="Q142:Q144">MMULT(AI142:AK144,AG142:AG144)</f>
        <v>0.73172300288470526</v>
      </c>
      <c r="R142" s="13"/>
      <c r="S142" s="17">
        <v>1</v>
      </c>
      <c r="T142">
        <v>0</v>
      </c>
      <c r="V142" s="73">
        <f>(T142^2)*(1-COS(RADIANS(O142+45)))+(COS(RADIANS(O142+45)))</f>
        <v>-0.84056660349568413</v>
      </c>
      <c r="W142" s="73">
        <f>(T142*T143)*(1-COS(RADIANS(O142+45)))-T144*(SIN(RADIANS(O142+45)))</f>
        <v>0.54170821028274008</v>
      </c>
      <c r="X142" s="73">
        <f>(T142*T144)*(1-COS(RADIANS(O142+45)))+T143*(SIN(RADIANS(O142+45)))</f>
        <v>0</v>
      </c>
      <c r="Y142" s="10"/>
      <c r="Z142">
        <f t="array" ref="Z142:Z144">MMULT(V142:X144,S142:S144)</f>
        <v>-0.84056660349568413</v>
      </c>
      <c r="AA142" s="23">
        <f>COS(RADIANS('[1]Biaxial Input'!$F$21))</f>
        <v>-0.9975640502598242</v>
      </c>
      <c r="AC142" s="30">
        <f>(AA142^2)*(1-COS(RADIANS(N142)))+(COS(RADIANS(N142)))</f>
        <v>0.99857479166422358</v>
      </c>
      <c r="AD142" s="30">
        <f>(AA142*AA143)*(1-COS(RADIANS(N142)))-AA144*(SIN(RADIANS(N142)))</f>
        <v>-2.0381428756221641E-2</v>
      </c>
      <c r="AE142" s="30">
        <f>(AA142*AA144)*(1-COS(RADIANS(N142)))+AA143*(SIN(RADIANS(N142)))</f>
        <v>4.9325275616132508E-2</v>
      </c>
      <c r="AG142">
        <f t="array" ref="AG142:AG144">MMULT(AC142:AE144,Z142:Z144)</f>
        <v>-0.82832783367106888</v>
      </c>
      <c r="AI142" s="28">
        <f>(T142^2)*(1-COS(RADIANS(M142)))+(COS(RADIANS(M142)))</f>
        <v>-0.49999999999999978</v>
      </c>
      <c r="AJ142" s="28">
        <f>(T142*T143)*(1-COS(RADIANS(M142)))-T144*(SIN(RADIANS(M142)))</f>
        <v>-0.86602540378443871</v>
      </c>
      <c r="AK142" s="28">
        <f>(T142*T144)*(1-COS(RADIANS(M142)))+T143*(SIN(RADIANS(M142)))</f>
        <v>0</v>
      </c>
      <c r="AM142" s="61">
        <f t="array" ref="AM142:AM144">MMULT(AI142:AK144,AW142:AW144)</f>
        <v>-0.24630484814143411</v>
      </c>
      <c r="AN142" s="13"/>
      <c r="AO142" s="17">
        <v>1</v>
      </c>
      <c r="AP142">
        <v>0</v>
      </c>
      <c r="AR142" s="73">
        <f>(T142^2)*(1-COS(RADIANS(O142-45)))+(COS(RADIANS(O142-45)))</f>
        <v>-0.54170821028274008</v>
      </c>
      <c r="AS142" s="73">
        <f>(T142*T143)*(1-COS(RADIANS(O142-45)))-T144*(SIN(RADIANS(O142-45)))</f>
        <v>-0.84056660349568413</v>
      </c>
      <c r="AT142" s="73">
        <f>(T142*T144)*(1-COS(RADIANS(O142-45)))+T143*(SIN(RADIANS(O142-45)))</f>
        <v>0</v>
      </c>
      <c r="AU142" s="10"/>
      <c r="AV142">
        <f t="array" ref="AV142:AV144">MMULT(AR142:AT144,S142:S144)</f>
        <v>-0.54170821028274008</v>
      </c>
      <c r="AW142" s="1">
        <f t="array" ref="AW142:AW144">MMULT(AC142:AE144,AV142:AV144)</f>
        <v>-0.558068111569893</v>
      </c>
      <c r="CS142" s="15"/>
      <c r="CW142" s="28"/>
      <c r="CY142" s="82" t="s">
        <v>148</v>
      </c>
      <c r="CZ142" s="13"/>
      <c r="DB142" s="10"/>
      <c r="DC142" s="10"/>
      <c r="DD142" s="10"/>
      <c r="DE142" s="10"/>
      <c r="DF142" s="10"/>
      <c r="DG142" s="10"/>
      <c r="DH142" s="80"/>
      <c r="DI142" s="23" t="s">
        <v>149</v>
      </c>
      <c r="DM142" s="1"/>
      <c r="DO142" s="80"/>
      <c r="DS142" s="13"/>
      <c r="DT142" s="81"/>
      <c r="DU142" s="82" t="s">
        <v>150</v>
      </c>
      <c r="DW142" s="13"/>
      <c r="DX142" s="13"/>
      <c r="EA142" s="1"/>
      <c r="EE142" s="1"/>
      <c r="EI142" s="13"/>
      <c r="ER142">
        <f t="shared" si="226"/>
        <v>-9.8670839279614439E-2</v>
      </c>
      <c r="ES142">
        <f t="shared" si="226"/>
        <v>-0.32743703463395935</v>
      </c>
      <c r="ET142" t="e">
        <f>#REF!</f>
        <v>#REF!</v>
      </c>
      <c r="EU142" t="e">
        <f>#REF!</f>
        <v>#REF!</v>
      </c>
      <c r="EY142" s="28"/>
      <c r="EZ142" s="10"/>
      <c r="FA142" s="82" t="s">
        <v>148</v>
      </c>
      <c r="FB142" s="13"/>
      <c r="FD142" s="10"/>
      <c r="FE142" s="10"/>
      <c r="FF142" s="10"/>
      <c r="FG142" s="10"/>
      <c r="FH142" s="10"/>
      <c r="FI142" s="10"/>
      <c r="FJ142" s="80"/>
      <c r="FK142" s="23" t="s">
        <v>149</v>
      </c>
      <c r="FO142" s="1"/>
      <c r="FQ142" s="80"/>
      <c r="FU142" s="13"/>
      <c r="FV142" s="81"/>
      <c r="FW142" s="82" t="s">
        <v>150</v>
      </c>
      <c r="FY142" s="13"/>
      <c r="FZ142" s="13"/>
      <c r="GC142" s="1"/>
      <c r="GG142" s="1"/>
      <c r="GK142" s="13"/>
    </row>
    <row r="143" spans="1:197" x14ac:dyDescent="0.2">
      <c r="D143" t="s">
        <v>8</v>
      </c>
      <c r="E143" s="5">
        <f t="shared" ref="E143:F145" si="227">E138</f>
        <v>0.88011721234848816</v>
      </c>
      <c r="F143" s="6">
        <f t="shared" si="227"/>
        <v>-0.54781863928252683</v>
      </c>
      <c r="G143" s="7">
        <f>Q142</f>
        <v>0.73172300288470526</v>
      </c>
      <c r="H143" s="8">
        <f>AM142</f>
        <v>-0.24630484814143411</v>
      </c>
      <c r="J143" s="9">
        <f>((SUMPRODUCT(G143:G145,E143:E145))*(SUMPRODUCT(G143:G145,F143:F145)))-((SUMPRODUCT(H143:H145,E143:E145))*(SUMPRODUCT(H143:H145,F143:F145)))</f>
        <v>-0.17111254426829076</v>
      </c>
      <c r="Q143" s="61">
        <v>-0.53401012280677651</v>
      </c>
      <c r="S143" s="17">
        <v>0</v>
      </c>
      <c r="T143">
        <v>0</v>
      </c>
      <c r="V143" s="73">
        <f>(T142*T143)*(1-COS(RADIANS(O142+45)))+T144*(SIN(RADIANS(O142+45)))</f>
        <v>-0.54170821028274008</v>
      </c>
      <c r="W143" s="73">
        <f>(T143^2)*(1-COS(RADIANS(O142+45)))+(COS(RADIANS(O142+45)))</f>
        <v>-0.84056660349568413</v>
      </c>
      <c r="X143" s="73">
        <f>(T143*T144)*(1-COS(RADIANS(O142+45)))-T142*(SIN(RADIANS(O142+45)))</f>
        <v>0</v>
      </c>
      <c r="Y143" s="10"/>
      <c r="Z143">
        <v>-0.54170821028274008</v>
      </c>
      <c r="AA143" s="23">
        <f>SIN(RADIANS('[1]Biaxial Input'!$F$21))*(COS(RADIANS(0)))</f>
        <v>6.9756473744125524E-2</v>
      </c>
      <c r="AC143" s="30">
        <f>(AA142*AA143)*(1-COS(RADIANS(N142)))+AA144*(SIN(RADIANS(N142)))</f>
        <v>-2.0381428756221641E-2</v>
      </c>
      <c r="AD143" s="30">
        <f>(AA143^2)*(1-COS(RADIANS(N142)))+(COS(RADIANS(N142)))</f>
        <v>0.70853198952232399</v>
      </c>
      <c r="AE143" s="30">
        <f>(AA143*AA144)*(1-COS(RADIANS(N142)))-AA142*(SIN(RADIANS(N142)))</f>
        <v>0.70538430460663959</v>
      </c>
      <c r="AG143">
        <v>-0.36668564762820077</v>
      </c>
      <c r="AI143" s="28">
        <f>(T142*T143)*(1-COS(RADIANS(M142)))+T144*(SIN(RADIANS(M142)))</f>
        <v>0.86602540378443871</v>
      </c>
      <c r="AJ143" s="28">
        <f>(T143^2)*(1-COS(RADIANS(M142)))+(COS(RADIANS(M142)))</f>
        <v>-0.49999999999999978</v>
      </c>
      <c r="AK143" s="28">
        <f>(T143*T144)*(1-COS(RADIANS(M142)))-T142*(SIN(RADIANS(M142)))</f>
        <v>0</v>
      </c>
      <c r="AM143" s="61">
        <v>-0.78660571925921441</v>
      </c>
      <c r="AO143" s="17">
        <v>0</v>
      </c>
      <c r="AP143">
        <v>0</v>
      </c>
      <c r="AR143" s="73">
        <f>(T142*T143)*(1-COS(RADIANS(O142-45)))+T144*(SIN(RADIANS(O142-45)))</f>
        <v>0.84056660349568413</v>
      </c>
      <c r="AS143" s="73">
        <f>(T143^2)*(1-COS(RADIANS(O142-45)))+(COS(RADIANS(O142-45)))</f>
        <v>-0.54170821028274008</v>
      </c>
      <c r="AT143" s="73">
        <f>(T143*T144)*(1-COS(RADIANS(O142-45)))-T142*(SIN(RADIANS(O142-45)))</f>
        <v>0</v>
      </c>
      <c r="AU143" s="10"/>
      <c r="AV143">
        <v>0.84056660349568413</v>
      </c>
      <c r="AW143" s="1">
        <v>0.60660911519535743</v>
      </c>
      <c r="BZ143" s="5" t="s">
        <v>4</v>
      </c>
      <c r="CA143" s="6" t="s">
        <v>5</v>
      </c>
      <c r="CB143" s="7" t="s">
        <v>6</v>
      </c>
      <c r="CC143" s="8" t="s">
        <v>1</v>
      </c>
      <c r="CD143">
        <v>10</v>
      </c>
      <c r="CE143" s="9" t="s">
        <v>7</v>
      </c>
      <c r="CG143" s="90" t="s">
        <v>157</v>
      </c>
      <c r="CH143" s="61">
        <f>CE144-((CH145-CE144)/(EY143-CW143))*CW143</f>
        <v>3.3946910064080469</v>
      </c>
      <c r="CI143" s="10"/>
      <c r="CK143" s="5" t="s">
        <v>4</v>
      </c>
      <c r="CL143" s="6" t="s">
        <v>5</v>
      </c>
      <c r="CM143" s="7" t="s">
        <v>6</v>
      </c>
      <c r="CN143" s="8" t="s">
        <v>1</v>
      </c>
      <c r="CO143" s="10"/>
      <c r="CP143">
        <f t="shared" ref="CP143:CQ145" si="228">BZ144</f>
        <v>0.93180266183863136</v>
      </c>
      <c r="CQ143">
        <f t="shared" si="228"/>
        <v>-0.87956522186239505</v>
      </c>
      <c r="CR143">
        <f>CI147</f>
        <v>0</v>
      </c>
      <c r="CS143">
        <f>CL147</f>
        <v>0</v>
      </c>
      <c r="CU143" s="17">
        <f>CU47</f>
        <v>120</v>
      </c>
      <c r="CV143" s="17">
        <f>CV47</f>
        <v>45</v>
      </c>
      <c r="CW143" s="31">
        <f>CH50</f>
        <v>169.33903933652252</v>
      </c>
      <c r="CY143" s="61">
        <f t="array" ref="CY143:CY145">MMULT(DQ143:DS145,DO143:DO145)</f>
        <v>0.73807431259210032</v>
      </c>
      <c r="CZ143" s="13"/>
      <c r="DA143" s="17">
        <v>1</v>
      </c>
      <c r="DB143">
        <v>0</v>
      </c>
      <c r="DD143" s="73">
        <f>(DB143^2)*(1-COS(RADIANS(CW143+45)))+(COS(RADIANS(CW143+45)))</f>
        <v>-0.82571413586016762</v>
      </c>
      <c r="DE143" s="73">
        <f>(DB143*DB144)*(1-COS(RADIANS(CW143+45)))-DB145*(SIN(RADIANS(CW143+45)))</f>
        <v>0.5640887925147039</v>
      </c>
      <c r="DF143" s="73">
        <f>(DB143*DB145)*(1-COS(RADIANS(CW143+45)))+DB144*(SIN(RADIANS(CW143+45)))</f>
        <v>0</v>
      </c>
      <c r="DG143" s="10"/>
      <c r="DH143">
        <f t="array" ref="DH143:DH145">MMULT(DD143:DF145,DA143:DA145)</f>
        <v>-0.82571413586016762</v>
      </c>
      <c r="DI143" s="23">
        <f>COS(RADIANS('[1]Biaxial Input'!$F$21))</f>
        <v>-0.9975640502598242</v>
      </c>
      <c r="DK143" s="30">
        <f>(DI143^2)*(1-COS(RADIANS(CV143)))+(COS(RADIANS(CV143)))</f>
        <v>0.99857479166422358</v>
      </c>
      <c r="DL143" s="30">
        <f>(DI143*DI144)*(1-COS(RADIANS(CV143)))-DI145*(SIN(RADIANS(CV143)))</f>
        <v>-2.0381428756221641E-2</v>
      </c>
      <c r="DM143" s="30">
        <f>(DI143*DI145)*(1-COS(RADIANS(CV143)))+DI144*(SIN(RADIANS(CV143)))</f>
        <v>4.9325275616132508E-2</v>
      </c>
      <c r="DO143">
        <f t="array" ref="DO143:DO145">MMULT(DK143:DM145,DH143:DH145)</f>
        <v>-0.81304038565394976</v>
      </c>
      <c r="DQ143" s="28">
        <f>(DB143^2)*(1-COS(RADIANS(CU143)))+(COS(RADIANS(CU143)))</f>
        <v>-0.49999999999999978</v>
      </c>
      <c r="DR143" s="28">
        <f>(DB143*DB144)*(1-COS(RADIANS(CU143)))-DB145*(SIN(RADIANS(CU143)))</f>
        <v>-0.86602540378443871</v>
      </c>
      <c r="DS143" s="28">
        <f>(DB143*DB145)*(1-COS(RADIANS(CU143)))+DB144*(SIN(RADIANS(CU143)))</f>
        <v>0</v>
      </c>
      <c r="DU143" s="61">
        <f t="array" ref="DU143:DU145">MMULT(DQ143:DS145,EE143:EE145)</f>
        <v>-0.22656332505567556</v>
      </c>
      <c r="DV143" s="13"/>
      <c r="DW143" s="17">
        <v>1</v>
      </c>
      <c r="DX143">
        <v>0</v>
      </c>
      <c r="DZ143" s="73">
        <f>(DB143^2)*(1-COS(RADIANS(CW143-45)))+(COS(RADIANS(CW143-45)))</f>
        <v>-0.56408879251470401</v>
      </c>
      <c r="EA143" s="73">
        <f>(DB143*DB144)*(1-COS(RADIANS(CW143-45)))-DB145*(SIN(RADIANS(CW143-45)))</f>
        <v>-0.82571413586016751</v>
      </c>
      <c r="EB143" s="73">
        <f>(DB143*DB145)*(1-COS(RADIANS(CW143-45)))+DB144*(SIN(RADIANS(CW143-45)))</f>
        <v>0</v>
      </c>
      <c r="EC143" s="10"/>
      <c r="ED143">
        <f t="array" ref="ED143:ED145">MMULT(DZ143:EB145,DA143:DA145)</f>
        <v>-0.56408879251470401</v>
      </c>
      <c r="EE143" s="1">
        <f t="array" ref="EE143:EE145">MMULT(DK143:DM145,ED143:ED145)</f>
        <v>-0.58011408229853312</v>
      </c>
      <c r="EG143">
        <f>CY143+DU143</f>
        <v>0.51151098753642477</v>
      </c>
      <c r="EH143">
        <f>EG143/(SQRT(EG143^2+EG144^2+EG145^2))</f>
        <v>0.36169288793843352</v>
      </c>
      <c r="EJ143">
        <f>Q143+AM143</f>
        <v>-1.3206158420659908</v>
      </c>
      <c r="EK143">
        <f>EJ143/(SQRT(EJ143^2+EJ144^2+EJ145^2))</f>
        <v>-0.99421833272785387</v>
      </c>
      <c r="EM143" s="23">
        <f>CY144*DU145-CY145*DU144</f>
        <v>0.63554336502823672</v>
      </c>
      <c r="EO143" s="15">
        <v>10</v>
      </c>
      <c r="EP143" s="9" t="s">
        <v>7</v>
      </c>
      <c r="EW143" s="17">
        <f>CU143</f>
        <v>120</v>
      </c>
      <c r="EX143" s="17">
        <f>CV143</f>
        <v>45</v>
      </c>
      <c r="EY143" s="31">
        <f>1+CW143</f>
        <v>170.33903933652252</v>
      </c>
      <c r="EZ143" s="10"/>
      <c r="FA143" s="61">
        <f t="array" ref="FA143:FA145">MMULT(FS143:FU145,FQ143:FQ145)</f>
        <v>0.74191597553200339</v>
      </c>
      <c r="FB143" s="13">
        <f>BW144</f>
        <v>0</v>
      </c>
      <c r="FC143" s="17">
        <v>1</v>
      </c>
      <c r="FD143">
        <v>0</v>
      </c>
      <c r="FF143" s="73">
        <f>(FD143^2)*(1-COS(RADIANS(EY143+45)))+(COS(RADIANS(EY143+45)))</f>
        <v>-0.81574366872415682</v>
      </c>
      <c r="FG143" s="73">
        <f>(FD143*FD144)*(1-COS(RADIANS(EY143+45)))-FD145*(SIN(RADIANS(EY143+45)))</f>
        <v>0.57841357775942037</v>
      </c>
      <c r="FH143" s="73">
        <f>(FD143*FD145)*(1-COS(RADIANS(EY143+45)))+FD144*(SIN(RADIANS(EY143+45)))</f>
        <v>0</v>
      </c>
      <c r="FI143" s="10"/>
      <c r="FJ143">
        <f t="array" ref="FJ143:FJ145">MMULT(FF143:FH145,FC143:FC145)</f>
        <v>-0.81574366872415682</v>
      </c>
      <c r="FK143" s="23">
        <f>COS(RADIANS(176))</f>
        <v>-0.9975640502598242</v>
      </c>
      <c r="FM143" s="30">
        <f>(FK143^2)*(1-COS(RADIANS(EX143)))+(COS(RADIANS(EX143)))</f>
        <v>0.99857479166422358</v>
      </c>
      <c r="FN143" s="30">
        <f>(FK143*FK144)*(1-COS(RADIANS(EX143)))-FK145*(SIN(RADIANS(EX143)))</f>
        <v>-2.0381428756221641E-2</v>
      </c>
      <c r="FO143" s="30">
        <f>(FK143*FK145)*(1-COS(RADIANS(EX143)))+FK144*(SIN(RADIANS(EX143)))</f>
        <v>4.9325275616132508E-2</v>
      </c>
      <c r="FQ143">
        <f t="array" ref="FQ143:FQ145">MMULT(FM143:FO145,FJ143:FJ145)</f>
        <v>-0.80279216892089944</v>
      </c>
      <c r="FS143" s="28">
        <f>(FD143^2)*(1-COS(RADIANS(EW143)))+(COS(RADIANS(EW143)))</f>
        <v>-0.49999999999999978</v>
      </c>
      <c r="FT143" s="28">
        <f>(FD143*FD144)*(1-COS(RADIANS(EW143)))-FD145*(SIN(RADIANS(EW143)))</f>
        <v>-0.86602540378443871</v>
      </c>
      <c r="FU143" s="28">
        <f>(FD143*FD145)*(1-COS(RADIANS(EW143)))+FD144*(SIN(RADIANS(EW143)))</f>
        <v>0</v>
      </c>
      <c r="FW143" s="61">
        <f t="array" ref="FW143:FW145">MMULT(FS143:FU145,GG143:GG145)</f>
        <v>-0.21364764547960968</v>
      </c>
      <c r="FX143" s="13">
        <f>BX144</f>
        <v>0</v>
      </c>
      <c r="FY143" s="17">
        <v>1</v>
      </c>
      <c r="FZ143">
        <v>0</v>
      </c>
      <c r="GB143" s="73">
        <f>(FD143^2)*(1-COS(RADIANS(EY143-45)))+(COS(RADIANS(EY143-45)))</f>
        <v>-0.57841357775942037</v>
      </c>
      <c r="GC143" s="73">
        <f>(FD143*FD144)*(1-COS(RADIANS(EY143-45)))-FD145*(SIN(RADIANS(EY143-45)))</f>
        <v>-0.81574366872415682</v>
      </c>
      <c r="GD143" s="73">
        <f>(FD143*FD145)*(1-COS(RADIANS(EY143-45)))+FD144*(SIN(RADIANS(EY143-45)))</f>
        <v>0</v>
      </c>
      <c r="GE143" s="10"/>
      <c r="GF143">
        <f t="array" ref="GF143:GF145">MMULT(GB143:GD145,FC143:FC145)</f>
        <v>-0.57841357775942037</v>
      </c>
      <c r="GG143" s="1">
        <f t="array" ref="GG143:GG145">MMULT(FM143:FO145,GF143:GF145)</f>
        <v>-0.59421523937431164</v>
      </c>
      <c r="GI143">
        <f>FA143+FW143</f>
        <v>0.52826833005239371</v>
      </c>
      <c r="GJ143">
        <f>GI143/(SQRT(GI143^2+GI144^2+GI145^2))</f>
        <v>0.37354211846614088</v>
      </c>
      <c r="GL143" t="e">
        <f>CH144+DC143</f>
        <v>#VALUE!</v>
      </c>
      <c r="GM143" t="e">
        <f>GL143/(SQRT(GL143^2+GL144^2+GL145^2))</f>
        <v>#VALUE!</v>
      </c>
      <c r="GO143" s="27">
        <f>FA144*FW145-FA145*FW144</f>
        <v>0.63554336502823672</v>
      </c>
    </row>
    <row r="144" spans="1:197" x14ac:dyDescent="0.2">
      <c r="D144" t="s">
        <v>9</v>
      </c>
      <c r="E144" s="5">
        <f t="shared" si="227"/>
        <v>-0.33245917638779182</v>
      </c>
      <c r="F144" s="6">
        <f t="shared" si="227"/>
        <v>-0.83589252794229851</v>
      </c>
      <c r="G144" s="7">
        <f t="shared" ref="G144:G145" si="229">Q143</f>
        <v>-0.53401012280677651</v>
      </c>
      <c r="H144" s="8">
        <f t="shared" ref="H144:H145" si="230">AM143</f>
        <v>-0.78660571925921441</v>
      </c>
      <c r="J144" s="10"/>
      <c r="Q144" s="61">
        <v>0.42357364860113889</v>
      </c>
      <c r="S144" s="17">
        <v>0</v>
      </c>
      <c r="T144">
        <v>1</v>
      </c>
      <c r="V144" s="73">
        <f>(T142*T144)*(1-COS(RADIANS(O142+45)))-T143*(SIN(RADIANS(O142+45)))</f>
        <v>0</v>
      </c>
      <c r="W144" s="73">
        <f>(T143*T144)*(1-COS(RADIANS(O142+45)))+T142*(SIN(RADIANS(O142+45)))</f>
        <v>0</v>
      </c>
      <c r="X144" s="73">
        <f>(T144^2)*(1-COS(RADIANS(O142+45)))+(COS(RADIANS(O142+45)))</f>
        <v>0.99999999999999989</v>
      </c>
      <c r="Y144" s="10"/>
      <c r="Z144">
        <v>0</v>
      </c>
      <c r="AA144" s="23">
        <f>SIN(RADIANS('[1]Biaxial Input'!$F$21))*SIN(RADIANS(0))</f>
        <v>0</v>
      </c>
      <c r="AC144" s="30">
        <f>(AA142*AA144)*(1-COS(RADIANS(N142)))-AA143*(SIN(RADIANS(N142)))</f>
        <v>-4.9325275616132508E-2</v>
      </c>
      <c r="AD144" s="30">
        <f>(AA143*AA144)*(1-COS(RADIANS(N142)))+AA142*(SIN(RADIANS(N142)))</f>
        <v>-0.70538430460663959</v>
      </c>
      <c r="AE144" s="30">
        <f>(AA144^2)*(1-COS(RADIANS(N142)))+(COS(RADIANS(N142)))</f>
        <v>0.70710678118654757</v>
      </c>
      <c r="AG144">
        <v>0.42357364860113889</v>
      </c>
      <c r="AI144" s="28">
        <f>(T142*T144)*(1-COS(RADIANS(M142)))-T143*(SIN(RADIANS(M142)))</f>
        <v>0</v>
      </c>
      <c r="AJ144" s="28">
        <f>(T143*T144)*(1-COS(RADIANS(M142)))+T142*(SIN(RADIANS(M142)))</f>
        <v>0</v>
      </c>
      <c r="AK144" s="28">
        <f>(T144^2)*(1-COS(RADIANS(M142)))+(COS(RADIANS(M142)))</f>
        <v>1</v>
      </c>
      <c r="AM144" s="61">
        <v>-0.5662025823066501</v>
      </c>
      <c r="AO144" s="17">
        <v>0</v>
      </c>
      <c r="AP144">
        <v>1</v>
      </c>
      <c r="AR144" s="73">
        <f>(T142*T142)*(1-COS(RADIANS(O142-45)))-T142*(SIN(RADIANS(O142-45)))</f>
        <v>0</v>
      </c>
      <c r="AS144" s="73">
        <f>(T143*T144)*(1-COS(RADIANS(O142-45)))+T142*(SIN(RADIANS(O142-45)))</f>
        <v>0</v>
      </c>
      <c r="AT144" s="73">
        <f>(T144^2)*(1-COS(RADIANS(O142-45)))+(COS(RADIANS(O142-45)))</f>
        <v>0.99999999999999989</v>
      </c>
      <c r="AU144" s="10"/>
      <c r="AV144">
        <v>0</v>
      </c>
      <c r="AW144" s="1">
        <v>-0.5662025823066501</v>
      </c>
      <c r="BY144" t="s">
        <v>8</v>
      </c>
      <c r="BZ144" s="5">
        <f t="shared" ref="BZ144:CA146" si="231">BZ139</f>
        <v>0.93180266183863136</v>
      </c>
      <c r="CA144" s="6">
        <f t="shared" si="231"/>
        <v>-0.87956522186239505</v>
      </c>
      <c r="CB144" s="7">
        <f>CY143</f>
        <v>0.73807431259210032</v>
      </c>
      <c r="CC144" s="8">
        <f>DU143</f>
        <v>-0.22656332505567556</v>
      </c>
      <c r="CE144" s="9">
        <f>((SUMPRODUCT(CB144:CB146,BZ144:BZ146))*(SUMPRODUCT(CB144:CB146,CA144:CA146)))-((SUMPRODUCT(CC144:CC146,BZ144:BZ146))*(SUMPRODUCT(CC144:CC146,CA144:CA146)))</f>
        <v>3.1151420398223273E-6</v>
      </c>
      <c r="CG144">
        <v>1</v>
      </c>
      <c r="CH144" t="s">
        <v>161</v>
      </c>
      <c r="CI144" s="67"/>
      <c r="CJ144" s="1" t="s">
        <v>8</v>
      </c>
      <c r="CK144" s="5">
        <f t="shared" ref="CK144:CL146" si="232">BZ144</f>
        <v>0.93180266183863136</v>
      </c>
      <c r="CL144" s="6">
        <f t="shared" si="232"/>
        <v>-0.87956522186239505</v>
      </c>
      <c r="CM144" s="7">
        <f>FA143</f>
        <v>0.74191597553200339</v>
      </c>
      <c r="CN144" s="8">
        <f>FW143</f>
        <v>-0.21364764547960968</v>
      </c>
      <c r="CO144" s="10"/>
      <c r="CP144">
        <f t="shared" si="228"/>
        <v>0.3492962422733713</v>
      </c>
      <c r="CQ144">
        <f t="shared" si="228"/>
        <v>-0.34518112468713447</v>
      </c>
      <c r="CR144">
        <f>CJ147</f>
        <v>0</v>
      </c>
      <c r="CS144">
        <f>CM147</f>
        <v>0</v>
      </c>
      <c r="CW144" s="28"/>
      <c r="CY144" s="61">
        <v>-0.512690767981693</v>
      </c>
      <c r="DA144" s="17">
        <v>0</v>
      </c>
      <c r="DB144">
        <v>0</v>
      </c>
      <c r="DD144" s="73">
        <f>(DB143*DB144)*(1-COS(RADIANS(CW143+45)))+DB145*(SIN(RADIANS(CW143+45)))</f>
        <v>-0.5640887925147039</v>
      </c>
      <c r="DE144" s="73">
        <f>(DB144^2)*(1-COS(RADIANS(CW143+45)))+(COS(RADIANS(CW143+45)))</f>
        <v>-0.82571413586016762</v>
      </c>
      <c r="DF144" s="73">
        <f>(DB144*DB145)*(1-COS(RADIANS(CW143+45)))-DB143*(SIN(RADIANS(CW143+45)))</f>
        <v>0</v>
      </c>
      <c r="DG144" s="10"/>
      <c r="DH144">
        <v>-0.5640887925147039</v>
      </c>
      <c r="DI144" s="23">
        <f>SIN(RADIANS('[1]Biaxial Input'!$F$21))*(COS(RADIANS(0)))</f>
        <v>6.9756473744125524E-2</v>
      </c>
      <c r="DK144" s="30">
        <f>(DI143*DI144)*(1-COS(RADIANS(CV143)))+DI145*(SIN(RADIANS(CV143)))</f>
        <v>-2.0381428756221641E-2</v>
      </c>
      <c r="DL144" s="30">
        <f>(DI144^2)*(1-COS(RADIANS(CV143)))+(COS(RADIANS(CV143)))</f>
        <v>0.70853198952232399</v>
      </c>
      <c r="DM144" s="30">
        <f>(DI144*DI145)*(1-COS(RADIANS(CV143)))-DI143*(SIN(RADIANS(CV143)))</f>
        <v>0.70538430460663959</v>
      </c>
      <c r="DO144">
        <v>-0.38284572059464944</v>
      </c>
      <c r="DQ144" s="28">
        <f>(DB143*DB144)*(1-COS(RADIANS(CU143)))+DB145*(SIN(RADIANS(CU143)))</f>
        <v>0.86602540378443871</v>
      </c>
      <c r="DR144" s="28">
        <f>(DB144^2)*(1-COS(RADIANS(CU143)))+(COS(RADIANS(CU143)))</f>
        <v>-0.49999999999999978</v>
      </c>
      <c r="DS144" s="28">
        <f>(DB144*DB145)*(1-COS(RADIANS(CU143)))-DB143*(SIN(RADIANS(CU143)))</f>
        <v>0</v>
      </c>
      <c r="DU144" s="61">
        <v>-0.80066443986089242</v>
      </c>
      <c r="DW144" s="17">
        <v>0</v>
      </c>
      <c r="DX144">
        <v>0</v>
      </c>
      <c r="DZ144" s="73">
        <f>(DB143*DB144)*(1-COS(RADIANS(CW143-45)))+DB145*(SIN(RADIANS(CW143-45)))</f>
        <v>0.82571413586016751</v>
      </c>
      <c r="EA144" s="73">
        <f>(DB144^2)*(1-COS(RADIANS(CW143-45)))+(COS(RADIANS(CW143-45)))</f>
        <v>-0.56408879251470401</v>
      </c>
      <c r="EB144" s="73">
        <f>(DB144*DB145)*(1-COS(RADIANS(CW143-45)))-DB143*(SIN(RADIANS(CW143-45)))</f>
        <v>0</v>
      </c>
      <c r="EC144" s="10"/>
      <c r="ED144">
        <v>0.82571413586016751</v>
      </c>
      <c r="EE144" s="1">
        <v>0.59654181499453252</v>
      </c>
      <c r="EG144">
        <f>CY144+DU144</f>
        <v>-1.3133552078425854</v>
      </c>
      <c r="EH144">
        <f>EG144/(SQRT(EG143^2+EG144^2+EG145^2))</f>
        <v>-0.92868237357215966</v>
      </c>
      <c r="EJ144">
        <f>Q144+AM144</f>
        <v>-0.14262893370551122</v>
      </c>
      <c r="EK144">
        <f>EJ144/(SQRT(EJ143^2+EJ144^2+EJ145^2))</f>
        <v>-0.10737740389786952</v>
      </c>
      <c r="EM144" s="23">
        <f>CY145*DU143-CY143*DU145</f>
        <v>0.30997521057107963</v>
      </c>
      <c r="EP144" s="9">
        <f>((SUMPRODUCT(CM144:CM146,BZ144:BZ146))*(SUMPRODUCT(CM144:CM146,CA144:CA146)))-((SUMPRODUCT(CN144:CN146,BZ144:BZ146))*(SUMPRODUCT(CN144:CN146,CA144:CA146)))</f>
        <v>-2.0043578783746796E-2</v>
      </c>
      <c r="EY144" s="28"/>
      <c r="EZ144" s="10"/>
      <c r="FA144" s="61">
        <v>-0.49863916147012372</v>
      </c>
      <c r="FB144" s="13">
        <f>BW145</f>
        <v>0</v>
      </c>
      <c r="FC144" s="17">
        <v>0</v>
      </c>
      <c r="FD144">
        <v>0</v>
      </c>
      <c r="FF144" s="73">
        <f>(FD143*FD144)*(1-COS(RADIANS(EY143+45)))+FD145*(SIN(RADIANS(EY143+45)))</f>
        <v>-0.57841357775942037</v>
      </c>
      <c r="FG144" s="73">
        <f>(FD144^2)*(1-COS(RADIANS(EY143+45)))+(COS(RADIANS(EY143+45)))</f>
        <v>-0.81574366872415682</v>
      </c>
      <c r="FH144" s="73">
        <f>(FD144*FD145)*(1-COS(RADIANS(EY143+45)))-FD143*(SIN(RADIANS(EY143+45)))</f>
        <v>0</v>
      </c>
      <c r="FI144" s="10"/>
      <c r="FJ144">
        <v>-0.57841357775942037</v>
      </c>
      <c r="FK144" s="23">
        <f>SIN(RADIANS(176))*(COS(RADIANS(0)))</f>
        <v>6.9756473744125524E-2</v>
      </c>
      <c r="FM144" s="30">
        <f>(FK143*FK144)*(1-COS(RADIANS(EX143)))+FK145*(SIN(RADIANS(EX143)))</f>
        <v>-2.0381428756221641E-2</v>
      </c>
      <c r="FN144" s="30">
        <f>(FK144^2)*(1-COS(RADIANS(EX143)))+(COS(RADIANS(EX143)))</f>
        <v>0.70853198952232399</v>
      </c>
      <c r="FO144" s="30">
        <f>(FK144*FK145)*(1-COS(RADIANS(EX143)))-FK143*(SIN(RADIANS(EX143)))</f>
        <v>0.70538430460663959</v>
      </c>
      <c r="FQ144">
        <v>-0.3931985015491673</v>
      </c>
      <c r="FS144" s="28">
        <f>(FD143*FD144)*(1-COS(RADIANS(EW143)))+FD145*(SIN(RADIANS(EW143)))</f>
        <v>0.86602540378443871</v>
      </c>
      <c r="FT144" s="28">
        <f>(FD144^2)*(1-COS(RADIANS(EW143)))+(COS(RADIANS(EW143)))</f>
        <v>-0.49999999999999978</v>
      </c>
      <c r="FU144" s="28">
        <f>(FD144*FD145)*(1-COS(RADIANS(EW143)))-FD143*(SIN(RADIANS(EW143)))</f>
        <v>0</v>
      </c>
      <c r="FW144" s="61">
        <v>-0.8094901824480556</v>
      </c>
      <c r="FX144" s="13">
        <f>BX145</f>
        <v>0</v>
      </c>
      <c r="FY144" s="17">
        <v>0</v>
      </c>
      <c r="FZ144">
        <v>0</v>
      </c>
      <c r="GB144" s="73">
        <f>(FD143*FD144)*(1-COS(RADIANS(EY143-45)))+FD145*(SIN(RADIANS(EY143-45)))</f>
        <v>0.81574366872415682</v>
      </c>
      <c r="GC144" s="73">
        <f>(FD144^2)*(1-COS(RADIANS(EY143-45)))+(COS(RADIANS(EY143-45)))</f>
        <v>-0.57841357775942037</v>
      </c>
      <c r="GD144" s="73">
        <f>(FD144*FD145)*(1-COS(RADIANS(EY143-45)))-FD143*(SIN(RADIANS(EY143-45)))</f>
        <v>0</v>
      </c>
      <c r="GE144" s="10"/>
      <c r="GF144">
        <v>0.81574366872415682</v>
      </c>
      <c r="GG144" s="1">
        <v>0.58976937966810128</v>
      </c>
      <c r="GI144">
        <f>FA144+FW144</f>
        <v>-1.3081293439181794</v>
      </c>
      <c r="GJ144">
        <f>GI144/(SQRT(GI143^2+GI144^2+GI145^2))</f>
        <v>-0.92498712975365416</v>
      </c>
      <c r="GL144">
        <f>CH145+DC144</f>
        <v>-2.0043578783746796E-2</v>
      </c>
      <c r="GM144" t="e">
        <f>GL144/(SQRT(GL143^2+GL144^2+GL145^2))</f>
        <v>#VALUE!</v>
      </c>
      <c r="GO144" s="27">
        <f>FA145*FW143-FA143*FW145</f>
        <v>0.30997521057107974</v>
      </c>
    </row>
    <row r="145" spans="4:197" x14ac:dyDescent="0.2">
      <c r="D145" t="s">
        <v>10</v>
      </c>
      <c r="E145" s="5">
        <f t="shared" si="227"/>
        <v>-0.33891678707829964</v>
      </c>
      <c r="F145" s="6">
        <f t="shared" si="227"/>
        <v>-3.4328125274686566E-2</v>
      </c>
      <c r="G145" s="7">
        <f t="shared" si="229"/>
        <v>0.42357364860113889</v>
      </c>
      <c r="H145" s="8">
        <f t="shared" si="230"/>
        <v>-0.5662025823066501</v>
      </c>
      <c r="J145" s="10"/>
      <c r="Z145" s="10"/>
      <c r="AA145" s="10"/>
      <c r="AB145" s="10"/>
      <c r="AC145" s="10"/>
      <c r="AD145" s="10"/>
      <c r="AE145" s="10"/>
      <c r="AF145" s="10"/>
      <c r="AG145" s="10"/>
      <c r="AH145" s="10"/>
      <c r="AW145" s="1"/>
      <c r="BY145" t="s">
        <v>9</v>
      </c>
      <c r="BZ145" s="5">
        <f t="shared" si="231"/>
        <v>0.3492962422733713</v>
      </c>
      <c r="CA145" s="6">
        <f t="shared" si="231"/>
        <v>-0.34518112468713447</v>
      </c>
      <c r="CB145" s="7">
        <f>CY144</f>
        <v>-0.512690767981693</v>
      </c>
      <c r="CC145" s="8">
        <f>DU144</f>
        <v>-0.80066443986089242</v>
      </c>
      <c r="CE145" s="10"/>
      <c r="CH145">
        <f>((SUMPRODUCT(CM144:CM146,CK144:CK146))*(SUMPRODUCT(CM144:CM146,CL144:CL146)))-((SUMPRODUCT(CN144:CN146,CK144:CK146))*(SUMPRODUCT(CN144:CN146,CL144:CL146)))</f>
        <v>-2.0043578783746796E-2</v>
      </c>
      <c r="CI145" s="67"/>
      <c r="CJ145" s="10" t="s">
        <v>9</v>
      </c>
      <c r="CK145" s="5">
        <f t="shared" si="232"/>
        <v>0.3492962422733713</v>
      </c>
      <c r="CL145" s="6">
        <f t="shared" si="232"/>
        <v>-0.34518112468713447</v>
      </c>
      <c r="CM145" s="7">
        <f>FA144</f>
        <v>-0.49863916147012372</v>
      </c>
      <c r="CN145" s="8">
        <f>FW144</f>
        <v>-0.8094901824480556</v>
      </c>
      <c r="CP145">
        <f t="shared" si="228"/>
        <v>-9.8670839279614439E-2</v>
      </c>
      <c r="CQ145">
        <f t="shared" si="228"/>
        <v>-0.32743703463395935</v>
      </c>
      <c r="CR145">
        <f>CK147</f>
        <v>0</v>
      </c>
      <c r="CS145">
        <f>CN147</f>
        <v>0</v>
      </c>
      <c r="CW145" s="28"/>
      <c r="CY145" s="61">
        <v>0.43862795797582288</v>
      </c>
      <c r="DA145" s="17">
        <v>0</v>
      </c>
      <c r="DB145">
        <v>1</v>
      </c>
      <c r="DD145" s="73">
        <f>(DB143*DB145)*(1-COS(RADIANS(CW143+45)))-DB144*(SIN(RADIANS(CW143+45)))</f>
        <v>0</v>
      </c>
      <c r="DE145" s="73">
        <f>(DB144*DB145)*(1-COS(RADIANS(CW143+45)))+DB143*(SIN(RADIANS(CW143+45)))</f>
        <v>0</v>
      </c>
      <c r="DF145" s="73">
        <f>(DB145^2)*(1-COS(RADIANS(CW143+45)))+(COS(RADIANS(CW143+45)))</f>
        <v>1</v>
      </c>
      <c r="DG145" s="10"/>
      <c r="DH145">
        <v>0</v>
      </c>
      <c r="DI145" s="23">
        <f>SIN(RADIANS('[1]Biaxial Input'!$F$21))*SIN(RADIANS(0))</f>
        <v>0</v>
      </c>
      <c r="DK145" s="30">
        <f>(DI143*DI145)*(1-COS(RADIANS(CV143)))-DI144*(SIN(RADIANS(CV143)))</f>
        <v>-4.9325275616132508E-2</v>
      </c>
      <c r="DL145" s="30">
        <f>(DI144*DI145)*(1-COS(RADIANS(CV143)))+DI143*(SIN(RADIANS(CV143)))</f>
        <v>-0.70538430460663959</v>
      </c>
      <c r="DM145" s="30">
        <f>(DI145^2)*(1-COS(RADIANS(CV143)))+(COS(RADIANS(CV143)))</f>
        <v>0.70710678118654757</v>
      </c>
      <c r="DO145">
        <v>0.43862795797582288</v>
      </c>
      <c r="DQ145" s="28">
        <f>(DB143*DB145)*(1-COS(RADIANS(CU143)))-DB144*(SIN(RADIANS(CU143)))</f>
        <v>0</v>
      </c>
      <c r="DR145" s="28">
        <f>(DB144*DB145)*(1-COS(RADIANS(CU143)))+DB143*(SIN(RADIANS(CU143)))</f>
        <v>0</v>
      </c>
      <c r="DS145" s="28">
        <f>(DB145^2)*(1-COS(RADIANS(CU143)))+(COS(RADIANS(CU143)))</f>
        <v>1</v>
      </c>
      <c r="DU145" s="61">
        <v>-0.55462195636483735</v>
      </c>
      <c r="DW145" s="17">
        <v>0</v>
      </c>
      <c r="DX145">
        <v>1</v>
      </c>
      <c r="DZ145" s="73">
        <f>(DB143*DB143)*(1-COS(RADIANS(CW143-45)))-DB143*(SIN(RADIANS(CW143-45)))</f>
        <v>0</v>
      </c>
      <c r="EA145" s="73">
        <f>(DB144*DB145)*(1-COS(RADIANS(CW143-45)))+DB143*(SIN(RADIANS(CW143-45)))</f>
        <v>0</v>
      </c>
      <c r="EB145" s="73">
        <f>(DB145^2)*(1-COS(RADIANS(CW143-45)))+(COS(RADIANS(CW143-45)))</f>
        <v>1</v>
      </c>
      <c r="EC145" s="10"/>
      <c r="ED145">
        <v>0</v>
      </c>
      <c r="EE145" s="1">
        <v>-0.55462195636483735</v>
      </c>
      <c r="EG145">
        <f>CY145+DU145</f>
        <v>-0.11599399838901447</v>
      </c>
      <c r="EH145">
        <f>EG145/(SQRT(EG143^2+EG144^2+EG145^2))</f>
        <v>-8.20201428378136E-2</v>
      </c>
      <c r="EJ145">
        <f>Q145+AM145</f>
        <v>0</v>
      </c>
      <c r="EK145">
        <f>EJ145/(SQRT(EJ143^2+EJ144^2+EJ145^2))</f>
        <v>0</v>
      </c>
      <c r="EM145" s="23">
        <f>CY143*DU144-CY144*DU143</f>
        <v>-0.70710678118654746</v>
      </c>
      <c r="ER145">
        <f t="shared" ref="ER145:ES147" si="233">CK144</f>
        <v>0.93180266183863136</v>
      </c>
      <c r="ES145">
        <f t="shared" si="233"/>
        <v>-0.87956522186239505</v>
      </c>
      <c r="ET145" t="e">
        <f>#REF!</f>
        <v>#REF!</v>
      </c>
      <c r="EU145" t="e">
        <f>#REF!</f>
        <v>#REF!</v>
      </c>
      <c r="EY145" s="28"/>
      <c r="EZ145" s="10"/>
      <c r="FA145" s="61">
        <v>0.44824064061480134</v>
      </c>
      <c r="FB145" s="13">
        <f>BW146</f>
        <v>0</v>
      </c>
      <c r="FC145" s="17">
        <v>0</v>
      </c>
      <c r="FD145">
        <v>1</v>
      </c>
      <c r="FF145" s="73">
        <f>(FD143*FD145)*(1-COS(RADIANS(EY143+45)))-FD144*(SIN(RADIANS(EY143+45)))</f>
        <v>0</v>
      </c>
      <c r="FG145" s="73">
        <f>(FD144*FD145)*(1-COS(RADIANS(EY143+45)))+FD143*(SIN(RADIANS(EY143+45)))</f>
        <v>0</v>
      </c>
      <c r="FH145" s="73">
        <f>(FD145^2)*(1-COS(RADIANS(EY143+45)))+(COS(RADIANS(EY143+45)))</f>
        <v>1</v>
      </c>
      <c r="FI145" s="10"/>
      <c r="FJ145">
        <v>0</v>
      </c>
      <c r="FK145" s="23">
        <f>SIN(RADIANS(176))*SIN(RADIANS(0))</f>
        <v>0</v>
      </c>
      <c r="FM145" s="30">
        <f>(FK143*FK145)*(1-COS(RADIANS(EX143)))-FK144*(SIN(RADIANS(EX143)))</f>
        <v>-4.9325275616132508E-2</v>
      </c>
      <c r="FN145" s="30">
        <f>(FK144*FK145)*(1-COS(RADIANS(EX143)))+FK143*(SIN(RADIANS(EX143)))</f>
        <v>-0.70538430460663959</v>
      </c>
      <c r="FO145" s="30">
        <f>(FK145^2)*(1-COS(RADIANS(EX143)))+(COS(RADIANS(EX143)))</f>
        <v>0.70710678118654757</v>
      </c>
      <c r="FQ145">
        <v>0.44824064061480134</v>
      </c>
      <c r="FS145" s="28">
        <f>(FD143*FD145)*(1-COS(RADIANS(EW143)))-FD144*(SIN(RADIANS(EW143)))</f>
        <v>0</v>
      </c>
      <c r="FT145" s="28">
        <f>(FD144*FD145)*(1-COS(RADIANS(EW143)))+FD143*(SIN(RADIANS(EW143)))</f>
        <v>0</v>
      </c>
      <c r="FU145" s="28">
        <f>(FD145^2)*(1-COS(RADIANS(EW143)))+(COS(RADIANS(EW143)))</f>
        <v>1</v>
      </c>
      <c r="FW145" s="61">
        <v>-0.54688237135716167</v>
      </c>
      <c r="FX145" s="13">
        <f>BX146</f>
        <v>0</v>
      </c>
      <c r="FY145" s="17">
        <v>0</v>
      </c>
      <c r="FZ145">
        <v>1</v>
      </c>
      <c r="GB145" s="73">
        <f>(FD143*FD143)*(1-COS(RADIANS(EY143-45)))-FD143*(SIN(RADIANS(EY143-45)))</f>
        <v>0</v>
      </c>
      <c r="GC145" s="73">
        <f>(FD144*FD145)*(1-COS(RADIANS(EY143-45)))+FD143*(SIN(RADIANS(EY143-45)))</f>
        <v>0</v>
      </c>
      <c r="GD145" s="73">
        <f>(FD145^2)*(1-COS(RADIANS(EY143-45)))+(COS(RADIANS(EY143-45)))</f>
        <v>1</v>
      </c>
      <c r="GE145" s="10"/>
      <c r="GF145">
        <v>0</v>
      </c>
      <c r="GG145" s="1">
        <v>-0.54688237135716167</v>
      </c>
      <c r="GI145">
        <f>FA145+FW145</f>
        <v>-9.8641730742360323E-2</v>
      </c>
      <c r="GJ145">
        <f>GI145/(SQRT(GI143^2+GI144^2+GI145^2))</f>
        <v>-6.9750236715900527E-2</v>
      </c>
      <c r="GL145" t="e">
        <f>#REF!+DC145</f>
        <v>#REF!</v>
      </c>
      <c r="GM145" t="e">
        <f>GL145/(SQRT(GL143^2+GL144^2+GL145^2))</f>
        <v>#REF!</v>
      </c>
      <c r="GO145" s="27">
        <f>FA143*FW144-FA144*FW143</f>
        <v>-0.70710678118654746</v>
      </c>
    </row>
    <row r="146" spans="4:197" x14ac:dyDescent="0.2">
      <c r="J146" s="10"/>
      <c r="Q146" s="82" t="s">
        <v>148</v>
      </c>
      <c r="R146" s="13"/>
      <c r="T146" s="10"/>
      <c r="U146" s="10"/>
      <c r="V146" s="10"/>
      <c r="W146" s="10"/>
      <c r="X146" s="10"/>
      <c r="Y146" s="10"/>
      <c r="Z146" s="80"/>
      <c r="AA146" s="23" t="s">
        <v>149</v>
      </c>
      <c r="AE146" s="1"/>
      <c r="AG146" s="80"/>
      <c r="AK146" s="13"/>
      <c r="AL146" s="81"/>
      <c r="AM146" s="82" t="s">
        <v>150</v>
      </c>
      <c r="AO146" s="13"/>
      <c r="AP146" s="13"/>
      <c r="AS146" s="1"/>
      <c r="AW146" s="1"/>
      <c r="BY146" t="s">
        <v>10</v>
      </c>
      <c r="BZ146" s="5">
        <f t="shared" si="231"/>
        <v>-9.8670839279614439E-2</v>
      </c>
      <c r="CA146" s="6">
        <f t="shared" si="231"/>
        <v>-0.32743703463395935</v>
      </c>
      <c r="CB146" s="7">
        <f>CY145</f>
        <v>0.43862795797582288</v>
      </c>
      <c r="CC146" s="8">
        <f>DU145</f>
        <v>-0.55462195636483735</v>
      </c>
      <c r="CE146" s="10"/>
      <c r="CG146" s="10" t="s">
        <v>160</v>
      </c>
      <c r="CH146" s="10">
        <f>-CH143*((EY143-CW143)/(CH145-CE144))</f>
        <v>169.33919473082599</v>
      </c>
      <c r="CI146" s="67"/>
      <c r="CJ146" s="10" t="s">
        <v>10</v>
      </c>
      <c r="CK146" s="5">
        <f t="shared" si="232"/>
        <v>-9.8670839279614439E-2</v>
      </c>
      <c r="CL146" s="6">
        <f t="shared" si="232"/>
        <v>-0.32743703463395935</v>
      </c>
      <c r="CM146" s="7">
        <f>FA145</f>
        <v>0.44824064061480134</v>
      </c>
      <c r="CN146" s="8">
        <f>FW145</f>
        <v>-0.54688237135716167</v>
      </c>
      <c r="CW146" s="28"/>
      <c r="DH146" s="10"/>
      <c r="DI146" s="10"/>
      <c r="DJ146" s="10"/>
      <c r="DK146" s="10"/>
      <c r="DL146" s="10"/>
      <c r="DM146" s="10"/>
      <c r="DN146" s="10"/>
      <c r="DO146" s="10"/>
      <c r="DP146" s="10"/>
      <c r="EE146" s="1"/>
      <c r="EI146" s="64">
        <f>(DEGREES(ACOS((EH143*EK143+EH144*EK144+EH145*EK145)/((SQRT(EH143^2+EH144^2+EH145^2))*(SQRT(EK143^2+EK144^2+EK145^2))))))</f>
        <v>105.06307228950804</v>
      </c>
      <c r="ER146">
        <f t="shared" si="233"/>
        <v>0.3492962422733713</v>
      </c>
      <c r="ES146">
        <f t="shared" si="233"/>
        <v>-0.34518112468713447</v>
      </c>
      <c r="ET146" t="e">
        <f>#REF!</f>
        <v>#REF!</v>
      </c>
      <c r="EU146" t="e">
        <f>#REF!</f>
        <v>#REF!</v>
      </c>
      <c r="EY146" s="28"/>
      <c r="EZ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GG146" s="1"/>
      <c r="GK146" s="64" t="e">
        <f>(DEGREES(ACOS((GJ143*GM143+GJ144*GM144+GJ145*GM145)/((SQRT(GJ143^2+GJ144^2+GJ145^2))*(SQRT(GM143^2+GM144^2+GM145^2))))))</f>
        <v>#VALUE!</v>
      </c>
    </row>
    <row r="147" spans="4:197" x14ac:dyDescent="0.2">
      <c r="E147" s="5" t="s">
        <v>4</v>
      </c>
      <c r="F147" s="6" t="s">
        <v>5</v>
      </c>
      <c r="G147" s="7" t="s">
        <v>6</v>
      </c>
      <c r="H147" s="8" t="s">
        <v>1</v>
      </c>
      <c r="I147">
        <v>11</v>
      </c>
      <c r="J147" s="9" t="s">
        <v>7</v>
      </c>
      <c r="K147">
        <v>11</v>
      </c>
      <c r="L147" s="10"/>
      <c r="M147" s="17">
        <f>A107</f>
        <v>90</v>
      </c>
      <c r="N147" s="17">
        <f>B107</f>
        <v>50</v>
      </c>
      <c r="O147" s="17">
        <f>C107</f>
        <v>209.4</v>
      </c>
      <c r="Q147" s="61">
        <f t="array" ref="Q147:Q149">MMULT(AI147:AK149,AG147:AG149)</f>
        <v>0.61409852919998753</v>
      </c>
      <c r="R147" s="13"/>
      <c r="S147" s="17">
        <v>1</v>
      </c>
      <c r="T147">
        <v>0</v>
      </c>
      <c r="V147" s="73">
        <f>(T147^2)*(1-COS(RADIANS(O147+45)))+(COS(RADIANS(O147+45)))</f>
        <v>-0.26891982061526581</v>
      </c>
      <c r="W147" s="73">
        <f>(T147*T148)*(1-COS(RADIANS(O147+45)))-T149*(SIN(RADIANS(O147+45)))</f>
        <v>0.9631625667976581</v>
      </c>
      <c r="X147" s="73">
        <f>(T147*T149)*(1-COS(RADIANS(O147+45)))+T148*(SIN(RADIANS(O147+45)))</f>
        <v>0</v>
      </c>
      <c r="Y147" s="10"/>
      <c r="Z147">
        <f t="array" ref="Z147:Z149">MMULT(V147:X149,S147:S149)</f>
        <v>-0.26891982061526581</v>
      </c>
      <c r="AA147" s="23">
        <f>COS(RADIANS('[1]Biaxial Input'!$F$21))</f>
        <v>-0.9975640502598242</v>
      </c>
      <c r="AC147" s="30">
        <f>(AA147^2)*(1-COS(RADIANS(N147)))+(COS(RADIANS(N147)))</f>
        <v>0.99826181678640502</v>
      </c>
      <c r="AD147" s="30">
        <f>(AA147*AA148)*(1-COS(RADIANS(N147)))-AA149*(SIN(RADIANS(N147)))</f>
        <v>-2.4857178030640859E-2</v>
      </c>
      <c r="AE147" s="30">
        <f>(AA147*AA149)*(1-COS(RADIANS(N147)))+AA148*(SIN(RADIANS(N147)))</f>
        <v>5.3436559083262246E-2</v>
      </c>
      <c r="AG147">
        <f t="array" ref="AG147:AG149">MMULT(AC147:AE149,Z147:Z149)</f>
        <v>-0.24451088530193099</v>
      </c>
      <c r="AI147" s="28">
        <f>(T147^2)*(1-COS(RADIANS(M147)))+(COS(RADIANS(M147)))</f>
        <v>6.1257422745431001E-17</v>
      </c>
      <c r="AJ147" s="28">
        <f>(T147*T148)*(1-COS(RADIANS(M147)))-T149*(SIN(RADIANS(M147)))</f>
        <v>-1</v>
      </c>
      <c r="AK147" s="28">
        <f>(T147*T149)*(1-COS(RADIANS(M147)))+T148*(SIN(RADIANS(M147)))</f>
        <v>0</v>
      </c>
      <c r="AM147" s="61">
        <f t="array" ref="AM147:AM149">MMULT(AI147:AK149,AW147:AW149)</f>
        <v>-0.19726726400395453</v>
      </c>
      <c r="AN147" s="13"/>
      <c r="AO147" s="17">
        <v>1</v>
      </c>
      <c r="AP147">
        <v>0</v>
      </c>
      <c r="AR147" s="73">
        <f>(T147^2)*(1-COS(RADIANS(O147-45)))+(COS(RADIANS(O147-45)))</f>
        <v>-0.9631625667976581</v>
      </c>
      <c r="AS147" s="73">
        <f>(T147*T148)*(1-COS(RADIANS(O147-45)))-T149*(SIN(RADIANS(O147-45)))</f>
        <v>-0.26891982061526576</v>
      </c>
      <c r="AT147" s="73">
        <f>(T147*T149)*(1-COS(RADIANS(O147-45)))+T148*(SIN(RADIANS(O147-45)))</f>
        <v>0</v>
      </c>
      <c r="AU147" s="10"/>
      <c r="AV147">
        <f t="array" ref="AV147:AV149">MMULT(AR147:AT149,S147:S149)</f>
        <v>-0.9631625667976581</v>
      </c>
      <c r="AW147" s="1">
        <f t="array" ref="AW147:AW149">MMULT(AC147:AE149,AV147:AV149)</f>
        <v>-0.96817300164908904</v>
      </c>
      <c r="CE147" s="10"/>
      <c r="CS147" s="15"/>
      <c r="CW147" s="28"/>
      <c r="CY147" s="82" t="s">
        <v>148</v>
      </c>
      <c r="CZ147" s="13"/>
      <c r="DB147" s="10"/>
      <c r="DC147" s="10"/>
      <c r="DD147" s="10"/>
      <c r="DE147" s="10"/>
      <c r="DF147" s="10"/>
      <c r="DG147" s="10"/>
      <c r="DH147" s="80"/>
      <c r="DI147" s="23" t="s">
        <v>149</v>
      </c>
      <c r="DM147" s="1"/>
      <c r="DO147" s="80"/>
      <c r="DS147" s="13"/>
      <c r="DT147" s="81"/>
      <c r="DU147" s="82" t="s">
        <v>150</v>
      </c>
      <c r="DW147" s="13"/>
      <c r="DX147" s="13"/>
      <c r="EA147" s="1"/>
      <c r="EE147" s="1"/>
      <c r="ER147">
        <f t="shared" si="233"/>
        <v>-9.8670839279614439E-2</v>
      </c>
      <c r="ES147">
        <f t="shared" si="233"/>
        <v>-0.32743703463395935</v>
      </c>
      <c r="ET147" t="e">
        <f>#REF!</f>
        <v>#REF!</v>
      </c>
      <c r="EU147" t="e">
        <f>#REF!</f>
        <v>#REF!</v>
      </c>
      <c r="EY147" s="28"/>
      <c r="EZ147" s="10"/>
      <c r="FA147" s="82" t="s">
        <v>148</v>
      </c>
      <c r="FB147" s="13"/>
      <c r="FD147" s="10"/>
      <c r="FE147" s="10"/>
      <c r="FF147" s="10"/>
      <c r="FG147" s="10"/>
      <c r="FH147" s="10"/>
      <c r="FI147" s="10"/>
      <c r="FJ147" s="80"/>
      <c r="FK147" s="23" t="s">
        <v>149</v>
      </c>
      <c r="FO147" s="1"/>
      <c r="FQ147" s="80"/>
      <c r="FU147" s="13"/>
      <c r="FV147" s="81"/>
      <c r="FW147" s="82" t="s">
        <v>150</v>
      </c>
      <c r="FY147" s="13"/>
      <c r="FZ147" s="13"/>
      <c r="GC147" s="1"/>
      <c r="GG147" s="1"/>
      <c r="GK147" s="13"/>
    </row>
    <row r="148" spans="4:197" x14ac:dyDescent="0.2">
      <c r="D148" t="s">
        <v>8</v>
      </c>
      <c r="E148" s="5">
        <f t="shared" ref="E148:F150" si="234">E143</f>
        <v>0.88011721234848816</v>
      </c>
      <c r="F148" s="6">
        <f t="shared" si="234"/>
        <v>-0.54781863928252683</v>
      </c>
      <c r="G148" s="7">
        <f>Q147</f>
        <v>0.61409852919998753</v>
      </c>
      <c r="H148" s="8">
        <f>AM147</f>
        <v>-0.19726726400395453</v>
      </c>
      <c r="J148" s="9">
        <f>((SUMPRODUCT(G148:G150,E148:E150))*(SUMPRODUCT(G148:(G150),F148:F150)))-((SUMPRODUCT(H148:H150,E148:E150))*(SUMPRODUCT(H148:H150,F148:F150)))</f>
        <v>-0.2429364086380269</v>
      </c>
      <c r="Q148" s="61">
        <v>-0.24451088530193102</v>
      </c>
      <c r="S148" s="17">
        <v>0</v>
      </c>
      <c r="T148">
        <v>0</v>
      </c>
      <c r="V148" s="73">
        <f>(T147*T148)*(1-COS(RADIANS(O147+45)))+T149*(SIN(RADIANS(O147+45)))</f>
        <v>-0.9631625667976581</v>
      </c>
      <c r="W148" s="73">
        <f>(T148^2)*(1-COS(RADIANS(O147+45)))+(COS(RADIANS(O147+45)))</f>
        <v>-0.26891982061526581</v>
      </c>
      <c r="X148" s="73">
        <f>(T148*T149)*(1-COS(RADIANS(O147+45)))-T147*(SIN(RADIANS(O147+45)))</f>
        <v>0</v>
      </c>
      <c r="Y148" s="10"/>
      <c r="Z148">
        <v>-0.9631625667976581</v>
      </c>
      <c r="AA148" s="23">
        <f>SIN(RADIANS('[1]Biaxial Input'!$F$21))*(COS(RADIANS(0)))</f>
        <v>6.9756473744125524E-2</v>
      </c>
      <c r="AC148" s="30">
        <f>(AA147*AA148)*(1-COS(RADIANS(N147)))+AA149*(SIN(RADIANS(N147)))</f>
        <v>-2.4857178030640859E-2</v>
      </c>
      <c r="AD148" s="30">
        <f>(AA148^2)*(1-COS(RADIANS(N147)))+(COS(RADIANS(N147)))</f>
        <v>0.64452579290013434</v>
      </c>
      <c r="AE148" s="30">
        <f>(AA148*AA149)*(1-COS(RADIANS(N147)))-AA147*(SIN(RADIANS(N147)))</f>
        <v>0.76417839735679927</v>
      </c>
      <c r="AG148">
        <v>-0.61409852919998753</v>
      </c>
      <c r="AI148" s="28">
        <f>(T147*T148)*(1-COS(RADIANS(M147)))+T149*(SIN(RADIANS(M147)))</f>
        <v>1</v>
      </c>
      <c r="AJ148" s="28">
        <f>(T148^2)*(1-COS(RADIANS(M147)))+(COS(RADIANS(M147)))</f>
        <v>6.1257422745431001E-17</v>
      </c>
      <c r="AK148" s="28">
        <f>(T148*T149)*(1-COS(RADIANS(M147)))-T147*(SIN(RADIANS(M147)))</f>
        <v>0</v>
      </c>
      <c r="AM148" s="61">
        <v>-0.96817300164908904</v>
      </c>
      <c r="AO148" s="17">
        <v>0</v>
      </c>
      <c r="AP148">
        <v>0</v>
      </c>
      <c r="AR148" s="73">
        <f>(T147*T148)*(1-COS(RADIANS(O147-45)))+T149*(SIN(RADIANS(O147-45)))</f>
        <v>0.26891982061526576</v>
      </c>
      <c r="AS148" s="73">
        <f>(T148^2)*(1-COS(RADIANS(O147-45)))+(COS(RADIANS(O147-45)))</f>
        <v>-0.9631625667976581</v>
      </c>
      <c r="AT148" s="73">
        <f>(T148*T149)*(1-COS(RADIANS(O147-45)))-T147*(SIN(RADIANS(O147-45)))</f>
        <v>0</v>
      </c>
      <c r="AU148" s="10"/>
      <c r="AV148">
        <v>0.26891982061526576</v>
      </c>
      <c r="AW148" s="1">
        <v>0.19726726400395447</v>
      </c>
      <c r="BZ148" s="5" t="s">
        <v>4</v>
      </c>
      <c r="CA148" s="6" t="s">
        <v>5</v>
      </c>
      <c r="CB148" s="7" t="s">
        <v>6</v>
      </c>
      <c r="CC148" s="8" t="s">
        <v>1</v>
      </c>
      <c r="CD148">
        <v>11</v>
      </c>
      <c r="CE148" s="9" t="s">
        <v>7</v>
      </c>
      <c r="CG148" s="90" t="s">
        <v>157</v>
      </c>
      <c r="CH148" s="61">
        <f>CE149-((CH150-CE149)/(EY148-CW148))*CW148</f>
        <v>4.2751427582680881</v>
      </c>
      <c r="CI148" s="10"/>
      <c r="CK148" s="5" t="s">
        <v>4</v>
      </c>
      <c r="CL148" s="6" t="s">
        <v>5</v>
      </c>
      <c r="CM148" s="7" t="s">
        <v>6</v>
      </c>
      <c r="CN148" s="8" t="s">
        <v>1</v>
      </c>
      <c r="CO148" s="10"/>
      <c r="CP148">
        <f t="shared" ref="CP148:CQ150" si="235">BZ149</f>
        <v>0.93180266183863136</v>
      </c>
      <c r="CQ148">
        <f t="shared" si="235"/>
        <v>-0.87956522186239505</v>
      </c>
      <c r="CR148">
        <f>CI152</f>
        <v>0</v>
      </c>
      <c r="CS148">
        <f>CL152</f>
        <v>0</v>
      </c>
      <c r="CU148" s="17">
        <f>CU52</f>
        <v>90</v>
      </c>
      <c r="CV148" s="17">
        <f>CV52</f>
        <v>50</v>
      </c>
      <c r="CW148" s="31">
        <f>CH55</f>
        <v>209.07330338779462</v>
      </c>
      <c r="CY148" s="61">
        <f t="array" ref="CY148:CY150">MMULT(DQ148:DS150,DO148:DO150)</f>
        <v>0.61296374809507692</v>
      </c>
      <c r="CZ148" s="13"/>
      <c r="DA148" s="17">
        <v>1</v>
      </c>
      <c r="DB148">
        <v>0</v>
      </c>
      <c r="DD148" s="73">
        <f>(DB148^2)*(1-COS(RADIANS(CW148+45)))+(COS(RADIANS(CW148+45)))</f>
        <v>-0.27440730632063559</v>
      </c>
      <c r="DE148" s="73">
        <f>(DB148*DB149)*(1-COS(RADIANS(CW148+45)))-DB150*(SIN(RADIANS(CW148+45)))</f>
        <v>0.96161355556057593</v>
      </c>
      <c r="DF148" s="73">
        <f>(DB148*DB150)*(1-COS(RADIANS(CW148+45)))+DB149*(SIN(RADIANS(CW148+45)))</f>
        <v>0</v>
      </c>
      <c r="DG148" s="10"/>
      <c r="DH148">
        <f t="array" ref="DH148:DH150">MMULT(DD148:DF150,DA148:DA150)</f>
        <v>-0.27440730632063559</v>
      </c>
      <c r="DI148" s="23">
        <f>COS(RADIANS('[1]Biaxial Input'!$F$21))</f>
        <v>-0.9975640502598242</v>
      </c>
      <c r="DK148" s="30">
        <f>(DI148^2)*(1-COS(RADIANS(CV148)))+(COS(RADIANS(CV148)))</f>
        <v>0.99826181678640502</v>
      </c>
      <c r="DL148" s="30">
        <f>(DI148*DI149)*(1-COS(RADIANS(CV148)))-DI150*(SIN(RADIANS(CV148)))</f>
        <v>-2.4857178030640859E-2</v>
      </c>
      <c r="DM148" s="30">
        <f>(DI148*DI150)*(1-COS(RADIANS(CV148)))+DI149*(SIN(RADIANS(CV148)))</f>
        <v>5.3436559083262246E-2</v>
      </c>
      <c r="DO148">
        <f t="array" ref="DO148:DO150">MMULT(DK148:DM150,DH148:DH150)</f>
        <v>-0.2500273367998545</v>
      </c>
      <c r="DQ148" s="28">
        <f>(DB148^2)*(1-COS(RADIANS(CU148)))+(COS(RADIANS(CU148)))</f>
        <v>6.1257422745431001E-17</v>
      </c>
      <c r="DR148" s="28">
        <f>(DB148*DB149)*(1-COS(RADIANS(CU148)))-DB150*(SIN(RADIANS(CU148)))</f>
        <v>-1</v>
      </c>
      <c r="DS148" s="28">
        <f>(DB148*DB150)*(1-COS(RADIANS(CU148)))+DB149*(SIN(RADIANS(CU148)))</f>
        <v>0</v>
      </c>
      <c r="DU148" s="61">
        <f t="array" ref="DU148:DU150">MMULT(DQ148:DS150,EE148:EE150)</f>
        <v>-0.20076558603114453</v>
      </c>
      <c r="DV148" s="13"/>
      <c r="DW148" s="17">
        <v>1</v>
      </c>
      <c r="DX148">
        <v>0</v>
      </c>
      <c r="DZ148" s="73">
        <f>(DB148^2)*(1-COS(RADIANS(CW148-45)))+(COS(RADIANS(CW148-45)))</f>
        <v>-0.96161355556057593</v>
      </c>
      <c r="EA148" s="73">
        <f>(DB148*DB149)*(1-COS(RADIANS(CW148-45)))-DB150*(SIN(RADIANS(CW148-45)))</f>
        <v>-0.27440730632063554</v>
      </c>
      <c r="EB148" s="73">
        <f>(DB148*DB150)*(1-COS(RADIANS(CW148-45)))+DB149*(SIN(RADIANS(CW148-45)))</f>
        <v>0</v>
      </c>
      <c r="EC148" s="10"/>
      <c r="ED148">
        <f t="array" ref="ED148:ED150">MMULT(DZ148:EB150,DA148:DA150)</f>
        <v>-0.96161355556057593</v>
      </c>
      <c r="EE148" s="1">
        <f t="array" ref="EE148:EE150">MMULT(DK148:DM150,ED148:ED150)</f>
        <v>-0.9667630862864558</v>
      </c>
      <c r="EG148">
        <f>CY148+DU148</f>
        <v>0.41219816206393239</v>
      </c>
      <c r="EH148">
        <f>EG148/(SQRT(EG148^2+EG149^2+EG150^2))</f>
        <v>0.29146811558803809</v>
      </c>
      <c r="EJ148">
        <f>Q148+AM148</f>
        <v>-1.2126838869510201</v>
      </c>
      <c r="EK148">
        <f>EJ148/(SQRT(EJ148^2+EJ149^2+EJ150^2))</f>
        <v>-0.89736120680528919</v>
      </c>
      <c r="EM148" s="23">
        <f>CY149*DU150-CY150*DU149</f>
        <v>0.76417839735679927</v>
      </c>
      <c r="EO148" s="15">
        <v>11</v>
      </c>
      <c r="EP148" s="9" t="s">
        <v>7</v>
      </c>
      <c r="EW148" s="17">
        <f>CU148</f>
        <v>90</v>
      </c>
      <c r="EX148" s="17">
        <f>CV148</f>
        <v>50</v>
      </c>
      <c r="EY148" s="31">
        <f>1+CW148</f>
        <v>210.07330338779462</v>
      </c>
      <c r="EZ148" s="10"/>
      <c r="FA148" s="61">
        <f t="array" ref="FA148:FA150">MMULT(FS148:FU150,FQ148:FQ150)</f>
        <v>0.61637423335332042</v>
      </c>
      <c r="FB148" s="13">
        <f>BW149</f>
        <v>0</v>
      </c>
      <c r="FC148" s="17">
        <v>1</v>
      </c>
      <c r="FD148">
        <v>0</v>
      </c>
      <c r="FF148" s="73">
        <f>(FD148^2)*(1-COS(RADIANS(EY148+45)))+(COS(RADIANS(EY148+45)))</f>
        <v>-0.25758304215151706</v>
      </c>
      <c r="FG148" s="73">
        <f>(FD148*FD149)*(1-COS(RADIANS(EY148+45)))-FD150*(SIN(RADIANS(EY148+45)))</f>
        <v>0.9662561649976521</v>
      </c>
      <c r="FH148" s="73">
        <f>(FD148*FD150)*(1-COS(RADIANS(EY148+45)))+FD149*(SIN(RADIANS(EY148+45)))</f>
        <v>0</v>
      </c>
      <c r="FI148" s="10"/>
      <c r="FJ148">
        <f t="array" ref="FJ148:FJ150">MMULT(FF148:FH150,FC148:FC150)</f>
        <v>-0.25758304215151706</v>
      </c>
      <c r="FK148" s="23">
        <f>COS(RADIANS(176))</f>
        <v>-0.9975640502598242</v>
      </c>
      <c r="FM148" s="30">
        <f>(FK148^2)*(1-COS(RADIANS(EX148)))+(COS(RADIANS(EX148)))</f>
        <v>0.99826181678640502</v>
      </c>
      <c r="FN148" s="30">
        <f>(FK148*FK149)*(1-COS(RADIANS(EX148)))-FK150*(SIN(RADIANS(EX148)))</f>
        <v>-2.4857178030640859E-2</v>
      </c>
      <c r="FO148" s="30">
        <f>(FK148*FK150)*(1-COS(RADIANS(EX148)))+FK149*(SIN(RADIANS(EX148)))</f>
        <v>5.3436559083262246E-2</v>
      </c>
      <c r="FQ148">
        <f t="array" ref="FQ148:FQ150">MMULT(FM148:FO150,FJ148:FJ150)</f>
        <v>-0.23311691411499164</v>
      </c>
      <c r="FS148" s="28">
        <f>(FD148^2)*(1-COS(RADIANS(EW148)))+(COS(RADIANS(EW148)))</f>
        <v>6.1257422745431001E-17</v>
      </c>
      <c r="FT148" s="28">
        <f>(FD148*FD149)*(1-COS(RADIANS(EW148)))-FD150*(SIN(RADIANS(EW148)))</f>
        <v>-1</v>
      </c>
      <c r="FU148" s="28">
        <f>(FD148*FD150)*(1-COS(RADIANS(EW148)))+FD149*(SIN(RADIANS(EW148)))</f>
        <v>0</v>
      </c>
      <c r="FW148" s="61">
        <f t="array" ref="FW148:FW150">MMULT(FS148:FU150,GG148:GG150)</f>
        <v>-0.19003731599688622</v>
      </c>
      <c r="FX148" s="13">
        <f>BX149</f>
        <v>0</v>
      </c>
      <c r="FY148" s="17">
        <v>1</v>
      </c>
      <c r="FZ148">
        <v>0</v>
      </c>
      <c r="GB148" s="73">
        <f>(FD148^2)*(1-COS(RADIANS(EY148-45)))+(COS(RADIANS(EY148-45)))</f>
        <v>-0.9662561649976521</v>
      </c>
      <c r="GC148" s="73">
        <f>(FD148*FD149)*(1-COS(RADIANS(EY148-45)))-FD150*(SIN(RADIANS(EY148-45)))</f>
        <v>-0.25758304215151701</v>
      </c>
      <c r="GD148" s="73">
        <f>(FD148*FD150)*(1-COS(RADIANS(EY148-45)))+FD149*(SIN(RADIANS(EY148-45)))</f>
        <v>0</v>
      </c>
      <c r="GE148" s="10"/>
      <c r="GF148">
        <f t="array" ref="GF148:GF150">MMULT(GB148:GD150,FC148:FC150)</f>
        <v>-0.9662561649976521</v>
      </c>
      <c r="GG148" s="1">
        <f t="array" ref="GG148:GG150">MMULT(FM148:FO150,GF148:GF150)</f>
        <v>-0.97097942228805478</v>
      </c>
      <c r="GI148">
        <f>FA148+FW148</f>
        <v>0.4263369173564342</v>
      </c>
      <c r="GJ148">
        <f>GI148/(SQRT(GI148^2+GI149^2+GI150^2))</f>
        <v>0.30146572533290333</v>
      </c>
      <c r="GL148" t="e">
        <f>CH149+DC148</f>
        <v>#VALUE!</v>
      </c>
      <c r="GM148" t="e">
        <f>GL148/(SQRT(GL148^2+GL149^2+GL150^2))</f>
        <v>#VALUE!</v>
      </c>
      <c r="GO148" s="27">
        <f>FA149*FW150-FA150*FW149</f>
        <v>0.76417839735679927</v>
      </c>
    </row>
    <row r="149" spans="4:197" x14ac:dyDescent="0.2">
      <c r="D149" t="s">
        <v>9</v>
      </c>
      <c r="E149" s="5">
        <f t="shared" si="234"/>
        <v>-0.33245917638779182</v>
      </c>
      <c r="F149" s="6">
        <f t="shared" si="234"/>
        <v>-0.83589252794229851</v>
      </c>
      <c r="G149" s="7">
        <f t="shared" ref="G149:G150" si="236">Q148</f>
        <v>-0.24451088530193102</v>
      </c>
      <c r="H149" s="8">
        <f t="shared" ref="H149:H150" si="237">AM148</f>
        <v>-0.96817300164908904</v>
      </c>
      <c r="J149" s="10"/>
      <c r="Q149" s="61">
        <v>0.75039817657246344</v>
      </c>
      <c r="S149" s="17">
        <v>0</v>
      </c>
      <c r="T149">
        <v>1</v>
      </c>
      <c r="V149" s="73">
        <f>(T147*T149)*(1-COS(RADIANS(O147+45)))-T148*(SIN(RADIANS(O147+45)))</f>
        <v>0</v>
      </c>
      <c r="W149" s="73">
        <f>(T148*T149)*(1-COS(RADIANS(O147+45)))+T147*(SIN(RADIANS(O147+45)))</f>
        <v>0</v>
      </c>
      <c r="X149" s="73">
        <f>(T149^2)*(1-COS(RADIANS(O147+45)))+(COS(RADIANS(O147+45)))</f>
        <v>1</v>
      </c>
      <c r="Y149" s="10"/>
      <c r="Z149">
        <v>0</v>
      </c>
      <c r="AA149" s="23">
        <f>SIN(RADIANS('[1]Biaxial Input'!$F$21))*SIN(RADIANS(0))</f>
        <v>0</v>
      </c>
      <c r="AC149" s="30">
        <f>(AA147*AA149)*(1-COS(RADIANS(N147)))-AA148*(SIN(RADIANS(N147)))</f>
        <v>-5.3436559083262246E-2</v>
      </c>
      <c r="AD149" s="30">
        <f>(AA148*AA149)*(1-COS(RADIANS(N147)))+AA147*(SIN(RADIANS(N147)))</f>
        <v>-0.76417839735679927</v>
      </c>
      <c r="AE149" s="30">
        <f>(AA149^2)*(1-COS(RADIANS(N147)))+(COS(RADIANS(N147)))</f>
        <v>0.64278760968653936</v>
      </c>
      <c r="AG149">
        <v>0.75039817657246344</v>
      </c>
      <c r="AI149" s="28">
        <f>(T147*T149)*(1-COS(RADIANS(M147)))-T148*(SIN(RADIANS(M147)))</f>
        <v>0</v>
      </c>
      <c r="AJ149" s="28">
        <f>(T148*T149)*(1-COS(RADIANS(M147)))+T147*(SIN(RADIANS(M147)))</f>
        <v>0</v>
      </c>
      <c r="AK149" s="28">
        <f>(T149^2)*(1-COS(RADIANS(M147)))+(COS(RADIANS(M147)))</f>
        <v>1</v>
      </c>
      <c r="AM149" s="61">
        <v>-0.15403462412778215</v>
      </c>
      <c r="AO149" s="17">
        <v>0</v>
      </c>
      <c r="AP149">
        <v>1</v>
      </c>
      <c r="AR149" s="73">
        <f>(T147*T147)*(1-COS(RADIANS(O147-45)))-T147*(SIN(RADIANS(O147-45)))</f>
        <v>0</v>
      </c>
      <c r="AS149" s="73">
        <f>(T148*T149)*(1-COS(RADIANS(O147-45)))+T147*(SIN(RADIANS(O147-45)))</f>
        <v>0</v>
      </c>
      <c r="AT149" s="73">
        <f>(T149^2)*(1-COS(RADIANS(O147-45)))+(COS(RADIANS(O147-45)))</f>
        <v>1</v>
      </c>
      <c r="AU149" s="10"/>
      <c r="AV149">
        <v>0</v>
      </c>
      <c r="AW149" s="1">
        <v>-0.15403462412778215</v>
      </c>
      <c r="BY149" t="s">
        <v>8</v>
      </c>
      <c r="BZ149" s="5">
        <f t="shared" ref="BZ149:CA151" si="238">BZ144</f>
        <v>0.93180266183863136</v>
      </c>
      <c r="CA149" s="6">
        <f t="shared" si="238"/>
        <v>-0.87956522186239505</v>
      </c>
      <c r="CB149" s="7">
        <f>CY148</f>
        <v>0.61296374809507692</v>
      </c>
      <c r="CC149" s="8">
        <f>DU148</f>
        <v>-0.20076558603114453</v>
      </c>
      <c r="CE149" s="9">
        <f>((SUMPRODUCT(CB149:CB151,BZ149:BZ151))*(SUMPRODUCT(CB149:(CB151),CA149:CA151)))-((SUMPRODUCT(CC149:CC151,BZ149:BZ151))*(SUMPRODUCT(CC149:CC151,CA149:CA151)))</f>
        <v>8.370314124317435E-6</v>
      </c>
      <c r="CG149">
        <v>1</v>
      </c>
      <c r="CH149" t="s">
        <v>161</v>
      </c>
      <c r="CI149" s="67"/>
      <c r="CJ149" s="1" t="s">
        <v>8</v>
      </c>
      <c r="CK149" s="5">
        <f t="shared" ref="CK149:CL151" si="239">BZ149</f>
        <v>0.93180266183863136</v>
      </c>
      <c r="CL149" s="6">
        <f t="shared" si="239"/>
        <v>-0.87956522186239505</v>
      </c>
      <c r="CM149" s="7">
        <f>FA148</f>
        <v>0.61637423335332042</v>
      </c>
      <c r="CN149" s="8">
        <f>FW148</f>
        <v>-0.19003731599688622</v>
      </c>
      <c r="CO149" s="10"/>
      <c r="CP149">
        <f t="shared" si="235"/>
        <v>0.3492962422733713</v>
      </c>
      <c r="CQ149">
        <f t="shared" si="235"/>
        <v>-0.34518112468713447</v>
      </c>
      <c r="CR149">
        <f>CJ152</f>
        <v>0</v>
      </c>
      <c r="CS149">
        <f>CM152</f>
        <v>0</v>
      </c>
      <c r="CW149" s="28"/>
      <c r="CY149" s="61">
        <v>-0.25002733679985456</v>
      </c>
      <c r="DA149" s="17">
        <v>0</v>
      </c>
      <c r="DB149">
        <v>0</v>
      </c>
      <c r="DD149" s="73">
        <f>(DB148*DB149)*(1-COS(RADIANS(CW148+45)))+DB150*(SIN(RADIANS(CW148+45)))</f>
        <v>-0.96161355556057593</v>
      </c>
      <c r="DE149" s="73">
        <f>(DB149^2)*(1-COS(RADIANS(CW148+45)))+(COS(RADIANS(CW148+45)))</f>
        <v>-0.27440730632063559</v>
      </c>
      <c r="DF149" s="73">
        <f>(DB149*DB150)*(1-COS(RADIANS(CW148+45)))-DB148*(SIN(RADIANS(CW148+45)))</f>
        <v>0</v>
      </c>
      <c r="DG149" s="10"/>
      <c r="DH149">
        <v>-0.96161355556057593</v>
      </c>
      <c r="DI149" s="23">
        <f>SIN(RADIANS('[1]Biaxial Input'!$F$21))*(COS(RADIANS(0)))</f>
        <v>6.9756473744125524E-2</v>
      </c>
      <c r="DK149" s="30">
        <f>(DI148*DI149)*(1-COS(RADIANS(CV148)))+DI150*(SIN(RADIANS(CV148)))</f>
        <v>-2.4857178030640859E-2</v>
      </c>
      <c r="DL149" s="30">
        <f>(DI149^2)*(1-COS(RADIANS(CV148)))+(COS(RADIANS(CV148)))</f>
        <v>0.64452579290013434</v>
      </c>
      <c r="DM149" s="30">
        <f>(DI149*DI150)*(1-COS(RADIANS(CV148)))-DI148*(SIN(RADIANS(CV148)))</f>
        <v>0.76417839735679927</v>
      </c>
      <c r="DO149">
        <v>-0.61296374809507692</v>
      </c>
      <c r="DQ149" s="28">
        <f>(DB148*DB149)*(1-COS(RADIANS(CU148)))+DB150*(SIN(RADIANS(CU148)))</f>
        <v>1</v>
      </c>
      <c r="DR149" s="28">
        <f>(DB149^2)*(1-COS(RADIANS(CU148)))+(COS(RADIANS(CU148)))</f>
        <v>6.1257422745431001E-17</v>
      </c>
      <c r="DS149" s="28">
        <f>(DB149*DB150)*(1-COS(RADIANS(CU148)))-DB148*(SIN(RADIANS(CU148)))</f>
        <v>0</v>
      </c>
      <c r="DU149" s="61">
        <v>-0.9667630862864558</v>
      </c>
      <c r="DW149" s="17">
        <v>0</v>
      </c>
      <c r="DX149">
        <v>0</v>
      </c>
      <c r="DZ149" s="73">
        <f>(DB148*DB149)*(1-COS(RADIANS(CW148-45)))+DB150*(SIN(RADIANS(CW148-45)))</f>
        <v>0.27440730632063554</v>
      </c>
      <c r="EA149" s="73">
        <f>(DB149^2)*(1-COS(RADIANS(CW148-45)))+(COS(RADIANS(CW148-45)))</f>
        <v>-0.96161355556057593</v>
      </c>
      <c r="EB149" s="73">
        <f>(DB149*DB150)*(1-COS(RADIANS(CW148-45)))-DB148*(SIN(RADIANS(CW148-45)))</f>
        <v>0</v>
      </c>
      <c r="EC149" s="10"/>
      <c r="ED149">
        <v>0.27440730632063554</v>
      </c>
      <c r="EE149" s="1">
        <v>0.20076558603114447</v>
      </c>
      <c r="EG149">
        <f>CY149+DU149</f>
        <v>-1.2167904230863105</v>
      </c>
      <c r="EH149">
        <f>EG149/(SQRT(EG148^2+EG149^2+EG150^2))</f>
        <v>-0.86040075944717831</v>
      </c>
      <c r="EJ149">
        <f>Q149+AM149</f>
        <v>0.59636355244468131</v>
      </c>
      <c r="EK149">
        <f>EJ149/(SQRT(EJ148^2+EJ149^2+EJ150^2))</f>
        <v>0.44129679867517135</v>
      </c>
      <c r="EM149" s="23">
        <f>CY150*DU148-CY148*DU150</f>
        <v>-5.3436559083262294E-2</v>
      </c>
      <c r="EP149" s="9">
        <f>((SUMPRODUCT(CM149:CM151,BZ149:BZ151))*(SUMPRODUCT(CM149:CM151,CA149:CA151)))-((SUMPRODUCT(CN149:CN151,BZ149:BZ151))*(SUMPRODUCT(CN149:CN151,CA149:CA151)))</f>
        <v>-2.0439646332096328E-2</v>
      </c>
      <c r="EY149" s="28"/>
      <c r="EZ149" s="10"/>
      <c r="FA149" s="61">
        <v>-0.23311691411499166</v>
      </c>
      <c r="FB149" s="13">
        <f>BW150</f>
        <v>0</v>
      </c>
      <c r="FC149" s="17">
        <v>0</v>
      </c>
      <c r="FD149">
        <v>0</v>
      </c>
      <c r="FF149" s="73">
        <f>(FD148*FD149)*(1-COS(RADIANS(EY148+45)))+FD150*(SIN(RADIANS(EY148+45)))</f>
        <v>-0.9662561649976521</v>
      </c>
      <c r="FG149" s="73">
        <f>(FD149^2)*(1-COS(RADIANS(EY148+45)))+(COS(RADIANS(EY148+45)))</f>
        <v>-0.25758304215151706</v>
      </c>
      <c r="FH149" s="73">
        <f>(FD149*FD150)*(1-COS(RADIANS(EY148+45)))-FD148*(SIN(RADIANS(EY148+45)))</f>
        <v>0</v>
      </c>
      <c r="FI149" s="10"/>
      <c r="FJ149">
        <v>-0.9662561649976521</v>
      </c>
      <c r="FK149" s="23">
        <f>SIN(RADIANS(176))*(COS(RADIANS(0)))</f>
        <v>6.9756473744125524E-2</v>
      </c>
      <c r="FM149" s="30">
        <f>(FK148*FK149)*(1-COS(RADIANS(EX148)))+FK150*(SIN(RADIANS(EX148)))</f>
        <v>-2.4857178030640859E-2</v>
      </c>
      <c r="FN149" s="30">
        <f>(FK149^2)*(1-COS(RADIANS(EX148)))+(COS(RADIANS(EX148)))</f>
        <v>0.64452579290013434</v>
      </c>
      <c r="FO149" s="30">
        <f>(FK149*FK150)*(1-COS(RADIANS(EX148)))-FK148*(SIN(RADIANS(EX148)))</f>
        <v>0.76417839735679927</v>
      </c>
      <c r="FQ149">
        <v>-0.61637423335332042</v>
      </c>
      <c r="FS149" s="28">
        <f>(FD148*FD149)*(1-COS(RADIANS(EW148)))+FD150*(SIN(RADIANS(EW148)))</f>
        <v>1</v>
      </c>
      <c r="FT149" s="28">
        <f>(FD149^2)*(1-COS(RADIANS(EW148)))+(COS(RADIANS(EW148)))</f>
        <v>6.1257422745431001E-17</v>
      </c>
      <c r="FU149" s="28">
        <f>(FD149*FD150)*(1-COS(RADIANS(EW148)))-FD148*(SIN(RADIANS(EW148)))</f>
        <v>0</v>
      </c>
      <c r="FW149" s="61">
        <v>-0.97097942228805478</v>
      </c>
      <c r="FX149" s="13">
        <f>BX150</f>
        <v>0</v>
      </c>
      <c r="FY149" s="17">
        <v>0</v>
      </c>
      <c r="FZ149">
        <v>0</v>
      </c>
      <c r="GB149" s="73">
        <f>(FD148*FD149)*(1-COS(RADIANS(EY148-45)))+FD150*(SIN(RADIANS(EY148-45)))</f>
        <v>0.25758304215151701</v>
      </c>
      <c r="GC149" s="73">
        <f>(FD149^2)*(1-COS(RADIANS(EY148-45)))+(COS(RADIANS(EY148-45)))</f>
        <v>-0.9662561649976521</v>
      </c>
      <c r="GD149" s="73">
        <f>(FD149*FD150)*(1-COS(RADIANS(EY148-45)))-FD148*(SIN(RADIANS(EY148-45)))</f>
        <v>0</v>
      </c>
      <c r="GE149" s="10"/>
      <c r="GF149">
        <v>0.25758304215151701</v>
      </c>
      <c r="GG149" s="1">
        <v>0.19003731599688617</v>
      </c>
      <c r="GI149">
        <f>FA149+FW149</f>
        <v>-1.2040963364030464</v>
      </c>
      <c r="GJ149">
        <f>GI149/(SQRT(GI148^2+GI149^2+GI150^2))</f>
        <v>-0.85142468467247245</v>
      </c>
      <c r="GL149">
        <f>CH150+DC149</f>
        <v>-2.0439646332096328E-2</v>
      </c>
      <c r="GM149" t="e">
        <f>GL149/(SQRT(GL148^2+GL149^2+GL150^2))</f>
        <v>#VALUE!</v>
      </c>
      <c r="GO149" s="27">
        <f>FA150*FW148-FA148*FW150</f>
        <v>-5.3436559083262294E-2</v>
      </c>
    </row>
    <row r="150" spans="4:197" x14ac:dyDescent="0.2">
      <c r="D150" t="s">
        <v>10</v>
      </c>
      <c r="E150" s="5">
        <f t="shared" si="234"/>
        <v>-0.33891678707829964</v>
      </c>
      <c r="F150" s="6">
        <f t="shared" si="234"/>
        <v>-3.4328125274686566E-2</v>
      </c>
      <c r="G150" s="7">
        <f t="shared" si="236"/>
        <v>0.75039817657246344</v>
      </c>
      <c r="H150" s="8">
        <f t="shared" si="237"/>
        <v>-0.15403462412778215</v>
      </c>
      <c r="J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W150" s="1"/>
      <c r="BY150" t="s">
        <v>9</v>
      </c>
      <c r="BZ150" s="5">
        <f t="shared" si="238"/>
        <v>0.3492962422733713</v>
      </c>
      <c r="CA150" s="6">
        <f t="shared" si="238"/>
        <v>-0.34518112468713447</v>
      </c>
      <c r="CB150" s="7">
        <f>CY149</f>
        <v>-0.25002733679985456</v>
      </c>
      <c r="CC150" s="8">
        <f>DU149</f>
        <v>-0.9667630862864558</v>
      </c>
      <c r="CE150" s="10"/>
      <c r="CH150">
        <f>((SUMPRODUCT(CM149:CM151,CK149:CK151))*(SUMPRODUCT(CM149:CM151,CL149:CL151)))-((SUMPRODUCT(CN149:CN151,CK149:CK151))*(SUMPRODUCT(CN149:CN151,CL149:CL151)))</f>
        <v>-2.0439646332096328E-2</v>
      </c>
      <c r="CI150" s="67"/>
      <c r="CJ150" s="10" t="s">
        <v>9</v>
      </c>
      <c r="CK150" s="5">
        <f t="shared" si="239"/>
        <v>0.3492962422733713</v>
      </c>
      <c r="CL150" s="6">
        <f t="shared" si="239"/>
        <v>-0.34518112468713447</v>
      </c>
      <c r="CM150" s="7">
        <f>FA149</f>
        <v>-0.23311691411499166</v>
      </c>
      <c r="CN150" s="8">
        <f>FW149</f>
        <v>-0.97097942228805478</v>
      </c>
      <c r="CP150">
        <f t="shared" si="235"/>
        <v>-9.8670839279614439E-2</v>
      </c>
      <c r="CQ150">
        <f t="shared" si="235"/>
        <v>-0.32743703463395935</v>
      </c>
      <c r="CR150">
        <f>CK152</f>
        <v>0</v>
      </c>
      <c r="CS150">
        <f>CN152</f>
        <v>0</v>
      </c>
      <c r="CW150" s="28"/>
      <c r="CY150" s="61">
        <v>0.7495076880019359</v>
      </c>
      <c r="DA150" s="17">
        <v>0</v>
      </c>
      <c r="DB150">
        <v>1</v>
      </c>
      <c r="DD150" s="73">
        <f>(DB148*DB150)*(1-COS(RADIANS(CW148+45)))-DB149*(SIN(RADIANS(CW148+45)))</f>
        <v>0</v>
      </c>
      <c r="DE150" s="73">
        <f>(DB149*DB150)*(1-COS(RADIANS(CW148+45)))+DB148*(SIN(RADIANS(CW148+45)))</f>
        <v>0</v>
      </c>
      <c r="DF150" s="73">
        <f>(DB150^2)*(1-COS(RADIANS(CW148+45)))+(COS(RADIANS(CW148+45)))</f>
        <v>1</v>
      </c>
      <c r="DG150" s="10"/>
      <c r="DH150">
        <v>0</v>
      </c>
      <c r="DI150" s="23">
        <f>SIN(RADIANS('[1]Biaxial Input'!$F$21))*SIN(RADIANS(0))</f>
        <v>0</v>
      </c>
      <c r="DK150" s="30">
        <f>(DI148*DI150)*(1-COS(RADIANS(CV148)))-DI149*(SIN(RADIANS(CV148)))</f>
        <v>-5.3436559083262246E-2</v>
      </c>
      <c r="DL150" s="30">
        <f>(DI149*DI150)*(1-COS(RADIANS(CV148)))+DI148*(SIN(RADIANS(CV148)))</f>
        <v>-0.76417839735679927</v>
      </c>
      <c r="DM150" s="30">
        <f>(DI150^2)*(1-COS(RADIANS(CV148)))+(COS(RADIANS(CV148)))</f>
        <v>0.64278760968653936</v>
      </c>
      <c r="DO150">
        <v>0.7495076880019359</v>
      </c>
      <c r="DQ150" s="28">
        <f>(DB148*DB150)*(1-COS(RADIANS(CU148)))-DB149*(SIN(RADIANS(CU148)))</f>
        <v>0</v>
      </c>
      <c r="DR150" s="28">
        <f>(DB149*DB150)*(1-COS(RADIANS(CU148)))+DB148*(SIN(RADIANS(CU148)))</f>
        <v>0</v>
      </c>
      <c r="DS150" s="28">
        <f>(DB150^2)*(1-COS(RADIANS(CU148)))+(COS(RADIANS(CU148)))</f>
        <v>1</v>
      </c>
      <c r="DU150" s="61">
        <v>-0.15831081599012098</v>
      </c>
      <c r="DW150" s="17">
        <v>0</v>
      </c>
      <c r="DX150">
        <v>1</v>
      </c>
      <c r="DZ150" s="73">
        <f>(DB148*DB148)*(1-COS(RADIANS(CW148-45)))-DB148*(SIN(RADIANS(CW148-45)))</f>
        <v>0</v>
      </c>
      <c r="EA150" s="73">
        <f>(DB149*DB150)*(1-COS(RADIANS(CW148-45)))+DB148*(SIN(RADIANS(CW148-45)))</f>
        <v>0</v>
      </c>
      <c r="EB150" s="73">
        <f>(DB150^2)*(1-COS(RADIANS(CW148-45)))+(COS(RADIANS(CW148-45)))</f>
        <v>1</v>
      </c>
      <c r="EC150" s="10"/>
      <c r="ED150">
        <v>0</v>
      </c>
      <c r="EE150" s="1">
        <v>-0.15831081599012098</v>
      </c>
      <c r="EG150">
        <f>CY150+DU150</f>
        <v>0.59119687201181492</v>
      </c>
      <c r="EH150">
        <f>EG150/(SQRT(EG148^2+EG149^2+EG150^2))</f>
        <v>0.41803931721582971</v>
      </c>
      <c r="EJ150">
        <f>Q150+AM150</f>
        <v>0</v>
      </c>
      <c r="EK150">
        <f>EJ150/(SQRT(EJ148^2+EJ149^2+EJ150^2))</f>
        <v>0</v>
      </c>
      <c r="EM150" s="23">
        <f>CY148*DU149-CY149*DU148</f>
        <v>-0.64278760968653936</v>
      </c>
      <c r="ER150">
        <f t="shared" ref="ER150:ES152" si="240">CK149</f>
        <v>0.93180266183863136</v>
      </c>
      <c r="ES150">
        <f t="shared" si="240"/>
        <v>-0.87956522186239505</v>
      </c>
      <c r="ET150" t="e">
        <f>#REF!</f>
        <v>#REF!</v>
      </c>
      <c r="EU150" t="e">
        <f>#REF!</f>
        <v>#REF!</v>
      </c>
      <c r="EY150" s="28"/>
      <c r="EZ150" s="10"/>
      <c r="FA150" s="61">
        <v>0.75215643905480867</v>
      </c>
      <c r="FB150" s="13">
        <f>BW151</f>
        <v>0</v>
      </c>
      <c r="FC150" s="17">
        <v>0</v>
      </c>
      <c r="FD150">
        <v>1</v>
      </c>
      <c r="FF150" s="73">
        <f>(FD148*FD150)*(1-COS(RADIANS(EY148+45)))-FD149*(SIN(RADIANS(EY148+45)))</f>
        <v>0</v>
      </c>
      <c r="FG150" s="73">
        <f>(FD149*FD150)*(1-COS(RADIANS(EY148+45)))+FD148*(SIN(RADIANS(EY148+45)))</f>
        <v>0</v>
      </c>
      <c r="FH150" s="73">
        <f>(FD150^2)*(1-COS(RADIANS(EY148+45)))+(COS(RADIANS(EY148+45)))</f>
        <v>1</v>
      </c>
      <c r="FI150" s="10"/>
      <c r="FJ150">
        <v>0</v>
      </c>
      <c r="FK150" s="23">
        <f>SIN(RADIANS(176))*SIN(RADIANS(0))</f>
        <v>0</v>
      </c>
      <c r="FM150" s="30">
        <f>(FK148*FK150)*(1-COS(RADIANS(EX148)))-FK149*(SIN(RADIANS(EX148)))</f>
        <v>-5.3436559083262246E-2</v>
      </c>
      <c r="FN150" s="30">
        <f>(FK149*FK150)*(1-COS(RADIANS(EX148)))+FK148*(SIN(RADIANS(EX148)))</f>
        <v>-0.76417839735679927</v>
      </c>
      <c r="FO150" s="30">
        <f>(FK150^2)*(1-COS(RADIANS(EX148)))+(COS(RADIANS(EX148)))</f>
        <v>0.64278760968653936</v>
      </c>
      <c r="FQ150">
        <v>0.75215643905480867</v>
      </c>
      <c r="FS150" s="28">
        <f>(FD148*FD150)*(1-COS(RADIANS(EW148)))-FD149*(SIN(RADIANS(EW148)))</f>
        <v>0</v>
      </c>
      <c r="FT150" s="28">
        <f>(FD149*FD150)*(1-COS(RADIANS(EW148)))+FD148*(SIN(RADIANS(EW148)))</f>
        <v>0</v>
      </c>
      <c r="FU150" s="28">
        <f>(FD150^2)*(1-COS(RADIANS(EW148)))+(COS(RADIANS(EW148)))</f>
        <v>1</v>
      </c>
      <c r="FW150" s="61">
        <v>-0.14520599168717171</v>
      </c>
      <c r="FX150" s="13">
        <f>BX151</f>
        <v>0</v>
      </c>
      <c r="FY150" s="17">
        <v>0</v>
      </c>
      <c r="FZ150">
        <v>1</v>
      </c>
      <c r="GB150" s="73">
        <f>(FD148*FD148)*(1-COS(RADIANS(EY148-45)))-FD148*(SIN(RADIANS(EY148-45)))</f>
        <v>0</v>
      </c>
      <c r="GC150" s="73">
        <f>(FD149*FD150)*(1-COS(RADIANS(EY148-45)))+FD148*(SIN(RADIANS(EY148-45)))</f>
        <v>0</v>
      </c>
      <c r="GD150" s="73">
        <f>(FD150^2)*(1-COS(RADIANS(EY148-45)))+(COS(RADIANS(EY148-45)))</f>
        <v>0.99999999999999989</v>
      </c>
      <c r="GE150" s="10"/>
      <c r="GF150">
        <v>0</v>
      </c>
      <c r="GG150" s="1">
        <v>-0.14520599168717171</v>
      </c>
      <c r="GI150">
        <f>FA150+FW150</f>
        <v>0.60695044736763692</v>
      </c>
      <c r="GJ150">
        <f>GI150/(SQRT(GI148^2+GI149^2+GI150^2))</f>
        <v>0.42917877717786479</v>
      </c>
      <c r="GL150" t="e">
        <f>#REF!+DC150</f>
        <v>#REF!</v>
      </c>
      <c r="GM150" t="e">
        <f>GL150/(SQRT(GL148^2+GL149^2+GL150^2))</f>
        <v>#REF!</v>
      </c>
      <c r="GO150" s="27">
        <f>FA148*FW149-FA149*FW148</f>
        <v>-0.64278760968653936</v>
      </c>
    </row>
    <row r="151" spans="4:197" x14ac:dyDescent="0.2">
      <c r="Q151" s="82" t="s">
        <v>148</v>
      </c>
      <c r="R151" s="13"/>
      <c r="T151" s="10"/>
      <c r="U151" s="10"/>
      <c r="V151" s="10"/>
      <c r="W151" s="10"/>
      <c r="X151" s="10"/>
      <c r="Y151" s="10"/>
      <c r="Z151" s="80"/>
      <c r="AA151" s="23" t="s">
        <v>149</v>
      </c>
      <c r="AE151" s="1"/>
      <c r="AG151" s="80"/>
      <c r="AK151" s="13"/>
      <c r="AL151" s="81"/>
      <c r="AM151" s="82" t="s">
        <v>150</v>
      </c>
      <c r="AO151" s="13"/>
      <c r="AP151" s="13"/>
      <c r="AS151" s="1"/>
      <c r="AW151" s="1"/>
      <c r="BY151" t="s">
        <v>10</v>
      </c>
      <c r="BZ151" s="5">
        <f t="shared" si="238"/>
        <v>-9.8670839279614439E-2</v>
      </c>
      <c r="CA151" s="6">
        <f t="shared" si="238"/>
        <v>-0.32743703463395935</v>
      </c>
      <c r="CB151" s="7">
        <f>CY150</f>
        <v>0.7495076880019359</v>
      </c>
      <c r="CC151" s="8">
        <f>DU150</f>
        <v>-0.15831081599012098</v>
      </c>
      <c r="CE151" s="10"/>
      <c r="CG151" s="10" t="s">
        <v>160</v>
      </c>
      <c r="CH151" s="10">
        <f>-CH148*((EY148-CW148)/(CH150-CE149))</f>
        <v>209.0737127338094</v>
      </c>
      <c r="CI151" s="67"/>
      <c r="CJ151" s="10" t="s">
        <v>10</v>
      </c>
      <c r="CK151" s="5">
        <f t="shared" si="239"/>
        <v>-9.8670839279614439E-2</v>
      </c>
      <c r="CL151" s="6">
        <f t="shared" si="239"/>
        <v>-0.32743703463395935</v>
      </c>
      <c r="CM151" s="7">
        <f>FA150</f>
        <v>0.75215643905480867</v>
      </c>
      <c r="CN151" s="8">
        <f>FW150</f>
        <v>-0.14520599168717171</v>
      </c>
      <c r="CW151" s="28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EE151" s="1"/>
      <c r="EI151" s="64">
        <f>(DEGREES(ACOS((EH148*EK148+EH149*EK149+EH150*EK150)/((SQRT(EH148^2+EH149^2+EH150^2))*(SQRT(EK148^2+EK149^2+EK150^2))))))</f>
        <v>129.88466507044049</v>
      </c>
      <c r="ER151">
        <f t="shared" si="240"/>
        <v>0.3492962422733713</v>
      </c>
      <c r="ES151">
        <f t="shared" si="240"/>
        <v>-0.34518112468713447</v>
      </c>
      <c r="ET151" t="e">
        <f>#REF!</f>
        <v>#REF!</v>
      </c>
      <c r="EU151" t="e">
        <f>#REF!</f>
        <v>#REF!</v>
      </c>
      <c r="EY151" s="28"/>
      <c r="EZ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GG151" s="1"/>
      <c r="GK151" s="64" t="e">
        <f>(DEGREES(ACOS((GJ148*GM148+GJ149*GM149+GJ150*GM150)/((SQRT(GJ148^2+GJ149^2+GJ150^2))*(SQRT(GM148^2+GM149^2+GM150^2))))))</f>
        <v>#VALUE!</v>
      </c>
    </row>
    <row r="152" spans="4:197" x14ac:dyDescent="0.2">
      <c r="E152" s="5" t="s">
        <v>4</v>
      </c>
      <c r="F152" s="6" t="s">
        <v>5</v>
      </c>
      <c r="G152" s="7" t="s">
        <v>6</v>
      </c>
      <c r="H152" s="8" t="s">
        <v>1</v>
      </c>
      <c r="I152">
        <v>12</v>
      </c>
      <c r="J152" s="9" t="s">
        <v>7</v>
      </c>
      <c r="K152">
        <v>12</v>
      </c>
      <c r="L152" s="10"/>
      <c r="M152" s="17">
        <f>A108</f>
        <v>70</v>
      </c>
      <c r="N152" s="17">
        <f>B108</f>
        <v>-5</v>
      </c>
      <c r="O152" s="17">
        <f>C108</f>
        <v>220.3</v>
      </c>
      <c r="Q152" s="61">
        <f t="array" ref="Q152:Q154">MMULT(AI152:AK154,AG152:AG154)</f>
        <v>0.90503212069214112</v>
      </c>
      <c r="R152" s="13"/>
      <c r="S152" s="17">
        <v>1</v>
      </c>
      <c r="T152">
        <v>0</v>
      </c>
      <c r="V152" s="73">
        <f>(T152^2)*(1-COS(RADIANS(O152+45)))+(COS(RADIANS(O152+45)))</f>
        <v>-8.1938508630040444E-2</v>
      </c>
      <c r="W152" s="73">
        <f>(T152*T153)*(1-COS(RADIANS(O152+45)))-T154*(SIN(RADIANS(O152+45)))</f>
        <v>0.9966373868180366</v>
      </c>
      <c r="X152" s="73">
        <f>(T152*T154)*(1-COS(RADIANS(O152+45)))+T153*(SIN(RADIANS(O152+45)))</f>
        <v>0</v>
      </c>
      <c r="Y152" s="10"/>
      <c r="Z152">
        <f t="array" ref="Z152:Z154">MMULT(V152:X154,S152:S154)</f>
        <v>-8.1938508630040444E-2</v>
      </c>
      <c r="AA152" s="23">
        <f>COS(RADIANS('[1]Biaxial Input'!$F$21))</f>
        <v>-0.9975640502598242</v>
      </c>
      <c r="AC152" s="30">
        <f>(AA152^2)*(1-COS(RADIANS(N152)))+(COS(RADIANS(N152)))</f>
        <v>0.99998148353170568</v>
      </c>
      <c r="AD152" s="30">
        <f>(AA152*AA153)*(1-COS(RADIANS(N152)))-AA154*(SIN(RADIANS(N152)))</f>
        <v>-2.6479783333051429E-4</v>
      </c>
      <c r="AE152" s="30">
        <f>(AA152*AA154)*(1-COS(RADIANS(N152)))+AA153*(SIN(RADIANS(N152)))</f>
        <v>-6.0796772806267756E-3</v>
      </c>
      <c r="AG152">
        <f t="array" ref="AG152:AG154">MMULT(AC152:AE154,Z152:Z154)</f>
        <v>-8.167308399759772E-2</v>
      </c>
      <c r="AI152" s="28">
        <f>(T152^2)*(1-COS(RADIANS(M152)))+(COS(RADIANS(M152)))</f>
        <v>0.34202014332566882</v>
      </c>
      <c r="AJ152" s="28">
        <f>(T152*T153)*(1-COS(RADIANS(M152)))-T154*(SIN(RADIANS(M152)))</f>
        <v>-0.93969262078590832</v>
      </c>
      <c r="AK152" s="28">
        <f>(T152*T154)*(1-COS(RADIANS(M152)))+T153*(SIN(RADIANS(M152)))</f>
        <v>0</v>
      </c>
      <c r="AM152" s="61">
        <f t="array" ref="AM152:AM154">MMULT(AI152:AK154,AW152:AW154)</f>
        <v>-0.41782460364226298</v>
      </c>
      <c r="AN152" s="13"/>
      <c r="AO152" s="17">
        <v>1</v>
      </c>
      <c r="AP152">
        <v>0</v>
      </c>
      <c r="AR152" s="73">
        <f>(T152^2)*(1-COS(RADIANS(O152-45)))+(COS(RADIANS(O152-45)))</f>
        <v>-0.9966373868180366</v>
      </c>
      <c r="AS152" s="73">
        <f>(T152*T153)*(1-COS(RADIANS(O152-45)))-T154*(SIN(RADIANS(O152-45)))</f>
        <v>-8.1938508630040832E-2</v>
      </c>
      <c r="AT152" s="73">
        <f>(T152*T154)*(1-COS(RADIANS(O152-45)))+T153*(SIN(RADIANS(O152-45)))</f>
        <v>0</v>
      </c>
      <c r="AU152" s="10"/>
      <c r="AV152">
        <f t="array" ref="AV152:AV154">MMULT(AR152:AT154,S152:S154)</f>
        <v>-0.9966373868180366</v>
      </c>
      <c r="AW152" s="1">
        <f t="array" ref="AW152:AW154">MMULT(AC152:AE154,AV152:AV154)</f>
        <v>-0.99664062975301426</v>
      </c>
      <c r="CS152" s="15"/>
      <c r="CW152" s="28"/>
      <c r="CY152" s="82" t="s">
        <v>148</v>
      </c>
      <c r="CZ152" s="13"/>
      <c r="DB152" s="10"/>
      <c r="DC152" s="10"/>
      <c r="DD152" s="10"/>
      <c r="DE152" s="10"/>
      <c r="DF152" s="10"/>
      <c r="DG152" s="10"/>
      <c r="DH152" s="80"/>
      <c r="DI152" s="23" t="s">
        <v>149</v>
      </c>
      <c r="DM152" s="1"/>
      <c r="DO152" s="80"/>
      <c r="DS152" s="13"/>
      <c r="DT152" s="81"/>
      <c r="DU152" s="82" t="s">
        <v>150</v>
      </c>
      <c r="DW152" s="13"/>
      <c r="DX152" s="13"/>
      <c r="EA152" s="1"/>
      <c r="EE152" s="1"/>
      <c r="EI152" s="13"/>
      <c r="ER152">
        <f t="shared" si="240"/>
        <v>-9.8670839279614439E-2</v>
      </c>
      <c r="ES152">
        <f t="shared" si="240"/>
        <v>-0.32743703463395935</v>
      </c>
      <c r="ET152" t="e">
        <f>#REF!</f>
        <v>#REF!</v>
      </c>
      <c r="EU152" t="e">
        <f>#REF!</f>
        <v>#REF!</v>
      </c>
      <c r="EY152" s="28"/>
      <c r="EZ152" s="10"/>
      <c r="FA152" s="82" t="s">
        <v>148</v>
      </c>
      <c r="FB152" s="13"/>
      <c r="FD152" s="10"/>
      <c r="FE152" s="10"/>
      <c r="FF152" s="10"/>
      <c r="FG152" s="10"/>
      <c r="FH152" s="10"/>
      <c r="FI152" s="10"/>
      <c r="FJ152" s="80"/>
      <c r="FK152" s="23" t="s">
        <v>149</v>
      </c>
      <c r="FO152" s="1"/>
      <c r="FQ152" s="80"/>
      <c r="FU152" s="13"/>
      <c r="FV152" s="81"/>
      <c r="FW152" s="82" t="s">
        <v>150</v>
      </c>
      <c r="FY152" s="13"/>
      <c r="FZ152" s="13"/>
      <c r="GC152" s="1"/>
      <c r="GG152" s="1"/>
      <c r="GK152" s="13"/>
    </row>
    <row r="153" spans="4:197" x14ac:dyDescent="0.2">
      <c r="D153" t="s">
        <v>8</v>
      </c>
      <c r="E153" s="5">
        <f t="shared" ref="E153:F155" si="241">E148</f>
        <v>0.88011721234848816</v>
      </c>
      <c r="F153" s="6">
        <f t="shared" si="241"/>
        <v>-0.54781863928252683</v>
      </c>
      <c r="G153" s="7">
        <f>Q152</f>
        <v>0.90503212069214112</v>
      </c>
      <c r="H153" s="8">
        <f>AM152</f>
        <v>-0.41782460364226298</v>
      </c>
      <c r="J153" s="9">
        <f>((SUMPRODUCT(G153:G155,E153:E155))*(SUMPRODUCT(G153:(G155),F153:F155)))-((SUMPRODUCT(H153:H155,E153:E155))*(SUMPRODUCT(H153:H155,F153:F155)))</f>
        <v>-7.438636778742283E-2</v>
      </c>
      <c r="Q153" s="61">
        <v>-0.41631943358655826</v>
      </c>
      <c r="S153" s="17">
        <v>0</v>
      </c>
      <c r="T153">
        <v>0</v>
      </c>
      <c r="V153" s="73">
        <f>(T152*T153)*(1-COS(RADIANS(O152+45)))+T154*(SIN(RADIANS(O152+45)))</f>
        <v>-0.9966373868180366</v>
      </c>
      <c r="W153" s="73">
        <f>(T153^2)*(1-COS(RADIANS(O152+45)))+(COS(RADIANS(O152+45)))</f>
        <v>-8.1938508630040444E-2</v>
      </c>
      <c r="X153" s="73">
        <f>(T153*T154)*(1-COS(RADIANS(O152+45)))-T152*(SIN(RADIANS(O152+45)))</f>
        <v>0</v>
      </c>
      <c r="Y153" s="10"/>
      <c r="Z153">
        <v>-0.9966373868180366</v>
      </c>
      <c r="AA153" s="23">
        <f>SIN(RADIANS('[1]Biaxial Input'!$F$21))*(COS(RADIANS(0)))</f>
        <v>6.9756473744125524E-2</v>
      </c>
      <c r="AC153" s="30">
        <f>(AA152*AA153)*(1-COS(RADIANS(N152)))+AA154*(SIN(RADIANS(N152)))</f>
        <v>-2.6479783333051429E-4</v>
      </c>
      <c r="AD153" s="30">
        <f>(AA153^2)*(1-COS(RADIANS(N152)))+(COS(RADIANS(N152)))</f>
        <v>0.99621321456003986</v>
      </c>
      <c r="AE153" s="30">
        <f>(AA153*AA154)*(1-COS(RADIANS(N152)))-AA152*(SIN(RADIANS(N152)))</f>
        <v>-8.694343573875718E-2</v>
      </c>
      <c r="AG153">
        <v>-0.99284163773316259</v>
      </c>
      <c r="AI153" s="28">
        <f>(T152*T153)*(1-COS(RADIANS(M152)))+T154*(SIN(RADIANS(M152)))</f>
        <v>0.93969262078590832</v>
      </c>
      <c r="AJ153" s="28">
        <f>(T153^2)*(1-COS(RADIANS(M152)))+(COS(RADIANS(M152)))</f>
        <v>0.34202014332566882</v>
      </c>
      <c r="AK153" s="28">
        <f>(T153*T154)*(1-COS(RADIANS(M152)))-T152*(SIN(RADIANS(M152)))</f>
        <v>0</v>
      </c>
      <c r="AM153" s="61">
        <v>-0.90852708645969538</v>
      </c>
      <c r="AO153" s="17">
        <v>0</v>
      </c>
      <c r="AP153">
        <v>0</v>
      </c>
      <c r="AR153" s="73">
        <f>(T152*T153)*(1-COS(RADIANS(O152-45)))+T154*(SIN(RADIANS(O152-45)))</f>
        <v>8.1938508630040832E-2</v>
      </c>
      <c r="AS153" s="73">
        <f>(T153^2)*(1-COS(RADIANS(O152-45)))+(COS(RADIANS(O152-45)))</f>
        <v>-0.9966373868180366</v>
      </c>
      <c r="AT153" s="73">
        <f>(T153*T154)*(1-COS(RADIANS(O152-45)))-T152*(SIN(RADIANS(O152-45)))</f>
        <v>0</v>
      </c>
      <c r="AU153" s="10"/>
      <c r="AV153">
        <v>8.1938508630040832E-2</v>
      </c>
      <c r="AW153" s="1">
        <v>8.1892132499234147E-2</v>
      </c>
      <c r="BZ153" s="5" t="s">
        <v>4</v>
      </c>
      <c r="CA153" s="6" t="s">
        <v>5</v>
      </c>
      <c r="CB153" s="7" t="s">
        <v>6</v>
      </c>
      <c r="CC153" s="8" t="s">
        <v>1</v>
      </c>
      <c r="CD153">
        <v>12</v>
      </c>
      <c r="CE153" s="9" t="s">
        <v>7</v>
      </c>
      <c r="CG153" s="90" t="s">
        <v>157</v>
      </c>
      <c r="CH153" s="61">
        <f>CE154-((CH155-CE154)/(EY153-CW153))*CW153</f>
        <v>7.1346829805885186</v>
      </c>
      <c r="CI153" s="10"/>
      <c r="CK153" s="5" t="s">
        <v>4</v>
      </c>
      <c r="CL153" s="6" t="s">
        <v>5</v>
      </c>
      <c r="CM153" s="7" t="s">
        <v>6</v>
      </c>
      <c r="CN153" s="8" t="s">
        <v>1</v>
      </c>
      <c r="CO153" s="10"/>
      <c r="CP153">
        <f t="shared" ref="CP153:CQ155" si="242">BZ154</f>
        <v>0.93180266183863136</v>
      </c>
      <c r="CQ153">
        <f t="shared" si="242"/>
        <v>-0.87956522186239505</v>
      </c>
      <c r="CR153">
        <f>CI157</f>
        <v>0</v>
      </c>
      <c r="CS153">
        <f>CL157</f>
        <v>0</v>
      </c>
      <c r="CU153" s="17">
        <f>CU57</f>
        <v>70</v>
      </c>
      <c r="CV153" s="17">
        <f>CV57</f>
        <v>-5</v>
      </c>
      <c r="CW153" s="31">
        <f>CH60</f>
        <v>221.55598048148724</v>
      </c>
      <c r="CY153" s="61">
        <f t="array" ref="CY153:CY155">MMULT(DQ153:DS155,DO153:DO155)</f>
        <v>0.91397307927017724</v>
      </c>
      <c r="CZ153" s="13"/>
      <c r="DA153" s="17">
        <v>1</v>
      </c>
      <c r="DB153">
        <v>0</v>
      </c>
      <c r="DD153" s="73">
        <f>(DB153^2)*(1-COS(RADIANS(CW153+45)))+(COS(RADIANS(CW153+45)))</f>
        <v>-6.0073289215792698E-2</v>
      </c>
      <c r="DE153" s="73">
        <f>(DB153*DB154)*(1-COS(RADIANS(CW153+45)))-DB155*(SIN(RADIANS(CW153+45)))</f>
        <v>0.99819396908756952</v>
      </c>
      <c r="DF153" s="73">
        <f>(DB153*DB155)*(1-COS(RADIANS(CW153+45)))+DB154*(SIN(RADIANS(CW153+45)))</f>
        <v>0</v>
      </c>
      <c r="DG153" s="10"/>
      <c r="DH153">
        <f t="array" ref="DH153:DH155">MMULT(DD153:DF155,DA153:DA155)</f>
        <v>-6.0073289215792698E-2</v>
      </c>
      <c r="DI153" s="23">
        <f>COS(RADIANS('[1]Biaxial Input'!$F$21))</f>
        <v>-0.9975640502598242</v>
      </c>
      <c r="DK153" s="30">
        <f>(DI153^2)*(1-COS(RADIANS(CV153)))+(COS(RADIANS(CV153)))</f>
        <v>0.99998148353170568</v>
      </c>
      <c r="DL153" s="30">
        <f>(DI153*DI154)*(1-COS(RADIANS(CV153)))-DI155*(SIN(RADIANS(CV153)))</f>
        <v>-2.6479783333051429E-4</v>
      </c>
      <c r="DM153" s="30">
        <f>(DI153*DI155)*(1-COS(RADIANS(CV153)))+DI154*(SIN(RADIANS(CV153)))</f>
        <v>-6.0796772806267756E-3</v>
      </c>
      <c r="DO153">
        <f t="array" ref="DO153:DO155">MMULT(DK153:DM155,DH153:DH155)</f>
        <v>-5.9807857270379627E-2</v>
      </c>
      <c r="DQ153" s="28">
        <f>(DB153^2)*(1-COS(RADIANS(CU153)))+(COS(RADIANS(CU153)))</f>
        <v>0.34202014332566882</v>
      </c>
      <c r="DR153" s="28">
        <f>(DB153*DB154)*(1-COS(RADIANS(CU153)))-DB155*(SIN(RADIANS(CU153)))</f>
        <v>-0.93969262078590832</v>
      </c>
      <c r="DS153" s="28">
        <f>(DB153*DB155)*(1-COS(RADIANS(CU153)))+DB154*(SIN(RADIANS(CU153)))</f>
        <v>0</v>
      </c>
      <c r="DU153" s="61">
        <f t="array" ref="DU153:DU155">MMULT(DQ153:DS155,EE153:EE155)</f>
        <v>-0.39788660352255978</v>
      </c>
      <c r="DV153" s="13"/>
      <c r="DW153" s="17">
        <v>1</v>
      </c>
      <c r="DX153">
        <v>0</v>
      </c>
      <c r="DZ153" s="73">
        <f>(DB153^2)*(1-COS(RADIANS(CW153-45)))+(COS(RADIANS(CW153-45)))</f>
        <v>-0.99819396908756952</v>
      </c>
      <c r="EA153" s="73">
        <f>(DB153*DB154)*(1-COS(RADIANS(CW153-45)))-DB155*(SIN(RADIANS(CW153-45)))</f>
        <v>-6.007328921579308E-2</v>
      </c>
      <c r="EB153" s="73">
        <f>(DB153*DB155)*(1-COS(RADIANS(CW153-45)))+DB154*(SIN(RADIANS(CW153-45)))</f>
        <v>0</v>
      </c>
      <c r="EC153" s="10"/>
      <c r="ED153">
        <f t="array" ref="ED153:ED155">MMULT(DZ153:EB155,DA153:DA155)</f>
        <v>-0.99819396908756952</v>
      </c>
      <c r="EE153" s="1">
        <f t="array" ref="EE153:EE155">MMULT(DK153:DM155,ED153:ED155)</f>
        <v>-0.9981913933374148</v>
      </c>
      <c r="EG153">
        <f>CY153+DU153</f>
        <v>0.51608647574761746</v>
      </c>
      <c r="EH153">
        <f>EG153/(SQRT(EG153^2+EG154^2+EG155^2))</f>
        <v>0.36492824667980711</v>
      </c>
      <c r="EJ153">
        <f>Q153+AM153</f>
        <v>-1.3248465200462536</v>
      </c>
      <c r="EK153">
        <f>EJ153/(SQRT(EJ153^2+EJ154^2+EJ155^2))</f>
        <v>-0.9978956604888487</v>
      </c>
      <c r="EM153" s="23">
        <f>CY154*DU155-CY155*DU154</f>
        <v>-7.9620732894590152E-2</v>
      </c>
      <c r="EO153" s="15">
        <v>12</v>
      </c>
      <c r="EP153" s="9" t="s">
        <v>7</v>
      </c>
      <c r="EW153" s="17">
        <f>CU153</f>
        <v>70</v>
      </c>
      <c r="EX153" s="17">
        <f>CV153</f>
        <v>-5</v>
      </c>
      <c r="EY153" s="31">
        <f>1+CW153</f>
        <v>222.55598048148724</v>
      </c>
      <c r="EZ153" s="10"/>
      <c r="FA153" s="61">
        <f t="array" ref="FA153:FA155">MMULT(FS153:FU155,FQ153:FQ155)</f>
        <v>0.92077795546390229</v>
      </c>
      <c r="FB153" s="13">
        <f>BW154</f>
        <v>0</v>
      </c>
      <c r="FC153" s="17">
        <v>1</v>
      </c>
      <c r="FD153">
        <v>0</v>
      </c>
      <c r="FF153" s="73">
        <f>(FD153^2)*(1-COS(RADIANS(EY153+45)))+(COS(RADIANS(EY153+45)))</f>
        <v>-4.2643252911112345E-2</v>
      </c>
      <c r="FG153" s="73">
        <f>(FD153*FD154)*(1-COS(RADIANS(EY153+45)))-FD155*(SIN(RADIANS(EY153+45)))</f>
        <v>0.9990903627706349</v>
      </c>
      <c r="FH153" s="73">
        <f>(FD153*FD155)*(1-COS(RADIANS(EY153+45)))+FD154*(SIN(RADIANS(EY153+45)))</f>
        <v>0</v>
      </c>
      <c r="FI153" s="10"/>
      <c r="FJ153">
        <f t="array" ref="FJ153:FJ155">MMULT(FF153:FH155,FC153:FC155)</f>
        <v>-4.2643252911112345E-2</v>
      </c>
      <c r="FK153" s="23">
        <f>COS(RADIANS(176))</f>
        <v>-0.9975640502598242</v>
      </c>
      <c r="FM153" s="30">
        <f>(FK153^2)*(1-COS(RADIANS(EX153)))+(COS(RADIANS(EX153)))</f>
        <v>0.99998148353170568</v>
      </c>
      <c r="FN153" s="30">
        <f>(FK153*FK154)*(1-COS(RADIANS(EX153)))-FK155*(SIN(RADIANS(EX153)))</f>
        <v>-2.6479783333051429E-4</v>
      </c>
      <c r="FO153" s="30">
        <f>(FK153*FK155)*(1-COS(RADIANS(EX153)))+FK154*(SIN(RADIANS(EX153)))</f>
        <v>-6.0796772806267756E-3</v>
      </c>
      <c r="FQ153">
        <f t="array" ref="FQ153:FQ155">MMULT(FM153:FO155,FJ153:FJ155)</f>
        <v>-4.2377906345308788E-2</v>
      </c>
      <c r="FS153" s="28">
        <f>(FD153^2)*(1-COS(RADIANS(EW153)))+(COS(RADIANS(EW153)))</f>
        <v>0.34202014332566882</v>
      </c>
      <c r="FT153" s="28">
        <f>(FD153*FD154)*(1-COS(RADIANS(EW153)))-FD155*(SIN(RADIANS(EW153)))</f>
        <v>-0.93969262078590832</v>
      </c>
      <c r="FU153" s="28">
        <f>(FD153*FD155)*(1-COS(RADIANS(EW153)))+FD154*(SIN(RADIANS(EW153)))</f>
        <v>0</v>
      </c>
      <c r="FW153" s="61">
        <f t="array" ref="FW153:FW155">MMULT(FS153:FU155,GG153:GG155)</f>
        <v>-0.38187497381347768</v>
      </c>
      <c r="FX153" s="13">
        <f>BX154</f>
        <v>0</v>
      </c>
      <c r="FY153" s="17">
        <v>1</v>
      </c>
      <c r="FZ153">
        <v>0</v>
      </c>
      <c r="GB153" s="73">
        <f>(FD153^2)*(1-COS(RADIANS(EY153-45)))+(COS(RADIANS(EY153-45)))</f>
        <v>-0.9990903627706349</v>
      </c>
      <c r="GC153" s="73">
        <f>(FD153*FD154)*(1-COS(RADIANS(EY153-45)))-FD155*(SIN(RADIANS(EY153-45)))</f>
        <v>-4.2643252911112726E-2</v>
      </c>
      <c r="GD153" s="73">
        <f>(FD153*FD155)*(1-COS(RADIANS(EY153-45)))+FD154*(SIN(RADIANS(EY153-45)))</f>
        <v>0</v>
      </c>
      <c r="GE153" s="10"/>
      <c r="GF153">
        <f t="array" ref="GF153:GF155">MMULT(GB153:GD155,FC153:FC155)</f>
        <v>-0.9990903627706349</v>
      </c>
      <c r="GG153" s="1">
        <f t="array" ref="GG153:GG155">MMULT(FM153:FO155,GF153:GF155)</f>
        <v>-0.99908315498658651</v>
      </c>
      <c r="GI153">
        <f>FA153+FW153</f>
        <v>0.53890298165042461</v>
      </c>
      <c r="GJ153">
        <f>GI153/(SQRT(GI153^2+GI154^2+GI155^2))</f>
        <v>0.38106195272666493</v>
      </c>
      <c r="GL153" t="e">
        <f>CH154+DC153</f>
        <v>#VALUE!</v>
      </c>
      <c r="GM153" t="e">
        <f>GL153/(SQRT(GL153^2+GL154^2+GL155^2))</f>
        <v>#VALUE!</v>
      </c>
      <c r="GO153" s="27">
        <f>FA154*FW155-FA155*FW154</f>
        <v>-7.9620732894590165E-2</v>
      </c>
    </row>
    <row r="154" spans="4:197" x14ac:dyDescent="0.2">
      <c r="D154" t="s">
        <v>9</v>
      </c>
      <c r="E154" s="5">
        <f t="shared" si="241"/>
        <v>-0.33245917638779182</v>
      </c>
      <c r="F154" s="6">
        <f t="shared" si="241"/>
        <v>-0.83589252794229851</v>
      </c>
      <c r="G154" s="7">
        <f t="shared" ref="G154:G155" si="243">Q153</f>
        <v>-0.41631943358655826</v>
      </c>
      <c r="H154" s="8">
        <f t="shared" ref="H154:H155" si="244">AM153</f>
        <v>-0.90852708645969538</v>
      </c>
      <c r="J154" s="10"/>
      <c r="Q154" s="61">
        <v>-8.7149238284983346E-2</v>
      </c>
      <c r="S154" s="17">
        <v>0</v>
      </c>
      <c r="T154">
        <v>1</v>
      </c>
      <c r="V154" s="73">
        <f>(T152*T154)*(1-COS(RADIANS(O152+45)))-T153*(SIN(RADIANS(O152+45)))</f>
        <v>0</v>
      </c>
      <c r="W154" s="73">
        <f>(T153*T154)*(1-COS(RADIANS(O152+45)))+T152*(SIN(RADIANS(O152+45)))</f>
        <v>0</v>
      </c>
      <c r="X154" s="73">
        <f>(T154^2)*(1-COS(RADIANS(O152+45)))+(COS(RADIANS(O152+45)))</f>
        <v>0.99999999999999989</v>
      </c>
      <c r="Y154" s="10"/>
      <c r="Z154">
        <v>0</v>
      </c>
      <c r="AA154" s="23">
        <f>SIN(RADIANS('[1]Biaxial Input'!$F$21))*SIN(RADIANS(0))</f>
        <v>0</v>
      </c>
      <c r="AC154" s="30">
        <f>(AA152*AA154)*(1-COS(RADIANS(N152)))-AA153*(SIN(RADIANS(N152)))</f>
        <v>6.0796772806267756E-3</v>
      </c>
      <c r="AD154" s="30">
        <f>(AA153*AA154)*(1-COS(RADIANS(N152)))+AA152*(SIN(RADIANS(N152)))</f>
        <v>8.694343573875718E-2</v>
      </c>
      <c r="AE154" s="30">
        <f>(AA154^2)*(1-COS(RADIANS(N152)))+(COS(RADIANS(N152)))</f>
        <v>0.99619469809174555</v>
      </c>
      <c r="AG154">
        <v>-8.7149238284983346E-2</v>
      </c>
      <c r="AI154" s="28">
        <f>(T152*T154)*(1-COS(RADIANS(M152)))-T153*(SIN(RADIANS(M152)))</f>
        <v>0</v>
      </c>
      <c r="AJ154" s="28">
        <f>(T153*T154)*(1-COS(RADIANS(M152)))+T152*(SIN(RADIANS(M152)))</f>
        <v>0</v>
      </c>
      <c r="AK154" s="28">
        <f>(T154^2)*(1-COS(RADIANS(M152)))+(COS(RADIANS(M152)))</f>
        <v>1</v>
      </c>
      <c r="AM154" s="61">
        <v>1.064781781944699E-3</v>
      </c>
      <c r="AO154" s="17">
        <v>0</v>
      </c>
      <c r="AP154">
        <v>1</v>
      </c>
      <c r="AR154" s="73">
        <f>(T152*T152)*(1-COS(RADIANS(O152-45)))-T152*(SIN(RADIANS(O152-45)))</f>
        <v>0</v>
      </c>
      <c r="AS154" s="73">
        <f>(T153*T154)*(1-COS(RADIANS(O152-45)))+T152*(SIN(RADIANS(O152-45)))</f>
        <v>0</v>
      </c>
      <c r="AT154" s="73">
        <f>(T154^2)*(1-COS(RADIANS(O152-45)))+(COS(RADIANS(O152-45)))</f>
        <v>0.99999999999999989</v>
      </c>
      <c r="AU154" s="10"/>
      <c r="AV154">
        <v>0</v>
      </c>
      <c r="AW154" s="1">
        <v>1.064781781944699E-3</v>
      </c>
      <c r="BY154" t="s">
        <v>8</v>
      </c>
      <c r="BZ154" s="5">
        <f t="shared" ref="BZ154:CA156" si="245">BZ149</f>
        <v>0.93180266183863136</v>
      </c>
      <c r="CA154" s="6">
        <f t="shared" si="245"/>
        <v>-0.87956522186239505</v>
      </c>
      <c r="CB154" s="7">
        <f>CY153</f>
        <v>0.91397307927017724</v>
      </c>
      <c r="CC154" s="8">
        <f>DU153</f>
        <v>-0.39788660352255978</v>
      </c>
      <c r="CE154" s="9">
        <f>((SUMPRODUCT(CB154:CB156,BZ154:BZ156))*(SUMPRODUCT(CB154:(CB156),CA154:CA156)))-((SUMPRODUCT(CC154:CC156,BZ154:BZ156))*(SUMPRODUCT(CC154:CC156,CA154:CA156)))</f>
        <v>3.1306724639357242E-6</v>
      </c>
      <c r="CG154">
        <v>1</v>
      </c>
      <c r="CH154" t="s">
        <v>161</v>
      </c>
      <c r="CI154" s="67"/>
      <c r="CJ154" s="1" t="s">
        <v>8</v>
      </c>
      <c r="CK154" s="5">
        <f t="shared" ref="CK154:CL156" si="246">BZ154</f>
        <v>0.93180266183863136</v>
      </c>
      <c r="CL154" s="6">
        <f t="shared" si="246"/>
        <v>-0.87956522186239505</v>
      </c>
      <c r="CM154" s="7">
        <f>FA153</f>
        <v>0.92077795546390229</v>
      </c>
      <c r="CN154" s="8">
        <f>FW153</f>
        <v>-0.38187497381347768</v>
      </c>
      <c r="CO154" s="10"/>
      <c r="CP154">
        <f t="shared" si="242"/>
        <v>0.3492962422733713</v>
      </c>
      <c r="CQ154">
        <f t="shared" si="242"/>
        <v>-0.34518112468713447</v>
      </c>
      <c r="CR154">
        <f>CJ157</f>
        <v>0</v>
      </c>
      <c r="CS154">
        <f>CM157</f>
        <v>0</v>
      </c>
      <c r="CW154" s="28"/>
      <c r="CY154" s="61">
        <v>-0.39630518810151877</v>
      </c>
      <c r="DA154" s="17">
        <v>0</v>
      </c>
      <c r="DB154">
        <v>0</v>
      </c>
      <c r="DD154" s="73">
        <f>(DB153*DB154)*(1-COS(RADIANS(CW153+45)))+DB155*(SIN(RADIANS(CW153+45)))</f>
        <v>-0.99819396908756952</v>
      </c>
      <c r="DE154" s="73">
        <f>(DB154^2)*(1-COS(RADIANS(CW153+45)))+(COS(RADIANS(CW153+45)))</f>
        <v>-6.0073289215792698E-2</v>
      </c>
      <c r="DF154" s="73">
        <f>(DB154*DB155)*(1-COS(RADIANS(CW153+45)))-DB153*(SIN(RADIANS(CW153+45)))</f>
        <v>0</v>
      </c>
      <c r="DG154" s="10"/>
      <c r="DH154">
        <v>-0.99819396908756952</v>
      </c>
      <c r="DI154" s="23">
        <f>SIN(RADIANS('[1]Biaxial Input'!$F$21))*(COS(RADIANS(0)))</f>
        <v>6.9756473744125524E-2</v>
      </c>
      <c r="DK154" s="30">
        <f>(DI153*DI154)*(1-COS(RADIANS(CV153)))+DI155*(SIN(RADIANS(CV153)))</f>
        <v>-2.6479783333051429E-4</v>
      </c>
      <c r="DL154" s="30">
        <f>(DI154^2)*(1-COS(RADIANS(CV153)))+(COS(RADIANS(CV153)))</f>
        <v>0.99621321456003986</v>
      </c>
      <c r="DM154" s="30">
        <f>(DI154*DI155)*(1-COS(RADIANS(CV153)))-DI153*(SIN(RADIANS(CV153)))</f>
        <v>-8.694343573875718E-2</v>
      </c>
      <c r="DO154">
        <v>-0.99439811542234724</v>
      </c>
      <c r="DQ154" s="28">
        <f>(DB153*DB154)*(1-COS(RADIANS(CU153)))+DB155*(SIN(RADIANS(CU153)))</f>
        <v>0.93969262078590832</v>
      </c>
      <c r="DR154" s="28">
        <f>(DB154^2)*(1-COS(RADIANS(CU153)))+(COS(RADIANS(CU153)))</f>
        <v>0.34202014332566882</v>
      </c>
      <c r="DS154" s="28">
        <f>(DB154*DB155)*(1-COS(RADIANS(CU153)))-DB153*(SIN(RADIANS(CU153)))</f>
        <v>0</v>
      </c>
      <c r="DU154" s="61">
        <v>-0.91743421317094742</v>
      </c>
      <c r="DW154" s="17">
        <v>0</v>
      </c>
      <c r="DX154">
        <v>0</v>
      </c>
      <c r="DZ154" s="73">
        <f>(DB153*DB154)*(1-COS(RADIANS(CW153-45)))+DB155*(SIN(RADIANS(CW153-45)))</f>
        <v>6.007328921579308E-2</v>
      </c>
      <c r="EA154" s="73">
        <f>(DB154^2)*(1-COS(RADIANS(CW153-45)))+(COS(RADIANS(CW153-45)))</f>
        <v>-0.99819396908756952</v>
      </c>
      <c r="EB154" s="73">
        <f>(DB154*DB155)*(1-COS(RADIANS(CW153-45)))-DB153*(SIN(RADIANS(CW153-45)))</f>
        <v>0</v>
      </c>
      <c r="EC154" s="10"/>
      <c r="ED154">
        <v>6.007328921579308E-2</v>
      </c>
      <c r="EE154" s="1">
        <v>6.0110124159118171E-2</v>
      </c>
      <c r="EG154">
        <f>CY154+DU154</f>
        <v>-1.3137394012724661</v>
      </c>
      <c r="EH154">
        <f>EG154/(SQRT(EG153^2+EG154^2+EG155^2))</f>
        <v>-0.92895403935171594</v>
      </c>
      <c r="EJ154">
        <f>Q154+AM154</f>
        <v>-8.6084456503038642E-2</v>
      </c>
      <c r="EK154">
        <f>EJ154/(SQRT(EJ153^2+EJ154^2+EJ155^2))</f>
        <v>-6.4840194150884906E-2</v>
      </c>
      <c r="EM154" s="23">
        <f>CY155*DU153-CY153*DU155</f>
        <v>3.5449434229960532E-2</v>
      </c>
      <c r="EP154" s="9">
        <f>((SUMPRODUCT(CM154:CM156,BZ154:BZ156))*(SUMPRODUCT(CM154:CM156,CA154:CA156)))-((SUMPRODUCT(CN154:CN156,BZ154:BZ156))*(SUMPRODUCT(CN154:CN156,CA154:CA156)))</f>
        <v>-3.2199474892102231E-2</v>
      </c>
      <c r="EY154" s="28"/>
      <c r="EZ154" s="10"/>
      <c r="FA154" s="61">
        <v>-0.38023339413409502</v>
      </c>
      <c r="FB154" s="13">
        <f>BW155</f>
        <v>0</v>
      </c>
      <c r="FC154" s="17">
        <v>0</v>
      </c>
      <c r="FD154">
        <v>0</v>
      </c>
      <c r="FF154" s="73">
        <f>(FD153*FD154)*(1-COS(RADIANS(EY153+45)))+FD155*(SIN(RADIANS(EY153+45)))</f>
        <v>-0.9990903627706349</v>
      </c>
      <c r="FG154" s="73">
        <f>(FD154^2)*(1-COS(RADIANS(EY153+45)))+(COS(RADIANS(EY153+45)))</f>
        <v>-4.2643252911112345E-2</v>
      </c>
      <c r="FH154" s="73">
        <f>(FD154*FD155)*(1-COS(RADIANS(EY153+45)))-FD153*(SIN(RADIANS(EY153+45)))</f>
        <v>0</v>
      </c>
      <c r="FI154" s="10"/>
      <c r="FJ154">
        <v>-0.9990903627706349</v>
      </c>
      <c r="FK154" s="23">
        <f>SIN(RADIANS(176))*(COS(RADIANS(0)))</f>
        <v>6.9756473744125524E-2</v>
      </c>
      <c r="FM154" s="30">
        <f>(FK153*FK154)*(1-COS(RADIANS(EX153)))+FK155*(SIN(RADIANS(EX153)))</f>
        <v>-2.6479783333051429E-4</v>
      </c>
      <c r="FN154" s="30">
        <f>(FK154^2)*(1-COS(RADIANS(EX153)))+(COS(RADIANS(EX153)))</f>
        <v>0.99621321456003986</v>
      </c>
      <c r="FO154" s="30">
        <f>(FK154*FK155)*(1-COS(RADIANS(EX153)))-FK153*(SIN(RADIANS(EX153)))</f>
        <v>-8.694343573875718E-2</v>
      </c>
      <c r="FQ154">
        <v>-0.99529573009071348</v>
      </c>
      <c r="FS154" s="28">
        <f>(FD153*FD154)*(1-COS(RADIANS(EW153)))+FD155*(SIN(RADIANS(EW153)))</f>
        <v>0.93969262078590832</v>
      </c>
      <c r="FT154" s="28">
        <f>(FD154^2)*(1-COS(RADIANS(EW153)))+(COS(RADIANS(EW153)))</f>
        <v>0.34202014332566882</v>
      </c>
      <c r="FU154" s="28">
        <f>(FD154*FD155)*(1-COS(RADIANS(EW153)))-FD153*(SIN(RADIANS(EW153)))</f>
        <v>0</v>
      </c>
      <c r="FW154" s="61">
        <v>-0.92421096271254066</v>
      </c>
      <c r="FX154" s="13">
        <f>BX155</f>
        <v>0</v>
      </c>
      <c r="FY154" s="17">
        <v>0</v>
      </c>
      <c r="FZ154">
        <v>0</v>
      </c>
      <c r="GB154" s="73">
        <f>(FD153*FD154)*(1-COS(RADIANS(EY153-45)))+FD155*(SIN(RADIANS(EY153-45)))</f>
        <v>4.2643252911112726E-2</v>
      </c>
      <c r="GC154" s="73">
        <f>(FD154^2)*(1-COS(RADIANS(EY153-45)))+(COS(RADIANS(EY153-45)))</f>
        <v>-0.9990903627706349</v>
      </c>
      <c r="GD154" s="73">
        <f>(FD154*FD155)*(1-COS(RADIANS(EY153-45)))-FD153*(SIN(RADIANS(EY153-45)))</f>
        <v>0</v>
      </c>
      <c r="GE154" s="10"/>
      <c r="GF154">
        <v>4.2643252911112726E-2</v>
      </c>
      <c r="GG154" s="1">
        <v>4.2746329025239449E-2</v>
      </c>
      <c r="GI154">
        <f>FA154+FW154</f>
        <v>-1.3044443568466357</v>
      </c>
      <c r="GJ154">
        <f>GI154/(SQRT(GI153^2+GI154^2+GI155^2))</f>
        <v>-0.92238145040678099</v>
      </c>
      <c r="GL154">
        <f>CH155+DC154</f>
        <v>-3.2199474892102231E-2</v>
      </c>
      <c r="GM154" t="e">
        <f>GL154/(SQRT(GL153^2+GL154^2+GL155^2))</f>
        <v>#VALUE!</v>
      </c>
      <c r="GO154" s="27">
        <f>FA155*FW153-FA153*FW155</f>
        <v>3.5449434229960525E-2</v>
      </c>
    </row>
    <row r="155" spans="4:197" x14ac:dyDescent="0.2">
      <c r="D155" t="s">
        <v>10</v>
      </c>
      <c r="E155" s="5">
        <f t="shared" si="241"/>
        <v>-0.33891678707829964</v>
      </c>
      <c r="F155" s="6">
        <f t="shared" si="241"/>
        <v>-3.4328125274686566E-2</v>
      </c>
      <c r="G155" s="7">
        <f t="shared" si="243"/>
        <v>-8.7149238284983346E-2</v>
      </c>
      <c r="H155" s="8">
        <f t="shared" si="244"/>
        <v>1.064781781944699E-3</v>
      </c>
      <c r="J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W155" s="1"/>
      <c r="BY155" t="s">
        <v>9</v>
      </c>
      <c r="BZ155" s="5">
        <f t="shared" si="245"/>
        <v>0.3492962422733713</v>
      </c>
      <c r="CA155" s="6">
        <f t="shared" si="245"/>
        <v>-0.34518112468713447</v>
      </c>
      <c r="CB155" s="7">
        <f>CY154</f>
        <v>-0.39630518810151877</v>
      </c>
      <c r="CC155" s="8">
        <f>DU154</f>
        <v>-0.91743421317094742</v>
      </c>
      <c r="CE155" s="10"/>
      <c r="CH155">
        <f>((SUMPRODUCT(CM154:CM156,CK154:CK156))*(SUMPRODUCT(CM154:CM156,CL154:CL156)))-((SUMPRODUCT(CN154:CN156,CK154:CK156))*(SUMPRODUCT(CN154:CN156,CL154:CL156)))</f>
        <v>-3.2199474892102231E-2</v>
      </c>
      <c r="CI155" s="67"/>
      <c r="CJ155" s="10" t="s">
        <v>9</v>
      </c>
      <c r="CK155" s="5">
        <f t="shared" si="246"/>
        <v>0.3492962422733713</v>
      </c>
      <c r="CL155" s="6">
        <f t="shared" si="246"/>
        <v>-0.34518112468713447</v>
      </c>
      <c r="CM155" s="7">
        <f>FA154</f>
        <v>-0.38023339413409502</v>
      </c>
      <c r="CN155" s="8">
        <f>FW154</f>
        <v>-0.92421096271254066</v>
      </c>
      <c r="CP155">
        <f t="shared" si="242"/>
        <v>-9.8670839279614439E-2</v>
      </c>
      <c r="CQ155">
        <f t="shared" si="242"/>
        <v>-0.32743703463395935</v>
      </c>
      <c r="CR155">
        <f>CK157</f>
        <v>0</v>
      </c>
      <c r="CS155">
        <f>CN157</f>
        <v>0</v>
      </c>
      <c r="CW155" s="28"/>
      <c r="CY155" s="61">
        <v>-8.7151639417797841E-2</v>
      </c>
      <c r="DA155" s="17">
        <v>0</v>
      </c>
      <c r="DB155">
        <v>1</v>
      </c>
      <c r="DD155" s="73">
        <f>(DB153*DB155)*(1-COS(RADIANS(CW153+45)))-DB154*(SIN(RADIANS(CW153+45)))</f>
        <v>0</v>
      </c>
      <c r="DE155" s="73">
        <f>(DB154*DB155)*(1-COS(RADIANS(CW153+45)))+DB153*(SIN(RADIANS(CW153+45)))</f>
        <v>0</v>
      </c>
      <c r="DF155" s="73">
        <f>(DB155^2)*(1-COS(RADIANS(CW153+45)))+(COS(RADIANS(CW153+45)))</f>
        <v>1</v>
      </c>
      <c r="DG155" s="10"/>
      <c r="DH155">
        <v>0</v>
      </c>
      <c r="DI155" s="23">
        <f>SIN(RADIANS('[1]Biaxial Input'!$F$21))*SIN(RADIANS(0))</f>
        <v>0</v>
      </c>
      <c r="DK155" s="30">
        <f>(DI153*DI155)*(1-COS(RADIANS(CV153)))-DI154*(SIN(RADIANS(CV153)))</f>
        <v>6.0796772806267756E-3</v>
      </c>
      <c r="DL155" s="30">
        <f>(DI154*DI155)*(1-COS(RADIANS(CV153)))+DI153*(SIN(RADIANS(CV153)))</f>
        <v>8.694343573875718E-2</v>
      </c>
      <c r="DM155" s="30">
        <f>(DI155^2)*(1-COS(RADIANS(CV153)))+(COS(RADIANS(CV153)))</f>
        <v>0.99619469809174555</v>
      </c>
      <c r="DO155">
        <v>-8.7151639417797841E-2</v>
      </c>
      <c r="DQ155" s="28">
        <f>(DB153*DB155)*(1-COS(RADIANS(CU153)))-DB154*(SIN(RADIANS(CU153)))</f>
        <v>0</v>
      </c>
      <c r="DR155" s="28">
        <f>(DB154*DB155)*(1-COS(RADIANS(CU153)))+DB153*(SIN(RADIANS(CU153)))</f>
        <v>0</v>
      </c>
      <c r="DS155" s="28">
        <f>(DB155^2)*(1-COS(RADIANS(CU153)))+(COS(RADIANS(CU153)))</f>
        <v>1</v>
      </c>
      <c r="DU155" s="61">
        <v>-8.4571903497128193E-4</v>
      </c>
      <c r="DW155" s="17">
        <v>0</v>
      </c>
      <c r="DX155">
        <v>1</v>
      </c>
      <c r="DZ155" s="73">
        <f>(DB153*DB153)*(1-COS(RADIANS(CW153-45)))-DB153*(SIN(RADIANS(CW153-45)))</f>
        <v>0</v>
      </c>
      <c r="EA155" s="73">
        <f>(DB154*DB155)*(1-COS(RADIANS(CW153-45)))+DB153*(SIN(RADIANS(CW153-45)))</f>
        <v>0</v>
      </c>
      <c r="EB155" s="73">
        <f>(DB155^2)*(1-COS(RADIANS(CW153-45)))+(COS(RADIANS(CW153-45)))</f>
        <v>0.99999999999999989</v>
      </c>
      <c r="EC155" s="10"/>
      <c r="ED155">
        <v>0</v>
      </c>
      <c r="EE155" s="1">
        <v>-8.4571903497128193E-4</v>
      </c>
      <c r="EG155">
        <f>CY155+DU155</f>
        <v>-8.7997358452769125E-2</v>
      </c>
      <c r="EH155">
        <f>EG155/(SQRT(EG153^2+EG154^2+EG155^2))</f>
        <v>-6.222352888845642E-2</v>
      </c>
      <c r="EJ155">
        <f>Q155+AM155</f>
        <v>0</v>
      </c>
      <c r="EK155">
        <f>EJ155/(SQRT(EJ153^2+EJ154^2+EJ155^2))</f>
        <v>0</v>
      </c>
      <c r="EM155" s="23">
        <f>CY153*DU154-CY154*DU153</f>
        <v>-0.99619469809174555</v>
      </c>
      <c r="ER155">
        <f t="shared" ref="ER155:ES157" si="247">CK154</f>
        <v>0.93180266183863136</v>
      </c>
      <c r="ES155">
        <f t="shared" si="247"/>
        <v>-0.87956522186239505</v>
      </c>
      <c r="ET155" t="e">
        <f>#REF!</f>
        <v>#REF!</v>
      </c>
      <c r="EU155" t="e">
        <f>#REF!</f>
        <v>#REF!</v>
      </c>
      <c r="EY155" s="28"/>
      <c r="EZ155" s="10"/>
      <c r="FA155" s="61">
        <v>-8.7123605968656009E-2</v>
      </c>
      <c r="FB155" s="13">
        <f>BW156</f>
        <v>0</v>
      </c>
      <c r="FC155" s="17">
        <v>0</v>
      </c>
      <c r="FD155">
        <v>1</v>
      </c>
      <c r="FF155" s="73">
        <f>(FD153*FD155)*(1-COS(RADIANS(EY153+45)))-FD154*(SIN(RADIANS(EY153+45)))</f>
        <v>0</v>
      </c>
      <c r="FG155" s="73">
        <f>(FD154*FD155)*(1-COS(RADIANS(EY153+45)))+FD153*(SIN(RADIANS(EY153+45)))</f>
        <v>0</v>
      </c>
      <c r="FH155" s="73">
        <f>(FD155^2)*(1-COS(RADIANS(EY153+45)))+(COS(RADIANS(EY153+45)))</f>
        <v>0.99999999999999989</v>
      </c>
      <c r="FI155" s="10"/>
      <c r="FJ155">
        <v>0</v>
      </c>
      <c r="FK155" s="23">
        <f>SIN(RADIANS(176))*SIN(RADIANS(0))</f>
        <v>0</v>
      </c>
      <c r="FM155" s="30">
        <f>(FK153*FK155)*(1-COS(RADIANS(EX153)))-FK154*(SIN(RADIANS(EX153)))</f>
        <v>6.0796772806267756E-3</v>
      </c>
      <c r="FN155" s="30">
        <f>(FK154*FK155)*(1-COS(RADIANS(EX153)))+FK153*(SIN(RADIANS(EX153)))</f>
        <v>8.694343573875718E-2</v>
      </c>
      <c r="FO155" s="30">
        <f>(FK155^2)*(1-COS(RADIANS(EX153)))+(COS(RADIANS(EX153)))</f>
        <v>0.99619469809174555</v>
      </c>
      <c r="FQ155">
        <v>-8.7123605968656009E-2</v>
      </c>
      <c r="FS155" s="28">
        <f>(FD153*FD155)*(1-COS(RADIANS(EW153)))-FD154*(SIN(RADIANS(EW153)))</f>
        <v>0</v>
      </c>
      <c r="FT155" s="28">
        <f>(FD154*FD155)*(1-COS(RADIANS(EW153)))+FD153*(SIN(RADIANS(EW153)))</f>
        <v>0</v>
      </c>
      <c r="FU155" s="28">
        <f>(FD155^2)*(1-COS(RADIANS(EW153)))+(COS(RADIANS(EW153)))</f>
        <v>1</v>
      </c>
      <c r="FW155" s="61">
        <v>-2.3665960606608933E-3</v>
      </c>
      <c r="FX155" s="13">
        <f>BX156</f>
        <v>0</v>
      </c>
      <c r="FY155" s="17">
        <v>0</v>
      </c>
      <c r="FZ155">
        <v>1</v>
      </c>
      <c r="GB155" s="73">
        <f>(FD153*FD153)*(1-COS(RADIANS(EY153-45)))-FD153*(SIN(RADIANS(EY153-45)))</f>
        <v>0</v>
      </c>
      <c r="GC155" s="73">
        <f>(FD154*FD155)*(1-COS(RADIANS(EY153-45)))+FD153*(SIN(RADIANS(EY153-45)))</f>
        <v>0</v>
      </c>
      <c r="GD155" s="73">
        <f>(FD155^2)*(1-COS(RADIANS(EY153-45)))+(COS(RADIANS(EY153-45)))</f>
        <v>1</v>
      </c>
      <c r="GE155" s="10"/>
      <c r="GF155">
        <v>0</v>
      </c>
      <c r="GG155" s="1">
        <v>-2.3665960606608933E-3</v>
      </c>
      <c r="GI155">
        <f>FA155+FW155</f>
        <v>-8.9490202029316901E-2</v>
      </c>
      <c r="GJ155">
        <f>GI155/(SQRT(GI153^2+GI154^2+GI155^2))</f>
        <v>-6.3279128704684134E-2</v>
      </c>
      <c r="GL155" t="e">
        <f>#REF!+DC155</f>
        <v>#REF!</v>
      </c>
      <c r="GM155" t="e">
        <f>GL155/(SQRT(GL153^2+GL154^2+GL155^2))</f>
        <v>#REF!</v>
      </c>
      <c r="GO155" s="27">
        <f>FA153*FW154-FA154*FW153</f>
        <v>-0.99619469809174532</v>
      </c>
    </row>
    <row r="156" spans="4:197" x14ac:dyDescent="0.2">
      <c r="Q156" s="82" t="s">
        <v>148</v>
      </c>
      <c r="R156" s="13"/>
      <c r="T156" s="10"/>
      <c r="U156" s="10"/>
      <c r="V156" s="10"/>
      <c r="W156" s="10"/>
      <c r="X156" s="10"/>
      <c r="Y156" s="10"/>
      <c r="Z156" s="80"/>
      <c r="AA156" s="23" t="s">
        <v>149</v>
      </c>
      <c r="AE156" s="1"/>
      <c r="AG156" s="80"/>
      <c r="AK156" s="13"/>
      <c r="AL156" s="81"/>
      <c r="AM156" s="82" t="s">
        <v>150</v>
      </c>
      <c r="AO156" s="13"/>
      <c r="AP156" s="13"/>
      <c r="AS156" s="1"/>
      <c r="AW156" s="1"/>
      <c r="BY156" t="s">
        <v>10</v>
      </c>
      <c r="BZ156" s="5">
        <f t="shared" si="245"/>
        <v>-9.8670839279614439E-2</v>
      </c>
      <c r="CA156" s="6">
        <f t="shared" si="245"/>
        <v>-0.32743703463395935</v>
      </c>
      <c r="CB156" s="7">
        <f>CY155</f>
        <v>-8.7151639417797841E-2</v>
      </c>
      <c r="CC156" s="8">
        <f>DU155</f>
        <v>-8.4571903497128193E-4</v>
      </c>
      <c r="CE156" s="10"/>
      <c r="CG156" s="10" t="s">
        <v>160</v>
      </c>
      <c r="CH156" s="10">
        <f>-CH153*((EY153-CW153)/(CH155-CE154))</f>
        <v>221.55607769947349</v>
      </c>
      <c r="CI156" s="67"/>
      <c r="CJ156" s="10" t="s">
        <v>10</v>
      </c>
      <c r="CK156" s="5">
        <f t="shared" si="246"/>
        <v>-9.8670839279614439E-2</v>
      </c>
      <c r="CL156" s="6">
        <f t="shared" si="246"/>
        <v>-0.32743703463395935</v>
      </c>
      <c r="CM156" s="7">
        <f>FA155</f>
        <v>-8.7123605968656009E-2</v>
      </c>
      <c r="CN156" s="8">
        <f>FW155</f>
        <v>-2.3665960606608933E-3</v>
      </c>
      <c r="CW156" s="28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EE156" s="1"/>
      <c r="EI156" s="64">
        <f>(DEGREES(ACOS((EH153*EK153+EH154*EK154+EH155*EK155)/((SQRT(EH153^2+EH154^2+EH155^2))*(SQRT(EK153^2+EK154^2+EK155^2))))))</f>
        <v>107.69360648092047</v>
      </c>
      <c r="ER156">
        <f t="shared" si="247"/>
        <v>0.3492962422733713</v>
      </c>
      <c r="ES156">
        <f t="shared" si="247"/>
        <v>-0.34518112468713447</v>
      </c>
      <c r="ET156" t="e">
        <f>#REF!</f>
        <v>#REF!</v>
      </c>
      <c r="EU156" t="e">
        <f>#REF!</f>
        <v>#REF!</v>
      </c>
      <c r="EY156" s="28"/>
      <c r="EZ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GG156" s="1"/>
      <c r="GK156" s="64" t="e">
        <f>(DEGREES(ACOS((GJ153*GM153+GJ154*GM154+GJ155*GM155)/((SQRT(GJ153^2+GJ154^2+GJ155^2))*(SQRT(GM153^2+GM154^2+GM155^2))))))</f>
        <v>#VALUE!</v>
      </c>
    </row>
    <row r="157" spans="4:197" x14ac:dyDescent="0.2">
      <c r="E157" s="5" t="s">
        <v>4</v>
      </c>
      <c r="F157" s="6" t="s">
        <v>5</v>
      </c>
      <c r="G157" s="7" t="s">
        <v>6</v>
      </c>
      <c r="H157" s="8" t="s">
        <v>1</v>
      </c>
      <c r="I157">
        <v>13</v>
      </c>
      <c r="J157" s="9" t="s">
        <v>7</v>
      </c>
      <c r="K157">
        <v>13</v>
      </c>
      <c r="L157" s="10"/>
      <c r="M157" s="17">
        <f>A109</f>
        <v>30</v>
      </c>
      <c r="N157" s="17">
        <f>B109</f>
        <v>-10</v>
      </c>
      <c r="O157" s="17">
        <f>C109</f>
        <v>261.8</v>
      </c>
      <c r="Q157" s="61">
        <f t="array" ref="Q157:Q159">MMULT(AI157:AK159,AG157:AG159)</f>
        <v>0.91409387123391983</v>
      </c>
      <c r="R157" s="13"/>
      <c r="S157" s="17">
        <v>1</v>
      </c>
      <c r="T157">
        <v>0</v>
      </c>
      <c r="V157" s="73">
        <f>(T157^2)*(1-COS(RADIANS(O157+45)))+(COS(RADIANS(O157+45)))</f>
        <v>0.59902359851558573</v>
      </c>
      <c r="W157" s="73">
        <f>(T157*T158)*(1-COS(RADIANS(O157+45)))-T159*(SIN(RADIANS(O157+45)))</f>
        <v>0.80073137094873359</v>
      </c>
      <c r="X157" s="73">
        <f>(T157*T159)*(1-COS(RADIANS(O157+45)))+T158*(SIN(RADIANS(O157+45)))</f>
        <v>0</v>
      </c>
      <c r="Y157" s="10"/>
      <c r="Z157">
        <f t="array" ref="Z157:Z159">MMULT(V157:X159,S157:S159)</f>
        <v>0.59902359851558573</v>
      </c>
      <c r="AA157" s="23">
        <f>COS(RADIANS('[1]Biaxial Input'!$F$21))</f>
        <v>-0.9975640502598242</v>
      </c>
      <c r="AC157" s="30">
        <f>(AA157^2)*(1-COS(RADIANS(N157)))+(COS(RADIANS(N157)))</f>
        <v>0.99992607504832687</v>
      </c>
      <c r="AD157" s="30">
        <f>(AA157*AA158)*(1-COS(RADIANS(N157)))-AA159*(SIN(RADIANS(N157)))</f>
        <v>-1.0571760619211149E-3</v>
      </c>
      <c r="AE157" s="30">
        <f>(AA157*AA159)*(1-COS(RADIANS(N157)))+AA158*(SIN(RADIANS(N157)))</f>
        <v>-1.2113084546138469E-2</v>
      </c>
      <c r="AG157">
        <f t="array" ref="AG157:AG159">MMULT(AC157:AE159,Z157:Z159)</f>
        <v>0.59982582976241072</v>
      </c>
      <c r="AI157" s="28">
        <f>(T157^2)*(1-COS(RADIANS(M157)))+(COS(RADIANS(M157)))</f>
        <v>0.86602540378443871</v>
      </c>
      <c r="AJ157" s="28">
        <f>(T157*T158)*(1-COS(RADIANS(M157)))-T159*(SIN(RADIANS(M157)))</f>
        <v>-0.49999999999999994</v>
      </c>
      <c r="AK157" s="28">
        <f>(T157*T159)*(1-COS(RADIANS(M157)))+T158*(SIN(RADIANS(M157)))</f>
        <v>0</v>
      </c>
      <c r="AM157" s="61">
        <f t="array" ref="AM157:AM159">MMULT(AI157:AK159,AW157:AW159)</f>
        <v>-0.39829358805290327</v>
      </c>
      <c r="AN157" s="13"/>
      <c r="AO157" s="17">
        <v>1</v>
      </c>
      <c r="AP157">
        <v>0</v>
      </c>
      <c r="AR157" s="73">
        <f>(T157^2)*(1-COS(RADIANS(O157-45)))+(COS(RADIANS(O157-45)))</f>
        <v>-0.80073137094873326</v>
      </c>
      <c r="AS157" s="73">
        <f>(T157*T158)*(1-COS(RADIANS(O157-45)))-T159*(SIN(RADIANS(O157-45)))</f>
        <v>0.59902359851558606</v>
      </c>
      <c r="AT157" s="73">
        <f>(T157*T159)*(1-COS(RADIANS(O157-45)))+T158*(SIN(RADIANS(O157-45)))</f>
        <v>0</v>
      </c>
      <c r="AU157" s="10"/>
      <c r="AV157">
        <f t="array" ref="AV157:AV159">MMULT(AR157:AT159,S157:S159)</f>
        <v>-0.80073137094873326</v>
      </c>
      <c r="AW157" s="1">
        <f t="array" ref="AW157:AW159">MMULT(AC157:AE159,AV157:AV159)</f>
        <v>-0.80003890351195617</v>
      </c>
      <c r="CS157" s="15"/>
      <c r="CW157" s="28"/>
      <c r="CY157" s="82" t="s">
        <v>148</v>
      </c>
      <c r="CZ157" s="13"/>
      <c r="DB157" s="10"/>
      <c r="DC157" s="10"/>
      <c r="DD157" s="10"/>
      <c r="DE157" s="10"/>
      <c r="DF157" s="10"/>
      <c r="DG157" s="10"/>
      <c r="DH157" s="80"/>
      <c r="DI157" s="23" t="s">
        <v>149</v>
      </c>
      <c r="DM157" s="1"/>
      <c r="DO157" s="80"/>
      <c r="DS157" s="13"/>
      <c r="DT157" s="81"/>
      <c r="DU157" s="82" t="s">
        <v>150</v>
      </c>
      <c r="DW157" s="13"/>
      <c r="DX157" s="13"/>
      <c r="EA157" s="1"/>
      <c r="EE157" s="1"/>
      <c r="ER157">
        <f t="shared" si="247"/>
        <v>-9.8670839279614439E-2</v>
      </c>
      <c r="ES157">
        <f t="shared" si="247"/>
        <v>-0.32743703463395935</v>
      </c>
      <c r="ET157" t="e">
        <f>#REF!</f>
        <v>#REF!</v>
      </c>
      <c r="EU157" t="e">
        <f>#REF!</f>
        <v>#REF!</v>
      </c>
      <c r="EY157" s="28"/>
      <c r="EZ157" s="10"/>
      <c r="FA157" s="82" t="s">
        <v>148</v>
      </c>
      <c r="FB157" s="13"/>
      <c r="FD157" s="10"/>
      <c r="FE157" s="10"/>
      <c r="FF157" s="10"/>
      <c r="FG157" s="10"/>
      <c r="FH157" s="10"/>
      <c r="FI157" s="10"/>
      <c r="FJ157" s="80"/>
      <c r="FK157" s="23" t="s">
        <v>149</v>
      </c>
      <c r="FO157" s="1"/>
      <c r="FQ157" s="80"/>
      <c r="FU157" s="13"/>
      <c r="FV157" s="81"/>
      <c r="FW157" s="82" t="s">
        <v>150</v>
      </c>
      <c r="FY157" s="13"/>
      <c r="FZ157" s="13"/>
      <c r="GC157" s="1"/>
      <c r="GG157" s="1"/>
      <c r="GK157" s="13"/>
    </row>
    <row r="158" spans="4:197" x14ac:dyDescent="0.2">
      <c r="D158" t="s">
        <v>8</v>
      </c>
      <c r="E158" s="5">
        <f t="shared" ref="E158:F160" si="248">E153</f>
        <v>0.88011721234848816</v>
      </c>
      <c r="F158" s="6">
        <f t="shared" si="248"/>
        <v>-0.54781863928252683</v>
      </c>
      <c r="G158" s="7">
        <f>Q157</f>
        <v>0.91409387123391983</v>
      </c>
      <c r="H158" s="8">
        <f>AM157</f>
        <v>-0.39829358805290327</v>
      </c>
      <c r="J158" s="9">
        <f>((SUMPRODUCT(G158:G160,E158:E160))*(SUMPRODUCT(G158:G160,F158:F160)))-((SUMPRODUCT(H158:H160,E158:E160))*(SUMPRODUCT(H158:H160,F158:F160)))</f>
        <v>-0.16216318521683626</v>
      </c>
      <c r="Q158" s="61">
        <v>-0.38360536833965087</v>
      </c>
      <c r="S158" s="17">
        <v>0</v>
      </c>
      <c r="T158">
        <v>0</v>
      </c>
      <c r="V158" s="73">
        <f>(T157*T158)*(1-COS(RADIANS(O157+45)))+T159*(SIN(RADIANS(O157+45)))</f>
        <v>-0.80073137094873359</v>
      </c>
      <c r="W158" s="73">
        <f>(T158^2)*(1-COS(RADIANS(O157+45)))+(COS(RADIANS(O157+45)))</f>
        <v>0.59902359851558573</v>
      </c>
      <c r="X158" s="73">
        <f>(T158*T159)*(1-COS(RADIANS(O157+45)))-T157*(SIN(RADIANS(O157+45)))</f>
        <v>0</v>
      </c>
      <c r="Y158" s="10"/>
      <c r="Z158">
        <v>-0.80073137094873359</v>
      </c>
      <c r="AA158" s="23">
        <f>SIN(RADIANS('[1]Biaxial Input'!$F$21))*(COS(RADIANS(0)))</f>
        <v>6.9756473744125524E-2</v>
      </c>
      <c r="AC158" s="30">
        <f>(AA157*AA158)*(1-COS(RADIANS(N157)))+AA159*(SIN(RADIANS(N157)))</f>
        <v>-1.0571760619211149E-3</v>
      </c>
      <c r="AD158" s="30">
        <f>(AA158^2)*(1-COS(RADIANS(N157)))+(COS(RADIANS(N157)))</f>
        <v>0.98488167796388115</v>
      </c>
      <c r="AE158" s="30">
        <f>(AA158*AA159)*(1-COS(RADIANS(N157)))-AA157*(SIN(RADIANS(N157)))</f>
        <v>-0.17322517943366056</v>
      </c>
      <c r="AG158">
        <v>-0.78925892962718425</v>
      </c>
      <c r="AI158" s="28">
        <f>(T157*T158)*(1-COS(RADIANS(M157)))+T159*(SIN(RADIANS(M157)))</f>
        <v>0.49999999999999994</v>
      </c>
      <c r="AJ158" s="28">
        <f>(T158^2)*(1-COS(RADIANS(M157)))+(COS(RADIANS(M157)))</f>
        <v>0.86602540378443871</v>
      </c>
      <c r="AK158" s="28">
        <f>(T158*T159)*(1-COS(RADIANS(M157)))-T157*(SIN(RADIANS(M157)))</f>
        <v>0</v>
      </c>
      <c r="AM158" s="61">
        <v>-0.91021307618737568</v>
      </c>
      <c r="AO158" s="17">
        <v>0</v>
      </c>
      <c r="AP158">
        <v>0</v>
      </c>
      <c r="AR158" s="73">
        <f>(T157*T158)*(1-COS(RADIANS(O157-45)))+T159*(SIN(RADIANS(O157-45)))</f>
        <v>-0.59902359851558606</v>
      </c>
      <c r="AS158" s="73">
        <f>(T158^2)*(1-COS(RADIANS(O157-45)))+(COS(RADIANS(O157-45)))</f>
        <v>-0.80073137094873326</v>
      </c>
      <c r="AT158" s="73">
        <f>(T158*T159)*(1-COS(RADIANS(O157-45)))-T157*(SIN(RADIANS(O157-45)))</f>
        <v>0</v>
      </c>
      <c r="AU158" s="10"/>
      <c r="AV158">
        <v>-0.59902359851558606</v>
      </c>
      <c r="AW158" s="1">
        <v>-0.58912085280859638</v>
      </c>
      <c r="BZ158" s="5" t="s">
        <v>4</v>
      </c>
      <c r="CA158" s="6" t="s">
        <v>5</v>
      </c>
      <c r="CB158" s="7" t="s">
        <v>6</v>
      </c>
      <c r="CC158" s="8" t="s">
        <v>1</v>
      </c>
      <c r="CD158">
        <v>13</v>
      </c>
      <c r="CE158" s="9" t="s">
        <v>7</v>
      </c>
      <c r="CG158" s="90" t="s">
        <v>157</v>
      </c>
      <c r="CH158" s="61">
        <f>CE159-((CH160-CE159)/(EY158-CW158))*CW158</f>
        <v>8.595207034344833</v>
      </c>
      <c r="CI158" s="10"/>
      <c r="CK158" s="5" t="s">
        <v>4</v>
      </c>
      <c r="CL158" s="6" t="s">
        <v>5</v>
      </c>
      <c r="CM158" s="7" t="s">
        <v>6</v>
      </c>
      <c r="CN158" s="8" t="s">
        <v>1</v>
      </c>
      <c r="CO158" s="10"/>
      <c r="CP158">
        <f t="shared" ref="CP158:CQ160" si="249">BZ159</f>
        <v>0.93180266183863136</v>
      </c>
      <c r="CQ158">
        <f t="shared" si="249"/>
        <v>-0.87956522186239505</v>
      </c>
      <c r="CR158">
        <f>CI162</f>
        <v>0</v>
      </c>
      <c r="CS158">
        <f>CL162</f>
        <v>0</v>
      </c>
      <c r="CU158" s="17">
        <f>CU62</f>
        <v>30</v>
      </c>
      <c r="CV158" s="17">
        <f>CV62</f>
        <v>-10</v>
      </c>
      <c r="CW158" s="31">
        <f>CH65</f>
        <v>262.29858385660492</v>
      </c>
      <c r="CY158" s="61">
        <f t="array" ref="CY158:CY160">MMULT(DQ158:DS160,DO158:DO160)</f>
        <v>0.91752514135937091</v>
      </c>
      <c r="CZ158" s="13"/>
      <c r="DA158" s="17">
        <v>1</v>
      </c>
      <c r="DB158">
        <v>0</v>
      </c>
      <c r="DD158" s="73">
        <f>(DB158^2)*(1-COS(RADIANS(CW158+45)))+(COS(RADIANS(CW158+45)))</f>
        <v>0.6059687388677738</v>
      </c>
      <c r="DE158" s="73">
        <f>(DB158*DB159)*(1-COS(RADIANS(CW158+45)))-DB160*(SIN(RADIANS(CW158+45)))</f>
        <v>0.79548845844235838</v>
      </c>
      <c r="DF158" s="73">
        <f>(DB158*DB160)*(1-COS(RADIANS(CW158+45)))+DB159*(SIN(RADIANS(CW158+45)))</f>
        <v>0</v>
      </c>
      <c r="DG158" s="10"/>
      <c r="DH158">
        <f t="array" ref="DH158:DH160">MMULT(DD158:DF160,DA158:DA160)</f>
        <v>0.6059687388677738</v>
      </c>
      <c r="DI158" s="23">
        <f>COS(RADIANS('[1]Biaxial Input'!$F$21))</f>
        <v>-0.9975640502598242</v>
      </c>
      <c r="DK158" s="30">
        <f>(DI158^2)*(1-COS(RADIANS(CV158)))+(COS(RADIANS(CV158)))</f>
        <v>0.99992607504832687</v>
      </c>
      <c r="DL158" s="30">
        <f>(DI158*DI159)*(1-COS(RADIANS(CV158)))-DI160*(SIN(RADIANS(CV158)))</f>
        <v>-1.0571760619211149E-3</v>
      </c>
      <c r="DM158" s="30">
        <f>(DI158*DI160)*(1-COS(RADIANS(CV158)))+DI159*(SIN(RADIANS(CV158)))</f>
        <v>-1.2113084546138469E-2</v>
      </c>
      <c r="DO158">
        <f t="array" ref="DO158:DO160">MMULT(DK158:DM160,DH158:DH160)</f>
        <v>0.60676491401383736</v>
      </c>
      <c r="DQ158" s="28">
        <f>(DB158^2)*(1-COS(RADIANS(CU158)))+(COS(RADIANS(CU158)))</f>
        <v>0.86602540378443871</v>
      </c>
      <c r="DR158" s="28">
        <f>(DB158*DB159)*(1-COS(RADIANS(CU158)))-DB160*(SIN(RADIANS(CU158)))</f>
        <v>-0.49999999999999994</v>
      </c>
      <c r="DS158" s="28">
        <f>(DB158*DB160)*(1-COS(RADIANS(CU158)))+DB159*(SIN(RADIANS(CU158)))</f>
        <v>0</v>
      </c>
      <c r="DU158" s="61">
        <f t="array" ref="DU158:DU160">MMULT(DQ158:DS160,EE158:EE160)</f>
        <v>-0.3903242276427849</v>
      </c>
      <c r="DV158" s="13"/>
      <c r="DW158" s="17">
        <v>1</v>
      </c>
      <c r="DX158">
        <v>0</v>
      </c>
      <c r="DZ158" s="73">
        <f>(DB158^2)*(1-COS(RADIANS(CW158-45)))+(COS(RADIANS(CW158-45)))</f>
        <v>-0.7954884584423586</v>
      </c>
      <c r="EA158" s="73">
        <f>(DB158*DB159)*(1-COS(RADIANS(CW158-45)))-DB160*(SIN(RADIANS(CW158-45)))</f>
        <v>0.60596873886777347</v>
      </c>
      <c r="EB158" s="73">
        <f>(DB158*DB160)*(1-COS(RADIANS(CW158-45)))+DB159*(SIN(RADIANS(CW158-45)))</f>
        <v>0</v>
      </c>
      <c r="EC158" s="10"/>
      <c r="ED158">
        <f t="array" ref="ED158:ED160">MMULT(DZ158:EB160,DA158:DA160)</f>
        <v>-0.7954884584423586</v>
      </c>
      <c r="EE158" s="1">
        <f t="array" ref="EE158:EE160">MMULT(DK158:DM160,ED158:ED160)</f>
        <v>-0.79478903635150822</v>
      </c>
      <c r="EG158">
        <f>CY158+DU158</f>
        <v>0.52720091371658606</v>
      </c>
      <c r="EH158">
        <f>EG158/(SQRT(EG158^2+EG159^2+EG160^2))</f>
        <v>0.37278734113674206</v>
      </c>
      <c r="EJ158">
        <f>Q158+AM158</f>
        <v>-1.2938184445270267</v>
      </c>
      <c r="EK158">
        <f>EJ158/(SQRT(EJ158^2+EJ159^2+EJ160^2))</f>
        <v>-0.98255087009965991</v>
      </c>
      <c r="EM158" s="23">
        <f>CY159*DU160-CY160*DU159</f>
        <v>-7.6122350781685638E-2</v>
      </c>
      <c r="EO158" s="15">
        <v>13</v>
      </c>
      <c r="EP158" s="9" t="s">
        <v>7</v>
      </c>
      <c r="EW158" s="17">
        <f>CU158</f>
        <v>30</v>
      </c>
      <c r="EX158" s="17">
        <f>CV158</f>
        <v>-10</v>
      </c>
      <c r="EY158" s="31">
        <f>1+CW158</f>
        <v>263.29858385660492</v>
      </c>
      <c r="EZ158" s="10"/>
      <c r="FA158" s="61">
        <f t="array" ref="FA158:FA160">MMULT(FS158:FU160,FQ158:FQ160)</f>
        <v>0.92419749489934966</v>
      </c>
      <c r="FB158" s="13">
        <f>BW159</f>
        <v>0</v>
      </c>
      <c r="FC158" s="17">
        <v>1</v>
      </c>
      <c r="FD158">
        <v>0</v>
      </c>
      <c r="FF158" s="73">
        <f>(FD158^2)*(1-COS(RADIANS(EY158+45)))+(COS(RADIANS(EY158+45)))</f>
        <v>0.61975963478667273</v>
      </c>
      <c r="FG158" s="73">
        <f>(FD158*FD159)*(1-COS(RADIANS(EY158+45)))-FD160*(SIN(RADIANS(EY158+45)))</f>
        <v>0.78479168897809437</v>
      </c>
      <c r="FH158" s="73">
        <f>(FD158*FD160)*(1-COS(RADIANS(EY158+45)))+FD159*(SIN(RADIANS(EY158+45)))</f>
        <v>0</v>
      </c>
      <c r="FI158" s="10"/>
      <c r="FJ158">
        <f t="array" ref="FJ158:FJ160">MMULT(FF158:FH160,FC158:FC160)</f>
        <v>0.61975963478667273</v>
      </c>
      <c r="FK158" s="23">
        <f>COS(RADIANS(176))</f>
        <v>-0.9975640502598242</v>
      </c>
      <c r="FM158" s="30">
        <f>(FK158^2)*(1-COS(RADIANS(EX158)))+(COS(RADIANS(EX158)))</f>
        <v>0.99992607504832687</v>
      </c>
      <c r="FN158" s="30">
        <f>(FK158*FK159)*(1-COS(RADIANS(EX158)))-FK160*(SIN(RADIANS(EX158)))</f>
        <v>-1.0571760619211149E-3</v>
      </c>
      <c r="FO158" s="30">
        <f>(FK158*FK160)*(1-COS(RADIANS(EX158)))+FK159*(SIN(RADIANS(EX158)))</f>
        <v>-1.2113084546138469E-2</v>
      </c>
      <c r="FQ158">
        <f t="array" ref="FQ158:FQ160">MMULT(FM158:FO160,FJ158:FJ160)</f>
        <v>0.62054348207280441</v>
      </c>
      <c r="FS158" s="28">
        <f>(FD158^2)*(1-COS(RADIANS(EW158)))+(COS(RADIANS(EW158)))</f>
        <v>0.86602540378443871</v>
      </c>
      <c r="FT158" s="28">
        <f>(FD158*FD159)*(1-COS(RADIANS(EW158)))-FD160*(SIN(RADIANS(EW158)))</f>
        <v>-0.49999999999999994</v>
      </c>
      <c r="FU158" s="28">
        <f>(FD158*FD160)*(1-COS(RADIANS(EW158)))+FD159*(SIN(RADIANS(EW158)))</f>
        <v>0</v>
      </c>
      <c r="FW158" s="61">
        <f t="array" ref="FW158:FW160">MMULT(FS158:FU160,GG158:GG160)</f>
        <v>-0.37425175768890712</v>
      </c>
      <c r="FX158" s="13">
        <f>BX159</f>
        <v>0</v>
      </c>
      <c r="FY158" s="17">
        <v>1</v>
      </c>
      <c r="FZ158">
        <v>0</v>
      </c>
      <c r="GB158" s="73">
        <f>(FD158^2)*(1-COS(RADIANS(EY158-45)))+(COS(RADIANS(EY158-45)))</f>
        <v>-0.78479168897809437</v>
      </c>
      <c r="GC158" s="73">
        <f>(FD158*FD159)*(1-COS(RADIANS(EY158-45)))-FD160*(SIN(RADIANS(EY158-45)))</f>
        <v>0.61975963478667284</v>
      </c>
      <c r="GD158" s="73">
        <f>(FD158*FD160)*(1-COS(RADIANS(EY158-45)))+FD159*(SIN(RADIANS(EY158-45)))</f>
        <v>0</v>
      </c>
      <c r="GE158" s="10"/>
      <c r="GF158">
        <f t="array" ref="GF158:GF160">MMULT(GB158:GD160,FC158:FC160)</f>
        <v>-0.78479168897809437</v>
      </c>
      <c r="GG158" s="1">
        <f t="array" ref="GG158:GG160">MMULT(FM158:FO160,GF158:GF160)</f>
        <v>-0.7840784782403718</v>
      </c>
      <c r="GI158">
        <f>FA158+FW158</f>
        <v>0.5499457372104426</v>
      </c>
      <c r="GJ158">
        <f>GI158/(SQRT(GI158^2+GI159^2+GI160^2))</f>
        <v>0.38887036006613895</v>
      </c>
      <c r="GL158" t="e">
        <f>CH159+DC158</f>
        <v>#VALUE!</v>
      </c>
      <c r="GM158" t="e">
        <f>GL158/(SQRT(GL158^2+GL159^2+GL160^2))</f>
        <v>#VALUE!</v>
      </c>
      <c r="GO158" s="27">
        <f>FA159*FW160-FA160*FW159</f>
        <v>-7.6122350781685666E-2</v>
      </c>
    </row>
    <row r="159" spans="4:197" x14ac:dyDescent="0.2">
      <c r="D159" t="s">
        <v>9</v>
      </c>
      <c r="E159" s="5">
        <f t="shared" si="248"/>
        <v>-0.33245917638779182</v>
      </c>
      <c r="F159" s="6">
        <f t="shared" si="248"/>
        <v>-0.83589252794229851</v>
      </c>
      <c r="G159" s="7">
        <f t="shared" ref="G159:G160" si="250">Q158</f>
        <v>-0.38360536833965087</v>
      </c>
      <c r="H159" s="8">
        <f t="shared" ref="H159:H160" si="251">AM158</f>
        <v>-0.91021307618737568</v>
      </c>
      <c r="J159" s="10"/>
      <c r="Q159" s="61">
        <v>-0.13145081191680399</v>
      </c>
      <c r="S159" s="17">
        <v>0</v>
      </c>
      <c r="T159">
        <v>1</v>
      </c>
      <c r="V159" s="73">
        <f>(T157*T159)*(1-COS(RADIANS(O157+45)))-T158*(SIN(RADIANS(O157+45)))</f>
        <v>0</v>
      </c>
      <c r="W159" s="73">
        <f>(T158*T159)*(1-COS(RADIANS(O157+45)))+T157*(SIN(RADIANS(O157+45)))</f>
        <v>0</v>
      </c>
      <c r="X159" s="73">
        <f>(T159^2)*(1-COS(RADIANS(O157+45)))+(COS(RADIANS(O157+45)))</f>
        <v>1</v>
      </c>
      <c r="Y159" s="10"/>
      <c r="Z159">
        <v>0</v>
      </c>
      <c r="AA159" s="23">
        <f>SIN(RADIANS('[1]Biaxial Input'!$F$21))*SIN(RADIANS(0))</f>
        <v>0</v>
      </c>
      <c r="AC159" s="30">
        <f>(AA157*AA159)*(1-COS(RADIANS(N157)))-AA158*(SIN(RADIANS(N157)))</f>
        <v>1.2113084546138469E-2</v>
      </c>
      <c r="AD159" s="30">
        <f>(AA158*AA159)*(1-COS(RADIANS(N157)))+AA157*(SIN(RADIANS(N157)))</f>
        <v>0.17322517943366056</v>
      </c>
      <c r="AE159" s="30">
        <f>(AA159^2)*(1-COS(RADIANS(N157)))+(COS(RADIANS(N157)))</f>
        <v>0.98480775301220802</v>
      </c>
      <c r="AG159">
        <v>-0.13145081191680399</v>
      </c>
      <c r="AI159" s="28">
        <f>(T157*T159)*(1-COS(RADIANS(M157)))-T158*(SIN(RADIANS(M157)))</f>
        <v>0</v>
      </c>
      <c r="AJ159" s="28">
        <f>(T158*T159)*(1-COS(RADIANS(M157)))+T157*(SIN(RADIANS(M157)))</f>
        <v>0</v>
      </c>
      <c r="AK159" s="28">
        <f>(T159^2)*(1-COS(RADIANS(M157)))+(COS(RADIANS(M157)))</f>
        <v>1</v>
      </c>
      <c r="AM159" s="61">
        <v>-0.1134652971329068</v>
      </c>
      <c r="AO159" s="17">
        <v>0</v>
      </c>
      <c r="AP159">
        <v>1</v>
      </c>
      <c r="AR159" s="73">
        <f>(T157*T157)*(1-COS(RADIANS(O157-45)))-T157*(SIN(RADIANS(O157-45)))</f>
        <v>0</v>
      </c>
      <c r="AS159" s="73">
        <f>(T158*T159)*(1-COS(RADIANS(O157-45)))+T157*(SIN(RADIANS(O157-45)))</f>
        <v>0</v>
      </c>
      <c r="AT159" s="73">
        <f>(T159^2)*(1-COS(RADIANS(O157-45)))+(COS(RADIANS(O157-45)))</f>
        <v>1</v>
      </c>
      <c r="AU159" s="10"/>
      <c r="AV159">
        <v>0</v>
      </c>
      <c r="AW159" s="1">
        <v>-0.1134652971329068</v>
      </c>
      <c r="BY159" t="s">
        <v>8</v>
      </c>
      <c r="BZ159" s="5">
        <f t="shared" ref="BZ159:CA161" si="252">BZ154</f>
        <v>0.93180266183863136</v>
      </c>
      <c r="CA159" s="6">
        <f t="shared" si="252"/>
        <v>-0.87956522186239505</v>
      </c>
      <c r="CB159" s="7">
        <f>CY158</f>
        <v>0.91752514135937091</v>
      </c>
      <c r="CC159" s="8">
        <f>DU158</f>
        <v>-0.3903242276427849</v>
      </c>
      <c r="CE159" s="9">
        <f>((SUMPRODUCT(CB159:CB161,BZ159:BZ161))*(SUMPRODUCT(CB159:CB161,CA159:CA161)))-((SUMPRODUCT(CC159:CC161,BZ159:BZ161))*(SUMPRODUCT(CC159:CC161,CA159:CA161)))</f>
        <v>-4.9981791531705788E-6</v>
      </c>
      <c r="CG159">
        <v>1</v>
      </c>
      <c r="CH159" t="s">
        <v>161</v>
      </c>
      <c r="CI159" s="67"/>
      <c r="CJ159" s="1" t="s">
        <v>8</v>
      </c>
      <c r="CK159" s="5">
        <f t="shared" ref="CK159:CL161" si="253">BZ159</f>
        <v>0.93180266183863136</v>
      </c>
      <c r="CL159" s="6">
        <f t="shared" si="253"/>
        <v>-0.87956522186239505</v>
      </c>
      <c r="CM159" s="7">
        <f>FA158</f>
        <v>0.92419749489934966</v>
      </c>
      <c r="CN159" s="8">
        <f>FW158</f>
        <v>-0.37425175768890712</v>
      </c>
      <c r="CO159" s="10"/>
      <c r="CP159">
        <f t="shared" si="249"/>
        <v>0.3492962422733713</v>
      </c>
      <c r="CQ159">
        <f t="shared" si="249"/>
        <v>-0.34518112468713447</v>
      </c>
      <c r="CR159">
        <f>CJ162</f>
        <v>0</v>
      </c>
      <c r="CS159">
        <f>CM162</f>
        <v>0</v>
      </c>
      <c r="CW159" s="28"/>
      <c r="CY159" s="61">
        <v>-0.37567033402857214</v>
      </c>
      <c r="DA159" s="17">
        <v>0</v>
      </c>
      <c r="DB159">
        <v>0</v>
      </c>
      <c r="DD159" s="73">
        <f>(DB158*DB159)*(1-COS(RADIANS(CW158+45)))+DB160*(SIN(RADIANS(CW158+45)))</f>
        <v>-0.79548845844235838</v>
      </c>
      <c r="DE159" s="73">
        <f>(DB159^2)*(1-COS(RADIANS(CW158+45)))+(COS(RADIANS(CW158+45)))</f>
        <v>0.6059687388677738</v>
      </c>
      <c r="DF159" s="73">
        <f>(DB159*DB160)*(1-COS(RADIANS(CW158+45)))-DB158*(SIN(RADIANS(CW158+45)))</f>
        <v>0</v>
      </c>
      <c r="DG159" s="10"/>
      <c r="DH159">
        <v>-0.79548845844235838</v>
      </c>
      <c r="DI159" s="23">
        <f>SIN(RADIANS('[1]Biaxial Input'!$F$21))*(COS(RADIANS(0)))</f>
        <v>6.9756473744125524E-2</v>
      </c>
      <c r="DK159" s="30">
        <f>(DI158*DI159)*(1-COS(RADIANS(CV158)))+DI160*(SIN(RADIANS(CV158)))</f>
        <v>-1.0571760619211149E-3</v>
      </c>
      <c r="DL159" s="30">
        <f>(DI159^2)*(1-COS(RADIANS(CV158)))+(COS(RADIANS(CV158)))</f>
        <v>0.98488167796388115</v>
      </c>
      <c r="DM159" s="30">
        <f>(DI159*DI160)*(1-COS(RADIANS(CV158)))-DI158*(SIN(RADIANS(CV158)))</f>
        <v>-0.17322517943366056</v>
      </c>
      <c r="DO159">
        <v>-0.78410262339661452</v>
      </c>
      <c r="DQ159" s="28">
        <f>(DB158*DB159)*(1-COS(RADIANS(CU158)))+DB160*(SIN(RADIANS(CU158)))</f>
        <v>0.49999999999999994</v>
      </c>
      <c r="DR159" s="28">
        <f>(DB159^2)*(1-COS(RADIANS(CU158)))+(COS(RADIANS(CU158)))</f>
        <v>0.86602540378443871</v>
      </c>
      <c r="DS159" s="28">
        <f>(DB159*DB160)*(1-COS(RADIANS(CU158)))-DB158*(SIN(RADIANS(CU158)))</f>
        <v>0</v>
      </c>
      <c r="DU159" s="61">
        <v>-0.9135166790006326</v>
      </c>
      <c r="DW159" s="17">
        <v>0</v>
      </c>
      <c r="DX159">
        <v>0</v>
      </c>
      <c r="DZ159" s="73">
        <f>(DB158*DB159)*(1-COS(RADIANS(CW158-45)))+DB160*(SIN(RADIANS(CW158-45)))</f>
        <v>-0.60596873886777347</v>
      </c>
      <c r="EA159" s="73">
        <f>(DB159^2)*(1-COS(RADIANS(CW158-45)))+(COS(RADIANS(CW158-45)))</f>
        <v>-0.7954884584423586</v>
      </c>
      <c r="EB159" s="73">
        <f>(DB159*DB160)*(1-COS(RADIANS(CW158-45)))-DB158*(SIN(RADIANS(CW158-45)))</f>
        <v>0</v>
      </c>
      <c r="EC159" s="10"/>
      <c r="ED159">
        <v>-0.60596873886777347</v>
      </c>
      <c r="EE159" s="1">
        <v>-0.59596653697394997</v>
      </c>
      <c r="EG159">
        <f>CY159+DU159</f>
        <v>-1.2891870130292047</v>
      </c>
      <c r="EH159">
        <f>EG159/(SQRT(EG158^2+EG159^2+EG160^2))</f>
        <v>-0.91159287913058085</v>
      </c>
      <c r="EJ159">
        <f>Q159+AM159</f>
        <v>-0.24491610904971078</v>
      </c>
      <c r="EK159">
        <f>EJ159/(SQRT(EJ158^2+EJ159^2+EJ160^2))</f>
        <v>-0.18599405277159017</v>
      </c>
      <c r="EM159" s="23">
        <f>CY160*DU158-CY158*DU160</f>
        <v>0.15607394823773693</v>
      </c>
      <c r="EP159" s="9">
        <f>((SUMPRODUCT(CM159:CM161,BZ159:BZ161))*(SUMPRODUCT(CM159:CM161,CA159:CA161)))-((SUMPRODUCT(CN159:CN161,BZ159:BZ161))*(SUMPRODUCT(CN159:CN161,CA159:CA161)))</f>
        <v>-3.2773806558320295E-2</v>
      </c>
      <c r="EY159" s="28"/>
      <c r="EZ159" s="10"/>
      <c r="FA159" s="61">
        <v>-0.35967005324794327</v>
      </c>
      <c r="FB159" s="13">
        <f>BW160</f>
        <v>0</v>
      </c>
      <c r="FC159" s="17">
        <v>0</v>
      </c>
      <c r="FD159">
        <v>0</v>
      </c>
      <c r="FF159" s="73">
        <f>(FD158*FD159)*(1-COS(RADIANS(EY158+45)))+FD160*(SIN(RADIANS(EY158+45)))</f>
        <v>-0.78479168897809437</v>
      </c>
      <c r="FG159" s="73">
        <f>(FD159^2)*(1-COS(RADIANS(EY158+45)))+(COS(RADIANS(EY158+45)))</f>
        <v>0.61975963478667273</v>
      </c>
      <c r="FH159" s="73">
        <f>(FD159*FD160)*(1-COS(RADIANS(EY158+45)))-FD158*(SIN(RADIANS(EY158+45)))</f>
        <v>0</v>
      </c>
      <c r="FI159" s="10"/>
      <c r="FJ159">
        <v>-0.78479168897809437</v>
      </c>
      <c r="FK159" s="23">
        <f>SIN(RADIANS(176))*(COS(RADIANS(0)))</f>
        <v>6.9756473744125524E-2</v>
      </c>
      <c r="FM159" s="30">
        <f>(FK158*FK159)*(1-COS(RADIANS(EX158)))+FK160*(SIN(RADIANS(EX158)))</f>
        <v>-1.0571760619211149E-3</v>
      </c>
      <c r="FN159" s="30">
        <f>(FK159^2)*(1-COS(RADIANS(EX158)))+(COS(RADIANS(EX158)))</f>
        <v>0.98488167796388115</v>
      </c>
      <c r="FO159" s="30">
        <f>(FK159*FK160)*(1-COS(RADIANS(EX158)))-FK158*(SIN(RADIANS(EX158)))</f>
        <v>-0.17322517943366056</v>
      </c>
      <c r="FQ159">
        <v>-0.77358215054289536</v>
      </c>
      <c r="FS159" s="28">
        <f>(FD158*FD159)*(1-COS(RADIANS(EW158)))+FD160*(SIN(RADIANS(EW158)))</f>
        <v>0.49999999999999994</v>
      </c>
      <c r="FT159" s="28">
        <f>(FD159^2)*(1-COS(RADIANS(EW158)))+(COS(RADIANS(EW158)))</f>
        <v>0.86602540378443871</v>
      </c>
      <c r="FU159" s="28">
        <f>(FD159*FD160)*(1-COS(RADIANS(EW158)))-FD158*(SIN(RADIANS(EW158)))</f>
        <v>0</v>
      </c>
      <c r="FW159" s="61">
        <v>-0.91993389734160047</v>
      </c>
      <c r="FX159" s="13">
        <f>BX160</f>
        <v>0</v>
      </c>
      <c r="FY159" s="17">
        <v>0</v>
      </c>
      <c r="FZ159">
        <v>0</v>
      </c>
      <c r="GB159" s="73">
        <f>(FD158*FD159)*(1-COS(RADIANS(EY158-45)))+FD160*(SIN(RADIANS(EY158-45)))</f>
        <v>-0.61975963478667284</v>
      </c>
      <c r="GC159" s="73">
        <f>(FD159^2)*(1-COS(RADIANS(EY158-45)))+(COS(RADIANS(EY158-45)))</f>
        <v>-0.78479168897809437</v>
      </c>
      <c r="GD159" s="73">
        <f>(FD159*FD160)*(1-COS(RADIANS(EY158-45)))-FD158*(SIN(RADIANS(EY158-45)))</f>
        <v>0</v>
      </c>
      <c r="GE159" s="10"/>
      <c r="GF159">
        <v>-0.61975963478667284</v>
      </c>
      <c r="GG159" s="1">
        <v>-0.60956024605579828</v>
      </c>
      <c r="GI159">
        <f>FA159+FW159</f>
        <v>-1.2796039505895438</v>
      </c>
      <c r="GJ159">
        <f>GI159/(SQRT(GI158^2+GI159^2+GI160^2))</f>
        <v>-0.90481663069496221</v>
      </c>
      <c r="GL159">
        <f>CH160+DC159</f>
        <v>-3.2773806558320295E-2</v>
      </c>
      <c r="GM159" t="e">
        <f>GL159/(SQRT(GL158^2+GL159^2+GL160^2))</f>
        <v>#VALUE!</v>
      </c>
      <c r="GO159" s="27">
        <f>FA160*FW158-FA158*FW160</f>
        <v>0.15607394823773696</v>
      </c>
    </row>
    <row r="160" spans="4:197" x14ac:dyDescent="0.2">
      <c r="D160" t="s">
        <v>10</v>
      </c>
      <c r="E160" s="5">
        <f t="shared" si="248"/>
        <v>-0.33891678707829964</v>
      </c>
      <c r="F160" s="6">
        <f t="shared" si="248"/>
        <v>-3.4328125274686566E-2</v>
      </c>
      <c r="G160" s="7">
        <f t="shared" si="250"/>
        <v>-0.13145081191680399</v>
      </c>
      <c r="H160" s="8">
        <f t="shared" si="251"/>
        <v>-0.1134652971329068</v>
      </c>
      <c r="J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W160" s="1"/>
      <c r="BY160" t="s">
        <v>9</v>
      </c>
      <c r="BZ160" s="5">
        <f t="shared" si="252"/>
        <v>0.3492962422733713</v>
      </c>
      <c r="CA160" s="6">
        <f t="shared" si="252"/>
        <v>-0.34518112468713447</v>
      </c>
      <c r="CB160" s="7">
        <f>CY159</f>
        <v>-0.37567033402857214</v>
      </c>
      <c r="CC160" s="8">
        <f>DU159</f>
        <v>-0.9135166790006326</v>
      </c>
      <c r="CE160" s="10"/>
      <c r="CH160">
        <f>((SUMPRODUCT(CM159:CM161,CK159:CK161))*(SUMPRODUCT(CM159:CM161,CL159:CL161)))-((SUMPRODUCT(CN159:CN161,CK159:CK161))*(SUMPRODUCT(CN159:CN161,CL159:CL161)))</f>
        <v>-3.2773806558320295E-2</v>
      </c>
      <c r="CI160" s="67"/>
      <c r="CJ160" s="10" t="s">
        <v>9</v>
      </c>
      <c r="CK160" s="5">
        <f t="shared" si="253"/>
        <v>0.3492962422733713</v>
      </c>
      <c r="CL160" s="6">
        <f t="shared" si="253"/>
        <v>-0.34518112468713447</v>
      </c>
      <c r="CM160" s="7">
        <f>FA159</f>
        <v>-0.35967005324794327</v>
      </c>
      <c r="CN160" s="8">
        <f>FW159</f>
        <v>-0.91993389734160047</v>
      </c>
      <c r="CP160">
        <f t="shared" si="249"/>
        <v>-9.8670839279614439E-2</v>
      </c>
      <c r="CQ160">
        <f t="shared" si="249"/>
        <v>-0.32743703463395935</v>
      </c>
      <c r="CR160">
        <f>CK162</f>
        <v>0</v>
      </c>
      <c r="CS160">
        <f>CN162</f>
        <v>0</v>
      </c>
      <c r="CW160" s="28"/>
      <c r="CY160" s="61">
        <v>-0.1304584803848613</v>
      </c>
      <c r="DA160" s="17">
        <v>0</v>
      </c>
      <c r="DB160">
        <v>1</v>
      </c>
      <c r="DD160" s="73">
        <f>(DB158*DB160)*(1-COS(RADIANS(CW158+45)))-DB159*(SIN(RADIANS(CW158+45)))</f>
        <v>0</v>
      </c>
      <c r="DE160" s="73">
        <f>(DB159*DB160)*(1-COS(RADIANS(CW158+45)))+DB158*(SIN(RADIANS(CW158+45)))</f>
        <v>0</v>
      </c>
      <c r="DF160" s="73">
        <f>(DB160^2)*(1-COS(RADIANS(CW158+45)))+(COS(RADIANS(CW158+45)))</f>
        <v>1</v>
      </c>
      <c r="DG160" s="10"/>
      <c r="DH160">
        <v>0</v>
      </c>
      <c r="DI160" s="23">
        <f>SIN(RADIANS('[1]Biaxial Input'!$F$21))*SIN(RADIANS(0))</f>
        <v>0</v>
      </c>
      <c r="DK160" s="30">
        <f>(DI158*DI160)*(1-COS(RADIANS(CV158)))-DI159*(SIN(RADIANS(CV158)))</f>
        <v>1.2113084546138469E-2</v>
      </c>
      <c r="DL160" s="30">
        <f>(DI159*DI160)*(1-COS(RADIANS(CV158)))+DI158*(SIN(RADIANS(CV158)))</f>
        <v>0.17322517943366056</v>
      </c>
      <c r="DM160" s="30">
        <f>(DI160^2)*(1-COS(RADIANS(CV158)))+(COS(RADIANS(CV158)))</f>
        <v>0.98480775301220802</v>
      </c>
      <c r="DO160">
        <v>-0.1304584803848613</v>
      </c>
      <c r="DQ160" s="28">
        <f>(DB158*DB160)*(1-COS(RADIANS(CU158)))-DB159*(SIN(RADIANS(CU158)))</f>
        <v>0</v>
      </c>
      <c r="DR160" s="28">
        <f>(DB159*DB160)*(1-COS(RADIANS(CU158)))+DB158*(SIN(RADIANS(CU158)))</f>
        <v>0</v>
      </c>
      <c r="DS160" s="28">
        <f>(DB160^2)*(1-COS(RADIANS(CU158)))+(COS(RADIANS(CU158)))</f>
        <v>1</v>
      </c>
      <c r="DU160" s="61">
        <v>-0.11460486247414871</v>
      </c>
      <c r="DW160" s="17">
        <v>0</v>
      </c>
      <c r="DX160">
        <v>1</v>
      </c>
      <c r="DZ160" s="73">
        <f>(DB158*DB158)*(1-COS(RADIANS(CW158-45)))-DB158*(SIN(RADIANS(CW158-45)))</f>
        <v>0</v>
      </c>
      <c r="EA160" s="73">
        <f>(DB159*DB160)*(1-COS(RADIANS(CW158-45)))+DB158*(SIN(RADIANS(CW158-45)))</f>
        <v>0</v>
      </c>
      <c r="EB160" s="73">
        <f>(DB160^2)*(1-COS(RADIANS(CW158-45)))+(COS(RADIANS(CW158-45)))</f>
        <v>0.99999999999999989</v>
      </c>
      <c r="EC160" s="10"/>
      <c r="ED160">
        <v>0</v>
      </c>
      <c r="EE160" s="1">
        <v>-0.11460486247414871</v>
      </c>
      <c r="EG160">
        <f>CY160+DU160</f>
        <v>-0.24506334285900999</v>
      </c>
      <c r="EH160">
        <f>EG160/(SQRT(EG158^2+EG159^2+EG160^2))</f>
        <v>-0.17328595155584989</v>
      </c>
      <c r="EJ160">
        <f>Q160+AM160</f>
        <v>0</v>
      </c>
      <c r="EK160">
        <f>EJ160/(SQRT(EJ158^2+EJ159^2+EJ160^2))</f>
        <v>0</v>
      </c>
      <c r="EM160" s="23">
        <f>CY158*DU159-CY159*DU158</f>
        <v>-0.98480775301220791</v>
      </c>
      <c r="ER160">
        <f t="shared" ref="ER160:ES162" si="254">CK159</f>
        <v>0.93180266183863136</v>
      </c>
      <c r="ES160">
        <f t="shared" si="254"/>
        <v>-0.87956522186239505</v>
      </c>
      <c r="ET160" t="e">
        <f>#REF!</f>
        <v>#REF!</v>
      </c>
      <c r="EU160" t="e">
        <f>#REF!</f>
        <v>#REF!</v>
      </c>
      <c r="EY160" s="28"/>
      <c r="EZ160" s="10"/>
      <c r="FA160" s="61">
        <v>-0.12843848028682106</v>
      </c>
      <c r="FB160" s="13">
        <f>BW161</f>
        <v>0</v>
      </c>
      <c r="FC160" s="17">
        <v>0</v>
      </c>
      <c r="FD160">
        <v>1</v>
      </c>
      <c r="FF160" s="73">
        <f>(FD158*FD160)*(1-COS(RADIANS(EY158+45)))-FD159*(SIN(RADIANS(EY158+45)))</f>
        <v>0</v>
      </c>
      <c r="FG160" s="73">
        <f>(FD159*FD160)*(1-COS(RADIANS(EY158+45)))+FD158*(SIN(RADIANS(EY158+45)))</f>
        <v>0</v>
      </c>
      <c r="FH160" s="73">
        <f>(FD160^2)*(1-COS(RADIANS(EY158+45)))+(COS(RADIANS(EY158+45)))</f>
        <v>1</v>
      </c>
      <c r="FI160" s="10"/>
      <c r="FJ160">
        <v>0</v>
      </c>
      <c r="FK160" s="23">
        <f>SIN(RADIANS(176))*SIN(RADIANS(0))</f>
        <v>0</v>
      </c>
      <c r="FM160" s="30">
        <f>(FK158*FK160)*(1-COS(RADIANS(EX158)))-FK159*(SIN(RADIANS(EX158)))</f>
        <v>1.2113084546138469E-2</v>
      </c>
      <c r="FN160" s="30">
        <f>(FK159*FK160)*(1-COS(RADIANS(EX158)))+FK158*(SIN(RADIANS(EX158)))</f>
        <v>0.17322517943366056</v>
      </c>
      <c r="FO160" s="30">
        <f>(FK160^2)*(1-COS(RADIANS(EX158)))+(COS(RADIANS(EX158)))</f>
        <v>0.98480775301220802</v>
      </c>
      <c r="FQ160">
        <v>-0.12843848028682106</v>
      </c>
      <c r="FS160" s="28">
        <f>(FD158*FD160)*(1-COS(RADIANS(EW158)))-FD159*(SIN(RADIANS(EW158)))</f>
        <v>0</v>
      </c>
      <c r="FT160" s="28">
        <f>(FD159*FD160)*(1-COS(RADIANS(EW158)))+FD158*(SIN(RADIANS(EW158)))</f>
        <v>0</v>
      </c>
      <c r="FU160" s="28">
        <f>(FD160^2)*(1-COS(RADIANS(EW158)))+(COS(RADIANS(EW158)))</f>
        <v>1</v>
      </c>
      <c r="FW160" s="61">
        <v>-0.11686422202135981</v>
      </c>
      <c r="FX160" s="13">
        <f>BX161</f>
        <v>0</v>
      </c>
      <c r="FY160" s="17">
        <v>0</v>
      </c>
      <c r="FZ160">
        <v>1</v>
      </c>
      <c r="GB160" s="73">
        <f>(FD158*FD158)*(1-COS(RADIANS(EY158-45)))-FD158*(SIN(RADIANS(EY158-45)))</f>
        <v>0</v>
      </c>
      <c r="GC160" s="73">
        <f>(FD159*FD160)*(1-COS(RADIANS(EY158-45)))+FD158*(SIN(RADIANS(EY158-45)))</f>
        <v>0</v>
      </c>
      <c r="GD160" s="73">
        <f>(FD160^2)*(1-COS(RADIANS(EY158-45)))+(COS(RADIANS(EY158-45)))</f>
        <v>1</v>
      </c>
      <c r="GE160" s="10"/>
      <c r="GF160">
        <v>0</v>
      </c>
      <c r="GG160" s="1">
        <v>-0.11686422202135981</v>
      </c>
      <c r="GI160">
        <f>FA160+FW160</f>
        <v>-0.24530270230818085</v>
      </c>
      <c r="GJ160">
        <f>GI160/(SQRT(GI158^2+GI159^2+GI160^2))</f>
        <v>-0.17345520424549962</v>
      </c>
      <c r="GL160" t="e">
        <f>#REF!+DC160</f>
        <v>#REF!</v>
      </c>
      <c r="GM160" t="e">
        <f>GL160/(SQRT(GL158^2+GL159^2+GL160^2))</f>
        <v>#REF!</v>
      </c>
      <c r="GO160" s="27">
        <f>FA158*FW159-FA159*FW158</f>
        <v>-0.98480775301220835</v>
      </c>
    </row>
    <row r="161" spans="1:197" x14ac:dyDescent="0.2">
      <c r="J161" s="10"/>
      <c r="Q161" s="82" t="s">
        <v>148</v>
      </c>
      <c r="R161" s="13"/>
      <c r="T161" s="10"/>
      <c r="U161" s="10"/>
      <c r="V161" s="10"/>
      <c r="W161" s="10"/>
      <c r="X161" s="10"/>
      <c r="Y161" s="10"/>
      <c r="Z161" s="80"/>
      <c r="AA161" s="23" t="s">
        <v>149</v>
      </c>
      <c r="AE161" s="1"/>
      <c r="AG161" s="80"/>
      <c r="AK161" s="13"/>
      <c r="AL161" s="81"/>
      <c r="AM161" s="82" t="s">
        <v>150</v>
      </c>
      <c r="AO161" s="13"/>
      <c r="AP161" s="13"/>
      <c r="AS161" s="1"/>
      <c r="AW161" s="1"/>
      <c r="BY161" t="s">
        <v>10</v>
      </c>
      <c r="BZ161" s="5">
        <f t="shared" si="252"/>
        <v>-9.8670839279614439E-2</v>
      </c>
      <c r="CA161" s="6">
        <f t="shared" si="252"/>
        <v>-0.32743703463395935</v>
      </c>
      <c r="CB161" s="7">
        <f>CY160</f>
        <v>-0.1304584803848613</v>
      </c>
      <c r="CC161" s="8">
        <f>DU160</f>
        <v>-0.11460486247414871</v>
      </c>
      <c r="CE161" s="10"/>
      <c r="CG161" s="10" t="s">
        <v>160</v>
      </c>
      <c r="CH161" s="10">
        <f>-CH158*((EY158-CW158)/(CH160-CE159))</f>
        <v>262.29843132804496</v>
      </c>
      <c r="CI161" s="67"/>
      <c r="CJ161" s="10" t="s">
        <v>10</v>
      </c>
      <c r="CK161" s="5">
        <f t="shared" si="253"/>
        <v>-9.8670839279614439E-2</v>
      </c>
      <c r="CL161" s="6">
        <f t="shared" si="253"/>
        <v>-0.32743703463395935</v>
      </c>
      <c r="CM161" s="7">
        <f>FA160</f>
        <v>-0.12843848028682106</v>
      </c>
      <c r="CN161" s="8">
        <f>FW160</f>
        <v>-0.11686422202135981</v>
      </c>
      <c r="CW161" s="28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EE161" s="1"/>
      <c r="EI161" s="64">
        <f>(DEGREES(ACOS((EH158*EK158+EH159*EK159+EH160*EK160)/((SQRT(EH158^2+EH159^2+EH160^2))*(SQRT(EK158^2+EK159^2+EK160^2))))))</f>
        <v>101.3459008552812</v>
      </c>
      <c r="ER161">
        <f t="shared" si="254"/>
        <v>0.3492962422733713</v>
      </c>
      <c r="ES161">
        <f t="shared" si="254"/>
        <v>-0.34518112468713447</v>
      </c>
      <c r="ET161" t="e">
        <f>#REF!</f>
        <v>#REF!</v>
      </c>
      <c r="EU161" t="e">
        <f>#REF!</f>
        <v>#REF!</v>
      </c>
      <c r="EY161" s="28"/>
      <c r="EZ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GG161" s="1"/>
      <c r="GK161" s="64" t="e">
        <f>(DEGREES(ACOS((GJ158*GM158+GJ159*GM159+GJ160*GM160)/((SQRT(GJ158^2+GJ159^2+GJ160^2))*(SQRT(GM158^2+GM159^2+GM160^2))))))</f>
        <v>#VALUE!</v>
      </c>
    </row>
    <row r="162" spans="1:197" x14ac:dyDescent="0.2">
      <c r="E162" s="5" t="s">
        <v>4</v>
      </c>
      <c r="F162" s="6" t="s">
        <v>5</v>
      </c>
      <c r="G162" s="7" t="s">
        <v>6</v>
      </c>
      <c r="H162" s="8" t="s">
        <v>1</v>
      </c>
      <c r="I162">
        <v>14</v>
      </c>
      <c r="J162" s="9" t="s">
        <v>7</v>
      </c>
      <c r="K162">
        <v>14</v>
      </c>
      <c r="L162" s="10"/>
      <c r="M162" s="17">
        <f>A110</f>
        <v>0</v>
      </c>
      <c r="N162" s="17">
        <f>B110</f>
        <v>-15</v>
      </c>
      <c r="O162" s="17">
        <f>C110</f>
        <v>293.89999999999998</v>
      </c>
      <c r="Q162" s="61">
        <f t="array" ref="Q162:Q164">MMULT(AI162:AK164,AG162:AG164)</f>
        <v>0.93365243757022276</v>
      </c>
      <c r="R162" s="13"/>
      <c r="S162" s="17">
        <v>1</v>
      </c>
      <c r="T162">
        <v>0</v>
      </c>
      <c r="V162" s="73">
        <f>(T162^2)*(1-COS(RADIANS(O162+45)))+(COS(RADIANS(O162+45)))</f>
        <v>0.93295353482548893</v>
      </c>
      <c r="W162" s="73">
        <f>(T162*T163)*(1-COS(RADIANS(O162+45)))-T164*(SIN(RADIANS(O162+45)))</f>
        <v>0.35999680812005158</v>
      </c>
      <c r="X162" s="73">
        <f>(T162*T164)*(1-COS(RADIANS(O162+45)))+T163*(SIN(RADIANS(O162+45)))</f>
        <v>0</v>
      </c>
      <c r="Y162" s="10"/>
      <c r="Z162">
        <f t="array" ref="Z162:Z164">MMULT(V162:X164,S162:S164)</f>
        <v>0.93295353482548893</v>
      </c>
      <c r="AA162" s="23">
        <f>COS(RADIANS('[1]Biaxial Input'!$F$21))</f>
        <v>-0.9975640502598242</v>
      </c>
      <c r="AC162" s="30">
        <f>(AA162^2)*(1-COS(RADIANS(N162)))+(COS(RADIANS(N162)))</f>
        <v>0.99983419624187875</v>
      </c>
      <c r="AD162" s="30">
        <f>(AA162*AA163)*(1-COS(RADIANS(N162)))-AA164*(SIN(RADIANS(N162)))</f>
        <v>-2.3711042090011594E-3</v>
      </c>
      <c r="AE162" s="30">
        <f>(AA162*AA164)*(1-COS(RADIANS(N162)))+AA163*(SIN(RADIANS(N162)))</f>
        <v>-1.8054303924173627E-2</v>
      </c>
      <c r="AG162">
        <f t="array" ref="AG162:AG164">MMULT(AC162:AE164,Z162:Z164)</f>
        <v>0.93365243757022276</v>
      </c>
      <c r="AI162" s="28">
        <f>(T162^2)*(1-COS(RADIANS(M162)))+(COS(RADIANS(M162)))</f>
        <v>1</v>
      </c>
      <c r="AJ162" s="28">
        <f>(T162*T163)*(1-COS(RADIANS(M162)))-T164*(SIN(RADIANS(M162)))</f>
        <v>0</v>
      </c>
      <c r="AK162" s="28">
        <f>(T162*T164)*(1-COS(RADIANS(M162)))+T163*(SIN(RADIANS(M162)))</f>
        <v>0</v>
      </c>
      <c r="AM162" s="61">
        <f t="array" ref="AM162:AM164">MMULT(AI162:AK164,AW162:AW164)</f>
        <v>-0.35772498924312635</v>
      </c>
      <c r="AN162" s="13"/>
      <c r="AO162" s="17">
        <v>1</v>
      </c>
      <c r="AP162">
        <v>0</v>
      </c>
      <c r="AR162" s="73">
        <f>(T162^2)*(1-COS(RADIANS(O162-45)))+(COS(RADIANS(O162-45)))</f>
        <v>-0.35999680812005153</v>
      </c>
      <c r="AS162" s="73">
        <f>(T162*T163)*(1-COS(RADIANS(O162-45)))-T164*(SIN(RADIANS(O162-45)))</f>
        <v>0.93295353482548893</v>
      </c>
      <c r="AT162" s="73">
        <f>(T162*T164)*(1-COS(RADIANS(O162-45)))+T163*(SIN(RADIANS(O162-45)))</f>
        <v>0</v>
      </c>
      <c r="AU162" s="10"/>
      <c r="AV162">
        <f t="array" ref="AV162:AV164">MMULT(AR162:AT164,S162:S164)</f>
        <v>-0.35999680812005153</v>
      </c>
      <c r="AW162" s="1">
        <f t="array" ref="AW162:AW164">MMULT(AC162:AE164,AV162:AV164)</f>
        <v>-0.35772498924312635</v>
      </c>
      <c r="CE162" s="10"/>
      <c r="CS162" s="15"/>
      <c r="CW162" s="28"/>
      <c r="CY162" s="82" t="s">
        <v>148</v>
      </c>
      <c r="CZ162" s="13"/>
      <c r="DB162" s="10"/>
      <c r="DC162" s="10"/>
      <c r="DD162" s="10"/>
      <c r="DE162" s="10"/>
      <c r="DF162" s="10"/>
      <c r="DG162" s="10"/>
      <c r="DH162" s="80"/>
      <c r="DI162" s="23" t="s">
        <v>149</v>
      </c>
      <c r="DM162" s="1"/>
      <c r="DO162" s="80"/>
      <c r="DS162" s="13"/>
      <c r="DT162" s="81"/>
      <c r="DU162" s="82" t="s">
        <v>150</v>
      </c>
      <c r="DW162" s="13"/>
      <c r="DX162" s="13"/>
      <c r="EA162" s="1"/>
      <c r="EE162" s="1"/>
      <c r="EI162" s="13"/>
      <c r="ER162">
        <f t="shared" si="254"/>
        <v>-9.8670839279614439E-2</v>
      </c>
      <c r="ES162">
        <f t="shared" si="254"/>
        <v>-0.32743703463395935</v>
      </c>
      <c r="ET162" t="e">
        <f>#REF!</f>
        <v>#REF!</v>
      </c>
      <c r="EU162" t="e">
        <f>#REF!</f>
        <v>#REF!</v>
      </c>
      <c r="EY162" s="28"/>
      <c r="EZ162" s="10"/>
      <c r="FA162" s="82" t="s">
        <v>148</v>
      </c>
      <c r="FB162" s="13"/>
      <c r="FD162" s="10"/>
      <c r="FE162" s="10"/>
      <c r="FF162" s="10"/>
      <c r="FG162" s="10"/>
      <c r="FH162" s="10"/>
      <c r="FI162" s="10"/>
      <c r="FJ162" s="80"/>
      <c r="FK162" s="23" t="s">
        <v>149</v>
      </c>
      <c r="FO162" s="1"/>
      <c r="FQ162" s="80"/>
      <c r="FU162" s="13"/>
      <c r="FV162" s="81"/>
      <c r="FW162" s="82" t="s">
        <v>150</v>
      </c>
      <c r="FY162" s="13"/>
      <c r="FZ162" s="13"/>
      <c r="GC162" s="1"/>
      <c r="GG162" s="1"/>
      <c r="GK162" s="13"/>
    </row>
    <row r="163" spans="1:197" x14ac:dyDescent="0.2">
      <c r="D163" t="s">
        <v>8</v>
      </c>
      <c r="E163" s="5">
        <f t="shared" ref="E163:F165" si="255">E158</f>
        <v>0.88011721234848816</v>
      </c>
      <c r="F163" s="6">
        <f t="shared" si="255"/>
        <v>-0.54781863928252683</v>
      </c>
      <c r="G163" s="7">
        <f>Q162</f>
        <v>0.93365243757022276</v>
      </c>
      <c r="H163" s="8">
        <f>AM162</f>
        <v>-0.35772498924312635</v>
      </c>
      <c r="J163" s="9">
        <f>((SUMPRODUCT(G163:G165,E163:E165))*(SUMPRODUCT(G163:G165,F163:F165)))-((SUMPRODUCT(H163:H165,E163:E165))*(SUMPRODUCT(H163:H165,F163:F165)))</f>
        <v>-0.27392141484096144</v>
      </c>
      <c r="Q163" s="61">
        <v>-0.35000203322171319</v>
      </c>
      <c r="S163" s="17">
        <v>0</v>
      </c>
      <c r="T163">
        <v>0</v>
      </c>
      <c r="V163" s="73">
        <f>(T162*T163)*(1-COS(RADIANS(O162+45)))+T164*(SIN(RADIANS(O162+45)))</f>
        <v>-0.35999680812005158</v>
      </c>
      <c r="W163" s="73">
        <f>(T163^2)*(1-COS(RADIANS(O162+45)))+(COS(RADIANS(O162+45)))</f>
        <v>0.93295353482548893</v>
      </c>
      <c r="X163" s="73">
        <f>(T163*T164)*(1-COS(RADIANS(O162+45)))-T162*(SIN(RADIANS(O162+45)))</f>
        <v>0</v>
      </c>
      <c r="Y163" s="10"/>
      <c r="Z163">
        <v>-0.35999680812005158</v>
      </c>
      <c r="AA163" s="23">
        <f>SIN(RADIANS('[1]Biaxial Input'!$F$21))*(COS(RADIANS(0)))</f>
        <v>6.9756473744125524E-2</v>
      </c>
      <c r="AC163" s="30">
        <f>(AA162*AA163)*(1-COS(RADIANS(N162)))+AA164*(SIN(RADIANS(N162)))</f>
        <v>-2.3711042090011594E-3</v>
      </c>
      <c r="AD163" s="30">
        <f>(AA163^2)*(1-COS(RADIANS(N162)))+(COS(RADIANS(N162)))</f>
        <v>0.96609163004718956</v>
      </c>
      <c r="AE163" s="30">
        <f>(AA163*AA164)*(1-COS(RADIANS(N162)))-AA162*(SIN(RADIANS(N162)))</f>
        <v>-0.25818857491685071</v>
      </c>
      <c r="AG163">
        <v>-0.35000203322171319</v>
      </c>
      <c r="AI163" s="28">
        <f>(T162*T163)*(1-COS(RADIANS(M162)))+T164*(SIN(RADIANS(M162)))</f>
        <v>0</v>
      </c>
      <c r="AJ163" s="28">
        <f>(T163^2)*(1-COS(RADIANS(M162)))+(COS(RADIANS(M162)))</f>
        <v>1</v>
      </c>
      <c r="AK163" s="28">
        <f>(T163*T164)*(1-COS(RADIANS(M162)))-T162*(SIN(RADIANS(M162)))</f>
        <v>0</v>
      </c>
      <c r="AM163" s="61">
        <v>-0.90046501127088363</v>
      </c>
      <c r="AO163" s="17">
        <v>0</v>
      </c>
      <c r="AP163">
        <v>0</v>
      </c>
      <c r="AR163" s="73">
        <f>(T162*T163)*(1-COS(RADIANS(O162-45)))+T164*(SIN(RADIANS(O162-45)))</f>
        <v>-0.93295353482548893</v>
      </c>
      <c r="AS163" s="73">
        <f>(T163^2)*(1-COS(RADIANS(O162-45)))+(COS(RADIANS(O162-45)))</f>
        <v>-0.35999680812005153</v>
      </c>
      <c r="AT163" s="73">
        <f>(T163*T164)*(1-COS(RADIANS(O162-45)))-T162*(SIN(RADIANS(O162-45)))</f>
        <v>0</v>
      </c>
      <c r="AU163" s="10"/>
      <c r="AV163">
        <v>-0.93295353482548893</v>
      </c>
      <c r="AW163" s="1">
        <v>-0.90046501127088363</v>
      </c>
      <c r="BZ163" s="5" t="s">
        <v>4</v>
      </c>
      <c r="CA163" s="6" t="s">
        <v>5</v>
      </c>
      <c r="CB163" s="7" t="s">
        <v>6</v>
      </c>
      <c r="CC163" s="8" t="s">
        <v>1</v>
      </c>
      <c r="CD163">
        <v>14</v>
      </c>
      <c r="CE163" s="9" t="s">
        <v>7</v>
      </c>
      <c r="CG163" s="90" t="s">
        <v>157</v>
      </c>
      <c r="CH163" s="61">
        <f>CE164-((CH165-CE164)/(EY163-CW163))*CW163</f>
        <v>9.7484178609924346</v>
      </c>
      <c r="CI163" s="10"/>
      <c r="CK163" s="5" t="s">
        <v>4</v>
      </c>
      <c r="CL163" s="6" t="s">
        <v>5</v>
      </c>
      <c r="CM163" s="7" t="s">
        <v>6</v>
      </c>
      <c r="CN163" s="8" t="s">
        <v>1</v>
      </c>
      <c r="CO163" s="10"/>
      <c r="CP163">
        <f t="shared" ref="CP163:CQ165" si="256">BZ164</f>
        <v>0.93180266183863136</v>
      </c>
      <c r="CQ163">
        <f t="shared" si="256"/>
        <v>-0.87956522186239505</v>
      </c>
      <c r="CR163">
        <f>CI167</f>
        <v>0</v>
      </c>
      <c r="CS163">
        <f>CL167</f>
        <v>0</v>
      </c>
      <c r="CU163" s="17">
        <f>CU67</f>
        <v>0</v>
      </c>
      <c r="CV163" s="17">
        <f>CV67</f>
        <v>-15</v>
      </c>
      <c r="CW163" s="31">
        <f>CH70</f>
        <v>291.80150129980495</v>
      </c>
      <c r="CY163" s="61">
        <f t="array" ref="CY163:CY165">MMULT(DQ163:DS165,DO163:DO165)</f>
        <v>0.91992728366131293</v>
      </c>
      <c r="CZ163" s="13"/>
      <c r="DA163" s="17">
        <v>1</v>
      </c>
      <c r="DB163">
        <v>0</v>
      </c>
      <c r="DD163" s="73">
        <f>(DB163^2)*(1-COS(RADIANS(CW163+45)))+(COS(RADIANS(CW163+45)))</f>
        <v>0.91914566125169761</v>
      </c>
      <c r="DE163" s="73">
        <f>(DB163*DB164)*(1-COS(RADIANS(CW163+45)))-DB165*(SIN(RADIANS(CW163+45)))</f>
        <v>0.39391782569741557</v>
      </c>
      <c r="DF163" s="73">
        <f>(DB163*DB165)*(1-COS(RADIANS(CW163+45)))+DB164*(SIN(RADIANS(CW163+45)))</f>
        <v>0</v>
      </c>
      <c r="DG163" s="10"/>
      <c r="DH163">
        <f t="array" ref="DH163:DH165">MMULT(DD163:DF165,DA163:DA165)</f>
        <v>0.91914566125169761</v>
      </c>
      <c r="DI163" s="23">
        <f>COS(RADIANS('[1]Biaxial Input'!$F$21))</f>
        <v>-0.9975640502598242</v>
      </c>
      <c r="DK163" s="30">
        <f>(DI163^2)*(1-COS(RADIANS(CV163)))+(COS(RADIANS(CV163)))</f>
        <v>0.99983419624187875</v>
      </c>
      <c r="DL163" s="30">
        <f>(DI163*DI164)*(1-COS(RADIANS(CV163)))-DI165*(SIN(RADIANS(CV163)))</f>
        <v>-2.3711042090011594E-3</v>
      </c>
      <c r="DM163" s="30">
        <f>(DI163*DI165)*(1-COS(RADIANS(CV163)))+DI164*(SIN(RADIANS(CV163)))</f>
        <v>-1.8054303924173627E-2</v>
      </c>
      <c r="DO163">
        <f t="array" ref="DO163:DO165">MMULT(DK163:DM165,DH163:DH165)</f>
        <v>0.91992728366131293</v>
      </c>
      <c r="DQ163" s="28">
        <f>(DB163^2)*(1-COS(RADIANS(CU163)))+(COS(RADIANS(CU163)))</f>
        <v>1</v>
      </c>
      <c r="DR163" s="28">
        <f>(DB163*DB164)*(1-COS(RADIANS(CU163)))-DB165*(SIN(RADIANS(CU163)))</f>
        <v>0</v>
      </c>
      <c r="DS163" s="28">
        <f>(DB163*DB165)*(1-COS(RADIANS(CU163)))+DB164*(SIN(RADIANS(CU163)))</f>
        <v>0</v>
      </c>
      <c r="DU163" s="61">
        <f t="array" ref="DU163:DU165">MMULT(DQ163:DS165,EE163:EE165)</f>
        <v>-0.39167312249544489</v>
      </c>
      <c r="DV163" s="13"/>
      <c r="DW163" s="17">
        <v>1</v>
      </c>
      <c r="DX163">
        <v>0</v>
      </c>
      <c r="DZ163" s="73">
        <f>(DB163^2)*(1-COS(RADIANS(CW163-45)))+(COS(RADIANS(CW163-45)))</f>
        <v>-0.39391782569741551</v>
      </c>
      <c r="EA163" s="73">
        <f>(DB163*DB164)*(1-COS(RADIANS(CW163-45)))-DB165*(SIN(RADIANS(CW163-45)))</f>
        <v>0.91914566125169772</v>
      </c>
      <c r="EB163" s="73">
        <f>(DB163*DB165)*(1-COS(RADIANS(CW163-45)))+DB164*(SIN(RADIANS(CW163-45)))</f>
        <v>0</v>
      </c>
      <c r="EC163" s="10"/>
      <c r="ED163">
        <f t="array" ref="ED163:ED165">MMULT(DZ163:EB165,DA163:DA165)</f>
        <v>-0.39391782569741551</v>
      </c>
      <c r="EE163" s="1">
        <f t="array" ref="EE163:EE165">MMULT(DK163:DM165,ED163:ED165)</f>
        <v>-0.39167312249544489</v>
      </c>
      <c r="EG163">
        <f>CY163+DU163</f>
        <v>0.52825416116586799</v>
      </c>
      <c r="EH163">
        <f>EG163/(SQRT(EG163^2+EG164^2+EG165^2))</f>
        <v>0.37353209955039662</v>
      </c>
      <c r="EJ163">
        <f>Q163+AM163</f>
        <v>-1.2504670444925967</v>
      </c>
      <c r="EK163">
        <f>EJ163/(SQRT(EJ163^2+EJ164^2+EJ165^2))</f>
        <v>-0.96813114078399776</v>
      </c>
      <c r="EM163" s="23">
        <f>CY164*DU165-CY165*DU164</f>
        <v>1.8054303924173606E-2</v>
      </c>
      <c r="EO163" s="15">
        <v>14</v>
      </c>
      <c r="EP163" s="9" t="s">
        <v>7</v>
      </c>
      <c r="EW163" s="17">
        <f>CU163</f>
        <v>0</v>
      </c>
      <c r="EX163" s="17">
        <f>CV163</f>
        <v>-15</v>
      </c>
      <c r="EY163" s="31">
        <f>1+CW163</f>
        <v>292.80150129980495</v>
      </c>
      <c r="EZ163" s="10"/>
      <c r="FA163" s="61">
        <f t="array" ref="FA163:FA165">MMULT(FS163:FU165,FQ163:FQ165)</f>
        <v>0.92662281280459391</v>
      </c>
      <c r="FB163" s="13">
        <f>BW164</f>
        <v>0</v>
      </c>
      <c r="FC163" s="17">
        <v>1</v>
      </c>
      <c r="FD163">
        <v>0</v>
      </c>
      <c r="FF163" s="73">
        <f>(FD163^2)*(1-COS(RADIANS(EY163+45)))+(COS(RADIANS(EY163+45)))</f>
        <v>0.92588048491246921</v>
      </c>
      <c r="FG163" s="73">
        <f>(FD163*FD164)*(1-COS(RADIANS(EY163+45)))-FD165*(SIN(RADIANS(EY163+45)))</f>
        <v>0.37781652644934788</v>
      </c>
      <c r="FH163" s="73">
        <f>(FD163*FD165)*(1-COS(RADIANS(EY163+45)))+FD164*(SIN(RADIANS(EY163+45)))</f>
        <v>0</v>
      </c>
      <c r="FI163" s="10"/>
      <c r="FJ163">
        <f t="array" ref="FJ163:FJ165">MMULT(FF163:FH165,FC163:FC165)</f>
        <v>0.92588048491246921</v>
      </c>
      <c r="FK163" s="23">
        <f>COS(RADIANS(176))</f>
        <v>-0.9975640502598242</v>
      </c>
      <c r="FM163" s="30">
        <f>(FK163^2)*(1-COS(RADIANS(EX163)))+(COS(RADIANS(EX163)))</f>
        <v>0.99983419624187875</v>
      </c>
      <c r="FN163" s="30">
        <f>(FK163*FK164)*(1-COS(RADIANS(EX163)))-FK165*(SIN(RADIANS(EX163)))</f>
        <v>-2.3711042090011594E-3</v>
      </c>
      <c r="FO163" s="30">
        <f>(FK163*FK165)*(1-COS(RADIANS(EX163)))+FK164*(SIN(RADIANS(EX163)))</f>
        <v>-1.8054303924173627E-2</v>
      </c>
      <c r="FQ163">
        <f t="array" ref="FQ163:FQ165">MMULT(FM163:FO165,FJ163:FJ165)</f>
        <v>0.92662281280459391</v>
      </c>
      <c r="FS163" s="28">
        <f>(FD163^2)*(1-COS(RADIANS(EW163)))+(COS(RADIANS(EW163)))</f>
        <v>1</v>
      </c>
      <c r="FT163" s="28">
        <f>(FD163*FD164)*(1-COS(RADIANS(EW163)))-FD165*(SIN(RADIANS(EW163)))</f>
        <v>0</v>
      </c>
      <c r="FU163" s="28">
        <f>(FD163*FD165)*(1-COS(RADIANS(EW163)))+FD164*(SIN(RADIANS(EW163)))</f>
        <v>0</v>
      </c>
      <c r="FW163" s="61">
        <f t="array" ref="FW163:FW165">MMULT(FS163:FU165,GG163:GG165)</f>
        <v>-0.37555852393457417</v>
      </c>
      <c r="FX163" s="13">
        <f>BX164</f>
        <v>0</v>
      </c>
      <c r="FY163" s="17">
        <v>1</v>
      </c>
      <c r="FZ163">
        <v>0</v>
      </c>
      <c r="GB163" s="73">
        <f>(FD163^2)*(1-COS(RADIANS(EY163-45)))+(COS(RADIANS(EY163-45)))</f>
        <v>-0.37781652644934782</v>
      </c>
      <c r="GC163" s="73">
        <f>(FD163*FD164)*(1-COS(RADIANS(EY163-45)))-FD165*(SIN(RADIANS(EY163-45)))</f>
        <v>0.92588048491246933</v>
      </c>
      <c r="GD163" s="73">
        <f>(FD163*FD165)*(1-COS(RADIANS(EY163-45)))+FD164*(SIN(RADIANS(EY163-45)))</f>
        <v>0</v>
      </c>
      <c r="GE163" s="10"/>
      <c r="GF163">
        <f t="array" ref="GF163:GF165">MMULT(GB163:GD165,FC163:FC165)</f>
        <v>-0.37781652644934782</v>
      </c>
      <c r="GG163" s="1">
        <f t="array" ref="GG163:GG165">MMULT(FM163:FO165,GF163:GF165)</f>
        <v>-0.37555852393457417</v>
      </c>
      <c r="GI163">
        <f>FA163+FW163</f>
        <v>0.55106428887001968</v>
      </c>
      <c r="GJ163">
        <f>GI163/(SQRT(GI163^2+GI164^2+GI165^2))</f>
        <v>0.38966129552973339</v>
      </c>
      <c r="GL163" t="e">
        <f>CH164+DC163</f>
        <v>#VALUE!</v>
      </c>
      <c r="GM163" t="e">
        <f>GL163/(SQRT(GL163^2+GL164^2+GL165^2))</f>
        <v>#VALUE!</v>
      </c>
      <c r="GO163" s="27">
        <f>FA164*FW165-FA165*FW164</f>
        <v>1.8054303924173648E-2</v>
      </c>
    </row>
    <row r="164" spans="1:197" x14ac:dyDescent="0.2">
      <c r="D164" t="s">
        <v>9</v>
      </c>
      <c r="E164" s="5">
        <f t="shared" si="255"/>
        <v>-0.33245917638779182</v>
      </c>
      <c r="F164" s="6">
        <f t="shared" si="255"/>
        <v>-0.83589252794229851</v>
      </c>
      <c r="G164" s="7">
        <f t="shared" ref="G164:G165" si="257">Q163</f>
        <v>-0.35000203322171319</v>
      </c>
      <c r="H164" s="8">
        <f t="shared" ref="H164:H165" si="258">AM163</f>
        <v>-0.90046501127088363</v>
      </c>
      <c r="J164" s="10"/>
      <c r="Q164" s="61">
        <v>-7.610323619825958E-2</v>
      </c>
      <c r="S164" s="17">
        <v>0</v>
      </c>
      <c r="T164">
        <v>1</v>
      </c>
      <c r="V164" s="73">
        <f>(T162*T164)*(1-COS(RADIANS(O162+45)))-T163*(SIN(RADIANS(O162+45)))</f>
        <v>0</v>
      </c>
      <c r="W164" s="73">
        <f>(T163*T164)*(1-COS(RADIANS(O162+45)))+T162*(SIN(RADIANS(O162+45)))</f>
        <v>0</v>
      </c>
      <c r="X164" s="73">
        <f>(T164^2)*(1-COS(RADIANS(O162+45)))+(COS(RADIANS(O162+45)))</f>
        <v>1</v>
      </c>
      <c r="Y164" s="10"/>
      <c r="Z164">
        <v>0</v>
      </c>
      <c r="AA164" s="23">
        <f>SIN(RADIANS('[1]Biaxial Input'!$F$21))*SIN(RADIANS(0))</f>
        <v>0</v>
      </c>
      <c r="AC164" s="30">
        <f>(AA162*AA164)*(1-COS(RADIANS(N162)))-AA163*(SIN(RADIANS(N162)))</f>
        <v>1.8054303924173627E-2</v>
      </c>
      <c r="AD164" s="30">
        <f>(AA163*AA164)*(1-COS(RADIANS(N162)))+AA162*(SIN(RADIANS(N162)))</f>
        <v>0.25818857491685071</v>
      </c>
      <c r="AE164" s="30">
        <f>(AA164^2)*(1-COS(RADIANS(N162)))+(COS(RADIANS(N162)))</f>
        <v>0.96592582628906831</v>
      </c>
      <c r="AG164">
        <v>-7.610323619825958E-2</v>
      </c>
      <c r="AI164" s="28">
        <f>(T162*T164)*(1-COS(RADIANS(M162)))-T163*(SIN(RADIANS(M162)))</f>
        <v>0</v>
      </c>
      <c r="AJ164" s="28">
        <f>(T163*T164)*(1-COS(RADIANS(M162)))+T162*(SIN(RADIANS(M162)))</f>
        <v>0</v>
      </c>
      <c r="AK164" s="28">
        <f>(T164^2)*(1-COS(RADIANS(M162)))+(COS(RADIANS(M162)))</f>
        <v>1</v>
      </c>
      <c r="AM164" s="61">
        <v>-0.24737743540576326</v>
      </c>
      <c r="AO164" s="17">
        <v>0</v>
      </c>
      <c r="AP164">
        <v>1</v>
      </c>
      <c r="AR164" s="73">
        <f>(T162*T162)*(1-COS(RADIANS(O162-45)))-T162*(SIN(RADIANS(O162-45)))</f>
        <v>0</v>
      </c>
      <c r="AS164" s="73">
        <f>(T163*T164)*(1-COS(RADIANS(O162-45)))+T162*(SIN(RADIANS(O162-45)))</f>
        <v>0</v>
      </c>
      <c r="AT164" s="73">
        <f>(T164^2)*(1-COS(RADIANS(O162-45)))+(COS(RADIANS(O162-45)))</f>
        <v>1</v>
      </c>
      <c r="AU164" s="10"/>
      <c r="AV164">
        <v>0</v>
      </c>
      <c r="AW164" s="1">
        <v>-0.24737743540576326</v>
      </c>
      <c r="BY164" t="s">
        <v>8</v>
      </c>
      <c r="BZ164" s="5">
        <f t="shared" ref="BZ164:CA166" si="259">BZ159</f>
        <v>0.93180266183863136</v>
      </c>
      <c r="CA164" s="6">
        <f t="shared" si="259"/>
        <v>-0.87956522186239505</v>
      </c>
      <c r="CB164" s="7">
        <f>CY163</f>
        <v>0.91992728366131293</v>
      </c>
      <c r="CC164" s="8">
        <f>DU163</f>
        <v>-0.39167312249544489</v>
      </c>
      <c r="CE164" s="9">
        <f>((SUMPRODUCT(CB164:CB166,BZ164:BZ166))*(SUMPRODUCT(CB164:CB166,CA164:CA166)))-((SUMPRODUCT(CC164:CC166,BZ164:BZ166))*(SUMPRODUCT(CC164:CC166,CA164:CA166)))</f>
        <v>3.5931088420476653E-4</v>
      </c>
      <c r="CG164">
        <v>1</v>
      </c>
      <c r="CH164" t="s">
        <v>161</v>
      </c>
      <c r="CI164" s="67"/>
      <c r="CJ164" s="1" t="s">
        <v>8</v>
      </c>
      <c r="CK164" s="5">
        <f t="shared" ref="CK164:CL166" si="260">BZ164</f>
        <v>0.93180266183863136</v>
      </c>
      <c r="CL164" s="6">
        <f t="shared" si="260"/>
        <v>-0.87956522186239505</v>
      </c>
      <c r="CM164" s="7">
        <f>FA163</f>
        <v>0.92662281280459391</v>
      </c>
      <c r="CN164" s="8">
        <f>FW163</f>
        <v>-0.37555852393457417</v>
      </c>
      <c r="CO164" s="10"/>
      <c r="CP164">
        <f t="shared" si="256"/>
        <v>0.3492962422733713</v>
      </c>
      <c r="CQ164">
        <f t="shared" si="256"/>
        <v>-0.34518112468713447</v>
      </c>
      <c r="CR164">
        <f>CJ167</f>
        <v>0</v>
      </c>
      <c r="CS164">
        <f>CM167</f>
        <v>0</v>
      </c>
      <c r="CW164" s="28"/>
      <c r="CY164" s="61">
        <v>-0.38274010447873996</v>
      </c>
      <c r="DA164" s="17">
        <v>0</v>
      </c>
      <c r="DB164">
        <v>0</v>
      </c>
      <c r="DD164" s="73">
        <f>(DB163*DB164)*(1-COS(RADIANS(CW163+45)))+DB165*(SIN(RADIANS(CW163+45)))</f>
        <v>-0.39391782569741557</v>
      </c>
      <c r="DE164" s="73">
        <f>(DB164^2)*(1-COS(RADIANS(CW163+45)))+(COS(RADIANS(CW163+45)))</f>
        <v>0.91914566125169761</v>
      </c>
      <c r="DF164" s="73">
        <f>(DB164*DB165)*(1-COS(RADIANS(CW163+45)))-DB163*(SIN(RADIANS(CW163+45)))</f>
        <v>0</v>
      </c>
      <c r="DG164" s="10"/>
      <c r="DH164">
        <v>-0.39391782569741557</v>
      </c>
      <c r="DI164" s="23">
        <f>SIN(RADIANS('[1]Biaxial Input'!$F$21))*(COS(RADIANS(0)))</f>
        <v>6.9756473744125524E-2</v>
      </c>
      <c r="DK164" s="30">
        <f>(DI163*DI164)*(1-COS(RADIANS(CV163)))+DI165*(SIN(RADIANS(CV163)))</f>
        <v>-2.3711042090011594E-3</v>
      </c>
      <c r="DL164" s="30">
        <f>(DI164^2)*(1-COS(RADIANS(CV163)))+(COS(RADIANS(CV163)))</f>
        <v>0.96609163004718956</v>
      </c>
      <c r="DM164" s="30">
        <f>(DI164*DI165)*(1-COS(RADIANS(CV163)))-DI163*(SIN(RADIANS(CV163)))</f>
        <v>-0.25818857491685071</v>
      </c>
      <c r="DO164">
        <v>-0.38274010447873996</v>
      </c>
      <c r="DQ164" s="28">
        <f>(DB163*DB164)*(1-COS(RADIANS(CU163)))+DB165*(SIN(RADIANS(CU163)))</f>
        <v>0</v>
      </c>
      <c r="DR164" s="28">
        <f>(DB164^2)*(1-COS(RADIANS(CU163)))+(COS(RADIANS(CU163)))</f>
        <v>1</v>
      </c>
      <c r="DS164" s="28">
        <f>(DB164*DB165)*(1-COS(RADIANS(CU163)))-DB163*(SIN(RADIANS(CU163)))</f>
        <v>0</v>
      </c>
      <c r="DU164" s="61">
        <v>-0.88704490991494289</v>
      </c>
      <c r="DW164" s="17">
        <v>0</v>
      </c>
      <c r="DX164">
        <v>0</v>
      </c>
      <c r="DZ164" s="73">
        <f>(DB163*DB164)*(1-COS(RADIANS(CW163-45)))+DB165*(SIN(RADIANS(CW163-45)))</f>
        <v>-0.91914566125169772</v>
      </c>
      <c r="EA164" s="73">
        <f>(DB164^2)*(1-COS(RADIANS(CW163-45)))+(COS(RADIANS(CW163-45)))</f>
        <v>-0.39391782569741551</v>
      </c>
      <c r="EB164" s="73">
        <f>(DB164*DB165)*(1-COS(RADIANS(CW163-45)))-DB163*(SIN(RADIANS(CW163-45)))</f>
        <v>0</v>
      </c>
      <c r="EC164" s="10"/>
      <c r="ED164">
        <v>-0.91914566125169772</v>
      </c>
      <c r="EE164" s="1">
        <v>-0.88704490991494289</v>
      </c>
      <c r="EG164">
        <f>CY164+DU164</f>
        <v>-1.2697850143936829</v>
      </c>
      <c r="EH164">
        <f>EG164/(SQRT(EG163^2+EG164^2+EG165^2))</f>
        <v>-0.89787359432683089</v>
      </c>
      <c r="EJ164">
        <f>Q164+AM164</f>
        <v>-0.32348067160402283</v>
      </c>
      <c r="EK164">
        <f>EJ164/(SQRT(EJ163^2+EJ164^2+EJ165^2))</f>
        <v>-0.25044379458128974</v>
      </c>
      <c r="EM164" s="23">
        <f>CY165*DU163-CY163*DU165</f>
        <v>0.25818857491685071</v>
      </c>
      <c r="EP164" s="9">
        <f>((SUMPRODUCT(CM164:CM166,BZ164:BZ166))*(SUMPRODUCT(CM164:CM166,CA164:CA166)))-((SUMPRODUCT(CN164:CN166,BZ164:BZ166))*(SUMPRODUCT(CN164:CN166,CA164:CA166)))</f>
        <v>-3.3047160661302477E-2</v>
      </c>
      <c r="EY164" s="28"/>
      <c r="EZ164" s="10"/>
      <c r="FA164" s="61">
        <v>-0.36720074301102562</v>
      </c>
      <c r="FB164" s="13">
        <f>BW165</f>
        <v>0</v>
      </c>
      <c r="FC164" s="17">
        <v>0</v>
      </c>
      <c r="FD164">
        <v>0</v>
      </c>
      <c r="FF164" s="73">
        <f>(FD163*FD164)*(1-COS(RADIANS(EY163+45)))+FD165*(SIN(RADIANS(EY163+45)))</f>
        <v>-0.37781652644934788</v>
      </c>
      <c r="FG164" s="73">
        <f>(FD164^2)*(1-COS(RADIANS(EY163+45)))+(COS(RADIANS(EY163+45)))</f>
        <v>0.92588048491246921</v>
      </c>
      <c r="FH164" s="73">
        <f>(FD164*FD165)*(1-COS(RADIANS(EY163+45)))-FD163*(SIN(RADIANS(EY163+45)))</f>
        <v>0</v>
      </c>
      <c r="FI164" s="10"/>
      <c r="FJ164">
        <v>-0.37781652644934788</v>
      </c>
      <c r="FK164" s="23">
        <f>SIN(RADIANS(176))*(COS(RADIANS(0)))</f>
        <v>6.9756473744125524E-2</v>
      </c>
      <c r="FM164" s="30">
        <f>(FK163*FK164)*(1-COS(RADIANS(EX163)))+FK165*(SIN(RADIANS(EX163)))</f>
        <v>-2.3711042090011594E-3</v>
      </c>
      <c r="FN164" s="30">
        <f>(FK164^2)*(1-COS(RADIANS(EX163)))+(COS(RADIANS(EX163)))</f>
        <v>0.96609163004718956</v>
      </c>
      <c r="FO164" s="30">
        <f>(FK164*FK165)*(1-COS(RADIANS(EX163)))-FK163*(SIN(RADIANS(EX163)))</f>
        <v>-0.25818857491685071</v>
      </c>
      <c r="FQ164">
        <v>-0.36720074301102562</v>
      </c>
      <c r="FS164" s="28">
        <f>(FD163*FD164)*(1-COS(RADIANS(EW163)))+FD165*(SIN(RADIANS(EW163)))</f>
        <v>0</v>
      </c>
      <c r="FT164" s="28">
        <f>(FD164^2)*(1-COS(RADIANS(EW163)))+(COS(RADIANS(EW163)))</f>
        <v>1</v>
      </c>
      <c r="FU164" s="28">
        <f>(FD164*FD165)*(1-COS(RADIANS(EW163)))-FD163*(SIN(RADIANS(EW163)))</f>
        <v>0</v>
      </c>
      <c r="FW164" s="61">
        <v>-0.89358954454187545</v>
      </c>
      <c r="FX164" s="13">
        <f>BX165</f>
        <v>0</v>
      </c>
      <c r="FY164" s="17">
        <v>0</v>
      </c>
      <c r="FZ164">
        <v>0</v>
      </c>
      <c r="GB164" s="73">
        <f>(FD163*FD164)*(1-COS(RADIANS(EY163-45)))+FD165*(SIN(RADIANS(EY163-45)))</f>
        <v>-0.92588048491246933</v>
      </c>
      <c r="GC164" s="73">
        <f>(FD164^2)*(1-COS(RADIANS(EY163-45)))+(COS(RADIANS(EY163-45)))</f>
        <v>-0.37781652644934782</v>
      </c>
      <c r="GD164" s="73">
        <f>(FD164*FD165)*(1-COS(RADIANS(EY163-45)))-FD163*(SIN(RADIANS(EY163-45)))</f>
        <v>0</v>
      </c>
      <c r="GE164" s="10"/>
      <c r="GF164">
        <v>-0.92588048491246933</v>
      </c>
      <c r="GG164" s="1">
        <v>-0.89358954454187545</v>
      </c>
      <c r="GI164">
        <f>FA164+FW164</f>
        <v>-1.2607902875529011</v>
      </c>
      <c r="GJ164">
        <f>GI164/(SQRT(GI163^2+GI164^2+GI165^2))</f>
        <v>-0.89151336198279352</v>
      </c>
      <c r="GL164">
        <f>CH165+DC164</f>
        <v>-3.3047160661302477E-2</v>
      </c>
      <c r="GM164" t="e">
        <f>GL164/(SQRT(GL163^2+GL164^2+GL165^2))</f>
        <v>#VALUE!</v>
      </c>
      <c r="GO164" s="27">
        <f>FA165*FW163-FA163*FW165</f>
        <v>0.25818857491685071</v>
      </c>
    </row>
    <row r="165" spans="1:197" x14ac:dyDescent="0.2">
      <c r="D165" t="s">
        <v>10</v>
      </c>
      <c r="E165" s="5">
        <f t="shared" si="255"/>
        <v>-0.33891678707829964</v>
      </c>
      <c r="F165" s="6">
        <f t="shared" si="255"/>
        <v>-3.4328125274686566E-2</v>
      </c>
      <c r="G165" s="7">
        <f t="shared" si="257"/>
        <v>-7.610323619825958E-2</v>
      </c>
      <c r="H165" s="8">
        <f t="shared" si="258"/>
        <v>-0.24737743540576326</v>
      </c>
      <c r="J165" s="10"/>
      <c r="Z165" s="10"/>
      <c r="AA165" s="10"/>
      <c r="AB165" s="10"/>
      <c r="AC165" s="10"/>
      <c r="AD165" s="10"/>
      <c r="AE165" s="10"/>
      <c r="AF165" s="10"/>
      <c r="AG165" s="10"/>
      <c r="AH165" s="10"/>
      <c r="AW165" s="1"/>
      <c r="BY165" t="s">
        <v>9</v>
      </c>
      <c r="BZ165" s="5">
        <f t="shared" si="259"/>
        <v>0.3492962422733713</v>
      </c>
      <c r="CA165" s="6">
        <f t="shared" si="259"/>
        <v>-0.34518112468713447</v>
      </c>
      <c r="CB165" s="7">
        <f>CY164</f>
        <v>-0.38274010447873996</v>
      </c>
      <c r="CC165" s="8">
        <f>DU164</f>
        <v>-0.88704490991494289</v>
      </c>
      <c r="CE165" s="10"/>
      <c r="CH165">
        <f>((SUMPRODUCT(CM164:CM166,CK164:CK166))*(SUMPRODUCT(CM164:CM166,CL164:CL166)))-((SUMPRODUCT(CN164:CN166,CK164:CK166))*(SUMPRODUCT(CN164:CN166,CL164:CL166)))</f>
        <v>-3.3047160661302477E-2</v>
      </c>
      <c r="CI165" s="67"/>
      <c r="CJ165" s="10" t="s">
        <v>9</v>
      </c>
      <c r="CK165" s="5">
        <f t="shared" si="260"/>
        <v>0.3492962422733713</v>
      </c>
      <c r="CL165" s="6">
        <f t="shared" si="260"/>
        <v>-0.34518112468713447</v>
      </c>
      <c r="CM165" s="7">
        <f>FA164</f>
        <v>-0.36720074301102562</v>
      </c>
      <c r="CN165" s="8">
        <f>FW164</f>
        <v>-0.89358954454187545</v>
      </c>
      <c r="CP165">
        <f t="shared" si="256"/>
        <v>-9.8670839279614439E-2</v>
      </c>
      <c r="CQ165">
        <f t="shared" si="256"/>
        <v>-0.32743703463395935</v>
      </c>
      <c r="CR165">
        <f>CK167</f>
        <v>0</v>
      </c>
      <c r="CS165">
        <f>CN167</f>
        <v>0</v>
      </c>
      <c r="CW165" s="28"/>
      <c r="CY165" s="61">
        <v>-8.5110546932336439E-2</v>
      </c>
      <c r="DA165" s="17">
        <v>0</v>
      </c>
      <c r="DB165">
        <v>1</v>
      </c>
      <c r="DD165" s="73">
        <f>(DB163*DB165)*(1-COS(RADIANS(CW163+45)))-DB164*(SIN(RADIANS(CW163+45)))</f>
        <v>0</v>
      </c>
      <c r="DE165" s="73">
        <f>(DB164*DB165)*(1-COS(RADIANS(CW163+45)))+DB163*(SIN(RADIANS(CW163+45)))</f>
        <v>0</v>
      </c>
      <c r="DF165" s="73">
        <f>(DB165^2)*(1-COS(RADIANS(CW163+45)))+(COS(RADIANS(CW163+45)))</f>
        <v>1</v>
      </c>
      <c r="DG165" s="10"/>
      <c r="DH165">
        <v>0</v>
      </c>
      <c r="DI165" s="23">
        <f>SIN(RADIANS('[1]Biaxial Input'!$F$21))*SIN(RADIANS(0))</f>
        <v>0</v>
      </c>
      <c r="DK165" s="30">
        <f>(DI163*DI165)*(1-COS(RADIANS(CV163)))-DI164*(SIN(RADIANS(CV163)))</f>
        <v>1.8054303924173627E-2</v>
      </c>
      <c r="DL165" s="30">
        <f>(DI164*DI165)*(1-COS(RADIANS(CV163)))+DI163*(SIN(RADIANS(CV163)))</f>
        <v>0.25818857491685071</v>
      </c>
      <c r="DM165" s="30">
        <f>(DI165^2)*(1-COS(RADIANS(CV163)))+(COS(RADIANS(CV163)))</f>
        <v>0.96592582628906831</v>
      </c>
      <c r="DO165">
        <v>-8.5110546932336439E-2</v>
      </c>
      <c r="DQ165" s="28">
        <f>(DB163*DB165)*(1-COS(RADIANS(CU163)))-DB164*(SIN(RADIANS(CU163)))</f>
        <v>0</v>
      </c>
      <c r="DR165" s="28">
        <f>(DB164*DB165)*(1-COS(RADIANS(CU163)))+DB163*(SIN(RADIANS(CU163)))</f>
        <v>0</v>
      </c>
      <c r="DS165" s="28">
        <f>(DB165^2)*(1-COS(RADIANS(CU163)))+(COS(RADIANS(CU163)))</f>
        <v>1</v>
      </c>
      <c r="DU165" s="61">
        <v>-0.24442482056587303</v>
      </c>
      <c r="DW165" s="17">
        <v>0</v>
      </c>
      <c r="DX165">
        <v>1</v>
      </c>
      <c r="DZ165" s="73">
        <f>(DB163*DB163)*(1-COS(RADIANS(CW163-45)))-DB163*(SIN(RADIANS(CW163-45)))</f>
        <v>0</v>
      </c>
      <c r="EA165" s="73">
        <f>(DB164*DB165)*(1-COS(RADIANS(CW163-45)))+DB163*(SIN(RADIANS(CW163-45)))</f>
        <v>0</v>
      </c>
      <c r="EB165" s="73">
        <f>(DB165^2)*(1-COS(RADIANS(CW163-45)))+(COS(RADIANS(CW163-45)))</f>
        <v>0.99999999999999989</v>
      </c>
      <c r="EC165" s="10"/>
      <c r="ED165">
        <v>0</v>
      </c>
      <c r="EE165" s="1">
        <v>-0.24442482056587303</v>
      </c>
      <c r="EG165">
        <f>CY165+DU165</f>
        <v>-0.32953536749820944</v>
      </c>
      <c r="EH165">
        <f>EG165/(SQRT(EG163^2+EG164^2+EG165^2))</f>
        <v>-0.23301669299878489</v>
      </c>
      <c r="EJ165">
        <f>Q165+AM165</f>
        <v>0</v>
      </c>
      <c r="EK165">
        <f>EJ165/(SQRT(EJ163^2+EJ164^2+EJ165^2))</f>
        <v>0</v>
      </c>
      <c r="EM165" s="23">
        <f>CY163*DU164-CY164*DU163</f>
        <v>-0.96592582628906842</v>
      </c>
      <c r="ER165">
        <f t="shared" ref="ER165:ES167" si="261">CK164</f>
        <v>0.93180266183863136</v>
      </c>
      <c r="ES165">
        <f t="shared" si="261"/>
        <v>-0.87956522186239505</v>
      </c>
      <c r="ET165" t="e">
        <f>#REF!</f>
        <v>#REF!</v>
      </c>
      <c r="EU165" t="e">
        <f>#REF!</f>
        <v>#REF!</v>
      </c>
      <c r="EY165" s="28"/>
      <c r="EZ165" s="10"/>
      <c r="FA165" s="61">
        <v>-8.0831782871920776E-2</v>
      </c>
      <c r="FB165" s="13">
        <f>BW166</f>
        <v>0</v>
      </c>
      <c r="FC165" s="17">
        <v>0</v>
      </c>
      <c r="FD165">
        <v>1</v>
      </c>
      <c r="FF165" s="73">
        <f>(FD163*FD165)*(1-COS(RADIANS(EY163+45)))-FD164*(SIN(RADIANS(EY163+45)))</f>
        <v>0</v>
      </c>
      <c r="FG165" s="73">
        <f>(FD164*FD165)*(1-COS(RADIANS(EY163+45)))+FD163*(SIN(RADIANS(EY163+45)))</f>
        <v>0</v>
      </c>
      <c r="FH165" s="73">
        <f>(FD165^2)*(1-COS(RADIANS(EY163+45)))+(COS(RADIANS(EY163+45)))</f>
        <v>1</v>
      </c>
      <c r="FI165" s="10"/>
      <c r="FJ165">
        <v>0</v>
      </c>
      <c r="FK165" s="23">
        <f>SIN(RADIANS(176))*SIN(RADIANS(0))</f>
        <v>0</v>
      </c>
      <c r="FM165" s="30">
        <f>(FK163*FK165)*(1-COS(RADIANS(EX163)))-FK164*(SIN(RADIANS(EX163)))</f>
        <v>1.8054303924173627E-2</v>
      </c>
      <c r="FN165" s="30">
        <f>(FK164*FK165)*(1-COS(RADIANS(EX163)))+FK163*(SIN(RADIANS(EX163)))</f>
        <v>0.25818857491685071</v>
      </c>
      <c r="FO165" s="30">
        <f>(FK165^2)*(1-COS(RADIANS(EX163)))+(COS(RADIANS(EX163)))</f>
        <v>0.96592582628906831</v>
      </c>
      <c r="FQ165">
        <v>-8.0831782871920776E-2</v>
      </c>
      <c r="FS165" s="28">
        <f>(FD163*FD165)*(1-COS(RADIANS(EW163)))-FD164*(SIN(RADIANS(EW163)))</f>
        <v>0</v>
      </c>
      <c r="FT165" s="28">
        <f>(FD164*FD165)*(1-COS(RADIANS(EW163)))+FD163*(SIN(RADIANS(EW163)))</f>
        <v>0</v>
      </c>
      <c r="FU165" s="28">
        <f>(FD165^2)*(1-COS(RADIANS(EW163)))+(COS(RADIANS(EW163)))</f>
        <v>1</v>
      </c>
      <c r="FW165" s="61">
        <v>-0.24587297733896524</v>
      </c>
      <c r="FX165" s="13">
        <f>BX166</f>
        <v>0</v>
      </c>
      <c r="FY165" s="17">
        <v>0</v>
      </c>
      <c r="FZ165">
        <v>1</v>
      </c>
      <c r="GB165" s="73">
        <f>(FD163*FD163)*(1-COS(RADIANS(EY163-45)))-FD163*(SIN(RADIANS(EY163-45)))</f>
        <v>0</v>
      </c>
      <c r="GC165" s="73">
        <f>(FD164*FD165)*(1-COS(RADIANS(EY163-45)))+FD163*(SIN(RADIANS(EY163-45)))</f>
        <v>0</v>
      </c>
      <c r="GD165" s="73">
        <f>(FD165^2)*(1-COS(RADIANS(EY163-45)))+(COS(RADIANS(EY163-45)))</f>
        <v>1</v>
      </c>
      <c r="GE165" s="10"/>
      <c r="GF165">
        <v>0</v>
      </c>
      <c r="GG165" s="1">
        <v>-0.24587297733896524</v>
      </c>
      <c r="GI165">
        <f>FA165+FW165</f>
        <v>-0.32670476021088601</v>
      </c>
      <c r="GJ165">
        <f>GI165/(SQRT(GI163^2+GI164^2+GI165^2))</f>
        <v>-0.23101515139104245</v>
      </c>
      <c r="GL165" t="e">
        <f>#REF!+DC165</f>
        <v>#REF!</v>
      </c>
      <c r="GM165" t="e">
        <f>GL165/(SQRT(GL163^2+GL164^2+GL165^2))</f>
        <v>#REF!</v>
      </c>
      <c r="GO165" s="27">
        <f>FA163*FW164-FA164*FW163</f>
        <v>-0.9659258262890682</v>
      </c>
    </row>
    <row r="166" spans="1:197" x14ac:dyDescent="0.2">
      <c r="A166" s="2" t="s">
        <v>3</v>
      </c>
      <c r="J166" s="10"/>
      <c r="Q166" s="82" t="s">
        <v>148</v>
      </c>
      <c r="R166" s="13"/>
      <c r="T166" s="10"/>
      <c r="U166" s="10"/>
      <c r="V166" s="10"/>
      <c r="W166" s="10"/>
      <c r="X166" s="10"/>
      <c r="Y166" s="10"/>
      <c r="Z166" s="80"/>
      <c r="AA166" s="23" t="s">
        <v>149</v>
      </c>
      <c r="AE166" s="1"/>
      <c r="AG166" s="80"/>
      <c r="AK166" s="13"/>
      <c r="AL166" s="81"/>
      <c r="AM166" s="82" t="s">
        <v>150</v>
      </c>
      <c r="AO166" s="13"/>
      <c r="AP166" s="13"/>
      <c r="AS166" s="1"/>
      <c r="AW166" s="1"/>
      <c r="BY166" t="s">
        <v>10</v>
      </c>
      <c r="BZ166" s="5">
        <f t="shared" si="259"/>
        <v>-9.8670839279614439E-2</v>
      </c>
      <c r="CA166" s="6">
        <f t="shared" si="259"/>
        <v>-0.32743703463395935</v>
      </c>
      <c r="CB166" s="7">
        <f>CY165</f>
        <v>-8.5110546932336439E-2</v>
      </c>
      <c r="CC166" s="8">
        <f>DU165</f>
        <v>-0.24442482056587303</v>
      </c>
      <c r="CE166" s="10"/>
      <c r="CG166" s="10" t="s">
        <v>160</v>
      </c>
      <c r="CH166" s="10">
        <f>-CH163*((EY163-CW163)/(CH165-CE164))</f>
        <v>291.81225702669207</v>
      </c>
      <c r="CI166" s="67"/>
      <c r="CJ166" s="10" t="s">
        <v>10</v>
      </c>
      <c r="CK166" s="5">
        <f t="shared" si="260"/>
        <v>-9.8670839279614439E-2</v>
      </c>
      <c r="CL166" s="6">
        <f t="shared" si="260"/>
        <v>-0.32743703463395935</v>
      </c>
      <c r="CM166" s="7">
        <f>FA165</f>
        <v>-8.0831782871920776E-2</v>
      </c>
      <c r="CN166" s="8">
        <f>FW165</f>
        <v>-0.24587297733896524</v>
      </c>
      <c r="CW166" s="28"/>
      <c r="DH166" s="10"/>
      <c r="DI166" s="10"/>
      <c r="DJ166" s="10"/>
      <c r="DK166" s="10"/>
      <c r="DL166" s="10"/>
      <c r="DM166" s="10"/>
      <c r="DN166" s="10"/>
      <c r="DO166" s="10"/>
      <c r="DP166" s="10"/>
      <c r="EE166" s="1"/>
      <c r="EI166" s="64">
        <f>(DEGREES(ACOS((EH163*EK163+EH164*EK164+EH165*EK165)/((SQRT(EH163^2+EH164^2+EH165^2))*(SQRT(EK163^2+EK164^2+EK165^2))))))</f>
        <v>97.860473188111627</v>
      </c>
      <c r="ER166">
        <f t="shared" si="261"/>
        <v>0.3492962422733713</v>
      </c>
      <c r="ES166">
        <f t="shared" si="261"/>
        <v>-0.34518112468713447</v>
      </c>
      <c r="ET166" t="e">
        <f>#REF!</f>
        <v>#REF!</v>
      </c>
      <c r="EU166" t="e">
        <f>#REF!</f>
        <v>#REF!</v>
      </c>
      <c r="EY166" s="28"/>
      <c r="EZ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GG166" s="1"/>
      <c r="GK166" s="64" t="e">
        <f>(DEGREES(ACOS((GJ163*GM163+GJ164*GM164+GJ165*GM165)/((SQRT(GJ163^2+GJ164^2+GJ165^2))*(SQRT(GM163^2+GM164^2+GM165^2))))))</f>
        <v>#VALUE!</v>
      </c>
    </row>
    <row r="167" spans="1:197" x14ac:dyDescent="0.2">
      <c r="A167" s="2">
        <f>DEGREES(ACOS(((C185*C188+C186*C189+C187*C190)/(((SQRT((C185^2)+(C186^2)+(C187^2)))*(SQRT((C188^2)+(C189^2)+(C190^2))))))))</f>
        <v>140.97094604305389</v>
      </c>
      <c r="E167" s="5" t="s">
        <v>4</v>
      </c>
      <c r="F167" s="6" t="s">
        <v>5</v>
      </c>
      <c r="G167" s="7" t="s">
        <v>6</v>
      </c>
      <c r="H167" s="8" t="s">
        <v>1</v>
      </c>
      <c r="I167">
        <v>15</v>
      </c>
      <c r="J167" s="9" t="s">
        <v>7</v>
      </c>
      <c r="K167">
        <v>15</v>
      </c>
      <c r="L167" s="10"/>
      <c r="M167" s="17">
        <f>A111</f>
        <v>10</v>
      </c>
      <c r="N167" s="17">
        <f>B111</f>
        <v>-20</v>
      </c>
      <c r="O167" s="17">
        <f>C111</f>
        <v>282.7</v>
      </c>
      <c r="Q167" s="61">
        <f t="array" ref="Q167:Q169">MMULT(AI167:AK169,AG167:AG169)</f>
        <v>0.92222114327328986</v>
      </c>
      <c r="R167" s="13"/>
      <c r="S167" s="17">
        <v>1</v>
      </c>
      <c r="T167">
        <v>0</v>
      </c>
      <c r="V167" s="73">
        <f>(T167^2)*(1-COS(RADIANS(O167+45)))+(COS(RADIANS(O167+45)))</f>
        <v>0.84526183322185577</v>
      </c>
      <c r="W167" s="73">
        <f>(T167*T168)*(1-COS(RADIANS(O167+45)))-T169*(SIN(RADIANS(O167+45)))</f>
        <v>0.5343523493898269</v>
      </c>
      <c r="X167" s="73">
        <f>(T167*T169)*(1-COS(RADIANS(O167+45)))+T168*(SIN(RADIANS(O167+45)))</f>
        <v>0</v>
      </c>
      <c r="Y167" s="10"/>
      <c r="Z167">
        <f t="array" ref="Z167:Z169">MMULT(V167:X169,S167:S169)</f>
        <v>0.84526183322185577</v>
      </c>
      <c r="AA167" s="23">
        <f>COS(RADIANS('[1]Biaxial Input'!$F$21))</f>
        <v>-0.9975640502598242</v>
      </c>
      <c r="AC167" s="30">
        <f>(AA167^2)*(1-COS(RADIANS(N167)))+(COS(RADIANS(N167)))</f>
        <v>0.99970654636555623</v>
      </c>
      <c r="AD167" s="30">
        <f>(AA167*AA168)*(1-COS(RADIANS(N167)))-AA169*(SIN(RADIANS(N167)))</f>
        <v>-4.1965824879998722E-3</v>
      </c>
      <c r="AE167" s="30">
        <f>(AA167*AA169)*(1-COS(RADIANS(N167)))+AA168*(SIN(RADIANS(N167)))</f>
        <v>-2.3858119147859059E-2</v>
      </c>
      <c r="AG167">
        <f t="array" ref="AG167:AG169">MMULT(AC167:AE169,Z167:Z169)</f>
        <v>0.84725624177671111</v>
      </c>
      <c r="AI167" s="28">
        <f>(T167^2)*(1-COS(RADIANS(M167)))+(COS(RADIANS(M167)))</f>
        <v>0.98480775301220802</v>
      </c>
      <c r="AJ167" s="28">
        <f>(T167*T168)*(1-COS(RADIANS(M167)))-T169*(SIN(RADIANS(M167)))</f>
        <v>-0.17364817766693033</v>
      </c>
      <c r="AK167" s="28">
        <f>(T167*T169)*(1-COS(RADIANS(M167)))+T168*(SIN(RADIANS(M167)))</f>
        <v>0</v>
      </c>
      <c r="AM167" s="61">
        <f t="array" ref="AM167:AM169">MMULT(AI167:AK169,AW167:AW169)</f>
        <v>-0.38500654584023475</v>
      </c>
      <c r="AN167" s="13"/>
      <c r="AO167" s="17">
        <v>1</v>
      </c>
      <c r="AP167">
        <v>0</v>
      </c>
      <c r="AR167" s="73">
        <f>(T167^2)*(1-COS(RADIANS(O167-45)))+(COS(RADIANS(O167-45)))</f>
        <v>-0.5343523493898269</v>
      </c>
      <c r="AS167" s="73">
        <f>(T167*T168)*(1-COS(RADIANS(O167-45)))-T169*(SIN(RADIANS(O167-45)))</f>
        <v>0.84526183322185577</v>
      </c>
      <c r="AT167" s="73">
        <f>(T167*T169)*(1-COS(RADIANS(O167-45)))+T168*(SIN(RADIANS(O167-45)))</f>
        <v>0</v>
      </c>
      <c r="AU167" s="10"/>
      <c r="AV167">
        <f t="array" ref="AV167:AV169">MMULT(AR167:AT169,S167:S169)</f>
        <v>-0.5343523493898269</v>
      </c>
      <c r="AW167" s="1">
        <f t="array" ref="AW167:AW169">MMULT(AC167:AE169,AV167:AV169)</f>
        <v>-0.53064833074375128</v>
      </c>
      <c r="BV167" s="2" t="s">
        <v>3</v>
      </c>
      <c r="CE167" s="10"/>
      <c r="CS167" s="15"/>
      <c r="CW167" s="28"/>
      <c r="CY167" s="82" t="s">
        <v>148</v>
      </c>
      <c r="CZ167" s="13"/>
      <c r="DB167" s="10"/>
      <c r="DC167" s="10"/>
      <c r="DD167" s="10"/>
      <c r="DE167" s="10"/>
      <c r="DF167" s="10"/>
      <c r="DG167" s="10"/>
      <c r="DH167" s="80"/>
      <c r="DI167" s="23" t="s">
        <v>149</v>
      </c>
      <c r="DM167" s="1"/>
      <c r="DO167" s="80"/>
      <c r="DS167" s="13"/>
      <c r="DT167" s="81"/>
      <c r="DU167" s="82" t="s">
        <v>150</v>
      </c>
      <c r="DW167" s="13"/>
      <c r="DX167" s="13"/>
      <c r="EA167" s="1"/>
      <c r="EE167" s="1"/>
      <c r="ER167">
        <f t="shared" si="261"/>
        <v>-9.8670839279614439E-2</v>
      </c>
      <c r="ES167">
        <f t="shared" si="261"/>
        <v>-0.32743703463395935</v>
      </c>
      <c r="ET167" t="e">
        <f>#REF!</f>
        <v>#REF!</v>
      </c>
      <c r="EU167" t="e">
        <f>#REF!</f>
        <v>#REF!</v>
      </c>
      <c r="EY167" s="28"/>
      <c r="EZ167" s="10"/>
      <c r="FA167" s="82" t="s">
        <v>148</v>
      </c>
      <c r="FB167" s="13"/>
      <c r="FD167" s="10"/>
      <c r="FE167" s="10"/>
      <c r="FF167" s="10"/>
      <c r="FG167" s="10"/>
      <c r="FH167" s="10"/>
      <c r="FI167" s="10"/>
      <c r="FJ167" s="80"/>
      <c r="FK167" s="23" t="s">
        <v>149</v>
      </c>
      <c r="FO167" s="1"/>
      <c r="FQ167" s="80"/>
      <c r="FU167" s="13"/>
      <c r="FV167" s="81"/>
      <c r="FW167" s="82" t="s">
        <v>150</v>
      </c>
      <c r="FY167" s="13"/>
      <c r="FZ167" s="13"/>
      <c r="GC167" s="1"/>
      <c r="GG167" s="1"/>
      <c r="GK167" s="13"/>
    </row>
    <row r="168" spans="1:197" x14ac:dyDescent="0.2">
      <c r="D168" t="s">
        <v>8</v>
      </c>
      <c r="E168" s="5">
        <f t="shared" ref="E168:F170" si="262">E163</f>
        <v>0.88011721234848816</v>
      </c>
      <c r="F168" s="6">
        <f t="shared" si="262"/>
        <v>-0.54781863928252683</v>
      </c>
      <c r="G168" s="7">
        <f>Q167</f>
        <v>0.92222114327328986</v>
      </c>
      <c r="H168" s="8">
        <f>AM167</f>
        <v>-0.38500654584023475</v>
      </c>
      <c r="J168" s="9">
        <f>((SUMPRODUCT(G168:G170,E168:E170))*(SUMPRODUCT(G168:(G170),F168:F170)))-((SUMPRODUCT(H168:H170,E168:E170))*(SUMPRODUCT(H168:H170,F168:F170)))</f>
        <v>-0.25339895809622331</v>
      </c>
      <c r="Q168" s="61">
        <v>-0.35102176670993795</v>
      </c>
      <c r="S168" s="17">
        <v>0</v>
      </c>
      <c r="T168">
        <v>0</v>
      </c>
      <c r="V168" s="73">
        <f>(T167*T168)*(1-COS(RADIANS(O167+45)))+T169*(SIN(RADIANS(O167+45)))</f>
        <v>-0.5343523493898269</v>
      </c>
      <c r="W168" s="73">
        <f>(T168^2)*(1-COS(RADIANS(O167+45)))+(COS(RADIANS(O167+45)))</f>
        <v>0.84526183322185577</v>
      </c>
      <c r="X168" s="73">
        <f>(T168*T169)*(1-COS(RADIANS(O167+45)))-T167*(SIN(RADIANS(O167+45)))</f>
        <v>0</v>
      </c>
      <c r="Y168" s="10"/>
      <c r="Z168">
        <v>-0.5343523493898269</v>
      </c>
      <c r="AA168" s="23">
        <f>SIN(RADIANS('[1]Biaxial Input'!$F$21))*(COS(RADIANS(0)))</f>
        <v>6.9756473744125524E-2</v>
      </c>
      <c r="AC168" s="30">
        <f>(AA167*AA168)*(1-COS(RADIANS(N167)))+AA169*(SIN(RADIANS(N167)))</f>
        <v>-4.1965824879998722E-3</v>
      </c>
      <c r="AD168" s="30">
        <f>(AA168^2)*(1-COS(RADIANS(N167)))+(COS(RADIANS(N167)))</f>
        <v>0.9399860744203522</v>
      </c>
      <c r="AE168" s="30">
        <f>(AA168*AA169)*(1-COS(RADIANS(N167)))-AA167*(SIN(RADIANS(N167)))</f>
        <v>-0.34118699944639969</v>
      </c>
      <c r="AG168">
        <v>-0.50583097826730938</v>
      </c>
      <c r="AI168" s="28">
        <f>(T167*T168)*(1-COS(RADIANS(M167)))+T169*(SIN(RADIANS(M167)))</f>
        <v>0.17364817766693033</v>
      </c>
      <c r="AJ168" s="28">
        <f>(T168^2)*(1-COS(RADIANS(M167)))+(COS(RADIANS(M167)))</f>
        <v>0.98480775301220802</v>
      </c>
      <c r="AK168" s="28">
        <f>(T168*T169)*(1-COS(RADIANS(M167)))-T167*(SIN(RADIANS(M167)))</f>
        <v>0</v>
      </c>
      <c r="AM168" s="61">
        <v>-0.8724013201590195</v>
      </c>
      <c r="AO168" s="17">
        <v>0</v>
      </c>
      <c r="AP168">
        <v>0</v>
      </c>
      <c r="AR168" s="73">
        <f>(T167*T168)*(1-COS(RADIANS(O167-45)))+T169*(SIN(RADIANS(O167-45)))</f>
        <v>-0.84526183322185577</v>
      </c>
      <c r="AS168" s="73">
        <f>(T168^2)*(1-COS(RADIANS(O167-45)))+(COS(RADIANS(O167-45)))</f>
        <v>-0.5343523493898269</v>
      </c>
      <c r="AT168" s="73">
        <f>(T168*T169)*(1-COS(RADIANS(O167-45)))-T167*(SIN(RADIANS(O167-45)))</f>
        <v>0</v>
      </c>
      <c r="AU168" s="10"/>
      <c r="AV168">
        <v>-0.84526183322185577</v>
      </c>
      <c r="AW168" s="1">
        <v>-0.79229189875569173</v>
      </c>
      <c r="AX168" s="10"/>
      <c r="AY168" t="s">
        <v>12</v>
      </c>
      <c r="AZ168" t="s">
        <v>13</v>
      </c>
      <c r="BA168" t="s">
        <v>14</v>
      </c>
      <c r="BB168" t="s">
        <v>15</v>
      </c>
      <c r="BC168" t="s">
        <v>16</v>
      </c>
      <c r="BD168" t="s">
        <v>17</v>
      </c>
      <c r="BE168" s="10"/>
      <c r="BV168" s="2" t="e">
        <f>DEGREES(ACOS(((CH100*CG102+#REF!*#REF!+#REF!*CG104)/(((SQRT((CH100^2)+(#REF!^2)+(#REF!^2)))*(SQRT((CG102^2)+(#REF!^2)+(CG104^2))))))))</f>
        <v>#REF!</v>
      </c>
      <c r="BZ168" s="5" t="s">
        <v>4</v>
      </c>
      <c r="CA168" s="6" t="s">
        <v>5</v>
      </c>
      <c r="CB168" s="7" t="s">
        <v>6</v>
      </c>
      <c r="CC168" s="8" t="s">
        <v>1</v>
      </c>
      <c r="CD168">
        <v>15</v>
      </c>
      <c r="CE168" s="9" t="s">
        <v>7</v>
      </c>
      <c r="CG168" s="90" t="s">
        <v>157</v>
      </c>
      <c r="CH168" s="61">
        <f>CE169-((CH170-CE169)/(EY168-CW168))*CW168</f>
        <v>9.455061177177237</v>
      </c>
      <c r="CI168" s="10"/>
      <c r="CK168" s="5" t="s">
        <v>4</v>
      </c>
      <c r="CL168" s="6" t="s">
        <v>5</v>
      </c>
      <c r="CM168" s="7" t="s">
        <v>6</v>
      </c>
      <c r="CN168" s="8" t="s">
        <v>1</v>
      </c>
      <c r="CO168" s="10"/>
      <c r="CP168">
        <f t="shared" ref="CP168:CQ170" si="263">BZ169</f>
        <v>0.93180266183863136</v>
      </c>
      <c r="CQ168">
        <f t="shared" si="263"/>
        <v>-0.87956522186239505</v>
      </c>
      <c r="CR168">
        <f>CI172</f>
        <v>0</v>
      </c>
      <c r="CS168">
        <f>CL172</f>
        <v>0</v>
      </c>
      <c r="CU168" s="17">
        <f>CU72</f>
        <v>10</v>
      </c>
      <c r="CV168" s="17">
        <f>CV72</f>
        <v>-20</v>
      </c>
      <c r="CW168" s="31">
        <f>CH75</f>
        <v>282.3578820477681</v>
      </c>
      <c r="CY168" s="61">
        <f t="array" ref="CY168:CY170">MMULT(DQ168:DS170,DO168:DO170)</f>
        <v>0.91990580992067172</v>
      </c>
      <c r="CZ168" s="13"/>
      <c r="DA168" s="17">
        <v>1</v>
      </c>
      <c r="DB168">
        <v>0</v>
      </c>
      <c r="DD168" s="73">
        <f>(DB168^2)*(1-COS(RADIANS(CW168+45)))+(COS(RADIANS(CW168+45)))</f>
        <v>0.8420561206701066</v>
      </c>
      <c r="DE168" s="73">
        <f>(DB168*DB169)*(1-COS(RADIANS(CW168+45)))-DB170*(SIN(RADIANS(CW168+45)))</f>
        <v>0.53938992356365989</v>
      </c>
      <c r="DF168" s="73">
        <f>(DB168*DB170)*(1-COS(RADIANS(CW168+45)))+DB169*(SIN(RADIANS(CW168+45)))</f>
        <v>0</v>
      </c>
      <c r="DG168" s="10"/>
      <c r="DH168">
        <f t="array" ref="DH168:DH170">MMULT(DD168:DF170,DA168:DA170)</f>
        <v>0.8420561206701066</v>
      </c>
      <c r="DI168" s="23">
        <f>COS(RADIANS('[1]Biaxial Input'!$F$21))</f>
        <v>-0.9975640502598242</v>
      </c>
      <c r="DK168" s="30">
        <f>(DI168^2)*(1-COS(RADIANS(CV168)))+(COS(RADIANS(CV168)))</f>
        <v>0.99970654636555623</v>
      </c>
      <c r="DL168" s="30">
        <f>(DI168*DI169)*(1-COS(RADIANS(CV168)))-DI170*(SIN(RADIANS(CV168)))</f>
        <v>-4.1965824879998722E-3</v>
      </c>
      <c r="DM168" s="30">
        <f>(DI168*DI170)*(1-COS(RADIANS(CV168)))+DI169*(SIN(RADIANS(CV168)))</f>
        <v>-2.3858119147859059E-2</v>
      </c>
      <c r="DO168">
        <f t="array" ref="DO168:DO170">MMULT(DK168:DM170,DH168:DH170)</f>
        <v>0.84407261054852112</v>
      </c>
      <c r="DQ168" s="28">
        <f>(DB168^2)*(1-COS(RADIANS(CU168)))+(COS(RADIANS(CU168)))</f>
        <v>0.98480775301220802</v>
      </c>
      <c r="DR168" s="28">
        <f>(DB168*DB169)*(1-COS(RADIANS(CU168)))-DB170*(SIN(RADIANS(CU168)))</f>
        <v>-0.17364817766693033</v>
      </c>
      <c r="DS168" s="28">
        <f>(DB168*DB170)*(1-COS(RADIANS(CU168)))+DB169*(SIN(RADIANS(CU168)))</f>
        <v>0</v>
      </c>
      <c r="DU168" s="61">
        <f t="array" ref="DU168:DU170">MMULT(DQ168:DS170,EE168:EE170)</f>
        <v>-0.39050631021062399</v>
      </c>
      <c r="DV168" s="13"/>
      <c r="DW168" s="17">
        <v>1</v>
      </c>
      <c r="DX168">
        <v>0</v>
      </c>
      <c r="DZ168" s="73">
        <f>(DB168^2)*(1-COS(RADIANS(CW168-45)))+(COS(RADIANS(CW168-45)))</f>
        <v>-0.53938992356366067</v>
      </c>
      <c r="EA168" s="73">
        <f>(DB168*DB169)*(1-COS(RADIANS(CW168-45)))-DB170*(SIN(RADIANS(CW168-45)))</f>
        <v>0.84205612067010616</v>
      </c>
      <c r="EB168" s="73">
        <f>(DB168*DB170)*(1-COS(RADIANS(CW168-45)))+DB169*(SIN(RADIANS(CW168-45)))</f>
        <v>0</v>
      </c>
      <c r="EC168" s="10"/>
      <c r="ED168">
        <f t="array" ref="ED168:ED170">MMULT(DZ168:EB170,DA168:DA170)</f>
        <v>-0.53938992356366067</v>
      </c>
      <c r="EE168" s="1">
        <f t="array" ref="EE168:EE170">MMULT(DK168:DM170,ED168:ED170)</f>
        <v>-0.53569787966029125</v>
      </c>
      <c r="EG168">
        <f>CY168+DU168</f>
        <v>0.52939949971004774</v>
      </c>
      <c r="EH168">
        <f>EG168/(SQRT(EG168^2+EG169^2+EG170^2))</f>
        <v>0.37434197620174059</v>
      </c>
      <c r="EJ168">
        <f>Q168+AM168</f>
        <v>-1.2234230868689575</v>
      </c>
      <c r="EK168">
        <f>EJ168/(SQRT(EJ168^2+EJ169^2+EJ170^2))</f>
        <v>-0.93519213863591832</v>
      </c>
      <c r="EM168" s="23">
        <f>CY169*DU170-CY170*DU169</f>
        <v>-3.5750839988414662E-2</v>
      </c>
      <c r="EO168" s="15">
        <v>15</v>
      </c>
      <c r="EP168" s="9" t="s">
        <v>7</v>
      </c>
      <c r="EW168" s="17">
        <f>CU168</f>
        <v>10</v>
      </c>
      <c r="EX168" s="17">
        <f>CV168</f>
        <v>-20</v>
      </c>
      <c r="EY168" s="31">
        <f>1+CW168</f>
        <v>283.3578820477681</v>
      </c>
      <c r="EZ168" s="10"/>
      <c r="FA168" s="61">
        <f t="array" ref="FA168:FA170">MMULT(FS168:FU170,FQ168:FQ170)</f>
        <v>0.92658097865227673</v>
      </c>
      <c r="FB168" s="13">
        <f>BW169</f>
        <v>0</v>
      </c>
      <c r="FC168" s="17">
        <v>1</v>
      </c>
      <c r="FD168">
        <v>0</v>
      </c>
      <c r="FF168" s="73">
        <f>(FD168^2)*(1-COS(RADIANS(EY168+45)))+(COS(RADIANS(EY168+45)))</f>
        <v>0.85134152361854631</v>
      </c>
      <c r="FG168" s="73">
        <f>(FD168*FD169)*(1-COS(RADIANS(EY168+45)))-FD170*(SIN(RADIANS(EY168+45)))</f>
        <v>0.52461186620477063</v>
      </c>
      <c r="FH168" s="73">
        <f>(FD168*FD170)*(1-COS(RADIANS(EY168+45)))+FD169*(SIN(RADIANS(EY168+45)))</f>
        <v>0</v>
      </c>
      <c r="FI168" s="10"/>
      <c r="FJ168">
        <f t="array" ref="FJ168:FJ170">MMULT(FF168:FH170,FC168:FC170)</f>
        <v>0.85134152361854631</v>
      </c>
      <c r="FK168" s="23">
        <f>COS(RADIANS(176))</f>
        <v>-0.9975640502598242</v>
      </c>
      <c r="FM168" s="30">
        <f>(FK168^2)*(1-COS(RADIANS(EX168)))+(COS(RADIANS(EX168)))</f>
        <v>0.99970654636555623</v>
      </c>
      <c r="FN168" s="30">
        <f>(FK168*FK169)*(1-COS(RADIANS(EX168)))-FK170*(SIN(RADIANS(EX168)))</f>
        <v>-4.1965824879998722E-3</v>
      </c>
      <c r="FO168" s="30">
        <f>(FK168*FK170)*(1-COS(RADIANS(EX168)))+FK169*(SIN(RADIANS(EX168)))</f>
        <v>-2.3858119147859059E-2</v>
      </c>
      <c r="FQ168">
        <f t="array" ref="FQ168:FQ170">MMULT(FM168:FO170,FJ168:FJ170)</f>
        <v>0.85329327132499944</v>
      </c>
      <c r="FS168" s="28">
        <f>(FD168^2)*(1-COS(RADIANS(EW168)))+(COS(RADIANS(EW168)))</f>
        <v>0.98480775301220802</v>
      </c>
      <c r="FT168" s="28">
        <f>(FD168*FD169)*(1-COS(RADIANS(EW168)))-FD170*(SIN(RADIANS(EW168)))</f>
        <v>-0.17364817766693033</v>
      </c>
      <c r="FU168" s="28">
        <f>(FD168*FD170)*(1-COS(RADIANS(EW168)))+FD169*(SIN(RADIANS(EW168)))</f>
        <v>0</v>
      </c>
      <c r="FW168" s="61">
        <f t="array" ref="FW168:FW170">MMULT(FS168:FU170,GG168:GG170)</f>
        <v>-0.3743922641293646</v>
      </c>
      <c r="FX168" s="13">
        <f>BX169</f>
        <v>0</v>
      </c>
      <c r="FY168" s="17">
        <v>1</v>
      </c>
      <c r="FZ168">
        <v>0</v>
      </c>
      <c r="GB168" s="73">
        <f>(FD168^2)*(1-COS(RADIANS(EY168-45)))+(COS(RADIANS(EY168-45)))</f>
        <v>-0.52461186620477063</v>
      </c>
      <c r="GC168" s="73">
        <f>(FD168*FD169)*(1-COS(RADIANS(EY168-45)))-FD170*(SIN(RADIANS(EY168-45)))</f>
        <v>0.85134152361854631</v>
      </c>
      <c r="GD168" s="73">
        <f>(FD168*FD170)*(1-COS(RADIANS(EY168-45)))+FD169*(SIN(RADIANS(EY168-45)))</f>
        <v>0</v>
      </c>
      <c r="GE168" s="10"/>
      <c r="GF168">
        <f t="array" ref="GF168:GF170">MMULT(GB168:GD170,FC168:FC170)</f>
        <v>-0.52461186620477063</v>
      </c>
      <c r="GG168" s="1">
        <f t="array" ref="GG168:GG170">MMULT(FM168:FO170,GF168:GF170)</f>
        <v>-0.52088519201663586</v>
      </c>
      <c r="GI168">
        <f>FA168+FW168</f>
        <v>0.55218871452291207</v>
      </c>
      <c r="GJ168">
        <f>GI168/(SQRT(GI168^2+GI169^2+GI170^2))</f>
        <v>0.3904563845338338</v>
      </c>
      <c r="GL168" t="e">
        <f>CH169+DC168</f>
        <v>#VALUE!</v>
      </c>
      <c r="GM168" t="e">
        <f>GL168/(SQRT(GL168^2+GL169^2+GL170^2))</f>
        <v>#VALUE!</v>
      </c>
      <c r="GO168" s="27">
        <f>FA169*FW170-FA170*FW169</f>
        <v>-3.5750839988414662E-2</v>
      </c>
    </row>
    <row r="169" spans="1:197" x14ac:dyDescent="0.2">
      <c r="D169" t="s">
        <v>9</v>
      </c>
      <c r="E169" s="5">
        <f t="shared" si="262"/>
        <v>-0.33245917638779182</v>
      </c>
      <c r="F169" s="6">
        <f t="shared" si="262"/>
        <v>-0.83589252794229851</v>
      </c>
      <c r="G169" s="7">
        <f t="shared" ref="G169:G170" si="264">Q168</f>
        <v>-0.35102176670993795</v>
      </c>
      <c r="H169" s="8">
        <f t="shared" ref="H169:H170" si="265">AM168</f>
        <v>-0.8724013201590195</v>
      </c>
      <c r="J169" s="10"/>
      <c r="Q169" s="61">
        <v>-0.16214771720730445</v>
      </c>
      <c r="S169" s="17">
        <v>0</v>
      </c>
      <c r="T169">
        <v>1</v>
      </c>
      <c r="V169" s="73">
        <f>(T167*T169)*(1-COS(RADIANS(O167+45)))-T168*(SIN(RADIANS(O167+45)))</f>
        <v>0</v>
      </c>
      <c r="W169" s="73">
        <f>(T168*T169)*(1-COS(RADIANS(O167+45)))+T167*(SIN(RADIANS(O167+45)))</f>
        <v>0</v>
      </c>
      <c r="X169" s="73">
        <f>(T169^2)*(1-COS(RADIANS(O167+45)))+(COS(RADIANS(O167+45)))</f>
        <v>1</v>
      </c>
      <c r="Y169" s="10"/>
      <c r="Z169">
        <v>0</v>
      </c>
      <c r="AA169" s="23">
        <f>SIN(RADIANS('[1]Biaxial Input'!$F$21))*SIN(RADIANS(0))</f>
        <v>0</v>
      </c>
      <c r="AC169" s="30">
        <f>(AA167*AA169)*(1-COS(RADIANS(N167)))-AA168*(SIN(RADIANS(N167)))</f>
        <v>2.3858119147859059E-2</v>
      </c>
      <c r="AD169" s="30">
        <f>(AA168*AA169)*(1-COS(RADIANS(N167)))+AA167*(SIN(RADIANS(N167)))</f>
        <v>0.34118699944639969</v>
      </c>
      <c r="AE169" s="30">
        <f>(AA169^2)*(1-COS(RADIANS(N167)))+(COS(RADIANS(N167)))</f>
        <v>0.93969262078590843</v>
      </c>
      <c r="AG169">
        <v>-0.16214771720730445</v>
      </c>
      <c r="AI169" s="28">
        <f>(T167*T169)*(1-COS(RADIANS(M167)))-T168*(SIN(RADIANS(M167)))</f>
        <v>0</v>
      </c>
      <c r="AJ169" s="28">
        <f>(T168*T169)*(1-COS(RADIANS(M167)))+T167*(SIN(RADIANS(M167)))</f>
        <v>0</v>
      </c>
      <c r="AK169" s="28">
        <f>(T169^2)*(1-COS(RADIANS(M167)))+(COS(RADIANS(M167)))</f>
        <v>1</v>
      </c>
      <c r="AM169" s="61">
        <v>-0.30114099064220901</v>
      </c>
      <c r="AO169" s="17">
        <v>0</v>
      </c>
      <c r="AP169">
        <v>1</v>
      </c>
      <c r="AR169" s="73">
        <f>(T167*T167)*(1-COS(RADIANS(O167-45)))-T167*(SIN(RADIANS(O167-45)))</f>
        <v>0</v>
      </c>
      <c r="AS169" s="73">
        <f>(T168*T169)*(1-COS(RADIANS(O167-45)))+T167*(SIN(RADIANS(O167-45)))</f>
        <v>0</v>
      </c>
      <c r="AT169" s="73">
        <f>(T169^2)*(1-COS(RADIANS(O167-45)))+(COS(RADIANS(O167-45)))</f>
        <v>1</v>
      </c>
      <c r="AU169" s="10"/>
      <c r="AV169">
        <v>0</v>
      </c>
      <c r="AW169" s="1">
        <v>-0.30114099064220901</v>
      </c>
      <c r="AX169" s="10"/>
      <c r="AY169" s="11">
        <f>(G98^2)*F98+G98*G99*F99+G98*G100*F100-((H98^2)*F98+H98*H99*F99+H98*H100*F100)</f>
        <v>0.24110870049318006</v>
      </c>
      <c r="AZ169" s="12">
        <f>G98*G99*F98+(G99^2)*F99+G99*G100*F100-(H98*H99*F98+(H99^2)*F99+H99*H100*F100)</f>
        <v>0.96989080538049011</v>
      </c>
      <c r="BA169" s="12">
        <f>G98*G100*F98+G99*G100*F99+(G100^2)*F100-(H98*H100*F98+H99*H100*F99+(H100^2)*F100)</f>
        <v>0</v>
      </c>
      <c r="BB169" s="12">
        <f>(G98^2)*E98+G98*G99*E99+G98*G100*E100-((H98^2)*E98+H98*H99*E99+H98*H100*E100)</f>
        <v>0.84192321310481921</v>
      </c>
      <c r="BC169" s="12">
        <f>G98*G99*E98+(G99^2)*E99+G99*G100*E100-(H98*H99*E98+(H99^2)*E99+H99*H100*E100)</f>
        <v>-0.41988178654447444</v>
      </c>
      <c r="BD169" s="24">
        <f>G98*G100*E98+G99*G100*E99+(G100^2)*E100-(H98*H100*E98+H99*H100*E99+(H100^2)*E100)</f>
        <v>0</v>
      </c>
      <c r="BE169" s="10">
        <f>J98</f>
        <v>-0.11024518099186574</v>
      </c>
      <c r="BY169" t="s">
        <v>8</v>
      </c>
      <c r="BZ169" s="5">
        <f t="shared" ref="BZ169:CA171" si="266">BZ164</f>
        <v>0.93180266183863136</v>
      </c>
      <c r="CA169" s="6">
        <f t="shared" si="266"/>
        <v>-0.87956522186239505</v>
      </c>
      <c r="CB169" s="7">
        <f>CY168</f>
        <v>0.91990580992067172</v>
      </c>
      <c r="CC169" s="8">
        <f>DU168</f>
        <v>-0.39050631021062399</v>
      </c>
      <c r="CE169" s="9">
        <f>((SUMPRODUCT(CB169:CB171,BZ169:BZ171))*(SUMPRODUCT(CB169:(CB171),CA169:CA171)))-((SUMPRODUCT(CC169:CC171,BZ169:BZ171))*(SUMPRODUCT(CC169:CC171,CA169:CA171)))</f>
        <v>1.4617078074707912E-5</v>
      </c>
      <c r="CG169">
        <v>1</v>
      </c>
      <c r="CH169" t="s">
        <v>161</v>
      </c>
      <c r="CI169" s="67"/>
      <c r="CJ169" s="1" t="s">
        <v>8</v>
      </c>
      <c r="CK169" s="5">
        <f t="shared" ref="CK169:CL171" si="267">BZ169</f>
        <v>0.93180266183863136</v>
      </c>
      <c r="CL169" s="6">
        <f t="shared" si="267"/>
        <v>-0.87956522186239505</v>
      </c>
      <c r="CM169" s="7">
        <f>FA168</f>
        <v>0.92658097865227673</v>
      </c>
      <c r="CN169" s="8">
        <f>FW168</f>
        <v>-0.3743922641293646</v>
      </c>
      <c r="CO169" s="10"/>
      <c r="CP169">
        <f t="shared" si="263"/>
        <v>0.3492962422733713</v>
      </c>
      <c r="CQ169">
        <f t="shared" si="263"/>
        <v>-0.34518112468713447</v>
      </c>
      <c r="CR169">
        <f>CJ172</f>
        <v>0</v>
      </c>
      <c r="CS169">
        <f>CM172</f>
        <v>0</v>
      </c>
      <c r="CW169" s="28"/>
      <c r="CY169" s="61">
        <v>-0.35622466030699562</v>
      </c>
      <c r="DA169" s="17">
        <v>0</v>
      </c>
      <c r="DB169">
        <v>0</v>
      </c>
      <c r="DD169" s="73">
        <f>(DB168*DB169)*(1-COS(RADIANS(CW168+45)))+DB170*(SIN(RADIANS(CW168+45)))</f>
        <v>-0.53938992356365989</v>
      </c>
      <c r="DE169" s="73">
        <f>(DB169^2)*(1-COS(RADIANS(CW168+45)))+(COS(RADIANS(CW168+45)))</f>
        <v>0.8420561206701066</v>
      </c>
      <c r="DF169" s="73">
        <f>(DB169*DB170)*(1-COS(RADIANS(CW168+45)))-DB168*(SIN(RADIANS(CW168+45)))</f>
        <v>0</v>
      </c>
      <c r="DG169" s="10"/>
      <c r="DH169">
        <v>-0.53938992356365989</v>
      </c>
      <c r="DI169" s="23">
        <f>SIN(RADIANS('[1]Biaxial Input'!$F$21))*(COS(RADIANS(0)))</f>
        <v>6.9756473744125524E-2</v>
      </c>
      <c r="DK169" s="30">
        <f>(DI168*DI169)*(1-COS(RADIANS(CV168)))+DI170*(SIN(RADIANS(CV168)))</f>
        <v>-4.1965824879998722E-3</v>
      </c>
      <c r="DL169" s="30">
        <f>(DI169^2)*(1-COS(RADIANS(CV168)))+(COS(RADIANS(CV168)))</f>
        <v>0.9399860744203522</v>
      </c>
      <c r="DM169" s="30">
        <f>(DI169*DI170)*(1-COS(RADIANS(CV168)))-DI168*(SIN(RADIANS(CV168)))</f>
        <v>-0.34118699944639969</v>
      </c>
      <c r="DO169">
        <v>-0.51055277480241579</v>
      </c>
      <c r="DQ169" s="28">
        <f>(DB168*DB169)*(1-COS(RADIANS(CU168)))+DB170*(SIN(RADIANS(CU168)))</f>
        <v>0.17364817766693033</v>
      </c>
      <c r="DR169" s="28">
        <f>(DB169^2)*(1-COS(RADIANS(CU168)))+(COS(RADIANS(CU168)))</f>
        <v>0.98480775301220802</v>
      </c>
      <c r="DS169" s="28">
        <f>(DB169*DB170)*(1-COS(RADIANS(CU168)))-DB168*(SIN(RADIANS(CU168)))</f>
        <v>0</v>
      </c>
      <c r="DU169" s="61">
        <v>-0.8702897997268102</v>
      </c>
      <c r="DW169" s="17">
        <v>0</v>
      </c>
      <c r="DX169">
        <v>0</v>
      </c>
      <c r="DZ169" s="73">
        <f>(DB168*DB169)*(1-COS(RADIANS(CW168-45)))+DB170*(SIN(RADIANS(CW168-45)))</f>
        <v>-0.84205612067010616</v>
      </c>
      <c r="EA169" s="73">
        <f>(DB169^2)*(1-COS(RADIANS(CW168-45)))+(COS(RADIANS(CW168-45)))</f>
        <v>-0.53938992356366067</v>
      </c>
      <c r="EB169" s="73">
        <f>(DB169*DB170)*(1-COS(RADIANS(CW168-45)))-DB168*(SIN(RADIANS(CW168-45)))</f>
        <v>0</v>
      </c>
      <c r="EC169" s="10"/>
      <c r="ED169">
        <v>-0.84205612067010616</v>
      </c>
      <c r="EE169" s="1">
        <v>-0.78925743300289264</v>
      </c>
      <c r="EG169">
        <f>CY169+DU169</f>
        <v>-1.2265144600338058</v>
      </c>
      <c r="EH169">
        <f>EG169/(SQRT(EG168^2+EG169^2+EG170^2))</f>
        <v>-0.86727669191326118</v>
      </c>
      <c r="EJ169">
        <f>Q169+AM169</f>
        <v>-0.46328870784951348</v>
      </c>
      <c r="EK169">
        <f>EJ169/(SQRT(EJ168^2+EJ169^2+EJ170^2))</f>
        <v>-0.35414074014941749</v>
      </c>
      <c r="EM169" s="23">
        <f>CY170*DU168-CY168*DU170</f>
        <v>0.34014652119437255</v>
      </c>
      <c r="EP169" s="9">
        <f>((SUMPRODUCT(CM169:CM171,BZ169:BZ171))*(SUMPRODUCT(CM169:CM171,CA169:CA171)))-((SUMPRODUCT(CN169:CN171,BZ169:BZ171))*(SUMPRODUCT(CN169:CN171,CA169:CA171)))</f>
        <v>-3.3471420186150125E-2</v>
      </c>
      <c r="EY169" s="28"/>
      <c r="EZ169" s="10"/>
      <c r="FA169" s="61">
        <v>-0.34098175426276378</v>
      </c>
      <c r="FB169" s="13">
        <f>BW170</f>
        <v>0</v>
      </c>
      <c r="FC169" s="17">
        <v>0</v>
      </c>
      <c r="FD169">
        <v>0</v>
      </c>
      <c r="FF169" s="73">
        <f>(FD168*FD169)*(1-COS(RADIANS(EY168+45)))+FD170*(SIN(RADIANS(EY168+45)))</f>
        <v>-0.52461186620477063</v>
      </c>
      <c r="FG169" s="73">
        <f>(FD169^2)*(1-COS(RADIANS(EY168+45)))+(COS(RADIANS(EY168+45)))</f>
        <v>0.85134152361854631</v>
      </c>
      <c r="FH169" s="73">
        <f>(FD169*FD170)*(1-COS(RADIANS(EY168+45)))-FD168*(SIN(RADIANS(EY168+45)))</f>
        <v>0</v>
      </c>
      <c r="FI169" s="10"/>
      <c r="FJ169">
        <v>-0.52461186620477063</v>
      </c>
      <c r="FK169" s="23">
        <f>SIN(RADIANS(176))*(COS(RADIANS(0)))</f>
        <v>6.9756473744125524E-2</v>
      </c>
      <c r="FM169" s="30">
        <f>(FK168*FK169)*(1-COS(RADIANS(EX168)))+FK170*(SIN(RADIANS(EX168)))</f>
        <v>-4.1965824879998722E-3</v>
      </c>
      <c r="FN169" s="30">
        <f>(FK169^2)*(1-COS(RADIANS(EX168)))+(COS(RADIANS(EX168)))</f>
        <v>0.9399860744203522</v>
      </c>
      <c r="FO169" s="30">
        <f>(FK169*FK170)*(1-COS(RADIANS(EX168)))-FK168*(SIN(RADIANS(EX168)))</f>
        <v>-0.34118699944639969</v>
      </c>
      <c r="FQ169">
        <v>-0.4967005736374821</v>
      </c>
      <c r="FS169" s="28">
        <f>(FD168*FD169)*(1-COS(RADIANS(EW168)))+FD170*(SIN(RADIANS(EW168)))</f>
        <v>0.17364817766693033</v>
      </c>
      <c r="FT169" s="28">
        <f>(FD169^2)*(1-COS(RADIANS(EW168)))+(COS(RADIANS(EW168)))</f>
        <v>0.98480775301220802</v>
      </c>
      <c r="FU169" s="28">
        <f>(FD169*FD170)*(1-COS(RADIANS(EW168)))-FD168*(SIN(RADIANS(EW168)))</f>
        <v>0</v>
      </c>
      <c r="FW169" s="61">
        <v>-0.8763742279296296</v>
      </c>
      <c r="FX169" s="13">
        <f>BX170</f>
        <v>0</v>
      </c>
      <c r="FY169" s="17">
        <v>0</v>
      </c>
      <c r="FZ169">
        <v>0</v>
      </c>
      <c r="GB169" s="73">
        <f>(FD168*FD169)*(1-COS(RADIANS(EY168-45)))+FD170*(SIN(RADIANS(EY168-45)))</f>
        <v>-0.85134152361854631</v>
      </c>
      <c r="GC169" s="73">
        <f>(FD169^2)*(1-COS(RADIANS(EY168-45)))+(COS(RADIANS(EY168-45)))</f>
        <v>-0.52461186620477063</v>
      </c>
      <c r="GD169" s="73">
        <f>(FD169*FD170)*(1-COS(RADIANS(EY168-45)))-FD168*(SIN(RADIANS(EY168-45)))</f>
        <v>0</v>
      </c>
      <c r="GE169" s="10"/>
      <c r="GF169">
        <v>-0.85134152361854631</v>
      </c>
      <c r="GG169" s="1">
        <v>-0.79804759980652706</v>
      </c>
      <c r="GI169">
        <f>FA169+FW169</f>
        <v>-1.2173559821923934</v>
      </c>
      <c r="GJ169">
        <f>GI169/(SQRT(GI168^2+GI169^2+GI170^2))</f>
        <v>-0.86080067012625139</v>
      </c>
      <c r="GL169">
        <f>CH170+DC169</f>
        <v>-3.3471420186150125E-2</v>
      </c>
      <c r="GM169" t="e">
        <f>GL169/(SQRT(GL168^2+GL169^2+GL170^2))</f>
        <v>#VALUE!</v>
      </c>
      <c r="GO169" s="27">
        <f>FA170*FW168-FA168*FW170</f>
        <v>0.34014652119437261</v>
      </c>
    </row>
    <row r="170" spans="1:197" x14ac:dyDescent="0.2">
      <c r="D170" t="s">
        <v>10</v>
      </c>
      <c r="E170" s="5">
        <f t="shared" si="262"/>
        <v>-0.33891678707829964</v>
      </c>
      <c r="F170" s="6">
        <f t="shared" si="262"/>
        <v>-3.4328125274686566E-2</v>
      </c>
      <c r="G170" s="7">
        <f t="shared" si="264"/>
        <v>-0.16214771720730445</v>
      </c>
      <c r="H170" s="8">
        <f t="shared" si="265"/>
        <v>-0.30114099064220901</v>
      </c>
      <c r="J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W170" s="1"/>
      <c r="AX170" s="10"/>
      <c r="AY170" s="11">
        <f>(G103^2)*F103+G103*G104*F104+G103*G105*F105-((H103^2)*F103+H103*H104*F104+H103*H105*F105)</f>
        <v>0.31647661165648461</v>
      </c>
      <c r="AZ170" s="12">
        <f>G103*G104*F103+(G104^2)*F104+G104*G105*F105-(H103*H104*F103+(H104^2)*F104+H104*H105*F105)</f>
        <v>0.93843996714476785</v>
      </c>
      <c r="BA170" s="12">
        <f>G103*G105*F103+G104*G105*F104+(G105^2)*F105-(H103*H105*F103+H104*H105*F104+(H105^2)*F105)</f>
        <v>-8.3834285410118461E-2</v>
      </c>
      <c r="BB170" s="12">
        <f>(G103^2)*E103+G103*G104*E104+G103*G105*E105-((H103^2)*E103+H103*H104*E104+H103*H105*E105)</f>
        <v>0.7812403997343218</v>
      </c>
      <c r="BC170" s="12">
        <f>G103*G104*E103+(G104^2)*E104+G104*G105*E105-(H103*H104*E103+(H104^2)*E104+H104*H105*E105)</f>
        <v>-0.50759098170050687</v>
      </c>
      <c r="BD170" s="24">
        <f>G103*G105*E103+G104*G105*E104+(G105^2)*E105-(H103*H105*E103+H104*H105*E104+(H105^2)*E105)</f>
        <v>3.9532447287178016E-2</v>
      </c>
      <c r="BE170" s="10">
        <f>J103</f>
        <v>-5.0436186835330632E-3</v>
      </c>
      <c r="BY170" t="s">
        <v>9</v>
      </c>
      <c r="BZ170" s="5">
        <f t="shared" si="266"/>
        <v>0.3492962422733713</v>
      </c>
      <c r="CA170" s="6">
        <f t="shared" si="266"/>
        <v>-0.34518112468713447</v>
      </c>
      <c r="CB170" s="7">
        <f>CY169</f>
        <v>-0.35622466030699562</v>
      </c>
      <c r="CC170" s="8">
        <f>DU169</f>
        <v>-0.8702897997268102</v>
      </c>
      <c r="CE170" s="10"/>
      <c r="CH170">
        <f>((SUMPRODUCT(CM169:CM171,CK169:CK171))*(SUMPRODUCT(CM169:CM171,CL169:CL171)))-((SUMPRODUCT(CN169:CN171,CK169:CK171))*(SUMPRODUCT(CN169:CN171,CL169:CL171)))</f>
        <v>-3.3471420186150125E-2</v>
      </c>
      <c r="CI170" s="67"/>
      <c r="CJ170" s="10" t="s">
        <v>9</v>
      </c>
      <c r="CK170" s="5">
        <f t="shared" si="267"/>
        <v>0.3492962422733713</v>
      </c>
      <c r="CL170" s="6">
        <f t="shared" si="267"/>
        <v>-0.34518112468713447</v>
      </c>
      <c r="CM170" s="7">
        <f>FA169</f>
        <v>-0.34098175426276378</v>
      </c>
      <c r="CN170" s="8">
        <f>FW169</f>
        <v>-0.8763742279296296</v>
      </c>
      <c r="CP170">
        <f t="shared" si="263"/>
        <v>-9.8670839279614439E-2</v>
      </c>
      <c r="CQ170">
        <f t="shared" si="263"/>
        <v>-0.32743703463395935</v>
      </c>
      <c r="CR170">
        <f>CK172</f>
        <v>0</v>
      </c>
      <c r="CS170">
        <f>CN172</f>
        <v>0</v>
      </c>
      <c r="CW170" s="28"/>
      <c r="CY170" s="61">
        <v>-0.16394295429617661</v>
      </c>
      <c r="DA170" s="17">
        <v>0</v>
      </c>
      <c r="DB170">
        <v>1</v>
      </c>
      <c r="DD170" s="73">
        <f>(DB168*DB170)*(1-COS(RADIANS(CW168+45)))-DB169*(SIN(RADIANS(CW168+45)))</f>
        <v>0</v>
      </c>
      <c r="DE170" s="73">
        <f>(DB169*DB170)*(1-COS(RADIANS(CW168+45)))+DB168*(SIN(RADIANS(CW168+45)))</f>
        <v>0</v>
      </c>
      <c r="DF170" s="73">
        <f>(DB170^2)*(1-COS(RADIANS(CW168+45)))+(COS(RADIANS(CW168+45)))</f>
        <v>1</v>
      </c>
      <c r="DG170" s="10"/>
      <c r="DH170">
        <v>0</v>
      </c>
      <c r="DI170" s="23">
        <f>SIN(RADIANS('[1]Biaxial Input'!$F$21))*SIN(RADIANS(0))</f>
        <v>0</v>
      </c>
      <c r="DK170" s="30">
        <f>(DI168*DI170)*(1-COS(RADIANS(CV168)))-DI169*(SIN(RADIANS(CV168)))</f>
        <v>2.3858119147859059E-2</v>
      </c>
      <c r="DL170" s="30">
        <f>(DI169*DI170)*(1-COS(RADIANS(CV168)))+DI168*(SIN(RADIANS(CV168)))</f>
        <v>0.34118699944639969</v>
      </c>
      <c r="DM170" s="30">
        <f>(DI170^2)*(1-COS(RADIANS(CV168)))+(COS(RADIANS(CV168)))</f>
        <v>0.93969262078590843</v>
      </c>
      <c r="DO170">
        <v>-0.16394295429617661</v>
      </c>
      <c r="DQ170" s="28">
        <f>(DB168*DB170)*(1-COS(RADIANS(CU168)))-DB169*(SIN(RADIANS(CU168)))</f>
        <v>0</v>
      </c>
      <c r="DR170" s="28">
        <f>(DB169*DB170)*(1-COS(RADIANS(CU168)))+DB168*(SIN(RADIANS(CU168)))</f>
        <v>0</v>
      </c>
      <c r="DS170" s="28">
        <f>(DB170^2)*(1-COS(RADIANS(CU168)))+(COS(RADIANS(CU168)))</f>
        <v>1</v>
      </c>
      <c r="DU170" s="61">
        <v>-0.3001674302404454</v>
      </c>
      <c r="DW170" s="17">
        <v>0</v>
      </c>
      <c r="DX170">
        <v>1</v>
      </c>
      <c r="DZ170" s="73">
        <f>(DB168*DB168)*(1-COS(RADIANS(CW168-45)))-DB168*(SIN(RADIANS(CW168-45)))</f>
        <v>0</v>
      </c>
      <c r="EA170" s="73">
        <f>(DB169*DB170)*(1-COS(RADIANS(CW168-45)))+DB168*(SIN(RADIANS(CW168-45)))</f>
        <v>0</v>
      </c>
      <c r="EB170" s="73">
        <f>(DB170^2)*(1-COS(RADIANS(CW168-45)))+(COS(RADIANS(CW168-45)))</f>
        <v>0.99999999999999989</v>
      </c>
      <c r="EC170" s="10"/>
      <c r="ED170">
        <v>0</v>
      </c>
      <c r="EE170" s="1">
        <v>-0.3001674302404454</v>
      </c>
      <c r="EG170">
        <f>CY170+DU170</f>
        <v>-0.46411038453662201</v>
      </c>
      <c r="EH170">
        <f>EG170/(SQRT(EG168^2+EG169^2+EG170^2))</f>
        <v>-0.32817560012494174</v>
      </c>
      <c r="EJ170">
        <f>Q170+AM170</f>
        <v>0</v>
      </c>
      <c r="EK170">
        <f>EJ170/(SQRT(EJ168^2+EJ169^2+EJ170^2))</f>
        <v>0</v>
      </c>
      <c r="EM170" s="23">
        <f>CY168*DU169-CY169*DU168</f>
        <v>-0.93969262078590832</v>
      </c>
      <c r="ER170">
        <f t="shared" ref="ER170:ES172" si="268">CK169</f>
        <v>0.93180266183863136</v>
      </c>
      <c r="ES170">
        <f t="shared" si="268"/>
        <v>-0.87956522186239505</v>
      </c>
      <c r="ET170" t="e">
        <f>#REF!</f>
        <v>#REF!</v>
      </c>
      <c r="EU170" t="e">
        <f>#REF!</f>
        <v>#REF!</v>
      </c>
      <c r="EY170" s="28"/>
      <c r="EZ170" s="10"/>
      <c r="FA170" s="61">
        <v>-0.15867934099837064</v>
      </c>
      <c r="FB170" s="13">
        <f>BW171</f>
        <v>0</v>
      </c>
      <c r="FC170" s="17">
        <v>0</v>
      </c>
      <c r="FD170">
        <v>1</v>
      </c>
      <c r="FF170" s="73">
        <f>(FD168*FD170)*(1-COS(RADIANS(EY168+45)))-FD169*(SIN(RADIANS(EY168+45)))</f>
        <v>0</v>
      </c>
      <c r="FG170" s="73">
        <f>(FD169*FD170)*(1-COS(RADIANS(EY168+45)))+FD168*(SIN(RADIANS(EY168+45)))</f>
        <v>0</v>
      </c>
      <c r="FH170" s="73">
        <f>(FD170^2)*(1-COS(RADIANS(EY168+45)))+(COS(RADIANS(EY168+45)))</f>
        <v>1</v>
      </c>
      <c r="FI170" s="10"/>
      <c r="FJ170">
        <v>0</v>
      </c>
      <c r="FK170" s="23">
        <f>SIN(RADIANS(176))*SIN(RADIANS(0))</f>
        <v>0</v>
      </c>
      <c r="FM170" s="30">
        <f>(FK168*FK170)*(1-COS(RADIANS(EX168)))-FK169*(SIN(RADIANS(EX168)))</f>
        <v>2.3858119147859059E-2</v>
      </c>
      <c r="FN170" s="30">
        <f>(FK169*FK170)*(1-COS(RADIANS(EX168)))+FK168*(SIN(RADIANS(EX168)))</f>
        <v>0.34118699944639969</v>
      </c>
      <c r="FO170" s="30">
        <f>(FK170^2)*(1-COS(RADIANS(EX168)))+(COS(RADIANS(EX168)))</f>
        <v>0.93969262078590843</v>
      </c>
      <c r="FQ170">
        <v>-0.15867934099837064</v>
      </c>
      <c r="FS170" s="28">
        <f>(FD168*FD170)*(1-COS(RADIANS(EW168)))-FD169*(SIN(RADIANS(EW168)))</f>
        <v>0</v>
      </c>
      <c r="FT170" s="28">
        <f>(FD169*FD170)*(1-COS(RADIANS(EW168)))+FD168*(SIN(RADIANS(EW168)))</f>
        <v>0</v>
      </c>
      <c r="FU170" s="28">
        <f>(FD170^2)*(1-COS(RADIANS(EW168)))+(COS(RADIANS(EW168)))</f>
        <v>1</v>
      </c>
      <c r="FW170" s="61">
        <v>-0.30298291235783215</v>
      </c>
      <c r="FX170" s="13">
        <f>BX171</f>
        <v>0</v>
      </c>
      <c r="FY170" s="17">
        <v>0</v>
      </c>
      <c r="FZ170">
        <v>1</v>
      </c>
      <c r="GB170" s="73">
        <f>(FD168*FD168)*(1-COS(RADIANS(EY168-45)))-FD168*(SIN(RADIANS(EY168-45)))</f>
        <v>0</v>
      </c>
      <c r="GC170" s="73">
        <f>(FD169*FD170)*(1-COS(RADIANS(EY168-45)))+FD168*(SIN(RADIANS(EY168-45)))</f>
        <v>0</v>
      </c>
      <c r="GD170" s="73">
        <f>(FD170^2)*(1-COS(RADIANS(EY168-45)))+(COS(RADIANS(EY168-45)))</f>
        <v>1</v>
      </c>
      <c r="GE170" s="10"/>
      <c r="GF170">
        <v>0</v>
      </c>
      <c r="GG170" s="1">
        <v>-0.30298291235783215</v>
      </c>
      <c r="GI170">
        <f>FA170+FW170</f>
        <v>-0.46166225335620281</v>
      </c>
      <c r="GJ170">
        <f>GI170/(SQRT(GI168^2+GI169^2+GI170^2))</f>
        <v>-0.32644450996603297</v>
      </c>
      <c r="GL170" t="e">
        <f>#REF!+DC170</f>
        <v>#REF!</v>
      </c>
      <c r="GM170" t="e">
        <f>GL170/(SQRT(GL168^2+GL169^2+GL170^2))</f>
        <v>#REF!</v>
      </c>
      <c r="GO170" s="27">
        <f>FA168*FW169-FA169*FW168</f>
        <v>-0.93969262078590843</v>
      </c>
    </row>
    <row r="171" spans="1:197" x14ac:dyDescent="0.2">
      <c r="A171" s="3" t="s">
        <v>19</v>
      </c>
      <c r="B171" s="3" t="s">
        <v>18</v>
      </c>
      <c r="C171" s="3" t="s">
        <v>20</v>
      </c>
      <c r="Q171" s="82" t="s">
        <v>148</v>
      </c>
      <c r="R171" s="13"/>
      <c r="T171" s="10"/>
      <c r="U171" s="10"/>
      <c r="V171" s="10"/>
      <c r="W171" s="10"/>
      <c r="X171" s="10"/>
      <c r="Y171" s="10"/>
      <c r="Z171" s="80"/>
      <c r="AA171" s="23" t="s">
        <v>149</v>
      </c>
      <c r="AE171" s="1"/>
      <c r="AG171" s="80"/>
      <c r="AK171" s="13"/>
      <c r="AL171" s="81"/>
      <c r="AM171" s="82" t="s">
        <v>150</v>
      </c>
      <c r="AO171" s="13"/>
      <c r="AP171" s="13"/>
      <c r="AS171" s="1"/>
      <c r="AW171" s="1"/>
      <c r="AX171" s="10"/>
      <c r="AY171" s="11">
        <f>(G108^2)*F108+G108*G109*F109+G108*G110*F110-((H108^2)*F108+H108*H109*F109+H108*H110*F110)</f>
        <v>-0.29950037733421664</v>
      </c>
      <c r="AZ171" s="12">
        <f>G108*G109*F108+(G109^2)*F109+G109*G110*F110-(H108*H109*F108+(H109^2)*F109+H109*H110*F110)</f>
        <v>-0.95301004539729828</v>
      </c>
      <c r="BA171" s="12">
        <f>G108*G110*F108+G109*G110*F109+(G110^2)*F110-(H108*H110*F108+H109*H110*F109+(H110^2)*F110)</f>
        <v>-2.5872354563584027E-2</v>
      </c>
      <c r="BB171" s="12">
        <f>(G108^2)*E108+G108*G109*E109+G108*G110*E110-((H108^2)*E108+H108*H109*E109+H108*H110*E110)</f>
        <v>-0.74733903314527927</v>
      </c>
      <c r="BC171" s="12">
        <f>G108*G109*E108+(G109^2)*E109+G109*G110*E110-(H108*H109*E108+(H109^2)*E109+H109*H110*E110)</f>
        <v>0.4214215823329493</v>
      </c>
      <c r="BD171" s="24">
        <f>G108*G110*E108+G109*G110*E109+(G110^2)*E110-(H108*H110*E108+H109*H110*E109+(H110^2)*E110)</f>
        <v>-0.14177798509616268</v>
      </c>
      <c r="BE171" s="10">
        <f>J108</f>
        <v>6.2010072868207318E-2</v>
      </c>
      <c r="BY171" t="s">
        <v>10</v>
      </c>
      <c r="BZ171" s="5">
        <f t="shared" si="266"/>
        <v>-9.8670839279614439E-2</v>
      </c>
      <c r="CA171" s="6">
        <f t="shared" si="266"/>
        <v>-0.32743703463395935</v>
      </c>
      <c r="CB171" s="7">
        <f>CY170</f>
        <v>-0.16394295429617661</v>
      </c>
      <c r="CC171" s="8">
        <f>DU170</f>
        <v>-0.3001674302404454</v>
      </c>
      <c r="CE171" s="10"/>
      <c r="CG171" s="10" t="s">
        <v>160</v>
      </c>
      <c r="CH171" s="10">
        <f>-CH168*((EY168-CW168)/(CH170-CE169))</f>
        <v>282.35831856039448</v>
      </c>
      <c r="CI171" s="67"/>
      <c r="CJ171" s="10" t="s">
        <v>10</v>
      </c>
      <c r="CK171" s="5">
        <f t="shared" si="267"/>
        <v>-9.8670839279614439E-2</v>
      </c>
      <c r="CL171" s="6">
        <f t="shared" si="267"/>
        <v>-0.32743703463395935</v>
      </c>
      <c r="CM171" s="7">
        <f>FA170</f>
        <v>-0.15867934099837064</v>
      </c>
      <c r="CN171" s="8">
        <f>FW170</f>
        <v>-0.30298291235783215</v>
      </c>
      <c r="CW171" s="28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EE171" s="1"/>
      <c r="EI171" s="64">
        <f>(DEGREES(ACOS((EH168*EK168+EH169*EK169+EH170*EK170)/((SQRT(EH168^2+EH169^2+EH170^2))*(SQRT(EK168^2+EK169^2+EK170^2))))))</f>
        <v>92.461247571787979</v>
      </c>
      <c r="ER171">
        <f t="shared" si="268"/>
        <v>0.3492962422733713</v>
      </c>
      <c r="ES171">
        <f t="shared" si="268"/>
        <v>-0.34518112468713447</v>
      </c>
      <c r="ET171" t="e">
        <f>#REF!</f>
        <v>#REF!</v>
      </c>
      <c r="EU171" t="e">
        <f>#REF!</f>
        <v>#REF!</v>
      </c>
      <c r="EY171" s="28"/>
      <c r="EZ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GG171" s="1"/>
      <c r="GK171" s="64" t="e">
        <f>(DEGREES(ACOS((GJ168*GM168+GJ169*GM169+GJ170*GM170)/((SQRT(GJ168^2+GJ169^2+GJ170^2))*(SQRT(GM168^2+GM169^2+GM170^2))))))</f>
        <v>#VALUE!</v>
      </c>
    </row>
    <row r="172" spans="1:197" x14ac:dyDescent="0.2">
      <c r="A172" s="3">
        <f>C185+C188</f>
        <v>0.37235246520474874</v>
      </c>
      <c r="B172" s="3">
        <f>C186*C190-C187*C189</f>
        <v>8.502508359124801E-2</v>
      </c>
      <c r="C172" s="3">
        <f>A173*B174-A174*B173</f>
        <v>0.53142799336580604</v>
      </c>
      <c r="E172" s="5" t="s">
        <v>4</v>
      </c>
      <c r="F172" s="6" t="s">
        <v>5</v>
      </c>
      <c r="G172" s="7" t="s">
        <v>6</v>
      </c>
      <c r="H172" s="8" t="s">
        <v>1</v>
      </c>
      <c r="I172">
        <v>16</v>
      </c>
      <c r="J172" s="9" t="s">
        <v>7</v>
      </c>
      <c r="K172">
        <v>16</v>
      </c>
      <c r="L172" s="10"/>
      <c r="M172" s="17">
        <f>A112</f>
        <v>25</v>
      </c>
      <c r="N172" s="17">
        <f>B112</f>
        <v>-30</v>
      </c>
      <c r="O172" s="17">
        <f>C112</f>
        <v>270.8</v>
      </c>
      <c r="Q172" s="61">
        <f t="array" ref="Q172:Q174">MMULT(AI172:AK174,AG172:AG174)</f>
        <v>0.91338652578000923</v>
      </c>
      <c r="R172" s="13"/>
      <c r="S172" s="17">
        <v>1</v>
      </c>
      <c r="T172">
        <v>0</v>
      </c>
      <c r="V172" s="73">
        <f>(T172^2)*(1-COS(RADIANS(O172+45)))+(COS(RADIANS(O172+45)))</f>
        <v>0.71691060765048265</v>
      </c>
      <c r="W172" s="73">
        <f>(T172*T173)*(1-COS(RADIANS(O172+45)))-T174*(SIN(RADIANS(O172+45)))</f>
        <v>0.69716510285456468</v>
      </c>
      <c r="X172" s="73">
        <f>(T172*T174)*(1-COS(RADIANS(O172+45)))+T173*(SIN(RADIANS(O172+45)))</f>
        <v>0</v>
      </c>
      <c r="Y172" s="10"/>
      <c r="Z172">
        <f t="array" ref="Z172:Z174">MMULT(V172:X174,S172:S174)</f>
        <v>0.71691060765048265</v>
      </c>
      <c r="AA172" s="23">
        <f>COS(RADIANS('[1]Biaxial Input'!$F$21))</f>
        <v>-0.9975640502598242</v>
      </c>
      <c r="AC172" s="30">
        <f>(AA172^2)*(1-COS(RADIANS(N172)))+(COS(RADIANS(N172)))</f>
        <v>0.99934808421962718</v>
      </c>
      <c r="AD172" s="30">
        <f>(AA172*AA173)*(1-COS(RADIANS(N172)))-AA174*(SIN(RADIANS(N172)))</f>
        <v>-9.3228300025961861E-3</v>
      </c>
      <c r="AE172" s="30">
        <f>(AA172*AA174)*(1-COS(RADIANS(N172)))+AA173*(SIN(RADIANS(N172)))</f>
        <v>-3.4878236872062755E-2</v>
      </c>
      <c r="AG172">
        <f t="array" ref="AG172:AG174">MMULT(AC172:AE174,Z172:Z174)</f>
        <v>0.72294279404989426</v>
      </c>
      <c r="AI172" s="28">
        <f>(T172^2)*(1-COS(RADIANS(M172)))+(COS(RADIANS(M172)))</f>
        <v>0.90630778703664994</v>
      </c>
      <c r="AJ172" s="28">
        <f>(T172*T173)*(1-COS(RADIANS(M172)))-T174*(SIN(RADIANS(M172)))</f>
        <v>-0.42261826174069944</v>
      </c>
      <c r="AK172" s="28">
        <f>(T172*T174)*(1-COS(RADIANS(M172)))+T173*(SIN(RADIANS(M172)))</f>
        <v>0</v>
      </c>
      <c r="AM172" s="61">
        <f t="array" ref="AM172:AM174">MMULT(AI172:AK174,AW172:AW174)</f>
        <v>-0.36553817544573719</v>
      </c>
      <c r="AN172" s="13"/>
      <c r="AO172" s="17">
        <v>1</v>
      </c>
      <c r="AP172">
        <v>0</v>
      </c>
      <c r="AR172" s="73">
        <f>(T172^2)*(1-COS(RADIANS(O172-45)))+(COS(RADIANS(O172-45)))</f>
        <v>-0.69716510285456434</v>
      </c>
      <c r="AS172" s="73">
        <f>(T172*T173)*(1-COS(RADIANS(O172-45)))-T174*(SIN(RADIANS(O172-45)))</f>
        <v>0.71691060765048298</v>
      </c>
      <c r="AT172" s="73">
        <f>(T172*T174)*(1-COS(RADIANS(O172-45)))+T173*(SIN(RADIANS(O172-45)))</f>
        <v>0</v>
      </c>
      <c r="AU172" s="10"/>
      <c r="AV172">
        <f t="array" ref="AV172:AV174">MMULT(AR172:AT174,S172:S174)</f>
        <v>-0.69716510285456434</v>
      </c>
      <c r="AW172" s="1">
        <f t="array" ref="AW172:AW174">MMULT(AC172:AE174,AV172:AV174)</f>
        <v>-0.6900269742003049</v>
      </c>
      <c r="AX172" s="10"/>
      <c r="AY172" s="11">
        <f>(G113^2)*F113+G113*G114*F114+G113*G115*F115-((H113^2)*F113+H113*H114*F114+H113*H115*F115)</f>
        <v>0.21969891343811496</v>
      </c>
      <c r="AZ172" s="12">
        <f>G113*G114*F113+(G114^2)*F114+G114*G115*F115-(H113*H114*F113+(H114^2)*F114+H114*H115*F115)</f>
        <v>0.92460839803275652</v>
      </c>
      <c r="BA172" s="12">
        <f>G113*G115*F113+G114*G115*F114+(G115^2)*F115-(H113*H115*F113+H114*H115*F114+(H115^2)*F115)</f>
        <v>0.21910830044822871</v>
      </c>
      <c r="BB172" s="12">
        <f>(G113^2)*E113+G113*G114*E114+G113*G115*E115-((H113^2)*E113+H113*H114*E114+H113*H115*E115)</f>
        <v>0.83903466415738448</v>
      </c>
      <c r="BC172" s="12">
        <f>G113*G114*E113+(G114^2)*E114+G114*G115*E115-(H113*H114*E113+(H114^2)*E114+H114*H115*E115)</f>
        <v>-0.32843167543322116</v>
      </c>
      <c r="BD172" s="24">
        <f>G113*G115*E113+G114*G115*E114+(G115^2)*E115-(H113*H115*E113+H114*H115*E114+(H115^2)*E115)</f>
        <v>9.2868102446047013E-2</v>
      </c>
      <c r="BE172" s="10">
        <f>J113</f>
        <v>-0.18829323245016072</v>
      </c>
      <c r="BV172" s="3" t="s">
        <v>19</v>
      </c>
      <c r="BW172" s="3" t="s">
        <v>18</v>
      </c>
      <c r="BX172" s="3" t="s">
        <v>20</v>
      </c>
      <c r="CS172" s="15"/>
      <c r="CW172" s="28"/>
      <c r="CY172" s="82" t="s">
        <v>148</v>
      </c>
      <c r="CZ172" s="13"/>
      <c r="DB172" s="10"/>
      <c r="DC172" s="10"/>
      <c r="DD172" s="10"/>
      <c r="DE172" s="10"/>
      <c r="DF172" s="10"/>
      <c r="DG172" s="10"/>
      <c r="DH172" s="80"/>
      <c r="DI172" s="23" t="s">
        <v>149</v>
      </c>
      <c r="DM172" s="1"/>
      <c r="DO172" s="80"/>
      <c r="DS172" s="13"/>
      <c r="DT172" s="81"/>
      <c r="DU172" s="82" t="s">
        <v>150</v>
      </c>
      <c r="DW172" s="13"/>
      <c r="DX172" s="13"/>
      <c r="EA172" s="1"/>
      <c r="EE172" s="1"/>
      <c r="EI172" s="13"/>
      <c r="ER172">
        <f t="shared" si="268"/>
        <v>-9.8670839279614439E-2</v>
      </c>
      <c r="ES172">
        <f t="shared" si="268"/>
        <v>-0.32743703463395935</v>
      </c>
      <c r="ET172" t="e">
        <f>#REF!</f>
        <v>#REF!</v>
      </c>
      <c r="EU172" t="e">
        <f>#REF!</f>
        <v>#REF!</v>
      </c>
      <c r="EY172" s="28"/>
      <c r="EZ172" s="10"/>
      <c r="FA172" s="82" t="s">
        <v>148</v>
      </c>
      <c r="FB172" s="13"/>
      <c r="FD172" s="10"/>
      <c r="FE172" s="10"/>
      <c r="FF172" s="10"/>
      <c r="FG172" s="10"/>
      <c r="FH172" s="10"/>
      <c r="FI172" s="10"/>
      <c r="FJ172" s="80"/>
      <c r="FK172" s="23" t="s">
        <v>149</v>
      </c>
      <c r="FO172" s="1"/>
      <c r="FQ172" s="80"/>
      <c r="FU172" s="13"/>
      <c r="FV172" s="81"/>
      <c r="FW172" s="82" t="s">
        <v>150</v>
      </c>
      <c r="FY172" s="13"/>
      <c r="FZ172" s="13"/>
      <c r="GC172" s="1"/>
      <c r="GG172" s="1"/>
      <c r="GK172" s="13"/>
    </row>
    <row r="173" spans="1:197" x14ac:dyDescent="0.2">
      <c r="A173" s="3">
        <f>C186+C189</f>
        <v>-0.64750178767546474</v>
      </c>
      <c r="B173" s="3">
        <f>C187*C188-C185*C190</f>
        <v>0.23352745937851827</v>
      </c>
      <c r="C173" s="3">
        <f>A174*B172-A172*B174</f>
        <v>0.27129898559746041</v>
      </c>
      <c r="D173" t="s">
        <v>8</v>
      </c>
      <c r="E173" s="5">
        <f t="shared" ref="E173:F175" si="269">E168</f>
        <v>0.88011721234848816</v>
      </c>
      <c r="F173" s="6">
        <f t="shared" si="269"/>
        <v>-0.54781863928252683</v>
      </c>
      <c r="G173" s="7">
        <f>Q172</f>
        <v>0.91338652578000923</v>
      </c>
      <c r="H173" s="8">
        <f>AM172</f>
        <v>-0.36553817544573719</v>
      </c>
      <c r="J173" s="9">
        <f>((SUMPRODUCT(G173:G175,E173:E175))*(SUMPRODUCT(G173:G175,F173:F175)))-((SUMPRODUCT(H173:H175,E173:E175))*(SUMPRODUCT(H173:H175,F173:F175)))</f>
        <v>-0.36367018344445456</v>
      </c>
      <c r="Q173" s="61">
        <v>-0.24813534182586178</v>
      </c>
      <c r="S173" s="17">
        <v>0</v>
      </c>
      <c r="T173">
        <v>0</v>
      </c>
      <c r="V173" s="73">
        <f>(T172*T173)*(1-COS(RADIANS(O172+45)))+T174*(SIN(RADIANS(O172+45)))</f>
        <v>-0.69716510285456468</v>
      </c>
      <c r="W173" s="73">
        <f>(T173^2)*(1-COS(RADIANS(O172+45)))+(COS(RADIANS(O172+45)))</f>
        <v>0.71691060765048265</v>
      </c>
      <c r="X173" s="73">
        <f>(T173*T174)*(1-COS(RADIANS(O172+45)))-T172*(SIN(RADIANS(O172+45)))</f>
        <v>0</v>
      </c>
      <c r="Y173" s="10"/>
      <c r="Z173">
        <v>-0.69716510285456468</v>
      </c>
      <c r="AA173" s="23">
        <f>SIN(RADIANS('[1]Biaxial Input'!$F$21))*(COS(RADIANS(0)))</f>
        <v>6.9756473744125524E-2</v>
      </c>
      <c r="AC173" s="30">
        <f>(AA172*AA173)*(1-COS(RADIANS(N172)))+AA174*(SIN(RADIANS(N172)))</f>
        <v>-9.3228300025961861E-3</v>
      </c>
      <c r="AD173" s="30">
        <f>(AA173^2)*(1-COS(RADIANS(N172)))+(COS(RADIANS(N172)))</f>
        <v>0.86667731956481153</v>
      </c>
      <c r="AE173" s="30">
        <f>(AA173*AA174)*(1-COS(RADIANS(N172)))-AA172*(SIN(RADIANS(N172)))</f>
        <v>-0.49878202512991204</v>
      </c>
      <c r="AG173">
        <v>-0.61090081835830357</v>
      </c>
      <c r="AI173" s="28">
        <f>(T172*T173)*(1-COS(RADIANS(M172)))+T174*(SIN(RADIANS(M172)))</f>
        <v>0.42261826174069944</v>
      </c>
      <c r="AJ173" s="28">
        <f>(T173^2)*(1-COS(RADIANS(M172)))+(COS(RADIANS(M172)))</f>
        <v>0.90630778703664994</v>
      </c>
      <c r="AK173" s="28">
        <f>(T173*T174)*(1-COS(RADIANS(M172)))-T172*(SIN(RADIANS(M172)))</f>
        <v>0</v>
      </c>
      <c r="AM173" s="61">
        <v>-0.84884377181686888</v>
      </c>
      <c r="AO173" s="17">
        <v>0</v>
      </c>
      <c r="AP173">
        <v>0</v>
      </c>
      <c r="AR173" s="73">
        <f>(T172*T173)*(1-COS(RADIANS(O172-45)))+T174*(SIN(RADIANS(O172-45)))</f>
        <v>-0.71691060765048298</v>
      </c>
      <c r="AS173" s="73">
        <f>(T173^2)*(1-COS(RADIANS(O172-45)))+(COS(RADIANS(O172-45)))</f>
        <v>-0.69716510285456434</v>
      </c>
      <c r="AT173" s="73">
        <f>(T173*T174)*(1-COS(RADIANS(O172-45)))-T172*(SIN(RADIANS(O172-45)))</f>
        <v>0</v>
      </c>
      <c r="AU173" s="10"/>
      <c r="AV173">
        <v>-0.71691060765048298</v>
      </c>
      <c r="AW173" s="1">
        <v>-0.61483061206844525</v>
      </c>
      <c r="AX173" s="10"/>
      <c r="AY173" s="11">
        <f>(G118^2)*F118+G118*G119*F119+G118*G120*F120-((H118^2)*F118+H118*H119*F119+H118*H120*F120)</f>
        <v>0.24905820207620266</v>
      </c>
      <c r="AZ173" s="12">
        <f>G118*G119*F118+(G119^2)*F119+G119*G120*F120-(H118*H119*F118+(H119^2)*F119+H119*H120*F120)</f>
        <v>0.95679137352594057</v>
      </c>
      <c r="BA173" s="12">
        <f>G118*G120*F118+G119*G120*F119+(G120^2)*F120-(H118*H120*F118+H119*H120*F119+(H120^2)*F120)</f>
        <v>6.6136709696295828E-2</v>
      </c>
      <c r="BB173" s="12">
        <f>(G118^2)*E118+G118*G119*E119+G118*G120*E120-((H118^2)*E118+H118*H119*E119+H118*H120*E120)</f>
        <v>0.67142734645467816</v>
      </c>
      <c r="BC173" s="12">
        <f>G118*G119*E118+(G119^2)*E119+G119*G120*E120-(H118*H119*E118+(H119^2)*E119+H119*H120*E120)</f>
        <v>-0.30523852865066275</v>
      </c>
      <c r="BD173" s="24">
        <f>G118*G120*E118+G119*G120*E119+(G120^2)*E120-(H118*H120*E118+H119*H120*E119+(H120^2)*E120)</f>
        <v>0.25153405873349505</v>
      </c>
      <c r="BE173" s="10">
        <f>J118</f>
        <v>-0.12130850265174313</v>
      </c>
      <c r="BV173" s="3">
        <f>CH100+CG102</f>
        <v>-3.2795973223703478E-2</v>
      </c>
      <c r="BW173" s="3" t="e">
        <f>#REF!*CG104-#REF!*#REF!</f>
        <v>#REF!</v>
      </c>
      <c r="BX173" s="3" t="e">
        <f>BV174*BW175-BV175*BW174</f>
        <v>#REF!</v>
      </c>
      <c r="BZ173" s="5" t="s">
        <v>4</v>
      </c>
      <c r="CA173" s="6" t="s">
        <v>5</v>
      </c>
      <c r="CB173" s="7" t="s">
        <v>6</v>
      </c>
      <c r="CC173" s="8" t="s">
        <v>1</v>
      </c>
      <c r="CD173">
        <v>16</v>
      </c>
      <c r="CE173" s="9" t="s">
        <v>7</v>
      </c>
      <c r="CG173" s="90" t="s">
        <v>157</v>
      </c>
      <c r="CH173" s="61">
        <f>CE174-((CH175-CE174)/(EY173-CW173))*CW173</f>
        <v>8.9983882191062996</v>
      </c>
      <c r="CI173" s="10"/>
      <c r="CK173" s="5" t="s">
        <v>4</v>
      </c>
      <c r="CL173" s="6" t="s">
        <v>5</v>
      </c>
      <c r="CM173" s="7" t="s">
        <v>6</v>
      </c>
      <c r="CN173" s="8" t="s">
        <v>1</v>
      </c>
      <c r="CO173" s="10"/>
      <c r="CP173">
        <f t="shared" ref="CP173:CQ175" si="270">BZ174</f>
        <v>0.93180266183863136</v>
      </c>
      <c r="CQ173">
        <f t="shared" si="270"/>
        <v>-0.87956522186239505</v>
      </c>
      <c r="CR173">
        <f>CI177</f>
        <v>0</v>
      </c>
      <c r="CS173">
        <f>CL177</f>
        <v>0</v>
      </c>
      <c r="CU173" s="17">
        <f>CU77</f>
        <v>25</v>
      </c>
      <c r="CV173" s="17">
        <f>CV77</f>
        <v>-30</v>
      </c>
      <c r="CW173" s="31">
        <f>CH80</f>
        <v>269.47656987235399</v>
      </c>
      <c r="CY173" s="61">
        <f t="array" ref="CY173:CY175">MMULT(DQ173:DS175,DO173:DO175)</f>
        <v>0.90470035029756024</v>
      </c>
      <c r="CZ173" s="13"/>
      <c r="DA173" s="17">
        <v>1</v>
      </c>
      <c r="DB173">
        <v>0</v>
      </c>
      <c r="DD173" s="73">
        <f>(DB173^2)*(1-COS(RADIANS(CW173+45)))+(COS(RADIANS(CW173+45)))</f>
        <v>0.70061753414848982</v>
      </c>
      <c r="DE173" s="73">
        <f>(DB173*DB174)*(1-COS(RADIANS(CW173+45)))-DB175*(SIN(RADIANS(CW173+45)))</f>
        <v>0.71353701434732153</v>
      </c>
      <c r="DF173" s="73">
        <f>(DB173*DB175)*(1-COS(RADIANS(CW173+45)))+DB174*(SIN(RADIANS(CW173+45)))</f>
        <v>0</v>
      </c>
      <c r="DG173" s="10"/>
      <c r="DH173">
        <f t="array" ref="DH173:DH175">MMULT(DD173:DF175,DA173:DA175)</f>
        <v>0.70061753414848982</v>
      </c>
      <c r="DI173" s="23">
        <f>COS(RADIANS('[1]Biaxial Input'!$F$21))</f>
        <v>-0.9975640502598242</v>
      </c>
      <c r="DK173" s="30">
        <f>(DI173^2)*(1-COS(RADIANS(CV173)))+(COS(RADIANS(CV173)))</f>
        <v>0.99934808421962718</v>
      </c>
      <c r="DL173" s="30">
        <f>(DI173*DI174)*(1-COS(RADIANS(CV173)))-DI175*(SIN(RADIANS(CV173)))</f>
        <v>-9.3228300025961861E-3</v>
      </c>
      <c r="DM173" s="30">
        <f>(DI173*DI175)*(1-COS(RADIANS(CV173)))+DI174*(SIN(RADIANS(CV173)))</f>
        <v>-3.4878236872062755E-2</v>
      </c>
      <c r="DO173">
        <f t="array" ref="DO173:DO175">MMULT(DK173:DM175,DH173:DH175)</f>
        <v>0.70681297480729266</v>
      </c>
      <c r="DQ173" s="28">
        <f>(DB173^2)*(1-COS(RADIANS(CU173)))+(COS(RADIANS(CU173)))</f>
        <v>0.90630778703664994</v>
      </c>
      <c r="DR173" s="28">
        <f>(DB173*DB174)*(1-COS(RADIANS(CU173)))-DB175*(SIN(RADIANS(CU173)))</f>
        <v>-0.42261826174069944</v>
      </c>
      <c r="DS173" s="28">
        <f>(DB173*DB175)*(1-COS(RADIANS(CU173)))+DB174*(SIN(RADIANS(CU173)))</f>
        <v>0</v>
      </c>
      <c r="DU173" s="61">
        <f t="array" ref="DU173:DU175">MMULT(DQ173:DS175,EE173:EE175)</f>
        <v>-0.38653638813977981</v>
      </c>
      <c r="DV173" s="13"/>
      <c r="DW173" s="17">
        <v>1</v>
      </c>
      <c r="DX173">
        <v>0</v>
      </c>
      <c r="DZ173" s="73">
        <f>(DB173^2)*(1-COS(RADIANS(CW173-45)))+(COS(RADIANS(CW173-45)))</f>
        <v>-0.71353701434732175</v>
      </c>
      <c r="EA173" s="73">
        <f>(DB173*DB174)*(1-COS(RADIANS(CW173-45)))-DB175*(SIN(RADIANS(CW173-45)))</f>
        <v>0.70061753414848948</v>
      </c>
      <c r="EB173" s="73">
        <f>(DB173*DB175)*(1-COS(RADIANS(CW173-45)))+DB174*(SIN(RADIANS(CW173-45)))</f>
        <v>0</v>
      </c>
      <c r="EC173" s="10"/>
      <c r="ED173">
        <f t="array" ref="ED173:ED175">MMULT(DZ173:EB175,DA173:DA175)</f>
        <v>-0.71353701434732175</v>
      </c>
      <c r="EE173" s="1">
        <f t="array" ref="EE173:EE175">MMULT(DK173:DM175,ED173:ED175)</f>
        <v>-0.70654011014008411</v>
      </c>
      <c r="EG173">
        <f>CY173+DU173</f>
        <v>0.51816396215778049</v>
      </c>
      <c r="EH173">
        <f>EG173/(SQRT(EG173^2+EG174^2+EG175^2))</f>
        <v>0.3663972514082563</v>
      </c>
      <c r="EJ173">
        <f>Q173+AM173</f>
        <v>-1.0969791136427307</v>
      </c>
      <c r="EK173">
        <f>EJ173/(SQRT(EJ173^2+EJ174^2+EJ175^2))</f>
        <v>-0.84137867863797988</v>
      </c>
      <c r="EM173" s="23">
        <f>CY174*DU175-CY175*DU174</f>
        <v>-0.17918397477265002</v>
      </c>
      <c r="EO173" s="15">
        <v>16</v>
      </c>
      <c r="EP173" s="9" t="s">
        <v>7</v>
      </c>
      <c r="EW173" s="17">
        <f>CU173</f>
        <v>25</v>
      </c>
      <c r="EX173" s="17">
        <f>CV173</f>
        <v>-30</v>
      </c>
      <c r="EY173" s="31">
        <f>1+CW173</f>
        <v>270.47656987235399</v>
      </c>
      <c r="EZ173" s="10"/>
      <c r="FA173" s="61">
        <f t="array" ref="FA173:FA175">MMULT(FS173:FU175,FQ173:FQ175)</f>
        <v>0.91130855020081047</v>
      </c>
      <c r="FB173" s="13" t="e">
        <f>BW174</f>
        <v>#REF!</v>
      </c>
      <c r="FC173" s="17">
        <v>1</v>
      </c>
      <c r="FD173">
        <v>0</v>
      </c>
      <c r="FF173" s="73">
        <f>(FD173^2)*(1-COS(RADIANS(EY173+45)))+(COS(RADIANS(EY173+45)))</f>
        <v>0.71296376468695688</v>
      </c>
      <c r="FG173" s="73">
        <f>(FD173*FD174)*(1-COS(RADIANS(EY173+45)))-FD175*(SIN(RADIANS(EY173+45)))</f>
        <v>0.70120087724089564</v>
      </c>
      <c r="FH173" s="73">
        <f>(FD173*FD175)*(1-COS(RADIANS(EY173+45)))+FD174*(SIN(RADIANS(EY173+45)))</f>
        <v>0</v>
      </c>
      <c r="FI173" s="10"/>
      <c r="FJ173">
        <f t="array" ref="FJ173:FJ175">MMULT(FF173:FH175,FC173:FC175)</f>
        <v>0.71296376468695688</v>
      </c>
      <c r="FK173" s="23">
        <f>COS(RADIANS(176))</f>
        <v>-0.9975640502598242</v>
      </c>
      <c r="FM173" s="30">
        <f>(FK173^2)*(1-COS(RADIANS(EX173)))+(COS(RADIANS(EX173)))</f>
        <v>0.99934808421962718</v>
      </c>
      <c r="FN173" s="30">
        <f>(FK173*FK174)*(1-COS(RADIANS(EX173)))-FK175*(SIN(RADIANS(EX173)))</f>
        <v>-9.3228300025961861E-3</v>
      </c>
      <c r="FO173" s="30">
        <f>(FK173*FK175)*(1-COS(RADIANS(EX173)))+FK174*(SIN(RADIANS(EX173)))</f>
        <v>-3.4878236872062755E-2</v>
      </c>
      <c r="FQ173">
        <f t="array" ref="FQ173:FQ175">MMULT(FM173:FO175,FJ173:FJ175)</f>
        <v>0.71903614893411172</v>
      </c>
      <c r="FS173" s="28">
        <f>(FD173^2)*(1-COS(RADIANS(EW173)))+(COS(RADIANS(EW173)))</f>
        <v>0.90630778703664994</v>
      </c>
      <c r="FT173" s="28">
        <f>(FD173*FD174)*(1-COS(RADIANS(EW173)))-FD175*(SIN(RADIANS(EW173)))</f>
        <v>-0.42261826174069944</v>
      </c>
      <c r="FU173" s="28">
        <f>(FD173*FD175)*(1-COS(RADIANS(EW173)))+FD174*(SIN(RADIANS(EW173)))</f>
        <v>0</v>
      </c>
      <c r="FW173" s="61">
        <f t="array" ref="FW173:FW175">MMULT(FS173:FU175,GG173:GG175)</f>
        <v>-0.37068831855828904</v>
      </c>
      <c r="FX173" s="13" t="e">
        <f>BX174</f>
        <v>#REF!</v>
      </c>
      <c r="FY173" s="17">
        <v>1</v>
      </c>
      <c r="FZ173">
        <v>0</v>
      </c>
      <c r="GB173" s="73">
        <f>(FD173^2)*(1-COS(RADIANS(EY173-45)))+(COS(RADIANS(EY173-45)))</f>
        <v>-0.70120087724089564</v>
      </c>
      <c r="GC173" s="73">
        <f>(FD173*FD174)*(1-COS(RADIANS(EY173-45)))-FD175*(SIN(RADIANS(EY173-45)))</f>
        <v>0.71296376468695688</v>
      </c>
      <c r="GD173" s="73">
        <f>(FD173*FD175)*(1-COS(RADIANS(EY173-45)))+FD174*(SIN(RADIANS(EY173-45)))</f>
        <v>0</v>
      </c>
      <c r="GE173" s="10"/>
      <c r="GF173">
        <f t="array" ref="GF173:GF175">MMULT(GB173:GD175,FC173:FC175)</f>
        <v>-0.70120087724089564</v>
      </c>
      <c r="GG173" s="1">
        <f t="array" ref="GG173:GG175">MMULT(FM173:FO175,GF173:GF175)</f>
        <v>-0.69409691334762347</v>
      </c>
      <c r="GI173">
        <f>FA173+FW173</f>
        <v>0.54062023164252149</v>
      </c>
      <c r="GJ173">
        <f>GI173/(SQRT(GI173^2+GI174^2+GI175^2))</f>
        <v>0.38227623184106907</v>
      </c>
      <c r="GL173" t="e">
        <f>CH174+DC173</f>
        <v>#VALUE!</v>
      </c>
      <c r="GM173" t="e">
        <f>GL173/(SQRT(GL173^2+GL174^2+GL175^2))</f>
        <v>#VALUE!</v>
      </c>
      <c r="GO173" s="27">
        <f>FA174*FW175-FA175*FW174</f>
        <v>-0.17918397477265002</v>
      </c>
    </row>
    <row r="174" spans="1:197" x14ac:dyDescent="0.2">
      <c r="A174" s="3">
        <f>C187+C190</f>
        <v>-0.1564128762575891</v>
      </c>
      <c r="B174" s="3">
        <f>C185*C189-C186*C188</f>
        <v>-0.76432420910524934</v>
      </c>
      <c r="C174" s="3">
        <f>A172*B173-A173*B172</f>
        <v>0.142008418815182</v>
      </c>
      <c r="D174" t="s">
        <v>9</v>
      </c>
      <c r="E174" s="5">
        <f t="shared" si="269"/>
        <v>-0.33245917638779182</v>
      </c>
      <c r="F174" s="6">
        <f t="shared" si="269"/>
        <v>-0.83589252794229851</v>
      </c>
      <c r="G174" s="7">
        <f t="shared" ref="G174:G175" si="271">Q173</f>
        <v>-0.24813534182586178</v>
      </c>
      <c r="H174" s="8">
        <f t="shared" ref="H174:H175" si="272">AM173</f>
        <v>-0.84884377181686888</v>
      </c>
      <c r="J174" s="10"/>
      <c r="Q174" s="61">
        <v>-0.3227288438619752</v>
      </c>
      <c r="S174" s="17">
        <v>0</v>
      </c>
      <c r="T174">
        <v>1</v>
      </c>
      <c r="V174" s="73">
        <f>(T172*T174)*(1-COS(RADIANS(O172+45)))-T173*(SIN(RADIANS(O172+45)))</f>
        <v>0</v>
      </c>
      <c r="W174" s="73">
        <f>(T173*T174)*(1-COS(RADIANS(O172+45)))+T172*(SIN(RADIANS(O172+45)))</f>
        <v>0</v>
      </c>
      <c r="X174" s="73">
        <f>(T174^2)*(1-COS(RADIANS(O172+45)))+(COS(RADIANS(O172+45)))</f>
        <v>1</v>
      </c>
      <c r="Y174" s="10"/>
      <c r="Z174">
        <v>0</v>
      </c>
      <c r="AA174" s="23">
        <f>SIN(RADIANS('[1]Biaxial Input'!$F$21))*SIN(RADIANS(0))</f>
        <v>0</v>
      </c>
      <c r="AC174" s="30">
        <f>(AA172*AA174)*(1-COS(RADIANS(N172)))-AA173*(SIN(RADIANS(N172)))</f>
        <v>3.4878236872062755E-2</v>
      </c>
      <c r="AD174" s="30">
        <f>(AA173*AA174)*(1-COS(RADIANS(N172)))+AA172*(SIN(RADIANS(N172)))</f>
        <v>0.49878202512991204</v>
      </c>
      <c r="AE174" s="30">
        <f>(AA174^2)*(1-COS(RADIANS(N172)))+(COS(RADIANS(N172)))</f>
        <v>0.86602540378443871</v>
      </c>
      <c r="AG174">
        <v>-0.3227288438619752</v>
      </c>
      <c r="AI174" s="28">
        <f>(T172*T174)*(1-COS(RADIANS(M172)))-T173*(SIN(RADIANS(M172)))</f>
        <v>0</v>
      </c>
      <c r="AJ174" s="28">
        <f>(T173*T174)*(1-COS(RADIANS(M172)))+T172*(SIN(RADIANS(M172)))</f>
        <v>0</v>
      </c>
      <c r="AK174" s="28">
        <f>(T174^2)*(1-COS(RADIANS(M172)))+(COS(RADIANS(M172)))</f>
        <v>1</v>
      </c>
      <c r="AM174" s="61">
        <v>-0.38189801431732118</v>
      </c>
      <c r="AO174" s="17">
        <v>0</v>
      </c>
      <c r="AP174">
        <v>1</v>
      </c>
      <c r="AR174" s="73">
        <f>(T172*T172)*(1-COS(RADIANS(O172-45)))-T172*(SIN(RADIANS(O172-45)))</f>
        <v>0</v>
      </c>
      <c r="AS174" s="73">
        <f>(T173*T174)*(1-COS(RADIANS(O172-45)))+T172*(SIN(RADIANS(O172-45)))</f>
        <v>0</v>
      </c>
      <c r="AT174" s="73">
        <f>(T174^2)*(1-COS(RADIANS(O172-45)))+(COS(RADIANS(O172-45)))</f>
        <v>1</v>
      </c>
      <c r="AU174" s="10"/>
      <c r="AV174">
        <v>0</v>
      </c>
      <c r="AW174" s="1">
        <v>-0.38189801431732118</v>
      </c>
      <c r="AX174" s="10"/>
      <c r="AY174" s="11">
        <f>(G123^2)*F123+G123*G124*F124+G123*G125*F125-((H123^2)*F123+H123*H124*F124+H123*H125*F125)</f>
        <v>0.2763365267217342</v>
      </c>
      <c r="AZ174" s="12">
        <f>G123*G124*F123+(G124^2)*F124+G124*G125*F125-(H123*H124*F123+(H124^2)*F124+H124*H125*F125)</f>
        <v>0.91937122099714219</v>
      </c>
      <c r="BA174" s="12">
        <f>G123*G125*F123+G124*G125*F124+(G125^2)*F125-(H123*H125*F123+H124*H125*F124+(H125^2)*F125)</f>
        <v>-0.23901307567251368</v>
      </c>
      <c r="BB174" s="12">
        <f>(G123^2)*E123+G123*G124*E124+G123*G125*E125-((H123^2)*E123+H123*H124*E124+H123*H125*E125)</f>
        <v>0.55747723601259447</v>
      </c>
      <c r="BC174" s="12">
        <f>G123*G124*E123+(G124^2)*E124+G124*G125*E125-(H123*H124*E123+(H124^2)*E124+H124*H125*E125)</f>
        <v>-0.40034840797141935</v>
      </c>
      <c r="BD174" s="24">
        <f>G123*G125*E123+G124*G125*E124+(G125^2)*E125-(H123*H125*E123+H124*H125*E124+(H125^2)*E125)</f>
        <v>0.31143977511949594</v>
      </c>
      <c r="BE174" s="10">
        <f>J123</f>
        <v>1.8560678317678714E-2</v>
      </c>
      <c r="BV174" s="3" t="e">
        <f>#REF!+#REF!</f>
        <v>#REF!</v>
      </c>
      <c r="BW174" s="3" t="e">
        <f>#REF!*CG102-CH100*CG104</f>
        <v>#REF!</v>
      </c>
      <c r="BX174" s="3" t="e">
        <f>BV175*BW173-BV173*BW175</f>
        <v>#REF!</v>
      </c>
      <c r="BY174" t="s">
        <v>8</v>
      </c>
      <c r="BZ174" s="5">
        <f t="shared" ref="BZ174:CA176" si="273">BZ169</f>
        <v>0.93180266183863136</v>
      </c>
      <c r="CA174" s="6">
        <f t="shared" si="273"/>
        <v>-0.87956522186239505</v>
      </c>
      <c r="CB174" s="7">
        <f>CY173</f>
        <v>0.90470035029756024</v>
      </c>
      <c r="CC174" s="8">
        <f>DU173</f>
        <v>-0.38653638813977981</v>
      </c>
      <c r="CE174" s="9">
        <f>((SUMPRODUCT(CB174:CB176,BZ174:BZ176))*(SUMPRODUCT(CB174:CB176,CA174:CA176)))-((SUMPRODUCT(CC174:CC176,BZ174:BZ176))*(SUMPRODUCT(CC174:CC176,CA174:CA176)))</f>
        <v>1.3814527854361103E-4</v>
      </c>
      <c r="CG174">
        <v>1</v>
      </c>
      <c r="CH174" t="s">
        <v>161</v>
      </c>
      <c r="CI174" s="67"/>
      <c r="CJ174" s="1" t="s">
        <v>8</v>
      </c>
      <c r="CK174" s="5">
        <f t="shared" ref="CK174:CL176" si="274">BZ174</f>
        <v>0.93180266183863136</v>
      </c>
      <c r="CL174" s="6">
        <f t="shared" si="274"/>
        <v>-0.87956522186239505</v>
      </c>
      <c r="CM174" s="7">
        <f>FA173</f>
        <v>0.91130855020081047</v>
      </c>
      <c r="CN174" s="8">
        <f>FW173</f>
        <v>-0.37068831855828904</v>
      </c>
      <c r="CO174" s="10"/>
      <c r="CP174">
        <f t="shared" si="270"/>
        <v>0.3492962422733713</v>
      </c>
      <c r="CQ174">
        <f t="shared" si="270"/>
        <v>-0.34518112468713447</v>
      </c>
      <c r="CR174">
        <f>CJ177</f>
        <v>0</v>
      </c>
      <c r="CS174">
        <f>CM177</f>
        <v>0</v>
      </c>
      <c r="CW174" s="28"/>
      <c r="CY174" s="61">
        <v>-0.26767418221879685</v>
      </c>
      <c r="DA174" s="17">
        <v>0</v>
      </c>
      <c r="DB174">
        <v>0</v>
      </c>
      <c r="DD174" s="73">
        <f>(DB173*DB174)*(1-COS(RADIANS(CW173+45)))+DB175*(SIN(RADIANS(CW173+45)))</f>
        <v>-0.71353701434732153</v>
      </c>
      <c r="DE174" s="73">
        <f>(DB174^2)*(1-COS(RADIANS(CW173+45)))+(COS(RADIANS(CW173+45)))</f>
        <v>0.70061753414848982</v>
      </c>
      <c r="DF174" s="73">
        <f>(DB174*DB175)*(1-COS(RADIANS(CW173+45)))-DB173*(SIN(RADIANS(CW173+45)))</f>
        <v>0</v>
      </c>
      <c r="DG174" s="10"/>
      <c r="DH174">
        <v>-0.71353701434732153</v>
      </c>
      <c r="DI174" s="23">
        <f>SIN(RADIANS('[1]Biaxial Input'!$F$21))*(COS(RADIANS(0)))</f>
        <v>6.9756473744125524E-2</v>
      </c>
      <c r="DK174" s="30">
        <f>(DI173*DI174)*(1-COS(RADIANS(CV173)))+DI175*(SIN(RADIANS(CV173)))</f>
        <v>-9.3228300025961861E-3</v>
      </c>
      <c r="DL174" s="30">
        <f>(DI174^2)*(1-COS(RADIANS(CV173)))+(COS(RADIANS(CV173)))</f>
        <v>0.86667731956481153</v>
      </c>
      <c r="DM174" s="30">
        <f>(DI174*DI175)*(1-COS(RADIANS(CV173)))-DI173*(SIN(RADIANS(CV173)))</f>
        <v>-0.49878202512991204</v>
      </c>
      <c r="DO174">
        <v>-0.62493808517251959</v>
      </c>
      <c r="DQ174" s="28">
        <f>(DB173*DB174)*(1-COS(RADIANS(CU173)))+DB175*(SIN(RADIANS(CU173)))</f>
        <v>0.42261826174069944</v>
      </c>
      <c r="DR174" s="28">
        <f>(DB174^2)*(1-COS(RADIANS(CU173)))+(COS(RADIANS(CU173)))</f>
        <v>0.90630778703664994</v>
      </c>
      <c r="DS174" s="28">
        <f>(DB174*DB175)*(1-COS(RADIANS(CU173)))-DB173*(SIN(RADIANS(CU173)))</f>
        <v>0</v>
      </c>
      <c r="DU174" s="61">
        <v>-0.84288636777968107</v>
      </c>
      <c r="DW174" s="17">
        <v>0</v>
      </c>
      <c r="DX174">
        <v>0</v>
      </c>
      <c r="DZ174" s="73">
        <f>(DB173*DB174)*(1-COS(RADIANS(CW173-45)))+DB175*(SIN(RADIANS(CW173-45)))</f>
        <v>-0.70061753414848948</v>
      </c>
      <c r="EA174" s="73">
        <f>(DB174^2)*(1-COS(RADIANS(CW173-45)))+(COS(RADIANS(CW173-45)))</f>
        <v>-0.71353701434732175</v>
      </c>
      <c r="EB174" s="73">
        <f>(DB174*DB175)*(1-COS(RADIANS(CW173-45)))-DB173*(SIN(RADIANS(CW173-45)))</f>
        <v>0</v>
      </c>
      <c r="EC174" s="10"/>
      <c r="ED174">
        <v>-0.70061753414848948</v>
      </c>
      <c r="EE174" s="1">
        <v>-0.60055714225060053</v>
      </c>
      <c r="EG174">
        <f>CY174+DU174</f>
        <v>-1.1105605499984779</v>
      </c>
      <c r="EH174">
        <f>EG174/(SQRT(EG173^2+EG174^2+EG175^2))</f>
        <v>-0.78528489582218575</v>
      </c>
      <c r="EJ174">
        <f>Q174+AM174</f>
        <v>-0.70462685817929638</v>
      </c>
      <c r="EK174">
        <f>EJ174/(SQRT(EJ173^2+EJ174^2+EJ175^2))</f>
        <v>-0.54044603720760764</v>
      </c>
      <c r="EM174" s="23">
        <f>CY175*DU173-CY173*DU175</f>
        <v>0.46679021324860087</v>
      </c>
      <c r="EP174" s="9">
        <f>((SUMPRODUCT(CM174:CM176,BZ174:BZ176))*(SUMPRODUCT(CM174:CM176,CA174:CA176)))-((SUMPRODUCT(CN174:CN176,BZ174:BZ176))*(SUMPRODUCT(CN174:CN176,CA174:CA176)))</f>
        <v>-3.3253440780645349E-2</v>
      </c>
      <c r="EY174" s="28"/>
      <c r="EZ174" s="10"/>
      <c r="FA174" s="61">
        <v>-0.25292301867339945</v>
      </c>
      <c r="FB174" s="13" t="e">
        <f>BW175</f>
        <v>#REF!</v>
      </c>
      <c r="FC174" s="17">
        <v>0</v>
      </c>
      <c r="FD174">
        <v>0</v>
      </c>
      <c r="FF174" s="73">
        <f>(FD173*FD174)*(1-COS(RADIANS(EY173+45)))+FD175*(SIN(RADIANS(EY173+45)))</f>
        <v>-0.70120087724089564</v>
      </c>
      <c r="FG174" s="73">
        <f>(FD174^2)*(1-COS(RADIANS(EY173+45)))+(COS(RADIANS(EY173+45)))</f>
        <v>0.71296376468695688</v>
      </c>
      <c r="FH174" s="73">
        <f>(FD174*FD175)*(1-COS(RADIANS(EY173+45)))-FD173*(SIN(RADIANS(EY173+45)))</f>
        <v>0</v>
      </c>
      <c r="FI174" s="10"/>
      <c r="FJ174">
        <v>-0.70120087724089564</v>
      </c>
      <c r="FK174" s="23">
        <f>SIN(RADIANS(176))*(COS(RADIANS(0)))</f>
        <v>6.9756473744125524E-2</v>
      </c>
      <c r="FM174" s="30">
        <f>(FK173*FK174)*(1-COS(RADIANS(EX173)))+FK175*(SIN(RADIANS(EX173)))</f>
        <v>-9.3228300025961861E-3</v>
      </c>
      <c r="FN174" s="30">
        <f>(FK174^2)*(1-COS(RADIANS(EX173)))+(COS(RADIANS(EX173)))</f>
        <v>0.86667731956481153</v>
      </c>
      <c r="FO174" s="30">
        <f>(FK174*FK175)*(1-COS(RADIANS(EX173)))-FK173*(SIN(RADIANS(EX173)))</f>
        <v>-0.49878202512991204</v>
      </c>
      <c r="FQ174">
        <v>-0.61436173673982142</v>
      </c>
      <c r="FS174" s="28">
        <f>(FD173*FD174)*(1-COS(RADIANS(EW173)))+FD175*(SIN(RADIANS(EW173)))</f>
        <v>0.42261826174069944</v>
      </c>
      <c r="FT174" s="28">
        <f>(FD174^2)*(1-COS(RADIANS(EW173)))+(COS(RADIANS(EW173)))</f>
        <v>0.90630778703664994</v>
      </c>
      <c r="FU174" s="28">
        <f>(FD174*FD175)*(1-COS(RADIANS(EW173)))-FD173*(SIN(RADIANS(EW173)))</f>
        <v>0</v>
      </c>
      <c r="FW174" s="61">
        <v>-0.84742955072410631</v>
      </c>
      <c r="FX174" s="13" t="e">
        <f>BX175</f>
        <v>#REF!</v>
      </c>
      <c r="FY174" s="17">
        <v>0</v>
      </c>
      <c r="FZ174">
        <v>0</v>
      </c>
      <c r="GB174" s="73">
        <f>(FD173*FD174)*(1-COS(RADIANS(EY173-45)))+FD175*(SIN(RADIANS(EY173-45)))</f>
        <v>-0.71296376468695688</v>
      </c>
      <c r="GC174" s="73">
        <f>(FD174^2)*(1-COS(RADIANS(EY173-45)))+(COS(RADIANS(EY173-45)))</f>
        <v>-0.70120087724089564</v>
      </c>
      <c r="GD174" s="73">
        <f>(FD174*FD175)*(1-COS(RADIANS(EY173-45)))-FD173*(SIN(RADIANS(EY173-45)))</f>
        <v>0</v>
      </c>
      <c r="GE174" s="10"/>
      <c r="GF174">
        <v>-0.71296376468695688</v>
      </c>
      <c r="GG174" s="1">
        <v>-0.61137234794954054</v>
      </c>
      <c r="GI174">
        <f>FA174+FW174</f>
        <v>-1.1003525693975058</v>
      </c>
      <c r="GJ174">
        <f>GI174/(SQRT(GI173^2+GI174^2+GI175^2))</f>
        <v>-0.77806676351701742</v>
      </c>
      <c r="GL174">
        <f>CH175+DC174</f>
        <v>-3.3253440780645349E-2</v>
      </c>
      <c r="GM174" t="e">
        <f>GL174/(SQRT(GL173^2+GL174^2+GL175^2))</f>
        <v>#VALUE!</v>
      </c>
      <c r="GO174" s="27">
        <f>FA175*FW173-FA173*FW175</f>
        <v>0.46679021324860093</v>
      </c>
    </row>
    <row r="175" spans="1:197" x14ac:dyDescent="0.2">
      <c r="D175" t="s">
        <v>10</v>
      </c>
      <c r="E175" s="5">
        <f t="shared" si="269"/>
        <v>-0.33891678707829964</v>
      </c>
      <c r="F175" s="6">
        <f t="shared" si="269"/>
        <v>-3.4328125274686566E-2</v>
      </c>
      <c r="G175" s="7">
        <f t="shared" si="271"/>
        <v>-0.3227288438619752</v>
      </c>
      <c r="H175" s="8">
        <f t="shared" si="272"/>
        <v>-0.38189801431732118</v>
      </c>
      <c r="J175" s="10"/>
      <c r="AW175" s="1"/>
      <c r="AX175" s="10"/>
      <c r="AY175" s="11">
        <f>(G128^2)*F128+G128*G129*F129+G128*G130*F130-((H128^2)*F128+H128*H129*F129+H128*H130*F130)</f>
        <v>-0.30059645455507322</v>
      </c>
      <c r="AZ175" s="12">
        <f>G128*G129*F128+(G129^2)*F129+G129*G130*F130-(H128*H129*F128+(H129^2)*F129+H129*H130*F130)</f>
        <v>-0.79309627692555451</v>
      </c>
      <c r="BA175" s="12">
        <f>G128*G130*F128+G129*G130*F129+(G130^2)*F130-(H128*H130*F128+H129*H130*F129+(H130^2)*F130)</f>
        <v>0.39231958862227434</v>
      </c>
      <c r="BB175" s="12">
        <f>(G128^2)*E128+G128*G129*E129+G128*G130*E130-((H128^2)*E128+H128*H129*E129+H128*H130*E130)</f>
        <v>-0.51850284594315021</v>
      </c>
      <c r="BC175" s="12">
        <f>G128*G129*E128+(G129^2)*E129+G129*G130*E130-(H128*H129*E128+(H129^2)*E129+H129*H130*E130)</f>
        <v>0.51506937428627575</v>
      </c>
      <c r="BD175" s="24">
        <f>G128*G130*E128+G129*G130*E129+(G130^2)*E130-(H128*H130*E128+H129*H130*E129+(H130^2)*E130)</f>
        <v>-0.36836980237734762</v>
      </c>
      <c r="BE175" s="10">
        <f>J128</f>
        <v>-0.13385167308569773</v>
      </c>
      <c r="BV175" s="3" t="e">
        <f>#REF!+CG104</f>
        <v>#REF!</v>
      </c>
      <c r="BW175" s="3" t="e">
        <f>CH100*#REF!-#REF!*CG102</f>
        <v>#REF!</v>
      </c>
      <c r="BX175" s="3" t="e">
        <f>BV173*BW174-BV174*BW173</f>
        <v>#REF!</v>
      </c>
      <c r="BY175" t="s">
        <v>9</v>
      </c>
      <c r="BZ175" s="5">
        <f t="shared" si="273"/>
        <v>0.3492962422733713</v>
      </c>
      <c r="CA175" s="6">
        <f t="shared" si="273"/>
        <v>-0.34518112468713447</v>
      </c>
      <c r="CB175" s="7">
        <f>CY174</f>
        <v>-0.26767418221879685</v>
      </c>
      <c r="CC175" s="8">
        <f>DU174</f>
        <v>-0.84288636777968107</v>
      </c>
      <c r="CE175" s="10"/>
      <c r="CH175">
        <f>((SUMPRODUCT(CM174:CM176,CK174:CK176))*(SUMPRODUCT(CM174:CM176,CL174:CL176)))-((SUMPRODUCT(CN174:CN176,CK174:CK176))*(SUMPRODUCT(CN174:CN176,CL174:CL176)))</f>
        <v>-3.3253440780645349E-2</v>
      </c>
      <c r="CI175" s="67"/>
      <c r="CJ175" s="10" t="s">
        <v>9</v>
      </c>
      <c r="CK175" s="5">
        <f t="shared" si="274"/>
        <v>0.3492962422733713</v>
      </c>
      <c r="CL175" s="6">
        <f t="shared" si="274"/>
        <v>-0.34518112468713447</v>
      </c>
      <c r="CM175" s="7">
        <f>FA174</f>
        <v>-0.25292301867339945</v>
      </c>
      <c r="CN175" s="8">
        <f>FW174</f>
        <v>-0.84742955072410631</v>
      </c>
      <c r="CP175">
        <f t="shared" si="270"/>
        <v>-9.8670839279614439E-2</v>
      </c>
      <c r="CQ175">
        <f t="shared" si="270"/>
        <v>-0.32743703463395935</v>
      </c>
      <c r="CR175">
        <f>CK177</f>
        <v>0</v>
      </c>
      <c r="CS175">
        <f>CN177</f>
        <v>0</v>
      </c>
      <c r="CW175" s="28"/>
      <c r="CY175" s="61">
        <v>-0.3314631327085566</v>
      </c>
      <c r="DA175" s="17">
        <v>0</v>
      </c>
      <c r="DB175">
        <v>1</v>
      </c>
      <c r="DD175" s="73">
        <f>(DB173*DB175)*(1-COS(RADIANS(CW173+45)))-DB174*(SIN(RADIANS(CW173+45)))</f>
        <v>0</v>
      </c>
      <c r="DE175" s="73">
        <f>(DB174*DB175)*(1-COS(RADIANS(CW173+45)))+DB173*(SIN(RADIANS(CW173+45)))</f>
        <v>0</v>
      </c>
      <c r="DF175" s="73">
        <f>(DB175^2)*(1-COS(RADIANS(CW173+45)))+(COS(RADIANS(CW173+45)))</f>
        <v>1</v>
      </c>
      <c r="DG175" s="10"/>
      <c r="DH175">
        <v>0</v>
      </c>
      <c r="DI175" s="23">
        <f>SIN(RADIANS('[1]Biaxial Input'!$F$21))*SIN(RADIANS(0))</f>
        <v>0</v>
      </c>
      <c r="DK175" s="30">
        <f>(DI173*DI175)*(1-COS(RADIANS(CV173)))-DI174*(SIN(RADIANS(CV173)))</f>
        <v>3.4878236872062755E-2</v>
      </c>
      <c r="DL175" s="30">
        <f>(DI174*DI175)*(1-COS(RADIANS(CV173)))+DI173*(SIN(RADIANS(CV173)))</f>
        <v>0.49878202512991204</v>
      </c>
      <c r="DM175" s="30">
        <f>(DI175^2)*(1-COS(RADIANS(CV173)))+(COS(RADIANS(CV173)))</f>
        <v>0.86602540378443871</v>
      </c>
      <c r="DO175">
        <v>-0.3314631327085566</v>
      </c>
      <c r="DQ175" s="28">
        <f>(DB173*DB175)*(1-COS(RADIANS(CU173)))-DB174*(SIN(RADIANS(CU173)))</f>
        <v>0</v>
      </c>
      <c r="DR175" s="28">
        <f>(DB174*DB175)*(1-COS(RADIANS(CU173)))+DB173*(SIN(RADIANS(CU173)))</f>
        <v>0</v>
      </c>
      <c r="DS175" s="28">
        <f>(DB175^2)*(1-COS(RADIANS(CU173)))+(COS(RADIANS(CU173)))</f>
        <v>1</v>
      </c>
      <c r="DU175" s="61">
        <v>-0.37434234552749923</v>
      </c>
      <c r="DW175" s="17">
        <v>0</v>
      </c>
      <c r="DX175">
        <v>1</v>
      </c>
      <c r="DZ175" s="73">
        <f>(DB173*DB173)*(1-COS(RADIANS(CW173-45)))-DB173*(SIN(RADIANS(CW173-45)))</f>
        <v>0</v>
      </c>
      <c r="EA175" s="73">
        <f>(DB174*DB175)*(1-COS(RADIANS(CW173-45)))+DB173*(SIN(RADIANS(CW173-45)))</f>
        <v>0</v>
      </c>
      <c r="EB175" s="73">
        <f>(DB175^2)*(1-COS(RADIANS(CW173-45)))+(COS(RADIANS(CW173-45)))</f>
        <v>0.99999999999999989</v>
      </c>
      <c r="EC175" s="10"/>
      <c r="ED175">
        <v>0</v>
      </c>
      <c r="EE175" s="1">
        <v>-0.37434234552749923</v>
      </c>
      <c r="EG175">
        <f>CY175+DU175</f>
        <v>-0.70580547823605588</v>
      </c>
      <c r="EH175">
        <f>EG175/(SQRT(EG173^2+EG174^2+EG175^2))</f>
        <v>-0.49907983985932941</v>
      </c>
      <c r="EJ175">
        <f>Q175+AM175</f>
        <v>0</v>
      </c>
      <c r="EK175">
        <f>EJ175/(SQRT(EJ173^2+EJ174^2+EJ175^2))</f>
        <v>0</v>
      </c>
      <c r="EM175" s="23">
        <f>CY173*DU174-CY174*DU173</f>
        <v>-0.8660254037844386</v>
      </c>
      <c r="ER175">
        <f t="shared" ref="ER175:ES177" si="275">CK174</f>
        <v>0.93180266183863136</v>
      </c>
      <c r="ES175">
        <f t="shared" si="275"/>
        <v>-0.87956522186239505</v>
      </c>
      <c r="ET175" t="e">
        <f>#REF!</f>
        <v>#REF!</v>
      </c>
      <c r="EU175" t="e">
        <f>#REF!</f>
        <v>#REF!</v>
      </c>
      <c r="EY175" s="28"/>
      <c r="EZ175" s="10"/>
      <c r="FA175" s="61">
        <v>-0.3248794745071355</v>
      </c>
      <c r="FB175" s="13">
        <f>BW176</f>
        <v>0</v>
      </c>
      <c r="FC175" s="17">
        <v>0</v>
      </c>
      <c r="FD175">
        <v>1</v>
      </c>
      <c r="FF175" s="73">
        <f>(FD173*FD175)*(1-COS(RADIANS(EY173+45)))-FD174*(SIN(RADIANS(EY173+45)))</f>
        <v>0</v>
      </c>
      <c r="FG175" s="73">
        <f>(FD174*FD175)*(1-COS(RADIANS(EY173+45)))+FD173*(SIN(RADIANS(EY173+45)))</f>
        <v>0</v>
      </c>
      <c r="FH175" s="73">
        <f>(FD175^2)*(1-COS(RADIANS(EY173+45)))+(COS(RADIANS(EY173+45)))</f>
        <v>1</v>
      </c>
      <c r="FI175" s="10"/>
      <c r="FJ175">
        <v>0</v>
      </c>
      <c r="FK175" s="23">
        <f>SIN(RADIANS(176))*SIN(RADIANS(0))</f>
        <v>0</v>
      </c>
      <c r="FM175" s="30">
        <f>(FK173*FK175)*(1-COS(RADIANS(EX173)))-FK174*(SIN(RADIANS(EX173)))</f>
        <v>3.4878236872062755E-2</v>
      </c>
      <c r="FN175" s="30">
        <f>(FK174*FK175)*(1-COS(RADIANS(EX173)))+FK173*(SIN(RADIANS(EX173)))</f>
        <v>0.49878202512991204</v>
      </c>
      <c r="FO175" s="30">
        <f>(FK175^2)*(1-COS(RADIANS(EX173)))+(COS(RADIANS(EX173)))</f>
        <v>0.86602540378443871</v>
      </c>
      <c r="FQ175">
        <v>-0.3248794745071355</v>
      </c>
      <c r="FS175" s="28">
        <f>(FD173*FD175)*(1-COS(RADIANS(EW173)))-FD174*(SIN(RADIANS(EW173)))</f>
        <v>0</v>
      </c>
      <c r="FT175" s="28">
        <f>(FD174*FD175)*(1-COS(RADIANS(EW173)))+FD173*(SIN(RADIANS(EW173)))</f>
        <v>0</v>
      </c>
      <c r="FU175" s="28">
        <f>(FD175^2)*(1-COS(RADIANS(EW173)))+(COS(RADIANS(EW173)))</f>
        <v>1</v>
      </c>
      <c r="FW175" s="61">
        <v>-0.3800701606861126</v>
      </c>
      <c r="FX175" s="13">
        <f>BX176</f>
        <v>0</v>
      </c>
      <c r="FY175" s="17">
        <v>0</v>
      </c>
      <c r="FZ175">
        <v>1</v>
      </c>
      <c r="GB175" s="73">
        <f>(FD173*FD173)*(1-COS(RADIANS(EY173-45)))-FD173*(SIN(RADIANS(EY173-45)))</f>
        <v>0</v>
      </c>
      <c r="GC175" s="73">
        <f>(FD174*FD175)*(1-COS(RADIANS(EY173-45)))+FD173*(SIN(RADIANS(EY173-45)))</f>
        <v>0</v>
      </c>
      <c r="GD175" s="73">
        <f>(FD175^2)*(1-COS(RADIANS(EY173-45)))+(COS(RADIANS(EY173-45)))</f>
        <v>0.99999999999999989</v>
      </c>
      <c r="GE175" s="10"/>
      <c r="GF175">
        <v>0</v>
      </c>
      <c r="GG175" s="1">
        <v>-0.3800701606861126</v>
      </c>
      <c r="GI175">
        <f>FA175+FW175</f>
        <v>-0.70494963519324805</v>
      </c>
      <c r="GJ175">
        <f>GI175/(SQRT(GI173^2+GI174^2+GI175^2))</f>
        <v>-0.49847466744012853</v>
      </c>
      <c r="GL175" t="e">
        <f>#REF!+DC175</f>
        <v>#REF!</v>
      </c>
      <c r="GM175" t="e">
        <f>GL175/(SQRT(GL173^2+GL174^2+GL175^2))</f>
        <v>#REF!</v>
      </c>
      <c r="GO175" s="27">
        <f>FA173*FW174-FA174*FW173</f>
        <v>-0.8660254037844386</v>
      </c>
    </row>
    <row r="176" spans="1:197" x14ac:dyDescent="0.2">
      <c r="A176" s="4"/>
      <c r="B176" s="4" t="s">
        <v>2</v>
      </c>
      <c r="C176" s="4" t="s">
        <v>21</v>
      </c>
      <c r="J176" s="10"/>
      <c r="Q176" s="82" t="s">
        <v>148</v>
      </c>
      <c r="R176" s="13"/>
      <c r="T176" s="10"/>
      <c r="U176" s="10"/>
      <c r="V176" s="10"/>
      <c r="W176" s="10"/>
      <c r="X176" s="10"/>
      <c r="Y176" s="10"/>
      <c r="Z176" s="80"/>
      <c r="AA176" s="23" t="s">
        <v>149</v>
      </c>
      <c r="AE176" s="1"/>
      <c r="AG176" s="80"/>
      <c r="AK176" s="13"/>
      <c r="AL176" s="81"/>
      <c r="AM176" s="82" t="s">
        <v>150</v>
      </c>
      <c r="AO176" s="13"/>
      <c r="AP176" s="13"/>
      <c r="AS176" s="1"/>
      <c r="AW176" s="1"/>
      <c r="AX176" s="14" t="s">
        <v>11</v>
      </c>
      <c r="AY176" s="11">
        <f>(G133^2)*F133+G133*G134*F134+G133*G135*F135-((H133^2)*F133+H133*H134*F134+H133*H135*F135)</f>
        <v>0.25835909339943963</v>
      </c>
      <c r="AZ176" s="12">
        <f>G133*G134*F133+(G134^2)*F134+G134*G135*F135-(H133*H134*F133+(H134^2)*F134+H134*H135*F135)</f>
        <v>0.85772280567090753</v>
      </c>
      <c r="BA176" s="12">
        <f>G133*G135*F133+G134*G135*F134+(G135^2)*F135-(H133*H135*F133+H134*H135*F134+(H135^2)*F135)</f>
        <v>-0.3795493595873225</v>
      </c>
      <c r="BB176" s="12">
        <f>(G133^2)*E133+G133*G134*E134+G133*G135*E135-((H133^2)*E133+H133*H134*E134+H133*H135*E135)</f>
        <v>0.42131487523010391</v>
      </c>
      <c r="BC176" s="12">
        <f>G133*G134*E133+(G134^2)*E134+G134*G135*E135-(H133*H134*E133+(H134^2)*E134+H134*H135*E135)</f>
        <v>-0.37678018077484143</v>
      </c>
      <c r="BD176" s="24">
        <f>G133*G135*E133+G134*G135*E134+(G135^2)*E135-(H133*H135*E133+H134*H135*E134+(H135^2)*E135)</f>
        <v>0.38683962517476694</v>
      </c>
      <c r="BE176" s="10">
        <f>J133</f>
        <v>7.0864117014183159E-2</v>
      </c>
      <c r="BY176" t="s">
        <v>10</v>
      </c>
      <c r="BZ176" s="5">
        <f t="shared" si="273"/>
        <v>-9.8670839279614439E-2</v>
      </c>
      <c r="CA176" s="6">
        <f t="shared" si="273"/>
        <v>-0.32743703463395935</v>
      </c>
      <c r="CB176" s="7">
        <f>CY175</f>
        <v>-0.3314631327085566</v>
      </c>
      <c r="CC176" s="8">
        <f>DU175</f>
        <v>-0.37434234552749923</v>
      </c>
      <c r="CE176" s="10"/>
      <c r="CG176" s="10" t="s">
        <v>160</v>
      </c>
      <c r="CH176" s="10">
        <f>-CH173*((EY173-CW173)/(CH175-CE174))</f>
        <v>269.48070700074015</v>
      </c>
      <c r="CI176" s="67"/>
      <c r="CJ176" s="10" t="s">
        <v>10</v>
      </c>
      <c r="CK176" s="5">
        <f t="shared" si="274"/>
        <v>-9.8670839279614439E-2</v>
      </c>
      <c r="CL176" s="6">
        <f t="shared" si="274"/>
        <v>-0.32743703463395935</v>
      </c>
      <c r="CM176" s="7">
        <f>FA175</f>
        <v>-0.3248794745071355</v>
      </c>
      <c r="CN176" s="8">
        <f>FW175</f>
        <v>-0.3800701606861126</v>
      </c>
      <c r="CW176" s="28"/>
      <c r="EE176" s="1"/>
      <c r="EI176" s="64">
        <f>(DEGREES(ACOS((EH173*EK173+EH174*EK174+EH175*EK175)/((SQRT(EH173^2+EH174^2+EH175^2))*(SQRT(EK173^2+EK174^2+EK175^2))))))</f>
        <v>83.331466578555592</v>
      </c>
      <c r="ER176">
        <f t="shared" si="275"/>
        <v>0.3492962422733713</v>
      </c>
      <c r="ES176">
        <f t="shared" si="275"/>
        <v>-0.34518112468713447</v>
      </c>
      <c r="ET176" t="e">
        <f>#REF!</f>
        <v>#REF!</v>
      </c>
      <c r="EU176" t="e">
        <f>#REF!</f>
        <v>#REF!</v>
      </c>
      <c r="EY176" s="28"/>
      <c r="EZ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GG176" s="1"/>
      <c r="GK176" s="64" t="e">
        <f>(DEGREES(ACOS((GJ173*GM173+GJ174*GM174+GJ175*GM175)/((SQRT(GJ173^2+GJ174^2+GJ175^2))*(SQRT(GM173^2+GM174^2+GM175^2))))))</f>
        <v>#VALUE!</v>
      </c>
    </row>
    <row r="177" spans="1:197" x14ac:dyDescent="0.2">
      <c r="A177" s="4" t="s">
        <v>19</v>
      </c>
      <c r="B177" s="4">
        <f>DEGREES(ACOS(A174/(SQRT((A172^2)+(A173^2)+(A174^2)))))</f>
        <v>101.82726594827024</v>
      </c>
      <c r="C177" s="4">
        <f>DEGREES(ATAN(A173/A172))</f>
        <v>-60.098508872941643</v>
      </c>
      <c r="E177" s="5" t="s">
        <v>4</v>
      </c>
      <c r="F177" s="6" t="s">
        <v>5</v>
      </c>
      <c r="G177" s="7" t="s">
        <v>6</v>
      </c>
      <c r="H177" s="8" t="s">
        <v>1</v>
      </c>
      <c r="I177">
        <v>17</v>
      </c>
      <c r="J177" s="9" t="s">
        <v>7</v>
      </c>
      <c r="K177">
        <v>17</v>
      </c>
      <c r="M177" s="17">
        <f>A113</f>
        <v>40</v>
      </c>
      <c r="N177" s="17">
        <f>B113</f>
        <v>-40</v>
      </c>
      <c r="O177" s="17">
        <f>C113</f>
        <v>259.10000000000002</v>
      </c>
      <c r="Q177" s="61">
        <f t="array" ref="Q177:Q179">MMULT(AI177:AK179,AG177:AG179)</f>
        <v>0.85352544736199099</v>
      </c>
      <c r="R177" s="13"/>
      <c r="S177" s="17">
        <v>1</v>
      </c>
      <c r="T177">
        <v>0</v>
      </c>
      <c r="V177" s="73">
        <f>(T177^2)*(1-COS(RADIANS(O177+45)))+(COS(RADIANS(O177+45)))</f>
        <v>0.56063899456324184</v>
      </c>
      <c r="W177" s="73">
        <f>(T177*T178)*(1-COS(RADIANS(O177+45)))-T179*(SIN(RADIANS(O177+45)))</f>
        <v>0.8280603346224944</v>
      </c>
      <c r="X177" s="73">
        <f>(T177*T179)*(1-COS(RADIANS(O177+45)))+T178*(SIN(RADIANS(O177+45)))</f>
        <v>0</v>
      </c>
      <c r="Y177" s="10"/>
      <c r="Z177">
        <f t="array" ref="Z177:Z179">MMULT(V177:X179,S177:S179)</f>
        <v>0.56063899456324184</v>
      </c>
      <c r="AA177" s="23">
        <f>COS(RADIANS('[1]Biaxial Input'!$F$21))</f>
        <v>-0.9975640502598242</v>
      </c>
      <c r="AC177" s="30">
        <f>(AA177^2)*(1-COS(RADIANS(N177)))+(COS(RADIANS(N177)))</f>
        <v>0.99886158030145311</v>
      </c>
      <c r="AD177" s="30">
        <f>(AA177*AA178)*(1-COS(RADIANS(N177)))-AA179*(SIN(RADIANS(N177)))</f>
        <v>-1.6280160168985456E-2</v>
      </c>
      <c r="AE177" s="30">
        <f>(AA177*AA179)*(1-COS(RADIANS(N177)))+AA178*(SIN(RADIANS(N177)))</f>
        <v>-4.4838597018148282E-2</v>
      </c>
      <c r="AG177">
        <f t="array" ref="AG177:AG179">MMULT(AC177:AE179,Z177:Z179)</f>
        <v>0.57348170696529543</v>
      </c>
      <c r="AI177" s="28">
        <f>(T177^2)*(1-COS(RADIANS(M177)))+(COS(RADIANS(M177)))</f>
        <v>0.76604444311897801</v>
      </c>
      <c r="AJ177" s="28">
        <f>(T177*T178)*(1-COS(RADIANS(M177)))-T179*(SIN(RADIANS(M177)))</f>
        <v>-0.64278760968653925</v>
      </c>
      <c r="AK177" s="28">
        <f>(T177*T179)*(1-COS(RADIANS(M177)))+T178*(SIN(RADIANS(M177)))</f>
        <v>0</v>
      </c>
      <c r="AM177" s="61">
        <f t="array" ref="AM177:AM179">MMULT(AI177:AK179,AW177:AW179)</f>
        <v>-0.3588112933432448</v>
      </c>
      <c r="AN177" s="13"/>
      <c r="AO177" s="17">
        <v>1</v>
      </c>
      <c r="AP177">
        <v>0</v>
      </c>
      <c r="AR177" s="73">
        <f>(T177^2)*(1-COS(RADIANS(O177-45)))+(COS(RADIANS(O177-45)))</f>
        <v>-0.82806033462249429</v>
      </c>
      <c r="AS177" s="73">
        <f>(T177*T178)*(1-COS(RADIANS(O177-45)))-T179*(SIN(RADIANS(O177-45)))</f>
        <v>0.56063899456324184</v>
      </c>
      <c r="AT177" s="73">
        <f>(T177*T179)*(1-COS(RADIANS(O177-45)))+T178*(SIN(RADIANS(O177-45)))</f>
        <v>0</v>
      </c>
      <c r="AU177" s="10"/>
      <c r="AV177">
        <f t="array" ref="AV177:AV179">MMULT(AR177:AT179,S177:S179)</f>
        <v>-0.82806033462249429</v>
      </c>
      <c r="AW177" s="1">
        <f t="array" ref="AW177:AW179">MMULT(AC177:AE179,AV177:AV179)</f>
        <v>-0.81799036179750617</v>
      </c>
      <c r="AX177" s="10"/>
      <c r="AY177" s="11">
        <f>(G138^2)*F138+G138*G139*F139+G138*G140*F140-((H138^2)*F138+H138*H139*F139+H138*H140*F140)</f>
        <v>0.1651685724320181</v>
      </c>
      <c r="AZ177" s="12">
        <f>G138*G139*F138+(G139^2)*F139+G139*G140*F140-(H138*H139*F138+(H139^2)*F139+H139*H140*F140)</f>
        <v>0.96671370315601246</v>
      </c>
      <c r="BA177" s="12">
        <f>G138*G140*F138+G139*G140*F139+(G140^2)*F140-(H138*H140*F138+H139*H140*F139+(H140^2)*F140)</f>
        <v>-6.17634820496369E-2</v>
      </c>
      <c r="BB177" s="12">
        <f>(G138^2)*E138+G138*G139*E139+G138*G140*E140-((H138^2)*E138+H138*H139*E139+H138*H140*E140)</f>
        <v>0.3827121537516337</v>
      </c>
      <c r="BC177" s="12">
        <f>G138*G139*E138+(G139^2)*E139+G139*G140*E140-(H138*H139*E138+(H139^2)*E139+H139*H140*E140)</f>
        <v>-7.8729593203768752E-2</v>
      </c>
      <c r="BD177" s="24">
        <f>G138*G140*E138+G139*G140*E139+(G140^2)*E140-(H138*H140*E138+H139*H140*E139+(H140^2)*E140)</f>
        <v>0.32757642354317273</v>
      </c>
      <c r="BE177" s="10">
        <f>J138</f>
        <v>-0.15509245712256187</v>
      </c>
      <c r="BV177" s="4"/>
      <c r="BW177" s="4" t="s">
        <v>2</v>
      </c>
      <c r="BX177" s="4" t="s">
        <v>21</v>
      </c>
      <c r="CE177" s="10"/>
      <c r="CS177" s="15"/>
      <c r="CW177" s="28"/>
      <c r="CY177" s="82" t="s">
        <v>148</v>
      </c>
      <c r="CZ177" s="13"/>
      <c r="DB177" s="10"/>
      <c r="DC177" s="10"/>
      <c r="DD177" s="10"/>
      <c r="DE177" s="10"/>
      <c r="DF177" s="10"/>
      <c r="DG177" s="10"/>
      <c r="DH177" s="80"/>
      <c r="DI177" s="23" t="s">
        <v>149</v>
      </c>
      <c r="DM177" s="1"/>
      <c r="DO177" s="80"/>
      <c r="DS177" s="13"/>
      <c r="DT177" s="81"/>
      <c r="DU177" s="82" t="s">
        <v>150</v>
      </c>
      <c r="DW177" s="13"/>
      <c r="DX177" s="13"/>
      <c r="EA177" s="1"/>
      <c r="EE177" s="1"/>
      <c r="ER177">
        <f t="shared" si="275"/>
        <v>-9.8670839279614439E-2</v>
      </c>
      <c r="ES177">
        <f t="shared" si="275"/>
        <v>-0.32743703463395935</v>
      </c>
      <c r="ET177" t="e">
        <f>#REF!</f>
        <v>#REF!</v>
      </c>
      <c r="EU177" t="e">
        <f>#REF!</f>
        <v>#REF!</v>
      </c>
      <c r="EY177" s="28"/>
      <c r="EZ177" s="10"/>
      <c r="FA177" s="82" t="s">
        <v>148</v>
      </c>
      <c r="FB177" s="13"/>
      <c r="FD177" s="10"/>
      <c r="FE177" s="10"/>
      <c r="FF177" s="10"/>
      <c r="FG177" s="10"/>
      <c r="FH177" s="10"/>
      <c r="FI177" s="10"/>
      <c r="FJ177" s="80"/>
      <c r="FK177" s="23" t="s">
        <v>149</v>
      </c>
      <c r="FO177" s="1"/>
      <c r="FQ177" s="80"/>
      <c r="FU177" s="13"/>
      <c r="FV177" s="81"/>
      <c r="FW177" s="82" t="s">
        <v>150</v>
      </c>
      <c r="FY177" s="13"/>
      <c r="FZ177" s="13"/>
      <c r="GC177" s="1"/>
      <c r="GG177" s="1"/>
      <c r="GK177" s="13"/>
    </row>
    <row r="178" spans="1:197" x14ac:dyDescent="0.2">
      <c r="A178" s="4" t="s">
        <v>18</v>
      </c>
      <c r="B178" s="4">
        <f>DEGREES(ACOS(B174/(SQRT((B172^2)+(B173^2)+(B174^2)))))</f>
        <v>161.98777347244155</v>
      </c>
      <c r="C178" s="4">
        <f>DEGREES(ATAN(B173/B172))</f>
        <v>69.99392551146039</v>
      </c>
      <c r="D178" t="s">
        <v>8</v>
      </c>
      <c r="E178" s="5">
        <f t="shared" ref="E178:F180" si="276">E173</f>
        <v>0.88011721234848816</v>
      </c>
      <c r="F178" s="6">
        <f t="shared" si="276"/>
        <v>-0.54781863928252683</v>
      </c>
      <c r="G178" s="7">
        <f>Q177</f>
        <v>0.85352544736199099</v>
      </c>
      <c r="H178" s="8">
        <f>AM177</f>
        <v>-0.3588112933432448</v>
      </c>
      <c r="J178" s="9">
        <f>((SUMPRODUCT(G178:G180,E178:E180))*(SUMPRODUCT(G178:(G180),F178:F180)))-((SUMPRODUCT(H178:H180,E178:E180))*(SUMPRODUCT(H178:H180,F178:F180)))</f>
        <v>-0.42456241811353757</v>
      </c>
      <c r="Q178" s="61">
        <v>-0.12501286246974219</v>
      </c>
      <c r="S178" s="17">
        <v>0</v>
      </c>
      <c r="T178">
        <v>0</v>
      </c>
      <c r="V178" s="73">
        <f>(T177*T178)*(1-COS(RADIANS(O177+45)))+T179*(SIN(RADIANS(O177+45)))</f>
        <v>-0.8280603346224944</v>
      </c>
      <c r="W178" s="73">
        <f>(T178^2)*(1-COS(RADIANS(O177+45)))+(COS(RADIANS(O177+45)))</f>
        <v>0.56063899456324184</v>
      </c>
      <c r="X178" s="73">
        <f>(T178*T179)*(1-COS(RADIANS(O177+45)))-T177*(SIN(RADIANS(O177+45)))</f>
        <v>0</v>
      </c>
      <c r="Y178" s="10"/>
      <c r="Z178">
        <v>-0.8280603346224944</v>
      </c>
      <c r="AA178" s="23">
        <f>SIN(RADIANS('[1]Biaxial Input'!$F$21))*(COS(RADIANS(0)))</f>
        <v>6.9756473744125524E-2</v>
      </c>
      <c r="AC178" s="30">
        <f>(AA177*AA178)*(1-COS(RADIANS(N177)))+AA179*(SIN(RADIANS(N177)))</f>
        <v>-1.6280160168985456E-2</v>
      </c>
      <c r="AD178" s="30">
        <f>(AA178^2)*(1-COS(RADIANS(N177)))+(COS(RADIANS(N177)))</f>
        <v>0.7671828628175249</v>
      </c>
      <c r="AE178" s="30">
        <f>(AA178*AA179)*(1-COS(RADIANS(N177)))-AA177*(SIN(RADIANS(N177)))</f>
        <v>-0.64122181137573508</v>
      </c>
      <c r="AG178">
        <v>-0.6444009907297914</v>
      </c>
      <c r="AI178" s="28">
        <f>(T177*T178)*(1-COS(RADIANS(M177)))+T179*(SIN(RADIANS(M177)))</f>
        <v>0.64278760968653925</v>
      </c>
      <c r="AJ178" s="28">
        <f>(T178^2)*(1-COS(RADIANS(M177)))+(COS(RADIANS(M177)))</f>
        <v>0.76604444311897801</v>
      </c>
      <c r="AK178" s="28">
        <f>(T178*T179)*(1-COS(RADIANS(M177)))-T177*(SIN(RADIANS(M177)))</f>
        <v>0</v>
      </c>
      <c r="AM178" s="61">
        <v>-0.84495244808536252</v>
      </c>
      <c r="AO178" s="17">
        <v>0</v>
      </c>
      <c r="AP178">
        <v>0</v>
      </c>
      <c r="AR178" s="73">
        <f>(T177*T178)*(1-COS(RADIANS(O177-45)))+T179*(SIN(RADIANS(O177-45)))</f>
        <v>-0.56063899456324184</v>
      </c>
      <c r="AS178" s="73">
        <f>(T178^2)*(1-COS(RADIANS(O177-45)))+(COS(RADIANS(O177-45)))</f>
        <v>-0.82806033462249429</v>
      </c>
      <c r="AT178" s="73">
        <f>(T178*T179)*(1-COS(RADIANS(O177-45)))-T177*(SIN(RADIANS(O177-45)))</f>
        <v>0</v>
      </c>
      <c r="AU178" s="10"/>
      <c r="AV178">
        <v>-0.56063899456324184</v>
      </c>
      <c r="AW178" s="1">
        <v>-0.41663167397892875</v>
      </c>
      <c r="AX178" s="10"/>
      <c r="AY178" s="11">
        <f>(G143^2)*F143+G143*G144*F144+G143*G145*F145-((H143^2)*F143+H143*H144*F144+H143*H145*F145)</f>
        <v>0.22264222189912963</v>
      </c>
      <c r="AZ178" s="12">
        <f>G143*G144*F143+(G144^2)*F144+G144*G145*F145-(H143*H144*F143+(H144^2)*F144+H144*H145*F145)</f>
        <v>0.62208802849110933</v>
      </c>
      <c r="BA178" s="12">
        <f>G143*G145*F143+G144*G145*F144+(G145^2)*F145-(H143*H145*F143+H144*H145*F144+(H145^2)*F145)</f>
        <v>0.47281494595115947</v>
      </c>
      <c r="BB178" s="12">
        <f>(G143^2)*E143+G143*G144*E144+G143*G145*E145-((H143^2)*E143+H143*H144*E144+H143*H145*E145)</f>
        <v>0.55437906924298752</v>
      </c>
      <c r="BC178" s="12">
        <f>G143*G144*E143+(G144^2)*E144+G144*G145*E145-(H143*H144*E143+(H144^2)*E144+H144*H145*E145)</f>
        <v>-0.17591279506221438</v>
      </c>
      <c r="BD178" s="24">
        <f>G143*G145*E143+G144*G145*E144+(G145^2)*E145-(H143*H145*E143+H144*H145*E144+(H145^2)*E145)</f>
        <v>0.42115751312217609</v>
      </c>
      <c r="BE178" s="10">
        <f>J143</f>
        <v>-0.17111254426829076</v>
      </c>
      <c r="BV178" s="4" t="s">
        <v>19</v>
      </c>
      <c r="BW178" s="4" t="e">
        <f>DEGREES(ACOS(BV175/(SQRT((BV173^2)+(BV174^2)+(BV175^2)))))</f>
        <v>#REF!</v>
      </c>
      <c r="BX178" s="4" t="e">
        <f>DEGREES(ATAN(BV174/BV173))</f>
        <v>#REF!</v>
      </c>
      <c r="BZ178" s="5" t="s">
        <v>4</v>
      </c>
      <c r="CA178" s="6" t="s">
        <v>5</v>
      </c>
      <c r="CB178" s="7" t="s">
        <v>6</v>
      </c>
      <c r="CC178" s="8" t="s">
        <v>1</v>
      </c>
      <c r="CD178">
        <v>17</v>
      </c>
      <c r="CE178" s="9" t="s">
        <v>7</v>
      </c>
      <c r="CG178" s="90" t="s">
        <v>157</v>
      </c>
      <c r="CH178" s="61">
        <f>CE179-((CH180-CE179)/(EY178-CW178))*CW178</f>
        <v>8.2365561515507171</v>
      </c>
      <c r="CI178" s="10"/>
      <c r="CK178" s="5" t="s">
        <v>4</v>
      </c>
      <c r="CL178" s="6" t="s">
        <v>5</v>
      </c>
      <c r="CM178" s="7" t="s">
        <v>6</v>
      </c>
      <c r="CN178" s="8" t="s">
        <v>1</v>
      </c>
      <c r="CO178" s="10"/>
      <c r="CP178">
        <f t="shared" ref="CP178:CQ180" si="277">BZ179</f>
        <v>0.93180266183863136</v>
      </c>
      <c r="CQ178">
        <f t="shared" si="277"/>
        <v>-0.87956522186239505</v>
      </c>
      <c r="CR178">
        <f>CI182</f>
        <v>0</v>
      </c>
      <c r="CS178">
        <f>CL182</f>
        <v>0</v>
      </c>
      <c r="CU178" s="17">
        <f>CU82</f>
        <v>40</v>
      </c>
      <c r="CV178" s="17">
        <f>CV82</f>
        <v>-40</v>
      </c>
      <c r="CW178" s="31">
        <f>CH85</f>
        <v>259.12370189150579</v>
      </c>
      <c r="CY178" s="61">
        <f t="array" ref="CY178:CY180">MMULT(DQ178:DS180,DO178:DO180)</f>
        <v>0.85367380596375431</v>
      </c>
      <c r="CZ178" s="13"/>
      <c r="DA178" s="17">
        <v>1</v>
      </c>
      <c r="DB178">
        <v>0</v>
      </c>
      <c r="DD178" s="73">
        <f>(DB178^2)*(1-COS(RADIANS(CW178+45)))+(COS(RADIANS(CW178+45)))</f>
        <v>0.56098149530784303</v>
      </c>
      <c r="DE178" s="73">
        <f>(DB178*DB179)*(1-COS(RADIANS(CW178+45)))-DB180*(SIN(RADIANS(CW178+45)))</f>
        <v>0.8278283408546584</v>
      </c>
      <c r="DF178" s="73">
        <f>(DB178*DB180)*(1-COS(RADIANS(CW178+45)))+DB179*(SIN(RADIANS(CW178+45)))</f>
        <v>0</v>
      </c>
      <c r="DG178" s="10"/>
      <c r="DH178">
        <f t="array" ref="DH178:DH180">MMULT(DD178:DF180,DA178:DA180)</f>
        <v>0.56098149530784303</v>
      </c>
      <c r="DI178" s="23">
        <f>COS(RADIANS('[1]Biaxial Input'!$F$21))</f>
        <v>-0.9975640502598242</v>
      </c>
      <c r="DK178" s="30">
        <f>(DI178^2)*(1-COS(RADIANS(CV178)))+(COS(RADIANS(CV178)))</f>
        <v>0.99886158030145311</v>
      </c>
      <c r="DL178" s="30">
        <f>(DI178*DI179)*(1-COS(RADIANS(CV178)))-DI180*(SIN(RADIANS(CV178)))</f>
        <v>-1.6280160168985456E-2</v>
      </c>
      <c r="DM178" s="30">
        <f>(DI178*DI180)*(1-COS(RADIANS(CV178)))+DI179*(SIN(RADIANS(CV178)))</f>
        <v>-4.4838597018148282E-2</v>
      </c>
      <c r="DO178">
        <f t="array" ref="DO178:DO180">MMULT(DK178:DM180,DH178:DH180)</f>
        <v>0.57382004090460359</v>
      </c>
      <c r="DQ178" s="28">
        <f>(DB178^2)*(1-COS(RADIANS(CU178)))+(COS(RADIANS(CU178)))</f>
        <v>0.76604444311897801</v>
      </c>
      <c r="DR178" s="28">
        <f>(DB178*DB179)*(1-COS(RADIANS(CU178)))-DB180*(SIN(RADIANS(CU178)))</f>
        <v>-0.64278760968653925</v>
      </c>
      <c r="DS178" s="28">
        <f>(DB178*DB180)*(1-COS(RADIANS(CU178)))+DB179*(SIN(RADIANS(CU178)))</f>
        <v>0</v>
      </c>
      <c r="DU178" s="61">
        <f t="array" ref="DU178:DU180">MMULT(DQ178:DS180,EE178:EE180)</f>
        <v>-0.35845817962001764</v>
      </c>
      <c r="DV178" s="13"/>
      <c r="DW178" s="17">
        <v>1</v>
      </c>
      <c r="DX178">
        <v>0</v>
      </c>
      <c r="DZ178" s="73">
        <f>(DB178^2)*(1-COS(RADIANS(CW178-45)))+(COS(RADIANS(CW178-45)))</f>
        <v>-0.82782834085465806</v>
      </c>
      <c r="EA178" s="73">
        <f>(DB178*DB179)*(1-COS(RADIANS(CW178-45)))-DB180*(SIN(RADIANS(CW178-45)))</f>
        <v>0.56098149530784347</v>
      </c>
      <c r="EB178" s="73">
        <f>(DB178*DB180)*(1-COS(RADIANS(CW178-45)))+DB179*(SIN(RADIANS(CW178-45)))</f>
        <v>0</v>
      </c>
      <c r="EC178" s="10"/>
      <c r="ED178">
        <f t="array" ref="ED178:ED180">MMULT(DZ178:EB180,DA178:DA180)</f>
        <v>-0.82782834085465806</v>
      </c>
      <c r="EE178" s="1">
        <f t="array" ref="EE178:EE180">MMULT(DK178:DM180,ED178:ED180)</f>
        <v>-0.81775305616896499</v>
      </c>
      <c r="EG178">
        <f>CY178+DU178</f>
        <v>0.49521562634373667</v>
      </c>
      <c r="EH178">
        <f>EG178/(SQRT(EG178^2+EG179^2+EG180^2))</f>
        <v>0.35017032753719968</v>
      </c>
      <c r="EJ178">
        <f>Q178+AM178</f>
        <v>-0.96996531055510471</v>
      </c>
      <c r="EK178">
        <f>EJ178/(SQRT(EJ178^2+EJ179^2+EJ180^2))</f>
        <v>-0.73212583728309111</v>
      </c>
      <c r="EM178" s="23">
        <f>CY179*DU180-CY180*DU179</f>
        <v>-0.37782107733007791</v>
      </c>
      <c r="EO178" s="15">
        <v>17</v>
      </c>
      <c r="EP178" s="9" t="s">
        <v>7</v>
      </c>
      <c r="EW178" s="17">
        <f>CU178</f>
        <v>40</v>
      </c>
      <c r="EX178" s="17">
        <f>CV178</f>
        <v>-40</v>
      </c>
      <c r="EY178" s="31">
        <f>1+CW178</f>
        <v>260.12370189150579</v>
      </c>
      <c r="EZ178" s="10"/>
      <c r="FA178" s="61">
        <f t="array" ref="FA178:FA180">MMULT(FS178:FU180,FQ178:FQ180)</f>
        <v>0.85979974514974178</v>
      </c>
      <c r="FB178" s="13" t="e">
        <f>BW179</f>
        <v>#REF!</v>
      </c>
      <c r="FC178" s="17">
        <v>1</v>
      </c>
      <c r="FD178">
        <v>0</v>
      </c>
      <c r="FF178" s="73">
        <f>(FD178^2)*(1-COS(RADIANS(EY178+45)))+(COS(RADIANS(EY178+45)))</f>
        <v>0.57534365177383096</v>
      </c>
      <c r="FG178" s="73">
        <f>(FD178*FD179)*(1-COS(RADIANS(EY178+45)))-FD180*(SIN(RADIANS(EY178+45)))</f>
        <v>0.81791178152876165</v>
      </c>
      <c r="FH178" s="73">
        <f>(FD178*FD180)*(1-COS(RADIANS(EY178+45)))+FD179*(SIN(RADIANS(EY178+45)))</f>
        <v>0</v>
      </c>
      <c r="FI178" s="10"/>
      <c r="FJ178">
        <f t="array" ref="FJ178:FJ180">MMULT(FF178:FH180,FC178:FC180)</f>
        <v>0.57534365177383096</v>
      </c>
      <c r="FK178" s="23">
        <f>COS(RADIANS(176))</f>
        <v>-0.9975640502598242</v>
      </c>
      <c r="FM178" s="30">
        <f>(FK178^2)*(1-COS(RADIANS(EX178)))+(COS(RADIANS(EX178)))</f>
        <v>0.99886158030145311</v>
      </c>
      <c r="FN178" s="30">
        <f>(FK178*FK179)*(1-COS(RADIANS(EX178)))-FK180*(SIN(RADIANS(EX178)))</f>
        <v>-1.6280160168985456E-2</v>
      </c>
      <c r="FO178" s="30">
        <f>(FK178*FK180)*(1-COS(RADIANS(EX178)))+FK179*(SIN(RADIANS(EX178)))</f>
        <v>-4.4838597018148282E-2</v>
      </c>
      <c r="FQ178">
        <f t="array" ref="FQ178:FQ180">MMULT(FM178:FO180,FJ178:FJ180)</f>
        <v>0.58800440403460619</v>
      </c>
      <c r="FS178" s="28">
        <f>(FD178^2)*(1-COS(RADIANS(EW178)))+(COS(RADIANS(EW178)))</f>
        <v>0.76604444311897801</v>
      </c>
      <c r="FT178" s="28">
        <f>(FD178*FD179)*(1-COS(RADIANS(EW178)))-FD180*(SIN(RADIANS(EW178)))</f>
        <v>-0.64278760968653925</v>
      </c>
      <c r="FU178" s="28">
        <f>(FD178*FD180)*(1-COS(RADIANS(EW178)))+FD179*(SIN(RADIANS(EW178)))</f>
        <v>0</v>
      </c>
      <c r="FW178" s="61">
        <f t="array" ref="FW178:FW180">MMULT(FS178:FU180,GG178:GG180)</f>
        <v>-0.34350492247648834</v>
      </c>
      <c r="FX178" s="13" t="e">
        <f>BX179</f>
        <v>#REF!</v>
      </c>
      <c r="FY178" s="17">
        <v>1</v>
      </c>
      <c r="FZ178">
        <v>0</v>
      </c>
      <c r="GB178" s="73">
        <f>(FD178^2)*(1-COS(RADIANS(EY178-45)))+(COS(RADIANS(EY178-45)))</f>
        <v>-0.81791178152876187</v>
      </c>
      <c r="GC178" s="73">
        <f>(FD178*FD179)*(1-COS(RADIANS(EY178-45)))-FD180*(SIN(RADIANS(EY178-45)))</f>
        <v>0.57534365177383062</v>
      </c>
      <c r="GD178" s="73">
        <f>(FD178*FD180)*(1-COS(RADIANS(EY178-45)))+FD179*(SIN(RADIANS(EY178-45)))</f>
        <v>0</v>
      </c>
      <c r="GE178" s="10"/>
      <c r="GF178">
        <f t="array" ref="GF178:GF180">MMULT(GB178:GD180,FC178:FC180)</f>
        <v>-0.81791178152876187</v>
      </c>
      <c r="GG178" s="1">
        <f t="array" ref="GG178:GG180">MMULT(FM178:FO180,GF178:GF180)</f>
        <v>-0.80761396784190898</v>
      </c>
      <c r="GI178">
        <f>FA178+FW178</f>
        <v>0.51629482267325344</v>
      </c>
      <c r="GJ178">
        <f>GI178/(SQRT(GI178^2+GI179^2+GI180^2))</f>
        <v>0.36507557020376369</v>
      </c>
      <c r="GL178" t="e">
        <f>CH179+DC178</f>
        <v>#VALUE!</v>
      </c>
      <c r="GM178" t="e">
        <f>GL178/(SQRT(GL178^2+GL179^2+GL180^2))</f>
        <v>#VALUE!</v>
      </c>
      <c r="GO178" s="27">
        <f>FA179*FW180-FA180*FW179</f>
        <v>-0.37782107733007803</v>
      </c>
    </row>
    <row r="179" spans="1:197" x14ac:dyDescent="0.2">
      <c r="A179" s="4" t="s">
        <v>20</v>
      </c>
      <c r="B179" s="4">
        <f>DEGREES(ACOS(C174/(SQRT((C172^2)+(C173^2)+(C174^2)))))</f>
        <v>76.612647419095111</v>
      </c>
      <c r="C179" s="4">
        <f>DEGREES(ATAN(C173/C172))</f>
        <v>27.044738804951429</v>
      </c>
      <c r="D179" t="s">
        <v>9</v>
      </c>
      <c r="E179" s="5">
        <f t="shared" si="276"/>
        <v>-0.33245917638779182</v>
      </c>
      <c r="F179" s="6">
        <f t="shared" si="276"/>
        <v>-0.83589252794229851</v>
      </c>
      <c r="G179" s="7">
        <f t="shared" ref="G179:G180" si="278">Q178</f>
        <v>-0.12501286246974219</v>
      </c>
      <c r="H179" s="8">
        <f t="shared" ref="H179:H180" si="279">AM178</f>
        <v>-0.84495244808536252</v>
      </c>
      <c r="J179" s="10"/>
      <c r="Q179" s="61">
        <v>-0.50583208174515215</v>
      </c>
      <c r="S179" s="17">
        <v>0</v>
      </c>
      <c r="T179">
        <v>1</v>
      </c>
      <c r="V179" s="73">
        <f>(T177*T179)*(1-COS(RADIANS(O177+45)))-T178*(SIN(RADIANS(O177+45)))</f>
        <v>0</v>
      </c>
      <c r="W179" s="73">
        <f>(T178*T179)*(1-COS(RADIANS(O177+45)))+T177*(SIN(RADIANS(O177+45)))</f>
        <v>0</v>
      </c>
      <c r="X179" s="73">
        <f>(T179^2)*(1-COS(RADIANS(O177+45)))+(COS(RADIANS(O177+45)))</f>
        <v>1</v>
      </c>
      <c r="Y179" s="10"/>
      <c r="Z179">
        <v>0</v>
      </c>
      <c r="AA179" s="23">
        <f>SIN(RADIANS('[1]Biaxial Input'!$F$21))*SIN(RADIANS(0))</f>
        <v>0</v>
      </c>
      <c r="AC179" s="30">
        <f>(AA177*AA179)*(1-COS(RADIANS(N177)))-AA178*(SIN(RADIANS(N177)))</f>
        <v>4.4838597018148282E-2</v>
      </c>
      <c r="AD179" s="30">
        <f>(AA178*AA179)*(1-COS(RADIANS(N177)))+AA177*(SIN(RADIANS(N177)))</f>
        <v>0.64122181137573508</v>
      </c>
      <c r="AE179" s="30">
        <f>(AA179^2)*(1-COS(RADIANS(N177)))+(COS(RADIANS(N177)))</f>
        <v>0.76604444311897801</v>
      </c>
      <c r="AG179">
        <v>-0.50583208174515215</v>
      </c>
      <c r="AI179" s="28">
        <f>(T177*T179)*(1-COS(RADIANS(M177)))-T178*(SIN(RADIANS(M177)))</f>
        <v>0</v>
      </c>
      <c r="AJ179" s="28">
        <f>(T178*T179)*(1-COS(RADIANS(M177)))+T177*(SIN(RADIANS(M177)))</f>
        <v>0</v>
      </c>
      <c r="AK179" s="28">
        <f>(T179^2)*(1-COS(RADIANS(M177)))+(COS(RADIANS(M177)))</f>
        <v>1</v>
      </c>
      <c r="AM179" s="61">
        <v>-0.39662301527256388</v>
      </c>
      <c r="AO179" s="17">
        <v>0</v>
      </c>
      <c r="AP179">
        <v>1</v>
      </c>
      <c r="AR179" s="73">
        <f>(T177*T177)*(1-COS(RADIANS(O177-45)))-T177*(SIN(RADIANS(O177-45)))</f>
        <v>0</v>
      </c>
      <c r="AS179" s="73">
        <f>(T178*T179)*(1-COS(RADIANS(O177-45)))+T177*(SIN(RADIANS(O177-45)))</f>
        <v>0</v>
      </c>
      <c r="AT179" s="73">
        <f>(T179^2)*(1-COS(RADIANS(O177-45)))+(COS(RADIANS(O177-45)))</f>
        <v>1</v>
      </c>
      <c r="AU179" s="10"/>
      <c r="AV179">
        <v>0</v>
      </c>
      <c r="AW179" s="1">
        <v>-0.39662301527256388</v>
      </c>
      <c r="AX179" s="10"/>
      <c r="AY179" s="11">
        <f>(G148^2)*F148+G148*G149*F149+G148*G150*F150-((H148^2)*F148+H148*H149*F149+H148*H150*F150)</f>
        <v>8.5108919202136632E-2</v>
      </c>
      <c r="AZ179" s="12">
        <f>G148*G149*F148+(G149^2)*F149+G149*G150*F150-(H148*H149*F148+(H149^2)*F149+H149*H150*F150)</f>
        <v>0.93185929049732186</v>
      </c>
      <c r="BA179" s="12">
        <f>G148*G150*F148+G149*G150*F149+(G150^2)*F150-(H148*H150*F148+H149*H150*F149+(H150^2)*F150)</f>
        <v>2.3713965877693921E-2</v>
      </c>
      <c r="BB179" s="12">
        <f>(G148^2)*E148+G148*G149*E149+G148*G150*E150-((H148^2)*E148+H148*H149*E149+H148*H150*E150)</f>
        <v>0.26519317311620033</v>
      </c>
      <c r="BC179" s="12">
        <f>G148*G149*E148+(G149^2)*E149+G149*G150*E150-(H148*H149*E148+(H149^2)*E149+H149*H150*E150)</f>
        <v>0.1042398624207807</v>
      </c>
      <c r="BD179" s="24">
        <f>G148*G150*E148+G149*G150*E149+(G150^2)*E150-(H148*H150*E148+H149*H150*E149+(H150^2)*E150)</f>
        <v>0.30660932395839569</v>
      </c>
      <c r="BE179" s="10">
        <f>J148</f>
        <v>-0.2429364086380269</v>
      </c>
      <c r="BV179" s="4" t="s">
        <v>18</v>
      </c>
      <c r="BW179" s="4" t="e">
        <f>DEGREES(ACOS(BW175/(SQRT((BW173^2)+(BW174^2)+(BW175^2)))))</f>
        <v>#REF!</v>
      </c>
      <c r="BX179" s="4" t="e">
        <f>DEGREES(ATAN(BW174/BW173))</f>
        <v>#REF!</v>
      </c>
      <c r="BY179" t="s">
        <v>8</v>
      </c>
      <c r="BZ179" s="5">
        <f t="shared" ref="BZ179:CA181" si="280">BZ174</f>
        <v>0.93180266183863136</v>
      </c>
      <c r="CA179" s="6">
        <f t="shared" si="280"/>
        <v>-0.87956522186239505</v>
      </c>
      <c r="CB179" s="7">
        <f>CY178</f>
        <v>0.85367380596375431</v>
      </c>
      <c r="CC179" s="8">
        <f>DU178</f>
        <v>-0.35845817962001764</v>
      </c>
      <c r="CE179" s="9">
        <f>((SUMPRODUCT(CB179:CB181,BZ179:BZ181))*(SUMPRODUCT(CB179:(CB181),CA179:CA181)))-((SUMPRODUCT(CC179:CC181,BZ179:BZ181))*(SUMPRODUCT(CC179:CC181,CA179:CA181)))</f>
        <v>-5.9040111927144423E-7</v>
      </c>
      <c r="CG179">
        <v>1</v>
      </c>
      <c r="CH179" t="s">
        <v>161</v>
      </c>
      <c r="CI179" s="67"/>
      <c r="CJ179" s="1" t="s">
        <v>8</v>
      </c>
      <c r="CK179" s="5">
        <f t="shared" ref="CK179:CL181" si="281">BZ179</f>
        <v>0.93180266183863136</v>
      </c>
      <c r="CL179" s="6">
        <f t="shared" si="281"/>
        <v>-0.87956522186239505</v>
      </c>
      <c r="CM179" s="7">
        <f>FA178</f>
        <v>0.85979974514974178</v>
      </c>
      <c r="CN179" s="8">
        <f>FW178</f>
        <v>-0.34350492247648834</v>
      </c>
      <c r="CO179" s="10"/>
      <c r="CP179">
        <f t="shared" si="277"/>
        <v>0.3492962422733713</v>
      </c>
      <c r="CQ179">
        <f t="shared" si="277"/>
        <v>-0.34518112468713447</v>
      </c>
      <c r="CR179">
        <f>CJ182</f>
        <v>0</v>
      </c>
      <c r="CS179">
        <f>CM182</f>
        <v>0</v>
      </c>
      <c r="CW179" s="28"/>
      <c r="CY179" s="61">
        <v>-0.12466331519556861</v>
      </c>
      <c r="DA179" s="17">
        <v>0</v>
      </c>
      <c r="DB179">
        <v>0</v>
      </c>
      <c r="DD179" s="73">
        <f>(DB178*DB179)*(1-COS(RADIANS(CW178+45)))+DB180*(SIN(RADIANS(CW178+45)))</f>
        <v>-0.8278283408546584</v>
      </c>
      <c r="DE179" s="73">
        <f>(DB179^2)*(1-COS(RADIANS(CW178+45)))+(COS(RADIANS(CW178+45)))</f>
        <v>0.56098149530784303</v>
      </c>
      <c r="DF179" s="73">
        <f>(DB179*DB180)*(1-COS(RADIANS(CW178+45)))-DB178*(SIN(RADIANS(CW178+45)))</f>
        <v>0</v>
      </c>
      <c r="DG179" s="10"/>
      <c r="DH179">
        <v>-0.8278283408546584</v>
      </c>
      <c r="DI179" s="23">
        <f>SIN(RADIANS('[1]Biaxial Input'!$F$21))*(COS(RADIANS(0)))</f>
        <v>6.9756473744125524E-2</v>
      </c>
      <c r="DK179" s="30">
        <f>(DI178*DI179)*(1-COS(RADIANS(CV178)))+DI180*(SIN(RADIANS(CV178)))</f>
        <v>-1.6280160168985456E-2</v>
      </c>
      <c r="DL179" s="30">
        <f>(DI179^2)*(1-COS(RADIANS(CV178)))+(COS(RADIANS(CV178)))</f>
        <v>0.7671828628175249</v>
      </c>
      <c r="DM179" s="30">
        <f>(DI179*DI180)*(1-COS(RADIANS(CV178)))-DI178*(SIN(RADIANS(CV178)))</f>
        <v>-0.64122181137573508</v>
      </c>
      <c r="DO179">
        <v>-0.6442285850538072</v>
      </c>
      <c r="DQ179" s="28">
        <f>(DB178*DB179)*(1-COS(RADIANS(CU178)))+DB180*(SIN(RADIANS(CU178)))</f>
        <v>0.64278760968653925</v>
      </c>
      <c r="DR179" s="28">
        <f>(DB179^2)*(1-COS(RADIANS(CU178)))+(COS(RADIANS(CU178)))</f>
        <v>0.76604444311897801</v>
      </c>
      <c r="DS179" s="28">
        <f>(DB179*DB180)*(1-COS(RADIANS(CU178)))-DB178*(SIN(RADIANS(CU178)))</f>
        <v>0</v>
      </c>
      <c r="DU179" s="61">
        <v>-0.84500409061304316</v>
      </c>
      <c r="DW179" s="17">
        <v>0</v>
      </c>
      <c r="DX179">
        <v>0</v>
      </c>
      <c r="DZ179" s="73">
        <f>(DB178*DB179)*(1-COS(RADIANS(CW178-45)))+DB180*(SIN(RADIANS(CW178-45)))</f>
        <v>-0.56098149530784347</v>
      </c>
      <c r="EA179" s="73">
        <f>(DB179^2)*(1-COS(RADIANS(CW178-45)))+(COS(RADIANS(CW178-45)))</f>
        <v>-0.82782834085465806</v>
      </c>
      <c r="EB179" s="73">
        <f>(DB179*DB180)*(1-COS(RADIANS(CW178-45)))-DB178*(SIN(RADIANS(CW178-45)))</f>
        <v>0</v>
      </c>
      <c r="EC179" s="10"/>
      <c r="ED179">
        <v>-0.56098149530784347</v>
      </c>
      <c r="EE179" s="1">
        <v>-0.41689821157638796</v>
      </c>
      <c r="EG179">
        <f>CY179+DU179</f>
        <v>-0.96966740580861177</v>
      </c>
      <c r="EH179">
        <f>EG179/(SQRT(EG178^2+EG179^2+EG180^2))</f>
        <v>-0.68565839814283713</v>
      </c>
      <c r="EJ179">
        <f>Q179+AM179</f>
        <v>-0.90245509701771609</v>
      </c>
      <c r="EK179">
        <f>EJ179/(SQRT(EJ178^2+EJ179^2+EJ180^2))</f>
        <v>-0.68116940505466972</v>
      </c>
      <c r="EM179" s="23">
        <f>CY180*DU178-CY178*DU180</f>
        <v>0.52002610001006078</v>
      </c>
      <c r="EP179" s="9">
        <f>((SUMPRODUCT(CM179:CM181,BZ179:BZ181))*(SUMPRODUCT(CM179:CM181,CA179:CA181)))-((SUMPRODUCT(CN179:CN181,BZ179:BZ181))*(SUMPRODUCT(CN179:CN181,CA179:CA181)))</f>
        <v>-3.1786786267526179E-2</v>
      </c>
      <c r="EY179" s="28"/>
      <c r="EZ179" s="10"/>
      <c r="FA179" s="61">
        <v>-0.10989697353829742</v>
      </c>
      <c r="FB179" s="13" t="e">
        <f>BW180</f>
        <v>#REF!</v>
      </c>
      <c r="FC179" s="17">
        <v>0</v>
      </c>
      <c r="FD179">
        <v>0</v>
      </c>
      <c r="FF179" s="73">
        <f>(FD178*FD179)*(1-COS(RADIANS(EY178+45)))+FD180*(SIN(RADIANS(EY178+45)))</f>
        <v>-0.81791178152876165</v>
      </c>
      <c r="FG179" s="73">
        <f>(FD179^2)*(1-COS(RADIANS(EY178+45)))+(COS(RADIANS(EY178+45)))</f>
        <v>0.57534365177383096</v>
      </c>
      <c r="FH179" s="73">
        <f>(FD179*FD180)*(1-COS(RADIANS(EY178+45)))-FD178*(SIN(RADIANS(EY178+45)))</f>
        <v>0</v>
      </c>
      <c r="FI179" s="10"/>
      <c r="FJ179">
        <v>-0.81791178152876165</v>
      </c>
      <c r="FK179" s="23">
        <f>SIN(RADIANS(176))*(COS(RADIANS(0)))</f>
        <v>6.9756473744125524E-2</v>
      </c>
      <c r="FM179" s="30">
        <f>(FK178*FK179)*(1-COS(RADIANS(EX178)))+FK180*(SIN(RADIANS(EX178)))</f>
        <v>-1.6280160168985456E-2</v>
      </c>
      <c r="FN179" s="30">
        <f>(FK179^2)*(1-COS(RADIANS(EX178)))+(COS(RADIANS(EX178)))</f>
        <v>0.7671828628175249</v>
      </c>
      <c r="FO179" s="30">
        <f>(FK179*FK180)*(1-COS(RADIANS(EX178)))-FK178*(SIN(RADIANS(EX178)))</f>
        <v>-0.64122181137573508</v>
      </c>
      <c r="FQ179">
        <v>-0.63685458888850432</v>
      </c>
      <c r="FS179" s="28">
        <f>(FD178*FD179)*(1-COS(RADIANS(EW178)))+FD180*(SIN(RADIANS(EW178)))</f>
        <v>0.64278760968653925</v>
      </c>
      <c r="FT179" s="28">
        <f>(FD179^2)*(1-COS(RADIANS(EW178)))+(COS(RADIANS(EW178)))</f>
        <v>0.76604444311897801</v>
      </c>
      <c r="FU179" s="28">
        <f>(FD179*FD180)*(1-COS(RADIANS(EW178)))-FD178*(SIN(RADIANS(EW178)))</f>
        <v>0</v>
      </c>
      <c r="FW179" s="61">
        <v>-0.84705106724178592</v>
      </c>
      <c r="FX179" s="13" t="e">
        <f>BX180</f>
        <v>#REF!</v>
      </c>
      <c r="FY179" s="17">
        <v>0</v>
      </c>
      <c r="FZ179">
        <v>0</v>
      </c>
      <c r="GB179" s="73">
        <f>(FD178*FD179)*(1-COS(RADIANS(EY178-45)))+FD180*(SIN(RADIANS(EY178-45)))</f>
        <v>-0.57534365177383062</v>
      </c>
      <c r="GC179" s="73">
        <f>(FD179^2)*(1-COS(RADIANS(EY178-45)))+(COS(RADIANS(EY178-45)))</f>
        <v>-0.81791178152876187</v>
      </c>
      <c r="GD179" s="73">
        <f>(FD179*FD180)*(1-COS(RADIANS(EY178-45)))-FD178*(SIN(RADIANS(EY178-45)))</f>
        <v>0</v>
      </c>
      <c r="GE179" s="10"/>
      <c r="GF179">
        <v>-0.57534365177383062</v>
      </c>
      <c r="GG179" s="1">
        <v>-0.42807805506434804</v>
      </c>
      <c r="GI179">
        <f>FA179+FW179</f>
        <v>-0.95694804078008333</v>
      </c>
      <c r="GJ179">
        <f>GI179/(SQRT(GI178^2+GI179^2+GI180^2))</f>
        <v>-0.67666444887877786</v>
      </c>
      <c r="GL179">
        <f>CH180+DC179</f>
        <v>-3.1786786267526179E-2</v>
      </c>
      <c r="GM179" t="e">
        <f>GL179/(SQRT(GL178^2+GL179^2+GL180^2))</f>
        <v>#VALUE!</v>
      </c>
      <c r="GO179" s="27">
        <f>FA180*FW178-FA178*FW180</f>
        <v>0.52002610001006078</v>
      </c>
    </row>
    <row r="180" spans="1:197" x14ac:dyDescent="0.2">
      <c r="D180" t="s">
        <v>10</v>
      </c>
      <c r="E180" s="5">
        <f t="shared" si="276"/>
        <v>-0.33891678707829964</v>
      </c>
      <c r="F180" s="6">
        <f t="shared" si="276"/>
        <v>-3.4328125274686566E-2</v>
      </c>
      <c r="G180" s="7">
        <f t="shared" si="278"/>
        <v>-0.50583208174515215</v>
      </c>
      <c r="H180" s="8">
        <f t="shared" si="279"/>
        <v>-0.39662301527256388</v>
      </c>
      <c r="J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W180" s="1"/>
      <c r="AY180" s="11">
        <f>(G153^2)*F153+G153*G154*F154+G153*G155*F155-((H153^2)*F153+H153*H154*F154+H153*H155*F155)</f>
        <v>0.28187862825394783</v>
      </c>
      <c r="AZ180" s="12">
        <f>G153*G154*F153+(G154^2)*F154+G154*G155*F155-(H153*H154*F153+(H154^2)*F154+H154*H155*F155)</f>
        <v>0.95816961350468821</v>
      </c>
      <c r="BA180" s="12">
        <f>G153*G155*F153+G154*G155*F154+(G155^2)*F155-(H153*H155*F153+H154*H155*F154+(H155^2)*F155)</f>
        <v>1.1567204431275593E-2</v>
      </c>
      <c r="BB180" s="12">
        <f>(G153^2)*E153+G153*G154*E154+G153*G155*E155-((H153^2)*E153+H153*H154*E154+H153*H155*E155)</f>
        <v>0.84528909209677827</v>
      </c>
      <c r="BC180" s="12">
        <f>G153*G154*E153+(G154^2)*E154+G154*G155*E155-(H153*H154*E153+(H154^2)*E154+H154*H155*E155)</f>
        <v>-0.46153751606412519</v>
      </c>
      <c r="BD180" s="24">
        <f>G153*G155*E153+G154*G155*E154+(G155^2)*E155-(H153*H155*E153+H154*H155*E154+(H155^2)*E155)</f>
        <v>-8.3983362891997315E-2</v>
      </c>
      <c r="BE180" s="10">
        <f>J153</f>
        <v>-7.438636778742283E-2</v>
      </c>
      <c r="BV180" s="4" t="s">
        <v>20</v>
      </c>
      <c r="BW180" s="4" t="e">
        <f>DEGREES(ACOS(BX175/(SQRT((BX173^2)+(BX174^2)+(BX175^2)))))</f>
        <v>#REF!</v>
      </c>
      <c r="BX180" s="4" t="e">
        <f>DEGREES(ATAN(BX174/BX173))</f>
        <v>#REF!</v>
      </c>
      <c r="BY180" t="s">
        <v>9</v>
      </c>
      <c r="BZ180" s="5">
        <f t="shared" si="280"/>
        <v>0.3492962422733713</v>
      </c>
      <c r="CA180" s="6">
        <f t="shared" si="280"/>
        <v>-0.34518112468713447</v>
      </c>
      <c r="CB180" s="7">
        <f>CY179</f>
        <v>-0.12466331519556861</v>
      </c>
      <c r="CC180" s="8">
        <f>DU179</f>
        <v>-0.84500409061304316</v>
      </c>
      <c r="CE180" s="10"/>
      <c r="CH180">
        <f>((SUMPRODUCT(CM179:CM181,CK179:CK181))*(SUMPRODUCT(CM179:CM181,CL179:CL181)))-((SUMPRODUCT(CN179:CN181,CK179:CK181))*(SUMPRODUCT(CN179:CN181,CL179:CL181)))</f>
        <v>-3.1786786267526179E-2</v>
      </c>
      <c r="CI180" s="67"/>
      <c r="CJ180" s="10" t="s">
        <v>9</v>
      </c>
      <c r="CK180" s="5">
        <f t="shared" si="281"/>
        <v>0.3492962422733713</v>
      </c>
      <c r="CL180" s="6">
        <f t="shared" si="281"/>
        <v>-0.34518112468713447</v>
      </c>
      <c r="CM180" s="7">
        <f>FA179</f>
        <v>-0.10989697353829742</v>
      </c>
      <c r="CN180" s="8">
        <f>FW179</f>
        <v>-0.84705106724178592</v>
      </c>
      <c r="CP180">
        <f t="shared" si="277"/>
        <v>-9.8670839279614439E-2</v>
      </c>
      <c r="CQ180">
        <f t="shared" si="277"/>
        <v>-0.32743703463395935</v>
      </c>
      <c r="CR180">
        <f>CK182</f>
        <v>0</v>
      </c>
      <c r="CS180">
        <f>CN182</f>
        <v>0</v>
      </c>
      <c r="CW180" s="28"/>
      <c r="CY180" s="61">
        <v>-0.50566796502824685</v>
      </c>
      <c r="DA180" s="17">
        <v>0</v>
      </c>
      <c r="DB180">
        <v>1</v>
      </c>
      <c r="DD180" s="73">
        <f>(DB178*DB180)*(1-COS(RADIANS(CW178+45)))-DB179*(SIN(RADIANS(CW178+45)))</f>
        <v>0</v>
      </c>
      <c r="DE180" s="73">
        <f>(DB179*DB180)*(1-COS(RADIANS(CW178+45)))+DB178*(SIN(RADIANS(CW178+45)))</f>
        <v>0</v>
      </c>
      <c r="DF180" s="73">
        <f>(DB180^2)*(1-COS(RADIANS(CW178+45)))+(COS(RADIANS(CW178+45)))</f>
        <v>1</v>
      </c>
      <c r="DG180" s="10"/>
      <c r="DH180">
        <v>0</v>
      </c>
      <c r="DI180" s="23">
        <f>SIN(RADIANS('[1]Biaxial Input'!$F$21))*SIN(RADIANS(0))</f>
        <v>0</v>
      </c>
      <c r="DK180" s="30">
        <f>(DI178*DI180)*(1-COS(RADIANS(CV178)))-DI179*(SIN(RADIANS(CV178)))</f>
        <v>4.4838597018148282E-2</v>
      </c>
      <c r="DL180" s="30">
        <f>(DI179*DI180)*(1-COS(RADIANS(CV178)))+DI178*(SIN(RADIANS(CV178)))</f>
        <v>0.64122181137573508</v>
      </c>
      <c r="DM180" s="30">
        <f>(DI180^2)*(1-COS(RADIANS(CV178)))+(COS(RADIANS(CV178)))</f>
        <v>0.76604444311897801</v>
      </c>
      <c r="DO180">
        <v>-0.50566796502824685</v>
      </c>
      <c r="DQ180" s="28">
        <f>(DB178*DB180)*(1-COS(RADIANS(CU178)))-DB179*(SIN(RADIANS(CU178)))</f>
        <v>0</v>
      </c>
      <c r="DR180" s="28">
        <f>(DB179*DB180)*(1-COS(RADIANS(CU178)))+DB178*(SIN(RADIANS(CU178)))</f>
        <v>0</v>
      </c>
      <c r="DS180" s="28">
        <f>(DB180^2)*(1-COS(RADIANS(CU178)))+(COS(RADIANS(CU178)))</f>
        <v>1</v>
      </c>
      <c r="DU180" s="61">
        <v>-0.39683223194534811</v>
      </c>
      <c r="DW180" s="17">
        <v>0</v>
      </c>
      <c r="DX180">
        <v>1</v>
      </c>
      <c r="DZ180" s="73">
        <f>(DB178*DB178)*(1-COS(RADIANS(CW178-45)))-DB178*(SIN(RADIANS(CW178-45)))</f>
        <v>0</v>
      </c>
      <c r="EA180" s="73">
        <f>(DB179*DB180)*(1-COS(RADIANS(CW178-45)))+DB178*(SIN(RADIANS(CW178-45)))</f>
        <v>0</v>
      </c>
      <c r="EB180" s="73">
        <f>(DB180^2)*(1-COS(RADIANS(CW178-45)))+(COS(RADIANS(CW178-45)))</f>
        <v>1</v>
      </c>
      <c r="EC180" s="10"/>
      <c r="ED180">
        <v>0</v>
      </c>
      <c r="EE180" s="1">
        <v>-0.39683223194534811</v>
      </c>
      <c r="EG180">
        <f>CY180+DU180</f>
        <v>-0.90250019697359496</v>
      </c>
      <c r="EH180">
        <f>EG180/(SQRT(EG178^2+EG179^2+EG180^2))</f>
        <v>-0.63816400930222383</v>
      </c>
      <c r="EJ180">
        <f>Q180+AM180</f>
        <v>0</v>
      </c>
      <c r="EK180">
        <f>EJ180/(SQRT(EJ178^2+EJ179^2+EJ180^2))</f>
        <v>0</v>
      </c>
      <c r="EM180" s="23">
        <f>CY178*DU179-CY179*DU178</f>
        <v>-0.76604444311897768</v>
      </c>
      <c r="ER180">
        <f t="shared" ref="ER180:ES182" si="282">CK179</f>
        <v>0.93180266183863136</v>
      </c>
      <c r="ES180">
        <f t="shared" si="282"/>
        <v>-0.87956522186239505</v>
      </c>
      <c r="ET180" t="e">
        <f>#REF!</f>
        <v>#REF!</v>
      </c>
      <c r="EU180" t="e">
        <f>#REF!</f>
        <v>#REF!</v>
      </c>
      <c r="EY180" s="28"/>
      <c r="EZ180" s="10"/>
      <c r="FA180" s="61">
        <v>-0.49866527194859045</v>
      </c>
      <c r="FB180" s="13">
        <f>BW181</f>
        <v>0</v>
      </c>
      <c r="FC180" s="17">
        <v>0</v>
      </c>
      <c r="FD180">
        <v>1</v>
      </c>
      <c r="FF180" s="73">
        <f>(FD178*FD180)*(1-COS(RADIANS(EY178+45)))-FD179*(SIN(RADIANS(EY178+45)))</f>
        <v>0</v>
      </c>
      <c r="FG180" s="73">
        <f>(FD179*FD180)*(1-COS(RADIANS(EY178+45)))+FD178*(SIN(RADIANS(EY178+45)))</f>
        <v>0</v>
      </c>
      <c r="FH180" s="73">
        <f>(FD180^2)*(1-COS(RADIANS(EY178+45)))+(COS(RADIANS(EY178+45)))</f>
        <v>1</v>
      </c>
      <c r="FI180" s="10"/>
      <c r="FJ180">
        <v>0</v>
      </c>
      <c r="FK180" s="23">
        <f>SIN(RADIANS(176))*SIN(RADIANS(0))</f>
        <v>0</v>
      </c>
      <c r="FM180" s="30">
        <f>(FK178*FK180)*(1-COS(RADIANS(EX178)))-FK179*(SIN(RADIANS(EX178)))</f>
        <v>4.4838597018148282E-2</v>
      </c>
      <c r="FN180" s="30">
        <f>(FK179*FK180)*(1-COS(RADIANS(EX178)))+FK178*(SIN(RADIANS(EX178)))</f>
        <v>0.64122181137573508</v>
      </c>
      <c r="FO180" s="30">
        <f>(FK180^2)*(1-COS(RADIANS(EX178)))+(COS(RADIANS(EX178)))</f>
        <v>0.76604444311897801</v>
      </c>
      <c r="FQ180">
        <v>-0.49866527194859045</v>
      </c>
      <c r="FS180" s="28">
        <f>(FD178*FD180)*(1-COS(RADIANS(EW178)))-FD179*(SIN(RADIANS(EW178)))</f>
        <v>0</v>
      </c>
      <c r="FT180" s="28">
        <f>(FD179*FD180)*(1-COS(RADIANS(EW178)))+FD178*(SIN(RADIANS(EW178)))</f>
        <v>0</v>
      </c>
      <c r="FU180" s="28">
        <f>(FD180^2)*(1-COS(RADIANS(EW178)))+(COS(RADIANS(EW178)))</f>
        <v>1</v>
      </c>
      <c r="FW180" s="61">
        <v>-0.40559691532230974</v>
      </c>
      <c r="FX180" s="13">
        <f>BX181</f>
        <v>0</v>
      </c>
      <c r="FY180" s="17">
        <v>0</v>
      </c>
      <c r="FZ180">
        <v>1</v>
      </c>
      <c r="GB180" s="73">
        <f>(FD178*FD178)*(1-COS(RADIANS(EY178-45)))-FD178*(SIN(RADIANS(EY178-45)))</f>
        <v>0</v>
      </c>
      <c r="GC180" s="73">
        <f>(FD179*FD180)*(1-COS(RADIANS(EY178-45)))+FD178*(SIN(RADIANS(EY178-45)))</f>
        <v>0</v>
      </c>
      <c r="GD180" s="73">
        <f>(FD180^2)*(1-COS(RADIANS(EY178-45)))+(COS(RADIANS(EY178-45)))</f>
        <v>0.99999999999999989</v>
      </c>
      <c r="GE180" s="10"/>
      <c r="GF180">
        <v>0</v>
      </c>
      <c r="GG180" s="1">
        <v>-0.40559691532230974</v>
      </c>
      <c r="GI180">
        <f>FA180+FW180</f>
        <v>-0.90426218727090024</v>
      </c>
      <c r="GJ180">
        <f>GI180/(SQRT(GI178^2+GI179^2+GI180^2))</f>
        <v>-0.63940992458983348</v>
      </c>
      <c r="GL180" t="e">
        <f>#REF!+DC180</f>
        <v>#REF!</v>
      </c>
      <c r="GM180" t="e">
        <f>GL180/(SQRT(GL178^2+GL179^2+GL180^2))</f>
        <v>#REF!</v>
      </c>
      <c r="GO180" s="27">
        <f>FA178*FW179-FA179*FW178</f>
        <v>-0.76604444311897779</v>
      </c>
    </row>
    <row r="181" spans="1:197" x14ac:dyDescent="0.2">
      <c r="Q181" s="82" t="s">
        <v>148</v>
      </c>
      <c r="R181" s="13"/>
      <c r="T181" s="10"/>
      <c r="U181" s="10"/>
      <c r="V181" s="10"/>
      <c r="W181" s="10"/>
      <c r="X181" s="10"/>
      <c r="Y181" s="10"/>
      <c r="Z181" s="80"/>
      <c r="AA181" s="23" t="s">
        <v>149</v>
      </c>
      <c r="AE181" s="1"/>
      <c r="AG181" s="80"/>
      <c r="AK181" s="13"/>
      <c r="AL181" s="81"/>
      <c r="AM181" s="82" t="s">
        <v>150</v>
      </c>
      <c r="AO181" s="13"/>
      <c r="AP181" s="13"/>
      <c r="AS181" s="1"/>
      <c r="AW181" s="1"/>
      <c r="AY181" s="11">
        <f>(G158^2)*F158+G158*G159*F159+G158*G160*F160-((H158^2)*F158+H158*H159*F159+H158*H160*F160)</f>
        <v>0.23098604297822625</v>
      </c>
      <c r="AZ181" s="12">
        <f>G158*G159*F158+(G159^2)*F159+G159*G160*F160-(H158*H159*F158+(H159^2)*F159+H159*H160*F160)</f>
        <v>0.96203209325575822</v>
      </c>
      <c r="BA181" s="12">
        <f>G158*G160*F158+G159*G160*F159+(G160^2)*F160-(H158*H160*F158+H159*H160*F159+(H160^2)*F160)</f>
        <v>0.13460997451645323</v>
      </c>
      <c r="BB181" s="12">
        <f>(G158^2)*E158+G158*G159*E159+G158*G160*E160-((H158^2)*E158+H158*H159*E159+H158*H160*E160)</f>
        <v>0.88892212706892482</v>
      </c>
      <c r="BC181" s="12">
        <f>G158*G159*E158+(G159^2)*E159+G159*G160*E160-(H158*H159*E158+(H159^2)*E159+H159*H160*E160)</f>
        <v>-0.38325639328151972</v>
      </c>
      <c r="BD181" s="24">
        <f>G158*G160*E158+G159*G160*E159+(G160^2)*E160-(H158*H160*E158+H159*H160*E159+(H160^2)*E160)</f>
        <v>-0.12944981400807898</v>
      </c>
      <c r="BE181" s="10">
        <f>J158</f>
        <v>-0.16216318521683626</v>
      </c>
      <c r="BY181" t="s">
        <v>10</v>
      </c>
      <c r="BZ181" s="5">
        <f t="shared" si="280"/>
        <v>-9.8670839279614439E-2</v>
      </c>
      <c r="CA181" s="6">
        <f t="shared" si="280"/>
        <v>-0.32743703463395935</v>
      </c>
      <c r="CB181" s="7">
        <f>CY180</f>
        <v>-0.50566796502824685</v>
      </c>
      <c r="CC181" s="8">
        <f>DU180</f>
        <v>-0.39683223194534811</v>
      </c>
      <c r="CE181" s="10"/>
      <c r="CG181" s="10" t="s">
        <v>160</v>
      </c>
      <c r="CH181" s="10">
        <f>-CH178*((EY178-CW178)/(CH180-CE179))</f>
        <v>259.12368331736997</v>
      </c>
      <c r="CI181" s="67"/>
      <c r="CJ181" s="10" t="s">
        <v>10</v>
      </c>
      <c r="CK181" s="5">
        <f t="shared" si="281"/>
        <v>-9.8670839279614439E-2</v>
      </c>
      <c r="CL181" s="6">
        <f t="shared" si="281"/>
        <v>-0.32743703463395935</v>
      </c>
      <c r="CM181" s="7">
        <f>FA180</f>
        <v>-0.49866527194859045</v>
      </c>
      <c r="CN181" s="8">
        <f>FW180</f>
        <v>-0.40559691532230974</v>
      </c>
      <c r="CW181" s="28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EE181" s="1"/>
      <c r="EI181" s="64">
        <f>(DEGREES(ACOS((EH178*EK178+EH179*EK179+EH180*EK180)/((SQRT(EH178^2+EH179^2+EH180^2))*(SQRT(EK178^2+EK179^2+EK180^2))))))</f>
        <v>77.837749399349804</v>
      </c>
      <c r="ER181">
        <f t="shared" si="282"/>
        <v>0.3492962422733713</v>
      </c>
      <c r="ES181">
        <f t="shared" si="282"/>
        <v>-0.34518112468713447</v>
      </c>
      <c r="ET181" t="e">
        <f>#REF!</f>
        <v>#REF!</v>
      </c>
      <c r="EU181" t="e">
        <f>#REF!</f>
        <v>#REF!</v>
      </c>
      <c r="EY181" s="28"/>
      <c r="EZ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GG181" s="1"/>
      <c r="GK181" s="64" t="e">
        <f>(DEGREES(ACOS((GJ178*GM178+GJ179*GM179+GJ180*GM180)/((SQRT(GJ178^2+GJ179^2+GJ180^2))*(SQRT(GM178^2+GM179^2+GM180^2))))))</f>
        <v>#VALUE!</v>
      </c>
    </row>
    <row r="182" spans="1:197" x14ac:dyDescent="0.2">
      <c r="E182" s="5" t="s">
        <v>4</v>
      </c>
      <c r="F182" s="6" t="s">
        <v>5</v>
      </c>
      <c r="G182" s="7" t="s">
        <v>6</v>
      </c>
      <c r="H182" s="8" t="s">
        <v>1</v>
      </c>
      <c r="I182">
        <v>18</v>
      </c>
      <c r="J182" s="9" t="s">
        <v>7</v>
      </c>
      <c r="K182">
        <v>18</v>
      </c>
      <c r="M182" s="17">
        <f>A114</f>
        <v>60</v>
      </c>
      <c r="N182" s="17">
        <f>B114</f>
        <v>-45</v>
      </c>
      <c r="O182" s="17">
        <f>C114</f>
        <v>243.3</v>
      </c>
      <c r="Q182" s="61">
        <f t="array" ref="Q182:Q184">MMULT(AI182:AK184,AG182:AG184)</f>
        <v>0.75456386500450789</v>
      </c>
      <c r="R182" s="13"/>
      <c r="S182" s="17">
        <v>1</v>
      </c>
      <c r="T182">
        <v>0</v>
      </c>
      <c r="V182" s="73">
        <f>(T182^2)*(1-COS(RADIANS(O182+45)))+(COS(RADIANS(O182+45)))</f>
        <v>0.31399245596740527</v>
      </c>
      <c r="W182" s="73">
        <f>(T182*T183)*(1-COS(RADIANS(O182+45)))-T184*(SIN(RADIANS(O182+45)))</f>
        <v>0.94942547764190377</v>
      </c>
      <c r="X182" s="73">
        <f>(T182*T184)*(1-COS(RADIANS(O182+45)))+T183*(SIN(RADIANS(O182+45)))</f>
        <v>0</v>
      </c>
      <c r="Y182" s="10"/>
      <c r="Z182">
        <f t="array" ref="Z182:Z184">MMULT(V182:X184,S182:S184)</f>
        <v>0.31399245596740527</v>
      </c>
      <c r="AA182" s="23">
        <f>COS(RADIANS('[1]Biaxial Input'!$F$21))</f>
        <v>-0.9975640502598242</v>
      </c>
      <c r="AC182" s="30">
        <f>(AA182^2)*(1-COS(RADIANS(N182)))+(COS(RADIANS(N182)))</f>
        <v>0.99857479166422358</v>
      </c>
      <c r="AD182" s="30">
        <f>(AA182*AA183)*(1-COS(RADIANS(N182)))-AA184*(SIN(RADIANS(N182)))</f>
        <v>-2.0381428756221641E-2</v>
      </c>
      <c r="AE182" s="30">
        <f>(AA182*AA184)*(1-COS(RADIANS(N182)))+AA183*(SIN(RADIANS(N182)))</f>
        <v>-4.9325275616132508E-2</v>
      </c>
      <c r="AG182">
        <f t="array" ref="AG182:AG184">MMULT(AC182:AE184,Z182:Z184)</f>
        <v>0.33289559903368976</v>
      </c>
      <c r="AI182" s="28">
        <f>(T182^2)*(1-COS(RADIANS(M182)))+(COS(RADIANS(M182)))</f>
        <v>0.50000000000000011</v>
      </c>
      <c r="AJ182" s="28">
        <f>(T182*T183)*(1-COS(RADIANS(M182)))-T184*(SIN(RADIANS(M182)))</f>
        <v>-0.8660254037844386</v>
      </c>
      <c r="AK182" s="28">
        <f>(T182*T184)*(1-COS(RADIANS(M182)))+T183*(SIN(RADIANS(M182)))</f>
        <v>0</v>
      </c>
      <c r="AM182" s="61">
        <f t="array" ref="AM182:AM184">MMULT(AI182:AK184,AW182:AW184)</f>
        <v>-0.29492664388874956</v>
      </c>
      <c r="AN182" s="13"/>
      <c r="AO182" s="17">
        <v>1</v>
      </c>
      <c r="AP182">
        <v>0</v>
      </c>
      <c r="AR182" s="73">
        <f>(T182^2)*(1-COS(RADIANS(O182-45)))+(COS(RADIANS(O182-45)))</f>
        <v>-0.94942547764190388</v>
      </c>
      <c r="AS182" s="73">
        <f>(T182*T183)*(1-COS(RADIANS(O182-45)))-T184*(SIN(RADIANS(O182-45)))</f>
        <v>0.31399245596740494</v>
      </c>
      <c r="AT182" s="73">
        <f>(T182*T184)*(1-COS(RADIANS(O182-45)))+T183*(SIN(RADIANS(O182-45)))</f>
        <v>0</v>
      </c>
      <c r="AU182" s="10"/>
      <c r="AV182">
        <f t="array" ref="AV182:AV184">MMULT(AR182:AT184,S182:S184)</f>
        <v>-0.94942547764190388</v>
      </c>
      <c r="AW182" s="1">
        <f t="array" ref="AW182:AW184">MMULT(AC182:AE184,AV182:AV184)</f>
        <v>-0.94167273366567938</v>
      </c>
      <c r="AY182" s="11">
        <f>(G163^2)*F163+G163*G164*F164+G163*G165*F165-((H163^2)*F163+H163*H164*F164+H163*H165*F165)</f>
        <v>0.14045237668597285</v>
      </c>
      <c r="AZ182" s="12">
        <f>G163*G164*F163+(G164^2)*F164+G164*G165*F165-(H163*H164*F163+(H164^2)*F164+H164*H165*F165)</f>
        <v>0.93758615671066092</v>
      </c>
      <c r="BA182" s="12">
        <f>G163*G165*F163+G164*G165*F164+(G165^2)*F165-(H163*H165*F163+H164*H165*F164+(H165^2)*F165)</f>
        <v>0.25323870311885666</v>
      </c>
      <c r="BB182" s="12">
        <f>(G163^2)*E163+G163*G164*E164+G163*G165*E165-((H163^2)*E163+H163*H164*E164+H163*H165*E165)</f>
        <v>0.92438375109285753</v>
      </c>
      <c r="BC182" s="12">
        <f>G163*G164*E163+(G164^2)*E164+G164*G165*E165-(H163*H164*E163+(H164^2)*E164+H164*H165*E165)</f>
        <v>-0.27579586800839395</v>
      </c>
      <c r="BD182" s="24">
        <f>G163*G165*E163+G164*G165*E164+(G165^2)*E165-(H163*H165*E163+H164*H165*E164+(H165^2)*E165)</f>
        <v>-5.6441432106329827E-2</v>
      </c>
      <c r="BE182" s="10">
        <f>J163</f>
        <v>-0.27392141484096144</v>
      </c>
      <c r="CS182" s="15"/>
      <c r="CW182" s="28"/>
      <c r="CY182" s="82" t="s">
        <v>148</v>
      </c>
      <c r="CZ182" s="13"/>
      <c r="DB182" s="10"/>
      <c r="DC182" s="10"/>
      <c r="DD182" s="10"/>
      <c r="DE182" s="10"/>
      <c r="DF182" s="10"/>
      <c r="DG182" s="10"/>
      <c r="DH182" s="80"/>
      <c r="DI182" s="23" t="s">
        <v>149</v>
      </c>
      <c r="DM182" s="1"/>
      <c r="DO182" s="80"/>
      <c r="DS182" s="13"/>
      <c r="DT182" s="81"/>
      <c r="DU182" s="82" t="s">
        <v>150</v>
      </c>
      <c r="DW182" s="13"/>
      <c r="DX182" s="13"/>
      <c r="EA182" s="1"/>
      <c r="EE182" s="1"/>
      <c r="ER182">
        <f t="shared" si="282"/>
        <v>-9.8670839279614439E-2</v>
      </c>
      <c r="ES182">
        <f t="shared" si="282"/>
        <v>-0.32743703463395935</v>
      </c>
      <c r="ET182" t="e">
        <f>#REF!</f>
        <v>#REF!</v>
      </c>
      <c r="EU182" t="e">
        <f>#REF!</f>
        <v>#REF!</v>
      </c>
      <c r="EY182" s="28"/>
      <c r="EZ182" s="10"/>
      <c r="FA182" s="82" t="s">
        <v>148</v>
      </c>
      <c r="FB182" s="13"/>
      <c r="FD182" s="10"/>
      <c r="FE182" s="10"/>
      <c r="FF182" s="10"/>
      <c r="FG182" s="10"/>
      <c r="FH182" s="10"/>
      <c r="FI182" s="10"/>
      <c r="FJ182" s="80"/>
      <c r="FK182" s="23" t="s">
        <v>149</v>
      </c>
      <c r="FO182" s="1"/>
      <c r="FQ182" s="80"/>
      <c r="FU182" s="13"/>
      <c r="FV182" s="81"/>
      <c r="FW182" s="82" t="s">
        <v>150</v>
      </c>
      <c r="FY182" s="13"/>
      <c r="FZ182" s="13"/>
      <c r="GC182" s="1"/>
      <c r="GG182" s="1"/>
      <c r="GK182" s="13"/>
    </row>
    <row r="183" spans="1:197" x14ac:dyDescent="0.2">
      <c r="D183" t="s">
        <v>8</v>
      </c>
      <c r="E183" s="5">
        <f t="shared" ref="E183:F185" si="283">E178</f>
        <v>0.88011721234848816</v>
      </c>
      <c r="F183" s="6">
        <f t="shared" si="283"/>
        <v>-0.54781863928252683</v>
      </c>
      <c r="G183" s="7">
        <f>Q182</f>
        <v>0.75456386500450789</v>
      </c>
      <c r="H183" s="8">
        <f>AM182</f>
        <v>-0.29492664388874956</v>
      </c>
      <c r="J183" s="9">
        <f>((SUMPRODUCT(G183:G185,E183:E185))*(SUMPRODUCT(G183:G185,F183:F185)))-((SUMPRODUCT(H183:H185,E183:E185))*(SUMPRODUCT(H183:H185,F183:F185)))</f>
        <v>-0.44197721717882565</v>
      </c>
      <c r="Q183" s="61">
        <v>-5.1252923152832086E-2</v>
      </c>
      <c r="S183" s="17">
        <v>0</v>
      </c>
      <c r="T183">
        <v>0</v>
      </c>
      <c r="V183" s="73">
        <f>(T182*T183)*(1-COS(RADIANS(O182+45)))+T184*(SIN(RADIANS(O182+45)))</f>
        <v>-0.94942547764190377</v>
      </c>
      <c r="W183" s="73">
        <f>(T183^2)*(1-COS(RADIANS(O182+45)))+(COS(RADIANS(O182+45)))</f>
        <v>0.31399245596740527</v>
      </c>
      <c r="X183" s="73">
        <f>(T183*T184)*(1-COS(RADIANS(O182+45)))-T182*(SIN(RADIANS(O182+45)))</f>
        <v>0</v>
      </c>
      <c r="Y183" s="10"/>
      <c r="Z183">
        <v>-0.94942547764190377</v>
      </c>
      <c r="AA183" s="23">
        <f>SIN(RADIANS('[1]Biaxial Input'!$F$21))*(COS(RADIANS(0)))</f>
        <v>6.9756473744125524E-2</v>
      </c>
      <c r="AC183" s="30">
        <f>(AA182*AA183)*(1-COS(RADIANS(N182)))+AA184*(SIN(RADIANS(N182)))</f>
        <v>-2.0381428756221641E-2</v>
      </c>
      <c r="AD183" s="30">
        <f>(AA183^2)*(1-COS(RADIANS(N182)))+(COS(RADIANS(N182)))</f>
        <v>0.70853198952232399</v>
      </c>
      <c r="AE183" s="30">
        <f>(AA183*AA184)*(1-COS(RADIANS(N182)))-AA182*(SIN(RADIANS(N182)))</f>
        <v>-0.70538430460663959</v>
      </c>
      <c r="AG183">
        <v>-0.67909793744809155</v>
      </c>
      <c r="AI183" s="28">
        <f>(T182*T183)*(1-COS(RADIANS(M182)))+T184*(SIN(RADIANS(M182)))</f>
        <v>0.8660254037844386</v>
      </c>
      <c r="AJ183" s="28">
        <f>(T183^2)*(1-COS(RADIANS(M182)))+(COS(RADIANS(M182)))</f>
        <v>0.50000000000000011</v>
      </c>
      <c r="AK183" s="28">
        <f>(T183*T184)*(1-COS(RADIANS(M182)))-T182*(SIN(RADIANS(M182)))</f>
        <v>0</v>
      </c>
      <c r="AM183" s="61">
        <v>-0.91707403530045917</v>
      </c>
      <c r="AO183" s="17">
        <v>0</v>
      </c>
      <c r="AP183">
        <v>0</v>
      </c>
      <c r="AR183" s="73">
        <f>(T182*T183)*(1-COS(RADIANS(O182-45)))+T184*(SIN(RADIANS(O182-45)))</f>
        <v>-0.31399245596740494</v>
      </c>
      <c r="AS183" s="73">
        <f>(T183^2)*(1-COS(RADIANS(O182-45)))+(COS(RADIANS(O182-45)))</f>
        <v>-0.94942547764190388</v>
      </c>
      <c r="AT183" s="73">
        <f>(T183*T184)*(1-COS(RADIANS(O182-45)))-T182*(SIN(RADIANS(O182-45)))</f>
        <v>0</v>
      </c>
      <c r="AU183" s="10"/>
      <c r="AV183">
        <v>-0.31399245596740494</v>
      </c>
      <c r="AW183" s="1">
        <v>-0.20312305178968595</v>
      </c>
      <c r="AY183" s="11">
        <f>(G168^2)*F168+G168*G169*F169+G168*G170*F170-((H168^2)*F168+H168*H169*F169+H168*H170*F170)</f>
        <v>0.17575587572356127</v>
      </c>
      <c r="AZ183" s="12">
        <f>G168*G169*F168+(G169^2)*F169+G169*G170*F170-(H168*H169*F168+(H169^2)*F169+H169*H170*F170)</f>
        <v>0.90159471460070217</v>
      </c>
      <c r="BA183" s="12">
        <f>G168*G170*F168+G169*G170*F169+(G170^2)*F170-(H168*H170*F168+H169*H170*F169+(H170^2)*F170)</f>
        <v>0.31966930341265698</v>
      </c>
      <c r="BB183" s="12">
        <f>(G168^2)*E168+G168*G169*E169+G168*G170*E170-((H168^2)*E168+H168*H169*E169+H168*H170*E170)</f>
        <v>0.92733745452474703</v>
      </c>
      <c r="BC183" s="12">
        <f>G168*G169*E168+(G169^2)*E169+G169*G170*E170-(H168*H169*E168+(H169^2)*E169+H169*H170*E170)</f>
        <v>-0.29871170060992186</v>
      </c>
      <c r="BD183" s="24">
        <f>G168*G170*E168+G169*G170*E169+(G170^2)*E170-(H168*H170*E168+H169*H170*E169+(H170^2)*E170)</f>
        <v>-0.14340736084720215</v>
      </c>
      <c r="BE183" s="10">
        <f>J168</f>
        <v>-0.25339895809622331</v>
      </c>
      <c r="BZ183" s="5" t="s">
        <v>4</v>
      </c>
      <c r="CA183" s="6" t="s">
        <v>5</v>
      </c>
      <c r="CB183" s="7" t="s">
        <v>6</v>
      </c>
      <c r="CC183" s="8" t="s">
        <v>1</v>
      </c>
      <c r="CD183">
        <v>18</v>
      </c>
      <c r="CE183" s="9" t="s">
        <v>7</v>
      </c>
      <c r="CG183" s="90" t="s">
        <v>157</v>
      </c>
      <c r="CH183" s="61">
        <f>CE184-((CH185-CE184)/(EY183-CW183))*CW183</f>
        <v>6.3811984533760651</v>
      </c>
      <c r="CI183" s="10"/>
      <c r="CK183" s="5" t="s">
        <v>4</v>
      </c>
      <c r="CL183" s="6" t="s">
        <v>5</v>
      </c>
      <c r="CM183" s="7" t="s">
        <v>6</v>
      </c>
      <c r="CN183" s="8" t="s">
        <v>1</v>
      </c>
      <c r="CO183" s="10"/>
      <c r="CP183">
        <f t="shared" ref="CP183:CQ185" si="284">BZ184</f>
        <v>0.93180266183863136</v>
      </c>
      <c r="CQ183">
        <f t="shared" si="284"/>
        <v>-0.87956522186239505</v>
      </c>
      <c r="CR183">
        <f>CI187</f>
        <v>0</v>
      </c>
      <c r="CS183">
        <f>CL187</f>
        <v>0</v>
      </c>
      <c r="CU183" s="17">
        <f>CU87</f>
        <v>60</v>
      </c>
      <c r="CV183" s="17">
        <f>CV87</f>
        <v>-45</v>
      </c>
      <c r="CW183" s="31">
        <f>CH90</f>
        <v>245.36879933084791</v>
      </c>
      <c r="CY183" s="61">
        <f t="array" ref="CY183:CY185">MMULT(DQ183:DS185,DO183:DO185)</f>
        <v>0.764718749046295</v>
      </c>
      <c r="CZ183" s="13"/>
      <c r="DA183" s="17">
        <v>1</v>
      </c>
      <c r="DB183">
        <v>0</v>
      </c>
      <c r="DD183" s="73">
        <f>(DB183^2)*(1-COS(RADIANS(CW183+45)))+(COS(RADIANS(CW183+45)))</f>
        <v>0.34806159462774988</v>
      </c>
      <c r="DE183" s="73">
        <f>(DB183*DB184)*(1-COS(RADIANS(CW183+45)))-DB185*(SIN(RADIANS(CW183+45)))</f>
        <v>0.93747166695596085</v>
      </c>
      <c r="DF183" s="73">
        <f>(DB183*DB185)*(1-COS(RADIANS(CW183+45)))+DB184*(SIN(RADIANS(CW183+45)))</f>
        <v>0</v>
      </c>
      <c r="DG183" s="10"/>
      <c r="DH183">
        <f t="array" ref="DH183:DH185">MMULT(DD183:DF185,DA183:DA185)</f>
        <v>0.34806159462774988</v>
      </c>
      <c r="DI183" s="23">
        <f>COS(RADIANS('[1]Biaxial Input'!$F$21))</f>
        <v>-0.9975640502598242</v>
      </c>
      <c r="DK183" s="30">
        <f>(DI183^2)*(1-COS(RADIANS(CV183)))+(COS(RADIANS(CV183)))</f>
        <v>0.99857479166422358</v>
      </c>
      <c r="DL183" s="30">
        <f>(DI183*DI184)*(1-COS(RADIANS(CV183)))-DI185*(SIN(RADIANS(CV183)))</f>
        <v>-2.0381428756221641E-2</v>
      </c>
      <c r="DM183" s="30">
        <f>(DI183*DI185)*(1-COS(RADIANS(CV183)))+DI184*(SIN(RADIANS(CV183)))</f>
        <v>-4.9325275616132508E-2</v>
      </c>
      <c r="DO183">
        <f t="array" ref="DO183:DO185">MMULT(DK183:DM185,DH183:DH185)</f>
        <v>0.36667254633276203</v>
      </c>
      <c r="DQ183" s="28">
        <f>(DB183^2)*(1-COS(RADIANS(CU183)))+(COS(RADIANS(CU183)))</f>
        <v>0.50000000000000011</v>
      </c>
      <c r="DR183" s="28">
        <f>(DB183*DB184)*(1-COS(RADIANS(CU183)))-DB185*(SIN(RADIANS(CU183)))</f>
        <v>-0.8660254037844386</v>
      </c>
      <c r="DS183" s="28">
        <f>(DB183*DB185)*(1-COS(RADIANS(CU183)))+DB184*(SIN(RADIANS(CU183)))</f>
        <v>0</v>
      </c>
      <c r="DU183" s="61">
        <f t="array" ref="DU183:DU185">MMULT(DQ183:DS185,EE183:EE185)</f>
        <v>-0.26749502145477738</v>
      </c>
      <c r="DV183" s="13"/>
      <c r="DW183" s="17">
        <v>1</v>
      </c>
      <c r="DX183">
        <v>0</v>
      </c>
      <c r="DZ183" s="73">
        <f>(DB183^2)*(1-COS(RADIANS(CW183-45)))+(COS(RADIANS(CW183-45)))</f>
        <v>-0.93747166695596063</v>
      </c>
      <c r="EA183" s="73">
        <f>(DB183*DB184)*(1-COS(RADIANS(CW183-45)))-DB185*(SIN(RADIANS(CW183-45)))</f>
        <v>0.34806159462775033</v>
      </c>
      <c r="EB183" s="73">
        <f>(DB183*DB185)*(1-COS(RADIANS(CW183-45)))+DB184*(SIN(RADIANS(CW183-45)))</f>
        <v>0</v>
      </c>
      <c r="EC183" s="10"/>
      <c r="ED183">
        <f t="array" ref="ED183:ED185">MMULT(DZ183:EB185,DA183:DA185)</f>
        <v>-0.93747166695596063</v>
      </c>
      <c r="EE183" s="1">
        <f t="array" ref="EE183:EE185">MMULT(DK183:DM185,ED183:ED185)</f>
        <v>-0.92904158192797837</v>
      </c>
      <c r="EG183">
        <f>CY183+DU183</f>
        <v>0.49722372759151762</v>
      </c>
      <c r="EH183">
        <f>EG183/(SQRT(EG183^2+EG184^2+EG185^2))</f>
        <v>0.3515902695468146</v>
      </c>
      <c r="EJ183">
        <f>Q183+AM183</f>
        <v>-0.9683269584532912</v>
      </c>
      <c r="EK183">
        <f>EJ183/(SQRT(EJ183^2+EJ184^2+EJ185^2))</f>
        <v>-0.72401770647840957</v>
      </c>
      <c r="EM183" s="23">
        <f>CY184*DU185-CY185*DU184</f>
        <v>-0.58621808941210418</v>
      </c>
      <c r="EO183" s="15">
        <v>18</v>
      </c>
      <c r="EP183" s="9" t="s">
        <v>7</v>
      </c>
      <c r="EW183" s="17">
        <f>CU183</f>
        <v>60</v>
      </c>
      <c r="EX183" s="17">
        <f>CV183</f>
        <v>-45</v>
      </c>
      <c r="EY183" s="31">
        <f>1+CW183</f>
        <v>246.36879933084791</v>
      </c>
      <c r="EZ183" s="10"/>
      <c r="FA183" s="61">
        <f t="array" ref="FA183:FA185">MMULT(FS183:FU185,FQ183:FQ185)</f>
        <v>0.76927071051119544</v>
      </c>
      <c r="FB183" s="13">
        <f>BW184</f>
        <v>0</v>
      </c>
      <c r="FC183" s="17">
        <v>1</v>
      </c>
      <c r="FD183">
        <v>0</v>
      </c>
      <c r="FF183" s="73">
        <f>(FD183^2)*(1-COS(RADIANS(EY183+45)))+(COS(RADIANS(EY183+45)))</f>
        <v>0.36436971971616683</v>
      </c>
      <c r="FG183" s="73">
        <f>(FD183*FD184)*(1-COS(RADIANS(EY183+45)))-FD185*(SIN(RADIANS(EY183+45)))</f>
        <v>0.93125437306568504</v>
      </c>
      <c r="FH183" s="73">
        <f>(FD183*FD185)*(1-COS(RADIANS(EY183+45)))+FD184*(SIN(RADIANS(EY183+45)))</f>
        <v>0</v>
      </c>
      <c r="FI183" s="10"/>
      <c r="FJ183">
        <f t="array" ref="FJ183:FJ185">MMULT(FF183:FH185,FC183:FC185)</f>
        <v>0.36436971971616683</v>
      </c>
      <c r="FK183" s="23">
        <f>COS(RADIANS(176))</f>
        <v>-0.9975640502598242</v>
      </c>
      <c r="FM183" s="30">
        <f>(FK183^2)*(1-COS(RADIANS(EX183)))+(COS(RADIANS(EX183)))</f>
        <v>0.99857479166422358</v>
      </c>
      <c r="FN183" s="30">
        <f>(FK183*FK184)*(1-COS(RADIANS(EX183)))-FK185*(SIN(RADIANS(EX183)))</f>
        <v>-2.0381428756221641E-2</v>
      </c>
      <c r="FO183" s="30">
        <f>(FK183*FK185)*(1-COS(RADIANS(EX183)))+FK184*(SIN(RADIANS(EX183)))</f>
        <v>-4.9325275616132508E-2</v>
      </c>
      <c r="FQ183">
        <f t="array" ref="FQ183:FQ185">MMULT(FM183:FO185,FJ183:FJ185)</f>
        <v>0.38283071161288096</v>
      </c>
      <c r="FS183" s="28">
        <f>(FD183^2)*(1-COS(RADIANS(EW183)))+(COS(RADIANS(EW183)))</f>
        <v>0.50000000000000011</v>
      </c>
      <c r="FT183" s="28">
        <f>(FD183*FD184)*(1-COS(RADIANS(EW183)))-FD185*(SIN(RADIANS(EW183)))</f>
        <v>-0.8660254037844386</v>
      </c>
      <c r="FU183" s="28">
        <f>(FD183*FD185)*(1-COS(RADIANS(EW183)))+FD184*(SIN(RADIANS(EW183)))</f>
        <v>0</v>
      </c>
      <c r="FW183" s="61">
        <f t="array" ref="FW183:FW185">MMULT(FS183:FU185,GG183:GG185)</f>
        <v>-0.25410809824880154</v>
      </c>
      <c r="FX183" s="13">
        <f>BX184</f>
        <v>0</v>
      </c>
      <c r="FY183" s="17">
        <v>1</v>
      </c>
      <c r="FZ183">
        <v>0</v>
      </c>
      <c r="GB183" s="73">
        <f>(FD183^2)*(1-COS(RADIANS(EY183-45)))+(COS(RADIANS(EY183-45)))</f>
        <v>-0.9312543730656847</v>
      </c>
      <c r="GC183" s="73">
        <f>(FD183*FD184)*(1-COS(RADIANS(EY183-45)))-FD185*(SIN(RADIANS(EY183-45)))</f>
        <v>0.36436971971616766</v>
      </c>
      <c r="GD183" s="73">
        <f>(FD183*FD185)*(1-COS(RADIANS(EY183-45)))+FD184*(SIN(RADIANS(EY183-45)))</f>
        <v>0</v>
      </c>
      <c r="GE183" s="10"/>
      <c r="GF183">
        <f t="array" ref="GF183:GF185">MMULT(GB183:GD185,FC183:FC185)</f>
        <v>-0.9312543730656847</v>
      </c>
      <c r="GG183" s="1">
        <f t="array" ref="GG183:GG185">MMULT(FM183:FO185,GF183:GF185)</f>
        <v>-0.92250076608714382</v>
      </c>
      <c r="GI183">
        <f>FA183+FW183</f>
        <v>0.5151626122623939</v>
      </c>
      <c r="GJ183">
        <f>GI183/(SQRT(GI183^2+GI184^2+GI185^2))</f>
        <v>0.36427497654451463</v>
      </c>
      <c r="GL183" t="e">
        <f>CH184+DC183</f>
        <v>#VALUE!</v>
      </c>
      <c r="GM183" t="e">
        <f>GL183/(SQRT(GL183^2+GL184^2+GL185^2))</f>
        <v>#VALUE!</v>
      </c>
      <c r="GO183" s="27">
        <f>FA184*FW185-FA185*FW184</f>
        <v>-0.58621808941210418</v>
      </c>
    </row>
    <row r="184" spans="1:197" x14ac:dyDescent="0.2">
      <c r="A184" t="s">
        <v>899</v>
      </c>
      <c r="B184" t="s">
        <v>28</v>
      </c>
      <c r="C184" t="s">
        <v>900</v>
      </c>
      <c r="D184" t="s">
        <v>9</v>
      </c>
      <c r="E184" s="5">
        <f t="shared" si="283"/>
        <v>-0.33245917638779182</v>
      </c>
      <c r="F184" s="6">
        <f t="shared" si="283"/>
        <v>-0.83589252794229851</v>
      </c>
      <c r="G184" s="7">
        <f t="shared" ref="G184:G185" si="285">Q183</f>
        <v>-5.1252923152832086E-2</v>
      </c>
      <c r="H184" s="8">
        <f t="shared" ref="H184:H185" si="286">AM183</f>
        <v>-0.91707403530045917</v>
      </c>
      <c r="J184" s="10"/>
      <c r="Q184" s="61">
        <v>-0.65422206589028231</v>
      </c>
      <c r="S184" s="17">
        <v>0</v>
      </c>
      <c r="T184">
        <v>1</v>
      </c>
      <c r="V184" s="73">
        <f>(T182*T184)*(1-COS(RADIANS(O182+45)))-T183*(SIN(RADIANS(O182+45)))</f>
        <v>0</v>
      </c>
      <c r="W184" s="73">
        <f>(T183*T184)*(1-COS(RADIANS(O182+45)))+T182*(SIN(RADIANS(O182+45)))</f>
        <v>0</v>
      </c>
      <c r="X184" s="73">
        <f>(T184^2)*(1-COS(RADIANS(O182+45)))+(COS(RADIANS(O182+45)))</f>
        <v>1</v>
      </c>
      <c r="Y184" s="10"/>
      <c r="Z184">
        <v>0</v>
      </c>
      <c r="AA184" s="23">
        <f>SIN(RADIANS('[1]Biaxial Input'!$F$21))*SIN(RADIANS(0))</f>
        <v>0</v>
      </c>
      <c r="AC184" s="30">
        <f>(AA182*AA184)*(1-COS(RADIANS(N182)))-AA183*(SIN(RADIANS(N182)))</f>
        <v>4.9325275616132508E-2</v>
      </c>
      <c r="AD184" s="30">
        <f>(AA183*AA184)*(1-COS(RADIANS(N182)))+AA182*(SIN(RADIANS(N182)))</f>
        <v>0.70538430460663959</v>
      </c>
      <c r="AE184" s="30">
        <f>(AA184^2)*(1-COS(RADIANS(N182)))+(COS(RADIANS(N182)))</f>
        <v>0.70710678118654757</v>
      </c>
      <c r="AG184">
        <v>-0.65422206589028231</v>
      </c>
      <c r="AI184" s="28">
        <f>(T182*T184)*(1-COS(RADIANS(M182)))-T183*(SIN(RADIANS(M182)))</f>
        <v>0</v>
      </c>
      <c r="AJ184" s="28">
        <f>(T183*T184)*(1-COS(RADIANS(M182)))+T182*(SIN(RADIANS(M182)))</f>
        <v>0</v>
      </c>
      <c r="AK184" s="28">
        <f>(T184^2)*(1-COS(RADIANS(M182)))+(COS(RADIANS(M182)))</f>
        <v>1</v>
      </c>
      <c r="AM184" s="61">
        <v>-0.26831602356596396</v>
      </c>
      <c r="AO184" s="17">
        <v>0</v>
      </c>
      <c r="AP184">
        <v>1</v>
      </c>
      <c r="AR184" s="73">
        <f>(T182*T182)*(1-COS(RADIANS(O182-45)))-T182*(SIN(RADIANS(O182-45)))</f>
        <v>0</v>
      </c>
      <c r="AS184" s="73">
        <f>(T183*T184)*(1-COS(RADIANS(O182-45)))+T182*(SIN(RADIANS(O182-45)))</f>
        <v>0</v>
      </c>
      <c r="AT184" s="73">
        <f>(T184^2)*(1-COS(RADIANS(O182-45)))+(COS(RADIANS(O182-45)))</f>
        <v>1</v>
      </c>
      <c r="AU184" s="10"/>
      <c r="AV184">
        <v>0</v>
      </c>
      <c r="AW184" s="1">
        <v>-0.26831602356596396</v>
      </c>
      <c r="AY184" s="11">
        <f>(G173^2)*F173+G173*G174*F174+G173*G175*F175-((H173^2)*F173+H173*H174*F174+H173*H175*F175)</f>
        <v>7.9892751962661934E-2</v>
      </c>
      <c r="AZ184" s="12">
        <f>G173*G174*F173+(G174^2)*F174+G174*G175*F175-(H173*H174*F173+(H174^2)*F174+H174*H175*F175)</f>
        <v>0.85334210410278233</v>
      </c>
      <c r="BA184" s="12">
        <f>G173*G175*F173+G174*G175*F174+(G175^2)*F175-(H173*H175*F173+H174*H175*F174+(H175^2)*F175)</f>
        <v>0.44342376126363298</v>
      </c>
      <c r="BB184" s="12">
        <f>(G173^2)*E173+G173*G174*E174+G173*G175*E175-((H173^2)*E173+H173*H174*E174+H173*H175*E175)</f>
        <v>0.94238363650089796</v>
      </c>
      <c r="BC184" s="12">
        <f>G173*G174*E173+(G174^2)*E174+G174*G175*E175-(H173*H174*E173+(H174^2)*E174+H174*H175*E175)</f>
        <v>-0.17075434812740137</v>
      </c>
      <c r="BD184" s="24">
        <f>G173*G175*E173+G174*G175*E174+(G175^2)*E175-(H173*H175*E173+H174*H175*E174+(H175^2)*E175)</f>
        <v>-0.28701987636649168</v>
      </c>
      <c r="BE184" s="10">
        <f>J173</f>
        <v>-0.36367018344445456</v>
      </c>
      <c r="BY184" t="s">
        <v>8</v>
      </c>
      <c r="BZ184" s="5">
        <f t="shared" ref="BZ184:CA186" si="287">BZ179</f>
        <v>0.93180266183863136</v>
      </c>
      <c r="CA184" s="6">
        <f t="shared" si="287"/>
        <v>-0.87956522186239505</v>
      </c>
      <c r="CB184" s="7">
        <f>CY183</f>
        <v>0.764718749046295</v>
      </c>
      <c r="CC184" s="8">
        <f>DU183</f>
        <v>-0.26749502145477738</v>
      </c>
      <c r="CE184" s="9">
        <f>((SUMPRODUCT(CB184:CB186,BZ184:BZ186))*(SUMPRODUCT(CB184:CB186,CA184:CA186)))-((SUMPRODUCT(CC184:CC186,BZ184:BZ186))*(SUMPRODUCT(CC184:CC186,CA184:CA186)))</f>
        <v>-1.606617364979801E-6</v>
      </c>
      <c r="CG184">
        <v>1</v>
      </c>
      <c r="CH184" t="s">
        <v>161</v>
      </c>
      <c r="CI184" s="67"/>
      <c r="CJ184" s="1" t="s">
        <v>8</v>
      </c>
      <c r="CK184" s="5">
        <f t="shared" ref="CK184:CL186" si="288">BZ184</f>
        <v>0.93180266183863136</v>
      </c>
      <c r="CL184" s="6">
        <f t="shared" si="288"/>
        <v>-0.87956522186239505</v>
      </c>
      <c r="CM184" s="7">
        <f>FA183</f>
        <v>0.76927071051119544</v>
      </c>
      <c r="CN184" s="8">
        <f>FW183</f>
        <v>-0.25410809824880154</v>
      </c>
      <c r="CO184" s="10"/>
      <c r="CP184">
        <f t="shared" si="284"/>
        <v>0.3492962422733713</v>
      </c>
      <c r="CQ184">
        <f t="shared" si="284"/>
        <v>-0.34518112468713447</v>
      </c>
      <c r="CR184">
        <f>CJ187</f>
        <v>0</v>
      </c>
      <c r="CS184">
        <f>CM187</f>
        <v>0</v>
      </c>
      <c r="CW184" s="28"/>
      <c r="CY184" s="61">
        <v>-1.8113588956901017E-2</v>
      </c>
      <c r="DA184" s="17">
        <v>0</v>
      </c>
      <c r="DB184">
        <v>0</v>
      </c>
      <c r="DD184" s="73">
        <f>(DB183*DB184)*(1-COS(RADIANS(CW183+45)))+DB185*(SIN(RADIANS(CW183+45)))</f>
        <v>-0.93747166695596085</v>
      </c>
      <c r="DE184" s="73">
        <f>(DB184^2)*(1-COS(RADIANS(CW183+45)))+(COS(RADIANS(CW183+45)))</f>
        <v>0.34806159462774988</v>
      </c>
      <c r="DF184" s="73">
        <f>(DB184*DB185)*(1-COS(RADIANS(CW183+45)))-DB183*(SIN(RADIANS(CW183+45)))</f>
        <v>0</v>
      </c>
      <c r="DG184" s="10"/>
      <c r="DH184">
        <v>-0.93747166695596085</v>
      </c>
      <c r="DI184" s="23">
        <f>SIN(RADIANS('[1]Biaxial Input'!$F$21))*(COS(RADIANS(0)))</f>
        <v>6.9756473744125524E-2</v>
      </c>
      <c r="DK184" s="30">
        <f>(DI183*DI184)*(1-COS(RADIANS(CV183)))+DI185*(SIN(RADIANS(CV183)))</f>
        <v>-2.0381428756221641E-2</v>
      </c>
      <c r="DL184" s="30">
        <f>(DI184^2)*(1-COS(RADIANS(CV183)))+(COS(RADIANS(CV183)))</f>
        <v>0.70853198952232399</v>
      </c>
      <c r="DM184" s="30">
        <f>(DI184*DI185)*(1-COS(RADIANS(CV183)))-DI183*(SIN(RADIANS(CV183)))</f>
        <v>-0.70538430460663959</v>
      </c>
      <c r="DO184">
        <v>-0.67132265790279888</v>
      </c>
      <c r="DQ184" s="28">
        <f>(DB183*DB184)*(1-COS(RADIANS(CU183)))+DB185*(SIN(RADIANS(CU183)))</f>
        <v>0.8660254037844386</v>
      </c>
      <c r="DR184" s="28">
        <f>(DB184^2)*(1-COS(RADIANS(CU183)))+(COS(RADIANS(CU183)))</f>
        <v>0.50000000000000011</v>
      </c>
      <c r="DS184" s="28">
        <f>(DB184*DB185)*(1-COS(RADIANS(CU183)))-DB183*(SIN(RADIANS(CU183)))</f>
        <v>0</v>
      </c>
      <c r="DU184" s="61">
        <v>-0.91832649218514784</v>
      </c>
      <c r="DW184" s="17">
        <v>0</v>
      </c>
      <c r="DX184">
        <v>0</v>
      </c>
      <c r="DZ184" s="73">
        <f>(DB183*DB184)*(1-COS(RADIANS(CW183-45)))+DB185*(SIN(RADIANS(CW183-45)))</f>
        <v>-0.34806159462775033</v>
      </c>
      <c r="EA184" s="73">
        <f>(DB184^2)*(1-COS(RADIANS(CW183-45)))+(COS(RADIANS(CW183-45)))</f>
        <v>-0.93747166695596063</v>
      </c>
      <c r="EB184" s="73">
        <f>(DB184*DB185)*(1-COS(RADIANS(CW183-45)))-DB183*(SIN(RADIANS(CW183-45)))</f>
        <v>0</v>
      </c>
      <c r="EC184" s="10"/>
      <c r="ED184">
        <v>-0.34806159462775033</v>
      </c>
      <c r="EE184" s="1">
        <v>-0.22750576212687332</v>
      </c>
      <c r="EG184">
        <f>CY184+DU184</f>
        <v>-0.9364400811420488</v>
      </c>
      <c r="EH184">
        <f>EG184/(SQRT(EG183^2+EG184^2+EG185^2))</f>
        <v>-0.66216313155042328</v>
      </c>
      <c r="EJ184">
        <f>Q184+AM184</f>
        <v>-0.92253808945624627</v>
      </c>
      <c r="EK184">
        <f>EJ184/(SQRT(EJ183^2+EJ184^2+EJ185^2))</f>
        <v>-0.68978138616937423</v>
      </c>
      <c r="EM184" s="23">
        <f>CY185*DU183-CY183*DU185</f>
        <v>0.39540909403555974</v>
      </c>
      <c r="EP184" s="9">
        <f>((SUMPRODUCT(CM184:CM186,BZ184:BZ186))*(SUMPRODUCT(CM184:CM186,CA184:CA186)))-((SUMPRODUCT(CN184:CN186,BZ184:BZ186))*(SUMPRODUCT(CN184:CN186,CA184:CA186)))</f>
        <v>-2.6008173374816534E-2</v>
      </c>
      <c r="EY184" s="28"/>
      <c r="EZ184" s="10"/>
      <c r="FA184" s="61">
        <v>-2.0838229858277657E-3</v>
      </c>
      <c r="FB184" s="13">
        <f>BW185</f>
        <v>0</v>
      </c>
      <c r="FC184" s="17">
        <v>0</v>
      </c>
      <c r="FD184">
        <v>0</v>
      </c>
      <c r="FF184" s="73">
        <f>(FD183*FD184)*(1-COS(RADIANS(EY183+45)))+FD185*(SIN(RADIANS(EY183+45)))</f>
        <v>-0.93125437306568504</v>
      </c>
      <c r="FG184" s="73">
        <f>(FD184^2)*(1-COS(RADIANS(EY183+45)))+(COS(RADIANS(EY183+45)))</f>
        <v>0.36436971971616683</v>
      </c>
      <c r="FH184" s="73">
        <f>(FD184*FD185)*(1-COS(RADIANS(EY183+45)))-FD183*(SIN(RADIANS(EY183+45)))</f>
        <v>0</v>
      </c>
      <c r="FI184" s="10"/>
      <c r="FJ184">
        <v>-0.93125437306568504</v>
      </c>
      <c r="FK184" s="23">
        <f>SIN(RADIANS(176))*(COS(RADIANS(0)))</f>
        <v>6.9756473744125524E-2</v>
      </c>
      <c r="FM184" s="30">
        <f>(FK183*FK184)*(1-COS(RADIANS(EX183)))+FK185*(SIN(RADIANS(EX183)))</f>
        <v>-2.0381428756221641E-2</v>
      </c>
      <c r="FN184" s="30">
        <f>(FK184^2)*(1-COS(RADIANS(EX183)))+(COS(RADIANS(EX183)))</f>
        <v>0.70853198952232399</v>
      </c>
      <c r="FO184" s="30">
        <f>(FK184*FK185)*(1-COS(RADIANS(EX183)))-FK183*(SIN(RADIANS(EX183)))</f>
        <v>-0.70538430460663959</v>
      </c>
      <c r="FQ184">
        <v>-0.66724988918291384</v>
      </c>
      <c r="FS184" s="28">
        <f>(FD183*FD184)*(1-COS(RADIANS(EW183)))+FD185*(SIN(RADIANS(EW183)))</f>
        <v>0.8660254037844386</v>
      </c>
      <c r="FT184" s="28">
        <f>(FD184^2)*(1-COS(RADIANS(EW183)))+(COS(RADIANS(EW183)))</f>
        <v>0.50000000000000011</v>
      </c>
      <c r="FU184" s="28">
        <f>(FD184*FD185)*(1-COS(RADIANS(EW183)))-FD183*(SIN(RADIANS(EW183)))</f>
        <v>0</v>
      </c>
      <c r="FW184" s="61">
        <v>-0.91850275232888756</v>
      </c>
      <c r="FX184" s="13">
        <f>BX185</f>
        <v>0</v>
      </c>
      <c r="FY184" s="17">
        <v>0</v>
      </c>
      <c r="FZ184">
        <v>0</v>
      </c>
      <c r="GB184" s="73">
        <f>(FD183*FD184)*(1-COS(RADIANS(EY183-45)))+FD185*(SIN(RADIANS(EY183-45)))</f>
        <v>-0.36436971971616766</v>
      </c>
      <c r="GC184" s="73">
        <f>(FD184^2)*(1-COS(RADIANS(EY183-45)))+(COS(RADIANS(EY183-45)))</f>
        <v>-0.9312543730656847</v>
      </c>
      <c r="GD184" s="73">
        <f>(FD184*FD185)*(1-COS(RADIANS(EY183-45)))-FD183*(SIN(RADIANS(EY183-45)))</f>
        <v>0</v>
      </c>
      <c r="GE184" s="10"/>
      <c r="GF184">
        <v>-0.36436971971616766</v>
      </c>
      <c r="GG184" s="1">
        <v>-0.23918730777362973</v>
      </c>
      <c r="GI184">
        <f>FA184+FW184</f>
        <v>-0.92058657531471533</v>
      </c>
      <c r="GJ184">
        <f>GI184/(SQRT(GI183^2+GI184^2+GI185^2))</f>
        <v>-0.65095301007433537</v>
      </c>
      <c r="GL184">
        <f>CH185+DC184</f>
        <v>-2.6008173374816534E-2</v>
      </c>
      <c r="GM184" t="e">
        <f>GL184/(SQRT(GL183^2+GL184^2+GL185^2))</f>
        <v>#VALUE!</v>
      </c>
      <c r="GO184" s="27">
        <f>FA185*FW183-FA183*FW185</f>
        <v>0.39540909403555974</v>
      </c>
    </row>
    <row r="185" spans="1:197" x14ac:dyDescent="0.2">
      <c r="A185">
        <f>E188</f>
        <v>0.88011721234848816</v>
      </c>
      <c r="B185">
        <f>C185/(SQRT(C185^2+C186^2+C187^2))</f>
        <v>0.99385745308804063</v>
      </c>
      <c r="C185">
        <f t="array" ref="C185:C190">(A185:A190)-(MMULT(MMULT(MINVERSE(MMULT(TRANSPOSE(AY169:BD189),AY169:BD189)),TRANSPOSE(AY169:BD189)),BE169:BE189))</f>
        <v>1.1801780096852437</v>
      </c>
      <c r="D185" t="s">
        <v>10</v>
      </c>
      <c r="E185" s="5">
        <f t="shared" si="283"/>
        <v>-0.33891678707829964</v>
      </c>
      <c r="F185" s="6">
        <f t="shared" si="283"/>
        <v>-3.4328125274686566E-2</v>
      </c>
      <c r="G185" s="7">
        <f t="shared" si="285"/>
        <v>-0.65422206589028231</v>
      </c>
      <c r="H185" s="8">
        <f t="shared" si="286"/>
        <v>-0.26831602356596396</v>
      </c>
      <c r="J185" s="10"/>
      <c r="AW185" s="1"/>
      <c r="AY185" s="11">
        <f>(G178^2)*F178+G178*G179*F179+G178*G180*F180-((H178^2)*F178+H178*H179*F179+H178*H180*F180)</f>
        <v>3.3762135909187641E-2</v>
      </c>
      <c r="AZ185" s="12">
        <f>G178*G179*F178+(G179^2)*F179+G179*G180*F180-(H178*H179*F178+(H179^2)*F179+H179*H180*F180)</f>
        <v>0.81759100643464877</v>
      </c>
      <c r="BA185" s="12">
        <f>G178*G180*F178+G179*G180*F179+(G180^2)*F180-(H178*H180*F178+H179*H180*F179+(H180^2)*F180)</f>
        <v>0.53836643503108528</v>
      </c>
      <c r="BB185" s="12">
        <f>(G178^2)*E178+G178*G179*E179+G178*G180*E180-((H178^2)*E178+H178*H179*E179+H178*H180*E180)</f>
        <v>0.85868396482973341</v>
      </c>
      <c r="BC185" s="12">
        <f>G178*G179*E178+(G179^2)*E179+G179*G180*E180-(H178*H179*E178+(H179^2)*E179+H179*H180*E180)</f>
        <v>-3.6432075964328334E-2</v>
      </c>
      <c r="BD185" s="24">
        <f>G178*G180*E178+G179*G180*E179+(G180^2)*E180-(H178*H180*E178+H179*H180*E179+(H180^2)*E180)</f>
        <v>-0.4482436158129034</v>
      </c>
      <c r="BE185" s="10">
        <f>J178</f>
        <v>-0.42456241811353757</v>
      </c>
      <c r="BY185" t="s">
        <v>9</v>
      </c>
      <c r="BZ185" s="5">
        <f t="shared" si="287"/>
        <v>0.3492962422733713</v>
      </c>
      <c r="CA185" s="6">
        <f t="shared" si="287"/>
        <v>-0.34518112468713447</v>
      </c>
      <c r="CB185" s="7">
        <f>CY184</f>
        <v>-1.8113588956901017E-2</v>
      </c>
      <c r="CC185" s="8">
        <f>DU184</f>
        <v>-0.91832649218514784</v>
      </c>
      <c r="CE185" s="10"/>
      <c r="CH185">
        <f>((SUMPRODUCT(CM184:CM186,CK184:CK186))*(SUMPRODUCT(CM184:CM186,CL184:CL186)))-((SUMPRODUCT(CN184:CN186,CK184:CK186))*(SUMPRODUCT(CN184:CN186,CL184:CL186)))</f>
        <v>-2.6008173374816534E-2</v>
      </c>
      <c r="CI185" s="67"/>
      <c r="CJ185" s="10" t="s">
        <v>9</v>
      </c>
      <c r="CK185" s="5">
        <f t="shared" si="288"/>
        <v>0.3492962422733713</v>
      </c>
      <c r="CL185" s="6">
        <f t="shared" si="288"/>
        <v>-0.34518112468713447</v>
      </c>
      <c r="CM185" s="7">
        <f>FA184</f>
        <v>-2.0838229858277657E-3</v>
      </c>
      <c r="CN185" s="8">
        <f>FW184</f>
        <v>-0.91850275232888756</v>
      </c>
      <c r="CP185">
        <f t="shared" si="284"/>
        <v>-9.8670839279614439E-2</v>
      </c>
      <c r="CQ185">
        <f t="shared" si="284"/>
        <v>-0.32743703463395935</v>
      </c>
      <c r="CR185">
        <f>CK187</f>
        <v>0</v>
      </c>
      <c r="CS185">
        <f>CN187</f>
        <v>0</v>
      </c>
      <c r="CW185" s="28"/>
      <c r="CY185" s="61">
        <v>-0.64410956579775336</v>
      </c>
      <c r="DA185" s="17">
        <v>0</v>
      </c>
      <c r="DB185">
        <v>1</v>
      </c>
      <c r="DD185" s="73">
        <f>(DB183*DB185)*(1-COS(RADIANS(CW183+45)))-DB184*(SIN(RADIANS(CW183+45)))</f>
        <v>0</v>
      </c>
      <c r="DE185" s="73">
        <f>(DB184*DB185)*(1-COS(RADIANS(CW183+45)))+DB183*(SIN(RADIANS(CW183+45)))</f>
        <v>0</v>
      </c>
      <c r="DF185" s="73">
        <f>(DB185^2)*(1-COS(RADIANS(CW183+45)))+(COS(RADIANS(CW183+45)))</f>
        <v>1</v>
      </c>
      <c r="DG185" s="10"/>
      <c r="DH185">
        <v>0</v>
      </c>
      <c r="DI185" s="23">
        <f>SIN(RADIANS('[1]Biaxial Input'!$F$21))*SIN(RADIANS(0))</f>
        <v>0</v>
      </c>
      <c r="DK185" s="30">
        <f>(DI183*DI185)*(1-COS(RADIANS(CV183)))-DI184*(SIN(RADIANS(CV183)))</f>
        <v>4.9325275616132508E-2</v>
      </c>
      <c r="DL185" s="30">
        <f>(DI184*DI185)*(1-COS(RADIANS(CV183)))+DI183*(SIN(RADIANS(CV183)))</f>
        <v>0.70538430460663959</v>
      </c>
      <c r="DM185" s="30">
        <f>(DI185^2)*(1-COS(RADIANS(CV183)))+(COS(RADIANS(CV183)))</f>
        <v>0.70710678118654757</v>
      </c>
      <c r="DO185">
        <v>-0.64410956579775336</v>
      </c>
      <c r="DQ185" s="28">
        <f>(DB183*DB185)*(1-COS(RADIANS(CU183)))-DB184*(SIN(RADIANS(CU183)))</f>
        <v>0</v>
      </c>
      <c r="DR185" s="28">
        <f>(DB184*DB185)*(1-COS(RADIANS(CU183)))+DB183*(SIN(RADIANS(CU183)))</f>
        <v>0</v>
      </c>
      <c r="DS185" s="28">
        <f>(DB185^2)*(1-COS(RADIANS(CU183)))+(COS(RADIANS(CU183)))</f>
        <v>1</v>
      </c>
      <c r="DU185" s="61">
        <v>-0.29175823424169167</v>
      </c>
      <c r="DW185" s="17">
        <v>0</v>
      </c>
      <c r="DX185">
        <v>1</v>
      </c>
      <c r="DZ185" s="73">
        <f>(DB183*DB183)*(1-COS(RADIANS(CW183-45)))-DB183*(SIN(RADIANS(CW183-45)))</f>
        <v>0</v>
      </c>
      <c r="EA185" s="73">
        <f>(DB184*DB185)*(1-COS(RADIANS(CW183-45)))+DB183*(SIN(RADIANS(CW183-45)))</f>
        <v>0</v>
      </c>
      <c r="EB185" s="73">
        <f>(DB185^2)*(1-COS(RADIANS(CW183-45)))+(COS(RADIANS(CW183-45)))</f>
        <v>1</v>
      </c>
      <c r="EC185" s="10"/>
      <c r="ED185">
        <v>0</v>
      </c>
      <c r="EE185" s="1">
        <v>-0.29175823424169167</v>
      </c>
      <c r="EG185">
        <f>CY185+DU185</f>
        <v>-0.93586780003944503</v>
      </c>
      <c r="EH185">
        <f>EG185/(SQRT(EG183^2+EG184^2+EG185^2))</f>
        <v>-0.66175846770202718</v>
      </c>
      <c r="EJ185">
        <f>Q185+AM185</f>
        <v>0</v>
      </c>
      <c r="EK185">
        <f>EJ185/(SQRT(EJ183^2+EJ184^2+EJ185^2))</f>
        <v>0</v>
      </c>
      <c r="EM185" s="23">
        <f>CY183*DU184-CY184*DU183</f>
        <v>-0.70710678118654779</v>
      </c>
      <c r="ER185">
        <f t="shared" ref="ER185:ES187" si="289">CK184</f>
        <v>0.93180266183863136</v>
      </c>
      <c r="ES185">
        <f t="shared" si="289"/>
        <v>-0.87956522186239505</v>
      </c>
      <c r="ET185" t="e">
        <f>#REF!</f>
        <v>#REF!</v>
      </c>
      <c r="EU185" t="e">
        <f>#REF!</f>
        <v>#REF!</v>
      </c>
      <c r="EY185" s="28"/>
      <c r="EZ185" s="10"/>
      <c r="FA185" s="61">
        <v>-0.63891958150565742</v>
      </c>
      <c r="FB185" s="13">
        <f>BW186</f>
        <v>0</v>
      </c>
      <c r="FC185" s="17">
        <v>0</v>
      </c>
      <c r="FD185">
        <v>1</v>
      </c>
      <c r="FF185" s="73">
        <f>(FD183*FD185)*(1-COS(RADIANS(EY183+45)))-FD184*(SIN(RADIANS(EY183+45)))</f>
        <v>0</v>
      </c>
      <c r="FG185" s="73">
        <f>(FD184*FD185)*(1-COS(RADIANS(EY183+45)))+FD183*(SIN(RADIANS(EY183+45)))</f>
        <v>0</v>
      </c>
      <c r="FH185" s="73">
        <f>(FD185^2)*(1-COS(RADIANS(EY183+45)))+(COS(RADIANS(EY183+45)))</f>
        <v>1</v>
      </c>
      <c r="FI185" s="10"/>
      <c r="FJ185">
        <v>0</v>
      </c>
      <c r="FK185" s="23">
        <f>SIN(RADIANS(176))*SIN(RADIANS(0))</f>
        <v>0</v>
      </c>
      <c r="FM185" s="30">
        <f>(FK183*FK185)*(1-COS(RADIANS(EX183)))-FK184*(SIN(RADIANS(EX183)))</f>
        <v>4.9325275616132508E-2</v>
      </c>
      <c r="FN185" s="30">
        <f>(FK184*FK185)*(1-COS(RADIANS(EX183)))+FK183*(SIN(RADIANS(EX183)))</f>
        <v>0.70538430460663959</v>
      </c>
      <c r="FO185" s="30">
        <f>(FK185^2)*(1-COS(RADIANS(EX183)))+(COS(RADIANS(EX183)))</f>
        <v>0.70710678118654757</v>
      </c>
      <c r="FQ185">
        <v>-0.63891958150565742</v>
      </c>
      <c r="FS185" s="28">
        <f>(FD183*FD185)*(1-COS(RADIANS(EW183)))-FD184*(SIN(RADIANS(EW183)))</f>
        <v>0</v>
      </c>
      <c r="FT185" s="28">
        <f>(FD184*FD185)*(1-COS(RADIANS(EW183)))+FD183*(SIN(RADIANS(EW183)))</f>
        <v>0</v>
      </c>
      <c r="FU185" s="28">
        <f>(FD185^2)*(1-COS(RADIANS(EW183)))+(COS(RADIANS(EW183)))</f>
        <v>1</v>
      </c>
      <c r="FW185" s="61">
        <v>-0.30295505998189864</v>
      </c>
      <c r="FX185" s="13">
        <f>BX186</f>
        <v>0</v>
      </c>
      <c r="FY185" s="17">
        <v>0</v>
      </c>
      <c r="FZ185">
        <v>1</v>
      </c>
      <c r="GB185" s="73">
        <f>(FD183*FD183)*(1-COS(RADIANS(EY183-45)))-FD183*(SIN(RADIANS(EY183-45)))</f>
        <v>0</v>
      </c>
      <c r="GC185" s="73">
        <f>(FD184*FD185)*(1-COS(RADIANS(EY183-45)))+FD183*(SIN(RADIANS(EY183-45)))</f>
        <v>0</v>
      </c>
      <c r="GD185" s="73">
        <f>(FD185^2)*(1-COS(RADIANS(EY183-45)))+(COS(RADIANS(EY183-45)))</f>
        <v>0.99999999999999989</v>
      </c>
      <c r="GE185" s="10"/>
      <c r="GF185">
        <v>0</v>
      </c>
      <c r="GG185" s="1">
        <v>-0.30295505998189864</v>
      </c>
      <c r="GI185">
        <f>FA185+FW185</f>
        <v>-0.94187464148755606</v>
      </c>
      <c r="GJ185">
        <f>GI185/(SQRT(GI183^2+GI184^2+GI185^2))</f>
        <v>-0.66600594602349894</v>
      </c>
      <c r="GL185" t="e">
        <f>#REF!+DC185</f>
        <v>#REF!</v>
      </c>
      <c r="GM185" t="e">
        <f>GL185/(SQRT(GL183^2+GL184^2+GL185^2))</f>
        <v>#REF!</v>
      </c>
      <c r="GO185" s="27">
        <f>FA183*FW184-FA184*FW183</f>
        <v>-0.70710678118654779</v>
      </c>
    </row>
    <row r="186" spans="1:197" x14ac:dyDescent="0.2">
      <c r="A186">
        <f>E189</f>
        <v>-0.33245917638779182</v>
      </c>
      <c r="B186">
        <f>C186/(SQRT(C185^2+C186^2+C187^2))</f>
        <v>3.5471030488026426E-4</v>
      </c>
      <c r="C186">
        <v>4.2120859518407494E-4</v>
      </c>
      <c r="D186" s="10"/>
      <c r="G186" s="10"/>
      <c r="H186" s="10"/>
      <c r="J186" s="10"/>
      <c r="Q186" s="82" t="s">
        <v>148</v>
      </c>
      <c r="R186" s="13"/>
      <c r="T186" s="10"/>
      <c r="U186" s="10"/>
      <c r="V186" s="10"/>
      <c r="W186" s="10"/>
      <c r="X186" s="10"/>
      <c r="Y186" s="10"/>
      <c r="Z186" s="80"/>
      <c r="AA186" s="23" t="s">
        <v>149</v>
      </c>
      <c r="AE186" s="1"/>
      <c r="AG186" s="80"/>
      <c r="AK186" s="13"/>
      <c r="AL186" s="81"/>
      <c r="AM186" s="82" t="s">
        <v>150</v>
      </c>
      <c r="AO186" s="13"/>
      <c r="AP186" s="13"/>
      <c r="AS186" s="1"/>
      <c r="AW186" s="1"/>
      <c r="AY186" s="11">
        <f>(G183^2)*F183+G183*G184*F184+G183*G185*F185-((H183^2)*F183+H183*H184*F184+H183*H185*F185)</f>
        <v>1.3813692025777868E-2</v>
      </c>
      <c r="AZ186" s="12">
        <f>G183*G184*F183+(G184^2)*F184+G184*G185*F185-(H183*H184*F183+(H184^2)*F184+H184*H185*F185)</f>
        <v>0.87746087506628334</v>
      </c>
      <c r="BA186" s="12">
        <f>G183*G185*F183+G184*G185*F184+(G185^2)*F185-(H183*H185*F183+H184*H185*F184+(H185^2)*F185)</f>
        <v>0.47921782470522345</v>
      </c>
      <c r="BB186" s="12">
        <f>(G183^2)*E183+G183*G184*E184+G183*G185*E185-((H183^2)*E183+H183*H184*E184+H183*H185*E185)</f>
        <v>0.72145948693798745</v>
      </c>
      <c r="BC186" s="12">
        <f>G183*G184*E183+(G184^2)*E184+G184*G185*E185-(H183*H184*E183+(H184^2)*E184+H184*H185*E185)</f>
        <v>7.8682490917002829E-2</v>
      </c>
      <c r="BD186" s="24">
        <f>G183*G185*E183+G184*G185*E184+(G185^2)*E185-(H183*H185*E183+H184*H185*E184+(H185^2)*E185)</f>
        <v>-0.55411833119968512</v>
      </c>
      <c r="BE186" s="10">
        <f>J183</f>
        <v>-0.44197721717882565</v>
      </c>
      <c r="BY186" t="s">
        <v>10</v>
      </c>
      <c r="BZ186" s="5">
        <f t="shared" si="287"/>
        <v>-9.8670839279614439E-2</v>
      </c>
      <c r="CA186" s="6">
        <f t="shared" si="287"/>
        <v>-0.32743703463395935</v>
      </c>
      <c r="CB186" s="7">
        <f>CY185</f>
        <v>-0.64410956579775336</v>
      </c>
      <c r="CC186" s="8">
        <f>DU185</f>
        <v>-0.29175823424169167</v>
      </c>
      <c r="CE186" s="10"/>
      <c r="CG186" s="10" t="s">
        <v>160</v>
      </c>
      <c r="CH186" s="10">
        <f>-CH183*((EY183-CW183)/(CH185-CE184))</f>
        <v>245.36873755347528</v>
      </c>
      <c r="CI186" s="67"/>
      <c r="CJ186" s="10" t="s">
        <v>10</v>
      </c>
      <c r="CK186" s="5">
        <f t="shared" si="288"/>
        <v>-9.8670839279614439E-2</v>
      </c>
      <c r="CL186" s="6">
        <f t="shared" si="288"/>
        <v>-0.32743703463395935</v>
      </c>
      <c r="CM186" s="7">
        <f>FA185</f>
        <v>-0.63891958150565742</v>
      </c>
      <c r="CN186" s="8">
        <f>FW185</f>
        <v>-0.30295505998189864</v>
      </c>
      <c r="CW186" s="28"/>
      <c r="EE186" s="1"/>
      <c r="EI186" s="64">
        <f>(DEGREES(ACOS((EH183*EK183+EH184*EK184+EH185*EK185)/((SQRT(EH183^2+EH184^2+EH185^2))*(SQRT(EK183^2+EK184^2+EK185^2))))))</f>
        <v>78.334933434553818</v>
      </c>
      <c r="ER186">
        <f t="shared" si="289"/>
        <v>0.3492962422733713</v>
      </c>
      <c r="ES186">
        <f t="shared" si="289"/>
        <v>-0.34518112468713447</v>
      </c>
      <c r="ET186" t="e">
        <f>#REF!</f>
        <v>#REF!</v>
      </c>
      <c r="EU186" t="e">
        <f>#REF!</f>
        <v>#REF!</v>
      </c>
      <c r="EY186" s="28"/>
      <c r="EZ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GG186" s="1"/>
      <c r="GK186" s="64" t="e">
        <f>(DEGREES(ACOS((GJ183*GM183+GJ184*GM184+GJ185*GM185)/((SQRT(GJ183^2+GJ184^2+GJ185^2))*(SQRT(GM183^2+GM184^2+GM185^2))))))</f>
        <v>#VALUE!</v>
      </c>
    </row>
    <row r="187" spans="1:197" x14ac:dyDescent="0.2">
      <c r="A187">
        <f>E190</f>
        <v>-0.33891678707829964</v>
      </c>
      <c r="B187">
        <f>C187/(SQRT(C185^2+C186^2+C187^2))</f>
        <v>0.11066723599129373</v>
      </c>
      <c r="C187">
        <v>0.13141425654530198</v>
      </c>
      <c r="E187" s="5" t="s">
        <v>4</v>
      </c>
      <c r="F187" s="6" t="s">
        <v>5</v>
      </c>
      <c r="G187" s="7" t="s">
        <v>6</v>
      </c>
      <c r="H187" s="8" t="s">
        <v>1</v>
      </c>
      <c r="I187">
        <v>19</v>
      </c>
      <c r="J187" s="9" t="s">
        <v>7</v>
      </c>
      <c r="K187">
        <v>19</v>
      </c>
      <c r="M187" s="17">
        <f>A115</f>
        <v>30</v>
      </c>
      <c r="N187" s="17">
        <f>B115</f>
        <v>-50</v>
      </c>
      <c r="O187" s="17">
        <f>C115</f>
        <v>268.7</v>
      </c>
      <c r="Q187" s="61">
        <f t="array" ref="Q187:Q189">MMULT(AI187:AK189,AG187:AG189)</f>
        <v>0.8544171821724218</v>
      </c>
      <c r="R187" s="13"/>
      <c r="S187" s="17">
        <v>1</v>
      </c>
      <c r="T187">
        <v>0</v>
      </c>
      <c r="V187" s="73">
        <f>(T187^2)*(1-COS(RADIANS(O187+45)))+(COS(RADIANS(O187+45)))</f>
        <v>0.69088241107685799</v>
      </c>
      <c r="W187" s="73">
        <f>(T187*T188)*(1-COS(RADIANS(O187+45)))-T189*(SIN(RADIANS(O187+45)))</f>
        <v>0.72296714590956856</v>
      </c>
      <c r="X187" s="73">
        <f>(T187*T189)*(1-COS(RADIANS(O187+45)))+T188*(SIN(RADIANS(O187+45)))</f>
        <v>0</v>
      </c>
      <c r="Y187" s="10"/>
      <c r="Z187">
        <f t="array" ref="Z187:Z189">MMULT(V187:X189,S187:S189)</f>
        <v>0.69088241107685799</v>
      </c>
      <c r="AA187" s="23">
        <f>COS(RADIANS('[1]Biaxial Input'!$F$21))</f>
        <v>-0.9975640502598242</v>
      </c>
      <c r="AC187" s="30">
        <f>(AA187^2)*(1-COS(RADIANS(N187)))+(COS(RADIANS(N187)))</f>
        <v>0.99826181678640502</v>
      </c>
      <c r="AD187" s="30">
        <f>(AA187*AA188)*(1-COS(RADIANS(N187)))-AA189*(SIN(RADIANS(N187)))</f>
        <v>-2.4857178030640859E-2</v>
      </c>
      <c r="AE187" s="30">
        <f>(AA187*AA189)*(1-COS(RADIANS(N187)))+AA188*(SIN(RADIANS(N187)))</f>
        <v>-5.3436559083262246E-2</v>
      </c>
      <c r="AG187">
        <f t="array" ref="AG187:AG189">MMULT(AC187:AE189,Z187:Z189)</f>
        <v>0.7076524539235346</v>
      </c>
      <c r="AI187" s="28">
        <f>(T187^2)*(1-COS(RADIANS(M187)))+(COS(RADIANS(M187)))</f>
        <v>0.86602540378443871</v>
      </c>
      <c r="AJ187" s="28">
        <f>(T187*T188)*(1-COS(RADIANS(M187)))-T189*(SIN(RADIANS(M187)))</f>
        <v>-0.49999999999999994</v>
      </c>
      <c r="AK187" s="28">
        <f>(T187*T189)*(1-COS(RADIANS(M187)))+T188*(SIN(RADIANS(M187)))</f>
        <v>0</v>
      </c>
      <c r="AM187" s="61">
        <f t="array" ref="AM187:AM189">MMULT(AI187:AK189,AW187:AW189)</f>
        <v>-0.3964867293311708</v>
      </c>
      <c r="AN187" s="13"/>
      <c r="AO187" s="17">
        <v>1</v>
      </c>
      <c r="AP187">
        <v>0</v>
      </c>
      <c r="AR187" s="73">
        <f>(T187^2)*(1-COS(RADIANS(O187-45)))+(COS(RADIANS(O187-45)))</f>
        <v>-0.72296714590956823</v>
      </c>
      <c r="AS187" s="73">
        <f>(T187*T188)*(1-COS(RADIANS(O187-45)))-T189*(SIN(RADIANS(O187-45)))</f>
        <v>0.69088241107685833</v>
      </c>
      <c r="AT187" s="73">
        <f>(T187*T189)*(1-COS(RADIANS(O187-45)))+T188*(SIN(RADIANS(O187-45)))</f>
        <v>0</v>
      </c>
      <c r="AU187" s="10"/>
      <c r="AV187">
        <f t="array" ref="AV187:AV189">MMULT(AR187:AT189,S187:S189)</f>
        <v>-0.72296714590956823</v>
      </c>
      <c r="AW187" s="1">
        <f t="array" ref="AW187:AW189">MMULT(AC187:AE189,AV187:AV189)</f>
        <v>-0.70453710946219172</v>
      </c>
      <c r="AY187" s="11">
        <f>(G188^2)*F188+G188*G189*F189+G188*G190*F190-((H188^2)*F188+H188*H189*F189+H188*H190*F190)</f>
        <v>-5.4446722487951904E-3</v>
      </c>
      <c r="AZ187" s="12">
        <f>G188*G189*F188+(G189^2)*F189+G189*G190*F190-(H188*H189*F188+(H189^2)*F189+H189*H190*F190)</f>
        <v>0.63269199872703752</v>
      </c>
      <c r="BA187" s="12">
        <f>G188*G190*F188+G189*G190*F189+(G190^2)*F190-(H188*H190*F188+H189*H190*F189+(H190^2)*F190)</f>
        <v>0.68054682375843989</v>
      </c>
      <c r="BB187" s="12">
        <f>(G188^2)*E188+G188*G189*E189+G188*G190*E190-((H188^2)*E188+H188*H189*E189+H188*H190*E190)</f>
        <v>0.84314697237426128</v>
      </c>
      <c r="BC187" s="12">
        <f>G188*G189*E188+(G189^2)*E189+G189*G190*E190-(H188*H189*E188+(H189^2)*E189+H189*H190*E190)</f>
        <v>-1.1294496725829106E-3</v>
      </c>
      <c r="BD187" s="24">
        <f>G188*G190*E188+G189*G190*E189+(G190^2)*E190-(H188*H190*E188+H189*H190*E189+(H190^2)*E190)</f>
        <v>-0.44169540071511659</v>
      </c>
      <c r="BE187" s="10">
        <f>J188</f>
        <v>-0.44578495353024972</v>
      </c>
      <c r="BY187" s="10"/>
      <c r="CB187" s="10"/>
      <c r="CC187" s="10"/>
      <c r="CE187" s="10"/>
      <c r="CS187" s="15"/>
      <c r="CW187" s="28"/>
      <c r="CY187" s="82" t="s">
        <v>148</v>
      </c>
      <c r="CZ187" s="13"/>
      <c r="DB187" s="10"/>
      <c r="DC187" s="10"/>
      <c r="DD187" s="10"/>
      <c r="DE187" s="10"/>
      <c r="DF187" s="10"/>
      <c r="DG187" s="10"/>
      <c r="DH187" s="80"/>
      <c r="DI187" s="23" t="s">
        <v>149</v>
      </c>
      <c r="DM187" s="1"/>
      <c r="DO187" s="80"/>
      <c r="DS187" s="13"/>
      <c r="DT187" s="81"/>
      <c r="DU187" s="82" t="s">
        <v>150</v>
      </c>
      <c r="DW187" s="13"/>
      <c r="DX187" s="13"/>
      <c r="EA187" s="1"/>
      <c r="EE187" s="1"/>
      <c r="EI187" s="13"/>
      <c r="ER187">
        <f t="shared" si="289"/>
        <v>-9.8670839279614439E-2</v>
      </c>
      <c r="ES187">
        <f t="shared" si="289"/>
        <v>-0.32743703463395935</v>
      </c>
      <c r="ET187" t="e">
        <f>#REF!</f>
        <v>#REF!</v>
      </c>
      <c r="EU187" t="e">
        <f>#REF!</f>
        <v>#REF!</v>
      </c>
      <c r="EY187" s="28"/>
      <c r="EZ187" s="10"/>
      <c r="FA187" s="82" t="s">
        <v>148</v>
      </c>
      <c r="FB187" s="13"/>
      <c r="FD187" s="10"/>
      <c r="FE187" s="10"/>
      <c r="FF187" s="10"/>
      <c r="FG187" s="10"/>
      <c r="FH187" s="10"/>
      <c r="FI187" s="10"/>
      <c r="FJ187" s="80"/>
      <c r="FK187" s="23" t="s">
        <v>149</v>
      </c>
      <c r="FO187" s="1"/>
      <c r="FQ187" s="80"/>
      <c r="FU187" s="13"/>
      <c r="FV187" s="81"/>
      <c r="FW187" s="82" t="s">
        <v>150</v>
      </c>
      <c r="FY187" s="13"/>
      <c r="FZ187" s="13"/>
      <c r="GC187" s="1"/>
      <c r="GG187" s="1"/>
      <c r="GK187" s="13"/>
    </row>
    <row r="188" spans="1:197" x14ac:dyDescent="0.2">
      <c r="A188">
        <f>F188</f>
        <v>-0.54781863928252683</v>
      </c>
      <c r="B188">
        <f>C188/(SQRT(C188^2+C189^2+C190^2))</f>
        <v>-0.75159383056268236</v>
      </c>
      <c r="C188">
        <v>-0.80782554448049493</v>
      </c>
      <c r="D188" t="s">
        <v>8</v>
      </c>
      <c r="E188" s="5">
        <f t="shared" ref="E188:F190" si="290">E98</f>
        <v>0.88011721234848816</v>
      </c>
      <c r="F188" s="6">
        <f t="shared" si="290"/>
        <v>-0.54781863928252683</v>
      </c>
      <c r="G188" s="7">
        <f>Q187</f>
        <v>0.8544171821724218</v>
      </c>
      <c r="H188" s="8">
        <f>AM187</f>
        <v>-0.3964867293311708</v>
      </c>
      <c r="J188" s="9">
        <f>((SUMPRODUCT(G188:G190,E188:E190))*(SUMPRODUCT(G188:G190,F188:F190)))-((SUMPRODUCT(H188:H190,E188:E190))*(SUMPRODUCT(H188:H190,F188:F190)))</f>
        <v>-0.44578495353024972</v>
      </c>
      <c r="Q188" s="61">
        <v>-6.4589062535398534E-2</v>
      </c>
      <c r="S188" s="17">
        <v>0</v>
      </c>
      <c r="T188">
        <v>0</v>
      </c>
      <c r="V188" s="73">
        <f>(T187*T188)*(1-COS(RADIANS(O187+45)))+T189*(SIN(RADIANS(O187+45)))</f>
        <v>-0.72296714590956856</v>
      </c>
      <c r="W188" s="73">
        <f>(T188^2)*(1-COS(RADIANS(O187+45)))+(COS(RADIANS(O187+45)))</f>
        <v>0.69088241107685799</v>
      </c>
      <c r="X188" s="73">
        <f>(T188*T189)*(1-COS(RADIANS(O187+45)))-T187*(SIN(RADIANS(O187+45)))</f>
        <v>0</v>
      </c>
      <c r="Y188" s="10"/>
      <c r="Z188">
        <v>-0.72296714590956856</v>
      </c>
      <c r="AA188" s="23">
        <f>SIN(RADIANS('[1]Biaxial Input'!$F$21))*(COS(RADIANS(0)))</f>
        <v>6.9756473744125524E-2</v>
      </c>
      <c r="AC188" s="30">
        <f>(AA187*AA188)*(1-COS(RADIANS(N187)))+AA189*(SIN(RADIANS(N187)))</f>
        <v>-2.4857178030640859E-2</v>
      </c>
      <c r="AD188" s="30">
        <f>(AA188^2)*(1-COS(RADIANS(N187)))+(COS(RADIANS(N187)))</f>
        <v>0.64452579290013434</v>
      </c>
      <c r="AE188" s="30">
        <f>(AA188*AA189)*(1-COS(RADIANS(N187)))-AA187*(SIN(RADIANS(N187)))</f>
        <v>-0.76417839735679927</v>
      </c>
      <c r="AG188">
        <v>-0.48314436004848765</v>
      </c>
      <c r="AI188" s="28">
        <f>(T187*T188)*(1-COS(RADIANS(M187)))+T189*(SIN(RADIANS(M187)))</f>
        <v>0.49999999999999994</v>
      </c>
      <c r="AJ188" s="28">
        <f>(T188^2)*(1-COS(RADIANS(M187)))+(COS(RADIANS(M187)))</f>
        <v>0.86602540378443871</v>
      </c>
      <c r="AK188" s="28">
        <f>(T188*T189)*(1-COS(RADIANS(M187)))-T187*(SIN(RADIANS(M187)))</f>
        <v>0</v>
      </c>
      <c r="AM188" s="61">
        <v>-0.7223390591959864</v>
      </c>
      <c r="AO188" s="17">
        <v>0</v>
      </c>
      <c r="AP188">
        <v>0</v>
      </c>
      <c r="AR188" s="73">
        <f>(T187*T188)*(1-COS(RADIANS(O187-45)))+T189*(SIN(RADIANS(O187-45)))</f>
        <v>-0.69088241107685833</v>
      </c>
      <c r="AS188" s="73">
        <f>(T188^2)*(1-COS(RADIANS(O187-45)))+(COS(RADIANS(O187-45)))</f>
        <v>-0.72296714590956823</v>
      </c>
      <c r="AT188" s="73">
        <f>(T188*T189)*(1-COS(RADIANS(O187-45)))-T187*(SIN(RADIANS(O187-45)))</f>
        <v>0</v>
      </c>
      <c r="AU188" s="10"/>
      <c r="AV188">
        <v>-0.69088241107685833</v>
      </c>
      <c r="AW188" s="1">
        <v>-0.42732061074389027</v>
      </c>
      <c r="AY188" s="11">
        <f>2*E183</f>
        <v>1.7602344246969763</v>
      </c>
      <c r="AZ188" s="12">
        <f>2*E184</f>
        <v>-0.66491835277558364</v>
      </c>
      <c r="BA188" s="12">
        <f>2*E185</f>
        <v>-0.67783357415659928</v>
      </c>
      <c r="BB188" s="12">
        <f>0</f>
        <v>0</v>
      </c>
      <c r="BC188" s="12">
        <v>0</v>
      </c>
      <c r="BD188" s="24">
        <v>0</v>
      </c>
      <c r="BE188" s="13">
        <f>E183^2+E184^2+E185^2-1</f>
        <v>0</v>
      </c>
      <c r="BZ188" s="5" t="s">
        <v>4</v>
      </c>
      <c r="CA188" s="6" t="s">
        <v>5</v>
      </c>
      <c r="CB188" s="7" t="s">
        <v>6</v>
      </c>
      <c r="CC188" s="8" t="s">
        <v>1</v>
      </c>
      <c r="CD188">
        <v>19</v>
      </c>
      <c r="CE188" s="9" t="s">
        <v>7</v>
      </c>
      <c r="CG188" s="90" t="s">
        <v>157</v>
      </c>
      <c r="CH188" s="61">
        <f>CE189-((CH190-CE189)/(EY188-CW188))*CW188</f>
        <v>9.0150001596285207</v>
      </c>
      <c r="CI188" s="10"/>
      <c r="CK188" s="5" t="s">
        <v>4</v>
      </c>
      <c r="CL188" s="6" t="s">
        <v>5</v>
      </c>
      <c r="CM188" s="7" t="s">
        <v>6</v>
      </c>
      <c r="CN188" s="8" t="s">
        <v>1</v>
      </c>
      <c r="CO188" s="10"/>
      <c r="CP188">
        <f t="shared" ref="CP188:CQ190" si="291">BZ189</f>
        <v>0.93180266183863136</v>
      </c>
      <c r="CQ188">
        <f t="shared" si="291"/>
        <v>-0.87956522186239505</v>
      </c>
      <c r="CR188">
        <f>CI192</f>
        <v>0</v>
      </c>
      <c r="CS188">
        <f>CL192</f>
        <v>0</v>
      </c>
      <c r="CU188" s="17">
        <f>CU92</f>
        <v>30</v>
      </c>
      <c r="CV188" s="17">
        <f>CV92</f>
        <v>-50</v>
      </c>
      <c r="CW188" s="31">
        <f>CH95</f>
        <v>268.14494005537796</v>
      </c>
      <c r="CY188" s="61">
        <f t="array" ref="CY188:CY190">MMULT(DQ188:DS190,DO188:DO190)</f>
        <v>0.8505361348296373</v>
      </c>
      <c r="CZ188" s="13"/>
      <c r="DA188" s="17">
        <v>1</v>
      </c>
      <c r="DB188">
        <v>0</v>
      </c>
      <c r="DD188" s="73">
        <f>(DB188^2)*(1-COS(RADIANS(CW188+45)))+(COS(RADIANS(CW188+45)))</f>
        <v>0.68384626763697143</v>
      </c>
      <c r="DE188" s="73">
        <f>(DB188*DB189)*(1-COS(RADIANS(CW188+45)))-DB190*(SIN(RADIANS(CW188+45)))</f>
        <v>0.72962612497016821</v>
      </c>
      <c r="DF188" s="73">
        <f>(DB188*DB190)*(1-COS(RADIANS(CW188+45)))+DB189*(SIN(RADIANS(CW188+45)))</f>
        <v>0</v>
      </c>
      <c r="DG188" s="10"/>
      <c r="DH188">
        <f t="array" ref="DH188:DH190">MMULT(DD188:DF190,DA188:DA190)</f>
        <v>0.68384626763697143</v>
      </c>
      <c r="DI188" s="23">
        <f>COS(RADIANS('[1]Biaxial Input'!$F$21))</f>
        <v>-0.9975640502598242</v>
      </c>
      <c r="DK188" s="30">
        <f>(DI188^2)*(1-COS(RADIANS(CV188)))+(COS(RADIANS(CV188)))</f>
        <v>0.99826181678640502</v>
      </c>
      <c r="DL188" s="30">
        <f>(DI188*DI189)*(1-COS(RADIANS(CV188)))-DI190*(SIN(RADIANS(CV188)))</f>
        <v>-2.4857178030640859E-2</v>
      </c>
      <c r="DM188" s="30">
        <f>(DI188*DI190)*(1-COS(RADIANS(CV188)))+DI189*(SIN(RADIANS(CV188)))</f>
        <v>-5.3436559083262246E-2</v>
      </c>
      <c r="DO188">
        <f t="array" ref="DO188:DO190">MMULT(DK188:DM190,DH188:DH190)</f>
        <v>0.70079406401807542</v>
      </c>
      <c r="DQ188" s="28">
        <f>(DB188^2)*(1-COS(RADIANS(CU188)))+(COS(RADIANS(CU188)))</f>
        <v>0.86602540378443871</v>
      </c>
      <c r="DR188" s="28">
        <f>(DB188*DB189)*(1-COS(RADIANS(CU188)))-DB190*(SIN(RADIANS(CU188)))</f>
        <v>-0.49999999999999994</v>
      </c>
      <c r="DS188" s="28">
        <f>(DB188*DB190)*(1-COS(RADIANS(CU188)))+DB189*(SIN(RADIANS(CU188)))</f>
        <v>0</v>
      </c>
      <c r="DU188" s="61">
        <f t="array" ref="DU188:DU190">MMULT(DQ188:DS190,EE188:EE190)</f>
        <v>-0.4047452668978988</v>
      </c>
      <c r="DV188" s="13"/>
      <c r="DW188" s="17">
        <v>1</v>
      </c>
      <c r="DX188">
        <v>0</v>
      </c>
      <c r="DZ188" s="73">
        <f>(DB188^2)*(1-COS(RADIANS(CW188-45)))+(COS(RADIANS(CW188-45)))</f>
        <v>-0.72962612497016788</v>
      </c>
      <c r="EA188" s="73">
        <f>(DB188*DB189)*(1-COS(RADIANS(CW188-45)))-DB190*(SIN(RADIANS(CW188-45)))</f>
        <v>0.68384626763697187</v>
      </c>
      <c r="EB188" s="73">
        <f>(DB188*DB190)*(1-COS(RADIANS(CW188-45)))+DB189*(SIN(RADIANS(CW188-45)))</f>
        <v>0</v>
      </c>
      <c r="EC188" s="10"/>
      <c r="ED188">
        <f t="array" ref="ED188:ED190">MMULT(DZ188:EB190,DA188:DA190)</f>
        <v>-0.72962612497016788</v>
      </c>
      <c r="EE188" s="1">
        <f t="array" ref="EE188:EE190">MMULT(DK188:DM190,ED188:ED190)</f>
        <v>-0.71135941266730285</v>
      </c>
      <c r="EG188">
        <f>CY188+DU188</f>
        <v>0.4457908679317385</v>
      </c>
      <c r="EH188">
        <f>EG188/(SQRT(EG188^2+EG189^2+EG190^2))</f>
        <v>0.31522174570556882</v>
      </c>
      <c r="EJ188">
        <f>Q188+AM188</f>
        <v>-0.78692812173138493</v>
      </c>
      <c r="EK188">
        <f>EJ188/(SQRT(EJ188^2+EJ189^2+EJ190^2))</f>
        <v>-0.58812846043351119</v>
      </c>
      <c r="EM188" s="23">
        <f>CY189*DU190-CY190*DU189</f>
        <v>-0.33581178102146642</v>
      </c>
      <c r="EO188" s="15">
        <v>19</v>
      </c>
      <c r="EP188" s="9" t="s">
        <v>7</v>
      </c>
      <c r="EW188" s="17">
        <f>CU188</f>
        <v>30</v>
      </c>
      <c r="EX188" s="17">
        <f>CV188</f>
        <v>-50</v>
      </c>
      <c r="EY188" s="31">
        <f>1+CW188</f>
        <v>269.14494005537796</v>
      </c>
      <c r="EZ188" s="10"/>
      <c r="FA188" s="61">
        <f t="array" ref="FA188:FA190">MMULT(FS188:FU190,FQ188:FQ190)</f>
        <v>0.85747037295810768</v>
      </c>
      <c r="FB188" s="13">
        <f>BW189</f>
        <v>0</v>
      </c>
      <c r="FC188" s="17">
        <v>1</v>
      </c>
      <c r="FD188">
        <v>0</v>
      </c>
      <c r="FF188" s="73">
        <f>(FD188^2)*(1-COS(RADIANS(EY188+45)))+(COS(RADIANS(EY188+45)))</f>
        <v>0.69647584621836667</v>
      </c>
      <c r="FG188" s="73">
        <f>(FD188*FD189)*(1-COS(RADIANS(EY188+45)))-FD190*(SIN(RADIANS(EY188+45)))</f>
        <v>0.71758023637389157</v>
      </c>
      <c r="FH188" s="73">
        <f>(FD188*FD190)*(1-COS(RADIANS(EY188+45)))+FD189*(SIN(RADIANS(EY188+45)))</f>
        <v>0</v>
      </c>
      <c r="FI188" s="10"/>
      <c r="FJ188">
        <f t="array" ref="FJ188:FJ190">MMULT(FF188:FH190,FC188:FC190)</f>
        <v>0.69647584621836667</v>
      </c>
      <c r="FK188" s="23">
        <f>COS(RADIANS(176))</f>
        <v>-0.9975640502598242</v>
      </c>
      <c r="FM188" s="30">
        <f>(FK188^2)*(1-COS(RADIANS(EX188)))+(COS(RADIANS(EX188)))</f>
        <v>0.99826181678640502</v>
      </c>
      <c r="FN188" s="30">
        <f>(FK188*FK189)*(1-COS(RADIANS(EX188)))-FK190*(SIN(RADIANS(EX188)))</f>
        <v>-2.4857178030640859E-2</v>
      </c>
      <c r="FO188" s="30">
        <f>(FK188*FK190)*(1-COS(RADIANS(EX188)))+FK189*(SIN(RADIANS(EX188)))</f>
        <v>-5.3436559083262246E-2</v>
      </c>
      <c r="FQ188">
        <f t="array" ref="FQ188:FQ190">MMULT(FM188:FO190,FJ188:FJ190)</f>
        <v>0.71310226328061066</v>
      </c>
      <c r="FS188" s="28">
        <f>(FD188^2)*(1-COS(RADIANS(EW188)))+(COS(RADIANS(EW188)))</f>
        <v>0.86602540378443871</v>
      </c>
      <c r="FT188" s="28">
        <f>(FD188*FD189)*(1-COS(RADIANS(EW188)))-FD190*(SIN(RADIANS(EW188)))</f>
        <v>-0.49999999999999994</v>
      </c>
      <c r="FU188" s="28">
        <f>(FD188*FD190)*(1-COS(RADIANS(EW188)))+FD189*(SIN(RADIANS(EW188)))</f>
        <v>0</v>
      </c>
      <c r="FW188" s="61">
        <f t="array" ref="FW188:FW190">MMULT(FS188:FU190,GG188:GG190)</f>
        <v>-0.38983971991867972</v>
      </c>
      <c r="FX188" s="13">
        <f>BX189</f>
        <v>0</v>
      </c>
      <c r="FY188" s="17">
        <v>1</v>
      </c>
      <c r="FZ188">
        <v>0</v>
      </c>
      <c r="GB188" s="73">
        <f>(FD188^2)*(1-COS(RADIANS(EY188-45)))+(COS(RADIANS(EY188-45)))</f>
        <v>-0.71758023637389179</v>
      </c>
      <c r="GC188" s="73">
        <f>(FD188*FD189)*(1-COS(RADIANS(EY188-45)))-FD190*(SIN(RADIANS(EY188-45)))</f>
        <v>0.69647584621836633</v>
      </c>
      <c r="GD188" s="73">
        <f>(FD188*FD190)*(1-COS(RADIANS(EY188-45)))+FD189*(SIN(RADIANS(EY188-45)))</f>
        <v>0</v>
      </c>
      <c r="GE188" s="10"/>
      <c r="GF188">
        <f t="array" ref="GF188:GF190">MMULT(GB188:GD190,FC188:FC190)</f>
        <v>-0.71758023637389179</v>
      </c>
      <c r="GG188" s="1">
        <f t="array" ref="GG188:GG190">MMULT(FM188:FO190,GF188:GF190)</f>
        <v>-0.69902052634912792</v>
      </c>
      <c r="GI188">
        <f>FA188+FW188</f>
        <v>0.46763065303942797</v>
      </c>
      <c r="GJ188">
        <f>GI188/(SQRT(GI188^2+GI189^2+GI190^2))</f>
        <v>0.33066480585487318</v>
      </c>
      <c r="GL188" t="e">
        <f>CH189+DC188</f>
        <v>#VALUE!</v>
      </c>
      <c r="GM188" t="e">
        <f>GL188/(SQRT(GL188^2+GL189^2+GL190^2))</f>
        <v>#VALUE!</v>
      </c>
      <c r="GO188" s="27">
        <f>FA189*FW190-FA190*FW189</f>
        <v>-0.33581178102146636</v>
      </c>
    </row>
    <row r="189" spans="1:197" x14ac:dyDescent="0.2">
      <c r="A189">
        <f>F189</f>
        <v>-0.83589252794229851</v>
      </c>
      <c r="B189">
        <f>C189/(SQRT(C188^2+C189^2+C190^2))</f>
        <v>-0.6028218963908557</v>
      </c>
      <c r="C189">
        <v>-0.64792299627064875</v>
      </c>
      <c r="D189" t="s">
        <v>9</v>
      </c>
      <c r="E189" s="5">
        <f t="shared" si="290"/>
        <v>-0.33245917638779182</v>
      </c>
      <c r="F189" s="6">
        <f t="shared" si="290"/>
        <v>-0.83589252794229851</v>
      </c>
      <c r="G189" s="7">
        <f t="shared" ref="G189:G190" si="292">Q188</f>
        <v>-6.4589062535398534E-2</v>
      </c>
      <c r="H189" s="8">
        <f t="shared" ref="H189:H190" si="293">AM188</f>
        <v>-0.7223390591959864</v>
      </c>
      <c r="J189" s="10"/>
      <c r="Q189" s="61">
        <v>-0.51555749612369817</v>
      </c>
      <c r="S189" s="17">
        <v>0</v>
      </c>
      <c r="T189">
        <v>1</v>
      </c>
      <c r="V189" s="73">
        <f>(T187*T189)*(1-COS(RADIANS(O187+45)))-T188*(SIN(RADIANS(O187+45)))</f>
        <v>0</v>
      </c>
      <c r="W189" s="73">
        <f>(T188*T189)*(1-COS(RADIANS(O187+45)))+T187*(SIN(RADIANS(O187+45)))</f>
        <v>0</v>
      </c>
      <c r="X189" s="73">
        <f>(T189^2)*(1-COS(RADIANS(O187+45)))+(COS(RADIANS(O187+45)))</f>
        <v>1</v>
      </c>
      <c r="Y189" s="10"/>
      <c r="Z189">
        <v>0</v>
      </c>
      <c r="AA189" s="23">
        <f>SIN(RADIANS('[1]Biaxial Input'!$F$21))*SIN(RADIANS(0))</f>
        <v>0</v>
      </c>
      <c r="AC189" s="30">
        <f>(AA187*AA189)*(1-COS(RADIANS(N187)))-AA188*(SIN(RADIANS(N187)))</f>
        <v>5.3436559083262246E-2</v>
      </c>
      <c r="AD189" s="30">
        <f>(AA188*AA189)*(1-COS(RADIANS(N187)))+AA187*(SIN(RADIANS(N187)))</f>
        <v>0.76417839735679927</v>
      </c>
      <c r="AE189" s="30">
        <f>(AA189^2)*(1-COS(RADIANS(N187)))+(COS(RADIANS(N187)))</f>
        <v>0.64278760968653936</v>
      </c>
      <c r="AG189">
        <v>-0.51555749612369817</v>
      </c>
      <c r="AI189" s="28">
        <f>(T187*T189)*(1-COS(RADIANS(M187)))-T188*(SIN(RADIANS(M187)))</f>
        <v>0</v>
      </c>
      <c r="AJ189" s="28">
        <f>(T188*T189)*(1-COS(RADIANS(M187)))+T187*(SIN(RADIANS(M187)))</f>
        <v>0</v>
      </c>
      <c r="AK189" s="28">
        <f>(T189^2)*(1-COS(RADIANS(M187)))+(COS(RADIANS(M187)))</f>
        <v>1</v>
      </c>
      <c r="AM189" s="61">
        <v>-0.56659029026636909</v>
      </c>
      <c r="AO189" s="17">
        <v>0</v>
      </c>
      <c r="AP189">
        <v>1</v>
      </c>
      <c r="AR189" s="73">
        <f>(T187*T187)*(1-COS(RADIANS(O187-45)))-T187*(SIN(RADIANS(O187-45)))</f>
        <v>0</v>
      </c>
      <c r="AS189" s="73">
        <f>(T188*T189)*(1-COS(RADIANS(O187-45)))+T187*(SIN(RADIANS(O187-45)))</f>
        <v>0</v>
      </c>
      <c r="AT189" s="73">
        <f>(T189^2)*(1-COS(RADIANS(O187-45)))+(COS(RADIANS(O187-45)))</f>
        <v>0.99999999999999989</v>
      </c>
      <c r="AU189" s="10"/>
      <c r="AV189">
        <v>0</v>
      </c>
      <c r="AW189" s="1">
        <v>-0.56659029026636909</v>
      </c>
      <c r="AY189" s="11">
        <v>0</v>
      </c>
      <c r="AZ189" s="12">
        <v>0</v>
      </c>
      <c r="BA189" s="12">
        <v>0</v>
      </c>
      <c r="BB189" s="12">
        <f>2*F183</f>
        <v>-1.0956372785650537</v>
      </c>
      <c r="BC189" s="12">
        <f>2*F184</f>
        <v>-1.671785055884597</v>
      </c>
      <c r="BD189" s="24">
        <f>2*F185</f>
        <v>-6.8656250549373132E-2</v>
      </c>
      <c r="BE189" s="10">
        <f>F183^2+F184^2+F185^2-1</f>
        <v>0</v>
      </c>
      <c r="BY189" t="s">
        <v>8</v>
      </c>
      <c r="BZ189" s="5">
        <f t="shared" ref="BZ189:CA191" si="294">BZ99</f>
        <v>0.93180266183863136</v>
      </c>
      <c r="CA189" s="6">
        <f t="shared" si="294"/>
        <v>-0.87956522186239505</v>
      </c>
      <c r="CB189" s="7">
        <f>CY188</f>
        <v>0.8505361348296373</v>
      </c>
      <c r="CC189" s="8">
        <f>DU188</f>
        <v>-0.4047452668978988</v>
      </c>
      <c r="CE189" s="9">
        <f>((SUMPRODUCT(CB189:CB191,BZ189:BZ191))*(SUMPRODUCT(CB189:CB191,CA189:CA191)))-((SUMPRODUCT(CC189:CC191,BZ189:BZ191))*(SUMPRODUCT(CC189:CC191,CA189:CA191)))</f>
        <v>3.0082129974351446E-5</v>
      </c>
      <c r="CG189">
        <v>1</v>
      </c>
      <c r="CH189" t="s">
        <v>161</v>
      </c>
      <c r="CI189" s="67"/>
      <c r="CJ189" s="1" t="s">
        <v>8</v>
      </c>
      <c r="CK189" s="5">
        <f t="shared" ref="CK189:CL191" si="295">BZ189</f>
        <v>0.93180266183863136</v>
      </c>
      <c r="CL189" s="6">
        <f t="shared" si="295"/>
        <v>-0.87956522186239505</v>
      </c>
      <c r="CM189" s="7">
        <f>FA188</f>
        <v>0.85747037295810768</v>
      </c>
      <c r="CN189" s="8">
        <f>FW188</f>
        <v>-0.38983971991867972</v>
      </c>
      <c r="CO189" s="10"/>
      <c r="CP189">
        <f t="shared" si="291"/>
        <v>0.3492962422733713</v>
      </c>
      <c r="CQ189">
        <f t="shared" si="291"/>
        <v>-0.34518112468713447</v>
      </c>
      <c r="CR189">
        <f>CJ192</f>
        <v>0</v>
      </c>
      <c r="CS189">
        <f>CM192</f>
        <v>0</v>
      </c>
      <c r="CW189" s="28"/>
      <c r="CY189" s="61">
        <v>-7.1583671162034068E-2</v>
      </c>
      <c r="DA189" s="17">
        <v>0</v>
      </c>
      <c r="DB189">
        <v>0</v>
      </c>
      <c r="DD189" s="73">
        <f>(DB188*DB189)*(1-COS(RADIANS(CW188+45)))+DB190*(SIN(RADIANS(CW188+45)))</f>
        <v>-0.72962612497016821</v>
      </c>
      <c r="DE189" s="73">
        <f>(DB189^2)*(1-COS(RADIANS(CW188+45)))+(COS(RADIANS(CW188+45)))</f>
        <v>0.68384626763697143</v>
      </c>
      <c r="DF189" s="73">
        <f>(DB189*DB190)*(1-COS(RADIANS(CW188+45)))-DB188*(SIN(RADIANS(CW188+45)))</f>
        <v>0</v>
      </c>
      <c r="DG189" s="10"/>
      <c r="DH189">
        <v>-0.72962612497016821</v>
      </c>
      <c r="DI189" s="23">
        <f>SIN(RADIANS('[1]Biaxial Input'!$F$21))*(COS(RADIANS(0)))</f>
        <v>6.9756473744125524E-2</v>
      </c>
      <c r="DK189" s="30">
        <f>(DI188*DI189)*(1-COS(RADIANS(CV188)))+DI190*(SIN(RADIANS(CV188)))</f>
        <v>-2.4857178030640859E-2</v>
      </c>
      <c r="DL189" s="30">
        <f>(DI189^2)*(1-COS(RADIANS(CV188)))+(COS(RADIANS(CV188)))</f>
        <v>0.64452579290013434</v>
      </c>
      <c r="DM189" s="30">
        <f>(DI189*DI190)*(1-COS(RADIANS(CV188)))-DI188*(SIN(RADIANS(CV188)))</f>
        <v>-0.76417839735679927</v>
      </c>
      <c r="DO189">
        <v>-0.48726134513729163</v>
      </c>
      <c r="DQ189" s="28">
        <f>(DB188*DB189)*(1-COS(RADIANS(CU188)))+DB190*(SIN(RADIANS(CU188)))</f>
        <v>0.49999999999999994</v>
      </c>
      <c r="DR189" s="28">
        <f>(DB189^2)*(1-COS(RADIANS(CU188)))+(COS(RADIANS(CU188)))</f>
        <v>0.86602540378443871</v>
      </c>
      <c r="DS189" s="28">
        <f>(DB189*DB190)*(1-COS(RADIANS(CU188)))-DB188*(SIN(RADIANS(CU188)))</f>
        <v>0</v>
      </c>
      <c r="DU189" s="61">
        <v>-0.72167945894441943</v>
      </c>
      <c r="DW189" s="17">
        <v>0</v>
      </c>
      <c r="DX189">
        <v>0</v>
      </c>
      <c r="DZ189" s="73">
        <f>(DB188*DB189)*(1-COS(RADIANS(CW188-45)))+DB190*(SIN(RADIANS(CW188-45)))</f>
        <v>-0.68384626763697187</v>
      </c>
      <c r="EA189" s="73">
        <f>(DB189^2)*(1-COS(RADIANS(CW188-45)))+(COS(RADIANS(CW188-45)))</f>
        <v>-0.72962612497016788</v>
      </c>
      <c r="EB189" s="73">
        <f>(DB189*DB190)*(1-COS(RADIANS(CW188-45)))-DB188*(SIN(RADIANS(CW188-45)))</f>
        <v>0</v>
      </c>
      <c r="EC189" s="10"/>
      <c r="ED189">
        <v>-0.68384626763697187</v>
      </c>
      <c r="EE189" s="1">
        <v>-0.42262011138632671</v>
      </c>
      <c r="EG189">
        <f>CY189+DU189</f>
        <v>-0.79326313010645344</v>
      </c>
      <c r="EH189">
        <f>EG189/(SQRT(EG188^2+EG189^2+EG190^2))</f>
        <v>-0.56092173856353966</v>
      </c>
      <c r="EJ189">
        <f>Q189+AM189</f>
        <v>-1.0821477863900673</v>
      </c>
      <c r="EK189">
        <f>EJ189/(SQRT(EJ188^2+EJ189^2+EJ190^2))</f>
        <v>-0.80876752780271022</v>
      </c>
      <c r="EM189" s="23">
        <f>CY190*DU188-CY188*DU190</f>
        <v>0.68851618467589837</v>
      </c>
      <c r="EP189" s="9">
        <f>((SUMPRODUCT(CM189:CM191,BZ189:BZ191))*(SUMPRODUCT(CM189:CM191,CA189:CA191)))-((SUMPRODUCT(CN189:CN191,BZ189:BZ191))*(SUMPRODUCT(CN189:CN191,CA189:CA191)))</f>
        <v>-3.3589683641614521E-2</v>
      </c>
      <c r="EY189" s="28"/>
      <c r="EZ189" s="10"/>
      <c r="FA189" s="61">
        <v>-5.8977725387255542E-2</v>
      </c>
      <c r="FB189" s="13">
        <f>BW190</f>
        <v>0</v>
      </c>
      <c r="FC189" s="17">
        <v>0</v>
      </c>
      <c r="FD189">
        <v>0</v>
      </c>
      <c r="FF189" s="73">
        <f>(FD188*FD189)*(1-COS(RADIANS(EY188+45)))+FD190*(SIN(RADIANS(EY188+45)))</f>
        <v>-0.71758023637389157</v>
      </c>
      <c r="FG189" s="73">
        <f>(FD189^2)*(1-COS(RADIANS(EY188+45)))+(COS(RADIANS(EY188+45)))</f>
        <v>0.69647584621836667</v>
      </c>
      <c r="FH189" s="73">
        <f>(FD189*FD190)*(1-COS(RADIANS(EY188+45)))-FD188*(SIN(RADIANS(EY188+45)))</f>
        <v>0</v>
      </c>
      <c r="FI189" s="10"/>
      <c r="FJ189">
        <v>-0.71758023637389157</v>
      </c>
      <c r="FK189" s="23">
        <f>SIN(RADIANS(176))*(COS(RADIANS(0)))</f>
        <v>6.9756473744125524E-2</v>
      </c>
      <c r="FM189" s="30">
        <f>(FK188*FK189)*(1-COS(RADIANS(EX188)))+FK190*(SIN(RADIANS(EX188)))</f>
        <v>-2.4857178030640859E-2</v>
      </c>
      <c r="FN189" s="30">
        <f>(FK189^2)*(1-COS(RADIANS(EX188)))+(COS(RADIANS(EX188)))</f>
        <v>0.64452579290013434</v>
      </c>
      <c r="FO189" s="30">
        <f>(FK189*FK190)*(1-COS(RADIANS(EX188)))-FK188*(SIN(RADIANS(EX188)))</f>
        <v>-0.76417839735679927</v>
      </c>
      <c r="FQ189">
        <v>-0.4798113949218395</v>
      </c>
      <c r="FS189" s="28">
        <f>(FD188*FD189)*(1-COS(RADIANS(EW188)))+FD190*(SIN(RADIANS(EW188)))</f>
        <v>0.49999999999999994</v>
      </c>
      <c r="FT189" s="28">
        <f>(FD189^2)*(1-COS(RADIANS(EW188)))+(COS(RADIANS(EW188)))</f>
        <v>0.86602540378443871</v>
      </c>
      <c r="FU189" s="28">
        <f>(FD189*FD190)*(1-COS(RADIANS(EW188)))-FD188*(SIN(RADIANS(EW188)))</f>
        <v>0</v>
      </c>
      <c r="FW189" s="61">
        <v>-0.72281885099068188</v>
      </c>
      <c r="FX189" s="13">
        <f>BX190</f>
        <v>0</v>
      </c>
      <c r="FY189" s="17">
        <v>0</v>
      </c>
      <c r="FZ189">
        <v>0</v>
      </c>
      <c r="GB189" s="73">
        <f>(FD188*FD189)*(1-COS(RADIANS(EY188-45)))+FD190*(SIN(RADIANS(EY188-45)))</f>
        <v>-0.69647584621836633</v>
      </c>
      <c r="GC189" s="73">
        <f>(FD189^2)*(1-COS(RADIANS(EY188-45)))+(COS(RADIANS(EY188-45)))</f>
        <v>-0.71758023637389179</v>
      </c>
      <c r="GD189" s="73">
        <f>(FD189*FD190)*(1-COS(RADIANS(EY188-45)))-FD188*(SIN(RADIANS(EY188-45)))</f>
        <v>0</v>
      </c>
      <c r="GE189" s="10"/>
      <c r="GF189">
        <v>-0.69647584621836633</v>
      </c>
      <c r="GG189" s="1">
        <v>-0.4310596273328694</v>
      </c>
      <c r="GI189">
        <f>FA189+FW189</f>
        <v>-0.78179657637793742</v>
      </c>
      <c r="GJ189">
        <f>GI189/(SQRT(GI188^2+GI189^2+GI190^2))</f>
        <v>-0.55281366066526627</v>
      </c>
      <c r="GL189">
        <f>CH190+DC189</f>
        <v>-3.3589683641614521E-2</v>
      </c>
      <c r="GM189" t="e">
        <f>GL189/(SQRT(GL188^2+GL189^2+GL190^2))</f>
        <v>#VALUE!</v>
      </c>
      <c r="GO189" s="27">
        <f>FA190*FW188-FA188*FW190</f>
        <v>0.68851618467589837</v>
      </c>
    </row>
    <row r="190" spans="1:197" x14ac:dyDescent="0.2">
      <c r="A190" s="1">
        <f>F190</f>
        <v>-3.4328125274686566E-2</v>
      </c>
      <c r="B190">
        <f>C190/(SQRT(C188^2+C189^2+C190^2))</f>
        <v>-0.26779185030886593</v>
      </c>
      <c r="C190">
        <v>-0.28782713280289107</v>
      </c>
      <c r="D190" t="s">
        <v>10</v>
      </c>
      <c r="E190" s="5">
        <f t="shared" si="290"/>
        <v>-0.33891678707829964</v>
      </c>
      <c r="F190" s="6">
        <f t="shared" si="290"/>
        <v>-3.4328125274686566E-2</v>
      </c>
      <c r="G190" s="7">
        <f t="shared" si="292"/>
        <v>-0.51555749612369817</v>
      </c>
      <c r="H190" s="8">
        <f t="shared" si="293"/>
        <v>-0.56659029026636909</v>
      </c>
      <c r="J190" s="10"/>
      <c r="BE190" s="15"/>
      <c r="BY190" t="s">
        <v>9</v>
      </c>
      <c r="BZ190" s="5">
        <f t="shared" si="294"/>
        <v>0.3492962422733713</v>
      </c>
      <c r="CA190" s="6">
        <f t="shared" si="294"/>
        <v>-0.34518112468713447</v>
      </c>
      <c r="CB190" s="7">
        <f>CY189</f>
        <v>-7.1583671162034068E-2</v>
      </c>
      <c r="CC190" s="8">
        <f>DU189</f>
        <v>-0.72167945894441943</v>
      </c>
      <c r="CE190" s="10"/>
      <c r="CH190">
        <f>((SUMPRODUCT(CM189:CM191,CK189:CK191))*(SUMPRODUCT(CM189:CM191,CL189:CL191)))-((SUMPRODUCT(CN189:CN191,CK189:CK191))*(SUMPRODUCT(CN189:CN191,CL189:CL191)))</f>
        <v>-3.3589683641614521E-2</v>
      </c>
      <c r="CI190" s="67"/>
      <c r="CJ190" s="10" t="s">
        <v>9</v>
      </c>
      <c r="CK190" s="5">
        <f t="shared" si="295"/>
        <v>0.3492962422733713</v>
      </c>
      <c r="CL190" s="6">
        <f t="shared" si="295"/>
        <v>-0.34518112468713447</v>
      </c>
      <c r="CM190" s="7">
        <f>FA189</f>
        <v>-5.8977725387255542E-2</v>
      </c>
      <c r="CN190" s="8">
        <f>FW189</f>
        <v>-0.72281885099068188</v>
      </c>
      <c r="CP190">
        <f t="shared" si="291"/>
        <v>-9.8670839279614439E-2</v>
      </c>
      <c r="CQ190">
        <f t="shared" si="291"/>
        <v>-0.32743703463395935</v>
      </c>
      <c r="CR190">
        <f>CK192</f>
        <v>0</v>
      </c>
      <c r="CS190">
        <f>CN192</f>
        <v>0</v>
      </c>
      <c r="CW190" s="28"/>
      <c r="CY190" s="61">
        <v>-0.5210221313649035</v>
      </c>
      <c r="DA190" s="17">
        <v>0</v>
      </c>
      <c r="DB190">
        <v>1</v>
      </c>
      <c r="DD190" s="73">
        <f>(DB188*DB190)*(1-COS(RADIANS(CW188+45)))-DB189*(SIN(RADIANS(CW188+45)))</f>
        <v>0</v>
      </c>
      <c r="DE190" s="73">
        <f>(DB189*DB190)*(1-COS(RADIANS(CW188+45)))+DB188*(SIN(RADIANS(CW188+45)))</f>
        <v>0</v>
      </c>
      <c r="DF190" s="73">
        <f>(DB190^2)*(1-COS(RADIANS(CW188+45)))+(COS(RADIANS(CW188+45)))</f>
        <v>1</v>
      </c>
      <c r="DG190" s="10"/>
      <c r="DH190">
        <v>0</v>
      </c>
      <c r="DI190" s="23">
        <f>SIN(RADIANS('[1]Biaxial Input'!$F$21))*SIN(RADIANS(0))</f>
        <v>0</v>
      </c>
      <c r="DK190" s="30">
        <f>(DI188*DI190)*(1-COS(RADIANS(CV188)))-DI189*(SIN(RADIANS(CV188)))</f>
        <v>5.3436559083262246E-2</v>
      </c>
      <c r="DL190" s="30">
        <f>(DI189*DI190)*(1-COS(RADIANS(CV188)))+DI188*(SIN(RADIANS(CV188)))</f>
        <v>0.76417839735679927</v>
      </c>
      <c r="DM190" s="30">
        <f>(DI190^2)*(1-COS(RADIANS(CV188)))+(COS(RADIANS(CV188)))</f>
        <v>0.64278760968653936</v>
      </c>
      <c r="DO190">
        <v>-0.5210221313649035</v>
      </c>
      <c r="DQ190" s="28">
        <f>(DB188*DB190)*(1-COS(RADIANS(CU188)))-DB189*(SIN(RADIANS(CU188)))</f>
        <v>0</v>
      </c>
      <c r="DR190" s="28">
        <f>(DB189*DB190)*(1-COS(RADIANS(CU188)))+DB188*(SIN(RADIANS(CU188)))</f>
        <v>0</v>
      </c>
      <c r="DS190" s="28">
        <f>(DB190^2)*(1-COS(RADIANS(CU188)))+(COS(RADIANS(CU188)))</f>
        <v>1</v>
      </c>
      <c r="DU190" s="61">
        <v>-0.56156925437690997</v>
      </c>
      <c r="DW190" s="17">
        <v>0</v>
      </c>
      <c r="DX190">
        <v>1</v>
      </c>
      <c r="DZ190" s="73">
        <f>(DB188*DB188)*(1-COS(RADIANS(CW188-45)))-DB188*(SIN(RADIANS(CW188-45)))</f>
        <v>0</v>
      </c>
      <c r="EA190" s="73">
        <f>(DB189*DB190)*(1-COS(RADIANS(CW188-45)))+DB188*(SIN(RADIANS(CW188-45)))</f>
        <v>0</v>
      </c>
      <c r="EB190" s="73">
        <f>(DB190^2)*(1-COS(RADIANS(CW188-45)))+(COS(RADIANS(CW188-45)))</f>
        <v>1</v>
      </c>
      <c r="EC190" s="10"/>
      <c r="ED190">
        <v>0</v>
      </c>
      <c r="EE190" s="1">
        <v>-0.56156925437690997</v>
      </c>
      <c r="EG190">
        <f>CY190+DU190</f>
        <v>-1.0825913857418135</v>
      </c>
      <c r="EH190">
        <f>EG190/(SQRT(EG188^2+EG189^2+EG190^2))</f>
        <v>-0.76550771011217755</v>
      </c>
      <c r="EJ190">
        <f>Q190+AM190</f>
        <v>0</v>
      </c>
      <c r="EK190">
        <f>EJ190/(SQRT(EJ188^2+EJ189^2+EJ190^2))</f>
        <v>0</v>
      </c>
      <c r="EM190" s="23">
        <f>CY188*DU189-CY189*DU188</f>
        <v>-0.64278760968653936</v>
      </c>
      <c r="ER190">
        <f t="shared" ref="ER190:ES192" si="296">CK189</f>
        <v>0.93180266183863136</v>
      </c>
      <c r="ES190">
        <f t="shared" si="296"/>
        <v>-0.87956522186239505</v>
      </c>
      <c r="ET190" t="e">
        <f>#REF!</f>
        <v>#REF!</v>
      </c>
      <c r="EU190" t="e">
        <f>#REF!</f>
        <v>#REF!</v>
      </c>
      <c r="EY190" s="28"/>
      <c r="EZ190" s="10"/>
      <c r="FA190" s="61">
        <v>-0.51114204230060079</v>
      </c>
      <c r="FB190" s="13">
        <f>BW191</f>
        <v>0</v>
      </c>
      <c r="FC190" s="17">
        <v>0</v>
      </c>
      <c r="FD190">
        <v>1</v>
      </c>
      <c r="FF190" s="73">
        <f>(FD188*FD190)*(1-COS(RADIANS(EY188+45)))-FD189*(SIN(RADIANS(EY188+45)))</f>
        <v>0</v>
      </c>
      <c r="FG190" s="73">
        <f>(FD189*FD190)*(1-COS(RADIANS(EY188+45)))+FD188*(SIN(RADIANS(EY188+45)))</f>
        <v>0</v>
      </c>
      <c r="FH190" s="73">
        <f>(FD190^2)*(1-COS(RADIANS(EY188+45)))+(COS(RADIANS(EY188+45)))</f>
        <v>1</v>
      </c>
      <c r="FI190" s="10"/>
      <c r="FJ190">
        <v>0</v>
      </c>
      <c r="FK190" s="23">
        <f>SIN(RADIANS(176))*SIN(RADIANS(0))</f>
        <v>0</v>
      </c>
      <c r="FM190" s="30">
        <f>(FK188*FK190)*(1-COS(RADIANS(EX188)))-FK189*(SIN(RADIANS(EX188)))</f>
        <v>5.3436559083262246E-2</v>
      </c>
      <c r="FN190" s="30">
        <f>(FK189*FK190)*(1-COS(RADIANS(EX188)))+FK188*(SIN(RADIANS(EX188)))</f>
        <v>0.76417839735679927</v>
      </c>
      <c r="FO190" s="30">
        <f>(FK190^2)*(1-COS(RADIANS(EX188)))+(COS(RADIANS(EX188)))</f>
        <v>0.64278760968653936</v>
      </c>
      <c r="FQ190">
        <v>-0.51114204230060079</v>
      </c>
      <c r="FS190" s="28">
        <f>(FD188*FD190)*(1-COS(RADIANS(EW188)))-FD189*(SIN(RADIANS(EW188)))</f>
        <v>0</v>
      </c>
      <c r="FT190" s="28">
        <f>(FD189*FD190)*(1-COS(RADIANS(EW188)))+FD188*(SIN(RADIANS(EW188)))</f>
        <v>0</v>
      </c>
      <c r="FU190" s="28">
        <f>(FD190^2)*(1-COS(RADIANS(EW188)))+(COS(RADIANS(EW188)))</f>
        <v>1</v>
      </c>
      <c r="FW190" s="61">
        <v>-0.57057681465884658</v>
      </c>
      <c r="FX190" s="13">
        <f>BX191</f>
        <v>0</v>
      </c>
      <c r="FY190" s="17">
        <v>0</v>
      </c>
      <c r="FZ190">
        <v>1</v>
      </c>
      <c r="GB190" s="73">
        <f>(FD188*FD188)*(1-COS(RADIANS(EY188-45)))-FD188*(SIN(RADIANS(EY188-45)))</f>
        <v>0</v>
      </c>
      <c r="GC190" s="73">
        <f>(FD189*FD190)*(1-COS(RADIANS(EY188-45)))+FD188*(SIN(RADIANS(EY188-45)))</f>
        <v>0</v>
      </c>
      <c r="GD190" s="73">
        <f>(FD190^2)*(1-COS(RADIANS(EY188-45)))+(COS(RADIANS(EY188-45)))</f>
        <v>1</v>
      </c>
      <c r="GE190" s="10"/>
      <c r="GF190">
        <v>0</v>
      </c>
      <c r="GG190" s="1">
        <v>-0.57057681465884658</v>
      </c>
      <c r="GI190">
        <f>FA190+FW190</f>
        <v>-1.0817188569594474</v>
      </c>
      <c r="GJ190">
        <f>GI190/(SQRT(GI188^2+GI189^2+GI190^2))</f>
        <v>-0.76489073909338645</v>
      </c>
      <c r="GL190" t="e">
        <f>#REF!+DC190</f>
        <v>#REF!</v>
      </c>
      <c r="GM190" t="e">
        <f>GL190/(SQRT(GL188^2+GL189^2+GL190^2))</f>
        <v>#REF!</v>
      </c>
      <c r="GO190" s="27">
        <f>FA188*FW189-FA189*FW188</f>
        <v>-0.64278760968653936</v>
      </c>
    </row>
    <row r="191" spans="1:197" x14ac:dyDescent="0.2">
      <c r="A191" s="83" t="s">
        <v>146</v>
      </c>
      <c r="B191" s="17" t="s">
        <v>145</v>
      </c>
      <c r="C191" s="17" t="s">
        <v>147</v>
      </c>
      <c r="M191" s="17" t="s">
        <v>146</v>
      </c>
      <c r="N191" s="17" t="s">
        <v>145</v>
      </c>
      <c r="O191" s="17" t="s">
        <v>147</v>
      </c>
      <c r="P191" s="1"/>
      <c r="Q191" s="82" t="s">
        <v>148</v>
      </c>
      <c r="R191" s="13"/>
      <c r="T191" s="10"/>
      <c r="U191" s="10"/>
      <c r="V191" s="10"/>
      <c r="W191" s="10"/>
      <c r="X191" s="10"/>
      <c r="Y191" s="10"/>
      <c r="Z191" s="80"/>
      <c r="AA191" s="23" t="s">
        <v>149</v>
      </c>
      <c r="AE191" s="1"/>
      <c r="AG191" s="80"/>
      <c r="AK191" s="13"/>
      <c r="AL191" s="81"/>
      <c r="AM191" s="82" t="s">
        <v>150</v>
      </c>
      <c r="AO191" s="13"/>
      <c r="AP191" s="13"/>
      <c r="AS191" s="1"/>
      <c r="AW191" s="1"/>
      <c r="BY191" t="s">
        <v>10</v>
      </c>
      <c r="BZ191" s="5">
        <f t="shared" si="294"/>
        <v>-9.8670839279614439E-2</v>
      </c>
      <c r="CA191" s="6">
        <f t="shared" si="294"/>
        <v>-0.32743703463395935</v>
      </c>
      <c r="CB191" s="7">
        <f>CY190</f>
        <v>-0.5210221313649035</v>
      </c>
      <c r="CC191" s="8">
        <f>DU190</f>
        <v>-0.56156925437690997</v>
      </c>
      <c r="CE191" s="10"/>
      <c r="CG191" s="10" t="s">
        <v>160</v>
      </c>
      <c r="CH191" s="10">
        <f>-CH188*((EY188-CW188)/(CH190-CE189))</f>
        <v>268.14583483049864</v>
      </c>
      <c r="CI191" s="67"/>
      <c r="CJ191" s="10" t="s">
        <v>10</v>
      </c>
      <c r="CK191" s="5">
        <f t="shared" si="295"/>
        <v>-9.8670839279614439E-2</v>
      </c>
      <c r="CL191" s="6">
        <f t="shared" si="295"/>
        <v>-0.32743703463395935</v>
      </c>
      <c r="CM191" s="7">
        <f>FA190</f>
        <v>-0.51114204230060079</v>
      </c>
      <c r="CN191" s="8">
        <f>FW190</f>
        <v>-0.57057681465884658</v>
      </c>
      <c r="CW191" s="28"/>
      <c r="EI191" s="64">
        <f>(DEGREES(ACOS((EH188*EK188+EH189*EK189+EH190*EK190)/((SQRT(EH188^2+EH189^2+EH190^2))*(SQRT(EK188^2+EK189^2+EK190^2))))))</f>
        <v>74.43898492958084</v>
      </c>
      <c r="ER191">
        <f t="shared" si="296"/>
        <v>0.3492962422733713</v>
      </c>
      <c r="ES191">
        <f t="shared" si="296"/>
        <v>-0.34518112468713447</v>
      </c>
      <c r="ET191" t="e">
        <f>#REF!</f>
        <v>#REF!</v>
      </c>
      <c r="EU191" t="e">
        <f>#REF!</f>
        <v>#REF!</v>
      </c>
      <c r="EY191" s="28"/>
      <c r="EZ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GG191" s="1"/>
      <c r="GK191" s="64" t="e">
        <f>(DEGREES(ACOS((GJ188*GM188+GJ189*GM189+GJ190*GM190)/((SQRT(GJ188^2+GJ189^2+GJ190^2))*(SQRT(GM188^2+GM189^2+GM190^2))))))</f>
        <v>#VALUE!</v>
      </c>
    </row>
    <row r="192" spans="1:197" x14ac:dyDescent="0.2">
      <c r="A192" s="17">
        <f>A97</f>
        <v>0</v>
      </c>
      <c r="B192" s="17">
        <f t="shared" ref="B192:C192" si="297">B97</f>
        <v>0</v>
      </c>
      <c r="C192" s="17">
        <f t="shared" si="297"/>
        <v>111.4</v>
      </c>
      <c r="E192" s="5" t="s">
        <v>4</v>
      </c>
      <c r="F192" s="6" t="s">
        <v>5</v>
      </c>
      <c r="G192" s="7" t="s">
        <v>6</v>
      </c>
      <c r="H192" s="8" t="s">
        <v>1</v>
      </c>
      <c r="I192">
        <v>1</v>
      </c>
      <c r="J192" s="9" t="s">
        <v>7</v>
      </c>
      <c r="K192">
        <v>1</v>
      </c>
      <c r="M192" s="17">
        <f>A192</f>
        <v>0</v>
      </c>
      <c r="N192" s="17">
        <f t="shared" ref="N192:O192" si="298">B192</f>
        <v>0</v>
      </c>
      <c r="O192" s="17">
        <f t="shared" si="298"/>
        <v>111.4</v>
      </c>
      <c r="P192" s="10"/>
      <c r="Q192" s="61">
        <f t="array" ref="Q192:Q194">MMULT(AI192:AK194,AG192:AG194)</f>
        <v>-0.91636272956223963</v>
      </c>
      <c r="R192" s="13"/>
      <c r="S192" s="17">
        <v>1</v>
      </c>
      <c r="T192">
        <v>0</v>
      </c>
      <c r="V192" s="73">
        <f>(T192^2)*(1-COS(RADIANS(O192+45)))+(COS(RADIANS(O192+45)))</f>
        <v>-0.91636272956223963</v>
      </c>
      <c r="W192" s="73">
        <f>(T192*T193)*(1-COS(RADIANS(O192+45)))-T194*(SIN(RADIANS(O192+45)))</f>
        <v>-0.40034903255689475</v>
      </c>
      <c r="X192" s="73">
        <f>(T192*T194)*(1-COS(RADIANS(O192+45)))+T193*(SIN(RADIANS(O192+45)))</f>
        <v>0</v>
      </c>
      <c r="Y192" s="10"/>
      <c r="Z192">
        <f t="array" ref="Z192:Z194">MMULT(V192:X194,S192:S194)</f>
        <v>-0.91636272956223963</v>
      </c>
      <c r="AA192" s="23">
        <f>COS(RADIANS('[1]Biaxial Input'!$F$21))</f>
        <v>-0.9975640502598242</v>
      </c>
      <c r="AC192" s="30">
        <f>(AA192^2)*(1-COS(RADIANS(N192)))+(COS(RADIANS(N192)))</f>
        <v>1</v>
      </c>
      <c r="AD192" s="30">
        <f>(AA192*AA193)*(1-COS(RADIANS(N192)))-AA194*(SIN(RADIANS(N192)))</f>
        <v>0</v>
      </c>
      <c r="AE192" s="30">
        <f>(AA192*AA194)*(1-COS(RADIANS(N192)))+AA193*(SIN(RADIANS(N192)))</f>
        <v>0</v>
      </c>
      <c r="AG192">
        <f t="array" ref="AG192:AG194">MMULT(AC192:AE194,Z192:Z194)</f>
        <v>-0.91636272956223963</v>
      </c>
      <c r="AI192" s="28">
        <f>(T192^2)*(1-COS(RADIANS(M192)))+(COS(RADIANS(M192)))</f>
        <v>1</v>
      </c>
      <c r="AJ192" s="28">
        <f>(T192*T193)*(1-COS(RADIANS(M192)))-T194*(SIN(RADIANS(M192)))</f>
        <v>0</v>
      </c>
      <c r="AK192" s="28">
        <f>(T192*T194)*(1-COS(RADIANS(M192)))+T193*(SIN(RADIANS(M192)))</f>
        <v>0</v>
      </c>
      <c r="AM192" s="61">
        <f t="array" ref="AM192:AM194">MMULT(AI192:AK194,AW192:AW194)</f>
        <v>0.40034903255689491</v>
      </c>
      <c r="AN192" s="13"/>
      <c r="AO192" s="17">
        <v>1</v>
      </c>
      <c r="AP192">
        <v>0</v>
      </c>
      <c r="AR192" s="73">
        <f>(T192^2)*(1-COS(RADIANS(O192-45)))+(COS(RADIANS(O192-45)))</f>
        <v>0.40034903255689491</v>
      </c>
      <c r="AS192" s="73">
        <f>(T192*T193)*(1-COS(RADIANS(O192-45)))-T194*(SIN(RADIANS(O192-45)))</f>
        <v>-0.91636272956223963</v>
      </c>
      <c r="AT192" s="73">
        <f>(T192*T194)*(1-COS(RADIANS(O192-45)))+T193*(SIN(RADIANS(O192-45)))</f>
        <v>0</v>
      </c>
      <c r="AU192" s="10"/>
      <c r="AV192">
        <f t="array" ref="AV192:AV194">MMULT(AR192:AT194,S192:S194)</f>
        <v>0.40034903255689491</v>
      </c>
      <c r="AW192" s="1">
        <f t="array" ref="AW192:AW194">MMULT(AC192:AE194,AV192:AV194)</f>
        <v>0.40034903255689491</v>
      </c>
      <c r="CS192" s="15"/>
      <c r="ER192">
        <f t="shared" si="296"/>
        <v>-9.8670839279614439E-2</v>
      </c>
      <c r="ES192">
        <f t="shared" si="296"/>
        <v>-0.32743703463395935</v>
      </c>
      <c r="ET192" t="e">
        <f>#REF!</f>
        <v>#REF!</v>
      </c>
      <c r="EU192" t="e">
        <f>#REF!</f>
        <v>#REF!</v>
      </c>
      <c r="EY192" s="28"/>
      <c r="EZ192" s="10"/>
      <c r="FA192" s="82" t="s">
        <v>148</v>
      </c>
      <c r="FB192" s="13"/>
      <c r="FD192" s="10"/>
      <c r="FE192" s="10"/>
      <c r="FF192" s="10"/>
      <c r="FG192" s="10"/>
      <c r="FH192" s="10"/>
      <c r="FI192" s="10"/>
      <c r="FJ192" s="80"/>
      <c r="FK192" s="23" t="s">
        <v>149</v>
      </c>
      <c r="FO192" s="1"/>
      <c r="FQ192" s="80"/>
      <c r="FU192" s="13"/>
      <c r="FV192" s="81"/>
      <c r="FW192" s="82" t="s">
        <v>150</v>
      </c>
      <c r="FY192" s="13"/>
      <c r="FZ192" s="13"/>
      <c r="GC192" s="1"/>
      <c r="GG192" s="1"/>
      <c r="GK192" s="13"/>
      <c r="GO192" s="15"/>
    </row>
    <row r="193" spans="1:197" x14ac:dyDescent="0.2">
      <c r="A193" s="17">
        <f t="shared" ref="A193:C208" si="299">A98</f>
        <v>0</v>
      </c>
      <c r="B193" s="17">
        <f t="shared" si="299"/>
        <v>5</v>
      </c>
      <c r="C193" s="17">
        <f t="shared" si="299"/>
        <v>109</v>
      </c>
      <c r="D193" s="1" t="s">
        <v>8</v>
      </c>
      <c r="E193" s="5">
        <f>B185</f>
        <v>0.99385745308804063</v>
      </c>
      <c r="F193" s="6">
        <f>B188</f>
        <v>-0.75159383056268236</v>
      </c>
      <c r="G193" s="7">
        <f>Q192</f>
        <v>-0.91636272956223963</v>
      </c>
      <c r="H193" s="8">
        <f>AM192</f>
        <v>0.40034903255689491</v>
      </c>
      <c r="J193" s="9">
        <f>((SUMPRODUCT(G193:G195,E193:E195))*(SUMPRODUCT(G193:G195,F193:F195)))-((SUMPRODUCT(H193:H195,E193:E195))*(SUMPRODUCT(H193:H195,F193:F195)))</f>
        <v>-6.7594693548200913E-2</v>
      </c>
      <c r="P193" s="10"/>
      <c r="Q193" s="61">
        <v>0.40034903255689475</v>
      </c>
      <c r="S193" s="17">
        <v>0</v>
      </c>
      <c r="T193">
        <v>0</v>
      </c>
      <c r="V193" s="73">
        <f>(T192*T193)*(1-COS(RADIANS(O192+45)))+T194*(SIN(RADIANS(O192+45)))</f>
        <v>0.40034903255689475</v>
      </c>
      <c r="W193" s="73">
        <f>(T193^2)*(1-COS(RADIANS(O192+45)))+(COS(RADIANS(O192+45)))</f>
        <v>-0.91636272956223963</v>
      </c>
      <c r="X193" s="73">
        <f>(T193*T194)*(1-COS(RADIANS(O192+45)))-T192*(SIN(RADIANS(O192+45)))</f>
        <v>0</v>
      </c>
      <c r="Y193" s="10"/>
      <c r="Z193">
        <v>0.40034903255689475</v>
      </c>
      <c r="AA193" s="23">
        <f>SIN(RADIANS('[1]Biaxial Input'!$F$21))*(COS(RADIANS(0)))</f>
        <v>6.9756473744125524E-2</v>
      </c>
      <c r="AC193" s="30">
        <f>(AA192*AA193)*(1-COS(RADIANS(N192)))+AA194*(SIN(RADIANS(N192)))</f>
        <v>0</v>
      </c>
      <c r="AD193" s="30">
        <f>(AA193^2)*(1-COS(RADIANS(N192)))+(COS(RADIANS(N192)))</f>
        <v>1</v>
      </c>
      <c r="AE193" s="30">
        <f>(AA193*AA194)*(1-COS(RADIANS(N192)))-AA192*(SIN(RADIANS(N192)))</f>
        <v>0</v>
      </c>
      <c r="AG193">
        <v>0.40034903255689475</v>
      </c>
      <c r="AI193" s="28">
        <f>(T192*T193)*(1-COS(RADIANS(M192)))+T194*(SIN(RADIANS(M192)))</f>
        <v>0</v>
      </c>
      <c r="AJ193" s="28">
        <f>(T193^2)*(1-COS(RADIANS(M192)))+(COS(RADIANS(M192)))</f>
        <v>1</v>
      </c>
      <c r="AK193" s="28">
        <f>(T193*T194)*(1-COS(RADIANS(M192)))-T192*(SIN(RADIANS(M192)))</f>
        <v>0</v>
      </c>
      <c r="AM193" s="61">
        <v>0.91636272956223963</v>
      </c>
      <c r="AO193" s="17">
        <v>0</v>
      </c>
      <c r="AP193">
        <v>0</v>
      </c>
      <c r="AR193" s="73">
        <f>(T192*T193)*(1-COS(RADIANS(O192-45)))+T194*(SIN(RADIANS(O192-45)))</f>
        <v>0.91636272956223963</v>
      </c>
      <c r="AS193" s="73">
        <f>(T193^2)*(1-COS(RADIANS(O192-45)))+(COS(RADIANS(O192-45)))</f>
        <v>0.40034903255689491</v>
      </c>
      <c r="AT193" s="73">
        <f>(T193*T194)*(1-COS(RADIANS(O192-45)))-T192*(SIN(RADIANS(O192-45)))</f>
        <v>0</v>
      </c>
      <c r="AU193" s="10"/>
      <c r="AV193">
        <v>0.91636272956223963</v>
      </c>
      <c r="AW193" s="1">
        <v>0.91636272956223963</v>
      </c>
      <c r="BV193" s="90" t="s">
        <v>146</v>
      </c>
      <c r="BW193" s="17" t="s">
        <v>145</v>
      </c>
      <c r="BX193" s="17" t="s">
        <v>147</v>
      </c>
      <c r="CU193" s="17" t="s">
        <v>146</v>
      </c>
      <c r="CV193" s="17" t="s">
        <v>145</v>
      </c>
      <c r="CW193" s="31" t="s">
        <v>147</v>
      </c>
      <c r="CX193" s="1"/>
      <c r="CY193" s="82" t="s">
        <v>148</v>
      </c>
      <c r="CZ193" s="13"/>
      <c r="DB193" s="10"/>
      <c r="DC193" s="10"/>
      <c r="DD193" s="10"/>
      <c r="DE193" s="10"/>
      <c r="DF193" s="10"/>
      <c r="DG193" s="10"/>
      <c r="DH193" s="80"/>
      <c r="DI193" s="23" t="s">
        <v>149</v>
      </c>
      <c r="DM193" s="1"/>
      <c r="DO193" s="80"/>
      <c r="DS193" s="13"/>
      <c r="DT193" s="81"/>
      <c r="DU193" s="82" t="s">
        <v>150</v>
      </c>
      <c r="DW193" s="13"/>
      <c r="DX193" s="13"/>
      <c r="EA193" s="1"/>
      <c r="EE193" s="1"/>
    </row>
    <row r="194" spans="1:197" x14ac:dyDescent="0.2">
      <c r="A194" s="17">
        <f t="shared" si="299"/>
        <v>85</v>
      </c>
      <c r="B194" s="17">
        <f t="shared" si="299"/>
        <v>10</v>
      </c>
      <c r="C194" s="17">
        <f t="shared" si="299"/>
        <v>114.6</v>
      </c>
      <c r="D194" s="10" t="s">
        <v>9</v>
      </c>
      <c r="E194" s="5">
        <f t="shared" ref="E194:E195" si="300">B186</f>
        <v>3.5471030488026426E-4</v>
      </c>
      <c r="F194" s="6">
        <f t="shared" ref="F194:F195" si="301">B189</f>
        <v>-0.6028218963908557</v>
      </c>
      <c r="G194" s="7">
        <f t="shared" ref="G194:G195" si="302">Q193</f>
        <v>0.40034903255689475</v>
      </c>
      <c r="H194" s="8">
        <f t="shared" ref="H194:H195" si="303">AM193</f>
        <v>0.91636272956223963</v>
      </c>
      <c r="J194" s="10"/>
      <c r="P194" s="10"/>
      <c r="Q194" s="61">
        <v>0</v>
      </c>
      <c r="S194" s="17">
        <v>0</v>
      </c>
      <c r="T194">
        <v>1</v>
      </c>
      <c r="V194" s="73">
        <f>(T192*T194)*(1-COS(RADIANS(O192+45)))-T193*(SIN(RADIANS(O192+45)))</f>
        <v>0</v>
      </c>
      <c r="W194" s="73">
        <f>(T193*T194)*(1-COS(RADIANS(O192+45)))+T192*(SIN(RADIANS(O192+45)))</f>
        <v>0</v>
      </c>
      <c r="X194" s="73">
        <f>(T194^2)*(1-COS(RADIANS(O192+45)))+(COS(RADIANS(O192+45)))</f>
        <v>1</v>
      </c>
      <c r="Y194" s="10"/>
      <c r="Z194">
        <v>0</v>
      </c>
      <c r="AA194" s="23">
        <f>SIN(RADIANS('[1]Biaxial Input'!$F$21))*SIN(RADIANS(0))</f>
        <v>0</v>
      </c>
      <c r="AC194" s="30">
        <f>(AA192*AA194)*(1-COS(RADIANS(N192)))-AA193*(SIN(RADIANS(N192)))</f>
        <v>0</v>
      </c>
      <c r="AD194" s="30">
        <f>(AA193*AA194)*(1-COS(RADIANS(N192)))+AA192*(SIN(RADIANS(N192)))</f>
        <v>0</v>
      </c>
      <c r="AE194" s="30">
        <f>(AA194^2)*(1-COS(RADIANS(N192)))+(COS(RADIANS(N192)))</f>
        <v>1</v>
      </c>
      <c r="AG194">
        <v>0</v>
      </c>
      <c r="AI194" s="28">
        <f>(T192*T194)*(1-COS(RADIANS(M192)))-T193*(SIN(RADIANS(M192)))</f>
        <v>0</v>
      </c>
      <c r="AJ194" s="28">
        <f>(T193*T194)*(1-COS(RADIANS(M192)))+T192*(SIN(RADIANS(M192)))</f>
        <v>0</v>
      </c>
      <c r="AK194" s="28">
        <f>(T194^2)*(1-COS(RADIANS(M192)))+(COS(RADIANS(M192)))</f>
        <v>1</v>
      </c>
      <c r="AM194" s="61">
        <v>0</v>
      </c>
      <c r="AO194" s="17">
        <v>0</v>
      </c>
      <c r="AP194">
        <v>1</v>
      </c>
      <c r="AR194" s="73">
        <f>(T192*T192)*(1-COS(RADIANS(O192-45)))-T192*(SIN(RADIANS(O192-45)))</f>
        <v>0</v>
      </c>
      <c r="AS194" s="73">
        <f>(T193*T194)*(1-COS(RADIANS(O192-45)))+T192*(SIN(RADIANS(O192-45)))</f>
        <v>0</v>
      </c>
      <c r="AT194" s="73">
        <f>(T194^2)*(1-COS(RADIANS(O192-45)))+(COS(RADIANS(O192-45)))</f>
        <v>1</v>
      </c>
      <c r="AU194" s="10"/>
      <c r="AV194">
        <v>0</v>
      </c>
      <c r="AW194" s="1">
        <v>0</v>
      </c>
      <c r="BV194" s="17">
        <f>BV98</f>
        <v>0</v>
      </c>
      <c r="BW194" s="17">
        <f t="shared" ref="BW194:BX194" si="304">BW98</f>
        <v>0</v>
      </c>
      <c r="BX194" s="17">
        <f t="shared" si="304"/>
        <v>111.4</v>
      </c>
      <c r="BZ194" s="5" t="s">
        <v>4</v>
      </c>
      <c r="CA194" s="6" t="s">
        <v>5</v>
      </c>
      <c r="CB194" s="7" t="s">
        <v>6</v>
      </c>
      <c r="CC194" s="8" t="s">
        <v>1</v>
      </c>
      <c r="CD194">
        <v>1</v>
      </c>
      <c r="CE194" s="9" t="s">
        <v>7</v>
      </c>
      <c r="CG194" s="90" t="s">
        <v>157</v>
      </c>
      <c r="CH194" s="61">
        <f>CE195-((CH196-CE195)/(EY194-CW194))*CW194</f>
        <v>3.6420406986495153</v>
      </c>
      <c r="CI194" s="10"/>
      <c r="CK194" s="5" t="s">
        <v>4</v>
      </c>
      <c r="CL194" s="6" t="s">
        <v>5</v>
      </c>
      <c r="CM194" s="7" t="s">
        <v>6</v>
      </c>
      <c r="CN194" s="8" t="s">
        <v>1</v>
      </c>
      <c r="CO194" s="10"/>
      <c r="CP194">
        <f t="shared" ref="CP194:CQ196" si="305">BZ195</f>
        <v>0.93180266183863136</v>
      </c>
      <c r="CQ194">
        <f t="shared" si="305"/>
        <v>-0.87956522186239505</v>
      </c>
      <c r="CR194">
        <f>CI198</f>
        <v>0</v>
      </c>
      <c r="CS194">
        <f>CL198</f>
        <v>0</v>
      </c>
      <c r="CU194" s="17">
        <f>CU98</f>
        <v>0</v>
      </c>
      <c r="CV194" s="17">
        <f>CV98</f>
        <v>0</v>
      </c>
      <c r="CW194" s="31">
        <f>CH101</f>
        <v>110.98816769530926</v>
      </c>
      <c r="CX194" s="10"/>
      <c r="CY194" s="61">
        <f t="array" ref="CY194:CY196">MMULT(DQ194:DS196,DO194:DO196)</f>
        <v>-0.91346144189082701</v>
      </c>
      <c r="CZ194" s="13"/>
      <c r="DA194" s="17">
        <v>1</v>
      </c>
      <c r="DB194">
        <v>0</v>
      </c>
      <c r="DD194" s="73">
        <f>(DB194^2)*(1-COS(RADIANS(CW194+45)))+(COS(RADIANS(CW194+45)))</f>
        <v>-0.91346144189082701</v>
      </c>
      <c r="DE194" s="73">
        <f>(DB194*DB195)*(1-COS(RADIANS(CW194+45)))-DB196*(SIN(RADIANS(CW194+45)))</f>
        <v>-0.40692529311746067</v>
      </c>
      <c r="DF194" s="73">
        <f>(DB194*DB196)*(1-COS(RADIANS(CW194+45)))+DB195*(SIN(RADIANS(CW194+45)))</f>
        <v>0</v>
      </c>
      <c r="DG194" s="10"/>
      <c r="DH194">
        <f t="array" ref="DH194:DH196">MMULT(DD194:DF196,DA194:DA196)</f>
        <v>-0.91346144189082701</v>
      </c>
      <c r="DI194" s="23">
        <f>COS(RADIANS('[1]Biaxial Input'!$F$21))</f>
        <v>-0.9975640502598242</v>
      </c>
      <c r="DK194" s="30">
        <f>(DI194^2)*(1-COS(RADIANS(CV194)))+(COS(RADIANS(CV194)))</f>
        <v>1</v>
      </c>
      <c r="DL194" s="30">
        <f>(DI194*DI195)*(1-COS(RADIANS(CV194)))-DI196*(SIN(RADIANS(CV194)))</f>
        <v>0</v>
      </c>
      <c r="DM194" s="30">
        <f>(DI194*DI196)*(1-COS(RADIANS(CV194)))+DI195*(SIN(RADIANS(CV194)))</f>
        <v>0</v>
      </c>
      <c r="DO194">
        <f t="array" ref="DO194:DO196">MMULT(DK194:DM196,DH194:DH196)</f>
        <v>-0.91346144189082701</v>
      </c>
      <c r="DQ194" s="28">
        <f>(DB194^2)*(1-COS(RADIANS(CU194)))+(COS(RADIANS(CU194)))</f>
        <v>1</v>
      </c>
      <c r="DR194" s="28">
        <f>(DB194*DB195)*(1-COS(RADIANS(CU194)))-DB196*(SIN(RADIANS(CU194)))</f>
        <v>0</v>
      </c>
      <c r="DS194" s="28">
        <f>(DB194*DB196)*(1-COS(RADIANS(CU194)))+DB195*(SIN(RADIANS(CU194)))</f>
        <v>0</v>
      </c>
      <c r="DU194" s="61">
        <f t="array" ref="DU194:DU196">MMULT(DQ194:DS196,EE194:EE196)</f>
        <v>0.40692529311746045</v>
      </c>
      <c r="DV194" s="13">
        <f>H195</f>
        <v>0</v>
      </c>
      <c r="DW194" s="17">
        <v>1</v>
      </c>
      <c r="DX194">
        <v>0</v>
      </c>
      <c r="DZ194" s="73">
        <f>(DB194^2)*(1-COS(RADIANS(CW194-45)))+(COS(RADIANS(CW194-45)))</f>
        <v>0.40692529311746045</v>
      </c>
      <c r="EA194" s="73">
        <f>(DB194*DB195)*(1-COS(RADIANS(CW194-45)))-DB196*(SIN(RADIANS(CW194-45)))</f>
        <v>-0.91346144189082712</v>
      </c>
      <c r="EB194" s="73">
        <f>(DB194*DB196)*(1-COS(RADIANS(CW194-45)))+DB195*(SIN(RADIANS(CW194-45)))</f>
        <v>0</v>
      </c>
      <c r="EC194" s="10"/>
      <c r="ED194">
        <f t="array" ref="ED194:ED196">MMULT(DZ194:EB196,DA194:DA196)</f>
        <v>0.40692529311746045</v>
      </c>
      <c r="EE194" s="1">
        <f t="array" ref="EE194:EE196">MMULT(DK194:DM196,ED194:ED196)</f>
        <v>0.40692529311746045</v>
      </c>
      <c r="EG194">
        <f>CY194+DU194</f>
        <v>-0.50653614877336661</v>
      </c>
      <c r="EH194">
        <f>EG194/(SQRT(EG194^2+EG195^2+EG196^2))</f>
        <v>-0.35817514571376535</v>
      </c>
      <c r="EJ194">
        <f>Q194+AM194</f>
        <v>0</v>
      </c>
      <c r="EK194" t="e">
        <f>EJ194/(SQRT(EJ194^2+EJ195^2+EJ196^2))</f>
        <v>#DIV/0!</v>
      </c>
      <c r="EM194" s="23">
        <f>CY195*DU196-CY196*DU195</f>
        <v>0</v>
      </c>
      <c r="EO194" s="15">
        <v>1</v>
      </c>
      <c r="EP194" s="9" t="s">
        <v>7</v>
      </c>
      <c r="EW194" s="17">
        <f>CU194</f>
        <v>0</v>
      </c>
      <c r="EX194" s="17">
        <f>CV194</f>
        <v>0</v>
      </c>
      <c r="EY194" s="31">
        <f>1+CW194</f>
        <v>111.98816769530926</v>
      </c>
      <c r="EZ194" s="10"/>
      <c r="FA194" s="61">
        <f t="array" ref="FA194:FA196">MMULT(FS194:FU196,FQ194:FQ196)</f>
        <v>-0.92042414289387375</v>
      </c>
      <c r="FB194" s="13">
        <f>BW195</f>
        <v>5</v>
      </c>
      <c r="FC194" s="17">
        <v>1</v>
      </c>
      <c r="FD194">
        <v>0</v>
      </c>
      <c r="FF194" s="73">
        <f>(FD194^2)*(1-COS(RADIANS(EY194+45)))+(COS(RADIANS(EY194+45)))</f>
        <v>-0.92042414289387375</v>
      </c>
      <c r="FG194" s="73">
        <f>(FD194*FD195)*(1-COS(RADIANS(EY194+45)))-FD196*(SIN(RADIANS(EY194+45)))</f>
        <v>-0.39092121607566643</v>
      </c>
      <c r="FH194" s="73">
        <f>(FD194*FD196)*(1-COS(RADIANS(EY194+45)))+FD195*(SIN(RADIANS(EY194+45)))</f>
        <v>0</v>
      </c>
      <c r="FI194" s="10"/>
      <c r="FJ194">
        <f t="array" ref="FJ194:FJ196">MMULT(FF194:FH196,FC194:FC196)</f>
        <v>-0.92042414289387375</v>
      </c>
      <c r="FK194" s="23">
        <f>COS(RADIANS(176))</f>
        <v>-0.9975640502598242</v>
      </c>
      <c r="FM194" s="30">
        <f>(FK194^2)*(1-COS(RADIANS(EX194)))+(COS(RADIANS(EX194)))</f>
        <v>1</v>
      </c>
      <c r="FN194" s="30">
        <f>(FK194*FK195)*(1-COS(RADIANS(EX194)))-FK196*(SIN(RADIANS(EX194)))</f>
        <v>0</v>
      </c>
      <c r="FO194" s="30">
        <f>(FK194*FK196)*(1-COS(RADIANS(EX194)))+FK195*(SIN(RADIANS(EX194)))</f>
        <v>0</v>
      </c>
      <c r="FQ194">
        <f t="array" ref="FQ194:FQ196">MMULT(FM194:FO196,FJ194:FJ196)</f>
        <v>-0.92042414289387375</v>
      </c>
      <c r="FS194" s="28">
        <f>(FD194^2)*(1-COS(RADIANS(EW194)))+(COS(RADIANS(EW194)))</f>
        <v>1</v>
      </c>
      <c r="FT194" s="28">
        <f>(FD194*FD195)*(1-COS(RADIANS(EW194)))-FD196*(SIN(RADIANS(EW194)))</f>
        <v>0</v>
      </c>
      <c r="FU194" s="28">
        <f>(FD194*FD196)*(1-COS(RADIANS(EW194)))+FD195*(SIN(RADIANS(EW194)))</f>
        <v>0</v>
      </c>
      <c r="FW194" s="61">
        <f t="array" ref="FW194:FW196">MMULT(FS194:FU196,GG194:GG196)</f>
        <v>0.39092121607566593</v>
      </c>
      <c r="FX194" s="13">
        <f>BX195</f>
        <v>109</v>
      </c>
      <c r="FY194" s="17">
        <v>1</v>
      </c>
      <c r="FZ194">
        <v>0</v>
      </c>
      <c r="GB194" s="73">
        <f>(FD194^2)*(1-COS(RADIANS(EY194-45)))+(COS(RADIANS(EY194-45)))</f>
        <v>0.39092121607566593</v>
      </c>
      <c r="GC194" s="73">
        <f>(FD194*FD195)*(1-COS(RADIANS(EY194-45)))-FD196*(SIN(RADIANS(EY194-45)))</f>
        <v>-0.92042414289387398</v>
      </c>
      <c r="GD194" s="73">
        <f>(FD194*FD196)*(1-COS(RADIANS(EY194-45)))+FD195*(SIN(RADIANS(EY194-45)))</f>
        <v>0</v>
      </c>
      <c r="GE194" s="10"/>
      <c r="GF194">
        <f t="array" ref="GF194:GF196">MMULT(GB194:GD196,FC194:FC196)</f>
        <v>0.39092121607566593</v>
      </c>
      <c r="GG194" s="1">
        <f t="array" ref="GG194:GG196">MMULT(FM194:FO196,GF194:GF196)</f>
        <v>0.39092121607566593</v>
      </c>
      <c r="GI194">
        <f>FA194+FW194</f>
        <v>-0.52950292681820788</v>
      </c>
      <c r="GJ194">
        <f>GI194/(SQRT(GI194^2+GI195^2+GI196^2))</f>
        <v>-0.37441511021127888</v>
      </c>
      <c r="GL194" t="e">
        <f>CH195+DC194</f>
        <v>#VALUE!</v>
      </c>
      <c r="GM194" t="e">
        <f>GL194/(SQRT(GL194^2+GL195^2+GL196^2))</f>
        <v>#VALUE!</v>
      </c>
      <c r="GO194" s="27">
        <f>FA195*FW196-FA196*FW195</f>
        <v>0</v>
      </c>
    </row>
    <row r="195" spans="1:197" x14ac:dyDescent="0.2">
      <c r="A195" s="17">
        <f t="shared" si="299"/>
        <v>140</v>
      </c>
      <c r="B195" s="17">
        <f t="shared" si="299"/>
        <v>15</v>
      </c>
      <c r="C195" s="17">
        <f t="shared" si="299"/>
        <v>151.4</v>
      </c>
      <c r="D195" s="10" t="s">
        <v>10</v>
      </c>
      <c r="E195" s="5">
        <f t="shared" si="300"/>
        <v>0.11066723599129373</v>
      </c>
      <c r="F195" s="6">
        <f t="shared" si="301"/>
        <v>-0.26779185030886593</v>
      </c>
      <c r="G195" s="7">
        <f t="shared" si="302"/>
        <v>0</v>
      </c>
      <c r="H195" s="8">
        <f t="shared" si="303"/>
        <v>0</v>
      </c>
      <c r="J195" s="10"/>
      <c r="P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W195" s="1"/>
      <c r="BV195" s="17">
        <f t="shared" ref="BV195:BX210" si="306">BV99</f>
        <v>0</v>
      </c>
      <c r="BW195" s="17">
        <f t="shared" si="306"/>
        <v>5</v>
      </c>
      <c r="BX195" s="17">
        <f t="shared" si="306"/>
        <v>109</v>
      </c>
      <c r="BY195" s="1" t="s">
        <v>8</v>
      </c>
      <c r="BZ195" s="5">
        <f>BZ189</f>
        <v>0.93180266183863136</v>
      </c>
      <c r="CA195" s="6">
        <f>CA189</f>
        <v>-0.87956522186239505</v>
      </c>
      <c r="CB195" s="7">
        <f>CY194</f>
        <v>-0.91346144189082701</v>
      </c>
      <c r="CC195" s="8">
        <f>DU194</f>
        <v>0.40692529311746045</v>
      </c>
      <c r="CE195" s="9">
        <f>((SUMPRODUCT(CB195:CB197,BZ195:BZ197))*(SUMPRODUCT(CB195:CB197,CA195:CA197)))-((SUMPRODUCT(CC195:CC197,BZ195:BZ197))*(SUMPRODUCT(CC195:CC197,CA195:CA197)))</f>
        <v>-3.7943718722566189E-9</v>
      </c>
      <c r="CG195">
        <v>1</v>
      </c>
      <c r="CH195" t="s">
        <v>161</v>
      </c>
      <c r="CI195" s="67"/>
      <c r="CJ195" s="1" t="s">
        <v>8</v>
      </c>
      <c r="CK195" s="5">
        <f t="shared" ref="CK195:CL197" si="307">BZ195</f>
        <v>0.93180266183863136</v>
      </c>
      <c r="CL195" s="6">
        <f t="shared" si="307"/>
        <v>-0.87956522186239505</v>
      </c>
      <c r="CM195" s="7">
        <f>FA194</f>
        <v>-0.92042414289387375</v>
      </c>
      <c r="CN195" s="8">
        <f>FW194</f>
        <v>0.39092121607566593</v>
      </c>
      <c r="CO195" s="10"/>
      <c r="CP195">
        <f t="shared" si="305"/>
        <v>0.3492962422733713</v>
      </c>
      <c r="CQ195">
        <f t="shared" si="305"/>
        <v>-0.34518112468713447</v>
      </c>
      <c r="CR195">
        <f>CJ198</f>
        <v>0</v>
      </c>
      <c r="CS195">
        <f>CM198</f>
        <v>0</v>
      </c>
      <c r="CW195" s="28"/>
      <c r="CX195" s="10"/>
      <c r="CY195" s="61">
        <v>0.40692529311746067</v>
      </c>
      <c r="CZ195" s="13"/>
      <c r="DA195" s="17">
        <v>0</v>
      </c>
      <c r="DB195">
        <v>0</v>
      </c>
      <c r="DD195" s="73">
        <f>(DB194*DB195)*(1-COS(RADIANS(CW194+45)))+DB196*(SIN(RADIANS(CW194+45)))</f>
        <v>0.40692529311746067</v>
      </c>
      <c r="DE195" s="73">
        <f>(DB195^2)*(1-COS(RADIANS(CW194+45)))+(COS(RADIANS(CW194+45)))</f>
        <v>-0.91346144189082701</v>
      </c>
      <c r="DF195" s="73">
        <f>(DB195*DB196)*(1-COS(RADIANS(CW194+45)))-DB194*(SIN(RADIANS(CW194+45)))</f>
        <v>0</v>
      </c>
      <c r="DG195" s="10"/>
      <c r="DH195">
        <v>0.40692529311746067</v>
      </c>
      <c r="DI195" s="23">
        <f>SIN(RADIANS('[1]Biaxial Input'!$F$21))*(COS(RADIANS(0)))</f>
        <v>6.9756473744125524E-2</v>
      </c>
      <c r="DK195" s="30">
        <f>(DI194*DI195)*(1-COS(RADIANS(CV194)))+DI196*(SIN(RADIANS(CV194)))</f>
        <v>0</v>
      </c>
      <c r="DL195" s="30">
        <f>(DI195^2)*(1-COS(RADIANS(CV194)))+(COS(RADIANS(CV194)))</f>
        <v>1</v>
      </c>
      <c r="DM195" s="30">
        <f>(DI195*DI196)*(1-COS(RADIANS(CV194)))-DI194*(SIN(RADIANS(CV194)))</f>
        <v>0</v>
      </c>
      <c r="DO195">
        <v>0.40692529311746067</v>
      </c>
      <c r="DQ195" s="28">
        <f>(DB194*DB195)*(1-COS(RADIANS(CU194)))+DB196*(SIN(RADIANS(CU194)))</f>
        <v>0</v>
      </c>
      <c r="DR195" s="28">
        <f>(DB195^2)*(1-COS(RADIANS(CU194)))+(COS(RADIANS(CU194)))</f>
        <v>1</v>
      </c>
      <c r="DS195" s="28">
        <f>(DB195*DB196)*(1-COS(RADIANS(CU194)))-DB194*(SIN(RADIANS(CU194)))</f>
        <v>0</v>
      </c>
      <c r="DU195" s="61">
        <v>0.91346144189082712</v>
      </c>
      <c r="DV195" s="13">
        <f t="shared" ref="DV195:DV196" si="308">H196</f>
        <v>0</v>
      </c>
      <c r="DW195" s="17">
        <v>0</v>
      </c>
      <c r="DX195">
        <v>0</v>
      </c>
      <c r="DZ195" s="73">
        <f>(DB194*DB195)*(1-COS(RADIANS(CW194-45)))+DB196*(SIN(RADIANS(CW194-45)))</f>
        <v>0.91346144189082712</v>
      </c>
      <c r="EA195" s="73">
        <f>(DB195^2)*(1-COS(RADIANS(CW194-45)))+(COS(RADIANS(CW194-45)))</f>
        <v>0.40692529311746045</v>
      </c>
      <c r="EB195" s="73">
        <f>(DB195*DB196)*(1-COS(RADIANS(CW194-45)))-DB194*(SIN(RADIANS(CW194-45)))</f>
        <v>0</v>
      </c>
      <c r="EC195" s="10"/>
      <c r="ED195">
        <v>0.91346144189082712</v>
      </c>
      <c r="EE195" s="1">
        <v>0.91346144189082712</v>
      </c>
      <c r="EG195">
        <f>CY195+DU195</f>
        <v>1.3203867350082878</v>
      </c>
      <c r="EH195">
        <f>EG195/(SQRT(EG194^2+EG195^2+EG196^2))</f>
        <v>0.93365441411312511</v>
      </c>
      <c r="EJ195">
        <f>Q195+AM195</f>
        <v>0</v>
      </c>
      <c r="EK195" t="e">
        <f>EJ195/(SQRT(EJ194^2+EJ195^2+EJ196^2))</f>
        <v>#DIV/0!</v>
      </c>
      <c r="EM195" s="23">
        <f>CY196*DU194-CY194*DU196</f>
        <v>0</v>
      </c>
      <c r="EP195" s="9">
        <f>((SUMPRODUCT(CM195:CM197,BZ195:BZ197))*(SUMPRODUCT(CM195:CM197,CA195:CA197)))-((SUMPRODUCT(CN195:CN197,BZ195:BZ197))*(SUMPRODUCT(CN195:CN197,CA195:CA197)))</f>
        <v>-3.2814679250968426E-2</v>
      </c>
      <c r="EY195" s="28"/>
      <c r="EZ195" s="10"/>
      <c r="FA195" s="61">
        <v>0.39092121607566643</v>
      </c>
      <c r="FB195" s="13">
        <f>BW196</f>
        <v>10</v>
      </c>
      <c r="FC195" s="17">
        <v>0</v>
      </c>
      <c r="FD195">
        <v>0</v>
      </c>
      <c r="FF195" s="73">
        <f>(FD194*FD195)*(1-COS(RADIANS(EY194+45)))+FD196*(SIN(RADIANS(EY194+45)))</f>
        <v>0.39092121607566643</v>
      </c>
      <c r="FG195" s="73">
        <f>(FD195^2)*(1-COS(RADIANS(EY194+45)))+(COS(RADIANS(EY194+45)))</f>
        <v>-0.92042414289387375</v>
      </c>
      <c r="FH195" s="73">
        <f>(FD195*FD196)*(1-COS(RADIANS(EY194+45)))-FD194*(SIN(RADIANS(EY194+45)))</f>
        <v>0</v>
      </c>
      <c r="FI195" s="10"/>
      <c r="FJ195">
        <v>0.39092121607566643</v>
      </c>
      <c r="FK195" s="23">
        <f>SIN(RADIANS(176))*(COS(RADIANS(0)))</f>
        <v>6.9756473744125524E-2</v>
      </c>
      <c r="FM195" s="30">
        <f>(FK194*FK195)*(1-COS(RADIANS(EX194)))+FK196*(SIN(RADIANS(EX194)))</f>
        <v>0</v>
      </c>
      <c r="FN195" s="30">
        <f>(FK195^2)*(1-COS(RADIANS(EX194)))+(COS(RADIANS(EX194)))</f>
        <v>1</v>
      </c>
      <c r="FO195" s="30">
        <f>(FK195*FK196)*(1-COS(RADIANS(EX194)))-FK194*(SIN(RADIANS(EX194)))</f>
        <v>0</v>
      </c>
      <c r="FQ195">
        <v>0.39092121607566643</v>
      </c>
      <c r="FS195" s="28">
        <f>(FD194*FD195)*(1-COS(RADIANS(EW194)))+FD196*(SIN(RADIANS(EW194)))</f>
        <v>0</v>
      </c>
      <c r="FT195" s="28">
        <f>(FD195^2)*(1-COS(RADIANS(EW194)))+(COS(RADIANS(EW194)))</f>
        <v>1</v>
      </c>
      <c r="FU195" s="28">
        <f>(FD195*FD196)*(1-COS(RADIANS(EW194)))-FD194*(SIN(RADIANS(EW194)))</f>
        <v>0</v>
      </c>
      <c r="FW195" s="61">
        <v>0.92042414289387398</v>
      </c>
      <c r="FX195" s="13">
        <f>BX196</f>
        <v>114.6</v>
      </c>
      <c r="FY195" s="17">
        <v>0</v>
      </c>
      <c r="FZ195">
        <v>0</v>
      </c>
      <c r="GB195" s="73">
        <f>(FD194*FD195)*(1-COS(RADIANS(EY194-45)))+FD196*(SIN(RADIANS(EY194-45)))</f>
        <v>0.92042414289387398</v>
      </c>
      <c r="GC195" s="73">
        <f>(FD195^2)*(1-COS(RADIANS(EY194-45)))+(COS(RADIANS(EY194-45)))</f>
        <v>0.39092121607566593</v>
      </c>
      <c r="GD195" s="73">
        <f>(FD195*FD196)*(1-COS(RADIANS(EY194-45)))-FD194*(SIN(RADIANS(EY194-45)))</f>
        <v>0</v>
      </c>
      <c r="GE195" s="10"/>
      <c r="GF195">
        <v>0.92042414289387398</v>
      </c>
      <c r="GG195" s="1">
        <v>0.92042414289387398</v>
      </c>
      <c r="GI195">
        <f>FA195+FW195</f>
        <v>1.3113453589695405</v>
      </c>
      <c r="GJ195">
        <f>GI195/(SQRT(GI194^2+GI195^2+GI196^2))</f>
        <v>0.9272611958048691</v>
      </c>
      <c r="GL195">
        <f>CH196+DC195</f>
        <v>-3.2814679250968426E-2</v>
      </c>
      <c r="GM195" t="e">
        <f>GL195/(SQRT(GL194^2+GL195^2+GL196^2))</f>
        <v>#VALUE!</v>
      </c>
      <c r="GO195" s="27">
        <f>FA196*FW194-FA194*FW196</f>
        <v>0</v>
      </c>
    </row>
    <row r="196" spans="1:197" x14ac:dyDescent="0.2">
      <c r="A196" s="17">
        <f t="shared" si="299"/>
        <v>90</v>
      </c>
      <c r="B196" s="17">
        <f t="shared" si="299"/>
        <v>20</v>
      </c>
      <c r="C196" s="17">
        <f t="shared" si="299"/>
        <v>201.2</v>
      </c>
      <c r="J196" s="10"/>
      <c r="P196" s="10"/>
      <c r="Q196" s="82" t="s">
        <v>148</v>
      </c>
      <c r="R196" s="13"/>
      <c r="T196" s="10"/>
      <c r="U196" s="10"/>
      <c r="V196" s="10"/>
      <c r="W196" s="10"/>
      <c r="X196" s="10"/>
      <c r="Y196" s="10"/>
      <c r="Z196" s="80"/>
      <c r="AA196" s="23" t="s">
        <v>149</v>
      </c>
      <c r="AE196" s="1"/>
      <c r="AG196" s="80"/>
      <c r="AK196" s="13"/>
      <c r="AL196" s="81"/>
      <c r="AM196" s="82" t="s">
        <v>150</v>
      </c>
      <c r="AO196" s="13"/>
      <c r="AP196" s="13"/>
      <c r="AS196" s="1"/>
      <c r="AW196" s="1"/>
      <c r="BV196" s="17">
        <f t="shared" si="306"/>
        <v>85</v>
      </c>
      <c r="BW196" s="17">
        <f t="shared" si="306"/>
        <v>10</v>
      </c>
      <c r="BX196" s="17">
        <f t="shared" si="306"/>
        <v>114.6</v>
      </c>
      <c r="BY196" s="10" t="s">
        <v>9</v>
      </c>
      <c r="BZ196" s="5">
        <f t="shared" ref="BZ196:CA197" si="309">BZ190</f>
        <v>0.3492962422733713</v>
      </c>
      <c r="CA196" s="6">
        <f t="shared" si="309"/>
        <v>-0.34518112468713447</v>
      </c>
      <c r="CB196" s="7">
        <f>CY195</f>
        <v>0.40692529311746067</v>
      </c>
      <c r="CC196" s="8">
        <f>DU195</f>
        <v>0.91346144189082712</v>
      </c>
      <c r="CH196">
        <f>((SUMPRODUCT(CM195:CM197,CK195:CK197))*(SUMPRODUCT(CM195:CM197,CL195:CL197)))-((SUMPRODUCT(CN195:CN197,CK195:CK197))*(SUMPRODUCT(CN195:CN197,CL195:CL197)))</f>
        <v>-3.2814679250968426E-2</v>
      </c>
      <c r="CI196" s="67"/>
      <c r="CJ196" s="10" t="s">
        <v>9</v>
      </c>
      <c r="CK196" s="5">
        <f t="shared" si="307"/>
        <v>0.3492962422733713</v>
      </c>
      <c r="CL196" s="6">
        <f t="shared" si="307"/>
        <v>-0.34518112468713447</v>
      </c>
      <c r="CM196" s="7">
        <f>FA195</f>
        <v>0.39092121607566643</v>
      </c>
      <c r="CN196" s="8">
        <f>FW195</f>
        <v>0.92042414289387398</v>
      </c>
      <c r="CP196">
        <f t="shared" si="305"/>
        <v>-9.8670839279614439E-2</v>
      </c>
      <c r="CQ196">
        <f t="shared" si="305"/>
        <v>-0.32743703463395935</v>
      </c>
      <c r="CR196">
        <f>CK198</f>
        <v>0</v>
      </c>
      <c r="CS196">
        <f>CN198</f>
        <v>0</v>
      </c>
      <c r="CW196" s="28"/>
      <c r="CX196" s="10"/>
      <c r="CY196" s="61">
        <v>0</v>
      </c>
      <c r="CZ196" s="13"/>
      <c r="DA196" s="17">
        <v>0</v>
      </c>
      <c r="DB196">
        <v>1</v>
      </c>
      <c r="DD196" s="73">
        <f>(DB194*DB196)*(1-COS(RADIANS(CW194+45)))-DB195*(SIN(RADIANS(CW194+45)))</f>
        <v>0</v>
      </c>
      <c r="DE196" s="73">
        <f>(DB195*DB196)*(1-COS(RADIANS(CW194+45)))+DB194*(SIN(RADIANS(CW194+45)))</f>
        <v>0</v>
      </c>
      <c r="DF196" s="73">
        <f>(DB196^2)*(1-COS(RADIANS(CW194+45)))+(COS(RADIANS(CW194+45)))</f>
        <v>0.99999999999999989</v>
      </c>
      <c r="DG196" s="10"/>
      <c r="DH196">
        <v>0</v>
      </c>
      <c r="DI196" s="23">
        <f>SIN(RADIANS('[1]Biaxial Input'!$F$21))*SIN(RADIANS(0))</f>
        <v>0</v>
      </c>
      <c r="DK196" s="30">
        <f>(DI194*DI196)*(1-COS(RADIANS(CV194)))-DI195*(SIN(RADIANS(CV194)))</f>
        <v>0</v>
      </c>
      <c r="DL196" s="30">
        <f>(DI195*DI196)*(1-COS(RADIANS(CV194)))+DI194*(SIN(RADIANS(CV194)))</f>
        <v>0</v>
      </c>
      <c r="DM196" s="30">
        <f>(DI196^2)*(1-COS(RADIANS(CV194)))+(COS(RADIANS(CV194)))</f>
        <v>1</v>
      </c>
      <c r="DO196">
        <v>0</v>
      </c>
      <c r="DQ196" s="28">
        <f>(DB194*DB196)*(1-COS(RADIANS(CU194)))-DB195*(SIN(RADIANS(CU194)))</f>
        <v>0</v>
      </c>
      <c r="DR196" s="28">
        <f>(DB195*DB196)*(1-COS(RADIANS(CU194)))+DB194*(SIN(RADIANS(CU194)))</f>
        <v>0</v>
      </c>
      <c r="DS196" s="28">
        <f>(DB196^2)*(1-COS(RADIANS(CU194)))+(COS(RADIANS(CU194)))</f>
        <v>1</v>
      </c>
      <c r="DU196" s="61">
        <v>0</v>
      </c>
      <c r="DV196" s="13" t="str">
        <f t="shared" si="308"/>
        <v>q</v>
      </c>
      <c r="DW196" s="17">
        <v>0</v>
      </c>
      <c r="DX196">
        <v>1</v>
      </c>
      <c r="DZ196" s="73">
        <f>(DB194*DB194)*(1-COS(RADIANS(CW194-45)))-DB194*(SIN(RADIANS(CW194-45)))</f>
        <v>0</v>
      </c>
      <c r="EA196" s="73">
        <f>(DB195*DB196)*(1-COS(RADIANS(CW194-45)))+DB194*(SIN(RADIANS(CW194-45)))</f>
        <v>0</v>
      </c>
      <c r="EB196" s="73">
        <f>(DB196^2)*(1-COS(RADIANS(CW194-45)))+(COS(RADIANS(CW194-45)))</f>
        <v>1</v>
      </c>
      <c r="EC196" s="10"/>
      <c r="ED196">
        <v>0</v>
      </c>
      <c r="EE196" s="1">
        <v>0</v>
      </c>
      <c r="EG196">
        <f>CY196+DU196</f>
        <v>0</v>
      </c>
      <c r="EH196">
        <f>EG196/(SQRT(EG194^2+EG195^2+EG196^2))</f>
        <v>0</v>
      </c>
      <c r="EJ196">
        <f>Q196+AM196</f>
        <v>0</v>
      </c>
      <c r="EK196" t="e">
        <f>EJ196/(SQRT(EJ194^2+EJ195^2+EJ196^2))</f>
        <v>#DIV/0!</v>
      </c>
      <c r="EM196" s="23">
        <f>CY194*DU195-CY195*DU194</f>
        <v>-1</v>
      </c>
      <c r="ER196">
        <f t="shared" ref="ER196:ES198" si="310">CK195</f>
        <v>0.93180266183863136</v>
      </c>
      <c r="ES196">
        <f t="shared" si="310"/>
        <v>-0.87956522186239505</v>
      </c>
      <c r="ET196" t="e">
        <f>#REF!</f>
        <v>#REF!</v>
      </c>
      <c r="EU196" t="e">
        <f>#REF!</f>
        <v>#REF!</v>
      </c>
      <c r="EY196" s="28"/>
      <c r="EZ196" s="10"/>
      <c r="FA196" s="61">
        <v>0</v>
      </c>
      <c r="FB196" s="13">
        <f>BW197</f>
        <v>15</v>
      </c>
      <c r="FC196" s="17">
        <v>0</v>
      </c>
      <c r="FD196">
        <v>1</v>
      </c>
      <c r="FF196" s="73">
        <f>(FD194*FD196)*(1-COS(RADIANS(EY194+45)))-FD195*(SIN(RADIANS(EY194+45)))</f>
        <v>0</v>
      </c>
      <c r="FG196" s="73">
        <f>(FD195*FD196)*(1-COS(RADIANS(EY194+45)))+FD194*(SIN(RADIANS(EY194+45)))</f>
        <v>0</v>
      </c>
      <c r="FH196" s="73">
        <f>(FD196^2)*(1-COS(RADIANS(EY194+45)))+(COS(RADIANS(EY194+45)))</f>
        <v>1</v>
      </c>
      <c r="FI196" s="10"/>
      <c r="FJ196">
        <v>0</v>
      </c>
      <c r="FK196" s="23">
        <f>SIN(RADIANS(176))*SIN(RADIANS(0))</f>
        <v>0</v>
      </c>
      <c r="FM196" s="30">
        <f>(FK194*FK196)*(1-COS(RADIANS(EX194)))-FK195*(SIN(RADIANS(EX194)))</f>
        <v>0</v>
      </c>
      <c r="FN196" s="30">
        <f>(FK195*FK196)*(1-COS(RADIANS(EX194)))+FK194*(SIN(RADIANS(EX194)))</f>
        <v>0</v>
      </c>
      <c r="FO196" s="30">
        <f>(FK196^2)*(1-COS(RADIANS(EX194)))+(COS(RADIANS(EX194)))</f>
        <v>1</v>
      </c>
      <c r="FQ196">
        <v>0</v>
      </c>
      <c r="FS196" s="28">
        <f>(FD194*FD196)*(1-COS(RADIANS(EW194)))-FD195*(SIN(RADIANS(EW194)))</f>
        <v>0</v>
      </c>
      <c r="FT196" s="28">
        <f>(FD195*FD196)*(1-COS(RADIANS(EW194)))+FD194*(SIN(RADIANS(EW194)))</f>
        <v>0</v>
      </c>
      <c r="FU196" s="28">
        <f>(FD196^2)*(1-COS(RADIANS(EW194)))+(COS(RADIANS(EW194)))</f>
        <v>1</v>
      </c>
      <c r="FW196" s="61">
        <v>0</v>
      </c>
      <c r="FX196" s="13">
        <f>BX197</f>
        <v>151.4</v>
      </c>
      <c r="FY196" s="17">
        <v>0</v>
      </c>
      <c r="FZ196">
        <v>1</v>
      </c>
      <c r="GB196" s="73">
        <f>(FD194*FD194)*(1-COS(RADIANS(EY194-45)))-FD194*(SIN(RADIANS(EY194-45)))</f>
        <v>0</v>
      </c>
      <c r="GC196" s="73">
        <f>(FD195*FD196)*(1-COS(RADIANS(EY194-45)))+FD194*(SIN(RADIANS(EY194-45)))</f>
        <v>0</v>
      </c>
      <c r="GD196" s="73">
        <f>(FD196^2)*(1-COS(RADIANS(EY194-45)))+(COS(RADIANS(EY194-45)))</f>
        <v>1</v>
      </c>
      <c r="GE196" s="10"/>
      <c r="GF196">
        <v>0</v>
      </c>
      <c r="GG196" s="1">
        <v>0</v>
      </c>
      <c r="GI196">
        <f>FA196+FW196</f>
        <v>0</v>
      </c>
      <c r="GJ196">
        <f>GI196/(SQRT(GI194^2+GI195^2+GI196^2))</f>
        <v>0</v>
      </c>
      <c r="GL196" t="e">
        <f>#REF!+DC196</f>
        <v>#REF!</v>
      </c>
      <c r="GM196" t="e">
        <f>GL196/(SQRT(GL194^2+GL195^2+GL196^2))</f>
        <v>#REF!</v>
      </c>
      <c r="GO196" s="27">
        <f>FA194*FW195-FA195*FW194</f>
        <v>-1</v>
      </c>
    </row>
    <row r="197" spans="1:197" x14ac:dyDescent="0.2">
      <c r="A197" s="17">
        <f t="shared" si="299"/>
        <v>45</v>
      </c>
      <c r="B197" s="17">
        <f t="shared" si="299"/>
        <v>25</v>
      </c>
      <c r="C197" s="17">
        <f t="shared" si="299"/>
        <v>245.2</v>
      </c>
      <c r="E197" s="5" t="s">
        <v>4</v>
      </c>
      <c r="F197" s="6" t="s">
        <v>5</v>
      </c>
      <c r="G197" s="7" t="s">
        <v>6</v>
      </c>
      <c r="H197" s="8" t="s">
        <v>1</v>
      </c>
      <c r="I197">
        <v>2</v>
      </c>
      <c r="J197" s="9" t="s">
        <v>7</v>
      </c>
      <c r="K197">
        <v>2</v>
      </c>
      <c r="M197" s="17">
        <f>A193</f>
        <v>0</v>
      </c>
      <c r="N197" s="17">
        <f>B193</f>
        <v>5</v>
      </c>
      <c r="O197" s="17">
        <f>C193</f>
        <v>109</v>
      </c>
      <c r="P197" s="1"/>
      <c r="Q197" s="61">
        <f t="array" ref="Q197:Q199">MMULT(AI197:AK199,AG197:AG199)</f>
        <v>-0.89889348353757004</v>
      </c>
      <c r="R197" s="13"/>
      <c r="S197" s="17">
        <v>1</v>
      </c>
      <c r="T197">
        <v>0</v>
      </c>
      <c r="V197" s="73">
        <f>(T197^2)*(1-COS(RADIANS(O197+45)))+(COS(RADIANS(O197+45)))</f>
        <v>-0.89879404629916704</v>
      </c>
      <c r="W197" s="73">
        <f>(T197*T198)*(1-COS(RADIANS(O197+45)))-T199*(SIN(RADIANS(O197+45)))</f>
        <v>-0.43837114678907729</v>
      </c>
      <c r="X197" s="73">
        <f>(T197*T199)*(1-COS(RADIANS(O197+45)))+T198*(SIN(RADIANS(O197+45)))</f>
        <v>0</v>
      </c>
      <c r="Y197" s="10"/>
      <c r="Z197">
        <f t="array" ref="Z197:Z199">MMULT(V197:X199,S197:S199)</f>
        <v>-0.89879404629916704</v>
      </c>
      <c r="AA197" s="23">
        <f>COS(RADIANS('[1]Biaxial Input'!$F$21))</f>
        <v>-0.9975640502598242</v>
      </c>
      <c r="AC197" s="30">
        <f>(AA197^2)*(1-COS(RADIANS(N197)))+(COS(RADIANS(N197)))</f>
        <v>0.99998148353170568</v>
      </c>
      <c r="AD197" s="30">
        <f>(AA197*AA198)*(1-COS(RADIANS(N197)))-AA199*(SIN(RADIANS(N197)))</f>
        <v>-2.6479783333051429E-4</v>
      </c>
      <c r="AE197" s="30">
        <f>(AA197*AA199)*(1-COS(RADIANS(N197)))+AA198*(SIN(RADIANS(N197)))</f>
        <v>6.0796772806267756E-3</v>
      </c>
      <c r="AG197">
        <f t="array" ref="AG197:AG199">MMULT(AC197:AE199,Z197:Z199)</f>
        <v>-0.89889348353757004</v>
      </c>
      <c r="AI197" s="28">
        <f>(T197^2)*(1-COS(RADIANS(M197)))+(COS(RADIANS(M197)))</f>
        <v>1</v>
      </c>
      <c r="AJ197" s="28">
        <f>(T197*T198)*(1-COS(RADIANS(M197)))-T199*(SIN(RADIANS(M197)))</f>
        <v>0</v>
      </c>
      <c r="AK197" s="28">
        <f>(T197*T199)*(1-COS(RADIANS(M197)))+T198*(SIN(RADIANS(M197)))</f>
        <v>0</v>
      </c>
      <c r="AM197" s="61">
        <f t="array" ref="AM197:AM199">MMULT(AI197:AK199,AW197:AW199)</f>
        <v>0.43812503098756639</v>
      </c>
      <c r="AN197" s="13"/>
      <c r="AO197" s="17">
        <v>1</v>
      </c>
      <c r="AP197">
        <v>0</v>
      </c>
      <c r="AR197" s="73">
        <f>(T197^2)*(1-COS(RADIANS(O197-45)))+(COS(RADIANS(O197-45)))</f>
        <v>0.43837114678907746</v>
      </c>
      <c r="AS197" s="73">
        <f>(T197*T198)*(1-COS(RADIANS(O197-45)))-T199*(SIN(RADIANS(O197-45)))</f>
        <v>-0.89879404629916704</v>
      </c>
      <c r="AT197" s="73">
        <f>(T197*T199)*(1-COS(RADIANS(O197-45)))+T198*(SIN(RADIANS(O197-45)))</f>
        <v>0</v>
      </c>
      <c r="AU197" s="10"/>
      <c r="AV197">
        <f t="array" ref="AV197:AV199">MMULT(AR197:AT199,S197:S199)</f>
        <v>0.43837114678907746</v>
      </c>
      <c r="AW197" s="1">
        <f t="array" ref="AW197:AW199">MMULT(AC197:AE199,AV197:AV199)</f>
        <v>0.43812503098756639</v>
      </c>
      <c r="BV197" s="17">
        <f t="shared" si="306"/>
        <v>140</v>
      </c>
      <c r="BW197" s="17">
        <f t="shared" si="306"/>
        <v>15</v>
      </c>
      <c r="BX197" s="17">
        <f t="shared" si="306"/>
        <v>151.4</v>
      </c>
      <c r="BY197" s="10" t="s">
        <v>10</v>
      </c>
      <c r="BZ197" s="5">
        <f t="shared" si="309"/>
        <v>-9.8670839279614439E-2</v>
      </c>
      <c r="CA197" s="6">
        <f t="shared" si="309"/>
        <v>-0.32743703463395935</v>
      </c>
      <c r="CB197" s="7">
        <f>CY196</f>
        <v>0</v>
      </c>
      <c r="CC197" s="8">
        <f>DU196</f>
        <v>0</v>
      </c>
      <c r="CE197" s="10"/>
      <c r="CG197" s="10" t="s">
        <v>160</v>
      </c>
      <c r="CH197" s="10">
        <f>-CH194*((EY194-CW194)/(CH196-CE195))</f>
        <v>110.98816757967893</v>
      </c>
      <c r="CI197" s="67"/>
      <c r="CJ197" s="10" t="s">
        <v>10</v>
      </c>
      <c r="CK197" s="5">
        <f t="shared" si="307"/>
        <v>-9.8670839279614439E-2</v>
      </c>
      <c r="CL197" s="6">
        <f t="shared" si="307"/>
        <v>-0.32743703463395935</v>
      </c>
      <c r="CM197" s="7">
        <f>FA196</f>
        <v>0</v>
      </c>
      <c r="CN197" s="8">
        <f>FW196</f>
        <v>0</v>
      </c>
      <c r="CW197" s="28"/>
      <c r="CX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EE197" s="1"/>
      <c r="EI197" s="64" t="e">
        <f>(DEGREES(ACOS((EH194*EK194+EH195*EK195+EH196*EK196)/((SQRT(EH194^2+EH195^2+EH196^2))*(SQRT(EK194^2+EK195^2+EK196^2))))))</f>
        <v>#DIV/0!</v>
      </c>
      <c r="ER197">
        <f t="shared" si="310"/>
        <v>0.3492962422733713</v>
      </c>
      <c r="ES197">
        <f t="shared" si="310"/>
        <v>-0.34518112468713447</v>
      </c>
      <c r="ET197" t="e">
        <f>#REF!</f>
        <v>#REF!</v>
      </c>
      <c r="EU197" t="e">
        <f>#REF!</f>
        <v>#REF!</v>
      </c>
      <c r="EY197" s="28"/>
      <c r="EZ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GG197" s="1"/>
      <c r="GK197" s="64" t="e">
        <f>(DEGREES(ACOS((GJ194*GM194+GJ195*GM195+GJ196*GM196)/((SQRT(GJ194^2+GJ195^2+GJ196^2))*(SQRT(GM194^2+GM195^2+GM196^2))))))</f>
        <v>#VALUE!</v>
      </c>
    </row>
    <row r="198" spans="1:197" x14ac:dyDescent="0.2">
      <c r="A198" s="17">
        <f t="shared" si="299"/>
        <v>20</v>
      </c>
      <c r="B198" s="17">
        <f t="shared" si="299"/>
        <v>30</v>
      </c>
      <c r="C198" s="17">
        <f t="shared" si="299"/>
        <v>177.5</v>
      </c>
      <c r="D198" t="s">
        <v>8</v>
      </c>
      <c r="E198" s="5">
        <f t="shared" ref="E198:F200" si="311">E283</f>
        <v>0.99385745308804063</v>
      </c>
      <c r="F198" s="6">
        <f t="shared" si="311"/>
        <v>-0.75159383056268236</v>
      </c>
      <c r="G198" s="7">
        <f>Q197</f>
        <v>-0.89889348353757004</v>
      </c>
      <c r="H198" s="8">
        <f>AM197</f>
        <v>0.43812503098756639</v>
      </c>
      <c r="J198" s="9">
        <f>((SUMPRODUCT(G198:G200,E198:E200))*(SUMPRODUCT(G198:(G200),F198:F200)))-((SUMPRODUCT(H198:H200,E198:E200))*(SUMPRODUCT(H198:H200,F198:F200)))</f>
        <v>-1.5861660726253335E-2</v>
      </c>
      <c r="P198" s="1"/>
      <c r="Q198" s="61">
        <v>0.43694912802918817</v>
      </c>
      <c r="S198" s="17">
        <v>0</v>
      </c>
      <c r="T198">
        <v>0</v>
      </c>
      <c r="V198" s="73">
        <f>(T197*T198)*(1-COS(RADIANS(O197+45)))+T199*(SIN(RADIANS(O197+45)))</f>
        <v>0.43837114678907729</v>
      </c>
      <c r="W198" s="73">
        <f>(T198^2)*(1-COS(RADIANS(O197+45)))+(COS(RADIANS(O197+45)))</f>
        <v>-0.89879404629916704</v>
      </c>
      <c r="X198" s="73">
        <f>(T198*T199)*(1-COS(RADIANS(O197+45)))-T197*(SIN(RADIANS(O197+45)))</f>
        <v>0</v>
      </c>
      <c r="Y198" s="10"/>
      <c r="Z198">
        <v>0.43837114678907729</v>
      </c>
      <c r="AA198" s="23">
        <f>SIN(RADIANS('[1]Biaxial Input'!$F$21))*(COS(RADIANS(0)))</f>
        <v>6.9756473744125524E-2</v>
      </c>
      <c r="AC198" s="30">
        <f>(AA197*AA198)*(1-COS(RADIANS(N197)))+AA199*(SIN(RADIANS(N197)))</f>
        <v>-2.6479783333051429E-4</v>
      </c>
      <c r="AD198" s="30">
        <f>(AA198^2)*(1-COS(RADIANS(N197)))+(COS(RADIANS(N197)))</f>
        <v>0.99621321456003986</v>
      </c>
      <c r="AE198" s="30">
        <f>(AA198*AA199)*(1-COS(RADIANS(N197)))-AA197*(SIN(RADIANS(N197)))</f>
        <v>8.694343573875718E-2</v>
      </c>
      <c r="AG198">
        <v>0.43694912802918817</v>
      </c>
      <c r="AI198" s="28">
        <f>(T197*T198)*(1-COS(RADIANS(M197)))+T199*(SIN(RADIANS(M197)))</f>
        <v>0</v>
      </c>
      <c r="AJ198" s="28">
        <f>(T198^2)*(1-COS(RADIANS(M197)))+(COS(RADIANS(M197)))</f>
        <v>1</v>
      </c>
      <c r="AK198" s="28">
        <f>(T198*T199)*(1-COS(RADIANS(M197)))-T197*(SIN(RADIANS(M197)))</f>
        <v>0</v>
      </c>
      <c r="AM198" s="61">
        <v>0.89527442636125409</v>
      </c>
      <c r="AO198" s="17">
        <v>0</v>
      </c>
      <c r="AP198">
        <v>0</v>
      </c>
      <c r="AR198" s="73">
        <f>(T197*T198)*(1-COS(RADIANS(O197-45)))+T199*(SIN(RADIANS(O197-45)))</f>
        <v>0.89879404629916704</v>
      </c>
      <c r="AS198" s="73">
        <f>(T198^2)*(1-COS(RADIANS(O197-45)))+(COS(RADIANS(O197-45)))</f>
        <v>0.43837114678907746</v>
      </c>
      <c r="AT198" s="73">
        <f>(T198*T199)*(1-COS(RADIANS(O197-45)))-T197*(SIN(RADIANS(O197-45)))</f>
        <v>0</v>
      </c>
      <c r="AU198" s="10"/>
      <c r="AV198">
        <v>0.89879404629916704</v>
      </c>
      <c r="AW198" s="1">
        <v>0.89527442636125409</v>
      </c>
      <c r="BV198" s="17">
        <f t="shared" si="306"/>
        <v>90</v>
      </c>
      <c r="BW198" s="17">
        <f t="shared" si="306"/>
        <v>20</v>
      </c>
      <c r="BX198" s="17">
        <f t="shared" si="306"/>
        <v>201.2</v>
      </c>
      <c r="CE198" s="10"/>
      <c r="CS198" s="15"/>
      <c r="CW198" s="28"/>
      <c r="CX198" s="10"/>
      <c r="CY198" s="82" t="s">
        <v>148</v>
      </c>
      <c r="CZ198" s="13"/>
      <c r="DB198" s="10"/>
      <c r="DC198" s="10"/>
      <c r="DD198" s="10"/>
      <c r="DE198" s="10"/>
      <c r="DF198" s="10"/>
      <c r="DG198" s="10"/>
      <c r="DH198" s="80"/>
      <c r="DI198" s="23" t="s">
        <v>149</v>
      </c>
      <c r="DM198" s="1"/>
      <c r="DO198" s="80"/>
      <c r="DS198" s="13"/>
      <c r="DT198" s="81"/>
      <c r="DU198" s="82" t="s">
        <v>150</v>
      </c>
      <c r="DW198" s="13"/>
      <c r="DX198" s="13"/>
      <c r="EA198" s="1"/>
      <c r="EE198" s="1"/>
      <c r="EI198" s="13"/>
      <c r="ER198">
        <f t="shared" si="310"/>
        <v>-9.8670839279614439E-2</v>
      </c>
      <c r="ES198">
        <f t="shared" si="310"/>
        <v>-0.32743703463395935</v>
      </c>
      <c r="ET198" t="e">
        <f>#REF!</f>
        <v>#REF!</v>
      </c>
      <c r="EU198" t="e">
        <f>#REF!</f>
        <v>#REF!</v>
      </c>
      <c r="EY198" s="28"/>
      <c r="EZ198" s="10"/>
      <c r="FA198" s="82" t="s">
        <v>148</v>
      </c>
      <c r="FB198" s="13"/>
      <c r="FD198" s="10"/>
      <c r="FE198" s="10"/>
      <c r="FF198" s="10"/>
      <c r="FG198" s="10"/>
      <c r="FH198" s="10"/>
      <c r="FI198" s="10"/>
      <c r="FJ198" s="80"/>
      <c r="FK198" s="23" t="s">
        <v>149</v>
      </c>
      <c r="FO198" s="1"/>
      <c r="FQ198" s="80"/>
      <c r="FU198" s="13"/>
      <c r="FV198" s="81"/>
      <c r="FW198" s="82" t="s">
        <v>150</v>
      </c>
      <c r="FY198" s="13"/>
      <c r="FZ198" s="13"/>
      <c r="GC198" s="1"/>
      <c r="GG198" s="1"/>
      <c r="GK198" s="13"/>
    </row>
    <row r="199" spans="1:197" x14ac:dyDescent="0.2">
      <c r="A199" s="17">
        <f t="shared" si="299"/>
        <v>40</v>
      </c>
      <c r="B199" s="17">
        <f t="shared" si="299"/>
        <v>35</v>
      </c>
      <c r="C199" s="17">
        <f t="shared" si="299"/>
        <v>250.5</v>
      </c>
      <c r="D199" t="s">
        <v>9</v>
      </c>
      <c r="E199" s="5">
        <f t="shared" si="311"/>
        <v>3.5471030488026426E-4</v>
      </c>
      <c r="F199" s="6">
        <f t="shared" si="311"/>
        <v>-0.6028218963908557</v>
      </c>
      <c r="G199" s="7">
        <f t="shared" ref="G199:G200" si="312">Q198</f>
        <v>0.43694912802918817</v>
      </c>
      <c r="H199" s="8">
        <f t="shared" ref="H199:H200" si="313">AM198</f>
        <v>0.89527442636125409</v>
      </c>
      <c r="J199" s="10"/>
      <c r="P199" s="1"/>
      <c r="Q199" s="61">
        <v>-3.2649115887333775E-2</v>
      </c>
      <c r="S199" s="17">
        <v>0</v>
      </c>
      <c r="T199">
        <v>1</v>
      </c>
      <c r="V199" s="73">
        <f>(T197*T199)*(1-COS(RADIANS(O197+45)))-T198*(SIN(RADIANS(O197+45)))</f>
        <v>0</v>
      </c>
      <c r="W199" s="73">
        <f>(T198*T199)*(1-COS(RADIANS(O197+45)))+T197*(SIN(RADIANS(O197+45)))</f>
        <v>0</v>
      </c>
      <c r="X199" s="73">
        <f>(T199^2)*(1-COS(RADIANS(O197+45)))+(COS(RADIANS(O197+45)))</f>
        <v>1</v>
      </c>
      <c r="Y199" s="10"/>
      <c r="Z199">
        <v>0</v>
      </c>
      <c r="AA199" s="23">
        <f>SIN(RADIANS('[1]Biaxial Input'!$F$21))*SIN(RADIANS(0))</f>
        <v>0</v>
      </c>
      <c r="AC199" s="30">
        <f>(AA197*AA199)*(1-COS(RADIANS(N197)))-AA198*(SIN(RADIANS(N197)))</f>
        <v>-6.0796772806267756E-3</v>
      </c>
      <c r="AD199" s="30">
        <f>(AA198*AA199)*(1-COS(RADIANS(N197)))+AA197*(SIN(RADIANS(N197)))</f>
        <v>-8.694343573875718E-2</v>
      </c>
      <c r="AE199" s="30">
        <f>(AA199^2)*(1-COS(RADIANS(N197)))+(COS(RADIANS(N197)))</f>
        <v>0.99619469809174555</v>
      </c>
      <c r="AG199">
        <v>-3.2649115887333775E-2</v>
      </c>
      <c r="AI199" s="28">
        <f>(T197*T199)*(1-COS(RADIANS(M197)))-T198*(SIN(RADIANS(M197)))</f>
        <v>0</v>
      </c>
      <c r="AJ199" s="28">
        <f>(T198*T199)*(1-COS(RADIANS(M197)))+T197*(SIN(RADIANS(M197)))</f>
        <v>0</v>
      </c>
      <c r="AK199" s="28">
        <f>(T199^2)*(1-COS(RADIANS(M197)))+(COS(RADIANS(M197)))</f>
        <v>1</v>
      </c>
      <c r="AM199" s="61">
        <v>-8.0809397508405031E-2</v>
      </c>
      <c r="AO199" s="17">
        <v>0</v>
      </c>
      <c r="AP199">
        <v>1</v>
      </c>
      <c r="AR199" s="73">
        <f>(T197*T197)*(1-COS(RADIANS(O197-45)))-T197*(SIN(RADIANS(O197-45)))</f>
        <v>0</v>
      </c>
      <c r="AS199" s="73">
        <f>(T198*T199)*(1-COS(RADIANS(O197-45)))+T197*(SIN(RADIANS(O197-45)))</f>
        <v>0</v>
      </c>
      <c r="AT199" s="73">
        <f>(T199^2)*(1-COS(RADIANS(O197-45)))+(COS(RADIANS(O197-45)))</f>
        <v>1</v>
      </c>
      <c r="AU199" s="10"/>
      <c r="AV199">
        <v>0</v>
      </c>
      <c r="AW199" s="1">
        <v>-8.0809397508405031E-2</v>
      </c>
      <c r="BV199" s="17">
        <f t="shared" si="306"/>
        <v>45</v>
      </c>
      <c r="BW199" s="17">
        <f t="shared" si="306"/>
        <v>25</v>
      </c>
      <c r="BX199" s="17">
        <f t="shared" si="306"/>
        <v>245.2</v>
      </c>
      <c r="BZ199" s="5" t="s">
        <v>4</v>
      </c>
      <c r="CA199" s="6" t="s">
        <v>5</v>
      </c>
      <c r="CB199" s="7" t="s">
        <v>6</v>
      </c>
      <c r="CC199" s="8" t="s">
        <v>1</v>
      </c>
      <c r="CD199">
        <v>2</v>
      </c>
      <c r="CE199" s="9" t="s">
        <v>7</v>
      </c>
      <c r="CG199" s="90" t="s">
        <v>157</v>
      </c>
      <c r="CH199" s="61">
        <f>CE200-((CH201-CE200)/(EY199-CW199))*CW199</f>
        <v>3.5832422897391267</v>
      </c>
      <c r="CI199" s="10"/>
      <c r="CK199" s="5" t="s">
        <v>4</v>
      </c>
      <c r="CL199" s="6" t="s">
        <v>5</v>
      </c>
      <c r="CM199" s="7" t="s">
        <v>6</v>
      </c>
      <c r="CN199" s="8" t="s">
        <v>1</v>
      </c>
      <c r="CO199" s="10"/>
      <c r="CP199">
        <f t="shared" ref="CP199:CQ201" si="314">BZ200</f>
        <v>0.93180266183863136</v>
      </c>
      <c r="CQ199">
        <f t="shared" si="314"/>
        <v>-0.87956522186239505</v>
      </c>
      <c r="CR199">
        <f>CI203</f>
        <v>0</v>
      </c>
      <c r="CS199">
        <f>CL203</f>
        <v>0</v>
      </c>
      <c r="CU199" s="17">
        <f>CU103</f>
        <v>0</v>
      </c>
      <c r="CV199" s="17">
        <f>CV103</f>
        <v>5</v>
      </c>
      <c r="CW199" s="31">
        <f>CH106</f>
        <v>110.3367334045692</v>
      </c>
      <c r="CX199" s="1"/>
      <c r="CY199" s="61">
        <f t="array" ref="CY199:CY201">MMULT(DQ199:DS201,DO199:DO201)</f>
        <v>-0.90886956197317659</v>
      </c>
      <c r="CZ199" s="13"/>
      <c r="DA199" s="17">
        <v>1</v>
      </c>
      <c r="DB199">
        <v>0</v>
      </c>
      <c r="DD199" s="73">
        <f>(DB199^2)*(1-COS(RADIANS(CW199+45)))+(COS(RADIANS(CW199+45)))</f>
        <v>-0.90877589325476005</v>
      </c>
      <c r="DE199" s="73">
        <f>(DB199*DB200)*(1-COS(RADIANS(CW199+45)))-DB201*(SIN(RADIANS(CW199+45)))</f>
        <v>-0.41728452623960671</v>
      </c>
      <c r="DF199" s="73">
        <f>(DB199*DB201)*(1-COS(RADIANS(CW199+45)))+DB200*(SIN(RADIANS(CW199+45)))</f>
        <v>0</v>
      </c>
      <c r="DG199" s="10"/>
      <c r="DH199">
        <f t="array" ref="DH199:DH201">MMULT(DD199:DF201,DA199:DA201)</f>
        <v>-0.90877589325476005</v>
      </c>
      <c r="DI199" s="23">
        <f>COS(RADIANS('[1]Biaxial Input'!$F$21))</f>
        <v>-0.9975640502598242</v>
      </c>
      <c r="DK199" s="30">
        <f>(DI199^2)*(1-COS(RADIANS(CV199)))+(COS(RADIANS(CV199)))</f>
        <v>0.99998148353170568</v>
      </c>
      <c r="DL199" s="30">
        <f>(DI199*DI200)*(1-COS(RADIANS(CV199)))-DI201*(SIN(RADIANS(CV199)))</f>
        <v>-2.6479783333051429E-4</v>
      </c>
      <c r="DM199" s="30">
        <f>(DI199*DI201)*(1-COS(RADIANS(CV199)))+DI200*(SIN(RADIANS(CV199)))</f>
        <v>6.0796772806267756E-3</v>
      </c>
      <c r="DO199">
        <f t="array" ref="DO199:DO201">MMULT(DK199:DM201,DH199:DH201)</f>
        <v>-0.90886956197317659</v>
      </c>
      <c r="DQ199" s="28">
        <f>(DB199^2)*(1-COS(RADIANS(CU199)))+(COS(RADIANS(CU199)))</f>
        <v>1</v>
      </c>
      <c r="DR199" s="28">
        <f>(DB199*DB200)*(1-COS(RADIANS(CU199)))-DB201*(SIN(RADIANS(CU199)))</f>
        <v>0</v>
      </c>
      <c r="DS199" s="28">
        <f>(DB199*DB201)*(1-COS(RADIANS(CU199)))+DB200*(SIN(RADIANS(CU199)))</f>
        <v>0</v>
      </c>
      <c r="DU199" s="61">
        <f t="array" ref="DU199:DU201">MMULT(DQ199:DS201,EE199:EE201)</f>
        <v>0.41703615771639013</v>
      </c>
      <c r="DV199" s="13">
        <f>H200</f>
        <v>-8.0809397508405031E-2</v>
      </c>
      <c r="DW199" s="17">
        <v>1</v>
      </c>
      <c r="DX199">
        <v>0</v>
      </c>
      <c r="DZ199" s="73">
        <f>(DB199^2)*(1-COS(RADIANS(CW199-45)))+(COS(RADIANS(CW199-45)))</f>
        <v>0.41728452623960682</v>
      </c>
      <c r="EA199" s="73">
        <f>(DB199*DB200)*(1-COS(RADIANS(CW199-45)))-DB201*(SIN(RADIANS(CW199-45)))</f>
        <v>-0.90877589325475994</v>
      </c>
      <c r="EB199" s="73">
        <f>(DB199*DB201)*(1-COS(RADIANS(CW199-45)))+DB200*(SIN(RADIANS(CW199-45)))</f>
        <v>0</v>
      </c>
      <c r="EC199" s="10"/>
      <c r="ED199">
        <f t="array" ref="ED199:ED201">MMULT(DZ199:EB201,DA199:DA201)</f>
        <v>0.41728452623960682</v>
      </c>
      <c r="EE199" s="1">
        <f t="array" ref="EE199:EE201">MMULT(DK199:DM201,ED199:ED201)</f>
        <v>0.41703615771639013</v>
      </c>
      <c r="EG199">
        <f>CY199+DU199</f>
        <v>-0.49183340425678646</v>
      </c>
      <c r="EH199">
        <f>EG199/(SQRT(EG199^2+EG200^2+EG201^2))</f>
        <v>-0.34777873536403831</v>
      </c>
      <c r="EJ199">
        <f>Q199+AM199</f>
        <v>-0.11345851339573881</v>
      </c>
      <c r="EK199">
        <f>EJ199/(SQRT(EJ199^2+EJ200^2+EJ201^2))</f>
        <v>-1</v>
      </c>
      <c r="EM199" s="23">
        <f>CY200*DU201-CY201*DU200</f>
        <v>-6.0796772806267739E-3</v>
      </c>
      <c r="EO199" s="15">
        <v>2</v>
      </c>
      <c r="EP199" s="9" t="s">
        <v>7</v>
      </c>
      <c r="EW199" s="17">
        <f>CU199</f>
        <v>0</v>
      </c>
      <c r="EX199" s="17">
        <f>CV199</f>
        <v>5</v>
      </c>
      <c r="EY199" s="31">
        <f>1+CW199</f>
        <v>111.3367334045692</v>
      </c>
      <c r="EZ199" s="10"/>
      <c r="FA199" s="61">
        <f t="array" ref="FA199:FA201">MMULT(FS199:FU201,FQ199:FQ201)</f>
        <v>-0.91600942126018881</v>
      </c>
      <c r="FB199" s="13">
        <f>BW200</f>
        <v>30</v>
      </c>
      <c r="FC199" s="17">
        <v>1</v>
      </c>
      <c r="FD199">
        <v>0</v>
      </c>
      <c r="FF199" s="73">
        <f>(FD199^2)*(1-COS(RADIANS(EY199+45)))+(COS(RADIANS(EY199+45)))</f>
        <v>-0.91592010143638525</v>
      </c>
      <c r="FG199" s="73">
        <f>(FD199*FD200)*(1-COS(RADIANS(EY199+45)))-FD201*(SIN(RADIANS(EY199+45)))</f>
        <v>-0.40136064553561018</v>
      </c>
      <c r="FH199" s="73">
        <f>(FD199*FD201)*(1-COS(RADIANS(EY199+45)))+FD200*(SIN(RADIANS(EY199+45)))</f>
        <v>0</v>
      </c>
      <c r="FI199" s="10"/>
      <c r="FJ199">
        <f t="array" ref="FJ199:FJ201">MMULT(FF199:FH201,FC199:FC201)</f>
        <v>-0.91592010143638525</v>
      </c>
      <c r="FK199" s="23">
        <f>COS(RADIANS(176))</f>
        <v>-0.9975640502598242</v>
      </c>
      <c r="FM199" s="30">
        <f>(FK199^2)*(1-COS(RADIANS(EX199)))+(COS(RADIANS(EX199)))</f>
        <v>0.99998148353170568</v>
      </c>
      <c r="FN199" s="30">
        <f>(FK199*FK200)*(1-COS(RADIANS(EX199)))-FK201*(SIN(RADIANS(EX199)))</f>
        <v>-2.6479783333051429E-4</v>
      </c>
      <c r="FO199" s="30">
        <f>(FK199*FK201)*(1-COS(RADIANS(EX199)))+FK200*(SIN(RADIANS(EX199)))</f>
        <v>6.0796772806267756E-3</v>
      </c>
      <c r="FQ199">
        <f t="array" ref="FQ199:FQ201">MMULT(FM199:FO201,FJ199:FJ201)</f>
        <v>-0.91600942126018881</v>
      </c>
      <c r="FS199" s="28">
        <f>(FD199^2)*(1-COS(RADIANS(EW199)))+(COS(RADIANS(EW199)))</f>
        <v>1</v>
      </c>
      <c r="FT199" s="28">
        <f>(FD199*FD200)*(1-COS(RADIANS(EW199)))-FD201*(SIN(RADIANS(EW199)))</f>
        <v>0</v>
      </c>
      <c r="FU199" s="28">
        <f>(FD199*FD201)*(1-COS(RADIANS(EW199)))+FD200*(SIN(RADIANS(EW199)))</f>
        <v>0</v>
      </c>
      <c r="FW199" s="61">
        <f t="array" ref="FW199:FW201">MMULT(FS199:FU201,GG199:GG201)</f>
        <v>0.40111068009557821</v>
      </c>
      <c r="FX199" s="13">
        <f>BX200</f>
        <v>177.5</v>
      </c>
      <c r="FY199" s="17">
        <v>1</v>
      </c>
      <c r="FZ199">
        <v>0</v>
      </c>
      <c r="GB199" s="73">
        <f>(FD199^2)*(1-COS(RADIANS(EY199-45)))+(COS(RADIANS(EY199-45)))</f>
        <v>0.40136064553561007</v>
      </c>
      <c r="GC199" s="73">
        <f>(FD199*FD200)*(1-COS(RADIANS(EY199-45)))-FD201*(SIN(RADIANS(EY199-45)))</f>
        <v>-0.91592010143638536</v>
      </c>
      <c r="GD199" s="73">
        <f>(FD199*FD201)*(1-COS(RADIANS(EY199-45)))+FD200*(SIN(RADIANS(EY199-45)))</f>
        <v>0</v>
      </c>
      <c r="GE199" s="10"/>
      <c r="GF199">
        <f t="array" ref="GF199:GF201">MMULT(GB199:GD201,FC199:FC201)</f>
        <v>0.40136064553561007</v>
      </c>
      <c r="GG199" s="1">
        <f t="array" ref="GG199:GG201">MMULT(FM199:FO201,GF199:GF201)</f>
        <v>0.40111068009557821</v>
      </c>
      <c r="GI199">
        <f>FA199+FW199</f>
        <v>-0.51489874116461065</v>
      </c>
      <c r="GJ199">
        <f>GI199/(SQRT(GI199^2+GI200^2+GI201^2))</f>
        <v>-0.36408839150191308</v>
      </c>
      <c r="GL199" t="e">
        <f>CH200+DC199</f>
        <v>#VALUE!</v>
      </c>
      <c r="GM199" t="e">
        <f>GL199/(SQRT(GL199^2+GL200^2+GL201^2))</f>
        <v>#VALUE!</v>
      </c>
      <c r="GO199" s="27">
        <f>FA200*FW201-FA201*FW200</f>
        <v>-6.0796772806267808E-3</v>
      </c>
    </row>
    <row r="200" spans="1:197" x14ac:dyDescent="0.2">
      <c r="A200" s="17">
        <f t="shared" si="299"/>
        <v>80</v>
      </c>
      <c r="B200" s="17">
        <f t="shared" si="299"/>
        <v>40</v>
      </c>
      <c r="C200" s="17">
        <f t="shared" si="299"/>
        <v>215.7</v>
      </c>
      <c r="D200" t="s">
        <v>10</v>
      </c>
      <c r="E200" s="5">
        <f t="shared" si="311"/>
        <v>0.11066723599129373</v>
      </c>
      <c r="F200" s="6">
        <f t="shared" si="311"/>
        <v>-0.26779185030886593</v>
      </c>
      <c r="G200" s="7">
        <f t="shared" si="312"/>
        <v>-3.2649115887333775E-2</v>
      </c>
      <c r="H200" s="8">
        <f t="shared" si="313"/>
        <v>-8.0809397508405031E-2</v>
      </c>
      <c r="J200" s="10"/>
      <c r="P200" s="1"/>
      <c r="Z200" s="10"/>
      <c r="AA200" s="10"/>
      <c r="AB200" s="10"/>
      <c r="AC200" s="10"/>
      <c r="AD200" s="10"/>
      <c r="AE200" s="10"/>
      <c r="AF200" s="10"/>
      <c r="AG200" s="10"/>
      <c r="AH200" s="10"/>
      <c r="AW200" s="1"/>
      <c r="BV200" s="17">
        <f t="shared" si="306"/>
        <v>20</v>
      </c>
      <c r="BW200" s="17">
        <f t="shared" si="306"/>
        <v>30</v>
      </c>
      <c r="BX200" s="17">
        <f t="shared" si="306"/>
        <v>177.5</v>
      </c>
      <c r="BY200" t="s">
        <v>8</v>
      </c>
      <c r="BZ200" s="5">
        <f t="shared" ref="BZ200:CA202" si="315">BZ285</f>
        <v>0.93180266183863136</v>
      </c>
      <c r="CA200" s="6">
        <f t="shared" si="315"/>
        <v>-0.87956522186239505</v>
      </c>
      <c r="CB200" s="7">
        <f>CY199</f>
        <v>-0.90886956197317659</v>
      </c>
      <c r="CC200" s="8">
        <f>DU199</f>
        <v>0.41703615771639013</v>
      </c>
      <c r="CE200" s="9">
        <f>((SUMPRODUCT(CB200:CB202,BZ200:BZ202))*(SUMPRODUCT(CB200:(CB202),CA200:CA202)))-((SUMPRODUCT(CC200:CC202,BZ200:BZ202))*(SUMPRODUCT(CC200:CC202,CA200:CA202)))</f>
        <v>-7.9980450040650908E-10</v>
      </c>
      <c r="CG200">
        <v>1</v>
      </c>
      <c r="CH200" t="s">
        <v>161</v>
      </c>
      <c r="CI200" s="67"/>
      <c r="CJ200" s="1" t="s">
        <v>8</v>
      </c>
      <c r="CK200" s="5">
        <f t="shared" ref="CK200:CL202" si="316">BZ200</f>
        <v>0.93180266183863136</v>
      </c>
      <c r="CL200" s="6">
        <f t="shared" si="316"/>
        <v>-0.87956522186239505</v>
      </c>
      <c r="CM200" s="7">
        <f>FA199</f>
        <v>-0.91600942126018881</v>
      </c>
      <c r="CN200" s="8">
        <f>FW199</f>
        <v>0.40111068009557821</v>
      </c>
      <c r="CO200" s="10"/>
      <c r="CP200">
        <f t="shared" si="314"/>
        <v>0.3492962422733713</v>
      </c>
      <c r="CQ200">
        <f t="shared" si="314"/>
        <v>-0.34518112468713447</v>
      </c>
      <c r="CR200">
        <f>CJ203</f>
        <v>0</v>
      </c>
      <c r="CS200">
        <f>CM203</f>
        <v>0</v>
      </c>
      <c r="CW200" s="28"/>
      <c r="CX200" s="1"/>
      <c r="CY200" s="61">
        <v>0.41594500115883881</v>
      </c>
      <c r="CZ200" s="13"/>
      <c r="DA200" s="17">
        <v>0</v>
      </c>
      <c r="DB200">
        <v>0</v>
      </c>
      <c r="DD200" s="73">
        <f>(DB199*DB200)*(1-COS(RADIANS(CW199+45)))+DB201*(SIN(RADIANS(CW199+45)))</f>
        <v>0.41728452623960671</v>
      </c>
      <c r="DE200" s="73">
        <f>(DB200^2)*(1-COS(RADIANS(CW199+45)))+(COS(RADIANS(CW199+45)))</f>
        <v>-0.90877589325476005</v>
      </c>
      <c r="DF200" s="73">
        <f>(DB200*DB201)*(1-COS(RADIANS(CW199+45)))-DB199*(SIN(RADIANS(CW199+45)))</f>
        <v>0</v>
      </c>
      <c r="DG200" s="10"/>
      <c r="DH200">
        <v>0.41728452623960671</v>
      </c>
      <c r="DI200" s="23">
        <f>SIN(RADIANS('[1]Biaxial Input'!$F$21))*(COS(RADIANS(0)))</f>
        <v>6.9756473744125524E-2</v>
      </c>
      <c r="DK200" s="30">
        <f>(DI199*DI200)*(1-COS(RADIANS(CV199)))+DI201*(SIN(RADIANS(CV199)))</f>
        <v>-2.6479783333051429E-4</v>
      </c>
      <c r="DL200" s="30">
        <f>(DI200^2)*(1-COS(RADIANS(CV199)))+(COS(RADIANS(CV199)))</f>
        <v>0.99621321456003986</v>
      </c>
      <c r="DM200" s="30">
        <f>(DI200*DI201)*(1-COS(RADIANS(CV199)))-DI199*(SIN(RADIANS(CV199)))</f>
        <v>8.694343573875718E-2</v>
      </c>
      <c r="DO200">
        <v>0.41594500115883881</v>
      </c>
      <c r="DQ200" s="28">
        <f>(DB199*DB200)*(1-COS(RADIANS(CU199)))+DB201*(SIN(RADIANS(CU199)))</f>
        <v>0</v>
      </c>
      <c r="DR200" s="28">
        <f>(DB200^2)*(1-COS(RADIANS(CU199)))+(COS(RADIANS(CU199)))</f>
        <v>1</v>
      </c>
      <c r="DS200" s="28">
        <f>(DB200*DB201)*(1-COS(RADIANS(CU199)))-DB199*(SIN(RADIANS(CU199)))</f>
        <v>0</v>
      </c>
      <c r="DU200" s="61">
        <v>0.90522405789556548</v>
      </c>
      <c r="DV200" s="13">
        <f t="shared" ref="DV200:DV201" si="317">H201</f>
        <v>0</v>
      </c>
      <c r="DW200" s="17">
        <v>0</v>
      </c>
      <c r="DX200">
        <v>0</v>
      </c>
      <c r="DZ200" s="73">
        <f>(DB199*DB200)*(1-COS(RADIANS(CW199-45)))+DB201*(SIN(RADIANS(CW199-45)))</f>
        <v>0.90877589325475994</v>
      </c>
      <c r="EA200" s="73">
        <f>(DB200^2)*(1-COS(RADIANS(CW199-45)))+(COS(RADIANS(CW199-45)))</f>
        <v>0.41728452623960682</v>
      </c>
      <c r="EB200" s="73">
        <f>(DB200*DB201)*(1-COS(RADIANS(CW199-45)))-DB199*(SIN(RADIANS(CW199-45)))</f>
        <v>0</v>
      </c>
      <c r="EC200" s="10"/>
      <c r="ED200">
        <v>0.90877589325475994</v>
      </c>
      <c r="EE200" s="1">
        <v>0.90522405789556548</v>
      </c>
      <c r="EG200">
        <f>CY200+DU200</f>
        <v>1.3211690590544043</v>
      </c>
      <c r="EH200">
        <f>EG200/(SQRT(EG199^2+EG200^2+EG201^2))</f>
        <v>0.93420760075121967</v>
      </c>
      <c r="EJ200">
        <f>Q200+AM200</f>
        <v>0</v>
      </c>
      <c r="EK200">
        <f>EJ200/(SQRT(EJ199^2+EJ200^2+EJ201^2))</f>
        <v>0</v>
      </c>
      <c r="EM200" s="23">
        <f>CY201*DU199-CY199*DU201</f>
        <v>-8.694343573875718E-2</v>
      </c>
      <c r="EP200" s="9">
        <f>((SUMPRODUCT(CM200:CM202,BZ200:BZ202))*(SUMPRODUCT(CM200:CM202,CA200:CA202)))-((SUMPRODUCT(CN200:CN202,BZ200:BZ202))*(SUMPRODUCT(CN200:CN202,CA200:CA202)))</f>
        <v>-3.2475516251221193E-2</v>
      </c>
      <c r="EY200" s="28"/>
      <c r="EZ200" s="10"/>
      <c r="FA200" s="61">
        <v>0.40008331254528717</v>
      </c>
      <c r="FB200" s="13">
        <f>BW201</f>
        <v>35</v>
      </c>
      <c r="FC200" s="17">
        <v>0</v>
      </c>
      <c r="FD200">
        <v>0</v>
      </c>
      <c r="FF200" s="73">
        <f>(FD199*FD200)*(1-COS(RADIANS(EY199+45)))+FD201*(SIN(RADIANS(EY199+45)))</f>
        <v>0.40136064553561018</v>
      </c>
      <c r="FG200" s="73">
        <f>(FD200^2)*(1-COS(RADIANS(EY199+45)))+(COS(RADIANS(EY199+45)))</f>
        <v>-0.91592010143638525</v>
      </c>
      <c r="FH200" s="73">
        <f>(FD200*FD201)*(1-COS(RADIANS(EY199+45)))-FD199*(SIN(RADIANS(EY199+45)))</f>
        <v>0</v>
      </c>
      <c r="FI200" s="10"/>
      <c r="FJ200">
        <v>0.40136064553561018</v>
      </c>
      <c r="FK200" s="23">
        <f>SIN(RADIANS(176))*(COS(RADIANS(0)))</f>
        <v>6.9756473744125524E-2</v>
      </c>
      <c r="FM200" s="30">
        <f>(FK199*FK200)*(1-COS(RADIANS(EX199)))+FK201*(SIN(RADIANS(EX199)))</f>
        <v>-2.6479783333051429E-4</v>
      </c>
      <c r="FN200" s="30">
        <f>(FK200^2)*(1-COS(RADIANS(EX199)))+(COS(RADIANS(EX199)))</f>
        <v>0.99621321456003986</v>
      </c>
      <c r="FO200" s="30">
        <f>(FK200*FK201)*(1-COS(RADIANS(EX199)))-FK199*(SIN(RADIANS(EX199)))</f>
        <v>8.694343573875718E-2</v>
      </c>
      <c r="FQ200">
        <v>0.40008331254528717</v>
      </c>
      <c r="FS200" s="28">
        <f>(FD199*FD200)*(1-COS(RADIANS(EW199)))+FD201*(SIN(RADIANS(EW199)))</f>
        <v>0</v>
      </c>
      <c r="FT200" s="28">
        <f>(FD200^2)*(1-COS(RADIANS(EW199)))+(COS(RADIANS(EW199)))</f>
        <v>1</v>
      </c>
      <c r="FU200" s="28">
        <f>(FD200*FD201)*(1-COS(RADIANS(EW199)))-FD199*(SIN(RADIANS(EW199)))</f>
        <v>0</v>
      </c>
      <c r="FW200" s="61">
        <v>0.91234542910277727</v>
      </c>
      <c r="FX200" s="13">
        <f>BX201</f>
        <v>250.5</v>
      </c>
      <c r="FY200" s="17">
        <v>0</v>
      </c>
      <c r="FZ200">
        <v>0</v>
      </c>
      <c r="GB200" s="73">
        <f>(FD199*FD200)*(1-COS(RADIANS(EY199-45)))+FD201*(SIN(RADIANS(EY199-45)))</f>
        <v>0.91592010143638536</v>
      </c>
      <c r="GC200" s="73">
        <f>(FD200^2)*(1-COS(RADIANS(EY199-45)))+(COS(RADIANS(EY199-45)))</f>
        <v>0.40136064553561007</v>
      </c>
      <c r="GD200" s="73">
        <f>(FD200*FD201)*(1-COS(RADIANS(EY199-45)))-FD199*(SIN(RADIANS(EY199-45)))</f>
        <v>0</v>
      </c>
      <c r="GE200" s="10"/>
      <c r="GF200">
        <v>0.91592010143638536</v>
      </c>
      <c r="GG200" s="1">
        <v>0.91234542910277727</v>
      </c>
      <c r="GI200">
        <f>FA200+FW200</f>
        <v>1.3124287416480644</v>
      </c>
      <c r="GJ200">
        <f>GI200/(SQRT(GI199^2+GI200^2+GI201^2))</f>
        <v>0.92802726304347372</v>
      </c>
      <c r="GL200">
        <f>CH201+DC200</f>
        <v>-3.2475516251221193E-2</v>
      </c>
      <c r="GM200" t="e">
        <f>GL200/(SQRT(GL199^2+GL200^2+GL201^2))</f>
        <v>#VALUE!</v>
      </c>
      <c r="GO200" s="27">
        <f>FA201*FW199-FA199*FW201</f>
        <v>-8.694343573875718E-2</v>
      </c>
    </row>
    <row r="201" spans="1:197" x14ac:dyDescent="0.2">
      <c r="A201" s="17">
        <f t="shared" si="299"/>
        <v>120</v>
      </c>
      <c r="B201" s="17">
        <f t="shared" si="299"/>
        <v>45</v>
      </c>
      <c r="C201" s="17">
        <f t="shared" si="299"/>
        <v>167.8</v>
      </c>
      <c r="P201" s="1"/>
      <c r="Q201" s="82" t="s">
        <v>148</v>
      </c>
      <c r="R201" s="13"/>
      <c r="T201" s="10"/>
      <c r="U201" s="10"/>
      <c r="V201" s="10"/>
      <c r="W201" s="10"/>
      <c r="X201" s="10"/>
      <c r="Y201" s="10"/>
      <c r="Z201" s="80"/>
      <c r="AA201" s="23" t="s">
        <v>149</v>
      </c>
      <c r="AE201" s="1"/>
      <c r="AG201" s="80"/>
      <c r="AK201" s="13"/>
      <c r="AL201" s="81"/>
      <c r="AM201" s="82" t="s">
        <v>150</v>
      </c>
      <c r="AO201" s="13"/>
      <c r="AP201" s="13"/>
      <c r="AS201" s="1"/>
      <c r="AW201" s="1"/>
      <c r="BV201" s="17">
        <f t="shared" si="306"/>
        <v>40</v>
      </c>
      <c r="BW201" s="17">
        <f t="shared" si="306"/>
        <v>35</v>
      </c>
      <c r="BX201" s="17">
        <f t="shared" si="306"/>
        <v>250.5</v>
      </c>
      <c r="BY201" t="s">
        <v>9</v>
      </c>
      <c r="BZ201" s="5">
        <f t="shared" si="315"/>
        <v>0.3492962422733713</v>
      </c>
      <c r="CA201" s="6">
        <f t="shared" si="315"/>
        <v>-0.34518112468713447</v>
      </c>
      <c r="CB201" s="7">
        <f>CY200</f>
        <v>0.41594500115883881</v>
      </c>
      <c r="CC201" s="8">
        <f>DU200</f>
        <v>0.90522405789556548</v>
      </c>
      <c r="CE201" s="10"/>
      <c r="CH201">
        <f>((SUMPRODUCT(CM200:CM202,CK200:CK202))*(SUMPRODUCT(CM200:CM202,CL200:CL202)))-((SUMPRODUCT(CN200:CN202,CK200:CK202))*(SUMPRODUCT(CN200:CN202,CL200:CL202)))</f>
        <v>-3.2475516251221193E-2</v>
      </c>
      <c r="CI201" s="67"/>
      <c r="CJ201" s="10" t="s">
        <v>9</v>
      </c>
      <c r="CK201" s="5">
        <f t="shared" si="316"/>
        <v>0.3492962422733713</v>
      </c>
      <c r="CL201" s="6">
        <f t="shared" si="316"/>
        <v>-0.34518112468713447</v>
      </c>
      <c r="CM201" s="7">
        <f>FA200</f>
        <v>0.40008331254528717</v>
      </c>
      <c r="CN201" s="8">
        <f>FW200</f>
        <v>0.91234542910277727</v>
      </c>
      <c r="CP201">
        <f t="shared" si="314"/>
        <v>-9.8670839279614439E-2</v>
      </c>
      <c r="CQ201">
        <f t="shared" si="314"/>
        <v>-0.32743703463395935</v>
      </c>
      <c r="CR201">
        <f>CK203</f>
        <v>0</v>
      </c>
      <c r="CS201">
        <f>CN203</f>
        <v>0</v>
      </c>
      <c r="CW201" s="28"/>
      <c r="CX201" s="1"/>
      <c r="CY201" s="61">
        <v>-3.0755086240488713E-2</v>
      </c>
      <c r="CZ201" s="13"/>
      <c r="DA201" s="17">
        <v>0</v>
      </c>
      <c r="DB201">
        <v>1</v>
      </c>
      <c r="DD201" s="73">
        <f>(DB199*DB201)*(1-COS(RADIANS(CW199+45)))-DB200*(SIN(RADIANS(CW199+45)))</f>
        <v>0</v>
      </c>
      <c r="DE201" s="73">
        <f>(DB200*DB201)*(1-COS(RADIANS(CW199+45)))+DB199*(SIN(RADIANS(CW199+45)))</f>
        <v>0</v>
      </c>
      <c r="DF201" s="73">
        <f>(DB201^2)*(1-COS(RADIANS(CW199+45)))+(COS(RADIANS(CW199+45)))</f>
        <v>1</v>
      </c>
      <c r="DG201" s="10"/>
      <c r="DH201">
        <v>0</v>
      </c>
      <c r="DI201" s="23">
        <f>SIN(RADIANS('[1]Biaxial Input'!$F$21))*SIN(RADIANS(0))</f>
        <v>0</v>
      </c>
      <c r="DK201" s="30">
        <f>(DI199*DI201)*(1-COS(RADIANS(CV199)))-DI200*(SIN(RADIANS(CV199)))</f>
        <v>-6.0796772806267756E-3</v>
      </c>
      <c r="DL201" s="30">
        <f>(DI200*DI201)*(1-COS(RADIANS(CV199)))+DI199*(SIN(RADIANS(CV199)))</f>
        <v>-8.694343573875718E-2</v>
      </c>
      <c r="DM201" s="30">
        <f>(DI201^2)*(1-COS(RADIANS(CV199)))+(COS(RADIANS(CV199)))</f>
        <v>0.99619469809174555</v>
      </c>
      <c r="DO201">
        <v>-3.0755086240488713E-2</v>
      </c>
      <c r="DQ201" s="28">
        <f>(DB199*DB201)*(1-COS(RADIANS(CU199)))-DB200*(SIN(RADIANS(CU199)))</f>
        <v>0</v>
      </c>
      <c r="DR201" s="28">
        <f>(DB200*DB201)*(1-COS(RADIANS(CU199)))+DB199*(SIN(RADIANS(CU199)))</f>
        <v>0</v>
      </c>
      <c r="DS201" s="28">
        <f>(DB201^2)*(1-COS(RADIANS(CU199)))+(COS(RADIANS(CU199)))</f>
        <v>1</v>
      </c>
      <c r="DU201" s="61">
        <v>-8.1549053729862916E-2</v>
      </c>
      <c r="DV201" s="13" t="str">
        <f t="shared" si="317"/>
        <v>q</v>
      </c>
      <c r="DW201" s="17">
        <v>0</v>
      </c>
      <c r="DX201">
        <v>1</v>
      </c>
      <c r="DZ201" s="73">
        <f>(DB199*DB199)*(1-COS(RADIANS(CW199-45)))-DB199*(SIN(RADIANS(CW199-45)))</f>
        <v>0</v>
      </c>
      <c r="EA201" s="73">
        <f>(DB200*DB201)*(1-COS(RADIANS(CW199-45)))+DB199*(SIN(RADIANS(CW199-45)))</f>
        <v>0</v>
      </c>
      <c r="EB201" s="73">
        <f>(DB201^2)*(1-COS(RADIANS(CW199-45)))+(COS(RADIANS(CW199-45)))</f>
        <v>1</v>
      </c>
      <c r="EC201" s="10"/>
      <c r="ED201">
        <v>0</v>
      </c>
      <c r="EE201" s="1">
        <v>-8.1549053729862916E-2</v>
      </c>
      <c r="EG201">
        <f>CY201+DU201</f>
        <v>-0.11230413997035163</v>
      </c>
      <c r="EH201">
        <f>EG201/(SQRT(EG199^2+EG200^2+EG201^2))</f>
        <v>-7.9411018928358848E-2</v>
      </c>
      <c r="EJ201">
        <f>Q201+AM201</f>
        <v>0</v>
      </c>
      <c r="EK201">
        <f>EJ201/(SQRT(EJ199^2+EJ200^2+EJ201^2))</f>
        <v>0</v>
      </c>
      <c r="EM201" s="23">
        <f>CY199*DU200-CY200*DU199</f>
        <v>-0.99619469809174555</v>
      </c>
      <c r="ER201">
        <f t="shared" ref="ER201:ES203" si="318">CK200</f>
        <v>0.93180266183863136</v>
      </c>
      <c r="ES201">
        <f t="shared" si="318"/>
        <v>-0.87956522186239505</v>
      </c>
      <c r="ET201" t="e">
        <f>#REF!</f>
        <v>#REF!</v>
      </c>
      <c r="EU201" t="e">
        <f>#REF!</f>
        <v>#REF!</v>
      </c>
      <c r="EY201" s="28"/>
      <c r="EZ201" s="10"/>
      <c r="FA201" s="61">
        <v>-2.9327174861619256E-2</v>
      </c>
      <c r="FB201" s="13">
        <f>BW202</f>
        <v>40</v>
      </c>
      <c r="FC201" s="17">
        <v>0</v>
      </c>
      <c r="FD201">
        <v>1</v>
      </c>
      <c r="FF201" s="73">
        <f>(FD199*FD201)*(1-COS(RADIANS(EY199+45)))-FD200*(SIN(RADIANS(EY199+45)))</f>
        <v>0</v>
      </c>
      <c r="FG201" s="73">
        <f>(FD200*FD201)*(1-COS(RADIANS(EY199+45)))+FD199*(SIN(RADIANS(EY199+45)))</f>
        <v>0</v>
      </c>
      <c r="FH201" s="73">
        <f>(FD201^2)*(1-COS(RADIANS(EY199+45)))+(COS(RADIANS(EY199+45)))</f>
        <v>1</v>
      </c>
      <c r="FI201" s="10"/>
      <c r="FJ201">
        <v>0</v>
      </c>
      <c r="FK201" s="23">
        <f>SIN(RADIANS(176))*SIN(RADIANS(0))</f>
        <v>0</v>
      </c>
      <c r="FM201" s="30">
        <f>(FK199*FK201)*(1-COS(RADIANS(EX199)))-FK200*(SIN(RADIANS(EX199)))</f>
        <v>-6.0796772806267756E-3</v>
      </c>
      <c r="FN201" s="30">
        <f>(FK200*FK201)*(1-COS(RADIANS(EX199)))+FK199*(SIN(RADIANS(EX199)))</f>
        <v>-8.694343573875718E-2</v>
      </c>
      <c r="FO201" s="30">
        <f>(FK201^2)*(1-COS(RADIANS(EX199)))+(COS(RADIANS(EX199)))</f>
        <v>0.99619469809174555</v>
      </c>
      <c r="FQ201">
        <v>-2.9327174861619256E-2</v>
      </c>
      <c r="FS201" s="28">
        <f>(FD199*FD201)*(1-COS(RADIANS(EW199)))-FD200*(SIN(RADIANS(EW199)))</f>
        <v>0</v>
      </c>
      <c r="FT201" s="28">
        <f>(FD200*FD201)*(1-COS(RADIANS(EW199)))+FD199*(SIN(RADIANS(EW199)))</f>
        <v>0</v>
      </c>
      <c r="FU201" s="28">
        <f>(FD201^2)*(1-COS(RADIANS(EW199)))+(COS(RADIANS(EW199)))</f>
        <v>1</v>
      </c>
      <c r="FW201" s="61">
        <v>-8.2073383679070869E-2</v>
      </c>
      <c r="FX201" s="13">
        <f>BX202</f>
        <v>215.7</v>
      </c>
      <c r="FY201" s="17">
        <v>0</v>
      </c>
      <c r="FZ201">
        <v>1</v>
      </c>
      <c r="GB201" s="73">
        <f>(FD199*FD199)*(1-COS(RADIANS(EY199-45)))-FD199*(SIN(RADIANS(EY199-45)))</f>
        <v>0</v>
      </c>
      <c r="GC201" s="73">
        <f>(FD200*FD201)*(1-COS(RADIANS(EY199-45)))+FD199*(SIN(RADIANS(EY199-45)))</f>
        <v>0</v>
      </c>
      <c r="GD201" s="73">
        <f>(FD201^2)*(1-COS(RADIANS(EY199-45)))+(COS(RADIANS(EY199-45)))</f>
        <v>1</v>
      </c>
      <c r="GE201" s="10"/>
      <c r="GF201">
        <v>0</v>
      </c>
      <c r="GG201" s="1">
        <v>-8.2073383679070869E-2</v>
      </c>
      <c r="GI201">
        <f>FA201+FW201</f>
        <v>-0.11140055854069013</v>
      </c>
      <c r="GJ201">
        <f>GI201/(SQRT(GI199^2+GI200^2+GI201^2))</f>
        <v>-7.8772090372090944E-2</v>
      </c>
      <c r="GL201" t="e">
        <f>#REF!+DC201</f>
        <v>#REF!</v>
      </c>
      <c r="GM201" t="e">
        <f>GL201/(SQRT(GL199^2+GL200^2+GL201^2))</f>
        <v>#REF!</v>
      </c>
      <c r="GO201" s="27">
        <f>FA199*FW200-FA200*FW199</f>
        <v>-0.99619469809174555</v>
      </c>
    </row>
    <row r="202" spans="1:197" x14ac:dyDescent="0.2">
      <c r="A202" s="17">
        <f t="shared" si="299"/>
        <v>90</v>
      </c>
      <c r="B202" s="17">
        <f t="shared" si="299"/>
        <v>50</v>
      </c>
      <c r="C202" s="17">
        <f t="shared" si="299"/>
        <v>209.4</v>
      </c>
      <c r="E202" s="5" t="s">
        <v>4</v>
      </c>
      <c r="F202" s="6" t="s">
        <v>5</v>
      </c>
      <c r="G202" s="7" t="s">
        <v>6</v>
      </c>
      <c r="H202" s="8" t="s">
        <v>1</v>
      </c>
      <c r="I202">
        <v>3</v>
      </c>
      <c r="J202" s="9" t="s">
        <v>7</v>
      </c>
      <c r="K202">
        <v>3</v>
      </c>
      <c r="M202" s="17">
        <f>A194</f>
        <v>85</v>
      </c>
      <c r="N202" s="17">
        <f>B194</f>
        <v>10</v>
      </c>
      <c r="O202" s="17">
        <f>C194</f>
        <v>114.6</v>
      </c>
      <c r="P202" s="1"/>
      <c r="Q202" s="61">
        <f t="array" ref="Q202:Q204">MMULT(AI202:AK204,AG202:AG204)</f>
        <v>-0.42469854190187173</v>
      </c>
      <c r="R202" s="13"/>
      <c r="S202" s="17">
        <v>1</v>
      </c>
      <c r="T202">
        <v>0</v>
      </c>
      <c r="V202" s="73">
        <f>(T202^2)*(1-COS(RADIANS(O202+45)))+(COS(RADIANS(O202+45)))</f>
        <v>-0.93728198949189145</v>
      </c>
      <c r="W202" s="73">
        <f>(T202*T203)*(1-COS(RADIANS(O202+45)))-T204*(SIN(RADIANS(O202+45)))</f>
        <v>-0.34857204732181535</v>
      </c>
      <c r="X202" s="73">
        <f>(T202*T204)*(1-COS(RADIANS(O202+45)))+T203*(SIN(RADIANS(O202+45)))</f>
        <v>0</v>
      </c>
      <c r="Y202" s="10"/>
      <c r="Z202">
        <f t="array" ref="Z202:Z204">MMULT(V202:X204,S202:S204)</f>
        <v>-0.93728198949189145</v>
      </c>
      <c r="AA202" s="23">
        <f>COS(RADIANS('[1]Biaxial Input'!$F$21))</f>
        <v>-0.9975640502598242</v>
      </c>
      <c r="AC202" s="30">
        <f>(AA202^2)*(1-COS(RADIANS(N202)))+(COS(RADIANS(N202)))</f>
        <v>0.99992607504832687</v>
      </c>
      <c r="AD202" s="30">
        <f>(AA202*AA203)*(1-COS(RADIANS(N202)))-AA204*(SIN(RADIANS(N202)))</f>
        <v>-1.0571760619211149E-3</v>
      </c>
      <c r="AE202" s="30">
        <f>(AA202*AA204)*(1-COS(RADIANS(N202)))+AA203*(SIN(RADIANS(N202)))</f>
        <v>1.2113084546138469E-2</v>
      </c>
      <c r="AG202">
        <f t="array" ref="AG202:AG204">MMULT(AC202:AE204,Z202:Z204)</f>
        <v>-0.93758120299039771</v>
      </c>
      <c r="AI202" s="28">
        <f>(T202^2)*(1-COS(RADIANS(M202)))+(COS(RADIANS(M202)))</f>
        <v>8.7155742747658138E-2</v>
      </c>
      <c r="AJ202" s="28">
        <f>(T202*T203)*(1-COS(RADIANS(M202)))-T204*(SIN(RADIANS(M202)))</f>
        <v>-0.99619469809174555</v>
      </c>
      <c r="AK202" s="28">
        <f>(T202*T204)*(1-COS(RADIANS(M202)))+T203*(SIN(RADIANS(M202)))</f>
        <v>0</v>
      </c>
      <c r="AM202" s="61">
        <f t="array" ref="AM202:AM204">MMULT(AI202:AK204,AW202:AW204)</f>
        <v>-0.888940589807519</v>
      </c>
      <c r="AN202" s="13"/>
      <c r="AO202" s="17">
        <v>1</v>
      </c>
      <c r="AP202">
        <v>0</v>
      </c>
      <c r="AR202" s="73">
        <f>(T202^2)*(1-COS(RADIANS(O202-45)))+(COS(RADIANS(O202-45)))</f>
        <v>0.34857204732181529</v>
      </c>
      <c r="AS202" s="73">
        <f>(T202*T203)*(1-COS(RADIANS(O202-45)))-T204*(SIN(RADIANS(O202-45)))</f>
        <v>-0.93728198949189145</v>
      </c>
      <c r="AT202" s="73">
        <f>(T202*T204)*(1-COS(RADIANS(O202-45)))+T203*(SIN(RADIANS(O202-45)))</f>
        <v>0</v>
      </c>
      <c r="AU202" s="10"/>
      <c r="AV202">
        <f t="array" ref="AV202:AV204">MMULT(AR202:AT204,S202:S204)</f>
        <v>0.34857204732181529</v>
      </c>
      <c r="AW202" s="1">
        <f t="array" ref="AW202:AW204">MMULT(AC202:AE204,AV202:AV204)</f>
        <v>0.34755540706750182</v>
      </c>
      <c r="BV202" s="17">
        <f t="shared" si="306"/>
        <v>80</v>
      </c>
      <c r="BW202" s="17">
        <f t="shared" si="306"/>
        <v>40</v>
      </c>
      <c r="BX202" s="17">
        <f t="shared" si="306"/>
        <v>215.7</v>
      </c>
      <c r="BY202" t="s">
        <v>10</v>
      </c>
      <c r="BZ202" s="5">
        <f t="shared" si="315"/>
        <v>-9.8670839279614439E-2</v>
      </c>
      <c r="CA202" s="6">
        <f t="shared" si="315"/>
        <v>-0.32743703463395935</v>
      </c>
      <c r="CB202" s="7">
        <f>CY201</f>
        <v>-3.0755086240488713E-2</v>
      </c>
      <c r="CC202" s="8">
        <f>DU201</f>
        <v>-8.1549053729862916E-2</v>
      </c>
      <c r="CE202" s="10"/>
      <c r="CG202" s="10" t="s">
        <v>160</v>
      </c>
      <c r="CH202" s="10">
        <f>-CH199*((EY199-CW199)/(CH201-CE200))</f>
        <v>110.33673337994128</v>
      </c>
      <c r="CI202" s="67"/>
      <c r="CJ202" s="10" t="s">
        <v>10</v>
      </c>
      <c r="CK202" s="5">
        <f t="shared" si="316"/>
        <v>-9.8670839279614439E-2</v>
      </c>
      <c r="CL202" s="6">
        <f t="shared" si="316"/>
        <v>-0.32743703463395935</v>
      </c>
      <c r="CM202" s="7">
        <f>FA201</f>
        <v>-2.9327174861619256E-2</v>
      </c>
      <c r="CN202" s="8">
        <f>FW201</f>
        <v>-8.2073383679070869E-2</v>
      </c>
      <c r="CW202" s="28"/>
      <c r="CX202" s="1"/>
      <c r="DH202" s="10"/>
      <c r="DI202" s="10"/>
      <c r="DJ202" s="10"/>
      <c r="DK202" s="10"/>
      <c r="DL202" s="10"/>
      <c r="DM202" s="10"/>
      <c r="DN202" s="10"/>
      <c r="DO202" s="10"/>
      <c r="DP202" s="10"/>
      <c r="EE202" s="1"/>
      <c r="EI202" s="64">
        <f>(DEGREES(ACOS((EH199*EK199+EH200*EK200+EH201*EK201)/((SQRT(EH199^2+EH200^2+EH201^2))*(SQRT(EK199^2+EK200^2+EK201^2))))))</f>
        <v>69.648487308483183</v>
      </c>
      <c r="ER202">
        <f t="shared" si="318"/>
        <v>0.3492962422733713</v>
      </c>
      <c r="ES202">
        <f t="shared" si="318"/>
        <v>-0.34518112468713447</v>
      </c>
      <c r="ET202" t="e">
        <f>#REF!</f>
        <v>#REF!</v>
      </c>
      <c r="EU202" t="e">
        <f>#REF!</f>
        <v>#REF!</v>
      </c>
      <c r="EY202" s="28"/>
      <c r="EZ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GG202" s="1"/>
      <c r="GK202" s="64" t="e">
        <f>(DEGREES(ACOS((GJ199*GM199+GJ200*GM200+GJ201*GM201)/((SQRT(GJ199^2+GJ200^2+GJ201^2))*(SQRT(GM199^2+GM200^2+GM201^2))))))</f>
        <v>#VALUE!</v>
      </c>
    </row>
    <row r="203" spans="1:197" x14ac:dyDescent="0.2">
      <c r="A203" s="17">
        <f t="shared" si="299"/>
        <v>70</v>
      </c>
      <c r="B203" s="17">
        <f t="shared" si="299"/>
        <v>-5</v>
      </c>
      <c r="C203" s="17">
        <f t="shared" si="299"/>
        <v>220.3</v>
      </c>
      <c r="D203" t="s">
        <v>8</v>
      </c>
      <c r="E203" s="5">
        <f t="shared" ref="E203:F205" si="319">E198</f>
        <v>0.99385745308804063</v>
      </c>
      <c r="F203" s="6">
        <f t="shared" si="319"/>
        <v>-0.75159383056268236</v>
      </c>
      <c r="G203" s="7">
        <f>Q202</f>
        <v>-0.42469854190187173</v>
      </c>
      <c r="H203" s="8">
        <f>AM202</f>
        <v>-0.888940589807519</v>
      </c>
      <c r="J203" s="9">
        <f>((SUMPRODUCT(G203:G205,E203:E205))*(SUMPRODUCT(G203:(G205),F203:F205)))-((SUMPRODUCT(H203:H205,E203:E205))*(SUMPRODUCT(H203:H205,F203:F205)))</f>
        <v>3.5450610015608841E-2</v>
      </c>
      <c r="P203" s="1"/>
      <c r="Q203" s="61">
        <v>-0.90400630303711393</v>
      </c>
      <c r="S203" s="17">
        <v>0</v>
      </c>
      <c r="T203">
        <v>0</v>
      </c>
      <c r="V203" s="73">
        <f>(T202*T203)*(1-COS(RADIANS(O202+45)))+T204*(SIN(RADIANS(O202+45)))</f>
        <v>0.34857204732181535</v>
      </c>
      <c r="W203" s="73">
        <f>(T203^2)*(1-COS(RADIANS(O202+45)))+(COS(RADIANS(O202+45)))</f>
        <v>-0.93728198949189145</v>
      </c>
      <c r="X203" s="73">
        <f>(T203*T204)*(1-COS(RADIANS(O202+45)))-T202*(SIN(RADIANS(O202+45)))</f>
        <v>0</v>
      </c>
      <c r="Y203" s="10"/>
      <c r="Z203">
        <v>0.34857204732181535</v>
      </c>
      <c r="AA203" s="23">
        <f>SIN(RADIANS('[1]Biaxial Input'!$F$21))*(COS(RADIANS(0)))</f>
        <v>6.9756473744125524E-2</v>
      </c>
      <c r="AC203" s="30">
        <f>(AA202*AA203)*(1-COS(RADIANS(N202)))+AA204*(SIN(RADIANS(N202)))</f>
        <v>-1.0571760619211149E-3</v>
      </c>
      <c r="AD203" s="30">
        <f>(AA203^2)*(1-COS(RADIANS(N202)))+(COS(RADIANS(N202)))</f>
        <v>0.98488167796388115</v>
      </c>
      <c r="AE203" s="30">
        <f>(AA203*AA204)*(1-COS(RADIANS(N202)))-AA202*(SIN(RADIANS(N202)))</f>
        <v>0.17322517943366056</v>
      </c>
      <c r="AG203">
        <v>0.34429309494017546</v>
      </c>
      <c r="AI203" s="28">
        <f>(T202*T203)*(1-COS(RADIANS(M202)))+T204*(SIN(RADIANS(M202)))</f>
        <v>0.99619469809174555</v>
      </c>
      <c r="AJ203" s="28">
        <f>(T203^2)*(1-COS(RADIANS(M202)))+(COS(RADIANS(M202)))</f>
        <v>8.7155742747658138E-2</v>
      </c>
      <c r="AK203" s="28">
        <f>(T203*T204)*(1-COS(RADIANS(M202)))-T202*(SIN(RADIANS(M202)))</f>
        <v>0</v>
      </c>
      <c r="AM203" s="61">
        <v>0.42665523641601805</v>
      </c>
      <c r="AO203" s="17">
        <v>0</v>
      </c>
      <c r="AP203">
        <v>0</v>
      </c>
      <c r="AR203" s="73">
        <f>(T202*T203)*(1-COS(RADIANS(O202-45)))+T204*(SIN(RADIANS(O202-45)))</f>
        <v>0.93728198949189145</v>
      </c>
      <c r="AS203" s="73">
        <f>(T203^2)*(1-COS(RADIANS(O202-45)))+(COS(RADIANS(O202-45)))</f>
        <v>0.34857204732181529</v>
      </c>
      <c r="AT203" s="73">
        <f>(T203*T204)*(1-COS(RADIANS(O202-45)))-T202*(SIN(RADIANS(O202-45)))</f>
        <v>0</v>
      </c>
      <c r="AU203" s="10"/>
      <c r="AV203">
        <v>0.93728198949189145</v>
      </c>
      <c r="AW203" s="1">
        <v>0.92274335651181538</v>
      </c>
      <c r="BV203" s="17">
        <f t="shared" si="306"/>
        <v>120</v>
      </c>
      <c r="BW203" s="17">
        <f t="shared" si="306"/>
        <v>45</v>
      </c>
      <c r="BX203" s="17">
        <f t="shared" si="306"/>
        <v>167.8</v>
      </c>
      <c r="CS203" s="15"/>
      <c r="CW203" s="28"/>
      <c r="CX203" s="1"/>
      <c r="CY203" s="82" t="s">
        <v>148</v>
      </c>
      <c r="CZ203" s="13"/>
      <c r="DB203" s="10"/>
      <c r="DC203" s="10"/>
      <c r="DD203" s="10"/>
      <c r="DE203" s="10"/>
      <c r="DF203" s="10"/>
      <c r="DG203" s="10"/>
      <c r="DH203" s="80"/>
      <c r="DI203" s="23" t="s">
        <v>149</v>
      </c>
      <c r="DM203" s="1"/>
      <c r="DO203" s="80"/>
      <c r="DS203" s="13"/>
      <c r="DT203" s="81"/>
      <c r="DU203" s="82" t="s">
        <v>150</v>
      </c>
      <c r="DW203" s="13"/>
      <c r="DX203" s="13"/>
      <c r="EA203" s="1"/>
      <c r="EE203" s="1"/>
      <c r="ER203">
        <f t="shared" si="318"/>
        <v>-9.8670839279614439E-2</v>
      </c>
      <c r="ES203">
        <f t="shared" si="318"/>
        <v>-0.32743703463395935</v>
      </c>
      <c r="ET203" t="e">
        <f>#REF!</f>
        <v>#REF!</v>
      </c>
      <c r="EU203" t="e">
        <f>#REF!</f>
        <v>#REF!</v>
      </c>
      <c r="EY203" s="28"/>
      <c r="EZ203" s="10"/>
      <c r="FA203" s="82" t="s">
        <v>148</v>
      </c>
      <c r="FB203" s="13"/>
      <c r="FD203" s="10"/>
      <c r="FE203" s="10"/>
      <c r="FF203" s="10"/>
      <c r="FG203" s="10"/>
      <c r="FH203" s="10"/>
      <c r="FI203" s="10"/>
      <c r="FJ203" s="80"/>
      <c r="FK203" s="23" t="s">
        <v>149</v>
      </c>
      <c r="FO203" s="1"/>
      <c r="FQ203" s="80"/>
      <c r="FU203" s="13"/>
      <c r="FV203" s="81"/>
      <c r="FW203" s="82" t="s">
        <v>150</v>
      </c>
      <c r="FY203" s="13"/>
      <c r="FZ203" s="13"/>
      <c r="GC203" s="1"/>
      <c r="GG203" s="1"/>
      <c r="GK203" s="13"/>
    </row>
    <row r="204" spans="1:197" x14ac:dyDescent="0.2">
      <c r="A204" s="17">
        <f t="shared" si="299"/>
        <v>30</v>
      </c>
      <c r="B204" s="17">
        <f t="shared" si="299"/>
        <v>-10</v>
      </c>
      <c r="C204" s="17">
        <f t="shared" si="299"/>
        <v>261.8</v>
      </c>
      <c r="D204" t="s">
        <v>9</v>
      </c>
      <c r="E204" s="5">
        <f t="shared" si="319"/>
        <v>3.5471030488026426E-4</v>
      </c>
      <c r="F204" s="6">
        <f t="shared" si="319"/>
        <v>-0.6028218963908557</v>
      </c>
      <c r="G204" s="7">
        <f t="shared" ref="G204:G205" si="320">Q203</f>
        <v>-0.90400630303711393</v>
      </c>
      <c r="H204" s="8">
        <f t="shared" ref="H204:H205" si="321">AM203</f>
        <v>0.42665523641601805</v>
      </c>
      <c r="J204" s="10"/>
      <c r="P204" s="1"/>
      <c r="Q204" s="61">
        <v>-4.9028079460591734E-2</v>
      </c>
      <c r="S204" s="17">
        <v>0</v>
      </c>
      <c r="T204">
        <v>1</v>
      </c>
      <c r="V204" s="73">
        <f>(T202*T204)*(1-COS(RADIANS(O202+45)))-T203*(SIN(RADIANS(O202+45)))</f>
        <v>0</v>
      </c>
      <c r="W204" s="73">
        <f>(T203*T204)*(1-COS(RADIANS(O202+45)))+T202*(SIN(RADIANS(O202+45)))</f>
        <v>0</v>
      </c>
      <c r="X204" s="73">
        <f>(T204^2)*(1-COS(RADIANS(O202+45)))+(COS(RADIANS(O202+45)))</f>
        <v>1</v>
      </c>
      <c r="Y204" s="10"/>
      <c r="Z204">
        <v>0</v>
      </c>
      <c r="AA204" s="23">
        <f>SIN(RADIANS('[1]Biaxial Input'!$F$21))*SIN(RADIANS(0))</f>
        <v>0</v>
      </c>
      <c r="AC204" s="30">
        <f>(AA202*AA204)*(1-COS(RADIANS(N202)))-AA203*(SIN(RADIANS(N202)))</f>
        <v>-1.2113084546138469E-2</v>
      </c>
      <c r="AD204" s="30">
        <f>(AA203*AA204)*(1-COS(RADIANS(N202)))+AA202*(SIN(RADIANS(N202)))</f>
        <v>-0.17322517943366056</v>
      </c>
      <c r="AE204" s="30">
        <f>(AA204^2)*(1-COS(RADIANS(N202)))+(COS(RADIANS(N202)))</f>
        <v>0.98480775301220802</v>
      </c>
      <c r="AG204">
        <v>-4.9028079460591734E-2</v>
      </c>
      <c r="AI204" s="28">
        <f>(T202*T204)*(1-COS(RADIANS(M202)))-T203*(SIN(RADIANS(M202)))</f>
        <v>0</v>
      </c>
      <c r="AJ204" s="28">
        <f>(T203*T204)*(1-COS(RADIANS(M202)))+T202*(SIN(RADIANS(M202)))</f>
        <v>0</v>
      </c>
      <c r="AK204" s="28">
        <f>(T204^2)*(1-COS(RADIANS(M202)))+(COS(RADIANS(M202)))</f>
        <v>1</v>
      </c>
      <c r="AM204" s="61">
        <v>-0.16658312348930099</v>
      </c>
      <c r="AO204" s="17">
        <v>0</v>
      </c>
      <c r="AP204">
        <v>1</v>
      </c>
      <c r="AR204" s="73">
        <f>(T202*T202)*(1-COS(RADIANS(O202-45)))-T202*(SIN(RADIANS(O202-45)))</f>
        <v>0</v>
      </c>
      <c r="AS204" s="73">
        <f>(T203*T204)*(1-COS(RADIANS(O202-45)))+T202*(SIN(RADIANS(O202-45)))</f>
        <v>0</v>
      </c>
      <c r="AT204" s="73">
        <f>(T204^2)*(1-COS(RADIANS(O202-45)))+(COS(RADIANS(O202-45)))</f>
        <v>1</v>
      </c>
      <c r="AU204" s="10"/>
      <c r="AV204">
        <v>0</v>
      </c>
      <c r="AW204" s="1">
        <v>-0.16658312348930099</v>
      </c>
      <c r="BV204" s="17">
        <f t="shared" si="306"/>
        <v>90</v>
      </c>
      <c r="BW204" s="17">
        <f t="shared" si="306"/>
        <v>50</v>
      </c>
      <c r="BX204" s="17">
        <f t="shared" si="306"/>
        <v>209.4</v>
      </c>
      <c r="BZ204" s="5" t="s">
        <v>4</v>
      </c>
      <c r="CA204" s="6" t="s">
        <v>5</v>
      </c>
      <c r="CB204" s="7" t="s">
        <v>6</v>
      </c>
      <c r="CC204" s="8" t="s">
        <v>1</v>
      </c>
      <c r="CD204">
        <v>3</v>
      </c>
      <c r="CE204" s="9" t="s">
        <v>7</v>
      </c>
      <c r="CG204" s="90" t="s">
        <v>157</v>
      </c>
      <c r="CH204" s="61">
        <f>CE205-((CH206-CE205)/(EY204-CW204))*CW204</f>
        <v>-3.8500870402060516</v>
      </c>
      <c r="CI204" s="10"/>
      <c r="CK204" s="5" t="s">
        <v>4</v>
      </c>
      <c r="CL204" s="6" t="s">
        <v>5</v>
      </c>
      <c r="CM204" s="7" t="s">
        <v>6</v>
      </c>
      <c r="CN204" s="8" t="s">
        <v>1</v>
      </c>
      <c r="CO204" s="10"/>
      <c r="CP204">
        <f t="shared" ref="CP204:CQ206" si="322">BZ205</f>
        <v>0.93180266183863136</v>
      </c>
      <c r="CQ204">
        <f t="shared" si="322"/>
        <v>-0.87956522186239505</v>
      </c>
      <c r="CR204">
        <f>CI208</f>
        <v>0</v>
      </c>
      <c r="CS204">
        <f>CL208</f>
        <v>0</v>
      </c>
      <c r="CU204" s="17">
        <f>CU108</f>
        <v>85</v>
      </c>
      <c r="CV204" s="17">
        <f>CV108</f>
        <v>10</v>
      </c>
      <c r="CW204" s="31">
        <f>CH111</f>
        <v>115.77355770552501</v>
      </c>
      <c r="CX204" s="1"/>
      <c r="CY204" s="61">
        <f t="array" ref="CY204:CY206">MMULT(DQ204:DS206,DO204:DO206)</f>
        <v>-0.406403053527504</v>
      </c>
      <c r="CZ204" s="13"/>
      <c r="DA204" s="17">
        <v>1</v>
      </c>
      <c r="DB204">
        <v>0</v>
      </c>
      <c r="DD204" s="73">
        <f>(DB204^2)*(1-COS(RADIANS(CW204+45)))+(COS(RADIANS(CW204+45)))</f>
        <v>-0.94422449603813385</v>
      </c>
      <c r="DE204" s="73">
        <f>(DB204*DB205)*(1-COS(RADIANS(CW204+45)))-DB206*(SIN(RADIANS(CW204+45)))</f>
        <v>-0.32930244621249349</v>
      </c>
      <c r="DF204" s="73">
        <f>(DB204*DB206)*(1-COS(RADIANS(CW204+45)))+DB205*(SIN(RADIANS(CW204+45)))</f>
        <v>0</v>
      </c>
      <c r="DG204" s="10"/>
      <c r="DH204">
        <f t="array" ref="DH204:DH206">MMULT(DD204:DF206,DA204:DA206)</f>
        <v>-0.94422449603813385</v>
      </c>
      <c r="DI204" s="23">
        <f>COS(RADIANS('[1]Biaxial Input'!$F$21))</f>
        <v>-0.9975640502598242</v>
      </c>
      <c r="DK204" s="30">
        <f>(DI204^2)*(1-COS(RADIANS(CV204)))+(COS(RADIANS(CV204)))</f>
        <v>0.99992607504832687</v>
      </c>
      <c r="DL204" s="30">
        <f>(DI204*DI205)*(1-COS(RADIANS(CV204)))-DI206*(SIN(RADIANS(CV204)))</f>
        <v>-1.0571760619211149E-3</v>
      </c>
      <c r="DM204" s="30">
        <f>(DI204*DI206)*(1-COS(RADIANS(CV204)))+DI205*(SIN(RADIANS(CV204)))</f>
        <v>1.2113084546138469E-2</v>
      </c>
      <c r="DO204">
        <f t="array" ref="DO204:DO206">MMULT(DK204:DM206,DH204:DH206)</f>
        <v>-0.94450282495116356</v>
      </c>
      <c r="DQ204" s="28">
        <f>(DB204^2)*(1-COS(RADIANS(CU204)))+(COS(RADIANS(CU204)))</f>
        <v>8.7155742747658138E-2</v>
      </c>
      <c r="DR204" s="28">
        <f>(DB204*DB205)*(1-COS(RADIANS(CU204)))-DB206*(SIN(RADIANS(CU204)))</f>
        <v>-0.99619469809174555</v>
      </c>
      <c r="DS204" s="28">
        <f>(DB204*DB206)*(1-COS(RADIANS(CU204)))+DB205*(SIN(RADIANS(CU204)))</f>
        <v>0</v>
      </c>
      <c r="DU204" s="61">
        <f t="array" ref="DU204:DU206">MMULT(DQ204:DS206,EE204:EE206)</f>
        <v>-0.8974523841321258</v>
      </c>
      <c r="DV204" s="13"/>
      <c r="DW204" s="17">
        <v>1</v>
      </c>
      <c r="DX204">
        <v>0</v>
      </c>
      <c r="DZ204" s="73">
        <f>(DB204^2)*(1-COS(RADIANS(CW204-45)))+(COS(RADIANS(CW204-45)))</f>
        <v>0.32930244621249344</v>
      </c>
      <c r="EA204" s="73">
        <f>(DB204*DB205)*(1-COS(RADIANS(CW204-45)))-DB206*(SIN(RADIANS(CW204-45)))</f>
        <v>-0.94422449603813385</v>
      </c>
      <c r="EB204" s="73">
        <f>(DB204*DB206)*(1-COS(RADIANS(CW204-45)))+DB205*(SIN(RADIANS(CW204-45)))</f>
        <v>0</v>
      </c>
      <c r="EC204" s="10"/>
      <c r="ED204">
        <f t="array" ref="ED204:ED206">MMULT(DZ204:EB206,DA204:DA206)</f>
        <v>0.32930244621249344</v>
      </c>
      <c r="EE204" s="1">
        <f t="array" ref="EE204:EE206">MMULT(DK204:DM206,ED204:ED206)</f>
        <v>0.32827989101078031</v>
      </c>
      <c r="EG204">
        <f>CY204+DU204</f>
        <v>-1.3038554376596299</v>
      </c>
      <c r="EH204">
        <f>EG204/(SQRT(EG204^2+EG205^2+EG206^2))</f>
        <v>-0.92196502165607797</v>
      </c>
      <c r="EJ204">
        <f>Q204+AM204</f>
        <v>-0.21561120294989272</v>
      </c>
      <c r="EK204">
        <f>EJ204/(SQRT(EJ204^2+EJ205^2+EJ206^2))</f>
        <v>-1</v>
      </c>
      <c r="EM204" s="23">
        <f>CY205*DU206-CY206*DU205</f>
        <v>0.17151028044722005</v>
      </c>
      <c r="EO204" s="15">
        <v>3</v>
      </c>
      <c r="EP204" s="9" t="s">
        <v>7</v>
      </c>
      <c r="EW204" s="17">
        <f>CU204</f>
        <v>85</v>
      </c>
      <c r="EX204" s="17">
        <f>CV204</f>
        <v>10</v>
      </c>
      <c r="EY204" s="31">
        <f>1+CW204</f>
        <v>116.77355770552501</v>
      </c>
      <c r="EZ204" s="10"/>
      <c r="FA204" s="61">
        <f t="array" ref="FA204:FA206">MMULT(FS204:FU206,FQ204:FQ206)</f>
        <v>-0.39067845260801115</v>
      </c>
      <c r="FB204" s="13">
        <f>BW205</f>
        <v>-5</v>
      </c>
      <c r="FC204" s="17">
        <v>1</v>
      </c>
      <c r="FD204">
        <v>0</v>
      </c>
      <c r="FF204" s="73">
        <f>(FD204^2)*(1-COS(RADIANS(EY204+45)))+(COS(RADIANS(EY204+45)))</f>
        <v>-0.94982780620602536</v>
      </c>
      <c r="FG204" s="73">
        <f>(FD204*FD205)*(1-COS(RADIANS(EY204+45)))-FD206*(SIN(RADIANS(EY204+45)))</f>
        <v>-0.31277330218202615</v>
      </c>
      <c r="FH204" s="73">
        <f>(FD204*FD206)*(1-COS(RADIANS(EY204+45)))+FD205*(SIN(RADIANS(EY204+45)))</f>
        <v>0</v>
      </c>
      <c r="FI204" s="10"/>
      <c r="FJ204">
        <f t="array" ref="FJ204:FJ206">MMULT(FF204:FH206,FC204:FC206)</f>
        <v>-0.94982780620602536</v>
      </c>
      <c r="FK204" s="23">
        <f>COS(RADIANS(176))</f>
        <v>-0.9975640502598242</v>
      </c>
      <c r="FM204" s="30">
        <f>(FK204^2)*(1-COS(RADIANS(EX204)))+(COS(RADIANS(EX204)))</f>
        <v>0.99992607504832687</v>
      </c>
      <c r="FN204" s="30">
        <f>(FK204*FK205)*(1-COS(RADIANS(EX204)))-FK206*(SIN(RADIANS(EX204)))</f>
        <v>-1.0571760619211149E-3</v>
      </c>
      <c r="FO204" s="30">
        <f>(FK204*FK206)*(1-COS(RADIANS(EX204)))+FK205*(SIN(RADIANS(EX204)))</f>
        <v>1.2113084546138469E-2</v>
      </c>
      <c r="FQ204">
        <f t="array" ref="FQ204:FQ206">MMULT(FM204:FO206,FJ204:FJ206)</f>
        <v>-0.95008824667922864</v>
      </c>
      <c r="FS204" s="28">
        <f>(FD204^2)*(1-COS(RADIANS(EW204)))+(COS(RADIANS(EW204)))</f>
        <v>8.7155742747658138E-2</v>
      </c>
      <c r="FT204" s="28">
        <f>(FD204*FD205)*(1-COS(RADIANS(EW204)))-FD206*(SIN(RADIANS(EW204)))</f>
        <v>-0.99619469809174555</v>
      </c>
      <c r="FU204" s="28">
        <f>(FD204*FD206)*(1-COS(RADIANS(EW204)))+FD205*(SIN(RADIANS(EW204)))</f>
        <v>0</v>
      </c>
      <c r="FW204" s="61">
        <f t="array" ref="FW204:FW206">MMULT(FS204:FU206,GG204:GG206)</f>
        <v>-0.90440840905462927</v>
      </c>
      <c r="FX204" s="13">
        <f>BX205</f>
        <v>220.3</v>
      </c>
      <c r="FY204" s="17">
        <v>1</v>
      </c>
      <c r="FZ204">
        <v>0</v>
      </c>
      <c r="GB204" s="73">
        <f>(FD204^2)*(1-COS(RADIANS(EY204-45)))+(COS(RADIANS(EY204-45)))</f>
        <v>0.31277330218202631</v>
      </c>
      <c r="GC204" s="73">
        <f>(FD204*FD205)*(1-COS(RADIANS(EY204-45)))-FD206*(SIN(RADIANS(EY204-45)))</f>
        <v>-0.94982780620602536</v>
      </c>
      <c r="GD204" s="73">
        <f>(FD204*FD206)*(1-COS(RADIANS(EY204-45)))+FD205*(SIN(RADIANS(EY204-45)))</f>
        <v>0</v>
      </c>
      <c r="GE204" s="10"/>
      <c r="GF204">
        <f t="array" ref="GF204:GF206">MMULT(GB204:GD206,FC204:FC206)</f>
        <v>0.31277330218202631</v>
      </c>
      <c r="GG204" s="1">
        <f t="array" ref="GG204:GG206">MMULT(FM204:FO206,GF204:GF206)</f>
        <v>0.31174604521110977</v>
      </c>
      <c r="GI204">
        <f>FA204+FW204</f>
        <v>-1.2950868616626403</v>
      </c>
      <c r="GJ204">
        <f>GI204/(SQRT(GI204^2+GI205^2+GI206^2))</f>
        <v>-0.91576470210725736</v>
      </c>
      <c r="GL204" t="e">
        <f>CH205+DC204</f>
        <v>#VALUE!</v>
      </c>
      <c r="GM204" t="e">
        <f>GL204/(SQRT(GL204^2+GL205^2+GL206^2))</f>
        <v>#VALUE!</v>
      </c>
      <c r="GO204" s="27">
        <f>FA205*FW206-FA206*FW205</f>
        <v>0.17151028044722005</v>
      </c>
    </row>
    <row r="205" spans="1:197" x14ac:dyDescent="0.2">
      <c r="A205" s="17">
        <f t="shared" si="299"/>
        <v>0</v>
      </c>
      <c r="B205" s="17">
        <f t="shared" si="299"/>
        <v>-15</v>
      </c>
      <c r="C205" s="17">
        <f t="shared" si="299"/>
        <v>293.89999999999998</v>
      </c>
      <c r="D205" t="s">
        <v>10</v>
      </c>
      <c r="E205" s="5">
        <f t="shared" si="319"/>
        <v>0.11066723599129373</v>
      </c>
      <c r="F205" s="6">
        <f t="shared" si="319"/>
        <v>-0.26779185030886593</v>
      </c>
      <c r="G205" s="7">
        <f t="shared" si="320"/>
        <v>-4.9028079460591734E-2</v>
      </c>
      <c r="H205" s="8">
        <f t="shared" si="321"/>
        <v>-0.16658312348930099</v>
      </c>
      <c r="J205" s="10"/>
      <c r="P205" s="1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W205" s="1"/>
      <c r="BV205" s="17">
        <f t="shared" si="306"/>
        <v>70</v>
      </c>
      <c r="BW205" s="17">
        <f t="shared" si="306"/>
        <v>-5</v>
      </c>
      <c r="BX205" s="17">
        <f t="shared" si="306"/>
        <v>220.3</v>
      </c>
      <c r="BY205" t="s">
        <v>8</v>
      </c>
      <c r="BZ205" s="5">
        <f t="shared" ref="BZ205:CA207" si="323">BZ200</f>
        <v>0.93180266183863136</v>
      </c>
      <c r="CA205" s="6">
        <f t="shared" si="323"/>
        <v>-0.87956522186239505</v>
      </c>
      <c r="CB205" s="7">
        <f>CY204</f>
        <v>-0.406403053527504</v>
      </c>
      <c r="CC205" s="8">
        <f>DU204</f>
        <v>-0.8974523841321258</v>
      </c>
      <c r="CE205" s="9">
        <f>((SUMPRODUCT(CB205:CB207,BZ205:BZ207))*(SUMPRODUCT(CB205:(CB207),CA205:CA207)))-((SUMPRODUCT(CC205:CC207,BZ205:BZ207))*(SUMPRODUCT(CC205:CC207,CA205:CA207)))</f>
        <v>4.6182896396018691E-10</v>
      </c>
      <c r="CG205">
        <v>1</v>
      </c>
      <c r="CH205" t="s">
        <v>161</v>
      </c>
      <c r="CI205" s="67"/>
      <c r="CJ205" s="1" t="s">
        <v>8</v>
      </c>
      <c r="CK205" s="5">
        <f t="shared" ref="CK205:CL207" si="324">BZ205</f>
        <v>0.93180266183863136</v>
      </c>
      <c r="CL205" s="6">
        <f t="shared" si="324"/>
        <v>-0.87956522186239505</v>
      </c>
      <c r="CM205" s="7">
        <f>FA204</f>
        <v>-0.39067845260801115</v>
      </c>
      <c r="CN205" s="8">
        <f>FW204</f>
        <v>-0.90440840905462927</v>
      </c>
      <c r="CO205" s="10"/>
      <c r="CP205">
        <f t="shared" si="322"/>
        <v>0.3492962422733713</v>
      </c>
      <c r="CQ205">
        <f t="shared" si="322"/>
        <v>-0.34518112468713447</v>
      </c>
      <c r="CR205">
        <f>CJ208</f>
        <v>0</v>
      </c>
      <c r="CS205">
        <f>CM208</f>
        <v>0</v>
      </c>
      <c r="CW205" s="28"/>
      <c r="CX205" s="1"/>
      <c r="CY205" s="61">
        <v>-0.91255501229573377</v>
      </c>
      <c r="DA205" s="17">
        <v>0</v>
      </c>
      <c r="DB205">
        <v>0</v>
      </c>
      <c r="DD205" s="73">
        <f>(DB204*DB205)*(1-COS(RADIANS(CW204+45)))+DB206*(SIN(RADIANS(CW204+45)))</f>
        <v>0.32930244621249349</v>
      </c>
      <c r="DE205" s="73">
        <f>(DB205^2)*(1-COS(RADIANS(CW204+45)))+(COS(RADIANS(CW204+45)))</f>
        <v>-0.94422449603813385</v>
      </c>
      <c r="DF205" s="73">
        <f>(DB205*DB206)*(1-COS(RADIANS(CW204+45)))-DB204*(SIN(RADIANS(CW204+45)))</f>
        <v>0</v>
      </c>
      <c r="DG205" s="10"/>
      <c r="DH205">
        <v>0.32930244621249349</v>
      </c>
      <c r="DI205" s="23">
        <f>SIN(RADIANS('[1]Biaxial Input'!$F$21))*(COS(RADIANS(0)))</f>
        <v>6.9756473744125524E-2</v>
      </c>
      <c r="DK205" s="30">
        <f>(DI204*DI205)*(1-COS(RADIANS(CV204)))+DI206*(SIN(RADIANS(CV204)))</f>
        <v>-1.0571760619211149E-3</v>
      </c>
      <c r="DL205" s="30">
        <f>(DI205^2)*(1-COS(RADIANS(CV204)))+(COS(RADIANS(CV204)))</f>
        <v>0.98488167796388115</v>
      </c>
      <c r="DM205" s="30">
        <f>(DI205*DI206)*(1-COS(RADIANS(CV204)))-DI204*(SIN(RADIANS(CV204)))</f>
        <v>0.17322517943366056</v>
      </c>
      <c r="DO205">
        <v>0.32532215731766234</v>
      </c>
      <c r="DQ205" s="28">
        <f>(DB204*DB205)*(1-COS(RADIANS(CU204)))+DB206*(SIN(RADIANS(CU204)))</f>
        <v>0.99619469809174555</v>
      </c>
      <c r="DR205" s="28">
        <f>(DB205^2)*(1-COS(RADIANS(CU204)))+(COS(RADIANS(CU204)))</f>
        <v>8.7155742747658138E-2</v>
      </c>
      <c r="DS205" s="28">
        <f>(DB205*DB206)*(1-COS(RADIANS(CU204)))-DB204*(SIN(RADIANS(CU204)))</f>
        <v>0</v>
      </c>
      <c r="DU205" s="61">
        <v>0.40805077652906308</v>
      </c>
      <c r="DW205" s="17">
        <v>0</v>
      </c>
      <c r="DX205">
        <v>0</v>
      </c>
      <c r="DZ205" s="73">
        <f>(DB204*DB205)*(1-COS(RADIANS(CW204-45)))+DB206*(SIN(RADIANS(CW204-45)))</f>
        <v>0.94422449603813385</v>
      </c>
      <c r="EA205" s="73">
        <f>(DB205^2)*(1-COS(RADIANS(CW204-45)))+(COS(RADIANS(CW204-45)))</f>
        <v>0.32930244621249344</v>
      </c>
      <c r="EB205" s="73">
        <f>(DB205*DB206)*(1-COS(RADIANS(CW204-45)))-DB204*(SIN(RADIANS(CW204-45)))</f>
        <v>0</v>
      </c>
      <c r="EC205" s="10"/>
      <c r="ED205">
        <v>0.94422449603813385</v>
      </c>
      <c r="EE205" s="1">
        <v>0.92960127536936943</v>
      </c>
      <c r="EG205">
        <f>CY205+DU205</f>
        <v>-0.50450423576667069</v>
      </c>
      <c r="EH205">
        <f>EG205/(SQRT(EG204^2+EG205^2+EG206^2))</f>
        <v>-0.35673836624794958</v>
      </c>
      <c r="EJ205">
        <f>Q205+AM205</f>
        <v>0</v>
      </c>
      <c r="EK205">
        <f>EJ205/(SQRT(EJ204^2+EJ205^2+EJ206^2))</f>
        <v>0</v>
      </c>
      <c r="EM205" s="23">
        <f>CY206*DU204-CY204*DU206</f>
        <v>-2.7164559778537246E-2</v>
      </c>
      <c r="EP205" s="9">
        <f>((SUMPRODUCT(CM205:CM207,BZ205:BZ207))*(SUMPRODUCT(CM205:CM207,CA205:CA207)))-((SUMPRODUCT(CN205:CN207,BZ205:BZ207))*(SUMPRODUCT(CN205:CN207,CA205:CA207)))</f>
        <v>3.3255323326318809E-2</v>
      </c>
      <c r="EY205" s="28"/>
      <c r="EZ205" s="10"/>
      <c r="FA205" s="61">
        <v>-0.91953749374633609</v>
      </c>
      <c r="FB205" s="13">
        <f>BW206</f>
        <v>-10</v>
      </c>
      <c r="FC205" s="17">
        <v>0</v>
      </c>
      <c r="FD205">
        <v>0</v>
      </c>
      <c r="FF205" s="73">
        <f>(FD204*FD205)*(1-COS(RADIANS(EY204+45)))+FD206*(SIN(RADIANS(EY204+45)))</f>
        <v>0.31277330218202615</v>
      </c>
      <c r="FG205" s="73">
        <f>(FD205^2)*(1-COS(RADIANS(EY204+45)))+(COS(RADIANS(EY204+45)))</f>
        <v>-0.94982780620602536</v>
      </c>
      <c r="FH205" s="73">
        <f>(FD205*FD206)*(1-COS(RADIANS(EY204+45)))-FD204*(SIN(RADIANS(EY204+45)))</f>
        <v>0</v>
      </c>
      <c r="FI205" s="10"/>
      <c r="FJ205">
        <v>0.31277330218202615</v>
      </c>
      <c r="FK205" s="23">
        <f>SIN(RADIANS(176))*(COS(RADIANS(0)))</f>
        <v>6.9756473744125524E-2</v>
      </c>
      <c r="FM205" s="30">
        <f>(FK204*FK205)*(1-COS(RADIANS(EX204)))+FK206*(SIN(RADIANS(EX204)))</f>
        <v>-1.0571760619211149E-3</v>
      </c>
      <c r="FN205" s="30">
        <f>(FK205^2)*(1-COS(RADIANS(EX204)))+(COS(RADIANS(EX204)))</f>
        <v>0.98488167796388115</v>
      </c>
      <c r="FO205" s="30">
        <f>(FK205*FK206)*(1-COS(RADIANS(EX204)))-FK204*(SIN(RADIANS(EX204)))</f>
        <v>0.17322517943366056</v>
      </c>
      <c r="FQ205">
        <v>0.30904882989500604</v>
      </c>
      <c r="FS205" s="28">
        <f>(FD204*FD205)*(1-COS(RADIANS(EW204)))+FD206*(SIN(RADIANS(EW204)))</f>
        <v>0.99619469809174555</v>
      </c>
      <c r="FT205" s="28">
        <f>(FD205^2)*(1-COS(RADIANS(EW204)))+(COS(RADIANS(EW204)))</f>
        <v>8.7155742747658138E-2</v>
      </c>
      <c r="FU205" s="28">
        <f>(FD205*FD206)*(1-COS(RADIANS(EW204)))-FD204*(SIN(RADIANS(EW204)))</f>
        <v>0</v>
      </c>
      <c r="FW205" s="61">
        <v>0.39206234744839391</v>
      </c>
      <c r="FX205" s="13">
        <f>BX206</f>
        <v>261.8</v>
      </c>
      <c r="FY205" s="17">
        <v>0</v>
      </c>
      <c r="FZ205">
        <v>0</v>
      </c>
      <c r="GB205" s="73">
        <f>(FD204*FD205)*(1-COS(RADIANS(EY204-45)))+FD206*(SIN(RADIANS(EY204-45)))</f>
        <v>0.94982780620602536</v>
      </c>
      <c r="GC205" s="73">
        <f>(FD205^2)*(1-COS(RADIANS(EY204-45)))+(COS(RADIANS(EY204-45)))</f>
        <v>0.31277330218202631</v>
      </c>
      <c r="GD205" s="73">
        <f>(FD205*FD206)*(1-COS(RADIANS(EY204-45)))-FD204*(SIN(RADIANS(EY204-45)))</f>
        <v>0</v>
      </c>
      <c r="GE205" s="10"/>
      <c r="GF205">
        <v>0.94982780620602536</v>
      </c>
      <c r="GG205" s="1">
        <v>0.93513734710506746</v>
      </c>
      <c r="GI205">
        <f>FA205+FW205</f>
        <v>-0.52747514629794212</v>
      </c>
      <c r="GJ205">
        <f>GI205/(SQRT(GI204^2+GI205^2+GI206^2))</f>
        <v>-0.37298125285464118</v>
      </c>
      <c r="GL205">
        <f>CH206+DC205</f>
        <v>3.3255323326318809E-2</v>
      </c>
      <c r="GM205" t="e">
        <f>GL205/(SQRT(GL204^2+GL205^2+GL206^2))</f>
        <v>#VALUE!</v>
      </c>
      <c r="GO205" s="27">
        <f>FA206*FW204-FA204*FW206</f>
        <v>-2.7164559778537246E-2</v>
      </c>
    </row>
    <row r="206" spans="1:197" x14ac:dyDescent="0.2">
      <c r="A206" s="17">
        <f t="shared" si="299"/>
        <v>10</v>
      </c>
      <c r="B206" s="17">
        <f t="shared" si="299"/>
        <v>-20</v>
      </c>
      <c r="C206" s="17">
        <f t="shared" si="299"/>
        <v>282.7</v>
      </c>
      <c r="P206" s="1"/>
      <c r="Q206" s="82" t="s">
        <v>148</v>
      </c>
      <c r="R206" s="13"/>
      <c r="T206" s="10"/>
      <c r="U206" s="10"/>
      <c r="V206" s="10"/>
      <c r="W206" s="10"/>
      <c r="X206" s="10"/>
      <c r="Y206" s="10"/>
      <c r="Z206" s="80"/>
      <c r="AA206" s="23" t="s">
        <v>149</v>
      </c>
      <c r="AE206" s="1"/>
      <c r="AG206" s="80"/>
      <c r="AK206" s="13"/>
      <c r="AL206" s="81"/>
      <c r="AM206" s="82" t="s">
        <v>150</v>
      </c>
      <c r="AO206" s="13"/>
      <c r="AP206" s="13"/>
      <c r="AS206" s="1"/>
      <c r="AW206" s="1"/>
      <c r="BV206" s="17">
        <f t="shared" si="306"/>
        <v>30</v>
      </c>
      <c r="BW206" s="17">
        <f t="shared" si="306"/>
        <v>-10</v>
      </c>
      <c r="BX206" s="17">
        <f t="shared" si="306"/>
        <v>261.8</v>
      </c>
      <c r="BY206" t="s">
        <v>9</v>
      </c>
      <c r="BZ206" s="5">
        <f t="shared" si="323"/>
        <v>0.3492962422733713</v>
      </c>
      <c r="CA206" s="6">
        <f t="shared" si="323"/>
        <v>-0.34518112468713447</v>
      </c>
      <c r="CB206" s="7">
        <f>CY205</f>
        <v>-0.91255501229573377</v>
      </c>
      <c r="CC206" s="8">
        <f>DU205</f>
        <v>0.40805077652906308</v>
      </c>
      <c r="CE206" s="10"/>
      <c r="CH206">
        <f>((SUMPRODUCT(CM205:CM207,CK205:CK207))*(SUMPRODUCT(CM205:CM207,CL205:CL207)))-((SUMPRODUCT(CN205:CN207,CK205:CK207))*(SUMPRODUCT(CN205:CN207,CL205:CL207)))</f>
        <v>3.3255323326318809E-2</v>
      </c>
      <c r="CI206" s="67"/>
      <c r="CJ206" s="10" t="s">
        <v>9</v>
      </c>
      <c r="CK206" s="5">
        <f t="shared" si="324"/>
        <v>0.3492962422733713</v>
      </c>
      <c r="CL206" s="6">
        <f t="shared" si="324"/>
        <v>-0.34518112468713447</v>
      </c>
      <c r="CM206" s="7">
        <f>FA205</f>
        <v>-0.91953749374633609</v>
      </c>
      <c r="CN206" s="8">
        <f>FW205</f>
        <v>0.39206234744839391</v>
      </c>
      <c r="CP206">
        <f t="shared" si="322"/>
        <v>-9.8670839279614439E-2</v>
      </c>
      <c r="CQ206">
        <f t="shared" si="322"/>
        <v>-0.32743703463395935</v>
      </c>
      <c r="CR206">
        <f>CK208</f>
        <v>0</v>
      </c>
      <c r="CS206">
        <f>CN208</f>
        <v>0</v>
      </c>
      <c r="CW206" s="28"/>
      <c r="CX206" s="1"/>
      <c r="CY206" s="61">
        <v>-4.5606004182057638E-2</v>
      </c>
      <c r="DA206" s="17">
        <v>0</v>
      </c>
      <c r="DB206">
        <v>1</v>
      </c>
      <c r="DD206" s="73">
        <f>(DB204*DB206)*(1-COS(RADIANS(CW204+45)))-DB205*(SIN(RADIANS(CW204+45)))</f>
        <v>0</v>
      </c>
      <c r="DE206" s="73">
        <f>(DB205*DB206)*(1-COS(RADIANS(CW204+45)))+DB204*(SIN(RADIANS(CW204+45)))</f>
        <v>0</v>
      </c>
      <c r="DF206" s="73">
        <f>(DB206^2)*(1-COS(RADIANS(CW204+45)))+(COS(RADIANS(CW204+45)))</f>
        <v>1</v>
      </c>
      <c r="DG206" s="10"/>
      <c r="DH206">
        <v>0</v>
      </c>
      <c r="DI206" s="23">
        <f>SIN(RADIANS('[1]Biaxial Input'!$F$21))*SIN(RADIANS(0))</f>
        <v>0</v>
      </c>
      <c r="DK206" s="30">
        <f>(DI204*DI206)*(1-COS(RADIANS(CV204)))-DI205*(SIN(RADIANS(CV204)))</f>
        <v>-1.2113084546138469E-2</v>
      </c>
      <c r="DL206" s="30">
        <f>(DI205*DI206)*(1-COS(RADIANS(CV204)))+DI204*(SIN(RADIANS(CV204)))</f>
        <v>-0.17322517943366056</v>
      </c>
      <c r="DM206" s="30">
        <f>(DI206^2)*(1-COS(RADIANS(CV204)))+(COS(RADIANS(CV204)))</f>
        <v>0.98480775301220802</v>
      </c>
      <c r="DO206">
        <v>-4.5606004182057638E-2</v>
      </c>
      <c r="DQ206" s="28">
        <f>(DB204*DB206)*(1-COS(RADIANS(CU204)))-DB205*(SIN(RADIANS(CU204)))</f>
        <v>0</v>
      </c>
      <c r="DR206" s="28">
        <f>(DB205*DB206)*(1-COS(RADIANS(CU204)))+DB204*(SIN(RADIANS(CU204)))</f>
        <v>0</v>
      </c>
      <c r="DS206" s="28">
        <f>(DB206^2)*(1-COS(RADIANS(CU204)))+(COS(RADIANS(CU204)))</f>
        <v>1</v>
      </c>
      <c r="DU206" s="61">
        <v>-0.1675523261240856</v>
      </c>
      <c r="DW206" s="17">
        <v>0</v>
      </c>
      <c r="DX206">
        <v>1</v>
      </c>
      <c r="DZ206" s="73">
        <f>(DB204*DB204)*(1-COS(RADIANS(CW204-45)))-DB204*(SIN(RADIANS(CW204-45)))</f>
        <v>0</v>
      </c>
      <c r="EA206" s="73">
        <f>(DB205*DB206)*(1-COS(RADIANS(CW204-45)))+DB204*(SIN(RADIANS(CW204-45)))</f>
        <v>0</v>
      </c>
      <c r="EB206" s="73">
        <f>(DB206^2)*(1-COS(RADIANS(CW204-45)))+(COS(RADIANS(CW204-45)))</f>
        <v>1</v>
      </c>
      <c r="EC206" s="10"/>
      <c r="ED206">
        <v>0</v>
      </c>
      <c r="EE206" s="1">
        <v>-0.1675523261240856</v>
      </c>
      <c r="EG206">
        <f>CY206+DU206</f>
        <v>-0.21315833030614323</v>
      </c>
      <c r="EH206">
        <f>EG206/(SQRT(EG204^2+EG205^2+EG206^2))</f>
        <v>-0.15072570082587583</v>
      </c>
      <c r="EJ206">
        <f>Q206+AM206</f>
        <v>0</v>
      </c>
      <c r="EK206">
        <f>EJ206/(SQRT(EJ204^2+EJ205^2+EJ206^2))</f>
        <v>0</v>
      </c>
      <c r="EM206" s="23">
        <f>CY204*DU205-CY205*DU204</f>
        <v>-0.98480775301220813</v>
      </c>
      <c r="ER206">
        <f t="shared" ref="ER206:ES208" si="325">CK205</f>
        <v>0.93180266183863136</v>
      </c>
      <c r="ES206">
        <f t="shared" si="325"/>
        <v>-0.87956522186239505</v>
      </c>
      <c r="ET206" t="e">
        <f>#REF!</f>
        <v>#REF!</v>
      </c>
      <c r="EU206" t="e">
        <f>#REF!</f>
        <v>#REF!</v>
      </c>
      <c r="EY206" s="28"/>
      <c r="EZ206" s="10"/>
      <c r="FA206" s="61">
        <v>-4.2674866871693203E-2</v>
      </c>
      <c r="FB206" s="13">
        <f>BW207</f>
        <v>-15</v>
      </c>
      <c r="FC206" s="17">
        <v>0</v>
      </c>
      <c r="FD206">
        <v>1</v>
      </c>
      <c r="FF206" s="73">
        <f>(FD204*FD206)*(1-COS(RADIANS(EY204+45)))-FD205*(SIN(RADIANS(EY204+45)))</f>
        <v>0</v>
      </c>
      <c r="FG206" s="73">
        <f>(FD205*FD206)*(1-COS(RADIANS(EY204+45)))+FD204*(SIN(RADIANS(EY204+45)))</f>
        <v>0</v>
      </c>
      <c r="FH206" s="73">
        <f>(FD206^2)*(1-COS(RADIANS(EY204+45)))+(COS(RADIANS(EY204+45)))</f>
        <v>1</v>
      </c>
      <c r="FI206" s="10"/>
      <c r="FJ206">
        <v>0</v>
      </c>
      <c r="FK206" s="23">
        <f>SIN(RADIANS(176))*SIN(RADIANS(0))</f>
        <v>0</v>
      </c>
      <c r="FM206" s="30">
        <f>(FK204*FK206)*(1-COS(RADIANS(EX204)))-FK205*(SIN(RADIANS(EX204)))</f>
        <v>-1.2113084546138469E-2</v>
      </c>
      <c r="FN206" s="30">
        <f>(FK205*FK206)*(1-COS(RADIANS(EX204)))+FK204*(SIN(RADIANS(EX204)))</f>
        <v>-0.17322517943366056</v>
      </c>
      <c r="FO206" s="30">
        <f>(FK206^2)*(1-COS(RADIANS(EX204)))+(COS(RADIANS(EX204)))</f>
        <v>0.98480775301220802</v>
      </c>
      <c r="FQ206">
        <v>-4.2674866871693203E-2</v>
      </c>
      <c r="FS206" s="28">
        <f>(FD204*FD206)*(1-COS(RADIANS(EW204)))-FD205*(SIN(RADIANS(EW204)))</f>
        <v>0</v>
      </c>
      <c r="FT206" s="28">
        <f>(FD205*FD206)*(1-COS(RADIANS(EW204)))+FD204*(SIN(RADIANS(EW204)))</f>
        <v>0</v>
      </c>
      <c r="FU206" s="28">
        <f>(FD206^2)*(1-COS(RADIANS(EW204)))+(COS(RADIANS(EW204)))</f>
        <v>1</v>
      </c>
      <c r="FW206" s="61">
        <v>-0.16832274161422472</v>
      </c>
      <c r="FX206" s="13">
        <f>BX207</f>
        <v>293.89999999999998</v>
      </c>
      <c r="FY206" s="17">
        <v>0</v>
      </c>
      <c r="FZ206">
        <v>1</v>
      </c>
      <c r="GB206" s="73">
        <f>(FD204*FD204)*(1-COS(RADIANS(EY204-45)))-FD204*(SIN(RADIANS(EY204-45)))</f>
        <v>0</v>
      </c>
      <c r="GC206" s="73">
        <f>(FD205*FD206)*(1-COS(RADIANS(EY204-45)))+FD204*(SIN(RADIANS(EY204-45)))</f>
        <v>0</v>
      </c>
      <c r="GD206" s="73">
        <f>(FD206^2)*(1-COS(RADIANS(EY204-45)))+(COS(RADIANS(EY204-45)))</f>
        <v>1</v>
      </c>
      <c r="GE206" s="10"/>
      <c r="GF206">
        <v>0</v>
      </c>
      <c r="GG206" s="1">
        <v>-0.16832274161422472</v>
      </c>
      <c r="GI206">
        <f>FA206+FW206</f>
        <v>-0.21099760848591792</v>
      </c>
      <c r="GJ206">
        <f>GI206/(SQRT(GI204^2+GI205^2+GI206^2))</f>
        <v>-0.14919783977453682</v>
      </c>
      <c r="GL206" t="e">
        <f>#REF!+DC206</f>
        <v>#REF!</v>
      </c>
      <c r="GM206" t="e">
        <f>GL206/(SQRT(GL204^2+GL205^2+GL206^2))</f>
        <v>#REF!</v>
      </c>
      <c r="GO206" s="27">
        <f>FA204*FW205-FA205*FW204</f>
        <v>-0.98480775301220791</v>
      </c>
    </row>
    <row r="207" spans="1:197" x14ac:dyDescent="0.2">
      <c r="A207" s="17">
        <f t="shared" si="299"/>
        <v>25</v>
      </c>
      <c r="B207" s="17">
        <f t="shared" si="299"/>
        <v>-30</v>
      </c>
      <c r="C207" s="17">
        <f t="shared" si="299"/>
        <v>270.8</v>
      </c>
      <c r="E207" s="5" t="s">
        <v>4</v>
      </c>
      <c r="F207" s="6" t="s">
        <v>5</v>
      </c>
      <c r="G207" s="7" t="s">
        <v>6</v>
      </c>
      <c r="H207" s="8" t="s">
        <v>1</v>
      </c>
      <c r="I207">
        <v>4</v>
      </c>
      <c r="J207" s="9" t="s">
        <v>7</v>
      </c>
      <c r="K207">
        <v>4</v>
      </c>
      <c r="L207" s="10"/>
      <c r="M207" s="17">
        <f>A195</f>
        <v>140</v>
      </c>
      <c r="N207" s="17">
        <f>B195</f>
        <v>15</v>
      </c>
      <c r="O207" s="17">
        <f>C195</f>
        <v>151.4</v>
      </c>
      <c r="P207" s="1"/>
      <c r="Q207" s="61">
        <f t="array" ref="Q207:Q209">MMULT(AI207:AK209,AG207:AG209)</f>
        <v>0.90811206057892435</v>
      </c>
      <c r="R207" s="13"/>
      <c r="S207" s="17">
        <v>1</v>
      </c>
      <c r="T207">
        <v>0</v>
      </c>
      <c r="V207" s="73">
        <f>(T207^2)*(1-COS(RADIANS(O207+45)))+(COS(RADIANS(O207+45)))</f>
        <v>-0.95931397454005762</v>
      </c>
      <c r="W207" s="73">
        <f>(T207*T208)*(1-COS(RADIANS(O207+45)))-T209*(SIN(RADIANS(O207+45)))</f>
        <v>0.28234145684287631</v>
      </c>
      <c r="X207" s="73">
        <f>(T207*T209)*(1-COS(RADIANS(O207+45)))+T208*(SIN(RADIANS(O207+45)))</f>
        <v>0</v>
      </c>
      <c r="Y207" s="10"/>
      <c r="Z207">
        <f t="array" ref="Z207:Z209">MMULT(V207:X209,S207:S209)</f>
        <v>-0.95931397454005762</v>
      </c>
      <c r="AA207" s="23">
        <f>COS(RADIANS('[1]Biaxial Input'!$F$21))</f>
        <v>-0.9975640502598242</v>
      </c>
      <c r="AC207" s="30">
        <f>(AA207^2)*(1-COS(RADIANS(N207)))+(COS(RADIANS(N207)))</f>
        <v>0.99983419624187875</v>
      </c>
      <c r="AD207" s="30">
        <f>(AA207*AA208)*(1-COS(RADIANS(N207)))-AA209*(SIN(RADIANS(N207)))</f>
        <v>-2.3711042090011594E-3</v>
      </c>
      <c r="AE207" s="30">
        <f>(AA207*AA209)*(1-COS(RADIANS(N207)))+AA208*(SIN(RADIANS(N207)))</f>
        <v>1.8054303924173627E-2</v>
      </c>
      <c r="AG207">
        <f t="array" ref="AG207:AG209">MMULT(AC207:AE209,Z207:Z209)</f>
        <v>-0.95848545566116505</v>
      </c>
      <c r="AI207" s="28">
        <f>(T207^2)*(1-COS(RADIANS(M207)))+(COS(RADIANS(M207)))</f>
        <v>-0.7660444431189779</v>
      </c>
      <c r="AJ207" s="28">
        <f>(T207*T208)*(1-COS(RADIANS(M207)))-T209*(SIN(RADIANS(M207)))</f>
        <v>-0.64278760968653947</v>
      </c>
      <c r="AK207" s="28">
        <f>(T207*T209)*(1-COS(RADIANS(M207)))+T208*(SIN(RADIANS(M207)))</f>
        <v>0</v>
      </c>
      <c r="AM207" s="61">
        <f t="array" ref="AM207:AM209">MMULT(AI207:AK209,AW207:AW209)</f>
        <v>-0.37816365223527337</v>
      </c>
      <c r="AN207" s="13"/>
      <c r="AO207" s="17">
        <v>1</v>
      </c>
      <c r="AP207">
        <v>0</v>
      </c>
      <c r="AR207" s="73">
        <f>(T207^2)*(1-COS(RADIANS(O207-45)))+(COS(RADIANS(O207-45)))</f>
        <v>-0.28234145684287654</v>
      </c>
      <c r="AS207" s="73">
        <f>(T207*T208)*(1-COS(RADIANS(O207-45)))-T209*(SIN(RADIANS(O207-45)))</f>
        <v>-0.95931397454005751</v>
      </c>
      <c r="AT207" s="73">
        <f>(T207*T209)*(1-COS(RADIANS(O207-45)))+T208*(SIN(RADIANS(O207-45)))</f>
        <v>0</v>
      </c>
      <c r="AU207" s="10"/>
      <c r="AV207">
        <f t="array" ref="AV207:AV209">MMULT(AR207:AT209,S207:S209)</f>
        <v>-0.28234145684287654</v>
      </c>
      <c r="AW207" s="1">
        <f t="array" ref="AW207:AW209">MMULT(AC207:AE209,AV207:AV209)</f>
        <v>-0.28456927697104412</v>
      </c>
      <c r="BV207" s="17">
        <f t="shared" si="306"/>
        <v>0</v>
      </c>
      <c r="BW207" s="17">
        <f t="shared" si="306"/>
        <v>-15</v>
      </c>
      <c r="BX207" s="17">
        <f t="shared" si="306"/>
        <v>293.89999999999998</v>
      </c>
      <c r="BY207" t="s">
        <v>10</v>
      </c>
      <c r="BZ207" s="5">
        <f t="shared" si="323"/>
        <v>-9.8670839279614439E-2</v>
      </c>
      <c r="CA207" s="6">
        <f t="shared" si="323"/>
        <v>-0.32743703463395935</v>
      </c>
      <c r="CB207" s="7">
        <f>CY206</f>
        <v>-4.5606004182057638E-2</v>
      </c>
      <c r="CC207" s="8">
        <f>DU206</f>
        <v>-0.1675523261240856</v>
      </c>
      <c r="CE207" s="10"/>
      <c r="CG207" s="10" t="s">
        <v>160</v>
      </c>
      <c r="CH207" s="10">
        <f>-CH204*((EY204-CW204)/(CH206-CE205))</f>
        <v>115.77355769163765</v>
      </c>
      <c r="CI207" s="67"/>
      <c r="CJ207" s="10" t="s">
        <v>10</v>
      </c>
      <c r="CK207" s="5">
        <f t="shared" si="324"/>
        <v>-9.8670839279614439E-2</v>
      </c>
      <c r="CL207" s="6">
        <f t="shared" si="324"/>
        <v>-0.32743703463395935</v>
      </c>
      <c r="CM207" s="7">
        <f>FA206</f>
        <v>-4.2674866871693203E-2</v>
      </c>
      <c r="CN207" s="8">
        <f>FW206</f>
        <v>-0.16832274161422472</v>
      </c>
      <c r="CW207" s="28"/>
      <c r="CX207" s="1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EE207" s="1"/>
      <c r="EI207" s="64">
        <f>(DEGREES(ACOS((EH204*EK204+EH205*EK205+EH206*EK206)/((SQRT(EH204^2+EH205^2+EH206^2))*(SQRT(EK204^2+EK205^2+EK206^2))))))</f>
        <v>22.784933377156836</v>
      </c>
      <c r="ER207">
        <f t="shared" si="325"/>
        <v>0.3492962422733713</v>
      </c>
      <c r="ES207">
        <f t="shared" si="325"/>
        <v>-0.34518112468713447</v>
      </c>
      <c r="ET207" t="e">
        <f>#REF!</f>
        <v>#REF!</v>
      </c>
      <c r="EU207" t="e">
        <f>#REF!</f>
        <v>#REF!</v>
      </c>
      <c r="EY207" s="28"/>
      <c r="EZ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GG207" s="1"/>
      <c r="GK207" s="64" t="e">
        <f>(DEGREES(ACOS((GJ204*GM204+GJ205*GM205+GJ206*GM206)/((SQRT(GJ204^2+GJ205^2+GJ206^2))*(SQRT(GM204^2+GM205^2+GM206^2))))))</f>
        <v>#VALUE!</v>
      </c>
    </row>
    <row r="208" spans="1:197" x14ac:dyDescent="0.2">
      <c r="A208" s="17">
        <f t="shared" si="299"/>
        <v>40</v>
      </c>
      <c r="B208" s="17">
        <f t="shared" si="299"/>
        <v>-40</v>
      </c>
      <c r="C208" s="17">
        <f t="shared" si="299"/>
        <v>259.10000000000002</v>
      </c>
      <c r="D208" t="s">
        <v>8</v>
      </c>
      <c r="E208" s="5">
        <f t="shared" ref="E208:F210" si="326">E203</f>
        <v>0.99385745308804063</v>
      </c>
      <c r="F208" s="6">
        <f t="shared" si="326"/>
        <v>-0.75159383056268236</v>
      </c>
      <c r="G208" s="7">
        <f>Q207</f>
        <v>0.90811206057892435</v>
      </c>
      <c r="H208" s="8">
        <f>AM207</f>
        <v>-0.37816365223527337</v>
      </c>
      <c r="J208" s="9">
        <f>((SUMPRODUCT(G208:G210,E208:E210))*(SUMPRODUCT(G208:G210,F208:F210)))-((SUMPRODUCT(H208:H210,E208:E210))*(SUMPRODUCT(H208:H210,F208:F210)))</f>
        <v>-6.2111329928995873E-2</v>
      </c>
      <c r="P208" s="1"/>
      <c r="Q208" s="61">
        <v>-0.40889285039816992</v>
      </c>
      <c r="S208" s="17">
        <v>0</v>
      </c>
      <c r="T208">
        <v>0</v>
      </c>
      <c r="V208" s="73">
        <f>(T207*T208)*(1-COS(RADIANS(O207+45)))+T209*(SIN(RADIANS(O207+45)))</f>
        <v>-0.28234145684287631</v>
      </c>
      <c r="W208" s="73">
        <f>(T208^2)*(1-COS(RADIANS(O207+45)))+(COS(RADIANS(O207+45)))</f>
        <v>-0.95931397454005762</v>
      </c>
      <c r="X208" s="73">
        <f>(T208*T209)*(1-COS(RADIANS(O207+45)))-T207*(SIN(RADIANS(O207+45)))</f>
        <v>0</v>
      </c>
      <c r="Y208" s="10"/>
      <c r="Z208">
        <v>-0.28234145684287631</v>
      </c>
      <c r="AA208" s="23">
        <f>SIN(RADIANS('[1]Biaxial Input'!$F$21))*(COS(RADIANS(0)))</f>
        <v>6.9756473744125524E-2</v>
      </c>
      <c r="AC208" s="30">
        <f>(AA207*AA208)*(1-COS(RADIANS(N207)))+AA209*(SIN(RADIANS(N207)))</f>
        <v>-2.3711042090011594E-3</v>
      </c>
      <c r="AD208" s="30">
        <f>(AA208^2)*(1-COS(RADIANS(N207)))+(COS(RADIANS(N207)))</f>
        <v>0.96609163004718956</v>
      </c>
      <c r="AE208" s="30">
        <f>(AA208*AA209)*(1-COS(RADIANS(N207)))-AA207*(SIN(RADIANS(N207)))</f>
        <v>0.25818857491685071</v>
      </c>
      <c r="AG208">
        <v>-0.27049308486844703</v>
      </c>
      <c r="AI208" s="28">
        <f>(T207*T208)*(1-COS(RADIANS(M207)))+T209*(SIN(RADIANS(M207)))</f>
        <v>0.64278760968653947</v>
      </c>
      <c r="AJ208" s="28">
        <f>(T208^2)*(1-COS(RADIANS(M207)))+(COS(RADIANS(M207)))</f>
        <v>-0.7660444431189779</v>
      </c>
      <c r="AK208" s="28">
        <f>(T208*T209)*(1-COS(RADIANS(M207)))-T207*(SIN(RADIANS(M207)))</f>
        <v>0</v>
      </c>
      <c r="AM208" s="61">
        <v>-0.89338909571622749</v>
      </c>
      <c r="AO208" s="17">
        <v>0</v>
      </c>
      <c r="AP208">
        <v>0</v>
      </c>
      <c r="AR208" s="73">
        <f>(T207*T208)*(1-COS(RADIANS(O207-45)))+T209*(SIN(RADIANS(O207-45)))</f>
        <v>0.95931397454005751</v>
      </c>
      <c r="AS208" s="73">
        <f>(T208^2)*(1-COS(RADIANS(O207-45)))+(COS(RADIANS(O207-45)))</f>
        <v>-0.28234145684287654</v>
      </c>
      <c r="AT208" s="73">
        <f>(T208*T209)*(1-COS(RADIANS(O207-45)))-T207*(SIN(RADIANS(O207-45)))</f>
        <v>0</v>
      </c>
      <c r="AU208" s="10"/>
      <c r="AV208">
        <v>0.95931397454005751</v>
      </c>
      <c r="AW208" s="1">
        <v>0.92745466240714791</v>
      </c>
      <c r="BV208" s="17">
        <f t="shared" si="306"/>
        <v>10</v>
      </c>
      <c r="BW208" s="17">
        <f t="shared" si="306"/>
        <v>-20</v>
      </c>
      <c r="BX208" s="17">
        <f t="shared" si="306"/>
        <v>282.7</v>
      </c>
      <c r="CS208" s="15"/>
      <c r="CW208" s="28"/>
      <c r="CX208" s="1"/>
      <c r="CY208" s="82" t="s">
        <v>148</v>
      </c>
      <c r="CZ208" s="13"/>
      <c r="DB208" s="10"/>
      <c r="DC208" s="10"/>
      <c r="DD208" s="10"/>
      <c r="DE208" s="10"/>
      <c r="DF208" s="10"/>
      <c r="DG208" s="10"/>
      <c r="DH208" s="80"/>
      <c r="DI208" s="23" t="s">
        <v>149</v>
      </c>
      <c r="DM208" s="1"/>
      <c r="DO208" s="80"/>
      <c r="DS208" s="13"/>
      <c r="DT208" s="81"/>
      <c r="DU208" s="82" t="s">
        <v>150</v>
      </c>
      <c r="DW208" s="13"/>
      <c r="DX208" s="13"/>
      <c r="EA208" s="1"/>
      <c r="EE208" s="1"/>
      <c r="EI208" s="13"/>
      <c r="ER208">
        <f t="shared" si="325"/>
        <v>-9.8670839279614439E-2</v>
      </c>
      <c r="ES208">
        <f t="shared" si="325"/>
        <v>-0.32743703463395935</v>
      </c>
      <c r="ET208" t="e">
        <f>#REF!</f>
        <v>#REF!</v>
      </c>
      <c r="EU208" t="e">
        <f>#REF!</f>
        <v>#REF!</v>
      </c>
      <c r="EY208" s="28"/>
      <c r="EZ208" s="10"/>
      <c r="FA208" s="82" t="s">
        <v>148</v>
      </c>
      <c r="FB208" s="13"/>
      <c r="FD208" s="10"/>
      <c r="FE208" s="10"/>
      <c r="FF208" s="10"/>
      <c r="FG208" s="10"/>
      <c r="FH208" s="10"/>
      <c r="FI208" s="10"/>
      <c r="FJ208" s="80"/>
      <c r="FK208" s="23" t="s">
        <v>149</v>
      </c>
      <c r="FO208" s="1"/>
      <c r="FQ208" s="80"/>
      <c r="FU208" s="13"/>
      <c r="FV208" s="81"/>
      <c r="FW208" s="82" t="s">
        <v>150</v>
      </c>
      <c r="FY208" s="13"/>
      <c r="FZ208" s="13"/>
      <c r="GC208" s="1"/>
      <c r="GG208" s="1"/>
      <c r="GK208" s="13"/>
    </row>
    <row r="209" spans="1:197" x14ac:dyDescent="0.2">
      <c r="A209" s="17">
        <f t="shared" ref="A209:C210" si="327">A114</f>
        <v>60</v>
      </c>
      <c r="B209" s="17">
        <f t="shared" si="327"/>
        <v>-45</v>
      </c>
      <c r="C209" s="17">
        <f t="shared" si="327"/>
        <v>243.3</v>
      </c>
      <c r="D209" t="s">
        <v>9</v>
      </c>
      <c r="E209" s="5">
        <f t="shared" si="326"/>
        <v>3.5471030488026426E-4</v>
      </c>
      <c r="F209" s="6">
        <f t="shared" si="326"/>
        <v>-0.6028218963908557</v>
      </c>
      <c r="G209" s="7">
        <f t="shared" ref="G209:G210" si="328">Q208</f>
        <v>-0.40889285039816992</v>
      </c>
      <c r="H209" s="8">
        <f t="shared" ref="H209:H210" si="329">AM208</f>
        <v>-0.89338909571622749</v>
      </c>
      <c r="J209" s="10"/>
      <c r="P209" s="1"/>
      <c r="Q209" s="61">
        <v>9.0217084437262896E-2</v>
      </c>
      <c r="S209" s="17">
        <v>0</v>
      </c>
      <c r="T209">
        <v>1</v>
      </c>
      <c r="V209" s="73">
        <f>(T207*T209)*(1-COS(RADIANS(O207+45)))-T208*(SIN(RADIANS(O207+45)))</f>
        <v>0</v>
      </c>
      <c r="W209" s="73">
        <f>(T208*T209)*(1-COS(RADIANS(O207+45)))+T207*(SIN(RADIANS(O207+45)))</f>
        <v>0</v>
      </c>
      <c r="X209" s="73">
        <f>(T209^2)*(1-COS(RADIANS(O207+45)))+(COS(RADIANS(O207+45)))</f>
        <v>1</v>
      </c>
      <c r="Y209" s="10"/>
      <c r="Z209">
        <v>0</v>
      </c>
      <c r="AA209" s="23">
        <f>SIN(RADIANS('[1]Biaxial Input'!$F$21))*SIN(RADIANS(0))</f>
        <v>0</v>
      </c>
      <c r="AC209" s="30">
        <f>(AA207*AA209)*(1-COS(RADIANS(N207)))-AA208*(SIN(RADIANS(N207)))</f>
        <v>-1.8054303924173627E-2</v>
      </c>
      <c r="AD209" s="30">
        <f>(AA208*AA209)*(1-COS(RADIANS(N207)))+AA207*(SIN(RADIANS(N207)))</f>
        <v>-0.25818857491685071</v>
      </c>
      <c r="AE209" s="30">
        <f>(AA209^2)*(1-COS(RADIANS(N207)))+(COS(RADIANS(N207)))</f>
        <v>0.96592582628906831</v>
      </c>
      <c r="AG209">
        <v>9.0217084437262896E-2</v>
      </c>
      <c r="AI209" s="28">
        <f>(T207*T209)*(1-COS(RADIANS(M207)))-T208*(SIN(RADIANS(M207)))</f>
        <v>0</v>
      </c>
      <c r="AJ209" s="28">
        <f>(T208*T209)*(1-COS(RADIANS(M207)))+T207*(SIN(RADIANS(M207)))</f>
        <v>0</v>
      </c>
      <c r="AK209" s="28">
        <f>(T209^2)*(1-COS(RADIANS(M207)))+(COS(RADIANS(M207)))</f>
        <v>1</v>
      </c>
      <c r="AM209" s="61">
        <v>-0.2425864295120822</v>
      </c>
      <c r="AO209" s="17">
        <v>0</v>
      </c>
      <c r="AP209">
        <v>1</v>
      </c>
      <c r="AR209" s="73">
        <f>(T207*T207)*(1-COS(RADIANS(O207-45)))-T207*(SIN(RADIANS(O207-45)))</f>
        <v>0</v>
      </c>
      <c r="AS209" s="73">
        <f>(T208*T209)*(1-COS(RADIANS(O207-45)))+T207*(SIN(RADIANS(O207-45)))</f>
        <v>0</v>
      </c>
      <c r="AT209" s="73">
        <f>(T209^2)*(1-COS(RADIANS(O207-45)))+(COS(RADIANS(O207-45)))</f>
        <v>1</v>
      </c>
      <c r="AU209" s="10"/>
      <c r="AV209">
        <v>0</v>
      </c>
      <c r="AW209" s="1">
        <v>-0.2425864295120822</v>
      </c>
      <c r="BV209" s="17">
        <f t="shared" si="306"/>
        <v>25</v>
      </c>
      <c r="BW209" s="17">
        <f t="shared" si="306"/>
        <v>-30</v>
      </c>
      <c r="BX209" s="17">
        <f t="shared" si="306"/>
        <v>270.8</v>
      </c>
      <c r="BZ209" s="5" t="s">
        <v>4</v>
      </c>
      <c r="CA209" s="6" t="s">
        <v>5</v>
      </c>
      <c r="CB209" s="7" t="s">
        <v>6</v>
      </c>
      <c r="CC209" s="8" t="s">
        <v>1</v>
      </c>
      <c r="CD209">
        <v>4</v>
      </c>
      <c r="CE209" s="9" t="s">
        <v>7</v>
      </c>
      <c r="CG209" s="90" t="s">
        <v>157</v>
      </c>
      <c r="CH209" s="61">
        <f>CE210-((CH211-CE210)/(EY209-CW209))*CW209</f>
        <v>4.9539141993714084</v>
      </c>
      <c r="CI209" s="10"/>
      <c r="CK209" s="5" t="s">
        <v>4</v>
      </c>
      <c r="CL209" s="6" t="s">
        <v>5</v>
      </c>
      <c r="CM209" s="7" t="s">
        <v>6</v>
      </c>
      <c r="CN209" s="8" t="s">
        <v>1</v>
      </c>
      <c r="CO209" s="10"/>
      <c r="CP209">
        <f t="shared" ref="CP209:CQ211" si="330">BZ210</f>
        <v>0.93180266183863136</v>
      </c>
      <c r="CQ209">
        <f t="shared" si="330"/>
        <v>-0.87956522186239505</v>
      </c>
      <c r="CR209">
        <f>CI213</f>
        <v>0</v>
      </c>
      <c r="CS209">
        <f>CL213</f>
        <v>0</v>
      </c>
      <c r="CU209" s="17">
        <f>CU113</f>
        <v>140</v>
      </c>
      <c r="CV209" s="17">
        <f>CV113</f>
        <v>15</v>
      </c>
      <c r="CW209" s="31">
        <f>CH116</f>
        <v>150.92008390372737</v>
      </c>
      <c r="CX209" s="1"/>
      <c r="CY209" s="61">
        <f t="array" ref="CY209:CY211">MMULT(DQ209:DS211,DO209:DO211)</f>
        <v>0.9049126989186056</v>
      </c>
      <c r="CZ209" s="13"/>
      <c r="DA209" s="17">
        <v>1</v>
      </c>
      <c r="DB209">
        <v>0</v>
      </c>
      <c r="DD209" s="73">
        <f>(DB209^2)*(1-COS(RADIANS(CW209+45)))+(COS(RADIANS(CW209+45)))</f>
        <v>-0.9616452194733891</v>
      </c>
      <c r="DE209" s="73">
        <f>(DB209*DB210)*(1-COS(RADIANS(CW209+45)))-DB211*(SIN(RADIANS(CW209+45)))</f>
        <v>0.27429632127313952</v>
      </c>
      <c r="DF209" s="73">
        <f>(DB209*DB211)*(1-COS(RADIANS(CW209+45)))+DB210*(SIN(RADIANS(CW209+45)))</f>
        <v>0</v>
      </c>
      <c r="DG209" s="10"/>
      <c r="DH209">
        <f t="array" ref="DH209:DH211">MMULT(DD209:DF211,DA209:DA211)</f>
        <v>-0.9616452194733891</v>
      </c>
      <c r="DI209" s="23">
        <f>COS(RADIANS('[1]Biaxial Input'!$F$21))</f>
        <v>-0.9975640502598242</v>
      </c>
      <c r="DK209" s="30">
        <f>(DI209^2)*(1-COS(RADIANS(CV209)))+(COS(RADIANS(CV209)))</f>
        <v>0.99983419624187875</v>
      </c>
      <c r="DL209" s="30">
        <f>(DI209*DI210)*(1-COS(RADIANS(CV209)))-DI211*(SIN(RADIANS(CV209)))</f>
        <v>-2.3711042090011594E-3</v>
      </c>
      <c r="DM209" s="30">
        <f>(DI209*DI211)*(1-COS(RADIANS(CV209)))+DI210*(SIN(RADIANS(CV209)))</f>
        <v>1.8054303924173627E-2</v>
      </c>
      <c r="DO209">
        <f t="array" ref="DO209:DO211">MMULT(DK209:DM211,DH209:DH211)</f>
        <v>-0.96083538992013673</v>
      </c>
      <c r="DQ209" s="28">
        <f>(DB209^2)*(1-COS(RADIANS(CU209)))+(COS(RADIANS(CU209)))</f>
        <v>-0.7660444431189779</v>
      </c>
      <c r="DR209" s="28">
        <f>(DB209*DB210)*(1-COS(RADIANS(CU209)))-DB211*(SIN(RADIANS(CU209)))</f>
        <v>-0.64278760968653947</v>
      </c>
      <c r="DS209" s="28">
        <f>(DB209*DB211)*(1-COS(RADIANS(CU209)))+DB210*(SIN(RADIANS(CU209)))</f>
        <v>0</v>
      </c>
      <c r="DU209" s="61">
        <f t="array" ref="DU209:DU211">MMULT(DQ209:DS211,EE209:EE211)</f>
        <v>-0.38575674948944949</v>
      </c>
      <c r="DV209" s="13"/>
      <c r="DW209" s="17">
        <v>1</v>
      </c>
      <c r="DX209">
        <v>0</v>
      </c>
      <c r="DZ209" s="73">
        <f>(DB209^2)*(1-COS(RADIANS(CW209-45)))+(COS(RADIANS(CW209-45)))</f>
        <v>-0.27429632127313935</v>
      </c>
      <c r="EA209" s="73">
        <f>(DB209*DB210)*(1-COS(RADIANS(CW209-45)))-DB211*(SIN(RADIANS(CW209-45)))</f>
        <v>-0.9616452194733891</v>
      </c>
      <c r="EB209" s="73">
        <f>(DB209*DB211)*(1-COS(RADIANS(CW209-45)))+DB210*(SIN(RADIANS(CW209-45)))</f>
        <v>0</v>
      </c>
      <c r="EC209" s="10"/>
      <c r="ED209">
        <f t="array" ref="ED209:ED211">MMULT(DZ209:EB211,DA209:DA211)</f>
        <v>-0.27429632127313935</v>
      </c>
      <c r="EE209" s="1">
        <f t="array" ref="EE209:EE211">MMULT(DK209:DM211,ED209:ED211)</f>
        <v>-0.27653100293969263</v>
      </c>
      <c r="EG209">
        <f>CY209+DU209</f>
        <v>0.5191559494291561</v>
      </c>
      <c r="EH209">
        <f>EG209/(SQRT(EG209^2+EG210^2+EG211^2))</f>
        <v>0.36709869233469661</v>
      </c>
      <c r="EJ209">
        <f>Q209+AM209</f>
        <v>-0.15236934507481931</v>
      </c>
      <c r="EK209">
        <f>EJ209/(SQRT(EJ209^2+EJ210^2+EJ211^2))</f>
        <v>-1</v>
      </c>
      <c r="EM209" s="23">
        <f>CY210*DU211-CY211*DU210</f>
        <v>0.17979081611467085</v>
      </c>
      <c r="EO209" s="15">
        <v>4</v>
      </c>
      <c r="EP209" s="9" t="s">
        <v>7</v>
      </c>
      <c r="EW209" s="17">
        <f>CU209</f>
        <v>140</v>
      </c>
      <c r="EX209" s="17">
        <f>CV209</f>
        <v>15</v>
      </c>
      <c r="EY209" s="31">
        <f>1+CW209</f>
        <v>151.92008390372737</v>
      </c>
      <c r="EZ209" s="10"/>
      <c r="FA209" s="61">
        <f t="array" ref="FA209:FA211">MMULT(FS209:FU211,FQ209:FQ211)</f>
        <v>0.91150725990953241</v>
      </c>
      <c r="FB209" s="13">
        <f>BW210</f>
        <v>-40</v>
      </c>
      <c r="FC209" s="17">
        <v>1</v>
      </c>
      <c r="FD209">
        <v>0</v>
      </c>
      <c r="FF209" s="73">
        <f>(FD209^2)*(1-COS(RADIANS(EY209+45)))+(COS(RADIANS(EY209+45)))</f>
        <v>-0.95671162536551957</v>
      </c>
      <c r="FG209" s="73">
        <f>(FD209*FD210)*(1-COS(RADIANS(EY209+45)))-FD211*(SIN(RADIANS(EY209+45)))</f>
        <v>0.29103756783354562</v>
      </c>
      <c r="FH209" s="73">
        <f>(FD209*FD211)*(1-COS(RADIANS(EY209+45)))+FD210*(SIN(RADIANS(EY209+45)))</f>
        <v>0</v>
      </c>
      <c r="FI209" s="10"/>
      <c r="FJ209">
        <f t="array" ref="FJ209:FJ211">MMULT(FF209:FH211,FC209:FC211)</f>
        <v>-0.95671162536551957</v>
      </c>
      <c r="FK209" s="23">
        <f>COS(RADIANS(176))</f>
        <v>-0.9975640502598242</v>
      </c>
      <c r="FM209" s="30">
        <f>(FK209^2)*(1-COS(RADIANS(EX209)))+(COS(RADIANS(EX209)))</f>
        <v>0.99983419624187875</v>
      </c>
      <c r="FN209" s="30">
        <f>(FK209*FK210)*(1-COS(RADIANS(EX209)))-FK211*(SIN(RADIANS(EX209)))</f>
        <v>-2.3711042090011594E-3</v>
      </c>
      <c r="FO209" s="30">
        <f>(FK209*FK211)*(1-COS(RADIANS(EX209)))+FK210*(SIN(RADIANS(EX209)))</f>
        <v>1.8054303924173627E-2</v>
      </c>
      <c r="FQ209">
        <f t="array" ref="FQ209:FQ211">MMULT(FM209:FO211,FJ209:FJ211)</f>
        <v>-0.95586291858052819</v>
      </c>
      <c r="FS209" s="28">
        <f>(FD209^2)*(1-COS(RADIANS(EW209)))+(COS(RADIANS(EW209)))</f>
        <v>-0.7660444431189779</v>
      </c>
      <c r="FT209" s="28">
        <f>(FD209*FD210)*(1-COS(RADIANS(EW209)))-FD211*(SIN(RADIANS(EW209)))</f>
        <v>-0.64278760968653947</v>
      </c>
      <c r="FU209" s="28">
        <f>(FD209*FD211)*(1-COS(RADIANS(EW209)))+FD210*(SIN(RADIANS(EW209)))</f>
        <v>0</v>
      </c>
      <c r="FW209" s="61">
        <f t="array" ref="FW209:FW211">MMULT(FS209:FU211,GG209:GG211)</f>
        <v>-0.3699050926562607</v>
      </c>
      <c r="FX209" s="13">
        <f>BX210</f>
        <v>259.10000000000002</v>
      </c>
      <c r="FY209" s="17">
        <v>1</v>
      </c>
      <c r="FZ209">
        <v>0</v>
      </c>
      <c r="GB209" s="73">
        <f>(FD209^2)*(1-COS(RADIANS(EY209-45)))+(COS(RADIANS(EY209-45)))</f>
        <v>-0.29103756783354567</v>
      </c>
      <c r="GC209" s="73">
        <f>(FD209*FD210)*(1-COS(RADIANS(EY209-45)))-FD211*(SIN(RADIANS(EY209-45)))</f>
        <v>-0.95671162536551957</v>
      </c>
      <c r="GD209" s="73">
        <f>(FD209*FD211)*(1-COS(RADIANS(EY209-45)))+FD210*(SIN(RADIANS(EY209-45)))</f>
        <v>0</v>
      </c>
      <c r="GE209" s="10"/>
      <c r="GF209">
        <f t="array" ref="GF209:GF211">MMULT(GB209:GD211,FC209:FC211)</f>
        <v>-0.29103756783354567</v>
      </c>
      <c r="GG209" s="1">
        <f t="array" ref="GG209:GG211">MMULT(FM209:FO211,GF209:GF211)</f>
        <v>-0.29325777567274891</v>
      </c>
      <c r="GI209">
        <f>FA209+FW209</f>
        <v>0.5416021672532717</v>
      </c>
      <c r="GJ209">
        <f>GI209/(SQRT(GI209^2+GI210^2+GI211^2))</f>
        <v>0.38297056517011907</v>
      </c>
      <c r="GL209" t="e">
        <f>CH210+DC209</f>
        <v>#VALUE!</v>
      </c>
      <c r="GM209" t="e">
        <f>GL209/(SQRT(GL209^2+GL210^2+GL211^2))</f>
        <v>#VALUE!</v>
      </c>
      <c r="GO209" s="27">
        <f>FA210*FW211-FA211*FW210</f>
        <v>0.17979081611467085</v>
      </c>
    </row>
    <row r="210" spans="1:197" x14ac:dyDescent="0.2">
      <c r="A210" s="17">
        <f t="shared" si="327"/>
        <v>30</v>
      </c>
      <c r="B210" s="17">
        <f t="shared" si="327"/>
        <v>-50</v>
      </c>
      <c r="C210" s="17">
        <f t="shared" si="327"/>
        <v>268.7</v>
      </c>
      <c r="D210" t="s">
        <v>10</v>
      </c>
      <c r="E210" s="5">
        <f t="shared" si="326"/>
        <v>0.11066723599129373</v>
      </c>
      <c r="F210" s="6">
        <f t="shared" si="326"/>
        <v>-0.26779185030886593</v>
      </c>
      <c r="G210" s="7">
        <f t="shared" si="328"/>
        <v>9.0217084437262896E-2</v>
      </c>
      <c r="H210" s="8">
        <f t="shared" si="329"/>
        <v>-0.2425864295120822</v>
      </c>
      <c r="J210" s="10"/>
      <c r="P210" s="1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W210" s="1"/>
      <c r="BV210" s="17">
        <f t="shared" si="306"/>
        <v>40</v>
      </c>
      <c r="BW210" s="17">
        <f t="shared" si="306"/>
        <v>-40</v>
      </c>
      <c r="BX210" s="17">
        <f t="shared" si="306"/>
        <v>259.10000000000002</v>
      </c>
      <c r="BY210" t="s">
        <v>8</v>
      </c>
      <c r="BZ210" s="5">
        <f t="shared" ref="BZ210:CA212" si="331">BZ205</f>
        <v>0.93180266183863136</v>
      </c>
      <c r="CA210" s="6">
        <f t="shared" si="331"/>
        <v>-0.87956522186239505</v>
      </c>
      <c r="CB210" s="7">
        <f>CY209</f>
        <v>0.9049126989186056</v>
      </c>
      <c r="CC210" s="8">
        <f>DU209</f>
        <v>-0.38575674948944949</v>
      </c>
      <c r="CE210" s="9">
        <f>((SUMPRODUCT(CB210:CB212,BZ210:BZ212))*(SUMPRODUCT(CB210:CB212,CA210:CA212)))-((SUMPRODUCT(CC210:CC212,BZ210:BZ212))*(SUMPRODUCT(CC210:CC212,CA210:CA212)))</f>
        <v>-4.7655518420341991E-9</v>
      </c>
      <c r="CG210">
        <v>1</v>
      </c>
      <c r="CH210" t="s">
        <v>161</v>
      </c>
      <c r="CI210" s="67"/>
      <c r="CJ210" s="1" t="s">
        <v>8</v>
      </c>
      <c r="CK210" s="5">
        <f t="shared" ref="CK210:CL212" si="332">BZ210</f>
        <v>0.93180266183863136</v>
      </c>
      <c r="CL210" s="6">
        <f t="shared" si="332"/>
        <v>-0.87956522186239505</v>
      </c>
      <c r="CM210" s="7">
        <f>FA209</f>
        <v>0.91150725990953241</v>
      </c>
      <c r="CN210" s="8">
        <f>FW209</f>
        <v>-0.3699050926562607</v>
      </c>
      <c r="CO210" s="10"/>
      <c r="CP210">
        <f t="shared" si="330"/>
        <v>0.3492962422733713</v>
      </c>
      <c r="CQ210">
        <f t="shared" si="330"/>
        <v>-0.34518112468713447</v>
      </c>
      <c r="CR210">
        <f>CJ213</f>
        <v>0</v>
      </c>
      <c r="CS210">
        <f>CM213</f>
        <v>0</v>
      </c>
      <c r="CW210" s="28"/>
      <c r="CX210" s="1"/>
      <c r="CY210" s="61">
        <v>-0.41636154986910079</v>
      </c>
      <c r="DA210" s="17">
        <v>0</v>
      </c>
      <c r="DB210">
        <v>0</v>
      </c>
      <c r="DD210" s="73">
        <f>(DB209*DB210)*(1-COS(RADIANS(CW209+45)))+DB211*(SIN(RADIANS(CW209+45)))</f>
        <v>-0.27429632127313952</v>
      </c>
      <c r="DE210" s="73">
        <f>(DB210^2)*(1-COS(RADIANS(CW209+45)))+(COS(RADIANS(CW209+45)))</f>
        <v>-0.9616452194733891</v>
      </c>
      <c r="DF210" s="73">
        <f>(DB210*DB211)*(1-COS(RADIANS(CW209+45)))-DB209*(SIN(RADIANS(CW209+45)))</f>
        <v>0</v>
      </c>
      <c r="DG210" s="10"/>
      <c r="DH210">
        <v>-0.27429632127313952</v>
      </c>
      <c r="DI210" s="23">
        <f>SIN(RADIANS('[1]Biaxial Input'!$F$21))*(COS(RADIANS(0)))</f>
        <v>6.9756473744125524E-2</v>
      </c>
      <c r="DK210" s="30">
        <f>(DI209*DI210)*(1-COS(RADIANS(CV209)))+DI211*(SIN(RADIANS(CV209)))</f>
        <v>-2.3711042090011594E-3</v>
      </c>
      <c r="DL210" s="30">
        <f>(DI210^2)*(1-COS(RADIANS(CV209)))+(COS(RADIANS(CV209)))</f>
        <v>0.96609163004718956</v>
      </c>
      <c r="DM210" s="30">
        <f>(DI210*DI211)*(1-COS(RADIANS(CV209)))-DI209*(SIN(RADIANS(CV209)))</f>
        <v>0.25818857491685071</v>
      </c>
      <c r="DO210">
        <v>-0.26271521910725576</v>
      </c>
      <c r="DQ210" s="28">
        <f>(DB209*DB210)*(1-COS(RADIANS(CU209)))+DB211*(SIN(RADIANS(CU209)))</f>
        <v>0.64278760968653947</v>
      </c>
      <c r="DR210" s="28">
        <f>(DB210^2)*(1-COS(RADIANS(CU209)))+(COS(RADIANS(CU209)))</f>
        <v>-0.7660444431189779</v>
      </c>
      <c r="DS210" s="28">
        <f>(DB210*DB211)*(1-COS(RADIANS(CU209)))-DB209*(SIN(RADIANS(CU209)))</f>
        <v>0</v>
      </c>
      <c r="DU210" s="61">
        <v>-0.88993286221040235</v>
      </c>
      <c r="DW210" s="17">
        <v>0</v>
      </c>
      <c r="DX210">
        <v>0</v>
      </c>
      <c r="DZ210" s="73">
        <f>(DB209*DB210)*(1-COS(RADIANS(CW209-45)))+DB211*(SIN(RADIANS(CW209-45)))</f>
        <v>0.9616452194733891</v>
      </c>
      <c r="EA210" s="73">
        <f>(DB210^2)*(1-COS(RADIANS(CW209-45)))+(COS(RADIANS(CW209-45)))</f>
        <v>-0.27429632127313935</v>
      </c>
      <c r="EB210" s="73">
        <f>(DB210*DB211)*(1-COS(RADIANS(CW209-45)))-DB209*(SIN(RADIANS(CW209-45)))</f>
        <v>0</v>
      </c>
      <c r="EC210" s="10"/>
      <c r="ED210">
        <v>0.9616452194733891</v>
      </c>
      <c r="EE210" s="1">
        <v>0.92968778277001818</v>
      </c>
      <c r="EG210">
        <f>CY210+DU210</f>
        <v>-1.3062944120795033</v>
      </c>
      <c r="EH210">
        <f>EG210/(SQRT(EG209^2+EG210^2+EG211^2))</f>
        <v>-0.92368963700751094</v>
      </c>
      <c r="EJ210">
        <f>Q210+AM210</f>
        <v>0</v>
      </c>
      <c r="EK210">
        <f>EJ210/(SQRT(EJ209^2+EJ210^2+EJ211^2))</f>
        <v>0</v>
      </c>
      <c r="EM210" s="23">
        <f>CY211*DU209-CY209*DU211</f>
        <v>0.18617884022788755</v>
      </c>
      <c r="EP210" s="9">
        <f>((SUMPRODUCT(CM210:CM212,BZ210:BZ212))*(SUMPRODUCT(CM210:CM212,CA210:CA212)))-((SUMPRODUCT(CN210:CN212,BZ210:BZ212))*(SUMPRODUCT(CN210:CN212,CA210:CA212)))</f>
        <v>-3.2824755958355878E-2</v>
      </c>
      <c r="EY210" s="28"/>
      <c r="EZ210" s="10"/>
      <c r="FA210" s="61">
        <v>-0.40076666597517263</v>
      </c>
      <c r="FB210" s="13">
        <f>BW211</f>
        <v>-45</v>
      </c>
      <c r="FC210" s="17">
        <v>0</v>
      </c>
      <c r="FD210">
        <v>0</v>
      </c>
      <c r="FF210" s="73">
        <f>(FD209*FD210)*(1-COS(RADIANS(EY209+45)))+FD211*(SIN(RADIANS(EY209+45)))</f>
        <v>-0.29103756783354562</v>
      </c>
      <c r="FG210" s="73">
        <f>(FD210^2)*(1-COS(RADIANS(EY209+45)))+(COS(RADIANS(EY209+45)))</f>
        <v>-0.95671162536551957</v>
      </c>
      <c r="FH210" s="73">
        <f>(FD210*FD211)*(1-COS(RADIANS(EY209+45)))-FD209*(SIN(RADIANS(EY209+45)))</f>
        <v>0</v>
      </c>
      <c r="FI210" s="10"/>
      <c r="FJ210">
        <v>-0.29103756783354562</v>
      </c>
      <c r="FK210" s="23">
        <f>SIN(RADIANS(176))*(COS(RADIANS(0)))</f>
        <v>6.9756473744125524E-2</v>
      </c>
      <c r="FM210" s="30">
        <f>(FK209*FK210)*(1-COS(RADIANS(EX209)))+FK211*(SIN(RADIANS(EX209)))</f>
        <v>-2.3711042090011594E-3</v>
      </c>
      <c r="FN210" s="30">
        <f>(FK210^2)*(1-COS(RADIANS(EX209)))+(COS(RADIANS(EX209)))</f>
        <v>0.96609163004718956</v>
      </c>
      <c r="FO210" s="30">
        <f>(FK210*FK211)*(1-COS(RADIANS(EX209)))-FK209*(SIN(RADIANS(EX209)))</f>
        <v>0.25818857491685071</v>
      </c>
      <c r="FQ210">
        <v>-0.27890049535157507</v>
      </c>
      <c r="FS210" s="28">
        <f>(FD209*FD210)*(1-COS(RADIANS(EW209)))+FD211*(SIN(RADIANS(EW209)))</f>
        <v>0.64278760968653947</v>
      </c>
      <c r="FT210" s="28">
        <f>(FD210^2)*(1-COS(RADIANS(EW209)))+(COS(RADIANS(EW209)))</f>
        <v>-0.7660444431189779</v>
      </c>
      <c r="FU210" s="28">
        <f>(FD210*FD211)*(1-COS(RADIANS(EW209)))-FD209*(SIN(RADIANS(EW209)))</f>
        <v>0</v>
      </c>
      <c r="FW210" s="61">
        <v>-0.89706383211817375</v>
      </c>
      <c r="FX210" s="13">
        <f>BX211</f>
        <v>243.3</v>
      </c>
      <c r="FY210" s="17">
        <v>0</v>
      </c>
      <c r="FZ210">
        <v>0</v>
      </c>
      <c r="GB210" s="73">
        <f>(FD209*FD210)*(1-COS(RADIANS(EY209-45)))+FD211*(SIN(RADIANS(EY209-45)))</f>
        <v>0.95671162536551957</v>
      </c>
      <c r="GC210" s="73">
        <f>(FD210^2)*(1-COS(RADIANS(EY209-45)))+(COS(RADIANS(EY209-45)))</f>
        <v>-0.29103756783354567</v>
      </c>
      <c r="GD210" s="73">
        <f>(FD210*FD211)*(1-COS(RADIANS(EY209-45)))-FD209*(SIN(RADIANS(EY209-45)))</f>
        <v>0</v>
      </c>
      <c r="GE210" s="10"/>
      <c r="GF210">
        <v>0.95671162536551957</v>
      </c>
      <c r="GG210" s="1">
        <v>0.92496117403653844</v>
      </c>
      <c r="GI210">
        <f>FA210+FW210</f>
        <v>-1.2978304980933464</v>
      </c>
      <c r="GJ210">
        <f>GI210/(SQRT(GI209^2+GI210^2+GI211^2))</f>
        <v>-0.91770474603251984</v>
      </c>
      <c r="GL210">
        <f>CH211+DC210</f>
        <v>-3.2824755958355878E-2</v>
      </c>
      <c r="GM210" t="e">
        <f>GL210/(SQRT(GL209^2+GL210^2+GL211^2))</f>
        <v>#VALUE!</v>
      </c>
      <c r="GO210" s="27">
        <f>FA211*FW209-FA209*FW211</f>
        <v>0.18617884022788755</v>
      </c>
    </row>
    <row r="211" spans="1:197" x14ac:dyDescent="0.2">
      <c r="A211" s="1"/>
      <c r="J211" s="10"/>
      <c r="Q211" s="82" t="s">
        <v>148</v>
      </c>
      <c r="R211" s="13"/>
      <c r="T211" s="10"/>
      <c r="U211" s="10"/>
      <c r="V211" s="10"/>
      <c r="W211" s="10"/>
      <c r="X211" s="10"/>
      <c r="Y211" s="10"/>
      <c r="Z211" s="80"/>
      <c r="AA211" s="23" t="s">
        <v>149</v>
      </c>
      <c r="AE211" s="1"/>
      <c r="AG211" s="80"/>
      <c r="AK211" s="13"/>
      <c r="AL211" s="81"/>
      <c r="AM211" s="82" t="s">
        <v>150</v>
      </c>
      <c r="AO211" s="13"/>
      <c r="AP211" s="13"/>
      <c r="AS211" s="1"/>
      <c r="AW211" s="1"/>
      <c r="BV211" s="17">
        <f t="shared" ref="BV211:BX212" si="333">BV115</f>
        <v>60</v>
      </c>
      <c r="BW211" s="17">
        <f t="shared" si="333"/>
        <v>-45</v>
      </c>
      <c r="BX211" s="17">
        <f t="shared" si="333"/>
        <v>243.3</v>
      </c>
      <c r="BY211" t="s">
        <v>9</v>
      </c>
      <c r="BZ211" s="5">
        <f t="shared" si="331"/>
        <v>0.3492962422733713</v>
      </c>
      <c r="CA211" s="6">
        <f t="shared" si="331"/>
        <v>-0.34518112468713447</v>
      </c>
      <c r="CB211" s="7">
        <f>CY210</f>
        <v>-0.41636154986910079</v>
      </c>
      <c r="CC211" s="8">
        <f>DU210</f>
        <v>-0.88993286221040235</v>
      </c>
      <c r="CE211" s="10"/>
      <c r="CH211">
        <f>((SUMPRODUCT(CM210:CM212,CK210:CK212))*(SUMPRODUCT(CM210:CM212,CL210:CL212)))-((SUMPRODUCT(CN210:CN212,CK210:CK212))*(SUMPRODUCT(CN210:CN212,CL210:CL212)))</f>
        <v>-3.2824755958355878E-2</v>
      </c>
      <c r="CI211" s="67"/>
      <c r="CJ211" s="10" t="s">
        <v>9</v>
      </c>
      <c r="CK211" s="5">
        <f t="shared" si="332"/>
        <v>0.3492962422733713</v>
      </c>
      <c r="CL211" s="6">
        <f t="shared" si="332"/>
        <v>-0.34518112468713447</v>
      </c>
      <c r="CM211" s="7">
        <f>FA210</f>
        <v>-0.40076666597517263</v>
      </c>
      <c r="CN211" s="8">
        <f>FW210</f>
        <v>-0.89706383211817375</v>
      </c>
      <c r="CP211">
        <f t="shared" si="330"/>
        <v>-9.8670839279614439E-2</v>
      </c>
      <c r="CQ211">
        <f t="shared" si="330"/>
        <v>-0.32743703463395935</v>
      </c>
      <c r="CR211">
        <f>CK213</f>
        <v>0</v>
      </c>
      <c r="CS211">
        <f>CN213</f>
        <v>0</v>
      </c>
      <c r="CW211" s="28"/>
      <c r="CX211" s="1"/>
      <c r="CY211" s="61">
        <v>8.8182011354047754E-2</v>
      </c>
      <c r="DA211" s="17">
        <v>0</v>
      </c>
      <c r="DB211">
        <v>1</v>
      </c>
      <c r="DD211" s="73">
        <f>(DB209*DB211)*(1-COS(RADIANS(CW209+45)))-DB210*(SIN(RADIANS(CW209+45)))</f>
        <v>0</v>
      </c>
      <c r="DE211" s="73">
        <f>(DB210*DB211)*(1-COS(RADIANS(CW209+45)))+DB209*(SIN(RADIANS(CW209+45)))</f>
        <v>0</v>
      </c>
      <c r="DF211" s="73">
        <f>(DB211^2)*(1-COS(RADIANS(CW209+45)))+(COS(RADIANS(CW209+45)))</f>
        <v>1</v>
      </c>
      <c r="DG211" s="10"/>
      <c r="DH211">
        <v>0</v>
      </c>
      <c r="DI211" s="23">
        <f>SIN(RADIANS('[1]Biaxial Input'!$F$21))*SIN(RADIANS(0))</f>
        <v>0</v>
      </c>
      <c r="DK211" s="30">
        <f>(DI209*DI211)*(1-COS(RADIANS(CV209)))-DI210*(SIN(RADIANS(CV209)))</f>
        <v>-1.8054303924173627E-2</v>
      </c>
      <c r="DL211" s="30">
        <f>(DI210*DI211)*(1-COS(RADIANS(CV209)))+DI209*(SIN(RADIANS(CV209)))</f>
        <v>-0.25818857491685071</v>
      </c>
      <c r="DM211" s="30">
        <f>(DI211^2)*(1-COS(RADIANS(CV209)))+(COS(RADIANS(CV209)))</f>
        <v>0.96592582628906831</v>
      </c>
      <c r="DO211">
        <v>8.8182011354047754E-2</v>
      </c>
      <c r="DQ211" s="28">
        <f>(DB209*DB211)*(1-COS(RADIANS(CU209)))-DB210*(SIN(RADIANS(CU209)))</f>
        <v>0</v>
      </c>
      <c r="DR211" s="28">
        <f>(DB210*DB211)*(1-COS(RADIANS(CU209)))+DB209*(SIN(RADIANS(CU209)))</f>
        <v>0</v>
      </c>
      <c r="DS211" s="28">
        <f>(DB211^2)*(1-COS(RADIANS(CU209)))+(COS(RADIANS(CU209)))</f>
        <v>1</v>
      </c>
      <c r="DU211" s="61">
        <v>-0.24333357964188843</v>
      </c>
      <c r="DW211" s="17">
        <v>0</v>
      </c>
      <c r="DX211">
        <v>1</v>
      </c>
      <c r="DZ211" s="73">
        <f>(DB209*DB209)*(1-COS(RADIANS(CW209-45)))-DB209*(SIN(RADIANS(CW209-45)))</f>
        <v>0</v>
      </c>
      <c r="EA211" s="73">
        <f>(DB210*DB211)*(1-COS(RADIANS(CW209-45)))+DB209*(SIN(RADIANS(CW209-45)))</f>
        <v>0</v>
      </c>
      <c r="EB211" s="73">
        <f>(DB211^2)*(1-COS(RADIANS(CW209-45)))+(COS(RADIANS(CW209-45)))</f>
        <v>1</v>
      </c>
      <c r="EC211" s="10"/>
      <c r="ED211">
        <v>0</v>
      </c>
      <c r="EE211" s="1">
        <v>-0.24333357964188843</v>
      </c>
      <c r="EG211">
        <f>CY211+DU211</f>
        <v>-0.15515156828784066</v>
      </c>
      <c r="EH211">
        <f>EG211/(SQRT(EG209^2+EG210^2+EG211^2))</f>
        <v>-0.10970872604805983</v>
      </c>
      <c r="EJ211">
        <f>Q211+AM211</f>
        <v>0</v>
      </c>
      <c r="EK211">
        <f>EJ211/(SQRT(EJ209^2+EJ210^2+EJ211^2))</f>
        <v>0</v>
      </c>
      <c r="EM211" s="23">
        <f>CY209*DU210-CY210*DU209</f>
        <v>-0.96592582628906842</v>
      </c>
      <c r="ER211">
        <f t="shared" ref="ER211:ES213" si="334">CK210</f>
        <v>0.93180266183863136</v>
      </c>
      <c r="ES211">
        <f t="shared" si="334"/>
        <v>-0.87956522186239505</v>
      </c>
      <c r="ET211" t="e">
        <f>#REF!</f>
        <v>#REF!</v>
      </c>
      <c r="EU211" t="e">
        <f>#REF!</f>
        <v>#REF!</v>
      </c>
      <c r="EY211" s="28"/>
      <c r="EZ211" s="10"/>
      <c r="FA211" s="61">
        <v>9.2415337338348641E-2</v>
      </c>
      <c r="FB211" s="13">
        <f>BW212</f>
        <v>-50</v>
      </c>
      <c r="FC211" s="17">
        <v>0</v>
      </c>
      <c r="FD211">
        <v>1</v>
      </c>
      <c r="FF211" s="73">
        <f>(FD209*FD211)*(1-COS(RADIANS(EY209+45)))-FD210*(SIN(RADIANS(EY209+45)))</f>
        <v>0</v>
      </c>
      <c r="FG211" s="73">
        <f>(FD210*FD211)*(1-COS(RADIANS(EY209+45)))+FD209*(SIN(RADIANS(EY209+45)))</f>
        <v>0</v>
      </c>
      <c r="FH211" s="73">
        <f>(FD211^2)*(1-COS(RADIANS(EY209+45)))+(COS(RADIANS(EY209+45)))</f>
        <v>1</v>
      </c>
      <c r="FI211" s="10"/>
      <c r="FJ211">
        <v>0</v>
      </c>
      <c r="FK211" s="23">
        <f>SIN(RADIANS(176))*SIN(RADIANS(0))</f>
        <v>0</v>
      </c>
      <c r="FM211" s="30">
        <f>(FK209*FK211)*(1-COS(RADIANS(EX209)))-FK210*(SIN(RADIANS(EX209)))</f>
        <v>-1.8054303924173627E-2</v>
      </c>
      <c r="FN211" s="30">
        <f>(FK210*FK211)*(1-COS(RADIANS(EX209)))+FK209*(SIN(RADIANS(EX209)))</f>
        <v>-0.25818857491685071</v>
      </c>
      <c r="FO211" s="30">
        <f>(FK211^2)*(1-COS(RADIANS(EX209)))+(COS(RADIANS(EX209)))</f>
        <v>0.96592582628906831</v>
      </c>
      <c r="FQ211">
        <v>9.2415337338348641E-2</v>
      </c>
      <c r="FS211" s="28">
        <f>(FD209*FD211)*(1-COS(RADIANS(EW209)))-FD210*(SIN(RADIANS(EW209)))</f>
        <v>0</v>
      </c>
      <c r="FT211" s="28">
        <f>(FD210*FD211)*(1-COS(RADIANS(EW209)))+FD209*(SIN(RADIANS(EW209)))</f>
        <v>0</v>
      </c>
      <c r="FU211" s="28">
        <f>(FD211^2)*(1-COS(RADIANS(EW209)))+(COS(RADIANS(EW209)))</f>
        <v>1</v>
      </c>
      <c r="FW211" s="61">
        <v>-0.24175753045648835</v>
      </c>
      <c r="FX211" s="13">
        <f>BX212</f>
        <v>268.7</v>
      </c>
      <c r="FY211" s="17">
        <v>0</v>
      </c>
      <c r="FZ211">
        <v>1</v>
      </c>
      <c r="GB211" s="73">
        <f>(FD209*FD209)*(1-COS(RADIANS(EY209-45)))-FD209*(SIN(RADIANS(EY209-45)))</f>
        <v>0</v>
      </c>
      <c r="GC211" s="73">
        <f>(FD210*FD211)*(1-COS(RADIANS(EY209-45)))+FD209*(SIN(RADIANS(EY209-45)))</f>
        <v>0</v>
      </c>
      <c r="GD211" s="73">
        <f>(FD211^2)*(1-COS(RADIANS(EY209-45)))+(COS(RADIANS(EY209-45)))</f>
        <v>1</v>
      </c>
      <c r="GE211" s="10"/>
      <c r="GF211">
        <v>0</v>
      </c>
      <c r="GG211" s="1">
        <v>-0.24175753045648835</v>
      </c>
      <c r="GI211">
        <f>FA211+FW211</f>
        <v>-0.1493421931181397</v>
      </c>
      <c r="GJ211">
        <f>GI211/(SQRT(GI209^2+GI210^2+GI211^2))</f>
        <v>-0.10560087747110752</v>
      </c>
      <c r="GL211" t="e">
        <f>#REF!+DC211</f>
        <v>#REF!</v>
      </c>
      <c r="GM211" t="e">
        <f>GL211/(SQRT(GL209^2+GL210^2+GL211^2))</f>
        <v>#REF!</v>
      </c>
      <c r="GO211" s="27">
        <f>FA209*FW210-FA210*FW209</f>
        <v>-0.9659258262890682</v>
      </c>
    </row>
    <row r="212" spans="1:197" x14ac:dyDescent="0.2">
      <c r="A212" s="1"/>
      <c r="E212" s="5" t="s">
        <v>4</v>
      </c>
      <c r="F212" s="6" t="s">
        <v>5</v>
      </c>
      <c r="G212" s="7" t="s">
        <v>6</v>
      </c>
      <c r="H212" s="8" t="s">
        <v>1</v>
      </c>
      <c r="I212">
        <v>5</v>
      </c>
      <c r="J212" s="9" t="s">
        <v>7</v>
      </c>
      <c r="K212">
        <v>5</v>
      </c>
      <c r="L212" s="10"/>
      <c r="M212" s="17">
        <f>A196</f>
        <v>90</v>
      </c>
      <c r="N212" s="17">
        <f>B196</f>
        <v>20</v>
      </c>
      <c r="O212" s="17">
        <f>C196</f>
        <v>201.2</v>
      </c>
      <c r="Q212" s="61">
        <f t="array" ref="Q212:Q214">MMULT(AI212:AK214,AG212:AG214)</f>
        <v>0.85835583531131898</v>
      </c>
      <c r="R212" s="13"/>
      <c r="S212" s="17">
        <v>1</v>
      </c>
      <c r="T212">
        <v>0</v>
      </c>
      <c r="V212" s="73">
        <f>(T212^2)*(1-COS(RADIANS(O212+45)))+(COS(RADIANS(O212+45)))</f>
        <v>-0.40354529635239011</v>
      </c>
      <c r="W212" s="73">
        <f>(T212*T213)*(1-COS(RADIANS(O212+45)))-T214*(SIN(RADIANS(O212+45)))</f>
        <v>0.91495966784982474</v>
      </c>
      <c r="X212" s="73">
        <f>(T212*T214)*(1-COS(RADIANS(O212+45)))+T213*(SIN(RADIANS(O212+45)))</f>
        <v>0</v>
      </c>
      <c r="Y212" s="10"/>
      <c r="Z212">
        <f t="array" ref="Z212:Z214">MMULT(V212:X214,S212:S214)</f>
        <v>-0.40354529635239011</v>
      </c>
      <c r="AA212" s="23">
        <f>COS(RADIANS('[1]Biaxial Input'!$F$21))</f>
        <v>-0.9975640502598242</v>
      </c>
      <c r="AC212" s="30">
        <f>(AA212^2)*(1-COS(RADIANS(N212)))+(COS(RADIANS(N212)))</f>
        <v>0.99970654636555623</v>
      </c>
      <c r="AD212" s="30">
        <f>(AA212*AA213)*(1-COS(RADIANS(N212)))-AA214*(SIN(RADIANS(N212)))</f>
        <v>-4.1965824879998722E-3</v>
      </c>
      <c r="AE212" s="30">
        <f>(AA212*AA214)*(1-COS(RADIANS(N212)))+AA213*(SIN(RADIANS(N212)))</f>
        <v>2.3858119147859059E-2</v>
      </c>
      <c r="AG212">
        <f t="array" ref="AG212:AG214">MMULT(AC212:AE214,Z212:Z214)</f>
        <v>-0.3995871707991881</v>
      </c>
      <c r="AI212" s="28">
        <f>(T212^2)*(1-COS(RADIANS(M212)))+(COS(RADIANS(M212)))</f>
        <v>6.1257422745431001E-17</v>
      </c>
      <c r="AJ212" s="28">
        <f>(T212*T213)*(1-COS(RADIANS(M212)))-T214*(SIN(RADIANS(M212)))</f>
        <v>-1</v>
      </c>
      <c r="AK212" s="28">
        <f>(T212*T214)*(1-COS(RADIANS(M212)))+T213*(SIN(RADIANS(M212)))</f>
        <v>0</v>
      </c>
      <c r="AM212" s="61">
        <f t="array" ref="AM212:AM214">MMULT(AI212:AK214,AW212:AW214)</f>
        <v>-0.3831666626884056</v>
      </c>
      <c r="AN212" s="13"/>
      <c r="AO212" s="17">
        <v>1</v>
      </c>
      <c r="AP212">
        <v>0</v>
      </c>
      <c r="AR212" s="73">
        <f>(T212^2)*(1-COS(RADIANS(O212-45)))+(COS(RADIANS(O212-45)))</f>
        <v>-0.91495966784982474</v>
      </c>
      <c r="AS212" s="73">
        <f>(T212*T213)*(1-COS(RADIANS(O212-45)))-T214*(SIN(RADIANS(O212-45)))</f>
        <v>-0.40354529635239006</v>
      </c>
      <c r="AT212" s="73">
        <f>(T212*T214)*(1-COS(RADIANS(O212-45)))+T213*(SIN(RADIANS(O212-45)))</f>
        <v>0</v>
      </c>
      <c r="AU212" s="10"/>
      <c r="AV212">
        <f t="array" ref="AV212:AV214">MMULT(AR212:AT214,S212:S214)</f>
        <v>-0.91495966784982474</v>
      </c>
      <c r="AW212" s="1">
        <f t="array" ref="AW212:AW214">MMULT(AC212:AE214,AV212:AV214)</f>
        <v>-0.91638468073371182</v>
      </c>
      <c r="BV212" s="17">
        <f t="shared" si="333"/>
        <v>30</v>
      </c>
      <c r="BW212" s="17">
        <f t="shared" si="333"/>
        <v>-50</v>
      </c>
      <c r="BX212" s="17">
        <f t="shared" si="333"/>
        <v>268.7</v>
      </c>
      <c r="BY212" t="s">
        <v>10</v>
      </c>
      <c r="BZ212" s="5">
        <f t="shared" si="331"/>
        <v>-9.8670839279614439E-2</v>
      </c>
      <c r="CA212" s="6">
        <f t="shared" si="331"/>
        <v>-0.32743703463395935</v>
      </c>
      <c r="CB212" s="7">
        <f>CY211</f>
        <v>8.8182011354047754E-2</v>
      </c>
      <c r="CC212" s="8">
        <f>DU211</f>
        <v>-0.24333357964188843</v>
      </c>
      <c r="CE212" s="10"/>
      <c r="CG212" s="10" t="s">
        <v>160</v>
      </c>
      <c r="CH212" s="10">
        <f>-CH209*((EY209-CW209)/(CH211-CE210))</f>
        <v>150.92008375854573</v>
      </c>
      <c r="CI212" s="67"/>
      <c r="CJ212" s="10" t="s">
        <v>10</v>
      </c>
      <c r="CK212" s="5">
        <f t="shared" si="332"/>
        <v>-9.8670839279614439E-2</v>
      </c>
      <c r="CL212" s="6">
        <f t="shared" si="332"/>
        <v>-0.32743703463395935</v>
      </c>
      <c r="CM212" s="7">
        <f>FA211</f>
        <v>9.2415337338348641E-2</v>
      </c>
      <c r="CN212" s="8">
        <f>FW211</f>
        <v>-0.24175753045648835</v>
      </c>
      <c r="CW212" s="28"/>
      <c r="CX212" s="1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EE212" s="1"/>
      <c r="EI212" s="64">
        <f>(DEGREES(ACOS((EH209*EK209+EH210*EK210+EH211*EK211)/((SQRT(EH209^2+EH210^2+EH211^2))*(SQRT(EK209^2+EK210^2+EK211^2))))))</f>
        <v>111.53679701674945</v>
      </c>
      <c r="ER212">
        <f t="shared" si="334"/>
        <v>0.3492962422733713</v>
      </c>
      <c r="ES212">
        <f t="shared" si="334"/>
        <v>-0.34518112468713447</v>
      </c>
      <c r="ET212" t="e">
        <f>#REF!</f>
        <v>#REF!</v>
      </c>
      <c r="EU212" t="e">
        <f>#REF!</f>
        <v>#REF!</v>
      </c>
      <c r="EY212" s="28"/>
      <c r="EZ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GG212" s="1"/>
      <c r="GK212" s="64" t="e">
        <f>(DEGREES(ACOS((GJ209*GM209+GJ210*GM210+GJ211*GM211)/((SQRT(GJ209^2+GJ210^2+GJ211^2))*(SQRT(GM209^2+GM210^2+GM211^2))))))</f>
        <v>#VALUE!</v>
      </c>
    </row>
    <row r="213" spans="1:197" x14ac:dyDescent="0.2">
      <c r="A213" s="1"/>
      <c r="D213" t="s">
        <v>8</v>
      </c>
      <c r="E213" s="5">
        <f t="shared" ref="E213:F215" si="335">E208</f>
        <v>0.99385745308804063</v>
      </c>
      <c r="F213" s="6">
        <f t="shared" si="335"/>
        <v>-0.75159383056268236</v>
      </c>
      <c r="G213" s="7">
        <f>Q212</f>
        <v>0.85835583531131898</v>
      </c>
      <c r="H213" s="8">
        <f>AM212</f>
        <v>-0.3831666626884056</v>
      </c>
      <c r="J213" s="9">
        <f>((SUMPRODUCT(G213:G215,E213:E215))*(SUMPRODUCT(G213:(G215),F213:F215)))-((SUMPRODUCT(H213:H215,E213:E215))*(SUMPRODUCT(H213:H215,F213:F215)))</f>
        <v>-9.246704167494102E-2</v>
      </c>
      <c r="Q213" s="61">
        <v>-0.39958717079918815</v>
      </c>
      <c r="S213" s="17">
        <v>0</v>
      </c>
      <c r="T213">
        <v>0</v>
      </c>
      <c r="V213" s="73">
        <f>(T212*T213)*(1-COS(RADIANS(O212+45)))+T214*(SIN(RADIANS(O212+45)))</f>
        <v>-0.91495966784982474</v>
      </c>
      <c r="W213" s="73">
        <f>(T213^2)*(1-COS(RADIANS(O212+45)))+(COS(RADIANS(O212+45)))</f>
        <v>-0.40354529635239011</v>
      </c>
      <c r="X213" s="73">
        <f>(T213*T214)*(1-COS(RADIANS(O212+45)))-T212*(SIN(RADIANS(O212+45)))</f>
        <v>0</v>
      </c>
      <c r="Y213" s="10"/>
      <c r="Z213">
        <v>-0.91495966784982474</v>
      </c>
      <c r="AA213" s="23">
        <f>SIN(RADIANS('[1]Biaxial Input'!$F$21))*(COS(RADIANS(0)))</f>
        <v>6.9756473744125524E-2</v>
      </c>
      <c r="AC213" s="30">
        <f>(AA212*AA213)*(1-COS(RADIANS(N212)))+AA214*(SIN(RADIANS(N212)))</f>
        <v>-4.1965824879998722E-3</v>
      </c>
      <c r="AD213" s="30">
        <f>(AA213^2)*(1-COS(RADIANS(N212)))+(COS(RADIANS(N212)))</f>
        <v>0.9399860744203522</v>
      </c>
      <c r="AE213" s="30">
        <f>(AA213*AA214)*(1-COS(RADIANS(N212)))-AA212*(SIN(RADIANS(N212)))</f>
        <v>0.34118699944639969</v>
      </c>
      <c r="AG213">
        <v>-0.85835583531131898</v>
      </c>
      <c r="AI213" s="28">
        <f>(T212*T213)*(1-COS(RADIANS(M212)))+T214*(SIN(RADIANS(M212)))</f>
        <v>1</v>
      </c>
      <c r="AJ213" s="28">
        <f>(T213^2)*(1-COS(RADIANS(M212)))+(COS(RADIANS(M212)))</f>
        <v>6.1257422745431001E-17</v>
      </c>
      <c r="AK213" s="28">
        <f>(T213*T214)*(1-COS(RADIANS(M212)))-T212*(SIN(RADIANS(M212)))</f>
        <v>0</v>
      </c>
      <c r="AM213" s="61">
        <v>-0.91638468073371182</v>
      </c>
      <c r="AO213" s="17">
        <v>0</v>
      </c>
      <c r="AP213">
        <v>0</v>
      </c>
      <c r="AR213" s="73">
        <f>(T212*T213)*(1-COS(RADIANS(O212-45)))+T214*(SIN(RADIANS(O212-45)))</f>
        <v>0.40354529635239006</v>
      </c>
      <c r="AS213" s="73">
        <f>(T213^2)*(1-COS(RADIANS(O212-45)))+(COS(RADIANS(O212-45)))</f>
        <v>-0.91495966784982474</v>
      </c>
      <c r="AT213" s="73">
        <f>(T213*T214)*(1-COS(RADIANS(O212-45)))-T212*(SIN(RADIANS(O212-45)))</f>
        <v>0</v>
      </c>
      <c r="AU213" s="10"/>
      <c r="AV213">
        <v>0.40354529635239006</v>
      </c>
      <c r="AW213" s="1">
        <v>0.38316666268840555</v>
      </c>
      <c r="BV213" s="1"/>
      <c r="CE213" s="10"/>
      <c r="CS213" s="15"/>
      <c r="CW213" s="28"/>
      <c r="CY213" s="82" t="s">
        <v>148</v>
      </c>
      <c r="CZ213" s="13"/>
      <c r="DB213" s="10"/>
      <c r="DC213" s="10"/>
      <c r="DD213" s="10"/>
      <c r="DE213" s="10"/>
      <c r="DF213" s="10"/>
      <c r="DG213" s="10"/>
      <c r="DH213" s="80"/>
      <c r="DI213" s="23" t="s">
        <v>149</v>
      </c>
      <c r="DM213" s="1"/>
      <c r="DO213" s="80"/>
      <c r="DS213" s="13"/>
      <c r="DT213" s="81"/>
      <c r="DU213" s="82" t="s">
        <v>150</v>
      </c>
      <c r="DW213" s="13"/>
      <c r="DX213" s="13"/>
      <c r="EA213" s="1"/>
      <c r="EE213" s="1"/>
      <c r="ER213">
        <f t="shared" si="334"/>
        <v>-9.8670839279614439E-2</v>
      </c>
      <c r="ES213">
        <f t="shared" si="334"/>
        <v>-0.32743703463395935</v>
      </c>
      <c r="ET213" t="e">
        <f>#REF!</f>
        <v>#REF!</v>
      </c>
      <c r="EU213" t="e">
        <f>#REF!</f>
        <v>#REF!</v>
      </c>
      <c r="EY213" s="28"/>
      <c r="EZ213" s="10"/>
      <c r="FA213" s="82" t="s">
        <v>148</v>
      </c>
      <c r="FB213" s="13"/>
      <c r="FD213" s="10"/>
      <c r="FE213" s="10"/>
      <c r="FF213" s="10"/>
      <c r="FG213" s="10"/>
      <c r="FH213" s="10"/>
      <c r="FI213" s="10"/>
      <c r="FJ213" s="80"/>
      <c r="FK213" s="23" t="s">
        <v>149</v>
      </c>
      <c r="FO213" s="1"/>
      <c r="FQ213" s="80"/>
      <c r="FU213" s="13"/>
      <c r="FV213" s="81"/>
      <c r="FW213" s="82" t="s">
        <v>150</v>
      </c>
      <c r="FY213" s="13"/>
      <c r="FZ213" s="13"/>
      <c r="GC213" s="1"/>
      <c r="GG213" s="1"/>
      <c r="GK213" s="13"/>
    </row>
    <row r="214" spans="1:197" x14ac:dyDescent="0.2">
      <c r="A214" s="1"/>
      <c r="D214" t="s">
        <v>9</v>
      </c>
      <c r="E214" s="5">
        <f t="shared" si="335"/>
        <v>3.5471030488026426E-4</v>
      </c>
      <c r="F214" s="6">
        <f t="shared" si="335"/>
        <v>-0.6028218963908557</v>
      </c>
      <c r="G214" s="7">
        <f t="shared" ref="G214:G215" si="336">Q213</f>
        <v>-0.39958717079918815</v>
      </c>
      <c r="H214" s="8">
        <f t="shared" ref="H214:H215" si="337">AM213</f>
        <v>-0.91638468073371182</v>
      </c>
      <c r="J214" s="10"/>
      <c r="Q214" s="61">
        <v>0.32180017545008965</v>
      </c>
      <c r="S214" s="17">
        <v>0</v>
      </c>
      <c r="T214">
        <v>1</v>
      </c>
      <c r="V214" s="73">
        <f>(T212*T214)*(1-COS(RADIANS(O212+45)))-T213*(SIN(RADIANS(O212+45)))</f>
        <v>0</v>
      </c>
      <c r="W214" s="73">
        <f>(T213*T214)*(1-COS(RADIANS(O212+45)))+T212*(SIN(RADIANS(O212+45)))</f>
        <v>0</v>
      </c>
      <c r="X214" s="73">
        <f>(T214^2)*(1-COS(RADIANS(O212+45)))+(COS(RADIANS(O212+45)))</f>
        <v>0.99999999999999989</v>
      </c>
      <c r="Y214" s="10"/>
      <c r="Z214">
        <v>0</v>
      </c>
      <c r="AA214" s="23">
        <f>SIN(RADIANS('[1]Biaxial Input'!$F$21))*SIN(RADIANS(0))</f>
        <v>0</v>
      </c>
      <c r="AC214" s="30">
        <f>(AA212*AA214)*(1-COS(RADIANS(N212)))-AA213*(SIN(RADIANS(N212)))</f>
        <v>-2.3858119147859059E-2</v>
      </c>
      <c r="AD214" s="30">
        <f>(AA213*AA214)*(1-COS(RADIANS(N212)))+AA212*(SIN(RADIANS(N212)))</f>
        <v>-0.34118699944639969</v>
      </c>
      <c r="AE214" s="30">
        <f>(AA214^2)*(1-COS(RADIANS(N212)))+(COS(RADIANS(N212)))</f>
        <v>0.93969262078590843</v>
      </c>
      <c r="AG214">
        <v>0.32180017545008965</v>
      </c>
      <c r="AI214" s="28">
        <f>(T212*T214)*(1-COS(RADIANS(M212)))-T213*(SIN(RADIANS(M212)))</f>
        <v>0</v>
      </c>
      <c r="AJ214" s="28">
        <f>(T213*T214)*(1-COS(RADIANS(M212)))+T212*(SIN(RADIANS(M212)))</f>
        <v>0</v>
      </c>
      <c r="AK214" s="28">
        <f>(T214^2)*(1-COS(RADIANS(M212)))+(COS(RADIANS(M212)))</f>
        <v>1</v>
      </c>
      <c r="AM214" s="61">
        <v>-0.11585519203213344</v>
      </c>
      <c r="AO214" s="17">
        <v>0</v>
      </c>
      <c r="AP214">
        <v>1</v>
      </c>
      <c r="AR214" s="73">
        <f>(T212*T212)*(1-COS(RADIANS(O212-45)))-T212*(SIN(RADIANS(O212-45)))</f>
        <v>0</v>
      </c>
      <c r="AS214" s="73">
        <f>(T213*T214)*(1-COS(RADIANS(O212-45)))+T212*(SIN(RADIANS(O212-45)))</f>
        <v>0</v>
      </c>
      <c r="AT214" s="73">
        <f>(T214^2)*(1-COS(RADIANS(O212-45)))+(COS(RADIANS(O212-45)))</f>
        <v>1</v>
      </c>
      <c r="AU214" s="10"/>
      <c r="AV214">
        <v>0</v>
      </c>
      <c r="AW214" s="1">
        <v>-0.11585519203213344</v>
      </c>
      <c r="BV214" s="1"/>
      <c r="BZ214" s="5" t="s">
        <v>4</v>
      </c>
      <c r="CA214" s="6" t="s">
        <v>5</v>
      </c>
      <c r="CB214" s="7" t="s">
        <v>6</v>
      </c>
      <c r="CC214" s="8" t="s">
        <v>1</v>
      </c>
      <c r="CD214">
        <v>5</v>
      </c>
      <c r="CE214" s="9" t="s">
        <v>7</v>
      </c>
      <c r="CG214" s="90" t="s">
        <v>157</v>
      </c>
      <c r="CH214" s="61">
        <f>CE215-((CH216-CE215)/(EY214-CW214))*CW214</f>
        <v>6.4338122059987848</v>
      </c>
      <c r="CI214" s="10"/>
      <c r="CK214" s="5" t="s">
        <v>4</v>
      </c>
      <c r="CL214" s="6" t="s">
        <v>5</v>
      </c>
      <c r="CM214" s="7" t="s">
        <v>6</v>
      </c>
      <c r="CN214" s="8" t="s">
        <v>1</v>
      </c>
      <c r="CO214" s="10"/>
      <c r="CP214">
        <f t="shared" ref="CP214:CQ216" si="338">BZ215</f>
        <v>0.93180266183863136</v>
      </c>
      <c r="CQ214">
        <f t="shared" si="338"/>
        <v>-0.87956522186239505</v>
      </c>
      <c r="CR214">
        <f>CI218</f>
        <v>0</v>
      </c>
      <c r="CS214">
        <f>CL218</f>
        <v>0</v>
      </c>
      <c r="CU214" s="17">
        <f>CU118</f>
        <v>90</v>
      </c>
      <c r="CV214" s="17">
        <f>CV118</f>
        <v>20</v>
      </c>
      <c r="CW214" s="31">
        <f>CH121</f>
        <v>201.39223360398177</v>
      </c>
      <c r="CY214" s="61">
        <f t="array" ref="CY214:CY216">MMULT(DQ214:DS216,DO214:DO216)</f>
        <v>0.85963656779380759</v>
      </c>
      <c r="CZ214" s="13"/>
      <c r="DA214" s="17">
        <v>1</v>
      </c>
      <c r="DB214">
        <v>0</v>
      </c>
      <c r="DD214" s="73">
        <f>(DB214^2)*(1-COS(RADIANS(CW214+45)))+(COS(RADIANS(CW214+45)))</f>
        <v>-0.40047324109657045</v>
      </c>
      <c r="DE214" s="73">
        <f>(DB214*DB215)*(1-COS(RADIANS(CW214+45)))-DB216*(SIN(RADIANS(CW214+45)))</f>
        <v>0.91630845416028339</v>
      </c>
      <c r="DF214" s="73">
        <f>(DB214*DB216)*(1-COS(RADIANS(CW214+45)))+DB215*(SIN(RADIANS(CW214+45)))</f>
        <v>0</v>
      </c>
      <c r="DG214" s="10"/>
      <c r="DH214">
        <f t="array" ref="DH214:DH216">MMULT(DD214:DF216,DA214:DA216)</f>
        <v>-0.40047324109657045</v>
      </c>
      <c r="DI214" s="23">
        <f>COS(RADIANS('[1]Biaxial Input'!$F$21))</f>
        <v>-0.9975640502598242</v>
      </c>
      <c r="DK214" s="30">
        <f>(DI214^2)*(1-COS(RADIANS(CV214)))+(COS(RADIANS(CV214)))</f>
        <v>0.99970654636555623</v>
      </c>
      <c r="DL214" s="30">
        <f>(DI214*DI215)*(1-COS(RADIANS(CV214)))-DI216*(SIN(RADIANS(CV214)))</f>
        <v>-4.1965824879998722E-3</v>
      </c>
      <c r="DM214" s="30">
        <f>(DI214*DI216)*(1-COS(RADIANS(CV214)))+DI215*(SIN(RADIANS(CV214)))</f>
        <v>2.3858119147859059E-2</v>
      </c>
      <c r="DO214">
        <f t="array" ref="DO214:DO216">MMULT(DK214:DM216,DH214:DH216)</f>
        <v>-0.39651035675613794</v>
      </c>
      <c r="DQ214" s="28">
        <f>(DB214^2)*(1-COS(RADIANS(CU214)))+(COS(RADIANS(CU214)))</f>
        <v>6.1257422745431001E-17</v>
      </c>
      <c r="DR214" s="28">
        <f>(DB214*DB215)*(1-COS(RADIANS(CU214)))-DB216*(SIN(RADIANS(CU214)))</f>
        <v>-1</v>
      </c>
      <c r="DS214" s="28">
        <f>(DB214*DB216)*(1-COS(RADIANS(CU214)))+DB215*(SIN(RADIANS(CU214)))</f>
        <v>0</v>
      </c>
      <c r="DU214" s="61">
        <f t="array" ref="DU214:DU216">MMULT(DQ214:DS216,EE214:EE216)</f>
        <v>-0.38028463382109579</v>
      </c>
      <c r="DV214" s="13"/>
      <c r="DW214" s="17">
        <v>1</v>
      </c>
      <c r="DX214">
        <v>0</v>
      </c>
      <c r="DZ214" s="73">
        <f>(DB214^2)*(1-COS(RADIANS(CW214-45)))+(COS(RADIANS(CW214-45)))</f>
        <v>-0.91630845416028339</v>
      </c>
      <c r="EA214" s="73">
        <f>(DB214*DB215)*(1-COS(RADIANS(CW214-45)))-DB216*(SIN(RADIANS(CW214-45)))</f>
        <v>-0.4004732410965704</v>
      </c>
      <c r="EB214" s="73">
        <f>(DB214*DB216)*(1-COS(RADIANS(CW214-45)))+DB215*(SIN(RADIANS(CW214-45)))</f>
        <v>0</v>
      </c>
      <c r="EC214" s="10"/>
      <c r="ED214">
        <f t="array" ref="ED214:ED216">MMULT(DZ214:EB216,DA214:DA216)</f>
        <v>-0.91630845416028339</v>
      </c>
      <c r="EE214" s="1">
        <f t="array" ref="EE214:EE216">MMULT(DK214:DM216,ED214:ED216)</f>
        <v>-0.91772017910463688</v>
      </c>
      <c r="EG214">
        <f>CY214+DU214</f>
        <v>0.47935193397271181</v>
      </c>
      <c r="EH214">
        <f>EG214/(SQRT(EG214^2+EG215^2+EG216^2))</f>
        <v>0.33895300308699067</v>
      </c>
      <c r="EJ214">
        <f>Q214+AM214</f>
        <v>0.2059449834179562</v>
      </c>
      <c r="EK214">
        <f>EJ214/(SQRT(EJ214^2+EJ215^2+EJ216^2))</f>
        <v>1</v>
      </c>
      <c r="EM214" s="23">
        <f>CY215*DU216-CY216*DU215</f>
        <v>0.34118699944639974</v>
      </c>
      <c r="EO214" s="15">
        <v>5</v>
      </c>
      <c r="EP214" s="9" t="s">
        <v>7</v>
      </c>
      <c r="EW214" s="17">
        <f>CU214</f>
        <v>90</v>
      </c>
      <c r="EX214" s="17">
        <f>CV214</f>
        <v>20</v>
      </c>
      <c r="EY214" s="31">
        <f>1+CW214</f>
        <v>202.39223360398177</v>
      </c>
      <c r="EZ214" s="10"/>
      <c r="FA214" s="61">
        <f t="array" ref="FA214:FA216">MMULT(FS214:FU216,FQ214:FQ216)</f>
        <v>0.8661425229720886</v>
      </c>
      <c r="FB214" s="13">
        <f>BW215</f>
        <v>0</v>
      </c>
      <c r="FC214" s="17">
        <v>1</v>
      </c>
      <c r="FD214">
        <v>0</v>
      </c>
      <c r="FF214" s="73">
        <f>(FD214^2)*(1-COS(RADIANS(EY214+45)))+(COS(RADIANS(EY214+45)))</f>
        <v>-0.38442045951829168</v>
      </c>
      <c r="FG214" s="73">
        <f>(FD214*FD215)*(1-COS(RADIANS(EY214+45)))-FD216*(SIN(RADIANS(EY214+45)))</f>
        <v>0.92315811771534861</v>
      </c>
      <c r="FH214" s="73">
        <f>(FD214*FD216)*(1-COS(RADIANS(EY214+45)))+FD215*(SIN(RADIANS(EY214+45)))</f>
        <v>0</v>
      </c>
      <c r="FI214" s="10"/>
      <c r="FJ214">
        <f t="array" ref="FJ214:FJ216">MMULT(FF214:FH216,FC214:FC216)</f>
        <v>-0.38442045951829168</v>
      </c>
      <c r="FK214" s="23">
        <f>COS(RADIANS(176))</f>
        <v>-0.9975640502598242</v>
      </c>
      <c r="FM214" s="30">
        <f>(FK214^2)*(1-COS(RADIANS(EX214)))+(COS(RADIANS(EX214)))</f>
        <v>0.99970654636555623</v>
      </c>
      <c r="FN214" s="30">
        <f>(FK214*FK215)*(1-COS(RADIANS(EX214)))-FK216*(SIN(RADIANS(EX214)))</f>
        <v>-4.1965824879998722E-3</v>
      </c>
      <c r="FO214" s="30">
        <f>(FK214*FK216)*(1-COS(RADIANS(EX214)))+FK215*(SIN(RADIANS(EX214)))</f>
        <v>2.3858119147859059E-2</v>
      </c>
      <c r="FQ214">
        <f t="array" ref="FQ214:FQ216">MMULT(FM214:FO216,FJ214:FJ216)</f>
        <v>-0.38043354074683233</v>
      </c>
      <c r="FS214" s="28">
        <f>(FD214^2)*(1-COS(RADIANS(EW214)))+(COS(RADIANS(EW214)))</f>
        <v>6.1257422745431001E-17</v>
      </c>
      <c r="FT214" s="28">
        <f>(FD214*FD215)*(1-COS(RADIANS(EW214)))-FD216*(SIN(RADIANS(EW214)))</f>
        <v>-1</v>
      </c>
      <c r="FU214" s="28">
        <f>(FD214*FD216)*(1-COS(RADIANS(EW214)))+FD215*(SIN(RADIANS(EW214)))</f>
        <v>0</v>
      </c>
      <c r="FW214" s="61">
        <f t="array" ref="FW214:FW216">MMULT(FS214:FU216,GG214:GG216)</f>
        <v>-0.3652239878599261</v>
      </c>
      <c r="FX214" s="13">
        <f>BX215</f>
        <v>0</v>
      </c>
      <c r="FY214" s="17">
        <v>1</v>
      </c>
      <c r="FZ214">
        <v>0</v>
      </c>
      <c r="GB214" s="73">
        <f>(FD214^2)*(1-COS(RADIANS(EY214-45)))+(COS(RADIANS(EY214-45)))</f>
        <v>-0.92315811771534861</v>
      </c>
      <c r="GC214" s="73">
        <f>(FD214*FD215)*(1-COS(RADIANS(EY214-45)))-FD216*(SIN(RADIANS(EY214-45)))</f>
        <v>-0.38442045951829162</v>
      </c>
      <c r="GD214" s="73">
        <f>(FD214*FD216)*(1-COS(RADIANS(EY214-45)))+FD215*(SIN(RADIANS(EY214-45)))</f>
        <v>0</v>
      </c>
      <c r="GE214" s="10"/>
      <c r="GF214">
        <f t="array" ref="GF214:GF216">MMULT(GB214:GD216,FC214:FC216)</f>
        <v>-0.92315811771534861</v>
      </c>
      <c r="GG214" s="1">
        <f t="array" ref="GG214:GG216">MMULT(FM214:FO216,GF214:GF216)</f>
        <v>-0.92450046577898215</v>
      </c>
      <c r="GI214">
        <f>FA214+FW214</f>
        <v>0.50091853511216256</v>
      </c>
      <c r="GJ214">
        <f>GI214/(SQRT(GI214^2+GI215^2+GI216^2))</f>
        <v>0.35420289299984181</v>
      </c>
      <c r="GL214" t="e">
        <f>CH215+DC214</f>
        <v>#VALUE!</v>
      </c>
      <c r="GM214" t="e">
        <f>GL214/(SQRT(GL214^2+GL215^2+GL216^2))</f>
        <v>#VALUE!</v>
      </c>
      <c r="GO214" s="27">
        <f>FA215*FW216-FA216*FW215</f>
        <v>0.34118699944639969</v>
      </c>
    </row>
    <row r="215" spans="1:197" x14ac:dyDescent="0.2">
      <c r="A215" s="1"/>
      <c r="D215" t="s">
        <v>10</v>
      </c>
      <c r="E215" s="5">
        <f t="shared" si="335"/>
        <v>0.11066723599129373</v>
      </c>
      <c r="F215" s="6">
        <f t="shared" si="335"/>
        <v>-0.26779185030886593</v>
      </c>
      <c r="G215" s="7">
        <f t="shared" si="336"/>
        <v>0.32180017545008965</v>
      </c>
      <c r="H215" s="8">
        <f t="shared" si="337"/>
        <v>-0.11585519203213344</v>
      </c>
      <c r="J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W215" s="1"/>
      <c r="BV215" s="1"/>
      <c r="BY215" t="s">
        <v>8</v>
      </c>
      <c r="BZ215" s="5">
        <f t="shared" ref="BZ215:CA217" si="339">BZ210</f>
        <v>0.93180266183863136</v>
      </c>
      <c r="CA215" s="6">
        <f t="shared" si="339"/>
        <v>-0.87956522186239505</v>
      </c>
      <c r="CB215" s="7">
        <f>CY214</f>
        <v>0.85963656779380759</v>
      </c>
      <c r="CC215" s="8">
        <f>DU214</f>
        <v>-0.38028463382109579</v>
      </c>
      <c r="CE215" s="9">
        <f>((SUMPRODUCT(CB215:CB217,BZ215:BZ217))*(SUMPRODUCT(CB215:(CB217),CA215:CA217)))-((SUMPRODUCT(CC215:CC217,BZ215:BZ217))*(SUMPRODUCT(CC215:CC217,CA215:CA217)))</f>
        <v>7.4047734610616089E-10</v>
      </c>
      <c r="CG215">
        <v>1</v>
      </c>
      <c r="CH215" t="s">
        <v>161</v>
      </c>
      <c r="CI215" s="67"/>
      <c r="CJ215" s="1" t="s">
        <v>8</v>
      </c>
      <c r="CK215" s="5">
        <f t="shared" ref="CK215:CL217" si="340">BZ215</f>
        <v>0.93180266183863136</v>
      </c>
      <c r="CL215" s="6">
        <f t="shared" si="340"/>
        <v>-0.87956522186239505</v>
      </c>
      <c r="CM215" s="7">
        <f>FA214</f>
        <v>0.8661425229720886</v>
      </c>
      <c r="CN215" s="8">
        <f>FW214</f>
        <v>-0.3652239878599261</v>
      </c>
      <c r="CO215" s="10"/>
      <c r="CP215">
        <f t="shared" si="338"/>
        <v>0.3492962422733713</v>
      </c>
      <c r="CQ215">
        <f t="shared" si="338"/>
        <v>-0.34518112468713447</v>
      </c>
      <c r="CR215">
        <f>CJ218</f>
        <v>0</v>
      </c>
      <c r="CS215">
        <f>CM218</f>
        <v>0</v>
      </c>
      <c r="CW215" s="28"/>
      <c r="CY215" s="61">
        <v>-0.39651035675613799</v>
      </c>
      <c r="DA215" s="17">
        <v>0</v>
      </c>
      <c r="DB215">
        <v>0</v>
      </c>
      <c r="DD215" s="73">
        <f>(DB214*DB215)*(1-COS(RADIANS(CW214+45)))+DB216*(SIN(RADIANS(CW214+45)))</f>
        <v>-0.91630845416028339</v>
      </c>
      <c r="DE215" s="73">
        <f>(DB215^2)*(1-COS(RADIANS(CW214+45)))+(COS(RADIANS(CW214+45)))</f>
        <v>-0.40047324109657045</v>
      </c>
      <c r="DF215" s="73">
        <f>(DB215*DB216)*(1-COS(RADIANS(CW214+45)))-DB214*(SIN(RADIANS(CW214+45)))</f>
        <v>0</v>
      </c>
      <c r="DG215" s="10"/>
      <c r="DH215">
        <v>-0.91630845416028339</v>
      </c>
      <c r="DI215" s="23">
        <f>SIN(RADIANS('[1]Biaxial Input'!$F$21))*(COS(RADIANS(0)))</f>
        <v>6.9756473744125524E-2</v>
      </c>
      <c r="DK215" s="30">
        <f>(DI214*DI215)*(1-COS(RADIANS(CV214)))+DI216*(SIN(RADIANS(CV214)))</f>
        <v>-4.1965824879998722E-3</v>
      </c>
      <c r="DL215" s="30">
        <f>(DI215^2)*(1-COS(RADIANS(CV214)))+(COS(RADIANS(CV214)))</f>
        <v>0.9399860744203522</v>
      </c>
      <c r="DM215" s="30">
        <f>(DI215*DI216)*(1-COS(RADIANS(CV214)))-DI214*(SIN(RADIANS(CV214)))</f>
        <v>0.34118699944639969</v>
      </c>
      <c r="DO215">
        <v>-0.85963656779380759</v>
      </c>
      <c r="DQ215" s="28">
        <f>(DB214*DB215)*(1-COS(RADIANS(CU214)))+DB216*(SIN(RADIANS(CU214)))</f>
        <v>1</v>
      </c>
      <c r="DR215" s="28">
        <f>(DB215^2)*(1-COS(RADIANS(CU214)))+(COS(RADIANS(CU214)))</f>
        <v>6.1257422745431001E-17</v>
      </c>
      <c r="DS215" s="28">
        <f>(DB215*DB216)*(1-COS(RADIANS(CU214)))-DB214*(SIN(RADIANS(CU214)))</f>
        <v>0</v>
      </c>
      <c r="DU215" s="61">
        <v>-0.91772017910463688</v>
      </c>
      <c r="DW215" s="17">
        <v>0</v>
      </c>
      <c r="DX215">
        <v>0</v>
      </c>
      <c r="DZ215" s="73">
        <f>(DB214*DB215)*(1-COS(RADIANS(CW214-45)))+DB216*(SIN(RADIANS(CW214-45)))</f>
        <v>0.4004732410965704</v>
      </c>
      <c r="EA215" s="73">
        <f>(DB215^2)*(1-COS(RADIANS(CW214-45)))+(COS(RADIANS(CW214-45)))</f>
        <v>-0.91630845416028339</v>
      </c>
      <c r="EB215" s="73">
        <f>(DB215*DB216)*(1-COS(RADIANS(CW214-45)))-DB214*(SIN(RADIANS(CW214-45)))</f>
        <v>0</v>
      </c>
      <c r="EC215" s="10"/>
      <c r="ED215">
        <v>0.4004732410965704</v>
      </c>
      <c r="EE215" s="1">
        <v>0.38028463382109573</v>
      </c>
      <c r="EG215">
        <f>CY215+DU215</f>
        <v>-1.3142305358607749</v>
      </c>
      <c r="EH215">
        <f>EG215/(SQRT(EG214^2+EG215^2+EG216^2))</f>
        <v>-0.92930132394958398</v>
      </c>
      <c r="EJ215">
        <f>Q215+AM215</f>
        <v>0</v>
      </c>
      <c r="EK215">
        <f>EJ215/(SQRT(EJ214^2+EJ215^2+EJ216^2))</f>
        <v>0</v>
      </c>
      <c r="EM215" s="23">
        <f>CY216*DU214-CY214*DU216</f>
        <v>-2.3858119147859083E-2</v>
      </c>
      <c r="EP215" s="9">
        <f>((SUMPRODUCT(CM215:CM217,BZ215:BZ217))*(SUMPRODUCT(CM215:CM217,CA215:CA217)))-((SUMPRODUCT(CN215:CN217,BZ215:BZ217))*(SUMPRODUCT(CN215:CN217,CA215:CA217)))</f>
        <v>-3.1946674114471496E-2</v>
      </c>
      <c r="EY215" s="28"/>
      <c r="EZ215" s="10"/>
      <c r="FA215" s="61">
        <v>-0.38043354074683239</v>
      </c>
      <c r="FB215" s="13">
        <f>BW216</f>
        <v>0</v>
      </c>
      <c r="FC215" s="17">
        <v>0</v>
      </c>
      <c r="FD215">
        <v>0</v>
      </c>
      <c r="FF215" s="73">
        <f>(FD214*FD215)*(1-COS(RADIANS(EY214+45)))+FD216*(SIN(RADIANS(EY214+45)))</f>
        <v>-0.92315811771534861</v>
      </c>
      <c r="FG215" s="73">
        <f>(FD215^2)*(1-COS(RADIANS(EY214+45)))+(COS(RADIANS(EY214+45)))</f>
        <v>-0.38442045951829168</v>
      </c>
      <c r="FH215" s="73">
        <f>(FD215*FD216)*(1-COS(RADIANS(EY214+45)))-FD214*(SIN(RADIANS(EY214+45)))</f>
        <v>0</v>
      </c>
      <c r="FI215" s="10"/>
      <c r="FJ215">
        <v>-0.92315811771534861</v>
      </c>
      <c r="FK215" s="23">
        <f>SIN(RADIANS(176))*(COS(RADIANS(0)))</f>
        <v>6.9756473744125524E-2</v>
      </c>
      <c r="FM215" s="30">
        <f>(FK214*FK215)*(1-COS(RADIANS(EX214)))+FK216*(SIN(RADIANS(EX214)))</f>
        <v>-4.1965824879998722E-3</v>
      </c>
      <c r="FN215" s="30">
        <f>(FK215^2)*(1-COS(RADIANS(EX214)))+(COS(RADIANS(EX214)))</f>
        <v>0.9399860744203522</v>
      </c>
      <c r="FO215" s="30">
        <f>(FK215*FK216)*(1-COS(RADIANS(EX214)))-FK214*(SIN(RADIANS(EX214)))</f>
        <v>0.34118699944639969</v>
      </c>
      <c r="FQ215">
        <v>-0.8661425229720886</v>
      </c>
      <c r="FS215" s="28">
        <f>(FD214*FD215)*(1-COS(RADIANS(EW214)))+FD216*(SIN(RADIANS(EW214)))</f>
        <v>1</v>
      </c>
      <c r="FT215" s="28">
        <f>(FD215^2)*(1-COS(RADIANS(EW214)))+(COS(RADIANS(EW214)))</f>
        <v>6.1257422745431001E-17</v>
      </c>
      <c r="FU215" s="28">
        <f>(FD215*FD216)*(1-COS(RADIANS(EW214)))-FD214*(SIN(RADIANS(EW214)))</f>
        <v>0</v>
      </c>
      <c r="FW215" s="61">
        <v>-0.92450046577898215</v>
      </c>
      <c r="FX215" s="13">
        <f>BX216</f>
        <v>0</v>
      </c>
      <c r="FY215" s="17">
        <v>0</v>
      </c>
      <c r="FZ215">
        <v>0</v>
      </c>
      <c r="GB215" s="73">
        <f>(FD214*FD215)*(1-COS(RADIANS(EY214-45)))+FD216*(SIN(RADIANS(EY214-45)))</f>
        <v>0.38442045951829162</v>
      </c>
      <c r="GC215" s="73">
        <f>(FD215^2)*(1-COS(RADIANS(EY214-45)))+(COS(RADIANS(EY214-45)))</f>
        <v>-0.92315811771534861</v>
      </c>
      <c r="GD215" s="73">
        <f>(FD215*FD216)*(1-COS(RADIANS(EY214-45)))-FD214*(SIN(RADIANS(EY214-45)))</f>
        <v>0</v>
      </c>
      <c r="GE215" s="10"/>
      <c r="GF215">
        <v>0.38442045951829162</v>
      </c>
      <c r="GG215" s="1">
        <v>0.36522398785992605</v>
      </c>
      <c r="GI215">
        <f>FA215+FW215</f>
        <v>-1.3049340065258146</v>
      </c>
      <c r="GJ215">
        <f>GI215/(SQRT(GI214^2+GI215^2+GI216^2))</f>
        <v>-0.92272768501533386</v>
      </c>
      <c r="GL215">
        <f>CH216+DC215</f>
        <v>-3.1946674114471496E-2</v>
      </c>
      <c r="GM215" t="e">
        <f>GL215/(SQRT(GL214^2+GL215^2+GL216^2))</f>
        <v>#VALUE!</v>
      </c>
      <c r="GO215" s="27">
        <f>FA216*FW214-FA214*FW216</f>
        <v>-2.3858119147859083E-2</v>
      </c>
    </row>
    <row r="216" spans="1:197" x14ac:dyDescent="0.2">
      <c r="A216" s="1"/>
      <c r="Q216" s="82" t="s">
        <v>148</v>
      </c>
      <c r="R216" s="13"/>
      <c r="T216" s="10"/>
      <c r="U216" s="10"/>
      <c r="V216" s="10"/>
      <c r="W216" s="10"/>
      <c r="X216" s="10"/>
      <c r="Y216" s="10"/>
      <c r="Z216" s="80"/>
      <c r="AA216" s="23" t="s">
        <v>149</v>
      </c>
      <c r="AE216" s="1"/>
      <c r="AG216" s="80"/>
      <c r="AK216" s="13"/>
      <c r="AL216" s="81"/>
      <c r="AM216" s="82" t="s">
        <v>150</v>
      </c>
      <c r="AO216" s="13"/>
      <c r="AP216" s="13"/>
      <c r="AS216" s="1"/>
      <c r="AW216" s="1"/>
      <c r="BV216" s="1"/>
      <c r="BY216" t="s">
        <v>9</v>
      </c>
      <c r="BZ216" s="5">
        <f t="shared" si="339"/>
        <v>0.3492962422733713</v>
      </c>
      <c r="CA216" s="6">
        <f t="shared" si="339"/>
        <v>-0.34518112468713447</v>
      </c>
      <c r="CB216" s="7">
        <f>CY215</f>
        <v>-0.39651035675613799</v>
      </c>
      <c r="CC216" s="8">
        <f>DU215</f>
        <v>-0.91772017910463688</v>
      </c>
      <c r="CE216" s="10"/>
      <c r="CH216">
        <f>((SUMPRODUCT(CM215:CM217,CK215:CK217))*(SUMPRODUCT(CM215:CM217,CL215:CL217)))-((SUMPRODUCT(CN215:CN217,CK215:CK217))*(SUMPRODUCT(CN215:CN217,CL215:CL217)))</f>
        <v>-3.1946674114471496E-2</v>
      </c>
      <c r="CI216" s="67"/>
      <c r="CJ216" s="10" t="s">
        <v>9</v>
      </c>
      <c r="CK216" s="5">
        <f t="shared" si="340"/>
        <v>0.3492962422733713</v>
      </c>
      <c r="CL216" s="6">
        <f t="shared" si="340"/>
        <v>-0.34518112468713447</v>
      </c>
      <c r="CM216" s="7">
        <f>FA215</f>
        <v>-0.38043354074683239</v>
      </c>
      <c r="CN216" s="8">
        <f>FW215</f>
        <v>-0.92450046577898215</v>
      </c>
      <c r="CP216">
        <f t="shared" si="338"/>
        <v>-9.8670839279614439E-2</v>
      </c>
      <c r="CQ216">
        <f t="shared" si="338"/>
        <v>-0.32743703463395935</v>
      </c>
      <c r="CR216">
        <f>CK218</f>
        <v>0</v>
      </c>
      <c r="CS216">
        <f>CN218</f>
        <v>0</v>
      </c>
      <c r="CW216" s="28"/>
      <c r="CY216" s="61">
        <v>0.32218707034392724</v>
      </c>
      <c r="DA216" s="17">
        <v>0</v>
      </c>
      <c r="DB216">
        <v>1</v>
      </c>
      <c r="DD216" s="73">
        <f>(DB214*DB216)*(1-COS(RADIANS(CW214+45)))-DB215*(SIN(RADIANS(CW214+45)))</f>
        <v>0</v>
      </c>
      <c r="DE216" s="73">
        <f>(DB215*DB216)*(1-COS(RADIANS(CW214+45)))+DB214*(SIN(RADIANS(CW214+45)))</f>
        <v>0</v>
      </c>
      <c r="DF216" s="73">
        <f>(DB216^2)*(1-COS(RADIANS(CW214+45)))+(COS(RADIANS(CW214+45)))</f>
        <v>1</v>
      </c>
      <c r="DG216" s="10"/>
      <c r="DH216">
        <v>0</v>
      </c>
      <c r="DI216" s="23">
        <f>SIN(RADIANS('[1]Biaxial Input'!$F$21))*SIN(RADIANS(0))</f>
        <v>0</v>
      </c>
      <c r="DK216" s="30">
        <f>(DI214*DI216)*(1-COS(RADIANS(CV214)))-DI215*(SIN(RADIANS(CV214)))</f>
        <v>-2.3858119147859059E-2</v>
      </c>
      <c r="DL216" s="30">
        <f>(DI215*DI216)*(1-COS(RADIANS(CV214)))+DI214*(SIN(RADIANS(CV214)))</f>
        <v>-0.34118699944639969</v>
      </c>
      <c r="DM216" s="30">
        <f>(DI216^2)*(1-COS(RADIANS(CV214)))+(COS(RADIANS(CV214)))</f>
        <v>0.93969262078590843</v>
      </c>
      <c r="DO216">
        <v>0.32218707034392724</v>
      </c>
      <c r="DQ216" s="28">
        <f>(DB214*DB216)*(1-COS(RADIANS(CU214)))-DB215*(SIN(RADIANS(CU214)))</f>
        <v>0</v>
      </c>
      <c r="DR216" s="28">
        <f>(DB215*DB216)*(1-COS(RADIANS(CU214)))+DB214*(SIN(RADIANS(CU214)))</f>
        <v>0</v>
      </c>
      <c r="DS216" s="28">
        <f>(DB216^2)*(1-COS(RADIANS(CU214)))+(COS(RADIANS(CU214)))</f>
        <v>1</v>
      </c>
      <c r="DU216" s="61">
        <v>-0.11477486721276686</v>
      </c>
      <c r="DW216" s="17">
        <v>0</v>
      </c>
      <c r="DX216">
        <v>1</v>
      </c>
      <c r="DZ216" s="73">
        <f>(DB214*DB214)*(1-COS(RADIANS(CW214-45)))-DB214*(SIN(RADIANS(CW214-45)))</f>
        <v>0</v>
      </c>
      <c r="EA216" s="73">
        <f>(DB215*DB216)*(1-COS(RADIANS(CW214-45)))+DB214*(SIN(RADIANS(CW214-45)))</f>
        <v>0</v>
      </c>
      <c r="EB216" s="73">
        <f>(DB216^2)*(1-COS(RADIANS(CW214-45)))+(COS(RADIANS(CW214-45)))</f>
        <v>1</v>
      </c>
      <c r="EC216" s="10"/>
      <c r="ED216">
        <v>0</v>
      </c>
      <c r="EE216" s="1">
        <v>-0.11477486721276686</v>
      </c>
      <c r="EG216">
        <f>CY216+DU216</f>
        <v>0.20741220313116038</v>
      </c>
      <c r="EH216">
        <f>EG216/(SQRT(EG214^2+EG215^2+EG216^2))</f>
        <v>0.14666257533488516</v>
      </c>
      <c r="EJ216">
        <f>Q216+AM216</f>
        <v>0</v>
      </c>
      <c r="EK216">
        <f>EJ216/(SQRT(EJ214^2+EJ215^2+EJ216^2))</f>
        <v>0</v>
      </c>
      <c r="EM216" s="23">
        <f>CY214*DU215-CY215*DU214</f>
        <v>-0.93969262078590843</v>
      </c>
      <c r="ER216">
        <f t="shared" ref="ER216:ES218" si="341">CK215</f>
        <v>0.93180266183863136</v>
      </c>
      <c r="ES216">
        <f t="shared" si="341"/>
        <v>-0.87956522186239505</v>
      </c>
      <c r="ET216" t="e">
        <f>#REF!</f>
        <v>#REF!</v>
      </c>
      <c r="EU216" t="e">
        <f>#REF!</f>
        <v>#REF!</v>
      </c>
      <c r="EY216" s="28"/>
      <c r="EZ216" s="10"/>
      <c r="FA216" s="61">
        <v>0.32414109732394814</v>
      </c>
      <c r="FB216" s="13">
        <f>BW217</f>
        <v>0</v>
      </c>
      <c r="FC216" s="17">
        <v>0</v>
      </c>
      <c r="FD216">
        <v>1</v>
      </c>
      <c r="FF216" s="73">
        <f>(FD214*FD216)*(1-COS(RADIANS(EY214+45)))-FD215*(SIN(RADIANS(EY214+45)))</f>
        <v>0</v>
      </c>
      <c r="FG216" s="73">
        <f>(FD215*FD216)*(1-COS(RADIANS(EY214+45)))+FD214*(SIN(RADIANS(EY214+45)))</f>
        <v>0</v>
      </c>
      <c r="FH216" s="73">
        <f>(FD216^2)*(1-COS(RADIANS(EY214+45)))+(COS(RADIANS(EY214+45)))</f>
        <v>1</v>
      </c>
      <c r="FI216" s="10"/>
      <c r="FJ216">
        <v>0</v>
      </c>
      <c r="FK216" s="23">
        <f>SIN(RADIANS(176))*SIN(RADIANS(0))</f>
        <v>0</v>
      </c>
      <c r="FM216" s="30">
        <f>(FK214*FK216)*(1-COS(RADIANS(EX214)))-FK215*(SIN(RADIANS(EX214)))</f>
        <v>-2.3858119147859059E-2</v>
      </c>
      <c r="FN216" s="30">
        <f>(FK215*FK216)*(1-COS(RADIANS(EX214)))+FK214*(SIN(RADIANS(EX214)))</f>
        <v>-0.34118699944639969</v>
      </c>
      <c r="FO216" s="30">
        <f>(FK216^2)*(1-COS(RADIANS(EX214)))+(COS(RADIANS(EX214)))</f>
        <v>0.93969262078590843</v>
      </c>
      <c r="FQ216">
        <v>0.32414109732394814</v>
      </c>
      <c r="FS216" s="28">
        <f>(FD214*FD216)*(1-COS(RADIANS(EW214)))-FD215*(SIN(RADIANS(EW214)))</f>
        <v>0</v>
      </c>
      <c r="FT216" s="28">
        <f>(FD215*FD216)*(1-COS(RADIANS(EW214)))+FD214*(SIN(RADIANS(EW214)))</f>
        <v>0</v>
      </c>
      <c r="FU216" s="28">
        <f>(FD216^2)*(1-COS(RADIANS(EW214)))+(COS(RADIANS(EW214)))</f>
        <v>1</v>
      </c>
      <c r="FW216" s="61">
        <v>-0.10913444674408598</v>
      </c>
      <c r="FX216" s="13">
        <f>BX217</f>
        <v>0</v>
      </c>
      <c r="FY216" s="17">
        <v>0</v>
      </c>
      <c r="FZ216">
        <v>1</v>
      </c>
      <c r="GB216" s="73">
        <f>(FD214*FD214)*(1-COS(RADIANS(EY214-45)))-FD214*(SIN(RADIANS(EY214-45)))</f>
        <v>0</v>
      </c>
      <c r="GC216" s="73">
        <f>(FD215*FD216)*(1-COS(RADIANS(EY214-45)))+FD214*(SIN(RADIANS(EY214-45)))</f>
        <v>0</v>
      </c>
      <c r="GD216" s="73">
        <f>(FD216^2)*(1-COS(RADIANS(EY214-45)))+(COS(RADIANS(EY214-45)))</f>
        <v>0.99999999999999989</v>
      </c>
      <c r="GE216" s="10"/>
      <c r="GF216">
        <v>0</v>
      </c>
      <c r="GG216" s="1">
        <v>-0.10913444674408598</v>
      </c>
      <c r="GI216">
        <f>FA216+FW216</f>
        <v>0.21500665057986215</v>
      </c>
      <c r="GJ216">
        <f>GI216/(SQRT(GI214^2+GI215^2+GI216^2))</f>
        <v>0.15203266062522705</v>
      </c>
      <c r="GL216" t="e">
        <f>#REF!+DC216</f>
        <v>#REF!</v>
      </c>
      <c r="GM216" t="e">
        <f>GL216/(SQRT(GL214^2+GL215^2+GL216^2))</f>
        <v>#REF!</v>
      </c>
      <c r="GO216" s="27">
        <f>FA214*FW215-FA215*FW214</f>
        <v>-0.93969262078590843</v>
      </c>
    </row>
    <row r="217" spans="1:197" x14ac:dyDescent="0.2">
      <c r="A217" s="1"/>
      <c r="E217" s="5" t="s">
        <v>4</v>
      </c>
      <c r="F217" s="6" t="s">
        <v>5</v>
      </c>
      <c r="G217" s="7" t="s">
        <v>6</v>
      </c>
      <c r="H217" s="8" t="s">
        <v>1</v>
      </c>
      <c r="I217">
        <v>6</v>
      </c>
      <c r="J217" s="9" t="s">
        <v>7</v>
      </c>
      <c r="K217">
        <v>6</v>
      </c>
      <c r="L217" s="10"/>
      <c r="M217" s="17">
        <f>A197</f>
        <v>45</v>
      </c>
      <c r="N217" s="17">
        <f>B197</f>
        <v>25</v>
      </c>
      <c r="O217" s="17">
        <f>C197</f>
        <v>245.2</v>
      </c>
      <c r="Q217" s="61">
        <f t="array" ref="Q217:Q219">MMULT(AI217:AK219,AG217:AG219)</f>
        <v>0.85171162377563892</v>
      </c>
      <c r="R217" s="13"/>
      <c r="S217" s="17">
        <v>1</v>
      </c>
      <c r="T217">
        <v>0</v>
      </c>
      <c r="V217" s="73">
        <f>(T217^2)*(1-COS(RADIANS(O217+45)))+(COS(RADIANS(O217+45)))</f>
        <v>0.3452981989985347</v>
      </c>
      <c r="W217" s="73">
        <f>(T217*T218)*(1-COS(RADIANS(O217+45)))-T219*(SIN(RADIANS(O217+45)))</f>
        <v>0.93849302275955593</v>
      </c>
      <c r="X217" s="73">
        <f>(T217*T219)*(1-COS(RADIANS(O217+45)))+T218*(SIN(RADIANS(O217+45)))</f>
        <v>0</v>
      </c>
      <c r="Y217" s="10"/>
      <c r="Z217">
        <f t="array" ref="Z217:Z219">MMULT(V217:X219,S217:S219)</f>
        <v>0.3452981989985347</v>
      </c>
      <c r="AA217" s="23">
        <f>COS(RADIANS('[1]Biaxial Input'!$F$21))</f>
        <v>-0.9975640502598242</v>
      </c>
      <c r="AC217" s="30">
        <f>(AA217^2)*(1-COS(RADIANS(N217)))+(COS(RADIANS(N217)))</f>
        <v>0.99954409691199531</v>
      </c>
      <c r="AD217" s="30">
        <f>(AA217*AA218)*(1-COS(RADIANS(N217)))-AA219*(SIN(RADIANS(N217)))</f>
        <v>-6.5197179069601558E-3</v>
      </c>
      <c r="AE217" s="30">
        <f>(AA217*AA219)*(1-COS(RADIANS(N217)))+AA218*(SIN(RADIANS(N217)))</f>
        <v>2.948035967890307E-2</v>
      </c>
      <c r="AG217">
        <f t="array" ref="AG217:AG219">MMULT(AC217:AE219,Z217:Z219)</f>
        <v>0.35125948624937142</v>
      </c>
      <c r="AI217" s="28">
        <f>(T217^2)*(1-COS(RADIANS(M217)))+(COS(RADIANS(M217)))</f>
        <v>0.70710678118654757</v>
      </c>
      <c r="AJ217" s="28">
        <f>(T217*T218)*(1-COS(RADIANS(M217)))-T219*(SIN(RADIANS(M217)))</f>
        <v>-0.70710678118654746</v>
      </c>
      <c r="AK217" s="28">
        <f>(T217*T219)*(1-COS(RADIANS(M217)))+T218*(SIN(RADIANS(M217)))</f>
        <v>0</v>
      </c>
      <c r="AM217" s="61">
        <f t="array" ref="AM217:AM219">MMULT(AI217:AK219,AW217:AW219)</f>
        <v>-0.44464907664631426</v>
      </c>
      <c r="AN217" s="13"/>
      <c r="AO217" s="17">
        <v>1</v>
      </c>
      <c r="AP217">
        <v>0</v>
      </c>
      <c r="AR217" s="73">
        <f>(T217^2)*(1-COS(RADIANS(O217-45)))+(COS(RADIANS(O217-45)))</f>
        <v>-0.93849302275955604</v>
      </c>
      <c r="AS217" s="73">
        <f>(T217*T218)*(1-COS(RADIANS(O217-45)))-T219*(SIN(RADIANS(O217-45)))</f>
        <v>0.34529819899853437</v>
      </c>
      <c r="AT217" s="73">
        <f>(T217*T219)*(1-COS(RADIANS(O217-45)))+T218*(SIN(RADIANS(O217-45)))</f>
        <v>0</v>
      </c>
      <c r="AU217" s="10"/>
      <c r="AV217">
        <f t="array" ref="AV217:AV219">MMULT(AR217:AT219,S217:S219)</f>
        <v>-0.93849302275955604</v>
      </c>
      <c r="AW217" s="1">
        <f t="array" ref="AW217:AW219">MMULT(AC217:AE219,AV217:AV219)</f>
        <v>-0.93581391404115721</v>
      </c>
      <c r="BV217" s="1"/>
      <c r="BY217" t="s">
        <v>10</v>
      </c>
      <c r="BZ217" s="5">
        <f t="shared" si="339"/>
        <v>-9.8670839279614439E-2</v>
      </c>
      <c r="CA217" s="6">
        <f t="shared" si="339"/>
        <v>-0.32743703463395935</v>
      </c>
      <c r="CB217" s="7">
        <f>CY216</f>
        <v>0.32218707034392724</v>
      </c>
      <c r="CC217" s="8">
        <f>DU216</f>
        <v>-0.11477486721276686</v>
      </c>
      <c r="CE217" s="10"/>
      <c r="CG217" s="10" t="s">
        <v>160</v>
      </c>
      <c r="CH217" s="10">
        <f>-CH214*((EY214-CW214)/(CH216-CE215))</f>
        <v>201.39223362716032</v>
      </c>
      <c r="CI217" s="67"/>
      <c r="CJ217" s="10" t="s">
        <v>10</v>
      </c>
      <c r="CK217" s="5">
        <f t="shared" si="340"/>
        <v>-9.8670839279614439E-2</v>
      </c>
      <c r="CL217" s="6">
        <f t="shared" si="340"/>
        <v>-0.32743703463395935</v>
      </c>
      <c r="CM217" s="7">
        <f>FA216</f>
        <v>0.32414109732394814</v>
      </c>
      <c r="CN217" s="8">
        <f>FW216</f>
        <v>-0.10913444674408598</v>
      </c>
      <c r="CW217" s="28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EE217" s="1"/>
      <c r="EI217" s="64">
        <f>(DEGREES(ACOS((EH214*EK214+EH215*EK215+EH216*EK216)/((SQRT(EH214^2+EH215^2+EH216^2))*(SQRT(EK214^2+EK215^2+EK216^2))))))</f>
        <v>70.186901798041959</v>
      </c>
      <c r="ER217">
        <f t="shared" si="341"/>
        <v>0.3492962422733713</v>
      </c>
      <c r="ES217">
        <f t="shared" si="341"/>
        <v>-0.34518112468713447</v>
      </c>
      <c r="ET217" t="e">
        <f>#REF!</f>
        <v>#REF!</v>
      </c>
      <c r="EU217" t="e">
        <f>#REF!</f>
        <v>#REF!</v>
      </c>
      <c r="EY217" s="28"/>
      <c r="EZ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GG217" s="1"/>
      <c r="GK217" s="64" t="e">
        <f>(DEGREES(ACOS((GJ214*GM214+GJ215*GM215+GJ216*GM216)/((SQRT(GJ214^2+GJ215^2+GJ216^2))*(SQRT(GM214^2+GM215^2+GM216^2))))))</f>
        <v>#VALUE!</v>
      </c>
    </row>
    <row r="218" spans="1:197" x14ac:dyDescent="0.2">
      <c r="A218" s="1"/>
      <c r="D218" t="s">
        <v>8</v>
      </c>
      <c r="E218" s="5">
        <f t="shared" ref="E218:F220" si="342">E213</f>
        <v>0.99385745308804063</v>
      </c>
      <c r="F218" s="6">
        <f t="shared" si="342"/>
        <v>-0.75159383056268236</v>
      </c>
      <c r="G218" s="7">
        <f>Q217</f>
        <v>0.85171162377563892</v>
      </c>
      <c r="H218" s="8">
        <f>AM217</f>
        <v>-0.44464907664631426</v>
      </c>
      <c r="J218" s="9">
        <f>((SUMPRODUCT(G218:G220,E218:E220))*(SUMPRODUCT(G218:G220,F218:F220)))-((SUMPRODUCT(H218:H220,E218:E220))*(SUMPRODUCT(H218:H220,F218:F220)))</f>
        <v>-0.12476486445905377</v>
      </c>
      <c r="Q218" s="61">
        <v>-0.35495569440957225</v>
      </c>
      <c r="S218" s="17">
        <v>0</v>
      </c>
      <c r="T218">
        <v>0</v>
      </c>
      <c r="V218" s="73">
        <f>(T217*T218)*(1-COS(RADIANS(O217+45)))+T219*(SIN(RADIANS(O217+45)))</f>
        <v>-0.93849302275955593</v>
      </c>
      <c r="W218" s="73">
        <f>(T218^2)*(1-COS(RADIANS(O217+45)))+(COS(RADIANS(O217+45)))</f>
        <v>0.3452981989985347</v>
      </c>
      <c r="X218" s="73">
        <f>(T218*T219)*(1-COS(RADIANS(O217+45)))-T217*(SIN(RADIANS(O217+45)))</f>
        <v>0</v>
      </c>
      <c r="Y218" s="10"/>
      <c r="Z218">
        <v>-0.93849302275955593</v>
      </c>
      <c r="AA218" s="23">
        <f>SIN(RADIANS('[1]Biaxial Input'!$F$21))*(COS(RADIANS(0)))</f>
        <v>6.9756473744125524E-2</v>
      </c>
      <c r="AC218" s="30">
        <f>(AA217*AA218)*(1-COS(RADIANS(N217)))+AA219*(SIN(RADIANS(N217)))</f>
        <v>-6.5197179069601558E-3</v>
      </c>
      <c r="AD218" s="30">
        <f>(AA218^2)*(1-COS(RADIANS(N217)))+(COS(RADIANS(N217)))</f>
        <v>0.90676369012465463</v>
      </c>
      <c r="AE218" s="30">
        <f>(AA218*AA219)*(1-COS(RADIANS(N217)))-AA217*(SIN(RADIANS(N217)))</f>
        <v>0.42158878489581864</v>
      </c>
      <c r="AG218">
        <v>-0.85324264332494826</v>
      </c>
      <c r="AI218" s="28">
        <f>(T217*T218)*(1-COS(RADIANS(M217)))+T219*(SIN(RADIANS(M217)))</f>
        <v>0.70710678118654746</v>
      </c>
      <c r="AJ218" s="28">
        <f>(T218^2)*(1-COS(RADIANS(M217)))+(COS(RADIANS(M217)))</f>
        <v>0.70710678118654757</v>
      </c>
      <c r="AK218" s="28">
        <f>(T218*T219)*(1-COS(RADIANS(M217)))-T217*(SIN(RADIANS(M217)))</f>
        <v>0</v>
      </c>
      <c r="AM218" s="61">
        <v>-0.87879165244813995</v>
      </c>
      <c r="AO218" s="17">
        <v>0</v>
      </c>
      <c r="AP218">
        <v>0</v>
      </c>
      <c r="AR218" s="73">
        <f>(T217*T218)*(1-COS(RADIANS(O217-45)))+T219*(SIN(RADIANS(O217-45)))</f>
        <v>-0.34529819899853437</v>
      </c>
      <c r="AS218" s="73">
        <f>(T218^2)*(1-COS(RADIANS(O217-45)))+(COS(RADIANS(O217-45)))</f>
        <v>-0.93849302275955604</v>
      </c>
      <c r="AT218" s="73">
        <f>(T218*T219)*(1-COS(RADIANS(O217-45)))-T217*(SIN(RADIANS(O217-45)))</f>
        <v>0</v>
      </c>
      <c r="AU218" s="10"/>
      <c r="AV218">
        <v>-0.34529819899853437</v>
      </c>
      <c r="AW218" s="1">
        <v>-0.30698515935126575</v>
      </c>
      <c r="BV218" s="1"/>
      <c r="CS218" s="15"/>
      <c r="CW218" s="28"/>
      <c r="CY218" s="82" t="s">
        <v>148</v>
      </c>
      <c r="CZ218" s="13"/>
      <c r="DB218" s="10"/>
      <c r="DC218" s="10"/>
      <c r="DD218" s="10"/>
      <c r="DE218" s="10"/>
      <c r="DF218" s="10"/>
      <c r="DG218" s="10"/>
      <c r="DH218" s="80"/>
      <c r="DI218" s="23" t="s">
        <v>149</v>
      </c>
      <c r="DM218" s="1"/>
      <c r="DO218" s="80"/>
      <c r="DS218" s="13"/>
      <c r="DT218" s="81"/>
      <c r="DU218" s="82" t="s">
        <v>150</v>
      </c>
      <c r="DW218" s="13"/>
      <c r="DX218" s="13"/>
      <c r="EA218" s="1"/>
      <c r="EE218" s="1"/>
      <c r="EI218" s="13"/>
      <c r="ER218">
        <f t="shared" si="341"/>
        <v>-9.8670839279614439E-2</v>
      </c>
      <c r="ES218">
        <f t="shared" si="341"/>
        <v>-0.32743703463395935</v>
      </c>
      <c r="ET218" t="e">
        <f>#REF!</f>
        <v>#REF!</v>
      </c>
      <c r="EU218" t="e">
        <f>#REF!</f>
        <v>#REF!</v>
      </c>
      <c r="EY218" s="28"/>
      <c r="EZ218" s="10"/>
      <c r="FA218" s="82" t="s">
        <v>148</v>
      </c>
      <c r="FB218" s="13"/>
      <c r="FD218" s="10"/>
      <c r="FE218" s="10"/>
      <c r="FF218" s="10"/>
      <c r="FG218" s="10"/>
      <c r="FH218" s="10"/>
      <c r="FI218" s="10"/>
      <c r="FJ218" s="80"/>
      <c r="FK218" s="23" t="s">
        <v>149</v>
      </c>
      <c r="FO218" s="1"/>
      <c r="FQ218" s="80"/>
      <c r="FU218" s="13"/>
      <c r="FV218" s="81"/>
      <c r="FW218" s="82" t="s">
        <v>150</v>
      </c>
      <c r="FY218" s="13"/>
      <c r="FZ218" s="13"/>
      <c r="GC218" s="1"/>
      <c r="GG218" s="1"/>
      <c r="GK218" s="13"/>
    </row>
    <row r="219" spans="1:197" x14ac:dyDescent="0.2">
      <c r="A219" s="1"/>
      <c r="D219" t="s">
        <v>9</v>
      </c>
      <c r="E219" s="5">
        <f t="shared" si="342"/>
        <v>3.5471030488026426E-4</v>
      </c>
      <c r="F219" s="6">
        <f t="shared" si="342"/>
        <v>-0.6028218963908557</v>
      </c>
      <c r="G219" s="7">
        <f t="shared" ref="G219:G220" si="343">Q218</f>
        <v>-0.35495569440957225</v>
      </c>
      <c r="H219" s="8">
        <f t="shared" ref="H219:H220" si="344">AM218</f>
        <v>-0.87879165244813995</v>
      </c>
      <c r="J219" s="10"/>
      <c r="Q219" s="61">
        <v>0.3854786179954508</v>
      </c>
      <c r="S219" s="17">
        <v>0</v>
      </c>
      <c r="T219">
        <v>1</v>
      </c>
      <c r="V219" s="73">
        <f>(T217*T219)*(1-COS(RADIANS(O217+45)))-T218*(SIN(RADIANS(O217+45)))</f>
        <v>0</v>
      </c>
      <c r="W219" s="73">
        <f>(T218*T219)*(1-COS(RADIANS(O217+45)))+T217*(SIN(RADIANS(O217+45)))</f>
        <v>0</v>
      </c>
      <c r="X219" s="73">
        <f>(T219^2)*(1-COS(RADIANS(O217+45)))+(COS(RADIANS(O217+45)))</f>
        <v>1</v>
      </c>
      <c r="Y219" s="10"/>
      <c r="Z219">
        <v>0</v>
      </c>
      <c r="AA219" s="23">
        <f>SIN(RADIANS('[1]Biaxial Input'!$F$21))*SIN(RADIANS(0))</f>
        <v>0</v>
      </c>
      <c r="AC219" s="30">
        <f>(AA217*AA219)*(1-COS(RADIANS(N217)))-AA218*(SIN(RADIANS(N217)))</f>
        <v>-2.948035967890307E-2</v>
      </c>
      <c r="AD219" s="30">
        <f>(AA218*AA219)*(1-COS(RADIANS(N217)))+AA217*(SIN(RADIANS(N217)))</f>
        <v>-0.42158878489581864</v>
      </c>
      <c r="AE219" s="30">
        <f>(AA219^2)*(1-COS(RADIANS(N217)))+(COS(RADIANS(N217)))</f>
        <v>0.90630778703664994</v>
      </c>
      <c r="AG219">
        <v>0.3854786179954508</v>
      </c>
      <c r="AI219" s="28">
        <f>(T217*T219)*(1-COS(RADIANS(M217)))-T218*(SIN(RADIANS(M217)))</f>
        <v>0</v>
      </c>
      <c r="AJ219" s="28">
        <f>(T218*T219)*(1-COS(RADIANS(M217)))+T217*(SIN(RADIANS(M217)))</f>
        <v>0</v>
      </c>
      <c r="AK219" s="28">
        <f>(T219^2)*(1-COS(RADIANS(M217)))+(COS(RADIANS(M217)))</f>
        <v>1</v>
      </c>
      <c r="AM219" s="61">
        <v>0.17324096000959935</v>
      </c>
      <c r="AO219" s="17">
        <v>0</v>
      </c>
      <c r="AP219">
        <v>1</v>
      </c>
      <c r="AR219" s="73">
        <f>(T217*T217)*(1-COS(RADIANS(O217-45)))-T217*(SIN(RADIANS(O217-45)))</f>
        <v>0</v>
      </c>
      <c r="AS219" s="73">
        <f>(T218*T219)*(1-COS(RADIANS(O217-45)))+T217*(SIN(RADIANS(O217-45)))</f>
        <v>0</v>
      </c>
      <c r="AT219" s="73">
        <f>(T219^2)*(1-COS(RADIANS(O217-45)))+(COS(RADIANS(O217-45)))</f>
        <v>1</v>
      </c>
      <c r="AU219" s="10"/>
      <c r="AV219">
        <v>0</v>
      </c>
      <c r="AW219" s="1">
        <v>0.17324096000959935</v>
      </c>
      <c r="BV219" s="1"/>
      <c r="BZ219" s="5" t="s">
        <v>4</v>
      </c>
      <c r="CA219" s="6" t="s">
        <v>5</v>
      </c>
      <c r="CB219" s="7" t="s">
        <v>6</v>
      </c>
      <c r="CC219" s="8" t="s">
        <v>1</v>
      </c>
      <c r="CD219">
        <v>6</v>
      </c>
      <c r="CE219" s="9" t="s">
        <v>7</v>
      </c>
      <c r="CG219" s="90" t="s">
        <v>157</v>
      </c>
      <c r="CH219" s="61">
        <f>CE220-((CH221-CE220)/(EY219-CW219))*CW219</f>
        <v>8.1990656546531788</v>
      </c>
      <c r="CI219" s="10"/>
      <c r="CK219" s="5" t="s">
        <v>4</v>
      </c>
      <c r="CL219" s="6" t="s">
        <v>5</v>
      </c>
      <c r="CM219" s="7" t="s">
        <v>6</v>
      </c>
      <c r="CN219" s="8" t="s">
        <v>1</v>
      </c>
      <c r="CO219" s="10"/>
      <c r="CP219">
        <f t="shared" ref="CP219:CQ221" si="345">BZ220</f>
        <v>0.93180266183863136</v>
      </c>
      <c r="CQ219">
        <f t="shared" si="345"/>
        <v>-0.87956522186239505</v>
      </c>
      <c r="CR219">
        <f>CI223</f>
        <v>0</v>
      </c>
      <c r="CS219">
        <f>CL223</f>
        <v>0</v>
      </c>
      <c r="CU219" s="17">
        <f>CU123</f>
        <v>45</v>
      </c>
      <c r="CV219" s="17">
        <f>CV123</f>
        <v>25</v>
      </c>
      <c r="CW219" s="31">
        <f>CH126</f>
        <v>245.06195138841719</v>
      </c>
      <c r="CY219" s="61">
        <f t="array" ref="CY219:CY221">MMULT(DQ219:DS221,DO219:DO221)</f>
        <v>0.85063781389567295</v>
      </c>
      <c r="CZ219" s="13"/>
      <c r="DA219" s="17">
        <v>1</v>
      </c>
      <c r="DB219">
        <v>0</v>
      </c>
      <c r="DD219" s="73">
        <f>(DB219^2)*(1-COS(RADIANS(CW219+45)))+(COS(RADIANS(CW219+45)))</f>
        <v>0.34303599120374711</v>
      </c>
      <c r="DE219" s="73">
        <f>(DB219*DB220)*(1-COS(RADIANS(CW219+45)))-DB221*(SIN(RADIANS(CW219+45)))</f>
        <v>0.93932226032329436</v>
      </c>
      <c r="DF219" s="73">
        <f>(DB219*DB221)*(1-COS(RADIANS(CW219+45)))+DB220*(SIN(RADIANS(CW219+45)))</f>
        <v>0</v>
      </c>
      <c r="DG219" s="10"/>
      <c r="DH219">
        <f t="array" ref="DH219:DH221">MMULT(DD219:DF221,DA219:DA221)</f>
        <v>0.34303599120374711</v>
      </c>
      <c r="DI219" s="23">
        <f>COS(RADIANS('[1]Biaxial Input'!$F$21))</f>
        <v>-0.9975640502598242</v>
      </c>
      <c r="DK219" s="30">
        <f>(DI219^2)*(1-COS(RADIANS(CV219)))+(COS(RADIANS(CV219)))</f>
        <v>0.99954409691199531</v>
      </c>
      <c r="DL219" s="30">
        <f>(DI219*DI220)*(1-COS(RADIANS(CV219)))-DI221*(SIN(RADIANS(CV219)))</f>
        <v>-6.5197179069601558E-3</v>
      </c>
      <c r="DM219" s="30">
        <f>(DI219*DI221)*(1-COS(RADIANS(CV219)))+DI220*(SIN(RADIANS(CV219)))</f>
        <v>2.948035967890307E-2</v>
      </c>
      <c r="DO219">
        <f t="array" ref="DO219:DO221">MMULT(DK219:DM221,DH219:DH221)</f>
        <v>0.34900371619709664</v>
      </c>
      <c r="DQ219" s="28">
        <f>(DB219^2)*(1-COS(RADIANS(CU219)))+(COS(RADIANS(CU219)))</f>
        <v>0.70710678118654757</v>
      </c>
      <c r="DR219" s="28">
        <f>(DB219*DB220)*(1-COS(RADIANS(CU219)))-DB221*(SIN(RADIANS(CU219)))</f>
        <v>-0.70710678118654746</v>
      </c>
      <c r="DS219" s="28">
        <f>(DB219*DB221)*(1-COS(RADIANS(CU219)))+DB220*(SIN(RADIANS(CU219)))</f>
        <v>0</v>
      </c>
      <c r="DU219" s="61">
        <f t="array" ref="DU219:DU221">MMULT(DQ219:DS221,EE219:EE221)</f>
        <v>-0.44669990038922802</v>
      </c>
      <c r="DV219" s="13"/>
      <c r="DW219" s="17">
        <v>1</v>
      </c>
      <c r="DX219">
        <v>0</v>
      </c>
      <c r="DZ219" s="73">
        <f>(DB219^2)*(1-COS(RADIANS(CW219-45)))+(COS(RADIANS(CW219-45)))</f>
        <v>-0.93932226032329447</v>
      </c>
      <c r="EA219" s="73">
        <f>(DB219*DB220)*(1-COS(RADIANS(CW219-45)))-DB221*(SIN(RADIANS(CW219-45)))</f>
        <v>0.34303599120374678</v>
      </c>
      <c r="EB219" s="73">
        <f>(DB219*DB221)*(1-COS(RADIANS(CW219-45)))+DB220*(SIN(RADIANS(CW219-45)))</f>
        <v>0</v>
      </c>
      <c r="EC219" s="10"/>
      <c r="ED219">
        <f t="array" ref="ED219:ED221">MMULT(DZ219:EB221,DA219:DA221)</f>
        <v>-0.93932226032329447</v>
      </c>
      <c r="EE219" s="1">
        <f t="array" ref="EE219:EE221">MMULT(DK219:DM221,ED219:ED221)</f>
        <v>-0.93665752250959866</v>
      </c>
      <c r="EG219">
        <f>CY219+DU219</f>
        <v>0.40393791350644492</v>
      </c>
      <c r="EH219">
        <f>EG219/(SQRT(EG219^2+EG220^2+EG221^2))</f>
        <v>0.28562723781875238</v>
      </c>
      <c r="EJ219">
        <f>Q219+AM219</f>
        <v>0.55871957800505012</v>
      </c>
      <c r="EK219">
        <f>EJ219/(SQRT(EJ219^2+EJ220^2+EJ221^2))</f>
        <v>1</v>
      </c>
      <c r="EM219" s="23">
        <f>CY220*DU221-CY221*DU220</f>
        <v>0.27726252643125926</v>
      </c>
      <c r="EO219" s="15">
        <v>6</v>
      </c>
      <c r="EP219" s="9" t="s">
        <v>7</v>
      </c>
      <c r="EW219" s="17">
        <f>CU219</f>
        <v>45</v>
      </c>
      <c r="EX219" s="17">
        <f>CV219</f>
        <v>25</v>
      </c>
      <c r="EY219" s="31">
        <f>1+CW219</f>
        <v>246.06195138841719</v>
      </c>
      <c r="EZ219" s="10"/>
      <c r="FA219" s="61">
        <f t="array" ref="FA219:FA221">MMULT(FS219:FU221,FQ219:FQ221)</f>
        <v>0.85830424585354648</v>
      </c>
      <c r="FB219" s="13">
        <f>BW220</f>
        <v>0</v>
      </c>
      <c r="FC219" s="17">
        <v>1</v>
      </c>
      <c r="FD219">
        <v>0</v>
      </c>
      <c r="FF219" s="73">
        <f>(FD219^2)*(1-COS(RADIANS(EY219+45)))+(COS(RADIANS(EY219+45)))</f>
        <v>0.35937717902350447</v>
      </c>
      <c r="FG219" s="73">
        <f>(FD219*FD220)*(1-COS(RADIANS(EY219+45)))-FD221*(SIN(RADIANS(EY219+45)))</f>
        <v>0.93319239345223337</v>
      </c>
      <c r="FH219" s="73">
        <f>(FD219*FD221)*(1-COS(RADIANS(EY219+45)))+FD220*(SIN(RADIANS(EY219+45)))</f>
        <v>0</v>
      </c>
      <c r="FI219" s="10"/>
      <c r="FJ219">
        <f t="array" ref="FJ219:FJ221">MMULT(FF219:FH221,FC219:FC221)</f>
        <v>0.35937717902350447</v>
      </c>
      <c r="FK219" s="23">
        <f>COS(RADIANS(176))</f>
        <v>-0.9975640502598242</v>
      </c>
      <c r="FM219" s="30">
        <f>(FK219^2)*(1-COS(RADIANS(EX219)))+(COS(RADIANS(EX219)))</f>
        <v>0.99954409691199531</v>
      </c>
      <c r="FN219" s="30">
        <f>(FK219*FK220)*(1-COS(RADIANS(EX219)))-FK221*(SIN(RADIANS(EX219)))</f>
        <v>-6.5197179069601558E-3</v>
      </c>
      <c r="FO219" s="30">
        <f>(FK219*FK221)*(1-COS(RADIANS(EX219)))+FK220*(SIN(RADIANS(EX219)))</f>
        <v>2.948035967890307E-2</v>
      </c>
      <c r="FQ219">
        <f t="array" ref="FQ219:FQ221">MMULT(FM219:FO221,FJ219:FJ221)</f>
        <v>0.36529748901605874</v>
      </c>
      <c r="FS219" s="28">
        <f>(FD219^2)*(1-COS(RADIANS(EW219)))+(COS(RADIANS(EW219)))</f>
        <v>0.70710678118654757</v>
      </c>
      <c r="FT219" s="28">
        <f>(FD219*FD220)*(1-COS(RADIANS(EW219)))-FD221*(SIN(RADIANS(EW219)))</f>
        <v>-0.70710678118654746</v>
      </c>
      <c r="FU219" s="28">
        <f>(FD219*FD221)*(1-COS(RADIANS(EW219)))+FD220*(SIN(RADIANS(EW219)))</f>
        <v>0</v>
      </c>
      <c r="FW219" s="61">
        <f t="array" ref="FW219:FW221">MMULT(FS219:FU221,GG219:GG221)</f>
        <v>-0.43178618897172927</v>
      </c>
      <c r="FX219" s="13">
        <f>BX220</f>
        <v>0</v>
      </c>
      <c r="FY219" s="17">
        <v>1</v>
      </c>
      <c r="FZ219">
        <v>0</v>
      </c>
      <c r="GB219" s="73">
        <f>(FD219^2)*(1-COS(RADIANS(EY219-45)))+(COS(RADIANS(EY219-45)))</f>
        <v>-0.93319239345223337</v>
      </c>
      <c r="GC219" s="73">
        <f>(FD219*FD220)*(1-COS(RADIANS(EY219-45)))-FD221*(SIN(RADIANS(EY219-45)))</f>
        <v>0.35937717902350452</v>
      </c>
      <c r="GD219" s="73">
        <f>(FD219*FD221)*(1-COS(RADIANS(EY219-45)))+FD220*(SIN(RADIANS(EY219-45)))</f>
        <v>0</v>
      </c>
      <c r="GE219" s="10"/>
      <c r="GF219">
        <f t="array" ref="GF219:GF221">MMULT(GB219:GD221,FC219:FC221)</f>
        <v>-0.93319239345223337</v>
      </c>
      <c r="GG219" s="1">
        <f t="array" ref="GG219:GG221">MMULT(FM219:FO221,GF219:GF221)</f>
        <v>-0.93042391032892369</v>
      </c>
      <c r="GI219">
        <f>FA219+FW219</f>
        <v>0.42651805688181721</v>
      </c>
      <c r="GJ219">
        <f>GI219/(SQRT(GI219^2+GI220^2+GI221^2))</f>
        <v>0.30159381031964255</v>
      </c>
      <c r="GL219" t="e">
        <f>CH220+DC219</f>
        <v>#VALUE!</v>
      </c>
      <c r="GM219" t="e">
        <f>GL219/(SQRT(GL219^2+GL220^2+GL221^2))</f>
        <v>#VALUE!</v>
      </c>
      <c r="GO219" s="27">
        <f>FA220*FW221-FA221*FW220</f>
        <v>0.27726252643125915</v>
      </c>
    </row>
    <row r="220" spans="1:197" x14ac:dyDescent="0.2">
      <c r="A220" s="1"/>
      <c r="D220" t="s">
        <v>10</v>
      </c>
      <c r="E220" s="5">
        <f t="shared" si="342"/>
        <v>0.11066723599129373</v>
      </c>
      <c r="F220" s="6">
        <f t="shared" si="342"/>
        <v>-0.26779185030886593</v>
      </c>
      <c r="G220" s="7">
        <f t="shared" si="343"/>
        <v>0.3854786179954508</v>
      </c>
      <c r="H220" s="8">
        <f t="shared" si="344"/>
        <v>0.17324096000959935</v>
      </c>
      <c r="J220" s="10"/>
      <c r="Z220" s="10"/>
      <c r="AA220" s="10"/>
      <c r="AB220" s="10"/>
      <c r="AC220" s="10"/>
      <c r="AD220" s="10"/>
      <c r="AE220" s="10"/>
      <c r="AF220" s="10"/>
      <c r="AG220" s="10"/>
      <c r="AH220" s="10"/>
      <c r="AW220" s="1"/>
      <c r="BV220" s="1"/>
      <c r="BY220" t="s">
        <v>8</v>
      </c>
      <c r="BZ220" s="5">
        <f t="shared" ref="BZ220:CA222" si="346">BZ215</f>
        <v>0.93180266183863136</v>
      </c>
      <c r="CA220" s="6">
        <f t="shared" si="346"/>
        <v>-0.87956522186239505</v>
      </c>
      <c r="CB220" s="7">
        <f>CY219</f>
        <v>0.85063781389567295</v>
      </c>
      <c r="CC220" s="8">
        <f>DU219</f>
        <v>-0.44669990038922802</v>
      </c>
      <c r="CE220" s="9">
        <f>((SUMPRODUCT(CB220:CB222,BZ220:BZ222))*(SUMPRODUCT(CB220:CB222,CA220:CA222)))-((SUMPRODUCT(CC220:CC222,BZ220:BZ222))*(SUMPRODUCT(CC220:CC222,CA220:CA222)))</f>
        <v>-9.2755031433355839E-10</v>
      </c>
      <c r="CG220">
        <v>1</v>
      </c>
      <c r="CH220" t="s">
        <v>161</v>
      </c>
      <c r="CI220" s="67"/>
      <c r="CJ220" s="1" t="s">
        <v>8</v>
      </c>
      <c r="CK220" s="5">
        <f t="shared" ref="CK220:CL222" si="347">BZ220</f>
        <v>0.93180266183863136</v>
      </c>
      <c r="CL220" s="6">
        <f t="shared" si="347"/>
        <v>-0.87956522186239505</v>
      </c>
      <c r="CM220" s="7">
        <f>FA219</f>
        <v>0.85830424585354648</v>
      </c>
      <c r="CN220" s="8">
        <f>FW219</f>
        <v>-0.43178618897172927</v>
      </c>
      <c r="CO220" s="10"/>
      <c r="CP220">
        <f t="shared" si="345"/>
        <v>0.3492962422733713</v>
      </c>
      <c r="CQ220">
        <f t="shared" si="345"/>
        <v>-0.34518112468713447</v>
      </c>
      <c r="CR220">
        <f>CJ223</f>
        <v>0</v>
      </c>
      <c r="CS220">
        <f>CM223</f>
        <v>0</v>
      </c>
      <c r="CW220" s="28"/>
      <c r="CY220" s="61">
        <v>-0.35707202513112823</v>
      </c>
      <c r="DA220" s="17">
        <v>0</v>
      </c>
      <c r="DB220">
        <v>0</v>
      </c>
      <c r="DD220" s="73">
        <f>(DB219*DB220)*(1-COS(RADIANS(CW219+45)))+DB221*(SIN(RADIANS(CW219+45)))</f>
        <v>-0.93932226032329436</v>
      </c>
      <c r="DE220" s="73">
        <f>(DB220^2)*(1-COS(RADIANS(CW219+45)))+(COS(RADIANS(CW219+45)))</f>
        <v>0.34303599120374711</v>
      </c>
      <c r="DF220" s="73">
        <f>(DB220*DB221)*(1-COS(RADIANS(CW219+45)))-DB219*(SIN(RADIANS(CW219+45)))</f>
        <v>0</v>
      </c>
      <c r="DG220" s="10"/>
      <c r="DH220">
        <v>-0.93932226032329436</v>
      </c>
      <c r="DI220" s="23">
        <f>SIN(RADIANS('[1]Biaxial Input'!$F$21))*(COS(RADIANS(0)))</f>
        <v>6.9756473744125524E-2</v>
      </c>
      <c r="DK220" s="30">
        <f>(DI219*DI220)*(1-COS(RADIANS(CV219)))+DI221*(SIN(RADIANS(CV219)))</f>
        <v>-6.5197179069601558E-3</v>
      </c>
      <c r="DL220" s="30">
        <f>(DI220^2)*(1-COS(RADIANS(CV219)))+(COS(RADIANS(CV219)))</f>
        <v>0.90676369012465463</v>
      </c>
      <c r="DM220" s="30">
        <f>(DI220*DI221)*(1-COS(RADIANS(CV219)))-DI219*(SIN(RADIANS(CV219)))</f>
        <v>0.42158878489581864</v>
      </c>
      <c r="DO220">
        <v>-0.85397981688156477</v>
      </c>
      <c r="DQ220" s="28">
        <f>(DB219*DB220)*(1-COS(RADIANS(CU219)))+DB221*(SIN(RADIANS(CU219)))</f>
        <v>0.70710678118654746</v>
      </c>
      <c r="DR220" s="28">
        <f>(DB220^2)*(1-COS(RADIANS(CU219)))+(COS(RADIANS(CU219)))</f>
        <v>0.70710678118654757</v>
      </c>
      <c r="DS220" s="28">
        <f>(DB220*DB221)*(1-COS(RADIANS(CU219)))-DB219*(SIN(RADIANS(CU219)))</f>
        <v>0</v>
      </c>
      <c r="DU220" s="61">
        <v>-0.877933871242629</v>
      </c>
      <c r="DW220" s="17">
        <v>0</v>
      </c>
      <c r="DX220">
        <v>0</v>
      </c>
      <c r="DZ220" s="73">
        <f>(DB219*DB220)*(1-COS(RADIANS(CW219-45)))+DB221*(SIN(RADIANS(CW219-45)))</f>
        <v>-0.34303599120374678</v>
      </c>
      <c r="EA220" s="73">
        <f>(DB220^2)*(1-COS(RADIANS(CW219-45)))+(COS(RADIANS(CW219-45)))</f>
        <v>-0.93932226032329447</v>
      </c>
      <c r="EB220" s="73">
        <f>(DB220*DB221)*(1-COS(RADIANS(CW219-45)))-DB219*(SIN(RADIANS(CW219-45)))</f>
        <v>0</v>
      </c>
      <c r="EC220" s="10"/>
      <c r="ED220">
        <v>-0.34303599120374678</v>
      </c>
      <c r="EE220" s="1">
        <v>-0.3049284650684419</v>
      </c>
      <c r="EG220">
        <f>CY220+DU220</f>
        <v>-1.2350058963737571</v>
      </c>
      <c r="EH220">
        <f>EG220/(SQRT(EG219^2+EG220^2+EG221^2))</f>
        <v>-0.87328104413125451</v>
      </c>
      <c r="EJ220">
        <f>Q220+AM220</f>
        <v>0</v>
      </c>
      <c r="EK220">
        <f>EJ220/(SQRT(EJ219^2+EJ220^2+EJ221^2))</f>
        <v>0</v>
      </c>
      <c r="EM220" s="23">
        <f>CY221*DU219-CY219*DU221</f>
        <v>-0.31895405091280099</v>
      </c>
      <c r="EP220" s="9">
        <f>((SUMPRODUCT(CM220:CM222,BZ220:BZ222))*(SUMPRODUCT(CM220:CM222,CA220:CA222)))-((SUMPRODUCT(CN220:CN222,BZ220:BZ222))*(SUMPRODUCT(CN220:CN222,CA220:CA222)))</f>
        <v>-3.3457114972094137E-2</v>
      </c>
      <c r="EY220" s="28"/>
      <c r="EZ220" s="10"/>
      <c r="FA220" s="61">
        <v>-0.34169558258619964</v>
      </c>
      <c r="FB220" s="13">
        <f>BW221</f>
        <v>0</v>
      </c>
      <c r="FC220" s="17">
        <v>0</v>
      </c>
      <c r="FD220">
        <v>0</v>
      </c>
      <c r="FF220" s="73">
        <f>(FD219*FD220)*(1-COS(RADIANS(EY219+45)))+FD221*(SIN(RADIANS(EY219+45)))</f>
        <v>-0.93319239345223337</v>
      </c>
      <c r="FG220" s="73">
        <f>(FD220^2)*(1-COS(RADIANS(EY219+45)))+(COS(RADIANS(EY219+45)))</f>
        <v>0.35937717902350447</v>
      </c>
      <c r="FH220" s="73">
        <f>(FD220*FD221)*(1-COS(RADIANS(EY219+45)))-FD219*(SIN(RADIANS(EY219+45)))</f>
        <v>0</v>
      </c>
      <c r="FI220" s="10"/>
      <c r="FJ220">
        <v>-0.93319239345223337</v>
      </c>
      <c r="FK220" s="23">
        <f>SIN(RADIANS(176))*(COS(RADIANS(0)))</f>
        <v>6.9756473744125524E-2</v>
      </c>
      <c r="FM220" s="30">
        <f>(FK219*FK220)*(1-COS(RADIANS(EX219)))+FK221*(SIN(RADIANS(EX219)))</f>
        <v>-6.5197179069601558E-3</v>
      </c>
      <c r="FN220" s="30">
        <f>(FK220^2)*(1-COS(RADIANS(EX219)))+(COS(RADIANS(EX219)))</f>
        <v>0.90676369012465463</v>
      </c>
      <c r="FO220" s="30">
        <f>(FK220*FK221)*(1-COS(RADIANS(EX219)))-FK219*(SIN(RADIANS(EX219)))</f>
        <v>0.42158878489581864</v>
      </c>
      <c r="FQ220">
        <v>-0.84852801611243811</v>
      </c>
      <c r="FS220" s="28">
        <f>(FD219*FD220)*(1-COS(RADIANS(EW219)))+FD221*(SIN(RADIANS(EW219)))</f>
        <v>0.70710678118654746</v>
      </c>
      <c r="FT220" s="28">
        <f>(FD220^2)*(1-COS(RADIANS(EW219)))+(COS(RADIANS(EW219)))</f>
        <v>0.70710678118654757</v>
      </c>
      <c r="FU220" s="28">
        <f>(FD220*FD221)*(1-COS(RADIANS(EW219)))-FD219*(SIN(RADIANS(EW219)))</f>
        <v>0</v>
      </c>
      <c r="FW220" s="61">
        <v>-0.88403192377164297</v>
      </c>
      <c r="FX220" s="13">
        <f>BX221</f>
        <v>0</v>
      </c>
      <c r="FY220" s="17">
        <v>0</v>
      </c>
      <c r="FZ220">
        <v>0</v>
      </c>
      <c r="GB220" s="73">
        <f>(FD219*FD220)*(1-COS(RADIANS(EY219-45)))+FD221*(SIN(RADIANS(EY219-45)))</f>
        <v>-0.35937717902350452</v>
      </c>
      <c r="GC220" s="73">
        <f>(FD220^2)*(1-COS(RADIANS(EY219-45)))+(COS(RADIANS(EY219-45)))</f>
        <v>-0.93319239345223337</v>
      </c>
      <c r="GD220" s="73">
        <f>(FD220*FD221)*(1-COS(RADIANS(EY219-45)))-FD219*(SIN(RADIANS(EY219-45)))</f>
        <v>0</v>
      </c>
      <c r="GE220" s="10"/>
      <c r="GF220">
        <v>-0.35937717902350452</v>
      </c>
      <c r="GG220" s="1">
        <v>-0.31978602583971205</v>
      </c>
      <c r="GI220">
        <f>FA220+FW220</f>
        <v>-1.2257275063578426</v>
      </c>
      <c r="GJ220">
        <f>GI220/(SQRT(GI219^2+GI220^2+GI221^2))</f>
        <v>-0.86672023163250755</v>
      </c>
      <c r="GL220">
        <f>CH221+DC220</f>
        <v>-3.3457114972094137E-2</v>
      </c>
      <c r="GM220" t="e">
        <f>GL220/(SQRT(GL219^2+GL220^2+GL221^2))</f>
        <v>#VALUE!</v>
      </c>
      <c r="GO220" s="27">
        <f>FA221*FW219-FA219*FW221</f>
        <v>-0.31895405091280093</v>
      </c>
    </row>
    <row r="221" spans="1:197" x14ac:dyDescent="0.2">
      <c r="A221" s="1"/>
      <c r="J221" s="10"/>
      <c r="Q221" s="82" t="s">
        <v>148</v>
      </c>
      <c r="R221" s="13"/>
      <c r="T221" s="10"/>
      <c r="U221" s="10"/>
      <c r="V221" s="10"/>
      <c r="W221" s="10"/>
      <c r="X221" s="10"/>
      <c r="Y221" s="10"/>
      <c r="Z221" s="80"/>
      <c r="AA221" s="23" t="s">
        <v>149</v>
      </c>
      <c r="AE221" s="1"/>
      <c r="AG221" s="80"/>
      <c r="AK221" s="13"/>
      <c r="AL221" s="81"/>
      <c r="AM221" s="82" t="s">
        <v>150</v>
      </c>
      <c r="AO221" s="13"/>
      <c r="AP221" s="13"/>
      <c r="AS221" s="1"/>
      <c r="AW221" s="1"/>
      <c r="BV221" s="1"/>
      <c r="BY221" t="s">
        <v>9</v>
      </c>
      <c r="BZ221" s="5">
        <f t="shared" si="346"/>
        <v>0.3492962422733713</v>
      </c>
      <c r="CA221" s="6">
        <f t="shared" si="346"/>
        <v>-0.34518112468713447</v>
      </c>
      <c r="CB221" s="7">
        <f>CY220</f>
        <v>-0.35707202513112823</v>
      </c>
      <c r="CC221" s="8">
        <f>DU220</f>
        <v>-0.877933871242629</v>
      </c>
      <c r="CE221" s="10"/>
      <c r="CH221">
        <f>((SUMPRODUCT(CM220:CM222,CK220:CK222))*(SUMPRODUCT(CM220:CM222,CL220:CL222)))-((SUMPRODUCT(CN220:CN222,CK220:CK222))*(SUMPRODUCT(CN220:CN222,CL220:CL222)))</f>
        <v>-3.3457114972094137E-2</v>
      </c>
      <c r="CI221" s="67"/>
      <c r="CJ221" s="10" t="s">
        <v>9</v>
      </c>
      <c r="CK221" s="5">
        <f t="shared" si="347"/>
        <v>0.3492962422733713</v>
      </c>
      <c r="CL221" s="6">
        <f t="shared" si="347"/>
        <v>-0.34518112468713447</v>
      </c>
      <c r="CM221" s="7">
        <f>FA220</f>
        <v>-0.34169558258619964</v>
      </c>
      <c r="CN221" s="8">
        <f>FW220</f>
        <v>-0.88403192377164297</v>
      </c>
      <c r="CP221">
        <f t="shared" si="345"/>
        <v>-9.8670839279614439E-2</v>
      </c>
      <c r="CQ221">
        <f t="shared" si="345"/>
        <v>-0.32743703463395935</v>
      </c>
      <c r="CR221">
        <f>CK223</f>
        <v>0</v>
      </c>
      <c r="CS221">
        <f>CN223</f>
        <v>0</v>
      </c>
      <c r="CW221" s="28"/>
      <c r="CY221" s="61">
        <v>0.38589490595179604</v>
      </c>
      <c r="DA221" s="17">
        <v>0</v>
      </c>
      <c r="DB221">
        <v>1</v>
      </c>
      <c r="DD221" s="73">
        <f>(DB219*DB221)*(1-COS(RADIANS(CW219+45)))-DB220*(SIN(RADIANS(CW219+45)))</f>
        <v>0</v>
      </c>
      <c r="DE221" s="73">
        <f>(DB220*DB221)*(1-COS(RADIANS(CW219+45)))+DB219*(SIN(RADIANS(CW219+45)))</f>
        <v>0</v>
      </c>
      <c r="DF221" s="73">
        <f>(DB221^2)*(1-COS(RADIANS(CW219+45)))+(COS(RADIANS(CW219+45)))</f>
        <v>1</v>
      </c>
      <c r="DG221" s="10"/>
      <c r="DH221">
        <v>0</v>
      </c>
      <c r="DI221" s="23">
        <f>SIN(RADIANS('[1]Biaxial Input'!$F$21))*SIN(RADIANS(0))</f>
        <v>0</v>
      </c>
      <c r="DK221" s="30">
        <f>(DI219*DI221)*(1-COS(RADIANS(CV219)))-DI220*(SIN(RADIANS(CV219)))</f>
        <v>-2.948035967890307E-2</v>
      </c>
      <c r="DL221" s="30">
        <f>(DI220*DI221)*(1-COS(RADIANS(CV219)))+DI219*(SIN(RADIANS(CV219)))</f>
        <v>-0.42158878489581864</v>
      </c>
      <c r="DM221" s="30">
        <f>(DI221^2)*(1-COS(RADIANS(CV219)))+(COS(RADIANS(CV219)))</f>
        <v>0.90630778703664994</v>
      </c>
      <c r="DO221">
        <v>0.38589490595179604</v>
      </c>
      <c r="DQ221" s="28">
        <f>(DB219*DB221)*(1-COS(RADIANS(CU219)))-DB220*(SIN(RADIANS(CU219)))</f>
        <v>0</v>
      </c>
      <c r="DR221" s="28">
        <f>(DB220*DB221)*(1-COS(RADIANS(CU219)))+DB219*(SIN(RADIANS(CU219)))</f>
        <v>0</v>
      </c>
      <c r="DS221" s="28">
        <f>(DB221^2)*(1-COS(RADIANS(CU219)))+(COS(RADIANS(CU219)))</f>
        <v>1</v>
      </c>
      <c r="DU221" s="61">
        <v>0.17231168479585127</v>
      </c>
      <c r="DW221" s="17">
        <v>0</v>
      </c>
      <c r="DX221">
        <v>1</v>
      </c>
      <c r="DZ221" s="73">
        <f>(DB219*DB219)*(1-COS(RADIANS(CW219-45)))-DB219*(SIN(RADIANS(CW219-45)))</f>
        <v>0</v>
      </c>
      <c r="EA221" s="73">
        <f>(DB220*DB221)*(1-COS(RADIANS(CW219-45)))+DB219*(SIN(RADIANS(CW219-45)))</f>
        <v>0</v>
      </c>
      <c r="EB221" s="73">
        <f>(DB221^2)*(1-COS(RADIANS(CW219-45)))+(COS(RADIANS(CW219-45)))</f>
        <v>1</v>
      </c>
      <c r="EC221" s="10"/>
      <c r="ED221">
        <v>0</v>
      </c>
      <c r="EE221" s="1">
        <v>0.17231168479585127</v>
      </c>
      <c r="EG221">
        <f>CY221+DU221</f>
        <v>0.55820659074764734</v>
      </c>
      <c r="EH221">
        <f>EG221/(SQRT(EG219^2+EG220^2+EG221^2))</f>
        <v>0.39471166562068544</v>
      </c>
      <c r="EJ221">
        <f>Q221+AM221</f>
        <v>0</v>
      </c>
      <c r="EK221">
        <f>EJ221/(SQRT(EJ219^2+EJ220^2+EJ221^2))</f>
        <v>0</v>
      </c>
      <c r="EM221" s="23">
        <f>CY219*DU220-CY220*DU219</f>
        <v>-0.90630778703665005</v>
      </c>
      <c r="ER221">
        <f t="shared" ref="ER221:ES223" si="348">CK220</f>
        <v>0.93180266183863136</v>
      </c>
      <c r="ES221">
        <f t="shared" si="348"/>
        <v>-0.87956522186239505</v>
      </c>
      <c r="ET221" t="e">
        <f>#REF!</f>
        <v>#REF!</v>
      </c>
      <c r="EU221" t="e">
        <f>#REF!</f>
        <v>#REF!</v>
      </c>
      <c r="EY221" s="28"/>
      <c r="EZ221" s="10"/>
      <c r="FA221" s="61">
        <v>0.38282887873154531</v>
      </c>
      <c r="FB221" s="13">
        <f>BW222</f>
        <v>0</v>
      </c>
      <c r="FC221" s="17">
        <v>0</v>
      </c>
      <c r="FD221">
        <v>1</v>
      </c>
      <c r="FF221" s="73">
        <f>(FD219*FD221)*(1-COS(RADIANS(EY219+45)))-FD220*(SIN(RADIANS(EY219+45)))</f>
        <v>0</v>
      </c>
      <c r="FG221" s="73">
        <f>(FD220*FD221)*(1-COS(RADIANS(EY219+45)))+FD219*(SIN(RADIANS(EY219+45)))</f>
        <v>0</v>
      </c>
      <c r="FH221" s="73">
        <f>(FD221^2)*(1-COS(RADIANS(EY219+45)))+(COS(RADIANS(EY219+45)))</f>
        <v>1</v>
      </c>
      <c r="FI221" s="10"/>
      <c r="FJ221">
        <v>0</v>
      </c>
      <c r="FK221" s="23">
        <f>SIN(RADIANS(176))*SIN(RADIANS(0))</f>
        <v>0</v>
      </c>
      <c r="FM221" s="30">
        <f>(FK219*FK221)*(1-COS(RADIANS(EX219)))-FK220*(SIN(RADIANS(EX219)))</f>
        <v>-2.948035967890307E-2</v>
      </c>
      <c r="FN221" s="30">
        <f>(FK220*FK221)*(1-COS(RADIANS(EX219)))+FK219*(SIN(RADIANS(EX219)))</f>
        <v>-0.42158878489581864</v>
      </c>
      <c r="FO221" s="30">
        <f>(FK221^2)*(1-COS(RADIANS(EX219)))+(COS(RADIANS(EX219)))</f>
        <v>0.90630778703664994</v>
      </c>
      <c r="FQ221">
        <v>0.38282887873154531</v>
      </c>
      <c r="FS221" s="28">
        <f>(FD219*FD221)*(1-COS(RADIANS(EW219)))-FD220*(SIN(RADIANS(EW219)))</f>
        <v>0</v>
      </c>
      <c r="FT221" s="28">
        <f>(FD220*FD221)*(1-COS(RADIANS(EW219)))+FD219*(SIN(RADIANS(EW219)))</f>
        <v>0</v>
      </c>
      <c r="FU221" s="28">
        <f>(FD221^2)*(1-COS(RADIANS(EW219)))+(COS(RADIANS(EW219)))</f>
        <v>1</v>
      </c>
      <c r="FW221" s="61">
        <v>0.17902023563239464</v>
      </c>
      <c r="FX221" s="13">
        <f>BX222</f>
        <v>0</v>
      </c>
      <c r="FY221" s="17">
        <v>0</v>
      </c>
      <c r="FZ221">
        <v>1</v>
      </c>
      <c r="GB221" s="73">
        <f>(FD219*FD219)*(1-COS(RADIANS(EY219-45)))-FD219*(SIN(RADIANS(EY219-45)))</f>
        <v>0</v>
      </c>
      <c r="GC221" s="73">
        <f>(FD220*FD221)*(1-COS(RADIANS(EY219-45)))+FD219*(SIN(RADIANS(EY219-45)))</f>
        <v>0</v>
      </c>
      <c r="GD221" s="73">
        <f>(FD221^2)*(1-COS(RADIANS(EY219-45)))+(COS(RADIANS(EY219-45)))</f>
        <v>1</v>
      </c>
      <c r="GE221" s="10"/>
      <c r="GF221">
        <v>0</v>
      </c>
      <c r="GG221" s="1">
        <v>0.17902023563239464</v>
      </c>
      <c r="GI221">
        <f>FA221+FW221</f>
        <v>0.56184911436393992</v>
      </c>
      <c r="GJ221">
        <f>GI221/(SQRT(GI219^2+GI220^2+GI221^2))</f>
        <v>0.39728731877039802</v>
      </c>
      <c r="GL221" t="e">
        <f>#REF!+DC221</f>
        <v>#REF!</v>
      </c>
      <c r="GM221" t="e">
        <f>GL221/(SQRT(GL219^2+GL220^2+GL221^2))</f>
        <v>#REF!</v>
      </c>
      <c r="GO221" s="27">
        <f>FA219*FW220-FA220*FW219</f>
        <v>-0.90630778703664983</v>
      </c>
    </row>
    <row r="222" spans="1:197" x14ac:dyDescent="0.2">
      <c r="A222" s="1"/>
      <c r="E222" s="5" t="s">
        <v>4</v>
      </c>
      <c r="F222" s="6" t="s">
        <v>5</v>
      </c>
      <c r="G222" s="7" t="s">
        <v>6</v>
      </c>
      <c r="H222" s="8" t="s">
        <v>1</v>
      </c>
      <c r="I222">
        <v>7</v>
      </c>
      <c r="J222" s="9" t="s">
        <v>7</v>
      </c>
      <c r="K222">
        <v>7</v>
      </c>
      <c r="L222" s="10"/>
      <c r="M222" s="17">
        <f>A198</f>
        <v>20</v>
      </c>
      <c r="N222" s="17">
        <f>B198</f>
        <v>30</v>
      </c>
      <c r="O222" s="17">
        <f>C198</f>
        <v>177.5</v>
      </c>
      <c r="Q222" s="61">
        <f t="array" ref="Q222:Q224">MMULT(AI222:AK224,AG222:AG224)</f>
        <v>-0.48853553065825783</v>
      </c>
      <c r="R222" s="13"/>
      <c r="S222" s="17">
        <v>1</v>
      </c>
      <c r="T222">
        <v>0</v>
      </c>
      <c r="V222" s="73">
        <f>(T222^2)*(1-COS(RADIANS(O222+45)))+(COS(RADIANS(O222+45)))</f>
        <v>-0.73727733681012408</v>
      </c>
      <c r="W222" s="73">
        <f>(T222*T223)*(1-COS(RADIANS(O222+45)))-T224*(SIN(RADIANS(O222+45)))</f>
        <v>0.67559020761566013</v>
      </c>
      <c r="X222" s="73">
        <f>(T222*T224)*(1-COS(RADIANS(O222+45)))+T223*(SIN(RADIANS(O222+45)))</f>
        <v>0</v>
      </c>
      <c r="Y222" s="10"/>
      <c r="Z222">
        <f t="array" ref="Z222:Z224">MMULT(V222:X224,S222:S224)</f>
        <v>-0.73727733681012408</v>
      </c>
      <c r="AA222" s="23">
        <f>COS(RADIANS('[1]Biaxial Input'!$F$21))</f>
        <v>-0.9975640502598242</v>
      </c>
      <c r="AC222" s="30">
        <f>(AA222^2)*(1-COS(RADIANS(N222)))+(COS(RADIANS(N222)))</f>
        <v>0.99934808421962718</v>
      </c>
      <c r="AD222" s="30">
        <f>(AA222*AA223)*(1-COS(RADIANS(N222)))-AA224*(SIN(RADIANS(N222)))</f>
        <v>-9.3228300025961861E-3</v>
      </c>
      <c r="AE222" s="30">
        <f>(AA222*AA224)*(1-COS(RADIANS(N222)))+AA223*(SIN(RADIANS(N222)))</f>
        <v>3.4878236872062755E-2</v>
      </c>
      <c r="AG222">
        <f t="array" ref="AG222:AG224">MMULT(AC222:AE224,Z222:Z224)</f>
        <v>-0.73049828142272688</v>
      </c>
      <c r="AI222" s="28">
        <f>(T222^2)*(1-COS(RADIANS(M222)))+(COS(RADIANS(M222)))</f>
        <v>0.93969262078590843</v>
      </c>
      <c r="AJ222" s="28">
        <f>(T222*T223)*(1-COS(RADIANS(M222)))-T224*(SIN(RADIANS(M222)))</f>
        <v>-0.34202014332566871</v>
      </c>
      <c r="AK222" s="28">
        <f>(T222*T224)*(1-COS(RADIANS(M222)))+T223*(SIN(RADIANS(M222)))</f>
        <v>0</v>
      </c>
      <c r="AM222" s="61">
        <f t="array" ref="AM222:AM224">MMULT(AI222:AK224,AW222:AW224)</f>
        <v>-0.86159099769206515</v>
      </c>
      <c r="AN222" s="13"/>
      <c r="AO222" s="17">
        <v>1</v>
      </c>
      <c r="AP222">
        <v>0</v>
      </c>
      <c r="AR222" s="73">
        <f>(T222^2)*(1-COS(RADIANS(O222-45)))+(COS(RADIANS(O222-45)))</f>
        <v>-0.67559020761566024</v>
      </c>
      <c r="AS222" s="73">
        <f>(T222*T223)*(1-COS(RADIANS(O222-45)))-T224*(SIN(RADIANS(O222-45)))</f>
        <v>-0.73727733681012408</v>
      </c>
      <c r="AT222" s="73">
        <f>(T222*T224)*(1-COS(RADIANS(O222-45)))+T223*(SIN(RADIANS(O222-45)))</f>
        <v>0</v>
      </c>
      <c r="AU222" s="10"/>
      <c r="AV222">
        <f t="array" ref="AV222:AV224">MMULT(AR222:AT224,S222:S224)</f>
        <v>-0.67559020761566024</v>
      </c>
      <c r="AW222" s="1">
        <f t="array" ref="AW222:AW224">MMULT(AC222:AE224,AV222:AV224)</f>
        <v>-0.68202329097409797</v>
      </c>
      <c r="BV222" s="1"/>
      <c r="BY222" t="s">
        <v>10</v>
      </c>
      <c r="BZ222" s="5">
        <f t="shared" si="346"/>
        <v>-9.8670839279614439E-2</v>
      </c>
      <c r="CA222" s="6">
        <f t="shared" si="346"/>
        <v>-0.32743703463395935</v>
      </c>
      <c r="CB222" s="7">
        <f>CY221</f>
        <v>0.38589490595179604</v>
      </c>
      <c r="CC222" s="8">
        <f>DU221</f>
        <v>0.17231168479585127</v>
      </c>
      <c r="CE222" s="10"/>
      <c r="CG222" s="10" t="s">
        <v>160</v>
      </c>
      <c r="CH222" s="10">
        <f>-CH219*((EY219-CW219)/(CH221-CE220))</f>
        <v>245.06195136069366</v>
      </c>
      <c r="CI222" s="67"/>
      <c r="CJ222" s="10" t="s">
        <v>10</v>
      </c>
      <c r="CK222" s="5">
        <f t="shared" si="347"/>
        <v>-9.8670839279614439E-2</v>
      </c>
      <c r="CL222" s="6">
        <f t="shared" si="347"/>
        <v>-0.32743703463395935</v>
      </c>
      <c r="CM222" s="7">
        <f>FA221</f>
        <v>0.38282887873154531</v>
      </c>
      <c r="CN222" s="8">
        <f>FW221</f>
        <v>0.17902023563239464</v>
      </c>
      <c r="CW222" s="28"/>
      <c r="DH222" s="10"/>
      <c r="DI222" s="10"/>
      <c r="DJ222" s="10"/>
      <c r="DK222" s="10"/>
      <c r="DL222" s="10"/>
      <c r="DM222" s="10"/>
      <c r="DN222" s="10"/>
      <c r="DO222" s="10"/>
      <c r="DP222" s="10"/>
      <c r="EE222" s="1"/>
      <c r="EI222" s="64">
        <f>(DEGREES(ACOS((EH219*EK219+EH220*EK220+EH221*EK221)/((SQRT(EH219^2+EH220^2+EH221^2))*(SQRT(EK219^2+EK220^2+EK221^2))))))</f>
        <v>73.403654754764858</v>
      </c>
      <c r="ER222">
        <f t="shared" si="348"/>
        <v>0.3492962422733713</v>
      </c>
      <c r="ES222">
        <f t="shared" si="348"/>
        <v>-0.34518112468713447</v>
      </c>
      <c r="ET222" t="e">
        <f>#REF!</f>
        <v>#REF!</v>
      </c>
      <c r="EU222" t="e">
        <f>#REF!</f>
        <v>#REF!</v>
      </c>
      <c r="EY222" s="28"/>
      <c r="EZ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GG222" s="1"/>
      <c r="GK222" s="64" t="e">
        <f>(DEGREES(ACOS((GJ219*GM219+GJ220*GM220+GJ221*GM221)/((SQRT(GJ219^2+GJ220^2+GJ221^2))*(SQRT(GM219^2+GM220^2+GM221^2))))))</f>
        <v>#VALUE!</v>
      </c>
    </row>
    <row r="223" spans="1:197" x14ac:dyDescent="0.2">
      <c r="A223" s="1"/>
      <c r="D223" t="s">
        <v>8</v>
      </c>
      <c r="E223" s="5">
        <f t="shared" ref="E223:F225" si="349">E218</f>
        <v>0.99385745308804063</v>
      </c>
      <c r="F223" s="6">
        <f t="shared" si="349"/>
        <v>-0.75159383056268236</v>
      </c>
      <c r="G223" s="7">
        <f>Q222</f>
        <v>-0.48853553065825783</v>
      </c>
      <c r="H223" s="8">
        <f>AM222</f>
        <v>-0.86159099769206515</v>
      </c>
      <c r="J223" s="9">
        <f>((SUMPRODUCT(G223:G225,E223:E225))*(SUMPRODUCT(G223:(G225),F223:F225)))-((SUMPRODUCT(H223:H225,E223:E225))*(SUMPRODUCT(H223:H225,F223:F225)))</f>
        <v>0.12681368755446548</v>
      </c>
      <c r="Q223" s="61">
        <v>-0.79359375045049751</v>
      </c>
      <c r="S223" s="17">
        <v>0</v>
      </c>
      <c r="T223">
        <v>0</v>
      </c>
      <c r="V223" s="73">
        <f>(T222*T223)*(1-COS(RADIANS(O222+45)))+T224*(SIN(RADIANS(O222+45)))</f>
        <v>-0.67559020761566013</v>
      </c>
      <c r="W223" s="73">
        <f>(T223^2)*(1-COS(RADIANS(O222+45)))+(COS(RADIANS(O222+45)))</f>
        <v>-0.73727733681012408</v>
      </c>
      <c r="X223" s="73">
        <f>(T223*T224)*(1-COS(RADIANS(O222+45)))-T222*(SIN(RADIANS(O222+45)))</f>
        <v>0</v>
      </c>
      <c r="Y223" s="10"/>
      <c r="Z223">
        <v>-0.67559020761566013</v>
      </c>
      <c r="AA223" s="23">
        <f>SIN(RADIANS('[1]Biaxial Input'!$F$21))*(COS(RADIANS(0)))</f>
        <v>6.9756473744125524E-2</v>
      </c>
      <c r="AC223" s="30">
        <f>(AA222*AA223)*(1-COS(RADIANS(N222)))+AA224*(SIN(RADIANS(N222)))</f>
        <v>-9.3228300025961861E-3</v>
      </c>
      <c r="AD223" s="30">
        <f>(AA223^2)*(1-COS(RADIANS(N222)))+(COS(RADIANS(N222)))</f>
        <v>0.86667731956481153</v>
      </c>
      <c r="AE223" s="30">
        <f>(AA223*AA224)*(1-COS(RADIANS(N222)))-AA222*(SIN(RADIANS(N222)))</f>
        <v>0.49878202512991204</v>
      </c>
      <c r="AG223">
        <v>-0.57864519898472722</v>
      </c>
      <c r="AI223" s="28">
        <f>(T222*T223)*(1-COS(RADIANS(M222)))+T224*(SIN(RADIANS(M222)))</f>
        <v>0.34202014332566871</v>
      </c>
      <c r="AJ223" s="28">
        <f>(T223^2)*(1-COS(RADIANS(M222)))+(COS(RADIANS(M222)))</f>
        <v>0.93969262078590843</v>
      </c>
      <c r="AK223" s="28">
        <f>(T223*T224)*(1-COS(RADIANS(M222)))-T222*(SIN(RADIANS(M222)))</f>
        <v>0</v>
      </c>
      <c r="AM223" s="61">
        <v>0.37309911180055122</v>
      </c>
      <c r="AO223" s="17">
        <v>0</v>
      </c>
      <c r="AP223">
        <v>0</v>
      </c>
      <c r="AR223" s="73">
        <f>(T222*T223)*(1-COS(RADIANS(O222-45)))+T224*(SIN(RADIANS(O222-45)))</f>
        <v>0.73727733681012408</v>
      </c>
      <c r="AS223" s="73">
        <f>(T223^2)*(1-COS(RADIANS(O222-45)))+(COS(RADIANS(O222-45)))</f>
        <v>-0.67559020761566024</v>
      </c>
      <c r="AT223" s="73">
        <f>(T223*T224)*(1-COS(RADIANS(O222-45)))-T222*(SIN(RADIANS(O222-45)))</f>
        <v>0</v>
      </c>
      <c r="AU223" s="10"/>
      <c r="AV223">
        <v>0.73727733681012408</v>
      </c>
      <c r="AW223" s="1">
        <v>0.64527995869950061</v>
      </c>
      <c r="BV223" s="1"/>
      <c r="CE223" s="10"/>
      <c r="CS223" s="15"/>
      <c r="CW223" s="28"/>
      <c r="CY223" s="82" t="s">
        <v>148</v>
      </c>
      <c r="CZ223" s="13"/>
      <c r="DB223" s="10"/>
      <c r="DC223" s="10"/>
      <c r="DD223" s="10"/>
      <c r="DE223" s="10"/>
      <c r="DF223" s="10"/>
      <c r="DG223" s="10"/>
      <c r="DH223" s="80"/>
      <c r="DI223" s="23" t="s">
        <v>149</v>
      </c>
      <c r="DM223" s="1"/>
      <c r="DO223" s="80"/>
      <c r="DS223" s="13"/>
      <c r="DT223" s="81"/>
      <c r="DU223" s="82" t="s">
        <v>150</v>
      </c>
      <c r="DW223" s="13"/>
      <c r="DX223" s="13"/>
      <c r="EA223" s="1"/>
      <c r="EE223" s="1"/>
      <c r="ER223">
        <f t="shared" si="348"/>
        <v>-9.8670839279614439E-2</v>
      </c>
      <c r="ES223">
        <f t="shared" si="348"/>
        <v>-0.32743703463395935</v>
      </c>
      <c r="ET223" t="e">
        <f>#REF!</f>
        <v>#REF!</v>
      </c>
      <c r="EU223" t="e">
        <f>#REF!</f>
        <v>#REF!</v>
      </c>
      <c r="EY223" s="28"/>
      <c r="EZ223" s="10"/>
      <c r="FA223" s="82" t="s">
        <v>148</v>
      </c>
      <c r="FB223" s="13"/>
      <c r="FD223" s="10"/>
      <c r="FE223" s="10"/>
      <c r="FF223" s="10"/>
      <c r="FG223" s="10"/>
      <c r="FH223" s="10"/>
      <c r="FI223" s="10"/>
      <c r="FJ223" s="80"/>
      <c r="FK223" s="23" t="s">
        <v>149</v>
      </c>
      <c r="FO223" s="1"/>
      <c r="FQ223" s="80"/>
      <c r="FU223" s="13"/>
      <c r="FV223" s="81"/>
      <c r="FW223" s="82" t="s">
        <v>150</v>
      </c>
      <c r="FY223" s="13"/>
      <c r="FZ223" s="13"/>
      <c r="GC223" s="1"/>
      <c r="GG223" s="1"/>
      <c r="GK223" s="13"/>
    </row>
    <row r="224" spans="1:197" x14ac:dyDescent="0.2">
      <c r="A224" s="1"/>
      <c r="D224" t="s">
        <v>9</v>
      </c>
      <c r="E224" s="5">
        <f t="shared" si="349"/>
        <v>3.5471030488026426E-4</v>
      </c>
      <c r="F224" s="6">
        <f t="shared" si="349"/>
        <v>-0.6028218963908557</v>
      </c>
      <c r="G224" s="7">
        <f t="shared" ref="G224:G225" si="350">Q223</f>
        <v>-0.79359375045049751</v>
      </c>
      <c r="H224" s="8">
        <f t="shared" ref="H224:H225" si="351">AM223</f>
        <v>0.37309911180055122</v>
      </c>
      <c r="J224" s="10"/>
      <c r="Q224" s="61">
        <v>0.36268718550614382</v>
      </c>
      <c r="S224" s="17">
        <v>0</v>
      </c>
      <c r="T224">
        <v>1</v>
      </c>
      <c r="V224" s="73">
        <f>(T222*T224)*(1-COS(RADIANS(O222+45)))-T223*(SIN(RADIANS(O222+45)))</f>
        <v>0</v>
      </c>
      <c r="W224" s="73">
        <f>(T223*T224)*(1-COS(RADIANS(O222+45)))+T222*(SIN(RADIANS(O222+45)))</f>
        <v>0</v>
      </c>
      <c r="X224" s="73">
        <f>(T224^2)*(1-COS(RADIANS(O222+45)))+(COS(RADIANS(O222+45)))</f>
        <v>0.99999999999999989</v>
      </c>
      <c r="Y224" s="10"/>
      <c r="Z224">
        <v>0</v>
      </c>
      <c r="AA224" s="23">
        <f>SIN(RADIANS('[1]Biaxial Input'!$F$21))*SIN(RADIANS(0))</f>
        <v>0</v>
      </c>
      <c r="AC224" s="30">
        <f>(AA222*AA224)*(1-COS(RADIANS(N222)))-AA223*(SIN(RADIANS(N222)))</f>
        <v>-3.4878236872062755E-2</v>
      </c>
      <c r="AD224" s="30">
        <f>(AA223*AA224)*(1-COS(RADIANS(N222)))+AA222*(SIN(RADIANS(N222)))</f>
        <v>-0.49878202512991204</v>
      </c>
      <c r="AE224" s="30">
        <f>(AA224^2)*(1-COS(RADIANS(N222)))+(COS(RADIANS(N222)))</f>
        <v>0.86602540378443871</v>
      </c>
      <c r="AG224">
        <v>0.36268718550614382</v>
      </c>
      <c r="AI224" s="28">
        <f>(T222*T224)*(1-COS(RADIANS(M222)))-T223*(SIN(RADIANS(M222)))</f>
        <v>0</v>
      </c>
      <c r="AJ224" s="28">
        <f>(T223*T224)*(1-COS(RADIANS(M222)))+T222*(SIN(RADIANS(M222)))</f>
        <v>0</v>
      </c>
      <c r="AK224" s="28">
        <f>(T224^2)*(1-COS(RADIANS(M222)))+(COS(RADIANS(M222)))</f>
        <v>1</v>
      </c>
      <c r="AM224" s="61">
        <v>-0.3441772878468769</v>
      </c>
      <c r="AO224" s="17">
        <v>0</v>
      </c>
      <c r="AP224">
        <v>1</v>
      </c>
      <c r="AR224" s="73">
        <f>(T222*T222)*(1-COS(RADIANS(O222-45)))-T222*(SIN(RADIANS(O222-45)))</f>
        <v>0</v>
      </c>
      <c r="AS224" s="73">
        <f>(T223*T224)*(1-COS(RADIANS(O222-45)))+T222*(SIN(RADIANS(O222-45)))</f>
        <v>0</v>
      </c>
      <c r="AT224" s="73">
        <f>(T224^2)*(1-COS(RADIANS(O222-45)))+(COS(RADIANS(O222-45)))</f>
        <v>1</v>
      </c>
      <c r="AU224" s="10"/>
      <c r="AV224">
        <v>0</v>
      </c>
      <c r="AW224" s="1">
        <v>-0.3441772878468769</v>
      </c>
      <c r="BV224" s="1"/>
      <c r="BZ224" s="5" t="s">
        <v>4</v>
      </c>
      <c r="CA224" s="6" t="s">
        <v>5</v>
      </c>
      <c r="CB224" s="7" t="s">
        <v>6</v>
      </c>
      <c r="CC224" s="8" t="s">
        <v>1</v>
      </c>
      <c r="CD224">
        <v>7</v>
      </c>
      <c r="CE224" s="9" t="s">
        <v>7</v>
      </c>
      <c r="CG224" s="90" t="s">
        <v>157</v>
      </c>
      <c r="CH224" s="61">
        <f>CE225-((CH226-CE225)/(EY224-CW224))*CW224</f>
        <v>-5.8208934424775967</v>
      </c>
      <c r="CI224" s="10"/>
      <c r="CK224" s="5" t="s">
        <v>4</v>
      </c>
      <c r="CL224" s="6" t="s">
        <v>5</v>
      </c>
      <c r="CM224" s="7" t="s">
        <v>6</v>
      </c>
      <c r="CN224" s="8" t="s">
        <v>1</v>
      </c>
      <c r="CO224" s="10"/>
      <c r="CP224">
        <f t="shared" ref="CP224:CQ226" si="352">BZ225</f>
        <v>0.93180266183863136</v>
      </c>
      <c r="CQ224">
        <f t="shared" si="352"/>
        <v>-0.87956522186239505</v>
      </c>
      <c r="CR224">
        <f>CI228</f>
        <v>0</v>
      </c>
      <c r="CS224">
        <f>CL228</f>
        <v>0</v>
      </c>
      <c r="CU224" s="17">
        <f>CU128</f>
        <v>20</v>
      </c>
      <c r="CV224" s="17">
        <f>CV128</f>
        <v>30</v>
      </c>
      <c r="CW224" s="31">
        <f>CH131</f>
        <v>176.76120573358091</v>
      </c>
      <c r="CY224" s="61">
        <f t="array" ref="CY224:CY226">MMULT(DQ224:DS226,DO224:DO226)</f>
        <v>-0.49960430254729604</v>
      </c>
      <c r="CZ224" s="13"/>
      <c r="DA224" s="17">
        <v>1</v>
      </c>
      <c r="DB224">
        <v>0</v>
      </c>
      <c r="DD224" s="73">
        <f>(DB224^2)*(1-COS(RADIANS(CW224+45)))+(COS(RADIANS(CW224+45)))</f>
        <v>-0.74592712969136232</v>
      </c>
      <c r="DE224" s="73">
        <f>(DB224*DB225)*(1-COS(RADIANS(CW224+45)))-DB226*(SIN(RADIANS(CW224+45)))</f>
        <v>0.66602756488782466</v>
      </c>
      <c r="DF224" s="73">
        <f>(DB224*DB226)*(1-COS(RADIANS(CW224+45)))+DB225*(SIN(RADIANS(CW224+45)))</f>
        <v>0</v>
      </c>
      <c r="DG224" s="10"/>
      <c r="DH224">
        <f t="array" ref="DH224:DH226">MMULT(DD224:DF226,DA224:DA226)</f>
        <v>-0.74592712969136232</v>
      </c>
      <c r="DI224" s="23">
        <f>COS(RADIANS('[1]Biaxial Input'!$F$21))</f>
        <v>-0.9975640502598242</v>
      </c>
      <c r="DK224" s="30">
        <f>(DI224^2)*(1-COS(RADIANS(CV224)))+(COS(RADIANS(CV224)))</f>
        <v>0.99934808421962718</v>
      </c>
      <c r="DL224" s="30">
        <f>(DI224*DI225)*(1-COS(RADIANS(CV224)))-DI226*(SIN(RADIANS(CV224)))</f>
        <v>-9.3228300025961861E-3</v>
      </c>
      <c r="DM224" s="30">
        <f>(DI224*DI226)*(1-COS(RADIANS(CV224)))+DI225*(SIN(RADIANS(CV224)))</f>
        <v>3.4878236872062755E-2</v>
      </c>
      <c r="DO224">
        <f t="array" ref="DO224:DO226">MMULT(DK224:DM226,DH224:DH226)</f>
        <v>-0.73923158626001595</v>
      </c>
      <c r="DQ224" s="28">
        <f>(DB224^2)*(1-COS(RADIANS(CU224)))+(COS(RADIANS(CU224)))</f>
        <v>0.93969262078590843</v>
      </c>
      <c r="DR224" s="28">
        <f>(DB224*DB225)*(1-COS(RADIANS(CU224)))-DB226*(SIN(RADIANS(CU224)))</f>
        <v>-0.34202014332566871</v>
      </c>
      <c r="DS224" s="28">
        <f>(DB224*DB226)*(1-COS(RADIANS(CU224)))+DB225*(SIN(RADIANS(CU224)))</f>
        <v>0</v>
      </c>
      <c r="DU224" s="61">
        <f t="array" ref="DU224:DU226">MMULT(DQ224:DS226,EE224:EE226)</f>
        <v>-0.8552201780218841</v>
      </c>
      <c r="DV224" s="13"/>
      <c r="DW224" s="17">
        <v>1</v>
      </c>
      <c r="DX224">
        <v>0</v>
      </c>
      <c r="DZ224" s="73">
        <f>(DB224^2)*(1-COS(RADIANS(CW224-45)))+(COS(RADIANS(CW224-45)))</f>
        <v>-0.66602756488782466</v>
      </c>
      <c r="EA224" s="73">
        <f>(DB224*DB225)*(1-COS(RADIANS(CW224-45)))-DB226*(SIN(RADIANS(CW224-45)))</f>
        <v>-0.74592712969136232</v>
      </c>
      <c r="EB224" s="73">
        <f>(DB224*DB226)*(1-COS(RADIANS(CW224-45)))+DB225*(SIN(RADIANS(CW224-45)))</f>
        <v>0</v>
      </c>
      <c r="EC224" s="10"/>
      <c r="ED224">
        <f t="array" ref="ED224:ED226">MMULT(DZ224:EB226,DA224:DA226)</f>
        <v>-0.66602756488782466</v>
      </c>
      <c r="EE224" s="1">
        <f t="array" ref="EE224:EE226">MMULT(DK224:DM226,ED224:ED226)</f>
        <v>-0.67254752283254804</v>
      </c>
      <c r="EG224">
        <f>CY224+DU224</f>
        <v>-1.3548244805691803</v>
      </c>
      <c r="EH224">
        <f>EG224/(SQRT(EG224^2+EG225^2+EG226^2))</f>
        <v>-0.95800557752800919</v>
      </c>
      <c r="EJ224">
        <f>Q224+AM224</f>
        <v>1.8509897659266916E-2</v>
      </c>
      <c r="EK224">
        <f>EJ224/(SQRT(EJ224^2+EJ225^2+EJ226^2))</f>
        <v>1</v>
      </c>
      <c r="EM224" s="23">
        <f>CY225*DU226-CY226*DU225</f>
        <v>0.13781867790849947</v>
      </c>
      <c r="EO224" s="15">
        <v>7</v>
      </c>
      <c r="EP224" s="9" t="s">
        <v>7</v>
      </c>
      <c r="EW224" s="17">
        <f>CU224</f>
        <v>20</v>
      </c>
      <c r="EX224" s="17">
        <f>CV224</f>
        <v>30</v>
      </c>
      <c r="EY224" s="31">
        <f>1+CW224</f>
        <v>177.76120573358091</v>
      </c>
      <c r="EZ224" s="10"/>
      <c r="FA224" s="61">
        <f t="array" ref="FA224:FA226">MMULT(FS224:FU226,FQ224:FQ226)</f>
        <v>-0.48460256025192672</v>
      </c>
      <c r="FB224" s="13">
        <f>BW225</f>
        <v>0</v>
      </c>
      <c r="FC224" s="17">
        <v>1</v>
      </c>
      <c r="FD224">
        <v>0</v>
      </c>
      <c r="FF224" s="73">
        <f>(FD224^2)*(1-COS(RADIANS(EY224+45)))+(COS(RADIANS(EY224+45)))</f>
        <v>-0.73418973761567485</v>
      </c>
      <c r="FG224" s="73">
        <f>(FD224*FD225)*(1-COS(RADIANS(EY224+45)))-FD226*(SIN(RADIANS(EY224+45)))</f>
        <v>0.67894434910368506</v>
      </c>
      <c r="FH224" s="73">
        <f>(FD224*FD226)*(1-COS(RADIANS(EY224+45)))+FD225*(SIN(RADIANS(EY224+45)))</f>
        <v>0</v>
      </c>
      <c r="FI224" s="10"/>
      <c r="FJ224">
        <f t="array" ref="FJ224:FJ226">MMULT(FF224:FH226,FC224:FC226)</f>
        <v>-0.73418973761567485</v>
      </c>
      <c r="FK224" s="23">
        <f>COS(RADIANS(176))</f>
        <v>-0.9975640502598242</v>
      </c>
      <c r="FM224" s="30">
        <f>(FK224^2)*(1-COS(RADIANS(EX224)))+(COS(RADIANS(EX224)))</f>
        <v>0.99934808421962718</v>
      </c>
      <c r="FN224" s="30">
        <f>(FK224*FK225)*(1-COS(RADIANS(EX224)))-FK226*(SIN(RADIANS(EX224)))</f>
        <v>-9.3228300025961861E-3</v>
      </c>
      <c r="FO224" s="30">
        <f>(FK224*FK226)*(1-COS(RADIANS(EX224)))+FK225*(SIN(RADIANS(EX224)))</f>
        <v>3.4878236872062755E-2</v>
      </c>
      <c r="FQ224">
        <f t="array" ref="FQ224:FQ226">MMULT(FM224:FO226,FJ224:FJ226)</f>
        <v>-0.72738142499201841</v>
      </c>
      <c r="FS224" s="28">
        <f>(FD224^2)*(1-COS(RADIANS(EW224)))+(COS(RADIANS(EW224)))</f>
        <v>0.93969262078590843</v>
      </c>
      <c r="FT224" s="28">
        <f>(FD224*FD225)*(1-COS(RADIANS(EW224)))-FD226*(SIN(RADIANS(EW224)))</f>
        <v>-0.34202014332566871</v>
      </c>
      <c r="FU224" s="28">
        <f>(FD224*FD226)*(1-COS(RADIANS(EW224)))+FD225*(SIN(RADIANS(EW224)))</f>
        <v>0</v>
      </c>
      <c r="FW224" s="61">
        <f t="array" ref="FW224:FW226">MMULT(FS224:FU226,GG224:GG226)</f>
        <v>-0.86380922119229031</v>
      </c>
      <c r="FX224" s="13">
        <f>BX225</f>
        <v>0</v>
      </c>
      <c r="FY224" s="17">
        <v>1</v>
      </c>
      <c r="FZ224">
        <v>0</v>
      </c>
      <c r="GB224" s="73">
        <f>(FD224^2)*(1-COS(RADIANS(EY224-45)))+(COS(RADIANS(EY224-45)))</f>
        <v>-0.67894434910368506</v>
      </c>
      <c r="GC224" s="73">
        <f>(FD224*FD225)*(1-COS(RADIANS(EY224-45)))-FD226*(SIN(RADIANS(EY224-45)))</f>
        <v>-0.73418973761567474</v>
      </c>
      <c r="GD224" s="73">
        <f>(FD224*FD226)*(1-COS(RADIANS(EY224-45)))+FD225*(SIN(RADIANS(EY224-45)))</f>
        <v>0</v>
      </c>
      <c r="GE224" s="10"/>
      <c r="GF224">
        <f t="array" ref="GF224:GF226">MMULT(GB224:GD226,FC224:FC226)</f>
        <v>-0.67894434910368506</v>
      </c>
      <c r="GG224" s="1">
        <f t="array" ref="GG224:GG226">MMULT(FM224:FO226,GF224:GF226)</f>
        <v>-0.68534646068195104</v>
      </c>
      <c r="GI224">
        <f>FA224+FW224</f>
        <v>-1.3484117814442169</v>
      </c>
      <c r="GJ224">
        <f>GI224/(SQRT(GI224^2+GI225^2+GI226^2))</f>
        <v>-0.95347111449103861</v>
      </c>
      <c r="GL224" t="e">
        <f>CH225+DC224</f>
        <v>#VALUE!</v>
      </c>
      <c r="GM224" t="e">
        <f>GL224/(SQRT(GL224^2+GL225^2+GL226^2))</f>
        <v>#VALUE!</v>
      </c>
      <c r="GO224" s="27">
        <f>FA225*FW226-FA226*FW225</f>
        <v>0.13781867790849942</v>
      </c>
    </row>
    <row r="225" spans="1:197" x14ac:dyDescent="0.2">
      <c r="A225" s="1"/>
      <c r="D225" t="s">
        <v>10</v>
      </c>
      <c r="E225" s="5">
        <f t="shared" si="349"/>
        <v>0.11066723599129373</v>
      </c>
      <c r="F225" s="6">
        <f t="shared" si="349"/>
        <v>-0.26779185030886593</v>
      </c>
      <c r="G225" s="7">
        <f t="shared" si="350"/>
        <v>0.36268718550614382</v>
      </c>
      <c r="H225" s="8">
        <f t="shared" si="351"/>
        <v>-0.3441772878468769</v>
      </c>
      <c r="J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W225" s="1"/>
      <c r="BV225" s="1"/>
      <c r="BY225" t="s">
        <v>8</v>
      </c>
      <c r="BZ225" s="5">
        <f t="shared" ref="BZ225:CA227" si="353">BZ220</f>
        <v>0.93180266183863136</v>
      </c>
      <c r="CA225" s="6">
        <f t="shared" si="353"/>
        <v>-0.87956522186239505</v>
      </c>
      <c r="CB225" s="7">
        <f>CY224</f>
        <v>-0.49960430254729604</v>
      </c>
      <c r="CC225" s="8">
        <f>DU224</f>
        <v>-0.8552201780218841</v>
      </c>
      <c r="CE225" s="9">
        <f>((SUMPRODUCT(CB225:CB227,BZ225:BZ227))*(SUMPRODUCT(CB225:(CB227),CA225:CA227)))-((SUMPRODUCT(CC225:CC227,BZ225:BZ227))*(SUMPRODUCT(CC225:CC227,CA225:CA227)))</f>
        <v>9.5334359850873795E-9</v>
      </c>
      <c r="CG225">
        <v>1</v>
      </c>
      <c r="CH225" t="s">
        <v>161</v>
      </c>
      <c r="CI225" s="67"/>
      <c r="CJ225" s="1" t="s">
        <v>8</v>
      </c>
      <c r="CK225" s="5">
        <f t="shared" ref="CK225:CL227" si="354">BZ225</f>
        <v>0.93180266183863136</v>
      </c>
      <c r="CL225" s="6">
        <f t="shared" si="354"/>
        <v>-0.87956522186239505</v>
      </c>
      <c r="CM225" s="7">
        <f>FA224</f>
        <v>-0.48460256025192672</v>
      </c>
      <c r="CN225" s="8">
        <f>FW224</f>
        <v>-0.86380922119229031</v>
      </c>
      <c r="CO225" s="10"/>
      <c r="CP225">
        <f t="shared" si="352"/>
        <v>0.3492962422733713</v>
      </c>
      <c r="CQ225">
        <f t="shared" si="352"/>
        <v>-0.34518112468713447</v>
      </c>
      <c r="CR225">
        <f>CJ228</f>
        <v>0</v>
      </c>
      <c r="CS225">
        <f>CM228</f>
        <v>0</v>
      </c>
      <c r="CW225" s="28"/>
      <c r="CY225" s="61">
        <v>-0.78871702473550243</v>
      </c>
      <c r="DA225" s="17">
        <v>0</v>
      </c>
      <c r="DB225">
        <v>0</v>
      </c>
      <c r="DD225" s="73">
        <f>(DB224*DB225)*(1-COS(RADIANS(CW224+45)))+DB226*(SIN(RADIANS(CW224+45)))</f>
        <v>-0.66602756488782466</v>
      </c>
      <c r="DE225" s="73">
        <f>(DB225^2)*(1-COS(RADIANS(CW224+45)))+(COS(RADIANS(CW224+45)))</f>
        <v>-0.74592712969136232</v>
      </c>
      <c r="DF225" s="73">
        <f>(DB225*DB226)*(1-COS(RADIANS(CW224+45)))-DB224*(SIN(RADIANS(CW224+45)))</f>
        <v>0</v>
      </c>
      <c r="DG225" s="10"/>
      <c r="DH225">
        <v>-0.66602756488782466</v>
      </c>
      <c r="DI225" s="23">
        <f>SIN(RADIANS('[1]Biaxial Input'!$F$21))*(COS(RADIANS(0)))</f>
        <v>6.9756473744125524E-2</v>
      </c>
      <c r="DK225" s="30">
        <f>(DI224*DI225)*(1-COS(RADIANS(CV224)))+DI226*(SIN(RADIANS(CV224)))</f>
        <v>-9.3228300025961861E-3</v>
      </c>
      <c r="DL225" s="30">
        <f>(DI225^2)*(1-COS(RADIANS(CV224)))+(COS(RADIANS(CV224)))</f>
        <v>0.86667731956481153</v>
      </c>
      <c r="DM225" s="30">
        <f>(DI225*DI226)*(1-COS(RADIANS(CV224)))-DI224*(SIN(RADIANS(CV224)))</f>
        <v>0.49878202512991204</v>
      </c>
      <c r="DO225">
        <v>-0.57027683286882147</v>
      </c>
      <c r="DQ225" s="28">
        <f>(DB224*DB225)*(1-COS(RADIANS(CU224)))+DB226*(SIN(RADIANS(CU224)))</f>
        <v>0.34202014332566871</v>
      </c>
      <c r="DR225" s="28">
        <f>(DB225^2)*(1-COS(RADIANS(CU224)))+(COS(RADIANS(CU224)))</f>
        <v>0.93969262078590843</v>
      </c>
      <c r="DS225" s="28">
        <f>(DB225*DB226)*(1-COS(RADIANS(CU224)))-DB224*(SIN(RADIANS(CU224)))</f>
        <v>0</v>
      </c>
      <c r="DU225" s="61">
        <v>0.38330072120050046</v>
      </c>
      <c r="DW225" s="17">
        <v>0</v>
      </c>
      <c r="DX225">
        <v>0</v>
      </c>
      <c r="DZ225" s="73">
        <f>(DB224*DB225)*(1-COS(RADIANS(CW224-45)))+DB226*(SIN(RADIANS(CW224-45)))</f>
        <v>0.74592712969136232</v>
      </c>
      <c r="EA225" s="73">
        <f>(DB225^2)*(1-COS(RADIANS(CW224-45)))+(COS(RADIANS(CW224-45)))</f>
        <v>-0.66602756488782466</v>
      </c>
      <c r="EB225" s="73">
        <f>(DB225*DB226)*(1-COS(RADIANS(CW224-45)))-DB224*(SIN(RADIANS(CW224-45)))</f>
        <v>0</v>
      </c>
      <c r="EC225" s="10"/>
      <c r="ED225">
        <v>0.74592712969136232</v>
      </c>
      <c r="EE225" s="1">
        <v>0.65268738711607577</v>
      </c>
      <c r="EG225">
        <f>CY225+DU225</f>
        <v>-0.40541630353500197</v>
      </c>
      <c r="EH225">
        <f>EG225/(SQRT(EG224^2+EG225^2+EG226^2))</f>
        <v>-0.28667261743318356</v>
      </c>
      <c r="EJ225">
        <f>Q225+AM225</f>
        <v>0</v>
      </c>
      <c r="EK225">
        <f>EJ225/(SQRT(EJ224^2+EJ225^2+EJ226^2))</f>
        <v>0</v>
      </c>
      <c r="EM225" s="23">
        <f>CY226*DU224-CY224*DU226</f>
        <v>-0.48063084796915934</v>
      </c>
      <c r="EP225" s="9">
        <f>((SUMPRODUCT(CM225:CM227,BZ225:BZ227))*(SUMPRODUCT(CM225:CM227,CA225:CA227)))-((SUMPRODUCT(CN225:CN227,BZ225:BZ227))*(SUMPRODUCT(CN225:CN227,CA225:CA227)))</f>
        <v>3.293084086519571E-2</v>
      </c>
      <c r="EY225" s="28"/>
      <c r="EZ225" s="10"/>
      <c r="FA225" s="61">
        <v>-0.79528641928649346</v>
      </c>
      <c r="FB225" s="13">
        <f>BW226</f>
        <v>0</v>
      </c>
      <c r="FC225" s="17">
        <v>0</v>
      </c>
      <c r="FD225">
        <v>0</v>
      </c>
      <c r="FF225" s="73">
        <f>(FD224*FD225)*(1-COS(RADIANS(EY224+45)))+FD226*(SIN(RADIANS(EY224+45)))</f>
        <v>-0.67894434910368506</v>
      </c>
      <c r="FG225" s="73">
        <f>(FD225^2)*(1-COS(RADIANS(EY224+45)))+(COS(RADIANS(EY224+45)))</f>
        <v>-0.73418973761567485</v>
      </c>
      <c r="FH225" s="73">
        <f>(FD225*FD226)*(1-COS(RADIANS(EY224+45)))-FD224*(SIN(RADIANS(EY224+45)))</f>
        <v>0</v>
      </c>
      <c r="FI225" s="10"/>
      <c r="FJ225">
        <v>-0.67894434910368506</v>
      </c>
      <c r="FK225" s="23">
        <f>SIN(RADIANS(176))*(COS(RADIANS(0)))</f>
        <v>6.9756473744125524E-2</v>
      </c>
      <c r="FM225" s="30">
        <f>(FK224*FK225)*(1-COS(RADIANS(EX224)))+FK226*(SIN(RADIANS(EX224)))</f>
        <v>-9.3228300025961861E-3</v>
      </c>
      <c r="FN225" s="30">
        <f>(FK225^2)*(1-COS(RADIANS(EX224)))+(COS(RADIANS(EX224)))</f>
        <v>0.86667731956481153</v>
      </c>
      <c r="FO225" s="30">
        <f>(FK225*FK226)*(1-COS(RADIANS(EX224)))-FK224*(SIN(RADIANS(EX224)))</f>
        <v>0.49878202512991204</v>
      </c>
      <c r="FQ225">
        <v>-0.58158094250141579</v>
      </c>
      <c r="FS225" s="28">
        <f>(FD224*FD225)*(1-COS(RADIANS(EW224)))+FD226*(SIN(RADIANS(EW224)))</f>
        <v>0.34202014332566871</v>
      </c>
      <c r="FT225" s="28">
        <f>(FD225^2)*(1-COS(RADIANS(EW224)))+(COS(RADIANS(EW224)))</f>
        <v>0.93969262078590843</v>
      </c>
      <c r="FU225" s="28">
        <f>(FD225*FD226)*(1-COS(RADIANS(EW224)))-FD224*(SIN(RADIANS(EW224)))</f>
        <v>0</v>
      </c>
      <c r="FW225" s="61">
        <v>0.36947733256441406</v>
      </c>
      <c r="FX225" s="13">
        <f>BX226</f>
        <v>0</v>
      </c>
      <c r="FY225" s="17">
        <v>0</v>
      </c>
      <c r="FZ225">
        <v>0</v>
      </c>
      <c r="GB225" s="73">
        <f>(FD224*FD225)*(1-COS(RADIANS(EY224-45)))+FD226*(SIN(RADIANS(EY224-45)))</f>
        <v>0.73418973761567474</v>
      </c>
      <c r="GC225" s="73">
        <f>(FD225^2)*(1-COS(RADIANS(EY224-45)))+(COS(RADIANS(EY224-45)))</f>
        <v>-0.67894434910368506</v>
      </c>
      <c r="GD225" s="73">
        <f>(FD225*FD226)*(1-COS(RADIANS(EY224-45)))-FD224*(SIN(RADIANS(EY224-45)))</f>
        <v>0</v>
      </c>
      <c r="GE225" s="10"/>
      <c r="GF225">
        <v>0.73418973761567474</v>
      </c>
      <c r="GG225" s="1">
        <v>0.64263527659666231</v>
      </c>
      <c r="GI225">
        <f>FA225+FW225</f>
        <v>-0.4258090867220794</v>
      </c>
      <c r="GJ225">
        <f>GI225/(SQRT(GI224^2+GI225^2+GI226^2))</f>
        <v>-0.30109249271203303</v>
      </c>
      <c r="GL225">
        <f>CH226+DC225</f>
        <v>3.293084086519571E-2</v>
      </c>
      <c r="GM225" t="e">
        <f>GL225/(SQRT(GL224^2+GL225^2+GL226^2))</f>
        <v>#VALUE!</v>
      </c>
      <c r="GO225" s="27">
        <f>FA226*FW224-FA224*FW226</f>
        <v>-0.48063084796915945</v>
      </c>
    </row>
    <row r="226" spans="1:197" x14ac:dyDescent="0.2">
      <c r="A226" s="1"/>
      <c r="Q226" s="82" t="s">
        <v>148</v>
      </c>
      <c r="R226" s="13"/>
      <c r="T226" s="10"/>
      <c r="U226" s="10"/>
      <c r="V226" s="10"/>
      <c r="W226" s="10"/>
      <c r="X226" s="10"/>
      <c r="Y226" s="10"/>
      <c r="Z226" s="80"/>
      <c r="AA226" s="23" t="s">
        <v>149</v>
      </c>
      <c r="AE226" s="1"/>
      <c r="AG226" s="80"/>
      <c r="AK226" s="13"/>
      <c r="AL226" s="81"/>
      <c r="AM226" s="82" t="s">
        <v>150</v>
      </c>
      <c r="AO226" s="13"/>
      <c r="AP226" s="13"/>
      <c r="AS226" s="1"/>
      <c r="AW226" s="1"/>
      <c r="BV226" s="1"/>
      <c r="BY226" t="s">
        <v>9</v>
      </c>
      <c r="BZ226" s="5">
        <f t="shared" si="353"/>
        <v>0.3492962422733713</v>
      </c>
      <c r="CA226" s="6">
        <f t="shared" si="353"/>
        <v>-0.34518112468713447</v>
      </c>
      <c r="CB226" s="7">
        <f>CY225</f>
        <v>-0.78871702473550243</v>
      </c>
      <c r="CC226" s="8">
        <f>DU225</f>
        <v>0.38330072120050046</v>
      </c>
      <c r="CE226" s="10"/>
      <c r="CH226">
        <f>((SUMPRODUCT(CM225:CM227,CK225:CK227))*(SUMPRODUCT(CM225:CM227,CL225:CL227)))-((SUMPRODUCT(CN225:CN227,CK225:CK227))*(SUMPRODUCT(CN225:CN227,CL225:CL227)))</f>
        <v>3.293084086519571E-2</v>
      </c>
      <c r="CI226" s="67"/>
      <c r="CJ226" s="10" t="s">
        <v>9</v>
      </c>
      <c r="CK226" s="5">
        <f t="shared" si="354"/>
        <v>0.3492962422733713</v>
      </c>
      <c r="CL226" s="6">
        <f t="shared" si="354"/>
        <v>-0.34518112468713447</v>
      </c>
      <c r="CM226" s="7">
        <f>FA225</f>
        <v>-0.79528641928649346</v>
      </c>
      <c r="CN226" s="8">
        <f>FW225</f>
        <v>0.36947733256441406</v>
      </c>
      <c r="CP226">
        <f t="shared" si="352"/>
        <v>-9.8670839279614439E-2</v>
      </c>
      <c r="CQ226">
        <f t="shared" si="352"/>
        <v>-0.32743703463395935</v>
      </c>
      <c r="CR226">
        <f>CK228</f>
        <v>0</v>
      </c>
      <c r="CS226">
        <f>CN228</f>
        <v>0</v>
      </c>
      <c r="CW226" s="28"/>
      <c r="CY226" s="61">
        <v>0.3582192007257663</v>
      </c>
      <c r="DA226" s="17">
        <v>0</v>
      </c>
      <c r="DB226">
        <v>1</v>
      </c>
      <c r="DD226" s="73">
        <f>(DB224*DB226)*(1-COS(RADIANS(CW224+45)))-DB225*(SIN(RADIANS(CW224+45)))</f>
        <v>0</v>
      </c>
      <c r="DE226" s="73">
        <f>(DB225*DB226)*(1-COS(RADIANS(CW224+45)))+DB224*(SIN(RADIANS(CW224+45)))</f>
        <v>0</v>
      </c>
      <c r="DF226" s="73">
        <f>(DB226^2)*(1-COS(RADIANS(CW224+45)))+(COS(RADIANS(CW224+45)))</f>
        <v>1</v>
      </c>
      <c r="DG226" s="10"/>
      <c r="DH226">
        <v>0</v>
      </c>
      <c r="DI226" s="23">
        <f>SIN(RADIANS('[1]Biaxial Input'!$F$21))*SIN(RADIANS(0))</f>
        <v>0</v>
      </c>
      <c r="DK226" s="30">
        <f>(DI224*DI226)*(1-COS(RADIANS(CV224)))-DI225*(SIN(RADIANS(CV224)))</f>
        <v>-3.4878236872062755E-2</v>
      </c>
      <c r="DL226" s="30">
        <f>(DI225*DI226)*(1-COS(RADIANS(CV224)))+DI224*(SIN(RADIANS(CV224)))</f>
        <v>-0.49878202512991204</v>
      </c>
      <c r="DM226" s="30">
        <f>(DI226^2)*(1-COS(RADIANS(CV224)))+(COS(RADIANS(CV224)))</f>
        <v>0.86602540378443871</v>
      </c>
      <c r="DO226">
        <v>0.3582192007257663</v>
      </c>
      <c r="DQ226" s="28">
        <f>(DB224*DB226)*(1-COS(RADIANS(CU224)))-DB225*(SIN(RADIANS(CU224)))</f>
        <v>0</v>
      </c>
      <c r="DR226" s="28">
        <f>(DB225*DB226)*(1-COS(RADIANS(CU224)))+DB224*(SIN(RADIANS(CU224)))</f>
        <v>0</v>
      </c>
      <c r="DS226" s="28">
        <f>(DB226^2)*(1-COS(RADIANS(CU224)))+(COS(RADIANS(CU224)))</f>
        <v>1</v>
      </c>
      <c r="DU226" s="61">
        <v>-0.34882517717531958</v>
      </c>
      <c r="DW226" s="17">
        <v>0</v>
      </c>
      <c r="DX226">
        <v>1</v>
      </c>
      <c r="DZ226" s="73">
        <f>(DB224*DB224)*(1-COS(RADIANS(CW224-45)))-DB224*(SIN(RADIANS(CW224-45)))</f>
        <v>0</v>
      </c>
      <c r="EA226" s="73">
        <f>(DB225*DB226)*(1-COS(RADIANS(CW224-45)))+DB224*(SIN(RADIANS(CW224-45)))</f>
        <v>0</v>
      </c>
      <c r="EB226" s="73">
        <f>(DB226^2)*(1-COS(RADIANS(CW224-45)))+(COS(RADIANS(CW224-45)))</f>
        <v>1</v>
      </c>
      <c r="EC226" s="10"/>
      <c r="ED226">
        <v>0</v>
      </c>
      <c r="EE226" s="1">
        <v>-0.34882517717531958</v>
      </c>
      <c r="EG226">
        <f>CY226+DU226</f>
        <v>9.3940235504467173E-3</v>
      </c>
      <c r="EH226">
        <f>EG226/(SQRT(EG224^2+EG225^2+EG226^2))</f>
        <v>6.6425777551470007E-3</v>
      </c>
      <c r="EJ226">
        <f>Q226+AM226</f>
        <v>0</v>
      </c>
      <c r="EK226">
        <f>EJ226/(SQRT(EJ224^2+EJ225^2+EJ226^2))</f>
        <v>0</v>
      </c>
      <c r="EM226" s="23">
        <f>CY224*DU225-CY225*DU224</f>
        <v>-0.86602540378443871</v>
      </c>
      <c r="ER226">
        <f t="shared" ref="ER226:ES228" si="355">CK225</f>
        <v>0.93180266183863136</v>
      </c>
      <c r="ES226">
        <f t="shared" si="355"/>
        <v>-0.87956522186239505</v>
      </c>
      <c r="ET226" t="e">
        <f>#REF!</f>
        <v>#REF!</v>
      </c>
      <c r="EU226" t="e">
        <f>#REF!</f>
        <v>#REF!</v>
      </c>
      <c r="EY226" s="28"/>
      <c r="EZ226" s="10"/>
      <c r="FA226" s="61">
        <v>0.36425248097404317</v>
      </c>
      <c r="FB226" s="13">
        <f>BW227</f>
        <v>0</v>
      </c>
      <c r="FC226" s="17">
        <v>0</v>
      </c>
      <c r="FD226">
        <v>1</v>
      </c>
      <c r="FF226" s="73">
        <f>(FD224*FD226)*(1-COS(RADIANS(EY224+45)))-FD225*(SIN(RADIANS(EY224+45)))</f>
        <v>0</v>
      </c>
      <c r="FG226" s="73">
        <f>(FD225*FD226)*(1-COS(RADIANS(EY224+45)))+FD224*(SIN(RADIANS(EY224+45)))</f>
        <v>0</v>
      </c>
      <c r="FH226" s="73">
        <f>(FD226^2)*(1-COS(RADIANS(EY224+45)))+(COS(RADIANS(EY224+45)))</f>
        <v>1</v>
      </c>
      <c r="FI226" s="10"/>
      <c r="FJ226">
        <v>0</v>
      </c>
      <c r="FK226" s="23">
        <f>SIN(RADIANS(176))*SIN(RADIANS(0))</f>
        <v>0</v>
      </c>
      <c r="FM226" s="30">
        <f>(FK224*FK226)*(1-COS(RADIANS(EX224)))-FK225*(SIN(RADIANS(EX224)))</f>
        <v>-3.4878236872062755E-2</v>
      </c>
      <c r="FN226" s="30">
        <f>(FK225*FK226)*(1-COS(RADIANS(EX224)))+FK224*(SIN(RADIANS(EX224)))</f>
        <v>-0.49878202512991204</v>
      </c>
      <c r="FO226" s="30">
        <f>(FK226^2)*(1-COS(RADIANS(EX224)))+(COS(RADIANS(EX224)))</f>
        <v>0.86602540378443871</v>
      </c>
      <c r="FQ226">
        <v>0.36425248097404317</v>
      </c>
      <c r="FS226" s="28">
        <f>(FD224*FD226)*(1-COS(RADIANS(EW224)))-FD225*(SIN(RADIANS(EW224)))</f>
        <v>0</v>
      </c>
      <c r="FT226" s="28">
        <f>(FD225*FD226)*(1-COS(RADIANS(EW224)))+FD224*(SIN(RADIANS(EW224)))</f>
        <v>0</v>
      </c>
      <c r="FU226" s="28">
        <f>(FD226^2)*(1-COS(RADIANS(EW224)))+(COS(RADIANS(EW224)))</f>
        <v>1</v>
      </c>
      <c r="FW226" s="61">
        <v>-0.34252026232655819</v>
      </c>
      <c r="FX226" s="13">
        <f>BX227</f>
        <v>0</v>
      </c>
      <c r="FY226" s="17">
        <v>0</v>
      </c>
      <c r="FZ226">
        <v>1</v>
      </c>
      <c r="GB226" s="73">
        <f>(FD224*FD224)*(1-COS(RADIANS(EY224-45)))-FD224*(SIN(RADIANS(EY224-45)))</f>
        <v>0</v>
      </c>
      <c r="GC226" s="73">
        <f>(FD225*FD226)*(1-COS(RADIANS(EY224-45)))+FD224*(SIN(RADIANS(EY224-45)))</f>
        <v>0</v>
      </c>
      <c r="GD226" s="73">
        <f>(FD226^2)*(1-COS(RADIANS(EY224-45)))+(COS(RADIANS(EY224-45)))</f>
        <v>1</v>
      </c>
      <c r="GE226" s="10"/>
      <c r="GF226">
        <v>0</v>
      </c>
      <c r="GG226" s="1">
        <v>-0.34252026232655819</v>
      </c>
      <c r="GI226">
        <f>FA226+FW226</f>
        <v>2.173221864748498E-2</v>
      </c>
      <c r="GJ226">
        <f>GI226/(SQRT(GI224^2+GI225^2+GI226^2))</f>
        <v>1.5366999175865368E-2</v>
      </c>
      <c r="GL226" t="e">
        <f>#REF!+DC226</f>
        <v>#REF!</v>
      </c>
      <c r="GM226" t="e">
        <f>GL226/(SQRT(GL224^2+GL225^2+GL226^2))</f>
        <v>#REF!</v>
      </c>
      <c r="GO226" s="27">
        <f>FA224*FW225-FA225*FW224</f>
        <v>-0.86602540378443882</v>
      </c>
    </row>
    <row r="227" spans="1:197" x14ac:dyDescent="0.2">
      <c r="A227" s="1"/>
      <c r="E227" s="5" t="s">
        <v>4</v>
      </c>
      <c r="F227" s="6" t="s">
        <v>5</v>
      </c>
      <c r="G227" s="7" t="s">
        <v>6</v>
      </c>
      <c r="H227" s="8" t="s">
        <v>1</v>
      </c>
      <c r="I227">
        <v>8</v>
      </c>
      <c r="J227" s="9" t="s">
        <v>7</v>
      </c>
      <c r="K227">
        <v>8</v>
      </c>
      <c r="L227" s="10"/>
      <c r="M227" s="17">
        <f>A199</f>
        <v>40</v>
      </c>
      <c r="N227" s="17">
        <f>B199</f>
        <v>35</v>
      </c>
      <c r="O227" s="17">
        <f>C199</f>
        <v>250.5</v>
      </c>
      <c r="Q227" s="61">
        <f t="array" ref="Q227:Q229">MMULT(AI227:AK229,AG227:AG229)</f>
        <v>0.81744266817451494</v>
      </c>
      <c r="R227" s="13"/>
      <c r="S227" s="17">
        <v>1</v>
      </c>
      <c r="T227">
        <v>0</v>
      </c>
      <c r="V227" s="73">
        <f>(T227^2)*(1-COS(RADIANS(O227+45)))+(COS(RADIANS(O227+45)))</f>
        <v>0.4305110968082948</v>
      </c>
      <c r="W227" s="73">
        <f>(T227*T228)*(1-COS(RADIANS(O227+45)))-T229*(SIN(RADIANS(O227+45)))</f>
        <v>0.90258528434986074</v>
      </c>
      <c r="X227" s="73">
        <f>(T227*T229)*(1-COS(RADIANS(O227+45)))+T228*(SIN(RADIANS(O227+45)))</f>
        <v>0</v>
      </c>
      <c r="Y227" s="10"/>
      <c r="Z227">
        <f t="array" ref="Z227:Z229">MMULT(V227:X229,S227:S229)</f>
        <v>0.4305110968082948</v>
      </c>
      <c r="AA227" s="23">
        <f>COS(RADIANS('[1]Biaxial Input'!$F$21))</f>
        <v>-0.9975640502598242</v>
      </c>
      <c r="AC227" s="30">
        <f>(AA227^2)*(1-COS(RADIANS(N227)))+(COS(RADIANS(N227)))</f>
        <v>0.99912000006339641</v>
      </c>
      <c r="AD227" s="30">
        <f>(AA227*AA228)*(1-COS(RADIANS(N227)))-AA229*(SIN(RADIANS(N227)))</f>
        <v>-1.2584585399294834E-2</v>
      </c>
      <c r="AE227" s="30">
        <f>(AA227*AA229)*(1-COS(RADIANS(N227)))+AA228*(SIN(RADIANS(N227)))</f>
        <v>4.0010669622570827E-2</v>
      </c>
      <c r="AG227">
        <f t="array" ref="AG227:AG229">MMULT(AC227:AE229,Z227:Z229)</f>
        <v>0.44149090866144403</v>
      </c>
      <c r="AI227" s="28">
        <f>(T227^2)*(1-COS(RADIANS(M227)))+(COS(RADIANS(M227)))</f>
        <v>0.76604444311897801</v>
      </c>
      <c r="AJ227" s="28">
        <f>(T227*T228)*(1-COS(RADIANS(M227)))-T229*(SIN(RADIANS(M227)))</f>
        <v>-0.64278760968653925</v>
      </c>
      <c r="AK227" s="28">
        <f>(T227*T229)*(1-COS(RADIANS(M227)))+T228*(SIN(RADIANS(M227)))</f>
        <v>0</v>
      </c>
      <c r="AM227" s="61">
        <f t="array" ref="AM227:AM229">MMULT(AI227:AK229,AW227:AW229)</f>
        <v>-0.46703774954101573</v>
      </c>
      <c r="AN227" s="13"/>
      <c r="AO227" s="17">
        <v>1</v>
      </c>
      <c r="AP227">
        <v>0</v>
      </c>
      <c r="AR227" s="73">
        <f>(T227^2)*(1-COS(RADIANS(O227-45)))+(COS(RADIANS(O227-45)))</f>
        <v>-0.90258528434986052</v>
      </c>
      <c r="AS227" s="73">
        <f>(T227*T228)*(1-COS(RADIANS(O227-45)))-T229*(SIN(RADIANS(O227-45)))</f>
        <v>0.4305110968082953</v>
      </c>
      <c r="AT227" s="73">
        <f>(T227*T229)*(1-COS(RADIANS(O227-45)))+T228*(SIN(RADIANS(O227-45)))</f>
        <v>0</v>
      </c>
      <c r="AU227" s="10"/>
      <c r="AV227">
        <f t="array" ref="AV227:AV229">MMULT(AR227:AT229,S227:S229)</f>
        <v>-0.90258528434986052</v>
      </c>
      <c r="AW227" s="1">
        <f t="array" ref="AW227:AW229">MMULT(AC227:AE229,AV227:AV229)</f>
        <v>-0.89637320569372525</v>
      </c>
      <c r="BV227" s="1"/>
      <c r="BY227" t="s">
        <v>10</v>
      </c>
      <c r="BZ227" s="5">
        <f t="shared" si="353"/>
        <v>-9.8670839279614439E-2</v>
      </c>
      <c r="CA227" s="6">
        <f t="shared" si="353"/>
        <v>-0.32743703463395935</v>
      </c>
      <c r="CB227" s="7">
        <f>CY226</f>
        <v>0.3582192007257663</v>
      </c>
      <c r="CC227" s="8">
        <f>DU226</f>
        <v>-0.34882517717531958</v>
      </c>
      <c r="CE227" s="10"/>
      <c r="CG227" s="10" t="s">
        <v>160</v>
      </c>
      <c r="CH227" s="10">
        <f>-CH224*((EY224-CW224)/(CH226-CE225))</f>
        <v>176.76120544408212</v>
      </c>
      <c r="CI227" s="67"/>
      <c r="CJ227" s="10" t="s">
        <v>10</v>
      </c>
      <c r="CK227" s="5">
        <f t="shared" si="354"/>
        <v>-9.8670839279614439E-2</v>
      </c>
      <c r="CL227" s="6">
        <f t="shared" si="354"/>
        <v>-0.32743703463395935</v>
      </c>
      <c r="CM227" s="7">
        <f>FA226</f>
        <v>0.36425248097404317</v>
      </c>
      <c r="CN227" s="8">
        <f>FW226</f>
        <v>-0.34252026232655819</v>
      </c>
      <c r="CW227" s="28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EE227" s="1"/>
      <c r="EI227" s="64">
        <f>(DEGREES(ACOS((EH224*EK224+EH225*EK225+EH226*EK226)/((SQRT(EH224^2+EH225^2+EH226^2))*(SQRT(EK224^2+EK225^2+EK226^2))))))</f>
        <v>163.33654304262851</v>
      </c>
      <c r="ER227">
        <f t="shared" si="355"/>
        <v>0.3492962422733713</v>
      </c>
      <c r="ES227">
        <f t="shared" si="355"/>
        <v>-0.34518112468713447</v>
      </c>
      <c r="ET227" t="e">
        <f>#REF!</f>
        <v>#REF!</v>
      </c>
      <c r="EU227" t="e">
        <f>#REF!</f>
        <v>#REF!</v>
      </c>
      <c r="EY227" s="28"/>
      <c r="EZ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GG227" s="1"/>
      <c r="GK227" s="64" t="e">
        <f>(DEGREES(ACOS((GJ224*GM224+GJ225*GM225+GJ226*GM226)/((SQRT(GJ224^2+GJ225^2+GJ226^2))*(SQRT(GM224^2+GM225^2+GM226^2))))))</f>
        <v>#VALUE!</v>
      </c>
    </row>
    <row r="228" spans="1:197" x14ac:dyDescent="0.2">
      <c r="A228" s="1"/>
      <c r="D228" t="s">
        <v>8</v>
      </c>
      <c r="E228" s="5">
        <f t="shared" ref="E228:F230" si="356">E223</f>
        <v>0.99385745308804063</v>
      </c>
      <c r="F228" s="6">
        <f t="shared" si="356"/>
        <v>-0.75159383056268236</v>
      </c>
      <c r="G228" s="7">
        <f>Q227</f>
        <v>0.81744266817451494</v>
      </c>
      <c r="H228" s="8">
        <f>AM227</f>
        <v>-0.46703774954101573</v>
      </c>
      <c r="J228" s="9">
        <f>((SUMPRODUCT(G228:G230,E228:E230))*(SUMPRODUCT(G228:G230,F228:F230)))-((SUMPRODUCT(H228:H230,E228:E230))*(SUMPRODUCT(H228:H230,F228:F230)))</f>
        <v>-0.16059930098801389</v>
      </c>
      <c r="Q228" s="61">
        <v>-0.28735231058991251</v>
      </c>
      <c r="S228" s="17">
        <v>0</v>
      </c>
      <c r="T228">
        <v>0</v>
      </c>
      <c r="V228" s="73">
        <f>(T227*T228)*(1-COS(RADIANS(O227+45)))+T229*(SIN(RADIANS(O227+45)))</f>
        <v>-0.90258528434986074</v>
      </c>
      <c r="W228" s="73">
        <f>(T228^2)*(1-COS(RADIANS(O227+45)))+(COS(RADIANS(O227+45)))</f>
        <v>0.4305110968082948</v>
      </c>
      <c r="X228" s="73">
        <f>(T228*T229)*(1-COS(RADIANS(O227+45)))-T227*(SIN(RADIANS(O227+45)))</f>
        <v>0</v>
      </c>
      <c r="Y228" s="10"/>
      <c r="Z228">
        <v>-0.90258528434986074</v>
      </c>
      <c r="AA228" s="23">
        <f>SIN(RADIANS('[1]Biaxial Input'!$F$21))*(COS(RADIANS(0)))</f>
        <v>6.9756473744125524E-2</v>
      </c>
      <c r="AC228" s="30">
        <f>(AA227*AA228)*(1-COS(RADIANS(N227)))+AA229*(SIN(RADIANS(N227)))</f>
        <v>-1.2584585399294834E-2</v>
      </c>
      <c r="AD228" s="30">
        <f>(AA228^2)*(1-COS(RADIANS(N227)))+(COS(RADIANS(N227)))</f>
        <v>0.82003204422559539</v>
      </c>
      <c r="AE228" s="30">
        <f>(AA228*AA229)*(1-COS(RADIANS(N227)))-AA227*(SIN(RADIANS(N227)))</f>
        <v>0.57217923297994577</v>
      </c>
      <c r="AG228">
        <v>-0.74556665947648459</v>
      </c>
      <c r="AI228" s="28">
        <f>(T227*T228)*(1-COS(RADIANS(M227)))+T229*(SIN(RADIANS(M227)))</f>
        <v>0.64278760968653925</v>
      </c>
      <c r="AJ228" s="28">
        <f>(T228^2)*(1-COS(RADIANS(M227)))+(COS(RADIANS(M227)))</f>
        <v>0.76604444311897801</v>
      </c>
      <c r="AK228" s="28">
        <f>(T228*T229)*(1-COS(RADIANS(M227)))-T227*(SIN(RADIANS(M227)))</f>
        <v>0</v>
      </c>
      <c r="AM228" s="61">
        <v>-0.8379152379643573</v>
      </c>
      <c r="AO228" s="17">
        <v>0</v>
      </c>
      <c r="AP228">
        <v>0</v>
      </c>
      <c r="AR228" s="73">
        <f>(T227*T228)*(1-COS(RADIANS(O227-45)))+T229*(SIN(RADIANS(O227-45)))</f>
        <v>-0.4305110968082953</v>
      </c>
      <c r="AS228" s="73">
        <f>(T228^2)*(1-COS(RADIANS(O227-45)))+(COS(RADIANS(O227-45)))</f>
        <v>-0.90258528434986052</v>
      </c>
      <c r="AT228" s="73">
        <f>(T228*T229)*(1-COS(RADIANS(O227-45)))-T227*(SIN(RADIANS(O227-45)))</f>
        <v>0</v>
      </c>
      <c r="AU228" s="10"/>
      <c r="AV228">
        <v>-0.4305110968082953</v>
      </c>
      <c r="AW228" s="1">
        <v>-0.34167423318646195</v>
      </c>
      <c r="BV228" s="1"/>
      <c r="CS228" s="15"/>
      <c r="CW228" s="28"/>
      <c r="CY228" s="82" t="s">
        <v>148</v>
      </c>
      <c r="CZ228" s="13"/>
      <c r="DB228" s="10"/>
      <c r="DC228" s="10"/>
      <c r="DD228" s="10"/>
      <c r="DE228" s="10"/>
      <c r="DF228" s="10"/>
      <c r="DG228" s="10"/>
      <c r="DH228" s="80"/>
      <c r="DI228" s="23" t="s">
        <v>149</v>
      </c>
      <c r="DM228" s="1"/>
      <c r="DO228" s="80"/>
      <c r="DS228" s="13"/>
      <c r="DT228" s="81"/>
      <c r="DU228" s="82" t="s">
        <v>150</v>
      </c>
      <c r="DW228" s="13"/>
      <c r="DX228" s="13"/>
      <c r="EA228" s="1"/>
      <c r="EE228" s="1"/>
      <c r="EI228" s="13"/>
      <c r="ER228">
        <f t="shared" si="355"/>
        <v>-9.8670839279614439E-2</v>
      </c>
      <c r="ES228">
        <f t="shared" si="355"/>
        <v>-0.32743703463395935</v>
      </c>
      <c r="ET228" t="e">
        <f>#REF!</f>
        <v>#REF!</v>
      </c>
      <c r="EU228" t="e">
        <f>#REF!</f>
        <v>#REF!</v>
      </c>
      <c r="EY228" s="28"/>
      <c r="EZ228" s="10"/>
      <c r="FA228" s="82" t="s">
        <v>148</v>
      </c>
      <c r="FB228" s="13"/>
      <c r="FD228" s="10"/>
      <c r="FE228" s="10"/>
      <c r="FF228" s="10"/>
      <c r="FG228" s="10"/>
      <c r="FH228" s="10"/>
      <c r="FI228" s="10"/>
      <c r="FJ228" s="80"/>
      <c r="FK228" s="23" t="s">
        <v>149</v>
      </c>
      <c r="FO228" s="1"/>
      <c r="FQ228" s="80"/>
      <c r="FU228" s="13"/>
      <c r="FV228" s="81"/>
      <c r="FW228" s="82" t="s">
        <v>150</v>
      </c>
      <c r="FY228" s="13"/>
      <c r="FZ228" s="13"/>
      <c r="GC228" s="1"/>
      <c r="GG228" s="1"/>
      <c r="GK228" s="13"/>
    </row>
    <row r="229" spans="1:197" x14ac:dyDescent="0.2">
      <c r="A229" s="1"/>
      <c r="D229" t="s">
        <v>9</v>
      </c>
      <c r="E229" s="5">
        <f t="shared" si="356"/>
        <v>3.5471030488026426E-4</v>
      </c>
      <c r="F229" s="6">
        <f t="shared" si="356"/>
        <v>-0.6028218963908557</v>
      </c>
      <c r="G229" s="7">
        <f t="shared" ref="G229:G230" si="357">Q228</f>
        <v>-0.28735231058991251</v>
      </c>
      <c r="H229" s="8">
        <f t="shared" ref="H229:H230" si="358">AM228</f>
        <v>-0.8379152379643573</v>
      </c>
      <c r="J229" s="10"/>
      <c r="Q229" s="61">
        <v>0.4992155184350423</v>
      </c>
      <c r="S229" s="17">
        <v>0</v>
      </c>
      <c r="T229">
        <v>1</v>
      </c>
      <c r="V229" s="73">
        <f>(T227*T229)*(1-COS(RADIANS(O227+45)))-T228*(SIN(RADIANS(O227+45)))</f>
        <v>0</v>
      </c>
      <c r="W229" s="73">
        <f>(T228*T229)*(1-COS(RADIANS(O227+45)))+T227*(SIN(RADIANS(O227+45)))</f>
        <v>0</v>
      </c>
      <c r="X229" s="73">
        <f>(T229^2)*(1-COS(RADIANS(O227+45)))+(COS(RADIANS(O227+45)))</f>
        <v>1</v>
      </c>
      <c r="Y229" s="10"/>
      <c r="Z229">
        <v>0</v>
      </c>
      <c r="AA229" s="23">
        <f>SIN(RADIANS('[1]Biaxial Input'!$F$21))*SIN(RADIANS(0))</f>
        <v>0</v>
      </c>
      <c r="AC229" s="30">
        <f>(AA227*AA229)*(1-COS(RADIANS(N227)))-AA228*(SIN(RADIANS(N227)))</f>
        <v>-4.0010669622570827E-2</v>
      </c>
      <c r="AD229" s="30">
        <f>(AA228*AA229)*(1-COS(RADIANS(N227)))+AA227*(SIN(RADIANS(N227)))</f>
        <v>-0.57217923297994577</v>
      </c>
      <c r="AE229" s="30">
        <f>(AA229^2)*(1-COS(RADIANS(N227)))+(COS(RADIANS(N227)))</f>
        <v>0.8191520442889918</v>
      </c>
      <c r="AG229">
        <v>0.4992155184350423</v>
      </c>
      <c r="AI229" s="28">
        <f>(T227*T229)*(1-COS(RADIANS(M227)))-T228*(SIN(RADIANS(M227)))</f>
        <v>0</v>
      </c>
      <c r="AJ229" s="28">
        <f>(T228*T229)*(1-COS(RADIANS(M227)))+T227*(SIN(RADIANS(M227)))</f>
        <v>0</v>
      </c>
      <c r="AK229" s="28">
        <f>(T229^2)*(1-COS(RADIANS(M227)))+(COS(RADIANS(M227)))</f>
        <v>1</v>
      </c>
      <c r="AM229" s="61">
        <v>0.28244255077944203</v>
      </c>
      <c r="AO229" s="17">
        <v>0</v>
      </c>
      <c r="AP229">
        <v>1</v>
      </c>
      <c r="AR229" s="73">
        <f>(T227*T227)*(1-COS(RADIANS(O227-45)))-T227*(SIN(RADIANS(O227-45)))</f>
        <v>0</v>
      </c>
      <c r="AS229" s="73">
        <f>(T228*T229)*(1-COS(RADIANS(O227-45)))+T227*(SIN(RADIANS(O227-45)))</f>
        <v>0</v>
      </c>
      <c r="AT229" s="73">
        <f>(T229^2)*(1-COS(RADIANS(O227-45)))+(COS(RADIANS(O227-45)))</f>
        <v>1</v>
      </c>
      <c r="AU229" s="10"/>
      <c r="AV229">
        <v>0</v>
      </c>
      <c r="AW229" s="1">
        <v>0.28244255077944203</v>
      </c>
      <c r="BV229" s="1"/>
      <c r="BZ229" s="5" t="s">
        <v>4</v>
      </c>
      <c r="CA229" s="6" t="s">
        <v>5</v>
      </c>
      <c r="CB229" s="7" t="s">
        <v>6</v>
      </c>
      <c r="CC229" s="8" t="s">
        <v>1</v>
      </c>
      <c r="CD229">
        <v>8</v>
      </c>
      <c r="CE229" s="9" t="s">
        <v>7</v>
      </c>
      <c r="CG229" s="90" t="s">
        <v>157</v>
      </c>
      <c r="CH229" s="61">
        <f>CE230-((CH231-CE230)/(EY229-CW229))*CW229</f>
        <v>8.4074349197233875</v>
      </c>
      <c r="CI229" s="10"/>
      <c r="CK229" s="5" t="s">
        <v>4</v>
      </c>
      <c r="CL229" s="6" t="s">
        <v>5</v>
      </c>
      <c r="CM229" s="7" t="s">
        <v>6</v>
      </c>
      <c r="CN229" s="8" t="s">
        <v>1</v>
      </c>
      <c r="CO229" s="10"/>
      <c r="CP229">
        <f t="shared" ref="CP229:CQ231" si="359">BZ230</f>
        <v>0.93180266183863136</v>
      </c>
      <c r="CQ229">
        <f t="shared" si="359"/>
        <v>-0.87956522186239505</v>
      </c>
      <c r="CR229">
        <f>CI233</f>
        <v>0</v>
      </c>
      <c r="CS229">
        <f>CL233</f>
        <v>0</v>
      </c>
      <c r="CU229" s="17">
        <f>CU133</f>
        <v>40</v>
      </c>
      <c r="CV229" s="17">
        <f>CV133</f>
        <v>35</v>
      </c>
      <c r="CW229" s="31">
        <f>CH136</f>
        <v>249.89756154384975</v>
      </c>
      <c r="CY229" s="61">
        <f t="array" ref="CY229:CY231">MMULT(DQ229:DS231,DO229:DO231)</f>
        <v>0.81248688813080583</v>
      </c>
      <c r="CZ229" s="13"/>
      <c r="DA229" s="17">
        <v>1</v>
      </c>
      <c r="DB229">
        <v>0</v>
      </c>
      <c r="DD229" s="73">
        <f>(DB229^2)*(1-COS(RADIANS(CW229+45)))+(COS(RADIANS(CW229+45)))</f>
        <v>0.42099721001973012</v>
      </c>
      <c r="DE229" s="73">
        <f>(DB229*DB230)*(1-COS(RADIANS(CW229+45)))-DB231*(SIN(RADIANS(CW229+45)))</f>
        <v>0.90706193237044364</v>
      </c>
      <c r="DF229" s="73">
        <f>(DB229*DB231)*(1-COS(RADIANS(CW229+45)))+DB230*(SIN(RADIANS(CW229+45)))</f>
        <v>0</v>
      </c>
      <c r="DG229" s="10"/>
      <c r="DH229">
        <f t="array" ref="DH229:DH231">MMULT(DD229:DF231,DA229:DA231)</f>
        <v>0.42099721001973012</v>
      </c>
      <c r="DI229" s="23">
        <f>COS(RADIANS('[1]Biaxial Input'!$F$21))</f>
        <v>-0.9975640502598242</v>
      </c>
      <c r="DK229" s="30">
        <f>(DI229^2)*(1-COS(RADIANS(CV229)))+(COS(RADIANS(CV229)))</f>
        <v>0.99912000006339641</v>
      </c>
      <c r="DL229" s="30">
        <f>(DI229*DI230)*(1-COS(RADIANS(CV229)))-DI231*(SIN(RADIANS(CV229)))</f>
        <v>-1.2584585399294834E-2</v>
      </c>
      <c r="DM229" s="30">
        <f>(DI229*DI231)*(1-COS(RADIANS(CV229)))+DI230*(SIN(RADIANS(CV229)))</f>
        <v>4.0010669622570827E-2</v>
      </c>
      <c r="DO229">
        <f t="array" ref="DO229:DO231">MMULT(DK229:DM231,DH229:DH231)</f>
        <v>0.43204173085196773</v>
      </c>
      <c r="DQ229" s="28">
        <f>(DB229^2)*(1-COS(RADIANS(CU229)))+(COS(RADIANS(CU229)))</f>
        <v>0.76604444311897801</v>
      </c>
      <c r="DR229" s="28">
        <f>(DB229*DB230)*(1-COS(RADIANS(CU229)))-DB231*(SIN(RADIANS(CU229)))</f>
        <v>-0.64278760968653925</v>
      </c>
      <c r="DS229" s="28">
        <f>(DB229*DB231)*(1-COS(RADIANS(CU229)))+DB230*(SIN(RADIANS(CU229)))</f>
        <v>0</v>
      </c>
      <c r="DU229" s="61">
        <f t="array" ref="DU229:DU231">MMULT(DQ229:DS231,EE229:EE231)</f>
        <v>-0.47560680384549447</v>
      </c>
      <c r="DV229" s="13"/>
      <c r="DW229" s="17">
        <v>1</v>
      </c>
      <c r="DX229">
        <v>0</v>
      </c>
      <c r="DZ229" s="73">
        <f>(DB229^2)*(1-COS(RADIANS(CW229-45)))+(COS(RADIANS(CW229-45)))</f>
        <v>-0.90706193237044364</v>
      </c>
      <c r="EA229" s="73">
        <f>(DB229*DB230)*(1-COS(RADIANS(CW229-45)))-DB231*(SIN(RADIANS(CW229-45)))</f>
        <v>0.42099721001973017</v>
      </c>
      <c r="EB229" s="73">
        <f>(DB229*DB231)*(1-COS(RADIANS(CW229-45)))+DB230*(SIN(RADIANS(CW229-45)))</f>
        <v>0</v>
      </c>
      <c r="EC229" s="10"/>
      <c r="ED229">
        <f t="array" ref="ED229:ED231">MMULT(DZ229:EB231,DA229:DA231)</f>
        <v>-0.90706193237044364</v>
      </c>
      <c r="EE229" s="1">
        <f t="array" ref="EE229:EE231">MMULT(DK229:DM231,ED229:ED231)</f>
        <v>-0.90096564258510392</v>
      </c>
      <c r="EG229">
        <f>CY229+DU229</f>
        <v>0.33688008428531135</v>
      </c>
      <c r="EH229">
        <f>EG229/(SQRT(EG229^2+EG230^2+EG231^2))</f>
        <v>0.23821019204483931</v>
      </c>
      <c r="EJ229">
        <f>Q229+AM229</f>
        <v>0.78165806921448433</v>
      </c>
      <c r="EK229">
        <f>EJ229/(SQRT(EJ229^2+EJ230^2+EJ231^2))</f>
        <v>1</v>
      </c>
      <c r="EM229" s="23">
        <f>CY230*DU231-CY231*DU230</f>
        <v>0.33713977034961706</v>
      </c>
      <c r="EO229" s="15">
        <v>8</v>
      </c>
      <c r="EP229" s="9" t="s">
        <v>7</v>
      </c>
      <c r="EW229" s="17">
        <f>CU229</f>
        <v>40</v>
      </c>
      <c r="EX229" s="17">
        <f>CV229</f>
        <v>35</v>
      </c>
      <c r="EY229" s="31">
        <f>1+CW229</f>
        <v>250.89756154384975</v>
      </c>
      <c r="EZ229" s="10"/>
      <c r="FA229" s="61">
        <f t="array" ref="FA229:FA231">MMULT(FS229:FU231,FQ229:FQ231)</f>
        <v>0.82066362568742379</v>
      </c>
      <c r="FB229" s="13">
        <f>BW230</f>
        <v>0</v>
      </c>
      <c r="FC229" s="17">
        <v>1</v>
      </c>
      <c r="FD229">
        <v>0</v>
      </c>
      <c r="FF229" s="73">
        <f>(FD229^2)*(1-COS(RADIANS(EY229+45)))+(COS(RADIANS(EY229+45)))</f>
        <v>0.43676350361301491</v>
      </c>
      <c r="FG229" s="73">
        <f>(FD229*FD230)*(1-COS(RADIANS(EY229+45)))-FD231*(SIN(RADIANS(EY229+45)))</f>
        <v>0.89957636802646379</v>
      </c>
      <c r="FH229" s="73">
        <f>(FD229*FD231)*(1-COS(RADIANS(EY229+45)))+FD230*(SIN(RADIANS(EY229+45)))</f>
        <v>0</v>
      </c>
      <c r="FI229" s="10"/>
      <c r="FJ229">
        <f t="array" ref="FJ229:FJ231">MMULT(FF229:FH231,FC229:FC231)</f>
        <v>0.43676350361301491</v>
      </c>
      <c r="FK229" s="23">
        <f>COS(RADIANS(176))</f>
        <v>-0.9975640502598242</v>
      </c>
      <c r="FM229" s="30">
        <f>(FK229^2)*(1-COS(RADIANS(EX229)))+(COS(RADIANS(EX229)))</f>
        <v>0.99912000006339641</v>
      </c>
      <c r="FN229" s="30">
        <f>(FK229*FK230)*(1-COS(RADIANS(EX229)))-FK231*(SIN(RADIANS(EX229)))</f>
        <v>-1.2584585399294834E-2</v>
      </c>
      <c r="FO229" s="30">
        <f>(FK229*FK231)*(1-COS(RADIANS(EX229)))+FK230*(SIN(RADIANS(EX229)))</f>
        <v>4.0010669622570827E-2</v>
      </c>
      <c r="FQ229">
        <f t="array" ref="FQ229:FQ231">MMULT(FM229:FO231,FJ229:FJ231)</f>
        <v>0.44769994738414121</v>
      </c>
      <c r="FS229" s="28">
        <f>(FD229^2)*(1-COS(RADIANS(EW229)))+(COS(RADIANS(EW229)))</f>
        <v>0.76604444311897801</v>
      </c>
      <c r="FT229" s="28">
        <f>(FD229*FD230)*(1-COS(RADIANS(EW229)))-FD231*(SIN(RADIANS(EW229)))</f>
        <v>-0.64278760968653925</v>
      </c>
      <c r="FU229" s="28">
        <f>(FD229*FD231)*(1-COS(RADIANS(EW229)))+FD230*(SIN(RADIANS(EW229)))</f>
        <v>0</v>
      </c>
      <c r="FW229" s="61">
        <f t="array" ref="FW229:FW231">MMULT(FS229:FU231,GG229:GG231)</f>
        <v>-0.46135451522899285</v>
      </c>
      <c r="FX229" s="13">
        <f>BX230</f>
        <v>0</v>
      </c>
      <c r="FY229" s="17">
        <v>1</v>
      </c>
      <c r="FZ229">
        <v>0</v>
      </c>
      <c r="GB229" s="73">
        <f>(FD229^2)*(1-COS(RADIANS(EY229-45)))+(COS(RADIANS(EY229-45)))</f>
        <v>-0.89957636802646357</v>
      </c>
      <c r="GC229" s="73">
        <f>(FD229*FD230)*(1-COS(RADIANS(EY229-45)))-FD231*(SIN(RADIANS(EY229-45)))</f>
        <v>0.43676350361301536</v>
      </c>
      <c r="GD229" s="73">
        <f>(FD229*FD231)*(1-COS(RADIANS(EY229-45)))+FD230*(SIN(RADIANS(EY229-45)))</f>
        <v>0</v>
      </c>
      <c r="GE229" s="10"/>
      <c r="GF229">
        <f t="array" ref="GF229:GF231">MMULT(GB229:GD231,FC229:FC231)</f>
        <v>-0.89957636802646357</v>
      </c>
      <c r="GG229" s="1">
        <f t="array" ref="GG229:GG231">MMULT(FM229:FO231,GF229:GF231)</f>
        <v>-0.89328825326911698</v>
      </c>
      <c r="GI229">
        <f>FA229+FW229</f>
        <v>0.35930911045843095</v>
      </c>
      <c r="GJ229">
        <f>GI229/(SQRT(GI229^2+GI230^2+GI231^2))</f>
        <v>0.25406990854726269</v>
      </c>
      <c r="GL229" t="e">
        <f>CH230+DC229</f>
        <v>#VALUE!</v>
      </c>
      <c r="GM229" t="e">
        <f>GL229/(SQRT(GL229^2+GL230^2+GL231^2))</f>
        <v>#VALUE!</v>
      </c>
      <c r="GO229" s="27">
        <f>FA230*FW231-FA231*FW230</f>
        <v>0.33713977034961701</v>
      </c>
    </row>
    <row r="230" spans="1:197" x14ac:dyDescent="0.2">
      <c r="A230" s="1"/>
      <c r="D230" t="s">
        <v>10</v>
      </c>
      <c r="E230" s="5">
        <f t="shared" si="356"/>
        <v>0.11066723599129373</v>
      </c>
      <c r="F230" s="6">
        <f t="shared" si="356"/>
        <v>-0.26779185030886593</v>
      </c>
      <c r="G230" s="7">
        <f t="shared" si="357"/>
        <v>0.4992155184350423</v>
      </c>
      <c r="H230" s="8">
        <f t="shared" si="358"/>
        <v>0.28244255077944203</v>
      </c>
      <c r="J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W230" s="1"/>
      <c r="BV230" s="1"/>
      <c r="BY230" t="s">
        <v>8</v>
      </c>
      <c r="BZ230" s="5">
        <f t="shared" ref="BZ230:CA232" si="360">BZ225</f>
        <v>0.93180266183863136</v>
      </c>
      <c r="CA230" s="6">
        <f t="shared" si="360"/>
        <v>-0.87956522186239505</v>
      </c>
      <c r="CB230" s="7">
        <f>CY229</f>
        <v>0.81248688813080583</v>
      </c>
      <c r="CC230" s="8">
        <f>DU229</f>
        <v>-0.47560680384549447</v>
      </c>
      <c r="CE230" s="9">
        <f>((SUMPRODUCT(CB230:CB232,BZ230:BZ232))*(SUMPRODUCT(CB230:CB232,CA230:CA232)))-((SUMPRODUCT(CC230:CC232,BZ230:BZ232))*(SUMPRODUCT(CC230:CC232,CA230:CA232)))</f>
        <v>-6.9619296994005708E-9</v>
      </c>
      <c r="CG230">
        <v>1</v>
      </c>
      <c r="CH230" t="s">
        <v>161</v>
      </c>
      <c r="CI230" s="67"/>
      <c r="CJ230" s="1" t="s">
        <v>8</v>
      </c>
      <c r="CK230" s="5">
        <f t="shared" ref="CK230:CL232" si="361">BZ230</f>
        <v>0.93180266183863136</v>
      </c>
      <c r="CL230" s="6">
        <f t="shared" si="361"/>
        <v>-0.87956522186239505</v>
      </c>
      <c r="CM230" s="7">
        <f>FA229</f>
        <v>0.82066362568742379</v>
      </c>
      <c r="CN230" s="8">
        <f>FW229</f>
        <v>-0.46135451522899285</v>
      </c>
      <c r="CO230" s="10"/>
      <c r="CP230">
        <f t="shared" si="359"/>
        <v>0.3492962422733713</v>
      </c>
      <c r="CQ230">
        <f t="shared" si="359"/>
        <v>-0.34518112468713447</v>
      </c>
      <c r="CR230">
        <f>CJ233</f>
        <v>0</v>
      </c>
      <c r="CS230">
        <f>CM233</f>
        <v>0</v>
      </c>
      <c r="CW230" s="28"/>
      <c r="CY230" s="61">
        <v>-0.2961465529811585</v>
      </c>
      <c r="DA230" s="17">
        <v>0</v>
      </c>
      <c r="DB230">
        <v>0</v>
      </c>
      <c r="DD230" s="73">
        <f>(DB229*DB230)*(1-COS(RADIANS(CW229+45)))+DB231*(SIN(RADIANS(CW229+45)))</f>
        <v>-0.90706193237044364</v>
      </c>
      <c r="DE230" s="73">
        <f>(DB230^2)*(1-COS(RADIANS(CW229+45)))+(COS(RADIANS(CW229+45)))</f>
        <v>0.42099721001973012</v>
      </c>
      <c r="DF230" s="73">
        <f>(DB230*DB231)*(1-COS(RADIANS(CW229+45)))-DB229*(SIN(RADIANS(CW229+45)))</f>
        <v>0</v>
      </c>
      <c r="DG230" s="10"/>
      <c r="DH230">
        <v>-0.90706193237044364</v>
      </c>
      <c r="DI230" s="23">
        <f>SIN(RADIANS('[1]Biaxial Input'!$F$21))*(COS(RADIANS(0)))</f>
        <v>6.9756473744125524E-2</v>
      </c>
      <c r="DK230" s="30">
        <f>(DI229*DI230)*(1-COS(RADIANS(CV229)))+DI231*(SIN(RADIANS(CV229)))</f>
        <v>-1.2584585399294834E-2</v>
      </c>
      <c r="DL230" s="30">
        <f>(DI230^2)*(1-COS(RADIANS(CV229)))+(COS(RADIANS(CV229)))</f>
        <v>0.82003204422559539</v>
      </c>
      <c r="DM230" s="30">
        <f>(DI230*DI231)*(1-COS(RADIANS(CV229)))-DI229*(SIN(RADIANS(CV229)))</f>
        <v>0.57217923297994577</v>
      </c>
      <c r="DO230">
        <v>-0.74911792598331184</v>
      </c>
      <c r="DQ230" s="28">
        <f>(DB229*DB230)*(1-COS(RADIANS(CU229)))+DB231*(SIN(RADIANS(CU229)))</f>
        <v>0.64278760968653925</v>
      </c>
      <c r="DR230" s="28">
        <f>(DB230^2)*(1-COS(RADIANS(CU229)))+(COS(RADIANS(CU229)))</f>
        <v>0.76604444311897801</v>
      </c>
      <c r="DS230" s="28">
        <f>(DB230*DB231)*(1-COS(RADIANS(CU229)))-DB229*(SIN(RADIANS(CU229)))</f>
        <v>0</v>
      </c>
      <c r="DU230" s="61">
        <v>-0.83484760020713056</v>
      </c>
      <c r="DW230" s="17">
        <v>0</v>
      </c>
      <c r="DX230">
        <v>0</v>
      </c>
      <c r="DZ230" s="73">
        <f>(DB229*DB230)*(1-COS(RADIANS(CW229-45)))+DB231*(SIN(RADIANS(CW229-45)))</f>
        <v>-0.42099721001973017</v>
      </c>
      <c r="EA230" s="73">
        <f>(DB230^2)*(1-COS(RADIANS(CW229-45)))+(COS(RADIANS(CW229-45)))</f>
        <v>-0.90706193237044364</v>
      </c>
      <c r="EB230" s="73">
        <f>(DB230*DB231)*(1-COS(RADIANS(CW229-45)))-DB229*(SIN(RADIANS(CW229-45)))</f>
        <v>0</v>
      </c>
      <c r="EC230" s="10"/>
      <c r="ED230">
        <v>-0.42099721001973017</v>
      </c>
      <c r="EE230" s="1">
        <v>-0.3338162043953864</v>
      </c>
      <c r="EG230">
        <f>CY230+DU230</f>
        <v>-1.130994153188289</v>
      </c>
      <c r="EH230">
        <f>EG230/(SQRT(EG229^2+EG230^2+EG231^2))</f>
        <v>-0.79973363520177598</v>
      </c>
      <c r="EJ230">
        <f>Q230+AM230</f>
        <v>0</v>
      </c>
      <c r="EK230">
        <f>EJ230/(SQRT(EJ229^2+EJ230^2+EJ231^2))</f>
        <v>0</v>
      </c>
      <c r="EM230" s="23">
        <f>CY231*DU229-CY229*DU231</f>
        <v>-0.46403308458101666</v>
      </c>
      <c r="EP230" s="9">
        <f>((SUMPRODUCT(CM230:CM232,BZ230:BZ232))*(SUMPRODUCT(CM230:CM232,CA230:CA232)))-((SUMPRODUCT(CN230:CN232,BZ230:BZ232))*(SUMPRODUCT(CN230:CN232,CA230:CA232)))</f>
        <v>-3.364353223182337E-2</v>
      </c>
      <c r="EY230" s="28"/>
      <c r="EZ230" s="10"/>
      <c r="FA230" s="61">
        <v>-0.28153134879471586</v>
      </c>
      <c r="FB230" s="13">
        <f>BW231</f>
        <v>0</v>
      </c>
      <c r="FC230" s="17">
        <v>0</v>
      </c>
      <c r="FD230">
        <v>0</v>
      </c>
      <c r="FF230" s="73">
        <f>(FD229*FD230)*(1-COS(RADIANS(EY229+45)))+FD231*(SIN(RADIANS(EY229+45)))</f>
        <v>-0.89957636802646379</v>
      </c>
      <c r="FG230" s="73">
        <f>(FD230^2)*(1-COS(RADIANS(EY229+45)))+(COS(RADIANS(EY229+45)))</f>
        <v>0.43676350361301491</v>
      </c>
      <c r="FH230" s="73">
        <f>(FD230*FD231)*(1-COS(RADIANS(EY229+45)))-FD229*(SIN(RADIANS(EY229+45)))</f>
        <v>0</v>
      </c>
      <c r="FI230" s="10"/>
      <c r="FJ230">
        <v>-0.89957636802646379</v>
      </c>
      <c r="FK230" s="23">
        <f>SIN(RADIANS(176))*(COS(RADIANS(0)))</f>
        <v>6.9756473744125524E-2</v>
      </c>
      <c r="FM230" s="30">
        <f>(FK229*FK230)*(1-COS(RADIANS(EX229)))+FK231*(SIN(RADIANS(EX229)))</f>
        <v>-1.2584585399294834E-2</v>
      </c>
      <c r="FN230" s="30">
        <f>(FK230^2)*(1-COS(RADIANS(EX229)))+(COS(RADIANS(EX229)))</f>
        <v>0.82003204422559539</v>
      </c>
      <c r="FO230" s="30">
        <f>(FK230*FK231)*(1-COS(RADIANS(EX229)))-FK229*(SIN(RADIANS(EX229)))</f>
        <v>0.57217923297994577</v>
      </c>
      <c r="FQ230">
        <v>-0.74317793562029089</v>
      </c>
      <c r="FS230" s="28">
        <f>(FD229*FD230)*(1-COS(RADIANS(EW229)))+FD231*(SIN(RADIANS(EW229)))</f>
        <v>0.64278760968653925</v>
      </c>
      <c r="FT230" s="28">
        <f>(FD230^2)*(1-COS(RADIANS(EW229)))+(COS(RADIANS(EW229)))</f>
        <v>0.76604444311897801</v>
      </c>
      <c r="FU230" s="28">
        <f>(FD230*FD231)*(1-COS(RADIANS(EW229)))-FD229*(SIN(RADIANS(EW229)))</f>
        <v>0</v>
      </c>
      <c r="FW230" s="61">
        <v>-0.83988891888157147</v>
      </c>
      <c r="FX230" s="13">
        <f>BX231</f>
        <v>0</v>
      </c>
      <c r="FY230" s="17">
        <v>0</v>
      </c>
      <c r="FZ230">
        <v>0</v>
      </c>
      <c r="GB230" s="73">
        <f>(FD229*FD230)*(1-COS(RADIANS(EY229-45)))+FD231*(SIN(RADIANS(EY229-45)))</f>
        <v>-0.43676350361301536</v>
      </c>
      <c r="GC230" s="73">
        <f>(FD230^2)*(1-COS(RADIANS(EY229-45)))+(COS(RADIANS(EY229-45)))</f>
        <v>-0.89957636802646357</v>
      </c>
      <c r="GD230" s="73">
        <f>(FD230*FD231)*(1-COS(RADIANS(EY229-45)))-FD229*(SIN(RADIANS(EY229-45)))</f>
        <v>0</v>
      </c>
      <c r="GE230" s="10"/>
      <c r="GF230">
        <v>-0.43676350361301536</v>
      </c>
      <c r="GG230" s="1">
        <v>-0.34683927308429768</v>
      </c>
      <c r="GI230">
        <f>FA230+FW230</f>
        <v>-1.1214202676762874</v>
      </c>
      <c r="GJ230">
        <f>GI230/(SQRT(GI229^2+GI230^2+GI231^2))</f>
        <v>-0.79296387583393591</v>
      </c>
      <c r="GL230">
        <f>CH231+DC230</f>
        <v>-3.364353223182337E-2</v>
      </c>
      <c r="GM230" t="e">
        <f>GL230/(SQRT(GL229^2+GL230^2+GL231^2))</f>
        <v>#VALUE!</v>
      </c>
      <c r="GO230" s="27">
        <f>FA231*FW229-FA229*FW231</f>
        <v>-0.46403308458101666</v>
      </c>
    </row>
    <row r="231" spans="1:197" x14ac:dyDescent="0.2">
      <c r="A231" s="1"/>
      <c r="J231" s="10"/>
      <c r="Q231" s="82" t="s">
        <v>148</v>
      </c>
      <c r="R231" s="13"/>
      <c r="T231" s="10"/>
      <c r="U231" s="10"/>
      <c r="V231" s="10"/>
      <c r="W231" s="10"/>
      <c r="X231" s="10"/>
      <c r="Y231" s="10"/>
      <c r="Z231" s="80"/>
      <c r="AA231" s="23" t="s">
        <v>149</v>
      </c>
      <c r="AE231" s="1"/>
      <c r="AG231" s="80"/>
      <c r="AK231" s="13"/>
      <c r="AL231" s="81"/>
      <c r="AM231" s="82" t="s">
        <v>150</v>
      </c>
      <c r="AO231" s="13"/>
      <c r="AP231" s="13"/>
      <c r="AS231" s="1"/>
      <c r="AW231" s="1"/>
      <c r="BV231" s="1"/>
      <c r="BY231" t="s">
        <v>9</v>
      </c>
      <c r="BZ231" s="5">
        <f t="shared" si="360"/>
        <v>0.3492962422733713</v>
      </c>
      <c r="CA231" s="6">
        <f t="shared" si="360"/>
        <v>-0.34518112468713447</v>
      </c>
      <c r="CB231" s="7">
        <f>CY230</f>
        <v>-0.2961465529811585</v>
      </c>
      <c r="CC231" s="8">
        <f>DU230</f>
        <v>-0.83484760020713056</v>
      </c>
      <c r="CE231" s="10"/>
      <c r="CH231">
        <f>((SUMPRODUCT(CM230:CM232,CK230:CK232))*(SUMPRODUCT(CM230:CM232,CL230:CL232)))-((SUMPRODUCT(CN230:CN232,CK230:CK232))*(SUMPRODUCT(CN230:CN232,CL230:CL232)))</f>
        <v>-3.364353223182337E-2</v>
      </c>
      <c r="CI231" s="67"/>
      <c r="CJ231" s="10" t="s">
        <v>9</v>
      </c>
      <c r="CK231" s="5">
        <f t="shared" si="361"/>
        <v>0.3492962422733713</v>
      </c>
      <c r="CL231" s="6">
        <f t="shared" si="361"/>
        <v>-0.34518112468713447</v>
      </c>
      <c r="CM231" s="7">
        <f>FA230</f>
        <v>-0.28153134879471586</v>
      </c>
      <c r="CN231" s="8">
        <f>FW230</f>
        <v>-0.83988891888157147</v>
      </c>
      <c r="CP231">
        <f t="shared" si="359"/>
        <v>-9.8670839279614439E-2</v>
      </c>
      <c r="CQ231">
        <f t="shared" si="359"/>
        <v>-0.32743703463395935</v>
      </c>
      <c r="CR231">
        <f>CK233</f>
        <v>0</v>
      </c>
      <c r="CS231">
        <f>CN233</f>
        <v>0</v>
      </c>
      <c r="CW231" s="28"/>
      <c r="CY231" s="61">
        <v>0.50215762044690437</v>
      </c>
      <c r="DA231" s="17">
        <v>0</v>
      </c>
      <c r="DB231">
        <v>1</v>
      </c>
      <c r="DD231" s="73">
        <f>(DB229*DB231)*(1-COS(RADIANS(CW229+45)))-DB230*(SIN(RADIANS(CW229+45)))</f>
        <v>0</v>
      </c>
      <c r="DE231" s="73">
        <f>(DB230*DB231)*(1-COS(RADIANS(CW229+45)))+DB229*(SIN(RADIANS(CW229+45)))</f>
        <v>0</v>
      </c>
      <c r="DF231" s="73">
        <f>(DB231^2)*(1-COS(RADIANS(CW229+45)))+(COS(RADIANS(CW229+45)))</f>
        <v>1</v>
      </c>
      <c r="DG231" s="10"/>
      <c r="DH231">
        <v>0</v>
      </c>
      <c r="DI231" s="23">
        <f>SIN(RADIANS('[1]Biaxial Input'!$F$21))*SIN(RADIANS(0))</f>
        <v>0</v>
      </c>
      <c r="DK231" s="30">
        <f>(DI229*DI231)*(1-COS(RADIANS(CV229)))-DI230*(SIN(RADIANS(CV229)))</f>
        <v>-4.0010669622570827E-2</v>
      </c>
      <c r="DL231" s="30">
        <f>(DI230*DI231)*(1-COS(RADIANS(CV229)))+DI229*(SIN(RADIANS(CV229)))</f>
        <v>-0.57217923297994577</v>
      </c>
      <c r="DM231" s="30">
        <f>(DI231^2)*(1-COS(RADIANS(CV229)))+(COS(RADIANS(CV229)))</f>
        <v>0.8191520442889918</v>
      </c>
      <c r="DO231">
        <v>0.50215762044690437</v>
      </c>
      <c r="DQ231" s="28">
        <f>(DB229*DB231)*(1-COS(RADIANS(CU229)))-DB230*(SIN(RADIANS(CU229)))</f>
        <v>0</v>
      </c>
      <c r="DR231" s="28">
        <f>(DB230*DB231)*(1-COS(RADIANS(CU229)))+DB229*(SIN(RADIANS(CU229)))</f>
        <v>0</v>
      </c>
      <c r="DS231" s="28">
        <f>(DB231^2)*(1-COS(RADIANS(CU229)))+(COS(RADIANS(CU229)))</f>
        <v>1</v>
      </c>
      <c r="DU231" s="61">
        <v>0.27717801601907088</v>
      </c>
      <c r="DW231" s="17">
        <v>0</v>
      </c>
      <c r="DX231">
        <v>1</v>
      </c>
      <c r="DZ231" s="73">
        <f>(DB229*DB229)*(1-COS(RADIANS(CW229-45)))-DB229*(SIN(RADIANS(CW229-45)))</f>
        <v>0</v>
      </c>
      <c r="EA231" s="73">
        <f>(DB230*DB231)*(1-COS(RADIANS(CW229-45)))+DB229*(SIN(RADIANS(CW229-45)))</f>
        <v>0</v>
      </c>
      <c r="EB231" s="73">
        <f>(DB231^2)*(1-COS(RADIANS(CW229-45)))+(COS(RADIANS(CW229-45)))</f>
        <v>1</v>
      </c>
      <c r="EC231" s="10"/>
      <c r="ED231">
        <v>0</v>
      </c>
      <c r="EE231" s="1">
        <v>0.27717801601907088</v>
      </c>
      <c r="EG231">
        <f>CY231+DU231</f>
        <v>0.77933563646597526</v>
      </c>
      <c r="EH231">
        <f>EG231/(SQRT(EG229^2+EG230^2+EG231^2))</f>
        <v>0.55107351336542509</v>
      </c>
      <c r="EJ231">
        <f>Q231+AM231</f>
        <v>0</v>
      </c>
      <c r="EK231">
        <f>EJ231/(SQRT(EJ229^2+EJ230^2+EJ231^2))</f>
        <v>0</v>
      </c>
      <c r="EM231" s="23">
        <f>CY229*DU230-CY230*DU229</f>
        <v>-0.8191520442889918</v>
      </c>
      <c r="ER231">
        <f t="shared" ref="ER231:ES233" si="362">CK230</f>
        <v>0.93180266183863136</v>
      </c>
      <c r="ES231">
        <f t="shared" si="362"/>
        <v>-0.87956522186239505</v>
      </c>
      <c r="ET231" t="e">
        <f>#REF!</f>
        <v>#REF!</v>
      </c>
      <c r="EU231" t="e">
        <f>#REF!</f>
        <v>#REF!</v>
      </c>
      <c r="EY231" s="28"/>
      <c r="EZ231" s="10"/>
      <c r="FA231" s="61">
        <v>0.4972437160180106</v>
      </c>
      <c r="FB231" s="13">
        <f>BW232</f>
        <v>0</v>
      </c>
      <c r="FC231" s="17">
        <v>0</v>
      </c>
      <c r="FD231">
        <v>1</v>
      </c>
      <c r="FF231" s="73">
        <f>(FD229*FD231)*(1-COS(RADIANS(EY229+45)))-FD230*(SIN(RADIANS(EY229+45)))</f>
        <v>0</v>
      </c>
      <c r="FG231" s="73">
        <f>(FD230*FD231)*(1-COS(RADIANS(EY229+45)))+FD229*(SIN(RADIANS(EY229+45)))</f>
        <v>0</v>
      </c>
      <c r="FH231" s="73">
        <f>(FD231^2)*(1-COS(RADIANS(EY229+45)))+(COS(RADIANS(EY229+45)))</f>
        <v>1</v>
      </c>
      <c r="FI231" s="10"/>
      <c r="FJ231">
        <v>0</v>
      </c>
      <c r="FK231" s="23">
        <f>SIN(RADIANS(176))*SIN(RADIANS(0))</f>
        <v>0</v>
      </c>
      <c r="FM231" s="30">
        <f>(FK229*FK231)*(1-COS(RADIANS(EX229)))-FK230*(SIN(RADIANS(EX229)))</f>
        <v>-4.0010669622570827E-2</v>
      </c>
      <c r="FN231" s="30">
        <f>(FK230*FK231)*(1-COS(RADIANS(EX229)))+FK229*(SIN(RADIANS(EX229)))</f>
        <v>-0.57217923297994577</v>
      </c>
      <c r="FO231" s="30">
        <f>(FK231^2)*(1-COS(RADIANS(EX229)))+(COS(RADIANS(EX229)))</f>
        <v>0.8191520442889918</v>
      </c>
      <c r="FQ231">
        <v>0.4972437160180106</v>
      </c>
      <c r="FS231" s="28">
        <f>(FD229*FD231)*(1-COS(RADIANS(EW229)))-FD230*(SIN(RADIANS(EW229)))</f>
        <v>0</v>
      </c>
      <c r="FT231" s="28">
        <f>(FD230*FD231)*(1-COS(RADIANS(EW229)))+FD229*(SIN(RADIANS(EW229)))</f>
        <v>0</v>
      </c>
      <c r="FU231" s="28">
        <f>(FD231^2)*(1-COS(RADIANS(EW229)))+(COS(RADIANS(EW229)))</f>
        <v>1</v>
      </c>
      <c r="FW231" s="61">
        <v>0.28589965935230793</v>
      </c>
      <c r="FX231" s="13">
        <f>BX232</f>
        <v>0</v>
      </c>
      <c r="FY231" s="17">
        <v>0</v>
      </c>
      <c r="FZ231">
        <v>1</v>
      </c>
      <c r="GB231" s="73">
        <f>(FD229*FD229)*(1-COS(RADIANS(EY229-45)))-FD229*(SIN(RADIANS(EY229-45)))</f>
        <v>0</v>
      </c>
      <c r="GC231" s="73">
        <f>(FD230*FD231)*(1-COS(RADIANS(EY229-45)))+FD229*(SIN(RADIANS(EY229-45)))</f>
        <v>0</v>
      </c>
      <c r="GD231" s="73">
        <f>(FD231^2)*(1-COS(RADIANS(EY229-45)))+(COS(RADIANS(EY229-45)))</f>
        <v>1</v>
      </c>
      <c r="GE231" s="10"/>
      <c r="GF231">
        <v>0</v>
      </c>
      <c r="GG231" s="1">
        <v>0.28589965935230793</v>
      </c>
      <c r="GI231">
        <f>FA231+FW231</f>
        <v>0.78314337537031853</v>
      </c>
      <c r="GJ231">
        <f>GI231/(SQRT(GI229^2+GI230^2+GI231^2))</f>
        <v>0.55376599136567395</v>
      </c>
      <c r="GL231" t="e">
        <f>#REF!+DC231</f>
        <v>#REF!</v>
      </c>
      <c r="GM231" t="e">
        <f>GL231/(SQRT(GL229^2+GL230^2+GL231^2))</f>
        <v>#REF!</v>
      </c>
      <c r="GO231" s="27">
        <f>FA229*FW230-FA230*FW229</f>
        <v>-0.81915204428899169</v>
      </c>
    </row>
    <row r="232" spans="1:197" x14ac:dyDescent="0.2">
      <c r="E232" s="5" t="s">
        <v>4</v>
      </c>
      <c r="F232" s="6" t="s">
        <v>5</v>
      </c>
      <c r="G232" s="7" t="s">
        <v>6</v>
      </c>
      <c r="H232" s="8" t="s">
        <v>1</v>
      </c>
      <c r="I232">
        <v>9</v>
      </c>
      <c r="J232" s="9" t="s">
        <v>7</v>
      </c>
      <c r="K232">
        <v>9</v>
      </c>
      <c r="L232" s="10"/>
      <c r="M232" s="17">
        <f>A200</f>
        <v>80</v>
      </c>
      <c r="N232" s="17">
        <f>B200</f>
        <v>40</v>
      </c>
      <c r="O232" s="17">
        <f>C200</f>
        <v>215.7</v>
      </c>
      <c r="Q232" s="61">
        <f t="array" ref="Q232:Q234">MMULT(AI232:AK234,AG232:AG234)</f>
        <v>0.7177653940960772</v>
      </c>
      <c r="R232" s="13"/>
      <c r="S232" s="17">
        <v>1</v>
      </c>
      <c r="T232">
        <v>0</v>
      </c>
      <c r="V232" s="73">
        <f>(T232^2)*(1-COS(RADIANS(O232+45)))+(COS(RADIANS(O232+45)))</f>
        <v>-0.161603821103361</v>
      </c>
      <c r="W232" s="73">
        <f>(T232*T233)*(1-COS(RADIANS(O232+45)))-T234*(SIN(RADIANS(O232+45)))</f>
        <v>0.98685571640680736</v>
      </c>
      <c r="X232" s="73">
        <f>(T232*T234)*(1-COS(RADIANS(O232+45)))+T233*(SIN(RADIANS(O232+45)))</f>
        <v>0</v>
      </c>
      <c r="Y232" s="10"/>
      <c r="Z232">
        <f t="array" ref="Z232:Z234">MMULT(V232:X234,S232:S234)</f>
        <v>-0.161603821103361</v>
      </c>
      <c r="AA232" s="23">
        <f>COS(RADIANS('[1]Biaxial Input'!$F$21))</f>
        <v>-0.9975640502598242</v>
      </c>
      <c r="AC232" s="30">
        <f>(AA232^2)*(1-COS(RADIANS(N232)))+(COS(RADIANS(N232)))</f>
        <v>0.99886158030145311</v>
      </c>
      <c r="AD232" s="30">
        <f>(AA232*AA233)*(1-COS(RADIANS(N232)))-AA234*(SIN(RADIANS(N232)))</f>
        <v>-1.6280160168985456E-2</v>
      </c>
      <c r="AE232" s="30">
        <f>(AA232*AA234)*(1-COS(RADIANS(N232)))+AA233*(SIN(RADIANS(N232)))</f>
        <v>4.4838597018148282E-2</v>
      </c>
      <c r="AG232">
        <f t="array" ref="AG232:AG234">MMULT(AC232:AE234,Z232:Z234)</f>
        <v>-0.14535367900327475</v>
      </c>
      <c r="AI232" s="28">
        <f>(T232^2)*(1-COS(RADIANS(M232)))+(COS(RADIANS(M232)))</f>
        <v>0.17364817766693041</v>
      </c>
      <c r="AJ232" s="28">
        <f>(T232*T233)*(1-COS(RADIANS(M232)))-T234*(SIN(RADIANS(M232)))</f>
        <v>-0.98480775301220802</v>
      </c>
      <c r="AK232" s="28">
        <f>(T232*T234)*(1-COS(RADIANS(M232)))+T233*(SIN(RADIANS(M232)))</f>
        <v>0</v>
      </c>
      <c r="AM232" s="61">
        <f t="array" ref="AM232:AM234">MMULT(AI232:AK234,AW232:AW234)</f>
        <v>-0.30954570802862502</v>
      </c>
      <c r="AN232" s="13"/>
      <c r="AO232" s="17">
        <v>1</v>
      </c>
      <c r="AP232">
        <v>0</v>
      </c>
      <c r="AR232" s="73">
        <f>(T232^2)*(1-COS(RADIANS(O232-45)))+(COS(RADIANS(O232-45)))</f>
        <v>-0.98685571640680725</v>
      </c>
      <c r="AS232" s="73">
        <f>(T232*T233)*(1-COS(RADIANS(O232-45)))-T234*(SIN(RADIANS(O232-45)))</f>
        <v>-0.16160382110336138</v>
      </c>
      <c r="AT232" s="73">
        <f>(T232*T234)*(1-COS(RADIANS(O232-45)))+T233*(SIN(RADIANS(O232-45)))</f>
        <v>0</v>
      </c>
      <c r="AU232" s="10"/>
      <c r="AV232">
        <f t="array" ref="AV232:AV234">MMULT(AR232:AT234,S232:S234)</f>
        <v>-0.98685571640680725</v>
      </c>
      <c r="AW232" s="1">
        <f t="array" ref="AW232:AW234">MMULT(AC232:AE234,AV232:AV234)</f>
        <v>-0.98836319651110893</v>
      </c>
      <c r="BV232" s="1"/>
      <c r="BY232" t="s">
        <v>10</v>
      </c>
      <c r="BZ232" s="5">
        <f t="shared" si="360"/>
        <v>-9.8670839279614439E-2</v>
      </c>
      <c r="CA232" s="6">
        <f t="shared" si="360"/>
        <v>-0.32743703463395935</v>
      </c>
      <c r="CB232" s="7">
        <f>CY231</f>
        <v>0.50215762044690437</v>
      </c>
      <c r="CC232" s="8">
        <f>DU231</f>
        <v>0.27717801601907088</v>
      </c>
      <c r="CE232" s="10"/>
      <c r="CG232" s="10" t="s">
        <v>160</v>
      </c>
      <c r="CH232" s="10">
        <f>-CH229*((EY229-CW229)/(CH231-CE230))</f>
        <v>249.89756133691751</v>
      </c>
      <c r="CI232" s="67"/>
      <c r="CJ232" s="10" t="s">
        <v>10</v>
      </c>
      <c r="CK232" s="5">
        <f t="shared" si="361"/>
        <v>-9.8670839279614439E-2</v>
      </c>
      <c r="CL232" s="6">
        <f t="shared" si="361"/>
        <v>-0.32743703463395935</v>
      </c>
      <c r="CM232" s="7">
        <f>FA231</f>
        <v>0.4972437160180106</v>
      </c>
      <c r="CN232" s="8">
        <f>FW231</f>
        <v>0.28589965935230793</v>
      </c>
      <c r="CW232" s="28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EE232" s="1"/>
      <c r="EI232" s="64">
        <f>(DEGREES(ACOS((EH229*EK229+EH230*EK230+EH231*EK231)/((SQRT(EH229^2+EH230^2+EH231^2))*(SQRT(EK229^2+EK230^2+EK231^2))))))</f>
        <v>76.219071506739255</v>
      </c>
      <c r="ER232">
        <f t="shared" si="362"/>
        <v>0.3492962422733713</v>
      </c>
      <c r="ES232">
        <f t="shared" si="362"/>
        <v>-0.34518112468713447</v>
      </c>
      <c r="ET232" t="e">
        <f>#REF!</f>
        <v>#REF!</v>
      </c>
      <c r="EU232" t="e">
        <f>#REF!</f>
        <v>#REF!</v>
      </c>
      <c r="EY232" s="28"/>
      <c r="EZ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GG232" s="1"/>
      <c r="GK232" s="64" t="e">
        <f>(DEGREES(ACOS((GJ229*GM229+GJ230*GM230+GJ231*GM231)/((SQRT(GJ229^2+GJ230^2+GJ231^2))*(SQRT(GM229^2+GM230^2+GM231^2))))))</f>
        <v>#VALUE!</v>
      </c>
    </row>
    <row r="233" spans="1:197" x14ac:dyDescent="0.2">
      <c r="D233" t="s">
        <v>8</v>
      </c>
      <c r="E233" s="5">
        <f t="shared" ref="E233:F235" si="363">E228</f>
        <v>0.99385745308804063</v>
      </c>
      <c r="F233" s="6">
        <f t="shared" si="363"/>
        <v>-0.75159383056268236</v>
      </c>
      <c r="G233" s="7">
        <f>Q232</f>
        <v>0.7177653940960772</v>
      </c>
      <c r="H233" s="8">
        <f>AM232</f>
        <v>-0.30954570802862502</v>
      </c>
      <c r="J233" s="9">
        <f>((SUMPRODUCT(G233:G235,E233:E235))*(SUMPRODUCT(G233:(G235),F233:F235)))-((SUMPRODUCT(H233:H235,E233:E235))*(SUMPRODUCT(H233:H235,F233:F235)))</f>
        <v>-0.16966141685892788</v>
      </c>
      <c r="Q233" s="61">
        <v>-0.27415739859340627</v>
      </c>
      <c r="S233" s="17">
        <v>0</v>
      </c>
      <c r="T233">
        <v>0</v>
      </c>
      <c r="V233" s="73">
        <f>(T232*T233)*(1-COS(RADIANS(O232+45)))+T234*(SIN(RADIANS(O232+45)))</f>
        <v>-0.98685571640680736</v>
      </c>
      <c r="W233" s="73">
        <f>(T233^2)*(1-COS(RADIANS(O232+45)))+(COS(RADIANS(O232+45)))</f>
        <v>-0.161603821103361</v>
      </c>
      <c r="X233" s="73">
        <f>(T233*T234)*(1-COS(RADIANS(O232+45)))-T232*(SIN(RADIANS(O232+45)))</f>
        <v>0</v>
      </c>
      <c r="Y233" s="10"/>
      <c r="Z233">
        <v>-0.98685571640680736</v>
      </c>
      <c r="AA233" s="23">
        <f>SIN(RADIANS('[1]Biaxial Input'!$F$21))*(COS(RADIANS(0)))</f>
        <v>6.9756473744125524E-2</v>
      </c>
      <c r="AC233" s="30">
        <f>(AA232*AA233)*(1-COS(RADIANS(N232)))+AA234*(SIN(RADIANS(N232)))</f>
        <v>-1.6280160168985456E-2</v>
      </c>
      <c r="AD233" s="30">
        <f>(AA233^2)*(1-COS(RADIANS(N232)))+(COS(RADIANS(N232)))</f>
        <v>0.7671828628175249</v>
      </c>
      <c r="AE233" s="30">
        <f>(AA233*AA234)*(1-COS(RADIANS(N232)))-AA232*(SIN(RADIANS(N232)))</f>
        <v>0.64122181137573508</v>
      </c>
      <c r="AG233">
        <v>-0.75446785760933111</v>
      </c>
      <c r="AI233" s="28">
        <f>(T232*T233)*(1-COS(RADIANS(M232)))+T234*(SIN(RADIANS(M232)))</f>
        <v>0.98480775301220802</v>
      </c>
      <c r="AJ233" s="28">
        <f>(T233^2)*(1-COS(RADIANS(M232)))+(COS(RADIANS(M232)))</f>
        <v>0.17364817766693041</v>
      </c>
      <c r="AK233" s="28">
        <f>(T233*T234)*(1-COS(RADIANS(M232)))-T232*(SIN(RADIANS(M232)))</f>
        <v>0</v>
      </c>
      <c r="AM233" s="61">
        <v>-0.94902903185788856</v>
      </c>
      <c r="AO233" s="17">
        <v>0</v>
      </c>
      <c r="AP233">
        <v>0</v>
      </c>
      <c r="AR233" s="73">
        <f>(T232*T233)*(1-COS(RADIANS(O232-45)))+T234*(SIN(RADIANS(O232-45)))</f>
        <v>0.16160382110336138</v>
      </c>
      <c r="AS233" s="73">
        <f>(T233^2)*(1-COS(RADIANS(O232-45)))+(COS(RADIANS(O232-45)))</f>
        <v>-0.98685571640680725</v>
      </c>
      <c r="AT233" s="73">
        <f>(T233*T234)*(1-COS(RADIANS(O232-45)))-T232*(SIN(RADIANS(O232-45)))</f>
        <v>0</v>
      </c>
      <c r="AU233" s="10"/>
      <c r="AV233">
        <v>0.16160382110336138</v>
      </c>
      <c r="AW233" s="1">
        <v>0.14004585124310964</v>
      </c>
      <c r="BV233" s="1"/>
      <c r="CE233" s="10"/>
      <c r="CS233" s="15"/>
      <c r="CW233" s="28"/>
      <c r="CY233" s="82" t="s">
        <v>148</v>
      </c>
      <c r="CZ233" s="13"/>
      <c r="DB233" s="10"/>
      <c r="DC233" s="10"/>
      <c r="DD233" s="10"/>
      <c r="DE233" s="10"/>
      <c r="DF233" s="10"/>
      <c r="DG233" s="10"/>
      <c r="DH233" s="80"/>
      <c r="DI233" s="23" t="s">
        <v>149</v>
      </c>
      <c r="DM233" s="1"/>
      <c r="DO233" s="80"/>
      <c r="DS233" s="13"/>
      <c r="DT233" s="81"/>
      <c r="DU233" s="82" t="s">
        <v>150</v>
      </c>
      <c r="DW233" s="13"/>
      <c r="DX233" s="13"/>
      <c r="EA233" s="1"/>
      <c r="EE233" s="1"/>
      <c r="ER233">
        <f t="shared" si="362"/>
        <v>-9.8670839279614439E-2</v>
      </c>
      <c r="ES233">
        <f t="shared" si="362"/>
        <v>-0.32743703463395935</v>
      </c>
      <c r="ET233" t="e">
        <f>#REF!</f>
        <v>#REF!</v>
      </c>
      <c r="EU233" t="e">
        <f>#REF!</f>
        <v>#REF!</v>
      </c>
      <c r="EY233" s="28"/>
      <c r="EZ233" s="10"/>
      <c r="FA233" s="82" t="s">
        <v>148</v>
      </c>
      <c r="FB233" s="13"/>
      <c r="FD233" s="10"/>
      <c r="FE233" s="10"/>
      <c r="FF233" s="10"/>
      <c r="FG233" s="10"/>
      <c r="FH233" s="10"/>
      <c r="FI233" s="10"/>
      <c r="FJ233" s="80"/>
      <c r="FK233" s="23" t="s">
        <v>149</v>
      </c>
      <c r="FO233" s="1"/>
      <c r="FQ233" s="80"/>
      <c r="FU233" s="13"/>
      <c r="FV233" s="81"/>
      <c r="FW233" s="82" t="s">
        <v>150</v>
      </c>
      <c r="FY233" s="13"/>
      <c r="FZ233" s="13"/>
      <c r="GC233" s="1"/>
      <c r="GG233" s="1"/>
      <c r="GK233" s="13"/>
    </row>
    <row r="234" spans="1:197" x14ac:dyDescent="0.2">
      <c r="D234" t="s">
        <v>9</v>
      </c>
      <c r="E234" s="5">
        <f t="shared" si="363"/>
        <v>3.5471030488026426E-4</v>
      </c>
      <c r="F234" s="6">
        <f t="shared" si="363"/>
        <v>-0.6028218963908557</v>
      </c>
      <c r="G234" s="7">
        <f t="shared" ref="G234:G235" si="364">Q233</f>
        <v>-0.27415739859340627</v>
      </c>
      <c r="H234" s="8">
        <f t="shared" ref="H234:H235" si="365">AM233</f>
        <v>-0.94902903185788856</v>
      </c>
      <c r="J234" s="10"/>
      <c r="Q234" s="61">
        <v>0.64003949865191823</v>
      </c>
      <c r="S234" s="17">
        <v>0</v>
      </c>
      <c r="T234">
        <v>1</v>
      </c>
      <c r="V234" s="73">
        <f>(T232*T234)*(1-COS(RADIANS(O232+45)))-T233*(SIN(RADIANS(O232+45)))</f>
        <v>0</v>
      </c>
      <c r="W234" s="73">
        <f>(T233*T234)*(1-COS(RADIANS(O232+45)))+T232*(SIN(RADIANS(O232+45)))</f>
        <v>0</v>
      </c>
      <c r="X234" s="73">
        <f>(T234^2)*(1-COS(RADIANS(O232+45)))+(COS(RADIANS(O232+45)))</f>
        <v>1</v>
      </c>
      <c r="Y234" s="10"/>
      <c r="Z234">
        <v>0</v>
      </c>
      <c r="AA234" s="23">
        <f>SIN(RADIANS('[1]Biaxial Input'!$F$21))*SIN(RADIANS(0))</f>
        <v>0</v>
      </c>
      <c r="AC234" s="30">
        <f>(AA232*AA234)*(1-COS(RADIANS(N232)))-AA233*(SIN(RADIANS(N232)))</f>
        <v>-4.4838597018148282E-2</v>
      </c>
      <c r="AD234" s="30">
        <f>(AA233*AA234)*(1-COS(RADIANS(N232)))+AA232*(SIN(RADIANS(N232)))</f>
        <v>-0.64122181137573508</v>
      </c>
      <c r="AE234" s="30">
        <f>(AA234^2)*(1-COS(RADIANS(N232)))+(COS(RADIANS(N232)))</f>
        <v>0.76604444311897801</v>
      </c>
      <c r="AG234">
        <v>0.64003949865191823</v>
      </c>
      <c r="AI234" s="28">
        <f>(T232*T234)*(1-COS(RADIANS(M232)))-T233*(SIN(RADIANS(M232)))</f>
        <v>0</v>
      </c>
      <c r="AJ234" s="28">
        <f>(T233*T234)*(1-COS(RADIANS(M232)))+T232*(SIN(RADIANS(M232)))</f>
        <v>0</v>
      </c>
      <c r="AK234" s="28">
        <f>(T234^2)*(1-COS(RADIANS(M232)))+(COS(RADIANS(M232)))</f>
        <v>1</v>
      </c>
      <c r="AM234" s="61">
        <v>-5.9374669110116775E-2</v>
      </c>
      <c r="AO234" s="17">
        <v>0</v>
      </c>
      <c r="AP234">
        <v>1</v>
      </c>
      <c r="AR234" s="73">
        <f>(T232*T232)*(1-COS(RADIANS(O232-45)))-T232*(SIN(RADIANS(O232-45)))</f>
        <v>0</v>
      </c>
      <c r="AS234" s="73">
        <f>(T233*T234)*(1-COS(RADIANS(O232-45)))+T232*(SIN(RADIANS(O232-45)))</f>
        <v>0</v>
      </c>
      <c r="AT234" s="73">
        <f>(T234^2)*(1-COS(RADIANS(O232-45)))+(COS(RADIANS(O232-45)))</f>
        <v>1</v>
      </c>
      <c r="AU234" s="10"/>
      <c r="AV234">
        <v>0</v>
      </c>
      <c r="AW234" s="1">
        <v>-5.9374669110116775E-2</v>
      </c>
      <c r="BZ234" s="5" t="s">
        <v>4</v>
      </c>
      <c r="CA234" s="6" t="s">
        <v>5</v>
      </c>
      <c r="CB234" s="7" t="s">
        <v>6</v>
      </c>
      <c r="CC234" s="8" t="s">
        <v>1</v>
      </c>
      <c r="CD234">
        <v>9</v>
      </c>
      <c r="CE234" s="9" t="s">
        <v>7</v>
      </c>
      <c r="CG234" s="90" t="s">
        <v>157</v>
      </c>
      <c r="CH234" s="61">
        <f>CE235-((CH236-CE235)/(EY234-CW234))*CW234</f>
        <v>5.8265583145557578</v>
      </c>
      <c r="CI234" s="10"/>
      <c r="CK234" s="5" t="s">
        <v>4</v>
      </c>
      <c r="CL234" s="6" t="s">
        <v>5</v>
      </c>
      <c r="CM234" s="7" t="s">
        <v>6</v>
      </c>
      <c r="CN234" s="8" t="s">
        <v>1</v>
      </c>
      <c r="CO234" s="10"/>
      <c r="CP234">
        <f t="shared" ref="CP234:CQ236" si="366">BZ235</f>
        <v>0.93180266183863136</v>
      </c>
      <c r="CQ234">
        <f t="shared" si="366"/>
        <v>-0.87956522186239505</v>
      </c>
      <c r="CR234">
        <f>CI238</f>
        <v>0</v>
      </c>
      <c r="CS234">
        <f>CL238</f>
        <v>0</v>
      </c>
      <c r="CU234" s="17">
        <f>CU138</f>
        <v>80</v>
      </c>
      <c r="CV234" s="17">
        <f>CV138</f>
        <v>40</v>
      </c>
      <c r="CW234" s="31">
        <f>CH141</f>
        <v>215.69152860290166</v>
      </c>
      <c r="CY234" s="61">
        <f t="array" ref="CY234:CY236">MMULT(DQ234:DS236,DO234:DO236)</f>
        <v>0.71771961875038581</v>
      </c>
      <c r="CZ234" s="13"/>
      <c r="DA234" s="17">
        <v>1</v>
      </c>
      <c r="DB234">
        <v>0</v>
      </c>
      <c r="DD234" s="73">
        <f>(DB234^2)*(1-COS(RADIANS(CW234+45)))+(COS(RADIANS(CW234+45)))</f>
        <v>-0.16174972967614562</v>
      </c>
      <c r="DE234" s="73">
        <f>(DB234*DB235)*(1-COS(RADIANS(CW234+45)))-DB236*(SIN(RADIANS(CW234+45)))</f>
        <v>0.98683181188574065</v>
      </c>
      <c r="DF234" s="73">
        <f>(DB234*DB236)*(1-COS(RADIANS(CW234+45)))+DB235*(SIN(RADIANS(CW234+45)))</f>
        <v>0</v>
      </c>
      <c r="DG234" s="10"/>
      <c r="DH234">
        <f t="array" ref="DH234:DH236">MMULT(DD234:DF236,DA234:DA236)</f>
        <v>-0.16174972967614562</v>
      </c>
      <c r="DI234" s="23">
        <f>COS(RADIANS('[1]Biaxial Input'!$F$21))</f>
        <v>-0.9975640502598242</v>
      </c>
      <c r="DK234" s="30">
        <f>(DI234^2)*(1-COS(RADIANS(CV234)))+(COS(RADIANS(CV234)))</f>
        <v>0.99886158030145311</v>
      </c>
      <c r="DL234" s="30">
        <f>(DI234*DI235)*(1-COS(RADIANS(CV234)))-DI236*(SIN(RADIANS(CV234)))</f>
        <v>-1.6280160168985456E-2</v>
      </c>
      <c r="DM234" s="30">
        <f>(DI234*DI236)*(1-COS(RADIANS(CV234)))+DI235*(SIN(RADIANS(CV234)))</f>
        <v>4.4838597018148282E-2</v>
      </c>
      <c r="DO234">
        <f t="array" ref="DO234:DO236">MMULT(DK234:DM236,DH234:DH236)</f>
        <v>-0.14549981064029768</v>
      </c>
      <c r="DQ234" s="28">
        <f>(DB234^2)*(1-COS(RADIANS(CU234)))+(COS(RADIANS(CU234)))</f>
        <v>0.17364817766693041</v>
      </c>
      <c r="DR234" s="28">
        <f>(DB234*DB235)*(1-COS(RADIANS(CU234)))-DB236*(SIN(RADIANS(CU234)))</f>
        <v>-0.98480775301220802</v>
      </c>
      <c r="DS234" s="28">
        <f>(DB234*DB236)*(1-COS(RADIANS(CU234)))+DB235*(SIN(RADIANS(CU234)))</f>
        <v>0</v>
      </c>
      <c r="DU234" s="61">
        <f t="array" ref="DU234:DU236">MMULT(DQ234:DS236,EE234:EE236)</f>
        <v>-0.30965182896543786</v>
      </c>
      <c r="DV234" s="13"/>
      <c r="DW234" s="17">
        <v>1</v>
      </c>
      <c r="DX234">
        <v>0</v>
      </c>
      <c r="DZ234" s="73">
        <f>(DB234^2)*(1-COS(RADIANS(CW234-45)))+(COS(RADIANS(CW234-45)))</f>
        <v>-0.98683181188574054</v>
      </c>
      <c r="EA234" s="73">
        <f>(DB234*DB235)*(1-COS(RADIANS(CW234-45)))-DB236*(SIN(RADIANS(CW234-45)))</f>
        <v>-0.16174972967614598</v>
      </c>
      <c r="EB234" s="73">
        <f>(DB234*DB236)*(1-COS(RADIANS(CW234-45)))+DB235*(SIN(RADIANS(CW234-45)))</f>
        <v>0</v>
      </c>
      <c r="EC234" s="10"/>
      <c r="ED234">
        <f t="array" ref="ED234:ED236">MMULT(DZ234:EB236,DA234:DA236)</f>
        <v>-0.98683181188574054</v>
      </c>
      <c r="EE234" s="1">
        <f t="array" ref="EE234:EE236">MMULT(DK234:DM236,ED234:ED236)</f>
        <v>-0.98834169461835486</v>
      </c>
      <c r="EG234">
        <f>CY234+DU234</f>
        <v>0.40806778978494795</v>
      </c>
      <c r="EH234">
        <f>EG234/(SQRT(EG234^2+EG235^2+EG236^2))</f>
        <v>0.28854750134074336</v>
      </c>
      <c r="EJ234">
        <f>Q234+AM234</f>
        <v>0.58066482954180143</v>
      </c>
      <c r="EK234">
        <f>EJ234/(SQRT(EJ234^2+EJ235^2+EJ236^2))</f>
        <v>1</v>
      </c>
      <c r="EM234" s="23">
        <f>CY235*DU236-CY236*DU235</f>
        <v>0.62369407058201221</v>
      </c>
      <c r="EO234" s="15">
        <v>9</v>
      </c>
      <c r="EP234" s="9" t="s">
        <v>7</v>
      </c>
      <c r="EW234" s="17">
        <f>CU234</f>
        <v>80</v>
      </c>
      <c r="EX234" s="17">
        <f>CV234</f>
        <v>40</v>
      </c>
      <c r="EY234" s="31">
        <f>1+CW234</f>
        <v>216.69152860290166</v>
      </c>
      <c r="EZ234" s="10"/>
      <c r="FA234" s="61">
        <f t="array" ref="FA234:FA236">MMULT(FS234:FU236,FQ234:FQ236)</f>
        <v>0.72301447614925007</v>
      </c>
      <c r="FB234" s="13">
        <f>BW235</f>
        <v>0</v>
      </c>
      <c r="FC234" s="17">
        <v>1</v>
      </c>
      <c r="FD234">
        <v>0</v>
      </c>
      <c r="FF234" s="73">
        <f>(FD234^2)*(1-COS(RADIANS(EY234+45)))+(COS(RADIANS(EY234+45)))</f>
        <v>-0.14450250454259286</v>
      </c>
      <c r="FG234" s="73">
        <f>(FD234*FD235)*(1-COS(RADIANS(EY234+45)))-FD236*(SIN(RADIANS(EY234+45)))</f>
        <v>0.98950443464439208</v>
      </c>
      <c r="FH234" s="73">
        <f>(FD234*FD236)*(1-COS(RADIANS(EY234+45)))+FD235*(SIN(RADIANS(EY234+45)))</f>
        <v>0</v>
      </c>
      <c r="FI234" s="10"/>
      <c r="FJ234">
        <f t="array" ref="FJ234:FJ236">MMULT(FF234:FH236,FC234:FC236)</f>
        <v>-0.14450250454259286</v>
      </c>
      <c r="FK234" s="23">
        <f>COS(RADIANS(176))</f>
        <v>-0.9975640502598242</v>
      </c>
      <c r="FM234" s="30">
        <f>(FK234^2)*(1-COS(RADIANS(EX234)))+(COS(RADIANS(EX234)))</f>
        <v>0.99886158030145311</v>
      </c>
      <c r="FN234" s="30">
        <f>(FK234*FK235)*(1-COS(RADIANS(EX234)))-FK236*(SIN(RADIANS(EX234)))</f>
        <v>-1.6280160168985456E-2</v>
      </c>
      <c r="FO234" s="30">
        <f>(FK234*FK236)*(1-COS(RADIANS(EX234)))+FK235*(SIN(RADIANS(EX234)))</f>
        <v>4.4838597018148282E-2</v>
      </c>
      <c r="FQ234">
        <f t="array" ref="FQ234:FQ236">MMULT(FM234:FO236,FJ234:FJ236)</f>
        <v>-0.12822870936100011</v>
      </c>
      <c r="FS234" s="28">
        <f>(FD234^2)*(1-COS(RADIANS(EW234)))+(COS(RADIANS(EW234)))</f>
        <v>0.17364817766693041</v>
      </c>
      <c r="FT234" s="28">
        <f>(FD234*FD235)*(1-COS(RADIANS(EW234)))-FD236*(SIN(RADIANS(EW234)))</f>
        <v>-0.98480775301220802</v>
      </c>
      <c r="FU234" s="28">
        <f>(FD234*FD236)*(1-COS(RADIANS(EW234)))+FD235*(SIN(RADIANS(EW234)))</f>
        <v>0</v>
      </c>
      <c r="FW234" s="61">
        <f t="array" ref="FW234:FW236">MMULT(FS234:FU236,GG234:GG236)</f>
        <v>-0.29707873299761001</v>
      </c>
      <c r="FX234" s="13">
        <f>BX235</f>
        <v>0</v>
      </c>
      <c r="FY234" s="17">
        <v>1</v>
      </c>
      <c r="FZ234">
        <v>0</v>
      </c>
      <c r="GB234" s="73">
        <f>(FD234^2)*(1-COS(RADIANS(EY234-45)))+(COS(RADIANS(EY234-45)))</f>
        <v>-0.98950443464439208</v>
      </c>
      <c r="GC234" s="73">
        <f>(FD234*FD235)*(1-COS(RADIANS(EY234-45)))-FD236*(SIN(RADIANS(EY234-45)))</f>
        <v>-0.14450250454259281</v>
      </c>
      <c r="GD234" s="73">
        <f>(FD234*FD236)*(1-COS(RADIANS(EY234-45)))+FD235*(SIN(RADIANS(EY234-45)))</f>
        <v>0</v>
      </c>
      <c r="GE234" s="10"/>
      <c r="GF234">
        <f t="array" ref="GF234:GF236">MMULT(GB234:GD236,FC234:FC236)</f>
        <v>-0.98950443464439208</v>
      </c>
      <c r="GG234" s="1">
        <f t="array" ref="GG234:GG236">MMULT(FM234:FO236,GF234:GF236)</f>
        <v>-0.99073048722296631</v>
      </c>
      <c r="GI234">
        <f>FA234+FW234</f>
        <v>0.42593574315164007</v>
      </c>
      <c r="GJ234">
        <f>GI234/(SQRT(GI234^2+GI235^2+GI236^2))</f>
        <v>0.30118205233225631</v>
      </c>
      <c r="GL234" t="e">
        <f>CH235+DC234</f>
        <v>#VALUE!</v>
      </c>
      <c r="GM234" t="e">
        <f>GL234/(SQRT(GL234^2+GL235^2+GL236^2))</f>
        <v>#VALUE!</v>
      </c>
      <c r="GO234" s="27">
        <f>FA235*FW236-FA236*FW235</f>
        <v>0.62369407058201221</v>
      </c>
    </row>
    <row r="235" spans="1:197" x14ac:dyDescent="0.2">
      <c r="D235" t="s">
        <v>10</v>
      </c>
      <c r="E235" s="5">
        <f t="shared" si="363"/>
        <v>0.11066723599129373</v>
      </c>
      <c r="F235" s="6">
        <f t="shared" si="363"/>
        <v>-0.26779185030886593</v>
      </c>
      <c r="G235" s="7">
        <f t="shared" si="364"/>
        <v>0.64003949865191823</v>
      </c>
      <c r="H235" s="8">
        <f t="shared" si="365"/>
        <v>-5.9374669110116775E-2</v>
      </c>
      <c r="J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W235" s="1"/>
      <c r="BY235" t="s">
        <v>8</v>
      </c>
      <c r="BZ235" s="5">
        <f t="shared" ref="BZ235:CA237" si="367">BZ230</f>
        <v>0.93180266183863136</v>
      </c>
      <c r="CA235" s="6">
        <f t="shared" si="367"/>
        <v>-0.87956522186239505</v>
      </c>
      <c r="CB235" s="7">
        <f>CY234</f>
        <v>0.71771961875038581</v>
      </c>
      <c r="CC235" s="8">
        <f>DU234</f>
        <v>-0.30965182896543786</v>
      </c>
      <c r="CE235" s="9">
        <f>((SUMPRODUCT(CB235:CB237,BZ235:BZ237))*(SUMPRODUCT(CB235:(CB237),CA235:CA237)))-((SUMPRODUCT(CC235:CC237,BZ235:BZ237))*(SUMPRODUCT(CC235:CC237,CA235:CA237)))</f>
        <v>-3.8266723123570046E-11</v>
      </c>
      <c r="CG235">
        <v>1</v>
      </c>
      <c r="CH235" t="s">
        <v>161</v>
      </c>
      <c r="CI235" s="67"/>
      <c r="CJ235" s="1" t="s">
        <v>8</v>
      </c>
      <c r="CK235" s="5">
        <f t="shared" ref="CK235:CL237" si="368">BZ235</f>
        <v>0.93180266183863136</v>
      </c>
      <c r="CL235" s="6">
        <f t="shared" si="368"/>
        <v>-0.87956522186239505</v>
      </c>
      <c r="CM235" s="7">
        <f>FA234</f>
        <v>0.72301447614925007</v>
      </c>
      <c r="CN235" s="8">
        <f>FW234</f>
        <v>-0.29707873299761001</v>
      </c>
      <c r="CO235" s="10"/>
      <c r="CP235">
        <f t="shared" si="366"/>
        <v>0.3492962422733713</v>
      </c>
      <c r="CQ235">
        <f t="shared" si="366"/>
        <v>-0.34518112468713447</v>
      </c>
      <c r="CR235">
        <f>CJ238</f>
        <v>0</v>
      </c>
      <c r="CS235">
        <f>CM238</f>
        <v>0</v>
      </c>
      <c r="CW235" s="28"/>
      <c r="CY235" s="61">
        <v>-0.27429771311798112</v>
      </c>
      <c r="DA235" s="17">
        <v>0</v>
      </c>
      <c r="DB235">
        <v>0</v>
      </c>
      <c r="DD235" s="73">
        <f>(DB234*DB235)*(1-COS(RADIANS(CW234+45)))+DB236*(SIN(RADIANS(CW234+45)))</f>
        <v>-0.98683181188574065</v>
      </c>
      <c r="DE235" s="73">
        <f>(DB235^2)*(1-COS(RADIANS(CW234+45)))+(COS(RADIANS(CW234+45)))</f>
        <v>-0.16174972967614562</v>
      </c>
      <c r="DF235" s="73">
        <f>(DB235*DB236)*(1-COS(RADIANS(CW234+45)))-DB234*(SIN(RADIANS(CW234+45)))</f>
        <v>0</v>
      </c>
      <c r="DG235" s="10"/>
      <c r="DH235">
        <v>-0.98683181188574065</v>
      </c>
      <c r="DI235" s="23">
        <f>SIN(RADIANS('[1]Biaxial Input'!$F$21))*(COS(RADIANS(0)))</f>
        <v>6.9756473744125524E-2</v>
      </c>
      <c r="DK235" s="30">
        <f>(DI234*DI235)*(1-COS(RADIANS(CV234)))+DI236*(SIN(RADIANS(CV234)))</f>
        <v>-1.6280160168985456E-2</v>
      </c>
      <c r="DL235" s="30">
        <f>(DI235^2)*(1-COS(RADIANS(CV234)))+(COS(RADIANS(CV234)))</f>
        <v>0.7671828628175249</v>
      </c>
      <c r="DM235" s="30">
        <f>(DI235*DI236)*(1-COS(RADIANS(CV234)))-DI234*(SIN(RADIANS(CV234)))</f>
        <v>0.64122181137573508</v>
      </c>
      <c r="DO235">
        <v>-0.75444714305548999</v>
      </c>
      <c r="DQ235" s="28">
        <f>(DB234*DB235)*(1-COS(RADIANS(CU234)))+DB236*(SIN(RADIANS(CU234)))</f>
        <v>0.98480775301220802</v>
      </c>
      <c r="DR235" s="28">
        <f>(DB235^2)*(1-COS(RADIANS(CU234)))+(COS(RADIANS(CU234)))</f>
        <v>0.17364817766693041</v>
      </c>
      <c r="DS235" s="28">
        <f>(DB235*DB236)*(1-COS(RADIANS(CU234)))-DB234*(SIN(RADIANS(CU234)))</f>
        <v>0</v>
      </c>
      <c r="DU235" s="61">
        <v>-0.94898848627940202</v>
      </c>
      <c r="DW235" s="17">
        <v>0</v>
      </c>
      <c r="DX235">
        <v>0</v>
      </c>
      <c r="DZ235" s="73">
        <f>(DB234*DB235)*(1-COS(RADIANS(CW234-45)))+DB236*(SIN(RADIANS(CW234-45)))</f>
        <v>0.16174972967614598</v>
      </c>
      <c r="EA235" s="73">
        <f>(DB235^2)*(1-COS(RADIANS(CW234-45)))+(COS(RADIANS(CW234-45)))</f>
        <v>-0.98683181188574054</v>
      </c>
      <c r="EB235" s="73">
        <f>(DB235*DB236)*(1-COS(RADIANS(CW234-45)))-DB234*(SIN(RADIANS(CW234-45)))</f>
        <v>0</v>
      </c>
      <c r="EC235" s="10"/>
      <c r="ED235">
        <v>0.16174972967614598</v>
      </c>
      <c r="EE235" s="1">
        <v>0.14015740063025642</v>
      </c>
      <c r="EG235">
        <f>CY235+DU235</f>
        <v>-1.2232861993973831</v>
      </c>
      <c r="EH235">
        <f>EG235/(SQRT(EG234^2+EG235^2+EG236^2))</f>
        <v>-0.86499396692580899</v>
      </c>
      <c r="EJ235">
        <f>Q235+AM235</f>
        <v>0</v>
      </c>
      <c r="EK235">
        <f>EJ235/(SQRT(EJ234^2+EJ235^2+EJ236^2))</f>
        <v>0</v>
      </c>
      <c r="EM235" s="23">
        <f>CY236*DU234-CY234*DU236</f>
        <v>-0.15550439700334709</v>
      </c>
      <c r="EP235" s="9">
        <f>((SUMPRODUCT(CM235:CM237,BZ235:BZ237))*(SUMPRODUCT(CM235:CM237,CA235:CA237)))-((SUMPRODUCT(CN235:CN237,BZ235:BZ237))*(SUMPRODUCT(CN235:CN237,CA235:CA237)))</f>
        <v>-2.7013385090217445E-2</v>
      </c>
      <c r="EY235" s="28"/>
      <c r="EZ235" s="10"/>
      <c r="FA235" s="61">
        <v>-0.25769380348083204</v>
      </c>
      <c r="FB235" s="13">
        <f>BW236</f>
        <v>0</v>
      </c>
      <c r="FC235" s="17">
        <v>0</v>
      </c>
      <c r="FD235">
        <v>0</v>
      </c>
      <c r="FF235" s="73">
        <f>(FD234*FD235)*(1-COS(RADIANS(EY234+45)))+FD236*(SIN(RADIANS(EY234+45)))</f>
        <v>-0.98950443464439208</v>
      </c>
      <c r="FG235" s="73">
        <f>(FD235^2)*(1-COS(RADIANS(EY234+45)))+(COS(RADIANS(EY234+45)))</f>
        <v>-0.14450250454259286</v>
      </c>
      <c r="FH235" s="73">
        <f>(FD235*FD236)*(1-COS(RADIANS(EY234+45)))-FD234*(SIN(RADIANS(EY234+45)))</f>
        <v>0</v>
      </c>
      <c r="FI235" s="10"/>
      <c r="FJ235">
        <v>-0.98950443464439208</v>
      </c>
      <c r="FK235" s="23">
        <f>SIN(RADIANS(176))*(COS(RADIANS(0)))</f>
        <v>6.9756473744125524E-2</v>
      </c>
      <c r="FM235" s="30">
        <f>(FK234*FK235)*(1-COS(RADIANS(EX234)))+FK236*(SIN(RADIANS(EX234)))</f>
        <v>-1.6280160168985456E-2</v>
      </c>
      <c r="FN235" s="30">
        <f>(FK235^2)*(1-COS(RADIANS(EX234)))+(COS(RADIANS(EX234)))</f>
        <v>0.7671828628175249</v>
      </c>
      <c r="FO235" s="30">
        <f>(FK235*FK236)*(1-COS(RADIANS(EX234)))-FK234*(SIN(RADIANS(EX234)))</f>
        <v>0.64122181137573508</v>
      </c>
      <c r="FQ235">
        <v>-0.75677832102234821</v>
      </c>
      <c r="FS235" s="28">
        <f>(FD234*FD235)*(1-COS(RADIANS(EW234)))+FD236*(SIN(RADIANS(EW234)))</f>
        <v>0.98480775301220802</v>
      </c>
      <c r="FT235" s="28">
        <f>(FD235^2)*(1-COS(RADIANS(EW234)))+(COS(RADIANS(EW234)))</f>
        <v>0.17364817766693041</v>
      </c>
      <c r="FU235" s="28">
        <f>(FD235*FD236)*(1-COS(RADIANS(EW234)))-FD234*(SIN(RADIANS(EW234)))</f>
        <v>0</v>
      </c>
      <c r="FW235" s="61">
        <v>-0.95363110591056521</v>
      </c>
      <c r="FX235" s="13">
        <f>BX236</f>
        <v>0</v>
      </c>
      <c r="FY235" s="17">
        <v>0</v>
      </c>
      <c r="FZ235">
        <v>0</v>
      </c>
      <c r="GB235" s="73">
        <f>(FD234*FD235)*(1-COS(RADIANS(EY234-45)))+FD236*(SIN(RADIANS(EY234-45)))</f>
        <v>0.14450250454259281</v>
      </c>
      <c r="GC235" s="73">
        <f>(FD235^2)*(1-COS(RADIANS(EY234-45)))+(COS(RADIANS(EY234-45)))</f>
        <v>-0.98950443464439208</v>
      </c>
      <c r="GD235" s="73">
        <f>(FD235*FD236)*(1-COS(RADIANS(EY234-45)))-FD234*(SIN(RADIANS(EY234-45)))</f>
        <v>0</v>
      </c>
      <c r="GE235" s="10"/>
      <c r="GF235">
        <v>0.14450250454259281</v>
      </c>
      <c r="GG235" s="1">
        <v>0.12696913580322083</v>
      </c>
      <c r="GI235">
        <f>FA235+FW235</f>
        <v>-1.2113249093913971</v>
      </c>
      <c r="GJ235">
        <f>GI235/(SQRT(GI234^2+GI235^2+GI236^2))</f>
        <v>-0.85653605765083729</v>
      </c>
      <c r="GL235">
        <f>CH236+DC235</f>
        <v>-2.7013385090217445E-2</v>
      </c>
      <c r="GM235" t="e">
        <f>GL235/(SQRT(GL234^2+GL235^2+GL236^2))</f>
        <v>#VALUE!</v>
      </c>
      <c r="GO235" s="27">
        <f>FA236*FW234-FA234*FW236</f>
        <v>-0.15550439700334706</v>
      </c>
    </row>
    <row r="236" spans="1:197" x14ac:dyDescent="0.2">
      <c r="Q236" s="82" t="s">
        <v>148</v>
      </c>
      <c r="R236" s="13"/>
      <c r="T236" s="10"/>
      <c r="U236" s="10"/>
      <c r="V236" s="10"/>
      <c r="W236" s="10"/>
      <c r="X236" s="10"/>
      <c r="Y236" s="10"/>
      <c r="Z236" s="80"/>
      <c r="AA236" s="23" t="s">
        <v>149</v>
      </c>
      <c r="AE236" s="1"/>
      <c r="AG236" s="80"/>
      <c r="AK236" s="13"/>
      <c r="AL236" s="81"/>
      <c r="AM236" s="82" t="s">
        <v>150</v>
      </c>
      <c r="AO236" s="13"/>
      <c r="AP236" s="13"/>
      <c r="AS236" s="1"/>
      <c r="AW236" s="1"/>
      <c r="BY236" t="s">
        <v>9</v>
      </c>
      <c r="BZ236" s="5">
        <f t="shared" si="367"/>
        <v>0.3492962422733713</v>
      </c>
      <c r="CA236" s="6">
        <f t="shared" si="367"/>
        <v>-0.34518112468713447</v>
      </c>
      <c r="CB236" s="7">
        <f>CY235</f>
        <v>-0.27429771311798112</v>
      </c>
      <c r="CC236" s="8">
        <f>DU235</f>
        <v>-0.94898848627940202</v>
      </c>
      <c r="CE236" s="10"/>
      <c r="CH236">
        <f>((SUMPRODUCT(CM235:CM237,CK235:CK237))*(SUMPRODUCT(CM235:CM237,CL235:CL237)))-((SUMPRODUCT(CN235:CN237,CK235:CK237))*(SUMPRODUCT(CN235:CN237,CL235:CL237)))</f>
        <v>-2.7013385090217445E-2</v>
      </c>
      <c r="CI236" s="67"/>
      <c r="CJ236" s="10" t="s">
        <v>9</v>
      </c>
      <c r="CK236" s="5">
        <f t="shared" si="368"/>
        <v>0.3492962422733713</v>
      </c>
      <c r="CL236" s="6">
        <f t="shared" si="368"/>
        <v>-0.34518112468713447</v>
      </c>
      <c r="CM236" s="7">
        <f>FA235</f>
        <v>-0.25769380348083204</v>
      </c>
      <c r="CN236" s="8">
        <f>FW235</f>
        <v>-0.95363110591056521</v>
      </c>
      <c r="CP236">
        <f t="shared" si="366"/>
        <v>-9.8670839279614439E-2</v>
      </c>
      <c r="CQ236">
        <f t="shared" si="366"/>
        <v>-0.32743703463395935</v>
      </c>
      <c r="CR236">
        <f>CK238</f>
        <v>0</v>
      </c>
      <c r="CS236">
        <f>CN238</f>
        <v>0</v>
      </c>
      <c r="CW236" s="28"/>
      <c r="CY236" s="61">
        <v>0.64003071288731639</v>
      </c>
      <c r="DA236" s="17">
        <v>0</v>
      </c>
      <c r="DB236">
        <v>1</v>
      </c>
      <c r="DD236" s="73">
        <f>(DB234*DB236)*(1-COS(RADIANS(CW234+45)))-DB235*(SIN(RADIANS(CW234+45)))</f>
        <v>0</v>
      </c>
      <c r="DE236" s="73">
        <f>(DB235*DB236)*(1-COS(RADIANS(CW234+45)))+DB234*(SIN(RADIANS(CW234+45)))</f>
        <v>0</v>
      </c>
      <c r="DF236" s="73">
        <f>(DB236^2)*(1-COS(RADIANS(CW234+45)))+(COS(RADIANS(CW234+45)))</f>
        <v>1</v>
      </c>
      <c r="DG236" s="10"/>
      <c r="DH236">
        <v>0</v>
      </c>
      <c r="DI236" s="23">
        <f>SIN(RADIANS('[1]Biaxial Input'!$F$21))*SIN(RADIANS(0))</f>
        <v>0</v>
      </c>
      <c r="DK236" s="30">
        <f>(DI234*DI236)*(1-COS(RADIANS(CV234)))-DI235*(SIN(RADIANS(CV234)))</f>
        <v>-4.4838597018148282E-2</v>
      </c>
      <c r="DL236" s="30">
        <f>(DI235*DI236)*(1-COS(RADIANS(CV234)))+DI234*(SIN(RADIANS(CV234)))</f>
        <v>-0.64122181137573508</v>
      </c>
      <c r="DM236" s="30">
        <f>(DI236^2)*(1-COS(RADIANS(CV234)))+(COS(RADIANS(CV234)))</f>
        <v>0.76604444311897801</v>
      </c>
      <c r="DO236">
        <v>0.64003071288731639</v>
      </c>
      <c r="DQ236" s="28">
        <f>(DB234*DB236)*(1-COS(RADIANS(CU234)))-DB235*(SIN(RADIANS(CU234)))</f>
        <v>0</v>
      </c>
      <c r="DR236" s="28">
        <f>(DB235*DB236)*(1-COS(RADIANS(CU234)))+DB234*(SIN(RADIANS(CU234)))</f>
        <v>0</v>
      </c>
      <c r="DS236" s="28">
        <f>(DB236^2)*(1-COS(RADIANS(CU234)))+(COS(RADIANS(CU234)))</f>
        <v>1</v>
      </c>
      <c r="DU236" s="61">
        <v>-5.9469300714639982E-2</v>
      </c>
      <c r="DW236" s="17">
        <v>0</v>
      </c>
      <c r="DX236">
        <v>1</v>
      </c>
      <c r="DZ236" s="73">
        <f>(DB234*DB234)*(1-COS(RADIANS(CW234-45)))-DB234*(SIN(RADIANS(CW234-45)))</f>
        <v>0</v>
      </c>
      <c r="EA236" s="73">
        <f>(DB235*DB236)*(1-COS(RADIANS(CW234-45)))+DB234*(SIN(RADIANS(CW234-45)))</f>
        <v>0</v>
      </c>
      <c r="EB236" s="73">
        <f>(DB236^2)*(1-COS(RADIANS(CW234-45)))+(COS(RADIANS(CW234-45)))</f>
        <v>0.99999999999999989</v>
      </c>
      <c r="EC236" s="10"/>
      <c r="ED236">
        <v>0</v>
      </c>
      <c r="EE236" s="1">
        <v>-5.9469300714639982E-2</v>
      </c>
      <c r="EG236">
        <f>CY236+DU236</f>
        <v>0.58056141217267643</v>
      </c>
      <c r="EH236">
        <f>EG236/(SQRT(EG234^2+EG235^2+EG236^2))</f>
        <v>0.41051891144253783</v>
      </c>
      <c r="EJ236">
        <f>Q236+AM236</f>
        <v>0</v>
      </c>
      <c r="EK236">
        <f>EJ236/(SQRT(EJ234^2+EJ235^2+EJ236^2))</f>
        <v>0</v>
      </c>
      <c r="EM236" s="23">
        <f>CY234*DU235-CY235*DU234</f>
        <v>-0.7660444431189779</v>
      </c>
      <c r="ER236">
        <f t="shared" ref="ER236:ES238" si="369">CK235</f>
        <v>0.93180266183863136</v>
      </c>
      <c r="ES236">
        <f t="shared" si="369"/>
        <v>-0.87956522186239505</v>
      </c>
      <c r="ET236" t="e">
        <f>#REF!</f>
        <v>#REF!</v>
      </c>
      <c r="EU236" t="e">
        <f>#REF!</f>
        <v>#REF!</v>
      </c>
      <c r="EY236" s="28"/>
      <c r="EZ236" s="10"/>
      <c r="FA236" s="61">
        <v>0.64097111551629815</v>
      </c>
      <c r="FB236" s="13">
        <f>BW237</f>
        <v>0</v>
      </c>
      <c r="FC236" s="17">
        <v>0</v>
      </c>
      <c r="FD236">
        <v>1</v>
      </c>
      <c r="FF236" s="73">
        <f>(FD234*FD236)*(1-COS(RADIANS(EY234+45)))-FD235*(SIN(RADIANS(EY234+45)))</f>
        <v>0</v>
      </c>
      <c r="FG236" s="73">
        <f>(FD235*FD236)*(1-COS(RADIANS(EY234+45)))+FD234*(SIN(RADIANS(EY234+45)))</f>
        <v>0</v>
      </c>
      <c r="FH236" s="73">
        <f>(FD236^2)*(1-COS(RADIANS(EY234+45)))+(COS(RADIANS(EY234+45)))</f>
        <v>1</v>
      </c>
      <c r="FI236" s="10"/>
      <c r="FJ236">
        <v>0</v>
      </c>
      <c r="FK236" s="23">
        <f>SIN(RADIANS(176))*SIN(RADIANS(0))</f>
        <v>0</v>
      </c>
      <c r="FM236" s="30">
        <f>(FK234*FK236)*(1-COS(RADIANS(EX234)))-FK235*(SIN(RADIANS(EX234)))</f>
        <v>-4.4838597018148282E-2</v>
      </c>
      <c r="FN236" s="30">
        <f>(FK235*FK236)*(1-COS(RADIANS(EX234)))+FK234*(SIN(RADIANS(EX234)))</f>
        <v>-0.64122181137573508</v>
      </c>
      <c r="FO236" s="30">
        <f>(FK236^2)*(1-COS(RADIANS(EX234)))+(COS(RADIANS(EX234)))</f>
        <v>0.76604444311897801</v>
      </c>
      <c r="FQ236">
        <v>0.64097111551629815</v>
      </c>
      <c r="FS236" s="28">
        <f>(FD234*FD236)*(1-COS(RADIANS(EW234)))-FD235*(SIN(RADIANS(EW234)))</f>
        <v>0</v>
      </c>
      <c r="FT236" s="28">
        <f>(FD235*FD236)*(1-COS(RADIANS(EW234)))+FD234*(SIN(RADIANS(EW234)))</f>
        <v>0</v>
      </c>
      <c r="FU236" s="28">
        <f>(FD236^2)*(1-COS(RADIANS(EW234)))+(COS(RADIANS(EW234)))</f>
        <v>1</v>
      </c>
      <c r="FW236" s="61">
        <v>-4.8290167118441203E-2</v>
      </c>
      <c r="FX236" s="13">
        <f>BX237</f>
        <v>0</v>
      </c>
      <c r="FY236" s="17">
        <v>0</v>
      </c>
      <c r="FZ236">
        <v>1</v>
      </c>
      <c r="GB236" s="73">
        <f>(FD234*FD234)*(1-COS(RADIANS(EY234-45)))-FD234*(SIN(RADIANS(EY234-45)))</f>
        <v>0</v>
      </c>
      <c r="GC236" s="73">
        <f>(FD235*FD236)*(1-COS(RADIANS(EY234-45)))+FD234*(SIN(RADIANS(EY234-45)))</f>
        <v>0</v>
      </c>
      <c r="GD236" s="73">
        <f>(FD236^2)*(1-COS(RADIANS(EY234-45)))+(COS(RADIANS(EY234-45)))</f>
        <v>1</v>
      </c>
      <c r="GE236" s="10"/>
      <c r="GF236">
        <v>0</v>
      </c>
      <c r="GG236" s="1">
        <v>-4.8290167118441203E-2</v>
      </c>
      <c r="GI236">
        <f>FA236+FW236</f>
        <v>0.5926809483978569</v>
      </c>
      <c r="GJ236">
        <f>GI236/(SQRT(GI234^2+GI235^2+GI236^2))</f>
        <v>0.41908871769219891</v>
      </c>
      <c r="GL236" t="e">
        <f>#REF!+DC236</f>
        <v>#REF!</v>
      </c>
      <c r="GM236" t="e">
        <f>GL236/(SQRT(GL234^2+GL235^2+GL236^2))</f>
        <v>#REF!</v>
      </c>
      <c r="GO236" s="27">
        <f>FA234*FW235-FA235*FW234</f>
        <v>-0.76604444311897801</v>
      </c>
    </row>
    <row r="237" spans="1:197" x14ac:dyDescent="0.2">
      <c r="E237" s="5" t="s">
        <v>4</v>
      </c>
      <c r="F237" s="6" t="s">
        <v>5</v>
      </c>
      <c r="G237" s="7" t="s">
        <v>6</v>
      </c>
      <c r="H237" s="8" t="s">
        <v>1</v>
      </c>
      <c r="I237">
        <v>10</v>
      </c>
      <c r="J237" s="9" t="s">
        <v>7</v>
      </c>
      <c r="K237">
        <v>10</v>
      </c>
      <c r="L237" s="10"/>
      <c r="M237" s="17">
        <f>A201</f>
        <v>120</v>
      </c>
      <c r="N237" s="17">
        <f>B201</f>
        <v>45</v>
      </c>
      <c r="O237" s="17">
        <f>C201</f>
        <v>167.8</v>
      </c>
      <c r="Q237" s="61">
        <f t="array" ref="Q237:Q239">MMULT(AI237:AK239,AG237:AG239)</f>
        <v>0.73172300288470526</v>
      </c>
      <c r="R237" s="13"/>
      <c r="S237" s="17">
        <v>1</v>
      </c>
      <c r="T237">
        <v>0</v>
      </c>
      <c r="V237" s="73">
        <f>(T237^2)*(1-COS(RADIANS(O237+45)))+(COS(RADIANS(O237+45)))</f>
        <v>-0.84056660349568413</v>
      </c>
      <c r="W237" s="73">
        <f>(T237*T238)*(1-COS(RADIANS(O237+45)))-T239*(SIN(RADIANS(O237+45)))</f>
        <v>0.54170821028274008</v>
      </c>
      <c r="X237" s="73">
        <f>(T237*T239)*(1-COS(RADIANS(O237+45)))+T238*(SIN(RADIANS(O237+45)))</f>
        <v>0</v>
      </c>
      <c r="Y237" s="10"/>
      <c r="Z237">
        <f t="array" ref="Z237:Z239">MMULT(V237:X239,S237:S239)</f>
        <v>-0.84056660349568413</v>
      </c>
      <c r="AA237" s="23">
        <f>COS(RADIANS('[1]Biaxial Input'!$F$21))</f>
        <v>-0.9975640502598242</v>
      </c>
      <c r="AC237" s="30">
        <f>(AA237^2)*(1-COS(RADIANS(N237)))+(COS(RADIANS(N237)))</f>
        <v>0.99857479166422358</v>
      </c>
      <c r="AD237" s="30">
        <f>(AA237*AA238)*(1-COS(RADIANS(N237)))-AA239*(SIN(RADIANS(N237)))</f>
        <v>-2.0381428756221641E-2</v>
      </c>
      <c r="AE237" s="30">
        <f>(AA237*AA239)*(1-COS(RADIANS(N237)))+AA238*(SIN(RADIANS(N237)))</f>
        <v>4.9325275616132508E-2</v>
      </c>
      <c r="AG237">
        <f t="array" ref="AG237:AG239">MMULT(AC237:AE239,Z237:Z239)</f>
        <v>-0.82832783367106888</v>
      </c>
      <c r="AI237" s="28">
        <f>(T237^2)*(1-COS(RADIANS(M237)))+(COS(RADIANS(M237)))</f>
        <v>-0.49999999999999978</v>
      </c>
      <c r="AJ237" s="28">
        <f>(T237*T238)*(1-COS(RADIANS(M237)))-T239*(SIN(RADIANS(M237)))</f>
        <v>-0.86602540378443871</v>
      </c>
      <c r="AK237" s="28">
        <f>(T237*T239)*(1-COS(RADIANS(M237)))+T238*(SIN(RADIANS(M237)))</f>
        <v>0</v>
      </c>
      <c r="AM237" s="61">
        <f t="array" ref="AM237:AM239">MMULT(AI237:AK239,AW237:AW239)</f>
        <v>-0.24630484814143411</v>
      </c>
      <c r="AN237" s="13"/>
      <c r="AO237" s="17">
        <v>1</v>
      </c>
      <c r="AP237">
        <v>0</v>
      </c>
      <c r="AR237" s="73">
        <f>(T237^2)*(1-COS(RADIANS(O237-45)))+(COS(RADIANS(O237-45)))</f>
        <v>-0.54170821028274008</v>
      </c>
      <c r="AS237" s="73">
        <f>(T237*T238)*(1-COS(RADIANS(O237-45)))-T239*(SIN(RADIANS(O237-45)))</f>
        <v>-0.84056660349568413</v>
      </c>
      <c r="AT237" s="73">
        <f>(T237*T239)*(1-COS(RADIANS(O237-45)))+T238*(SIN(RADIANS(O237-45)))</f>
        <v>0</v>
      </c>
      <c r="AU237" s="10"/>
      <c r="AV237">
        <f t="array" ref="AV237:AV239">MMULT(AR237:AT239,S237:S239)</f>
        <v>-0.54170821028274008</v>
      </c>
      <c r="AW237" s="1">
        <f t="array" ref="AW237:AW239">MMULT(AC237:AE239,AV237:AV239)</f>
        <v>-0.558068111569893</v>
      </c>
      <c r="BY237" t="s">
        <v>10</v>
      </c>
      <c r="BZ237" s="5">
        <f t="shared" si="367"/>
        <v>-9.8670839279614439E-2</v>
      </c>
      <c r="CA237" s="6">
        <f t="shared" si="367"/>
        <v>-0.32743703463395935</v>
      </c>
      <c r="CB237" s="7">
        <f>CY236</f>
        <v>0.64003071288731639</v>
      </c>
      <c r="CC237" s="8">
        <f>DU236</f>
        <v>-5.9469300714639982E-2</v>
      </c>
      <c r="CE237" s="10"/>
      <c r="CG237" s="10" t="s">
        <v>160</v>
      </c>
      <c r="CH237" s="10">
        <f>-CH234*((EY234-CW234)/(CH236-CE235))</f>
        <v>215.69152860148503</v>
      </c>
      <c r="CI237" s="67"/>
      <c r="CJ237" s="10" t="s">
        <v>10</v>
      </c>
      <c r="CK237" s="5">
        <f t="shared" si="368"/>
        <v>-9.8670839279614439E-2</v>
      </c>
      <c r="CL237" s="6">
        <f t="shared" si="368"/>
        <v>-0.32743703463395935</v>
      </c>
      <c r="CM237" s="7">
        <f>FA236</f>
        <v>0.64097111551629815</v>
      </c>
      <c r="CN237" s="8">
        <f>FW236</f>
        <v>-4.8290167118441203E-2</v>
      </c>
      <c r="CW237" s="28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EE237" s="1"/>
      <c r="EI237" s="64">
        <f>(DEGREES(ACOS((EH234*EK234+EH235*EK235+EH236*EK236)/((SQRT(EH234^2+EH235^2+EH236^2))*(SQRT(EK234^2+EK235^2+EK236^2))))))</f>
        <v>73.228982984925779</v>
      </c>
      <c r="ER237">
        <f t="shared" si="369"/>
        <v>0.3492962422733713</v>
      </c>
      <c r="ES237">
        <f t="shared" si="369"/>
        <v>-0.34518112468713447</v>
      </c>
      <c r="ET237" t="e">
        <f>#REF!</f>
        <v>#REF!</v>
      </c>
      <c r="EU237" t="e">
        <f>#REF!</f>
        <v>#REF!</v>
      </c>
      <c r="EY237" s="28"/>
      <c r="EZ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GG237" s="1"/>
      <c r="GK237" s="64" t="e">
        <f>(DEGREES(ACOS((GJ234*GM234+GJ235*GM235+GJ236*GM236)/((SQRT(GJ234^2+GJ235^2+GJ236^2))*(SQRT(GM234^2+GM235^2+GM236^2))))))</f>
        <v>#VALUE!</v>
      </c>
    </row>
    <row r="238" spans="1:197" x14ac:dyDescent="0.2">
      <c r="D238" t="s">
        <v>8</v>
      </c>
      <c r="E238" s="5">
        <f t="shared" ref="E238:F240" si="370">E233</f>
        <v>0.99385745308804063</v>
      </c>
      <c r="F238" s="6">
        <f t="shared" si="370"/>
        <v>-0.75159383056268236</v>
      </c>
      <c r="G238" s="7">
        <f>Q237</f>
        <v>0.73172300288470526</v>
      </c>
      <c r="H238" s="8">
        <f>AM237</f>
        <v>-0.24630484814143411</v>
      </c>
      <c r="J238" s="9">
        <f>((SUMPRODUCT(G238:G240,E238:E240))*(SUMPRODUCT(G238:G240,F238:F240)))-((SUMPRODUCT(H238:H240,E238:E240))*(SUMPRODUCT(H238:H240,F238:F240)))</f>
        <v>-1.4724636231072702E-2</v>
      </c>
      <c r="Q238" s="61">
        <v>-0.53401012280677651</v>
      </c>
      <c r="S238" s="17">
        <v>0</v>
      </c>
      <c r="T238">
        <v>0</v>
      </c>
      <c r="V238" s="73">
        <f>(T237*T238)*(1-COS(RADIANS(O237+45)))+T239*(SIN(RADIANS(O237+45)))</f>
        <v>-0.54170821028274008</v>
      </c>
      <c r="W238" s="73">
        <f>(T238^2)*(1-COS(RADIANS(O237+45)))+(COS(RADIANS(O237+45)))</f>
        <v>-0.84056660349568413</v>
      </c>
      <c r="X238" s="73">
        <f>(T238*T239)*(1-COS(RADIANS(O237+45)))-T237*(SIN(RADIANS(O237+45)))</f>
        <v>0</v>
      </c>
      <c r="Y238" s="10"/>
      <c r="Z238">
        <v>-0.54170821028274008</v>
      </c>
      <c r="AA238" s="23">
        <f>SIN(RADIANS('[1]Biaxial Input'!$F$21))*(COS(RADIANS(0)))</f>
        <v>6.9756473744125524E-2</v>
      </c>
      <c r="AC238" s="30">
        <f>(AA237*AA238)*(1-COS(RADIANS(N237)))+AA239*(SIN(RADIANS(N237)))</f>
        <v>-2.0381428756221641E-2</v>
      </c>
      <c r="AD238" s="30">
        <f>(AA238^2)*(1-COS(RADIANS(N237)))+(COS(RADIANS(N237)))</f>
        <v>0.70853198952232399</v>
      </c>
      <c r="AE238" s="30">
        <f>(AA238*AA239)*(1-COS(RADIANS(N237)))-AA237*(SIN(RADIANS(N237)))</f>
        <v>0.70538430460663959</v>
      </c>
      <c r="AG238">
        <v>-0.36668564762820077</v>
      </c>
      <c r="AI238" s="28">
        <f>(T237*T238)*(1-COS(RADIANS(M237)))+T239*(SIN(RADIANS(M237)))</f>
        <v>0.86602540378443871</v>
      </c>
      <c r="AJ238" s="28">
        <f>(T238^2)*(1-COS(RADIANS(M237)))+(COS(RADIANS(M237)))</f>
        <v>-0.49999999999999978</v>
      </c>
      <c r="AK238" s="28">
        <f>(T238*T239)*(1-COS(RADIANS(M237)))-T237*(SIN(RADIANS(M237)))</f>
        <v>0</v>
      </c>
      <c r="AM238" s="61">
        <v>-0.78660571925921441</v>
      </c>
      <c r="AO238" s="17">
        <v>0</v>
      </c>
      <c r="AP238">
        <v>0</v>
      </c>
      <c r="AR238" s="73">
        <f>(T237*T238)*(1-COS(RADIANS(O237-45)))+T239*(SIN(RADIANS(O237-45)))</f>
        <v>0.84056660349568413</v>
      </c>
      <c r="AS238" s="73">
        <f>(T238^2)*(1-COS(RADIANS(O237-45)))+(COS(RADIANS(O237-45)))</f>
        <v>-0.54170821028274008</v>
      </c>
      <c r="AT238" s="73">
        <f>(T238*T239)*(1-COS(RADIANS(O237-45)))-T237*(SIN(RADIANS(O237-45)))</f>
        <v>0</v>
      </c>
      <c r="AU238" s="10"/>
      <c r="AV238">
        <v>0.84056660349568413</v>
      </c>
      <c r="AW238" s="1">
        <v>0.60660911519535743</v>
      </c>
      <c r="CS238" s="15"/>
      <c r="CW238" s="28"/>
      <c r="CY238" s="82" t="s">
        <v>148</v>
      </c>
      <c r="CZ238" s="13"/>
      <c r="DB238" s="10"/>
      <c r="DC238" s="10"/>
      <c r="DD238" s="10"/>
      <c r="DE238" s="10"/>
      <c r="DF238" s="10"/>
      <c r="DG238" s="10"/>
      <c r="DH238" s="80"/>
      <c r="DI238" s="23" t="s">
        <v>149</v>
      </c>
      <c r="DM238" s="1"/>
      <c r="DO238" s="80"/>
      <c r="DS238" s="13"/>
      <c r="DT238" s="81"/>
      <c r="DU238" s="82" t="s">
        <v>150</v>
      </c>
      <c r="DW238" s="13"/>
      <c r="DX238" s="13"/>
      <c r="EA238" s="1"/>
      <c r="EE238" s="1"/>
      <c r="EI238" s="13"/>
      <c r="ER238">
        <f t="shared" si="369"/>
        <v>-9.8670839279614439E-2</v>
      </c>
      <c r="ES238">
        <f t="shared" si="369"/>
        <v>-0.32743703463395935</v>
      </c>
      <c r="ET238" t="e">
        <f>#REF!</f>
        <v>#REF!</v>
      </c>
      <c r="EU238" t="e">
        <f>#REF!</f>
        <v>#REF!</v>
      </c>
      <c r="EY238" s="28"/>
      <c r="EZ238" s="10"/>
      <c r="FA238" s="82" t="s">
        <v>148</v>
      </c>
      <c r="FB238" s="13"/>
      <c r="FD238" s="10"/>
      <c r="FE238" s="10"/>
      <c r="FF238" s="10"/>
      <c r="FG238" s="10"/>
      <c r="FH238" s="10"/>
      <c r="FI238" s="10"/>
      <c r="FJ238" s="80"/>
      <c r="FK238" s="23" t="s">
        <v>149</v>
      </c>
      <c r="FO238" s="1"/>
      <c r="FQ238" s="80"/>
      <c r="FU238" s="13"/>
      <c r="FV238" s="81"/>
      <c r="FW238" s="82" t="s">
        <v>150</v>
      </c>
      <c r="FY238" s="13"/>
      <c r="FZ238" s="13"/>
      <c r="GC238" s="1"/>
      <c r="GG238" s="1"/>
      <c r="GK238" s="13"/>
    </row>
    <row r="239" spans="1:197" x14ac:dyDescent="0.2">
      <c r="D239" t="s">
        <v>9</v>
      </c>
      <c r="E239" s="5">
        <f t="shared" si="370"/>
        <v>3.5471030488026426E-4</v>
      </c>
      <c r="F239" s="6">
        <f t="shared" si="370"/>
        <v>-0.6028218963908557</v>
      </c>
      <c r="G239" s="7">
        <f t="shared" ref="G239:G240" si="371">Q238</f>
        <v>-0.53401012280677651</v>
      </c>
      <c r="H239" s="8">
        <f t="shared" ref="H239:H240" si="372">AM238</f>
        <v>-0.78660571925921441</v>
      </c>
      <c r="J239" s="10"/>
      <c r="Q239" s="61">
        <v>0.42357364860113889</v>
      </c>
      <c r="S239" s="17">
        <v>0</v>
      </c>
      <c r="T239">
        <v>1</v>
      </c>
      <c r="V239" s="73">
        <f>(T237*T239)*(1-COS(RADIANS(O237+45)))-T238*(SIN(RADIANS(O237+45)))</f>
        <v>0</v>
      </c>
      <c r="W239" s="73">
        <f>(T238*T239)*(1-COS(RADIANS(O237+45)))+T237*(SIN(RADIANS(O237+45)))</f>
        <v>0</v>
      </c>
      <c r="X239" s="73">
        <f>(T239^2)*(1-COS(RADIANS(O237+45)))+(COS(RADIANS(O237+45)))</f>
        <v>0.99999999999999989</v>
      </c>
      <c r="Y239" s="10"/>
      <c r="Z239">
        <v>0</v>
      </c>
      <c r="AA239" s="23">
        <f>SIN(RADIANS('[1]Biaxial Input'!$F$21))*SIN(RADIANS(0))</f>
        <v>0</v>
      </c>
      <c r="AC239" s="30">
        <f>(AA237*AA239)*(1-COS(RADIANS(N237)))-AA238*(SIN(RADIANS(N237)))</f>
        <v>-4.9325275616132508E-2</v>
      </c>
      <c r="AD239" s="30">
        <f>(AA238*AA239)*(1-COS(RADIANS(N237)))+AA237*(SIN(RADIANS(N237)))</f>
        <v>-0.70538430460663959</v>
      </c>
      <c r="AE239" s="30">
        <f>(AA239^2)*(1-COS(RADIANS(N237)))+(COS(RADIANS(N237)))</f>
        <v>0.70710678118654757</v>
      </c>
      <c r="AG239">
        <v>0.42357364860113889</v>
      </c>
      <c r="AI239" s="28">
        <f>(T237*T239)*(1-COS(RADIANS(M237)))-T238*(SIN(RADIANS(M237)))</f>
        <v>0</v>
      </c>
      <c r="AJ239" s="28">
        <f>(T238*T239)*(1-COS(RADIANS(M237)))+T237*(SIN(RADIANS(M237)))</f>
        <v>0</v>
      </c>
      <c r="AK239" s="28">
        <f>(T239^2)*(1-COS(RADIANS(M237)))+(COS(RADIANS(M237)))</f>
        <v>1</v>
      </c>
      <c r="AM239" s="61">
        <v>-0.5662025823066501</v>
      </c>
      <c r="AO239" s="17">
        <v>0</v>
      </c>
      <c r="AP239">
        <v>1</v>
      </c>
      <c r="AR239" s="73">
        <f>(T237*T237)*(1-COS(RADIANS(O237-45)))-T237*(SIN(RADIANS(O237-45)))</f>
        <v>0</v>
      </c>
      <c r="AS239" s="73">
        <f>(T238*T239)*(1-COS(RADIANS(O237-45)))+T237*(SIN(RADIANS(O237-45)))</f>
        <v>0</v>
      </c>
      <c r="AT239" s="73">
        <f>(T239^2)*(1-COS(RADIANS(O237-45)))+(COS(RADIANS(O237-45)))</f>
        <v>0.99999999999999989</v>
      </c>
      <c r="AU239" s="10"/>
      <c r="AV239">
        <v>0</v>
      </c>
      <c r="AW239" s="1">
        <v>-0.5662025823066501</v>
      </c>
      <c r="BZ239" s="5" t="s">
        <v>4</v>
      </c>
      <c r="CA239" s="6" t="s">
        <v>5</v>
      </c>
      <c r="CB239" s="7" t="s">
        <v>6</v>
      </c>
      <c r="CC239" s="8" t="s">
        <v>1</v>
      </c>
      <c r="CD239">
        <v>10</v>
      </c>
      <c r="CE239" s="9" t="s">
        <v>7</v>
      </c>
      <c r="CG239" s="90" t="s">
        <v>157</v>
      </c>
      <c r="CH239" s="61">
        <f>CE240-((CH241-CE240)/(EY239-CW239))*CW239</f>
        <v>3.3946906844120628</v>
      </c>
      <c r="CI239" s="10"/>
      <c r="CK239" s="5" t="s">
        <v>4</v>
      </c>
      <c r="CL239" s="6" t="s">
        <v>5</v>
      </c>
      <c r="CM239" s="7" t="s">
        <v>6</v>
      </c>
      <c r="CN239" s="8" t="s">
        <v>1</v>
      </c>
      <c r="CO239" s="10"/>
      <c r="CP239">
        <f t="shared" ref="CP239:CQ241" si="373">BZ240</f>
        <v>0.93180266183863136</v>
      </c>
      <c r="CQ239">
        <f t="shared" si="373"/>
        <v>-0.87956522186239505</v>
      </c>
      <c r="CR239">
        <f>CI243</f>
        <v>0</v>
      </c>
      <c r="CS239">
        <f>CL243</f>
        <v>0</v>
      </c>
      <c r="CU239" s="17">
        <f>CU143</f>
        <v>120</v>
      </c>
      <c r="CV239" s="17">
        <f>CV143</f>
        <v>45</v>
      </c>
      <c r="CW239" s="31">
        <f>CH146</f>
        <v>169.33919473082599</v>
      </c>
      <c r="CY239" s="61">
        <f t="array" ref="CY239:CY241">MMULT(DQ239:DS241,DO239:DO241)</f>
        <v>0.73807492706134847</v>
      </c>
      <c r="CZ239" s="13"/>
      <c r="DA239" s="17">
        <v>1</v>
      </c>
      <c r="DB239">
        <v>0</v>
      </c>
      <c r="DD239" s="73">
        <f>(DB239^2)*(1-COS(RADIANS(CW239+45)))+(COS(RADIANS(CW239+45)))</f>
        <v>-0.82571260596809259</v>
      </c>
      <c r="DE239" s="73">
        <f>(DB239*DB240)*(1-COS(RADIANS(CW239+45)))-DB241*(SIN(RADIANS(CW239+45)))</f>
        <v>0.56409103196681065</v>
      </c>
      <c r="DF239" s="73">
        <f>(DB239*DB241)*(1-COS(RADIANS(CW239+45)))+DB240*(SIN(RADIANS(CW239+45)))</f>
        <v>0</v>
      </c>
      <c r="DG239" s="10"/>
      <c r="DH239">
        <f t="array" ref="DH239:DH241">MMULT(DD239:DF241,DA239:DA241)</f>
        <v>-0.82571260596809259</v>
      </c>
      <c r="DI239" s="23">
        <f>COS(RADIANS('[1]Biaxial Input'!$F$21))</f>
        <v>-0.9975640502598242</v>
      </c>
      <c r="DK239" s="30">
        <f>(DI239^2)*(1-COS(RADIANS(CV239)))+(COS(RADIANS(CV239)))</f>
        <v>0.99857479166422358</v>
      </c>
      <c r="DL239" s="30">
        <f>(DI239*DI240)*(1-COS(RADIANS(CV239)))-DI241*(SIN(RADIANS(CV239)))</f>
        <v>-2.0381428756221641E-2</v>
      </c>
      <c r="DM239" s="30">
        <f>(DI239*DI241)*(1-COS(RADIANS(CV239)))+DI240*(SIN(RADIANS(CV239)))</f>
        <v>4.9325275616132508E-2</v>
      </c>
      <c r="DO239">
        <f t="array" ref="DO239:DO241">MMULT(DK239:DM241,DH239:DH241)</f>
        <v>-0.81303881229905617</v>
      </c>
      <c r="DQ239" s="28">
        <f>(DB239^2)*(1-COS(RADIANS(CU239)))+(COS(RADIANS(CU239)))</f>
        <v>-0.49999999999999978</v>
      </c>
      <c r="DR239" s="28">
        <f>(DB239*DB240)*(1-COS(RADIANS(CU239)))-DB241*(SIN(RADIANS(CU239)))</f>
        <v>-0.86602540378443871</v>
      </c>
      <c r="DS239" s="28">
        <f>(DB239*DB241)*(1-COS(RADIANS(CU239)))+DB240*(SIN(RADIANS(CU239)))</f>
        <v>0</v>
      </c>
      <c r="DU239" s="61">
        <f t="array" ref="DU239:DU241">MMULT(DQ239:DS241,EE239:EE241)</f>
        <v>-0.22656132329232698</v>
      </c>
      <c r="DV239" s="13"/>
      <c r="DW239" s="17">
        <v>1</v>
      </c>
      <c r="DX239">
        <v>0</v>
      </c>
      <c r="DZ239" s="73">
        <f>(DB239^2)*(1-COS(RADIANS(CW239-45)))+(COS(RADIANS(CW239-45)))</f>
        <v>-0.56409103196681076</v>
      </c>
      <c r="EA239" s="73">
        <f>(DB239*DB240)*(1-COS(RADIANS(CW239-45)))-DB241*(SIN(RADIANS(CW239-45)))</f>
        <v>-0.82571260596809259</v>
      </c>
      <c r="EB239" s="73">
        <f>(DB239*DB241)*(1-COS(RADIANS(CW239-45)))+DB240*(SIN(RADIANS(CW239-45)))</f>
        <v>0</v>
      </c>
      <c r="EC239" s="10"/>
      <c r="ED239">
        <f t="array" ref="ED239:ED241">MMULT(DZ239:EB241,DA239:DA241)</f>
        <v>-0.56409103196681076</v>
      </c>
      <c r="EE239" s="1">
        <f t="array" ref="EE239:EE241">MMULT(DK239:DM241,ED239:ED241)</f>
        <v>-0.58011628737756771</v>
      </c>
      <c r="EG239">
        <f>CY239+DU239</f>
        <v>0.51151360376902155</v>
      </c>
      <c r="EH239">
        <f>EG239/(SQRT(EG239^2+EG240^2+EG241^2))</f>
        <v>0.36169473789424389</v>
      </c>
      <c r="EJ239">
        <f>Q239+AM239</f>
        <v>-0.14262893370551122</v>
      </c>
      <c r="EK239">
        <f>EJ239/(SQRT(EJ239^2+EJ240^2+EJ241^2))</f>
        <v>-1</v>
      </c>
      <c r="EM239" s="23">
        <f>CY240*DU241-CY241*DU240</f>
        <v>0.63554336502823694</v>
      </c>
      <c r="EO239" s="15">
        <v>10</v>
      </c>
      <c r="EP239" s="9" t="s">
        <v>7</v>
      </c>
      <c r="EW239" s="17">
        <f>CU239</f>
        <v>120</v>
      </c>
      <c r="EX239" s="17">
        <f>CV239</f>
        <v>45</v>
      </c>
      <c r="EY239" s="31">
        <f>1+CW239</f>
        <v>170.33919473082599</v>
      </c>
      <c r="EZ239" s="10"/>
      <c r="FA239" s="61">
        <f t="array" ref="FA239:FA241">MMULT(FS239:FU241,FQ239:FQ241)</f>
        <v>0.74191655497207742</v>
      </c>
      <c r="FB239" s="13">
        <f>BW240</f>
        <v>0</v>
      </c>
      <c r="FC239" s="17">
        <v>1</v>
      </c>
      <c r="FD239">
        <v>0</v>
      </c>
      <c r="FF239" s="73">
        <f>(FD239^2)*(1-COS(RADIANS(EY239+45)))+(COS(RADIANS(EY239+45)))</f>
        <v>-0.81574209998126324</v>
      </c>
      <c r="FG239" s="73">
        <f>(FD239*FD240)*(1-COS(RADIANS(EY239+45)))-FD241*(SIN(RADIANS(EY239+45)))</f>
        <v>0.57841579017014977</v>
      </c>
      <c r="FH239" s="73">
        <f>(FD239*FD241)*(1-COS(RADIANS(EY239+45)))+FD240*(SIN(RADIANS(EY239+45)))</f>
        <v>0</v>
      </c>
      <c r="FI239" s="10"/>
      <c r="FJ239">
        <f t="array" ref="FJ239:FJ241">MMULT(FF239:FH241,FC239:FC241)</f>
        <v>-0.81574209998126324</v>
      </c>
      <c r="FK239" s="23">
        <f>COS(RADIANS(176))</f>
        <v>-0.9975640502598242</v>
      </c>
      <c r="FM239" s="30">
        <f>(FK239^2)*(1-COS(RADIANS(EX239)))+(COS(RADIANS(EX239)))</f>
        <v>0.99857479166422358</v>
      </c>
      <c r="FN239" s="30">
        <f>(FK239*FK240)*(1-COS(RADIANS(EX239)))-FK241*(SIN(RADIANS(EX239)))</f>
        <v>-2.0381428756221641E-2</v>
      </c>
      <c r="FO239" s="30">
        <f>(FK239*FK241)*(1-COS(RADIANS(EX239)))+FK240*(SIN(RADIANS(EX239)))</f>
        <v>4.9325275616132508E-2</v>
      </c>
      <c r="FQ239">
        <f t="array" ref="FQ239:FQ241">MMULT(FM239:FO241,FJ239:FJ241)</f>
        <v>-0.80279055732169957</v>
      </c>
      <c r="FS239" s="28">
        <f>(FD239^2)*(1-COS(RADIANS(EW239)))+(COS(RADIANS(EW239)))</f>
        <v>-0.49999999999999978</v>
      </c>
      <c r="FT239" s="28">
        <f>(FD239*FD240)*(1-COS(RADIANS(EW239)))-FD241*(SIN(RADIANS(EW239)))</f>
        <v>-0.86602540378443871</v>
      </c>
      <c r="FU239" s="28">
        <f>(FD239*FD241)*(1-COS(RADIANS(EW239)))+FD240*(SIN(RADIANS(EW239)))</f>
        <v>0</v>
      </c>
      <c r="FW239" s="61">
        <f t="array" ref="FW239:FW241">MMULT(FS239:FU241,GG239:GG241)</f>
        <v>-0.21364563329717201</v>
      </c>
      <c r="FX239" s="13">
        <f>BX240</f>
        <v>0</v>
      </c>
      <c r="FY239" s="17">
        <v>1</v>
      </c>
      <c r="FZ239">
        <v>0</v>
      </c>
      <c r="GB239" s="73">
        <f>(FD239^2)*(1-COS(RADIANS(EY239-45)))+(COS(RADIANS(EY239-45)))</f>
        <v>-0.57841579017014977</v>
      </c>
      <c r="GC239" s="73">
        <f>(FD239*FD240)*(1-COS(RADIANS(EY239-45)))-FD241*(SIN(RADIANS(EY239-45)))</f>
        <v>-0.81574209998126324</v>
      </c>
      <c r="GD239" s="73">
        <f>(FD239*FD241)*(1-COS(RADIANS(EY239-45)))+FD240*(SIN(RADIANS(EY239-45)))</f>
        <v>0</v>
      </c>
      <c r="GE239" s="10"/>
      <c r="GF239">
        <f t="array" ref="GF239:GF241">MMULT(GB239:GD241,FC239:FC241)</f>
        <v>-0.57841579017014977</v>
      </c>
      <c r="GG239" s="1">
        <f t="array" ref="GG239:GG241">MMULT(FM239:FO241,GF239:GF241)</f>
        <v>-0.59421741665867334</v>
      </c>
      <c r="GI239">
        <f>FA239+FW239</f>
        <v>0.52827092167490541</v>
      </c>
      <c r="GJ239">
        <f>GI239/(SQRT(GI239^2+GI240^2+GI241^2))</f>
        <v>0.37354395101999316</v>
      </c>
      <c r="GL239" t="e">
        <f>CH240+DC239</f>
        <v>#VALUE!</v>
      </c>
      <c r="GM239" t="e">
        <f>GL239/(SQRT(GL239^2+GL240^2+GL241^2))</f>
        <v>#VALUE!</v>
      </c>
      <c r="GO239" s="27">
        <f>FA240*FW241-FA241*FW240</f>
        <v>0.63554336502823672</v>
      </c>
    </row>
    <row r="240" spans="1:197" x14ac:dyDescent="0.2">
      <c r="D240" t="s">
        <v>10</v>
      </c>
      <c r="E240" s="5">
        <f t="shared" si="370"/>
        <v>0.11066723599129373</v>
      </c>
      <c r="F240" s="6">
        <f t="shared" si="370"/>
        <v>-0.26779185030886593</v>
      </c>
      <c r="G240" s="7">
        <f t="shared" si="371"/>
        <v>0.42357364860113889</v>
      </c>
      <c r="H240" s="8">
        <f t="shared" si="372"/>
        <v>-0.5662025823066501</v>
      </c>
      <c r="J240" s="10"/>
      <c r="Z240" s="10"/>
      <c r="AA240" s="10"/>
      <c r="AB240" s="10"/>
      <c r="AC240" s="10"/>
      <c r="AD240" s="10"/>
      <c r="AE240" s="10"/>
      <c r="AF240" s="10"/>
      <c r="AG240" s="10"/>
      <c r="AH240" s="10"/>
      <c r="AW240" s="1"/>
      <c r="BY240" t="s">
        <v>8</v>
      </c>
      <c r="BZ240" s="5">
        <f t="shared" ref="BZ240:CA242" si="374">BZ235</f>
        <v>0.93180266183863136</v>
      </c>
      <c r="CA240" s="6">
        <f t="shared" si="374"/>
        <v>-0.87956522186239505</v>
      </c>
      <c r="CB240" s="7">
        <f>CY239</f>
        <v>0.73807492706134847</v>
      </c>
      <c r="CC240" s="8">
        <f>DU239</f>
        <v>-0.22656132329232698</v>
      </c>
      <c r="CE240" s="9">
        <f>((SUMPRODUCT(CB240:CB242,BZ240:BZ242))*(SUMPRODUCT(CB240:CB242,CA240:CA242)))-((SUMPRODUCT(CC240:CC242,BZ240:BZ242))*(SUMPRODUCT(CC240:CC242,CA240:CA242)))</f>
        <v>-6.3241245573664173E-10</v>
      </c>
      <c r="CG240">
        <v>1</v>
      </c>
      <c r="CH240" t="s">
        <v>161</v>
      </c>
      <c r="CI240" s="67"/>
      <c r="CJ240" s="1" t="s">
        <v>8</v>
      </c>
      <c r="CK240" s="5">
        <f t="shared" ref="CK240:CL242" si="375">BZ240</f>
        <v>0.93180266183863136</v>
      </c>
      <c r="CL240" s="6">
        <f t="shared" si="375"/>
        <v>-0.87956522186239505</v>
      </c>
      <c r="CM240" s="7">
        <f>FA239</f>
        <v>0.74191655497207742</v>
      </c>
      <c r="CN240" s="8">
        <f>FW239</f>
        <v>-0.21364563329717201</v>
      </c>
      <c r="CO240" s="10"/>
      <c r="CP240">
        <f t="shared" si="373"/>
        <v>0.3492962422733713</v>
      </c>
      <c r="CQ240">
        <f t="shared" si="373"/>
        <v>-0.34518112468713447</v>
      </c>
      <c r="CR240">
        <f>CJ243</f>
        <v>0</v>
      </c>
      <c r="CS240">
        <f>CM243</f>
        <v>0</v>
      </c>
      <c r="CW240" s="28"/>
      <c r="CY240" s="61">
        <v>-0.51268859646396447</v>
      </c>
      <c r="DA240" s="17">
        <v>0</v>
      </c>
      <c r="DB240">
        <v>0</v>
      </c>
      <c r="DD240" s="73">
        <f>(DB239*DB240)*(1-COS(RADIANS(CW239+45)))+DB241*(SIN(RADIANS(CW239+45)))</f>
        <v>-0.56409103196681065</v>
      </c>
      <c r="DE240" s="73">
        <f>(DB240^2)*(1-COS(RADIANS(CW239+45)))+(COS(RADIANS(CW239+45)))</f>
        <v>-0.82571260596809259</v>
      </c>
      <c r="DF240" s="73">
        <f>(DB240*DB241)*(1-COS(RADIANS(CW239+45)))-DB239*(SIN(RADIANS(CW239+45)))</f>
        <v>0</v>
      </c>
      <c r="DG240" s="10"/>
      <c r="DH240">
        <v>-0.56409103196681065</v>
      </c>
      <c r="DI240" s="23">
        <f>SIN(RADIANS('[1]Biaxial Input'!$F$21))*(COS(RADIANS(0)))</f>
        <v>6.9756473744125524E-2</v>
      </c>
      <c r="DK240" s="30">
        <f>(DI239*DI240)*(1-COS(RADIANS(CV239)))+DI241*(SIN(RADIANS(CV239)))</f>
        <v>-2.0381428756221641E-2</v>
      </c>
      <c r="DL240" s="30">
        <f>(DI240^2)*(1-COS(RADIANS(CV239)))+(COS(RADIANS(CV239)))</f>
        <v>0.70853198952232399</v>
      </c>
      <c r="DM240" s="30">
        <f>(DI240*DI241)*(1-COS(RADIANS(CV239)))-DI239*(SIN(RADIANS(CV239)))</f>
        <v>0.70538430460663959</v>
      </c>
      <c r="DO240">
        <v>-0.38284733849949243</v>
      </c>
      <c r="DQ240" s="28">
        <f>(DB239*DB240)*(1-COS(RADIANS(CU239)))+DB241*(SIN(RADIANS(CU239)))</f>
        <v>0.86602540378443871</v>
      </c>
      <c r="DR240" s="28">
        <f>(DB240^2)*(1-COS(RADIANS(CU239)))+(COS(RADIANS(CU239)))</f>
        <v>-0.49999999999999978</v>
      </c>
      <c r="DS240" s="28">
        <f>(DB240*DB241)*(1-COS(RADIANS(CU239)))-DB239*(SIN(RADIANS(CU239)))</f>
        <v>0</v>
      </c>
      <c r="DU240" s="61">
        <v>-0.8006658303482328</v>
      </c>
      <c r="DW240" s="17">
        <v>0</v>
      </c>
      <c r="DX240">
        <v>0</v>
      </c>
      <c r="DZ240" s="73">
        <f>(DB239*DB240)*(1-COS(RADIANS(CW239-45)))+DB241*(SIN(RADIANS(CW239-45)))</f>
        <v>0.82571260596809259</v>
      </c>
      <c r="EA240" s="73">
        <f>(DB240^2)*(1-COS(RADIANS(CW239-45)))+(COS(RADIANS(CW239-45)))</f>
        <v>-0.56409103196681076</v>
      </c>
      <c r="EB240" s="73">
        <f>(DB240*DB241)*(1-COS(RADIANS(CW239-45)))-DB239*(SIN(RADIANS(CW239-45)))</f>
        <v>0</v>
      </c>
      <c r="EC240" s="10"/>
      <c r="ED240">
        <v>0.82571260596809259</v>
      </c>
      <c r="EE240" s="1">
        <v>0.59654077666029048</v>
      </c>
      <c r="EG240">
        <f>CY240+DU240</f>
        <v>-1.3133544268121973</v>
      </c>
      <c r="EH240">
        <f>EG240/(SQRT(EG239^2+EG240^2+EG241^2))</f>
        <v>-0.92868182130027588</v>
      </c>
      <c r="EJ240">
        <f>Q240+AM240</f>
        <v>0</v>
      </c>
      <c r="EK240">
        <f>EJ240/(SQRT(EJ239^2+EJ240^2+EJ241^2))</f>
        <v>0</v>
      </c>
      <c r="EM240" s="23">
        <f>CY241*DU239-CY239*DU241</f>
        <v>0.3099752105710798</v>
      </c>
      <c r="EP240" s="9">
        <f>((SUMPRODUCT(CM240:CM242,BZ240:BZ242))*(SUMPRODUCT(CM240:CM242,CA240:CA242)))-((SUMPRODUCT(CN240:CN242,BZ240:BZ242))*(SUMPRODUCT(CN240:CN242,CA240:CA242)))</f>
        <v>-2.0046692660448395E-2</v>
      </c>
      <c r="EY240" s="28"/>
      <c r="EZ240" s="10"/>
      <c r="FA240" s="61">
        <v>-0.49863696601577728</v>
      </c>
      <c r="FB240" s="13">
        <f>BW241</f>
        <v>0</v>
      </c>
      <c r="FC240" s="17">
        <v>0</v>
      </c>
      <c r="FD240">
        <v>0</v>
      </c>
      <c r="FF240" s="73">
        <f>(FD239*FD240)*(1-COS(RADIANS(EY239+45)))+FD241*(SIN(RADIANS(EY239+45)))</f>
        <v>-0.57841579017014977</v>
      </c>
      <c r="FG240" s="73">
        <f>(FD240^2)*(1-COS(RADIANS(EY239+45)))+(COS(RADIANS(EY239+45)))</f>
        <v>-0.81574209998126324</v>
      </c>
      <c r="FH240" s="73">
        <f>(FD240*FD241)*(1-COS(RADIANS(EY239+45)))-FD239*(SIN(RADIANS(EY239+45)))</f>
        <v>0</v>
      </c>
      <c r="FI240" s="10"/>
      <c r="FJ240">
        <v>-0.57841579017014977</v>
      </c>
      <c r="FK240" s="23">
        <f>SIN(RADIANS(176))*(COS(RADIANS(0)))</f>
        <v>6.9756473744125524E-2</v>
      </c>
      <c r="FM240" s="30">
        <f>(FK239*FK240)*(1-COS(RADIANS(EX239)))+FK241*(SIN(RADIANS(EX239)))</f>
        <v>-2.0381428756221641E-2</v>
      </c>
      <c r="FN240" s="30">
        <f>(FK240^2)*(1-COS(RADIANS(EX239)))+(COS(RADIANS(EX239)))</f>
        <v>0.70853198952232399</v>
      </c>
      <c r="FO240" s="30">
        <f>(FK240*FK241)*(1-COS(RADIANS(EX239)))-FK239*(SIN(RADIANS(EX239)))</f>
        <v>0.70538430460663959</v>
      </c>
      <c r="FQ240">
        <v>-0.3932001010861646</v>
      </c>
      <c r="FS240" s="28">
        <f>(FD239*FD240)*(1-COS(RADIANS(EW239)))+FD241*(SIN(RADIANS(EW239)))</f>
        <v>0.86602540378443871</v>
      </c>
      <c r="FT240" s="28">
        <f>(FD240^2)*(1-COS(RADIANS(EW239)))+(COS(RADIANS(EW239)))</f>
        <v>-0.49999999999999978</v>
      </c>
      <c r="FU240" s="28">
        <f>(FD240*FD241)*(1-COS(RADIANS(EW239)))-FD239*(SIN(RADIANS(EW239)))</f>
        <v>0</v>
      </c>
      <c r="FW240" s="61">
        <v>-0.80949153482540837</v>
      </c>
      <c r="FX240" s="13">
        <f>BX241</f>
        <v>0</v>
      </c>
      <c r="FY240" s="17">
        <v>0</v>
      </c>
      <c r="FZ240">
        <v>0</v>
      </c>
      <c r="GB240" s="73">
        <f>(FD239*FD240)*(1-COS(RADIANS(EY239-45)))+FD241*(SIN(RADIANS(EY239-45)))</f>
        <v>0.81574209998126324</v>
      </c>
      <c r="GC240" s="73">
        <f>(FD240^2)*(1-COS(RADIANS(EY239-45)))+(COS(RADIANS(EY239-45)))</f>
        <v>-0.57841579017014977</v>
      </c>
      <c r="GD240" s="73">
        <f>(FD240*FD241)*(1-COS(RADIANS(EY239-45)))-FD239*(SIN(RADIANS(EY239-45)))</f>
        <v>0</v>
      </c>
      <c r="GE240" s="10"/>
      <c r="GF240">
        <v>0.81574209998126324</v>
      </c>
      <c r="GG240" s="1">
        <v>0.58976831325566959</v>
      </c>
      <c r="GI240">
        <f>FA240+FW240</f>
        <v>-1.3081285008411856</v>
      </c>
      <c r="GJ240">
        <f>GI240/(SQRT(GI239^2+GI240^2+GI241^2))</f>
        <v>-0.92498653360819472</v>
      </c>
      <c r="GL240">
        <f>CH241+DC240</f>
        <v>-2.0046692660448395E-2</v>
      </c>
      <c r="GM240" t="e">
        <f>GL240/(SQRT(GL239^2+GL240^2+GL241^2))</f>
        <v>#VALUE!</v>
      </c>
      <c r="GO240" s="27">
        <f>FA241*FW239-FA239*FW241</f>
        <v>0.30997521057107974</v>
      </c>
    </row>
    <row r="241" spans="4:197" x14ac:dyDescent="0.2">
      <c r="J241" s="10"/>
      <c r="Q241" s="82" t="s">
        <v>148</v>
      </c>
      <c r="R241" s="13"/>
      <c r="T241" s="10"/>
      <c r="U241" s="10"/>
      <c r="V241" s="10"/>
      <c r="W241" s="10"/>
      <c r="X241" s="10"/>
      <c r="Y241" s="10"/>
      <c r="Z241" s="80"/>
      <c r="AA241" s="23" t="s">
        <v>149</v>
      </c>
      <c r="AE241" s="1"/>
      <c r="AG241" s="80"/>
      <c r="AK241" s="13"/>
      <c r="AL241" s="81"/>
      <c r="AM241" s="82" t="s">
        <v>150</v>
      </c>
      <c r="AO241" s="13"/>
      <c r="AP241" s="13"/>
      <c r="AS241" s="1"/>
      <c r="AW241" s="1"/>
      <c r="BY241" t="s">
        <v>9</v>
      </c>
      <c r="BZ241" s="5">
        <f t="shared" si="374"/>
        <v>0.3492962422733713</v>
      </c>
      <c r="CA241" s="6">
        <f t="shared" si="374"/>
        <v>-0.34518112468713447</v>
      </c>
      <c r="CB241" s="7">
        <f>CY240</f>
        <v>-0.51268859646396447</v>
      </c>
      <c r="CC241" s="8">
        <f>DU240</f>
        <v>-0.8006658303482328</v>
      </c>
      <c r="CE241" s="10"/>
      <c r="CH241">
        <f>((SUMPRODUCT(CM240:CM242,CK240:CK242))*(SUMPRODUCT(CM240:CM242,CL240:CL242)))-((SUMPRODUCT(CN240:CN242,CK240:CK242))*(SUMPRODUCT(CN240:CN242,CL240:CL242)))</f>
        <v>-2.0046692660448395E-2</v>
      </c>
      <c r="CI241" s="67"/>
      <c r="CJ241" s="10" t="s">
        <v>9</v>
      </c>
      <c r="CK241" s="5">
        <f t="shared" si="375"/>
        <v>0.3492962422733713</v>
      </c>
      <c r="CL241" s="6">
        <f t="shared" si="375"/>
        <v>-0.34518112468713447</v>
      </c>
      <c r="CM241" s="7">
        <f>FA240</f>
        <v>-0.49863696601577728</v>
      </c>
      <c r="CN241" s="8">
        <f>FW240</f>
        <v>-0.80949153482540837</v>
      </c>
      <c r="CP241">
        <f t="shared" si="373"/>
        <v>-9.8670839279614439E-2</v>
      </c>
      <c r="CQ241">
        <f t="shared" si="373"/>
        <v>-0.32743703463395935</v>
      </c>
      <c r="CR241">
        <f>CK243</f>
        <v>0</v>
      </c>
      <c r="CS241">
        <f>CN243</f>
        <v>0</v>
      </c>
      <c r="CW241" s="28"/>
      <c r="CY241" s="61">
        <v>0.4386294621878416</v>
      </c>
      <c r="DA241" s="17">
        <v>0</v>
      </c>
      <c r="DB241">
        <v>1</v>
      </c>
      <c r="DD241" s="73">
        <f>(DB239*DB241)*(1-COS(RADIANS(CW239+45)))-DB240*(SIN(RADIANS(CW239+45)))</f>
        <v>0</v>
      </c>
      <c r="DE241" s="73">
        <f>(DB240*DB241)*(1-COS(RADIANS(CW239+45)))+DB239*(SIN(RADIANS(CW239+45)))</f>
        <v>0</v>
      </c>
      <c r="DF241" s="73">
        <f>(DB241^2)*(1-COS(RADIANS(CW239+45)))+(COS(RADIANS(CW239+45)))</f>
        <v>1</v>
      </c>
      <c r="DG241" s="10"/>
      <c r="DH241">
        <v>0</v>
      </c>
      <c r="DI241" s="23">
        <f>SIN(RADIANS('[1]Biaxial Input'!$F$21))*SIN(RADIANS(0))</f>
        <v>0</v>
      </c>
      <c r="DK241" s="30">
        <f>(DI239*DI241)*(1-COS(RADIANS(CV239)))-DI240*(SIN(RADIANS(CV239)))</f>
        <v>-4.9325275616132508E-2</v>
      </c>
      <c r="DL241" s="30">
        <f>(DI240*DI241)*(1-COS(RADIANS(CV239)))+DI239*(SIN(RADIANS(CV239)))</f>
        <v>-0.70538430460663959</v>
      </c>
      <c r="DM241" s="30">
        <f>(DI241^2)*(1-COS(RADIANS(CV239)))+(COS(RADIANS(CV239)))</f>
        <v>0.70710678118654757</v>
      </c>
      <c r="DO241">
        <v>0.4386294621878416</v>
      </c>
      <c r="DQ241" s="28">
        <f>(DB239*DB241)*(1-COS(RADIANS(CU239)))-DB240*(SIN(RADIANS(CU239)))</f>
        <v>0</v>
      </c>
      <c r="DR241" s="28">
        <f>(DB240*DB241)*(1-COS(RADIANS(CU239)))+DB239*(SIN(RADIANS(CU239)))</f>
        <v>0</v>
      </c>
      <c r="DS241" s="28">
        <f>(DB241^2)*(1-COS(RADIANS(CU239)))+(COS(RADIANS(CU239)))</f>
        <v>1</v>
      </c>
      <c r="DU241" s="61">
        <v>-0.55462076674138772</v>
      </c>
      <c r="DW241" s="17">
        <v>0</v>
      </c>
      <c r="DX241">
        <v>1</v>
      </c>
      <c r="DZ241" s="73">
        <f>(DB239*DB239)*(1-COS(RADIANS(CW239-45)))-DB239*(SIN(RADIANS(CW239-45)))</f>
        <v>0</v>
      </c>
      <c r="EA241" s="73">
        <f>(DB240*DB241)*(1-COS(RADIANS(CW239-45)))+DB239*(SIN(RADIANS(CW239-45)))</f>
        <v>0</v>
      </c>
      <c r="EB241" s="73">
        <f>(DB241^2)*(1-COS(RADIANS(CW239-45)))+(COS(RADIANS(CW239-45)))</f>
        <v>1</v>
      </c>
      <c r="EC241" s="10"/>
      <c r="ED241">
        <v>0</v>
      </c>
      <c r="EE241" s="1">
        <v>-0.55462076674138772</v>
      </c>
      <c r="EG241">
        <f>CY241+DU241</f>
        <v>-0.11599130455354612</v>
      </c>
      <c r="EH241">
        <f>EG241/(SQRT(EG239^2+EG240^2+EG241^2))</f>
        <v>-8.2018238008486524E-2</v>
      </c>
      <c r="EJ241">
        <f>Q241+AM241</f>
        <v>0</v>
      </c>
      <c r="EK241">
        <f>EJ241/(SQRT(EJ239^2+EJ240^2+EJ241^2))</f>
        <v>0</v>
      </c>
      <c r="EM241" s="23">
        <f>CY239*DU240-CY240*DU239</f>
        <v>-0.70710678118654757</v>
      </c>
      <c r="ER241">
        <f t="shared" ref="ER241:ES243" si="376">CK240</f>
        <v>0.93180266183863136</v>
      </c>
      <c r="ES241">
        <f t="shared" si="376"/>
        <v>-0.87956522186239505</v>
      </c>
      <c r="ET241" t="e">
        <f>#REF!</f>
        <v>#REF!</v>
      </c>
      <c r="EU241" t="e">
        <f>#REF!</f>
        <v>#REF!</v>
      </c>
      <c r="EY241" s="28"/>
      <c r="EZ241" s="10"/>
      <c r="FA241" s="61">
        <v>0.44824212383592954</v>
      </c>
      <c r="FB241" s="13">
        <f>BW242</f>
        <v>0</v>
      </c>
      <c r="FC241" s="17">
        <v>0</v>
      </c>
      <c r="FD241">
        <v>1</v>
      </c>
      <c r="FF241" s="73">
        <f>(FD239*FD241)*(1-COS(RADIANS(EY239+45)))-FD240*(SIN(RADIANS(EY239+45)))</f>
        <v>0</v>
      </c>
      <c r="FG241" s="73">
        <f>(FD240*FD241)*(1-COS(RADIANS(EY239+45)))+FD239*(SIN(RADIANS(EY239+45)))</f>
        <v>0</v>
      </c>
      <c r="FH241" s="73">
        <f>(FD241^2)*(1-COS(RADIANS(EY239+45)))+(COS(RADIANS(EY239+45)))</f>
        <v>1</v>
      </c>
      <c r="FI241" s="10"/>
      <c r="FJ241">
        <v>0</v>
      </c>
      <c r="FK241" s="23">
        <f>SIN(RADIANS(176))*SIN(RADIANS(0))</f>
        <v>0</v>
      </c>
      <c r="FM241" s="30">
        <f>(FK239*FK241)*(1-COS(RADIANS(EX239)))-FK240*(SIN(RADIANS(EX239)))</f>
        <v>-4.9325275616132508E-2</v>
      </c>
      <c r="FN241" s="30">
        <f>(FK240*FK241)*(1-COS(RADIANS(EX239)))+FK239*(SIN(RADIANS(EX239)))</f>
        <v>-0.70538430460663959</v>
      </c>
      <c r="FO241" s="30">
        <f>(FK241^2)*(1-COS(RADIANS(EX239)))+(COS(RADIANS(EX239)))</f>
        <v>0.70710678118654757</v>
      </c>
      <c r="FQ241">
        <v>0.44824212383592954</v>
      </c>
      <c r="FS241" s="28">
        <f>(FD239*FD241)*(1-COS(RADIANS(EW239)))-FD240*(SIN(RADIANS(EW239)))</f>
        <v>0</v>
      </c>
      <c r="FT241" s="28">
        <f>(FD240*FD241)*(1-COS(RADIANS(EW239)))+FD239*(SIN(RADIANS(EW239)))</f>
        <v>0</v>
      </c>
      <c r="FU241" s="28">
        <f>(FD241^2)*(1-COS(RADIANS(EW239)))+(COS(RADIANS(EW239)))</f>
        <v>1</v>
      </c>
      <c r="FW241" s="61">
        <v>-0.54688115566277751</v>
      </c>
      <c r="FX241" s="13">
        <f>BX242</f>
        <v>0</v>
      </c>
      <c r="FY241" s="17">
        <v>0</v>
      </c>
      <c r="FZ241">
        <v>1</v>
      </c>
      <c r="GB241" s="73">
        <f>(FD239*FD239)*(1-COS(RADIANS(EY239-45)))-FD239*(SIN(RADIANS(EY239-45)))</f>
        <v>0</v>
      </c>
      <c r="GC241" s="73">
        <f>(FD240*FD241)*(1-COS(RADIANS(EY239-45)))+FD239*(SIN(RADIANS(EY239-45)))</f>
        <v>0</v>
      </c>
      <c r="GD241" s="73">
        <f>(FD241^2)*(1-COS(RADIANS(EY239-45)))+(COS(RADIANS(EY239-45)))</f>
        <v>1</v>
      </c>
      <c r="GE241" s="10"/>
      <c r="GF241">
        <v>0</v>
      </c>
      <c r="GG241" s="1">
        <v>-0.54688115566277751</v>
      </c>
      <c r="GI241">
        <f>FA241+FW241</f>
        <v>-9.8639031826847967E-2</v>
      </c>
      <c r="GJ241">
        <f>GI241/(SQRT(GI239^2+GI240^2+GI241^2))</f>
        <v>-6.9748328294439887E-2</v>
      </c>
      <c r="GL241" t="e">
        <f>#REF!+DC241</f>
        <v>#REF!</v>
      </c>
      <c r="GM241" t="e">
        <f>GL241/(SQRT(GL239^2+GL240^2+GL241^2))</f>
        <v>#REF!</v>
      </c>
      <c r="GO241" s="27">
        <f>FA239*FW240-FA240*FW239</f>
        <v>-0.70710678118654757</v>
      </c>
    </row>
    <row r="242" spans="4:197" x14ac:dyDescent="0.2">
      <c r="E242" s="5" t="s">
        <v>4</v>
      </c>
      <c r="F242" s="6" t="s">
        <v>5</v>
      </c>
      <c r="G242" s="7" t="s">
        <v>6</v>
      </c>
      <c r="H242" s="8" t="s">
        <v>1</v>
      </c>
      <c r="I242">
        <v>11</v>
      </c>
      <c r="J242" s="9" t="s">
        <v>7</v>
      </c>
      <c r="K242">
        <v>11</v>
      </c>
      <c r="L242" s="10"/>
      <c r="M242" s="17">
        <f>A202</f>
        <v>90</v>
      </c>
      <c r="N242" s="17">
        <f>B202</f>
        <v>50</v>
      </c>
      <c r="O242" s="17">
        <f>C202</f>
        <v>209.4</v>
      </c>
      <c r="Q242" s="61">
        <f t="array" ref="Q242:Q244">MMULT(AI242:AK244,AG242:AG244)</f>
        <v>0.61409852919998753</v>
      </c>
      <c r="R242" s="13"/>
      <c r="S242" s="17">
        <v>1</v>
      </c>
      <c r="T242">
        <v>0</v>
      </c>
      <c r="V242" s="73">
        <f>(T242^2)*(1-COS(RADIANS(O242+45)))+(COS(RADIANS(O242+45)))</f>
        <v>-0.26891982061526581</v>
      </c>
      <c r="W242" s="73">
        <f>(T242*T243)*(1-COS(RADIANS(O242+45)))-T244*(SIN(RADIANS(O242+45)))</f>
        <v>0.9631625667976581</v>
      </c>
      <c r="X242" s="73">
        <f>(T242*T244)*(1-COS(RADIANS(O242+45)))+T243*(SIN(RADIANS(O242+45)))</f>
        <v>0</v>
      </c>
      <c r="Y242" s="10"/>
      <c r="Z242">
        <f t="array" ref="Z242:Z244">MMULT(V242:X244,S242:S244)</f>
        <v>-0.26891982061526581</v>
      </c>
      <c r="AA242" s="23">
        <f>COS(RADIANS('[1]Biaxial Input'!$F$21))</f>
        <v>-0.9975640502598242</v>
      </c>
      <c r="AC242" s="30">
        <f>(AA242^2)*(1-COS(RADIANS(N242)))+(COS(RADIANS(N242)))</f>
        <v>0.99826181678640502</v>
      </c>
      <c r="AD242" s="30">
        <f>(AA242*AA243)*(1-COS(RADIANS(N242)))-AA244*(SIN(RADIANS(N242)))</f>
        <v>-2.4857178030640859E-2</v>
      </c>
      <c r="AE242" s="30">
        <f>(AA242*AA244)*(1-COS(RADIANS(N242)))+AA243*(SIN(RADIANS(N242)))</f>
        <v>5.3436559083262246E-2</v>
      </c>
      <c r="AG242">
        <f t="array" ref="AG242:AG244">MMULT(AC242:AE244,Z242:Z244)</f>
        <v>-0.24451088530193099</v>
      </c>
      <c r="AI242" s="28">
        <f>(T242^2)*(1-COS(RADIANS(M242)))+(COS(RADIANS(M242)))</f>
        <v>6.1257422745431001E-17</v>
      </c>
      <c r="AJ242" s="28">
        <f>(T242*T243)*(1-COS(RADIANS(M242)))-T244*(SIN(RADIANS(M242)))</f>
        <v>-1</v>
      </c>
      <c r="AK242" s="28">
        <f>(T242*T244)*(1-COS(RADIANS(M242)))+T243*(SIN(RADIANS(M242)))</f>
        <v>0</v>
      </c>
      <c r="AM242" s="61">
        <f t="array" ref="AM242:AM244">MMULT(AI242:AK244,AW242:AW244)</f>
        <v>-0.19726726400395453</v>
      </c>
      <c r="AN242" s="13"/>
      <c r="AO242" s="17">
        <v>1</v>
      </c>
      <c r="AP242">
        <v>0</v>
      </c>
      <c r="AR242" s="73">
        <f>(T242^2)*(1-COS(RADIANS(O242-45)))+(COS(RADIANS(O242-45)))</f>
        <v>-0.9631625667976581</v>
      </c>
      <c r="AS242" s="73">
        <f>(T242*T243)*(1-COS(RADIANS(O242-45)))-T244*(SIN(RADIANS(O242-45)))</f>
        <v>-0.26891982061526576</v>
      </c>
      <c r="AT242" s="73">
        <f>(T242*T244)*(1-COS(RADIANS(O242-45)))+T243*(SIN(RADIANS(O242-45)))</f>
        <v>0</v>
      </c>
      <c r="AU242" s="10"/>
      <c r="AV242">
        <f t="array" ref="AV242:AV244">MMULT(AR242:AT244,S242:S244)</f>
        <v>-0.9631625667976581</v>
      </c>
      <c r="AW242" s="1">
        <f t="array" ref="AW242:AW244">MMULT(AC242:AE244,AV242:AV244)</f>
        <v>-0.96817300164908904</v>
      </c>
      <c r="BY242" t="s">
        <v>10</v>
      </c>
      <c r="BZ242" s="5">
        <f t="shared" si="374"/>
        <v>-9.8670839279614439E-2</v>
      </c>
      <c r="CA242" s="6">
        <f t="shared" si="374"/>
        <v>-0.32743703463395935</v>
      </c>
      <c r="CB242" s="7">
        <f>CY241</f>
        <v>0.4386294621878416</v>
      </c>
      <c r="CC242" s="8">
        <f>DU241</f>
        <v>-0.55462076674138772</v>
      </c>
      <c r="CE242" s="10"/>
      <c r="CG242" s="10" t="s">
        <v>160</v>
      </c>
      <c r="CH242" s="10">
        <f>-CH239*((EY239-CW239)/(CH241-CE240))</f>
        <v>169.33919469927903</v>
      </c>
      <c r="CI242" s="67"/>
      <c r="CJ242" s="10" t="s">
        <v>10</v>
      </c>
      <c r="CK242" s="5">
        <f t="shared" si="375"/>
        <v>-9.8670839279614439E-2</v>
      </c>
      <c r="CL242" s="6">
        <f t="shared" si="375"/>
        <v>-0.32743703463395935</v>
      </c>
      <c r="CM242" s="7">
        <f>FA241</f>
        <v>0.44824212383592954</v>
      </c>
      <c r="CN242" s="8">
        <f>FW241</f>
        <v>-0.54688115566277751</v>
      </c>
      <c r="CW242" s="28"/>
      <c r="DH242" s="10"/>
      <c r="DI242" s="10"/>
      <c r="DJ242" s="10"/>
      <c r="DK242" s="10"/>
      <c r="DL242" s="10"/>
      <c r="DM242" s="10"/>
      <c r="DN242" s="10"/>
      <c r="DO242" s="10"/>
      <c r="DP242" s="10"/>
      <c r="EE242" s="1"/>
      <c r="EI242" s="64">
        <f>(DEGREES(ACOS((EH239*EK239+EH240*EK240+EH241*EK241)/((SQRT(EH239^2+EH240^2+EH241^2))*(SQRT(EK239^2+EK240^2+EK241^2))))))</f>
        <v>111.20431221231786</v>
      </c>
      <c r="ER242">
        <f t="shared" si="376"/>
        <v>0.3492962422733713</v>
      </c>
      <c r="ES242">
        <f t="shared" si="376"/>
        <v>-0.34518112468713447</v>
      </c>
      <c r="ET242" t="e">
        <f>#REF!</f>
        <v>#REF!</v>
      </c>
      <c r="EU242" t="e">
        <f>#REF!</f>
        <v>#REF!</v>
      </c>
      <c r="EY242" s="28"/>
      <c r="EZ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GG242" s="1"/>
      <c r="GK242" s="64" t="e">
        <f>(DEGREES(ACOS((GJ239*GM239+GJ240*GM240+GJ241*GM241)/((SQRT(GJ239^2+GJ240^2+GJ241^2))*(SQRT(GM239^2+GM240^2+GM241^2))))))</f>
        <v>#VALUE!</v>
      </c>
    </row>
    <row r="243" spans="4:197" x14ac:dyDescent="0.2">
      <c r="D243" t="s">
        <v>8</v>
      </c>
      <c r="E243" s="5">
        <f t="shared" ref="E243:F245" si="377">E238</f>
        <v>0.99385745308804063</v>
      </c>
      <c r="F243" s="6">
        <f t="shared" si="377"/>
        <v>-0.75159383056268236</v>
      </c>
      <c r="G243" s="7">
        <f>Q242</f>
        <v>0.61409852919998753</v>
      </c>
      <c r="H243" s="8">
        <f>AM242</f>
        <v>-0.19726726400395453</v>
      </c>
      <c r="J243" s="9">
        <f>((SUMPRODUCT(G243:G245,E243:E245))*(SUMPRODUCT(G243:(G245),F243:F245)))-((SUMPRODUCT(H243:H245,E243:E245))*(SUMPRODUCT(H243:H245,F243:F245)))</f>
        <v>-0.19208987678847456</v>
      </c>
      <c r="Q243" s="61">
        <v>-0.24451088530193102</v>
      </c>
      <c r="S243" s="17">
        <v>0</v>
      </c>
      <c r="T243">
        <v>0</v>
      </c>
      <c r="V243" s="73">
        <f>(T242*T243)*(1-COS(RADIANS(O242+45)))+T244*(SIN(RADIANS(O242+45)))</f>
        <v>-0.9631625667976581</v>
      </c>
      <c r="W243" s="73">
        <f>(T243^2)*(1-COS(RADIANS(O242+45)))+(COS(RADIANS(O242+45)))</f>
        <v>-0.26891982061526581</v>
      </c>
      <c r="X243" s="73">
        <f>(T243*T244)*(1-COS(RADIANS(O242+45)))-T242*(SIN(RADIANS(O242+45)))</f>
        <v>0</v>
      </c>
      <c r="Y243" s="10"/>
      <c r="Z243">
        <v>-0.9631625667976581</v>
      </c>
      <c r="AA243" s="23">
        <f>SIN(RADIANS('[1]Biaxial Input'!$F$21))*(COS(RADIANS(0)))</f>
        <v>6.9756473744125524E-2</v>
      </c>
      <c r="AC243" s="30">
        <f>(AA242*AA243)*(1-COS(RADIANS(N242)))+AA244*(SIN(RADIANS(N242)))</f>
        <v>-2.4857178030640859E-2</v>
      </c>
      <c r="AD243" s="30">
        <f>(AA243^2)*(1-COS(RADIANS(N242)))+(COS(RADIANS(N242)))</f>
        <v>0.64452579290013434</v>
      </c>
      <c r="AE243" s="30">
        <f>(AA243*AA244)*(1-COS(RADIANS(N242)))-AA242*(SIN(RADIANS(N242)))</f>
        <v>0.76417839735679927</v>
      </c>
      <c r="AG243">
        <v>-0.61409852919998753</v>
      </c>
      <c r="AI243" s="28">
        <f>(T242*T243)*(1-COS(RADIANS(M242)))+T244*(SIN(RADIANS(M242)))</f>
        <v>1</v>
      </c>
      <c r="AJ243" s="28">
        <f>(T243^2)*(1-COS(RADIANS(M242)))+(COS(RADIANS(M242)))</f>
        <v>6.1257422745431001E-17</v>
      </c>
      <c r="AK243" s="28">
        <f>(T243*T244)*(1-COS(RADIANS(M242)))-T242*(SIN(RADIANS(M242)))</f>
        <v>0</v>
      </c>
      <c r="AM243" s="61">
        <v>-0.96817300164908904</v>
      </c>
      <c r="AO243" s="17">
        <v>0</v>
      </c>
      <c r="AP243">
        <v>0</v>
      </c>
      <c r="AR243" s="73">
        <f>(T242*T243)*(1-COS(RADIANS(O242-45)))+T244*(SIN(RADIANS(O242-45)))</f>
        <v>0.26891982061526576</v>
      </c>
      <c r="AS243" s="73">
        <f>(T243^2)*(1-COS(RADIANS(O242-45)))+(COS(RADIANS(O242-45)))</f>
        <v>-0.9631625667976581</v>
      </c>
      <c r="AT243" s="73">
        <f>(T243*T244)*(1-COS(RADIANS(O242-45)))-T242*(SIN(RADIANS(O242-45)))</f>
        <v>0</v>
      </c>
      <c r="AU243" s="10"/>
      <c r="AV243">
        <v>0.26891982061526576</v>
      </c>
      <c r="AW243" s="1">
        <v>0.19726726400395447</v>
      </c>
      <c r="CE243" s="10"/>
      <c r="CS243" s="15"/>
      <c r="CW243" s="28"/>
      <c r="CY243" s="82" t="s">
        <v>148</v>
      </c>
      <c r="CZ243" s="13"/>
      <c r="DB243" s="10"/>
      <c r="DC243" s="10"/>
      <c r="DD243" s="10"/>
      <c r="DE243" s="10"/>
      <c r="DF243" s="10"/>
      <c r="DG243" s="10"/>
      <c r="DH243" s="80"/>
      <c r="DI243" s="23" t="s">
        <v>149</v>
      </c>
      <c r="DM243" s="1"/>
      <c r="DO243" s="80"/>
      <c r="DS243" s="13"/>
      <c r="DT243" s="81"/>
      <c r="DU243" s="82" t="s">
        <v>150</v>
      </c>
      <c r="DW243" s="13"/>
      <c r="DX243" s="13"/>
      <c r="EA243" s="1"/>
      <c r="EE243" s="1"/>
      <c r="ER243">
        <f t="shared" si="376"/>
        <v>-9.8670839279614439E-2</v>
      </c>
      <c r="ES243">
        <f t="shared" si="376"/>
        <v>-0.32743703463395935</v>
      </c>
      <c r="ET243" t="e">
        <f>#REF!</f>
        <v>#REF!</v>
      </c>
      <c r="EU243" t="e">
        <f>#REF!</f>
        <v>#REF!</v>
      </c>
      <c r="EY243" s="28"/>
      <c r="EZ243" s="10"/>
      <c r="FA243" s="82" t="s">
        <v>148</v>
      </c>
      <c r="FB243" s="13"/>
      <c r="FD243" s="10"/>
      <c r="FE243" s="10"/>
      <c r="FF243" s="10"/>
      <c r="FG243" s="10"/>
      <c r="FH243" s="10"/>
      <c r="FI243" s="10"/>
      <c r="FJ243" s="80"/>
      <c r="FK243" s="23" t="s">
        <v>149</v>
      </c>
      <c r="FO243" s="1"/>
      <c r="FQ243" s="80"/>
      <c r="FU243" s="13"/>
      <c r="FV243" s="81"/>
      <c r="FW243" s="82" t="s">
        <v>150</v>
      </c>
      <c r="FY243" s="13"/>
      <c r="FZ243" s="13"/>
      <c r="GC243" s="1"/>
      <c r="GG243" s="1"/>
      <c r="GK243" s="13"/>
    </row>
    <row r="244" spans="4:197" x14ac:dyDescent="0.2">
      <c r="D244" t="s">
        <v>9</v>
      </c>
      <c r="E244" s="5">
        <f t="shared" si="377"/>
        <v>3.5471030488026426E-4</v>
      </c>
      <c r="F244" s="6">
        <f t="shared" si="377"/>
        <v>-0.6028218963908557</v>
      </c>
      <c r="G244" s="7">
        <f t="shared" ref="G244:G245" si="378">Q243</f>
        <v>-0.24451088530193102</v>
      </c>
      <c r="H244" s="8">
        <f t="shared" ref="H244:H245" si="379">AM243</f>
        <v>-0.96817300164908904</v>
      </c>
      <c r="J244" s="10"/>
      <c r="Q244" s="61">
        <v>0.75039817657246344</v>
      </c>
      <c r="S244" s="17">
        <v>0</v>
      </c>
      <c r="T244">
        <v>1</v>
      </c>
      <c r="V244" s="73">
        <f>(T242*T244)*(1-COS(RADIANS(O242+45)))-T243*(SIN(RADIANS(O242+45)))</f>
        <v>0</v>
      </c>
      <c r="W244" s="73">
        <f>(T243*T244)*(1-COS(RADIANS(O242+45)))+T242*(SIN(RADIANS(O242+45)))</f>
        <v>0</v>
      </c>
      <c r="X244" s="73">
        <f>(T244^2)*(1-COS(RADIANS(O242+45)))+(COS(RADIANS(O242+45)))</f>
        <v>1</v>
      </c>
      <c r="Y244" s="10"/>
      <c r="Z244">
        <v>0</v>
      </c>
      <c r="AA244" s="23">
        <f>SIN(RADIANS('[1]Biaxial Input'!$F$21))*SIN(RADIANS(0))</f>
        <v>0</v>
      </c>
      <c r="AC244" s="30">
        <f>(AA242*AA244)*(1-COS(RADIANS(N242)))-AA243*(SIN(RADIANS(N242)))</f>
        <v>-5.3436559083262246E-2</v>
      </c>
      <c r="AD244" s="30">
        <f>(AA243*AA244)*(1-COS(RADIANS(N242)))+AA242*(SIN(RADIANS(N242)))</f>
        <v>-0.76417839735679927</v>
      </c>
      <c r="AE244" s="30">
        <f>(AA244^2)*(1-COS(RADIANS(N242)))+(COS(RADIANS(N242)))</f>
        <v>0.64278760968653936</v>
      </c>
      <c r="AG244">
        <v>0.75039817657246344</v>
      </c>
      <c r="AI244" s="28">
        <f>(T242*T244)*(1-COS(RADIANS(M242)))-T243*(SIN(RADIANS(M242)))</f>
        <v>0</v>
      </c>
      <c r="AJ244" s="28">
        <f>(T243*T244)*(1-COS(RADIANS(M242)))+T242*(SIN(RADIANS(M242)))</f>
        <v>0</v>
      </c>
      <c r="AK244" s="28">
        <f>(T244^2)*(1-COS(RADIANS(M242)))+(COS(RADIANS(M242)))</f>
        <v>1</v>
      </c>
      <c r="AM244" s="61">
        <v>-0.15403462412778215</v>
      </c>
      <c r="AO244" s="17">
        <v>0</v>
      </c>
      <c r="AP244">
        <v>1</v>
      </c>
      <c r="AR244" s="73">
        <f>(T242*T242)*(1-COS(RADIANS(O242-45)))-T242*(SIN(RADIANS(O242-45)))</f>
        <v>0</v>
      </c>
      <c r="AS244" s="73">
        <f>(T243*T244)*(1-COS(RADIANS(O242-45)))+T242*(SIN(RADIANS(O242-45)))</f>
        <v>0</v>
      </c>
      <c r="AT244" s="73">
        <f>(T244^2)*(1-COS(RADIANS(O242-45)))+(COS(RADIANS(O242-45)))</f>
        <v>1</v>
      </c>
      <c r="AU244" s="10"/>
      <c r="AV244">
        <v>0</v>
      </c>
      <c r="AW244" s="1">
        <v>-0.15403462412778215</v>
      </c>
      <c r="BZ244" s="5" t="s">
        <v>4</v>
      </c>
      <c r="CA244" s="6" t="s">
        <v>5</v>
      </c>
      <c r="CB244" s="7" t="s">
        <v>6</v>
      </c>
      <c r="CC244" s="8" t="s">
        <v>1</v>
      </c>
      <c r="CD244">
        <v>11</v>
      </c>
      <c r="CE244" s="9" t="s">
        <v>7</v>
      </c>
      <c r="CG244" s="90" t="s">
        <v>157</v>
      </c>
      <c r="CH244" s="61">
        <f>CE245-((CH246-CE245)/(EY244-CW244))*CW244</f>
        <v>4.2751416907297211</v>
      </c>
      <c r="CI244" s="10"/>
      <c r="CK244" s="5" t="s">
        <v>4</v>
      </c>
      <c r="CL244" s="6" t="s">
        <v>5</v>
      </c>
      <c r="CM244" s="7" t="s">
        <v>6</v>
      </c>
      <c r="CN244" s="8" t="s">
        <v>1</v>
      </c>
      <c r="CO244" s="10"/>
      <c r="CP244">
        <f t="shared" ref="CP244:CQ246" si="380">BZ245</f>
        <v>0.93180266183863136</v>
      </c>
      <c r="CQ244">
        <f t="shared" si="380"/>
        <v>-0.87956522186239505</v>
      </c>
      <c r="CR244">
        <f>CI248</f>
        <v>0</v>
      </c>
      <c r="CS244">
        <f>CL248</f>
        <v>0</v>
      </c>
      <c r="CU244" s="17">
        <f>CU148</f>
        <v>90</v>
      </c>
      <c r="CV244" s="17">
        <f>CV148</f>
        <v>50</v>
      </c>
      <c r="CW244" s="31">
        <f>CH151</f>
        <v>209.0737127338094</v>
      </c>
      <c r="CY244" s="61">
        <f t="array" ref="CY244:CY246">MMULT(DQ244:DS246,DO244:DO246)</f>
        <v>0.61296518243626097</v>
      </c>
      <c r="CZ244" s="13"/>
      <c r="DA244" s="17">
        <v>1</v>
      </c>
      <c r="DB244">
        <v>0</v>
      </c>
      <c r="DD244" s="73">
        <f>(DB244^2)*(1-COS(RADIANS(CW244+45)))+(COS(RADIANS(CW244+45)))</f>
        <v>-0.27440043612737974</v>
      </c>
      <c r="DE244" s="73">
        <f>(DB244*DB245)*(1-COS(RADIANS(CW244+45)))-DB246*(SIN(RADIANS(CW244+45)))</f>
        <v>0.96161551602140016</v>
      </c>
      <c r="DF244" s="73">
        <f>(DB244*DB246)*(1-COS(RADIANS(CW244+45)))+DB245*(SIN(RADIANS(CW244+45)))</f>
        <v>0</v>
      </c>
      <c r="DG244" s="10"/>
      <c r="DH244">
        <f t="array" ref="DH244:DH246">MMULT(DD244:DF246,DA244:DA246)</f>
        <v>-0.27440043612737974</v>
      </c>
      <c r="DI244" s="23">
        <f>COS(RADIANS('[1]Biaxial Input'!$F$21))</f>
        <v>-0.9975640502598242</v>
      </c>
      <c r="DK244" s="30">
        <f>(DI244^2)*(1-COS(RADIANS(CV244)))+(COS(RADIANS(CV244)))</f>
        <v>0.99826181678640502</v>
      </c>
      <c r="DL244" s="30">
        <f>(DI244*DI245)*(1-COS(RADIANS(CV244)))-DI246*(SIN(RADIANS(CV244)))</f>
        <v>-2.4857178030640859E-2</v>
      </c>
      <c r="DM244" s="30">
        <f>(DI244*DI246)*(1-COS(RADIANS(CV244)))+DI245*(SIN(RADIANS(CV244)))</f>
        <v>5.3436559083262246E-2</v>
      </c>
      <c r="DO244">
        <f t="array" ref="DO244:DO246">MMULT(DK244:DM246,DH244:DH246)</f>
        <v>-0.25002042981672945</v>
      </c>
      <c r="DQ244" s="28">
        <f>(DB244^2)*(1-COS(RADIANS(CU244)))+(COS(RADIANS(CU244)))</f>
        <v>6.1257422745431001E-17</v>
      </c>
      <c r="DR244" s="28">
        <f>(DB244*DB245)*(1-COS(RADIANS(CU244)))-DB246*(SIN(RADIANS(CU244)))</f>
        <v>-1</v>
      </c>
      <c r="DS244" s="28">
        <f>(DB244*DB246)*(1-COS(RADIANS(CU244)))+DB245*(SIN(RADIANS(CU244)))</f>
        <v>0</v>
      </c>
      <c r="DU244" s="61">
        <f t="array" ref="DU244:DU246">MMULT(DQ244:DS246,EE244:EE246)</f>
        <v>-0.20076120674591294</v>
      </c>
      <c r="DV244" s="13"/>
      <c r="DW244" s="17">
        <v>1</v>
      </c>
      <c r="DX244">
        <v>0</v>
      </c>
      <c r="DZ244" s="73">
        <f>(DB244^2)*(1-COS(RADIANS(CW244-45)))+(COS(RADIANS(CW244-45)))</f>
        <v>-0.96161551602140005</v>
      </c>
      <c r="EA244" s="73">
        <f>(DB244*DB245)*(1-COS(RADIANS(CW244-45)))-DB246*(SIN(RADIANS(CW244-45)))</f>
        <v>-0.27440043612738013</v>
      </c>
      <c r="EB244" s="73">
        <f>(DB244*DB246)*(1-COS(RADIANS(CW244-45)))+DB245*(SIN(RADIANS(CW244-45)))</f>
        <v>0</v>
      </c>
      <c r="EC244" s="10"/>
      <c r="ED244">
        <f t="array" ref="ED244:ED246">MMULT(DZ244:EB246,DA244:DA246)</f>
        <v>-0.96161551602140005</v>
      </c>
      <c r="EE244" s="1">
        <f t="array" ref="EE244:EE246">MMULT(DK244:DM246,ED244:ED246)</f>
        <v>-0.96676487256602295</v>
      </c>
      <c r="EG244">
        <f>CY244+DU244</f>
        <v>0.41220397569034806</v>
      </c>
      <c r="EH244">
        <f>EG244/(SQRT(EG244^2+EG245^2+EG246^2))</f>
        <v>0.29147222644269999</v>
      </c>
      <c r="EJ244">
        <f>Q244+AM244</f>
        <v>0.59636355244468131</v>
      </c>
      <c r="EK244">
        <f>EJ244/(SQRT(EJ244^2+EJ245^2+EJ246^2))</f>
        <v>1</v>
      </c>
      <c r="EM244" s="23">
        <f>CY245*DU246-CY246*DU245</f>
        <v>0.76417839735679916</v>
      </c>
      <c r="EO244" s="15">
        <v>11</v>
      </c>
      <c r="EP244" s="9" t="s">
        <v>7</v>
      </c>
      <c r="EW244" s="17">
        <f>CU244</f>
        <v>90</v>
      </c>
      <c r="EX244" s="17">
        <f>CV244</f>
        <v>50</v>
      </c>
      <c r="EY244" s="31">
        <f>1+CW244</f>
        <v>210.0737127338094</v>
      </c>
      <c r="EZ244" s="10"/>
      <c r="FA244" s="61">
        <f t="array" ref="FA244:FA246">MMULT(FS244:FU246,FQ244:FQ246)</f>
        <v>0.61637559104698147</v>
      </c>
      <c r="FB244" s="13">
        <f>BW245</f>
        <v>0</v>
      </c>
      <c r="FC244" s="17">
        <v>1</v>
      </c>
      <c r="FD244">
        <v>0</v>
      </c>
      <c r="FF244" s="73">
        <f>(FD244^2)*(1-COS(RADIANS(EY244+45)))+(COS(RADIANS(EY244+45)))</f>
        <v>-0.25757613878986579</v>
      </c>
      <c r="FG244" s="73">
        <f>(FD244*FD245)*(1-COS(RADIANS(EY244+45)))-FD246*(SIN(RADIANS(EY244+45)))</f>
        <v>0.9662580052584836</v>
      </c>
      <c r="FH244" s="73">
        <f>(FD244*FD246)*(1-COS(RADIANS(EY244+45)))+FD245*(SIN(RADIANS(EY244+45)))</f>
        <v>0</v>
      </c>
      <c r="FI244" s="10"/>
      <c r="FJ244">
        <f t="array" ref="FJ244:FJ246">MMULT(FF244:FH246,FC244:FC246)</f>
        <v>-0.25757613878986579</v>
      </c>
      <c r="FK244" s="23">
        <f>COS(RADIANS(176))</f>
        <v>-0.9975640502598242</v>
      </c>
      <c r="FM244" s="30">
        <f>(FK244^2)*(1-COS(RADIANS(EX244)))+(COS(RADIANS(EX244)))</f>
        <v>0.99826181678640502</v>
      </c>
      <c r="FN244" s="30">
        <f>(FK244*FK245)*(1-COS(RADIANS(EX244)))-FK246*(SIN(RADIANS(EX244)))</f>
        <v>-2.4857178030640859E-2</v>
      </c>
      <c r="FO244" s="30">
        <f>(FK244*FK246)*(1-COS(RADIANS(EX244)))+FK245*(SIN(RADIANS(EX244)))</f>
        <v>5.3436559083262246E-2</v>
      </c>
      <c r="FQ244">
        <f t="array" ref="FQ244:FQ246">MMULT(FM244:FO246,FJ244:FJ246)</f>
        <v>-0.23310997700895658</v>
      </c>
      <c r="FS244" s="28">
        <f>(FD244^2)*(1-COS(RADIANS(EW244)))+(COS(RADIANS(EW244)))</f>
        <v>6.1257422745431001E-17</v>
      </c>
      <c r="FT244" s="28">
        <f>(FD244*FD245)*(1-COS(RADIANS(EW244)))-FD246*(SIN(RADIANS(EW244)))</f>
        <v>-1</v>
      </c>
      <c r="FU244" s="28">
        <f>(FD244*FD246)*(1-COS(RADIANS(EW244)))+FD245*(SIN(RADIANS(EW244)))</f>
        <v>0</v>
      </c>
      <c r="FW244" s="61">
        <f t="array" ref="FW244:FW246">MMULT(FS244:FU246,GG244:GG246)</f>
        <v>-0.19003291234593536</v>
      </c>
      <c r="FX244" s="13">
        <f>BX245</f>
        <v>0</v>
      </c>
      <c r="FY244" s="17">
        <v>1</v>
      </c>
      <c r="FZ244">
        <v>0</v>
      </c>
      <c r="GB244" s="73">
        <f>(FD244^2)*(1-COS(RADIANS(EY244-45)))+(COS(RADIANS(EY244-45)))</f>
        <v>-0.9662580052584836</v>
      </c>
      <c r="GC244" s="73">
        <f>(FD244*FD245)*(1-COS(RADIANS(EY244-45)))-FD246*(SIN(RADIANS(EY244-45)))</f>
        <v>-0.25757613878986574</v>
      </c>
      <c r="GD244" s="73">
        <f>(FD244*FD246)*(1-COS(RADIANS(EY244-45)))+FD245*(SIN(RADIANS(EY244-45)))</f>
        <v>0</v>
      </c>
      <c r="GE244" s="10"/>
      <c r="GF244">
        <f t="array" ref="GF244:GF246">MMULT(GB244:GD246,FC244:FC246)</f>
        <v>-0.9662580052584836</v>
      </c>
      <c r="GG244" s="1">
        <f t="array" ref="GG244:GG246">MMULT(FM244:FO246,GF244:GF246)</f>
        <v>-0.97098108775208636</v>
      </c>
      <c r="GI244">
        <f>FA244+FW244</f>
        <v>0.42634267870104614</v>
      </c>
      <c r="GJ244">
        <f>GI244/(SQRT(GI244^2+GI245^2+GI246^2))</f>
        <v>0.30146979921874717</v>
      </c>
      <c r="GL244" t="e">
        <f>CH245+DC244</f>
        <v>#VALUE!</v>
      </c>
      <c r="GM244" t="e">
        <f>GL244/(SQRT(GL244^2+GL245^2+GL246^2))</f>
        <v>#VALUE!</v>
      </c>
      <c r="GO244" s="27">
        <f>FA245*FW246-FA246*FW245</f>
        <v>0.76417839735679927</v>
      </c>
    </row>
    <row r="245" spans="4:197" x14ac:dyDescent="0.2">
      <c r="D245" t="s">
        <v>10</v>
      </c>
      <c r="E245" s="5">
        <f t="shared" si="377"/>
        <v>0.11066723599129373</v>
      </c>
      <c r="F245" s="6">
        <f t="shared" si="377"/>
        <v>-0.26779185030886593</v>
      </c>
      <c r="G245" s="7">
        <f t="shared" si="378"/>
        <v>0.75039817657246344</v>
      </c>
      <c r="H245" s="8">
        <f t="shared" si="379"/>
        <v>-0.15403462412778215</v>
      </c>
      <c r="J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W245" s="1"/>
      <c r="BY245" t="s">
        <v>8</v>
      </c>
      <c r="BZ245" s="5">
        <f t="shared" ref="BZ245:CA247" si="381">BZ240</f>
        <v>0.93180266183863136</v>
      </c>
      <c r="CA245" s="6">
        <f t="shared" si="381"/>
        <v>-0.87956522186239505</v>
      </c>
      <c r="CB245" s="7">
        <f>CY244</f>
        <v>0.61296518243626097</v>
      </c>
      <c r="CC245" s="8">
        <f>DU244</f>
        <v>-0.20076120674591294</v>
      </c>
      <c r="CE245" s="9">
        <f>((SUMPRODUCT(CB245:CB247,BZ245:BZ247))*(SUMPRODUCT(CB245:(CB247),CA245:CA247)))-((SUMPRODUCT(CC245:CC247,BZ245:BZ247))*(SUMPRODUCT(CC245:CC247,CA245:CA247)))</f>
        <v>-1.697983642579004E-9</v>
      </c>
      <c r="CG245">
        <v>1</v>
      </c>
      <c r="CH245" t="s">
        <v>161</v>
      </c>
      <c r="CI245" s="67"/>
      <c r="CJ245" s="1" t="s">
        <v>8</v>
      </c>
      <c r="CK245" s="5">
        <f t="shared" ref="CK245:CL247" si="382">BZ245</f>
        <v>0.93180266183863136</v>
      </c>
      <c r="CL245" s="6">
        <f t="shared" si="382"/>
        <v>-0.87956522186239505</v>
      </c>
      <c r="CM245" s="7">
        <f>FA244</f>
        <v>0.61637559104698147</v>
      </c>
      <c r="CN245" s="8">
        <f>FW244</f>
        <v>-0.19003291234593536</v>
      </c>
      <c r="CO245" s="10"/>
      <c r="CP245">
        <f t="shared" si="380"/>
        <v>0.3492962422733713</v>
      </c>
      <c r="CQ245">
        <f t="shared" si="380"/>
        <v>-0.34518112468713447</v>
      </c>
      <c r="CR245">
        <f>CJ248</f>
        <v>0</v>
      </c>
      <c r="CS245">
        <f>CM248</f>
        <v>0</v>
      </c>
      <c r="CW245" s="28"/>
      <c r="CY245" s="61">
        <v>-0.25002042981672951</v>
      </c>
      <c r="DA245" s="17">
        <v>0</v>
      </c>
      <c r="DB245">
        <v>0</v>
      </c>
      <c r="DD245" s="73">
        <f>(DB244*DB245)*(1-COS(RADIANS(CW244+45)))+DB246*(SIN(RADIANS(CW244+45)))</f>
        <v>-0.96161551602140016</v>
      </c>
      <c r="DE245" s="73">
        <f>(DB245^2)*(1-COS(RADIANS(CW244+45)))+(COS(RADIANS(CW244+45)))</f>
        <v>-0.27440043612737974</v>
      </c>
      <c r="DF245" s="73">
        <f>(DB245*DB246)*(1-COS(RADIANS(CW244+45)))-DB244*(SIN(RADIANS(CW244+45)))</f>
        <v>0</v>
      </c>
      <c r="DG245" s="10"/>
      <c r="DH245">
        <v>-0.96161551602140016</v>
      </c>
      <c r="DI245" s="23">
        <f>SIN(RADIANS('[1]Biaxial Input'!$F$21))*(COS(RADIANS(0)))</f>
        <v>6.9756473744125524E-2</v>
      </c>
      <c r="DK245" s="30">
        <f>(DI244*DI245)*(1-COS(RADIANS(CV244)))+DI246*(SIN(RADIANS(CV244)))</f>
        <v>-2.4857178030640859E-2</v>
      </c>
      <c r="DL245" s="30">
        <f>(DI245^2)*(1-COS(RADIANS(CV244)))+(COS(RADIANS(CV244)))</f>
        <v>0.64452579290013434</v>
      </c>
      <c r="DM245" s="30">
        <f>(DI245*DI246)*(1-COS(RADIANS(CV244)))-DI244*(SIN(RADIANS(CV244)))</f>
        <v>0.76417839735679927</v>
      </c>
      <c r="DO245">
        <v>-0.61296518243626097</v>
      </c>
      <c r="DQ245" s="28">
        <f>(DB244*DB245)*(1-COS(RADIANS(CU244)))+DB246*(SIN(RADIANS(CU244)))</f>
        <v>1</v>
      </c>
      <c r="DR245" s="28">
        <f>(DB245^2)*(1-COS(RADIANS(CU244)))+(COS(RADIANS(CU244)))</f>
        <v>6.1257422745431001E-17</v>
      </c>
      <c r="DS245" s="28">
        <f>(DB245*DB246)*(1-COS(RADIANS(CU244)))-DB244*(SIN(RADIANS(CU244)))</f>
        <v>0</v>
      </c>
      <c r="DU245" s="61">
        <v>-0.96676487256602295</v>
      </c>
      <c r="DW245" s="17">
        <v>0</v>
      </c>
      <c r="DX245">
        <v>0</v>
      </c>
      <c r="DZ245" s="73">
        <f>(DB244*DB245)*(1-COS(RADIANS(CW244-45)))+DB246*(SIN(RADIANS(CW244-45)))</f>
        <v>0.27440043612738013</v>
      </c>
      <c r="EA245" s="73">
        <f>(DB245^2)*(1-COS(RADIANS(CW244-45)))+(COS(RADIANS(CW244-45)))</f>
        <v>-0.96161551602140005</v>
      </c>
      <c r="EB245" s="73">
        <f>(DB245*DB246)*(1-COS(RADIANS(CW244-45)))-DB244*(SIN(RADIANS(CW244-45)))</f>
        <v>0</v>
      </c>
      <c r="EC245" s="10"/>
      <c r="ED245">
        <v>0.27440043612738013</v>
      </c>
      <c r="EE245" s="1">
        <v>0.20076120674591288</v>
      </c>
      <c r="EG245">
        <f>CY245+DU245</f>
        <v>-1.2167853023827524</v>
      </c>
      <c r="EH245">
        <f>EG245/(SQRT(EG244^2+EG245^2+EG246^2))</f>
        <v>-0.86039713856296818</v>
      </c>
      <c r="EJ245">
        <f>Q245+AM245</f>
        <v>0</v>
      </c>
      <c r="EK245">
        <f>EJ245/(SQRT(EJ244^2+EJ245^2+EJ246^2))</f>
        <v>0</v>
      </c>
      <c r="EM245" s="23">
        <f>CY246*DU244-CY244*DU246</f>
        <v>-5.3436559083262281E-2</v>
      </c>
      <c r="EP245" s="9">
        <f>((SUMPRODUCT(CM245:CM247,BZ245:BZ247))*(SUMPRODUCT(CM245:CM247,CA245:CA247)))-((SUMPRODUCT(CN245:CN247,BZ245:BZ247))*(SUMPRODUCT(CN245:CN247,CA245:CA247)))</f>
        <v>-2.0448013246287533E-2</v>
      </c>
      <c r="EY245" s="28"/>
      <c r="EZ245" s="10"/>
      <c r="FA245" s="61">
        <v>-0.23310997700895661</v>
      </c>
      <c r="FB245" s="13">
        <f>BW246</f>
        <v>0</v>
      </c>
      <c r="FC245" s="17">
        <v>0</v>
      </c>
      <c r="FD245">
        <v>0</v>
      </c>
      <c r="FF245" s="73">
        <f>(FD244*FD245)*(1-COS(RADIANS(EY244+45)))+FD246*(SIN(RADIANS(EY244+45)))</f>
        <v>-0.9662580052584836</v>
      </c>
      <c r="FG245" s="73">
        <f>(FD245^2)*(1-COS(RADIANS(EY244+45)))+(COS(RADIANS(EY244+45)))</f>
        <v>-0.25757613878986579</v>
      </c>
      <c r="FH245" s="73">
        <f>(FD245*FD246)*(1-COS(RADIANS(EY244+45)))-FD244*(SIN(RADIANS(EY244+45)))</f>
        <v>0</v>
      </c>
      <c r="FI245" s="10"/>
      <c r="FJ245">
        <v>-0.9662580052584836</v>
      </c>
      <c r="FK245" s="23">
        <f>SIN(RADIANS(176))*(COS(RADIANS(0)))</f>
        <v>6.9756473744125524E-2</v>
      </c>
      <c r="FM245" s="30">
        <f>(FK244*FK245)*(1-COS(RADIANS(EX244)))+FK246*(SIN(RADIANS(EX244)))</f>
        <v>-2.4857178030640859E-2</v>
      </c>
      <c r="FN245" s="30">
        <f>(FK245^2)*(1-COS(RADIANS(EX244)))+(COS(RADIANS(EX244)))</f>
        <v>0.64452579290013434</v>
      </c>
      <c r="FO245" s="30">
        <f>(FK245*FK246)*(1-COS(RADIANS(EX244)))-FK244*(SIN(RADIANS(EX244)))</f>
        <v>0.76417839735679927</v>
      </c>
      <c r="FQ245">
        <v>-0.61637559104698147</v>
      </c>
      <c r="FS245" s="28">
        <f>(FD244*FD245)*(1-COS(RADIANS(EW244)))+FD246*(SIN(RADIANS(EW244)))</f>
        <v>1</v>
      </c>
      <c r="FT245" s="28">
        <f>(FD245^2)*(1-COS(RADIANS(EW244)))+(COS(RADIANS(EW244)))</f>
        <v>6.1257422745431001E-17</v>
      </c>
      <c r="FU245" s="28">
        <f>(FD245*FD246)*(1-COS(RADIANS(EW244)))-FD244*(SIN(RADIANS(EW244)))</f>
        <v>0</v>
      </c>
      <c r="FW245" s="61">
        <v>-0.97098108775208636</v>
      </c>
      <c r="FX245" s="13">
        <f>BX246</f>
        <v>0</v>
      </c>
      <c r="FY245" s="17">
        <v>0</v>
      </c>
      <c r="FZ245">
        <v>0</v>
      </c>
      <c r="GB245" s="73">
        <f>(FD244*FD245)*(1-COS(RADIANS(EY244-45)))+FD246*(SIN(RADIANS(EY244-45)))</f>
        <v>0.25757613878986574</v>
      </c>
      <c r="GC245" s="73">
        <f>(FD245^2)*(1-COS(RADIANS(EY244-45)))+(COS(RADIANS(EY244-45)))</f>
        <v>-0.9662580052584836</v>
      </c>
      <c r="GD245" s="73">
        <f>(FD245*FD246)*(1-COS(RADIANS(EY244-45)))-FD244*(SIN(RADIANS(EY244-45)))</f>
        <v>0</v>
      </c>
      <c r="GE245" s="10"/>
      <c r="GF245">
        <v>0.25757613878986574</v>
      </c>
      <c r="GG245" s="1">
        <v>0.19003291234593531</v>
      </c>
      <c r="GI245">
        <f>FA245+FW245</f>
        <v>-1.204091064761043</v>
      </c>
      <c r="GJ245">
        <f>GI245/(SQRT(GI244^2+GI245^2+GI246^2))</f>
        <v>-0.85142095705866383</v>
      </c>
      <c r="GL245">
        <f>CH246+DC245</f>
        <v>-2.0448013246287533E-2</v>
      </c>
      <c r="GM245" t="e">
        <f>GL245/(SQRT(GL244^2+GL245^2+GL246^2))</f>
        <v>#VALUE!</v>
      </c>
      <c r="GO245" s="27">
        <f>FA246*FW244-FA244*FW246</f>
        <v>-5.3436559083262294E-2</v>
      </c>
    </row>
    <row r="246" spans="4:197" x14ac:dyDescent="0.2">
      <c r="Q246" s="82" t="s">
        <v>148</v>
      </c>
      <c r="R246" s="13"/>
      <c r="T246" s="10"/>
      <c r="U246" s="10"/>
      <c r="V246" s="10"/>
      <c r="W246" s="10"/>
      <c r="X246" s="10"/>
      <c r="Y246" s="10"/>
      <c r="Z246" s="80"/>
      <c r="AA246" s="23" t="s">
        <v>149</v>
      </c>
      <c r="AE246" s="1"/>
      <c r="AG246" s="80"/>
      <c r="AK246" s="13"/>
      <c r="AL246" s="81"/>
      <c r="AM246" s="82" t="s">
        <v>150</v>
      </c>
      <c r="AO246" s="13"/>
      <c r="AP246" s="13"/>
      <c r="AS246" s="1"/>
      <c r="AW246" s="1"/>
      <c r="BY246" t="s">
        <v>9</v>
      </c>
      <c r="BZ246" s="5">
        <f t="shared" si="381"/>
        <v>0.3492962422733713</v>
      </c>
      <c r="CA246" s="6">
        <f t="shared" si="381"/>
        <v>-0.34518112468713447</v>
      </c>
      <c r="CB246" s="7">
        <f>CY245</f>
        <v>-0.25002042981672951</v>
      </c>
      <c r="CC246" s="8">
        <f>DU245</f>
        <v>-0.96676487256602295</v>
      </c>
      <c r="CE246" s="10"/>
      <c r="CH246">
        <f>((SUMPRODUCT(CM245:CM247,CK245:CK247))*(SUMPRODUCT(CM245:CM247,CL245:CL247)))-((SUMPRODUCT(CN245:CN247,CK245:CK247))*(SUMPRODUCT(CN245:CN247,CL245:CL247)))</f>
        <v>-2.0448013246287533E-2</v>
      </c>
      <c r="CI246" s="67"/>
      <c r="CJ246" s="10" t="s">
        <v>9</v>
      </c>
      <c r="CK246" s="5">
        <f t="shared" si="382"/>
        <v>0.3492962422733713</v>
      </c>
      <c r="CL246" s="6">
        <f t="shared" si="382"/>
        <v>-0.34518112468713447</v>
      </c>
      <c r="CM246" s="7">
        <f>FA245</f>
        <v>-0.23310997700895661</v>
      </c>
      <c r="CN246" s="8">
        <f>FW245</f>
        <v>-0.97098108775208636</v>
      </c>
      <c r="CP246">
        <f t="shared" si="380"/>
        <v>-9.8670839279614439E-2</v>
      </c>
      <c r="CQ246">
        <f t="shared" si="380"/>
        <v>-0.32743703463395935</v>
      </c>
      <c r="CR246">
        <f>CK248</f>
        <v>0</v>
      </c>
      <c r="CS246">
        <f>CN248</f>
        <v>0</v>
      </c>
      <c r="CW246" s="28"/>
      <c r="CY246" s="61">
        <v>0.7495088190242587</v>
      </c>
      <c r="DA246" s="17">
        <v>0</v>
      </c>
      <c r="DB246">
        <v>1</v>
      </c>
      <c r="DD246" s="73">
        <f>(DB244*DB246)*(1-COS(RADIANS(CW244+45)))-DB245*(SIN(RADIANS(CW244+45)))</f>
        <v>0</v>
      </c>
      <c r="DE246" s="73">
        <f>(DB245*DB246)*(1-COS(RADIANS(CW244+45)))+DB244*(SIN(RADIANS(CW244+45)))</f>
        <v>0</v>
      </c>
      <c r="DF246" s="73">
        <f>(DB246^2)*(1-COS(RADIANS(CW244+45)))+(COS(RADIANS(CW244+45)))</f>
        <v>1</v>
      </c>
      <c r="DG246" s="10"/>
      <c r="DH246">
        <v>0</v>
      </c>
      <c r="DI246" s="23">
        <f>SIN(RADIANS('[1]Biaxial Input'!$F$21))*SIN(RADIANS(0))</f>
        <v>0</v>
      </c>
      <c r="DK246" s="30">
        <f>(DI244*DI246)*(1-COS(RADIANS(CV244)))-DI245*(SIN(RADIANS(CV244)))</f>
        <v>-5.3436559083262246E-2</v>
      </c>
      <c r="DL246" s="30">
        <f>(DI245*DI246)*(1-COS(RADIANS(CV244)))+DI244*(SIN(RADIANS(CV244)))</f>
        <v>-0.76417839735679927</v>
      </c>
      <c r="DM246" s="30">
        <f>(DI246^2)*(1-COS(RADIANS(CV244)))+(COS(RADIANS(CV244)))</f>
        <v>0.64278760968653936</v>
      </c>
      <c r="DO246">
        <v>0.7495088190242587</v>
      </c>
      <c r="DQ246" s="28">
        <f>(DB244*DB246)*(1-COS(RADIANS(CU244)))-DB245*(SIN(RADIANS(CU244)))</f>
        <v>0</v>
      </c>
      <c r="DR246" s="28">
        <f>(DB245*DB246)*(1-COS(RADIANS(CU244)))+DB244*(SIN(RADIANS(CU244)))</f>
        <v>0</v>
      </c>
      <c r="DS246" s="28">
        <f>(DB246^2)*(1-COS(RADIANS(CU244)))+(COS(RADIANS(CU244)))</f>
        <v>1</v>
      </c>
      <c r="DU246" s="61">
        <v>-0.15830546117656885</v>
      </c>
      <c r="DW246" s="17">
        <v>0</v>
      </c>
      <c r="DX246">
        <v>1</v>
      </c>
      <c r="DZ246" s="73">
        <f>(DB244*DB244)*(1-COS(RADIANS(CW244-45)))-DB244*(SIN(RADIANS(CW244-45)))</f>
        <v>0</v>
      </c>
      <c r="EA246" s="73">
        <f>(DB245*DB246)*(1-COS(RADIANS(CW244-45)))+DB244*(SIN(RADIANS(CW244-45)))</f>
        <v>0</v>
      </c>
      <c r="EB246" s="73">
        <f>(DB246^2)*(1-COS(RADIANS(CW244-45)))+(COS(RADIANS(CW244-45)))</f>
        <v>0.99999999999999989</v>
      </c>
      <c r="EC246" s="10"/>
      <c r="ED246">
        <v>0</v>
      </c>
      <c r="EE246" s="1">
        <v>-0.15830546117656885</v>
      </c>
      <c r="EG246">
        <f>CY246+DU246</f>
        <v>0.59120335784768985</v>
      </c>
      <c r="EH246">
        <f>EG246/(SQRT(EG244^2+EG245^2+EG246^2))</f>
        <v>0.41804390339435871</v>
      </c>
      <c r="EJ246">
        <f>Q246+AM246</f>
        <v>0</v>
      </c>
      <c r="EK246">
        <f>EJ246/(SQRT(EJ244^2+EJ245^2+EJ246^2))</f>
        <v>0</v>
      </c>
      <c r="EM246" s="23">
        <f>CY244*DU245-CY245*DU244</f>
        <v>-0.64278760968653925</v>
      </c>
      <c r="ER246">
        <f t="shared" ref="ER246:ES248" si="383">CK245</f>
        <v>0.93180266183863136</v>
      </c>
      <c r="ES246">
        <f t="shared" si="383"/>
        <v>-0.87956522186239505</v>
      </c>
      <c r="ET246" t="e">
        <f>#REF!</f>
        <v>#REF!</v>
      </c>
      <c r="EU246" t="e">
        <f>#REF!</f>
        <v>#REF!</v>
      </c>
      <c r="EY246" s="28"/>
      <c r="EZ246" s="10"/>
      <c r="FA246" s="61">
        <v>0.75215747645048892</v>
      </c>
      <c r="FB246" s="13">
        <f>BW247</f>
        <v>0</v>
      </c>
      <c r="FC246" s="17">
        <v>0</v>
      </c>
      <c r="FD246">
        <v>1</v>
      </c>
      <c r="FF246" s="73">
        <f>(FD244*FD246)*(1-COS(RADIANS(EY244+45)))-FD245*(SIN(RADIANS(EY244+45)))</f>
        <v>0</v>
      </c>
      <c r="FG246" s="73">
        <f>(FD245*FD246)*(1-COS(RADIANS(EY244+45)))+FD244*(SIN(RADIANS(EY244+45)))</f>
        <v>0</v>
      </c>
      <c r="FH246" s="73">
        <f>(FD246^2)*(1-COS(RADIANS(EY244+45)))+(COS(RADIANS(EY244+45)))</f>
        <v>1</v>
      </c>
      <c r="FI246" s="10"/>
      <c r="FJ246">
        <v>0</v>
      </c>
      <c r="FK246" s="23">
        <f>SIN(RADIANS(176))*SIN(RADIANS(0))</f>
        <v>0</v>
      </c>
      <c r="FM246" s="30">
        <f>(FK244*FK246)*(1-COS(RADIANS(EX244)))-FK245*(SIN(RADIANS(EX244)))</f>
        <v>-5.3436559083262246E-2</v>
      </c>
      <c r="FN246" s="30">
        <f>(FK245*FK246)*(1-COS(RADIANS(EX244)))+FK244*(SIN(RADIANS(EX244)))</f>
        <v>-0.76417839735679927</v>
      </c>
      <c r="FO246" s="30">
        <f>(FK246^2)*(1-COS(RADIANS(EX244)))+(COS(RADIANS(EX244)))</f>
        <v>0.64278760968653936</v>
      </c>
      <c r="FQ246">
        <v>0.75215747645048892</v>
      </c>
      <c r="FS246" s="28">
        <f>(FD244*FD246)*(1-COS(RADIANS(EW244)))-FD245*(SIN(RADIANS(EW244)))</f>
        <v>0</v>
      </c>
      <c r="FT246" s="28">
        <f>(FD245*FD246)*(1-COS(RADIANS(EW244)))+FD244*(SIN(RADIANS(EW244)))</f>
        <v>0</v>
      </c>
      <c r="FU246" s="28">
        <f>(FD246^2)*(1-COS(RADIANS(EW244)))+(COS(RADIANS(EW244)))</f>
        <v>1</v>
      </c>
      <c r="FW246" s="61">
        <v>-0.14520061795012201</v>
      </c>
      <c r="FX246" s="13">
        <f>BX247</f>
        <v>0</v>
      </c>
      <c r="FY246" s="17">
        <v>0</v>
      </c>
      <c r="FZ246">
        <v>1</v>
      </c>
      <c r="GB246" s="73">
        <f>(FD244*FD244)*(1-COS(RADIANS(EY244-45)))-FD244*(SIN(RADIANS(EY244-45)))</f>
        <v>0</v>
      </c>
      <c r="GC246" s="73">
        <f>(FD245*FD246)*(1-COS(RADIANS(EY244-45)))+FD244*(SIN(RADIANS(EY244-45)))</f>
        <v>0</v>
      </c>
      <c r="GD246" s="73">
        <f>(FD246^2)*(1-COS(RADIANS(EY244-45)))+(COS(RADIANS(EY244-45)))</f>
        <v>1</v>
      </c>
      <c r="GE246" s="10"/>
      <c r="GF246">
        <v>0</v>
      </c>
      <c r="GG246" s="1">
        <v>-0.14520061795012201</v>
      </c>
      <c r="GI246">
        <f>FA246+FW246</f>
        <v>0.60695685850036685</v>
      </c>
      <c r="GJ246">
        <f>GI246/(SQRT(GI244^2+GI245^2+GI246^2))</f>
        <v>0.42918331053329317</v>
      </c>
      <c r="GL246" t="e">
        <f>#REF!+DC246</f>
        <v>#REF!</v>
      </c>
      <c r="GM246" t="e">
        <f>GL246/(SQRT(GL244^2+GL245^2+GL246^2))</f>
        <v>#REF!</v>
      </c>
      <c r="GO246" s="27">
        <f>FA244*FW245-FA245*FW244</f>
        <v>-0.64278760968653925</v>
      </c>
    </row>
    <row r="247" spans="4:197" x14ac:dyDescent="0.2">
      <c r="E247" s="5" t="s">
        <v>4</v>
      </c>
      <c r="F247" s="6" t="s">
        <v>5</v>
      </c>
      <c r="G247" s="7" t="s">
        <v>6</v>
      </c>
      <c r="H247" s="8" t="s">
        <v>1</v>
      </c>
      <c r="I247">
        <v>12</v>
      </c>
      <c r="J247" s="9" t="s">
        <v>7</v>
      </c>
      <c r="K247">
        <v>12</v>
      </c>
      <c r="L247" s="10"/>
      <c r="M247" s="17">
        <f>A203</f>
        <v>70</v>
      </c>
      <c r="N247" s="17">
        <f>B203</f>
        <v>-5</v>
      </c>
      <c r="O247" s="17">
        <f>C203</f>
        <v>220.3</v>
      </c>
      <c r="Q247" s="61">
        <f t="array" ref="Q247:Q249">MMULT(AI247:AK249,AG247:AG249)</f>
        <v>0.90503212069214112</v>
      </c>
      <c r="R247" s="13"/>
      <c r="S247" s="17">
        <v>1</v>
      </c>
      <c r="T247">
        <v>0</v>
      </c>
      <c r="V247" s="73">
        <f>(T247^2)*(1-COS(RADIANS(O247+45)))+(COS(RADIANS(O247+45)))</f>
        <v>-8.1938508630040444E-2</v>
      </c>
      <c r="W247" s="73">
        <f>(T247*T248)*(1-COS(RADIANS(O247+45)))-T249*(SIN(RADIANS(O247+45)))</f>
        <v>0.9966373868180366</v>
      </c>
      <c r="X247" s="73">
        <f>(T247*T249)*(1-COS(RADIANS(O247+45)))+T248*(SIN(RADIANS(O247+45)))</f>
        <v>0</v>
      </c>
      <c r="Y247" s="10"/>
      <c r="Z247">
        <f t="array" ref="Z247:Z249">MMULT(V247:X249,S247:S249)</f>
        <v>-8.1938508630040444E-2</v>
      </c>
      <c r="AA247" s="23">
        <f>COS(RADIANS('[1]Biaxial Input'!$F$21))</f>
        <v>-0.9975640502598242</v>
      </c>
      <c r="AC247" s="30">
        <f>(AA247^2)*(1-COS(RADIANS(N247)))+(COS(RADIANS(N247)))</f>
        <v>0.99998148353170568</v>
      </c>
      <c r="AD247" s="30">
        <f>(AA247*AA248)*(1-COS(RADIANS(N247)))-AA249*(SIN(RADIANS(N247)))</f>
        <v>-2.6479783333051429E-4</v>
      </c>
      <c r="AE247" s="30">
        <f>(AA247*AA249)*(1-COS(RADIANS(N247)))+AA248*(SIN(RADIANS(N247)))</f>
        <v>-6.0796772806267756E-3</v>
      </c>
      <c r="AG247">
        <f t="array" ref="AG247:AG249">MMULT(AC247:AE249,Z247:Z249)</f>
        <v>-8.167308399759772E-2</v>
      </c>
      <c r="AI247" s="28">
        <f>(T247^2)*(1-COS(RADIANS(M247)))+(COS(RADIANS(M247)))</f>
        <v>0.34202014332566882</v>
      </c>
      <c r="AJ247" s="28">
        <f>(T247*T248)*(1-COS(RADIANS(M247)))-T249*(SIN(RADIANS(M247)))</f>
        <v>-0.93969262078590832</v>
      </c>
      <c r="AK247" s="28">
        <f>(T247*T249)*(1-COS(RADIANS(M247)))+T248*(SIN(RADIANS(M247)))</f>
        <v>0</v>
      </c>
      <c r="AM247" s="61">
        <f t="array" ref="AM247:AM249">MMULT(AI247:AK249,AW247:AW249)</f>
        <v>-0.41782460364226298</v>
      </c>
      <c r="AN247" s="13"/>
      <c r="AO247" s="17">
        <v>1</v>
      </c>
      <c r="AP247">
        <v>0</v>
      </c>
      <c r="AR247" s="73">
        <f>(T247^2)*(1-COS(RADIANS(O247-45)))+(COS(RADIANS(O247-45)))</f>
        <v>-0.9966373868180366</v>
      </c>
      <c r="AS247" s="73">
        <f>(T247*T248)*(1-COS(RADIANS(O247-45)))-T249*(SIN(RADIANS(O247-45)))</f>
        <v>-8.1938508630040832E-2</v>
      </c>
      <c r="AT247" s="73">
        <f>(T247*T249)*(1-COS(RADIANS(O247-45)))+T248*(SIN(RADIANS(O247-45)))</f>
        <v>0</v>
      </c>
      <c r="AU247" s="10"/>
      <c r="AV247">
        <f t="array" ref="AV247:AV249">MMULT(AR247:AT249,S247:S249)</f>
        <v>-0.9966373868180366</v>
      </c>
      <c r="AW247" s="1">
        <f t="array" ref="AW247:AW249">MMULT(AC247:AE249,AV247:AV249)</f>
        <v>-0.99664062975301426</v>
      </c>
      <c r="BY247" t="s">
        <v>10</v>
      </c>
      <c r="BZ247" s="5">
        <f t="shared" si="381"/>
        <v>-9.8670839279614439E-2</v>
      </c>
      <c r="CA247" s="6">
        <f t="shared" si="381"/>
        <v>-0.32743703463395935</v>
      </c>
      <c r="CB247" s="7">
        <f>CY246</f>
        <v>0.7495088190242587</v>
      </c>
      <c r="CC247" s="8">
        <f>DU246</f>
        <v>-0.15830546117656885</v>
      </c>
      <c r="CE247" s="10"/>
      <c r="CG247" s="10" t="s">
        <v>160</v>
      </c>
      <c r="CH247" s="10">
        <f>-CH244*((EY244-CW244)/(CH246-CE245))</f>
        <v>209.07371265077035</v>
      </c>
      <c r="CI247" s="67"/>
      <c r="CJ247" s="10" t="s">
        <v>10</v>
      </c>
      <c r="CK247" s="5">
        <f t="shared" si="382"/>
        <v>-9.8670839279614439E-2</v>
      </c>
      <c r="CL247" s="6">
        <f t="shared" si="382"/>
        <v>-0.32743703463395935</v>
      </c>
      <c r="CM247" s="7">
        <f>FA246</f>
        <v>0.75215747645048892</v>
      </c>
      <c r="CN247" s="8">
        <f>FW246</f>
        <v>-0.14520061795012201</v>
      </c>
      <c r="CW247" s="28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EE247" s="1"/>
      <c r="EI247" s="64">
        <f>(DEGREES(ACOS((EH244*EK244+EH245*EK245+EH246*EK246)/((SQRT(EH244^2+EH245^2+EH246^2))*(SQRT(EK244^2+EK245^2+EK246^2))))))</f>
        <v>73.053883355319684</v>
      </c>
      <c r="ER247">
        <f t="shared" si="383"/>
        <v>0.3492962422733713</v>
      </c>
      <c r="ES247">
        <f t="shared" si="383"/>
        <v>-0.34518112468713447</v>
      </c>
      <c r="ET247" t="e">
        <f>#REF!</f>
        <v>#REF!</v>
      </c>
      <c r="EU247" t="e">
        <f>#REF!</f>
        <v>#REF!</v>
      </c>
      <c r="EY247" s="28"/>
      <c r="EZ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GG247" s="1"/>
      <c r="GK247" s="64" t="e">
        <f>(DEGREES(ACOS((GJ244*GM244+GJ245*GM245+GJ246*GM246)/((SQRT(GJ244^2+GJ245^2+GJ246^2))*(SQRT(GM244^2+GM245^2+GM246^2))))))</f>
        <v>#VALUE!</v>
      </c>
    </row>
    <row r="248" spans="4:197" x14ac:dyDescent="0.2">
      <c r="D248" t="s">
        <v>8</v>
      </c>
      <c r="E248" s="5">
        <f t="shared" ref="E248:F250" si="384">E243</f>
        <v>0.99385745308804063</v>
      </c>
      <c r="F248" s="6">
        <f t="shared" si="384"/>
        <v>-0.75159383056268236</v>
      </c>
      <c r="G248" s="7">
        <f>Q247</f>
        <v>0.90503212069214112</v>
      </c>
      <c r="H248" s="8">
        <f>AM247</f>
        <v>-0.41782460364226298</v>
      </c>
      <c r="J248" s="9">
        <f>((SUMPRODUCT(G248:G250,E248:E250))*(SUMPRODUCT(G248:(G250),F248:F250)))-((SUMPRODUCT(H248:H250,E248:E250))*(SUMPRODUCT(H248:H250,F248:F250)))</f>
        <v>-3.2406898376896032E-3</v>
      </c>
      <c r="Q248" s="61">
        <v>-0.41631943358655826</v>
      </c>
      <c r="S248" s="17">
        <v>0</v>
      </c>
      <c r="T248">
        <v>0</v>
      </c>
      <c r="V248" s="73">
        <f>(T247*T248)*(1-COS(RADIANS(O247+45)))+T249*(SIN(RADIANS(O247+45)))</f>
        <v>-0.9966373868180366</v>
      </c>
      <c r="W248" s="73">
        <f>(T248^2)*(1-COS(RADIANS(O247+45)))+(COS(RADIANS(O247+45)))</f>
        <v>-8.1938508630040444E-2</v>
      </c>
      <c r="X248" s="73">
        <f>(T248*T249)*(1-COS(RADIANS(O247+45)))-T247*(SIN(RADIANS(O247+45)))</f>
        <v>0</v>
      </c>
      <c r="Y248" s="10"/>
      <c r="Z248">
        <v>-0.9966373868180366</v>
      </c>
      <c r="AA248" s="23">
        <f>SIN(RADIANS('[1]Biaxial Input'!$F$21))*(COS(RADIANS(0)))</f>
        <v>6.9756473744125524E-2</v>
      </c>
      <c r="AC248" s="30">
        <f>(AA247*AA248)*(1-COS(RADIANS(N247)))+AA249*(SIN(RADIANS(N247)))</f>
        <v>-2.6479783333051429E-4</v>
      </c>
      <c r="AD248" s="30">
        <f>(AA248^2)*(1-COS(RADIANS(N247)))+(COS(RADIANS(N247)))</f>
        <v>0.99621321456003986</v>
      </c>
      <c r="AE248" s="30">
        <f>(AA248*AA249)*(1-COS(RADIANS(N247)))-AA247*(SIN(RADIANS(N247)))</f>
        <v>-8.694343573875718E-2</v>
      </c>
      <c r="AG248">
        <v>-0.99284163773316259</v>
      </c>
      <c r="AI248" s="28">
        <f>(T247*T248)*(1-COS(RADIANS(M247)))+T249*(SIN(RADIANS(M247)))</f>
        <v>0.93969262078590832</v>
      </c>
      <c r="AJ248" s="28">
        <f>(T248^2)*(1-COS(RADIANS(M247)))+(COS(RADIANS(M247)))</f>
        <v>0.34202014332566882</v>
      </c>
      <c r="AK248" s="28">
        <f>(T248*T249)*(1-COS(RADIANS(M247)))-T247*(SIN(RADIANS(M247)))</f>
        <v>0</v>
      </c>
      <c r="AM248" s="61">
        <v>-0.90852708645969538</v>
      </c>
      <c r="AO248" s="17">
        <v>0</v>
      </c>
      <c r="AP248">
        <v>0</v>
      </c>
      <c r="AR248" s="73">
        <f>(T247*T248)*(1-COS(RADIANS(O247-45)))+T249*(SIN(RADIANS(O247-45)))</f>
        <v>8.1938508630040832E-2</v>
      </c>
      <c r="AS248" s="73">
        <f>(T248^2)*(1-COS(RADIANS(O247-45)))+(COS(RADIANS(O247-45)))</f>
        <v>-0.9966373868180366</v>
      </c>
      <c r="AT248" s="73">
        <f>(T248*T249)*(1-COS(RADIANS(O247-45)))-T247*(SIN(RADIANS(O247-45)))</f>
        <v>0</v>
      </c>
      <c r="AU248" s="10"/>
      <c r="AV248">
        <v>8.1938508630040832E-2</v>
      </c>
      <c r="AW248" s="1">
        <v>8.1892132499234147E-2</v>
      </c>
      <c r="CS248" s="15"/>
      <c r="CW248" s="28"/>
      <c r="CY248" s="82" t="s">
        <v>148</v>
      </c>
      <c r="CZ248" s="13"/>
      <c r="DB248" s="10"/>
      <c r="DC248" s="10"/>
      <c r="DD248" s="10"/>
      <c r="DE248" s="10"/>
      <c r="DF248" s="10"/>
      <c r="DG248" s="10"/>
      <c r="DH248" s="80"/>
      <c r="DI248" s="23" t="s">
        <v>149</v>
      </c>
      <c r="DM248" s="1"/>
      <c r="DO248" s="80"/>
      <c r="DS248" s="13"/>
      <c r="DT248" s="81"/>
      <c r="DU248" s="82" t="s">
        <v>150</v>
      </c>
      <c r="DW248" s="13"/>
      <c r="DX248" s="13"/>
      <c r="EA248" s="1"/>
      <c r="EE248" s="1"/>
      <c r="EI248" s="13"/>
      <c r="ER248">
        <f t="shared" si="383"/>
        <v>-9.8670839279614439E-2</v>
      </c>
      <c r="ES248">
        <f t="shared" si="383"/>
        <v>-0.32743703463395935</v>
      </c>
      <c r="ET248" t="e">
        <f>#REF!</f>
        <v>#REF!</v>
      </c>
      <c r="EU248" t="e">
        <f>#REF!</f>
        <v>#REF!</v>
      </c>
      <c r="EY248" s="28"/>
      <c r="EZ248" s="10"/>
      <c r="FA248" s="82" t="s">
        <v>148</v>
      </c>
      <c r="FB248" s="13"/>
      <c r="FD248" s="10"/>
      <c r="FE248" s="10"/>
      <c r="FF248" s="10"/>
      <c r="FG248" s="10"/>
      <c r="FH248" s="10"/>
      <c r="FI248" s="10"/>
      <c r="FJ248" s="80"/>
      <c r="FK248" s="23" t="s">
        <v>149</v>
      </c>
      <c r="FO248" s="1"/>
      <c r="FQ248" s="80"/>
      <c r="FU248" s="13"/>
      <c r="FV248" s="81"/>
      <c r="FW248" s="82" t="s">
        <v>150</v>
      </c>
      <c r="FY248" s="13"/>
      <c r="FZ248" s="13"/>
      <c r="GC248" s="1"/>
      <c r="GG248" s="1"/>
      <c r="GK248" s="13"/>
    </row>
    <row r="249" spans="4:197" x14ac:dyDescent="0.2">
      <c r="D249" t="s">
        <v>9</v>
      </c>
      <c r="E249" s="5">
        <f t="shared" si="384"/>
        <v>3.5471030488026426E-4</v>
      </c>
      <c r="F249" s="6">
        <f t="shared" si="384"/>
        <v>-0.6028218963908557</v>
      </c>
      <c r="G249" s="7">
        <f t="shared" ref="G249:G250" si="385">Q248</f>
        <v>-0.41631943358655826</v>
      </c>
      <c r="H249" s="8">
        <f t="shared" ref="H249:H250" si="386">AM248</f>
        <v>-0.90852708645969538</v>
      </c>
      <c r="J249" s="10"/>
      <c r="Q249" s="61">
        <v>-8.7149238284983346E-2</v>
      </c>
      <c r="S249" s="17">
        <v>0</v>
      </c>
      <c r="T249">
        <v>1</v>
      </c>
      <c r="V249" s="73">
        <f>(T247*T249)*(1-COS(RADIANS(O247+45)))-T248*(SIN(RADIANS(O247+45)))</f>
        <v>0</v>
      </c>
      <c r="W249" s="73">
        <f>(T248*T249)*(1-COS(RADIANS(O247+45)))+T247*(SIN(RADIANS(O247+45)))</f>
        <v>0</v>
      </c>
      <c r="X249" s="73">
        <f>(T249^2)*(1-COS(RADIANS(O247+45)))+(COS(RADIANS(O247+45)))</f>
        <v>0.99999999999999989</v>
      </c>
      <c r="Y249" s="10"/>
      <c r="Z249">
        <v>0</v>
      </c>
      <c r="AA249" s="23">
        <f>SIN(RADIANS('[1]Biaxial Input'!$F$21))*SIN(RADIANS(0))</f>
        <v>0</v>
      </c>
      <c r="AC249" s="30">
        <f>(AA247*AA249)*(1-COS(RADIANS(N247)))-AA248*(SIN(RADIANS(N247)))</f>
        <v>6.0796772806267756E-3</v>
      </c>
      <c r="AD249" s="30">
        <f>(AA248*AA249)*(1-COS(RADIANS(N247)))+AA247*(SIN(RADIANS(N247)))</f>
        <v>8.694343573875718E-2</v>
      </c>
      <c r="AE249" s="30">
        <f>(AA249^2)*(1-COS(RADIANS(N247)))+(COS(RADIANS(N247)))</f>
        <v>0.99619469809174555</v>
      </c>
      <c r="AG249">
        <v>-8.7149238284983346E-2</v>
      </c>
      <c r="AI249" s="28">
        <f>(T247*T249)*(1-COS(RADIANS(M247)))-T248*(SIN(RADIANS(M247)))</f>
        <v>0</v>
      </c>
      <c r="AJ249" s="28">
        <f>(T248*T249)*(1-COS(RADIANS(M247)))+T247*(SIN(RADIANS(M247)))</f>
        <v>0</v>
      </c>
      <c r="AK249" s="28">
        <f>(T249^2)*(1-COS(RADIANS(M247)))+(COS(RADIANS(M247)))</f>
        <v>1</v>
      </c>
      <c r="AM249" s="61">
        <v>1.064781781944699E-3</v>
      </c>
      <c r="AO249" s="17">
        <v>0</v>
      </c>
      <c r="AP249">
        <v>1</v>
      </c>
      <c r="AR249" s="73">
        <f>(T247*T247)*(1-COS(RADIANS(O247-45)))-T247*(SIN(RADIANS(O247-45)))</f>
        <v>0</v>
      </c>
      <c r="AS249" s="73">
        <f>(T248*T249)*(1-COS(RADIANS(O247-45)))+T247*(SIN(RADIANS(O247-45)))</f>
        <v>0</v>
      </c>
      <c r="AT249" s="73">
        <f>(T249^2)*(1-COS(RADIANS(O247-45)))+(COS(RADIANS(O247-45)))</f>
        <v>0.99999999999999989</v>
      </c>
      <c r="AU249" s="10"/>
      <c r="AV249">
        <v>0</v>
      </c>
      <c r="AW249" s="1">
        <v>1.064781781944699E-3</v>
      </c>
      <c r="BZ249" s="5" t="s">
        <v>4</v>
      </c>
      <c r="CA249" s="6" t="s">
        <v>5</v>
      </c>
      <c r="CB249" s="7" t="s">
        <v>6</v>
      </c>
      <c r="CC249" s="8" t="s">
        <v>1</v>
      </c>
      <c r="CD249">
        <v>12</v>
      </c>
      <c r="CE249" s="9" t="s">
        <v>7</v>
      </c>
      <c r="CG249" s="90" t="s">
        <v>157</v>
      </c>
      <c r="CH249" s="61">
        <f>CE250-((CH251-CE250)/(EY249-CW249))*CW249</f>
        <v>7.1346825573738712</v>
      </c>
      <c r="CI249" s="10"/>
      <c r="CK249" s="5" t="s">
        <v>4</v>
      </c>
      <c r="CL249" s="6" t="s">
        <v>5</v>
      </c>
      <c r="CM249" s="7" t="s">
        <v>6</v>
      </c>
      <c r="CN249" s="8" t="s">
        <v>1</v>
      </c>
      <c r="CO249" s="10"/>
      <c r="CP249">
        <f t="shared" ref="CP249:CQ251" si="387">BZ250</f>
        <v>0.93180266183863136</v>
      </c>
      <c r="CQ249">
        <f t="shared" si="387"/>
        <v>-0.87956522186239505</v>
      </c>
      <c r="CR249">
        <f>CI253</f>
        <v>0</v>
      </c>
      <c r="CS249">
        <f>CL253</f>
        <v>0</v>
      </c>
      <c r="CU249" s="17">
        <f>CU153</f>
        <v>70</v>
      </c>
      <c r="CV249" s="17">
        <f>CV153</f>
        <v>-5</v>
      </c>
      <c r="CW249" s="31">
        <f>CH156</f>
        <v>221.55607769947349</v>
      </c>
      <c r="CY249" s="61">
        <f t="array" ref="CY249:CY251">MMULT(DQ249:DS251,DO249:DO251)</f>
        <v>0.91397375439248618</v>
      </c>
      <c r="CZ249" s="13"/>
      <c r="DA249" s="17">
        <v>1</v>
      </c>
      <c r="DB249">
        <v>0</v>
      </c>
      <c r="DD249" s="73">
        <f>(DB249^2)*(1-COS(RADIANS(CW249+45)))+(COS(RADIANS(CW249+45)))</f>
        <v>-6.0071595506180867E-2</v>
      </c>
      <c r="DE249" s="73">
        <f>(DB249*DB250)*(1-COS(RADIANS(CW249+45)))-DB251*(SIN(RADIANS(CW249+45)))</f>
        <v>0.99819407101692492</v>
      </c>
      <c r="DF249" s="73">
        <f>(DB249*DB251)*(1-COS(RADIANS(CW249+45)))+DB250*(SIN(RADIANS(CW249+45)))</f>
        <v>0</v>
      </c>
      <c r="DG249" s="10"/>
      <c r="DH249">
        <f t="array" ref="DH249:DH251">MMULT(DD249:DF251,DA249:DA251)</f>
        <v>-6.0071595506180867E-2</v>
      </c>
      <c r="DI249" s="23">
        <f>COS(RADIANS('[1]Biaxial Input'!$F$21))</f>
        <v>-0.9975640502598242</v>
      </c>
      <c r="DK249" s="30">
        <f>(DI249^2)*(1-COS(RADIANS(CV249)))+(COS(RADIANS(CV249)))</f>
        <v>0.99998148353170568</v>
      </c>
      <c r="DL249" s="30">
        <f>(DI249*DI250)*(1-COS(RADIANS(CV249)))-DI251*(SIN(RADIANS(CV249)))</f>
        <v>-2.6479783333051429E-4</v>
      </c>
      <c r="DM249" s="30">
        <f>(DI249*DI251)*(1-COS(RADIANS(CV249)))+DI250*(SIN(RADIANS(CV249)))</f>
        <v>-6.0796772806267756E-3</v>
      </c>
      <c r="DO249">
        <f t="array" ref="DO249:DO251">MMULT(DK249:DM251,DH249:DH251)</f>
        <v>-5.980616356513864E-2</v>
      </c>
      <c r="DQ249" s="28">
        <f>(DB249^2)*(1-COS(RADIANS(CU249)))+(COS(RADIANS(CU249)))</f>
        <v>0.34202014332566882</v>
      </c>
      <c r="DR249" s="28">
        <f>(DB249*DB250)*(1-COS(RADIANS(CU249)))-DB251*(SIN(RADIANS(CU249)))</f>
        <v>-0.93969262078590832</v>
      </c>
      <c r="DS249" s="28">
        <f>(DB249*DB251)*(1-COS(RADIANS(CU249)))+DB250*(SIN(RADIANS(CU249)))</f>
        <v>0</v>
      </c>
      <c r="DU249" s="61">
        <f t="array" ref="DU249:DU251">MMULT(DQ249:DS251,EE249:EE251)</f>
        <v>-0.39788505271627322</v>
      </c>
      <c r="DV249" s="13"/>
      <c r="DW249" s="17">
        <v>1</v>
      </c>
      <c r="DX249">
        <v>0</v>
      </c>
      <c r="DZ249" s="73">
        <f>(DB249^2)*(1-COS(RADIANS(CW249-45)))+(COS(RADIANS(CW249-45)))</f>
        <v>-0.99819407101692492</v>
      </c>
      <c r="EA249" s="73">
        <f>(DB249*DB250)*(1-COS(RADIANS(CW249-45)))-DB251*(SIN(RADIANS(CW249-45)))</f>
        <v>-6.0071595506180804E-2</v>
      </c>
      <c r="EB249" s="73">
        <f>(DB249*DB251)*(1-COS(RADIANS(CW249-45)))+DB250*(SIN(RADIANS(CW249-45)))</f>
        <v>0</v>
      </c>
      <c r="EC249" s="10"/>
      <c r="ED249">
        <f t="array" ref="ED249:ED251">MMULT(DZ249:EB251,DA249:DA251)</f>
        <v>-0.99819407101692492</v>
      </c>
      <c r="EE249" s="1">
        <f t="array" ref="EE249:EE251">MMULT(DK249:DM251,ED249:ED251)</f>
        <v>-0.99819149481639213</v>
      </c>
      <c r="EG249">
        <f>CY249+DU249</f>
        <v>0.51608870167621301</v>
      </c>
      <c r="EH249">
        <f>EG249/(SQRT(EG249^2+EG250^2+EG251^2))</f>
        <v>0.36492982064901131</v>
      </c>
      <c r="EJ249">
        <f>Q249+AM249</f>
        <v>-8.6084456503038642E-2</v>
      </c>
      <c r="EK249">
        <f>EJ249/(SQRT(EJ249^2+EJ250^2+EJ251^2))</f>
        <v>-1</v>
      </c>
      <c r="EM249" s="23">
        <f>CY250*DU251-CY251*DU250</f>
        <v>-7.9620732894590152E-2</v>
      </c>
      <c r="EO249" s="15">
        <v>12</v>
      </c>
      <c r="EP249" s="9" t="s">
        <v>7</v>
      </c>
      <c r="EW249" s="17">
        <f>CU249</f>
        <v>70</v>
      </c>
      <c r="EX249" s="17">
        <f>CV249</f>
        <v>-5</v>
      </c>
      <c r="EY249" s="31">
        <f>1+CW249</f>
        <v>222.55607769947349</v>
      </c>
      <c r="EZ249" s="10"/>
      <c r="FA249" s="61">
        <f t="array" ref="FA249:FA251">MMULT(FS249:FU251,FQ249:FQ251)</f>
        <v>0.92077860341808515</v>
      </c>
      <c r="FB249" s="13">
        <f>BW250</f>
        <v>0</v>
      </c>
      <c r="FC249" s="17">
        <v>1</v>
      </c>
      <c r="FD249">
        <v>0</v>
      </c>
      <c r="FF249" s="73">
        <f>(FD249^2)*(1-COS(RADIANS(EY249+45)))+(COS(RADIANS(EY249+45)))</f>
        <v>-4.2641557680548149E-2</v>
      </c>
      <c r="FG249" s="73">
        <f>(FD249*FD250)*(1-COS(RADIANS(EY249+45)))-FD251*(SIN(RADIANS(EY249+45)))</f>
        <v>0.99909043512515749</v>
      </c>
      <c r="FH249" s="73">
        <f>(FD249*FD251)*(1-COS(RADIANS(EY249+45)))+FD250*(SIN(RADIANS(EY249+45)))</f>
        <v>0</v>
      </c>
      <c r="FI249" s="10"/>
      <c r="FJ249">
        <f t="array" ref="FJ249:FJ251">MMULT(FF249:FH251,FC249:FC251)</f>
        <v>-4.2641557680548149E-2</v>
      </c>
      <c r="FK249" s="23">
        <f>COS(RADIANS(176))</f>
        <v>-0.9975640502598242</v>
      </c>
      <c r="FM249" s="30">
        <f>(FK249^2)*(1-COS(RADIANS(EX249)))+(COS(RADIANS(EX249)))</f>
        <v>0.99998148353170568</v>
      </c>
      <c r="FN249" s="30">
        <f>(FK249*FK250)*(1-COS(RADIANS(EX249)))-FK251*(SIN(RADIANS(EX249)))</f>
        <v>-2.6479783333051429E-4</v>
      </c>
      <c r="FO249" s="30">
        <f>(FK249*FK251)*(1-COS(RADIANS(EX249)))+FK250*(SIN(RADIANS(EX249)))</f>
        <v>-6.0796772806267756E-3</v>
      </c>
      <c r="FQ249">
        <f t="array" ref="FQ249:FQ251">MMULT(FM249:FO251,FJ249:FJ251)</f>
        <v>-4.2376211126974955E-2</v>
      </c>
      <c r="FS249" s="28">
        <f>(FD249^2)*(1-COS(RADIANS(EW249)))+(COS(RADIANS(EW249)))</f>
        <v>0.34202014332566882</v>
      </c>
      <c r="FT249" s="28">
        <f>(FD249*FD250)*(1-COS(RADIANS(EW249)))-FD251*(SIN(RADIANS(EW249)))</f>
        <v>-0.93969262078590832</v>
      </c>
      <c r="FU249" s="28">
        <f>(FD249*FD251)*(1-COS(RADIANS(EW249)))+FD250*(SIN(RADIANS(EW249)))</f>
        <v>0</v>
      </c>
      <c r="FW249" s="61">
        <f t="array" ref="FW249:FW251">MMULT(FS249:FU251,GG249:GG251)</f>
        <v>-0.38187341146087722</v>
      </c>
      <c r="FX249" s="13">
        <f>BX250</f>
        <v>0</v>
      </c>
      <c r="FY249" s="17">
        <v>1</v>
      </c>
      <c r="FZ249">
        <v>0</v>
      </c>
      <c r="GB249" s="73">
        <f>(FD249^2)*(1-COS(RADIANS(EY249-45)))+(COS(RADIANS(EY249-45)))</f>
        <v>-0.99909043512515749</v>
      </c>
      <c r="GC249" s="73">
        <f>(FD249*FD250)*(1-COS(RADIANS(EY249-45)))-FD251*(SIN(RADIANS(EY249-45)))</f>
        <v>-4.2641557680547643E-2</v>
      </c>
      <c r="GD249" s="73">
        <f>(FD249*FD251)*(1-COS(RADIANS(EY249-45)))+FD250*(SIN(RADIANS(EY249-45)))</f>
        <v>0</v>
      </c>
      <c r="GE249" s="10"/>
      <c r="GF249">
        <f t="array" ref="GF249:GF251">MMULT(GB249:GD251,FC249:FC251)</f>
        <v>-0.99909043512515749</v>
      </c>
      <c r="GG249" s="1">
        <f t="array" ref="GG249:GG251">MMULT(FM249:FO251,GF249:GF251)</f>
        <v>-0.99908322689087603</v>
      </c>
      <c r="GI249">
        <f>FA249+FW249</f>
        <v>0.53890519195720787</v>
      </c>
      <c r="GJ249">
        <f>GI249/(SQRT(GI249^2+GI250^2+GI251^2))</f>
        <v>0.38106351564957969</v>
      </c>
      <c r="GL249" t="e">
        <f>CH250+DC249</f>
        <v>#VALUE!</v>
      </c>
      <c r="GM249" t="e">
        <f>GL249/(SQRT(GL249^2+GL250^2+GL251^2))</f>
        <v>#VALUE!</v>
      </c>
      <c r="GO249" s="27">
        <f>FA250*FW251-FA251*FW250</f>
        <v>-7.9620732894590152E-2</v>
      </c>
    </row>
    <row r="250" spans="4:197" x14ac:dyDescent="0.2">
      <c r="D250" t="s">
        <v>10</v>
      </c>
      <c r="E250" s="5">
        <f t="shared" si="384"/>
        <v>0.11066723599129373</v>
      </c>
      <c r="F250" s="6">
        <f t="shared" si="384"/>
        <v>-0.26779185030886593</v>
      </c>
      <c r="G250" s="7">
        <f t="shared" si="385"/>
        <v>-8.7149238284983346E-2</v>
      </c>
      <c r="H250" s="8">
        <f t="shared" si="386"/>
        <v>1.064781781944699E-3</v>
      </c>
      <c r="J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W250" s="1"/>
      <c r="BY250" t="s">
        <v>8</v>
      </c>
      <c r="BZ250" s="5">
        <f t="shared" ref="BZ250:CA252" si="388">BZ245</f>
        <v>0.93180266183863136</v>
      </c>
      <c r="CA250" s="6">
        <f t="shared" si="388"/>
        <v>-0.87956522186239505</v>
      </c>
      <c r="CB250" s="7">
        <f>CY249</f>
        <v>0.91397375439248618</v>
      </c>
      <c r="CC250" s="8">
        <f>DU249</f>
        <v>-0.39788505271627322</v>
      </c>
      <c r="CE250" s="9">
        <f>((SUMPRODUCT(CB250:CB252,BZ250:BZ252))*(SUMPRODUCT(CB250:(CB252),CA250:CA252)))-((SUMPRODUCT(CC250:CC252,BZ250:BZ252))*(SUMPRODUCT(CC250:CC252,CA250:CA252)))</f>
        <v>-6.3567701102940077E-10</v>
      </c>
      <c r="CG250">
        <v>1</v>
      </c>
      <c r="CH250" t="s">
        <v>161</v>
      </c>
      <c r="CI250" s="67"/>
      <c r="CJ250" s="1" t="s">
        <v>8</v>
      </c>
      <c r="CK250" s="5">
        <f t="shared" ref="CK250:CL252" si="389">BZ250</f>
        <v>0.93180266183863136</v>
      </c>
      <c r="CL250" s="6">
        <f t="shared" si="389"/>
        <v>-0.87956522186239505</v>
      </c>
      <c r="CM250" s="7">
        <f>FA249</f>
        <v>0.92077860341808515</v>
      </c>
      <c r="CN250" s="8">
        <f>FW249</f>
        <v>-0.38187341146087722</v>
      </c>
      <c r="CO250" s="10"/>
      <c r="CP250">
        <f t="shared" si="387"/>
        <v>0.3492962422733713</v>
      </c>
      <c r="CQ250">
        <f t="shared" si="387"/>
        <v>-0.34518112468713447</v>
      </c>
      <c r="CR250">
        <f>CJ253</f>
        <v>0</v>
      </c>
      <c r="CS250">
        <f>CM253</f>
        <v>0</v>
      </c>
      <c r="CW250" s="28"/>
      <c r="CY250" s="61">
        <v>-0.3963036314224731</v>
      </c>
      <c r="DA250" s="17">
        <v>0</v>
      </c>
      <c r="DB250">
        <v>0</v>
      </c>
      <c r="DD250" s="73">
        <f>(DB249*DB250)*(1-COS(RADIANS(CW249+45)))+DB251*(SIN(RADIANS(CW249+45)))</f>
        <v>-0.99819407101692492</v>
      </c>
      <c r="DE250" s="73">
        <f>(DB250^2)*(1-COS(RADIANS(CW249+45)))+(COS(RADIANS(CW249+45)))</f>
        <v>-6.0071595506180867E-2</v>
      </c>
      <c r="DF250" s="73">
        <f>(DB250*DB251)*(1-COS(RADIANS(CW249+45)))-DB249*(SIN(RADIANS(CW249+45)))</f>
        <v>0</v>
      </c>
      <c r="DG250" s="10"/>
      <c r="DH250">
        <v>-0.99819407101692492</v>
      </c>
      <c r="DI250" s="23">
        <f>SIN(RADIANS('[1]Biaxial Input'!$F$21))*(COS(RADIANS(0)))</f>
        <v>6.9756473744125524E-2</v>
      </c>
      <c r="DK250" s="30">
        <f>(DI249*DI250)*(1-COS(RADIANS(CV249)))+DI251*(SIN(RADIANS(CV249)))</f>
        <v>-2.6479783333051429E-4</v>
      </c>
      <c r="DL250" s="30">
        <f>(DI250^2)*(1-COS(RADIANS(CV249)))+(COS(RADIANS(CV249)))</f>
        <v>0.99621321456003986</v>
      </c>
      <c r="DM250" s="30">
        <f>(DI250*DI251)*(1-COS(RADIANS(CV249)))-DI249*(SIN(RADIANS(CV249)))</f>
        <v>-8.694343573875718E-2</v>
      </c>
      <c r="DO250">
        <v>-0.99439821741420875</v>
      </c>
      <c r="DQ250" s="28">
        <f>(DB249*DB250)*(1-COS(RADIANS(CU249)))+DB251*(SIN(RADIANS(CU249)))</f>
        <v>0.93969262078590832</v>
      </c>
      <c r="DR250" s="28">
        <f>(DB250^2)*(1-COS(RADIANS(CU249)))+(COS(RADIANS(CU249)))</f>
        <v>0.34202014332566882</v>
      </c>
      <c r="DS250" s="28">
        <f>(DB250*DB251)*(1-COS(RADIANS(CU249)))-DB249*(SIN(RADIANS(CU249)))</f>
        <v>0</v>
      </c>
      <c r="DU250" s="61">
        <v>-0.9174348856099469</v>
      </c>
      <c r="DW250" s="17">
        <v>0</v>
      </c>
      <c r="DX250">
        <v>0</v>
      </c>
      <c r="DZ250" s="73">
        <f>(DB249*DB250)*(1-COS(RADIANS(CW249-45)))+DB251*(SIN(RADIANS(CW249-45)))</f>
        <v>6.0071595506180804E-2</v>
      </c>
      <c r="EA250" s="73">
        <f>(DB250^2)*(1-COS(RADIANS(CW249-45)))+(COS(RADIANS(CW249-45)))</f>
        <v>-0.99819407101692492</v>
      </c>
      <c r="EB250" s="73">
        <f>(DB250*DB251)*(1-COS(RADIANS(CW249-45)))-DB249*(SIN(RADIANS(CW249-45)))</f>
        <v>0</v>
      </c>
      <c r="EC250" s="10"/>
      <c r="ED250">
        <v>6.0071595506180804E-2</v>
      </c>
      <c r="EE250" s="1">
        <v>6.0108436890211468E-2</v>
      </c>
      <c r="EG250">
        <f>CY250+DU250</f>
        <v>-1.3137385170324201</v>
      </c>
      <c r="EH250">
        <f>EG250/(SQRT(EG249^2+EG250^2+EG251^2))</f>
        <v>-0.92895341409958287</v>
      </c>
      <c r="EJ250">
        <f>Q250+AM250</f>
        <v>0</v>
      </c>
      <c r="EK250">
        <f>EJ250/(SQRT(EJ249^2+EJ250^2+EJ251^2))</f>
        <v>0</v>
      </c>
      <c r="EM250" s="23">
        <f>CY251*DU249-CY249*DU251</f>
        <v>3.5449434229960525E-2</v>
      </c>
      <c r="EP250" s="9">
        <f>((SUMPRODUCT(CM250:CM252,BZ250:BZ252))*(SUMPRODUCT(CM250:CM252,CA250:CA252)))-((SUMPRODUCT(CN250:CN252,BZ250:BZ252))*(SUMPRODUCT(CN250:CN252,CA250:CA252)))</f>
        <v>-3.2202604292920323E-2</v>
      </c>
      <c r="EY250" s="28"/>
      <c r="EZ250" s="10"/>
      <c r="FA250" s="61">
        <v>-0.38023182595646038</v>
      </c>
      <c r="FB250" s="13">
        <f>BW251</f>
        <v>0</v>
      </c>
      <c r="FC250" s="17">
        <v>0</v>
      </c>
      <c r="FD250">
        <v>0</v>
      </c>
      <c r="FF250" s="73">
        <f>(FD249*FD250)*(1-COS(RADIANS(EY249+45)))+FD251*(SIN(RADIANS(EY249+45)))</f>
        <v>-0.99909043512515749</v>
      </c>
      <c r="FG250" s="73">
        <f>(FD250^2)*(1-COS(RADIANS(EY249+45)))+(COS(RADIANS(EY249+45)))</f>
        <v>-4.2641557680548149E-2</v>
      </c>
      <c r="FH250" s="73">
        <f>(FD250*FD251)*(1-COS(RADIANS(EY249+45)))-FD249*(SIN(RADIANS(EY249+45)))</f>
        <v>0</v>
      </c>
      <c r="FI250" s="10"/>
      <c r="FJ250">
        <v>-0.99909043512515749</v>
      </c>
      <c r="FK250" s="23">
        <f>SIN(RADIANS(176))*(COS(RADIANS(0)))</f>
        <v>6.9756473744125524E-2</v>
      </c>
      <c r="FM250" s="30">
        <f>(FK249*FK250)*(1-COS(RADIANS(EX249)))+FK251*(SIN(RADIANS(EX249)))</f>
        <v>-2.6479783333051429E-4</v>
      </c>
      <c r="FN250" s="30">
        <f>(FK250^2)*(1-COS(RADIANS(EX249)))+(COS(RADIANS(EX249)))</f>
        <v>0.99621321456003986</v>
      </c>
      <c r="FO250" s="30">
        <f>(FK250*FK251)*(1-COS(RADIANS(EX249)))-FK249*(SIN(RADIANS(EX249)))</f>
        <v>-8.694343573875718E-2</v>
      </c>
      <c r="FQ250">
        <v>-0.99529580262013839</v>
      </c>
      <c r="FS250" s="28">
        <f>(FD249*FD250)*(1-COS(RADIANS(EW249)))+FD251*(SIN(RADIANS(EW249)))</f>
        <v>0.93969262078590832</v>
      </c>
      <c r="FT250" s="28">
        <f>(FD250^2)*(1-COS(RADIANS(EW249)))+(COS(RADIANS(EW249)))</f>
        <v>0.34202014332566882</v>
      </c>
      <c r="FU250" s="28">
        <f>(FD250*FD251)*(1-COS(RADIANS(EW249)))-FD249*(SIN(RADIANS(EW249)))</f>
        <v>0</v>
      </c>
      <c r="FW250" s="61">
        <v>-0.92421160788132928</v>
      </c>
      <c r="FX250" s="13">
        <f>BX251</f>
        <v>0</v>
      </c>
      <c r="FY250" s="17">
        <v>0</v>
      </c>
      <c r="FZ250">
        <v>0</v>
      </c>
      <c r="GB250" s="73">
        <f>(FD249*FD250)*(1-COS(RADIANS(EY249-45)))+FD251*(SIN(RADIANS(EY249-45)))</f>
        <v>4.2641557680547643E-2</v>
      </c>
      <c r="GC250" s="73">
        <f>(FD250^2)*(1-COS(RADIANS(EY249-45)))+(COS(RADIANS(EY249-45)))</f>
        <v>-0.99909043512515749</v>
      </c>
      <c r="GD250" s="73">
        <f>(FD250*FD251)*(1-COS(RADIANS(EY249-45)))-FD249*(SIN(RADIANS(EY249-45)))</f>
        <v>0</v>
      </c>
      <c r="GE250" s="10"/>
      <c r="GF250">
        <v>4.2641557680547643E-2</v>
      </c>
      <c r="GG250" s="1">
        <v>4.2744640233308109E-2</v>
      </c>
      <c r="GI250">
        <f>FA250+FW250</f>
        <v>-1.3044434338377897</v>
      </c>
      <c r="GJ250">
        <f>GI250/(SQRT(GI249^2+GI250^2+GI251^2))</f>
        <v>-0.92238079774096648</v>
      </c>
      <c r="GL250">
        <f>CH251+DC250</f>
        <v>-3.2202604292920323E-2</v>
      </c>
      <c r="GM250" t="e">
        <f>GL250/(SQRT(GL249^2+GL250^2+GL251^2))</f>
        <v>#VALUE!</v>
      </c>
      <c r="GO250" s="27">
        <f>FA251*FW249-FA249*FW251</f>
        <v>3.5449434229960532E-2</v>
      </c>
    </row>
    <row r="251" spans="4:197" x14ac:dyDescent="0.2">
      <c r="Q251" s="82" t="s">
        <v>148</v>
      </c>
      <c r="R251" s="13"/>
      <c r="T251" s="10"/>
      <c r="U251" s="10"/>
      <c r="V251" s="10"/>
      <c r="W251" s="10"/>
      <c r="X251" s="10"/>
      <c r="Y251" s="10"/>
      <c r="Z251" s="80"/>
      <c r="AA251" s="23" t="s">
        <v>149</v>
      </c>
      <c r="AE251" s="1"/>
      <c r="AG251" s="80"/>
      <c r="AK251" s="13"/>
      <c r="AL251" s="81"/>
      <c r="AM251" s="82" t="s">
        <v>150</v>
      </c>
      <c r="AO251" s="13"/>
      <c r="AP251" s="13"/>
      <c r="AS251" s="1"/>
      <c r="AW251" s="1"/>
      <c r="BY251" t="s">
        <v>9</v>
      </c>
      <c r="BZ251" s="5">
        <f t="shared" si="388"/>
        <v>0.3492962422733713</v>
      </c>
      <c r="CA251" s="6">
        <f t="shared" si="388"/>
        <v>-0.34518112468713447</v>
      </c>
      <c r="CB251" s="7">
        <f>CY250</f>
        <v>-0.3963036314224731</v>
      </c>
      <c r="CC251" s="8">
        <f>DU250</f>
        <v>-0.9174348856099469</v>
      </c>
      <c r="CE251" s="10"/>
      <c r="CH251">
        <f>((SUMPRODUCT(CM250:CM252,CK250:CK252))*(SUMPRODUCT(CM250:CM252,CL250:CL252)))-((SUMPRODUCT(CN250:CN252,CK250:CK252))*(SUMPRODUCT(CN250:CN252,CL250:CL252)))</f>
        <v>-3.2202604292920323E-2</v>
      </c>
      <c r="CI251" s="67"/>
      <c r="CJ251" s="10" t="s">
        <v>9</v>
      </c>
      <c r="CK251" s="5">
        <f t="shared" si="389"/>
        <v>0.3492962422733713</v>
      </c>
      <c r="CL251" s="6">
        <f t="shared" si="389"/>
        <v>-0.34518112468713447</v>
      </c>
      <c r="CM251" s="7">
        <f>FA250</f>
        <v>-0.38023182595646038</v>
      </c>
      <c r="CN251" s="8">
        <f>FW250</f>
        <v>-0.92421160788132928</v>
      </c>
      <c r="CP251">
        <f t="shared" si="387"/>
        <v>-9.8670839279614439E-2</v>
      </c>
      <c r="CQ251">
        <f t="shared" si="387"/>
        <v>-0.32743703463395935</v>
      </c>
      <c r="CR251">
        <f>CK253</f>
        <v>0</v>
      </c>
      <c r="CS251">
        <f>CN253</f>
        <v>0</v>
      </c>
      <c r="CW251" s="28"/>
      <c r="CY251" s="61">
        <v>-8.7151637982678359E-2</v>
      </c>
      <c r="DA251" s="17">
        <v>0</v>
      </c>
      <c r="DB251">
        <v>1</v>
      </c>
      <c r="DD251" s="73">
        <f>(DB249*DB251)*(1-COS(RADIANS(CW249+45)))-DB250*(SIN(RADIANS(CW249+45)))</f>
        <v>0</v>
      </c>
      <c r="DE251" s="73">
        <f>(DB250*DB251)*(1-COS(RADIANS(CW249+45)))+DB249*(SIN(RADIANS(CW249+45)))</f>
        <v>0</v>
      </c>
      <c r="DF251" s="73">
        <f>(DB251^2)*(1-COS(RADIANS(CW249+45)))+(COS(RADIANS(CW249+45)))</f>
        <v>0.99999999999999989</v>
      </c>
      <c r="DG251" s="10"/>
      <c r="DH251">
        <v>0</v>
      </c>
      <c r="DI251" s="23">
        <f>SIN(RADIANS('[1]Biaxial Input'!$F$21))*SIN(RADIANS(0))</f>
        <v>0</v>
      </c>
      <c r="DK251" s="30">
        <f>(DI249*DI251)*(1-COS(RADIANS(CV249)))-DI250*(SIN(RADIANS(CV249)))</f>
        <v>6.0796772806267756E-3</v>
      </c>
      <c r="DL251" s="30">
        <f>(DI250*DI251)*(1-COS(RADIANS(CV249)))+DI249*(SIN(RADIANS(CV249)))</f>
        <v>8.694343573875718E-2</v>
      </c>
      <c r="DM251" s="30">
        <f>(DI251^2)*(1-COS(RADIANS(CV249)))+(COS(RADIANS(CV249)))</f>
        <v>0.99619469809174555</v>
      </c>
      <c r="DO251">
        <v>-8.7151637982678359E-2</v>
      </c>
      <c r="DQ251" s="28">
        <f>(DB249*DB251)*(1-COS(RADIANS(CU249)))-DB250*(SIN(RADIANS(CU249)))</f>
        <v>0</v>
      </c>
      <c r="DR251" s="28">
        <f>(DB250*DB251)*(1-COS(RADIANS(CU249)))+DB249*(SIN(RADIANS(CU249)))</f>
        <v>0</v>
      </c>
      <c r="DS251" s="28">
        <f>(DB251^2)*(1-COS(RADIANS(CU249)))+(COS(RADIANS(CU249)))</f>
        <v>1</v>
      </c>
      <c r="DU251" s="61">
        <v>-8.4586691160170278E-4</v>
      </c>
      <c r="DW251" s="17">
        <v>0</v>
      </c>
      <c r="DX251">
        <v>1</v>
      </c>
      <c r="DZ251" s="73">
        <f>(DB249*DB249)*(1-COS(RADIANS(CW249-45)))-DB249*(SIN(RADIANS(CW249-45)))</f>
        <v>0</v>
      </c>
      <c r="EA251" s="73">
        <f>(DB250*DB251)*(1-COS(RADIANS(CW249-45)))+DB249*(SIN(RADIANS(CW249-45)))</f>
        <v>0</v>
      </c>
      <c r="EB251" s="73">
        <f>(DB251^2)*(1-COS(RADIANS(CW249-45)))+(COS(RADIANS(CW249-45)))</f>
        <v>1</v>
      </c>
      <c r="EC251" s="10"/>
      <c r="ED251">
        <v>0</v>
      </c>
      <c r="EE251" s="1">
        <v>-8.4586691160170278E-4</v>
      </c>
      <c r="EG251">
        <f>CY251+DU251</f>
        <v>-8.7997504894280057E-2</v>
      </c>
      <c r="EH251">
        <f>EG251/(SQRT(EG249^2+EG250^2+EG251^2))</f>
        <v>-6.2223632438241826E-2</v>
      </c>
      <c r="EJ251">
        <f>Q251+AM251</f>
        <v>0</v>
      </c>
      <c r="EK251">
        <f>EJ251/(SQRT(EJ249^2+EJ250^2+EJ251^2))</f>
        <v>0</v>
      </c>
      <c r="EM251" s="23">
        <f>CY249*DU250-CY250*DU249</f>
        <v>-0.99619469809174543</v>
      </c>
      <c r="ER251">
        <f t="shared" ref="ER251:ES253" si="390">CK250</f>
        <v>0.93180266183863136</v>
      </c>
      <c r="ES251">
        <f t="shared" si="390"/>
        <v>-0.87956522186239505</v>
      </c>
      <c r="ET251" t="e">
        <f>#REF!</f>
        <v>#REF!</v>
      </c>
      <c r="EU251" t="e">
        <f>#REF!</f>
        <v>#REF!</v>
      </c>
      <c r="EY251" s="28"/>
      <c r="EZ251" s="10"/>
      <c r="FA251" s="61">
        <v>-8.7123601952952046E-2</v>
      </c>
      <c r="FB251" s="13">
        <f>BW252</f>
        <v>0</v>
      </c>
      <c r="FC251" s="17">
        <v>0</v>
      </c>
      <c r="FD251">
        <v>1</v>
      </c>
      <c r="FF251" s="73">
        <f>(FD249*FD251)*(1-COS(RADIANS(EY249+45)))-FD250*(SIN(RADIANS(EY249+45)))</f>
        <v>0</v>
      </c>
      <c r="FG251" s="73">
        <f>(FD250*FD251)*(1-COS(RADIANS(EY249+45)))+FD249*(SIN(RADIANS(EY249+45)))</f>
        <v>0</v>
      </c>
      <c r="FH251" s="73">
        <f>(FD251^2)*(1-COS(RADIANS(EY249+45)))+(COS(RADIANS(EY249+45)))</f>
        <v>1</v>
      </c>
      <c r="FI251" s="10"/>
      <c r="FJ251">
        <v>0</v>
      </c>
      <c r="FK251" s="23">
        <f>SIN(RADIANS(176))*SIN(RADIANS(0))</f>
        <v>0</v>
      </c>
      <c r="FM251" s="30">
        <f>(FK249*FK251)*(1-COS(RADIANS(EX249)))-FK250*(SIN(RADIANS(EX249)))</f>
        <v>6.0796772806267756E-3</v>
      </c>
      <c r="FN251" s="30">
        <f>(FK250*FK251)*(1-COS(RADIANS(EX249)))+FK249*(SIN(RADIANS(EX249)))</f>
        <v>8.694343573875718E-2</v>
      </c>
      <c r="FO251" s="30">
        <f>(FK251^2)*(1-COS(RADIANS(EX249)))+(COS(RADIANS(EX249)))</f>
        <v>0.99619469809174555</v>
      </c>
      <c r="FQ251">
        <v>-8.7123601952952046E-2</v>
      </c>
      <c r="FS251" s="28">
        <f>(FD249*FD251)*(1-COS(RADIANS(EW249)))-FD250*(SIN(RADIANS(EW249)))</f>
        <v>0</v>
      </c>
      <c r="FT251" s="28">
        <f>(FD250*FD251)*(1-COS(RADIANS(EW249)))+FD249*(SIN(RADIANS(EW249)))</f>
        <v>0</v>
      </c>
      <c r="FU251" s="28">
        <f>(FD251^2)*(1-COS(RADIANS(EW249)))+(COS(RADIANS(EW249)))</f>
        <v>1</v>
      </c>
      <c r="FW251" s="61">
        <v>-2.3667438897227379E-3</v>
      </c>
      <c r="FX251" s="13">
        <f>BX252</f>
        <v>0</v>
      </c>
      <c r="FY251" s="17">
        <v>0</v>
      </c>
      <c r="FZ251">
        <v>1</v>
      </c>
      <c r="GB251" s="73">
        <f>(FD249*FD249)*(1-COS(RADIANS(EY249-45)))-FD249*(SIN(RADIANS(EY249-45)))</f>
        <v>0</v>
      </c>
      <c r="GC251" s="73">
        <f>(FD250*FD251)*(1-COS(RADIANS(EY249-45)))+FD249*(SIN(RADIANS(EY249-45)))</f>
        <v>0</v>
      </c>
      <c r="GD251" s="73">
        <f>(FD251^2)*(1-COS(RADIANS(EY249-45)))+(COS(RADIANS(EY249-45)))</f>
        <v>1</v>
      </c>
      <c r="GE251" s="10"/>
      <c r="GF251">
        <v>0</v>
      </c>
      <c r="GG251" s="1">
        <v>-2.3667438897227379E-3</v>
      </c>
      <c r="GI251">
        <f>FA251+FW251</f>
        <v>-8.949034584267479E-2</v>
      </c>
      <c r="GJ251">
        <f>GI251/(SQRT(GI249^2+GI250^2+GI251^2))</f>
        <v>-6.3279230396084685E-2</v>
      </c>
      <c r="GL251" t="e">
        <f>#REF!+DC251</f>
        <v>#REF!</v>
      </c>
      <c r="GM251" t="e">
        <f>GL251/(SQRT(GL249^2+GL250^2+GL251^2))</f>
        <v>#REF!</v>
      </c>
      <c r="GO251" s="27">
        <f>FA249*FW250-FA250*FW249</f>
        <v>-0.99619469809174532</v>
      </c>
    </row>
    <row r="252" spans="4:197" x14ac:dyDescent="0.2">
      <c r="E252" s="5" t="s">
        <v>4</v>
      </c>
      <c r="F252" s="6" t="s">
        <v>5</v>
      </c>
      <c r="G252" s="7" t="s">
        <v>6</v>
      </c>
      <c r="H252" s="8" t="s">
        <v>1</v>
      </c>
      <c r="I252">
        <v>13</v>
      </c>
      <c r="J252" s="9" t="s">
        <v>7</v>
      </c>
      <c r="K252">
        <v>13</v>
      </c>
      <c r="L252" s="10"/>
      <c r="M252" s="17">
        <f>A204</f>
        <v>30</v>
      </c>
      <c r="N252" s="17">
        <f>B204</f>
        <v>-10</v>
      </c>
      <c r="O252" s="17">
        <f>C204</f>
        <v>261.8</v>
      </c>
      <c r="Q252" s="61">
        <f t="array" ref="Q252:Q254">MMULT(AI252:AK254,AG252:AG254)</f>
        <v>0.91409387123391983</v>
      </c>
      <c r="R252" s="13"/>
      <c r="S252" s="17">
        <v>1</v>
      </c>
      <c r="T252">
        <v>0</v>
      </c>
      <c r="V252" s="73">
        <f>(T252^2)*(1-COS(RADIANS(O252+45)))+(COS(RADIANS(O252+45)))</f>
        <v>0.59902359851558573</v>
      </c>
      <c r="W252" s="73">
        <f>(T252*T253)*(1-COS(RADIANS(O252+45)))-T254*(SIN(RADIANS(O252+45)))</f>
        <v>0.80073137094873359</v>
      </c>
      <c r="X252" s="73">
        <f>(T252*T254)*(1-COS(RADIANS(O252+45)))+T253*(SIN(RADIANS(O252+45)))</f>
        <v>0</v>
      </c>
      <c r="Y252" s="10"/>
      <c r="Z252">
        <f t="array" ref="Z252:Z254">MMULT(V252:X254,S252:S254)</f>
        <v>0.59902359851558573</v>
      </c>
      <c r="AA252" s="23">
        <f>COS(RADIANS('[1]Biaxial Input'!$F$21))</f>
        <v>-0.9975640502598242</v>
      </c>
      <c r="AC252" s="30">
        <f>(AA252^2)*(1-COS(RADIANS(N252)))+(COS(RADIANS(N252)))</f>
        <v>0.99992607504832687</v>
      </c>
      <c r="AD252" s="30">
        <f>(AA252*AA253)*(1-COS(RADIANS(N252)))-AA254*(SIN(RADIANS(N252)))</f>
        <v>-1.0571760619211149E-3</v>
      </c>
      <c r="AE252" s="30">
        <f>(AA252*AA254)*(1-COS(RADIANS(N252)))+AA253*(SIN(RADIANS(N252)))</f>
        <v>-1.2113084546138469E-2</v>
      </c>
      <c r="AG252">
        <f t="array" ref="AG252:AG254">MMULT(AC252:AE254,Z252:Z254)</f>
        <v>0.59982582976241072</v>
      </c>
      <c r="AI252" s="28">
        <f>(T252^2)*(1-COS(RADIANS(M252)))+(COS(RADIANS(M252)))</f>
        <v>0.86602540378443871</v>
      </c>
      <c r="AJ252" s="28">
        <f>(T252*T253)*(1-COS(RADIANS(M252)))-T254*(SIN(RADIANS(M252)))</f>
        <v>-0.49999999999999994</v>
      </c>
      <c r="AK252" s="28">
        <f>(T252*T254)*(1-COS(RADIANS(M252)))+T253*(SIN(RADIANS(M252)))</f>
        <v>0</v>
      </c>
      <c r="AM252" s="61">
        <f t="array" ref="AM252:AM254">MMULT(AI252:AK254,AW252:AW254)</f>
        <v>-0.39829358805290327</v>
      </c>
      <c r="AN252" s="13"/>
      <c r="AO252" s="17">
        <v>1</v>
      </c>
      <c r="AP252">
        <v>0</v>
      </c>
      <c r="AR252" s="73">
        <f>(T252^2)*(1-COS(RADIANS(O252-45)))+(COS(RADIANS(O252-45)))</f>
        <v>-0.80073137094873326</v>
      </c>
      <c r="AS252" s="73">
        <f>(T252*T253)*(1-COS(RADIANS(O252-45)))-T254*(SIN(RADIANS(O252-45)))</f>
        <v>0.59902359851558606</v>
      </c>
      <c r="AT252" s="73">
        <f>(T252*T254)*(1-COS(RADIANS(O252-45)))+T253*(SIN(RADIANS(O252-45)))</f>
        <v>0</v>
      </c>
      <c r="AU252" s="10"/>
      <c r="AV252">
        <f t="array" ref="AV252:AV254">MMULT(AR252:AT254,S252:S254)</f>
        <v>-0.80073137094873326</v>
      </c>
      <c r="AW252" s="1">
        <f t="array" ref="AW252:AW254">MMULT(AC252:AE254,AV252:AV254)</f>
        <v>-0.80003890351195617</v>
      </c>
      <c r="BY252" t="s">
        <v>10</v>
      </c>
      <c r="BZ252" s="5">
        <f t="shared" si="388"/>
        <v>-9.8670839279614439E-2</v>
      </c>
      <c r="CA252" s="6">
        <f t="shared" si="388"/>
        <v>-0.32743703463395935</v>
      </c>
      <c r="CB252" s="7">
        <f>CY251</f>
        <v>-8.7151637982678359E-2</v>
      </c>
      <c r="CC252" s="8">
        <f>DU251</f>
        <v>-8.4586691160170278E-4</v>
      </c>
      <c r="CE252" s="10"/>
      <c r="CG252" s="10" t="s">
        <v>160</v>
      </c>
      <c r="CH252" s="10">
        <f>-CH249*((EY249-CW249)/(CH251-CE250))</f>
        <v>221.55607767973356</v>
      </c>
      <c r="CI252" s="67"/>
      <c r="CJ252" s="10" t="s">
        <v>10</v>
      </c>
      <c r="CK252" s="5">
        <f t="shared" si="389"/>
        <v>-9.8670839279614439E-2</v>
      </c>
      <c r="CL252" s="6">
        <f t="shared" si="389"/>
        <v>-0.32743703463395935</v>
      </c>
      <c r="CM252" s="7">
        <f>FA251</f>
        <v>-8.7123601952952046E-2</v>
      </c>
      <c r="CN252" s="8">
        <f>FW251</f>
        <v>-2.3667438897227379E-3</v>
      </c>
      <c r="CW252" s="28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EE252" s="1"/>
      <c r="EI252" s="64">
        <f>(DEGREES(ACOS((EH249*EK249+EH250*EK250+EH251*EK251)/((SQRT(EH249^2+EH250^2+EH251^2))*(SQRT(EK249^2+EK250^2+EK251^2))))))</f>
        <v>111.40326381154878</v>
      </c>
      <c r="ER252">
        <f t="shared" si="390"/>
        <v>0.3492962422733713</v>
      </c>
      <c r="ES252">
        <f t="shared" si="390"/>
        <v>-0.34518112468713447</v>
      </c>
      <c r="ET252" t="e">
        <f>#REF!</f>
        <v>#REF!</v>
      </c>
      <c r="EU252" t="e">
        <f>#REF!</f>
        <v>#REF!</v>
      </c>
      <c r="EY252" s="28"/>
      <c r="EZ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GG252" s="1"/>
      <c r="GK252" s="64" t="e">
        <f>(DEGREES(ACOS((GJ249*GM249+GJ250*GM250+GJ251*GM251)/((SQRT(GJ249^2+GJ250^2+GJ251^2))*(SQRT(GM249^2+GM250^2+GM251^2))))))</f>
        <v>#VALUE!</v>
      </c>
    </row>
    <row r="253" spans="4:197" x14ac:dyDescent="0.2">
      <c r="D253" t="s">
        <v>8</v>
      </c>
      <c r="E253" s="5">
        <f t="shared" ref="E253:F255" si="391">E248</f>
        <v>0.99385745308804063</v>
      </c>
      <c r="F253" s="6">
        <f t="shared" si="391"/>
        <v>-0.75159383056268236</v>
      </c>
      <c r="G253" s="7">
        <f>Q252</f>
        <v>0.91409387123391983</v>
      </c>
      <c r="H253" s="8">
        <f>AM252</f>
        <v>-0.39829358805290327</v>
      </c>
      <c r="J253" s="9">
        <f>((SUMPRODUCT(G253:G255,E253:E255))*(SUMPRODUCT(G253:G255,F253:F255)))-((SUMPRODUCT(H253:H255,E253:E255))*(SUMPRODUCT(H253:H255,F253:F255)))</f>
        <v>-1.6872171700386684E-2</v>
      </c>
      <c r="Q253" s="61">
        <v>-0.38360536833965087</v>
      </c>
      <c r="S253" s="17">
        <v>0</v>
      </c>
      <c r="T253">
        <v>0</v>
      </c>
      <c r="V253" s="73">
        <f>(T252*T253)*(1-COS(RADIANS(O252+45)))+T254*(SIN(RADIANS(O252+45)))</f>
        <v>-0.80073137094873359</v>
      </c>
      <c r="W253" s="73">
        <f>(T253^2)*(1-COS(RADIANS(O252+45)))+(COS(RADIANS(O252+45)))</f>
        <v>0.59902359851558573</v>
      </c>
      <c r="X253" s="73">
        <f>(T253*T254)*(1-COS(RADIANS(O252+45)))-T252*(SIN(RADIANS(O252+45)))</f>
        <v>0</v>
      </c>
      <c r="Y253" s="10"/>
      <c r="Z253">
        <v>-0.80073137094873359</v>
      </c>
      <c r="AA253" s="23">
        <f>SIN(RADIANS('[1]Biaxial Input'!$F$21))*(COS(RADIANS(0)))</f>
        <v>6.9756473744125524E-2</v>
      </c>
      <c r="AC253" s="30">
        <f>(AA252*AA253)*(1-COS(RADIANS(N252)))+AA254*(SIN(RADIANS(N252)))</f>
        <v>-1.0571760619211149E-3</v>
      </c>
      <c r="AD253" s="30">
        <f>(AA253^2)*(1-COS(RADIANS(N252)))+(COS(RADIANS(N252)))</f>
        <v>0.98488167796388115</v>
      </c>
      <c r="AE253" s="30">
        <f>(AA253*AA254)*(1-COS(RADIANS(N252)))-AA252*(SIN(RADIANS(N252)))</f>
        <v>-0.17322517943366056</v>
      </c>
      <c r="AG253">
        <v>-0.78925892962718425</v>
      </c>
      <c r="AI253" s="28">
        <f>(T252*T253)*(1-COS(RADIANS(M252)))+T254*(SIN(RADIANS(M252)))</f>
        <v>0.49999999999999994</v>
      </c>
      <c r="AJ253" s="28">
        <f>(T253^2)*(1-COS(RADIANS(M252)))+(COS(RADIANS(M252)))</f>
        <v>0.86602540378443871</v>
      </c>
      <c r="AK253" s="28">
        <f>(T253*T254)*(1-COS(RADIANS(M252)))-T252*(SIN(RADIANS(M252)))</f>
        <v>0</v>
      </c>
      <c r="AM253" s="61">
        <v>-0.91021307618737568</v>
      </c>
      <c r="AO253" s="17">
        <v>0</v>
      </c>
      <c r="AP253">
        <v>0</v>
      </c>
      <c r="AR253" s="73">
        <f>(T252*T253)*(1-COS(RADIANS(O252-45)))+T254*(SIN(RADIANS(O252-45)))</f>
        <v>-0.59902359851558606</v>
      </c>
      <c r="AS253" s="73">
        <f>(T253^2)*(1-COS(RADIANS(O252-45)))+(COS(RADIANS(O252-45)))</f>
        <v>-0.80073137094873326</v>
      </c>
      <c r="AT253" s="73">
        <f>(T253*T254)*(1-COS(RADIANS(O252-45)))-T252*(SIN(RADIANS(O252-45)))</f>
        <v>0</v>
      </c>
      <c r="AU253" s="10"/>
      <c r="AV253">
        <v>-0.59902359851558606</v>
      </c>
      <c r="AW253" s="1">
        <v>-0.58912085280859638</v>
      </c>
      <c r="CS253" s="15"/>
      <c r="CW253" s="28"/>
      <c r="CY253" s="82" t="s">
        <v>148</v>
      </c>
      <c r="CZ253" s="13"/>
      <c r="DB253" s="10"/>
      <c r="DC253" s="10"/>
      <c r="DD253" s="10"/>
      <c r="DE253" s="10"/>
      <c r="DF253" s="10"/>
      <c r="DG253" s="10"/>
      <c r="DH253" s="80"/>
      <c r="DI253" s="23" t="s">
        <v>149</v>
      </c>
      <c r="DM253" s="1"/>
      <c r="DO253" s="80"/>
      <c r="DS253" s="13"/>
      <c r="DT253" s="81"/>
      <c r="DU253" s="82" t="s">
        <v>150</v>
      </c>
      <c r="DW253" s="13"/>
      <c r="DX253" s="13"/>
      <c r="EA253" s="1"/>
      <c r="EE253" s="1"/>
      <c r="ER253">
        <f t="shared" si="390"/>
        <v>-9.8670839279614439E-2</v>
      </c>
      <c r="ES253">
        <f t="shared" si="390"/>
        <v>-0.32743703463395935</v>
      </c>
      <c r="ET253" t="e">
        <f>#REF!</f>
        <v>#REF!</v>
      </c>
      <c r="EU253" t="e">
        <f>#REF!</f>
        <v>#REF!</v>
      </c>
      <c r="EY253" s="28"/>
      <c r="EZ253" s="10"/>
      <c r="FA253" s="82" t="s">
        <v>148</v>
      </c>
      <c r="FB253" s="13"/>
      <c r="FD253" s="10"/>
      <c r="FE253" s="10"/>
      <c r="FF253" s="10"/>
      <c r="FG253" s="10"/>
      <c r="FH253" s="10"/>
      <c r="FI253" s="10"/>
      <c r="FJ253" s="80"/>
      <c r="FK253" s="23" t="s">
        <v>149</v>
      </c>
      <c r="FO253" s="1"/>
      <c r="FQ253" s="80"/>
      <c r="FU253" s="13"/>
      <c r="FV253" s="81"/>
      <c r="FW253" s="82" t="s">
        <v>150</v>
      </c>
      <c r="FY253" s="13"/>
      <c r="FZ253" s="13"/>
      <c r="GC253" s="1"/>
      <c r="GG253" s="1"/>
      <c r="GK253" s="13"/>
    </row>
    <row r="254" spans="4:197" x14ac:dyDescent="0.2">
      <c r="D254" t="s">
        <v>9</v>
      </c>
      <c r="E254" s="5">
        <f t="shared" si="391"/>
        <v>3.5471030488026426E-4</v>
      </c>
      <c r="F254" s="6">
        <f t="shared" si="391"/>
        <v>-0.6028218963908557</v>
      </c>
      <c r="G254" s="7">
        <f t="shared" ref="G254:G255" si="392">Q253</f>
        <v>-0.38360536833965087</v>
      </c>
      <c r="H254" s="8">
        <f t="shared" ref="H254:H255" si="393">AM253</f>
        <v>-0.91021307618737568</v>
      </c>
      <c r="J254" s="10"/>
      <c r="Q254" s="61">
        <v>-0.13145081191680399</v>
      </c>
      <c r="S254" s="17">
        <v>0</v>
      </c>
      <c r="T254">
        <v>1</v>
      </c>
      <c r="V254" s="73">
        <f>(T252*T254)*(1-COS(RADIANS(O252+45)))-T253*(SIN(RADIANS(O252+45)))</f>
        <v>0</v>
      </c>
      <c r="W254" s="73">
        <f>(T253*T254)*(1-COS(RADIANS(O252+45)))+T252*(SIN(RADIANS(O252+45)))</f>
        <v>0</v>
      </c>
      <c r="X254" s="73">
        <f>(T254^2)*(1-COS(RADIANS(O252+45)))+(COS(RADIANS(O252+45)))</f>
        <v>1</v>
      </c>
      <c r="Y254" s="10"/>
      <c r="Z254">
        <v>0</v>
      </c>
      <c r="AA254" s="23">
        <f>SIN(RADIANS('[1]Biaxial Input'!$F$21))*SIN(RADIANS(0))</f>
        <v>0</v>
      </c>
      <c r="AC254" s="30">
        <f>(AA252*AA254)*(1-COS(RADIANS(N252)))-AA253*(SIN(RADIANS(N252)))</f>
        <v>1.2113084546138469E-2</v>
      </c>
      <c r="AD254" s="30">
        <f>(AA253*AA254)*(1-COS(RADIANS(N252)))+AA252*(SIN(RADIANS(N252)))</f>
        <v>0.17322517943366056</v>
      </c>
      <c r="AE254" s="30">
        <f>(AA254^2)*(1-COS(RADIANS(N252)))+(COS(RADIANS(N252)))</f>
        <v>0.98480775301220802</v>
      </c>
      <c r="AG254">
        <v>-0.13145081191680399</v>
      </c>
      <c r="AI254" s="28">
        <f>(T252*T254)*(1-COS(RADIANS(M252)))-T253*(SIN(RADIANS(M252)))</f>
        <v>0</v>
      </c>
      <c r="AJ254" s="28">
        <f>(T253*T254)*(1-COS(RADIANS(M252)))+T252*(SIN(RADIANS(M252)))</f>
        <v>0</v>
      </c>
      <c r="AK254" s="28">
        <f>(T254^2)*(1-COS(RADIANS(M252)))+(COS(RADIANS(M252)))</f>
        <v>1</v>
      </c>
      <c r="AM254" s="61">
        <v>-0.1134652971329068</v>
      </c>
      <c r="AO254" s="17">
        <v>0</v>
      </c>
      <c r="AP254">
        <v>1</v>
      </c>
      <c r="AR254" s="73">
        <f>(T252*T252)*(1-COS(RADIANS(O252-45)))-T252*(SIN(RADIANS(O252-45)))</f>
        <v>0</v>
      </c>
      <c r="AS254" s="73">
        <f>(T253*T254)*(1-COS(RADIANS(O252-45)))+T252*(SIN(RADIANS(O252-45)))</f>
        <v>0</v>
      </c>
      <c r="AT254" s="73">
        <f>(T254^2)*(1-COS(RADIANS(O252-45)))+(COS(RADIANS(O252-45)))</f>
        <v>1</v>
      </c>
      <c r="AU254" s="10"/>
      <c r="AV254">
        <v>0</v>
      </c>
      <c r="AW254" s="1">
        <v>-0.1134652971329068</v>
      </c>
      <c r="BZ254" s="5" t="s">
        <v>4</v>
      </c>
      <c r="CA254" s="6" t="s">
        <v>5</v>
      </c>
      <c r="CB254" s="7" t="s">
        <v>6</v>
      </c>
      <c r="CC254" s="8" t="s">
        <v>1</v>
      </c>
      <c r="CD254">
        <v>13</v>
      </c>
      <c r="CE254" s="9" t="s">
        <v>7</v>
      </c>
      <c r="CG254" s="90" t="s">
        <v>157</v>
      </c>
      <c r="CH254" s="61">
        <f>CE255-((CH256-CE255)/(EY254-CW254))*CW254</f>
        <v>8.5952078342792628</v>
      </c>
      <c r="CI254" s="10"/>
      <c r="CK254" s="5" t="s">
        <v>4</v>
      </c>
      <c r="CL254" s="6" t="s">
        <v>5</v>
      </c>
      <c r="CM254" s="7" t="s">
        <v>6</v>
      </c>
      <c r="CN254" s="8" t="s">
        <v>1</v>
      </c>
      <c r="CO254" s="10"/>
      <c r="CP254">
        <f t="shared" ref="CP254:CQ256" si="394">BZ255</f>
        <v>0.93180266183863136</v>
      </c>
      <c r="CQ254">
        <f t="shared" si="394"/>
        <v>-0.87956522186239505</v>
      </c>
      <c r="CR254">
        <f>CI258</f>
        <v>0</v>
      </c>
      <c r="CS254">
        <f>CL258</f>
        <v>0</v>
      </c>
      <c r="CU254" s="17">
        <f>CU158</f>
        <v>30</v>
      </c>
      <c r="CV254" s="17">
        <f>CV158</f>
        <v>-10</v>
      </c>
      <c r="CW254" s="31">
        <f>CH161</f>
        <v>262.29843132804496</v>
      </c>
      <c r="CY254" s="61">
        <f t="array" ref="CY254:CY256">MMULT(DQ254:DS256,DO254:DO256)</f>
        <v>0.91752410226401071</v>
      </c>
      <c r="CZ254" s="13"/>
      <c r="DA254" s="17">
        <v>1</v>
      </c>
      <c r="DB254">
        <v>0</v>
      </c>
      <c r="DD254" s="73">
        <f>(DB254^2)*(1-COS(RADIANS(CW254+45)))+(COS(RADIANS(CW254+45)))</f>
        <v>0.60596662117545663</v>
      </c>
      <c r="DE254" s="73">
        <f>(DB254*DB255)*(1-COS(RADIANS(CW254+45)))-DB256*(SIN(RADIANS(CW254+45)))</f>
        <v>0.79549007160441709</v>
      </c>
      <c r="DF254" s="73">
        <f>(DB254*DB256)*(1-COS(RADIANS(CW254+45)))+DB255*(SIN(RADIANS(CW254+45)))</f>
        <v>0</v>
      </c>
      <c r="DG254" s="10"/>
      <c r="DH254">
        <f t="array" ref="DH254:DH256">MMULT(DD254:DF256,DA254:DA256)</f>
        <v>0.60596662117545663</v>
      </c>
      <c r="DI254" s="23">
        <f>COS(RADIANS('[1]Biaxial Input'!$F$21))</f>
        <v>-0.9975640502598242</v>
      </c>
      <c r="DK254" s="30">
        <f>(DI254^2)*(1-COS(RADIANS(CV254)))+(COS(RADIANS(CV254)))</f>
        <v>0.99992607504832687</v>
      </c>
      <c r="DL254" s="30">
        <f>(DI254*DI255)*(1-COS(RADIANS(CV254)))-DI256*(SIN(RADIANS(CV254)))</f>
        <v>-1.0571760619211149E-3</v>
      </c>
      <c r="DM254" s="30">
        <f>(DI254*DI256)*(1-COS(RADIANS(CV254)))+DI255*(SIN(RADIANS(CV254)))</f>
        <v>-1.2113084546138469E-2</v>
      </c>
      <c r="DO254">
        <f t="array" ref="DO254:DO256">MMULT(DK254:DM256,DH254:DH256)</f>
        <v>0.60676279818346679</v>
      </c>
      <c r="DQ254" s="28">
        <f>(DB254^2)*(1-COS(RADIANS(CU254)))+(COS(RADIANS(CU254)))</f>
        <v>0.86602540378443871</v>
      </c>
      <c r="DR254" s="28">
        <f>(DB254*DB255)*(1-COS(RADIANS(CU254)))-DB256*(SIN(RADIANS(CU254)))</f>
        <v>-0.49999999999999994</v>
      </c>
      <c r="DS254" s="28">
        <f>(DB254*DB256)*(1-COS(RADIANS(CU254)))+DB255*(SIN(RADIANS(CU254)))</f>
        <v>0</v>
      </c>
      <c r="DU254" s="61">
        <f t="array" ref="DU254:DU256">MMULT(DQ254:DS256,EE254:EE256)</f>
        <v>-0.390326670208546</v>
      </c>
      <c r="DV254" s="13"/>
      <c r="DW254" s="17">
        <v>1</v>
      </c>
      <c r="DX254">
        <v>0</v>
      </c>
      <c r="DZ254" s="73">
        <f>(DB254^2)*(1-COS(RADIANS(CW254-45)))+(COS(RADIANS(CW254-45)))</f>
        <v>-0.79549007160441698</v>
      </c>
      <c r="EA254" s="73">
        <f>(DB254*DB255)*(1-COS(RADIANS(CW254-45)))-DB256*(SIN(RADIANS(CW254-45)))</f>
        <v>0.60596662117545674</v>
      </c>
      <c r="EB254" s="73">
        <f>(DB254*DB256)*(1-COS(RADIANS(CW254-45)))+DB255*(SIN(RADIANS(CW254-45)))</f>
        <v>0</v>
      </c>
      <c r="EC254" s="10"/>
      <c r="ED254">
        <f t="array" ref="ED254:ED256">MMULT(DZ254:EB256,DA254:DA256)</f>
        <v>-0.79549007160441698</v>
      </c>
      <c r="EE254" s="1">
        <f t="array" ref="EE254:EE256">MMULT(DK254:DM256,ED254:ED256)</f>
        <v>-0.79479065163308726</v>
      </c>
      <c r="EG254">
        <f>CY254+DU254</f>
        <v>0.52719743205546465</v>
      </c>
      <c r="EH254">
        <f>EG254/(SQRT(EG254^2+EG255^2+EG256^2))</f>
        <v>0.3727848792305532</v>
      </c>
      <c r="EJ254">
        <f>Q254+AM254</f>
        <v>-0.24491610904971078</v>
      </c>
      <c r="EK254">
        <f>EJ254/(SQRT(EJ254^2+EJ255^2+EJ256^2))</f>
        <v>-1</v>
      </c>
      <c r="EM254" s="23">
        <f>CY255*DU256-CY256*DU255</f>
        <v>-7.6122350781685652E-2</v>
      </c>
      <c r="EO254" s="15">
        <v>13</v>
      </c>
      <c r="EP254" s="9" t="s">
        <v>7</v>
      </c>
      <c r="EW254" s="17">
        <f>CU254</f>
        <v>30</v>
      </c>
      <c r="EX254" s="17">
        <f>CV254</f>
        <v>-10</v>
      </c>
      <c r="EY254" s="31">
        <f>1+CW254</f>
        <v>263.29843132804496</v>
      </c>
      <c r="EZ254" s="10"/>
      <c r="FA254" s="61">
        <f t="array" ref="FA254:FA256">MMULT(FS254:FU256,FQ254:FQ256)</f>
        <v>0.92419649859089925</v>
      </c>
      <c r="FB254" s="13">
        <f>BW255</f>
        <v>0</v>
      </c>
      <c r="FC254" s="17">
        <v>1</v>
      </c>
      <c r="FD254">
        <v>0</v>
      </c>
      <c r="FF254" s="73">
        <f>(FD254^2)*(1-COS(RADIANS(EY254+45)))+(COS(RADIANS(EY254+45)))</f>
        <v>0.61975754557045026</v>
      </c>
      <c r="FG254" s="73">
        <f>(FD254*FD255)*(1-COS(RADIANS(EY254+45)))-FD256*(SIN(RADIANS(EY254+45)))</f>
        <v>0.78479333885328773</v>
      </c>
      <c r="FH254" s="73">
        <f>(FD254*FD256)*(1-COS(RADIANS(EY254+45)))+FD255*(SIN(RADIANS(EY254+45)))</f>
        <v>0</v>
      </c>
      <c r="FI254" s="10"/>
      <c r="FJ254">
        <f t="array" ref="FJ254:FJ256">MMULT(FF254:FH256,FC254:FC256)</f>
        <v>0.61975754557045026</v>
      </c>
      <c r="FK254" s="23">
        <f>COS(RADIANS(176))</f>
        <v>-0.9975640502598242</v>
      </c>
      <c r="FM254" s="30">
        <f>(FK254^2)*(1-COS(RADIANS(EX254)))+(COS(RADIANS(EX254)))</f>
        <v>0.99992607504832687</v>
      </c>
      <c r="FN254" s="30">
        <f>(FK254*FK255)*(1-COS(RADIANS(EX254)))-FK256*(SIN(RADIANS(EX254)))</f>
        <v>-1.0571760619211149E-3</v>
      </c>
      <c r="FO254" s="30">
        <f>(FK254*FK256)*(1-COS(RADIANS(EX254)))+FK255*(SIN(RADIANS(EX254)))</f>
        <v>-1.2113084546138469E-2</v>
      </c>
      <c r="FQ254">
        <f t="array" ref="FQ254:FQ256">MMULT(FM254:FO256,FJ254:FJ256)</f>
        <v>0.62054139475523573</v>
      </c>
      <c r="FS254" s="28">
        <f>(FD254^2)*(1-COS(RADIANS(EW254)))+(COS(RADIANS(EW254)))</f>
        <v>0.86602540378443871</v>
      </c>
      <c r="FT254" s="28">
        <f>(FD254*FD255)*(1-COS(RADIANS(EW254)))-FD256*(SIN(RADIANS(EW254)))</f>
        <v>-0.49999999999999994</v>
      </c>
      <c r="FU254" s="28">
        <f>(FD254*FD256)*(1-COS(RADIANS(EW254)))+FD255*(SIN(RADIANS(EW254)))</f>
        <v>0</v>
      </c>
      <c r="FW254" s="61">
        <f t="array" ref="FW254:FW256">MMULT(FS254:FU256,GG254:GG256)</f>
        <v>-0.37425421801736808</v>
      </c>
      <c r="FX254" s="13">
        <f>BX255</f>
        <v>0</v>
      </c>
      <c r="FY254" s="17">
        <v>1</v>
      </c>
      <c r="FZ254">
        <v>0</v>
      </c>
      <c r="GB254" s="73">
        <f>(FD254^2)*(1-COS(RADIANS(EY254-45)))+(COS(RADIANS(EY254-45)))</f>
        <v>-0.78479333885328739</v>
      </c>
      <c r="GC254" s="73">
        <f>(FD254*FD255)*(1-COS(RADIANS(EY254-45)))-FD256*(SIN(RADIANS(EY254-45)))</f>
        <v>0.61975754557045071</v>
      </c>
      <c r="GD254" s="73">
        <f>(FD254*FD256)*(1-COS(RADIANS(EY254-45)))+FD255*(SIN(RADIANS(EY254-45)))</f>
        <v>0</v>
      </c>
      <c r="GE254" s="10"/>
      <c r="GF254">
        <f t="array" ref="GF254:GF256">MMULT(GB254:GD256,FC254:FC256)</f>
        <v>-0.78479333885328739</v>
      </c>
      <c r="GG254" s="1">
        <f t="array" ref="GG254:GG256">MMULT(FM254:FO256,GF254:GF256)</f>
        <v>-0.78408013020226719</v>
      </c>
      <c r="GI254">
        <f>FA254+FW254</f>
        <v>0.54994228057353123</v>
      </c>
      <c r="GJ254">
        <f>GI254/(SQRT(GI254^2+GI255^2+GI256^2))</f>
        <v>0.38886791585473873</v>
      </c>
      <c r="GL254" t="e">
        <f>CH255+DC254</f>
        <v>#VALUE!</v>
      </c>
      <c r="GM254" t="e">
        <f>GL254/(SQRT(GL254^2+GL255^2+GL256^2))</f>
        <v>#VALUE!</v>
      </c>
      <c r="GO254" s="27">
        <f>FA255*FW256-FA256*FW255</f>
        <v>-7.6122350781685638E-2</v>
      </c>
    </row>
    <row r="255" spans="4:197" x14ac:dyDescent="0.2">
      <c r="D255" t="s">
        <v>10</v>
      </c>
      <c r="E255" s="5">
        <f t="shared" si="391"/>
        <v>0.11066723599129373</v>
      </c>
      <c r="F255" s="6">
        <f t="shared" si="391"/>
        <v>-0.26779185030886593</v>
      </c>
      <c r="G255" s="7">
        <f t="shared" si="392"/>
        <v>-0.13145081191680399</v>
      </c>
      <c r="H255" s="8">
        <f t="shared" si="393"/>
        <v>-0.1134652971329068</v>
      </c>
      <c r="J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W255" s="1"/>
      <c r="BY255" t="s">
        <v>8</v>
      </c>
      <c r="BZ255" s="5">
        <f t="shared" ref="BZ255:CA257" si="395">BZ250</f>
        <v>0.93180266183863136</v>
      </c>
      <c r="CA255" s="6">
        <f t="shared" si="395"/>
        <v>-0.87956522186239505</v>
      </c>
      <c r="CB255" s="7">
        <f>CY254</f>
        <v>0.91752410226401071</v>
      </c>
      <c r="CC255" s="8">
        <f>DU254</f>
        <v>-0.390326670208546</v>
      </c>
      <c r="CE255" s="9">
        <f>((SUMPRODUCT(CB255:CB257,BZ255:BZ257))*(SUMPRODUCT(CB255:CB257,CA255:CA257)))-((SUMPRODUCT(CC255:CC257,BZ255:BZ257))*(SUMPRODUCT(CC255:CC257,CA255:CA257)))</f>
        <v>1.0156316343490346E-9</v>
      </c>
      <c r="CG255">
        <v>1</v>
      </c>
      <c r="CH255" t="s">
        <v>161</v>
      </c>
      <c r="CI255" s="67"/>
      <c r="CJ255" s="1" t="s">
        <v>8</v>
      </c>
      <c r="CK255" s="5">
        <f t="shared" ref="CK255:CL257" si="396">BZ255</f>
        <v>0.93180266183863136</v>
      </c>
      <c r="CL255" s="6">
        <f t="shared" si="396"/>
        <v>-0.87956522186239505</v>
      </c>
      <c r="CM255" s="7">
        <f>FA254</f>
        <v>0.92419649859089925</v>
      </c>
      <c r="CN255" s="8">
        <f>FW254</f>
        <v>-0.37425421801736808</v>
      </c>
      <c r="CO255" s="10"/>
      <c r="CP255">
        <f t="shared" si="394"/>
        <v>0.3492962422733713</v>
      </c>
      <c r="CQ255">
        <f t="shared" si="394"/>
        <v>-0.34518112468713447</v>
      </c>
      <c r="CR255">
        <f>CJ258</f>
        <v>0</v>
      </c>
      <c r="CS255">
        <f>CM258</f>
        <v>0</v>
      </c>
      <c r="CW255" s="28"/>
      <c r="CY255" s="61">
        <v>-0.37567276592335552</v>
      </c>
      <c r="DA255" s="17">
        <v>0</v>
      </c>
      <c r="DB255">
        <v>0</v>
      </c>
      <c r="DD255" s="73">
        <f>(DB254*DB255)*(1-COS(RADIANS(CW254+45)))+DB256*(SIN(RADIANS(CW254+45)))</f>
        <v>-0.79549007160441709</v>
      </c>
      <c r="DE255" s="73">
        <f>(DB255^2)*(1-COS(RADIANS(CW254+45)))+(COS(RADIANS(CW254+45)))</f>
        <v>0.60596662117545663</v>
      </c>
      <c r="DF255" s="73">
        <f>(DB255*DB256)*(1-COS(RADIANS(CW254+45)))-DB254*(SIN(RADIANS(CW254+45)))</f>
        <v>0</v>
      </c>
      <c r="DG255" s="10"/>
      <c r="DH255">
        <v>-0.79549007160441709</v>
      </c>
      <c r="DI255" s="23">
        <f>SIN(RADIANS('[1]Biaxial Input'!$F$21))*(COS(RADIANS(0)))</f>
        <v>6.9756473744125524E-2</v>
      </c>
      <c r="DK255" s="30">
        <f>(DI254*DI255)*(1-COS(RADIANS(CV254)))+DI256*(SIN(RADIANS(CV254)))</f>
        <v>-1.0571760619211149E-3</v>
      </c>
      <c r="DL255" s="30">
        <f>(DI255^2)*(1-COS(RADIANS(CV254)))+(COS(RADIANS(CV254)))</f>
        <v>0.98488167796388115</v>
      </c>
      <c r="DM255" s="30">
        <f>(DI255*DI256)*(1-COS(RADIANS(CV254)))-DI254*(SIN(RADIANS(CV254)))</f>
        <v>-0.17322517943366056</v>
      </c>
      <c r="DO255">
        <v>-0.78410420993159613</v>
      </c>
      <c r="DQ255" s="28">
        <f>(DB254*DB255)*(1-COS(RADIANS(CU254)))+DB256*(SIN(RADIANS(CU254)))</f>
        <v>0.49999999999999994</v>
      </c>
      <c r="DR255" s="28">
        <f>(DB255^2)*(1-COS(RADIANS(CU254)))+(COS(RADIANS(CU254)))</f>
        <v>0.86602540378443871</v>
      </c>
      <c r="DS255" s="28">
        <f>(DB255*DB256)*(1-COS(RADIANS(CU254)))-DB254*(SIN(RADIANS(CU254)))</f>
        <v>0</v>
      </c>
      <c r="DU255" s="61">
        <v>-0.91351567891579177</v>
      </c>
      <c r="DW255" s="17">
        <v>0</v>
      </c>
      <c r="DX255">
        <v>0</v>
      </c>
      <c r="DZ255" s="73">
        <f>(DB254*DB255)*(1-COS(RADIANS(CW254-45)))+DB256*(SIN(RADIANS(CW254-45)))</f>
        <v>-0.60596662117545674</v>
      </c>
      <c r="EA255" s="73">
        <f>(DB255^2)*(1-COS(RADIANS(CW254-45)))+(COS(RADIANS(CW254-45)))</f>
        <v>-0.79549007160441698</v>
      </c>
      <c r="EB255" s="73">
        <f>(DB255*DB256)*(1-COS(RADIANS(CW254-45)))-DB254*(SIN(RADIANS(CW254-45)))</f>
        <v>0</v>
      </c>
      <c r="EC255" s="10"/>
      <c r="ED255">
        <v>-0.60596662117545674</v>
      </c>
      <c r="EE255" s="1">
        <v>-0.59596444959219119</v>
      </c>
      <c r="EG255">
        <f>CY255+DU255</f>
        <v>-1.2891884448391473</v>
      </c>
      <c r="EH255">
        <f>EG255/(SQRT(EG254^2+EG255^2+EG256^2))</f>
        <v>-0.91159389157310033</v>
      </c>
      <c r="EJ255">
        <f>Q255+AM255</f>
        <v>0</v>
      </c>
      <c r="EK255">
        <f>EJ255/(SQRT(EJ254^2+EJ255^2+EJ256^2))</f>
        <v>0</v>
      </c>
      <c r="EM255" s="23">
        <f>CY256*DU254-CY254*DU256</f>
        <v>0.15607394823773696</v>
      </c>
      <c r="EP255" s="9">
        <f>((SUMPRODUCT(CM255:CM257,BZ255:BZ257))*(SUMPRODUCT(CM255:CM257,CA255:CA257)))-((SUMPRODUCT(CN255:CN257,BZ255:BZ257))*(SUMPRODUCT(CN255:CN257,CA255:CA257)))</f>
        <v>-3.2768810409374516E-2</v>
      </c>
      <c r="EY255" s="28"/>
      <c r="EZ255" s="10"/>
      <c r="FA255" s="61">
        <v>-0.35967250222622438</v>
      </c>
      <c r="FB255" s="13">
        <f>BW256</f>
        <v>0</v>
      </c>
      <c r="FC255" s="17">
        <v>0</v>
      </c>
      <c r="FD255">
        <v>0</v>
      </c>
      <c r="FF255" s="73">
        <f>(FD254*FD255)*(1-COS(RADIANS(EY254+45)))+FD256*(SIN(RADIANS(EY254+45)))</f>
        <v>-0.78479333885328773</v>
      </c>
      <c r="FG255" s="73">
        <f>(FD255^2)*(1-COS(RADIANS(EY254+45)))+(COS(RADIANS(EY254+45)))</f>
        <v>0.61975754557045026</v>
      </c>
      <c r="FH255" s="73">
        <f>(FD255*FD256)*(1-COS(RADIANS(EY254+45)))-FD254*(SIN(RADIANS(EY254+45)))</f>
        <v>0</v>
      </c>
      <c r="FI255" s="10"/>
      <c r="FJ255">
        <v>-0.78479333885328773</v>
      </c>
      <c r="FK255" s="23">
        <f>SIN(RADIANS(176))*(COS(RADIANS(0)))</f>
        <v>6.9756473744125524E-2</v>
      </c>
      <c r="FM255" s="30">
        <f>(FK254*FK255)*(1-COS(RADIANS(EX254)))+FK256*(SIN(RADIANS(EX254)))</f>
        <v>-1.0571760619211149E-3</v>
      </c>
      <c r="FN255" s="30">
        <f>(FK255^2)*(1-COS(RADIANS(EX254)))+(COS(RADIANS(EX254)))</f>
        <v>0.98488167796388115</v>
      </c>
      <c r="FO255" s="30">
        <f>(FK255*FK256)*(1-COS(RADIANS(EX254)))-FK254*(SIN(RADIANS(EX254)))</f>
        <v>-0.17322517943366056</v>
      </c>
      <c r="FQ255">
        <v>-0.77358377326607486</v>
      </c>
      <c r="FS255" s="28">
        <f>(FD254*FD255)*(1-COS(RADIANS(EW254)))+FD256*(SIN(RADIANS(EW254)))</f>
        <v>0.49999999999999994</v>
      </c>
      <c r="FT255" s="28">
        <f>(FD255^2)*(1-COS(RADIANS(EW254)))+(COS(RADIANS(EW254)))</f>
        <v>0.86602540378443871</v>
      </c>
      <c r="FU255" s="28">
        <f>(FD255*FD256)*(1-COS(RADIANS(EW254)))-FD254*(SIN(RADIANS(EW254)))</f>
        <v>0</v>
      </c>
      <c r="FW255" s="61">
        <v>-0.91993293985149338</v>
      </c>
      <c r="FX255" s="13">
        <f>BX256</f>
        <v>0</v>
      </c>
      <c r="FY255" s="17">
        <v>0</v>
      </c>
      <c r="FZ255">
        <v>0</v>
      </c>
      <c r="GB255" s="73">
        <f>(FD254*FD255)*(1-COS(RADIANS(EY254-45)))+FD256*(SIN(RADIANS(EY254-45)))</f>
        <v>-0.61975754557045071</v>
      </c>
      <c r="GC255" s="73">
        <f>(FD255^2)*(1-COS(RADIANS(EY254-45)))+(COS(RADIANS(EY254-45)))</f>
        <v>-0.78479333885328739</v>
      </c>
      <c r="GD255" s="73">
        <f>(FD255*FD256)*(1-COS(RADIANS(EY254-45)))-FD254*(SIN(RADIANS(EY254-45)))</f>
        <v>0</v>
      </c>
      <c r="GE255" s="10"/>
      <c r="GF255">
        <v>-0.61975754557045071</v>
      </c>
      <c r="GG255" s="1">
        <v>-0.6095581866808113</v>
      </c>
      <c r="GI255">
        <f>FA255+FW255</f>
        <v>-1.2796054420777176</v>
      </c>
      <c r="GJ255">
        <f>GI255/(SQRT(GI254^2+GI255^2+GI256^2))</f>
        <v>-0.90481768533636375</v>
      </c>
      <c r="GL255">
        <f>CH256+DC255</f>
        <v>-3.2768810409374516E-2</v>
      </c>
      <c r="GM255" t="e">
        <f>GL255/(SQRT(GL254^2+GL255^2+GL256^2))</f>
        <v>#VALUE!</v>
      </c>
      <c r="GO255" s="27">
        <f>FA256*FW254-FA254*FW256</f>
        <v>0.15607394823773696</v>
      </c>
    </row>
    <row r="256" spans="4:197" x14ac:dyDescent="0.2">
      <c r="J256" s="10"/>
      <c r="Q256" s="82" t="s">
        <v>148</v>
      </c>
      <c r="R256" s="13"/>
      <c r="T256" s="10"/>
      <c r="U256" s="10"/>
      <c r="V256" s="10"/>
      <c r="W256" s="10"/>
      <c r="X256" s="10"/>
      <c r="Y256" s="10"/>
      <c r="Z256" s="80"/>
      <c r="AA256" s="23" t="s">
        <v>149</v>
      </c>
      <c r="AE256" s="1"/>
      <c r="AG256" s="80"/>
      <c r="AK256" s="13"/>
      <c r="AL256" s="81"/>
      <c r="AM256" s="82" t="s">
        <v>150</v>
      </c>
      <c r="AO256" s="13"/>
      <c r="AP256" s="13"/>
      <c r="AS256" s="1"/>
      <c r="AW256" s="1"/>
      <c r="BY256" t="s">
        <v>9</v>
      </c>
      <c r="BZ256" s="5">
        <f t="shared" si="395"/>
        <v>0.3492962422733713</v>
      </c>
      <c r="CA256" s="6">
        <f t="shared" si="395"/>
        <v>-0.34518112468713447</v>
      </c>
      <c r="CB256" s="7">
        <f>CY255</f>
        <v>-0.37567276592335552</v>
      </c>
      <c r="CC256" s="8">
        <f>DU255</f>
        <v>-0.91351567891579177</v>
      </c>
      <c r="CE256" s="10"/>
      <c r="CH256">
        <f>((SUMPRODUCT(CM255:CM257,CK255:CK257))*(SUMPRODUCT(CM255:CM257,CL255:CL257)))-((SUMPRODUCT(CN255:CN257,CK255:CK257))*(SUMPRODUCT(CN255:CN257,CL255:CL257)))</f>
        <v>-3.2768810409374516E-2</v>
      </c>
      <c r="CI256" s="67"/>
      <c r="CJ256" s="10" t="s">
        <v>9</v>
      </c>
      <c r="CK256" s="5">
        <f t="shared" si="396"/>
        <v>0.3492962422733713</v>
      </c>
      <c r="CL256" s="6">
        <f t="shared" si="396"/>
        <v>-0.34518112468713447</v>
      </c>
      <c r="CM256" s="7">
        <f>FA255</f>
        <v>-0.35967250222622438</v>
      </c>
      <c r="CN256" s="8">
        <f>FW255</f>
        <v>-0.91993293985149338</v>
      </c>
      <c r="CP256">
        <f t="shared" si="394"/>
        <v>-9.8670839279614439E-2</v>
      </c>
      <c r="CQ256">
        <f t="shared" si="394"/>
        <v>-0.32743703463395935</v>
      </c>
      <c r="CR256">
        <f>CK258</f>
        <v>0</v>
      </c>
      <c r="CS256">
        <f>CN258</f>
        <v>0</v>
      </c>
      <c r="CW256" s="28"/>
      <c r="CY256" s="61">
        <v>-0.13045878547693446</v>
      </c>
      <c r="DA256" s="17">
        <v>0</v>
      </c>
      <c r="DB256">
        <v>1</v>
      </c>
      <c r="DD256" s="73">
        <f>(DB254*DB256)*(1-COS(RADIANS(CW254+45)))-DB255*(SIN(RADIANS(CW254+45)))</f>
        <v>0</v>
      </c>
      <c r="DE256" s="73">
        <f>(DB255*DB256)*(1-COS(RADIANS(CW254+45)))+DB254*(SIN(RADIANS(CW254+45)))</f>
        <v>0</v>
      </c>
      <c r="DF256" s="73">
        <f>(DB256^2)*(1-COS(RADIANS(CW254+45)))+(COS(RADIANS(CW254+45)))</f>
        <v>1</v>
      </c>
      <c r="DG256" s="10"/>
      <c r="DH256">
        <v>0</v>
      </c>
      <c r="DI256" s="23">
        <f>SIN(RADIANS('[1]Biaxial Input'!$F$21))*SIN(RADIANS(0))</f>
        <v>0</v>
      </c>
      <c r="DK256" s="30">
        <f>(DI254*DI256)*(1-COS(RADIANS(CV254)))-DI255*(SIN(RADIANS(CV254)))</f>
        <v>1.2113084546138469E-2</v>
      </c>
      <c r="DL256" s="30">
        <f>(DI255*DI256)*(1-COS(RADIANS(CV254)))+DI254*(SIN(RADIANS(CV254)))</f>
        <v>0.17322517943366056</v>
      </c>
      <c r="DM256" s="30">
        <f>(DI256^2)*(1-COS(RADIANS(CV254)))+(COS(RADIANS(CV254)))</f>
        <v>0.98480775301220802</v>
      </c>
      <c r="DO256">
        <v>-0.13045878547693446</v>
      </c>
      <c r="DQ256" s="28">
        <f>(DB254*DB256)*(1-COS(RADIANS(CU254)))-DB255*(SIN(RADIANS(CU254)))</f>
        <v>0</v>
      </c>
      <c r="DR256" s="28">
        <f>(DB255*DB256)*(1-COS(RADIANS(CU254)))+DB254*(SIN(RADIANS(CU254)))</f>
        <v>0</v>
      </c>
      <c r="DS256" s="28">
        <f>(DB256^2)*(1-COS(RADIANS(CU254)))+(COS(RADIANS(CU254)))</f>
        <v>1</v>
      </c>
      <c r="DU256" s="61">
        <v>-0.11460451517688555</v>
      </c>
      <c r="DW256" s="17">
        <v>0</v>
      </c>
      <c r="DX256">
        <v>1</v>
      </c>
      <c r="DZ256" s="73">
        <f>(DB254*DB254)*(1-COS(RADIANS(CW254-45)))-DB254*(SIN(RADIANS(CW254-45)))</f>
        <v>0</v>
      </c>
      <c r="EA256" s="73">
        <f>(DB255*DB256)*(1-COS(RADIANS(CW254-45)))+DB254*(SIN(RADIANS(CW254-45)))</f>
        <v>0</v>
      </c>
      <c r="EB256" s="73">
        <f>(DB256^2)*(1-COS(RADIANS(CW254-45)))+(COS(RADIANS(CW254-45)))</f>
        <v>1</v>
      </c>
      <c r="EC256" s="10"/>
      <c r="ED256">
        <v>0</v>
      </c>
      <c r="EE256" s="1">
        <v>-0.11460451517688555</v>
      </c>
      <c r="EG256">
        <f>CY256+DU256</f>
        <v>-0.24506330065382001</v>
      </c>
      <c r="EH256">
        <f>EG256/(SQRT(EG254^2+EG255^2+EG256^2))</f>
        <v>-0.1732859217122738</v>
      </c>
      <c r="EJ256">
        <f>Q256+AM256</f>
        <v>0</v>
      </c>
      <c r="EK256">
        <f>EJ256/(SQRT(EJ254^2+EJ255^2+EJ256^2))</f>
        <v>0</v>
      </c>
      <c r="EM256" s="23">
        <f>CY254*DU255-CY255*DU254</f>
        <v>-0.98480775301220791</v>
      </c>
      <c r="ER256">
        <f t="shared" ref="ER256:ES258" si="397">CK255</f>
        <v>0.93180266183863136</v>
      </c>
      <c r="ES256">
        <f t="shared" si="397"/>
        <v>-0.87956522186239505</v>
      </c>
      <c r="ET256" t="e">
        <f>#REF!</f>
        <v>#REF!</v>
      </c>
      <c r="EU256" t="e">
        <f>#REF!</f>
        <v>#REF!</v>
      </c>
      <c r="EY256" s="28"/>
      <c r="EZ256" s="10"/>
      <c r="FA256" s="61">
        <v>-0.1284387913936002</v>
      </c>
      <c r="FB256" s="13">
        <f>BW257</f>
        <v>0</v>
      </c>
      <c r="FC256" s="17">
        <v>0</v>
      </c>
      <c r="FD256">
        <v>1</v>
      </c>
      <c r="FF256" s="73">
        <f>(FD254*FD256)*(1-COS(RADIANS(EY254+45)))-FD255*(SIN(RADIANS(EY254+45)))</f>
        <v>0</v>
      </c>
      <c r="FG256" s="73">
        <f>(FD255*FD256)*(1-COS(RADIANS(EY254+45)))+FD254*(SIN(RADIANS(EY254+45)))</f>
        <v>0</v>
      </c>
      <c r="FH256" s="73">
        <f>(FD256^2)*(1-COS(RADIANS(EY254+45)))+(COS(RADIANS(EY254+45)))</f>
        <v>1</v>
      </c>
      <c r="FI256" s="10"/>
      <c r="FJ256">
        <v>0</v>
      </c>
      <c r="FK256" s="23">
        <f>SIN(RADIANS(176))*SIN(RADIANS(0))</f>
        <v>0</v>
      </c>
      <c r="FM256" s="30">
        <f>(FK254*FK256)*(1-COS(RADIANS(EX254)))-FK255*(SIN(RADIANS(EX254)))</f>
        <v>1.2113084546138469E-2</v>
      </c>
      <c r="FN256" s="30">
        <f>(FK255*FK256)*(1-COS(RADIANS(EX254)))+FK254*(SIN(RADIANS(EX254)))</f>
        <v>0.17322517943366056</v>
      </c>
      <c r="FO256" s="30">
        <f>(FK256^2)*(1-COS(RADIANS(EX254)))+(COS(RADIANS(EX254)))</f>
        <v>0.98480775301220802</v>
      </c>
      <c r="FQ256">
        <v>-0.1284387913936002</v>
      </c>
      <c r="FS256" s="28">
        <f>(FD254*FD256)*(1-COS(RADIANS(EW254)))-FD255*(SIN(RADIANS(EW254)))</f>
        <v>0</v>
      </c>
      <c r="FT256" s="28">
        <f>(FD255*FD256)*(1-COS(RADIANS(EW254)))+FD254*(SIN(RADIANS(EW254)))</f>
        <v>0</v>
      </c>
      <c r="FU256" s="28">
        <f>(FD256^2)*(1-COS(RADIANS(EW254)))+(COS(RADIANS(EW254)))</f>
        <v>1</v>
      </c>
      <c r="FW256" s="61">
        <v>-0.11686388010158255</v>
      </c>
      <c r="FX256" s="13">
        <f>BX257</f>
        <v>0</v>
      </c>
      <c r="FY256" s="17">
        <v>0</v>
      </c>
      <c r="FZ256">
        <v>1</v>
      </c>
      <c r="GB256" s="73">
        <f>(FD254*FD254)*(1-COS(RADIANS(EY254-45)))-FD254*(SIN(RADIANS(EY254-45)))</f>
        <v>0</v>
      </c>
      <c r="GC256" s="73">
        <f>(FD255*FD256)*(1-COS(RADIANS(EY254-45)))+FD254*(SIN(RADIANS(EY254-45)))</f>
        <v>0</v>
      </c>
      <c r="GD256" s="73">
        <f>(FD256^2)*(1-COS(RADIANS(EY254-45)))+(COS(RADIANS(EY254-45)))</f>
        <v>0.99999999999999989</v>
      </c>
      <c r="GE256" s="10"/>
      <c r="GF256">
        <v>0</v>
      </c>
      <c r="GG256" s="1">
        <v>-0.11686388010158255</v>
      </c>
      <c r="GI256">
        <f>FA256+FW256</f>
        <v>-0.24530267149518276</v>
      </c>
      <c r="GJ256">
        <f>GI256/(SQRT(GI254^2+GI255^2+GI256^2))</f>
        <v>-0.17345518245741967</v>
      </c>
      <c r="GL256" t="e">
        <f>#REF!+DC256</f>
        <v>#REF!</v>
      </c>
      <c r="GM256" t="e">
        <f>GL256/(SQRT(GL254^2+GL255^2+GL256^2))</f>
        <v>#REF!</v>
      </c>
      <c r="GO256" s="27">
        <f>FA254*FW255-FA255*FW254</f>
        <v>-0.98480775301220813</v>
      </c>
    </row>
    <row r="257" spans="1:197" x14ac:dyDescent="0.2">
      <c r="E257" s="5" t="s">
        <v>4</v>
      </c>
      <c r="F257" s="6" t="s">
        <v>5</v>
      </c>
      <c r="G257" s="7" t="s">
        <v>6</v>
      </c>
      <c r="H257" s="8" t="s">
        <v>1</v>
      </c>
      <c r="I257">
        <v>14</v>
      </c>
      <c r="J257" s="9" t="s">
        <v>7</v>
      </c>
      <c r="K257">
        <v>14</v>
      </c>
      <c r="L257" s="10"/>
      <c r="M257" s="17">
        <f>A205</f>
        <v>0</v>
      </c>
      <c r="N257" s="17">
        <f>B205</f>
        <v>-15</v>
      </c>
      <c r="O257" s="17">
        <f>C205</f>
        <v>293.89999999999998</v>
      </c>
      <c r="Q257" s="61">
        <f t="array" ref="Q257:Q259">MMULT(AI257:AK259,AG257:AG259)</f>
        <v>0.93365243757022276</v>
      </c>
      <c r="R257" s="13"/>
      <c r="S257" s="17">
        <v>1</v>
      </c>
      <c r="T257">
        <v>0</v>
      </c>
      <c r="V257" s="73">
        <f>(T257^2)*(1-COS(RADIANS(O257+45)))+(COS(RADIANS(O257+45)))</f>
        <v>0.93295353482548893</v>
      </c>
      <c r="W257" s="73">
        <f>(T257*T258)*(1-COS(RADIANS(O257+45)))-T259*(SIN(RADIANS(O257+45)))</f>
        <v>0.35999680812005158</v>
      </c>
      <c r="X257" s="73">
        <f>(T257*T259)*(1-COS(RADIANS(O257+45)))+T258*(SIN(RADIANS(O257+45)))</f>
        <v>0</v>
      </c>
      <c r="Y257" s="10"/>
      <c r="Z257">
        <f t="array" ref="Z257:Z259">MMULT(V257:X259,S257:S259)</f>
        <v>0.93295353482548893</v>
      </c>
      <c r="AA257" s="23">
        <f>COS(RADIANS('[1]Biaxial Input'!$F$21))</f>
        <v>-0.9975640502598242</v>
      </c>
      <c r="AC257" s="30">
        <f>(AA257^2)*(1-COS(RADIANS(N257)))+(COS(RADIANS(N257)))</f>
        <v>0.99983419624187875</v>
      </c>
      <c r="AD257" s="30">
        <f>(AA257*AA258)*(1-COS(RADIANS(N257)))-AA259*(SIN(RADIANS(N257)))</f>
        <v>-2.3711042090011594E-3</v>
      </c>
      <c r="AE257" s="30">
        <f>(AA257*AA259)*(1-COS(RADIANS(N257)))+AA258*(SIN(RADIANS(N257)))</f>
        <v>-1.8054303924173627E-2</v>
      </c>
      <c r="AG257">
        <f t="array" ref="AG257:AG259">MMULT(AC257:AE259,Z257:Z259)</f>
        <v>0.93365243757022276</v>
      </c>
      <c r="AI257" s="28">
        <f>(T257^2)*(1-COS(RADIANS(M257)))+(COS(RADIANS(M257)))</f>
        <v>1</v>
      </c>
      <c r="AJ257" s="28">
        <f>(T257*T258)*(1-COS(RADIANS(M257)))-T259*(SIN(RADIANS(M257)))</f>
        <v>0</v>
      </c>
      <c r="AK257" s="28">
        <f>(T257*T259)*(1-COS(RADIANS(M257)))+T258*(SIN(RADIANS(M257)))</f>
        <v>0</v>
      </c>
      <c r="AM257" s="61">
        <f t="array" ref="AM257:AM259">MMULT(AI257:AK259,AW257:AW259)</f>
        <v>-0.35772498924312635</v>
      </c>
      <c r="AN257" s="13"/>
      <c r="AO257" s="17">
        <v>1</v>
      </c>
      <c r="AP257">
        <v>0</v>
      </c>
      <c r="AR257" s="73">
        <f>(T257^2)*(1-COS(RADIANS(O257-45)))+(COS(RADIANS(O257-45)))</f>
        <v>-0.35999680812005153</v>
      </c>
      <c r="AS257" s="73">
        <f>(T257*T258)*(1-COS(RADIANS(O257-45)))-T259*(SIN(RADIANS(O257-45)))</f>
        <v>0.93295353482548893</v>
      </c>
      <c r="AT257" s="73">
        <f>(T257*T259)*(1-COS(RADIANS(O257-45)))+T258*(SIN(RADIANS(O257-45)))</f>
        <v>0</v>
      </c>
      <c r="AU257" s="10"/>
      <c r="AV257">
        <f t="array" ref="AV257:AV259">MMULT(AR257:AT259,S257:S259)</f>
        <v>-0.35999680812005153</v>
      </c>
      <c r="AW257" s="1">
        <f t="array" ref="AW257:AW259">MMULT(AC257:AE259,AV257:AV259)</f>
        <v>-0.35772498924312635</v>
      </c>
      <c r="BY257" t="s">
        <v>10</v>
      </c>
      <c r="BZ257" s="5">
        <f t="shared" si="395"/>
        <v>-9.8670839279614439E-2</v>
      </c>
      <c r="CA257" s="6">
        <f t="shared" si="395"/>
        <v>-0.32743703463395935</v>
      </c>
      <c r="CB257" s="7">
        <f>CY256</f>
        <v>-0.13045878547693446</v>
      </c>
      <c r="CC257" s="8">
        <f>DU256</f>
        <v>-0.11460451517688555</v>
      </c>
      <c r="CE257" s="10"/>
      <c r="CG257" s="10" t="s">
        <v>160</v>
      </c>
      <c r="CH257" s="10">
        <f>-CH254*((EY254-CW254)/(CH256-CE255))</f>
        <v>262.29843135903883</v>
      </c>
      <c r="CI257" s="67"/>
      <c r="CJ257" s="10" t="s">
        <v>10</v>
      </c>
      <c r="CK257" s="5">
        <f t="shared" si="396"/>
        <v>-9.8670839279614439E-2</v>
      </c>
      <c r="CL257" s="6">
        <f t="shared" si="396"/>
        <v>-0.32743703463395935</v>
      </c>
      <c r="CM257" s="7">
        <f>FA256</f>
        <v>-0.1284387913936002</v>
      </c>
      <c r="CN257" s="8">
        <f>FW256</f>
        <v>-0.11686388010158255</v>
      </c>
      <c r="CW257" s="28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EE257" s="1"/>
      <c r="EI257" s="64">
        <f>(DEGREES(ACOS((EH254*EK254+EH255*EK255+EH256*EK256)/((SQRT(EH254^2+EH255^2+EH256^2))*(SQRT(EK254^2+EK255^2+EK256^2))))))</f>
        <v>111.88747085553244</v>
      </c>
      <c r="ER257">
        <f t="shared" si="397"/>
        <v>0.3492962422733713</v>
      </c>
      <c r="ES257">
        <f t="shared" si="397"/>
        <v>-0.34518112468713447</v>
      </c>
      <c r="ET257" t="e">
        <f>#REF!</f>
        <v>#REF!</v>
      </c>
      <c r="EU257" t="e">
        <f>#REF!</f>
        <v>#REF!</v>
      </c>
      <c r="EY257" s="28"/>
      <c r="EZ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GG257" s="1"/>
      <c r="GK257" s="64" t="e">
        <f>(DEGREES(ACOS((GJ254*GM254+GJ255*GM255+GJ256*GM256)/((SQRT(GJ254^2+GJ255^2+GJ256^2))*(SQRT(GM254^2+GM255^2+GM256^2))))))</f>
        <v>#VALUE!</v>
      </c>
    </row>
    <row r="258" spans="1:197" x14ac:dyDescent="0.2">
      <c r="D258" t="s">
        <v>8</v>
      </c>
      <c r="E258" s="5">
        <f t="shared" ref="E258:F260" si="398">E253</f>
        <v>0.99385745308804063</v>
      </c>
      <c r="F258" s="6">
        <f t="shared" si="398"/>
        <v>-0.75159383056268236</v>
      </c>
      <c r="G258" s="7">
        <f>Q257</f>
        <v>0.93365243757022276</v>
      </c>
      <c r="H258" s="8">
        <f>AM257</f>
        <v>-0.35772498924312635</v>
      </c>
      <c r="J258" s="9">
        <f>((SUMPRODUCT(G258:G260,E258:E260))*(SUMPRODUCT(G258:G260,F258:F260)))-((SUMPRODUCT(H258:H260,E258:E260))*(SUMPRODUCT(H258:H260,F258:F260)))</f>
        <v>-9.5990855713530887E-2</v>
      </c>
      <c r="Q258" s="61">
        <v>-0.35000203322171319</v>
      </c>
      <c r="S258" s="17">
        <v>0</v>
      </c>
      <c r="T258">
        <v>0</v>
      </c>
      <c r="V258" s="73">
        <f>(T257*T258)*(1-COS(RADIANS(O257+45)))+T259*(SIN(RADIANS(O257+45)))</f>
        <v>-0.35999680812005158</v>
      </c>
      <c r="W258" s="73">
        <f>(T258^2)*(1-COS(RADIANS(O257+45)))+(COS(RADIANS(O257+45)))</f>
        <v>0.93295353482548893</v>
      </c>
      <c r="X258" s="73">
        <f>(T258*T259)*(1-COS(RADIANS(O257+45)))-T257*(SIN(RADIANS(O257+45)))</f>
        <v>0</v>
      </c>
      <c r="Y258" s="10"/>
      <c r="Z258">
        <v>-0.35999680812005158</v>
      </c>
      <c r="AA258" s="23">
        <f>SIN(RADIANS('[1]Biaxial Input'!$F$21))*(COS(RADIANS(0)))</f>
        <v>6.9756473744125524E-2</v>
      </c>
      <c r="AC258" s="30">
        <f>(AA257*AA258)*(1-COS(RADIANS(N257)))+AA259*(SIN(RADIANS(N257)))</f>
        <v>-2.3711042090011594E-3</v>
      </c>
      <c r="AD258" s="30">
        <f>(AA258^2)*(1-COS(RADIANS(N257)))+(COS(RADIANS(N257)))</f>
        <v>0.96609163004718956</v>
      </c>
      <c r="AE258" s="30">
        <f>(AA258*AA259)*(1-COS(RADIANS(N257)))-AA257*(SIN(RADIANS(N257)))</f>
        <v>-0.25818857491685071</v>
      </c>
      <c r="AG258">
        <v>-0.35000203322171319</v>
      </c>
      <c r="AI258" s="28">
        <f>(T257*T258)*(1-COS(RADIANS(M257)))+T259*(SIN(RADIANS(M257)))</f>
        <v>0</v>
      </c>
      <c r="AJ258" s="28">
        <f>(T258^2)*(1-COS(RADIANS(M257)))+(COS(RADIANS(M257)))</f>
        <v>1</v>
      </c>
      <c r="AK258" s="28">
        <f>(T258*T259)*(1-COS(RADIANS(M257)))-T257*(SIN(RADIANS(M257)))</f>
        <v>0</v>
      </c>
      <c r="AM258" s="61">
        <v>-0.90046501127088363</v>
      </c>
      <c r="AO258" s="17">
        <v>0</v>
      </c>
      <c r="AP258">
        <v>0</v>
      </c>
      <c r="AR258" s="73">
        <f>(T257*T258)*(1-COS(RADIANS(O257-45)))+T259*(SIN(RADIANS(O257-45)))</f>
        <v>-0.93295353482548893</v>
      </c>
      <c r="AS258" s="73">
        <f>(T258^2)*(1-COS(RADIANS(O257-45)))+(COS(RADIANS(O257-45)))</f>
        <v>-0.35999680812005153</v>
      </c>
      <c r="AT258" s="73">
        <f>(T258*T259)*(1-COS(RADIANS(O257-45)))-T257*(SIN(RADIANS(O257-45)))</f>
        <v>0</v>
      </c>
      <c r="AU258" s="10"/>
      <c r="AV258">
        <v>-0.93295353482548893</v>
      </c>
      <c r="AW258" s="1">
        <v>-0.90046501127088363</v>
      </c>
      <c r="CE258" s="10"/>
      <c r="CS258" s="15"/>
      <c r="CW258" s="28"/>
      <c r="CY258" s="82" t="s">
        <v>148</v>
      </c>
      <c r="CZ258" s="13"/>
      <c r="DB258" s="10"/>
      <c r="DC258" s="10"/>
      <c r="DD258" s="10"/>
      <c r="DE258" s="10"/>
      <c r="DF258" s="10"/>
      <c r="DG258" s="10"/>
      <c r="DH258" s="80"/>
      <c r="DI258" s="23" t="s">
        <v>149</v>
      </c>
      <c r="DM258" s="1"/>
      <c r="DO258" s="80"/>
      <c r="DS258" s="13"/>
      <c r="DT258" s="81"/>
      <c r="DU258" s="82" t="s">
        <v>150</v>
      </c>
      <c r="DW258" s="13"/>
      <c r="DX258" s="13"/>
      <c r="EA258" s="1"/>
      <c r="EE258" s="1"/>
      <c r="EI258" s="13"/>
      <c r="ER258">
        <f t="shared" si="397"/>
        <v>-9.8670839279614439E-2</v>
      </c>
      <c r="ES258">
        <f t="shared" si="397"/>
        <v>-0.32743703463395935</v>
      </c>
      <c r="ET258" t="e">
        <f>#REF!</f>
        <v>#REF!</v>
      </c>
      <c r="EU258" t="e">
        <f>#REF!</f>
        <v>#REF!</v>
      </c>
      <c r="EY258" s="28"/>
      <c r="EZ258" s="10"/>
      <c r="FA258" s="82" t="s">
        <v>148</v>
      </c>
      <c r="FB258" s="13"/>
      <c r="FD258" s="10"/>
      <c r="FE258" s="10"/>
      <c r="FF258" s="10"/>
      <c r="FG258" s="10"/>
      <c r="FH258" s="10"/>
      <c r="FI258" s="10"/>
      <c r="FJ258" s="80"/>
      <c r="FK258" s="23" t="s">
        <v>149</v>
      </c>
      <c r="FO258" s="1"/>
      <c r="FQ258" s="80"/>
      <c r="FU258" s="13"/>
      <c r="FV258" s="81"/>
      <c r="FW258" s="82" t="s">
        <v>150</v>
      </c>
      <c r="FY258" s="13"/>
      <c r="FZ258" s="13"/>
      <c r="GC258" s="1"/>
      <c r="GG258" s="1"/>
      <c r="GK258" s="13"/>
    </row>
    <row r="259" spans="1:197" x14ac:dyDescent="0.2">
      <c r="D259" t="s">
        <v>9</v>
      </c>
      <c r="E259" s="5">
        <f t="shared" si="398"/>
        <v>3.5471030488026426E-4</v>
      </c>
      <c r="F259" s="6">
        <f t="shared" si="398"/>
        <v>-0.6028218963908557</v>
      </c>
      <c r="G259" s="7">
        <f t="shared" ref="G259:G260" si="399">Q258</f>
        <v>-0.35000203322171319</v>
      </c>
      <c r="H259" s="8">
        <f t="shared" ref="H259:H260" si="400">AM258</f>
        <v>-0.90046501127088363</v>
      </c>
      <c r="J259" s="10"/>
      <c r="Q259" s="61">
        <v>-7.610323619825958E-2</v>
      </c>
      <c r="S259" s="17">
        <v>0</v>
      </c>
      <c r="T259">
        <v>1</v>
      </c>
      <c r="V259" s="73">
        <f>(T257*T259)*(1-COS(RADIANS(O257+45)))-T258*(SIN(RADIANS(O257+45)))</f>
        <v>0</v>
      </c>
      <c r="W259" s="73">
        <f>(T258*T259)*(1-COS(RADIANS(O257+45)))+T257*(SIN(RADIANS(O257+45)))</f>
        <v>0</v>
      </c>
      <c r="X259" s="73">
        <f>(T259^2)*(1-COS(RADIANS(O257+45)))+(COS(RADIANS(O257+45)))</f>
        <v>1</v>
      </c>
      <c r="Y259" s="10"/>
      <c r="Z259">
        <v>0</v>
      </c>
      <c r="AA259" s="23">
        <f>SIN(RADIANS('[1]Biaxial Input'!$F$21))*SIN(RADIANS(0))</f>
        <v>0</v>
      </c>
      <c r="AC259" s="30">
        <f>(AA257*AA259)*(1-COS(RADIANS(N257)))-AA258*(SIN(RADIANS(N257)))</f>
        <v>1.8054303924173627E-2</v>
      </c>
      <c r="AD259" s="30">
        <f>(AA258*AA259)*(1-COS(RADIANS(N257)))+AA257*(SIN(RADIANS(N257)))</f>
        <v>0.25818857491685071</v>
      </c>
      <c r="AE259" s="30">
        <f>(AA259^2)*(1-COS(RADIANS(N257)))+(COS(RADIANS(N257)))</f>
        <v>0.96592582628906831</v>
      </c>
      <c r="AG259">
        <v>-7.610323619825958E-2</v>
      </c>
      <c r="AI259" s="28">
        <f>(T257*T259)*(1-COS(RADIANS(M257)))-T258*(SIN(RADIANS(M257)))</f>
        <v>0</v>
      </c>
      <c r="AJ259" s="28">
        <f>(T258*T259)*(1-COS(RADIANS(M257)))+T257*(SIN(RADIANS(M257)))</f>
        <v>0</v>
      </c>
      <c r="AK259" s="28">
        <f>(T259^2)*(1-COS(RADIANS(M257)))+(COS(RADIANS(M257)))</f>
        <v>1</v>
      </c>
      <c r="AM259" s="61">
        <v>-0.24737743540576326</v>
      </c>
      <c r="AO259" s="17">
        <v>0</v>
      </c>
      <c r="AP259">
        <v>1</v>
      </c>
      <c r="AR259" s="73">
        <f>(T257*T257)*(1-COS(RADIANS(O257-45)))-T257*(SIN(RADIANS(O257-45)))</f>
        <v>0</v>
      </c>
      <c r="AS259" s="73">
        <f>(T258*T259)*(1-COS(RADIANS(O257-45)))+T257*(SIN(RADIANS(O257-45)))</f>
        <v>0</v>
      </c>
      <c r="AT259" s="73">
        <f>(T259^2)*(1-COS(RADIANS(O257-45)))+(COS(RADIANS(O257-45)))</f>
        <v>1</v>
      </c>
      <c r="AU259" s="10"/>
      <c r="AV259">
        <v>0</v>
      </c>
      <c r="AW259" s="1">
        <v>-0.24737743540576326</v>
      </c>
      <c r="BZ259" s="5" t="s">
        <v>4</v>
      </c>
      <c r="CA259" s="6" t="s">
        <v>5</v>
      </c>
      <c r="CB259" s="7" t="s">
        <v>6</v>
      </c>
      <c r="CC259" s="8" t="s">
        <v>1</v>
      </c>
      <c r="CD259">
        <v>14</v>
      </c>
      <c r="CE259" s="9" t="s">
        <v>7</v>
      </c>
      <c r="CG259" s="90" t="s">
        <v>157</v>
      </c>
      <c r="CH259" s="61">
        <f>CE260-((CH261-CE260)/(EY259-CW259))*CW259</f>
        <v>9.7483545919943833</v>
      </c>
      <c r="CI259" s="10"/>
      <c r="CK259" s="5" t="s">
        <v>4</v>
      </c>
      <c r="CL259" s="6" t="s">
        <v>5</v>
      </c>
      <c r="CM259" s="7" t="s">
        <v>6</v>
      </c>
      <c r="CN259" s="8" t="s">
        <v>1</v>
      </c>
      <c r="CO259" s="10"/>
      <c r="CP259">
        <f t="shared" ref="CP259:CQ261" si="401">BZ260</f>
        <v>0.93180266183863136</v>
      </c>
      <c r="CQ259">
        <f t="shared" si="401"/>
        <v>-0.87956522186239505</v>
      </c>
      <c r="CR259">
        <f>CI263</f>
        <v>0</v>
      </c>
      <c r="CS259">
        <f>CL263</f>
        <v>0</v>
      </c>
      <c r="CU259" s="17">
        <f>CU163</f>
        <v>0</v>
      </c>
      <c r="CV259" s="17">
        <f>CV163</f>
        <v>-15</v>
      </c>
      <c r="CW259" s="31">
        <f>CH166</f>
        <v>291.81225702669207</v>
      </c>
      <c r="CY259" s="61">
        <f t="array" ref="CY259:CY261">MMULT(DQ259:DS261,DO259:DO261)</f>
        <v>0.92000079344571672</v>
      </c>
      <c r="CZ259" s="13"/>
      <c r="DA259" s="17">
        <v>1</v>
      </c>
      <c r="DB259">
        <v>0</v>
      </c>
      <c r="DD259" s="73">
        <f>(DB259^2)*(1-COS(RADIANS(CW259+45)))+(COS(RADIANS(CW259+45)))</f>
        <v>0.91921959243194817</v>
      </c>
      <c r="DE259" s="73">
        <f>(DB259*DB260)*(1-COS(RADIANS(CW259+45)))-DB261*(SIN(RADIANS(CW259+45)))</f>
        <v>0.39374527411671006</v>
      </c>
      <c r="DF259" s="73">
        <f>(DB259*DB261)*(1-COS(RADIANS(CW259+45)))+DB260*(SIN(RADIANS(CW259+45)))</f>
        <v>0</v>
      </c>
      <c r="DG259" s="10"/>
      <c r="DH259">
        <f t="array" ref="DH259:DH261">MMULT(DD259:DF261,DA259:DA261)</f>
        <v>0.91921959243194817</v>
      </c>
      <c r="DI259" s="23">
        <f>COS(RADIANS('[1]Biaxial Input'!$F$21))</f>
        <v>-0.9975640502598242</v>
      </c>
      <c r="DK259" s="30">
        <f>(DI259^2)*(1-COS(RADIANS(CV259)))+(COS(RADIANS(CV259)))</f>
        <v>0.99983419624187875</v>
      </c>
      <c r="DL259" s="30">
        <f>(DI259*DI260)*(1-COS(RADIANS(CV259)))-DI261*(SIN(RADIANS(CV259)))</f>
        <v>-2.3711042090011594E-3</v>
      </c>
      <c r="DM259" s="30">
        <f>(DI259*DI261)*(1-COS(RADIANS(CV259)))+DI260*(SIN(RADIANS(CV259)))</f>
        <v>-1.8054303924173627E-2</v>
      </c>
      <c r="DO259">
        <f t="array" ref="DO259:DO261">MMULT(DK259:DM261,DH259:DH261)</f>
        <v>0.92000079344571672</v>
      </c>
      <c r="DQ259" s="28">
        <f>(DB259^2)*(1-COS(RADIANS(CU259)))+(COS(RADIANS(CU259)))</f>
        <v>1</v>
      </c>
      <c r="DR259" s="28">
        <f>(DB259*DB260)*(1-COS(RADIANS(CU259)))-DB261*(SIN(RADIANS(CU259)))</f>
        <v>0</v>
      </c>
      <c r="DS259" s="28">
        <f>(DB259*DB261)*(1-COS(RADIANS(CU259)))+DB260*(SIN(RADIANS(CU259)))</f>
        <v>0</v>
      </c>
      <c r="DU259" s="61">
        <f t="array" ref="DU259:DU261">MMULT(DQ259:DS261,EE259:EE261)</f>
        <v>-0.39150042422590725</v>
      </c>
      <c r="DV259" s="13"/>
      <c r="DW259" s="17">
        <v>1</v>
      </c>
      <c r="DX259">
        <v>0</v>
      </c>
      <c r="DZ259" s="73">
        <f>(DB259^2)*(1-COS(RADIANS(CW259-45)))+(COS(RADIANS(CW259-45)))</f>
        <v>-0.39374527411671001</v>
      </c>
      <c r="EA259" s="73">
        <f>(DB259*DB260)*(1-COS(RADIANS(CW259-45)))-DB261*(SIN(RADIANS(CW259-45)))</f>
        <v>0.91921959243194817</v>
      </c>
      <c r="EB259" s="73">
        <f>(DB259*DB261)*(1-COS(RADIANS(CW259-45)))+DB260*(SIN(RADIANS(CW259-45)))</f>
        <v>0</v>
      </c>
      <c r="EC259" s="10"/>
      <c r="ED259">
        <f t="array" ref="ED259:ED261">MMULT(DZ259:EB261,DA259:DA261)</f>
        <v>-0.39374527411671001</v>
      </c>
      <c r="EE259" s="1">
        <f t="array" ref="EE259:EE261">MMULT(DK259:DM261,ED259:ED261)</f>
        <v>-0.39150042422590725</v>
      </c>
      <c r="EG259">
        <f>CY259+DU259</f>
        <v>0.52850036921980947</v>
      </c>
      <c r="EH259">
        <f>EG259/(SQRT(EG259^2+EG260^2+EG261^2))</f>
        <v>0.37370619493492135</v>
      </c>
      <c r="EJ259">
        <f>Q259+AM259</f>
        <v>-0.32348067160402283</v>
      </c>
      <c r="EK259">
        <f>EJ259/(SQRT(EJ259^2+EJ260^2+EJ261^2))</f>
        <v>-1</v>
      </c>
      <c r="EM259" s="23">
        <f>CY260*DU261-CY261*DU260</f>
        <v>1.8054303924173634E-2</v>
      </c>
      <c r="EO259" s="15">
        <v>14</v>
      </c>
      <c r="EP259" s="9" t="s">
        <v>7</v>
      </c>
      <c r="EW259" s="17">
        <f>CU259</f>
        <v>0</v>
      </c>
      <c r="EX259" s="17">
        <f>CV259</f>
        <v>-15</v>
      </c>
      <c r="EY259" s="31">
        <f>1+CW259</f>
        <v>292.81225702669207</v>
      </c>
      <c r="EZ259" s="10"/>
      <c r="FA259" s="61">
        <f t="array" ref="FA259:FA261">MMULT(FS259:FU261,FQ259:FQ261)</f>
        <v>0.92669329739271034</v>
      </c>
      <c r="FB259" s="13">
        <f>BW260</f>
        <v>0</v>
      </c>
      <c r="FC259" s="17">
        <v>1</v>
      </c>
      <c r="FD259">
        <v>0</v>
      </c>
      <c r="FF259" s="73">
        <f>(FD259^2)*(1-COS(RADIANS(EY259+45)))+(COS(RADIANS(EY259+45)))</f>
        <v>0.92595139339232502</v>
      </c>
      <c r="FG259" s="73">
        <f>(FD259*FD260)*(1-COS(RADIANS(EY259+45)))-FD261*(SIN(RADIANS(EY259+45)))</f>
        <v>0.37764271087207774</v>
      </c>
      <c r="FH259" s="73">
        <f>(FD259*FD261)*(1-COS(RADIANS(EY259+45)))+FD260*(SIN(RADIANS(EY259+45)))</f>
        <v>0</v>
      </c>
      <c r="FI259" s="10"/>
      <c r="FJ259">
        <f t="array" ref="FJ259:FJ261">MMULT(FF259:FH261,FC259:FC261)</f>
        <v>0.92595139339232502</v>
      </c>
      <c r="FK259" s="23">
        <f>COS(RADIANS(176))</f>
        <v>-0.9975640502598242</v>
      </c>
      <c r="FM259" s="30">
        <f>(FK259^2)*(1-COS(RADIANS(EX259)))+(COS(RADIANS(EX259)))</f>
        <v>0.99983419624187875</v>
      </c>
      <c r="FN259" s="30">
        <f>(FK259*FK260)*(1-COS(RADIANS(EX259)))-FK261*(SIN(RADIANS(EX259)))</f>
        <v>-2.3711042090011594E-3</v>
      </c>
      <c r="FO259" s="30">
        <f>(FK259*FK261)*(1-COS(RADIANS(EX259)))+FK260*(SIN(RADIANS(EX259)))</f>
        <v>-1.8054303924173627E-2</v>
      </c>
      <c r="FQ259">
        <f t="array" ref="FQ259:FQ261">MMULT(FM259:FO261,FJ259:FJ261)</f>
        <v>0.92669329739271034</v>
      </c>
      <c r="FS259" s="28">
        <f>(FD259^2)*(1-COS(RADIANS(EW259)))+(COS(RADIANS(EW259)))</f>
        <v>1</v>
      </c>
      <c r="FT259" s="28">
        <f>(FD259*FD260)*(1-COS(RADIANS(EW259)))-FD261*(SIN(RADIANS(EW259)))</f>
        <v>0</v>
      </c>
      <c r="FU259" s="28">
        <f>(FD259*FD261)*(1-COS(RADIANS(EW259)))+FD260*(SIN(RADIANS(EW259)))</f>
        <v>0</v>
      </c>
      <c r="FW259" s="61">
        <f t="array" ref="FW259:FW261">MMULT(FS259:FU261,GG259:GG261)</f>
        <v>-0.37538456904518497</v>
      </c>
      <c r="FX259" s="13">
        <f>BX260</f>
        <v>0</v>
      </c>
      <c r="FY259" s="17">
        <v>1</v>
      </c>
      <c r="FZ259">
        <v>0</v>
      </c>
      <c r="GB259" s="73">
        <f>(FD259^2)*(1-COS(RADIANS(EY259-45)))+(COS(RADIANS(EY259-45)))</f>
        <v>-0.37764271087207768</v>
      </c>
      <c r="GC259" s="73">
        <f>(FD259*FD260)*(1-COS(RADIANS(EY259-45)))-FD261*(SIN(RADIANS(EY259-45)))</f>
        <v>0.92595139339232513</v>
      </c>
      <c r="GD259" s="73">
        <f>(FD259*FD261)*(1-COS(RADIANS(EY259-45)))+FD260*(SIN(RADIANS(EY259-45)))</f>
        <v>0</v>
      </c>
      <c r="GE259" s="10"/>
      <c r="GF259">
        <f t="array" ref="GF259:GF261">MMULT(GB259:GD261,FC259:FC261)</f>
        <v>-0.37764271087207768</v>
      </c>
      <c r="GG259" s="1">
        <f t="array" ref="GG259:GG261">MMULT(FM259:FO261,GF259:GF261)</f>
        <v>-0.37538456904518497</v>
      </c>
      <c r="GI259">
        <f>FA259+FW259</f>
        <v>0.55130872834752531</v>
      </c>
      <c r="GJ259">
        <f>GI259/(SQRT(GI259^2+GI260^2+GI261^2))</f>
        <v>0.38983414034186731</v>
      </c>
      <c r="GL259" t="e">
        <f>CH260+DC259</f>
        <v>#VALUE!</v>
      </c>
      <c r="GM259" t="e">
        <f>GL259/(SQRT(GL259^2+GL260^2+GL261^2))</f>
        <v>#VALUE!</v>
      </c>
      <c r="GO259" s="27">
        <f>FA260*FW261-FA261*FW260</f>
        <v>1.8054303924173634E-2</v>
      </c>
    </row>
    <row r="260" spans="1:197" x14ac:dyDescent="0.2">
      <c r="D260" t="s">
        <v>10</v>
      </c>
      <c r="E260" s="5">
        <f t="shared" si="398"/>
        <v>0.11066723599129373</v>
      </c>
      <c r="F260" s="6">
        <f t="shared" si="398"/>
        <v>-0.26779185030886593</v>
      </c>
      <c r="G260" s="7">
        <f t="shared" si="399"/>
        <v>-7.610323619825958E-2</v>
      </c>
      <c r="H260" s="8">
        <f t="shared" si="400"/>
        <v>-0.24737743540576326</v>
      </c>
      <c r="J260" s="10"/>
      <c r="Z260" s="10"/>
      <c r="AA260" s="10"/>
      <c r="AB260" s="10"/>
      <c r="AC260" s="10"/>
      <c r="AD260" s="10"/>
      <c r="AE260" s="10"/>
      <c r="AF260" s="10"/>
      <c r="AG260" s="10"/>
      <c r="AH260" s="10"/>
      <c r="AW260" s="1"/>
      <c r="BY260" t="s">
        <v>8</v>
      </c>
      <c r="BZ260" s="5">
        <f t="shared" ref="BZ260:CA262" si="402">BZ255</f>
        <v>0.93180266183863136</v>
      </c>
      <c r="CA260" s="6">
        <f t="shared" si="402"/>
        <v>-0.87956522186239505</v>
      </c>
      <c r="CB260" s="7">
        <f>CY259</f>
        <v>0.92000079344571672</v>
      </c>
      <c r="CC260" s="8">
        <f>DU259</f>
        <v>-0.39150042422590725</v>
      </c>
      <c r="CE260" s="9">
        <f>((SUMPRODUCT(CB260:CB262,BZ260:BZ262))*(SUMPRODUCT(CB260:CB262,CA260:CA262)))-((SUMPRODUCT(CC260:CC262,BZ260:BZ262))*(SUMPRODUCT(CC260:CC262,CA260:CA262)))</f>
        <v>-7.0640774507690907E-8</v>
      </c>
      <c r="CG260">
        <v>1</v>
      </c>
      <c r="CH260" t="s">
        <v>161</v>
      </c>
      <c r="CI260" s="67"/>
      <c r="CJ260" s="1" t="s">
        <v>8</v>
      </c>
      <c r="CK260" s="5">
        <f t="shared" ref="CK260:CL262" si="403">BZ260</f>
        <v>0.93180266183863136</v>
      </c>
      <c r="CL260" s="6">
        <f t="shared" si="403"/>
        <v>-0.87956522186239505</v>
      </c>
      <c r="CM260" s="7">
        <f>FA259</f>
        <v>0.92669329739271034</v>
      </c>
      <c r="CN260" s="8">
        <f>FW259</f>
        <v>-0.37538456904518497</v>
      </c>
      <c r="CO260" s="10"/>
      <c r="CP260">
        <f t="shared" si="401"/>
        <v>0.3492962422733713</v>
      </c>
      <c r="CQ260">
        <f t="shared" si="401"/>
        <v>-0.34518112468713447</v>
      </c>
      <c r="CR260">
        <f>CJ263</f>
        <v>0</v>
      </c>
      <c r="CS260">
        <f>CM263</f>
        <v>0</v>
      </c>
      <c r="CW260" s="28"/>
      <c r="CY260" s="61">
        <v>-0.38257357913940165</v>
      </c>
      <c r="DA260" s="17">
        <v>0</v>
      </c>
      <c r="DB260">
        <v>0</v>
      </c>
      <c r="DD260" s="73">
        <f>(DB259*DB260)*(1-COS(RADIANS(CW259+45)))+DB261*(SIN(RADIANS(CW259+45)))</f>
        <v>-0.39374527411671006</v>
      </c>
      <c r="DE260" s="73">
        <f>(DB260^2)*(1-COS(RADIANS(CW259+45)))+(COS(RADIANS(CW259+45)))</f>
        <v>0.91921959243194817</v>
      </c>
      <c r="DF260" s="73">
        <f>(DB260*DB261)*(1-COS(RADIANS(CW259+45)))-DB259*(SIN(RADIANS(CW259+45)))</f>
        <v>0</v>
      </c>
      <c r="DG260" s="10"/>
      <c r="DH260">
        <v>-0.39374527411671006</v>
      </c>
      <c r="DI260" s="23">
        <f>SIN(RADIANS('[1]Biaxial Input'!$F$21))*(COS(RADIANS(0)))</f>
        <v>6.9756473744125524E-2</v>
      </c>
      <c r="DK260" s="30">
        <f>(DI259*DI260)*(1-COS(RADIANS(CV259)))+DI261*(SIN(RADIANS(CV259)))</f>
        <v>-2.3711042090011594E-3</v>
      </c>
      <c r="DL260" s="30">
        <f>(DI260^2)*(1-COS(RADIANS(CV259)))+(COS(RADIANS(CV259)))</f>
        <v>0.96609163004718956</v>
      </c>
      <c r="DM260" s="30">
        <f>(DI260*DI261)*(1-COS(RADIANS(CV259)))-DI259*(SIN(RADIANS(CV259)))</f>
        <v>-0.25818857491685071</v>
      </c>
      <c r="DO260">
        <v>-0.38257357913940165</v>
      </c>
      <c r="DQ260" s="28">
        <f>(DB259*DB260)*(1-COS(RADIANS(CU259)))+DB261*(SIN(RADIANS(CU259)))</f>
        <v>0</v>
      </c>
      <c r="DR260" s="28">
        <f>(DB260^2)*(1-COS(RADIANS(CU259)))+(COS(RADIANS(CU259)))</f>
        <v>1</v>
      </c>
      <c r="DS260" s="28">
        <f>(DB260*DB261)*(1-COS(RADIANS(CU259)))-DB259*(SIN(RADIANS(CU259)))</f>
        <v>0</v>
      </c>
      <c r="DU260" s="61">
        <v>-0.88711674334716162</v>
      </c>
      <c r="DW260" s="17">
        <v>0</v>
      </c>
      <c r="DX260">
        <v>0</v>
      </c>
      <c r="DZ260" s="73">
        <f>(DB259*DB260)*(1-COS(RADIANS(CW259-45)))+DB261*(SIN(RADIANS(CW259-45)))</f>
        <v>-0.91921959243194817</v>
      </c>
      <c r="EA260" s="73">
        <f>(DB260^2)*(1-COS(RADIANS(CW259-45)))+(COS(RADIANS(CW259-45)))</f>
        <v>-0.39374527411671001</v>
      </c>
      <c r="EB260" s="73">
        <f>(DB260*DB261)*(1-COS(RADIANS(CW259-45)))-DB259*(SIN(RADIANS(CW259-45)))</f>
        <v>0</v>
      </c>
      <c r="EC260" s="10"/>
      <c r="ED260">
        <v>-0.91921959243194817</v>
      </c>
      <c r="EE260" s="1">
        <v>-0.88711674334716162</v>
      </c>
      <c r="EG260">
        <f>CY260+DU260</f>
        <v>-1.2696903224865632</v>
      </c>
      <c r="EH260">
        <f>EG260/(SQRT(EG259^2+EG260^2+EG261^2))</f>
        <v>-0.89780663703718311</v>
      </c>
      <c r="EJ260">
        <f>Q260+AM260</f>
        <v>0</v>
      </c>
      <c r="EK260">
        <f>EJ260/(SQRT(EJ259^2+EJ260^2+EJ261^2))</f>
        <v>0</v>
      </c>
      <c r="EM260" s="23">
        <f>CY261*DU259-CY259*DU261</f>
        <v>0.25818857491685071</v>
      </c>
      <c r="EP260" s="9">
        <f>((SUMPRODUCT(CM260:CM262,BZ260:BZ262))*(SUMPRODUCT(CM260:CM262,CA260:CA262)))-((SUMPRODUCT(CN260:CN262,BZ260:BZ262))*(SUMPRODUCT(CN260:CN262,CA260:CA262)))</f>
        <v>-3.3406325614305232E-2</v>
      </c>
      <c r="EY260" s="28"/>
      <c r="EZ260" s="10"/>
      <c r="FA260" s="61">
        <v>-0.36703298936804812</v>
      </c>
      <c r="FB260" s="13">
        <f>BW261</f>
        <v>0</v>
      </c>
      <c r="FC260" s="17">
        <v>0</v>
      </c>
      <c r="FD260">
        <v>0</v>
      </c>
      <c r="FF260" s="73">
        <f>(FD259*FD260)*(1-COS(RADIANS(EY259+45)))+FD261*(SIN(RADIANS(EY259+45)))</f>
        <v>-0.37764271087207774</v>
      </c>
      <c r="FG260" s="73">
        <f>(FD260^2)*(1-COS(RADIANS(EY259+45)))+(COS(RADIANS(EY259+45)))</f>
        <v>0.92595139339232502</v>
      </c>
      <c r="FH260" s="73">
        <f>(FD260*FD261)*(1-COS(RADIANS(EY259+45)))-FD259*(SIN(RADIANS(EY259+45)))</f>
        <v>0</v>
      </c>
      <c r="FI260" s="10"/>
      <c r="FJ260">
        <v>-0.37764271087207774</v>
      </c>
      <c r="FK260" s="23">
        <f>SIN(RADIANS(176))*(COS(RADIANS(0)))</f>
        <v>6.9756473744125524E-2</v>
      </c>
      <c r="FM260" s="30">
        <f>(FK259*FK260)*(1-COS(RADIANS(EX259)))+FK261*(SIN(RADIANS(EX259)))</f>
        <v>-2.3711042090011594E-3</v>
      </c>
      <c r="FN260" s="30">
        <f>(FK260^2)*(1-COS(RADIANS(EX259)))+(COS(RADIANS(EX259)))</f>
        <v>0.96609163004718956</v>
      </c>
      <c r="FO260" s="30">
        <f>(FK260*FK261)*(1-COS(RADIANS(EX259)))-FK259*(SIN(RADIANS(EX259)))</f>
        <v>-0.25818857491685071</v>
      </c>
      <c r="FQ260">
        <v>-0.36703298936804812</v>
      </c>
      <c r="FS260" s="28">
        <f>(FD259*FD260)*(1-COS(RADIANS(EW259)))+FD261*(SIN(RADIANS(EW259)))</f>
        <v>0</v>
      </c>
      <c r="FT260" s="28">
        <f>(FD260^2)*(1-COS(RADIANS(EW259)))+(COS(RADIANS(EW259)))</f>
        <v>1</v>
      </c>
      <c r="FU260" s="28">
        <f>(FD260*FD261)*(1-COS(RADIANS(EW259)))-FD259*(SIN(RADIANS(EW259)))</f>
        <v>0</v>
      </c>
      <c r="FW260" s="61">
        <v>-0.89365846076561051</v>
      </c>
      <c r="FX260" s="13">
        <f>BX261</f>
        <v>0</v>
      </c>
      <c r="FY260" s="17">
        <v>0</v>
      </c>
      <c r="FZ260">
        <v>0</v>
      </c>
      <c r="GB260" s="73">
        <f>(FD259*FD260)*(1-COS(RADIANS(EY259-45)))+FD261*(SIN(RADIANS(EY259-45)))</f>
        <v>-0.92595139339232513</v>
      </c>
      <c r="GC260" s="73">
        <f>(FD260^2)*(1-COS(RADIANS(EY259-45)))+(COS(RADIANS(EY259-45)))</f>
        <v>-0.37764271087207768</v>
      </c>
      <c r="GD260" s="73">
        <f>(FD260*FD261)*(1-COS(RADIANS(EY259-45)))-FD259*(SIN(RADIANS(EY259-45)))</f>
        <v>0</v>
      </c>
      <c r="GE260" s="10"/>
      <c r="GF260">
        <v>-0.92595139339232513</v>
      </c>
      <c r="GG260" s="1">
        <v>-0.89365846076561051</v>
      </c>
      <c r="GI260">
        <f>FA260+FW260</f>
        <v>-1.2606914501336586</v>
      </c>
      <c r="GJ260">
        <f>GI260/(SQRT(GI259^2+GI260^2+GI261^2))</f>
        <v>-0.89144347337341212</v>
      </c>
      <c r="GL260">
        <f>CH261+DC260</f>
        <v>-3.3406325614305232E-2</v>
      </c>
      <c r="GM260" t="e">
        <f>GL260/(SQRT(GL259^2+GL260^2+GL261^2))</f>
        <v>#VALUE!</v>
      </c>
      <c r="GO260" s="27">
        <f>FA261*FW259-FA259*FW261</f>
        <v>0.25818857491685077</v>
      </c>
    </row>
    <row r="261" spans="1:197" x14ac:dyDescent="0.2">
      <c r="A261" s="2" t="s">
        <v>3</v>
      </c>
      <c r="J261" s="10"/>
      <c r="Q261" s="82" t="s">
        <v>148</v>
      </c>
      <c r="R261" s="13"/>
      <c r="T261" s="10"/>
      <c r="U261" s="10"/>
      <c r="V261" s="10"/>
      <c r="W261" s="10"/>
      <c r="X261" s="10"/>
      <c r="Y261" s="10"/>
      <c r="Z261" s="80"/>
      <c r="AA261" s="23" t="s">
        <v>149</v>
      </c>
      <c r="AE261" s="1"/>
      <c r="AG261" s="80"/>
      <c r="AK261" s="13"/>
      <c r="AL261" s="81"/>
      <c r="AM261" s="82" t="s">
        <v>150</v>
      </c>
      <c r="AO261" s="13"/>
      <c r="AP261" s="13"/>
      <c r="AS261" s="1"/>
      <c r="AW261" s="1"/>
      <c r="BY261" t="s">
        <v>9</v>
      </c>
      <c r="BZ261" s="5">
        <f t="shared" si="402"/>
        <v>0.3492962422733713</v>
      </c>
      <c r="CA261" s="6">
        <f t="shared" si="402"/>
        <v>-0.34518112468713447</v>
      </c>
      <c r="CB261" s="7">
        <f>CY260</f>
        <v>-0.38257357913940165</v>
      </c>
      <c r="CC261" s="8">
        <f>DU260</f>
        <v>-0.88711674334716162</v>
      </c>
      <c r="CE261" s="10"/>
      <c r="CH261">
        <f>((SUMPRODUCT(CM260:CM262,CK260:CK262))*(SUMPRODUCT(CM260:CM262,CL260:CL262)))-((SUMPRODUCT(CN260:CN262,CK260:CK262))*(SUMPRODUCT(CN260:CN262,CL260:CL262)))</f>
        <v>-3.3406325614305232E-2</v>
      </c>
      <c r="CI261" s="67"/>
      <c r="CJ261" s="10" t="s">
        <v>9</v>
      </c>
      <c r="CK261" s="5">
        <f t="shared" si="403"/>
        <v>0.3492962422733713</v>
      </c>
      <c r="CL261" s="6">
        <f t="shared" si="403"/>
        <v>-0.34518112468713447</v>
      </c>
      <c r="CM261" s="7">
        <f>FA260</f>
        <v>-0.36703298936804812</v>
      </c>
      <c r="CN261" s="8">
        <f>FW260</f>
        <v>-0.89365846076561051</v>
      </c>
      <c r="CP261">
        <f t="shared" si="401"/>
        <v>-9.8670839279614439E-2</v>
      </c>
      <c r="CQ261">
        <f t="shared" si="401"/>
        <v>-0.32743703463395935</v>
      </c>
      <c r="CR261">
        <f>CK263</f>
        <v>0</v>
      </c>
      <c r="CS261">
        <f>CN263</f>
        <v>0</v>
      </c>
      <c r="CW261" s="28"/>
      <c r="CY261" s="61">
        <v>-8.5064661309616707E-2</v>
      </c>
      <c r="DA261" s="17">
        <v>0</v>
      </c>
      <c r="DB261">
        <v>1</v>
      </c>
      <c r="DD261" s="73">
        <f>(DB259*DB261)*(1-COS(RADIANS(CW259+45)))-DB260*(SIN(RADIANS(CW259+45)))</f>
        <v>0</v>
      </c>
      <c r="DE261" s="73">
        <f>(DB260*DB261)*(1-COS(RADIANS(CW259+45)))+DB259*(SIN(RADIANS(CW259+45)))</f>
        <v>0</v>
      </c>
      <c r="DF261" s="73">
        <f>(DB261^2)*(1-COS(RADIANS(CW259+45)))+(COS(RADIANS(CW259+45)))</f>
        <v>1</v>
      </c>
      <c r="DG261" s="10"/>
      <c r="DH261">
        <v>0</v>
      </c>
      <c r="DI261" s="23">
        <f>SIN(RADIANS('[1]Biaxial Input'!$F$21))*SIN(RADIANS(0))</f>
        <v>0</v>
      </c>
      <c r="DK261" s="30">
        <f>(DI259*DI261)*(1-COS(RADIANS(CV259)))-DI260*(SIN(RADIANS(CV259)))</f>
        <v>1.8054303924173627E-2</v>
      </c>
      <c r="DL261" s="30">
        <f>(DI260*DI261)*(1-COS(RADIANS(CV259)))+DI259*(SIN(RADIANS(CV259)))</f>
        <v>0.25818857491685071</v>
      </c>
      <c r="DM261" s="30">
        <f>(DI261^2)*(1-COS(RADIANS(CV259)))+(COS(RADIANS(CV259)))</f>
        <v>0.96592582628906831</v>
      </c>
      <c r="DO261">
        <v>-8.5064661309616707E-2</v>
      </c>
      <c r="DQ261" s="28">
        <f>(DB259*DB261)*(1-COS(RADIANS(CU259)))-DB260*(SIN(RADIANS(CU259)))</f>
        <v>0</v>
      </c>
      <c r="DR261" s="28">
        <f>(DB260*DB261)*(1-COS(RADIANS(CU259)))+DB259*(SIN(RADIANS(CU259)))</f>
        <v>0</v>
      </c>
      <c r="DS261" s="28">
        <f>(DB261^2)*(1-COS(RADIANS(CU259)))+(COS(RADIANS(CU259)))</f>
        <v>1</v>
      </c>
      <c r="DU261" s="61">
        <v>-0.24444079345326317</v>
      </c>
      <c r="DW261" s="17">
        <v>0</v>
      </c>
      <c r="DX261">
        <v>1</v>
      </c>
      <c r="DZ261" s="73">
        <f>(DB259*DB259)*(1-COS(RADIANS(CW259-45)))-DB259*(SIN(RADIANS(CW259-45)))</f>
        <v>0</v>
      </c>
      <c r="EA261" s="73">
        <f>(DB260*DB261)*(1-COS(RADIANS(CW259-45)))+DB259*(SIN(RADIANS(CW259-45)))</f>
        <v>0</v>
      </c>
      <c r="EB261" s="73">
        <f>(DB261^2)*(1-COS(RADIANS(CW259-45)))+(COS(RADIANS(CW259-45)))</f>
        <v>1</v>
      </c>
      <c r="EC261" s="10"/>
      <c r="ED261">
        <v>0</v>
      </c>
      <c r="EE261" s="1">
        <v>-0.24444079345326317</v>
      </c>
      <c r="EG261">
        <f>CY261+DU261</f>
        <v>-0.32950545476287985</v>
      </c>
      <c r="EH261">
        <f>EG261/(SQRT(EG259^2+EG260^2+EG261^2))</f>
        <v>-0.23299554150078949</v>
      </c>
      <c r="EJ261">
        <f>Q261+AM261</f>
        <v>0</v>
      </c>
      <c r="EK261">
        <f>EJ261/(SQRT(EJ259^2+EJ260^2+EJ261^2))</f>
        <v>0</v>
      </c>
      <c r="EM261" s="23">
        <f>CY259*DU260-CY260*DU259</f>
        <v>-0.96592582628906831</v>
      </c>
      <c r="ER261">
        <f t="shared" ref="ER261:ES263" si="404">CK260</f>
        <v>0.93180266183863136</v>
      </c>
      <c r="ES261">
        <f t="shared" si="404"/>
        <v>-0.87956522186239505</v>
      </c>
      <c r="ET261" t="e">
        <f>#REF!</f>
        <v>#REF!</v>
      </c>
      <c r="EU261" t="e">
        <f>#REF!</f>
        <v>#REF!</v>
      </c>
      <c r="EY261" s="28"/>
      <c r="EZ261" s="10"/>
      <c r="FA261" s="61">
        <v>-8.0785625472480943E-2</v>
      </c>
      <c r="FB261" s="13">
        <f>BW262</f>
        <v>0</v>
      </c>
      <c r="FC261" s="17">
        <v>0</v>
      </c>
      <c r="FD261">
        <v>1</v>
      </c>
      <c r="FF261" s="73">
        <f>(FD259*FD261)*(1-COS(RADIANS(EY259+45)))-FD260*(SIN(RADIANS(EY259+45)))</f>
        <v>0</v>
      </c>
      <c r="FG261" s="73">
        <f>(FD260*FD261)*(1-COS(RADIANS(EY259+45)))+FD259*(SIN(RADIANS(EY259+45)))</f>
        <v>0</v>
      </c>
      <c r="FH261" s="73">
        <f>(FD261^2)*(1-COS(RADIANS(EY259+45)))+(COS(RADIANS(EY259+45)))</f>
        <v>1</v>
      </c>
      <c r="FI261" s="10"/>
      <c r="FJ261">
        <v>0</v>
      </c>
      <c r="FK261" s="23">
        <f>SIN(RADIANS(176))*SIN(RADIANS(0))</f>
        <v>0</v>
      </c>
      <c r="FM261" s="30">
        <f>(FK259*FK261)*(1-COS(RADIANS(EX259)))-FK260*(SIN(RADIANS(EX259)))</f>
        <v>1.8054303924173627E-2</v>
      </c>
      <c r="FN261" s="30">
        <f>(FK260*FK261)*(1-COS(RADIANS(EX259)))+FK259*(SIN(RADIANS(EX259)))</f>
        <v>0.25818857491685071</v>
      </c>
      <c r="FO261" s="30">
        <f>(FK261^2)*(1-COS(RADIANS(EX259)))+(COS(RADIANS(EX259)))</f>
        <v>0.96592582628906831</v>
      </c>
      <c r="FQ261">
        <v>-8.0785625472480943E-2</v>
      </c>
      <c r="FS261" s="28">
        <f>(FD259*FD261)*(1-COS(RADIANS(EW259)))-FD260*(SIN(RADIANS(EW259)))</f>
        <v>0</v>
      </c>
      <c r="FT261" s="28">
        <f>(FD260*FD261)*(1-COS(RADIANS(EW259)))+FD259*(SIN(RADIANS(EW259)))</f>
        <v>0</v>
      </c>
      <c r="FU261" s="28">
        <f>(FD261^2)*(1-COS(RADIANS(EW259)))+(COS(RADIANS(EW259)))</f>
        <v>1</v>
      </c>
      <c r="FW261" s="61">
        <v>-0.24588814697906997</v>
      </c>
      <c r="FX261" s="13">
        <f>BX262</f>
        <v>0</v>
      </c>
      <c r="FY261" s="17">
        <v>0</v>
      </c>
      <c r="FZ261">
        <v>1</v>
      </c>
      <c r="GB261" s="73">
        <f>(FD259*FD259)*(1-COS(RADIANS(EY259-45)))-FD259*(SIN(RADIANS(EY259-45)))</f>
        <v>0</v>
      </c>
      <c r="GC261" s="73">
        <f>(FD260*FD261)*(1-COS(RADIANS(EY259-45)))+FD259*(SIN(RADIANS(EY259-45)))</f>
        <v>0</v>
      </c>
      <c r="GD261" s="73">
        <f>(FD261^2)*(1-COS(RADIANS(EY259-45)))+(COS(RADIANS(EY259-45)))</f>
        <v>1</v>
      </c>
      <c r="GE261" s="10"/>
      <c r="GF261">
        <v>0</v>
      </c>
      <c r="GG261" s="1">
        <v>-0.24588814697906997</v>
      </c>
      <c r="GI261">
        <f>FA261+FW261</f>
        <v>-0.32667377245155094</v>
      </c>
      <c r="GJ261">
        <f>GI261/(SQRT(GI259^2+GI260^2+GI261^2))</f>
        <v>-0.23099323973628283</v>
      </c>
      <c r="GL261" t="e">
        <f>#REF!+DC261</f>
        <v>#REF!</v>
      </c>
      <c r="GM261" t="e">
        <f>GL261/(SQRT(GL259^2+GL260^2+GL261^2))</f>
        <v>#REF!</v>
      </c>
      <c r="GO261" s="27">
        <f>FA259*FW260-FA260*FW259</f>
        <v>-0.96592582628906842</v>
      </c>
    </row>
    <row r="262" spans="1:197" x14ac:dyDescent="0.2">
      <c r="A262" s="2">
        <f>DEGREES(ACOS(((C280*C283+C281*C284+C282*C285)/(((SQRT((C280^2)+(C281^2)+(C282^2)))*(SQRT((C283^2)+(C284^2)+(C285^2))))))))</f>
        <v>161.95541948811177</v>
      </c>
      <c r="E262" s="5" t="s">
        <v>4</v>
      </c>
      <c r="F262" s="6" t="s">
        <v>5</v>
      </c>
      <c r="G262" s="7" t="s">
        <v>6</v>
      </c>
      <c r="H262" s="8" t="s">
        <v>1</v>
      </c>
      <c r="I262">
        <v>15</v>
      </c>
      <c r="J262" s="9" t="s">
        <v>7</v>
      </c>
      <c r="K262">
        <v>15</v>
      </c>
      <c r="L262" s="10"/>
      <c r="M262" s="17">
        <f>A206</f>
        <v>10</v>
      </c>
      <c r="N262" s="17">
        <f>B206</f>
        <v>-20</v>
      </c>
      <c r="O262" s="17">
        <f>C206</f>
        <v>282.7</v>
      </c>
      <c r="Q262" s="61">
        <f t="array" ref="Q262:Q264">MMULT(AI262:AK264,AG262:AG264)</f>
        <v>0.92222114327328986</v>
      </c>
      <c r="R262" s="13"/>
      <c r="S262" s="17">
        <v>1</v>
      </c>
      <c r="T262">
        <v>0</v>
      </c>
      <c r="V262" s="73">
        <f>(T262^2)*(1-COS(RADIANS(O262+45)))+(COS(RADIANS(O262+45)))</f>
        <v>0.84526183322185577</v>
      </c>
      <c r="W262" s="73">
        <f>(T262*T263)*(1-COS(RADIANS(O262+45)))-T264*(SIN(RADIANS(O262+45)))</f>
        <v>0.5343523493898269</v>
      </c>
      <c r="X262" s="73">
        <f>(T262*T264)*(1-COS(RADIANS(O262+45)))+T263*(SIN(RADIANS(O262+45)))</f>
        <v>0</v>
      </c>
      <c r="Y262" s="10"/>
      <c r="Z262">
        <f t="array" ref="Z262:Z264">MMULT(V262:X264,S262:S264)</f>
        <v>0.84526183322185577</v>
      </c>
      <c r="AA262" s="23">
        <f>COS(RADIANS('[1]Biaxial Input'!$F$21))</f>
        <v>-0.9975640502598242</v>
      </c>
      <c r="AC262" s="30">
        <f>(AA262^2)*(1-COS(RADIANS(N262)))+(COS(RADIANS(N262)))</f>
        <v>0.99970654636555623</v>
      </c>
      <c r="AD262" s="30">
        <f>(AA262*AA263)*(1-COS(RADIANS(N262)))-AA264*(SIN(RADIANS(N262)))</f>
        <v>-4.1965824879998722E-3</v>
      </c>
      <c r="AE262" s="30">
        <f>(AA262*AA264)*(1-COS(RADIANS(N262)))+AA263*(SIN(RADIANS(N262)))</f>
        <v>-2.3858119147859059E-2</v>
      </c>
      <c r="AG262">
        <f t="array" ref="AG262:AG264">MMULT(AC262:AE264,Z262:Z264)</f>
        <v>0.84725624177671111</v>
      </c>
      <c r="AI262" s="28">
        <f>(T262^2)*(1-COS(RADIANS(M262)))+(COS(RADIANS(M262)))</f>
        <v>0.98480775301220802</v>
      </c>
      <c r="AJ262" s="28">
        <f>(T262*T263)*(1-COS(RADIANS(M262)))-T264*(SIN(RADIANS(M262)))</f>
        <v>-0.17364817766693033</v>
      </c>
      <c r="AK262" s="28">
        <f>(T262*T264)*(1-COS(RADIANS(M262)))+T263*(SIN(RADIANS(M262)))</f>
        <v>0</v>
      </c>
      <c r="AM262" s="61">
        <f t="array" ref="AM262:AM264">MMULT(AI262:AK264,AW262:AW264)</f>
        <v>-0.38500654584023475</v>
      </c>
      <c r="AN262" s="13"/>
      <c r="AO262" s="17">
        <v>1</v>
      </c>
      <c r="AP262">
        <v>0</v>
      </c>
      <c r="AR262" s="73">
        <f>(T262^2)*(1-COS(RADIANS(O262-45)))+(COS(RADIANS(O262-45)))</f>
        <v>-0.5343523493898269</v>
      </c>
      <c r="AS262" s="73">
        <f>(T262*T263)*(1-COS(RADIANS(O262-45)))-T264*(SIN(RADIANS(O262-45)))</f>
        <v>0.84526183322185577</v>
      </c>
      <c r="AT262" s="73">
        <f>(T262*T264)*(1-COS(RADIANS(O262-45)))+T263*(SIN(RADIANS(O262-45)))</f>
        <v>0</v>
      </c>
      <c r="AU262" s="10"/>
      <c r="AV262">
        <f t="array" ref="AV262:AV264">MMULT(AR262:AT264,S262:S264)</f>
        <v>-0.5343523493898269</v>
      </c>
      <c r="AW262" s="1">
        <f t="array" ref="AW262:AW264">MMULT(AC262:AE264,AV262:AV264)</f>
        <v>-0.53064833074375128</v>
      </c>
      <c r="BY262" t="s">
        <v>10</v>
      </c>
      <c r="BZ262" s="5">
        <f t="shared" si="402"/>
        <v>-9.8670839279614439E-2</v>
      </c>
      <c r="CA262" s="6">
        <f t="shared" si="402"/>
        <v>-0.32743703463395935</v>
      </c>
      <c r="CB262" s="7">
        <f>CY261</f>
        <v>-8.5064661309616707E-2</v>
      </c>
      <c r="CC262" s="8">
        <f>DU261</f>
        <v>-0.24444079345326317</v>
      </c>
      <c r="CE262" s="10"/>
      <c r="CG262" s="10" t="s">
        <v>160</v>
      </c>
      <c r="CH262" s="10">
        <f>-CH259*((EY259-CW259)/(CH261-CE260))</f>
        <v>291.81225491209483</v>
      </c>
      <c r="CI262" s="67"/>
      <c r="CJ262" s="10" t="s">
        <v>10</v>
      </c>
      <c r="CK262" s="5">
        <f t="shared" si="403"/>
        <v>-9.8670839279614439E-2</v>
      </c>
      <c r="CL262" s="6">
        <f t="shared" si="403"/>
        <v>-0.32743703463395935</v>
      </c>
      <c r="CM262" s="7">
        <f>FA261</f>
        <v>-8.0785625472480943E-2</v>
      </c>
      <c r="CN262" s="8">
        <f>FW261</f>
        <v>-0.24588814697906997</v>
      </c>
      <c r="CW262" s="28"/>
      <c r="DH262" s="10"/>
      <c r="DI262" s="10"/>
      <c r="DJ262" s="10"/>
      <c r="DK262" s="10"/>
      <c r="DL262" s="10"/>
      <c r="DM262" s="10"/>
      <c r="DN262" s="10"/>
      <c r="DO262" s="10"/>
      <c r="DP262" s="10"/>
      <c r="EE262" s="1"/>
      <c r="EI262" s="64">
        <f>(DEGREES(ACOS((EH259*EK259+EH260*EK260+EH261*EK261)/((SQRT(EH259^2+EH260^2+EH261^2))*(SQRT(EK259^2+EK260^2+EK261^2))))))</f>
        <v>111.94437033813</v>
      </c>
      <c r="ER262">
        <f t="shared" si="404"/>
        <v>0.3492962422733713</v>
      </c>
      <c r="ES262">
        <f t="shared" si="404"/>
        <v>-0.34518112468713447</v>
      </c>
      <c r="ET262" t="e">
        <f>#REF!</f>
        <v>#REF!</v>
      </c>
      <c r="EU262" t="e">
        <f>#REF!</f>
        <v>#REF!</v>
      </c>
      <c r="EY262" s="28"/>
      <c r="EZ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GG262" s="1"/>
      <c r="GK262" s="64" t="e">
        <f>(DEGREES(ACOS((GJ259*GM259+GJ260*GM260+GJ261*GM261)/((SQRT(GJ259^2+GJ260^2+GJ261^2))*(SQRT(GM259^2+GM260^2+GM261^2))))))</f>
        <v>#VALUE!</v>
      </c>
    </row>
    <row r="263" spans="1:197" x14ac:dyDescent="0.2">
      <c r="D263" t="s">
        <v>8</v>
      </c>
      <c r="E263" s="5">
        <f t="shared" ref="E263:F265" si="405">E258</f>
        <v>0.99385745308804063</v>
      </c>
      <c r="F263" s="6">
        <f t="shared" si="405"/>
        <v>-0.75159383056268236</v>
      </c>
      <c r="G263" s="7">
        <f>Q262</f>
        <v>0.92222114327328986</v>
      </c>
      <c r="H263" s="8">
        <f>AM262</f>
        <v>-0.38500654584023475</v>
      </c>
      <c r="J263" s="9">
        <f>((SUMPRODUCT(G263:G265,E263:E265))*(SUMPRODUCT(G263:(G265),F263:F265)))-((SUMPRODUCT(H263:H265,E263:E265))*(SUMPRODUCT(H263:H265,F263:F265)))</f>
        <v>-2.0687601590240634E-2</v>
      </c>
      <c r="Q263" s="61">
        <v>-0.35102176670993795</v>
      </c>
      <c r="S263" s="17">
        <v>0</v>
      </c>
      <c r="T263">
        <v>0</v>
      </c>
      <c r="V263" s="73">
        <f>(T262*T263)*(1-COS(RADIANS(O262+45)))+T264*(SIN(RADIANS(O262+45)))</f>
        <v>-0.5343523493898269</v>
      </c>
      <c r="W263" s="73">
        <f>(T263^2)*(1-COS(RADIANS(O262+45)))+(COS(RADIANS(O262+45)))</f>
        <v>0.84526183322185577</v>
      </c>
      <c r="X263" s="73">
        <f>(T263*T264)*(1-COS(RADIANS(O262+45)))-T262*(SIN(RADIANS(O262+45)))</f>
        <v>0</v>
      </c>
      <c r="Y263" s="10"/>
      <c r="Z263">
        <v>-0.5343523493898269</v>
      </c>
      <c r="AA263" s="23">
        <f>SIN(RADIANS('[1]Biaxial Input'!$F$21))*(COS(RADIANS(0)))</f>
        <v>6.9756473744125524E-2</v>
      </c>
      <c r="AC263" s="30">
        <f>(AA262*AA263)*(1-COS(RADIANS(N262)))+AA264*(SIN(RADIANS(N262)))</f>
        <v>-4.1965824879998722E-3</v>
      </c>
      <c r="AD263" s="30">
        <f>(AA263^2)*(1-COS(RADIANS(N262)))+(COS(RADIANS(N262)))</f>
        <v>0.9399860744203522</v>
      </c>
      <c r="AE263" s="30">
        <f>(AA263*AA264)*(1-COS(RADIANS(N262)))-AA262*(SIN(RADIANS(N262)))</f>
        <v>-0.34118699944639969</v>
      </c>
      <c r="AG263">
        <v>-0.50583097826730938</v>
      </c>
      <c r="AI263" s="28">
        <f>(T262*T263)*(1-COS(RADIANS(M262)))+T264*(SIN(RADIANS(M262)))</f>
        <v>0.17364817766693033</v>
      </c>
      <c r="AJ263" s="28">
        <f>(T263^2)*(1-COS(RADIANS(M262)))+(COS(RADIANS(M262)))</f>
        <v>0.98480775301220802</v>
      </c>
      <c r="AK263" s="28">
        <f>(T263*T264)*(1-COS(RADIANS(M262)))-T262*(SIN(RADIANS(M262)))</f>
        <v>0</v>
      </c>
      <c r="AM263" s="61">
        <v>-0.8724013201590195</v>
      </c>
      <c r="AO263" s="17">
        <v>0</v>
      </c>
      <c r="AP263">
        <v>0</v>
      </c>
      <c r="AR263" s="73">
        <f>(T262*T263)*(1-COS(RADIANS(O262-45)))+T264*(SIN(RADIANS(O262-45)))</f>
        <v>-0.84526183322185577</v>
      </c>
      <c r="AS263" s="73">
        <f>(T263^2)*(1-COS(RADIANS(O262-45)))+(COS(RADIANS(O262-45)))</f>
        <v>-0.5343523493898269</v>
      </c>
      <c r="AT263" s="73">
        <f>(T263*T264)*(1-COS(RADIANS(O262-45)))-T262*(SIN(RADIANS(O262-45)))</f>
        <v>0</v>
      </c>
      <c r="AU263" s="10"/>
      <c r="AV263">
        <v>-0.84526183322185577</v>
      </c>
      <c r="AW263" s="1">
        <v>-0.79229189875569173</v>
      </c>
      <c r="AX263" s="10"/>
      <c r="AY263" t="s">
        <v>12</v>
      </c>
      <c r="AZ263" t="s">
        <v>13</v>
      </c>
      <c r="BA263" t="s">
        <v>14</v>
      </c>
      <c r="BB263" t="s">
        <v>15</v>
      </c>
      <c r="BC263" t="s">
        <v>16</v>
      </c>
      <c r="BD263" t="s">
        <v>17</v>
      </c>
      <c r="BE263" s="10"/>
      <c r="BV263" s="2" t="s">
        <v>3</v>
      </c>
      <c r="CE263" s="10"/>
      <c r="CS263" s="15"/>
      <c r="CW263" s="28"/>
      <c r="CY263" s="82" t="s">
        <v>148</v>
      </c>
      <c r="CZ263" s="13"/>
      <c r="DB263" s="10"/>
      <c r="DC263" s="10"/>
      <c r="DD263" s="10"/>
      <c r="DE263" s="10"/>
      <c r="DF263" s="10"/>
      <c r="DG263" s="10"/>
      <c r="DH263" s="80"/>
      <c r="DI263" s="23" t="s">
        <v>149</v>
      </c>
      <c r="DM263" s="1"/>
      <c r="DO263" s="80"/>
      <c r="DS263" s="13"/>
      <c r="DT263" s="81"/>
      <c r="DU263" s="82" t="s">
        <v>150</v>
      </c>
      <c r="DW263" s="13"/>
      <c r="DX263" s="13"/>
      <c r="EA263" s="1"/>
      <c r="EE263" s="1"/>
      <c r="ER263">
        <f t="shared" si="404"/>
        <v>-9.8670839279614439E-2</v>
      </c>
      <c r="ES263">
        <f t="shared" si="404"/>
        <v>-0.32743703463395935</v>
      </c>
      <c r="ET263" t="e">
        <f>#REF!</f>
        <v>#REF!</v>
      </c>
      <c r="EU263" t="e">
        <f>#REF!</f>
        <v>#REF!</v>
      </c>
      <c r="EY263" s="28"/>
      <c r="EZ263" s="10"/>
      <c r="FA263" s="82" t="s">
        <v>148</v>
      </c>
      <c r="FB263" s="13"/>
      <c r="FD263" s="10"/>
      <c r="FE263" s="10"/>
      <c r="FF263" s="10"/>
      <c r="FG263" s="10"/>
      <c r="FH263" s="10"/>
      <c r="FI263" s="10"/>
      <c r="FJ263" s="80"/>
      <c r="FK263" s="23" t="s">
        <v>149</v>
      </c>
      <c r="FO263" s="1"/>
      <c r="FQ263" s="80"/>
      <c r="FU263" s="13"/>
      <c r="FV263" s="81"/>
      <c r="FW263" s="82" t="s">
        <v>150</v>
      </c>
      <c r="FY263" s="13"/>
      <c r="FZ263" s="13"/>
      <c r="GC263" s="1"/>
      <c r="GG263" s="1"/>
      <c r="GK263" s="13"/>
    </row>
    <row r="264" spans="1:197" x14ac:dyDescent="0.2">
      <c r="D264" t="s">
        <v>9</v>
      </c>
      <c r="E264" s="5">
        <f t="shared" si="405"/>
        <v>3.5471030488026426E-4</v>
      </c>
      <c r="F264" s="6">
        <f t="shared" si="405"/>
        <v>-0.6028218963908557</v>
      </c>
      <c r="G264" s="7">
        <f t="shared" ref="G264:G265" si="406">Q263</f>
        <v>-0.35102176670993795</v>
      </c>
      <c r="H264" s="8">
        <f t="shared" ref="H264:H265" si="407">AM263</f>
        <v>-0.8724013201590195</v>
      </c>
      <c r="J264" s="10"/>
      <c r="Q264" s="61">
        <v>-0.16214771720730445</v>
      </c>
      <c r="S264" s="17">
        <v>0</v>
      </c>
      <c r="T264">
        <v>1</v>
      </c>
      <c r="V264" s="73">
        <f>(T262*T264)*(1-COS(RADIANS(O262+45)))-T263*(SIN(RADIANS(O262+45)))</f>
        <v>0</v>
      </c>
      <c r="W264" s="73">
        <f>(T263*T264)*(1-COS(RADIANS(O262+45)))+T262*(SIN(RADIANS(O262+45)))</f>
        <v>0</v>
      </c>
      <c r="X264" s="73">
        <f>(T264^2)*(1-COS(RADIANS(O262+45)))+(COS(RADIANS(O262+45)))</f>
        <v>1</v>
      </c>
      <c r="Y264" s="10"/>
      <c r="Z264">
        <v>0</v>
      </c>
      <c r="AA264" s="23">
        <f>SIN(RADIANS('[1]Biaxial Input'!$F$21))*SIN(RADIANS(0))</f>
        <v>0</v>
      </c>
      <c r="AC264" s="30">
        <f>(AA262*AA264)*(1-COS(RADIANS(N262)))-AA263*(SIN(RADIANS(N262)))</f>
        <v>2.3858119147859059E-2</v>
      </c>
      <c r="AD264" s="30">
        <f>(AA263*AA264)*(1-COS(RADIANS(N262)))+AA262*(SIN(RADIANS(N262)))</f>
        <v>0.34118699944639969</v>
      </c>
      <c r="AE264" s="30">
        <f>(AA264^2)*(1-COS(RADIANS(N262)))+(COS(RADIANS(N262)))</f>
        <v>0.93969262078590843</v>
      </c>
      <c r="AG264">
        <v>-0.16214771720730445</v>
      </c>
      <c r="AI264" s="28">
        <f>(T262*T264)*(1-COS(RADIANS(M262)))-T263*(SIN(RADIANS(M262)))</f>
        <v>0</v>
      </c>
      <c r="AJ264" s="28">
        <f>(T263*T264)*(1-COS(RADIANS(M262)))+T262*(SIN(RADIANS(M262)))</f>
        <v>0</v>
      </c>
      <c r="AK264" s="28">
        <f>(T264^2)*(1-COS(RADIANS(M262)))+(COS(RADIANS(M262)))</f>
        <v>1</v>
      </c>
      <c r="AM264" s="61">
        <v>-0.30114099064220901</v>
      </c>
      <c r="AO264" s="17">
        <v>0</v>
      </c>
      <c r="AP264">
        <v>1</v>
      </c>
      <c r="AR264" s="73">
        <f>(T262*T262)*(1-COS(RADIANS(O262-45)))-T262*(SIN(RADIANS(O262-45)))</f>
        <v>0</v>
      </c>
      <c r="AS264" s="73">
        <f>(T263*T264)*(1-COS(RADIANS(O262-45)))+T262*(SIN(RADIANS(O262-45)))</f>
        <v>0</v>
      </c>
      <c r="AT264" s="73">
        <f>(T264^2)*(1-COS(RADIANS(O262-45)))+(COS(RADIANS(O262-45)))</f>
        <v>1</v>
      </c>
      <c r="AU264" s="10"/>
      <c r="AV264">
        <v>0</v>
      </c>
      <c r="AW264" s="1">
        <v>-0.30114099064220901</v>
      </c>
      <c r="AX264" s="10"/>
      <c r="AY264" s="11">
        <f>(G193^2)*F193+G193*G194*F194+G193*G195*F195-((H193^2)*F193+H193*H194*F194+H193*H195*F195)</f>
        <v>-6.8355464154188861E-2</v>
      </c>
      <c r="AZ264" s="12">
        <f>G193*G194*F193+(G194^2)*F194+G194*G195*F195-(H193*H194*F193+(H194^2)*F194+H194*H195*F195)</f>
        <v>0.96104893498115862</v>
      </c>
      <c r="BA264" s="12">
        <f>G193*G195*F193+G194*G195*F194+(G195^2)*F195-(H193*H195*F193+H194*H195*F194+(H195^2)*F195)</f>
        <v>0</v>
      </c>
      <c r="BB264" s="12">
        <f>(G193^2)*E193+G193*G194*E194+G193*G195*E195-((H193^2)*E193+H193*H194*E194+H193*H195*E195)</f>
        <v>0.67500754263222995</v>
      </c>
      <c r="BC264" s="12">
        <f>G193*G194*E193+(G194^2)*E194+G194*G195*E195-(H193*H194*E193+(H194^2)*E194+H194*H195*E195)</f>
        <v>-0.72946389922164456</v>
      </c>
      <c r="BD264" s="24">
        <f>G193*G195*E193+G194*G195*E194+(G195^2)*E195-(H193*H195*E193+H194*H195*E194+(H195^2)*E195)</f>
        <v>0</v>
      </c>
      <c r="BE264" s="10">
        <f>J193</f>
        <v>-6.7594693548200913E-2</v>
      </c>
      <c r="BV264" s="2" t="e">
        <f>DEGREES(ACOS(((CH196*CG198+#REF!*#REF!+#REF!*CG200)/(((SQRT((CH196^2)+(#REF!^2)+(#REF!^2)))*(SQRT((CG198^2)+(#REF!^2)+(CG200^2))))))))</f>
        <v>#REF!</v>
      </c>
      <c r="BZ264" s="5" t="s">
        <v>4</v>
      </c>
      <c r="CA264" s="6" t="s">
        <v>5</v>
      </c>
      <c r="CB264" s="7" t="s">
        <v>6</v>
      </c>
      <c r="CC264" s="8" t="s">
        <v>1</v>
      </c>
      <c r="CD264">
        <v>15</v>
      </c>
      <c r="CE264" s="9" t="s">
        <v>7</v>
      </c>
      <c r="CG264" s="90" t="s">
        <v>157</v>
      </c>
      <c r="CH264" s="61">
        <f>CE265-((CH266-CE265)/(EY264-CW264))*CW264</f>
        <v>9.4550586605879037</v>
      </c>
      <c r="CI264" s="10"/>
      <c r="CK264" s="5" t="s">
        <v>4</v>
      </c>
      <c r="CL264" s="6" t="s">
        <v>5</v>
      </c>
      <c r="CM264" s="7" t="s">
        <v>6</v>
      </c>
      <c r="CN264" s="8" t="s">
        <v>1</v>
      </c>
      <c r="CO264" s="10"/>
      <c r="CP264">
        <f t="shared" ref="CP264:CQ266" si="408">BZ265</f>
        <v>0.93180266183863136</v>
      </c>
      <c r="CQ264">
        <f t="shared" si="408"/>
        <v>-0.87956522186239505</v>
      </c>
      <c r="CR264">
        <f>CI268</f>
        <v>0</v>
      </c>
      <c r="CS264">
        <f>CL268</f>
        <v>0</v>
      </c>
      <c r="CU264" s="17">
        <f>CU168</f>
        <v>10</v>
      </c>
      <c r="CV264" s="17">
        <f>CV168</f>
        <v>-20</v>
      </c>
      <c r="CW264" s="31">
        <f>CH171</f>
        <v>282.35831856039448</v>
      </c>
      <c r="CY264" s="61">
        <f t="array" ref="CY264:CY266">MMULT(DQ264:DS266,DO264:DO266)</f>
        <v>0.91990878499853812</v>
      </c>
      <c r="CZ264" s="13"/>
      <c r="DA264" s="17">
        <v>1</v>
      </c>
      <c r="DB264">
        <v>0</v>
      </c>
      <c r="DD264" s="73">
        <f>(DB264^2)*(1-COS(RADIANS(CW264+45)))+(COS(RADIANS(CW264+45)))</f>
        <v>0.84206023003233188</v>
      </c>
      <c r="DE264" s="73">
        <f>(DB264*DB265)*(1-COS(RADIANS(CW264+45)))-DB266*(SIN(RADIANS(CW264+45)))</f>
        <v>0.53938350827393333</v>
      </c>
      <c r="DF264" s="73">
        <f>(DB264*DB266)*(1-COS(RADIANS(CW264+45)))+DB265*(SIN(RADIANS(CW264+45)))</f>
        <v>0</v>
      </c>
      <c r="DG264" s="10"/>
      <c r="DH264">
        <f t="array" ref="DH264:DH266">MMULT(DD264:DF266,DA264:DA266)</f>
        <v>0.84206023003233188</v>
      </c>
      <c r="DI264" s="23">
        <f>COS(RADIANS('[1]Biaxial Input'!$F$21))</f>
        <v>-0.9975640502598242</v>
      </c>
      <c r="DK264" s="30">
        <f>(DI264^2)*(1-COS(RADIANS(CV264)))+(COS(RADIANS(CV264)))</f>
        <v>0.99970654636555623</v>
      </c>
      <c r="DL264" s="30">
        <f>(DI264*DI265)*(1-COS(RADIANS(CV264)))-DI266*(SIN(RADIANS(CV264)))</f>
        <v>-4.1965824879998722E-3</v>
      </c>
      <c r="DM264" s="30">
        <f>(DI264*DI266)*(1-COS(RADIANS(CV264)))+DI265*(SIN(RADIANS(CV264)))</f>
        <v>-2.3858119147859059E-2</v>
      </c>
      <c r="DO264">
        <f t="array" ref="DO264:DO266">MMULT(DK264:DM266,DH264:DH266)</f>
        <v>0.84407669178254663</v>
      </c>
      <c r="DQ264" s="28">
        <f>(DB264^2)*(1-COS(RADIANS(CU264)))+(COS(RADIANS(CU264)))</f>
        <v>0.98480775301220802</v>
      </c>
      <c r="DR264" s="28">
        <f>(DB264*DB265)*(1-COS(RADIANS(CU264)))-DB266*(SIN(RADIANS(CU264)))</f>
        <v>-0.17364817766693033</v>
      </c>
      <c r="DS264" s="28">
        <f>(DB264*DB266)*(1-COS(RADIANS(CU264)))+DB265*(SIN(RADIANS(CU264)))</f>
        <v>0</v>
      </c>
      <c r="DU264" s="61">
        <f t="array" ref="DU264:DU266">MMULT(DQ264:DS266,EE264:EE266)</f>
        <v>-0.39049930182093284</v>
      </c>
      <c r="DV264" s="13"/>
      <c r="DW264" s="17">
        <v>1</v>
      </c>
      <c r="DX264">
        <v>0</v>
      </c>
      <c r="DZ264" s="73">
        <f>(DB264^2)*(1-COS(RADIANS(CW264-45)))+(COS(RADIANS(CW264-45)))</f>
        <v>-0.53938350827393333</v>
      </c>
      <c r="EA264" s="73">
        <f>(DB264*DB265)*(1-COS(RADIANS(CW264-45)))-DB266*(SIN(RADIANS(CW264-45)))</f>
        <v>0.84206023003233188</v>
      </c>
      <c r="EB264" s="73">
        <f>(DB264*DB266)*(1-COS(RADIANS(CW264-45)))+DB265*(SIN(RADIANS(CW264-45)))</f>
        <v>0</v>
      </c>
      <c r="EC264" s="10"/>
      <c r="ED264">
        <f t="array" ref="ED264:ED266">MMULT(DZ264:EB266,DA264:DA266)</f>
        <v>-0.53938350827393333</v>
      </c>
      <c r="EE264" s="1">
        <f t="array" ref="EE264:EE266">MMULT(DK264:DM266,ED264:ED266)</f>
        <v>-0.53569144900787646</v>
      </c>
      <c r="EG264">
        <f>CY264+DU264</f>
        <v>0.52940948317760528</v>
      </c>
      <c r="EH264">
        <f>EG264/(SQRT(EG264^2+EG265^2+EG266^2))</f>
        <v>0.37434903557935018</v>
      </c>
      <c r="EJ264">
        <f>Q264+AM264</f>
        <v>-0.46328870784951348</v>
      </c>
      <c r="EK264">
        <f>EJ264/(SQRT(EJ264^2+EJ265^2+EJ266^2))</f>
        <v>-1</v>
      </c>
      <c r="EM264" s="23">
        <f>CY265*DU266-CY266*DU265</f>
        <v>-3.575083998841469E-2</v>
      </c>
      <c r="EO264" s="15">
        <v>15</v>
      </c>
      <c r="EP264" s="9" t="s">
        <v>7</v>
      </c>
      <c r="EW264" s="17">
        <f>CU264</f>
        <v>10</v>
      </c>
      <c r="EX264" s="17">
        <f>CV264</f>
        <v>-20</v>
      </c>
      <c r="EY264" s="31">
        <f>1+CW264</f>
        <v>283.35831856039448</v>
      </c>
      <c r="EZ264" s="10"/>
      <c r="FA264" s="61">
        <f t="array" ref="FA264:FA266">MMULT(FS264:FU266,FQ264:FQ266)</f>
        <v>0.92658383096375896</v>
      </c>
      <c r="FB264" s="13">
        <f>BW265</f>
        <v>0</v>
      </c>
      <c r="FC264" s="17">
        <v>1</v>
      </c>
      <c r="FD264">
        <v>0</v>
      </c>
      <c r="FF264" s="73">
        <f>(FD264^2)*(1-COS(RADIANS(EY264+45)))+(COS(RADIANS(EY264+45)))</f>
        <v>0.8513455203926521</v>
      </c>
      <c r="FG264" s="73">
        <f>(FD264*FD265)*(1-COS(RADIANS(EY264+45)))-FD266*(SIN(RADIANS(EY264+45)))</f>
        <v>0.52460538017386404</v>
      </c>
      <c r="FH264" s="73">
        <f>(FD264*FD266)*(1-COS(RADIANS(EY264+45)))+FD265*(SIN(RADIANS(EY264+45)))</f>
        <v>0</v>
      </c>
      <c r="FI264" s="10"/>
      <c r="FJ264">
        <f t="array" ref="FJ264:FJ266">MMULT(FF264:FH266,FC264:FC266)</f>
        <v>0.8513455203926521</v>
      </c>
      <c r="FK264" s="23">
        <f>COS(RADIANS(176))</f>
        <v>-0.9975640502598242</v>
      </c>
      <c r="FM264" s="30">
        <f>(FK264^2)*(1-COS(RADIANS(EX264)))+(COS(RADIANS(EX264)))</f>
        <v>0.99970654636555623</v>
      </c>
      <c r="FN264" s="30">
        <f>(FK264*FK265)*(1-COS(RADIANS(EX264)))-FK266*(SIN(RADIANS(EX264)))</f>
        <v>-4.1965824879998722E-3</v>
      </c>
      <c r="FO264" s="30">
        <f>(FK264*FK266)*(1-COS(RADIANS(EX264)))+FK265*(SIN(RADIANS(EX264)))</f>
        <v>-2.3858119147859059E-2</v>
      </c>
      <c r="FQ264">
        <f t="array" ref="FQ264:FQ266">MMULT(FM264:FO266,FJ264:FJ266)</f>
        <v>0.85329723970707361</v>
      </c>
      <c r="FS264" s="28">
        <f>(FD264^2)*(1-COS(RADIANS(EW264)))+(COS(RADIANS(EW264)))</f>
        <v>0.98480775301220802</v>
      </c>
      <c r="FT264" s="28">
        <f>(FD264*FD265)*(1-COS(RADIANS(EW264)))-FD266*(SIN(RADIANS(EW264)))</f>
        <v>-0.17364817766693033</v>
      </c>
      <c r="FU264" s="28">
        <f>(FD264*FD266)*(1-COS(RADIANS(EW264)))+FD265*(SIN(RADIANS(EW264)))</f>
        <v>0</v>
      </c>
      <c r="FW264" s="61">
        <f t="array" ref="FW264:FW266">MMULT(FS264:FU266,GG264:GG266)</f>
        <v>-0.37438520488481752</v>
      </c>
      <c r="FX264" s="13">
        <f>BX265</f>
        <v>0</v>
      </c>
      <c r="FY264" s="17">
        <v>1</v>
      </c>
      <c r="FZ264">
        <v>0</v>
      </c>
      <c r="GB264" s="73">
        <f>(FD264^2)*(1-COS(RADIANS(EY264-45)))+(COS(RADIANS(EY264-45)))</f>
        <v>-0.52460538017386393</v>
      </c>
      <c r="GC264" s="73">
        <f>(FD264*FD265)*(1-COS(RADIANS(EY264-45)))-FD266*(SIN(RADIANS(EY264-45)))</f>
        <v>0.8513455203926521</v>
      </c>
      <c r="GD264" s="73">
        <f>(FD264*FD266)*(1-COS(RADIANS(EY264-45)))+FD265*(SIN(RADIANS(EY264-45)))</f>
        <v>0</v>
      </c>
      <c r="GE264" s="10"/>
      <c r="GF264">
        <f t="array" ref="GF264:GF266">MMULT(GB264:GD266,FC264:FC266)</f>
        <v>-0.52460538017386393</v>
      </c>
      <c r="GG264" s="1">
        <f t="array" ref="GG264:GG266">MMULT(FM264:FO266,GF264:GF266)</f>
        <v>-0.52087869111628615</v>
      </c>
      <c r="GI264">
        <f>FA264+FW264</f>
        <v>0.55219862607894143</v>
      </c>
      <c r="GJ264">
        <f>GI264/(SQRT(GI264^2+GI265^2+GI266^2))</f>
        <v>0.39046339306231415</v>
      </c>
      <c r="GL264" t="e">
        <f>CH265+DC264</f>
        <v>#VALUE!</v>
      </c>
      <c r="GM264" t="e">
        <f>GL264/(SQRT(GL264^2+GL265^2+GL266^2))</f>
        <v>#VALUE!</v>
      </c>
      <c r="GO264" s="27">
        <f>FA265*FW266-FA266*FW265</f>
        <v>-3.5750839988414648E-2</v>
      </c>
    </row>
    <row r="265" spans="1:197" x14ac:dyDescent="0.2">
      <c r="D265" t="s">
        <v>10</v>
      </c>
      <c r="E265" s="5">
        <f t="shared" si="405"/>
        <v>0.11066723599129373</v>
      </c>
      <c r="F265" s="6">
        <f t="shared" si="405"/>
        <v>-0.26779185030886593</v>
      </c>
      <c r="G265" s="7">
        <f t="shared" si="406"/>
        <v>-0.16214771720730445</v>
      </c>
      <c r="H265" s="8">
        <f t="shared" si="407"/>
        <v>-0.30114099064220901</v>
      </c>
      <c r="J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W265" s="1"/>
      <c r="AX265" s="10"/>
      <c r="AY265" s="11">
        <f>(G198^2)*F198+G198*G199*F199+G198*G200*F200-((H198^2)*F198+H198*H199*F199+H198*H200*F200)</f>
        <v>-7.1411566796804049E-3</v>
      </c>
      <c r="AZ265" s="12">
        <f>G198*G199*F198+(G199^2)*F199+G199*G200*F200-(H198*H199*F198+(H199^2)*F199+H199*H200*F200)</f>
        <v>0.94253539655200358</v>
      </c>
      <c r="BA265" s="12">
        <f>G198*G200*F198+G199*G200*F199+(G200^2)*F200-(H198*H200*F198+H199*H200*F199+(H200^2)*F200)</f>
        <v>-8.2216709153833764E-2</v>
      </c>
      <c r="BB265" s="12">
        <f>(G198^2)*E198+G198*G199*E199+G198*G200*E200-((H198^2)*E198+H198*H199*E199+H198*H200*E200)</f>
        <v>0.61915934926570082</v>
      </c>
      <c r="BC265" s="12">
        <f>G198*G199*E198+(G199^2)*E199+G199*G200*E200-(H198*H199*E198+(H199^2)*E199+H199*H200*E200)</f>
        <v>-0.77397984675958509</v>
      </c>
      <c r="BD265" s="24">
        <f>G198*G200*E198+G199*G200*E199+(G200^2)*E200-(H198*H200*E198+H199*H200*E199+(H200^2)*E200)</f>
        <v>6.3770845360558298E-2</v>
      </c>
      <c r="BE265" s="10">
        <f>J198</f>
        <v>-1.5861660726253335E-2</v>
      </c>
      <c r="BY265" t="s">
        <v>8</v>
      </c>
      <c r="BZ265" s="5">
        <f t="shared" ref="BZ265:CA267" si="409">BZ260</f>
        <v>0.93180266183863136</v>
      </c>
      <c r="CA265" s="6">
        <f t="shared" si="409"/>
        <v>-0.87956522186239505</v>
      </c>
      <c r="CB265" s="7">
        <f>CY264</f>
        <v>0.91990878499853812</v>
      </c>
      <c r="CC265" s="8">
        <f>DU264</f>
        <v>-0.39049930182093284</v>
      </c>
      <c r="CE265" s="9">
        <f>((SUMPRODUCT(CB265:CB267,BZ265:BZ267))*(SUMPRODUCT(CB265:(CB267),CA265:CA267)))-((SUMPRODUCT(CC265:CC267,BZ265:BZ267))*(SUMPRODUCT(CC265:CC267,CA265:CA267)))</f>
        <v>-2.9649460109304471E-9</v>
      </c>
      <c r="CG265">
        <v>1</v>
      </c>
      <c r="CH265" t="s">
        <v>161</v>
      </c>
      <c r="CI265" s="67"/>
      <c r="CJ265" s="1" t="s">
        <v>8</v>
      </c>
      <c r="CK265" s="5">
        <f t="shared" ref="CK265:CL267" si="410">BZ265</f>
        <v>0.93180266183863136</v>
      </c>
      <c r="CL265" s="6">
        <f t="shared" si="410"/>
        <v>-0.87956522186239505</v>
      </c>
      <c r="CM265" s="7">
        <f>FA264</f>
        <v>0.92658383096375896</v>
      </c>
      <c r="CN265" s="8">
        <f>FW264</f>
        <v>-0.37438520488481752</v>
      </c>
      <c r="CO265" s="10"/>
      <c r="CP265">
        <f t="shared" si="408"/>
        <v>0.3492962422733713</v>
      </c>
      <c r="CQ265">
        <f t="shared" si="408"/>
        <v>-0.34518112468713447</v>
      </c>
      <c r="CR265">
        <f>CJ268</f>
        <v>0</v>
      </c>
      <c r="CS265">
        <f>CM268</f>
        <v>0</v>
      </c>
      <c r="CW265" s="28"/>
      <c r="CY265" s="61">
        <v>-0.35621802992196994</v>
      </c>
      <c r="DA265" s="17">
        <v>0</v>
      </c>
      <c r="DB265">
        <v>0</v>
      </c>
      <c r="DD265" s="73">
        <f>(DB264*DB265)*(1-COS(RADIANS(CW264+45)))+DB266*(SIN(RADIANS(CW264+45)))</f>
        <v>-0.53938350827393333</v>
      </c>
      <c r="DE265" s="73">
        <f>(DB265^2)*(1-COS(RADIANS(CW264+45)))+(COS(RADIANS(CW264+45)))</f>
        <v>0.84206023003233188</v>
      </c>
      <c r="DF265" s="73">
        <f>(DB265*DB266)*(1-COS(RADIANS(CW264+45)))-DB264*(SIN(RADIANS(CW264+45)))</f>
        <v>0</v>
      </c>
      <c r="DG265" s="10"/>
      <c r="DH265">
        <v>-0.53938350827393333</v>
      </c>
      <c r="DI265" s="23">
        <f>SIN(RADIANS('[1]Biaxial Input'!$F$21))*(COS(RADIANS(0)))</f>
        <v>6.9756473744125524E-2</v>
      </c>
      <c r="DK265" s="30">
        <f>(DI264*DI265)*(1-COS(RADIANS(CV264)))+DI266*(SIN(RADIANS(CV264)))</f>
        <v>-4.1965824879998722E-3</v>
      </c>
      <c r="DL265" s="30">
        <f>(DI265^2)*(1-COS(RADIANS(CV264)))+(COS(RADIANS(CV264)))</f>
        <v>0.9399860744203522</v>
      </c>
      <c r="DM265" s="30">
        <f>(DI265*DI266)*(1-COS(RADIANS(CV264)))-DI264*(SIN(RADIANS(CV264)))</f>
        <v>-0.34118699944639969</v>
      </c>
      <c r="DO265">
        <v>-0.51054676176468694</v>
      </c>
      <c r="DQ265" s="28">
        <f>(DB264*DB265)*(1-COS(RADIANS(CU264)))+DB266*(SIN(RADIANS(CU264)))</f>
        <v>0.17364817766693033</v>
      </c>
      <c r="DR265" s="28">
        <f>(DB265^2)*(1-COS(RADIANS(CU264)))+(COS(RADIANS(CU264)))</f>
        <v>0.98480775301220802</v>
      </c>
      <c r="DS265" s="28">
        <f>(DB265*DB266)*(1-COS(RADIANS(CU264)))-DB264*(SIN(RADIANS(CU264)))</f>
        <v>0</v>
      </c>
      <c r="DU265" s="61">
        <v>-0.87029251362853666</v>
      </c>
      <c r="DW265" s="17">
        <v>0</v>
      </c>
      <c r="DX265">
        <v>0</v>
      </c>
      <c r="DZ265" s="73">
        <f>(DB264*DB265)*(1-COS(RADIANS(CW264-45)))+DB266*(SIN(RADIANS(CW264-45)))</f>
        <v>-0.84206023003233188</v>
      </c>
      <c r="EA265" s="73">
        <f>(DB265^2)*(1-COS(RADIANS(CW264-45)))+(COS(RADIANS(CW264-45)))</f>
        <v>-0.53938350827393333</v>
      </c>
      <c r="EB265" s="73">
        <f>(DB265*DB266)*(1-COS(RADIANS(CW264-45)))-DB264*(SIN(RADIANS(CW264-45)))</f>
        <v>0</v>
      </c>
      <c r="EC265" s="10"/>
      <c r="ED265">
        <v>-0.84206023003233188</v>
      </c>
      <c r="EE265" s="1">
        <v>-0.78926132266845206</v>
      </c>
      <c r="EG265">
        <f>CY265+DU265</f>
        <v>-1.2265105435505066</v>
      </c>
      <c r="EH265">
        <f>EG265/(SQRT(EG264^2+EG265^2+EG266^2))</f>
        <v>-0.8672739225413616</v>
      </c>
      <c r="EJ265">
        <f>Q265+AM265</f>
        <v>0</v>
      </c>
      <c r="EK265">
        <f>EJ265/(SQRT(EJ264^2+EJ265^2+EJ266^2))</f>
        <v>0</v>
      </c>
      <c r="EM265" s="23">
        <f>CY266*DU264-CY264*DU266</f>
        <v>0.3401465211943725</v>
      </c>
      <c r="EP265" s="9">
        <f>((SUMPRODUCT(CM265:CM267,BZ265:BZ267))*(SUMPRODUCT(CM265:CM267,CA265:CA267)))-((SUMPRODUCT(CN265:CN267,BZ265:BZ267))*(SUMPRODUCT(CN265:CN267,CA265:CA267)))</f>
        <v>-3.3486031326920684E-2</v>
      </c>
      <c r="EY265" s="28"/>
      <c r="EZ265" s="10"/>
      <c r="FA265" s="61">
        <v>-0.34097507752346207</v>
      </c>
      <c r="FB265" s="13">
        <f>BW266</f>
        <v>0</v>
      </c>
      <c r="FC265" s="17">
        <v>0</v>
      </c>
      <c r="FD265">
        <v>0</v>
      </c>
      <c r="FF265" s="73">
        <f>(FD264*FD265)*(1-COS(RADIANS(EY264+45)))+FD266*(SIN(RADIANS(EY264+45)))</f>
        <v>-0.52460538017386404</v>
      </c>
      <c r="FG265" s="73">
        <f>(FD265^2)*(1-COS(RADIANS(EY264+45)))+(COS(RADIANS(EY264+45)))</f>
        <v>0.8513455203926521</v>
      </c>
      <c r="FH265" s="73">
        <f>(FD265*FD266)*(1-COS(RADIANS(EY264+45)))-FD264*(SIN(RADIANS(EY264+45)))</f>
        <v>0</v>
      </c>
      <c r="FI265" s="10"/>
      <c r="FJ265">
        <v>-0.52460538017386404</v>
      </c>
      <c r="FK265" s="23">
        <f>SIN(RADIANS(176))*(COS(RADIANS(0)))</f>
        <v>6.9756473744125524E-2</v>
      </c>
      <c r="FM265" s="30">
        <f>(FK264*FK265)*(1-COS(RADIANS(EX264)))+FK266*(SIN(RADIANS(EX264)))</f>
        <v>-4.1965824879998722E-3</v>
      </c>
      <c r="FN265" s="30">
        <f>(FK265^2)*(1-COS(RADIANS(EX264)))+(COS(RADIANS(EX264)))</f>
        <v>0.9399860744203522</v>
      </c>
      <c r="FO265" s="30">
        <f>(FK265*FK266)*(1-COS(RADIANS(EX264)))-FK264*(SIN(RADIANS(EX264)))</f>
        <v>-0.34118699944639969</v>
      </c>
      <c r="FQ265">
        <v>-0.49669449363154389</v>
      </c>
      <c r="FS265" s="28">
        <f>(FD264*FD265)*(1-COS(RADIANS(EW264)))+FD266*(SIN(RADIANS(EW264)))</f>
        <v>0.17364817766693033</v>
      </c>
      <c r="FT265" s="28">
        <f>(FD265^2)*(1-COS(RADIANS(EW264)))+(COS(RADIANS(EW264)))</f>
        <v>0.98480775301220802</v>
      </c>
      <c r="FU265" s="28">
        <f>(FD265*FD266)*(1-COS(RADIANS(EW264)))-FD264*(SIN(RADIANS(EW264)))</f>
        <v>0</v>
      </c>
      <c r="FW265" s="61">
        <v>-0.87637682570184117</v>
      </c>
      <c r="FX265" s="13">
        <f>BX266</f>
        <v>0</v>
      </c>
      <c r="FY265" s="17">
        <v>0</v>
      </c>
      <c r="FZ265">
        <v>0</v>
      </c>
      <c r="GB265" s="73">
        <f>(FD264*FD265)*(1-COS(RADIANS(EY264-45)))+FD266*(SIN(RADIANS(EY264-45)))</f>
        <v>-0.8513455203926521</v>
      </c>
      <c r="GC265" s="73">
        <f>(FD265^2)*(1-COS(RADIANS(EY264-45)))+(COS(RADIANS(EY264-45)))</f>
        <v>-0.52460538017386393</v>
      </c>
      <c r="GD265" s="73">
        <f>(FD265*FD266)*(1-COS(RADIANS(EY264-45)))-FD264*(SIN(RADIANS(EY264-45)))</f>
        <v>0</v>
      </c>
      <c r="GE265" s="10"/>
      <c r="GF265">
        <v>-0.8513455203926521</v>
      </c>
      <c r="GG265" s="1">
        <v>-0.79805138393769282</v>
      </c>
      <c r="GI265">
        <f>FA265+FW265</f>
        <v>-1.2173519032253033</v>
      </c>
      <c r="GJ265">
        <f>GI265/(SQRT(GI264^2+GI265^2+GI266^2))</f>
        <v>-0.86079778586096156</v>
      </c>
      <c r="GL265">
        <f>CH266+DC265</f>
        <v>-3.3486031326920684E-2</v>
      </c>
      <c r="GM265" t="e">
        <f>GL265/(SQRT(GL264^2+GL265^2+GL266^2))</f>
        <v>#VALUE!</v>
      </c>
      <c r="GO265" s="27">
        <f>FA266*FW264-FA264*FW266</f>
        <v>0.34014652119437255</v>
      </c>
    </row>
    <row r="266" spans="1:197" x14ac:dyDescent="0.2">
      <c r="A266" s="3" t="s">
        <v>19</v>
      </c>
      <c r="B266" s="3" t="s">
        <v>18</v>
      </c>
      <c r="C266" s="3" t="s">
        <v>20</v>
      </c>
      <c r="Q266" s="82" t="s">
        <v>148</v>
      </c>
      <c r="R266" s="13"/>
      <c r="T266" s="10"/>
      <c r="U266" s="10"/>
      <c r="V266" s="10"/>
      <c r="W266" s="10"/>
      <c r="X266" s="10"/>
      <c r="Y266" s="10"/>
      <c r="Z266" s="80"/>
      <c r="AA266" s="23" t="s">
        <v>149</v>
      </c>
      <c r="AE266" s="1"/>
      <c r="AG266" s="80"/>
      <c r="AK266" s="13"/>
      <c r="AL266" s="81"/>
      <c r="AM266" s="82" t="s">
        <v>150</v>
      </c>
      <c r="AO266" s="13"/>
      <c r="AP266" s="13"/>
      <c r="AS266" s="1"/>
      <c r="AW266" s="1"/>
      <c r="AX266" s="10"/>
      <c r="AY266" s="11">
        <f>(G203^2)*F203+G203*G204*F204+G203*G205*F205-((H203^2)*F203+H203*H204*F204+H203*H205*F205)</f>
        <v>3.2361701330710035E-2</v>
      </c>
      <c r="AZ266" s="12">
        <f>G203*G204*F203+(G204^2)*F204+G204*G205*F205-(H203*H204*F203+(H204^2)*F204+H204*H205*F205)</f>
        <v>-0.98742738069090497</v>
      </c>
      <c r="BA266" s="12">
        <f>G203*G205*F203+G204*G205*F204+(G205^2)*F205-(H203*H205*F203+H204*H205*F204+(H205^2)*F205)</f>
        <v>3.2872806374342659E-2</v>
      </c>
      <c r="BB266" s="12">
        <f>(G203^2)*E203+G203*G204*E204+G203*G205*E205-((H203^2)*E203+H203*H204*E204+H203*H205*E205)</f>
        <v>-0.61991334524345798</v>
      </c>
      <c r="BC266" s="12">
        <f>G203*G204*E203+(G204^2)*E204+G204*G205*E205-(H203*H204*E203+(H204^2)*E204+H204*H205*E205)</f>
        <v>0.77150909967821069</v>
      </c>
      <c r="BD266" s="24">
        <f>G203*G205*E203+G204*G205*E204+(G205^2)*E205-(H203*H205*E203+H204*H205*E204+(H205^2)*E205)</f>
        <v>-0.12924270383155304</v>
      </c>
      <c r="BE266" s="10">
        <f>J203</f>
        <v>3.5450610015608841E-2</v>
      </c>
      <c r="BY266" t="s">
        <v>9</v>
      </c>
      <c r="BZ266" s="5">
        <f t="shared" si="409"/>
        <v>0.3492962422733713</v>
      </c>
      <c r="CA266" s="6">
        <f t="shared" si="409"/>
        <v>-0.34518112468713447</v>
      </c>
      <c r="CB266" s="7">
        <f>CY265</f>
        <v>-0.35621802992196994</v>
      </c>
      <c r="CC266" s="8">
        <f>DU265</f>
        <v>-0.87029251362853666</v>
      </c>
      <c r="CE266" s="10"/>
      <c r="CH266">
        <f>((SUMPRODUCT(CM265:CM267,CK265:CK267))*(SUMPRODUCT(CM265:CM267,CL265:CL267)))-((SUMPRODUCT(CN265:CN267,CK265:CK267))*(SUMPRODUCT(CN265:CN267,CL265:CL267)))</f>
        <v>-3.3486031326920684E-2</v>
      </c>
      <c r="CI266" s="67"/>
      <c r="CJ266" s="10" t="s">
        <v>9</v>
      </c>
      <c r="CK266" s="5">
        <f t="shared" si="410"/>
        <v>0.3492962422733713</v>
      </c>
      <c r="CL266" s="6">
        <f t="shared" si="410"/>
        <v>-0.34518112468713447</v>
      </c>
      <c r="CM266" s="7">
        <f>FA265</f>
        <v>-0.34097507752346207</v>
      </c>
      <c r="CN266" s="8">
        <f>FW265</f>
        <v>-0.87637682570184117</v>
      </c>
      <c r="CP266">
        <f t="shared" si="408"/>
        <v>-9.8670839279614439E-2</v>
      </c>
      <c r="CQ266">
        <f t="shared" si="408"/>
        <v>-0.32743703463395935</v>
      </c>
      <c r="CR266">
        <f>CK268</f>
        <v>0</v>
      </c>
      <c r="CS266">
        <f>CN268</f>
        <v>0</v>
      </c>
      <c r="CW266" s="28"/>
      <c r="CY266" s="61">
        <v>-0.16394066744107064</v>
      </c>
      <c r="DA266" s="17">
        <v>0</v>
      </c>
      <c r="DB266">
        <v>1</v>
      </c>
      <c r="DD266" s="73">
        <f>(DB264*DB266)*(1-COS(RADIANS(CW264+45)))-DB265*(SIN(RADIANS(CW264+45)))</f>
        <v>0</v>
      </c>
      <c r="DE266" s="73">
        <f>(DB265*DB266)*(1-COS(RADIANS(CW264+45)))+DB264*(SIN(RADIANS(CW264+45)))</f>
        <v>0</v>
      </c>
      <c r="DF266" s="73">
        <f>(DB266^2)*(1-COS(RADIANS(CW264+45)))+(COS(RADIANS(CW264+45)))</f>
        <v>1</v>
      </c>
      <c r="DG266" s="10"/>
      <c r="DH266">
        <v>0</v>
      </c>
      <c r="DI266" s="23">
        <f>SIN(RADIANS('[1]Biaxial Input'!$F$21))*SIN(RADIANS(0))</f>
        <v>0</v>
      </c>
      <c r="DK266" s="30">
        <f>(DI264*DI266)*(1-COS(RADIANS(CV264)))-DI265*(SIN(RADIANS(CV264)))</f>
        <v>2.3858119147859059E-2</v>
      </c>
      <c r="DL266" s="30">
        <f>(DI265*DI266)*(1-COS(RADIANS(CV264)))+DI264*(SIN(RADIANS(CV264)))</f>
        <v>0.34118699944639969</v>
      </c>
      <c r="DM266" s="30">
        <f>(DI266^2)*(1-COS(RADIANS(CV264)))+(COS(RADIANS(CV264)))</f>
        <v>0.93969262078590843</v>
      </c>
      <c r="DO266">
        <v>-0.16394066744107064</v>
      </c>
      <c r="DQ266" s="28">
        <f>(DB264*DB266)*(1-COS(RADIANS(CU264)))-DB265*(SIN(RADIANS(CU264)))</f>
        <v>0</v>
      </c>
      <c r="DR266" s="28">
        <f>(DB265*DB266)*(1-COS(RADIANS(CU264)))+DB264*(SIN(RADIANS(CU264)))</f>
        <v>0</v>
      </c>
      <c r="DS266" s="28">
        <f>(DB266^2)*(1-COS(RADIANS(CU264)))+(COS(RADIANS(CU264)))</f>
        <v>1</v>
      </c>
      <c r="DU266" s="61">
        <v>-0.30016867924466611</v>
      </c>
      <c r="DW266" s="17">
        <v>0</v>
      </c>
      <c r="DX266">
        <v>1</v>
      </c>
      <c r="DZ266" s="73">
        <f>(DB264*DB264)*(1-COS(RADIANS(CW264-45)))-DB264*(SIN(RADIANS(CW264-45)))</f>
        <v>0</v>
      </c>
      <c r="EA266" s="73">
        <f>(DB265*DB266)*(1-COS(RADIANS(CW264-45)))+DB264*(SIN(RADIANS(CW264-45)))</f>
        <v>0</v>
      </c>
      <c r="EB266" s="73">
        <f>(DB266^2)*(1-COS(RADIANS(CW264-45)))+(COS(RADIANS(CW264-45)))</f>
        <v>1</v>
      </c>
      <c r="EC266" s="10"/>
      <c r="ED266">
        <v>0</v>
      </c>
      <c r="EE266" s="1">
        <v>-0.30016867924466611</v>
      </c>
      <c r="EG266">
        <f>CY266+DU266</f>
        <v>-0.46410934668573678</v>
      </c>
      <c r="EH266">
        <f>EG266/(SQRT(EG264^2+EG265^2+EG266^2))</f>
        <v>-0.32817486625354281</v>
      </c>
      <c r="EJ266">
        <f>Q266+AM266</f>
        <v>0</v>
      </c>
      <c r="EK266">
        <f>EJ266/(SQRT(EJ264^2+EJ265^2+EJ266^2))</f>
        <v>0</v>
      </c>
      <c r="EM266" s="23">
        <f>CY264*DU265-CY265*DU264</f>
        <v>-0.93969262078590821</v>
      </c>
      <c r="ER266">
        <f t="shared" ref="ER266:ES268" si="411">CK265</f>
        <v>0.93180266183863136</v>
      </c>
      <c r="ES266">
        <f t="shared" si="411"/>
        <v>-0.87956522186239505</v>
      </c>
      <c r="ET266" t="e">
        <f>#REF!</f>
        <v>#REF!</v>
      </c>
      <c r="EU266" t="e">
        <f>#REF!</f>
        <v>#REF!</v>
      </c>
      <c r="EY266" s="28"/>
      <c r="EZ266" s="10"/>
      <c r="FA266" s="61">
        <v>-0.15867703269343447</v>
      </c>
      <c r="FB266" s="13">
        <f>BW267</f>
        <v>0</v>
      </c>
      <c r="FC266" s="17">
        <v>0</v>
      </c>
      <c r="FD266">
        <v>1</v>
      </c>
      <c r="FF266" s="73">
        <f>(FD264*FD266)*(1-COS(RADIANS(EY264+45)))-FD265*(SIN(RADIANS(EY264+45)))</f>
        <v>0</v>
      </c>
      <c r="FG266" s="73">
        <f>(FD265*FD266)*(1-COS(RADIANS(EY264+45)))+FD264*(SIN(RADIANS(EY264+45)))</f>
        <v>0</v>
      </c>
      <c r="FH266" s="73">
        <f>(FD266^2)*(1-COS(RADIANS(EY264+45)))+(COS(RADIANS(EY264+45)))</f>
        <v>1</v>
      </c>
      <c r="FI266" s="10"/>
      <c r="FJ266">
        <v>0</v>
      </c>
      <c r="FK266" s="23">
        <f>SIN(RADIANS(176))*SIN(RADIANS(0))</f>
        <v>0</v>
      </c>
      <c r="FM266" s="30">
        <f>(FK264*FK266)*(1-COS(RADIANS(EX264)))-FK265*(SIN(RADIANS(EX264)))</f>
        <v>2.3858119147859059E-2</v>
      </c>
      <c r="FN266" s="30">
        <f>(FK265*FK266)*(1-COS(RADIANS(EX264)))+FK264*(SIN(RADIANS(EX264)))</f>
        <v>0.34118699944639969</v>
      </c>
      <c r="FO266" s="30">
        <f>(FK266^2)*(1-COS(RADIANS(EX264)))+(COS(RADIANS(EX264)))</f>
        <v>0.93969262078590843</v>
      </c>
      <c r="FQ266">
        <v>-0.15867703269343447</v>
      </c>
      <c r="FS266" s="28">
        <f>(FD264*FD266)*(1-COS(RADIANS(EW264)))-FD265*(SIN(RADIANS(EW264)))</f>
        <v>0</v>
      </c>
      <c r="FT266" s="28">
        <f>(FD265*FD266)*(1-COS(RADIANS(EW264)))+FD264*(SIN(RADIANS(EW264)))</f>
        <v>0</v>
      </c>
      <c r="FU266" s="28">
        <f>(FD266^2)*(1-COS(RADIANS(EW264)))+(COS(RADIANS(EW264)))</f>
        <v>1</v>
      </c>
      <c r="FW266" s="61">
        <v>-0.30298412126069857</v>
      </c>
      <c r="FX266" s="13">
        <f>BX267</f>
        <v>0</v>
      </c>
      <c r="FY266" s="17">
        <v>0</v>
      </c>
      <c r="FZ266">
        <v>1</v>
      </c>
      <c r="GB266" s="73">
        <f>(FD264*FD264)*(1-COS(RADIANS(EY264-45)))-FD264*(SIN(RADIANS(EY264-45)))</f>
        <v>0</v>
      </c>
      <c r="GC266" s="73">
        <f>(FD265*FD266)*(1-COS(RADIANS(EY264-45)))+FD264*(SIN(RADIANS(EY264-45)))</f>
        <v>0</v>
      </c>
      <c r="GD266" s="73">
        <f>(FD266^2)*(1-COS(RADIANS(EY264-45)))+(COS(RADIANS(EY264-45)))</f>
        <v>1</v>
      </c>
      <c r="GE266" s="10"/>
      <c r="GF266">
        <v>0</v>
      </c>
      <c r="GG266" s="1">
        <v>-0.30298412126069857</v>
      </c>
      <c r="GI266">
        <f>FA266+FW266</f>
        <v>-0.46166115395413304</v>
      </c>
      <c r="GJ266">
        <f>GI266/(SQRT(GI264^2+GI265^2+GI266^2))</f>
        <v>-0.3264437325713741</v>
      </c>
      <c r="GL266" t="e">
        <f>#REF!+DC266</f>
        <v>#REF!</v>
      </c>
      <c r="GM266" t="e">
        <f>GL266/(SQRT(GL264^2+GL265^2+GL266^2))</f>
        <v>#REF!</v>
      </c>
      <c r="GO266" s="27">
        <f>FA264*FW265-FA265*FW264</f>
        <v>-0.93969262078590843</v>
      </c>
    </row>
    <row r="267" spans="1:197" x14ac:dyDescent="0.2">
      <c r="A267" s="3">
        <f>C280+C283</f>
        <v>0.12666549822612694</v>
      </c>
      <c r="B267" s="3">
        <f>C281*C285-C282*C284</f>
        <v>-7.0799630657702173E-3</v>
      </c>
      <c r="C267" s="3">
        <f>A268*B269-A269*B268</f>
        <v>9.3737749317798727E-2</v>
      </c>
      <c r="E267" s="5" t="s">
        <v>4</v>
      </c>
      <c r="F267" s="6" t="s">
        <v>5</v>
      </c>
      <c r="G267" s="7" t="s">
        <v>6</v>
      </c>
      <c r="H267" s="8" t="s">
        <v>1</v>
      </c>
      <c r="I267">
        <v>16</v>
      </c>
      <c r="J267" s="9" t="s">
        <v>7</v>
      </c>
      <c r="K267">
        <v>16</v>
      </c>
      <c r="L267" s="10"/>
      <c r="M267" s="17">
        <f>A207</f>
        <v>25</v>
      </c>
      <c r="N267" s="17">
        <f>B207</f>
        <v>-30</v>
      </c>
      <c r="O267" s="17">
        <f>C207</f>
        <v>270.8</v>
      </c>
      <c r="Q267" s="61">
        <f t="array" ref="Q267:Q269">MMULT(AI267:AK269,AG267:AG269)</f>
        <v>0.91338652578000923</v>
      </c>
      <c r="R267" s="13"/>
      <c r="S267" s="17">
        <v>1</v>
      </c>
      <c r="T267">
        <v>0</v>
      </c>
      <c r="V267" s="73">
        <f>(T267^2)*(1-COS(RADIANS(O267+45)))+(COS(RADIANS(O267+45)))</f>
        <v>0.71691060765048265</v>
      </c>
      <c r="W267" s="73">
        <f>(T267*T268)*(1-COS(RADIANS(O267+45)))-T269*(SIN(RADIANS(O267+45)))</f>
        <v>0.69716510285456468</v>
      </c>
      <c r="X267" s="73">
        <f>(T267*T269)*(1-COS(RADIANS(O267+45)))+T268*(SIN(RADIANS(O267+45)))</f>
        <v>0</v>
      </c>
      <c r="Y267" s="10"/>
      <c r="Z267">
        <f t="array" ref="Z267:Z269">MMULT(V267:X269,S267:S269)</f>
        <v>0.71691060765048265</v>
      </c>
      <c r="AA267" s="23">
        <f>COS(RADIANS('[1]Biaxial Input'!$F$21))</f>
        <v>-0.9975640502598242</v>
      </c>
      <c r="AC267" s="30">
        <f>(AA267^2)*(1-COS(RADIANS(N267)))+(COS(RADIANS(N267)))</f>
        <v>0.99934808421962718</v>
      </c>
      <c r="AD267" s="30">
        <f>(AA267*AA268)*(1-COS(RADIANS(N267)))-AA269*(SIN(RADIANS(N267)))</f>
        <v>-9.3228300025961861E-3</v>
      </c>
      <c r="AE267" s="30">
        <f>(AA267*AA269)*(1-COS(RADIANS(N267)))+AA268*(SIN(RADIANS(N267)))</f>
        <v>-3.4878236872062755E-2</v>
      </c>
      <c r="AG267">
        <f t="array" ref="AG267:AG269">MMULT(AC267:AE269,Z267:Z269)</f>
        <v>0.72294279404989426</v>
      </c>
      <c r="AI267" s="28">
        <f>(T267^2)*(1-COS(RADIANS(M267)))+(COS(RADIANS(M267)))</f>
        <v>0.90630778703664994</v>
      </c>
      <c r="AJ267" s="28">
        <f>(T267*T268)*(1-COS(RADIANS(M267)))-T269*(SIN(RADIANS(M267)))</f>
        <v>-0.42261826174069944</v>
      </c>
      <c r="AK267" s="28">
        <f>(T267*T269)*(1-COS(RADIANS(M267)))+T268*(SIN(RADIANS(M267)))</f>
        <v>0</v>
      </c>
      <c r="AM267" s="61">
        <f t="array" ref="AM267:AM269">MMULT(AI267:AK269,AW267:AW269)</f>
        <v>-0.36553817544573719</v>
      </c>
      <c r="AN267" s="13"/>
      <c r="AO267" s="17">
        <v>1</v>
      </c>
      <c r="AP267">
        <v>0</v>
      </c>
      <c r="AR267" s="73">
        <f>(T267^2)*(1-COS(RADIANS(O267-45)))+(COS(RADIANS(O267-45)))</f>
        <v>-0.69716510285456434</v>
      </c>
      <c r="AS267" s="73">
        <f>(T267*T268)*(1-COS(RADIANS(O267-45)))-T269*(SIN(RADIANS(O267-45)))</f>
        <v>0.71691060765048298</v>
      </c>
      <c r="AT267" s="73">
        <f>(T267*T269)*(1-COS(RADIANS(O267-45)))+T268*(SIN(RADIANS(O267-45)))</f>
        <v>0</v>
      </c>
      <c r="AU267" s="10"/>
      <c r="AV267">
        <f t="array" ref="AV267:AV269">MMULT(AR267:AT269,S267:S269)</f>
        <v>-0.69716510285456434</v>
      </c>
      <c r="AW267" s="1">
        <f t="array" ref="AW267:AW269">MMULT(AC267:AE269,AV267:AV269)</f>
        <v>-0.6900269742003049</v>
      </c>
      <c r="AX267" s="10"/>
      <c r="AY267" s="11">
        <f>(G208^2)*F208+G208*G209*F209+G208*G210*F210-((H208^2)*F208+H208*H209*F209+H208*H210*F210)</f>
        <v>-8.2202312152275359E-2</v>
      </c>
      <c r="AZ267" s="12">
        <f>G208*G209*F208+(G209^2)*F209+G209*G210*F210-(H208*H209*F208+(H209^2)*F209+H209*H210*F210)</f>
        <v>0.9812726038615881</v>
      </c>
      <c r="BA267" s="12">
        <f>G208*G210*F208+G209*G210*F209+(G210^2)*F210-(H208*H210*F208+H209*H210*F209+(H210^2)*F210)</f>
        <v>0.17383630292925698</v>
      </c>
      <c r="BB267" s="12">
        <f>(G208^2)*E208+G208*G209*E209+G208*G210*E210-((H208^2)*E208+H208*H209*E209+H208*H210*E210)</f>
        <v>0.67613542853840225</v>
      </c>
      <c r="BC267" s="12">
        <f>G208*G209*E208+(G209^2)*E209+G209*G210*E210-(H208*H209*E208+(H209^2)*E209+H209*H210*E210)</f>
        <v>-0.73310219133596655</v>
      </c>
      <c r="BD267" s="24">
        <f>G208*G210*E208+G209*G210*E209+(G210^2)*E210-(H208*H210*E208+H209*H210*E209+(H210^2)*E210)</f>
        <v>-1.54516784252796E-2</v>
      </c>
      <c r="BE267" s="10">
        <f>J208</f>
        <v>-6.2111329928995873E-2</v>
      </c>
      <c r="BY267" t="s">
        <v>10</v>
      </c>
      <c r="BZ267" s="5">
        <f t="shared" si="409"/>
        <v>-9.8670839279614439E-2</v>
      </c>
      <c r="CA267" s="6">
        <f t="shared" si="409"/>
        <v>-0.32743703463395935</v>
      </c>
      <c r="CB267" s="7">
        <f>CY266</f>
        <v>-0.16394066744107064</v>
      </c>
      <c r="CC267" s="8">
        <f>DU266</f>
        <v>-0.30016867924466611</v>
      </c>
      <c r="CE267" s="10"/>
      <c r="CG267" s="10" t="s">
        <v>160</v>
      </c>
      <c r="CH267" s="10">
        <f>-CH264*((EY264-CW264)/(CH266-CE265))</f>
        <v>282.3583184718517</v>
      </c>
      <c r="CI267" s="67"/>
      <c r="CJ267" s="10" t="s">
        <v>10</v>
      </c>
      <c r="CK267" s="5">
        <f t="shared" si="410"/>
        <v>-9.8670839279614439E-2</v>
      </c>
      <c r="CL267" s="6">
        <f t="shared" si="410"/>
        <v>-0.32743703463395935</v>
      </c>
      <c r="CM267" s="7">
        <f>FA266</f>
        <v>-0.15867703269343447</v>
      </c>
      <c r="CN267" s="8">
        <f>FW266</f>
        <v>-0.30298412126069857</v>
      </c>
      <c r="CW267" s="28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EE267" s="1"/>
      <c r="EI267" s="64">
        <f>(DEGREES(ACOS((EH264*EK264+EH265*EK265+EH266*EK266)/((SQRT(EH264^2+EH265^2+EH266^2))*(SQRT(EK264^2+EK265^2+EK266^2))))))</f>
        <v>111.98408498042798</v>
      </c>
      <c r="ER267">
        <f t="shared" si="411"/>
        <v>0.3492962422733713</v>
      </c>
      <c r="ES267">
        <f t="shared" si="411"/>
        <v>-0.34518112468713447</v>
      </c>
      <c r="ET267" t="e">
        <f>#REF!</f>
        <v>#REF!</v>
      </c>
      <c r="EU267" t="e">
        <f>#REF!</f>
        <v>#REF!</v>
      </c>
      <c r="EY267" s="28"/>
      <c r="EZ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GG267" s="1"/>
      <c r="GK267" s="64" t="e">
        <f>(DEGREES(ACOS((GJ264*GM264+GJ265*GM265+GJ266*GM266)/((SQRT(GJ264^2+GJ265^2+GJ266^2))*(SQRT(GM264^2+GM265^2+GM266^2))))))</f>
        <v>#VALUE!</v>
      </c>
    </row>
    <row r="268" spans="1:197" x14ac:dyDescent="0.2">
      <c r="A268" s="3">
        <f>C281+C284</f>
        <v>-0.27282559558642555</v>
      </c>
      <c r="B268" s="3">
        <f>C282*C283-C280*C285</f>
        <v>0.11332512863233898</v>
      </c>
      <c r="C268" s="3">
        <f>A269*B267-A267*B269</f>
        <v>3.868218921995549E-2</v>
      </c>
      <c r="D268" t="s">
        <v>8</v>
      </c>
      <c r="E268" s="5">
        <f t="shared" ref="E268:F270" si="412">E263</f>
        <v>0.99385745308804063</v>
      </c>
      <c r="F268" s="6">
        <f t="shared" si="412"/>
        <v>-0.75159383056268236</v>
      </c>
      <c r="G268" s="7">
        <f>Q267</f>
        <v>0.91338652578000923</v>
      </c>
      <c r="H268" s="8">
        <f>AM267</f>
        <v>-0.36553817544573719</v>
      </c>
      <c r="J268" s="9">
        <f>((SUMPRODUCT(G268:G270,E268:E270))*(SUMPRODUCT(G268:G270,F268:F270)))-((SUMPRODUCT(H268:H270,E268:E270))*(SUMPRODUCT(H268:H270,F268:F270)))</f>
        <v>-3.2126535930556865E-2</v>
      </c>
      <c r="Q268" s="61">
        <v>-0.24813534182586178</v>
      </c>
      <c r="S268" s="17">
        <v>0</v>
      </c>
      <c r="T268">
        <v>0</v>
      </c>
      <c r="V268" s="73">
        <f>(T267*T268)*(1-COS(RADIANS(O267+45)))+T269*(SIN(RADIANS(O267+45)))</f>
        <v>-0.69716510285456468</v>
      </c>
      <c r="W268" s="73">
        <f>(T268^2)*(1-COS(RADIANS(O267+45)))+(COS(RADIANS(O267+45)))</f>
        <v>0.71691060765048265</v>
      </c>
      <c r="X268" s="73">
        <f>(T268*T269)*(1-COS(RADIANS(O267+45)))-T267*(SIN(RADIANS(O267+45)))</f>
        <v>0</v>
      </c>
      <c r="Y268" s="10"/>
      <c r="Z268">
        <v>-0.69716510285456468</v>
      </c>
      <c r="AA268" s="23">
        <f>SIN(RADIANS('[1]Biaxial Input'!$F$21))*(COS(RADIANS(0)))</f>
        <v>6.9756473744125524E-2</v>
      </c>
      <c r="AC268" s="30">
        <f>(AA267*AA268)*(1-COS(RADIANS(N267)))+AA269*(SIN(RADIANS(N267)))</f>
        <v>-9.3228300025961861E-3</v>
      </c>
      <c r="AD268" s="30">
        <f>(AA268^2)*(1-COS(RADIANS(N267)))+(COS(RADIANS(N267)))</f>
        <v>0.86667731956481153</v>
      </c>
      <c r="AE268" s="30">
        <f>(AA268*AA269)*(1-COS(RADIANS(N267)))-AA267*(SIN(RADIANS(N267)))</f>
        <v>-0.49878202512991204</v>
      </c>
      <c r="AG268">
        <v>-0.61090081835830357</v>
      </c>
      <c r="AI268" s="28">
        <f>(T267*T268)*(1-COS(RADIANS(M267)))+T269*(SIN(RADIANS(M267)))</f>
        <v>0.42261826174069944</v>
      </c>
      <c r="AJ268" s="28">
        <f>(T268^2)*(1-COS(RADIANS(M267)))+(COS(RADIANS(M267)))</f>
        <v>0.90630778703664994</v>
      </c>
      <c r="AK268" s="28">
        <f>(T268*T269)*(1-COS(RADIANS(M267)))-T267*(SIN(RADIANS(M267)))</f>
        <v>0</v>
      </c>
      <c r="AM268" s="61">
        <v>-0.84884377181686888</v>
      </c>
      <c r="AO268" s="17">
        <v>0</v>
      </c>
      <c r="AP268">
        <v>0</v>
      </c>
      <c r="AR268" s="73">
        <f>(T267*T268)*(1-COS(RADIANS(O267-45)))+T269*(SIN(RADIANS(O267-45)))</f>
        <v>-0.71691060765048298</v>
      </c>
      <c r="AS268" s="73">
        <f>(T268^2)*(1-COS(RADIANS(O267-45)))+(COS(RADIANS(O267-45)))</f>
        <v>-0.69716510285456434</v>
      </c>
      <c r="AT268" s="73">
        <f>(T268*T269)*(1-COS(RADIANS(O267-45)))-T267*(SIN(RADIANS(O267-45)))</f>
        <v>0</v>
      </c>
      <c r="AU268" s="10"/>
      <c r="AV268">
        <v>-0.71691060765048298</v>
      </c>
      <c r="AW268" s="1">
        <v>-0.61483061206844525</v>
      </c>
      <c r="AX268" s="10"/>
      <c r="AY268" s="11">
        <f>(G213^2)*F213+G213*G214*F214+G213*G215*F215-((H213^2)*F213+H213*H214*F214+H213*H215*F215)</f>
        <v>-8.7061920125142578E-2</v>
      </c>
      <c r="AZ268" s="12">
        <f>G213*G214*F213+(G214^2)*F214+G214*G215*F215-(H213*H214*F213+(H214^2)*F214+H214*H215*F215)</f>
        <v>0.99453257956247898</v>
      </c>
      <c r="BA268" s="12">
        <f>G213*G215*F213+G214*G215*F214+(G215^2)*F215-(H213*H215*F213+H214*H215*F214+(H215^2)*F215)</f>
        <v>-5.6861223437597211E-2</v>
      </c>
      <c r="BB268" s="12">
        <f>(G213^2)*E213+G213*G214*E214+G213*G215*E215-((H213^2)*E213+H213*H214*E214+H213*H215*E215)</f>
        <v>0.61174367019721032</v>
      </c>
      <c r="BC268" s="12">
        <f>G213*G214*E213+(G214^2)*E214+G214*G215*E215-(H213*H214*E213+(H214^2)*E214+H214*H215*E215)</f>
        <v>-0.71607333758158764</v>
      </c>
      <c r="BD268" s="24">
        <f>G213*G215*E213+G214*G215*E214+(G215^2)*E215-(H213*H215*E213+H214*H215*E214+(H215^2)*E215)</f>
        <v>0.24029469347401194</v>
      </c>
      <c r="BE268" s="10">
        <f>J213</f>
        <v>-9.246704167494102E-2</v>
      </c>
      <c r="BV268" s="3" t="s">
        <v>19</v>
      </c>
      <c r="BW268" s="3" t="s">
        <v>18</v>
      </c>
      <c r="BX268" s="3" t="s">
        <v>20</v>
      </c>
      <c r="CS268" s="15"/>
      <c r="CW268" s="28"/>
      <c r="CY268" s="82" t="s">
        <v>148</v>
      </c>
      <c r="CZ268" s="13"/>
      <c r="DB268" s="10"/>
      <c r="DC268" s="10"/>
      <c r="DD268" s="10"/>
      <c r="DE268" s="10"/>
      <c r="DF268" s="10"/>
      <c r="DG268" s="10"/>
      <c r="DH268" s="80"/>
      <c r="DI268" s="23" t="s">
        <v>149</v>
      </c>
      <c r="DM268" s="1"/>
      <c r="DO268" s="80"/>
      <c r="DS268" s="13"/>
      <c r="DT268" s="81"/>
      <c r="DU268" s="82" t="s">
        <v>150</v>
      </c>
      <c r="DW268" s="13"/>
      <c r="DX268" s="13"/>
      <c r="EA268" s="1"/>
      <c r="EE268" s="1"/>
      <c r="EI268" s="13"/>
      <c r="ER268">
        <f t="shared" si="411"/>
        <v>-9.8670839279614439E-2</v>
      </c>
      <c r="ES268">
        <f t="shared" si="411"/>
        <v>-0.32743703463395935</v>
      </c>
      <c r="ET268" t="e">
        <f>#REF!</f>
        <v>#REF!</v>
      </c>
      <c r="EU268" t="e">
        <f>#REF!</f>
        <v>#REF!</v>
      </c>
      <c r="EY268" s="28"/>
      <c r="EZ268" s="10"/>
      <c r="FA268" s="82" t="s">
        <v>148</v>
      </c>
      <c r="FB268" s="13"/>
      <c r="FD268" s="10"/>
      <c r="FE268" s="10"/>
      <c r="FF268" s="10"/>
      <c r="FG268" s="10"/>
      <c r="FH268" s="10"/>
      <c r="FI268" s="10"/>
      <c r="FJ268" s="80"/>
      <c r="FK268" s="23" t="s">
        <v>149</v>
      </c>
      <c r="FO268" s="1"/>
      <c r="FQ268" s="80"/>
      <c r="FU268" s="13"/>
      <c r="FV268" s="81"/>
      <c r="FW268" s="82" t="s">
        <v>150</v>
      </c>
      <c r="FY268" s="13"/>
      <c r="FZ268" s="13"/>
      <c r="GC268" s="1"/>
      <c r="GG268" s="1"/>
      <c r="GK268" s="13"/>
    </row>
    <row r="269" spans="1:197" x14ac:dyDescent="0.2">
      <c r="A269" s="3">
        <f>C282+C285</f>
        <v>-0.10624405156353076</v>
      </c>
      <c r="B269" s="3">
        <f>C280*C284-C281*C283</f>
        <v>-0.29945001432998108</v>
      </c>
      <c r="C269" s="3">
        <f>A267*B268-A268*B267</f>
        <v>1.2422788739606486E-2</v>
      </c>
      <c r="D269" t="s">
        <v>9</v>
      </c>
      <c r="E269" s="5">
        <f t="shared" si="412"/>
        <v>3.5471030488026426E-4</v>
      </c>
      <c r="F269" s="6">
        <f t="shared" si="412"/>
        <v>-0.6028218963908557</v>
      </c>
      <c r="G269" s="7">
        <f t="shared" ref="G269:G270" si="413">Q268</f>
        <v>-0.24813534182586178</v>
      </c>
      <c r="H269" s="8">
        <f t="shared" ref="H269:H270" si="414">AM268</f>
        <v>-0.84884377181686888</v>
      </c>
      <c r="J269" s="10"/>
      <c r="Q269" s="61">
        <v>-0.3227288438619752</v>
      </c>
      <c r="S269" s="17">
        <v>0</v>
      </c>
      <c r="T269">
        <v>1</v>
      </c>
      <c r="V269" s="73">
        <f>(T267*T269)*(1-COS(RADIANS(O267+45)))-T268*(SIN(RADIANS(O267+45)))</f>
        <v>0</v>
      </c>
      <c r="W269" s="73">
        <f>(T268*T269)*(1-COS(RADIANS(O267+45)))+T267*(SIN(RADIANS(O267+45)))</f>
        <v>0</v>
      </c>
      <c r="X269" s="73">
        <f>(T269^2)*(1-COS(RADIANS(O267+45)))+(COS(RADIANS(O267+45)))</f>
        <v>1</v>
      </c>
      <c r="Y269" s="10"/>
      <c r="Z269">
        <v>0</v>
      </c>
      <c r="AA269" s="23">
        <f>SIN(RADIANS('[1]Biaxial Input'!$F$21))*SIN(RADIANS(0))</f>
        <v>0</v>
      </c>
      <c r="AC269" s="30">
        <f>(AA267*AA269)*(1-COS(RADIANS(N267)))-AA268*(SIN(RADIANS(N267)))</f>
        <v>3.4878236872062755E-2</v>
      </c>
      <c r="AD269" s="30">
        <f>(AA268*AA269)*(1-COS(RADIANS(N267)))+AA267*(SIN(RADIANS(N267)))</f>
        <v>0.49878202512991204</v>
      </c>
      <c r="AE269" s="30">
        <f>(AA269^2)*(1-COS(RADIANS(N267)))+(COS(RADIANS(N267)))</f>
        <v>0.86602540378443871</v>
      </c>
      <c r="AG269">
        <v>-0.3227288438619752</v>
      </c>
      <c r="AI269" s="28">
        <f>(T267*T269)*(1-COS(RADIANS(M267)))-T268*(SIN(RADIANS(M267)))</f>
        <v>0</v>
      </c>
      <c r="AJ269" s="28">
        <f>(T268*T269)*(1-COS(RADIANS(M267)))+T267*(SIN(RADIANS(M267)))</f>
        <v>0</v>
      </c>
      <c r="AK269" s="28">
        <f>(T269^2)*(1-COS(RADIANS(M267)))+(COS(RADIANS(M267)))</f>
        <v>1</v>
      </c>
      <c r="AM269" s="61">
        <v>-0.38189801431732118</v>
      </c>
      <c r="AO269" s="17">
        <v>0</v>
      </c>
      <c r="AP269">
        <v>1</v>
      </c>
      <c r="AR269" s="73">
        <f>(T267*T267)*(1-COS(RADIANS(O267-45)))-T267*(SIN(RADIANS(O267-45)))</f>
        <v>0</v>
      </c>
      <c r="AS269" s="73">
        <f>(T268*T269)*(1-COS(RADIANS(O267-45)))+T267*(SIN(RADIANS(O267-45)))</f>
        <v>0</v>
      </c>
      <c r="AT269" s="73">
        <f>(T269^2)*(1-COS(RADIANS(O267-45)))+(COS(RADIANS(O267-45)))</f>
        <v>1</v>
      </c>
      <c r="AU269" s="10"/>
      <c r="AV269">
        <v>0</v>
      </c>
      <c r="AW269" s="1">
        <v>-0.38189801431732118</v>
      </c>
      <c r="AX269" s="10"/>
      <c r="AY269" s="11">
        <f>(G218^2)*F218+G218*G219*F219+G218*G220*F220-((H218^2)*F218+H218*H219*F219+H218*H220*F220)</f>
        <v>-8.7364830733490328E-2</v>
      </c>
      <c r="AZ269" s="12">
        <f>G218*G219*F218+(G219^2)*F219+G219*G220*F220-(H218*H219*F218+(H219^2)*F219+H219*H220*F220)</f>
        <v>0.90637447668128412</v>
      </c>
      <c r="BA269" s="12">
        <f>G218*G220*F218+G219*G220*F219+(G220^2)*F220-(H218*H220*F218+H219*H220*F219+(H220^2)*F220)</f>
        <v>-0.34570463715899025</v>
      </c>
      <c r="BB269" s="12">
        <f>(G218^2)*E218+G218*G219*E219+G218*G220*E220-((H218^2)*E218+H218*H219*E219+H218*H220*E220)</f>
        <v>0.56907137556802956</v>
      </c>
      <c r="BC269" s="12">
        <f>G218*G219*E218+(G219^2)*E219+G219*G220*E220-(H218*H219*E218+(H219^2)*E219+H219*H220*E220)</f>
        <v>-0.68733986998433327</v>
      </c>
      <c r="BD269" s="24">
        <f>G218*G220*E218+G219*G220*E219+(G220^2)*E220-(H218*H220*E218+H219*H220*E219+(H220^2)*E220)</f>
        <v>0.41598671950927313</v>
      </c>
      <c r="BE269" s="10">
        <f>J218</f>
        <v>-0.12476486445905377</v>
      </c>
      <c r="BV269" s="3">
        <f>CH196+CG198</f>
        <v>-3.2814679250968426E-2</v>
      </c>
      <c r="BW269" s="3" t="e">
        <f>#REF!*CG200-#REF!*#REF!</f>
        <v>#REF!</v>
      </c>
      <c r="BX269" s="3" t="e">
        <f>BV270*BW271-BV271*BW270</f>
        <v>#REF!</v>
      </c>
      <c r="BZ269" s="5" t="s">
        <v>4</v>
      </c>
      <c r="CA269" s="6" t="s">
        <v>5</v>
      </c>
      <c r="CB269" s="7" t="s">
        <v>6</v>
      </c>
      <c r="CC269" s="8" t="s">
        <v>1</v>
      </c>
      <c r="CD269">
        <v>16</v>
      </c>
      <c r="CE269" s="9" t="s">
        <v>7</v>
      </c>
      <c r="CG269" s="90" t="s">
        <v>157</v>
      </c>
      <c r="CH269" s="61">
        <f>CE270-((CH271-CE270)/(EY269-CW269))*CW269</f>
        <v>8.9983656026600318</v>
      </c>
      <c r="CI269" s="10"/>
      <c r="CK269" s="5" t="s">
        <v>4</v>
      </c>
      <c r="CL269" s="6" t="s">
        <v>5</v>
      </c>
      <c r="CM269" s="7" t="s">
        <v>6</v>
      </c>
      <c r="CN269" s="8" t="s">
        <v>1</v>
      </c>
      <c r="CO269" s="10"/>
      <c r="CP269">
        <f t="shared" ref="CP269:CQ271" si="415">BZ270</f>
        <v>0.93180266183863136</v>
      </c>
      <c r="CQ269">
        <f t="shared" si="415"/>
        <v>-0.87956522186239505</v>
      </c>
      <c r="CR269">
        <f>CI273</f>
        <v>0</v>
      </c>
      <c r="CS269">
        <f>CL273</f>
        <v>0</v>
      </c>
      <c r="CU269" s="17">
        <f>CU173</f>
        <v>25</v>
      </c>
      <c r="CV269" s="17">
        <f>CV173</f>
        <v>-30</v>
      </c>
      <c r="CW269" s="31">
        <f>CH176</f>
        <v>269.48070700074015</v>
      </c>
      <c r="CY269" s="61">
        <f t="array" ref="CY269:CY271">MMULT(DQ269:DS271,DO269:DO271)</f>
        <v>0.90472825838339777</v>
      </c>
      <c r="CZ269" s="13"/>
      <c r="DA269" s="17">
        <v>1</v>
      </c>
      <c r="DB269">
        <v>0</v>
      </c>
      <c r="DD269" s="73">
        <f>(DB269^2)*(1-COS(RADIANS(CW269+45)))+(COS(RADIANS(CW269+45)))</f>
        <v>0.70066905434094129</v>
      </c>
      <c r="DE269" s="73">
        <f>(DB269*DB270)*(1-COS(RADIANS(CW269+45)))-DB271*(SIN(RADIANS(CW269+45)))</f>
        <v>0.71348642333892454</v>
      </c>
      <c r="DF269" s="73">
        <f>(DB269*DB271)*(1-COS(RADIANS(CW269+45)))+DB270*(SIN(RADIANS(CW269+45)))</f>
        <v>0</v>
      </c>
      <c r="DG269" s="10"/>
      <c r="DH269">
        <f t="array" ref="DH269:DH271">MMULT(DD269:DF271,DA269:DA271)</f>
        <v>0.70066905434094129</v>
      </c>
      <c r="DI269" s="23">
        <f>COS(RADIANS('[1]Biaxial Input'!$F$21))</f>
        <v>-0.9975640502598242</v>
      </c>
      <c r="DK269" s="30">
        <f>(DI269^2)*(1-COS(RADIANS(CV269)))+(COS(RADIANS(CV269)))</f>
        <v>0.99934808421962718</v>
      </c>
      <c r="DL269" s="30">
        <f>(DI269*DI270)*(1-COS(RADIANS(CV269)))-DI271*(SIN(RADIANS(CV269)))</f>
        <v>-9.3228300025961861E-3</v>
      </c>
      <c r="DM269" s="30">
        <f>(DI269*DI271)*(1-COS(RADIANS(CV269)))+DI270*(SIN(RADIANS(CV269)))</f>
        <v>-3.4878236872062755E-2</v>
      </c>
      <c r="DO269">
        <f t="array" ref="DO269:DO271">MMULT(DK269:DM271,DH269:DH271)</f>
        <v>0.70686398976154663</v>
      </c>
      <c r="DQ269" s="28">
        <f>(DB269^2)*(1-COS(RADIANS(CU269)))+(COS(RADIANS(CU269)))</f>
        <v>0.90630778703664994</v>
      </c>
      <c r="DR269" s="28">
        <f>(DB269*DB270)*(1-COS(RADIANS(CU269)))-DB271*(SIN(RADIANS(CU269)))</f>
        <v>-0.42261826174069944</v>
      </c>
      <c r="DS269" s="28">
        <f>(DB269*DB271)*(1-COS(RADIANS(CU269)))+DB270*(SIN(RADIANS(CU269)))</f>
        <v>0</v>
      </c>
      <c r="DU269" s="61">
        <f t="array" ref="DU269:DU271">MMULT(DQ269:DS271,EE269:EE271)</f>
        <v>-0.38647106187555424</v>
      </c>
      <c r="DV269" s="13"/>
      <c r="DW269" s="17">
        <v>1</v>
      </c>
      <c r="DX269">
        <v>0</v>
      </c>
      <c r="DZ269" s="73">
        <f>(DB269^2)*(1-COS(RADIANS(CW269-45)))+(COS(RADIANS(CW269-45)))</f>
        <v>-0.71348642333892487</v>
      </c>
      <c r="EA269" s="73">
        <f>(DB269*DB270)*(1-COS(RADIANS(CW269-45)))-DB271*(SIN(RADIANS(CW269-45)))</f>
        <v>0.70066905434094096</v>
      </c>
      <c r="EB269" s="73">
        <f>(DB269*DB271)*(1-COS(RADIANS(CW269-45)))+DB270*(SIN(RADIANS(CW269-45)))</f>
        <v>0</v>
      </c>
      <c r="EC269" s="10"/>
      <c r="ED269">
        <f t="array" ref="ED269:ED271">MMULT(DZ269:EB271,DA269:DA271)</f>
        <v>-0.71348642333892487</v>
      </c>
      <c r="EE269" s="1">
        <f t="array" ref="EE269:EE271">MMULT(DK269:DM271,ED269:ED271)</f>
        <v>-0.70648907179876808</v>
      </c>
      <c r="EG269">
        <f>CY269+DU269</f>
        <v>0.51825719650784352</v>
      </c>
      <c r="EH269">
        <f>EG269/(SQRT(EG269^2+EG270^2+EG271^2))</f>
        <v>0.3664631780494253</v>
      </c>
      <c r="EJ269">
        <f>Q269+AM269</f>
        <v>-0.70462685817929638</v>
      </c>
      <c r="EK269">
        <f>EJ269/(SQRT(EJ269^2+EJ270^2+EJ271^2))</f>
        <v>-1</v>
      </c>
      <c r="EM269" s="23">
        <f>CY270*DU271-CY271*DU270</f>
        <v>-0.17918397477265008</v>
      </c>
      <c r="EO269" s="15">
        <v>16</v>
      </c>
      <c r="EP269" s="9" t="s">
        <v>7</v>
      </c>
      <c r="EW269" s="17">
        <f>CU269</f>
        <v>25</v>
      </c>
      <c r="EX269" s="17">
        <f>CV269</f>
        <v>-30</v>
      </c>
      <c r="EY269" s="31">
        <f>1+CW269</f>
        <v>270.48070700074015</v>
      </c>
      <c r="EZ269" s="10"/>
      <c r="FA269" s="61">
        <f t="array" ref="FA269:FA271">MMULT(FS269:FU271,FQ269:FQ271)</f>
        <v>0.91133531393559686</v>
      </c>
      <c r="FB269" s="13" t="e">
        <f>BW270</f>
        <v>#REF!</v>
      </c>
      <c r="FC269" s="17">
        <v>1</v>
      </c>
      <c r="FD269">
        <v>0</v>
      </c>
      <c r="FF269" s="73">
        <f>(FD269^2)*(1-COS(RADIANS(EY269+45)))+(COS(RADIANS(EY269+45)))</f>
        <v>0.71301439409779288</v>
      </c>
      <c r="FG269" s="73">
        <f>(FD269*FD270)*(1-COS(RADIANS(EY269+45)))-FD271*(SIN(RADIANS(EY269+45)))</f>
        <v>0.70114939478641591</v>
      </c>
      <c r="FH269" s="73">
        <f>(FD269*FD271)*(1-COS(RADIANS(EY269+45)))+FD270*(SIN(RADIANS(EY269+45)))</f>
        <v>0</v>
      </c>
      <c r="FI269" s="10"/>
      <c r="FJ269">
        <f t="array" ref="FJ269:FJ271">MMULT(FF269:FH271,FC269:FC271)</f>
        <v>0.71301439409779288</v>
      </c>
      <c r="FK269" s="23">
        <f>COS(RADIANS(176))</f>
        <v>-0.9975640502598242</v>
      </c>
      <c r="FM269" s="30">
        <f>(FK269^2)*(1-COS(RADIANS(EX269)))+(COS(RADIANS(EX269)))</f>
        <v>0.99934808421962718</v>
      </c>
      <c r="FN269" s="30">
        <f>(FK269*FK270)*(1-COS(RADIANS(EX269)))-FK271*(SIN(RADIANS(EX269)))</f>
        <v>-9.3228300025961861E-3</v>
      </c>
      <c r="FO269" s="30">
        <f>(FK269*FK271)*(1-COS(RADIANS(EX269)))+FK270*(SIN(RADIANS(EX269)))</f>
        <v>-3.4878236872062755E-2</v>
      </c>
      <c r="FQ269">
        <f t="array" ref="FQ269:FQ271">MMULT(FM269:FO271,FJ269:FJ271)</f>
        <v>0.71908626537666442</v>
      </c>
      <c r="FS269" s="28">
        <f>(FD269^2)*(1-COS(RADIANS(EW269)))+(COS(RADIANS(EW269)))</f>
        <v>0.90630778703664994</v>
      </c>
      <c r="FT269" s="28">
        <f>(FD269*FD270)*(1-COS(RADIANS(EW269)))-FD271*(SIN(RADIANS(EW269)))</f>
        <v>-0.42261826174069944</v>
      </c>
      <c r="FU269" s="28">
        <f>(FD269*FD271)*(1-COS(RADIANS(EW269)))+FD270*(SIN(RADIANS(EW269)))</f>
        <v>0</v>
      </c>
      <c r="FW269" s="61">
        <f t="array" ref="FW269:FW271">MMULT(FS269:FU271,GG269:GG271)</f>
        <v>-0.37062251518031303</v>
      </c>
      <c r="FX269" s="13" t="e">
        <f>BX270</f>
        <v>#REF!</v>
      </c>
      <c r="FY269" s="17">
        <v>1</v>
      </c>
      <c r="FZ269">
        <v>0</v>
      </c>
      <c r="GB269" s="73">
        <f>(FD269^2)*(1-COS(RADIANS(EY269-45)))+(COS(RADIANS(EY269-45)))</f>
        <v>-0.70114939478641591</v>
      </c>
      <c r="GC269" s="73">
        <f>(FD269*FD270)*(1-COS(RADIANS(EY269-45)))-FD271*(SIN(RADIANS(EY269-45)))</f>
        <v>0.71301439409779288</v>
      </c>
      <c r="GD269" s="73">
        <f>(FD269*FD271)*(1-COS(RADIANS(EY269-45)))+FD270*(SIN(RADIANS(EY269-45)))</f>
        <v>0</v>
      </c>
      <c r="GE269" s="10"/>
      <c r="GF269">
        <f t="array" ref="GF269:GF271">MMULT(GB269:GD271,FC269:FC271)</f>
        <v>-0.70114939478641591</v>
      </c>
      <c r="GG269" s="1">
        <f t="array" ref="GG269:GG271">MMULT(FM269:FO271,GF269:GF271)</f>
        <v>-0.69404499244597795</v>
      </c>
      <c r="GI269">
        <f>FA269+FW269</f>
        <v>0.54071279875528377</v>
      </c>
      <c r="GJ269">
        <f>GI269/(SQRT(GI269^2+GI270^2+GI271^2))</f>
        <v>0.38234168667421814</v>
      </c>
      <c r="GL269" t="e">
        <f>CH270+DC269</f>
        <v>#VALUE!</v>
      </c>
      <c r="GM269" t="e">
        <f>GL269/(SQRT(GL269^2+GL270^2+GL271^2))</f>
        <v>#VALUE!</v>
      </c>
      <c r="GO269" s="27">
        <f>FA270*FW271-FA271*FW270</f>
        <v>-0.17918397477264997</v>
      </c>
    </row>
    <row r="270" spans="1:197" x14ac:dyDescent="0.2">
      <c r="D270" t="s">
        <v>10</v>
      </c>
      <c r="E270" s="5">
        <f t="shared" si="412"/>
        <v>0.11066723599129373</v>
      </c>
      <c r="F270" s="6">
        <f t="shared" si="412"/>
        <v>-0.26779185030886593</v>
      </c>
      <c r="G270" s="7">
        <f t="shared" si="413"/>
        <v>-0.3227288438619752</v>
      </c>
      <c r="H270" s="8">
        <f t="shared" si="414"/>
        <v>-0.38189801431732118</v>
      </c>
      <c r="J270" s="10"/>
      <c r="AW270" s="1"/>
      <c r="AX270" s="10"/>
      <c r="AY270" s="11">
        <f>(G223^2)*F223+G223*G224*F224+G223*G225*F225-((H223^2)*F223+H223*H224*F224+H223*H225*F225)</f>
        <v>7.7920975548043503E-2</v>
      </c>
      <c r="AZ270" s="12">
        <f>G223*G224*F223+(G224^2)*F224+G224*G225*F225-(H223*H224*F223+(H224^2)*F224+H224*H225*F225)</f>
        <v>-0.78604592525089678</v>
      </c>
      <c r="BA270" s="12">
        <f>G223*G225*F223+G224*G225*F224+(G225^2)*F225-(H223*H225*F223+H224*H225*F224+(H225^2)*F225)</f>
        <v>0.44864375078323127</v>
      </c>
      <c r="BB270" s="12">
        <f>(G223^2)*E223+G223*G224*E224+G223*G225*E225-((H223^2)*E223+H223*H224*E224+H223*H225*E225)</f>
        <v>-0.55275261372133089</v>
      </c>
      <c r="BC270" s="12">
        <f>G223*G224*E223+(G224^2)*E224+G224*G225*E225-(H223*H224*E223+(H224^2)*E224+H224*H225*E225)</f>
        <v>0.68733365136690394</v>
      </c>
      <c r="BD270" s="24">
        <f>G223*G225*E223+G224*G225*E224+(G225^2)*E225-(H223*H225*E223+H224*H225*E224+(H225^2)*E225)</f>
        <v>-0.46942432444966092</v>
      </c>
      <c r="BE270" s="10">
        <f>J223</f>
        <v>0.12681368755446548</v>
      </c>
      <c r="BV270" s="3" t="e">
        <f>#REF!+#REF!</f>
        <v>#REF!</v>
      </c>
      <c r="BW270" s="3" t="e">
        <f>#REF!*CG198-CH196*CG200</f>
        <v>#REF!</v>
      </c>
      <c r="BX270" s="3" t="e">
        <f>BV271*BW269-BV269*BW271</f>
        <v>#REF!</v>
      </c>
      <c r="BY270" t="s">
        <v>8</v>
      </c>
      <c r="BZ270" s="5">
        <f t="shared" ref="BZ270:CA272" si="416">BZ265</f>
        <v>0.93180266183863136</v>
      </c>
      <c r="CA270" s="6">
        <f t="shared" si="416"/>
        <v>-0.87956522186239505</v>
      </c>
      <c r="CB270" s="7">
        <f>CY269</f>
        <v>0.90472825838339777</v>
      </c>
      <c r="CC270" s="8">
        <f>DU269</f>
        <v>-0.38647106187555424</v>
      </c>
      <c r="CE270" s="9">
        <f>((SUMPRODUCT(CB270:CB272,BZ270:BZ272))*(SUMPRODUCT(CB270:CB272,CA270:CA272)))-((SUMPRODUCT(CC270:CC272,BZ270:BZ272))*(SUMPRODUCT(CC270:CC272,CA270:CA272)))</f>
        <v>-2.7711027028587409E-8</v>
      </c>
      <c r="CG270">
        <v>1</v>
      </c>
      <c r="CH270" t="s">
        <v>161</v>
      </c>
      <c r="CI270" s="67"/>
      <c r="CJ270" s="1" t="s">
        <v>8</v>
      </c>
      <c r="CK270" s="5">
        <f t="shared" ref="CK270:CL272" si="417">BZ270</f>
        <v>0.93180266183863136</v>
      </c>
      <c r="CL270" s="6">
        <f t="shared" si="417"/>
        <v>-0.87956522186239505</v>
      </c>
      <c r="CM270" s="7">
        <f>FA269</f>
        <v>0.91133531393559686</v>
      </c>
      <c r="CN270" s="8">
        <f>FW269</f>
        <v>-0.37062251518031303</v>
      </c>
      <c r="CO270" s="10"/>
      <c r="CP270">
        <f t="shared" si="415"/>
        <v>0.3492962422733713</v>
      </c>
      <c r="CQ270">
        <f t="shared" si="415"/>
        <v>-0.34518112468713447</v>
      </c>
      <c r="CR270">
        <f>CJ273</f>
        <v>0</v>
      </c>
      <c r="CS270">
        <f>CM273</f>
        <v>0</v>
      </c>
      <c r="CW270" s="28"/>
      <c r="CY270" s="61">
        <v>-0.26761331963649332</v>
      </c>
      <c r="DA270" s="17">
        <v>0</v>
      </c>
      <c r="DB270">
        <v>0</v>
      </c>
      <c r="DD270" s="73">
        <f>(DB269*DB270)*(1-COS(RADIANS(CW269+45)))+DB271*(SIN(RADIANS(CW269+45)))</f>
        <v>-0.71348642333892454</v>
      </c>
      <c r="DE270" s="73">
        <f>(DB270^2)*(1-COS(RADIANS(CW269+45)))+(COS(RADIANS(CW269+45)))</f>
        <v>0.70066905434094129</v>
      </c>
      <c r="DF270" s="73">
        <f>(DB270*DB271)*(1-COS(RADIANS(CW269+45)))-DB269*(SIN(RADIANS(CW269+45)))</f>
        <v>0</v>
      </c>
      <c r="DG270" s="10"/>
      <c r="DH270">
        <v>-0.71348642333892454</v>
      </c>
      <c r="DI270" s="23">
        <f>SIN(RADIANS('[1]Biaxial Input'!$F$21))*(COS(RADIANS(0)))</f>
        <v>6.9756473744125524E-2</v>
      </c>
      <c r="DK270" s="30">
        <f>(DI269*DI270)*(1-COS(RADIANS(CV269)))+DI271*(SIN(RADIANS(CV269)))</f>
        <v>-9.3228300025961861E-3</v>
      </c>
      <c r="DL270" s="30">
        <f>(DI270^2)*(1-COS(RADIANS(CV269)))+(COS(RADIANS(CV269)))</f>
        <v>0.86667731956481153</v>
      </c>
      <c r="DM270" s="30">
        <f>(DI270*DI271)*(1-COS(RADIANS(CV269)))-DI269*(SIN(RADIANS(CV269)))</f>
        <v>-0.49878202512991204</v>
      </c>
      <c r="DO270">
        <v>-0.62489471940696384</v>
      </c>
      <c r="DQ270" s="28">
        <f>(DB269*DB270)*(1-COS(RADIANS(CU269)))+DB271*(SIN(RADIANS(CU269)))</f>
        <v>0.42261826174069944</v>
      </c>
      <c r="DR270" s="28">
        <f>(DB270^2)*(1-COS(RADIANS(CU269)))+(COS(RADIANS(CU269)))</f>
        <v>0.90630778703664994</v>
      </c>
      <c r="DS270" s="28">
        <f>(DB270*DB271)*(1-COS(RADIANS(CU269)))-DB269*(SIN(RADIANS(CU269)))</f>
        <v>0</v>
      </c>
      <c r="DU270" s="61">
        <v>-0.84290569340138033</v>
      </c>
      <c r="DW270" s="17">
        <v>0</v>
      </c>
      <c r="DX270">
        <v>0</v>
      </c>
      <c r="DZ270" s="73">
        <f>(DB269*DB270)*(1-COS(RADIANS(CW269-45)))+DB271*(SIN(RADIANS(CW269-45)))</f>
        <v>-0.70066905434094096</v>
      </c>
      <c r="EA270" s="73">
        <f>(DB270^2)*(1-COS(RADIANS(CW269-45)))+(COS(RADIANS(CW269-45)))</f>
        <v>-0.71348642333892487</v>
      </c>
      <c r="EB270" s="73">
        <f>(DB270*DB271)*(1-COS(RADIANS(CW269-45)))-DB269*(SIN(RADIANS(CW269-45)))</f>
        <v>0</v>
      </c>
      <c r="EC270" s="10"/>
      <c r="ED270">
        <v>-0.70066905434094096</v>
      </c>
      <c r="EE270" s="1">
        <v>-0.60060226528426885</v>
      </c>
      <c r="EG270">
        <f>CY270+DU270</f>
        <v>-1.1105190130378737</v>
      </c>
      <c r="EH270">
        <f>EG270/(SQRT(EG269^2+EG270^2+EG271^2))</f>
        <v>-0.78525552475567251</v>
      </c>
      <c r="EJ270">
        <f>Q270+AM270</f>
        <v>0</v>
      </c>
      <c r="EK270">
        <f>EJ270/(SQRT(EJ269^2+EJ270^2+EJ271^2))</f>
        <v>0</v>
      </c>
      <c r="EM270" s="23">
        <f>CY271*DU269-CY269*DU271</f>
        <v>0.46679021324860087</v>
      </c>
      <c r="EP270" s="9">
        <f>((SUMPRODUCT(CM270:CM272,BZ270:BZ272))*(SUMPRODUCT(CM270:CM272,CA270:CA272)))-((SUMPRODUCT(CN270:CN272,BZ270:BZ272))*(SUMPRODUCT(CN270:CN272,CA270:CA272)))</f>
        <v>-3.339152994701583E-2</v>
      </c>
      <c r="EY270" s="28"/>
      <c r="EZ270" s="10"/>
      <c r="FA270" s="61">
        <v>-0.25286182808215768</v>
      </c>
      <c r="FB270" s="13" t="e">
        <f>BW271</f>
        <v>#REF!</v>
      </c>
      <c r="FC270" s="17">
        <v>0</v>
      </c>
      <c r="FD270">
        <v>0</v>
      </c>
      <c r="FF270" s="73">
        <f>(FD269*FD270)*(1-COS(RADIANS(EY269+45)))+FD271*(SIN(RADIANS(EY269+45)))</f>
        <v>-0.70114939478641591</v>
      </c>
      <c r="FG270" s="73">
        <f>(FD270^2)*(1-COS(RADIANS(EY269+45)))+(COS(RADIANS(EY269+45)))</f>
        <v>0.71301439409779288</v>
      </c>
      <c r="FH270" s="73">
        <f>(FD270*FD271)*(1-COS(RADIANS(EY269+45)))-FD269*(SIN(RADIANS(EY269+45)))</f>
        <v>0</v>
      </c>
      <c r="FI270" s="10"/>
      <c r="FJ270">
        <v>-0.70114939478641591</v>
      </c>
      <c r="FK270" s="23">
        <f>SIN(RADIANS(176))*(COS(RADIANS(0)))</f>
        <v>6.9756473744125524E-2</v>
      </c>
      <c r="FM270" s="30">
        <f>(FK269*FK270)*(1-COS(RADIANS(EX269)))+FK271*(SIN(RADIANS(EX269)))</f>
        <v>-9.3228300025961861E-3</v>
      </c>
      <c r="FN270" s="30">
        <f>(FK270^2)*(1-COS(RADIANS(EX269)))+(COS(RADIANS(EX269)))</f>
        <v>0.86667731956481153</v>
      </c>
      <c r="FO270" s="30">
        <f>(FK270*FK271)*(1-COS(RADIANS(EX269)))-FK269*(SIN(RADIANS(EX269)))</f>
        <v>-0.49878202512991204</v>
      </c>
      <c r="FQ270">
        <v>-0.61431759007355868</v>
      </c>
      <c r="FS270" s="28">
        <f>(FD269*FD270)*(1-COS(RADIANS(EW269)))+FD271*(SIN(RADIANS(EW269)))</f>
        <v>0.42261826174069944</v>
      </c>
      <c r="FT270" s="28">
        <f>(FD270^2)*(1-COS(RADIANS(EW269)))+(COS(RADIANS(EW269)))</f>
        <v>0.90630778703664994</v>
      </c>
      <c r="FU270" s="28">
        <f>(FD270*FD271)*(1-COS(RADIANS(EW269)))-FD269*(SIN(RADIANS(EW269)))</f>
        <v>0</v>
      </c>
      <c r="FW270" s="61">
        <v>-0.84744781120389656</v>
      </c>
      <c r="FX270" s="13" t="e">
        <f>BX271</f>
        <v>#REF!</v>
      </c>
      <c r="FY270" s="17">
        <v>0</v>
      </c>
      <c r="FZ270">
        <v>0</v>
      </c>
      <c r="GB270" s="73">
        <f>(FD269*FD270)*(1-COS(RADIANS(EY269-45)))+FD271*(SIN(RADIANS(EY269-45)))</f>
        <v>-0.71301439409779288</v>
      </c>
      <c r="GC270" s="73">
        <f>(FD270^2)*(1-COS(RADIANS(EY269-45)))+(COS(RADIANS(EY269-45)))</f>
        <v>-0.70114939478641591</v>
      </c>
      <c r="GD270" s="73">
        <f>(FD270*FD271)*(1-COS(RADIANS(EY269-45)))-FD269*(SIN(RADIANS(EY269-45)))</f>
        <v>0</v>
      </c>
      <c r="GE270" s="10"/>
      <c r="GF270">
        <v>-0.71301439409779288</v>
      </c>
      <c r="GG270" s="1">
        <v>-0.61141670727378639</v>
      </c>
      <c r="GI270">
        <f>FA270+FW270</f>
        <v>-1.1003096392860543</v>
      </c>
      <c r="GJ270">
        <f>GI270/(SQRT(GI269^2+GI270^2+GI271^2))</f>
        <v>-0.77803640734409296</v>
      </c>
      <c r="GL270">
        <f>CH271+DC270</f>
        <v>-3.339152994701583E-2</v>
      </c>
      <c r="GM270" t="e">
        <f>GL270/(SQRT(GL269^2+GL270^2+GL271^2))</f>
        <v>#VALUE!</v>
      </c>
      <c r="GO270" s="27">
        <f>FA271*FW269-FA269*FW271</f>
        <v>0.46679021324860082</v>
      </c>
    </row>
    <row r="271" spans="1:197" x14ac:dyDescent="0.2">
      <c r="A271" s="4"/>
      <c r="B271" s="4" t="s">
        <v>2</v>
      </c>
      <c r="C271" s="4" t="s">
        <v>21</v>
      </c>
      <c r="J271" s="10"/>
      <c r="Q271" s="82" t="s">
        <v>148</v>
      </c>
      <c r="R271" s="13"/>
      <c r="T271" s="10"/>
      <c r="U271" s="10"/>
      <c r="V271" s="10"/>
      <c r="W271" s="10"/>
      <c r="X271" s="10"/>
      <c r="Y271" s="10"/>
      <c r="Z271" s="80"/>
      <c r="AA271" s="23" t="s">
        <v>149</v>
      </c>
      <c r="AE271" s="1"/>
      <c r="AG271" s="80"/>
      <c r="AK271" s="13"/>
      <c r="AL271" s="81"/>
      <c r="AM271" s="82" t="s">
        <v>150</v>
      </c>
      <c r="AO271" s="13"/>
      <c r="AP271" s="13"/>
      <c r="AS271" s="1"/>
      <c r="AW271" s="1"/>
      <c r="AX271" s="14" t="s">
        <v>11</v>
      </c>
      <c r="AY271" s="11">
        <f>(G228^2)*F228+G228*G229*F229+G228*G230*F230-((H228^2)*F228+H228*H229*F229+H228*H230*F230)</f>
        <v>-0.10538243843591893</v>
      </c>
      <c r="AZ271" s="12">
        <f>G228*G229*F228+(G229^2)*F229+G229*G230*F230-(H228*H229*F228+(H229^2)*F229+H229*H230*F230)</f>
        <v>0.81917731790399373</v>
      </c>
      <c r="BA271" s="12">
        <f>G228*G230*F228+G229*G230*F229+(G230^2)*F230-(H228*H230*F228+H229*H230*F229+(H230^2)*F230)</f>
        <v>-0.50741982716986611</v>
      </c>
      <c r="BB271" s="12">
        <f>(G228^2)*E228+G228*G229*E229+G228*G230*E230-((H228^2)*E228+H228*H229*E229+H228*H230*E230)</f>
        <v>0.50686079260338401</v>
      </c>
      <c r="BC271" s="12">
        <f>G228*G229*E228+(G229^2)*E229+G229*G230*E230-(H228*H229*E228+(H229^2)*E229+H229*H230*E230)</f>
        <v>-0.61228964562394483</v>
      </c>
      <c r="BD271" s="24">
        <f>G228*G230*E228+G229*G230*E229+(G230^2)*E230-(H228*H230*E228+H229*H230*E229+(H230^2)*E230)</f>
        <v>0.55545925485464998</v>
      </c>
      <c r="BE271" s="10">
        <f>J228</f>
        <v>-0.16059930098801389</v>
      </c>
      <c r="BV271" s="3" t="e">
        <f>#REF!+CG200</f>
        <v>#REF!</v>
      </c>
      <c r="BW271" s="3" t="e">
        <f>CH196*#REF!-#REF!*CG198</f>
        <v>#REF!</v>
      </c>
      <c r="BX271" s="3" t="e">
        <f>BV269*BW270-BV270*BW269</f>
        <v>#REF!</v>
      </c>
      <c r="BY271" t="s">
        <v>9</v>
      </c>
      <c r="BZ271" s="5">
        <f t="shared" si="416"/>
        <v>0.3492962422733713</v>
      </c>
      <c r="CA271" s="6">
        <f t="shared" si="416"/>
        <v>-0.34518112468713447</v>
      </c>
      <c r="CB271" s="7">
        <f>CY270</f>
        <v>-0.26761331963649332</v>
      </c>
      <c r="CC271" s="8">
        <f>DU270</f>
        <v>-0.84290569340138033</v>
      </c>
      <c r="CE271" s="10"/>
      <c r="CH271">
        <f>((SUMPRODUCT(CM270:CM272,CK270:CK272))*(SUMPRODUCT(CM270:CM272,CL270:CL272)))-((SUMPRODUCT(CN270:CN272,CK270:CK272))*(SUMPRODUCT(CN270:CN272,CL270:CL272)))</f>
        <v>-3.339152994701583E-2</v>
      </c>
      <c r="CI271" s="67"/>
      <c r="CJ271" s="10" t="s">
        <v>9</v>
      </c>
      <c r="CK271" s="5">
        <f t="shared" si="417"/>
        <v>0.3492962422733713</v>
      </c>
      <c r="CL271" s="6">
        <f t="shared" si="417"/>
        <v>-0.34518112468713447</v>
      </c>
      <c r="CM271" s="7">
        <f>FA270</f>
        <v>-0.25286182808215768</v>
      </c>
      <c r="CN271" s="8">
        <f>FW270</f>
        <v>-0.84744781120389656</v>
      </c>
      <c r="CP271">
        <f t="shared" si="415"/>
        <v>-9.8670839279614439E-2</v>
      </c>
      <c r="CQ271">
        <f t="shared" si="415"/>
        <v>-0.32743703463395935</v>
      </c>
      <c r="CR271">
        <f>CK273</f>
        <v>0</v>
      </c>
      <c r="CS271">
        <f>CN273</f>
        <v>0</v>
      </c>
      <c r="CW271" s="28"/>
      <c r="CY271" s="61">
        <v>-0.33143610188945893</v>
      </c>
      <c r="DA271" s="17">
        <v>0</v>
      </c>
      <c r="DB271">
        <v>1</v>
      </c>
      <c r="DD271" s="73">
        <f>(DB269*DB271)*(1-COS(RADIANS(CW269+45)))-DB270*(SIN(RADIANS(CW269+45)))</f>
        <v>0</v>
      </c>
      <c r="DE271" s="73">
        <f>(DB270*DB271)*(1-COS(RADIANS(CW269+45)))+DB269*(SIN(RADIANS(CW269+45)))</f>
        <v>0</v>
      </c>
      <c r="DF271" s="73">
        <f>(DB271^2)*(1-COS(RADIANS(CW269+45)))+(COS(RADIANS(CW269+45)))</f>
        <v>1</v>
      </c>
      <c r="DG271" s="10"/>
      <c r="DH271">
        <v>0</v>
      </c>
      <c r="DI271" s="23">
        <f>SIN(RADIANS('[1]Biaxial Input'!$F$21))*SIN(RADIANS(0))</f>
        <v>0</v>
      </c>
      <c r="DK271" s="30">
        <f>(DI269*DI271)*(1-COS(RADIANS(CV269)))-DI270*(SIN(RADIANS(CV269)))</f>
        <v>3.4878236872062755E-2</v>
      </c>
      <c r="DL271" s="30">
        <f>(DI270*DI271)*(1-COS(RADIANS(CV269)))+DI269*(SIN(RADIANS(CV269)))</f>
        <v>0.49878202512991204</v>
      </c>
      <c r="DM271" s="30">
        <f>(DI271^2)*(1-COS(RADIANS(CV269)))+(COS(RADIANS(CV269)))</f>
        <v>0.86602540378443871</v>
      </c>
      <c r="DO271">
        <v>-0.33143610188945893</v>
      </c>
      <c r="DQ271" s="28">
        <f>(DB269*DB271)*(1-COS(RADIANS(CU269)))-DB270*(SIN(RADIANS(CU269)))</f>
        <v>0</v>
      </c>
      <c r="DR271" s="28">
        <f>(DB270*DB271)*(1-COS(RADIANS(CU269)))+DB269*(SIN(RADIANS(CU269)))</f>
        <v>0</v>
      </c>
      <c r="DS271" s="28">
        <f>(DB271^2)*(1-COS(RADIANS(CU269)))+(COS(RADIANS(CU269)))</f>
        <v>1</v>
      </c>
      <c r="DU271" s="61">
        <v>-0.37436627834825081</v>
      </c>
      <c r="DW271" s="17">
        <v>0</v>
      </c>
      <c r="DX271">
        <v>1</v>
      </c>
      <c r="DZ271" s="73">
        <f>(DB269*DB269)*(1-COS(RADIANS(CW269-45)))-DB269*(SIN(RADIANS(CW269-45)))</f>
        <v>0</v>
      </c>
      <c r="EA271" s="73">
        <f>(DB270*DB271)*(1-COS(RADIANS(CW269-45)))+DB269*(SIN(RADIANS(CW269-45)))</f>
        <v>0</v>
      </c>
      <c r="EB271" s="73">
        <f>(DB271^2)*(1-COS(RADIANS(CW269-45)))+(COS(RADIANS(CW269-45)))</f>
        <v>1</v>
      </c>
      <c r="EC271" s="10"/>
      <c r="ED271">
        <v>0</v>
      </c>
      <c r="EE271" s="1">
        <v>-0.37436627834825081</v>
      </c>
      <c r="EG271">
        <f>CY271+DU271</f>
        <v>-0.7058023802377098</v>
      </c>
      <c r="EH271">
        <f>EG271/(SQRT(EG269^2+EG270^2+EG271^2))</f>
        <v>-0.49907764924369075</v>
      </c>
      <c r="EJ271">
        <f>Q271+AM271</f>
        <v>0</v>
      </c>
      <c r="EK271">
        <f>EJ271/(SQRT(EJ269^2+EJ270^2+EJ271^2))</f>
        <v>0</v>
      </c>
      <c r="EM271" s="23">
        <f>CY269*DU270-CY270*DU269</f>
        <v>-0.86602540378443882</v>
      </c>
      <c r="ER271">
        <f t="shared" ref="ER271:ES273" si="418">CK270</f>
        <v>0.93180266183863136</v>
      </c>
      <c r="ES271">
        <f t="shared" si="418"/>
        <v>-0.87956522186239505</v>
      </c>
      <c r="ET271" t="e">
        <f>#REF!</f>
        <v>#REF!</v>
      </c>
      <c r="EU271" t="e">
        <f>#REF!</f>
        <v>#REF!</v>
      </c>
      <c r="EY271" s="28"/>
      <c r="EZ271" s="10"/>
      <c r="FA271" s="61">
        <v>-0.32485203011964758</v>
      </c>
      <c r="FB271" s="13">
        <f>BW272</f>
        <v>0</v>
      </c>
      <c r="FC271" s="17">
        <v>0</v>
      </c>
      <c r="FD271">
        <v>1</v>
      </c>
      <c r="FF271" s="73">
        <f>(FD269*FD271)*(1-COS(RADIANS(EY269+45)))-FD270*(SIN(RADIANS(EY269+45)))</f>
        <v>0</v>
      </c>
      <c r="FG271" s="73">
        <f>(FD270*FD271)*(1-COS(RADIANS(EY269+45)))+FD269*(SIN(RADIANS(EY269+45)))</f>
        <v>0</v>
      </c>
      <c r="FH271" s="73">
        <f>(FD271^2)*(1-COS(RADIANS(EY269+45)))+(COS(RADIANS(EY269+45)))</f>
        <v>1</v>
      </c>
      <c r="FI271" s="10"/>
      <c r="FJ271">
        <v>0</v>
      </c>
      <c r="FK271" s="23">
        <f>SIN(RADIANS(176))*SIN(RADIANS(0))</f>
        <v>0</v>
      </c>
      <c r="FM271" s="30">
        <f>(FK269*FK271)*(1-COS(RADIANS(EX269)))-FK270*(SIN(RADIANS(EX269)))</f>
        <v>3.4878236872062755E-2</v>
      </c>
      <c r="FN271" s="30">
        <f>(FK270*FK271)*(1-COS(RADIANS(EX269)))+FK269*(SIN(RADIANS(EX269)))</f>
        <v>0.49878202512991204</v>
      </c>
      <c r="FO271" s="30">
        <f>(FK271^2)*(1-COS(RADIANS(EX269)))+(COS(RADIANS(EX269)))</f>
        <v>0.86602540378443871</v>
      </c>
      <c r="FQ271">
        <v>-0.32485203011964758</v>
      </c>
      <c r="FS271" s="28">
        <f>(FD269*FD271)*(1-COS(RADIANS(EW269)))-FD270*(SIN(RADIANS(EW269)))</f>
        <v>0</v>
      </c>
      <c r="FT271" s="28">
        <f>(FD270*FD271)*(1-COS(RADIANS(EW269)))+FD269*(SIN(RADIANS(EW269)))</f>
        <v>0</v>
      </c>
      <c r="FU271" s="28">
        <f>(FD271^2)*(1-COS(RADIANS(EW269)))+(COS(RADIANS(EW269)))</f>
        <v>1</v>
      </c>
      <c r="FW271" s="61">
        <v>-0.38009361810893838</v>
      </c>
      <c r="FX271" s="13">
        <f>BX272</f>
        <v>0</v>
      </c>
      <c r="FY271" s="17">
        <v>0</v>
      </c>
      <c r="FZ271">
        <v>1</v>
      </c>
      <c r="GB271" s="73">
        <f>(FD269*FD269)*(1-COS(RADIANS(EY269-45)))-FD269*(SIN(RADIANS(EY269-45)))</f>
        <v>0</v>
      </c>
      <c r="GC271" s="73">
        <f>(FD270*FD271)*(1-COS(RADIANS(EY269-45)))+FD269*(SIN(RADIANS(EY269-45)))</f>
        <v>0</v>
      </c>
      <c r="GD271" s="73">
        <f>(FD271^2)*(1-COS(RADIANS(EY269-45)))+(COS(RADIANS(EY269-45)))</f>
        <v>1</v>
      </c>
      <c r="GE271" s="10"/>
      <c r="GF271">
        <v>0</v>
      </c>
      <c r="GG271" s="1">
        <v>-0.38009361810893838</v>
      </c>
      <c r="GI271">
        <f>FA271+FW271</f>
        <v>-0.70494564822858596</v>
      </c>
      <c r="GJ271">
        <f>GI271/(SQRT(GI269^2+GI270^2+GI271^2))</f>
        <v>-0.4984718482303796</v>
      </c>
      <c r="GL271" t="e">
        <f>#REF!+DC271</f>
        <v>#REF!</v>
      </c>
      <c r="GM271" t="e">
        <f>GL271/(SQRT(GL269^2+GL270^2+GL271^2))</f>
        <v>#REF!</v>
      </c>
      <c r="GO271" s="27">
        <f>FA269*FW270-FA270*FW269</f>
        <v>-0.8660254037844386</v>
      </c>
    </row>
    <row r="272" spans="1:197" x14ac:dyDescent="0.2">
      <c r="A272" s="4" t="s">
        <v>19</v>
      </c>
      <c r="B272" s="4">
        <f>DEGREES(ACOS(A269/(SQRT((A267^2)+(A268^2)+(A269^2)))))</f>
        <v>109.45374026168399</v>
      </c>
      <c r="C272" s="4">
        <f>DEGREES(ATAN(A268/A267))</f>
        <v>-65.095840767901663</v>
      </c>
      <c r="E272" s="5" t="s">
        <v>4</v>
      </c>
      <c r="F272" s="6" t="s">
        <v>5</v>
      </c>
      <c r="G272" s="7" t="s">
        <v>6</v>
      </c>
      <c r="H272" s="8" t="s">
        <v>1</v>
      </c>
      <c r="I272">
        <v>17</v>
      </c>
      <c r="J272" s="9" t="s">
        <v>7</v>
      </c>
      <c r="K272">
        <v>17</v>
      </c>
      <c r="M272" s="17">
        <f>A208</f>
        <v>40</v>
      </c>
      <c r="N272" s="17">
        <f>B208</f>
        <v>-40</v>
      </c>
      <c r="O272" s="17">
        <f>C208</f>
        <v>259.10000000000002</v>
      </c>
      <c r="Q272" s="61">
        <f t="array" ref="Q272:Q274">MMULT(AI272:AK274,AG272:AG274)</f>
        <v>0.85352544736199099</v>
      </c>
      <c r="R272" s="13"/>
      <c r="S272" s="17">
        <v>1</v>
      </c>
      <c r="T272">
        <v>0</v>
      </c>
      <c r="V272" s="73">
        <f>(T272^2)*(1-COS(RADIANS(O272+45)))+(COS(RADIANS(O272+45)))</f>
        <v>0.56063899456324184</v>
      </c>
      <c r="W272" s="73">
        <f>(T272*T273)*(1-COS(RADIANS(O272+45)))-T274*(SIN(RADIANS(O272+45)))</f>
        <v>0.8280603346224944</v>
      </c>
      <c r="X272" s="73">
        <f>(T272*T274)*(1-COS(RADIANS(O272+45)))+T273*(SIN(RADIANS(O272+45)))</f>
        <v>0</v>
      </c>
      <c r="Y272" s="10"/>
      <c r="Z272">
        <f t="array" ref="Z272:Z274">MMULT(V272:X274,S272:S274)</f>
        <v>0.56063899456324184</v>
      </c>
      <c r="AA272" s="23">
        <f>COS(RADIANS('[1]Biaxial Input'!$F$21))</f>
        <v>-0.9975640502598242</v>
      </c>
      <c r="AC272" s="30">
        <f>(AA272^2)*(1-COS(RADIANS(N272)))+(COS(RADIANS(N272)))</f>
        <v>0.99886158030145311</v>
      </c>
      <c r="AD272" s="30">
        <f>(AA272*AA273)*(1-COS(RADIANS(N272)))-AA274*(SIN(RADIANS(N272)))</f>
        <v>-1.6280160168985456E-2</v>
      </c>
      <c r="AE272" s="30">
        <f>(AA272*AA274)*(1-COS(RADIANS(N272)))+AA273*(SIN(RADIANS(N272)))</f>
        <v>-4.4838597018148282E-2</v>
      </c>
      <c r="AG272">
        <f t="array" ref="AG272:AG274">MMULT(AC272:AE274,Z272:Z274)</f>
        <v>0.57348170696529543</v>
      </c>
      <c r="AI272" s="28">
        <f>(T272^2)*(1-COS(RADIANS(M272)))+(COS(RADIANS(M272)))</f>
        <v>0.76604444311897801</v>
      </c>
      <c r="AJ272" s="28">
        <f>(T272*T273)*(1-COS(RADIANS(M272)))-T274*(SIN(RADIANS(M272)))</f>
        <v>-0.64278760968653925</v>
      </c>
      <c r="AK272" s="28">
        <f>(T272*T274)*(1-COS(RADIANS(M272)))+T273*(SIN(RADIANS(M272)))</f>
        <v>0</v>
      </c>
      <c r="AM272" s="61">
        <f t="array" ref="AM272:AM274">MMULT(AI272:AK274,AW272:AW274)</f>
        <v>-0.3588112933432448</v>
      </c>
      <c r="AN272" s="13"/>
      <c r="AO272" s="17">
        <v>1</v>
      </c>
      <c r="AP272">
        <v>0</v>
      </c>
      <c r="AR272" s="73">
        <f>(T272^2)*(1-COS(RADIANS(O272-45)))+(COS(RADIANS(O272-45)))</f>
        <v>-0.82806033462249429</v>
      </c>
      <c r="AS272" s="73">
        <f>(T272*T273)*(1-COS(RADIANS(O272-45)))-T274*(SIN(RADIANS(O272-45)))</f>
        <v>0.56063899456324184</v>
      </c>
      <c r="AT272" s="73">
        <f>(T272*T274)*(1-COS(RADIANS(O272-45)))+T273*(SIN(RADIANS(O272-45)))</f>
        <v>0</v>
      </c>
      <c r="AU272" s="10"/>
      <c r="AV272">
        <f t="array" ref="AV272:AV274">MMULT(AR272:AT274,S272:S274)</f>
        <v>-0.82806033462249429</v>
      </c>
      <c r="AW272" s="1">
        <f t="array" ref="AW272:AW274">MMULT(AC272:AE274,AV272:AV274)</f>
        <v>-0.81799036179750617</v>
      </c>
      <c r="AX272" s="10"/>
      <c r="AY272" s="11">
        <f>(G233^2)*F233+G233*G234*F234+G233*G235*F235-((H233^2)*F233+H233*H234*F234+H233*H235*F235)</f>
        <v>-0.13758275470239256</v>
      </c>
      <c r="AZ272" s="12">
        <f>G233*G234*F233+(G234^2)*F234+G234*G235*F235-(H233*H234*F233+(H234^2)*F234+H234*H235*F235)</f>
        <v>0.92839848764660793</v>
      </c>
      <c r="BA272" s="12">
        <f>G233*G235*F233+G234*G235*F234+(G235^2)*F235-(H233*H235*F233+H234*H235*F234+(H235^2)*F235)</f>
        <v>-0.3004781215895807</v>
      </c>
      <c r="BB272" s="12">
        <f>(G233^2)*E233+G233*G234*E234+G233*G235*E235-((H233^2)*E233+H233*H234*E234+H233*H235*E235)</f>
        <v>0.46542497853885545</v>
      </c>
      <c r="BC272" s="12">
        <f>G233*G234*E233+(G234^2)*E234+G234*G235*E235-(H233*H234*E233+(H234^2)*E234+H234*H235*E235)</f>
        <v>-0.51348301239732108</v>
      </c>
      <c r="BD272" s="24">
        <f>G233*G235*E233+G234*G235*E234+(G235^2)*E235-(H233*H235*E233+H234*H235*E234+(H235^2)*E235)</f>
        <v>0.48317257432577609</v>
      </c>
      <c r="BE272" s="10">
        <f>J233</f>
        <v>-0.16966141685892788</v>
      </c>
      <c r="BY272" t="s">
        <v>10</v>
      </c>
      <c r="BZ272" s="5">
        <f t="shared" si="416"/>
        <v>-9.8670839279614439E-2</v>
      </c>
      <c r="CA272" s="6">
        <f t="shared" si="416"/>
        <v>-0.32743703463395935</v>
      </c>
      <c r="CB272" s="7">
        <f>CY271</f>
        <v>-0.33143610188945893</v>
      </c>
      <c r="CC272" s="8">
        <f>DU271</f>
        <v>-0.37436627834825081</v>
      </c>
      <c r="CE272" s="10"/>
      <c r="CG272" s="10" t="s">
        <v>160</v>
      </c>
      <c r="CH272" s="10">
        <f>-CH269*((EY269-CW269)/(CH271-CE270))</f>
        <v>269.48070617085756</v>
      </c>
      <c r="CI272" s="67"/>
      <c r="CJ272" s="10" t="s">
        <v>10</v>
      </c>
      <c r="CK272" s="5">
        <f t="shared" si="417"/>
        <v>-9.8670839279614439E-2</v>
      </c>
      <c r="CL272" s="6">
        <f t="shared" si="417"/>
        <v>-0.32743703463395935</v>
      </c>
      <c r="CM272" s="7">
        <f>FA271</f>
        <v>-0.32485203011964758</v>
      </c>
      <c r="CN272" s="8">
        <f>FW271</f>
        <v>-0.38009361810893838</v>
      </c>
      <c r="CW272" s="28"/>
      <c r="EE272" s="1"/>
      <c r="EI272" s="64">
        <f>(DEGREES(ACOS((EH269*EK269+EH270*EK270+EH271*EK271)/((SQRT(EH269^2+EH270^2+EH271^2))*(SQRT(EK269^2+EK270^2+EK271^2))))))</f>
        <v>111.49765695424992</v>
      </c>
      <c r="ER272">
        <f t="shared" si="418"/>
        <v>0.3492962422733713</v>
      </c>
      <c r="ES272">
        <f t="shared" si="418"/>
        <v>-0.34518112468713447</v>
      </c>
      <c r="ET272" t="e">
        <f>#REF!</f>
        <v>#REF!</v>
      </c>
      <c r="EU272" t="e">
        <f>#REF!</f>
        <v>#REF!</v>
      </c>
      <c r="EY272" s="28"/>
      <c r="EZ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GG272" s="1"/>
      <c r="GK272" s="64" t="e">
        <f>(DEGREES(ACOS((GJ269*GM269+GJ270*GM270+GJ271*GM271)/((SQRT(GJ269^2+GJ270^2+GJ271^2))*(SQRT(GM269^2+GM270^2+GM271^2))))))</f>
        <v>#VALUE!</v>
      </c>
    </row>
    <row r="273" spans="1:197" x14ac:dyDescent="0.2">
      <c r="A273" s="4" t="s">
        <v>18</v>
      </c>
      <c r="B273" s="4">
        <f>DEGREES(ACOS(B269/(SQRT((B267^2)+(B268^2)+(B269^2)))))</f>
        <v>159.23417134537098</v>
      </c>
      <c r="C273" s="4">
        <f>DEGREES(ATAN(B268/B267))</f>
        <v>-86.425104709136306</v>
      </c>
      <c r="D273" t="s">
        <v>8</v>
      </c>
      <c r="E273" s="5">
        <f t="shared" ref="E273:F275" si="419">E268</f>
        <v>0.99385745308804063</v>
      </c>
      <c r="F273" s="6">
        <f t="shared" si="419"/>
        <v>-0.75159383056268236</v>
      </c>
      <c r="G273" s="7">
        <f>Q272</f>
        <v>0.85352544736199099</v>
      </c>
      <c r="H273" s="8">
        <f>AM272</f>
        <v>-0.3588112933432448</v>
      </c>
      <c r="J273" s="9">
        <f>((SUMPRODUCT(G273:G275,E273:E275))*(SUMPRODUCT(G273:(G275),F273:F275)))-((SUMPRODUCT(H273:H275,E273:E275))*(SUMPRODUCT(H273:H275,F273:F275)))</f>
        <v>1.3592613575563184E-2</v>
      </c>
      <c r="Q273" s="61">
        <v>-0.12501286246974219</v>
      </c>
      <c r="S273" s="17">
        <v>0</v>
      </c>
      <c r="T273">
        <v>0</v>
      </c>
      <c r="V273" s="73">
        <f>(T272*T273)*(1-COS(RADIANS(O272+45)))+T274*(SIN(RADIANS(O272+45)))</f>
        <v>-0.8280603346224944</v>
      </c>
      <c r="W273" s="73">
        <f>(T273^2)*(1-COS(RADIANS(O272+45)))+(COS(RADIANS(O272+45)))</f>
        <v>0.56063899456324184</v>
      </c>
      <c r="X273" s="73">
        <f>(T273*T274)*(1-COS(RADIANS(O272+45)))-T272*(SIN(RADIANS(O272+45)))</f>
        <v>0</v>
      </c>
      <c r="Y273" s="10"/>
      <c r="Z273">
        <v>-0.8280603346224944</v>
      </c>
      <c r="AA273" s="23">
        <f>SIN(RADIANS('[1]Biaxial Input'!$F$21))*(COS(RADIANS(0)))</f>
        <v>6.9756473744125524E-2</v>
      </c>
      <c r="AC273" s="30">
        <f>(AA272*AA273)*(1-COS(RADIANS(N272)))+AA274*(SIN(RADIANS(N272)))</f>
        <v>-1.6280160168985456E-2</v>
      </c>
      <c r="AD273" s="30">
        <f>(AA273^2)*(1-COS(RADIANS(N272)))+(COS(RADIANS(N272)))</f>
        <v>0.7671828628175249</v>
      </c>
      <c r="AE273" s="30">
        <f>(AA273*AA274)*(1-COS(RADIANS(N272)))-AA272*(SIN(RADIANS(N272)))</f>
        <v>-0.64122181137573508</v>
      </c>
      <c r="AG273">
        <v>-0.6444009907297914</v>
      </c>
      <c r="AI273" s="28">
        <f>(T272*T273)*(1-COS(RADIANS(M272)))+T274*(SIN(RADIANS(M272)))</f>
        <v>0.64278760968653925</v>
      </c>
      <c r="AJ273" s="28">
        <f>(T273^2)*(1-COS(RADIANS(M272)))+(COS(RADIANS(M272)))</f>
        <v>0.76604444311897801</v>
      </c>
      <c r="AK273" s="28">
        <f>(T273*T274)*(1-COS(RADIANS(M272)))-T272*(SIN(RADIANS(M272)))</f>
        <v>0</v>
      </c>
      <c r="AM273" s="61">
        <v>-0.84495244808536252</v>
      </c>
      <c r="AO273" s="17">
        <v>0</v>
      </c>
      <c r="AP273">
        <v>0</v>
      </c>
      <c r="AR273" s="73">
        <f>(T272*T273)*(1-COS(RADIANS(O272-45)))+T274*(SIN(RADIANS(O272-45)))</f>
        <v>-0.56063899456324184</v>
      </c>
      <c r="AS273" s="73">
        <f>(T273^2)*(1-COS(RADIANS(O272-45)))+(COS(RADIANS(O272-45)))</f>
        <v>-0.82806033462249429</v>
      </c>
      <c r="AT273" s="73">
        <f>(T273*T274)*(1-COS(RADIANS(O272-45)))-T272*(SIN(RADIANS(O272-45)))</f>
        <v>0</v>
      </c>
      <c r="AU273" s="10"/>
      <c r="AV273">
        <v>-0.56063899456324184</v>
      </c>
      <c r="AW273" s="1">
        <v>-0.41663167397892875</v>
      </c>
      <c r="AX273" s="10"/>
      <c r="AY273" s="11">
        <f>(G238^2)*F238+G238*G239*F239+G238*G240*F240-((H238^2)*F238+H238*H239*F239+H238*H240*F240)</f>
        <v>-5.0129471056849562E-2</v>
      </c>
      <c r="AZ273" s="12">
        <f>G238*G239*F238+(G239^2)*F239+G239*G240*F240-(H238*H239*F238+(H239^2)*F239+H239*H240*F240)</f>
        <v>0.82023237088538736</v>
      </c>
      <c r="BA273" s="12">
        <f>G238*G240*F238+G239*G240*F239+(G240^2)*F240-(H238*H240*F238+H239*H240*F239+(H240^2)*F240)</f>
        <v>0.31451013492852808</v>
      </c>
      <c r="BB273" s="12">
        <f>(G238^2)*E238+G238*G239*E239+G238*G240*E240-((H238^2)*E238+H238*H239*E239+H238*H240*E240)</f>
        <v>0.49049552594646895</v>
      </c>
      <c r="BC273" s="12">
        <f>G238*G239*E238+(G239^2)*E239+G239*G240*E240-(H238*H239*E238+(H239^2)*E239+H239*H240*E240)</f>
        <v>-0.65534123124388188</v>
      </c>
      <c r="BD273" s="24">
        <f>G238*G240*E238+G239*G240*E239+(G240^2)*E240-(H238*H240*E238+H239*H240*E239+(H240^2)*E240)</f>
        <v>0.15357177137851868</v>
      </c>
      <c r="BE273" s="10">
        <f>J238</f>
        <v>-1.4724636231072702E-2</v>
      </c>
      <c r="BV273" s="4"/>
      <c r="BW273" s="4" t="s">
        <v>2</v>
      </c>
      <c r="BX273" s="4" t="s">
        <v>21</v>
      </c>
      <c r="CE273" s="10"/>
      <c r="CS273" s="15"/>
      <c r="CW273" s="28"/>
      <c r="CY273" s="82" t="s">
        <v>148</v>
      </c>
      <c r="CZ273" s="13"/>
      <c r="DB273" s="10"/>
      <c r="DC273" s="10"/>
      <c r="DD273" s="10"/>
      <c r="DE273" s="10"/>
      <c r="DF273" s="10"/>
      <c r="DG273" s="10"/>
      <c r="DH273" s="80"/>
      <c r="DI273" s="23" t="s">
        <v>149</v>
      </c>
      <c r="DM273" s="1"/>
      <c r="DO273" s="80"/>
      <c r="DS273" s="13"/>
      <c r="DT273" s="81"/>
      <c r="DU273" s="82" t="s">
        <v>150</v>
      </c>
      <c r="DW273" s="13"/>
      <c r="DX273" s="13"/>
      <c r="EA273" s="1"/>
      <c r="EE273" s="1"/>
      <c r="ER273">
        <f t="shared" si="418"/>
        <v>-9.8670839279614439E-2</v>
      </c>
      <c r="ES273">
        <f t="shared" si="418"/>
        <v>-0.32743703463395935</v>
      </c>
      <c r="ET273" t="e">
        <f>#REF!</f>
        <v>#REF!</v>
      </c>
      <c r="EU273" t="e">
        <f>#REF!</f>
        <v>#REF!</v>
      </c>
      <c r="EY273" s="28"/>
      <c r="EZ273" s="10"/>
      <c r="FA273" s="82" t="s">
        <v>148</v>
      </c>
      <c r="FB273" s="13"/>
      <c r="FD273" s="10"/>
      <c r="FE273" s="10"/>
      <c r="FF273" s="10"/>
      <c r="FG273" s="10"/>
      <c r="FH273" s="10"/>
      <c r="FI273" s="10"/>
      <c r="FJ273" s="80"/>
      <c r="FK273" s="23" t="s">
        <v>149</v>
      </c>
      <c r="FO273" s="1"/>
      <c r="FQ273" s="80"/>
      <c r="FU273" s="13"/>
      <c r="FV273" s="81"/>
      <c r="FW273" s="82" t="s">
        <v>150</v>
      </c>
      <c r="FY273" s="13"/>
      <c r="FZ273" s="13"/>
      <c r="GC273" s="1"/>
      <c r="GG273" s="1"/>
      <c r="GK273" s="13"/>
    </row>
    <row r="274" spans="1:197" x14ac:dyDescent="0.2">
      <c r="A274" s="4" t="s">
        <v>20</v>
      </c>
      <c r="B274" s="4">
        <f>DEGREES(ACOS(C269/(SQRT((C267^2)+(C268^2)+(C269^2)))))</f>
        <v>83.015720863856089</v>
      </c>
      <c r="C274" s="4">
        <f>DEGREES(ATAN(C268/C267))</f>
        <v>22.42417434410326</v>
      </c>
      <c r="D274" t="s">
        <v>9</v>
      </c>
      <c r="E274" s="5">
        <f t="shared" si="419"/>
        <v>3.5471030488026426E-4</v>
      </c>
      <c r="F274" s="6">
        <f t="shared" si="419"/>
        <v>-0.6028218963908557</v>
      </c>
      <c r="G274" s="7">
        <f t="shared" ref="G274:G275" si="420">Q273</f>
        <v>-0.12501286246974219</v>
      </c>
      <c r="H274" s="8">
        <f t="shared" ref="H274:H275" si="421">AM273</f>
        <v>-0.84495244808536252</v>
      </c>
      <c r="J274" s="10"/>
      <c r="Q274" s="61">
        <v>-0.50583208174515215</v>
      </c>
      <c r="S274" s="17">
        <v>0</v>
      </c>
      <c r="T274">
        <v>1</v>
      </c>
      <c r="V274" s="73">
        <f>(T272*T274)*(1-COS(RADIANS(O272+45)))-T273*(SIN(RADIANS(O272+45)))</f>
        <v>0</v>
      </c>
      <c r="W274" s="73">
        <f>(T273*T274)*(1-COS(RADIANS(O272+45)))+T272*(SIN(RADIANS(O272+45)))</f>
        <v>0</v>
      </c>
      <c r="X274" s="73">
        <f>(T274^2)*(1-COS(RADIANS(O272+45)))+(COS(RADIANS(O272+45)))</f>
        <v>1</v>
      </c>
      <c r="Y274" s="10"/>
      <c r="Z274">
        <v>0</v>
      </c>
      <c r="AA274" s="23">
        <f>SIN(RADIANS('[1]Biaxial Input'!$F$21))*SIN(RADIANS(0))</f>
        <v>0</v>
      </c>
      <c r="AC274" s="30">
        <f>(AA272*AA274)*(1-COS(RADIANS(N272)))-AA273*(SIN(RADIANS(N272)))</f>
        <v>4.4838597018148282E-2</v>
      </c>
      <c r="AD274" s="30">
        <f>(AA273*AA274)*(1-COS(RADIANS(N272)))+AA272*(SIN(RADIANS(N272)))</f>
        <v>0.64122181137573508</v>
      </c>
      <c r="AE274" s="30">
        <f>(AA274^2)*(1-COS(RADIANS(N272)))+(COS(RADIANS(N272)))</f>
        <v>0.76604444311897801</v>
      </c>
      <c r="AG274">
        <v>-0.50583208174515215</v>
      </c>
      <c r="AI274" s="28">
        <f>(T272*T274)*(1-COS(RADIANS(M272)))-T273*(SIN(RADIANS(M272)))</f>
        <v>0</v>
      </c>
      <c r="AJ274" s="28">
        <f>(T273*T274)*(1-COS(RADIANS(M272)))+T272*(SIN(RADIANS(M272)))</f>
        <v>0</v>
      </c>
      <c r="AK274" s="28">
        <f>(T274^2)*(1-COS(RADIANS(M272)))+(COS(RADIANS(M272)))</f>
        <v>1</v>
      </c>
      <c r="AM274" s="61">
        <v>-0.39662301527256388</v>
      </c>
      <c r="AO274" s="17">
        <v>0</v>
      </c>
      <c r="AP274">
        <v>1</v>
      </c>
      <c r="AR274" s="73">
        <f>(T272*T272)*(1-COS(RADIANS(O272-45)))-T272*(SIN(RADIANS(O272-45)))</f>
        <v>0</v>
      </c>
      <c r="AS274" s="73">
        <f>(T273*T274)*(1-COS(RADIANS(O272-45)))+T272*(SIN(RADIANS(O272-45)))</f>
        <v>0</v>
      </c>
      <c r="AT274" s="73">
        <f>(T274^2)*(1-COS(RADIANS(O272-45)))+(COS(RADIANS(O272-45)))</f>
        <v>1</v>
      </c>
      <c r="AU274" s="10"/>
      <c r="AV274">
        <v>0</v>
      </c>
      <c r="AW274" s="1">
        <v>-0.39662301527256388</v>
      </c>
      <c r="AX274" s="10"/>
      <c r="AY274" s="11">
        <f>(G243^2)*F243+G243*G244*F244+G243*G245*F245-((H243^2)*F243+H243*H244*F244+H243*H245*F245)</f>
        <v>-0.1638090689144466</v>
      </c>
      <c r="AZ274" s="12">
        <f>G243*G244*F243+(G244^2)*F244+G244*G245*F245-(H243*H244*F243+(H244^2)*F244+H244*H245*F245)</f>
        <v>0.87449210502865249</v>
      </c>
      <c r="BA274" s="12">
        <f>G243*G245*F243+G244*G245*F244+(G245^2)*F245-(H243*H245*F243+H244*H245*F244+(H245^2)*F245)</f>
        <v>-0.2674432397313854</v>
      </c>
      <c r="BB274" s="12">
        <f>(G243^2)*E243+G243*G244*E244+G243*G245*E245-((H243^2)*E243+H243*H244*E244+H243*H245*E245)</f>
        <v>0.3836389648488634</v>
      </c>
      <c r="BC274" s="12">
        <f>G243*G244*E243+(G244^2)*E244+G244*G245*E245-(H243*H244*E243+(H244^2)*E244+H244*H245*E245)</f>
        <v>-0.37616774068095271</v>
      </c>
      <c r="BD274" s="24">
        <f>G243*G245*E243+G244*G245*E244+(G245^2)*E245-(H243*H245*E243+H244*H245*E244+(H245^2)*E245)</f>
        <v>0.48736116611630009</v>
      </c>
      <c r="BE274" s="10">
        <f>J243</f>
        <v>-0.19208987678847456</v>
      </c>
      <c r="BV274" s="4" t="s">
        <v>19</v>
      </c>
      <c r="BW274" s="4" t="e">
        <f>DEGREES(ACOS(BV271/(SQRT((BV269^2)+(BV270^2)+(BV271^2)))))</f>
        <v>#REF!</v>
      </c>
      <c r="BX274" s="4" t="e">
        <f>DEGREES(ATAN(BV270/BV269))</f>
        <v>#REF!</v>
      </c>
      <c r="BZ274" s="5" t="s">
        <v>4</v>
      </c>
      <c r="CA274" s="6" t="s">
        <v>5</v>
      </c>
      <c r="CB274" s="7" t="s">
        <v>6</v>
      </c>
      <c r="CC274" s="8" t="s">
        <v>1</v>
      </c>
      <c r="CD274">
        <v>17</v>
      </c>
      <c r="CE274" s="9" t="s">
        <v>7</v>
      </c>
      <c r="CG274" s="90" t="s">
        <v>157</v>
      </c>
      <c r="CH274" s="61">
        <f>CE275-((CH276-CE275)/(EY274-CW274))*CW274</f>
        <v>8.2365562448866179</v>
      </c>
      <c r="CI274" s="10"/>
      <c r="CK274" s="5" t="s">
        <v>4</v>
      </c>
      <c r="CL274" s="6" t="s">
        <v>5</v>
      </c>
      <c r="CM274" s="7" t="s">
        <v>6</v>
      </c>
      <c r="CN274" s="8" t="s">
        <v>1</v>
      </c>
      <c r="CO274" s="10"/>
      <c r="CP274">
        <f t="shared" ref="CP274:CQ276" si="422">BZ275</f>
        <v>0.93180266183863136</v>
      </c>
      <c r="CQ274">
        <f t="shared" si="422"/>
        <v>-0.87956522186239505</v>
      </c>
      <c r="CR274">
        <f>CI278</f>
        <v>0</v>
      </c>
      <c r="CS274">
        <f>CL278</f>
        <v>0</v>
      </c>
      <c r="CU274" s="17">
        <f>CU178</f>
        <v>40</v>
      </c>
      <c r="CV274" s="17">
        <f>CV178</f>
        <v>-40</v>
      </c>
      <c r="CW274" s="31">
        <f>CH181</f>
        <v>259.12368331736997</v>
      </c>
      <c r="CY274" s="61">
        <f t="array" ref="CY274:CY276">MMULT(DQ274:DS276,DO274:DO276)</f>
        <v>0.85367368975879954</v>
      </c>
      <c r="CZ274" s="13"/>
      <c r="DA274" s="17">
        <v>1</v>
      </c>
      <c r="DB274">
        <v>0</v>
      </c>
      <c r="DD274" s="73">
        <f>(DB274^2)*(1-COS(RADIANS(CW274+45)))+(COS(RADIANS(CW274+45)))</f>
        <v>0.56098122694256669</v>
      </c>
      <c r="DE274" s="73">
        <f>(DB274*DB275)*(1-COS(RADIANS(CW274+45)))-DB276*(SIN(RADIANS(CW274+45)))</f>
        <v>0.82782852271349794</v>
      </c>
      <c r="DF274" s="73">
        <f>(DB274*DB276)*(1-COS(RADIANS(CW274+45)))+DB275*(SIN(RADIANS(CW274+45)))</f>
        <v>0</v>
      </c>
      <c r="DG274" s="10"/>
      <c r="DH274">
        <f t="array" ref="DH274:DH276">MMULT(DD274:DF276,DA274:DA276)</f>
        <v>0.56098122694256669</v>
      </c>
      <c r="DI274" s="23">
        <f>COS(RADIANS('[1]Biaxial Input'!$F$21))</f>
        <v>-0.9975640502598242</v>
      </c>
      <c r="DK274" s="30">
        <f>(DI274^2)*(1-COS(RADIANS(CV274)))+(COS(RADIANS(CV274)))</f>
        <v>0.99886158030145311</v>
      </c>
      <c r="DL274" s="30">
        <f>(DI274*DI275)*(1-COS(RADIANS(CV274)))-DI276*(SIN(RADIANS(CV274)))</f>
        <v>-1.6280160168985456E-2</v>
      </c>
      <c r="DM274" s="30">
        <f>(DI274*DI276)*(1-COS(RADIANS(CV274)))+DI275*(SIN(RADIANS(CV274)))</f>
        <v>-4.4838597018148282E-2</v>
      </c>
      <c r="DO274">
        <f t="array" ref="DO274:DO276">MMULT(DK274:DM276,DH274:DH276)</f>
        <v>0.57381977580553067</v>
      </c>
      <c r="DQ274" s="28">
        <f>(DB274^2)*(1-COS(RADIANS(CU274)))+(COS(RADIANS(CU274)))</f>
        <v>0.76604444311897801</v>
      </c>
      <c r="DR274" s="28">
        <f>(DB274*DB275)*(1-COS(RADIANS(CU274)))-DB276*(SIN(RADIANS(CU274)))</f>
        <v>-0.64278760968653925</v>
      </c>
      <c r="DS274" s="28">
        <f>(DB274*DB276)*(1-COS(RADIANS(CU274)))+DB275*(SIN(RADIANS(CU274)))</f>
        <v>0</v>
      </c>
      <c r="DU274" s="61">
        <f t="array" ref="DU274:DU276">MMULT(DQ274:DS276,EE274:EE276)</f>
        <v>-0.35845845636382478</v>
      </c>
      <c r="DV274" s="13"/>
      <c r="DW274" s="17">
        <v>1</v>
      </c>
      <c r="DX274">
        <v>0</v>
      </c>
      <c r="DZ274" s="73">
        <f>(DB274^2)*(1-COS(RADIANS(CW274-45)))+(COS(RADIANS(CW274-45)))</f>
        <v>-0.82782852271349816</v>
      </c>
      <c r="EA274" s="73">
        <f>(DB274*DB275)*(1-COS(RADIANS(CW274-45)))-DB276*(SIN(RADIANS(CW274-45)))</f>
        <v>0.56098122694256647</v>
      </c>
      <c r="EB274" s="73">
        <f>(DB274*DB276)*(1-COS(RADIANS(CW274-45)))+DB275*(SIN(RADIANS(CW274-45)))</f>
        <v>0</v>
      </c>
      <c r="EC274" s="10"/>
      <c r="ED274">
        <f t="array" ref="ED274:ED276">MMULT(DZ274:EB276,DA274:DA276)</f>
        <v>-0.82782852271349816</v>
      </c>
      <c r="EE274" s="1">
        <f t="array" ref="EE274:EE276">MMULT(DK274:DM276,ED274:ED276)</f>
        <v>-0.81775324218980316</v>
      </c>
      <c r="EG274">
        <f>CY274+DU274</f>
        <v>0.49521523339497475</v>
      </c>
      <c r="EH274">
        <f>EG274/(SQRT(EG274^2+EG275^2+EG276^2))</f>
        <v>0.35017004968046561</v>
      </c>
      <c r="EJ274">
        <f>Q274+AM274</f>
        <v>-0.90245509701771609</v>
      </c>
      <c r="EK274">
        <f>EJ274/(SQRT(EJ274^2+EJ275^2+EJ276^2))</f>
        <v>-1</v>
      </c>
      <c r="EM274" s="23">
        <f>CY275*DU276-CY276*DU275</f>
        <v>-0.37782107733007797</v>
      </c>
      <c r="EO274" s="15">
        <v>17</v>
      </c>
      <c r="EP274" s="9" t="s">
        <v>7</v>
      </c>
      <c r="EW274" s="17">
        <f>CU274</f>
        <v>40</v>
      </c>
      <c r="EX274" s="17">
        <f>CV274</f>
        <v>-40</v>
      </c>
      <c r="EY274" s="31">
        <f>1+CW274</f>
        <v>260.12368331736997</v>
      </c>
      <c r="EZ274" s="10"/>
      <c r="FA274" s="61">
        <f t="array" ref="FA274:FA276">MMULT(FS274:FU276,FQ274:FQ276)</f>
        <v>0.8597996337923306</v>
      </c>
      <c r="FB274" s="13" t="e">
        <f>BW275</f>
        <v>#REF!</v>
      </c>
      <c r="FC274" s="17">
        <v>1</v>
      </c>
      <c r="FD274">
        <v>0</v>
      </c>
      <c r="FF274" s="73">
        <f>(FD274^2)*(1-COS(RADIANS(EY274+45)))+(COS(RADIANS(EY274+45)))</f>
        <v>0.57534338662330164</v>
      </c>
      <c r="FG274" s="73">
        <f>(FD274*FD275)*(1-COS(RADIANS(EY274+45)))-FD276*(SIN(RADIANS(EY274+45)))</f>
        <v>0.81791196804352373</v>
      </c>
      <c r="FH274" s="73">
        <f>(FD274*FD276)*(1-COS(RADIANS(EY274+45)))+FD275*(SIN(RADIANS(EY274+45)))</f>
        <v>0</v>
      </c>
      <c r="FI274" s="10"/>
      <c r="FJ274">
        <f t="array" ref="FJ274:FJ276">MMULT(FF274:FH276,FC274:FC276)</f>
        <v>0.57534338662330164</v>
      </c>
      <c r="FK274" s="23">
        <f>COS(RADIANS(176))</f>
        <v>-0.9975640502598242</v>
      </c>
      <c r="FM274" s="30">
        <f>(FK274^2)*(1-COS(RADIANS(EX274)))+(COS(RADIANS(EX274)))</f>
        <v>0.99886158030145311</v>
      </c>
      <c r="FN274" s="30">
        <f>(FK274*FK275)*(1-COS(RADIANS(EX274)))-FK276*(SIN(RADIANS(EX274)))</f>
        <v>-1.6280160168985456E-2</v>
      </c>
      <c r="FO274" s="30">
        <f>(FK274*FK276)*(1-COS(RADIANS(EX274)))+FK275*(SIN(RADIANS(EX274)))</f>
        <v>-4.4838597018148282E-2</v>
      </c>
      <c r="FQ274">
        <f t="array" ref="FQ274:FQ276">MMULT(FM274:FO276,FJ274:FJ276)</f>
        <v>0.58800414222241959</v>
      </c>
      <c r="FS274" s="28">
        <f>(FD274^2)*(1-COS(RADIANS(EW274)))+(COS(RADIANS(EW274)))</f>
        <v>0.76604444311897801</v>
      </c>
      <c r="FT274" s="28">
        <f>(FD274*FD275)*(1-COS(RADIANS(EW274)))-FD276*(SIN(RADIANS(EW274)))</f>
        <v>-0.64278760968653925</v>
      </c>
      <c r="FU274" s="28">
        <f>(FD274*FD276)*(1-COS(RADIANS(EW274)))+FD275*(SIN(RADIANS(EW274)))</f>
        <v>0</v>
      </c>
      <c r="FW274" s="61">
        <f t="array" ref="FW274:FW276">MMULT(FS274:FU276,GG274:GG276)</f>
        <v>-0.34350520120620187</v>
      </c>
      <c r="FX274" s="13" t="e">
        <f>BX275</f>
        <v>#REF!</v>
      </c>
      <c r="FY274" s="17">
        <v>1</v>
      </c>
      <c r="FZ274">
        <v>0</v>
      </c>
      <c r="GB274" s="73">
        <f>(FD274^2)*(1-COS(RADIANS(EY274-45)))+(COS(RADIANS(EY274-45)))</f>
        <v>-0.81791196804352362</v>
      </c>
      <c r="GC274" s="73">
        <f>(FD274*FD275)*(1-COS(RADIANS(EY274-45)))-FD276*(SIN(RADIANS(EY274-45)))</f>
        <v>0.57534338662330164</v>
      </c>
      <c r="GD274" s="73">
        <f>(FD274*FD276)*(1-COS(RADIANS(EY274-45)))+FD275*(SIN(RADIANS(EY274-45)))</f>
        <v>0</v>
      </c>
      <c r="GE274" s="10"/>
      <c r="GF274">
        <f t="array" ref="GF274:GF276">MMULT(GB274:GD276,FC274:FC276)</f>
        <v>-0.81791196804352362</v>
      </c>
      <c r="GG274" s="1">
        <f t="array" ref="GG274:GG276">MMULT(FM274:FO276,GF274:GF276)</f>
        <v>-0.80761415846103179</v>
      </c>
      <c r="GI274">
        <f>FA274+FW274</f>
        <v>0.51629443258612873</v>
      </c>
      <c r="GJ274">
        <f>GI274/(SQRT(GI274^2+GI275^2+GI276^2))</f>
        <v>0.36507529437051239</v>
      </c>
      <c r="GL274" t="e">
        <f>CH275+DC274</f>
        <v>#VALUE!</v>
      </c>
      <c r="GM274" t="e">
        <f>GL274/(SQRT(GL274^2+GL275^2+GL276^2))</f>
        <v>#VALUE!</v>
      </c>
      <c r="GO274" s="27">
        <f>FA275*FW276-FA276*FW275</f>
        <v>-0.37782107733007803</v>
      </c>
    </row>
    <row r="275" spans="1:197" x14ac:dyDescent="0.2">
      <c r="D275" t="s">
        <v>10</v>
      </c>
      <c r="E275" s="5">
        <f t="shared" si="419"/>
        <v>0.11066723599129373</v>
      </c>
      <c r="F275" s="6">
        <f t="shared" si="419"/>
        <v>-0.26779185030886593</v>
      </c>
      <c r="G275" s="7">
        <f t="shared" si="420"/>
        <v>-0.50583208174515215</v>
      </c>
      <c r="H275" s="8">
        <f t="shared" si="421"/>
        <v>-0.39662301527256388</v>
      </c>
      <c r="J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W275" s="1"/>
      <c r="AY275" s="11">
        <f>(G248^2)*F248+G248*G249*F249+G248*G250*F250-((H248^2)*F248+H248*H249*F249+H248*H250*F250)</f>
        <v>-7.4372626036682821E-3</v>
      </c>
      <c r="AZ275" s="12">
        <f>G248*G249*F248+(G249^2)*F249+G249*G250*F250-(H248*H249*F248+(H249^2)*F249+H249*H250*F250)</f>
        <v>0.95162098057118782</v>
      </c>
      <c r="BA275" s="12">
        <f>G248*G250*F248+G249*G250*F249+(G250^2)*F250-(H248*H250*F248+H249*H250*F249+(H250^2)*F250)</f>
        <v>3.4457707642488511E-2</v>
      </c>
      <c r="BB275" s="12">
        <f>(G248^2)*E248+G248*G249*E249+G248*G250*E250-((H248^2)*E248+H248*H249*E249+H248*H250*E250)</f>
        <v>0.63159912848282418</v>
      </c>
      <c r="BC275" s="12">
        <f>G248*G249*E248+(G249^2)*E249+G249*G250*E250-(H248*H249*E248+(H249^2)*E249+H249*H250*E250)</f>
        <v>-0.74785031325485751</v>
      </c>
      <c r="BD275" s="24">
        <f>G248*G250*E248+G249*G250*E249+(G250^2)*E250-(H248*H250*E248+H249*H250*E249+(H250^2)*E250)</f>
        <v>-7.7092616680336346E-2</v>
      </c>
      <c r="BE275" s="10">
        <f>J248</f>
        <v>-3.2406898376896032E-3</v>
      </c>
      <c r="BV275" s="4" t="s">
        <v>18</v>
      </c>
      <c r="BW275" s="4" t="e">
        <f>DEGREES(ACOS(BW271/(SQRT((BW269^2)+(BW270^2)+(BW271^2)))))</f>
        <v>#REF!</v>
      </c>
      <c r="BX275" s="4" t="e">
        <f>DEGREES(ATAN(BW270/BW269))</f>
        <v>#REF!</v>
      </c>
      <c r="BY275" t="s">
        <v>8</v>
      </c>
      <c r="BZ275" s="5">
        <f t="shared" ref="BZ275:CA277" si="423">BZ270</f>
        <v>0.93180266183863136</v>
      </c>
      <c r="CA275" s="6">
        <f t="shared" si="423"/>
        <v>-0.87956522186239505</v>
      </c>
      <c r="CB275" s="7">
        <f>CY274</f>
        <v>0.85367368975879954</v>
      </c>
      <c r="CC275" s="8">
        <f>DU274</f>
        <v>-0.35845845636382478</v>
      </c>
      <c r="CE275" s="9">
        <f>((SUMPRODUCT(CB275:CB277,BZ275:BZ277))*(SUMPRODUCT(CB275:(CB277),CA275:CA277)))-((SUMPRODUCT(CC275:CC277,BZ275:BZ277))*(SUMPRODUCT(CC275:CC277,CA275:CA277)))</f>
        <v>1.199211285829449E-10</v>
      </c>
      <c r="CG275">
        <v>1</v>
      </c>
      <c r="CH275" t="s">
        <v>161</v>
      </c>
      <c r="CI275" s="67"/>
      <c r="CJ275" s="1" t="s">
        <v>8</v>
      </c>
      <c r="CK275" s="5">
        <f t="shared" ref="CK275:CL277" si="424">BZ275</f>
        <v>0.93180266183863136</v>
      </c>
      <c r="CL275" s="6">
        <f t="shared" si="424"/>
        <v>-0.87956522186239505</v>
      </c>
      <c r="CM275" s="7">
        <f>FA274</f>
        <v>0.8597996337923306</v>
      </c>
      <c r="CN275" s="8">
        <f>FW274</f>
        <v>-0.34350520120620187</v>
      </c>
      <c r="CO275" s="10"/>
      <c r="CP275">
        <f t="shared" si="422"/>
        <v>0.3492962422733713</v>
      </c>
      <c r="CQ275">
        <f t="shared" si="422"/>
        <v>-0.34518112468713447</v>
      </c>
      <c r="CR275">
        <f>CJ278</f>
        <v>0</v>
      </c>
      <c r="CS275">
        <f>CM278</f>
        <v>0</v>
      </c>
      <c r="CW275" s="28"/>
      <c r="CY275" s="61">
        <v>-0.12466358912884046</v>
      </c>
      <c r="DA275" s="17">
        <v>0</v>
      </c>
      <c r="DB275">
        <v>0</v>
      </c>
      <c r="DD275" s="73">
        <f>(DB274*DB275)*(1-COS(RADIANS(CW274+45)))+DB276*(SIN(RADIANS(CW274+45)))</f>
        <v>-0.82782852271349794</v>
      </c>
      <c r="DE275" s="73">
        <f>(DB275^2)*(1-COS(RADIANS(CW274+45)))+(COS(RADIANS(CW274+45)))</f>
        <v>0.56098122694256669</v>
      </c>
      <c r="DF275" s="73">
        <f>(DB275*DB276)*(1-COS(RADIANS(CW274+45)))-DB274*(SIN(RADIANS(CW274+45)))</f>
        <v>0</v>
      </c>
      <c r="DG275" s="10"/>
      <c r="DH275">
        <v>-0.82782852271349794</v>
      </c>
      <c r="DI275" s="23">
        <f>SIN(RADIANS('[1]Biaxial Input'!$F$21))*(COS(RADIANS(0)))</f>
        <v>6.9756473744125524E-2</v>
      </c>
      <c r="DK275" s="30">
        <f>(DI274*DI275)*(1-COS(RADIANS(CV274)))+DI276*(SIN(RADIANS(CV274)))</f>
        <v>-1.6280160168985456E-2</v>
      </c>
      <c r="DL275" s="30">
        <f>(DI275^2)*(1-COS(RADIANS(CV274)))+(COS(RADIANS(CV274)))</f>
        <v>0.7671828628175249</v>
      </c>
      <c r="DM275" s="30">
        <f>(DI275*DI276)*(1-COS(RADIANS(CV274)))-DI274*(SIN(RADIANS(CV274)))</f>
        <v>-0.64122181137573508</v>
      </c>
      <c r="DO275">
        <v>-0.64422872020376276</v>
      </c>
      <c r="DQ275" s="28">
        <f>(DB274*DB275)*(1-COS(RADIANS(CU274)))+DB276*(SIN(RADIANS(CU274)))</f>
        <v>0.64278760968653925</v>
      </c>
      <c r="DR275" s="28">
        <f>(DB275^2)*(1-COS(RADIANS(CU274)))+(COS(RADIANS(CU274)))</f>
        <v>0.76604444311897801</v>
      </c>
      <c r="DS275" s="28">
        <f>(DB275*DB276)*(1-COS(RADIANS(CU274)))-DB274*(SIN(RADIANS(CU274)))</f>
        <v>0</v>
      </c>
      <c r="DU275" s="61">
        <v>-0.84500405019966707</v>
      </c>
      <c r="DW275" s="17">
        <v>0</v>
      </c>
      <c r="DX275">
        <v>0</v>
      </c>
      <c r="DZ275" s="73">
        <f>(DB274*DB275)*(1-COS(RADIANS(CW274-45)))+DB276*(SIN(RADIANS(CW274-45)))</f>
        <v>-0.56098122694256647</v>
      </c>
      <c r="EA275" s="73">
        <f>(DB275^2)*(1-COS(RADIANS(CW274-45)))+(COS(RADIANS(CW274-45)))</f>
        <v>-0.82782852271349816</v>
      </c>
      <c r="EB275" s="73">
        <f>(DB275*DB276)*(1-COS(RADIANS(CW274-45)))-DB274*(SIN(RADIANS(CW274-45)))</f>
        <v>0</v>
      </c>
      <c r="EC275" s="10"/>
      <c r="ED275">
        <v>-0.56098122694256647</v>
      </c>
      <c r="EE275" s="1">
        <v>-0.41689800273045541</v>
      </c>
      <c r="EG275">
        <f>CY275+DU275</f>
        <v>-0.96966763932850752</v>
      </c>
      <c r="EH275">
        <f>EG275/(SQRT(EG274^2+EG275^2+EG276^2))</f>
        <v>-0.68565856326633934</v>
      </c>
      <c r="EJ275">
        <f>Q275+AM275</f>
        <v>0</v>
      </c>
      <c r="EK275">
        <f>EJ275/(SQRT(EJ274^2+EJ275^2+EJ276^2))</f>
        <v>0</v>
      </c>
      <c r="EM275" s="23">
        <f>CY276*DU274-CY274*DU276</f>
        <v>0.52002610001006089</v>
      </c>
      <c r="EP275" s="9">
        <f>((SUMPRODUCT(CM275:CM277,BZ275:BZ277))*(SUMPRODUCT(CM275:CM277,CA275:CA277)))-((SUMPRODUCT(CN275:CN277,BZ275:BZ277))*(SUMPRODUCT(CN275:CN277,CA275:CA277)))</f>
        <v>-3.1786196106221243E-2</v>
      </c>
      <c r="EY275" s="28"/>
      <c r="EZ275" s="10"/>
      <c r="FA275" s="61">
        <v>-0.10989724813515939</v>
      </c>
      <c r="FB275" s="13" t="e">
        <f>BW276</f>
        <v>#REF!</v>
      </c>
      <c r="FC275" s="17">
        <v>0</v>
      </c>
      <c r="FD275">
        <v>0</v>
      </c>
      <c r="FF275" s="73">
        <f>(FD274*FD275)*(1-COS(RADIANS(EY274+45)))+FD276*(SIN(RADIANS(EY274+45)))</f>
        <v>-0.81791196804352373</v>
      </c>
      <c r="FG275" s="73">
        <f>(FD275^2)*(1-COS(RADIANS(EY274+45)))+(COS(RADIANS(EY274+45)))</f>
        <v>0.57534338662330164</v>
      </c>
      <c r="FH275" s="73">
        <f>(FD275*FD276)*(1-COS(RADIANS(EY274+45)))-FD274*(SIN(RADIANS(EY274+45)))</f>
        <v>0</v>
      </c>
      <c r="FI275" s="10"/>
      <c r="FJ275">
        <v>-0.81791196804352373</v>
      </c>
      <c r="FK275" s="23">
        <f>SIN(RADIANS(176))*(COS(RADIANS(0)))</f>
        <v>6.9756473744125524E-2</v>
      </c>
      <c r="FM275" s="30">
        <f>(FK274*FK275)*(1-COS(RADIANS(EX274)))+FK276*(SIN(RADIANS(EX274)))</f>
        <v>-1.6280160168985456E-2</v>
      </c>
      <c r="FN275" s="30">
        <f>(FK275^2)*(1-COS(RADIANS(EX274)))+(COS(RADIANS(EX274)))</f>
        <v>0.7671828628175249</v>
      </c>
      <c r="FO275" s="30">
        <f>(FK275*FK276)*(1-COS(RADIANS(EX274)))-FK274*(SIN(RADIANS(EX274)))</f>
        <v>-0.64122181137573508</v>
      </c>
      <c r="FQ275">
        <v>-0.63685472766274032</v>
      </c>
      <c r="FS275" s="28">
        <f>(FD274*FD275)*(1-COS(RADIANS(EW274)))+FD276*(SIN(RADIANS(EW274)))</f>
        <v>0.64278760968653925</v>
      </c>
      <c r="FT275" s="28">
        <f>(FD275^2)*(1-COS(RADIANS(EW274)))+(COS(RADIANS(EW274)))</f>
        <v>0.76604444311897801</v>
      </c>
      <c r="FU275" s="28">
        <f>(FD275*FD276)*(1-COS(RADIANS(EW274)))-FD274*(SIN(RADIANS(EW274)))</f>
        <v>0</v>
      </c>
      <c r="FW275" s="61">
        <v>-0.84705103161535966</v>
      </c>
      <c r="FX275" s="13" t="e">
        <f>BX276</f>
        <v>#REF!</v>
      </c>
      <c r="FY275" s="17">
        <v>0</v>
      </c>
      <c r="FZ275">
        <v>0</v>
      </c>
      <c r="GB275" s="73">
        <f>(FD274*FD275)*(1-COS(RADIANS(EY274-45)))+FD276*(SIN(RADIANS(EY274-45)))</f>
        <v>-0.57534338662330164</v>
      </c>
      <c r="GC275" s="73">
        <f>(FD275^2)*(1-COS(RADIANS(EY274-45)))+(COS(RADIANS(EY274-45)))</f>
        <v>-0.81791196804352362</v>
      </c>
      <c r="GD275" s="73">
        <f>(FD275*FD276)*(1-COS(RADIANS(EY274-45)))-FD274*(SIN(RADIANS(EY274-45)))</f>
        <v>0</v>
      </c>
      <c r="GE275" s="10"/>
      <c r="GF275">
        <v>-0.57534338662330164</v>
      </c>
      <c r="GG275" s="1">
        <v>-0.42807784860891596</v>
      </c>
      <c r="GI275">
        <f>FA275+FW275</f>
        <v>-0.9569482797505191</v>
      </c>
      <c r="GJ275">
        <f>GI275/(SQRT(GI274^2+GI275^2+GI276^2))</f>
        <v>-0.67666461785639331</v>
      </c>
      <c r="GL275">
        <f>CH276+DC275</f>
        <v>-3.1786196106221243E-2</v>
      </c>
      <c r="GM275" t="e">
        <f>GL275/(SQRT(GL274^2+GL275^2+GL276^2))</f>
        <v>#VALUE!</v>
      </c>
      <c r="GO275" s="27">
        <f>FA276*FW274-FA274*FW276</f>
        <v>0.52002610001006089</v>
      </c>
    </row>
    <row r="276" spans="1:197" x14ac:dyDescent="0.2">
      <c r="Q276" s="82" t="s">
        <v>148</v>
      </c>
      <c r="R276" s="13"/>
      <c r="T276" s="10"/>
      <c r="U276" s="10"/>
      <c r="V276" s="10"/>
      <c r="W276" s="10"/>
      <c r="X276" s="10"/>
      <c r="Y276" s="10"/>
      <c r="Z276" s="80"/>
      <c r="AA276" s="23" t="s">
        <v>149</v>
      </c>
      <c r="AE276" s="1"/>
      <c r="AG276" s="80"/>
      <c r="AK276" s="13"/>
      <c r="AL276" s="81"/>
      <c r="AM276" s="82" t="s">
        <v>150</v>
      </c>
      <c r="AO276" s="13"/>
      <c r="AP276" s="13"/>
      <c r="AS276" s="1"/>
      <c r="AW276" s="1"/>
      <c r="AY276" s="11">
        <f>(G253^2)*F253+G253*G254*F254+G253*G255*F255-((H253^2)*F253+H253*H254*F254+H253*H255*F255)</f>
        <v>-3.4574121772228017E-2</v>
      </c>
      <c r="AZ276" s="12">
        <f>G253*G254*F253+(G254^2)*F254+G254*G255*F255-(H253*H254*F253+(H254^2)*F254+H254*H255*F255)</f>
        <v>0.96090115121600628</v>
      </c>
      <c r="BA276" s="12">
        <f>G253*G255*F253+G254*G255*F254+(G255^2)*F255-(H253*H255*F253+H254*H255*F254+(H255^2)*F255)</f>
        <v>0.15495765492830288</v>
      </c>
      <c r="BB276" s="12">
        <f>(G253^2)*E253+G253*G254*E254+G253*G255*E255-((H253^2)*E253+H253*H254*E254+H253*H255*E255)</f>
        <v>0.65421985140195393</v>
      </c>
      <c r="BC276" s="12">
        <f>G253*G254*E253+(G254^2)*E254+G254*G255*E255-(H253*H254*E253+(H254^2)*E254+H254*H255*E255)</f>
        <v>-0.71489328706743005</v>
      </c>
      <c r="BD276" s="24">
        <f>G253*G255*E253+G254*G255*E254+(G255^2)*E255-(H253*H255*E253+H254*H255*E254+(H255^2)*E255)</f>
        <v>-0.16386647079537053</v>
      </c>
      <c r="BE276" s="10">
        <f>J253</f>
        <v>-1.6872171700386684E-2</v>
      </c>
      <c r="BV276" s="4" t="s">
        <v>20</v>
      </c>
      <c r="BW276" s="4" t="e">
        <f>DEGREES(ACOS(BX271/(SQRT((BX269^2)+(BX270^2)+(BX271^2)))))</f>
        <v>#REF!</v>
      </c>
      <c r="BX276" s="4" t="e">
        <f>DEGREES(ATAN(BX270/BX269))</f>
        <v>#REF!</v>
      </c>
      <c r="BY276" t="s">
        <v>9</v>
      </c>
      <c r="BZ276" s="5">
        <f t="shared" si="423"/>
        <v>0.3492962422733713</v>
      </c>
      <c r="CA276" s="6">
        <f t="shared" si="423"/>
        <v>-0.34518112468713447</v>
      </c>
      <c r="CB276" s="7">
        <f>CY275</f>
        <v>-0.12466358912884046</v>
      </c>
      <c r="CC276" s="8">
        <f>DU275</f>
        <v>-0.84500405019966707</v>
      </c>
      <c r="CE276" s="10"/>
      <c r="CH276">
        <f>((SUMPRODUCT(CM275:CM277,CK275:CK277))*(SUMPRODUCT(CM275:CM277,CL275:CL277)))-((SUMPRODUCT(CN275:CN277,CK275:CK277))*(SUMPRODUCT(CN275:CN277,CL275:CL277)))</f>
        <v>-3.1786196106221243E-2</v>
      </c>
      <c r="CI276" s="67"/>
      <c r="CJ276" s="10" t="s">
        <v>9</v>
      </c>
      <c r="CK276" s="5">
        <f t="shared" si="424"/>
        <v>0.3492962422733713</v>
      </c>
      <c r="CL276" s="6">
        <f t="shared" si="424"/>
        <v>-0.34518112468713447</v>
      </c>
      <c r="CM276" s="7">
        <f>FA275</f>
        <v>-0.10989724813515939</v>
      </c>
      <c r="CN276" s="8">
        <f>FW275</f>
        <v>-0.84705103161535966</v>
      </c>
      <c r="CP276">
        <f t="shared" si="422"/>
        <v>-9.8670839279614439E-2</v>
      </c>
      <c r="CQ276">
        <f t="shared" si="422"/>
        <v>-0.32743703463395935</v>
      </c>
      <c r="CR276">
        <f>CK278</f>
        <v>0</v>
      </c>
      <c r="CS276">
        <f>CN278</f>
        <v>0</v>
      </c>
      <c r="CW276" s="28"/>
      <c r="CY276" s="61">
        <v>-0.50566809367322385</v>
      </c>
      <c r="DA276" s="17">
        <v>0</v>
      </c>
      <c r="DB276">
        <v>1</v>
      </c>
      <c r="DD276" s="73">
        <f>(DB274*DB276)*(1-COS(RADIANS(CW274+45)))-DB275*(SIN(RADIANS(CW274+45)))</f>
        <v>0</v>
      </c>
      <c r="DE276" s="73">
        <f>(DB275*DB276)*(1-COS(RADIANS(CW274+45)))+DB274*(SIN(RADIANS(CW274+45)))</f>
        <v>0</v>
      </c>
      <c r="DF276" s="73">
        <f>(DB276^2)*(1-COS(RADIANS(CW274+45)))+(COS(RADIANS(CW274+45)))</f>
        <v>1</v>
      </c>
      <c r="DG276" s="10"/>
      <c r="DH276">
        <v>0</v>
      </c>
      <c r="DI276" s="23">
        <f>SIN(RADIANS('[1]Biaxial Input'!$F$21))*SIN(RADIANS(0))</f>
        <v>0</v>
      </c>
      <c r="DK276" s="30">
        <f>(DI274*DI276)*(1-COS(RADIANS(CV274)))-DI275*(SIN(RADIANS(CV274)))</f>
        <v>4.4838597018148282E-2</v>
      </c>
      <c r="DL276" s="30">
        <f>(DI275*DI276)*(1-COS(RADIANS(CV274)))+DI274*(SIN(RADIANS(CV274)))</f>
        <v>0.64122181137573508</v>
      </c>
      <c r="DM276" s="30">
        <f>(DI276^2)*(1-COS(RADIANS(CV274)))+(COS(RADIANS(CV274)))</f>
        <v>0.76604444311897801</v>
      </c>
      <c r="DO276">
        <v>-0.50566809367322385</v>
      </c>
      <c r="DQ276" s="28">
        <f>(DB274*DB276)*(1-COS(RADIANS(CU274)))-DB275*(SIN(RADIANS(CU274)))</f>
        <v>0</v>
      </c>
      <c r="DR276" s="28">
        <f>(DB275*DB276)*(1-COS(RADIANS(CU274)))+DB274*(SIN(RADIANS(CU274)))</f>
        <v>0</v>
      </c>
      <c r="DS276" s="28">
        <f>(DB276^2)*(1-COS(RADIANS(CU274)))+(COS(RADIANS(CU274)))</f>
        <v>1</v>
      </c>
      <c r="DU276" s="61">
        <v>-0.39683206801797433</v>
      </c>
      <c r="DW276" s="17">
        <v>0</v>
      </c>
      <c r="DX276">
        <v>1</v>
      </c>
      <c r="DZ276" s="73">
        <f>(DB274*DB274)*(1-COS(RADIANS(CW274-45)))-DB274*(SIN(RADIANS(CW274-45)))</f>
        <v>0</v>
      </c>
      <c r="EA276" s="73">
        <f>(DB275*DB276)*(1-COS(RADIANS(CW274-45)))+DB274*(SIN(RADIANS(CW274-45)))</f>
        <v>0</v>
      </c>
      <c r="EB276" s="73">
        <f>(DB276^2)*(1-COS(RADIANS(CW274-45)))+(COS(RADIANS(CW274-45)))</f>
        <v>0.99999999999999989</v>
      </c>
      <c r="EC276" s="10"/>
      <c r="ED276">
        <v>0</v>
      </c>
      <c r="EE276" s="1">
        <v>-0.39683206801797433</v>
      </c>
      <c r="EG276">
        <f>CY276+DU276</f>
        <v>-0.90250016169119818</v>
      </c>
      <c r="EH276">
        <f>EG276/(SQRT(EG274^2+EG275^2+EG276^2))</f>
        <v>-0.63816398435380206</v>
      </c>
      <c r="EJ276">
        <f>Q276+AM276</f>
        <v>0</v>
      </c>
      <c r="EK276">
        <f>EJ276/(SQRT(EJ274^2+EJ275^2+EJ276^2))</f>
        <v>0</v>
      </c>
      <c r="EM276" s="23">
        <f>CY274*DU275-CY275*DU274</f>
        <v>-0.7660444431189779</v>
      </c>
      <c r="ER276">
        <f t="shared" ref="ER276:ES278" si="425">CK275</f>
        <v>0.93180266183863136</v>
      </c>
      <c r="ES276">
        <f t="shared" si="425"/>
        <v>-0.87956522186239505</v>
      </c>
      <c r="ET276" t="e">
        <f>#REF!</f>
        <v>#REF!</v>
      </c>
      <c r="EU276" t="e">
        <f>#REF!</f>
        <v>#REF!</v>
      </c>
      <c r="EY276" s="28"/>
      <c r="EZ276" s="10"/>
      <c r="FA276" s="61">
        <v>-0.49866540343490179</v>
      </c>
      <c r="FB276" s="13">
        <f>BW277</f>
        <v>0</v>
      </c>
      <c r="FC276" s="17">
        <v>0</v>
      </c>
      <c r="FD276">
        <v>1</v>
      </c>
      <c r="FF276" s="73">
        <f>(FD274*FD276)*(1-COS(RADIANS(EY274+45)))-FD275*(SIN(RADIANS(EY274+45)))</f>
        <v>0</v>
      </c>
      <c r="FG276" s="73">
        <f>(FD275*FD276)*(1-COS(RADIANS(EY274+45)))+FD274*(SIN(RADIANS(EY274+45)))</f>
        <v>0</v>
      </c>
      <c r="FH276" s="73">
        <f>(FD276^2)*(1-COS(RADIANS(EY274+45)))+(COS(RADIANS(EY274+45)))</f>
        <v>1</v>
      </c>
      <c r="FI276" s="10"/>
      <c r="FJ276">
        <v>0</v>
      </c>
      <c r="FK276" s="23">
        <f>SIN(RADIANS(176))*SIN(RADIANS(0))</f>
        <v>0</v>
      </c>
      <c r="FM276" s="30">
        <f>(FK274*FK276)*(1-COS(RADIANS(EX274)))-FK275*(SIN(RADIANS(EX274)))</f>
        <v>4.4838597018148282E-2</v>
      </c>
      <c r="FN276" s="30">
        <f>(FK275*FK276)*(1-COS(RADIANS(EX274)))+FK274*(SIN(RADIANS(EX274)))</f>
        <v>0.64122181137573508</v>
      </c>
      <c r="FO276" s="30">
        <f>(FK276^2)*(1-COS(RADIANS(EX274)))+(COS(RADIANS(EX274)))</f>
        <v>0.76604444311897801</v>
      </c>
      <c r="FQ276">
        <v>-0.49866540343490179</v>
      </c>
      <c r="FS276" s="28">
        <f>(FD274*FD276)*(1-COS(RADIANS(EW274)))-FD275*(SIN(RADIANS(EW274)))</f>
        <v>0</v>
      </c>
      <c r="FT276" s="28">
        <f>(FD275*FD276)*(1-COS(RADIANS(EW274)))+FD274*(SIN(RADIANS(EW274)))</f>
        <v>0</v>
      </c>
      <c r="FU276" s="28">
        <f>(FD276^2)*(1-COS(RADIANS(EW274)))+(COS(RADIANS(EW274)))</f>
        <v>1</v>
      </c>
      <c r="FW276" s="61">
        <v>-0.40559675366506748</v>
      </c>
      <c r="FX276" s="13">
        <f>BX277</f>
        <v>0</v>
      </c>
      <c r="FY276" s="17">
        <v>0</v>
      </c>
      <c r="FZ276">
        <v>1</v>
      </c>
      <c r="GB276" s="73">
        <f>(FD274*FD274)*(1-COS(RADIANS(EY274-45)))-FD274*(SIN(RADIANS(EY274-45)))</f>
        <v>0</v>
      </c>
      <c r="GC276" s="73">
        <f>(FD275*FD276)*(1-COS(RADIANS(EY274-45)))+FD274*(SIN(RADIANS(EY274-45)))</f>
        <v>0</v>
      </c>
      <c r="GD276" s="73">
        <f>(FD276^2)*(1-COS(RADIANS(EY274-45)))+(COS(RADIANS(EY274-45)))</f>
        <v>1</v>
      </c>
      <c r="GE276" s="10"/>
      <c r="GF276">
        <v>0</v>
      </c>
      <c r="GG276" s="1">
        <v>-0.40559675366506748</v>
      </c>
      <c r="GI276">
        <f>FA276+FW276</f>
        <v>-0.90426215709996927</v>
      </c>
      <c r="GJ276">
        <f>GI276/(SQRT(GI274^2+GI275^2+GI276^2))</f>
        <v>-0.63940990325576341</v>
      </c>
      <c r="GL276" t="e">
        <f>#REF!+DC276</f>
        <v>#REF!</v>
      </c>
      <c r="GM276" t="e">
        <f>GL276/(SQRT(GL274^2+GL275^2+GL276^2))</f>
        <v>#REF!</v>
      </c>
      <c r="GO276" s="27">
        <f>FA274*FW275-FA275*FW274</f>
        <v>-0.7660444431189779</v>
      </c>
    </row>
    <row r="277" spans="1:197" x14ac:dyDescent="0.2">
      <c r="E277" s="5" t="s">
        <v>4</v>
      </c>
      <c r="F277" s="6" t="s">
        <v>5</v>
      </c>
      <c r="G277" s="7" t="s">
        <v>6</v>
      </c>
      <c r="H277" s="8" t="s">
        <v>1</v>
      </c>
      <c r="I277">
        <v>18</v>
      </c>
      <c r="J277" s="9" t="s">
        <v>7</v>
      </c>
      <c r="K277">
        <v>18</v>
      </c>
      <c r="M277" s="17">
        <f>A209</f>
        <v>60</v>
      </c>
      <c r="N277" s="17">
        <f>B209</f>
        <v>-45</v>
      </c>
      <c r="O277" s="17">
        <f>C209</f>
        <v>243.3</v>
      </c>
      <c r="Q277" s="61">
        <f t="array" ref="Q277:Q279">MMULT(AI277:AK279,AG277:AG279)</f>
        <v>0.75456386500450789</v>
      </c>
      <c r="R277" s="13"/>
      <c r="S277" s="17">
        <v>1</v>
      </c>
      <c r="T277">
        <v>0</v>
      </c>
      <c r="V277" s="73">
        <f>(T277^2)*(1-COS(RADIANS(O277+45)))+(COS(RADIANS(O277+45)))</f>
        <v>0.31399245596740527</v>
      </c>
      <c r="W277" s="73">
        <f>(T277*T278)*(1-COS(RADIANS(O277+45)))-T279*(SIN(RADIANS(O277+45)))</f>
        <v>0.94942547764190377</v>
      </c>
      <c r="X277" s="73">
        <f>(T277*T279)*(1-COS(RADIANS(O277+45)))+T278*(SIN(RADIANS(O277+45)))</f>
        <v>0</v>
      </c>
      <c r="Y277" s="10"/>
      <c r="Z277">
        <f t="array" ref="Z277:Z279">MMULT(V277:X279,S277:S279)</f>
        <v>0.31399245596740527</v>
      </c>
      <c r="AA277" s="23">
        <f>COS(RADIANS('[1]Biaxial Input'!$F$21))</f>
        <v>-0.9975640502598242</v>
      </c>
      <c r="AC277" s="30">
        <f>(AA277^2)*(1-COS(RADIANS(N277)))+(COS(RADIANS(N277)))</f>
        <v>0.99857479166422358</v>
      </c>
      <c r="AD277" s="30">
        <f>(AA277*AA278)*(1-COS(RADIANS(N277)))-AA279*(SIN(RADIANS(N277)))</f>
        <v>-2.0381428756221641E-2</v>
      </c>
      <c r="AE277" s="30">
        <f>(AA277*AA279)*(1-COS(RADIANS(N277)))+AA278*(SIN(RADIANS(N277)))</f>
        <v>-4.9325275616132508E-2</v>
      </c>
      <c r="AG277">
        <f t="array" ref="AG277:AG279">MMULT(AC277:AE279,Z277:Z279)</f>
        <v>0.33289559903368976</v>
      </c>
      <c r="AI277" s="28">
        <f>(T277^2)*(1-COS(RADIANS(M277)))+(COS(RADIANS(M277)))</f>
        <v>0.50000000000000011</v>
      </c>
      <c r="AJ277" s="28">
        <f>(T277*T278)*(1-COS(RADIANS(M277)))-T279*(SIN(RADIANS(M277)))</f>
        <v>-0.8660254037844386</v>
      </c>
      <c r="AK277" s="28">
        <f>(T277*T279)*(1-COS(RADIANS(M277)))+T278*(SIN(RADIANS(M277)))</f>
        <v>0</v>
      </c>
      <c r="AM277" s="61">
        <f t="array" ref="AM277:AM279">MMULT(AI277:AK279,AW277:AW279)</f>
        <v>-0.29492664388874956</v>
      </c>
      <c r="AN277" s="13"/>
      <c r="AO277" s="17">
        <v>1</v>
      </c>
      <c r="AP277">
        <v>0</v>
      </c>
      <c r="AR277" s="73">
        <f>(T277^2)*(1-COS(RADIANS(O277-45)))+(COS(RADIANS(O277-45)))</f>
        <v>-0.94942547764190388</v>
      </c>
      <c r="AS277" s="73">
        <f>(T277*T278)*(1-COS(RADIANS(O277-45)))-T279*(SIN(RADIANS(O277-45)))</f>
        <v>0.31399245596740494</v>
      </c>
      <c r="AT277" s="73">
        <f>(T277*T279)*(1-COS(RADIANS(O277-45)))+T278*(SIN(RADIANS(O277-45)))</f>
        <v>0</v>
      </c>
      <c r="AU277" s="10"/>
      <c r="AV277">
        <f t="array" ref="AV277:AV279">MMULT(AR277:AT279,S277:S279)</f>
        <v>-0.94942547764190388</v>
      </c>
      <c r="AW277" s="1">
        <f t="array" ref="AW277:AW279">MMULT(AC277:AE279,AV277:AV279)</f>
        <v>-0.94167273366567938</v>
      </c>
      <c r="AY277" s="11">
        <f>(G258^2)*F258+G258*G259*F259+G258*G260*F260-((H258^2)*F258+H258*H259*F259+H258*H260*F260)</f>
        <v>-0.12509419295122731</v>
      </c>
      <c r="AZ277" s="12">
        <f>G258*G259*F258+(G259^2)*F259+G259*G260*F260-(H258*H259*F258+(H259^2)*F259+H259*H260*F260)</f>
        <v>0.955171370787398</v>
      </c>
      <c r="BA277" s="12">
        <f>G258*G260*F258+G259*G260*F259+(G260^2)*F260-(H258*H260*F258+H259*H260*F259+(H260^2)*F260)</f>
        <v>0.25297578736978005</v>
      </c>
      <c r="BB277" s="12">
        <f>(G258^2)*E258+G258*G259*E259+G258*G260*E260-((H258^2)*E258+H258*H259*E259+H258*H260*E260)</f>
        <v>0.7212844466158933</v>
      </c>
      <c r="BC277" s="12">
        <f>G258*G259*E258+(G259^2)*E259+G259*G260*E260-(H258*H259*E258+(H259^2)*E259+H259*H260*E260)</f>
        <v>-0.66686124009350367</v>
      </c>
      <c r="BD277" s="24">
        <f>G258*G260*E258+G259*G260*E259+(G260^2)*E260-(H258*H260*E258+H259*H260*E259+(H260^2)*E260)</f>
        <v>-0.16476799801852859</v>
      </c>
      <c r="BE277" s="10">
        <f>J258</f>
        <v>-9.5990855713530887E-2</v>
      </c>
      <c r="BY277" t="s">
        <v>10</v>
      </c>
      <c r="BZ277" s="5">
        <f t="shared" si="423"/>
        <v>-9.8670839279614439E-2</v>
      </c>
      <c r="CA277" s="6">
        <f t="shared" si="423"/>
        <v>-0.32743703463395935</v>
      </c>
      <c r="CB277" s="7">
        <f>CY276</f>
        <v>-0.50566809367322385</v>
      </c>
      <c r="CC277" s="8">
        <f>DU276</f>
        <v>-0.39683206801797433</v>
      </c>
      <c r="CE277" s="10"/>
      <c r="CG277" s="10" t="s">
        <v>160</v>
      </c>
      <c r="CH277" s="10">
        <f>-CH274*((EY274-CW274)/(CH276-CE275))</f>
        <v>259.12368332114272</v>
      </c>
      <c r="CI277" s="67"/>
      <c r="CJ277" s="10" t="s">
        <v>10</v>
      </c>
      <c r="CK277" s="5">
        <f t="shared" si="424"/>
        <v>-9.8670839279614439E-2</v>
      </c>
      <c r="CL277" s="6">
        <f t="shared" si="424"/>
        <v>-0.32743703463395935</v>
      </c>
      <c r="CM277" s="7">
        <f>FA276</f>
        <v>-0.49866540343490179</v>
      </c>
      <c r="CN277" s="8">
        <f>FW276</f>
        <v>-0.40559675366506748</v>
      </c>
      <c r="CW277" s="28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EE277" s="1"/>
      <c r="EI277" s="64">
        <f>(DEGREES(ACOS((EH274*EK274+EH275*EK275+EH276*EK276)/((SQRT(EH274^2+EH275^2+EH276^2))*(SQRT(EK274^2+EK275^2+EK276^2))))))</f>
        <v>110.49771646259157</v>
      </c>
      <c r="ER277">
        <f t="shared" si="425"/>
        <v>0.3492962422733713</v>
      </c>
      <c r="ES277">
        <f t="shared" si="425"/>
        <v>-0.34518112468713447</v>
      </c>
      <c r="ET277" t="e">
        <f>#REF!</f>
        <v>#REF!</v>
      </c>
      <c r="EU277" t="e">
        <f>#REF!</f>
        <v>#REF!</v>
      </c>
      <c r="EY277" s="28"/>
      <c r="EZ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GG277" s="1"/>
      <c r="GK277" s="64" t="e">
        <f>(DEGREES(ACOS((GJ274*GM274+GJ275*GM275+GJ276*GM276)/((SQRT(GJ274^2+GJ275^2+GJ276^2))*(SQRT(GM274^2+GM275^2+GM276^2))))))</f>
        <v>#VALUE!</v>
      </c>
    </row>
    <row r="278" spans="1:197" x14ac:dyDescent="0.2">
      <c r="D278" t="s">
        <v>8</v>
      </c>
      <c r="E278" s="5">
        <f t="shared" ref="E278:F280" si="426">E273</f>
        <v>0.99385745308804063</v>
      </c>
      <c r="F278" s="6">
        <f t="shared" si="426"/>
        <v>-0.75159383056268236</v>
      </c>
      <c r="G278" s="7">
        <f>Q277</f>
        <v>0.75456386500450789</v>
      </c>
      <c r="H278" s="8">
        <f>AM277</f>
        <v>-0.29492664388874956</v>
      </c>
      <c r="J278" s="9">
        <f>((SUMPRODUCT(G278:G280,E278:E280))*(SUMPRODUCT(G278:G280,F278:F280)))-((SUMPRODUCT(H278:H280,E278:E280))*(SUMPRODUCT(H278:H280,F278:F280)))</f>
        <v>2.8880685243647924E-2</v>
      </c>
      <c r="Q278" s="61">
        <v>-5.1252923152832086E-2</v>
      </c>
      <c r="S278" s="17">
        <v>0</v>
      </c>
      <c r="T278">
        <v>0</v>
      </c>
      <c r="V278" s="73">
        <f>(T277*T278)*(1-COS(RADIANS(O277+45)))+T279*(SIN(RADIANS(O277+45)))</f>
        <v>-0.94942547764190377</v>
      </c>
      <c r="W278" s="73">
        <f>(T278^2)*(1-COS(RADIANS(O277+45)))+(COS(RADIANS(O277+45)))</f>
        <v>0.31399245596740527</v>
      </c>
      <c r="X278" s="73">
        <f>(T278*T279)*(1-COS(RADIANS(O277+45)))-T277*(SIN(RADIANS(O277+45)))</f>
        <v>0</v>
      </c>
      <c r="Y278" s="10"/>
      <c r="Z278">
        <v>-0.94942547764190377</v>
      </c>
      <c r="AA278" s="23">
        <f>SIN(RADIANS('[1]Biaxial Input'!$F$21))*(COS(RADIANS(0)))</f>
        <v>6.9756473744125524E-2</v>
      </c>
      <c r="AC278" s="30">
        <f>(AA277*AA278)*(1-COS(RADIANS(N277)))+AA279*(SIN(RADIANS(N277)))</f>
        <v>-2.0381428756221641E-2</v>
      </c>
      <c r="AD278" s="30">
        <f>(AA278^2)*(1-COS(RADIANS(N277)))+(COS(RADIANS(N277)))</f>
        <v>0.70853198952232399</v>
      </c>
      <c r="AE278" s="30">
        <f>(AA278*AA279)*(1-COS(RADIANS(N277)))-AA277*(SIN(RADIANS(N277)))</f>
        <v>-0.70538430460663959</v>
      </c>
      <c r="AG278">
        <v>-0.67909793744809155</v>
      </c>
      <c r="AI278" s="28">
        <f>(T277*T278)*(1-COS(RADIANS(M277)))+T279*(SIN(RADIANS(M277)))</f>
        <v>0.8660254037844386</v>
      </c>
      <c r="AJ278" s="28">
        <f>(T278^2)*(1-COS(RADIANS(M277)))+(COS(RADIANS(M277)))</f>
        <v>0.50000000000000011</v>
      </c>
      <c r="AK278" s="28">
        <f>(T278*T279)*(1-COS(RADIANS(M277)))-T277*(SIN(RADIANS(M277)))</f>
        <v>0</v>
      </c>
      <c r="AM278" s="61">
        <v>-0.91707403530045917</v>
      </c>
      <c r="AO278" s="17">
        <v>0</v>
      </c>
      <c r="AP278">
        <v>0</v>
      </c>
      <c r="AR278" s="73">
        <f>(T277*T278)*(1-COS(RADIANS(O277-45)))+T279*(SIN(RADIANS(O277-45)))</f>
        <v>-0.31399245596740494</v>
      </c>
      <c r="AS278" s="73">
        <f>(T278^2)*(1-COS(RADIANS(O277-45)))+(COS(RADIANS(O277-45)))</f>
        <v>-0.94942547764190388</v>
      </c>
      <c r="AT278" s="73">
        <f>(T278*T279)*(1-COS(RADIANS(O277-45)))-T277*(SIN(RADIANS(O277-45)))</f>
        <v>0</v>
      </c>
      <c r="AU278" s="10"/>
      <c r="AV278">
        <v>-0.31399245596740494</v>
      </c>
      <c r="AW278" s="1">
        <v>-0.20312305178968595</v>
      </c>
      <c r="AY278" s="11">
        <f>(G263^2)*F263+G263*G264*F264+G263*G265*F265-((H263^2)*F263+H263*H264*F264+H263*H265*F265)</f>
        <v>-5.9101704022191393E-2</v>
      </c>
      <c r="AZ278" s="12">
        <f>G263*G264*F263+(G264^2)*F264+G264*G265*F265-(H263*H264*F263+(H264^2)*F264+H264*H265*F265)</f>
        <v>0.93538303190768191</v>
      </c>
      <c r="BA278" s="12">
        <f>G263*G265*F263+G264*G265*F264+(G265^2)*F265-(H263*H265*F263+H264*H265*F264+(H265^2)*F265)</f>
        <v>0.34083509092932718</v>
      </c>
      <c r="BB278" s="12">
        <f>(G263^2)*E263+G263*G264*E264+G263*G265*E265-((H263^2)*E263+H263*H264*E264+H263*H265*E265)</f>
        <v>0.66833451419594925</v>
      </c>
      <c r="BC278" s="12">
        <f>G263*G264*E263+(G264^2)*E264+G264*G265*E265-(H263*H264*E263+(H264^2)*E264+H264*H265*E265)</f>
        <v>-0.67854969100316787</v>
      </c>
      <c r="BD278" s="24">
        <f>G263*G265*E263+G264*G265*E264+(G265^2)*E265-(H263*H265*E263+H264*H265*E264+(H265^2)*E265)</f>
        <v>-0.27104590532485079</v>
      </c>
      <c r="BE278" s="10">
        <f>J263</f>
        <v>-2.0687601590240634E-2</v>
      </c>
      <c r="CS278" s="15"/>
      <c r="CW278" s="28"/>
      <c r="CY278" s="82" t="s">
        <v>148</v>
      </c>
      <c r="CZ278" s="13"/>
      <c r="DB278" s="10"/>
      <c r="DC278" s="10"/>
      <c r="DD278" s="10"/>
      <c r="DE278" s="10"/>
      <c r="DF278" s="10"/>
      <c r="DG278" s="10"/>
      <c r="DH278" s="80"/>
      <c r="DI278" s="23" t="s">
        <v>149</v>
      </c>
      <c r="DM278" s="1"/>
      <c r="DO278" s="80"/>
      <c r="DS278" s="13"/>
      <c r="DT278" s="81"/>
      <c r="DU278" s="82" t="s">
        <v>150</v>
      </c>
      <c r="DW278" s="13"/>
      <c r="DX278" s="13"/>
      <c r="EA278" s="1"/>
      <c r="EE278" s="1"/>
      <c r="ER278">
        <f t="shared" si="425"/>
        <v>-9.8670839279614439E-2</v>
      </c>
      <c r="ES278">
        <f t="shared" si="425"/>
        <v>-0.32743703463395935</v>
      </c>
      <c r="ET278" t="e">
        <f>#REF!</f>
        <v>#REF!</v>
      </c>
      <c r="EU278" t="e">
        <f>#REF!</f>
        <v>#REF!</v>
      </c>
      <c r="EY278" s="28"/>
      <c r="EZ278" s="10"/>
      <c r="FA278" s="82" t="s">
        <v>148</v>
      </c>
      <c r="FB278" s="13"/>
      <c r="FD278" s="10"/>
      <c r="FE278" s="10"/>
      <c r="FF278" s="10"/>
      <c r="FG278" s="10"/>
      <c r="FH278" s="10"/>
      <c r="FI278" s="10"/>
      <c r="FJ278" s="80"/>
      <c r="FK278" s="23" t="s">
        <v>149</v>
      </c>
      <c r="FO278" s="1"/>
      <c r="FQ278" s="80"/>
      <c r="FU278" s="13"/>
      <c r="FV278" s="81"/>
      <c r="FW278" s="82" t="s">
        <v>150</v>
      </c>
      <c r="FY278" s="13"/>
      <c r="FZ278" s="13"/>
      <c r="GC278" s="1"/>
      <c r="GG278" s="1"/>
      <c r="GK278" s="13"/>
    </row>
    <row r="279" spans="1:197" x14ac:dyDescent="0.2">
      <c r="A279" t="s">
        <v>899</v>
      </c>
      <c r="B279" t="s">
        <v>28</v>
      </c>
      <c r="C279" t="s">
        <v>900</v>
      </c>
      <c r="D279" t="s">
        <v>9</v>
      </c>
      <c r="E279" s="5">
        <f t="shared" si="426"/>
        <v>3.5471030488026426E-4</v>
      </c>
      <c r="F279" s="6">
        <f t="shared" si="426"/>
        <v>-0.6028218963908557</v>
      </c>
      <c r="G279" s="7">
        <f t="shared" ref="G279:G280" si="427">Q278</f>
        <v>-5.1252923152832086E-2</v>
      </c>
      <c r="H279" s="8">
        <f t="shared" ref="H279:H280" si="428">AM278</f>
        <v>-0.91707403530045917</v>
      </c>
      <c r="J279" s="10"/>
      <c r="Q279" s="61">
        <v>-0.65422206589028231</v>
      </c>
      <c r="S279" s="17">
        <v>0</v>
      </c>
      <c r="T279">
        <v>1</v>
      </c>
      <c r="V279" s="73">
        <f>(T277*T279)*(1-COS(RADIANS(O277+45)))-T278*(SIN(RADIANS(O277+45)))</f>
        <v>0</v>
      </c>
      <c r="W279" s="73">
        <f>(T278*T279)*(1-COS(RADIANS(O277+45)))+T277*(SIN(RADIANS(O277+45)))</f>
        <v>0</v>
      </c>
      <c r="X279" s="73">
        <f>(T279^2)*(1-COS(RADIANS(O277+45)))+(COS(RADIANS(O277+45)))</f>
        <v>1</v>
      </c>
      <c r="Y279" s="10"/>
      <c r="Z279">
        <v>0</v>
      </c>
      <c r="AA279" s="23">
        <f>SIN(RADIANS('[1]Biaxial Input'!$F$21))*SIN(RADIANS(0))</f>
        <v>0</v>
      </c>
      <c r="AC279" s="30">
        <f>(AA277*AA279)*(1-COS(RADIANS(N277)))-AA278*(SIN(RADIANS(N277)))</f>
        <v>4.9325275616132508E-2</v>
      </c>
      <c r="AD279" s="30">
        <f>(AA278*AA279)*(1-COS(RADIANS(N277)))+AA277*(SIN(RADIANS(N277)))</f>
        <v>0.70538430460663959</v>
      </c>
      <c r="AE279" s="30">
        <f>(AA279^2)*(1-COS(RADIANS(N277)))+(COS(RADIANS(N277)))</f>
        <v>0.70710678118654757</v>
      </c>
      <c r="AG279">
        <v>-0.65422206589028231</v>
      </c>
      <c r="AI279" s="28">
        <f>(T277*T279)*(1-COS(RADIANS(M277)))-T278*(SIN(RADIANS(M277)))</f>
        <v>0</v>
      </c>
      <c r="AJ279" s="28">
        <f>(T278*T279)*(1-COS(RADIANS(M277)))+T277*(SIN(RADIANS(M277)))</f>
        <v>0</v>
      </c>
      <c r="AK279" s="28">
        <f>(T279^2)*(1-COS(RADIANS(M277)))+(COS(RADIANS(M277)))</f>
        <v>1</v>
      </c>
      <c r="AM279" s="61">
        <v>-0.26831602356596396</v>
      </c>
      <c r="AO279" s="17">
        <v>0</v>
      </c>
      <c r="AP279">
        <v>1</v>
      </c>
      <c r="AR279" s="73">
        <f>(T277*T277)*(1-COS(RADIANS(O277-45)))-T277*(SIN(RADIANS(O277-45)))</f>
        <v>0</v>
      </c>
      <c r="AS279" s="73">
        <f>(T278*T279)*(1-COS(RADIANS(O277-45)))+T277*(SIN(RADIANS(O277-45)))</f>
        <v>0</v>
      </c>
      <c r="AT279" s="73">
        <f>(T279^2)*(1-COS(RADIANS(O277-45)))+(COS(RADIANS(O277-45)))</f>
        <v>1</v>
      </c>
      <c r="AU279" s="10"/>
      <c r="AV279">
        <v>0</v>
      </c>
      <c r="AW279" s="1">
        <v>-0.26831602356596396</v>
      </c>
      <c r="AY279" s="11">
        <f>(G268^2)*F268+G268*G269*F269+G268*G270*F270-((H268^2)*F268+H268*H269*F269+H268*H270*F270)</f>
        <v>-8.661524827312872E-2</v>
      </c>
      <c r="AZ279" s="12">
        <f>G268*G269*F268+(G269^2)*F269+G269*G270*F270-(H268*H269*F268+(H269^2)*F269+H269*H270*F270)</f>
        <v>0.86615594016597786</v>
      </c>
      <c r="BA279" s="12">
        <f>G268*G270*F268+G269*G270*F269+(G270^2)*F270-(H268*H270*F268+H269*H270*F269+(H270^2)*F270)</f>
        <v>0.48478159952755662</v>
      </c>
      <c r="BB279" s="12">
        <f>(G268^2)*E268+G268*G269*E269+G268*G270*E270-((H268^2)*E268+H268*H269*E269+H268*H270*E270)</f>
        <v>0.64809149340789518</v>
      </c>
      <c r="BC279" s="12">
        <f>G268*G269*E268+(G269^2)*E269+G269*G270*E270-(H268*H269*E268+(H269^2)*E269+H269*H270*E270)</f>
        <v>-0.56087682735565136</v>
      </c>
      <c r="BD279" s="24">
        <f>G268*G270*E268+G269*G270*E269+(G270^2)*E270-(H268*H270*E268+H269*H270*E269+(H270^2)*E270)</f>
        <v>-0.43640685596653128</v>
      </c>
      <c r="BE279" s="10">
        <f>J268</f>
        <v>-3.2126535930556865E-2</v>
      </c>
      <c r="BZ279" s="5" t="s">
        <v>4</v>
      </c>
      <c r="CA279" s="6" t="s">
        <v>5</v>
      </c>
      <c r="CB279" s="7" t="s">
        <v>6</v>
      </c>
      <c r="CC279" s="8" t="s">
        <v>1</v>
      </c>
      <c r="CD279">
        <v>18</v>
      </c>
      <c r="CE279" s="9" t="s">
        <v>7</v>
      </c>
      <c r="CG279" s="90" t="s">
        <v>157</v>
      </c>
      <c r="CH279" s="61">
        <f>CE280-((CH281-CE280)/(EY279-CW279))*CW279</f>
        <v>6.3811986939102328</v>
      </c>
      <c r="CI279" s="10"/>
      <c r="CK279" s="5" t="s">
        <v>4</v>
      </c>
      <c r="CL279" s="6" t="s">
        <v>5</v>
      </c>
      <c r="CM279" s="7" t="s">
        <v>6</v>
      </c>
      <c r="CN279" s="8" t="s">
        <v>1</v>
      </c>
      <c r="CO279" s="10"/>
      <c r="CP279">
        <f t="shared" ref="CP279:CQ281" si="429">BZ280</f>
        <v>0.93180266183863136</v>
      </c>
      <c r="CQ279">
        <f t="shared" si="429"/>
        <v>-0.87956522186239505</v>
      </c>
      <c r="CR279">
        <f>CI283</f>
        <v>0</v>
      </c>
      <c r="CS279">
        <f>CL283</f>
        <v>0</v>
      </c>
      <c r="CU279" s="17">
        <f>CU183</f>
        <v>60</v>
      </c>
      <c r="CV279" s="17">
        <f>CV183</f>
        <v>-45</v>
      </c>
      <c r="CW279" s="31">
        <f>CH186</f>
        <v>245.36873755347528</v>
      </c>
      <c r="CY279" s="61">
        <f t="array" ref="CY279:CY281">MMULT(DQ279:DS281,DO279:DO281)</f>
        <v>0.76471846062775506</v>
      </c>
      <c r="CZ279" s="13"/>
      <c r="DA279" s="17">
        <v>1</v>
      </c>
      <c r="DB279">
        <v>0</v>
      </c>
      <c r="DD279" s="73">
        <f>(DB279^2)*(1-COS(RADIANS(CW279+45)))+(COS(RADIANS(CW279+45)))</f>
        <v>0.34806058382820199</v>
      </c>
      <c r="DE279" s="73">
        <f>(DB279*DB280)*(1-COS(RADIANS(CW279+45)))-DB281*(SIN(RADIANS(CW279+45)))</f>
        <v>0.93747204224188529</v>
      </c>
      <c r="DF279" s="73">
        <f>(DB279*DB281)*(1-COS(RADIANS(CW279+45)))+DB280*(SIN(RADIANS(CW279+45)))</f>
        <v>0</v>
      </c>
      <c r="DG279" s="10"/>
      <c r="DH279">
        <f t="array" ref="DH279:DH281">MMULT(DD279:DF281,DA279:DA281)</f>
        <v>0.34806058382820199</v>
      </c>
      <c r="DI279" s="23">
        <f>COS(RADIANS('[1]Biaxial Input'!$F$21))</f>
        <v>-0.9975640502598242</v>
      </c>
      <c r="DK279" s="30">
        <f>(DI279^2)*(1-COS(RADIANS(CV279)))+(COS(RADIANS(CV279)))</f>
        <v>0.99857479166422358</v>
      </c>
      <c r="DL279" s="30">
        <f>(DI279*DI280)*(1-COS(RADIANS(CV279)))-DI281*(SIN(RADIANS(CV279)))</f>
        <v>-2.0381428756221641E-2</v>
      </c>
      <c r="DM279" s="30">
        <f>(DI279*DI281)*(1-COS(RADIANS(CV279)))+DI280*(SIN(RADIANS(CV279)))</f>
        <v>-4.9325275616132508E-2</v>
      </c>
      <c r="DO279">
        <f t="array" ref="DO279:DO281">MMULT(DK279:DM281,DH279:DH281)</f>
        <v>0.36667154462267743</v>
      </c>
      <c r="DQ279" s="28">
        <f>(DB279^2)*(1-COS(RADIANS(CU279)))+(COS(RADIANS(CU279)))</f>
        <v>0.50000000000000011</v>
      </c>
      <c r="DR279" s="28">
        <f>(DB279*DB280)*(1-COS(RADIANS(CU279)))-DB281*(SIN(RADIANS(CU279)))</f>
        <v>-0.8660254037844386</v>
      </c>
      <c r="DS279" s="28">
        <f>(DB279*DB281)*(1-COS(RADIANS(CU279)))+DB280*(SIN(RADIANS(CU279)))</f>
        <v>0</v>
      </c>
      <c r="DU279" s="61">
        <f t="array" ref="DU279:DU281">MMULT(DQ279:DS281,EE279:EE281)</f>
        <v>-0.26749584598856668</v>
      </c>
      <c r="DV279" s="13"/>
      <c r="DW279" s="17">
        <v>1</v>
      </c>
      <c r="DX279">
        <v>0</v>
      </c>
      <c r="DZ279" s="73">
        <f>(DB279^2)*(1-COS(RADIANS(CW279-45)))+(COS(RADIANS(CW279-45)))</f>
        <v>-0.93747204224188541</v>
      </c>
      <c r="EA279" s="73">
        <f>(DB279*DB280)*(1-COS(RADIANS(CW279-45)))-DB281*(SIN(RADIANS(CW279-45)))</f>
        <v>0.3480605838282016</v>
      </c>
      <c r="EB279" s="73">
        <f>(DB279*DB281)*(1-COS(RADIANS(CW279-45)))+DB280*(SIN(RADIANS(CW279-45)))</f>
        <v>0</v>
      </c>
      <c r="EC279" s="10"/>
      <c r="ED279">
        <f t="array" ref="ED279:ED281">MMULT(DZ279:EB281,DA279:DA281)</f>
        <v>-0.93747204224188541</v>
      </c>
      <c r="EE279" s="1">
        <f t="array" ref="EE279:EE281">MMULT(DK279:DM281,ED279:ED281)</f>
        <v>-0.92904197728058147</v>
      </c>
      <c r="EG279">
        <f>CY279+DU279</f>
        <v>0.49722261463918838</v>
      </c>
      <c r="EH279">
        <f>EG279/(SQRT(EG279^2+EG280^2+EG281^2))</f>
        <v>0.35158948257067568</v>
      </c>
      <c r="EJ279">
        <f>Q279+AM279</f>
        <v>-0.92253808945624627</v>
      </c>
      <c r="EK279">
        <f>EJ279/(SQRT(EJ279^2+EJ280^2+EJ281^2))</f>
        <v>-1</v>
      </c>
      <c r="EM279" s="23">
        <f>CY280*DU281-CY281*DU280</f>
        <v>-0.58621808941210418</v>
      </c>
      <c r="EO279" s="15">
        <v>18</v>
      </c>
      <c r="EP279" s="9" t="s">
        <v>7</v>
      </c>
      <c r="EW279" s="17">
        <f>CU279</f>
        <v>60</v>
      </c>
      <c r="EX279" s="17">
        <f>CV279</f>
        <v>-45</v>
      </c>
      <c r="EY279" s="31">
        <f>1+CW279</f>
        <v>246.36873755347528</v>
      </c>
      <c r="EZ279" s="10"/>
      <c r="FA279" s="61">
        <f t="array" ref="FA279:FA281">MMULT(FS279:FU281,FQ279:FQ281)</f>
        <v>0.76927043652668181</v>
      </c>
      <c r="FB279" s="13">
        <f>BW280</f>
        <v>0</v>
      </c>
      <c r="FC279" s="17">
        <v>1</v>
      </c>
      <c r="FD279">
        <v>0</v>
      </c>
      <c r="FF279" s="73">
        <f>(FD279^2)*(1-COS(RADIANS(EY279+45)))+(COS(RADIANS(EY279+45)))</f>
        <v>0.36436871562021106</v>
      </c>
      <c r="FG279" s="73">
        <f>(FD279*FD280)*(1-COS(RADIANS(EY279+45)))-FD281*(SIN(RADIANS(EY279+45)))</f>
        <v>0.93125476593533618</v>
      </c>
      <c r="FH279" s="73">
        <f>(FD279*FD281)*(1-COS(RADIANS(EY279+45)))+FD280*(SIN(RADIANS(EY279+45)))</f>
        <v>0</v>
      </c>
      <c r="FI279" s="10"/>
      <c r="FJ279">
        <f t="array" ref="FJ279:FJ281">MMULT(FF279:FH281,FC279:FC281)</f>
        <v>0.36436871562021106</v>
      </c>
      <c r="FK279" s="23">
        <f>COS(RADIANS(176))</f>
        <v>-0.9975640502598242</v>
      </c>
      <c r="FM279" s="30">
        <f>(FK279^2)*(1-COS(RADIANS(EX279)))+(COS(RADIANS(EX279)))</f>
        <v>0.99857479166422358</v>
      </c>
      <c r="FN279" s="30">
        <f>(FK279*FK280)*(1-COS(RADIANS(EX279)))-FK281*(SIN(RADIANS(EX279)))</f>
        <v>-2.0381428756221641E-2</v>
      </c>
      <c r="FO279" s="30">
        <f>(FK279*FK281)*(1-COS(RADIANS(EX279)))+FK280*(SIN(RADIANS(EX279)))</f>
        <v>-4.9325275616132508E-2</v>
      </c>
      <c r="FQ279">
        <f t="array" ref="FQ279:FQ281">MMULT(FM279:FO281,FJ279:FJ281)</f>
        <v>0.38282971695521589</v>
      </c>
      <c r="FS279" s="28">
        <f>(FD279^2)*(1-COS(RADIANS(EW279)))+(COS(RADIANS(EW279)))</f>
        <v>0.50000000000000011</v>
      </c>
      <c r="FT279" s="28">
        <f>(FD279*FD280)*(1-COS(RADIANS(EW279)))-FD281*(SIN(RADIANS(EW279)))</f>
        <v>-0.8660254037844386</v>
      </c>
      <c r="FU279" s="28">
        <f>(FD279*FD281)*(1-COS(RADIANS(EW279)))+FD280*(SIN(RADIANS(EW279)))</f>
        <v>0</v>
      </c>
      <c r="FW279" s="61">
        <f t="array" ref="FW279:FW281">MMULT(FS279:FU281,GG279:GG281)</f>
        <v>-0.25410892769060822</v>
      </c>
      <c r="FX279" s="13">
        <f>BX280</f>
        <v>0</v>
      </c>
      <c r="FY279" s="17">
        <v>1</v>
      </c>
      <c r="FZ279">
        <v>0</v>
      </c>
      <c r="GB279" s="73">
        <f>(FD279^2)*(1-COS(RADIANS(EY279-45)))+(COS(RADIANS(EY279-45)))</f>
        <v>-0.93125476593533629</v>
      </c>
      <c r="GC279" s="73">
        <f>(FD279*FD280)*(1-COS(RADIANS(EY279-45)))-FD281*(SIN(RADIANS(EY279-45)))</f>
        <v>0.36436871562021073</v>
      </c>
      <c r="GD279" s="73">
        <f>(FD279*FD281)*(1-COS(RADIANS(EY279-45)))+FD280*(SIN(RADIANS(EY279-45)))</f>
        <v>0</v>
      </c>
      <c r="GE279" s="10"/>
      <c r="GF279">
        <f t="array" ref="GF279:GF281">MMULT(GB279:GD281,FC279:FC281)</f>
        <v>-0.93125476593533629</v>
      </c>
      <c r="GG279" s="1">
        <f t="array" ref="GG279:GG281">MMULT(FM279:FO281,GF279:GF281)</f>
        <v>-0.92250117886178451</v>
      </c>
      <c r="GI279">
        <f>FA279+FW279</f>
        <v>0.51516150883607359</v>
      </c>
      <c r="GJ279">
        <f>GI279/(SQRT(GI279^2+GI280^2+GI281^2))</f>
        <v>0.36427419630428121</v>
      </c>
      <c r="GL279" t="e">
        <f>CH280+DC279</f>
        <v>#VALUE!</v>
      </c>
      <c r="GM279" t="e">
        <f>GL279/(SQRT(GL279^2+GL280^2+GL281^2))</f>
        <v>#VALUE!</v>
      </c>
      <c r="GO279" s="27">
        <f>FA280*FW281-FA281*FW280</f>
        <v>-0.58621808941210429</v>
      </c>
    </row>
    <row r="280" spans="1:197" x14ac:dyDescent="0.2">
      <c r="A280">
        <f>E283</f>
        <v>0.99385745308804063</v>
      </c>
      <c r="B280">
        <f>C280/(SQRT(C280^2+C281^2+C282^2))</f>
        <v>0.97427491795711862</v>
      </c>
      <c r="C280">
        <f t="array" ref="C280:C285">(A280:A285)-(MMULT(MMULT(MINVERSE(MMULT(TRANSPOSE(AY264:BD284),AY264:BD284)),TRANSPOSE(AY264:BD284)),BE264:BE284))</f>
        <v>0.99453924553984518</v>
      </c>
      <c r="D280" t="s">
        <v>10</v>
      </c>
      <c r="E280" s="5">
        <f t="shared" si="426"/>
        <v>0.11066723599129373</v>
      </c>
      <c r="F280" s="6">
        <f t="shared" si="426"/>
        <v>-0.26779185030886593</v>
      </c>
      <c r="G280" s="7">
        <f t="shared" si="427"/>
        <v>-0.65422206589028231</v>
      </c>
      <c r="H280" s="8">
        <f t="shared" si="428"/>
        <v>-0.26831602356596396</v>
      </c>
      <c r="J280" s="10"/>
      <c r="AW280" s="1"/>
      <c r="AY280" s="11">
        <f>(G273^2)*F273+G273*G274*F274+G273*G275*F275-((H273^2)*F273+H273*H274*F274+H273*H275*F275)</f>
        <v>-4.9964487133076219E-2</v>
      </c>
      <c r="AZ280" s="12">
        <f>G273*G274*F273+(G274^2)*F274+G274*G275*F275-(H273*H274*F273+(H274^2)*F274+H274*H275*F275)</f>
        <v>0.80183429623837188</v>
      </c>
      <c r="BA280" s="12">
        <f>G273*G275*F273+G274*G275*F274+(G275^2)*F275-(H273*H275*F273+H274*H275*F274+(H275^2)*F275)</f>
        <v>0.56896489779291004</v>
      </c>
      <c r="BB280" s="12">
        <f>(G273^2)*E273+G273*G274*E274+G273*G275*E275-((H273^2)*E273+H273*H274*E274+H273*H275*E275)</f>
        <v>0.53240180165385564</v>
      </c>
      <c r="BC280" s="12">
        <f>G273*G274*E273+(G274^2)*E274+G274*G275*E275-(H273*H274*E273+(H274^2)*E274+H274*H275*E275)</f>
        <v>-0.4376996761329871</v>
      </c>
      <c r="BD280" s="24">
        <f>G273*G275*E273+G274*G275*E274+(G275^2)*E275-(H273*H275*E273+H274*H275*E274+(H275^2)*E275)</f>
        <v>-0.55971671314877525</v>
      </c>
      <c r="BE280" s="10">
        <f>J273</f>
        <v>1.3592613575563184E-2</v>
      </c>
      <c r="BY280" t="s">
        <v>8</v>
      </c>
      <c r="BZ280" s="5">
        <f t="shared" ref="BZ280:CA282" si="430">BZ275</f>
        <v>0.93180266183863136</v>
      </c>
      <c r="CA280" s="6">
        <f t="shared" si="430"/>
        <v>-0.87956522186239505</v>
      </c>
      <c r="CB280" s="7">
        <f>CY279</f>
        <v>0.76471846062775506</v>
      </c>
      <c r="CC280" s="8">
        <f>DU279</f>
        <v>-0.26749584598856668</v>
      </c>
      <c r="CE280" s="9">
        <f>((SUMPRODUCT(CB280:CB282,BZ280:BZ282))*(SUMPRODUCT(CB280:CB282,CA280:CA282)))-((SUMPRODUCT(CC280:CC282,BZ280:BZ282))*(SUMPRODUCT(CC280:CC282,CA280:CA282)))</f>
        <v>3.2637514912892129E-10</v>
      </c>
      <c r="CG280">
        <v>1</v>
      </c>
      <c r="CH280" t="s">
        <v>161</v>
      </c>
      <c r="CI280" s="67"/>
      <c r="CJ280" s="1" t="s">
        <v>8</v>
      </c>
      <c r="CK280" s="5">
        <f t="shared" ref="CK280:CL282" si="431">BZ280</f>
        <v>0.93180266183863136</v>
      </c>
      <c r="CL280" s="6">
        <f t="shared" si="431"/>
        <v>-0.87956522186239505</v>
      </c>
      <c r="CM280" s="7">
        <f>FA279</f>
        <v>0.76927043652668181</v>
      </c>
      <c r="CN280" s="8">
        <f>FW279</f>
        <v>-0.25410892769060822</v>
      </c>
      <c r="CO280" s="10"/>
      <c r="CP280">
        <f t="shared" si="429"/>
        <v>0.3492962422733713</v>
      </c>
      <c r="CQ280">
        <f t="shared" si="429"/>
        <v>-0.34518112468713447</v>
      </c>
      <c r="CR280">
        <f>CJ283</f>
        <v>0</v>
      </c>
      <c r="CS280">
        <f>CM283</f>
        <v>0</v>
      </c>
      <c r="CW280" s="28"/>
      <c r="CY280" s="61">
        <v>-1.8114579113553353E-2</v>
      </c>
      <c r="DA280" s="17">
        <v>0</v>
      </c>
      <c r="DB280">
        <v>0</v>
      </c>
      <c r="DD280" s="73">
        <f>(DB279*DB280)*(1-COS(RADIANS(CW279+45)))+DB281*(SIN(RADIANS(CW279+45)))</f>
        <v>-0.93747204224188529</v>
      </c>
      <c r="DE280" s="73">
        <f>(DB280^2)*(1-COS(RADIANS(CW279+45)))+(COS(RADIANS(CW279+45)))</f>
        <v>0.34806058382820199</v>
      </c>
      <c r="DF280" s="73">
        <f>(DB280*DB281)*(1-COS(RADIANS(CW279+45)))-DB279*(SIN(RADIANS(CW279+45)))</f>
        <v>0</v>
      </c>
      <c r="DG280" s="10"/>
      <c r="DH280">
        <v>-0.93747204224188529</v>
      </c>
      <c r="DI280" s="23">
        <f>SIN(RADIANS('[1]Biaxial Input'!$F$21))*(COS(RADIANS(0)))</f>
        <v>6.9756473744125524E-2</v>
      </c>
      <c r="DK280" s="30">
        <f>(DI279*DI280)*(1-COS(RADIANS(CV279)))+DI281*(SIN(RADIANS(CV279)))</f>
        <v>-2.0381428756221641E-2</v>
      </c>
      <c r="DL280" s="30">
        <f>(DI280^2)*(1-COS(RADIANS(CV279)))+(COS(RADIANS(CV279)))</f>
        <v>0.70853198952232399</v>
      </c>
      <c r="DM280" s="30">
        <f>(DI280*DI281)*(1-COS(RADIANS(CV279)))-DI279*(SIN(RADIANS(CV279)))</f>
        <v>-0.70538430460663959</v>
      </c>
      <c r="DO280">
        <v>-0.67132290320334265</v>
      </c>
      <c r="DQ280" s="28">
        <f>(DB279*DB280)*(1-COS(RADIANS(CU279)))+DB281*(SIN(RADIANS(CU279)))</f>
        <v>0.8660254037844386</v>
      </c>
      <c r="DR280" s="28">
        <f>(DB280^2)*(1-COS(RADIANS(CU279)))+(COS(RADIANS(CU279)))</f>
        <v>0.50000000000000011</v>
      </c>
      <c r="DS280" s="28">
        <f>(DB280*DB281)*(1-COS(RADIANS(CU279)))-DB279*(SIN(RADIANS(CU279)))</f>
        <v>0</v>
      </c>
      <c r="DU280" s="61">
        <v>-0.91832647265420619</v>
      </c>
      <c r="DW280" s="17">
        <v>0</v>
      </c>
      <c r="DX280">
        <v>0</v>
      </c>
      <c r="DZ280" s="73">
        <f>(DB279*DB280)*(1-COS(RADIANS(CW279-45)))+DB281*(SIN(RADIANS(CW279-45)))</f>
        <v>-0.3480605838282016</v>
      </c>
      <c r="EA280" s="73">
        <f>(DB280^2)*(1-COS(RADIANS(CW279-45)))+(COS(RADIANS(CW279-45)))</f>
        <v>-0.93747204224188541</v>
      </c>
      <c r="EB280" s="73">
        <f>(DB280*DB281)*(1-COS(RADIANS(CW279-45)))-DB279*(SIN(RADIANS(CW279-45)))</f>
        <v>0</v>
      </c>
      <c r="EC280" s="10"/>
      <c r="ED280">
        <v>-0.3480605838282016</v>
      </c>
      <c r="EE280" s="1">
        <v>-0.22750503829419472</v>
      </c>
      <c r="EG280">
        <f>CY280+DU280</f>
        <v>-0.93644105176775949</v>
      </c>
      <c r="EH280">
        <f>EG280/(SQRT(EG279^2+EG280^2+EG281^2))</f>
        <v>-0.66216381788644574</v>
      </c>
      <c r="EJ280">
        <f>Q280+AM280</f>
        <v>0</v>
      </c>
      <c r="EK280">
        <f>EJ280/(SQRT(EJ279^2+EJ280^2+EJ281^2))</f>
        <v>0</v>
      </c>
      <c r="EM280" s="23">
        <f>CY281*DU279-CY279*DU281</f>
        <v>0.39540909403555968</v>
      </c>
      <c r="EP280" s="9">
        <f>((SUMPRODUCT(CM280:CM282,BZ280:BZ282))*(SUMPRODUCT(CM280:CM282,CA280:CA282)))-((SUMPRODUCT(CN280:CN282,BZ280:BZ282))*(SUMPRODUCT(CN280:CN282,CA280:CA282)))</f>
        <v>-2.600656741004298E-2</v>
      </c>
      <c r="EY280" s="28"/>
      <c r="EZ280" s="10"/>
      <c r="FA280" s="61">
        <v>-2.0848133325364615E-3</v>
      </c>
      <c r="FB280" s="13">
        <f>BW281</f>
        <v>0</v>
      </c>
      <c r="FC280" s="17">
        <v>0</v>
      </c>
      <c r="FD280">
        <v>0</v>
      </c>
      <c r="FF280" s="73">
        <f>(FD279*FD280)*(1-COS(RADIANS(EY279+45)))+FD281*(SIN(RADIANS(EY279+45)))</f>
        <v>-0.93125476593533618</v>
      </c>
      <c r="FG280" s="73">
        <f>(FD280^2)*(1-COS(RADIANS(EY279+45)))+(COS(RADIANS(EY279+45)))</f>
        <v>0.36436871562021106</v>
      </c>
      <c r="FH280" s="73">
        <f>(FD280*FD281)*(1-COS(RADIANS(EY279+45)))-FD279*(SIN(RADIANS(EY279+45)))</f>
        <v>0</v>
      </c>
      <c r="FI280" s="10"/>
      <c r="FJ280">
        <v>-0.93125476593533618</v>
      </c>
      <c r="FK280" s="23">
        <f>SIN(RADIANS(176))*(COS(RADIANS(0)))</f>
        <v>6.9756473744125524E-2</v>
      </c>
      <c r="FM280" s="30">
        <f>(FK279*FK280)*(1-COS(RADIANS(EX279)))+FK281*(SIN(RADIANS(EX279)))</f>
        <v>-2.0381428756221641E-2</v>
      </c>
      <c r="FN280" s="30">
        <f>(FK280^2)*(1-COS(RADIANS(EX279)))+(COS(RADIANS(EX279)))</f>
        <v>0.70853198952232399</v>
      </c>
      <c r="FO280" s="30">
        <f>(FK280*FK281)*(1-COS(RADIANS(EX279)))-FK279*(SIN(RADIANS(EX279)))</f>
        <v>-0.70538430460663959</v>
      </c>
      <c r="FQ280">
        <v>-0.66725014707871921</v>
      </c>
      <c r="FS280" s="28">
        <f>(FD279*FD280)*(1-COS(RADIANS(EW279)))+FD281*(SIN(RADIANS(EW279)))</f>
        <v>0.8660254037844386</v>
      </c>
      <c r="FT280" s="28">
        <f>(FD280^2)*(1-COS(RADIANS(EW279)))+(COS(RADIANS(EW279)))</f>
        <v>0.50000000000000011</v>
      </c>
      <c r="FU280" s="28">
        <f>(FD280*FD281)*(1-COS(RADIANS(EW279)))-FD279*(SIN(RADIANS(EW279)))</f>
        <v>0</v>
      </c>
      <c r="FW280" s="61">
        <v>-0.91850275008153703</v>
      </c>
      <c r="FX280" s="13">
        <f>BX281</f>
        <v>0</v>
      </c>
      <c r="FY280" s="17">
        <v>0</v>
      </c>
      <c r="FZ280">
        <v>0</v>
      </c>
      <c r="GB280" s="73">
        <f>(FD279*FD280)*(1-COS(RADIANS(EY279-45)))+FD281*(SIN(RADIANS(EY279-45)))</f>
        <v>-0.36436871562021073</v>
      </c>
      <c r="GC280" s="73">
        <f>(FD280^2)*(1-COS(RADIANS(EY279-45)))+(COS(RADIANS(EY279-45)))</f>
        <v>-0.93125476593533629</v>
      </c>
      <c r="GD280" s="73">
        <f>(FD280*FD281)*(1-COS(RADIANS(EY279-45)))-FD279*(SIN(RADIANS(EY279-45)))</f>
        <v>0</v>
      </c>
      <c r="GE280" s="10"/>
      <c r="GF280">
        <v>-0.36436871562021073</v>
      </c>
      <c r="GG280" s="1">
        <v>-0.2391865883322789</v>
      </c>
      <c r="GI280">
        <f>FA280+FW280</f>
        <v>-0.92058756341407344</v>
      </c>
      <c r="GJ280">
        <f>GI280/(SQRT(GI279^2+GI280^2+GI281^2))</f>
        <v>-0.65095370876609226</v>
      </c>
      <c r="GL280">
        <f>CH281+DC280</f>
        <v>-2.600656741004298E-2</v>
      </c>
      <c r="GM280" t="e">
        <f>GL280/(SQRT(GL279^2+GL280^2+GL281^2))</f>
        <v>#VALUE!</v>
      </c>
      <c r="GO280" s="27">
        <f>FA281*FW279-FA279*FW281</f>
        <v>0.39540909403555974</v>
      </c>
    </row>
    <row r="281" spans="1:197" x14ac:dyDescent="0.2">
      <c r="A281">
        <f>E284</f>
        <v>3.5471030488026426E-4</v>
      </c>
      <c r="B281">
        <f>C281/(SQRT(C280^2+C281^2+C282^2))</f>
        <v>0.21743417216685504</v>
      </c>
      <c r="C281">
        <v>0.22195667111582423</v>
      </c>
      <c r="D281" s="10"/>
      <c r="G281" s="10"/>
      <c r="H281" s="10"/>
      <c r="J281" s="10"/>
      <c r="Q281" s="82" t="s">
        <v>148</v>
      </c>
      <c r="R281" s="13"/>
      <c r="T281" s="10"/>
      <c r="U281" s="10"/>
      <c r="V281" s="10"/>
      <c r="W281" s="10"/>
      <c r="X281" s="10"/>
      <c r="Y281" s="10"/>
      <c r="Z281" s="80"/>
      <c r="AA281" s="23" t="s">
        <v>149</v>
      </c>
      <c r="AE281" s="1"/>
      <c r="AG281" s="80"/>
      <c r="AK281" s="13"/>
      <c r="AL281" s="81"/>
      <c r="AM281" s="82" t="s">
        <v>150</v>
      </c>
      <c r="AO281" s="13"/>
      <c r="AP281" s="13"/>
      <c r="AS281" s="1"/>
      <c r="AW281" s="1"/>
      <c r="AY281" s="11">
        <f>(G278^2)*F278+G278*G279*F279+G278*G280*F280-((H278^2)*F278+H278*H279*F279+H278*H280*F280)</f>
        <v>-2.2811853609820798E-2</v>
      </c>
      <c r="AZ281" s="12">
        <f>G278*G279*F278+(G279^2)*F279+G279*G280*F280-(H278*H279*F278+(H279^2)*F279+H279*H280*F280)</f>
        <v>0.79466983158360371</v>
      </c>
      <c r="BA281" s="12">
        <f>G278*G280*F278+G279*G280*F279+(G280^2)*F280-(H278*H280*F278+H279*H280*F279+(H280^2)*F280)</f>
        <v>0.46328561416601155</v>
      </c>
      <c r="BB281" s="12">
        <f>(G278^2)*E278+G278*G279*E279+G278*G280*E280-((H278^2)*E278+H278*H279*E279+H278*H280*E280)</f>
        <v>0.41592354334734177</v>
      </c>
      <c r="BC281" s="12">
        <f>G278*G279*E278+(G279^2)*E279+G279*G280*E280-(H278*H279*E278+(H279^2)*E279+H279*H280*E280)</f>
        <v>-0.33106227925062348</v>
      </c>
      <c r="BD281" s="24">
        <f>G278*G280*E278+G279*G280*E279+(G280^2)*E280-(H278*H280*E278+H279*H280*E279+(H280^2)*E280)</f>
        <v>-0.52994392190897099</v>
      </c>
      <c r="BE281" s="10">
        <f>J278</f>
        <v>2.8880685243647924E-2</v>
      </c>
      <c r="BY281" t="s">
        <v>9</v>
      </c>
      <c r="BZ281" s="5">
        <f t="shared" si="430"/>
        <v>0.3492962422733713</v>
      </c>
      <c r="CA281" s="6">
        <f t="shared" si="430"/>
        <v>-0.34518112468713447</v>
      </c>
      <c r="CB281" s="7">
        <f>CY280</f>
        <v>-1.8114579113553353E-2</v>
      </c>
      <c r="CC281" s="8">
        <f>DU280</f>
        <v>-0.91832647265420619</v>
      </c>
      <c r="CE281" s="10"/>
      <c r="CH281">
        <f>((SUMPRODUCT(CM280:CM282,CK280:CK282))*(SUMPRODUCT(CM280:CM282,CL280:CL282)))-((SUMPRODUCT(CN280:CN282,CK280:CK282))*(SUMPRODUCT(CN280:CN282,CL280:CL282)))</f>
        <v>-2.600656741004298E-2</v>
      </c>
      <c r="CI281" s="67"/>
      <c r="CJ281" s="10" t="s">
        <v>9</v>
      </c>
      <c r="CK281" s="5">
        <f t="shared" si="431"/>
        <v>0.3492962422733713</v>
      </c>
      <c r="CL281" s="6">
        <f t="shared" si="431"/>
        <v>-0.34518112468713447</v>
      </c>
      <c r="CM281" s="7">
        <f>FA280</f>
        <v>-2.0848133325364615E-3</v>
      </c>
      <c r="CN281" s="8">
        <f>FW280</f>
        <v>-0.91850275008153703</v>
      </c>
      <c r="CP281">
        <f t="shared" si="429"/>
        <v>-9.8670839279614439E-2</v>
      </c>
      <c r="CQ281">
        <f t="shared" si="429"/>
        <v>-0.32743703463395935</v>
      </c>
      <c r="CR281">
        <f>CK283</f>
        <v>0</v>
      </c>
      <c r="CS281">
        <f>CN283</f>
        <v>0</v>
      </c>
      <c r="CW281" s="28"/>
      <c r="CY281" s="61">
        <v>-0.6441098803765205</v>
      </c>
      <c r="DA281" s="17">
        <v>0</v>
      </c>
      <c r="DB281">
        <v>1</v>
      </c>
      <c r="DD281" s="73">
        <f>(DB279*DB281)*(1-COS(RADIANS(CW279+45)))-DB280*(SIN(RADIANS(CW279+45)))</f>
        <v>0</v>
      </c>
      <c r="DE281" s="73">
        <f>(DB280*DB281)*(1-COS(RADIANS(CW279+45)))+DB279*(SIN(RADIANS(CW279+45)))</f>
        <v>0</v>
      </c>
      <c r="DF281" s="73">
        <f>(DB281^2)*(1-COS(RADIANS(CW279+45)))+(COS(RADIANS(CW279+45)))</f>
        <v>1</v>
      </c>
      <c r="DG281" s="10"/>
      <c r="DH281">
        <v>0</v>
      </c>
      <c r="DI281" s="23">
        <f>SIN(RADIANS('[1]Biaxial Input'!$F$21))*SIN(RADIANS(0))</f>
        <v>0</v>
      </c>
      <c r="DK281" s="30">
        <f>(DI279*DI281)*(1-COS(RADIANS(CV279)))-DI280*(SIN(RADIANS(CV279)))</f>
        <v>4.9325275616132508E-2</v>
      </c>
      <c r="DL281" s="30">
        <f>(DI280*DI281)*(1-COS(RADIANS(CV279)))+DI279*(SIN(RADIANS(CV279)))</f>
        <v>0.70538430460663959</v>
      </c>
      <c r="DM281" s="30">
        <f>(DI281^2)*(1-COS(RADIANS(CV279)))+(COS(RADIANS(CV279)))</f>
        <v>0.70710678118654757</v>
      </c>
      <c r="DO281">
        <v>-0.6441098803765205</v>
      </c>
      <c r="DQ281" s="28">
        <f>(DB279*DB281)*(1-COS(RADIANS(CU279)))-DB280*(SIN(RADIANS(CU279)))</f>
        <v>0</v>
      </c>
      <c r="DR281" s="28">
        <f>(DB280*DB281)*(1-COS(RADIANS(CU279)))+DB279*(SIN(RADIANS(CU279)))</f>
        <v>0</v>
      </c>
      <c r="DS281" s="28">
        <f>(DB281^2)*(1-COS(RADIANS(CU279)))+(COS(RADIANS(CU279)))</f>
        <v>1</v>
      </c>
      <c r="DU281" s="61">
        <v>-0.29175753975063656</v>
      </c>
      <c r="DW281" s="17">
        <v>0</v>
      </c>
      <c r="DX281">
        <v>1</v>
      </c>
      <c r="DZ281" s="73">
        <f>(DB279*DB279)*(1-COS(RADIANS(CW279-45)))-DB279*(SIN(RADIANS(CW279-45)))</f>
        <v>0</v>
      </c>
      <c r="EA281" s="73">
        <f>(DB280*DB281)*(1-COS(RADIANS(CW279-45)))+DB279*(SIN(RADIANS(CW279-45)))</f>
        <v>0</v>
      </c>
      <c r="EB281" s="73">
        <f>(DB281^2)*(1-COS(RADIANS(CW279-45)))+(COS(RADIANS(CW279-45)))</f>
        <v>1</v>
      </c>
      <c r="EC281" s="10"/>
      <c r="ED281">
        <v>0</v>
      </c>
      <c r="EE281" s="1">
        <v>-0.29175753975063656</v>
      </c>
      <c r="EG281">
        <f>CY281+DU281</f>
        <v>-0.93586742012715707</v>
      </c>
      <c r="EH281">
        <f>EG281/(SQRT(EG279^2+EG280^2+EG281^2))</f>
        <v>-0.66175819906347255</v>
      </c>
      <c r="EJ281">
        <f>Q281+AM281</f>
        <v>0</v>
      </c>
      <c r="EK281">
        <f>EJ281/(SQRT(EJ279^2+EJ280^2+EJ281^2))</f>
        <v>0</v>
      </c>
      <c r="EM281" s="23">
        <f>CY279*DU280-CY280*DU279</f>
        <v>-0.70710678118654757</v>
      </c>
      <c r="ER281">
        <f t="shared" ref="ER281:ES283" si="432">CK280</f>
        <v>0.93180266183863136</v>
      </c>
      <c r="ES281">
        <f t="shared" si="432"/>
        <v>-0.87956522186239505</v>
      </c>
      <c r="ET281" t="e">
        <f>#REF!</f>
        <v>#REF!</v>
      </c>
      <c r="EU281" t="e">
        <f>#REF!</f>
        <v>#REF!</v>
      </c>
      <c r="EY281" s="28"/>
      <c r="EZ281" s="10"/>
      <c r="FA281" s="61">
        <v>-0.63891990815705291</v>
      </c>
      <c r="FB281" s="13">
        <f>BW282</f>
        <v>0</v>
      </c>
      <c r="FC281" s="17">
        <v>0</v>
      </c>
      <c r="FD281">
        <v>1</v>
      </c>
      <c r="FF281" s="73">
        <f>(FD279*FD281)*(1-COS(RADIANS(EY279+45)))-FD280*(SIN(RADIANS(EY279+45)))</f>
        <v>0</v>
      </c>
      <c r="FG281" s="73">
        <f>(FD280*FD281)*(1-COS(RADIANS(EY279+45)))+FD279*(SIN(RADIANS(EY279+45)))</f>
        <v>0</v>
      </c>
      <c r="FH281" s="73">
        <f>(FD281^2)*(1-COS(RADIANS(EY279+45)))+(COS(RADIANS(EY279+45)))</f>
        <v>1</v>
      </c>
      <c r="FI281" s="10"/>
      <c r="FJ281">
        <v>0</v>
      </c>
      <c r="FK281" s="23">
        <f>SIN(RADIANS(176))*SIN(RADIANS(0))</f>
        <v>0</v>
      </c>
      <c r="FM281" s="30">
        <f>(FK279*FK281)*(1-COS(RADIANS(EX279)))-FK280*(SIN(RADIANS(EX279)))</f>
        <v>4.9325275616132508E-2</v>
      </c>
      <c r="FN281" s="30">
        <f>(FK280*FK281)*(1-COS(RADIANS(EX279)))+FK279*(SIN(RADIANS(EX279)))</f>
        <v>0.70538430460663959</v>
      </c>
      <c r="FO281" s="30">
        <f>(FK281^2)*(1-COS(RADIANS(EX279)))+(COS(RADIANS(EX279)))</f>
        <v>0.70710678118654757</v>
      </c>
      <c r="FQ281">
        <v>-0.63891990815705291</v>
      </c>
      <c r="FS281" s="28">
        <f>(FD279*FD281)*(1-COS(RADIANS(EW279)))-FD280*(SIN(RADIANS(EW279)))</f>
        <v>0</v>
      </c>
      <c r="FT281" s="28">
        <f>(FD280*FD281)*(1-COS(RADIANS(EW279)))+FD279*(SIN(RADIANS(EW279)))</f>
        <v>0</v>
      </c>
      <c r="FU281" s="28">
        <f>(FD281^2)*(1-COS(RADIANS(EW279)))+(COS(RADIANS(EW279)))</f>
        <v>1</v>
      </c>
      <c r="FW281" s="61">
        <v>-0.3029543710867742</v>
      </c>
      <c r="FX281" s="13">
        <f>BX282</f>
        <v>0</v>
      </c>
      <c r="FY281" s="17">
        <v>0</v>
      </c>
      <c r="FZ281">
        <v>1</v>
      </c>
      <c r="GB281" s="73">
        <f>(FD279*FD279)*(1-COS(RADIANS(EY279-45)))-FD279*(SIN(RADIANS(EY279-45)))</f>
        <v>0</v>
      </c>
      <c r="GC281" s="73">
        <f>(FD280*FD281)*(1-COS(RADIANS(EY279-45)))+FD279*(SIN(RADIANS(EY279-45)))</f>
        <v>0</v>
      </c>
      <c r="GD281" s="73">
        <f>(FD281^2)*(1-COS(RADIANS(EY279-45)))+(COS(RADIANS(EY279-45)))</f>
        <v>1</v>
      </c>
      <c r="GE281" s="10"/>
      <c r="GF281">
        <v>0</v>
      </c>
      <c r="GG281" s="1">
        <v>-0.3029543710867742</v>
      </c>
      <c r="GI281">
        <f>FA281+FW281</f>
        <v>-0.94187427924382705</v>
      </c>
      <c r="GJ281">
        <f>GI281/(SQRT(GI279^2+GI280^2+GI281^2))</f>
        <v>-0.66600568987850206</v>
      </c>
      <c r="GL281" t="e">
        <f>#REF!+DC281</f>
        <v>#REF!</v>
      </c>
      <c r="GM281" t="e">
        <f>GL281/(SQRT(GL279^2+GL280^2+GL281^2))</f>
        <v>#REF!</v>
      </c>
      <c r="GO281" s="27">
        <f>FA279*FW280-FA280*FW279</f>
        <v>-0.70710678118654757</v>
      </c>
    </row>
    <row r="282" spans="1:197" x14ac:dyDescent="0.2">
      <c r="A282">
        <f>E285</f>
        <v>0.11066723599129373</v>
      </c>
      <c r="B282">
        <f>C282/(SQRT(C280^2+C281^2+C282^2))</f>
        <v>5.925170895226721E-2</v>
      </c>
      <c r="C282">
        <v>6.0484108573682853E-2</v>
      </c>
      <c r="E282" s="5" t="s">
        <v>4</v>
      </c>
      <c r="F282" s="6" t="s">
        <v>5</v>
      </c>
      <c r="G282" s="7" t="s">
        <v>6</v>
      </c>
      <c r="H282" s="8" t="s">
        <v>1</v>
      </c>
      <c r="I282">
        <v>19</v>
      </c>
      <c r="J282" s="9" t="s">
        <v>7</v>
      </c>
      <c r="K282">
        <v>19</v>
      </c>
      <c r="M282" s="17">
        <f>A210</f>
        <v>30</v>
      </c>
      <c r="N282" s="17">
        <f>B210</f>
        <v>-50</v>
      </c>
      <c r="O282" s="17">
        <f>C210</f>
        <v>268.7</v>
      </c>
      <c r="Q282" s="61">
        <f t="array" ref="Q282:Q284">MMULT(AI282:AK284,AG282:AG284)</f>
        <v>0.8544171821724218</v>
      </c>
      <c r="R282" s="13"/>
      <c r="S282" s="17">
        <v>1</v>
      </c>
      <c r="T282">
        <v>0</v>
      </c>
      <c r="V282" s="73">
        <f>(T282^2)*(1-COS(RADIANS(O282+45)))+(COS(RADIANS(O282+45)))</f>
        <v>0.69088241107685799</v>
      </c>
      <c r="W282" s="73">
        <f>(T282*T283)*(1-COS(RADIANS(O282+45)))-T284*(SIN(RADIANS(O282+45)))</f>
        <v>0.72296714590956856</v>
      </c>
      <c r="X282" s="73">
        <f>(T282*T284)*(1-COS(RADIANS(O282+45)))+T283*(SIN(RADIANS(O282+45)))</f>
        <v>0</v>
      </c>
      <c r="Y282" s="10"/>
      <c r="Z282">
        <f t="array" ref="Z282:Z284">MMULT(V282:X284,S282:S284)</f>
        <v>0.69088241107685799</v>
      </c>
      <c r="AA282" s="23">
        <f>COS(RADIANS('[1]Biaxial Input'!$F$21))</f>
        <v>-0.9975640502598242</v>
      </c>
      <c r="AC282" s="30">
        <f>(AA282^2)*(1-COS(RADIANS(N282)))+(COS(RADIANS(N282)))</f>
        <v>0.99826181678640502</v>
      </c>
      <c r="AD282" s="30">
        <f>(AA282*AA283)*(1-COS(RADIANS(N282)))-AA284*(SIN(RADIANS(N282)))</f>
        <v>-2.4857178030640859E-2</v>
      </c>
      <c r="AE282" s="30">
        <f>(AA282*AA284)*(1-COS(RADIANS(N282)))+AA283*(SIN(RADIANS(N282)))</f>
        <v>-5.3436559083262246E-2</v>
      </c>
      <c r="AG282">
        <f t="array" ref="AG282:AG284">MMULT(AC282:AE284,Z282:Z284)</f>
        <v>0.7076524539235346</v>
      </c>
      <c r="AI282" s="28">
        <f>(T282^2)*(1-COS(RADIANS(M282)))+(COS(RADIANS(M282)))</f>
        <v>0.86602540378443871</v>
      </c>
      <c r="AJ282" s="28">
        <f>(T282*T283)*(1-COS(RADIANS(M282)))-T284*(SIN(RADIANS(M282)))</f>
        <v>-0.49999999999999994</v>
      </c>
      <c r="AK282" s="28">
        <f>(T282*T284)*(1-COS(RADIANS(M282)))+T283*(SIN(RADIANS(M282)))</f>
        <v>0</v>
      </c>
      <c r="AM282" s="61">
        <f t="array" ref="AM282:AM284">MMULT(AI282:AK284,AW282:AW284)</f>
        <v>-0.3964867293311708</v>
      </c>
      <c r="AN282" s="13"/>
      <c r="AO282" s="17">
        <v>1</v>
      </c>
      <c r="AP282">
        <v>0</v>
      </c>
      <c r="AR282" s="73">
        <f>(T282^2)*(1-COS(RADIANS(O282-45)))+(COS(RADIANS(O282-45)))</f>
        <v>-0.72296714590956823</v>
      </c>
      <c r="AS282" s="73">
        <f>(T282*T283)*(1-COS(RADIANS(O282-45)))-T284*(SIN(RADIANS(O282-45)))</f>
        <v>0.69088241107685833</v>
      </c>
      <c r="AT282" s="73">
        <f>(T282*T284)*(1-COS(RADIANS(O282-45)))+T283*(SIN(RADIANS(O282-45)))</f>
        <v>0</v>
      </c>
      <c r="AU282" s="10"/>
      <c r="AV282">
        <f t="array" ref="AV282:AV284">MMULT(AR282:AT284,S282:S284)</f>
        <v>-0.72296714590956823</v>
      </c>
      <c r="AW282" s="1">
        <f t="array" ref="AW282:AW284">MMULT(AC282:AE284,AV282:AV284)</f>
        <v>-0.70453710946219172</v>
      </c>
      <c r="AY282" s="11">
        <f>(G283^2)*F283+G283*G284*F284+G283*G285*F285-((H283^2)*F283+H283*H284*F284+H283*H285*F285)</f>
        <v>-4.6498138089743013E-2</v>
      </c>
      <c r="AZ282" s="12">
        <f>G283*G284*F283+(G284^2)*F284+G284*G285*F285-(H283*H284*F283+(H284^2)*F284+H284*H285*F285)</f>
        <v>0.6694360683057724</v>
      </c>
      <c r="BA282" s="12">
        <f>G283*G285*F283+G284*G285*F284+(G285^2)*F285-(H283*H285*F283+H284*H285*F284+(H285^2)*F285)</f>
        <v>0.74135248256077602</v>
      </c>
      <c r="BB282" s="12">
        <f>(G283^2)*E283+G283*G284*E284+G283*G285*E285-((H283^2)*E283+H283*H284*E284+H283*H285*E285)</f>
        <v>0.49557726627191789</v>
      </c>
      <c r="BC282" s="12">
        <f>G283*G284*E283+(G284^2)*E284+G284*G285*E285-(H283*H284*E283+(H284^2)*E284+H284*H285*E285)</f>
        <v>-0.38127692248848943</v>
      </c>
      <c r="BD282" s="24">
        <f>G283*G285*E283+G284*G285*E284+(G285^2)*E285-(H283*H285*E283+H284*H285*E284+(H285^2)*E285)</f>
        <v>-0.66730598090781379</v>
      </c>
      <c r="BE282" s="10">
        <f>J283</f>
        <v>3.606836491696358E-2</v>
      </c>
      <c r="BY282" t="s">
        <v>10</v>
      </c>
      <c r="BZ282" s="5">
        <f t="shared" si="430"/>
        <v>-9.8670839279614439E-2</v>
      </c>
      <c r="CA282" s="6">
        <f t="shared" si="430"/>
        <v>-0.32743703463395935</v>
      </c>
      <c r="CB282" s="7">
        <f>CY281</f>
        <v>-0.6441098803765205</v>
      </c>
      <c r="CC282" s="8">
        <f>DU281</f>
        <v>-0.29175753975063656</v>
      </c>
      <c r="CE282" s="10"/>
      <c r="CG282" s="10" t="s">
        <v>160</v>
      </c>
      <c r="CH282" s="10">
        <f>-CH279*((EY279-CW279)/(CH281-CE280))</f>
        <v>245.368737566025</v>
      </c>
      <c r="CI282" s="67"/>
      <c r="CJ282" s="10" t="s">
        <v>10</v>
      </c>
      <c r="CK282" s="5">
        <f t="shared" si="431"/>
        <v>-9.8670839279614439E-2</v>
      </c>
      <c r="CL282" s="6">
        <f t="shared" si="431"/>
        <v>-0.32743703463395935</v>
      </c>
      <c r="CM282" s="7">
        <f>FA281</f>
        <v>-0.63891990815705291</v>
      </c>
      <c r="CN282" s="8">
        <f>FW281</f>
        <v>-0.3029543710867742</v>
      </c>
      <c r="CW282" s="28"/>
      <c r="EE282" s="1"/>
      <c r="EI282" s="64">
        <f>(DEGREES(ACOS((EH279*EK279+EH280*EK280+EH281*EK281)/((SQRT(EH279^2+EH280^2+EH281^2))*(SQRT(EK279^2+EK280^2+EK281^2))))))</f>
        <v>110.58456582488692</v>
      </c>
      <c r="ER282">
        <f t="shared" si="432"/>
        <v>0.3492962422733713</v>
      </c>
      <c r="ES282">
        <f t="shared" si="432"/>
        <v>-0.34518112468713447</v>
      </c>
      <c r="ET282" t="e">
        <f>#REF!</f>
        <v>#REF!</v>
      </c>
      <c r="EU282" t="e">
        <f>#REF!</f>
        <v>#REF!</v>
      </c>
      <c r="EY282" s="28"/>
      <c r="EZ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GG282" s="1"/>
      <c r="GK282" s="64" t="e">
        <f>(DEGREES(ACOS((GJ279*GM279+GJ280*GM280+GJ281*GM281)/((SQRT(GJ279^2+GJ280^2+GJ281^2))*(SQRT(GM279^2+GM280^2+GM281^2))))))</f>
        <v>#VALUE!</v>
      </c>
    </row>
    <row r="283" spans="1:197" x14ac:dyDescent="0.2">
      <c r="A283">
        <f>F283</f>
        <v>-0.75159383056268236</v>
      </c>
      <c r="B283">
        <f>C283/(SQRT(C283^2+C284^2+C285^2))</f>
        <v>-0.85688498776351252</v>
      </c>
      <c r="C283">
        <v>-0.86787374731371825</v>
      </c>
      <c r="D283" t="s">
        <v>8</v>
      </c>
      <c r="E283" s="5">
        <f t="shared" ref="E283:F285" si="433">E193</f>
        <v>0.99385745308804063</v>
      </c>
      <c r="F283" s="6">
        <f t="shared" si="433"/>
        <v>-0.75159383056268236</v>
      </c>
      <c r="G283" s="7">
        <f>Q282</f>
        <v>0.8544171821724218</v>
      </c>
      <c r="H283" s="8">
        <f>AM282</f>
        <v>-0.3964867293311708</v>
      </c>
      <c r="J283" s="9">
        <f>((SUMPRODUCT(G283:G285,E283:E285))*(SUMPRODUCT(G283:G285,F283:F285)))-((SUMPRODUCT(H283:H285,E283:E285))*(SUMPRODUCT(H283:H285,F283:F285)))</f>
        <v>3.606836491696358E-2</v>
      </c>
      <c r="Q283" s="61">
        <v>-6.4589062535398534E-2</v>
      </c>
      <c r="S283" s="17">
        <v>0</v>
      </c>
      <c r="T283">
        <v>0</v>
      </c>
      <c r="V283" s="73">
        <f>(T282*T283)*(1-COS(RADIANS(O282+45)))+T284*(SIN(RADIANS(O282+45)))</f>
        <v>-0.72296714590956856</v>
      </c>
      <c r="W283" s="73">
        <f>(T283^2)*(1-COS(RADIANS(O282+45)))+(COS(RADIANS(O282+45)))</f>
        <v>0.69088241107685799</v>
      </c>
      <c r="X283" s="73">
        <f>(T283*T284)*(1-COS(RADIANS(O282+45)))-T282*(SIN(RADIANS(O282+45)))</f>
        <v>0</v>
      </c>
      <c r="Y283" s="10"/>
      <c r="Z283">
        <v>-0.72296714590956856</v>
      </c>
      <c r="AA283" s="23">
        <f>SIN(RADIANS('[1]Biaxial Input'!$F$21))*(COS(RADIANS(0)))</f>
        <v>6.9756473744125524E-2</v>
      </c>
      <c r="AC283" s="30">
        <f>(AA282*AA283)*(1-COS(RADIANS(N282)))+AA284*(SIN(RADIANS(N282)))</f>
        <v>-2.4857178030640859E-2</v>
      </c>
      <c r="AD283" s="30">
        <f>(AA283^2)*(1-COS(RADIANS(N282)))+(COS(RADIANS(N282)))</f>
        <v>0.64452579290013434</v>
      </c>
      <c r="AE283" s="30">
        <f>(AA283*AA284)*(1-COS(RADIANS(N282)))-AA282*(SIN(RADIANS(N282)))</f>
        <v>-0.76417839735679927</v>
      </c>
      <c r="AG283">
        <v>-0.48314436004848765</v>
      </c>
      <c r="AI283" s="28">
        <f>(T282*T283)*(1-COS(RADIANS(M282)))+T284*(SIN(RADIANS(M282)))</f>
        <v>0.49999999999999994</v>
      </c>
      <c r="AJ283" s="28">
        <f>(T283^2)*(1-COS(RADIANS(M282)))+(COS(RADIANS(M282)))</f>
        <v>0.86602540378443871</v>
      </c>
      <c r="AK283" s="28">
        <f>(T283*T284)*(1-COS(RADIANS(M282)))-T282*(SIN(RADIANS(M282)))</f>
        <v>0</v>
      </c>
      <c r="AM283" s="61">
        <v>-0.7223390591959864</v>
      </c>
      <c r="AO283" s="17">
        <v>0</v>
      </c>
      <c r="AP283">
        <v>0</v>
      </c>
      <c r="AR283" s="73">
        <f>(T282*T283)*(1-COS(RADIANS(O282-45)))+T284*(SIN(RADIANS(O282-45)))</f>
        <v>-0.69088241107685833</v>
      </c>
      <c r="AS283" s="73">
        <f>(T283^2)*(1-COS(RADIANS(O282-45)))+(COS(RADIANS(O282-45)))</f>
        <v>-0.72296714590956823</v>
      </c>
      <c r="AT283" s="73">
        <f>(T283*T284)*(1-COS(RADIANS(O282-45)))-T282*(SIN(RADIANS(O282-45)))</f>
        <v>0</v>
      </c>
      <c r="AU283" s="10"/>
      <c r="AV283">
        <v>-0.69088241107685833</v>
      </c>
      <c r="AW283" s="1">
        <v>-0.42732061074389027</v>
      </c>
      <c r="AY283" s="11">
        <f>2*E278</f>
        <v>1.9877149061760813</v>
      </c>
      <c r="AZ283" s="12">
        <f>2*E279</f>
        <v>7.0942060976052852E-4</v>
      </c>
      <c r="BA283" s="12">
        <f>2*E280</f>
        <v>0.22133447198258746</v>
      </c>
      <c r="BB283" s="12">
        <f>0</f>
        <v>0</v>
      </c>
      <c r="BC283" s="12">
        <v>0</v>
      </c>
      <c r="BD283" s="24">
        <v>0</v>
      </c>
      <c r="BE283" s="13">
        <f>E278^2+E279^2+E280^2-1</f>
        <v>0</v>
      </c>
      <c r="BY283" s="10"/>
      <c r="CB283" s="10"/>
      <c r="CC283" s="10"/>
      <c r="CE283" s="10"/>
      <c r="CS283" s="15"/>
      <c r="CW283" s="28"/>
      <c r="CY283" s="82" t="s">
        <v>148</v>
      </c>
      <c r="CZ283" s="13"/>
      <c r="DB283" s="10"/>
      <c r="DC283" s="10"/>
      <c r="DD283" s="10"/>
      <c r="DE283" s="10"/>
      <c r="DF283" s="10"/>
      <c r="DG283" s="10"/>
      <c r="DH283" s="80"/>
      <c r="DI283" s="23" t="s">
        <v>149</v>
      </c>
      <c r="DM283" s="1"/>
      <c r="DO283" s="80"/>
      <c r="DS283" s="13"/>
      <c r="DT283" s="81"/>
      <c r="DU283" s="82" t="s">
        <v>150</v>
      </c>
      <c r="DW283" s="13"/>
      <c r="DX283" s="13"/>
      <c r="EA283" s="1"/>
      <c r="EE283" s="1"/>
      <c r="EI283" s="13"/>
      <c r="ER283">
        <f t="shared" si="432"/>
        <v>-9.8670839279614439E-2</v>
      </c>
      <c r="ES283">
        <f t="shared" si="432"/>
        <v>-0.32743703463395935</v>
      </c>
      <c r="ET283" t="e">
        <f>#REF!</f>
        <v>#REF!</v>
      </c>
      <c r="EU283" t="e">
        <f>#REF!</f>
        <v>#REF!</v>
      </c>
      <c r="EY283" s="28"/>
      <c r="EZ283" s="10"/>
      <c r="FA283" s="82" t="s">
        <v>148</v>
      </c>
      <c r="FB283" s="13"/>
      <c r="FD283" s="10"/>
      <c r="FE283" s="10"/>
      <c r="FF283" s="10"/>
      <c r="FG283" s="10"/>
      <c r="FH283" s="10"/>
      <c r="FI283" s="10"/>
      <c r="FJ283" s="80"/>
      <c r="FK283" s="23" t="s">
        <v>149</v>
      </c>
      <c r="FO283" s="1"/>
      <c r="FQ283" s="80"/>
      <c r="FU283" s="13"/>
      <c r="FV283" s="81"/>
      <c r="FW283" s="82" t="s">
        <v>150</v>
      </c>
      <c r="FY283" s="13"/>
      <c r="FZ283" s="13"/>
      <c r="GC283" s="1"/>
      <c r="GG283" s="1"/>
      <c r="GK283" s="13"/>
    </row>
    <row r="284" spans="1:197" x14ac:dyDescent="0.2">
      <c r="A284">
        <f>F284</f>
        <v>-0.6028218963908557</v>
      </c>
      <c r="B284">
        <f>C284/(SQRT(C283^2+C284^2+C285^2))</f>
        <v>-0.48851748063708106</v>
      </c>
      <c r="C284">
        <v>-0.49478226670224978</v>
      </c>
      <c r="D284" t="s">
        <v>9</v>
      </c>
      <c r="E284" s="5">
        <f t="shared" si="433"/>
        <v>3.5471030488026426E-4</v>
      </c>
      <c r="F284" s="6">
        <f t="shared" si="433"/>
        <v>-0.6028218963908557</v>
      </c>
      <c r="G284" s="7">
        <f t="shared" ref="G284:G285" si="434">Q283</f>
        <v>-6.4589062535398534E-2</v>
      </c>
      <c r="H284" s="8">
        <f t="shared" ref="H284:H285" si="435">AM283</f>
        <v>-0.7223390591959864</v>
      </c>
      <c r="J284" s="10"/>
      <c r="Q284" s="61">
        <v>-0.51555749612369817</v>
      </c>
      <c r="S284" s="17">
        <v>0</v>
      </c>
      <c r="T284">
        <v>1</v>
      </c>
      <c r="V284" s="73">
        <f>(T282*T284)*(1-COS(RADIANS(O282+45)))-T283*(SIN(RADIANS(O282+45)))</f>
        <v>0</v>
      </c>
      <c r="W284" s="73">
        <f>(T283*T284)*(1-COS(RADIANS(O282+45)))+T282*(SIN(RADIANS(O282+45)))</f>
        <v>0</v>
      </c>
      <c r="X284" s="73">
        <f>(T284^2)*(1-COS(RADIANS(O282+45)))+(COS(RADIANS(O282+45)))</f>
        <v>1</v>
      </c>
      <c r="Y284" s="10"/>
      <c r="Z284">
        <v>0</v>
      </c>
      <c r="AA284" s="23">
        <f>SIN(RADIANS('[1]Biaxial Input'!$F$21))*SIN(RADIANS(0))</f>
        <v>0</v>
      </c>
      <c r="AC284" s="30">
        <f>(AA282*AA284)*(1-COS(RADIANS(N282)))-AA283*(SIN(RADIANS(N282)))</f>
        <v>5.3436559083262246E-2</v>
      </c>
      <c r="AD284" s="30">
        <f>(AA283*AA284)*(1-COS(RADIANS(N282)))+AA282*(SIN(RADIANS(N282)))</f>
        <v>0.76417839735679927</v>
      </c>
      <c r="AE284" s="30">
        <f>(AA284^2)*(1-COS(RADIANS(N282)))+(COS(RADIANS(N282)))</f>
        <v>0.64278760968653936</v>
      </c>
      <c r="AG284">
        <v>-0.51555749612369817</v>
      </c>
      <c r="AI284" s="28">
        <f>(T282*T284)*(1-COS(RADIANS(M282)))-T283*(SIN(RADIANS(M282)))</f>
        <v>0</v>
      </c>
      <c r="AJ284" s="28">
        <f>(T283*T284)*(1-COS(RADIANS(M282)))+T282*(SIN(RADIANS(M282)))</f>
        <v>0</v>
      </c>
      <c r="AK284" s="28">
        <f>(T284^2)*(1-COS(RADIANS(M282)))+(COS(RADIANS(M282)))</f>
        <v>1</v>
      </c>
      <c r="AM284" s="61">
        <v>-0.56659029026636909</v>
      </c>
      <c r="AO284" s="17">
        <v>0</v>
      </c>
      <c r="AP284">
        <v>1</v>
      </c>
      <c r="AR284" s="73">
        <f>(T282*T282)*(1-COS(RADIANS(O282-45)))-T282*(SIN(RADIANS(O282-45)))</f>
        <v>0</v>
      </c>
      <c r="AS284" s="73">
        <f>(T283*T284)*(1-COS(RADIANS(O282-45)))+T282*(SIN(RADIANS(O282-45)))</f>
        <v>0</v>
      </c>
      <c r="AT284" s="73">
        <f>(T284^2)*(1-COS(RADIANS(O282-45)))+(COS(RADIANS(O282-45)))</f>
        <v>0.99999999999999989</v>
      </c>
      <c r="AU284" s="10"/>
      <c r="AV284">
        <v>0</v>
      </c>
      <c r="AW284" s="1">
        <v>-0.56659029026636909</v>
      </c>
      <c r="AY284" s="11">
        <v>0</v>
      </c>
      <c r="AZ284" s="12">
        <v>0</v>
      </c>
      <c r="BA284" s="12">
        <v>0</v>
      </c>
      <c r="BB284" s="12">
        <f>2*F278</f>
        <v>-1.5031876611253647</v>
      </c>
      <c r="BC284" s="12">
        <f>2*F279</f>
        <v>-1.2056437927817114</v>
      </c>
      <c r="BD284" s="24">
        <f>2*F280</f>
        <v>-0.53558370061773186</v>
      </c>
      <c r="BE284" s="10">
        <f>F278^2+F279^2+F280^2-1</f>
        <v>0</v>
      </c>
      <c r="BZ284" s="5" t="s">
        <v>4</v>
      </c>
      <c r="CA284" s="6" t="s">
        <v>5</v>
      </c>
      <c r="CB284" s="7" t="s">
        <v>6</v>
      </c>
      <c r="CC284" s="8" t="s">
        <v>1</v>
      </c>
      <c r="CD284">
        <v>19</v>
      </c>
      <c r="CE284" s="9" t="s">
        <v>7</v>
      </c>
      <c r="CG284" s="90" t="s">
        <v>157</v>
      </c>
      <c r="CH284" s="61">
        <f>CE285-((CH286-CE285)/(EY284-CW284))*CW284</f>
        <v>9.014995243103364</v>
      </c>
      <c r="CI284" s="10"/>
      <c r="CK284" s="5" t="s">
        <v>4</v>
      </c>
      <c r="CL284" s="6" t="s">
        <v>5</v>
      </c>
      <c r="CM284" s="7" t="s">
        <v>6</v>
      </c>
      <c r="CN284" s="8" t="s">
        <v>1</v>
      </c>
      <c r="CO284" s="10"/>
      <c r="CP284">
        <f t="shared" ref="CP284:CQ286" si="436">BZ285</f>
        <v>0.93180266183863136</v>
      </c>
      <c r="CQ284">
        <f t="shared" si="436"/>
        <v>-0.87956522186239505</v>
      </c>
      <c r="CR284">
        <f>CI288</f>
        <v>0</v>
      </c>
      <c r="CS284">
        <f>CL288</f>
        <v>0</v>
      </c>
      <c r="CU284" s="17">
        <f>CU188</f>
        <v>30</v>
      </c>
      <c r="CV284" s="17">
        <f>CV188</f>
        <v>-50</v>
      </c>
      <c r="CW284" s="31">
        <f>CH191</f>
        <v>268.14583483049864</v>
      </c>
      <c r="CY284" s="61">
        <f t="array" ref="CY284:CY286">MMULT(DQ284:DS286,DO284:DO286)</f>
        <v>0.8505424555404405</v>
      </c>
      <c r="CZ284" s="13"/>
      <c r="DA284" s="17">
        <v>1</v>
      </c>
      <c r="DB284">
        <v>0</v>
      </c>
      <c r="DD284" s="73">
        <f>(DB284^2)*(1-COS(RADIANS(CW284+45)))+(COS(RADIANS(CW284+45)))</f>
        <v>0.68385766195836284</v>
      </c>
      <c r="DE284" s="73">
        <f>(DB284*DB285)*(1-COS(RADIANS(CW284+45)))-DB286*(SIN(RADIANS(CW284+45)))</f>
        <v>0.72961544541000611</v>
      </c>
      <c r="DF284" s="73">
        <f>(DB284*DB286)*(1-COS(RADIANS(CW284+45)))+DB285*(SIN(RADIANS(CW284+45)))</f>
        <v>0</v>
      </c>
      <c r="DG284" s="10"/>
      <c r="DH284">
        <f t="array" ref="DH284:DH286">MMULT(DD284:DF286,DA284:DA286)</f>
        <v>0.68385766195836284</v>
      </c>
      <c r="DI284" s="23">
        <f>COS(RADIANS('[1]Biaxial Input'!$F$21))</f>
        <v>-0.9975640502598242</v>
      </c>
      <c r="DK284" s="30">
        <f>(DI284^2)*(1-COS(RADIANS(CV284)))+(COS(RADIANS(CV284)))</f>
        <v>0.99826181678640502</v>
      </c>
      <c r="DL284" s="30">
        <f>(DI284*DI285)*(1-COS(RADIANS(CV284)))-DI286*(SIN(RADIANS(CV284)))</f>
        <v>-2.4857178030640859E-2</v>
      </c>
      <c r="DM284" s="30">
        <f>(DI284*DI286)*(1-COS(RADIANS(CV284)))+DI285*(SIN(RADIANS(CV284)))</f>
        <v>-5.3436559083262246E-2</v>
      </c>
      <c r="DO284">
        <f t="array" ref="DO284:DO286">MMULT(DK284:DM286,DH284:DH286)</f>
        <v>0.70080517307032042</v>
      </c>
      <c r="DQ284" s="28">
        <f>(DB284^2)*(1-COS(RADIANS(CU284)))+(COS(RADIANS(CU284)))</f>
        <v>0.86602540378443871</v>
      </c>
      <c r="DR284" s="28">
        <f>(DB284*DB285)*(1-COS(RADIANS(CU284)))-DB286*(SIN(RADIANS(CU284)))</f>
        <v>-0.49999999999999994</v>
      </c>
      <c r="DS284" s="28">
        <f>(DB284*DB286)*(1-COS(RADIANS(CU284)))+DB285*(SIN(RADIANS(CU284)))</f>
        <v>0</v>
      </c>
      <c r="DU284" s="61">
        <f t="array" ref="DU284:DU286">MMULT(DQ284:DS286,EE284:EE286)</f>
        <v>-0.40473198421971585</v>
      </c>
      <c r="DV284" s="13"/>
      <c r="DW284" s="17">
        <v>1</v>
      </c>
      <c r="DX284">
        <v>0</v>
      </c>
      <c r="DZ284" s="73">
        <f>(DB284^2)*(1-COS(RADIANS(CW284-45)))+(COS(RADIANS(CW284-45)))</f>
        <v>-0.72961544541000578</v>
      </c>
      <c r="EA284" s="73">
        <f>(DB284*DB285)*(1-COS(RADIANS(CW284-45)))-DB286*(SIN(RADIANS(CW284-45)))</f>
        <v>0.68385766195836317</v>
      </c>
      <c r="EB284" s="73">
        <f>(DB284*DB286)*(1-COS(RADIANS(CW284-45)))+DB285*(SIN(RADIANS(CW284-45)))</f>
        <v>0</v>
      </c>
      <c r="EC284" s="10"/>
      <c r="ED284">
        <f t="array" ref="ED284:ED286">MMULT(DZ284:EB286,DA284:DA286)</f>
        <v>-0.72961544541000578</v>
      </c>
      <c r="EE284" s="1">
        <f t="array" ref="EE284:EE286">MMULT(DK284:DM286,ED284:ED286)</f>
        <v>-0.71134846843949762</v>
      </c>
      <c r="EG284">
        <f>CY284+DU284</f>
        <v>0.44581047132072465</v>
      </c>
      <c r="EH284">
        <f>EG284/(SQRT(EG284^2+EG285^2+EG286^2))</f>
        <v>0.31523560739485518</v>
      </c>
      <c r="EJ284">
        <f>Q284+AM284</f>
        <v>-1.0821477863900673</v>
      </c>
      <c r="EK284">
        <f>EJ284/(SQRT(EJ284^2+EJ285^2+EJ286^2))</f>
        <v>-1</v>
      </c>
      <c r="EM284" s="23">
        <f>CY285*DU286-CY286*DU285</f>
        <v>-0.33581178102146636</v>
      </c>
      <c r="EO284" s="15">
        <v>19</v>
      </c>
      <c r="EP284" s="9" t="s">
        <v>7</v>
      </c>
      <c r="EW284" s="17">
        <f>CU284</f>
        <v>30</v>
      </c>
      <c r="EX284" s="17">
        <f>CV284</f>
        <v>-50</v>
      </c>
      <c r="EY284" s="31">
        <f>1+CW284</f>
        <v>269.14583483049864</v>
      </c>
      <c r="EZ284" s="10"/>
      <c r="FA284" s="61">
        <f t="array" ref="FA284:FA286">MMULT(FS284:FU286,FQ284:FQ286)</f>
        <v>0.85747646089153773</v>
      </c>
      <c r="FB284" s="13">
        <f>BW285</f>
        <v>0</v>
      </c>
      <c r="FC284" s="17">
        <v>1</v>
      </c>
      <c r="FD284">
        <v>0</v>
      </c>
      <c r="FF284" s="73">
        <f>(FD284^2)*(1-COS(RADIANS(EY284+45)))+(COS(RADIANS(EY284+45)))</f>
        <v>0.69648705242032316</v>
      </c>
      <c r="FG284" s="73">
        <f>(FD284*FD285)*(1-COS(RADIANS(EY284+45)))-FD286*(SIN(RADIANS(EY284+45)))</f>
        <v>0.71756935958195012</v>
      </c>
      <c r="FH284" s="73">
        <f>(FD284*FD286)*(1-COS(RADIANS(EY284+45)))+FD285*(SIN(RADIANS(EY284+45)))</f>
        <v>0</v>
      </c>
      <c r="FI284" s="10"/>
      <c r="FJ284">
        <f t="array" ref="FJ284:FJ286">MMULT(FF284:FH286,FC284:FC286)</f>
        <v>0.69648705242032316</v>
      </c>
      <c r="FK284" s="23">
        <f>COS(RADIANS(176))</f>
        <v>-0.9975640502598242</v>
      </c>
      <c r="FM284" s="30">
        <f>(FK284^2)*(1-COS(RADIANS(EX284)))+(COS(RADIANS(EX284)))</f>
        <v>0.99826181678640502</v>
      </c>
      <c r="FN284" s="30">
        <f>(FK284*FK285)*(1-COS(RADIANS(EX284)))-FK286*(SIN(RADIANS(EX284)))</f>
        <v>-2.4857178030640859E-2</v>
      </c>
      <c r="FO284" s="30">
        <f>(FK284*FK286)*(1-COS(RADIANS(EX284)))+FK285*(SIN(RADIANS(EX284)))</f>
        <v>-5.3436559083262246E-2</v>
      </c>
      <c r="FQ284">
        <f t="array" ref="FQ284:FQ286">MMULT(FM284:FO286,FJ284:FJ286)</f>
        <v>0.71311317963778142</v>
      </c>
      <c r="FS284" s="28">
        <f>(FD284^2)*(1-COS(RADIANS(EW284)))+(COS(RADIANS(EW284)))</f>
        <v>0.86602540378443871</v>
      </c>
      <c r="FT284" s="28">
        <f>(FD284*FD285)*(1-COS(RADIANS(EW284)))-FD286*(SIN(RADIANS(EW284)))</f>
        <v>-0.49999999999999994</v>
      </c>
      <c r="FU284" s="28">
        <f>(FD284*FD286)*(1-COS(RADIANS(EW284)))+FD285*(SIN(RADIANS(EW284)))</f>
        <v>0</v>
      </c>
      <c r="FW284" s="61">
        <f t="array" ref="FW284:FW286">MMULT(FS284:FU286,GG284:GG286)</f>
        <v>-0.389826328951899</v>
      </c>
      <c r="FX284" s="13">
        <f>BX285</f>
        <v>0</v>
      </c>
      <c r="FY284" s="17">
        <v>1</v>
      </c>
      <c r="FZ284">
        <v>0</v>
      </c>
      <c r="GB284" s="73">
        <f>(FD284^2)*(1-COS(RADIANS(EY284-45)))+(COS(RADIANS(EY284-45)))</f>
        <v>-0.71756935958195034</v>
      </c>
      <c r="GC284" s="73">
        <f>(FD284*FD285)*(1-COS(RADIANS(EY284-45)))-FD286*(SIN(RADIANS(EY284-45)))</f>
        <v>0.69648705242032283</v>
      </c>
      <c r="GD284" s="73">
        <f>(FD284*FD286)*(1-COS(RADIANS(EY284-45)))+FD285*(SIN(RADIANS(EY284-45)))</f>
        <v>0</v>
      </c>
      <c r="GE284" s="10"/>
      <c r="GF284">
        <f t="array" ref="GF284:GF286">MMULT(GB284:GD286,FC284:FC286)</f>
        <v>-0.71756935958195034</v>
      </c>
      <c r="GG284" s="1">
        <f t="array" ref="GG284:GG286">MMULT(FM284:FO286,GF284:GF286)</f>
        <v>-0.6990093899084866</v>
      </c>
      <c r="GI284">
        <f>FA284+FW284</f>
        <v>0.46765013193963872</v>
      </c>
      <c r="GJ284">
        <f>GI284/(SQRT(GI284^2+GI285^2+GI286^2))</f>
        <v>0.33067857951730223</v>
      </c>
      <c r="GL284" t="e">
        <f>CH285+DC284</f>
        <v>#VALUE!</v>
      </c>
      <c r="GM284" t="e">
        <f>GL284/(SQRT(GL284^2+GL285^2+GL286^2))</f>
        <v>#VALUE!</v>
      </c>
      <c r="GO284" s="27">
        <f>FA285*FW286-FA286*FW285</f>
        <v>-0.33581178102146636</v>
      </c>
    </row>
    <row r="285" spans="1:197" x14ac:dyDescent="0.2">
      <c r="A285" s="1">
        <f>F285</f>
        <v>-0.26779185030886593</v>
      </c>
      <c r="B285">
        <f>C285/(SQRT(C283^2+C284^2+C285^2))</f>
        <v>-0.16461709770714594</v>
      </c>
      <c r="C285">
        <v>-0.16672816013721362</v>
      </c>
      <c r="D285" t="s">
        <v>10</v>
      </c>
      <c r="E285" s="5">
        <f t="shared" si="433"/>
        <v>0.11066723599129373</v>
      </c>
      <c r="F285" s="6">
        <f t="shared" si="433"/>
        <v>-0.26779185030886593</v>
      </c>
      <c r="G285" s="7">
        <f t="shared" si="434"/>
        <v>-0.51555749612369817</v>
      </c>
      <c r="H285" s="8">
        <f t="shared" si="435"/>
        <v>-0.56659029026636909</v>
      </c>
      <c r="J285" s="10"/>
      <c r="BE285" s="15"/>
      <c r="BY285" t="s">
        <v>8</v>
      </c>
      <c r="BZ285" s="5">
        <f t="shared" ref="BZ285:CA287" si="437">BZ195</f>
        <v>0.93180266183863136</v>
      </c>
      <c r="CA285" s="6">
        <f t="shared" si="437"/>
        <v>-0.87956522186239505</v>
      </c>
      <c r="CB285" s="7">
        <f>CY284</f>
        <v>0.8505424555404405</v>
      </c>
      <c r="CC285" s="8">
        <f>DU284</f>
        <v>-0.40473198421971585</v>
      </c>
      <c r="CE285" s="9">
        <f>((SUMPRODUCT(CB285:CB287,BZ285:BZ287))*(SUMPRODUCT(CB285:CB287,CA285:CA287)))-((SUMPRODUCT(CC285:CC287,BZ285:BZ287))*(SUMPRODUCT(CC285:CC287,CA285:CA287)))</f>
        <v>-6.0935070322898355E-9</v>
      </c>
      <c r="CG285">
        <v>1</v>
      </c>
      <c r="CH285" t="s">
        <v>161</v>
      </c>
      <c r="CI285" s="67"/>
      <c r="CJ285" s="1" t="s">
        <v>8</v>
      </c>
      <c r="CK285" s="5">
        <f t="shared" ref="CK285:CL287" si="438">BZ285</f>
        <v>0.93180266183863136</v>
      </c>
      <c r="CL285" s="6">
        <f t="shared" si="438"/>
        <v>-0.87956522186239505</v>
      </c>
      <c r="CM285" s="7">
        <f>FA284</f>
        <v>0.85747646089153773</v>
      </c>
      <c r="CN285" s="8">
        <f>FW284</f>
        <v>-0.389826328951899</v>
      </c>
      <c r="CO285" s="10"/>
      <c r="CP285">
        <f t="shared" si="436"/>
        <v>0.3492962422733713</v>
      </c>
      <c r="CQ285">
        <f t="shared" si="436"/>
        <v>-0.34518112468713447</v>
      </c>
      <c r="CR285">
        <f>CJ288</f>
        <v>0</v>
      </c>
      <c r="CS285">
        <f>CM288</f>
        <v>0</v>
      </c>
      <c r="CW285" s="28"/>
      <c r="CY285" s="61">
        <v>-7.1572400849795159E-2</v>
      </c>
      <c r="DA285" s="17">
        <v>0</v>
      </c>
      <c r="DB285">
        <v>0</v>
      </c>
      <c r="DD285" s="73">
        <f>(DB284*DB285)*(1-COS(RADIANS(CW284+45)))+DB286*(SIN(RADIANS(CW284+45)))</f>
        <v>-0.72961544541000611</v>
      </c>
      <c r="DE285" s="73">
        <f>(DB285^2)*(1-COS(RADIANS(CW284+45)))+(COS(RADIANS(CW284+45)))</f>
        <v>0.68385766195836284</v>
      </c>
      <c r="DF285" s="73">
        <f>(DB285*DB286)*(1-COS(RADIANS(CW284+45)))-DB284*(SIN(RADIANS(CW284+45)))</f>
        <v>0</v>
      </c>
      <c r="DG285" s="10"/>
      <c r="DH285">
        <v>-0.72961544541000611</v>
      </c>
      <c r="DI285" s="23">
        <f>SIN(RADIANS('[1]Biaxial Input'!$F$21))*(COS(RADIANS(0)))</f>
        <v>6.9756473744125524E-2</v>
      </c>
      <c r="DK285" s="30">
        <f>(DI284*DI285)*(1-COS(RADIANS(CV284)))+DI286*(SIN(RADIANS(CV284)))</f>
        <v>-2.4857178030640859E-2</v>
      </c>
      <c r="DL285" s="30">
        <f>(DI285^2)*(1-COS(RADIANS(CV284)))+(COS(RADIANS(CV284)))</f>
        <v>0.64452579290013434</v>
      </c>
      <c r="DM285" s="30">
        <f>(DI285*DI286)*(1-COS(RADIANS(CV284)))-DI284*(SIN(RADIANS(CV284)))</f>
        <v>-0.76417839735679927</v>
      </c>
      <c r="DO285">
        <v>-0.48725474511598571</v>
      </c>
      <c r="DQ285" s="28">
        <f>(DB284*DB285)*(1-COS(RADIANS(CU284)))+DB286*(SIN(RADIANS(CU284)))</f>
        <v>0.49999999999999994</v>
      </c>
      <c r="DR285" s="28">
        <f>(DB285^2)*(1-COS(RADIANS(CU284)))+(COS(RADIANS(CU284)))</f>
        <v>0.86602540378443871</v>
      </c>
      <c r="DS285" s="28">
        <f>(DB285*DB286)*(1-COS(RADIANS(CU284)))-DB284*(SIN(RADIANS(CU284)))</f>
        <v>0</v>
      </c>
      <c r="DU285" s="61">
        <v>-0.72168057676228226</v>
      </c>
      <c r="DW285" s="17">
        <v>0</v>
      </c>
      <c r="DX285">
        <v>0</v>
      </c>
      <c r="DZ285" s="73">
        <f>(DB284*DB285)*(1-COS(RADIANS(CW284-45)))+DB286*(SIN(RADIANS(CW284-45)))</f>
        <v>-0.68385766195836317</v>
      </c>
      <c r="EA285" s="73">
        <f>(DB285^2)*(1-COS(RADIANS(CW284-45)))+(COS(RADIANS(CW284-45)))</f>
        <v>-0.72961544541000578</v>
      </c>
      <c r="EB285" s="73">
        <f>(DB285*DB286)*(1-COS(RADIANS(CW284-45)))-DB284*(SIN(RADIANS(CW284-45)))</f>
        <v>0</v>
      </c>
      <c r="EC285" s="10"/>
      <c r="ED285">
        <v>-0.68385766195836317</v>
      </c>
      <c r="EE285" s="1">
        <v>-0.42262772078408423</v>
      </c>
      <c r="EG285">
        <f>CY285+DU285</f>
        <v>-0.79325297761207736</v>
      </c>
      <c r="EH285">
        <f>EG285/(SQRT(EG284^2+EG285^2+EG286^2))</f>
        <v>-0.5609145596659203</v>
      </c>
      <c r="EJ285">
        <f>Q285+AM285</f>
        <v>0</v>
      </c>
      <c r="EK285">
        <f>EJ285/(SQRT(EJ284^2+EJ285^2+EJ286^2))</f>
        <v>0</v>
      </c>
      <c r="EM285" s="23">
        <f>CY286*DU284-CY284*DU286</f>
        <v>0.68851618467589848</v>
      </c>
      <c r="EP285" s="9">
        <f>((SUMPRODUCT(CM285:CM287,BZ285:BZ287))*(SUMPRODUCT(CM285:CM287,CA285:CA287)))-((SUMPRODUCT(CN285:CN287,BZ285:BZ287))*(SUMPRODUCT(CN285:CN287,CA285:CA287)))</f>
        <v>-3.3619753552554699E-2</v>
      </c>
      <c r="EY285" s="28"/>
      <c r="EZ285" s="10"/>
      <c r="FA285" s="61">
        <v>-5.8966437282927997E-2</v>
      </c>
      <c r="FB285" s="13">
        <f>BW286</f>
        <v>0</v>
      </c>
      <c r="FC285" s="17">
        <v>0</v>
      </c>
      <c r="FD285">
        <v>0</v>
      </c>
      <c r="FF285" s="73">
        <f>(FD284*FD285)*(1-COS(RADIANS(EY284+45)))+FD286*(SIN(RADIANS(EY284+45)))</f>
        <v>-0.71756935958195012</v>
      </c>
      <c r="FG285" s="73">
        <f>(FD285^2)*(1-COS(RADIANS(EY284+45)))+(COS(RADIANS(EY284+45)))</f>
        <v>0.69648705242032316</v>
      </c>
      <c r="FH285" s="73">
        <f>(FD285*FD286)*(1-COS(RADIANS(EY284+45)))-FD284*(SIN(RADIANS(EY284+45)))</f>
        <v>0</v>
      </c>
      <c r="FI285" s="10"/>
      <c r="FJ285">
        <v>-0.71756935958195012</v>
      </c>
      <c r="FK285" s="23">
        <f>SIN(RADIANS(176))*(COS(RADIANS(0)))</f>
        <v>6.9756473744125524E-2</v>
      </c>
      <c r="FM285" s="30">
        <f>(FK284*FK285)*(1-COS(RADIANS(EX284)))+FK286*(SIN(RADIANS(EX284)))</f>
        <v>-2.4857178030640859E-2</v>
      </c>
      <c r="FN285" s="30">
        <f>(FK285^2)*(1-COS(RADIANS(EX284)))+(COS(RADIANS(EX284)))</f>
        <v>0.64452579290013434</v>
      </c>
      <c r="FO285" s="30">
        <f>(FK285*FK286)*(1-COS(RADIANS(EX284)))-FK284*(SIN(RADIANS(EX284)))</f>
        <v>-0.76417839735679927</v>
      </c>
      <c r="FQ285">
        <v>-0.47980466310344627</v>
      </c>
      <c r="FS285" s="28">
        <f>(FD284*FD285)*(1-COS(RADIANS(EW284)))+FD286*(SIN(RADIANS(EW284)))</f>
        <v>0.49999999999999994</v>
      </c>
      <c r="FT285" s="28">
        <f>(FD285^2)*(1-COS(RADIANS(EW284)))+(COS(RADIANS(EW284)))</f>
        <v>0.86602540378443871</v>
      </c>
      <c r="FU285" s="28">
        <f>(FD285*FD286)*(1-COS(RADIANS(EW284)))-FD284*(SIN(RADIANS(EW284)))</f>
        <v>0</v>
      </c>
      <c r="FW285" s="61">
        <v>-0.72281977194422575</v>
      </c>
      <c r="FX285" s="13">
        <f>BX286</f>
        <v>0</v>
      </c>
      <c r="FY285" s="17">
        <v>0</v>
      </c>
      <c r="FZ285">
        <v>0</v>
      </c>
      <c r="GB285" s="73">
        <f>(FD284*FD285)*(1-COS(RADIANS(EY284-45)))+FD286*(SIN(RADIANS(EY284-45)))</f>
        <v>-0.69648705242032283</v>
      </c>
      <c r="GC285" s="73">
        <f>(FD285^2)*(1-COS(RADIANS(EY284-45)))+(COS(RADIANS(EY284-45)))</f>
        <v>-0.71756935958195034</v>
      </c>
      <c r="GD285" s="73">
        <f>(FD285*FD286)*(1-COS(RADIANS(EY284-45)))-FD284*(SIN(RADIANS(EY284-45)))</f>
        <v>0</v>
      </c>
      <c r="GE285" s="10"/>
      <c r="GF285">
        <v>-0.69648705242032283</v>
      </c>
      <c r="GG285" s="1">
        <v>-0.43106712038542455</v>
      </c>
      <c r="GI285">
        <f>FA285+FW285</f>
        <v>-0.78178620922715369</v>
      </c>
      <c r="GJ285">
        <f>GI285/(SQRT(GI284^2+GI285^2+GI286^2))</f>
        <v>-0.55280632998264545</v>
      </c>
      <c r="GL285">
        <f>CH286+DC285</f>
        <v>-3.3619753552554699E-2</v>
      </c>
      <c r="GM285" t="e">
        <f>GL285/(SQRT(GL284^2+GL285^2+GL286^2))</f>
        <v>#VALUE!</v>
      </c>
      <c r="GO285" s="27">
        <f>FA286*FW284-FA284*FW286</f>
        <v>0.68851618467589848</v>
      </c>
    </row>
    <row r="286" spans="1:197" x14ac:dyDescent="0.2">
      <c r="A286" s="83" t="s">
        <v>146</v>
      </c>
      <c r="B286" s="17" t="s">
        <v>145</v>
      </c>
      <c r="C286" s="17" t="s">
        <v>147</v>
      </c>
      <c r="M286" s="17" t="s">
        <v>146</v>
      </c>
      <c r="N286" s="17" t="s">
        <v>145</v>
      </c>
      <c r="O286" s="17" t="s">
        <v>147</v>
      </c>
      <c r="P286" s="1"/>
      <c r="Q286" s="82" t="s">
        <v>148</v>
      </c>
      <c r="R286" s="13"/>
      <c r="T286" s="10"/>
      <c r="U286" s="10"/>
      <c r="V286" s="10"/>
      <c r="W286" s="10"/>
      <c r="X286" s="10"/>
      <c r="Y286" s="10"/>
      <c r="Z286" s="80"/>
      <c r="AA286" s="23" t="s">
        <v>149</v>
      </c>
      <c r="AE286" s="1"/>
      <c r="AG286" s="80"/>
      <c r="AK286" s="13"/>
      <c r="AL286" s="81"/>
      <c r="AM286" s="82" t="s">
        <v>150</v>
      </c>
      <c r="AO286" s="13"/>
      <c r="AP286" s="13"/>
      <c r="AS286" s="1"/>
      <c r="AW286" s="1"/>
      <c r="BY286" t="s">
        <v>9</v>
      </c>
      <c r="BZ286" s="5">
        <f t="shared" si="437"/>
        <v>0.3492962422733713</v>
      </c>
      <c r="CA286" s="6">
        <f t="shared" si="437"/>
        <v>-0.34518112468713447</v>
      </c>
      <c r="CB286" s="7">
        <f>CY285</f>
        <v>-7.1572400849795159E-2</v>
      </c>
      <c r="CC286" s="8">
        <f>DU285</f>
        <v>-0.72168057676228226</v>
      </c>
      <c r="CE286" s="10"/>
      <c r="CH286">
        <f>((SUMPRODUCT(CM285:CM287,CK285:CK287))*(SUMPRODUCT(CM285:CM287,CL285:CL287)))-((SUMPRODUCT(CN285:CN287,CK285:CK287))*(SUMPRODUCT(CN285:CN287,CL285:CL287)))</f>
        <v>-3.3619753552554699E-2</v>
      </c>
      <c r="CI286" s="67"/>
      <c r="CJ286" s="10" t="s">
        <v>9</v>
      </c>
      <c r="CK286" s="5">
        <f t="shared" si="438"/>
        <v>0.3492962422733713</v>
      </c>
      <c r="CL286" s="6">
        <f t="shared" si="438"/>
        <v>-0.34518112468713447</v>
      </c>
      <c r="CM286" s="7">
        <f>FA285</f>
        <v>-5.8966437282927997E-2</v>
      </c>
      <c r="CN286" s="8">
        <f>FW285</f>
        <v>-0.72281977194422575</v>
      </c>
      <c r="CP286">
        <f t="shared" si="436"/>
        <v>-9.8670839279614439E-2</v>
      </c>
      <c r="CQ286">
        <f t="shared" si="436"/>
        <v>-0.32743703463395935</v>
      </c>
      <c r="CR286">
        <f>CK288</f>
        <v>0</v>
      </c>
      <c r="CS286">
        <f>CN288</f>
        <v>0</v>
      </c>
      <c r="CW286" s="28"/>
      <c r="CY286" s="61">
        <v>-0.52101336140240606</v>
      </c>
      <c r="DA286" s="17">
        <v>0</v>
      </c>
      <c r="DB286">
        <v>1</v>
      </c>
      <c r="DD286" s="73">
        <f>(DB284*DB286)*(1-COS(RADIANS(CW284+45)))-DB285*(SIN(RADIANS(CW284+45)))</f>
        <v>0</v>
      </c>
      <c r="DE286" s="73">
        <f>(DB285*DB286)*(1-COS(RADIANS(CW284+45)))+DB284*(SIN(RADIANS(CW284+45)))</f>
        <v>0</v>
      </c>
      <c r="DF286" s="73">
        <f>(DB286^2)*(1-COS(RADIANS(CW284+45)))+(COS(RADIANS(CW284+45)))</f>
        <v>1</v>
      </c>
      <c r="DG286" s="10"/>
      <c r="DH286">
        <v>0</v>
      </c>
      <c r="DI286" s="23">
        <f>SIN(RADIANS('[1]Biaxial Input'!$F$21))*SIN(RADIANS(0))</f>
        <v>0</v>
      </c>
      <c r="DK286" s="30">
        <f>(DI284*DI286)*(1-COS(RADIANS(CV284)))-DI285*(SIN(RADIANS(CV284)))</f>
        <v>5.3436559083262246E-2</v>
      </c>
      <c r="DL286" s="30">
        <f>(DI285*DI286)*(1-COS(RADIANS(CV284)))+DI284*(SIN(RADIANS(CV284)))</f>
        <v>0.76417839735679927</v>
      </c>
      <c r="DM286" s="30">
        <f>(DI286^2)*(1-COS(RADIANS(CV284)))+(COS(RADIANS(CV284)))</f>
        <v>0.64278760968653936</v>
      </c>
      <c r="DO286">
        <v>-0.52101336140240606</v>
      </c>
      <c r="DQ286" s="28">
        <f>(DB284*DB286)*(1-COS(RADIANS(CU284)))-DB285*(SIN(RADIANS(CU284)))</f>
        <v>0</v>
      </c>
      <c r="DR286" s="28">
        <f>(DB285*DB286)*(1-COS(RADIANS(CU284)))+DB284*(SIN(RADIANS(CU284)))</f>
        <v>0</v>
      </c>
      <c r="DS286" s="28">
        <f>(DB286^2)*(1-COS(RADIANS(CU284)))+(COS(RADIANS(CU284)))</f>
        <v>1</v>
      </c>
      <c r="DU286" s="61">
        <v>-0.56157739099222226</v>
      </c>
      <c r="DW286" s="17">
        <v>0</v>
      </c>
      <c r="DX286">
        <v>1</v>
      </c>
      <c r="DZ286" s="73">
        <f>(DB284*DB284)*(1-COS(RADIANS(CW284-45)))-DB284*(SIN(RADIANS(CW284-45)))</f>
        <v>0</v>
      </c>
      <c r="EA286" s="73">
        <f>(DB285*DB286)*(1-COS(RADIANS(CW284-45)))+DB284*(SIN(RADIANS(CW284-45)))</f>
        <v>0</v>
      </c>
      <c r="EB286" s="73">
        <f>(DB286^2)*(1-COS(RADIANS(CW284-45)))+(COS(RADIANS(CW284-45)))</f>
        <v>0.99999999999999989</v>
      </c>
      <c r="EC286" s="10"/>
      <c r="ED286">
        <v>0</v>
      </c>
      <c r="EE286" s="1">
        <v>-0.56157739099222226</v>
      </c>
      <c r="EG286">
        <f>CY286+DU286</f>
        <v>-1.0825907523946283</v>
      </c>
      <c r="EH286">
        <f>EG286/(SQRT(EG284^2+EG285^2+EG286^2))</f>
        <v>-0.76550726226808807</v>
      </c>
      <c r="EJ286">
        <f>Q286+AM286</f>
        <v>0</v>
      </c>
      <c r="EK286">
        <f>EJ286/(SQRT(EJ284^2+EJ285^2+EJ286^2))</f>
        <v>0</v>
      </c>
      <c r="EM286" s="23">
        <f>CY284*DU285-CY285*DU284</f>
        <v>-0.64278760968653936</v>
      </c>
      <c r="ER286">
        <f t="shared" ref="ER286:ES288" si="439">CK285</f>
        <v>0.93180266183863136</v>
      </c>
      <c r="ES286">
        <f t="shared" si="439"/>
        <v>-0.87956522186239505</v>
      </c>
      <c r="ET286" t="e">
        <f>#REF!</f>
        <v>#REF!</v>
      </c>
      <c r="EU286" t="e">
        <f>#REF!</f>
        <v>#REF!</v>
      </c>
      <c r="EY286" s="28"/>
      <c r="EZ286" s="10"/>
      <c r="FA286" s="61">
        <v>-0.51113313167029373</v>
      </c>
      <c r="FB286" s="13">
        <f>BW287</f>
        <v>0</v>
      </c>
      <c r="FC286" s="17">
        <v>0</v>
      </c>
      <c r="FD286">
        <v>1</v>
      </c>
      <c r="FF286" s="73">
        <f>(FD284*FD286)*(1-COS(RADIANS(EY284+45)))-FD285*(SIN(RADIANS(EY284+45)))</f>
        <v>0</v>
      </c>
      <c r="FG286" s="73">
        <f>(FD285*FD286)*(1-COS(RADIANS(EY284+45)))+FD284*(SIN(RADIANS(EY284+45)))</f>
        <v>0</v>
      </c>
      <c r="FH286" s="73">
        <f>(FD286^2)*(1-COS(RADIANS(EY284+45)))+(COS(RADIANS(EY284+45)))</f>
        <v>1</v>
      </c>
      <c r="FI286" s="10"/>
      <c r="FJ286">
        <v>0</v>
      </c>
      <c r="FK286" s="23">
        <f>SIN(RADIANS(176))*SIN(RADIANS(0))</f>
        <v>0</v>
      </c>
      <c r="FM286" s="30">
        <f>(FK284*FK286)*(1-COS(RADIANS(EX284)))-FK285*(SIN(RADIANS(EX284)))</f>
        <v>5.3436559083262246E-2</v>
      </c>
      <c r="FN286" s="30">
        <f>(FK285*FK286)*(1-COS(RADIANS(EX284)))+FK284*(SIN(RADIANS(EX284)))</f>
        <v>0.76417839735679927</v>
      </c>
      <c r="FO286" s="30">
        <f>(FK286^2)*(1-COS(RADIANS(EX284)))+(COS(RADIANS(EX284)))</f>
        <v>0.64278760968653936</v>
      </c>
      <c r="FQ286">
        <v>-0.51113313167029373</v>
      </c>
      <c r="FS286" s="28">
        <f>(FD284*FD286)*(1-COS(RADIANS(EW284)))-FD285*(SIN(RADIANS(EW284)))</f>
        <v>0</v>
      </c>
      <c r="FT286" s="28">
        <f>(FD285*FD286)*(1-COS(RADIANS(EW284)))+FD284*(SIN(RADIANS(EW284)))</f>
        <v>0</v>
      </c>
      <c r="FU286" s="28">
        <f>(FD286^2)*(1-COS(RADIANS(EW284)))+(COS(RADIANS(EW284)))</f>
        <v>1</v>
      </c>
      <c r="FW286" s="61">
        <v>-0.57058479697796294</v>
      </c>
      <c r="FX286" s="13">
        <f>BX287</f>
        <v>0</v>
      </c>
      <c r="FY286" s="17">
        <v>0</v>
      </c>
      <c r="FZ286">
        <v>1</v>
      </c>
      <c r="GB286" s="73">
        <f>(FD284*FD284)*(1-COS(RADIANS(EY284-45)))-FD284*(SIN(RADIANS(EY284-45)))</f>
        <v>0</v>
      </c>
      <c r="GC286" s="73">
        <f>(FD285*FD286)*(1-COS(RADIANS(EY284-45)))+FD284*(SIN(RADIANS(EY284-45)))</f>
        <v>0</v>
      </c>
      <c r="GD286" s="73">
        <f>(FD286^2)*(1-COS(RADIANS(EY284-45)))+(COS(RADIANS(EY284-45)))</f>
        <v>1</v>
      </c>
      <c r="GE286" s="10"/>
      <c r="GF286">
        <v>0</v>
      </c>
      <c r="GG286" s="1">
        <v>-0.57058479697796294</v>
      </c>
      <c r="GI286">
        <f>FA286+FW286</f>
        <v>-1.0817179286482568</v>
      </c>
      <c r="GJ286">
        <f>GI286/(SQRT(GI284^2+GI285^2+GI286^2))</f>
        <v>-0.76489008267824843</v>
      </c>
      <c r="GL286" t="e">
        <f>#REF!+DC286</f>
        <v>#REF!</v>
      </c>
      <c r="GM286" t="e">
        <f>GL286/(SQRT(GL284^2+GL285^2+GL286^2))</f>
        <v>#REF!</v>
      </c>
      <c r="GO286" s="27">
        <f>FA284*FW285-FA285*FW284</f>
        <v>-0.64278760968653925</v>
      </c>
    </row>
    <row r="287" spans="1:197" x14ac:dyDescent="0.2">
      <c r="A287" s="17">
        <f>A192</f>
        <v>0</v>
      </c>
      <c r="B287" s="17">
        <f t="shared" ref="B287:C287" si="440">B192</f>
        <v>0</v>
      </c>
      <c r="C287" s="17">
        <f t="shared" si="440"/>
        <v>111.4</v>
      </c>
      <c r="E287" s="5" t="s">
        <v>4</v>
      </c>
      <c r="F287" s="6" t="s">
        <v>5</v>
      </c>
      <c r="G287" s="7" t="s">
        <v>6</v>
      </c>
      <c r="H287" s="8" t="s">
        <v>1</v>
      </c>
      <c r="I287">
        <v>1</v>
      </c>
      <c r="J287" s="9" t="s">
        <v>7</v>
      </c>
      <c r="K287">
        <v>1</v>
      </c>
      <c r="M287" s="17">
        <f>A287</f>
        <v>0</v>
      </c>
      <c r="N287" s="17">
        <f t="shared" ref="N287:O287" si="441">B287</f>
        <v>0</v>
      </c>
      <c r="O287" s="17">
        <f t="shared" si="441"/>
        <v>111.4</v>
      </c>
      <c r="P287" s="10"/>
      <c r="Q287" s="61">
        <f t="array" ref="Q287:Q289">MMULT(AI287:AK289,AG287:AG289)</f>
        <v>-0.91636272956223963</v>
      </c>
      <c r="R287" s="13"/>
      <c r="S287" s="17">
        <v>1</v>
      </c>
      <c r="T287">
        <v>0</v>
      </c>
      <c r="V287" s="73">
        <f>(T287^2)*(1-COS(RADIANS(O287+45)))+(COS(RADIANS(O287+45)))</f>
        <v>-0.91636272956223963</v>
      </c>
      <c r="W287" s="73">
        <f>(T287*T288)*(1-COS(RADIANS(O287+45)))-T289*(SIN(RADIANS(O287+45)))</f>
        <v>-0.40034903255689475</v>
      </c>
      <c r="X287" s="73">
        <f>(T287*T289)*(1-COS(RADIANS(O287+45)))+T288*(SIN(RADIANS(O287+45)))</f>
        <v>0</v>
      </c>
      <c r="Y287" s="10"/>
      <c r="Z287">
        <f t="array" ref="Z287:Z289">MMULT(V287:X289,S287:S289)</f>
        <v>-0.91636272956223963</v>
      </c>
      <c r="AA287" s="23">
        <f>COS(RADIANS('[1]Biaxial Input'!$F$21))</f>
        <v>-0.9975640502598242</v>
      </c>
      <c r="AC287" s="30">
        <f>(AA287^2)*(1-COS(RADIANS(N287)))+(COS(RADIANS(N287)))</f>
        <v>1</v>
      </c>
      <c r="AD287" s="30">
        <f>(AA287*AA288)*(1-COS(RADIANS(N287)))-AA289*(SIN(RADIANS(N287)))</f>
        <v>0</v>
      </c>
      <c r="AE287" s="30">
        <f>(AA287*AA289)*(1-COS(RADIANS(N287)))+AA288*(SIN(RADIANS(N287)))</f>
        <v>0</v>
      </c>
      <c r="AG287">
        <f t="array" ref="AG287:AG289">MMULT(AC287:AE289,Z287:Z289)</f>
        <v>-0.91636272956223963</v>
      </c>
      <c r="AI287" s="28">
        <f>(T287^2)*(1-COS(RADIANS(M287)))+(COS(RADIANS(M287)))</f>
        <v>1</v>
      </c>
      <c r="AJ287" s="28">
        <f>(T287*T288)*(1-COS(RADIANS(M287)))-T289*(SIN(RADIANS(M287)))</f>
        <v>0</v>
      </c>
      <c r="AK287" s="28">
        <f>(T287*T289)*(1-COS(RADIANS(M287)))+T288*(SIN(RADIANS(M287)))</f>
        <v>0</v>
      </c>
      <c r="AM287" s="61">
        <f t="array" ref="AM287:AM289">MMULT(AI287:AK289,AW287:AW289)</f>
        <v>0.40034903255689491</v>
      </c>
      <c r="AN287" s="13"/>
      <c r="AO287" s="17">
        <v>1</v>
      </c>
      <c r="AP287">
        <v>0</v>
      </c>
      <c r="AR287" s="73">
        <f>(T287^2)*(1-COS(RADIANS(O287-45)))+(COS(RADIANS(O287-45)))</f>
        <v>0.40034903255689491</v>
      </c>
      <c r="AS287" s="73">
        <f>(T287*T288)*(1-COS(RADIANS(O287-45)))-T289*(SIN(RADIANS(O287-45)))</f>
        <v>-0.91636272956223963</v>
      </c>
      <c r="AT287" s="73">
        <f>(T287*T289)*(1-COS(RADIANS(O287-45)))+T288*(SIN(RADIANS(O287-45)))</f>
        <v>0</v>
      </c>
      <c r="AU287" s="10"/>
      <c r="AV287">
        <f t="array" ref="AV287:AV289">MMULT(AR287:AT289,S287:S289)</f>
        <v>0.40034903255689491</v>
      </c>
      <c r="AW287" s="1">
        <f t="array" ref="AW287:AW289">MMULT(AC287:AE289,AV287:AV289)</f>
        <v>0.40034903255689491</v>
      </c>
      <c r="BY287" t="s">
        <v>10</v>
      </c>
      <c r="BZ287" s="5">
        <f t="shared" si="437"/>
        <v>-9.8670839279614439E-2</v>
      </c>
      <c r="CA287" s="6">
        <f t="shared" si="437"/>
        <v>-0.32743703463395935</v>
      </c>
      <c r="CB287" s="7">
        <f>CY286</f>
        <v>-0.52101336140240606</v>
      </c>
      <c r="CC287" s="8">
        <f>DU286</f>
        <v>-0.56157739099222226</v>
      </c>
      <c r="CE287" s="10"/>
      <c r="CG287" s="10" t="s">
        <v>160</v>
      </c>
      <c r="CH287" s="10">
        <f>-CH284*((EY284-CW284)/(CH286-CE285))</f>
        <v>268.14583464925079</v>
      </c>
      <c r="CI287" s="67"/>
      <c r="CJ287" s="10" t="s">
        <v>10</v>
      </c>
      <c r="CK287" s="5">
        <f t="shared" si="438"/>
        <v>-9.8670839279614439E-2</v>
      </c>
      <c r="CL287" s="6">
        <f t="shared" si="438"/>
        <v>-0.32743703463395935</v>
      </c>
      <c r="CM287" s="7">
        <f>FA286</f>
        <v>-0.51113313167029373</v>
      </c>
      <c r="CN287" s="8">
        <f>FW286</f>
        <v>-0.57058479697796294</v>
      </c>
      <c r="CW287" s="28"/>
      <c r="EI287" s="64">
        <f>(DEGREES(ACOS((EH284*EK284+EH285*EK285+EH286*EK286)/((SQRT(EH284^2+EH285^2+EH286^2))*(SQRT(EK284^2+EK285^2+EK286^2))))))</f>
        <v>108.37503777887811</v>
      </c>
      <c r="ER287">
        <f t="shared" si="439"/>
        <v>0.3492962422733713</v>
      </c>
      <c r="ES287">
        <f t="shared" si="439"/>
        <v>-0.34518112468713447</v>
      </c>
      <c r="ET287" t="e">
        <f>#REF!</f>
        <v>#REF!</v>
      </c>
      <c r="EU287" t="e">
        <f>#REF!</f>
        <v>#REF!</v>
      </c>
      <c r="EY287" s="28"/>
      <c r="EZ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GG287" s="1"/>
      <c r="GK287" s="64" t="e">
        <f>(DEGREES(ACOS((GJ284*GM284+GJ285*GM285+GJ286*GM286)/((SQRT(GJ284^2+GJ285^2+GJ286^2))*(SQRT(GM284^2+GM285^2+GM286^2))))))</f>
        <v>#VALUE!</v>
      </c>
    </row>
    <row r="288" spans="1:197" x14ac:dyDescent="0.2">
      <c r="A288" s="17">
        <f t="shared" ref="A288:C303" si="442">A193</f>
        <v>0</v>
      </c>
      <c r="B288" s="17">
        <f t="shared" si="442"/>
        <v>5</v>
      </c>
      <c r="C288" s="17">
        <f t="shared" si="442"/>
        <v>109</v>
      </c>
      <c r="D288" s="1" t="s">
        <v>8</v>
      </c>
      <c r="E288" s="5">
        <f>B280</f>
        <v>0.97427491795711862</v>
      </c>
      <c r="F288" s="6">
        <f>B283</f>
        <v>-0.85688498776351252</v>
      </c>
      <c r="G288" s="7">
        <f>Q287</f>
        <v>-0.91636272956223963</v>
      </c>
      <c r="H288" s="8">
        <f>AM287</f>
        <v>0.40034903255689491</v>
      </c>
      <c r="J288" s="9">
        <f>((SUMPRODUCT(G288:G290,E288:E290))*(SUMPRODUCT(G288:G290,F288:F290)))-((SUMPRODUCT(H288:H290,E288:E290))*(SUMPRODUCT(H288:H290,F288:F290)))</f>
        <v>-9.1306687561903965E-3</v>
      </c>
      <c r="P288" s="10"/>
      <c r="Q288" s="61">
        <v>0.40034903255689475</v>
      </c>
      <c r="S288" s="17">
        <v>0</v>
      </c>
      <c r="T288">
        <v>0</v>
      </c>
      <c r="V288" s="73">
        <f>(T287*T288)*(1-COS(RADIANS(O287+45)))+T289*(SIN(RADIANS(O287+45)))</f>
        <v>0.40034903255689475</v>
      </c>
      <c r="W288" s="73">
        <f>(T288^2)*(1-COS(RADIANS(O287+45)))+(COS(RADIANS(O287+45)))</f>
        <v>-0.91636272956223963</v>
      </c>
      <c r="X288" s="73">
        <f>(T288*T289)*(1-COS(RADIANS(O287+45)))-T287*(SIN(RADIANS(O287+45)))</f>
        <v>0</v>
      </c>
      <c r="Y288" s="10"/>
      <c r="Z288">
        <v>0.40034903255689475</v>
      </c>
      <c r="AA288" s="23">
        <f>SIN(RADIANS('[1]Biaxial Input'!$F$21))*(COS(RADIANS(0)))</f>
        <v>6.9756473744125524E-2</v>
      </c>
      <c r="AC288" s="30">
        <f>(AA287*AA288)*(1-COS(RADIANS(N287)))+AA289*(SIN(RADIANS(N287)))</f>
        <v>0</v>
      </c>
      <c r="AD288" s="30">
        <f>(AA288^2)*(1-COS(RADIANS(N287)))+(COS(RADIANS(N287)))</f>
        <v>1</v>
      </c>
      <c r="AE288" s="30">
        <f>(AA288*AA289)*(1-COS(RADIANS(N287)))-AA287*(SIN(RADIANS(N287)))</f>
        <v>0</v>
      </c>
      <c r="AG288">
        <v>0.40034903255689475</v>
      </c>
      <c r="AI288" s="28">
        <f>(T287*T288)*(1-COS(RADIANS(M287)))+T289*(SIN(RADIANS(M287)))</f>
        <v>0</v>
      </c>
      <c r="AJ288" s="28">
        <f>(T288^2)*(1-COS(RADIANS(M287)))+(COS(RADIANS(M287)))</f>
        <v>1</v>
      </c>
      <c r="AK288" s="28">
        <f>(T288*T289)*(1-COS(RADIANS(M287)))-T287*(SIN(RADIANS(M287)))</f>
        <v>0</v>
      </c>
      <c r="AM288" s="61">
        <v>0.91636272956223963</v>
      </c>
      <c r="AO288" s="17">
        <v>0</v>
      </c>
      <c r="AP288">
        <v>0</v>
      </c>
      <c r="AR288" s="73">
        <f>(T287*T288)*(1-COS(RADIANS(O287-45)))+T289*(SIN(RADIANS(O287-45)))</f>
        <v>0.91636272956223963</v>
      </c>
      <c r="AS288" s="73">
        <f>(T288^2)*(1-COS(RADIANS(O287-45)))+(COS(RADIANS(O287-45)))</f>
        <v>0.40034903255689491</v>
      </c>
      <c r="AT288" s="73">
        <f>(T288*T289)*(1-COS(RADIANS(O287-45)))-T287*(SIN(RADIANS(O287-45)))</f>
        <v>0</v>
      </c>
      <c r="AU288" s="10"/>
      <c r="AV288">
        <v>0.91636272956223963</v>
      </c>
      <c r="AW288" s="1">
        <v>0.91636272956223963</v>
      </c>
      <c r="CS288" s="15"/>
      <c r="ER288">
        <f t="shared" si="439"/>
        <v>-9.8670839279614439E-2</v>
      </c>
      <c r="ES288">
        <f t="shared" si="439"/>
        <v>-0.32743703463395935</v>
      </c>
      <c r="ET288" t="e">
        <f>#REF!</f>
        <v>#REF!</v>
      </c>
      <c r="EU288" t="e">
        <f>#REF!</f>
        <v>#REF!</v>
      </c>
      <c r="EY288" s="28"/>
      <c r="EZ288" s="10"/>
      <c r="FA288" s="82" t="s">
        <v>148</v>
      </c>
      <c r="FB288" s="13"/>
      <c r="FD288" s="10"/>
      <c r="FE288" s="10"/>
      <c r="FF288" s="10"/>
      <c r="FG288" s="10"/>
      <c r="FH288" s="10"/>
      <c r="FI288" s="10"/>
      <c r="FJ288" s="80"/>
      <c r="FK288" s="23" t="s">
        <v>149</v>
      </c>
      <c r="FO288" s="1"/>
      <c r="FQ288" s="80"/>
      <c r="FU288" s="13"/>
      <c r="FV288" s="81"/>
      <c r="FW288" s="82" t="s">
        <v>150</v>
      </c>
      <c r="FY288" s="13"/>
      <c r="FZ288" s="13"/>
      <c r="GC288" s="1"/>
      <c r="GG288" s="1"/>
      <c r="GK288" s="13"/>
      <c r="GO288" s="15"/>
    </row>
    <row r="289" spans="1:197" x14ac:dyDescent="0.2">
      <c r="A289" s="17">
        <f t="shared" si="442"/>
        <v>85</v>
      </c>
      <c r="B289" s="17">
        <f t="shared" si="442"/>
        <v>10</v>
      </c>
      <c r="C289" s="17">
        <f t="shared" si="442"/>
        <v>114.6</v>
      </c>
      <c r="D289" s="10" t="s">
        <v>9</v>
      </c>
      <c r="E289" s="5">
        <f t="shared" ref="E289:E290" si="443">B281</f>
        <v>0.21743417216685504</v>
      </c>
      <c r="F289" s="6">
        <f t="shared" ref="F289:F290" si="444">B284</f>
        <v>-0.48851748063708106</v>
      </c>
      <c r="G289" s="7">
        <f t="shared" ref="G289:G290" si="445">Q288</f>
        <v>0.40034903255689475</v>
      </c>
      <c r="H289" s="8">
        <f t="shared" ref="H289:H290" si="446">AM288</f>
        <v>0.91636272956223963</v>
      </c>
      <c r="J289" s="10"/>
      <c r="P289" s="10"/>
      <c r="Q289" s="61">
        <v>0</v>
      </c>
      <c r="S289" s="17">
        <v>0</v>
      </c>
      <c r="T289">
        <v>1</v>
      </c>
      <c r="V289" s="73">
        <f>(T287*T289)*(1-COS(RADIANS(O287+45)))-T288*(SIN(RADIANS(O287+45)))</f>
        <v>0</v>
      </c>
      <c r="W289" s="73">
        <f>(T288*T289)*(1-COS(RADIANS(O287+45)))+T287*(SIN(RADIANS(O287+45)))</f>
        <v>0</v>
      </c>
      <c r="X289" s="73">
        <f>(T289^2)*(1-COS(RADIANS(O287+45)))+(COS(RADIANS(O287+45)))</f>
        <v>1</v>
      </c>
      <c r="Y289" s="10"/>
      <c r="Z289">
        <v>0</v>
      </c>
      <c r="AA289" s="23">
        <f>SIN(RADIANS('[1]Biaxial Input'!$F$21))*SIN(RADIANS(0))</f>
        <v>0</v>
      </c>
      <c r="AC289" s="30">
        <f>(AA287*AA289)*(1-COS(RADIANS(N287)))-AA288*(SIN(RADIANS(N287)))</f>
        <v>0</v>
      </c>
      <c r="AD289" s="30">
        <f>(AA288*AA289)*(1-COS(RADIANS(N287)))+AA287*(SIN(RADIANS(N287)))</f>
        <v>0</v>
      </c>
      <c r="AE289" s="30">
        <f>(AA289^2)*(1-COS(RADIANS(N287)))+(COS(RADIANS(N287)))</f>
        <v>1</v>
      </c>
      <c r="AG289">
        <v>0</v>
      </c>
      <c r="AI289" s="28">
        <f>(T287*T289)*(1-COS(RADIANS(M287)))-T288*(SIN(RADIANS(M287)))</f>
        <v>0</v>
      </c>
      <c r="AJ289" s="28">
        <f>(T288*T289)*(1-COS(RADIANS(M287)))+T287*(SIN(RADIANS(M287)))</f>
        <v>0</v>
      </c>
      <c r="AK289" s="28">
        <f>(T289^2)*(1-COS(RADIANS(M287)))+(COS(RADIANS(M287)))</f>
        <v>1</v>
      </c>
      <c r="AM289" s="61">
        <v>0</v>
      </c>
      <c r="AO289" s="17">
        <v>0</v>
      </c>
      <c r="AP289">
        <v>1</v>
      </c>
      <c r="AR289" s="73">
        <f>(T287*T287)*(1-COS(RADIANS(O287-45)))-T287*(SIN(RADIANS(O287-45)))</f>
        <v>0</v>
      </c>
      <c r="AS289" s="73">
        <f>(T288*T289)*(1-COS(RADIANS(O287-45)))+T287*(SIN(RADIANS(O287-45)))</f>
        <v>0</v>
      </c>
      <c r="AT289" s="73">
        <f>(T289^2)*(1-COS(RADIANS(O287-45)))+(COS(RADIANS(O287-45)))</f>
        <v>1</v>
      </c>
      <c r="AU289" s="10"/>
      <c r="AV289">
        <v>0</v>
      </c>
      <c r="AW289" s="1">
        <v>0</v>
      </c>
      <c r="BV289" s="90" t="s">
        <v>146</v>
      </c>
      <c r="BW289" s="17" t="s">
        <v>145</v>
      </c>
      <c r="BX289" s="17" t="s">
        <v>147</v>
      </c>
      <c r="CU289" s="17" t="s">
        <v>146</v>
      </c>
      <c r="CV289" s="17" t="s">
        <v>145</v>
      </c>
      <c r="CW289" s="31" t="s">
        <v>147</v>
      </c>
      <c r="CX289" s="1"/>
      <c r="CY289" s="82" t="s">
        <v>148</v>
      </c>
      <c r="CZ289" s="13"/>
      <c r="DB289" s="10"/>
      <c r="DC289" s="10"/>
      <c r="DD289" s="10"/>
      <c r="DE289" s="10"/>
      <c r="DF289" s="10"/>
      <c r="DG289" s="10"/>
      <c r="DH289" s="80"/>
      <c r="DI289" s="23" t="s">
        <v>149</v>
      </c>
      <c r="DM289" s="1"/>
      <c r="DO289" s="80"/>
      <c r="DS289" s="13"/>
      <c r="DT289" s="81"/>
      <c r="DU289" s="82" t="s">
        <v>150</v>
      </c>
      <c r="DW289" s="13"/>
      <c r="DX289" s="13"/>
      <c r="EA289" s="1"/>
      <c r="EE289" s="1"/>
    </row>
    <row r="290" spans="1:197" x14ac:dyDescent="0.2">
      <c r="A290" s="17">
        <f t="shared" si="442"/>
        <v>140</v>
      </c>
      <c r="B290" s="17">
        <f t="shared" si="442"/>
        <v>15</v>
      </c>
      <c r="C290" s="17">
        <f t="shared" si="442"/>
        <v>151.4</v>
      </c>
      <c r="D290" s="10" t="s">
        <v>10</v>
      </c>
      <c r="E290" s="5">
        <f t="shared" si="443"/>
        <v>5.925170895226721E-2</v>
      </c>
      <c r="F290" s="6">
        <f t="shared" si="444"/>
        <v>-0.16461709770714594</v>
      </c>
      <c r="G290" s="7">
        <f t="shared" si="445"/>
        <v>0</v>
      </c>
      <c r="H290" s="8">
        <f t="shared" si="446"/>
        <v>0</v>
      </c>
      <c r="J290" s="10"/>
      <c r="P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W290" s="1"/>
      <c r="BV290" s="17">
        <f>BV194</f>
        <v>0</v>
      </c>
      <c r="BW290" s="17">
        <f t="shared" ref="BW290:BX290" si="447">BW194</f>
        <v>0</v>
      </c>
      <c r="BX290" s="17">
        <f t="shared" si="447"/>
        <v>111.4</v>
      </c>
      <c r="BZ290" s="5" t="s">
        <v>4</v>
      </c>
      <c r="CA290" s="6" t="s">
        <v>5</v>
      </c>
      <c r="CB290" s="7" t="s">
        <v>6</v>
      </c>
      <c r="CC290" s="8" t="s">
        <v>1</v>
      </c>
      <c r="CD290">
        <v>1</v>
      </c>
      <c r="CE290" s="9" t="s">
        <v>7</v>
      </c>
      <c r="CG290" s="90" t="s">
        <v>157</v>
      </c>
      <c r="CH290" s="61">
        <f>CE291-((CH292-CE291)/(EY290-CW290))*CW290</f>
        <v>3.6420406989068574</v>
      </c>
      <c r="CI290" s="10"/>
      <c r="CK290" s="5" t="s">
        <v>4</v>
      </c>
      <c r="CL290" s="6" t="s">
        <v>5</v>
      </c>
      <c r="CM290" s="7" t="s">
        <v>6</v>
      </c>
      <c r="CN290" s="8" t="s">
        <v>1</v>
      </c>
      <c r="CO290" s="10"/>
      <c r="CP290">
        <f t="shared" ref="CP290:CQ292" si="448">BZ291</f>
        <v>0.93180266183863136</v>
      </c>
      <c r="CQ290">
        <f t="shared" si="448"/>
        <v>-0.87956522186239505</v>
      </c>
      <c r="CR290">
        <f>CI294</f>
        <v>0</v>
      </c>
      <c r="CS290">
        <f>CL294</f>
        <v>0</v>
      </c>
      <c r="CU290" s="17">
        <f>CU194</f>
        <v>0</v>
      </c>
      <c r="CV290" s="17">
        <f>CV194</f>
        <v>0</v>
      </c>
      <c r="CW290" s="31">
        <f>CH197</f>
        <v>110.98816757967893</v>
      </c>
      <c r="CX290" s="10"/>
      <c r="CY290" s="61">
        <f t="array" ref="CY290:CY292">MMULT(DQ290:DS292,DO290:DO292)</f>
        <v>-0.91346144106959903</v>
      </c>
      <c r="CZ290" s="13"/>
      <c r="DA290" s="17">
        <v>1</v>
      </c>
      <c r="DB290">
        <v>0</v>
      </c>
      <c r="DD290" s="73">
        <f>(DB290^2)*(1-COS(RADIANS(CW290+45)))+(COS(RADIANS(CW290+45)))</f>
        <v>-0.91346144106959903</v>
      </c>
      <c r="DE290" s="73">
        <f>(DB290*DB291)*(1-COS(RADIANS(CW290+45)))-DB292*(SIN(RADIANS(CW290+45)))</f>
        <v>-0.40692529496094432</v>
      </c>
      <c r="DF290" s="73">
        <f>(DB290*DB292)*(1-COS(RADIANS(CW290+45)))+DB291*(SIN(RADIANS(CW290+45)))</f>
        <v>0</v>
      </c>
      <c r="DG290" s="10"/>
      <c r="DH290">
        <f t="array" ref="DH290:DH292">MMULT(DD290:DF292,DA290:DA292)</f>
        <v>-0.91346144106959903</v>
      </c>
      <c r="DI290" s="23">
        <f>COS(RADIANS('[1]Biaxial Input'!$F$21))</f>
        <v>-0.9975640502598242</v>
      </c>
      <c r="DK290" s="30">
        <f>(DI290^2)*(1-COS(RADIANS(CV290)))+(COS(RADIANS(CV290)))</f>
        <v>1</v>
      </c>
      <c r="DL290" s="30">
        <f>(DI290*DI291)*(1-COS(RADIANS(CV290)))-DI292*(SIN(RADIANS(CV290)))</f>
        <v>0</v>
      </c>
      <c r="DM290" s="30">
        <f>(DI290*DI292)*(1-COS(RADIANS(CV290)))+DI291*(SIN(RADIANS(CV290)))</f>
        <v>0</v>
      </c>
      <c r="DO290">
        <f t="array" ref="DO290:DO292">MMULT(DK290:DM292,DH290:DH292)</f>
        <v>-0.91346144106959903</v>
      </c>
      <c r="DQ290" s="28">
        <f>(DB290^2)*(1-COS(RADIANS(CU290)))+(COS(RADIANS(CU290)))</f>
        <v>1</v>
      </c>
      <c r="DR290" s="28">
        <f>(DB290*DB291)*(1-COS(RADIANS(CU290)))-DB292*(SIN(RADIANS(CU290)))</f>
        <v>0</v>
      </c>
      <c r="DS290" s="28">
        <f>(DB290*DB292)*(1-COS(RADIANS(CU290)))+DB291*(SIN(RADIANS(CU290)))</f>
        <v>0</v>
      </c>
      <c r="DU290" s="61">
        <f t="array" ref="DU290:DU292">MMULT(DQ290:DS292,EE290:EE292)</f>
        <v>0.40692529496094426</v>
      </c>
      <c r="DV290" s="13">
        <f>H291</f>
        <v>0</v>
      </c>
      <c r="DW290" s="17">
        <v>1</v>
      </c>
      <c r="DX290">
        <v>0</v>
      </c>
      <c r="DZ290" s="73">
        <f>(DB290^2)*(1-COS(RADIANS(CW290-45)))+(COS(RADIANS(CW290-45)))</f>
        <v>0.40692529496094426</v>
      </c>
      <c r="EA290" s="73">
        <f>(DB290*DB291)*(1-COS(RADIANS(CW290-45)))-DB292*(SIN(RADIANS(CW290-45)))</f>
        <v>-0.91346144106959903</v>
      </c>
      <c r="EB290" s="73">
        <f>(DB290*DB292)*(1-COS(RADIANS(CW290-45)))+DB291*(SIN(RADIANS(CW290-45)))</f>
        <v>0</v>
      </c>
      <c r="EC290" s="10"/>
      <c r="ED290">
        <f t="array" ref="ED290:ED292">MMULT(DZ290:EB292,DA290:DA292)</f>
        <v>0.40692529496094426</v>
      </c>
      <c r="EE290" s="1">
        <f t="array" ref="EE290:EE292">MMULT(DK290:DM292,ED290:ED292)</f>
        <v>0.40692529496094426</v>
      </c>
      <c r="EG290">
        <f>CY290+DU290</f>
        <v>-0.50653614610865483</v>
      </c>
      <c r="EH290">
        <f>EG290/(SQRT(EG290^2+EG291^2+EG292^2))</f>
        <v>-0.35817514382952964</v>
      </c>
      <c r="EJ290">
        <f>Q290+AM290</f>
        <v>0</v>
      </c>
      <c r="EK290">
        <f>EJ290/(SQRT(EJ290^2+EJ291^2+EJ292^2))</f>
        <v>0</v>
      </c>
      <c r="EM290" s="23">
        <f>CY291*DU292-CY292*DU291</f>
        <v>0</v>
      </c>
      <c r="EO290" s="15">
        <v>1</v>
      </c>
      <c r="EP290" s="9" t="s">
        <v>7</v>
      </c>
      <c r="EW290" s="17">
        <f>CU290</f>
        <v>0</v>
      </c>
      <c r="EX290" s="17">
        <f>CV290</f>
        <v>0</v>
      </c>
      <c r="EY290" s="31">
        <f>1+CW290</f>
        <v>111.98816757967893</v>
      </c>
      <c r="EZ290" s="10"/>
      <c r="FA290" s="61">
        <f t="array" ref="FA290:FA292">MMULT(FS290:FU292,FQ290:FQ292)</f>
        <v>-0.92042414210494405</v>
      </c>
      <c r="FB290" s="13">
        <f>BW291</f>
        <v>5</v>
      </c>
      <c r="FC290" s="17">
        <v>1</v>
      </c>
      <c r="FD290">
        <v>0</v>
      </c>
      <c r="FF290" s="73">
        <f>(FD290^2)*(1-COS(RADIANS(EY290+45)))+(COS(RADIANS(EY290+45)))</f>
        <v>-0.92042414210494405</v>
      </c>
      <c r="FG290" s="73">
        <f>(FD290*FD291)*(1-COS(RADIANS(EY290+45)))-FD292*(SIN(RADIANS(EY290+45)))</f>
        <v>-0.39092121793320167</v>
      </c>
      <c r="FH290" s="73">
        <f>(FD290*FD292)*(1-COS(RADIANS(EY290+45)))+FD291*(SIN(RADIANS(EY290+45)))</f>
        <v>0</v>
      </c>
      <c r="FI290" s="10"/>
      <c r="FJ290">
        <f t="array" ref="FJ290:FJ292">MMULT(FF290:FH292,FC290:FC292)</f>
        <v>-0.92042414210494405</v>
      </c>
      <c r="FK290" s="23">
        <f>COS(RADIANS(176))</f>
        <v>-0.9975640502598242</v>
      </c>
      <c r="FM290" s="30">
        <f>(FK290^2)*(1-COS(RADIANS(EX290)))+(COS(RADIANS(EX290)))</f>
        <v>1</v>
      </c>
      <c r="FN290" s="30">
        <f>(FK290*FK291)*(1-COS(RADIANS(EX290)))-FK292*(SIN(RADIANS(EX290)))</f>
        <v>0</v>
      </c>
      <c r="FO290" s="30">
        <f>(FK290*FK292)*(1-COS(RADIANS(EX290)))+FK291*(SIN(RADIANS(EX290)))</f>
        <v>0</v>
      </c>
      <c r="FQ290">
        <f t="array" ref="FQ290:FQ292">MMULT(FM290:FO292,FJ290:FJ292)</f>
        <v>-0.92042414210494405</v>
      </c>
      <c r="FS290" s="28">
        <f>(FD290^2)*(1-COS(RADIANS(EW290)))+(COS(RADIANS(EW290)))</f>
        <v>1</v>
      </c>
      <c r="FT290" s="28">
        <f>(FD290*FD291)*(1-COS(RADIANS(EW290)))-FD292*(SIN(RADIANS(EW290)))</f>
        <v>0</v>
      </c>
      <c r="FU290" s="28">
        <f>(FD290*FD292)*(1-COS(RADIANS(EW290)))+FD291*(SIN(RADIANS(EW290)))</f>
        <v>0</v>
      </c>
      <c r="FW290" s="61">
        <f t="array" ref="FW290:FW292">MMULT(FS290:FU292,GG290:GG292)</f>
        <v>0.39092121793320139</v>
      </c>
      <c r="FX290" s="13">
        <f>BX291</f>
        <v>109</v>
      </c>
      <c r="FY290" s="17">
        <v>1</v>
      </c>
      <c r="FZ290">
        <v>0</v>
      </c>
      <c r="GB290" s="73">
        <f>(FD290^2)*(1-COS(RADIANS(EY290-45)))+(COS(RADIANS(EY290-45)))</f>
        <v>0.39092121793320139</v>
      </c>
      <c r="GC290" s="73">
        <f>(FD290*FD291)*(1-COS(RADIANS(EY290-45)))-FD292*(SIN(RADIANS(EY290-45)))</f>
        <v>-0.92042414210494417</v>
      </c>
      <c r="GD290" s="73">
        <f>(FD290*FD292)*(1-COS(RADIANS(EY290-45)))+FD291*(SIN(RADIANS(EY290-45)))</f>
        <v>0</v>
      </c>
      <c r="GE290" s="10"/>
      <c r="GF290">
        <f t="array" ref="GF290:GF292">MMULT(GB290:GD292,FC290:FC292)</f>
        <v>0.39092121793320139</v>
      </c>
      <c r="GG290" s="1">
        <f t="array" ref="GG290:GG292">MMULT(FM290:FO292,GF290:GF292)</f>
        <v>0.39092121793320139</v>
      </c>
      <c r="GI290">
        <f>FA290+FW290</f>
        <v>-0.52950292417174261</v>
      </c>
      <c r="GJ290">
        <f>GI290/(SQRT(GI290^2+GI291^2+GI292^2))</f>
        <v>-0.37441510833994546</v>
      </c>
      <c r="GL290" t="e">
        <f>CH291+DC290</f>
        <v>#VALUE!</v>
      </c>
      <c r="GM290" t="e">
        <f>GL290/(SQRT(GL290^2+GL291^2+GL292^2))</f>
        <v>#VALUE!</v>
      </c>
      <c r="GO290" s="27">
        <f>FA291*FW292-FA292*FW291</f>
        <v>0</v>
      </c>
    </row>
    <row r="291" spans="1:197" x14ac:dyDescent="0.2">
      <c r="A291" s="17">
        <f t="shared" si="442"/>
        <v>90</v>
      </c>
      <c r="B291" s="17">
        <f t="shared" si="442"/>
        <v>20</v>
      </c>
      <c r="C291" s="17">
        <f t="shared" si="442"/>
        <v>201.2</v>
      </c>
      <c r="J291" s="10"/>
      <c r="P291" s="10"/>
      <c r="Q291" s="82" t="s">
        <v>148</v>
      </c>
      <c r="R291" s="13"/>
      <c r="T291" s="10"/>
      <c r="U291" s="10"/>
      <c r="V291" s="10"/>
      <c r="W291" s="10"/>
      <c r="X291" s="10"/>
      <c r="Y291" s="10"/>
      <c r="Z291" s="80"/>
      <c r="AA291" s="23" t="s">
        <v>149</v>
      </c>
      <c r="AE291" s="1"/>
      <c r="AG291" s="80"/>
      <c r="AK291" s="13"/>
      <c r="AL291" s="81"/>
      <c r="AM291" s="82" t="s">
        <v>150</v>
      </c>
      <c r="AO291" s="13"/>
      <c r="AP291" s="13"/>
      <c r="AS291" s="1"/>
      <c r="AW291" s="1"/>
      <c r="BV291" s="17">
        <f t="shared" ref="BV291:BX306" si="449">BV195</f>
        <v>0</v>
      </c>
      <c r="BW291" s="17">
        <f t="shared" si="449"/>
        <v>5</v>
      </c>
      <c r="BX291" s="17">
        <f t="shared" si="449"/>
        <v>109</v>
      </c>
      <c r="BY291" s="1" t="s">
        <v>8</v>
      </c>
      <c r="BZ291" s="5">
        <f>BZ285</f>
        <v>0.93180266183863136</v>
      </c>
      <c r="CA291" s="6">
        <f>CA285</f>
        <v>-0.87956522186239505</v>
      </c>
      <c r="CB291" s="7">
        <f>CY290</f>
        <v>-0.91346144106959903</v>
      </c>
      <c r="CC291" s="8">
        <f>DU290</f>
        <v>0.40692529496094426</v>
      </c>
      <c r="CE291" s="9">
        <f>((SUMPRODUCT(CB291:CB293,BZ291:BZ293))*(SUMPRODUCT(CB291:CB293,CA291:CA293)))-((SUMPRODUCT(CC291:CC293,BZ291:BZ293))*(SUMPRODUCT(CC291:CC293,CA291:CA293)))</f>
        <v>7.7010620103123983E-13</v>
      </c>
      <c r="CG291">
        <v>1</v>
      </c>
      <c r="CH291" t="s">
        <v>161</v>
      </c>
      <c r="CI291" s="67"/>
      <c r="CJ291" s="1" t="s">
        <v>8</v>
      </c>
      <c r="CK291" s="5">
        <f t="shared" ref="CK291:CL293" si="450">BZ291</f>
        <v>0.93180266183863136</v>
      </c>
      <c r="CL291" s="6">
        <f t="shared" si="450"/>
        <v>-0.87956522186239505</v>
      </c>
      <c r="CM291" s="7">
        <f>FA290</f>
        <v>-0.92042414210494405</v>
      </c>
      <c r="CN291" s="8">
        <f>FW290</f>
        <v>0.39092121793320139</v>
      </c>
      <c r="CO291" s="10"/>
      <c r="CP291">
        <f t="shared" si="448"/>
        <v>0.3492962422733713</v>
      </c>
      <c r="CQ291">
        <f t="shared" si="448"/>
        <v>-0.34518112468713447</v>
      </c>
      <c r="CR291">
        <f>CJ294</f>
        <v>0</v>
      </c>
      <c r="CS291">
        <f>CM294</f>
        <v>0</v>
      </c>
      <c r="CW291" s="28"/>
      <c r="CX291" s="10"/>
      <c r="CY291" s="61">
        <v>0.40692529496094432</v>
      </c>
      <c r="CZ291" s="13"/>
      <c r="DA291" s="17">
        <v>0</v>
      </c>
      <c r="DB291">
        <v>0</v>
      </c>
      <c r="DD291" s="73">
        <f>(DB290*DB291)*(1-COS(RADIANS(CW290+45)))+DB292*(SIN(RADIANS(CW290+45)))</f>
        <v>0.40692529496094432</v>
      </c>
      <c r="DE291" s="73">
        <f>(DB291^2)*(1-COS(RADIANS(CW290+45)))+(COS(RADIANS(CW290+45)))</f>
        <v>-0.91346144106959903</v>
      </c>
      <c r="DF291" s="73">
        <f>(DB291*DB292)*(1-COS(RADIANS(CW290+45)))-DB290*(SIN(RADIANS(CW290+45)))</f>
        <v>0</v>
      </c>
      <c r="DG291" s="10"/>
      <c r="DH291">
        <v>0.40692529496094432</v>
      </c>
      <c r="DI291" s="23">
        <f>SIN(RADIANS('[1]Biaxial Input'!$F$21))*(COS(RADIANS(0)))</f>
        <v>6.9756473744125524E-2</v>
      </c>
      <c r="DK291" s="30">
        <f>(DI290*DI291)*(1-COS(RADIANS(CV290)))+DI292*(SIN(RADIANS(CV290)))</f>
        <v>0</v>
      </c>
      <c r="DL291" s="30">
        <f>(DI291^2)*(1-COS(RADIANS(CV290)))+(COS(RADIANS(CV290)))</f>
        <v>1</v>
      </c>
      <c r="DM291" s="30">
        <f>(DI291*DI292)*(1-COS(RADIANS(CV290)))-DI290*(SIN(RADIANS(CV290)))</f>
        <v>0</v>
      </c>
      <c r="DO291">
        <v>0.40692529496094432</v>
      </c>
      <c r="DQ291" s="28">
        <f>(DB290*DB291)*(1-COS(RADIANS(CU290)))+DB292*(SIN(RADIANS(CU290)))</f>
        <v>0</v>
      </c>
      <c r="DR291" s="28">
        <f>(DB291^2)*(1-COS(RADIANS(CU290)))+(COS(RADIANS(CU290)))</f>
        <v>1</v>
      </c>
      <c r="DS291" s="28">
        <f>(DB291*DB292)*(1-COS(RADIANS(CU290)))-DB290*(SIN(RADIANS(CU290)))</f>
        <v>0</v>
      </c>
      <c r="DU291" s="61">
        <v>0.91346144106959903</v>
      </c>
      <c r="DV291" s="13" t="str">
        <f t="shared" ref="DV291:DV292" si="451">H292</f>
        <v>q</v>
      </c>
      <c r="DW291" s="17">
        <v>0</v>
      </c>
      <c r="DX291">
        <v>0</v>
      </c>
      <c r="DZ291" s="73">
        <f>(DB290*DB291)*(1-COS(RADIANS(CW290-45)))+DB292*(SIN(RADIANS(CW290-45)))</f>
        <v>0.91346144106959903</v>
      </c>
      <c r="EA291" s="73">
        <f>(DB291^2)*(1-COS(RADIANS(CW290-45)))+(COS(RADIANS(CW290-45)))</f>
        <v>0.40692529496094426</v>
      </c>
      <c r="EB291" s="73">
        <f>(DB291*DB292)*(1-COS(RADIANS(CW290-45)))-DB290*(SIN(RADIANS(CW290-45)))</f>
        <v>0</v>
      </c>
      <c r="EC291" s="10"/>
      <c r="ED291">
        <v>0.91346144106959903</v>
      </c>
      <c r="EE291" s="1">
        <v>0.91346144106959903</v>
      </c>
      <c r="EG291">
        <f>CY291+DU291</f>
        <v>1.3203867360305432</v>
      </c>
      <c r="EH291">
        <f>EG291/(SQRT(EG290^2+EG291^2+EG292^2))</f>
        <v>0.933654414835969</v>
      </c>
      <c r="EJ291">
        <f>Q291+AM291</f>
        <v>0</v>
      </c>
      <c r="EK291">
        <f>EJ291/(SQRT(EJ290^2+EJ291^2+EJ292^2))</f>
        <v>0</v>
      </c>
      <c r="EM291" s="23">
        <f>CY292*DU290-CY290*DU292</f>
        <v>0</v>
      </c>
      <c r="EP291" s="9">
        <f>((SUMPRODUCT(CM291:CM293,BZ291:BZ293))*(SUMPRODUCT(CM291:CM293,CA291:CA293)))-((SUMPRODUCT(CN291:CN293,BZ291:BZ293))*(SUMPRODUCT(CN291:CN293,CA291:CA293)))</f>
        <v>-3.2814675458138154E-2</v>
      </c>
      <c r="EY291" s="28"/>
      <c r="EZ291" s="10"/>
      <c r="FA291" s="61">
        <v>0.39092121793320167</v>
      </c>
      <c r="FB291" s="13">
        <f>BW292</f>
        <v>10</v>
      </c>
      <c r="FC291" s="17">
        <v>0</v>
      </c>
      <c r="FD291">
        <v>0</v>
      </c>
      <c r="FF291" s="73">
        <f>(FD290*FD291)*(1-COS(RADIANS(EY290+45)))+FD292*(SIN(RADIANS(EY290+45)))</f>
        <v>0.39092121793320167</v>
      </c>
      <c r="FG291" s="73">
        <f>(FD291^2)*(1-COS(RADIANS(EY290+45)))+(COS(RADIANS(EY290+45)))</f>
        <v>-0.92042414210494405</v>
      </c>
      <c r="FH291" s="73">
        <f>(FD291*FD292)*(1-COS(RADIANS(EY290+45)))-FD290*(SIN(RADIANS(EY290+45)))</f>
        <v>0</v>
      </c>
      <c r="FI291" s="10"/>
      <c r="FJ291">
        <v>0.39092121793320167</v>
      </c>
      <c r="FK291" s="23">
        <f>SIN(RADIANS(176))*(COS(RADIANS(0)))</f>
        <v>6.9756473744125524E-2</v>
      </c>
      <c r="FM291" s="30">
        <f>(FK290*FK291)*(1-COS(RADIANS(EX290)))+FK292*(SIN(RADIANS(EX290)))</f>
        <v>0</v>
      </c>
      <c r="FN291" s="30">
        <f>(FK291^2)*(1-COS(RADIANS(EX290)))+(COS(RADIANS(EX290)))</f>
        <v>1</v>
      </c>
      <c r="FO291" s="30">
        <f>(FK291*FK292)*(1-COS(RADIANS(EX290)))-FK290*(SIN(RADIANS(EX290)))</f>
        <v>0</v>
      </c>
      <c r="FQ291">
        <v>0.39092121793320167</v>
      </c>
      <c r="FS291" s="28">
        <f>(FD290*FD291)*(1-COS(RADIANS(EW290)))+FD292*(SIN(RADIANS(EW290)))</f>
        <v>0</v>
      </c>
      <c r="FT291" s="28">
        <f>(FD291^2)*(1-COS(RADIANS(EW290)))+(COS(RADIANS(EW290)))</f>
        <v>1</v>
      </c>
      <c r="FU291" s="28">
        <f>(FD291*FD292)*(1-COS(RADIANS(EW290)))-FD290*(SIN(RADIANS(EW290)))</f>
        <v>0</v>
      </c>
      <c r="FW291" s="61">
        <v>0.92042414210494417</v>
      </c>
      <c r="FX291" s="13">
        <f>BX292</f>
        <v>114.6</v>
      </c>
      <c r="FY291" s="17">
        <v>0</v>
      </c>
      <c r="FZ291">
        <v>0</v>
      </c>
      <c r="GB291" s="73">
        <f>(FD290*FD291)*(1-COS(RADIANS(EY290-45)))+FD292*(SIN(RADIANS(EY290-45)))</f>
        <v>0.92042414210494417</v>
      </c>
      <c r="GC291" s="73">
        <f>(FD291^2)*(1-COS(RADIANS(EY290-45)))+(COS(RADIANS(EY290-45)))</f>
        <v>0.39092121793320139</v>
      </c>
      <c r="GD291" s="73">
        <f>(FD291*FD292)*(1-COS(RADIANS(EY290-45)))-FD290*(SIN(RADIANS(EY290-45)))</f>
        <v>0</v>
      </c>
      <c r="GE291" s="10"/>
      <c r="GF291">
        <v>0.92042414210494417</v>
      </c>
      <c r="GG291" s="1">
        <v>0.92042414210494417</v>
      </c>
      <c r="GI291">
        <f>FA291+FW291</f>
        <v>1.3113453600381457</v>
      </c>
      <c r="GJ291">
        <f>GI291/(SQRT(GI290^2+GI291^2+GI292^2))</f>
        <v>0.92726119656048744</v>
      </c>
      <c r="GL291">
        <f>CH292+DC291</f>
        <v>-3.2814675458138154E-2</v>
      </c>
      <c r="GM291" t="e">
        <f>GL291/(SQRT(GL290^2+GL291^2+GL292^2))</f>
        <v>#VALUE!</v>
      </c>
      <c r="GO291" s="27">
        <f>FA292*FW290-FA290*FW292</f>
        <v>0</v>
      </c>
    </row>
    <row r="292" spans="1:197" x14ac:dyDescent="0.2">
      <c r="A292" s="17">
        <f t="shared" si="442"/>
        <v>45</v>
      </c>
      <c r="B292" s="17">
        <f t="shared" si="442"/>
        <v>25</v>
      </c>
      <c r="C292" s="17">
        <f t="shared" si="442"/>
        <v>245.2</v>
      </c>
      <c r="E292" s="5" t="s">
        <v>4</v>
      </c>
      <c r="F292" s="6" t="s">
        <v>5</v>
      </c>
      <c r="G292" s="7" t="s">
        <v>6</v>
      </c>
      <c r="H292" s="8" t="s">
        <v>1</v>
      </c>
      <c r="I292">
        <v>2</v>
      </c>
      <c r="J292" s="9" t="s">
        <v>7</v>
      </c>
      <c r="K292">
        <v>2</v>
      </c>
      <c r="M292" s="17">
        <f>A288</f>
        <v>0</v>
      </c>
      <c r="N292" s="17">
        <f>B288</f>
        <v>5</v>
      </c>
      <c r="O292" s="17">
        <f>C288</f>
        <v>109</v>
      </c>
      <c r="P292" s="1"/>
      <c r="Q292" s="61">
        <f t="array" ref="Q292:Q294">MMULT(AI292:AK294,AG292:AG294)</f>
        <v>-0.89889348353757004</v>
      </c>
      <c r="R292" s="13"/>
      <c r="S292" s="17">
        <v>1</v>
      </c>
      <c r="T292">
        <v>0</v>
      </c>
      <c r="V292" s="73">
        <f>(T292^2)*(1-COS(RADIANS(O292+45)))+(COS(RADIANS(O292+45)))</f>
        <v>-0.89879404629916704</v>
      </c>
      <c r="W292" s="73">
        <f>(T292*T293)*(1-COS(RADIANS(O292+45)))-T294*(SIN(RADIANS(O292+45)))</f>
        <v>-0.43837114678907729</v>
      </c>
      <c r="X292" s="73">
        <f>(T292*T294)*(1-COS(RADIANS(O292+45)))+T293*(SIN(RADIANS(O292+45)))</f>
        <v>0</v>
      </c>
      <c r="Y292" s="10"/>
      <c r="Z292">
        <f t="array" ref="Z292:Z294">MMULT(V292:X294,S292:S294)</f>
        <v>-0.89879404629916704</v>
      </c>
      <c r="AA292" s="23">
        <f>COS(RADIANS('[1]Biaxial Input'!$F$21))</f>
        <v>-0.9975640502598242</v>
      </c>
      <c r="AC292" s="30">
        <f>(AA292^2)*(1-COS(RADIANS(N292)))+(COS(RADIANS(N292)))</f>
        <v>0.99998148353170568</v>
      </c>
      <c r="AD292" s="30">
        <f>(AA292*AA293)*(1-COS(RADIANS(N292)))-AA294*(SIN(RADIANS(N292)))</f>
        <v>-2.6479783333051429E-4</v>
      </c>
      <c r="AE292" s="30">
        <f>(AA292*AA294)*(1-COS(RADIANS(N292)))+AA293*(SIN(RADIANS(N292)))</f>
        <v>6.0796772806267756E-3</v>
      </c>
      <c r="AG292">
        <f t="array" ref="AG292:AG294">MMULT(AC292:AE294,Z292:Z294)</f>
        <v>-0.89889348353757004</v>
      </c>
      <c r="AI292" s="28">
        <f>(T292^2)*(1-COS(RADIANS(M292)))+(COS(RADIANS(M292)))</f>
        <v>1</v>
      </c>
      <c r="AJ292" s="28">
        <f>(T292*T293)*(1-COS(RADIANS(M292)))-T294*(SIN(RADIANS(M292)))</f>
        <v>0</v>
      </c>
      <c r="AK292" s="28">
        <f>(T292*T294)*(1-COS(RADIANS(M292)))+T293*(SIN(RADIANS(M292)))</f>
        <v>0</v>
      </c>
      <c r="AM292" s="61">
        <f t="array" ref="AM292:AM294">MMULT(AI292:AK294,AW292:AW294)</f>
        <v>0.43812503098756639</v>
      </c>
      <c r="AN292" s="13"/>
      <c r="AO292" s="17">
        <v>1</v>
      </c>
      <c r="AP292">
        <v>0</v>
      </c>
      <c r="AR292" s="73">
        <f>(T292^2)*(1-COS(RADIANS(O292-45)))+(COS(RADIANS(O292-45)))</f>
        <v>0.43837114678907746</v>
      </c>
      <c r="AS292" s="73">
        <f>(T292*T293)*(1-COS(RADIANS(O292-45)))-T294*(SIN(RADIANS(O292-45)))</f>
        <v>-0.89879404629916704</v>
      </c>
      <c r="AT292" s="73">
        <f>(T292*T294)*(1-COS(RADIANS(O292-45)))+T293*(SIN(RADIANS(O292-45)))</f>
        <v>0</v>
      </c>
      <c r="AU292" s="10"/>
      <c r="AV292">
        <f t="array" ref="AV292:AV294">MMULT(AR292:AT294,S292:S294)</f>
        <v>0.43837114678907746</v>
      </c>
      <c r="AW292" s="1">
        <f t="array" ref="AW292:AW294">MMULT(AC292:AE294,AV292:AV294)</f>
        <v>0.43812503098756639</v>
      </c>
      <c r="BV292" s="17">
        <f t="shared" si="449"/>
        <v>85</v>
      </c>
      <c r="BW292" s="17">
        <f t="shared" si="449"/>
        <v>10</v>
      </c>
      <c r="BX292" s="17">
        <f t="shared" si="449"/>
        <v>114.6</v>
      </c>
      <c r="BY292" s="10" t="s">
        <v>9</v>
      </c>
      <c r="BZ292" s="5">
        <f t="shared" ref="BZ292:CA293" si="452">BZ286</f>
        <v>0.3492962422733713</v>
      </c>
      <c r="CA292" s="6">
        <f t="shared" si="452"/>
        <v>-0.34518112468713447</v>
      </c>
      <c r="CB292" s="7">
        <f>CY291</f>
        <v>0.40692529496094432</v>
      </c>
      <c r="CC292" s="8">
        <f>DU291</f>
        <v>0.91346144106959903</v>
      </c>
      <c r="CH292">
        <f>((SUMPRODUCT(CM291:CM293,CK291:CK293))*(SUMPRODUCT(CM291:CM293,CL291:CL293)))-((SUMPRODUCT(CN291:CN293,CK291:CK293))*(SUMPRODUCT(CN291:CN293,CL291:CL293)))</f>
        <v>-3.2814675458138154E-2</v>
      </c>
      <c r="CI292" s="67"/>
      <c r="CJ292" s="10" t="s">
        <v>9</v>
      </c>
      <c r="CK292" s="5">
        <f t="shared" si="450"/>
        <v>0.3492962422733713</v>
      </c>
      <c r="CL292" s="6">
        <f t="shared" si="450"/>
        <v>-0.34518112468713447</v>
      </c>
      <c r="CM292" s="7">
        <f>FA291</f>
        <v>0.39092121793320167</v>
      </c>
      <c r="CN292" s="8">
        <f>FW291</f>
        <v>0.92042414210494417</v>
      </c>
      <c r="CP292">
        <f t="shared" si="448"/>
        <v>-9.8670839279614439E-2</v>
      </c>
      <c r="CQ292">
        <f t="shared" si="448"/>
        <v>-0.32743703463395935</v>
      </c>
      <c r="CR292">
        <f>CK294</f>
        <v>0</v>
      </c>
      <c r="CS292">
        <f>CN294</f>
        <v>0</v>
      </c>
      <c r="CW292" s="28"/>
      <c r="CX292" s="10"/>
      <c r="CY292" s="61">
        <v>0</v>
      </c>
      <c r="CZ292" s="13"/>
      <c r="DA292" s="17">
        <v>0</v>
      </c>
      <c r="DB292">
        <v>1</v>
      </c>
      <c r="DD292" s="73">
        <f>(DB290*DB292)*(1-COS(RADIANS(CW290+45)))-DB291*(SIN(RADIANS(CW290+45)))</f>
        <v>0</v>
      </c>
      <c r="DE292" s="73">
        <f>(DB291*DB292)*(1-COS(RADIANS(CW290+45)))+DB290*(SIN(RADIANS(CW290+45)))</f>
        <v>0</v>
      </c>
      <c r="DF292" s="73">
        <f>(DB292^2)*(1-COS(RADIANS(CW290+45)))+(COS(RADIANS(CW290+45)))</f>
        <v>0.99999999999999989</v>
      </c>
      <c r="DG292" s="10"/>
      <c r="DH292">
        <v>0</v>
      </c>
      <c r="DI292" s="23">
        <f>SIN(RADIANS('[1]Biaxial Input'!$F$21))*SIN(RADIANS(0))</f>
        <v>0</v>
      </c>
      <c r="DK292" s="30">
        <f>(DI290*DI292)*(1-COS(RADIANS(CV290)))-DI291*(SIN(RADIANS(CV290)))</f>
        <v>0</v>
      </c>
      <c r="DL292" s="30">
        <f>(DI291*DI292)*(1-COS(RADIANS(CV290)))+DI290*(SIN(RADIANS(CV290)))</f>
        <v>0</v>
      </c>
      <c r="DM292" s="30">
        <f>(DI292^2)*(1-COS(RADIANS(CV290)))+(COS(RADIANS(CV290)))</f>
        <v>1</v>
      </c>
      <c r="DO292">
        <v>0</v>
      </c>
      <c r="DQ292" s="28">
        <f>(DB290*DB292)*(1-COS(RADIANS(CU290)))-DB291*(SIN(RADIANS(CU290)))</f>
        <v>0</v>
      </c>
      <c r="DR292" s="28">
        <f>(DB291*DB292)*(1-COS(RADIANS(CU290)))+DB290*(SIN(RADIANS(CU290)))</f>
        <v>0</v>
      </c>
      <c r="DS292" s="28">
        <f>(DB292^2)*(1-COS(RADIANS(CU290)))+(COS(RADIANS(CU290)))</f>
        <v>1</v>
      </c>
      <c r="DU292" s="61">
        <v>0</v>
      </c>
      <c r="DV292" s="13">
        <f t="shared" si="451"/>
        <v>0.43812503098756639</v>
      </c>
      <c r="DW292" s="17">
        <v>0</v>
      </c>
      <c r="DX292">
        <v>1</v>
      </c>
      <c r="DZ292" s="73">
        <f>(DB290*DB290)*(1-COS(RADIANS(CW290-45)))-DB290*(SIN(RADIANS(CW290-45)))</f>
        <v>0</v>
      </c>
      <c r="EA292" s="73">
        <f>(DB291*DB292)*(1-COS(RADIANS(CW290-45)))+DB290*(SIN(RADIANS(CW290-45)))</f>
        <v>0</v>
      </c>
      <c r="EB292" s="73">
        <f>(DB292^2)*(1-COS(RADIANS(CW290-45)))+(COS(RADIANS(CW290-45)))</f>
        <v>1</v>
      </c>
      <c r="EC292" s="10"/>
      <c r="ED292">
        <v>0</v>
      </c>
      <c r="EE292" s="1">
        <v>0</v>
      </c>
      <c r="EG292">
        <f>CY292+DU292</f>
        <v>0</v>
      </c>
      <c r="EH292">
        <f>EG292/(SQRT(EG290^2+EG291^2+EG292^2))</f>
        <v>0</v>
      </c>
      <c r="EJ292">
        <f>Q292+AM292</f>
        <v>-0.46076845255000365</v>
      </c>
      <c r="EK292">
        <f>EJ292/(SQRT(EJ290^2+EJ291^2+EJ292^2))</f>
        <v>-1</v>
      </c>
      <c r="EM292" s="23">
        <f>CY290*DU291-CY291*DU290</f>
        <v>-1</v>
      </c>
      <c r="ER292">
        <f t="shared" ref="ER292:ES294" si="453">CK291</f>
        <v>0.93180266183863136</v>
      </c>
      <c r="ES292">
        <f t="shared" si="453"/>
        <v>-0.87956522186239505</v>
      </c>
      <c r="ET292" t="e">
        <f>#REF!</f>
        <v>#REF!</v>
      </c>
      <c r="EU292" t="e">
        <f>#REF!</f>
        <v>#REF!</v>
      </c>
      <c r="EY292" s="28"/>
      <c r="EZ292" s="10"/>
      <c r="FA292" s="61">
        <v>0</v>
      </c>
      <c r="FB292" s="13">
        <f>BW293</f>
        <v>15</v>
      </c>
      <c r="FC292" s="17">
        <v>0</v>
      </c>
      <c r="FD292">
        <v>1</v>
      </c>
      <c r="FF292" s="73">
        <f>(FD290*FD292)*(1-COS(RADIANS(EY290+45)))-FD291*(SIN(RADIANS(EY290+45)))</f>
        <v>0</v>
      </c>
      <c r="FG292" s="73">
        <f>(FD291*FD292)*(1-COS(RADIANS(EY290+45)))+FD290*(SIN(RADIANS(EY290+45)))</f>
        <v>0</v>
      </c>
      <c r="FH292" s="73">
        <f>(FD292^2)*(1-COS(RADIANS(EY290+45)))+(COS(RADIANS(EY290+45)))</f>
        <v>0.99999999999999989</v>
      </c>
      <c r="FI292" s="10"/>
      <c r="FJ292">
        <v>0</v>
      </c>
      <c r="FK292" s="23">
        <f>SIN(RADIANS(176))*SIN(RADIANS(0))</f>
        <v>0</v>
      </c>
      <c r="FM292" s="30">
        <f>(FK290*FK292)*(1-COS(RADIANS(EX290)))-FK291*(SIN(RADIANS(EX290)))</f>
        <v>0</v>
      </c>
      <c r="FN292" s="30">
        <f>(FK291*FK292)*(1-COS(RADIANS(EX290)))+FK290*(SIN(RADIANS(EX290)))</f>
        <v>0</v>
      </c>
      <c r="FO292" s="30">
        <f>(FK292^2)*(1-COS(RADIANS(EX290)))+(COS(RADIANS(EX290)))</f>
        <v>1</v>
      </c>
      <c r="FQ292">
        <v>0</v>
      </c>
      <c r="FS292" s="28">
        <f>(FD290*FD292)*(1-COS(RADIANS(EW290)))-FD291*(SIN(RADIANS(EW290)))</f>
        <v>0</v>
      </c>
      <c r="FT292" s="28">
        <f>(FD291*FD292)*(1-COS(RADIANS(EW290)))+FD290*(SIN(RADIANS(EW290)))</f>
        <v>0</v>
      </c>
      <c r="FU292" s="28">
        <f>(FD292^2)*(1-COS(RADIANS(EW290)))+(COS(RADIANS(EW290)))</f>
        <v>1</v>
      </c>
      <c r="FW292" s="61">
        <v>0</v>
      </c>
      <c r="FX292" s="13">
        <f>BX293</f>
        <v>151.4</v>
      </c>
      <c r="FY292" s="17">
        <v>0</v>
      </c>
      <c r="FZ292">
        <v>1</v>
      </c>
      <c r="GB292" s="73">
        <f>(FD290*FD290)*(1-COS(RADIANS(EY290-45)))-FD290*(SIN(RADIANS(EY290-45)))</f>
        <v>0</v>
      </c>
      <c r="GC292" s="73">
        <f>(FD291*FD292)*(1-COS(RADIANS(EY290-45)))+FD290*(SIN(RADIANS(EY290-45)))</f>
        <v>0</v>
      </c>
      <c r="GD292" s="73">
        <f>(FD292^2)*(1-COS(RADIANS(EY290-45)))+(COS(RADIANS(EY290-45)))</f>
        <v>1</v>
      </c>
      <c r="GE292" s="10"/>
      <c r="GF292">
        <v>0</v>
      </c>
      <c r="GG292" s="1">
        <v>0</v>
      </c>
      <c r="GI292">
        <f>FA292+FW292</f>
        <v>0</v>
      </c>
      <c r="GJ292">
        <f>GI292/(SQRT(GI290^2+GI291^2+GI292^2))</f>
        <v>0</v>
      </c>
      <c r="GL292" t="e">
        <f>#REF!+DC292</f>
        <v>#REF!</v>
      </c>
      <c r="GM292" t="e">
        <f>GL292/(SQRT(GL290^2+GL291^2+GL292^2))</f>
        <v>#REF!</v>
      </c>
      <c r="GO292" s="27">
        <f>FA290*FW291-FA291*FW290</f>
        <v>-1</v>
      </c>
    </row>
    <row r="293" spans="1:197" x14ac:dyDescent="0.2">
      <c r="A293" s="17">
        <f t="shared" si="442"/>
        <v>20</v>
      </c>
      <c r="B293" s="17">
        <f t="shared" si="442"/>
        <v>30</v>
      </c>
      <c r="C293" s="17">
        <f t="shared" si="442"/>
        <v>177.5</v>
      </c>
      <c r="D293" t="s">
        <v>8</v>
      </c>
      <c r="E293" s="5">
        <f t="shared" ref="E293:F295" si="454">E378</f>
        <v>0.97427491795711862</v>
      </c>
      <c r="F293" s="6">
        <f t="shared" si="454"/>
        <v>-0.85688498776351252</v>
      </c>
      <c r="G293" s="7">
        <f>Q292</f>
        <v>-0.89889348353757004</v>
      </c>
      <c r="H293" s="8">
        <f>AM292</f>
        <v>0.43812503098756639</v>
      </c>
      <c r="J293" s="9">
        <f>((SUMPRODUCT(G293:G295,E293:E295))*(SUMPRODUCT(G293:(G295),F293:F295)))-((SUMPRODUCT(H293:H295,E293:E295))*(SUMPRODUCT(H293:H295,F293:F295)))</f>
        <v>5.3056256466149476E-2</v>
      </c>
      <c r="P293" s="1"/>
      <c r="Q293" s="61">
        <v>0.43694912802918817</v>
      </c>
      <c r="S293" s="17">
        <v>0</v>
      </c>
      <c r="T293">
        <v>0</v>
      </c>
      <c r="V293" s="73">
        <f>(T292*T293)*(1-COS(RADIANS(O292+45)))+T294*(SIN(RADIANS(O292+45)))</f>
        <v>0.43837114678907729</v>
      </c>
      <c r="W293" s="73">
        <f>(T293^2)*(1-COS(RADIANS(O292+45)))+(COS(RADIANS(O292+45)))</f>
        <v>-0.89879404629916704</v>
      </c>
      <c r="X293" s="73">
        <f>(T293*T294)*(1-COS(RADIANS(O292+45)))-T292*(SIN(RADIANS(O292+45)))</f>
        <v>0</v>
      </c>
      <c r="Y293" s="10"/>
      <c r="Z293">
        <v>0.43837114678907729</v>
      </c>
      <c r="AA293" s="23">
        <f>SIN(RADIANS('[1]Biaxial Input'!$F$21))*(COS(RADIANS(0)))</f>
        <v>6.9756473744125524E-2</v>
      </c>
      <c r="AC293" s="30">
        <f>(AA292*AA293)*(1-COS(RADIANS(N292)))+AA294*(SIN(RADIANS(N292)))</f>
        <v>-2.6479783333051429E-4</v>
      </c>
      <c r="AD293" s="30">
        <f>(AA293^2)*(1-COS(RADIANS(N292)))+(COS(RADIANS(N292)))</f>
        <v>0.99621321456003986</v>
      </c>
      <c r="AE293" s="30">
        <f>(AA293*AA294)*(1-COS(RADIANS(N292)))-AA292*(SIN(RADIANS(N292)))</f>
        <v>8.694343573875718E-2</v>
      </c>
      <c r="AG293">
        <v>0.43694912802918817</v>
      </c>
      <c r="AI293" s="28">
        <f>(T292*T293)*(1-COS(RADIANS(M292)))+T294*(SIN(RADIANS(M292)))</f>
        <v>0</v>
      </c>
      <c r="AJ293" s="28">
        <f>(T293^2)*(1-COS(RADIANS(M292)))+(COS(RADIANS(M292)))</f>
        <v>1</v>
      </c>
      <c r="AK293" s="28">
        <f>(T293*T294)*(1-COS(RADIANS(M292)))-T292*(SIN(RADIANS(M292)))</f>
        <v>0</v>
      </c>
      <c r="AM293" s="61">
        <v>0.89527442636125409</v>
      </c>
      <c r="AO293" s="17">
        <v>0</v>
      </c>
      <c r="AP293">
        <v>0</v>
      </c>
      <c r="AR293" s="73">
        <f>(T292*T293)*(1-COS(RADIANS(O292-45)))+T294*(SIN(RADIANS(O292-45)))</f>
        <v>0.89879404629916704</v>
      </c>
      <c r="AS293" s="73">
        <f>(T293^2)*(1-COS(RADIANS(O292-45)))+(COS(RADIANS(O292-45)))</f>
        <v>0.43837114678907746</v>
      </c>
      <c r="AT293" s="73">
        <f>(T293*T294)*(1-COS(RADIANS(O292-45)))-T292*(SIN(RADIANS(O292-45)))</f>
        <v>0</v>
      </c>
      <c r="AU293" s="10"/>
      <c r="AV293">
        <v>0.89879404629916704</v>
      </c>
      <c r="AW293" s="1">
        <v>0.89527442636125409</v>
      </c>
      <c r="BV293" s="17">
        <f t="shared" si="449"/>
        <v>140</v>
      </c>
      <c r="BW293" s="17">
        <f t="shared" si="449"/>
        <v>15</v>
      </c>
      <c r="BX293" s="17">
        <f t="shared" si="449"/>
        <v>151.4</v>
      </c>
      <c r="BY293" s="10" t="s">
        <v>10</v>
      </c>
      <c r="BZ293" s="5">
        <f t="shared" si="452"/>
        <v>-9.8670839279614439E-2</v>
      </c>
      <c r="CA293" s="6">
        <f t="shared" si="452"/>
        <v>-0.32743703463395935</v>
      </c>
      <c r="CB293" s="7">
        <f>CY292</f>
        <v>0</v>
      </c>
      <c r="CC293" s="8">
        <f>DU292</f>
        <v>0</v>
      </c>
      <c r="CE293" s="10"/>
      <c r="CG293" s="10" t="s">
        <v>160</v>
      </c>
      <c r="CH293" s="10">
        <f>-CH290*((EY290-CW290)/(CH292-CE291))</f>
        <v>110.98816757970239</v>
      </c>
      <c r="CI293" s="67"/>
      <c r="CJ293" s="10" t="s">
        <v>10</v>
      </c>
      <c r="CK293" s="5">
        <f t="shared" si="450"/>
        <v>-9.8670839279614439E-2</v>
      </c>
      <c r="CL293" s="6">
        <f t="shared" si="450"/>
        <v>-0.32743703463395935</v>
      </c>
      <c r="CM293" s="7">
        <f>FA292</f>
        <v>0</v>
      </c>
      <c r="CN293" s="8">
        <f>FW292</f>
        <v>0</v>
      </c>
      <c r="CW293" s="28"/>
      <c r="CX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EE293" s="1"/>
      <c r="EI293" s="64">
        <f>(DEGREES(ACOS((EH290*EK290+EH291*EK291+EH292*EK292)/((SQRT(EH290^2+EH291^2+EH292^2))*(SQRT(EK290^2+EK291^2+EK292^2))))))</f>
        <v>90</v>
      </c>
      <c r="ER293">
        <f t="shared" si="453"/>
        <v>0.3492962422733713</v>
      </c>
      <c r="ES293">
        <f t="shared" si="453"/>
        <v>-0.34518112468713447</v>
      </c>
      <c r="ET293" t="e">
        <f>#REF!</f>
        <v>#REF!</v>
      </c>
      <c r="EU293" t="e">
        <f>#REF!</f>
        <v>#REF!</v>
      </c>
      <c r="EY293" s="28"/>
      <c r="EZ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GG293" s="1"/>
      <c r="GK293" s="64" t="e">
        <f>(DEGREES(ACOS((GJ290*GM290+GJ291*GM291+GJ292*GM292)/((SQRT(GJ290^2+GJ291^2+GJ292^2))*(SQRT(GM290^2+GM291^2+GM292^2))))))</f>
        <v>#VALUE!</v>
      </c>
    </row>
    <row r="294" spans="1:197" x14ac:dyDescent="0.2">
      <c r="A294" s="17">
        <f t="shared" si="442"/>
        <v>40</v>
      </c>
      <c r="B294" s="17">
        <f t="shared" si="442"/>
        <v>35</v>
      </c>
      <c r="C294" s="17">
        <f t="shared" si="442"/>
        <v>250.5</v>
      </c>
      <c r="D294" t="s">
        <v>9</v>
      </c>
      <c r="E294" s="5">
        <f t="shared" si="454"/>
        <v>0.21743417216685504</v>
      </c>
      <c r="F294" s="6">
        <f t="shared" si="454"/>
        <v>-0.48851748063708106</v>
      </c>
      <c r="G294" s="7">
        <f t="shared" ref="G294:G295" si="455">Q293</f>
        <v>0.43694912802918817</v>
      </c>
      <c r="H294" s="8">
        <f t="shared" ref="H294:H295" si="456">AM293</f>
        <v>0.89527442636125409</v>
      </c>
      <c r="J294" s="10"/>
      <c r="P294" s="1"/>
      <c r="Q294" s="61">
        <v>-3.2649115887333775E-2</v>
      </c>
      <c r="S294" s="17">
        <v>0</v>
      </c>
      <c r="T294">
        <v>1</v>
      </c>
      <c r="V294" s="73">
        <f>(T292*T294)*(1-COS(RADIANS(O292+45)))-T293*(SIN(RADIANS(O292+45)))</f>
        <v>0</v>
      </c>
      <c r="W294" s="73">
        <f>(T293*T294)*(1-COS(RADIANS(O292+45)))+T292*(SIN(RADIANS(O292+45)))</f>
        <v>0</v>
      </c>
      <c r="X294" s="73">
        <f>(T294^2)*(1-COS(RADIANS(O292+45)))+(COS(RADIANS(O292+45)))</f>
        <v>1</v>
      </c>
      <c r="Y294" s="10"/>
      <c r="Z294">
        <v>0</v>
      </c>
      <c r="AA294" s="23">
        <f>SIN(RADIANS('[1]Biaxial Input'!$F$21))*SIN(RADIANS(0))</f>
        <v>0</v>
      </c>
      <c r="AC294" s="30">
        <f>(AA292*AA294)*(1-COS(RADIANS(N292)))-AA293*(SIN(RADIANS(N292)))</f>
        <v>-6.0796772806267756E-3</v>
      </c>
      <c r="AD294" s="30">
        <f>(AA293*AA294)*(1-COS(RADIANS(N292)))+AA292*(SIN(RADIANS(N292)))</f>
        <v>-8.694343573875718E-2</v>
      </c>
      <c r="AE294" s="30">
        <f>(AA294^2)*(1-COS(RADIANS(N292)))+(COS(RADIANS(N292)))</f>
        <v>0.99619469809174555</v>
      </c>
      <c r="AG294">
        <v>-3.2649115887333775E-2</v>
      </c>
      <c r="AI294" s="28">
        <f>(T292*T294)*(1-COS(RADIANS(M292)))-T293*(SIN(RADIANS(M292)))</f>
        <v>0</v>
      </c>
      <c r="AJ294" s="28">
        <f>(T293*T294)*(1-COS(RADIANS(M292)))+T292*(SIN(RADIANS(M292)))</f>
        <v>0</v>
      </c>
      <c r="AK294" s="28">
        <f>(T294^2)*(1-COS(RADIANS(M292)))+(COS(RADIANS(M292)))</f>
        <v>1</v>
      </c>
      <c r="AM294" s="61">
        <v>-8.0809397508405031E-2</v>
      </c>
      <c r="AO294" s="17">
        <v>0</v>
      </c>
      <c r="AP294">
        <v>1</v>
      </c>
      <c r="AR294" s="73">
        <f>(T292*T292)*(1-COS(RADIANS(O292-45)))-T292*(SIN(RADIANS(O292-45)))</f>
        <v>0</v>
      </c>
      <c r="AS294" s="73">
        <f>(T293*T294)*(1-COS(RADIANS(O292-45)))+T292*(SIN(RADIANS(O292-45)))</f>
        <v>0</v>
      </c>
      <c r="AT294" s="73">
        <f>(T294^2)*(1-COS(RADIANS(O292-45)))+(COS(RADIANS(O292-45)))</f>
        <v>1</v>
      </c>
      <c r="AU294" s="10"/>
      <c r="AV294">
        <v>0</v>
      </c>
      <c r="AW294" s="1">
        <v>-8.0809397508405031E-2</v>
      </c>
      <c r="BV294" s="17">
        <f t="shared" si="449"/>
        <v>90</v>
      </c>
      <c r="BW294" s="17">
        <f t="shared" si="449"/>
        <v>20</v>
      </c>
      <c r="BX294" s="17">
        <f t="shared" si="449"/>
        <v>201.2</v>
      </c>
      <c r="CE294" s="10"/>
      <c r="CS294" s="15"/>
      <c r="CW294" s="28"/>
      <c r="CX294" s="10"/>
      <c r="CY294" s="82" t="s">
        <v>148</v>
      </c>
      <c r="CZ294" s="13"/>
      <c r="DB294" s="10"/>
      <c r="DC294" s="10"/>
      <c r="DD294" s="10"/>
      <c r="DE294" s="10"/>
      <c r="DF294" s="10"/>
      <c r="DG294" s="10"/>
      <c r="DH294" s="80"/>
      <c r="DI294" s="23" t="s">
        <v>149</v>
      </c>
      <c r="DM294" s="1"/>
      <c r="DO294" s="80"/>
      <c r="DS294" s="13"/>
      <c r="DT294" s="81"/>
      <c r="DU294" s="82" t="s">
        <v>150</v>
      </c>
      <c r="DW294" s="13"/>
      <c r="DX294" s="13"/>
      <c r="EA294" s="1"/>
      <c r="EE294" s="1"/>
      <c r="EI294" s="13"/>
      <c r="ER294">
        <f t="shared" si="453"/>
        <v>-9.8670839279614439E-2</v>
      </c>
      <c r="ES294">
        <f t="shared" si="453"/>
        <v>-0.32743703463395935</v>
      </c>
      <c r="ET294" t="e">
        <f>#REF!</f>
        <v>#REF!</v>
      </c>
      <c r="EU294" t="e">
        <f>#REF!</f>
        <v>#REF!</v>
      </c>
      <c r="EY294" s="28"/>
      <c r="EZ294" s="10"/>
      <c r="FA294" s="82" t="s">
        <v>148</v>
      </c>
      <c r="FB294" s="13"/>
      <c r="FD294" s="10"/>
      <c r="FE294" s="10"/>
      <c r="FF294" s="10"/>
      <c r="FG294" s="10"/>
      <c r="FH294" s="10"/>
      <c r="FI294" s="10"/>
      <c r="FJ294" s="80"/>
      <c r="FK294" s="23" t="s">
        <v>149</v>
      </c>
      <c r="FO294" s="1"/>
      <c r="FQ294" s="80"/>
      <c r="FU294" s="13"/>
      <c r="FV294" s="81"/>
      <c r="FW294" s="82" t="s">
        <v>150</v>
      </c>
      <c r="FY294" s="13"/>
      <c r="FZ294" s="13"/>
      <c r="GC294" s="1"/>
      <c r="GG294" s="1"/>
      <c r="GK294" s="13"/>
    </row>
    <row r="295" spans="1:197" x14ac:dyDescent="0.2">
      <c r="A295" s="17">
        <f t="shared" si="442"/>
        <v>80</v>
      </c>
      <c r="B295" s="17">
        <f t="shared" si="442"/>
        <v>40</v>
      </c>
      <c r="C295" s="17">
        <f t="shared" si="442"/>
        <v>215.7</v>
      </c>
      <c r="D295" t="s">
        <v>10</v>
      </c>
      <c r="E295" s="5">
        <f t="shared" si="454"/>
        <v>5.925170895226721E-2</v>
      </c>
      <c r="F295" s="6">
        <f t="shared" si="454"/>
        <v>-0.16461709770714594</v>
      </c>
      <c r="G295" s="7">
        <f t="shared" si="455"/>
        <v>-3.2649115887333775E-2</v>
      </c>
      <c r="H295" s="8">
        <f t="shared" si="456"/>
        <v>-8.0809397508405031E-2</v>
      </c>
      <c r="J295" s="10"/>
      <c r="P295" s="1"/>
      <c r="Z295" s="10"/>
      <c r="AA295" s="10"/>
      <c r="AB295" s="10"/>
      <c r="AC295" s="10"/>
      <c r="AD295" s="10"/>
      <c r="AE295" s="10"/>
      <c r="AF295" s="10"/>
      <c r="AG295" s="10"/>
      <c r="AH295" s="10"/>
      <c r="AW295" s="1"/>
      <c r="BV295" s="17">
        <f t="shared" si="449"/>
        <v>45</v>
      </c>
      <c r="BW295" s="17">
        <f t="shared" si="449"/>
        <v>25</v>
      </c>
      <c r="BX295" s="17">
        <f t="shared" si="449"/>
        <v>245.2</v>
      </c>
      <c r="BZ295" s="5" t="s">
        <v>4</v>
      </c>
      <c r="CA295" s="6" t="s">
        <v>5</v>
      </c>
      <c r="CB295" s="7" t="s">
        <v>6</v>
      </c>
      <c r="CC295" s="8" t="s">
        <v>1</v>
      </c>
      <c r="CD295">
        <v>2</v>
      </c>
      <c r="CE295" s="9" t="s">
        <v>7</v>
      </c>
      <c r="CG295" s="90" t="s">
        <v>157</v>
      </c>
      <c r="CH295" s="61">
        <f>CE296-((CH297-CE296)/(EY295-CW295))*CW295</f>
        <v>3.5832422897930787</v>
      </c>
      <c r="CI295" s="10"/>
      <c r="CK295" s="5" t="s">
        <v>4</v>
      </c>
      <c r="CL295" s="6" t="s">
        <v>5</v>
      </c>
      <c r="CM295" s="7" t="s">
        <v>6</v>
      </c>
      <c r="CN295" s="8" t="s">
        <v>1</v>
      </c>
      <c r="CO295" s="10"/>
      <c r="CP295">
        <f t="shared" ref="CP295:CQ297" si="457">BZ296</f>
        <v>0.93180266183863136</v>
      </c>
      <c r="CQ295">
        <f t="shared" si="457"/>
        <v>-0.87956522186239505</v>
      </c>
      <c r="CR295">
        <f>CI299</f>
        <v>0</v>
      </c>
      <c r="CS295">
        <f>CL299</f>
        <v>0</v>
      </c>
      <c r="CU295" s="17">
        <f>CU199</f>
        <v>0</v>
      </c>
      <c r="CV295" s="17">
        <f>CV199</f>
        <v>5</v>
      </c>
      <c r="CW295" s="31">
        <f>CH202</f>
        <v>110.33673337994128</v>
      </c>
      <c r="CX295" s="1"/>
      <c r="CY295" s="61">
        <f t="array" ref="CY295:CY297">MMULT(DQ295:DS297,DO295:DO297)</f>
        <v>-0.90886956179391842</v>
      </c>
      <c r="CZ295" s="13"/>
      <c r="DA295" s="17">
        <v>1</v>
      </c>
      <c r="DB295">
        <v>0</v>
      </c>
      <c r="DD295" s="73">
        <f>(DB295^2)*(1-COS(RADIANS(CW295+45)))+(COS(RADIANS(CW295+45)))</f>
        <v>-0.90877589307539508</v>
      </c>
      <c r="DE295" s="73">
        <f>(DB295*DB296)*(1-COS(RADIANS(CW295+45)))-DB297*(SIN(RADIANS(CW295+45)))</f>
        <v>-0.41728452663023347</v>
      </c>
      <c r="DF295" s="73">
        <f>(DB295*DB297)*(1-COS(RADIANS(CW295+45)))+DB296*(SIN(RADIANS(CW295+45)))</f>
        <v>0</v>
      </c>
      <c r="DG295" s="10"/>
      <c r="DH295">
        <f t="array" ref="DH295:DH297">MMULT(DD295:DF297,DA295:DA297)</f>
        <v>-0.90877589307539508</v>
      </c>
      <c r="DI295" s="23">
        <f>COS(RADIANS('[1]Biaxial Input'!$F$21))</f>
        <v>-0.9975640502598242</v>
      </c>
      <c r="DK295" s="30">
        <f>(DI295^2)*(1-COS(RADIANS(CV295)))+(COS(RADIANS(CV295)))</f>
        <v>0.99998148353170568</v>
      </c>
      <c r="DL295" s="30">
        <f>(DI295*DI296)*(1-COS(RADIANS(CV295)))-DI297*(SIN(RADIANS(CV295)))</f>
        <v>-2.6479783333051429E-4</v>
      </c>
      <c r="DM295" s="30">
        <f>(DI295*DI297)*(1-COS(RADIANS(CV295)))+DI296*(SIN(RADIANS(CV295)))</f>
        <v>6.0796772806267756E-3</v>
      </c>
      <c r="DO295">
        <f t="array" ref="DO295:DO297">MMULT(DK295:DM297,DH295:DH297)</f>
        <v>-0.90886956179391842</v>
      </c>
      <c r="DQ295" s="28">
        <f>(DB295^2)*(1-COS(RADIANS(CU295)))+(COS(RADIANS(CU295)))</f>
        <v>1</v>
      </c>
      <c r="DR295" s="28">
        <f>(DB295*DB296)*(1-COS(RADIANS(CU295)))-DB297*(SIN(RADIANS(CU295)))</f>
        <v>0</v>
      </c>
      <c r="DS295" s="28">
        <f>(DB295*DB297)*(1-COS(RADIANS(CU295)))+DB296*(SIN(RADIANS(CU295)))</f>
        <v>0</v>
      </c>
      <c r="DU295" s="61">
        <f t="array" ref="DU295:DU297">MMULT(DQ295:DS297,EE295:EE297)</f>
        <v>0.41703615810705719</v>
      </c>
      <c r="DV295" s="13">
        <f>H296</f>
        <v>0</v>
      </c>
      <c r="DW295" s="17">
        <v>1</v>
      </c>
      <c r="DX295">
        <v>0</v>
      </c>
      <c r="DZ295" s="73">
        <f>(DB295^2)*(1-COS(RADIANS(CW295-45)))+(COS(RADIANS(CW295-45)))</f>
        <v>0.41728452663023363</v>
      </c>
      <c r="EA295" s="73">
        <f>(DB295*DB296)*(1-COS(RADIANS(CW295-45)))-DB297*(SIN(RADIANS(CW295-45)))</f>
        <v>-0.90877589307539508</v>
      </c>
      <c r="EB295" s="73">
        <f>(DB295*DB297)*(1-COS(RADIANS(CW295-45)))+DB296*(SIN(RADIANS(CW295-45)))</f>
        <v>0</v>
      </c>
      <c r="EC295" s="10"/>
      <c r="ED295">
        <f t="array" ref="ED295:ED297">MMULT(DZ295:EB297,DA295:DA297)</f>
        <v>0.41728452663023363</v>
      </c>
      <c r="EE295" s="1">
        <f t="array" ref="EE295:EE297">MMULT(DK295:DM297,ED295:ED297)</f>
        <v>0.41703615810705719</v>
      </c>
      <c r="EG295">
        <f>CY295+DU295</f>
        <v>-0.49183340368686124</v>
      </c>
      <c r="EH295">
        <f>EG295/(SQRT(EG295^2+EG296^2+EG297^2))</f>
        <v>-0.34777873496104034</v>
      </c>
      <c r="EJ295">
        <f>Q295+AM295</f>
        <v>0</v>
      </c>
      <c r="EK295">
        <f>EJ295/(SQRT(EJ295^2+EJ296^2+EJ297^2))</f>
        <v>0</v>
      </c>
      <c r="EM295" s="23">
        <f>CY296*DU297-CY297*DU296</f>
        <v>-6.0796772806267774E-3</v>
      </c>
      <c r="EO295" s="15">
        <v>2</v>
      </c>
      <c r="EP295" s="9" t="s">
        <v>7</v>
      </c>
      <c r="EW295" s="17">
        <f>CU295</f>
        <v>0</v>
      </c>
      <c r="EX295" s="17">
        <f>CV295</f>
        <v>5</v>
      </c>
      <c r="EY295" s="31">
        <f>1+CW295</f>
        <v>111.33673337994128</v>
      </c>
      <c r="EZ295" s="10"/>
      <c r="FA295" s="61">
        <f t="array" ref="FA295:FA297">MMULT(FS295:FU297,FQ295:FQ297)</f>
        <v>-0.91600942108777605</v>
      </c>
      <c r="FB295" s="13">
        <f>BW296</f>
        <v>30</v>
      </c>
      <c r="FC295" s="17">
        <v>1</v>
      </c>
      <c r="FD295">
        <v>0</v>
      </c>
      <c r="FF295" s="73">
        <f>(FD295^2)*(1-COS(RADIANS(EY295+45)))+(COS(RADIANS(EY295+45)))</f>
        <v>-0.91592010126386503</v>
      </c>
      <c r="FG295" s="73">
        <f>(FD295*FD296)*(1-COS(RADIANS(EY295+45)))-FD297*(SIN(RADIANS(EY295+45)))</f>
        <v>-0.40136064592930776</v>
      </c>
      <c r="FH295" s="73">
        <f>(FD295*FD297)*(1-COS(RADIANS(EY295+45)))+FD296*(SIN(RADIANS(EY295+45)))</f>
        <v>0</v>
      </c>
      <c r="FI295" s="10"/>
      <c r="FJ295">
        <f t="array" ref="FJ295:FJ297">MMULT(FF295:FH297,FC295:FC297)</f>
        <v>-0.91592010126386503</v>
      </c>
      <c r="FK295" s="23">
        <f>COS(RADIANS(176))</f>
        <v>-0.9975640502598242</v>
      </c>
      <c r="FM295" s="30">
        <f>(FK295^2)*(1-COS(RADIANS(EX295)))+(COS(RADIANS(EX295)))</f>
        <v>0.99998148353170568</v>
      </c>
      <c r="FN295" s="30">
        <f>(FK295*FK296)*(1-COS(RADIANS(EX295)))-FK297*(SIN(RADIANS(EX295)))</f>
        <v>-2.6479783333051429E-4</v>
      </c>
      <c r="FO295" s="30">
        <f>(FK295*FK297)*(1-COS(RADIANS(EX295)))+FK296*(SIN(RADIANS(EX295)))</f>
        <v>6.0796772806267756E-3</v>
      </c>
      <c r="FQ295">
        <f t="array" ref="FQ295:FQ297">MMULT(FM295:FO297,FJ295:FJ297)</f>
        <v>-0.91600942108777605</v>
      </c>
      <c r="FS295" s="28">
        <f>(FD295^2)*(1-COS(RADIANS(EW295)))+(COS(RADIANS(EW295)))</f>
        <v>1</v>
      </c>
      <c r="FT295" s="28">
        <f>(FD295*FD296)*(1-COS(RADIANS(EW295)))-FD297*(SIN(RADIANS(EW295)))</f>
        <v>0</v>
      </c>
      <c r="FU295" s="28">
        <f>(FD295*FD297)*(1-COS(RADIANS(EW295)))+FD296*(SIN(RADIANS(EW295)))</f>
        <v>0</v>
      </c>
      <c r="FW295" s="61">
        <f t="array" ref="FW295:FW297">MMULT(FS295:FU297,GG295:GG297)</f>
        <v>0.4011106804893142</v>
      </c>
      <c r="FX295" s="13">
        <f>BX296</f>
        <v>177.5</v>
      </c>
      <c r="FY295" s="17">
        <v>1</v>
      </c>
      <c r="FZ295">
        <v>0</v>
      </c>
      <c r="GB295" s="73">
        <f>(FD295^2)*(1-COS(RADIANS(EY295-45)))+(COS(RADIANS(EY295-45)))</f>
        <v>0.4013606459293077</v>
      </c>
      <c r="GC295" s="73">
        <f>(FD295*FD296)*(1-COS(RADIANS(EY295-45)))-FD297*(SIN(RADIANS(EY295-45)))</f>
        <v>-0.91592010126386514</v>
      </c>
      <c r="GD295" s="73">
        <f>(FD295*FD297)*(1-COS(RADIANS(EY295-45)))+FD296*(SIN(RADIANS(EY295-45)))</f>
        <v>0</v>
      </c>
      <c r="GE295" s="10"/>
      <c r="GF295">
        <f t="array" ref="GF295:GF297">MMULT(GB295:GD297,FC295:FC297)</f>
        <v>0.4013606459293077</v>
      </c>
      <c r="GG295" s="1">
        <f t="array" ref="GG295:GG297">MMULT(FM295:FO297,GF295:GF297)</f>
        <v>0.4011106804893142</v>
      </c>
      <c r="GI295">
        <f>FA295+FW295</f>
        <v>-0.51489874059846186</v>
      </c>
      <c r="GJ295">
        <f>GI295/(SQRT(GI295^2+GI296^2+GI297^2))</f>
        <v>-0.36408839110158542</v>
      </c>
      <c r="GL295" t="e">
        <f>CH296+DC295</f>
        <v>#VALUE!</v>
      </c>
      <c r="GM295" t="e">
        <f>GL295/(SQRT(GL295^2+GL296^2+GL297^2))</f>
        <v>#VALUE!</v>
      </c>
      <c r="GO295" s="27">
        <f>FA296*FW297-FA297*FW296</f>
        <v>-6.0796772806267704E-3</v>
      </c>
    </row>
    <row r="296" spans="1:197" x14ac:dyDescent="0.2">
      <c r="A296" s="17">
        <f t="shared" si="442"/>
        <v>120</v>
      </c>
      <c r="B296" s="17">
        <f t="shared" si="442"/>
        <v>45</v>
      </c>
      <c r="C296" s="17">
        <f t="shared" si="442"/>
        <v>167.8</v>
      </c>
      <c r="P296" s="1"/>
      <c r="Q296" s="82" t="s">
        <v>148</v>
      </c>
      <c r="R296" s="13"/>
      <c r="T296" s="10"/>
      <c r="U296" s="10"/>
      <c r="V296" s="10"/>
      <c r="W296" s="10"/>
      <c r="X296" s="10"/>
      <c r="Y296" s="10"/>
      <c r="Z296" s="80"/>
      <c r="AA296" s="23" t="s">
        <v>149</v>
      </c>
      <c r="AE296" s="1"/>
      <c r="AG296" s="80"/>
      <c r="AK296" s="13"/>
      <c r="AL296" s="81"/>
      <c r="AM296" s="82" t="s">
        <v>150</v>
      </c>
      <c r="AO296" s="13"/>
      <c r="AP296" s="13"/>
      <c r="AS296" s="1"/>
      <c r="AW296" s="1"/>
      <c r="BV296" s="17">
        <f t="shared" si="449"/>
        <v>20</v>
      </c>
      <c r="BW296" s="17">
        <f t="shared" si="449"/>
        <v>30</v>
      </c>
      <c r="BX296" s="17">
        <f t="shared" si="449"/>
        <v>177.5</v>
      </c>
      <c r="BY296" t="s">
        <v>8</v>
      </c>
      <c r="BZ296" s="5">
        <f t="shared" ref="BZ296:CA298" si="458">BZ381</f>
        <v>0.93180266183863136</v>
      </c>
      <c r="CA296" s="6">
        <f t="shared" si="458"/>
        <v>-0.87956522186239505</v>
      </c>
      <c r="CB296" s="7">
        <f>CY295</f>
        <v>-0.90886956179391842</v>
      </c>
      <c r="CC296" s="8">
        <f>DU295</f>
        <v>0.41703615810705719</v>
      </c>
      <c r="CE296" s="9">
        <f>((SUMPRODUCT(CB296:CB298,BZ296:BZ298))*(SUMPRODUCT(CB296:(CB298),CA296:CA298)))-((SUMPRODUCT(CC296:CC298,BZ296:BZ298))*(SUMPRODUCT(CC296:CC298,CA296:CA298)))</f>
        <v>1.6270318425881669E-13</v>
      </c>
      <c r="CG296">
        <v>1</v>
      </c>
      <c r="CH296" t="s">
        <v>161</v>
      </c>
      <c r="CI296" s="67"/>
      <c r="CJ296" s="1" t="s">
        <v>8</v>
      </c>
      <c r="CK296" s="5">
        <f t="shared" ref="CK296:CL298" si="459">BZ296</f>
        <v>0.93180266183863136</v>
      </c>
      <c r="CL296" s="6">
        <f t="shared" si="459"/>
        <v>-0.87956522186239505</v>
      </c>
      <c r="CM296" s="7">
        <f>FA295</f>
        <v>-0.91600942108777605</v>
      </c>
      <c r="CN296" s="8">
        <f>FW295</f>
        <v>0.4011106804893142</v>
      </c>
      <c r="CO296" s="10"/>
      <c r="CP296">
        <f t="shared" si="457"/>
        <v>0.3492962422733713</v>
      </c>
      <c r="CQ296">
        <f t="shared" si="457"/>
        <v>-0.34518112468713447</v>
      </c>
      <c r="CR296">
        <f>CJ299</f>
        <v>0</v>
      </c>
      <c r="CS296">
        <f>CM299</f>
        <v>0</v>
      </c>
      <c r="CW296" s="28"/>
      <c r="CX296" s="1"/>
      <c r="CY296" s="61">
        <v>0.41594500154793879</v>
      </c>
      <c r="CZ296" s="13"/>
      <c r="DA296" s="17">
        <v>0</v>
      </c>
      <c r="DB296">
        <v>0</v>
      </c>
      <c r="DD296" s="73">
        <f>(DB295*DB296)*(1-COS(RADIANS(CW295+45)))+DB297*(SIN(RADIANS(CW295+45)))</f>
        <v>0.41728452663023347</v>
      </c>
      <c r="DE296" s="73">
        <f>(DB296^2)*(1-COS(RADIANS(CW295+45)))+(COS(RADIANS(CW295+45)))</f>
        <v>-0.90877589307539508</v>
      </c>
      <c r="DF296" s="73">
        <f>(DB296*DB297)*(1-COS(RADIANS(CW295+45)))-DB295*(SIN(RADIANS(CW295+45)))</f>
        <v>0</v>
      </c>
      <c r="DG296" s="10"/>
      <c r="DH296">
        <v>0.41728452663023347</v>
      </c>
      <c r="DI296" s="23">
        <f>SIN(RADIANS('[1]Biaxial Input'!$F$21))*(COS(RADIANS(0)))</f>
        <v>6.9756473744125524E-2</v>
      </c>
      <c r="DK296" s="30">
        <f>(DI295*DI296)*(1-COS(RADIANS(CV295)))+DI297*(SIN(RADIANS(CV295)))</f>
        <v>-2.6479783333051429E-4</v>
      </c>
      <c r="DL296" s="30">
        <f>(DI296^2)*(1-COS(RADIANS(CV295)))+(COS(RADIANS(CV295)))</f>
        <v>0.99621321456003986</v>
      </c>
      <c r="DM296" s="30">
        <f>(DI296*DI297)*(1-COS(RADIANS(CV295)))-DI295*(SIN(RADIANS(CV295)))</f>
        <v>8.694343573875718E-2</v>
      </c>
      <c r="DO296">
        <v>0.41594500154793879</v>
      </c>
      <c r="DQ296" s="28">
        <f>(DB295*DB296)*(1-COS(RADIANS(CU295)))+DB297*(SIN(RADIANS(CU295)))</f>
        <v>0</v>
      </c>
      <c r="DR296" s="28">
        <f>(DB296^2)*(1-COS(RADIANS(CU295)))+(COS(RADIANS(CU295)))</f>
        <v>1</v>
      </c>
      <c r="DS296" s="28">
        <f>(DB296*DB297)*(1-COS(RADIANS(CU295)))-DB295*(SIN(RADIANS(CU295)))</f>
        <v>0</v>
      </c>
      <c r="DU296" s="61">
        <v>0.90522405771677628</v>
      </c>
      <c r="DV296" s="13" t="str">
        <f t="shared" ref="DV296:DV297" si="460">H297</f>
        <v>q</v>
      </c>
      <c r="DW296" s="17">
        <v>0</v>
      </c>
      <c r="DX296">
        <v>0</v>
      </c>
      <c r="DZ296" s="73">
        <f>(DB295*DB296)*(1-COS(RADIANS(CW295-45)))+DB297*(SIN(RADIANS(CW295-45)))</f>
        <v>0.90877589307539508</v>
      </c>
      <c r="EA296" s="73">
        <f>(DB296^2)*(1-COS(RADIANS(CW295-45)))+(COS(RADIANS(CW295-45)))</f>
        <v>0.41728452663023363</v>
      </c>
      <c r="EB296" s="73">
        <f>(DB296*DB297)*(1-COS(RADIANS(CW295-45)))-DB295*(SIN(RADIANS(CW295-45)))</f>
        <v>0</v>
      </c>
      <c r="EC296" s="10"/>
      <c r="ED296">
        <v>0.90877589307539508</v>
      </c>
      <c r="EE296" s="1">
        <v>0.90522405771677628</v>
      </c>
      <c r="EG296">
        <f>CY296+DU296</f>
        <v>1.3211690592647152</v>
      </c>
      <c r="EH296">
        <f>EG296/(SQRT(EG295^2+EG296^2+EG297^2))</f>
        <v>0.93420760089993182</v>
      </c>
      <c r="EJ296">
        <f>Q296+AM296</f>
        <v>0</v>
      </c>
      <c r="EK296">
        <f>EJ296/(SQRT(EJ295^2+EJ296^2+EJ297^2))</f>
        <v>0</v>
      </c>
      <c r="EM296" s="23">
        <f>CY297*DU295-CY295*DU297</f>
        <v>-8.6943435738757194E-2</v>
      </c>
      <c r="EP296" s="9">
        <f>((SUMPRODUCT(CM296:CM298,BZ296:BZ298))*(SUMPRODUCT(CM296:CM298,CA296:CA298)))-((SUMPRODUCT(CN296:CN298,BZ296:BZ298))*(SUMPRODUCT(CN296:CN298,CA296:CA298)))</f>
        <v>-3.2475515451741488E-2</v>
      </c>
      <c r="EY296" s="28"/>
      <c r="EZ296" s="10"/>
      <c r="FA296" s="61">
        <v>0.4000833129374482</v>
      </c>
      <c r="FB296" s="13">
        <f>BW297</f>
        <v>35</v>
      </c>
      <c r="FC296" s="17">
        <v>0</v>
      </c>
      <c r="FD296">
        <v>0</v>
      </c>
      <c r="FF296" s="73">
        <f>(FD295*FD296)*(1-COS(RADIANS(EY295+45)))+FD297*(SIN(RADIANS(EY295+45)))</f>
        <v>0.40136064592930776</v>
      </c>
      <c r="FG296" s="73">
        <f>(FD296^2)*(1-COS(RADIANS(EY295+45)))+(COS(RADIANS(EY295+45)))</f>
        <v>-0.91592010126386503</v>
      </c>
      <c r="FH296" s="73">
        <f>(FD296*FD297)*(1-COS(RADIANS(EY295+45)))-FD295*(SIN(RADIANS(EY295+45)))</f>
        <v>0</v>
      </c>
      <c r="FI296" s="10"/>
      <c r="FJ296">
        <v>0.40136064592930776</v>
      </c>
      <c r="FK296" s="23">
        <f>SIN(RADIANS(176))*(COS(RADIANS(0)))</f>
        <v>6.9756473744125524E-2</v>
      </c>
      <c r="FM296" s="30">
        <f>(FK295*FK296)*(1-COS(RADIANS(EX295)))+FK297*(SIN(RADIANS(EX295)))</f>
        <v>-2.6479783333051429E-4</v>
      </c>
      <c r="FN296" s="30">
        <f>(FK296^2)*(1-COS(RADIANS(EX295)))+(COS(RADIANS(EX295)))</f>
        <v>0.99621321456003986</v>
      </c>
      <c r="FO296" s="30">
        <f>(FK296*FK297)*(1-COS(RADIANS(EX295)))-FK295*(SIN(RADIANS(EX295)))</f>
        <v>8.694343573875718E-2</v>
      </c>
      <c r="FQ296">
        <v>0.4000833129374482</v>
      </c>
      <c r="FS296" s="28">
        <f>(FD295*FD296)*(1-COS(RADIANS(EW295)))+FD297*(SIN(RADIANS(EW295)))</f>
        <v>0</v>
      </c>
      <c r="FT296" s="28">
        <f>(FD296^2)*(1-COS(RADIANS(EW295)))+(COS(RADIANS(EW295)))</f>
        <v>1</v>
      </c>
      <c r="FU296" s="28">
        <f>(FD296*FD297)*(1-COS(RADIANS(EW295)))-FD295*(SIN(RADIANS(EW295)))</f>
        <v>0</v>
      </c>
      <c r="FW296" s="61">
        <v>0.91234542893080617</v>
      </c>
      <c r="FX296" s="13">
        <f>BX297</f>
        <v>250.5</v>
      </c>
      <c r="FY296" s="17">
        <v>0</v>
      </c>
      <c r="FZ296">
        <v>0</v>
      </c>
      <c r="GB296" s="73">
        <f>(FD295*FD296)*(1-COS(RADIANS(EY295-45)))+FD297*(SIN(RADIANS(EY295-45)))</f>
        <v>0.91592010126386514</v>
      </c>
      <c r="GC296" s="73">
        <f>(FD296^2)*(1-COS(RADIANS(EY295-45)))+(COS(RADIANS(EY295-45)))</f>
        <v>0.4013606459293077</v>
      </c>
      <c r="GD296" s="73">
        <f>(FD296*FD297)*(1-COS(RADIANS(EY295-45)))-FD295*(SIN(RADIANS(EY295-45)))</f>
        <v>0</v>
      </c>
      <c r="GE296" s="10"/>
      <c r="GF296">
        <v>0.91592010126386514</v>
      </c>
      <c r="GG296" s="1">
        <v>0.91234542893080617</v>
      </c>
      <c r="GI296">
        <f>FA296+FW296</f>
        <v>1.3124287418682543</v>
      </c>
      <c r="GJ296">
        <f>GI296/(SQRT(GI295^2+GI296^2+GI297^2))</f>
        <v>0.9280272631991715</v>
      </c>
      <c r="GL296">
        <f>CH297+DC296</f>
        <v>-3.2475515451741488E-2</v>
      </c>
      <c r="GM296" t="e">
        <f>GL296/(SQRT(GL295^2+GL296^2+GL297^2))</f>
        <v>#VALUE!</v>
      </c>
      <c r="GO296" s="27">
        <f>FA297*FW295-FA295*FW297</f>
        <v>-8.694343573875718E-2</v>
      </c>
    </row>
    <row r="297" spans="1:197" x14ac:dyDescent="0.2">
      <c r="A297" s="17">
        <f t="shared" si="442"/>
        <v>90</v>
      </c>
      <c r="B297" s="17">
        <f t="shared" si="442"/>
        <v>50</v>
      </c>
      <c r="C297" s="17">
        <f t="shared" si="442"/>
        <v>209.4</v>
      </c>
      <c r="E297" s="5" t="s">
        <v>4</v>
      </c>
      <c r="F297" s="6" t="s">
        <v>5</v>
      </c>
      <c r="G297" s="7" t="s">
        <v>6</v>
      </c>
      <c r="H297" s="8" t="s">
        <v>1</v>
      </c>
      <c r="I297">
        <v>3</v>
      </c>
      <c r="J297" s="9" t="s">
        <v>7</v>
      </c>
      <c r="K297">
        <v>3</v>
      </c>
      <c r="M297" s="17">
        <f>A289</f>
        <v>85</v>
      </c>
      <c r="N297" s="17">
        <f>B289</f>
        <v>10</v>
      </c>
      <c r="O297" s="17">
        <f>C289</f>
        <v>114.6</v>
      </c>
      <c r="P297" s="1"/>
      <c r="Q297" s="61">
        <f t="array" ref="Q297:Q299">MMULT(AI297:AK299,AG297:AG299)</f>
        <v>-0.42469854190187173</v>
      </c>
      <c r="R297" s="13"/>
      <c r="S297" s="17">
        <v>1</v>
      </c>
      <c r="T297">
        <v>0</v>
      </c>
      <c r="V297" s="73">
        <f>(T297^2)*(1-COS(RADIANS(O297+45)))+(COS(RADIANS(O297+45)))</f>
        <v>-0.93728198949189145</v>
      </c>
      <c r="W297" s="73">
        <f>(T297*T298)*(1-COS(RADIANS(O297+45)))-T299*(SIN(RADIANS(O297+45)))</f>
        <v>-0.34857204732181535</v>
      </c>
      <c r="X297" s="73">
        <f>(T297*T299)*(1-COS(RADIANS(O297+45)))+T298*(SIN(RADIANS(O297+45)))</f>
        <v>0</v>
      </c>
      <c r="Y297" s="10"/>
      <c r="Z297">
        <f t="array" ref="Z297:Z299">MMULT(V297:X299,S297:S299)</f>
        <v>-0.93728198949189145</v>
      </c>
      <c r="AA297" s="23">
        <f>COS(RADIANS('[1]Biaxial Input'!$F$21))</f>
        <v>-0.9975640502598242</v>
      </c>
      <c r="AC297" s="30">
        <f>(AA297^2)*(1-COS(RADIANS(N297)))+(COS(RADIANS(N297)))</f>
        <v>0.99992607504832687</v>
      </c>
      <c r="AD297" s="30">
        <f>(AA297*AA298)*(1-COS(RADIANS(N297)))-AA299*(SIN(RADIANS(N297)))</f>
        <v>-1.0571760619211149E-3</v>
      </c>
      <c r="AE297" s="30">
        <f>(AA297*AA299)*(1-COS(RADIANS(N297)))+AA298*(SIN(RADIANS(N297)))</f>
        <v>1.2113084546138469E-2</v>
      </c>
      <c r="AG297">
        <f t="array" ref="AG297:AG299">MMULT(AC297:AE299,Z297:Z299)</f>
        <v>-0.93758120299039771</v>
      </c>
      <c r="AI297" s="28">
        <f>(T297^2)*(1-COS(RADIANS(M297)))+(COS(RADIANS(M297)))</f>
        <v>8.7155742747658138E-2</v>
      </c>
      <c r="AJ297" s="28">
        <f>(T297*T298)*(1-COS(RADIANS(M297)))-T299*(SIN(RADIANS(M297)))</f>
        <v>-0.99619469809174555</v>
      </c>
      <c r="AK297" s="28">
        <f>(T297*T299)*(1-COS(RADIANS(M297)))+T298*(SIN(RADIANS(M297)))</f>
        <v>0</v>
      </c>
      <c r="AM297" s="61">
        <f t="array" ref="AM297:AM299">MMULT(AI297:AK299,AW297:AW299)</f>
        <v>-0.888940589807519</v>
      </c>
      <c r="AN297" s="13"/>
      <c r="AO297" s="17">
        <v>1</v>
      </c>
      <c r="AP297">
        <v>0</v>
      </c>
      <c r="AR297" s="73">
        <f>(T297^2)*(1-COS(RADIANS(O297-45)))+(COS(RADIANS(O297-45)))</f>
        <v>0.34857204732181529</v>
      </c>
      <c r="AS297" s="73">
        <f>(T297*T298)*(1-COS(RADIANS(O297-45)))-T299*(SIN(RADIANS(O297-45)))</f>
        <v>-0.93728198949189145</v>
      </c>
      <c r="AT297" s="73">
        <f>(T297*T299)*(1-COS(RADIANS(O297-45)))+T298*(SIN(RADIANS(O297-45)))</f>
        <v>0</v>
      </c>
      <c r="AU297" s="10"/>
      <c r="AV297">
        <f t="array" ref="AV297:AV299">MMULT(AR297:AT299,S297:S299)</f>
        <v>0.34857204732181529</v>
      </c>
      <c r="AW297" s="1">
        <f t="array" ref="AW297:AW299">MMULT(AC297:AE299,AV297:AV299)</f>
        <v>0.34755540706750182</v>
      </c>
      <c r="BV297" s="17">
        <f t="shared" si="449"/>
        <v>40</v>
      </c>
      <c r="BW297" s="17">
        <f t="shared" si="449"/>
        <v>35</v>
      </c>
      <c r="BX297" s="17">
        <f t="shared" si="449"/>
        <v>250.5</v>
      </c>
      <c r="BY297" t="s">
        <v>9</v>
      </c>
      <c r="BZ297" s="5">
        <f t="shared" si="458"/>
        <v>0.3492962422733713</v>
      </c>
      <c r="CA297" s="6">
        <f t="shared" si="458"/>
        <v>-0.34518112468713447</v>
      </c>
      <c r="CB297" s="7">
        <f>CY296</f>
        <v>0.41594500154793879</v>
      </c>
      <c r="CC297" s="8">
        <f>DU296</f>
        <v>0.90522405771677628</v>
      </c>
      <c r="CE297" s="10"/>
      <c r="CH297">
        <f>((SUMPRODUCT(CM296:CM298,CK296:CK298))*(SUMPRODUCT(CM296:CM298,CL296:CL298)))-((SUMPRODUCT(CN296:CN298,CK296:CK298))*(SUMPRODUCT(CN296:CN298,CL296:CL298)))</f>
        <v>-3.2475515451741488E-2</v>
      </c>
      <c r="CI297" s="67"/>
      <c r="CJ297" s="10" t="s">
        <v>9</v>
      </c>
      <c r="CK297" s="5">
        <f t="shared" si="459"/>
        <v>0.3492962422733713</v>
      </c>
      <c r="CL297" s="6">
        <f t="shared" si="459"/>
        <v>-0.34518112468713447</v>
      </c>
      <c r="CM297" s="7">
        <f>FA296</f>
        <v>0.4000833129374482</v>
      </c>
      <c r="CN297" s="8">
        <f>FW296</f>
        <v>0.91234542893080617</v>
      </c>
      <c r="CP297">
        <f t="shared" si="457"/>
        <v>-9.8670839279614439E-2</v>
      </c>
      <c r="CQ297">
        <f t="shared" si="457"/>
        <v>-0.32743703463395935</v>
      </c>
      <c r="CR297">
        <f>CK299</f>
        <v>0</v>
      </c>
      <c r="CS297">
        <f>CN299</f>
        <v>0</v>
      </c>
      <c r="CW297" s="28"/>
      <c r="CX297" s="1"/>
      <c r="CY297" s="61">
        <v>-3.0755086275541625E-2</v>
      </c>
      <c r="CZ297" s="13"/>
      <c r="DA297" s="17">
        <v>0</v>
      </c>
      <c r="DB297">
        <v>1</v>
      </c>
      <c r="DD297" s="73">
        <f>(DB295*DB297)*(1-COS(RADIANS(CW295+45)))-DB296*(SIN(RADIANS(CW295+45)))</f>
        <v>0</v>
      </c>
      <c r="DE297" s="73">
        <f>(DB296*DB297)*(1-COS(RADIANS(CW295+45)))+DB295*(SIN(RADIANS(CW295+45)))</f>
        <v>0</v>
      </c>
      <c r="DF297" s="73">
        <f>(DB297^2)*(1-COS(RADIANS(CW295+45)))+(COS(RADIANS(CW295+45)))</f>
        <v>1</v>
      </c>
      <c r="DG297" s="10"/>
      <c r="DH297">
        <v>0</v>
      </c>
      <c r="DI297" s="23">
        <f>SIN(RADIANS('[1]Biaxial Input'!$F$21))*SIN(RADIANS(0))</f>
        <v>0</v>
      </c>
      <c r="DK297" s="30">
        <f>(DI295*DI297)*(1-COS(RADIANS(CV295)))-DI296*(SIN(RADIANS(CV295)))</f>
        <v>-6.0796772806267756E-3</v>
      </c>
      <c r="DL297" s="30">
        <f>(DI296*DI297)*(1-COS(RADIANS(CV295)))+DI295*(SIN(RADIANS(CV295)))</f>
        <v>-8.694343573875718E-2</v>
      </c>
      <c r="DM297" s="30">
        <f>(DI297^2)*(1-COS(RADIANS(CV295)))+(COS(RADIANS(CV295)))</f>
        <v>0.99619469809174555</v>
      </c>
      <c r="DO297">
        <v>-3.0755086275541625E-2</v>
      </c>
      <c r="DQ297" s="28">
        <f>(DB295*DB297)*(1-COS(RADIANS(CU295)))-DB296*(SIN(RADIANS(CU295)))</f>
        <v>0</v>
      </c>
      <c r="DR297" s="28">
        <f>(DB296*DB297)*(1-COS(RADIANS(CU295)))+DB295*(SIN(RADIANS(CU295)))</f>
        <v>0</v>
      </c>
      <c r="DS297" s="28">
        <f>(DB297^2)*(1-COS(RADIANS(CU295)))+(COS(RADIANS(CU295)))</f>
        <v>1</v>
      </c>
      <c r="DU297" s="61">
        <v>-8.1549053716643213E-2</v>
      </c>
      <c r="DV297" s="13">
        <f t="shared" si="460"/>
        <v>-0.888940589807519</v>
      </c>
      <c r="DW297" s="17">
        <v>0</v>
      </c>
      <c r="DX297">
        <v>1</v>
      </c>
      <c r="DZ297" s="73">
        <f>(DB295*DB295)*(1-COS(RADIANS(CW295-45)))-DB295*(SIN(RADIANS(CW295-45)))</f>
        <v>0</v>
      </c>
      <c r="EA297" s="73">
        <f>(DB296*DB297)*(1-COS(RADIANS(CW295-45)))+DB295*(SIN(RADIANS(CW295-45)))</f>
        <v>0</v>
      </c>
      <c r="EB297" s="73">
        <f>(DB297^2)*(1-COS(RADIANS(CW295-45)))+(COS(RADIANS(CW295-45)))</f>
        <v>1</v>
      </c>
      <c r="EC297" s="10"/>
      <c r="ED297">
        <v>0</v>
      </c>
      <c r="EE297" s="1">
        <v>-8.1549053716643213E-2</v>
      </c>
      <c r="EG297">
        <f>CY297+DU297</f>
        <v>-0.11230413999218483</v>
      </c>
      <c r="EH297">
        <f>EG297/(SQRT(EG295^2+EG296^2+EG297^2))</f>
        <v>-7.9411018943797249E-2</v>
      </c>
      <c r="EJ297">
        <f>Q297+AM297</f>
        <v>-1.3136391317093907</v>
      </c>
      <c r="EK297">
        <f>EJ297/(SQRT(EJ295^2+EJ296^2+EJ297^2))</f>
        <v>-1</v>
      </c>
      <c r="EM297" s="23">
        <f>CY295*DU296-CY296*DU295</f>
        <v>-0.99619469809174555</v>
      </c>
      <c r="ER297">
        <f t="shared" ref="ER297:ES299" si="461">CK296</f>
        <v>0.93180266183863136</v>
      </c>
      <c r="ES297">
        <f t="shared" si="461"/>
        <v>-0.87956522186239505</v>
      </c>
      <c r="ET297" t="e">
        <f>#REF!</f>
        <v>#REF!</v>
      </c>
      <c r="EU297" t="e">
        <f>#REF!</f>
        <v>#REF!</v>
      </c>
      <c r="EY297" s="28"/>
      <c r="EZ297" s="10"/>
      <c r="FA297" s="61">
        <v>-2.932717489689755E-2</v>
      </c>
      <c r="FB297" s="13">
        <f>BW298</f>
        <v>40</v>
      </c>
      <c r="FC297" s="17">
        <v>0</v>
      </c>
      <c r="FD297">
        <v>1</v>
      </c>
      <c r="FF297" s="73">
        <f>(FD295*FD297)*(1-COS(RADIANS(EY295+45)))-FD296*(SIN(RADIANS(EY295+45)))</f>
        <v>0</v>
      </c>
      <c r="FG297" s="73">
        <f>(FD296*FD297)*(1-COS(RADIANS(EY295+45)))+FD295*(SIN(RADIANS(EY295+45)))</f>
        <v>0</v>
      </c>
      <c r="FH297" s="73">
        <f>(FD297^2)*(1-COS(RADIANS(EY295+45)))+(COS(RADIANS(EY295+45)))</f>
        <v>1</v>
      </c>
      <c r="FI297" s="10"/>
      <c r="FJ297">
        <v>0</v>
      </c>
      <c r="FK297" s="23">
        <f>SIN(RADIANS(176))*SIN(RADIANS(0))</f>
        <v>0</v>
      </c>
      <c r="FM297" s="30">
        <f>(FK295*FK297)*(1-COS(RADIANS(EX295)))-FK296*(SIN(RADIANS(EX295)))</f>
        <v>-6.0796772806267756E-3</v>
      </c>
      <c r="FN297" s="30">
        <f>(FK296*FK297)*(1-COS(RADIANS(EX295)))+FK295*(SIN(RADIANS(EX295)))</f>
        <v>-8.694343573875718E-2</v>
      </c>
      <c r="FO297" s="30">
        <f>(FK297^2)*(1-COS(RADIANS(EX295)))+(COS(RADIANS(EX295)))</f>
        <v>0.99619469809174555</v>
      </c>
      <c r="FQ297">
        <v>-2.932717489689755E-2</v>
      </c>
      <c r="FS297" s="28">
        <f>(FD295*FD297)*(1-COS(RADIANS(EW295)))-FD296*(SIN(RADIANS(EW295)))</f>
        <v>0</v>
      </c>
      <c r="FT297" s="28">
        <f>(FD296*FD297)*(1-COS(RADIANS(EW295)))+FD295*(SIN(RADIANS(EW295)))</f>
        <v>0</v>
      </c>
      <c r="FU297" s="28">
        <f>(FD297^2)*(1-COS(RADIANS(EW295)))+(COS(RADIANS(EW295)))</f>
        <v>1</v>
      </c>
      <c r="FW297" s="61">
        <v>-8.2073383666464925E-2</v>
      </c>
      <c r="FX297" s="13">
        <f>BX298</f>
        <v>215.7</v>
      </c>
      <c r="FY297" s="17">
        <v>0</v>
      </c>
      <c r="FZ297">
        <v>1</v>
      </c>
      <c r="GB297" s="73">
        <f>(FD295*FD295)*(1-COS(RADIANS(EY295-45)))-FD295*(SIN(RADIANS(EY295-45)))</f>
        <v>0</v>
      </c>
      <c r="GC297" s="73">
        <f>(FD296*FD297)*(1-COS(RADIANS(EY295-45)))+FD295*(SIN(RADIANS(EY295-45)))</f>
        <v>0</v>
      </c>
      <c r="GD297" s="73">
        <f>(FD297^2)*(1-COS(RADIANS(EY295-45)))+(COS(RADIANS(EY295-45)))</f>
        <v>1</v>
      </c>
      <c r="GE297" s="10"/>
      <c r="GF297">
        <v>0</v>
      </c>
      <c r="GG297" s="1">
        <v>-8.2073383666464925E-2</v>
      </c>
      <c r="GI297">
        <f>FA297+FW297</f>
        <v>-0.11140055856336248</v>
      </c>
      <c r="GJ297">
        <f>GI297/(SQRT(GI295^2+GI296^2+GI297^2))</f>
        <v>-7.8772090388122717E-2</v>
      </c>
      <c r="GL297" t="e">
        <f>#REF!+DC297</f>
        <v>#REF!</v>
      </c>
      <c r="GM297" t="e">
        <f>GL297/(SQRT(GL295^2+GL296^2+GL297^2))</f>
        <v>#REF!</v>
      </c>
      <c r="GO297" s="27">
        <f>FA295*FW296-FA296*FW295</f>
        <v>-0.99619469809174555</v>
      </c>
    </row>
    <row r="298" spans="1:197" x14ac:dyDescent="0.2">
      <c r="A298" s="17">
        <f t="shared" si="442"/>
        <v>70</v>
      </c>
      <c r="B298" s="17">
        <f t="shared" si="442"/>
        <v>-5</v>
      </c>
      <c r="C298" s="17">
        <f t="shared" si="442"/>
        <v>220.3</v>
      </c>
      <c r="D298" t="s">
        <v>8</v>
      </c>
      <c r="E298" s="5">
        <f t="shared" ref="E298:F300" si="462">E293</f>
        <v>0.97427491795711862</v>
      </c>
      <c r="F298" s="6">
        <f t="shared" si="462"/>
        <v>-0.85688498776351252</v>
      </c>
      <c r="G298" s="7">
        <f>Q297</f>
        <v>-0.42469854190187173</v>
      </c>
      <c r="H298" s="8">
        <f>AM297</f>
        <v>-0.888940589807519</v>
      </c>
      <c r="J298" s="9">
        <f>((SUMPRODUCT(G298:G300,E298:E300))*(SUMPRODUCT(G298:(G300),F298:F300)))-((SUMPRODUCT(H298:H300,E298:E300))*(SUMPRODUCT(H298:H300,F298:F300)))</f>
        <v>-4.4139575924875885E-2</v>
      </c>
      <c r="P298" s="1"/>
      <c r="Q298" s="61">
        <v>-0.90400630303711393</v>
      </c>
      <c r="S298" s="17">
        <v>0</v>
      </c>
      <c r="T298">
        <v>0</v>
      </c>
      <c r="V298" s="73">
        <f>(T297*T298)*(1-COS(RADIANS(O297+45)))+T299*(SIN(RADIANS(O297+45)))</f>
        <v>0.34857204732181535</v>
      </c>
      <c r="W298" s="73">
        <f>(T298^2)*(1-COS(RADIANS(O297+45)))+(COS(RADIANS(O297+45)))</f>
        <v>-0.93728198949189145</v>
      </c>
      <c r="X298" s="73">
        <f>(T298*T299)*(1-COS(RADIANS(O297+45)))-T297*(SIN(RADIANS(O297+45)))</f>
        <v>0</v>
      </c>
      <c r="Y298" s="10"/>
      <c r="Z298">
        <v>0.34857204732181535</v>
      </c>
      <c r="AA298" s="23">
        <f>SIN(RADIANS('[1]Biaxial Input'!$F$21))*(COS(RADIANS(0)))</f>
        <v>6.9756473744125524E-2</v>
      </c>
      <c r="AC298" s="30">
        <f>(AA297*AA298)*(1-COS(RADIANS(N297)))+AA299*(SIN(RADIANS(N297)))</f>
        <v>-1.0571760619211149E-3</v>
      </c>
      <c r="AD298" s="30">
        <f>(AA298^2)*(1-COS(RADIANS(N297)))+(COS(RADIANS(N297)))</f>
        <v>0.98488167796388115</v>
      </c>
      <c r="AE298" s="30">
        <f>(AA298*AA299)*(1-COS(RADIANS(N297)))-AA297*(SIN(RADIANS(N297)))</f>
        <v>0.17322517943366056</v>
      </c>
      <c r="AG298">
        <v>0.34429309494017546</v>
      </c>
      <c r="AI298" s="28">
        <f>(T297*T298)*(1-COS(RADIANS(M297)))+T299*(SIN(RADIANS(M297)))</f>
        <v>0.99619469809174555</v>
      </c>
      <c r="AJ298" s="28">
        <f>(T298^2)*(1-COS(RADIANS(M297)))+(COS(RADIANS(M297)))</f>
        <v>8.7155742747658138E-2</v>
      </c>
      <c r="AK298" s="28">
        <f>(T298*T299)*(1-COS(RADIANS(M297)))-T297*(SIN(RADIANS(M297)))</f>
        <v>0</v>
      </c>
      <c r="AM298" s="61">
        <v>0.42665523641601805</v>
      </c>
      <c r="AO298" s="17">
        <v>0</v>
      </c>
      <c r="AP298">
        <v>0</v>
      </c>
      <c r="AR298" s="73">
        <f>(T297*T298)*(1-COS(RADIANS(O297-45)))+T299*(SIN(RADIANS(O297-45)))</f>
        <v>0.93728198949189145</v>
      </c>
      <c r="AS298" s="73">
        <f>(T298^2)*(1-COS(RADIANS(O297-45)))+(COS(RADIANS(O297-45)))</f>
        <v>0.34857204732181529</v>
      </c>
      <c r="AT298" s="73">
        <f>(T298*T299)*(1-COS(RADIANS(O297-45)))-T297*(SIN(RADIANS(O297-45)))</f>
        <v>0</v>
      </c>
      <c r="AU298" s="10"/>
      <c r="AV298">
        <v>0.93728198949189145</v>
      </c>
      <c r="AW298" s="1">
        <v>0.92274335651181538</v>
      </c>
      <c r="BV298" s="17">
        <f t="shared" si="449"/>
        <v>80</v>
      </c>
      <c r="BW298" s="17">
        <f t="shared" si="449"/>
        <v>40</v>
      </c>
      <c r="BX298" s="17">
        <f t="shared" si="449"/>
        <v>215.7</v>
      </c>
      <c r="BY298" t="s">
        <v>10</v>
      </c>
      <c r="BZ298" s="5">
        <f t="shared" si="458"/>
        <v>-9.8670839279614439E-2</v>
      </c>
      <c r="CA298" s="6">
        <f t="shared" si="458"/>
        <v>-0.32743703463395935</v>
      </c>
      <c r="CB298" s="7">
        <f>CY297</f>
        <v>-3.0755086275541625E-2</v>
      </c>
      <c r="CC298" s="8">
        <f>DU297</f>
        <v>-8.1549053716643213E-2</v>
      </c>
      <c r="CE298" s="10"/>
      <c r="CG298" s="10" t="s">
        <v>160</v>
      </c>
      <c r="CH298" s="10">
        <f>-CH295*((EY295-CW295)/(CH297-CE296))</f>
        <v>110.3367333799463</v>
      </c>
      <c r="CI298" s="67"/>
      <c r="CJ298" s="10" t="s">
        <v>10</v>
      </c>
      <c r="CK298" s="5">
        <f t="shared" si="459"/>
        <v>-9.8670839279614439E-2</v>
      </c>
      <c r="CL298" s="6">
        <f t="shared" si="459"/>
        <v>-0.32743703463395935</v>
      </c>
      <c r="CM298" s="7">
        <f>FA297</f>
        <v>-2.932717489689755E-2</v>
      </c>
      <c r="CN298" s="8">
        <f>FW297</f>
        <v>-8.2073383666464925E-2</v>
      </c>
      <c r="CW298" s="28"/>
      <c r="CX298" s="1"/>
      <c r="DH298" s="10"/>
      <c r="DI298" s="10"/>
      <c r="DJ298" s="10"/>
      <c r="DK298" s="10"/>
      <c r="DL298" s="10"/>
      <c r="DM298" s="10"/>
      <c r="DN298" s="10"/>
      <c r="DO298" s="10"/>
      <c r="DP298" s="10"/>
      <c r="EE298" s="1"/>
      <c r="EI298" s="64">
        <f>(DEGREES(ACOS((EH295*EK295+EH296*EK296+EH297*EK297)/((SQRT(EH295^2+EH296^2+EH297^2))*(SQRT(EK295^2+EK296^2+EK297^2))))))</f>
        <v>85.445288100961037</v>
      </c>
      <c r="ER298">
        <f t="shared" si="461"/>
        <v>0.3492962422733713</v>
      </c>
      <c r="ES298">
        <f t="shared" si="461"/>
        <v>-0.34518112468713447</v>
      </c>
      <c r="ET298" t="e">
        <f>#REF!</f>
        <v>#REF!</v>
      </c>
      <c r="EU298" t="e">
        <f>#REF!</f>
        <v>#REF!</v>
      </c>
      <c r="EY298" s="28"/>
      <c r="EZ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GG298" s="1"/>
      <c r="GK298" s="64" t="e">
        <f>(DEGREES(ACOS((GJ295*GM295+GJ296*GM296+GJ297*GM297)/((SQRT(GJ295^2+GJ296^2+GJ297^2))*(SQRT(GM295^2+GM296^2+GM297^2))))))</f>
        <v>#VALUE!</v>
      </c>
    </row>
    <row r="299" spans="1:197" x14ac:dyDescent="0.2">
      <c r="A299" s="17">
        <f t="shared" si="442"/>
        <v>30</v>
      </c>
      <c r="B299" s="17">
        <f t="shared" si="442"/>
        <v>-10</v>
      </c>
      <c r="C299" s="17">
        <f t="shared" si="442"/>
        <v>261.8</v>
      </c>
      <c r="D299" t="s">
        <v>9</v>
      </c>
      <c r="E299" s="5">
        <f t="shared" si="462"/>
        <v>0.21743417216685504</v>
      </c>
      <c r="F299" s="6">
        <f t="shared" si="462"/>
        <v>-0.48851748063708106</v>
      </c>
      <c r="G299" s="7">
        <f t="shared" ref="G299:G300" si="463">Q298</f>
        <v>-0.90400630303711393</v>
      </c>
      <c r="H299" s="8">
        <f t="shared" ref="H299:H300" si="464">AM298</f>
        <v>0.42665523641601805</v>
      </c>
      <c r="J299" s="10"/>
      <c r="P299" s="1"/>
      <c r="Q299" s="61">
        <v>-4.9028079460591734E-2</v>
      </c>
      <c r="S299" s="17">
        <v>0</v>
      </c>
      <c r="T299">
        <v>1</v>
      </c>
      <c r="V299" s="73">
        <f>(T297*T299)*(1-COS(RADIANS(O297+45)))-T298*(SIN(RADIANS(O297+45)))</f>
        <v>0</v>
      </c>
      <c r="W299" s="73">
        <f>(T298*T299)*(1-COS(RADIANS(O297+45)))+T297*(SIN(RADIANS(O297+45)))</f>
        <v>0</v>
      </c>
      <c r="X299" s="73">
        <f>(T299^2)*(1-COS(RADIANS(O297+45)))+(COS(RADIANS(O297+45)))</f>
        <v>1</v>
      </c>
      <c r="Y299" s="10"/>
      <c r="Z299">
        <v>0</v>
      </c>
      <c r="AA299" s="23">
        <f>SIN(RADIANS('[1]Biaxial Input'!$F$21))*SIN(RADIANS(0))</f>
        <v>0</v>
      </c>
      <c r="AC299" s="30">
        <f>(AA297*AA299)*(1-COS(RADIANS(N297)))-AA298*(SIN(RADIANS(N297)))</f>
        <v>-1.2113084546138469E-2</v>
      </c>
      <c r="AD299" s="30">
        <f>(AA298*AA299)*(1-COS(RADIANS(N297)))+AA297*(SIN(RADIANS(N297)))</f>
        <v>-0.17322517943366056</v>
      </c>
      <c r="AE299" s="30">
        <f>(AA299^2)*(1-COS(RADIANS(N297)))+(COS(RADIANS(N297)))</f>
        <v>0.98480775301220802</v>
      </c>
      <c r="AG299">
        <v>-4.9028079460591734E-2</v>
      </c>
      <c r="AI299" s="28">
        <f>(T297*T299)*(1-COS(RADIANS(M297)))-T298*(SIN(RADIANS(M297)))</f>
        <v>0</v>
      </c>
      <c r="AJ299" s="28">
        <f>(T298*T299)*(1-COS(RADIANS(M297)))+T297*(SIN(RADIANS(M297)))</f>
        <v>0</v>
      </c>
      <c r="AK299" s="28">
        <f>(T299^2)*(1-COS(RADIANS(M297)))+(COS(RADIANS(M297)))</f>
        <v>1</v>
      </c>
      <c r="AM299" s="61">
        <v>-0.16658312348930099</v>
      </c>
      <c r="AO299" s="17">
        <v>0</v>
      </c>
      <c r="AP299">
        <v>1</v>
      </c>
      <c r="AR299" s="73">
        <f>(T297*T297)*(1-COS(RADIANS(O297-45)))-T297*(SIN(RADIANS(O297-45)))</f>
        <v>0</v>
      </c>
      <c r="AS299" s="73">
        <f>(T298*T299)*(1-COS(RADIANS(O297-45)))+T297*(SIN(RADIANS(O297-45)))</f>
        <v>0</v>
      </c>
      <c r="AT299" s="73">
        <f>(T299^2)*(1-COS(RADIANS(O297-45)))+(COS(RADIANS(O297-45)))</f>
        <v>1</v>
      </c>
      <c r="AU299" s="10"/>
      <c r="AV299">
        <v>0</v>
      </c>
      <c r="AW299" s="1">
        <v>-0.16658312348930099</v>
      </c>
      <c r="BV299" s="17">
        <f t="shared" si="449"/>
        <v>120</v>
      </c>
      <c r="BW299" s="17">
        <f t="shared" si="449"/>
        <v>45</v>
      </c>
      <c r="BX299" s="17">
        <f t="shared" si="449"/>
        <v>167.8</v>
      </c>
      <c r="CS299" s="15"/>
      <c r="CW299" s="28"/>
      <c r="CX299" s="1"/>
      <c r="CY299" s="82" t="s">
        <v>148</v>
      </c>
      <c r="CZ299" s="13"/>
      <c r="DB299" s="10"/>
      <c r="DC299" s="10"/>
      <c r="DD299" s="10"/>
      <c r="DE299" s="10"/>
      <c r="DF299" s="10"/>
      <c r="DG299" s="10"/>
      <c r="DH299" s="80"/>
      <c r="DI299" s="23" t="s">
        <v>149</v>
      </c>
      <c r="DM299" s="1"/>
      <c r="DO299" s="80"/>
      <c r="DS299" s="13"/>
      <c r="DT299" s="81"/>
      <c r="DU299" s="82" t="s">
        <v>150</v>
      </c>
      <c r="DW299" s="13"/>
      <c r="DX299" s="13"/>
      <c r="EA299" s="1"/>
      <c r="EE299" s="1"/>
      <c r="ER299">
        <f t="shared" si="461"/>
        <v>-9.8670839279614439E-2</v>
      </c>
      <c r="ES299">
        <f t="shared" si="461"/>
        <v>-0.32743703463395935</v>
      </c>
      <c r="ET299" t="e">
        <f>#REF!</f>
        <v>#REF!</v>
      </c>
      <c r="EU299" t="e">
        <f>#REF!</f>
        <v>#REF!</v>
      </c>
      <c r="EY299" s="28"/>
      <c r="EZ299" s="10"/>
      <c r="FA299" s="82" t="s">
        <v>148</v>
      </c>
      <c r="FB299" s="13"/>
      <c r="FD299" s="10"/>
      <c r="FE299" s="10"/>
      <c r="FF299" s="10"/>
      <c r="FG299" s="10"/>
      <c r="FH299" s="10"/>
      <c r="FI299" s="10"/>
      <c r="FJ299" s="80"/>
      <c r="FK299" s="23" t="s">
        <v>149</v>
      </c>
      <c r="FO299" s="1"/>
      <c r="FQ299" s="80"/>
      <c r="FU299" s="13"/>
      <c r="FV299" s="81"/>
      <c r="FW299" s="82" t="s">
        <v>150</v>
      </c>
      <c r="FY299" s="13"/>
      <c r="FZ299" s="13"/>
      <c r="GC299" s="1"/>
      <c r="GG299" s="1"/>
      <c r="GK299" s="13"/>
    </row>
    <row r="300" spans="1:197" x14ac:dyDescent="0.2">
      <c r="A300" s="17">
        <f t="shared" si="442"/>
        <v>0</v>
      </c>
      <c r="B300" s="17">
        <f t="shared" si="442"/>
        <v>-15</v>
      </c>
      <c r="C300" s="17">
        <f t="shared" si="442"/>
        <v>293.89999999999998</v>
      </c>
      <c r="D300" t="s">
        <v>10</v>
      </c>
      <c r="E300" s="5">
        <f t="shared" si="462"/>
        <v>5.925170895226721E-2</v>
      </c>
      <c r="F300" s="6">
        <f t="shared" si="462"/>
        <v>-0.16461709770714594</v>
      </c>
      <c r="G300" s="7">
        <f t="shared" si="463"/>
        <v>-4.9028079460591734E-2</v>
      </c>
      <c r="H300" s="8">
        <f t="shared" si="464"/>
        <v>-0.16658312348930099</v>
      </c>
      <c r="J300" s="10"/>
      <c r="P300" s="1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W300" s="1"/>
      <c r="BV300" s="17">
        <f t="shared" si="449"/>
        <v>90</v>
      </c>
      <c r="BW300" s="17">
        <f t="shared" si="449"/>
        <v>50</v>
      </c>
      <c r="BX300" s="17">
        <f t="shared" si="449"/>
        <v>209.4</v>
      </c>
      <c r="BZ300" s="5" t="s">
        <v>4</v>
      </c>
      <c r="CA300" s="6" t="s">
        <v>5</v>
      </c>
      <c r="CB300" s="7" t="s">
        <v>6</v>
      </c>
      <c r="CC300" s="8" t="s">
        <v>1</v>
      </c>
      <c r="CD300">
        <v>3</v>
      </c>
      <c r="CE300" s="9" t="s">
        <v>7</v>
      </c>
      <c r="CG300" s="90" t="s">
        <v>157</v>
      </c>
      <c r="CH300" s="61">
        <f>CE301-((CH302-CE301)/(EY300-CW300))*CW300</f>
        <v>-3.8500870402386771</v>
      </c>
      <c r="CI300" s="10"/>
      <c r="CK300" s="5" t="s">
        <v>4</v>
      </c>
      <c r="CL300" s="6" t="s">
        <v>5</v>
      </c>
      <c r="CM300" s="7" t="s">
        <v>6</v>
      </c>
      <c r="CN300" s="8" t="s">
        <v>1</v>
      </c>
      <c r="CO300" s="10"/>
      <c r="CP300">
        <f t="shared" ref="CP300:CQ302" si="465">BZ301</f>
        <v>0.93180266183863136</v>
      </c>
      <c r="CQ300">
        <f t="shared" si="465"/>
        <v>-0.87956522186239505</v>
      </c>
      <c r="CR300">
        <f>CI304</f>
        <v>0</v>
      </c>
      <c r="CS300">
        <f>CL304</f>
        <v>0</v>
      </c>
      <c r="CU300" s="17">
        <f>CU204</f>
        <v>85</v>
      </c>
      <c r="CV300" s="17">
        <f>CV204</f>
        <v>10</v>
      </c>
      <c r="CW300" s="31">
        <f>CH207</f>
        <v>115.77355769163765</v>
      </c>
      <c r="CX300" s="1"/>
      <c r="CY300" s="61">
        <f t="array" ref="CY300:CY302">MMULT(DQ300:DS302,DO300:DO302)</f>
        <v>-0.40640305374502839</v>
      </c>
      <c r="CZ300" s="13"/>
      <c r="DA300" s="17">
        <v>1</v>
      </c>
      <c r="DB300">
        <v>0</v>
      </c>
      <c r="DD300" s="73">
        <f>(DB300^2)*(1-COS(RADIANS(CW300+45)))+(COS(RADIANS(CW300+45)))</f>
        <v>-0.94422449595831759</v>
      </c>
      <c r="DE300" s="73">
        <f>(DB300*DB301)*(1-COS(RADIANS(CW300+45)))-DB302*(SIN(RADIANS(CW300+45)))</f>
        <v>-0.32930244644135453</v>
      </c>
      <c r="DF300" s="73">
        <f>(DB300*DB302)*(1-COS(RADIANS(CW300+45)))+DB301*(SIN(RADIANS(CW300+45)))</f>
        <v>0</v>
      </c>
      <c r="DG300" s="10"/>
      <c r="DH300">
        <f t="array" ref="DH300:DH302">MMULT(DD300:DF302,DA300:DA302)</f>
        <v>-0.94422449595831759</v>
      </c>
      <c r="DI300" s="23">
        <f>COS(RADIANS('[1]Biaxial Input'!$F$21))</f>
        <v>-0.9975640502598242</v>
      </c>
      <c r="DK300" s="30">
        <f>(DI300^2)*(1-COS(RADIANS(CV300)))+(COS(RADIANS(CV300)))</f>
        <v>0.99992607504832687</v>
      </c>
      <c r="DL300" s="30">
        <f>(DI300*DI301)*(1-COS(RADIANS(CV300)))-DI302*(SIN(RADIANS(CV300)))</f>
        <v>-1.0571760619211149E-3</v>
      </c>
      <c r="DM300" s="30">
        <f>(DI300*DI302)*(1-COS(RADIANS(CV300)))+DI301*(SIN(RADIANS(CV300)))</f>
        <v>1.2113084546138469E-2</v>
      </c>
      <c r="DO300">
        <f t="array" ref="DO300:DO302">MMULT(DK300:DM302,DH300:DH302)</f>
        <v>-0.94450282487159509</v>
      </c>
      <c r="DQ300" s="28">
        <f>(DB300^2)*(1-COS(RADIANS(CU300)))+(COS(RADIANS(CU300)))</f>
        <v>8.7155742747658138E-2</v>
      </c>
      <c r="DR300" s="28">
        <f>(DB300*DB301)*(1-COS(RADIANS(CU300)))-DB302*(SIN(RADIANS(CU300)))</f>
        <v>-0.99619469809174555</v>
      </c>
      <c r="DS300" s="28">
        <f>(DB300*DB302)*(1-COS(RADIANS(CU300)))+DB301*(SIN(RADIANS(CU300)))</f>
        <v>0</v>
      </c>
      <c r="DU300" s="61">
        <f t="array" ref="DU300:DU302">MMULT(DQ300:DS302,EE300:EE302)</f>
        <v>-0.89745238403362171</v>
      </c>
      <c r="DV300" s="13"/>
      <c r="DW300" s="17">
        <v>1</v>
      </c>
      <c r="DX300">
        <v>0</v>
      </c>
      <c r="DZ300" s="73">
        <f>(DB300^2)*(1-COS(RADIANS(CW300-45)))+(COS(RADIANS(CW300-45)))</f>
        <v>0.32930244644135465</v>
      </c>
      <c r="EA300" s="73">
        <f>(DB300*DB301)*(1-COS(RADIANS(CW300-45)))-DB302*(SIN(RADIANS(CW300-45)))</f>
        <v>-0.94422449595831748</v>
      </c>
      <c r="EB300" s="73">
        <f>(DB300*DB302)*(1-COS(RADIANS(CW300-45)))+DB301*(SIN(RADIANS(CW300-45)))</f>
        <v>0</v>
      </c>
      <c r="EC300" s="10"/>
      <c r="ED300">
        <f t="array" ref="ED300:ED302">MMULT(DZ300:EB302,DA300:DA302)</f>
        <v>0.32930244644135465</v>
      </c>
      <c r="EE300" s="1">
        <f t="array" ref="EE300:EE302">MMULT(DK300:DM302,ED300:ED302)</f>
        <v>0.32827989123970897</v>
      </c>
      <c r="EG300">
        <f>CY300+DU300</f>
        <v>-1.3038554377786502</v>
      </c>
      <c r="EH300">
        <f>EG300/(SQRT(EG300^2+EG301^2+EG302^2))</f>
        <v>-0.9219650217402382</v>
      </c>
      <c r="EJ300">
        <f>Q300+AM300</f>
        <v>0</v>
      </c>
      <c r="EK300">
        <f>EJ300/(SQRT(EJ300^2+EJ301^2+EJ302^2))</f>
        <v>0</v>
      </c>
      <c r="EM300" s="23">
        <f>CY301*DU302-CY302*DU301</f>
        <v>0.17151028044722005</v>
      </c>
      <c r="EO300" s="15">
        <v>3</v>
      </c>
      <c r="EP300" s="9" t="s">
        <v>7</v>
      </c>
      <c r="EW300" s="17">
        <f>CU300</f>
        <v>85</v>
      </c>
      <c r="EX300" s="17">
        <f>CV300</f>
        <v>10</v>
      </c>
      <c r="EY300" s="31">
        <f>1+CW300</f>
        <v>116.77355769163765</v>
      </c>
      <c r="EZ300" s="10"/>
      <c r="FA300" s="61">
        <f t="array" ref="FA300:FA302">MMULT(FS300:FU302,FQ300:FQ302)</f>
        <v>-0.39067845282722202</v>
      </c>
      <c r="FB300" s="13">
        <f>BW301</f>
        <v>-5</v>
      </c>
      <c r="FC300" s="17">
        <v>1</v>
      </c>
      <c r="FD300">
        <v>0</v>
      </c>
      <c r="FF300" s="73">
        <f>(FD300^2)*(1-COS(RADIANS(EY300+45)))+(COS(RADIANS(EY300+45)))</f>
        <v>-0.94982780613021534</v>
      </c>
      <c r="FG300" s="73">
        <f>(FD300*FD301)*(1-COS(RADIANS(EY300+45)))-FD302*(SIN(RADIANS(EY300+45)))</f>
        <v>-0.31277330241224577</v>
      </c>
      <c r="FH300" s="73">
        <f>(FD300*FD302)*(1-COS(RADIANS(EY300+45)))+FD301*(SIN(RADIANS(EY300+45)))</f>
        <v>0</v>
      </c>
      <c r="FI300" s="10"/>
      <c r="FJ300">
        <f t="array" ref="FJ300:FJ302">MMULT(FF300:FH302,FC300:FC302)</f>
        <v>-0.94982780613021534</v>
      </c>
      <c r="FK300" s="23">
        <f>COS(RADIANS(176))</f>
        <v>-0.9975640502598242</v>
      </c>
      <c r="FM300" s="30">
        <f>(FK300^2)*(1-COS(RADIANS(EX300)))+(COS(RADIANS(EX300)))</f>
        <v>0.99992607504832687</v>
      </c>
      <c r="FN300" s="30">
        <f>(FK300*FK301)*(1-COS(RADIANS(EX300)))-FK302*(SIN(RADIANS(EX300)))</f>
        <v>-1.0571760619211149E-3</v>
      </c>
      <c r="FO300" s="30">
        <f>(FK300*FK302)*(1-COS(RADIANS(EX300)))+FK301*(SIN(RADIANS(EX300)))</f>
        <v>1.2113084546138469E-2</v>
      </c>
      <c r="FQ300">
        <f t="array" ref="FQ300:FQ302">MMULT(FM300:FO302,FJ300:FJ302)</f>
        <v>-0.95008824660366764</v>
      </c>
      <c r="FS300" s="28">
        <f>(FD300^2)*(1-COS(RADIANS(EW300)))+(COS(RADIANS(EW300)))</f>
        <v>8.7155742747658138E-2</v>
      </c>
      <c r="FT300" s="28">
        <f>(FD300*FD301)*(1-COS(RADIANS(EW300)))-FD302*(SIN(RADIANS(EW300)))</f>
        <v>-0.99619469809174555</v>
      </c>
      <c r="FU300" s="28">
        <f>(FD300*FD302)*(1-COS(RADIANS(EW300)))+FD301*(SIN(RADIANS(EW300)))</f>
        <v>0</v>
      </c>
      <c r="FW300" s="61">
        <f t="array" ref="FW300:FW302">MMULT(FS300:FU302,GG300:GG302)</f>
        <v>-0.90440840895993668</v>
      </c>
      <c r="FX300" s="13">
        <f>BX301</f>
        <v>220.3</v>
      </c>
      <c r="FY300" s="17">
        <v>1</v>
      </c>
      <c r="FZ300">
        <v>0</v>
      </c>
      <c r="GB300" s="73">
        <f>(FD300^2)*(1-COS(RADIANS(EY300-45)))+(COS(RADIANS(EY300-45)))</f>
        <v>0.31277330241224571</v>
      </c>
      <c r="GC300" s="73">
        <f>(FD300*FD301)*(1-COS(RADIANS(EY300-45)))-FD302*(SIN(RADIANS(EY300-45)))</f>
        <v>-0.94982780613021534</v>
      </c>
      <c r="GD300" s="73">
        <f>(FD300*FD302)*(1-COS(RADIANS(EY300-45)))+FD301*(SIN(RADIANS(EY300-45)))</f>
        <v>0</v>
      </c>
      <c r="GE300" s="10"/>
      <c r="GF300">
        <f t="array" ref="GF300:GF302">MMULT(GB300:GD302,FC300:FC302)</f>
        <v>0.31277330241224571</v>
      </c>
      <c r="GG300" s="1">
        <f t="array" ref="GG300:GG302">MMULT(FM300:FO302,GF300:GF302)</f>
        <v>0.31174604544139234</v>
      </c>
      <c r="GI300">
        <f>FA300+FW300</f>
        <v>-1.2950868617871587</v>
      </c>
      <c r="GJ300">
        <f>GI300/(SQRT(GI300^2+GI301^2+GI302^2))</f>
        <v>-0.91576470219530492</v>
      </c>
      <c r="GL300" t="e">
        <f>CH301+DC300</f>
        <v>#VALUE!</v>
      </c>
      <c r="GM300" t="e">
        <f>GL300/(SQRT(GL300^2+GL301^2+GL302^2))</f>
        <v>#VALUE!</v>
      </c>
      <c r="GO300" s="27">
        <f>FA301*FW302-FA302*FW301</f>
        <v>0.17151028044722005</v>
      </c>
    </row>
    <row r="301" spans="1:197" x14ac:dyDescent="0.2">
      <c r="A301" s="17">
        <f t="shared" si="442"/>
        <v>10</v>
      </c>
      <c r="B301" s="17">
        <f t="shared" si="442"/>
        <v>-20</v>
      </c>
      <c r="C301" s="17">
        <f t="shared" si="442"/>
        <v>282.7</v>
      </c>
      <c r="P301" s="1"/>
      <c r="Q301" s="82" t="s">
        <v>148</v>
      </c>
      <c r="R301" s="13"/>
      <c r="T301" s="10"/>
      <c r="U301" s="10"/>
      <c r="V301" s="10"/>
      <c r="W301" s="10"/>
      <c r="X301" s="10"/>
      <c r="Y301" s="10"/>
      <c r="Z301" s="80"/>
      <c r="AA301" s="23" t="s">
        <v>149</v>
      </c>
      <c r="AE301" s="1"/>
      <c r="AG301" s="80"/>
      <c r="AK301" s="13"/>
      <c r="AL301" s="81"/>
      <c r="AM301" s="82" t="s">
        <v>150</v>
      </c>
      <c r="AO301" s="13"/>
      <c r="AP301" s="13"/>
      <c r="AS301" s="1"/>
      <c r="AW301" s="1"/>
      <c r="BV301" s="17">
        <f t="shared" si="449"/>
        <v>70</v>
      </c>
      <c r="BW301" s="17">
        <f t="shared" si="449"/>
        <v>-5</v>
      </c>
      <c r="BX301" s="17">
        <f t="shared" si="449"/>
        <v>220.3</v>
      </c>
      <c r="BY301" t="s">
        <v>8</v>
      </c>
      <c r="BZ301" s="5">
        <f t="shared" ref="BZ301:CA303" si="466">BZ296</f>
        <v>0.93180266183863136</v>
      </c>
      <c r="CA301" s="6">
        <f t="shared" si="466"/>
        <v>-0.87956522186239505</v>
      </c>
      <c r="CB301" s="7">
        <f>CY300</f>
        <v>-0.40640305374502839</v>
      </c>
      <c r="CC301" s="8">
        <f>DU300</f>
        <v>-0.89745238403362171</v>
      </c>
      <c r="CE301" s="9">
        <f>((SUMPRODUCT(CB301:CB303,BZ301:BZ303))*(SUMPRODUCT(CB301:(CB303),CA301:CA303)))-((SUMPRODUCT(CC301:CC303,BZ301:BZ303))*(SUMPRODUCT(CC301:CC303,CA301:CA303)))</f>
        <v>-9.3092200614819376E-14</v>
      </c>
      <c r="CG301">
        <v>1</v>
      </c>
      <c r="CH301" t="s">
        <v>161</v>
      </c>
      <c r="CI301" s="67"/>
      <c r="CJ301" s="1" t="s">
        <v>8</v>
      </c>
      <c r="CK301" s="5">
        <f t="shared" ref="CK301:CL303" si="467">BZ301</f>
        <v>0.93180266183863136</v>
      </c>
      <c r="CL301" s="6">
        <f t="shared" si="467"/>
        <v>-0.87956522186239505</v>
      </c>
      <c r="CM301" s="7">
        <f>FA300</f>
        <v>-0.39067845282722202</v>
      </c>
      <c r="CN301" s="8">
        <f>FW300</f>
        <v>-0.90440840895993668</v>
      </c>
      <c r="CO301" s="10"/>
      <c r="CP301">
        <f t="shared" si="465"/>
        <v>0.3492962422733713</v>
      </c>
      <c r="CQ301">
        <f t="shared" si="465"/>
        <v>-0.34518112468713447</v>
      </c>
      <c r="CR301">
        <f>CJ304</f>
        <v>0</v>
      </c>
      <c r="CS301">
        <f>CM304</f>
        <v>0</v>
      </c>
      <c r="CW301" s="28"/>
      <c r="CX301" s="1"/>
      <c r="CY301" s="61">
        <v>-0.91255501219683044</v>
      </c>
      <c r="DA301" s="17">
        <v>0</v>
      </c>
      <c r="DB301">
        <v>0</v>
      </c>
      <c r="DD301" s="73">
        <f>(DB300*DB301)*(1-COS(RADIANS(CW300+45)))+DB302*(SIN(RADIANS(CW300+45)))</f>
        <v>0.32930244644135453</v>
      </c>
      <c r="DE301" s="73">
        <f>(DB301^2)*(1-COS(RADIANS(CW300+45)))+(COS(RADIANS(CW300+45)))</f>
        <v>-0.94422449595831759</v>
      </c>
      <c r="DF301" s="73">
        <f>(DB301*DB302)*(1-COS(RADIANS(CW300+45)))-DB300*(SIN(RADIANS(CW300+45)))</f>
        <v>0</v>
      </c>
      <c r="DG301" s="10"/>
      <c r="DH301">
        <v>0.32930244644135453</v>
      </c>
      <c r="DI301" s="23">
        <f>SIN(RADIANS('[1]Biaxial Input'!$F$21))*(COS(RADIANS(0)))</f>
        <v>6.9756473744125524E-2</v>
      </c>
      <c r="DK301" s="30">
        <f>(DI300*DI301)*(1-COS(RADIANS(CV300)))+DI302*(SIN(RADIANS(CV300)))</f>
        <v>-1.0571760619211149E-3</v>
      </c>
      <c r="DL301" s="30">
        <f>(DI301^2)*(1-COS(RADIANS(CV300)))+(COS(RADIANS(CV300)))</f>
        <v>0.98488167796388115</v>
      </c>
      <c r="DM301" s="30">
        <f>(DI301*DI302)*(1-COS(RADIANS(CV300)))-DI300*(SIN(RADIANS(CV300)))</f>
        <v>0.17322517943366056</v>
      </c>
      <c r="DO301">
        <v>0.325322157542979</v>
      </c>
      <c r="DQ301" s="28">
        <f>(DB300*DB301)*(1-COS(RADIANS(CU300)))+DB302*(SIN(RADIANS(CU300)))</f>
        <v>0.99619469809174555</v>
      </c>
      <c r="DR301" s="28">
        <f>(DB301^2)*(1-COS(RADIANS(CU300)))+(COS(RADIANS(CU300)))</f>
        <v>8.7155742747658138E-2</v>
      </c>
      <c r="DS301" s="28">
        <f>(DB301*DB302)*(1-COS(RADIANS(CU300)))-DB300*(SIN(RADIANS(CU300)))</f>
        <v>0</v>
      </c>
      <c r="DU301" s="61">
        <v>0.40805077675024826</v>
      </c>
      <c r="DW301" s="17">
        <v>0</v>
      </c>
      <c r="DX301">
        <v>0</v>
      </c>
      <c r="DZ301" s="73">
        <f>(DB300*DB301)*(1-COS(RADIANS(CW300-45)))+DB302*(SIN(RADIANS(CW300-45)))</f>
        <v>0.94422449595831748</v>
      </c>
      <c r="EA301" s="73">
        <f>(DB301^2)*(1-COS(RADIANS(CW300-45)))+(COS(RADIANS(CW300-45)))</f>
        <v>0.32930244644135465</v>
      </c>
      <c r="EB301" s="73">
        <f>(DB301*DB302)*(1-COS(RADIANS(CW300-45)))-DB300*(SIN(RADIANS(CW300-45)))</f>
        <v>0</v>
      </c>
      <c r="EC301" s="10"/>
      <c r="ED301">
        <v>0.94422449595831748</v>
      </c>
      <c r="EE301" s="1">
        <v>0.92960127529051784</v>
      </c>
      <c r="EG301">
        <f>CY301+DU301</f>
        <v>-0.50450423544658218</v>
      </c>
      <c r="EH301">
        <f>EG301/(SQRT(EG300^2+EG301^2+EG302^2))</f>
        <v>-0.35673836602161285</v>
      </c>
      <c r="EJ301">
        <f>Q301+AM301</f>
        <v>0</v>
      </c>
      <c r="EK301">
        <f>EJ301/(SQRT(EJ300^2+EJ301^2+EJ302^2))</f>
        <v>0</v>
      </c>
      <c r="EM301" s="23">
        <f>CY302*DU300-CY300*DU302</f>
        <v>-2.7164559778537226E-2</v>
      </c>
      <c r="EP301" s="9">
        <f>((SUMPRODUCT(CM301:CM303,BZ301:BZ303))*(SUMPRODUCT(CM301:CM303,CA301:CA303)))-((SUMPRODUCT(CN301:CN303,BZ301:BZ303))*(SUMPRODUCT(CN301:CN303,CA301:CA303)))</f>
        <v>3.325532286467775E-2</v>
      </c>
      <c r="EY301" s="28"/>
      <c r="EZ301" s="10"/>
      <c r="FA301" s="61">
        <v>-0.91953749365130799</v>
      </c>
      <c r="FB301" s="13">
        <f>BW302</f>
        <v>-10</v>
      </c>
      <c r="FC301" s="17">
        <v>0</v>
      </c>
      <c r="FD301">
        <v>0</v>
      </c>
      <c r="FF301" s="73">
        <f>(FD300*FD301)*(1-COS(RADIANS(EY300+45)))+FD302*(SIN(RADIANS(EY300+45)))</f>
        <v>0.31277330241224577</v>
      </c>
      <c r="FG301" s="73">
        <f>(FD301^2)*(1-COS(RADIANS(EY300+45)))+(COS(RADIANS(EY300+45)))</f>
        <v>-0.94982780613021534</v>
      </c>
      <c r="FH301" s="73">
        <f>(FD301*FD302)*(1-COS(RADIANS(EY300+45)))-FD300*(SIN(RADIANS(EY300+45)))</f>
        <v>0</v>
      </c>
      <c r="FI301" s="10"/>
      <c r="FJ301">
        <v>0.31277330241224577</v>
      </c>
      <c r="FK301" s="23">
        <f>SIN(RADIANS(176))*(COS(RADIANS(0)))</f>
        <v>6.9756473744125524E-2</v>
      </c>
      <c r="FM301" s="30">
        <f>(FK300*FK301)*(1-COS(RADIANS(EX300)))+FK302*(SIN(RADIANS(EX300)))</f>
        <v>-1.0571760619211149E-3</v>
      </c>
      <c r="FN301" s="30">
        <f>(FK301^2)*(1-COS(RADIANS(EX300)))+(COS(RADIANS(EX300)))</f>
        <v>0.98488167796388115</v>
      </c>
      <c r="FO301" s="30">
        <f>(FK301*FK302)*(1-COS(RADIANS(EX300)))-FK300*(SIN(RADIANS(EX300)))</f>
        <v>0.17322517943366056</v>
      </c>
      <c r="FQ301">
        <v>0.30904883012166495</v>
      </c>
      <c r="FS301" s="28">
        <f>(FD300*FD301)*(1-COS(RADIANS(EW300)))+FD302*(SIN(RADIANS(EW300)))</f>
        <v>0.99619469809174555</v>
      </c>
      <c r="FT301" s="28">
        <f>(FD301^2)*(1-COS(RADIANS(EW300)))+(COS(RADIANS(EW300)))</f>
        <v>8.7155742747658138E-2</v>
      </c>
      <c r="FU301" s="28">
        <f>(FD301*FD302)*(1-COS(RADIANS(EW300)))-FD300*(SIN(RADIANS(EW300)))</f>
        <v>0</v>
      </c>
      <c r="FW301" s="61">
        <v>0.39206234767127157</v>
      </c>
      <c r="FX301" s="13">
        <f>BX302</f>
        <v>261.8</v>
      </c>
      <c r="FY301" s="17">
        <v>0</v>
      </c>
      <c r="FZ301">
        <v>0</v>
      </c>
      <c r="GB301" s="73">
        <f>(FD300*FD301)*(1-COS(RADIANS(EY300-45)))+FD302*(SIN(RADIANS(EY300-45)))</f>
        <v>0.94982780613021534</v>
      </c>
      <c r="GC301" s="73">
        <f>(FD301^2)*(1-COS(RADIANS(EY300-45)))+(COS(RADIANS(EY300-45)))</f>
        <v>0.31277330241224571</v>
      </c>
      <c r="GD301" s="73">
        <f>(FD301*FD302)*(1-COS(RADIANS(EY300-45)))-FD300*(SIN(RADIANS(EY300-45)))</f>
        <v>0</v>
      </c>
      <c r="GE301" s="10"/>
      <c r="GF301">
        <v>0.94982780613021534</v>
      </c>
      <c r="GG301" s="1">
        <v>0.93513734703016027</v>
      </c>
      <c r="GI301">
        <f>FA301+FW301</f>
        <v>-0.52747514598003642</v>
      </c>
      <c r="GJ301">
        <f>GI301/(SQRT(GI300^2+GI301^2+GI302^2))</f>
        <v>-0.37298125262984783</v>
      </c>
      <c r="GL301">
        <f>CH302+DC301</f>
        <v>3.325532286467775E-2</v>
      </c>
      <c r="GM301" t="e">
        <f>GL301/(SQRT(GL300^2+GL301^2+GL302^2))</f>
        <v>#VALUE!</v>
      </c>
      <c r="GO301" s="27">
        <f>FA302*FW300-FA300*FW302</f>
        <v>-2.7164559778537233E-2</v>
      </c>
    </row>
    <row r="302" spans="1:197" x14ac:dyDescent="0.2">
      <c r="A302" s="17">
        <f t="shared" si="442"/>
        <v>25</v>
      </c>
      <c r="B302" s="17">
        <f t="shared" si="442"/>
        <v>-30</v>
      </c>
      <c r="C302" s="17">
        <f t="shared" si="442"/>
        <v>270.8</v>
      </c>
      <c r="E302" s="5" t="s">
        <v>4</v>
      </c>
      <c r="F302" s="6" t="s">
        <v>5</v>
      </c>
      <c r="G302" s="7" t="s">
        <v>6</v>
      </c>
      <c r="H302" s="8" t="s">
        <v>1</v>
      </c>
      <c r="I302">
        <v>4</v>
      </c>
      <c r="J302" s="9" t="s">
        <v>7</v>
      </c>
      <c r="K302">
        <v>4</v>
      </c>
      <c r="L302" s="10"/>
      <c r="M302" s="17">
        <f>A290</f>
        <v>140</v>
      </c>
      <c r="N302" s="17">
        <f>B290</f>
        <v>15</v>
      </c>
      <c r="O302" s="17">
        <f>C290</f>
        <v>151.4</v>
      </c>
      <c r="P302" s="1"/>
      <c r="Q302" s="61">
        <f t="array" ref="Q302:Q304">MMULT(AI302:AK304,AG302:AG304)</f>
        <v>0.90811206057892435</v>
      </c>
      <c r="R302" s="13"/>
      <c r="S302" s="17">
        <v>1</v>
      </c>
      <c r="T302">
        <v>0</v>
      </c>
      <c r="V302" s="73">
        <f>(T302^2)*(1-COS(RADIANS(O302+45)))+(COS(RADIANS(O302+45)))</f>
        <v>-0.95931397454005762</v>
      </c>
      <c r="W302" s="73">
        <f>(T302*T303)*(1-COS(RADIANS(O302+45)))-T304*(SIN(RADIANS(O302+45)))</f>
        <v>0.28234145684287631</v>
      </c>
      <c r="X302" s="73">
        <f>(T302*T304)*(1-COS(RADIANS(O302+45)))+T303*(SIN(RADIANS(O302+45)))</f>
        <v>0</v>
      </c>
      <c r="Y302" s="10"/>
      <c r="Z302">
        <f t="array" ref="Z302:Z304">MMULT(V302:X304,S302:S304)</f>
        <v>-0.95931397454005762</v>
      </c>
      <c r="AA302" s="23">
        <f>COS(RADIANS('[1]Biaxial Input'!$F$21))</f>
        <v>-0.9975640502598242</v>
      </c>
      <c r="AC302" s="30">
        <f>(AA302^2)*(1-COS(RADIANS(N302)))+(COS(RADIANS(N302)))</f>
        <v>0.99983419624187875</v>
      </c>
      <c r="AD302" s="30">
        <f>(AA302*AA303)*(1-COS(RADIANS(N302)))-AA304*(SIN(RADIANS(N302)))</f>
        <v>-2.3711042090011594E-3</v>
      </c>
      <c r="AE302" s="30">
        <f>(AA302*AA304)*(1-COS(RADIANS(N302)))+AA303*(SIN(RADIANS(N302)))</f>
        <v>1.8054303924173627E-2</v>
      </c>
      <c r="AG302">
        <f t="array" ref="AG302:AG304">MMULT(AC302:AE304,Z302:Z304)</f>
        <v>-0.95848545566116505</v>
      </c>
      <c r="AI302" s="28">
        <f>(T302^2)*(1-COS(RADIANS(M302)))+(COS(RADIANS(M302)))</f>
        <v>-0.7660444431189779</v>
      </c>
      <c r="AJ302" s="28">
        <f>(T302*T303)*(1-COS(RADIANS(M302)))-T304*(SIN(RADIANS(M302)))</f>
        <v>-0.64278760968653947</v>
      </c>
      <c r="AK302" s="28">
        <f>(T302*T304)*(1-COS(RADIANS(M302)))+T303*(SIN(RADIANS(M302)))</f>
        <v>0</v>
      </c>
      <c r="AM302" s="61">
        <f t="array" ref="AM302:AM304">MMULT(AI302:AK304,AW302:AW304)</f>
        <v>-0.37816365223527337</v>
      </c>
      <c r="AN302" s="13"/>
      <c r="AO302" s="17">
        <v>1</v>
      </c>
      <c r="AP302">
        <v>0</v>
      </c>
      <c r="AR302" s="73">
        <f>(T302^2)*(1-COS(RADIANS(O302-45)))+(COS(RADIANS(O302-45)))</f>
        <v>-0.28234145684287654</v>
      </c>
      <c r="AS302" s="73">
        <f>(T302*T303)*(1-COS(RADIANS(O302-45)))-T304*(SIN(RADIANS(O302-45)))</f>
        <v>-0.95931397454005751</v>
      </c>
      <c r="AT302" s="73">
        <f>(T302*T304)*(1-COS(RADIANS(O302-45)))+T303*(SIN(RADIANS(O302-45)))</f>
        <v>0</v>
      </c>
      <c r="AU302" s="10"/>
      <c r="AV302">
        <f t="array" ref="AV302:AV304">MMULT(AR302:AT304,S302:S304)</f>
        <v>-0.28234145684287654</v>
      </c>
      <c r="AW302" s="1">
        <f t="array" ref="AW302:AW304">MMULT(AC302:AE304,AV302:AV304)</f>
        <v>-0.28456927697104412</v>
      </c>
      <c r="BV302" s="17">
        <f t="shared" si="449"/>
        <v>30</v>
      </c>
      <c r="BW302" s="17">
        <f t="shared" si="449"/>
        <v>-10</v>
      </c>
      <c r="BX302" s="17">
        <f t="shared" si="449"/>
        <v>261.8</v>
      </c>
      <c r="BY302" t="s">
        <v>9</v>
      </c>
      <c r="BZ302" s="5">
        <f t="shared" si="466"/>
        <v>0.3492962422733713</v>
      </c>
      <c r="CA302" s="6">
        <f t="shared" si="466"/>
        <v>-0.34518112468713447</v>
      </c>
      <c r="CB302" s="7">
        <f>CY301</f>
        <v>-0.91255501219683044</v>
      </c>
      <c r="CC302" s="8">
        <f>DU301</f>
        <v>0.40805077675024826</v>
      </c>
      <c r="CE302" s="10"/>
      <c r="CH302">
        <f>((SUMPRODUCT(CM301:CM303,CK301:CK303))*(SUMPRODUCT(CM301:CM303,CL301:CL303)))-((SUMPRODUCT(CN301:CN303,CK301:CK303))*(SUMPRODUCT(CN301:CN303,CL301:CL303)))</f>
        <v>3.325532286467775E-2</v>
      </c>
      <c r="CI302" s="67"/>
      <c r="CJ302" s="10" t="s">
        <v>9</v>
      </c>
      <c r="CK302" s="5">
        <f t="shared" si="467"/>
        <v>0.3492962422733713</v>
      </c>
      <c r="CL302" s="6">
        <f t="shared" si="467"/>
        <v>-0.34518112468713447</v>
      </c>
      <c r="CM302" s="7">
        <f>FA301</f>
        <v>-0.91953749365130799</v>
      </c>
      <c r="CN302" s="8">
        <f>FW301</f>
        <v>0.39206234767127157</v>
      </c>
      <c r="CP302">
        <f t="shared" si="465"/>
        <v>-9.8670839279614439E-2</v>
      </c>
      <c r="CQ302">
        <f t="shared" si="465"/>
        <v>-0.32743703463395935</v>
      </c>
      <c r="CR302">
        <f>CK304</f>
        <v>0</v>
      </c>
      <c r="CS302">
        <f>CN304</f>
        <v>0</v>
      </c>
      <c r="CW302" s="28"/>
      <c r="CX302" s="1"/>
      <c r="CY302" s="61">
        <v>-4.5606004222668958E-2</v>
      </c>
      <c r="DA302" s="17">
        <v>0</v>
      </c>
      <c r="DB302">
        <v>1</v>
      </c>
      <c r="DD302" s="73">
        <f>(DB300*DB302)*(1-COS(RADIANS(CW300+45)))-DB301*(SIN(RADIANS(CW300+45)))</f>
        <v>0</v>
      </c>
      <c r="DE302" s="73">
        <f>(DB301*DB302)*(1-COS(RADIANS(CW300+45)))+DB300*(SIN(RADIANS(CW300+45)))</f>
        <v>0</v>
      </c>
      <c r="DF302" s="73">
        <f>(DB302^2)*(1-COS(RADIANS(CW300+45)))+(COS(RADIANS(CW300+45)))</f>
        <v>1</v>
      </c>
      <c r="DG302" s="10"/>
      <c r="DH302">
        <v>0</v>
      </c>
      <c r="DI302" s="23">
        <f>SIN(RADIANS('[1]Biaxial Input'!$F$21))*SIN(RADIANS(0))</f>
        <v>0</v>
      </c>
      <c r="DK302" s="30">
        <f>(DI300*DI302)*(1-COS(RADIANS(CV300)))-DI301*(SIN(RADIANS(CV300)))</f>
        <v>-1.2113084546138469E-2</v>
      </c>
      <c r="DL302" s="30">
        <f>(DI301*DI302)*(1-COS(RADIANS(CV300)))+DI300*(SIN(RADIANS(CV300)))</f>
        <v>-0.17322517943366056</v>
      </c>
      <c r="DM302" s="30">
        <f>(DI302^2)*(1-COS(RADIANS(CV300)))+(COS(RADIANS(CV300)))</f>
        <v>0.98480775301220802</v>
      </c>
      <c r="DO302">
        <v>-4.5606004222668958E-2</v>
      </c>
      <c r="DQ302" s="28">
        <f>(DB300*DB302)*(1-COS(RADIANS(CU300)))-DB301*(SIN(RADIANS(CU300)))</f>
        <v>0</v>
      </c>
      <c r="DR302" s="28">
        <f>(DB301*DB302)*(1-COS(RADIANS(CU300)))+DB300*(SIN(RADIANS(CU300)))</f>
        <v>0</v>
      </c>
      <c r="DS302" s="28">
        <f>(DB302^2)*(1-COS(RADIANS(CU300)))+(COS(RADIANS(CU300)))</f>
        <v>1</v>
      </c>
      <c r="DU302" s="61">
        <v>-0.16755232611303161</v>
      </c>
      <c r="DW302" s="17">
        <v>0</v>
      </c>
      <c r="DX302">
        <v>1</v>
      </c>
      <c r="DZ302" s="73">
        <f>(DB300*DB300)*(1-COS(RADIANS(CW300-45)))-DB300*(SIN(RADIANS(CW300-45)))</f>
        <v>0</v>
      </c>
      <c r="EA302" s="73">
        <f>(DB301*DB302)*(1-COS(RADIANS(CW300-45)))+DB300*(SIN(RADIANS(CW300-45)))</f>
        <v>0</v>
      </c>
      <c r="EB302" s="73">
        <f>(DB302^2)*(1-COS(RADIANS(CW300-45)))+(COS(RADIANS(CW300-45)))</f>
        <v>1</v>
      </c>
      <c r="EC302" s="10"/>
      <c r="ED302">
        <v>0</v>
      </c>
      <c r="EE302" s="1">
        <v>-0.16755232611303161</v>
      </c>
      <c r="EG302">
        <f>CY302+DU302</f>
        <v>-0.21315833033570059</v>
      </c>
      <c r="EH302">
        <f>EG302/(SQRT(EG300^2+EG301^2+EG302^2))</f>
        <v>-0.15072570084677606</v>
      </c>
      <c r="EJ302">
        <f>Q302+AM302</f>
        <v>0.52994840834365098</v>
      </c>
      <c r="EK302">
        <f>EJ302/(SQRT(EJ300^2+EJ301^2+EJ302^2))</f>
        <v>1</v>
      </c>
      <c r="EM302" s="23">
        <f>CY300*DU301-CY301*DU300</f>
        <v>-0.98480775301220802</v>
      </c>
      <c r="ER302">
        <f t="shared" ref="ER302:ES304" si="468">CK301</f>
        <v>0.93180266183863136</v>
      </c>
      <c r="ES302">
        <f t="shared" si="468"/>
        <v>-0.87956522186239505</v>
      </c>
      <c r="ET302" t="e">
        <f>#REF!</f>
        <v>#REF!</v>
      </c>
      <c r="EU302" t="e">
        <f>#REF!</f>
        <v>#REF!</v>
      </c>
      <c r="EY302" s="28"/>
      <c r="EZ302" s="10"/>
      <c r="FA302" s="61">
        <v>-4.2674866912491331E-2</v>
      </c>
      <c r="FB302" s="13">
        <f>BW303</f>
        <v>-15</v>
      </c>
      <c r="FC302" s="17">
        <v>0</v>
      </c>
      <c r="FD302">
        <v>1</v>
      </c>
      <c r="FF302" s="73">
        <f>(FD300*FD302)*(1-COS(RADIANS(EY300+45)))-FD301*(SIN(RADIANS(EY300+45)))</f>
        <v>0</v>
      </c>
      <c r="FG302" s="73">
        <f>(FD301*FD302)*(1-COS(RADIANS(EY300+45)))+FD300*(SIN(RADIANS(EY300+45)))</f>
        <v>0</v>
      </c>
      <c r="FH302" s="73">
        <f>(FD302^2)*(1-COS(RADIANS(EY300+45)))+(COS(RADIANS(EY300+45)))</f>
        <v>1</v>
      </c>
      <c r="FI302" s="10"/>
      <c r="FJ302">
        <v>0</v>
      </c>
      <c r="FK302" s="23">
        <f>SIN(RADIANS(176))*SIN(RADIANS(0))</f>
        <v>0</v>
      </c>
      <c r="FM302" s="30">
        <f>(FK300*FK302)*(1-COS(RADIANS(EX300)))-FK301*(SIN(RADIANS(EX300)))</f>
        <v>-1.2113084546138469E-2</v>
      </c>
      <c r="FN302" s="30">
        <f>(FK301*FK302)*(1-COS(RADIANS(EX300)))+FK300*(SIN(RADIANS(EX300)))</f>
        <v>-0.17322517943366056</v>
      </c>
      <c r="FO302" s="30">
        <f>(FK302^2)*(1-COS(RADIANS(EX300)))+(COS(RADIANS(EX300)))</f>
        <v>0.98480775301220802</v>
      </c>
      <c r="FQ302">
        <v>-4.2674866912491331E-2</v>
      </c>
      <c r="FS302" s="28">
        <f>(FD300*FD302)*(1-COS(RADIANS(EW300)))-FD301*(SIN(RADIANS(EW300)))</f>
        <v>0</v>
      </c>
      <c r="FT302" s="28">
        <f>(FD301*FD302)*(1-COS(RADIANS(EW300)))+FD300*(SIN(RADIANS(EW300)))</f>
        <v>0</v>
      </c>
      <c r="FU302" s="28">
        <f>(FD302^2)*(1-COS(RADIANS(EW300)))+(COS(RADIANS(EW300)))</f>
        <v>1</v>
      </c>
      <c r="FW302" s="61">
        <v>-0.16832274160388117</v>
      </c>
      <c r="FX302" s="13">
        <f>BX303</f>
        <v>293.89999999999998</v>
      </c>
      <c r="FY302" s="17">
        <v>0</v>
      </c>
      <c r="FZ302">
        <v>1</v>
      </c>
      <c r="GB302" s="73">
        <f>(FD300*FD300)*(1-COS(RADIANS(EY300-45)))-FD300*(SIN(RADIANS(EY300-45)))</f>
        <v>0</v>
      </c>
      <c r="GC302" s="73">
        <f>(FD301*FD302)*(1-COS(RADIANS(EY300-45)))+FD300*(SIN(RADIANS(EY300-45)))</f>
        <v>0</v>
      </c>
      <c r="GD302" s="73">
        <f>(FD302^2)*(1-COS(RADIANS(EY300-45)))+(COS(RADIANS(EY300-45)))</f>
        <v>1</v>
      </c>
      <c r="GE302" s="10"/>
      <c r="GF302">
        <v>0</v>
      </c>
      <c r="GG302" s="1">
        <v>-0.16832274160388117</v>
      </c>
      <c r="GI302">
        <f>FA302+FW302</f>
        <v>-0.2109976085163725</v>
      </c>
      <c r="GJ302">
        <f>GI302/(SQRT(GI300^2+GI301^2+GI302^2))</f>
        <v>-0.14919783979607143</v>
      </c>
      <c r="GL302" t="e">
        <f>#REF!+DC302</f>
        <v>#REF!</v>
      </c>
      <c r="GM302" t="e">
        <f>GL302/(SQRT(GL300^2+GL301^2+GL302^2))</f>
        <v>#REF!</v>
      </c>
      <c r="GO302" s="27">
        <f>FA300*FW301-FA301*FW300</f>
        <v>-0.98480775301220813</v>
      </c>
    </row>
    <row r="303" spans="1:197" x14ac:dyDescent="0.2">
      <c r="A303" s="17">
        <f t="shared" si="442"/>
        <v>40</v>
      </c>
      <c r="B303" s="17">
        <f t="shared" si="442"/>
        <v>-40</v>
      </c>
      <c r="C303" s="17">
        <f t="shared" si="442"/>
        <v>259.10000000000002</v>
      </c>
      <c r="D303" t="s">
        <v>8</v>
      </c>
      <c r="E303" s="5">
        <f t="shared" ref="E303:F305" si="469">E298</f>
        <v>0.97427491795711862</v>
      </c>
      <c r="F303" s="6">
        <f t="shared" si="469"/>
        <v>-0.85688498776351252</v>
      </c>
      <c r="G303" s="7">
        <f>Q302</f>
        <v>0.90811206057892435</v>
      </c>
      <c r="H303" s="8">
        <f>AM302</f>
        <v>-0.37816365223527337</v>
      </c>
      <c r="J303" s="9">
        <f>((SUMPRODUCT(G303:G305,E303:E305))*(SUMPRODUCT(G303:G305,F303:F305)))-((SUMPRODUCT(H303:H305,E303:E305))*(SUMPRODUCT(H303:H305,F303:F305)))</f>
        <v>-1.3415349485569439E-2</v>
      </c>
      <c r="P303" s="1"/>
      <c r="Q303" s="61">
        <v>-0.40889285039816992</v>
      </c>
      <c r="S303" s="17">
        <v>0</v>
      </c>
      <c r="T303">
        <v>0</v>
      </c>
      <c r="V303" s="73">
        <f>(T302*T303)*(1-COS(RADIANS(O302+45)))+T304*(SIN(RADIANS(O302+45)))</f>
        <v>-0.28234145684287631</v>
      </c>
      <c r="W303" s="73">
        <f>(T303^2)*(1-COS(RADIANS(O302+45)))+(COS(RADIANS(O302+45)))</f>
        <v>-0.95931397454005762</v>
      </c>
      <c r="X303" s="73">
        <f>(T303*T304)*(1-COS(RADIANS(O302+45)))-T302*(SIN(RADIANS(O302+45)))</f>
        <v>0</v>
      </c>
      <c r="Y303" s="10"/>
      <c r="Z303">
        <v>-0.28234145684287631</v>
      </c>
      <c r="AA303" s="23">
        <f>SIN(RADIANS('[1]Biaxial Input'!$F$21))*(COS(RADIANS(0)))</f>
        <v>6.9756473744125524E-2</v>
      </c>
      <c r="AC303" s="30">
        <f>(AA302*AA303)*(1-COS(RADIANS(N302)))+AA304*(SIN(RADIANS(N302)))</f>
        <v>-2.3711042090011594E-3</v>
      </c>
      <c r="AD303" s="30">
        <f>(AA303^2)*(1-COS(RADIANS(N302)))+(COS(RADIANS(N302)))</f>
        <v>0.96609163004718956</v>
      </c>
      <c r="AE303" s="30">
        <f>(AA303*AA304)*(1-COS(RADIANS(N302)))-AA302*(SIN(RADIANS(N302)))</f>
        <v>0.25818857491685071</v>
      </c>
      <c r="AG303">
        <v>-0.27049308486844703</v>
      </c>
      <c r="AI303" s="28">
        <f>(T302*T303)*(1-COS(RADIANS(M302)))+T304*(SIN(RADIANS(M302)))</f>
        <v>0.64278760968653947</v>
      </c>
      <c r="AJ303" s="28">
        <f>(T303^2)*(1-COS(RADIANS(M302)))+(COS(RADIANS(M302)))</f>
        <v>-0.7660444431189779</v>
      </c>
      <c r="AK303" s="28">
        <f>(T303*T304)*(1-COS(RADIANS(M302)))-T302*(SIN(RADIANS(M302)))</f>
        <v>0</v>
      </c>
      <c r="AM303" s="61">
        <v>-0.89338909571622749</v>
      </c>
      <c r="AO303" s="17">
        <v>0</v>
      </c>
      <c r="AP303">
        <v>0</v>
      </c>
      <c r="AR303" s="73">
        <f>(T302*T303)*(1-COS(RADIANS(O302-45)))+T304*(SIN(RADIANS(O302-45)))</f>
        <v>0.95931397454005751</v>
      </c>
      <c r="AS303" s="73">
        <f>(T303^2)*(1-COS(RADIANS(O302-45)))+(COS(RADIANS(O302-45)))</f>
        <v>-0.28234145684287654</v>
      </c>
      <c r="AT303" s="73">
        <f>(T303*T304)*(1-COS(RADIANS(O302-45)))-T302*(SIN(RADIANS(O302-45)))</f>
        <v>0</v>
      </c>
      <c r="AU303" s="10"/>
      <c r="AV303">
        <v>0.95931397454005751</v>
      </c>
      <c r="AW303" s="1">
        <v>0.92745466240714791</v>
      </c>
      <c r="BV303" s="17">
        <f t="shared" si="449"/>
        <v>0</v>
      </c>
      <c r="BW303" s="17">
        <f t="shared" si="449"/>
        <v>-15</v>
      </c>
      <c r="BX303" s="17">
        <f t="shared" si="449"/>
        <v>293.89999999999998</v>
      </c>
      <c r="BY303" t="s">
        <v>10</v>
      </c>
      <c r="BZ303" s="5">
        <f t="shared" si="466"/>
        <v>-9.8670839279614439E-2</v>
      </c>
      <c r="CA303" s="6">
        <f t="shared" si="466"/>
        <v>-0.32743703463395935</v>
      </c>
      <c r="CB303" s="7">
        <f>CY302</f>
        <v>-4.5606004222668958E-2</v>
      </c>
      <c r="CC303" s="8">
        <f>DU302</f>
        <v>-0.16755232611303161</v>
      </c>
      <c r="CE303" s="10"/>
      <c r="CG303" s="10" t="s">
        <v>160</v>
      </c>
      <c r="CH303" s="10">
        <f>-CH300*((EY300-CW300)/(CH302-CE301))</f>
        <v>115.77355769164045</v>
      </c>
      <c r="CI303" s="67"/>
      <c r="CJ303" s="10" t="s">
        <v>10</v>
      </c>
      <c r="CK303" s="5">
        <f t="shared" si="467"/>
        <v>-9.8670839279614439E-2</v>
      </c>
      <c r="CL303" s="6">
        <f t="shared" si="467"/>
        <v>-0.32743703463395935</v>
      </c>
      <c r="CM303" s="7">
        <f>FA302</f>
        <v>-4.2674866912491331E-2</v>
      </c>
      <c r="CN303" s="8">
        <f>FW302</f>
        <v>-0.16832274160388117</v>
      </c>
      <c r="CW303" s="28"/>
      <c r="CX303" s="1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EE303" s="1"/>
      <c r="EI303" s="64">
        <f>(DEGREES(ACOS((EH300*EK300+EH301*EK301+EH302*EK302)/((SQRT(EH300^2+EH301^2+EH302^2))*(SQRT(EK300^2+EK301^2+EK302^2))))))</f>
        <v>98.668984315144655</v>
      </c>
      <c r="ER303">
        <f t="shared" si="468"/>
        <v>0.3492962422733713</v>
      </c>
      <c r="ES303">
        <f t="shared" si="468"/>
        <v>-0.34518112468713447</v>
      </c>
      <c r="ET303" t="e">
        <f>#REF!</f>
        <v>#REF!</v>
      </c>
      <c r="EU303" t="e">
        <f>#REF!</f>
        <v>#REF!</v>
      </c>
      <c r="EY303" s="28"/>
      <c r="EZ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GG303" s="1"/>
      <c r="GK303" s="64" t="e">
        <f>(DEGREES(ACOS((GJ300*GM300+GJ301*GM301+GJ302*GM302)/((SQRT(GJ300^2+GJ301^2+GJ302^2))*(SQRT(GM300^2+GM301^2+GM302^2))))))</f>
        <v>#VALUE!</v>
      </c>
    </row>
    <row r="304" spans="1:197" x14ac:dyDescent="0.2">
      <c r="A304" s="17">
        <f t="shared" ref="A304:C305" si="470">A209</f>
        <v>60</v>
      </c>
      <c r="B304" s="17">
        <f t="shared" si="470"/>
        <v>-45</v>
      </c>
      <c r="C304" s="17">
        <f t="shared" si="470"/>
        <v>243.3</v>
      </c>
      <c r="D304" t="s">
        <v>9</v>
      </c>
      <c r="E304" s="5">
        <f t="shared" si="469"/>
        <v>0.21743417216685504</v>
      </c>
      <c r="F304" s="6">
        <f t="shared" si="469"/>
        <v>-0.48851748063708106</v>
      </c>
      <c r="G304" s="7">
        <f t="shared" ref="G304:G305" si="471">Q303</f>
        <v>-0.40889285039816992</v>
      </c>
      <c r="H304" s="8">
        <f t="shared" ref="H304:H305" si="472">AM303</f>
        <v>-0.89338909571622749</v>
      </c>
      <c r="J304" s="10"/>
      <c r="P304" s="1"/>
      <c r="Q304" s="61">
        <v>9.0217084437262896E-2</v>
      </c>
      <c r="S304" s="17">
        <v>0</v>
      </c>
      <c r="T304">
        <v>1</v>
      </c>
      <c r="V304" s="73">
        <f>(T302*T304)*(1-COS(RADIANS(O302+45)))-T303*(SIN(RADIANS(O302+45)))</f>
        <v>0</v>
      </c>
      <c r="W304" s="73">
        <f>(T303*T304)*(1-COS(RADIANS(O302+45)))+T302*(SIN(RADIANS(O302+45)))</f>
        <v>0</v>
      </c>
      <c r="X304" s="73">
        <f>(T304^2)*(1-COS(RADIANS(O302+45)))+(COS(RADIANS(O302+45)))</f>
        <v>1</v>
      </c>
      <c r="Y304" s="10"/>
      <c r="Z304">
        <v>0</v>
      </c>
      <c r="AA304" s="23">
        <f>SIN(RADIANS('[1]Biaxial Input'!$F$21))*SIN(RADIANS(0))</f>
        <v>0</v>
      </c>
      <c r="AC304" s="30">
        <f>(AA302*AA304)*(1-COS(RADIANS(N302)))-AA303*(SIN(RADIANS(N302)))</f>
        <v>-1.8054303924173627E-2</v>
      </c>
      <c r="AD304" s="30">
        <f>(AA303*AA304)*(1-COS(RADIANS(N302)))+AA302*(SIN(RADIANS(N302)))</f>
        <v>-0.25818857491685071</v>
      </c>
      <c r="AE304" s="30">
        <f>(AA304^2)*(1-COS(RADIANS(N302)))+(COS(RADIANS(N302)))</f>
        <v>0.96592582628906831</v>
      </c>
      <c r="AG304">
        <v>9.0217084437262896E-2</v>
      </c>
      <c r="AI304" s="28">
        <f>(T302*T304)*(1-COS(RADIANS(M302)))-T303*(SIN(RADIANS(M302)))</f>
        <v>0</v>
      </c>
      <c r="AJ304" s="28">
        <f>(T303*T304)*(1-COS(RADIANS(M302)))+T302*(SIN(RADIANS(M302)))</f>
        <v>0</v>
      </c>
      <c r="AK304" s="28">
        <f>(T304^2)*(1-COS(RADIANS(M302)))+(COS(RADIANS(M302)))</f>
        <v>1</v>
      </c>
      <c r="AM304" s="61">
        <v>-0.2425864295120822</v>
      </c>
      <c r="AO304" s="17">
        <v>0</v>
      </c>
      <c r="AP304">
        <v>1</v>
      </c>
      <c r="AR304" s="73">
        <f>(T302*T302)*(1-COS(RADIANS(O302-45)))-T302*(SIN(RADIANS(O302-45)))</f>
        <v>0</v>
      </c>
      <c r="AS304" s="73">
        <f>(T303*T304)*(1-COS(RADIANS(O302-45)))+T302*(SIN(RADIANS(O302-45)))</f>
        <v>0</v>
      </c>
      <c r="AT304" s="73">
        <f>(T304^2)*(1-COS(RADIANS(O302-45)))+(COS(RADIANS(O302-45)))</f>
        <v>1</v>
      </c>
      <c r="AU304" s="10"/>
      <c r="AV304">
        <v>0</v>
      </c>
      <c r="AW304" s="1">
        <v>-0.2425864295120822</v>
      </c>
      <c r="BV304" s="17">
        <f t="shared" si="449"/>
        <v>10</v>
      </c>
      <c r="BW304" s="17">
        <f t="shared" si="449"/>
        <v>-20</v>
      </c>
      <c r="BX304" s="17">
        <f t="shared" si="449"/>
        <v>282.7</v>
      </c>
      <c r="CS304" s="15"/>
      <c r="CW304" s="28"/>
      <c r="CX304" s="1"/>
      <c r="CY304" s="82" t="s">
        <v>148</v>
      </c>
      <c r="CZ304" s="13"/>
      <c r="DB304" s="10"/>
      <c r="DC304" s="10"/>
      <c r="DD304" s="10"/>
      <c r="DE304" s="10"/>
      <c r="DF304" s="10"/>
      <c r="DG304" s="10"/>
      <c r="DH304" s="80"/>
      <c r="DI304" s="23" t="s">
        <v>149</v>
      </c>
      <c r="DM304" s="1"/>
      <c r="DO304" s="80"/>
      <c r="DS304" s="13"/>
      <c r="DT304" s="81"/>
      <c r="DU304" s="82" t="s">
        <v>150</v>
      </c>
      <c r="DW304" s="13"/>
      <c r="DX304" s="13"/>
      <c r="EA304" s="1"/>
      <c r="EE304" s="1"/>
      <c r="EI304" s="13"/>
      <c r="ER304">
        <f t="shared" si="468"/>
        <v>-9.8670839279614439E-2</v>
      </c>
      <c r="ES304">
        <f t="shared" si="468"/>
        <v>-0.32743703463395935</v>
      </c>
      <c r="ET304" t="e">
        <f>#REF!</f>
        <v>#REF!</v>
      </c>
      <c r="EU304" t="e">
        <f>#REF!</f>
        <v>#REF!</v>
      </c>
      <c r="EY304" s="28"/>
      <c r="EZ304" s="10"/>
      <c r="FA304" s="82" t="s">
        <v>148</v>
      </c>
      <c r="FB304" s="13"/>
      <c r="FD304" s="10"/>
      <c r="FE304" s="10"/>
      <c r="FF304" s="10"/>
      <c r="FG304" s="10"/>
      <c r="FH304" s="10"/>
      <c r="FI304" s="10"/>
      <c r="FJ304" s="80"/>
      <c r="FK304" s="23" t="s">
        <v>149</v>
      </c>
      <c r="FO304" s="1"/>
      <c r="FQ304" s="80"/>
      <c r="FU304" s="13"/>
      <c r="FV304" s="81"/>
      <c r="FW304" s="82" t="s">
        <v>150</v>
      </c>
      <c r="FY304" s="13"/>
      <c r="FZ304" s="13"/>
      <c r="GC304" s="1"/>
      <c r="GG304" s="1"/>
      <c r="GK304" s="13"/>
    </row>
    <row r="305" spans="1:197" x14ac:dyDescent="0.2">
      <c r="A305" s="17">
        <f t="shared" si="470"/>
        <v>30</v>
      </c>
      <c r="B305" s="17">
        <f t="shared" si="470"/>
        <v>-50</v>
      </c>
      <c r="C305" s="17">
        <f t="shared" si="470"/>
        <v>268.7</v>
      </c>
      <c r="D305" t="s">
        <v>10</v>
      </c>
      <c r="E305" s="5">
        <f t="shared" si="469"/>
        <v>5.925170895226721E-2</v>
      </c>
      <c r="F305" s="6">
        <f t="shared" si="469"/>
        <v>-0.16461709770714594</v>
      </c>
      <c r="G305" s="7">
        <f t="shared" si="471"/>
        <v>9.0217084437262896E-2</v>
      </c>
      <c r="H305" s="8">
        <f t="shared" si="472"/>
        <v>-0.2425864295120822</v>
      </c>
      <c r="J305" s="10"/>
      <c r="P305" s="1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W305" s="1"/>
      <c r="BV305" s="17">
        <f t="shared" si="449"/>
        <v>25</v>
      </c>
      <c r="BW305" s="17">
        <f t="shared" si="449"/>
        <v>-30</v>
      </c>
      <c r="BX305" s="17">
        <f t="shared" si="449"/>
        <v>270.8</v>
      </c>
      <c r="BZ305" s="5" t="s">
        <v>4</v>
      </c>
      <c r="CA305" s="6" t="s">
        <v>5</v>
      </c>
      <c r="CB305" s="7" t="s">
        <v>6</v>
      </c>
      <c r="CC305" s="8" t="s">
        <v>1</v>
      </c>
      <c r="CD305">
        <v>4</v>
      </c>
      <c r="CE305" s="9" t="s">
        <v>7</v>
      </c>
      <c r="CG305" s="90" t="s">
        <v>157</v>
      </c>
      <c r="CH305" s="61">
        <f>CE306-((CH307-CE306)/(EY305-CW305))*CW305</f>
        <v>4.9539141998105993</v>
      </c>
      <c r="CI305" s="10"/>
      <c r="CK305" s="5" t="s">
        <v>4</v>
      </c>
      <c r="CL305" s="6" t="s">
        <v>5</v>
      </c>
      <c r="CM305" s="7" t="s">
        <v>6</v>
      </c>
      <c r="CN305" s="8" t="s">
        <v>1</v>
      </c>
      <c r="CO305" s="10"/>
      <c r="CP305">
        <f t="shared" ref="CP305:CQ307" si="473">BZ306</f>
        <v>0.93180266183863136</v>
      </c>
      <c r="CQ305">
        <f t="shared" si="473"/>
        <v>-0.87956522186239505</v>
      </c>
      <c r="CR305">
        <f>CI309</f>
        <v>0</v>
      </c>
      <c r="CS305">
        <f>CL309</f>
        <v>0</v>
      </c>
      <c r="CU305" s="17">
        <f>CU209</f>
        <v>140</v>
      </c>
      <c r="CV305" s="17">
        <f>CV209</f>
        <v>15</v>
      </c>
      <c r="CW305" s="31">
        <f>CH212</f>
        <v>150.92008375854573</v>
      </c>
      <c r="CX305" s="1"/>
      <c r="CY305" s="61">
        <f t="array" ref="CY305:CY307">MMULT(DQ305:DS307,DO305:DO307)</f>
        <v>0.90491269794113738</v>
      </c>
      <c r="CZ305" s="13"/>
      <c r="DA305" s="17">
        <v>1</v>
      </c>
      <c r="DB305">
        <v>0</v>
      </c>
      <c r="DD305" s="73">
        <f>(DB305^2)*(1-COS(RADIANS(CW305+45)))+(COS(RADIANS(CW305+45)))</f>
        <v>-0.96164522016842802</v>
      </c>
      <c r="DE305" s="73">
        <f>(DB305*DB306)*(1-COS(RADIANS(CW305+45)))-DB307*(SIN(RADIANS(CW305+45)))</f>
        <v>0.27429631883642863</v>
      </c>
      <c r="DF305" s="73">
        <f>(DB305*DB307)*(1-COS(RADIANS(CW305+45)))+DB306*(SIN(RADIANS(CW305+45)))</f>
        <v>0</v>
      </c>
      <c r="DG305" s="10"/>
      <c r="DH305">
        <f t="array" ref="DH305:DH307">MMULT(DD305:DF307,DA305:DA307)</f>
        <v>-0.96164522016842802</v>
      </c>
      <c r="DI305" s="23">
        <f>COS(RADIANS('[1]Biaxial Input'!$F$21))</f>
        <v>-0.9975640502598242</v>
      </c>
      <c r="DK305" s="30">
        <f>(DI305^2)*(1-COS(RADIANS(CV305)))+(COS(RADIANS(CV305)))</f>
        <v>0.99983419624187875</v>
      </c>
      <c r="DL305" s="30">
        <f>(DI305*DI306)*(1-COS(RADIANS(CV305)))-DI307*(SIN(RADIANS(CV305)))</f>
        <v>-2.3711042090011594E-3</v>
      </c>
      <c r="DM305" s="30">
        <f>(DI305*DI307)*(1-COS(RADIANS(CV305)))+DI306*(SIN(RADIANS(CV305)))</f>
        <v>1.8054303924173627E-2</v>
      </c>
      <c r="DO305">
        <f t="array" ref="DO305:DO307">MMULT(DK305:DM307,DH305:DH307)</f>
        <v>-0.96083539062083811</v>
      </c>
      <c r="DQ305" s="28">
        <f>(DB305^2)*(1-COS(RADIANS(CU305)))+(COS(RADIANS(CU305)))</f>
        <v>-0.7660444431189779</v>
      </c>
      <c r="DR305" s="28">
        <f>(DB305*DB306)*(1-COS(RADIANS(CU305)))-DB307*(SIN(RADIANS(CU305)))</f>
        <v>-0.64278760968653947</v>
      </c>
      <c r="DS305" s="28">
        <f>(DB305*DB307)*(1-COS(RADIANS(CU305)))+DB306*(SIN(RADIANS(CU305)))</f>
        <v>0</v>
      </c>
      <c r="DU305" s="61">
        <f t="array" ref="DU305:DU307">MMULT(DQ305:DS307,EE305:EE307)</f>
        <v>-0.38575675178240559</v>
      </c>
      <c r="DV305" s="13"/>
      <c r="DW305" s="17">
        <v>1</v>
      </c>
      <c r="DX305">
        <v>0</v>
      </c>
      <c r="DZ305" s="73">
        <f>(DB305^2)*(1-COS(RADIANS(CW305-45)))+(COS(RADIANS(CW305-45)))</f>
        <v>-0.27429631883642869</v>
      </c>
      <c r="EA305" s="73">
        <f>(DB305*DB306)*(1-COS(RADIANS(CW305-45)))-DB307*(SIN(RADIANS(CW305-45)))</f>
        <v>-0.96164522016842791</v>
      </c>
      <c r="EB305" s="73">
        <f>(DB305*DB307)*(1-COS(RADIANS(CW305-45)))+DB306*(SIN(RADIANS(CW305-45)))</f>
        <v>0</v>
      </c>
      <c r="EC305" s="10"/>
      <c r="ED305">
        <f t="array" ref="ED305:ED307">MMULT(DZ305:EB307,DA305:DA307)</f>
        <v>-0.27429631883642869</v>
      </c>
      <c r="EE305" s="1">
        <f t="array" ref="EE305:EE307">MMULT(DK305:DM307,ED305:ED307)</f>
        <v>-0.27653100050503399</v>
      </c>
      <c r="EG305">
        <f>CY305+DU305</f>
        <v>0.51915594615873184</v>
      </c>
      <c r="EH305">
        <f>EG305/(SQRT(EG305^2+EG306^2+EG307^2))</f>
        <v>0.36709869002215739</v>
      </c>
      <c r="EJ305">
        <f>Q305+AM305</f>
        <v>0</v>
      </c>
      <c r="EK305">
        <f>EJ305/(SQRT(EJ305^2+EJ306^2+EJ307^2))</f>
        <v>0</v>
      </c>
      <c r="EM305" s="23">
        <f>CY306*DU307-CY307*DU306</f>
        <v>0.17979081611467085</v>
      </c>
      <c r="EO305" s="15">
        <v>4</v>
      </c>
      <c r="EP305" s="9" t="s">
        <v>7</v>
      </c>
      <c r="EW305" s="17">
        <f>CU305</f>
        <v>140</v>
      </c>
      <c r="EX305" s="17">
        <f>CV305</f>
        <v>15</v>
      </c>
      <c r="EY305" s="31">
        <f>1+CW305</f>
        <v>151.92008375854573</v>
      </c>
      <c r="EZ305" s="10"/>
      <c r="FA305" s="61">
        <f t="array" ref="FA305:FA307">MMULT(FS305:FU307,FQ305:FQ307)</f>
        <v>0.91150725897223073</v>
      </c>
      <c r="FB305" s="13">
        <f>BW306</f>
        <v>-40</v>
      </c>
      <c r="FC305" s="17">
        <v>1</v>
      </c>
      <c r="FD305">
        <v>0</v>
      </c>
      <c r="FF305" s="73">
        <f>(FD305^2)*(1-COS(RADIANS(EY305+45)))+(COS(RADIANS(EY305+45)))</f>
        <v>-0.956711626102979</v>
      </c>
      <c r="FG305" s="73">
        <f>(FD305*FD306)*(1-COS(RADIANS(EY305+45)))-FD307*(SIN(RADIANS(EY305+45)))</f>
        <v>0.2910375654093364</v>
      </c>
      <c r="FH305" s="73">
        <f>(FD305*FD307)*(1-COS(RADIANS(EY305+45)))+FD306*(SIN(RADIANS(EY305+45)))</f>
        <v>0</v>
      </c>
      <c r="FI305" s="10"/>
      <c r="FJ305">
        <f t="array" ref="FJ305:FJ307">MMULT(FF305:FH307,FC305:FC307)</f>
        <v>-0.956711626102979</v>
      </c>
      <c r="FK305" s="23">
        <f>COS(RADIANS(176))</f>
        <v>-0.9975640502598242</v>
      </c>
      <c r="FM305" s="30">
        <f>(FK305^2)*(1-COS(RADIANS(EX305)))+(COS(RADIANS(EX305)))</f>
        <v>0.99983419624187875</v>
      </c>
      <c r="FN305" s="30">
        <f>(FK305*FK306)*(1-COS(RADIANS(EX305)))-FK307*(SIN(RADIANS(EX305)))</f>
        <v>-2.3711042090011594E-3</v>
      </c>
      <c r="FO305" s="30">
        <f>(FK305*FK307)*(1-COS(RADIANS(EX305)))+FK306*(SIN(RADIANS(EX305)))</f>
        <v>1.8054303924173627E-2</v>
      </c>
      <c r="FQ305">
        <f t="array" ref="FQ305:FQ307">MMULT(FM305:FO307,FJ305:FJ307)</f>
        <v>-0.95586291932361322</v>
      </c>
      <c r="FS305" s="28">
        <f>(FD305^2)*(1-COS(RADIANS(EW305)))+(COS(RADIANS(EW305)))</f>
        <v>-0.7660444431189779</v>
      </c>
      <c r="FT305" s="28">
        <f>(FD305*FD306)*(1-COS(RADIANS(EW305)))-FD307*(SIN(RADIANS(EW305)))</f>
        <v>-0.64278760968653947</v>
      </c>
      <c r="FU305" s="28">
        <f>(FD305*FD307)*(1-COS(RADIANS(EW305)))+FD306*(SIN(RADIANS(EW305)))</f>
        <v>0</v>
      </c>
      <c r="FW305" s="61">
        <f t="array" ref="FW305:FW307">MMULT(FS305:FU307,GG305:GG307)</f>
        <v>-0.36990509496592694</v>
      </c>
      <c r="FX305" s="13">
        <f>BX306</f>
        <v>259.10000000000002</v>
      </c>
      <c r="FY305" s="17">
        <v>1</v>
      </c>
      <c r="FZ305">
        <v>0</v>
      </c>
      <c r="GB305" s="73">
        <f>(FD305^2)*(1-COS(RADIANS(EY305-45)))+(COS(RADIANS(EY305-45)))</f>
        <v>-0.29103756540933623</v>
      </c>
      <c r="GC305" s="73">
        <f>(FD305*FD306)*(1-COS(RADIANS(EY305-45)))-FD307*(SIN(RADIANS(EY305-45)))</f>
        <v>-0.956711626102979</v>
      </c>
      <c r="GD305" s="73">
        <f>(FD305*FD307)*(1-COS(RADIANS(EY305-45)))+FD306*(SIN(RADIANS(EY305-45)))</f>
        <v>0</v>
      </c>
      <c r="GE305" s="10"/>
      <c r="GF305">
        <f t="array" ref="GF305:GF307">MMULT(GB305:GD307,FC305:FC307)</f>
        <v>-0.29103756540933623</v>
      </c>
      <c r="GG305" s="1">
        <f t="array" ref="GG305:GG307">MMULT(FM305:FO307,GF305:GF307)</f>
        <v>-0.29325777325069002</v>
      </c>
      <c r="GI305">
        <f>FA305+FW305</f>
        <v>0.54160216400630379</v>
      </c>
      <c r="GJ305">
        <f>GI305/(SQRT(GI305^2+GI306^2+GI307^2))</f>
        <v>0.38297056287416609</v>
      </c>
      <c r="GL305" t="e">
        <f>CH306+DC305</f>
        <v>#VALUE!</v>
      </c>
      <c r="GM305" t="e">
        <f>GL305/(SQRT(GL305^2+GL306^2+GL307^2))</f>
        <v>#VALUE!</v>
      </c>
      <c r="GO305" s="27">
        <f>FA306*FW307-FA307*FW306</f>
        <v>0.17979081611467085</v>
      </c>
    </row>
    <row r="306" spans="1:197" x14ac:dyDescent="0.2">
      <c r="A306" s="1"/>
      <c r="J306" s="10"/>
      <c r="Q306" s="82" t="s">
        <v>148</v>
      </c>
      <c r="R306" s="13"/>
      <c r="T306" s="10"/>
      <c r="U306" s="10"/>
      <c r="V306" s="10"/>
      <c r="W306" s="10"/>
      <c r="X306" s="10"/>
      <c r="Y306" s="10"/>
      <c r="Z306" s="80"/>
      <c r="AA306" s="23" t="s">
        <v>149</v>
      </c>
      <c r="AE306" s="1"/>
      <c r="AG306" s="80"/>
      <c r="AK306" s="13"/>
      <c r="AL306" s="81"/>
      <c r="AM306" s="82" t="s">
        <v>150</v>
      </c>
      <c r="AO306" s="13"/>
      <c r="AP306" s="13"/>
      <c r="AS306" s="1"/>
      <c r="AW306" s="1"/>
      <c r="BV306" s="17">
        <f t="shared" si="449"/>
        <v>40</v>
      </c>
      <c r="BW306" s="17">
        <f t="shared" si="449"/>
        <v>-40</v>
      </c>
      <c r="BX306" s="17">
        <f t="shared" si="449"/>
        <v>259.10000000000002</v>
      </c>
      <c r="BY306" t="s">
        <v>8</v>
      </c>
      <c r="BZ306" s="5">
        <f t="shared" ref="BZ306:CA308" si="474">BZ301</f>
        <v>0.93180266183863136</v>
      </c>
      <c r="CA306" s="6">
        <f t="shared" si="474"/>
        <v>-0.87956522186239505</v>
      </c>
      <c r="CB306" s="7">
        <f>CY305</f>
        <v>0.90491269794113738</v>
      </c>
      <c r="CC306" s="8">
        <f>DU305</f>
        <v>-0.38575675178240559</v>
      </c>
      <c r="CE306" s="9">
        <f>((SUMPRODUCT(CB306:CB308,BZ306:BZ308))*(SUMPRODUCT(CB306:CB308,CA306:CA308)))-((SUMPRODUCT(CC306:CC308,BZ306:BZ308))*(SUMPRODUCT(CC306:CC308,CA306:CA308)))</f>
        <v>9.6744834365836141E-13</v>
      </c>
      <c r="CG306">
        <v>1</v>
      </c>
      <c r="CH306" t="s">
        <v>161</v>
      </c>
      <c r="CI306" s="67"/>
      <c r="CJ306" s="1" t="s">
        <v>8</v>
      </c>
      <c r="CK306" s="5">
        <f t="shared" ref="CK306:CL308" si="475">BZ306</f>
        <v>0.93180266183863136</v>
      </c>
      <c r="CL306" s="6">
        <f t="shared" si="475"/>
        <v>-0.87956522186239505</v>
      </c>
      <c r="CM306" s="7">
        <f>FA305</f>
        <v>0.91150725897223073</v>
      </c>
      <c r="CN306" s="8">
        <f>FW305</f>
        <v>-0.36990509496592694</v>
      </c>
      <c r="CO306" s="10"/>
      <c r="CP306">
        <f t="shared" si="473"/>
        <v>0.3492962422733713</v>
      </c>
      <c r="CQ306">
        <f t="shared" si="473"/>
        <v>-0.34518112468713447</v>
      </c>
      <c r="CR306">
        <f>CJ309</f>
        <v>0</v>
      </c>
      <c r="CS306">
        <f>CM309</f>
        <v>0</v>
      </c>
      <c r="CW306" s="28"/>
      <c r="CX306" s="1"/>
      <c r="CY306" s="61">
        <v>-0.41636155212409987</v>
      </c>
      <c r="DA306" s="17">
        <v>0</v>
      </c>
      <c r="DB306">
        <v>0</v>
      </c>
      <c r="DD306" s="73">
        <f>(DB305*DB306)*(1-COS(RADIANS(CW305+45)))+DB307*(SIN(RADIANS(CW305+45)))</f>
        <v>-0.27429631883642863</v>
      </c>
      <c r="DE306" s="73">
        <f>(DB306^2)*(1-COS(RADIANS(CW305+45)))+(COS(RADIANS(CW305+45)))</f>
        <v>-0.96164522016842802</v>
      </c>
      <c r="DF306" s="73">
        <f>(DB306*DB307)*(1-COS(RADIANS(CW305+45)))-DB305*(SIN(RADIANS(CW305+45)))</f>
        <v>0</v>
      </c>
      <c r="DG306" s="10"/>
      <c r="DH306">
        <v>-0.27429631883642863</v>
      </c>
      <c r="DI306" s="23">
        <f>SIN(RADIANS('[1]Biaxial Input'!$F$21))*(COS(RADIANS(0)))</f>
        <v>6.9756473744125524E-2</v>
      </c>
      <c r="DK306" s="30">
        <f>(DI305*DI306)*(1-COS(RADIANS(CV305)))+DI307*(SIN(RADIANS(CV305)))</f>
        <v>-2.3711042090011594E-3</v>
      </c>
      <c r="DL306" s="30">
        <f>(DI306^2)*(1-COS(RADIANS(CV305)))+(COS(RADIANS(CV305)))</f>
        <v>0.96609163004718956</v>
      </c>
      <c r="DM306" s="30">
        <f>(DI306*DI307)*(1-COS(RADIANS(CV305)))-DI305*(SIN(RADIANS(CV305)))</f>
        <v>0.25818857491685071</v>
      </c>
      <c r="DO306">
        <v>-0.26271521675152176</v>
      </c>
      <c r="DQ306" s="28">
        <f>(DB305*DB306)*(1-COS(RADIANS(CU305)))+DB307*(SIN(RADIANS(CU305)))</f>
        <v>0.64278760968653947</v>
      </c>
      <c r="DR306" s="28">
        <f>(DB306^2)*(1-COS(RADIANS(CU305)))+(COS(RADIANS(CU305)))</f>
        <v>-0.7660444431189779</v>
      </c>
      <c r="DS306" s="28">
        <f>(DB306*DB307)*(1-COS(RADIANS(CU305)))-DB305*(SIN(RADIANS(CU305)))</f>
        <v>0</v>
      </c>
      <c r="DU306" s="61">
        <v>-0.88993286115538461</v>
      </c>
      <c r="DW306" s="17">
        <v>0</v>
      </c>
      <c r="DX306">
        <v>0</v>
      </c>
      <c r="DZ306" s="73">
        <f>(DB305*DB306)*(1-COS(RADIANS(CW305-45)))+DB307*(SIN(RADIANS(CW305-45)))</f>
        <v>0.96164522016842791</v>
      </c>
      <c r="EA306" s="73">
        <f>(DB306^2)*(1-COS(RADIANS(CW305-45)))+(COS(RADIANS(CW305-45)))</f>
        <v>-0.27429631883642869</v>
      </c>
      <c r="EB306" s="73">
        <f>(DB306*DB307)*(1-COS(RADIANS(CW305-45)))-DB305*(SIN(RADIANS(CW305-45)))</f>
        <v>0</v>
      </c>
      <c r="EC306" s="10"/>
      <c r="ED306">
        <v>0.96164522016842791</v>
      </c>
      <c r="EE306" s="1">
        <v>0.92968778343571157</v>
      </c>
      <c r="EG306">
        <f>CY306+DU306</f>
        <v>-1.3062944132794845</v>
      </c>
      <c r="EH306">
        <f>EG306/(SQRT(EG305^2+EG306^2+EG307^2))</f>
        <v>-0.92368963785602587</v>
      </c>
      <c r="EJ306">
        <f>Q306+AM306</f>
        <v>0</v>
      </c>
      <c r="EK306">
        <f>EJ306/(SQRT(EJ305^2+EJ306^2+EJ307^2))</f>
        <v>0</v>
      </c>
      <c r="EM306" s="23">
        <f>CY307*DU305-CY305*DU307</f>
        <v>0.18617884022788753</v>
      </c>
      <c r="EP306" s="9">
        <f>((SUMPRODUCT(CM306:CM308,BZ306:BZ308))*(SUMPRODUCT(CM306:CM308,CA306:CA308)))-((SUMPRODUCT(CN306:CN308,BZ306:BZ308))*(SUMPRODUCT(CN306:CN308,CA306:CA308)))</f>
        <v>-3.2824751194740265E-2</v>
      </c>
      <c r="EY306" s="28"/>
      <c r="EZ306" s="10"/>
      <c r="FA306" s="61">
        <v>-0.40076666824824031</v>
      </c>
      <c r="FB306" s="13">
        <f>BW307</f>
        <v>-45</v>
      </c>
      <c r="FC306" s="17">
        <v>0</v>
      </c>
      <c r="FD306">
        <v>0</v>
      </c>
      <c r="FF306" s="73">
        <f>(FD305*FD306)*(1-COS(RADIANS(EY305+45)))+FD307*(SIN(RADIANS(EY305+45)))</f>
        <v>-0.2910375654093364</v>
      </c>
      <c r="FG306" s="73">
        <f>(FD306^2)*(1-COS(RADIANS(EY305+45)))+(COS(RADIANS(EY305+45)))</f>
        <v>-0.956711626102979</v>
      </c>
      <c r="FH306" s="73">
        <f>(FD306*FD307)*(1-COS(RADIANS(EY305+45)))-FD305*(SIN(RADIANS(EY305+45)))</f>
        <v>0</v>
      </c>
      <c r="FI306" s="10"/>
      <c r="FJ306">
        <v>-0.2910375654093364</v>
      </c>
      <c r="FK306" s="23">
        <f>SIN(RADIANS(176))*(COS(RADIANS(0)))</f>
        <v>6.9756473744125524E-2</v>
      </c>
      <c r="FM306" s="30">
        <f>(FK305*FK306)*(1-COS(RADIANS(EX305)))+FK307*(SIN(RADIANS(EX305)))</f>
        <v>-2.3711042090011594E-3</v>
      </c>
      <c r="FN306" s="30">
        <f>(FK306^2)*(1-COS(RADIANS(EX305)))+(COS(RADIANS(EX305)))</f>
        <v>0.96609163004718956</v>
      </c>
      <c r="FO306" s="30">
        <f>(FK306*FK307)*(1-COS(RADIANS(EX305)))-FK305*(SIN(RADIANS(EX305)))</f>
        <v>0.25818857491685071</v>
      </c>
      <c r="FQ306">
        <v>-0.27890049300781822</v>
      </c>
      <c r="FS306" s="28">
        <f>(FD305*FD306)*(1-COS(RADIANS(EW305)))+FD307*(SIN(RADIANS(EW305)))</f>
        <v>0.64278760968653947</v>
      </c>
      <c r="FT306" s="28">
        <f>(FD306^2)*(1-COS(RADIANS(EW305)))+(COS(RADIANS(EW305)))</f>
        <v>-0.7660444431189779</v>
      </c>
      <c r="FU306" s="28">
        <f>(FD306*FD307)*(1-COS(RADIANS(EW305)))-FD305*(SIN(RADIANS(EW305)))</f>
        <v>0</v>
      </c>
      <c r="FW306" s="61">
        <v>-0.89706383110267207</v>
      </c>
      <c r="FX306" s="13">
        <f>BX307</f>
        <v>243.3</v>
      </c>
      <c r="FY306" s="17">
        <v>0</v>
      </c>
      <c r="FZ306">
        <v>0</v>
      </c>
      <c r="GB306" s="73">
        <f>(FD305*FD306)*(1-COS(RADIANS(EY305-45)))+FD307*(SIN(RADIANS(EY305-45)))</f>
        <v>0.956711626102979</v>
      </c>
      <c r="GC306" s="73">
        <f>(FD306^2)*(1-COS(RADIANS(EY305-45)))+(COS(RADIANS(EY305-45)))</f>
        <v>-0.29103756540933623</v>
      </c>
      <c r="GD306" s="73">
        <f>(FD306*FD307)*(1-COS(RADIANS(EY305-45)))-FD305*(SIN(RADIANS(EY305-45)))</f>
        <v>0</v>
      </c>
      <c r="GE306" s="10"/>
      <c r="GF306">
        <v>0.956711626102979</v>
      </c>
      <c r="GG306" s="1">
        <v>0.92496117474324391</v>
      </c>
      <c r="GI306">
        <f>FA306+FW306</f>
        <v>-1.2978304993509124</v>
      </c>
      <c r="GJ306">
        <f>GI306/(SQRT(GI305^2+GI306^2+GI307^2))</f>
        <v>-0.91770474692175341</v>
      </c>
      <c r="GL306">
        <f>CH307+DC306</f>
        <v>-3.2824751194740265E-2</v>
      </c>
      <c r="GM306" t="e">
        <f>GL306/(SQRT(GL305^2+GL306^2+GL307^2))</f>
        <v>#VALUE!</v>
      </c>
      <c r="GO306" s="27">
        <f>FA307*FW305-FA305*FW307</f>
        <v>0.18617884022788753</v>
      </c>
    </row>
    <row r="307" spans="1:197" x14ac:dyDescent="0.2">
      <c r="A307" s="1"/>
      <c r="E307" s="5" t="s">
        <v>4</v>
      </c>
      <c r="F307" s="6" t="s">
        <v>5</v>
      </c>
      <c r="G307" s="7" t="s">
        <v>6</v>
      </c>
      <c r="H307" s="8" t="s">
        <v>1</v>
      </c>
      <c r="I307">
        <v>5</v>
      </c>
      <c r="J307" s="9" t="s">
        <v>7</v>
      </c>
      <c r="K307">
        <v>5</v>
      </c>
      <c r="L307" s="10"/>
      <c r="M307" s="17">
        <f>A291</f>
        <v>90</v>
      </c>
      <c r="N307" s="17">
        <f>B291</f>
        <v>20</v>
      </c>
      <c r="O307" s="17">
        <f>C291</f>
        <v>201.2</v>
      </c>
      <c r="Q307" s="61">
        <f t="array" ref="Q307:Q309">MMULT(AI307:AK309,AG307:AG309)</f>
        <v>0.85835583531131898</v>
      </c>
      <c r="R307" s="13"/>
      <c r="S307" s="17">
        <v>1</v>
      </c>
      <c r="T307">
        <v>0</v>
      </c>
      <c r="V307" s="73">
        <f>(T307^2)*(1-COS(RADIANS(O307+45)))+(COS(RADIANS(O307+45)))</f>
        <v>-0.40354529635239011</v>
      </c>
      <c r="W307" s="73">
        <f>(T307*T308)*(1-COS(RADIANS(O307+45)))-T309*(SIN(RADIANS(O307+45)))</f>
        <v>0.91495966784982474</v>
      </c>
      <c r="X307" s="73">
        <f>(T307*T309)*(1-COS(RADIANS(O307+45)))+T308*(SIN(RADIANS(O307+45)))</f>
        <v>0</v>
      </c>
      <c r="Y307" s="10"/>
      <c r="Z307">
        <f t="array" ref="Z307:Z309">MMULT(V307:X309,S307:S309)</f>
        <v>-0.40354529635239011</v>
      </c>
      <c r="AA307" s="23">
        <f>COS(RADIANS('[1]Biaxial Input'!$F$21))</f>
        <v>-0.9975640502598242</v>
      </c>
      <c r="AC307" s="30">
        <f>(AA307^2)*(1-COS(RADIANS(N307)))+(COS(RADIANS(N307)))</f>
        <v>0.99970654636555623</v>
      </c>
      <c r="AD307" s="30">
        <f>(AA307*AA308)*(1-COS(RADIANS(N307)))-AA309*(SIN(RADIANS(N307)))</f>
        <v>-4.1965824879998722E-3</v>
      </c>
      <c r="AE307" s="30">
        <f>(AA307*AA309)*(1-COS(RADIANS(N307)))+AA308*(SIN(RADIANS(N307)))</f>
        <v>2.3858119147859059E-2</v>
      </c>
      <c r="AG307">
        <f t="array" ref="AG307:AG309">MMULT(AC307:AE309,Z307:Z309)</f>
        <v>-0.3995871707991881</v>
      </c>
      <c r="AI307" s="28">
        <f>(T307^2)*(1-COS(RADIANS(M307)))+(COS(RADIANS(M307)))</f>
        <v>6.1257422745431001E-17</v>
      </c>
      <c r="AJ307" s="28">
        <f>(T307*T308)*(1-COS(RADIANS(M307)))-T309*(SIN(RADIANS(M307)))</f>
        <v>-1</v>
      </c>
      <c r="AK307" s="28">
        <f>(T307*T309)*(1-COS(RADIANS(M307)))+T308*(SIN(RADIANS(M307)))</f>
        <v>0</v>
      </c>
      <c r="AM307" s="61">
        <f t="array" ref="AM307:AM309">MMULT(AI307:AK309,AW307:AW309)</f>
        <v>-0.3831666626884056</v>
      </c>
      <c r="AN307" s="13"/>
      <c r="AO307" s="17">
        <v>1</v>
      </c>
      <c r="AP307">
        <v>0</v>
      </c>
      <c r="AR307" s="73">
        <f>(T307^2)*(1-COS(RADIANS(O307-45)))+(COS(RADIANS(O307-45)))</f>
        <v>-0.91495966784982474</v>
      </c>
      <c r="AS307" s="73">
        <f>(T307*T308)*(1-COS(RADIANS(O307-45)))-T309*(SIN(RADIANS(O307-45)))</f>
        <v>-0.40354529635239006</v>
      </c>
      <c r="AT307" s="73">
        <f>(T307*T309)*(1-COS(RADIANS(O307-45)))+T308*(SIN(RADIANS(O307-45)))</f>
        <v>0</v>
      </c>
      <c r="AU307" s="10"/>
      <c r="AV307">
        <f t="array" ref="AV307:AV309">MMULT(AR307:AT309,S307:S309)</f>
        <v>-0.91495966784982474</v>
      </c>
      <c r="AW307" s="1">
        <f t="array" ref="AW307:AW309">MMULT(AC307:AE309,AV307:AV309)</f>
        <v>-0.91638468073371182</v>
      </c>
      <c r="BV307" s="17">
        <f t="shared" ref="BV307:BX308" si="476">BV211</f>
        <v>60</v>
      </c>
      <c r="BW307" s="17">
        <f t="shared" si="476"/>
        <v>-45</v>
      </c>
      <c r="BX307" s="17">
        <f t="shared" si="476"/>
        <v>243.3</v>
      </c>
      <c r="BY307" t="s">
        <v>9</v>
      </c>
      <c r="BZ307" s="5">
        <f t="shared" si="474"/>
        <v>0.3492962422733713</v>
      </c>
      <c r="CA307" s="6">
        <f t="shared" si="474"/>
        <v>-0.34518112468713447</v>
      </c>
      <c r="CB307" s="7">
        <f>CY306</f>
        <v>-0.41636155212409987</v>
      </c>
      <c r="CC307" s="8">
        <f>DU306</f>
        <v>-0.88993286115538461</v>
      </c>
      <c r="CE307" s="10"/>
      <c r="CH307">
        <f>((SUMPRODUCT(CM306:CM308,CK306:CK308))*(SUMPRODUCT(CM306:CM308,CL306:CL308)))-((SUMPRODUCT(CN306:CN308,CK306:CK308))*(SUMPRODUCT(CN306:CN308,CL306:CL308)))</f>
        <v>-3.2824751194740265E-2</v>
      </c>
      <c r="CI307" s="67"/>
      <c r="CJ307" s="10" t="s">
        <v>9</v>
      </c>
      <c r="CK307" s="5">
        <f t="shared" si="475"/>
        <v>0.3492962422733713</v>
      </c>
      <c r="CL307" s="6">
        <f t="shared" si="475"/>
        <v>-0.34518112468713447</v>
      </c>
      <c r="CM307" s="7">
        <f>FA306</f>
        <v>-0.40076666824824031</v>
      </c>
      <c r="CN307" s="8">
        <f>FW306</f>
        <v>-0.89706383110267207</v>
      </c>
      <c r="CP307">
        <f t="shared" si="473"/>
        <v>-9.8670839279614439E-2</v>
      </c>
      <c r="CQ307">
        <f t="shared" si="473"/>
        <v>-0.32743703463395935</v>
      </c>
      <c r="CR307">
        <f>CK309</f>
        <v>0</v>
      </c>
      <c r="CS307">
        <f>CN309</f>
        <v>0</v>
      </c>
      <c r="CW307" s="28"/>
      <c r="CX307" s="1"/>
      <c r="CY307" s="61">
        <v>8.8182010737465288E-2</v>
      </c>
      <c r="DA307" s="17">
        <v>0</v>
      </c>
      <c r="DB307">
        <v>1</v>
      </c>
      <c r="DD307" s="73">
        <f>(DB305*DB307)*(1-COS(RADIANS(CW305+45)))-DB306*(SIN(RADIANS(CW305+45)))</f>
        <v>0</v>
      </c>
      <c r="DE307" s="73">
        <f>(DB306*DB307)*(1-COS(RADIANS(CW305+45)))+DB305*(SIN(RADIANS(CW305+45)))</f>
        <v>0</v>
      </c>
      <c r="DF307" s="73">
        <f>(DB307^2)*(1-COS(RADIANS(CW305+45)))+(COS(RADIANS(CW305+45)))</f>
        <v>1</v>
      </c>
      <c r="DG307" s="10"/>
      <c r="DH307">
        <v>0</v>
      </c>
      <c r="DI307" s="23">
        <f>SIN(RADIANS('[1]Biaxial Input'!$F$21))*SIN(RADIANS(0))</f>
        <v>0</v>
      </c>
      <c r="DK307" s="30">
        <f>(DI305*DI307)*(1-COS(RADIANS(CV305)))-DI306*(SIN(RADIANS(CV305)))</f>
        <v>-1.8054303924173627E-2</v>
      </c>
      <c r="DL307" s="30">
        <f>(DI306*DI307)*(1-COS(RADIANS(CV305)))+DI305*(SIN(RADIANS(CV305)))</f>
        <v>-0.25818857491685071</v>
      </c>
      <c r="DM307" s="30">
        <f>(DI307^2)*(1-COS(RADIANS(CV305)))+(COS(RADIANS(CV305)))</f>
        <v>0.96592582628906831</v>
      </c>
      <c r="DO307">
        <v>8.8182010737465288E-2</v>
      </c>
      <c r="DQ307" s="28">
        <f>(DB305*DB307)*(1-COS(RADIANS(CU305)))-DB306*(SIN(RADIANS(CU305)))</f>
        <v>0</v>
      </c>
      <c r="DR307" s="28">
        <f>(DB306*DB307)*(1-COS(RADIANS(CU305)))+DB305*(SIN(RADIANS(CU305)))</f>
        <v>0</v>
      </c>
      <c r="DS307" s="28">
        <f>(DB307^2)*(1-COS(RADIANS(CU305)))+(COS(RADIANS(CU305)))</f>
        <v>1</v>
      </c>
      <c r="DU307" s="61">
        <v>-0.24333357986533261</v>
      </c>
      <c r="DW307" s="17">
        <v>0</v>
      </c>
      <c r="DX307">
        <v>1</v>
      </c>
      <c r="DZ307" s="73">
        <f>(DB305*DB305)*(1-COS(RADIANS(CW305-45)))-DB305*(SIN(RADIANS(CW305-45)))</f>
        <v>0</v>
      </c>
      <c r="EA307" s="73">
        <f>(DB306*DB307)*(1-COS(RADIANS(CW305-45)))+DB305*(SIN(RADIANS(CW305-45)))</f>
        <v>0</v>
      </c>
      <c r="EB307" s="73">
        <f>(DB307^2)*(1-COS(RADIANS(CW305-45)))+(COS(RADIANS(CW305-45)))</f>
        <v>1</v>
      </c>
      <c r="EC307" s="10"/>
      <c r="ED307">
        <v>0</v>
      </c>
      <c r="EE307" s="1">
        <v>-0.24333357986533261</v>
      </c>
      <c r="EG307">
        <f>CY307+DU307</f>
        <v>-0.15515156912786732</v>
      </c>
      <c r="EH307">
        <f>EG307/(SQRT(EG305^2+EG306^2+EG307^2))</f>
        <v>-0.10970872664204837</v>
      </c>
      <c r="EJ307">
        <f>Q307+AM307</f>
        <v>0.47518917262291338</v>
      </c>
      <c r="EK307">
        <f>EJ307/(SQRT(EJ305^2+EJ306^2+EJ307^2))</f>
        <v>1</v>
      </c>
      <c r="EM307" s="23">
        <f>CY305*DU306-CY306*DU305</f>
        <v>-0.9659258262890682</v>
      </c>
      <c r="ER307">
        <f t="shared" ref="ER307:ES309" si="477">CK306</f>
        <v>0.93180266183863136</v>
      </c>
      <c r="ES307">
        <f t="shared" si="477"/>
        <v>-0.87956522186239505</v>
      </c>
      <c r="ET307" t="e">
        <f>#REF!</f>
        <v>#REF!</v>
      </c>
      <c r="EU307" t="e">
        <f>#REF!</f>
        <v>#REF!</v>
      </c>
      <c r="EY307" s="28"/>
      <c r="EZ307" s="10"/>
      <c r="FA307" s="61">
        <v>9.2415336725759842E-2</v>
      </c>
      <c r="FB307" s="13">
        <f>BW308</f>
        <v>-50</v>
      </c>
      <c r="FC307" s="17">
        <v>0</v>
      </c>
      <c r="FD307">
        <v>1</v>
      </c>
      <c r="FF307" s="73">
        <f>(FD305*FD307)*(1-COS(RADIANS(EY305+45)))-FD306*(SIN(RADIANS(EY305+45)))</f>
        <v>0</v>
      </c>
      <c r="FG307" s="73">
        <f>(FD306*FD307)*(1-COS(RADIANS(EY305+45)))+FD305*(SIN(RADIANS(EY305+45)))</f>
        <v>0</v>
      </c>
      <c r="FH307" s="73">
        <f>(FD307^2)*(1-COS(RADIANS(EY305+45)))+(COS(RADIANS(EY305+45)))</f>
        <v>1</v>
      </c>
      <c r="FI307" s="10"/>
      <c r="FJ307">
        <v>0</v>
      </c>
      <c r="FK307" s="23">
        <f>SIN(RADIANS(176))*SIN(RADIANS(0))</f>
        <v>0</v>
      </c>
      <c r="FM307" s="30">
        <f>(FK305*FK307)*(1-COS(RADIANS(EX305)))-FK306*(SIN(RADIANS(EX305)))</f>
        <v>-1.8054303924173627E-2</v>
      </c>
      <c r="FN307" s="30">
        <f>(FK306*FK307)*(1-COS(RADIANS(EX305)))+FK305*(SIN(RADIANS(EX305)))</f>
        <v>-0.25818857491685071</v>
      </c>
      <c r="FO307" s="30">
        <f>(FK307^2)*(1-COS(RADIANS(EX305)))+(COS(RADIANS(EX305)))</f>
        <v>0.96592582628906831</v>
      </c>
      <c r="FQ307">
        <v>9.2415336725759842E-2</v>
      </c>
      <c r="FS307" s="28">
        <f>(FD305*FD307)*(1-COS(RADIANS(EW305)))-FD306*(SIN(RADIANS(EW305)))</f>
        <v>0</v>
      </c>
      <c r="FT307" s="28">
        <f>(FD306*FD307)*(1-COS(RADIANS(EW305)))+FD305*(SIN(RADIANS(EW305)))</f>
        <v>0</v>
      </c>
      <c r="FU307" s="28">
        <f>(FD307^2)*(1-COS(RADIANS(EW305)))+(COS(RADIANS(EW305)))</f>
        <v>1</v>
      </c>
      <c r="FW307" s="61">
        <v>-0.24175753069065933</v>
      </c>
      <c r="FX307" s="13">
        <f>BX308</f>
        <v>268.7</v>
      </c>
      <c r="FY307" s="17">
        <v>0</v>
      </c>
      <c r="FZ307">
        <v>1</v>
      </c>
      <c r="GB307" s="73">
        <f>(FD305*FD305)*(1-COS(RADIANS(EY305-45)))-FD305*(SIN(RADIANS(EY305-45)))</f>
        <v>0</v>
      </c>
      <c r="GC307" s="73">
        <f>(FD306*FD307)*(1-COS(RADIANS(EY305-45)))+FD305*(SIN(RADIANS(EY305-45)))</f>
        <v>0</v>
      </c>
      <c r="GD307" s="73">
        <f>(FD307^2)*(1-COS(RADIANS(EY305-45)))+(COS(RADIANS(EY305-45)))</f>
        <v>1</v>
      </c>
      <c r="GE307" s="10"/>
      <c r="GF307">
        <v>0</v>
      </c>
      <c r="GG307" s="1">
        <v>-0.24175753069065933</v>
      </c>
      <c r="GI307">
        <f>FA307+FW307</f>
        <v>-0.14934219396489951</v>
      </c>
      <c r="GJ307">
        <f>GI307/(SQRT(GI305^2+GI306^2+GI307^2))</f>
        <v>-0.10560087806985714</v>
      </c>
      <c r="GL307" t="e">
        <f>#REF!+DC307</f>
        <v>#REF!</v>
      </c>
      <c r="GM307" t="e">
        <f>GL307/(SQRT(GL305^2+GL306^2+GL307^2))</f>
        <v>#REF!</v>
      </c>
      <c r="GO307" s="27">
        <f>FA305*FW306-FA306*FW305</f>
        <v>-0.9659258262890682</v>
      </c>
    </row>
    <row r="308" spans="1:197" x14ac:dyDescent="0.2">
      <c r="A308" s="1"/>
      <c r="D308" t="s">
        <v>8</v>
      </c>
      <c r="E308" s="5">
        <f t="shared" ref="E308:F310" si="478">E303</f>
        <v>0.97427491795711862</v>
      </c>
      <c r="F308" s="6">
        <f t="shared" si="478"/>
        <v>-0.85688498776351252</v>
      </c>
      <c r="G308" s="7">
        <f>Q307</f>
        <v>0.85835583531131898</v>
      </c>
      <c r="H308" s="8">
        <f>AM307</f>
        <v>-0.3831666626884056</v>
      </c>
      <c r="J308" s="9">
        <f>((SUMPRODUCT(G308:G310,E308:E310))*(SUMPRODUCT(G308:(G310),F308:F310)))-((SUMPRODUCT(H308:H310,E308:E310))*(SUMPRODUCT(H308:H310,F308:F310)))</f>
        <v>4.7751248098289456E-3</v>
      </c>
      <c r="Q308" s="61">
        <v>-0.39958717079918815</v>
      </c>
      <c r="S308" s="17">
        <v>0</v>
      </c>
      <c r="T308">
        <v>0</v>
      </c>
      <c r="V308" s="73">
        <f>(T307*T308)*(1-COS(RADIANS(O307+45)))+T309*(SIN(RADIANS(O307+45)))</f>
        <v>-0.91495966784982474</v>
      </c>
      <c r="W308" s="73">
        <f>(T308^2)*(1-COS(RADIANS(O307+45)))+(COS(RADIANS(O307+45)))</f>
        <v>-0.40354529635239011</v>
      </c>
      <c r="X308" s="73">
        <f>(T308*T309)*(1-COS(RADIANS(O307+45)))-T307*(SIN(RADIANS(O307+45)))</f>
        <v>0</v>
      </c>
      <c r="Y308" s="10"/>
      <c r="Z308">
        <v>-0.91495966784982474</v>
      </c>
      <c r="AA308" s="23">
        <f>SIN(RADIANS('[1]Biaxial Input'!$F$21))*(COS(RADIANS(0)))</f>
        <v>6.9756473744125524E-2</v>
      </c>
      <c r="AC308" s="30">
        <f>(AA307*AA308)*(1-COS(RADIANS(N307)))+AA309*(SIN(RADIANS(N307)))</f>
        <v>-4.1965824879998722E-3</v>
      </c>
      <c r="AD308" s="30">
        <f>(AA308^2)*(1-COS(RADIANS(N307)))+(COS(RADIANS(N307)))</f>
        <v>0.9399860744203522</v>
      </c>
      <c r="AE308" s="30">
        <f>(AA308*AA309)*(1-COS(RADIANS(N307)))-AA307*(SIN(RADIANS(N307)))</f>
        <v>0.34118699944639969</v>
      </c>
      <c r="AG308">
        <v>-0.85835583531131898</v>
      </c>
      <c r="AI308" s="28">
        <f>(T307*T308)*(1-COS(RADIANS(M307)))+T309*(SIN(RADIANS(M307)))</f>
        <v>1</v>
      </c>
      <c r="AJ308" s="28">
        <f>(T308^2)*(1-COS(RADIANS(M307)))+(COS(RADIANS(M307)))</f>
        <v>6.1257422745431001E-17</v>
      </c>
      <c r="AK308" s="28">
        <f>(T308*T309)*(1-COS(RADIANS(M307)))-T307*(SIN(RADIANS(M307)))</f>
        <v>0</v>
      </c>
      <c r="AM308" s="61">
        <v>-0.91638468073371182</v>
      </c>
      <c r="AO308" s="17">
        <v>0</v>
      </c>
      <c r="AP308">
        <v>0</v>
      </c>
      <c r="AR308" s="73">
        <f>(T307*T308)*(1-COS(RADIANS(O307-45)))+T309*(SIN(RADIANS(O307-45)))</f>
        <v>0.40354529635239006</v>
      </c>
      <c r="AS308" s="73">
        <f>(T308^2)*(1-COS(RADIANS(O307-45)))+(COS(RADIANS(O307-45)))</f>
        <v>-0.91495966784982474</v>
      </c>
      <c r="AT308" s="73">
        <f>(T308*T309)*(1-COS(RADIANS(O307-45)))-T307*(SIN(RADIANS(O307-45)))</f>
        <v>0</v>
      </c>
      <c r="AU308" s="10"/>
      <c r="AV308">
        <v>0.40354529635239006</v>
      </c>
      <c r="AW308" s="1">
        <v>0.38316666268840555</v>
      </c>
      <c r="BV308" s="17">
        <f t="shared" si="476"/>
        <v>30</v>
      </c>
      <c r="BW308" s="17">
        <f t="shared" si="476"/>
        <v>-50</v>
      </c>
      <c r="BX308" s="17">
        <f t="shared" si="476"/>
        <v>268.7</v>
      </c>
      <c r="BY308" t="s">
        <v>10</v>
      </c>
      <c r="BZ308" s="5">
        <f t="shared" si="474"/>
        <v>-9.8670839279614439E-2</v>
      </c>
      <c r="CA308" s="6">
        <f t="shared" si="474"/>
        <v>-0.32743703463395935</v>
      </c>
      <c r="CB308" s="7">
        <f>CY307</f>
        <v>8.8182010737465288E-2</v>
      </c>
      <c r="CC308" s="8">
        <f>DU307</f>
        <v>-0.24333357986533261</v>
      </c>
      <c r="CE308" s="10"/>
      <c r="CG308" s="10" t="s">
        <v>160</v>
      </c>
      <c r="CH308" s="10">
        <f>-CH305*((EY305-CW305)/(CH307-CE306))</f>
        <v>150.9200837585752</v>
      </c>
      <c r="CI308" s="67"/>
      <c r="CJ308" s="10" t="s">
        <v>10</v>
      </c>
      <c r="CK308" s="5">
        <f t="shared" si="475"/>
        <v>-9.8670839279614439E-2</v>
      </c>
      <c r="CL308" s="6">
        <f t="shared" si="475"/>
        <v>-0.32743703463395935</v>
      </c>
      <c r="CM308" s="7">
        <f>FA307</f>
        <v>9.2415336725759842E-2</v>
      </c>
      <c r="CN308" s="8">
        <f>FW307</f>
        <v>-0.24175753069065933</v>
      </c>
      <c r="CW308" s="28"/>
      <c r="CX308" s="1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EE308" s="1"/>
      <c r="EI308" s="64">
        <f>(DEGREES(ACOS((EH305*EK305+EH306*EK306+EH307*EK307)/((SQRT(EH305^2+EH306^2+EH307^2))*(SQRT(EK305^2+EK306^2+EK307^2))))))</f>
        <v>96.29852521484068</v>
      </c>
      <c r="ER308">
        <f t="shared" si="477"/>
        <v>0.3492962422733713</v>
      </c>
      <c r="ES308">
        <f t="shared" si="477"/>
        <v>-0.34518112468713447</v>
      </c>
      <c r="ET308" t="e">
        <f>#REF!</f>
        <v>#REF!</v>
      </c>
      <c r="EU308" t="e">
        <f>#REF!</f>
        <v>#REF!</v>
      </c>
      <c r="EY308" s="28"/>
      <c r="EZ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GG308" s="1"/>
      <c r="GK308" s="64" t="e">
        <f>(DEGREES(ACOS((GJ305*GM305+GJ306*GM306+GJ307*GM307)/((SQRT(GJ305^2+GJ306^2+GJ307^2))*(SQRT(GM305^2+GM306^2+GM307^2))))))</f>
        <v>#VALUE!</v>
      </c>
    </row>
    <row r="309" spans="1:197" x14ac:dyDescent="0.2">
      <c r="A309" s="1"/>
      <c r="D309" t="s">
        <v>9</v>
      </c>
      <c r="E309" s="5">
        <f t="shared" si="478"/>
        <v>0.21743417216685504</v>
      </c>
      <c r="F309" s="6">
        <f t="shared" si="478"/>
        <v>-0.48851748063708106</v>
      </c>
      <c r="G309" s="7">
        <f t="shared" ref="G309:G310" si="479">Q308</f>
        <v>-0.39958717079918815</v>
      </c>
      <c r="H309" s="8">
        <f t="shared" ref="H309:H310" si="480">AM308</f>
        <v>-0.91638468073371182</v>
      </c>
      <c r="J309" s="10"/>
      <c r="Q309" s="61">
        <v>0.32180017545008965</v>
      </c>
      <c r="S309" s="17">
        <v>0</v>
      </c>
      <c r="T309">
        <v>1</v>
      </c>
      <c r="V309" s="73">
        <f>(T307*T309)*(1-COS(RADIANS(O307+45)))-T308*(SIN(RADIANS(O307+45)))</f>
        <v>0</v>
      </c>
      <c r="W309" s="73">
        <f>(T308*T309)*(1-COS(RADIANS(O307+45)))+T307*(SIN(RADIANS(O307+45)))</f>
        <v>0</v>
      </c>
      <c r="X309" s="73">
        <f>(T309^2)*(1-COS(RADIANS(O307+45)))+(COS(RADIANS(O307+45)))</f>
        <v>0.99999999999999989</v>
      </c>
      <c r="Y309" s="10"/>
      <c r="Z309">
        <v>0</v>
      </c>
      <c r="AA309" s="23">
        <f>SIN(RADIANS('[1]Biaxial Input'!$F$21))*SIN(RADIANS(0))</f>
        <v>0</v>
      </c>
      <c r="AC309" s="30">
        <f>(AA307*AA309)*(1-COS(RADIANS(N307)))-AA308*(SIN(RADIANS(N307)))</f>
        <v>-2.3858119147859059E-2</v>
      </c>
      <c r="AD309" s="30">
        <f>(AA308*AA309)*(1-COS(RADIANS(N307)))+AA307*(SIN(RADIANS(N307)))</f>
        <v>-0.34118699944639969</v>
      </c>
      <c r="AE309" s="30">
        <f>(AA309^2)*(1-COS(RADIANS(N307)))+(COS(RADIANS(N307)))</f>
        <v>0.93969262078590843</v>
      </c>
      <c r="AG309">
        <v>0.32180017545008965</v>
      </c>
      <c r="AI309" s="28">
        <f>(T307*T309)*(1-COS(RADIANS(M307)))-T308*(SIN(RADIANS(M307)))</f>
        <v>0</v>
      </c>
      <c r="AJ309" s="28">
        <f>(T308*T309)*(1-COS(RADIANS(M307)))+T307*(SIN(RADIANS(M307)))</f>
        <v>0</v>
      </c>
      <c r="AK309" s="28">
        <f>(T309^2)*(1-COS(RADIANS(M307)))+(COS(RADIANS(M307)))</f>
        <v>1</v>
      </c>
      <c r="AM309" s="61">
        <v>-0.11585519203213344</v>
      </c>
      <c r="AO309" s="17">
        <v>0</v>
      </c>
      <c r="AP309">
        <v>1</v>
      </c>
      <c r="AR309" s="73">
        <f>(T307*T307)*(1-COS(RADIANS(O307-45)))-T307*(SIN(RADIANS(O307-45)))</f>
        <v>0</v>
      </c>
      <c r="AS309" s="73">
        <f>(T308*T309)*(1-COS(RADIANS(O307-45)))+T307*(SIN(RADIANS(O307-45)))</f>
        <v>0</v>
      </c>
      <c r="AT309" s="73">
        <f>(T309^2)*(1-COS(RADIANS(O307-45)))+(COS(RADIANS(O307-45)))</f>
        <v>1</v>
      </c>
      <c r="AU309" s="10"/>
      <c r="AV309">
        <v>0</v>
      </c>
      <c r="AW309" s="1">
        <v>-0.11585519203213344</v>
      </c>
      <c r="BV309" s="1"/>
      <c r="CE309" s="10"/>
      <c r="CS309" s="15"/>
      <c r="CW309" s="28"/>
      <c r="CY309" s="82" t="s">
        <v>148</v>
      </c>
      <c r="CZ309" s="13"/>
      <c r="DB309" s="10"/>
      <c r="DC309" s="10"/>
      <c r="DD309" s="10"/>
      <c r="DE309" s="10"/>
      <c r="DF309" s="10"/>
      <c r="DG309" s="10"/>
      <c r="DH309" s="80"/>
      <c r="DI309" s="23" t="s">
        <v>149</v>
      </c>
      <c r="DM309" s="1"/>
      <c r="DO309" s="80"/>
      <c r="DS309" s="13"/>
      <c r="DT309" s="81"/>
      <c r="DU309" s="82" t="s">
        <v>150</v>
      </c>
      <c r="DW309" s="13"/>
      <c r="DX309" s="13"/>
      <c r="EA309" s="1"/>
      <c r="EE309" s="1"/>
      <c r="ER309">
        <f t="shared" si="477"/>
        <v>-9.8670839279614439E-2</v>
      </c>
      <c r="ES309">
        <f t="shared" si="477"/>
        <v>-0.32743703463395935</v>
      </c>
      <c r="ET309" t="e">
        <f>#REF!</f>
        <v>#REF!</v>
      </c>
      <c r="EU309" t="e">
        <f>#REF!</f>
        <v>#REF!</v>
      </c>
      <c r="EY309" s="28"/>
      <c r="EZ309" s="10"/>
      <c r="FA309" s="82" t="s">
        <v>148</v>
      </c>
      <c r="FB309" s="13"/>
      <c r="FD309" s="10"/>
      <c r="FE309" s="10"/>
      <c r="FF309" s="10"/>
      <c r="FG309" s="10"/>
      <c r="FH309" s="10"/>
      <c r="FI309" s="10"/>
      <c r="FJ309" s="80"/>
      <c r="FK309" s="23" t="s">
        <v>149</v>
      </c>
      <c r="FO309" s="1"/>
      <c r="FQ309" s="80"/>
      <c r="FU309" s="13"/>
      <c r="FV309" s="81"/>
      <c r="FW309" s="82" t="s">
        <v>150</v>
      </c>
      <c r="FY309" s="13"/>
      <c r="FZ309" s="13"/>
      <c r="GC309" s="1"/>
      <c r="GG309" s="1"/>
      <c r="GK309" s="13"/>
    </row>
    <row r="310" spans="1:197" x14ac:dyDescent="0.2">
      <c r="A310" s="1"/>
      <c r="D310" t="s">
        <v>10</v>
      </c>
      <c r="E310" s="5">
        <f t="shared" si="478"/>
        <v>5.925170895226721E-2</v>
      </c>
      <c r="F310" s="6">
        <f t="shared" si="478"/>
        <v>-0.16461709770714594</v>
      </c>
      <c r="G310" s="7">
        <f t="shared" si="479"/>
        <v>0.32180017545008965</v>
      </c>
      <c r="H310" s="8">
        <f t="shared" si="480"/>
        <v>-0.11585519203213344</v>
      </c>
      <c r="J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W310" s="1"/>
      <c r="BV310" s="1"/>
      <c r="BZ310" s="5" t="s">
        <v>4</v>
      </c>
      <c r="CA310" s="6" t="s">
        <v>5</v>
      </c>
      <c r="CB310" s="7" t="s">
        <v>6</v>
      </c>
      <c r="CC310" s="8" t="s">
        <v>1</v>
      </c>
      <c r="CD310">
        <v>5</v>
      </c>
      <c r="CE310" s="9" t="s">
        <v>7</v>
      </c>
      <c r="CG310" s="90" t="s">
        <v>157</v>
      </c>
      <c r="CH310" s="61">
        <f>CE311-((CH312-CE311)/(EY310-CW310))*CW310</f>
        <v>6.4338122059078797</v>
      </c>
      <c r="CI310" s="10"/>
      <c r="CK310" s="5" t="s">
        <v>4</v>
      </c>
      <c r="CL310" s="6" t="s">
        <v>5</v>
      </c>
      <c r="CM310" s="7" t="s">
        <v>6</v>
      </c>
      <c r="CN310" s="8" t="s">
        <v>1</v>
      </c>
      <c r="CO310" s="10"/>
      <c r="CP310">
        <f t="shared" ref="CP310:CQ312" si="481">BZ311</f>
        <v>0.93180266183863136</v>
      </c>
      <c r="CQ310">
        <f t="shared" si="481"/>
        <v>-0.87956522186239505</v>
      </c>
      <c r="CR310">
        <f>CI314</f>
        <v>0</v>
      </c>
      <c r="CS310">
        <f>CL314</f>
        <v>0</v>
      </c>
      <c r="CU310" s="17">
        <f>CU214</f>
        <v>90</v>
      </c>
      <c r="CV310" s="17">
        <f>CV214</f>
        <v>20</v>
      </c>
      <c r="CW310" s="31">
        <f>CH217</f>
        <v>201.39223362716032</v>
      </c>
      <c r="CY310" s="61">
        <f t="array" ref="CY310:CY312">MMULT(DQ310:DS312,DO310:DO312)</f>
        <v>0.85963656794764876</v>
      </c>
      <c r="CZ310" s="13"/>
      <c r="DA310" s="17">
        <v>1</v>
      </c>
      <c r="DB310">
        <v>0</v>
      </c>
      <c r="DD310" s="73">
        <f>(DB310^2)*(1-COS(RADIANS(CW310+45)))+(COS(RADIANS(CW310+45)))</f>
        <v>-0.40047324072588503</v>
      </c>
      <c r="DE310" s="73">
        <f>(DB310*DB311)*(1-COS(RADIANS(CW310+45)))-DB312*(SIN(RADIANS(CW310+45)))</f>
        <v>0.91630845432229169</v>
      </c>
      <c r="DF310" s="73">
        <f>(DB310*DB312)*(1-COS(RADIANS(CW310+45)))+DB311*(SIN(RADIANS(CW310+45)))</f>
        <v>0</v>
      </c>
      <c r="DG310" s="10"/>
      <c r="DH310">
        <f t="array" ref="DH310:DH312">MMULT(DD310:DF312,DA310:DA312)</f>
        <v>-0.40047324072588503</v>
      </c>
      <c r="DI310" s="23">
        <f>COS(RADIANS('[1]Biaxial Input'!$F$21))</f>
        <v>-0.9975640502598242</v>
      </c>
      <c r="DK310" s="30">
        <f>(DI310^2)*(1-COS(RADIANS(CV310)))+(COS(RADIANS(CV310)))</f>
        <v>0.99970654636555623</v>
      </c>
      <c r="DL310" s="30">
        <f>(DI310*DI311)*(1-COS(RADIANS(CV310)))-DI312*(SIN(RADIANS(CV310)))</f>
        <v>-4.1965824879998722E-3</v>
      </c>
      <c r="DM310" s="30">
        <f>(DI310*DI312)*(1-COS(RADIANS(CV310)))+DI311*(SIN(RADIANS(CV310)))</f>
        <v>2.3858119147859059E-2</v>
      </c>
      <c r="DO310">
        <f t="array" ref="DO310:DO312">MMULT(DK310:DM312,DH310:DH312)</f>
        <v>-0.39651035638488136</v>
      </c>
      <c r="DQ310" s="28">
        <f>(DB310^2)*(1-COS(RADIANS(CU310)))+(COS(RADIANS(CU310)))</f>
        <v>6.1257422745431001E-17</v>
      </c>
      <c r="DR310" s="28">
        <f>(DB310*DB311)*(1-COS(RADIANS(CU310)))-DB312*(SIN(RADIANS(CU310)))</f>
        <v>-1</v>
      </c>
      <c r="DS310" s="28">
        <f>(DB310*DB312)*(1-COS(RADIANS(CU310)))+DB311*(SIN(RADIANS(CU310)))</f>
        <v>0</v>
      </c>
      <c r="DU310" s="61">
        <f t="array" ref="DU310:DU312">MMULT(DQ310:DS312,EE310:EE312)</f>
        <v>-0.38028463347333696</v>
      </c>
      <c r="DV310" s="13"/>
      <c r="DW310" s="17">
        <v>1</v>
      </c>
      <c r="DX310">
        <v>0</v>
      </c>
      <c r="DZ310" s="73">
        <f>(DB310^2)*(1-COS(RADIANS(CW310-45)))+(COS(RADIANS(CW310-45)))</f>
        <v>-0.91630845432229158</v>
      </c>
      <c r="EA310" s="73">
        <f>(DB310*DB311)*(1-COS(RADIANS(CW310-45)))-DB312*(SIN(RADIANS(CW310-45)))</f>
        <v>-0.40047324072588542</v>
      </c>
      <c r="EB310" s="73">
        <f>(DB310*DB312)*(1-COS(RADIANS(CW310-45)))+DB311*(SIN(RADIANS(CW310-45)))</f>
        <v>0</v>
      </c>
      <c r="EC310" s="10"/>
      <c r="ED310">
        <f t="array" ref="ED310:ED312">MMULT(DZ310:EB312,DA310:DA312)</f>
        <v>-0.91630845432229158</v>
      </c>
      <c r="EE310" s="1">
        <f t="array" ref="EE310:EE312">MMULT(DK310:DM312,ED310:ED312)</f>
        <v>-0.9177201792650419</v>
      </c>
      <c r="EG310">
        <f>CY310+DU310</f>
        <v>0.47935193447431179</v>
      </c>
      <c r="EH310">
        <f>EG310/(SQRT(EG310^2+EG311^2+EG312^2))</f>
        <v>0.3389530034416755</v>
      </c>
      <c r="EJ310">
        <f>Q310+AM310</f>
        <v>0</v>
      </c>
      <c r="EK310">
        <f>EJ310/(SQRT(EJ310^2+EJ311^2+EJ312^2))</f>
        <v>0</v>
      </c>
      <c r="EM310" s="23">
        <f>CY311*DU312-CY312*DU311</f>
        <v>0.34118699944639969</v>
      </c>
      <c r="EO310" s="15">
        <v>5</v>
      </c>
      <c r="EP310" s="9" t="s">
        <v>7</v>
      </c>
      <c r="EW310" s="17">
        <f>CU310</f>
        <v>90</v>
      </c>
      <c r="EX310" s="17">
        <f>CV310</f>
        <v>20</v>
      </c>
      <c r="EY310" s="31">
        <f>1+CW310</f>
        <v>202.39223362716032</v>
      </c>
      <c r="EZ310" s="10"/>
      <c r="FA310" s="61">
        <f t="array" ref="FA310:FA312">MMULT(FS310:FU312,FQ310:FQ312)</f>
        <v>0.86614252311983708</v>
      </c>
      <c r="FB310" s="13">
        <f>BW311</f>
        <v>0</v>
      </c>
      <c r="FC310" s="17">
        <v>1</v>
      </c>
      <c r="FD310">
        <v>0</v>
      </c>
      <c r="FF310" s="73">
        <f>(FD310^2)*(1-COS(RADIANS(EY310+45)))+(COS(RADIANS(EY310+45)))</f>
        <v>-0.3844204591448353</v>
      </c>
      <c r="FG310" s="73">
        <f>(FD310*FD311)*(1-COS(RADIANS(EY310+45)))-FD312*(SIN(RADIANS(EY310+45)))</f>
        <v>0.92315811787086288</v>
      </c>
      <c r="FH310" s="73">
        <f>(FD310*FD312)*(1-COS(RADIANS(EY310+45)))+FD311*(SIN(RADIANS(EY310+45)))</f>
        <v>0</v>
      </c>
      <c r="FI310" s="10"/>
      <c r="FJ310">
        <f t="array" ref="FJ310:FJ312">MMULT(FF310:FH312,FC310:FC312)</f>
        <v>-0.3844204591448353</v>
      </c>
      <c r="FK310" s="23">
        <f>COS(RADIANS(176))</f>
        <v>-0.9975640502598242</v>
      </c>
      <c r="FM310" s="30">
        <f>(FK310^2)*(1-COS(RADIANS(EX310)))+(COS(RADIANS(EX310)))</f>
        <v>0.99970654636555623</v>
      </c>
      <c r="FN310" s="30">
        <f>(FK310*FK311)*(1-COS(RADIANS(EX310)))-FK312*(SIN(RADIANS(EX310)))</f>
        <v>-4.1965824879998722E-3</v>
      </c>
      <c r="FO310" s="30">
        <f>(FK310*FK312)*(1-COS(RADIANS(EX310)))+FK311*(SIN(RADIANS(EX310)))</f>
        <v>2.3858119147859059E-2</v>
      </c>
      <c r="FQ310">
        <f t="array" ref="FQ310:FQ312">MMULT(FM310:FO312,FJ310:FJ312)</f>
        <v>-0.38043354037283289</v>
      </c>
      <c r="FS310" s="28">
        <f>(FD310^2)*(1-COS(RADIANS(EW310)))+(COS(RADIANS(EW310)))</f>
        <v>6.1257422745431001E-17</v>
      </c>
      <c r="FT310" s="28">
        <f>(FD310*FD311)*(1-COS(RADIANS(EW310)))-FD312*(SIN(RADIANS(EW310)))</f>
        <v>-1</v>
      </c>
      <c r="FU310" s="28">
        <f>(FD310*FD312)*(1-COS(RADIANS(EW310)))+FD311*(SIN(RADIANS(EW310)))</f>
        <v>0</v>
      </c>
      <c r="FW310" s="61">
        <f t="array" ref="FW310:FW312">MMULT(FS310:FU312,GG310:GG312)</f>
        <v>-0.36522398750953494</v>
      </c>
      <c r="FX310" s="13">
        <f>BX311</f>
        <v>0</v>
      </c>
      <c r="FY310" s="17">
        <v>1</v>
      </c>
      <c r="FZ310">
        <v>0</v>
      </c>
      <c r="GB310" s="73">
        <f>(FD310^2)*(1-COS(RADIANS(EY310-45)))+(COS(RADIANS(EY310-45)))</f>
        <v>-0.92315811787086288</v>
      </c>
      <c r="GC310" s="73">
        <f>(FD310*FD311)*(1-COS(RADIANS(EY310-45)))-FD312*(SIN(RADIANS(EY310-45)))</f>
        <v>-0.38442045914483525</v>
      </c>
      <c r="GD310" s="73">
        <f>(FD310*FD312)*(1-COS(RADIANS(EY310-45)))+FD311*(SIN(RADIANS(EY310-45)))</f>
        <v>0</v>
      </c>
      <c r="GE310" s="10"/>
      <c r="GF310">
        <f t="array" ref="GF310:GF312">MMULT(GB310:GD312,FC310:FC312)</f>
        <v>-0.92315811787086288</v>
      </c>
      <c r="GG310" s="1">
        <f t="array" ref="GG310:GG312">MMULT(FM310:FO312,GF310:GF312)</f>
        <v>-0.92450046593288349</v>
      </c>
      <c r="GI310">
        <f>FA310+FW310</f>
        <v>0.50091853561030208</v>
      </c>
      <c r="GJ310">
        <f>GI310/(SQRT(GI310^2+GI311^2+GI312^2))</f>
        <v>0.35420289335207966</v>
      </c>
      <c r="GL310" t="e">
        <f>CH311+DC310</f>
        <v>#VALUE!</v>
      </c>
      <c r="GM310" t="e">
        <f>GL310/(SQRT(GL310^2+GL311^2+GL312^2))</f>
        <v>#VALUE!</v>
      </c>
      <c r="GO310" s="27">
        <f>FA311*FW312-FA312*FW311</f>
        <v>0.34118699944639969</v>
      </c>
    </row>
    <row r="311" spans="1:197" x14ac:dyDescent="0.2">
      <c r="A311" s="1"/>
      <c r="Q311" s="82" t="s">
        <v>148</v>
      </c>
      <c r="R311" s="13"/>
      <c r="T311" s="10"/>
      <c r="U311" s="10"/>
      <c r="V311" s="10"/>
      <c r="W311" s="10"/>
      <c r="X311" s="10"/>
      <c r="Y311" s="10"/>
      <c r="Z311" s="80"/>
      <c r="AA311" s="23" t="s">
        <v>149</v>
      </c>
      <c r="AE311" s="1"/>
      <c r="AG311" s="80"/>
      <c r="AK311" s="13"/>
      <c r="AL311" s="81"/>
      <c r="AM311" s="82" t="s">
        <v>150</v>
      </c>
      <c r="AO311" s="13"/>
      <c r="AP311" s="13"/>
      <c r="AS311" s="1"/>
      <c r="AW311" s="1"/>
      <c r="BV311" s="1"/>
      <c r="BY311" t="s">
        <v>8</v>
      </c>
      <c r="BZ311" s="5">
        <f t="shared" ref="BZ311:CA313" si="482">BZ306</f>
        <v>0.93180266183863136</v>
      </c>
      <c r="CA311" s="6">
        <f t="shared" si="482"/>
        <v>-0.87956522186239505</v>
      </c>
      <c r="CB311" s="7">
        <f>CY310</f>
        <v>0.85963656794764876</v>
      </c>
      <c r="CC311" s="8">
        <f>DU310</f>
        <v>-0.38028463347333696</v>
      </c>
      <c r="CE311" s="9">
        <f>((SUMPRODUCT(CB311:CB313,BZ311:BZ313))*(SUMPRODUCT(CB311:(CB313),CA311:CA313)))-((SUMPRODUCT(CC311:CC313,BZ311:BZ313))*(SUMPRODUCT(CC311:CC313,CA311:CA313)))</f>
        <v>-1.5043521983670871E-13</v>
      </c>
      <c r="CG311">
        <v>1</v>
      </c>
      <c r="CH311" t="s">
        <v>161</v>
      </c>
      <c r="CI311" s="67"/>
      <c r="CJ311" s="1" t="s">
        <v>8</v>
      </c>
      <c r="CK311" s="5">
        <f t="shared" ref="CK311:CL313" si="483">BZ311</f>
        <v>0.93180266183863136</v>
      </c>
      <c r="CL311" s="6">
        <f t="shared" si="483"/>
        <v>-0.87956522186239505</v>
      </c>
      <c r="CM311" s="7">
        <f>FA310</f>
        <v>0.86614252311983708</v>
      </c>
      <c r="CN311" s="8">
        <f>FW310</f>
        <v>-0.36522398750953494</v>
      </c>
      <c r="CO311" s="10"/>
      <c r="CP311">
        <f t="shared" si="481"/>
        <v>0.3492962422733713</v>
      </c>
      <c r="CQ311">
        <f t="shared" si="481"/>
        <v>-0.34518112468713447</v>
      </c>
      <c r="CR311">
        <f>CJ314</f>
        <v>0</v>
      </c>
      <c r="CS311">
        <f>CM314</f>
        <v>0</v>
      </c>
      <c r="CW311" s="28"/>
      <c r="CY311" s="61">
        <v>-0.39651035638488141</v>
      </c>
      <c r="DA311" s="17">
        <v>0</v>
      </c>
      <c r="DB311">
        <v>0</v>
      </c>
      <c r="DD311" s="73">
        <f>(DB310*DB311)*(1-COS(RADIANS(CW310+45)))+DB312*(SIN(RADIANS(CW310+45)))</f>
        <v>-0.91630845432229169</v>
      </c>
      <c r="DE311" s="73">
        <f>(DB311^2)*(1-COS(RADIANS(CW310+45)))+(COS(RADIANS(CW310+45)))</f>
        <v>-0.40047324072588503</v>
      </c>
      <c r="DF311" s="73">
        <f>(DB311*DB312)*(1-COS(RADIANS(CW310+45)))-DB310*(SIN(RADIANS(CW310+45)))</f>
        <v>0</v>
      </c>
      <c r="DG311" s="10"/>
      <c r="DH311">
        <v>-0.91630845432229169</v>
      </c>
      <c r="DI311" s="23">
        <f>SIN(RADIANS('[1]Biaxial Input'!$F$21))*(COS(RADIANS(0)))</f>
        <v>6.9756473744125524E-2</v>
      </c>
      <c r="DK311" s="30">
        <f>(DI310*DI311)*(1-COS(RADIANS(CV310)))+DI312*(SIN(RADIANS(CV310)))</f>
        <v>-4.1965824879998722E-3</v>
      </c>
      <c r="DL311" s="30">
        <f>(DI311^2)*(1-COS(RADIANS(CV310)))+(COS(RADIANS(CV310)))</f>
        <v>0.9399860744203522</v>
      </c>
      <c r="DM311" s="30">
        <f>(DI311*DI312)*(1-COS(RADIANS(CV310)))-DI310*(SIN(RADIANS(CV310)))</f>
        <v>0.34118699944639969</v>
      </c>
      <c r="DO311">
        <v>-0.85963656794764876</v>
      </c>
      <c r="DQ311" s="28">
        <f>(DB310*DB311)*(1-COS(RADIANS(CU310)))+DB312*(SIN(RADIANS(CU310)))</f>
        <v>1</v>
      </c>
      <c r="DR311" s="28">
        <f>(DB311^2)*(1-COS(RADIANS(CU310)))+(COS(RADIANS(CU310)))</f>
        <v>6.1257422745431001E-17</v>
      </c>
      <c r="DS311" s="28">
        <f>(DB311*DB312)*(1-COS(RADIANS(CU310)))-DB310*(SIN(RADIANS(CU310)))</f>
        <v>0</v>
      </c>
      <c r="DU311" s="61">
        <v>-0.9177201792650419</v>
      </c>
      <c r="DW311" s="17">
        <v>0</v>
      </c>
      <c r="DX311">
        <v>0</v>
      </c>
      <c r="DZ311" s="73">
        <f>(DB310*DB311)*(1-COS(RADIANS(CW310-45)))+DB312*(SIN(RADIANS(CW310-45)))</f>
        <v>0.40047324072588542</v>
      </c>
      <c r="EA311" s="73">
        <f>(DB311^2)*(1-COS(RADIANS(CW310-45)))+(COS(RADIANS(CW310-45)))</f>
        <v>-0.91630845432229158</v>
      </c>
      <c r="EB311" s="73">
        <f>(DB311*DB312)*(1-COS(RADIANS(CW310-45)))-DB310*(SIN(RADIANS(CW310-45)))</f>
        <v>0</v>
      </c>
      <c r="EC311" s="10"/>
      <c r="ED311">
        <v>0.40047324072588542</v>
      </c>
      <c r="EE311" s="1">
        <v>0.38028463347333691</v>
      </c>
      <c r="EG311">
        <f>CY311+DU311</f>
        <v>-1.3142305356499233</v>
      </c>
      <c r="EH311">
        <f>EG311/(SQRT(EG310^2+EG311^2+EG312^2))</f>
        <v>-0.92930132380048958</v>
      </c>
      <c r="EJ311">
        <f>Q311+AM311</f>
        <v>0</v>
      </c>
      <c r="EK311">
        <f>EJ311/(SQRT(EJ310^2+EJ311^2+EJ312^2))</f>
        <v>0</v>
      </c>
      <c r="EM311" s="23">
        <f>CY312*DU310-CY310*DU312</f>
        <v>-2.3858119147859069E-2</v>
      </c>
      <c r="EP311" s="9">
        <f>((SUMPRODUCT(CM311:CM313,BZ311:BZ313))*(SUMPRODUCT(CM311:CM313,CA311:CA313)))-((SUMPRODUCT(CN311:CN313,BZ311:BZ313))*(SUMPRODUCT(CN311:CN313,CA311:CA313)))</f>
        <v>-3.1946674854648638E-2</v>
      </c>
      <c r="EY311" s="28"/>
      <c r="EZ311" s="10"/>
      <c r="FA311" s="61">
        <v>-0.38043354037283295</v>
      </c>
      <c r="FB311" s="13">
        <f>BW312</f>
        <v>0</v>
      </c>
      <c r="FC311" s="17">
        <v>0</v>
      </c>
      <c r="FD311">
        <v>0</v>
      </c>
      <c r="FF311" s="73">
        <f>(FD310*FD311)*(1-COS(RADIANS(EY310+45)))+FD312*(SIN(RADIANS(EY310+45)))</f>
        <v>-0.92315811787086288</v>
      </c>
      <c r="FG311" s="73">
        <f>(FD311^2)*(1-COS(RADIANS(EY310+45)))+(COS(RADIANS(EY310+45)))</f>
        <v>-0.3844204591448353</v>
      </c>
      <c r="FH311" s="73">
        <f>(FD311*FD312)*(1-COS(RADIANS(EY310+45)))-FD310*(SIN(RADIANS(EY310+45)))</f>
        <v>0</v>
      </c>
      <c r="FI311" s="10"/>
      <c r="FJ311">
        <v>-0.92315811787086288</v>
      </c>
      <c r="FK311" s="23">
        <f>SIN(RADIANS(176))*(COS(RADIANS(0)))</f>
        <v>6.9756473744125524E-2</v>
      </c>
      <c r="FM311" s="30">
        <f>(FK310*FK311)*(1-COS(RADIANS(EX310)))+FK312*(SIN(RADIANS(EX310)))</f>
        <v>-4.1965824879998722E-3</v>
      </c>
      <c r="FN311" s="30">
        <f>(FK311^2)*(1-COS(RADIANS(EX310)))+(COS(RADIANS(EX310)))</f>
        <v>0.9399860744203522</v>
      </c>
      <c r="FO311" s="30">
        <f>(FK311*FK312)*(1-COS(RADIANS(EX310)))-FK310*(SIN(RADIANS(EX310)))</f>
        <v>0.34118699944639969</v>
      </c>
      <c r="FQ311">
        <v>-0.86614252311983708</v>
      </c>
      <c r="FS311" s="28">
        <f>(FD310*FD311)*(1-COS(RADIANS(EW310)))+FD312*(SIN(RADIANS(EW310)))</f>
        <v>1</v>
      </c>
      <c r="FT311" s="28">
        <f>(FD311^2)*(1-COS(RADIANS(EW310)))+(COS(RADIANS(EW310)))</f>
        <v>6.1257422745431001E-17</v>
      </c>
      <c r="FU311" s="28">
        <f>(FD311*FD312)*(1-COS(RADIANS(EW310)))-FD310*(SIN(RADIANS(EW310)))</f>
        <v>0</v>
      </c>
      <c r="FW311" s="61">
        <v>-0.92450046593288349</v>
      </c>
      <c r="FX311" s="13">
        <f>BX312</f>
        <v>0</v>
      </c>
      <c r="FY311" s="17">
        <v>0</v>
      </c>
      <c r="FZ311">
        <v>0</v>
      </c>
      <c r="GB311" s="73">
        <f>(FD310*FD311)*(1-COS(RADIANS(EY310-45)))+FD312*(SIN(RADIANS(EY310-45)))</f>
        <v>0.38442045914483525</v>
      </c>
      <c r="GC311" s="73">
        <f>(FD311^2)*(1-COS(RADIANS(EY310-45)))+(COS(RADIANS(EY310-45)))</f>
        <v>-0.92315811787086288</v>
      </c>
      <c r="GD311" s="73">
        <f>(FD311*FD312)*(1-COS(RADIANS(EY310-45)))-FD310*(SIN(RADIANS(EY310-45)))</f>
        <v>0</v>
      </c>
      <c r="GE311" s="10"/>
      <c r="GF311">
        <v>0.38442045914483525</v>
      </c>
      <c r="GG311" s="1">
        <v>0.36522398750953489</v>
      </c>
      <c r="GI311">
        <f>FA311+FW311</f>
        <v>-1.3049340063057164</v>
      </c>
      <c r="GJ311">
        <f>GI311/(SQRT(GI310^2+GI311^2+GI312^2))</f>
        <v>-0.92272768485970103</v>
      </c>
      <c r="GL311">
        <f>CH312+DC311</f>
        <v>-3.1946674854648638E-2</v>
      </c>
      <c r="GM311" t="e">
        <f>GL311/(SQRT(GL310^2+GL311^2+GL312^2))</f>
        <v>#VALUE!</v>
      </c>
      <c r="GO311" s="27">
        <f>FA312*FW310-FA310*FW312</f>
        <v>-2.3858119147859083E-2</v>
      </c>
    </row>
    <row r="312" spans="1:197" x14ac:dyDescent="0.2">
      <c r="A312" s="1"/>
      <c r="E312" s="5" t="s">
        <v>4</v>
      </c>
      <c r="F312" s="6" t="s">
        <v>5</v>
      </c>
      <c r="G312" s="7" t="s">
        <v>6</v>
      </c>
      <c r="H312" s="8" t="s">
        <v>1</v>
      </c>
      <c r="I312">
        <v>6</v>
      </c>
      <c r="J312" s="9" t="s">
        <v>7</v>
      </c>
      <c r="K312">
        <v>6</v>
      </c>
      <c r="L312" s="10"/>
      <c r="M312" s="17">
        <f>A292</f>
        <v>45</v>
      </c>
      <c r="N312" s="17">
        <f>B292</f>
        <v>25</v>
      </c>
      <c r="O312" s="17">
        <f>C292</f>
        <v>245.2</v>
      </c>
      <c r="Q312" s="61">
        <f t="array" ref="Q312:Q314">MMULT(AI312:AK314,AG312:AG314)</f>
        <v>0.85171162377563892</v>
      </c>
      <c r="R312" s="13"/>
      <c r="S312" s="17">
        <v>1</v>
      </c>
      <c r="T312">
        <v>0</v>
      </c>
      <c r="V312" s="73">
        <f>(T312^2)*(1-COS(RADIANS(O312+45)))+(COS(RADIANS(O312+45)))</f>
        <v>0.3452981989985347</v>
      </c>
      <c r="W312" s="73">
        <f>(T312*T313)*(1-COS(RADIANS(O312+45)))-T314*(SIN(RADIANS(O312+45)))</f>
        <v>0.93849302275955593</v>
      </c>
      <c r="X312" s="73">
        <f>(T312*T314)*(1-COS(RADIANS(O312+45)))+T313*(SIN(RADIANS(O312+45)))</f>
        <v>0</v>
      </c>
      <c r="Y312" s="10"/>
      <c r="Z312">
        <f t="array" ref="Z312:Z314">MMULT(V312:X314,S312:S314)</f>
        <v>0.3452981989985347</v>
      </c>
      <c r="AA312" s="23">
        <f>COS(RADIANS('[1]Biaxial Input'!$F$21))</f>
        <v>-0.9975640502598242</v>
      </c>
      <c r="AC312" s="30">
        <f>(AA312^2)*(1-COS(RADIANS(N312)))+(COS(RADIANS(N312)))</f>
        <v>0.99954409691199531</v>
      </c>
      <c r="AD312" s="30">
        <f>(AA312*AA313)*(1-COS(RADIANS(N312)))-AA314*(SIN(RADIANS(N312)))</f>
        <v>-6.5197179069601558E-3</v>
      </c>
      <c r="AE312" s="30">
        <f>(AA312*AA314)*(1-COS(RADIANS(N312)))+AA313*(SIN(RADIANS(N312)))</f>
        <v>2.948035967890307E-2</v>
      </c>
      <c r="AG312">
        <f t="array" ref="AG312:AG314">MMULT(AC312:AE314,Z312:Z314)</f>
        <v>0.35125948624937142</v>
      </c>
      <c r="AI312" s="28">
        <f>(T312^2)*(1-COS(RADIANS(M312)))+(COS(RADIANS(M312)))</f>
        <v>0.70710678118654757</v>
      </c>
      <c r="AJ312" s="28">
        <f>(T312*T313)*(1-COS(RADIANS(M312)))-T314*(SIN(RADIANS(M312)))</f>
        <v>-0.70710678118654746</v>
      </c>
      <c r="AK312" s="28">
        <f>(T312*T314)*(1-COS(RADIANS(M312)))+T313*(SIN(RADIANS(M312)))</f>
        <v>0</v>
      </c>
      <c r="AM312" s="61">
        <f t="array" ref="AM312:AM314">MMULT(AI312:AK314,AW312:AW314)</f>
        <v>-0.44464907664631426</v>
      </c>
      <c r="AN312" s="13"/>
      <c r="AO312" s="17">
        <v>1</v>
      </c>
      <c r="AP312">
        <v>0</v>
      </c>
      <c r="AR312" s="73">
        <f>(T312^2)*(1-COS(RADIANS(O312-45)))+(COS(RADIANS(O312-45)))</f>
        <v>-0.93849302275955604</v>
      </c>
      <c r="AS312" s="73">
        <f>(T312*T313)*(1-COS(RADIANS(O312-45)))-T314*(SIN(RADIANS(O312-45)))</f>
        <v>0.34529819899853437</v>
      </c>
      <c r="AT312" s="73">
        <f>(T312*T314)*(1-COS(RADIANS(O312-45)))+T313*(SIN(RADIANS(O312-45)))</f>
        <v>0</v>
      </c>
      <c r="AU312" s="10"/>
      <c r="AV312">
        <f t="array" ref="AV312:AV314">MMULT(AR312:AT314,S312:S314)</f>
        <v>-0.93849302275955604</v>
      </c>
      <c r="AW312" s="1">
        <f t="array" ref="AW312:AW314">MMULT(AC312:AE314,AV312:AV314)</f>
        <v>-0.93581391404115721</v>
      </c>
      <c r="BV312" s="1"/>
      <c r="BY312" t="s">
        <v>9</v>
      </c>
      <c r="BZ312" s="5">
        <f t="shared" si="482"/>
        <v>0.3492962422733713</v>
      </c>
      <c r="CA312" s="6">
        <f t="shared" si="482"/>
        <v>-0.34518112468713447</v>
      </c>
      <c r="CB312" s="7">
        <f>CY311</f>
        <v>-0.39651035638488141</v>
      </c>
      <c r="CC312" s="8">
        <f>DU311</f>
        <v>-0.9177201792650419</v>
      </c>
      <c r="CE312" s="10"/>
      <c r="CH312">
        <f>((SUMPRODUCT(CM311:CM313,CK311:CK313))*(SUMPRODUCT(CM311:CM313,CL311:CL313)))-((SUMPRODUCT(CN311:CN313,CK311:CK313))*(SUMPRODUCT(CN311:CN313,CL311:CL313)))</f>
        <v>-3.1946674854648638E-2</v>
      </c>
      <c r="CI312" s="67"/>
      <c r="CJ312" s="10" t="s">
        <v>9</v>
      </c>
      <c r="CK312" s="5">
        <f t="shared" si="483"/>
        <v>0.3492962422733713</v>
      </c>
      <c r="CL312" s="6">
        <f t="shared" si="483"/>
        <v>-0.34518112468713447</v>
      </c>
      <c r="CM312" s="7">
        <f>FA311</f>
        <v>-0.38043354037283295</v>
      </c>
      <c r="CN312" s="8">
        <f>FW311</f>
        <v>-0.92450046593288349</v>
      </c>
      <c r="CP312">
        <f t="shared" si="481"/>
        <v>-9.8670839279614439E-2</v>
      </c>
      <c r="CQ312">
        <f t="shared" si="481"/>
        <v>-0.32743703463395935</v>
      </c>
      <c r="CR312">
        <f>CK314</f>
        <v>0</v>
      </c>
      <c r="CS312">
        <f>CN314</f>
        <v>0</v>
      </c>
      <c r="CW312" s="28"/>
      <c r="CY312" s="61">
        <v>0.32218707039035849</v>
      </c>
      <c r="DA312" s="17">
        <v>0</v>
      </c>
      <c r="DB312">
        <v>1</v>
      </c>
      <c r="DD312" s="73">
        <f>(DB310*DB312)*(1-COS(RADIANS(CW310+45)))-DB311*(SIN(RADIANS(CW310+45)))</f>
        <v>0</v>
      </c>
      <c r="DE312" s="73">
        <f>(DB311*DB312)*(1-COS(RADIANS(CW310+45)))+DB310*(SIN(RADIANS(CW310+45)))</f>
        <v>0</v>
      </c>
      <c r="DF312" s="73">
        <f>(DB312^2)*(1-COS(RADIANS(CW310+45)))+(COS(RADIANS(CW310+45)))</f>
        <v>1</v>
      </c>
      <c r="DG312" s="10"/>
      <c r="DH312">
        <v>0</v>
      </c>
      <c r="DI312" s="23">
        <f>SIN(RADIANS('[1]Biaxial Input'!$F$21))*SIN(RADIANS(0))</f>
        <v>0</v>
      </c>
      <c r="DK312" s="30">
        <f>(DI310*DI312)*(1-COS(RADIANS(CV310)))-DI311*(SIN(RADIANS(CV310)))</f>
        <v>-2.3858119147859059E-2</v>
      </c>
      <c r="DL312" s="30">
        <f>(DI311*DI312)*(1-COS(RADIANS(CV310)))+DI310*(SIN(RADIANS(CV310)))</f>
        <v>-0.34118699944639969</v>
      </c>
      <c r="DM312" s="30">
        <f>(DI312^2)*(1-COS(RADIANS(CV310)))+(COS(RADIANS(CV310)))</f>
        <v>0.93969262078590843</v>
      </c>
      <c r="DO312">
        <v>0.32218707039035849</v>
      </c>
      <c r="DQ312" s="28">
        <f>(DB310*DB312)*(1-COS(RADIANS(CU310)))-DB311*(SIN(RADIANS(CU310)))</f>
        <v>0</v>
      </c>
      <c r="DR312" s="28">
        <f>(DB311*DB312)*(1-COS(RADIANS(CU310)))+DB310*(SIN(RADIANS(CU310)))</f>
        <v>0</v>
      </c>
      <c r="DS312" s="28">
        <f>(DB312^2)*(1-COS(RADIANS(CU310)))+(COS(RADIANS(CU310)))</f>
        <v>1</v>
      </c>
      <c r="DU312" s="61">
        <v>-0.11477486708242876</v>
      </c>
      <c r="DW312" s="17">
        <v>0</v>
      </c>
      <c r="DX312">
        <v>1</v>
      </c>
      <c r="DZ312" s="73">
        <f>(DB310*DB310)*(1-COS(RADIANS(CW310-45)))-DB310*(SIN(RADIANS(CW310-45)))</f>
        <v>0</v>
      </c>
      <c r="EA312" s="73">
        <f>(DB311*DB312)*(1-COS(RADIANS(CW310-45)))+DB310*(SIN(RADIANS(CW310-45)))</f>
        <v>0</v>
      </c>
      <c r="EB312" s="73">
        <f>(DB312^2)*(1-COS(RADIANS(CW310-45)))+(COS(RADIANS(CW310-45)))</f>
        <v>1</v>
      </c>
      <c r="EC312" s="10"/>
      <c r="ED312">
        <v>0</v>
      </c>
      <c r="EE312" s="1">
        <v>-0.11477486708242876</v>
      </c>
      <c r="EG312">
        <f>CY312+DU312</f>
        <v>0.20741220330792973</v>
      </c>
      <c r="EH312">
        <f>EG312/(SQRT(EG310^2+EG311^2+EG312^2))</f>
        <v>0.14666257545987998</v>
      </c>
      <c r="EJ312">
        <f>Q312+AM312</f>
        <v>0.40706254712932466</v>
      </c>
      <c r="EK312">
        <f>EJ312/(SQRT(EJ310^2+EJ311^2+EJ312^2))</f>
        <v>1</v>
      </c>
      <c r="EM312" s="23">
        <f>CY310*DU311-CY311*DU310</f>
        <v>-0.93969262078590843</v>
      </c>
      <c r="ER312">
        <f t="shared" ref="ER312:ES314" si="484">CK311</f>
        <v>0.93180266183863136</v>
      </c>
      <c r="ES312">
        <f t="shared" si="484"/>
        <v>-0.87956522186239505</v>
      </c>
      <c r="ET312" t="e">
        <f>#REF!</f>
        <v>#REF!</v>
      </c>
      <c r="EU312" t="e">
        <f>#REF!</f>
        <v>#REF!</v>
      </c>
      <c r="EY312" s="28"/>
      <c r="EZ312" s="10"/>
      <c r="FA312" s="61">
        <v>0.32414109736809765</v>
      </c>
      <c r="FB312" s="13">
        <f>BW313</f>
        <v>0</v>
      </c>
      <c r="FC312" s="17">
        <v>0</v>
      </c>
      <c r="FD312">
        <v>1</v>
      </c>
      <c r="FF312" s="73">
        <f>(FD310*FD312)*(1-COS(RADIANS(EY310+45)))-FD311*(SIN(RADIANS(EY310+45)))</f>
        <v>0</v>
      </c>
      <c r="FG312" s="73">
        <f>(FD311*FD312)*(1-COS(RADIANS(EY310+45)))+FD310*(SIN(RADIANS(EY310+45)))</f>
        <v>0</v>
      </c>
      <c r="FH312" s="73">
        <f>(FD312^2)*(1-COS(RADIANS(EY310+45)))+(COS(RADIANS(EY310+45)))</f>
        <v>1</v>
      </c>
      <c r="FI312" s="10"/>
      <c r="FJ312">
        <v>0</v>
      </c>
      <c r="FK312" s="23">
        <f>SIN(RADIANS(176))*SIN(RADIANS(0))</f>
        <v>0</v>
      </c>
      <c r="FM312" s="30">
        <f>(FK310*FK312)*(1-COS(RADIANS(EX310)))-FK311*(SIN(RADIANS(EX310)))</f>
        <v>-2.3858119147859059E-2</v>
      </c>
      <c r="FN312" s="30">
        <f>(FK311*FK312)*(1-COS(RADIANS(EX310)))+FK310*(SIN(RADIANS(EX310)))</f>
        <v>-0.34118699944639969</v>
      </c>
      <c r="FO312" s="30">
        <f>(FK312^2)*(1-COS(RADIANS(EX310)))+(COS(RADIANS(EX310)))</f>
        <v>0.93969262078590843</v>
      </c>
      <c r="FQ312">
        <v>0.32414109736809765</v>
      </c>
      <c r="FS312" s="28">
        <f>(FD310*FD312)*(1-COS(RADIANS(EW310)))-FD311*(SIN(RADIANS(EW310)))</f>
        <v>0</v>
      </c>
      <c r="FT312" s="28">
        <f>(FD311*FD312)*(1-COS(RADIANS(EW310)))+FD310*(SIN(RADIANS(EW310)))</f>
        <v>0</v>
      </c>
      <c r="FU312" s="28">
        <f>(FD312^2)*(1-COS(RADIANS(EW310)))+(COS(RADIANS(EW310)))</f>
        <v>1</v>
      </c>
      <c r="FW312" s="61">
        <v>-0.10913444661295726</v>
      </c>
      <c r="FX312" s="13">
        <f>BX313</f>
        <v>0</v>
      </c>
      <c r="FY312" s="17">
        <v>0</v>
      </c>
      <c r="FZ312">
        <v>1</v>
      </c>
      <c r="GB312" s="73">
        <f>(FD310*FD310)*(1-COS(RADIANS(EY310-45)))-FD310*(SIN(RADIANS(EY310-45)))</f>
        <v>0</v>
      </c>
      <c r="GC312" s="73">
        <f>(FD311*FD312)*(1-COS(RADIANS(EY310-45)))+FD310*(SIN(RADIANS(EY310-45)))</f>
        <v>0</v>
      </c>
      <c r="GD312" s="73">
        <f>(FD312^2)*(1-COS(RADIANS(EY310-45)))+(COS(RADIANS(EY310-45)))</f>
        <v>0.99999999999999989</v>
      </c>
      <c r="GE312" s="10"/>
      <c r="GF312">
        <v>0</v>
      </c>
      <c r="GG312" s="1">
        <v>-0.10913444661295726</v>
      </c>
      <c r="GI312">
        <f>FA312+FW312</f>
        <v>0.21500665075514039</v>
      </c>
      <c r="GJ312">
        <f>GI312/(SQRT(GI310^2+GI311^2+GI312^2))</f>
        <v>0.15203266074916749</v>
      </c>
      <c r="GL312" t="e">
        <f>#REF!+DC312</f>
        <v>#REF!</v>
      </c>
      <c r="GM312" t="e">
        <f>GL312/(SQRT(GL310^2+GL311^2+GL312^2))</f>
        <v>#REF!</v>
      </c>
      <c r="GO312" s="27">
        <f>FA310*FW311-FA311*FW310</f>
        <v>-0.93969262078590843</v>
      </c>
    </row>
    <row r="313" spans="1:197" x14ac:dyDescent="0.2">
      <c r="A313" s="1"/>
      <c r="D313" t="s">
        <v>8</v>
      </c>
      <c r="E313" s="5">
        <f t="shared" ref="E313:F315" si="485">E308</f>
        <v>0.97427491795711862</v>
      </c>
      <c r="F313" s="6">
        <f t="shared" si="485"/>
        <v>-0.85688498776351252</v>
      </c>
      <c r="G313" s="7">
        <f>Q312</f>
        <v>0.85171162377563892</v>
      </c>
      <c r="H313" s="8">
        <f>AM312</f>
        <v>-0.44464907664631426</v>
      </c>
      <c r="J313" s="9">
        <f>((SUMPRODUCT(G313:G315,E313:E315))*(SUMPRODUCT(G313:G315,F313:F315)))-((SUMPRODUCT(H313:H315,E313:E315))*(SUMPRODUCT(H313:H315,F313:F315)))</f>
        <v>-6.4357413895627102E-4</v>
      </c>
      <c r="Q313" s="61">
        <v>-0.35495569440957225</v>
      </c>
      <c r="S313" s="17">
        <v>0</v>
      </c>
      <c r="T313">
        <v>0</v>
      </c>
      <c r="V313" s="73">
        <f>(T312*T313)*(1-COS(RADIANS(O312+45)))+T314*(SIN(RADIANS(O312+45)))</f>
        <v>-0.93849302275955593</v>
      </c>
      <c r="W313" s="73">
        <f>(T313^2)*(1-COS(RADIANS(O312+45)))+(COS(RADIANS(O312+45)))</f>
        <v>0.3452981989985347</v>
      </c>
      <c r="X313" s="73">
        <f>(T313*T314)*(1-COS(RADIANS(O312+45)))-T312*(SIN(RADIANS(O312+45)))</f>
        <v>0</v>
      </c>
      <c r="Y313" s="10"/>
      <c r="Z313">
        <v>-0.93849302275955593</v>
      </c>
      <c r="AA313" s="23">
        <f>SIN(RADIANS('[1]Biaxial Input'!$F$21))*(COS(RADIANS(0)))</f>
        <v>6.9756473744125524E-2</v>
      </c>
      <c r="AC313" s="30">
        <f>(AA312*AA313)*(1-COS(RADIANS(N312)))+AA314*(SIN(RADIANS(N312)))</f>
        <v>-6.5197179069601558E-3</v>
      </c>
      <c r="AD313" s="30">
        <f>(AA313^2)*(1-COS(RADIANS(N312)))+(COS(RADIANS(N312)))</f>
        <v>0.90676369012465463</v>
      </c>
      <c r="AE313" s="30">
        <f>(AA313*AA314)*(1-COS(RADIANS(N312)))-AA312*(SIN(RADIANS(N312)))</f>
        <v>0.42158878489581864</v>
      </c>
      <c r="AG313">
        <v>-0.85324264332494826</v>
      </c>
      <c r="AI313" s="28">
        <f>(T312*T313)*(1-COS(RADIANS(M312)))+T314*(SIN(RADIANS(M312)))</f>
        <v>0.70710678118654746</v>
      </c>
      <c r="AJ313" s="28">
        <f>(T313^2)*(1-COS(RADIANS(M312)))+(COS(RADIANS(M312)))</f>
        <v>0.70710678118654757</v>
      </c>
      <c r="AK313" s="28">
        <f>(T313*T314)*(1-COS(RADIANS(M312)))-T312*(SIN(RADIANS(M312)))</f>
        <v>0</v>
      </c>
      <c r="AM313" s="61">
        <v>-0.87879165244813995</v>
      </c>
      <c r="AO313" s="17">
        <v>0</v>
      </c>
      <c r="AP313">
        <v>0</v>
      </c>
      <c r="AR313" s="73">
        <f>(T312*T313)*(1-COS(RADIANS(O312-45)))+T314*(SIN(RADIANS(O312-45)))</f>
        <v>-0.34529819899853437</v>
      </c>
      <c r="AS313" s="73">
        <f>(T313^2)*(1-COS(RADIANS(O312-45)))+(COS(RADIANS(O312-45)))</f>
        <v>-0.93849302275955604</v>
      </c>
      <c r="AT313" s="73">
        <f>(T313*T314)*(1-COS(RADIANS(O312-45)))-T312*(SIN(RADIANS(O312-45)))</f>
        <v>0</v>
      </c>
      <c r="AU313" s="10"/>
      <c r="AV313">
        <v>-0.34529819899853437</v>
      </c>
      <c r="AW313" s="1">
        <v>-0.30698515935126575</v>
      </c>
      <c r="BV313" s="1"/>
      <c r="BY313" t="s">
        <v>10</v>
      </c>
      <c r="BZ313" s="5">
        <f t="shared" si="482"/>
        <v>-9.8670839279614439E-2</v>
      </c>
      <c r="CA313" s="6">
        <f t="shared" si="482"/>
        <v>-0.32743703463395935</v>
      </c>
      <c r="CB313" s="7">
        <f>CY312</f>
        <v>0.32218707039035849</v>
      </c>
      <c r="CC313" s="8">
        <f>DU312</f>
        <v>-0.11477486708242876</v>
      </c>
      <c r="CE313" s="10"/>
      <c r="CG313" s="10" t="s">
        <v>160</v>
      </c>
      <c r="CH313" s="10">
        <f>-CH310*((EY310-CW310)/(CH312-CE311))</f>
        <v>201.39223362715563</v>
      </c>
      <c r="CI313" s="67"/>
      <c r="CJ313" s="10" t="s">
        <v>10</v>
      </c>
      <c r="CK313" s="5">
        <f t="shared" si="483"/>
        <v>-9.8670839279614439E-2</v>
      </c>
      <c r="CL313" s="6">
        <f t="shared" si="483"/>
        <v>-0.32743703463395935</v>
      </c>
      <c r="CM313" s="7">
        <f>FA312</f>
        <v>0.32414109736809765</v>
      </c>
      <c r="CN313" s="8">
        <f>FW312</f>
        <v>-0.10913444661295726</v>
      </c>
      <c r="CW313" s="28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EE313" s="1"/>
      <c r="EI313" s="64">
        <f>(DEGREES(ACOS((EH310*EK310+EH311*EK311+EH312*EK312)/((SQRT(EH310^2+EH311^2+EH312^2))*(SQRT(EK310^2+EK311^2+EK312^2))))))</f>
        <v>81.566432873488765</v>
      </c>
      <c r="ER313">
        <f t="shared" si="484"/>
        <v>0.3492962422733713</v>
      </c>
      <c r="ES313">
        <f t="shared" si="484"/>
        <v>-0.34518112468713447</v>
      </c>
      <c r="ET313" t="e">
        <f>#REF!</f>
        <v>#REF!</v>
      </c>
      <c r="EU313" t="e">
        <f>#REF!</f>
        <v>#REF!</v>
      </c>
      <c r="EY313" s="28"/>
      <c r="EZ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GG313" s="1"/>
      <c r="GK313" s="64" t="e">
        <f>(DEGREES(ACOS((GJ310*GM310+GJ311*GM311+GJ312*GM312)/((SQRT(GJ310^2+GJ311^2+GJ312^2))*(SQRT(GM310^2+GM311^2+GM312^2))))))</f>
        <v>#VALUE!</v>
      </c>
    </row>
    <row r="314" spans="1:197" x14ac:dyDescent="0.2">
      <c r="A314" s="1"/>
      <c r="D314" t="s">
        <v>9</v>
      </c>
      <c r="E314" s="5">
        <f t="shared" si="485"/>
        <v>0.21743417216685504</v>
      </c>
      <c r="F314" s="6">
        <f t="shared" si="485"/>
        <v>-0.48851748063708106</v>
      </c>
      <c r="G314" s="7">
        <f t="shared" ref="G314:G315" si="486">Q313</f>
        <v>-0.35495569440957225</v>
      </c>
      <c r="H314" s="8">
        <f t="shared" ref="H314:H315" si="487">AM313</f>
        <v>-0.87879165244813995</v>
      </c>
      <c r="J314" s="10"/>
      <c r="Q314" s="61">
        <v>0.3854786179954508</v>
      </c>
      <c r="S314" s="17">
        <v>0</v>
      </c>
      <c r="T314">
        <v>1</v>
      </c>
      <c r="V314" s="73">
        <f>(T312*T314)*(1-COS(RADIANS(O312+45)))-T313*(SIN(RADIANS(O312+45)))</f>
        <v>0</v>
      </c>
      <c r="W314" s="73">
        <f>(T313*T314)*(1-COS(RADIANS(O312+45)))+T312*(SIN(RADIANS(O312+45)))</f>
        <v>0</v>
      </c>
      <c r="X314" s="73">
        <f>(T314^2)*(1-COS(RADIANS(O312+45)))+(COS(RADIANS(O312+45)))</f>
        <v>1</v>
      </c>
      <c r="Y314" s="10"/>
      <c r="Z314">
        <v>0</v>
      </c>
      <c r="AA314" s="23">
        <f>SIN(RADIANS('[1]Biaxial Input'!$F$21))*SIN(RADIANS(0))</f>
        <v>0</v>
      </c>
      <c r="AC314" s="30">
        <f>(AA312*AA314)*(1-COS(RADIANS(N312)))-AA313*(SIN(RADIANS(N312)))</f>
        <v>-2.948035967890307E-2</v>
      </c>
      <c r="AD314" s="30">
        <f>(AA313*AA314)*(1-COS(RADIANS(N312)))+AA312*(SIN(RADIANS(N312)))</f>
        <v>-0.42158878489581864</v>
      </c>
      <c r="AE314" s="30">
        <f>(AA314^2)*(1-COS(RADIANS(N312)))+(COS(RADIANS(N312)))</f>
        <v>0.90630778703664994</v>
      </c>
      <c r="AG314">
        <v>0.3854786179954508</v>
      </c>
      <c r="AI314" s="28">
        <f>(T312*T314)*(1-COS(RADIANS(M312)))-T313*(SIN(RADIANS(M312)))</f>
        <v>0</v>
      </c>
      <c r="AJ314" s="28">
        <f>(T313*T314)*(1-COS(RADIANS(M312)))+T312*(SIN(RADIANS(M312)))</f>
        <v>0</v>
      </c>
      <c r="AK314" s="28">
        <f>(T314^2)*(1-COS(RADIANS(M312)))+(COS(RADIANS(M312)))</f>
        <v>1</v>
      </c>
      <c r="AM314" s="61">
        <v>0.17324096000959935</v>
      </c>
      <c r="AO314" s="17">
        <v>0</v>
      </c>
      <c r="AP314">
        <v>1</v>
      </c>
      <c r="AR314" s="73">
        <f>(T312*T312)*(1-COS(RADIANS(O312-45)))-T312*(SIN(RADIANS(O312-45)))</f>
        <v>0</v>
      </c>
      <c r="AS314" s="73">
        <f>(T313*T314)*(1-COS(RADIANS(O312-45)))+T312*(SIN(RADIANS(O312-45)))</f>
        <v>0</v>
      </c>
      <c r="AT314" s="73">
        <f>(T314^2)*(1-COS(RADIANS(O312-45)))+(COS(RADIANS(O312-45)))</f>
        <v>1</v>
      </c>
      <c r="AU314" s="10"/>
      <c r="AV314">
        <v>0</v>
      </c>
      <c r="AW314" s="1">
        <v>0.17324096000959935</v>
      </c>
      <c r="BV314" s="1"/>
      <c r="CS314" s="15"/>
      <c r="CW314" s="28"/>
      <c r="CY314" s="82" t="s">
        <v>148</v>
      </c>
      <c r="CZ314" s="13"/>
      <c r="DB314" s="10"/>
      <c r="DC314" s="10"/>
      <c r="DD314" s="10"/>
      <c r="DE314" s="10"/>
      <c r="DF314" s="10"/>
      <c r="DG314" s="10"/>
      <c r="DH314" s="80"/>
      <c r="DI314" s="23" t="s">
        <v>149</v>
      </c>
      <c r="DM314" s="1"/>
      <c r="DO314" s="80"/>
      <c r="DS314" s="13"/>
      <c r="DT314" s="81"/>
      <c r="DU314" s="82" t="s">
        <v>150</v>
      </c>
      <c r="DW314" s="13"/>
      <c r="DX314" s="13"/>
      <c r="EA314" s="1"/>
      <c r="EE314" s="1"/>
      <c r="EI314" s="13"/>
      <c r="ER314">
        <f t="shared" si="484"/>
        <v>-9.8670839279614439E-2</v>
      </c>
      <c r="ES314">
        <f t="shared" si="484"/>
        <v>-0.32743703463395935</v>
      </c>
      <c r="ET314" t="e">
        <f>#REF!</f>
        <v>#REF!</v>
      </c>
      <c r="EU314" t="e">
        <f>#REF!</f>
        <v>#REF!</v>
      </c>
      <c r="EY314" s="28"/>
      <c r="EZ314" s="10"/>
      <c r="FA314" s="82" t="s">
        <v>148</v>
      </c>
      <c r="FB314" s="13"/>
      <c r="FD314" s="10"/>
      <c r="FE314" s="10"/>
      <c r="FF314" s="10"/>
      <c r="FG314" s="10"/>
      <c r="FH314" s="10"/>
      <c r="FI314" s="10"/>
      <c r="FJ314" s="80"/>
      <c r="FK314" s="23" t="s">
        <v>149</v>
      </c>
      <c r="FO314" s="1"/>
      <c r="FQ314" s="80"/>
      <c r="FU314" s="13"/>
      <c r="FV314" s="81"/>
      <c r="FW314" s="82" t="s">
        <v>150</v>
      </c>
      <c r="FY314" s="13"/>
      <c r="FZ314" s="13"/>
      <c r="GC314" s="1"/>
      <c r="GG314" s="1"/>
      <c r="GK314" s="13"/>
    </row>
    <row r="315" spans="1:197" x14ac:dyDescent="0.2">
      <c r="A315" s="1"/>
      <c r="D315" t="s">
        <v>10</v>
      </c>
      <c r="E315" s="5">
        <f t="shared" si="485"/>
        <v>5.925170895226721E-2</v>
      </c>
      <c r="F315" s="6">
        <f t="shared" si="485"/>
        <v>-0.16461709770714594</v>
      </c>
      <c r="G315" s="7">
        <f t="shared" si="486"/>
        <v>0.3854786179954508</v>
      </c>
      <c r="H315" s="8">
        <f t="shared" si="487"/>
        <v>0.17324096000959935</v>
      </c>
      <c r="J315" s="10"/>
      <c r="Z315" s="10"/>
      <c r="AA315" s="10"/>
      <c r="AB315" s="10"/>
      <c r="AC315" s="10"/>
      <c r="AD315" s="10"/>
      <c r="AE315" s="10"/>
      <c r="AF315" s="10"/>
      <c r="AG315" s="10"/>
      <c r="AH315" s="10"/>
      <c r="AW315" s="1"/>
      <c r="BV315" s="1"/>
      <c r="BZ315" s="5" t="s">
        <v>4</v>
      </c>
      <c r="CA315" s="6" t="s">
        <v>5</v>
      </c>
      <c r="CB315" s="7" t="s">
        <v>6</v>
      </c>
      <c r="CC315" s="8" t="s">
        <v>1</v>
      </c>
      <c r="CD315">
        <v>6</v>
      </c>
      <c r="CE315" s="9" t="s">
        <v>7</v>
      </c>
      <c r="CG315" s="90" t="s">
        <v>157</v>
      </c>
      <c r="CH315" s="61">
        <f>CE316-((CH317-CE316)/(EY315-CW315))*CW315</f>
        <v>8.199065654791946</v>
      </c>
      <c r="CI315" s="10"/>
      <c r="CK315" s="5" t="s">
        <v>4</v>
      </c>
      <c r="CL315" s="6" t="s">
        <v>5</v>
      </c>
      <c r="CM315" s="7" t="s">
        <v>6</v>
      </c>
      <c r="CN315" s="8" t="s">
        <v>1</v>
      </c>
      <c r="CO315" s="10"/>
      <c r="CP315">
        <f t="shared" ref="CP315:CQ317" si="488">BZ316</f>
        <v>0.93180266183863136</v>
      </c>
      <c r="CQ315">
        <f t="shared" si="488"/>
        <v>-0.87956522186239505</v>
      </c>
      <c r="CR315">
        <f>CI319</f>
        <v>0</v>
      </c>
      <c r="CS315">
        <f>CL319</f>
        <v>0</v>
      </c>
      <c r="CU315" s="17">
        <f>CU219</f>
        <v>45</v>
      </c>
      <c r="CV315" s="17">
        <f>CV219</f>
        <v>25</v>
      </c>
      <c r="CW315" s="31">
        <f>CH222</f>
        <v>245.06195136069366</v>
      </c>
      <c r="CY315" s="61">
        <f t="array" ref="CY315:CY317">MMULT(DQ315:DS317,DO315:DO317)</f>
        <v>0.85063781367952973</v>
      </c>
      <c r="CZ315" s="13"/>
      <c r="DA315" s="17">
        <v>1</v>
      </c>
      <c r="DB315">
        <v>0</v>
      </c>
      <c r="DD315" s="73">
        <f>(DB315^2)*(1-COS(RADIANS(CW315+45)))+(COS(RADIANS(CW315+45)))</f>
        <v>0.34303599074924079</v>
      </c>
      <c r="DE315" s="73">
        <f>(DB315*DB316)*(1-COS(RADIANS(CW315+45)))-DB317*(SIN(RADIANS(CW315+45)))</f>
        <v>0.93932226048927792</v>
      </c>
      <c r="DF315" s="73">
        <f>(DB315*DB317)*(1-COS(RADIANS(CW315+45)))+DB316*(SIN(RADIANS(CW315+45)))</f>
        <v>0</v>
      </c>
      <c r="DG315" s="10"/>
      <c r="DH315">
        <f t="array" ref="DH315:DH317">MMULT(DD315:DF317,DA315:DA317)</f>
        <v>0.34303599074924079</v>
      </c>
      <c r="DI315" s="23">
        <f>COS(RADIANS('[1]Biaxial Input'!$F$21))</f>
        <v>-0.9975640502598242</v>
      </c>
      <c r="DK315" s="30">
        <f>(DI315^2)*(1-COS(RADIANS(CV315)))+(COS(RADIANS(CV315)))</f>
        <v>0.99954409691199531</v>
      </c>
      <c r="DL315" s="30">
        <f>(DI315*DI316)*(1-COS(RADIANS(CV315)))-DI317*(SIN(RADIANS(CV315)))</f>
        <v>-6.5197179069601558E-3</v>
      </c>
      <c r="DM315" s="30">
        <f>(DI315*DI317)*(1-COS(RADIANS(CV315)))+DI316*(SIN(RADIANS(CV315)))</f>
        <v>2.948035967890307E-2</v>
      </c>
      <c r="DO315">
        <f t="array" ref="DO315:DO317">MMULT(DK315:DM317,DH315:DH317)</f>
        <v>0.34900371574387967</v>
      </c>
      <c r="DQ315" s="28">
        <f>(DB315^2)*(1-COS(RADIANS(CU315)))+(COS(RADIANS(CU315)))</f>
        <v>0.70710678118654757</v>
      </c>
      <c r="DR315" s="28">
        <f>(DB315*DB316)*(1-COS(RADIANS(CU315)))-DB317*(SIN(RADIANS(CU315)))</f>
        <v>-0.70710678118654746</v>
      </c>
      <c r="DS315" s="28">
        <f>(DB315*DB317)*(1-COS(RADIANS(CU315)))+DB316*(SIN(RADIANS(CU315)))</f>
        <v>0</v>
      </c>
      <c r="DU315" s="61">
        <f t="array" ref="DU315:DU317">MMULT(DQ315:DS317,EE315:EE317)</f>
        <v>-0.44669990080082328</v>
      </c>
      <c r="DV315" s="13"/>
      <c r="DW315" s="17">
        <v>1</v>
      </c>
      <c r="DX315">
        <v>0</v>
      </c>
      <c r="DZ315" s="73">
        <f>(DB315^2)*(1-COS(RADIANS(CW315-45)))+(COS(RADIANS(CW315-45)))</f>
        <v>-0.93932226048927814</v>
      </c>
      <c r="EA315" s="73">
        <f>(DB315*DB316)*(1-COS(RADIANS(CW315-45)))-DB317*(SIN(RADIANS(CW315-45)))</f>
        <v>0.34303599074924002</v>
      </c>
      <c r="EB315" s="73">
        <f>(DB315*DB317)*(1-COS(RADIANS(CW315-45)))+DB316*(SIN(RADIANS(CW315-45)))</f>
        <v>0</v>
      </c>
      <c r="EC315" s="10"/>
      <c r="ED315">
        <f t="array" ref="ED315:ED317">MMULT(DZ315:EB317,DA315:DA317)</f>
        <v>-0.93932226048927814</v>
      </c>
      <c r="EE315" s="1">
        <f t="array" ref="EE315:EE317">MMULT(DK315:DM317,ED315:ED317)</f>
        <v>-0.93665752267846991</v>
      </c>
      <c r="EG315">
        <f>CY315+DU315</f>
        <v>0.40393791287870645</v>
      </c>
      <c r="EH315">
        <f>EG315/(SQRT(EG315^2+EG316^2+EG317^2))</f>
        <v>0.28562723737487433</v>
      </c>
      <c r="EJ315">
        <f>Q315+AM315</f>
        <v>0</v>
      </c>
      <c r="EK315">
        <f>EJ315/(SQRT(EJ315^2+EJ316^2+EJ317^2))</f>
        <v>0</v>
      </c>
      <c r="EM315" s="23">
        <f>CY316*DU317-CY317*DU316</f>
        <v>0.27726252643125926</v>
      </c>
      <c r="EO315" s="15">
        <v>6</v>
      </c>
      <c r="EP315" s="9" t="s">
        <v>7</v>
      </c>
      <c r="EW315" s="17">
        <f>CU315</f>
        <v>45</v>
      </c>
      <c r="EX315" s="17">
        <f>CV315</f>
        <v>25</v>
      </c>
      <c r="EY315" s="31">
        <f>1+CW315</f>
        <v>246.06195136069366</v>
      </c>
      <c r="EZ315" s="10"/>
      <c r="FA315" s="61">
        <f t="array" ref="FA315:FA317">MMULT(FS315:FU317,FQ315:FQ317)</f>
        <v>0.85830424564461982</v>
      </c>
      <c r="FB315" s="13">
        <f>BW316</f>
        <v>0</v>
      </c>
      <c r="FC315" s="17">
        <v>1</v>
      </c>
      <c r="FD315">
        <v>0</v>
      </c>
      <c r="FF315" s="73">
        <f>(FD315^2)*(1-COS(RADIANS(EY315+45)))+(COS(RADIANS(EY315+45)))</f>
        <v>0.35937717857196411</v>
      </c>
      <c r="FG315" s="73">
        <f>(FD315*FD316)*(1-COS(RADIANS(EY315+45)))-FD317*(SIN(RADIANS(EY315+45)))</f>
        <v>0.93319239362612394</v>
      </c>
      <c r="FH315" s="73">
        <f>(FD315*FD317)*(1-COS(RADIANS(EY315+45)))+FD316*(SIN(RADIANS(EY315+45)))</f>
        <v>0</v>
      </c>
      <c r="FI315" s="10"/>
      <c r="FJ315">
        <f t="array" ref="FJ315:FJ317">MMULT(FF315:FH317,FC315:FC317)</f>
        <v>0.35937717857196411</v>
      </c>
      <c r="FK315" s="23">
        <f>COS(RADIANS(176))</f>
        <v>-0.9975640502598242</v>
      </c>
      <c r="FM315" s="30">
        <f>(FK315^2)*(1-COS(RADIANS(EX315)))+(COS(RADIANS(EX315)))</f>
        <v>0.99954409691199531</v>
      </c>
      <c r="FN315" s="30">
        <f>(FK315*FK316)*(1-COS(RADIANS(EX315)))-FK317*(SIN(RADIANS(EX315)))</f>
        <v>-6.5197179069601558E-3</v>
      </c>
      <c r="FO315" s="30">
        <f>(FK315*FK317)*(1-COS(RADIANS(EX315)))+FK316*(SIN(RADIANS(EX315)))</f>
        <v>2.948035967890307E-2</v>
      </c>
      <c r="FQ315">
        <f t="array" ref="FQ315:FQ317">MMULT(FM315:FO317,FJ315:FJ317)</f>
        <v>0.36529748856585798</v>
      </c>
      <c r="FS315" s="28">
        <f>(FD315^2)*(1-COS(RADIANS(EW315)))+(COS(RADIANS(EW315)))</f>
        <v>0.70710678118654757</v>
      </c>
      <c r="FT315" s="28">
        <f>(FD315*FD316)*(1-COS(RADIANS(EW315)))-FD317*(SIN(RADIANS(EW315)))</f>
        <v>-0.70710678118654746</v>
      </c>
      <c r="FU315" s="28">
        <f>(FD315*FD317)*(1-COS(RADIANS(EW315)))+FD316*(SIN(RADIANS(EW315)))</f>
        <v>0</v>
      </c>
      <c r="FW315" s="61">
        <f t="array" ref="FW315:FW317">MMULT(FS315:FU317,GG315:GG317)</f>
        <v>-0.43178618938703417</v>
      </c>
      <c r="FX315" s="13">
        <f>BX316</f>
        <v>0</v>
      </c>
      <c r="FY315" s="17">
        <v>1</v>
      </c>
      <c r="FZ315">
        <v>0</v>
      </c>
      <c r="GB315" s="73">
        <f>(FD315^2)*(1-COS(RADIANS(EY315-45)))+(COS(RADIANS(EY315-45)))</f>
        <v>-0.93319239362612405</v>
      </c>
      <c r="GC315" s="73">
        <f>(FD315*FD316)*(1-COS(RADIANS(EY315-45)))-FD317*(SIN(RADIANS(EY315-45)))</f>
        <v>0.35937717857196377</v>
      </c>
      <c r="GD315" s="73">
        <f>(FD315*FD317)*(1-COS(RADIANS(EY315-45)))+FD316*(SIN(RADIANS(EY315-45)))</f>
        <v>0</v>
      </c>
      <c r="GE315" s="10"/>
      <c r="GF315">
        <f t="array" ref="GF315:GF317">MMULT(GB315:GD317,FC315:FC317)</f>
        <v>-0.93319239362612405</v>
      </c>
      <c r="GG315" s="1">
        <f t="array" ref="GG315:GG317">MMULT(FM315:FO317,GF315:GF317)</f>
        <v>-0.93042391050567896</v>
      </c>
      <c r="GI315">
        <f>FA315+FW315</f>
        <v>0.42651805625758565</v>
      </c>
      <c r="GJ315">
        <f>GI315/(SQRT(GI315^2+GI316^2+GI317^2))</f>
        <v>0.30159380987824419</v>
      </c>
      <c r="GL315" t="e">
        <f>CH316+DC315</f>
        <v>#VALUE!</v>
      </c>
      <c r="GM315" t="e">
        <f>GL315/(SQRT(GL315^2+GL316^2+GL317^2))</f>
        <v>#VALUE!</v>
      </c>
      <c r="GO315" s="27">
        <f>FA316*FW317-FA317*FW316</f>
        <v>0.27726252643125926</v>
      </c>
    </row>
    <row r="316" spans="1:197" x14ac:dyDescent="0.2">
      <c r="A316" s="1"/>
      <c r="J316" s="10"/>
      <c r="Q316" s="82" t="s">
        <v>148</v>
      </c>
      <c r="R316" s="13"/>
      <c r="T316" s="10"/>
      <c r="U316" s="10"/>
      <c r="V316" s="10"/>
      <c r="W316" s="10"/>
      <c r="X316" s="10"/>
      <c r="Y316" s="10"/>
      <c r="Z316" s="80"/>
      <c r="AA316" s="23" t="s">
        <v>149</v>
      </c>
      <c r="AE316" s="1"/>
      <c r="AG316" s="80"/>
      <c r="AK316" s="13"/>
      <c r="AL316" s="81"/>
      <c r="AM316" s="82" t="s">
        <v>150</v>
      </c>
      <c r="AO316" s="13"/>
      <c r="AP316" s="13"/>
      <c r="AS316" s="1"/>
      <c r="AW316" s="1"/>
      <c r="BV316" s="1"/>
      <c r="BY316" t="s">
        <v>8</v>
      </c>
      <c r="BZ316" s="5">
        <f t="shared" ref="BZ316:CA318" si="489">BZ311</f>
        <v>0.93180266183863136</v>
      </c>
      <c r="CA316" s="6">
        <f t="shared" si="489"/>
        <v>-0.87956522186239505</v>
      </c>
      <c r="CB316" s="7">
        <f>CY315</f>
        <v>0.85063781367952973</v>
      </c>
      <c r="CC316" s="8">
        <f>DU315</f>
        <v>-0.44669990080082328</v>
      </c>
      <c r="CE316" s="9">
        <f>((SUMPRODUCT(CB316:CB318,BZ316:BZ318))*(SUMPRODUCT(CB316:CB318,CA316:CA318)))-((SUMPRODUCT(CC316:CC318,BZ316:BZ318))*(SUMPRODUCT(CC316:CC318,CA316:CA318)))</f>
        <v>1.8679502389318259E-13</v>
      </c>
      <c r="CG316">
        <v>1</v>
      </c>
      <c r="CH316" t="s">
        <v>161</v>
      </c>
      <c r="CI316" s="67"/>
      <c r="CJ316" s="1" t="s">
        <v>8</v>
      </c>
      <c r="CK316" s="5">
        <f t="shared" ref="CK316:CL318" si="490">BZ316</f>
        <v>0.93180266183863136</v>
      </c>
      <c r="CL316" s="6">
        <f t="shared" si="490"/>
        <v>-0.87956522186239505</v>
      </c>
      <c r="CM316" s="7">
        <f>FA315</f>
        <v>0.85830424564461982</v>
      </c>
      <c r="CN316" s="8">
        <f>FW315</f>
        <v>-0.43178618938703417</v>
      </c>
      <c r="CO316" s="10"/>
      <c r="CP316">
        <f t="shared" si="488"/>
        <v>0.3492962422733713</v>
      </c>
      <c r="CQ316">
        <f t="shared" si="488"/>
        <v>-0.34518112468713447</v>
      </c>
      <c r="CR316">
        <f>CJ319</f>
        <v>0</v>
      </c>
      <c r="CS316">
        <f>CM319</f>
        <v>0</v>
      </c>
      <c r="CW316" s="28"/>
      <c r="CY316" s="61">
        <v>-0.35707202555593076</v>
      </c>
      <c r="DA316" s="17">
        <v>0</v>
      </c>
      <c r="DB316">
        <v>0</v>
      </c>
      <c r="DD316" s="73">
        <f>(DB315*DB316)*(1-COS(RADIANS(CW315+45)))+DB317*(SIN(RADIANS(CW315+45)))</f>
        <v>-0.93932226048927792</v>
      </c>
      <c r="DE316" s="73">
        <f>(DB316^2)*(1-COS(RADIANS(CW315+45)))+(COS(RADIANS(CW315+45)))</f>
        <v>0.34303599074924079</v>
      </c>
      <c r="DF316" s="73">
        <f>(DB316*DB317)*(1-COS(RADIANS(CW315+45)))-DB315*(SIN(RADIANS(CW315+45)))</f>
        <v>0</v>
      </c>
      <c r="DG316" s="10"/>
      <c r="DH316">
        <v>-0.93932226048927792</v>
      </c>
      <c r="DI316" s="23">
        <f>SIN(RADIANS('[1]Biaxial Input'!$F$21))*(COS(RADIANS(0)))</f>
        <v>6.9756473744125524E-2</v>
      </c>
      <c r="DK316" s="30">
        <f>(DI315*DI316)*(1-COS(RADIANS(CV315)))+DI317*(SIN(RADIANS(CV315)))</f>
        <v>-6.5197179069601558E-3</v>
      </c>
      <c r="DL316" s="30">
        <f>(DI316^2)*(1-COS(RADIANS(CV315)))+(COS(RADIANS(CV315)))</f>
        <v>0.90676369012465463</v>
      </c>
      <c r="DM316" s="30">
        <f>(DI316*DI317)*(1-COS(RADIANS(CV315)))-DI315*(SIN(RADIANS(CV315)))</f>
        <v>0.42158878489581864</v>
      </c>
      <c r="DO316">
        <v>-0.8539798170291093</v>
      </c>
      <c r="DQ316" s="28">
        <f>(DB315*DB316)*(1-COS(RADIANS(CU315)))+DB317*(SIN(RADIANS(CU315)))</f>
        <v>0.70710678118654746</v>
      </c>
      <c r="DR316" s="28">
        <f>(DB316^2)*(1-COS(RADIANS(CU315)))+(COS(RADIANS(CU315)))</f>
        <v>0.70710678118654757</v>
      </c>
      <c r="DS316" s="28">
        <f>(DB316*DB317)*(1-COS(RADIANS(CU315)))-DB315*(SIN(RADIANS(CU315)))</f>
        <v>0</v>
      </c>
      <c r="DU316" s="61">
        <v>-0.87793387106985377</v>
      </c>
      <c r="DW316" s="17">
        <v>0</v>
      </c>
      <c r="DX316">
        <v>0</v>
      </c>
      <c r="DZ316" s="73">
        <f>(DB315*DB316)*(1-COS(RADIANS(CW315-45)))+DB317*(SIN(RADIANS(CW315-45)))</f>
        <v>-0.34303599074924002</v>
      </c>
      <c r="EA316" s="73">
        <f>(DB316^2)*(1-COS(RADIANS(CW315-45)))+(COS(RADIANS(CW315-45)))</f>
        <v>-0.93932226048927814</v>
      </c>
      <c r="EB316" s="73">
        <f>(DB316*DB317)*(1-COS(RADIANS(CW315-45)))-DB315*(SIN(RADIANS(CW315-45)))</f>
        <v>0</v>
      </c>
      <c r="EC316" s="10"/>
      <c r="ED316">
        <v>-0.34303599074924002</v>
      </c>
      <c r="EE316" s="1">
        <v>-0.30492846465522955</v>
      </c>
      <c r="EG316">
        <f>CY316+DU316</f>
        <v>-1.2350058966257844</v>
      </c>
      <c r="EH316">
        <f>EG316/(SQRT(EG315^2+EG316^2+EG317^2))</f>
        <v>-0.87328104430946496</v>
      </c>
      <c r="EJ316">
        <f>Q316+AM316</f>
        <v>0</v>
      </c>
      <c r="EK316">
        <f>EJ316/(SQRT(EJ315^2+EJ316^2+EJ317^2))</f>
        <v>0</v>
      </c>
      <c r="EM316" s="23">
        <f>CY317*DU315-CY315*DU317</f>
        <v>-0.31895405091280093</v>
      </c>
      <c r="EP316" s="9">
        <f>((SUMPRODUCT(CM316:CM318,BZ316:BZ318))*(SUMPRODUCT(CM316:CM318,CA316:CA318)))-((SUMPRODUCT(CN316:CN318,BZ316:BZ318))*(SUMPRODUCT(CN316:CN318,CA316:CA318)))</f>
        <v>-3.345711404492252E-2</v>
      </c>
      <c r="EY316" s="28"/>
      <c r="EZ316" s="10"/>
      <c r="FA316" s="61">
        <v>-0.34169558301395286</v>
      </c>
      <c r="FB316" s="13">
        <f>BW317</f>
        <v>0</v>
      </c>
      <c r="FC316" s="17">
        <v>0</v>
      </c>
      <c r="FD316">
        <v>0</v>
      </c>
      <c r="FF316" s="73">
        <f>(FD315*FD316)*(1-COS(RADIANS(EY315+45)))+FD317*(SIN(RADIANS(EY315+45)))</f>
        <v>-0.93319239362612394</v>
      </c>
      <c r="FG316" s="73">
        <f>(FD316^2)*(1-COS(RADIANS(EY315+45)))+(COS(RADIANS(EY315+45)))</f>
        <v>0.35937717857196411</v>
      </c>
      <c r="FH316" s="73">
        <f>(FD316*FD317)*(1-COS(RADIANS(EY315+45)))-FD315*(SIN(RADIANS(EY315+45)))</f>
        <v>0</v>
      </c>
      <c r="FI316" s="10"/>
      <c r="FJ316">
        <v>-0.93319239362612394</v>
      </c>
      <c r="FK316" s="23">
        <f>SIN(RADIANS(176))*(COS(RADIANS(0)))</f>
        <v>6.9756473744125524E-2</v>
      </c>
      <c r="FM316" s="30">
        <f>(FK315*FK316)*(1-COS(RADIANS(EX315)))+FK317*(SIN(RADIANS(EX315)))</f>
        <v>-6.5197179069601558E-3</v>
      </c>
      <c r="FN316" s="30">
        <f>(FK316^2)*(1-COS(RADIANS(EX315)))+(COS(RADIANS(EX315)))</f>
        <v>0.90676369012465463</v>
      </c>
      <c r="FO316" s="30">
        <f>(FK316*FK317)*(1-COS(RADIANS(EX315)))-FK315*(SIN(RADIANS(EX315)))</f>
        <v>0.42158878489581864</v>
      </c>
      <c r="FQ316">
        <v>-0.84852801626717189</v>
      </c>
      <c r="FS316" s="28">
        <f>(FD315*FD316)*(1-COS(RADIANS(EW315)))+FD317*(SIN(RADIANS(EW315)))</f>
        <v>0.70710678118654746</v>
      </c>
      <c r="FT316" s="28">
        <f>(FD316^2)*(1-COS(RADIANS(EW315)))+(COS(RADIANS(EW315)))</f>
        <v>0.70710678118654757</v>
      </c>
      <c r="FU316" s="28">
        <f>(FD316*FD317)*(1-COS(RADIANS(EW315)))-FD315*(SIN(RADIANS(EW315)))</f>
        <v>0</v>
      </c>
      <c r="FW316" s="61">
        <v>-0.88403192360630789</v>
      </c>
      <c r="FX316" s="13">
        <f>BX317</f>
        <v>0</v>
      </c>
      <c r="FY316" s="17">
        <v>0</v>
      </c>
      <c r="FZ316">
        <v>0</v>
      </c>
      <c r="GB316" s="73">
        <f>(FD315*FD316)*(1-COS(RADIANS(EY315-45)))+FD317*(SIN(RADIANS(EY315-45)))</f>
        <v>-0.35937717857196377</v>
      </c>
      <c r="GC316" s="73">
        <f>(FD316^2)*(1-COS(RADIANS(EY315-45)))+(COS(RADIANS(EY315-45)))</f>
        <v>-0.93319239362612405</v>
      </c>
      <c r="GD316" s="73">
        <f>(FD316*FD317)*(1-COS(RADIANS(EY315-45)))-FD315*(SIN(RADIANS(EY315-45)))</f>
        <v>0</v>
      </c>
      <c r="GE316" s="10"/>
      <c r="GF316">
        <v>-0.35937717857196377</v>
      </c>
      <c r="GG316" s="1">
        <v>-0.31978602542913759</v>
      </c>
      <c r="GI316">
        <f>FA316+FW316</f>
        <v>-1.2257275066202609</v>
      </c>
      <c r="GJ316">
        <f>GI316/(SQRT(GI315^2+GI316^2+GI317^2))</f>
        <v>-0.86672023181806535</v>
      </c>
      <c r="GL316">
        <f>CH317+DC316</f>
        <v>-3.345711404492252E-2</v>
      </c>
      <c r="GM316" t="e">
        <f>GL316/(SQRT(GL315^2+GL316^2+GL317^2))</f>
        <v>#VALUE!</v>
      </c>
      <c r="GO316" s="27">
        <f>FA317*FW315-FA315*FW317</f>
        <v>-0.31895405091280093</v>
      </c>
    </row>
    <row r="317" spans="1:197" x14ac:dyDescent="0.2">
      <c r="A317" s="1"/>
      <c r="E317" s="5" t="s">
        <v>4</v>
      </c>
      <c r="F317" s="6" t="s">
        <v>5</v>
      </c>
      <c r="G317" s="7" t="s">
        <v>6</v>
      </c>
      <c r="H317" s="8" t="s">
        <v>1</v>
      </c>
      <c r="I317">
        <v>7</v>
      </c>
      <c r="J317" s="9" t="s">
        <v>7</v>
      </c>
      <c r="K317">
        <v>7</v>
      </c>
      <c r="L317" s="10"/>
      <c r="M317" s="17">
        <f>A293</f>
        <v>20</v>
      </c>
      <c r="N317" s="17">
        <f>B293</f>
        <v>30</v>
      </c>
      <c r="O317" s="17">
        <f>C293</f>
        <v>177.5</v>
      </c>
      <c r="Q317" s="61">
        <f t="array" ref="Q317:Q319">MMULT(AI317:AK319,AG317:AG319)</f>
        <v>-0.48853553065825783</v>
      </c>
      <c r="R317" s="13"/>
      <c r="S317" s="17">
        <v>1</v>
      </c>
      <c r="T317">
        <v>0</v>
      </c>
      <c r="V317" s="73">
        <f>(T317^2)*(1-COS(RADIANS(O317+45)))+(COS(RADIANS(O317+45)))</f>
        <v>-0.73727733681012408</v>
      </c>
      <c r="W317" s="73">
        <f>(T317*T318)*(1-COS(RADIANS(O317+45)))-T319*(SIN(RADIANS(O317+45)))</f>
        <v>0.67559020761566013</v>
      </c>
      <c r="X317" s="73">
        <f>(T317*T319)*(1-COS(RADIANS(O317+45)))+T318*(SIN(RADIANS(O317+45)))</f>
        <v>0</v>
      </c>
      <c r="Y317" s="10"/>
      <c r="Z317">
        <f t="array" ref="Z317:Z319">MMULT(V317:X319,S317:S319)</f>
        <v>-0.73727733681012408</v>
      </c>
      <c r="AA317" s="23">
        <f>COS(RADIANS('[1]Biaxial Input'!$F$21))</f>
        <v>-0.9975640502598242</v>
      </c>
      <c r="AC317" s="30">
        <f>(AA317^2)*(1-COS(RADIANS(N317)))+(COS(RADIANS(N317)))</f>
        <v>0.99934808421962718</v>
      </c>
      <c r="AD317" s="30">
        <f>(AA317*AA318)*(1-COS(RADIANS(N317)))-AA319*(SIN(RADIANS(N317)))</f>
        <v>-9.3228300025961861E-3</v>
      </c>
      <c r="AE317" s="30">
        <f>(AA317*AA319)*(1-COS(RADIANS(N317)))+AA318*(SIN(RADIANS(N317)))</f>
        <v>3.4878236872062755E-2</v>
      </c>
      <c r="AG317">
        <f t="array" ref="AG317:AG319">MMULT(AC317:AE319,Z317:Z319)</f>
        <v>-0.73049828142272688</v>
      </c>
      <c r="AI317" s="28">
        <f>(T317^2)*(1-COS(RADIANS(M317)))+(COS(RADIANS(M317)))</f>
        <v>0.93969262078590843</v>
      </c>
      <c r="AJ317" s="28">
        <f>(T317*T318)*(1-COS(RADIANS(M317)))-T319*(SIN(RADIANS(M317)))</f>
        <v>-0.34202014332566871</v>
      </c>
      <c r="AK317" s="28">
        <f>(T317*T319)*(1-COS(RADIANS(M317)))+T318*(SIN(RADIANS(M317)))</f>
        <v>0</v>
      </c>
      <c r="AM317" s="61">
        <f t="array" ref="AM317:AM319">MMULT(AI317:AK319,AW317:AW319)</f>
        <v>-0.86159099769206515</v>
      </c>
      <c r="AN317" s="13"/>
      <c r="AO317" s="17">
        <v>1</v>
      </c>
      <c r="AP317">
        <v>0</v>
      </c>
      <c r="AR317" s="73">
        <f>(T317^2)*(1-COS(RADIANS(O317-45)))+(COS(RADIANS(O317-45)))</f>
        <v>-0.67559020761566024</v>
      </c>
      <c r="AS317" s="73">
        <f>(T317*T318)*(1-COS(RADIANS(O317-45)))-T319*(SIN(RADIANS(O317-45)))</f>
        <v>-0.73727733681012408</v>
      </c>
      <c r="AT317" s="73">
        <f>(T317*T319)*(1-COS(RADIANS(O317-45)))+T318*(SIN(RADIANS(O317-45)))</f>
        <v>0</v>
      </c>
      <c r="AU317" s="10"/>
      <c r="AV317">
        <f t="array" ref="AV317:AV319">MMULT(AR317:AT319,S317:S319)</f>
        <v>-0.67559020761566024</v>
      </c>
      <c r="AW317" s="1">
        <f t="array" ref="AW317:AW319">MMULT(AC317:AE319,AV317:AV319)</f>
        <v>-0.68202329097409797</v>
      </c>
      <c r="BV317" s="1"/>
      <c r="BY317" t="s">
        <v>9</v>
      </c>
      <c r="BZ317" s="5">
        <f t="shared" si="489"/>
        <v>0.3492962422733713</v>
      </c>
      <c r="CA317" s="6">
        <f t="shared" si="489"/>
        <v>-0.34518112468713447</v>
      </c>
      <c r="CB317" s="7">
        <f>CY316</f>
        <v>-0.35707202555593076</v>
      </c>
      <c r="CC317" s="8">
        <f>DU316</f>
        <v>-0.87793387106985377</v>
      </c>
      <c r="CE317" s="10"/>
      <c r="CH317">
        <f>((SUMPRODUCT(CM316:CM318,CK316:CK318))*(SUMPRODUCT(CM316:CM318,CL316:CL318)))-((SUMPRODUCT(CN316:CN318,CK316:CK318))*(SUMPRODUCT(CN316:CN318,CL316:CL318)))</f>
        <v>-3.345711404492252E-2</v>
      </c>
      <c r="CI317" s="67"/>
      <c r="CJ317" s="10" t="s">
        <v>9</v>
      </c>
      <c r="CK317" s="5">
        <f t="shared" si="490"/>
        <v>0.3492962422733713</v>
      </c>
      <c r="CL317" s="6">
        <f t="shared" si="490"/>
        <v>-0.34518112468713447</v>
      </c>
      <c r="CM317" s="7">
        <f>FA316</f>
        <v>-0.34169558301395286</v>
      </c>
      <c r="CN317" s="8">
        <f>FW316</f>
        <v>-0.88403192360630789</v>
      </c>
      <c r="CP317">
        <f t="shared" si="488"/>
        <v>-9.8670839279614439E-2</v>
      </c>
      <c r="CQ317">
        <f t="shared" si="488"/>
        <v>-0.32743703463395935</v>
      </c>
      <c r="CR317">
        <f>CK319</f>
        <v>0</v>
      </c>
      <c r="CS317">
        <f>CN319</f>
        <v>0</v>
      </c>
      <c r="CW317" s="28"/>
      <c r="CY317" s="61">
        <v>0.38589490603517185</v>
      </c>
      <c r="DA317" s="17">
        <v>0</v>
      </c>
      <c r="DB317">
        <v>1</v>
      </c>
      <c r="DD317" s="73">
        <f>(DB315*DB317)*(1-COS(RADIANS(CW315+45)))-DB316*(SIN(RADIANS(CW315+45)))</f>
        <v>0</v>
      </c>
      <c r="DE317" s="73">
        <f>(DB316*DB317)*(1-COS(RADIANS(CW315+45)))+DB315*(SIN(RADIANS(CW315+45)))</f>
        <v>0</v>
      </c>
      <c r="DF317" s="73">
        <f>(DB317^2)*(1-COS(RADIANS(CW315+45)))+(COS(RADIANS(CW315+45)))</f>
        <v>1</v>
      </c>
      <c r="DG317" s="10"/>
      <c r="DH317">
        <v>0</v>
      </c>
      <c r="DI317" s="23">
        <f>SIN(RADIANS('[1]Biaxial Input'!$F$21))*SIN(RADIANS(0))</f>
        <v>0</v>
      </c>
      <c r="DK317" s="30">
        <f>(DI315*DI317)*(1-COS(RADIANS(CV315)))-DI316*(SIN(RADIANS(CV315)))</f>
        <v>-2.948035967890307E-2</v>
      </c>
      <c r="DL317" s="30">
        <f>(DI316*DI317)*(1-COS(RADIANS(CV315)))+DI315*(SIN(RADIANS(CV315)))</f>
        <v>-0.42158878489581864</v>
      </c>
      <c r="DM317" s="30">
        <f>(DI317^2)*(1-COS(RADIANS(CV315)))+(COS(RADIANS(CV315)))</f>
        <v>0.90630778703664994</v>
      </c>
      <c r="DO317">
        <v>0.38589490603517185</v>
      </c>
      <c r="DQ317" s="28">
        <f>(DB315*DB317)*(1-COS(RADIANS(CU315)))-DB316*(SIN(RADIANS(CU315)))</f>
        <v>0</v>
      </c>
      <c r="DR317" s="28">
        <f>(DB316*DB317)*(1-COS(RADIANS(CU315)))+DB315*(SIN(RADIANS(CU315)))</f>
        <v>0</v>
      </c>
      <c r="DS317" s="28">
        <f>(DB317^2)*(1-COS(RADIANS(CU315)))+(COS(RADIANS(CU315)))</f>
        <v>1</v>
      </c>
      <c r="DU317" s="61">
        <v>0.17231168460912957</v>
      </c>
      <c r="DW317" s="17">
        <v>0</v>
      </c>
      <c r="DX317">
        <v>1</v>
      </c>
      <c r="DZ317" s="73">
        <f>(DB315*DB315)*(1-COS(RADIANS(CW315-45)))-DB315*(SIN(RADIANS(CW315-45)))</f>
        <v>0</v>
      </c>
      <c r="EA317" s="73">
        <f>(DB316*DB317)*(1-COS(RADIANS(CW315-45)))+DB315*(SIN(RADIANS(CW315-45)))</f>
        <v>0</v>
      </c>
      <c r="EB317" s="73">
        <f>(DB317^2)*(1-COS(RADIANS(CW315-45)))+(COS(RADIANS(CW315-45)))</f>
        <v>1</v>
      </c>
      <c r="EC317" s="10"/>
      <c r="ED317">
        <v>0</v>
      </c>
      <c r="EE317" s="1">
        <v>0.17231168460912957</v>
      </c>
      <c r="EG317">
        <f>CY317+DU317</f>
        <v>0.55820659064430145</v>
      </c>
      <c r="EH317">
        <f>EG317/(SQRT(EG315^2+EG316^2+EG317^2))</f>
        <v>0.394711665547609</v>
      </c>
      <c r="EJ317">
        <f>Q317+AM317</f>
        <v>-1.350126528350323</v>
      </c>
      <c r="EK317">
        <f>EJ317/(SQRT(EJ315^2+EJ316^2+EJ317^2))</f>
        <v>-1</v>
      </c>
      <c r="EM317" s="23">
        <f>CY315*DU316-CY316*DU315</f>
        <v>-0.90630778703664983</v>
      </c>
      <c r="ER317">
        <f t="shared" ref="ER317:ES319" si="491">CK316</f>
        <v>0.93180266183863136</v>
      </c>
      <c r="ES317">
        <f t="shared" si="491"/>
        <v>-0.87956522186239505</v>
      </c>
      <c r="ET317" t="e">
        <f>#REF!</f>
        <v>#REF!</v>
      </c>
      <c r="EU317" t="e">
        <f>#REF!</f>
        <v>#REF!</v>
      </c>
      <c r="EY317" s="28"/>
      <c r="EZ317" s="10"/>
      <c r="FA317" s="61">
        <v>0.38282887881816718</v>
      </c>
      <c r="FB317" s="13">
        <f>BW318</f>
        <v>0</v>
      </c>
      <c r="FC317" s="17">
        <v>0</v>
      </c>
      <c r="FD317">
        <v>1</v>
      </c>
      <c r="FF317" s="73">
        <f>(FD315*FD317)*(1-COS(RADIANS(EY315+45)))-FD316*(SIN(RADIANS(EY315+45)))</f>
        <v>0</v>
      </c>
      <c r="FG317" s="73">
        <f>(FD316*FD317)*(1-COS(RADIANS(EY315+45)))+FD315*(SIN(RADIANS(EY315+45)))</f>
        <v>0</v>
      </c>
      <c r="FH317" s="73">
        <f>(FD317^2)*(1-COS(RADIANS(EY315+45)))+(COS(RADIANS(EY315+45)))</f>
        <v>1</v>
      </c>
      <c r="FI317" s="10"/>
      <c r="FJ317">
        <v>0</v>
      </c>
      <c r="FK317" s="23">
        <f>SIN(RADIANS(176))*SIN(RADIANS(0))</f>
        <v>0</v>
      </c>
      <c r="FM317" s="30">
        <f>(FK315*FK317)*(1-COS(RADIANS(EX315)))-FK316*(SIN(RADIANS(EX315)))</f>
        <v>-2.948035967890307E-2</v>
      </c>
      <c r="FN317" s="30">
        <f>(FK316*FK317)*(1-COS(RADIANS(EX315)))+FK315*(SIN(RADIANS(EX315)))</f>
        <v>-0.42158878489581864</v>
      </c>
      <c r="FO317" s="30">
        <f>(FK317^2)*(1-COS(RADIANS(EX315)))+(COS(RADIANS(EX315)))</f>
        <v>0.90630778703664994</v>
      </c>
      <c r="FQ317">
        <v>0.38282887881816718</v>
      </c>
      <c r="FS317" s="28">
        <f>(FD315*FD317)*(1-COS(RADIANS(EW315)))-FD316*(SIN(RADIANS(EW315)))</f>
        <v>0</v>
      </c>
      <c r="FT317" s="28">
        <f>(FD316*FD317)*(1-COS(RADIANS(EW315)))+FD315*(SIN(RADIANS(EW315)))</f>
        <v>0</v>
      </c>
      <c r="FU317" s="28">
        <f>(FD317^2)*(1-COS(RADIANS(EW315)))+(COS(RADIANS(EW315)))</f>
        <v>1</v>
      </c>
      <c r="FW317" s="61">
        <v>0.17902023544715645</v>
      </c>
      <c r="FX317" s="13">
        <f>BX318</f>
        <v>0</v>
      </c>
      <c r="FY317" s="17">
        <v>0</v>
      </c>
      <c r="FZ317">
        <v>1</v>
      </c>
      <c r="GB317" s="73">
        <f>(FD315*FD315)*(1-COS(RADIANS(EY315-45)))-FD315*(SIN(RADIANS(EY315-45)))</f>
        <v>0</v>
      </c>
      <c r="GC317" s="73">
        <f>(FD316*FD317)*(1-COS(RADIANS(EY315-45)))+FD315*(SIN(RADIANS(EY315-45)))</f>
        <v>0</v>
      </c>
      <c r="GD317" s="73">
        <f>(FD317^2)*(1-COS(RADIANS(EY315-45)))+(COS(RADIANS(EY315-45)))</f>
        <v>1</v>
      </c>
      <c r="GE317" s="10"/>
      <c r="GF317">
        <v>0</v>
      </c>
      <c r="GG317" s="1">
        <v>0.17902023544715645</v>
      </c>
      <c r="GI317">
        <f>FA317+FW317</f>
        <v>0.56184911426532369</v>
      </c>
      <c r="GJ317">
        <f>GI317/(SQRT(GI315^2+GI316^2+GI317^2))</f>
        <v>0.3972873187006658</v>
      </c>
      <c r="GL317" t="e">
        <f>#REF!+DC317</f>
        <v>#REF!</v>
      </c>
      <c r="GM317" t="e">
        <f>GL317/(SQRT(GL315^2+GL316^2+GL317^2))</f>
        <v>#REF!</v>
      </c>
      <c r="GO317" s="27">
        <f>FA315*FW316-FA316*FW315</f>
        <v>-0.90630778703664994</v>
      </c>
    </row>
    <row r="318" spans="1:197" x14ac:dyDescent="0.2">
      <c r="A318" s="1"/>
      <c r="D318" t="s">
        <v>8</v>
      </c>
      <c r="E318" s="5">
        <f t="shared" ref="E318:F320" si="492">E313</f>
        <v>0.97427491795711862</v>
      </c>
      <c r="F318" s="6">
        <f t="shared" si="492"/>
        <v>-0.85688498776351252</v>
      </c>
      <c r="G318" s="7">
        <f>Q317</f>
        <v>-0.48853553065825783</v>
      </c>
      <c r="H318" s="8">
        <f>AM317</f>
        <v>-0.86159099769206515</v>
      </c>
      <c r="J318" s="9">
        <f>((SUMPRODUCT(G318:G320,E318:E320))*(SUMPRODUCT(G318:(G320),F318:F320)))-((SUMPRODUCT(H318:H320,E318:E320))*(SUMPRODUCT(H318:H320,F318:F320)))</f>
        <v>8.946507908050183E-3</v>
      </c>
      <c r="Q318" s="61">
        <v>-0.79359375045049751</v>
      </c>
      <c r="S318" s="17">
        <v>0</v>
      </c>
      <c r="T318">
        <v>0</v>
      </c>
      <c r="V318" s="73">
        <f>(T317*T318)*(1-COS(RADIANS(O317+45)))+T319*(SIN(RADIANS(O317+45)))</f>
        <v>-0.67559020761566013</v>
      </c>
      <c r="W318" s="73">
        <f>(T318^2)*(1-COS(RADIANS(O317+45)))+(COS(RADIANS(O317+45)))</f>
        <v>-0.73727733681012408</v>
      </c>
      <c r="X318" s="73">
        <f>(T318*T319)*(1-COS(RADIANS(O317+45)))-T317*(SIN(RADIANS(O317+45)))</f>
        <v>0</v>
      </c>
      <c r="Y318" s="10"/>
      <c r="Z318">
        <v>-0.67559020761566013</v>
      </c>
      <c r="AA318" s="23">
        <f>SIN(RADIANS('[1]Biaxial Input'!$F$21))*(COS(RADIANS(0)))</f>
        <v>6.9756473744125524E-2</v>
      </c>
      <c r="AC318" s="30">
        <f>(AA317*AA318)*(1-COS(RADIANS(N317)))+AA319*(SIN(RADIANS(N317)))</f>
        <v>-9.3228300025961861E-3</v>
      </c>
      <c r="AD318" s="30">
        <f>(AA318^2)*(1-COS(RADIANS(N317)))+(COS(RADIANS(N317)))</f>
        <v>0.86667731956481153</v>
      </c>
      <c r="AE318" s="30">
        <f>(AA318*AA319)*(1-COS(RADIANS(N317)))-AA317*(SIN(RADIANS(N317)))</f>
        <v>0.49878202512991204</v>
      </c>
      <c r="AG318">
        <v>-0.57864519898472722</v>
      </c>
      <c r="AI318" s="28">
        <f>(T317*T318)*(1-COS(RADIANS(M317)))+T319*(SIN(RADIANS(M317)))</f>
        <v>0.34202014332566871</v>
      </c>
      <c r="AJ318" s="28">
        <f>(T318^2)*(1-COS(RADIANS(M317)))+(COS(RADIANS(M317)))</f>
        <v>0.93969262078590843</v>
      </c>
      <c r="AK318" s="28">
        <f>(T318*T319)*(1-COS(RADIANS(M317)))-T317*(SIN(RADIANS(M317)))</f>
        <v>0</v>
      </c>
      <c r="AM318" s="61">
        <v>0.37309911180055122</v>
      </c>
      <c r="AO318" s="17">
        <v>0</v>
      </c>
      <c r="AP318">
        <v>0</v>
      </c>
      <c r="AR318" s="73">
        <f>(T317*T318)*(1-COS(RADIANS(O317-45)))+T319*(SIN(RADIANS(O317-45)))</f>
        <v>0.73727733681012408</v>
      </c>
      <c r="AS318" s="73">
        <f>(T318^2)*(1-COS(RADIANS(O317-45)))+(COS(RADIANS(O317-45)))</f>
        <v>-0.67559020761566024</v>
      </c>
      <c r="AT318" s="73">
        <f>(T318*T319)*(1-COS(RADIANS(O317-45)))-T317*(SIN(RADIANS(O317-45)))</f>
        <v>0</v>
      </c>
      <c r="AU318" s="10"/>
      <c r="AV318">
        <v>0.73727733681012408</v>
      </c>
      <c r="AW318" s="1">
        <v>0.64527995869950061</v>
      </c>
      <c r="BV318" s="1"/>
      <c r="BY318" t="s">
        <v>10</v>
      </c>
      <c r="BZ318" s="5">
        <f t="shared" si="489"/>
        <v>-9.8670839279614439E-2</v>
      </c>
      <c r="CA318" s="6">
        <f t="shared" si="489"/>
        <v>-0.32743703463395935</v>
      </c>
      <c r="CB318" s="7">
        <f>CY317</f>
        <v>0.38589490603517185</v>
      </c>
      <c r="CC318" s="8">
        <f>DU317</f>
        <v>0.17231168460912957</v>
      </c>
      <c r="CE318" s="10"/>
      <c r="CG318" s="10" t="s">
        <v>160</v>
      </c>
      <c r="CH318" s="10">
        <f>-CH315*((EY315-CW315)/(CH317-CE316))</f>
        <v>245.06195136069923</v>
      </c>
      <c r="CI318" s="67"/>
      <c r="CJ318" s="10" t="s">
        <v>10</v>
      </c>
      <c r="CK318" s="5">
        <f t="shared" si="490"/>
        <v>-9.8670839279614439E-2</v>
      </c>
      <c r="CL318" s="6">
        <f t="shared" si="490"/>
        <v>-0.32743703463395935</v>
      </c>
      <c r="CM318" s="7">
        <f>FA317</f>
        <v>0.38282887881816718</v>
      </c>
      <c r="CN318" s="8">
        <f>FW317</f>
        <v>0.17902023544715645</v>
      </c>
      <c r="CW318" s="28"/>
      <c r="DH318" s="10"/>
      <c r="DI318" s="10"/>
      <c r="DJ318" s="10"/>
      <c r="DK318" s="10"/>
      <c r="DL318" s="10"/>
      <c r="DM318" s="10"/>
      <c r="DN318" s="10"/>
      <c r="DO318" s="10"/>
      <c r="DP318" s="10"/>
      <c r="EE318" s="1"/>
      <c r="EI318" s="64">
        <f>(DEGREES(ACOS((EH315*EK315+EH316*EK316+EH317*EK317)/((SQRT(EH315^2+EH316^2+EH317^2))*(SQRT(EK315^2+EK316^2+EK317^2))))))</f>
        <v>113.24799259594765</v>
      </c>
      <c r="ER318">
        <f t="shared" si="491"/>
        <v>0.3492962422733713</v>
      </c>
      <c r="ES318">
        <f t="shared" si="491"/>
        <v>-0.34518112468713447</v>
      </c>
      <c r="ET318" t="e">
        <f>#REF!</f>
        <v>#REF!</v>
      </c>
      <c r="EU318" t="e">
        <f>#REF!</f>
        <v>#REF!</v>
      </c>
      <c r="EY318" s="28"/>
      <c r="EZ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GG318" s="1"/>
      <c r="GK318" s="64" t="e">
        <f>(DEGREES(ACOS((GJ315*GM315+GJ316*GM316+GJ317*GM317)/((SQRT(GJ315^2+GJ316^2+GJ317^2))*(SQRT(GM315^2+GM316^2+GM317^2))))))</f>
        <v>#VALUE!</v>
      </c>
    </row>
    <row r="319" spans="1:197" x14ac:dyDescent="0.2">
      <c r="A319" s="1"/>
      <c r="D319" t="s">
        <v>9</v>
      </c>
      <c r="E319" s="5">
        <f t="shared" si="492"/>
        <v>0.21743417216685504</v>
      </c>
      <c r="F319" s="6">
        <f t="shared" si="492"/>
        <v>-0.48851748063708106</v>
      </c>
      <c r="G319" s="7">
        <f t="shared" ref="G319:G320" si="493">Q318</f>
        <v>-0.79359375045049751</v>
      </c>
      <c r="H319" s="8">
        <f t="shared" ref="H319:H320" si="494">AM318</f>
        <v>0.37309911180055122</v>
      </c>
      <c r="J319" s="10"/>
      <c r="Q319" s="61">
        <v>0.36268718550614382</v>
      </c>
      <c r="S319" s="17">
        <v>0</v>
      </c>
      <c r="T319">
        <v>1</v>
      </c>
      <c r="V319" s="73">
        <f>(T317*T319)*(1-COS(RADIANS(O317+45)))-T318*(SIN(RADIANS(O317+45)))</f>
        <v>0</v>
      </c>
      <c r="W319" s="73">
        <f>(T318*T319)*(1-COS(RADIANS(O317+45)))+T317*(SIN(RADIANS(O317+45)))</f>
        <v>0</v>
      </c>
      <c r="X319" s="73">
        <f>(T319^2)*(1-COS(RADIANS(O317+45)))+(COS(RADIANS(O317+45)))</f>
        <v>0.99999999999999989</v>
      </c>
      <c r="Y319" s="10"/>
      <c r="Z319">
        <v>0</v>
      </c>
      <c r="AA319" s="23">
        <f>SIN(RADIANS('[1]Biaxial Input'!$F$21))*SIN(RADIANS(0))</f>
        <v>0</v>
      </c>
      <c r="AC319" s="30">
        <f>(AA317*AA319)*(1-COS(RADIANS(N317)))-AA318*(SIN(RADIANS(N317)))</f>
        <v>-3.4878236872062755E-2</v>
      </c>
      <c r="AD319" s="30">
        <f>(AA318*AA319)*(1-COS(RADIANS(N317)))+AA317*(SIN(RADIANS(N317)))</f>
        <v>-0.49878202512991204</v>
      </c>
      <c r="AE319" s="30">
        <f>(AA319^2)*(1-COS(RADIANS(N317)))+(COS(RADIANS(N317)))</f>
        <v>0.86602540378443871</v>
      </c>
      <c r="AG319">
        <v>0.36268718550614382</v>
      </c>
      <c r="AI319" s="28">
        <f>(T317*T319)*(1-COS(RADIANS(M317)))-T318*(SIN(RADIANS(M317)))</f>
        <v>0</v>
      </c>
      <c r="AJ319" s="28">
        <f>(T318*T319)*(1-COS(RADIANS(M317)))+T317*(SIN(RADIANS(M317)))</f>
        <v>0</v>
      </c>
      <c r="AK319" s="28">
        <f>(T319^2)*(1-COS(RADIANS(M317)))+(COS(RADIANS(M317)))</f>
        <v>1</v>
      </c>
      <c r="AM319" s="61">
        <v>-0.3441772878468769</v>
      </c>
      <c r="AO319" s="17">
        <v>0</v>
      </c>
      <c r="AP319">
        <v>1</v>
      </c>
      <c r="AR319" s="73">
        <f>(T317*T317)*(1-COS(RADIANS(O317-45)))-T317*(SIN(RADIANS(O317-45)))</f>
        <v>0</v>
      </c>
      <c r="AS319" s="73">
        <f>(T318*T319)*(1-COS(RADIANS(O317-45)))+T317*(SIN(RADIANS(O317-45)))</f>
        <v>0</v>
      </c>
      <c r="AT319" s="73">
        <f>(T319^2)*(1-COS(RADIANS(O317-45)))+(COS(RADIANS(O317-45)))</f>
        <v>1</v>
      </c>
      <c r="AU319" s="10"/>
      <c r="AV319">
        <v>0</v>
      </c>
      <c r="AW319" s="1">
        <v>-0.3441772878468769</v>
      </c>
      <c r="BV319" s="1"/>
      <c r="CE319" s="10"/>
      <c r="CS319" s="15"/>
      <c r="CW319" s="28"/>
      <c r="CY319" s="82" t="s">
        <v>148</v>
      </c>
      <c r="CZ319" s="13"/>
      <c r="DB319" s="10"/>
      <c r="DC319" s="10"/>
      <c r="DD319" s="10"/>
      <c r="DE319" s="10"/>
      <c r="DF319" s="10"/>
      <c r="DG319" s="10"/>
      <c r="DH319" s="80"/>
      <c r="DI319" s="23" t="s">
        <v>149</v>
      </c>
      <c r="DM319" s="1"/>
      <c r="DO319" s="80"/>
      <c r="DS319" s="13"/>
      <c r="DT319" s="81"/>
      <c r="DU319" s="82" t="s">
        <v>150</v>
      </c>
      <c r="DW319" s="13"/>
      <c r="DX319" s="13"/>
      <c r="EA319" s="1"/>
      <c r="EE319" s="1"/>
      <c r="ER319">
        <f t="shared" si="491"/>
        <v>-9.8670839279614439E-2</v>
      </c>
      <c r="ES319">
        <f t="shared" si="491"/>
        <v>-0.32743703463395935</v>
      </c>
      <c r="ET319" t="e">
        <f>#REF!</f>
        <v>#REF!</v>
      </c>
      <c r="EU319" t="e">
        <f>#REF!</f>
        <v>#REF!</v>
      </c>
      <c r="EY319" s="28"/>
      <c r="EZ319" s="10"/>
      <c r="FA319" s="82" t="s">
        <v>148</v>
      </c>
      <c r="FB319" s="13"/>
      <c r="FD319" s="10"/>
      <c r="FE319" s="10"/>
      <c r="FF319" s="10"/>
      <c r="FG319" s="10"/>
      <c r="FH319" s="10"/>
      <c r="FI319" s="10"/>
      <c r="FJ319" s="80"/>
      <c r="FK319" s="23" t="s">
        <v>149</v>
      </c>
      <c r="FO319" s="1"/>
      <c r="FQ319" s="80"/>
      <c r="FU319" s="13"/>
      <c r="FV319" s="81"/>
      <c r="FW319" s="82" t="s">
        <v>150</v>
      </c>
      <c r="FY319" s="13"/>
      <c r="FZ319" s="13"/>
      <c r="GC319" s="1"/>
      <c r="GG319" s="1"/>
      <c r="GK319" s="13"/>
    </row>
    <row r="320" spans="1:197" x14ac:dyDescent="0.2">
      <c r="A320" s="1"/>
      <c r="D320" t="s">
        <v>10</v>
      </c>
      <c r="E320" s="5">
        <f t="shared" si="492"/>
        <v>5.925170895226721E-2</v>
      </c>
      <c r="F320" s="6">
        <f t="shared" si="492"/>
        <v>-0.16461709770714594</v>
      </c>
      <c r="G320" s="7">
        <f t="shared" si="493"/>
        <v>0.36268718550614382</v>
      </c>
      <c r="H320" s="8">
        <f t="shared" si="494"/>
        <v>-0.3441772878468769</v>
      </c>
      <c r="J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W320" s="1"/>
      <c r="BV320" s="1"/>
      <c r="BZ320" s="5" t="s">
        <v>4</v>
      </c>
      <c r="CA320" s="6" t="s">
        <v>5</v>
      </c>
      <c r="CB320" s="7" t="s">
        <v>6</v>
      </c>
      <c r="CC320" s="8" t="s">
        <v>1</v>
      </c>
      <c r="CD320">
        <v>7</v>
      </c>
      <c r="CE320" s="9" t="s">
        <v>7</v>
      </c>
      <c r="CG320" s="90" t="s">
        <v>157</v>
      </c>
      <c r="CH320" s="61">
        <f>CE321-((CH322-CE321)/(EY320-CW320))*CW320</f>
        <v>-5.8208934435062352</v>
      </c>
      <c r="CI320" s="10"/>
      <c r="CK320" s="5" t="s">
        <v>4</v>
      </c>
      <c r="CL320" s="6" t="s">
        <v>5</v>
      </c>
      <c r="CM320" s="7" t="s">
        <v>6</v>
      </c>
      <c r="CN320" s="8" t="s">
        <v>1</v>
      </c>
      <c r="CO320" s="10"/>
      <c r="CP320">
        <f t="shared" ref="CP320:CQ322" si="495">BZ321</f>
        <v>0.93180266183863136</v>
      </c>
      <c r="CQ320">
        <f t="shared" si="495"/>
        <v>-0.87956522186239505</v>
      </c>
      <c r="CR320">
        <f>CI324</f>
        <v>0</v>
      </c>
      <c r="CS320">
        <f>CL324</f>
        <v>0</v>
      </c>
      <c r="CU320" s="17">
        <f>CU224</f>
        <v>20</v>
      </c>
      <c r="CV320" s="17">
        <f>CV224</f>
        <v>30</v>
      </c>
      <c r="CW320" s="31">
        <f>CH227</f>
        <v>176.76120544408212</v>
      </c>
      <c r="CY320" s="61">
        <f t="array" ref="CY320:CY322">MMULT(DQ320:DS322,DO320:DO322)</f>
        <v>-0.49960430686847329</v>
      </c>
      <c r="CZ320" s="13"/>
      <c r="DA320" s="17">
        <v>1</v>
      </c>
      <c r="DB320">
        <v>0</v>
      </c>
      <c r="DD320" s="73">
        <f>(DB320^2)*(1-COS(RADIANS(CW320+45)))+(COS(RADIANS(CW320+45)))</f>
        <v>-0.74592713305660463</v>
      </c>
      <c r="DE320" s="73">
        <f>(DB320*DB321)*(1-COS(RADIANS(CW320+45)))-DB322*(SIN(RADIANS(CW320+45)))</f>
        <v>0.66602756111887329</v>
      </c>
      <c r="DF320" s="73">
        <f>(DB320*DB322)*(1-COS(RADIANS(CW320+45)))+DB321*(SIN(RADIANS(CW320+45)))</f>
        <v>0</v>
      </c>
      <c r="DG320" s="10"/>
      <c r="DH320">
        <f t="array" ref="DH320:DH322">MMULT(DD320:DF322,DA320:DA322)</f>
        <v>-0.74592713305660463</v>
      </c>
      <c r="DI320" s="23">
        <f>COS(RADIANS('[1]Biaxial Input'!$F$21))</f>
        <v>-0.9975640502598242</v>
      </c>
      <c r="DK320" s="30">
        <f>(DI320^2)*(1-COS(RADIANS(CV320)))+(COS(RADIANS(CV320)))</f>
        <v>0.99934808421962718</v>
      </c>
      <c r="DL320" s="30">
        <f>(DI320*DI321)*(1-COS(RADIANS(CV320)))-DI322*(SIN(RADIANS(CV320)))</f>
        <v>-9.3228300025961861E-3</v>
      </c>
      <c r="DM320" s="30">
        <f>(DI320*DI322)*(1-COS(RADIANS(CV320)))+DI321*(SIN(RADIANS(CV320)))</f>
        <v>3.4878236872062755E-2</v>
      </c>
      <c r="DO320">
        <f t="array" ref="DO320:DO322">MMULT(DK320:DM322,DH320:DH322)</f>
        <v>-0.73923158965820179</v>
      </c>
      <c r="DQ320" s="28">
        <f>(DB320^2)*(1-COS(RADIANS(CU320)))+(COS(RADIANS(CU320)))</f>
        <v>0.93969262078590843</v>
      </c>
      <c r="DR320" s="28">
        <f>(DB320*DB321)*(1-COS(RADIANS(CU320)))-DB322*(SIN(RADIANS(CU320)))</f>
        <v>-0.34202014332566871</v>
      </c>
      <c r="DS320" s="28">
        <f>(DB320*DB322)*(1-COS(RADIANS(CU320)))+DB321*(SIN(RADIANS(CU320)))</f>
        <v>0</v>
      </c>
      <c r="DU320" s="61">
        <f t="array" ref="DU320:DU322">MMULT(DQ320:DS322,EE320:EE322)</f>
        <v>-0.85522017549752993</v>
      </c>
      <c r="DV320" s="13"/>
      <c r="DW320" s="17">
        <v>1</v>
      </c>
      <c r="DX320">
        <v>0</v>
      </c>
      <c r="DZ320" s="73">
        <f>(DB320^2)*(1-COS(RADIANS(CW320-45)))+(COS(RADIANS(CW320-45)))</f>
        <v>-0.66602756111887329</v>
      </c>
      <c r="EA320" s="73">
        <f>(DB320*DB321)*(1-COS(RADIANS(CW320-45)))-DB322*(SIN(RADIANS(CW320-45)))</f>
        <v>-0.74592713305660452</v>
      </c>
      <c r="EB320" s="73">
        <f>(DB320*DB322)*(1-COS(RADIANS(CW320-45)))+DB321*(SIN(RADIANS(CW320-45)))</f>
        <v>0</v>
      </c>
      <c r="EC320" s="10"/>
      <c r="ED320">
        <f t="array" ref="ED320:ED322">MMULT(DZ320:EB322,DA320:DA322)</f>
        <v>-0.66602756111887329</v>
      </c>
      <c r="EE320" s="1">
        <f t="array" ref="EE320:EE322">MMULT(DK320:DM322,ED320:ED322)</f>
        <v>-0.67254751909742738</v>
      </c>
      <c r="EG320">
        <f>CY320+DU320</f>
        <v>-1.3548244823660032</v>
      </c>
      <c r="EH320">
        <f>EG320/(SQRT(EG320^2+EG321^2+EG322^2))</f>
        <v>-0.95800557879855486</v>
      </c>
      <c r="EJ320">
        <f>Q320+AM320</f>
        <v>0</v>
      </c>
      <c r="EK320">
        <f>EJ320/(SQRT(EJ320^2+EJ321^2+EJ322^2))</f>
        <v>0</v>
      </c>
      <c r="EM320" s="23">
        <f>CY321*DU322-CY322*DU321</f>
        <v>0.13781867790849947</v>
      </c>
      <c r="EO320" s="15">
        <v>7</v>
      </c>
      <c r="EP320" s="9" t="s">
        <v>7</v>
      </c>
      <c r="EW320" s="17">
        <f>CU320</f>
        <v>20</v>
      </c>
      <c r="EX320" s="17">
        <f>CV320</f>
        <v>30</v>
      </c>
      <c r="EY320" s="31">
        <f>1+CW320</f>
        <v>177.76120544408212</v>
      </c>
      <c r="EZ320" s="10"/>
      <c r="FA320" s="61">
        <f t="array" ref="FA320:FA322">MMULT(FS320:FU322,FQ320:FQ322)</f>
        <v>-0.48460256461650175</v>
      </c>
      <c r="FB320" s="13">
        <f>BW321</f>
        <v>0</v>
      </c>
      <c r="FC320" s="17">
        <v>1</v>
      </c>
      <c r="FD320">
        <v>0</v>
      </c>
      <c r="FF320" s="73">
        <f>(FD320^2)*(1-COS(RADIANS(EY320+45)))+(COS(RADIANS(EY320+45)))</f>
        <v>-0.73418974104618173</v>
      </c>
      <c r="FG320" s="73">
        <f>(FD320*FD321)*(1-COS(RADIANS(EY320+45)))-FD322*(SIN(RADIANS(EY320+45)))</f>
        <v>0.67894434539403936</v>
      </c>
      <c r="FH320" s="73">
        <f>(FD320*FD322)*(1-COS(RADIANS(EY320+45)))+FD321*(SIN(RADIANS(EY320+45)))</f>
        <v>0</v>
      </c>
      <c r="FI320" s="10"/>
      <c r="FJ320">
        <f t="array" ref="FJ320:FJ322">MMULT(FF320:FH322,FC320:FC322)</f>
        <v>-0.73418974104618173</v>
      </c>
      <c r="FK320" s="23">
        <f>COS(RADIANS(176))</f>
        <v>-0.9975640502598242</v>
      </c>
      <c r="FM320" s="30">
        <f>(FK320^2)*(1-COS(RADIANS(EX320)))+(COS(RADIANS(EX320)))</f>
        <v>0.99934808421962718</v>
      </c>
      <c r="FN320" s="30">
        <f>(FK320*FK321)*(1-COS(RADIANS(EX320)))-FK322*(SIN(RADIANS(EX320)))</f>
        <v>-9.3228300025961861E-3</v>
      </c>
      <c r="FO320" s="30">
        <f>(FK320*FK322)*(1-COS(RADIANS(EX320)))+FK321*(SIN(RADIANS(EX320)))</f>
        <v>3.4878236872062755E-2</v>
      </c>
      <c r="FQ320">
        <f t="array" ref="FQ320:FQ322">MMULT(FM320:FO322,FJ320:FJ322)</f>
        <v>-0.7273814284548733</v>
      </c>
      <c r="FS320" s="28">
        <f>(FD320^2)*(1-COS(RADIANS(EW320)))+(COS(RADIANS(EW320)))</f>
        <v>0.93969262078590843</v>
      </c>
      <c r="FT320" s="28">
        <f>(FD320*FD321)*(1-COS(RADIANS(EW320)))-FD322*(SIN(RADIANS(EW320)))</f>
        <v>-0.34202014332566871</v>
      </c>
      <c r="FU320" s="28">
        <f>(FD320*FD322)*(1-COS(RADIANS(EW320)))+FD321*(SIN(RADIANS(EW320)))</f>
        <v>0</v>
      </c>
      <c r="FW320" s="61">
        <f t="array" ref="FW320:FW322">MMULT(FS320:FU322,GG320:GG322)</f>
        <v>-0.86380921874373551</v>
      </c>
      <c r="FX320" s="13">
        <f>BX321</f>
        <v>0</v>
      </c>
      <c r="FY320" s="17">
        <v>1</v>
      </c>
      <c r="FZ320">
        <v>0</v>
      </c>
      <c r="GB320" s="73">
        <f>(FD320^2)*(1-COS(RADIANS(EY320-45)))+(COS(RADIANS(EY320-45)))</f>
        <v>-0.67894434539403936</v>
      </c>
      <c r="GC320" s="73">
        <f>(FD320*FD321)*(1-COS(RADIANS(EY320-45)))-FD322*(SIN(RADIANS(EY320-45)))</f>
        <v>-0.73418974104618173</v>
      </c>
      <c r="GD320" s="73">
        <f>(FD320*FD322)*(1-COS(RADIANS(EY320-45)))+FD321*(SIN(RADIANS(EY320-45)))</f>
        <v>0</v>
      </c>
      <c r="GE320" s="10"/>
      <c r="GF320">
        <f t="array" ref="GF320:GF322">MMULT(GB320:GD322,FC320:FC322)</f>
        <v>-0.67894434539403936</v>
      </c>
      <c r="GG320" s="1">
        <f t="array" ref="GG320:GG322">MMULT(FM320:FO322,GF320:GF322)</f>
        <v>-0.68534645700670571</v>
      </c>
      <c r="GI320">
        <f>FA320+FW320</f>
        <v>-1.3484117833602371</v>
      </c>
      <c r="GJ320">
        <f>GI320/(SQRT(GI320^2+GI321^2+GI322^2))</f>
        <v>-0.95347111584586952</v>
      </c>
      <c r="GL320" t="e">
        <f>CH321+DC320</f>
        <v>#VALUE!</v>
      </c>
      <c r="GM320" t="e">
        <f>GL320/(SQRT(GL320^2+GL321^2+GL322^2))</f>
        <v>#VALUE!</v>
      </c>
      <c r="GO320" s="27">
        <f>FA321*FW322-FA322*FW321</f>
        <v>0.13781867790849939</v>
      </c>
    </row>
    <row r="321" spans="1:197" x14ac:dyDescent="0.2">
      <c r="A321" s="1"/>
      <c r="Q321" s="82" t="s">
        <v>148</v>
      </c>
      <c r="R321" s="13"/>
      <c r="T321" s="10"/>
      <c r="U321" s="10"/>
      <c r="V321" s="10"/>
      <c r="W321" s="10"/>
      <c r="X321" s="10"/>
      <c r="Y321" s="10"/>
      <c r="Z321" s="80"/>
      <c r="AA321" s="23" t="s">
        <v>149</v>
      </c>
      <c r="AE321" s="1"/>
      <c r="AG321" s="80"/>
      <c r="AK321" s="13"/>
      <c r="AL321" s="81"/>
      <c r="AM321" s="82" t="s">
        <v>150</v>
      </c>
      <c r="AO321" s="13"/>
      <c r="AP321" s="13"/>
      <c r="AS321" s="1"/>
      <c r="AW321" s="1"/>
      <c r="BV321" s="1"/>
      <c r="BY321" t="s">
        <v>8</v>
      </c>
      <c r="BZ321" s="5">
        <f t="shared" ref="BZ321:CA323" si="496">BZ316</f>
        <v>0.93180266183863136</v>
      </c>
      <c r="CA321" s="6">
        <f t="shared" si="496"/>
        <v>-0.87956522186239505</v>
      </c>
      <c r="CB321" s="7">
        <f>CY320</f>
        <v>-0.49960430686847329</v>
      </c>
      <c r="CC321" s="8">
        <f>DU320</f>
        <v>-0.85522017549752993</v>
      </c>
      <c r="CE321" s="9">
        <f>((SUMPRODUCT(CB321:CB323,BZ321:BZ323))*(SUMPRODUCT(CB321:(CB323),CA321:CA323)))-((SUMPRODUCT(CC321:CC323,BZ321:BZ323))*(SUMPRODUCT(CC321:CC323,CA321:CA323)))</f>
        <v>-1.9360624214925792E-12</v>
      </c>
      <c r="CG321">
        <v>1</v>
      </c>
      <c r="CH321" t="s">
        <v>161</v>
      </c>
      <c r="CI321" s="67"/>
      <c r="CJ321" s="1" t="s">
        <v>8</v>
      </c>
      <c r="CK321" s="5">
        <f t="shared" ref="CK321:CL323" si="497">BZ321</f>
        <v>0.93180266183863136</v>
      </c>
      <c r="CL321" s="6">
        <f t="shared" si="497"/>
        <v>-0.87956522186239505</v>
      </c>
      <c r="CM321" s="7">
        <f>FA320</f>
        <v>-0.48460256461650175</v>
      </c>
      <c r="CN321" s="8">
        <f>FW320</f>
        <v>-0.86380921874373551</v>
      </c>
      <c r="CO321" s="10"/>
      <c r="CP321">
        <f t="shared" si="495"/>
        <v>0.3492962422733713</v>
      </c>
      <c r="CQ321">
        <f t="shared" si="495"/>
        <v>-0.34518112468713447</v>
      </c>
      <c r="CR321">
        <f>CJ324</f>
        <v>0</v>
      </c>
      <c r="CS321">
        <f>CM324</f>
        <v>0</v>
      </c>
      <c r="CW321" s="28"/>
      <c r="CY321" s="61">
        <v>-0.78871702279879607</v>
      </c>
      <c r="DA321" s="17">
        <v>0</v>
      </c>
      <c r="DB321">
        <v>0</v>
      </c>
      <c r="DD321" s="73">
        <f>(DB320*DB321)*(1-COS(RADIANS(CW320+45)))+DB322*(SIN(RADIANS(CW320+45)))</f>
        <v>-0.66602756111887329</v>
      </c>
      <c r="DE321" s="73">
        <f>(DB321^2)*(1-COS(RADIANS(CW320+45)))+(COS(RADIANS(CW320+45)))</f>
        <v>-0.74592713305660463</v>
      </c>
      <c r="DF321" s="73">
        <f>(DB321*DB322)*(1-COS(RADIANS(CW320+45)))-DB320*(SIN(RADIANS(CW320+45)))</f>
        <v>0</v>
      </c>
      <c r="DG321" s="10"/>
      <c r="DH321">
        <v>-0.66602756111887329</v>
      </c>
      <c r="DI321" s="23">
        <f>SIN(RADIANS('[1]Biaxial Input'!$F$21))*(COS(RADIANS(0)))</f>
        <v>6.9756473744125524E-2</v>
      </c>
      <c r="DK321" s="30">
        <f>(DI320*DI321)*(1-COS(RADIANS(CV320)))+DI322*(SIN(RADIANS(CV320)))</f>
        <v>-9.3228300025961861E-3</v>
      </c>
      <c r="DL321" s="30">
        <f>(DI321^2)*(1-COS(RADIANS(CV320)))+(COS(RADIANS(CV320)))</f>
        <v>0.86667731956481153</v>
      </c>
      <c r="DM321" s="30">
        <f>(DI321*DI322)*(1-COS(RADIANS(CV320)))-DI320*(SIN(RADIANS(CV320)))</f>
        <v>0.49878202512991204</v>
      </c>
      <c r="DO321">
        <v>-0.57027682957098302</v>
      </c>
      <c r="DQ321" s="28">
        <f>(DB320*DB321)*(1-COS(RADIANS(CU320)))+DB322*(SIN(RADIANS(CU320)))</f>
        <v>0.34202014332566871</v>
      </c>
      <c r="DR321" s="28">
        <f>(DB321^2)*(1-COS(RADIANS(CU320)))+(COS(RADIANS(CU320)))</f>
        <v>0.93969262078590843</v>
      </c>
      <c r="DS321" s="28">
        <f>(DB321*DB322)*(1-COS(RADIANS(CU320)))-DB320*(SIN(RADIANS(CU320)))</f>
        <v>0</v>
      </c>
      <c r="DU321" s="61">
        <v>0.3833007251856565</v>
      </c>
      <c r="DW321" s="17">
        <v>0</v>
      </c>
      <c r="DX321">
        <v>0</v>
      </c>
      <c r="DZ321" s="73">
        <f>(DB320*DB321)*(1-COS(RADIANS(CW320-45)))+DB322*(SIN(RADIANS(CW320-45)))</f>
        <v>0.74592713305660452</v>
      </c>
      <c r="EA321" s="73">
        <f>(DB321^2)*(1-COS(RADIANS(CW320-45)))+(COS(RADIANS(CW320-45)))</f>
        <v>-0.66602756111887329</v>
      </c>
      <c r="EB321" s="73">
        <f>(DB321*DB322)*(1-COS(RADIANS(CW320-45)))-DB320*(SIN(RADIANS(CW320-45)))</f>
        <v>0</v>
      </c>
      <c r="EC321" s="10"/>
      <c r="ED321">
        <v>0.74592713305660452</v>
      </c>
      <c r="EE321" s="1">
        <v>0.65268738999751752</v>
      </c>
      <c r="EG321">
        <f>CY321+DU321</f>
        <v>-0.40541629761313958</v>
      </c>
      <c r="EH321">
        <f>EG321/(SQRT(EG320^2+EG321^2+EG322^2))</f>
        <v>-0.28667261324579452</v>
      </c>
      <c r="EJ321">
        <f>Q321+AM321</f>
        <v>0</v>
      </c>
      <c r="EK321">
        <f>EJ321/(SQRT(EJ320^2+EJ321^2+EJ322^2))</f>
        <v>0</v>
      </c>
      <c r="EM321" s="23">
        <f>CY322*DU320-CY320*DU322</f>
        <v>-0.48063084796915945</v>
      </c>
      <c r="EP321" s="9">
        <f>((SUMPRODUCT(CM321:CM323,BZ321:BZ323))*(SUMPRODUCT(CM321:CM323,CA321:CA323)))-((SUMPRODUCT(CN321:CN323,BZ321:BZ323))*(SUMPRODUCT(CN321:CN323,CA321:CA323)))</f>
        <v>3.2930831335632071E-2</v>
      </c>
      <c r="EY321" s="28"/>
      <c r="EZ321" s="10"/>
      <c r="FA321" s="61">
        <v>-0.79528641741963257</v>
      </c>
      <c r="FB321" s="13">
        <f>BW322</f>
        <v>0</v>
      </c>
      <c r="FC321" s="17">
        <v>0</v>
      </c>
      <c r="FD321">
        <v>0</v>
      </c>
      <c r="FF321" s="73">
        <f>(FD320*FD321)*(1-COS(RADIANS(EY320+45)))+FD322*(SIN(RADIANS(EY320+45)))</f>
        <v>-0.67894434539403936</v>
      </c>
      <c r="FG321" s="73">
        <f>(FD321^2)*(1-COS(RADIANS(EY320+45)))+(COS(RADIANS(EY320+45)))</f>
        <v>-0.73418974104618173</v>
      </c>
      <c r="FH321" s="73">
        <f>(FD321*FD322)*(1-COS(RADIANS(EY320+45)))-FD320*(SIN(RADIANS(EY320+45)))</f>
        <v>0</v>
      </c>
      <c r="FI321" s="10"/>
      <c r="FJ321">
        <v>-0.67894434539403936</v>
      </c>
      <c r="FK321" s="23">
        <f>SIN(RADIANS(176))*(COS(RADIANS(0)))</f>
        <v>6.9756473744125524E-2</v>
      </c>
      <c r="FM321" s="30">
        <f>(FK320*FK321)*(1-COS(RADIANS(EX320)))+FK322*(SIN(RADIANS(EX320)))</f>
        <v>-9.3228300025961861E-3</v>
      </c>
      <c r="FN321" s="30">
        <f>(FK321^2)*(1-COS(RADIANS(EX320)))+(COS(RADIANS(EX320)))</f>
        <v>0.86667731956481153</v>
      </c>
      <c r="FO321" s="30">
        <f>(FK321*FK322)*(1-COS(RADIANS(EX320)))-FK320*(SIN(RADIANS(EX320)))</f>
        <v>0.49878202512991204</v>
      </c>
      <c r="FQ321">
        <v>-0.58158093925436793</v>
      </c>
      <c r="FS321" s="28">
        <f>(FD320*FD321)*(1-COS(RADIANS(EW320)))+FD322*(SIN(RADIANS(EW320)))</f>
        <v>0.34202014332566871</v>
      </c>
      <c r="FT321" s="28">
        <f>(FD321^2)*(1-COS(RADIANS(EW320)))+(COS(RADIANS(EW320)))</f>
        <v>0.93969262078590843</v>
      </c>
      <c r="FU321" s="28">
        <f>(FD321*FD322)*(1-COS(RADIANS(EW320)))-FD320*(SIN(RADIANS(EW320)))</f>
        <v>0</v>
      </c>
      <c r="FW321" s="61">
        <v>0.36947733658276349</v>
      </c>
      <c r="FX321" s="13">
        <f>BX322</f>
        <v>0</v>
      </c>
      <c r="FY321" s="17">
        <v>0</v>
      </c>
      <c r="FZ321">
        <v>0</v>
      </c>
      <c r="GB321" s="73">
        <f>(FD320*FD321)*(1-COS(RADIANS(EY320-45)))+FD322*(SIN(RADIANS(EY320-45)))</f>
        <v>0.73418974104618173</v>
      </c>
      <c r="GC321" s="73">
        <f>(FD321^2)*(1-COS(RADIANS(EY320-45)))+(COS(RADIANS(EY320-45)))</f>
        <v>-0.67894434539403936</v>
      </c>
      <c r="GD321" s="73">
        <f>(FD321*FD322)*(1-COS(RADIANS(EY320-45)))-FD320*(SIN(RADIANS(EY320-45)))</f>
        <v>0</v>
      </c>
      <c r="GE321" s="10"/>
      <c r="GF321">
        <v>0.73418974104618173</v>
      </c>
      <c r="GG321" s="1">
        <v>0.64263527953522048</v>
      </c>
      <c r="GI321">
        <f>FA321+FW321</f>
        <v>-0.42580908083686908</v>
      </c>
      <c r="GJ321">
        <f>GI321/(SQRT(GI320^2+GI321^2+GI322^2))</f>
        <v>-0.30109248855056087</v>
      </c>
      <c r="GL321">
        <f>CH322+DC321</f>
        <v>3.2930831335632071E-2</v>
      </c>
      <c r="GM321" t="e">
        <f>GL321/(SQRT(GL320^2+GL321^2+GL322^2))</f>
        <v>#VALUE!</v>
      </c>
      <c r="GO321" s="27">
        <f>FA322*FW320-FA320*FW322</f>
        <v>-0.48063084796915945</v>
      </c>
    </row>
    <row r="322" spans="1:197" x14ac:dyDescent="0.2">
      <c r="A322" s="1"/>
      <c r="E322" s="5" t="s">
        <v>4</v>
      </c>
      <c r="F322" s="6" t="s">
        <v>5</v>
      </c>
      <c r="G322" s="7" t="s">
        <v>6</v>
      </c>
      <c r="H322" s="8" t="s">
        <v>1</v>
      </c>
      <c r="I322">
        <v>8</v>
      </c>
      <c r="J322" s="9" t="s">
        <v>7</v>
      </c>
      <c r="K322">
        <v>8</v>
      </c>
      <c r="L322" s="10"/>
      <c r="M322" s="17">
        <f>A294</f>
        <v>40</v>
      </c>
      <c r="N322" s="17">
        <f>B294</f>
        <v>35</v>
      </c>
      <c r="O322" s="17">
        <f>C294</f>
        <v>250.5</v>
      </c>
      <c r="Q322" s="61">
        <f t="array" ref="Q322:Q324">MMULT(AI322:AK324,AG322:AG324)</f>
        <v>0.81744266817451494</v>
      </c>
      <c r="R322" s="13"/>
      <c r="S322" s="17">
        <v>1</v>
      </c>
      <c r="T322">
        <v>0</v>
      </c>
      <c r="V322" s="73">
        <f>(T322^2)*(1-COS(RADIANS(O322+45)))+(COS(RADIANS(O322+45)))</f>
        <v>0.4305110968082948</v>
      </c>
      <c r="W322" s="73">
        <f>(T322*T323)*(1-COS(RADIANS(O322+45)))-T324*(SIN(RADIANS(O322+45)))</f>
        <v>0.90258528434986074</v>
      </c>
      <c r="X322" s="73">
        <f>(T322*T324)*(1-COS(RADIANS(O322+45)))+T323*(SIN(RADIANS(O322+45)))</f>
        <v>0</v>
      </c>
      <c r="Y322" s="10"/>
      <c r="Z322">
        <f t="array" ref="Z322:Z324">MMULT(V322:X324,S322:S324)</f>
        <v>0.4305110968082948</v>
      </c>
      <c r="AA322" s="23">
        <f>COS(RADIANS('[1]Biaxial Input'!$F$21))</f>
        <v>-0.9975640502598242</v>
      </c>
      <c r="AC322" s="30">
        <f>(AA322^2)*(1-COS(RADIANS(N322)))+(COS(RADIANS(N322)))</f>
        <v>0.99912000006339641</v>
      </c>
      <c r="AD322" s="30">
        <f>(AA322*AA323)*(1-COS(RADIANS(N322)))-AA324*(SIN(RADIANS(N322)))</f>
        <v>-1.2584585399294834E-2</v>
      </c>
      <c r="AE322" s="30">
        <f>(AA322*AA324)*(1-COS(RADIANS(N322)))+AA323*(SIN(RADIANS(N322)))</f>
        <v>4.0010669622570827E-2</v>
      </c>
      <c r="AG322">
        <f t="array" ref="AG322:AG324">MMULT(AC322:AE324,Z322:Z324)</f>
        <v>0.44149090866144403</v>
      </c>
      <c r="AI322" s="28">
        <f>(T322^2)*(1-COS(RADIANS(M322)))+(COS(RADIANS(M322)))</f>
        <v>0.76604444311897801</v>
      </c>
      <c r="AJ322" s="28">
        <f>(T322*T323)*(1-COS(RADIANS(M322)))-T324*(SIN(RADIANS(M322)))</f>
        <v>-0.64278760968653925</v>
      </c>
      <c r="AK322" s="28">
        <f>(T322*T324)*(1-COS(RADIANS(M322)))+T323*(SIN(RADIANS(M322)))</f>
        <v>0</v>
      </c>
      <c r="AM322" s="61">
        <f t="array" ref="AM322:AM324">MMULT(AI322:AK324,AW322:AW324)</f>
        <v>-0.46703774954101573</v>
      </c>
      <c r="AN322" s="13"/>
      <c r="AO322" s="17">
        <v>1</v>
      </c>
      <c r="AP322">
        <v>0</v>
      </c>
      <c r="AR322" s="73">
        <f>(T322^2)*(1-COS(RADIANS(O322-45)))+(COS(RADIANS(O322-45)))</f>
        <v>-0.90258528434986052</v>
      </c>
      <c r="AS322" s="73">
        <f>(T322*T323)*(1-COS(RADIANS(O322-45)))-T324*(SIN(RADIANS(O322-45)))</f>
        <v>0.4305110968082953</v>
      </c>
      <c r="AT322" s="73">
        <f>(T322*T324)*(1-COS(RADIANS(O322-45)))+T323*(SIN(RADIANS(O322-45)))</f>
        <v>0</v>
      </c>
      <c r="AU322" s="10"/>
      <c r="AV322">
        <f t="array" ref="AV322:AV324">MMULT(AR322:AT324,S322:S324)</f>
        <v>-0.90258528434986052</v>
      </c>
      <c r="AW322" s="1">
        <f t="array" ref="AW322:AW324">MMULT(AC322:AE324,AV322:AV324)</f>
        <v>-0.89637320569372525</v>
      </c>
      <c r="BV322" s="1"/>
      <c r="BY322" t="s">
        <v>9</v>
      </c>
      <c r="BZ322" s="5">
        <f t="shared" si="496"/>
        <v>0.3492962422733713</v>
      </c>
      <c r="CA322" s="6">
        <f t="shared" si="496"/>
        <v>-0.34518112468713447</v>
      </c>
      <c r="CB322" s="7">
        <f>CY321</f>
        <v>-0.78871702279879607</v>
      </c>
      <c r="CC322" s="8">
        <f>DU321</f>
        <v>0.3833007251856565</v>
      </c>
      <c r="CE322" s="10"/>
      <c r="CH322">
        <f>((SUMPRODUCT(CM321:CM323,CK321:CK323))*(SUMPRODUCT(CM321:CM323,CL321:CL323)))-((SUMPRODUCT(CN321:CN323,CK321:CK323))*(SUMPRODUCT(CN321:CN323,CL321:CL323)))</f>
        <v>3.2930831335632071E-2</v>
      </c>
      <c r="CI322" s="67"/>
      <c r="CJ322" s="10" t="s">
        <v>9</v>
      </c>
      <c r="CK322" s="5">
        <f t="shared" si="497"/>
        <v>0.3492962422733713</v>
      </c>
      <c r="CL322" s="6">
        <f t="shared" si="497"/>
        <v>-0.34518112468713447</v>
      </c>
      <c r="CM322" s="7">
        <f>FA321</f>
        <v>-0.79528641741963257</v>
      </c>
      <c r="CN322" s="8">
        <f>FW321</f>
        <v>0.36947733658276349</v>
      </c>
      <c r="CP322">
        <f t="shared" si="495"/>
        <v>-9.8670839279614439E-2</v>
      </c>
      <c r="CQ322">
        <f t="shared" si="495"/>
        <v>-0.32743703463395935</v>
      </c>
      <c r="CR322">
        <f>CK324</f>
        <v>0</v>
      </c>
      <c r="CS322">
        <f>CN324</f>
        <v>0</v>
      </c>
      <c r="CW322" s="28"/>
      <c r="CY322" s="61">
        <v>0.35821919896325483</v>
      </c>
      <c r="DA322" s="17">
        <v>0</v>
      </c>
      <c r="DB322">
        <v>1</v>
      </c>
      <c r="DD322" s="73">
        <f>(DB320*DB322)*(1-COS(RADIANS(CW320+45)))-DB321*(SIN(RADIANS(CW320+45)))</f>
        <v>0</v>
      </c>
      <c r="DE322" s="73">
        <f>(DB321*DB322)*(1-COS(RADIANS(CW320+45)))+DB320*(SIN(RADIANS(CW320+45)))</f>
        <v>0</v>
      </c>
      <c r="DF322" s="73">
        <f>(DB322^2)*(1-COS(RADIANS(CW320+45)))+(COS(RADIANS(CW320+45)))</f>
        <v>1</v>
      </c>
      <c r="DG322" s="10"/>
      <c r="DH322">
        <v>0</v>
      </c>
      <c r="DI322" s="23">
        <f>SIN(RADIANS('[1]Biaxial Input'!$F$21))*SIN(RADIANS(0))</f>
        <v>0</v>
      </c>
      <c r="DK322" s="30">
        <f>(DI320*DI322)*(1-COS(RADIANS(CV320)))-DI321*(SIN(RADIANS(CV320)))</f>
        <v>-3.4878236872062755E-2</v>
      </c>
      <c r="DL322" s="30">
        <f>(DI321*DI322)*(1-COS(RADIANS(CV320)))+DI320*(SIN(RADIANS(CV320)))</f>
        <v>-0.49878202512991204</v>
      </c>
      <c r="DM322" s="30">
        <f>(DI322^2)*(1-COS(RADIANS(CV320)))+(COS(RADIANS(CV320)))</f>
        <v>0.86602540378443871</v>
      </c>
      <c r="DO322">
        <v>0.35821919896325483</v>
      </c>
      <c r="DQ322" s="28">
        <f>(DB320*DB322)*(1-COS(RADIANS(CU320)))-DB321*(SIN(RADIANS(CU320)))</f>
        <v>0</v>
      </c>
      <c r="DR322" s="28">
        <f>(DB321*DB322)*(1-COS(RADIANS(CU320)))+DB320*(SIN(RADIANS(CU320)))</f>
        <v>0</v>
      </c>
      <c r="DS322" s="28">
        <f>(DB322^2)*(1-COS(RADIANS(CU320)))+(COS(RADIANS(CU320)))</f>
        <v>1</v>
      </c>
      <c r="DU322" s="61">
        <v>-0.34882517898529625</v>
      </c>
      <c r="DW322" s="17">
        <v>0</v>
      </c>
      <c r="DX322">
        <v>1</v>
      </c>
      <c r="DZ322" s="73">
        <f>(DB320*DB320)*(1-COS(RADIANS(CW320-45)))-DB320*(SIN(RADIANS(CW320-45)))</f>
        <v>0</v>
      </c>
      <c r="EA322" s="73">
        <f>(DB321*DB322)*(1-COS(RADIANS(CW320-45)))+DB320*(SIN(RADIANS(CW320-45)))</f>
        <v>0</v>
      </c>
      <c r="EB322" s="73">
        <f>(DB322^2)*(1-COS(RADIANS(CW320-45)))+(COS(RADIANS(CW320-45)))</f>
        <v>1</v>
      </c>
      <c r="EC322" s="10"/>
      <c r="ED322">
        <v>0</v>
      </c>
      <c r="EE322" s="1">
        <v>-0.34882517898529625</v>
      </c>
      <c r="EG322">
        <f>CY322+DU322</f>
        <v>9.3940199779585787E-3</v>
      </c>
      <c r="EH322">
        <f>EG322/(SQRT(EG320^2+EG321^2+EG322^2))</f>
        <v>6.6425752290164121E-3</v>
      </c>
      <c r="EJ322">
        <f>Q322+AM322</f>
        <v>0.35040491863349921</v>
      </c>
      <c r="EK322">
        <f>EJ322/(SQRT(EJ320^2+EJ321^2+EJ322^2))</f>
        <v>1</v>
      </c>
      <c r="EM322" s="23">
        <f>CY320*DU321-CY321*DU320</f>
        <v>-0.86602540378443871</v>
      </c>
      <c r="ER322">
        <f t="shared" ref="ER322:ES324" si="498">CK321</f>
        <v>0.93180266183863136</v>
      </c>
      <c r="ES322">
        <f t="shared" si="498"/>
        <v>-0.87956522186239505</v>
      </c>
      <c r="ET322" t="e">
        <f>#REF!</f>
        <v>#REF!</v>
      </c>
      <c r="EU322" t="e">
        <f>#REF!</f>
        <v>#REF!</v>
      </c>
      <c r="EY322" s="28"/>
      <c r="EZ322" s="10"/>
      <c r="FA322" s="61">
        <v>0.36425247924338855</v>
      </c>
      <c r="FB322" s="13">
        <f>BW323</f>
        <v>0</v>
      </c>
      <c r="FC322" s="17">
        <v>0</v>
      </c>
      <c r="FD322">
        <v>1</v>
      </c>
      <c r="FF322" s="73">
        <f>(FD320*FD322)*(1-COS(RADIANS(EY320+45)))-FD321*(SIN(RADIANS(EY320+45)))</f>
        <v>0</v>
      </c>
      <c r="FG322" s="73">
        <f>(FD321*FD322)*(1-COS(RADIANS(EY320+45)))+FD320*(SIN(RADIANS(EY320+45)))</f>
        <v>0</v>
      </c>
      <c r="FH322" s="73">
        <f>(FD322^2)*(1-COS(RADIANS(EY320+45)))+(COS(RADIANS(EY320+45)))</f>
        <v>1</v>
      </c>
      <c r="FI322" s="10"/>
      <c r="FJ322">
        <v>0</v>
      </c>
      <c r="FK322" s="23">
        <f>SIN(RADIANS(176))*SIN(RADIANS(0))</f>
        <v>0</v>
      </c>
      <c r="FM322" s="30">
        <f>(FK320*FK322)*(1-COS(RADIANS(EX320)))-FK321*(SIN(RADIANS(EX320)))</f>
        <v>-3.4878236872062755E-2</v>
      </c>
      <c r="FN322" s="30">
        <f>(FK321*FK322)*(1-COS(RADIANS(EX320)))+FK320*(SIN(RADIANS(EX320)))</f>
        <v>-0.49878202512991204</v>
      </c>
      <c r="FO322" s="30">
        <f>(FK322^2)*(1-COS(RADIANS(EX320)))+(COS(RADIANS(EX320)))</f>
        <v>0.86602540378443871</v>
      </c>
      <c r="FQ322">
        <v>0.36425247924338855</v>
      </c>
      <c r="FS322" s="28">
        <f>(FD320*FD322)*(1-COS(RADIANS(EW320)))-FD321*(SIN(RADIANS(EW320)))</f>
        <v>0</v>
      </c>
      <c r="FT322" s="28">
        <f>(FD321*FD322)*(1-COS(RADIANS(EW320)))+FD320*(SIN(RADIANS(EW320)))</f>
        <v>0</v>
      </c>
      <c r="FU322" s="28">
        <f>(FD322^2)*(1-COS(RADIANS(EW320)))+(COS(RADIANS(EW320)))</f>
        <v>1</v>
      </c>
      <c r="FW322" s="61">
        <v>-0.34252026416701931</v>
      </c>
      <c r="FX322" s="13">
        <f>BX323</f>
        <v>0</v>
      </c>
      <c r="FY322" s="17">
        <v>0</v>
      </c>
      <c r="FZ322">
        <v>1</v>
      </c>
      <c r="GB322" s="73">
        <f>(FD320*FD320)*(1-COS(RADIANS(EY320-45)))-FD320*(SIN(RADIANS(EY320-45)))</f>
        <v>0</v>
      </c>
      <c r="GC322" s="73">
        <f>(FD321*FD322)*(1-COS(RADIANS(EY320-45)))+FD320*(SIN(RADIANS(EY320-45)))</f>
        <v>0</v>
      </c>
      <c r="GD322" s="73">
        <f>(FD322^2)*(1-COS(RADIANS(EY320-45)))+(COS(RADIANS(EY320-45)))</f>
        <v>1</v>
      </c>
      <c r="GE322" s="10"/>
      <c r="GF322">
        <v>0</v>
      </c>
      <c r="GG322" s="1">
        <v>-0.34252026416701931</v>
      </c>
      <c r="GI322">
        <f>FA322+FW322</f>
        <v>2.1732215076369243E-2</v>
      </c>
      <c r="GJ322">
        <f>GI322/(SQRT(GI320^2+GI321^2+GI322^2))</f>
        <v>1.5366996650705214E-2</v>
      </c>
      <c r="GL322" t="e">
        <f>#REF!+DC322</f>
        <v>#REF!</v>
      </c>
      <c r="GM322" t="e">
        <f>GL322/(SQRT(GL320^2+GL321^2+GL322^2))</f>
        <v>#REF!</v>
      </c>
      <c r="GO322" s="27">
        <f>FA320*FW321-FA321*FW320</f>
        <v>-0.86602540378443882</v>
      </c>
    </row>
    <row r="323" spans="1:197" x14ac:dyDescent="0.2">
      <c r="A323" s="1"/>
      <c r="D323" t="s">
        <v>8</v>
      </c>
      <c r="E323" s="5">
        <f t="shared" ref="E323:F325" si="499">E318</f>
        <v>0.97427491795711862</v>
      </c>
      <c r="F323" s="6">
        <f t="shared" si="499"/>
        <v>-0.85688498776351252</v>
      </c>
      <c r="G323" s="7">
        <f>Q322</f>
        <v>0.81744266817451494</v>
      </c>
      <c r="H323" s="8">
        <f>AM322</f>
        <v>-0.46703774954101573</v>
      </c>
      <c r="J323" s="9">
        <f>((SUMPRODUCT(G323:G325,E323:E325))*(SUMPRODUCT(G323:G325,F323:F325)))-((SUMPRODUCT(H323:H325,E323:E325))*(SUMPRODUCT(H323:H325,F323:F325)))</f>
        <v>-1.6921743821913249E-2</v>
      </c>
      <c r="Q323" s="61">
        <v>-0.28735231058991251</v>
      </c>
      <c r="S323" s="17">
        <v>0</v>
      </c>
      <c r="T323">
        <v>0</v>
      </c>
      <c r="V323" s="73">
        <f>(T322*T323)*(1-COS(RADIANS(O322+45)))+T324*(SIN(RADIANS(O322+45)))</f>
        <v>-0.90258528434986074</v>
      </c>
      <c r="W323" s="73">
        <f>(T323^2)*(1-COS(RADIANS(O322+45)))+(COS(RADIANS(O322+45)))</f>
        <v>0.4305110968082948</v>
      </c>
      <c r="X323" s="73">
        <f>(T323*T324)*(1-COS(RADIANS(O322+45)))-T322*(SIN(RADIANS(O322+45)))</f>
        <v>0</v>
      </c>
      <c r="Y323" s="10"/>
      <c r="Z323">
        <v>-0.90258528434986074</v>
      </c>
      <c r="AA323" s="23">
        <f>SIN(RADIANS('[1]Biaxial Input'!$F$21))*(COS(RADIANS(0)))</f>
        <v>6.9756473744125524E-2</v>
      </c>
      <c r="AC323" s="30">
        <f>(AA322*AA323)*(1-COS(RADIANS(N322)))+AA324*(SIN(RADIANS(N322)))</f>
        <v>-1.2584585399294834E-2</v>
      </c>
      <c r="AD323" s="30">
        <f>(AA323^2)*(1-COS(RADIANS(N322)))+(COS(RADIANS(N322)))</f>
        <v>0.82003204422559539</v>
      </c>
      <c r="AE323" s="30">
        <f>(AA323*AA324)*(1-COS(RADIANS(N322)))-AA322*(SIN(RADIANS(N322)))</f>
        <v>0.57217923297994577</v>
      </c>
      <c r="AG323">
        <v>-0.74556665947648459</v>
      </c>
      <c r="AI323" s="28">
        <f>(T322*T323)*(1-COS(RADIANS(M322)))+T324*(SIN(RADIANS(M322)))</f>
        <v>0.64278760968653925</v>
      </c>
      <c r="AJ323" s="28">
        <f>(T323^2)*(1-COS(RADIANS(M322)))+(COS(RADIANS(M322)))</f>
        <v>0.76604444311897801</v>
      </c>
      <c r="AK323" s="28">
        <f>(T323*T324)*(1-COS(RADIANS(M322)))-T322*(SIN(RADIANS(M322)))</f>
        <v>0</v>
      </c>
      <c r="AM323" s="61">
        <v>-0.8379152379643573</v>
      </c>
      <c r="AO323" s="17">
        <v>0</v>
      </c>
      <c r="AP323">
        <v>0</v>
      </c>
      <c r="AR323" s="73">
        <f>(T322*T323)*(1-COS(RADIANS(O322-45)))+T324*(SIN(RADIANS(O322-45)))</f>
        <v>-0.4305110968082953</v>
      </c>
      <c r="AS323" s="73">
        <f>(T323^2)*(1-COS(RADIANS(O322-45)))+(COS(RADIANS(O322-45)))</f>
        <v>-0.90258528434986052</v>
      </c>
      <c r="AT323" s="73">
        <f>(T323*T324)*(1-COS(RADIANS(O322-45)))-T322*(SIN(RADIANS(O322-45)))</f>
        <v>0</v>
      </c>
      <c r="AU323" s="10"/>
      <c r="AV323">
        <v>-0.4305110968082953</v>
      </c>
      <c r="AW323" s="1">
        <v>-0.34167423318646195</v>
      </c>
      <c r="BV323" s="1"/>
      <c r="BY323" t="s">
        <v>10</v>
      </c>
      <c r="BZ323" s="5">
        <f t="shared" si="496"/>
        <v>-9.8670839279614439E-2</v>
      </c>
      <c r="CA323" s="6">
        <f t="shared" si="496"/>
        <v>-0.32743703463395935</v>
      </c>
      <c r="CB323" s="7">
        <f>CY322</f>
        <v>0.35821919896325483</v>
      </c>
      <c r="CC323" s="8">
        <f>DU322</f>
        <v>-0.34882517898529625</v>
      </c>
      <c r="CE323" s="10"/>
      <c r="CG323" s="10" t="s">
        <v>160</v>
      </c>
      <c r="CH323" s="10">
        <f>-CH320*((EY320-CW320)/(CH322-CE321))</f>
        <v>176.76120544414093</v>
      </c>
      <c r="CI323" s="67"/>
      <c r="CJ323" s="10" t="s">
        <v>10</v>
      </c>
      <c r="CK323" s="5">
        <f t="shared" si="497"/>
        <v>-9.8670839279614439E-2</v>
      </c>
      <c r="CL323" s="6">
        <f t="shared" si="497"/>
        <v>-0.32743703463395935</v>
      </c>
      <c r="CM323" s="7">
        <f>FA322</f>
        <v>0.36425247924338855</v>
      </c>
      <c r="CN323" s="8">
        <f>FW322</f>
        <v>-0.34252026416701931</v>
      </c>
      <c r="CW323" s="28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EE323" s="1"/>
      <c r="EI323" s="64">
        <f>(DEGREES(ACOS((EH320*EK320+EH321*EK321+EH322*EK322)/((SQRT(EH320^2+EH321^2+EH322^2))*(SQRT(EK320^2+EK321^2+EK322^2))))))</f>
        <v>89.619405675365883</v>
      </c>
      <c r="ER323">
        <f t="shared" si="498"/>
        <v>0.3492962422733713</v>
      </c>
      <c r="ES323">
        <f t="shared" si="498"/>
        <v>-0.34518112468713447</v>
      </c>
      <c r="ET323" t="e">
        <f>#REF!</f>
        <v>#REF!</v>
      </c>
      <c r="EU323" t="e">
        <f>#REF!</f>
        <v>#REF!</v>
      </c>
      <c r="EY323" s="28"/>
      <c r="EZ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GG323" s="1"/>
      <c r="GK323" s="64" t="e">
        <f>(DEGREES(ACOS((GJ320*GM320+GJ321*GM321+GJ322*GM322)/((SQRT(GJ320^2+GJ321^2+GJ322^2))*(SQRT(GM320^2+GM321^2+GM322^2))))))</f>
        <v>#VALUE!</v>
      </c>
    </row>
    <row r="324" spans="1:197" x14ac:dyDescent="0.2">
      <c r="A324" s="1"/>
      <c r="D324" t="s">
        <v>9</v>
      </c>
      <c r="E324" s="5">
        <f t="shared" si="499"/>
        <v>0.21743417216685504</v>
      </c>
      <c r="F324" s="6">
        <f t="shared" si="499"/>
        <v>-0.48851748063708106</v>
      </c>
      <c r="G324" s="7">
        <f t="shared" ref="G324:G325" si="500">Q323</f>
        <v>-0.28735231058991251</v>
      </c>
      <c r="H324" s="8">
        <f t="shared" ref="H324:H325" si="501">AM323</f>
        <v>-0.8379152379643573</v>
      </c>
      <c r="J324" s="10"/>
      <c r="Q324" s="61">
        <v>0.4992155184350423</v>
      </c>
      <c r="S324" s="17">
        <v>0</v>
      </c>
      <c r="T324">
        <v>1</v>
      </c>
      <c r="V324" s="73">
        <f>(T322*T324)*(1-COS(RADIANS(O322+45)))-T323*(SIN(RADIANS(O322+45)))</f>
        <v>0</v>
      </c>
      <c r="W324" s="73">
        <f>(T323*T324)*(1-COS(RADIANS(O322+45)))+T322*(SIN(RADIANS(O322+45)))</f>
        <v>0</v>
      </c>
      <c r="X324" s="73">
        <f>(T324^2)*(1-COS(RADIANS(O322+45)))+(COS(RADIANS(O322+45)))</f>
        <v>1</v>
      </c>
      <c r="Y324" s="10"/>
      <c r="Z324">
        <v>0</v>
      </c>
      <c r="AA324" s="23">
        <f>SIN(RADIANS('[1]Biaxial Input'!$F$21))*SIN(RADIANS(0))</f>
        <v>0</v>
      </c>
      <c r="AC324" s="30">
        <f>(AA322*AA324)*(1-COS(RADIANS(N322)))-AA323*(SIN(RADIANS(N322)))</f>
        <v>-4.0010669622570827E-2</v>
      </c>
      <c r="AD324" s="30">
        <f>(AA323*AA324)*(1-COS(RADIANS(N322)))+AA322*(SIN(RADIANS(N322)))</f>
        <v>-0.57217923297994577</v>
      </c>
      <c r="AE324" s="30">
        <f>(AA324^2)*(1-COS(RADIANS(N322)))+(COS(RADIANS(N322)))</f>
        <v>0.8191520442889918</v>
      </c>
      <c r="AG324">
        <v>0.4992155184350423</v>
      </c>
      <c r="AI324" s="28">
        <f>(T322*T324)*(1-COS(RADIANS(M322)))-T323*(SIN(RADIANS(M322)))</f>
        <v>0</v>
      </c>
      <c r="AJ324" s="28">
        <f>(T323*T324)*(1-COS(RADIANS(M322)))+T322*(SIN(RADIANS(M322)))</f>
        <v>0</v>
      </c>
      <c r="AK324" s="28">
        <f>(T324^2)*(1-COS(RADIANS(M322)))+(COS(RADIANS(M322)))</f>
        <v>1</v>
      </c>
      <c r="AM324" s="61">
        <v>0.28244255077944203</v>
      </c>
      <c r="AO324" s="17">
        <v>0</v>
      </c>
      <c r="AP324">
        <v>1</v>
      </c>
      <c r="AR324" s="73">
        <f>(T322*T322)*(1-COS(RADIANS(O322-45)))-T322*(SIN(RADIANS(O322-45)))</f>
        <v>0</v>
      </c>
      <c r="AS324" s="73">
        <f>(T323*T324)*(1-COS(RADIANS(O322-45)))+T322*(SIN(RADIANS(O322-45)))</f>
        <v>0</v>
      </c>
      <c r="AT324" s="73">
        <f>(T324^2)*(1-COS(RADIANS(O322-45)))+(COS(RADIANS(O322-45)))</f>
        <v>1</v>
      </c>
      <c r="AU324" s="10"/>
      <c r="AV324">
        <v>0</v>
      </c>
      <c r="AW324" s="1">
        <v>0.28244255077944203</v>
      </c>
      <c r="BV324" s="1"/>
      <c r="CS324" s="15"/>
      <c r="CW324" s="28"/>
      <c r="CY324" s="82" t="s">
        <v>148</v>
      </c>
      <c r="CZ324" s="13"/>
      <c r="DB324" s="10"/>
      <c r="DC324" s="10"/>
      <c r="DD324" s="10"/>
      <c r="DE324" s="10"/>
      <c r="DF324" s="10"/>
      <c r="DG324" s="10"/>
      <c r="DH324" s="80"/>
      <c r="DI324" s="23" t="s">
        <v>149</v>
      </c>
      <c r="DM324" s="1"/>
      <c r="DO324" s="80"/>
      <c r="DS324" s="13"/>
      <c r="DT324" s="81"/>
      <c r="DU324" s="82" t="s">
        <v>150</v>
      </c>
      <c r="DW324" s="13"/>
      <c r="DX324" s="13"/>
      <c r="EA324" s="1"/>
      <c r="EE324" s="1"/>
      <c r="EI324" s="13"/>
      <c r="ER324">
        <f t="shared" si="498"/>
        <v>-9.8670839279614439E-2</v>
      </c>
      <c r="ES324">
        <f t="shared" si="498"/>
        <v>-0.32743703463395935</v>
      </c>
      <c r="ET324" t="e">
        <f>#REF!</f>
        <v>#REF!</v>
      </c>
      <c r="EU324" t="e">
        <f>#REF!</f>
        <v>#REF!</v>
      </c>
      <c r="EY324" s="28"/>
      <c r="EZ324" s="10"/>
      <c r="FA324" s="82" t="s">
        <v>148</v>
      </c>
      <c r="FB324" s="13"/>
      <c r="FD324" s="10"/>
      <c r="FE324" s="10"/>
      <c r="FF324" s="10"/>
      <c r="FG324" s="10"/>
      <c r="FH324" s="10"/>
      <c r="FI324" s="10"/>
      <c r="FJ324" s="80"/>
      <c r="FK324" s="23" t="s">
        <v>149</v>
      </c>
      <c r="FO324" s="1"/>
      <c r="FQ324" s="80"/>
      <c r="FU324" s="13"/>
      <c r="FV324" s="81"/>
      <c r="FW324" s="82" t="s">
        <v>150</v>
      </c>
      <c r="FY324" s="13"/>
      <c r="FZ324" s="13"/>
      <c r="GC324" s="1"/>
      <c r="GG324" s="1"/>
      <c r="GK324" s="13"/>
    </row>
    <row r="325" spans="1:197" x14ac:dyDescent="0.2">
      <c r="A325" s="1"/>
      <c r="D325" t="s">
        <v>10</v>
      </c>
      <c r="E325" s="5">
        <f t="shared" si="499"/>
        <v>5.925170895226721E-2</v>
      </c>
      <c r="F325" s="6">
        <f t="shared" si="499"/>
        <v>-0.16461709770714594</v>
      </c>
      <c r="G325" s="7">
        <f t="shared" si="500"/>
        <v>0.4992155184350423</v>
      </c>
      <c r="H325" s="8">
        <f t="shared" si="501"/>
        <v>0.28244255077944203</v>
      </c>
      <c r="J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W325" s="1"/>
      <c r="BV325" s="1"/>
      <c r="BZ325" s="5" t="s">
        <v>4</v>
      </c>
      <c r="CA325" s="6" t="s">
        <v>5</v>
      </c>
      <c r="CB325" s="7" t="s">
        <v>6</v>
      </c>
      <c r="CC325" s="8" t="s">
        <v>1</v>
      </c>
      <c r="CD325">
        <v>8</v>
      </c>
      <c r="CE325" s="9" t="s">
        <v>7</v>
      </c>
      <c r="CG325" s="90" t="s">
        <v>157</v>
      </c>
      <c r="CH325" s="61">
        <f>CE326-((CH327-CE326)/(EY325-CW325))*CW325</f>
        <v>8.407434920784711</v>
      </c>
      <c r="CI325" s="10"/>
      <c r="CK325" s="5" t="s">
        <v>4</v>
      </c>
      <c r="CL325" s="6" t="s">
        <v>5</v>
      </c>
      <c r="CM325" s="7" t="s">
        <v>6</v>
      </c>
      <c r="CN325" s="8" t="s">
        <v>1</v>
      </c>
      <c r="CO325" s="10"/>
      <c r="CP325">
        <f t="shared" ref="CP325:CQ327" si="502">BZ326</f>
        <v>0.93180266183863136</v>
      </c>
      <c r="CQ325">
        <f t="shared" si="502"/>
        <v>-0.87956522186239505</v>
      </c>
      <c r="CR325">
        <f>CI329</f>
        <v>0</v>
      </c>
      <c r="CS325">
        <f>CL329</f>
        <v>0</v>
      </c>
      <c r="CU325" s="17">
        <f>CU229</f>
        <v>40</v>
      </c>
      <c r="CV325" s="17">
        <f>CV229</f>
        <v>35</v>
      </c>
      <c r="CW325" s="31">
        <f>CH232</f>
        <v>249.89756133691751</v>
      </c>
      <c r="CY325" s="61">
        <f t="array" ref="CY325:CY327">MMULT(DQ325:DS327,DO325:DO327)</f>
        <v>0.81248688641308164</v>
      </c>
      <c r="CZ325" s="13"/>
      <c r="DA325" s="17">
        <v>1</v>
      </c>
      <c r="DB325">
        <v>0</v>
      </c>
      <c r="DD325" s="73">
        <f>(DB325^2)*(1-COS(RADIANS(CW325+45)))+(COS(RADIANS(CW325+45)))</f>
        <v>0.4209972067437418</v>
      </c>
      <c r="DE325" s="73">
        <f>(DB325*DB326)*(1-COS(RADIANS(CW325+45)))-DB327*(SIN(RADIANS(CW325+45)))</f>
        <v>0.90706193389093726</v>
      </c>
      <c r="DF325" s="73">
        <f>(DB325*DB327)*(1-COS(RADIANS(CW325+45)))+DB326*(SIN(RADIANS(CW325+45)))</f>
        <v>0</v>
      </c>
      <c r="DG325" s="10"/>
      <c r="DH325">
        <f t="array" ref="DH325:DH327">MMULT(DD325:DF327,DA325:DA327)</f>
        <v>0.4209972067437418</v>
      </c>
      <c r="DI325" s="23">
        <f>COS(RADIANS('[1]Biaxial Input'!$F$21))</f>
        <v>-0.9975640502598242</v>
      </c>
      <c r="DK325" s="30">
        <f>(DI325^2)*(1-COS(RADIANS(CV325)))+(COS(RADIANS(CV325)))</f>
        <v>0.99912000006339641</v>
      </c>
      <c r="DL325" s="30">
        <f>(DI325*DI326)*(1-COS(RADIANS(CV325)))-DI327*(SIN(RADIANS(CV325)))</f>
        <v>-1.2584585399294834E-2</v>
      </c>
      <c r="DM325" s="30">
        <f>(DI325*DI327)*(1-COS(RADIANS(CV325)))+DI326*(SIN(RADIANS(CV325)))</f>
        <v>4.0010669622570827E-2</v>
      </c>
      <c r="DO325">
        <f t="array" ref="DO325:DO327">MMULT(DK325:DM327,DH325:DH327)</f>
        <v>0.43204172759799708</v>
      </c>
      <c r="DQ325" s="28">
        <f>(DB325^2)*(1-COS(RADIANS(CU325)))+(COS(RADIANS(CU325)))</f>
        <v>0.76604444311897801</v>
      </c>
      <c r="DR325" s="28">
        <f>(DB325*DB326)*(1-COS(RADIANS(CU325)))-DB327*(SIN(RADIANS(CU325)))</f>
        <v>-0.64278760968653925</v>
      </c>
      <c r="DS325" s="28">
        <f>(DB325*DB327)*(1-COS(RADIANS(CU325)))+DB326*(SIN(RADIANS(CU325)))</f>
        <v>0</v>
      </c>
      <c r="DU325" s="61">
        <f t="array" ref="DU325:DU327">MMULT(DQ325:DS327,EE325:EE327)</f>
        <v>-0.47560680677991174</v>
      </c>
      <c r="DV325" s="13"/>
      <c r="DW325" s="17">
        <v>1</v>
      </c>
      <c r="DX325">
        <v>0</v>
      </c>
      <c r="DZ325" s="73">
        <f>(DB325^2)*(1-COS(RADIANS(CW325-45)))+(COS(RADIANS(CW325-45)))</f>
        <v>-0.9070619338909377</v>
      </c>
      <c r="EA325" s="73">
        <f>(DB325*DB326)*(1-COS(RADIANS(CW325-45)))-DB327*(SIN(RADIANS(CW325-45)))</f>
        <v>0.42099720674374108</v>
      </c>
      <c r="EB325" s="73">
        <f>(DB325*DB327)*(1-COS(RADIANS(CW325-45)))+DB326*(SIN(RADIANS(CW325-45)))</f>
        <v>0</v>
      </c>
      <c r="EC325" s="10"/>
      <c r="ED325">
        <f t="array" ref="ED325:ED327">MMULT(DZ325:EB327,DA325:DA327)</f>
        <v>-0.9070619338909377</v>
      </c>
      <c r="EE325" s="1">
        <f t="array" ref="EE325:EE327">MMULT(DK325:DM327,ED325:ED327)</f>
        <v>-0.90096564414548685</v>
      </c>
      <c r="EG325">
        <f>CY325+DU325</f>
        <v>0.3368800796331699</v>
      </c>
      <c r="EH325">
        <f>EG325/(SQRT(EG325^2+EG326^2+EG327^2))</f>
        <v>0.23821018875527872</v>
      </c>
      <c r="EJ325">
        <f>Q325+AM325</f>
        <v>0</v>
      </c>
      <c r="EK325">
        <f>EJ325/(SQRT(EJ325^2+EJ326^2+EJ327^2))</f>
        <v>0</v>
      </c>
      <c r="EM325" s="23">
        <f>CY326*DU327-CY327*DU326</f>
        <v>0.33713977034961701</v>
      </c>
      <c r="EO325" s="15">
        <v>8</v>
      </c>
      <c r="EP325" s="9" t="s">
        <v>7</v>
      </c>
      <c r="EW325" s="17">
        <f>CU325</f>
        <v>40</v>
      </c>
      <c r="EX325" s="17">
        <f>CV325</f>
        <v>35</v>
      </c>
      <c r="EY325" s="31">
        <f>1+CW325</f>
        <v>250.89756133691751</v>
      </c>
      <c r="EZ325" s="10"/>
      <c r="FA325" s="61">
        <f t="array" ref="FA325:FA327">MMULT(FS325:FU327,FQ325:FQ327)</f>
        <v>0.82066362402117377</v>
      </c>
      <c r="FB325" s="13">
        <f>BW326</f>
        <v>0</v>
      </c>
      <c r="FC325" s="17">
        <v>1</v>
      </c>
      <c r="FD325">
        <v>0</v>
      </c>
      <c r="FF325" s="73">
        <f>(FD325^2)*(1-COS(RADIANS(EY325+45)))+(COS(RADIANS(EY325+45)))</f>
        <v>0.43676350036406186</v>
      </c>
      <c r="FG325" s="73">
        <f>(FD325*FD326)*(1-COS(RADIANS(EY325+45)))-FD327*(SIN(RADIANS(EY325+45)))</f>
        <v>0.89957636960389986</v>
      </c>
      <c r="FH325" s="73">
        <f>(FD325*FD327)*(1-COS(RADIANS(EY325+45)))+FD326*(SIN(RADIANS(EY325+45)))</f>
        <v>0</v>
      </c>
      <c r="FI325" s="10"/>
      <c r="FJ325">
        <f t="array" ref="FJ325:FJ327">MMULT(FF325:FH327,FC325:FC327)</f>
        <v>0.43676350036406186</v>
      </c>
      <c r="FK325" s="23">
        <f>COS(RADIANS(176))</f>
        <v>-0.9975640502598242</v>
      </c>
      <c r="FM325" s="30">
        <f>(FK325^2)*(1-COS(RADIANS(EX325)))+(COS(RADIANS(EX325)))</f>
        <v>0.99912000006339641</v>
      </c>
      <c r="FN325" s="30">
        <f>(FK325*FK326)*(1-COS(RADIANS(EX325)))-FK327*(SIN(RADIANS(EX325)))</f>
        <v>-1.2584585399294834E-2</v>
      </c>
      <c r="FO325" s="30">
        <f>(FK325*FK327)*(1-COS(RADIANS(EX325)))+FK326*(SIN(RADIANS(EX325)))</f>
        <v>4.0010669622570827E-2</v>
      </c>
      <c r="FQ325">
        <f t="array" ref="FQ325:FQ327">MMULT(FM325:FO327,FJ325:FJ327)</f>
        <v>0.4476999441578986</v>
      </c>
      <c r="FS325" s="28">
        <f>(FD325^2)*(1-COS(RADIANS(EW325)))+(COS(RADIANS(EW325)))</f>
        <v>0.76604444311897801</v>
      </c>
      <c r="FT325" s="28">
        <f>(FD325*FD326)*(1-COS(RADIANS(EW325)))-FD327*(SIN(RADIANS(EW325)))</f>
        <v>-0.64278760968653925</v>
      </c>
      <c r="FU325" s="28">
        <f>(FD325*FD327)*(1-COS(RADIANS(EW325)))+FD326*(SIN(RADIANS(EW325)))</f>
        <v>0</v>
      </c>
      <c r="FW325" s="61">
        <f t="array" ref="FW325:FW327">MMULT(FS325:FU327,GG325:GG327)</f>
        <v>-0.46135451819294182</v>
      </c>
      <c r="FX325" s="13">
        <f>BX326</f>
        <v>0</v>
      </c>
      <c r="FY325" s="17">
        <v>1</v>
      </c>
      <c r="FZ325">
        <v>0</v>
      </c>
      <c r="GB325" s="73">
        <f>(FD325^2)*(1-COS(RADIANS(EY325-45)))+(COS(RADIANS(EY325-45)))</f>
        <v>-0.89957636960390019</v>
      </c>
      <c r="GC325" s="73">
        <f>(FD325*FD326)*(1-COS(RADIANS(EY325-45)))-FD327*(SIN(RADIANS(EY325-45)))</f>
        <v>0.43676350036406109</v>
      </c>
      <c r="GD325" s="73">
        <f>(FD325*FD327)*(1-COS(RADIANS(EY325-45)))+FD326*(SIN(RADIANS(EY325-45)))</f>
        <v>0</v>
      </c>
      <c r="GE325" s="10"/>
      <c r="GF325">
        <f t="array" ref="GF325:GF327">MMULT(GB325:GD327,FC325:FC327)</f>
        <v>-0.89957636960390019</v>
      </c>
      <c r="GG325" s="1">
        <f t="array" ref="GG325:GG327">MMULT(FM325:FO327,GF325:GF327)</f>
        <v>-0.89328825488605212</v>
      </c>
      <c r="GI325">
        <f>FA325+FW325</f>
        <v>0.35930910582823194</v>
      </c>
      <c r="GJ325">
        <f>GI325/(SQRT(GI325^2+GI326^2+GI327^2))</f>
        <v>0.25406990527321777</v>
      </c>
      <c r="GL325" t="e">
        <f>CH326+DC325</f>
        <v>#VALUE!</v>
      </c>
      <c r="GM325" t="e">
        <f>GL325/(SQRT(GL325^2+GL326^2+GL327^2))</f>
        <v>#VALUE!</v>
      </c>
      <c r="GO325" s="27">
        <f>FA326*FW327-FA327*FW326</f>
        <v>0.33713977034961706</v>
      </c>
    </row>
    <row r="326" spans="1:197" x14ac:dyDescent="0.2">
      <c r="A326" s="1"/>
      <c r="J326" s="10"/>
      <c r="Q326" s="82" t="s">
        <v>148</v>
      </c>
      <c r="R326" s="13"/>
      <c r="T326" s="10"/>
      <c r="U326" s="10"/>
      <c r="V326" s="10"/>
      <c r="W326" s="10"/>
      <c r="X326" s="10"/>
      <c r="Y326" s="10"/>
      <c r="Z326" s="80"/>
      <c r="AA326" s="23" t="s">
        <v>149</v>
      </c>
      <c r="AE326" s="1"/>
      <c r="AG326" s="80"/>
      <c r="AK326" s="13"/>
      <c r="AL326" s="81"/>
      <c r="AM326" s="82" t="s">
        <v>150</v>
      </c>
      <c r="AO326" s="13"/>
      <c r="AP326" s="13"/>
      <c r="AS326" s="1"/>
      <c r="AW326" s="1"/>
      <c r="BV326" s="1"/>
      <c r="BY326" t="s">
        <v>8</v>
      </c>
      <c r="BZ326" s="5">
        <f t="shared" ref="BZ326:CA328" si="503">BZ321</f>
        <v>0.93180266183863136</v>
      </c>
      <c r="CA326" s="6">
        <f t="shared" si="503"/>
        <v>-0.87956522186239505</v>
      </c>
      <c r="CB326" s="7">
        <f>CY325</f>
        <v>0.81248688641308164</v>
      </c>
      <c r="CC326" s="8">
        <f>DU325</f>
        <v>-0.47560680677991174</v>
      </c>
      <c r="CE326" s="9">
        <f>((SUMPRODUCT(CB326:CB328,BZ326:BZ328))*(SUMPRODUCT(CB326:CB328,CA326:CA328)))-((SUMPRODUCT(CC326:CC328,BZ326:BZ328))*(SUMPRODUCT(CC326:CC328,CA326:CA328)))</f>
        <v>1.4129808434404367E-12</v>
      </c>
      <c r="CG326">
        <v>1</v>
      </c>
      <c r="CH326" t="s">
        <v>161</v>
      </c>
      <c r="CI326" s="67"/>
      <c r="CJ326" s="1" t="s">
        <v>8</v>
      </c>
      <c r="CK326" s="5">
        <f t="shared" ref="CK326:CL328" si="504">BZ326</f>
        <v>0.93180266183863136</v>
      </c>
      <c r="CL326" s="6">
        <f t="shared" si="504"/>
        <v>-0.87956522186239505</v>
      </c>
      <c r="CM326" s="7">
        <f>FA325</f>
        <v>0.82066362402117377</v>
      </c>
      <c r="CN326" s="8">
        <f>FW325</f>
        <v>-0.46135451819294182</v>
      </c>
      <c r="CO326" s="10"/>
      <c r="CP326">
        <f t="shared" si="502"/>
        <v>0.3492962422733713</v>
      </c>
      <c r="CQ326">
        <f t="shared" si="502"/>
        <v>-0.34518112468713447</v>
      </c>
      <c r="CR326">
        <f>CJ329</f>
        <v>0</v>
      </c>
      <c r="CS326">
        <f>CM329</f>
        <v>0</v>
      </c>
      <c r="CW326" s="28"/>
      <c r="CY326" s="61">
        <v>-0.29614655599633405</v>
      </c>
      <c r="DA326" s="17">
        <v>0</v>
      </c>
      <c r="DB326">
        <v>0</v>
      </c>
      <c r="DD326" s="73">
        <f>(DB325*DB326)*(1-COS(RADIANS(CW325+45)))+DB327*(SIN(RADIANS(CW325+45)))</f>
        <v>-0.90706193389093726</v>
      </c>
      <c r="DE326" s="73">
        <f>(DB326^2)*(1-COS(RADIANS(CW325+45)))+(COS(RADIANS(CW325+45)))</f>
        <v>0.4209972067437418</v>
      </c>
      <c r="DF326" s="73">
        <f>(DB326*DB327)*(1-COS(RADIANS(CW325+45)))-DB325*(SIN(RADIANS(CW325+45)))</f>
        <v>0</v>
      </c>
      <c r="DG326" s="10"/>
      <c r="DH326">
        <v>-0.90706193389093726</v>
      </c>
      <c r="DI326" s="23">
        <f>SIN(RADIANS('[1]Biaxial Input'!$F$21))*(COS(RADIANS(0)))</f>
        <v>6.9756473744125524E-2</v>
      </c>
      <c r="DK326" s="30">
        <f>(DI325*DI326)*(1-COS(RADIANS(CV325)))+DI327*(SIN(RADIANS(CV325)))</f>
        <v>-1.2584585399294834E-2</v>
      </c>
      <c r="DL326" s="30">
        <f>(DI326^2)*(1-COS(RADIANS(CV325)))+(COS(RADIANS(CV325)))</f>
        <v>0.82003204422559539</v>
      </c>
      <c r="DM326" s="30">
        <f>(DI326*DI327)*(1-COS(RADIANS(CV325)))-DI325*(SIN(RADIANS(CV325)))</f>
        <v>0.57217923297994577</v>
      </c>
      <c r="DO326">
        <v>-0.74911792718893844</v>
      </c>
      <c r="DQ326" s="28">
        <f>(DB325*DB326)*(1-COS(RADIANS(CU325)))+DB327*(SIN(RADIANS(CU325)))</f>
        <v>0.64278760968653925</v>
      </c>
      <c r="DR326" s="28">
        <f>(DB326^2)*(1-COS(RADIANS(CU325)))+(COS(RADIANS(CU325)))</f>
        <v>0.76604444311897801</v>
      </c>
      <c r="DS326" s="28">
        <f>(DB326*DB327)*(1-COS(RADIANS(CU325)))-DB325*(SIN(RADIANS(CU325)))</f>
        <v>0</v>
      </c>
      <c r="DU326" s="61">
        <v>-0.83484759913755313</v>
      </c>
      <c r="DW326" s="17">
        <v>0</v>
      </c>
      <c r="DX326">
        <v>0</v>
      </c>
      <c r="DZ326" s="73">
        <f>(DB325*DB326)*(1-COS(RADIANS(CW325-45)))+DB327*(SIN(RADIANS(CW325-45)))</f>
        <v>-0.42099720674374108</v>
      </c>
      <c r="EA326" s="73">
        <f>(DB326^2)*(1-COS(RADIANS(CW325-45)))+(COS(RADIANS(CW325-45)))</f>
        <v>-0.9070619338909377</v>
      </c>
      <c r="EB326" s="73">
        <f>(DB326*DB327)*(1-COS(RADIANS(CW325-45)))-DB325*(SIN(RADIANS(CW325-45)))</f>
        <v>0</v>
      </c>
      <c r="EC326" s="10"/>
      <c r="ED326">
        <v>-0.42099720674374108</v>
      </c>
      <c r="EE326" s="1">
        <v>-0.33381620168983556</v>
      </c>
      <c r="EG326">
        <f>CY326+DU326</f>
        <v>-1.1309941551338871</v>
      </c>
      <c r="EH326">
        <f>EG326/(SQRT(EG325^2+EG326^2+EG327^2))</f>
        <v>-0.79973363657752217</v>
      </c>
      <c r="EJ326">
        <f>Q326+AM326</f>
        <v>0</v>
      </c>
      <c r="EK326">
        <f>EJ326/(SQRT(EJ325^2+EJ326^2+EJ327^2))</f>
        <v>0</v>
      </c>
      <c r="EM326" s="23">
        <f>CY327*DU325-CY325*DU327</f>
        <v>-0.46403308458101666</v>
      </c>
      <c r="EP326" s="9">
        <f>((SUMPRODUCT(CM326:CM328,BZ326:BZ328))*(SUMPRODUCT(CM326:CM328,CA326:CA328)))-((SUMPRODUCT(CN326:CN328,BZ326:BZ328))*(SUMPRODUCT(CN326:CN328,CA326:CA328)))</f>
        <v>-3.3643525272722075E-2</v>
      </c>
      <c r="EY326" s="28"/>
      <c r="EZ326" s="10"/>
      <c r="FA326" s="61">
        <v>-0.28153135182809902</v>
      </c>
      <c r="FB326" s="13">
        <f>BW327</f>
        <v>0</v>
      </c>
      <c r="FC326" s="17">
        <v>0</v>
      </c>
      <c r="FD326">
        <v>0</v>
      </c>
      <c r="FF326" s="73">
        <f>(FD325*FD326)*(1-COS(RADIANS(EY325+45)))+FD327*(SIN(RADIANS(EY325+45)))</f>
        <v>-0.89957636960389986</v>
      </c>
      <c r="FG326" s="73">
        <f>(FD326^2)*(1-COS(RADIANS(EY325+45)))+(COS(RADIANS(EY325+45)))</f>
        <v>0.43676350036406186</v>
      </c>
      <c r="FH326" s="73">
        <f>(FD326*FD327)*(1-COS(RADIANS(EY325+45)))-FD325*(SIN(RADIANS(EY325+45)))</f>
        <v>0</v>
      </c>
      <c r="FI326" s="10"/>
      <c r="FJ326">
        <v>-0.89957636960389986</v>
      </c>
      <c r="FK326" s="23">
        <f>SIN(RADIANS(176))*(COS(RADIANS(0)))</f>
        <v>6.9756473744125524E-2</v>
      </c>
      <c r="FM326" s="30">
        <f>(FK325*FK326)*(1-COS(RADIANS(EX325)))+FK327*(SIN(RADIANS(EX325)))</f>
        <v>-1.2584585399294834E-2</v>
      </c>
      <c r="FN326" s="30">
        <f>(FK326^2)*(1-COS(RADIANS(EX325)))+(COS(RADIANS(EX325)))</f>
        <v>0.82003204422559539</v>
      </c>
      <c r="FO326" s="30">
        <f>(FK326*FK327)*(1-COS(RADIANS(EX325)))-FK325*(SIN(RADIANS(EX325)))</f>
        <v>0.57217923297994577</v>
      </c>
      <c r="FQ326">
        <v>-0.7431779368729523</v>
      </c>
      <c r="FS326" s="28">
        <f>(FD325*FD326)*(1-COS(RADIANS(EW325)))+FD327*(SIN(RADIANS(EW325)))</f>
        <v>0.64278760968653925</v>
      </c>
      <c r="FT326" s="28">
        <f>(FD326^2)*(1-COS(RADIANS(EW325)))+(COS(RADIANS(EW325)))</f>
        <v>0.76604444311897801</v>
      </c>
      <c r="FU326" s="28">
        <f>(FD326*FD327)*(1-COS(RADIANS(EW325)))-FD325*(SIN(RADIANS(EW325)))</f>
        <v>0</v>
      </c>
      <c r="FW326" s="61">
        <v>-0.83988891786477904</v>
      </c>
      <c r="FX326" s="13">
        <f>BX327</f>
        <v>0</v>
      </c>
      <c r="FY326" s="17">
        <v>0</v>
      </c>
      <c r="FZ326">
        <v>0</v>
      </c>
      <c r="GB326" s="73">
        <f>(FD325*FD326)*(1-COS(RADIANS(EY325-45)))+FD327*(SIN(RADIANS(EY325-45)))</f>
        <v>-0.43676350036406109</v>
      </c>
      <c r="GC326" s="73">
        <f>(FD326^2)*(1-COS(RADIANS(EY325-45)))+(COS(RADIANS(EY325-45)))</f>
        <v>-0.89957636960390019</v>
      </c>
      <c r="GD326" s="73">
        <f>(FD326*FD327)*(1-COS(RADIANS(EY325-45)))-FD325*(SIN(RADIANS(EY325-45)))</f>
        <v>0</v>
      </c>
      <c r="GE326" s="10"/>
      <c r="GF326">
        <v>-0.43676350036406109</v>
      </c>
      <c r="GG326" s="1">
        <v>-0.34683927040019974</v>
      </c>
      <c r="GI326">
        <f>FA326+FW326</f>
        <v>-1.1214202696928781</v>
      </c>
      <c r="GJ326">
        <f>GI326/(SQRT(GI325^2+GI326^2+GI327^2))</f>
        <v>-0.79296387725988138</v>
      </c>
      <c r="GL326">
        <f>CH327+DC326</f>
        <v>-3.3643525272722075E-2</v>
      </c>
      <c r="GM326" t="e">
        <f>GL326/(SQRT(GL325^2+GL326^2+GL327^2))</f>
        <v>#VALUE!</v>
      </c>
      <c r="GO326" s="27">
        <f>FA327*FW325-FA325*FW327</f>
        <v>-0.46403308458101655</v>
      </c>
    </row>
    <row r="327" spans="1:197" x14ac:dyDescent="0.2">
      <c r="E327" s="5" t="s">
        <v>4</v>
      </c>
      <c r="F327" s="6" t="s">
        <v>5</v>
      </c>
      <c r="G327" s="7" t="s">
        <v>6</v>
      </c>
      <c r="H327" s="8" t="s">
        <v>1</v>
      </c>
      <c r="I327">
        <v>9</v>
      </c>
      <c r="J327" s="9" t="s">
        <v>7</v>
      </c>
      <c r="K327">
        <v>9</v>
      </c>
      <c r="L327" s="10"/>
      <c r="M327" s="17">
        <f>A295</f>
        <v>80</v>
      </c>
      <c r="N327" s="17">
        <f>B295</f>
        <v>40</v>
      </c>
      <c r="O327" s="17">
        <f>C295</f>
        <v>215.7</v>
      </c>
      <c r="Q327" s="61">
        <f t="array" ref="Q327:Q329">MMULT(AI327:AK329,AG327:AG329)</f>
        <v>0.7177653940960772</v>
      </c>
      <c r="R327" s="13"/>
      <c r="S327" s="17">
        <v>1</v>
      </c>
      <c r="T327">
        <v>0</v>
      </c>
      <c r="V327" s="73">
        <f>(T327^2)*(1-COS(RADIANS(O327+45)))+(COS(RADIANS(O327+45)))</f>
        <v>-0.161603821103361</v>
      </c>
      <c r="W327" s="73">
        <f>(T327*T328)*(1-COS(RADIANS(O327+45)))-T329*(SIN(RADIANS(O327+45)))</f>
        <v>0.98685571640680736</v>
      </c>
      <c r="X327" s="73">
        <f>(T327*T329)*(1-COS(RADIANS(O327+45)))+T328*(SIN(RADIANS(O327+45)))</f>
        <v>0</v>
      </c>
      <c r="Y327" s="10"/>
      <c r="Z327">
        <f t="array" ref="Z327:Z329">MMULT(V327:X329,S327:S329)</f>
        <v>-0.161603821103361</v>
      </c>
      <c r="AA327" s="23">
        <f>COS(RADIANS('[1]Biaxial Input'!$F$21))</f>
        <v>-0.9975640502598242</v>
      </c>
      <c r="AC327" s="30">
        <f>(AA327^2)*(1-COS(RADIANS(N327)))+(COS(RADIANS(N327)))</f>
        <v>0.99886158030145311</v>
      </c>
      <c r="AD327" s="30">
        <f>(AA327*AA328)*(1-COS(RADIANS(N327)))-AA329*(SIN(RADIANS(N327)))</f>
        <v>-1.6280160168985456E-2</v>
      </c>
      <c r="AE327" s="30">
        <f>(AA327*AA329)*(1-COS(RADIANS(N327)))+AA328*(SIN(RADIANS(N327)))</f>
        <v>4.4838597018148282E-2</v>
      </c>
      <c r="AG327">
        <f t="array" ref="AG327:AG329">MMULT(AC327:AE329,Z327:Z329)</f>
        <v>-0.14535367900327475</v>
      </c>
      <c r="AI327" s="28">
        <f>(T327^2)*(1-COS(RADIANS(M327)))+(COS(RADIANS(M327)))</f>
        <v>0.17364817766693041</v>
      </c>
      <c r="AJ327" s="28">
        <f>(T327*T328)*(1-COS(RADIANS(M327)))-T329*(SIN(RADIANS(M327)))</f>
        <v>-0.98480775301220802</v>
      </c>
      <c r="AK327" s="28">
        <f>(T327*T329)*(1-COS(RADIANS(M327)))+T328*(SIN(RADIANS(M327)))</f>
        <v>0</v>
      </c>
      <c r="AM327" s="61">
        <f t="array" ref="AM327:AM329">MMULT(AI327:AK329,AW327:AW329)</f>
        <v>-0.30954570802862502</v>
      </c>
      <c r="AN327" s="13"/>
      <c r="AO327" s="17">
        <v>1</v>
      </c>
      <c r="AP327">
        <v>0</v>
      </c>
      <c r="AR327" s="73">
        <f>(T327^2)*(1-COS(RADIANS(O327-45)))+(COS(RADIANS(O327-45)))</f>
        <v>-0.98685571640680725</v>
      </c>
      <c r="AS327" s="73">
        <f>(T327*T328)*(1-COS(RADIANS(O327-45)))-T329*(SIN(RADIANS(O327-45)))</f>
        <v>-0.16160382110336138</v>
      </c>
      <c r="AT327" s="73">
        <f>(T327*T329)*(1-COS(RADIANS(O327-45)))+T328*(SIN(RADIANS(O327-45)))</f>
        <v>0</v>
      </c>
      <c r="AU327" s="10"/>
      <c r="AV327">
        <f t="array" ref="AV327:AV329">MMULT(AR327:AT329,S327:S329)</f>
        <v>-0.98685571640680725</v>
      </c>
      <c r="AW327" s="1">
        <f t="array" ref="AW327:AW329">MMULT(AC327:AE329,AV327:AV329)</f>
        <v>-0.98836319651110893</v>
      </c>
      <c r="BV327" s="1"/>
      <c r="BY327" t="s">
        <v>9</v>
      </c>
      <c r="BZ327" s="5">
        <f t="shared" si="503"/>
        <v>0.3492962422733713</v>
      </c>
      <c r="CA327" s="6">
        <f t="shared" si="503"/>
        <v>-0.34518112468713447</v>
      </c>
      <c r="CB327" s="7">
        <f>CY326</f>
        <v>-0.29614655599633405</v>
      </c>
      <c r="CC327" s="8">
        <f>DU326</f>
        <v>-0.83484759913755313</v>
      </c>
      <c r="CE327" s="10"/>
      <c r="CH327">
        <f>((SUMPRODUCT(CM326:CM328,CK326:CK328))*(SUMPRODUCT(CM326:CM328,CL326:CL328)))-((SUMPRODUCT(CN326:CN328,CK326:CK328))*(SUMPRODUCT(CN326:CN328,CL326:CL328)))</f>
        <v>-3.3643525272722075E-2</v>
      </c>
      <c r="CI327" s="67"/>
      <c r="CJ327" s="10" t="s">
        <v>9</v>
      </c>
      <c r="CK327" s="5">
        <f t="shared" si="504"/>
        <v>0.3492962422733713</v>
      </c>
      <c r="CL327" s="6">
        <f t="shared" si="504"/>
        <v>-0.34518112468713447</v>
      </c>
      <c r="CM327" s="7">
        <f>FA326</f>
        <v>-0.28153135182809902</v>
      </c>
      <c r="CN327" s="8">
        <f>FW326</f>
        <v>-0.83988891786477904</v>
      </c>
      <c r="CP327">
        <f t="shared" si="502"/>
        <v>-9.8670839279614439E-2</v>
      </c>
      <c r="CQ327">
        <f t="shared" si="502"/>
        <v>-0.32743703463395935</v>
      </c>
      <c r="CR327">
        <f>CK329</f>
        <v>0</v>
      </c>
      <c r="CS327">
        <f>CN329</f>
        <v>0</v>
      </c>
      <c r="CW327" s="28"/>
      <c r="CY327" s="61">
        <v>0.50215762144797371</v>
      </c>
      <c r="DA327" s="17">
        <v>0</v>
      </c>
      <c r="DB327">
        <v>1</v>
      </c>
      <c r="DD327" s="73">
        <f>(DB325*DB327)*(1-COS(RADIANS(CW325+45)))-DB326*(SIN(RADIANS(CW325+45)))</f>
        <v>0</v>
      </c>
      <c r="DE327" s="73">
        <f>(DB326*DB327)*(1-COS(RADIANS(CW325+45)))+DB325*(SIN(RADIANS(CW325+45)))</f>
        <v>0</v>
      </c>
      <c r="DF327" s="73">
        <f>(DB327^2)*(1-COS(RADIANS(CW325+45)))+(COS(RADIANS(CW325+45)))</f>
        <v>1</v>
      </c>
      <c r="DG327" s="10"/>
      <c r="DH327">
        <v>0</v>
      </c>
      <c r="DI327" s="23">
        <f>SIN(RADIANS('[1]Biaxial Input'!$F$21))*SIN(RADIANS(0))</f>
        <v>0</v>
      </c>
      <c r="DK327" s="30">
        <f>(DI325*DI327)*(1-COS(RADIANS(CV325)))-DI326*(SIN(RADIANS(CV325)))</f>
        <v>-4.0010669622570827E-2</v>
      </c>
      <c r="DL327" s="30">
        <f>(DI326*DI327)*(1-COS(RADIANS(CV325)))+DI325*(SIN(RADIANS(CV325)))</f>
        <v>-0.57217923297994577</v>
      </c>
      <c r="DM327" s="30">
        <f>(DI327^2)*(1-COS(RADIANS(CV325)))+(COS(RADIANS(CV325)))</f>
        <v>0.8191520442889918</v>
      </c>
      <c r="DO327">
        <v>0.50215762144797371</v>
      </c>
      <c r="DQ327" s="28">
        <f>(DB325*DB327)*(1-COS(RADIANS(CU325)))-DB326*(SIN(RADIANS(CU325)))</f>
        <v>0</v>
      </c>
      <c r="DR327" s="28">
        <f>(DB326*DB327)*(1-COS(RADIANS(CU325)))+DB325*(SIN(RADIANS(CU325)))</f>
        <v>0</v>
      </c>
      <c r="DS327" s="28">
        <f>(DB327^2)*(1-COS(RADIANS(CU325)))+(COS(RADIANS(CU325)))</f>
        <v>1</v>
      </c>
      <c r="DU327" s="61">
        <v>0.2771780142054539</v>
      </c>
      <c r="DW327" s="17">
        <v>0</v>
      </c>
      <c r="DX327">
        <v>1</v>
      </c>
      <c r="DZ327" s="73">
        <f>(DB325*DB325)*(1-COS(RADIANS(CW325-45)))-DB325*(SIN(RADIANS(CW325-45)))</f>
        <v>0</v>
      </c>
      <c r="EA327" s="73">
        <f>(DB326*DB327)*(1-COS(RADIANS(CW325-45)))+DB325*(SIN(RADIANS(CW325-45)))</f>
        <v>0</v>
      </c>
      <c r="EB327" s="73">
        <f>(DB327^2)*(1-COS(RADIANS(CW325-45)))+(COS(RADIANS(CW325-45)))</f>
        <v>0.99999999999999989</v>
      </c>
      <c r="EC327" s="10"/>
      <c r="ED327">
        <v>0</v>
      </c>
      <c r="EE327" s="1">
        <v>0.2771780142054539</v>
      </c>
      <c r="EG327">
        <f>CY327+DU327</f>
        <v>0.77933563565342756</v>
      </c>
      <c r="EH327">
        <f>EG327/(SQRT(EG325^2+EG326^2+EG327^2))</f>
        <v>0.55107351279086747</v>
      </c>
      <c r="EJ327">
        <f>Q327+AM327</f>
        <v>0.40821968606745218</v>
      </c>
      <c r="EK327">
        <f>EJ327/(SQRT(EJ325^2+EJ326^2+EJ327^2))</f>
        <v>1</v>
      </c>
      <c r="EM327" s="23">
        <f>CY325*DU326-CY326*DU325</f>
        <v>-0.8191520442889918</v>
      </c>
      <c r="ER327">
        <f t="shared" ref="ER327:ES329" si="505">CK326</f>
        <v>0.93180266183863136</v>
      </c>
      <c r="ES327">
        <f t="shared" si="505"/>
        <v>-0.87956522186239505</v>
      </c>
      <c r="ET327" t="e">
        <f>#REF!</f>
        <v>#REF!</v>
      </c>
      <c r="EU327" t="e">
        <f>#REF!</f>
        <v>#REF!</v>
      </c>
      <c r="EY327" s="28"/>
      <c r="EZ327" s="10"/>
      <c r="FA327" s="61">
        <v>0.49724371705057951</v>
      </c>
      <c r="FB327" s="13">
        <f>BW328</f>
        <v>0</v>
      </c>
      <c r="FC327" s="17">
        <v>0</v>
      </c>
      <c r="FD327">
        <v>1</v>
      </c>
      <c r="FF327" s="73">
        <f>(FD325*FD327)*(1-COS(RADIANS(EY325+45)))-FD326*(SIN(RADIANS(EY325+45)))</f>
        <v>0</v>
      </c>
      <c r="FG327" s="73">
        <f>(FD326*FD327)*(1-COS(RADIANS(EY325+45)))+FD325*(SIN(RADIANS(EY325+45)))</f>
        <v>0</v>
      </c>
      <c r="FH327" s="73">
        <f>(FD327^2)*(1-COS(RADIANS(EY325+45)))+(COS(RADIANS(EY325+45)))</f>
        <v>1</v>
      </c>
      <c r="FI327" s="10"/>
      <c r="FJ327">
        <v>0</v>
      </c>
      <c r="FK327" s="23">
        <f>SIN(RADIANS(176))*SIN(RADIANS(0))</f>
        <v>0</v>
      </c>
      <c r="FM327" s="30">
        <f>(FK325*FK327)*(1-COS(RADIANS(EX325)))-FK326*(SIN(RADIANS(EX325)))</f>
        <v>-4.0010669622570827E-2</v>
      </c>
      <c r="FN327" s="30">
        <f>(FK326*FK327)*(1-COS(RADIANS(EX325)))+FK325*(SIN(RADIANS(EX325)))</f>
        <v>-0.57217923297994577</v>
      </c>
      <c r="FO327" s="30">
        <f>(FK327^2)*(1-COS(RADIANS(EX325)))+(COS(RADIANS(EX325)))</f>
        <v>0.8191520442889918</v>
      </c>
      <c r="FQ327">
        <v>0.49724371705057951</v>
      </c>
      <c r="FS327" s="28">
        <f>(FD325*FD327)*(1-COS(RADIANS(EW325)))-FD326*(SIN(RADIANS(EW325)))</f>
        <v>0</v>
      </c>
      <c r="FT327" s="28">
        <f>(FD326*FD327)*(1-COS(RADIANS(EW325)))+FD325*(SIN(RADIANS(EW325)))</f>
        <v>0</v>
      </c>
      <c r="FU327" s="28">
        <f>(FD327^2)*(1-COS(RADIANS(EW325)))+(COS(RADIANS(EW325)))</f>
        <v>1</v>
      </c>
      <c r="FW327" s="61">
        <v>0.28589965755643804</v>
      </c>
      <c r="FX327" s="13">
        <f>BX328</f>
        <v>0</v>
      </c>
      <c r="FY327" s="17">
        <v>0</v>
      </c>
      <c r="FZ327">
        <v>1</v>
      </c>
      <c r="GB327" s="73">
        <f>(FD325*FD325)*(1-COS(RADIANS(EY325-45)))-FD325*(SIN(RADIANS(EY325-45)))</f>
        <v>0</v>
      </c>
      <c r="GC327" s="73">
        <f>(FD326*FD327)*(1-COS(RADIANS(EY325-45)))+FD325*(SIN(RADIANS(EY325-45)))</f>
        <v>0</v>
      </c>
      <c r="GD327" s="73">
        <f>(FD327^2)*(1-COS(RADIANS(EY325-45)))+(COS(RADIANS(EY325-45)))</f>
        <v>0.99999999999999989</v>
      </c>
      <c r="GE327" s="10"/>
      <c r="GF327">
        <v>0</v>
      </c>
      <c r="GG327" s="1">
        <v>0.28589965755643804</v>
      </c>
      <c r="GI327">
        <f>FA327+FW327</f>
        <v>0.78314337460701755</v>
      </c>
      <c r="GJ327">
        <f>GI327/(SQRT(GI325^2+GI326^2+GI327^2))</f>
        <v>0.55376599082593903</v>
      </c>
      <c r="GL327" t="e">
        <f>#REF!+DC327</f>
        <v>#REF!</v>
      </c>
      <c r="GM327" t="e">
        <f>GL327/(SQRT(GL325^2+GL326^2+GL327^2))</f>
        <v>#REF!</v>
      </c>
      <c r="GO327" s="27">
        <f>FA325*FW326-FA326*FW325</f>
        <v>-0.81915204428899169</v>
      </c>
    </row>
    <row r="328" spans="1:197" x14ac:dyDescent="0.2">
      <c r="D328" t="s">
        <v>8</v>
      </c>
      <c r="E328" s="5">
        <f t="shared" ref="E328:F330" si="506">E323</f>
        <v>0.97427491795711862</v>
      </c>
      <c r="F328" s="6">
        <f t="shared" si="506"/>
        <v>-0.85688498776351252</v>
      </c>
      <c r="G328" s="7">
        <f>Q327</f>
        <v>0.7177653940960772</v>
      </c>
      <c r="H328" s="8">
        <f>AM327</f>
        <v>-0.30954570802862502</v>
      </c>
      <c r="J328" s="9">
        <f>((SUMPRODUCT(G328:G330,E328:E330))*(SUMPRODUCT(G328:(G330),F328:F330)))-((SUMPRODUCT(H328:H330,E328:E330))*(SUMPRODUCT(H328:H330,F328:F330)))</f>
        <v>-1.9624785970168424E-2</v>
      </c>
      <c r="Q328" s="61">
        <v>-0.27415739859340627</v>
      </c>
      <c r="S328" s="17">
        <v>0</v>
      </c>
      <c r="T328">
        <v>0</v>
      </c>
      <c r="V328" s="73">
        <f>(T327*T328)*(1-COS(RADIANS(O327+45)))+T329*(SIN(RADIANS(O327+45)))</f>
        <v>-0.98685571640680736</v>
      </c>
      <c r="W328" s="73">
        <f>(T328^2)*(1-COS(RADIANS(O327+45)))+(COS(RADIANS(O327+45)))</f>
        <v>-0.161603821103361</v>
      </c>
      <c r="X328" s="73">
        <f>(T328*T329)*(1-COS(RADIANS(O327+45)))-T327*(SIN(RADIANS(O327+45)))</f>
        <v>0</v>
      </c>
      <c r="Y328" s="10"/>
      <c r="Z328">
        <v>-0.98685571640680736</v>
      </c>
      <c r="AA328" s="23">
        <f>SIN(RADIANS('[1]Biaxial Input'!$F$21))*(COS(RADIANS(0)))</f>
        <v>6.9756473744125524E-2</v>
      </c>
      <c r="AC328" s="30">
        <f>(AA327*AA328)*(1-COS(RADIANS(N327)))+AA329*(SIN(RADIANS(N327)))</f>
        <v>-1.6280160168985456E-2</v>
      </c>
      <c r="AD328" s="30">
        <f>(AA328^2)*(1-COS(RADIANS(N327)))+(COS(RADIANS(N327)))</f>
        <v>0.7671828628175249</v>
      </c>
      <c r="AE328" s="30">
        <f>(AA328*AA329)*(1-COS(RADIANS(N327)))-AA327*(SIN(RADIANS(N327)))</f>
        <v>0.64122181137573508</v>
      </c>
      <c r="AG328">
        <v>-0.75446785760933111</v>
      </c>
      <c r="AI328" s="28">
        <f>(T327*T328)*(1-COS(RADIANS(M327)))+T329*(SIN(RADIANS(M327)))</f>
        <v>0.98480775301220802</v>
      </c>
      <c r="AJ328" s="28">
        <f>(T328^2)*(1-COS(RADIANS(M327)))+(COS(RADIANS(M327)))</f>
        <v>0.17364817766693041</v>
      </c>
      <c r="AK328" s="28">
        <f>(T328*T329)*(1-COS(RADIANS(M327)))-T327*(SIN(RADIANS(M327)))</f>
        <v>0</v>
      </c>
      <c r="AM328" s="61">
        <v>-0.94902903185788856</v>
      </c>
      <c r="AO328" s="17">
        <v>0</v>
      </c>
      <c r="AP328">
        <v>0</v>
      </c>
      <c r="AR328" s="73">
        <f>(T327*T328)*(1-COS(RADIANS(O327-45)))+T329*(SIN(RADIANS(O327-45)))</f>
        <v>0.16160382110336138</v>
      </c>
      <c r="AS328" s="73">
        <f>(T328^2)*(1-COS(RADIANS(O327-45)))+(COS(RADIANS(O327-45)))</f>
        <v>-0.98685571640680725</v>
      </c>
      <c r="AT328" s="73">
        <f>(T328*T329)*(1-COS(RADIANS(O327-45)))-T327*(SIN(RADIANS(O327-45)))</f>
        <v>0</v>
      </c>
      <c r="AU328" s="10"/>
      <c r="AV328">
        <v>0.16160382110336138</v>
      </c>
      <c r="AW328" s="1">
        <v>0.14004585124310964</v>
      </c>
      <c r="BV328" s="1"/>
      <c r="BY328" t="s">
        <v>10</v>
      </c>
      <c r="BZ328" s="5">
        <f t="shared" si="503"/>
        <v>-9.8670839279614439E-2</v>
      </c>
      <c r="CA328" s="6">
        <f t="shared" si="503"/>
        <v>-0.32743703463395935</v>
      </c>
      <c r="CB328" s="7">
        <f>CY327</f>
        <v>0.50215762144797371</v>
      </c>
      <c r="CC328" s="8">
        <f>DU327</f>
        <v>0.2771780142054539</v>
      </c>
      <c r="CE328" s="10"/>
      <c r="CG328" s="10" t="s">
        <v>160</v>
      </c>
      <c r="CH328" s="10">
        <f>-CH325*((EY325-CW325)/(CH327-CE326))</f>
        <v>249.89756133695946</v>
      </c>
      <c r="CI328" s="67"/>
      <c r="CJ328" s="10" t="s">
        <v>10</v>
      </c>
      <c r="CK328" s="5">
        <f t="shared" si="504"/>
        <v>-9.8670839279614439E-2</v>
      </c>
      <c r="CL328" s="6">
        <f t="shared" si="504"/>
        <v>-0.32743703463395935</v>
      </c>
      <c r="CM328" s="7">
        <f>FA327</f>
        <v>0.49724371705057951</v>
      </c>
      <c r="CN328" s="8">
        <f>FW327</f>
        <v>0.28589965755643804</v>
      </c>
      <c r="CW328" s="28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EE328" s="1"/>
      <c r="EI328" s="64">
        <f>(DEGREES(ACOS((EH325*EK325+EH326*EK326+EH327*EK327)/((SQRT(EH325^2+EH326^2+EH327^2))*(SQRT(EK325^2+EK326^2+EK327^2))))))</f>
        <v>56.559308356803058</v>
      </c>
      <c r="ER328">
        <f t="shared" si="505"/>
        <v>0.3492962422733713</v>
      </c>
      <c r="ES328">
        <f t="shared" si="505"/>
        <v>-0.34518112468713447</v>
      </c>
      <c r="ET328" t="e">
        <f>#REF!</f>
        <v>#REF!</v>
      </c>
      <c r="EU328" t="e">
        <f>#REF!</f>
        <v>#REF!</v>
      </c>
      <c r="EY328" s="28"/>
      <c r="EZ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GG328" s="1"/>
      <c r="GK328" s="64" t="e">
        <f>(DEGREES(ACOS((GJ325*GM325+GJ326*GM326+GJ327*GM327)/((SQRT(GJ325^2+GJ326^2+GJ327^2))*(SQRT(GM325^2+GM326^2+GM327^2))))))</f>
        <v>#VALUE!</v>
      </c>
    </row>
    <row r="329" spans="1:197" x14ac:dyDescent="0.2">
      <c r="D329" t="s">
        <v>9</v>
      </c>
      <c r="E329" s="5">
        <f t="shared" si="506"/>
        <v>0.21743417216685504</v>
      </c>
      <c r="F329" s="6">
        <f t="shared" si="506"/>
        <v>-0.48851748063708106</v>
      </c>
      <c r="G329" s="7">
        <f t="shared" ref="G329:G330" si="507">Q328</f>
        <v>-0.27415739859340627</v>
      </c>
      <c r="H329" s="8">
        <f t="shared" ref="H329:H330" si="508">AM328</f>
        <v>-0.94902903185788856</v>
      </c>
      <c r="J329" s="10"/>
      <c r="Q329" s="61">
        <v>0.64003949865191823</v>
      </c>
      <c r="S329" s="17">
        <v>0</v>
      </c>
      <c r="T329">
        <v>1</v>
      </c>
      <c r="V329" s="73">
        <f>(T327*T329)*(1-COS(RADIANS(O327+45)))-T328*(SIN(RADIANS(O327+45)))</f>
        <v>0</v>
      </c>
      <c r="W329" s="73">
        <f>(T328*T329)*(1-COS(RADIANS(O327+45)))+T327*(SIN(RADIANS(O327+45)))</f>
        <v>0</v>
      </c>
      <c r="X329" s="73">
        <f>(T329^2)*(1-COS(RADIANS(O327+45)))+(COS(RADIANS(O327+45)))</f>
        <v>1</v>
      </c>
      <c r="Y329" s="10"/>
      <c r="Z329">
        <v>0</v>
      </c>
      <c r="AA329" s="23">
        <f>SIN(RADIANS('[1]Biaxial Input'!$F$21))*SIN(RADIANS(0))</f>
        <v>0</v>
      </c>
      <c r="AC329" s="30">
        <f>(AA327*AA329)*(1-COS(RADIANS(N327)))-AA328*(SIN(RADIANS(N327)))</f>
        <v>-4.4838597018148282E-2</v>
      </c>
      <c r="AD329" s="30">
        <f>(AA328*AA329)*(1-COS(RADIANS(N327)))+AA327*(SIN(RADIANS(N327)))</f>
        <v>-0.64122181137573508</v>
      </c>
      <c r="AE329" s="30">
        <f>(AA329^2)*(1-COS(RADIANS(N327)))+(COS(RADIANS(N327)))</f>
        <v>0.76604444311897801</v>
      </c>
      <c r="AG329">
        <v>0.64003949865191823</v>
      </c>
      <c r="AI329" s="28">
        <f>(T327*T329)*(1-COS(RADIANS(M327)))-T328*(SIN(RADIANS(M327)))</f>
        <v>0</v>
      </c>
      <c r="AJ329" s="28">
        <f>(T328*T329)*(1-COS(RADIANS(M327)))+T327*(SIN(RADIANS(M327)))</f>
        <v>0</v>
      </c>
      <c r="AK329" s="28">
        <f>(T329^2)*(1-COS(RADIANS(M327)))+(COS(RADIANS(M327)))</f>
        <v>1</v>
      </c>
      <c r="AM329" s="61">
        <v>-5.9374669110116775E-2</v>
      </c>
      <c r="AO329" s="17">
        <v>0</v>
      </c>
      <c r="AP329">
        <v>1</v>
      </c>
      <c r="AR329" s="73">
        <f>(T327*T327)*(1-COS(RADIANS(O327-45)))-T327*(SIN(RADIANS(O327-45)))</f>
        <v>0</v>
      </c>
      <c r="AS329" s="73">
        <f>(T328*T329)*(1-COS(RADIANS(O327-45)))+T327*(SIN(RADIANS(O327-45)))</f>
        <v>0</v>
      </c>
      <c r="AT329" s="73">
        <f>(T329^2)*(1-COS(RADIANS(O327-45)))+(COS(RADIANS(O327-45)))</f>
        <v>1</v>
      </c>
      <c r="AU329" s="10"/>
      <c r="AV329">
        <v>0</v>
      </c>
      <c r="AW329" s="1">
        <v>-5.9374669110116775E-2</v>
      </c>
      <c r="BV329" s="1"/>
      <c r="CE329" s="10"/>
      <c r="CS329" s="15"/>
      <c r="CW329" s="28"/>
      <c r="CY329" s="82" t="s">
        <v>148</v>
      </c>
      <c r="CZ329" s="13"/>
      <c r="DB329" s="10"/>
      <c r="DC329" s="10"/>
      <c r="DD329" s="10"/>
      <c r="DE329" s="10"/>
      <c r="DF329" s="10"/>
      <c r="DG329" s="10"/>
      <c r="DH329" s="80"/>
      <c r="DI329" s="23" t="s">
        <v>149</v>
      </c>
      <c r="DM329" s="1"/>
      <c r="DO329" s="80"/>
      <c r="DS329" s="13"/>
      <c r="DT329" s="81"/>
      <c r="DU329" s="82" t="s">
        <v>150</v>
      </c>
      <c r="DW329" s="13"/>
      <c r="DX329" s="13"/>
      <c r="EA329" s="1"/>
      <c r="EE329" s="1"/>
      <c r="ER329">
        <f t="shared" si="505"/>
        <v>-9.8670839279614439E-2</v>
      </c>
      <c r="ES329">
        <f t="shared" si="505"/>
        <v>-0.32743703463395935</v>
      </c>
      <c r="ET329" t="e">
        <f>#REF!</f>
        <v>#REF!</v>
      </c>
      <c r="EU329" t="e">
        <f>#REF!</f>
        <v>#REF!</v>
      </c>
      <c r="EY329" s="28"/>
      <c r="EZ329" s="10"/>
      <c r="FA329" s="82" t="s">
        <v>148</v>
      </c>
      <c r="FB329" s="13"/>
      <c r="FD329" s="10"/>
      <c r="FE329" s="10"/>
      <c r="FF329" s="10"/>
      <c r="FG329" s="10"/>
      <c r="FH329" s="10"/>
      <c r="FI329" s="10"/>
      <c r="FJ329" s="80"/>
      <c r="FK329" s="23" t="s">
        <v>149</v>
      </c>
      <c r="FO329" s="1"/>
      <c r="FQ329" s="80"/>
      <c r="FU329" s="13"/>
      <c r="FV329" s="81"/>
      <c r="FW329" s="82" t="s">
        <v>150</v>
      </c>
      <c r="FY329" s="13"/>
      <c r="FZ329" s="13"/>
      <c r="GC329" s="1"/>
      <c r="GG329" s="1"/>
      <c r="GK329" s="13"/>
    </row>
    <row r="330" spans="1:197" x14ac:dyDescent="0.2">
      <c r="D330" t="s">
        <v>10</v>
      </c>
      <c r="E330" s="5">
        <f t="shared" si="506"/>
        <v>5.925170895226721E-2</v>
      </c>
      <c r="F330" s="6">
        <f t="shared" si="506"/>
        <v>-0.16461709770714594</v>
      </c>
      <c r="G330" s="7">
        <f t="shared" si="507"/>
        <v>0.64003949865191823</v>
      </c>
      <c r="H330" s="8">
        <f t="shared" si="508"/>
        <v>-5.9374669110116775E-2</v>
      </c>
      <c r="J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W330" s="1"/>
      <c r="BZ330" s="5" t="s">
        <v>4</v>
      </c>
      <c r="CA330" s="6" t="s">
        <v>5</v>
      </c>
      <c r="CB330" s="7" t="s">
        <v>6</v>
      </c>
      <c r="CC330" s="8" t="s">
        <v>1</v>
      </c>
      <c r="CD330">
        <v>9</v>
      </c>
      <c r="CE330" s="9" t="s">
        <v>7</v>
      </c>
      <c r="CG330" s="90" t="s">
        <v>157</v>
      </c>
      <c r="CH330" s="61">
        <f>CE331-((CH332-CE331)/(EY330-CW330))*CW330</f>
        <v>5.8265583145607955</v>
      </c>
      <c r="CI330" s="10"/>
      <c r="CK330" s="5" t="s">
        <v>4</v>
      </c>
      <c r="CL330" s="6" t="s">
        <v>5</v>
      </c>
      <c r="CM330" s="7" t="s">
        <v>6</v>
      </c>
      <c r="CN330" s="8" t="s">
        <v>1</v>
      </c>
      <c r="CO330" s="10"/>
      <c r="CP330">
        <f t="shared" ref="CP330:CQ332" si="509">BZ331</f>
        <v>0.93180266183863136</v>
      </c>
      <c r="CQ330">
        <f t="shared" si="509"/>
        <v>-0.87956522186239505</v>
      </c>
      <c r="CR330">
        <f>CI334</f>
        <v>0</v>
      </c>
      <c r="CS330">
        <f>CL334</f>
        <v>0</v>
      </c>
      <c r="CU330" s="17">
        <f>CU234</f>
        <v>80</v>
      </c>
      <c r="CV330" s="17">
        <f>CV234</f>
        <v>40</v>
      </c>
      <c r="CW330" s="31">
        <f>CH237</f>
        <v>215.69152860148503</v>
      </c>
      <c r="CY330" s="61">
        <f t="array" ref="CY330:CY332">MMULT(DQ330:DS332,DO330:DO332)</f>
        <v>0.71771961874272983</v>
      </c>
      <c r="CZ330" s="13"/>
      <c r="DA330" s="17">
        <v>1</v>
      </c>
      <c r="DB330">
        <v>0</v>
      </c>
      <c r="DD330" s="73">
        <f>(DB330^2)*(1-COS(RADIANS(CW330+45)))+(COS(RADIANS(CW330+45)))</f>
        <v>-0.16174972970054427</v>
      </c>
      <c r="DE330" s="73">
        <f>(DB330*DB331)*(1-COS(RADIANS(CW330+45)))-DB332*(SIN(RADIANS(CW330+45)))</f>
        <v>0.98683181188174152</v>
      </c>
      <c r="DF330" s="73">
        <f>(DB330*DB332)*(1-COS(RADIANS(CW330+45)))+DB331*(SIN(RADIANS(CW330+45)))</f>
        <v>0</v>
      </c>
      <c r="DG330" s="10"/>
      <c r="DH330">
        <f t="array" ref="DH330:DH332">MMULT(DD330:DF332,DA330:DA332)</f>
        <v>-0.16174972970054427</v>
      </c>
      <c r="DI330" s="23">
        <f>COS(RADIANS('[1]Biaxial Input'!$F$21))</f>
        <v>-0.9975640502598242</v>
      </c>
      <c r="DK330" s="30">
        <f>(DI330^2)*(1-COS(RADIANS(CV330)))+(COS(RADIANS(CV330)))</f>
        <v>0.99886158030145311</v>
      </c>
      <c r="DL330" s="30">
        <f>(DI330*DI331)*(1-COS(RADIANS(CV330)))-DI332*(SIN(RADIANS(CV330)))</f>
        <v>-1.6280160168985456E-2</v>
      </c>
      <c r="DM330" s="30">
        <f>(DI330*DI332)*(1-COS(RADIANS(CV330)))+DI331*(SIN(RADIANS(CV330)))</f>
        <v>4.4838597018148282E-2</v>
      </c>
      <c r="DO330">
        <f t="array" ref="DO330:DO332">MMULT(DK330:DM332,DH330:DH332)</f>
        <v>-0.14549981066473366</v>
      </c>
      <c r="DQ330" s="28">
        <f>(DB330^2)*(1-COS(RADIANS(CU330)))+(COS(RADIANS(CU330)))</f>
        <v>0.17364817766693041</v>
      </c>
      <c r="DR330" s="28">
        <f>(DB330*DB331)*(1-COS(RADIANS(CU330)))-DB332*(SIN(RADIANS(CU330)))</f>
        <v>-0.98480775301220802</v>
      </c>
      <c r="DS330" s="28">
        <f>(DB330*DB332)*(1-COS(RADIANS(CU330)))+DB331*(SIN(RADIANS(CU330)))</f>
        <v>0</v>
      </c>
      <c r="DU330" s="61">
        <f t="array" ref="DU330:DU332">MMULT(DQ330:DS332,EE330:EE332)</f>
        <v>-0.30965182898318322</v>
      </c>
      <c r="DV330" s="13"/>
      <c r="DW330" s="17">
        <v>1</v>
      </c>
      <c r="DX330">
        <v>0</v>
      </c>
      <c r="DZ330" s="73">
        <f>(DB330^2)*(1-COS(RADIANS(CW330-45)))+(COS(RADIANS(CW330-45)))</f>
        <v>-0.98683181188174141</v>
      </c>
      <c r="EA330" s="73">
        <f>(DB330*DB331)*(1-COS(RADIANS(CW330-45)))-DB332*(SIN(RADIANS(CW330-45)))</f>
        <v>-0.16174972970054508</v>
      </c>
      <c r="EB330" s="73">
        <f>(DB330*DB332)*(1-COS(RADIANS(CW330-45)))+DB331*(SIN(RADIANS(CW330-45)))</f>
        <v>0</v>
      </c>
      <c r="EC330" s="10"/>
      <c r="ED330">
        <f t="array" ref="ED330:ED332">MMULT(DZ330:EB332,DA330:DA332)</f>
        <v>-0.98683181188174141</v>
      </c>
      <c r="EE330" s="1">
        <f t="array" ref="EE330:EE332">MMULT(DK330:DM332,ED330:ED332)</f>
        <v>-0.98834169461475752</v>
      </c>
      <c r="EG330">
        <f>CY330+DU330</f>
        <v>0.40806778975954661</v>
      </c>
      <c r="EH330">
        <f>EG330/(SQRT(EG330^2+EG331^2+EG332^2))</f>
        <v>0.2885475013227819</v>
      </c>
      <c r="EJ330">
        <f>Q330+AM330</f>
        <v>0</v>
      </c>
      <c r="EK330">
        <f>EJ330/(SQRT(EJ330^2+EJ331^2+EJ332^2))</f>
        <v>0</v>
      </c>
      <c r="EM330" s="23">
        <f>CY331*DU332-CY332*DU331</f>
        <v>0.62369407058201232</v>
      </c>
      <c r="EO330" s="15">
        <v>9</v>
      </c>
      <c r="EP330" s="9" t="s">
        <v>7</v>
      </c>
      <c r="EW330" s="17">
        <f>CU330</f>
        <v>80</v>
      </c>
      <c r="EX330" s="17">
        <f>CV330</f>
        <v>40</v>
      </c>
      <c r="EY330" s="31">
        <f>1+CW330</f>
        <v>216.69152860148503</v>
      </c>
      <c r="EZ330" s="10"/>
      <c r="FA330" s="61">
        <f t="array" ref="FA330:FA332">MMULT(FS330:FU332,FQ330:FQ332)</f>
        <v>0.72301447614190495</v>
      </c>
      <c r="FB330" s="13">
        <f>BW331</f>
        <v>0</v>
      </c>
      <c r="FC330" s="17">
        <v>1</v>
      </c>
      <c r="FD330">
        <v>0</v>
      </c>
      <c r="FF330" s="73">
        <f>(FD330^2)*(1-COS(RADIANS(EY330+45)))+(COS(RADIANS(EY330+45)))</f>
        <v>-0.1445025045670576</v>
      </c>
      <c r="FG330" s="73">
        <f>(FD330*FD331)*(1-COS(RADIANS(EY330+45)))-FD332*(SIN(RADIANS(EY330+45)))</f>
        <v>0.98950443464081939</v>
      </c>
      <c r="FH330" s="73">
        <f>(FD330*FD332)*(1-COS(RADIANS(EY330+45)))+FD331*(SIN(RADIANS(EY330+45)))</f>
        <v>0</v>
      </c>
      <c r="FI330" s="10"/>
      <c r="FJ330">
        <f t="array" ref="FJ330:FJ332">MMULT(FF330:FH332,FC330:FC332)</f>
        <v>-0.1445025045670576</v>
      </c>
      <c r="FK330" s="23">
        <f>COS(RADIANS(176))</f>
        <v>-0.9975640502598242</v>
      </c>
      <c r="FM330" s="30">
        <f>(FK330^2)*(1-COS(RADIANS(EX330)))+(COS(RADIANS(EX330)))</f>
        <v>0.99886158030145311</v>
      </c>
      <c r="FN330" s="30">
        <f>(FK330*FK331)*(1-COS(RADIANS(EX330)))-FK332*(SIN(RADIANS(EX330)))</f>
        <v>-1.6280160168985456E-2</v>
      </c>
      <c r="FO330" s="30">
        <f>(FK330*FK332)*(1-COS(RADIANS(EX330)))+FK331*(SIN(RADIANS(EX330)))</f>
        <v>4.4838597018148282E-2</v>
      </c>
      <c r="FQ330">
        <f t="array" ref="FQ330:FQ332">MMULT(FM330:FO332,FJ330:FJ332)</f>
        <v>-0.12822870938549513</v>
      </c>
      <c r="FS330" s="28">
        <f>(FD330^2)*(1-COS(RADIANS(EW330)))+(COS(RADIANS(EW330)))</f>
        <v>0.17364817766693041</v>
      </c>
      <c r="FT330" s="28">
        <f>(FD330*FD331)*(1-COS(RADIANS(EW330)))-FD332*(SIN(RADIANS(EW330)))</f>
        <v>-0.98480775301220802</v>
      </c>
      <c r="FU330" s="28">
        <f>(FD330*FD332)*(1-COS(RADIANS(EW330)))+FD331*(SIN(RADIANS(EW330)))</f>
        <v>0</v>
      </c>
      <c r="FW330" s="61">
        <f t="array" ref="FW330:FW332">MMULT(FS330:FU332,GG330:GG332)</f>
        <v>-0.29707873301548632</v>
      </c>
      <c r="FX330" s="13">
        <f>BX331</f>
        <v>0</v>
      </c>
      <c r="FY330" s="17">
        <v>1</v>
      </c>
      <c r="FZ330">
        <v>0</v>
      </c>
      <c r="GB330" s="73">
        <f>(FD330^2)*(1-COS(RADIANS(EY330-45)))+(COS(RADIANS(EY330-45)))</f>
        <v>-0.98950443464081927</v>
      </c>
      <c r="GC330" s="73">
        <f>(FD330*FD331)*(1-COS(RADIANS(EY330-45)))-FD332*(SIN(RADIANS(EY330-45)))</f>
        <v>-0.14450250456705799</v>
      </c>
      <c r="GD330" s="73">
        <f>(FD330*FD332)*(1-COS(RADIANS(EY330-45)))+FD331*(SIN(RADIANS(EY330-45)))</f>
        <v>0</v>
      </c>
      <c r="GE330" s="10"/>
      <c r="GF330">
        <f t="array" ref="GF330:GF332">MMULT(GB330:GD332,FC330:FC332)</f>
        <v>-0.98950443464081927</v>
      </c>
      <c r="GG330" s="1">
        <f t="array" ref="GG330:GG332">MMULT(FM330:FO332,GF330:GF332)</f>
        <v>-0.99073048721979595</v>
      </c>
      <c r="GI330">
        <f>FA330+FW330</f>
        <v>0.42593574312641863</v>
      </c>
      <c r="GJ330">
        <f>GI330/(SQRT(GI330^2+GI331^2+GI332^2))</f>
        <v>0.30118205231442208</v>
      </c>
      <c r="GL330" t="e">
        <f>CH331+DC330</f>
        <v>#VALUE!</v>
      </c>
      <c r="GM330" t="e">
        <f>GL330/(SQRT(GL330^2+GL331^2+GL332^2))</f>
        <v>#VALUE!</v>
      </c>
      <c r="GO330" s="27">
        <f>FA331*FW332-FA332*FW331</f>
        <v>0.62369407058201232</v>
      </c>
    </row>
    <row r="331" spans="1:197" x14ac:dyDescent="0.2">
      <c r="Q331" s="82" t="s">
        <v>148</v>
      </c>
      <c r="R331" s="13"/>
      <c r="T331" s="10"/>
      <c r="U331" s="10"/>
      <c r="V331" s="10"/>
      <c r="W331" s="10"/>
      <c r="X331" s="10"/>
      <c r="Y331" s="10"/>
      <c r="Z331" s="80"/>
      <c r="AA331" s="23" t="s">
        <v>149</v>
      </c>
      <c r="AE331" s="1"/>
      <c r="AG331" s="80"/>
      <c r="AK331" s="13"/>
      <c r="AL331" s="81"/>
      <c r="AM331" s="82" t="s">
        <v>150</v>
      </c>
      <c r="AO331" s="13"/>
      <c r="AP331" s="13"/>
      <c r="AS331" s="1"/>
      <c r="AW331" s="1"/>
      <c r="BY331" t="s">
        <v>8</v>
      </c>
      <c r="BZ331" s="5">
        <f t="shared" ref="BZ331:CA333" si="510">BZ326</f>
        <v>0.93180266183863136</v>
      </c>
      <c r="CA331" s="6">
        <f t="shared" si="510"/>
        <v>-0.87956522186239505</v>
      </c>
      <c r="CB331" s="7">
        <f>CY330</f>
        <v>0.71771961874272983</v>
      </c>
      <c r="CC331" s="8">
        <f>DU330</f>
        <v>-0.30965182898318322</v>
      </c>
      <c r="CE331" s="9">
        <f>((SUMPRODUCT(CB331:CB333,BZ331:BZ333))*(SUMPRODUCT(CB331:(CB333),CA331:CA333)))-((SUMPRODUCT(CC331:CC333,BZ331:BZ333))*(SUMPRODUCT(CC331:CC333,CA331:CA333)))</f>
        <v>8.4932061383824475E-15</v>
      </c>
      <c r="CG331">
        <v>1</v>
      </c>
      <c r="CH331" t="s">
        <v>161</v>
      </c>
      <c r="CI331" s="67"/>
      <c r="CJ331" s="1" t="s">
        <v>8</v>
      </c>
      <c r="CK331" s="5">
        <f t="shared" ref="CK331:CL333" si="511">BZ331</f>
        <v>0.93180266183863136</v>
      </c>
      <c r="CL331" s="6">
        <f t="shared" si="511"/>
        <v>-0.87956522186239505</v>
      </c>
      <c r="CM331" s="7">
        <f>FA330</f>
        <v>0.72301447614190495</v>
      </c>
      <c r="CN331" s="8">
        <f>FW330</f>
        <v>-0.29707873301548632</v>
      </c>
      <c r="CO331" s="10"/>
      <c r="CP331">
        <f t="shared" si="509"/>
        <v>0.3492962422733713</v>
      </c>
      <c r="CQ331">
        <f t="shared" si="509"/>
        <v>-0.34518112468713447</v>
      </c>
      <c r="CR331">
        <f>CJ334</f>
        <v>0</v>
      </c>
      <c r="CS331">
        <f>CM334</f>
        <v>0</v>
      </c>
      <c r="CW331" s="28"/>
      <c r="CY331" s="61">
        <v>-0.27429771314144413</v>
      </c>
      <c r="DA331" s="17">
        <v>0</v>
      </c>
      <c r="DB331">
        <v>0</v>
      </c>
      <c r="DD331" s="73">
        <f>(DB330*DB331)*(1-COS(RADIANS(CW330+45)))+DB332*(SIN(RADIANS(CW330+45)))</f>
        <v>-0.98683181188174152</v>
      </c>
      <c r="DE331" s="73">
        <f>(DB331^2)*(1-COS(RADIANS(CW330+45)))+(COS(RADIANS(CW330+45)))</f>
        <v>-0.16174972970054427</v>
      </c>
      <c r="DF331" s="73">
        <f>(DB331*DB332)*(1-COS(RADIANS(CW330+45)))-DB330*(SIN(RADIANS(CW330+45)))</f>
        <v>0</v>
      </c>
      <c r="DG331" s="10"/>
      <c r="DH331">
        <v>-0.98683181188174152</v>
      </c>
      <c r="DI331" s="23">
        <f>SIN(RADIANS('[1]Biaxial Input'!$F$21))*(COS(RADIANS(0)))</f>
        <v>6.9756473744125524E-2</v>
      </c>
      <c r="DK331" s="30">
        <f>(DI330*DI331)*(1-COS(RADIANS(CV330)))+DI332*(SIN(RADIANS(CV330)))</f>
        <v>-1.6280160168985456E-2</v>
      </c>
      <c r="DL331" s="30">
        <f>(DI331^2)*(1-COS(RADIANS(CV330)))+(COS(RADIANS(CV330)))</f>
        <v>0.7671828628175249</v>
      </c>
      <c r="DM331" s="30">
        <f>(DI331*DI332)*(1-COS(RADIANS(CV330)))-DI330*(SIN(RADIANS(CV330)))</f>
        <v>0.64122181137573508</v>
      </c>
      <c r="DO331">
        <v>-0.75444714305202465</v>
      </c>
      <c r="DQ331" s="28">
        <f>(DB330*DB331)*(1-COS(RADIANS(CU330)))+DB332*(SIN(RADIANS(CU330)))</f>
        <v>0.98480775301220802</v>
      </c>
      <c r="DR331" s="28">
        <f>(DB331^2)*(1-COS(RADIANS(CU330)))+(COS(RADIANS(CU330)))</f>
        <v>0.17364817766693041</v>
      </c>
      <c r="DS331" s="28">
        <f>(DB331*DB332)*(1-COS(RADIANS(CU330)))-DB330*(SIN(RADIANS(CU330)))</f>
        <v>0</v>
      </c>
      <c r="DU331" s="61">
        <v>-0.94898848627262011</v>
      </c>
      <c r="DW331" s="17">
        <v>0</v>
      </c>
      <c r="DX331">
        <v>0</v>
      </c>
      <c r="DZ331" s="73">
        <f>(DB330*DB331)*(1-COS(RADIANS(CW330-45)))+DB332*(SIN(RADIANS(CW330-45)))</f>
        <v>0.16174972970054508</v>
      </c>
      <c r="EA331" s="73">
        <f>(DB331^2)*(1-COS(RADIANS(CW330-45)))+(COS(RADIANS(CW330-45)))</f>
        <v>-0.98683181188174141</v>
      </c>
      <c r="EB331" s="73">
        <f>(DB331*DB332)*(1-COS(RADIANS(CW330-45)))-DB330*(SIN(RADIANS(CW330-45)))</f>
        <v>0</v>
      </c>
      <c r="EC331" s="10"/>
      <c r="ED331">
        <v>0.16174972970054508</v>
      </c>
      <c r="EE331" s="1">
        <v>0.14015740064890989</v>
      </c>
      <c r="EG331">
        <f>CY331+DU331</f>
        <v>-1.2232861994140642</v>
      </c>
      <c r="EH331">
        <f>EG331/(SQRT(EG330^2+EG331^2+EG332^2))</f>
        <v>-0.86499396693760444</v>
      </c>
      <c r="EJ331">
        <f>Q331+AM331</f>
        <v>0</v>
      </c>
      <c r="EK331">
        <f>EJ331/(SQRT(EJ330^2+EJ331^2+EJ332^2))</f>
        <v>0</v>
      </c>
      <c r="EM331" s="23">
        <f>CY332*DU330-CY330*DU332</f>
        <v>-0.15550439700334712</v>
      </c>
      <c r="EP331" s="9">
        <f>((SUMPRODUCT(CM331:CM333,BZ331:BZ333))*(SUMPRODUCT(CM331:CM333,CA331:CA333)))-((SUMPRODUCT(CN331:CN333,BZ331:BZ333))*(SUMPRODUCT(CN331:CN333,CA331:CA333)))</f>
        <v>-2.7013385051965544E-2</v>
      </c>
      <c r="EY331" s="28"/>
      <c r="EZ331" s="10"/>
      <c r="FA331" s="61">
        <v>-0.25769380350440979</v>
      </c>
      <c r="FB331" s="13">
        <f>BW332</f>
        <v>0</v>
      </c>
      <c r="FC331" s="17">
        <v>0</v>
      </c>
      <c r="FD331">
        <v>0</v>
      </c>
      <c r="FF331" s="73">
        <f>(FD330*FD331)*(1-COS(RADIANS(EY330+45)))+FD332*(SIN(RADIANS(EY330+45)))</f>
        <v>-0.98950443464081939</v>
      </c>
      <c r="FG331" s="73">
        <f>(FD331^2)*(1-COS(RADIANS(EY330+45)))+(COS(RADIANS(EY330+45)))</f>
        <v>-0.1445025045670576</v>
      </c>
      <c r="FH331" s="73">
        <f>(FD331*FD332)*(1-COS(RADIANS(EY330+45)))-FD330*(SIN(RADIANS(EY330+45)))</f>
        <v>0</v>
      </c>
      <c r="FI331" s="10"/>
      <c r="FJ331">
        <v>-0.98950443464081939</v>
      </c>
      <c r="FK331" s="23">
        <f>SIN(RADIANS(176))*(COS(RADIANS(0)))</f>
        <v>6.9756473744125524E-2</v>
      </c>
      <c r="FM331" s="30">
        <f>(FK330*FK331)*(1-COS(RADIANS(EX330)))+FK332*(SIN(RADIANS(EX330)))</f>
        <v>-1.6280160168985456E-2</v>
      </c>
      <c r="FN331" s="30">
        <f>(FK331^2)*(1-COS(RADIANS(EX330)))+(COS(RADIANS(EX330)))</f>
        <v>0.7671828628175249</v>
      </c>
      <c r="FO331" s="30">
        <f>(FK331*FK332)*(1-COS(RADIANS(EX330)))-FK330*(SIN(RADIANS(EX330)))</f>
        <v>0.64122181137573508</v>
      </c>
      <c r="FQ331">
        <v>-0.75677832101920894</v>
      </c>
      <c r="FS331" s="28">
        <f>(FD330*FD331)*(1-COS(RADIANS(EW330)))+FD332*(SIN(RADIANS(EW330)))</f>
        <v>0.98480775301220802</v>
      </c>
      <c r="FT331" s="28">
        <f>(FD331^2)*(1-COS(RADIANS(EW330)))+(COS(RADIANS(EW330)))</f>
        <v>0.17364817766693041</v>
      </c>
      <c r="FU331" s="28">
        <f>(FD331*FD332)*(1-COS(RADIANS(EW330)))-FD330*(SIN(RADIANS(EW330)))</f>
        <v>0</v>
      </c>
      <c r="FW331" s="61">
        <v>-0.95363110590419387</v>
      </c>
      <c r="FX331" s="13">
        <f>BX332</f>
        <v>0</v>
      </c>
      <c r="FY331" s="17">
        <v>0</v>
      </c>
      <c r="FZ331">
        <v>0</v>
      </c>
      <c r="GB331" s="73">
        <f>(FD330*FD331)*(1-COS(RADIANS(EY330-45)))+FD332*(SIN(RADIANS(EY330-45)))</f>
        <v>0.14450250456705799</v>
      </c>
      <c r="GC331" s="73">
        <f>(FD331^2)*(1-COS(RADIANS(EY330-45)))+(COS(RADIANS(EY330-45)))</f>
        <v>-0.98950443464081927</v>
      </c>
      <c r="GD331" s="73">
        <f>(FD331*FD332)*(1-COS(RADIANS(EY330-45)))-FD330*(SIN(RADIANS(EY330-45)))</f>
        <v>0</v>
      </c>
      <c r="GE331" s="10"/>
      <c r="GF331">
        <v>0.14450250456705799</v>
      </c>
      <c r="GG331" s="1">
        <v>0.12696913582193195</v>
      </c>
      <c r="GI331">
        <f>FA331+FW331</f>
        <v>-1.2113249094086036</v>
      </c>
      <c r="GJ331">
        <f>GI331/(SQRT(GI330^2+GI331^2+GI332^2))</f>
        <v>-0.85653605766300422</v>
      </c>
      <c r="GL331">
        <f>CH332+DC331</f>
        <v>-2.7013385051965544E-2</v>
      </c>
      <c r="GM331" t="e">
        <f>GL331/(SQRT(GL330^2+GL331^2+GL332^2))</f>
        <v>#VALUE!</v>
      </c>
      <c r="GO331" s="27">
        <f>FA332*FW330-FA330*FW332</f>
        <v>-0.15550439700334712</v>
      </c>
    </row>
    <row r="332" spans="1:197" x14ac:dyDescent="0.2">
      <c r="E332" s="5" t="s">
        <v>4</v>
      </c>
      <c r="F332" s="6" t="s">
        <v>5</v>
      </c>
      <c r="G332" s="7" t="s">
        <v>6</v>
      </c>
      <c r="H332" s="8" t="s">
        <v>1</v>
      </c>
      <c r="I332">
        <v>10</v>
      </c>
      <c r="J332" s="9" t="s">
        <v>7</v>
      </c>
      <c r="K332">
        <v>10</v>
      </c>
      <c r="L332" s="10"/>
      <c r="M332" s="17">
        <f>A296</f>
        <v>120</v>
      </c>
      <c r="N332" s="17">
        <f>B296</f>
        <v>45</v>
      </c>
      <c r="O332" s="17">
        <f>C296</f>
        <v>167.8</v>
      </c>
      <c r="Q332" s="61">
        <f t="array" ref="Q332:Q334">MMULT(AI332:AK334,AG332:AG334)</f>
        <v>0.73172300288470526</v>
      </c>
      <c r="R332" s="13"/>
      <c r="S332" s="17">
        <v>1</v>
      </c>
      <c r="T332">
        <v>0</v>
      </c>
      <c r="V332" s="73">
        <f>(T332^2)*(1-COS(RADIANS(O332+45)))+(COS(RADIANS(O332+45)))</f>
        <v>-0.84056660349568413</v>
      </c>
      <c r="W332" s="73">
        <f>(T332*T333)*(1-COS(RADIANS(O332+45)))-T334*(SIN(RADIANS(O332+45)))</f>
        <v>0.54170821028274008</v>
      </c>
      <c r="X332" s="73">
        <f>(T332*T334)*(1-COS(RADIANS(O332+45)))+T333*(SIN(RADIANS(O332+45)))</f>
        <v>0</v>
      </c>
      <c r="Y332" s="10"/>
      <c r="Z332">
        <f t="array" ref="Z332:Z334">MMULT(V332:X334,S332:S334)</f>
        <v>-0.84056660349568413</v>
      </c>
      <c r="AA332" s="23">
        <f>COS(RADIANS('[1]Biaxial Input'!$F$21))</f>
        <v>-0.9975640502598242</v>
      </c>
      <c r="AC332" s="30">
        <f>(AA332^2)*(1-COS(RADIANS(N332)))+(COS(RADIANS(N332)))</f>
        <v>0.99857479166422358</v>
      </c>
      <c r="AD332" s="30">
        <f>(AA332*AA333)*(1-COS(RADIANS(N332)))-AA334*(SIN(RADIANS(N332)))</f>
        <v>-2.0381428756221641E-2</v>
      </c>
      <c r="AE332" s="30">
        <f>(AA332*AA334)*(1-COS(RADIANS(N332)))+AA333*(SIN(RADIANS(N332)))</f>
        <v>4.9325275616132508E-2</v>
      </c>
      <c r="AG332">
        <f t="array" ref="AG332:AG334">MMULT(AC332:AE334,Z332:Z334)</f>
        <v>-0.82832783367106888</v>
      </c>
      <c r="AI332" s="28">
        <f>(T332^2)*(1-COS(RADIANS(M332)))+(COS(RADIANS(M332)))</f>
        <v>-0.49999999999999978</v>
      </c>
      <c r="AJ332" s="28">
        <f>(T332*T333)*(1-COS(RADIANS(M332)))-T334*(SIN(RADIANS(M332)))</f>
        <v>-0.86602540378443871</v>
      </c>
      <c r="AK332" s="28">
        <f>(T332*T334)*(1-COS(RADIANS(M332)))+T333*(SIN(RADIANS(M332)))</f>
        <v>0</v>
      </c>
      <c r="AM332" s="61">
        <f t="array" ref="AM332:AM334">MMULT(AI332:AK334,AW332:AW334)</f>
        <v>-0.24630484814143411</v>
      </c>
      <c r="AN332" s="13"/>
      <c r="AO332" s="17">
        <v>1</v>
      </c>
      <c r="AP332">
        <v>0</v>
      </c>
      <c r="AR332" s="73">
        <f>(T332^2)*(1-COS(RADIANS(O332-45)))+(COS(RADIANS(O332-45)))</f>
        <v>-0.54170821028274008</v>
      </c>
      <c r="AS332" s="73">
        <f>(T332*T333)*(1-COS(RADIANS(O332-45)))-T334*(SIN(RADIANS(O332-45)))</f>
        <v>-0.84056660349568413</v>
      </c>
      <c r="AT332" s="73">
        <f>(T332*T334)*(1-COS(RADIANS(O332-45)))+T333*(SIN(RADIANS(O332-45)))</f>
        <v>0</v>
      </c>
      <c r="AU332" s="10"/>
      <c r="AV332">
        <f t="array" ref="AV332:AV334">MMULT(AR332:AT334,S332:S334)</f>
        <v>-0.54170821028274008</v>
      </c>
      <c r="AW332" s="1">
        <f t="array" ref="AW332:AW334">MMULT(AC332:AE334,AV332:AV334)</f>
        <v>-0.558068111569893</v>
      </c>
      <c r="BY332" t="s">
        <v>9</v>
      </c>
      <c r="BZ332" s="5">
        <f t="shared" si="510"/>
        <v>0.3492962422733713</v>
      </c>
      <c r="CA332" s="6">
        <f t="shared" si="510"/>
        <v>-0.34518112468713447</v>
      </c>
      <c r="CB332" s="7">
        <f>CY331</f>
        <v>-0.27429771314144413</v>
      </c>
      <c r="CC332" s="8">
        <f>DU331</f>
        <v>-0.94898848627262011</v>
      </c>
      <c r="CE332" s="10"/>
      <c r="CH332">
        <f>((SUMPRODUCT(CM331:CM333,CK331:CK333))*(SUMPRODUCT(CM331:CM333,CL331:CL333)))-((SUMPRODUCT(CN331:CN333,CK331:CK333))*(SUMPRODUCT(CN331:CN333,CL331:CL333)))</f>
        <v>-2.7013385051965544E-2</v>
      </c>
      <c r="CI332" s="67"/>
      <c r="CJ332" s="10" t="s">
        <v>9</v>
      </c>
      <c r="CK332" s="5">
        <f t="shared" si="511"/>
        <v>0.3492962422733713</v>
      </c>
      <c r="CL332" s="6">
        <f t="shared" si="511"/>
        <v>-0.34518112468713447</v>
      </c>
      <c r="CM332" s="7">
        <f>FA331</f>
        <v>-0.25769380350440979</v>
      </c>
      <c r="CN332" s="8">
        <f>FW331</f>
        <v>-0.95363110590419387</v>
      </c>
      <c r="CP332">
        <f t="shared" si="509"/>
        <v>-9.8670839279614439E-2</v>
      </c>
      <c r="CQ332">
        <f t="shared" si="509"/>
        <v>-0.32743703463395935</v>
      </c>
      <c r="CR332">
        <f>CK334</f>
        <v>0</v>
      </c>
      <c r="CS332">
        <f>CN334</f>
        <v>0</v>
      </c>
      <c r="CW332" s="28"/>
      <c r="CY332" s="61">
        <v>0.64003071288584612</v>
      </c>
      <c r="DA332" s="17">
        <v>0</v>
      </c>
      <c r="DB332">
        <v>1</v>
      </c>
      <c r="DD332" s="73">
        <f>(DB330*DB332)*(1-COS(RADIANS(CW330+45)))-DB331*(SIN(RADIANS(CW330+45)))</f>
        <v>0</v>
      </c>
      <c r="DE332" s="73">
        <f>(DB331*DB332)*(1-COS(RADIANS(CW330+45)))+DB330*(SIN(RADIANS(CW330+45)))</f>
        <v>0</v>
      </c>
      <c r="DF332" s="73">
        <f>(DB332^2)*(1-COS(RADIANS(CW330+45)))+(COS(RADIANS(CW330+45)))</f>
        <v>1</v>
      </c>
      <c r="DG332" s="10"/>
      <c r="DH332">
        <v>0</v>
      </c>
      <c r="DI332" s="23">
        <f>SIN(RADIANS('[1]Biaxial Input'!$F$21))*SIN(RADIANS(0))</f>
        <v>0</v>
      </c>
      <c r="DK332" s="30">
        <f>(DI330*DI332)*(1-COS(RADIANS(CV330)))-DI331*(SIN(RADIANS(CV330)))</f>
        <v>-4.4838597018148282E-2</v>
      </c>
      <c r="DL332" s="30">
        <f>(DI331*DI332)*(1-COS(RADIANS(CV330)))+DI330*(SIN(RADIANS(CV330)))</f>
        <v>-0.64122181137573508</v>
      </c>
      <c r="DM332" s="30">
        <f>(DI332^2)*(1-COS(RADIANS(CV330)))+(COS(RADIANS(CV330)))</f>
        <v>0.76604444311897801</v>
      </c>
      <c r="DO332">
        <v>0.64003071288584612</v>
      </c>
      <c r="DQ332" s="28">
        <f>(DB330*DB332)*(1-COS(RADIANS(CU330)))-DB331*(SIN(RADIANS(CU330)))</f>
        <v>0</v>
      </c>
      <c r="DR332" s="28">
        <f>(DB331*DB332)*(1-COS(RADIANS(CU330)))+DB330*(SIN(RADIANS(CU330)))</f>
        <v>0</v>
      </c>
      <c r="DS332" s="28">
        <f>(DB332^2)*(1-COS(RADIANS(CU330)))+(COS(RADIANS(CU330)))</f>
        <v>1</v>
      </c>
      <c r="DU332" s="61">
        <v>-5.9469300730464532E-2</v>
      </c>
      <c r="DW332" s="17">
        <v>0</v>
      </c>
      <c r="DX332">
        <v>1</v>
      </c>
      <c r="DZ332" s="73">
        <f>(DB330*DB330)*(1-COS(RADIANS(CW330-45)))-DB330*(SIN(RADIANS(CW330-45)))</f>
        <v>0</v>
      </c>
      <c r="EA332" s="73">
        <f>(DB331*DB332)*(1-COS(RADIANS(CW330-45)))+DB330*(SIN(RADIANS(CW330-45)))</f>
        <v>0</v>
      </c>
      <c r="EB332" s="73">
        <f>(DB332^2)*(1-COS(RADIANS(CW330-45)))+(COS(RADIANS(CW330-45)))</f>
        <v>1</v>
      </c>
      <c r="EC332" s="10"/>
      <c r="ED332">
        <v>0</v>
      </c>
      <c r="EE332" s="1">
        <v>-5.9469300730464532E-2</v>
      </c>
      <c r="EG332">
        <f>CY332+DU332</f>
        <v>0.5805614121553816</v>
      </c>
      <c r="EH332">
        <f>EG332/(SQRT(EG330^2+EG331^2+EG332^2))</f>
        <v>0.41051891143030861</v>
      </c>
      <c r="EJ332">
        <f>Q332+AM332</f>
        <v>0.48541815474327116</v>
      </c>
      <c r="EK332">
        <f>EJ332/(SQRT(EJ330^2+EJ331^2+EJ332^2))</f>
        <v>1</v>
      </c>
      <c r="EM332" s="23">
        <f>CY330*DU331-CY331*DU330</f>
        <v>-0.7660444431189779</v>
      </c>
      <c r="ER332">
        <f t="shared" ref="ER332:ES334" si="512">CK331</f>
        <v>0.93180266183863136</v>
      </c>
      <c r="ES332">
        <f t="shared" si="512"/>
        <v>-0.87956522186239505</v>
      </c>
      <c r="ET332" t="e">
        <f>#REF!</f>
        <v>#REF!</v>
      </c>
      <c r="EU332" t="e">
        <f>#REF!</f>
        <v>#REF!</v>
      </c>
      <c r="EY332" s="28"/>
      <c r="EZ332" s="10"/>
      <c r="FA332" s="61">
        <v>0.64097111551510433</v>
      </c>
      <c r="FB332" s="13">
        <f>BW333</f>
        <v>0</v>
      </c>
      <c r="FC332" s="17">
        <v>0</v>
      </c>
      <c r="FD332">
        <v>1</v>
      </c>
      <c r="FF332" s="73">
        <f>(FD330*FD332)*(1-COS(RADIANS(EY330+45)))-FD331*(SIN(RADIANS(EY330+45)))</f>
        <v>0</v>
      </c>
      <c r="FG332" s="73">
        <f>(FD331*FD332)*(1-COS(RADIANS(EY330+45)))+FD330*(SIN(RADIANS(EY330+45)))</f>
        <v>0</v>
      </c>
      <c r="FH332" s="73">
        <f>(FD332^2)*(1-COS(RADIANS(EY330+45)))+(COS(RADIANS(EY330+45)))</f>
        <v>1</v>
      </c>
      <c r="FI332" s="10"/>
      <c r="FJ332">
        <v>0</v>
      </c>
      <c r="FK332" s="23">
        <f>SIN(RADIANS(176))*SIN(RADIANS(0))</f>
        <v>0</v>
      </c>
      <c r="FM332" s="30">
        <f>(FK330*FK332)*(1-COS(RADIANS(EX330)))-FK331*(SIN(RADIANS(EX330)))</f>
        <v>-4.4838597018148282E-2</v>
      </c>
      <c r="FN332" s="30">
        <f>(FK331*FK332)*(1-COS(RADIANS(EX330)))+FK330*(SIN(RADIANS(EX330)))</f>
        <v>-0.64122181137573508</v>
      </c>
      <c r="FO332" s="30">
        <f>(FK332^2)*(1-COS(RADIANS(EX330)))+(COS(RADIANS(EX330)))</f>
        <v>0.76604444311897801</v>
      </c>
      <c r="FQ332">
        <v>0.64097111551510433</v>
      </c>
      <c r="FS332" s="28">
        <f>(FD330*FD332)*(1-COS(RADIANS(EW330)))-FD331*(SIN(RADIANS(EW330)))</f>
        <v>0</v>
      </c>
      <c r="FT332" s="28">
        <f>(FD331*FD332)*(1-COS(RADIANS(EW330)))+FD330*(SIN(RADIANS(EW330)))</f>
        <v>0</v>
      </c>
      <c r="FU332" s="28">
        <f>(FD332^2)*(1-COS(RADIANS(EW330)))+(COS(RADIANS(EW330)))</f>
        <v>1</v>
      </c>
      <c r="FW332" s="61">
        <v>-4.8290167134289019E-2</v>
      </c>
      <c r="FX332" s="13">
        <f>BX333</f>
        <v>0</v>
      </c>
      <c r="FY332" s="17">
        <v>0</v>
      </c>
      <c r="FZ332">
        <v>1</v>
      </c>
      <c r="GB332" s="73">
        <f>(FD330*FD330)*(1-COS(RADIANS(EY330-45)))-FD330*(SIN(RADIANS(EY330-45)))</f>
        <v>0</v>
      </c>
      <c r="GC332" s="73">
        <f>(FD331*FD332)*(1-COS(RADIANS(EY330-45)))+FD330*(SIN(RADIANS(EY330-45)))</f>
        <v>0</v>
      </c>
      <c r="GD332" s="73">
        <f>(FD332^2)*(1-COS(RADIANS(EY330-45)))+(COS(RADIANS(EY330-45)))</f>
        <v>1</v>
      </c>
      <c r="GE332" s="10"/>
      <c r="GF332">
        <v>0</v>
      </c>
      <c r="GG332" s="1">
        <v>-4.8290167134289019E-2</v>
      </c>
      <c r="GI332">
        <f>FA332+FW332</f>
        <v>0.59268094838081531</v>
      </c>
      <c r="GJ332">
        <f>GI332/(SQRT(GI330^2+GI331^2+GI332^2))</f>
        <v>0.41908871768014871</v>
      </c>
      <c r="GL332" t="e">
        <f>#REF!+DC332</f>
        <v>#REF!</v>
      </c>
      <c r="GM332" t="e">
        <f>GL332/(SQRT(GL330^2+GL331^2+GL332^2))</f>
        <v>#REF!</v>
      </c>
      <c r="GO332" s="27">
        <f>FA330*FW331-FA331*FW330</f>
        <v>-0.76604444311897801</v>
      </c>
    </row>
    <row r="333" spans="1:197" x14ac:dyDescent="0.2">
      <c r="D333" t="s">
        <v>8</v>
      </c>
      <c r="E333" s="5">
        <f t="shared" ref="E333:F335" si="513">E328</f>
        <v>0.97427491795711862</v>
      </c>
      <c r="F333" s="6">
        <f t="shared" si="513"/>
        <v>-0.85688498776351252</v>
      </c>
      <c r="G333" s="7">
        <f>Q332</f>
        <v>0.73172300288470526</v>
      </c>
      <c r="H333" s="8">
        <f>AM332</f>
        <v>-0.24630484814143411</v>
      </c>
      <c r="J333" s="9">
        <f>((SUMPRODUCT(G333:G335,E333:E335))*(SUMPRODUCT(G333:G335,F333:F335)))-((SUMPRODUCT(H333:H335,E333:E335))*(SUMPRODUCT(H333:H335,F333:F335)))</f>
        <v>3.503580077159385E-2</v>
      </c>
      <c r="Q333" s="61">
        <v>-0.53401012280677651</v>
      </c>
      <c r="S333" s="17">
        <v>0</v>
      </c>
      <c r="T333">
        <v>0</v>
      </c>
      <c r="V333" s="73">
        <f>(T332*T333)*(1-COS(RADIANS(O332+45)))+T334*(SIN(RADIANS(O332+45)))</f>
        <v>-0.54170821028274008</v>
      </c>
      <c r="W333" s="73">
        <f>(T333^2)*(1-COS(RADIANS(O332+45)))+(COS(RADIANS(O332+45)))</f>
        <v>-0.84056660349568413</v>
      </c>
      <c r="X333" s="73">
        <f>(T333*T334)*(1-COS(RADIANS(O332+45)))-T332*(SIN(RADIANS(O332+45)))</f>
        <v>0</v>
      </c>
      <c r="Y333" s="10"/>
      <c r="Z333">
        <v>-0.54170821028274008</v>
      </c>
      <c r="AA333" s="23">
        <f>SIN(RADIANS('[1]Biaxial Input'!$F$21))*(COS(RADIANS(0)))</f>
        <v>6.9756473744125524E-2</v>
      </c>
      <c r="AC333" s="30">
        <f>(AA332*AA333)*(1-COS(RADIANS(N332)))+AA334*(SIN(RADIANS(N332)))</f>
        <v>-2.0381428756221641E-2</v>
      </c>
      <c r="AD333" s="30">
        <f>(AA333^2)*(1-COS(RADIANS(N332)))+(COS(RADIANS(N332)))</f>
        <v>0.70853198952232399</v>
      </c>
      <c r="AE333" s="30">
        <f>(AA333*AA334)*(1-COS(RADIANS(N332)))-AA332*(SIN(RADIANS(N332)))</f>
        <v>0.70538430460663959</v>
      </c>
      <c r="AG333">
        <v>-0.36668564762820077</v>
      </c>
      <c r="AI333" s="28">
        <f>(T332*T333)*(1-COS(RADIANS(M332)))+T334*(SIN(RADIANS(M332)))</f>
        <v>0.86602540378443871</v>
      </c>
      <c r="AJ333" s="28">
        <f>(T333^2)*(1-COS(RADIANS(M332)))+(COS(RADIANS(M332)))</f>
        <v>-0.49999999999999978</v>
      </c>
      <c r="AK333" s="28">
        <f>(T333*T334)*(1-COS(RADIANS(M332)))-T332*(SIN(RADIANS(M332)))</f>
        <v>0</v>
      </c>
      <c r="AM333" s="61">
        <v>-0.78660571925921441</v>
      </c>
      <c r="AO333" s="17">
        <v>0</v>
      </c>
      <c r="AP333">
        <v>0</v>
      </c>
      <c r="AR333" s="73">
        <f>(T332*T333)*(1-COS(RADIANS(O332-45)))+T334*(SIN(RADIANS(O332-45)))</f>
        <v>0.84056660349568413</v>
      </c>
      <c r="AS333" s="73">
        <f>(T333^2)*(1-COS(RADIANS(O332-45)))+(COS(RADIANS(O332-45)))</f>
        <v>-0.54170821028274008</v>
      </c>
      <c r="AT333" s="73">
        <f>(T333*T334)*(1-COS(RADIANS(O332-45)))-T332*(SIN(RADIANS(O332-45)))</f>
        <v>0</v>
      </c>
      <c r="AU333" s="10"/>
      <c r="AV333">
        <v>0.84056660349568413</v>
      </c>
      <c r="AW333" s="1">
        <v>0.60660911519535743</v>
      </c>
      <c r="BY333" t="s">
        <v>10</v>
      </c>
      <c r="BZ333" s="5">
        <f t="shared" si="510"/>
        <v>-9.8670839279614439E-2</v>
      </c>
      <c r="CA333" s="6">
        <f t="shared" si="510"/>
        <v>-0.32743703463395935</v>
      </c>
      <c r="CB333" s="7">
        <f>CY332</f>
        <v>0.64003071288584612</v>
      </c>
      <c r="CC333" s="8">
        <f>DU332</f>
        <v>-5.9469300730464532E-2</v>
      </c>
      <c r="CE333" s="10"/>
      <c r="CG333" s="10" t="s">
        <v>160</v>
      </c>
      <c r="CH333" s="10">
        <f>-CH330*((EY330-CW330)/(CH332-CE331))</f>
        <v>215.6915286014854</v>
      </c>
      <c r="CI333" s="67"/>
      <c r="CJ333" s="10" t="s">
        <v>10</v>
      </c>
      <c r="CK333" s="5">
        <f t="shared" si="511"/>
        <v>-9.8670839279614439E-2</v>
      </c>
      <c r="CL333" s="6">
        <f t="shared" si="511"/>
        <v>-0.32743703463395935</v>
      </c>
      <c r="CM333" s="7">
        <f>FA332</f>
        <v>0.64097111551510433</v>
      </c>
      <c r="CN333" s="8">
        <f>FW332</f>
        <v>-4.8290167134289019E-2</v>
      </c>
      <c r="CW333" s="28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EE333" s="1"/>
      <c r="EI333" s="64">
        <f>(DEGREES(ACOS((EH330*EK330+EH331*EK331+EH332*EK332)/((SQRT(EH330^2+EH331^2+EH332^2))*(SQRT(EK330^2+EK331^2+EK332^2))))))</f>
        <v>65.762563826663069</v>
      </c>
      <c r="ER333">
        <f t="shared" si="512"/>
        <v>0.3492962422733713</v>
      </c>
      <c r="ES333">
        <f t="shared" si="512"/>
        <v>-0.34518112468713447</v>
      </c>
      <c r="ET333" t="e">
        <f>#REF!</f>
        <v>#REF!</v>
      </c>
      <c r="EU333" t="e">
        <f>#REF!</f>
        <v>#REF!</v>
      </c>
      <c r="EY333" s="28"/>
      <c r="EZ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GG333" s="1"/>
      <c r="GK333" s="64" t="e">
        <f>(DEGREES(ACOS((GJ330*GM330+GJ331*GM331+GJ332*GM332)/((SQRT(GJ330^2+GJ331^2+GJ332^2))*(SQRT(GM330^2+GM331^2+GM332^2))))))</f>
        <v>#VALUE!</v>
      </c>
    </row>
    <row r="334" spans="1:197" x14ac:dyDescent="0.2">
      <c r="D334" t="s">
        <v>9</v>
      </c>
      <c r="E334" s="5">
        <f t="shared" si="513"/>
        <v>0.21743417216685504</v>
      </c>
      <c r="F334" s="6">
        <f t="shared" si="513"/>
        <v>-0.48851748063708106</v>
      </c>
      <c r="G334" s="7">
        <f t="shared" ref="G334:G335" si="514">Q333</f>
        <v>-0.53401012280677651</v>
      </c>
      <c r="H334" s="8">
        <f t="shared" ref="H334:H335" si="515">AM333</f>
        <v>-0.78660571925921441</v>
      </c>
      <c r="J334" s="10"/>
      <c r="Q334" s="61">
        <v>0.42357364860113889</v>
      </c>
      <c r="S334" s="17">
        <v>0</v>
      </c>
      <c r="T334">
        <v>1</v>
      </c>
      <c r="V334" s="73">
        <f>(T332*T334)*(1-COS(RADIANS(O332+45)))-T333*(SIN(RADIANS(O332+45)))</f>
        <v>0</v>
      </c>
      <c r="W334" s="73">
        <f>(T333*T334)*(1-COS(RADIANS(O332+45)))+T332*(SIN(RADIANS(O332+45)))</f>
        <v>0</v>
      </c>
      <c r="X334" s="73">
        <f>(T334^2)*(1-COS(RADIANS(O332+45)))+(COS(RADIANS(O332+45)))</f>
        <v>0.99999999999999989</v>
      </c>
      <c r="Y334" s="10"/>
      <c r="Z334">
        <v>0</v>
      </c>
      <c r="AA334" s="23">
        <f>SIN(RADIANS('[1]Biaxial Input'!$F$21))*SIN(RADIANS(0))</f>
        <v>0</v>
      </c>
      <c r="AC334" s="30">
        <f>(AA332*AA334)*(1-COS(RADIANS(N332)))-AA333*(SIN(RADIANS(N332)))</f>
        <v>-4.9325275616132508E-2</v>
      </c>
      <c r="AD334" s="30">
        <f>(AA333*AA334)*(1-COS(RADIANS(N332)))+AA332*(SIN(RADIANS(N332)))</f>
        <v>-0.70538430460663959</v>
      </c>
      <c r="AE334" s="30">
        <f>(AA334^2)*(1-COS(RADIANS(N332)))+(COS(RADIANS(N332)))</f>
        <v>0.70710678118654757</v>
      </c>
      <c r="AG334">
        <v>0.42357364860113889</v>
      </c>
      <c r="AI334" s="28">
        <f>(T332*T334)*(1-COS(RADIANS(M332)))-T333*(SIN(RADIANS(M332)))</f>
        <v>0</v>
      </c>
      <c r="AJ334" s="28">
        <f>(T333*T334)*(1-COS(RADIANS(M332)))+T332*(SIN(RADIANS(M332)))</f>
        <v>0</v>
      </c>
      <c r="AK334" s="28">
        <f>(T334^2)*(1-COS(RADIANS(M332)))+(COS(RADIANS(M332)))</f>
        <v>1</v>
      </c>
      <c r="AM334" s="61">
        <v>-0.5662025823066501</v>
      </c>
      <c r="AO334" s="17">
        <v>0</v>
      </c>
      <c r="AP334">
        <v>1</v>
      </c>
      <c r="AR334" s="73">
        <f>(T332*T332)*(1-COS(RADIANS(O332-45)))-T332*(SIN(RADIANS(O332-45)))</f>
        <v>0</v>
      </c>
      <c r="AS334" s="73">
        <f>(T333*T334)*(1-COS(RADIANS(O332-45)))+T332*(SIN(RADIANS(O332-45)))</f>
        <v>0</v>
      </c>
      <c r="AT334" s="73">
        <f>(T334^2)*(1-COS(RADIANS(O332-45)))+(COS(RADIANS(O332-45)))</f>
        <v>0.99999999999999989</v>
      </c>
      <c r="AU334" s="10"/>
      <c r="AV334">
        <v>0</v>
      </c>
      <c r="AW334" s="1">
        <v>-0.5662025823066501</v>
      </c>
      <c r="CS334" s="15"/>
      <c r="CW334" s="28"/>
      <c r="CY334" s="82" t="s">
        <v>148</v>
      </c>
      <c r="CZ334" s="13"/>
      <c r="DB334" s="10"/>
      <c r="DC334" s="10"/>
      <c r="DD334" s="10"/>
      <c r="DE334" s="10"/>
      <c r="DF334" s="10"/>
      <c r="DG334" s="10"/>
      <c r="DH334" s="80"/>
      <c r="DI334" s="23" t="s">
        <v>149</v>
      </c>
      <c r="DM334" s="1"/>
      <c r="DO334" s="80"/>
      <c r="DS334" s="13"/>
      <c r="DT334" s="81"/>
      <c r="DU334" s="82" t="s">
        <v>150</v>
      </c>
      <c r="DW334" s="13"/>
      <c r="DX334" s="13"/>
      <c r="EA334" s="1"/>
      <c r="EE334" s="1"/>
      <c r="EI334" s="13"/>
      <c r="ER334">
        <f t="shared" si="512"/>
        <v>-9.8670839279614439E-2</v>
      </c>
      <c r="ES334">
        <f t="shared" si="512"/>
        <v>-0.32743703463395935</v>
      </c>
      <c r="ET334" t="e">
        <f>#REF!</f>
        <v>#REF!</v>
      </c>
      <c r="EU334" t="e">
        <f>#REF!</f>
        <v>#REF!</v>
      </c>
      <c r="EY334" s="28"/>
      <c r="EZ334" s="10"/>
      <c r="FA334" s="82" t="s">
        <v>148</v>
      </c>
      <c r="FB334" s="13"/>
      <c r="FD334" s="10"/>
      <c r="FE334" s="10"/>
      <c r="FF334" s="10"/>
      <c r="FG334" s="10"/>
      <c r="FH334" s="10"/>
      <c r="FI334" s="10"/>
      <c r="FJ334" s="80"/>
      <c r="FK334" s="23" t="s">
        <v>149</v>
      </c>
      <c r="FO334" s="1"/>
      <c r="FQ334" s="80"/>
      <c r="FU334" s="13"/>
      <c r="FV334" s="81"/>
      <c r="FW334" s="82" t="s">
        <v>150</v>
      </c>
      <c r="FY334" s="13"/>
      <c r="FZ334" s="13"/>
      <c r="GC334" s="1"/>
      <c r="GG334" s="1"/>
      <c r="GK334" s="13"/>
    </row>
    <row r="335" spans="1:197" x14ac:dyDescent="0.2">
      <c r="D335" t="s">
        <v>10</v>
      </c>
      <c r="E335" s="5">
        <f t="shared" si="513"/>
        <v>5.925170895226721E-2</v>
      </c>
      <c r="F335" s="6">
        <f t="shared" si="513"/>
        <v>-0.16461709770714594</v>
      </c>
      <c r="G335" s="7">
        <f t="shared" si="514"/>
        <v>0.42357364860113889</v>
      </c>
      <c r="H335" s="8">
        <f t="shared" si="515"/>
        <v>-0.5662025823066501</v>
      </c>
      <c r="J335" s="10"/>
      <c r="Z335" s="10"/>
      <c r="AA335" s="10"/>
      <c r="AB335" s="10"/>
      <c r="AC335" s="10"/>
      <c r="AD335" s="10"/>
      <c r="AE335" s="10"/>
      <c r="AF335" s="10"/>
      <c r="AG335" s="10"/>
      <c r="AH335" s="10"/>
      <c r="AW335" s="1"/>
      <c r="BZ335" s="5" t="s">
        <v>4</v>
      </c>
      <c r="CA335" s="6" t="s">
        <v>5</v>
      </c>
      <c r="CB335" s="7" t="s">
        <v>6</v>
      </c>
      <c r="CC335" s="8" t="s">
        <v>1</v>
      </c>
      <c r="CD335">
        <v>10</v>
      </c>
      <c r="CE335" s="9" t="s">
        <v>7</v>
      </c>
      <c r="CG335" s="90" t="s">
        <v>157</v>
      </c>
      <c r="CH335" s="61">
        <f>CE336-((CH337-CE336)/(EY335-CW335))*CW335</f>
        <v>3.3946906844773812</v>
      </c>
      <c r="CI335" s="10"/>
      <c r="CK335" s="5" t="s">
        <v>4</v>
      </c>
      <c r="CL335" s="6" t="s">
        <v>5</v>
      </c>
      <c r="CM335" s="7" t="s">
        <v>6</v>
      </c>
      <c r="CN335" s="8" t="s">
        <v>1</v>
      </c>
      <c r="CO335" s="10"/>
      <c r="CP335">
        <f t="shared" ref="CP335:CQ337" si="516">BZ336</f>
        <v>0.93180266183863136</v>
      </c>
      <c r="CQ335">
        <f t="shared" si="516"/>
        <v>-0.87956522186239505</v>
      </c>
      <c r="CR335">
        <f>CI339</f>
        <v>0</v>
      </c>
      <c r="CS335">
        <f>CL339</f>
        <v>0</v>
      </c>
      <c r="CU335" s="17">
        <f>CU239</f>
        <v>120</v>
      </c>
      <c r="CV335" s="17">
        <f>CV239</f>
        <v>45</v>
      </c>
      <c r="CW335" s="31">
        <f>CH242</f>
        <v>169.33919469927903</v>
      </c>
      <c r="CY335" s="61">
        <f t="array" ref="CY335:CY337">MMULT(DQ335:DS337,DO335:DO337)</f>
        <v>0.73807492693660426</v>
      </c>
      <c r="CZ335" s="13"/>
      <c r="DA335" s="17">
        <v>1</v>
      </c>
      <c r="DB335">
        <v>0</v>
      </c>
      <c r="DD335" s="73">
        <f>(DB335^2)*(1-COS(RADIANS(CW335+45)))+(COS(RADIANS(CW335+45)))</f>
        <v>-0.82571260627868015</v>
      </c>
      <c r="DE335" s="73">
        <f>(DB335*DB336)*(1-COS(RADIANS(CW335+45)))-DB337*(SIN(RADIANS(CW335+45)))</f>
        <v>0.56409103151217477</v>
      </c>
      <c r="DF335" s="73">
        <f>(DB335*DB337)*(1-COS(RADIANS(CW335+45)))+DB336*(SIN(RADIANS(CW335+45)))</f>
        <v>0</v>
      </c>
      <c r="DG335" s="10"/>
      <c r="DH335">
        <f t="array" ref="DH335:DH337">MMULT(DD335:DF337,DA335:DA337)</f>
        <v>-0.82571260627868015</v>
      </c>
      <c r="DI335" s="23">
        <f>COS(RADIANS('[1]Biaxial Input'!$F$21))</f>
        <v>-0.9975640502598242</v>
      </c>
      <c r="DK335" s="30">
        <f>(DI335^2)*(1-COS(RADIANS(CV335)))+(COS(RADIANS(CV335)))</f>
        <v>0.99857479166422358</v>
      </c>
      <c r="DL335" s="30">
        <f>(DI335*DI336)*(1-COS(RADIANS(CV335)))-DI337*(SIN(RADIANS(CV335)))</f>
        <v>-2.0381428756221641E-2</v>
      </c>
      <c r="DM335" s="30">
        <f>(DI335*DI337)*(1-COS(RADIANS(CV335)))+DI336*(SIN(RADIANS(CV335)))</f>
        <v>4.9325275616132508E-2</v>
      </c>
      <c r="DO335">
        <f t="array" ref="DO335:DO337">MMULT(DK335:DM337,DH335:DH337)</f>
        <v>-0.81303881261846711</v>
      </c>
      <c r="DQ335" s="28">
        <f>(DB335^2)*(1-COS(RADIANS(CU335)))+(COS(RADIANS(CU335)))</f>
        <v>-0.49999999999999978</v>
      </c>
      <c r="DR335" s="28">
        <f>(DB335*DB336)*(1-COS(RADIANS(CU335)))-DB337*(SIN(RADIANS(CU335)))</f>
        <v>-0.86602540378443871</v>
      </c>
      <c r="DS335" s="28">
        <f>(DB335*DB337)*(1-COS(RADIANS(CU335)))+DB336*(SIN(RADIANS(CU335)))</f>
        <v>0</v>
      </c>
      <c r="DU335" s="61">
        <f t="array" ref="DU335:DU337">MMULT(DQ335:DS337,EE335:EE337)</f>
        <v>-0.22656132369870985</v>
      </c>
      <c r="DV335" s="13"/>
      <c r="DW335" s="17">
        <v>1</v>
      </c>
      <c r="DX335">
        <v>0</v>
      </c>
      <c r="DZ335" s="73">
        <f>(DB335^2)*(1-COS(RADIANS(CW335-45)))+(COS(RADIANS(CW335-45)))</f>
        <v>-0.56409103151217477</v>
      </c>
      <c r="EA335" s="73">
        <f>(DB335*DB336)*(1-COS(RADIANS(CW335-45)))-DB337*(SIN(RADIANS(CW335-45)))</f>
        <v>-0.82571260627868015</v>
      </c>
      <c r="EB335" s="73">
        <f>(DB335*DB337)*(1-COS(RADIANS(CW335-45)))+DB336*(SIN(RADIANS(CW335-45)))</f>
        <v>0</v>
      </c>
      <c r="EC335" s="10"/>
      <c r="ED335">
        <f t="array" ref="ED335:ED337">MMULT(DZ335:EB337,DA335:DA337)</f>
        <v>-0.56409103151217477</v>
      </c>
      <c r="EE335" s="1">
        <f t="array" ref="EE335:EE337">MMULT(DK335:DM337,ED335:ED337)</f>
        <v>-0.58011628692990991</v>
      </c>
      <c r="EG335">
        <f>CY335+DU335</f>
        <v>0.51151360323789441</v>
      </c>
      <c r="EH335">
        <f>EG335/(SQRT(EG335^2+EG336^2+EG337^2))</f>
        <v>0.36169473751868025</v>
      </c>
      <c r="EJ335">
        <f>Q335+AM335</f>
        <v>0</v>
      </c>
      <c r="EK335">
        <f>EJ335/(SQRT(EJ335^2+EJ336^2+EJ337^2))</f>
        <v>0</v>
      </c>
      <c r="EM335" s="23">
        <f>CY336*DU337-CY337*DU336</f>
        <v>0.63554336502823683</v>
      </c>
      <c r="EO335" s="15">
        <v>10</v>
      </c>
      <c r="EP335" s="9" t="s">
        <v>7</v>
      </c>
      <c r="EW335" s="17">
        <f>CU335</f>
        <v>120</v>
      </c>
      <c r="EX335" s="17">
        <f>CV335</f>
        <v>45</v>
      </c>
      <c r="EY335" s="31">
        <f>1+CW335</f>
        <v>170.33919469927903</v>
      </c>
      <c r="EZ335" s="10"/>
      <c r="FA335" s="61">
        <f t="array" ref="FA335:FA337">MMULT(FS335:FU337,FQ335:FQ337)</f>
        <v>0.74191655485444441</v>
      </c>
      <c r="FB335" s="13">
        <f>BW336</f>
        <v>0</v>
      </c>
      <c r="FC335" s="17">
        <v>1</v>
      </c>
      <c r="FD335">
        <v>0</v>
      </c>
      <c r="FF335" s="73">
        <f>(FD335^2)*(1-COS(RADIANS(EY335+45)))+(COS(RADIANS(EY335+45)))</f>
        <v>-0.81574210029973826</v>
      </c>
      <c r="FG335" s="73">
        <f>(FD335*FD336)*(1-COS(RADIANS(EY335+45)))-FD337*(SIN(RADIANS(EY335+45)))</f>
        <v>0.57841578972100327</v>
      </c>
      <c r="FH335" s="73">
        <f>(FD335*FD337)*(1-COS(RADIANS(EY335+45)))+FD336*(SIN(RADIANS(EY335+45)))</f>
        <v>0</v>
      </c>
      <c r="FI335" s="10"/>
      <c r="FJ335">
        <f t="array" ref="FJ335:FJ337">MMULT(FF335:FH337,FC335:FC337)</f>
        <v>-0.81574210029973826</v>
      </c>
      <c r="FK335" s="23">
        <f>COS(RADIANS(176))</f>
        <v>-0.9975640502598242</v>
      </c>
      <c r="FM335" s="30">
        <f>(FK335^2)*(1-COS(RADIANS(EX335)))+(COS(RADIANS(EX335)))</f>
        <v>0.99857479166422358</v>
      </c>
      <c r="FN335" s="30">
        <f>(FK335*FK336)*(1-COS(RADIANS(EX335)))-FK337*(SIN(RADIANS(EX335)))</f>
        <v>-2.0381428756221641E-2</v>
      </c>
      <c r="FO335" s="30">
        <f>(FK335*FK337)*(1-COS(RADIANS(EX335)))+FK336*(SIN(RADIANS(EX335)))</f>
        <v>4.9325275616132508E-2</v>
      </c>
      <c r="FQ335">
        <f t="array" ref="FQ335:FQ337">MMULT(FM335:FO337,FJ335:FJ337)</f>
        <v>-0.80279055764887497</v>
      </c>
      <c r="FS335" s="28">
        <f>(FD335^2)*(1-COS(RADIANS(EW335)))+(COS(RADIANS(EW335)))</f>
        <v>-0.49999999999999978</v>
      </c>
      <c r="FT335" s="28">
        <f>(FD335*FD336)*(1-COS(RADIANS(EW335)))-FD337*(SIN(RADIANS(EW335)))</f>
        <v>-0.86602540378443871</v>
      </c>
      <c r="FU335" s="28">
        <f>(FD335*FD337)*(1-COS(RADIANS(EW335)))+FD336*(SIN(RADIANS(EW335)))</f>
        <v>0</v>
      </c>
      <c r="FW335" s="61">
        <f t="array" ref="FW335:FW337">MMULT(FS335:FU337,GG335:GG337)</f>
        <v>-0.21364563370567019</v>
      </c>
      <c r="FX335" s="13">
        <f>BX336</f>
        <v>0</v>
      </c>
      <c r="FY335" s="17">
        <v>1</v>
      </c>
      <c r="FZ335">
        <v>0</v>
      </c>
      <c r="GB335" s="73">
        <f>(FD335^2)*(1-COS(RADIANS(EY335-45)))+(COS(RADIANS(EY335-45)))</f>
        <v>-0.57841578972100327</v>
      </c>
      <c r="GC335" s="73">
        <f>(FD335*FD336)*(1-COS(RADIANS(EY335-45)))-FD337*(SIN(RADIANS(EY335-45)))</f>
        <v>-0.81574210029973815</v>
      </c>
      <c r="GD335" s="73">
        <f>(FD335*FD337)*(1-COS(RADIANS(EY335-45)))+FD336*(SIN(RADIANS(EY335-45)))</f>
        <v>0</v>
      </c>
      <c r="GE335" s="10"/>
      <c r="GF335">
        <f t="array" ref="GF335:GF337">MMULT(GB335:GD337,FC335:FC337)</f>
        <v>-0.57841578972100327</v>
      </c>
      <c r="GG335" s="1">
        <f t="array" ref="GG335:GG337">MMULT(FM335:FO337,GF335:GF337)</f>
        <v>-0.59421741621665791</v>
      </c>
      <c r="GI335">
        <f>FA335+FW335</f>
        <v>0.52827092114877416</v>
      </c>
      <c r="GJ335">
        <f>GI335/(SQRT(GI335^2+GI336^2+GI337^2))</f>
        <v>0.37354395064796214</v>
      </c>
      <c r="GL335" t="e">
        <f>CH336+DC335</f>
        <v>#VALUE!</v>
      </c>
      <c r="GM335" t="e">
        <f>GL335/(SQRT(GL335^2+GL336^2+GL337^2))</f>
        <v>#VALUE!</v>
      </c>
      <c r="GO335" s="27">
        <f>FA336*FW337-FA337*FW336</f>
        <v>0.63554336502823672</v>
      </c>
    </row>
    <row r="336" spans="1:197" x14ac:dyDescent="0.2">
      <c r="J336" s="10"/>
      <c r="Q336" s="82" t="s">
        <v>148</v>
      </c>
      <c r="R336" s="13"/>
      <c r="T336" s="10"/>
      <c r="U336" s="10"/>
      <c r="V336" s="10"/>
      <c r="W336" s="10"/>
      <c r="X336" s="10"/>
      <c r="Y336" s="10"/>
      <c r="Z336" s="80"/>
      <c r="AA336" s="23" t="s">
        <v>149</v>
      </c>
      <c r="AE336" s="1"/>
      <c r="AG336" s="80"/>
      <c r="AK336" s="13"/>
      <c r="AL336" s="81"/>
      <c r="AM336" s="82" t="s">
        <v>150</v>
      </c>
      <c r="AO336" s="13"/>
      <c r="AP336" s="13"/>
      <c r="AS336" s="1"/>
      <c r="AW336" s="1"/>
      <c r="BY336" t="s">
        <v>8</v>
      </c>
      <c r="BZ336" s="5">
        <f t="shared" ref="BZ336:CA338" si="517">BZ331</f>
        <v>0.93180266183863136</v>
      </c>
      <c r="CA336" s="6">
        <f t="shared" si="517"/>
        <v>-0.87956522186239505</v>
      </c>
      <c r="CB336" s="7">
        <f>CY335</f>
        <v>0.73807492693660426</v>
      </c>
      <c r="CC336" s="8">
        <f>DU335</f>
        <v>-0.22656132369870985</v>
      </c>
      <c r="CE336" s="9">
        <f>((SUMPRODUCT(CB336:CB338,BZ336:BZ338))*(SUMPRODUCT(CB336:CB338,CA336:CA338)))-((SUMPRODUCT(CC336:CC338,BZ336:BZ338))*(SUMPRODUCT(CC336:CC338,CA336:CA338)))</f>
        <v>1.2811973704174306E-13</v>
      </c>
      <c r="CG336">
        <v>1</v>
      </c>
      <c r="CH336" t="s">
        <v>161</v>
      </c>
      <c r="CI336" s="67"/>
      <c r="CJ336" s="1" t="s">
        <v>8</v>
      </c>
      <c r="CK336" s="5">
        <f t="shared" ref="CK336:CL338" si="518">BZ336</f>
        <v>0.93180266183863136</v>
      </c>
      <c r="CL336" s="6">
        <f t="shared" si="518"/>
        <v>-0.87956522186239505</v>
      </c>
      <c r="CM336" s="7">
        <f>FA335</f>
        <v>0.74191655485444441</v>
      </c>
      <c r="CN336" s="8">
        <f>FW335</f>
        <v>-0.21364563370567019</v>
      </c>
      <c r="CO336" s="10"/>
      <c r="CP336">
        <f t="shared" si="516"/>
        <v>0.3492962422733713</v>
      </c>
      <c r="CQ336">
        <f t="shared" si="516"/>
        <v>-0.34518112468713447</v>
      </c>
      <c r="CR336">
        <f>CJ339</f>
        <v>0</v>
      </c>
      <c r="CS336">
        <f>CM339</f>
        <v>0</v>
      </c>
      <c r="CW336" s="28"/>
      <c r="CY336" s="61">
        <v>-0.51268859690480961</v>
      </c>
      <c r="DA336" s="17">
        <v>0</v>
      </c>
      <c r="DB336">
        <v>0</v>
      </c>
      <c r="DD336" s="73">
        <f>(DB335*DB336)*(1-COS(RADIANS(CW335+45)))+DB337*(SIN(RADIANS(CW335+45)))</f>
        <v>-0.56409103151217477</v>
      </c>
      <c r="DE336" s="73">
        <f>(DB336^2)*(1-COS(RADIANS(CW335+45)))+(COS(RADIANS(CW335+45)))</f>
        <v>-0.82571260627868015</v>
      </c>
      <c r="DF336" s="73">
        <f>(DB336*DB337)*(1-COS(RADIANS(CW335+45)))-DB335*(SIN(RADIANS(CW335+45)))</f>
        <v>0</v>
      </c>
      <c r="DG336" s="10"/>
      <c r="DH336">
        <v>-0.56409103151217477</v>
      </c>
      <c r="DI336" s="23">
        <f>SIN(RADIANS('[1]Biaxial Input'!$F$21))*(COS(RADIANS(0)))</f>
        <v>6.9756473744125524E-2</v>
      </c>
      <c r="DK336" s="30">
        <f>(DI335*DI336)*(1-COS(RADIANS(CV335)))+DI337*(SIN(RADIANS(CV335)))</f>
        <v>-2.0381428756221641E-2</v>
      </c>
      <c r="DL336" s="30">
        <f>(DI336^2)*(1-COS(RADIANS(CV335)))+(COS(RADIANS(CV335)))</f>
        <v>0.70853198952232399</v>
      </c>
      <c r="DM336" s="30">
        <f>(DI336*DI337)*(1-COS(RADIANS(CV335)))-DI335*(SIN(RADIANS(CV335)))</f>
        <v>0.70538430460663959</v>
      </c>
      <c r="DO336">
        <v>-0.38284733817103817</v>
      </c>
      <c r="DQ336" s="28">
        <f>(DB335*DB336)*(1-COS(RADIANS(CU335)))+DB337*(SIN(RADIANS(CU335)))</f>
        <v>0.86602540378443871</v>
      </c>
      <c r="DR336" s="28">
        <f>(DB336^2)*(1-COS(RADIANS(CU335)))+(COS(RADIANS(CU335)))</f>
        <v>-0.49999999999999978</v>
      </c>
      <c r="DS336" s="28">
        <f>(DB336*DB337)*(1-COS(RADIANS(CU335)))-DB335*(SIN(RADIANS(CU335)))</f>
        <v>0</v>
      </c>
      <c r="DU336" s="61">
        <v>-0.80066583006594727</v>
      </c>
      <c r="DW336" s="17">
        <v>0</v>
      </c>
      <c r="DX336">
        <v>0</v>
      </c>
      <c r="DZ336" s="73">
        <f>(DB335*DB336)*(1-COS(RADIANS(CW335-45)))+DB337*(SIN(RADIANS(CW335-45)))</f>
        <v>0.82571260627868015</v>
      </c>
      <c r="EA336" s="73">
        <f>(DB336^2)*(1-COS(RADIANS(CW335-45)))+(COS(RADIANS(CW335-45)))</f>
        <v>-0.56409103151217477</v>
      </c>
      <c r="EB336" s="73">
        <f>(DB336*DB337)*(1-COS(RADIANS(CW335-45)))-DB335*(SIN(RADIANS(CW335-45)))</f>
        <v>0</v>
      </c>
      <c r="EC336" s="10"/>
      <c r="ED336">
        <v>0.82571260627868015</v>
      </c>
      <c r="EE336" s="1">
        <v>0.59654077687108564</v>
      </c>
      <c r="EG336">
        <f>CY336+DU336</f>
        <v>-1.3133544269707569</v>
      </c>
      <c r="EH336">
        <f>EG336/(SQRT(EG335^2+EG336^2+EG337^2))</f>
        <v>-0.92868182141239441</v>
      </c>
      <c r="EJ336">
        <f>Q336+AM336</f>
        <v>0</v>
      </c>
      <c r="EK336">
        <f>EJ336/(SQRT(EJ335^2+EJ336^2+EJ337^2))</f>
        <v>0</v>
      </c>
      <c r="EM336" s="23">
        <f>CY337*DU335-CY335*DU337</f>
        <v>0.30997521057107974</v>
      </c>
      <c r="EP336" s="9">
        <f>((SUMPRODUCT(CM336:CM338,BZ336:BZ338))*(SUMPRODUCT(CM336:CM338,CA336:CA338)))-((SUMPRODUCT(CN336:CN338,BZ336:BZ338))*(SUMPRODUCT(CN336:CN338,CA336:CA338)))</f>
        <v>-2.004669202829279E-2</v>
      </c>
      <c r="EY336" s="28"/>
      <c r="EZ336" s="10"/>
      <c r="FA336" s="61">
        <v>-0.49863696646148226</v>
      </c>
      <c r="FB336" s="13">
        <f>BW337</f>
        <v>0</v>
      </c>
      <c r="FC336" s="17">
        <v>0</v>
      </c>
      <c r="FD336">
        <v>0</v>
      </c>
      <c r="FF336" s="73">
        <f>(FD335*FD336)*(1-COS(RADIANS(EY335+45)))+FD337*(SIN(RADIANS(EY335+45)))</f>
        <v>-0.57841578972100327</v>
      </c>
      <c r="FG336" s="73">
        <f>(FD336^2)*(1-COS(RADIANS(EY335+45)))+(COS(RADIANS(EY335+45)))</f>
        <v>-0.81574210029973826</v>
      </c>
      <c r="FH336" s="73">
        <f>(FD336*FD337)*(1-COS(RADIANS(EY335+45)))-FD335*(SIN(RADIANS(EY335+45)))</f>
        <v>0</v>
      </c>
      <c r="FI336" s="10"/>
      <c r="FJ336">
        <v>-0.57841578972100327</v>
      </c>
      <c r="FK336" s="23">
        <f>SIN(RADIANS(176))*(COS(RADIANS(0)))</f>
        <v>6.9756473744125524E-2</v>
      </c>
      <c r="FM336" s="30">
        <f>(FK335*FK336)*(1-COS(RADIANS(EX335)))+FK337*(SIN(RADIANS(EX335)))</f>
        <v>-2.0381428756221641E-2</v>
      </c>
      <c r="FN336" s="30">
        <f>(FK336^2)*(1-COS(RADIANS(EX335)))+(COS(RADIANS(EX335)))</f>
        <v>0.70853198952232399</v>
      </c>
      <c r="FO336" s="30">
        <f>(FK336*FK337)*(1-COS(RADIANS(EX335)))-FK335*(SIN(RADIANS(EX335)))</f>
        <v>0.70538430460663959</v>
      </c>
      <c r="FQ336">
        <v>-0.39320010076143896</v>
      </c>
      <c r="FS336" s="28">
        <f>(FD335*FD336)*(1-COS(RADIANS(EW335)))+FD337*(SIN(RADIANS(EW335)))</f>
        <v>0.86602540378443871</v>
      </c>
      <c r="FT336" s="28">
        <f>(FD336^2)*(1-COS(RADIANS(EW335)))+(COS(RADIANS(EW335)))</f>
        <v>-0.49999999999999978</v>
      </c>
      <c r="FU336" s="28">
        <f>(FD336*FD337)*(1-COS(RADIANS(EW335)))-FD335*(SIN(RADIANS(EW335)))</f>
        <v>0</v>
      </c>
      <c r="FW336" s="61">
        <v>-0.80949153455085943</v>
      </c>
      <c r="FX336" s="13">
        <f>BX337</f>
        <v>0</v>
      </c>
      <c r="FY336" s="17">
        <v>0</v>
      </c>
      <c r="FZ336">
        <v>0</v>
      </c>
      <c r="GB336" s="73">
        <f>(FD335*FD336)*(1-COS(RADIANS(EY335-45)))+FD337*(SIN(RADIANS(EY335-45)))</f>
        <v>0.81574210029973815</v>
      </c>
      <c r="GC336" s="73">
        <f>(FD336^2)*(1-COS(RADIANS(EY335-45)))+(COS(RADIANS(EY335-45)))</f>
        <v>-0.57841578972100327</v>
      </c>
      <c r="GD336" s="73">
        <f>(FD336*FD337)*(1-COS(RADIANS(EY335-45)))-FD335*(SIN(RADIANS(EY335-45)))</f>
        <v>0</v>
      </c>
      <c r="GE336" s="10"/>
      <c r="GF336">
        <v>0.81574210029973815</v>
      </c>
      <c r="GG336" s="1">
        <v>0.58976831347216496</v>
      </c>
      <c r="GI336">
        <f>FA336+FW336</f>
        <v>-1.3081285010123418</v>
      </c>
      <c r="GJ336">
        <f>GI336/(SQRT(GI335^2+GI336^2+GI337^2))</f>
        <v>-0.92498653372922035</v>
      </c>
      <c r="GL336">
        <f>CH337+DC336</f>
        <v>-2.004669202829279E-2</v>
      </c>
      <c r="GM336" t="e">
        <f>GL336/(SQRT(GL335^2+GL336^2+GL337^2))</f>
        <v>#VALUE!</v>
      </c>
      <c r="GO336" s="27">
        <f>FA337*FW335-FA335*FW337</f>
        <v>0.30997521057107974</v>
      </c>
    </row>
    <row r="337" spans="4:197" x14ac:dyDescent="0.2">
      <c r="E337" s="5" t="s">
        <v>4</v>
      </c>
      <c r="F337" s="6" t="s">
        <v>5</v>
      </c>
      <c r="G337" s="7" t="s">
        <v>6</v>
      </c>
      <c r="H337" s="8" t="s">
        <v>1</v>
      </c>
      <c r="I337">
        <v>11</v>
      </c>
      <c r="J337" s="9" t="s">
        <v>7</v>
      </c>
      <c r="K337">
        <v>11</v>
      </c>
      <c r="L337" s="10"/>
      <c r="M337" s="17">
        <f>A297</f>
        <v>90</v>
      </c>
      <c r="N337" s="17">
        <f>B297</f>
        <v>50</v>
      </c>
      <c r="O337" s="17">
        <f>C297</f>
        <v>209.4</v>
      </c>
      <c r="Q337" s="61">
        <f t="array" ref="Q337:Q339">MMULT(AI337:AK339,AG337:AG339)</f>
        <v>0.61409852919998753</v>
      </c>
      <c r="R337" s="13"/>
      <c r="S337" s="17">
        <v>1</v>
      </c>
      <c r="T337">
        <v>0</v>
      </c>
      <c r="V337" s="73">
        <f>(T337^2)*(1-COS(RADIANS(O337+45)))+(COS(RADIANS(O337+45)))</f>
        <v>-0.26891982061526581</v>
      </c>
      <c r="W337" s="73">
        <f>(T337*T338)*(1-COS(RADIANS(O337+45)))-T339*(SIN(RADIANS(O337+45)))</f>
        <v>0.9631625667976581</v>
      </c>
      <c r="X337" s="73">
        <f>(T337*T339)*(1-COS(RADIANS(O337+45)))+T338*(SIN(RADIANS(O337+45)))</f>
        <v>0</v>
      </c>
      <c r="Y337" s="10"/>
      <c r="Z337">
        <f t="array" ref="Z337:Z339">MMULT(V337:X339,S337:S339)</f>
        <v>-0.26891982061526581</v>
      </c>
      <c r="AA337" s="23">
        <f>COS(RADIANS('[1]Biaxial Input'!$F$21))</f>
        <v>-0.9975640502598242</v>
      </c>
      <c r="AC337" s="30">
        <f>(AA337^2)*(1-COS(RADIANS(N337)))+(COS(RADIANS(N337)))</f>
        <v>0.99826181678640502</v>
      </c>
      <c r="AD337" s="30">
        <f>(AA337*AA338)*(1-COS(RADIANS(N337)))-AA339*(SIN(RADIANS(N337)))</f>
        <v>-2.4857178030640859E-2</v>
      </c>
      <c r="AE337" s="30">
        <f>(AA337*AA339)*(1-COS(RADIANS(N337)))+AA338*(SIN(RADIANS(N337)))</f>
        <v>5.3436559083262246E-2</v>
      </c>
      <c r="AG337">
        <f t="array" ref="AG337:AG339">MMULT(AC337:AE339,Z337:Z339)</f>
        <v>-0.24451088530193099</v>
      </c>
      <c r="AI337" s="28">
        <f>(T337^2)*(1-COS(RADIANS(M337)))+(COS(RADIANS(M337)))</f>
        <v>6.1257422745431001E-17</v>
      </c>
      <c r="AJ337" s="28">
        <f>(T337*T338)*(1-COS(RADIANS(M337)))-T339*(SIN(RADIANS(M337)))</f>
        <v>-1</v>
      </c>
      <c r="AK337" s="28">
        <f>(T337*T339)*(1-COS(RADIANS(M337)))+T338*(SIN(RADIANS(M337)))</f>
        <v>0</v>
      </c>
      <c r="AM337" s="61">
        <f t="array" ref="AM337:AM339">MMULT(AI337:AK339,AW337:AW339)</f>
        <v>-0.19726726400395453</v>
      </c>
      <c r="AN337" s="13"/>
      <c r="AO337" s="17">
        <v>1</v>
      </c>
      <c r="AP337">
        <v>0</v>
      </c>
      <c r="AR337" s="73">
        <f>(T337^2)*(1-COS(RADIANS(O337-45)))+(COS(RADIANS(O337-45)))</f>
        <v>-0.9631625667976581</v>
      </c>
      <c r="AS337" s="73">
        <f>(T337*T338)*(1-COS(RADIANS(O337-45)))-T339*(SIN(RADIANS(O337-45)))</f>
        <v>-0.26891982061526576</v>
      </c>
      <c r="AT337" s="73">
        <f>(T337*T339)*(1-COS(RADIANS(O337-45)))+T338*(SIN(RADIANS(O337-45)))</f>
        <v>0</v>
      </c>
      <c r="AU337" s="10"/>
      <c r="AV337">
        <f t="array" ref="AV337:AV339">MMULT(AR337:AT339,S337:S339)</f>
        <v>-0.9631625667976581</v>
      </c>
      <c r="AW337" s="1">
        <f t="array" ref="AW337:AW339">MMULT(AC337:AE339,AV337:AV339)</f>
        <v>-0.96817300164908904</v>
      </c>
      <c r="BY337" t="s">
        <v>9</v>
      </c>
      <c r="BZ337" s="5">
        <f t="shared" si="517"/>
        <v>0.3492962422733713</v>
      </c>
      <c r="CA337" s="6">
        <f t="shared" si="517"/>
        <v>-0.34518112468713447</v>
      </c>
      <c r="CB337" s="7">
        <f>CY336</f>
        <v>-0.51268859690480961</v>
      </c>
      <c r="CC337" s="8">
        <f>DU336</f>
        <v>-0.80066583006594727</v>
      </c>
      <c r="CE337" s="10"/>
      <c r="CH337">
        <f>((SUMPRODUCT(CM336:CM338,CK336:CK338))*(SUMPRODUCT(CM336:CM338,CL336:CL338)))-((SUMPRODUCT(CN336:CN338,CK336:CK338))*(SUMPRODUCT(CN336:CN338,CL336:CL338)))</f>
        <v>-2.004669202829279E-2</v>
      </c>
      <c r="CI337" s="67"/>
      <c r="CJ337" s="10" t="s">
        <v>9</v>
      </c>
      <c r="CK337" s="5">
        <f t="shared" si="518"/>
        <v>0.3492962422733713</v>
      </c>
      <c r="CL337" s="6">
        <f t="shared" si="518"/>
        <v>-0.34518112468713447</v>
      </c>
      <c r="CM337" s="7">
        <f>FA336</f>
        <v>-0.49863696646148226</v>
      </c>
      <c r="CN337" s="8">
        <f>FW336</f>
        <v>-0.80949153455085943</v>
      </c>
      <c r="CP337">
        <f t="shared" si="516"/>
        <v>-9.8670839279614439E-2</v>
      </c>
      <c r="CQ337">
        <f t="shared" si="516"/>
        <v>-0.32743703463395935</v>
      </c>
      <c r="CR337">
        <f>CK339</f>
        <v>0</v>
      </c>
      <c r="CS337">
        <f>CN339</f>
        <v>0</v>
      </c>
      <c r="CW337" s="28"/>
      <c r="CY337" s="61">
        <v>0.43862946188246843</v>
      </c>
      <c r="DA337" s="17">
        <v>0</v>
      </c>
      <c r="DB337">
        <v>1</v>
      </c>
      <c r="DD337" s="73">
        <f>(DB335*DB337)*(1-COS(RADIANS(CW335+45)))-DB336*(SIN(RADIANS(CW335+45)))</f>
        <v>0</v>
      </c>
      <c r="DE337" s="73">
        <f>(DB336*DB337)*(1-COS(RADIANS(CW335+45)))+DB335*(SIN(RADIANS(CW335+45)))</f>
        <v>0</v>
      </c>
      <c r="DF337" s="73">
        <f>(DB337^2)*(1-COS(RADIANS(CW335+45)))+(COS(RADIANS(CW335+45)))</f>
        <v>1</v>
      </c>
      <c r="DG337" s="10"/>
      <c r="DH337">
        <v>0</v>
      </c>
      <c r="DI337" s="23">
        <f>SIN(RADIANS('[1]Biaxial Input'!$F$21))*SIN(RADIANS(0))</f>
        <v>0</v>
      </c>
      <c r="DK337" s="30">
        <f>(DI335*DI337)*(1-COS(RADIANS(CV335)))-DI336*(SIN(RADIANS(CV335)))</f>
        <v>-4.9325275616132508E-2</v>
      </c>
      <c r="DL337" s="30">
        <f>(DI336*DI337)*(1-COS(RADIANS(CV335)))+DI335*(SIN(RADIANS(CV335)))</f>
        <v>-0.70538430460663959</v>
      </c>
      <c r="DM337" s="30">
        <f>(DI337^2)*(1-COS(RADIANS(CV335)))+(COS(RADIANS(CV335)))</f>
        <v>0.70710678118654757</v>
      </c>
      <c r="DO337">
        <v>0.43862946188246843</v>
      </c>
      <c r="DQ337" s="28">
        <f>(DB335*DB337)*(1-COS(RADIANS(CU335)))-DB336*(SIN(RADIANS(CU335)))</f>
        <v>0</v>
      </c>
      <c r="DR337" s="28">
        <f>(DB336*DB337)*(1-COS(RADIANS(CU335)))+DB335*(SIN(RADIANS(CU335)))</f>
        <v>0</v>
      </c>
      <c r="DS337" s="28">
        <f>(DB337^2)*(1-COS(RADIANS(CU335)))+(COS(RADIANS(CU335)))</f>
        <v>1</v>
      </c>
      <c r="DU337" s="61">
        <v>-0.55462076698289631</v>
      </c>
      <c r="DW337" s="17">
        <v>0</v>
      </c>
      <c r="DX337">
        <v>1</v>
      </c>
      <c r="DZ337" s="73">
        <f>(DB335*DB335)*(1-COS(RADIANS(CW335-45)))-DB335*(SIN(RADIANS(CW335-45)))</f>
        <v>0</v>
      </c>
      <c r="EA337" s="73">
        <f>(DB336*DB337)*(1-COS(RADIANS(CW335-45)))+DB335*(SIN(RADIANS(CW335-45)))</f>
        <v>0</v>
      </c>
      <c r="EB337" s="73">
        <f>(DB337^2)*(1-COS(RADIANS(CW335-45)))+(COS(RADIANS(CW335-45)))</f>
        <v>1</v>
      </c>
      <c r="EC337" s="10"/>
      <c r="ED337">
        <v>0</v>
      </c>
      <c r="EE337" s="1">
        <v>-0.55462076698289631</v>
      </c>
      <c r="EG337">
        <f>CY337+DU337</f>
        <v>-0.11599130510042788</v>
      </c>
      <c r="EH337">
        <f>EG337/(SQRT(EG335^2+EG336^2+EG337^2))</f>
        <v>-8.2018238395190318E-2</v>
      </c>
      <c r="EJ337">
        <f>Q337+AM337</f>
        <v>0.41683126519603297</v>
      </c>
      <c r="EK337">
        <f>EJ337/(SQRT(EJ335^2+EJ336^2+EJ337^2))</f>
        <v>1</v>
      </c>
      <c r="EM337" s="23">
        <f>CY335*DU336-CY336*DU335</f>
        <v>-0.70710678118654757</v>
      </c>
      <c r="ER337">
        <f t="shared" ref="ER337:ES339" si="519">CK336</f>
        <v>0.93180266183863136</v>
      </c>
      <c r="ES337">
        <f t="shared" si="519"/>
        <v>-0.87956522186239505</v>
      </c>
      <c r="ET337" t="e">
        <f>#REF!</f>
        <v>#REF!</v>
      </c>
      <c r="EU337" t="e">
        <f>#REF!</f>
        <v>#REF!</v>
      </c>
      <c r="EY337" s="28"/>
      <c r="EZ337" s="10"/>
      <c r="FA337" s="61">
        <v>0.44824212353481757</v>
      </c>
      <c r="FB337" s="13">
        <f>BW338</f>
        <v>0</v>
      </c>
      <c r="FC337" s="17">
        <v>0</v>
      </c>
      <c r="FD337">
        <v>1</v>
      </c>
      <c r="FF337" s="73">
        <f>(FD335*FD337)*(1-COS(RADIANS(EY335+45)))-FD336*(SIN(RADIANS(EY335+45)))</f>
        <v>0</v>
      </c>
      <c r="FG337" s="73">
        <f>(FD336*FD337)*(1-COS(RADIANS(EY335+45)))+FD335*(SIN(RADIANS(EY335+45)))</f>
        <v>0</v>
      </c>
      <c r="FH337" s="73">
        <f>(FD337^2)*(1-COS(RADIANS(EY335+45)))+(COS(RADIANS(EY335+45)))</f>
        <v>1</v>
      </c>
      <c r="FI337" s="10"/>
      <c r="FJ337">
        <v>0</v>
      </c>
      <c r="FK337" s="23">
        <f>SIN(RADIANS(176))*SIN(RADIANS(0))</f>
        <v>0</v>
      </c>
      <c r="FM337" s="30">
        <f>(FK335*FK337)*(1-COS(RADIANS(EX335)))-FK336*(SIN(RADIANS(EX335)))</f>
        <v>-4.9325275616132508E-2</v>
      </c>
      <c r="FN337" s="30">
        <f>(FK336*FK337)*(1-COS(RADIANS(EX335)))+FK335*(SIN(RADIANS(EX335)))</f>
        <v>-0.70538430460663959</v>
      </c>
      <c r="FO337" s="30">
        <f>(FK337^2)*(1-COS(RADIANS(EX335)))+(COS(RADIANS(EX335)))</f>
        <v>0.70710678118654757</v>
      </c>
      <c r="FQ337">
        <v>0.44824212353481757</v>
      </c>
      <c r="FS337" s="28">
        <f>(FD335*FD337)*(1-COS(RADIANS(EW335)))-FD336*(SIN(RADIANS(EW335)))</f>
        <v>0</v>
      </c>
      <c r="FT337" s="28">
        <f>(FD336*FD337)*(1-COS(RADIANS(EW335)))+FD335*(SIN(RADIANS(EW335)))</f>
        <v>0</v>
      </c>
      <c r="FU337" s="28">
        <f>(FD337^2)*(1-COS(RADIANS(EW335)))+(COS(RADIANS(EW335)))</f>
        <v>1</v>
      </c>
      <c r="FW337" s="61">
        <v>-0.54688115590957898</v>
      </c>
      <c r="FX337" s="13">
        <f>BX338</f>
        <v>0</v>
      </c>
      <c r="FY337" s="17">
        <v>0</v>
      </c>
      <c r="FZ337">
        <v>1</v>
      </c>
      <c r="GB337" s="73">
        <f>(FD335*FD335)*(1-COS(RADIANS(EY335-45)))-FD335*(SIN(RADIANS(EY335-45)))</f>
        <v>0</v>
      </c>
      <c r="GC337" s="73">
        <f>(FD336*FD337)*(1-COS(RADIANS(EY335-45)))+FD335*(SIN(RADIANS(EY335-45)))</f>
        <v>0</v>
      </c>
      <c r="GD337" s="73">
        <f>(FD337^2)*(1-COS(RADIANS(EY335-45)))+(COS(RADIANS(EY335-45)))</f>
        <v>1</v>
      </c>
      <c r="GE337" s="10"/>
      <c r="GF337">
        <v>0</v>
      </c>
      <c r="GG337" s="1">
        <v>-0.54688115590957898</v>
      </c>
      <c r="GI337">
        <f>FA337+FW337</f>
        <v>-9.8639032374761404E-2</v>
      </c>
      <c r="GJ337">
        <f>GI337/(SQRT(GI335^2+GI336^2+GI337^2))</f>
        <v>-6.9748328681873181E-2</v>
      </c>
      <c r="GL337" t="e">
        <f>#REF!+DC337</f>
        <v>#REF!</v>
      </c>
      <c r="GM337" t="e">
        <f>GL337/(SQRT(GL335^2+GL336^2+GL337^2))</f>
        <v>#REF!</v>
      </c>
      <c r="GO337" s="27">
        <f>FA335*FW336-FA336*FW335</f>
        <v>-0.70710678118654746</v>
      </c>
    </row>
    <row r="338" spans="4:197" x14ac:dyDescent="0.2">
      <c r="D338" t="s">
        <v>8</v>
      </c>
      <c r="E338" s="5">
        <f t="shared" ref="E338:F340" si="520">E333</f>
        <v>0.97427491795711862</v>
      </c>
      <c r="F338" s="6">
        <f t="shared" si="520"/>
        <v>-0.85688498776351252</v>
      </c>
      <c r="G338" s="7">
        <f>Q337</f>
        <v>0.61409852919998753</v>
      </c>
      <c r="H338" s="8">
        <f>AM337</f>
        <v>-0.19726726400395453</v>
      </c>
      <c r="J338" s="9">
        <f>((SUMPRODUCT(G338:G340,E338:E340))*(SUMPRODUCT(G338:(G340),F338:F340)))-((SUMPRODUCT(H338:H340,E338:E340))*(SUMPRODUCT(H338:H340,F338:F340)))</f>
        <v>-3.7817709367707786E-2</v>
      </c>
      <c r="Q338" s="61">
        <v>-0.24451088530193102</v>
      </c>
      <c r="S338" s="17">
        <v>0</v>
      </c>
      <c r="T338">
        <v>0</v>
      </c>
      <c r="V338" s="73">
        <f>(T337*T338)*(1-COS(RADIANS(O337+45)))+T339*(SIN(RADIANS(O337+45)))</f>
        <v>-0.9631625667976581</v>
      </c>
      <c r="W338" s="73">
        <f>(T338^2)*(1-COS(RADIANS(O337+45)))+(COS(RADIANS(O337+45)))</f>
        <v>-0.26891982061526581</v>
      </c>
      <c r="X338" s="73">
        <f>(T338*T339)*(1-COS(RADIANS(O337+45)))-T337*(SIN(RADIANS(O337+45)))</f>
        <v>0</v>
      </c>
      <c r="Y338" s="10"/>
      <c r="Z338">
        <v>-0.9631625667976581</v>
      </c>
      <c r="AA338" s="23">
        <f>SIN(RADIANS('[1]Biaxial Input'!$F$21))*(COS(RADIANS(0)))</f>
        <v>6.9756473744125524E-2</v>
      </c>
      <c r="AC338" s="30">
        <f>(AA337*AA338)*(1-COS(RADIANS(N337)))+AA339*(SIN(RADIANS(N337)))</f>
        <v>-2.4857178030640859E-2</v>
      </c>
      <c r="AD338" s="30">
        <f>(AA338^2)*(1-COS(RADIANS(N337)))+(COS(RADIANS(N337)))</f>
        <v>0.64452579290013434</v>
      </c>
      <c r="AE338" s="30">
        <f>(AA338*AA339)*(1-COS(RADIANS(N337)))-AA337*(SIN(RADIANS(N337)))</f>
        <v>0.76417839735679927</v>
      </c>
      <c r="AG338">
        <v>-0.61409852919998753</v>
      </c>
      <c r="AI338" s="28">
        <f>(T337*T338)*(1-COS(RADIANS(M337)))+T339*(SIN(RADIANS(M337)))</f>
        <v>1</v>
      </c>
      <c r="AJ338" s="28">
        <f>(T338^2)*(1-COS(RADIANS(M337)))+(COS(RADIANS(M337)))</f>
        <v>6.1257422745431001E-17</v>
      </c>
      <c r="AK338" s="28">
        <f>(T338*T339)*(1-COS(RADIANS(M337)))-T337*(SIN(RADIANS(M337)))</f>
        <v>0</v>
      </c>
      <c r="AM338" s="61">
        <v>-0.96817300164908904</v>
      </c>
      <c r="AO338" s="17">
        <v>0</v>
      </c>
      <c r="AP338">
        <v>0</v>
      </c>
      <c r="AR338" s="73">
        <f>(T337*T338)*(1-COS(RADIANS(O337-45)))+T339*(SIN(RADIANS(O337-45)))</f>
        <v>0.26891982061526576</v>
      </c>
      <c r="AS338" s="73">
        <f>(T338^2)*(1-COS(RADIANS(O337-45)))+(COS(RADIANS(O337-45)))</f>
        <v>-0.9631625667976581</v>
      </c>
      <c r="AT338" s="73">
        <f>(T338*T339)*(1-COS(RADIANS(O337-45)))-T337*(SIN(RADIANS(O337-45)))</f>
        <v>0</v>
      </c>
      <c r="AU338" s="10"/>
      <c r="AV338">
        <v>0.26891982061526576</v>
      </c>
      <c r="AW338" s="1">
        <v>0.19726726400395447</v>
      </c>
      <c r="BY338" t="s">
        <v>10</v>
      </c>
      <c r="BZ338" s="5">
        <f t="shared" si="517"/>
        <v>-9.8670839279614439E-2</v>
      </c>
      <c r="CA338" s="6">
        <f t="shared" si="517"/>
        <v>-0.32743703463395935</v>
      </c>
      <c r="CB338" s="7">
        <f>CY337</f>
        <v>0.43862946188246843</v>
      </c>
      <c r="CC338" s="8">
        <f>DU337</f>
        <v>-0.55462076698289631</v>
      </c>
      <c r="CE338" s="10"/>
      <c r="CG338" s="10" t="s">
        <v>160</v>
      </c>
      <c r="CH338" s="10">
        <f>-CH335*((EY335-CW335)/(CH337-CE336))</f>
        <v>169.3391946992854</v>
      </c>
      <c r="CI338" s="67"/>
      <c r="CJ338" s="10" t="s">
        <v>10</v>
      </c>
      <c r="CK338" s="5">
        <f t="shared" si="518"/>
        <v>-9.8670839279614439E-2</v>
      </c>
      <c r="CL338" s="6">
        <f t="shared" si="518"/>
        <v>-0.32743703463395935</v>
      </c>
      <c r="CM338" s="7">
        <f>FA337</f>
        <v>0.44824212353481757</v>
      </c>
      <c r="CN338" s="8">
        <f>FW337</f>
        <v>-0.54688115590957898</v>
      </c>
      <c r="CW338" s="28"/>
      <c r="DH338" s="10"/>
      <c r="DI338" s="10"/>
      <c r="DJ338" s="10"/>
      <c r="DK338" s="10"/>
      <c r="DL338" s="10"/>
      <c r="DM338" s="10"/>
      <c r="DN338" s="10"/>
      <c r="DO338" s="10"/>
      <c r="DP338" s="10"/>
      <c r="EE338" s="1"/>
      <c r="EI338" s="64">
        <f>(DEGREES(ACOS((EH335*EK335+EH336*EK336+EH337*EK337)/((SQRT(EH335^2+EH336^2+EH337^2))*(SQRT(EK335^2+EK336^2+EK337^2))))))</f>
        <v>94.704583606969493</v>
      </c>
      <c r="ER338">
        <f t="shared" si="519"/>
        <v>0.3492962422733713</v>
      </c>
      <c r="ES338">
        <f t="shared" si="519"/>
        <v>-0.34518112468713447</v>
      </c>
      <c r="ET338" t="e">
        <f>#REF!</f>
        <v>#REF!</v>
      </c>
      <c r="EU338" t="e">
        <f>#REF!</f>
        <v>#REF!</v>
      </c>
      <c r="EY338" s="28"/>
      <c r="EZ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GG338" s="1"/>
      <c r="GK338" s="64" t="e">
        <f>(DEGREES(ACOS((GJ335*GM335+GJ336*GM336+GJ337*GM337)/((SQRT(GJ335^2+GJ336^2+GJ337^2))*(SQRT(GM335^2+GM336^2+GM337^2))))))</f>
        <v>#VALUE!</v>
      </c>
    </row>
    <row r="339" spans="4:197" x14ac:dyDescent="0.2">
      <c r="D339" t="s">
        <v>9</v>
      </c>
      <c r="E339" s="5">
        <f t="shared" si="520"/>
        <v>0.21743417216685504</v>
      </c>
      <c r="F339" s="6">
        <f t="shared" si="520"/>
        <v>-0.48851748063708106</v>
      </c>
      <c r="G339" s="7">
        <f t="shared" ref="G339:G340" si="521">Q338</f>
        <v>-0.24451088530193102</v>
      </c>
      <c r="H339" s="8">
        <f t="shared" ref="H339:H340" si="522">AM338</f>
        <v>-0.96817300164908904</v>
      </c>
      <c r="J339" s="10"/>
      <c r="Q339" s="61">
        <v>0.75039817657246344</v>
      </c>
      <c r="S339" s="17">
        <v>0</v>
      </c>
      <c r="T339">
        <v>1</v>
      </c>
      <c r="V339" s="73">
        <f>(T337*T339)*(1-COS(RADIANS(O337+45)))-T338*(SIN(RADIANS(O337+45)))</f>
        <v>0</v>
      </c>
      <c r="W339" s="73">
        <f>(T338*T339)*(1-COS(RADIANS(O337+45)))+T337*(SIN(RADIANS(O337+45)))</f>
        <v>0</v>
      </c>
      <c r="X339" s="73">
        <f>(T339^2)*(1-COS(RADIANS(O337+45)))+(COS(RADIANS(O337+45)))</f>
        <v>1</v>
      </c>
      <c r="Y339" s="10"/>
      <c r="Z339">
        <v>0</v>
      </c>
      <c r="AA339" s="23">
        <f>SIN(RADIANS('[1]Biaxial Input'!$F$21))*SIN(RADIANS(0))</f>
        <v>0</v>
      </c>
      <c r="AC339" s="30">
        <f>(AA337*AA339)*(1-COS(RADIANS(N337)))-AA338*(SIN(RADIANS(N337)))</f>
        <v>-5.3436559083262246E-2</v>
      </c>
      <c r="AD339" s="30">
        <f>(AA338*AA339)*(1-COS(RADIANS(N337)))+AA337*(SIN(RADIANS(N337)))</f>
        <v>-0.76417839735679927</v>
      </c>
      <c r="AE339" s="30">
        <f>(AA339^2)*(1-COS(RADIANS(N337)))+(COS(RADIANS(N337)))</f>
        <v>0.64278760968653936</v>
      </c>
      <c r="AG339">
        <v>0.75039817657246344</v>
      </c>
      <c r="AI339" s="28">
        <f>(T337*T339)*(1-COS(RADIANS(M337)))-T338*(SIN(RADIANS(M337)))</f>
        <v>0</v>
      </c>
      <c r="AJ339" s="28">
        <f>(T338*T339)*(1-COS(RADIANS(M337)))+T337*(SIN(RADIANS(M337)))</f>
        <v>0</v>
      </c>
      <c r="AK339" s="28">
        <f>(T339^2)*(1-COS(RADIANS(M337)))+(COS(RADIANS(M337)))</f>
        <v>1</v>
      </c>
      <c r="AM339" s="61">
        <v>-0.15403462412778215</v>
      </c>
      <c r="AO339" s="17">
        <v>0</v>
      </c>
      <c r="AP339">
        <v>1</v>
      </c>
      <c r="AR339" s="73">
        <f>(T337*T337)*(1-COS(RADIANS(O337-45)))-T337*(SIN(RADIANS(O337-45)))</f>
        <v>0</v>
      </c>
      <c r="AS339" s="73">
        <f>(T338*T339)*(1-COS(RADIANS(O337-45)))+T337*(SIN(RADIANS(O337-45)))</f>
        <v>0</v>
      </c>
      <c r="AT339" s="73">
        <f>(T339^2)*(1-COS(RADIANS(O337-45)))+(COS(RADIANS(O337-45)))</f>
        <v>1</v>
      </c>
      <c r="AU339" s="10"/>
      <c r="AV339">
        <v>0</v>
      </c>
      <c r="AW339" s="1">
        <v>-0.15403462412778215</v>
      </c>
      <c r="CE339" s="10"/>
      <c r="CS339" s="15"/>
      <c r="CW339" s="28"/>
      <c r="CY339" s="82" t="s">
        <v>148</v>
      </c>
      <c r="CZ339" s="13"/>
      <c r="DB339" s="10"/>
      <c r="DC339" s="10"/>
      <c r="DD339" s="10"/>
      <c r="DE339" s="10"/>
      <c r="DF339" s="10"/>
      <c r="DG339" s="10"/>
      <c r="DH339" s="80"/>
      <c r="DI339" s="23" t="s">
        <v>149</v>
      </c>
      <c r="DM339" s="1"/>
      <c r="DO339" s="80"/>
      <c r="DS339" s="13"/>
      <c r="DT339" s="81"/>
      <c r="DU339" s="82" t="s">
        <v>150</v>
      </c>
      <c r="DW339" s="13"/>
      <c r="DX339" s="13"/>
      <c r="EA339" s="1"/>
      <c r="EE339" s="1"/>
      <c r="ER339">
        <f t="shared" si="519"/>
        <v>-9.8670839279614439E-2</v>
      </c>
      <c r="ES339">
        <f t="shared" si="519"/>
        <v>-0.32743703463395935</v>
      </c>
      <c r="ET339" t="e">
        <f>#REF!</f>
        <v>#REF!</v>
      </c>
      <c r="EU339" t="e">
        <f>#REF!</f>
        <v>#REF!</v>
      </c>
      <c r="EY339" s="28"/>
      <c r="EZ339" s="10"/>
      <c r="FA339" s="82" t="s">
        <v>148</v>
      </c>
      <c r="FB339" s="13"/>
      <c r="FD339" s="10"/>
      <c r="FE339" s="10"/>
      <c r="FF339" s="10"/>
      <c r="FG339" s="10"/>
      <c r="FH339" s="10"/>
      <c r="FI339" s="10"/>
      <c r="FJ339" s="80"/>
      <c r="FK339" s="23" t="s">
        <v>149</v>
      </c>
      <c r="FO339" s="1"/>
      <c r="FQ339" s="80"/>
      <c r="FU339" s="13"/>
      <c r="FV339" s="81"/>
      <c r="FW339" s="82" t="s">
        <v>150</v>
      </c>
      <c r="FY339" s="13"/>
      <c r="FZ339" s="13"/>
      <c r="GC339" s="1"/>
      <c r="GG339" s="1"/>
      <c r="GK339" s="13"/>
    </row>
    <row r="340" spans="4:197" x14ac:dyDescent="0.2">
      <c r="D340" t="s">
        <v>10</v>
      </c>
      <c r="E340" s="5">
        <f t="shared" si="520"/>
        <v>5.925170895226721E-2</v>
      </c>
      <c r="F340" s="6">
        <f t="shared" si="520"/>
        <v>-0.16461709770714594</v>
      </c>
      <c r="G340" s="7">
        <f t="shared" si="521"/>
        <v>0.75039817657246344</v>
      </c>
      <c r="H340" s="8">
        <f t="shared" si="522"/>
        <v>-0.15403462412778215</v>
      </c>
      <c r="J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W340" s="1"/>
      <c r="BZ340" s="5" t="s">
        <v>4</v>
      </c>
      <c r="CA340" s="6" t="s">
        <v>5</v>
      </c>
      <c r="CB340" s="7" t="s">
        <v>6</v>
      </c>
      <c r="CC340" s="8" t="s">
        <v>1</v>
      </c>
      <c r="CD340">
        <v>11</v>
      </c>
      <c r="CE340" s="9" t="s">
        <v>7</v>
      </c>
      <c r="CG340" s="90" t="s">
        <v>157</v>
      </c>
      <c r="CH340" s="61">
        <f>CE341-((CH342-CE341)/(EY340-CW340))*CW340</f>
        <v>4.2751416909464348</v>
      </c>
      <c r="CI340" s="10"/>
      <c r="CK340" s="5" t="s">
        <v>4</v>
      </c>
      <c r="CL340" s="6" t="s">
        <v>5</v>
      </c>
      <c r="CM340" s="7" t="s">
        <v>6</v>
      </c>
      <c r="CN340" s="8" t="s">
        <v>1</v>
      </c>
      <c r="CO340" s="10"/>
      <c r="CP340">
        <f t="shared" ref="CP340:CQ342" si="523">BZ341</f>
        <v>0.93180266183863136</v>
      </c>
      <c r="CQ340">
        <f t="shared" si="523"/>
        <v>-0.87956522186239505</v>
      </c>
      <c r="CR340">
        <f>CI344</f>
        <v>0</v>
      </c>
      <c r="CS340">
        <f>CL344</f>
        <v>0</v>
      </c>
      <c r="CU340" s="17">
        <f>CU244</f>
        <v>90</v>
      </c>
      <c r="CV340" s="17">
        <f>CV244</f>
        <v>50</v>
      </c>
      <c r="CW340" s="31">
        <f>CH247</f>
        <v>209.07371265077035</v>
      </c>
      <c r="CY340" s="61">
        <f t="array" ref="CY340:CY342">MMULT(DQ340:DS342,DO340:DO342)</f>
        <v>0.61296518214529672</v>
      </c>
      <c r="CZ340" s="13"/>
      <c r="DA340" s="17">
        <v>1</v>
      </c>
      <c r="DB340">
        <v>0</v>
      </c>
      <c r="DD340" s="73">
        <f>(DB340^2)*(1-COS(RADIANS(CW340+45)))+(COS(RADIANS(CW340+45)))</f>
        <v>-0.27440043752105447</v>
      </c>
      <c r="DE340" s="73">
        <f>(DB340*DB341)*(1-COS(RADIANS(CW340+45)))-DB342*(SIN(RADIANS(CW340+45)))</f>
        <v>0.96161551562371017</v>
      </c>
      <c r="DF340" s="73">
        <f>(DB340*DB342)*(1-COS(RADIANS(CW340+45)))+DB341*(SIN(RADIANS(CW340+45)))</f>
        <v>0</v>
      </c>
      <c r="DG340" s="10"/>
      <c r="DH340">
        <f t="array" ref="DH340:DH342">MMULT(DD340:DF342,DA340:DA342)</f>
        <v>-0.27440043752105447</v>
      </c>
      <c r="DI340" s="23">
        <f>COS(RADIANS('[1]Biaxial Input'!$F$21))</f>
        <v>-0.9975640502598242</v>
      </c>
      <c r="DK340" s="30">
        <f>(DI340^2)*(1-COS(RADIANS(CV340)))+(COS(RADIANS(CV340)))</f>
        <v>0.99826181678640502</v>
      </c>
      <c r="DL340" s="30">
        <f>(DI340*DI341)*(1-COS(RADIANS(CV340)))-DI342*(SIN(RADIANS(CV340)))</f>
        <v>-2.4857178030640859E-2</v>
      </c>
      <c r="DM340" s="30">
        <f>(DI340*DI342)*(1-COS(RADIANS(CV340)))+DI341*(SIN(RADIANS(CV340)))</f>
        <v>5.3436559083262246E-2</v>
      </c>
      <c r="DO340">
        <f t="array" ref="DO340:DO342">MMULT(DK340:DM342,DH340:DH342)</f>
        <v>-0.25002043121786721</v>
      </c>
      <c r="DQ340" s="28">
        <f>(DB340^2)*(1-COS(RADIANS(CU340)))+(COS(RADIANS(CU340)))</f>
        <v>6.1257422745431001E-17</v>
      </c>
      <c r="DR340" s="28">
        <f>(DB340*DB341)*(1-COS(RADIANS(CU340)))-DB342*(SIN(RADIANS(CU340)))</f>
        <v>-1</v>
      </c>
      <c r="DS340" s="28">
        <f>(DB340*DB342)*(1-COS(RADIANS(CU340)))+DB341*(SIN(RADIANS(CU340)))</f>
        <v>0</v>
      </c>
      <c r="DU340" s="61">
        <f t="array" ref="DU340:DU342">MMULT(DQ340:DS342,EE340:EE342)</f>
        <v>-0.2007612076342862</v>
      </c>
      <c r="DV340" s="13"/>
      <c r="DW340" s="17">
        <v>1</v>
      </c>
      <c r="DX340">
        <v>0</v>
      </c>
      <c r="DZ340" s="73">
        <f>(DB340^2)*(1-COS(RADIANS(CW340-45)))+(COS(RADIANS(CW340-45)))</f>
        <v>-0.96161551562371028</v>
      </c>
      <c r="EA340" s="73">
        <f>(DB340*DB341)*(1-COS(RADIANS(CW340-45)))-DB342*(SIN(RADIANS(CW340-45)))</f>
        <v>-0.27440043752105397</v>
      </c>
      <c r="EB340" s="73">
        <f>(DB340*DB342)*(1-COS(RADIANS(CW340-45)))+DB341*(SIN(RADIANS(CW340-45)))</f>
        <v>0</v>
      </c>
      <c r="EC340" s="10"/>
      <c r="ED340">
        <f t="array" ref="ED340:ED342">MMULT(DZ340:EB342,DA340:DA342)</f>
        <v>-0.96161551562371028</v>
      </c>
      <c r="EE340" s="1">
        <f t="array" ref="EE340:EE342">MMULT(DK340:DM342,ED340:ED342)</f>
        <v>-0.96676487220366725</v>
      </c>
      <c r="EG340">
        <f>CY340+DU340</f>
        <v>0.41220397451101054</v>
      </c>
      <c r="EH340">
        <f>EG340/(SQRT(EG340^2+EG341^2+EG342^2))</f>
        <v>0.29147222560878222</v>
      </c>
      <c r="EJ340">
        <f>Q340+AM340</f>
        <v>0</v>
      </c>
      <c r="EK340">
        <f>EJ340/(SQRT(EJ340^2+EJ341^2+EJ342^2))</f>
        <v>0</v>
      </c>
      <c r="EM340" s="23">
        <f>CY341*DU342-CY342*DU341</f>
        <v>0.76417839735679927</v>
      </c>
      <c r="EO340" s="15">
        <v>11</v>
      </c>
      <c r="EP340" s="9" t="s">
        <v>7</v>
      </c>
      <c r="EW340" s="17">
        <f>CU340</f>
        <v>90</v>
      </c>
      <c r="EX340" s="17">
        <f>CV340</f>
        <v>50</v>
      </c>
      <c r="EY340" s="31">
        <f>1+CW340</f>
        <v>210.07371265077035</v>
      </c>
      <c r="EZ340" s="10"/>
      <c r="FA340" s="61">
        <f t="array" ref="FA340:FA342">MMULT(FS340:FU342,FQ340:FQ342)</f>
        <v>0.61637559077156601</v>
      </c>
      <c r="FB340" s="13">
        <f>BW341</f>
        <v>0</v>
      </c>
      <c r="FC340" s="17">
        <v>1</v>
      </c>
      <c r="FD340">
        <v>0</v>
      </c>
      <c r="FF340" s="73">
        <f>(FD340^2)*(1-COS(RADIANS(EY340+45)))+(COS(RADIANS(EY340+45)))</f>
        <v>-0.25757614019026803</v>
      </c>
      <c r="FG340" s="73">
        <f>(FD340*FD341)*(1-COS(RADIANS(EY340+45)))-FD342*(SIN(RADIANS(EY340+45)))</f>
        <v>0.96625800488517732</v>
      </c>
      <c r="FH340" s="73">
        <f>(FD340*FD342)*(1-COS(RADIANS(EY340+45)))+FD341*(SIN(RADIANS(EY340+45)))</f>
        <v>0</v>
      </c>
      <c r="FI340" s="10"/>
      <c r="FJ340">
        <f t="array" ref="FJ340:FJ342">MMULT(FF340:FH342,FC340:FC342)</f>
        <v>-0.25757614019026803</v>
      </c>
      <c r="FK340" s="23">
        <f>COS(RADIANS(176))</f>
        <v>-0.9975640502598242</v>
      </c>
      <c r="FM340" s="30">
        <f>(FK340^2)*(1-COS(RADIANS(EX340)))+(COS(RADIANS(EX340)))</f>
        <v>0.99826181678640502</v>
      </c>
      <c r="FN340" s="30">
        <f>(FK340*FK341)*(1-COS(RADIANS(EX340)))-FK342*(SIN(RADIANS(EX340)))</f>
        <v>-2.4857178030640859E-2</v>
      </c>
      <c r="FO340" s="30">
        <f>(FK340*FK342)*(1-COS(RADIANS(EX340)))+FK341*(SIN(RADIANS(EX340)))</f>
        <v>5.3436559083262246E-2</v>
      </c>
      <c r="FQ340">
        <f t="array" ref="FQ340:FQ342">MMULT(FM340:FO342,FJ340:FJ342)</f>
        <v>-0.23310997841620401</v>
      </c>
      <c r="FS340" s="28">
        <f>(FD340^2)*(1-COS(RADIANS(EW340)))+(COS(RADIANS(EW340)))</f>
        <v>6.1257422745431001E-17</v>
      </c>
      <c r="FT340" s="28">
        <f>(FD340*FD341)*(1-COS(RADIANS(EW340)))-FD342*(SIN(RADIANS(EW340)))</f>
        <v>-1</v>
      </c>
      <c r="FU340" s="28">
        <f>(FD340*FD342)*(1-COS(RADIANS(EW340)))+FD341*(SIN(RADIANS(EW340)))</f>
        <v>0</v>
      </c>
      <c r="FW340" s="61">
        <f t="array" ref="FW340:FW342">MMULT(FS340:FU342,GG340:GG342)</f>
        <v>-0.19003291323925167</v>
      </c>
      <c r="FX340" s="13">
        <f>BX341</f>
        <v>0</v>
      </c>
      <c r="FY340" s="17">
        <v>1</v>
      </c>
      <c r="FZ340">
        <v>0</v>
      </c>
      <c r="GB340" s="73">
        <f>(FD340^2)*(1-COS(RADIANS(EY340-45)))+(COS(RADIANS(EY340-45)))</f>
        <v>-0.96625800488517721</v>
      </c>
      <c r="GC340" s="73">
        <f>(FD340*FD341)*(1-COS(RADIANS(EY340-45)))-FD342*(SIN(RADIANS(EY340-45)))</f>
        <v>-0.25757614019026842</v>
      </c>
      <c r="GD340" s="73">
        <f>(FD340*FD342)*(1-COS(RADIANS(EY340-45)))+FD341*(SIN(RADIANS(EY340-45)))</f>
        <v>0</v>
      </c>
      <c r="GE340" s="10"/>
      <c r="GF340">
        <f t="array" ref="GF340:GF342">MMULT(GB340:GD342,FC340:FC342)</f>
        <v>-0.96625800488517721</v>
      </c>
      <c r="GG340" s="1">
        <f t="array" ref="GG340:GG342">MMULT(FM340:FO342,GF340:GF342)</f>
        <v>-0.97098108741423883</v>
      </c>
      <c r="GI340">
        <f>FA340+FW340</f>
        <v>0.42634267753231436</v>
      </c>
      <c r="GJ340">
        <f>GI340/(SQRT(GI340^2+GI341^2+GI342^2))</f>
        <v>0.30146979839232901</v>
      </c>
      <c r="GL340" t="e">
        <f>CH341+DC340</f>
        <v>#VALUE!</v>
      </c>
      <c r="GM340" t="e">
        <f>GL340/(SQRT(GL340^2+GL341^2+GL342^2))</f>
        <v>#VALUE!</v>
      </c>
      <c r="GO340" s="27">
        <f>FA341*FW342-FA342*FW341</f>
        <v>0.76417839735679927</v>
      </c>
    </row>
    <row r="341" spans="4:197" x14ac:dyDescent="0.2">
      <c r="Q341" s="82" t="s">
        <v>148</v>
      </c>
      <c r="R341" s="13"/>
      <c r="T341" s="10"/>
      <c r="U341" s="10"/>
      <c r="V341" s="10"/>
      <c r="W341" s="10"/>
      <c r="X341" s="10"/>
      <c r="Y341" s="10"/>
      <c r="Z341" s="80"/>
      <c r="AA341" s="23" t="s">
        <v>149</v>
      </c>
      <c r="AE341" s="1"/>
      <c r="AG341" s="80"/>
      <c r="AK341" s="13"/>
      <c r="AL341" s="81"/>
      <c r="AM341" s="82" t="s">
        <v>150</v>
      </c>
      <c r="AO341" s="13"/>
      <c r="AP341" s="13"/>
      <c r="AS341" s="1"/>
      <c r="AW341" s="1"/>
      <c r="BY341" t="s">
        <v>8</v>
      </c>
      <c r="BZ341" s="5">
        <f t="shared" ref="BZ341:CA343" si="524">BZ336</f>
        <v>0.93180266183863136</v>
      </c>
      <c r="CA341" s="6">
        <f t="shared" si="524"/>
        <v>-0.87956522186239505</v>
      </c>
      <c r="CB341" s="7">
        <f>CY340</f>
        <v>0.61296518214529672</v>
      </c>
      <c r="CC341" s="8">
        <f>DU340</f>
        <v>-0.2007612076342862</v>
      </c>
      <c r="CE341" s="9">
        <f>((SUMPRODUCT(CB341:CB343,BZ341:BZ343))*(SUMPRODUCT(CB341:(CB343),CA341:CA343)))-((SUMPRODUCT(CC341:CC343,BZ341:BZ343))*(SUMPRODUCT(CC341:CC343,CA341:CA343)))</f>
        <v>3.4500180490226739E-13</v>
      </c>
      <c r="CG341">
        <v>1</v>
      </c>
      <c r="CH341" t="s">
        <v>161</v>
      </c>
      <c r="CI341" s="67"/>
      <c r="CJ341" s="1" t="s">
        <v>8</v>
      </c>
      <c r="CK341" s="5">
        <f t="shared" ref="CK341:CL343" si="525">BZ341</f>
        <v>0.93180266183863136</v>
      </c>
      <c r="CL341" s="6">
        <f t="shared" si="525"/>
        <v>-0.87956522186239505</v>
      </c>
      <c r="CM341" s="7">
        <f>FA340</f>
        <v>0.61637559077156601</v>
      </c>
      <c r="CN341" s="8">
        <f>FW340</f>
        <v>-0.19003291323925167</v>
      </c>
      <c r="CO341" s="10"/>
      <c r="CP341">
        <f t="shared" si="523"/>
        <v>0.3492962422733713</v>
      </c>
      <c r="CQ341">
        <f t="shared" si="523"/>
        <v>-0.34518112468713447</v>
      </c>
      <c r="CR341">
        <f>CJ344</f>
        <v>0</v>
      </c>
      <c r="CS341">
        <f>CM344</f>
        <v>0</v>
      </c>
      <c r="CW341" s="28"/>
      <c r="CY341" s="61">
        <v>-0.25002043121786727</v>
      </c>
      <c r="DA341" s="17">
        <v>0</v>
      </c>
      <c r="DB341">
        <v>0</v>
      </c>
      <c r="DD341" s="73">
        <f>(DB340*DB341)*(1-COS(RADIANS(CW340+45)))+DB342*(SIN(RADIANS(CW340+45)))</f>
        <v>-0.96161551562371017</v>
      </c>
      <c r="DE341" s="73">
        <f>(DB341^2)*(1-COS(RADIANS(CW340+45)))+(COS(RADIANS(CW340+45)))</f>
        <v>-0.27440043752105447</v>
      </c>
      <c r="DF341" s="73">
        <f>(DB341*DB342)*(1-COS(RADIANS(CW340+45)))-DB340*(SIN(RADIANS(CW340+45)))</f>
        <v>0</v>
      </c>
      <c r="DG341" s="10"/>
      <c r="DH341">
        <v>-0.96161551562371017</v>
      </c>
      <c r="DI341" s="23">
        <f>SIN(RADIANS('[1]Biaxial Input'!$F$21))*(COS(RADIANS(0)))</f>
        <v>6.9756473744125524E-2</v>
      </c>
      <c r="DK341" s="30">
        <f>(DI340*DI341)*(1-COS(RADIANS(CV340)))+DI342*(SIN(RADIANS(CV340)))</f>
        <v>-2.4857178030640859E-2</v>
      </c>
      <c r="DL341" s="30">
        <f>(DI341^2)*(1-COS(RADIANS(CV340)))+(COS(RADIANS(CV340)))</f>
        <v>0.64452579290013434</v>
      </c>
      <c r="DM341" s="30">
        <f>(DI341*DI342)*(1-COS(RADIANS(CV340)))-DI340*(SIN(RADIANS(CV340)))</f>
        <v>0.76417839735679927</v>
      </c>
      <c r="DO341">
        <v>-0.61296518214529672</v>
      </c>
      <c r="DQ341" s="28">
        <f>(DB340*DB341)*(1-COS(RADIANS(CU340)))+DB342*(SIN(RADIANS(CU340)))</f>
        <v>1</v>
      </c>
      <c r="DR341" s="28">
        <f>(DB341^2)*(1-COS(RADIANS(CU340)))+(COS(RADIANS(CU340)))</f>
        <v>6.1257422745431001E-17</v>
      </c>
      <c r="DS341" s="28">
        <f>(DB341*DB342)*(1-COS(RADIANS(CU340)))-DB340*(SIN(RADIANS(CU340)))</f>
        <v>0</v>
      </c>
      <c r="DU341" s="61">
        <v>-0.96676487220366725</v>
      </c>
      <c r="DW341" s="17">
        <v>0</v>
      </c>
      <c r="DX341">
        <v>0</v>
      </c>
      <c r="DZ341" s="73">
        <f>(DB340*DB341)*(1-COS(RADIANS(CW340-45)))+DB342*(SIN(RADIANS(CW340-45)))</f>
        <v>0.27440043752105397</v>
      </c>
      <c r="EA341" s="73">
        <f>(DB341^2)*(1-COS(RADIANS(CW340-45)))+(COS(RADIANS(CW340-45)))</f>
        <v>-0.96161551562371028</v>
      </c>
      <c r="EB341" s="73">
        <f>(DB341*DB342)*(1-COS(RADIANS(CW340-45)))-DB340*(SIN(RADIANS(CW340-45)))</f>
        <v>0</v>
      </c>
      <c r="EC341" s="10"/>
      <c r="ED341">
        <v>0.27440043752105397</v>
      </c>
      <c r="EE341" s="1">
        <v>0.20076120763428615</v>
      </c>
      <c r="EG341">
        <f>CY341+DU341</f>
        <v>-1.2167853034215346</v>
      </c>
      <c r="EH341">
        <f>EG341/(SQRT(EG340^2+EG341^2+EG342^2))</f>
        <v>-0.8603971392974975</v>
      </c>
      <c r="EJ341">
        <f>Q341+AM341</f>
        <v>0</v>
      </c>
      <c r="EK341">
        <f>EJ341/(SQRT(EJ340^2+EJ341^2+EJ342^2))</f>
        <v>0</v>
      </c>
      <c r="EM341" s="23">
        <f>CY342*DU340-CY340*DU342</f>
        <v>-5.3436559083262267E-2</v>
      </c>
      <c r="EP341" s="9">
        <f>((SUMPRODUCT(CM341:CM343,BZ341:BZ343))*(SUMPRODUCT(CM341:CM343,CA341:CA343)))-((SUMPRODUCT(CN341:CN343,BZ341:BZ343))*(SUMPRODUCT(CN341:CN343,CA341:CA343)))</f>
        <v>-2.0448011548993783E-2</v>
      </c>
      <c r="EY341" s="28"/>
      <c r="EZ341" s="10"/>
      <c r="FA341" s="61">
        <v>-0.23310997841620404</v>
      </c>
      <c r="FB341" s="13">
        <f>BW342</f>
        <v>0</v>
      </c>
      <c r="FC341" s="17">
        <v>0</v>
      </c>
      <c r="FD341">
        <v>0</v>
      </c>
      <c r="FF341" s="73">
        <f>(FD340*FD341)*(1-COS(RADIANS(EY340+45)))+FD342*(SIN(RADIANS(EY340+45)))</f>
        <v>-0.96625800488517732</v>
      </c>
      <c r="FG341" s="73">
        <f>(FD341^2)*(1-COS(RADIANS(EY340+45)))+(COS(RADIANS(EY340+45)))</f>
        <v>-0.25757614019026803</v>
      </c>
      <c r="FH341" s="73">
        <f>(FD341*FD342)*(1-COS(RADIANS(EY340+45)))-FD340*(SIN(RADIANS(EY340+45)))</f>
        <v>0</v>
      </c>
      <c r="FI341" s="10"/>
      <c r="FJ341">
        <v>-0.96625800488517732</v>
      </c>
      <c r="FK341" s="23">
        <f>SIN(RADIANS(176))*(COS(RADIANS(0)))</f>
        <v>6.9756473744125524E-2</v>
      </c>
      <c r="FM341" s="30">
        <f>(FK340*FK341)*(1-COS(RADIANS(EX340)))+FK342*(SIN(RADIANS(EX340)))</f>
        <v>-2.4857178030640859E-2</v>
      </c>
      <c r="FN341" s="30">
        <f>(FK341^2)*(1-COS(RADIANS(EX340)))+(COS(RADIANS(EX340)))</f>
        <v>0.64452579290013434</v>
      </c>
      <c r="FO341" s="30">
        <f>(FK341*FK342)*(1-COS(RADIANS(EX340)))-FK340*(SIN(RADIANS(EX340)))</f>
        <v>0.76417839735679927</v>
      </c>
      <c r="FQ341">
        <v>-0.61637559077156601</v>
      </c>
      <c r="FS341" s="28">
        <f>(FD340*FD341)*(1-COS(RADIANS(EW340)))+FD342*(SIN(RADIANS(EW340)))</f>
        <v>1</v>
      </c>
      <c r="FT341" s="28">
        <f>(FD341^2)*(1-COS(RADIANS(EW340)))+(COS(RADIANS(EW340)))</f>
        <v>6.1257422745431001E-17</v>
      </c>
      <c r="FU341" s="28">
        <f>(FD341*FD342)*(1-COS(RADIANS(EW340)))-FD340*(SIN(RADIANS(EW340)))</f>
        <v>0</v>
      </c>
      <c r="FW341" s="61">
        <v>-0.97098108741423883</v>
      </c>
      <c r="FX341" s="13">
        <f>BX342</f>
        <v>0</v>
      </c>
      <c r="FY341" s="17">
        <v>0</v>
      </c>
      <c r="FZ341">
        <v>0</v>
      </c>
      <c r="GB341" s="73">
        <f>(FD340*FD341)*(1-COS(RADIANS(EY340-45)))+FD342*(SIN(RADIANS(EY340-45)))</f>
        <v>0.25757614019026842</v>
      </c>
      <c r="GC341" s="73">
        <f>(FD341^2)*(1-COS(RADIANS(EY340-45)))+(COS(RADIANS(EY340-45)))</f>
        <v>-0.96625800488517721</v>
      </c>
      <c r="GD341" s="73">
        <f>(FD341*FD342)*(1-COS(RADIANS(EY340-45)))-FD340*(SIN(RADIANS(EY340-45)))</f>
        <v>0</v>
      </c>
      <c r="GE341" s="10"/>
      <c r="GF341">
        <v>0.25757614019026842</v>
      </c>
      <c r="GG341" s="1">
        <v>0.19003291323925162</v>
      </c>
      <c r="GI341">
        <f>FA341+FW341</f>
        <v>-1.2040910658304429</v>
      </c>
      <c r="GJ341">
        <f>GI341/(SQRT(GI340^2+GI341^2+GI342^2))</f>
        <v>-0.85142095781484384</v>
      </c>
      <c r="GL341">
        <f>CH342+DC341</f>
        <v>-2.0448011548993783E-2</v>
      </c>
      <c r="GM341" t="e">
        <f>GL341/(SQRT(GL340^2+GL341^2+GL342^2))</f>
        <v>#VALUE!</v>
      </c>
      <c r="GO341" s="27">
        <f>FA342*FW340-FA340*FW342</f>
        <v>-5.3436559083262294E-2</v>
      </c>
    </row>
    <row r="342" spans="4:197" x14ac:dyDescent="0.2">
      <c r="E342" s="5" t="s">
        <v>4</v>
      </c>
      <c r="F342" s="6" t="s">
        <v>5</v>
      </c>
      <c r="G342" s="7" t="s">
        <v>6</v>
      </c>
      <c r="H342" s="8" t="s">
        <v>1</v>
      </c>
      <c r="I342">
        <v>12</v>
      </c>
      <c r="J342" s="9" t="s">
        <v>7</v>
      </c>
      <c r="K342">
        <v>12</v>
      </c>
      <c r="L342" s="10"/>
      <c r="M342" s="17">
        <f>A298</f>
        <v>70</v>
      </c>
      <c r="N342" s="17">
        <f>B298</f>
        <v>-5</v>
      </c>
      <c r="O342" s="17">
        <f>C298</f>
        <v>220.3</v>
      </c>
      <c r="Q342" s="61">
        <f t="array" ref="Q342:Q344">MMULT(AI342:AK344,AG342:AG344)</f>
        <v>0.90503212069214112</v>
      </c>
      <c r="R342" s="13"/>
      <c r="S342" s="17">
        <v>1</v>
      </c>
      <c r="T342">
        <v>0</v>
      </c>
      <c r="V342" s="73">
        <f>(T342^2)*(1-COS(RADIANS(O342+45)))+(COS(RADIANS(O342+45)))</f>
        <v>-8.1938508630040444E-2</v>
      </c>
      <c r="W342" s="73">
        <f>(T342*T343)*(1-COS(RADIANS(O342+45)))-T344*(SIN(RADIANS(O342+45)))</f>
        <v>0.9966373868180366</v>
      </c>
      <c r="X342" s="73">
        <f>(T342*T344)*(1-COS(RADIANS(O342+45)))+T343*(SIN(RADIANS(O342+45)))</f>
        <v>0</v>
      </c>
      <c r="Y342" s="10"/>
      <c r="Z342">
        <f t="array" ref="Z342:Z344">MMULT(V342:X344,S342:S344)</f>
        <v>-8.1938508630040444E-2</v>
      </c>
      <c r="AA342" s="23">
        <f>COS(RADIANS('[1]Biaxial Input'!$F$21))</f>
        <v>-0.9975640502598242</v>
      </c>
      <c r="AC342" s="30">
        <f>(AA342^2)*(1-COS(RADIANS(N342)))+(COS(RADIANS(N342)))</f>
        <v>0.99998148353170568</v>
      </c>
      <c r="AD342" s="30">
        <f>(AA342*AA343)*(1-COS(RADIANS(N342)))-AA344*(SIN(RADIANS(N342)))</f>
        <v>-2.6479783333051429E-4</v>
      </c>
      <c r="AE342" s="30">
        <f>(AA342*AA344)*(1-COS(RADIANS(N342)))+AA343*(SIN(RADIANS(N342)))</f>
        <v>-6.0796772806267756E-3</v>
      </c>
      <c r="AG342">
        <f t="array" ref="AG342:AG344">MMULT(AC342:AE344,Z342:Z344)</f>
        <v>-8.167308399759772E-2</v>
      </c>
      <c r="AI342" s="28">
        <f>(T342^2)*(1-COS(RADIANS(M342)))+(COS(RADIANS(M342)))</f>
        <v>0.34202014332566882</v>
      </c>
      <c r="AJ342" s="28">
        <f>(T342*T343)*(1-COS(RADIANS(M342)))-T344*(SIN(RADIANS(M342)))</f>
        <v>-0.93969262078590832</v>
      </c>
      <c r="AK342" s="28">
        <f>(T342*T344)*(1-COS(RADIANS(M342)))+T343*(SIN(RADIANS(M342)))</f>
        <v>0</v>
      </c>
      <c r="AM342" s="61">
        <f t="array" ref="AM342:AM344">MMULT(AI342:AK344,AW342:AW344)</f>
        <v>-0.41782460364226298</v>
      </c>
      <c r="AN342" s="13"/>
      <c r="AO342" s="17">
        <v>1</v>
      </c>
      <c r="AP342">
        <v>0</v>
      </c>
      <c r="AR342" s="73">
        <f>(T342^2)*(1-COS(RADIANS(O342-45)))+(COS(RADIANS(O342-45)))</f>
        <v>-0.9966373868180366</v>
      </c>
      <c r="AS342" s="73">
        <f>(T342*T343)*(1-COS(RADIANS(O342-45)))-T344*(SIN(RADIANS(O342-45)))</f>
        <v>-8.1938508630040832E-2</v>
      </c>
      <c r="AT342" s="73">
        <f>(T342*T344)*(1-COS(RADIANS(O342-45)))+T343*(SIN(RADIANS(O342-45)))</f>
        <v>0</v>
      </c>
      <c r="AU342" s="10"/>
      <c r="AV342">
        <f t="array" ref="AV342:AV344">MMULT(AR342:AT344,S342:S344)</f>
        <v>-0.9966373868180366</v>
      </c>
      <c r="AW342" s="1">
        <f t="array" ref="AW342:AW344">MMULT(AC342:AE344,AV342:AV344)</f>
        <v>-0.99664062975301426</v>
      </c>
      <c r="BY342" t="s">
        <v>9</v>
      </c>
      <c r="BZ342" s="5">
        <f t="shared" si="524"/>
        <v>0.3492962422733713</v>
      </c>
      <c r="CA342" s="6">
        <f t="shared" si="524"/>
        <v>-0.34518112468713447</v>
      </c>
      <c r="CB342" s="7">
        <f>CY341</f>
        <v>-0.25002043121786727</v>
      </c>
      <c r="CC342" s="8">
        <f>DU341</f>
        <v>-0.96676487220366725</v>
      </c>
      <c r="CE342" s="10"/>
      <c r="CH342">
        <f>((SUMPRODUCT(CM341:CM343,CK341:CK343))*(SUMPRODUCT(CM341:CM343,CL341:CL343)))-((SUMPRODUCT(CN341:CN343,CK341:CK343))*(SUMPRODUCT(CN341:CN343,CL341:CL343)))</f>
        <v>-2.0448011548993783E-2</v>
      </c>
      <c r="CI342" s="67"/>
      <c r="CJ342" s="10" t="s">
        <v>9</v>
      </c>
      <c r="CK342" s="5">
        <f t="shared" si="525"/>
        <v>0.3492962422733713</v>
      </c>
      <c r="CL342" s="6">
        <f t="shared" si="525"/>
        <v>-0.34518112468713447</v>
      </c>
      <c r="CM342" s="7">
        <f>FA341</f>
        <v>-0.23310997841620404</v>
      </c>
      <c r="CN342" s="8">
        <f>FW341</f>
        <v>-0.97098108741423883</v>
      </c>
      <c r="CP342">
        <f t="shared" si="523"/>
        <v>-9.8670839279614439E-2</v>
      </c>
      <c r="CQ342">
        <f t="shared" si="523"/>
        <v>-0.32743703463395935</v>
      </c>
      <c r="CR342">
        <f>CK344</f>
        <v>0</v>
      </c>
      <c r="CS342">
        <f>CN344</f>
        <v>0</v>
      </c>
      <c r="CW342" s="28"/>
      <c r="CY342" s="61">
        <v>0.74950881879482578</v>
      </c>
      <c r="DA342" s="17">
        <v>0</v>
      </c>
      <c r="DB342">
        <v>1</v>
      </c>
      <c r="DD342" s="73">
        <f>(DB340*DB342)*(1-COS(RADIANS(CW340+45)))-DB341*(SIN(RADIANS(CW340+45)))</f>
        <v>0</v>
      </c>
      <c r="DE342" s="73">
        <f>(DB341*DB342)*(1-COS(RADIANS(CW340+45)))+DB340*(SIN(RADIANS(CW340+45)))</f>
        <v>0</v>
      </c>
      <c r="DF342" s="73">
        <f>(DB342^2)*(1-COS(RADIANS(CW340+45)))+(COS(RADIANS(CW340+45)))</f>
        <v>1</v>
      </c>
      <c r="DG342" s="10"/>
      <c r="DH342">
        <v>0</v>
      </c>
      <c r="DI342" s="23">
        <f>SIN(RADIANS('[1]Biaxial Input'!$F$21))*SIN(RADIANS(0))</f>
        <v>0</v>
      </c>
      <c r="DK342" s="30">
        <f>(DI340*DI342)*(1-COS(RADIANS(CV340)))-DI341*(SIN(RADIANS(CV340)))</f>
        <v>-5.3436559083262246E-2</v>
      </c>
      <c r="DL342" s="30">
        <f>(DI341*DI342)*(1-COS(RADIANS(CV340)))+DI340*(SIN(RADIANS(CV340)))</f>
        <v>-0.76417839735679927</v>
      </c>
      <c r="DM342" s="30">
        <f>(DI342^2)*(1-COS(RADIANS(CV340)))+(COS(RADIANS(CV340)))</f>
        <v>0.64278760968653936</v>
      </c>
      <c r="DO342">
        <v>0.74950881879482578</v>
      </c>
      <c r="DQ342" s="28">
        <f>(DB340*DB342)*(1-COS(RADIANS(CU340)))-DB341*(SIN(RADIANS(CU340)))</f>
        <v>0</v>
      </c>
      <c r="DR342" s="28">
        <f>(DB341*DB342)*(1-COS(RADIANS(CU340)))+DB340*(SIN(RADIANS(CU340)))</f>
        <v>0</v>
      </c>
      <c r="DS342" s="28">
        <f>(DB342^2)*(1-COS(RADIANS(CU340)))+(COS(RADIANS(CU340)))</f>
        <v>1</v>
      </c>
      <c r="DU342" s="61">
        <v>-0.15830546226283546</v>
      </c>
      <c r="DW342" s="17">
        <v>0</v>
      </c>
      <c r="DX342">
        <v>1</v>
      </c>
      <c r="DZ342" s="73">
        <f>(DB340*DB340)*(1-COS(RADIANS(CW340-45)))-DB340*(SIN(RADIANS(CW340-45)))</f>
        <v>0</v>
      </c>
      <c r="EA342" s="73">
        <f>(DB341*DB342)*(1-COS(RADIANS(CW340-45)))+DB340*(SIN(RADIANS(CW340-45)))</f>
        <v>0</v>
      </c>
      <c r="EB342" s="73">
        <f>(DB342^2)*(1-COS(RADIANS(CW340-45)))+(COS(RADIANS(CW340-45)))</f>
        <v>1</v>
      </c>
      <c r="EC342" s="10"/>
      <c r="ED342">
        <v>0</v>
      </c>
      <c r="EE342" s="1">
        <v>-0.15830546226283546</v>
      </c>
      <c r="EG342">
        <f>CY342+DU342</f>
        <v>0.5912033565319903</v>
      </c>
      <c r="EH342">
        <f>EG342/(SQRT(EG340^2+EG341^2+EG342^2))</f>
        <v>0.41804390246401835</v>
      </c>
      <c r="EJ342">
        <f>Q342+AM342</f>
        <v>0.48720751704987814</v>
      </c>
      <c r="EK342">
        <f>EJ342/(SQRT(EJ340^2+EJ341^2+EJ342^2))</f>
        <v>1</v>
      </c>
      <c r="EM342" s="23">
        <f>CY340*DU341-CY341*DU340</f>
        <v>-0.64278760968653936</v>
      </c>
      <c r="ER342">
        <f t="shared" ref="ER342:ES344" si="526">CK341</f>
        <v>0.93180266183863136</v>
      </c>
      <c r="ES342">
        <f t="shared" si="526"/>
        <v>-0.87956522186239505</v>
      </c>
      <c r="ET342" t="e">
        <f>#REF!</f>
        <v>#REF!</v>
      </c>
      <c r="EU342" t="e">
        <f>#REF!</f>
        <v>#REF!</v>
      </c>
      <c r="EY342" s="28"/>
      <c r="EZ342" s="10"/>
      <c r="FA342" s="61">
        <v>0.75215747624004903</v>
      </c>
      <c r="FB342" s="13">
        <f>BW343</f>
        <v>0</v>
      </c>
      <c r="FC342" s="17">
        <v>0</v>
      </c>
      <c r="FD342">
        <v>1</v>
      </c>
      <c r="FF342" s="73">
        <f>(FD340*FD342)*(1-COS(RADIANS(EY340+45)))-FD341*(SIN(RADIANS(EY340+45)))</f>
        <v>0</v>
      </c>
      <c r="FG342" s="73">
        <f>(FD341*FD342)*(1-COS(RADIANS(EY340+45)))+FD340*(SIN(RADIANS(EY340+45)))</f>
        <v>0</v>
      </c>
      <c r="FH342" s="73">
        <f>(FD342^2)*(1-COS(RADIANS(EY340+45)))+(COS(RADIANS(EY340+45)))</f>
        <v>1</v>
      </c>
      <c r="FI342" s="10"/>
      <c r="FJ342">
        <v>0</v>
      </c>
      <c r="FK342" s="23">
        <f>SIN(RADIANS(176))*SIN(RADIANS(0))</f>
        <v>0</v>
      </c>
      <c r="FM342" s="30">
        <f>(FK340*FK342)*(1-COS(RADIANS(EX340)))-FK341*(SIN(RADIANS(EX340)))</f>
        <v>-5.3436559083262246E-2</v>
      </c>
      <c r="FN342" s="30">
        <f>(FK341*FK342)*(1-COS(RADIANS(EX340)))+FK340*(SIN(RADIANS(EX340)))</f>
        <v>-0.76417839735679927</v>
      </c>
      <c r="FO342" s="30">
        <f>(FK342^2)*(1-COS(RADIANS(EX340)))+(COS(RADIANS(EX340)))</f>
        <v>0.64278760968653936</v>
      </c>
      <c r="FQ342">
        <v>0.75215747624004903</v>
      </c>
      <c r="FS342" s="28">
        <f>(FD340*FD342)*(1-COS(RADIANS(EW340)))-FD341*(SIN(RADIANS(EW340)))</f>
        <v>0</v>
      </c>
      <c r="FT342" s="28">
        <f>(FD341*FD342)*(1-COS(RADIANS(EW340)))+FD340*(SIN(RADIANS(EW340)))</f>
        <v>0</v>
      </c>
      <c r="FU342" s="28">
        <f>(FD342^2)*(1-COS(RADIANS(EW340)))+(COS(RADIANS(EW340)))</f>
        <v>1</v>
      </c>
      <c r="FW342" s="61">
        <v>-0.14520061904022771</v>
      </c>
      <c r="FX342" s="13">
        <f>BX343</f>
        <v>0</v>
      </c>
      <c r="FY342" s="17">
        <v>0</v>
      </c>
      <c r="FZ342">
        <v>1</v>
      </c>
      <c r="GB342" s="73">
        <f>(FD340*FD340)*(1-COS(RADIANS(EY340-45)))-FD340*(SIN(RADIANS(EY340-45)))</f>
        <v>0</v>
      </c>
      <c r="GC342" s="73">
        <f>(FD341*FD342)*(1-COS(RADIANS(EY340-45)))+FD340*(SIN(RADIANS(EY340-45)))</f>
        <v>0</v>
      </c>
      <c r="GD342" s="73">
        <f>(FD342^2)*(1-COS(RADIANS(EY340-45)))+(COS(RADIANS(EY340-45)))</f>
        <v>1</v>
      </c>
      <c r="GE342" s="10"/>
      <c r="GF342">
        <v>0</v>
      </c>
      <c r="GG342" s="1">
        <v>-0.14520061904022771</v>
      </c>
      <c r="GI342">
        <f>FA342+FW342</f>
        <v>0.60695685719982129</v>
      </c>
      <c r="GJ342">
        <f>GI342/(SQRT(GI340^2+GI341^2+GI342^2))</f>
        <v>0.42918330961366863</v>
      </c>
      <c r="GL342" t="e">
        <f>#REF!+DC342</f>
        <v>#REF!</v>
      </c>
      <c r="GM342" t="e">
        <f>GL342/(SQRT(GL340^2+GL341^2+GL342^2))</f>
        <v>#REF!</v>
      </c>
      <c r="GO342" s="27">
        <f>FA340*FW341-FA341*FW340</f>
        <v>-0.64278760968653936</v>
      </c>
    </row>
    <row r="343" spans="4:197" x14ac:dyDescent="0.2">
      <c r="D343" t="s">
        <v>8</v>
      </c>
      <c r="E343" s="5">
        <f t="shared" ref="E343:F345" si="527">E338</f>
        <v>0.97427491795711862</v>
      </c>
      <c r="F343" s="6">
        <f t="shared" si="527"/>
        <v>-0.85688498776351252</v>
      </c>
      <c r="G343" s="7">
        <f>Q342</f>
        <v>0.90503212069214112</v>
      </c>
      <c r="H343" s="8">
        <f>AM342</f>
        <v>-0.41782460364226298</v>
      </c>
      <c r="J343" s="9">
        <f>((SUMPRODUCT(G343:G345,E343:E345))*(SUMPRODUCT(G343:(G345),F343:F345)))-((SUMPRODUCT(H343:H345,E343:E345))*(SUMPRODUCT(H343:H345,F343:F345)))</f>
        <v>4.6210937150074016E-2</v>
      </c>
      <c r="Q343" s="61">
        <v>-0.41631943358655826</v>
      </c>
      <c r="S343" s="17">
        <v>0</v>
      </c>
      <c r="T343">
        <v>0</v>
      </c>
      <c r="V343" s="73">
        <f>(T342*T343)*(1-COS(RADIANS(O342+45)))+T344*(SIN(RADIANS(O342+45)))</f>
        <v>-0.9966373868180366</v>
      </c>
      <c r="W343" s="73">
        <f>(T343^2)*(1-COS(RADIANS(O342+45)))+(COS(RADIANS(O342+45)))</f>
        <v>-8.1938508630040444E-2</v>
      </c>
      <c r="X343" s="73">
        <f>(T343*T344)*(1-COS(RADIANS(O342+45)))-T342*(SIN(RADIANS(O342+45)))</f>
        <v>0</v>
      </c>
      <c r="Y343" s="10"/>
      <c r="Z343">
        <v>-0.9966373868180366</v>
      </c>
      <c r="AA343" s="23">
        <f>SIN(RADIANS('[1]Biaxial Input'!$F$21))*(COS(RADIANS(0)))</f>
        <v>6.9756473744125524E-2</v>
      </c>
      <c r="AC343" s="30">
        <f>(AA342*AA343)*(1-COS(RADIANS(N342)))+AA344*(SIN(RADIANS(N342)))</f>
        <v>-2.6479783333051429E-4</v>
      </c>
      <c r="AD343" s="30">
        <f>(AA343^2)*(1-COS(RADIANS(N342)))+(COS(RADIANS(N342)))</f>
        <v>0.99621321456003986</v>
      </c>
      <c r="AE343" s="30">
        <f>(AA343*AA344)*(1-COS(RADIANS(N342)))-AA342*(SIN(RADIANS(N342)))</f>
        <v>-8.694343573875718E-2</v>
      </c>
      <c r="AG343">
        <v>-0.99284163773316259</v>
      </c>
      <c r="AI343" s="28">
        <f>(T342*T343)*(1-COS(RADIANS(M342)))+T344*(SIN(RADIANS(M342)))</f>
        <v>0.93969262078590832</v>
      </c>
      <c r="AJ343" s="28">
        <f>(T343^2)*(1-COS(RADIANS(M342)))+(COS(RADIANS(M342)))</f>
        <v>0.34202014332566882</v>
      </c>
      <c r="AK343" s="28">
        <f>(T343*T344)*(1-COS(RADIANS(M342)))-T342*(SIN(RADIANS(M342)))</f>
        <v>0</v>
      </c>
      <c r="AM343" s="61">
        <v>-0.90852708645969538</v>
      </c>
      <c r="AO343" s="17">
        <v>0</v>
      </c>
      <c r="AP343">
        <v>0</v>
      </c>
      <c r="AR343" s="73">
        <f>(T342*T343)*(1-COS(RADIANS(O342-45)))+T344*(SIN(RADIANS(O342-45)))</f>
        <v>8.1938508630040832E-2</v>
      </c>
      <c r="AS343" s="73">
        <f>(T343^2)*(1-COS(RADIANS(O342-45)))+(COS(RADIANS(O342-45)))</f>
        <v>-0.9966373868180366</v>
      </c>
      <c r="AT343" s="73">
        <f>(T343*T344)*(1-COS(RADIANS(O342-45)))-T342*(SIN(RADIANS(O342-45)))</f>
        <v>0</v>
      </c>
      <c r="AU343" s="10"/>
      <c r="AV343">
        <v>8.1938508630040832E-2</v>
      </c>
      <c r="AW343" s="1">
        <v>8.1892132499234147E-2</v>
      </c>
      <c r="BY343" t="s">
        <v>10</v>
      </c>
      <c r="BZ343" s="5">
        <f t="shared" si="524"/>
        <v>-9.8670839279614439E-2</v>
      </c>
      <c r="CA343" s="6">
        <f t="shared" si="524"/>
        <v>-0.32743703463395935</v>
      </c>
      <c r="CB343" s="7">
        <f>CY342</f>
        <v>0.74950881879482578</v>
      </c>
      <c r="CC343" s="8">
        <f>DU342</f>
        <v>-0.15830546226283546</v>
      </c>
      <c r="CE343" s="10"/>
      <c r="CG343" s="10" t="s">
        <v>160</v>
      </c>
      <c r="CH343" s="10">
        <f>-CH340*((EY340-CW340)/(CH342-CE341))</f>
        <v>209.07371265078717</v>
      </c>
      <c r="CI343" s="67"/>
      <c r="CJ343" s="10" t="s">
        <v>10</v>
      </c>
      <c r="CK343" s="5">
        <f t="shared" si="525"/>
        <v>-9.8670839279614439E-2</v>
      </c>
      <c r="CL343" s="6">
        <f t="shared" si="525"/>
        <v>-0.32743703463395935</v>
      </c>
      <c r="CM343" s="7">
        <f>FA342</f>
        <v>0.75215747624004903</v>
      </c>
      <c r="CN343" s="8">
        <f>FW342</f>
        <v>-0.14520061904022771</v>
      </c>
      <c r="CW343" s="28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EE343" s="1"/>
      <c r="EI343" s="64">
        <f>(DEGREES(ACOS((EH340*EK340+EH341*EK341+EH342*EK342)/((SQRT(EH340^2+EH341^2+EH342^2))*(SQRT(EK340^2+EK341^2+EK342^2))))))</f>
        <v>65.288847662640904</v>
      </c>
      <c r="ER343">
        <f t="shared" si="526"/>
        <v>0.3492962422733713</v>
      </c>
      <c r="ES343">
        <f t="shared" si="526"/>
        <v>-0.34518112468713447</v>
      </c>
      <c r="ET343" t="e">
        <f>#REF!</f>
        <v>#REF!</v>
      </c>
      <c r="EU343" t="e">
        <f>#REF!</f>
        <v>#REF!</v>
      </c>
      <c r="EY343" s="28"/>
      <c r="EZ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GG343" s="1"/>
      <c r="GK343" s="64" t="e">
        <f>(DEGREES(ACOS((GJ340*GM340+GJ341*GM341+GJ342*GM342)/((SQRT(GJ340^2+GJ341^2+GJ342^2))*(SQRT(GM340^2+GM341^2+GM342^2))))))</f>
        <v>#VALUE!</v>
      </c>
    </row>
    <row r="344" spans="4:197" x14ac:dyDescent="0.2">
      <c r="D344" t="s">
        <v>9</v>
      </c>
      <c r="E344" s="5">
        <f t="shared" si="527"/>
        <v>0.21743417216685504</v>
      </c>
      <c r="F344" s="6">
        <f t="shared" si="527"/>
        <v>-0.48851748063708106</v>
      </c>
      <c r="G344" s="7">
        <f t="shared" ref="G344:G345" si="528">Q343</f>
        <v>-0.41631943358655826</v>
      </c>
      <c r="H344" s="8">
        <f t="shared" ref="H344:H345" si="529">AM343</f>
        <v>-0.90852708645969538</v>
      </c>
      <c r="J344" s="10"/>
      <c r="Q344" s="61">
        <v>-8.7149238284983346E-2</v>
      </c>
      <c r="S344" s="17">
        <v>0</v>
      </c>
      <c r="T344">
        <v>1</v>
      </c>
      <c r="V344" s="73">
        <f>(T342*T344)*(1-COS(RADIANS(O342+45)))-T343*(SIN(RADIANS(O342+45)))</f>
        <v>0</v>
      </c>
      <c r="W344" s="73">
        <f>(T343*T344)*(1-COS(RADIANS(O342+45)))+T342*(SIN(RADIANS(O342+45)))</f>
        <v>0</v>
      </c>
      <c r="X344" s="73">
        <f>(T344^2)*(1-COS(RADIANS(O342+45)))+(COS(RADIANS(O342+45)))</f>
        <v>0.99999999999999989</v>
      </c>
      <c r="Y344" s="10"/>
      <c r="Z344">
        <v>0</v>
      </c>
      <c r="AA344" s="23">
        <f>SIN(RADIANS('[1]Biaxial Input'!$F$21))*SIN(RADIANS(0))</f>
        <v>0</v>
      </c>
      <c r="AC344" s="30">
        <f>(AA342*AA344)*(1-COS(RADIANS(N342)))-AA343*(SIN(RADIANS(N342)))</f>
        <v>6.0796772806267756E-3</v>
      </c>
      <c r="AD344" s="30">
        <f>(AA343*AA344)*(1-COS(RADIANS(N342)))+AA342*(SIN(RADIANS(N342)))</f>
        <v>8.694343573875718E-2</v>
      </c>
      <c r="AE344" s="30">
        <f>(AA344^2)*(1-COS(RADIANS(N342)))+(COS(RADIANS(N342)))</f>
        <v>0.99619469809174555</v>
      </c>
      <c r="AG344">
        <v>-8.7149238284983346E-2</v>
      </c>
      <c r="AI344" s="28">
        <f>(T342*T344)*(1-COS(RADIANS(M342)))-T343*(SIN(RADIANS(M342)))</f>
        <v>0</v>
      </c>
      <c r="AJ344" s="28">
        <f>(T343*T344)*(1-COS(RADIANS(M342)))+T342*(SIN(RADIANS(M342)))</f>
        <v>0</v>
      </c>
      <c r="AK344" s="28">
        <f>(T344^2)*(1-COS(RADIANS(M342)))+(COS(RADIANS(M342)))</f>
        <v>1</v>
      </c>
      <c r="AM344" s="61">
        <v>1.064781781944699E-3</v>
      </c>
      <c r="AO344" s="17">
        <v>0</v>
      </c>
      <c r="AP344">
        <v>1</v>
      </c>
      <c r="AR344" s="73">
        <f>(T342*T342)*(1-COS(RADIANS(O342-45)))-T342*(SIN(RADIANS(O342-45)))</f>
        <v>0</v>
      </c>
      <c r="AS344" s="73">
        <f>(T343*T344)*(1-COS(RADIANS(O342-45)))+T342*(SIN(RADIANS(O342-45)))</f>
        <v>0</v>
      </c>
      <c r="AT344" s="73">
        <f>(T344^2)*(1-COS(RADIANS(O342-45)))+(COS(RADIANS(O342-45)))</f>
        <v>0.99999999999999989</v>
      </c>
      <c r="AU344" s="10"/>
      <c r="AV344">
        <v>0</v>
      </c>
      <c r="AW344" s="1">
        <v>1.064781781944699E-3</v>
      </c>
      <c r="CS344" s="15"/>
      <c r="CW344" s="28"/>
      <c r="CY344" s="82" t="s">
        <v>148</v>
      </c>
      <c r="CZ344" s="13"/>
      <c r="DB344" s="10"/>
      <c r="DC344" s="10"/>
      <c r="DD344" s="10"/>
      <c r="DE344" s="10"/>
      <c r="DF344" s="10"/>
      <c r="DG344" s="10"/>
      <c r="DH344" s="80"/>
      <c r="DI344" s="23" t="s">
        <v>149</v>
      </c>
      <c r="DM344" s="1"/>
      <c r="DO344" s="80"/>
      <c r="DS344" s="13"/>
      <c r="DT344" s="81"/>
      <c r="DU344" s="82" t="s">
        <v>150</v>
      </c>
      <c r="DW344" s="13"/>
      <c r="DX344" s="13"/>
      <c r="EA344" s="1"/>
      <c r="EE344" s="1"/>
      <c r="EI344" s="13"/>
      <c r="ER344">
        <f t="shared" si="526"/>
        <v>-9.8670839279614439E-2</v>
      </c>
      <c r="ES344">
        <f t="shared" si="526"/>
        <v>-0.32743703463395935</v>
      </c>
      <c r="ET344" t="e">
        <f>#REF!</f>
        <v>#REF!</v>
      </c>
      <c r="EU344" t="e">
        <f>#REF!</f>
        <v>#REF!</v>
      </c>
      <c r="EY344" s="28"/>
      <c r="EZ344" s="10"/>
      <c r="FA344" s="82" t="s">
        <v>148</v>
      </c>
      <c r="FB344" s="13"/>
      <c r="FD344" s="10"/>
      <c r="FE344" s="10"/>
      <c r="FF344" s="10"/>
      <c r="FG344" s="10"/>
      <c r="FH344" s="10"/>
      <c r="FI344" s="10"/>
      <c r="FJ344" s="80"/>
      <c r="FK344" s="23" t="s">
        <v>149</v>
      </c>
      <c r="FO344" s="1"/>
      <c r="FQ344" s="80"/>
      <c r="FU344" s="13"/>
      <c r="FV344" s="81"/>
      <c r="FW344" s="82" t="s">
        <v>150</v>
      </c>
      <c r="FY344" s="13"/>
      <c r="FZ344" s="13"/>
      <c r="GC344" s="1"/>
      <c r="GG344" s="1"/>
      <c r="GK344" s="13"/>
    </row>
    <row r="345" spans="4:197" x14ac:dyDescent="0.2">
      <c r="D345" t="s">
        <v>10</v>
      </c>
      <c r="E345" s="5">
        <f t="shared" si="527"/>
        <v>5.925170895226721E-2</v>
      </c>
      <c r="F345" s="6">
        <f t="shared" si="527"/>
        <v>-0.16461709770714594</v>
      </c>
      <c r="G345" s="7">
        <f t="shared" si="528"/>
        <v>-8.7149238284983346E-2</v>
      </c>
      <c r="H345" s="8">
        <f t="shared" si="529"/>
        <v>1.064781781944699E-3</v>
      </c>
      <c r="J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W345" s="1"/>
      <c r="BZ345" s="5" t="s">
        <v>4</v>
      </c>
      <c r="CA345" s="6" t="s">
        <v>5</v>
      </c>
      <c r="CB345" s="7" t="s">
        <v>6</v>
      </c>
      <c r="CC345" s="8" t="s">
        <v>1</v>
      </c>
      <c r="CD345">
        <v>12</v>
      </c>
      <c r="CE345" s="9" t="s">
        <v>7</v>
      </c>
      <c r="CG345" s="90" t="s">
        <v>157</v>
      </c>
      <c r="CH345" s="61">
        <f>CE346-((CH347-CE346)/(EY345-CW345))*CW345</f>
        <v>7.1346825574598212</v>
      </c>
      <c r="CI345" s="10"/>
      <c r="CK345" s="5" t="s">
        <v>4</v>
      </c>
      <c r="CL345" s="6" t="s">
        <v>5</v>
      </c>
      <c r="CM345" s="7" t="s">
        <v>6</v>
      </c>
      <c r="CN345" s="8" t="s">
        <v>1</v>
      </c>
      <c r="CO345" s="10"/>
      <c r="CP345">
        <f t="shared" ref="CP345:CQ347" si="530">BZ346</f>
        <v>0.93180266183863136</v>
      </c>
      <c r="CQ345">
        <f t="shared" si="530"/>
        <v>-0.87956522186239505</v>
      </c>
      <c r="CR345">
        <f>CI349</f>
        <v>0</v>
      </c>
      <c r="CS345">
        <f>CL349</f>
        <v>0</v>
      </c>
      <c r="CU345" s="17">
        <f>CU249</f>
        <v>70</v>
      </c>
      <c r="CV345" s="17">
        <f>CV249</f>
        <v>-5</v>
      </c>
      <c r="CW345" s="31">
        <f>CH252</f>
        <v>221.55607767973356</v>
      </c>
      <c r="CY345" s="61">
        <f t="array" ref="CY345:CY347">MMULT(DQ345:DS347,DO345:DO347)</f>
        <v>0.91397375425540439</v>
      </c>
      <c r="CZ345" s="13"/>
      <c r="DA345" s="17">
        <v>1</v>
      </c>
      <c r="DB345">
        <v>0</v>
      </c>
      <c r="DD345" s="73">
        <f>(DB345^2)*(1-COS(RADIANS(CW345+45)))+(COS(RADIANS(CW345+45)))</f>
        <v>-6.0071595850084862E-2</v>
      </c>
      <c r="DE345" s="73">
        <f>(DB345*DB346)*(1-COS(RADIANS(CW345+45)))-DB347*(SIN(RADIANS(CW345+45)))</f>
        <v>0.9981940709962287</v>
      </c>
      <c r="DF345" s="73">
        <f>(DB345*DB347)*(1-COS(RADIANS(CW345+45)))+DB346*(SIN(RADIANS(CW345+45)))</f>
        <v>0</v>
      </c>
      <c r="DG345" s="10"/>
      <c r="DH345">
        <f t="array" ref="DH345:DH347">MMULT(DD345:DF347,DA345:DA347)</f>
        <v>-6.0071595850084862E-2</v>
      </c>
      <c r="DI345" s="23">
        <f>COS(RADIANS('[1]Biaxial Input'!$F$21))</f>
        <v>-0.9975640502598242</v>
      </c>
      <c r="DK345" s="30">
        <f>(DI345^2)*(1-COS(RADIANS(CV345)))+(COS(RADIANS(CV345)))</f>
        <v>0.99998148353170568</v>
      </c>
      <c r="DL345" s="30">
        <f>(DI345*DI346)*(1-COS(RADIANS(CV345)))-DI347*(SIN(RADIANS(CV345)))</f>
        <v>-2.6479783333051429E-4</v>
      </c>
      <c r="DM345" s="30">
        <f>(DI345*DI347)*(1-COS(RADIANS(CV345)))+DI346*(SIN(RADIANS(CV345)))</f>
        <v>-6.0796772806267756E-3</v>
      </c>
      <c r="DO345">
        <f t="array" ref="DO345:DO347">MMULT(DK345:DM347,DH345:DH347)</f>
        <v>-5.9806163909041747E-2</v>
      </c>
      <c r="DQ345" s="28">
        <f>(DB345^2)*(1-COS(RADIANS(CU345)))+(COS(RADIANS(CU345)))</f>
        <v>0.34202014332566882</v>
      </c>
      <c r="DR345" s="28">
        <f>(DB345*DB346)*(1-COS(RADIANS(CU345)))-DB347*(SIN(RADIANS(CU345)))</f>
        <v>-0.93969262078590832</v>
      </c>
      <c r="DS345" s="28">
        <f>(DB345*DB347)*(1-COS(RADIANS(CU345)))+DB346*(SIN(RADIANS(CU345)))</f>
        <v>0</v>
      </c>
      <c r="DU345" s="61">
        <f t="array" ref="DU345:DU347">MMULT(DQ345:DS347,EE345:EE347)</f>
        <v>-0.39788505303116151</v>
      </c>
      <c r="DV345" s="13"/>
      <c r="DW345" s="17">
        <v>1</v>
      </c>
      <c r="DX345">
        <v>0</v>
      </c>
      <c r="DZ345" s="73">
        <f>(DB345^2)*(1-COS(RADIANS(CW345-45)))+(COS(RADIANS(CW345-45)))</f>
        <v>-0.9981940709962287</v>
      </c>
      <c r="EA345" s="73">
        <f>(DB345*DB346)*(1-COS(RADIANS(CW345-45)))-DB347*(SIN(RADIANS(CW345-45)))</f>
        <v>-6.0071595850085244E-2</v>
      </c>
      <c r="EB345" s="73">
        <f>(DB345*DB347)*(1-COS(RADIANS(CW345-45)))+DB346*(SIN(RADIANS(CW345-45)))</f>
        <v>0</v>
      </c>
      <c r="EC345" s="10"/>
      <c r="ED345">
        <f t="array" ref="ED345:ED347">MMULT(DZ345:EB347,DA345:DA347)</f>
        <v>-0.9981940709962287</v>
      </c>
      <c r="EE345" s="1">
        <f t="array" ref="EE345:EE347">MMULT(DK345:DM347,ED345:ED347)</f>
        <v>-0.99819149479578728</v>
      </c>
      <c r="EG345">
        <f>CY345+DU345</f>
        <v>0.51608870122424289</v>
      </c>
      <c r="EH345">
        <f>EG345/(SQRT(EG345^2+EG346^2+EG347^2))</f>
        <v>0.36492982032942028</v>
      </c>
      <c r="EJ345">
        <f>Q345+AM345</f>
        <v>0</v>
      </c>
      <c r="EK345">
        <f>EJ345/(SQRT(EJ345^2+EJ346^2+EJ347^2))</f>
        <v>0</v>
      </c>
      <c r="EM345" s="23">
        <f>CY346*DU347-CY347*DU346</f>
        <v>-7.9620732894590138E-2</v>
      </c>
      <c r="EO345" s="15">
        <v>12</v>
      </c>
      <c r="EP345" s="9" t="s">
        <v>7</v>
      </c>
      <c r="EW345" s="17">
        <f>CU345</f>
        <v>70</v>
      </c>
      <c r="EX345" s="17">
        <f>CV345</f>
        <v>-5</v>
      </c>
      <c r="EY345" s="31">
        <f>1+CW345</f>
        <v>222.55607767973356</v>
      </c>
      <c r="EZ345" s="10"/>
      <c r="FA345" s="61">
        <f t="array" ref="FA345:FA347">MMULT(FS345:FU347,FQ345:FQ347)</f>
        <v>0.92077860328651984</v>
      </c>
      <c r="FB345" s="13">
        <f>BW346</f>
        <v>0</v>
      </c>
      <c r="FC345" s="17">
        <v>1</v>
      </c>
      <c r="FD345">
        <v>0</v>
      </c>
      <c r="FF345" s="73">
        <f>(FD345^2)*(1-COS(RADIANS(EY345+45)))+(COS(RADIANS(EY345+45)))</f>
        <v>-4.2641558024760967E-2</v>
      </c>
      <c r="FG345" s="73">
        <f>(FD345*FD346)*(1-COS(RADIANS(EY345+45)))-FD347*(SIN(RADIANS(EY345+45)))</f>
        <v>0.99909043511046636</v>
      </c>
      <c r="FH345" s="73">
        <f>(FD345*FD347)*(1-COS(RADIANS(EY345+45)))+FD346*(SIN(RADIANS(EY345+45)))</f>
        <v>0</v>
      </c>
      <c r="FI345" s="10"/>
      <c r="FJ345">
        <f t="array" ref="FJ345:FJ347">MMULT(FF345:FH347,FC345:FC347)</f>
        <v>-4.2641558024760967E-2</v>
      </c>
      <c r="FK345" s="23">
        <f>COS(RADIANS(176))</f>
        <v>-0.9975640502598242</v>
      </c>
      <c r="FM345" s="30">
        <f>(FK345^2)*(1-COS(RADIANS(EX345)))+(COS(RADIANS(EX345)))</f>
        <v>0.99998148353170568</v>
      </c>
      <c r="FN345" s="30">
        <f>(FK345*FK346)*(1-COS(RADIANS(EX345)))-FK347*(SIN(RADIANS(EX345)))</f>
        <v>-2.6479783333051429E-4</v>
      </c>
      <c r="FO345" s="30">
        <f>(FK345*FK347)*(1-COS(RADIANS(EX345)))+FK346*(SIN(RADIANS(EX345)))</f>
        <v>-6.0796772806267756E-3</v>
      </c>
      <c r="FQ345">
        <f t="array" ref="FQ345:FQ347">MMULT(FM345:FO347,FJ345:FJ347)</f>
        <v>-4.2376211471185289E-2</v>
      </c>
      <c r="FS345" s="28">
        <f>(FD345^2)*(1-COS(RADIANS(EW345)))+(COS(RADIANS(EW345)))</f>
        <v>0.34202014332566882</v>
      </c>
      <c r="FT345" s="28">
        <f>(FD345*FD346)*(1-COS(RADIANS(EW345)))-FD347*(SIN(RADIANS(EW345)))</f>
        <v>-0.93969262078590832</v>
      </c>
      <c r="FU345" s="28">
        <f>(FD345*FD347)*(1-COS(RADIANS(EW345)))+FD346*(SIN(RADIANS(EW345)))</f>
        <v>0</v>
      </c>
      <c r="FW345" s="61">
        <f t="array" ref="FW345:FW347">MMULT(FS345:FU347,GG345:GG347)</f>
        <v>-0.38187341177810996</v>
      </c>
      <c r="FX345" s="13">
        <f>BX346</f>
        <v>0</v>
      </c>
      <c r="FY345" s="17">
        <v>1</v>
      </c>
      <c r="FZ345">
        <v>0</v>
      </c>
      <c r="GB345" s="73">
        <f>(FD345^2)*(1-COS(RADIANS(EY345-45)))+(COS(RADIANS(EY345-45)))</f>
        <v>-0.99909043511046636</v>
      </c>
      <c r="GC345" s="73">
        <f>(FD345*FD346)*(1-COS(RADIANS(EY345-45)))-FD347*(SIN(RADIANS(EY345-45)))</f>
        <v>-4.2641558024760905E-2</v>
      </c>
      <c r="GD345" s="73">
        <f>(FD345*FD347)*(1-COS(RADIANS(EY345-45)))+FD346*(SIN(RADIANS(EY345-45)))</f>
        <v>0</v>
      </c>
      <c r="GE345" s="10"/>
      <c r="GF345">
        <f t="array" ref="GF345:GF347">MMULT(GB345:GD347,FC345:FC347)</f>
        <v>-0.99909043511046636</v>
      </c>
      <c r="GG345" s="1">
        <f t="array" ref="GG345:GG347">MMULT(FM345:FO347,GF345:GF347)</f>
        <v>-0.99908322687627626</v>
      </c>
      <c r="GI345">
        <f>FA345+FW345</f>
        <v>0.53890519150840988</v>
      </c>
      <c r="GJ345">
        <f>GI345/(SQRT(GI345^2+GI346^2+GI347^2))</f>
        <v>0.38106351533223165</v>
      </c>
      <c r="GL345" t="e">
        <f>CH346+DC345</f>
        <v>#VALUE!</v>
      </c>
      <c r="GM345" t="e">
        <f>GL345/(SQRT(GL345^2+GL346^2+GL347^2))</f>
        <v>#VALUE!</v>
      </c>
      <c r="GO345" s="27">
        <f>FA346*FW347-FA347*FW346</f>
        <v>-7.9620732894590165E-2</v>
      </c>
    </row>
    <row r="346" spans="4:197" x14ac:dyDescent="0.2">
      <c r="Q346" s="82" t="s">
        <v>148</v>
      </c>
      <c r="R346" s="13"/>
      <c r="T346" s="10"/>
      <c r="U346" s="10"/>
      <c r="V346" s="10"/>
      <c r="W346" s="10"/>
      <c r="X346" s="10"/>
      <c r="Y346" s="10"/>
      <c r="Z346" s="80"/>
      <c r="AA346" s="23" t="s">
        <v>149</v>
      </c>
      <c r="AE346" s="1"/>
      <c r="AG346" s="80"/>
      <c r="AK346" s="13"/>
      <c r="AL346" s="81"/>
      <c r="AM346" s="82" t="s">
        <v>150</v>
      </c>
      <c r="AO346" s="13"/>
      <c r="AP346" s="13"/>
      <c r="AS346" s="1"/>
      <c r="AW346" s="1"/>
      <c r="BY346" t="s">
        <v>8</v>
      </c>
      <c r="BZ346" s="5">
        <f t="shared" ref="BZ346:CA348" si="531">BZ341</f>
        <v>0.93180266183863136</v>
      </c>
      <c r="CA346" s="6">
        <f t="shared" si="531"/>
        <v>-0.87956522186239505</v>
      </c>
      <c r="CB346" s="7">
        <f>CY345</f>
        <v>0.91397375425540439</v>
      </c>
      <c r="CC346" s="8">
        <f>DU345</f>
        <v>-0.39788505303116151</v>
      </c>
      <c r="CE346" s="9">
        <f>((SUMPRODUCT(CB346:CB348,BZ346:BZ348))*(SUMPRODUCT(CB346:(CB348),CA346:CA348)))-((SUMPRODUCT(CC346:CC348,BZ346:BZ348))*(SUMPRODUCT(CC346:CC348,CA346:CA348)))</f>
        <v>1.2850831510036187E-13</v>
      </c>
      <c r="CG346">
        <v>1</v>
      </c>
      <c r="CH346" t="s">
        <v>161</v>
      </c>
      <c r="CI346" s="67"/>
      <c r="CJ346" s="1" t="s">
        <v>8</v>
      </c>
      <c r="CK346" s="5">
        <f t="shared" ref="CK346:CL348" si="532">BZ346</f>
        <v>0.93180266183863136</v>
      </c>
      <c r="CL346" s="6">
        <f t="shared" si="532"/>
        <v>-0.87956522186239505</v>
      </c>
      <c r="CM346" s="7">
        <f>FA345</f>
        <v>0.92077860328651984</v>
      </c>
      <c r="CN346" s="8">
        <f>FW345</f>
        <v>-0.38187341177810996</v>
      </c>
      <c r="CO346" s="10"/>
      <c r="CP346">
        <f t="shared" si="530"/>
        <v>0.3492962422733713</v>
      </c>
      <c r="CQ346">
        <f t="shared" si="530"/>
        <v>-0.34518112468713447</v>
      </c>
      <c r="CR346">
        <f>CJ349</f>
        <v>0</v>
      </c>
      <c r="CS346">
        <f>CM349</f>
        <v>0</v>
      </c>
      <c r="CW346" s="28"/>
      <c r="CY346" s="61">
        <v>-0.39630363173855343</v>
      </c>
      <c r="DA346" s="17">
        <v>0</v>
      </c>
      <c r="DB346">
        <v>0</v>
      </c>
      <c r="DD346" s="73">
        <f>(DB345*DB346)*(1-COS(RADIANS(CW345+45)))+DB347*(SIN(RADIANS(CW345+45)))</f>
        <v>-0.9981940709962287</v>
      </c>
      <c r="DE346" s="73">
        <f>(DB346^2)*(1-COS(RADIANS(CW345+45)))+(COS(RADIANS(CW345+45)))</f>
        <v>-6.0071595850084862E-2</v>
      </c>
      <c r="DF346" s="73">
        <f>(DB346*DB347)*(1-COS(RADIANS(CW345+45)))-DB345*(SIN(RADIANS(CW345+45)))</f>
        <v>0</v>
      </c>
      <c r="DG346" s="10"/>
      <c r="DH346">
        <v>-0.9981940709962287</v>
      </c>
      <c r="DI346" s="23">
        <f>SIN(RADIANS('[1]Biaxial Input'!$F$21))*(COS(RADIANS(0)))</f>
        <v>6.9756473744125524E-2</v>
      </c>
      <c r="DK346" s="30">
        <f>(DI345*DI346)*(1-COS(RADIANS(CV345)))+DI347*(SIN(RADIANS(CV345)))</f>
        <v>-2.6479783333051429E-4</v>
      </c>
      <c r="DL346" s="30">
        <f>(DI346^2)*(1-COS(RADIANS(CV345)))+(COS(RADIANS(CV345)))</f>
        <v>0.99621321456003986</v>
      </c>
      <c r="DM346" s="30">
        <f>(DI346*DI347)*(1-COS(RADIANS(CV345)))-DI345*(SIN(RADIANS(CV345)))</f>
        <v>-8.694343573875718E-2</v>
      </c>
      <c r="DO346">
        <v>-0.99439821739349987</v>
      </c>
      <c r="DQ346" s="28">
        <f>(DB345*DB346)*(1-COS(RADIANS(CU345)))+DB347*(SIN(RADIANS(CU345)))</f>
        <v>0.93969262078590832</v>
      </c>
      <c r="DR346" s="28">
        <f>(DB346^2)*(1-COS(RADIANS(CU345)))+(COS(RADIANS(CU345)))</f>
        <v>0.34202014332566882</v>
      </c>
      <c r="DS346" s="28">
        <f>(DB346*DB347)*(1-COS(RADIANS(CU345)))-DB345*(SIN(RADIANS(CU345)))</f>
        <v>0</v>
      </c>
      <c r="DU346" s="61">
        <v>-0.91743488547340968</v>
      </c>
      <c r="DW346" s="17">
        <v>0</v>
      </c>
      <c r="DX346">
        <v>0</v>
      </c>
      <c r="DZ346" s="73">
        <f>(DB345*DB346)*(1-COS(RADIANS(CW345-45)))+DB347*(SIN(RADIANS(CW345-45)))</f>
        <v>6.0071595850085244E-2</v>
      </c>
      <c r="EA346" s="73">
        <f>(DB346^2)*(1-COS(RADIANS(CW345-45)))+(COS(RADIANS(CW345-45)))</f>
        <v>-0.9981940709962287</v>
      </c>
      <c r="EB346" s="73">
        <f>(DB346*DB347)*(1-COS(RADIANS(CW345-45)))-DB345*(SIN(RADIANS(CW345-45)))</f>
        <v>0</v>
      </c>
      <c r="EC346" s="10"/>
      <c r="ED346">
        <v>6.0071595850085244E-2</v>
      </c>
      <c r="EE346" s="1">
        <v>6.0108437232808135E-2</v>
      </c>
      <c r="EG346">
        <f>CY346+DU346</f>
        <v>-1.3137385172119631</v>
      </c>
      <c r="EH346">
        <f>EG346/(SQRT(EG345^2+EG346^2+EG347^2))</f>
        <v>-0.92895341422653921</v>
      </c>
      <c r="EJ346">
        <f>Q346+AM346</f>
        <v>0</v>
      </c>
      <c r="EK346">
        <f>EJ346/(SQRT(EJ345^2+EJ346^2+EJ347^2))</f>
        <v>0</v>
      </c>
      <c r="EM346" s="23">
        <f>CY347*DU345-CY345*DU347</f>
        <v>3.5449434229960525E-2</v>
      </c>
      <c r="EP346" s="9">
        <f>((SUMPRODUCT(CM346:CM348,BZ346:BZ348))*(SUMPRODUCT(CM346:CM348,CA346:CA348)))-((SUMPRODUCT(CN346:CN348,BZ346:BZ348))*(SUMPRODUCT(CN346:CN348,CA346:CA348)))</f>
        <v>-3.220260365750216E-2</v>
      </c>
      <c r="EY346" s="28"/>
      <c r="EZ346" s="10"/>
      <c r="FA346" s="61">
        <v>-0.38023182627487551</v>
      </c>
      <c r="FB346" s="13">
        <f>BW347</f>
        <v>0</v>
      </c>
      <c r="FC346" s="17">
        <v>0</v>
      </c>
      <c r="FD346">
        <v>0</v>
      </c>
      <c r="FF346" s="73">
        <f>(FD345*FD346)*(1-COS(RADIANS(EY345+45)))+FD347*(SIN(RADIANS(EY345+45)))</f>
        <v>-0.99909043511046636</v>
      </c>
      <c r="FG346" s="73">
        <f>(FD346^2)*(1-COS(RADIANS(EY345+45)))+(COS(RADIANS(EY345+45)))</f>
        <v>-4.2641558024760967E-2</v>
      </c>
      <c r="FH346" s="73">
        <f>(FD346*FD347)*(1-COS(RADIANS(EY345+45)))-FD345*(SIN(RADIANS(EY345+45)))</f>
        <v>0</v>
      </c>
      <c r="FI346" s="10"/>
      <c r="FJ346">
        <v>-0.99909043511046636</v>
      </c>
      <c r="FK346" s="23">
        <f>SIN(RADIANS(176))*(COS(RADIANS(0)))</f>
        <v>6.9756473744125524E-2</v>
      </c>
      <c r="FM346" s="30">
        <f>(FK345*FK346)*(1-COS(RADIANS(EX345)))+FK347*(SIN(RADIANS(EX345)))</f>
        <v>-2.6479783333051429E-4</v>
      </c>
      <c r="FN346" s="30">
        <f>(FK346^2)*(1-COS(RADIANS(EX345)))+(COS(RADIANS(EX345)))</f>
        <v>0.99621321456003986</v>
      </c>
      <c r="FO346" s="30">
        <f>(FK346*FK347)*(1-COS(RADIANS(EX345)))-FK345*(SIN(RADIANS(EX345)))</f>
        <v>-8.694343573875718E-2</v>
      </c>
      <c r="FQ346">
        <v>-0.99529580260541184</v>
      </c>
      <c r="FS346" s="28">
        <f>(FD345*FD346)*(1-COS(RADIANS(EW345)))+FD347*(SIN(RADIANS(EW345)))</f>
        <v>0.93969262078590832</v>
      </c>
      <c r="FT346" s="28">
        <f>(FD346^2)*(1-COS(RADIANS(EW345)))+(COS(RADIANS(EW345)))</f>
        <v>0.34202014332566882</v>
      </c>
      <c r="FU346" s="28">
        <f>(FD346*FD347)*(1-COS(RADIANS(EW345)))-FD345*(SIN(RADIANS(EW345)))</f>
        <v>0</v>
      </c>
      <c r="FW346" s="61">
        <v>-0.9242116077503294</v>
      </c>
      <c r="FX346" s="13">
        <f>BX347</f>
        <v>0</v>
      </c>
      <c r="FY346" s="17">
        <v>0</v>
      </c>
      <c r="FZ346">
        <v>0</v>
      </c>
      <c r="GB346" s="73">
        <f>(FD345*FD346)*(1-COS(RADIANS(EY345-45)))+FD347*(SIN(RADIANS(EY345-45)))</f>
        <v>4.2641558024760905E-2</v>
      </c>
      <c r="GC346" s="73">
        <f>(FD346^2)*(1-COS(RADIANS(EY345-45)))+(COS(RADIANS(EY345-45)))</f>
        <v>-0.99909043511046636</v>
      </c>
      <c r="GD346" s="73">
        <f>(FD346*FD347)*(1-COS(RADIANS(EY345-45)))-FD345*(SIN(RADIANS(EY345-45)))</f>
        <v>0</v>
      </c>
      <c r="GE346" s="10"/>
      <c r="GF346">
        <v>4.2641558024760905E-2</v>
      </c>
      <c r="GG346" s="1">
        <v>4.2744640576214014E-2</v>
      </c>
      <c r="GI346">
        <f>FA346+FW346</f>
        <v>-1.3044434340252049</v>
      </c>
      <c r="GJ346">
        <f>GI346/(SQRT(GI345^2+GI346^2+GI347^2))</f>
        <v>-0.92238079787348914</v>
      </c>
      <c r="GL346">
        <f>CH347+DC346</f>
        <v>-3.220260365750216E-2</v>
      </c>
      <c r="GM346" t="e">
        <f>GL346/(SQRT(GL345^2+GL346^2+GL347^2))</f>
        <v>#VALUE!</v>
      </c>
      <c r="GO346" s="27">
        <f>FA347*FW345-FA345*FW347</f>
        <v>3.5449434229960532E-2</v>
      </c>
    </row>
    <row r="347" spans="4:197" x14ac:dyDescent="0.2">
      <c r="E347" s="5" t="s">
        <v>4</v>
      </c>
      <c r="F347" s="6" t="s">
        <v>5</v>
      </c>
      <c r="G347" s="7" t="s">
        <v>6</v>
      </c>
      <c r="H347" s="8" t="s">
        <v>1</v>
      </c>
      <c r="I347">
        <v>13</v>
      </c>
      <c r="J347" s="9" t="s">
        <v>7</v>
      </c>
      <c r="K347">
        <v>13</v>
      </c>
      <c r="L347" s="10"/>
      <c r="M347" s="17">
        <f>A299</f>
        <v>30</v>
      </c>
      <c r="N347" s="17">
        <f>B299</f>
        <v>-10</v>
      </c>
      <c r="O347" s="17">
        <f>C299</f>
        <v>261.8</v>
      </c>
      <c r="Q347" s="61">
        <f t="array" ref="Q347:Q349">MMULT(AI347:AK349,AG347:AG349)</f>
        <v>0.91409387123391983</v>
      </c>
      <c r="R347" s="13"/>
      <c r="S347" s="17">
        <v>1</v>
      </c>
      <c r="T347">
        <v>0</v>
      </c>
      <c r="V347" s="73">
        <f>(T347^2)*(1-COS(RADIANS(O347+45)))+(COS(RADIANS(O347+45)))</f>
        <v>0.59902359851558573</v>
      </c>
      <c r="W347" s="73">
        <f>(T347*T348)*(1-COS(RADIANS(O347+45)))-T349*(SIN(RADIANS(O347+45)))</f>
        <v>0.80073137094873359</v>
      </c>
      <c r="X347" s="73">
        <f>(T347*T349)*(1-COS(RADIANS(O347+45)))+T348*(SIN(RADIANS(O347+45)))</f>
        <v>0</v>
      </c>
      <c r="Y347" s="10"/>
      <c r="Z347">
        <f t="array" ref="Z347:Z349">MMULT(V347:X349,S347:S349)</f>
        <v>0.59902359851558573</v>
      </c>
      <c r="AA347" s="23">
        <f>COS(RADIANS('[1]Biaxial Input'!$F$21))</f>
        <v>-0.9975640502598242</v>
      </c>
      <c r="AC347" s="30">
        <f>(AA347^2)*(1-COS(RADIANS(N347)))+(COS(RADIANS(N347)))</f>
        <v>0.99992607504832687</v>
      </c>
      <c r="AD347" s="30">
        <f>(AA347*AA348)*(1-COS(RADIANS(N347)))-AA349*(SIN(RADIANS(N347)))</f>
        <v>-1.0571760619211149E-3</v>
      </c>
      <c r="AE347" s="30">
        <f>(AA347*AA349)*(1-COS(RADIANS(N347)))+AA348*(SIN(RADIANS(N347)))</f>
        <v>-1.2113084546138469E-2</v>
      </c>
      <c r="AG347">
        <f t="array" ref="AG347:AG349">MMULT(AC347:AE349,Z347:Z349)</f>
        <v>0.59982582976241072</v>
      </c>
      <c r="AI347" s="28">
        <f>(T347^2)*(1-COS(RADIANS(M347)))+(COS(RADIANS(M347)))</f>
        <v>0.86602540378443871</v>
      </c>
      <c r="AJ347" s="28">
        <f>(T347*T348)*(1-COS(RADIANS(M347)))-T349*(SIN(RADIANS(M347)))</f>
        <v>-0.49999999999999994</v>
      </c>
      <c r="AK347" s="28">
        <f>(T347*T349)*(1-COS(RADIANS(M347)))+T348*(SIN(RADIANS(M347)))</f>
        <v>0</v>
      </c>
      <c r="AM347" s="61">
        <f t="array" ref="AM347:AM349">MMULT(AI347:AK349,AW347:AW349)</f>
        <v>-0.39829358805290327</v>
      </c>
      <c r="AN347" s="13"/>
      <c r="AO347" s="17">
        <v>1</v>
      </c>
      <c r="AP347">
        <v>0</v>
      </c>
      <c r="AR347" s="73">
        <f>(T347^2)*(1-COS(RADIANS(O347-45)))+(COS(RADIANS(O347-45)))</f>
        <v>-0.80073137094873326</v>
      </c>
      <c r="AS347" s="73">
        <f>(T347*T348)*(1-COS(RADIANS(O347-45)))-T349*(SIN(RADIANS(O347-45)))</f>
        <v>0.59902359851558606</v>
      </c>
      <c r="AT347" s="73">
        <f>(T347*T349)*(1-COS(RADIANS(O347-45)))+T348*(SIN(RADIANS(O347-45)))</f>
        <v>0</v>
      </c>
      <c r="AU347" s="10"/>
      <c r="AV347">
        <f t="array" ref="AV347:AV349">MMULT(AR347:AT349,S347:S349)</f>
        <v>-0.80073137094873326</v>
      </c>
      <c r="AW347" s="1">
        <f t="array" ref="AW347:AW349">MMULT(AC347:AE349,AV347:AV349)</f>
        <v>-0.80003890351195617</v>
      </c>
      <c r="BY347" t="s">
        <v>9</v>
      </c>
      <c r="BZ347" s="5">
        <f t="shared" si="531"/>
        <v>0.3492962422733713</v>
      </c>
      <c r="CA347" s="6">
        <f t="shared" si="531"/>
        <v>-0.34518112468713447</v>
      </c>
      <c r="CB347" s="7">
        <f>CY346</f>
        <v>-0.39630363173855343</v>
      </c>
      <c r="CC347" s="8">
        <f>DU346</f>
        <v>-0.91743488547340968</v>
      </c>
      <c r="CE347" s="10"/>
      <c r="CH347">
        <f>((SUMPRODUCT(CM346:CM348,CK346:CK348))*(SUMPRODUCT(CM346:CM348,CL346:CL348)))-((SUMPRODUCT(CN346:CN348,CK346:CK348))*(SUMPRODUCT(CN346:CN348,CL346:CL348)))</f>
        <v>-3.220260365750216E-2</v>
      </c>
      <c r="CI347" s="67"/>
      <c r="CJ347" s="10" t="s">
        <v>9</v>
      </c>
      <c r="CK347" s="5">
        <f t="shared" si="532"/>
        <v>0.3492962422733713</v>
      </c>
      <c r="CL347" s="6">
        <f t="shared" si="532"/>
        <v>-0.34518112468713447</v>
      </c>
      <c r="CM347" s="7">
        <f>FA346</f>
        <v>-0.38023182627487551</v>
      </c>
      <c r="CN347" s="8">
        <f>FW346</f>
        <v>-0.9242116077503294</v>
      </c>
      <c r="CP347">
        <f t="shared" si="530"/>
        <v>-9.8670839279614439E-2</v>
      </c>
      <c r="CQ347">
        <f t="shared" si="530"/>
        <v>-0.32743703463395935</v>
      </c>
      <c r="CR347">
        <f>CK349</f>
        <v>0</v>
      </c>
      <c r="CS347">
        <f>CN349</f>
        <v>0</v>
      </c>
      <c r="CW347" s="28"/>
      <c r="CY347" s="61">
        <v>-8.7151637982969779E-2</v>
      </c>
      <c r="DA347" s="17">
        <v>0</v>
      </c>
      <c r="DB347">
        <v>1</v>
      </c>
      <c r="DD347" s="73">
        <f>(DB345*DB347)*(1-COS(RADIANS(CW345+45)))-DB346*(SIN(RADIANS(CW345+45)))</f>
        <v>0</v>
      </c>
      <c r="DE347" s="73">
        <f>(DB346*DB347)*(1-COS(RADIANS(CW345+45)))+DB345*(SIN(RADIANS(CW345+45)))</f>
        <v>0</v>
      </c>
      <c r="DF347" s="73">
        <f>(DB347^2)*(1-COS(RADIANS(CW345+45)))+(COS(RADIANS(CW345+45)))</f>
        <v>1</v>
      </c>
      <c r="DG347" s="10"/>
      <c r="DH347">
        <v>0</v>
      </c>
      <c r="DI347" s="23">
        <f>SIN(RADIANS('[1]Biaxial Input'!$F$21))*SIN(RADIANS(0))</f>
        <v>0</v>
      </c>
      <c r="DK347" s="30">
        <f>(DI345*DI347)*(1-COS(RADIANS(CV345)))-DI346*(SIN(RADIANS(CV345)))</f>
        <v>6.0796772806267756E-3</v>
      </c>
      <c r="DL347" s="30">
        <f>(DI346*DI347)*(1-COS(RADIANS(CV345)))+DI345*(SIN(RADIANS(CV345)))</f>
        <v>8.694343573875718E-2</v>
      </c>
      <c r="DM347" s="30">
        <f>(DI347^2)*(1-COS(RADIANS(CV345)))+(COS(RADIANS(CV345)))</f>
        <v>0.99619469809174555</v>
      </c>
      <c r="DO347">
        <v>-8.7151637982969779E-2</v>
      </c>
      <c r="DQ347" s="28">
        <f>(DB345*DB347)*(1-COS(RADIANS(CU345)))-DB346*(SIN(RADIANS(CU345)))</f>
        <v>0</v>
      </c>
      <c r="DR347" s="28">
        <f>(DB346*DB347)*(1-COS(RADIANS(CU345)))+DB345*(SIN(RADIANS(CU345)))</f>
        <v>0</v>
      </c>
      <c r="DS347" s="28">
        <f>(DB347^2)*(1-COS(RADIANS(CU345)))+(COS(RADIANS(CU345)))</f>
        <v>1</v>
      </c>
      <c r="DU347" s="61">
        <v>-8.4586688157564302E-4</v>
      </c>
      <c r="DW347" s="17">
        <v>0</v>
      </c>
      <c r="DX347">
        <v>1</v>
      </c>
      <c r="DZ347" s="73">
        <f>(DB345*DB345)*(1-COS(RADIANS(CW345-45)))-DB345*(SIN(RADIANS(CW345-45)))</f>
        <v>0</v>
      </c>
      <c r="EA347" s="73">
        <f>(DB346*DB347)*(1-COS(RADIANS(CW345-45)))+DB345*(SIN(RADIANS(CW345-45)))</f>
        <v>0</v>
      </c>
      <c r="EB347" s="73">
        <f>(DB347^2)*(1-COS(RADIANS(CW345-45)))+(COS(RADIANS(CW345-45)))</f>
        <v>1</v>
      </c>
      <c r="EC347" s="10"/>
      <c r="ED347">
        <v>0</v>
      </c>
      <c r="EE347" s="1">
        <v>-8.4586688157564302E-4</v>
      </c>
      <c r="EG347">
        <f>CY347+DU347</f>
        <v>-8.7997504864545426E-2</v>
      </c>
      <c r="EH347">
        <f>EG347/(SQRT(EG345^2+EG346^2+EG347^2))</f>
        <v>-6.222363241721629E-2</v>
      </c>
      <c r="EJ347">
        <f>Q347+AM347</f>
        <v>0.51580028318101656</v>
      </c>
      <c r="EK347">
        <f>EJ347/(SQRT(EJ345^2+EJ346^2+EJ347^2))</f>
        <v>1</v>
      </c>
      <c r="EM347" s="23">
        <f>CY345*DU346-CY346*DU345</f>
        <v>-0.99619469809174543</v>
      </c>
      <c r="ER347">
        <f t="shared" ref="ER347:ES349" si="533">CK346</f>
        <v>0.93180266183863136</v>
      </c>
      <c r="ES347">
        <f t="shared" si="533"/>
        <v>-0.87956522186239505</v>
      </c>
      <c r="ET347" t="e">
        <f>#REF!</f>
        <v>#REF!</v>
      </c>
      <c r="EU347" t="e">
        <f>#REF!</f>
        <v>#REF!</v>
      </c>
      <c r="EY347" s="28"/>
      <c r="EZ347" s="10"/>
      <c r="FA347" s="61">
        <v>-8.7123601953767449E-2</v>
      </c>
      <c r="FB347" s="13">
        <f>BW348</f>
        <v>0</v>
      </c>
      <c r="FC347" s="17">
        <v>0</v>
      </c>
      <c r="FD347">
        <v>1</v>
      </c>
      <c r="FF347" s="73">
        <f>(FD345*FD347)*(1-COS(RADIANS(EY345+45)))-FD346*(SIN(RADIANS(EY345+45)))</f>
        <v>0</v>
      </c>
      <c r="FG347" s="73">
        <f>(FD346*FD347)*(1-COS(RADIANS(EY345+45)))+FD345*(SIN(RADIANS(EY345+45)))</f>
        <v>0</v>
      </c>
      <c r="FH347" s="73">
        <f>(FD347^2)*(1-COS(RADIANS(EY345+45)))+(COS(RADIANS(EY345+45)))</f>
        <v>1</v>
      </c>
      <c r="FI347" s="10"/>
      <c r="FJ347">
        <v>0</v>
      </c>
      <c r="FK347" s="23">
        <f>SIN(RADIANS(176))*SIN(RADIANS(0))</f>
        <v>0</v>
      </c>
      <c r="FM347" s="30">
        <f>(FK345*FK347)*(1-COS(RADIANS(EX345)))-FK346*(SIN(RADIANS(EX345)))</f>
        <v>6.0796772806267756E-3</v>
      </c>
      <c r="FN347" s="30">
        <f>(FK346*FK347)*(1-COS(RADIANS(EX345)))+FK345*(SIN(RADIANS(EX345)))</f>
        <v>8.694343573875718E-2</v>
      </c>
      <c r="FO347" s="30">
        <f>(FK347^2)*(1-COS(RADIANS(EX345)))+(COS(RADIANS(EX345)))</f>
        <v>0.99619469809174555</v>
      </c>
      <c r="FQ347">
        <v>-8.7123601953767449E-2</v>
      </c>
      <c r="FS347" s="28">
        <f>(FD345*FD347)*(1-COS(RADIANS(EW345)))-FD346*(SIN(RADIANS(EW345)))</f>
        <v>0</v>
      </c>
      <c r="FT347" s="28">
        <f>(FD346*FD347)*(1-COS(RADIANS(EW345)))+FD345*(SIN(RADIANS(EW345)))</f>
        <v>0</v>
      </c>
      <c r="FU347" s="28">
        <f>(FD347^2)*(1-COS(RADIANS(EW345)))+(COS(RADIANS(EW345)))</f>
        <v>1</v>
      </c>
      <c r="FW347" s="61">
        <v>-2.3667438597063371E-3</v>
      </c>
      <c r="FX347" s="13">
        <f>BX348</f>
        <v>0</v>
      </c>
      <c r="FY347" s="17">
        <v>0</v>
      </c>
      <c r="FZ347">
        <v>1</v>
      </c>
      <c r="GB347" s="73">
        <f>(FD345*FD345)*(1-COS(RADIANS(EY345-45)))-FD345*(SIN(RADIANS(EY345-45)))</f>
        <v>0</v>
      </c>
      <c r="GC347" s="73">
        <f>(FD346*FD347)*(1-COS(RADIANS(EY345-45)))+FD345*(SIN(RADIANS(EY345-45)))</f>
        <v>0</v>
      </c>
      <c r="GD347" s="73">
        <f>(FD347^2)*(1-COS(RADIANS(EY345-45)))+(COS(RADIANS(EY345-45)))</f>
        <v>1</v>
      </c>
      <c r="GE347" s="10"/>
      <c r="GF347">
        <v>0</v>
      </c>
      <c r="GG347" s="1">
        <v>-2.3667438597063371E-3</v>
      </c>
      <c r="GI347">
        <f>FA347+FW347</f>
        <v>-8.9490345813473787E-2</v>
      </c>
      <c r="GJ347">
        <f>GI347/(SQRT(GI345^2+GI346^2+GI347^2))</f>
        <v>-6.3279230375436479E-2</v>
      </c>
      <c r="GL347" t="e">
        <f>#REF!+DC347</f>
        <v>#REF!</v>
      </c>
      <c r="GM347" t="e">
        <f>GL347/(SQRT(GL345^2+GL346^2+GL347^2))</f>
        <v>#REF!</v>
      </c>
      <c r="GO347" s="27">
        <f>FA345*FW346-FA346*FW345</f>
        <v>-0.99619469809174555</v>
      </c>
    </row>
    <row r="348" spans="4:197" x14ac:dyDescent="0.2">
      <c r="D348" t="s">
        <v>8</v>
      </c>
      <c r="E348" s="5">
        <f t="shared" ref="E348:F350" si="534">E343</f>
        <v>0.97427491795711862</v>
      </c>
      <c r="F348" s="6">
        <f t="shared" si="534"/>
        <v>-0.85688498776351252</v>
      </c>
      <c r="G348" s="7">
        <f>Q347</f>
        <v>0.91409387123391983</v>
      </c>
      <c r="H348" s="8">
        <f>AM347</f>
        <v>-0.39829358805290327</v>
      </c>
      <c r="J348" s="9">
        <f>((SUMPRODUCT(G348:G350,E348:E350))*(SUMPRODUCT(G348:G350,F348:F350)))-((SUMPRODUCT(H348:H350,E348:E350))*(SUMPRODUCT(H348:H350,F348:F350)))</f>
        <v>1.7853048772908831E-2</v>
      </c>
      <c r="Q348" s="61">
        <v>-0.38360536833965087</v>
      </c>
      <c r="S348" s="17">
        <v>0</v>
      </c>
      <c r="T348">
        <v>0</v>
      </c>
      <c r="V348" s="73">
        <f>(T347*T348)*(1-COS(RADIANS(O347+45)))+T349*(SIN(RADIANS(O347+45)))</f>
        <v>-0.80073137094873359</v>
      </c>
      <c r="W348" s="73">
        <f>(T348^2)*(1-COS(RADIANS(O347+45)))+(COS(RADIANS(O347+45)))</f>
        <v>0.59902359851558573</v>
      </c>
      <c r="X348" s="73">
        <f>(T348*T349)*(1-COS(RADIANS(O347+45)))-T347*(SIN(RADIANS(O347+45)))</f>
        <v>0</v>
      </c>
      <c r="Y348" s="10"/>
      <c r="Z348">
        <v>-0.80073137094873359</v>
      </c>
      <c r="AA348" s="23">
        <f>SIN(RADIANS('[1]Biaxial Input'!$F$21))*(COS(RADIANS(0)))</f>
        <v>6.9756473744125524E-2</v>
      </c>
      <c r="AC348" s="30">
        <f>(AA347*AA348)*(1-COS(RADIANS(N347)))+AA349*(SIN(RADIANS(N347)))</f>
        <v>-1.0571760619211149E-3</v>
      </c>
      <c r="AD348" s="30">
        <f>(AA348^2)*(1-COS(RADIANS(N347)))+(COS(RADIANS(N347)))</f>
        <v>0.98488167796388115</v>
      </c>
      <c r="AE348" s="30">
        <f>(AA348*AA349)*(1-COS(RADIANS(N347)))-AA347*(SIN(RADIANS(N347)))</f>
        <v>-0.17322517943366056</v>
      </c>
      <c r="AG348">
        <v>-0.78925892962718425</v>
      </c>
      <c r="AI348" s="28">
        <f>(T347*T348)*(1-COS(RADIANS(M347)))+T349*(SIN(RADIANS(M347)))</f>
        <v>0.49999999999999994</v>
      </c>
      <c r="AJ348" s="28">
        <f>(T348^2)*(1-COS(RADIANS(M347)))+(COS(RADIANS(M347)))</f>
        <v>0.86602540378443871</v>
      </c>
      <c r="AK348" s="28">
        <f>(T348*T349)*(1-COS(RADIANS(M347)))-T347*(SIN(RADIANS(M347)))</f>
        <v>0</v>
      </c>
      <c r="AM348" s="61">
        <v>-0.91021307618737568</v>
      </c>
      <c r="AO348" s="17">
        <v>0</v>
      </c>
      <c r="AP348">
        <v>0</v>
      </c>
      <c r="AR348" s="73">
        <f>(T347*T348)*(1-COS(RADIANS(O347-45)))+T349*(SIN(RADIANS(O347-45)))</f>
        <v>-0.59902359851558606</v>
      </c>
      <c r="AS348" s="73">
        <f>(T348^2)*(1-COS(RADIANS(O347-45)))+(COS(RADIANS(O347-45)))</f>
        <v>-0.80073137094873326</v>
      </c>
      <c r="AT348" s="73">
        <f>(T348*T349)*(1-COS(RADIANS(O347-45)))-T347*(SIN(RADIANS(O347-45)))</f>
        <v>0</v>
      </c>
      <c r="AU348" s="10"/>
      <c r="AV348">
        <v>-0.59902359851558606</v>
      </c>
      <c r="AW348" s="1">
        <v>-0.58912085280859638</v>
      </c>
      <c r="BY348" t="s">
        <v>10</v>
      </c>
      <c r="BZ348" s="5">
        <f t="shared" si="531"/>
        <v>-9.8670839279614439E-2</v>
      </c>
      <c r="CA348" s="6">
        <f t="shared" si="531"/>
        <v>-0.32743703463395935</v>
      </c>
      <c r="CB348" s="7">
        <f>CY347</f>
        <v>-8.7151637982969779E-2</v>
      </c>
      <c r="CC348" s="8">
        <f>DU347</f>
        <v>-8.4586688157564302E-4</v>
      </c>
      <c r="CE348" s="10"/>
      <c r="CG348" s="10" t="s">
        <v>160</v>
      </c>
      <c r="CH348" s="10">
        <f>-CH345*((EY345-CW345)/(CH347-CE346))</f>
        <v>221.55607767973754</v>
      </c>
      <c r="CI348" s="67"/>
      <c r="CJ348" s="10" t="s">
        <v>10</v>
      </c>
      <c r="CK348" s="5">
        <f t="shared" si="532"/>
        <v>-9.8670839279614439E-2</v>
      </c>
      <c r="CL348" s="6">
        <f t="shared" si="532"/>
        <v>-0.32743703463395935</v>
      </c>
      <c r="CM348" s="7">
        <f>FA347</f>
        <v>-8.7123601953767449E-2</v>
      </c>
      <c r="CN348" s="8">
        <f>FW347</f>
        <v>-2.3667438597063371E-3</v>
      </c>
      <c r="CW348" s="28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EE348" s="1"/>
      <c r="EI348" s="64">
        <f>(DEGREES(ACOS((EH345*EK345+EH346*EK346+EH347*EK347)/((SQRT(EH345^2+EH346^2+EH347^2))*(SQRT(EK345^2+EK346^2+EK347^2))))))</f>
        <v>93.567456121696878</v>
      </c>
      <c r="ER348">
        <f t="shared" si="533"/>
        <v>0.3492962422733713</v>
      </c>
      <c r="ES348">
        <f t="shared" si="533"/>
        <v>-0.34518112468713447</v>
      </c>
      <c r="ET348" t="e">
        <f>#REF!</f>
        <v>#REF!</v>
      </c>
      <c r="EU348" t="e">
        <f>#REF!</f>
        <v>#REF!</v>
      </c>
      <c r="EY348" s="28"/>
      <c r="EZ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GG348" s="1"/>
      <c r="GK348" s="64" t="e">
        <f>(DEGREES(ACOS((GJ345*GM345+GJ346*GM346+GJ347*GM347)/((SQRT(GJ345^2+GJ346^2+GJ347^2))*(SQRT(GM345^2+GM346^2+GM347^2))))))</f>
        <v>#VALUE!</v>
      </c>
    </row>
    <row r="349" spans="4:197" x14ac:dyDescent="0.2">
      <c r="D349" t="s">
        <v>9</v>
      </c>
      <c r="E349" s="5">
        <f t="shared" si="534"/>
        <v>0.21743417216685504</v>
      </c>
      <c r="F349" s="6">
        <f t="shared" si="534"/>
        <v>-0.48851748063708106</v>
      </c>
      <c r="G349" s="7">
        <f t="shared" ref="G349:G350" si="535">Q348</f>
        <v>-0.38360536833965087</v>
      </c>
      <c r="H349" s="8">
        <f t="shared" ref="H349:H350" si="536">AM348</f>
        <v>-0.91021307618737568</v>
      </c>
      <c r="J349" s="10"/>
      <c r="Q349" s="61">
        <v>-0.13145081191680399</v>
      </c>
      <c r="S349" s="17">
        <v>0</v>
      </c>
      <c r="T349">
        <v>1</v>
      </c>
      <c r="V349" s="73">
        <f>(T347*T349)*(1-COS(RADIANS(O347+45)))-T348*(SIN(RADIANS(O347+45)))</f>
        <v>0</v>
      </c>
      <c r="W349" s="73">
        <f>(T348*T349)*(1-COS(RADIANS(O347+45)))+T347*(SIN(RADIANS(O347+45)))</f>
        <v>0</v>
      </c>
      <c r="X349" s="73">
        <f>(T349^2)*(1-COS(RADIANS(O347+45)))+(COS(RADIANS(O347+45)))</f>
        <v>1</v>
      </c>
      <c r="Y349" s="10"/>
      <c r="Z349">
        <v>0</v>
      </c>
      <c r="AA349" s="23">
        <f>SIN(RADIANS('[1]Biaxial Input'!$F$21))*SIN(RADIANS(0))</f>
        <v>0</v>
      </c>
      <c r="AC349" s="30">
        <f>(AA347*AA349)*(1-COS(RADIANS(N347)))-AA348*(SIN(RADIANS(N347)))</f>
        <v>1.2113084546138469E-2</v>
      </c>
      <c r="AD349" s="30">
        <f>(AA348*AA349)*(1-COS(RADIANS(N347)))+AA347*(SIN(RADIANS(N347)))</f>
        <v>0.17322517943366056</v>
      </c>
      <c r="AE349" s="30">
        <f>(AA349^2)*(1-COS(RADIANS(N347)))+(COS(RADIANS(N347)))</f>
        <v>0.98480775301220802</v>
      </c>
      <c r="AG349">
        <v>-0.13145081191680399</v>
      </c>
      <c r="AI349" s="28">
        <f>(T347*T349)*(1-COS(RADIANS(M347)))-T348*(SIN(RADIANS(M347)))</f>
        <v>0</v>
      </c>
      <c r="AJ349" s="28">
        <f>(T348*T349)*(1-COS(RADIANS(M347)))+T347*(SIN(RADIANS(M347)))</f>
        <v>0</v>
      </c>
      <c r="AK349" s="28">
        <f>(T349^2)*(1-COS(RADIANS(M347)))+(COS(RADIANS(M347)))</f>
        <v>1</v>
      </c>
      <c r="AM349" s="61">
        <v>-0.1134652971329068</v>
      </c>
      <c r="AO349" s="17">
        <v>0</v>
      </c>
      <c r="AP349">
        <v>1</v>
      </c>
      <c r="AR349" s="73">
        <f>(T347*T347)*(1-COS(RADIANS(O347-45)))-T347*(SIN(RADIANS(O347-45)))</f>
        <v>0</v>
      </c>
      <c r="AS349" s="73">
        <f>(T348*T349)*(1-COS(RADIANS(O347-45)))+T347*(SIN(RADIANS(O347-45)))</f>
        <v>0</v>
      </c>
      <c r="AT349" s="73">
        <f>(T349^2)*(1-COS(RADIANS(O347-45)))+(COS(RADIANS(O347-45)))</f>
        <v>1</v>
      </c>
      <c r="AU349" s="10"/>
      <c r="AV349">
        <v>0</v>
      </c>
      <c r="AW349" s="1">
        <v>-0.1134652971329068</v>
      </c>
      <c r="CS349" s="15"/>
      <c r="CW349" s="28"/>
      <c r="CY349" s="82" t="s">
        <v>148</v>
      </c>
      <c r="CZ349" s="13"/>
      <c r="DB349" s="10"/>
      <c r="DC349" s="10"/>
      <c r="DD349" s="10"/>
      <c r="DE349" s="10"/>
      <c r="DF349" s="10"/>
      <c r="DG349" s="10"/>
      <c r="DH349" s="80"/>
      <c r="DI349" s="23" t="s">
        <v>149</v>
      </c>
      <c r="DM349" s="1"/>
      <c r="DO349" s="80"/>
      <c r="DS349" s="13"/>
      <c r="DT349" s="81"/>
      <c r="DU349" s="82" t="s">
        <v>150</v>
      </c>
      <c r="DW349" s="13"/>
      <c r="DX349" s="13"/>
      <c r="EA349" s="1"/>
      <c r="EE349" s="1"/>
      <c r="ER349">
        <f t="shared" si="533"/>
        <v>-9.8670839279614439E-2</v>
      </c>
      <c r="ES349">
        <f t="shared" si="533"/>
        <v>-0.32743703463395935</v>
      </c>
      <c r="ET349" t="e">
        <f>#REF!</f>
        <v>#REF!</v>
      </c>
      <c r="EU349" t="e">
        <f>#REF!</f>
        <v>#REF!</v>
      </c>
      <c r="EY349" s="28"/>
      <c r="EZ349" s="10"/>
      <c r="FA349" s="82" t="s">
        <v>148</v>
      </c>
      <c r="FB349" s="13"/>
      <c r="FD349" s="10"/>
      <c r="FE349" s="10"/>
      <c r="FF349" s="10"/>
      <c r="FG349" s="10"/>
      <c r="FH349" s="10"/>
      <c r="FI349" s="10"/>
      <c r="FJ349" s="80"/>
      <c r="FK349" s="23" t="s">
        <v>149</v>
      </c>
      <c r="FO349" s="1"/>
      <c r="FQ349" s="80"/>
      <c r="FU349" s="13"/>
      <c r="FV349" s="81"/>
      <c r="FW349" s="82" t="s">
        <v>150</v>
      </c>
      <c r="FY349" s="13"/>
      <c r="FZ349" s="13"/>
      <c r="GC349" s="1"/>
      <c r="GG349" s="1"/>
      <c r="GK349" s="13"/>
    </row>
    <row r="350" spans="4:197" x14ac:dyDescent="0.2">
      <c r="D350" t="s">
        <v>10</v>
      </c>
      <c r="E350" s="5">
        <f t="shared" si="534"/>
        <v>5.925170895226721E-2</v>
      </c>
      <c r="F350" s="6">
        <f t="shared" si="534"/>
        <v>-0.16461709770714594</v>
      </c>
      <c r="G350" s="7">
        <f t="shared" si="535"/>
        <v>-0.13145081191680399</v>
      </c>
      <c r="H350" s="8">
        <f t="shared" si="536"/>
        <v>-0.1134652971329068</v>
      </c>
      <c r="J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W350" s="1"/>
      <c r="BZ350" s="5" t="s">
        <v>4</v>
      </c>
      <c r="CA350" s="6" t="s">
        <v>5</v>
      </c>
      <c r="CB350" s="7" t="s">
        <v>6</v>
      </c>
      <c r="CC350" s="8" t="s">
        <v>1</v>
      </c>
      <c r="CD350">
        <v>13</v>
      </c>
      <c r="CE350" s="9" t="s">
        <v>7</v>
      </c>
      <c r="CG350" s="90" t="s">
        <v>157</v>
      </c>
      <c r="CH350" s="61">
        <f>CE351-((CH352-CE351)/(EY350-CW350))*CW350</f>
        <v>8.5952078341168239</v>
      </c>
      <c r="CI350" s="10"/>
      <c r="CK350" s="5" t="s">
        <v>4</v>
      </c>
      <c r="CL350" s="6" t="s">
        <v>5</v>
      </c>
      <c r="CM350" s="7" t="s">
        <v>6</v>
      </c>
      <c r="CN350" s="8" t="s">
        <v>1</v>
      </c>
      <c r="CO350" s="10"/>
      <c r="CP350">
        <f t="shared" ref="CP350:CQ352" si="537">BZ351</f>
        <v>0.93180266183863136</v>
      </c>
      <c r="CQ350">
        <f t="shared" si="537"/>
        <v>-0.87956522186239505</v>
      </c>
      <c r="CR350">
        <f>CI354</f>
        <v>0</v>
      </c>
      <c r="CS350">
        <f>CL354</f>
        <v>0</v>
      </c>
      <c r="CU350" s="17">
        <f>CU254</f>
        <v>30</v>
      </c>
      <c r="CV350" s="17">
        <f>CV254</f>
        <v>-10</v>
      </c>
      <c r="CW350" s="31">
        <f>CH257</f>
        <v>262.29843135903883</v>
      </c>
      <c r="CY350" s="61">
        <f t="array" ref="CY350:CY352">MMULT(DQ350:DS352,DO350:DO352)</f>
        <v>0.91752410247515592</v>
      </c>
      <c r="CZ350" s="13"/>
      <c r="DA350" s="17">
        <v>1</v>
      </c>
      <c r="DB350">
        <v>0</v>
      </c>
      <c r="DD350" s="73">
        <f>(DB350^2)*(1-COS(RADIANS(CW350+45)))+(COS(RADIANS(CW350+45)))</f>
        <v>0.60596662160577308</v>
      </c>
      <c r="DE350" s="73">
        <f>(DB350*DB351)*(1-COS(RADIANS(CW350+45)))-DB352*(SIN(RADIANS(CW350+45)))</f>
        <v>0.79549007127662241</v>
      </c>
      <c r="DF350" s="73">
        <f>(DB350*DB352)*(1-COS(RADIANS(CW350+45)))+DB351*(SIN(RADIANS(CW350+45)))</f>
        <v>0</v>
      </c>
      <c r="DG350" s="10"/>
      <c r="DH350">
        <f t="array" ref="DH350:DH352">MMULT(DD350:DF352,DA350:DA352)</f>
        <v>0.60596662160577308</v>
      </c>
      <c r="DI350" s="23">
        <f>COS(RADIANS('[1]Biaxial Input'!$F$21))</f>
        <v>-0.9975640502598242</v>
      </c>
      <c r="DK350" s="30">
        <f>(DI350^2)*(1-COS(RADIANS(CV350)))+(COS(RADIANS(CV350)))</f>
        <v>0.99992607504832687</v>
      </c>
      <c r="DL350" s="30">
        <f>(DI350*DI351)*(1-COS(RADIANS(CV350)))-DI352*(SIN(RADIANS(CV350)))</f>
        <v>-1.0571760619211149E-3</v>
      </c>
      <c r="DM350" s="30">
        <f>(DI350*DI352)*(1-COS(RADIANS(CV350)))+DI351*(SIN(RADIANS(CV350)))</f>
        <v>-1.2113084546138469E-2</v>
      </c>
      <c r="DO350">
        <f t="array" ref="DO350:DO352">MMULT(DK350:DM352,DH350:DH352)</f>
        <v>0.60676279861340487</v>
      </c>
      <c r="DQ350" s="28">
        <f>(DB350^2)*(1-COS(RADIANS(CU350)))+(COS(RADIANS(CU350)))</f>
        <v>0.86602540378443871</v>
      </c>
      <c r="DR350" s="28">
        <f>(DB350*DB351)*(1-COS(RADIANS(CU350)))-DB352*(SIN(RADIANS(CU350)))</f>
        <v>-0.49999999999999994</v>
      </c>
      <c r="DS350" s="28">
        <f>(DB350*DB352)*(1-COS(RADIANS(CU350)))+DB351*(SIN(RADIANS(CU350)))</f>
        <v>0</v>
      </c>
      <c r="DU350" s="61">
        <f t="array" ref="DU350:DU352">MMULT(DQ350:DS352,EE350:EE352)</f>
        <v>-0.39032666971221575</v>
      </c>
      <c r="DV350" s="13"/>
      <c r="DW350" s="17">
        <v>1</v>
      </c>
      <c r="DX350">
        <v>0</v>
      </c>
      <c r="DZ350" s="73">
        <f>(DB350^2)*(1-COS(RADIANS(CW350-45)))+(COS(RADIANS(CW350-45)))</f>
        <v>-0.79549007127662241</v>
      </c>
      <c r="EA350" s="73">
        <f>(DB350*DB351)*(1-COS(RADIANS(CW350-45)))-DB352*(SIN(RADIANS(CW350-45)))</f>
        <v>0.60596662160577319</v>
      </c>
      <c r="EB350" s="73">
        <f>(DB350*DB352)*(1-COS(RADIANS(CW350-45)))+DB351*(SIN(RADIANS(CW350-45)))</f>
        <v>0</v>
      </c>
      <c r="EC350" s="10"/>
      <c r="ED350">
        <f t="array" ref="ED350:ED352">MMULT(DZ350:EB352,DA350:DA352)</f>
        <v>-0.79549007127662241</v>
      </c>
      <c r="EE350" s="1">
        <f t="array" ref="EE350:EE352">MMULT(DK350:DM352,ED350:ED352)</f>
        <v>-0.79479065130486193</v>
      </c>
      <c r="EG350">
        <f>CY350+DU350</f>
        <v>0.52719743276294018</v>
      </c>
      <c r="EH350">
        <f>EG350/(SQRT(EG350^2+EG351^2+EG352^2))</f>
        <v>0.37278487973081392</v>
      </c>
      <c r="EJ350">
        <f>Q350+AM350</f>
        <v>0</v>
      </c>
      <c r="EK350">
        <f>EJ350/(SQRT(EJ350^2+EJ351^2+EJ352^2))</f>
        <v>0</v>
      </c>
      <c r="EM350" s="23">
        <f>CY351*DU352-CY352*DU351</f>
        <v>-7.6122350781685666E-2</v>
      </c>
      <c r="EO350" s="15">
        <v>13</v>
      </c>
      <c r="EP350" s="9" t="s">
        <v>7</v>
      </c>
      <c r="EW350" s="17">
        <f>CU350</f>
        <v>30</v>
      </c>
      <c r="EX350" s="17">
        <f>CV350</f>
        <v>-10</v>
      </c>
      <c r="EY350" s="31">
        <f>1+CW350</f>
        <v>263.29843135903883</v>
      </c>
      <c r="EZ350" s="10"/>
      <c r="FA350" s="61">
        <f t="array" ref="FA350:FA352">MMULT(FS350:FU352,FQ350:FQ352)</f>
        <v>0.92419649879335031</v>
      </c>
      <c r="FB350" s="13">
        <f>BW351</f>
        <v>0</v>
      </c>
      <c r="FC350" s="17">
        <v>1</v>
      </c>
      <c r="FD350">
        <v>0</v>
      </c>
      <c r="FF350" s="73">
        <f>(FD350^2)*(1-COS(RADIANS(EY350+45)))+(COS(RADIANS(EY350+45)))</f>
        <v>0.61975754599498045</v>
      </c>
      <c r="FG350" s="73">
        <f>(FD350*FD351)*(1-COS(RADIANS(EY350+45)))-FD352*(SIN(RADIANS(EY350+45)))</f>
        <v>0.7847933385180329</v>
      </c>
      <c r="FH350" s="73">
        <f>(FD350*FD352)*(1-COS(RADIANS(EY350+45)))+FD351*(SIN(RADIANS(EY350+45)))</f>
        <v>0</v>
      </c>
      <c r="FI350" s="10"/>
      <c r="FJ350">
        <f t="array" ref="FJ350:FJ352">MMULT(FF350:FH352,FC350:FC352)</f>
        <v>0.61975754599498045</v>
      </c>
      <c r="FK350" s="23">
        <f>COS(RADIANS(176))</f>
        <v>-0.9975640502598242</v>
      </c>
      <c r="FM350" s="30">
        <f>(FK350^2)*(1-COS(RADIANS(EX350)))+(COS(RADIANS(EX350)))</f>
        <v>0.99992607504832687</v>
      </c>
      <c r="FN350" s="30">
        <f>(FK350*FK351)*(1-COS(RADIANS(EX350)))-FK352*(SIN(RADIANS(EX350)))</f>
        <v>-1.0571760619211149E-3</v>
      </c>
      <c r="FO350" s="30">
        <f>(FK350*FK352)*(1-COS(RADIANS(EX350)))+FK351*(SIN(RADIANS(EX350)))</f>
        <v>-1.2113084546138469E-2</v>
      </c>
      <c r="FQ350">
        <f t="array" ref="FQ350:FQ352">MMULT(FM350:FO352,FJ350:FJ352)</f>
        <v>0.62054139517938012</v>
      </c>
      <c r="FS350" s="28">
        <f>(FD350^2)*(1-COS(RADIANS(EW350)))+(COS(RADIANS(EW350)))</f>
        <v>0.86602540378443871</v>
      </c>
      <c r="FT350" s="28">
        <f>(FD350*FD351)*(1-COS(RADIANS(EW350)))-FD352*(SIN(RADIANS(EW350)))</f>
        <v>-0.49999999999999994</v>
      </c>
      <c r="FU350" s="28">
        <f>(FD350*FD352)*(1-COS(RADIANS(EW350)))+FD351*(SIN(RADIANS(EW350)))</f>
        <v>0</v>
      </c>
      <c r="FW350" s="61">
        <f t="array" ref="FW350:FW352">MMULT(FS350:FU352,GG350:GG352)</f>
        <v>-0.37425421751742849</v>
      </c>
      <c r="FX350" s="13">
        <f>BX351</f>
        <v>0</v>
      </c>
      <c r="FY350" s="17">
        <v>1</v>
      </c>
      <c r="FZ350">
        <v>0</v>
      </c>
      <c r="GB350" s="73">
        <f>(FD350^2)*(1-COS(RADIANS(EY350-45)))+(COS(RADIANS(EY350-45)))</f>
        <v>-0.78479333851803257</v>
      </c>
      <c r="GC350" s="73">
        <f>(FD350*FD351)*(1-COS(RADIANS(EY350-45)))-FD352*(SIN(RADIANS(EY350-45)))</f>
        <v>0.61975754599498079</v>
      </c>
      <c r="GD350" s="73">
        <f>(FD350*FD352)*(1-COS(RADIANS(EY350-45)))+FD351*(SIN(RADIANS(EY350-45)))</f>
        <v>0</v>
      </c>
      <c r="GE350" s="10"/>
      <c r="GF350">
        <f t="array" ref="GF350:GF352">MMULT(GB350:GD352,FC350:FC352)</f>
        <v>-0.78479333851803257</v>
      </c>
      <c r="GG350" s="1">
        <f t="array" ref="GG350:GG352">MMULT(FM350:FO352,GF350:GF352)</f>
        <v>-0.78408012986658826</v>
      </c>
      <c r="GI350">
        <f>FA350+FW350</f>
        <v>0.54994228127592182</v>
      </c>
      <c r="GJ350">
        <f>GI350/(SQRT(GI350^2+GI351^2+GI352^2))</f>
        <v>0.38886791635140394</v>
      </c>
      <c r="GL350" t="e">
        <f>CH351+DC350</f>
        <v>#VALUE!</v>
      </c>
      <c r="GM350" t="e">
        <f>GL350/(SQRT(GL350^2+GL351^2+GL352^2))</f>
        <v>#VALUE!</v>
      </c>
      <c r="GO350" s="27">
        <f>FA351*FW352-FA352*FW351</f>
        <v>-7.6122350781685652E-2</v>
      </c>
    </row>
    <row r="351" spans="4:197" x14ac:dyDescent="0.2">
      <c r="J351" s="10"/>
      <c r="Q351" s="82" t="s">
        <v>148</v>
      </c>
      <c r="R351" s="13"/>
      <c r="T351" s="10"/>
      <c r="U351" s="10"/>
      <c r="V351" s="10"/>
      <c r="W351" s="10"/>
      <c r="X351" s="10"/>
      <c r="Y351" s="10"/>
      <c r="Z351" s="80"/>
      <c r="AA351" s="23" t="s">
        <v>149</v>
      </c>
      <c r="AE351" s="1"/>
      <c r="AG351" s="80"/>
      <c r="AK351" s="13"/>
      <c r="AL351" s="81"/>
      <c r="AM351" s="82" t="s">
        <v>150</v>
      </c>
      <c r="AO351" s="13"/>
      <c r="AP351" s="13"/>
      <c r="AS351" s="1"/>
      <c r="AW351" s="1"/>
      <c r="BY351" t="s">
        <v>8</v>
      </c>
      <c r="BZ351" s="5">
        <f t="shared" ref="BZ351:CA353" si="538">BZ346</f>
        <v>0.93180266183863136</v>
      </c>
      <c r="CA351" s="6">
        <f t="shared" si="538"/>
        <v>-0.87956522186239505</v>
      </c>
      <c r="CB351" s="7">
        <f>CY350</f>
        <v>0.91752410247515592</v>
      </c>
      <c r="CC351" s="8">
        <f>DU350</f>
        <v>-0.39032666971221575</v>
      </c>
      <c r="CE351" s="9">
        <f>((SUMPRODUCT(CB351:CB353,BZ351:BZ353))*(SUMPRODUCT(CB351:CB353,CA351:CA353)))-((SUMPRODUCT(CC351:CC353,BZ351:BZ353))*(SUMPRODUCT(CC351:CC353,CA351:CA353)))</f>
        <v>-2.0694557179012918E-13</v>
      </c>
      <c r="CG351">
        <v>1</v>
      </c>
      <c r="CH351" t="s">
        <v>161</v>
      </c>
      <c r="CI351" s="67"/>
      <c r="CJ351" s="1" t="s">
        <v>8</v>
      </c>
      <c r="CK351" s="5">
        <f t="shared" ref="CK351:CL353" si="539">BZ351</f>
        <v>0.93180266183863136</v>
      </c>
      <c r="CL351" s="6">
        <f t="shared" si="539"/>
        <v>-0.87956522186239505</v>
      </c>
      <c r="CM351" s="7">
        <f>FA350</f>
        <v>0.92419649879335031</v>
      </c>
      <c r="CN351" s="8">
        <f>FW350</f>
        <v>-0.37425421751742849</v>
      </c>
      <c r="CO351" s="10"/>
      <c r="CP351">
        <f t="shared" si="537"/>
        <v>0.3492962422733713</v>
      </c>
      <c r="CQ351">
        <f t="shared" si="537"/>
        <v>-0.34518112468713447</v>
      </c>
      <c r="CR351">
        <f>CJ354</f>
        <v>0</v>
      </c>
      <c r="CS351">
        <f>CM354</f>
        <v>0</v>
      </c>
      <c r="CW351" s="28"/>
      <c r="CY351" s="61">
        <v>-0.3756727654291937</v>
      </c>
      <c r="DA351" s="17">
        <v>0</v>
      </c>
      <c r="DB351">
        <v>0</v>
      </c>
      <c r="DD351" s="73">
        <f>(DB350*DB351)*(1-COS(RADIANS(CW350+45)))+DB352*(SIN(RADIANS(CW350+45)))</f>
        <v>-0.79549007127662241</v>
      </c>
      <c r="DE351" s="73">
        <f>(DB351^2)*(1-COS(RADIANS(CW350+45)))+(COS(RADIANS(CW350+45)))</f>
        <v>0.60596662160577308</v>
      </c>
      <c r="DF351" s="73">
        <f>(DB351*DB352)*(1-COS(RADIANS(CW350+45)))-DB350*(SIN(RADIANS(CW350+45)))</f>
        <v>0</v>
      </c>
      <c r="DG351" s="10"/>
      <c r="DH351">
        <v>-0.79549007127662241</v>
      </c>
      <c r="DI351" s="23">
        <f>SIN(RADIANS('[1]Biaxial Input'!$F$21))*(COS(RADIANS(0)))</f>
        <v>6.9756473744125524E-2</v>
      </c>
      <c r="DK351" s="30">
        <f>(DI350*DI351)*(1-COS(RADIANS(CV350)))+DI352*(SIN(RADIANS(CV350)))</f>
        <v>-1.0571760619211149E-3</v>
      </c>
      <c r="DL351" s="30">
        <f>(DI351^2)*(1-COS(RADIANS(CV350)))+(COS(RADIANS(CV350)))</f>
        <v>0.98488167796388115</v>
      </c>
      <c r="DM351" s="30">
        <f>(DI351*DI352)*(1-COS(RADIANS(CV350)))-DI350*(SIN(RADIANS(CV350)))</f>
        <v>-0.17322517943366056</v>
      </c>
      <c r="DO351">
        <v>-0.78410420960921212</v>
      </c>
      <c r="DQ351" s="28">
        <f>(DB350*DB351)*(1-COS(RADIANS(CU350)))+DB352*(SIN(RADIANS(CU350)))</f>
        <v>0.49999999999999994</v>
      </c>
      <c r="DR351" s="28">
        <f>(DB351^2)*(1-COS(RADIANS(CU350)))+(COS(RADIANS(CU350)))</f>
        <v>0.86602540378443871</v>
      </c>
      <c r="DS351" s="28">
        <f>(DB351*DB352)*(1-COS(RADIANS(CU350)))-DB350*(SIN(RADIANS(CU350)))</f>
        <v>0</v>
      </c>
      <c r="DU351" s="61">
        <v>-0.91351567911901022</v>
      </c>
      <c r="DW351" s="17">
        <v>0</v>
      </c>
      <c r="DX351">
        <v>0</v>
      </c>
      <c r="DZ351" s="73">
        <f>(DB350*DB351)*(1-COS(RADIANS(CW350-45)))+DB352*(SIN(RADIANS(CW350-45)))</f>
        <v>-0.60596662160577319</v>
      </c>
      <c r="EA351" s="73">
        <f>(DB351^2)*(1-COS(RADIANS(CW350-45)))+(COS(RADIANS(CW350-45)))</f>
        <v>-0.79549007127662241</v>
      </c>
      <c r="EB351" s="73">
        <f>(DB351*DB352)*(1-COS(RADIANS(CW350-45)))-DB350*(SIN(RADIANS(CW350-45)))</f>
        <v>0</v>
      </c>
      <c r="EC351" s="10"/>
      <c r="ED351">
        <v>-0.60596662160577319</v>
      </c>
      <c r="EE351" s="1">
        <v>-0.59596445001634868</v>
      </c>
      <c r="EG351">
        <f>CY351+DU351</f>
        <v>-1.2891884445482038</v>
      </c>
      <c r="EH351">
        <f>EG351/(SQRT(EG350^2+EG351^2+EG352^2))</f>
        <v>-0.91159389136737223</v>
      </c>
      <c r="EJ351">
        <f>Q351+AM351</f>
        <v>0</v>
      </c>
      <c r="EK351">
        <f>EJ351/(SQRT(EJ350^2+EJ351^2+EJ352^2))</f>
        <v>0</v>
      </c>
      <c r="EM351" s="23">
        <f>CY352*DU350-CY350*DU352</f>
        <v>0.15607394823773696</v>
      </c>
      <c r="EP351" s="9">
        <f>((SUMPRODUCT(CM351:CM353,BZ351:BZ353))*(SUMPRODUCT(CM351:CM353,CA351:CA353)))-((SUMPRODUCT(CN351:CN353,BZ351:BZ353))*(SUMPRODUCT(CN351:CN353,CA351:CA353)))</f>
        <v>-3.2768811424594591E-2</v>
      </c>
      <c r="EY351" s="28"/>
      <c r="EZ351" s="10"/>
      <c r="FA351" s="61">
        <v>-0.35967250172859117</v>
      </c>
      <c r="FB351" s="13">
        <f>BW352</f>
        <v>0</v>
      </c>
      <c r="FC351" s="17">
        <v>0</v>
      </c>
      <c r="FD351">
        <v>0</v>
      </c>
      <c r="FF351" s="73">
        <f>(FD350*FD351)*(1-COS(RADIANS(EY350+45)))+FD352*(SIN(RADIANS(EY350+45)))</f>
        <v>-0.7847933385180329</v>
      </c>
      <c r="FG351" s="73">
        <f>(FD351^2)*(1-COS(RADIANS(EY350+45)))+(COS(RADIANS(EY350+45)))</f>
        <v>0.61975754599498045</v>
      </c>
      <c r="FH351" s="73">
        <f>(FD351*FD352)*(1-COS(RADIANS(EY350+45)))-FD350*(SIN(RADIANS(EY350+45)))</f>
        <v>0</v>
      </c>
      <c r="FI351" s="10"/>
      <c r="FJ351">
        <v>-0.7847933385180329</v>
      </c>
      <c r="FK351" s="23">
        <f>SIN(RADIANS(176))*(COS(RADIANS(0)))</f>
        <v>6.9756473744125524E-2</v>
      </c>
      <c r="FM351" s="30">
        <f>(FK350*FK351)*(1-COS(RADIANS(EX350)))+FK352*(SIN(RADIANS(EX350)))</f>
        <v>-1.0571760619211149E-3</v>
      </c>
      <c r="FN351" s="30">
        <f>(FK351^2)*(1-COS(RADIANS(EX350)))+(COS(RADIANS(EX350)))</f>
        <v>0.98488167796388115</v>
      </c>
      <c r="FO351" s="30">
        <f>(FK351*FK352)*(1-COS(RADIANS(EX350)))-FK350*(SIN(RADIANS(EX350)))</f>
        <v>-0.17322517943366056</v>
      </c>
      <c r="FQ351">
        <v>-0.7735837729363374</v>
      </c>
      <c r="FS351" s="28">
        <f>(FD350*FD351)*(1-COS(RADIANS(EW350)))+FD352*(SIN(RADIANS(EW350)))</f>
        <v>0.49999999999999994</v>
      </c>
      <c r="FT351" s="28">
        <f>(FD351^2)*(1-COS(RADIANS(EW350)))+(COS(RADIANS(EW350)))</f>
        <v>0.86602540378443871</v>
      </c>
      <c r="FU351" s="28">
        <f>(FD351*FD352)*(1-COS(RADIANS(EW350)))-FD350*(SIN(RADIANS(EW350)))</f>
        <v>0</v>
      </c>
      <c r="FW351" s="61">
        <v>-0.9199329400460563</v>
      </c>
      <c r="FX351" s="13">
        <f>BX352</f>
        <v>0</v>
      </c>
      <c r="FY351" s="17">
        <v>0</v>
      </c>
      <c r="FZ351">
        <v>0</v>
      </c>
      <c r="GB351" s="73">
        <f>(FD350*FD351)*(1-COS(RADIANS(EY350-45)))+FD352*(SIN(RADIANS(EY350-45)))</f>
        <v>-0.61975754599498079</v>
      </c>
      <c r="GC351" s="73">
        <f>(FD351^2)*(1-COS(RADIANS(EY350-45)))+(COS(RADIANS(EY350-45)))</f>
        <v>-0.78479333851803257</v>
      </c>
      <c r="GD351" s="73">
        <f>(FD351*FD352)*(1-COS(RADIANS(EY350-45)))-FD350*(SIN(RADIANS(EY350-45)))</f>
        <v>0</v>
      </c>
      <c r="GE351" s="10"/>
      <c r="GF351">
        <v>-0.61975754599498079</v>
      </c>
      <c r="GG351" s="1">
        <v>-0.60955818709927756</v>
      </c>
      <c r="GI351">
        <f>FA351+FW351</f>
        <v>-1.2796054417746474</v>
      </c>
      <c r="GJ351">
        <f>GI351/(SQRT(GI350^2+GI351^2+GI352^2))</f>
        <v>-0.90481768512206084</v>
      </c>
      <c r="GL351">
        <f>CH352+DC351</f>
        <v>-3.2768811424594591E-2</v>
      </c>
      <c r="GM351" t="e">
        <f>GL351/(SQRT(GL350^2+GL351^2+GL352^2))</f>
        <v>#VALUE!</v>
      </c>
      <c r="GO351" s="27">
        <f>FA352*FW350-FA350*FW352</f>
        <v>0.15607394823773696</v>
      </c>
    </row>
    <row r="352" spans="4:197" x14ac:dyDescent="0.2">
      <c r="E352" s="5" t="s">
        <v>4</v>
      </c>
      <c r="F352" s="6" t="s">
        <v>5</v>
      </c>
      <c r="G352" s="7" t="s">
        <v>6</v>
      </c>
      <c r="H352" s="8" t="s">
        <v>1</v>
      </c>
      <c r="I352">
        <v>14</v>
      </c>
      <c r="J352" s="9" t="s">
        <v>7</v>
      </c>
      <c r="K352">
        <v>14</v>
      </c>
      <c r="L352" s="10"/>
      <c r="M352" s="17">
        <f>A300</f>
        <v>0</v>
      </c>
      <c r="N352" s="17">
        <f>B300</f>
        <v>-15</v>
      </c>
      <c r="O352" s="17">
        <f>C300</f>
        <v>293.89999999999998</v>
      </c>
      <c r="Q352" s="61">
        <f t="array" ref="Q352:Q354">MMULT(AI352:AK354,AG352:AG354)</f>
        <v>0.93365243757022276</v>
      </c>
      <c r="R352" s="13"/>
      <c r="S352" s="17">
        <v>1</v>
      </c>
      <c r="T352">
        <v>0</v>
      </c>
      <c r="V352" s="73">
        <f>(T352^2)*(1-COS(RADIANS(O352+45)))+(COS(RADIANS(O352+45)))</f>
        <v>0.93295353482548893</v>
      </c>
      <c r="W352" s="73">
        <f>(T352*T353)*(1-COS(RADIANS(O352+45)))-T354*(SIN(RADIANS(O352+45)))</f>
        <v>0.35999680812005158</v>
      </c>
      <c r="X352" s="73">
        <f>(T352*T354)*(1-COS(RADIANS(O352+45)))+T353*(SIN(RADIANS(O352+45)))</f>
        <v>0</v>
      </c>
      <c r="Y352" s="10"/>
      <c r="Z352">
        <f t="array" ref="Z352:Z354">MMULT(V352:X354,S352:S354)</f>
        <v>0.93295353482548893</v>
      </c>
      <c r="AA352" s="23">
        <f>COS(RADIANS('[1]Biaxial Input'!$F$21))</f>
        <v>-0.9975640502598242</v>
      </c>
      <c r="AC352" s="30">
        <f>(AA352^2)*(1-COS(RADIANS(N352)))+(COS(RADIANS(N352)))</f>
        <v>0.99983419624187875</v>
      </c>
      <c r="AD352" s="30">
        <f>(AA352*AA353)*(1-COS(RADIANS(N352)))-AA354*(SIN(RADIANS(N352)))</f>
        <v>-2.3711042090011594E-3</v>
      </c>
      <c r="AE352" s="30">
        <f>(AA352*AA354)*(1-COS(RADIANS(N352)))+AA353*(SIN(RADIANS(N352)))</f>
        <v>-1.8054303924173627E-2</v>
      </c>
      <c r="AG352">
        <f t="array" ref="AG352:AG354">MMULT(AC352:AE354,Z352:Z354)</f>
        <v>0.93365243757022276</v>
      </c>
      <c r="AI352" s="28">
        <f>(T352^2)*(1-COS(RADIANS(M352)))+(COS(RADIANS(M352)))</f>
        <v>1</v>
      </c>
      <c r="AJ352" s="28">
        <f>(T352*T353)*(1-COS(RADIANS(M352)))-T354*(SIN(RADIANS(M352)))</f>
        <v>0</v>
      </c>
      <c r="AK352" s="28">
        <f>(T352*T354)*(1-COS(RADIANS(M352)))+T353*(SIN(RADIANS(M352)))</f>
        <v>0</v>
      </c>
      <c r="AM352" s="61">
        <f t="array" ref="AM352:AM354">MMULT(AI352:AK354,AW352:AW354)</f>
        <v>-0.35772498924312635</v>
      </c>
      <c r="AN352" s="13"/>
      <c r="AO352" s="17">
        <v>1</v>
      </c>
      <c r="AP352">
        <v>0</v>
      </c>
      <c r="AR352" s="73">
        <f>(T352^2)*(1-COS(RADIANS(O352-45)))+(COS(RADIANS(O352-45)))</f>
        <v>-0.35999680812005153</v>
      </c>
      <c r="AS352" s="73">
        <f>(T352*T353)*(1-COS(RADIANS(O352-45)))-T354*(SIN(RADIANS(O352-45)))</f>
        <v>0.93295353482548893</v>
      </c>
      <c r="AT352" s="73">
        <f>(T352*T354)*(1-COS(RADIANS(O352-45)))+T353*(SIN(RADIANS(O352-45)))</f>
        <v>0</v>
      </c>
      <c r="AU352" s="10"/>
      <c r="AV352">
        <f t="array" ref="AV352:AV354">MMULT(AR352:AT354,S352:S354)</f>
        <v>-0.35999680812005153</v>
      </c>
      <c r="AW352" s="1">
        <f t="array" ref="AW352:AW354">MMULT(AC352:AE354,AV352:AV354)</f>
        <v>-0.35772498924312635</v>
      </c>
      <c r="BY352" t="s">
        <v>9</v>
      </c>
      <c r="BZ352" s="5">
        <f t="shared" si="538"/>
        <v>0.3492962422733713</v>
      </c>
      <c r="CA352" s="6">
        <f t="shared" si="538"/>
        <v>-0.34518112468713447</v>
      </c>
      <c r="CB352" s="7">
        <f>CY351</f>
        <v>-0.3756727654291937</v>
      </c>
      <c r="CC352" s="8">
        <f>DU351</f>
        <v>-0.91351567911901022</v>
      </c>
      <c r="CE352" s="10"/>
      <c r="CH352">
        <f>((SUMPRODUCT(CM351:CM353,CK351:CK353))*(SUMPRODUCT(CM351:CM353,CL351:CL353)))-((SUMPRODUCT(CN351:CN353,CK351:CK353))*(SUMPRODUCT(CN351:CN353,CL351:CL353)))</f>
        <v>-3.2768811424594591E-2</v>
      </c>
      <c r="CI352" s="67"/>
      <c r="CJ352" s="10" t="s">
        <v>9</v>
      </c>
      <c r="CK352" s="5">
        <f t="shared" si="539"/>
        <v>0.3492962422733713</v>
      </c>
      <c r="CL352" s="6">
        <f t="shared" si="539"/>
        <v>-0.34518112468713447</v>
      </c>
      <c r="CM352" s="7">
        <f>FA351</f>
        <v>-0.35967250172859117</v>
      </c>
      <c r="CN352" s="8">
        <f>FW351</f>
        <v>-0.9199329400460563</v>
      </c>
      <c r="CP352">
        <f t="shared" si="537"/>
        <v>-9.8670839279614439E-2</v>
      </c>
      <c r="CQ352">
        <f t="shared" si="537"/>
        <v>-0.32743703463395935</v>
      </c>
      <c r="CR352">
        <f>CK354</f>
        <v>0</v>
      </c>
      <c r="CS352">
        <f>CN354</f>
        <v>0</v>
      </c>
      <c r="CW352" s="28"/>
      <c r="CY352" s="61">
        <v>-0.13045878541493972</v>
      </c>
      <c r="DA352" s="17">
        <v>0</v>
      </c>
      <c r="DB352">
        <v>1</v>
      </c>
      <c r="DD352" s="73">
        <f>(DB350*DB352)*(1-COS(RADIANS(CW350+45)))-DB351*(SIN(RADIANS(CW350+45)))</f>
        <v>0</v>
      </c>
      <c r="DE352" s="73">
        <f>(DB351*DB352)*(1-COS(RADIANS(CW350+45)))+DB350*(SIN(RADIANS(CW350+45)))</f>
        <v>0</v>
      </c>
      <c r="DF352" s="73">
        <f>(DB352^2)*(1-COS(RADIANS(CW350+45)))+(COS(RADIANS(CW350+45)))</f>
        <v>1</v>
      </c>
      <c r="DG352" s="10"/>
      <c r="DH352">
        <v>0</v>
      </c>
      <c r="DI352" s="23">
        <f>SIN(RADIANS('[1]Biaxial Input'!$F$21))*SIN(RADIANS(0))</f>
        <v>0</v>
      </c>
      <c r="DK352" s="30">
        <f>(DI350*DI352)*(1-COS(RADIANS(CV350)))-DI351*(SIN(RADIANS(CV350)))</f>
        <v>1.2113084546138469E-2</v>
      </c>
      <c r="DL352" s="30">
        <f>(DI351*DI352)*(1-COS(RADIANS(CV350)))+DI350*(SIN(RADIANS(CV350)))</f>
        <v>0.17322517943366056</v>
      </c>
      <c r="DM352" s="30">
        <f>(DI352^2)*(1-COS(RADIANS(CV350)))+(COS(RADIANS(CV350)))</f>
        <v>0.98480775301220802</v>
      </c>
      <c r="DO352">
        <v>-0.13045878541493972</v>
      </c>
      <c r="DQ352" s="28">
        <f>(DB350*DB352)*(1-COS(RADIANS(CU350)))-DB351*(SIN(RADIANS(CU350)))</f>
        <v>0</v>
      </c>
      <c r="DR352" s="28">
        <f>(DB351*DB352)*(1-COS(RADIANS(CU350)))+DB350*(SIN(RADIANS(CU350)))</f>
        <v>0</v>
      </c>
      <c r="DS352" s="28">
        <f>(DB352^2)*(1-COS(RADIANS(CU350)))+(COS(RADIANS(CU350)))</f>
        <v>1</v>
      </c>
      <c r="DU352" s="61">
        <v>-0.1146045152474566</v>
      </c>
      <c r="DW352" s="17">
        <v>0</v>
      </c>
      <c r="DX352">
        <v>1</v>
      </c>
      <c r="DZ352" s="73">
        <f>(DB350*DB350)*(1-COS(RADIANS(CW350-45)))-DB350*(SIN(RADIANS(CW350-45)))</f>
        <v>0</v>
      </c>
      <c r="EA352" s="73">
        <f>(DB351*DB352)*(1-COS(RADIANS(CW350-45)))+DB350*(SIN(RADIANS(CW350-45)))</f>
        <v>0</v>
      </c>
      <c r="EB352" s="73">
        <f>(DB352^2)*(1-COS(RADIANS(CW350-45)))+(COS(RADIANS(CW350-45)))</f>
        <v>1</v>
      </c>
      <c r="EC352" s="10"/>
      <c r="ED352">
        <v>0</v>
      </c>
      <c r="EE352" s="1">
        <v>-0.1146045152474566</v>
      </c>
      <c r="EG352">
        <f>CY352+DU352</f>
        <v>-0.24506330066239632</v>
      </c>
      <c r="EH352">
        <f>EG352/(SQRT(EG350^2+EG351^2+EG352^2))</f>
        <v>-0.17328592171833818</v>
      </c>
      <c r="EJ352">
        <f>Q352+AM352</f>
        <v>0.57592744832709641</v>
      </c>
      <c r="EK352">
        <f>EJ352/(SQRT(EJ350^2+EJ351^2+EJ352^2))</f>
        <v>1</v>
      </c>
      <c r="EM352" s="23">
        <f>CY350*DU351-CY351*DU350</f>
        <v>-0.98480775301220802</v>
      </c>
      <c r="ER352">
        <f t="shared" ref="ER352:ES354" si="540">CK351</f>
        <v>0.93180266183863136</v>
      </c>
      <c r="ES352">
        <f t="shared" si="540"/>
        <v>-0.87956522186239505</v>
      </c>
      <c r="ET352" t="e">
        <f>#REF!</f>
        <v>#REF!</v>
      </c>
      <c r="EU352" t="e">
        <f>#REF!</f>
        <v>#REF!</v>
      </c>
      <c r="EY352" s="28"/>
      <c r="EZ352" s="10"/>
      <c r="FA352" s="61">
        <v>-0.12843879133038327</v>
      </c>
      <c r="FB352" s="13">
        <f>BW353</f>
        <v>0</v>
      </c>
      <c r="FC352" s="17">
        <v>0</v>
      </c>
      <c r="FD352">
        <v>1</v>
      </c>
      <c r="FF352" s="73">
        <f>(FD350*FD352)*(1-COS(RADIANS(EY350+45)))-FD351*(SIN(RADIANS(EY350+45)))</f>
        <v>0</v>
      </c>
      <c r="FG352" s="73">
        <f>(FD351*FD352)*(1-COS(RADIANS(EY350+45)))+FD350*(SIN(RADIANS(EY350+45)))</f>
        <v>0</v>
      </c>
      <c r="FH352" s="73">
        <f>(FD352^2)*(1-COS(RADIANS(EY350+45)))+(COS(RADIANS(EY350+45)))</f>
        <v>1</v>
      </c>
      <c r="FI352" s="10"/>
      <c r="FJ352">
        <v>0</v>
      </c>
      <c r="FK352" s="23">
        <f>SIN(RADIANS(176))*SIN(RADIANS(0))</f>
        <v>0</v>
      </c>
      <c r="FM352" s="30">
        <f>(FK350*FK352)*(1-COS(RADIANS(EX350)))-FK351*(SIN(RADIANS(EX350)))</f>
        <v>1.2113084546138469E-2</v>
      </c>
      <c r="FN352" s="30">
        <f>(FK351*FK352)*(1-COS(RADIANS(EX350)))+FK350*(SIN(RADIANS(EX350)))</f>
        <v>0.17322517943366056</v>
      </c>
      <c r="FO352" s="30">
        <f>(FK352^2)*(1-COS(RADIANS(EX350)))+(COS(RADIANS(EX350)))</f>
        <v>0.98480775301220802</v>
      </c>
      <c r="FQ352">
        <v>-0.12843879133038327</v>
      </c>
      <c r="FS352" s="28">
        <f>(FD350*FD352)*(1-COS(RADIANS(EW350)))-FD351*(SIN(RADIANS(EW350)))</f>
        <v>0</v>
      </c>
      <c r="FT352" s="28">
        <f>(FD351*FD352)*(1-COS(RADIANS(EW350)))+FD350*(SIN(RADIANS(EW350)))</f>
        <v>0</v>
      </c>
      <c r="FU352" s="28">
        <f>(FD352^2)*(1-COS(RADIANS(EW350)))+(COS(RADIANS(EW350)))</f>
        <v>1</v>
      </c>
      <c r="FW352" s="61">
        <v>-0.11686388017106088</v>
      </c>
      <c r="FX352" s="13">
        <f>BX353</f>
        <v>0</v>
      </c>
      <c r="FY352" s="17">
        <v>0</v>
      </c>
      <c r="FZ352">
        <v>1</v>
      </c>
      <c r="GB352" s="73">
        <f>(FD350*FD350)*(1-COS(RADIANS(EY350-45)))-FD350*(SIN(RADIANS(EY350-45)))</f>
        <v>0</v>
      </c>
      <c r="GC352" s="73">
        <f>(FD351*FD352)*(1-COS(RADIANS(EY350-45)))+FD350*(SIN(RADIANS(EY350-45)))</f>
        <v>0</v>
      </c>
      <c r="GD352" s="73">
        <f>(FD352^2)*(1-COS(RADIANS(EY350-45)))+(COS(RADIANS(EY350-45)))</f>
        <v>1</v>
      </c>
      <c r="GE352" s="10"/>
      <c r="GF352">
        <v>0</v>
      </c>
      <c r="GG352" s="1">
        <v>-0.11686388017106088</v>
      </c>
      <c r="GI352">
        <f>FA352+FW352</f>
        <v>-0.24530267150144414</v>
      </c>
      <c r="GJ352">
        <f>GI352/(SQRT(GI350^2+GI351^2+GI352^2))</f>
        <v>-0.17345518246184716</v>
      </c>
      <c r="GL352" t="e">
        <f>#REF!+DC352</f>
        <v>#REF!</v>
      </c>
      <c r="GM352" t="e">
        <f>GL352/(SQRT(GL350^2+GL351^2+GL352^2))</f>
        <v>#REF!</v>
      </c>
      <c r="GO352" s="27">
        <f>FA350*FW351-FA351*FW350</f>
        <v>-0.98480775301220813</v>
      </c>
    </row>
    <row r="353" spans="1:197" x14ac:dyDescent="0.2">
      <c r="D353" t="s">
        <v>8</v>
      </c>
      <c r="E353" s="5">
        <f t="shared" ref="E353:F355" si="541">E348</f>
        <v>0.97427491795711862</v>
      </c>
      <c r="F353" s="6">
        <f t="shared" si="541"/>
        <v>-0.85688498776351252</v>
      </c>
      <c r="G353" s="7">
        <f>Q352</f>
        <v>0.93365243757022276</v>
      </c>
      <c r="H353" s="8">
        <f>AM352</f>
        <v>-0.35772498924312635</v>
      </c>
      <c r="J353" s="9">
        <f>((SUMPRODUCT(G353:G355,E353:E355))*(SUMPRODUCT(G353:G355,F353:F355)))-((SUMPRODUCT(H353:H355,E353:E355))*(SUMPRODUCT(H353:H355,F353:F355)))</f>
        <v>-7.1119519342053128E-2</v>
      </c>
      <c r="Q353" s="61">
        <v>-0.35000203322171319</v>
      </c>
      <c r="S353" s="17">
        <v>0</v>
      </c>
      <c r="T353">
        <v>0</v>
      </c>
      <c r="V353" s="73">
        <f>(T352*T353)*(1-COS(RADIANS(O352+45)))+T354*(SIN(RADIANS(O352+45)))</f>
        <v>-0.35999680812005158</v>
      </c>
      <c r="W353" s="73">
        <f>(T353^2)*(1-COS(RADIANS(O352+45)))+(COS(RADIANS(O352+45)))</f>
        <v>0.93295353482548893</v>
      </c>
      <c r="X353" s="73">
        <f>(T353*T354)*(1-COS(RADIANS(O352+45)))-T352*(SIN(RADIANS(O352+45)))</f>
        <v>0</v>
      </c>
      <c r="Y353" s="10"/>
      <c r="Z353">
        <v>-0.35999680812005158</v>
      </c>
      <c r="AA353" s="23">
        <f>SIN(RADIANS('[1]Biaxial Input'!$F$21))*(COS(RADIANS(0)))</f>
        <v>6.9756473744125524E-2</v>
      </c>
      <c r="AC353" s="30">
        <f>(AA352*AA353)*(1-COS(RADIANS(N352)))+AA354*(SIN(RADIANS(N352)))</f>
        <v>-2.3711042090011594E-3</v>
      </c>
      <c r="AD353" s="30">
        <f>(AA353^2)*(1-COS(RADIANS(N352)))+(COS(RADIANS(N352)))</f>
        <v>0.96609163004718956</v>
      </c>
      <c r="AE353" s="30">
        <f>(AA353*AA354)*(1-COS(RADIANS(N352)))-AA352*(SIN(RADIANS(N352)))</f>
        <v>-0.25818857491685071</v>
      </c>
      <c r="AG353">
        <v>-0.35000203322171319</v>
      </c>
      <c r="AI353" s="28">
        <f>(T352*T353)*(1-COS(RADIANS(M352)))+T354*(SIN(RADIANS(M352)))</f>
        <v>0</v>
      </c>
      <c r="AJ353" s="28">
        <f>(T353^2)*(1-COS(RADIANS(M352)))+(COS(RADIANS(M352)))</f>
        <v>1</v>
      </c>
      <c r="AK353" s="28">
        <f>(T353*T354)*(1-COS(RADIANS(M352)))-T352*(SIN(RADIANS(M352)))</f>
        <v>0</v>
      </c>
      <c r="AM353" s="61">
        <v>-0.90046501127088363</v>
      </c>
      <c r="AO353" s="17">
        <v>0</v>
      </c>
      <c r="AP353">
        <v>0</v>
      </c>
      <c r="AR353" s="73">
        <f>(T352*T353)*(1-COS(RADIANS(O352-45)))+T354*(SIN(RADIANS(O352-45)))</f>
        <v>-0.93295353482548893</v>
      </c>
      <c r="AS353" s="73">
        <f>(T353^2)*(1-COS(RADIANS(O352-45)))+(COS(RADIANS(O352-45)))</f>
        <v>-0.35999680812005153</v>
      </c>
      <c r="AT353" s="73">
        <f>(T353*T354)*(1-COS(RADIANS(O352-45)))-T352*(SIN(RADIANS(O352-45)))</f>
        <v>0</v>
      </c>
      <c r="AU353" s="10"/>
      <c r="AV353">
        <v>-0.93295353482548893</v>
      </c>
      <c r="AW353" s="1">
        <v>-0.90046501127088363</v>
      </c>
      <c r="BY353" t="s">
        <v>10</v>
      </c>
      <c r="BZ353" s="5">
        <f t="shared" si="538"/>
        <v>-9.8670839279614439E-2</v>
      </c>
      <c r="CA353" s="6">
        <f t="shared" si="538"/>
        <v>-0.32743703463395935</v>
      </c>
      <c r="CB353" s="7">
        <f>CY352</f>
        <v>-0.13045878541493972</v>
      </c>
      <c r="CC353" s="8">
        <f>DU352</f>
        <v>-0.1146045152474566</v>
      </c>
      <c r="CE353" s="10"/>
      <c r="CG353" s="10" t="s">
        <v>160</v>
      </c>
      <c r="CH353" s="10">
        <f>-CH350*((EY350-CW350)/(CH352-CE351))</f>
        <v>262.29843135903252</v>
      </c>
      <c r="CI353" s="67"/>
      <c r="CJ353" s="10" t="s">
        <v>10</v>
      </c>
      <c r="CK353" s="5">
        <f t="shared" si="539"/>
        <v>-9.8670839279614439E-2</v>
      </c>
      <c r="CL353" s="6">
        <f t="shared" si="539"/>
        <v>-0.32743703463395935</v>
      </c>
      <c r="CM353" s="7">
        <f>FA352</f>
        <v>-0.12843879133038327</v>
      </c>
      <c r="CN353" s="8">
        <f>FW352</f>
        <v>-0.11686388017106088</v>
      </c>
      <c r="CW353" s="28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EE353" s="1"/>
      <c r="EI353" s="64">
        <f>(DEGREES(ACOS((EH350*EK350+EH351*EK351+EH352*EK352)/((SQRT(EH350^2+EH351^2+EH352^2))*(SQRT(EK350^2+EK351^2+EK352^2))))))</f>
        <v>99.978924755325764</v>
      </c>
      <c r="ER353">
        <f t="shared" si="540"/>
        <v>0.3492962422733713</v>
      </c>
      <c r="ES353">
        <f t="shared" si="540"/>
        <v>-0.34518112468713447</v>
      </c>
      <c r="ET353" t="e">
        <f>#REF!</f>
        <v>#REF!</v>
      </c>
      <c r="EU353" t="e">
        <f>#REF!</f>
        <v>#REF!</v>
      </c>
      <c r="EY353" s="28"/>
      <c r="EZ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GG353" s="1"/>
      <c r="GK353" s="64" t="e">
        <f>(DEGREES(ACOS((GJ350*GM350+GJ351*GM351+GJ352*GM352)/((SQRT(GJ350^2+GJ351^2+GJ352^2))*(SQRT(GM350^2+GM351^2+GM352^2))))))</f>
        <v>#VALUE!</v>
      </c>
    </row>
    <row r="354" spans="1:197" x14ac:dyDescent="0.2">
      <c r="D354" t="s">
        <v>9</v>
      </c>
      <c r="E354" s="5">
        <f t="shared" si="541"/>
        <v>0.21743417216685504</v>
      </c>
      <c r="F354" s="6">
        <f t="shared" si="541"/>
        <v>-0.48851748063708106</v>
      </c>
      <c r="G354" s="7">
        <f t="shared" ref="G354:G355" si="542">Q353</f>
        <v>-0.35000203322171319</v>
      </c>
      <c r="H354" s="8">
        <f t="shared" ref="H354:H355" si="543">AM353</f>
        <v>-0.90046501127088363</v>
      </c>
      <c r="J354" s="10"/>
      <c r="Q354" s="61">
        <v>-7.610323619825958E-2</v>
      </c>
      <c r="S354" s="17">
        <v>0</v>
      </c>
      <c r="T354">
        <v>1</v>
      </c>
      <c r="V354" s="73">
        <f>(T352*T354)*(1-COS(RADIANS(O352+45)))-T353*(SIN(RADIANS(O352+45)))</f>
        <v>0</v>
      </c>
      <c r="W354" s="73">
        <f>(T353*T354)*(1-COS(RADIANS(O352+45)))+T352*(SIN(RADIANS(O352+45)))</f>
        <v>0</v>
      </c>
      <c r="X354" s="73">
        <f>(T354^2)*(1-COS(RADIANS(O352+45)))+(COS(RADIANS(O352+45)))</f>
        <v>1</v>
      </c>
      <c r="Y354" s="10"/>
      <c r="Z354">
        <v>0</v>
      </c>
      <c r="AA354" s="23">
        <f>SIN(RADIANS('[1]Biaxial Input'!$F$21))*SIN(RADIANS(0))</f>
        <v>0</v>
      </c>
      <c r="AC354" s="30">
        <f>(AA352*AA354)*(1-COS(RADIANS(N352)))-AA353*(SIN(RADIANS(N352)))</f>
        <v>1.8054303924173627E-2</v>
      </c>
      <c r="AD354" s="30">
        <f>(AA353*AA354)*(1-COS(RADIANS(N352)))+AA352*(SIN(RADIANS(N352)))</f>
        <v>0.25818857491685071</v>
      </c>
      <c r="AE354" s="30">
        <f>(AA354^2)*(1-COS(RADIANS(N352)))+(COS(RADIANS(N352)))</f>
        <v>0.96592582628906831</v>
      </c>
      <c r="AG354">
        <v>-7.610323619825958E-2</v>
      </c>
      <c r="AI354" s="28">
        <f>(T352*T354)*(1-COS(RADIANS(M352)))-T353*(SIN(RADIANS(M352)))</f>
        <v>0</v>
      </c>
      <c r="AJ354" s="28">
        <f>(T353*T354)*(1-COS(RADIANS(M352)))+T352*(SIN(RADIANS(M352)))</f>
        <v>0</v>
      </c>
      <c r="AK354" s="28">
        <f>(T354^2)*(1-COS(RADIANS(M352)))+(COS(RADIANS(M352)))</f>
        <v>1</v>
      </c>
      <c r="AM354" s="61">
        <v>-0.24737743540576326</v>
      </c>
      <c r="AO354" s="17">
        <v>0</v>
      </c>
      <c r="AP354">
        <v>1</v>
      </c>
      <c r="AR354" s="73">
        <f>(T352*T352)*(1-COS(RADIANS(O352-45)))-T352*(SIN(RADIANS(O352-45)))</f>
        <v>0</v>
      </c>
      <c r="AS354" s="73">
        <f>(T353*T354)*(1-COS(RADIANS(O352-45)))+T352*(SIN(RADIANS(O352-45)))</f>
        <v>0</v>
      </c>
      <c r="AT354" s="73">
        <f>(T354^2)*(1-COS(RADIANS(O352-45)))+(COS(RADIANS(O352-45)))</f>
        <v>1</v>
      </c>
      <c r="AU354" s="10"/>
      <c r="AV354">
        <v>0</v>
      </c>
      <c r="AW354" s="1">
        <v>-0.24737743540576326</v>
      </c>
      <c r="CE354" s="10"/>
      <c r="CS354" s="15"/>
      <c r="CW354" s="28"/>
      <c r="CY354" s="82" t="s">
        <v>148</v>
      </c>
      <c r="CZ354" s="13"/>
      <c r="DB354" s="10"/>
      <c r="DC354" s="10"/>
      <c r="DD354" s="10"/>
      <c r="DE354" s="10"/>
      <c r="DF354" s="10"/>
      <c r="DG354" s="10"/>
      <c r="DH354" s="80"/>
      <c r="DI354" s="23" t="s">
        <v>149</v>
      </c>
      <c r="DM354" s="1"/>
      <c r="DO354" s="80"/>
      <c r="DS354" s="13"/>
      <c r="DT354" s="81"/>
      <c r="DU354" s="82" t="s">
        <v>150</v>
      </c>
      <c r="DW354" s="13"/>
      <c r="DX354" s="13"/>
      <c r="EA354" s="1"/>
      <c r="EE354" s="1"/>
      <c r="EI354" s="13"/>
      <c r="ER354">
        <f t="shared" si="540"/>
        <v>-9.8670839279614439E-2</v>
      </c>
      <c r="ES354">
        <f t="shared" si="540"/>
        <v>-0.32743703463395935</v>
      </c>
      <c r="ET354" t="e">
        <f>#REF!</f>
        <v>#REF!</v>
      </c>
      <c r="EU354" t="e">
        <f>#REF!</f>
        <v>#REF!</v>
      </c>
      <c r="EY354" s="28"/>
      <c r="EZ354" s="10"/>
      <c r="FA354" s="82" t="s">
        <v>148</v>
      </c>
      <c r="FB354" s="13"/>
      <c r="FD354" s="10"/>
      <c r="FE354" s="10"/>
      <c r="FF354" s="10"/>
      <c r="FG354" s="10"/>
      <c r="FH354" s="10"/>
      <c r="FI354" s="10"/>
      <c r="FJ354" s="80"/>
      <c r="FK354" s="23" t="s">
        <v>149</v>
      </c>
      <c r="FO354" s="1"/>
      <c r="FQ354" s="80"/>
      <c r="FU354" s="13"/>
      <c r="FV354" s="81"/>
      <c r="FW354" s="82" t="s">
        <v>150</v>
      </c>
      <c r="FY354" s="13"/>
      <c r="FZ354" s="13"/>
      <c r="GC354" s="1"/>
      <c r="GG354" s="1"/>
      <c r="GK354" s="13"/>
    </row>
    <row r="355" spans="1:197" x14ac:dyDescent="0.2">
      <c r="D355" t="s">
        <v>10</v>
      </c>
      <c r="E355" s="5">
        <f t="shared" si="541"/>
        <v>5.925170895226721E-2</v>
      </c>
      <c r="F355" s="6">
        <f t="shared" si="541"/>
        <v>-0.16461709770714594</v>
      </c>
      <c r="G355" s="7">
        <f t="shared" si="542"/>
        <v>-7.610323619825958E-2</v>
      </c>
      <c r="H355" s="8">
        <f t="shared" si="543"/>
        <v>-0.24737743540576326</v>
      </c>
      <c r="J355" s="10"/>
      <c r="Z355" s="10"/>
      <c r="AA355" s="10"/>
      <c r="AB355" s="10"/>
      <c r="AC355" s="10"/>
      <c r="AD355" s="10"/>
      <c r="AE355" s="10"/>
      <c r="AF355" s="10"/>
      <c r="AG355" s="10"/>
      <c r="AH355" s="10"/>
      <c r="AW355" s="1"/>
      <c r="BZ355" s="5" t="s">
        <v>4</v>
      </c>
      <c r="CA355" s="6" t="s">
        <v>5</v>
      </c>
      <c r="CB355" s="7" t="s">
        <v>6</v>
      </c>
      <c r="CC355" s="8" t="s">
        <v>1</v>
      </c>
      <c r="CD355">
        <v>14</v>
      </c>
      <c r="CE355" s="9" t="s">
        <v>7</v>
      </c>
      <c r="CG355" s="90" t="s">
        <v>157</v>
      </c>
      <c r="CH355" s="61">
        <f>CE356-((CH357-CE356)/(EY355-CW355))*CW355</f>
        <v>9.7483546045692595</v>
      </c>
      <c r="CI355" s="10"/>
      <c r="CK355" s="5" t="s">
        <v>4</v>
      </c>
      <c r="CL355" s="6" t="s">
        <v>5</v>
      </c>
      <c r="CM355" s="7" t="s">
        <v>6</v>
      </c>
      <c r="CN355" s="8" t="s">
        <v>1</v>
      </c>
      <c r="CO355" s="10"/>
      <c r="CP355">
        <f t="shared" ref="CP355:CQ357" si="544">BZ356</f>
        <v>0.93180266183863136</v>
      </c>
      <c r="CQ355">
        <f t="shared" si="544"/>
        <v>-0.87956522186239505</v>
      </c>
      <c r="CR355">
        <f>CI359</f>
        <v>0</v>
      </c>
      <c r="CS355">
        <f>CL359</f>
        <v>0</v>
      </c>
      <c r="CU355" s="17">
        <f>CU259</f>
        <v>0</v>
      </c>
      <c r="CV355" s="17">
        <f>CV259</f>
        <v>-15</v>
      </c>
      <c r="CW355" s="31">
        <f>CH262</f>
        <v>291.81225491209483</v>
      </c>
      <c r="CY355" s="61">
        <f t="array" ref="CY355:CY357">MMULT(DQ355:DS357,DO355:DO357)</f>
        <v>0.92000077899673327</v>
      </c>
      <c r="CZ355" s="13"/>
      <c r="DA355" s="17">
        <v>1</v>
      </c>
      <c r="DB355">
        <v>0</v>
      </c>
      <c r="DD355" s="73">
        <f>(DB355^2)*(1-COS(RADIANS(CW355+45)))+(COS(RADIANS(CW355+45)))</f>
        <v>0.91921957790011477</v>
      </c>
      <c r="DE355" s="73">
        <f>(DB355*DB356)*(1-COS(RADIANS(CW355+45)))-DB357*(SIN(RADIANS(CW355+45)))</f>
        <v>0.39374530804205754</v>
      </c>
      <c r="DF355" s="73">
        <f>(DB355*DB357)*(1-COS(RADIANS(CW355+45)))+DB356*(SIN(RADIANS(CW355+45)))</f>
        <v>0</v>
      </c>
      <c r="DG355" s="10"/>
      <c r="DH355">
        <f t="array" ref="DH355:DH357">MMULT(DD355:DF357,DA355:DA357)</f>
        <v>0.91921957790011477</v>
      </c>
      <c r="DI355" s="23">
        <f>COS(RADIANS('[1]Biaxial Input'!$F$21))</f>
        <v>-0.9975640502598242</v>
      </c>
      <c r="DK355" s="30">
        <f>(DI355^2)*(1-COS(RADIANS(CV355)))+(COS(RADIANS(CV355)))</f>
        <v>0.99983419624187875</v>
      </c>
      <c r="DL355" s="30">
        <f>(DI355*DI356)*(1-COS(RADIANS(CV355)))-DI357*(SIN(RADIANS(CV355)))</f>
        <v>-2.3711042090011594E-3</v>
      </c>
      <c r="DM355" s="30">
        <f>(DI355*DI357)*(1-COS(RADIANS(CV355)))+DI356*(SIN(RADIANS(CV355)))</f>
        <v>-1.8054303924173627E-2</v>
      </c>
      <c r="DO355">
        <f t="array" ref="DO355:DO357">MMULT(DK355:DM357,DH355:DH357)</f>
        <v>0.92000077899673327</v>
      </c>
      <c r="DQ355" s="28">
        <f>(DB355^2)*(1-COS(RADIANS(CU355)))+(COS(RADIANS(CU355)))</f>
        <v>1</v>
      </c>
      <c r="DR355" s="28">
        <f>(DB355*DB356)*(1-COS(RADIANS(CU355)))-DB357*(SIN(RADIANS(CU355)))</f>
        <v>0</v>
      </c>
      <c r="DS355" s="28">
        <f>(DB355*DB357)*(1-COS(RADIANS(CU355)))+DB356*(SIN(RADIANS(CU355)))</f>
        <v>0</v>
      </c>
      <c r="DU355" s="61">
        <f t="array" ref="DU355:DU357">MMULT(DQ355:DS357,EE355:EE357)</f>
        <v>-0.39150045818008627</v>
      </c>
      <c r="DV355" s="13"/>
      <c r="DW355" s="17">
        <v>1</v>
      </c>
      <c r="DX355">
        <v>0</v>
      </c>
      <c r="DZ355" s="73">
        <f>(DB355^2)*(1-COS(RADIANS(CW355-45)))+(COS(RADIANS(CW355-45)))</f>
        <v>-0.39374530804205748</v>
      </c>
      <c r="EA355" s="73">
        <f>(DB355*DB356)*(1-COS(RADIANS(CW355-45)))-DB357*(SIN(RADIANS(CW355-45)))</f>
        <v>0.91921957790011477</v>
      </c>
      <c r="EB355" s="73">
        <f>(DB355*DB357)*(1-COS(RADIANS(CW355-45)))+DB356*(SIN(RADIANS(CW355-45)))</f>
        <v>0</v>
      </c>
      <c r="EC355" s="10"/>
      <c r="ED355">
        <f t="array" ref="ED355:ED357">MMULT(DZ355:EB357,DA355:DA357)</f>
        <v>-0.39374530804205748</v>
      </c>
      <c r="EE355" s="1">
        <f t="array" ref="EE355:EE357">MMULT(DK355:DM357,ED355:ED357)</f>
        <v>-0.39150045818008627</v>
      </c>
      <c r="EG355">
        <f>CY355+DU355</f>
        <v>0.528500320816647</v>
      </c>
      <c r="EH355">
        <f>EG355/(SQRT(EG355^2+EG356^2+EG357^2))</f>
        <v>0.37370616070871693</v>
      </c>
      <c r="EJ355">
        <f>Q355+AM355</f>
        <v>0</v>
      </c>
      <c r="EK355">
        <f>EJ355/(SQRT(EJ355^2+EJ356^2+EJ357^2))</f>
        <v>0</v>
      </c>
      <c r="EM355" s="23">
        <f>CY356*DU357-CY357*DU356</f>
        <v>1.805430392417362E-2</v>
      </c>
      <c r="EO355" s="15">
        <v>14</v>
      </c>
      <c r="EP355" s="9" t="s">
        <v>7</v>
      </c>
      <c r="EW355" s="17">
        <f>CU355</f>
        <v>0</v>
      </c>
      <c r="EX355" s="17">
        <f>CV355</f>
        <v>-15</v>
      </c>
      <c r="EY355" s="31">
        <f>1+CW355</f>
        <v>292.81225491209483</v>
      </c>
      <c r="EZ355" s="10"/>
      <c r="FA355" s="61">
        <f t="array" ref="FA355:FA357">MMULT(FS355:FU357,FQ355:FQ357)</f>
        <v>0.9266932835385101</v>
      </c>
      <c r="FB355" s="13">
        <f>BW356</f>
        <v>0</v>
      </c>
      <c r="FC355" s="17">
        <v>1</v>
      </c>
      <c r="FD355">
        <v>0</v>
      </c>
      <c r="FF355" s="73">
        <f>(FD355^2)*(1-COS(RADIANS(EY355+45)))+(COS(RADIANS(EY355+45)))</f>
        <v>0.92595137945478423</v>
      </c>
      <c r="FG355" s="73">
        <f>(FD355*FD356)*(1-COS(RADIANS(EY355+45)))-FD357*(SIN(RADIANS(EY355+45)))</f>
        <v>0.37764274504587286</v>
      </c>
      <c r="FH355" s="73">
        <f>(FD355*FD357)*(1-COS(RADIANS(EY355+45)))+FD356*(SIN(RADIANS(EY355+45)))</f>
        <v>0</v>
      </c>
      <c r="FI355" s="10"/>
      <c r="FJ355">
        <f t="array" ref="FJ355:FJ357">MMULT(FF355:FH357,FC355:FC357)</f>
        <v>0.92595137945478423</v>
      </c>
      <c r="FK355" s="23">
        <f>COS(RADIANS(176))</f>
        <v>-0.9975640502598242</v>
      </c>
      <c r="FM355" s="30">
        <f>(FK355^2)*(1-COS(RADIANS(EX355)))+(COS(RADIANS(EX355)))</f>
        <v>0.99983419624187875</v>
      </c>
      <c r="FN355" s="30">
        <f>(FK355*FK356)*(1-COS(RADIANS(EX355)))-FK357*(SIN(RADIANS(EX355)))</f>
        <v>-2.3711042090011594E-3</v>
      </c>
      <c r="FO355" s="30">
        <f>(FK355*FK357)*(1-COS(RADIANS(EX355)))+FK356*(SIN(RADIANS(EX355)))</f>
        <v>-1.8054303924173627E-2</v>
      </c>
      <c r="FQ355">
        <f t="array" ref="FQ355:FQ357">MMULT(FM355:FO357,FJ355:FJ357)</f>
        <v>0.9266932835385101</v>
      </c>
      <c r="FS355" s="28">
        <f>(FD355^2)*(1-COS(RADIANS(EW355)))+(COS(RADIANS(EW355)))</f>
        <v>1</v>
      </c>
      <c r="FT355" s="28">
        <f>(FD355*FD356)*(1-COS(RADIANS(EW355)))-FD357*(SIN(RADIANS(EW355)))</f>
        <v>0</v>
      </c>
      <c r="FU355" s="28">
        <f>(FD355*FD357)*(1-COS(RADIANS(EW355)))+FD356*(SIN(RADIANS(EW355)))</f>
        <v>0</v>
      </c>
      <c r="FW355" s="61">
        <f t="array" ref="FW355:FW357">MMULT(FS355:FU357,GG355:GG357)</f>
        <v>-0.3753846032463613</v>
      </c>
      <c r="FX355" s="13">
        <f>BX356</f>
        <v>0</v>
      </c>
      <c r="FY355" s="17">
        <v>1</v>
      </c>
      <c r="FZ355">
        <v>0</v>
      </c>
      <c r="GB355" s="73">
        <f>(FD355^2)*(1-COS(RADIANS(EY355-45)))+(COS(RADIANS(EY355-45)))</f>
        <v>-0.37764274504587281</v>
      </c>
      <c r="GC355" s="73">
        <f>(FD355*FD356)*(1-COS(RADIANS(EY355-45)))-FD357*(SIN(RADIANS(EY355-45)))</f>
        <v>0.92595137945478423</v>
      </c>
      <c r="GD355" s="73">
        <f>(FD355*FD357)*(1-COS(RADIANS(EY355-45)))+FD356*(SIN(RADIANS(EY355-45)))</f>
        <v>0</v>
      </c>
      <c r="GE355" s="10"/>
      <c r="GF355">
        <f t="array" ref="GF355:GF357">MMULT(GB355:GD357,FC355:FC357)</f>
        <v>-0.37764274504587281</v>
      </c>
      <c r="GG355" s="1">
        <f t="array" ref="GG355:GG357">MMULT(FM355:FO357,GF355:GF357)</f>
        <v>-0.3753846032463613</v>
      </c>
      <c r="GI355">
        <f>FA355+FW355</f>
        <v>0.55130868029214875</v>
      </c>
      <c r="GJ355">
        <f>GI355/(SQRT(GI355^2+GI356^2+GI357^2))</f>
        <v>0.38983410636158472</v>
      </c>
      <c r="GL355" t="e">
        <f>CH356+DC355</f>
        <v>#VALUE!</v>
      </c>
      <c r="GM355" t="e">
        <f>GL355/(SQRT(GL355^2+GL356^2+GL357^2))</f>
        <v>#VALUE!</v>
      </c>
      <c r="GO355" s="27">
        <f>FA356*FW357-FA357*FW356</f>
        <v>1.8054303924173634E-2</v>
      </c>
    </row>
    <row r="356" spans="1:197" x14ac:dyDescent="0.2">
      <c r="A356" s="2" t="s">
        <v>3</v>
      </c>
      <c r="J356" s="10"/>
      <c r="Q356" s="82" t="s">
        <v>148</v>
      </c>
      <c r="R356" s="13"/>
      <c r="T356" s="10"/>
      <c r="U356" s="10"/>
      <c r="V356" s="10"/>
      <c r="W356" s="10"/>
      <c r="X356" s="10"/>
      <c r="Y356" s="10"/>
      <c r="Z356" s="80"/>
      <c r="AA356" s="23" t="s">
        <v>149</v>
      </c>
      <c r="AE356" s="1"/>
      <c r="AG356" s="80"/>
      <c r="AK356" s="13"/>
      <c r="AL356" s="81"/>
      <c r="AM356" s="82" t="s">
        <v>150</v>
      </c>
      <c r="AO356" s="13"/>
      <c r="AP356" s="13"/>
      <c r="AS356" s="1"/>
      <c r="AW356" s="1"/>
      <c r="BY356" t="s">
        <v>8</v>
      </c>
      <c r="BZ356" s="5">
        <f t="shared" ref="BZ356:CA358" si="545">BZ351</f>
        <v>0.93180266183863136</v>
      </c>
      <c r="CA356" s="6">
        <f t="shared" si="545"/>
        <v>-0.87956522186239505</v>
      </c>
      <c r="CB356" s="7">
        <f>CY355</f>
        <v>0.92000077899673327</v>
      </c>
      <c r="CC356" s="8">
        <f>DU355</f>
        <v>-0.39150045818008627</v>
      </c>
      <c r="CE356" s="9">
        <f>((SUMPRODUCT(CB356:CB358,BZ356:BZ358))*(SUMPRODUCT(CB356:CB358,CA356:CA358)))-((SUMPRODUCT(CC356:CC358,BZ356:BZ358))*(SUMPRODUCT(CC356:CC358,CA356:CA358)))</f>
        <v>1.4348966459465373E-11</v>
      </c>
      <c r="CG356">
        <v>1</v>
      </c>
      <c r="CH356" t="s">
        <v>161</v>
      </c>
      <c r="CI356" s="67"/>
      <c r="CJ356" s="1" t="s">
        <v>8</v>
      </c>
      <c r="CK356" s="5">
        <f t="shared" ref="CK356:CL358" si="546">BZ356</f>
        <v>0.93180266183863136</v>
      </c>
      <c r="CL356" s="6">
        <f t="shared" si="546"/>
        <v>-0.87956522186239505</v>
      </c>
      <c r="CM356" s="7">
        <f>FA355</f>
        <v>0.9266932835385101</v>
      </c>
      <c r="CN356" s="8">
        <f>FW355</f>
        <v>-0.3753846032463613</v>
      </c>
      <c r="CO356" s="10"/>
      <c r="CP356">
        <f t="shared" si="544"/>
        <v>0.3492962422733713</v>
      </c>
      <c r="CQ356">
        <f t="shared" si="544"/>
        <v>-0.34518112468713447</v>
      </c>
      <c r="CR356">
        <f>CJ359</f>
        <v>0</v>
      </c>
      <c r="CS356">
        <f>CM359</f>
        <v>0</v>
      </c>
      <c r="CW356" s="28"/>
      <c r="CY356" s="61">
        <v>-0.38257361187993938</v>
      </c>
      <c r="DA356" s="17">
        <v>0</v>
      </c>
      <c r="DB356">
        <v>0</v>
      </c>
      <c r="DD356" s="73">
        <f>(DB355*DB356)*(1-COS(RADIANS(CW355+45)))+DB357*(SIN(RADIANS(CW355+45)))</f>
        <v>-0.39374530804205754</v>
      </c>
      <c r="DE356" s="73">
        <f>(DB356^2)*(1-COS(RADIANS(CW355+45)))+(COS(RADIANS(CW355+45)))</f>
        <v>0.91921957790011477</v>
      </c>
      <c r="DF356" s="73">
        <f>(DB356*DB357)*(1-COS(RADIANS(CW355+45)))-DB355*(SIN(RADIANS(CW355+45)))</f>
        <v>0</v>
      </c>
      <c r="DG356" s="10"/>
      <c r="DH356">
        <v>-0.39374530804205754</v>
      </c>
      <c r="DI356" s="23">
        <f>SIN(RADIANS('[1]Biaxial Input'!$F$21))*(COS(RADIANS(0)))</f>
        <v>6.9756473744125524E-2</v>
      </c>
      <c r="DK356" s="30">
        <f>(DI355*DI356)*(1-COS(RADIANS(CV355)))+DI357*(SIN(RADIANS(CV355)))</f>
        <v>-2.3711042090011594E-3</v>
      </c>
      <c r="DL356" s="30">
        <f>(DI356^2)*(1-COS(RADIANS(CV355)))+(COS(RADIANS(CV355)))</f>
        <v>0.96609163004718956</v>
      </c>
      <c r="DM356" s="30">
        <f>(DI356*DI357)*(1-COS(RADIANS(CV355)))-DI355*(SIN(RADIANS(CV355)))</f>
        <v>-0.25818857491685071</v>
      </c>
      <c r="DO356">
        <v>-0.38257361187993938</v>
      </c>
      <c r="DQ356" s="28">
        <f>(DB355*DB356)*(1-COS(RADIANS(CU355)))+DB357*(SIN(RADIANS(CU355)))</f>
        <v>0</v>
      </c>
      <c r="DR356" s="28">
        <f>(DB356^2)*(1-COS(RADIANS(CU355)))+(COS(RADIANS(CU355)))</f>
        <v>1</v>
      </c>
      <c r="DS356" s="28">
        <f>(DB356*DB357)*(1-COS(RADIANS(CU355)))-DB355*(SIN(RADIANS(CU355)))</f>
        <v>0</v>
      </c>
      <c r="DU356" s="61">
        <v>-0.88711672922763851</v>
      </c>
      <c r="DW356" s="17">
        <v>0</v>
      </c>
      <c r="DX356">
        <v>0</v>
      </c>
      <c r="DZ356" s="73">
        <f>(DB355*DB356)*(1-COS(RADIANS(CW355-45)))+DB357*(SIN(RADIANS(CW355-45)))</f>
        <v>-0.91921957790011477</v>
      </c>
      <c r="EA356" s="73">
        <f>(DB356^2)*(1-COS(RADIANS(CW355-45)))+(COS(RADIANS(CW355-45)))</f>
        <v>-0.39374530804205748</v>
      </c>
      <c r="EB356" s="73">
        <f>(DB356*DB357)*(1-COS(RADIANS(CW355-45)))-DB355*(SIN(RADIANS(CW355-45)))</f>
        <v>0</v>
      </c>
      <c r="EC356" s="10"/>
      <c r="ED356">
        <v>-0.91921957790011477</v>
      </c>
      <c r="EE356" s="1">
        <v>-0.88711672922763851</v>
      </c>
      <c r="EG356">
        <f>CY356+DU356</f>
        <v>-1.2696903411075779</v>
      </c>
      <c r="EH356">
        <f>EG356/(SQRT(EG355^2+EG356^2+EG357^2))</f>
        <v>-0.8978066502042289</v>
      </c>
      <c r="EJ356">
        <f>Q356+AM356</f>
        <v>0</v>
      </c>
      <c r="EK356">
        <f>EJ356/(SQRT(EJ355^2+EJ356^2+EJ357^2))</f>
        <v>0</v>
      </c>
      <c r="EM356" s="23">
        <f>CY357*DU355-CY355*DU357</f>
        <v>0.25818857491685065</v>
      </c>
      <c r="EP356" s="9">
        <f>((SUMPRODUCT(CM356:CM358,BZ356:BZ358))*(SUMPRODUCT(CM356:CM358,CA356:CA358)))-((SUMPRODUCT(CN356:CN358,BZ356:BZ358))*(SUMPRODUCT(CN356:CN358,CA356:CA358)))</f>
        <v>-3.3406255002224938E-2</v>
      </c>
      <c r="EY356" s="28"/>
      <c r="EZ356" s="10"/>
      <c r="FA356" s="61">
        <v>-0.36703302235001822</v>
      </c>
      <c r="FB356" s="13">
        <f>BW357</f>
        <v>0</v>
      </c>
      <c r="FC356" s="17">
        <v>0</v>
      </c>
      <c r="FD356">
        <v>0</v>
      </c>
      <c r="FF356" s="73">
        <f>(FD355*FD356)*(1-COS(RADIANS(EY355+45)))+FD357*(SIN(RADIANS(EY355+45)))</f>
        <v>-0.37764274504587286</v>
      </c>
      <c r="FG356" s="73">
        <f>(FD356^2)*(1-COS(RADIANS(EY355+45)))+(COS(RADIANS(EY355+45)))</f>
        <v>0.92595137945478423</v>
      </c>
      <c r="FH356" s="73">
        <f>(FD356*FD357)*(1-COS(RADIANS(EY355+45)))-FD355*(SIN(RADIANS(EY355+45)))</f>
        <v>0</v>
      </c>
      <c r="FI356" s="10"/>
      <c r="FJ356">
        <v>-0.37764274504587286</v>
      </c>
      <c r="FK356" s="23">
        <f>SIN(RADIANS(176))*(COS(RADIANS(0)))</f>
        <v>6.9756473744125524E-2</v>
      </c>
      <c r="FM356" s="30">
        <f>(FK355*FK356)*(1-COS(RADIANS(EX355)))+FK357*(SIN(RADIANS(EX355)))</f>
        <v>-2.3711042090011594E-3</v>
      </c>
      <c r="FN356" s="30">
        <f>(FK356^2)*(1-COS(RADIANS(EX355)))+(COS(RADIANS(EX355)))</f>
        <v>0.96609163004718956</v>
      </c>
      <c r="FO356" s="30">
        <f>(FK356*FK357)*(1-COS(RADIANS(EX355)))-FK355*(SIN(RADIANS(EX355)))</f>
        <v>-0.25818857491685071</v>
      </c>
      <c r="FQ356">
        <v>-0.36703302235001822</v>
      </c>
      <c r="FS356" s="28">
        <f>(FD355*FD356)*(1-COS(RADIANS(EW355)))+FD357*(SIN(RADIANS(EW355)))</f>
        <v>0</v>
      </c>
      <c r="FT356" s="28">
        <f>(FD356^2)*(1-COS(RADIANS(EW355)))+(COS(RADIANS(EW355)))</f>
        <v>1</v>
      </c>
      <c r="FU356" s="28">
        <f>(FD356*FD357)*(1-COS(RADIANS(EW355)))-FD355*(SIN(RADIANS(EW355)))</f>
        <v>0</v>
      </c>
      <c r="FW356" s="61">
        <v>-0.89365844721963927</v>
      </c>
      <c r="FX356" s="13">
        <f>BX357</f>
        <v>0</v>
      </c>
      <c r="FY356" s="17">
        <v>0</v>
      </c>
      <c r="FZ356">
        <v>0</v>
      </c>
      <c r="GB356" s="73">
        <f>(FD355*FD356)*(1-COS(RADIANS(EY355-45)))+FD357*(SIN(RADIANS(EY355-45)))</f>
        <v>-0.92595137945478423</v>
      </c>
      <c r="GC356" s="73">
        <f>(FD356^2)*(1-COS(RADIANS(EY355-45)))+(COS(RADIANS(EY355-45)))</f>
        <v>-0.37764274504587281</v>
      </c>
      <c r="GD356" s="73">
        <f>(FD356*FD357)*(1-COS(RADIANS(EY355-45)))-FD355*(SIN(RADIANS(EY355-45)))</f>
        <v>0</v>
      </c>
      <c r="GE356" s="10"/>
      <c r="GF356">
        <v>-0.92595137945478423</v>
      </c>
      <c r="GG356" s="1">
        <v>-0.89365844721963927</v>
      </c>
      <c r="GI356">
        <f>FA356+FW356</f>
        <v>-1.2606914695696574</v>
      </c>
      <c r="GJ356">
        <f>GI356/(SQRT(GI355^2+GI356^2+GI357^2))</f>
        <v>-0.89144348711673882</v>
      </c>
      <c r="GL356">
        <f>CH357+DC356</f>
        <v>-3.3406255002224938E-2</v>
      </c>
      <c r="GM356" t="e">
        <f>GL356/(SQRT(GL355^2+GL356^2+GL357^2))</f>
        <v>#VALUE!</v>
      </c>
      <c r="GO356" s="27">
        <f>FA357*FW355-FA355*FW357</f>
        <v>0.25818857491685071</v>
      </c>
    </row>
    <row r="357" spans="1:197" x14ac:dyDescent="0.2">
      <c r="A357" s="2">
        <f>DEGREES(ACOS(((C375*C378+C376*C379+C377*C380)/(((SQRT((C375^2)+(C376^2)+(C377^2)))*(SQRT((C378^2)+(C379^2)+(C380^2))))))))</f>
        <v>172.31152503311856</v>
      </c>
      <c r="E357" s="5" t="s">
        <v>4</v>
      </c>
      <c r="F357" s="6" t="s">
        <v>5</v>
      </c>
      <c r="G357" s="7" t="s">
        <v>6</v>
      </c>
      <c r="H357" s="8" t="s">
        <v>1</v>
      </c>
      <c r="I357">
        <v>15</v>
      </c>
      <c r="J357" s="9" t="s">
        <v>7</v>
      </c>
      <c r="K357">
        <v>15</v>
      </c>
      <c r="L357" s="10"/>
      <c r="M357" s="17">
        <f>A301</f>
        <v>10</v>
      </c>
      <c r="N357" s="17">
        <f>B301</f>
        <v>-20</v>
      </c>
      <c r="O357" s="17">
        <f>C301</f>
        <v>282.7</v>
      </c>
      <c r="Q357" s="61">
        <f t="array" ref="Q357:Q359">MMULT(AI357:AK359,AG357:AG359)</f>
        <v>0.92222114327328986</v>
      </c>
      <c r="R357" s="13"/>
      <c r="S357" s="17">
        <v>1</v>
      </c>
      <c r="T357">
        <v>0</v>
      </c>
      <c r="V357" s="73">
        <f>(T357^2)*(1-COS(RADIANS(O357+45)))+(COS(RADIANS(O357+45)))</f>
        <v>0.84526183322185577</v>
      </c>
      <c r="W357" s="73">
        <f>(T357*T358)*(1-COS(RADIANS(O357+45)))-T359*(SIN(RADIANS(O357+45)))</f>
        <v>0.5343523493898269</v>
      </c>
      <c r="X357" s="73">
        <f>(T357*T359)*(1-COS(RADIANS(O357+45)))+T358*(SIN(RADIANS(O357+45)))</f>
        <v>0</v>
      </c>
      <c r="Y357" s="10"/>
      <c r="Z357">
        <f t="array" ref="Z357:Z359">MMULT(V357:X359,S357:S359)</f>
        <v>0.84526183322185577</v>
      </c>
      <c r="AA357" s="23">
        <f>COS(RADIANS('[1]Biaxial Input'!$F$21))</f>
        <v>-0.9975640502598242</v>
      </c>
      <c r="AC357" s="30">
        <f>(AA357^2)*(1-COS(RADIANS(N357)))+(COS(RADIANS(N357)))</f>
        <v>0.99970654636555623</v>
      </c>
      <c r="AD357" s="30">
        <f>(AA357*AA358)*(1-COS(RADIANS(N357)))-AA359*(SIN(RADIANS(N357)))</f>
        <v>-4.1965824879998722E-3</v>
      </c>
      <c r="AE357" s="30">
        <f>(AA357*AA359)*(1-COS(RADIANS(N357)))+AA358*(SIN(RADIANS(N357)))</f>
        <v>-2.3858119147859059E-2</v>
      </c>
      <c r="AG357">
        <f t="array" ref="AG357:AG359">MMULT(AC357:AE359,Z357:Z359)</f>
        <v>0.84725624177671111</v>
      </c>
      <c r="AI357" s="28">
        <f>(T357^2)*(1-COS(RADIANS(M357)))+(COS(RADIANS(M357)))</f>
        <v>0.98480775301220802</v>
      </c>
      <c r="AJ357" s="28">
        <f>(T357*T358)*(1-COS(RADIANS(M357)))-T359*(SIN(RADIANS(M357)))</f>
        <v>-0.17364817766693033</v>
      </c>
      <c r="AK357" s="28">
        <f>(T357*T359)*(1-COS(RADIANS(M357)))+T358*(SIN(RADIANS(M357)))</f>
        <v>0</v>
      </c>
      <c r="AM357" s="61">
        <f t="array" ref="AM357:AM359">MMULT(AI357:AK359,AW357:AW359)</f>
        <v>-0.38500654584023475</v>
      </c>
      <c r="AN357" s="13"/>
      <c r="AO357" s="17">
        <v>1</v>
      </c>
      <c r="AP357">
        <v>0</v>
      </c>
      <c r="AR357" s="73">
        <f>(T357^2)*(1-COS(RADIANS(O357-45)))+(COS(RADIANS(O357-45)))</f>
        <v>-0.5343523493898269</v>
      </c>
      <c r="AS357" s="73">
        <f>(T357*T358)*(1-COS(RADIANS(O357-45)))-T359*(SIN(RADIANS(O357-45)))</f>
        <v>0.84526183322185577</v>
      </c>
      <c r="AT357" s="73">
        <f>(T357*T359)*(1-COS(RADIANS(O357-45)))+T358*(SIN(RADIANS(O357-45)))</f>
        <v>0</v>
      </c>
      <c r="AU357" s="10"/>
      <c r="AV357">
        <f t="array" ref="AV357:AV359">MMULT(AR357:AT359,S357:S359)</f>
        <v>-0.5343523493898269</v>
      </c>
      <c r="AW357" s="1">
        <f t="array" ref="AW357:AW359">MMULT(AC357:AE359,AV357:AV359)</f>
        <v>-0.53064833074375128</v>
      </c>
      <c r="BY357" t="s">
        <v>9</v>
      </c>
      <c r="BZ357" s="5">
        <f t="shared" si="545"/>
        <v>0.3492962422733713</v>
      </c>
      <c r="CA357" s="6">
        <f t="shared" si="545"/>
        <v>-0.34518112468713447</v>
      </c>
      <c r="CB357" s="7">
        <f>CY356</f>
        <v>-0.38257361187993938</v>
      </c>
      <c r="CC357" s="8">
        <f>DU356</f>
        <v>-0.88711672922763851</v>
      </c>
      <c r="CE357" s="10"/>
      <c r="CH357">
        <f>((SUMPRODUCT(CM356:CM358,CK356:CK358))*(SUMPRODUCT(CM356:CM358,CL356:CL358)))-((SUMPRODUCT(CN356:CN358,CK356:CK358))*(SUMPRODUCT(CN356:CN358,CL356:CL358)))</f>
        <v>-3.3406255002224938E-2</v>
      </c>
      <c r="CI357" s="67"/>
      <c r="CJ357" s="10" t="s">
        <v>9</v>
      </c>
      <c r="CK357" s="5">
        <f t="shared" si="546"/>
        <v>0.3492962422733713</v>
      </c>
      <c r="CL357" s="6">
        <f t="shared" si="546"/>
        <v>-0.34518112468713447</v>
      </c>
      <c r="CM357" s="7">
        <f>FA356</f>
        <v>-0.36703302235001822</v>
      </c>
      <c r="CN357" s="8">
        <f>FW356</f>
        <v>-0.89365844721963927</v>
      </c>
      <c r="CP357">
        <f t="shared" si="544"/>
        <v>-9.8670839279614439E-2</v>
      </c>
      <c r="CQ357">
        <f t="shared" si="544"/>
        <v>-0.32743703463395935</v>
      </c>
      <c r="CR357">
        <f>CK359</f>
        <v>0</v>
      </c>
      <c r="CS357">
        <f>CN359</f>
        <v>0</v>
      </c>
      <c r="CW357" s="28"/>
      <c r="CY357" s="61">
        <v>-8.5064670331115963E-2</v>
      </c>
      <c r="DA357" s="17">
        <v>0</v>
      </c>
      <c r="DB357">
        <v>1</v>
      </c>
      <c r="DD357" s="73">
        <f>(DB355*DB357)*(1-COS(RADIANS(CW355+45)))-DB356*(SIN(RADIANS(CW355+45)))</f>
        <v>0</v>
      </c>
      <c r="DE357" s="73">
        <f>(DB356*DB357)*(1-COS(RADIANS(CW355+45)))+DB355*(SIN(RADIANS(CW355+45)))</f>
        <v>0</v>
      </c>
      <c r="DF357" s="73">
        <f>(DB357^2)*(1-COS(RADIANS(CW355+45)))+(COS(RADIANS(CW355+45)))</f>
        <v>1</v>
      </c>
      <c r="DG357" s="10"/>
      <c r="DH357">
        <v>0</v>
      </c>
      <c r="DI357" s="23">
        <f>SIN(RADIANS('[1]Biaxial Input'!$F$21))*SIN(RADIANS(0))</f>
        <v>0</v>
      </c>
      <c r="DK357" s="30">
        <f>(DI355*DI357)*(1-COS(RADIANS(CV355)))-DI356*(SIN(RADIANS(CV355)))</f>
        <v>1.8054303924173627E-2</v>
      </c>
      <c r="DL357" s="30">
        <f>(DI356*DI357)*(1-COS(RADIANS(CV355)))+DI355*(SIN(RADIANS(CV355)))</f>
        <v>0.25818857491685071</v>
      </c>
      <c r="DM357" s="30">
        <f>(DI357^2)*(1-COS(RADIANS(CV355)))+(COS(RADIANS(CV355)))</f>
        <v>0.96592582628906831</v>
      </c>
      <c r="DO357">
        <v>-8.5064670331115963E-2</v>
      </c>
      <c r="DQ357" s="28">
        <f>(DB355*DB357)*(1-COS(RADIANS(CU355)))-DB356*(SIN(RADIANS(CU355)))</f>
        <v>0</v>
      </c>
      <c r="DR357" s="28">
        <f>(DB356*DB357)*(1-COS(RADIANS(CU355)))+DB355*(SIN(RADIANS(CU355)))</f>
        <v>0</v>
      </c>
      <c r="DS357" s="28">
        <f>(DB357^2)*(1-COS(RADIANS(CU355)))+(COS(RADIANS(CU355)))</f>
        <v>1</v>
      </c>
      <c r="DU357" s="61">
        <v>-0.24444079031380833</v>
      </c>
      <c r="DW357" s="17">
        <v>0</v>
      </c>
      <c r="DX357">
        <v>1</v>
      </c>
      <c r="DZ357" s="73">
        <f>(DB355*DB355)*(1-COS(RADIANS(CW355-45)))-DB355*(SIN(RADIANS(CW355-45)))</f>
        <v>0</v>
      </c>
      <c r="EA357" s="73">
        <f>(DB356*DB357)*(1-COS(RADIANS(CW355-45)))+DB355*(SIN(RADIANS(CW355-45)))</f>
        <v>0</v>
      </c>
      <c r="EB357" s="73">
        <f>(DB357^2)*(1-COS(RADIANS(CW355-45)))+(COS(RADIANS(CW355-45)))</f>
        <v>1</v>
      </c>
      <c r="EC357" s="10"/>
      <c r="ED357">
        <v>0</v>
      </c>
      <c r="EE357" s="1">
        <v>-0.24444079031380833</v>
      </c>
      <c r="EG357">
        <f>CY357+DU357</f>
        <v>-0.32950546064492431</v>
      </c>
      <c r="EH357">
        <f>EG357/(SQRT(EG355^2+EG356^2+EG357^2))</f>
        <v>-0.23299554566002303</v>
      </c>
      <c r="EJ357">
        <f>Q357+AM357</f>
        <v>0.53721459743305511</v>
      </c>
      <c r="EK357">
        <f>EJ357/(SQRT(EJ355^2+EJ356^2+EJ357^2))</f>
        <v>1</v>
      </c>
      <c r="EM357" s="23">
        <f>CY355*DU356-CY356*DU355</f>
        <v>-0.96592582628906831</v>
      </c>
      <c r="ER357">
        <f t="shared" ref="ER357:ES359" si="547">CK356</f>
        <v>0.93180266183863136</v>
      </c>
      <c r="ES357">
        <f t="shared" si="547"/>
        <v>-0.87956522186239505</v>
      </c>
      <c r="ET357" t="e">
        <f>#REF!</f>
        <v>#REF!</v>
      </c>
      <c r="EU357" t="e">
        <f>#REF!</f>
        <v>#REF!</v>
      </c>
      <c r="EY357" s="28"/>
      <c r="EZ357" s="10"/>
      <c r="FA357" s="61">
        <v>-8.0785634547396998E-2</v>
      </c>
      <c r="FB357" s="13">
        <f>BW358</f>
        <v>0</v>
      </c>
      <c r="FC357" s="17">
        <v>0</v>
      </c>
      <c r="FD357">
        <v>1</v>
      </c>
      <c r="FF357" s="73">
        <f>(FD355*FD357)*(1-COS(RADIANS(EY355+45)))-FD356*(SIN(RADIANS(EY355+45)))</f>
        <v>0</v>
      </c>
      <c r="FG357" s="73">
        <f>(FD356*FD357)*(1-COS(RADIANS(EY355+45)))+FD355*(SIN(RADIANS(EY355+45)))</f>
        <v>0</v>
      </c>
      <c r="FH357" s="73">
        <f>(FD357^2)*(1-COS(RADIANS(EY355+45)))+(COS(RADIANS(EY355+45)))</f>
        <v>1</v>
      </c>
      <c r="FI357" s="10"/>
      <c r="FJ357">
        <v>0</v>
      </c>
      <c r="FK357" s="23">
        <f>SIN(RADIANS(176))*SIN(RADIANS(0))</f>
        <v>0</v>
      </c>
      <c r="FM357" s="30">
        <f>(FK355*FK357)*(1-COS(RADIANS(EX355)))-FK356*(SIN(RADIANS(EX355)))</f>
        <v>1.8054303924173627E-2</v>
      </c>
      <c r="FN357" s="30">
        <f>(FK356*FK357)*(1-COS(RADIANS(EX355)))+FK355*(SIN(RADIANS(EX355)))</f>
        <v>0.25818857491685071</v>
      </c>
      <c r="FO357" s="30">
        <f>(FK357^2)*(1-COS(RADIANS(EX355)))+(COS(RADIANS(EX355)))</f>
        <v>0.96592582628906831</v>
      </c>
      <c r="FQ357">
        <v>-8.0785634547396998E-2</v>
      </c>
      <c r="FS357" s="28">
        <f>(FD355*FD357)*(1-COS(RADIANS(EW355)))-FD356*(SIN(RADIANS(EW355)))</f>
        <v>0</v>
      </c>
      <c r="FT357" s="28">
        <f>(FD356*FD357)*(1-COS(RADIANS(EW355)))+FD355*(SIN(RADIANS(EW355)))</f>
        <v>0</v>
      </c>
      <c r="FU357" s="28">
        <f>(FD357^2)*(1-COS(RADIANS(EW355)))+(COS(RADIANS(EW355)))</f>
        <v>1</v>
      </c>
      <c r="FW357" s="61">
        <v>-0.24588814399754022</v>
      </c>
      <c r="FX357" s="13">
        <f>BX358</f>
        <v>0</v>
      </c>
      <c r="FY357" s="17">
        <v>0</v>
      </c>
      <c r="FZ357">
        <v>1</v>
      </c>
      <c r="GB357" s="73">
        <f>(FD355*FD355)*(1-COS(RADIANS(EY355-45)))-FD355*(SIN(RADIANS(EY355-45)))</f>
        <v>0</v>
      </c>
      <c r="GC357" s="73">
        <f>(FD356*FD357)*(1-COS(RADIANS(EY355-45)))+FD355*(SIN(RADIANS(EY355-45)))</f>
        <v>0</v>
      </c>
      <c r="GD357" s="73">
        <f>(FD357^2)*(1-COS(RADIANS(EY355-45)))+(COS(RADIANS(EY355-45)))</f>
        <v>1</v>
      </c>
      <c r="GE357" s="10"/>
      <c r="GF357">
        <v>0</v>
      </c>
      <c r="GG357" s="1">
        <v>-0.24588814399754022</v>
      </c>
      <c r="GI357">
        <f>FA357+FW357</f>
        <v>-0.32667377854493723</v>
      </c>
      <c r="GJ357">
        <f>GI357/(SQRT(GI355^2+GI356^2+GI357^2))</f>
        <v>-0.23099324404495764</v>
      </c>
      <c r="GL357" t="e">
        <f>#REF!+DC357</f>
        <v>#REF!</v>
      </c>
      <c r="GM357" t="e">
        <f>GL357/(SQRT(GL355^2+GL356^2+GL357^2))</f>
        <v>#REF!</v>
      </c>
      <c r="GO357" s="27">
        <f>FA355*FW356-FA356*FW355</f>
        <v>-0.96592582628906831</v>
      </c>
    </row>
    <row r="358" spans="1:197" x14ac:dyDescent="0.2">
      <c r="D358" t="s">
        <v>8</v>
      </c>
      <c r="E358" s="5">
        <f t="shared" ref="E358:F360" si="548">E353</f>
        <v>0.97427491795711862</v>
      </c>
      <c r="F358" s="6">
        <f t="shared" si="548"/>
        <v>-0.85688498776351252</v>
      </c>
      <c r="G358" s="7">
        <f>Q357</f>
        <v>0.92222114327328986</v>
      </c>
      <c r="H358" s="8">
        <f>AM357</f>
        <v>-0.38500654584023475</v>
      </c>
      <c r="J358" s="9">
        <f>((SUMPRODUCT(G358:G360,E358:E360))*(SUMPRODUCT(G358:(G360),F358:F360)))-((SUMPRODUCT(H358:H360,E358:E360))*(SUMPRODUCT(H358:H360,F358:F360)))</f>
        <v>-1.1683997421784886E-2</v>
      </c>
      <c r="Q358" s="61">
        <v>-0.35102176670993795</v>
      </c>
      <c r="S358" s="17">
        <v>0</v>
      </c>
      <c r="T358">
        <v>0</v>
      </c>
      <c r="V358" s="73">
        <f>(T357*T358)*(1-COS(RADIANS(O357+45)))+T359*(SIN(RADIANS(O357+45)))</f>
        <v>-0.5343523493898269</v>
      </c>
      <c r="W358" s="73">
        <f>(T358^2)*(1-COS(RADIANS(O357+45)))+(COS(RADIANS(O357+45)))</f>
        <v>0.84526183322185577</v>
      </c>
      <c r="X358" s="73">
        <f>(T358*T359)*(1-COS(RADIANS(O357+45)))-T357*(SIN(RADIANS(O357+45)))</f>
        <v>0</v>
      </c>
      <c r="Y358" s="10"/>
      <c r="Z358">
        <v>-0.5343523493898269</v>
      </c>
      <c r="AA358" s="23">
        <f>SIN(RADIANS('[1]Biaxial Input'!$F$21))*(COS(RADIANS(0)))</f>
        <v>6.9756473744125524E-2</v>
      </c>
      <c r="AC358" s="30">
        <f>(AA357*AA358)*(1-COS(RADIANS(N357)))+AA359*(SIN(RADIANS(N357)))</f>
        <v>-4.1965824879998722E-3</v>
      </c>
      <c r="AD358" s="30">
        <f>(AA358^2)*(1-COS(RADIANS(N357)))+(COS(RADIANS(N357)))</f>
        <v>0.9399860744203522</v>
      </c>
      <c r="AE358" s="30">
        <f>(AA358*AA359)*(1-COS(RADIANS(N357)))-AA357*(SIN(RADIANS(N357)))</f>
        <v>-0.34118699944639969</v>
      </c>
      <c r="AG358">
        <v>-0.50583097826730938</v>
      </c>
      <c r="AI358" s="28">
        <f>(T357*T358)*(1-COS(RADIANS(M357)))+T359*(SIN(RADIANS(M357)))</f>
        <v>0.17364817766693033</v>
      </c>
      <c r="AJ358" s="28">
        <f>(T358^2)*(1-COS(RADIANS(M357)))+(COS(RADIANS(M357)))</f>
        <v>0.98480775301220802</v>
      </c>
      <c r="AK358" s="28">
        <f>(T358*T359)*(1-COS(RADIANS(M357)))-T357*(SIN(RADIANS(M357)))</f>
        <v>0</v>
      </c>
      <c r="AM358" s="61">
        <v>-0.8724013201590195</v>
      </c>
      <c r="AO358" s="17">
        <v>0</v>
      </c>
      <c r="AP358">
        <v>0</v>
      </c>
      <c r="AR358" s="73">
        <f>(T357*T358)*(1-COS(RADIANS(O357-45)))+T359*(SIN(RADIANS(O357-45)))</f>
        <v>-0.84526183322185577</v>
      </c>
      <c r="AS358" s="73">
        <f>(T358^2)*(1-COS(RADIANS(O357-45)))+(COS(RADIANS(O357-45)))</f>
        <v>-0.5343523493898269</v>
      </c>
      <c r="AT358" s="73">
        <f>(T358*T359)*(1-COS(RADIANS(O357-45)))-T357*(SIN(RADIANS(O357-45)))</f>
        <v>0</v>
      </c>
      <c r="AU358" s="10"/>
      <c r="AV358">
        <v>-0.84526183322185577</v>
      </c>
      <c r="AW358" s="1">
        <v>-0.79229189875569173</v>
      </c>
      <c r="AX358" s="10"/>
      <c r="AY358" t="s">
        <v>12</v>
      </c>
      <c r="AZ358" t="s">
        <v>13</v>
      </c>
      <c r="BA358" t="s">
        <v>14</v>
      </c>
      <c r="BB358" t="s">
        <v>15</v>
      </c>
      <c r="BC358" t="s">
        <v>16</v>
      </c>
      <c r="BD358" t="s">
        <v>17</v>
      </c>
      <c r="BE358" s="10"/>
      <c r="BY358" t="s">
        <v>10</v>
      </c>
      <c r="BZ358" s="5">
        <f t="shared" si="545"/>
        <v>-9.8670839279614439E-2</v>
      </c>
      <c r="CA358" s="6">
        <f t="shared" si="545"/>
        <v>-0.32743703463395935</v>
      </c>
      <c r="CB358" s="7">
        <f>CY357</f>
        <v>-8.5064670331115963E-2</v>
      </c>
      <c r="CC358" s="8">
        <f>DU357</f>
        <v>-0.24444079031380833</v>
      </c>
      <c r="CE358" s="10"/>
      <c r="CG358" s="10" t="s">
        <v>160</v>
      </c>
      <c r="CH358" s="10">
        <f>-CH355*((EY355-CW355)/(CH357-CE356))</f>
        <v>291.81225491252434</v>
      </c>
      <c r="CI358" s="67"/>
      <c r="CJ358" s="10" t="s">
        <v>10</v>
      </c>
      <c r="CK358" s="5">
        <f t="shared" si="546"/>
        <v>-9.8670839279614439E-2</v>
      </c>
      <c r="CL358" s="6">
        <f t="shared" si="546"/>
        <v>-0.32743703463395935</v>
      </c>
      <c r="CM358" s="7">
        <f>FA357</f>
        <v>-8.0785634547396998E-2</v>
      </c>
      <c r="CN358" s="8">
        <f>FW357</f>
        <v>-0.24588814399754022</v>
      </c>
      <c r="CW358" s="28"/>
      <c r="DH358" s="10"/>
      <c r="DI358" s="10"/>
      <c r="DJ358" s="10"/>
      <c r="DK358" s="10"/>
      <c r="DL358" s="10"/>
      <c r="DM358" s="10"/>
      <c r="DN358" s="10"/>
      <c r="DO358" s="10"/>
      <c r="DP358" s="10"/>
      <c r="EE358" s="1"/>
      <c r="EI358" s="64">
        <f>(DEGREES(ACOS((EH355*EK355+EH356*EK356+EH357*EK357)/((SQRT(EH355^2+EH356^2+EH357^2))*(SQRT(EK355^2+EK356^2+EK357^2))))))</f>
        <v>103.47349645073628</v>
      </c>
      <c r="ER358">
        <f t="shared" si="547"/>
        <v>0.3492962422733713</v>
      </c>
      <c r="ES358">
        <f t="shared" si="547"/>
        <v>-0.34518112468713447</v>
      </c>
      <c r="ET358" t="e">
        <f>#REF!</f>
        <v>#REF!</v>
      </c>
      <c r="EU358" t="e">
        <f>#REF!</f>
        <v>#REF!</v>
      </c>
      <c r="EY358" s="28"/>
      <c r="EZ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GG358" s="1"/>
      <c r="GK358" s="64" t="e">
        <f>(DEGREES(ACOS((GJ355*GM355+GJ356*GM356+GJ357*GM357)/((SQRT(GJ355^2+GJ356^2+GJ357^2))*(SQRT(GM355^2+GM356^2+GM357^2))))))</f>
        <v>#VALUE!</v>
      </c>
    </row>
    <row r="359" spans="1:197" x14ac:dyDescent="0.2">
      <c r="D359" t="s">
        <v>9</v>
      </c>
      <c r="E359" s="5">
        <f t="shared" si="548"/>
        <v>0.21743417216685504</v>
      </c>
      <c r="F359" s="6">
        <f t="shared" si="548"/>
        <v>-0.48851748063708106</v>
      </c>
      <c r="G359" s="7">
        <f t="shared" ref="G359:G360" si="549">Q358</f>
        <v>-0.35102176670993795</v>
      </c>
      <c r="H359" s="8">
        <f t="shared" ref="H359:H360" si="550">AM358</f>
        <v>-0.8724013201590195</v>
      </c>
      <c r="J359" s="10"/>
      <c r="Q359" s="61">
        <v>-0.16214771720730445</v>
      </c>
      <c r="S359" s="17">
        <v>0</v>
      </c>
      <c r="T359">
        <v>1</v>
      </c>
      <c r="V359" s="73">
        <f>(T357*T359)*(1-COS(RADIANS(O357+45)))-T358*(SIN(RADIANS(O357+45)))</f>
        <v>0</v>
      </c>
      <c r="W359" s="73">
        <f>(T358*T359)*(1-COS(RADIANS(O357+45)))+T357*(SIN(RADIANS(O357+45)))</f>
        <v>0</v>
      </c>
      <c r="X359" s="73">
        <f>(T359^2)*(1-COS(RADIANS(O357+45)))+(COS(RADIANS(O357+45)))</f>
        <v>1</v>
      </c>
      <c r="Y359" s="10"/>
      <c r="Z359">
        <v>0</v>
      </c>
      <c r="AA359" s="23">
        <f>SIN(RADIANS('[1]Biaxial Input'!$F$21))*SIN(RADIANS(0))</f>
        <v>0</v>
      </c>
      <c r="AC359" s="30">
        <f>(AA357*AA359)*(1-COS(RADIANS(N357)))-AA358*(SIN(RADIANS(N357)))</f>
        <v>2.3858119147859059E-2</v>
      </c>
      <c r="AD359" s="30">
        <f>(AA358*AA359)*(1-COS(RADIANS(N357)))+AA357*(SIN(RADIANS(N357)))</f>
        <v>0.34118699944639969</v>
      </c>
      <c r="AE359" s="30">
        <f>(AA359^2)*(1-COS(RADIANS(N357)))+(COS(RADIANS(N357)))</f>
        <v>0.93969262078590843</v>
      </c>
      <c r="AG359">
        <v>-0.16214771720730445</v>
      </c>
      <c r="AI359" s="28">
        <f>(T357*T359)*(1-COS(RADIANS(M357)))-T358*(SIN(RADIANS(M357)))</f>
        <v>0</v>
      </c>
      <c r="AJ359" s="28">
        <f>(T358*T359)*(1-COS(RADIANS(M357)))+T357*(SIN(RADIANS(M357)))</f>
        <v>0</v>
      </c>
      <c r="AK359" s="28">
        <f>(T359^2)*(1-COS(RADIANS(M357)))+(COS(RADIANS(M357)))</f>
        <v>1</v>
      </c>
      <c r="AM359" s="61">
        <v>-0.30114099064220901</v>
      </c>
      <c r="AO359" s="17">
        <v>0</v>
      </c>
      <c r="AP359">
        <v>1</v>
      </c>
      <c r="AR359" s="73">
        <f>(T357*T357)*(1-COS(RADIANS(O357-45)))-T357*(SIN(RADIANS(O357-45)))</f>
        <v>0</v>
      </c>
      <c r="AS359" s="73">
        <f>(T358*T359)*(1-COS(RADIANS(O357-45)))+T357*(SIN(RADIANS(O357-45)))</f>
        <v>0</v>
      </c>
      <c r="AT359" s="73">
        <f>(T359^2)*(1-COS(RADIANS(O357-45)))+(COS(RADIANS(O357-45)))</f>
        <v>1</v>
      </c>
      <c r="AU359" s="10"/>
      <c r="AV359">
        <v>0</v>
      </c>
      <c r="AW359" s="1">
        <v>-0.30114099064220901</v>
      </c>
      <c r="AX359" s="10"/>
      <c r="AY359" s="11">
        <f>(G288^2)*F288+G288*G289*F289+G288*G290*F290-((H288^2)*F288+H288*H289*F289+H288*H290*F290)</f>
        <v>-0.22376318881302271</v>
      </c>
      <c r="AZ359" s="12">
        <f>G288*G289*F288+(G289^2)*F289+G289*G290*F290-(H288*H289*F288+(H289^2)*F289+H289*H290*F290)</f>
        <v>0.96064106016487938</v>
      </c>
      <c r="BA359" s="12">
        <f>G288*G290*F288+G289*G290*F289+(G290^2)*F290-(H288*H290*F288+H289*H290*F289+(H290^2)*F290)</f>
        <v>0</v>
      </c>
      <c r="BB359" s="12">
        <f>(G288^2)*E288+G288*G289*E289+G288*G290*E290-((H288^2)*E288+H288*H289*E289+H288*H290*E290)</f>
        <v>0.50242467528378509</v>
      </c>
      <c r="BC359" s="12">
        <f>G288*G289*E288+(G289^2)*E289+G289*G290*E290-(H288*H289*E288+(H289^2)*E289+H289*H290*E290)</f>
        <v>-0.8625883610692987</v>
      </c>
      <c r="BD359" s="24">
        <f>G288*G290*E288+G289*G290*E289+(G290^2)*E290-(H288*H290*E288+H289*H290*E289+(H290^2)*E290)</f>
        <v>0</v>
      </c>
      <c r="BE359" s="10">
        <f>J288</f>
        <v>-9.1306687561903965E-3</v>
      </c>
      <c r="BV359" s="2" t="s">
        <v>3</v>
      </c>
      <c r="CE359" s="10"/>
      <c r="CS359" s="15"/>
      <c r="CW359" s="28"/>
      <c r="CY359" s="82" t="s">
        <v>148</v>
      </c>
      <c r="CZ359" s="13"/>
      <c r="DB359" s="10"/>
      <c r="DC359" s="10"/>
      <c r="DD359" s="10"/>
      <c r="DE359" s="10"/>
      <c r="DF359" s="10"/>
      <c r="DG359" s="10"/>
      <c r="DH359" s="80"/>
      <c r="DI359" s="23" t="s">
        <v>149</v>
      </c>
      <c r="DM359" s="1"/>
      <c r="DO359" s="80"/>
      <c r="DS359" s="13"/>
      <c r="DT359" s="81"/>
      <c r="DU359" s="82" t="s">
        <v>150</v>
      </c>
      <c r="DW359" s="13"/>
      <c r="DX359" s="13"/>
      <c r="EA359" s="1"/>
      <c r="EE359" s="1"/>
      <c r="ER359">
        <f t="shared" si="547"/>
        <v>-9.8670839279614439E-2</v>
      </c>
      <c r="ES359">
        <f t="shared" si="547"/>
        <v>-0.32743703463395935</v>
      </c>
      <c r="ET359" t="e">
        <f>#REF!</f>
        <v>#REF!</v>
      </c>
      <c r="EU359" t="e">
        <f>#REF!</f>
        <v>#REF!</v>
      </c>
      <c r="EY359" s="28"/>
      <c r="EZ359" s="10"/>
      <c r="FA359" s="82" t="s">
        <v>148</v>
      </c>
      <c r="FB359" s="13"/>
      <c r="FD359" s="10"/>
      <c r="FE359" s="10"/>
      <c r="FF359" s="10"/>
      <c r="FG359" s="10"/>
      <c r="FH359" s="10"/>
      <c r="FI359" s="10"/>
      <c r="FJ359" s="80"/>
      <c r="FK359" s="23" t="s">
        <v>149</v>
      </c>
      <c r="FO359" s="1"/>
      <c r="FQ359" s="80"/>
      <c r="FU359" s="13"/>
      <c r="FV359" s="81"/>
      <c r="FW359" s="82" t="s">
        <v>150</v>
      </c>
      <c r="FY359" s="13"/>
      <c r="FZ359" s="13"/>
      <c r="GC359" s="1"/>
      <c r="GG359" s="1"/>
      <c r="GK359" s="13"/>
    </row>
    <row r="360" spans="1:197" x14ac:dyDescent="0.2">
      <c r="D360" t="s">
        <v>10</v>
      </c>
      <c r="E360" s="5">
        <f t="shared" si="548"/>
        <v>5.925170895226721E-2</v>
      </c>
      <c r="F360" s="6">
        <f t="shared" si="548"/>
        <v>-0.16461709770714594</v>
      </c>
      <c r="G360" s="7">
        <f t="shared" si="549"/>
        <v>-0.16214771720730445</v>
      </c>
      <c r="H360" s="8">
        <f t="shared" si="550"/>
        <v>-0.30114099064220901</v>
      </c>
      <c r="J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W360" s="1"/>
      <c r="AX360" s="10"/>
      <c r="AY360" s="11">
        <f>(G293^2)*F293+G293*G294*F294+G293*G295*F295-((H293^2)*F293+H293*H294*F294+H293*H295*F295)</f>
        <v>-0.15505599351595117</v>
      </c>
      <c r="AZ360" s="12">
        <f>G293*G294*F293+(G294^2)*F294+G294*G295*F295-(H293*H294*F293+(H294^2)*F294+H294*H295*F295)</f>
        <v>0.96138942470901623</v>
      </c>
      <c r="BA360" s="12">
        <f>G293*G295*F293+G294*G295*F294+(G295^2)*F295-(H293*H295*F293+H294*H295*F294+(H295^2)*F295)</f>
        <v>-8.295949519146506E-2</v>
      </c>
      <c r="BB360" s="12">
        <f>(G293^2)*E293+G293*G294*E294+G293*G295*E295-((H293^2)*E293+H293*H294*E294+H293*H295*E295)</f>
        <v>0.43335594876479</v>
      </c>
      <c r="BC360" s="12">
        <f>G293*G294*E293+(G294^2)*E294+G294*G295*E295-(H293*H294*E293+(H294^2)*E294+H294*H295*E295)</f>
        <v>-0.89414047895588378</v>
      </c>
      <c r="BD360" s="24">
        <f>G293*G295*E293+G294*G295*E294+(G295^2)*E295-(H293*H295*E293+H294*H295*E294+(H295^2)*E295)</f>
        <v>7.5391869783346124E-2</v>
      </c>
      <c r="BE360" s="10">
        <f>J293</f>
        <v>5.3056256466149476E-2</v>
      </c>
      <c r="BV360" s="2" t="e">
        <f>DEGREES(ACOS(((CH292*CG294+#REF!*#REF!+#REF!*CG296)/(((SQRT((CH292^2)+(#REF!^2)+(#REF!^2)))*(SQRT((CG294^2)+(#REF!^2)+(CG296^2))))))))</f>
        <v>#REF!</v>
      </c>
      <c r="BZ360" s="5" t="s">
        <v>4</v>
      </c>
      <c r="CA360" s="6" t="s">
        <v>5</v>
      </c>
      <c r="CB360" s="7" t="s">
        <v>6</v>
      </c>
      <c r="CC360" s="8" t="s">
        <v>1</v>
      </c>
      <c r="CD360">
        <v>15</v>
      </c>
      <c r="CE360" s="9" t="s">
        <v>7</v>
      </c>
      <c r="CG360" s="90" t="s">
        <v>157</v>
      </c>
      <c r="CH360" s="61">
        <f>CE361-((CH362-CE361)/(EY360-CW360))*CW360</f>
        <v>9.4550586610987892</v>
      </c>
      <c r="CI360" s="10"/>
      <c r="CK360" s="5" t="s">
        <v>4</v>
      </c>
      <c r="CL360" s="6" t="s">
        <v>5</v>
      </c>
      <c r="CM360" s="7" t="s">
        <v>6</v>
      </c>
      <c r="CN360" s="8" t="s">
        <v>1</v>
      </c>
      <c r="CO360" s="10"/>
      <c r="CP360">
        <f t="shared" ref="CP360:CQ362" si="551">BZ361</f>
        <v>0.93180266183863136</v>
      </c>
      <c r="CQ360">
        <f t="shared" si="551"/>
        <v>-0.87956522186239505</v>
      </c>
      <c r="CR360">
        <f>CI364</f>
        <v>0</v>
      </c>
      <c r="CS360">
        <f>CL364</f>
        <v>0</v>
      </c>
      <c r="CU360" s="17">
        <f>CU264</f>
        <v>10</v>
      </c>
      <c r="CV360" s="17">
        <f>CV264</f>
        <v>-20</v>
      </c>
      <c r="CW360" s="31">
        <f>CH267</f>
        <v>282.3583184718517</v>
      </c>
      <c r="CY360" s="61">
        <f t="array" ref="CY360:CY362">MMULT(DQ360:DS362,DO360:DO362)</f>
        <v>0.91990878439507506</v>
      </c>
      <c r="CZ360" s="13"/>
      <c r="DA360" s="17">
        <v>1</v>
      </c>
      <c r="DB360">
        <v>0</v>
      </c>
      <c r="DD360" s="73">
        <f>(DB360^2)*(1-COS(RADIANS(CW360+45)))+(COS(RADIANS(CW360+45)))</f>
        <v>0.84206022919878865</v>
      </c>
      <c r="DE360" s="73">
        <f>(DB360*DB361)*(1-COS(RADIANS(CW360+45)))-DB362*(SIN(RADIANS(CW360+45)))</f>
        <v>0.53938350957522196</v>
      </c>
      <c r="DF360" s="73">
        <f>(DB360*DB362)*(1-COS(RADIANS(CW360+45)))+DB361*(SIN(RADIANS(CW360+45)))</f>
        <v>0</v>
      </c>
      <c r="DG360" s="10"/>
      <c r="DH360">
        <f t="array" ref="DH360:DH362">MMULT(DD360:DF362,DA360:DA362)</f>
        <v>0.84206022919878865</v>
      </c>
      <c r="DI360" s="23">
        <f>COS(RADIANS('[1]Biaxial Input'!$F$21))</f>
        <v>-0.9975640502598242</v>
      </c>
      <c r="DK360" s="30">
        <f>(DI360^2)*(1-COS(RADIANS(CV360)))+(COS(RADIANS(CV360)))</f>
        <v>0.99970654636555623</v>
      </c>
      <c r="DL360" s="30">
        <f>(DI360*DI361)*(1-COS(RADIANS(CV360)))-DI362*(SIN(RADIANS(CV360)))</f>
        <v>-4.1965824879998722E-3</v>
      </c>
      <c r="DM360" s="30">
        <f>(DI360*DI362)*(1-COS(RADIANS(CV360)))+DI361*(SIN(RADIANS(CV360)))</f>
        <v>-2.3858119147859059E-2</v>
      </c>
      <c r="DO360">
        <f t="array" ref="DO360:DO362">MMULT(DK360:DM362,DH360:DH362)</f>
        <v>0.84407669095470905</v>
      </c>
      <c r="DQ360" s="28">
        <f>(DB360^2)*(1-COS(RADIANS(CU360)))+(COS(RADIANS(CU360)))</f>
        <v>0.98480775301220802</v>
      </c>
      <c r="DR360" s="28">
        <f>(DB360*DB361)*(1-COS(RADIANS(CU360)))-DB362*(SIN(RADIANS(CU360)))</f>
        <v>-0.17364817766693033</v>
      </c>
      <c r="DS360" s="28">
        <f>(DB360*DB362)*(1-COS(RADIANS(CU360)))+DB361*(SIN(RADIANS(CU360)))</f>
        <v>0</v>
      </c>
      <c r="DU360" s="61">
        <f t="array" ref="DU360:DU362">MMULT(DQ360:DS362,EE360:EE362)</f>
        <v>-0.39049930324252657</v>
      </c>
      <c r="DV360" s="13"/>
      <c r="DW360" s="17">
        <v>1</v>
      </c>
      <c r="DX360">
        <v>0</v>
      </c>
      <c r="DZ360" s="73">
        <f>(DB360^2)*(1-COS(RADIANS(CW360-45)))+(COS(RADIANS(CW360-45)))</f>
        <v>-0.53938350957522274</v>
      </c>
      <c r="EA360" s="73">
        <f>(DB360*DB361)*(1-COS(RADIANS(CW360-45)))-DB362*(SIN(RADIANS(CW360-45)))</f>
        <v>0.8420602291987882</v>
      </c>
      <c r="EB360" s="73">
        <f>(DB360*DB362)*(1-COS(RADIANS(CW360-45)))+DB361*(SIN(RADIANS(CW360-45)))</f>
        <v>0</v>
      </c>
      <c r="EC360" s="10"/>
      <c r="ED360">
        <f t="array" ref="ED360:ED362">MMULT(DZ360:EB362,DA360:DA362)</f>
        <v>-0.53938350957522274</v>
      </c>
      <c r="EE360" s="1">
        <f t="array" ref="EE360:EE362">MMULT(DK360:DM362,ED360:ED362)</f>
        <v>-0.53569145031228205</v>
      </c>
      <c r="EG360">
        <f>CY360+DU360</f>
        <v>0.52940948115254849</v>
      </c>
      <c r="EH360">
        <f>EG360/(SQRT(EG360^2+EG361^2+EG362^2))</f>
        <v>0.37434903414741894</v>
      </c>
      <c r="EJ360">
        <f>Q360+AM360</f>
        <v>0</v>
      </c>
      <c r="EK360">
        <f>EJ360/(SQRT(EJ360^2+EJ361^2+EJ362^2))</f>
        <v>0</v>
      </c>
      <c r="EM360" s="23">
        <f>CY361*DU362-CY362*DU361</f>
        <v>-3.5750839988414662E-2</v>
      </c>
      <c r="EO360" s="15">
        <v>15</v>
      </c>
      <c r="EP360" s="9" t="s">
        <v>7</v>
      </c>
      <c r="EW360" s="17">
        <f>CU360</f>
        <v>10</v>
      </c>
      <c r="EX360" s="17">
        <f>CV360</f>
        <v>-20</v>
      </c>
      <c r="EY360" s="31">
        <f>1+CW360</f>
        <v>283.3583184718517</v>
      </c>
      <c r="EZ360" s="10"/>
      <c r="FA360" s="61">
        <f t="array" ref="FA360:FA362">MMULT(FS360:FU362,FQ360:FQ362)</f>
        <v>0.92658383038519787</v>
      </c>
      <c r="FB360" s="13">
        <f>BW361</f>
        <v>0</v>
      </c>
      <c r="FC360" s="17">
        <v>1</v>
      </c>
      <c r="FD360">
        <v>0</v>
      </c>
      <c r="FF360" s="73">
        <f>(FD360^2)*(1-COS(RADIANS(EY360+45)))+(COS(RADIANS(EY360+45)))</f>
        <v>0.85134551958194637</v>
      </c>
      <c r="FG360" s="73">
        <f>(FD360*FD361)*(1-COS(RADIANS(EY360+45)))-FD362*(SIN(RADIANS(EY360+45)))</f>
        <v>0.52460538148950187</v>
      </c>
      <c r="FH360" s="73">
        <f>(FD360*FD362)*(1-COS(RADIANS(EY360+45)))+FD361*(SIN(RADIANS(EY360+45)))</f>
        <v>0</v>
      </c>
      <c r="FI360" s="10"/>
      <c r="FJ360">
        <f t="array" ref="FJ360:FJ362">MMULT(FF360:FH362,FC360:FC362)</f>
        <v>0.85134551958194637</v>
      </c>
      <c r="FK360" s="23">
        <f>COS(RADIANS(176))</f>
        <v>-0.9975640502598242</v>
      </c>
      <c r="FM360" s="30">
        <f>(FK360^2)*(1-COS(RADIANS(EX360)))+(COS(RADIANS(EX360)))</f>
        <v>0.99970654636555623</v>
      </c>
      <c r="FN360" s="30">
        <f>(FK360*FK361)*(1-COS(RADIANS(EX360)))-FK362*(SIN(RADIANS(EX360)))</f>
        <v>-4.1965824879998722E-3</v>
      </c>
      <c r="FO360" s="30">
        <f>(FK360*FK362)*(1-COS(RADIANS(EX360)))+FK361*(SIN(RADIANS(EX360)))</f>
        <v>-2.3858119147859059E-2</v>
      </c>
      <c r="FQ360">
        <f t="array" ref="FQ360:FQ362">MMULT(FM360:FO362,FJ360:FJ362)</f>
        <v>0.85329723890212694</v>
      </c>
      <c r="FS360" s="28">
        <f>(FD360^2)*(1-COS(RADIANS(EW360)))+(COS(RADIANS(EW360)))</f>
        <v>0.98480775301220802</v>
      </c>
      <c r="FT360" s="28">
        <f>(FD360*FD361)*(1-COS(RADIANS(EW360)))-FD362*(SIN(RADIANS(EW360)))</f>
        <v>-0.17364817766693033</v>
      </c>
      <c r="FU360" s="28">
        <f>(FD360*FD362)*(1-COS(RADIANS(EW360)))+FD361*(SIN(RADIANS(EW360)))</f>
        <v>0</v>
      </c>
      <c r="FW360" s="61">
        <f t="array" ref="FW360:FW362">MMULT(FS360:FU362,GG360:GG362)</f>
        <v>-0.37438520631672589</v>
      </c>
      <c r="FX360" s="13">
        <f>BX361</f>
        <v>0</v>
      </c>
      <c r="FY360" s="17">
        <v>1</v>
      </c>
      <c r="FZ360">
        <v>0</v>
      </c>
      <c r="GB360" s="73">
        <f>(FD360^2)*(1-COS(RADIANS(EY360-45)))+(COS(RADIANS(EY360-45)))</f>
        <v>-0.52460538148950175</v>
      </c>
      <c r="GC360" s="73">
        <f>(FD360*FD361)*(1-COS(RADIANS(EY360-45)))-FD362*(SIN(RADIANS(EY360-45)))</f>
        <v>0.85134551958194637</v>
      </c>
      <c r="GD360" s="73">
        <f>(FD360*FD362)*(1-COS(RADIANS(EY360-45)))+FD361*(SIN(RADIANS(EY360-45)))</f>
        <v>0</v>
      </c>
      <c r="GE360" s="10"/>
      <c r="GF360">
        <f t="array" ref="GF360:GF362">MMULT(GB360:GD362,FC360:FC362)</f>
        <v>-0.52460538148950175</v>
      </c>
      <c r="GG360" s="1">
        <f t="array" ref="GG360:GG362">MMULT(FM360:FO362,GF360:GF362)</f>
        <v>-0.52087869243494012</v>
      </c>
      <c r="GI360">
        <f>FA360+FW360</f>
        <v>0.55219862406847198</v>
      </c>
      <c r="GJ360">
        <f>GI360/(SQRT(GI360^2+GI361^2+GI362^2))</f>
        <v>0.3904633916406976</v>
      </c>
      <c r="GL360" t="e">
        <f>CH361+DC360</f>
        <v>#VALUE!</v>
      </c>
      <c r="GM360" t="e">
        <f>GL360/(SQRT(GL360^2+GL361^2+GL362^2))</f>
        <v>#VALUE!</v>
      </c>
      <c r="GO360" s="27">
        <f>FA361*FW362-FA362*FW361</f>
        <v>-3.5750839988414634E-2</v>
      </c>
    </row>
    <row r="361" spans="1:197" x14ac:dyDescent="0.2">
      <c r="A361" s="3" t="s">
        <v>19</v>
      </c>
      <c r="B361" s="3" t="s">
        <v>18</v>
      </c>
      <c r="C361" s="3" t="s">
        <v>20</v>
      </c>
      <c r="Q361" s="82" t="s">
        <v>148</v>
      </c>
      <c r="R361" s="13"/>
      <c r="T361" s="10"/>
      <c r="U361" s="10"/>
      <c r="V361" s="10"/>
      <c r="W361" s="10"/>
      <c r="X361" s="10"/>
      <c r="Y361" s="10"/>
      <c r="Z361" s="80"/>
      <c r="AA361" s="23" t="s">
        <v>149</v>
      </c>
      <c r="AE361" s="1"/>
      <c r="AG361" s="80"/>
      <c r="AK361" s="13"/>
      <c r="AL361" s="81"/>
      <c r="AM361" s="82" t="s">
        <v>150</v>
      </c>
      <c r="AO361" s="13"/>
      <c r="AP361" s="13"/>
      <c r="AS361" s="1"/>
      <c r="AW361" s="1"/>
      <c r="AX361" s="10"/>
      <c r="AY361" s="11">
        <f>(G298^2)*F298+G298*G299*F299+G298*G300*F300-((H298^2)*F298+H298*H299*F299+H298*H300*F300)</f>
        <v>0.1706803730368896</v>
      </c>
      <c r="AZ361" s="12">
        <f>G298*G299*F298+(G299^2)*F299+G299*G300*F300-(H298*H299*F298+(H299^2)*F299+H299*H300*F300)</f>
        <v>-0.98327452253840275</v>
      </c>
      <c r="BA361" s="12">
        <f>G298*G300*F298+G299*G300*F299+(G300^2)*F300-(H298*H300*F298+H299*H300*F299+(H300^2)*F300)</f>
        <v>5.6847296359481644E-2</v>
      </c>
      <c r="BB361" s="12">
        <f>(G298^2)*E298+G298*G299*E299+G298*G300*E300-((H298^2)*E298+H298*H299*E299+H298*H300*E300)</f>
        <v>-0.43575251552758693</v>
      </c>
      <c r="BC361" s="12">
        <f>G298*G299*E298+(G299^2)*E299+G299*G300*E300-(H298*H299*E298+(H299^2)*E299+H299*H300*E300)</f>
        <v>0.88851786586417425</v>
      </c>
      <c r="BD361" s="24">
        <f>G298*G300*E298+G299*G300*E299+(G300^2)*E300-(H298*H300*E298+H299*H300*E299+(H300^2)*E300)</f>
        <v>-0.10039749638735646</v>
      </c>
      <c r="BE361" s="10">
        <f>J298</f>
        <v>-4.4139575924875885E-2</v>
      </c>
      <c r="BY361" t="s">
        <v>8</v>
      </c>
      <c r="BZ361" s="5">
        <f t="shared" ref="BZ361:CA363" si="552">BZ356</f>
        <v>0.93180266183863136</v>
      </c>
      <c r="CA361" s="6">
        <f t="shared" si="552"/>
        <v>-0.87956522186239505</v>
      </c>
      <c r="CB361" s="7">
        <f>CY360</f>
        <v>0.91990878439507506</v>
      </c>
      <c r="CC361" s="8">
        <f>DU360</f>
        <v>-0.39049930324252657</v>
      </c>
      <c r="CE361" s="9">
        <f>((SUMPRODUCT(CB361:CB363,BZ361:BZ363))*(SUMPRODUCT(CB361:(CB363),CA361:CA363)))-((SUMPRODUCT(CC361:CC363,BZ361:BZ363))*(SUMPRODUCT(CC361:CC363,CA361:CA363)))</f>
        <v>6.0279559122022874E-13</v>
      </c>
      <c r="CG361">
        <v>1</v>
      </c>
      <c r="CH361" t="s">
        <v>161</v>
      </c>
      <c r="CI361" s="67"/>
      <c r="CJ361" s="1" t="s">
        <v>8</v>
      </c>
      <c r="CK361" s="5">
        <f t="shared" ref="CK361:CL363" si="553">BZ361</f>
        <v>0.93180266183863136</v>
      </c>
      <c r="CL361" s="6">
        <f t="shared" si="553"/>
        <v>-0.87956522186239505</v>
      </c>
      <c r="CM361" s="7">
        <f>FA360</f>
        <v>0.92658383038519787</v>
      </c>
      <c r="CN361" s="8">
        <f>FW360</f>
        <v>-0.37438520631672589</v>
      </c>
      <c r="CO361" s="10"/>
      <c r="CP361">
        <f t="shared" si="551"/>
        <v>0.3492962422733713</v>
      </c>
      <c r="CQ361">
        <f t="shared" si="551"/>
        <v>-0.34518112468713447</v>
      </c>
      <c r="CR361">
        <f>CJ364</f>
        <v>0</v>
      </c>
      <c r="CS361">
        <f>CM364</f>
        <v>0</v>
      </c>
      <c r="CW361" s="28"/>
      <c r="CY361" s="61">
        <v>-0.35621803126688778</v>
      </c>
      <c r="DA361" s="17">
        <v>0</v>
      </c>
      <c r="DB361">
        <v>0</v>
      </c>
      <c r="DD361" s="73">
        <f>(DB360*DB361)*(1-COS(RADIANS(CW360+45)))+DB362*(SIN(RADIANS(CW360+45)))</f>
        <v>-0.53938350957522196</v>
      </c>
      <c r="DE361" s="73">
        <f>(DB361^2)*(1-COS(RADIANS(CW360+45)))+(COS(RADIANS(CW360+45)))</f>
        <v>0.84206022919878865</v>
      </c>
      <c r="DF361" s="73">
        <f>(DB361*DB362)*(1-COS(RADIANS(CW360+45)))-DB360*(SIN(RADIANS(CW360+45)))</f>
        <v>0</v>
      </c>
      <c r="DG361" s="10"/>
      <c r="DH361">
        <v>-0.53938350957522196</v>
      </c>
      <c r="DI361" s="23">
        <f>SIN(RADIANS('[1]Biaxial Input'!$F$21))*(COS(RADIANS(0)))</f>
        <v>6.9756473744125524E-2</v>
      </c>
      <c r="DK361" s="30">
        <f>(DI360*DI361)*(1-COS(RADIANS(CV360)))+DI362*(SIN(RADIANS(CV360)))</f>
        <v>-4.1965824879998722E-3</v>
      </c>
      <c r="DL361" s="30">
        <f>(DI361^2)*(1-COS(RADIANS(CV360)))+(COS(RADIANS(CV360)))</f>
        <v>0.9399860744203522</v>
      </c>
      <c r="DM361" s="30">
        <f>(DI361*DI362)*(1-COS(RADIANS(CV360)))-DI360*(SIN(RADIANS(CV360)))</f>
        <v>-0.34118699944639969</v>
      </c>
      <c r="DO361">
        <v>-0.51054676298438217</v>
      </c>
      <c r="DQ361" s="28">
        <f>(DB360*DB361)*(1-COS(RADIANS(CU360)))+DB362*(SIN(RADIANS(CU360)))</f>
        <v>0.17364817766693033</v>
      </c>
      <c r="DR361" s="28">
        <f>(DB361^2)*(1-COS(RADIANS(CU360)))+(COS(RADIANS(CU360)))</f>
        <v>0.98480775301220802</v>
      </c>
      <c r="DS361" s="28">
        <f>(DB361*DB362)*(1-COS(RADIANS(CU360)))-DB360*(SIN(RADIANS(CU360)))</f>
        <v>0</v>
      </c>
      <c r="DU361" s="61">
        <v>-0.87029251307805022</v>
      </c>
      <c r="DW361" s="17">
        <v>0</v>
      </c>
      <c r="DX361">
        <v>0</v>
      </c>
      <c r="DZ361" s="73">
        <f>(DB360*DB361)*(1-COS(RADIANS(CW360-45)))+DB362*(SIN(RADIANS(CW360-45)))</f>
        <v>-0.8420602291987882</v>
      </c>
      <c r="EA361" s="73">
        <f>(DB361^2)*(1-COS(RADIANS(CW360-45)))+(COS(RADIANS(CW360-45)))</f>
        <v>-0.53938350957522274</v>
      </c>
      <c r="EB361" s="73">
        <f>(DB361*DB362)*(1-COS(RADIANS(CW360-45)))-DB360*(SIN(RADIANS(CW360-45)))</f>
        <v>0</v>
      </c>
      <c r="EC361" s="10"/>
      <c r="ED361">
        <v>-0.8420602291987882</v>
      </c>
      <c r="EE361" s="1">
        <v>-0.78926132187947162</v>
      </c>
      <c r="EG361">
        <f>CY361+DU361</f>
        <v>-1.226510544344938</v>
      </c>
      <c r="EH361">
        <f>EG361/(SQRT(EG360^2+EG361^2+EG362^2))</f>
        <v>-0.86727392310310969</v>
      </c>
      <c r="EJ361">
        <f>Q361+AM361</f>
        <v>0</v>
      </c>
      <c r="EK361">
        <f>EJ361/(SQRT(EJ360^2+EJ361^2+EJ362^2))</f>
        <v>0</v>
      </c>
      <c r="EM361" s="23">
        <f>CY362*DU360-CY360*DU362</f>
        <v>0.34014652119437255</v>
      </c>
      <c r="EP361" s="9">
        <f>((SUMPRODUCT(CM361:CM363,BZ361:BZ363))*(SUMPRODUCT(CM361:CM363,CA361:CA363)))-((SUMPRODUCT(CN361:CN363,BZ361:BZ363))*(SUMPRODUCT(CN361:CN363,CA361:CA363)))</f>
        <v>-3.3486028363179099E-2</v>
      </c>
      <c r="EY361" s="28"/>
      <c r="EZ361" s="10"/>
      <c r="FA361" s="61">
        <v>-0.34097507887778233</v>
      </c>
      <c r="FB361" s="13">
        <f>BW362</f>
        <v>0</v>
      </c>
      <c r="FC361" s="17">
        <v>0</v>
      </c>
      <c r="FD361">
        <v>0</v>
      </c>
      <c r="FF361" s="73">
        <f>(FD360*FD361)*(1-COS(RADIANS(EY360+45)))+FD362*(SIN(RADIANS(EY360+45)))</f>
        <v>-0.52460538148950187</v>
      </c>
      <c r="FG361" s="73">
        <f>(FD361^2)*(1-COS(RADIANS(EY360+45)))+(COS(RADIANS(EY360+45)))</f>
        <v>0.85134551958194637</v>
      </c>
      <c r="FH361" s="73">
        <f>(FD361*FD362)*(1-COS(RADIANS(EY360+45)))-FD360*(SIN(RADIANS(EY360+45)))</f>
        <v>0</v>
      </c>
      <c r="FI361" s="10"/>
      <c r="FJ361">
        <v>-0.52460538148950187</v>
      </c>
      <c r="FK361" s="23">
        <f>SIN(RADIANS(176))*(COS(RADIANS(0)))</f>
        <v>6.9756473744125524E-2</v>
      </c>
      <c r="FM361" s="30">
        <f>(FK360*FK361)*(1-COS(RADIANS(EX360)))+FK362*(SIN(RADIANS(EX360)))</f>
        <v>-4.1965824879998722E-3</v>
      </c>
      <c r="FN361" s="30">
        <f>(FK361^2)*(1-COS(RADIANS(EX360)))+(COS(RADIANS(EX360)))</f>
        <v>0.9399860744203522</v>
      </c>
      <c r="FO361" s="30">
        <f>(FK361*FK362)*(1-COS(RADIANS(EX360)))-FK360*(SIN(RADIANS(EX360)))</f>
        <v>-0.34118699944639969</v>
      </c>
      <c r="FQ361">
        <v>-0.49669449486482292</v>
      </c>
      <c r="FS361" s="28">
        <f>(FD360*FD361)*(1-COS(RADIANS(EW360)))+FD362*(SIN(RADIANS(EW360)))</f>
        <v>0.17364817766693033</v>
      </c>
      <c r="FT361" s="28">
        <f>(FD361^2)*(1-COS(RADIANS(EW360)))+(COS(RADIANS(EW360)))</f>
        <v>0.98480775301220802</v>
      </c>
      <c r="FU361" s="28">
        <f>(FD361*FD362)*(1-COS(RADIANS(EW360)))-FD360*(SIN(RADIANS(EW360)))</f>
        <v>0</v>
      </c>
      <c r="FW361" s="61">
        <v>-0.87637682517491089</v>
      </c>
      <c r="FX361" s="13">
        <f>BX362</f>
        <v>0</v>
      </c>
      <c r="FY361" s="17">
        <v>0</v>
      </c>
      <c r="FZ361">
        <v>0</v>
      </c>
      <c r="GB361" s="73">
        <f>(FD360*FD361)*(1-COS(RADIANS(EY360-45)))+FD362*(SIN(RADIANS(EY360-45)))</f>
        <v>-0.85134551958194637</v>
      </c>
      <c r="GC361" s="73">
        <f>(FD361^2)*(1-COS(RADIANS(EY360-45)))+(COS(RADIANS(EY360-45)))</f>
        <v>-0.52460538148950175</v>
      </c>
      <c r="GD361" s="73">
        <f>(FD361*FD362)*(1-COS(RADIANS(EY360-45)))-FD360*(SIN(RADIANS(EY360-45)))</f>
        <v>0</v>
      </c>
      <c r="GE361" s="10"/>
      <c r="GF361">
        <v>-0.85134551958194637</v>
      </c>
      <c r="GG361" s="1">
        <v>-0.79805138317011959</v>
      </c>
      <c r="GI361">
        <f>FA361+FW361</f>
        <v>-1.2173519040526932</v>
      </c>
      <c r="GJ361">
        <f>GI361/(SQRT(GI360^2+GI361^2+GI362^2))</f>
        <v>-0.86079778644601468</v>
      </c>
      <c r="GL361">
        <f>CH362+DC361</f>
        <v>-3.3486028363179099E-2</v>
      </c>
      <c r="GM361" t="e">
        <f>GL361/(SQRT(GL360^2+GL361^2+GL362^2))</f>
        <v>#VALUE!</v>
      </c>
      <c r="GO361" s="27">
        <f>FA362*FW360-FA360*FW362</f>
        <v>0.34014652119437255</v>
      </c>
    </row>
    <row r="362" spans="1:197" x14ac:dyDescent="0.2">
      <c r="A362" s="3">
        <f>C375+C378</f>
        <v>2.9659570245119338E-2</v>
      </c>
      <c r="B362" s="3">
        <f>C376*C380-C377*C379</f>
        <v>-4.077998096898014E-2</v>
      </c>
      <c r="C362" s="3">
        <f>A363*B364-A364*B363</f>
        <v>1.6799582249100695E-2</v>
      </c>
      <c r="E362" s="5" t="s">
        <v>4</v>
      </c>
      <c r="F362" s="6" t="s">
        <v>5</v>
      </c>
      <c r="G362" s="7" t="s">
        <v>6</v>
      </c>
      <c r="H362" s="8" t="s">
        <v>1</v>
      </c>
      <c r="I362">
        <v>16</v>
      </c>
      <c r="J362" s="9" t="s">
        <v>7</v>
      </c>
      <c r="K362">
        <v>16</v>
      </c>
      <c r="L362" s="10"/>
      <c r="M362" s="17">
        <f>A302</f>
        <v>25</v>
      </c>
      <c r="N362" s="17">
        <f>B302</f>
        <v>-30</v>
      </c>
      <c r="O362" s="17">
        <f>C302</f>
        <v>270.8</v>
      </c>
      <c r="Q362" s="61">
        <f t="array" ref="Q362:Q364">MMULT(AI362:AK364,AG362:AG364)</f>
        <v>0.91338652578000923</v>
      </c>
      <c r="R362" s="13"/>
      <c r="S362" s="17">
        <v>1</v>
      </c>
      <c r="T362">
        <v>0</v>
      </c>
      <c r="V362" s="73">
        <f>(T362^2)*(1-COS(RADIANS(O362+45)))+(COS(RADIANS(O362+45)))</f>
        <v>0.71691060765048265</v>
      </c>
      <c r="W362" s="73">
        <f>(T362*T363)*(1-COS(RADIANS(O362+45)))-T364*(SIN(RADIANS(O362+45)))</f>
        <v>0.69716510285456468</v>
      </c>
      <c r="X362" s="73">
        <f>(T362*T364)*(1-COS(RADIANS(O362+45)))+T363*(SIN(RADIANS(O362+45)))</f>
        <v>0</v>
      </c>
      <c r="Y362" s="10"/>
      <c r="Z362">
        <f t="array" ref="Z362:Z364">MMULT(V362:X364,S362:S364)</f>
        <v>0.71691060765048265</v>
      </c>
      <c r="AA362" s="23">
        <f>COS(RADIANS('[1]Biaxial Input'!$F$21))</f>
        <v>-0.9975640502598242</v>
      </c>
      <c r="AC362" s="30">
        <f>(AA362^2)*(1-COS(RADIANS(N362)))+(COS(RADIANS(N362)))</f>
        <v>0.99934808421962718</v>
      </c>
      <c r="AD362" s="30">
        <f>(AA362*AA363)*(1-COS(RADIANS(N362)))-AA364*(SIN(RADIANS(N362)))</f>
        <v>-9.3228300025961861E-3</v>
      </c>
      <c r="AE362" s="30">
        <f>(AA362*AA364)*(1-COS(RADIANS(N362)))+AA363*(SIN(RADIANS(N362)))</f>
        <v>-3.4878236872062755E-2</v>
      </c>
      <c r="AG362">
        <f t="array" ref="AG362:AG364">MMULT(AC362:AE364,Z362:Z364)</f>
        <v>0.72294279404989426</v>
      </c>
      <c r="AI362" s="28">
        <f>(T362^2)*(1-COS(RADIANS(M362)))+(COS(RADIANS(M362)))</f>
        <v>0.90630778703664994</v>
      </c>
      <c r="AJ362" s="28">
        <f>(T362*T363)*(1-COS(RADIANS(M362)))-T364*(SIN(RADIANS(M362)))</f>
        <v>-0.42261826174069944</v>
      </c>
      <c r="AK362" s="28">
        <f>(T362*T364)*(1-COS(RADIANS(M362)))+T363*(SIN(RADIANS(M362)))</f>
        <v>0</v>
      </c>
      <c r="AM362" s="61">
        <f t="array" ref="AM362:AM364">MMULT(AI362:AK364,AW362:AW364)</f>
        <v>-0.36553817544573719</v>
      </c>
      <c r="AN362" s="13"/>
      <c r="AO362" s="17">
        <v>1</v>
      </c>
      <c r="AP362">
        <v>0</v>
      </c>
      <c r="AR362" s="73">
        <f>(T362^2)*(1-COS(RADIANS(O362-45)))+(COS(RADIANS(O362-45)))</f>
        <v>-0.69716510285456434</v>
      </c>
      <c r="AS362" s="73">
        <f>(T362*T363)*(1-COS(RADIANS(O362-45)))-T364*(SIN(RADIANS(O362-45)))</f>
        <v>0.71691060765048298</v>
      </c>
      <c r="AT362" s="73">
        <f>(T362*T364)*(1-COS(RADIANS(O362-45)))+T363*(SIN(RADIANS(O362-45)))</f>
        <v>0</v>
      </c>
      <c r="AU362" s="10"/>
      <c r="AV362">
        <f t="array" ref="AV362:AV364">MMULT(AR362:AT364,S362:S364)</f>
        <v>-0.69716510285456434</v>
      </c>
      <c r="AW362" s="1">
        <f t="array" ref="AW362:AW364">MMULT(AC362:AE364,AV362:AV364)</f>
        <v>-0.6900269742003049</v>
      </c>
      <c r="AX362" s="10"/>
      <c r="AY362" s="11">
        <f>(G303^2)*F303+G303*G304*F304+G303*G305*F305-((H303^2)*F303+H303*H304*F304+H303*H305*F305)</f>
        <v>-0.23604822981779194</v>
      </c>
      <c r="AZ362" s="12">
        <f>G303*G304*F303+(G304^2)*F304+G304*G305*F305-(H303*H304*F303+(H304^2)*F304+H304*H305*F305)</f>
        <v>0.95765477250453457</v>
      </c>
      <c r="BA362" s="12">
        <f>G303*G305*F303+G304*G305*F304+(G305^2)*F305-(H303*H305*F303+H304*H305*F304+(H305^2)*F305)</f>
        <v>0.1406482229843336</v>
      </c>
      <c r="BB362" s="12">
        <f>(G303^2)*E303+G303*G304*E304+G303*G305*E305-((H303^2)*E303+H303*H304*E304+H303*H305*E305)</f>
        <v>0.50934542907538549</v>
      </c>
      <c r="BC362" s="12">
        <f>G303*G304*E303+(G304^2)*E304+G304*G305*E305-(H303*H304*E303+(H304^2)*E304+H304*H305*E305)</f>
        <v>-0.84314167311472432</v>
      </c>
      <c r="BD362" s="24">
        <f>G303*G305*E303+G304*G305*E304+(G305^2)*E305-(H303*H305*E303+H304*H305*E304+(H305^2)*E305)</f>
        <v>-6.7706553330097508E-2</v>
      </c>
      <c r="BE362" s="10">
        <f>J303</f>
        <v>-1.3415349485569439E-2</v>
      </c>
      <c r="BY362" t="s">
        <v>9</v>
      </c>
      <c r="BZ362" s="5">
        <f t="shared" si="552"/>
        <v>0.3492962422733713</v>
      </c>
      <c r="CA362" s="6">
        <f t="shared" si="552"/>
        <v>-0.34518112468713447</v>
      </c>
      <c r="CB362" s="7">
        <f>CY361</f>
        <v>-0.35621803126688778</v>
      </c>
      <c r="CC362" s="8">
        <f>DU361</f>
        <v>-0.87029251307805022</v>
      </c>
      <c r="CE362" s="10"/>
      <c r="CH362">
        <f>((SUMPRODUCT(CM361:CM363,CK361:CK363))*(SUMPRODUCT(CM361:CM363,CL361:CL363)))-((SUMPRODUCT(CN361:CN363,CK361:CK363))*(SUMPRODUCT(CN361:CN363,CL361:CL363)))</f>
        <v>-3.3486028363179099E-2</v>
      </c>
      <c r="CI362" s="67"/>
      <c r="CJ362" s="10" t="s">
        <v>9</v>
      </c>
      <c r="CK362" s="5">
        <f t="shared" si="553"/>
        <v>0.3492962422733713</v>
      </c>
      <c r="CL362" s="6">
        <f t="shared" si="553"/>
        <v>-0.34518112468713447</v>
      </c>
      <c r="CM362" s="7">
        <f>FA361</f>
        <v>-0.34097507887778233</v>
      </c>
      <c r="CN362" s="8">
        <f>FW361</f>
        <v>-0.87637682517491089</v>
      </c>
      <c r="CP362">
        <f t="shared" si="551"/>
        <v>-9.8670839279614439E-2</v>
      </c>
      <c r="CQ362">
        <f t="shared" si="551"/>
        <v>-0.32743703463395935</v>
      </c>
      <c r="CR362">
        <f>CK364</f>
        <v>0</v>
      </c>
      <c r="CS362">
        <f>CN364</f>
        <v>0</v>
      </c>
      <c r="CW362" s="28"/>
      <c r="CY362" s="61">
        <v>-0.16394066790494016</v>
      </c>
      <c r="DA362" s="17">
        <v>0</v>
      </c>
      <c r="DB362">
        <v>1</v>
      </c>
      <c r="DD362" s="73">
        <f>(DB360*DB362)*(1-COS(RADIANS(CW360+45)))-DB361*(SIN(RADIANS(CW360+45)))</f>
        <v>0</v>
      </c>
      <c r="DE362" s="73">
        <f>(DB361*DB362)*(1-COS(RADIANS(CW360+45)))+DB360*(SIN(RADIANS(CW360+45)))</f>
        <v>0</v>
      </c>
      <c r="DF362" s="73">
        <f>(DB362^2)*(1-COS(RADIANS(CW360+45)))+(COS(RADIANS(CW360+45)))</f>
        <v>1</v>
      </c>
      <c r="DG362" s="10"/>
      <c r="DH362">
        <v>0</v>
      </c>
      <c r="DI362" s="23">
        <f>SIN(RADIANS('[1]Biaxial Input'!$F$21))*SIN(RADIANS(0))</f>
        <v>0</v>
      </c>
      <c r="DK362" s="30">
        <f>(DI360*DI362)*(1-COS(RADIANS(CV360)))-DI361*(SIN(RADIANS(CV360)))</f>
        <v>2.3858119147859059E-2</v>
      </c>
      <c r="DL362" s="30">
        <f>(DI361*DI362)*(1-COS(RADIANS(CV360)))+DI360*(SIN(RADIANS(CV360)))</f>
        <v>0.34118699944639969</v>
      </c>
      <c r="DM362" s="30">
        <f>(DI362^2)*(1-COS(RADIANS(CV360)))+(COS(RADIANS(CV360)))</f>
        <v>0.93969262078590843</v>
      </c>
      <c r="DO362">
        <v>-0.16394066790494016</v>
      </c>
      <c r="DQ362" s="28">
        <f>(DB360*DB362)*(1-COS(RADIANS(CU360)))-DB361*(SIN(RADIANS(CU360)))</f>
        <v>0</v>
      </c>
      <c r="DR362" s="28">
        <f>(DB361*DB362)*(1-COS(RADIANS(CU360)))+DB360*(SIN(RADIANS(CU360)))</f>
        <v>0</v>
      </c>
      <c r="DS362" s="28">
        <f>(DB362^2)*(1-COS(RADIANS(CU360)))+(COS(RADIANS(CU360)))</f>
        <v>1</v>
      </c>
      <c r="DU362" s="61">
        <v>-0.30016867899131816</v>
      </c>
      <c r="DW362" s="17">
        <v>0</v>
      </c>
      <c r="DX362">
        <v>1</v>
      </c>
      <c r="DZ362" s="73">
        <f>(DB360*DB360)*(1-COS(RADIANS(CW360-45)))-DB360*(SIN(RADIANS(CW360-45)))</f>
        <v>0</v>
      </c>
      <c r="EA362" s="73">
        <f>(DB361*DB362)*(1-COS(RADIANS(CW360-45)))+DB360*(SIN(RADIANS(CW360-45)))</f>
        <v>0</v>
      </c>
      <c r="EB362" s="73">
        <f>(DB362^2)*(1-COS(RADIANS(CW360-45)))+(COS(RADIANS(CW360-45)))</f>
        <v>1</v>
      </c>
      <c r="EC362" s="10"/>
      <c r="ED362">
        <v>0</v>
      </c>
      <c r="EE362" s="1">
        <v>-0.30016867899131816</v>
      </c>
      <c r="EG362">
        <f>CY362+DU362</f>
        <v>-0.46410934689625832</v>
      </c>
      <c r="EH362">
        <f>EG362/(SQRT(EG360^2+EG361^2+EG362^2))</f>
        <v>-0.32817486640240412</v>
      </c>
      <c r="EJ362">
        <f>Q362+AM362</f>
        <v>0.54784835033427204</v>
      </c>
      <c r="EK362">
        <f>EJ362/(SQRT(EJ360^2+EJ361^2+EJ362^2))</f>
        <v>1</v>
      </c>
      <c r="EM362" s="23">
        <f>CY360*DU361-CY361*DU360</f>
        <v>-0.93969262078590843</v>
      </c>
      <c r="ER362">
        <f t="shared" ref="ER362:ES364" si="554">CK361</f>
        <v>0.93180266183863136</v>
      </c>
      <c r="ES362">
        <f t="shared" si="554"/>
        <v>-0.87956522186239505</v>
      </c>
      <c r="ET362" t="e">
        <f>#REF!</f>
        <v>#REF!</v>
      </c>
      <c r="EU362" t="e">
        <f>#REF!</f>
        <v>#REF!</v>
      </c>
      <c r="EY362" s="28"/>
      <c r="EZ362" s="10"/>
      <c r="FA362" s="61">
        <v>-0.15867703316165491</v>
      </c>
      <c r="FB362" s="13">
        <f>BW363</f>
        <v>0</v>
      </c>
      <c r="FC362" s="17">
        <v>0</v>
      </c>
      <c r="FD362">
        <v>1</v>
      </c>
      <c r="FF362" s="73">
        <f>(FD360*FD362)*(1-COS(RADIANS(EY360+45)))-FD361*(SIN(RADIANS(EY360+45)))</f>
        <v>0</v>
      </c>
      <c r="FG362" s="73">
        <f>(FD361*FD362)*(1-COS(RADIANS(EY360+45)))+FD360*(SIN(RADIANS(EY360+45)))</f>
        <v>0</v>
      </c>
      <c r="FH362" s="73">
        <f>(FD362^2)*(1-COS(RADIANS(EY360+45)))+(COS(RADIANS(EY360+45)))</f>
        <v>1</v>
      </c>
      <c r="FI362" s="10"/>
      <c r="FJ362">
        <v>0</v>
      </c>
      <c r="FK362" s="23">
        <f>SIN(RADIANS(176))*SIN(RADIANS(0))</f>
        <v>0</v>
      </c>
      <c r="FM362" s="30">
        <f>(FK360*FK362)*(1-COS(RADIANS(EX360)))-FK361*(SIN(RADIANS(EX360)))</f>
        <v>2.3858119147859059E-2</v>
      </c>
      <c r="FN362" s="30">
        <f>(FK361*FK362)*(1-COS(RADIANS(EX360)))+FK360*(SIN(RADIANS(EX360)))</f>
        <v>0.34118699944639969</v>
      </c>
      <c r="FO362" s="30">
        <f>(FK362^2)*(1-COS(RADIANS(EX360)))+(COS(RADIANS(EX360)))</f>
        <v>0.93969262078590843</v>
      </c>
      <c r="FQ362">
        <v>-0.15867703316165491</v>
      </c>
      <c r="FS362" s="28">
        <f>(FD360*FD362)*(1-COS(RADIANS(EW360)))-FD361*(SIN(RADIANS(EW360)))</f>
        <v>0</v>
      </c>
      <c r="FT362" s="28">
        <f>(FD361*FD362)*(1-COS(RADIANS(EW360)))+FD360*(SIN(RADIANS(EW360)))</f>
        <v>0</v>
      </c>
      <c r="FU362" s="28">
        <f>(FD362^2)*(1-COS(RADIANS(EW360)))+(COS(RADIANS(EW360)))</f>
        <v>1</v>
      </c>
      <c r="FW362" s="61">
        <v>-0.302984121015485</v>
      </c>
      <c r="FX362" s="13">
        <f>BX363</f>
        <v>0</v>
      </c>
      <c r="FY362" s="17">
        <v>0</v>
      </c>
      <c r="FZ362">
        <v>1</v>
      </c>
      <c r="GB362" s="73">
        <f>(FD360*FD360)*(1-COS(RADIANS(EY360-45)))-FD360*(SIN(RADIANS(EY360-45)))</f>
        <v>0</v>
      </c>
      <c r="GC362" s="73">
        <f>(FD361*FD362)*(1-COS(RADIANS(EY360-45)))+FD360*(SIN(RADIANS(EY360-45)))</f>
        <v>0</v>
      </c>
      <c r="GD362" s="73">
        <f>(FD362^2)*(1-COS(RADIANS(EY360-45)))+(COS(RADIANS(EY360-45)))</f>
        <v>1</v>
      </c>
      <c r="GE362" s="10"/>
      <c r="GF362">
        <v>0</v>
      </c>
      <c r="GG362" s="1">
        <v>-0.302984121015485</v>
      </c>
      <c r="GI362">
        <f>FA362+FW362</f>
        <v>-0.46166115417713993</v>
      </c>
      <c r="GJ362">
        <f>GI362/(SQRT(GI360^2+GI361^2+GI362^2))</f>
        <v>-0.32644373272906385</v>
      </c>
      <c r="GL362" t="e">
        <f>#REF!+DC362</f>
        <v>#REF!</v>
      </c>
      <c r="GM362" t="e">
        <f>GL362/(SQRT(GL360^2+GL361^2+GL362^2))</f>
        <v>#REF!</v>
      </c>
      <c r="GO362" s="27">
        <f>FA360*FW361-FA361*FW360</f>
        <v>-0.93969262078590821</v>
      </c>
    </row>
    <row r="363" spans="1:197" x14ac:dyDescent="0.2">
      <c r="A363" s="3">
        <f>C376+C379</f>
        <v>-3.5961575109264343E-2</v>
      </c>
      <c r="B363" s="3">
        <f>C377*C378-C375*C380</f>
        <v>0.12059529684999221</v>
      </c>
      <c r="C363" s="3">
        <f>A364*B362-A362*B364</f>
        <v>6.4499287854214707E-3</v>
      </c>
      <c r="D363" t="s">
        <v>8</v>
      </c>
      <c r="E363" s="5">
        <f t="shared" ref="E363:F365" si="555">E358</f>
        <v>0.97427491795711862</v>
      </c>
      <c r="F363" s="6">
        <f t="shared" si="555"/>
        <v>-0.85688498776351252</v>
      </c>
      <c r="G363" s="7">
        <f>Q362</f>
        <v>0.91338652578000923</v>
      </c>
      <c r="H363" s="8">
        <f>AM362</f>
        <v>-0.36553817544573719</v>
      </c>
      <c r="J363" s="9">
        <f>((SUMPRODUCT(G363:G365,E363:E365))*(SUMPRODUCT(G363:G365,F363:F365)))-((SUMPRODUCT(H363:H365,E363:E365))*(SUMPRODUCT(H363:H365,F363:F365)))</f>
        <v>-5.1423499379983195E-2</v>
      </c>
      <c r="Q363" s="61">
        <v>-0.24813534182586178</v>
      </c>
      <c r="S363" s="17">
        <v>0</v>
      </c>
      <c r="T363">
        <v>0</v>
      </c>
      <c r="V363" s="73">
        <f>(T362*T363)*(1-COS(RADIANS(O362+45)))+T364*(SIN(RADIANS(O362+45)))</f>
        <v>-0.69716510285456468</v>
      </c>
      <c r="W363" s="73">
        <f>(T363^2)*(1-COS(RADIANS(O362+45)))+(COS(RADIANS(O362+45)))</f>
        <v>0.71691060765048265</v>
      </c>
      <c r="X363" s="73">
        <f>(T363*T364)*(1-COS(RADIANS(O362+45)))-T362*(SIN(RADIANS(O362+45)))</f>
        <v>0</v>
      </c>
      <c r="Y363" s="10"/>
      <c r="Z363">
        <v>-0.69716510285456468</v>
      </c>
      <c r="AA363" s="23">
        <f>SIN(RADIANS('[1]Biaxial Input'!$F$21))*(COS(RADIANS(0)))</f>
        <v>6.9756473744125524E-2</v>
      </c>
      <c r="AC363" s="30">
        <f>(AA362*AA363)*(1-COS(RADIANS(N362)))+AA364*(SIN(RADIANS(N362)))</f>
        <v>-9.3228300025961861E-3</v>
      </c>
      <c r="AD363" s="30">
        <f>(AA363^2)*(1-COS(RADIANS(N362)))+(COS(RADIANS(N362)))</f>
        <v>0.86667731956481153</v>
      </c>
      <c r="AE363" s="30">
        <f>(AA363*AA364)*(1-COS(RADIANS(N362)))-AA362*(SIN(RADIANS(N362)))</f>
        <v>-0.49878202512991204</v>
      </c>
      <c r="AG363">
        <v>-0.61090081835830357</v>
      </c>
      <c r="AI363" s="28">
        <f>(T362*T363)*(1-COS(RADIANS(M362)))+T364*(SIN(RADIANS(M362)))</f>
        <v>0.42261826174069944</v>
      </c>
      <c r="AJ363" s="28">
        <f>(T363^2)*(1-COS(RADIANS(M362)))+(COS(RADIANS(M362)))</f>
        <v>0.90630778703664994</v>
      </c>
      <c r="AK363" s="28">
        <f>(T363*T364)*(1-COS(RADIANS(M362)))-T362*(SIN(RADIANS(M362)))</f>
        <v>0</v>
      </c>
      <c r="AM363" s="61">
        <v>-0.84884377181686888</v>
      </c>
      <c r="AO363" s="17">
        <v>0</v>
      </c>
      <c r="AP363">
        <v>0</v>
      </c>
      <c r="AR363" s="73">
        <f>(T362*T363)*(1-COS(RADIANS(O362-45)))+T364*(SIN(RADIANS(O362-45)))</f>
        <v>-0.71691060765048298</v>
      </c>
      <c r="AS363" s="73">
        <f>(T363^2)*(1-COS(RADIANS(O362-45)))+(COS(RADIANS(O362-45)))</f>
        <v>-0.69716510285456434</v>
      </c>
      <c r="AT363" s="73">
        <f>(T363*T364)*(1-COS(RADIANS(O362-45)))-T362*(SIN(RADIANS(O362-45)))</f>
        <v>0</v>
      </c>
      <c r="AU363" s="10"/>
      <c r="AV363">
        <v>-0.71691060765048298</v>
      </c>
      <c r="AW363" s="1">
        <v>-0.61483061206844525</v>
      </c>
      <c r="AX363" s="10"/>
      <c r="AY363" s="11">
        <f>(G308^2)*F308+G308*G309*F309+G308*G310*F310-((H308^2)*F308+H308*H309*F309+H308*H310*F310)</f>
        <v>-0.20460109898561857</v>
      </c>
      <c r="AZ363" s="12">
        <f>G308*G309*F308+(G309^2)*F309+G309*G310*F310-(H308*H309*F308+(H309^2)*F309+H309*H310*F310)</f>
        <v>0.96565865494340342</v>
      </c>
      <c r="BA363" s="12">
        <f>G308*G310*F308+G309*G310*F309+(G310^2)*F310-(H308*H310*F308+H309*H310*F309+(H310^2)*F310)</f>
        <v>-9.8804685956231819E-2</v>
      </c>
      <c r="BB363" s="12">
        <f>(G308^2)*E308+G308*G309*E309+G308*G310*E310-((H308^2)*E308+H308*H309*E309+H308*H310*E310)</f>
        <v>0.4375929413909968</v>
      </c>
      <c r="BC363" s="12">
        <f>G308*G309*E308+(G309^2)*E309+G309*G310*E310-(H308*H309*E308+(H309^2)*E309+H309*H310*E310)</f>
        <v>-0.83804450944474507</v>
      </c>
      <c r="BD363" s="24">
        <f>G308*G310*E308+G309*G310*E309+(G310^2)*E310-(H308*H310*E308+H309*H310*E309+(H310^2)*E310)</f>
        <v>0.18016017649268218</v>
      </c>
      <c r="BE363" s="10">
        <f>J308</f>
        <v>4.7751248098289456E-3</v>
      </c>
      <c r="BY363" t="s">
        <v>10</v>
      </c>
      <c r="BZ363" s="5">
        <f t="shared" si="552"/>
        <v>-9.8670839279614439E-2</v>
      </c>
      <c r="CA363" s="6">
        <f t="shared" si="552"/>
        <v>-0.32743703463395935</v>
      </c>
      <c r="CB363" s="7">
        <f>CY362</f>
        <v>-0.16394066790494016</v>
      </c>
      <c r="CC363" s="8">
        <f>DU362</f>
        <v>-0.30016867899131816</v>
      </c>
      <c r="CE363" s="10"/>
      <c r="CG363" s="10" t="s">
        <v>160</v>
      </c>
      <c r="CH363" s="10">
        <f>-CH360*((EY360-CW360)/(CH362-CE361))</f>
        <v>282.35831847186967</v>
      </c>
      <c r="CI363" s="67"/>
      <c r="CJ363" s="10" t="s">
        <v>10</v>
      </c>
      <c r="CK363" s="5">
        <f t="shared" si="553"/>
        <v>-9.8670839279614439E-2</v>
      </c>
      <c r="CL363" s="6">
        <f t="shared" si="553"/>
        <v>-0.32743703463395935</v>
      </c>
      <c r="CM363" s="7">
        <f>FA362</f>
        <v>-0.15867703316165491</v>
      </c>
      <c r="CN363" s="8">
        <f>FW362</f>
        <v>-0.302984121015485</v>
      </c>
      <c r="CW363" s="28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EE363" s="1"/>
      <c r="EI363" s="64">
        <f>(DEGREES(ACOS((EH360*EK360+EH361*EK361+EH362*EK362)/((SQRT(EH360^2+EH361^2+EH362^2))*(SQRT(EK360^2+EK361^2+EK362^2))))))</f>
        <v>109.15803469436815</v>
      </c>
      <c r="ER363">
        <f t="shared" si="554"/>
        <v>0.3492962422733713</v>
      </c>
      <c r="ES363">
        <f t="shared" si="554"/>
        <v>-0.34518112468713447</v>
      </c>
      <c r="ET363" t="e">
        <f>#REF!</f>
        <v>#REF!</v>
      </c>
      <c r="EU363" t="e">
        <f>#REF!</f>
        <v>#REF!</v>
      </c>
      <c r="EY363" s="28"/>
      <c r="EZ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GG363" s="1"/>
      <c r="GK363" s="64" t="e">
        <f>(DEGREES(ACOS((GJ360*GM360+GJ361*GM361+GJ362*GM362)/((SQRT(GJ360^2+GJ361^2+GJ362^2))*(SQRT(GM360^2+GM361^2+GM362^2))))))</f>
        <v>#VALUE!</v>
      </c>
    </row>
    <row r="364" spans="1:197" x14ac:dyDescent="0.2">
      <c r="A364" s="3">
        <f>C377+C380</f>
        <v>-0.12619995230335951</v>
      </c>
      <c r="B364" s="3">
        <f>C375*C379-C376*C378</f>
        <v>-4.3948618318863431E-2</v>
      </c>
      <c r="C364" s="3">
        <f>A362*B363-A363*B362</f>
        <v>2.1102923295830129E-3</v>
      </c>
      <c r="D364" t="s">
        <v>9</v>
      </c>
      <c r="E364" s="5">
        <f t="shared" si="555"/>
        <v>0.21743417216685504</v>
      </c>
      <c r="F364" s="6">
        <f t="shared" si="555"/>
        <v>-0.48851748063708106</v>
      </c>
      <c r="G364" s="7">
        <f t="shared" ref="G364:G365" si="556">Q363</f>
        <v>-0.24813534182586178</v>
      </c>
      <c r="H364" s="8">
        <f t="shared" ref="H364:H365" si="557">AM363</f>
        <v>-0.84884377181686888</v>
      </c>
      <c r="J364" s="10"/>
      <c r="Q364" s="61">
        <v>-0.3227288438619752</v>
      </c>
      <c r="S364" s="17">
        <v>0</v>
      </c>
      <c r="T364">
        <v>1</v>
      </c>
      <c r="V364" s="73">
        <f>(T362*T364)*(1-COS(RADIANS(O362+45)))-T363*(SIN(RADIANS(O362+45)))</f>
        <v>0</v>
      </c>
      <c r="W364" s="73">
        <f>(T363*T364)*(1-COS(RADIANS(O362+45)))+T362*(SIN(RADIANS(O362+45)))</f>
        <v>0</v>
      </c>
      <c r="X364" s="73">
        <f>(T364^2)*(1-COS(RADIANS(O362+45)))+(COS(RADIANS(O362+45)))</f>
        <v>1</v>
      </c>
      <c r="Y364" s="10"/>
      <c r="Z364">
        <v>0</v>
      </c>
      <c r="AA364" s="23">
        <f>SIN(RADIANS('[1]Biaxial Input'!$F$21))*SIN(RADIANS(0))</f>
        <v>0</v>
      </c>
      <c r="AC364" s="30">
        <f>(AA362*AA364)*(1-COS(RADIANS(N362)))-AA363*(SIN(RADIANS(N362)))</f>
        <v>3.4878236872062755E-2</v>
      </c>
      <c r="AD364" s="30">
        <f>(AA363*AA364)*(1-COS(RADIANS(N362)))+AA362*(SIN(RADIANS(N362)))</f>
        <v>0.49878202512991204</v>
      </c>
      <c r="AE364" s="30">
        <f>(AA364^2)*(1-COS(RADIANS(N362)))+(COS(RADIANS(N362)))</f>
        <v>0.86602540378443871</v>
      </c>
      <c r="AG364">
        <v>-0.3227288438619752</v>
      </c>
      <c r="AI364" s="28">
        <f>(T362*T364)*(1-COS(RADIANS(M362)))-T363*(SIN(RADIANS(M362)))</f>
        <v>0</v>
      </c>
      <c r="AJ364" s="28">
        <f>(T363*T364)*(1-COS(RADIANS(M362)))+T362*(SIN(RADIANS(M362)))</f>
        <v>0</v>
      </c>
      <c r="AK364" s="28">
        <f>(T364^2)*(1-COS(RADIANS(M362)))+(COS(RADIANS(M362)))</f>
        <v>1</v>
      </c>
      <c r="AM364" s="61">
        <v>-0.38189801431732118</v>
      </c>
      <c r="AO364" s="17">
        <v>0</v>
      </c>
      <c r="AP364">
        <v>1</v>
      </c>
      <c r="AR364" s="73">
        <f>(T362*T362)*(1-COS(RADIANS(O362-45)))-T362*(SIN(RADIANS(O362-45)))</f>
        <v>0</v>
      </c>
      <c r="AS364" s="73">
        <f>(T363*T364)*(1-COS(RADIANS(O362-45)))+T362*(SIN(RADIANS(O362-45)))</f>
        <v>0</v>
      </c>
      <c r="AT364" s="73">
        <f>(T364^2)*(1-COS(RADIANS(O362-45)))+(COS(RADIANS(O362-45)))</f>
        <v>1</v>
      </c>
      <c r="AU364" s="10"/>
      <c r="AV364">
        <v>0</v>
      </c>
      <c r="AW364" s="1">
        <v>-0.38189801431732118</v>
      </c>
      <c r="AX364" s="10"/>
      <c r="AY364" s="11">
        <f>(G313^2)*F313+G313*G314*F314+G313*G315*F315-((H313^2)*F313+H313*H314*F314+H313*H315*F315)</f>
        <v>-0.18032667200427888</v>
      </c>
      <c r="AZ364" s="12">
        <f>G313*G314*F313+(G314^2)*F314+G314*G315*F315-(H313*H314*F313+(H314^2)*F314+H314*H315*F315)</f>
        <v>0.90706664648207447</v>
      </c>
      <c r="BA364" s="12">
        <f>G313*G315*F313+G314*G315*F314+(G315^2)*F315-(H313*H315*F313+H314*H315*F314+(H315^2)*F315)</f>
        <v>-0.37438761407494492</v>
      </c>
      <c r="BB364" s="12">
        <f>(G313^2)*E313+G313*G314*E314+G313*G315*E315-((H313^2)*E313+H313*H314*E314+H313*H315*E315)</f>
        <v>0.38744440534153302</v>
      </c>
      <c r="BC364" s="12">
        <f>G313*G314*E313+(G314^2)*E314+G314*G315*E315-(H313*H314*E313+(H314^2)*E314+H314*H315*E315)</f>
        <v>-0.81485467250742527</v>
      </c>
      <c r="BD364" s="24">
        <f>G313*G315*E313+G314*G315*E314+(G315^2)*E315-(H313*H315*E313+H314*H315*E314+(H315^2)*E315)</f>
        <v>0.40529830884401674</v>
      </c>
      <c r="BE364" s="10">
        <f>J313</f>
        <v>-6.4357413895627102E-4</v>
      </c>
      <c r="BV364" s="3" t="s">
        <v>19</v>
      </c>
      <c r="BW364" s="3" t="s">
        <v>18</v>
      </c>
      <c r="BX364" s="3" t="s">
        <v>20</v>
      </c>
      <c r="CS364" s="15"/>
      <c r="CW364" s="28"/>
      <c r="CY364" s="82" t="s">
        <v>148</v>
      </c>
      <c r="CZ364" s="13"/>
      <c r="DB364" s="10"/>
      <c r="DC364" s="10"/>
      <c r="DD364" s="10"/>
      <c r="DE364" s="10"/>
      <c r="DF364" s="10"/>
      <c r="DG364" s="10"/>
      <c r="DH364" s="80"/>
      <c r="DI364" s="23" t="s">
        <v>149</v>
      </c>
      <c r="DM364" s="1"/>
      <c r="DO364" s="80"/>
      <c r="DS364" s="13"/>
      <c r="DT364" s="81"/>
      <c r="DU364" s="82" t="s">
        <v>150</v>
      </c>
      <c r="DW364" s="13"/>
      <c r="DX364" s="13"/>
      <c r="EA364" s="1"/>
      <c r="EE364" s="1"/>
      <c r="EI364" s="13"/>
      <c r="ER364">
        <f t="shared" si="554"/>
        <v>-9.8670839279614439E-2</v>
      </c>
      <c r="ES364">
        <f t="shared" si="554"/>
        <v>-0.32743703463395935</v>
      </c>
      <c r="ET364" t="e">
        <f>#REF!</f>
        <v>#REF!</v>
      </c>
      <c r="EU364" t="e">
        <f>#REF!</f>
        <v>#REF!</v>
      </c>
      <c r="EY364" s="28"/>
      <c r="EZ364" s="10"/>
      <c r="FA364" s="82" t="s">
        <v>148</v>
      </c>
      <c r="FB364" s="13"/>
      <c r="FD364" s="10"/>
      <c r="FE364" s="10"/>
      <c r="FF364" s="10"/>
      <c r="FG364" s="10"/>
      <c r="FH364" s="10"/>
      <c r="FI364" s="10"/>
      <c r="FJ364" s="80"/>
      <c r="FK364" s="23" t="s">
        <v>149</v>
      </c>
      <c r="FO364" s="1"/>
      <c r="FQ364" s="80"/>
      <c r="FU364" s="13"/>
      <c r="FV364" s="81"/>
      <c r="FW364" s="82" t="s">
        <v>150</v>
      </c>
      <c r="FY364" s="13"/>
      <c r="FZ364" s="13"/>
      <c r="GC364" s="1"/>
      <c r="GG364" s="1"/>
      <c r="GK364" s="13"/>
    </row>
    <row r="365" spans="1:197" x14ac:dyDescent="0.2">
      <c r="D365" t="s">
        <v>10</v>
      </c>
      <c r="E365" s="5">
        <f t="shared" si="555"/>
        <v>5.925170895226721E-2</v>
      </c>
      <c r="F365" s="6">
        <f t="shared" si="555"/>
        <v>-0.16461709770714594</v>
      </c>
      <c r="G365" s="7">
        <f t="shared" si="556"/>
        <v>-0.3227288438619752</v>
      </c>
      <c r="H365" s="8">
        <f t="shared" si="557"/>
        <v>-0.38189801431732118</v>
      </c>
      <c r="J365" s="10"/>
      <c r="AW365" s="1"/>
      <c r="AX365" s="10"/>
      <c r="AY365" s="11">
        <f>(G318^2)*F318+G318*G319*F319+G318*G320*F320-((H318^2)*F318+H318*H319*F319+H318*H320*F320)</f>
        <v>0.16313651021032211</v>
      </c>
      <c r="AZ365" s="12">
        <f>G318*G319*F318+(G319^2)*F319+G319*G320*F320-(H318*H319*F318+(H319^2)*F319+H319*H320*F320)</f>
        <v>-0.82108506656589608</v>
      </c>
      <c r="BA365" s="12">
        <f>G318*G320*F318+G319*G320*F319+(G320^2)*F320-(H318*H320*F318+H319*H320*F319+(H320^2)*F320)</f>
        <v>0.4816510787459517</v>
      </c>
      <c r="BB365" s="12">
        <f>(G318^2)*E318+G318*G319*E319+G318*G320*E320-((H318^2)*E318+H318*H319*E319+H318*H320*E320)</f>
        <v>-0.3645890387224569</v>
      </c>
      <c r="BC365" s="12">
        <f>G318*G319*E318+(G319^2)*E319+G319*G320*E320-(H318*H319*E318+(H319^2)*E319+H319*H320*E320)</f>
        <v>0.78813950454076787</v>
      </c>
      <c r="BD365" s="24">
        <f>G318*G320*E318+G319*G320*E319+(G320^2)*E320-(H318*H320*E318+H319*H320*E319+(H320^2)*E320)</f>
        <v>-0.49542581061383828</v>
      </c>
      <c r="BE365" s="10">
        <f>J318</f>
        <v>8.946507908050183E-3</v>
      </c>
      <c r="BV365" s="3">
        <f>CH292+CG294</f>
        <v>-3.2814675458138154E-2</v>
      </c>
      <c r="BW365" s="3" t="e">
        <f>#REF!*CG296-#REF!*#REF!</f>
        <v>#REF!</v>
      </c>
      <c r="BX365" s="3" t="e">
        <f>BV366*BW367-BV367*BW366</f>
        <v>#REF!</v>
      </c>
      <c r="BZ365" s="5" t="s">
        <v>4</v>
      </c>
      <c r="CA365" s="6" t="s">
        <v>5</v>
      </c>
      <c r="CB365" s="7" t="s">
        <v>6</v>
      </c>
      <c r="CC365" s="8" t="s">
        <v>1</v>
      </c>
      <c r="CD365">
        <v>16</v>
      </c>
      <c r="CE365" s="9" t="s">
        <v>7</v>
      </c>
      <c r="CG365" s="90" t="s">
        <v>157</v>
      </c>
      <c r="CH365" s="61">
        <f>CE366-((CH367-CE366)/(EY365-CW365))*CW365</f>
        <v>8.9983656072155398</v>
      </c>
      <c r="CI365" s="10"/>
      <c r="CK365" s="5" t="s">
        <v>4</v>
      </c>
      <c r="CL365" s="6" t="s">
        <v>5</v>
      </c>
      <c r="CM365" s="7" t="s">
        <v>6</v>
      </c>
      <c r="CN365" s="8" t="s">
        <v>1</v>
      </c>
      <c r="CO365" s="10"/>
      <c r="CP365">
        <f t="shared" ref="CP365:CQ367" si="558">BZ366</f>
        <v>0.93180266183863136</v>
      </c>
      <c r="CQ365">
        <f t="shared" si="558"/>
        <v>-0.87956522186239505</v>
      </c>
      <c r="CR365">
        <f>CI369</f>
        <v>0</v>
      </c>
      <c r="CS365">
        <f>CL369</f>
        <v>0</v>
      </c>
      <c r="CU365" s="17">
        <f>CU269</f>
        <v>25</v>
      </c>
      <c r="CV365" s="17">
        <f>CV269</f>
        <v>-30</v>
      </c>
      <c r="CW365" s="31">
        <f>CH272</f>
        <v>269.48070617085756</v>
      </c>
      <c r="CY365" s="61">
        <f t="array" ref="CY365:CY367">MMULT(DQ365:DS367,DO365:DO367)</f>
        <v>0.90472825278567992</v>
      </c>
      <c r="CZ365" s="13"/>
      <c r="DA365" s="17">
        <v>1</v>
      </c>
      <c r="DB365">
        <v>0</v>
      </c>
      <c r="DD365" s="73">
        <f>(DB365^2)*(1-COS(RADIANS(CW365+45)))+(COS(RADIANS(CW365+45)))</f>
        <v>0.70066904400667285</v>
      </c>
      <c r="DE365" s="73">
        <f>(DB365*DB366)*(1-COS(RADIANS(CW365+45)))-DB367*(SIN(RADIANS(CW365+45)))</f>
        <v>0.71348643348754381</v>
      </c>
      <c r="DF365" s="73">
        <f>(DB365*DB367)*(1-COS(RADIANS(CW365+45)))+DB366*(SIN(RADIANS(CW365+45)))</f>
        <v>0</v>
      </c>
      <c r="DG365" s="10"/>
      <c r="DH365">
        <f t="array" ref="DH365:DH367">MMULT(DD365:DF367,DA365:DA367)</f>
        <v>0.70066904400667285</v>
      </c>
      <c r="DI365" s="23">
        <f>COS(RADIANS('[1]Biaxial Input'!$F$21))</f>
        <v>-0.9975640502598242</v>
      </c>
      <c r="DK365" s="30">
        <f>(DI365^2)*(1-COS(RADIANS(CV365)))+(COS(RADIANS(CV365)))</f>
        <v>0.99934808421962718</v>
      </c>
      <c r="DL365" s="30">
        <f>(DI365*DI366)*(1-COS(RADIANS(CV365)))-DI367*(SIN(RADIANS(CV365)))</f>
        <v>-9.3228300025961861E-3</v>
      </c>
      <c r="DM365" s="30">
        <f>(DI365*DI367)*(1-COS(RADIANS(CV365)))+DI366*(SIN(RADIANS(CV365)))</f>
        <v>-3.4878236872062755E-2</v>
      </c>
      <c r="DO365">
        <f t="array" ref="DO365:DO367">MMULT(DK365:DM367,DH365:DH367)</f>
        <v>0.70686397952862923</v>
      </c>
      <c r="DQ365" s="28">
        <f>(DB365^2)*(1-COS(RADIANS(CU365)))+(COS(RADIANS(CU365)))</f>
        <v>0.90630778703664994</v>
      </c>
      <c r="DR365" s="28">
        <f>(DB365*DB366)*(1-COS(RADIANS(CU365)))-DB367*(SIN(RADIANS(CU365)))</f>
        <v>-0.42261826174069944</v>
      </c>
      <c r="DS365" s="28">
        <f>(DB365*DB367)*(1-COS(RADIANS(CU365)))+DB366*(SIN(RADIANS(CU365)))</f>
        <v>0</v>
      </c>
      <c r="DU365" s="61">
        <f t="array" ref="DU365:DU367">MMULT(DQ365:DS367,EE365:EE367)</f>
        <v>-0.38647107497980443</v>
      </c>
      <c r="DV365" s="13"/>
      <c r="DW365" s="17">
        <v>1</v>
      </c>
      <c r="DX365">
        <v>0</v>
      </c>
      <c r="DZ365" s="73">
        <f>(DB365^2)*(1-COS(RADIANS(CW365-45)))+(COS(RADIANS(CW365-45)))</f>
        <v>-0.71348643348754404</v>
      </c>
      <c r="EA365" s="73">
        <f>(DB365*DB366)*(1-COS(RADIANS(CW365-45)))-DB367*(SIN(RADIANS(CW365-45)))</f>
        <v>0.70066904400667251</v>
      </c>
      <c r="EB365" s="73">
        <f>(DB365*DB367)*(1-COS(RADIANS(CW365-45)))+DB366*(SIN(RADIANS(CW365-45)))</f>
        <v>0</v>
      </c>
      <c r="EC365" s="10"/>
      <c r="ED365">
        <f t="array" ref="ED365:ED367">MMULT(DZ365:EB367,DA365:DA367)</f>
        <v>-0.71348643348754404</v>
      </c>
      <c r="EE365" s="1">
        <f t="array" ref="EE365:EE367">MMULT(DK365:DM367,ED365:ED367)</f>
        <v>-0.7064890820371158</v>
      </c>
      <c r="EG365">
        <f>CY365+DU365</f>
        <v>0.51825717780587555</v>
      </c>
      <c r="EH365">
        <f>EG365/(SQRT(EG365^2+EG366^2+EG367^2))</f>
        <v>0.36646316482513697</v>
      </c>
      <c r="EJ365">
        <f>Q365+AM365</f>
        <v>0</v>
      </c>
      <c r="EK365">
        <f>EJ365/(SQRT(EJ365^2+EJ366^2+EJ367^2))</f>
        <v>0</v>
      </c>
      <c r="EM365" s="23">
        <f>CY366*DU367-CY367*DU366</f>
        <v>-0.17918397477265002</v>
      </c>
      <c r="EO365" s="15">
        <v>16</v>
      </c>
      <c r="EP365" s="9" t="s">
        <v>7</v>
      </c>
      <c r="EW365" s="17">
        <f>CU365</f>
        <v>25</v>
      </c>
      <c r="EX365" s="17">
        <f>CV365</f>
        <v>-30</v>
      </c>
      <c r="EY365" s="31">
        <f>1+CW365</f>
        <v>270.48070617085756</v>
      </c>
      <c r="EZ365" s="10"/>
      <c r="FA365" s="61">
        <f t="array" ref="FA365:FA367">MMULT(FS365:FU367,FQ365:FQ367)</f>
        <v>0.91133530856743228</v>
      </c>
      <c r="FB365" s="13" t="e">
        <f>BW366</f>
        <v>#REF!</v>
      </c>
      <c r="FC365" s="17">
        <v>1</v>
      </c>
      <c r="FD365">
        <v>0</v>
      </c>
      <c r="FF365" s="73">
        <f>(FD365^2)*(1-COS(RADIANS(EY365+45)))+(COS(RADIANS(EY365+45)))</f>
        <v>0.71301438394221617</v>
      </c>
      <c r="FG365" s="73">
        <f>(FD365*FD366)*(1-COS(RADIANS(EY365+45)))-FD367*(SIN(RADIANS(EY365+45)))</f>
        <v>0.70114940511384727</v>
      </c>
      <c r="FH365" s="73">
        <f>(FD365*FD367)*(1-COS(RADIANS(EY365+45)))+FD366*(SIN(RADIANS(EY365+45)))</f>
        <v>0</v>
      </c>
      <c r="FI365" s="10"/>
      <c r="FJ365">
        <f t="array" ref="FJ365:FJ367">MMULT(FF365:FH367,FC365:FC367)</f>
        <v>0.71301438394221617</v>
      </c>
      <c r="FK365" s="23">
        <f>COS(RADIANS(176))</f>
        <v>-0.9975640502598242</v>
      </c>
      <c r="FM365" s="30">
        <f>(FK365^2)*(1-COS(RADIANS(EX365)))+(COS(RADIANS(EX365)))</f>
        <v>0.99934808421962718</v>
      </c>
      <c r="FN365" s="30">
        <f>(FK365*FK366)*(1-COS(RADIANS(EX365)))-FK367*(SIN(RADIANS(EX365)))</f>
        <v>-9.3228300025961861E-3</v>
      </c>
      <c r="FO365" s="30">
        <f>(FK365*FK367)*(1-COS(RADIANS(EX365)))+FK366*(SIN(RADIANS(EX365)))</f>
        <v>-3.4878236872062755E-2</v>
      </c>
      <c r="FQ365">
        <f t="array" ref="FQ365:FQ367">MMULT(FM365:FO367,FJ365:FJ367)</f>
        <v>0.71908625532398929</v>
      </c>
      <c r="FS365" s="28">
        <f>(FD365^2)*(1-COS(RADIANS(EW365)))+(COS(RADIANS(EW365)))</f>
        <v>0.90630778703664994</v>
      </c>
      <c r="FT365" s="28">
        <f>(FD365*FD366)*(1-COS(RADIANS(EW365)))-FD367*(SIN(RADIANS(EW365)))</f>
        <v>-0.42261826174069944</v>
      </c>
      <c r="FU365" s="28">
        <f>(FD365*FD367)*(1-COS(RADIANS(EW365)))+FD366*(SIN(RADIANS(EW365)))</f>
        <v>0</v>
      </c>
      <c r="FW365" s="61">
        <f t="array" ref="FW365:FW367">MMULT(FS365:FU367,GG365:GG367)</f>
        <v>-0.37062252838026144</v>
      </c>
      <c r="FX365" s="13" t="e">
        <f>BX366</f>
        <v>#REF!</v>
      </c>
      <c r="FY365" s="17">
        <v>1</v>
      </c>
      <c r="FZ365">
        <v>0</v>
      </c>
      <c r="GB365" s="73">
        <f>(FD365^2)*(1-COS(RADIANS(EY365-45)))+(COS(RADIANS(EY365-45)))</f>
        <v>-0.70114940511384749</v>
      </c>
      <c r="GC365" s="73">
        <f>(FD365*FD366)*(1-COS(RADIANS(EY365-45)))-FD367*(SIN(RADIANS(EY365-45)))</f>
        <v>0.71301438394221595</v>
      </c>
      <c r="GD365" s="73">
        <f>(FD365*FD367)*(1-COS(RADIANS(EY365-45)))+FD366*(SIN(RADIANS(EY365-45)))</f>
        <v>0</v>
      </c>
      <c r="GE365" s="10"/>
      <c r="GF365">
        <f t="array" ref="GF365:GF367">MMULT(GB365:GD367,FC365:FC367)</f>
        <v>-0.70114940511384749</v>
      </c>
      <c r="GG365" s="1">
        <f t="array" ref="GG365:GG367">MMULT(FM365:FO367,GF365:GF367)</f>
        <v>-0.69404500286135562</v>
      </c>
      <c r="GI365">
        <f>FA365+FW365</f>
        <v>0.54071278018717084</v>
      </c>
      <c r="GJ365">
        <f>GI365/(SQRT(GI365^2+GI366^2+GI367^2))</f>
        <v>0.38234167354457965</v>
      </c>
      <c r="GL365" t="e">
        <f>CH366+DC365</f>
        <v>#VALUE!</v>
      </c>
      <c r="GM365" t="e">
        <f>GL365/(SQRT(GL365^2+GL366^2+GL367^2))</f>
        <v>#VALUE!</v>
      </c>
      <c r="GO365" s="27">
        <f>FA366*FW367-FA367*FW366</f>
        <v>-0.17918397477264997</v>
      </c>
    </row>
    <row r="366" spans="1:197" x14ac:dyDescent="0.2">
      <c r="A366" s="4"/>
      <c r="B366" s="4" t="s">
        <v>2</v>
      </c>
      <c r="C366" s="4" t="s">
        <v>21</v>
      </c>
      <c r="J366" s="10"/>
      <c r="Q366" s="82" t="s">
        <v>148</v>
      </c>
      <c r="R366" s="13"/>
      <c r="T366" s="10"/>
      <c r="U366" s="10"/>
      <c r="V366" s="10"/>
      <c r="W366" s="10"/>
      <c r="X366" s="10"/>
      <c r="Y366" s="10"/>
      <c r="Z366" s="80"/>
      <c r="AA366" s="23" t="s">
        <v>149</v>
      </c>
      <c r="AE366" s="1"/>
      <c r="AG366" s="80"/>
      <c r="AK366" s="13"/>
      <c r="AL366" s="81"/>
      <c r="AM366" s="82" t="s">
        <v>150</v>
      </c>
      <c r="AO366" s="13"/>
      <c r="AP366" s="13"/>
      <c r="AS366" s="1"/>
      <c r="AW366" s="1"/>
      <c r="AX366" s="14" t="s">
        <v>11</v>
      </c>
      <c r="AY366" s="11">
        <f>(G323^2)*F323+G323*G324*F324+G323*G325*F325-((H323^2)*F323+H323*H324*F324+H323*H325*F325)</f>
        <v>-0.16864036559023504</v>
      </c>
      <c r="AZ366" s="12">
        <f>G323*G324*F323+(G324^2)*F324+G324*G325*F325-(H323*H324*F323+(H324^2)*F324+H324*H325*F325)</f>
        <v>0.8239160802663541</v>
      </c>
      <c r="BA366" s="12">
        <f>G323*G325*F323+G324*G325*F324+(G325^2)*F325-(H323*H325*F323+H324*H325*F324+(H325^2)*F325)</f>
        <v>-0.53613941068762605</v>
      </c>
      <c r="BB366" s="12">
        <f>(G323^2)*E323+G323*G324*E324+G323*G325*E325-((H323^2)*E323+H323*H324*E324+H323*H325*E325)</f>
        <v>0.33434085681145131</v>
      </c>
      <c r="BC366" s="12">
        <f>G323*G324*E323+(G324^2)*E324+G324*G325*E325-(H323*H324*E323+(H324^2)*E324+H324*H325*E325)</f>
        <v>-0.73930635568152969</v>
      </c>
      <c r="BD366" s="24">
        <f>G323*G325*E323+G324*G325*E324+(G325^2)*E325-(H323*H325*E323+H324*H325*E324+(H325^2)*E325)</f>
        <v>0.55640733797688025</v>
      </c>
      <c r="BE366" s="10">
        <f>J323</f>
        <v>-1.6921743821913249E-2</v>
      </c>
      <c r="BV366" s="3" t="e">
        <f>#REF!+#REF!</f>
        <v>#REF!</v>
      </c>
      <c r="BW366" s="3" t="e">
        <f>#REF!*CG294-CH292*CG296</f>
        <v>#REF!</v>
      </c>
      <c r="BX366" s="3" t="e">
        <f>BV367*BW365-BV365*BW367</f>
        <v>#REF!</v>
      </c>
      <c r="BY366" t="s">
        <v>8</v>
      </c>
      <c r="BZ366" s="5">
        <f t="shared" ref="BZ366:CA368" si="559">BZ361</f>
        <v>0.93180266183863136</v>
      </c>
      <c r="CA366" s="6">
        <f t="shared" si="559"/>
        <v>-0.87956522186239505</v>
      </c>
      <c r="CB366" s="7">
        <f>CY365</f>
        <v>0.90472825278567992</v>
      </c>
      <c r="CC366" s="8">
        <f>DU365</f>
        <v>-0.38647107497980443</v>
      </c>
      <c r="CE366" s="9">
        <f>((SUMPRODUCT(CB366:CB368,BZ366:BZ368))*(SUMPRODUCT(CB366:CB368,CA366:CA368)))-((SUMPRODUCT(CC366:CC368,BZ366:BZ368))*(SUMPRODUCT(CC366:CC368,CA366:CA368)))</f>
        <v>5.627609489522456E-12</v>
      </c>
      <c r="CG366">
        <v>1</v>
      </c>
      <c r="CH366" t="s">
        <v>161</v>
      </c>
      <c r="CI366" s="67"/>
      <c r="CJ366" s="1" t="s">
        <v>8</v>
      </c>
      <c r="CK366" s="5">
        <f t="shared" ref="CK366:CL368" si="560">BZ366</f>
        <v>0.93180266183863136</v>
      </c>
      <c r="CL366" s="6">
        <f t="shared" si="560"/>
        <v>-0.87956522186239505</v>
      </c>
      <c r="CM366" s="7">
        <f>FA365</f>
        <v>0.91133530856743228</v>
      </c>
      <c r="CN366" s="8">
        <f>FW365</f>
        <v>-0.37062252838026144</v>
      </c>
      <c r="CO366" s="10"/>
      <c r="CP366">
        <f t="shared" si="558"/>
        <v>0.3492962422733713</v>
      </c>
      <c r="CQ366">
        <f t="shared" si="558"/>
        <v>-0.34518112468713447</v>
      </c>
      <c r="CR366">
        <f>CJ369</f>
        <v>0</v>
      </c>
      <c r="CS366">
        <f>CM369</f>
        <v>0</v>
      </c>
      <c r="CW366" s="28"/>
      <c r="CY366" s="61">
        <v>-0.26761333184529418</v>
      </c>
      <c r="DA366" s="17">
        <v>0</v>
      </c>
      <c r="DB366">
        <v>0</v>
      </c>
      <c r="DD366" s="73">
        <f>(DB365*DB366)*(1-COS(RADIANS(CW365+45)))+DB367*(SIN(RADIANS(CW365+45)))</f>
        <v>-0.71348643348754381</v>
      </c>
      <c r="DE366" s="73">
        <f>(DB366^2)*(1-COS(RADIANS(CW365+45)))+(COS(RADIANS(CW365+45)))</f>
        <v>0.70066904400667285</v>
      </c>
      <c r="DF366" s="73">
        <f>(DB366*DB367)*(1-COS(RADIANS(CW365+45)))-DB365*(SIN(RADIANS(CW365+45)))</f>
        <v>0</v>
      </c>
      <c r="DG366" s="10"/>
      <c r="DH366">
        <v>-0.71348643348754381</v>
      </c>
      <c r="DI366" s="23">
        <f>SIN(RADIANS('[1]Biaxial Input'!$F$21))*(COS(RADIANS(0)))</f>
        <v>6.9756473744125524E-2</v>
      </c>
      <c r="DK366" s="30">
        <f>(DI365*DI366)*(1-COS(RADIANS(CV365)))+DI367*(SIN(RADIANS(CV365)))</f>
        <v>-9.3228300025961861E-3</v>
      </c>
      <c r="DL366" s="30">
        <f>(DI366^2)*(1-COS(RADIANS(CV365)))+(COS(RADIANS(CV365)))</f>
        <v>0.86667731956481153</v>
      </c>
      <c r="DM366" s="30">
        <f>(DI366*DI367)*(1-COS(RADIANS(CV365)))-DI365*(SIN(RADIANS(CV365)))</f>
        <v>-0.49878202512991204</v>
      </c>
      <c r="DO366">
        <v>-0.62489472810619739</v>
      </c>
      <c r="DQ366" s="28">
        <f>(DB365*DB366)*(1-COS(RADIANS(CU365)))+DB367*(SIN(RADIANS(CU365)))</f>
        <v>0.42261826174069944</v>
      </c>
      <c r="DR366" s="28">
        <f>(DB366^2)*(1-COS(RADIANS(CU365)))+(COS(RADIANS(CU365)))</f>
        <v>0.90630778703664994</v>
      </c>
      <c r="DS366" s="28">
        <f>(DB366*DB367)*(1-COS(RADIANS(CU365)))-DB365*(SIN(RADIANS(CU365)))</f>
        <v>0</v>
      </c>
      <c r="DU366" s="61">
        <v>-0.8429056895252196</v>
      </c>
      <c r="DW366" s="17">
        <v>0</v>
      </c>
      <c r="DX366">
        <v>0</v>
      </c>
      <c r="DZ366" s="73">
        <f>(DB365*DB366)*(1-COS(RADIANS(CW365-45)))+DB367*(SIN(RADIANS(CW365-45)))</f>
        <v>-0.70066904400667251</v>
      </c>
      <c r="EA366" s="73">
        <f>(DB366^2)*(1-COS(RADIANS(CW365-45)))+(COS(RADIANS(CW365-45)))</f>
        <v>-0.71348643348754404</v>
      </c>
      <c r="EB366" s="73">
        <f>(DB366*DB367)*(1-COS(RADIANS(CW365-45)))-DB365*(SIN(RADIANS(CW365-45)))</f>
        <v>0</v>
      </c>
      <c r="EC366" s="10"/>
      <c r="ED366">
        <v>-0.70066904400667251</v>
      </c>
      <c r="EE366" s="1">
        <v>-0.60060225623317887</v>
      </c>
      <c r="EG366">
        <f>CY366+DU366</f>
        <v>-1.1105190213705138</v>
      </c>
      <c r="EH366">
        <f>EG366/(SQRT(EG365^2+EG366^2+EG367^2))</f>
        <v>-0.78525553064773901</v>
      </c>
      <c r="EJ366">
        <f>Q366+AM366</f>
        <v>0</v>
      </c>
      <c r="EK366">
        <f>EJ366/(SQRT(EJ365^2+EJ366^2+EJ367^2))</f>
        <v>0</v>
      </c>
      <c r="EM366" s="23">
        <f>CY367*DU365-CY365*DU367</f>
        <v>0.46679021324860082</v>
      </c>
      <c r="EP366" s="9">
        <f>((SUMPRODUCT(CM366:CM368,BZ366:BZ368))*(SUMPRODUCT(CM366:CM368,CA366:CA368)))-((SUMPRODUCT(CN366:CN368,BZ366:BZ368))*(SUMPRODUCT(CN366:CN368,CA366:CA368)))</f>
        <v>-3.3391502247245075E-2</v>
      </c>
      <c r="EY366" s="28"/>
      <c r="EZ366" s="10"/>
      <c r="FA366" s="61">
        <v>-0.25286184035674725</v>
      </c>
      <c r="FB366" s="13" t="e">
        <f>BW367</f>
        <v>#REF!</v>
      </c>
      <c r="FC366" s="17">
        <v>0</v>
      </c>
      <c r="FD366">
        <v>0</v>
      </c>
      <c r="FF366" s="73">
        <f>(FD365*FD366)*(1-COS(RADIANS(EY365+45)))+FD367*(SIN(RADIANS(EY365+45)))</f>
        <v>-0.70114940511384727</v>
      </c>
      <c r="FG366" s="73">
        <f>(FD366^2)*(1-COS(RADIANS(EY365+45)))+(COS(RADIANS(EY365+45)))</f>
        <v>0.71301438394221617</v>
      </c>
      <c r="FH366" s="73">
        <f>(FD366*FD367)*(1-COS(RADIANS(EY365+45)))-FD365*(SIN(RADIANS(EY365+45)))</f>
        <v>0</v>
      </c>
      <c r="FI366" s="10"/>
      <c r="FJ366">
        <v>-0.70114940511384727</v>
      </c>
      <c r="FK366" s="23">
        <f>SIN(RADIANS(176))*(COS(RADIANS(0)))</f>
        <v>6.9756473744125524E-2</v>
      </c>
      <c r="FM366" s="30">
        <f>(FK365*FK366)*(1-COS(RADIANS(EX365)))+FK367*(SIN(RADIANS(EX365)))</f>
        <v>-9.3228300025961861E-3</v>
      </c>
      <c r="FN366" s="30">
        <f>(FK366^2)*(1-COS(RADIANS(EX365)))+(COS(RADIANS(EX365)))</f>
        <v>0.86667731956481153</v>
      </c>
      <c r="FO366" s="30">
        <f>(FK366*FK367)*(1-COS(RADIANS(EX365)))-FK365*(SIN(RADIANS(EX365)))</f>
        <v>-0.49878202512991204</v>
      </c>
      <c r="FQ366">
        <v>-0.6143175989294305</v>
      </c>
      <c r="FS366" s="28">
        <f>(FD365*FD366)*(1-COS(RADIANS(EW365)))+FD367*(SIN(RADIANS(EW365)))</f>
        <v>0.42261826174069944</v>
      </c>
      <c r="FT366" s="28">
        <f>(FD366^2)*(1-COS(RADIANS(EW365)))+(COS(RADIANS(EW365)))</f>
        <v>0.90630778703664994</v>
      </c>
      <c r="FU366" s="28">
        <f>(FD366*FD367)*(1-COS(RADIANS(EW365)))-FD365*(SIN(RADIANS(EW365)))</f>
        <v>0</v>
      </c>
      <c r="FW366" s="61">
        <v>-0.84744780754139915</v>
      </c>
      <c r="FX366" s="13" t="e">
        <f>BX367</f>
        <v>#REF!</v>
      </c>
      <c r="FY366" s="17">
        <v>0</v>
      </c>
      <c r="FZ366">
        <v>0</v>
      </c>
      <c r="GB366" s="73">
        <f>(FD365*FD366)*(1-COS(RADIANS(EY365-45)))+FD367*(SIN(RADIANS(EY365-45)))</f>
        <v>-0.71301438394221595</v>
      </c>
      <c r="GC366" s="73">
        <f>(FD366^2)*(1-COS(RADIANS(EY365-45)))+(COS(RADIANS(EY365-45)))</f>
        <v>-0.70114940511384749</v>
      </c>
      <c r="GD366" s="73">
        <f>(FD366*FD367)*(1-COS(RADIANS(EY365-45)))-FD365*(SIN(RADIANS(EY365-45)))</f>
        <v>0</v>
      </c>
      <c r="GE366" s="10"/>
      <c r="GF366">
        <v>-0.71301438394221595</v>
      </c>
      <c r="GG366" s="1">
        <v>-0.61141669837589718</v>
      </c>
      <c r="GI366">
        <f>FA366+FW366</f>
        <v>-1.1003096478981464</v>
      </c>
      <c r="GJ366">
        <f>GI366/(SQRT(GI365^2+GI366^2+GI367^2))</f>
        <v>-0.77803641343376195</v>
      </c>
      <c r="GL366">
        <f>CH367+DC366</f>
        <v>-3.3391502247245075E-2</v>
      </c>
      <c r="GM366" t="e">
        <f>GL366/(SQRT(GL365^2+GL366^2+GL367^2))</f>
        <v>#VALUE!</v>
      </c>
      <c r="GO366" s="27">
        <f>FA367*FW365-FA365*FW367</f>
        <v>0.46679021324860093</v>
      </c>
    </row>
    <row r="367" spans="1:197" x14ac:dyDescent="0.2">
      <c r="A367" s="4" t="s">
        <v>19</v>
      </c>
      <c r="B367" s="4">
        <f>DEGREES(ACOS(A364/(SQRT((A362^2)+(A363^2)+(A364^2)))))</f>
        <v>159.72721581608502</v>
      </c>
      <c r="C367" s="4">
        <f>DEGREES(ATAN(A363/A362))</f>
        <v>-50.485645106434113</v>
      </c>
      <c r="E367" s="5" t="s">
        <v>4</v>
      </c>
      <c r="F367" s="6" t="s">
        <v>5</v>
      </c>
      <c r="G367" s="7" t="s">
        <v>6</v>
      </c>
      <c r="H367" s="8" t="s">
        <v>1</v>
      </c>
      <c r="I367">
        <v>17</v>
      </c>
      <c r="J367" s="9" t="s">
        <v>7</v>
      </c>
      <c r="K367">
        <v>17</v>
      </c>
      <c r="M367" s="17">
        <f>A303</f>
        <v>40</v>
      </c>
      <c r="N367" s="17">
        <f>B303</f>
        <v>-40</v>
      </c>
      <c r="O367" s="17">
        <f>C303</f>
        <v>259.10000000000002</v>
      </c>
      <c r="Q367" s="61">
        <f t="array" ref="Q367:Q369">MMULT(AI367:AK369,AG367:AG369)</f>
        <v>0.85352544736199099</v>
      </c>
      <c r="R367" s="13"/>
      <c r="S367" s="17">
        <v>1</v>
      </c>
      <c r="T367">
        <v>0</v>
      </c>
      <c r="V367" s="73">
        <f>(T367^2)*(1-COS(RADIANS(O367+45)))+(COS(RADIANS(O367+45)))</f>
        <v>0.56063899456324184</v>
      </c>
      <c r="W367" s="73">
        <f>(T367*T368)*(1-COS(RADIANS(O367+45)))-T369*(SIN(RADIANS(O367+45)))</f>
        <v>0.8280603346224944</v>
      </c>
      <c r="X367" s="73">
        <f>(T367*T369)*(1-COS(RADIANS(O367+45)))+T368*(SIN(RADIANS(O367+45)))</f>
        <v>0</v>
      </c>
      <c r="Y367" s="10"/>
      <c r="Z367">
        <f t="array" ref="Z367:Z369">MMULT(V367:X369,S367:S369)</f>
        <v>0.56063899456324184</v>
      </c>
      <c r="AA367" s="23">
        <f>COS(RADIANS('[1]Biaxial Input'!$F$21))</f>
        <v>-0.9975640502598242</v>
      </c>
      <c r="AC367" s="30">
        <f>(AA367^2)*(1-COS(RADIANS(N367)))+(COS(RADIANS(N367)))</f>
        <v>0.99886158030145311</v>
      </c>
      <c r="AD367" s="30">
        <f>(AA367*AA368)*(1-COS(RADIANS(N367)))-AA369*(SIN(RADIANS(N367)))</f>
        <v>-1.6280160168985456E-2</v>
      </c>
      <c r="AE367" s="30">
        <f>(AA367*AA369)*(1-COS(RADIANS(N367)))+AA368*(SIN(RADIANS(N367)))</f>
        <v>-4.4838597018148282E-2</v>
      </c>
      <c r="AG367">
        <f t="array" ref="AG367:AG369">MMULT(AC367:AE369,Z367:Z369)</f>
        <v>0.57348170696529543</v>
      </c>
      <c r="AI367" s="28">
        <f>(T367^2)*(1-COS(RADIANS(M367)))+(COS(RADIANS(M367)))</f>
        <v>0.76604444311897801</v>
      </c>
      <c r="AJ367" s="28">
        <f>(T367*T368)*(1-COS(RADIANS(M367)))-T369*(SIN(RADIANS(M367)))</f>
        <v>-0.64278760968653925</v>
      </c>
      <c r="AK367" s="28">
        <f>(T367*T369)*(1-COS(RADIANS(M367)))+T368*(SIN(RADIANS(M367)))</f>
        <v>0</v>
      </c>
      <c r="AM367" s="61">
        <f t="array" ref="AM367:AM369">MMULT(AI367:AK369,AW367:AW369)</f>
        <v>-0.3588112933432448</v>
      </c>
      <c r="AN367" s="13"/>
      <c r="AO367" s="17">
        <v>1</v>
      </c>
      <c r="AP367">
        <v>0</v>
      </c>
      <c r="AR367" s="73">
        <f>(T367^2)*(1-COS(RADIANS(O367-45)))+(COS(RADIANS(O367-45)))</f>
        <v>-0.82806033462249429</v>
      </c>
      <c r="AS367" s="73">
        <f>(T367*T368)*(1-COS(RADIANS(O367-45)))-T369*(SIN(RADIANS(O367-45)))</f>
        <v>0.56063899456324184</v>
      </c>
      <c r="AT367" s="73">
        <f>(T367*T369)*(1-COS(RADIANS(O367-45)))+T368*(SIN(RADIANS(O367-45)))</f>
        <v>0</v>
      </c>
      <c r="AU367" s="10"/>
      <c r="AV367">
        <f t="array" ref="AV367:AV369">MMULT(AR367:AT369,S367:S369)</f>
        <v>-0.82806033462249429</v>
      </c>
      <c r="AW367" s="1">
        <f t="array" ref="AW367:AW369">MMULT(AC367:AE369,AV367:AV369)</f>
        <v>-0.81799036179750617</v>
      </c>
      <c r="AX367" s="10"/>
      <c r="AY367" s="11">
        <f>(G328^2)*F328+G328*G329*F329+G328*G330*F330-((H328^2)*F328+H328*H329*F329+H328*H330*F330)</f>
        <v>-0.19230839851320433</v>
      </c>
      <c r="AZ367" s="12">
        <f>G328*G329*F328+(G329^2)*F329+G329*G330*F330-(H328*H329*F328+(H329^2)*F329+H329*H330*F330)</f>
        <v>0.86177336805125426</v>
      </c>
      <c r="BA367" s="12">
        <f>G328*G330*F328+G329*G330*F329+(G330^2)*F330-(H328*H330*F328+H329*H330*F329+(H330^2)*F330)</f>
        <v>-0.33150968995244012</v>
      </c>
      <c r="BB367" s="12">
        <f>(G328^2)*E328+G328*G329*E329+G328*G330*E330-((H328^2)*E328+H328*H329*E329+H328*H330*E330)</f>
        <v>0.32804943534223385</v>
      </c>
      <c r="BC367" s="12">
        <f>G328*G329*E328+(G329^2)*E329+G329*G330*E330-(H328*H329*E328+(H329^2)*E329+H329*H330*E330)</f>
        <v>-0.67115544345807809</v>
      </c>
      <c r="BD367" s="24">
        <f>G328*G330*E328+G329*G330*E329+(G330^2)*E330-(H328*H330*E328+H329*H330*E329+(H330^2)*E330)</f>
        <v>0.40333183405548623</v>
      </c>
      <c r="BE367" s="10">
        <f>J328</f>
        <v>-1.9624785970168424E-2</v>
      </c>
      <c r="BV367" s="3" t="e">
        <f>#REF!+CG296</f>
        <v>#REF!</v>
      </c>
      <c r="BW367" s="3" t="e">
        <f>CH292*#REF!-#REF!*CG294</f>
        <v>#REF!</v>
      </c>
      <c r="BX367" s="3" t="e">
        <f>BV365*BW366-BV366*BW365</f>
        <v>#REF!</v>
      </c>
      <c r="BY367" t="s">
        <v>9</v>
      </c>
      <c r="BZ367" s="5">
        <f t="shared" si="559"/>
        <v>0.3492962422733713</v>
      </c>
      <c r="CA367" s="6">
        <f t="shared" si="559"/>
        <v>-0.34518112468713447</v>
      </c>
      <c r="CB367" s="7">
        <f>CY366</f>
        <v>-0.26761333184529418</v>
      </c>
      <c r="CC367" s="8">
        <f>DU366</f>
        <v>-0.8429056895252196</v>
      </c>
      <c r="CE367" s="10"/>
      <c r="CH367">
        <f>((SUMPRODUCT(CM366:CM368,CK366:CK368))*(SUMPRODUCT(CM366:CM368,CL366:CL368)))-((SUMPRODUCT(CN366:CN368,CK366:CK368))*(SUMPRODUCT(CN366:CN368,CL366:CL368)))</f>
        <v>-3.3391502247245075E-2</v>
      </c>
      <c r="CI367" s="67"/>
      <c r="CJ367" s="10" t="s">
        <v>9</v>
      </c>
      <c r="CK367" s="5">
        <f t="shared" si="560"/>
        <v>0.3492962422733713</v>
      </c>
      <c r="CL367" s="6">
        <f t="shared" si="560"/>
        <v>-0.34518112468713447</v>
      </c>
      <c r="CM367" s="7">
        <f>FA366</f>
        <v>-0.25286184035674725</v>
      </c>
      <c r="CN367" s="8">
        <f>FW366</f>
        <v>-0.84744780754139915</v>
      </c>
      <c r="CP367">
        <f t="shared" si="558"/>
        <v>-9.8670839279614439E-2</v>
      </c>
      <c r="CQ367">
        <f t="shared" si="558"/>
        <v>-0.32743703463395935</v>
      </c>
      <c r="CR367">
        <f>CK369</f>
        <v>0</v>
      </c>
      <c r="CS367">
        <f>CN369</f>
        <v>0</v>
      </c>
      <c r="CW367" s="28"/>
      <c r="CY367" s="61">
        <v>-0.33143610731184886</v>
      </c>
      <c r="DA367" s="17">
        <v>0</v>
      </c>
      <c r="DB367">
        <v>1</v>
      </c>
      <c r="DD367" s="73">
        <f>(DB365*DB367)*(1-COS(RADIANS(CW365+45)))-DB366*(SIN(RADIANS(CW365+45)))</f>
        <v>0</v>
      </c>
      <c r="DE367" s="73">
        <f>(DB366*DB367)*(1-COS(RADIANS(CW365+45)))+DB365*(SIN(RADIANS(CW365+45)))</f>
        <v>0</v>
      </c>
      <c r="DF367" s="73">
        <f>(DB367^2)*(1-COS(RADIANS(CW365+45)))+(COS(RADIANS(CW365+45)))</f>
        <v>1</v>
      </c>
      <c r="DG367" s="10"/>
      <c r="DH367">
        <v>0</v>
      </c>
      <c r="DI367" s="23">
        <f>SIN(RADIANS('[1]Biaxial Input'!$F$21))*SIN(RADIANS(0))</f>
        <v>0</v>
      </c>
      <c r="DK367" s="30">
        <f>(DI365*DI367)*(1-COS(RADIANS(CV365)))-DI366*(SIN(RADIANS(CV365)))</f>
        <v>3.4878236872062755E-2</v>
      </c>
      <c r="DL367" s="30">
        <f>(DI366*DI367)*(1-COS(RADIANS(CV365)))+DI365*(SIN(RADIANS(CV365)))</f>
        <v>0.49878202512991204</v>
      </c>
      <c r="DM367" s="30">
        <f>(DI367^2)*(1-COS(RADIANS(CV365)))+(COS(RADIANS(CV365)))</f>
        <v>0.86602540378443871</v>
      </c>
      <c r="DO367">
        <v>-0.33143610731184886</v>
      </c>
      <c r="DQ367" s="28">
        <f>(DB365*DB367)*(1-COS(RADIANS(CU365)))-DB366*(SIN(RADIANS(CU365)))</f>
        <v>0</v>
      </c>
      <c r="DR367" s="28">
        <f>(DB366*DB367)*(1-COS(RADIANS(CU365)))+DB365*(SIN(RADIANS(CU365)))</f>
        <v>0</v>
      </c>
      <c r="DS367" s="28">
        <f>(DB367^2)*(1-COS(RADIANS(CU365)))+(COS(RADIANS(CU365)))</f>
        <v>1</v>
      </c>
      <c r="DU367" s="61">
        <v>-0.37436627354766938</v>
      </c>
      <c r="DW367" s="17">
        <v>0</v>
      </c>
      <c r="DX367">
        <v>1</v>
      </c>
      <c r="DZ367" s="73">
        <f>(DB365*DB365)*(1-COS(RADIANS(CW365-45)))-DB365*(SIN(RADIANS(CW365-45)))</f>
        <v>0</v>
      </c>
      <c r="EA367" s="73">
        <f>(DB366*DB367)*(1-COS(RADIANS(CW365-45)))+DB365*(SIN(RADIANS(CW365-45)))</f>
        <v>0</v>
      </c>
      <c r="EB367" s="73">
        <f>(DB367^2)*(1-COS(RADIANS(CW365-45)))+(COS(RADIANS(CW365-45)))</f>
        <v>1</v>
      </c>
      <c r="EC367" s="10"/>
      <c r="ED367">
        <v>0</v>
      </c>
      <c r="EE367" s="1">
        <v>-0.37436627354766938</v>
      </c>
      <c r="EG367">
        <f>CY367+DU367</f>
        <v>-0.70580238085951819</v>
      </c>
      <c r="EH367">
        <f>EG367/(SQRT(EG365^2+EG366^2+EG367^2))</f>
        <v>-0.4990776496833757</v>
      </c>
      <c r="EJ367">
        <f>Q367+AM367</f>
        <v>0.49471415401874619</v>
      </c>
      <c r="EK367">
        <f>EJ367/(SQRT(EJ365^2+EJ366^2+EJ367^2))</f>
        <v>1</v>
      </c>
      <c r="EM367" s="23">
        <f>CY365*DU366-CY366*DU365</f>
        <v>-0.86602540378443871</v>
      </c>
      <c r="ER367">
        <f t="shared" ref="ER367:ES369" si="561">CK366</f>
        <v>0.93180266183863136</v>
      </c>
      <c r="ES367">
        <f t="shared" si="561"/>
        <v>-0.87956522186239505</v>
      </c>
      <c r="ET367" t="e">
        <f>#REF!</f>
        <v>#REF!</v>
      </c>
      <c r="EU367" t="e">
        <f>#REF!</f>
        <v>#REF!</v>
      </c>
      <c r="EY367" s="28"/>
      <c r="EZ367" s="10"/>
      <c r="FA367" s="61">
        <v>-0.32485203562499332</v>
      </c>
      <c r="FB367" s="13">
        <f>BW368</f>
        <v>0</v>
      </c>
      <c r="FC367" s="17">
        <v>0</v>
      </c>
      <c r="FD367">
        <v>1</v>
      </c>
      <c r="FF367" s="73">
        <f>(FD365*FD367)*(1-COS(RADIANS(EY365+45)))-FD366*(SIN(RADIANS(EY365+45)))</f>
        <v>0</v>
      </c>
      <c r="FG367" s="73">
        <f>(FD366*FD367)*(1-COS(RADIANS(EY365+45)))+FD365*(SIN(RADIANS(EY365+45)))</f>
        <v>0</v>
      </c>
      <c r="FH367" s="73">
        <f>(FD367^2)*(1-COS(RADIANS(EY365+45)))+(COS(RADIANS(EY365+45)))</f>
        <v>1</v>
      </c>
      <c r="FI367" s="10"/>
      <c r="FJ367">
        <v>0</v>
      </c>
      <c r="FK367" s="23">
        <f>SIN(RADIANS(176))*SIN(RADIANS(0))</f>
        <v>0</v>
      </c>
      <c r="FM367" s="30">
        <f>(FK365*FK367)*(1-COS(RADIANS(EX365)))-FK366*(SIN(RADIANS(EX365)))</f>
        <v>3.4878236872062755E-2</v>
      </c>
      <c r="FN367" s="30">
        <f>(FK366*FK367)*(1-COS(RADIANS(EX365)))+FK365*(SIN(RADIANS(EX365)))</f>
        <v>0.49878202512991204</v>
      </c>
      <c r="FO367" s="30">
        <f>(FK367^2)*(1-COS(RADIANS(EX365)))+(COS(RADIANS(EX365)))</f>
        <v>0.86602540378443871</v>
      </c>
      <c r="FQ367">
        <v>-0.32485203562499332</v>
      </c>
      <c r="FS367" s="28">
        <f>(FD365*FD367)*(1-COS(RADIANS(EW365)))-FD366*(SIN(RADIANS(EW365)))</f>
        <v>0</v>
      </c>
      <c r="FT367" s="28">
        <f>(FD366*FD367)*(1-COS(RADIANS(EW365)))+FD365*(SIN(RADIANS(EW365)))</f>
        <v>0</v>
      </c>
      <c r="FU367" s="28">
        <f>(FD367^2)*(1-COS(RADIANS(EW365)))+(COS(RADIANS(EW365)))</f>
        <v>1</v>
      </c>
      <c r="FW367" s="61">
        <v>-0.38009361340372178</v>
      </c>
      <c r="FX367" s="13">
        <f>BX368</f>
        <v>0</v>
      </c>
      <c r="FY367" s="17">
        <v>0</v>
      </c>
      <c r="FZ367">
        <v>1</v>
      </c>
      <c r="GB367" s="73">
        <f>(FD365*FD365)*(1-COS(RADIANS(EY365-45)))-FD365*(SIN(RADIANS(EY365-45)))</f>
        <v>0</v>
      </c>
      <c r="GC367" s="73">
        <f>(FD366*FD367)*(1-COS(RADIANS(EY365-45)))+FD365*(SIN(RADIANS(EY365-45)))</f>
        <v>0</v>
      </c>
      <c r="GD367" s="73">
        <f>(FD367^2)*(1-COS(RADIANS(EY365-45)))+(COS(RADIANS(EY365-45)))</f>
        <v>0.99999999999999989</v>
      </c>
      <c r="GE367" s="10"/>
      <c r="GF367">
        <v>0</v>
      </c>
      <c r="GG367" s="1">
        <v>-0.38009361340372178</v>
      </c>
      <c r="GI367">
        <f>FA367+FW367</f>
        <v>-0.70494564902871515</v>
      </c>
      <c r="GJ367">
        <f>GI367/(SQRT(GI365^2+GI366^2+GI367^2))</f>
        <v>-0.49847184879615652</v>
      </c>
      <c r="GL367" t="e">
        <f>#REF!+DC367</f>
        <v>#REF!</v>
      </c>
      <c r="GM367" t="e">
        <f>GL367/(SQRT(GL365^2+GL366^2+GL367^2))</f>
        <v>#REF!</v>
      </c>
      <c r="GO367" s="27">
        <f>FA365*FW366-FA366*FW365</f>
        <v>-0.86602540378443871</v>
      </c>
    </row>
    <row r="368" spans="1:197" x14ac:dyDescent="0.2">
      <c r="A368" s="4" t="s">
        <v>18</v>
      </c>
      <c r="B368" s="4">
        <f>DEGREES(ACOS(B364/(SQRT((B362^2)+(B363^2)+(B364^2)))))</f>
        <v>109.04603347935863</v>
      </c>
      <c r="C368" s="4">
        <f>DEGREES(ATAN(B363/B362))</f>
        <v>-71.316743416618536</v>
      </c>
      <c r="D368" t="s">
        <v>8</v>
      </c>
      <c r="E368" s="5">
        <f t="shared" ref="E368:F370" si="562">E363</f>
        <v>0.97427491795711862</v>
      </c>
      <c r="F368" s="6">
        <f t="shared" si="562"/>
        <v>-0.85688498776351252</v>
      </c>
      <c r="G368" s="7">
        <f>Q367</f>
        <v>0.85352544736199099</v>
      </c>
      <c r="H368" s="8">
        <f>AM367</f>
        <v>-0.3588112933432448</v>
      </c>
      <c r="J368" s="9">
        <f>((SUMPRODUCT(G368:G370,E368:E370))*(SUMPRODUCT(G368:(G370),F368:F370)))-((SUMPRODUCT(H368:H370,E368:E370))*(SUMPRODUCT(H368:H370,F368:F370)))</f>
        <v>-1.7224926143040331E-2</v>
      </c>
      <c r="Q368" s="61">
        <v>-0.12501286246974219</v>
      </c>
      <c r="S368" s="17">
        <v>0</v>
      </c>
      <c r="T368">
        <v>0</v>
      </c>
      <c r="V368" s="73">
        <f>(T367*T368)*(1-COS(RADIANS(O367+45)))+T369*(SIN(RADIANS(O367+45)))</f>
        <v>-0.8280603346224944</v>
      </c>
      <c r="W368" s="73">
        <f>(T368^2)*(1-COS(RADIANS(O367+45)))+(COS(RADIANS(O367+45)))</f>
        <v>0.56063899456324184</v>
      </c>
      <c r="X368" s="73">
        <f>(T368*T369)*(1-COS(RADIANS(O367+45)))-T367*(SIN(RADIANS(O367+45)))</f>
        <v>0</v>
      </c>
      <c r="Y368" s="10"/>
      <c r="Z368">
        <v>-0.8280603346224944</v>
      </c>
      <c r="AA368" s="23">
        <f>SIN(RADIANS('[1]Biaxial Input'!$F$21))*(COS(RADIANS(0)))</f>
        <v>6.9756473744125524E-2</v>
      </c>
      <c r="AC368" s="30">
        <f>(AA367*AA368)*(1-COS(RADIANS(N367)))+AA369*(SIN(RADIANS(N367)))</f>
        <v>-1.6280160168985456E-2</v>
      </c>
      <c r="AD368" s="30">
        <f>(AA368^2)*(1-COS(RADIANS(N367)))+(COS(RADIANS(N367)))</f>
        <v>0.7671828628175249</v>
      </c>
      <c r="AE368" s="30">
        <f>(AA368*AA369)*(1-COS(RADIANS(N367)))-AA367*(SIN(RADIANS(N367)))</f>
        <v>-0.64122181137573508</v>
      </c>
      <c r="AG368">
        <v>-0.6444009907297914</v>
      </c>
      <c r="AI368" s="28">
        <f>(T367*T368)*(1-COS(RADIANS(M367)))+T369*(SIN(RADIANS(M367)))</f>
        <v>0.64278760968653925</v>
      </c>
      <c r="AJ368" s="28">
        <f>(T368^2)*(1-COS(RADIANS(M367)))+(COS(RADIANS(M367)))</f>
        <v>0.76604444311897801</v>
      </c>
      <c r="AK368" s="28">
        <f>(T368*T369)*(1-COS(RADIANS(M367)))-T367*(SIN(RADIANS(M367)))</f>
        <v>0</v>
      </c>
      <c r="AM368" s="61">
        <v>-0.84495244808536252</v>
      </c>
      <c r="AO368" s="17">
        <v>0</v>
      </c>
      <c r="AP368">
        <v>0</v>
      </c>
      <c r="AR368" s="73">
        <f>(T367*T368)*(1-COS(RADIANS(O367-45)))+T369*(SIN(RADIANS(O367-45)))</f>
        <v>-0.56063899456324184</v>
      </c>
      <c r="AS368" s="73">
        <f>(T368^2)*(1-COS(RADIANS(O367-45)))+(COS(RADIANS(O367-45)))</f>
        <v>-0.82806033462249429</v>
      </c>
      <c r="AT368" s="73">
        <f>(T368*T369)*(1-COS(RADIANS(O367-45)))-T367*(SIN(RADIANS(O367-45)))</f>
        <v>0</v>
      </c>
      <c r="AU368" s="10"/>
      <c r="AV368">
        <v>-0.56063899456324184</v>
      </c>
      <c r="AW368" s="1">
        <v>-0.41663167397892875</v>
      </c>
      <c r="AX368" s="10"/>
      <c r="AY368" s="11">
        <f>(G333^2)*F333+G333*G334*F334+G333*G335*F335-((H333^2)*F333+H333*H334*F334+H333*H335*F335)</f>
        <v>-0.14933751217757379</v>
      </c>
      <c r="AZ368" s="12">
        <f>G333*G334*F333+(G334^2)*F334+G334*G335*F335-(H333*H334*F333+(H334^2)*F334+H334*H335*F335)</f>
        <v>0.77435522243415078</v>
      </c>
      <c r="BA368" s="12">
        <f>G333*G335*F333+G334*G335*F334+(G335^2)*F335-(H333*H335*F333+H334*H335*F334+(H335^2)*F335)</f>
        <v>0.20523132004623687</v>
      </c>
      <c r="BB368" s="12">
        <f>(G333^2)*E333+G333*G334*E334+G333*G335*E335-((H333^2)*E333+H333*H334*E334+H333*H335*E335)</f>
        <v>0.34555207023342038</v>
      </c>
      <c r="BC368" s="12">
        <f>G333*G334*E333+(G334^2)*E334+G334*G335*E335-(H333*H334*E333+(H334^2)*E334+H334*H335*E335)</f>
        <v>-0.68177996944699581</v>
      </c>
      <c r="BD368" s="24">
        <f>G333*G335*E333+G334*G335*E334+(G335^2)*E335-(H333*H335*E333+H334*H335*E334+(H335^2)*E335)</f>
        <v>1.1707476347848356E-2</v>
      </c>
      <c r="BE368" s="10">
        <f>J333</f>
        <v>3.503580077159385E-2</v>
      </c>
      <c r="BY368" t="s">
        <v>10</v>
      </c>
      <c r="BZ368" s="5">
        <f t="shared" si="559"/>
        <v>-9.8670839279614439E-2</v>
      </c>
      <c r="CA368" s="6">
        <f t="shared" si="559"/>
        <v>-0.32743703463395935</v>
      </c>
      <c r="CB368" s="7">
        <f>CY367</f>
        <v>-0.33143610731184886</v>
      </c>
      <c r="CC368" s="8">
        <f>DU367</f>
        <v>-0.37436627354766938</v>
      </c>
      <c r="CE368" s="10"/>
      <c r="CG368" s="10" t="s">
        <v>160</v>
      </c>
      <c r="CH368" s="10">
        <f>-CH365*((EY365-CW365)/(CH367-CE366))</f>
        <v>269.4807061710261</v>
      </c>
      <c r="CI368" s="67"/>
      <c r="CJ368" s="10" t="s">
        <v>10</v>
      </c>
      <c r="CK368" s="5">
        <f t="shared" si="560"/>
        <v>-9.8670839279614439E-2</v>
      </c>
      <c r="CL368" s="6">
        <f t="shared" si="560"/>
        <v>-0.32743703463395935</v>
      </c>
      <c r="CM368" s="7">
        <f>FA367</f>
        <v>-0.32485203562499332</v>
      </c>
      <c r="CN368" s="8">
        <f>FW367</f>
        <v>-0.38009361340372178</v>
      </c>
      <c r="CW368" s="28"/>
      <c r="EE368" s="1"/>
      <c r="EI368" s="64">
        <f>(DEGREES(ACOS((EH365*EK365+EH366*EK366+EH367*EK367)/((SQRT(EH365^2+EH366^2+EH367^2))*(SQRT(EK365^2+EK366^2+EK367^2))))))</f>
        <v>119.93899653248499</v>
      </c>
      <c r="ER368">
        <f t="shared" si="561"/>
        <v>0.3492962422733713</v>
      </c>
      <c r="ES368">
        <f t="shared" si="561"/>
        <v>-0.34518112468713447</v>
      </c>
      <c r="ET368" t="e">
        <f>#REF!</f>
        <v>#REF!</v>
      </c>
      <c r="EU368" t="e">
        <f>#REF!</f>
        <v>#REF!</v>
      </c>
      <c r="EY368" s="28"/>
      <c r="EZ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GG368" s="1"/>
      <c r="GK368" s="64" t="e">
        <f>(DEGREES(ACOS((GJ365*GM365+GJ366*GM366+GJ367*GM367)/((SQRT(GJ365^2+GJ366^2+GJ367^2))*(SQRT(GM365^2+GM366^2+GM367^2))))))</f>
        <v>#VALUE!</v>
      </c>
    </row>
    <row r="369" spans="1:197" x14ac:dyDescent="0.2">
      <c r="A369" s="4" t="s">
        <v>20</v>
      </c>
      <c r="B369" s="4">
        <f>DEGREES(ACOS(C364/(SQRT((C362^2)+(C363^2)+(C364^2)))))</f>
        <v>83.311491360324212</v>
      </c>
      <c r="C369" s="4">
        <f>DEGREES(ATAN(C363/C362))</f>
        <v>21.003487766587753</v>
      </c>
      <c r="D369" t="s">
        <v>9</v>
      </c>
      <c r="E369" s="5">
        <f t="shared" si="562"/>
        <v>0.21743417216685504</v>
      </c>
      <c r="F369" s="6">
        <f t="shared" si="562"/>
        <v>-0.48851748063708106</v>
      </c>
      <c r="G369" s="7">
        <f t="shared" ref="G369:G370" si="563">Q368</f>
        <v>-0.12501286246974219</v>
      </c>
      <c r="H369" s="8">
        <f t="shared" ref="H369:H370" si="564">AM368</f>
        <v>-0.84495244808536252</v>
      </c>
      <c r="J369" s="10"/>
      <c r="Q369" s="61">
        <v>-0.50583208174515215</v>
      </c>
      <c r="S369" s="17">
        <v>0</v>
      </c>
      <c r="T369">
        <v>1</v>
      </c>
      <c r="V369" s="73">
        <f>(T367*T369)*(1-COS(RADIANS(O367+45)))-T368*(SIN(RADIANS(O367+45)))</f>
        <v>0</v>
      </c>
      <c r="W369" s="73">
        <f>(T368*T369)*(1-COS(RADIANS(O367+45)))+T367*(SIN(RADIANS(O367+45)))</f>
        <v>0</v>
      </c>
      <c r="X369" s="73">
        <f>(T369^2)*(1-COS(RADIANS(O367+45)))+(COS(RADIANS(O367+45)))</f>
        <v>1</v>
      </c>
      <c r="Y369" s="10"/>
      <c r="Z369">
        <v>0</v>
      </c>
      <c r="AA369" s="23">
        <f>SIN(RADIANS('[1]Biaxial Input'!$F$21))*SIN(RADIANS(0))</f>
        <v>0</v>
      </c>
      <c r="AC369" s="30">
        <f>(AA367*AA369)*(1-COS(RADIANS(N367)))-AA368*(SIN(RADIANS(N367)))</f>
        <v>4.4838597018148282E-2</v>
      </c>
      <c r="AD369" s="30">
        <f>(AA368*AA369)*(1-COS(RADIANS(N367)))+AA367*(SIN(RADIANS(N367)))</f>
        <v>0.64122181137573508</v>
      </c>
      <c r="AE369" s="30">
        <f>(AA369^2)*(1-COS(RADIANS(N367)))+(COS(RADIANS(N367)))</f>
        <v>0.76604444311897801</v>
      </c>
      <c r="AG369">
        <v>-0.50583208174515215</v>
      </c>
      <c r="AI369" s="28">
        <f>(T367*T369)*(1-COS(RADIANS(M367)))-T368*(SIN(RADIANS(M367)))</f>
        <v>0</v>
      </c>
      <c r="AJ369" s="28">
        <f>(T368*T369)*(1-COS(RADIANS(M367)))+T367*(SIN(RADIANS(M367)))</f>
        <v>0</v>
      </c>
      <c r="AK369" s="28">
        <f>(T369^2)*(1-COS(RADIANS(M367)))+(COS(RADIANS(M367)))</f>
        <v>1</v>
      </c>
      <c r="AM369" s="61">
        <v>-0.39662301527256388</v>
      </c>
      <c r="AO369" s="17">
        <v>0</v>
      </c>
      <c r="AP369">
        <v>1</v>
      </c>
      <c r="AR369" s="73">
        <f>(T367*T367)*(1-COS(RADIANS(O367-45)))-T367*(SIN(RADIANS(O367-45)))</f>
        <v>0</v>
      </c>
      <c r="AS369" s="73">
        <f>(T368*T369)*(1-COS(RADIANS(O367-45)))+T367*(SIN(RADIANS(O367-45)))</f>
        <v>0</v>
      </c>
      <c r="AT369" s="73">
        <f>(T369^2)*(1-COS(RADIANS(O367-45)))+(COS(RADIANS(O367-45)))</f>
        <v>1</v>
      </c>
      <c r="AU369" s="10"/>
      <c r="AV369">
        <v>0</v>
      </c>
      <c r="AW369" s="1">
        <v>-0.39662301527256388</v>
      </c>
      <c r="AX369" s="10"/>
      <c r="AY369" s="11">
        <f>(G338^2)*F338+G338*G339*F339+G338*G340*F340-((H338^2)*F338+H338*H339*F339+H338*H340*F340)</f>
        <v>-0.19400316316960114</v>
      </c>
      <c r="AZ369" s="12">
        <f>G338*G339*F338+(G339^2)*F339+G339*G340*F340-(H338*H339*F338+(H339^2)*F339+H339*H340*F340)</f>
        <v>0.7757836605554681</v>
      </c>
      <c r="BA369" s="12">
        <f>G338*G340*F338+G339*G340*F339+(G340^2)*F340-(H338*H340*F338+H339*H340*F339+(H340^2)*F340)</f>
        <v>-0.29513362247089658</v>
      </c>
      <c r="BB369" s="12">
        <f>(G338^2)*E338+G338*G339*E339+G338*G340*E340-((H338^2)*E338+H338*H339*E339+H338*H340*E340)</f>
        <v>0.28083013474017093</v>
      </c>
      <c r="BC369" s="12">
        <f>G338*G339*E338+(G339^2)*E339+G339*G340*E340-(H338*H339*E338+(H339^2)*E339+H339*H340*E340)</f>
        <v>-0.54288900568988174</v>
      </c>
      <c r="BD369" s="24">
        <f>G338*G340*E338+G339*G340*E339+(G340^2)*E340-(H338*H340*E338+H339*H340*E339+(H340^2)*E340)</f>
        <v>0.37899679311217482</v>
      </c>
      <c r="BE369" s="10">
        <f>J338</f>
        <v>-3.7817709367707786E-2</v>
      </c>
      <c r="BV369" s="4"/>
      <c r="BW369" s="4" t="s">
        <v>2</v>
      </c>
      <c r="BX369" s="4" t="s">
        <v>21</v>
      </c>
      <c r="CE369" s="10"/>
      <c r="CS369" s="15"/>
      <c r="CW369" s="28"/>
      <c r="CY369" s="82" t="s">
        <v>148</v>
      </c>
      <c r="CZ369" s="13"/>
      <c r="DB369" s="10"/>
      <c r="DC369" s="10"/>
      <c r="DD369" s="10"/>
      <c r="DE369" s="10"/>
      <c r="DF369" s="10"/>
      <c r="DG369" s="10"/>
      <c r="DH369" s="80"/>
      <c r="DI369" s="23" t="s">
        <v>149</v>
      </c>
      <c r="DM369" s="1"/>
      <c r="DO369" s="80"/>
      <c r="DS369" s="13"/>
      <c r="DT369" s="81"/>
      <c r="DU369" s="82" t="s">
        <v>150</v>
      </c>
      <c r="DW369" s="13"/>
      <c r="DX369" s="13"/>
      <c r="EA369" s="1"/>
      <c r="EE369" s="1"/>
      <c r="ER369">
        <f t="shared" si="561"/>
        <v>-9.8670839279614439E-2</v>
      </c>
      <c r="ES369">
        <f t="shared" si="561"/>
        <v>-0.32743703463395935</v>
      </c>
      <c r="ET369" t="e">
        <f>#REF!</f>
        <v>#REF!</v>
      </c>
      <c r="EU369" t="e">
        <f>#REF!</f>
        <v>#REF!</v>
      </c>
      <c r="EY369" s="28"/>
      <c r="EZ369" s="10"/>
      <c r="FA369" s="82" t="s">
        <v>148</v>
      </c>
      <c r="FB369" s="13"/>
      <c r="FD369" s="10"/>
      <c r="FE369" s="10"/>
      <c r="FF369" s="10"/>
      <c r="FG369" s="10"/>
      <c r="FH369" s="10"/>
      <c r="FI369" s="10"/>
      <c r="FJ369" s="80"/>
      <c r="FK369" s="23" t="s">
        <v>149</v>
      </c>
      <c r="FO369" s="1"/>
      <c r="FQ369" s="80"/>
      <c r="FU369" s="13"/>
      <c r="FV369" s="81"/>
      <c r="FW369" s="82" t="s">
        <v>150</v>
      </c>
      <c r="FY369" s="13"/>
      <c r="FZ369" s="13"/>
      <c r="GC369" s="1"/>
      <c r="GG369" s="1"/>
      <c r="GK369" s="13"/>
    </row>
    <row r="370" spans="1:197" x14ac:dyDescent="0.2">
      <c r="D370" t="s">
        <v>10</v>
      </c>
      <c r="E370" s="5">
        <f t="shared" si="562"/>
        <v>5.925170895226721E-2</v>
      </c>
      <c r="F370" s="6">
        <f t="shared" si="562"/>
        <v>-0.16461709770714594</v>
      </c>
      <c r="G370" s="7">
        <f t="shared" si="563"/>
        <v>-0.50583208174515215</v>
      </c>
      <c r="H370" s="8">
        <f t="shared" si="564"/>
        <v>-0.39662301527256388</v>
      </c>
      <c r="J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W370" s="1"/>
      <c r="AY370" s="11">
        <f>(G343^2)*F343+G343*G344*F344+G343*G345*F345-((H343^2)*F343+H343*H344*F344+H343*H345*F345)</f>
        <v>-0.16984822721664877</v>
      </c>
      <c r="AZ370" s="12">
        <f>G343*G344*F343+(G344^2)*F344+G344*G345*F345-(H343*H344*F343+(H344^2)*F344+H344*H345*F345)</f>
        <v>0.96056721278060642</v>
      </c>
      <c r="BA370" s="12">
        <f>G343*G345*F343+G344*G345*F344+(G345^2)*F345-(H343*H345*F343+H344*H345*F344+(H345^2)*F345)</f>
        <v>4.7756733353320445E-2</v>
      </c>
      <c r="BB370" s="12">
        <f>(G343^2)*E343+G343*G344*E344+G343*G345*E345-((H343^2)*E343+H343*H344*E344+H343*H345*E345)</f>
        <v>0.45881431130040679</v>
      </c>
      <c r="BC370" s="12">
        <f>G343*G344*E343+(G344^2)*E344+G344*G345*E345-(H343*H344*E343+(H344^2)*E344+H344*H345*E345)</f>
        <v>-0.87651095186003558</v>
      </c>
      <c r="BD370" s="24">
        <f>G343*G345*E343+G344*G345*E344+(G345^2)*E345-(H343*H345*E343+H344*H345*E344+(H345^2)*E345)</f>
        <v>-6.7861181350958671E-2</v>
      </c>
      <c r="BE370" s="10">
        <f>J343</f>
        <v>4.6210937150074016E-2</v>
      </c>
      <c r="BV370" s="4" t="s">
        <v>19</v>
      </c>
      <c r="BW370" s="4" t="e">
        <f>DEGREES(ACOS(BV367/(SQRT((BV365^2)+(BV366^2)+(BV367^2)))))</f>
        <v>#REF!</v>
      </c>
      <c r="BX370" s="4" t="e">
        <f>DEGREES(ATAN(BV366/BV365))</f>
        <v>#REF!</v>
      </c>
      <c r="BZ370" s="5" t="s">
        <v>4</v>
      </c>
      <c r="CA370" s="6" t="s">
        <v>5</v>
      </c>
      <c r="CB370" s="7" t="s">
        <v>6</v>
      </c>
      <c r="CC370" s="8" t="s">
        <v>1</v>
      </c>
      <c r="CD370">
        <v>17</v>
      </c>
      <c r="CE370" s="9" t="s">
        <v>7</v>
      </c>
      <c r="CG370" s="90" t="s">
        <v>157</v>
      </c>
      <c r="CH370" s="61">
        <f>CE371-((CH372-CE371)/(EY370-CW370))*CW370</f>
        <v>8.236556244867721</v>
      </c>
      <c r="CI370" s="10"/>
      <c r="CK370" s="5" t="s">
        <v>4</v>
      </c>
      <c r="CL370" s="6" t="s">
        <v>5</v>
      </c>
      <c r="CM370" s="7" t="s">
        <v>6</v>
      </c>
      <c r="CN370" s="8" t="s">
        <v>1</v>
      </c>
      <c r="CO370" s="10"/>
      <c r="CP370">
        <f t="shared" ref="CP370:CQ372" si="565">BZ371</f>
        <v>0.93180266183863136</v>
      </c>
      <c r="CQ370">
        <f t="shared" si="565"/>
        <v>-0.87956522186239505</v>
      </c>
      <c r="CR370">
        <f>CI374</f>
        <v>0</v>
      </c>
      <c r="CS370">
        <f>CL374</f>
        <v>0</v>
      </c>
      <c r="CU370" s="17">
        <f>CU274</f>
        <v>40</v>
      </c>
      <c r="CV370" s="17">
        <f>CV274</f>
        <v>-40</v>
      </c>
      <c r="CW370" s="31">
        <f>CH277</f>
        <v>259.12368332114272</v>
      </c>
      <c r="CY370" s="61">
        <f t="array" ref="CY370:CY372">MMULT(DQ370:DS372,DO370:DO372)</f>
        <v>0.85367368978240288</v>
      </c>
      <c r="CZ370" s="13"/>
      <c r="DA370" s="17">
        <v>1</v>
      </c>
      <c r="DB370">
        <v>0</v>
      </c>
      <c r="DD370" s="73">
        <f>(DB370^2)*(1-COS(RADIANS(CW370+45)))+(COS(RADIANS(CW370+45)))</f>
        <v>0.56098122699707664</v>
      </c>
      <c r="DE370" s="73">
        <f>(DB370*DB371)*(1-COS(RADIANS(CW370+45)))-DB372*(SIN(RADIANS(CW370+45)))</f>
        <v>0.82782852267655915</v>
      </c>
      <c r="DF370" s="73">
        <f>(DB370*DB372)*(1-COS(RADIANS(CW370+45)))+DB371*(SIN(RADIANS(CW370+45)))</f>
        <v>0</v>
      </c>
      <c r="DG370" s="10"/>
      <c r="DH370">
        <f t="array" ref="DH370:DH372">MMULT(DD370:DF372,DA370:DA372)</f>
        <v>0.56098122699707664</v>
      </c>
      <c r="DI370" s="23">
        <f>COS(RADIANS('[1]Biaxial Input'!$F$21))</f>
        <v>-0.9975640502598242</v>
      </c>
      <c r="DK370" s="30">
        <f>(DI370^2)*(1-COS(RADIANS(CV370)))+(COS(RADIANS(CV370)))</f>
        <v>0.99886158030145311</v>
      </c>
      <c r="DL370" s="30">
        <f>(DI370*DI371)*(1-COS(RADIANS(CV370)))-DI372*(SIN(RADIANS(CV370)))</f>
        <v>-1.6280160168985456E-2</v>
      </c>
      <c r="DM370" s="30">
        <f>(DI370*DI372)*(1-COS(RADIANS(CV370)))+DI371*(SIN(RADIANS(CV370)))</f>
        <v>-4.4838597018148282E-2</v>
      </c>
      <c r="DO370">
        <f t="array" ref="DO370:DO372">MMULT(DK370:DM372,DH370:DH372)</f>
        <v>0.57381977585937716</v>
      </c>
      <c r="DQ370" s="28">
        <f>(DB370^2)*(1-COS(RADIANS(CU370)))+(COS(RADIANS(CU370)))</f>
        <v>0.76604444311897801</v>
      </c>
      <c r="DR370" s="28">
        <f>(DB370*DB371)*(1-COS(RADIANS(CU370)))-DB372*(SIN(RADIANS(CU370)))</f>
        <v>-0.64278760968653925</v>
      </c>
      <c r="DS370" s="28">
        <f>(DB370*DB372)*(1-COS(RADIANS(CU370)))+DB371*(SIN(RADIANS(CU370)))</f>
        <v>0</v>
      </c>
      <c r="DU370" s="61">
        <f t="array" ref="DU370:DU372">MMULT(DQ370:DS372,EE370:EE372)</f>
        <v>-0.35845845630761308</v>
      </c>
      <c r="DV370" s="13"/>
      <c r="DW370" s="17">
        <v>1</v>
      </c>
      <c r="DX370">
        <v>0</v>
      </c>
      <c r="DZ370" s="73">
        <f>(DB370^2)*(1-COS(RADIANS(CW370-45)))+(COS(RADIANS(CW370-45)))</f>
        <v>-0.82782852267655938</v>
      </c>
      <c r="EA370" s="73">
        <f>(DB370*DB371)*(1-COS(RADIANS(CW370-45)))-DB372*(SIN(RADIANS(CW370-45)))</f>
        <v>0.56098122699707631</v>
      </c>
      <c r="EB370" s="73">
        <f>(DB370*DB372)*(1-COS(RADIANS(CW370-45)))+DB371*(SIN(RADIANS(CW370-45)))</f>
        <v>0</v>
      </c>
      <c r="EC370" s="10"/>
      <c r="ED370">
        <f t="array" ref="ED370:ED372">MMULT(DZ370:EB372,DA370:DA372)</f>
        <v>-0.82782852267655938</v>
      </c>
      <c r="EE370" s="1">
        <f t="array" ref="EE370:EE372">MMULT(DK370:DM372,ED370:ED372)</f>
        <v>-0.81775324215201894</v>
      </c>
      <c r="EG370">
        <f>CY370+DU370</f>
        <v>0.4952152334747898</v>
      </c>
      <c r="EH370">
        <f>EG370/(SQRT(EG370^2+EG371^2+EG372^2))</f>
        <v>0.35017004973690335</v>
      </c>
      <c r="EJ370">
        <f>Q370+AM370</f>
        <v>0</v>
      </c>
      <c r="EK370">
        <f>EJ370/(SQRT(EJ370^2+EJ371^2+EJ372^2))</f>
        <v>0</v>
      </c>
      <c r="EM370" s="23">
        <f>CY371*DU372-CY372*DU371</f>
        <v>-0.37782107733007797</v>
      </c>
      <c r="EO370" s="15">
        <v>17</v>
      </c>
      <c r="EP370" s="9" t="s">
        <v>7</v>
      </c>
      <c r="EW370" s="17">
        <f>CU370</f>
        <v>40</v>
      </c>
      <c r="EX370" s="17">
        <f>CV370</f>
        <v>-40</v>
      </c>
      <c r="EY370" s="31">
        <f>1+CW370</f>
        <v>260.12368332114272</v>
      </c>
      <c r="EZ370" s="10"/>
      <c r="FA370" s="61">
        <f t="array" ref="FA370:FA372">MMULT(FS370:FU372,FQ370:FQ372)</f>
        <v>0.85979963381494928</v>
      </c>
      <c r="FB370" s="13" t="e">
        <f>BW371</f>
        <v>#REF!</v>
      </c>
      <c r="FC370" s="17">
        <v>1</v>
      </c>
      <c r="FD370">
        <v>0</v>
      </c>
      <c r="FF370" s="73">
        <f>(FD370^2)*(1-COS(RADIANS(EY370+45)))+(COS(RADIANS(EY370+45)))</f>
        <v>0.57534338667715856</v>
      </c>
      <c r="FG370" s="73">
        <f>(FD370*FD371)*(1-COS(RADIANS(EY370+45)))-FD372*(SIN(RADIANS(EY370+45)))</f>
        <v>0.81791196800563915</v>
      </c>
      <c r="FH370" s="73">
        <f>(FD370*FD372)*(1-COS(RADIANS(EY370+45)))+FD371*(SIN(RADIANS(EY370+45)))</f>
        <v>0</v>
      </c>
      <c r="FI370" s="10"/>
      <c r="FJ370">
        <f t="array" ref="FJ370:FJ372">MMULT(FF370:FH372,FC370:FC372)</f>
        <v>0.57534338667715856</v>
      </c>
      <c r="FK370" s="23">
        <f>COS(RADIANS(176))</f>
        <v>-0.9975640502598242</v>
      </c>
      <c r="FM370" s="30">
        <f>(FK370^2)*(1-COS(RADIANS(EX370)))+(COS(RADIANS(EX370)))</f>
        <v>0.99886158030145311</v>
      </c>
      <c r="FN370" s="30">
        <f>(FK370*FK371)*(1-COS(RADIANS(EX370)))-FK372*(SIN(RADIANS(EX370)))</f>
        <v>-1.6280160168985456E-2</v>
      </c>
      <c r="FO370" s="30">
        <f>(FK370*FK372)*(1-COS(RADIANS(EX370)))+FK371*(SIN(RADIANS(EX370)))</f>
        <v>-4.4838597018148282E-2</v>
      </c>
      <c r="FQ370">
        <f t="array" ref="FQ370:FQ372">MMULT(FM370:FO372,FJ370:FJ372)</f>
        <v>0.5880041422755985</v>
      </c>
      <c r="FS370" s="28">
        <f>(FD370^2)*(1-COS(RADIANS(EW370)))+(COS(RADIANS(EW370)))</f>
        <v>0.76604444311897801</v>
      </c>
      <c r="FT370" s="28">
        <f>(FD370*FD371)*(1-COS(RADIANS(EW370)))-FD372*(SIN(RADIANS(EW370)))</f>
        <v>-0.64278760968653925</v>
      </c>
      <c r="FU370" s="28">
        <f>(FD370*FD372)*(1-COS(RADIANS(EW370)))+FD371*(SIN(RADIANS(EW370)))</f>
        <v>0</v>
      </c>
      <c r="FW370" s="61">
        <f t="array" ref="FW370:FW372">MMULT(FS370:FU372,GG370:GG372)</f>
        <v>-0.34350520114958671</v>
      </c>
      <c r="FX370" s="13" t="e">
        <f>BX371</f>
        <v>#REF!</v>
      </c>
      <c r="FY370" s="17">
        <v>1</v>
      </c>
      <c r="FZ370">
        <v>0</v>
      </c>
      <c r="GB370" s="73">
        <f>(FD370^2)*(1-COS(RADIANS(EY370-45)))+(COS(RADIANS(EY370-45)))</f>
        <v>-0.81791196800563903</v>
      </c>
      <c r="GC370" s="73">
        <f>(FD370*FD371)*(1-COS(RADIANS(EY370-45)))-FD372*(SIN(RADIANS(EY370-45)))</f>
        <v>0.57534338667715856</v>
      </c>
      <c r="GD370" s="73">
        <f>(FD370*FD372)*(1-COS(RADIANS(EY370-45)))+FD371*(SIN(RADIANS(EY370-45)))</f>
        <v>0</v>
      </c>
      <c r="GE370" s="10"/>
      <c r="GF370">
        <f t="array" ref="GF370:GF372">MMULT(GB370:GD372,FC370:FC372)</f>
        <v>-0.81791196800563903</v>
      </c>
      <c r="GG370" s="1">
        <f t="array" ref="GG370:GG372">MMULT(FM370:FO372,GF370:GF372)</f>
        <v>-0.80761415842231343</v>
      </c>
      <c r="GI370">
        <f>FA370+FW370</f>
        <v>0.51629443266536257</v>
      </c>
      <c r="GJ370">
        <f>GI370/(SQRT(GI370^2+GI371^2+GI372^2))</f>
        <v>0.36507529442653924</v>
      </c>
      <c r="GL370" t="e">
        <f>CH371+DC370</f>
        <v>#VALUE!</v>
      </c>
      <c r="GM370" t="e">
        <f>GL370/(SQRT(GL370^2+GL371^2+GL372^2))</f>
        <v>#VALUE!</v>
      </c>
      <c r="GO370" s="27">
        <f>FA371*FW372-FA372*FW371</f>
        <v>-0.37782107733007797</v>
      </c>
    </row>
    <row r="371" spans="1:197" x14ac:dyDescent="0.2">
      <c r="Q371" s="82" t="s">
        <v>148</v>
      </c>
      <c r="R371" s="13"/>
      <c r="T371" s="10"/>
      <c r="U371" s="10"/>
      <c r="V371" s="10"/>
      <c r="W371" s="10"/>
      <c r="X371" s="10"/>
      <c r="Y371" s="10"/>
      <c r="Z371" s="80"/>
      <c r="AA371" s="23" t="s">
        <v>149</v>
      </c>
      <c r="AE371" s="1"/>
      <c r="AG371" s="80"/>
      <c r="AK371" s="13"/>
      <c r="AL371" s="81"/>
      <c r="AM371" s="82" t="s">
        <v>150</v>
      </c>
      <c r="AO371" s="13"/>
      <c r="AP371" s="13"/>
      <c r="AS371" s="1"/>
      <c r="AW371" s="1"/>
      <c r="AY371" s="11">
        <f>(G348^2)*F348+G348*G349*F349+G348*G350*F350-((H348^2)*F348+H348*H349*F349+H348*H350*F350)</f>
        <v>-0.20442888846168533</v>
      </c>
      <c r="AZ371" s="12">
        <f>G348*G349*F348+(G349^2)*F349+G349*G350*F350-(H348*H349*F348+(H349^2)*F349+H349*H350*F350)</f>
        <v>0.9526604497759108</v>
      </c>
      <c r="BA371" s="12">
        <f>G348*G350*F348+G349*G350*F349+(G350^2)*F350-(H348*H350*F348+H349*H350*F349+(H350^2)*F350)</f>
        <v>0.16678086132189407</v>
      </c>
      <c r="BB371" s="12">
        <f>(G348^2)*E348+G348*G349*E349+G348*G350*E350-((H348^2)*E348+H348*H349*E349+H348*H350*E350)</f>
        <v>0.49464799466446763</v>
      </c>
      <c r="BC371" s="12">
        <f>G348*G349*E348+(G349^2)*E349+G349*G350*E350-(H348*H349*E348+(H349^2)*E349+H349*H350*E350)</f>
        <v>-0.84611370138156916</v>
      </c>
      <c r="BD371" s="24">
        <f>G348*G350*E348+G349*G350*E349+(G350^2)*E350-(H348*H350*E348+H349*H350*E349+(H350^2)*E350)</f>
        <v>-0.17232812564369526</v>
      </c>
      <c r="BE371" s="10">
        <f>J348</f>
        <v>1.7853048772908831E-2</v>
      </c>
      <c r="BV371" s="4" t="s">
        <v>18</v>
      </c>
      <c r="BW371" s="4" t="e">
        <f>DEGREES(ACOS(BW367/(SQRT((BW365^2)+(BW366^2)+(BW367^2)))))</f>
        <v>#REF!</v>
      </c>
      <c r="BX371" s="4" t="e">
        <f>DEGREES(ATAN(BW366/BW365))</f>
        <v>#REF!</v>
      </c>
      <c r="BY371" t="s">
        <v>8</v>
      </c>
      <c r="BZ371" s="5">
        <f t="shared" ref="BZ371:CA373" si="566">BZ366</f>
        <v>0.93180266183863136</v>
      </c>
      <c r="CA371" s="6">
        <f t="shared" si="566"/>
        <v>-0.87956522186239505</v>
      </c>
      <c r="CB371" s="7">
        <f>CY370</f>
        <v>0.85367368978240288</v>
      </c>
      <c r="CC371" s="8">
        <f>DU370</f>
        <v>-0.35845845630761308</v>
      </c>
      <c r="CE371" s="9">
        <f>((SUMPRODUCT(CB371:CB373,BZ371:BZ373))*(SUMPRODUCT(CB371:(CB373),CA371:CA373)))-((SUMPRODUCT(CC371:CC373,BZ371:BZ373))*(SUMPRODUCT(CC371:CC373,CA371:CA373)))</f>
        <v>-2.4480417692984702E-14</v>
      </c>
      <c r="CG371">
        <v>1</v>
      </c>
      <c r="CH371" t="s">
        <v>161</v>
      </c>
      <c r="CI371" s="67"/>
      <c r="CJ371" s="1" t="s">
        <v>8</v>
      </c>
      <c r="CK371" s="5">
        <f t="shared" ref="CK371:CL373" si="567">BZ371</f>
        <v>0.93180266183863136</v>
      </c>
      <c r="CL371" s="6">
        <f t="shared" si="567"/>
        <v>-0.87956522186239505</v>
      </c>
      <c r="CM371" s="7">
        <f>FA370</f>
        <v>0.85979963381494928</v>
      </c>
      <c r="CN371" s="8">
        <f>FW370</f>
        <v>-0.34350520114958671</v>
      </c>
      <c r="CO371" s="10"/>
      <c r="CP371">
        <f t="shared" si="565"/>
        <v>0.3492962422733713</v>
      </c>
      <c r="CQ371">
        <f t="shared" si="565"/>
        <v>-0.34518112468713447</v>
      </c>
      <c r="CR371">
        <f>CJ374</f>
        <v>0</v>
      </c>
      <c r="CS371">
        <f>CM374</f>
        <v>0</v>
      </c>
      <c r="CW371" s="28"/>
      <c r="CY371" s="61">
        <v>-0.12466358907319963</v>
      </c>
      <c r="DA371" s="17">
        <v>0</v>
      </c>
      <c r="DB371">
        <v>0</v>
      </c>
      <c r="DD371" s="73">
        <f>(DB370*DB371)*(1-COS(RADIANS(CW370+45)))+DB372*(SIN(RADIANS(CW370+45)))</f>
        <v>-0.82782852267655915</v>
      </c>
      <c r="DE371" s="73">
        <f>(DB371^2)*(1-COS(RADIANS(CW370+45)))+(COS(RADIANS(CW370+45)))</f>
        <v>0.56098122699707664</v>
      </c>
      <c r="DF371" s="73">
        <f>(DB371*DB372)*(1-COS(RADIANS(CW370+45)))-DB370*(SIN(RADIANS(CW370+45)))</f>
        <v>0</v>
      </c>
      <c r="DG371" s="10"/>
      <c r="DH371">
        <v>-0.82782852267655915</v>
      </c>
      <c r="DI371" s="23">
        <f>SIN(RADIANS('[1]Biaxial Input'!$F$21))*(COS(RADIANS(0)))</f>
        <v>6.9756473744125524E-2</v>
      </c>
      <c r="DK371" s="30">
        <f>(DI370*DI371)*(1-COS(RADIANS(CV370)))+DI372*(SIN(RADIANS(CV370)))</f>
        <v>-1.6280160168985456E-2</v>
      </c>
      <c r="DL371" s="30">
        <f>(DI371^2)*(1-COS(RADIANS(CV370)))+(COS(RADIANS(CV370)))</f>
        <v>0.7671828628175249</v>
      </c>
      <c r="DM371" s="30">
        <f>(DI371*DI372)*(1-COS(RADIANS(CV370)))-DI370*(SIN(RADIANS(CV370)))</f>
        <v>-0.64122181137573508</v>
      </c>
      <c r="DO371">
        <v>-0.64422872017631139</v>
      </c>
      <c r="DQ371" s="28">
        <f>(DB370*DB371)*(1-COS(RADIANS(CU370)))+DB372*(SIN(RADIANS(CU370)))</f>
        <v>0.64278760968653925</v>
      </c>
      <c r="DR371" s="28">
        <f>(DB371^2)*(1-COS(RADIANS(CU370)))+(COS(RADIANS(CU370)))</f>
        <v>0.76604444311897801</v>
      </c>
      <c r="DS371" s="28">
        <f>(DB371*DB372)*(1-COS(RADIANS(CU370)))-DB370*(SIN(RADIANS(CU370)))</f>
        <v>0</v>
      </c>
      <c r="DU371" s="61">
        <v>-0.84500405020787572</v>
      </c>
      <c r="DW371" s="17">
        <v>0</v>
      </c>
      <c r="DX371">
        <v>0</v>
      </c>
      <c r="DZ371" s="73">
        <f>(DB370*DB371)*(1-COS(RADIANS(CW370-45)))+DB372*(SIN(RADIANS(CW370-45)))</f>
        <v>-0.56098122699707631</v>
      </c>
      <c r="EA371" s="73">
        <f>(DB371^2)*(1-COS(RADIANS(CW370-45)))+(COS(RADIANS(CW370-45)))</f>
        <v>-0.82782852267655938</v>
      </c>
      <c r="EB371" s="73">
        <f>(DB371*DB372)*(1-COS(RADIANS(CW370-45)))-DB370*(SIN(RADIANS(CW370-45)))</f>
        <v>0</v>
      </c>
      <c r="EC371" s="10"/>
      <c r="ED371">
        <v>-0.56098122699707631</v>
      </c>
      <c r="EE371" s="1">
        <v>-0.41689800277287581</v>
      </c>
      <c r="EG371">
        <f>CY371+DU371</f>
        <v>-0.96966763928107536</v>
      </c>
      <c r="EH371">
        <f>EG371/(SQRT(EG370^2+EG371^2+EG372^2))</f>
        <v>-0.68565856323279972</v>
      </c>
      <c r="EJ371">
        <f>Q371+AM371</f>
        <v>0</v>
      </c>
      <c r="EK371">
        <f>EJ371/(SQRT(EJ370^2+EJ371^2+EJ372^2))</f>
        <v>0</v>
      </c>
      <c r="EM371" s="23">
        <f>CY372*DU370-CY370*DU372</f>
        <v>0.52002610001006078</v>
      </c>
      <c r="EP371" s="9">
        <f>((SUMPRODUCT(CM371:CM373,BZ371:BZ373))*(SUMPRODUCT(CM371:CM373,CA371:CA373)))-((SUMPRODUCT(CN371:CN373,BZ371:BZ373))*(SUMPRODUCT(CN371:CN373,CA371:CA373)))</f>
        <v>-3.1786196226094021E-2</v>
      </c>
      <c r="EY371" s="28"/>
      <c r="EZ371" s="10"/>
      <c r="FA371" s="61">
        <v>-0.10989724807938367</v>
      </c>
      <c r="FB371" s="13" t="e">
        <f>BW372</f>
        <v>#REF!</v>
      </c>
      <c r="FC371" s="17">
        <v>0</v>
      </c>
      <c r="FD371">
        <v>0</v>
      </c>
      <c r="FF371" s="73">
        <f>(FD370*FD371)*(1-COS(RADIANS(EY370+45)))+FD372*(SIN(RADIANS(EY370+45)))</f>
        <v>-0.81791196800563915</v>
      </c>
      <c r="FG371" s="73">
        <f>(FD371^2)*(1-COS(RADIANS(EY370+45)))+(COS(RADIANS(EY370+45)))</f>
        <v>0.57534338667715856</v>
      </c>
      <c r="FH371" s="73">
        <f>(FD371*FD372)*(1-COS(RADIANS(EY370+45)))-FD370*(SIN(RADIANS(EY370+45)))</f>
        <v>0</v>
      </c>
      <c r="FI371" s="10"/>
      <c r="FJ371">
        <v>-0.81791196800563915</v>
      </c>
      <c r="FK371" s="23">
        <f>SIN(RADIANS(176))*(COS(RADIANS(0)))</f>
        <v>6.9756473744125524E-2</v>
      </c>
      <c r="FM371" s="30">
        <f>(FK370*FK371)*(1-COS(RADIANS(EX370)))+FK372*(SIN(RADIANS(EX370)))</f>
        <v>-1.6280160168985456E-2</v>
      </c>
      <c r="FN371" s="30">
        <f>(FK371^2)*(1-COS(RADIANS(EX370)))+(COS(RADIANS(EX370)))</f>
        <v>0.7671828628175249</v>
      </c>
      <c r="FO371" s="30">
        <f>(FK371*FK372)*(1-COS(RADIANS(EX370)))-FK370*(SIN(RADIANS(EX370)))</f>
        <v>-0.64122181137573508</v>
      </c>
      <c r="FQ371">
        <v>-0.63685472763455275</v>
      </c>
      <c r="FS371" s="28">
        <f>(FD370*FD371)*(1-COS(RADIANS(EW370)))+FD372*(SIN(RADIANS(EW370)))</f>
        <v>0.64278760968653925</v>
      </c>
      <c r="FT371" s="28">
        <f>(FD371^2)*(1-COS(RADIANS(EW370)))+(COS(RADIANS(EW370)))</f>
        <v>0.76604444311897801</v>
      </c>
      <c r="FU371" s="28">
        <f>(FD371*FD372)*(1-COS(RADIANS(EW370)))-FD370*(SIN(RADIANS(EW370)))</f>
        <v>0</v>
      </c>
      <c r="FW371" s="61">
        <v>-0.8470510316225961</v>
      </c>
      <c r="FX371" s="13" t="e">
        <f>BX372</f>
        <v>#REF!</v>
      </c>
      <c r="FY371" s="17">
        <v>0</v>
      </c>
      <c r="FZ371">
        <v>0</v>
      </c>
      <c r="GB371" s="73">
        <f>(FD370*FD371)*(1-COS(RADIANS(EY370-45)))+FD372*(SIN(RADIANS(EY370-45)))</f>
        <v>-0.57534338667715856</v>
      </c>
      <c r="GC371" s="73">
        <f>(FD371^2)*(1-COS(RADIANS(EY370-45)))+(COS(RADIANS(EY370-45)))</f>
        <v>-0.81791196800563903</v>
      </c>
      <c r="GD371" s="73">
        <f>(FD371*FD372)*(1-COS(RADIANS(EY370-45)))-FD370*(SIN(RADIANS(EY370-45)))</f>
        <v>0</v>
      </c>
      <c r="GE371" s="10"/>
      <c r="GF371">
        <v>-0.57534338667715856</v>
      </c>
      <c r="GG371" s="1">
        <v>-0.4280778486508508</v>
      </c>
      <c r="GI371">
        <f>FA371+FW371</f>
        <v>-0.95694827970197971</v>
      </c>
      <c r="GJ371">
        <f>GI371/(SQRT(GI370^2+GI371^2+GI372^2))</f>
        <v>-0.67666461782207088</v>
      </c>
      <c r="GL371">
        <f>CH372+DC371</f>
        <v>-3.1786196226094021E-2</v>
      </c>
      <c r="GM371" t="e">
        <f>GL371/(SQRT(GL370^2+GL371^2+GL372^2))</f>
        <v>#VALUE!</v>
      </c>
      <c r="GO371" s="27">
        <f>FA372*FW370-FA370*FW372</f>
        <v>0.52002610001006078</v>
      </c>
    </row>
    <row r="372" spans="1:197" x14ac:dyDescent="0.2">
      <c r="E372" s="5" t="s">
        <v>4</v>
      </c>
      <c r="F372" s="6" t="s">
        <v>5</v>
      </c>
      <c r="G372" s="7" t="s">
        <v>6</v>
      </c>
      <c r="H372" s="8" t="s">
        <v>1</v>
      </c>
      <c r="I372">
        <v>18</v>
      </c>
      <c r="J372" s="9" t="s">
        <v>7</v>
      </c>
      <c r="K372">
        <v>18</v>
      </c>
      <c r="M372" s="17">
        <f>A304</f>
        <v>60</v>
      </c>
      <c r="N372" s="17">
        <f>B304</f>
        <v>-45</v>
      </c>
      <c r="O372" s="17">
        <f>C304</f>
        <v>243.3</v>
      </c>
      <c r="Q372" s="61">
        <f t="array" ref="Q372:Q374">MMULT(AI372:AK374,AG372:AG374)</f>
        <v>0.75456386500450789</v>
      </c>
      <c r="R372" s="13"/>
      <c r="S372" s="17">
        <v>1</v>
      </c>
      <c r="T372">
        <v>0</v>
      </c>
      <c r="V372" s="73">
        <f>(T372^2)*(1-COS(RADIANS(O372+45)))+(COS(RADIANS(O372+45)))</f>
        <v>0.31399245596740527</v>
      </c>
      <c r="W372" s="73">
        <f>(T372*T373)*(1-COS(RADIANS(O372+45)))-T374*(SIN(RADIANS(O372+45)))</f>
        <v>0.94942547764190377</v>
      </c>
      <c r="X372" s="73">
        <f>(T372*T374)*(1-COS(RADIANS(O372+45)))+T373*(SIN(RADIANS(O372+45)))</f>
        <v>0</v>
      </c>
      <c r="Y372" s="10"/>
      <c r="Z372">
        <f t="array" ref="Z372:Z374">MMULT(V372:X374,S372:S374)</f>
        <v>0.31399245596740527</v>
      </c>
      <c r="AA372" s="23">
        <f>COS(RADIANS('[1]Biaxial Input'!$F$21))</f>
        <v>-0.9975640502598242</v>
      </c>
      <c r="AC372" s="30">
        <f>(AA372^2)*(1-COS(RADIANS(N372)))+(COS(RADIANS(N372)))</f>
        <v>0.99857479166422358</v>
      </c>
      <c r="AD372" s="30">
        <f>(AA372*AA373)*(1-COS(RADIANS(N372)))-AA374*(SIN(RADIANS(N372)))</f>
        <v>-2.0381428756221641E-2</v>
      </c>
      <c r="AE372" s="30">
        <f>(AA372*AA374)*(1-COS(RADIANS(N372)))+AA373*(SIN(RADIANS(N372)))</f>
        <v>-4.9325275616132508E-2</v>
      </c>
      <c r="AG372">
        <f t="array" ref="AG372:AG374">MMULT(AC372:AE374,Z372:Z374)</f>
        <v>0.33289559903368976</v>
      </c>
      <c r="AI372" s="28">
        <f>(T372^2)*(1-COS(RADIANS(M372)))+(COS(RADIANS(M372)))</f>
        <v>0.50000000000000011</v>
      </c>
      <c r="AJ372" s="28">
        <f>(T372*T373)*(1-COS(RADIANS(M372)))-T374*(SIN(RADIANS(M372)))</f>
        <v>-0.8660254037844386</v>
      </c>
      <c r="AK372" s="28">
        <f>(T372*T374)*(1-COS(RADIANS(M372)))+T373*(SIN(RADIANS(M372)))</f>
        <v>0</v>
      </c>
      <c r="AM372" s="61">
        <f t="array" ref="AM372:AM374">MMULT(AI372:AK374,AW372:AW374)</f>
        <v>-0.29492664388874956</v>
      </c>
      <c r="AN372" s="13"/>
      <c r="AO372" s="17">
        <v>1</v>
      </c>
      <c r="AP372">
        <v>0</v>
      </c>
      <c r="AR372" s="73">
        <f>(T372^2)*(1-COS(RADIANS(O372-45)))+(COS(RADIANS(O372-45)))</f>
        <v>-0.94942547764190388</v>
      </c>
      <c r="AS372" s="73">
        <f>(T372*T373)*(1-COS(RADIANS(O372-45)))-T374*(SIN(RADIANS(O372-45)))</f>
        <v>0.31399245596740494</v>
      </c>
      <c r="AT372" s="73">
        <f>(T372*T374)*(1-COS(RADIANS(O372-45)))+T373*(SIN(RADIANS(O372-45)))</f>
        <v>0</v>
      </c>
      <c r="AU372" s="10"/>
      <c r="AV372">
        <f t="array" ref="AV372:AV374">MMULT(AR372:AT374,S372:S374)</f>
        <v>-0.94942547764190388</v>
      </c>
      <c r="AW372" s="1">
        <f t="array" ref="AW372:AW374">MMULT(AC372:AE374,AV372:AV374)</f>
        <v>-0.94167273366567938</v>
      </c>
      <c r="AY372" s="11">
        <f>(G353^2)*F353+G353*G354*F354+G353*G355*F355-((H353^2)*F353+H353*H354*F354+H353*H355*F355)</f>
        <v>-0.29403666710089327</v>
      </c>
      <c r="AZ372" s="12">
        <f>G353*G354*F353+(G354^2)*F354+G354*G355*F355-(H353*H354*F353+(H354^2)*F354+H354*H355*F355)</f>
        <v>0.9245804123897543</v>
      </c>
      <c r="BA372" s="12">
        <f>G353*G355*F353+G354*G355*F354+(G355^2)*F355-(H353*H355*F353+H354*H355*F354+(H355^2)*F355)</f>
        <v>0.24164119579964871</v>
      </c>
      <c r="BB372" s="12">
        <f>(G353^2)*E353+G353*G354*E354+G353*G355*E355-((H353^2)*E353+H353*H354*E354+H353*H355*E355)</f>
        <v>0.57406066917761223</v>
      </c>
      <c r="BC372" s="12">
        <f>G353*G354*E353+(G354^2)*E354+G354*G355*E355-(H353*H354*E353+(H354^2)*E354+H354*H355*E355)</f>
        <v>-0.79349418599173049</v>
      </c>
      <c r="BD372" s="24">
        <f>G353*G355*E353+G354*G355*E354+(G355^2)*E355-(H353*H355*E353+H354*H355*E354+(H355^2)*E355)</f>
        <v>-0.2013683266354192</v>
      </c>
      <c r="BE372" s="10">
        <f>J353</f>
        <v>-7.1119519342053128E-2</v>
      </c>
      <c r="BV372" s="4" t="s">
        <v>20</v>
      </c>
      <c r="BW372" s="4" t="e">
        <f>DEGREES(ACOS(BX367/(SQRT((BX365^2)+(BX366^2)+(BX367^2)))))</f>
        <v>#REF!</v>
      </c>
      <c r="BX372" s="4" t="e">
        <f>DEGREES(ATAN(BX366/BX365))</f>
        <v>#REF!</v>
      </c>
      <c r="BY372" t="s">
        <v>9</v>
      </c>
      <c r="BZ372" s="5">
        <f t="shared" si="566"/>
        <v>0.3492962422733713</v>
      </c>
      <c r="CA372" s="6">
        <f t="shared" si="566"/>
        <v>-0.34518112468713447</v>
      </c>
      <c r="CB372" s="7">
        <f>CY371</f>
        <v>-0.12466358907319963</v>
      </c>
      <c r="CC372" s="8">
        <f>DU371</f>
        <v>-0.84500405020787572</v>
      </c>
      <c r="CE372" s="10"/>
      <c r="CH372">
        <f>((SUMPRODUCT(CM371:CM373,CK371:CK373))*(SUMPRODUCT(CM371:CM373,CL371:CL373)))-((SUMPRODUCT(CN371:CN373,CK371:CK373))*(SUMPRODUCT(CN371:CN373,CL371:CL373)))</f>
        <v>-3.1786196226094021E-2</v>
      </c>
      <c r="CI372" s="67"/>
      <c r="CJ372" s="10" t="s">
        <v>9</v>
      </c>
      <c r="CK372" s="5">
        <f t="shared" si="567"/>
        <v>0.3492962422733713</v>
      </c>
      <c r="CL372" s="6">
        <f t="shared" si="567"/>
        <v>-0.34518112468713447</v>
      </c>
      <c r="CM372" s="7">
        <f>FA371</f>
        <v>-0.10989724807938367</v>
      </c>
      <c r="CN372" s="8">
        <f>FW371</f>
        <v>-0.8470510316225961</v>
      </c>
      <c r="CP372">
        <f t="shared" si="565"/>
        <v>-9.8670839279614439E-2</v>
      </c>
      <c r="CQ372">
        <f t="shared" si="565"/>
        <v>-0.32743703463395935</v>
      </c>
      <c r="CR372">
        <f>CK374</f>
        <v>0</v>
      </c>
      <c r="CS372">
        <f>CN374</f>
        <v>0</v>
      </c>
      <c r="CW372" s="28"/>
      <c r="CY372" s="61">
        <v>-0.50566809364709375</v>
      </c>
      <c r="DA372" s="17">
        <v>0</v>
      </c>
      <c r="DB372">
        <v>1</v>
      </c>
      <c r="DD372" s="73">
        <f>(DB370*DB372)*(1-COS(RADIANS(CW370+45)))-DB371*(SIN(RADIANS(CW370+45)))</f>
        <v>0</v>
      </c>
      <c r="DE372" s="73">
        <f>(DB371*DB372)*(1-COS(RADIANS(CW370+45)))+DB370*(SIN(RADIANS(CW370+45)))</f>
        <v>0</v>
      </c>
      <c r="DF372" s="73">
        <f>(DB372^2)*(1-COS(RADIANS(CW370+45)))+(COS(RADIANS(CW370+45)))</f>
        <v>1</v>
      </c>
      <c r="DG372" s="10"/>
      <c r="DH372">
        <v>0</v>
      </c>
      <c r="DI372" s="23">
        <f>SIN(RADIANS('[1]Biaxial Input'!$F$21))*SIN(RADIANS(0))</f>
        <v>0</v>
      </c>
      <c r="DK372" s="30">
        <f>(DI370*DI372)*(1-COS(RADIANS(CV370)))-DI371*(SIN(RADIANS(CV370)))</f>
        <v>4.4838597018148282E-2</v>
      </c>
      <c r="DL372" s="30">
        <f>(DI371*DI372)*(1-COS(RADIANS(CV370)))+DI370*(SIN(RADIANS(CV370)))</f>
        <v>0.64122181137573508</v>
      </c>
      <c r="DM372" s="30">
        <f>(DI372^2)*(1-COS(RADIANS(CV370)))+(COS(RADIANS(CV370)))</f>
        <v>0.76604444311897801</v>
      </c>
      <c r="DO372">
        <v>-0.50566809364709375</v>
      </c>
      <c r="DQ372" s="28">
        <f>(DB370*DB372)*(1-COS(RADIANS(CU370)))-DB371*(SIN(RADIANS(CU370)))</f>
        <v>0</v>
      </c>
      <c r="DR372" s="28">
        <f>(DB371*DB372)*(1-COS(RADIANS(CU370)))+DB370*(SIN(RADIANS(CU370)))</f>
        <v>0</v>
      </c>
      <c r="DS372" s="28">
        <f>(DB372^2)*(1-COS(RADIANS(CU370)))+(COS(RADIANS(CU370)))</f>
        <v>1</v>
      </c>
      <c r="DU372" s="61">
        <v>-0.39683206805127091</v>
      </c>
      <c r="DW372" s="17">
        <v>0</v>
      </c>
      <c r="DX372">
        <v>1</v>
      </c>
      <c r="DZ372" s="73">
        <f>(DB370*DB370)*(1-COS(RADIANS(CW370-45)))-DB370*(SIN(RADIANS(CW370-45)))</f>
        <v>0</v>
      </c>
      <c r="EA372" s="73">
        <f>(DB371*DB372)*(1-COS(RADIANS(CW370-45)))+DB370*(SIN(RADIANS(CW370-45)))</f>
        <v>0</v>
      </c>
      <c r="EB372" s="73">
        <f>(DB372^2)*(1-COS(RADIANS(CW370-45)))+(COS(RADIANS(CW370-45)))</f>
        <v>1</v>
      </c>
      <c r="EC372" s="10"/>
      <c r="ED372">
        <v>0</v>
      </c>
      <c r="EE372" s="1">
        <v>-0.39683206805127091</v>
      </c>
      <c r="EG372">
        <f>CY372+DU372</f>
        <v>-0.90250016169836467</v>
      </c>
      <c r="EH372">
        <f>EG372/(SQRT(EG370^2+EG371^2+EG372^2))</f>
        <v>-0.63816398435886956</v>
      </c>
      <c r="EJ372">
        <f>Q372+AM372</f>
        <v>0.45963722111575833</v>
      </c>
      <c r="EK372">
        <f>EJ372/(SQRT(EJ370^2+EJ371^2+EJ372^2))</f>
        <v>1</v>
      </c>
      <c r="EM372" s="23">
        <f>CY370*DU371-CY371*DU370</f>
        <v>-0.7660444431189779</v>
      </c>
      <c r="ER372">
        <f t="shared" ref="ER372:ES374" si="568">CK371</f>
        <v>0.93180266183863136</v>
      </c>
      <c r="ES372">
        <f t="shared" si="568"/>
        <v>-0.87956522186239505</v>
      </c>
      <c r="ET372" t="e">
        <f>#REF!</f>
        <v>#REF!</v>
      </c>
      <c r="EU372" t="e">
        <f>#REF!</f>
        <v>#REF!</v>
      </c>
      <c r="EY372" s="28"/>
      <c r="EZ372" s="10"/>
      <c r="FA372" s="61">
        <v>-0.49866540340819443</v>
      </c>
      <c r="FB372" s="13">
        <f>BW373</f>
        <v>0</v>
      </c>
      <c r="FC372" s="17">
        <v>0</v>
      </c>
      <c r="FD372">
        <v>1</v>
      </c>
      <c r="FF372" s="73">
        <f>(FD370*FD372)*(1-COS(RADIANS(EY370+45)))-FD371*(SIN(RADIANS(EY370+45)))</f>
        <v>0</v>
      </c>
      <c r="FG372" s="73">
        <f>(FD371*FD372)*(1-COS(RADIANS(EY370+45)))+FD370*(SIN(RADIANS(EY370+45)))</f>
        <v>0</v>
      </c>
      <c r="FH372" s="73">
        <f>(FD372^2)*(1-COS(RADIANS(EY370+45)))+(COS(RADIANS(EY370+45)))</f>
        <v>1</v>
      </c>
      <c r="FI372" s="10"/>
      <c r="FJ372">
        <v>0</v>
      </c>
      <c r="FK372" s="23">
        <f>SIN(RADIANS(176))*SIN(RADIANS(0))</f>
        <v>0</v>
      </c>
      <c r="FM372" s="30">
        <f>(FK370*FK372)*(1-COS(RADIANS(EX370)))-FK371*(SIN(RADIANS(EX370)))</f>
        <v>4.4838597018148282E-2</v>
      </c>
      <c r="FN372" s="30">
        <f>(FK371*FK372)*(1-COS(RADIANS(EX370)))+FK370*(SIN(RADIANS(EX370)))</f>
        <v>0.64122181137573508</v>
      </c>
      <c r="FO372" s="30">
        <f>(FK372^2)*(1-COS(RADIANS(EX370)))+(COS(RADIANS(EX370)))</f>
        <v>0.76604444311897801</v>
      </c>
      <c r="FQ372">
        <v>-0.49866540340819443</v>
      </c>
      <c r="FS372" s="28">
        <f>(FD370*FD372)*(1-COS(RADIANS(EW370)))-FD371*(SIN(RADIANS(EW370)))</f>
        <v>0</v>
      </c>
      <c r="FT372" s="28">
        <f>(FD371*FD372)*(1-COS(RADIANS(EW370)))+FD370*(SIN(RADIANS(EW370)))</f>
        <v>0</v>
      </c>
      <c r="FU372" s="28">
        <f>(FD372^2)*(1-COS(RADIANS(EW370)))+(COS(RADIANS(EW370)))</f>
        <v>1</v>
      </c>
      <c r="FW372" s="61">
        <v>-0.40559675369790305</v>
      </c>
      <c r="FX372" s="13">
        <f>BX373</f>
        <v>0</v>
      </c>
      <c r="FY372" s="17">
        <v>0</v>
      </c>
      <c r="FZ372">
        <v>1</v>
      </c>
      <c r="GB372" s="73">
        <f>(FD370*FD370)*(1-COS(RADIANS(EY370-45)))-FD370*(SIN(RADIANS(EY370-45)))</f>
        <v>0</v>
      </c>
      <c r="GC372" s="73">
        <f>(FD371*FD372)*(1-COS(RADIANS(EY370-45)))+FD370*(SIN(RADIANS(EY370-45)))</f>
        <v>0</v>
      </c>
      <c r="GD372" s="73">
        <f>(FD372^2)*(1-COS(RADIANS(EY370-45)))+(COS(RADIANS(EY370-45)))</f>
        <v>1</v>
      </c>
      <c r="GE372" s="10"/>
      <c r="GF372">
        <v>0</v>
      </c>
      <c r="GG372" s="1">
        <v>-0.40559675369790305</v>
      </c>
      <c r="GI372">
        <f>FA372+FW372</f>
        <v>-0.90426215710609748</v>
      </c>
      <c r="GJ372">
        <f>GI372/(SQRT(GI370^2+GI371^2+GI372^2))</f>
        <v>-0.63940990326009683</v>
      </c>
      <c r="GL372" t="e">
        <f>#REF!+DC372</f>
        <v>#REF!</v>
      </c>
      <c r="GM372" t="e">
        <f>GL372/(SQRT(GL370^2+GL371^2+GL372^2))</f>
        <v>#REF!</v>
      </c>
      <c r="GO372" s="27">
        <f>FA370*FW371-FA371*FW370</f>
        <v>-0.7660444431189779</v>
      </c>
    </row>
    <row r="373" spans="1:197" x14ac:dyDescent="0.2">
      <c r="D373" t="s">
        <v>8</v>
      </c>
      <c r="E373" s="5">
        <f t="shared" ref="E373:F375" si="569">E368</f>
        <v>0.97427491795711862</v>
      </c>
      <c r="F373" s="6">
        <f t="shared" si="569"/>
        <v>-0.85688498776351252</v>
      </c>
      <c r="G373" s="7">
        <f>Q372</f>
        <v>0.75456386500450789</v>
      </c>
      <c r="H373" s="8">
        <f>AM372</f>
        <v>-0.29492664388874956</v>
      </c>
      <c r="J373" s="9">
        <f>((SUMPRODUCT(G373:G375,E373:E375))*(SUMPRODUCT(G373:G375,F373:F375)))-((SUMPRODUCT(H373:H375,E373:E375))*(SUMPRODUCT(H373:H375,F373:F375)))</f>
        <v>2.2308057357490751E-2</v>
      </c>
      <c r="Q373" s="61">
        <v>-5.1252923152832086E-2</v>
      </c>
      <c r="S373" s="17">
        <v>0</v>
      </c>
      <c r="T373">
        <v>0</v>
      </c>
      <c r="V373" s="73">
        <f>(T372*T373)*(1-COS(RADIANS(O372+45)))+T374*(SIN(RADIANS(O372+45)))</f>
        <v>-0.94942547764190377</v>
      </c>
      <c r="W373" s="73">
        <f>(T373^2)*(1-COS(RADIANS(O372+45)))+(COS(RADIANS(O372+45)))</f>
        <v>0.31399245596740527</v>
      </c>
      <c r="X373" s="73">
        <f>(T373*T374)*(1-COS(RADIANS(O372+45)))-T372*(SIN(RADIANS(O372+45)))</f>
        <v>0</v>
      </c>
      <c r="Y373" s="10"/>
      <c r="Z373">
        <v>-0.94942547764190377</v>
      </c>
      <c r="AA373" s="23">
        <f>SIN(RADIANS('[1]Biaxial Input'!$F$21))*(COS(RADIANS(0)))</f>
        <v>6.9756473744125524E-2</v>
      </c>
      <c r="AC373" s="30">
        <f>(AA372*AA373)*(1-COS(RADIANS(N372)))+AA374*(SIN(RADIANS(N372)))</f>
        <v>-2.0381428756221641E-2</v>
      </c>
      <c r="AD373" s="30">
        <f>(AA373^2)*(1-COS(RADIANS(N372)))+(COS(RADIANS(N372)))</f>
        <v>0.70853198952232399</v>
      </c>
      <c r="AE373" s="30">
        <f>(AA373*AA374)*(1-COS(RADIANS(N372)))-AA372*(SIN(RADIANS(N372)))</f>
        <v>-0.70538430460663959</v>
      </c>
      <c r="AG373">
        <v>-0.67909793744809155</v>
      </c>
      <c r="AI373" s="28">
        <f>(T372*T373)*(1-COS(RADIANS(M372)))+T374*(SIN(RADIANS(M372)))</f>
        <v>0.8660254037844386</v>
      </c>
      <c r="AJ373" s="28">
        <f>(T373^2)*(1-COS(RADIANS(M372)))+(COS(RADIANS(M372)))</f>
        <v>0.50000000000000011</v>
      </c>
      <c r="AK373" s="28">
        <f>(T373*T374)*(1-COS(RADIANS(M372)))-T372*(SIN(RADIANS(M372)))</f>
        <v>0</v>
      </c>
      <c r="AM373" s="61">
        <v>-0.91707403530045917</v>
      </c>
      <c r="AO373" s="17">
        <v>0</v>
      </c>
      <c r="AP373">
        <v>0</v>
      </c>
      <c r="AR373" s="73">
        <f>(T372*T373)*(1-COS(RADIANS(O372-45)))+T374*(SIN(RADIANS(O372-45)))</f>
        <v>-0.31399245596740494</v>
      </c>
      <c r="AS373" s="73">
        <f>(T373^2)*(1-COS(RADIANS(O372-45)))+(COS(RADIANS(O372-45)))</f>
        <v>-0.94942547764190388</v>
      </c>
      <c r="AT373" s="73">
        <f>(T373*T374)*(1-COS(RADIANS(O372-45)))-T372*(SIN(RADIANS(O372-45)))</f>
        <v>0</v>
      </c>
      <c r="AU373" s="10"/>
      <c r="AV373">
        <v>-0.31399245596740494</v>
      </c>
      <c r="AW373" s="1">
        <v>-0.20312305178968595</v>
      </c>
      <c r="AY373" s="11">
        <f>(G358^2)*F358+G358*G359*F359+G358*G360*F360-((H358^2)*F358+H358*H359*F359+H358*H360*F360)</f>
        <v>-0.23582939939035125</v>
      </c>
      <c r="AZ373" s="12">
        <f>G358*G359*F358+(G359^2)*F359+G359*G360*F360-(H358*H359*F358+(H359^2)*F359+H359*H360*F360)</f>
        <v>0.91068876486671346</v>
      </c>
      <c r="BA373" s="12">
        <f>G358*G360*F358+G359*G360*F359+(G360^2)*F360-(H358*H360*F358+H359*H360*F359+(H360^2)*F360)</f>
        <v>0.33861999907614121</v>
      </c>
      <c r="BB373" s="12">
        <f>(G358^2)*E358+G358*G359*E359+G358*G360*E360-((H358^2)*E358+H358*H359*E359+H358*H360*E360)</f>
        <v>0.52504650913525119</v>
      </c>
      <c r="BC373" s="12">
        <f>G358*G359*E358+(G359^2)*E359+G359*G360*E360-(H358*H359*E358+(H359^2)*E359+H359*H360*E360)</f>
        <v>-0.79351981331847798</v>
      </c>
      <c r="BD373" s="24">
        <f>G358*G360*E358+G359*G360*E359+(G360^2)*E360-(H358*H360*E358+H359*H360*E359+(H360^2)*E360)</f>
        <v>-0.30721094467275767</v>
      </c>
      <c r="BE373" s="10">
        <f>J358</f>
        <v>-1.1683997421784886E-2</v>
      </c>
      <c r="BY373" t="s">
        <v>10</v>
      </c>
      <c r="BZ373" s="5">
        <f t="shared" si="566"/>
        <v>-9.8670839279614439E-2</v>
      </c>
      <c r="CA373" s="6">
        <f t="shared" si="566"/>
        <v>-0.32743703463395935</v>
      </c>
      <c r="CB373" s="7">
        <f>CY372</f>
        <v>-0.50566809364709375</v>
      </c>
      <c r="CC373" s="8">
        <f>DU372</f>
        <v>-0.39683206805127091</v>
      </c>
      <c r="CE373" s="10"/>
      <c r="CG373" s="10" t="s">
        <v>160</v>
      </c>
      <c r="CH373" s="10">
        <f>-CH370*((EY370-CW370)/(CH372-CE371))</f>
        <v>259.12368332114198</v>
      </c>
      <c r="CI373" s="67"/>
      <c r="CJ373" s="10" t="s">
        <v>10</v>
      </c>
      <c r="CK373" s="5">
        <f t="shared" si="567"/>
        <v>-9.8670839279614439E-2</v>
      </c>
      <c r="CL373" s="6">
        <f t="shared" si="567"/>
        <v>-0.32743703463395935</v>
      </c>
      <c r="CM373" s="7">
        <f>FA372</f>
        <v>-0.49866540340819443</v>
      </c>
      <c r="CN373" s="8">
        <f>FW372</f>
        <v>-0.40559675369790305</v>
      </c>
      <c r="CW373" s="28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EE373" s="1"/>
      <c r="EI373" s="64">
        <f>(DEGREES(ACOS((EH370*EK370+EH371*EK371+EH372*EK372)/((SQRT(EH370^2+EH371^2+EH372^2))*(SQRT(EK370^2+EK371^2+EK372^2))))))</f>
        <v>129.65504828280294</v>
      </c>
      <c r="ER373">
        <f t="shared" si="568"/>
        <v>0.3492962422733713</v>
      </c>
      <c r="ES373">
        <f t="shared" si="568"/>
        <v>-0.34518112468713447</v>
      </c>
      <c r="ET373" t="e">
        <f>#REF!</f>
        <v>#REF!</v>
      </c>
      <c r="EU373" t="e">
        <f>#REF!</f>
        <v>#REF!</v>
      </c>
      <c r="EY373" s="28"/>
      <c r="EZ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GG373" s="1"/>
      <c r="GK373" s="64" t="e">
        <f>(DEGREES(ACOS((GJ370*GM370+GJ371*GM371+GJ372*GM372)/((SQRT(GJ370^2+GJ371^2+GJ372^2))*(SQRT(GM370^2+GM371^2+GM372^2))))))</f>
        <v>#VALUE!</v>
      </c>
    </row>
    <row r="374" spans="1:197" x14ac:dyDescent="0.2">
      <c r="A374" t="s">
        <v>899</v>
      </c>
      <c r="B374" t="s">
        <v>28</v>
      </c>
      <c r="C374" t="s">
        <v>900</v>
      </c>
      <c r="D374" t="s">
        <v>9</v>
      </c>
      <c r="E374" s="5">
        <f t="shared" si="569"/>
        <v>0.21743417216685504</v>
      </c>
      <c r="F374" s="6">
        <f t="shared" si="569"/>
        <v>-0.48851748063708106</v>
      </c>
      <c r="G374" s="7">
        <f t="shared" ref="G374:G375" si="570">Q373</f>
        <v>-5.1252923152832086E-2</v>
      </c>
      <c r="H374" s="8">
        <f t="shared" ref="H374:H375" si="571">AM373</f>
        <v>-0.91707403530045917</v>
      </c>
      <c r="J374" s="10"/>
      <c r="Q374" s="61">
        <v>-0.65422206589028231</v>
      </c>
      <c r="S374" s="17">
        <v>0</v>
      </c>
      <c r="T374">
        <v>1</v>
      </c>
      <c r="V374" s="73">
        <f>(T372*T374)*(1-COS(RADIANS(O372+45)))-T373*(SIN(RADIANS(O372+45)))</f>
        <v>0</v>
      </c>
      <c r="W374" s="73">
        <f>(T373*T374)*(1-COS(RADIANS(O372+45)))+T372*(SIN(RADIANS(O372+45)))</f>
        <v>0</v>
      </c>
      <c r="X374" s="73">
        <f>(T374^2)*(1-COS(RADIANS(O372+45)))+(COS(RADIANS(O372+45)))</f>
        <v>1</v>
      </c>
      <c r="Y374" s="10"/>
      <c r="Z374">
        <v>0</v>
      </c>
      <c r="AA374" s="23">
        <f>SIN(RADIANS('[1]Biaxial Input'!$F$21))*SIN(RADIANS(0))</f>
        <v>0</v>
      </c>
      <c r="AC374" s="30">
        <f>(AA372*AA374)*(1-COS(RADIANS(N372)))-AA373*(SIN(RADIANS(N372)))</f>
        <v>4.9325275616132508E-2</v>
      </c>
      <c r="AD374" s="30">
        <f>(AA373*AA374)*(1-COS(RADIANS(N372)))+AA372*(SIN(RADIANS(N372)))</f>
        <v>0.70538430460663959</v>
      </c>
      <c r="AE374" s="30">
        <f>(AA374^2)*(1-COS(RADIANS(N372)))+(COS(RADIANS(N372)))</f>
        <v>0.70710678118654757</v>
      </c>
      <c r="AG374">
        <v>-0.65422206589028231</v>
      </c>
      <c r="AI374" s="28">
        <f>(T372*T374)*(1-COS(RADIANS(M372)))-T373*(SIN(RADIANS(M372)))</f>
        <v>0</v>
      </c>
      <c r="AJ374" s="28">
        <f>(T373*T374)*(1-COS(RADIANS(M372)))+T372*(SIN(RADIANS(M372)))</f>
        <v>0</v>
      </c>
      <c r="AK374" s="28">
        <f>(T374^2)*(1-COS(RADIANS(M372)))+(COS(RADIANS(M372)))</f>
        <v>1</v>
      </c>
      <c r="AM374" s="61">
        <v>-0.26831602356596396</v>
      </c>
      <c r="AO374" s="17">
        <v>0</v>
      </c>
      <c r="AP374">
        <v>1</v>
      </c>
      <c r="AR374" s="73">
        <f>(T372*T372)*(1-COS(RADIANS(O372-45)))-T372*(SIN(RADIANS(O372-45)))</f>
        <v>0</v>
      </c>
      <c r="AS374" s="73">
        <f>(T373*T374)*(1-COS(RADIANS(O372-45)))+T372*(SIN(RADIANS(O372-45)))</f>
        <v>0</v>
      </c>
      <c r="AT374" s="73">
        <f>(T374^2)*(1-COS(RADIANS(O372-45)))+(COS(RADIANS(O372-45)))</f>
        <v>1</v>
      </c>
      <c r="AU374" s="10"/>
      <c r="AV374">
        <v>0</v>
      </c>
      <c r="AW374" s="1">
        <v>-0.26831602356596396</v>
      </c>
      <c r="AY374" s="11">
        <f>(G363^2)*F363+G363*G364*F364+G363*G365*F365-((H363^2)*F363+H363*H364*F364+H363*H365*F365)</f>
        <v>-0.26657796535842798</v>
      </c>
      <c r="AZ374" s="12">
        <f>G363*G364*F363+(G364^2)*F364+G364*G365*F365-(H363*H364*F363+(H364^2)*F364+H364*H365*F365)</f>
        <v>0.82218311507339759</v>
      </c>
      <c r="BA374" s="12">
        <f>G363*G365*F363+G364*G365*F364+(G365^2)*F365-(H363*H365*F363+H364*H365*F364+(H365^2)*F365)</f>
        <v>0.49831509462470297</v>
      </c>
      <c r="BB374" s="12">
        <f>(G363^2)*E363+G363*G364*E364+G363*G365*E365-((H363^2)*E363+H363*H364*E364+H363*H365*E365)</f>
        <v>0.54014834772969911</v>
      </c>
      <c r="BC374" s="12">
        <f>G363*G364*E363+(G364^2)*E364+G364*G365*E365-(H363*H364*E363+(H364^2)*E364+H364*H365*E365)</f>
        <v>-0.68086000760461984</v>
      </c>
      <c r="BD374" s="24">
        <f>G363*G365*E363+G364*G365*E364+(G365^2)*E365-(H363*H365*E363+H364*H365*E364+(H365^2)*E365)</f>
        <v>-0.4787442888436218</v>
      </c>
      <c r="BE374" s="10">
        <f>J363</f>
        <v>-5.1423499379983195E-2</v>
      </c>
      <c r="CS374" s="15"/>
      <c r="CW374" s="28"/>
      <c r="CY374" s="82" t="s">
        <v>148</v>
      </c>
      <c r="CZ374" s="13"/>
      <c r="DB374" s="10"/>
      <c r="DC374" s="10"/>
      <c r="DD374" s="10"/>
      <c r="DE374" s="10"/>
      <c r="DF374" s="10"/>
      <c r="DG374" s="10"/>
      <c r="DH374" s="80"/>
      <c r="DI374" s="23" t="s">
        <v>149</v>
      </c>
      <c r="DM374" s="1"/>
      <c r="DO374" s="80"/>
      <c r="DS374" s="13"/>
      <c r="DT374" s="81"/>
      <c r="DU374" s="82" t="s">
        <v>150</v>
      </c>
      <c r="DW374" s="13"/>
      <c r="DX374" s="13"/>
      <c r="EA374" s="1"/>
      <c r="EE374" s="1"/>
      <c r="ER374">
        <f t="shared" si="568"/>
        <v>-9.8670839279614439E-2</v>
      </c>
      <c r="ES374">
        <f t="shared" si="568"/>
        <v>-0.32743703463395935</v>
      </c>
      <c r="ET374" t="e">
        <f>#REF!</f>
        <v>#REF!</v>
      </c>
      <c r="EU374" t="e">
        <f>#REF!</f>
        <v>#REF!</v>
      </c>
      <c r="EY374" s="28"/>
      <c r="EZ374" s="10"/>
      <c r="FA374" s="82" t="s">
        <v>148</v>
      </c>
      <c r="FB374" s="13"/>
      <c r="FD374" s="10"/>
      <c r="FE374" s="10"/>
      <c r="FF374" s="10"/>
      <c r="FG374" s="10"/>
      <c r="FH374" s="10"/>
      <c r="FI374" s="10"/>
      <c r="FJ374" s="80"/>
      <c r="FK374" s="23" t="s">
        <v>149</v>
      </c>
      <c r="FO374" s="1"/>
      <c r="FQ374" s="80"/>
      <c r="FU374" s="13"/>
      <c r="FV374" s="81"/>
      <c r="FW374" s="82" t="s">
        <v>150</v>
      </c>
      <c r="FY374" s="13"/>
      <c r="FZ374" s="13"/>
      <c r="GC374" s="1"/>
      <c r="GG374" s="1"/>
      <c r="GK374" s="13"/>
    </row>
    <row r="375" spans="1:197" x14ac:dyDescent="0.2">
      <c r="A375">
        <f>E378</f>
        <v>0.97427491795711862</v>
      </c>
      <c r="B375">
        <f>C375/(SQRT(C375^2+C376^2+C377^2))</f>
        <v>0.93957355355111316</v>
      </c>
      <c r="C375">
        <f t="array" ref="C375:C380">(A375:A380)-(MMULT(MMULT(MINVERSE(MMULT(TRANSPOSE(AY359:BD379),AY359:BD379)),TRANSPOSE(AY359:BD379)),BE359:BE379))</f>
        <v>0.94256178851061367</v>
      </c>
      <c r="D375" t="s">
        <v>10</v>
      </c>
      <c r="E375" s="5">
        <f t="shared" si="569"/>
        <v>5.925170895226721E-2</v>
      </c>
      <c r="F375" s="6">
        <f t="shared" si="569"/>
        <v>-0.16461709770714594</v>
      </c>
      <c r="G375" s="7">
        <f t="shared" si="570"/>
        <v>-0.65422206589028231</v>
      </c>
      <c r="H375" s="8">
        <f t="shared" si="571"/>
        <v>-0.26831602356596396</v>
      </c>
      <c r="J375" s="10"/>
      <c r="AW375" s="1"/>
      <c r="AY375" s="11">
        <f>(G368^2)*F368+G368*G369*F369+G368*G370*F370-((H368^2)*F368+H368*H369*F369+H368*H370*F370)</f>
        <v>-0.21919285131735355</v>
      </c>
      <c r="AZ375" s="12">
        <f>G368*G369*F368+(G369^2)*F369+G369*G370*F370-(H368*H369*F368+(H369^2)*F369+H369*H370*F370)</f>
        <v>0.7371180024875541</v>
      </c>
      <c r="BA375" s="12">
        <f>G368*G370*F368+G369*G370*F369+(G370^2)*F370-(H368*H370*F368+H369*H370*F369+(H370^2)*F370)</f>
        <v>0.60849769683165167</v>
      </c>
      <c r="BB375" s="12">
        <f>(G368^2)*E368+G368*G369*E369+G368*G370*E370-((H368^2)*E368+H368*H369*E369+H368*H370*E370)</f>
        <v>0.46119567392276301</v>
      </c>
      <c r="BC375" s="12">
        <f>G368*G369*E368+(G369^2)*E369+G369*G370*E370-(H368*H369*E368+(H369^2)*E369+H369*H370*E370)</f>
        <v>-0.56728386322465207</v>
      </c>
      <c r="BD375" s="24">
        <f>G368*G370*E368+G369*G370*E369+(G370^2)*E370-(H368*H370*E368+H369*H370*E369+(H370^2)*E370)</f>
        <v>-0.61256480036882743</v>
      </c>
      <c r="BE375" s="10">
        <f>J368</f>
        <v>-1.7224926143040331E-2</v>
      </c>
      <c r="BZ375" s="5" t="s">
        <v>4</v>
      </c>
      <c r="CA375" s="6" t="s">
        <v>5</v>
      </c>
      <c r="CB375" s="7" t="s">
        <v>6</v>
      </c>
      <c r="CC375" s="8" t="s">
        <v>1</v>
      </c>
      <c r="CD375">
        <v>18</v>
      </c>
      <c r="CE375" s="9" t="s">
        <v>7</v>
      </c>
      <c r="CG375" s="90" t="s">
        <v>157</v>
      </c>
      <c r="CH375" s="61">
        <f>CE376-((CH377-CE376)/(EY375-CW375))*CW375</f>
        <v>6.3811986938614185</v>
      </c>
      <c r="CI375" s="10"/>
      <c r="CK375" s="5" t="s">
        <v>4</v>
      </c>
      <c r="CL375" s="6" t="s">
        <v>5</v>
      </c>
      <c r="CM375" s="7" t="s">
        <v>6</v>
      </c>
      <c r="CN375" s="8" t="s">
        <v>1</v>
      </c>
      <c r="CO375" s="10"/>
      <c r="CP375">
        <f t="shared" ref="CP375:CQ377" si="572">BZ376</f>
        <v>0.93180266183863136</v>
      </c>
      <c r="CQ375">
        <f t="shared" si="572"/>
        <v>-0.87956522186239505</v>
      </c>
      <c r="CR375">
        <f>CI379</f>
        <v>0</v>
      </c>
      <c r="CS375">
        <f>CL379</f>
        <v>0</v>
      </c>
      <c r="CU375" s="17">
        <f>CU279</f>
        <v>60</v>
      </c>
      <c r="CV375" s="17">
        <f>CV279</f>
        <v>-45</v>
      </c>
      <c r="CW375" s="31">
        <f>CH282</f>
        <v>245.368737566025</v>
      </c>
      <c r="CY375" s="61">
        <f t="array" ref="CY375:CY377">MMULT(DQ375:DS377,DO375:DO377)</f>
        <v>0.76471846068634552</v>
      </c>
      <c r="CZ375" s="13"/>
      <c r="DA375" s="17">
        <v>1</v>
      </c>
      <c r="DB375">
        <v>0</v>
      </c>
      <c r="DD375" s="73">
        <f>(DB375^2)*(1-COS(RADIANS(CW375+45)))+(COS(RADIANS(CW375+45)))</f>
        <v>0.3480605840335399</v>
      </c>
      <c r="DE375" s="73">
        <f>(DB375*DB376)*(1-COS(RADIANS(CW375+45)))-DB377*(SIN(RADIANS(CW375+45)))</f>
        <v>0.93747204216564828</v>
      </c>
      <c r="DF375" s="73">
        <f>(DB375*DB377)*(1-COS(RADIANS(CW375+45)))+DB376*(SIN(RADIANS(CW375+45)))</f>
        <v>0</v>
      </c>
      <c r="DG375" s="10"/>
      <c r="DH375">
        <f t="array" ref="DH375:DH377">MMULT(DD375:DF377,DA375:DA377)</f>
        <v>0.3480605840335399</v>
      </c>
      <c r="DI375" s="23">
        <f>COS(RADIANS('[1]Biaxial Input'!$F$21))</f>
        <v>-0.9975640502598242</v>
      </c>
      <c r="DK375" s="30">
        <f>(DI375^2)*(1-COS(RADIANS(CV375)))+(COS(RADIANS(CV375)))</f>
        <v>0.99857479166422358</v>
      </c>
      <c r="DL375" s="30">
        <f>(DI375*DI376)*(1-COS(RADIANS(CV375)))-DI377*(SIN(RADIANS(CV375)))</f>
        <v>-2.0381428756221641E-2</v>
      </c>
      <c r="DM375" s="30">
        <f>(DI375*DI377)*(1-COS(RADIANS(CV375)))+DI376*(SIN(RADIANS(CV375)))</f>
        <v>-4.9325275616132508E-2</v>
      </c>
      <c r="DO375">
        <f t="array" ref="DO375:DO377">MMULT(DK375:DM377,DH375:DH377)</f>
        <v>0.36667154482616887</v>
      </c>
      <c r="DQ375" s="28">
        <f>(DB375^2)*(1-COS(RADIANS(CU375)))+(COS(RADIANS(CU375)))</f>
        <v>0.50000000000000011</v>
      </c>
      <c r="DR375" s="28">
        <f>(DB375*DB376)*(1-COS(RADIANS(CU375)))-DB377*(SIN(RADIANS(CU375)))</f>
        <v>-0.8660254037844386</v>
      </c>
      <c r="DS375" s="28">
        <f>(DB375*DB377)*(1-COS(RADIANS(CU375)))+DB376*(SIN(RADIANS(CU375)))</f>
        <v>0</v>
      </c>
      <c r="DU375" s="61">
        <f t="array" ref="DU375:DU377">MMULT(DQ375:DS377,EE375:EE377)</f>
        <v>-0.26749584582106734</v>
      </c>
      <c r="DV375" s="13"/>
      <c r="DW375" s="17">
        <v>1</v>
      </c>
      <c r="DX375">
        <v>0</v>
      </c>
      <c r="DZ375" s="73">
        <f>(DB375^2)*(1-COS(RADIANS(CW375-45)))+(COS(RADIANS(CW375-45)))</f>
        <v>-0.93747204216564828</v>
      </c>
      <c r="EA375" s="73">
        <f>(DB375*DB376)*(1-COS(RADIANS(CW375-45)))-DB377*(SIN(RADIANS(CW375-45)))</f>
        <v>0.34806058403354001</v>
      </c>
      <c r="EB375" s="73">
        <f>(DB375*DB377)*(1-COS(RADIANS(CW375-45)))+DB376*(SIN(RADIANS(CW375-45)))</f>
        <v>0</v>
      </c>
      <c r="EC375" s="10"/>
      <c r="ED375">
        <f t="array" ref="ED375:ED377">MMULT(DZ375:EB377,DA375:DA377)</f>
        <v>-0.93747204216564828</v>
      </c>
      <c r="EE375" s="1">
        <f t="array" ref="EE375:EE377">MMULT(DK375:DM377,ED375:ED377)</f>
        <v>-0.92904197720026804</v>
      </c>
      <c r="EG375">
        <f>CY375+DU375</f>
        <v>0.49722261486527819</v>
      </c>
      <c r="EH375">
        <f>EG375/(SQRT(EG375^2+EG376^2+EG377^2))</f>
        <v>0.35158948273054524</v>
      </c>
      <c r="EJ375">
        <f>Q375+AM375</f>
        <v>0</v>
      </c>
      <c r="EK375">
        <f>EJ375/(SQRT(EJ375^2+EJ376^2+EJ377^2))</f>
        <v>0</v>
      </c>
      <c r="EM375" s="23">
        <f>CY376*DU377-CY377*DU376</f>
        <v>-0.58621808941210418</v>
      </c>
      <c r="EO375" s="15">
        <v>18</v>
      </c>
      <c r="EP375" s="9" t="s">
        <v>7</v>
      </c>
      <c r="EW375" s="17">
        <f>CU375</f>
        <v>60</v>
      </c>
      <c r="EX375" s="17">
        <f>CV375</f>
        <v>-45</v>
      </c>
      <c r="EY375" s="31">
        <f>1+CW375</f>
        <v>246.368737566025</v>
      </c>
      <c r="EZ375" s="10"/>
      <c r="FA375" s="61">
        <f t="array" ref="FA375:FA377">MMULT(FS375:FU377,FQ375:FQ377)</f>
        <v>0.76927043658234018</v>
      </c>
      <c r="FB375" s="13">
        <f>BW376</f>
        <v>0</v>
      </c>
      <c r="FC375" s="17">
        <v>1</v>
      </c>
      <c r="FD375">
        <v>0</v>
      </c>
      <c r="FF375" s="73">
        <f>(FD375^2)*(1-COS(RADIANS(EY375+45)))+(COS(RADIANS(EY375+45)))</f>
        <v>0.36436871582418723</v>
      </c>
      <c r="FG375" s="73">
        <f>(FD375*FD376)*(1-COS(RADIANS(EY375+45)))-FD377*(SIN(RADIANS(EY375+45)))</f>
        <v>0.93125476585552713</v>
      </c>
      <c r="FH375" s="73">
        <f>(FD375*FD377)*(1-COS(RADIANS(EY375+45)))+FD376*(SIN(RADIANS(EY375+45)))</f>
        <v>0</v>
      </c>
      <c r="FI375" s="10"/>
      <c r="FJ375">
        <f t="array" ref="FJ375:FJ377">MMULT(FF375:FH377,FC375:FC377)</f>
        <v>0.36436871582418723</v>
      </c>
      <c r="FK375" s="23">
        <f>COS(RADIANS(176))</f>
        <v>-0.9975640502598242</v>
      </c>
      <c r="FM375" s="30">
        <f>(FK375^2)*(1-COS(RADIANS(EX375)))+(COS(RADIANS(EX375)))</f>
        <v>0.99857479166422358</v>
      </c>
      <c r="FN375" s="30">
        <f>(FK375*FK376)*(1-COS(RADIANS(EX375)))-FK377*(SIN(RADIANS(EX375)))</f>
        <v>-2.0381428756221641E-2</v>
      </c>
      <c r="FO375" s="30">
        <f>(FK375*FK377)*(1-COS(RADIANS(EX375)))+FK376*(SIN(RADIANS(EX375)))</f>
        <v>-4.9325275616132508E-2</v>
      </c>
      <c r="FQ375">
        <f t="array" ref="FQ375:FQ377">MMULT(FM375:FO377,FJ375:FJ377)</f>
        <v>0.38282971715727471</v>
      </c>
      <c r="FS375" s="28">
        <f>(FD375^2)*(1-COS(RADIANS(EW375)))+(COS(RADIANS(EW375)))</f>
        <v>0.50000000000000011</v>
      </c>
      <c r="FT375" s="28">
        <f>(FD375*FD376)*(1-COS(RADIANS(EW375)))-FD377*(SIN(RADIANS(EW375)))</f>
        <v>-0.8660254037844386</v>
      </c>
      <c r="FU375" s="28">
        <f>(FD375*FD377)*(1-COS(RADIANS(EW375)))+FD376*(SIN(RADIANS(EW375)))</f>
        <v>0</v>
      </c>
      <c r="FW375" s="61">
        <f t="array" ref="FW375:FW377">MMULT(FS375:FU377,GG375:GG377)</f>
        <v>-0.25410892752211178</v>
      </c>
      <c r="FX375" s="13">
        <f>BX376</f>
        <v>0</v>
      </c>
      <c r="FY375" s="17">
        <v>1</v>
      </c>
      <c r="FZ375">
        <v>0</v>
      </c>
      <c r="GB375" s="73">
        <f>(FD375^2)*(1-COS(RADIANS(EY375-45)))+(COS(RADIANS(EY375-45)))</f>
        <v>-0.93125476585552713</v>
      </c>
      <c r="GC375" s="73">
        <f>(FD375*FD376)*(1-COS(RADIANS(EY375-45)))-FD377*(SIN(RADIANS(EY375-45)))</f>
        <v>0.36436871582418728</v>
      </c>
      <c r="GD375" s="73">
        <f>(FD375*FD377)*(1-COS(RADIANS(EY375-45)))+FD376*(SIN(RADIANS(EY375-45)))</f>
        <v>0</v>
      </c>
      <c r="GE375" s="10"/>
      <c r="GF375">
        <f t="array" ref="GF375:GF377">MMULT(GB375:GD377,FC375:FC377)</f>
        <v>-0.93125476585552713</v>
      </c>
      <c r="GG375" s="1">
        <f t="array" ref="GG375:GG377">MMULT(FM375:FO377,GF375:GF377)</f>
        <v>-0.9225011787779317</v>
      </c>
      <c r="GI375">
        <f>FA375+FW375</f>
        <v>0.5151615090602284</v>
      </c>
      <c r="GJ375">
        <f>GI375/(SQRT(GI375^2+GI376^2+GI377^2))</f>
        <v>0.36427419646278253</v>
      </c>
      <c r="GL375" t="e">
        <f>CH376+DC375</f>
        <v>#VALUE!</v>
      </c>
      <c r="GM375" t="e">
        <f>GL375/(SQRT(GL375^2+GL376^2+GL377^2))</f>
        <v>#VALUE!</v>
      </c>
      <c r="GO375" s="27">
        <f>FA376*FW377-FA377*FW376</f>
        <v>-0.58621808941210429</v>
      </c>
    </row>
    <row r="376" spans="1:197" x14ac:dyDescent="0.2">
      <c r="A376">
        <f>E379</f>
        <v>0.21743417216685504</v>
      </c>
      <c r="B376">
        <f>C376/(SQRT(C375^2+C376^2+C377^2))</f>
        <v>0.33785862553872076</v>
      </c>
      <c r="C376">
        <v>0.33893315658782042</v>
      </c>
      <c r="D376" s="10"/>
      <c r="G376" s="10"/>
      <c r="H376" s="10"/>
      <c r="J376" s="10"/>
      <c r="Q376" s="82" t="s">
        <v>148</v>
      </c>
      <c r="R376" s="13"/>
      <c r="T376" s="10"/>
      <c r="U376" s="10"/>
      <c r="V376" s="10"/>
      <c r="W376" s="10"/>
      <c r="X376" s="10"/>
      <c r="Y376" s="10"/>
      <c r="Z376" s="80"/>
      <c r="AA376" s="23" t="s">
        <v>149</v>
      </c>
      <c r="AE376" s="1"/>
      <c r="AG376" s="80"/>
      <c r="AK376" s="13"/>
      <c r="AL376" s="81"/>
      <c r="AM376" s="82" t="s">
        <v>150</v>
      </c>
      <c r="AO376" s="13"/>
      <c r="AP376" s="13"/>
      <c r="AS376" s="1"/>
      <c r="AW376" s="1"/>
      <c r="AY376" s="11">
        <f>(G373^2)*F373+G373*G374*F374+G373*G375*F375-((H373^2)*F373+H373*H374*F374+H373*H375*F375)</f>
        <v>-0.16803618857322969</v>
      </c>
      <c r="AZ376" s="12">
        <f>G373*G374*F373+(G374^2)*F374+G374*G375*F375-(H373*H374*F373+(H374^2)*F374+H374*H375*F375)</f>
        <v>0.70945905680309262</v>
      </c>
      <c r="BA376" s="12">
        <f>G373*G375*F373+G374*G375*F374+(G375^2)*F375-(H373*H375*F373+H374*H375*F374+(H375^2)*F375)</f>
        <v>0.53603278374349039</v>
      </c>
      <c r="BB376" s="12">
        <f>(G373^2)*E373+G373*G374*E374+G373*G375*E375-((H373^2)*E373+H373*H374*E374+H373*H375*E375)</f>
        <v>0.36881867846983851</v>
      </c>
      <c r="BC376" s="12">
        <f>G373*G374*E373+(G374^2)*E374+G374*G375*E375-(H373*H374*E373+(H374^2)*E374+H374*H375*E375)</f>
        <v>-0.49607985031918511</v>
      </c>
      <c r="BD376" s="24">
        <f>G373*G375*E373+G374*G375*E374+(G375^2)*E375-(H373*H375*E373+H374*H375*E374+(H375^2)*E375)</f>
        <v>-0.58316887376491189</v>
      </c>
      <c r="BE376" s="10">
        <f>J373</f>
        <v>2.2308057357490751E-2</v>
      </c>
      <c r="BY376" t="s">
        <v>8</v>
      </c>
      <c r="BZ376" s="5">
        <f t="shared" ref="BZ376:CA378" si="573">BZ371</f>
        <v>0.93180266183863136</v>
      </c>
      <c r="CA376" s="6">
        <f t="shared" si="573"/>
        <v>-0.87956522186239505</v>
      </c>
      <c r="CB376" s="7">
        <f>CY375</f>
        <v>0.76471846068634552</v>
      </c>
      <c r="CC376" s="8">
        <f>DU375</f>
        <v>-0.26749584582106734</v>
      </c>
      <c r="CE376" s="9">
        <f>((SUMPRODUCT(CB376:CB378,BZ376:BZ378))*(SUMPRODUCT(CB376:CB378,CA376:CA378)))-((SUMPRODUCT(CC376:CC378,BZ376:BZ378))*(SUMPRODUCT(CC376:CC378,CA376:CA378)))</f>
        <v>-6.6002758813965556E-14</v>
      </c>
      <c r="CG376">
        <v>1</v>
      </c>
      <c r="CH376" t="s">
        <v>161</v>
      </c>
      <c r="CI376" s="67"/>
      <c r="CJ376" s="1" t="s">
        <v>8</v>
      </c>
      <c r="CK376" s="5">
        <f t="shared" ref="CK376:CL378" si="574">BZ376</f>
        <v>0.93180266183863136</v>
      </c>
      <c r="CL376" s="6">
        <f t="shared" si="574"/>
        <v>-0.87956522186239505</v>
      </c>
      <c r="CM376" s="7">
        <f>FA375</f>
        <v>0.76927043658234018</v>
      </c>
      <c r="CN376" s="8">
        <f>FW375</f>
        <v>-0.25410892752211178</v>
      </c>
      <c r="CO376" s="10"/>
      <c r="CP376">
        <f t="shared" si="572"/>
        <v>0.3492962422733713</v>
      </c>
      <c r="CQ376">
        <f t="shared" si="572"/>
        <v>-0.34518112468713447</v>
      </c>
      <c r="CR376">
        <f>CJ379</f>
        <v>0</v>
      </c>
      <c r="CS376">
        <f>CM379</f>
        <v>0</v>
      </c>
      <c r="CW376" s="28"/>
      <c r="CY376" s="61">
        <v>-1.8114578912408863E-2</v>
      </c>
      <c r="DA376" s="17">
        <v>0</v>
      </c>
      <c r="DB376">
        <v>0</v>
      </c>
      <c r="DD376" s="73">
        <f>(DB375*DB376)*(1-COS(RADIANS(CW375+45)))+DB377*(SIN(RADIANS(CW375+45)))</f>
        <v>-0.93747204216564828</v>
      </c>
      <c r="DE376" s="73">
        <f>(DB376^2)*(1-COS(RADIANS(CW375+45)))+(COS(RADIANS(CW375+45)))</f>
        <v>0.3480605840335399</v>
      </c>
      <c r="DF376" s="73">
        <f>(DB376*DB377)*(1-COS(RADIANS(CW375+45)))-DB375*(SIN(RADIANS(CW375+45)))</f>
        <v>0</v>
      </c>
      <c r="DG376" s="10"/>
      <c r="DH376">
        <v>-0.93747204216564828</v>
      </c>
      <c r="DI376" s="23">
        <f>SIN(RADIANS('[1]Biaxial Input'!$F$21))*(COS(RADIANS(0)))</f>
        <v>6.9756473744125524E-2</v>
      </c>
      <c r="DK376" s="30">
        <f>(DI375*DI376)*(1-COS(RADIANS(CV375)))+DI377*(SIN(RADIANS(CV375)))</f>
        <v>-2.0381428756221641E-2</v>
      </c>
      <c r="DL376" s="30">
        <f>(DI376^2)*(1-COS(RADIANS(CV375)))+(COS(RADIANS(CV375)))</f>
        <v>0.70853198952232399</v>
      </c>
      <c r="DM376" s="30">
        <f>(DI376*DI377)*(1-COS(RADIANS(CV375)))-DI375*(SIN(RADIANS(CV375)))</f>
        <v>-0.70538430460663959</v>
      </c>
      <c r="DO376">
        <v>-0.67132290315351117</v>
      </c>
      <c r="DQ376" s="28">
        <f>(DB375*DB376)*(1-COS(RADIANS(CU375)))+DB377*(SIN(RADIANS(CU375)))</f>
        <v>0.8660254037844386</v>
      </c>
      <c r="DR376" s="28">
        <f>(DB376^2)*(1-COS(RADIANS(CU375)))+(COS(RADIANS(CU375)))</f>
        <v>0.50000000000000011</v>
      </c>
      <c r="DS376" s="28">
        <f>(DB376*DB377)*(1-COS(RADIANS(CU375)))-DB375*(SIN(RADIANS(CU375)))</f>
        <v>0</v>
      </c>
      <c r="DU376" s="61">
        <v>-0.91832647265817402</v>
      </c>
      <c r="DW376" s="17">
        <v>0</v>
      </c>
      <c r="DX376">
        <v>0</v>
      </c>
      <c r="DZ376" s="73">
        <f>(DB375*DB376)*(1-COS(RADIANS(CW375-45)))+DB377*(SIN(RADIANS(CW375-45)))</f>
        <v>-0.34806058403354001</v>
      </c>
      <c r="EA376" s="73">
        <f>(DB376^2)*(1-COS(RADIANS(CW375-45)))+(COS(RADIANS(CW375-45)))</f>
        <v>-0.93747204216564828</v>
      </c>
      <c r="EB376" s="73">
        <f>(DB376*DB377)*(1-COS(RADIANS(CW375-45)))-DB375*(SIN(RADIANS(CW375-45)))</f>
        <v>0</v>
      </c>
      <c r="EC376" s="10"/>
      <c r="ED376">
        <v>-0.34806058403354001</v>
      </c>
      <c r="EE376" s="1">
        <v>-0.22750503844123737</v>
      </c>
      <c r="EG376">
        <f>CY376+DU376</f>
        <v>-0.93644105157058288</v>
      </c>
      <c r="EH376">
        <f>EG376/(SQRT(EG375^2+EG376^2+EG377^2))</f>
        <v>-0.6621638177470206</v>
      </c>
      <c r="EJ376">
        <f>Q376+AM376</f>
        <v>0</v>
      </c>
      <c r="EK376">
        <f>EJ376/(SQRT(EJ375^2+EJ376^2+EJ377^2))</f>
        <v>0</v>
      </c>
      <c r="EM376" s="23">
        <f>CY377*DU375-CY375*DU377</f>
        <v>0.39540909403555974</v>
      </c>
      <c r="EP376" s="9">
        <f>((SUMPRODUCT(CM376:CM378,BZ376:BZ378))*(SUMPRODUCT(CM376:CM378,CA376:CA378)))-((SUMPRODUCT(CN376:CN378,BZ376:BZ378))*(SUMPRODUCT(CN376:CN378,CA376:CA378)))</f>
        <v>-2.6006567736285457E-2</v>
      </c>
      <c r="EY376" s="28"/>
      <c r="EZ376" s="10"/>
      <c r="FA376" s="61">
        <v>-2.0848131313534468E-3</v>
      </c>
      <c r="FB376" s="13">
        <f>BW377</f>
        <v>0</v>
      </c>
      <c r="FC376" s="17">
        <v>0</v>
      </c>
      <c r="FD376">
        <v>0</v>
      </c>
      <c r="FF376" s="73">
        <f>(FD375*FD376)*(1-COS(RADIANS(EY375+45)))+FD377*(SIN(RADIANS(EY375+45)))</f>
        <v>-0.93125476585552713</v>
      </c>
      <c r="FG376" s="73">
        <f>(FD376^2)*(1-COS(RADIANS(EY375+45)))+(COS(RADIANS(EY375+45)))</f>
        <v>0.36436871582418723</v>
      </c>
      <c r="FH376" s="73">
        <f>(FD376*FD377)*(1-COS(RADIANS(EY375+45)))-FD375*(SIN(RADIANS(EY375+45)))</f>
        <v>0</v>
      </c>
      <c r="FI376" s="10"/>
      <c r="FJ376">
        <v>-0.93125476585552713</v>
      </c>
      <c r="FK376" s="23">
        <f>SIN(RADIANS(176))*(COS(RADIANS(0)))</f>
        <v>6.9756473744125524E-2</v>
      </c>
      <c r="FM376" s="30">
        <f>(FK375*FK376)*(1-COS(RADIANS(EX375)))+FK377*(SIN(RADIANS(EX375)))</f>
        <v>-2.0381428756221641E-2</v>
      </c>
      <c r="FN376" s="30">
        <f>(FK376^2)*(1-COS(RADIANS(EX375)))+(COS(RADIANS(EX375)))</f>
        <v>0.70853198952232399</v>
      </c>
      <c r="FO376" s="30">
        <f>(FK376*FK377)*(1-COS(RADIANS(EX375)))-FK375*(SIN(RADIANS(EX375)))</f>
        <v>-0.70538430460663959</v>
      </c>
      <c r="FQ376">
        <v>-0.66725014702632923</v>
      </c>
      <c r="FS376" s="28">
        <f>(FD375*FD376)*(1-COS(RADIANS(EW375)))+FD377*(SIN(RADIANS(EW375)))</f>
        <v>0.8660254037844386</v>
      </c>
      <c r="FT376" s="28">
        <f>(FD376^2)*(1-COS(RADIANS(EW375)))+(COS(RADIANS(EW375)))</f>
        <v>0.50000000000000011</v>
      </c>
      <c r="FU376" s="28">
        <f>(FD376*FD377)*(1-COS(RADIANS(EW375)))-FD375*(SIN(RADIANS(EW375)))</f>
        <v>0</v>
      </c>
      <c r="FW376" s="61">
        <v>-0.91850275008199356</v>
      </c>
      <c r="FX376" s="13">
        <f>BX377</f>
        <v>0</v>
      </c>
      <c r="FY376" s="17">
        <v>0</v>
      </c>
      <c r="FZ376">
        <v>0</v>
      </c>
      <c r="GB376" s="73">
        <f>(FD375*FD376)*(1-COS(RADIANS(EY375-45)))+FD377*(SIN(RADIANS(EY375-45)))</f>
        <v>-0.36436871582418728</v>
      </c>
      <c r="GC376" s="73">
        <f>(FD376^2)*(1-COS(RADIANS(EY375-45)))+(COS(RADIANS(EY375-45)))</f>
        <v>-0.93125476585552713</v>
      </c>
      <c r="GD376" s="73">
        <f>(FD376*FD377)*(1-COS(RADIANS(EY375-45)))-FD375*(SIN(RADIANS(EY375-45)))</f>
        <v>0</v>
      </c>
      <c r="GE376" s="10"/>
      <c r="GF376">
        <v>-0.36436871582418728</v>
      </c>
      <c r="GG376" s="1">
        <v>-0.23918658847842941</v>
      </c>
      <c r="GI376">
        <f>FA376+FW376</f>
        <v>-0.920587563213347</v>
      </c>
      <c r="GJ376">
        <f>GI376/(SQRT(GI375^2+GI376^2+GI377^2))</f>
        <v>-0.65095370862415713</v>
      </c>
      <c r="GL376">
        <f>CH377+DC376</f>
        <v>-2.6006567736285457E-2</v>
      </c>
      <c r="GM376" t="e">
        <f>GL376/(SQRT(GL375^2+GL376^2+GL377^2))</f>
        <v>#VALUE!</v>
      </c>
      <c r="GO376" s="27">
        <f>FA377*FW375-FA375*FW377</f>
        <v>0.39540909403555974</v>
      </c>
    </row>
    <row r="377" spans="1:197" x14ac:dyDescent="0.2">
      <c r="A377">
        <f>E380</f>
        <v>5.925170895226721E-2</v>
      </c>
      <c r="B377">
        <f>C377/(SQRT(C375^2+C376^2+C377^2))</f>
        <v>5.5254742931443744E-2</v>
      </c>
      <c r="C377">
        <v>5.5430476011501077E-2</v>
      </c>
      <c r="E377" s="5" t="s">
        <v>4</v>
      </c>
      <c r="F377" s="6" t="s">
        <v>5</v>
      </c>
      <c r="G377" s="7" t="s">
        <v>6</v>
      </c>
      <c r="H377" s="8" t="s">
        <v>1</v>
      </c>
      <c r="I377">
        <v>19</v>
      </c>
      <c r="J377" s="9" t="s">
        <v>7</v>
      </c>
      <c r="K377">
        <v>19</v>
      </c>
      <c r="M377" s="17">
        <f>A305</f>
        <v>30</v>
      </c>
      <c r="N377" s="17">
        <f>B305</f>
        <v>-50</v>
      </c>
      <c r="O377" s="17">
        <f>C305</f>
        <v>268.7</v>
      </c>
      <c r="Q377" s="61">
        <f t="array" ref="Q377:Q379">MMULT(AI377:AK379,AG377:AG379)</f>
        <v>0.8544171821724218</v>
      </c>
      <c r="R377" s="13"/>
      <c r="S377" s="17">
        <v>1</v>
      </c>
      <c r="T377">
        <v>0</v>
      </c>
      <c r="V377" s="73">
        <f>(T377^2)*(1-COS(RADIANS(O377+45)))+(COS(RADIANS(O377+45)))</f>
        <v>0.69088241107685799</v>
      </c>
      <c r="W377" s="73">
        <f>(T377*T378)*(1-COS(RADIANS(O377+45)))-T379*(SIN(RADIANS(O377+45)))</f>
        <v>0.72296714590956856</v>
      </c>
      <c r="X377" s="73">
        <f>(T377*T379)*(1-COS(RADIANS(O377+45)))+T378*(SIN(RADIANS(O377+45)))</f>
        <v>0</v>
      </c>
      <c r="Y377" s="10"/>
      <c r="Z377">
        <f t="array" ref="Z377:Z379">MMULT(V377:X379,S377:S379)</f>
        <v>0.69088241107685799</v>
      </c>
      <c r="AA377" s="23">
        <f>COS(RADIANS('[1]Biaxial Input'!$F$21))</f>
        <v>-0.9975640502598242</v>
      </c>
      <c r="AC377" s="30">
        <f>(AA377^2)*(1-COS(RADIANS(N377)))+(COS(RADIANS(N377)))</f>
        <v>0.99826181678640502</v>
      </c>
      <c r="AD377" s="30">
        <f>(AA377*AA378)*(1-COS(RADIANS(N377)))-AA379*(SIN(RADIANS(N377)))</f>
        <v>-2.4857178030640859E-2</v>
      </c>
      <c r="AE377" s="30">
        <f>(AA377*AA379)*(1-COS(RADIANS(N377)))+AA378*(SIN(RADIANS(N377)))</f>
        <v>-5.3436559083262246E-2</v>
      </c>
      <c r="AG377">
        <f t="array" ref="AG377:AG379">MMULT(AC377:AE379,Z377:Z379)</f>
        <v>0.7076524539235346</v>
      </c>
      <c r="AI377" s="28">
        <f>(T377^2)*(1-COS(RADIANS(M377)))+(COS(RADIANS(M377)))</f>
        <v>0.86602540378443871</v>
      </c>
      <c r="AJ377" s="28">
        <f>(T377*T378)*(1-COS(RADIANS(M377)))-T379*(SIN(RADIANS(M377)))</f>
        <v>-0.49999999999999994</v>
      </c>
      <c r="AK377" s="28">
        <f>(T377*T379)*(1-COS(RADIANS(M377)))+T378*(SIN(RADIANS(M377)))</f>
        <v>0</v>
      </c>
      <c r="AM377" s="61">
        <f t="array" ref="AM377:AM379">MMULT(AI377:AK379,AW377:AW379)</f>
        <v>-0.3964867293311708</v>
      </c>
      <c r="AN377" s="13"/>
      <c r="AO377" s="17">
        <v>1</v>
      </c>
      <c r="AP377">
        <v>0</v>
      </c>
      <c r="AR377" s="73">
        <f>(T377^2)*(1-COS(RADIANS(O377-45)))+(COS(RADIANS(O377-45)))</f>
        <v>-0.72296714590956823</v>
      </c>
      <c r="AS377" s="73">
        <f>(T377*T378)*(1-COS(RADIANS(O377-45)))-T379*(SIN(RADIANS(O377-45)))</f>
        <v>0.69088241107685833</v>
      </c>
      <c r="AT377" s="73">
        <f>(T377*T379)*(1-COS(RADIANS(O377-45)))+T378*(SIN(RADIANS(O377-45)))</f>
        <v>0</v>
      </c>
      <c r="AU377" s="10"/>
      <c r="AV377">
        <f t="array" ref="AV377:AV379">MMULT(AR377:AT379,S377:S379)</f>
        <v>-0.72296714590956823</v>
      </c>
      <c r="AW377" s="1">
        <f t="array" ref="AW377:AW379">MMULT(AC377:AE379,AV377:AV379)</f>
        <v>-0.70453710946219172</v>
      </c>
      <c r="AY377" s="11">
        <f>(G378^2)*F378+G378*G379*F379+G378*G380*F380-((H378^2)*F378+H378*H379*F379+H378*H380*F380)</f>
        <v>-0.21448264598354627</v>
      </c>
      <c r="AZ377" s="12">
        <f>G378*G379*F378+(G379^2)*F379+G379*G380*F380-(H378*H379*F378+(H379^2)*F379+H379*H380*F380)</f>
        <v>0.60744693021174156</v>
      </c>
      <c r="BA377" s="12">
        <f>G378*G380*F378+G379*G380*F379+(G380^2)*F380-(H378*H380*F378+H379*H380*F379+(H380^2)*F380)</f>
        <v>0.7627135849234663</v>
      </c>
      <c r="BB377" s="12">
        <f>(G378^2)*E378+G378*G379*E379+G378*G380*E380-((H378^2)*E378+H378*H379*E379+H378*H380*E380)</f>
        <v>0.44440789078043974</v>
      </c>
      <c r="BC377" s="12">
        <f>G378*G379*E378+(G379^2)*E379+G379*G380*E380-(H378*H379*E378+(H379^2)*E379+H379*H380*E380)</f>
        <v>-0.46761785851697651</v>
      </c>
      <c r="BD377" s="24">
        <f>G378*G380*E378+G379*G380*E379+(G380^2)*E380-(H378*H380*E378+H379*H380*E379+(H380^2)*E380)</f>
        <v>-0.73305686362744271</v>
      </c>
      <c r="BE377" s="10">
        <f>J378</f>
        <v>-3.1693258565132554E-2</v>
      </c>
      <c r="BY377" t="s">
        <v>9</v>
      </c>
      <c r="BZ377" s="5">
        <f t="shared" si="573"/>
        <v>0.3492962422733713</v>
      </c>
      <c r="CA377" s="6">
        <f t="shared" si="573"/>
        <v>-0.34518112468713447</v>
      </c>
      <c r="CB377" s="7">
        <f>CY376</f>
        <v>-1.8114578912408863E-2</v>
      </c>
      <c r="CC377" s="8">
        <f>DU376</f>
        <v>-0.91832647265817402</v>
      </c>
      <c r="CE377" s="10"/>
      <c r="CH377">
        <f>((SUMPRODUCT(CM376:CM378,CK376:CK378))*(SUMPRODUCT(CM376:CM378,CL376:CL378)))-((SUMPRODUCT(CN376:CN378,CK376:CK378))*(SUMPRODUCT(CN376:CN378,CL376:CL378)))</f>
        <v>-2.6006567736285457E-2</v>
      </c>
      <c r="CI377" s="67"/>
      <c r="CJ377" s="10" t="s">
        <v>9</v>
      </c>
      <c r="CK377" s="5">
        <f t="shared" si="574"/>
        <v>0.3492962422733713</v>
      </c>
      <c r="CL377" s="6">
        <f t="shared" si="574"/>
        <v>-0.34518112468713447</v>
      </c>
      <c r="CM377" s="7">
        <f>FA376</f>
        <v>-2.0848131313534468E-3</v>
      </c>
      <c r="CN377" s="8">
        <f>FW376</f>
        <v>-0.91850275008199356</v>
      </c>
      <c r="CP377">
        <f t="shared" si="572"/>
        <v>-9.8670839279614439E-2</v>
      </c>
      <c r="CQ377">
        <f t="shared" si="572"/>
        <v>-0.32743703463395935</v>
      </c>
      <c r="CR377">
        <f>CK379</f>
        <v>0</v>
      </c>
      <c r="CS377">
        <f>CN379</f>
        <v>0</v>
      </c>
      <c r="CW377" s="28"/>
      <c r="CY377" s="61">
        <v>-0.64410988031261573</v>
      </c>
      <c r="DA377" s="17">
        <v>0</v>
      </c>
      <c r="DB377">
        <v>1</v>
      </c>
      <c r="DD377" s="73">
        <f>(DB375*DB377)*(1-COS(RADIANS(CW375+45)))-DB376*(SIN(RADIANS(CW375+45)))</f>
        <v>0</v>
      </c>
      <c r="DE377" s="73">
        <f>(DB376*DB377)*(1-COS(RADIANS(CW375+45)))+DB375*(SIN(RADIANS(CW375+45)))</f>
        <v>0</v>
      </c>
      <c r="DF377" s="73">
        <f>(DB377^2)*(1-COS(RADIANS(CW375+45)))+(COS(RADIANS(CW375+45)))</f>
        <v>1</v>
      </c>
      <c r="DG377" s="10"/>
      <c r="DH377">
        <v>0</v>
      </c>
      <c r="DI377" s="23">
        <f>SIN(RADIANS('[1]Biaxial Input'!$F$21))*SIN(RADIANS(0))</f>
        <v>0</v>
      </c>
      <c r="DK377" s="30">
        <f>(DI375*DI377)*(1-COS(RADIANS(CV375)))-DI376*(SIN(RADIANS(CV375)))</f>
        <v>4.9325275616132508E-2</v>
      </c>
      <c r="DL377" s="30">
        <f>(DI376*DI377)*(1-COS(RADIANS(CV375)))+DI375*(SIN(RADIANS(CV375)))</f>
        <v>0.70538430460663959</v>
      </c>
      <c r="DM377" s="30">
        <f>(DI377^2)*(1-COS(RADIANS(CV375)))+(COS(RADIANS(CV375)))</f>
        <v>0.70710678118654757</v>
      </c>
      <c r="DO377">
        <v>-0.64410988031261573</v>
      </c>
      <c r="DQ377" s="28">
        <f>(DB375*DB377)*(1-COS(RADIANS(CU375)))-DB376*(SIN(RADIANS(CU375)))</f>
        <v>0</v>
      </c>
      <c r="DR377" s="28">
        <f>(DB376*DB377)*(1-COS(RADIANS(CU375)))+DB375*(SIN(RADIANS(CU375)))</f>
        <v>0</v>
      </c>
      <c r="DS377" s="28">
        <f>(DB377^2)*(1-COS(RADIANS(CU375)))+(COS(RADIANS(CU375)))</f>
        <v>1</v>
      </c>
      <c r="DU377" s="61">
        <v>-0.29175753989171865</v>
      </c>
      <c r="DW377" s="17">
        <v>0</v>
      </c>
      <c r="DX377">
        <v>1</v>
      </c>
      <c r="DZ377" s="73">
        <f>(DB375*DB375)*(1-COS(RADIANS(CW375-45)))-DB375*(SIN(RADIANS(CW375-45)))</f>
        <v>0</v>
      </c>
      <c r="EA377" s="73">
        <f>(DB376*DB377)*(1-COS(RADIANS(CW375-45)))+DB375*(SIN(RADIANS(CW375-45)))</f>
        <v>0</v>
      </c>
      <c r="EB377" s="73">
        <f>(DB377^2)*(1-COS(RADIANS(CW375-45)))+(COS(RADIANS(CW375-45)))</f>
        <v>1</v>
      </c>
      <c r="EC377" s="10"/>
      <c r="ED377">
        <v>0</v>
      </c>
      <c r="EE377" s="1">
        <v>-0.29175753989171865</v>
      </c>
      <c r="EG377">
        <f>CY377+DU377</f>
        <v>-0.93586742020433444</v>
      </c>
      <c r="EH377">
        <f>EG377/(SQRT(EG375^2+EG376^2+EG377^2))</f>
        <v>-0.66175819911804501</v>
      </c>
      <c r="EJ377">
        <f>Q377+AM377</f>
        <v>0.457930452841251</v>
      </c>
      <c r="EK377">
        <f>EJ377/(SQRT(EJ375^2+EJ376^2+EJ377^2))</f>
        <v>1</v>
      </c>
      <c r="EM377" s="23">
        <f>CY375*DU376-CY376*DU375</f>
        <v>-0.70710678118654746</v>
      </c>
      <c r="ER377">
        <f t="shared" ref="ER377:ES379" si="575">CK376</f>
        <v>0.93180266183863136</v>
      </c>
      <c r="ES377">
        <f t="shared" si="575"/>
        <v>-0.87956522186239505</v>
      </c>
      <c r="ET377" t="e">
        <f>#REF!</f>
        <v>#REF!</v>
      </c>
      <c r="EU377" t="e">
        <f>#REF!</f>
        <v>#REF!</v>
      </c>
      <c r="EY377" s="28"/>
      <c r="EZ377" s="10"/>
      <c r="FA377" s="61">
        <v>-0.63891990809069577</v>
      </c>
      <c r="FB377" s="13">
        <f>BW378</f>
        <v>0</v>
      </c>
      <c r="FC377" s="17">
        <v>0</v>
      </c>
      <c r="FD377">
        <v>1</v>
      </c>
      <c r="FF377" s="73">
        <f>(FD375*FD377)*(1-COS(RADIANS(EY375+45)))-FD376*(SIN(RADIANS(EY375+45)))</f>
        <v>0</v>
      </c>
      <c r="FG377" s="73">
        <f>(FD376*FD377)*(1-COS(RADIANS(EY375+45)))+FD375*(SIN(RADIANS(EY375+45)))</f>
        <v>0</v>
      </c>
      <c r="FH377" s="73">
        <f>(FD377^2)*(1-COS(RADIANS(EY375+45)))+(COS(RADIANS(EY375+45)))</f>
        <v>1</v>
      </c>
      <c r="FI377" s="10"/>
      <c r="FJ377">
        <v>0</v>
      </c>
      <c r="FK377" s="23">
        <f>SIN(RADIANS(176))*SIN(RADIANS(0))</f>
        <v>0</v>
      </c>
      <c r="FM377" s="30">
        <f>(FK375*FK377)*(1-COS(RADIANS(EX375)))-FK376*(SIN(RADIANS(EX375)))</f>
        <v>4.9325275616132508E-2</v>
      </c>
      <c r="FN377" s="30">
        <f>(FK376*FK377)*(1-COS(RADIANS(EX375)))+FK375*(SIN(RADIANS(EX375)))</f>
        <v>0.70538430460663959</v>
      </c>
      <c r="FO377" s="30">
        <f>(FK377^2)*(1-COS(RADIANS(EX375)))+(COS(RADIANS(EX375)))</f>
        <v>0.70710678118654757</v>
      </c>
      <c r="FQ377">
        <v>-0.63891990809069577</v>
      </c>
      <c r="FS377" s="28">
        <f>(FD375*FD377)*(1-COS(RADIANS(EW375)))-FD376*(SIN(RADIANS(EW375)))</f>
        <v>0</v>
      </c>
      <c r="FT377" s="28">
        <f>(FD376*FD377)*(1-COS(RADIANS(EW375)))+FD375*(SIN(RADIANS(EW375)))</f>
        <v>0</v>
      </c>
      <c r="FU377" s="28">
        <f>(FD377^2)*(1-COS(RADIANS(EW375)))+(COS(RADIANS(EW375)))</f>
        <v>1</v>
      </c>
      <c r="FW377" s="61">
        <v>-0.30295437122671942</v>
      </c>
      <c r="FX377" s="13">
        <f>BX378</f>
        <v>0</v>
      </c>
      <c r="FY377" s="17">
        <v>0</v>
      </c>
      <c r="FZ377">
        <v>1</v>
      </c>
      <c r="GB377" s="73">
        <f>(FD375*FD375)*(1-COS(RADIANS(EY375-45)))-FD375*(SIN(RADIANS(EY375-45)))</f>
        <v>0</v>
      </c>
      <c r="GC377" s="73">
        <f>(FD376*FD377)*(1-COS(RADIANS(EY375-45)))+FD375*(SIN(RADIANS(EY375-45)))</f>
        <v>0</v>
      </c>
      <c r="GD377" s="73">
        <f>(FD377^2)*(1-COS(RADIANS(EY375-45)))+(COS(RADIANS(EY375-45)))</f>
        <v>0.99999999999999989</v>
      </c>
      <c r="GE377" s="10"/>
      <c r="GF377">
        <v>0</v>
      </c>
      <c r="GG377" s="1">
        <v>-0.30295437122671942</v>
      </c>
      <c r="GI377">
        <f>FA377+FW377</f>
        <v>-0.94187427931741519</v>
      </c>
      <c r="GJ377">
        <f>GI377/(SQRT(GI375^2+GI376^2+GI377^2))</f>
        <v>-0.66600568993053655</v>
      </c>
      <c r="GL377" t="e">
        <f>#REF!+DC377</f>
        <v>#REF!</v>
      </c>
      <c r="GM377" t="e">
        <f>GL377/(SQRT(GL375^2+GL376^2+GL377^2))</f>
        <v>#REF!</v>
      </c>
      <c r="GO377" s="27">
        <f>FA375*FW376-FA376*FW375</f>
        <v>-0.70710678118654757</v>
      </c>
    </row>
    <row r="378" spans="1:197" x14ac:dyDescent="0.2">
      <c r="A378">
        <f>F378</f>
        <v>-0.85688498776351252</v>
      </c>
      <c r="B378">
        <f>C378/(SQRT(C378^2+C379^2+C380^2))</f>
        <v>-0.90975710562585088</v>
      </c>
      <c r="C378">
        <v>-0.91290221826549434</v>
      </c>
      <c r="D378" t="s">
        <v>8</v>
      </c>
      <c r="E378" s="5">
        <f t="shared" ref="E378:F380" si="576">E288</f>
        <v>0.97427491795711862</v>
      </c>
      <c r="F378" s="6">
        <f t="shared" si="576"/>
        <v>-0.85688498776351252</v>
      </c>
      <c r="G378" s="7">
        <f>Q377</f>
        <v>0.8544171821724218</v>
      </c>
      <c r="H378" s="8">
        <f>AM377</f>
        <v>-0.3964867293311708</v>
      </c>
      <c r="J378" s="9">
        <f>((SUMPRODUCT(G378:G380,E378:E380))*(SUMPRODUCT(G378:G380,F378:F380)))-((SUMPRODUCT(H378:H380,E378:E380))*(SUMPRODUCT(H378:H380,F378:F380)))</f>
        <v>-3.1693258565132554E-2</v>
      </c>
      <c r="Q378" s="61">
        <v>-6.4589062535398534E-2</v>
      </c>
      <c r="S378" s="17">
        <v>0</v>
      </c>
      <c r="T378">
        <v>0</v>
      </c>
      <c r="V378" s="73">
        <f>(T377*T378)*(1-COS(RADIANS(O377+45)))+T379*(SIN(RADIANS(O377+45)))</f>
        <v>-0.72296714590956856</v>
      </c>
      <c r="W378" s="73">
        <f>(T378^2)*(1-COS(RADIANS(O377+45)))+(COS(RADIANS(O377+45)))</f>
        <v>0.69088241107685799</v>
      </c>
      <c r="X378" s="73">
        <f>(T378*T379)*(1-COS(RADIANS(O377+45)))-T377*(SIN(RADIANS(O377+45)))</f>
        <v>0</v>
      </c>
      <c r="Y378" s="10"/>
      <c r="Z378">
        <v>-0.72296714590956856</v>
      </c>
      <c r="AA378" s="23">
        <f>SIN(RADIANS('[1]Biaxial Input'!$F$21))*(COS(RADIANS(0)))</f>
        <v>6.9756473744125524E-2</v>
      </c>
      <c r="AC378" s="30">
        <f>(AA377*AA378)*(1-COS(RADIANS(N377)))+AA379*(SIN(RADIANS(N377)))</f>
        <v>-2.4857178030640859E-2</v>
      </c>
      <c r="AD378" s="30">
        <f>(AA378^2)*(1-COS(RADIANS(N377)))+(COS(RADIANS(N377)))</f>
        <v>0.64452579290013434</v>
      </c>
      <c r="AE378" s="30">
        <f>(AA378*AA379)*(1-COS(RADIANS(N377)))-AA377*(SIN(RADIANS(N377)))</f>
        <v>-0.76417839735679927</v>
      </c>
      <c r="AG378">
        <v>-0.48314436004848765</v>
      </c>
      <c r="AI378" s="28">
        <f>(T377*T378)*(1-COS(RADIANS(M377)))+T379*(SIN(RADIANS(M377)))</f>
        <v>0.49999999999999994</v>
      </c>
      <c r="AJ378" s="28">
        <f>(T378^2)*(1-COS(RADIANS(M377)))+(COS(RADIANS(M377)))</f>
        <v>0.86602540378443871</v>
      </c>
      <c r="AK378" s="28">
        <f>(T378*T379)*(1-COS(RADIANS(M377)))-T377*(SIN(RADIANS(M377)))</f>
        <v>0</v>
      </c>
      <c r="AM378" s="61">
        <v>-0.7223390591959864</v>
      </c>
      <c r="AO378" s="17">
        <v>0</v>
      </c>
      <c r="AP378">
        <v>0</v>
      </c>
      <c r="AR378" s="73">
        <f>(T377*T378)*(1-COS(RADIANS(O377-45)))+T379*(SIN(RADIANS(O377-45)))</f>
        <v>-0.69088241107685833</v>
      </c>
      <c r="AS378" s="73">
        <f>(T378^2)*(1-COS(RADIANS(O377-45)))+(COS(RADIANS(O377-45)))</f>
        <v>-0.72296714590956823</v>
      </c>
      <c r="AT378" s="73">
        <f>(T378*T379)*(1-COS(RADIANS(O377-45)))-T377*(SIN(RADIANS(O377-45)))</f>
        <v>0</v>
      </c>
      <c r="AU378" s="10"/>
      <c r="AV378">
        <v>-0.69088241107685833</v>
      </c>
      <c r="AW378" s="1">
        <v>-0.42732061074389027</v>
      </c>
      <c r="AY378" s="11">
        <f>2*E373</f>
        <v>1.9485498359142372</v>
      </c>
      <c r="AZ378" s="12">
        <f>2*E374</f>
        <v>0.43486834433371008</v>
      </c>
      <c r="BA378" s="12">
        <f>2*E375</f>
        <v>0.11850341790453442</v>
      </c>
      <c r="BB378" s="12">
        <f>0</f>
        <v>0</v>
      </c>
      <c r="BC378" s="12">
        <v>0</v>
      </c>
      <c r="BD378" s="24">
        <v>0</v>
      </c>
      <c r="BE378" s="13">
        <f>E373^2+E374^2+E375^2-1</f>
        <v>0</v>
      </c>
      <c r="BY378" t="s">
        <v>10</v>
      </c>
      <c r="BZ378" s="5">
        <f t="shared" si="573"/>
        <v>-9.8670839279614439E-2</v>
      </c>
      <c r="CA378" s="6">
        <f t="shared" si="573"/>
        <v>-0.32743703463395935</v>
      </c>
      <c r="CB378" s="7">
        <f>CY377</f>
        <v>-0.64410988031261573</v>
      </c>
      <c r="CC378" s="8">
        <f>DU377</f>
        <v>-0.29175753989171865</v>
      </c>
      <c r="CE378" s="10"/>
      <c r="CG378" s="10" t="s">
        <v>160</v>
      </c>
      <c r="CH378" s="10">
        <f>-CH375*((EY375-CW375)/(CH377-CE376))</f>
        <v>245.36873756602247</v>
      </c>
      <c r="CI378" s="67"/>
      <c r="CJ378" s="10" t="s">
        <v>10</v>
      </c>
      <c r="CK378" s="5">
        <f t="shared" si="574"/>
        <v>-9.8670839279614439E-2</v>
      </c>
      <c r="CL378" s="6">
        <f t="shared" si="574"/>
        <v>-0.32743703463395935</v>
      </c>
      <c r="CM378" s="7">
        <f>FA377</f>
        <v>-0.63891990809069577</v>
      </c>
      <c r="CN378" s="8">
        <f>FW377</f>
        <v>-0.30295437122671942</v>
      </c>
      <c r="CW378" s="28"/>
      <c r="EE378" s="1"/>
      <c r="EI378" s="64">
        <f>(DEGREES(ACOS((EH375*EK375+EH376*EK376+EH377*EK377)/((SQRT(EH375^2+EH376^2+EH377^2))*(SQRT(EK375^2+EK376^2+EK377^2))))))</f>
        <v>131.4341012902531</v>
      </c>
      <c r="ER378">
        <f t="shared" si="575"/>
        <v>0.3492962422733713</v>
      </c>
      <c r="ES378">
        <f t="shared" si="575"/>
        <v>-0.34518112468713447</v>
      </c>
      <c r="ET378" t="e">
        <f>#REF!</f>
        <v>#REF!</v>
      </c>
      <c r="EU378" t="e">
        <f>#REF!</f>
        <v>#REF!</v>
      </c>
      <c r="EY378" s="28"/>
      <c r="EZ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GG378" s="1"/>
      <c r="GK378" s="64" t="e">
        <f>(DEGREES(ACOS((GJ375*GM375+GJ376*GM376+GJ377*GM377)/((SQRT(GJ375^2+GJ376^2+GJ377^2))*(SQRT(GM375^2+GM376^2+GM377^2))))))</f>
        <v>#VALUE!</v>
      </c>
    </row>
    <row r="379" spans="1:197" x14ac:dyDescent="0.2">
      <c r="A379">
        <f>F379</f>
        <v>-0.48851748063708106</v>
      </c>
      <c r="B379">
        <f>C379/(SQRT(C378^2+C379^2+C380^2))</f>
        <v>-0.37360315179333942</v>
      </c>
      <c r="C379">
        <v>-0.37489473169708476</v>
      </c>
      <c r="D379" t="s">
        <v>9</v>
      </c>
      <c r="E379" s="5">
        <f t="shared" si="576"/>
        <v>0.21743417216685504</v>
      </c>
      <c r="F379" s="6">
        <f t="shared" si="576"/>
        <v>-0.48851748063708106</v>
      </c>
      <c r="G379" s="7">
        <f t="shared" ref="G379:G380" si="577">Q378</f>
        <v>-6.4589062535398534E-2</v>
      </c>
      <c r="H379" s="8">
        <f t="shared" ref="H379:H380" si="578">AM378</f>
        <v>-0.7223390591959864</v>
      </c>
      <c r="J379" s="10"/>
      <c r="Q379" s="61">
        <v>-0.51555749612369817</v>
      </c>
      <c r="S379" s="17">
        <v>0</v>
      </c>
      <c r="T379">
        <v>1</v>
      </c>
      <c r="V379" s="73">
        <f>(T377*T379)*(1-COS(RADIANS(O377+45)))-T378*(SIN(RADIANS(O377+45)))</f>
        <v>0</v>
      </c>
      <c r="W379" s="73">
        <f>(T378*T379)*(1-COS(RADIANS(O377+45)))+T377*(SIN(RADIANS(O377+45)))</f>
        <v>0</v>
      </c>
      <c r="X379" s="73">
        <f>(T379^2)*(1-COS(RADIANS(O377+45)))+(COS(RADIANS(O377+45)))</f>
        <v>1</v>
      </c>
      <c r="Y379" s="10"/>
      <c r="Z379">
        <v>0</v>
      </c>
      <c r="AA379" s="23">
        <f>SIN(RADIANS('[1]Biaxial Input'!$F$21))*SIN(RADIANS(0))</f>
        <v>0</v>
      </c>
      <c r="AC379" s="30">
        <f>(AA377*AA379)*(1-COS(RADIANS(N377)))-AA378*(SIN(RADIANS(N377)))</f>
        <v>5.3436559083262246E-2</v>
      </c>
      <c r="AD379" s="30">
        <f>(AA378*AA379)*(1-COS(RADIANS(N377)))+AA377*(SIN(RADIANS(N377)))</f>
        <v>0.76417839735679927</v>
      </c>
      <c r="AE379" s="30">
        <f>(AA379^2)*(1-COS(RADIANS(N377)))+(COS(RADIANS(N377)))</f>
        <v>0.64278760968653936</v>
      </c>
      <c r="AG379">
        <v>-0.51555749612369817</v>
      </c>
      <c r="AI379" s="28">
        <f>(T377*T379)*(1-COS(RADIANS(M377)))-T378*(SIN(RADIANS(M377)))</f>
        <v>0</v>
      </c>
      <c r="AJ379" s="28">
        <f>(T378*T379)*(1-COS(RADIANS(M377)))+T377*(SIN(RADIANS(M377)))</f>
        <v>0</v>
      </c>
      <c r="AK379" s="28">
        <f>(T379^2)*(1-COS(RADIANS(M377)))+(COS(RADIANS(M377)))</f>
        <v>1</v>
      </c>
      <c r="AM379" s="61">
        <v>-0.56659029026636909</v>
      </c>
      <c r="AO379" s="17">
        <v>0</v>
      </c>
      <c r="AP379">
        <v>1</v>
      </c>
      <c r="AR379" s="73">
        <f>(T377*T377)*(1-COS(RADIANS(O377-45)))-T377*(SIN(RADIANS(O377-45)))</f>
        <v>0</v>
      </c>
      <c r="AS379" s="73">
        <f>(T378*T379)*(1-COS(RADIANS(O377-45)))+T377*(SIN(RADIANS(O377-45)))</f>
        <v>0</v>
      </c>
      <c r="AT379" s="73">
        <f>(T379^2)*(1-COS(RADIANS(O377-45)))+(COS(RADIANS(O377-45)))</f>
        <v>0.99999999999999989</v>
      </c>
      <c r="AU379" s="10"/>
      <c r="AV379">
        <v>0</v>
      </c>
      <c r="AW379" s="1">
        <v>-0.56659029026636909</v>
      </c>
      <c r="AY379" s="11">
        <v>0</v>
      </c>
      <c r="AZ379" s="12">
        <v>0</v>
      </c>
      <c r="BA379" s="12">
        <v>0</v>
      </c>
      <c r="BB379" s="12">
        <f>2*F373</f>
        <v>-1.713769975527025</v>
      </c>
      <c r="BC379" s="12">
        <f>2*F374</f>
        <v>-0.97703496127416212</v>
      </c>
      <c r="BD379" s="24">
        <f>2*F375</f>
        <v>-0.32923419541429189</v>
      </c>
      <c r="BE379" s="10">
        <f>F373^2+F374^2+F375^2-1</f>
        <v>0</v>
      </c>
      <c r="BY379" s="10"/>
      <c r="CB379" s="10"/>
      <c r="CC379" s="10"/>
      <c r="CE379" s="10"/>
      <c r="CS379" s="15"/>
      <c r="CW379" s="28"/>
      <c r="CY379" s="82" t="s">
        <v>148</v>
      </c>
      <c r="CZ379" s="13"/>
      <c r="DB379" s="10"/>
      <c r="DC379" s="10"/>
      <c r="DD379" s="10"/>
      <c r="DE379" s="10"/>
      <c r="DF379" s="10"/>
      <c r="DG379" s="10"/>
      <c r="DH379" s="80"/>
      <c r="DI379" s="23" t="s">
        <v>149</v>
      </c>
      <c r="DM379" s="1"/>
      <c r="DO379" s="80"/>
      <c r="DS379" s="13"/>
      <c r="DT379" s="81"/>
      <c r="DU379" s="82" t="s">
        <v>150</v>
      </c>
      <c r="DW379" s="13"/>
      <c r="DX379" s="13"/>
      <c r="EA379" s="1"/>
      <c r="EE379" s="1"/>
      <c r="EI379" s="13"/>
      <c r="ER379">
        <f t="shared" si="575"/>
        <v>-9.8670839279614439E-2</v>
      </c>
      <c r="ES379">
        <f t="shared" si="575"/>
        <v>-0.32743703463395935</v>
      </c>
      <c r="ET379" t="e">
        <f>#REF!</f>
        <v>#REF!</v>
      </c>
      <c r="EU379" t="e">
        <f>#REF!</f>
        <v>#REF!</v>
      </c>
      <c r="EY379" s="28"/>
      <c r="EZ379" s="10"/>
      <c r="FA379" s="82" t="s">
        <v>148</v>
      </c>
      <c r="FB379" s="13"/>
      <c r="FD379" s="10"/>
      <c r="FE379" s="10"/>
      <c r="FF379" s="10"/>
      <c r="FG379" s="10"/>
      <c r="FH379" s="10"/>
      <c r="FI379" s="10"/>
      <c r="FJ379" s="80"/>
      <c r="FK379" s="23" t="s">
        <v>149</v>
      </c>
      <c r="FO379" s="1"/>
      <c r="FQ379" s="80"/>
      <c r="FU379" s="13"/>
      <c r="FV379" s="81"/>
      <c r="FW379" s="82" t="s">
        <v>150</v>
      </c>
      <c r="FY379" s="13"/>
      <c r="FZ379" s="13"/>
      <c r="GC379" s="1"/>
      <c r="GG379" s="1"/>
      <c r="GK379" s="13"/>
    </row>
    <row r="380" spans="1:197" x14ac:dyDescent="0.2">
      <c r="A380" s="1">
        <f>F380</f>
        <v>-0.16461709770714594</v>
      </c>
      <c r="B380">
        <f>C380/(SQRT(C378^2+C379^2+C380^2))</f>
        <v>-0.18100467876095733</v>
      </c>
      <c r="C380">
        <v>-0.18163042831486059</v>
      </c>
      <c r="D380" t="s">
        <v>10</v>
      </c>
      <c r="E380" s="5">
        <f t="shared" si="576"/>
        <v>5.925170895226721E-2</v>
      </c>
      <c r="F380" s="6">
        <f t="shared" si="576"/>
        <v>-0.16461709770714594</v>
      </c>
      <c r="G380" s="7">
        <f t="shared" si="577"/>
        <v>-0.51555749612369817</v>
      </c>
      <c r="H380" s="8">
        <f t="shared" si="578"/>
        <v>-0.56659029026636909</v>
      </c>
      <c r="J380" s="10"/>
      <c r="BE380" s="15"/>
      <c r="BZ380" s="5" t="s">
        <v>4</v>
      </c>
      <c r="CA380" s="6" t="s">
        <v>5</v>
      </c>
      <c r="CB380" s="7" t="s">
        <v>6</v>
      </c>
      <c r="CC380" s="8" t="s">
        <v>1</v>
      </c>
      <c r="CD380">
        <v>19</v>
      </c>
      <c r="CE380" s="9" t="s">
        <v>7</v>
      </c>
      <c r="CG380" s="90" t="s">
        <v>157</v>
      </c>
      <c r="CH380" s="61">
        <f>CE381-((CH382-CE381)/(EY380-CW380))*CW380</f>
        <v>9.0149952441002359</v>
      </c>
      <c r="CI380" s="10"/>
      <c r="CK380" s="5" t="s">
        <v>4</v>
      </c>
      <c r="CL380" s="6" t="s">
        <v>5</v>
      </c>
      <c r="CM380" s="7" t="s">
        <v>6</v>
      </c>
      <c r="CN380" s="8" t="s">
        <v>1</v>
      </c>
      <c r="CO380" s="10"/>
      <c r="CP380">
        <f t="shared" ref="CP380:CQ382" si="579">BZ381</f>
        <v>0.93180266183863136</v>
      </c>
      <c r="CQ380">
        <f t="shared" si="579"/>
        <v>-0.87956522186239505</v>
      </c>
      <c r="CR380">
        <f>CI384</f>
        <v>0</v>
      </c>
      <c r="CS380">
        <f>CL384</f>
        <v>0</v>
      </c>
      <c r="CU380" s="17">
        <f>CU284</f>
        <v>30</v>
      </c>
      <c r="CV380" s="17">
        <f>CV284</f>
        <v>-50</v>
      </c>
      <c r="CW380" s="31">
        <f>CH287</f>
        <v>268.14583464925079</v>
      </c>
      <c r="CY380" s="61">
        <f t="array" ref="CY380:CY382">MMULT(DQ380:DS382,DO380:DO382)</f>
        <v>0.85054245426012265</v>
      </c>
      <c r="CZ380" s="13"/>
      <c r="DA380" s="17">
        <v>1</v>
      </c>
      <c r="DB380">
        <v>0</v>
      </c>
      <c r="DD380" s="73">
        <f>(DB380^2)*(1-COS(RADIANS(CW380+45)))+(COS(RADIANS(CW380+45)))</f>
        <v>0.68385765965031786</v>
      </c>
      <c r="DE380" s="73">
        <f>(DB380*DB381)*(1-COS(RADIANS(CW380+45)))-DB382*(SIN(RADIANS(CW380+45)))</f>
        <v>0.7296154475733021</v>
      </c>
      <c r="DF380" s="73">
        <f>(DB380*DB382)*(1-COS(RADIANS(CW380+45)))+DB381*(SIN(RADIANS(CW380+45)))</f>
        <v>0</v>
      </c>
      <c r="DG380" s="10"/>
      <c r="DH380">
        <f t="array" ref="DH380:DH382">MMULT(DD380:DF382,DA380:DA382)</f>
        <v>0.68385765965031786</v>
      </c>
      <c r="DI380" s="23">
        <f>COS(RADIANS('[1]Biaxial Input'!$F$21))</f>
        <v>-0.9975640502598242</v>
      </c>
      <c r="DK380" s="30">
        <f>(DI380^2)*(1-COS(RADIANS(CV380)))+(COS(RADIANS(CV380)))</f>
        <v>0.99826181678640502</v>
      </c>
      <c r="DL380" s="30">
        <f>(DI380*DI381)*(1-COS(RADIANS(CV380)))-DI382*(SIN(RADIANS(CV380)))</f>
        <v>-2.4857178030640859E-2</v>
      </c>
      <c r="DM380" s="30">
        <f>(DI380*DI382)*(1-COS(RADIANS(CV380)))+DI381*(SIN(RADIANS(CV380)))</f>
        <v>-5.3436559083262246E-2</v>
      </c>
      <c r="DO380">
        <f t="array" ref="DO380:DO382">MMULT(DK380:DM382,DH380:DH382)</f>
        <v>0.70080517082006066</v>
      </c>
      <c r="DQ380" s="28">
        <f>(DB380^2)*(1-COS(RADIANS(CU380)))+(COS(RADIANS(CU380)))</f>
        <v>0.86602540378443871</v>
      </c>
      <c r="DR380" s="28">
        <f>(DB380*DB381)*(1-COS(RADIANS(CU380)))-DB382*(SIN(RADIANS(CU380)))</f>
        <v>-0.49999999999999994</v>
      </c>
      <c r="DS380" s="28">
        <f>(DB380*DB382)*(1-COS(RADIANS(CU380)))+DB381*(SIN(RADIANS(CU380)))</f>
        <v>0</v>
      </c>
      <c r="DU380" s="61">
        <f t="array" ref="DU380:DU382">MMULT(DQ380:DS382,EE380:EE382)</f>
        <v>-0.40473198691029788</v>
      </c>
      <c r="DV380" s="13"/>
      <c r="DW380" s="17">
        <v>1</v>
      </c>
      <c r="DX380">
        <v>0</v>
      </c>
      <c r="DZ380" s="73">
        <f>(DB380^2)*(1-COS(RADIANS(CW380-45)))+(COS(RADIANS(CW380-45)))</f>
        <v>-0.72961544757330177</v>
      </c>
      <c r="EA380" s="73">
        <f>(DB380*DB381)*(1-COS(RADIANS(CW380-45)))-DB382*(SIN(RADIANS(CW380-45)))</f>
        <v>0.68385765965031831</v>
      </c>
      <c r="EB380" s="73">
        <f>(DB380*DB382)*(1-COS(RADIANS(CW380-45)))+DB381*(SIN(RADIANS(CW380-45)))</f>
        <v>0</v>
      </c>
      <c r="EC380" s="10"/>
      <c r="ED380">
        <f t="array" ref="ED380:ED382">MMULT(DZ380:EB382,DA380:DA382)</f>
        <v>-0.72961544757330177</v>
      </c>
      <c r="EE380" s="1">
        <f t="array" ref="EE380:EE382">MMULT(DK380:DM382,ED380:ED382)</f>
        <v>-0.71134847065640494</v>
      </c>
      <c r="EG380">
        <f>CY380+DU380</f>
        <v>0.44581046734982477</v>
      </c>
      <c r="EH380">
        <f>EG380/(SQRT(EG380^2+EG381^2+EG382^2))</f>
        <v>0.31523560458700489</v>
      </c>
      <c r="EJ380">
        <f>Q380+AM380</f>
        <v>0</v>
      </c>
      <c r="EK380">
        <f>EJ380/(SQRT(EJ380^2+EJ381^2+EJ382^2))</f>
        <v>0</v>
      </c>
      <c r="EM380" s="23">
        <f>CY381*DU382-CY382*DU381</f>
        <v>-0.33581178102146642</v>
      </c>
      <c r="EO380" s="15">
        <v>19</v>
      </c>
      <c r="EP380" s="9" t="s">
        <v>7</v>
      </c>
      <c r="EW380" s="17">
        <f>CU380</f>
        <v>30</v>
      </c>
      <c r="EX380" s="17">
        <f>CV380</f>
        <v>-50</v>
      </c>
      <c r="EY380" s="31">
        <f>1+CW380</f>
        <v>269.14583464925079</v>
      </c>
      <c r="EZ380" s="10"/>
      <c r="FA380" s="61">
        <f t="array" ref="FA380:FA382">MMULT(FS380:FU382,FQ380:FQ382)</f>
        <v>0.85747645965837205</v>
      </c>
      <c r="FB380" s="13">
        <f>BW381</f>
        <v>0</v>
      </c>
      <c r="FC380" s="17">
        <v>1</v>
      </c>
      <c r="FD380">
        <v>0</v>
      </c>
      <c r="FF380" s="73">
        <f>(FD380^2)*(1-COS(RADIANS(EY380+45)))+(COS(RADIANS(EY380+45)))</f>
        <v>0.69648705015038448</v>
      </c>
      <c r="FG380" s="73">
        <f>(FD380*FD381)*(1-COS(RADIANS(EY380+45)))-FD382*(SIN(RADIANS(EY380+45)))</f>
        <v>0.71756936178519759</v>
      </c>
      <c r="FH380" s="73">
        <f>(FD380*FD382)*(1-COS(RADIANS(EY380+45)))+FD381*(SIN(RADIANS(EY380+45)))</f>
        <v>0</v>
      </c>
      <c r="FI380" s="10"/>
      <c r="FJ380">
        <f t="array" ref="FJ380:FJ382">MMULT(FF380:FH382,FC380:FC382)</f>
        <v>0.69648705015038448</v>
      </c>
      <c r="FK380" s="23">
        <f>COS(RADIANS(176))</f>
        <v>-0.9975640502598242</v>
      </c>
      <c r="FM380" s="30">
        <f>(FK380^2)*(1-COS(RADIANS(EX380)))+(COS(RADIANS(EX380)))</f>
        <v>0.99826181678640502</v>
      </c>
      <c r="FN380" s="30">
        <f>(FK380*FK381)*(1-COS(RADIANS(EX380)))-FK382*(SIN(RADIANS(EX380)))</f>
        <v>-2.4857178030640859E-2</v>
      </c>
      <c r="FO380" s="30">
        <f>(FK380*FK382)*(1-COS(RADIANS(EX380)))+FK381*(SIN(RADIANS(EX380)))</f>
        <v>-5.3436559083262246E-2</v>
      </c>
      <c r="FQ380">
        <f t="array" ref="FQ380:FQ382">MMULT(FM380:FO382,FJ380:FJ382)</f>
        <v>0.71311317742655478</v>
      </c>
      <c r="FS380" s="28">
        <f>(FD380^2)*(1-COS(RADIANS(EW380)))+(COS(RADIANS(EW380)))</f>
        <v>0.86602540378443871</v>
      </c>
      <c r="FT380" s="28">
        <f>(FD380*FD381)*(1-COS(RADIANS(EW380)))-FD382*(SIN(RADIANS(EW380)))</f>
        <v>-0.49999999999999994</v>
      </c>
      <c r="FU380" s="28">
        <f>(FD380*FD382)*(1-COS(RADIANS(EW380)))+FD381*(SIN(RADIANS(EW380)))</f>
        <v>0</v>
      </c>
      <c r="FW380" s="61">
        <f t="array" ref="FW380:FW382">MMULT(FS380:FU382,GG380:GG382)</f>
        <v>-0.38982633166441594</v>
      </c>
      <c r="FX380" s="13">
        <f>BX381</f>
        <v>0</v>
      </c>
      <c r="FY380" s="17">
        <v>1</v>
      </c>
      <c r="FZ380">
        <v>0</v>
      </c>
      <c r="GB380" s="73">
        <f>(FD380^2)*(1-COS(RADIANS(EY380-45)))+(COS(RADIANS(EY380-45)))</f>
        <v>-0.71756936178519792</v>
      </c>
      <c r="GC380" s="73">
        <f>(FD380*FD381)*(1-COS(RADIANS(EY380-45)))-FD382*(SIN(RADIANS(EY380-45)))</f>
        <v>0.69648705015038426</v>
      </c>
      <c r="GD380" s="73">
        <f>(FD380*FD382)*(1-COS(RADIANS(EY380-45)))+FD381*(SIN(RADIANS(EY380-45)))</f>
        <v>0</v>
      </c>
      <c r="GE380" s="10"/>
      <c r="GF380">
        <f t="array" ref="GF380:GF382">MMULT(GB380:GD382,FC380:FC382)</f>
        <v>-0.71756936178519792</v>
      </c>
      <c r="GG380" s="1">
        <f t="array" ref="GG380:GG382">MMULT(FM380:FO382,GF380:GF382)</f>
        <v>-0.69900939216432889</v>
      </c>
      <c r="GI380">
        <f>FA380+FW380</f>
        <v>0.46765012799395611</v>
      </c>
      <c r="GJ380">
        <f>GI380/(SQRT(GI380^2+GI381^2+GI382^2))</f>
        <v>0.33067857672728329</v>
      </c>
      <c r="GL380" t="e">
        <f>CH381+DC380</f>
        <v>#VALUE!</v>
      </c>
      <c r="GM380" t="e">
        <f>GL380/(SQRT(GL380^2+GL381^2+GL382^2))</f>
        <v>#VALUE!</v>
      </c>
      <c r="GO380" s="27">
        <f>FA381*FW382-FA382*FW381</f>
        <v>-0.33581178102146647</v>
      </c>
    </row>
    <row r="381" spans="1:197" x14ac:dyDescent="0.2">
      <c r="A381" s="83" t="s">
        <v>146</v>
      </c>
      <c r="B381" s="17" t="s">
        <v>145</v>
      </c>
      <c r="C381" s="17" t="s">
        <v>147</v>
      </c>
      <c r="M381" s="17" t="s">
        <v>146</v>
      </c>
      <c r="N381" s="17" t="s">
        <v>145</v>
      </c>
      <c r="O381" s="17" t="s">
        <v>147</v>
      </c>
      <c r="P381" s="1"/>
      <c r="Q381" s="82" t="s">
        <v>148</v>
      </c>
      <c r="R381" s="13"/>
      <c r="T381" s="10"/>
      <c r="U381" s="10"/>
      <c r="V381" s="10"/>
      <c r="W381" s="10"/>
      <c r="X381" s="10"/>
      <c r="Y381" s="10"/>
      <c r="Z381" s="80"/>
      <c r="AA381" s="23" t="s">
        <v>149</v>
      </c>
      <c r="AE381" s="1"/>
      <c r="AG381" s="80"/>
      <c r="AK381" s="13"/>
      <c r="AL381" s="81"/>
      <c r="AM381" s="82" t="s">
        <v>150</v>
      </c>
      <c r="AO381" s="13"/>
      <c r="AP381" s="13"/>
      <c r="AS381" s="1"/>
      <c r="AW381" s="1"/>
      <c r="BY381" t="s">
        <v>8</v>
      </c>
      <c r="BZ381" s="5">
        <f t="shared" ref="BZ381:CA383" si="580">BZ291</f>
        <v>0.93180266183863136</v>
      </c>
      <c r="CA381" s="6">
        <f t="shared" si="580"/>
        <v>-0.87956522186239505</v>
      </c>
      <c r="CB381" s="7">
        <f>CY380</f>
        <v>0.85054245426012265</v>
      </c>
      <c r="CC381" s="8">
        <f>DU380</f>
        <v>-0.40473198691029788</v>
      </c>
      <c r="CE381" s="9">
        <f>((SUMPRODUCT(CB381:CB383,BZ381:BZ383))*(SUMPRODUCT(CB381:CB383,CA381:CA383)))-((SUMPRODUCT(CC381:CC383,BZ381:BZ383))*(SUMPRODUCT(CC381:CC383,CA381:CA383)))</f>
        <v>1.2381207170619746E-12</v>
      </c>
      <c r="CG381">
        <v>1</v>
      </c>
      <c r="CH381" t="s">
        <v>161</v>
      </c>
      <c r="CI381" s="67"/>
      <c r="CJ381" s="1" t="s">
        <v>8</v>
      </c>
      <c r="CK381" s="5">
        <f t="shared" ref="CK381:CL383" si="581">BZ381</f>
        <v>0.93180266183863136</v>
      </c>
      <c r="CL381" s="6">
        <f t="shared" si="581"/>
        <v>-0.87956522186239505</v>
      </c>
      <c r="CM381" s="7">
        <f>FA380</f>
        <v>0.85747645965837205</v>
      </c>
      <c r="CN381" s="8">
        <f>FW380</f>
        <v>-0.38982633166441594</v>
      </c>
      <c r="CO381" s="10"/>
      <c r="CP381">
        <f t="shared" si="579"/>
        <v>0.3492962422733713</v>
      </c>
      <c r="CQ381">
        <f t="shared" si="579"/>
        <v>-0.34518112468713447</v>
      </c>
      <c r="CR381">
        <f>CJ384</f>
        <v>0</v>
      </c>
      <c r="CS381">
        <f>CM384</f>
        <v>0</v>
      </c>
      <c r="CW381" s="28"/>
      <c r="CY381" s="61">
        <v>-7.1572403132739104E-2</v>
      </c>
      <c r="DA381" s="17">
        <v>0</v>
      </c>
      <c r="DB381">
        <v>0</v>
      </c>
      <c r="DD381" s="73">
        <f>(DB380*DB381)*(1-COS(RADIANS(CW380+45)))+DB382*(SIN(RADIANS(CW380+45)))</f>
        <v>-0.7296154475733021</v>
      </c>
      <c r="DE381" s="73">
        <f>(DB381^2)*(1-COS(RADIANS(CW380+45)))+(COS(RADIANS(CW380+45)))</f>
        <v>0.68385765965031786</v>
      </c>
      <c r="DF381" s="73">
        <f>(DB381*DB382)*(1-COS(RADIANS(CW380+45)))-DB380*(SIN(RADIANS(CW380+45)))</f>
        <v>0</v>
      </c>
      <c r="DG381" s="10"/>
      <c r="DH381">
        <v>-0.7296154475733021</v>
      </c>
      <c r="DI381" s="23">
        <f>SIN(RADIANS('[1]Biaxial Input'!$F$21))*(COS(RADIANS(0)))</f>
        <v>6.9756473744125524E-2</v>
      </c>
      <c r="DK381" s="30">
        <f>(DI380*DI381)*(1-COS(RADIANS(CV380)))+DI382*(SIN(RADIANS(CV380)))</f>
        <v>-2.4857178030640859E-2</v>
      </c>
      <c r="DL381" s="30">
        <f>(DI381^2)*(1-COS(RADIANS(CV380)))+(COS(RADIANS(CV380)))</f>
        <v>0.64452579290013434</v>
      </c>
      <c r="DM381" s="30">
        <f>(DI381*DI382)*(1-COS(RADIANS(CV380)))-DI380*(SIN(RADIANS(CV380)))</f>
        <v>-0.76417839735679927</v>
      </c>
      <c r="DO381">
        <v>-0.48725474645291428</v>
      </c>
      <c r="DQ381" s="28">
        <f>(DB380*DB381)*(1-COS(RADIANS(CU380)))+DB382*(SIN(RADIANS(CU380)))</f>
        <v>0.49999999999999994</v>
      </c>
      <c r="DR381" s="28">
        <f>(DB381^2)*(1-COS(RADIANS(CU380)))+(COS(RADIANS(CU380)))</f>
        <v>0.86602540378443871</v>
      </c>
      <c r="DS381" s="28">
        <f>(DB381*DB382)*(1-COS(RADIANS(CU380)))-DB380*(SIN(RADIANS(CU380)))</f>
        <v>0</v>
      </c>
      <c r="DU381" s="61">
        <v>-0.72168057653587225</v>
      </c>
      <c r="DW381" s="17">
        <v>0</v>
      </c>
      <c r="DX381">
        <v>0</v>
      </c>
      <c r="DZ381" s="73">
        <f>(DB380*DB381)*(1-COS(RADIANS(CW380-45)))+DB382*(SIN(RADIANS(CW380-45)))</f>
        <v>-0.68385765965031831</v>
      </c>
      <c r="EA381" s="73">
        <f>(DB381^2)*(1-COS(RADIANS(CW380-45)))+(COS(RADIANS(CW380-45)))</f>
        <v>-0.72961544757330177</v>
      </c>
      <c r="EB381" s="73">
        <f>(DB381*DB382)*(1-COS(RADIANS(CW380-45)))-DB380*(SIN(RADIANS(CW380-45)))</f>
        <v>0</v>
      </c>
      <c r="EC381" s="10"/>
      <c r="ED381">
        <v>-0.68385765965031831</v>
      </c>
      <c r="EE381" s="1">
        <v>-0.42262771924271636</v>
      </c>
      <c r="EG381">
        <f>CY381+DU381</f>
        <v>-0.79325297966861141</v>
      </c>
      <c r="EH381">
        <f>EG381/(SQRT(EG380^2+EG381^2+EG382^2))</f>
        <v>-0.5609145611201094</v>
      </c>
      <c r="EJ381">
        <f>Q381+AM381</f>
        <v>0</v>
      </c>
      <c r="EK381">
        <f>EJ381/(SQRT(EJ380^2+EJ381^2+EJ382^2))</f>
        <v>0</v>
      </c>
      <c r="EM381" s="23">
        <f>CY382*DU380-CY380*DU382</f>
        <v>0.68851618467589848</v>
      </c>
      <c r="EP381" s="9">
        <f>((SUMPRODUCT(CM381:CM383,BZ381:BZ383))*(SUMPRODUCT(CM381:CM383,CA381:CA383)))-((SUMPRODUCT(CN381:CN383,BZ381:BZ383))*(SUMPRODUCT(CN381:CN383,CA381:CA383)))</f>
        <v>-3.3619747461522576E-2</v>
      </c>
      <c r="EY381" s="28"/>
      <c r="EZ381" s="10"/>
      <c r="FA381" s="61">
        <v>-5.896643956947567E-2</v>
      </c>
      <c r="FB381" s="13">
        <f>BW382</f>
        <v>0</v>
      </c>
      <c r="FC381" s="17">
        <v>0</v>
      </c>
      <c r="FD381">
        <v>0</v>
      </c>
      <c r="FF381" s="73">
        <f>(FD380*FD381)*(1-COS(RADIANS(EY380+45)))+FD382*(SIN(RADIANS(EY380+45)))</f>
        <v>-0.71756936178519759</v>
      </c>
      <c r="FG381" s="73">
        <f>(FD381^2)*(1-COS(RADIANS(EY380+45)))+(COS(RADIANS(EY380+45)))</f>
        <v>0.69648705015038448</v>
      </c>
      <c r="FH381" s="73">
        <f>(FD381*FD382)*(1-COS(RADIANS(EY380+45)))-FD380*(SIN(RADIANS(EY380+45)))</f>
        <v>0</v>
      </c>
      <c r="FI381" s="10"/>
      <c r="FJ381">
        <v>-0.71756936178519759</v>
      </c>
      <c r="FK381" s="23">
        <f>SIN(RADIANS(176))*(COS(RADIANS(0)))</f>
        <v>6.9756473744125524E-2</v>
      </c>
      <c r="FM381" s="30">
        <f>(FK380*FK381)*(1-COS(RADIANS(EX380)))+FK382*(SIN(RADIANS(EX380)))</f>
        <v>-2.4857178030640859E-2</v>
      </c>
      <c r="FN381" s="30">
        <f>(FK381^2)*(1-COS(RADIANS(EX380)))+(COS(RADIANS(EX380)))</f>
        <v>0.64452579290013434</v>
      </c>
      <c r="FO381" s="30">
        <f>(FK381*FK382)*(1-COS(RADIANS(EX380)))-FK380*(SIN(RADIANS(EX380)))</f>
        <v>-0.76417839735679927</v>
      </c>
      <c r="FQ381">
        <v>-0.47980466446707182</v>
      </c>
      <c r="FS381" s="28">
        <f>(FD380*FD381)*(1-COS(RADIANS(EW380)))+FD382*(SIN(RADIANS(EW380)))</f>
        <v>0.49999999999999994</v>
      </c>
      <c r="FT381" s="28">
        <f>(FD381^2)*(1-COS(RADIANS(EW380)))+(COS(RADIANS(EW380)))</f>
        <v>0.86602540378443871</v>
      </c>
      <c r="FU381" s="28">
        <f>(FD381*FD382)*(1-COS(RADIANS(EW380)))-FD380*(SIN(RADIANS(EW380)))</f>
        <v>0</v>
      </c>
      <c r="FW381" s="61">
        <v>-0.72281977175769319</v>
      </c>
      <c r="FX381" s="13">
        <f>BX382</f>
        <v>0</v>
      </c>
      <c r="FY381" s="17">
        <v>0</v>
      </c>
      <c r="FZ381">
        <v>0</v>
      </c>
      <c r="GB381" s="73">
        <f>(FD380*FD381)*(1-COS(RADIANS(EY380-45)))+FD382*(SIN(RADIANS(EY380-45)))</f>
        <v>-0.69648705015038426</v>
      </c>
      <c r="GC381" s="73">
        <f>(FD381^2)*(1-COS(RADIANS(EY380-45)))+(COS(RADIANS(EY380-45)))</f>
        <v>-0.71756936178519792</v>
      </c>
      <c r="GD381" s="73">
        <f>(FD381*FD382)*(1-COS(RADIANS(EY380-45)))-FD380*(SIN(RADIANS(EY380-45)))</f>
        <v>0</v>
      </c>
      <c r="GE381" s="10"/>
      <c r="GF381">
        <v>-0.69648705015038426</v>
      </c>
      <c r="GG381" s="1">
        <v>-0.43106711886762406</v>
      </c>
      <c r="GI381">
        <f>FA381+FW381</f>
        <v>-0.78178621132716886</v>
      </c>
      <c r="GJ381">
        <f>GI381/(SQRT(GI380^2+GI381^2+GI382^2))</f>
        <v>-0.5528063314675804</v>
      </c>
      <c r="GL381">
        <f>CH382+DC381</f>
        <v>-3.3619747461522576E-2</v>
      </c>
      <c r="GM381" t="e">
        <f>GL381/(SQRT(GL380^2+GL381^2+GL382^2))</f>
        <v>#VALUE!</v>
      </c>
      <c r="GO381" s="27">
        <f>FA382*FW380-FA380*FW382</f>
        <v>0.68851618467589848</v>
      </c>
    </row>
    <row r="382" spans="1:197" x14ac:dyDescent="0.2">
      <c r="A382" s="17">
        <f>A287</f>
        <v>0</v>
      </c>
      <c r="B382" s="17">
        <f t="shared" ref="B382:C382" si="582">B287</f>
        <v>0</v>
      </c>
      <c r="C382" s="17">
        <f t="shared" si="582"/>
        <v>111.4</v>
      </c>
      <c r="E382" s="5" t="s">
        <v>4</v>
      </c>
      <c r="F382" s="6" t="s">
        <v>5</v>
      </c>
      <c r="G382" s="7" t="s">
        <v>6</v>
      </c>
      <c r="H382" s="8" t="s">
        <v>1</v>
      </c>
      <c r="I382">
        <v>1</v>
      </c>
      <c r="J382" s="9" t="s">
        <v>7</v>
      </c>
      <c r="K382">
        <v>1</v>
      </c>
      <c r="M382" s="17">
        <f>A382</f>
        <v>0</v>
      </c>
      <c r="N382" s="17">
        <f t="shared" ref="N382:O382" si="583">B382</f>
        <v>0</v>
      </c>
      <c r="O382" s="17">
        <f t="shared" si="583"/>
        <v>111.4</v>
      </c>
      <c r="P382" s="10"/>
      <c r="Q382" s="61">
        <f t="array" ref="Q382:Q384">MMULT(AI382:AK384,AG382:AG384)</f>
        <v>-0.91636272956223963</v>
      </c>
      <c r="R382" s="13"/>
      <c r="S382" s="17">
        <v>1</v>
      </c>
      <c r="T382">
        <v>0</v>
      </c>
      <c r="V382" s="73">
        <f>(T382^2)*(1-COS(RADIANS(O382+45)))+(COS(RADIANS(O382+45)))</f>
        <v>-0.91636272956223963</v>
      </c>
      <c r="W382" s="73">
        <f>(T382*T383)*(1-COS(RADIANS(O382+45)))-T384*(SIN(RADIANS(O382+45)))</f>
        <v>-0.40034903255689475</v>
      </c>
      <c r="X382" s="73">
        <f>(T382*T384)*(1-COS(RADIANS(O382+45)))+T383*(SIN(RADIANS(O382+45)))</f>
        <v>0</v>
      </c>
      <c r="Y382" s="10"/>
      <c r="Z382">
        <f t="array" ref="Z382:Z384">MMULT(V382:X384,S382:S384)</f>
        <v>-0.91636272956223963</v>
      </c>
      <c r="AA382" s="23">
        <f>COS(RADIANS('[1]Biaxial Input'!$F$21))</f>
        <v>-0.9975640502598242</v>
      </c>
      <c r="AC382" s="30">
        <f>(AA382^2)*(1-COS(RADIANS(N382)))+(COS(RADIANS(N382)))</f>
        <v>1</v>
      </c>
      <c r="AD382" s="30">
        <f>(AA382*AA383)*(1-COS(RADIANS(N382)))-AA384*(SIN(RADIANS(N382)))</f>
        <v>0</v>
      </c>
      <c r="AE382" s="30">
        <f>(AA382*AA384)*(1-COS(RADIANS(N382)))+AA383*(SIN(RADIANS(N382)))</f>
        <v>0</v>
      </c>
      <c r="AG382">
        <f t="array" ref="AG382:AG384">MMULT(AC382:AE384,Z382:Z384)</f>
        <v>-0.91636272956223963</v>
      </c>
      <c r="AI382" s="28">
        <f>(T382^2)*(1-COS(RADIANS(M382)))+(COS(RADIANS(M382)))</f>
        <v>1</v>
      </c>
      <c r="AJ382" s="28">
        <f>(T382*T383)*(1-COS(RADIANS(M382)))-T384*(SIN(RADIANS(M382)))</f>
        <v>0</v>
      </c>
      <c r="AK382" s="28">
        <f>(T382*T384)*(1-COS(RADIANS(M382)))+T383*(SIN(RADIANS(M382)))</f>
        <v>0</v>
      </c>
      <c r="AM382" s="61">
        <f t="array" ref="AM382:AM384">MMULT(AI382:AK384,AW382:AW384)</f>
        <v>0.40034903255689491</v>
      </c>
      <c r="AN382" s="13"/>
      <c r="AO382" s="17">
        <v>1</v>
      </c>
      <c r="AP382">
        <v>0</v>
      </c>
      <c r="AR382" s="73">
        <f>(T382^2)*(1-COS(RADIANS(O382-45)))+(COS(RADIANS(O382-45)))</f>
        <v>0.40034903255689491</v>
      </c>
      <c r="AS382" s="73">
        <f>(T382*T383)*(1-COS(RADIANS(O382-45)))-T384*(SIN(RADIANS(O382-45)))</f>
        <v>-0.91636272956223963</v>
      </c>
      <c r="AT382" s="73">
        <f>(T382*T384)*(1-COS(RADIANS(O382-45)))+T383*(SIN(RADIANS(O382-45)))</f>
        <v>0</v>
      </c>
      <c r="AU382" s="10"/>
      <c r="AV382">
        <f t="array" ref="AV382:AV384">MMULT(AR382:AT384,S382:S384)</f>
        <v>0.40034903255689491</v>
      </c>
      <c r="AW382" s="1">
        <f t="array" ref="AW382:AW384">MMULT(AC382:AE384,AV382:AV384)</f>
        <v>0.40034903255689491</v>
      </c>
      <c r="BY382" t="s">
        <v>9</v>
      </c>
      <c r="BZ382" s="5">
        <f t="shared" si="580"/>
        <v>0.3492962422733713</v>
      </c>
      <c r="CA382" s="6">
        <f t="shared" si="580"/>
        <v>-0.34518112468713447</v>
      </c>
      <c r="CB382" s="7">
        <f>CY381</f>
        <v>-7.1572403132739104E-2</v>
      </c>
      <c r="CC382" s="8">
        <f>DU381</f>
        <v>-0.72168057653587225</v>
      </c>
      <c r="CE382" s="10"/>
      <c r="CH382">
        <f>((SUMPRODUCT(CM381:CM383,CK381:CK383))*(SUMPRODUCT(CM381:CM383,CL381:CL383)))-((SUMPRODUCT(CN381:CN383,CK381:CK383))*(SUMPRODUCT(CN381:CN383,CL381:CL383)))</f>
        <v>-3.3619747461522576E-2</v>
      </c>
      <c r="CI382" s="67"/>
      <c r="CJ382" s="10" t="s">
        <v>9</v>
      </c>
      <c r="CK382" s="5">
        <f t="shared" si="581"/>
        <v>0.3492962422733713</v>
      </c>
      <c r="CL382" s="6">
        <f t="shared" si="581"/>
        <v>-0.34518112468713447</v>
      </c>
      <c r="CM382" s="7">
        <f>FA381</f>
        <v>-5.896643956947567E-2</v>
      </c>
      <c r="CN382" s="8">
        <f>FW381</f>
        <v>-0.72281977175769319</v>
      </c>
      <c r="CP382">
        <f t="shared" si="579"/>
        <v>-9.8670839279614439E-2</v>
      </c>
      <c r="CQ382">
        <f t="shared" si="579"/>
        <v>-0.32743703463395935</v>
      </c>
      <c r="CR382">
        <f>CK384</f>
        <v>0</v>
      </c>
      <c r="CS382">
        <f>CN384</f>
        <v>0</v>
      </c>
      <c r="CW382" s="28"/>
      <c r="CY382" s="61">
        <v>-0.52101336317888414</v>
      </c>
      <c r="DA382" s="17">
        <v>0</v>
      </c>
      <c r="DB382">
        <v>1</v>
      </c>
      <c r="DD382" s="73">
        <f>(DB380*DB382)*(1-COS(RADIANS(CW380+45)))-DB381*(SIN(RADIANS(CW380+45)))</f>
        <v>0</v>
      </c>
      <c r="DE382" s="73">
        <f>(DB381*DB382)*(1-COS(RADIANS(CW380+45)))+DB380*(SIN(RADIANS(CW380+45)))</f>
        <v>0</v>
      </c>
      <c r="DF382" s="73">
        <f>(DB382^2)*(1-COS(RADIANS(CW380+45)))+(COS(RADIANS(CW380+45)))</f>
        <v>1</v>
      </c>
      <c r="DG382" s="10"/>
      <c r="DH382">
        <v>0</v>
      </c>
      <c r="DI382" s="23">
        <f>SIN(RADIANS('[1]Biaxial Input'!$F$21))*SIN(RADIANS(0))</f>
        <v>0</v>
      </c>
      <c r="DK382" s="30">
        <f>(DI380*DI382)*(1-COS(RADIANS(CV380)))-DI381*(SIN(RADIANS(CV380)))</f>
        <v>5.3436559083262246E-2</v>
      </c>
      <c r="DL382" s="30">
        <f>(DI381*DI382)*(1-COS(RADIANS(CV380)))+DI380*(SIN(RADIANS(CV380)))</f>
        <v>0.76417839735679927</v>
      </c>
      <c r="DM382" s="30">
        <f>(DI382^2)*(1-COS(RADIANS(CV380)))+(COS(RADIANS(CV380)))</f>
        <v>0.64278760968653936</v>
      </c>
      <c r="DO382">
        <v>-0.52101336317888414</v>
      </c>
      <c r="DQ382" s="28">
        <f>(DB380*DB382)*(1-COS(RADIANS(CU380)))-DB381*(SIN(RADIANS(CU380)))</f>
        <v>0</v>
      </c>
      <c r="DR382" s="28">
        <f>(DB381*DB382)*(1-COS(RADIANS(CU380)))+DB380*(SIN(RADIANS(CU380)))</f>
        <v>0</v>
      </c>
      <c r="DS382" s="28">
        <f>(DB382^2)*(1-COS(RADIANS(CU380)))+(COS(RADIANS(CU380)))</f>
        <v>1</v>
      </c>
      <c r="DU382" s="61">
        <v>-0.56157738934406332</v>
      </c>
      <c r="DW382" s="17">
        <v>0</v>
      </c>
      <c r="DX382">
        <v>1</v>
      </c>
      <c r="DZ382" s="73">
        <f>(DB380*DB380)*(1-COS(RADIANS(CW380-45)))-DB380*(SIN(RADIANS(CW380-45)))</f>
        <v>0</v>
      </c>
      <c r="EA382" s="73">
        <f>(DB381*DB382)*(1-COS(RADIANS(CW380-45)))+DB380*(SIN(RADIANS(CW380-45)))</f>
        <v>0</v>
      </c>
      <c r="EB382" s="73">
        <f>(DB382^2)*(1-COS(RADIANS(CW380-45)))+(COS(RADIANS(CW380-45)))</f>
        <v>1</v>
      </c>
      <c r="EC382" s="10"/>
      <c r="ED382">
        <v>0</v>
      </c>
      <c r="EE382" s="1">
        <v>-0.56157738934406332</v>
      </c>
      <c r="EG382">
        <f>CY382+DU382</f>
        <v>-1.0825907525229475</v>
      </c>
      <c r="EH382">
        <f>EG382/(SQRT(EG380^2+EG381^2+EG382^2))</f>
        <v>-0.76550726235882338</v>
      </c>
      <c r="EJ382">
        <f>Q382+AM382</f>
        <v>-0.51601369700534472</v>
      </c>
      <c r="EK382">
        <f>EJ382/(SQRT(EJ380^2+EJ381^2+EJ382^2))</f>
        <v>-1</v>
      </c>
      <c r="EM382" s="23">
        <f>CY380*DU381-CY381*DU380</f>
        <v>-0.64278760968653936</v>
      </c>
      <c r="ER382">
        <f t="shared" ref="ER382:ES384" si="584">CK381</f>
        <v>0.93180266183863136</v>
      </c>
      <c r="ES382">
        <f t="shared" si="584"/>
        <v>-0.87956522186239505</v>
      </c>
      <c r="ET382" t="e">
        <f>#REF!</f>
        <v>#REF!</v>
      </c>
      <c r="EU382" t="e">
        <f>#REF!</f>
        <v>#REF!</v>
      </c>
      <c r="EY382" s="28"/>
      <c r="EZ382" s="10"/>
      <c r="FA382" s="61">
        <v>-0.51113313347526557</v>
      </c>
      <c r="FB382" s="13">
        <f>BW383</f>
        <v>0</v>
      </c>
      <c r="FC382" s="17">
        <v>0</v>
      </c>
      <c r="FD382">
        <v>1</v>
      </c>
      <c r="FF382" s="73">
        <f>(FD380*FD382)*(1-COS(RADIANS(EY380+45)))-FD381*(SIN(RADIANS(EY380+45)))</f>
        <v>0</v>
      </c>
      <c r="FG382" s="73">
        <f>(FD381*FD382)*(1-COS(RADIANS(EY380+45)))+FD380*(SIN(RADIANS(EY380+45)))</f>
        <v>0</v>
      </c>
      <c r="FH382" s="73">
        <f>(FD382^2)*(1-COS(RADIANS(EY380+45)))+(COS(RADIANS(EY380+45)))</f>
        <v>1</v>
      </c>
      <c r="FI382" s="10"/>
      <c r="FJ382">
        <v>0</v>
      </c>
      <c r="FK382" s="23">
        <f>SIN(RADIANS(176))*SIN(RADIANS(0))</f>
        <v>0</v>
      </c>
      <c r="FM382" s="30">
        <f>(FK380*FK382)*(1-COS(RADIANS(EX380)))-FK381*(SIN(RADIANS(EX380)))</f>
        <v>5.3436559083262246E-2</v>
      </c>
      <c r="FN382" s="30">
        <f>(FK381*FK382)*(1-COS(RADIANS(EX380)))+FK380*(SIN(RADIANS(EX380)))</f>
        <v>0.76417839735679927</v>
      </c>
      <c r="FO382" s="30">
        <f>(FK382^2)*(1-COS(RADIANS(EX380)))+(COS(RADIANS(EX380)))</f>
        <v>0.64278760968653936</v>
      </c>
      <c r="FQ382">
        <v>-0.51113313347526557</v>
      </c>
      <c r="FS382" s="28">
        <f>(FD380*FD382)*(1-COS(RADIANS(EW380)))-FD381*(SIN(RADIANS(EW380)))</f>
        <v>0</v>
      </c>
      <c r="FT382" s="28">
        <f>(FD381*FD382)*(1-COS(RADIANS(EW380)))+FD380*(SIN(RADIANS(EW380)))</f>
        <v>0</v>
      </c>
      <c r="FU382" s="28">
        <f>(FD382^2)*(1-COS(RADIANS(EW380)))+(COS(RADIANS(EW380)))</f>
        <v>1</v>
      </c>
      <c r="FW382" s="61">
        <v>-0.57058479536105877</v>
      </c>
      <c r="FX382" s="13">
        <f>BX383</f>
        <v>0</v>
      </c>
      <c r="FY382" s="17">
        <v>0</v>
      </c>
      <c r="FZ382">
        <v>1</v>
      </c>
      <c r="GB382" s="73">
        <f>(FD380*FD380)*(1-COS(RADIANS(EY380-45)))-FD380*(SIN(RADIANS(EY380-45)))</f>
        <v>0</v>
      </c>
      <c r="GC382" s="73">
        <f>(FD381*FD382)*(1-COS(RADIANS(EY380-45)))+FD380*(SIN(RADIANS(EY380-45)))</f>
        <v>0</v>
      </c>
      <c r="GD382" s="73">
        <f>(FD382^2)*(1-COS(RADIANS(EY380-45)))+(COS(RADIANS(EY380-45)))</f>
        <v>1</v>
      </c>
      <c r="GE382" s="10"/>
      <c r="GF382">
        <v>0</v>
      </c>
      <c r="GG382" s="1">
        <v>-0.57058479536105877</v>
      </c>
      <c r="GI382">
        <f>FA382+FW382</f>
        <v>-1.0817179288363243</v>
      </c>
      <c r="GJ382">
        <f>GI382/(SQRT(GI380^2+GI381^2+GI382^2))</f>
        <v>-0.76489008281123227</v>
      </c>
      <c r="GL382" t="e">
        <f>#REF!+DC382</f>
        <v>#REF!</v>
      </c>
      <c r="GM382" t="e">
        <f>GL382/(SQRT(GL380^2+GL381^2+GL382^2))</f>
        <v>#REF!</v>
      </c>
      <c r="GO382" s="27">
        <f>FA380*FW381-FA381*FW380</f>
        <v>-0.64278760968653936</v>
      </c>
    </row>
    <row r="383" spans="1:197" x14ac:dyDescent="0.2">
      <c r="A383" s="17">
        <f t="shared" ref="A383:C398" si="585">A288</f>
        <v>0</v>
      </c>
      <c r="B383" s="17">
        <f t="shared" si="585"/>
        <v>5</v>
      </c>
      <c r="C383" s="17">
        <f t="shared" si="585"/>
        <v>109</v>
      </c>
      <c r="D383" s="1" t="s">
        <v>8</v>
      </c>
      <c r="E383" s="5">
        <f>B375</f>
        <v>0.93957355355111316</v>
      </c>
      <c r="F383" s="6">
        <f>B378</f>
        <v>-0.90975710562585088</v>
      </c>
      <c r="G383" s="7">
        <f>Q382</f>
        <v>-0.91636272956223963</v>
      </c>
      <c r="H383" s="8">
        <f>AM382</f>
        <v>0.40034903255689491</v>
      </c>
      <c r="J383" s="9">
        <f>((SUMPRODUCT(G383:G385,E383:E385))*(SUMPRODUCT(G383:G385,F383:F385)))-((SUMPRODUCT(H383:H385,E383:E385))*(SUMPRODUCT(H383:H385,F383:F385)))</f>
        <v>-1.1927364987809164E-2</v>
      </c>
      <c r="P383" s="10"/>
      <c r="Q383" s="61">
        <v>0.40034903255689475</v>
      </c>
      <c r="S383" s="17">
        <v>0</v>
      </c>
      <c r="T383">
        <v>0</v>
      </c>
      <c r="V383" s="73">
        <f>(T382*T383)*(1-COS(RADIANS(O382+45)))+T384*(SIN(RADIANS(O382+45)))</f>
        <v>0.40034903255689475</v>
      </c>
      <c r="W383" s="73">
        <f>(T383^2)*(1-COS(RADIANS(O382+45)))+(COS(RADIANS(O382+45)))</f>
        <v>-0.91636272956223963</v>
      </c>
      <c r="X383" s="73">
        <f>(T383*T384)*(1-COS(RADIANS(O382+45)))-T382*(SIN(RADIANS(O382+45)))</f>
        <v>0</v>
      </c>
      <c r="Y383" s="10"/>
      <c r="Z383">
        <v>0.40034903255689475</v>
      </c>
      <c r="AA383" s="23">
        <f>SIN(RADIANS('[1]Biaxial Input'!$F$21))*(COS(RADIANS(0)))</f>
        <v>6.9756473744125524E-2</v>
      </c>
      <c r="AC383" s="30">
        <f>(AA382*AA383)*(1-COS(RADIANS(N382)))+AA384*(SIN(RADIANS(N382)))</f>
        <v>0</v>
      </c>
      <c r="AD383" s="30">
        <f>(AA383^2)*(1-COS(RADIANS(N382)))+(COS(RADIANS(N382)))</f>
        <v>1</v>
      </c>
      <c r="AE383" s="30">
        <f>(AA383*AA384)*(1-COS(RADIANS(N382)))-AA382*(SIN(RADIANS(N382)))</f>
        <v>0</v>
      </c>
      <c r="AG383">
        <v>0.40034903255689475</v>
      </c>
      <c r="AI383" s="28">
        <f>(T382*T383)*(1-COS(RADIANS(M382)))+T384*(SIN(RADIANS(M382)))</f>
        <v>0</v>
      </c>
      <c r="AJ383" s="28">
        <f>(T383^2)*(1-COS(RADIANS(M382)))+(COS(RADIANS(M382)))</f>
        <v>1</v>
      </c>
      <c r="AK383" s="28">
        <f>(T383*T384)*(1-COS(RADIANS(M382)))-T382*(SIN(RADIANS(M382)))</f>
        <v>0</v>
      </c>
      <c r="AM383" s="61">
        <v>0.91636272956223963</v>
      </c>
      <c r="AO383" s="17">
        <v>0</v>
      </c>
      <c r="AP383">
        <v>0</v>
      </c>
      <c r="AR383" s="73">
        <f>(T382*T383)*(1-COS(RADIANS(O382-45)))+T384*(SIN(RADIANS(O382-45)))</f>
        <v>0.91636272956223963</v>
      </c>
      <c r="AS383" s="73">
        <f>(T383^2)*(1-COS(RADIANS(O382-45)))+(COS(RADIANS(O382-45)))</f>
        <v>0.40034903255689491</v>
      </c>
      <c r="AT383" s="73">
        <f>(T383*T384)*(1-COS(RADIANS(O382-45)))-T382*(SIN(RADIANS(O382-45)))</f>
        <v>0</v>
      </c>
      <c r="AU383" s="10"/>
      <c r="AV383">
        <v>0.91636272956223963</v>
      </c>
      <c r="AW383" s="1">
        <v>0.91636272956223963</v>
      </c>
      <c r="BY383" t="s">
        <v>10</v>
      </c>
      <c r="BZ383" s="5">
        <f t="shared" si="580"/>
        <v>-9.8670839279614439E-2</v>
      </c>
      <c r="CA383" s="6">
        <f t="shared" si="580"/>
        <v>-0.32743703463395935</v>
      </c>
      <c r="CB383" s="7">
        <f>CY382</f>
        <v>-0.52101336317888414</v>
      </c>
      <c r="CC383" s="8">
        <f>DU382</f>
        <v>-0.56157738934406332</v>
      </c>
      <c r="CE383" s="10"/>
      <c r="CG383" s="10" t="s">
        <v>160</v>
      </c>
      <c r="CH383" s="10">
        <f>-CH380*((EY380-CW380)/(CH382-CE381))</f>
        <v>268.14583464928756</v>
      </c>
      <c r="CI383" s="67"/>
      <c r="CJ383" s="10" t="s">
        <v>10</v>
      </c>
      <c r="CK383" s="5">
        <f t="shared" si="581"/>
        <v>-9.8670839279614439E-2</v>
      </c>
      <c r="CL383" s="6">
        <f t="shared" si="581"/>
        <v>-0.32743703463395935</v>
      </c>
      <c r="CM383" s="7">
        <f>FA382</f>
        <v>-0.51113313347526557</v>
      </c>
      <c r="CN383" s="8">
        <f>FW382</f>
        <v>-0.57058479536105877</v>
      </c>
      <c r="CW383" s="28"/>
      <c r="EI383" s="64">
        <f>(DEGREES(ACOS((EH380*EK380+EH381*EK381+EH382*EK382)/((SQRT(EH380^2+EH381^2+EH382^2))*(SQRT(EK380^2+EK381^2+EK382^2))))))</f>
        <v>40.04785854909678</v>
      </c>
      <c r="ER383">
        <f t="shared" si="584"/>
        <v>0.3492962422733713</v>
      </c>
      <c r="ES383">
        <f t="shared" si="584"/>
        <v>-0.34518112468713447</v>
      </c>
      <c r="ET383" t="e">
        <f>#REF!</f>
        <v>#REF!</v>
      </c>
      <c r="EU383" t="e">
        <f>#REF!</f>
        <v>#REF!</v>
      </c>
      <c r="EY383" s="28"/>
      <c r="EZ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GG383" s="1"/>
      <c r="GK383" s="64" t="e">
        <f>(DEGREES(ACOS((GJ380*GM380+GJ381*GM381+GJ382*GM382)/((SQRT(GJ380^2+GJ381^2+GJ382^2))*(SQRT(GM380^2+GM381^2+GM382^2))))))</f>
        <v>#VALUE!</v>
      </c>
    </row>
    <row r="384" spans="1:197" x14ac:dyDescent="0.2">
      <c r="A384" s="17">
        <f t="shared" si="585"/>
        <v>85</v>
      </c>
      <c r="B384" s="17">
        <f t="shared" si="585"/>
        <v>10</v>
      </c>
      <c r="C384" s="17">
        <f t="shared" si="585"/>
        <v>114.6</v>
      </c>
      <c r="D384" s="10" t="s">
        <v>9</v>
      </c>
      <c r="E384" s="5">
        <f t="shared" ref="E384:E385" si="586">B376</f>
        <v>0.33785862553872076</v>
      </c>
      <c r="F384" s="6">
        <f t="shared" ref="F384:F385" si="587">B379</f>
        <v>-0.37360315179333942</v>
      </c>
      <c r="G384" s="7">
        <f t="shared" ref="G384:G385" si="588">Q383</f>
        <v>0.40034903255689475</v>
      </c>
      <c r="H384" s="8">
        <f t="shared" ref="H384:H385" si="589">AM383</f>
        <v>0.91636272956223963</v>
      </c>
      <c r="J384" s="10"/>
      <c r="P384" s="10"/>
      <c r="Q384" s="61">
        <v>0</v>
      </c>
      <c r="S384" s="17">
        <v>0</v>
      </c>
      <c r="T384">
        <v>1</v>
      </c>
      <c r="V384" s="73">
        <f>(T382*T384)*(1-COS(RADIANS(O382+45)))-T383*(SIN(RADIANS(O382+45)))</f>
        <v>0</v>
      </c>
      <c r="W384" s="73">
        <f>(T383*T384)*(1-COS(RADIANS(O382+45)))+T382*(SIN(RADIANS(O382+45)))</f>
        <v>0</v>
      </c>
      <c r="X384" s="73">
        <f>(T384^2)*(1-COS(RADIANS(O382+45)))+(COS(RADIANS(O382+45)))</f>
        <v>1</v>
      </c>
      <c r="Y384" s="10"/>
      <c r="Z384">
        <v>0</v>
      </c>
      <c r="AA384" s="23">
        <f>SIN(RADIANS('[1]Biaxial Input'!$F$21))*SIN(RADIANS(0))</f>
        <v>0</v>
      </c>
      <c r="AC384" s="30">
        <f>(AA382*AA384)*(1-COS(RADIANS(N382)))-AA383*(SIN(RADIANS(N382)))</f>
        <v>0</v>
      </c>
      <c r="AD384" s="30">
        <f>(AA383*AA384)*(1-COS(RADIANS(N382)))+AA382*(SIN(RADIANS(N382)))</f>
        <v>0</v>
      </c>
      <c r="AE384" s="30">
        <f>(AA384^2)*(1-COS(RADIANS(N382)))+(COS(RADIANS(N382)))</f>
        <v>1</v>
      </c>
      <c r="AG384">
        <v>0</v>
      </c>
      <c r="AI384" s="28">
        <f>(T382*T384)*(1-COS(RADIANS(M382)))-T383*(SIN(RADIANS(M382)))</f>
        <v>0</v>
      </c>
      <c r="AJ384" s="28">
        <f>(T383*T384)*(1-COS(RADIANS(M382)))+T382*(SIN(RADIANS(M382)))</f>
        <v>0</v>
      </c>
      <c r="AK384" s="28">
        <f>(T384^2)*(1-COS(RADIANS(M382)))+(COS(RADIANS(M382)))</f>
        <v>1</v>
      </c>
      <c r="AM384" s="61">
        <v>0</v>
      </c>
      <c r="AO384" s="17">
        <v>0</v>
      </c>
      <c r="AP384">
        <v>1</v>
      </c>
      <c r="AR384" s="73">
        <f>(T382*T382)*(1-COS(RADIANS(O382-45)))-T382*(SIN(RADIANS(O382-45)))</f>
        <v>0</v>
      </c>
      <c r="AS384" s="73">
        <f>(T383*T384)*(1-COS(RADIANS(O382-45)))+T382*(SIN(RADIANS(O382-45)))</f>
        <v>0</v>
      </c>
      <c r="AT384" s="73">
        <f>(T384^2)*(1-COS(RADIANS(O382-45)))+(COS(RADIANS(O382-45)))</f>
        <v>1</v>
      </c>
      <c r="AU384" s="10"/>
      <c r="AV384">
        <v>0</v>
      </c>
      <c r="AW384" s="1">
        <v>0</v>
      </c>
      <c r="CS384" s="15"/>
      <c r="ER384">
        <f t="shared" si="584"/>
        <v>-9.8670839279614439E-2</v>
      </c>
      <c r="ES384">
        <f t="shared" si="584"/>
        <v>-0.32743703463395935</v>
      </c>
      <c r="ET384" t="e">
        <f>#REF!</f>
        <v>#REF!</v>
      </c>
      <c r="EU384" t="e">
        <f>#REF!</f>
        <v>#REF!</v>
      </c>
      <c r="EY384" s="28"/>
      <c r="EZ384" s="10"/>
      <c r="FA384" s="82" t="s">
        <v>148</v>
      </c>
      <c r="FB384" s="13"/>
      <c r="FD384" s="10"/>
      <c r="FE384" s="10"/>
      <c r="FF384" s="10"/>
      <c r="FG384" s="10"/>
      <c r="FH384" s="10"/>
      <c r="FI384" s="10"/>
      <c r="FJ384" s="80"/>
      <c r="FK384" s="23" t="s">
        <v>149</v>
      </c>
      <c r="FO384" s="1"/>
      <c r="FQ384" s="80"/>
      <c r="FU384" s="13"/>
      <c r="FV384" s="81"/>
      <c r="FW384" s="82" t="s">
        <v>150</v>
      </c>
      <c r="FY384" s="13"/>
      <c r="FZ384" s="13"/>
      <c r="GC384" s="1"/>
      <c r="GG384" s="1"/>
      <c r="GK384" s="13"/>
      <c r="GO384" s="15"/>
    </row>
    <row r="385" spans="1:197" x14ac:dyDescent="0.2">
      <c r="A385" s="17">
        <f t="shared" si="585"/>
        <v>140</v>
      </c>
      <c r="B385" s="17">
        <f t="shared" si="585"/>
        <v>15</v>
      </c>
      <c r="C385" s="17">
        <f t="shared" si="585"/>
        <v>151.4</v>
      </c>
      <c r="D385" s="10" t="s">
        <v>10</v>
      </c>
      <c r="E385" s="5">
        <f t="shared" si="586"/>
        <v>5.5254742931443744E-2</v>
      </c>
      <c r="F385" s="6">
        <f t="shared" si="587"/>
        <v>-0.18100467876095733</v>
      </c>
      <c r="G385" s="7">
        <f t="shared" si="588"/>
        <v>0</v>
      </c>
      <c r="H385" s="8">
        <f t="shared" si="589"/>
        <v>0</v>
      </c>
      <c r="J385" s="10"/>
      <c r="P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W385" s="1"/>
      <c r="BV385" s="90" t="s">
        <v>146</v>
      </c>
      <c r="BW385" s="17" t="s">
        <v>145</v>
      </c>
      <c r="BX385" s="17" t="s">
        <v>147</v>
      </c>
      <c r="CU385" s="17" t="s">
        <v>146</v>
      </c>
      <c r="CV385" s="17" t="s">
        <v>145</v>
      </c>
      <c r="CW385" s="31" t="s">
        <v>147</v>
      </c>
      <c r="CX385" s="1"/>
      <c r="CY385" s="82" t="s">
        <v>148</v>
      </c>
      <c r="CZ385" s="13"/>
      <c r="DB385" s="10"/>
      <c r="DC385" s="10"/>
      <c r="DD385" s="10"/>
      <c r="DE385" s="10"/>
      <c r="DF385" s="10"/>
      <c r="DG385" s="10"/>
      <c r="DH385" s="80"/>
      <c r="DI385" s="23" t="s">
        <v>149</v>
      </c>
      <c r="DM385" s="1"/>
      <c r="DO385" s="80"/>
      <c r="DS385" s="13"/>
      <c r="DT385" s="81"/>
      <c r="DU385" s="82" t="s">
        <v>150</v>
      </c>
      <c r="DW385" s="13"/>
      <c r="DX385" s="13"/>
      <c r="EA385" s="1"/>
      <c r="EE385" s="1"/>
    </row>
    <row r="386" spans="1:197" x14ac:dyDescent="0.2">
      <c r="A386" s="17">
        <f t="shared" si="585"/>
        <v>90</v>
      </c>
      <c r="B386" s="17">
        <f t="shared" si="585"/>
        <v>20</v>
      </c>
      <c r="C386" s="17">
        <f t="shared" si="585"/>
        <v>201.2</v>
      </c>
      <c r="J386" s="10"/>
      <c r="P386" s="10"/>
      <c r="Q386" s="82" t="s">
        <v>148</v>
      </c>
      <c r="R386" s="13"/>
      <c r="T386" s="10"/>
      <c r="U386" s="10"/>
      <c r="V386" s="10"/>
      <c r="W386" s="10"/>
      <c r="X386" s="10"/>
      <c r="Y386" s="10"/>
      <c r="Z386" s="80"/>
      <c r="AA386" s="23" t="s">
        <v>149</v>
      </c>
      <c r="AE386" s="1"/>
      <c r="AG386" s="80"/>
      <c r="AK386" s="13"/>
      <c r="AL386" s="81"/>
      <c r="AM386" s="82" t="s">
        <v>150</v>
      </c>
      <c r="AO386" s="13"/>
      <c r="AP386" s="13"/>
      <c r="AS386" s="1"/>
      <c r="AW386" s="1"/>
      <c r="BV386" s="17">
        <f>BV290</f>
        <v>0</v>
      </c>
      <c r="BW386" s="17">
        <f t="shared" ref="BW386:BX386" si="590">BW290</f>
        <v>0</v>
      </c>
      <c r="BX386" s="17">
        <f t="shared" si="590"/>
        <v>111.4</v>
      </c>
      <c r="BZ386" s="5" t="s">
        <v>4</v>
      </c>
      <c r="CA386" s="6" t="s">
        <v>5</v>
      </c>
      <c r="CB386" s="7" t="s">
        <v>6</v>
      </c>
      <c r="CC386" s="8" t="s">
        <v>1</v>
      </c>
      <c r="CD386">
        <v>1</v>
      </c>
      <c r="CE386" s="9" t="s">
        <v>7</v>
      </c>
      <c r="CG386" s="90" t="s">
        <v>157</v>
      </c>
      <c r="CH386" s="61">
        <f>CE387-((CH388-CE387)/(EY386-CW386))*CW386</f>
        <v>3.642040698906845</v>
      </c>
      <c r="CI386" s="10"/>
      <c r="CK386" s="5" t="s">
        <v>4</v>
      </c>
      <c r="CL386" s="6" t="s">
        <v>5</v>
      </c>
      <c r="CM386" s="7" t="s">
        <v>6</v>
      </c>
      <c r="CN386" s="8" t="s">
        <v>1</v>
      </c>
      <c r="CO386" s="10"/>
      <c r="CP386">
        <f t="shared" ref="CP386:CQ388" si="591">BZ387</f>
        <v>0.93180266183863136</v>
      </c>
      <c r="CQ386">
        <f t="shared" si="591"/>
        <v>-0.87956522186239505</v>
      </c>
      <c r="CR386">
        <f>CI390</f>
        <v>0</v>
      </c>
      <c r="CS386">
        <f>CL390</f>
        <v>0</v>
      </c>
      <c r="CU386" s="17">
        <f>CU290</f>
        <v>0</v>
      </c>
      <c r="CV386" s="17">
        <f>CV290</f>
        <v>0</v>
      </c>
      <c r="CW386" s="31">
        <f>CH293</f>
        <v>110.98816757970239</v>
      </c>
      <c r="CX386" s="10"/>
      <c r="CY386" s="61">
        <f t="array" ref="CY386:CY388">MMULT(DQ386:DS388,DO386:DO388)</f>
        <v>-0.91346144106976579</v>
      </c>
      <c r="CZ386" s="13"/>
      <c r="DA386" s="17">
        <v>1</v>
      </c>
      <c r="DB386">
        <v>0</v>
      </c>
      <c r="DD386" s="73">
        <f>(DB386^2)*(1-COS(RADIANS(CW386+45)))+(COS(RADIANS(CW386+45)))</f>
        <v>-0.91346144106976579</v>
      </c>
      <c r="DE386" s="73">
        <f>(DB386*DB387)*(1-COS(RADIANS(CW386+45)))-DB388*(SIN(RADIANS(CW386+45)))</f>
        <v>-0.40692529496056989</v>
      </c>
      <c r="DF386" s="73">
        <f>(DB386*DB388)*(1-COS(RADIANS(CW386+45)))+DB387*(SIN(RADIANS(CW386+45)))</f>
        <v>0</v>
      </c>
      <c r="DG386" s="10"/>
      <c r="DH386">
        <f t="array" ref="DH386:DH388">MMULT(DD386:DF388,DA386:DA388)</f>
        <v>-0.91346144106976579</v>
      </c>
      <c r="DI386" s="23">
        <f>COS(RADIANS('[1]Biaxial Input'!$F$21))</f>
        <v>-0.9975640502598242</v>
      </c>
      <c r="DK386" s="30">
        <f>(DI386^2)*(1-COS(RADIANS(CV386)))+(COS(RADIANS(CV386)))</f>
        <v>1</v>
      </c>
      <c r="DL386" s="30">
        <f>(DI386*DI387)*(1-COS(RADIANS(CV386)))-DI388*(SIN(RADIANS(CV386)))</f>
        <v>0</v>
      </c>
      <c r="DM386" s="30">
        <f>(DI386*DI388)*(1-COS(RADIANS(CV386)))+DI387*(SIN(RADIANS(CV386)))</f>
        <v>0</v>
      </c>
      <c r="DO386">
        <f t="array" ref="DO386:DO388">MMULT(DK386:DM388,DH386:DH388)</f>
        <v>-0.91346144106976579</v>
      </c>
      <c r="DQ386" s="28">
        <f>(DB386^2)*(1-COS(RADIANS(CU386)))+(COS(RADIANS(CU386)))</f>
        <v>1</v>
      </c>
      <c r="DR386" s="28">
        <f>(DB386*DB387)*(1-COS(RADIANS(CU386)))-DB388*(SIN(RADIANS(CU386)))</f>
        <v>0</v>
      </c>
      <c r="DS386" s="28">
        <f>(DB386*DB388)*(1-COS(RADIANS(CU386)))+DB387*(SIN(RADIANS(CU386)))</f>
        <v>0</v>
      </c>
      <c r="DU386" s="61">
        <f t="array" ref="DU386:DU388">MMULT(DQ386:DS388,EE386:EE388)</f>
        <v>0.40692529496057023</v>
      </c>
      <c r="DV386" s="13" t="str">
        <f>H387</f>
        <v>q</v>
      </c>
      <c r="DW386" s="17">
        <v>1</v>
      </c>
      <c r="DX386">
        <v>0</v>
      </c>
      <c r="DZ386" s="73">
        <f>(DB386^2)*(1-COS(RADIANS(CW386-45)))+(COS(RADIANS(CW386-45)))</f>
        <v>0.40692529496057023</v>
      </c>
      <c r="EA386" s="73">
        <f>(DB386*DB387)*(1-COS(RADIANS(CW386-45)))-DB388*(SIN(RADIANS(CW386-45)))</f>
        <v>-0.91346144106976568</v>
      </c>
      <c r="EB386" s="73">
        <f>(DB386*DB388)*(1-COS(RADIANS(CW386-45)))+DB387*(SIN(RADIANS(CW386-45)))</f>
        <v>0</v>
      </c>
      <c r="EC386" s="10"/>
      <c r="ED386">
        <f t="array" ref="ED386:ED388">MMULT(DZ386:EB388,DA386:DA388)</f>
        <v>0.40692529496057023</v>
      </c>
      <c r="EE386" s="1">
        <f t="array" ref="EE386:EE388">MMULT(DK386:DM388,ED386:ED388)</f>
        <v>0.40692529496057023</v>
      </c>
      <c r="EG386">
        <f>CY386+DU386</f>
        <v>-0.50653614610919551</v>
      </c>
      <c r="EH386">
        <f>EG386/(SQRT(EG386^2+EG387^2+EG388^2))</f>
        <v>-0.358175143829912</v>
      </c>
      <c r="EJ386">
        <f>Q386+AM386</f>
        <v>0</v>
      </c>
      <c r="EK386">
        <f>EJ386/(SQRT(EJ386^2+EJ387^2+EJ388^2))</f>
        <v>0</v>
      </c>
      <c r="EM386" s="23">
        <f>CY387*DU388-CY388*DU387</f>
        <v>0</v>
      </c>
      <c r="EO386" s="15">
        <v>1</v>
      </c>
      <c r="EP386" s="9" t="s">
        <v>7</v>
      </c>
      <c r="EW386" s="17">
        <f>CU386</f>
        <v>0</v>
      </c>
      <c r="EX386" s="17">
        <f>CV386</f>
        <v>0</v>
      </c>
      <c r="EY386" s="31">
        <f>1+CW386</f>
        <v>111.98816757970239</v>
      </c>
      <c r="EZ386" s="10"/>
      <c r="FA386" s="61">
        <f t="array" ref="FA386:FA388">MMULT(FS386:FU388,FQ386:FQ388)</f>
        <v>-0.92042414210510426</v>
      </c>
      <c r="FB386" s="13">
        <f>BW387</f>
        <v>5</v>
      </c>
      <c r="FC386" s="17">
        <v>1</v>
      </c>
      <c r="FD386">
        <v>0</v>
      </c>
      <c r="FF386" s="73">
        <f>(FD386^2)*(1-COS(RADIANS(EY386+45)))+(COS(RADIANS(EY386+45)))</f>
        <v>-0.92042414210510426</v>
      </c>
      <c r="FG386" s="73">
        <f>(FD386*FD387)*(1-COS(RADIANS(EY386+45)))-FD388*(SIN(RADIANS(EY386+45)))</f>
        <v>-0.39092121793282442</v>
      </c>
      <c r="FH386" s="73">
        <f>(FD386*FD388)*(1-COS(RADIANS(EY386+45)))+FD387*(SIN(RADIANS(EY386+45)))</f>
        <v>0</v>
      </c>
      <c r="FI386" s="10"/>
      <c r="FJ386">
        <f t="array" ref="FJ386:FJ388">MMULT(FF386:FH388,FC386:FC388)</f>
        <v>-0.92042414210510426</v>
      </c>
      <c r="FK386" s="23">
        <f>COS(RADIANS(176))</f>
        <v>-0.9975640502598242</v>
      </c>
      <c r="FM386" s="30">
        <f>(FK386^2)*(1-COS(RADIANS(EX386)))+(COS(RADIANS(EX386)))</f>
        <v>1</v>
      </c>
      <c r="FN386" s="30">
        <f>(FK386*FK387)*(1-COS(RADIANS(EX386)))-FK388*(SIN(RADIANS(EX386)))</f>
        <v>0</v>
      </c>
      <c r="FO386" s="30">
        <f>(FK386*FK388)*(1-COS(RADIANS(EX386)))+FK387*(SIN(RADIANS(EX386)))</f>
        <v>0</v>
      </c>
      <c r="FQ386">
        <f t="array" ref="FQ386:FQ388">MMULT(FM386:FO388,FJ386:FJ388)</f>
        <v>-0.92042414210510426</v>
      </c>
      <c r="FS386" s="28">
        <f>(FD386^2)*(1-COS(RADIANS(EW386)))+(COS(RADIANS(EW386)))</f>
        <v>1</v>
      </c>
      <c r="FT386" s="28">
        <f>(FD386*FD387)*(1-COS(RADIANS(EW386)))-FD388*(SIN(RADIANS(EW386)))</f>
        <v>0</v>
      </c>
      <c r="FU386" s="28">
        <f>(FD386*FD388)*(1-COS(RADIANS(EW386)))+FD387*(SIN(RADIANS(EW386)))</f>
        <v>0</v>
      </c>
      <c r="FW386" s="61">
        <f t="array" ref="FW386:FW388">MMULT(FS386:FU388,GG386:GG388)</f>
        <v>0.39092121793282453</v>
      </c>
      <c r="FX386" s="13">
        <f>BX387</f>
        <v>109</v>
      </c>
      <c r="FY386" s="17">
        <v>1</v>
      </c>
      <c r="FZ386">
        <v>0</v>
      </c>
      <c r="GB386" s="73">
        <f>(FD386^2)*(1-COS(RADIANS(EY386-45)))+(COS(RADIANS(EY386-45)))</f>
        <v>0.39092121793282453</v>
      </c>
      <c r="GC386" s="73">
        <f>(FD386*FD387)*(1-COS(RADIANS(EY386-45)))-FD388*(SIN(RADIANS(EY386-45)))</f>
        <v>-0.92042414210510426</v>
      </c>
      <c r="GD386" s="73">
        <f>(FD386*FD388)*(1-COS(RADIANS(EY386-45)))+FD387*(SIN(RADIANS(EY386-45)))</f>
        <v>0</v>
      </c>
      <c r="GE386" s="10"/>
      <c r="GF386">
        <f t="array" ref="GF386:GF388">MMULT(GB386:GD388,FC386:FC388)</f>
        <v>0.39092121793282453</v>
      </c>
      <c r="GG386" s="1">
        <f t="array" ref="GG386:GG388">MMULT(FM386:FO388,GF386:GF388)</f>
        <v>0.39092121793282453</v>
      </c>
      <c r="GI386">
        <f>FA386+FW386</f>
        <v>-0.52950292417227973</v>
      </c>
      <c r="GJ386">
        <f>GI386/(SQRT(GI386^2+GI387^2+GI388^2))</f>
        <v>-0.37441510834032532</v>
      </c>
      <c r="GL386" t="e">
        <f>CH387+DC386</f>
        <v>#VALUE!</v>
      </c>
      <c r="GM386" t="e">
        <f>GL386/(SQRT(GL386^2+GL387^2+GL388^2))</f>
        <v>#VALUE!</v>
      </c>
      <c r="GO386" s="27">
        <f>FA387*FW388-FA388*FW387</f>
        <v>0</v>
      </c>
    </row>
    <row r="387" spans="1:197" x14ac:dyDescent="0.2">
      <c r="A387" s="17">
        <f t="shared" si="585"/>
        <v>45</v>
      </c>
      <c r="B387" s="17">
        <f t="shared" si="585"/>
        <v>25</v>
      </c>
      <c r="C387" s="17">
        <f t="shared" si="585"/>
        <v>245.2</v>
      </c>
      <c r="E387" s="5" t="s">
        <v>4</v>
      </c>
      <c r="F387" s="6" t="s">
        <v>5</v>
      </c>
      <c r="G387" s="7" t="s">
        <v>6</v>
      </c>
      <c r="H387" s="8" t="s">
        <v>1</v>
      </c>
      <c r="I387">
        <v>2</v>
      </c>
      <c r="J387" s="9" t="s">
        <v>7</v>
      </c>
      <c r="K387">
        <v>2</v>
      </c>
      <c r="M387" s="17">
        <f>A383</f>
        <v>0</v>
      </c>
      <c r="N387" s="17">
        <f>B383</f>
        <v>5</v>
      </c>
      <c r="O387" s="17">
        <f>C383</f>
        <v>109</v>
      </c>
      <c r="P387" s="1"/>
      <c r="Q387" s="61">
        <f t="array" ref="Q387:Q389">MMULT(AI387:AK389,AG387:AG389)</f>
        <v>-0.89889348353757004</v>
      </c>
      <c r="R387" s="13"/>
      <c r="S387" s="17">
        <v>1</v>
      </c>
      <c r="T387">
        <v>0</v>
      </c>
      <c r="V387" s="73">
        <f>(T387^2)*(1-COS(RADIANS(O387+45)))+(COS(RADIANS(O387+45)))</f>
        <v>-0.89879404629916704</v>
      </c>
      <c r="W387" s="73">
        <f>(T387*T388)*(1-COS(RADIANS(O387+45)))-T389*(SIN(RADIANS(O387+45)))</f>
        <v>-0.43837114678907729</v>
      </c>
      <c r="X387" s="73">
        <f>(T387*T389)*(1-COS(RADIANS(O387+45)))+T388*(SIN(RADIANS(O387+45)))</f>
        <v>0</v>
      </c>
      <c r="Y387" s="10"/>
      <c r="Z387">
        <f t="array" ref="Z387:Z389">MMULT(V387:X389,S387:S389)</f>
        <v>-0.89879404629916704</v>
      </c>
      <c r="AA387" s="23">
        <f>COS(RADIANS('[1]Biaxial Input'!$F$21))</f>
        <v>-0.9975640502598242</v>
      </c>
      <c r="AC387" s="30">
        <f>(AA387^2)*(1-COS(RADIANS(N387)))+(COS(RADIANS(N387)))</f>
        <v>0.99998148353170568</v>
      </c>
      <c r="AD387" s="30">
        <f>(AA387*AA388)*(1-COS(RADIANS(N387)))-AA389*(SIN(RADIANS(N387)))</f>
        <v>-2.6479783333051429E-4</v>
      </c>
      <c r="AE387" s="30">
        <f>(AA387*AA389)*(1-COS(RADIANS(N387)))+AA388*(SIN(RADIANS(N387)))</f>
        <v>6.0796772806267756E-3</v>
      </c>
      <c r="AG387">
        <f t="array" ref="AG387:AG389">MMULT(AC387:AE389,Z387:Z389)</f>
        <v>-0.89889348353757004</v>
      </c>
      <c r="AI387" s="28">
        <f>(T387^2)*(1-COS(RADIANS(M387)))+(COS(RADIANS(M387)))</f>
        <v>1</v>
      </c>
      <c r="AJ387" s="28">
        <f>(T387*T388)*(1-COS(RADIANS(M387)))-T389*(SIN(RADIANS(M387)))</f>
        <v>0</v>
      </c>
      <c r="AK387" s="28">
        <f>(T387*T389)*(1-COS(RADIANS(M387)))+T388*(SIN(RADIANS(M387)))</f>
        <v>0</v>
      </c>
      <c r="AM387" s="61">
        <f t="array" ref="AM387:AM389">MMULT(AI387:AK389,AW387:AW389)</f>
        <v>0.43812503098756639</v>
      </c>
      <c r="AN387" s="13"/>
      <c r="AO387" s="17">
        <v>1</v>
      </c>
      <c r="AP387">
        <v>0</v>
      </c>
      <c r="AR387" s="73">
        <f>(T387^2)*(1-COS(RADIANS(O387-45)))+(COS(RADIANS(O387-45)))</f>
        <v>0.43837114678907746</v>
      </c>
      <c r="AS387" s="73">
        <f>(T387*T388)*(1-COS(RADIANS(O387-45)))-T389*(SIN(RADIANS(O387-45)))</f>
        <v>-0.89879404629916704</v>
      </c>
      <c r="AT387" s="73">
        <f>(T387*T389)*(1-COS(RADIANS(O387-45)))+T388*(SIN(RADIANS(O387-45)))</f>
        <v>0</v>
      </c>
      <c r="AU387" s="10"/>
      <c r="AV387">
        <f t="array" ref="AV387:AV389">MMULT(AR387:AT389,S387:S389)</f>
        <v>0.43837114678907746</v>
      </c>
      <c r="AW387" s="1">
        <f t="array" ref="AW387:AW389">MMULT(AC387:AE389,AV387:AV389)</f>
        <v>0.43812503098756639</v>
      </c>
      <c r="BV387" s="17">
        <f t="shared" ref="BV387:BX402" si="592">BV291</f>
        <v>0</v>
      </c>
      <c r="BW387" s="17">
        <f t="shared" si="592"/>
        <v>5</v>
      </c>
      <c r="BX387" s="17">
        <f t="shared" si="592"/>
        <v>109</v>
      </c>
      <c r="BY387" s="1" t="s">
        <v>8</v>
      </c>
      <c r="BZ387" s="5">
        <f>BZ381</f>
        <v>0.93180266183863136</v>
      </c>
      <c r="CA387" s="6">
        <f>CA381</f>
        <v>-0.87956522186239505</v>
      </c>
      <c r="CB387" s="7">
        <f>CY386</f>
        <v>-0.91346144106976579</v>
      </c>
      <c r="CC387" s="8">
        <f>DU386</f>
        <v>0.40692529496057023</v>
      </c>
      <c r="CE387" s="9">
        <f>((SUMPRODUCT(CB387:CB389,BZ387:BZ389))*(SUMPRODUCT(CB387:CB389,CA387:CA389)))-((SUMPRODUCT(CC387:CC389,BZ387:BZ389))*(SUMPRODUCT(CC387:CC389,CA387:CA389)))</f>
        <v>0</v>
      </c>
      <c r="CG387">
        <v>1</v>
      </c>
      <c r="CH387" t="s">
        <v>161</v>
      </c>
      <c r="CI387" s="67"/>
      <c r="CJ387" s="1" t="s">
        <v>8</v>
      </c>
      <c r="CK387" s="5">
        <f t="shared" ref="CK387:CL389" si="593">BZ387</f>
        <v>0.93180266183863136</v>
      </c>
      <c r="CL387" s="6">
        <f t="shared" si="593"/>
        <v>-0.87956522186239505</v>
      </c>
      <c r="CM387" s="7">
        <f>FA386</f>
        <v>-0.92042414210510426</v>
      </c>
      <c r="CN387" s="8">
        <f>FW386</f>
        <v>0.39092121793282453</v>
      </c>
      <c r="CO387" s="10"/>
      <c r="CP387">
        <f t="shared" si="591"/>
        <v>0.3492962422733713</v>
      </c>
      <c r="CQ387">
        <f t="shared" si="591"/>
        <v>-0.34518112468713447</v>
      </c>
      <c r="CR387">
        <f>CJ390</f>
        <v>0</v>
      </c>
      <c r="CS387">
        <f>CM390</f>
        <v>0</v>
      </c>
      <c r="CW387" s="28"/>
      <c r="CX387" s="10"/>
      <c r="CY387" s="61">
        <v>0.40692529496056989</v>
      </c>
      <c r="CZ387" s="13"/>
      <c r="DA387" s="17">
        <v>0</v>
      </c>
      <c r="DB387">
        <v>0</v>
      </c>
      <c r="DD387" s="73">
        <f>(DB386*DB387)*(1-COS(RADIANS(CW386+45)))+DB388*(SIN(RADIANS(CW386+45)))</f>
        <v>0.40692529496056989</v>
      </c>
      <c r="DE387" s="73">
        <f>(DB387^2)*(1-COS(RADIANS(CW386+45)))+(COS(RADIANS(CW386+45)))</f>
        <v>-0.91346144106976579</v>
      </c>
      <c r="DF387" s="73">
        <f>(DB387*DB388)*(1-COS(RADIANS(CW386+45)))-DB386*(SIN(RADIANS(CW386+45)))</f>
        <v>0</v>
      </c>
      <c r="DG387" s="10"/>
      <c r="DH387">
        <v>0.40692529496056989</v>
      </c>
      <c r="DI387" s="23">
        <f>SIN(RADIANS('[1]Biaxial Input'!$F$21))*(COS(RADIANS(0)))</f>
        <v>6.9756473744125524E-2</v>
      </c>
      <c r="DK387" s="30">
        <f>(DI386*DI387)*(1-COS(RADIANS(CV386)))+DI388*(SIN(RADIANS(CV386)))</f>
        <v>0</v>
      </c>
      <c r="DL387" s="30">
        <f>(DI387^2)*(1-COS(RADIANS(CV386)))+(COS(RADIANS(CV386)))</f>
        <v>1</v>
      </c>
      <c r="DM387" s="30">
        <f>(DI387*DI388)*(1-COS(RADIANS(CV386)))-DI386*(SIN(RADIANS(CV386)))</f>
        <v>0</v>
      </c>
      <c r="DO387">
        <v>0.40692529496056989</v>
      </c>
      <c r="DQ387" s="28">
        <f>(DB386*DB387)*(1-COS(RADIANS(CU386)))+DB388*(SIN(RADIANS(CU386)))</f>
        <v>0</v>
      </c>
      <c r="DR387" s="28">
        <f>(DB387^2)*(1-COS(RADIANS(CU386)))+(COS(RADIANS(CU386)))</f>
        <v>1</v>
      </c>
      <c r="DS387" s="28">
        <f>(DB387*DB388)*(1-COS(RADIANS(CU386)))-DB386*(SIN(RADIANS(CU386)))</f>
        <v>0</v>
      </c>
      <c r="DU387" s="61">
        <v>0.91346144106976568</v>
      </c>
      <c r="DV387" s="13">
        <f t="shared" ref="DV387:DV388" si="594">H388</f>
        <v>0.43812503098756639</v>
      </c>
      <c r="DW387" s="17">
        <v>0</v>
      </c>
      <c r="DX387">
        <v>0</v>
      </c>
      <c r="DZ387" s="73">
        <f>(DB386*DB387)*(1-COS(RADIANS(CW386-45)))+DB388*(SIN(RADIANS(CW386-45)))</f>
        <v>0.91346144106976568</v>
      </c>
      <c r="EA387" s="73">
        <f>(DB387^2)*(1-COS(RADIANS(CW386-45)))+(COS(RADIANS(CW386-45)))</f>
        <v>0.40692529496057023</v>
      </c>
      <c r="EB387" s="73">
        <f>(DB387*DB388)*(1-COS(RADIANS(CW386-45)))-DB386*(SIN(RADIANS(CW386-45)))</f>
        <v>0</v>
      </c>
      <c r="EC387" s="10"/>
      <c r="ED387">
        <v>0.91346144106976568</v>
      </c>
      <c r="EE387" s="1">
        <v>0.91346144106976568</v>
      </c>
      <c r="EG387">
        <f>CY387+DU387</f>
        <v>1.3203867360303356</v>
      </c>
      <c r="EH387">
        <f>EG387/(SQRT(EG386^2+EG387^2+EG388^2))</f>
        <v>0.93365441483582234</v>
      </c>
      <c r="EJ387">
        <f>Q387+AM387</f>
        <v>-0.46076845255000365</v>
      </c>
      <c r="EK387">
        <f>EJ387/(SQRT(EJ386^2+EJ387^2+EJ388^2))</f>
        <v>-0.32686611882198596</v>
      </c>
      <c r="EM387" s="23">
        <f>CY388*DU386-CY386*DU388</f>
        <v>0</v>
      </c>
      <c r="EP387" s="9">
        <f>((SUMPRODUCT(CM387:CM389,BZ387:BZ389))*(SUMPRODUCT(CM387:CM389,CA387:CA389)))-((SUMPRODUCT(CN387:CN389,BZ387:BZ389))*(SUMPRODUCT(CN387:CN389,CA387:CA389)))</f>
        <v>-3.2814675458908149E-2</v>
      </c>
      <c r="EY387" s="28"/>
      <c r="EZ387" s="10"/>
      <c r="FA387" s="61">
        <v>0.39092121793282442</v>
      </c>
      <c r="FB387" s="13">
        <f>BW388</f>
        <v>10</v>
      </c>
      <c r="FC387" s="17">
        <v>0</v>
      </c>
      <c r="FD387">
        <v>0</v>
      </c>
      <c r="FF387" s="73">
        <f>(FD386*FD387)*(1-COS(RADIANS(EY386+45)))+FD388*(SIN(RADIANS(EY386+45)))</f>
        <v>0.39092121793282442</v>
      </c>
      <c r="FG387" s="73">
        <f>(FD387^2)*(1-COS(RADIANS(EY386+45)))+(COS(RADIANS(EY386+45)))</f>
        <v>-0.92042414210510426</v>
      </c>
      <c r="FH387" s="73">
        <f>(FD387*FD388)*(1-COS(RADIANS(EY386+45)))-FD386*(SIN(RADIANS(EY386+45)))</f>
        <v>0</v>
      </c>
      <c r="FI387" s="10"/>
      <c r="FJ387">
        <v>0.39092121793282442</v>
      </c>
      <c r="FK387" s="23">
        <f>SIN(RADIANS(176))*(COS(RADIANS(0)))</f>
        <v>6.9756473744125524E-2</v>
      </c>
      <c r="FM387" s="30">
        <f>(FK386*FK387)*(1-COS(RADIANS(EX386)))+FK388*(SIN(RADIANS(EX386)))</f>
        <v>0</v>
      </c>
      <c r="FN387" s="30">
        <f>(FK387^2)*(1-COS(RADIANS(EX386)))+(COS(RADIANS(EX386)))</f>
        <v>1</v>
      </c>
      <c r="FO387" s="30">
        <f>(FK387*FK388)*(1-COS(RADIANS(EX386)))-FK386*(SIN(RADIANS(EX386)))</f>
        <v>0</v>
      </c>
      <c r="FQ387">
        <v>0.39092121793282442</v>
      </c>
      <c r="FS387" s="28">
        <f>(FD386*FD387)*(1-COS(RADIANS(EW386)))+FD388*(SIN(RADIANS(EW386)))</f>
        <v>0</v>
      </c>
      <c r="FT387" s="28">
        <f>(FD387^2)*(1-COS(RADIANS(EW386)))+(COS(RADIANS(EW386)))</f>
        <v>1</v>
      </c>
      <c r="FU387" s="28">
        <f>(FD387*FD388)*(1-COS(RADIANS(EW386)))-FD386*(SIN(RADIANS(EW386)))</f>
        <v>0</v>
      </c>
      <c r="FW387" s="61">
        <v>0.92042414210510426</v>
      </c>
      <c r="FX387" s="13">
        <f>BX388</f>
        <v>114.6</v>
      </c>
      <c r="FY387" s="17">
        <v>0</v>
      </c>
      <c r="FZ387">
        <v>0</v>
      </c>
      <c r="GB387" s="73">
        <f>(FD386*FD387)*(1-COS(RADIANS(EY386-45)))+FD388*(SIN(RADIANS(EY386-45)))</f>
        <v>0.92042414210510426</v>
      </c>
      <c r="GC387" s="73">
        <f>(FD387^2)*(1-COS(RADIANS(EY386-45)))+(COS(RADIANS(EY386-45)))</f>
        <v>0.39092121793282453</v>
      </c>
      <c r="GD387" s="73">
        <f>(FD387*FD388)*(1-COS(RADIANS(EY386-45)))-FD386*(SIN(RADIANS(EY386-45)))</f>
        <v>0</v>
      </c>
      <c r="GE387" s="10"/>
      <c r="GF387">
        <v>0.92042414210510426</v>
      </c>
      <c r="GG387" s="1">
        <v>0.92042414210510426</v>
      </c>
      <c r="GI387">
        <f>FA387+FW387</f>
        <v>1.3113453600379286</v>
      </c>
      <c r="GJ387">
        <f>GI387/(SQRT(GI386^2+GI387^2+GI388^2))</f>
        <v>0.92726119656033401</v>
      </c>
      <c r="GL387">
        <f>CH388+DC387</f>
        <v>-3.2814675458908149E-2</v>
      </c>
      <c r="GM387" t="e">
        <f>GL387/(SQRT(GL386^2+GL387^2+GL388^2))</f>
        <v>#VALUE!</v>
      </c>
      <c r="GO387" s="27">
        <f>FA388*FW386-FA386*FW388</f>
        <v>0</v>
      </c>
    </row>
    <row r="388" spans="1:197" x14ac:dyDescent="0.2">
      <c r="A388" s="17">
        <f t="shared" si="585"/>
        <v>20</v>
      </c>
      <c r="B388" s="17">
        <f t="shared" si="585"/>
        <v>30</v>
      </c>
      <c r="C388" s="17">
        <f t="shared" si="585"/>
        <v>177.5</v>
      </c>
      <c r="D388" t="s">
        <v>8</v>
      </c>
      <c r="E388" s="5">
        <f t="shared" ref="E388:F390" si="595">E473</f>
        <v>0.93957355355111316</v>
      </c>
      <c r="F388" s="6">
        <f t="shared" si="595"/>
        <v>-0.90975710562585088</v>
      </c>
      <c r="G388" s="7">
        <f>Q387</f>
        <v>-0.89889348353757004</v>
      </c>
      <c r="H388" s="8">
        <f>AM387</f>
        <v>0.43812503098756639</v>
      </c>
      <c r="J388" s="9">
        <f>((SUMPRODUCT(G388:G390,E388:E390))*(SUMPRODUCT(G388:(G390),F388:F390)))-((SUMPRODUCT(H388:H390,E388:E390))*(SUMPRODUCT(H388:H390,F388:F390)))</f>
        <v>4.8363918670742467E-2</v>
      </c>
      <c r="P388" s="1"/>
      <c r="Q388" s="61">
        <v>0.43694912802918817</v>
      </c>
      <c r="S388" s="17">
        <v>0</v>
      </c>
      <c r="T388">
        <v>0</v>
      </c>
      <c r="V388" s="73">
        <f>(T387*T388)*(1-COS(RADIANS(O387+45)))+T389*(SIN(RADIANS(O387+45)))</f>
        <v>0.43837114678907729</v>
      </c>
      <c r="W388" s="73">
        <f>(T388^2)*(1-COS(RADIANS(O387+45)))+(COS(RADIANS(O387+45)))</f>
        <v>-0.89879404629916704</v>
      </c>
      <c r="X388" s="73">
        <f>(T388*T389)*(1-COS(RADIANS(O387+45)))-T387*(SIN(RADIANS(O387+45)))</f>
        <v>0</v>
      </c>
      <c r="Y388" s="10"/>
      <c r="Z388">
        <v>0.43837114678907729</v>
      </c>
      <c r="AA388" s="23">
        <f>SIN(RADIANS('[1]Biaxial Input'!$F$21))*(COS(RADIANS(0)))</f>
        <v>6.9756473744125524E-2</v>
      </c>
      <c r="AC388" s="30">
        <f>(AA387*AA388)*(1-COS(RADIANS(N387)))+AA389*(SIN(RADIANS(N387)))</f>
        <v>-2.6479783333051429E-4</v>
      </c>
      <c r="AD388" s="30">
        <f>(AA388^2)*(1-COS(RADIANS(N387)))+(COS(RADIANS(N387)))</f>
        <v>0.99621321456003986</v>
      </c>
      <c r="AE388" s="30">
        <f>(AA388*AA389)*(1-COS(RADIANS(N387)))-AA387*(SIN(RADIANS(N387)))</f>
        <v>8.694343573875718E-2</v>
      </c>
      <c r="AG388">
        <v>0.43694912802918817</v>
      </c>
      <c r="AI388" s="28">
        <f>(T387*T388)*(1-COS(RADIANS(M387)))+T389*(SIN(RADIANS(M387)))</f>
        <v>0</v>
      </c>
      <c r="AJ388" s="28">
        <f>(T388^2)*(1-COS(RADIANS(M387)))+(COS(RADIANS(M387)))</f>
        <v>1</v>
      </c>
      <c r="AK388" s="28">
        <f>(T388*T389)*(1-COS(RADIANS(M387)))-T387*(SIN(RADIANS(M387)))</f>
        <v>0</v>
      </c>
      <c r="AM388" s="61">
        <v>0.89527442636125409</v>
      </c>
      <c r="AO388" s="17">
        <v>0</v>
      </c>
      <c r="AP388">
        <v>0</v>
      </c>
      <c r="AR388" s="73">
        <f>(T387*T388)*(1-COS(RADIANS(O387-45)))+T389*(SIN(RADIANS(O387-45)))</f>
        <v>0.89879404629916704</v>
      </c>
      <c r="AS388" s="73">
        <f>(T388^2)*(1-COS(RADIANS(O387-45)))+(COS(RADIANS(O387-45)))</f>
        <v>0.43837114678907746</v>
      </c>
      <c r="AT388" s="73">
        <f>(T388*T389)*(1-COS(RADIANS(O387-45)))-T387*(SIN(RADIANS(O387-45)))</f>
        <v>0</v>
      </c>
      <c r="AU388" s="10"/>
      <c r="AV388">
        <v>0.89879404629916704</v>
      </c>
      <c r="AW388" s="1">
        <v>0.89527442636125409</v>
      </c>
      <c r="BV388" s="17">
        <f t="shared" si="592"/>
        <v>85</v>
      </c>
      <c r="BW388" s="17">
        <f t="shared" si="592"/>
        <v>10</v>
      </c>
      <c r="BX388" s="17">
        <f t="shared" si="592"/>
        <v>114.6</v>
      </c>
      <c r="BY388" s="10" t="s">
        <v>9</v>
      </c>
      <c r="BZ388" s="5">
        <f t="shared" ref="BZ388:CA389" si="596">BZ382</f>
        <v>0.3492962422733713</v>
      </c>
      <c r="CA388" s="6">
        <f t="shared" si="596"/>
        <v>-0.34518112468713447</v>
      </c>
      <c r="CB388" s="7">
        <f>CY387</f>
        <v>0.40692529496056989</v>
      </c>
      <c r="CC388" s="8">
        <f>DU387</f>
        <v>0.91346144106976568</v>
      </c>
      <c r="CH388">
        <f>((SUMPRODUCT(CM387:CM389,CK387:CK389))*(SUMPRODUCT(CM387:CM389,CL387:CL389)))-((SUMPRODUCT(CN387:CN389,CK387:CK389))*(SUMPRODUCT(CN387:CN389,CL387:CL389)))</f>
        <v>-3.2814675458908149E-2</v>
      </c>
      <c r="CI388" s="67"/>
      <c r="CJ388" s="10" t="s">
        <v>9</v>
      </c>
      <c r="CK388" s="5">
        <f t="shared" si="593"/>
        <v>0.3492962422733713</v>
      </c>
      <c r="CL388" s="6">
        <f t="shared" si="593"/>
        <v>-0.34518112468713447</v>
      </c>
      <c r="CM388" s="7">
        <f>FA387</f>
        <v>0.39092121793282442</v>
      </c>
      <c r="CN388" s="8">
        <f>FW387</f>
        <v>0.92042414210510426</v>
      </c>
      <c r="CP388">
        <f t="shared" si="591"/>
        <v>-9.8670839279614439E-2</v>
      </c>
      <c r="CQ388">
        <f t="shared" si="591"/>
        <v>-0.32743703463395935</v>
      </c>
      <c r="CR388">
        <f>CK390</f>
        <v>0</v>
      </c>
      <c r="CS388">
        <f>CN390</f>
        <v>0</v>
      </c>
      <c r="CW388" s="28"/>
      <c r="CX388" s="10"/>
      <c r="CY388" s="61">
        <v>0</v>
      </c>
      <c r="CZ388" s="13"/>
      <c r="DA388" s="17">
        <v>0</v>
      </c>
      <c r="DB388">
        <v>1</v>
      </c>
      <c r="DD388" s="73">
        <f>(DB386*DB388)*(1-COS(RADIANS(CW386+45)))-DB387*(SIN(RADIANS(CW386+45)))</f>
        <v>0</v>
      </c>
      <c r="DE388" s="73">
        <f>(DB387*DB388)*(1-COS(RADIANS(CW386+45)))+DB386*(SIN(RADIANS(CW386+45)))</f>
        <v>0</v>
      </c>
      <c r="DF388" s="73">
        <f>(DB388^2)*(1-COS(RADIANS(CW386+45)))+(COS(RADIANS(CW386+45)))</f>
        <v>1</v>
      </c>
      <c r="DG388" s="10"/>
      <c r="DH388">
        <v>0</v>
      </c>
      <c r="DI388" s="23">
        <f>SIN(RADIANS('[1]Biaxial Input'!$F$21))*SIN(RADIANS(0))</f>
        <v>0</v>
      </c>
      <c r="DK388" s="30">
        <f>(DI386*DI388)*(1-COS(RADIANS(CV386)))-DI387*(SIN(RADIANS(CV386)))</f>
        <v>0</v>
      </c>
      <c r="DL388" s="30">
        <f>(DI387*DI388)*(1-COS(RADIANS(CV386)))+DI386*(SIN(RADIANS(CV386)))</f>
        <v>0</v>
      </c>
      <c r="DM388" s="30">
        <f>(DI388^2)*(1-COS(RADIANS(CV386)))+(COS(RADIANS(CV386)))</f>
        <v>1</v>
      </c>
      <c r="DO388">
        <v>0</v>
      </c>
      <c r="DQ388" s="28">
        <f>(DB386*DB388)*(1-COS(RADIANS(CU386)))-DB387*(SIN(RADIANS(CU386)))</f>
        <v>0</v>
      </c>
      <c r="DR388" s="28">
        <f>(DB387*DB388)*(1-COS(RADIANS(CU386)))+DB386*(SIN(RADIANS(CU386)))</f>
        <v>0</v>
      </c>
      <c r="DS388" s="28">
        <f>(DB388^2)*(1-COS(RADIANS(CU386)))+(COS(RADIANS(CU386)))</f>
        <v>1</v>
      </c>
      <c r="DU388" s="61">
        <v>0</v>
      </c>
      <c r="DV388" s="13">
        <f t="shared" si="594"/>
        <v>0.89527442636125409</v>
      </c>
      <c r="DW388" s="17">
        <v>0</v>
      </c>
      <c r="DX388">
        <v>1</v>
      </c>
      <c r="DZ388" s="73">
        <f>(DB386*DB386)*(1-COS(RADIANS(CW386-45)))-DB386*(SIN(RADIANS(CW386-45)))</f>
        <v>0</v>
      </c>
      <c r="EA388" s="73">
        <f>(DB387*DB388)*(1-COS(RADIANS(CW386-45)))+DB386*(SIN(RADIANS(CW386-45)))</f>
        <v>0</v>
      </c>
      <c r="EB388" s="73">
        <f>(DB388^2)*(1-COS(RADIANS(CW386-45)))+(COS(RADIANS(CW386-45)))</f>
        <v>1</v>
      </c>
      <c r="EC388" s="10"/>
      <c r="ED388">
        <v>0</v>
      </c>
      <c r="EE388" s="1">
        <v>0</v>
      </c>
      <c r="EG388">
        <f>CY388+DU388</f>
        <v>0</v>
      </c>
      <c r="EH388">
        <f>EG388/(SQRT(EG386^2+EG387^2+EG388^2))</f>
        <v>0</v>
      </c>
      <c r="EJ388">
        <f>Q388+AM388</f>
        <v>1.3322235543904424</v>
      </c>
      <c r="EK388">
        <f>EJ388/(SQRT(EJ386^2+EJ387^2+EJ388^2))</f>
        <v>0.94507065363720366</v>
      </c>
      <c r="EM388" s="23">
        <f>CY386*DU387-CY387*DU386</f>
        <v>-1</v>
      </c>
      <c r="ER388">
        <f t="shared" ref="ER388:ES390" si="597">CK387</f>
        <v>0.93180266183863136</v>
      </c>
      <c r="ES388">
        <f t="shared" si="597"/>
        <v>-0.87956522186239505</v>
      </c>
      <c r="ET388" t="e">
        <f>#REF!</f>
        <v>#REF!</v>
      </c>
      <c r="EU388" t="e">
        <f>#REF!</f>
        <v>#REF!</v>
      </c>
      <c r="EY388" s="28"/>
      <c r="EZ388" s="10"/>
      <c r="FA388" s="61">
        <v>0</v>
      </c>
      <c r="FB388" s="13">
        <f>BW389</f>
        <v>15</v>
      </c>
      <c r="FC388" s="17">
        <v>0</v>
      </c>
      <c r="FD388">
        <v>1</v>
      </c>
      <c r="FF388" s="73">
        <f>(FD386*FD388)*(1-COS(RADIANS(EY386+45)))-FD387*(SIN(RADIANS(EY386+45)))</f>
        <v>0</v>
      </c>
      <c r="FG388" s="73">
        <f>(FD387*FD388)*(1-COS(RADIANS(EY386+45)))+FD386*(SIN(RADIANS(EY386+45)))</f>
        <v>0</v>
      </c>
      <c r="FH388" s="73">
        <f>(FD388^2)*(1-COS(RADIANS(EY386+45)))+(COS(RADIANS(EY386+45)))</f>
        <v>1</v>
      </c>
      <c r="FI388" s="10"/>
      <c r="FJ388">
        <v>0</v>
      </c>
      <c r="FK388" s="23">
        <f>SIN(RADIANS(176))*SIN(RADIANS(0))</f>
        <v>0</v>
      </c>
      <c r="FM388" s="30">
        <f>(FK386*FK388)*(1-COS(RADIANS(EX386)))-FK387*(SIN(RADIANS(EX386)))</f>
        <v>0</v>
      </c>
      <c r="FN388" s="30">
        <f>(FK387*FK388)*(1-COS(RADIANS(EX386)))+FK386*(SIN(RADIANS(EX386)))</f>
        <v>0</v>
      </c>
      <c r="FO388" s="30">
        <f>(FK388^2)*(1-COS(RADIANS(EX386)))+(COS(RADIANS(EX386)))</f>
        <v>1</v>
      </c>
      <c r="FQ388">
        <v>0</v>
      </c>
      <c r="FS388" s="28">
        <f>(FD386*FD388)*(1-COS(RADIANS(EW386)))-FD387*(SIN(RADIANS(EW386)))</f>
        <v>0</v>
      </c>
      <c r="FT388" s="28">
        <f>(FD387*FD388)*(1-COS(RADIANS(EW386)))+FD386*(SIN(RADIANS(EW386)))</f>
        <v>0</v>
      </c>
      <c r="FU388" s="28">
        <f>(FD388^2)*(1-COS(RADIANS(EW386)))+(COS(RADIANS(EW386)))</f>
        <v>1</v>
      </c>
      <c r="FW388" s="61">
        <v>0</v>
      </c>
      <c r="FX388" s="13">
        <f>BX389</f>
        <v>151.4</v>
      </c>
      <c r="FY388" s="17">
        <v>0</v>
      </c>
      <c r="FZ388">
        <v>1</v>
      </c>
      <c r="GB388" s="73">
        <f>(FD386*FD386)*(1-COS(RADIANS(EY386-45)))-FD386*(SIN(RADIANS(EY386-45)))</f>
        <v>0</v>
      </c>
      <c r="GC388" s="73">
        <f>(FD387*FD388)*(1-COS(RADIANS(EY386-45)))+FD386*(SIN(RADIANS(EY386-45)))</f>
        <v>0</v>
      </c>
      <c r="GD388" s="73">
        <f>(FD388^2)*(1-COS(RADIANS(EY386-45)))+(COS(RADIANS(EY386-45)))</f>
        <v>1</v>
      </c>
      <c r="GE388" s="10"/>
      <c r="GF388">
        <v>0</v>
      </c>
      <c r="GG388" s="1">
        <v>0</v>
      </c>
      <c r="GI388">
        <f>FA388+FW388</f>
        <v>0</v>
      </c>
      <c r="GJ388">
        <f>GI388/(SQRT(GI386^2+GI387^2+GI388^2))</f>
        <v>0</v>
      </c>
      <c r="GL388" t="e">
        <f>#REF!+DC388</f>
        <v>#REF!</v>
      </c>
      <c r="GM388" t="e">
        <f>GL388/(SQRT(GL386^2+GL387^2+GL388^2))</f>
        <v>#REF!</v>
      </c>
      <c r="GO388" s="27">
        <f>FA386*FW387-FA387*FW386</f>
        <v>-1</v>
      </c>
    </row>
    <row r="389" spans="1:197" x14ac:dyDescent="0.2">
      <c r="A389" s="17">
        <f t="shared" si="585"/>
        <v>40</v>
      </c>
      <c r="B389" s="17">
        <f t="shared" si="585"/>
        <v>35</v>
      </c>
      <c r="C389" s="17">
        <f t="shared" si="585"/>
        <v>250.5</v>
      </c>
      <c r="D389" t="s">
        <v>9</v>
      </c>
      <c r="E389" s="5">
        <f t="shared" si="595"/>
        <v>0.33785862553872076</v>
      </c>
      <c r="F389" s="6">
        <f t="shared" si="595"/>
        <v>-0.37360315179333942</v>
      </c>
      <c r="G389" s="7">
        <f t="shared" ref="G389:G390" si="598">Q388</f>
        <v>0.43694912802918817</v>
      </c>
      <c r="H389" s="8">
        <f t="shared" ref="H389:H390" si="599">AM388</f>
        <v>0.89527442636125409</v>
      </c>
      <c r="J389" s="10"/>
      <c r="P389" s="1"/>
      <c r="Q389" s="61">
        <v>-3.2649115887333775E-2</v>
      </c>
      <c r="S389" s="17">
        <v>0</v>
      </c>
      <c r="T389">
        <v>1</v>
      </c>
      <c r="V389" s="73">
        <f>(T387*T389)*(1-COS(RADIANS(O387+45)))-T388*(SIN(RADIANS(O387+45)))</f>
        <v>0</v>
      </c>
      <c r="W389" s="73">
        <f>(T388*T389)*(1-COS(RADIANS(O387+45)))+T387*(SIN(RADIANS(O387+45)))</f>
        <v>0</v>
      </c>
      <c r="X389" s="73">
        <f>(T389^2)*(1-COS(RADIANS(O387+45)))+(COS(RADIANS(O387+45)))</f>
        <v>1</v>
      </c>
      <c r="Y389" s="10"/>
      <c r="Z389">
        <v>0</v>
      </c>
      <c r="AA389" s="23">
        <f>SIN(RADIANS('[1]Biaxial Input'!$F$21))*SIN(RADIANS(0))</f>
        <v>0</v>
      </c>
      <c r="AC389" s="30">
        <f>(AA387*AA389)*(1-COS(RADIANS(N387)))-AA388*(SIN(RADIANS(N387)))</f>
        <v>-6.0796772806267756E-3</v>
      </c>
      <c r="AD389" s="30">
        <f>(AA388*AA389)*(1-COS(RADIANS(N387)))+AA387*(SIN(RADIANS(N387)))</f>
        <v>-8.694343573875718E-2</v>
      </c>
      <c r="AE389" s="30">
        <f>(AA389^2)*(1-COS(RADIANS(N387)))+(COS(RADIANS(N387)))</f>
        <v>0.99619469809174555</v>
      </c>
      <c r="AG389">
        <v>-3.2649115887333775E-2</v>
      </c>
      <c r="AI389" s="28">
        <f>(T387*T389)*(1-COS(RADIANS(M387)))-T388*(SIN(RADIANS(M387)))</f>
        <v>0</v>
      </c>
      <c r="AJ389" s="28">
        <f>(T388*T389)*(1-COS(RADIANS(M387)))+T387*(SIN(RADIANS(M387)))</f>
        <v>0</v>
      </c>
      <c r="AK389" s="28">
        <f>(T389^2)*(1-COS(RADIANS(M387)))+(COS(RADIANS(M387)))</f>
        <v>1</v>
      </c>
      <c r="AM389" s="61">
        <v>-8.0809397508405031E-2</v>
      </c>
      <c r="AO389" s="17">
        <v>0</v>
      </c>
      <c r="AP389">
        <v>1</v>
      </c>
      <c r="AR389" s="73">
        <f>(T387*T387)*(1-COS(RADIANS(O387-45)))-T387*(SIN(RADIANS(O387-45)))</f>
        <v>0</v>
      </c>
      <c r="AS389" s="73">
        <f>(T388*T389)*(1-COS(RADIANS(O387-45)))+T387*(SIN(RADIANS(O387-45)))</f>
        <v>0</v>
      </c>
      <c r="AT389" s="73">
        <f>(T389^2)*(1-COS(RADIANS(O387-45)))+(COS(RADIANS(O387-45)))</f>
        <v>1</v>
      </c>
      <c r="AU389" s="10"/>
      <c r="AV389">
        <v>0</v>
      </c>
      <c r="AW389" s="1">
        <v>-8.0809397508405031E-2</v>
      </c>
      <c r="BV389" s="17">
        <f t="shared" si="592"/>
        <v>140</v>
      </c>
      <c r="BW389" s="17">
        <f t="shared" si="592"/>
        <v>15</v>
      </c>
      <c r="BX389" s="17">
        <f t="shared" si="592"/>
        <v>151.4</v>
      </c>
      <c r="BY389" s="10" t="s">
        <v>10</v>
      </c>
      <c r="BZ389" s="5">
        <f t="shared" si="596"/>
        <v>-9.8670839279614439E-2</v>
      </c>
      <c r="CA389" s="6">
        <f t="shared" si="596"/>
        <v>-0.32743703463395935</v>
      </c>
      <c r="CB389" s="7">
        <f>CY388</f>
        <v>0</v>
      </c>
      <c r="CC389" s="8">
        <f>DU388</f>
        <v>0</v>
      </c>
      <c r="CE389" s="10"/>
      <c r="CG389" s="10" t="s">
        <v>160</v>
      </c>
      <c r="CH389" s="10">
        <f>-CH386*((EY386-CW386)/(CH388-CE387))</f>
        <v>110.98816757970239</v>
      </c>
      <c r="CI389" s="67"/>
      <c r="CJ389" s="10" t="s">
        <v>10</v>
      </c>
      <c r="CK389" s="5">
        <f t="shared" si="593"/>
        <v>-9.8670839279614439E-2</v>
      </c>
      <c r="CL389" s="6">
        <f t="shared" si="593"/>
        <v>-0.32743703463395935</v>
      </c>
      <c r="CM389" s="7">
        <f>FA388</f>
        <v>0</v>
      </c>
      <c r="CN389" s="8">
        <f>FW388</f>
        <v>0</v>
      </c>
      <c r="CW389" s="28"/>
      <c r="CX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EE389" s="1"/>
      <c r="EI389" s="64">
        <f>(DEGREES(ACOS((EH386*EK386+EH387*EK387+EH388*EK388)/((SQRT(EH386^2+EH387^2+EH388^2))*(SQRT(EK386^2+EK387^2+EK388^2))))))</f>
        <v>107.7689931549981</v>
      </c>
      <c r="ER389">
        <f t="shared" si="597"/>
        <v>0.3492962422733713</v>
      </c>
      <c r="ES389">
        <f t="shared" si="597"/>
        <v>-0.34518112468713447</v>
      </c>
      <c r="ET389" t="e">
        <f>#REF!</f>
        <v>#REF!</v>
      </c>
      <c r="EU389" t="e">
        <f>#REF!</f>
        <v>#REF!</v>
      </c>
      <c r="EY389" s="28"/>
      <c r="EZ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GG389" s="1"/>
      <c r="GK389" s="64" t="e">
        <f>(DEGREES(ACOS((GJ386*GM386+GJ387*GM387+GJ388*GM388)/((SQRT(GJ386^2+GJ387^2+GJ388^2))*(SQRT(GM386^2+GM387^2+GM388^2))))))</f>
        <v>#VALUE!</v>
      </c>
    </row>
    <row r="390" spans="1:197" x14ac:dyDescent="0.2">
      <c r="A390" s="17">
        <f t="shared" si="585"/>
        <v>80</v>
      </c>
      <c r="B390" s="17">
        <f t="shared" si="585"/>
        <v>40</v>
      </c>
      <c r="C390" s="17">
        <f t="shared" si="585"/>
        <v>215.7</v>
      </c>
      <c r="D390" t="s">
        <v>10</v>
      </c>
      <c r="E390" s="5">
        <f t="shared" si="595"/>
        <v>5.5254742931443744E-2</v>
      </c>
      <c r="F390" s="6">
        <f t="shared" si="595"/>
        <v>-0.18100467876095733</v>
      </c>
      <c r="G390" s="7">
        <f t="shared" si="598"/>
        <v>-3.2649115887333775E-2</v>
      </c>
      <c r="H390" s="8">
        <f t="shared" si="599"/>
        <v>-8.0809397508405031E-2</v>
      </c>
      <c r="J390" s="10"/>
      <c r="P390" s="1"/>
      <c r="Z390" s="10"/>
      <c r="AA390" s="10"/>
      <c r="AB390" s="10"/>
      <c r="AC390" s="10"/>
      <c r="AD390" s="10"/>
      <c r="AE390" s="10"/>
      <c r="AF390" s="10"/>
      <c r="AG390" s="10"/>
      <c r="AH390" s="10"/>
      <c r="AW390" s="1"/>
      <c r="BV390" s="17">
        <f t="shared" si="592"/>
        <v>90</v>
      </c>
      <c r="BW390" s="17">
        <f t="shared" si="592"/>
        <v>20</v>
      </c>
      <c r="BX390" s="17">
        <f t="shared" si="592"/>
        <v>201.2</v>
      </c>
      <c r="CE390" s="10"/>
      <c r="CS390" s="15"/>
      <c r="CW390" s="28"/>
      <c r="CX390" s="10"/>
      <c r="CY390" s="82" t="s">
        <v>148</v>
      </c>
      <c r="CZ390" s="13"/>
      <c r="DB390" s="10"/>
      <c r="DC390" s="10"/>
      <c r="DD390" s="10"/>
      <c r="DE390" s="10"/>
      <c r="DF390" s="10"/>
      <c r="DG390" s="10"/>
      <c r="DH390" s="80"/>
      <c r="DI390" s="23" t="s">
        <v>149</v>
      </c>
      <c r="DM390" s="1"/>
      <c r="DO390" s="80"/>
      <c r="DS390" s="13"/>
      <c r="DT390" s="81"/>
      <c r="DU390" s="82" t="s">
        <v>150</v>
      </c>
      <c r="DW390" s="13"/>
      <c r="DX390" s="13"/>
      <c r="EA390" s="1"/>
      <c r="EE390" s="1"/>
      <c r="EI390" s="13"/>
      <c r="ER390">
        <f t="shared" si="597"/>
        <v>-9.8670839279614439E-2</v>
      </c>
      <c r="ES390">
        <f t="shared" si="597"/>
        <v>-0.32743703463395935</v>
      </c>
      <c r="ET390" t="e">
        <f>#REF!</f>
        <v>#REF!</v>
      </c>
      <c r="EU390" t="e">
        <f>#REF!</f>
        <v>#REF!</v>
      </c>
      <c r="EY390" s="28"/>
      <c r="EZ390" s="10"/>
      <c r="FA390" s="82" t="s">
        <v>148</v>
      </c>
      <c r="FB390" s="13"/>
      <c r="FD390" s="10"/>
      <c r="FE390" s="10"/>
      <c r="FF390" s="10"/>
      <c r="FG390" s="10"/>
      <c r="FH390" s="10"/>
      <c r="FI390" s="10"/>
      <c r="FJ390" s="80"/>
      <c r="FK390" s="23" t="s">
        <v>149</v>
      </c>
      <c r="FO390" s="1"/>
      <c r="FQ390" s="80"/>
      <c r="FU390" s="13"/>
      <c r="FV390" s="81"/>
      <c r="FW390" s="82" t="s">
        <v>150</v>
      </c>
      <c r="FY390" s="13"/>
      <c r="FZ390" s="13"/>
      <c r="GC390" s="1"/>
      <c r="GG390" s="1"/>
      <c r="GK390" s="13"/>
    </row>
    <row r="391" spans="1:197" x14ac:dyDescent="0.2">
      <c r="A391" s="17">
        <f t="shared" si="585"/>
        <v>120</v>
      </c>
      <c r="B391" s="17">
        <f t="shared" si="585"/>
        <v>45</v>
      </c>
      <c r="C391" s="17">
        <f t="shared" si="585"/>
        <v>167.8</v>
      </c>
      <c r="P391" s="1"/>
      <c r="Q391" s="82" t="s">
        <v>148</v>
      </c>
      <c r="R391" s="13"/>
      <c r="T391" s="10"/>
      <c r="U391" s="10"/>
      <c r="V391" s="10"/>
      <c r="W391" s="10"/>
      <c r="X391" s="10"/>
      <c r="Y391" s="10"/>
      <c r="Z391" s="80"/>
      <c r="AA391" s="23" t="s">
        <v>149</v>
      </c>
      <c r="AE391" s="1"/>
      <c r="AG391" s="80"/>
      <c r="AK391" s="13"/>
      <c r="AL391" s="81"/>
      <c r="AM391" s="82" t="s">
        <v>150</v>
      </c>
      <c r="AO391" s="13"/>
      <c r="AP391" s="13"/>
      <c r="AS391" s="1"/>
      <c r="AW391" s="1"/>
      <c r="BV391" s="17">
        <f t="shared" si="592"/>
        <v>45</v>
      </c>
      <c r="BW391" s="17">
        <f t="shared" si="592"/>
        <v>25</v>
      </c>
      <c r="BX391" s="17">
        <f t="shared" si="592"/>
        <v>245.2</v>
      </c>
      <c r="BZ391" s="5" t="s">
        <v>4</v>
      </c>
      <c r="CA391" s="6" t="s">
        <v>5</v>
      </c>
      <c r="CB391" s="7" t="s">
        <v>6</v>
      </c>
      <c r="CC391" s="8" t="s">
        <v>1</v>
      </c>
      <c r="CD391">
        <v>2</v>
      </c>
      <c r="CE391" s="9" t="s">
        <v>7</v>
      </c>
      <c r="CG391" s="90" t="s">
        <v>157</v>
      </c>
      <c r="CH391" s="61">
        <f>CE392-((CH393-CE392)/(EY391-CW391))*CW391</f>
        <v>3.5832422897931284</v>
      </c>
      <c r="CI391" s="10"/>
      <c r="CK391" s="5" t="s">
        <v>4</v>
      </c>
      <c r="CL391" s="6" t="s">
        <v>5</v>
      </c>
      <c r="CM391" s="7" t="s">
        <v>6</v>
      </c>
      <c r="CN391" s="8" t="s">
        <v>1</v>
      </c>
      <c r="CO391" s="10"/>
      <c r="CP391">
        <f t="shared" ref="CP391:CQ393" si="600">BZ392</f>
        <v>0.93180266183863136</v>
      </c>
      <c r="CQ391">
        <f t="shared" si="600"/>
        <v>-0.87956522186239505</v>
      </c>
      <c r="CR391">
        <f>CI395</f>
        <v>0</v>
      </c>
      <c r="CS391">
        <f>CL395</f>
        <v>0</v>
      </c>
      <c r="CU391" s="17">
        <f>CU295</f>
        <v>0</v>
      </c>
      <c r="CV391" s="17">
        <f>CV295</f>
        <v>5</v>
      </c>
      <c r="CW391" s="31">
        <f>CH298</f>
        <v>110.3367333799463</v>
      </c>
      <c r="CX391" s="1"/>
      <c r="CY391" s="61">
        <f t="array" ref="CY391:CY393">MMULT(DQ391:DS393,DO391:DO393)</f>
        <v>-0.90886956179395462</v>
      </c>
      <c r="CZ391" s="13"/>
      <c r="DA391" s="17">
        <v>1</v>
      </c>
      <c r="DB391">
        <v>0</v>
      </c>
      <c r="DD391" s="73">
        <f>(DB391^2)*(1-COS(RADIANS(CW391+45)))+(COS(RADIANS(CW391+45)))</f>
        <v>-0.90877589307543138</v>
      </c>
      <c r="DE391" s="73">
        <f>(DB391*DB392)*(1-COS(RADIANS(CW391+45)))-DB393*(SIN(RADIANS(CW391+45)))</f>
        <v>-0.41728452663015436</v>
      </c>
      <c r="DF391" s="73">
        <f>(DB391*DB393)*(1-COS(RADIANS(CW391+45)))+DB392*(SIN(RADIANS(CW391+45)))</f>
        <v>0</v>
      </c>
      <c r="DG391" s="10"/>
      <c r="DH391">
        <f t="array" ref="DH391:DH393">MMULT(DD391:DF393,DA391:DA393)</f>
        <v>-0.90877589307543138</v>
      </c>
      <c r="DI391" s="23">
        <f>COS(RADIANS('[1]Biaxial Input'!$F$21))</f>
        <v>-0.9975640502598242</v>
      </c>
      <c r="DK391" s="30">
        <f>(DI391^2)*(1-COS(RADIANS(CV391)))+(COS(RADIANS(CV391)))</f>
        <v>0.99998148353170568</v>
      </c>
      <c r="DL391" s="30">
        <f>(DI391*DI392)*(1-COS(RADIANS(CV391)))-DI393*(SIN(RADIANS(CV391)))</f>
        <v>-2.6479783333051429E-4</v>
      </c>
      <c r="DM391" s="30">
        <f>(DI391*DI393)*(1-COS(RADIANS(CV391)))+DI392*(SIN(RADIANS(CV391)))</f>
        <v>6.0796772806267756E-3</v>
      </c>
      <c r="DO391">
        <f t="array" ref="DO391:DO393">MMULT(DK391:DM393,DH391:DH393)</f>
        <v>-0.90886956179395462</v>
      </c>
      <c r="DQ391" s="28">
        <f>(DB391^2)*(1-COS(RADIANS(CU391)))+(COS(RADIANS(CU391)))</f>
        <v>1</v>
      </c>
      <c r="DR391" s="28">
        <f>(DB391*DB392)*(1-COS(RADIANS(CU391)))-DB393*(SIN(RADIANS(CU391)))</f>
        <v>0</v>
      </c>
      <c r="DS391" s="28">
        <f>(DB391*DB393)*(1-COS(RADIANS(CU391)))+DB392*(SIN(RADIANS(CU391)))</f>
        <v>0</v>
      </c>
      <c r="DU391" s="61">
        <f t="array" ref="DU391:DU393">MMULT(DQ391:DS393,EE391:EE393)</f>
        <v>0.41703615810697769</v>
      </c>
      <c r="DV391" s="13" t="str">
        <f>H392</f>
        <v>q</v>
      </c>
      <c r="DW391" s="17">
        <v>1</v>
      </c>
      <c r="DX391">
        <v>0</v>
      </c>
      <c r="DZ391" s="73">
        <f>(DB391^2)*(1-COS(RADIANS(CW391-45)))+(COS(RADIANS(CW391-45)))</f>
        <v>0.41728452663015408</v>
      </c>
      <c r="EA391" s="73">
        <f>(DB391*DB392)*(1-COS(RADIANS(CW391-45)))-DB393*(SIN(RADIANS(CW391-45)))</f>
        <v>-0.90877589307543161</v>
      </c>
      <c r="EB391" s="73">
        <f>(DB391*DB393)*(1-COS(RADIANS(CW391-45)))+DB392*(SIN(RADIANS(CW391-45)))</f>
        <v>0</v>
      </c>
      <c r="EC391" s="10"/>
      <c r="ED391">
        <f t="array" ref="ED391:ED393">MMULT(DZ391:EB393,DA391:DA393)</f>
        <v>0.41728452663015408</v>
      </c>
      <c r="EE391" s="1">
        <f t="array" ref="EE391:EE393">MMULT(DK391:DM393,ED391:ED393)</f>
        <v>0.41703615810697769</v>
      </c>
      <c r="EG391">
        <f>CY391+DU391</f>
        <v>-0.49183340368697692</v>
      </c>
      <c r="EH391">
        <f>EG391/(SQRT(EG391^2+EG392^2+EG393^2))</f>
        <v>-0.34777873496112205</v>
      </c>
      <c r="EJ391">
        <f>Q391+AM391</f>
        <v>0</v>
      </c>
      <c r="EK391">
        <f>EJ391/(SQRT(EJ391^2+EJ392^2+EJ393^2))</f>
        <v>0</v>
      </c>
      <c r="EM391" s="23">
        <f>CY392*DU393-CY393*DU392</f>
        <v>-6.0796772806267774E-3</v>
      </c>
      <c r="EO391" s="15">
        <v>2</v>
      </c>
      <c r="EP391" s="9" t="s">
        <v>7</v>
      </c>
      <c r="EW391" s="17">
        <f>CU391</f>
        <v>0</v>
      </c>
      <c r="EX391" s="17">
        <f>CV391</f>
        <v>5</v>
      </c>
      <c r="EY391" s="31">
        <f>1+CW391</f>
        <v>111.3367333799463</v>
      </c>
      <c r="EZ391" s="10"/>
      <c r="FA391" s="61">
        <f t="array" ref="FA391:FA393">MMULT(FS391:FU393,FQ391:FQ393)</f>
        <v>-0.91600942108781125</v>
      </c>
      <c r="FB391" s="13">
        <f>BW392</f>
        <v>30</v>
      </c>
      <c r="FC391" s="17">
        <v>1</v>
      </c>
      <c r="FD391">
        <v>0</v>
      </c>
      <c r="FF391" s="73">
        <f>(FD391^2)*(1-COS(RADIANS(EY391+45)))+(COS(RADIANS(EY391+45)))</f>
        <v>-0.91592010126390022</v>
      </c>
      <c r="FG391" s="73">
        <f>(FD391*FD392)*(1-COS(RADIANS(EY391+45)))-FD393*(SIN(RADIANS(EY391+45)))</f>
        <v>-0.40136064592922766</v>
      </c>
      <c r="FH391" s="73">
        <f>(FD391*FD393)*(1-COS(RADIANS(EY391+45)))+FD392*(SIN(RADIANS(EY391+45)))</f>
        <v>0</v>
      </c>
      <c r="FI391" s="10"/>
      <c r="FJ391">
        <f t="array" ref="FJ391:FJ393">MMULT(FF391:FH393,FC391:FC393)</f>
        <v>-0.91592010126390022</v>
      </c>
      <c r="FK391" s="23">
        <f>COS(RADIANS(176))</f>
        <v>-0.9975640502598242</v>
      </c>
      <c r="FM391" s="30">
        <f>(FK391^2)*(1-COS(RADIANS(EX391)))+(COS(RADIANS(EX391)))</f>
        <v>0.99998148353170568</v>
      </c>
      <c r="FN391" s="30">
        <f>(FK391*FK392)*(1-COS(RADIANS(EX391)))-FK393*(SIN(RADIANS(EX391)))</f>
        <v>-2.6479783333051429E-4</v>
      </c>
      <c r="FO391" s="30">
        <f>(FK391*FK393)*(1-COS(RADIANS(EX391)))+FK392*(SIN(RADIANS(EX391)))</f>
        <v>6.0796772806267756E-3</v>
      </c>
      <c r="FQ391">
        <f t="array" ref="FQ391:FQ393">MMULT(FM391:FO393,FJ391:FJ393)</f>
        <v>-0.91600942108781125</v>
      </c>
      <c r="FS391" s="28">
        <f>(FD391^2)*(1-COS(RADIANS(EW391)))+(COS(RADIANS(EW391)))</f>
        <v>1</v>
      </c>
      <c r="FT391" s="28">
        <f>(FD391*FD392)*(1-COS(RADIANS(EW391)))-FD393*(SIN(RADIANS(EW391)))</f>
        <v>0</v>
      </c>
      <c r="FU391" s="28">
        <f>(FD391*FD393)*(1-COS(RADIANS(EW391)))+FD392*(SIN(RADIANS(EW391)))</f>
        <v>0</v>
      </c>
      <c r="FW391" s="61">
        <f t="array" ref="FW391:FW393">MMULT(FS391:FU393,GG391:GG393)</f>
        <v>0.40111068048923409</v>
      </c>
      <c r="FX391" s="13">
        <f>BX392</f>
        <v>177.5</v>
      </c>
      <c r="FY391" s="17">
        <v>1</v>
      </c>
      <c r="FZ391">
        <v>0</v>
      </c>
      <c r="GB391" s="73">
        <f>(FD391^2)*(1-COS(RADIANS(EY391-45)))+(COS(RADIANS(EY391-45)))</f>
        <v>0.4013606459292276</v>
      </c>
      <c r="GC391" s="73">
        <f>(FD391*FD392)*(1-COS(RADIANS(EY391-45)))-FD393*(SIN(RADIANS(EY391-45)))</f>
        <v>-0.91592010126390022</v>
      </c>
      <c r="GD391" s="73">
        <f>(FD391*FD393)*(1-COS(RADIANS(EY391-45)))+FD392*(SIN(RADIANS(EY391-45)))</f>
        <v>0</v>
      </c>
      <c r="GE391" s="10"/>
      <c r="GF391">
        <f t="array" ref="GF391:GF393">MMULT(GB391:GD393,FC391:FC393)</f>
        <v>0.4013606459292276</v>
      </c>
      <c r="GG391" s="1">
        <f t="array" ref="GG391:GG393">MMULT(FM391:FO393,GF391:GF393)</f>
        <v>0.40111068048923409</v>
      </c>
      <c r="GI391">
        <f>FA391+FW391</f>
        <v>-0.51489874059857721</v>
      </c>
      <c r="GJ391">
        <f>GI391/(SQRT(GI391^2+GI392^2+GI393^2))</f>
        <v>-0.36408839110166702</v>
      </c>
      <c r="GL391" t="e">
        <f>CH392+DC391</f>
        <v>#VALUE!</v>
      </c>
      <c r="GM391" t="e">
        <f>GL391/(SQRT(GL391^2+GL392^2+GL393^2))</f>
        <v>#VALUE!</v>
      </c>
      <c r="GO391" s="27">
        <f>FA392*FW393-FA393*FW392</f>
        <v>-6.0796772806267843E-3</v>
      </c>
    </row>
    <row r="392" spans="1:197" x14ac:dyDescent="0.2">
      <c r="A392" s="17">
        <f t="shared" si="585"/>
        <v>90</v>
      </c>
      <c r="B392" s="17">
        <f t="shared" si="585"/>
        <v>50</v>
      </c>
      <c r="C392" s="17">
        <f t="shared" si="585"/>
        <v>209.4</v>
      </c>
      <c r="E392" s="5" t="s">
        <v>4</v>
      </c>
      <c r="F392" s="6" t="s">
        <v>5</v>
      </c>
      <c r="G392" s="7" t="s">
        <v>6</v>
      </c>
      <c r="H392" s="8" t="s">
        <v>1</v>
      </c>
      <c r="I392">
        <v>3</v>
      </c>
      <c r="J392" s="9" t="s">
        <v>7</v>
      </c>
      <c r="K392">
        <v>3</v>
      </c>
      <c r="M392" s="17">
        <f>A384</f>
        <v>85</v>
      </c>
      <c r="N392" s="17">
        <f>B384</f>
        <v>10</v>
      </c>
      <c r="O392" s="17">
        <f>C384</f>
        <v>114.6</v>
      </c>
      <c r="P392" s="1"/>
      <c r="Q392" s="61">
        <f t="array" ref="Q392:Q394">MMULT(AI392:AK394,AG392:AG394)</f>
        <v>-0.42469854190187173</v>
      </c>
      <c r="R392" s="13"/>
      <c r="S392" s="17">
        <v>1</v>
      </c>
      <c r="T392">
        <v>0</v>
      </c>
      <c r="V392" s="73">
        <f>(T392^2)*(1-COS(RADIANS(O392+45)))+(COS(RADIANS(O392+45)))</f>
        <v>-0.93728198949189145</v>
      </c>
      <c r="W392" s="73">
        <f>(T392*T393)*(1-COS(RADIANS(O392+45)))-T394*(SIN(RADIANS(O392+45)))</f>
        <v>-0.34857204732181535</v>
      </c>
      <c r="X392" s="73">
        <f>(T392*T394)*(1-COS(RADIANS(O392+45)))+T393*(SIN(RADIANS(O392+45)))</f>
        <v>0</v>
      </c>
      <c r="Y392" s="10"/>
      <c r="Z392">
        <f t="array" ref="Z392:Z394">MMULT(V392:X394,S392:S394)</f>
        <v>-0.93728198949189145</v>
      </c>
      <c r="AA392" s="23">
        <f>COS(RADIANS('[1]Biaxial Input'!$F$21))</f>
        <v>-0.9975640502598242</v>
      </c>
      <c r="AC392" s="30">
        <f>(AA392^2)*(1-COS(RADIANS(N392)))+(COS(RADIANS(N392)))</f>
        <v>0.99992607504832687</v>
      </c>
      <c r="AD392" s="30">
        <f>(AA392*AA393)*(1-COS(RADIANS(N392)))-AA394*(SIN(RADIANS(N392)))</f>
        <v>-1.0571760619211149E-3</v>
      </c>
      <c r="AE392" s="30">
        <f>(AA392*AA394)*(1-COS(RADIANS(N392)))+AA393*(SIN(RADIANS(N392)))</f>
        <v>1.2113084546138469E-2</v>
      </c>
      <c r="AG392">
        <f t="array" ref="AG392:AG394">MMULT(AC392:AE394,Z392:Z394)</f>
        <v>-0.93758120299039771</v>
      </c>
      <c r="AI392" s="28">
        <f>(T392^2)*(1-COS(RADIANS(M392)))+(COS(RADIANS(M392)))</f>
        <v>8.7155742747658138E-2</v>
      </c>
      <c r="AJ392" s="28">
        <f>(T392*T393)*(1-COS(RADIANS(M392)))-T394*(SIN(RADIANS(M392)))</f>
        <v>-0.99619469809174555</v>
      </c>
      <c r="AK392" s="28">
        <f>(T392*T394)*(1-COS(RADIANS(M392)))+T393*(SIN(RADIANS(M392)))</f>
        <v>0</v>
      </c>
      <c r="AM392" s="61">
        <f t="array" ref="AM392:AM394">MMULT(AI392:AK394,AW392:AW394)</f>
        <v>-0.888940589807519</v>
      </c>
      <c r="AN392" s="13"/>
      <c r="AO392" s="17">
        <v>1</v>
      </c>
      <c r="AP392">
        <v>0</v>
      </c>
      <c r="AR392" s="73">
        <f>(T392^2)*(1-COS(RADIANS(O392-45)))+(COS(RADIANS(O392-45)))</f>
        <v>0.34857204732181529</v>
      </c>
      <c r="AS392" s="73">
        <f>(T392*T393)*(1-COS(RADIANS(O392-45)))-T394*(SIN(RADIANS(O392-45)))</f>
        <v>-0.93728198949189145</v>
      </c>
      <c r="AT392" s="73">
        <f>(T392*T394)*(1-COS(RADIANS(O392-45)))+T393*(SIN(RADIANS(O392-45)))</f>
        <v>0</v>
      </c>
      <c r="AU392" s="10"/>
      <c r="AV392">
        <f t="array" ref="AV392:AV394">MMULT(AR392:AT394,S392:S394)</f>
        <v>0.34857204732181529</v>
      </c>
      <c r="AW392" s="1">
        <f t="array" ref="AW392:AW394">MMULT(AC392:AE394,AV392:AV394)</f>
        <v>0.34755540706750182</v>
      </c>
      <c r="BV392" s="17">
        <f t="shared" si="592"/>
        <v>20</v>
      </c>
      <c r="BW392" s="17">
        <f t="shared" si="592"/>
        <v>30</v>
      </c>
      <c r="BX392" s="17">
        <f t="shared" si="592"/>
        <v>177.5</v>
      </c>
      <c r="BY392" t="s">
        <v>8</v>
      </c>
      <c r="BZ392" s="5">
        <f t="shared" ref="BZ392:CA394" si="601">BZ477</f>
        <v>0.93180266183863136</v>
      </c>
      <c r="CA392" s="6">
        <f t="shared" si="601"/>
        <v>-0.87956522186239505</v>
      </c>
      <c r="CB392" s="7">
        <f>CY391</f>
        <v>-0.90886956179395462</v>
      </c>
      <c r="CC392" s="8">
        <f>DU391</f>
        <v>0.41703615810697769</v>
      </c>
      <c r="CE392" s="9">
        <f>((SUMPRODUCT(CB392:CB394,BZ392:BZ394))*(SUMPRODUCT(CB392:(CB394),CA392:CA394)))-((SUMPRODUCT(CC392:CC394,BZ392:BZ394))*(SUMPRODUCT(CC392:CC394,CA392:CA394)))</f>
        <v>4.4408920985006262E-16</v>
      </c>
      <c r="CG392">
        <v>1</v>
      </c>
      <c r="CH392" t="s">
        <v>161</v>
      </c>
      <c r="CI392" s="67"/>
      <c r="CJ392" s="1" t="s">
        <v>8</v>
      </c>
      <c r="CK392" s="5">
        <f t="shared" ref="CK392:CL394" si="602">BZ392</f>
        <v>0.93180266183863136</v>
      </c>
      <c r="CL392" s="6">
        <f t="shared" si="602"/>
        <v>-0.87956522186239505</v>
      </c>
      <c r="CM392" s="7">
        <f>FA391</f>
        <v>-0.91600942108781125</v>
      </c>
      <c r="CN392" s="8">
        <f>FW391</f>
        <v>0.40111068048923409</v>
      </c>
      <c r="CO392" s="10"/>
      <c r="CP392">
        <f t="shared" si="600"/>
        <v>0.3492962422733713</v>
      </c>
      <c r="CQ392">
        <f t="shared" si="600"/>
        <v>-0.34518112468713447</v>
      </c>
      <c r="CR392">
        <f>CJ395</f>
        <v>0</v>
      </c>
      <c r="CS392">
        <f>CM395</f>
        <v>0</v>
      </c>
      <c r="CW392" s="28"/>
      <c r="CX392" s="1"/>
      <c r="CY392" s="61">
        <v>0.41594500154786002</v>
      </c>
      <c r="CZ392" s="13"/>
      <c r="DA392" s="17">
        <v>0</v>
      </c>
      <c r="DB392">
        <v>0</v>
      </c>
      <c r="DD392" s="73">
        <f>(DB391*DB392)*(1-COS(RADIANS(CW391+45)))+DB393*(SIN(RADIANS(CW391+45)))</f>
        <v>0.41728452663015436</v>
      </c>
      <c r="DE392" s="73">
        <f>(DB392^2)*(1-COS(RADIANS(CW391+45)))+(COS(RADIANS(CW391+45)))</f>
        <v>-0.90877589307543138</v>
      </c>
      <c r="DF392" s="73">
        <f>(DB392*DB393)*(1-COS(RADIANS(CW391+45)))-DB391*(SIN(RADIANS(CW391+45)))</f>
        <v>0</v>
      </c>
      <c r="DG392" s="10"/>
      <c r="DH392">
        <v>0.41728452663015436</v>
      </c>
      <c r="DI392" s="23">
        <f>SIN(RADIANS('[1]Biaxial Input'!$F$21))*(COS(RADIANS(0)))</f>
        <v>6.9756473744125524E-2</v>
      </c>
      <c r="DK392" s="30">
        <f>(DI391*DI392)*(1-COS(RADIANS(CV391)))+DI393*(SIN(RADIANS(CV391)))</f>
        <v>-2.6479783333051429E-4</v>
      </c>
      <c r="DL392" s="30">
        <f>(DI392^2)*(1-COS(RADIANS(CV391)))+(COS(RADIANS(CV391)))</f>
        <v>0.99621321456003986</v>
      </c>
      <c r="DM392" s="30">
        <f>(DI392*DI393)*(1-COS(RADIANS(CV391)))-DI391*(SIN(RADIANS(CV391)))</f>
        <v>8.694343573875718E-2</v>
      </c>
      <c r="DO392">
        <v>0.41594500154786002</v>
      </c>
      <c r="DQ392" s="28">
        <f>(DB391*DB392)*(1-COS(RADIANS(CU391)))+DB393*(SIN(RADIANS(CU391)))</f>
        <v>0</v>
      </c>
      <c r="DR392" s="28">
        <f>(DB392^2)*(1-COS(RADIANS(CU391)))+(COS(RADIANS(CU391)))</f>
        <v>1</v>
      </c>
      <c r="DS392" s="28">
        <f>(DB392*DB393)*(1-COS(RADIANS(CU391)))-DB391*(SIN(RADIANS(CU391)))</f>
        <v>0</v>
      </c>
      <c r="DU392" s="61">
        <v>0.9052240577168128</v>
      </c>
      <c r="DV392" s="13">
        <f t="shared" ref="DV392:DV393" si="603">H393</f>
        <v>-0.888940589807519</v>
      </c>
      <c r="DW392" s="17">
        <v>0</v>
      </c>
      <c r="DX392">
        <v>0</v>
      </c>
      <c r="DZ392" s="73">
        <f>(DB391*DB392)*(1-COS(RADIANS(CW391-45)))+DB393*(SIN(RADIANS(CW391-45)))</f>
        <v>0.90877589307543161</v>
      </c>
      <c r="EA392" s="73">
        <f>(DB392^2)*(1-COS(RADIANS(CW391-45)))+(COS(RADIANS(CW391-45)))</f>
        <v>0.41728452663015408</v>
      </c>
      <c r="EB392" s="73">
        <f>(DB392*DB393)*(1-COS(RADIANS(CW391-45)))-DB391*(SIN(RADIANS(CW391-45)))</f>
        <v>0</v>
      </c>
      <c r="EC392" s="10"/>
      <c r="ED392">
        <v>0.90877589307543161</v>
      </c>
      <c r="EE392" s="1">
        <v>0.9052240577168128</v>
      </c>
      <c r="EG392">
        <f>CY392+DU392</f>
        <v>1.3211690592646728</v>
      </c>
      <c r="EH392">
        <f>EG392/(SQRT(EG391^2+EG392^2+EG393^2))</f>
        <v>0.93420760089990174</v>
      </c>
      <c r="EJ392">
        <f>Q392+AM392</f>
        <v>-1.3136391317093907</v>
      </c>
      <c r="EK392">
        <f>EJ392/(SQRT(EJ391^2+EJ392^2+EJ393^2))</f>
        <v>-0.93987058251591482</v>
      </c>
      <c r="EM392" s="23">
        <f>CY393*DU391-CY391*DU393</f>
        <v>-8.6943435738757194E-2</v>
      </c>
      <c r="EP392" s="9">
        <f>((SUMPRODUCT(CM392:CM394,BZ392:BZ394))*(SUMPRODUCT(CM392:CM394,CA392:CA394)))-((SUMPRODUCT(CN392:CN394,BZ392:BZ394))*(SUMPRODUCT(CN392:CN394,CA392:CA394)))</f>
        <v>-3.2475515451904191E-2</v>
      </c>
      <c r="EY392" s="28"/>
      <c r="EZ392" s="10"/>
      <c r="FA392" s="61">
        <v>0.40008331293736843</v>
      </c>
      <c r="FB392" s="13">
        <f>BW393</f>
        <v>35</v>
      </c>
      <c r="FC392" s="17">
        <v>0</v>
      </c>
      <c r="FD392">
        <v>0</v>
      </c>
      <c r="FF392" s="73">
        <f>(FD391*FD392)*(1-COS(RADIANS(EY391+45)))+FD393*(SIN(RADIANS(EY391+45)))</f>
        <v>0.40136064592922766</v>
      </c>
      <c r="FG392" s="73">
        <f>(FD392^2)*(1-COS(RADIANS(EY391+45)))+(COS(RADIANS(EY391+45)))</f>
        <v>-0.91592010126390022</v>
      </c>
      <c r="FH392" s="73">
        <f>(FD392*FD393)*(1-COS(RADIANS(EY391+45)))-FD391*(SIN(RADIANS(EY391+45)))</f>
        <v>0</v>
      </c>
      <c r="FI392" s="10"/>
      <c r="FJ392">
        <v>0.40136064592922766</v>
      </c>
      <c r="FK392" s="23">
        <f>SIN(RADIANS(176))*(COS(RADIANS(0)))</f>
        <v>6.9756473744125524E-2</v>
      </c>
      <c r="FM392" s="30">
        <f>(FK391*FK392)*(1-COS(RADIANS(EX391)))+FK393*(SIN(RADIANS(EX391)))</f>
        <v>-2.6479783333051429E-4</v>
      </c>
      <c r="FN392" s="30">
        <f>(FK392^2)*(1-COS(RADIANS(EX391)))+(COS(RADIANS(EX391)))</f>
        <v>0.99621321456003986</v>
      </c>
      <c r="FO392" s="30">
        <f>(FK392*FK393)*(1-COS(RADIANS(EX391)))-FK391*(SIN(RADIANS(EX391)))</f>
        <v>8.694343573875718E-2</v>
      </c>
      <c r="FQ392">
        <v>0.40008331293736843</v>
      </c>
      <c r="FS392" s="28">
        <f>(FD391*FD392)*(1-COS(RADIANS(EW391)))+FD393*(SIN(RADIANS(EW391)))</f>
        <v>0</v>
      </c>
      <c r="FT392" s="28">
        <f>(FD392^2)*(1-COS(RADIANS(EW391)))+(COS(RADIANS(EW391)))</f>
        <v>1</v>
      </c>
      <c r="FU392" s="28">
        <f>(FD392*FD393)*(1-COS(RADIANS(EW391)))-FD391*(SIN(RADIANS(EW391)))</f>
        <v>0</v>
      </c>
      <c r="FW392" s="61">
        <v>0.91234542893084103</v>
      </c>
      <c r="FX392" s="13">
        <f>BX393</f>
        <v>250.5</v>
      </c>
      <c r="FY392" s="17">
        <v>0</v>
      </c>
      <c r="FZ392">
        <v>0</v>
      </c>
      <c r="GB392" s="73">
        <f>(FD391*FD392)*(1-COS(RADIANS(EY391-45)))+FD393*(SIN(RADIANS(EY391-45)))</f>
        <v>0.91592010126390022</v>
      </c>
      <c r="GC392" s="73">
        <f>(FD392^2)*(1-COS(RADIANS(EY391-45)))+(COS(RADIANS(EY391-45)))</f>
        <v>0.4013606459292276</v>
      </c>
      <c r="GD392" s="73">
        <f>(FD392*FD393)*(1-COS(RADIANS(EY391-45)))-FD391*(SIN(RADIANS(EY391-45)))</f>
        <v>0</v>
      </c>
      <c r="GE392" s="10"/>
      <c r="GF392">
        <v>0.91592010126390022</v>
      </c>
      <c r="GG392" s="1">
        <v>0.91234542893084103</v>
      </c>
      <c r="GI392">
        <f>FA392+FW392</f>
        <v>1.3124287418682095</v>
      </c>
      <c r="GJ392">
        <f>GI392/(SQRT(GI391^2+GI392^2+GI393^2))</f>
        <v>0.92802726319913975</v>
      </c>
      <c r="GL392">
        <f>CH393+DC392</f>
        <v>-3.2475515451904191E-2</v>
      </c>
      <c r="GM392" t="e">
        <f>GL392/(SQRT(GL391^2+GL392^2+GL393^2))</f>
        <v>#VALUE!</v>
      </c>
      <c r="GO392" s="27">
        <f>FA393*FW391-FA391*FW393</f>
        <v>-8.6943435738757194E-2</v>
      </c>
    </row>
    <row r="393" spans="1:197" x14ac:dyDescent="0.2">
      <c r="A393" s="17">
        <f t="shared" si="585"/>
        <v>70</v>
      </c>
      <c r="B393" s="17">
        <f t="shared" si="585"/>
        <v>-5</v>
      </c>
      <c r="C393" s="17">
        <f t="shared" si="585"/>
        <v>220.3</v>
      </c>
      <c r="D393" t="s">
        <v>8</v>
      </c>
      <c r="E393" s="5">
        <f t="shared" ref="E393:F395" si="604">E388</f>
        <v>0.93957355355111316</v>
      </c>
      <c r="F393" s="6">
        <f t="shared" si="604"/>
        <v>-0.90975710562585088</v>
      </c>
      <c r="G393" s="7">
        <f>Q392</f>
        <v>-0.42469854190187173</v>
      </c>
      <c r="H393" s="8">
        <f>AM392</f>
        <v>-0.888940589807519</v>
      </c>
      <c r="J393" s="9">
        <f>((SUMPRODUCT(G393:G395,E393:E395))*(SUMPRODUCT(G393:(G395),F393:F395)))-((SUMPRODUCT(H393:H395,E393:E395))*(SUMPRODUCT(H393:H395,F393:F395)))</f>
        <v>-4.2525297396563522E-2</v>
      </c>
      <c r="P393" s="1"/>
      <c r="Q393" s="61">
        <v>-0.90400630303711393</v>
      </c>
      <c r="S393" s="17">
        <v>0</v>
      </c>
      <c r="T393">
        <v>0</v>
      </c>
      <c r="V393" s="73">
        <f>(T392*T393)*(1-COS(RADIANS(O392+45)))+T394*(SIN(RADIANS(O392+45)))</f>
        <v>0.34857204732181535</v>
      </c>
      <c r="W393" s="73">
        <f>(T393^2)*(1-COS(RADIANS(O392+45)))+(COS(RADIANS(O392+45)))</f>
        <v>-0.93728198949189145</v>
      </c>
      <c r="X393" s="73">
        <f>(T393*T394)*(1-COS(RADIANS(O392+45)))-T392*(SIN(RADIANS(O392+45)))</f>
        <v>0</v>
      </c>
      <c r="Y393" s="10"/>
      <c r="Z393">
        <v>0.34857204732181535</v>
      </c>
      <c r="AA393" s="23">
        <f>SIN(RADIANS('[1]Biaxial Input'!$F$21))*(COS(RADIANS(0)))</f>
        <v>6.9756473744125524E-2</v>
      </c>
      <c r="AC393" s="30">
        <f>(AA392*AA393)*(1-COS(RADIANS(N392)))+AA394*(SIN(RADIANS(N392)))</f>
        <v>-1.0571760619211149E-3</v>
      </c>
      <c r="AD393" s="30">
        <f>(AA393^2)*(1-COS(RADIANS(N392)))+(COS(RADIANS(N392)))</f>
        <v>0.98488167796388115</v>
      </c>
      <c r="AE393" s="30">
        <f>(AA393*AA394)*(1-COS(RADIANS(N392)))-AA392*(SIN(RADIANS(N392)))</f>
        <v>0.17322517943366056</v>
      </c>
      <c r="AG393">
        <v>0.34429309494017546</v>
      </c>
      <c r="AI393" s="28">
        <f>(T392*T393)*(1-COS(RADIANS(M392)))+T394*(SIN(RADIANS(M392)))</f>
        <v>0.99619469809174555</v>
      </c>
      <c r="AJ393" s="28">
        <f>(T393^2)*(1-COS(RADIANS(M392)))+(COS(RADIANS(M392)))</f>
        <v>8.7155742747658138E-2</v>
      </c>
      <c r="AK393" s="28">
        <f>(T393*T394)*(1-COS(RADIANS(M392)))-T392*(SIN(RADIANS(M392)))</f>
        <v>0</v>
      </c>
      <c r="AM393" s="61">
        <v>0.42665523641601805</v>
      </c>
      <c r="AO393" s="17">
        <v>0</v>
      </c>
      <c r="AP393">
        <v>0</v>
      </c>
      <c r="AR393" s="73">
        <f>(T392*T393)*(1-COS(RADIANS(O392-45)))+T394*(SIN(RADIANS(O392-45)))</f>
        <v>0.93728198949189145</v>
      </c>
      <c r="AS393" s="73">
        <f>(T393^2)*(1-COS(RADIANS(O392-45)))+(COS(RADIANS(O392-45)))</f>
        <v>0.34857204732181529</v>
      </c>
      <c r="AT393" s="73">
        <f>(T393*T394)*(1-COS(RADIANS(O392-45)))-T392*(SIN(RADIANS(O392-45)))</f>
        <v>0</v>
      </c>
      <c r="AU393" s="10"/>
      <c r="AV393">
        <v>0.93728198949189145</v>
      </c>
      <c r="AW393" s="1">
        <v>0.92274335651181538</v>
      </c>
      <c r="BV393" s="17">
        <f t="shared" si="592"/>
        <v>40</v>
      </c>
      <c r="BW393" s="17">
        <f t="shared" si="592"/>
        <v>35</v>
      </c>
      <c r="BX393" s="17">
        <f t="shared" si="592"/>
        <v>250.5</v>
      </c>
      <c r="BY393" t="s">
        <v>9</v>
      </c>
      <c r="BZ393" s="5">
        <f t="shared" si="601"/>
        <v>0.3492962422733713</v>
      </c>
      <c r="CA393" s="6">
        <f t="shared" si="601"/>
        <v>-0.34518112468713447</v>
      </c>
      <c r="CB393" s="7">
        <f>CY392</f>
        <v>0.41594500154786002</v>
      </c>
      <c r="CC393" s="8">
        <f>DU392</f>
        <v>0.9052240577168128</v>
      </c>
      <c r="CE393" s="10"/>
      <c r="CH393">
        <f>((SUMPRODUCT(CM392:CM394,CK392:CK394))*(SUMPRODUCT(CM392:CM394,CL392:CL394)))-((SUMPRODUCT(CN392:CN394,CK392:CK394))*(SUMPRODUCT(CN392:CN394,CL392:CL394)))</f>
        <v>-3.2475515451904191E-2</v>
      </c>
      <c r="CI393" s="67"/>
      <c r="CJ393" s="10" t="s">
        <v>9</v>
      </c>
      <c r="CK393" s="5">
        <f t="shared" si="602"/>
        <v>0.3492962422733713</v>
      </c>
      <c r="CL393" s="6">
        <f t="shared" si="602"/>
        <v>-0.34518112468713447</v>
      </c>
      <c r="CM393" s="7">
        <f>FA392</f>
        <v>0.40008331293736843</v>
      </c>
      <c r="CN393" s="8">
        <f>FW392</f>
        <v>0.91234542893084103</v>
      </c>
      <c r="CP393">
        <f t="shared" si="600"/>
        <v>-9.8670839279614439E-2</v>
      </c>
      <c r="CQ393">
        <f t="shared" si="600"/>
        <v>-0.32743703463395935</v>
      </c>
      <c r="CR393">
        <f>CK395</f>
        <v>0</v>
      </c>
      <c r="CS393">
        <f>CN395</f>
        <v>0</v>
      </c>
      <c r="CW393" s="28"/>
      <c r="CX393" s="1"/>
      <c r="CY393" s="61">
        <v>-3.0755086275534527E-2</v>
      </c>
      <c r="CZ393" s="13"/>
      <c r="DA393" s="17">
        <v>0</v>
      </c>
      <c r="DB393">
        <v>1</v>
      </c>
      <c r="DD393" s="73">
        <f>(DB391*DB393)*(1-COS(RADIANS(CW391+45)))-DB392*(SIN(RADIANS(CW391+45)))</f>
        <v>0</v>
      </c>
      <c r="DE393" s="73">
        <f>(DB392*DB393)*(1-COS(RADIANS(CW391+45)))+DB391*(SIN(RADIANS(CW391+45)))</f>
        <v>0</v>
      </c>
      <c r="DF393" s="73">
        <f>(DB393^2)*(1-COS(RADIANS(CW391+45)))+(COS(RADIANS(CW391+45)))</f>
        <v>0.99999999999999989</v>
      </c>
      <c r="DG393" s="10"/>
      <c r="DH393">
        <v>0</v>
      </c>
      <c r="DI393" s="23">
        <f>SIN(RADIANS('[1]Biaxial Input'!$F$21))*SIN(RADIANS(0))</f>
        <v>0</v>
      </c>
      <c r="DK393" s="30">
        <f>(DI391*DI393)*(1-COS(RADIANS(CV391)))-DI392*(SIN(RADIANS(CV391)))</f>
        <v>-6.0796772806267756E-3</v>
      </c>
      <c r="DL393" s="30">
        <f>(DI392*DI393)*(1-COS(RADIANS(CV391)))+DI391*(SIN(RADIANS(CV391)))</f>
        <v>-8.694343573875718E-2</v>
      </c>
      <c r="DM393" s="30">
        <f>(DI393^2)*(1-COS(RADIANS(CV391)))+(COS(RADIANS(CV391)))</f>
        <v>0.99619469809174555</v>
      </c>
      <c r="DO393">
        <v>-3.0755086275534527E-2</v>
      </c>
      <c r="DQ393" s="28">
        <f>(DB391*DB393)*(1-COS(RADIANS(CU391)))-DB392*(SIN(RADIANS(CU391)))</f>
        <v>0</v>
      </c>
      <c r="DR393" s="28">
        <f>(DB392*DB393)*(1-COS(RADIANS(CU391)))+DB391*(SIN(RADIANS(CU391)))</f>
        <v>0</v>
      </c>
      <c r="DS393" s="28">
        <f>(DB393^2)*(1-COS(RADIANS(CU391)))+(COS(RADIANS(CU391)))</f>
        <v>1</v>
      </c>
      <c r="DU393" s="61">
        <v>-8.1549053716645906E-2</v>
      </c>
      <c r="DV393" s="13">
        <f t="shared" si="603"/>
        <v>0.42665523641601805</v>
      </c>
      <c r="DW393" s="17">
        <v>0</v>
      </c>
      <c r="DX393">
        <v>1</v>
      </c>
      <c r="DZ393" s="73">
        <f>(DB391*DB391)*(1-COS(RADIANS(CW391-45)))-DB391*(SIN(RADIANS(CW391-45)))</f>
        <v>0</v>
      </c>
      <c r="EA393" s="73">
        <f>(DB392*DB393)*(1-COS(RADIANS(CW391-45)))+DB391*(SIN(RADIANS(CW391-45)))</f>
        <v>0</v>
      </c>
      <c r="EB393" s="73">
        <f>(DB393^2)*(1-COS(RADIANS(CW391-45)))+(COS(RADIANS(CW391-45)))</f>
        <v>1</v>
      </c>
      <c r="EC393" s="10"/>
      <c r="ED393">
        <v>0</v>
      </c>
      <c r="EE393" s="1">
        <v>-8.1549053716645906E-2</v>
      </c>
      <c r="EG393">
        <f>CY393+DU393</f>
        <v>-0.11230413999218043</v>
      </c>
      <c r="EH393">
        <f>EG393/(SQRT(EG391^2+EG392^2+EG393^2))</f>
        <v>-7.9411018943794126E-2</v>
      </c>
      <c r="EJ393">
        <f>Q393+AM393</f>
        <v>-0.47735106662109589</v>
      </c>
      <c r="EK393">
        <f>EJ393/(SQRT(EJ391^2+EJ392^2+EJ393^2))</f>
        <v>-0.34153080113101769</v>
      </c>
      <c r="EM393" s="23">
        <f>CY391*DU392-CY392*DU391</f>
        <v>-0.99619469809174555</v>
      </c>
      <c r="ER393">
        <f t="shared" ref="ER393:ES395" si="605">CK392</f>
        <v>0.93180266183863136</v>
      </c>
      <c r="ES393">
        <f t="shared" si="605"/>
        <v>-0.87956522186239505</v>
      </c>
      <c r="ET393" t="e">
        <f>#REF!</f>
        <v>#REF!</v>
      </c>
      <c r="EU393" t="e">
        <f>#REF!</f>
        <v>#REF!</v>
      </c>
      <c r="EY393" s="28"/>
      <c r="EZ393" s="10"/>
      <c r="FA393" s="61">
        <v>-2.9327174896890369E-2</v>
      </c>
      <c r="FB393" s="13">
        <f>BW394</f>
        <v>40</v>
      </c>
      <c r="FC393" s="17">
        <v>0</v>
      </c>
      <c r="FD393">
        <v>1</v>
      </c>
      <c r="FF393" s="73">
        <f>(FD391*FD393)*(1-COS(RADIANS(EY391+45)))-FD392*(SIN(RADIANS(EY391+45)))</f>
        <v>0</v>
      </c>
      <c r="FG393" s="73">
        <f>(FD392*FD393)*(1-COS(RADIANS(EY391+45)))+FD391*(SIN(RADIANS(EY391+45)))</f>
        <v>0</v>
      </c>
      <c r="FH393" s="73">
        <f>(FD393^2)*(1-COS(RADIANS(EY391+45)))+(COS(RADIANS(EY391+45)))</f>
        <v>1</v>
      </c>
      <c r="FI393" s="10"/>
      <c r="FJ393">
        <v>0</v>
      </c>
      <c r="FK393" s="23">
        <f>SIN(RADIANS(176))*SIN(RADIANS(0))</f>
        <v>0</v>
      </c>
      <c r="FM393" s="30">
        <f>(FK391*FK393)*(1-COS(RADIANS(EX391)))-FK392*(SIN(RADIANS(EX391)))</f>
        <v>-6.0796772806267756E-3</v>
      </c>
      <c r="FN393" s="30">
        <f>(FK392*FK393)*(1-COS(RADIANS(EX391)))+FK391*(SIN(RADIANS(EX391)))</f>
        <v>-8.694343573875718E-2</v>
      </c>
      <c r="FO393" s="30">
        <f>(FK393^2)*(1-COS(RADIANS(EX391)))+(COS(RADIANS(EX391)))</f>
        <v>0.99619469809174555</v>
      </c>
      <c r="FQ393">
        <v>-2.9327174896890369E-2</v>
      </c>
      <c r="FS393" s="28">
        <f>(FD391*FD393)*(1-COS(RADIANS(EW391)))-FD392*(SIN(RADIANS(EW391)))</f>
        <v>0</v>
      </c>
      <c r="FT393" s="28">
        <f>(FD392*FD393)*(1-COS(RADIANS(EW391)))+FD391*(SIN(RADIANS(EW391)))</f>
        <v>0</v>
      </c>
      <c r="FU393" s="28">
        <f>(FD393^2)*(1-COS(RADIANS(EW391)))+(COS(RADIANS(EW391)))</f>
        <v>1</v>
      </c>
      <c r="FW393" s="61">
        <v>-8.2073383666467492E-2</v>
      </c>
      <c r="FX393" s="13">
        <f>BX394</f>
        <v>215.7</v>
      </c>
      <c r="FY393" s="17">
        <v>0</v>
      </c>
      <c r="FZ393">
        <v>1</v>
      </c>
      <c r="GB393" s="73">
        <f>(FD391*FD391)*(1-COS(RADIANS(EY391-45)))-FD391*(SIN(RADIANS(EY391-45)))</f>
        <v>0</v>
      </c>
      <c r="GC393" s="73">
        <f>(FD392*FD393)*(1-COS(RADIANS(EY391-45)))+FD391*(SIN(RADIANS(EY391-45)))</f>
        <v>0</v>
      </c>
      <c r="GD393" s="73">
        <f>(FD393^2)*(1-COS(RADIANS(EY391-45)))+(COS(RADIANS(EY391-45)))</f>
        <v>1</v>
      </c>
      <c r="GE393" s="10"/>
      <c r="GF393">
        <v>0</v>
      </c>
      <c r="GG393" s="1">
        <v>-8.2073383666467492E-2</v>
      </c>
      <c r="GI393">
        <f>FA393+FW393</f>
        <v>-0.11140055856335786</v>
      </c>
      <c r="GJ393">
        <f>GI393/(SQRT(GI391^2+GI392^2+GI393^2))</f>
        <v>-7.8772090388119456E-2</v>
      </c>
      <c r="GL393" t="e">
        <f>#REF!+DC393</f>
        <v>#REF!</v>
      </c>
      <c r="GM393" t="e">
        <f>GL393/(SQRT(GL391^2+GL392^2+GL393^2))</f>
        <v>#REF!</v>
      </c>
      <c r="GO393" s="27">
        <f>FA391*FW392-FA392*FW391</f>
        <v>-0.99619469809174555</v>
      </c>
    </row>
    <row r="394" spans="1:197" x14ac:dyDescent="0.2">
      <c r="A394" s="17">
        <f t="shared" si="585"/>
        <v>30</v>
      </c>
      <c r="B394" s="17">
        <f t="shared" si="585"/>
        <v>-10</v>
      </c>
      <c r="C394" s="17">
        <f t="shared" si="585"/>
        <v>261.8</v>
      </c>
      <c r="D394" t="s">
        <v>9</v>
      </c>
      <c r="E394" s="5">
        <f t="shared" si="604"/>
        <v>0.33785862553872076</v>
      </c>
      <c r="F394" s="6">
        <f t="shared" si="604"/>
        <v>-0.37360315179333942</v>
      </c>
      <c r="G394" s="7">
        <f t="shared" ref="G394:G395" si="606">Q393</f>
        <v>-0.90400630303711393</v>
      </c>
      <c r="H394" s="8">
        <f t="shared" ref="H394:H395" si="607">AM393</f>
        <v>0.42665523641601805</v>
      </c>
      <c r="J394" s="10"/>
      <c r="P394" s="1"/>
      <c r="Q394" s="61">
        <v>-4.9028079460591734E-2</v>
      </c>
      <c r="S394" s="17">
        <v>0</v>
      </c>
      <c r="T394">
        <v>1</v>
      </c>
      <c r="V394" s="73">
        <f>(T392*T394)*(1-COS(RADIANS(O392+45)))-T393*(SIN(RADIANS(O392+45)))</f>
        <v>0</v>
      </c>
      <c r="W394" s="73">
        <f>(T393*T394)*(1-COS(RADIANS(O392+45)))+T392*(SIN(RADIANS(O392+45)))</f>
        <v>0</v>
      </c>
      <c r="X394" s="73">
        <f>(T394^2)*(1-COS(RADIANS(O392+45)))+(COS(RADIANS(O392+45)))</f>
        <v>1</v>
      </c>
      <c r="Y394" s="10"/>
      <c r="Z394">
        <v>0</v>
      </c>
      <c r="AA394" s="23">
        <f>SIN(RADIANS('[1]Biaxial Input'!$F$21))*SIN(RADIANS(0))</f>
        <v>0</v>
      </c>
      <c r="AC394" s="30">
        <f>(AA392*AA394)*(1-COS(RADIANS(N392)))-AA393*(SIN(RADIANS(N392)))</f>
        <v>-1.2113084546138469E-2</v>
      </c>
      <c r="AD394" s="30">
        <f>(AA393*AA394)*(1-COS(RADIANS(N392)))+AA392*(SIN(RADIANS(N392)))</f>
        <v>-0.17322517943366056</v>
      </c>
      <c r="AE394" s="30">
        <f>(AA394^2)*(1-COS(RADIANS(N392)))+(COS(RADIANS(N392)))</f>
        <v>0.98480775301220802</v>
      </c>
      <c r="AG394">
        <v>-4.9028079460591734E-2</v>
      </c>
      <c r="AI394" s="28">
        <f>(T392*T394)*(1-COS(RADIANS(M392)))-T393*(SIN(RADIANS(M392)))</f>
        <v>0</v>
      </c>
      <c r="AJ394" s="28">
        <f>(T393*T394)*(1-COS(RADIANS(M392)))+T392*(SIN(RADIANS(M392)))</f>
        <v>0</v>
      </c>
      <c r="AK394" s="28">
        <f>(T394^2)*(1-COS(RADIANS(M392)))+(COS(RADIANS(M392)))</f>
        <v>1</v>
      </c>
      <c r="AM394" s="61">
        <v>-0.16658312348930099</v>
      </c>
      <c r="AO394" s="17">
        <v>0</v>
      </c>
      <c r="AP394">
        <v>1</v>
      </c>
      <c r="AR394" s="73">
        <f>(T392*T392)*(1-COS(RADIANS(O392-45)))-T392*(SIN(RADIANS(O392-45)))</f>
        <v>0</v>
      </c>
      <c r="AS394" s="73">
        <f>(T393*T394)*(1-COS(RADIANS(O392-45)))+T392*(SIN(RADIANS(O392-45)))</f>
        <v>0</v>
      </c>
      <c r="AT394" s="73">
        <f>(T394^2)*(1-COS(RADIANS(O392-45)))+(COS(RADIANS(O392-45)))</f>
        <v>1</v>
      </c>
      <c r="AU394" s="10"/>
      <c r="AV394">
        <v>0</v>
      </c>
      <c r="AW394" s="1">
        <v>-0.16658312348930099</v>
      </c>
      <c r="BV394" s="17">
        <f t="shared" si="592"/>
        <v>80</v>
      </c>
      <c r="BW394" s="17">
        <f t="shared" si="592"/>
        <v>40</v>
      </c>
      <c r="BX394" s="17">
        <f t="shared" si="592"/>
        <v>215.7</v>
      </c>
      <c r="BY394" t="s">
        <v>10</v>
      </c>
      <c r="BZ394" s="5">
        <f t="shared" si="601"/>
        <v>-9.8670839279614439E-2</v>
      </c>
      <c r="CA394" s="6">
        <f t="shared" si="601"/>
        <v>-0.32743703463395935</v>
      </c>
      <c r="CB394" s="7">
        <f>CY393</f>
        <v>-3.0755086275534527E-2</v>
      </c>
      <c r="CC394" s="8">
        <f>DU393</f>
        <v>-8.1549053716645906E-2</v>
      </c>
      <c r="CE394" s="10"/>
      <c r="CG394" s="10" t="s">
        <v>160</v>
      </c>
      <c r="CH394" s="10">
        <f>-CH391*((EY391-CW391)/(CH393-CE392))</f>
        <v>110.33673337994631</v>
      </c>
      <c r="CI394" s="67"/>
      <c r="CJ394" s="10" t="s">
        <v>10</v>
      </c>
      <c r="CK394" s="5">
        <f t="shared" si="602"/>
        <v>-9.8670839279614439E-2</v>
      </c>
      <c r="CL394" s="6">
        <f t="shared" si="602"/>
        <v>-0.32743703463395935</v>
      </c>
      <c r="CM394" s="7">
        <f>FA393</f>
        <v>-2.9327174896890369E-2</v>
      </c>
      <c r="CN394" s="8">
        <f>FW393</f>
        <v>-8.2073383666467492E-2</v>
      </c>
      <c r="CW394" s="28"/>
      <c r="CX394" s="1"/>
      <c r="DH394" s="10"/>
      <c r="DI394" s="10"/>
      <c r="DJ394" s="10"/>
      <c r="DK394" s="10"/>
      <c r="DL394" s="10"/>
      <c r="DM394" s="10"/>
      <c r="DN394" s="10"/>
      <c r="DO394" s="10"/>
      <c r="DP394" s="10"/>
      <c r="EE394" s="1"/>
      <c r="EI394" s="64">
        <f>(DEGREES(ACOS((EH391*EK391+EH392*EK392+EH393*EK393)/((SQRT(EH391^2+EH392^2+EH393^2))*(SQRT(EK391^2+EK392^2+EK393^2))))))</f>
        <v>148.31110427963293</v>
      </c>
      <c r="ER394">
        <f t="shared" si="605"/>
        <v>0.3492962422733713</v>
      </c>
      <c r="ES394">
        <f t="shared" si="605"/>
        <v>-0.34518112468713447</v>
      </c>
      <c r="ET394" t="e">
        <f>#REF!</f>
        <v>#REF!</v>
      </c>
      <c r="EU394" t="e">
        <f>#REF!</f>
        <v>#REF!</v>
      </c>
      <c r="EY394" s="28"/>
      <c r="EZ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GG394" s="1"/>
      <c r="GK394" s="64" t="e">
        <f>(DEGREES(ACOS((GJ391*GM391+GJ392*GM392+GJ393*GM393)/((SQRT(GJ391^2+GJ392^2+GJ393^2))*(SQRT(GM391^2+GM392^2+GM393^2))))))</f>
        <v>#VALUE!</v>
      </c>
    </row>
    <row r="395" spans="1:197" x14ac:dyDescent="0.2">
      <c r="A395" s="17">
        <f t="shared" si="585"/>
        <v>0</v>
      </c>
      <c r="B395" s="17">
        <f t="shared" si="585"/>
        <v>-15</v>
      </c>
      <c r="C395" s="17">
        <f t="shared" si="585"/>
        <v>293.89999999999998</v>
      </c>
      <c r="D395" t="s">
        <v>10</v>
      </c>
      <c r="E395" s="5">
        <f t="shared" si="604"/>
        <v>5.5254742931443744E-2</v>
      </c>
      <c r="F395" s="6">
        <f t="shared" si="604"/>
        <v>-0.18100467876095733</v>
      </c>
      <c r="G395" s="7">
        <f t="shared" si="606"/>
        <v>-4.9028079460591734E-2</v>
      </c>
      <c r="H395" s="8">
        <f t="shared" si="607"/>
        <v>-0.16658312348930099</v>
      </c>
      <c r="J395" s="10"/>
      <c r="P395" s="1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W395" s="1"/>
      <c r="BV395" s="17">
        <f t="shared" si="592"/>
        <v>120</v>
      </c>
      <c r="BW395" s="17">
        <f t="shared" si="592"/>
        <v>45</v>
      </c>
      <c r="BX395" s="17">
        <f t="shared" si="592"/>
        <v>167.8</v>
      </c>
      <c r="CS395" s="15"/>
      <c r="CW395" s="28"/>
      <c r="CX395" s="1"/>
      <c r="CY395" s="82" t="s">
        <v>148</v>
      </c>
      <c r="CZ395" s="13"/>
      <c r="DB395" s="10"/>
      <c r="DC395" s="10"/>
      <c r="DD395" s="10"/>
      <c r="DE395" s="10"/>
      <c r="DF395" s="10"/>
      <c r="DG395" s="10"/>
      <c r="DH395" s="80"/>
      <c r="DI395" s="23" t="s">
        <v>149</v>
      </c>
      <c r="DM395" s="1"/>
      <c r="DO395" s="80"/>
      <c r="DS395" s="13"/>
      <c r="DT395" s="81"/>
      <c r="DU395" s="82" t="s">
        <v>150</v>
      </c>
      <c r="DW395" s="13"/>
      <c r="DX395" s="13"/>
      <c r="EA395" s="1"/>
      <c r="EE395" s="1"/>
      <c r="ER395">
        <f t="shared" si="605"/>
        <v>-9.8670839279614439E-2</v>
      </c>
      <c r="ES395">
        <f t="shared" si="605"/>
        <v>-0.32743703463395935</v>
      </c>
      <c r="ET395" t="e">
        <f>#REF!</f>
        <v>#REF!</v>
      </c>
      <c r="EU395" t="e">
        <f>#REF!</f>
        <v>#REF!</v>
      </c>
      <c r="EY395" s="28"/>
      <c r="EZ395" s="10"/>
      <c r="FA395" s="82" t="s">
        <v>148</v>
      </c>
      <c r="FB395" s="13"/>
      <c r="FD395" s="10"/>
      <c r="FE395" s="10"/>
      <c r="FF395" s="10"/>
      <c r="FG395" s="10"/>
      <c r="FH395" s="10"/>
      <c r="FI395" s="10"/>
      <c r="FJ395" s="80"/>
      <c r="FK395" s="23" t="s">
        <v>149</v>
      </c>
      <c r="FO395" s="1"/>
      <c r="FQ395" s="80"/>
      <c r="FU395" s="13"/>
      <c r="FV395" s="81"/>
      <c r="FW395" s="82" t="s">
        <v>150</v>
      </c>
      <c r="FY395" s="13"/>
      <c r="FZ395" s="13"/>
      <c r="GC395" s="1"/>
      <c r="GG395" s="1"/>
      <c r="GK395" s="13"/>
    </row>
    <row r="396" spans="1:197" x14ac:dyDescent="0.2">
      <c r="A396" s="17">
        <f t="shared" si="585"/>
        <v>10</v>
      </c>
      <c r="B396" s="17">
        <f t="shared" si="585"/>
        <v>-20</v>
      </c>
      <c r="C396" s="17">
        <f t="shared" si="585"/>
        <v>282.7</v>
      </c>
      <c r="P396" s="1"/>
      <c r="Q396" s="82" t="s">
        <v>148</v>
      </c>
      <c r="R396" s="13"/>
      <c r="T396" s="10"/>
      <c r="U396" s="10"/>
      <c r="V396" s="10"/>
      <c r="W396" s="10"/>
      <c r="X396" s="10"/>
      <c r="Y396" s="10"/>
      <c r="Z396" s="80"/>
      <c r="AA396" s="23" t="s">
        <v>149</v>
      </c>
      <c r="AE396" s="1"/>
      <c r="AG396" s="80"/>
      <c r="AK396" s="13"/>
      <c r="AL396" s="81"/>
      <c r="AM396" s="82" t="s">
        <v>150</v>
      </c>
      <c r="AO396" s="13"/>
      <c r="AP396" s="13"/>
      <c r="AS396" s="1"/>
      <c r="AW396" s="1"/>
      <c r="BV396" s="17">
        <f t="shared" si="592"/>
        <v>90</v>
      </c>
      <c r="BW396" s="17">
        <f t="shared" si="592"/>
        <v>50</v>
      </c>
      <c r="BX396" s="17">
        <f t="shared" si="592"/>
        <v>209.4</v>
      </c>
      <c r="BZ396" s="5" t="s">
        <v>4</v>
      </c>
      <c r="CA396" s="6" t="s">
        <v>5</v>
      </c>
      <c r="CB396" s="7" t="s">
        <v>6</v>
      </c>
      <c r="CC396" s="8" t="s">
        <v>1</v>
      </c>
      <c r="CD396">
        <v>3</v>
      </c>
      <c r="CE396" s="9" t="s">
        <v>7</v>
      </c>
      <c r="CG396" s="90" t="s">
        <v>157</v>
      </c>
      <c r="CH396" s="61">
        <f>CE397-((CH398-CE397)/(EY396-CW396))*CW396</f>
        <v>-3.8500870402387091</v>
      </c>
      <c r="CI396" s="10"/>
      <c r="CK396" s="5" t="s">
        <v>4</v>
      </c>
      <c r="CL396" s="6" t="s">
        <v>5</v>
      </c>
      <c r="CM396" s="7" t="s">
        <v>6</v>
      </c>
      <c r="CN396" s="8" t="s">
        <v>1</v>
      </c>
      <c r="CO396" s="10"/>
      <c r="CP396">
        <f t="shared" ref="CP396:CQ398" si="608">BZ397</f>
        <v>0.93180266183863136</v>
      </c>
      <c r="CQ396">
        <f t="shared" si="608"/>
        <v>-0.87956522186239505</v>
      </c>
      <c r="CR396">
        <f>CI400</f>
        <v>0</v>
      </c>
      <c r="CS396">
        <f>CL400</f>
        <v>0</v>
      </c>
      <c r="CU396" s="17">
        <f>CU300</f>
        <v>85</v>
      </c>
      <c r="CV396" s="17">
        <f>CV300</f>
        <v>10</v>
      </c>
      <c r="CW396" s="31">
        <f>CH303</f>
        <v>115.77355769164045</v>
      </c>
      <c r="CX396" s="1"/>
      <c r="CY396" s="61">
        <f t="array" ref="CY396:CY398">MMULT(DQ396:DS398,DO396:DO398)</f>
        <v>-0.40640305374498464</v>
      </c>
      <c r="CZ396" s="13"/>
      <c r="DA396" s="17">
        <v>1</v>
      </c>
      <c r="DB396">
        <v>0</v>
      </c>
      <c r="DD396" s="73">
        <f>(DB396^2)*(1-COS(RADIANS(CW396+45)))+(COS(RADIANS(CW396+45)))</f>
        <v>-0.94422449595833369</v>
      </c>
      <c r="DE396" s="73">
        <f>(DB396*DB397)*(1-COS(RADIANS(CW396+45)))-DB398*(SIN(RADIANS(CW396+45)))</f>
        <v>-0.32930244644130841</v>
      </c>
      <c r="DF396" s="73">
        <f>(DB396*DB398)*(1-COS(RADIANS(CW396+45)))+DB397*(SIN(RADIANS(CW396+45)))</f>
        <v>0</v>
      </c>
      <c r="DG396" s="10"/>
      <c r="DH396">
        <f t="array" ref="DH396:DH398">MMULT(DD396:DF398,DA396:DA398)</f>
        <v>-0.94422449595833369</v>
      </c>
      <c r="DI396" s="23">
        <f>COS(RADIANS('[1]Biaxial Input'!$F$21))</f>
        <v>-0.9975640502598242</v>
      </c>
      <c r="DK396" s="30">
        <f>(DI396^2)*(1-COS(RADIANS(CV396)))+(COS(RADIANS(CV396)))</f>
        <v>0.99992607504832687</v>
      </c>
      <c r="DL396" s="30">
        <f>(DI396*DI397)*(1-COS(RADIANS(CV396)))-DI398*(SIN(RADIANS(CV396)))</f>
        <v>-1.0571760619211149E-3</v>
      </c>
      <c r="DM396" s="30">
        <f>(DI396*DI398)*(1-COS(RADIANS(CV396)))+DI397*(SIN(RADIANS(CV396)))</f>
        <v>1.2113084546138469E-2</v>
      </c>
      <c r="DO396">
        <f t="array" ref="DO396:DO398">MMULT(DK396:DM398,DH396:DH398)</f>
        <v>-0.94450282487161119</v>
      </c>
      <c r="DQ396" s="28">
        <f>(DB396^2)*(1-COS(RADIANS(CU396)))+(COS(RADIANS(CU396)))</f>
        <v>8.7155742747658138E-2</v>
      </c>
      <c r="DR396" s="28">
        <f>(DB396*DB397)*(1-COS(RADIANS(CU396)))-DB398*(SIN(RADIANS(CU396)))</f>
        <v>-0.99619469809174555</v>
      </c>
      <c r="DS396" s="28">
        <f>(DB396*DB398)*(1-COS(RADIANS(CU396)))+DB397*(SIN(RADIANS(CU396)))</f>
        <v>0</v>
      </c>
      <c r="DU396" s="61">
        <f t="array" ref="DU396:DU398">MMULT(DQ396:DS398,EE396:EE398)</f>
        <v>-0.89745238403364169</v>
      </c>
      <c r="DV396" s="13"/>
      <c r="DW396" s="17">
        <v>1</v>
      </c>
      <c r="DX396">
        <v>0</v>
      </c>
      <c r="DZ396" s="73">
        <f>(DB396^2)*(1-COS(RADIANS(CW396-45)))+(COS(RADIANS(CW396-45)))</f>
        <v>0.32930244644130852</v>
      </c>
      <c r="EA396" s="73">
        <f>(DB396*DB397)*(1-COS(RADIANS(CW396-45)))-DB398*(SIN(RADIANS(CW396-45)))</f>
        <v>-0.94422449595833358</v>
      </c>
      <c r="EB396" s="73">
        <f>(DB396*DB398)*(1-COS(RADIANS(CW396-45)))+DB397*(SIN(RADIANS(CW396-45)))</f>
        <v>0</v>
      </c>
      <c r="EC396" s="10"/>
      <c r="ED396">
        <f t="array" ref="ED396:ED398">MMULT(DZ396:EB398,DA396:DA398)</f>
        <v>0.32930244644130852</v>
      </c>
      <c r="EE396" s="1">
        <f t="array" ref="EE396:EE398">MMULT(DK396:DM398,ED396:ED398)</f>
        <v>0.32827989123966278</v>
      </c>
      <c r="EG396">
        <f>CY396+DU396</f>
        <v>-1.3038554377786262</v>
      </c>
      <c r="EH396">
        <f>EG396/(SQRT(EG396^2+EG397^2+EG398^2))</f>
        <v>-0.9219650217402211</v>
      </c>
      <c r="EJ396">
        <f>Q396+AM396</f>
        <v>0</v>
      </c>
      <c r="EK396">
        <f>EJ396/(SQRT(EJ396^2+EJ397^2+EJ398^2))</f>
        <v>0</v>
      </c>
      <c r="EM396" s="23">
        <f>CY397*DU398-CY398*DU397</f>
        <v>0.17151028044722005</v>
      </c>
      <c r="EO396" s="15">
        <v>3</v>
      </c>
      <c r="EP396" s="9" t="s">
        <v>7</v>
      </c>
      <c r="EW396" s="17">
        <f>CU396</f>
        <v>85</v>
      </c>
      <c r="EX396" s="17">
        <f>CV396</f>
        <v>10</v>
      </c>
      <c r="EY396" s="31">
        <f>1+CW396</f>
        <v>116.77355769164045</v>
      </c>
      <c r="EZ396" s="10"/>
      <c r="FA396" s="61">
        <f t="array" ref="FA396:FA398">MMULT(FS396:FU398,FQ396:FQ398)</f>
        <v>-0.39067845282717739</v>
      </c>
      <c r="FB396" s="13">
        <f>BW397</f>
        <v>-5</v>
      </c>
      <c r="FC396" s="17">
        <v>1</v>
      </c>
      <c r="FD396">
        <v>0</v>
      </c>
      <c r="FF396" s="73">
        <f>(FD396^2)*(1-COS(RADIANS(EY396+45)))+(COS(RADIANS(EY396+45)))</f>
        <v>-0.94982780613023077</v>
      </c>
      <c r="FG396" s="73">
        <f>(FD396*FD397)*(1-COS(RADIANS(EY396+45)))-FD398*(SIN(RADIANS(EY396+45)))</f>
        <v>-0.31277330241219892</v>
      </c>
      <c r="FH396" s="73">
        <f>(FD396*FD398)*(1-COS(RADIANS(EY396+45)))+FD397*(SIN(RADIANS(EY396+45)))</f>
        <v>0</v>
      </c>
      <c r="FI396" s="10"/>
      <c r="FJ396">
        <f t="array" ref="FJ396:FJ398">MMULT(FF396:FH398,FC396:FC398)</f>
        <v>-0.94982780613023077</v>
      </c>
      <c r="FK396" s="23">
        <f>COS(RADIANS(176))</f>
        <v>-0.9975640502598242</v>
      </c>
      <c r="FM396" s="30">
        <f>(FK396^2)*(1-COS(RADIANS(EX396)))+(COS(RADIANS(EX396)))</f>
        <v>0.99992607504832687</v>
      </c>
      <c r="FN396" s="30">
        <f>(FK396*FK397)*(1-COS(RADIANS(EX396)))-FK398*(SIN(RADIANS(EX396)))</f>
        <v>-1.0571760619211149E-3</v>
      </c>
      <c r="FO396" s="30">
        <f>(FK396*FK398)*(1-COS(RADIANS(EX396)))+FK397*(SIN(RADIANS(EX396)))</f>
        <v>1.2113084546138469E-2</v>
      </c>
      <c r="FQ396">
        <f t="array" ref="FQ396:FQ398">MMULT(FM396:FO398,FJ396:FJ398)</f>
        <v>-0.95008824660368296</v>
      </c>
      <c r="FS396" s="28">
        <f>(FD396^2)*(1-COS(RADIANS(EW396)))+(COS(RADIANS(EW396)))</f>
        <v>8.7155742747658138E-2</v>
      </c>
      <c r="FT396" s="28">
        <f>(FD396*FD397)*(1-COS(RADIANS(EW396)))-FD398*(SIN(RADIANS(EW396)))</f>
        <v>-0.99619469809174555</v>
      </c>
      <c r="FU396" s="28">
        <f>(FD396*FD398)*(1-COS(RADIANS(EW396)))+FD397*(SIN(RADIANS(EW396)))</f>
        <v>0</v>
      </c>
      <c r="FW396" s="61">
        <f t="array" ref="FW396:FW398">MMULT(FS396:FU398,GG396:GG398)</f>
        <v>-0.90440840895995589</v>
      </c>
      <c r="FX396" s="13">
        <f>BX397</f>
        <v>220.3</v>
      </c>
      <c r="FY396" s="17">
        <v>1</v>
      </c>
      <c r="FZ396">
        <v>0</v>
      </c>
      <c r="GB396" s="73">
        <f>(FD396^2)*(1-COS(RADIANS(EY396-45)))+(COS(RADIANS(EY396-45)))</f>
        <v>0.31277330241219931</v>
      </c>
      <c r="GC396" s="73">
        <f>(FD396*FD397)*(1-COS(RADIANS(EY396-45)))-FD398*(SIN(RADIANS(EY396-45)))</f>
        <v>-0.94982780613023066</v>
      </c>
      <c r="GD396" s="73">
        <f>(FD396*FD398)*(1-COS(RADIANS(EY396-45)))+FD397*(SIN(RADIANS(EY396-45)))</f>
        <v>0</v>
      </c>
      <c r="GE396" s="10"/>
      <c r="GF396">
        <f t="array" ref="GF396:GF398">MMULT(GB396:GD398,FC396:FC398)</f>
        <v>0.31277330241219931</v>
      </c>
      <c r="GG396" s="1">
        <f t="array" ref="GG396:GG398">MMULT(FM396:FO398,GF396:GF398)</f>
        <v>0.31174604544134593</v>
      </c>
      <c r="GI396">
        <f>FA396+FW396</f>
        <v>-1.2950868617871332</v>
      </c>
      <c r="GJ396">
        <f>GI396/(SQRT(GI396^2+GI397^2+GI398^2))</f>
        <v>-0.91576470219528694</v>
      </c>
      <c r="GL396" t="e">
        <f>CH397+DC396</f>
        <v>#VALUE!</v>
      </c>
      <c r="GM396" t="e">
        <f>GL396/(SQRT(GL396^2+GL397^2+GL398^2))</f>
        <v>#VALUE!</v>
      </c>
      <c r="GO396" s="27">
        <f>FA397*FW398-FA398*FW397</f>
        <v>0.17151028044722011</v>
      </c>
    </row>
    <row r="397" spans="1:197" x14ac:dyDescent="0.2">
      <c r="A397" s="17">
        <f t="shared" si="585"/>
        <v>25</v>
      </c>
      <c r="B397" s="17">
        <f t="shared" si="585"/>
        <v>-30</v>
      </c>
      <c r="C397" s="17">
        <f t="shared" si="585"/>
        <v>270.8</v>
      </c>
      <c r="E397" s="5" t="s">
        <v>4</v>
      </c>
      <c r="F397" s="6" t="s">
        <v>5</v>
      </c>
      <c r="G397" s="7" t="s">
        <v>6</v>
      </c>
      <c r="H397" s="8" t="s">
        <v>1</v>
      </c>
      <c r="I397">
        <v>4</v>
      </c>
      <c r="J397" s="9" t="s">
        <v>7</v>
      </c>
      <c r="K397">
        <v>4</v>
      </c>
      <c r="L397" s="10"/>
      <c r="M397" s="17">
        <f>A385</f>
        <v>140</v>
      </c>
      <c r="N397" s="17">
        <f>B385</f>
        <v>15</v>
      </c>
      <c r="O397" s="17">
        <f>C385</f>
        <v>151.4</v>
      </c>
      <c r="P397" s="1"/>
      <c r="Q397" s="61">
        <f t="array" ref="Q397:Q399">MMULT(AI397:AK399,AG397:AG399)</f>
        <v>0.90811206057892435</v>
      </c>
      <c r="R397" s="13"/>
      <c r="S397" s="17">
        <v>1</v>
      </c>
      <c r="T397">
        <v>0</v>
      </c>
      <c r="V397" s="73">
        <f>(T397^2)*(1-COS(RADIANS(O397+45)))+(COS(RADIANS(O397+45)))</f>
        <v>-0.95931397454005762</v>
      </c>
      <c r="W397" s="73">
        <f>(T397*T398)*(1-COS(RADIANS(O397+45)))-T399*(SIN(RADIANS(O397+45)))</f>
        <v>0.28234145684287631</v>
      </c>
      <c r="X397" s="73">
        <f>(T397*T399)*(1-COS(RADIANS(O397+45)))+T398*(SIN(RADIANS(O397+45)))</f>
        <v>0</v>
      </c>
      <c r="Y397" s="10"/>
      <c r="Z397">
        <f t="array" ref="Z397:Z399">MMULT(V397:X399,S397:S399)</f>
        <v>-0.95931397454005762</v>
      </c>
      <c r="AA397" s="23">
        <f>COS(RADIANS('[1]Biaxial Input'!$F$21))</f>
        <v>-0.9975640502598242</v>
      </c>
      <c r="AC397" s="30">
        <f>(AA397^2)*(1-COS(RADIANS(N397)))+(COS(RADIANS(N397)))</f>
        <v>0.99983419624187875</v>
      </c>
      <c r="AD397" s="30">
        <f>(AA397*AA398)*(1-COS(RADIANS(N397)))-AA399*(SIN(RADIANS(N397)))</f>
        <v>-2.3711042090011594E-3</v>
      </c>
      <c r="AE397" s="30">
        <f>(AA397*AA399)*(1-COS(RADIANS(N397)))+AA398*(SIN(RADIANS(N397)))</f>
        <v>1.8054303924173627E-2</v>
      </c>
      <c r="AG397">
        <f t="array" ref="AG397:AG399">MMULT(AC397:AE399,Z397:Z399)</f>
        <v>-0.95848545566116505</v>
      </c>
      <c r="AI397" s="28">
        <f>(T397^2)*(1-COS(RADIANS(M397)))+(COS(RADIANS(M397)))</f>
        <v>-0.7660444431189779</v>
      </c>
      <c r="AJ397" s="28">
        <f>(T397*T398)*(1-COS(RADIANS(M397)))-T399*(SIN(RADIANS(M397)))</f>
        <v>-0.64278760968653947</v>
      </c>
      <c r="AK397" s="28">
        <f>(T397*T399)*(1-COS(RADIANS(M397)))+T398*(SIN(RADIANS(M397)))</f>
        <v>0</v>
      </c>
      <c r="AM397" s="61">
        <f t="array" ref="AM397:AM399">MMULT(AI397:AK399,AW397:AW399)</f>
        <v>-0.37816365223527337</v>
      </c>
      <c r="AN397" s="13"/>
      <c r="AO397" s="17">
        <v>1</v>
      </c>
      <c r="AP397">
        <v>0</v>
      </c>
      <c r="AR397" s="73">
        <f>(T397^2)*(1-COS(RADIANS(O397-45)))+(COS(RADIANS(O397-45)))</f>
        <v>-0.28234145684287654</v>
      </c>
      <c r="AS397" s="73">
        <f>(T397*T398)*(1-COS(RADIANS(O397-45)))-T399*(SIN(RADIANS(O397-45)))</f>
        <v>-0.95931397454005751</v>
      </c>
      <c r="AT397" s="73">
        <f>(T397*T399)*(1-COS(RADIANS(O397-45)))+T398*(SIN(RADIANS(O397-45)))</f>
        <v>0</v>
      </c>
      <c r="AU397" s="10"/>
      <c r="AV397">
        <f t="array" ref="AV397:AV399">MMULT(AR397:AT399,S397:S399)</f>
        <v>-0.28234145684287654</v>
      </c>
      <c r="AW397" s="1">
        <f t="array" ref="AW397:AW399">MMULT(AC397:AE399,AV397:AV399)</f>
        <v>-0.28456927697104412</v>
      </c>
      <c r="BV397" s="17">
        <f t="shared" si="592"/>
        <v>70</v>
      </c>
      <c r="BW397" s="17">
        <f t="shared" si="592"/>
        <v>-5</v>
      </c>
      <c r="BX397" s="17">
        <f t="shared" si="592"/>
        <v>220.3</v>
      </c>
      <c r="BY397" t="s">
        <v>8</v>
      </c>
      <c r="BZ397" s="5">
        <f t="shared" ref="BZ397:CA399" si="609">BZ392</f>
        <v>0.93180266183863136</v>
      </c>
      <c r="CA397" s="6">
        <f t="shared" si="609"/>
        <v>-0.87956522186239505</v>
      </c>
      <c r="CB397" s="7">
        <f>CY396</f>
        <v>-0.40640305374498464</v>
      </c>
      <c r="CC397" s="8">
        <f>DU396</f>
        <v>-0.89745238403364169</v>
      </c>
      <c r="CE397" s="9">
        <f>((SUMPRODUCT(CB397:CB399,BZ397:BZ399))*(SUMPRODUCT(CB397:(CB399),CA397:CA399)))-((SUMPRODUCT(CC397:CC399,BZ397:BZ399))*(SUMPRODUCT(CC397:CC399,CA397:CA399)))</f>
        <v>0</v>
      </c>
      <c r="CG397">
        <v>1</v>
      </c>
      <c r="CH397" t="s">
        <v>161</v>
      </c>
      <c r="CI397" s="67"/>
      <c r="CJ397" s="1" t="s">
        <v>8</v>
      </c>
      <c r="CK397" s="5">
        <f t="shared" ref="CK397:CL399" si="610">BZ397</f>
        <v>0.93180266183863136</v>
      </c>
      <c r="CL397" s="6">
        <f t="shared" si="610"/>
        <v>-0.87956522186239505</v>
      </c>
      <c r="CM397" s="7">
        <f>FA396</f>
        <v>-0.39067845282717739</v>
      </c>
      <c r="CN397" s="8">
        <f>FW396</f>
        <v>-0.90440840895995589</v>
      </c>
      <c r="CO397" s="10"/>
      <c r="CP397">
        <f t="shared" si="608"/>
        <v>0.3492962422733713</v>
      </c>
      <c r="CQ397">
        <f t="shared" si="608"/>
        <v>-0.34518112468713447</v>
      </c>
      <c r="CR397">
        <f>CJ400</f>
        <v>0</v>
      </c>
      <c r="CS397">
        <f>CM400</f>
        <v>0</v>
      </c>
      <c r="CW397" s="28"/>
      <c r="CX397" s="1"/>
      <c r="CY397" s="61">
        <v>-0.91255501219685053</v>
      </c>
      <c r="DA397" s="17">
        <v>0</v>
      </c>
      <c r="DB397">
        <v>0</v>
      </c>
      <c r="DD397" s="73">
        <f>(DB396*DB397)*(1-COS(RADIANS(CW396+45)))+DB398*(SIN(RADIANS(CW396+45)))</f>
        <v>0.32930244644130841</v>
      </c>
      <c r="DE397" s="73">
        <f>(DB397^2)*(1-COS(RADIANS(CW396+45)))+(COS(RADIANS(CW396+45)))</f>
        <v>-0.94422449595833369</v>
      </c>
      <c r="DF397" s="73">
        <f>(DB397*DB398)*(1-COS(RADIANS(CW396+45)))-DB396*(SIN(RADIANS(CW396+45)))</f>
        <v>0</v>
      </c>
      <c r="DG397" s="10"/>
      <c r="DH397">
        <v>0.32930244644130841</v>
      </c>
      <c r="DI397" s="23">
        <f>SIN(RADIANS('[1]Biaxial Input'!$F$21))*(COS(RADIANS(0)))</f>
        <v>6.9756473744125524E-2</v>
      </c>
      <c r="DK397" s="30">
        <f>(DI396*DI397)*(1-COS(RADIANS(CV396)))+DI398*(SIN(RADIANS(CV396)))</f>
        <v>-1.0571760619211149E-3</v>
      </c>
      <c r="DL397" s="30">
        <f>(DI397^2)*(1-COS(RADIANS(CV396)))+(COS(RADIANS(CV396)))</f>
        <v>0.98488167796388115</v>
      </c>
      <c r="DM397" s="30">
        <f>(DI397*DI398)*(1-COS(RADIANS(CV396)))-DI396*(SIN(RADIANS(CV396)))</f>
        <v>0.17322517943366056</v>
      </c>
      <c r="DO397">
        <v>0.32532215754293364</v>
      </c>
      <c r="DQ397" s="28">
        <f>(DB396*DB397)*(1-COS(RADIANS(CU396)))+DB398*(SIN(RADIANS(CU396)))</f>
        <v>0.99619469809174555</v>
      </c>
      <c r="DR397" s="28">
        <f>(DB397^2)*(1-COS(RADIANS(CU396)))+(COS(RADIANS(CU396)))</f>
        <v>8.7155742747658138E-2</v>
      </c>
      <c r="DS397" s="28">
        <f>(DB397*DB398)*(1-COS(RADIANS(CU396)))-DB396*(SIN(RADIANS(CU396)))</f>
        <v>0</v>
      </c>
      <c r="DU397" s="61">
        <v>0.40805077675020363</v>
      </c>
      <c r="DW397" s="17">
        <v>0</v>
      </c>
      <c r="DX397">
        <v>0</v>
      </c>
      <c r="DZ397" s="73">
        <f>(DB396*DB397)*(1-COS(RADIANS(CW396-45)))+DB398*(SIN(RADIANS(CW396-45)))</f>
        <v>0.94422449595833358</v>
      </c>
      <c r="EA397" s="73">
        <f>(DB397^2)*(1-COS(RADIANS(CW396-45)))+(COS(RADIANS(CW396-45)))</f>
        <v>0.32930244644130852</v>
      </c>
      <c r="EB397" s="73">
        <f>(DB397*DB398)*(1-COS(RADIANS(CW396-45)))-DB396*(SIN(RADIANS(CW396-45)))</f>
        <v>0</v>
      </c>
      <c r="EC397" s="10"/>
      <c r="ED397">
        <v>0.94422449595833358</v>
      </c>
      <c r="EE397" s="1">
        <v>0.92960127529053371</v>
      </c>
      <c r="EG397">
        <f>CY397+DU397</f>
        <v>-0.50450423544664691</v>
      </c>
      <c r="EH397">
        <f>EG397/(SQRT(EG396^2+EG397^2+EG398^2))</f>
        <v>-0.35673836602165859</v>
      </c>
      <c r="EJ397">
        <f>Q397+AM397</f>
        <v>0.52994840834365098</v>
      </c>
      <c r="EK397">
        <f>EJ397/(SQRT(EJ396^2+EJ397^2+EJ398^2))</f>
        <v>0.37692420659819964</v>
      </c>
      <c r="EM397" s="23">
        <f>CY398*DU396-CY396*DU398</f>
        <v>-2.7164559778537239E-2</v>
      </c>
      <c r="EP397" s="9">
        <f>((SUMPRODUCT(CM397:CM399,BZ397:BZ399))*(SUMPRODUCT(CM397:CM399,CA397:CA399)))-((SUMPRODUCT(CN397:CN399,BZ397:BZ399))*(SUMPRODUCT(CN397:CN399,CA397:CA399)))</f>
        <v>3.325532286477112E-2</v>
      </c>
      <c r="EY397" s="28"/>
      <c r="EZ397" s="10"/>
      <c r="FA397" s="61">
        <v>-0.91953749365132742</v>
      </c>
      <c r="FB397" s="13">
        <f>BW398</f>
        <v>-10</v>
      </c>
      <c r="FC397" s="17">
        <v>0</v>
      </c>
      <c r="FD397">
        <v>0</v>
      </c>
      <c r="FF397" s="73">
        <f>(FD396*FD397)*(1-COS(RADIANS(EY396+45)))+FD398*(SIN(RADIANS(EY396+45)))</f>
        <v>0.31277330241219892</v>
      </c>
      <c r="FG397" s="73">
        <f>(FD397^2)*(1-COS(RADIANS(EY396+45)))+(COS(RADIANS(EY396+45)))</f>
        <v>-0.94982780613023077</v>
      </c>
      <c r="FH397" s="73">
        <f>(FD397*FD398)*(1-COS(RADIANS(EY396+45)))-FD396*(SIN(RADIANS(EY396+45)))</f>
        <v>0</v>
      </c>
      <c r="FI397" s="10"/>
      <c r="FJ397">
        <v>0.31277330241219892</v>
      </c>
      <c r="FK397" s="23">
        <f>SIN(RADIANS(176))*(COS(RADIANS(0)))</f>
        <v>6.9756473744125524E-2</v>
      </c>
      <c r="FM397" s="30">
        <f>(FK396*FK397)*(1-COS(RADIANS(EX396)))+FK398*(SIN(RADIANS(EX396)))</f>
        <v>-1.0571760619211149E-3</v>
      </c>
      <c r="FN397" s="30">
        <f>(FK397^2)*(1-COS(RADIANS(EX396)))+(COS(RADIANS(EX396)))</f>
        <v>0.98488167796388115</v>
      </c>
      <c r="FO397" s="30">
        <f>(FK397*FK398)*(1-COS(RADIANS(EX396)))-FK396*(SIN(RADIANS(EX396)))</f>
        <v>0.17322517943366056</v>
      </c>
      <c r="FQ397">
        <v>0.30904883012161882</v>
      </c>
      <c r="FS397" s="28">
        <f>(FD396*FD397)*(1-COS(RADIANS(EW396)))+FD398*(SIN(RADIANS(EW396)))</f>
        <v>0.99619469809174555</v>
      </c>
      <c r="FT397" s="28">
        <f>(FD397^2)*(1-COS(RADIANS(EW396)))+(COS(RADIANS(EW396)))</f>
        <v>8.7155742747658138E-2</v>
      </c>
      <c r="FU397" s="28">
        <f>(FD397*FD398)*(1-COS(RADIANS(EW396)))-FD396*(SIN(RADIANS(EW396)))</f>
        <v>0</v>
      </c>
      <c r="FW397" s="61">
        <v>0.39206234767122672</v>
      </c>
      <c r="FX397" s="13">
        <f>BX398</f>
        <v>261.8</v>
      </c>
      <c r="FY397" s="17">
        <v>0</v>
      </c>
      <c r="FZ397">
        <v>0</v>
      </c>
      <c r="GB397" s="73">
        <f>(FD396*FD397)*(1-COS(RADIANS(EY396-45)))+FD398*(SIN(RADIANS(EY396-45)))</f>
        <v>0.94982780613023066</v>
      </c>
      <c r="GC397" s="73">
        <f>(FD397^2)*(1-COS(RADIANS(EY396-45)))+(COS(RADIANS(EY396-45)))</f>
        <v>0.31277330241219931</v>
      </c>
      <c r="GD397" s="73">
        <f>(FD397*FD398)*(1-COS(RADIANS(EY396-45)))-FD396*(SIN(RADIANS(EY396-45)))</f>
        <v>0</v>
      </c>
      <c r="GE397" s="10"/>
      <c r="GF397">
        <v>0.94982780613023066</v>
      </c>
      <c r="GG397" s="1">
        <v>0.93513734703017548</v>
      </c>
      <c r="GI397">
        <f>FA397+FW397</f>
        <v>-0.5274751459801007</v>
      </c>
      <c r="GJ397">
        <f>GI397/(SQRT(GI396^2+GI397^2+GI398^2))</f>
        <v>-0.37298125262989329</v>
      </c>
      <c r="GL397">
        <f>CH398+DC397</f>
        <v>3.325532286477112E-2</v>
      </c>
      <c r="GM397" t="e">
        <f>GL397/(SQRT(GL396^2+GL397^2+GL398^2))</f>
        <v>#VALUE!</v>
      </c>
      <c r="GO397" s="27">
        <f>FA398*FW396-FA396*FW398</f>
        <v>-2.7164559778537246E-2</v>
      </c>
    </row>
    <row r="398" spans="1:197" x14ac:dyDescent="0.2">
      <c r="A398" s="17">
        <f t="shared" si="585"/>
        <v>40</v>
      </c>
      <c r="B398" s="17">
        <f t="shared" si="585"/>
        <v>-40</v>
      </c>
      <c r="C398" s="17">
        <f t="shared" si="585"/>
        <v>259.10000000000002</v>
      </c>
      <c r="D398" t="s">
        <v>8</v>
      </c>
      <c r="E398" s="5">
        <f t="shared" ref="E398:F400" si="611">E393</f>
        <v>0.93957355355111316</v>
      </c>
      <c r="F398" s="6">
        <f t="shared" si="611"/>
        <v>-0.90975710562585088</v>
      </c>
      <c r="G398" s="7">
        <f>Q397</f>
        <v>0.90811206057892435</v>
      </c>
      <c r="H398" s="8">
        <f>AM397</f>
        <v>-0.37816365223527337</v>
      </c>
      <c r="J398" s="9">
        <f>((SUMPRODUCT(G398:G400,E398:E400))*(SUMPRODUCT(G398:G400,F398:F400)))-((SUMPRODUCT(H398:H400,E398:E400))*(SUMPRODUCT(H398:H400,F398:F400)))</f>
        <v>-1.2702408751950278E-2</v>
      </c>
      <c r="P398" s="1"/>
      <c r="Q398" s="61">
        <v>-0.40889285039816992</v>
      </c>
      <c r="S398" s="17">
        <v>0</v>
      </c>
      <c r="T398">
        <v>0</v>
      </c>
      <c r="V398" s="73">
        <f>(T397*T398)*(1-COS(RADIANS(O397+45)))+T399*(SIN(RADIANS(O397+45)))</f>
        <v>-0.28234145684287631</v>
      </c>
      <c r="W398" s="73">
        <f>(T398^2)*(1-COS(RADIANS(O397+45)))+(COS(RADIANS(O397+45)))</f>
        <v>-0.95931397454005762</v>
      </c>
      <c r="X398" s="73">
        <f>(T398*T399)*(1-COS(RADIANS(O397+45)))-T397*(SIN(RADIANS(O397+45)))</f>
        <v>0</v>
      </c>
      <c r="Y398" s="10"/>
      <c r="Z398">
        <v>-0.28234145684287631</v>
      </c>
      <c r="AA398" s="23">
        <f>SIN(RADIANS('[1]Biaxial Input'!$F$21))*(COS(RADIANS(0)))</f>
        <v>6.9756473744125524E-2</v>
      </c>
      <c r="AC398" s="30">
        <f>(AA397*AA398)*(1-COS(RADIANS(N397)))+AA399*(SIN(RADIANS(N397)))</f>
        <v>-2.3711042090011594E-3</v>
      </c>
      <c r="AD398" s="30">
        <f>(AA398^2)*(1-COS(RADIANS(N397)))+(COS(RADIANS(N397)))</f>
        <v>0.96609163004718956</v>
      </c>
      <c r="AE398" s="30">
        <f>(AA398*AA399)*(1-COS(RADIANS(N397)))-AA397*(SIN(RADIANS(N397)))</f>
        <v>0.25818857491685071</v>
      </c>
      <c r="AG398">
        <v>-0.27049308486844703</v>
      </c>
      <c r="AI398" s="28">
        <f>(T397*T398)*(1-COS(RADIANS(M397)))+T399*(SIN(RADIANS(M397)))</f>
        <v>0.64278760968653947</v>
      </c>
      <c r="AJ398" s="28">
        <f>(T398^2)*(1-COS(RADIANS(M397)))+(COS(RADIANS(M397)))</f>
        <v>-0.7660444431189779</v>
      </c>
      <c r="AK398" s="28">
        <f>(T398*T399)*(1-COS(RADIANS(M397)))-T397*(SIN(RADIANS(M397)))</f>
        <v>0</v>
      </c>
      <c r="AM398" s="61">
        <v>-0.89338909571622749</v>
      </c>
      <c r="AO398" s="17">
        <v>0</v>
      </c>
      <c r="AP398">
        <v>0</v>
      </c>
      <c r="AR398" s="73">
        <f>(T397*T398)*(1-COS(RADIANS(O397-45)))+T399*(SIN(RADIANS(O397-45)))</f>
        <v>0.95931397454005751</v>
      </c>
      <c r="AS398" s="73">
        <f>(T398^2)*(1-COS(RADIANS(O397-45)))+(COS(RADIANS(O397-45)))</f>
        <v>-0.28234145684287654</v>
      </c>
      <c r="AT398" s="73">
        <f>(T398*T399)*(1-COS(RADIANS(O397-45)))-T397*(SIN(RADIANS(O397-45)))</f>
        <v>0</v>
      </c>
      <c r="AU398" s="10"/>
      <c r="AV398">
        <v>0.95931397454005751</v>
      </c>
      <c r="AW398" s="1">
        <v>0.92745466240714791</v>
      </c>
      <c r="BV398" s="17">
        <f t="shared" si="592"/>
        <v>30</v>
      </c>
      <c r="BW398" s="17">
        <f t="shared" si="592"/>
        <v>-10</v>
      </c>
      <c r="BX398" s="17">
        <f t="shared" si="592"/>
        <v>261.8</v>
      </c>
      <c r="BY398" t="s">
        <v>9</v>
      </c>
      <c r="BZ398" s="5">
        <f t="shared" si="609"/>
        <v>0.3492962422733713</v>
      </c>
      <c r="CA398" s="6">
        <f t="shared" si="609"/>
        <v>-0.34518112468713447</v>
      </c>
      <c r="CB398" s="7">
        <f>CY397</f>
        <v>-0.91255501219685053</v>
      </c>
      <c r="CC398" s="8">
        <f>DU397</f>
        <v>0.40805077675020363</v>
      </c>
      <c r="CE398" s="10"/>
      <c r="CH398">
        <f>((SUMPRODUCT(CM397:CM399,CK397:CK399))*(SUMPRODUCT(CM397:CM399,CL397:CL399)))-((SUMPRODUCT(CN397:CN399,CK397:CK399))*(SUMPRODUCT(CN397:CN399,CL397:CL399)))</f>
        <v>3.325532286477112E-2</v>
      </c>
      <c r="CI398" s="67"/>
      <c r="CJ398" s="10" t="s">
        <v>9</v>
      </c>
      <c r="CK398" s="5">
        <f t="shared" si="610"/>
        <v>0.3492962422733713</v>
      </c>
      <c r="CL398" s="6">
        <f t="shared" si="610"/>
        <v>-0.34518112468713447</v>
      </c>
      <c r="CM398" s="7">
        <f>FA397</f>
        <v>-0.91953749365132742</v>
      </c>
      <c r="CN398" s="8">
        <f>FW397</f>
        <v>0.39206234767122672</v>
      </c>
      <c r="CP398">
        <f t="shared" si="608"/>
        <v>-9.8670839279614439E-2</v>
      </c>
      <c r="CQ398">
        <f t="shared" si="608"/>
        <v>-0.32743703463395935</v>
      </c>
      <c r="CR398">
        <f>CK400</f>
        <v>0</v>
      </c>
      <c r="CS398">
        <f>CN400</f>
        <v>0</v>
      </c>
      <c r="CW398" s="28"/>
      <c r="CX398" s="1"/>
      <c r="CY398" s="61">
        <v>-4.560600422266077E-2</v>
      </c>
      <c r="DA398" s="17">
        <v>0</v>
      </c>
      <c r="DB398">
        <v>1</v>
      </c>
      <c r="DD398" s="73">
        <f>(DB396*DB398)*(1-COS(RADIANS(CW396+45)))-DB397*(SIN(RADIANS(CW396+45)))</f>
        <v>0</v>
      </c>
      <c r="DE398" s="73">
        <f>(DB397*DB398)*(1-COS(RADIANS(CW396+45)))+DB396*(SIN(RADIANS(CW396+45)))</f>
        <v>0</v>
      </c>
      <c r="DF398" s="73">
        <f>(DB398^2)*(1-COS(RADIANS(CW396+45)))+(COS(RADIANS(CW396+45)))</f>
        <v>1</v>
      </c>
      <c r="DG398" s="10"/>
      <c r="DH398">
        <v>0</v>
      </c>
      <c r="DI398" s="23">
        <f>SIN(RADIANS('[1]Biaxial Input'!$F$21))*SIN(RADIANS(0))</f>
        <v>0</v>
      </c>
      <c r="DK398" s="30">
        <f>(DI396*DI398)*(1-COS(RADIANS(CV396)))-DI397*(SIN(RADIANS(CV396)))</f>
        <v>-1.2113084546138469E-2</v>
      </c>
      <c r="DL398" s="30">
        <f>(DI397*DI398)*(1-COS(RADIANS(CV396)))+DI396*(SIN(RADIANS(CV396)))</f>
        <v>-0.17322517943366056</v>
      </c>
      <c r="DM398" s="30">
        <f>(DI398^2)*(1-COS(RADIANS(CV396)))+(COS(RADIANS(CV396)))</f>
        <v>0.98480775301220802</v>
      </c>
      <c r="DO398">
        <v>-4.560600422266077E-2</v>
      </c>
      <c r="DQ398" s="28">
        <f>(DB396*DB398)*(1-COS(RADIANS(CU396)))-DB397*(SIN(RADIANS(CU396)))</f>
        <v>0</v>
      </c>
      <c r="DR398" s="28">
        <f>(DB397*DB398)*(1-COS(RADIANS(CU396)))+DB396*(SIN(RADIANS(CU396)))</f>
        <v>0</v>
      </c>
      <c r="DS398" s="28">
        <f>(DB398^2)*(1-COS(RADIANS(CU396)))+(COS(RADIANS(CU396)))</f>
        <v>1</v>
      </c>
      <c r="DU398" s="61">
        <v>-0.16755232611303383</v>
      </c>
      <c r="DW398" s="17">
        <v>0</v>
      </c>
      <c r="DX398">
        <v>1</v>
      </c>
      <c r="DZ398" s="73">
        <f>(DB396*DB396)*(1-COS(RADIANS(CW396-45)))-DB396*(SIN(RADIANS(CW396-45)))</f>
        <v>0</v>
      </c>
      <c r="EA398" s="73">
        <f>(DB397*DB398)*(1-COS(RADIANS(CW396-45)))+DB396*(SIN(RADIANS(CW396-45)))</f>
        <v>0</v>
      </c>
      <c r="EB398" s="73">
        <f>(DB398^2)*(1-COS(RADIANS(CW396-45)))+(COS(RADIANS(CW396-45)))</f>
        <v>1</v>
      </c>
      <c r="EC398" s="10"/>
      <c r="ED398">
        <v>0</v>
      </c>
      <c r="EE398" s="1">
        <v>-0.16755232611303383</v>
      </c>
      <c r="EG398">
        <f>CY398+DU398</f>
        <v>-0.21315833033569459</v>
      </c>
      <c r="EH398">
        <f>EG398/(SQRT(EG396^2+EG397^2+EG398^2))</f>
        <v>-0.15072570084677181</v>
      </c>
      <c r="EJ398">
        <f>Q398+AM398</f>
        <v>-1.3022819461143973</v>
      </c>
      <c r="EK398">
        <f>EJ398/(SQRT(EJ396^2+EJ397^2+EJ398^2))</f>
        <v>-0.92624410523377565</v>
      </c>
      <c r="EM398" s="23">
        <f>CY396*DU397-CY397*DU396</f>
        <v>-0.98480775301220813</v>
      </c>
      <c r="ER398">
        <f t="shared" ref="ER398:ES400" si="612">CK397</f>
        <v>0.93180266183863136</v>
      </c>
      <c r="ES398">
        <f t="shared" si="612"/>
        <v>-0.87956522186239505</v>
      </c>
      <c r="ET398" t="e">
        <f>#REF!</f>
        <v>#REF!</v>
      </c>
      <c r="EU398" t="e">
        <f>#REF!</f>
        <v>#REF!</v>
      </c>
      <c r="EY398" s="28"/>
      <c r="EZ398" s="10"/>
      <c r="FA398" s="61">
        <v>-4.2674866912483032E-2</v>
      </c>
      <c r="FB398" s="13">
        <f>BW399</f>
        <v>-15</v>
      </c>
      <c r="FC398" s="17">
        <v>0</v>
      </c>
      <c r="FD398">
        <v>1</v>
      </c>
      <c r="FF398" s="73">
        <f>(FD396*FD398)*(1-COS(RADIANS(EY396+45)))-FD397*(SIN(RADIANS(EY396+45)))</f>
        <v>0</v>
      </c>
      <c r="FG398" s="73">
        <f>(FD397*FD398)*(1-COS(RADIANS(EY396+45)))+FD396*(SIN(RADIANS(EY396+45)))</f>
        <v>0</v>
      </c>
      <c r="FH398" s="73">
        <f>(FD398^2)*(1-COS(RADIANS(EY396+45)))+(COS(RADIANS(EY396+45)))</f>
        <v>1</v>
      </c>
      <c r="FI398" s="10"/>
      <c r="FJ398">
        <v>0</v>
      </c>
      <c r="FK398" s="23">
        <f>SIN(RADIANS(176))*SIN(RADIANS(0))</f>
        <v>0</v>
      </c>
      <c r="FM398" s="30">
        <f>(FK396*FK398)*(1-COS(RADIANS(EX396)))-FK397*(SIN(RADIANS(EX396)))</f>
        <v>-1.2113084546138469E-2</v>
      </c>
      <c r="FN398" s="30">
        <f>(FK397*FK398)*(1-COS(RADIANS(EX396)))+FK396*(SIN(RADIANS(EX396)))</f>
        <v>-0.17322517943366056</v>
      </c>
      <c r="FO398" s="30">
        <f>(FK398^2)*(1-COS(RADIANS(EX396)))+(COS(RADIANS(EX396)))</f>
        <v>0.98480775301220802</v>
      </c>
      <c r="FQ398">
        <v>-4.2674866912483032E-2</v>
      </c>
      <c r="FS398" s="28">
        <f>(FD396*FD398)*(1-COS(RADIANS(EW396)))-FD397*(SIN(RADIANS(EW396)))</f>
        <v>0</v>
      </c>
      <c r="FT398" s="28">
        <f>(FD397*FD398)*(1-COS(RADIANS(EW396)))+FD396*(SIN(RADIANS(EW396)))</f>
        <v>0</v>
      </c>
      <c r="FU398" s="28">
        <f>(FD398^2)*(1-COS(RADIANS(EW396)))+(COS(RADIANS(EW396)))</f>
        <v>1</v>
      </c>
      <c r="FW398" s="61">
        <v>-0.16832274160388327</v>
      </c>
      <c r="FX398" s="13">
        <f>BX399</f>
        <v>293.89999999999998</v>
      </c>
      <c r="FY398" s="17">
        <v>0</v>
      </c>
      <c r="FZ398">
        <v>1</v>
      </c>
      <c r="GB398" s="73">
        <f>(FD396*FD396)*(1-COS(RADIANS(EY396-45)))-FD396*(SIN(RADIANS(EY396-45)))</f>
        <v>0</v>
      </c>
      <c r="GC398" s="73">
        <f>(FD397*FD398)*(1-COS(RADIANS(EY396-45)))+FD396*(SIN(RADIANS(EY396-45)))</f>
        <v>0</v>
      </c>
      <c r="GD398" s="73">
        <f>(FD398^2)*(1-COS(RADIANS(EY396-45)))+(COS(RADIANS(EY396-45)))</f>
        <v>1</v>
      </c>
      <c r="GE398" s="10"/>
      <c r="GF398">
        <v>0</v>
      </c>
      <c r="GG398" s="1">
        <v>-0.16832274160388327</v>
      </c>
      <c r="GI398">
        <f>FA398+FW398</f>
        <v>-0.21099760851636631</v>
      </c>
      <c r="GJ398">
        <f>GI398/(SQRT(GI396^2+GI397^2+GI398^2))</f>
        <v>-0.14919783979606707</v>
      </c>
      <c r="GL398" t="e">
        <f>#REF!+DC398</f>
        <v>#REF!</v>
      </c>
      <c r="GM398" t="e">
        <f>GL398/(SQRT(GL396^2+GL397^2+GL398^2))</f>
        <v>#REF!</v>
      </c>
      <c r="GO398" s="27">
        <f>FA396*FW397-FA397*FW396</f>
        <v>-0.98480775301220835</v>
      </c>
    </row>
    <row r="399" spans="1:197" x14ac:dyDescent="0.2">
      <c r="A399" s="17">
        <f t="shared" ref="A399:C400" si="613">A304</f>
        <v>60</v>
      </c>
      <c r="B399" s="17">
        <f t="shared" si="613"/>
        <v>-45</v>
      </c>
      <c r="C399" s="17">
        <f t="shared" si="613"/>
        <v>243.3</v>
      </c>
      <c r="D399" t="s">
        <v>9</v>
      </c>
      <c r="E399" s="5">
        <f t="shared" si="611"/>
        <v>0.33785862553872076</v>
      </c>
      <c r="F399" s="6">
        <f t="shared" si="611"/>
        <v>-0.37360315179333942</v>
      </c>
      <c r="G399" s="7">
        <f t="shared" ref="G399:G400" si="614">Q398</f>
        <v>-0.40889285039816992</v>
      </c>
      <c r="H399" s="8">
        <f t="shared" ref="H399:H400" si="615">AM398</f>
        <v>-0.89338909571622749</v>
      </c>
      <c r="J399" s="10"/>
      <c r="P399" s="1"/>
      <c r="Q399" s="61">
        <v>9.0217084437262896E-2</v>
      </c>
      <c r="S399" s="17">
        <v>0</v>
      </c>
      <c r="T399">
        <v>1</v>
      </c>
      <c r="V399" s="73">
        <f>(T397*T399)*(1-COS(RADIANS(O397+45)))-T398*(SIN(RADIANS(O397+45)))</f>
        <v>0</v>
      </c>
      <c r="W399" s="73">
        <f>(T398*T399)*(1-COS(RADIANS(O397+45)))+T397*(SIN(RADIANS(O397+45)))</f>
        <v>0</v>
      </c>
      <c r="X399" s="73">
        <f>(T399^2)*(1-COS(RADIANS(O397+45)))+(COS(RADIANS(O397+45)))</f>
        <v>1</v>
      </c>
      <c r="Y399" s="10"/>
      <c r="Z399">
        <v>0</v>
      </c>
      <c r="AA399" s="23">
        <f>SIN(RADIANS('[1]Biaxial Input'!$F$21))*SIN(RADIANS(0))</f>
        <v>0</v>
      </c>
      <c r="AC399" s="30">
        <f>(AA397*AA399)*(1-COS(RADIANS(N397)))-AA398*(SIN(RADIANS(N397)))</f>
        <v>-1.8054303924173627E-2</v>
      </c>
      <c r="AD399" s="30">
        <f>(AA398*AA399)*(1-COS(RADIANS(N397)))+AA397*(SIN(RADIANS(N397)))</f>
        <v>-0.25818857491685071</v>
      </c>
      <c r="AE399" s="30">
        <f>(AA399^2)*(1-COS(RADIANS(N397)))+(COS(RADIANS(N397)))</f>
        <v>0.96592582628906831</v>
      </c>
      <c r="AG399">
        <v>9.0217084437262896E-2</v>
      </c>
      <c r="AI399" s="28">
        <f>(T397*T399)*(1-COS(RADIANS(M397)))-T398*(SIN(RADIANS(M397)))</f>
        <v>0</v>
      </c>
      <c r="AJ399" s="28">
        <f>(T398*T399)*(1-COS(RADIANS(M397)))+T397*(SIN(RADIANS(M397)))</f>
        <v>0</v>
      </c>
      <c r="AK399" s="28">
        <f>(T399^2)*(1-COS(RADIANS(M397)))+(COS(RADIANS(M397)))</f>
        <v>1</v>
      </c>
      <c r="AM399" s="61">
        <v>-0.2425864295120822</v>
      </c>
      <c r="AO399" s="17">
        <v>0</v>
      </c>
      <c r="AP399">
        <v>1</v>
      </c>
      <c r="AR399" s="73">
        <f>(T397*T397)*(1-COS(RADIANS(O397-45)))-T397*(SIN(RADIANS(O397-45)))</f>
        <v>0</v>
      </c>
      <c r="AS399" s="73">
        <f>(T398*T399)*(1-COS(RADIANS(O397-45)))+T397*(SIN(RADIANS(O397-45)))</f>
        <v>0</v>
      </c>
      <c r="AT399" s="73">
        <f>(T399^2)*(1-COS(RADIANS(O397-45)))+(COS(RADIANS(O397-45)))</f>
        <v>1</v>
      </c>
      <c r="AU399" s="10"/>
      <c r="AV399">
        <v>0</v>
      </c>
      <c r="AW399" s="1">
        <v>-0.2425864295120822</v>
      </c>
      <c r="BV399" s="17">
        <f t="shared" si="592"/>
        <v>0</v>
      </c>
      <c r="BW399" s="17">
        <f t="shared" si="592"/>
        <v>-15</v>
      </c>
      <c r="BX399" s="17">
        <f t="shared" si="592"/>
        <v>293.89999999999998</v>
      </c>
      <c r="BY399" t="s">
        <v>10</v>
      </c>
      <c r="BZ399" s="5">
        <f t="shared" si="609"/>
        <v>-9.8670839279614439E-2</v>
      </c>
      <c r="CA399" s="6">
        <f t="shared" si="609"/>
        <v>-0.32743703463395935</v>
      </c>
      <c r="CB399" s="7">
        <f>CY398</f>
        <v>-4.560600422266077E-2</v>
      </c>
      <c r="CC399" s="8">
        <f>DU398</f>
        <v>-0.16755232611303383</v>
      </c>
      <c r="CE399" s="10"/>
      <c r="CG399" s="10" t="s">
        <v>160</v>
      </c>
      <c r="CH399" s="10">
        <f>-CH396*((EY396-CW396)/(CH398-CE397))</f>
        <v>115.77355769164046</v>
      </c>
      <c r="CI399" s="67"/>
      <c r="CJ399" s="10" t="s">
        <v>10</v>
      </c>
      <c r="CK399" s="5">
        <f t="shared" si="610"/>
        <v>-9.8670839279614439E-2</v>
      </c>
      <c r="CL399" s="6">
        <f t="shared" si="610"/>
        <v>-0.32743703463395935</v>
      </c>
      <c r="CM399" s="7">
        <f>FA398</f>
        <v>-4.2674866912483032E-2</v>
      </c>
      <c r="CN399" s="8">
        <f>FW398</f>
        <v>-0.16832274160388327</v>
      </c>
      <c r="CW399" s="28"/>
      <c r="CX399" s="1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EE399" s="1"/>
      <c r="EI399" s="64">
        <f>(DEGREES(ACOS((EH396*EK396+EH397*EK397+EH398*EK398)/((SQRT(EH396^2+EH397^2+EH398^2))*(SQRT(EK396^2+EK397^2+EK398^2))))))</f>
        <v>89.705185194130692</v>
      </c>
      <c r="ER399">
        <f t="shared" si="612"/>
        <v>0.3492962422733713</v>
      </c>
      <c r="ES399">
        <f t="shared" si="612"/>
        <v>-0.34518112468713447</v>
      </c>
      <c r="ET399" t="e">
        <f>#REF!</f>
        <v>#REF!</v>
      </c>
      <c r="EU399" t="e">
        <f>#REF!</f>
        <v>#REF!</v>
      </c>
      <c r="EY399" s="28"/>
      <c r="EZ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GG399" s="1"/>
      <c r="GK399" s="64" t="e">
        <f>(DEGREES(ACOS((GJ396*GM396+GJ397*GM397+GJ398*GM398)/((SQRT(GJ396^2+GJ397^2+GJ398^2))*(SQRT(GM396^2+GM397^2+GM398^2))))))</f>
        <v>#VALUE!</v>
      </c>
    </row>
    <row r="400" spans="1:197" x14ac:dyDescent="0.2">
      <c r="A400" s="17">
        <f t="shared" si="613"/>
        <v>30</v>
      </c>
      <c r="B400" s="17">
        <f t="shared" si="613"/>
        <v>-50</v>
      </c>
      <c r="C400" s="17">
        <f t="shared" si="613"/>
        <v>268.7</v>
      </c>
      <c r="D400" t="s">
        <v>10</v>
      </c>
      <c r="E400" s="5">
        <f t="shared" si="611"/>
        <v>5.5254742931443744E-2</v>
      </c>
      <c r="F400" s="6">
        <f t="shared" si="611"/>
        <v>-0.18100467876095733</v>
      </c>
      <c r="G400" s="7">
        <f t="shared" si="614"/>
        <v>9.0217084437262896E-2</v>
      </c>
      <c r="H400" s="8">
        <f t="shared" si="615"/>
        <v>-0.2425864295120822</v>
      </c>
      <c r="J400" s="10"/>
      <c r="P400" s="1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W400" s="1"/>
      <c r="BV400" s="17">
        <f t="shared" si="592"/>
        <v>10</v>
      </c>
      <c r="BW400" s="17">
        <f t="shared" si="592"/>
        <v>-20</v>
      </c>
      <c r="BX400" s="17">
        <f t="shared" si="592"/>
        <v>282.7</v>
      </c>
      <c r="CS400" s="15"/>
      <c r="CW400" s="28"/>
      <c r="CX400" s="1"/>
      <c r="CY400" s="82" t="s">
        <v>148</v>
      </c>
      <c r="CZ400" s="13"/>
      <c r="DB400" s="10"/>
      <c r="DC400" s="10"/>
      <c r="DD400" s="10"/>
      <c r="DE400" s="10"/>
      <c r="DF400" s="10"/>
      <c r="DG400" s="10"/>
      <c r="DH400" s="80"/>
      <c r="DI400" s="23" t="s">
        <v>149</v>
      </c>
      <c r="DM400" s="1"/>
      <c r="DO400" s="80"/>
      <c r="DS400" s="13"/>
      <c r="DT400" s="81"/>
      <c r="DU400" s="82" t="s">
        <v>150</v>
      </c>
      <c r="DW400" s="13"/>
      <c r="DX400" s="13"/>
      <c r="EA400" s="1"/>
      <c r="EE400" s="1"/>
      <c r="EI400" s="13"/>
      <c r="ER400">
        <f t="shared" si="612"/>
        <v>-9.8670839279614439E-2</v>
      </c>
      <c r="ES400">
        <f t="shared" si="612"/>
        <v>-0.32743703463395935</v>
      </c>
      <c r="ET400" t="e">
        <f>#REF!</f>
        <v>#REF!</v>
      </c>
      <c r="EU400" t="e">
        <f>#REF!</f>
        <v>#REF!</v>
      </c>
      <c r="EY400" s="28"/>
      <c r="EZ400" s="10"/>
      <c r="FA400" s="82" t="s">
        <v>148</v>
      </c>
      <c r="FB400" s="13"/>
      <c r="FD400" s="10"/>
      <c r="FE400" s="10"/>
      <c r="FF400" s="10"/>
      <c r="FG400" s="10"/>
      <c r="FH400" s="10"/>
      <c r="FI400" s="10"/>
      <c r="FJ400" s="80"/>
      <c r="FK400" s="23" t="s">
        <v>149</v>
      </c>
      <c r="FO400" s="1"/>
      <c r="FQ400" s="80"/>
      <c r="FU400" s="13"/>
      <c r="FV400" s="81"/>
      <c r="FW400" s="82" t="s">
        <v>150</v>
      </c>
      <c r="FY400" s="13"/>
      <c r="FZ400" s="13"/>
      <c r="GC400" s="1"/>
      <c r="GG400" s="1"/>
      <c r="GK400" s="13"/>
    </row>
    <row r="401" spans="1:197" x14ac:dyDescent="0.2">
      <c r="A401" s="1"/>
      <c r="J401" s="10"/>
      <c r="Q401" s="82" t="s">
        <v>148</v>
      </c>
      <c r="R401" s="13"/>
      <c r="T401" s="10"/>
      <c r="U401" s="10"/>
      <c r="V401" s="10"/>
      <c r="W401" s="10"/>
      <c r="X401" s="10"/>
      <c r="Y401" s="10"/>
      <c r="Z401" s="80"/>
      <c r="AA401" s="23" t="s">
        <v>149</v>
      </c>
      <c r="AE401" s="1"/>
      <c r="AG401" s="80"/>
      <c r="AK401" s="13"/>
      <c r="AL401" s="81"/>
      <c r="AM401" s="82" t="s">
        <v>150</v>
      </c>
      <c r="AO401" s="13"/>
      <c r="AP401" s="13"/>
      <c r="AS401" s="1"/>
      <c r="AW401" s="1"/>
      <c r="BV401" s="17">
        <f t="shared" si="592"/>
        <v>25</v>
      </c>
      <c r="BW401" s="17">
        <f t="shared" si="592"/>
        <v>-30</v>
      </c>
      <c r="BX401" s="17">
        <f t="shared" si="592"/>
        <v>270.8</v>
      </c>
      <c r="BZ401" s="5" t="s">
        <v>4</v>
      </c>
      <c r="CA401" s="6" t="s">
        <v>5</v>
      </c>
      <c r="CB401" s="7" t="s">
        <v>6</v>
      </c>
      <c r="CC401" s="8" t="s">
        <v>1</v>
      </c>
      <c r="CD401">
        <v>4</v>
      </c>
      <c r="CE401" s="9" t="s">
        <v>7</v>
      </c>
      <c r="CG401" s="90" t="s">
        <v>157</v>
      </c>
      <c r="CH401" s="61">
        <f>CE402-((CH403-CE402)/(EY401-CW401))*CW401</f>
        <v>4.9539141998104315</v>
      </c>
      <c r="CI401" s="10"/>
      <c r="CK401" s="5" t="s">
        <v>4</v>
      </c>
      <c r="CL401" s="6" t="s">
        <v>5</v>
      </c>
      <c r="CM401" s="7" t="s">
        <v>6</v>
      </c>
      <c r="CN401" s="8" t="s">
        <v>1</v>
      </c>
      <c r="CO401" s="10"/>
      <c r="CP401">
        <f t="shared" ref="CP401:CQ403" si="616">BZ402</f>
        <v>0.93180266183863136</v>
      </c>
      <c r="CQ401">
        <f t="shared" si="616"/>
        <v>-0.87956522186239505</v>
      </c>
      <c r="CR401">
        <f>CI405</f>
        <v>0</v>
      </c>
      <c r="CS401">
        <f>CL405</f>
        <v>0</v>
      </c>
      <c r="CU401" s="17">
        <f>CU305</f>
        <v>140</v>
      </c>
      <c r="CV401" s="17">
        <f>CV305</f>
        <v>15</v>
      </c>
      <c r="CW401" s="31">
        <f>CH308</f>
        <v>150.9200837585752</v>
      </c>
      <c r="CX401" s="1"/>
      <c r="CY401" s="61">
        <f t="array" ref="CY401:CY403">MMULT(DQ401:DS403,DO401:DO403)</f>
        <v>0.90491269794133589</v>
      </c>
      <c r="CZ401" s="13"/>
      <c r="DA401" s="17">
        <v>1</v>
      </c>
      <c r="DB401">
        <v>0</v>
      </c>
      <c r="DD401" s="73">
        <f>(DB401^2)*(1-COS(RADIANS(CW401+45)))+(COS(RADIANS(CW401+45)))</f>
        <v>-0.9616452201682868</v>
      </c>
      <c r="DE401" s="73">
        <f>(DB401*DB402)*(1-COS(RADIANS(CW401+45)))-DB403*(SIN(RADIANS(CW401+45)))</f>
        <v>0.27429631883692357</v>
      </c>
      <c r="DF401" s="73">
        <f>(DB401*DB403)*(1-COS(RADIANS(CW401+45)))+DB402*(SIN(RADIANS(CW401+45)))</f>
        <v>0</v>
      </c>
      <c r="DG401" s="10"/>
      <c r="DH401">
        <f t="array" ref="DH401:DH403">MMULT(DD401:DF403,DA401:DA403)</f>
        <v>-0.9616452201682868</v>
      </c>
      <c r="DI401" s="23">
        <f>COS(RADIANS('[1]Biaxial Input'!$F$21))</f>
        <v>-0.9975640502598242</v>
      </c>
      <c r="DK401" s="30">
        <f>(DI401^2)*(1-COS(RADIANS(CV401)))+(COS(RADIANS(CV401)))</f>
        <v>0.99983419624187875</v>
      </c>
      <c r="DL401" s="30">
        <f>(DI401*DI402)*(1-COS(RADIANS(CV401)))-DI403*(SIN(RADIANS(CV401)))</f>
        <v>-2.3711042090011594E-3</v>
      </c>
      <c r="DM401" s="30">
        <f>(DI401*DI403)*(1-COS(RADIANS(CV401)))+DI402*(SIN(RADIANS(CV401)))</f>
        <v>1.8054303924173627E-2</v>
      </c>
      <c r="DO401">
        <f t="array" ref="DO401:DO403">MMULT(DK401:DM403,DH401:DH403)</f>
        <v>-0.96083539062069589</v>
      </c>
      <c r="DQ401" s="28">
        <f>(DB401^2)*(1-COS(RADIANS(CU401)))+(COS(RADIANS(CU401)))</f>
        <v>-0.7660444431189779</v>
      </c>
      <c r="DR401" s="28">
        <f>(DB401*DB402)*(1-COS(RADIANS(CU401)))-DB403*(SIN(RADIANS(CU401)))</f>
        <v>-0.64278760968653947</v>
      </c>
      <c r="DS401" s="28">
        <f>(DB401*DB403)*(1-COS(RADIANS(CU401)))+DB402*(SIN(RADIANS(CU401)))</f>
        <v>0</v>
      </c>
      <c r="DU401" s="61">
        <f t="array" ref="DU401:DU403">MMULT(DQ401:DS403,EE401:EE403)</f>
        <v>-0.38575675178194013</v>
      </c>
      <c r="DV401" s="13"/>
      <c r="DW401" s="17">
        <v>1</v>
      </c>
      <c r="DX401">
        <v>0</v>
      </c>
      <c r="DZ401" s="73">
        <f>(DB401^2)*(1-COS(RADIANS(CW401-45)))+(COS(RADIANS(CW401-45)))</f>
        <v>-0.2742963188369234</v>
      </c>
      <c r="EA401" s="73">
        <f>(DB401*DB402)*(1-COS(RADIANS(CW401-45)))-DB403*(SIN(RADIANS(CW401-45)))</f>
        <v>-0.9616452201682868</v>
      </c>
      <c r="EB401" s="73">
        <f>(DB401*DB403)*(1-COS(RADIANS(CW401-45)))+DB402*(SIN(RADIANS(CW401-45)))</f>
        <v>0</v>
      </c>
      <c r="EC401" s="10"/>
      <c r="ED401">
        <f t="array" ref="ED401:ED403">MMULT(DZ401:EB403,DA401:DA403)</f>
        <v>-0.2742963188369234</v>
      </c>
      <c r="EE401" s="1">
        <f t="array" ref="EE401:EE403">MMULT(DK401:DM403,ED401:ED403)</f>
        <v>-0.27653100050552831</v>
      </c>
      <c r="EG401">
        <f>CY401+DU401</f>
        <v>0.51915594615939575</v>
      </c>
      <c r="EH401">
        <f>EG401/(SQRT(EG401^2+EG402^2+EG403^2))</f>
        <v>0.36709869002262685</v>
      </c>
      <c r="EJ401">
        <f>Q401+AM401</f>
        <v>0</v>
      </c>
      <c r="EK401">
        <f>EJ401/(SQRT(EJ401^2+EJ402^2+EJ403^2))</f>
        <v>0</v>
      </c>
      <c r="EM401" s="23">
        <f>CY402*DU403-CY403*DU402</f>
        <v>0.17979081611467088</v>
      </c>
      <c r="EO401" s="15">
        <v>4</v>
      </c>
      <c r="EP401" s="9" t="s">
        <v>7</v>
      </c>
      <c r="EW401" s="17">
        <f>CU401</f>
        <v>140</v>
      </c>
      <c r="EX401" s="17">
        <f>CV401</f>
        <v>15</v>
      </c>
      <c r="EY401" s="31">
        <f>1+CW401</f>
        <v>151.9200837585752</v>
      </c>
      <c r="EZ401" s="10"/>
      <c r="FA401" s="61">
        <f t="array" ref="FA401:FA403">MMULT(FS401:FU403,FQ401:FQ403)</f>
        <v>0.91150725897242102</v>
      </c>
      <c r="FB401" s="13">
        <f>BW402</f>
        <v>-40</v>
      </c>
      <c r="FC401" s="17">
        <v>1</v>
      </c>
      <c r="FD401">
        <v>0</v>
      </c>
      <c r="FF401" s="73">
        <f>(FD401^2)*(1-COS(RADIANS(EY401+45)))+(COS(RADIANS(EY401+45)))</f>
        <v>-0.95671162610282934</v>
      </c>
      <c r="FG401" s="73">
        <f>(FD401*FD402)*(1-COS(RADIANS(EY401+45)))-FD403*(SIN(RADIANS(EY401+45)))</f>
        <v>0.29103756540982839</v>
      </c>
      <c r="FH401" s="73">
        <f>(FD401*FD403)*(1-COS(RADIANS(EY401+45)))+FD402*(SIN(RADIANS(EY401+45)))</f>
        <v>0</v>
      </c>
      <c r="FI401" s="10"/>
      <c r="FJ401">
        <f t="array" ref="FJ401:FJ403">MMULT(FF401:FH403,FC401:FC403)</f>
        <v>-0.95671162610282934</v>
      </c>
      <c r="FK401" s="23">
        <f>COS(RADIANS(176))</f>
        <v>-0.9975640502598242</v>
      </c>
      <c r="FM401" s="30">
        <f>(FK401^2)*(1-COS(RADIANS(EX401)))+(COS(RADIANS(EX401)))</f>
        <v>0.99983419624187875</v>
      </c>
      <c r="FN401" s="30">
        <f>(FK401*FK402)*(1-COS(RADIANS(EX401)))-FK403*(SIN(RADIANS(EX401)))</f>
        <v>-2.3711042090011594E-3</v>
      </c>
      <c r="FO401" s="30">
        <f>(FK401*FK403)*(1-COS(RADIANS(EX401)))+FK402*(SIN(RADIANS(EX401)))</f>
        <v>1.8054303924173627E-2</v>
      </c>
      <c r="FQ401">
        <f t="array" ref="FQ401:FQ403">MMULT(FM401:FO403,FJ401:FJ403)</f>
        <v>-0.95586291932346257</v>
      </c>
      <c r="FS401" s="28">
        <f>(FD401^2)*(1-COS(RADIANS(EW401)))+(COS(RADIANS(EW401)))</f>
        <v>-0.7660444431189779</v>
      </c>
      <c r="FT401" s="28">
        <f>(FD401*FD402)*(1-COS(RADIANS(EW401)))-FD403*(SIN(RADIANS(EW401)))</f>
        <v>-0.64278760968653947</v>
      </c>
      <c r="FU401" s="28">
        <f>(FD401*FD403)*(1-COS(RADIANS(EW401)))+FD402*(SIN(RADIANS(EW401)))</f>
        <v>0</v>
      </c>
      <c r="FW401" s="61">
        <f t="array" ref="FW401:FW403">MMULT(FS401:FU403,GG401:GG403)</f>
        <v>-0.36990509496545804</v>
      </c>
      <c r="FX401" s="13">
        <f>BX402</f>
        <v>259.10000000000002</v>
      </c>
      <c r="FY401" s="17">
        <v>1</v>
      </c>
      <c r="FZ401">
        <v>0</v>
      </c>
      <c r="GB401" s="73">
        <f>(FD401^2)*(1-COS(RADIANS(EY401-45)))+(COS(RADIANS(EY401-45)))</f>
        <v>-0.29103756540982845</v>
      </c>
      <c r="GC401" s="73">
        <f>(FD401*FD402)*(1-COS(RADIANS(EY401-45)))-FD403*(SIN(RADIANS(EY401-45)))</f>
        <v>-0.95671162610282934</v>
      </c>
      <c r="GD401" s="73">
        <f>(FD401*FD403)*(1-COS(RADIANS(EY401-45)))+FD402*(SIN(RADIANS(EY401-45)))</f>
        <v>0</v>
      </c>
      <c r="GE401" s="10"/>
      <c r="GF401">
        <f t="array" ref="GF401:GF403">MMULT(GB401:GD403,FC401:FC403)</f>
        <v>-0.29103756540982845</v>
      </c>
      <c r="GG401" s="1">
        <f t="array" ref="GG401:GG403">MMULT(FM401:FO403,GF401:GF403)</f>
        <v>-0.29325777325118185</v>
      </c>
      <c r="GI401">
        <f>FA401+FW401</f>
        <v>0.54160216400696304</v>
      </c>
      <c r="GJ401">
        <f>GI401/(SQRT(GI401^2+GI402^2+GI403^2))</f>
        <v>0.38297056287463221</v>
      </c>
      <c r="GL401" t="e">
        <f>CH402+DC401</f>
        <v>#VALUE!</v>
      </c>
      <c r="GM401" t="e">
        <f>GL401/(SQRT(GL401^2+GL402^2+GL403^2))</f>
        <v>#VALUE!</v>
      </c>
      <c r="GO401" s="27">
        <f>FA402*FW403-FA403*FW402</f>
        <v>0.1797908161146709</v>
      </c>
    </row>
    <row r="402" spans="1:197" x14ac:dyDescent="0.2">
      <c r="A402" s="1"/>
      <c r="E402" s="5" t="s">
        <v>4</v>
      </c>
      <c r="F402" s="6" t="s">
        <v>5</v>
      </c>
      <c r="G402" s="7" t="s">
        <v>6</v>
      </c>
      <c r="H402" s="8" t="s">
        <v>1</v>
      </c>
      <c r="I402">
        <v>5</v>
      </c>
      <c r="J402" s="9" t="s">
        <v>7</v>
      </c>
      <c r="K402">
        <v>5</v>
      </c>
      <c r="L402" s="10"/>
      <c r="M402" s="17">
        <f>A386</f>
        <v>90</v>
      </c>
      <c r="N402" s="17">
        <f>B386</f>
        <v>20</v>
      </c>
      <c r="O402" s="17">
        <f>C386</f>
        <v>201.2</v>
      </c>
      <c r="Q402" s="61">
        <f t="array" ref="Q402:Q404">MMULT(AI402:AK404,AG402:AG404)</f>
        <v>0.85835583531131898</v>
      </c>
      <c r="R402" s="13"/>
      <c r="S402" s="17">
        <v>1</v>
      </c>
      <c r="T402">
        <v>0</v>
      </c>
      <c r="V402" s="73">
        <f>(T402^2)*(1-COS(RADIANS(O402+45)))+(COS(RADIANS(O402+45)))</f>
        <v>-0.40354529635239011</v>
      </c>
      <c r="W402" s="73">
        <f>(T402*T403)*(1-COS(RADIANS(O402+45)))-T404*(SIN(RADIANS(O402+45)))</f>
        <v>0.91495966784982474</v>
      </c>
      <c r="X402" s="73">
        <f>(T402*T404)*(1-COS(RADIANS(O402+45)))+T403*(SIN(RADIANS(O402+45)))</f>
        <v>0</v>
      </c>
      <c r="Y402" s="10"/>
      <c r="Z402">
        <f t="array" ref="Z402:Z404">MMULT(V402:X404,S402:S404)</f>
        <v>-0.40354529635239011</v>
      </c>
      <c r="AA402" s="23">
        <f>COS(RADIANS('[1]Biaxial Input'!$F$21))</f>
        <v>-0.9975640502598242</v>
      </c>
      <c r="AC402" s="30">
        <f>(AA402^2)*(1-COS(RADIANS(N402)))+(COS(RADIANS(N402)))</f>
        <v>0.99970654636555623</v>
      </c>
      <c r="AD402" s="30">
        <f>(AA402*AA403)*(1-COS(RADIANS(N402)))-AA404*(SIN(RADIANS(N402)))</f>
        <v>-4.1965824879998722E-3</v>
      </c>
      <c r="AE402" s="30">
        <f>(AA402*AA404)*(1-COS(RADIANS(N402)))+AA403*(SIN(RADIANS(N402)))</f>
        <v>2.3858119147859059E-2</v>
      </c>
      <c r="AG402">
        <f t="array" ref="AG402:AG404">MMULT(AC402:AE404,Z402:Z404)</f>
        <v>-0.3995871707991881</v>
      </c>
      <c r="AI402" s="28">
        <f>(T402^2)*(1-COS(RADIANS(M402)))+(COS(RADIANS(M402)))</f>
        <v>6.1257422745431001E-17</v>
      </c>
      <c r="AJ402" s="28">
        <f>(T402*T403)*(1-COS(RADIANS(M402)))-T404*(SIN(RADIANS(M402)))</f>
        <v>-1</v>
      </c>
      <c r="AK402" s="28">
        <f>(T402*T404)*(1-COS(RADIANS(M402)))+T403*(SIN(RADIANS(M402)))</f>
        <v>0</v>
      </c>
      <c r="AM402" s="61">
        <f t="array" ref="AM402:AM404">MMULT(AI402:AK404,AW402:AW404)</f>
        <v>-0.3831666626884056</v>
      </c>
      <c r="AN402" s="13"/>
      <c r="AO402" s="17">
        <v>1</v>
      </c>
      <c r="AP402">
        <v>0</v>
      </c>
      <c r="AR402" s="73">
        <f>(T402^2)*(1-COS(RADIANS(O402-45)))+(COS(RADIANS(O402-45)))</f>
        <v>-0.91495966784982474</v>
      </c>
      <c r="AS402" s="73">
        <f>(T402*T403)*(1-COS(RADIANS(O402-45)))-T404*(SIN(RADIANS(O402-45)))</f>
        <v>-0.40354529635239006</v>
      </c>
      <c r="AT402" s="73">
        <f>(T402*T404)*(1-COS(RADIANS(O402-45)))+T403*(SIN(RADIANS(O402-45)))</f>
        <v>0</v>
      </c>
      <c r="AU402" s="10"/>
      <c r="AV402">
        <f t="array" ref="AV402:AV404">MMULT(AR402:AT404,S402:S404)</f>
        <v>-0.91495966784982474</v>
      </c>
      <c r="AW402" s="1">
        <f t="array" ref="AW402:AW404">MMULT(AC402:AE404,AV402:AV404)</f>
        <v>-0.91638468073371182</v>
      </c>
      <c r="BV402" s="17">
        <f t="shared" si="592"/>
        <v>40</v>
      </c>
      <c r="BW402" s="17">
        <f t="shared" si="592"/>
        <v>-40</v>
      </c>
      <c r="BX402" s="17">
        <f t="shared" si="592"/>
        <v>259.10000000000002</v>
      </c>
      <c r="BY402" t="s">
        <v>8</v>
      </c>
      <c r="BZ402" s="5">
        <f t="shared" ref="BZ402:CA404" si="617">BZ397</f>
        <v>0.93180266183863136</v>
      </c>
      <c r="CA402" s="6">
        <f t="shared" si="617"/>
        <v>-0.87956522186239505</v>
      </c>
      <c r="CB402" s="7">
        <f>CY401</f>
        <v>0.90491269794133589</v>
      </c>
      <c r="CC402" s="8">
        <f>DU401</f>
        <v>-0.38575675178194013</v>
      </c>
      <c r="CE402" s="9">
        <f>((SUMPRODUCT(CB402:CB404,BZ402:BZ404))*(SUMPRODUCT(CB402:CB404,CA402:CA404)))-((SUMPRODUCT(CC402:CC404,BZ402:BZ404))*(SUMPRODUCT(CC402:CC404,CA402:CA404)))</f>
        <v>-4.9960036108132044E-16</v>
      </c>
      <c r="CG402">
        <v>1</v>
      </c>
      <c r="CH402" t="s">
        <v>161</v>
      </c>
      <c r="CI402" s="67"/>
      <c r="CJ402" s="1" t="s">
        <v>8</v>
      </c>
      <c r="CK402" s="5">
        <f t="shared" ref="CK402:CL404" si="618">BZ402</f>
        <v>0.93180266183863136</v>
      </c>
      <c r="CL402" s="6">
        <f t="shared" si="618"/>
        <v>-0.87956522186239505</v>
      </c>
      <c r="CM402" s="7">
        <f>FA401</f>
        <v>0.91150725897242102</v>
      </c>
      <c r="CN402" s="8">
        <f>FW401</f>
        <v>-0.36990509496545804</v>
      </c>
      <c r="CO402" s="10"/>
      <c r="CP402">
        <f t="shared" si="616"/>
        <v>0.3492962422733713</v>
      </c>
      <c r="CQ402">
        <f t="shared" si="616"/>
        <v>-0.34518112468713447</v>
      </c>
      <c r="CR402">
        <f>CJ405</f>
        <v>0</v>
      </c>
      <c r="CS402">
        <f>CM405</f>
        <v>0</v>
      </c>
      <c r="CW402" s="28"/>
      <c r="CX402" s="1"/>
      <c r="CY402" s="61">
        <v>-0.41636155212364201</v>
      </c>
      <c r="DA402" s="17">
        <v>0</v>
      </c>
      <c r="DB402">
        <v>0</v>
      </c>
      <c r="DD402" s="73">
        <f>(DB401*DB402)*(1-COS(RADIANS(CW401+45)))+DB403*(SIN(RADIANS(CW401+45)))</f>
        <v>-0.27429631883692357</v>
      </c>
      <c r="DE402" s="73">
        <f>(DB402^2)*(1-COS(RADIANS(CW401+45)))+(COS(RADIANS(CW401+45)))</f>
        <v>-0.9616452201682868</v>
      </c>
      <c r="DF402" s="73">
        <f>(DB402*DB403)*(1-COS(RADIANS(CW401+45)))-DB401*(SIN(RADIANS(CW401+45)))</f>
        <v>0</v>
      </c>
      <c r="DG402" s="10"/>
      <c r="DH402">
        <v>-0.27429631883692357</v>
      </c>
      <c r="DI402" s="23">
        <f>SIN(RADIANS('[1]Biaxial Input'!$F$21))*(COS(RADIANS(0)))</f>
        <v>6.9756473744125524E-2</v>
      </c>
      <c r="DK402" s="30">
        <f>(DI401*DI402)*(1-COS(RADIANS(CV401)))+DI403*(SIN(RADIANS(CV401)))</f>
        <v>-2.3711042090011594E-3</v>
      </c>
      <c r="DL402" s="30">
        <f>(DI402^2)*(1-COS(RADIANS(CV401)))+(COS(RADIANS(CV401)))</f>
        <v>0.96609163004718956</v>
      </c>
      <c r="DM402" s="30">
        <f>(DI402*DI403)*(1-COS(RADIANS(CV401)))-DI401*(SIN(RADIANS(CV401)))</f>
        <v>0.25818857491685071</v>
      </c>
      <c r="DO402">
        <v>-0.26271521675200021</v>
      </c>
      <c r="DQ402" s="28">
        <f>(DB401*DB402)*(1-COS(RADIANS(CU401)))+DB403*(SIN(RADIANS(CU401)))</f>
        <v>0.64278760968653947</v>
      </c>
      <c r="DR402" s="28">
        <f>(DB402^2)*(1-COS(RADIANS(CU401)))+(COS(RADIANS(CU401)))</f>
        <v>-0.7660444431189779</v>
      </c>
      <c r="DS402" s="28">
        <f>(DB402*DB403)*(1-COS(RADIANS(CU401)))-DB401*(SIN(RADIANS(CU401)))</f>
        <v>0</v>
      </c>
      <c r="DU402" s="61">
        <v>-0.88993286115559878</v>
      </c>
      <c r="DW402" s="17">
        <v>0</v>
      </c>
      <c r="DX402">
        <v>0</v>
      </c>
      <c r="DZ402" s="73">
        <f>(DB401*DB402)*(1-COS(RADIANS(CW401-45)))+DB403*(SIN(RADIANS(CW401-45)))</f>
        <v>0.9616452201682868</v>
      </c>
      <c r="EA402" s="73">
        <f>(DB402^2)*(1-COS(RADIANS(CW401-45)))+(COS(RADIANS(CW401-45)))</f>
        <v>-0.2742963188369234</v>
      </c>
      <c r="EB402" s="73">
        <f>(DB402*DB403)*(1-COS(RADIANS(CW401-45)))-DB401*(SIN(RADIANS(CW401-45)))</f>
        <v>0</v>
      </c>
      <c r="EC402" s="10"/>
      <c r="ED402">
        <v>0.9616452201682868</v>
      </c>
      <c r="EE402" s="1">
        <v>0.92968778343557634</v>
      </c>
      <c r="EG402">
        <f>CY402+DU402</f>
        <v>-1.3062944132792409</v>
      </c>
      <c r="EH402">
        <f>EG402/(SQRT(EG401^2+EG402^2+EG403^2))</f>
        <v>-0.92368963785585356</v>
      </c>
      <c r="EJ402">
        <f>Q402+AM402</f>
        <v>0.47518917262291338</v>
      </c>
      <c r="EK402">
        <f>EJ402/(SQRT(EJ401^2+EJ402^2+EJ403^2))</f>
        <v>0.33962999417406381</v>
      </c>
      <c r="EM402" s="23">
        <f>CY403*DU401-CY401*DU403</f>
        <v>0.18617884022788755</v>
      </c>
      <c r="EP402" s="9">
        <f>((SUMPRODUCT(CM402:CM404,BZ402:BZ404))*(SUMPRODUCT(CM402:CM404,CA402:CA404)))-((SUMPRODUCT(CN402:CN404,BZ402:BZ404))*(SUMPRODUCT(CN402:CN404,CA402:CA404)))</f>
        <v>-3.2824751195707103E-2</v>
      </c>
      <c r="EY402" s="28"/>
      <c r="EZ402" s="10"/>
      <c r="FA402" s="61">
        <v>-0.40076666824777912</v>
      </c>
      <c r="FB402" s="13">
        <f>BW403</f>
        <v>-45</v>
      </c>
      <c r="FC402" s="17">
        <v>0</v>
      </c>
      <c r="FD402">
        <v>0</v>
      </c>
      <c r="FF402" s="73">
        <f>(FD401*FD402)*(1-COS(RADIANS(EY401+45)))+FD403*(SIN(RADIANS(EY401+45)))</f>
        <v>-0.29103756540982839</v>
      </c>
      <c r="FG402" s="73">
        <f>(FD402^2)*(1-COS(RADIANS(EY401+45)))+(COS(RADIANS(EY401+45)))</f>
        <v>-0.95671162610282934</v>
      </c>
      <c r="FH402" s="73">
        <f>(FD402*FD403)*(1-COS(RADIANS(EY401+45)))-FD401*(SIN(RADIANS(EY401+45)))</f>
        <v>0</v>
      </c>
      <c r="FI402" s="10"/>
      <c r="FJ402">
        <v>-0.29103756540982839</v>
      </c>
      <c r="FK402" s="23">
        <f>SIN(RADIANS(176))*(COS(RADIANS(0)))</f>
        <v>6.9756473744125524E-2</v>
      </c>
      <c r="FM402" s="30">
        <f>(FK401*FK402)*(1-COS(RADIANS(EX401)))+FK403*(SIN(RADIANS(EX401)))</f>
        <v>-2.3711042090011594E-3</v>
      </c>
      <c r="FN402" s="30">
        <f>(FK402^2)*(1-COS(RADIANS(EX401)))+(COS(RADIANS(EX401)))</f>
        <v>0.96609163004718956</v>
      </c>
      <c r="FO402" s="30">
        <f>(FK402*FK403)*(1-COS(RADIANS(EX401)))-FK401*(SIN(RADIANS(EX401)))</f>
        <v>0.25818857491685071</v>
      </c>
      <c r="FQ402">
        <v>-0.27890049300829389</v>
      </c>
      <c r="FS402" s="28">
        <f>(FD401*FD402)*(1-COS(RADIANS(EW401)))+FD403*(SIN(RADIANS(EW401)))</f>
        <v>0.64278760968653947</v>
      </c>
      <c r="FT402" s="28">
        <f>(FD402^2)*(1-COS(RADIANS(EW401)))+(COS(RADIANS(EW401)))</f>
        <v>-0.7660444431189779</v>
      </c>
      <c r="FU402" s="28">
        <f>(FD402*FD403)*(1-COS(RADIANS(EW401)))-FD401*(SIN(RADIANS(EW401)))</f>
        <v>0</v>
      </c>
      <c r="FW402" s="61">
        <v>-0.89706383110287846</v>
      </c>
      <c r="FX402" s="13">
        <f>BX403</f>
        <v>243.3</v>
      </c>
      <c r="FY402" s="17">
        <v>0</v>
      </c>
      <c r="FZ402">
        <v>0</v>
      </c>
      <c r="GB402" s="73">
        <f>(FD401*FD402)*(1-COS(RADIANS(EY401-45)))+FD403*(SIN(RADIANS(EY401-45)))</f>
        <v>0.95671162610282934</v>
      </c>
      <c r="GC402" s="73">
        <f>(FD402^2)*(1-COS(RADIANS(EY401-45)))+(COS(RADIANS(EY401-45)))</f>
        <v>-0.29103756540982845</v>
      </c>
      <c r="GD402" s="73">
        <f>(FD402*FD403)*(1-COS(RADIANS(EY401-45)))-FD401*(SIN(RADIANS(EY401-45)))</f>
        <v>0</v>
      </c>
      <c r="GE402" s="10"/>
      <c r="GF402">
        <v>0.95671162610282934</v>
      </c>
      <c r="GG402" s="1">
        <v>0.92496117474310047</v>
      </c>
      <c r="GI402">
        <f>FA402+FW402</f>
        <v>-1.2978304993506575</v>
      </c>
      <c r="GJ402">
        <f>GI402/(SQRT(GI401^2+GI402^2+GI403^2))</f>
        <v>-0.917704746921573</v>
      </c>
      <c r="GL402">
        <f>CH403+DC402</f>
        <v>-3.2824751195707103E-2</v>
      </c>
      <c r="GM402" t="e">
        <f>GL402/(SQRT(GL401^2+GL402^2+GL403^2))</f>
        <v>#VALUE!</v>
      </c>
      <c r="GO402" s="27">
        <f>FA403*FW401-FA401*FW403</f>
        <v>0.18617884022788755</v>
      </c>
    </row>
    <row r="403" spans="1:197" x14ac:dyDescent="0.2">
      <c r="A403" s="1"/>
      <c r="D403" t="s">
        <v>8</v>
      </c>
      <c r="E403" s="5">
        <f t="shared" ref="E403:F405" si="619">E398</f>
        <v>0.93957355355111316</v>
      </c>
      <c r="F403" s="6">
        <f t="shared" si="619"/>
        <v>-0.90975710562585088</v>
      </c>
      <c r="G403" s="7">
        <f>Q402</f>
        <v>0.85835583531131898</v>
      </c>
      <c r="H403" s="8">
        <f>AM402</f>
        <v>-0.3831666626884056</v>
      </c>
      <c r="J403" s="9">
        <f>((SUMPRODUCT(G403:G405,E403:E405))*(SUMPRODUCT(G403:(G405),F403:F405)))-((SUMPRODUCT(H403:H405,E403:E405))*(SUMPRODUCT(H403:H405,F403:F405)))</f>
        <v>5.7829539852592982E-3</v>
      </c>
      <c r="Q403" s="61">
        <v>-0.39958717079918815</v>
      </c>
      <c r="S403" s="17">
        <v>0</v>
      </c>
      <c r="T403">
        <v>0</v>
      </c>
      <c r="V403" s="73">
        <f>(T402*T403)*(1-COS(RADIANS(O402+45)))+T404*(SIN(RADIANS(O402+45)))</f>
        <v>-0.91495966784982474</v>
      </c>
      <c r="W403" s="73">
        <f>(T403^2)*(1-COS(RADIANS(O402+45)))+(COS(RADIANS(O402+45)))</f>
        <v>-0.40354529635239011</v>
      </c>
      <c r="X403" s="73">
        <f>(T403*T404)*(1-COS(RADIANS(O402+45)))-T402*(SIN(RADIANS(O402+45)))</f>
        <v>0</v>
      </c>
      <c r="Y403" s="10"/>
      <c r="Z403">
        <v>-0.91495966784982474</v>
      </c>
      <c r="AA403" s="23">
        <f>SIN(RADIANS('[1]Biaxial Input'!$F$21))*(COS(RADIANS(0)))</f>
        <v>6.9756473744125524E-2</v>
      </c>
      <c r="AC403" s="30">
        <f>(AA402*AA403)*(1-COS(RADIANS(N402)))+AA404*(SIN(RADIANS(N402)))</f>
        <v>-4.1965824879998722E-3</v>
      </c>
      <c r="AD403" s="30">
        <f>(AA403^2)*(1-COS(RADIANS(N402)))+(COS(RADIANS(N402)))</f>
        <v>0.9399860744203522</v>
      </c>
      <c r="AE403" s="30">
        <f>(AA403*AA404)*(1-COS(RADIANS(N402)))-AA402*(SIN(RADIANS(N402)))</f>
        <v>0.34118699944639969</v>
      </c>
      <c r="AG403">
        <v>-0.85835583531131898</v>
      </c>
      <c r="AI403" s="28">
        <f>(T402*T403)*(1-COS(RADIANS(M402)))+T404*(SIN(RADIANS(M402)))</f>
        <v>1</v>
      </c>
      <c r="AJ403" s="28">
        <f>(T403^2)*(1-COS(RADIANS(M402)))+(COS(RADIANS(M402)))</f>
        <v>6.1257422745431001E-17</v>
      </c>
      <c r="AK403" s="28">
        <f>(T403*T404)*(1-COS(RADIANS(M402)))-T402*(SIN(RADIANS(M402)))</f>
        <v>0</v>
      </c>
      <c r="AM403" s="61">
        <v>-0.91638468073371182</v>
      </c>
      <c r="AO403" s="17">
        <v>0</v>
      </c>
      <c r="AP403">
        <v>0</v>
      </c>
      <c r="AR403" s="73">
        <f>(T402*T403)*(1-COS(RADIANS(O402-45)))+T404*(SIN(RADIANS(O402-45)))</f>
        <v>0.40354529635239006</v>
      </c>
      <c r="AS403" s="73">
        <f>(T403^2)*(1-COS(RADIANS(O402-45)))+(COS(RADIANS(O402-45)))</f>
        <v>-0.91495966784982474</v>
      </c>
      <c r="AT403" s="73">
        <f>(T403*T404)*(1-COS(RADIANS(O402-45)))-T402*(SIN(RADIANS(O402-45)))</f>
        <v>0</v>
      </c>
      <c r="AU403" s="10"/>
      <c r="AV403">
        <v>0.40354529635239006</v>
      </c>
      <c r="AW403" s="1">
        <v>0.38316666268840555</v>
      </c>
      <c r="BV403" s="17">
        <f t="shared" ref="BV403:BX404" si="620">BV307</f>
        <v>60</v>
      </c>
      <c r="BW403" s="17">
        <f t="shared" si="620"/>
        <v>-45</v>
      </c>
      <c r="BX403" s="17">
        <f t="shared" si="620"/>
        <v>243.3</v>
      </c>
      <c r="BY403" t="s">
        <v>9</v>
      </c>
      <c r="BZ403" s="5">
        <f t="shared" si="617"/>
        <v>0.3492962422733713</v>
      </c>
      <c r="CA403" s="6">
        <f t="shared" si="617"/>
        <v>-0.34518112468713447</v>
      </c>
      <c r="CB403" s="7">
        <f>CY402</f>
        <v>-0.41636155212364201</v>
      </c>
      <c r="CC403" s="8">
        <f>DU402</f>
        <v>-0.88993286115559878</v>
      </c>
      <c r="CE403" s="10"/>
      <c r="CH403">
        <f>((SUMPRODUCT(CM402:CM404,CK402:CK404))*(SUMPRODUCT(CM402:CM404,CL402:CL404)))-((SUMPRODUCT(CN402:CN404,CK402:CK404))*(SUMPRODUCT(CN402:CN404,CL402:CL404)))</f>
        <v>-3.2824751195707103E-2</v>
      </c>
      <c r="CI403" s="67"/>
      <c r="CJ403" s="10" t="s">
        <v>9</v>
      </c>
      <c r="CK403" s="5">
        <f t="shared" si="618"/>
        <v>0.3492962422733713</v>
      </c>
      <c r="CL403" s="6">
        <f t="shared" si="618"/>
        <v>-0.34518112468713447</v>
      </c>
      <c r="CM403" s="7">
        <f>FA402</f>
        <v>-0.40076666824777912</v>
      </c>
      <c r="CN403" s="8">
        <f>FW402</f>
        <v>-0.89706383110287846</v>
      </c>
      <c r="CP403">
        <f t="shared" si="616"/>
        <v>-9.8670839279614439E-2</v>
      </c>
      <c r="CQ403">
        <f t="shared" si="616"/>
        <v>-0.32743703463395935</v>
      </c>
      <c r="CR403">
        <f>CK405</f>
        <v>0</v>
      </c>
      <c r="CS403">
        <f>CN405</f>
        <v>0</v>
      </c>
      <c r="CW403" s="28"/>
      <c r="CX403" s="1"/>
      <c r="CY403" s="61">
        <v>8.8182010737590522E-2</v>
      </c>
      <c r="DA403" s="17">
        <v>0</v>
      </c>
      <c r="DB403">
        <v>1</v>
      </c>
      <c r="DD403" s="73">
        <f>(DB401*DB403)*(1-COS(RADIANS(CW401+45)))-DB402*(SIN(RADIANS(CW401+45)))</f>
        <v>0</v>
      </c>
      <c r="DE403" s="73">
        <f>(DB402*DB403)*(1-COS(RADIANS(CW401+45)))+DB401*(SIN(RADIANS(CW401+45)))</f>
        <v>0</v>
      </c>
      <c r="DF403" s="73">
        <f>(DB403^2)*(1-COS(RADIANS(CW401+45)))+(COS(RADIANS(CW401+45)))</f>
        <v>1</v>
      </c>
      <c r="DG403" s="10"/>
      <c r="DH403">
        <v>0</v>
      </c>
      <c r="DI403" s="23">
        <f>SIN(RADIANS('[1]Biaxial Input'!$F$21))*SIN(RADIANS(0))</f>
        <v>0</v>
      </c>
      <c r="DK403" s="30">
        <f>(DI401*DI403)*(1-COS(RADIANS(CV401)))-DI402*(SIN(RADIANS(CV401)))</f>
        <v>-1.8054303924173627E-2</v>
      </c>
      <c r="DL403" s="30">
        <f>(DI402*DI403)*(1-COS(RADIANS(CV401)))+DI401*(SIN(RADIANS(CV401)))</f>
        <v>-0.25818857491685071</v>
      </c>
      <c r="DM403" s="30">
        <f>(DI403^2)*(1-COS(RADIANS(CV401)))+(COS(RADIANS(CV401)))</f>
        <v>0.96592582628906831</v>
      </c>
      <c r="DO403">
        <v>8.8182010737590522E-2</v>
      </c>
      <c r="DQ403" s="28">
        <f>(DB401*DB403)*(1-COS(RADIANS(CU401)))-DB402*(SIN(RADIANS(CU401)))</f>
        <v>0</v>
      </c>
      <c r="DR403" s="28">
        <f>(DB402*DB403)*(1-COS(RADIANS(CU401)))+DB401*(SIN(RADIANS(CU401)))</f>
        <v>0</v>
      </c>
      <c r="DS403" s="28">
        <f>(DB403^2)*(1-COS(RADIANS(CU401)))+(COS(RADIANS(CU401)))</f>
        <v>1</v>
      </c>
      <c r="DU403" s="61">
        <v>-0.24333357986528728</v>
      </c>
      <c r="DW403" s="17">
        <v>0</v>
      </c>
      <c r="DX403">
        <v>1</v>
      </c>
      <c r="DZ403" s="73">
        <f>(DB401*DB401)*(1-COS(RADIANS(CW401-45)))-DB401*(SIN(RADIANS(CW401-45)))</f>
        <v>0</v>
      </c>
      <c r="EA403" s="73">
        <f>(DB402*DB403)*(1-COS(RADIANS(CW401-45)))+DB401*(SIN(RADIANS(CW401-45)))</f>
        <v>0</v>
      </c>
      <c r="EB403" s="73">
        <f>(DB403^2)*(1-COS(RADIANS(CW401-45)))+(COS(RADIANS(CW401-45)))</f>
        <v>1</v>
      </c>
      <c r="EC403" s="10"/>
      <c r="ED403">
        <v>0</v>
      </c>
      <c r="EE403" s="1">
        <v>-0.24333357986528728</v>
      </c>
      <c r="EG403">
        <f>CY403+DU403</f>
        <v>-0.15515156912769676</v>
      </c>
      <c r="EH403">
        <f>EG403/(SQRT(EG401^2+EG402^2+EG403^2))</f>
        <v>-0.10970872664192777</v>
      </c>
      <c r="EJ403">
        <f>Q403+AM403</f>
        <v>-1.3159718515329</v>
      </c>
      <c r="EK403">
        <f>EJ403/(SQRT(EJ401^2+EJ402^2+EJ403^2))</f>
        <v>-0.94055912470047598</v>
      </c>
      <c r="EM403" s="23">
        <f>CY401*DU402-CY402*DU401</f>
        <v>-0.9659258262890682</v>
      </c>
      <c r="ER403">
        <f t="shared" ref="ER403:ES405" si="621">CK402</f>
        <v>0.93180266183863136</v>
      </c>
      <c r="ES403">
        <f t="shared" si="621"/>
        <v>-0.87956522186239505</v>
      </c>
      <c r="ET403" t="e">
        <f>#REF!</f>
        <v>#REF!</v>
      </c>
      <c r="EU403" t="e">
        <f>#REF!</f>
        <v>#REF!</v>
      </c>
      <c r="EY403" s="28"/>
      <c r="EZ403" s="10"/>
      <c r="FA403" s="61">
        <v>9.2415336725884159E-2</v>
      </c>
      <c r="FB403" s="13">
        <f>BW404</f>
        <v>-50</v>
      </c>
      <c r="FC403" s="17">
        <v>0</v>
      </c>
      <c r="FD403">
        <v>1</v>
      </c>
      <c r="FF403" s="73">
        <f>(FD401*FD403)*(1-COS(RADIANS(EY401+45)))-FD402*(SIN(RADIANS(EY401+45)))</f>
        <v>0</v>
      </c>
      <c r="FG403" s="73">
        <f>(FD402*FD403)*(1-COS(RADIANS(EY401+45)))+FD401*(SIN(RADIANS(EY401+45)))</f>
        <v>0</v>
      </c>
      <c r="FH403" s="73">
        <f>(FD403^2)*(1-COS(RADIANS(EY401+45)))+(COS(RADIANS(EY401+45)))</f>
        <v>1</v>
      </c>
      <c r="FI403" s="10"/>
      <c r="FJ403">
        <v>0</v>
      </c>
      <c r="FK403" s="23">
        <f>SIN(RADIANS(176))*SIN(RADIANS(0))</f>
        <v>0</v>
      </c>
      <c r="FM403" s="30">
        <f>(FK401*FK403)*(1-COS(RADIANS(EX401)))-FK402*(SIN(RADIANS(EX401)))</f>
        <v>-1.8054303924173627E-2</v>
      </c>
      <c r="FN403" s="30">
        <f>(FK402*FK403)*(1-COS(RADIANS(EX401)))+FK401*(SIN(RADIANS(EX401)))</f>
        <v>-0.25818857491685071</v>
      </c>
      <c r="FO403" s="30">
        <f>(FK403^2)*(1-COS(RADIANS(EX401)))+(COS(RADIANS(EX401)))</f>
        <v>0.96592582628906831</v>
      </c>
      <c r="FQ403">
        <v>9.2415336725884159E-2</v>
      </c>
      <c r="FS403" s="28">
        <f>(FD401*FD403)*(1-COS(RADIANS(EW401)))-FD402*(SIN(RADIANS(EW401)))</f>
        <v>0</v>
      </c>
      <c r="FT403" s="28">
        <f>(FD402*FD403)*(1-COS(RADIANS(EW401)))+FD401*(SIN(RADIANS(EW401)))</f>
        <v>0</v>
      </c>
      <c r="FU403" s="28">
        <f>(FD403^2)*(1-COS(RADIANS(EW401)))+(COS(RADIANS(EW401)))</f>
        <v>1</v>
      </c>
      <c r="FW403" s="61">
        <v>-0.24175753069061182</v>
      </c>
      <c r="FX403" s="13">
        <f>BX404</f>
        <v>268.7</v>
      </c>
      <c r="FY403" s="17">
        <v>0</v>
      </c>
      <c r="FZ403">
        <v>1</v>
      </c>
      <c r="GB403" s="73">
        <f>(FD401*FD401)*(1-COS(RADIANS(EY401-45)))-FD401*(SIN(RADIANS(EY401-45)))</f>
        <v>0</v>
      </c>
      <c r="GC403" s="73">
        <f>(FD402*FD403)*(1-COS(RADIANS(EY401-45)))+FD401*(SIN(RADIANS(EY401-45)))</f>
        <v>0</v>
      </c>
      <c r="GD403" s="73">
        <f>(FD403^2)*(1-COS(RADIANS(EY401-45)))+(COS(RADIANS(EY401-45)))</f>
        <v>1</v>
      </c>
      <c r="GE403" s="10"/>
      <c r="GF403">
        <v>0</v>
      </c>
      <c r="GG403" s="1">
        <v>-0.24175753069061182</v>
      </c>
      <c r="GI403">
        <f>FA403+FW403</f>
        <v>-0.14934219396472764</v>
      </c>
      <c r="GJ403">
        <f>GI403/(SQRT(GI401^2+GI402^2+GI403^2))</f>
        <v>-0.1056008780697356</v>
      </c>
      <c r="GL403" t="e">
        <f>#REF!+DC403</f>
        <v>#REF!</v>
      </c>
      <c r="GM403" t="e">
        <f>GL403/(SQRT(GL401^2+GL402^2+GL403^2))</f>
        <v>#REF!</v>
      </c>
      <c r="GO403" s="27">
        <f>FA401*FW402-FA402*FW401</f>
        <v>-0.96592582628906853</v>
      </c>
    </row>
    <row r="404" spans="1:197" x14ac:dyDescent="0.2">
      <c r="A404" s="1"/>
      <c r="D404" t="s">
        <v>9</v>
      </c>
      <c r="E404" s="5">
        <f t="shared" si="619"/>
        <v>0.33785862553872076</v>
      </c>
      <c r="F404" s="6">
        <f t="shared" si="619"/>
        <v>-0.37360315179333942</v>
      </c>
      <c r="G404" s="7">
        <f t="shared" ref="G404:G405" si="622">Q403</f>
        <v>-0.39958717079918815</v>
      </c>
      <c r="H404" s="8">
        <f t="shared" ref="H404:H405" si="623">AM403</f>
        <v>-0.91638468073371182</v>
      </c>
      <c r="J404" s="10"/>
      <c r="Q404" s="61">
        <v>0.32180017545008965</v>
      </c>
      <c r="S404" s="17">
        <v>0</v>
      </c>
      <c r="T404">
        <v>1</v>
      </c>
      <c r="V404" s="73">
        <f>(T402*T404)*(1-COS(RADIANS(O402+45)))-T403*(SIN(RADIANS(O402+45)))</f>
        <v>0</v>
      </c>
      <c r="W404" s="73">
        <f>(T403*T404)*(1-COS(RADIANS(O402+45)))+T402*(SIN(RADIANS(O402+45)))</f>
        <v>0</v>
      </c>
      <c r="X404" s="73">
        <f>(T404^2)*(1-COS(RADIANS(O402+45)))+(COS(RADIANS(O402+45)))</f>
        <v>0.99999999999999989</v>
      </c>
      <c r="Y404" s="10"/>
      <c r="Z404">
        <v>0</v>
      </c>
      <c r="AA404" s="23">
        <f>SIN(RADIANS('[1]Biaxial Input'!$F$21))*SIN(RADIANS(0))</f>
        <v>0</v>
      </c>
      <c r="AC404" s="30">
        <f>(AA402*AA404)*(1-COS(RADIANS(N402)))-AA403*(SIN(RADIANS(N402)))</f>
        <v>-2.3858119147859059E-2</v>
      </c>
      <c r="AD404" s="30">
        <f>(AA403*AA404)*(1-COS(RADIANS(N402)))+AA402*(SIN(RADIANS(N402)))</f>
        <v>-0.34118699944639969</v>
      </c>
      <c r="AE404" s="30">
        <f>(AA404^2)*(1-COS(RADIANS(N402)))+(COS(RADIANS(N402)))</f>
        <v>0.93969262078590843</v>
      </c>
      <c r="AG404">
        <v>0.32180017545008965</v>
      </c>
      <c r="AI404" s="28">
        <f>(T402*T404)*(1-COS(RADIANS(M402)))-T403*(SIN(RADIANS(M402)))</f>
        <v>0</v>
      </c>
      <c r="AJ404" s="28">
        <f>(T403*T404)*(1-COS(RADIANS(M402)))+T402*(SIN(RADIANS(M402)))</f>
        <v>0</v>
      </c>
      <c r="AK404" s="28">
        <f>(T404^2)*(1-COS(RADIANS(M402)))+(COS(RADIANS(M402)))</f>
        <v>1</v>
      </c>
      <c r="AM404" s="61">
        <v>-0.11585519203213344</v>
      </c>
      <c r="AO404" s="17">
        <v>0</v>
      </c>
      <c r="AP404">
        <v>1</v>
      </c>
      <c r="AR404" s="73">
        <f>(T402*T402)*(1-COS(RADIANS(O402-45)))-T402*(SIN(RADIANS(O402-45)))</f>
        <v>0</v>
      </c>
      <c r="AS404" s="73">
        <f>(T403*T404)*(1-COS(RADIANS(O402-45)))+T402*(SIN(RADIANS(O402-45)))</f>
        <v>0</v>
      </c>
      <c r="AT404" s="73">
        <f>(T404^2)*(1-COS(RADIANS(O402-45)))+(COS(RADIANS(O402-45)))</f>
        <v>1</v>
      </c>
      <c r="AU404" s="10"/>
      <c r="AV404">
        <v>0</v>
      </c>
      <c r="AW404" s="1">
        <v>-0.11585519203213344</v>
      </c>
      <c r="BV404" s="17">
        <f t="shared" si="620"/>
        <v>30</v>
      </c>
      <c r="BW404" s="17">
        <f t="shared" si="620"/>
        <v>-50</v>
      </c>
      <c r="BX404" s="17">
        <f t="shared" si="620"/>
        <v>268.7</v>
      </c>
      <c r="BY404" t="s">
        <v>10</v>
      </c>
      <c r="BZ404" s="5">
        <f t="shared" si="617"/>
        <v>-9.8670839279614439E-2</v>
      </c>
      <c r="CA404" s="6">
        <f t="shared" si="617"/>
        <v>-0.32743703463395935</v>
      </c>
      <c r="CB404" s="7">
        <f>CY403</f>
        <v>8.8182010737590522E-2</v>
      </c>
      <c r="CC404" s="8">
        <f>DU403</f>
        <v>-0.24333357986528728</v>
      </c>
      <c r="CE404" s="10"/>
      <c r="CG404" s="10" t="s">
        <v>160</v>
      </c>
      <c r="CH404" s="10">
        <f>-CH401*((EY401-CW401)/(CH403-CE402))</f>
        <v>150.9200837585752</v>
      </c>
      <c r="CI404" s="67"/>
      <c r="CJ404" s="10" t="s">
        <v>10</v>
      </c>
      <c r="CK404" s="5">
        <f t="shared" si="618"/>
        <v>-9.8670839279614439E-2</v>
      </c>
      <c r="CL404" s="6">
        <f t="shared" si="618"/>
        <v>-0.32743703463395935</v>
      </c>
      <c r="CM404" s="7">
        <f>FA403</f>
        <v>9.2415336725884159E-2</v>
      </c>
      <c r="CN404" s="8">
        <f>FW403</f>
        <v>-0.24175753069061182</v>
      </c>
      <c r="CW404" s="28"/>
      <c r="CX404" s="1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EE404" s="1"/>
      <c r="EI404" s="64">
        <f>(DEGREES(ACOS((EH401*EK401+EH402*EK402+EH403*EK403)/((SQRT(EH401^2+EH402^2+EH403^2))*(SQRT(EK401^2+EK402^2+EK403^2))))))</f>
        <v>102.15312987089108</v>
      </c>
      <c r="ER404">
        <f t="shared" si="621"/>
        <v>0.3492962422733713</v>
      </c>
      <c r="ES404">
        <f t="shared" si="621"/>
        <v>-0.34518112468713447</v>
      </c>
      <c r="ET404" t="e">
        <f>#REF!</f>
        <v>#REF!</v>
      </c>
      <c r="EU404" t="e">
        <f>#REF!</f>
        <v>#REF!</v>
      </c>
      <c r="EY404" s="28"/>
      <c r="EZ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GG404" s="1"/>
      <c r="GK404" s="64" t="e">
        <f>(DEGREES(ACOS((GJ401*GM401+GJ402*GM402+GJ403*GM403)/((SQRT(GJ401^2+GJ402^2+GJ403^2))*(SQRT(GM401^2+GM402^2+GM403^2))))))</f>
        <v>#VALUE!</v>
      </c>
    </row>
    <row r="405" spans="1:197" x14ac:dyDescent="0.2">
      <c r="A405" s="1"/>
      <c r="D405" t="s">
        <v>10</v>
      </c>
      <c r="E405" s="5">
        <f t="shared" si="619"/>
        <v>5.5254742931443744E-2</v>
      </c>
      <c r="F405" s="6">
        <f t="shared" si="619"/>
        <v>-0.18100467876095733</v>
      </c>
      <c r="G405" s="7">
        <f t="shared" si="622"/>
        <v>0.32180017545008965</v>
      </c>
      <c r="H405" s="8">
        <f t="shared" si="623"/>
        <v>-0.11585519203213344</v>
      </c>
      <c r="J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W405" s="1"/>
      <c r="BV405" s="1"/>
      <c r="CE405" s="10"/>
      <c r="CS405" s="15"/>
      <c r="CW405" s="28"/>
      <c r="CY405" s="82" t="s">
        <v>148</v>
      </c>
      <c r="CZ405" s="13"/>
      <c r="DB405" s="10"/>
      <c r="DC405" s="10"/>
      <c r="DD405" s="10"/>
      <c r="DE405" s="10"/>
      <c r="DF405" s="10"/>
      <c r="DG405" s="10"/>
      <c r="DH405" s="80"/>
      <c r="DI405" s="23" t="s">
        <v>149</v>
      </c>
      <c r="DM405" s="1"/>
      <c r="DO405" s="80"/>
      <c r="DS405" s="13"/>
      <c r="DT405" s="81"/>
      <c r="DU405" s="82" t="s">
        <v>150</v>
      </c>
      <c r="DW405" s="13"/>
      <c r="DX405" s="13"/>
      <c r="EA405" s="1"/>
      <c r="EE405" s="1"/>
      <c r="ER405">
        <f t="shared" si="621"/>
        <v>-9.8670839279614439E-2</v>
      </c>
      <c r="ES405">
        <f t="shared" si="621"/>
        <v>-0.32743703463395935</v>
      </c>
      <c r="ET405" t="e">
        <f>#REF!</f>
        <v>#REF!</v>
      </c>
      <c r="EU405" t="e">
        <f>#REF!</f>
        <v>#REF!</v>
      </c>
      <c r="EY405" s="28"/>
      <c r="EZ405" s="10"/>
      <c r="FA405" s="82" t="s">
        <v>148</v>
      </c>
      <c r="FB405" s="13"/>
      <c r="FD405" s="10"/>
      <c r="FE405" s="10"/>
      <c r="FF405" s="10"/>
      <c r="FG405" s="10"/>
      <c r="FH405" s="10"/>
      <c r="FI405" s="10"/>
      <c r="FJ405" s="80"/>
      <c r="FK405" s="23" t="s">
        <v>149</v>
      </c>
      <c r="FO405" s="1"/>
      <c r="FQ405" s="80"/>
      <c r="FU405" s="13"/>
      <c r="FV405" s="81"/>
      <c r="FW405" s="82" t="s">
        <v>150</v>
      </c>
      <c r="FY405" s="13"/>
      <c r="FZ405" s="13"/>
      <c r="GC405" s="1"/>
      <c r="GG405" s="1"/>
      <c r="GK405" s="13"/>
    </row>
    <row r="406" spans="1:197" x14ac:dyDescent="0.2">
      <c r="A406" s="1"/>
      <c r="Q406" s="82" t="s">
        <v>148</v>
      </c>
      <c r="R406" s="13"/>
      <c r="T406" s="10"/>
      <c r="U406" s="10"/>
      <c r="V406" s="10"/>
      <c r="W406" s="10"/>
      <c r="X406" s="10"/>
      <c r="Y406" s="10"/>
      <c r="Z406" s="80"/>
      <c r="AA406" s="23" t="s">
        <v>149</v>
      </c>
      <c r="AE406" s="1"/>
      <c r="AG406" s="80"/>
      <c r="AK406" s="13"/>
      <c r="AL406" s="81"/>
      <c r="AM406" s="82" t="s">
        <v>150</v>
      </c>
      <c r="AO406" s="13"/>
      <c r="AP406" s="13"/>
      <c r="AS406" s="1"/>
      <c r="AW406" s="1"/>
      <c r="BV406" s="1"/>
      <c r="BZ406" s="5" t="s">
        <v>4</v>
      </c>
      <c r="CA406" s="6" t="s">
        <v>5</v>
      </c>
      <c r="CB406" s="7" t="s">
        <v>6</v>
      </c>
      <c r="CC406" s="8" t="s">
        <v>1</v>
      </c>
      <c r="CD406">
        <v>5</v>
      </c>
      <c r="CE406" s="9" t="s">
        <v>7</v>
      </c>
      <c r="CG406" s="90" t="s">
        <v>157</v>
      </c>
      <c r="CH406" s="61">
        <f>CE407-((CH408-CE407)/(EY406-CW406))*CW406</f>
        <v>6.4338122059079241</v>
      </c>
      <c r="CI406" s="10"/>
      <c r="CK406" s="5" t="s">
        <v>4</v>
      </c>
      <c r="CL406" s="6" t="s">
        <v>5</v>
      </c>
      <c r="CM406" s="7" t="s">
        <v>6</v>
      </c>
      <c r="CN406" s="8" t="s">
        <v>1</v>
      </c>
      <c r="CO406" s="10"/>
      <c r="CP406">
        <f t="shared" ref="CP406:CQ408" si="624">BZ407</f>
        <v>0.93180266183863136</v>
      </c>
      <c r="CQ406">
        <f t="shared" si="624"/>
        <v>-0.87956522186239505</v>
      </c>
      <c r="CR406">
        <f>CI410</f>
        <v>0</v>
      </c>
      <c r="CS406">
        <f>CL410</f>
        <v>0</v>
      </c>
      <c r="CU406" s="17">
        <f>CU310</f>
        <v>90</v>
      </c>
      <c r="CV406" s="17">
        <f>CV310</f>
        <v>20</v>
      </c>
      <c r="CW406" s="31">
        <f>CH313</f>
        <v>201.39223362715563</v>
      </c>
      <c r="CY406" s="61">
        <f t="array" ref="CY406:CY408">MMULT(DQ406:DS408,DO406:DO408)</f>
        <v>0.85963656794761767</v>
      </c>
      <c r="CZ406" s="13"/>
      <c r="DA406" s="17">
        <v>1</v>
      </c>
      <c r="DB406">
        <v>0</v>
      </c>
      <c r="DD406" s="73">
        <f>(DB406^2)*(1-COS(RADIANS(CW406+45)))+(COS(RADIANS(CW406+45)))</f>
        <v>-0.40047324072595991</v>
      </c>
      <c r="DE406" s="73">
        <f>(DB406*DB407)*(1-COS(RADIANS(CW406+45)))-DB408*(SIN(RADIANS(CW406+45)))</f>
        <v>0.91630845432225894</v>
      </c>
      <c r="DF406" s="73">
        <f>(DB406*DB408)*(1-COS(RADIANS(CW406+45)))+DB407*(SIN(RADIANS(CW406+45)))</f>
        <v>0</v>
      </c>
      <c r="DG406" s="10"/>
      <c r="DH406">
        <f t="array" ref="DH406:DH408">MMULT(DD406:DF408,DA406:DA408)</f>
        <v>-0.40047324072595991</v>
      </c>
      <c r="DI406" s="23">
        <f>COS(RADIANS('[1]Biaxial Input'!$F$21))</f>
        <v>-0.9975640502598242</v>
      </c>
      <c r="DK406" s="30">
        <f>(DI406^2)*(1-COS(RADIANS(CV406)))+(COS(RADIANS(CV406)))</f>
        <v>0.99970654636555623</v>
      </c>
      <c r="DL406" s="30">
        <f>(DI406*DI407)*(1-COS(RADIANS(CV406)))-DI408*(SIN(RADIANS(CV406)))</f>
        <v>-4.1965824879998722E-3</v>
      </c>
      <c r="DM406" s="30">
        <f>(DI406*DI408)*(1-COS(RADIANS(CV406)))+DI407*(SIN(RADIANS(CV406)))</f>
        <v>2.3858119147859059E-2</v>
      </c>
      <c r="DO406">
        <f t="array" ref="DO406:DO408">MMULT(DK406:DM408,DH406:DH408)</f>
        <v>-0.39651035638495641</v>
      </c>
      <c r="DQ406" s="28">
        <f>(DB406^2)*(1-COS(RADIANS(CU406)))+(COS(RADIANS(CU406)))</f>
        <v>6.1257422745431001E-17</v>
      </c>
      <c r="DR406" s="28">
        <f>(DB406*DB407)*(1-COS(RADIANS(CU406)))-DB408*(SIN(RADIANS(CU406)))</f>
        <v>-1</v>
      </c>
      <c r="DS406" s="28">
        <f>(DB406*DB408)*(1-COS(RADIANS(CU406)))+DB407*(SIN(RADIANS(CU406)))</f>
        <v>0</v>
      </c>
      <c r="DU406" s="61">
        <f t="array" ref="DU406:DU408">MMULT(DQ406:DS408,EE406:EE408)</f>
        <v>-0.38028463347340713</v>
      </c>
      <c r="DV406" s="13"/>
      <c r="DW406" s="17">
        <v>1</v>
      </c>
      <c r="DX406">
        <v>0</v>
      </c>
      <c r="DZ406" s="73">
        <f>(DB406^2)*(1-COS(RADIANS(CW406-45)))+(COS(RADIANS(CW406-45)))</f>
        <v>-0.91630845432225883</v>
      </c>
      <c r="EA406" s="73">
        <f>(DB406*DB407)*(1-COS(RADIANS(CW406-45)))-DB408*(SIN(RADIANS(CW406-45)))</f>
        <v>-0.40047324072596024</v>
      </c>
      <c r="EB406" s="73">
        <f>(DB406*DB408)*(1-COS(RADIANS(CW406-45)))+DB407*(SIN(RADIANS(CW406-45)))</f>
        <v>0</v>
      </c>
      <c r="EC406" s="10"/>
      <c r="ED406">
        <f t="array" ref="ED406:ED408">MMULT(DZ406:EB408,DA406:DA408)</f>
        <v>-0.91630845432225883</v>
      </c>
      <c r="EE406" s="1">
        <f t="array" ref="EE406:EE408">MMULT(DK406:DM408,ED406:ED408)</f>
        <v>-0.91772017926500948</v>
      </c>
      <c r="EG406">
        <f>CY406+DU406</f>
        <v>0.47935193447421054</v>
      </c>
      <c r="EH406">
        <f>EG406/(SQRT(EG406^2+EG407^2+EG408^2))</f>
        <v>0.3389530034416039</v>
      </c>
      <c r="EJ406">
        <f>Q406+AM406</f>
        <v>0</v>
      </c>
      <c r="EK406">
        <f>EJ406/(SQRT(EJ406^2+EJ407^2+EJ408^2))</f>
        <v>0</v>
      </c>
      <c r="EM406" s="23">
        <f>CY407*DU408-CY408*DU407</f>
        <v>0.34118699944639969</v>
      </c>
      <c r="EO406" s="15">
        <v>5</v>
      </c>
      <c r="EP406" s="9" t="s">
        <v>7</v>
      </c>
      <c r="EW406" s="17">
        <f>CU406</f>
        <v>90</v>
      </c>
      <c r="EX406" s="17">
        <f>CV406</f>
        <v>20</v>
      </c>
      <c r="EY406" s="31">
        <f>1+CW406</f>
        <v>202.39223362715563</v>
      </c>
      <c r="EZ406" s="10"/>
      <c r="FA406" s="61">
        <f t="array" ref="FA406:FA408">MMULT(FS406:FU408,FQ406:FQ408)</f>
        <v>0.86614252311980733</v>
      </c>
      <c r="FB406" s="13">
        <f>BW407</f>
        <v>0</v>
      </c>
      <c r="FC406" s="17">
        <v>1</v>
      </c>
      <c r="FD406">
        <v>0</v>
      </c>
      <c r="FF406" s="73">
        <f>(FD406^2)*(1-COS(RADIANS(EY406+45)))+(COS(RADIANS(EY406+45)))</f>
        <v>-0.38442045914491074</v>
      </c>
      <c r="FG406" s="73">
        <f>(FD406*FD407)*(1-COS(RADIANS(EY406+45)))-FD408*(SIN(RADIANS(EY406+45)))</f>
        <v>0.92315811787083146</v>
      </c>
      <c r="FH406" s="73">
        <f>(FD406*FD408)*(1-COS(RADIANS(EY406+45)))+FD407*(SIN(RADIANS(EY406+45)))</f>
        <v>0</v>
      </c>
      <c r="FI406" s="10"/>
      <c r="FJ406">
        <f t="array" ref="FJ406:FJ408">MMULT(FF406:FH408,FC406:FC408)</f>
        <v>-0.38442045914491074</v>
      </c>
      <c r="FK406" s="23">
        <f>COS(RADIANS(176))</f>
        <v>-0.9975640502598242</v>
      </c>
      <c r="FM406" s="30">
        <f>(FK406^2)*(1-COS(RADIANS(EX406)))+(COS(RADIANS(EX406)))</f>
        <v>0.99970654636555623</v>
      </c>
      <c r="FN406" s="30">
        <f>(FK406*FK407)*(1-COS(RADIANS(EX406)))-FK408*(SIN(RADIANS(EX406)))</f>
        <v>-4.1965824879998722E-3</v>
      </c>
      <c r="FO406" s="30">
        <f>(FK406*FK408)*(1-COS(RADIANS(EX406)))+FK407*(SIN(RADIANS(EX406)))</f>
        <v>2.3858119147859059E-2</v>
      </c>
      <c r="FQ406">
        <f t="array" ref="FQ406:FQ408">MMULT(FM406:FO408,FJ406:FJ408)</f>
        <v>-0.3804335403729085</v>
      </c>
      <c r="FS406" s="28">
        <f>(FD406^2)*(1-COS(RADIANS(EW406)))+(COS(RADIANS(EW406)))</f>
        <v>6.1257422745431001E-17</v>
      </c>
      <c r="FT406" s="28">
        <f>(FD406*FD407)*(1-COS(RADIANS(EW406)))-FD408*(SIN(RADIANS(EW406)))</f>
        <v>-1</v>
      </c>
      <c r="FU406" s="28">
        <f>(FD406*FD408)*(1-COS(RADIANS(EW406)))+FD407*(SIN(RADIANS(EW406)))</f>
        <v>0</v>
      </c>
      <c r="FW406" s="61">
        <f t="array" ref="FW406:FW408">MMULT(FS406:FU408,GG406:GG408)</f>
        <v>-0.36522398750960566</v>
      </c>
      <c r="FX406" s="13">
        <f>BX407</f>
        <v>0</v>
      </c>
      <c r="FY406" s="17">
        <v>1</v>
      </c>
      <c r="FZ406">
        <v>0</v>
      </c>
      <c r="GB406" s="73">
        <f>(FD406^2)*(1-COS(RADIANS(EY406-45)))+(COS(RADIANS(EY406-45)))</f>
        <v>-0.92315811787083146</v>
      </c>
      <c r="GC406" s="73">
        <f>(FD406*FD407)*(1-COS(RADIANS(EY406-45)))-FD408*(SIN(RADIANS(EY406-45)))</f>
        <v>-0.38442045914491069</v>
      </c>
      <c r="GD406" s="73">
        <f>(FD406*FD408)*(1-COS(RADIANS(EY406-45)))+FD407*(SIN(RADIANS(EY406-45)))</f>
        <v>0</v>
      </c>
      <c r="GE406" s="10"/>
      <c r="GF406">
        <f t="array" ref="GF406:GF408">MMULT(GB406:GD408,FC406:FC408)</f>
        <v>-0.92315811787083146</v>
      </c>
      <c r="GG406" s="1">
        <f t="array" ref="GG406:GG408">MMULT(FM406:FO408,GF406:GF408)</f>
        <v>-0.9245004659328524</v>
      </c>
      <c r="GI406">
        <f>FA406+FW406</f>
        <v>0.50091853561020172</v>
      </c>
      <c r="GJ406">
        <f>GI406/(SQRT(GI406^2+GI407^2+GI408^2))</f>
        <v>0.35420289335200866</v>
      </c>
      <c r="GL406" t="e">
        <f>CH407+DC406</f>
        <v>#VALUE!</v>
      </c>
      <c r="GM406" t="e">
        <f>GL406/(SQRT(GL406^2+GL407^2+GL408^2))</f>
        <v>#VALUE!</v>
      </c>
      <c r="GO406" s="27">
        <f>FA407*FW408-FA408*FW407</f>
        <v>0.34118699944639969</v>
      </c>
    </row>
    <row r="407" spans="1:197" x14ac:dyDescent="0.2">
      <c r="A407" s="1"/>
      <c r="E407" s="5" t="s">
        <v>4</v>
      </c>
      <c r="F407" s="6" t="s">
        <v>5</v>
      </c>
      <c r="G407" s="7" t="s">
        <v>6</v>
      </c>
      <c r="H407" s="8" t="s">
        <v>1</v>
      </c>
      <c r="I407">
        <v>6</v>
      </c>
      <c r="J407" s="9" t="s">
        <v>7</v>
      </c>
      <c r="K407">
        <v>6</v>
      </c>
      <c r="L407" s="10"/>
      <c r="M407" s="17">
        <f>A387</f>
        <v>45</v>
      </c>
      <c r="N407" s="17">
        <f>B387</f>
        <v>25</v>
      </c>
      <c r="O407" s="17">
        <f>C387</f>
        <v>245.2</v>
      </c>
      <c r="Q407" s="61">
        <f t="array" ref="Q407:Q409">MMULT(AI407:AK409,AG407:AG409)</f>
        <v>0.85171162377563892</v>
      </c>
      <c r="R407" s="13"/>
      <c r="S407" s="17">
        <v>1</v>
      </c>
      <c r="T407">
        <v>0</v>
      </c>
      <c r="V407" s="73">
        <f>(T407^2)*(1-COS(RADIANS(O407+45)))+(COS(RADIANS(O407+45)))</f>
        <v>0.3452981989985347</v>
      </c>
      <c r="W407" s="73">
        <f>(T407*T408)*(1-COS(RADIANS(O407+45)))-T409*(SIN(RADIANS(O407+45)))</f>
        <v>0.93849302275955593</v>
      </c>
      <c r="X407" s="73">
        <f>(T407*T409)*(1-COS(RADIANS(O407+45)))+T408*(SIN(RADIANS(O407+45)))</f>
        <v>0</v>
      </c>
      <c r="Y407" s="10"/>
      <c r="Z407">
        <f t="array" ref="Z407:Z409">MMULT(V407:X409,S407:S409)</f>
        <v>0.3452981989985347</v>
      </c>
      <c r="AA407" s="23">
        <f>COS(RADIANS('[1]Biaxial Input'!$F$21))</f>
        <v>-0.9975640502598242</v>
      </c>
      <c r="AC407" s="30">
        <f>(AA407^2)*(1-COS(RADIANS(N407)))+(COS(RADIANS(N407)))</f>
        <v>0.99954409691199531</v>
      </c>
      <c r="AD407" s="30">
        <f>(AA407*AA408)*(1-COS(RADIANS(N407)))-AA409*(SIN(RADIANS(N407)))</f>
        <v>-6.5197179069601558E-3</v>
      </c>
      <c r="AE407" s="30">
        <f>(AA407*AA409)*(1-COS(RADIANS(N407)))+AA408*(SIN(RADIANS(N407)))</f>
        <v>2.948035967890307E-2</v>
      </c>
      <c r="AG407">
        <f t="array" ref="AG407:AG409">MMULT(AC407:AE409,Z407:Z409)</f>
        <v>0.35125948624937142</v>
      </c>
      <c r="AI407" s="28">
        <f>(T407^2)*(1-COS(RADIANS(M407)))+(COS(RADIANS(M407)))</f>
        <v>0.70710678118654757</v>
      </c>
      <c r="AJ407" s="28">
        <f>(T407*T408)*(1-COS(RADIANS(M407)))-T409*(SIN(RADIANS(M407)))</f>
        <v>-0.70710678118654746</v>
      </c>
      <c r="AK407" s="28">
        <f>(T407*T409)*(1-COS(RADIANS(M407)))+T408*(SIN(RADIANS(M407)))</f>
        <v>0</v>
      </c>
      <c r="AM407" s="61">
        <f t="array" ref="AM407:AM409">MMULT(AI407:AK409,AW407:AW409)</f>
        <v>-0.44464907664631426</v>
      </c>
      <c r="AN407" s="13"/>
      <c r="AO407" s="17">
        <v>1</v>
      </c>
      <c r="AP407">
        <v>0</v>
      </c>
      <c r="AR407" s="73">
        <f>(T407^2)*(1-COS(RADIANS(O407-45)))+(COS(RADIANS(O407-45)))</f>
        <v>-0.93849302275955604</v>
      </c>
      <c r="AS407" s="73">
        <f>(T407*T408)*(1-COS(RADIANS(O407-45)))-T409*(SIN(RADIANS(O407-45)))</f>
        <v>0.34529819899853437</v>
      </c>
      <c r="AT407" s="73">
        <f>(T407*T409)*(1-COS(RADIANS(O407-45)))+T408*(SIN(RADIANS(O407-45)))</f>
        <v>0</v>
      </c>
      <c r="AU407" s="10"/>
      <c r="AV407">
        <f t="array" ref="AV407:AV409">MMULT(AR407:AT409,S407:S409)</f>
        <v>-0.93849302275955604</v>
      </c>
      <c r="AW407" s="1">
        <f t="array" ref="AW407:AW409">MMULT(AC407:AE409,AV407:AV409)</f>
        <v>-0.93581391404115721</v>
      </c>
      <c r="BV407" s="1"/>
      <c r="BY407" t="s">
        <v>8</v>
      </c>
      <c r="BZ407" s="5">
        <f t="shared" ref="BZ407:CA409" si="625">BZ402</f>
        <v>0.93180266183863136</v>
      </c>
      <c r="CA407" s="6">
        <f t="shared" si="625"/>
        <v>-0.87956522186239505</v>
      </c>
      <c r="CB407" s="7">
        <f>CY406</f>
        <v>0.85963656794761767</v>
      </c>
      <c r="CC407" s="8">
        <f>DU406</f>
        <v>-0.38028463347340713</v>
      </c>
      <c r="CE407" s="9">
        <f>((SUMPRODUCT(CB407:CB409,BZ407:BZ409))*(SUMPRODUCT(CB407:(CB409),CA407:CA409)))-((SUMPRODUCT(CC407:CC409,BZ407:BZ409))*(SUMPRODUCT(CC407:CC409,CA407:CA409)))</f>
        <v>-8.8817841970012523E-16</v>
      </c>
      <c r="CG407">
        <v>1</v>
      </c>
      <c r="CH407" t="s">
        <v>161</v>
      </c>
      <c r="CI407" s="67"/>
      <c r="CJ407" s="1" t="s">
        <v>8</v>
      </c>
      <c r="CK407" s="5">
        <f t="shared" ref="CK407:CL409" si="626">BZ407</f>
        <v>0.93180266183863136</v>
      </c>
      <c r="CL407" s="6">
        <f t="shared" si="626"/>
        <v>-0.87956522186239505</v>
      </c>
      <c r="CM407" s="7">
        <f>FA406</f>
        <v>0.86614252311980733</v>
      </c>
      <c r="CN407" s="8">
        <f>FW406</f>
        <v>-0.36522398750960566</v>
      </c>
      <c r="CO407" s="10"/>
      <c r="CP407">
        <f t="shared" si="624"/>
        <v>0.3492962422733713</v>
      </c>
      <c r="CQ407">
        <f t="shared" si="624"/>
        <v>-0.34518112468713447</v>
      </c>
      <c r="CR407">
        <f>CJ410</f>
        <v>0</v>
      </c>
      <c r="CS407">
        <f>CM410</f>
        <v>0</v>
      </c>
      <c r="CW407" s="28"/>
      <c r="CY407" s="61">
        <v>-0.39651035638495646</v>
      </c>
      <c r="DA407" s="17">
        <v>0</v>
      </c>
      <c r="DB407">
        <v>0</v>
      </c>
      <c r="DD407" s="73">
        <f>(DB406*DB407)*(1-COS(RADIANS(CW406+45)))+DB408*(SIN(RADIANS(CW406+45)))</f>
        <v>-0.91630845432225894</v>
      </c>
      <c r="DE407" s="73">
        <f>(DB407^2)*(1-COS(RADIANS(CW406+45)))+(COS(RADIANS(CW406+45)))</f>
        <v>-0.40047324072595991</v>
      </c>
      <c r="DF407" s="73">
        <f>(DB407*DB408)*(1-COS(RADIANS(CW406+45)))-DB406*(SIN(RADIANS(CW406+45)))</f>
        <v>0</v>
      </c>
      <c r="DG407" s="10"/>
      <c r="DH407">
        <v>-0.91630845432225894</v>
      </c>
      <c r="DI407" s="23">
        <f>SIN(RADIANS('[1]Biaxial Input'!$F$21))*(COS(RADIANS(0)))</f>
        <v>6.9756473744125524E-2</v>
      </c>
      <c r="DK407" s="30">
        <f>(DI406*DI407)*(1-COS(RADIANS(CV406)))+DI408*(SIN(RADIANS(CV406)))</f>
        <v>-4.1965824879998722E-3</v>
      </c>
      <c r="DL407" s="30">
        <f>(DI407^2)*(1-COS(RADIANS(CV406)))+(COS(RADIANS(CV406)))</f>
        <v>0.9399860744203522</v>
      </c>
      <c r="DM407" s="30">
        <f>(DI407*DI408)*(1-COS(RADIANS(CV406)))-DI406*(SIN(RADIANS(CV406)))</f>
        <v>0.34118699944639969</v>
      </c>
      <c r="DO407">
        <v>-0.85963656794761767</v>
      </c>
      <c r="DQ407" s="28">
        <f>(DB406*DB407)*(1-COS(RADIANS(CU406)))+DB408*(SIN(RADIANS(CU406)))</f>
        <v>1</v>
      </c>
      <c r="DR407" s="28">
        <f>(DB407^2)*(1-COS(RADIANS(CU406)))+(COS(RADIANS(CU406)))</f>
        <v>6.1257422745431001E-17</v>
      </c>
      <c r="DS407" s="28">
        <f>(DB407*DB408)*(1-COS(RADIANS(CU406)))-DB406*(SIN(RADIANS(CU406)))</f>
        <v>0</v>
      </c>
      <c r="DU407" s="61">
        <v>-0.91772017926500948</v>
      </c>
      <c r="DW407" s="17">
        <v>0</v>
      </c>
      <c r="DX407">
        <v>0</v>
      </c>
      <c r="DZ407" s="73">
        <f>(DB406*DB407)*(1-COS(RADIANS(CW406-45)))+DB408*(SIN(RADIANS(CW406-45)))</f>
        <v>0.40047324072596024</v>
      </c>
      <c r="EA407" s="73">
        <f>(DB407^2)*(1-COS(RADIANS(CW406-45)))+(COS(RADIANS(CW406-45)))</f>
        <v>-0.91630845432225883</v>
      </c>
      <c r="EB407" s="73">
        <f>(DB407*DB408)*(1-COS(RADIANS(CW406-45)))-DB406*(SIN(RADIANS(CW406-45)))</f>
        <v>0</v>
      </c>
      <c r="EC407" s="10"/>
      <c r="ED407">
        <v>0.40047324072596024</v>
      </c>
      <c r="EE407" s="1">
        <v>0.38028463347340707</v>
      </c>
      <c r="EG407">
        <f>CY407+DU407</f>
        <v>-1.3142305356499659</v>
      </c>
      <c r="EH407">
        <f>EG407/(SQRT(EG406^2+EG407^2+EG408^2))</f>
        <v>-0.92930132380051966</v>
      </c>
      <c r="EJ407">
        <f>Q407+AM407</f>
        <v>0.40706254712932466</v>
      </c>
      <c r="EK407">
        <f>EJ407/(SQRT(EJ406^2+EJ407^2+EJ408^2))</f>
        <v>0.31332603419175115</v>
      </c>
      <c r="EM407" s="23">
        <f>CY408*DU406-CY406*DU408</f>
        <v>-2.3858119147859083E-2</v>
      </c>
      <c r="EP407" s="9">
        <f>((SUMPRODUCT(CM407:CM409,BZ407:BZ409))*(SUMPRODUCT(CM407:CM409,CA407:CA409)))-((SUMPRODUCT(CN407:CN409,BZ407:BZ409))*(SUMPRODUCT(CN407:CN409,CA407:CA409)))</f>
        <v>-3.1946674854499313E-2</v>
      </c>
      <c r="EY407" s="28"/>
      <c r="EZ407" s="10"/>
      <c r="FA407" s="61">
        <v>-0.38043354037290855</v>
      </c>
      <c r="FB407" s="13">
        <f>BW408</f>
        <v>0</v>
      </c>
      <c r="FC407" s="17">
        <v>0</v>
      </c>
      <c r="FD407">
        <v>0</v>
      </c>
      <c r="FF407" s="73">
        <f>(FD406*FD407)*(1-COS(RADIANS(EY406+45)))+FD408*(SIN(RADIANS(EY406+45)))</f>
        <v>-0.92315811787083146</v>
      </c>
      <c r="FG407" s="73">
        <f>(FD407^2)*(1-COS(RADIANS(EY406+45)))+(COS(RADIANS(EY406+45)))</f>
        <v>-0.38442045914491074</v>
      </c>
      <c r="FH407" s="73">
        <f>(FD407*FD408)*(1-COS(RADIANS(EY406+45)))-FD406*(SIN(RADIANS(EY406+45)))</f>
        <v>0</v>
      </c>
      <c r="FI407" s="10"/>
      <c r="FJ407">
        <v>-0.92315811787083146</v>
      </c>
      <c r="FK407" s="23">
        <f>SIN(RADIANS(176))*(COS(RADIANS(0)))</f>
        <v>6.9756473744125524E-2</v>
      </c>
      <c r="FM407" s="30">
        <f>(FK406*FK407)*(1-COS(RADIANS(EX406)))+FK408*(SIN(RADIANS(EX406)))</f>
        <v>-4.1965824879998722E-3</v>
      </c>
      <c r="FN407" s="30">
        <f>(FK407^2)*(1-COS(RADIANS(EX406)))+(COS(RADIANS(EX406)))</f>
        <v>0.9399860744203522</v>
      </c>
      <c r="FO407" s="30">
        <f>(FK407*FK408)*(1-COS(RADIANS(EX406)))-FK406*(SIN(RADIANS(EX406)))</f>
        <v>0.34118699944639969</v>
      </c>
      <c r="FQ407">
        <v>-0.86614252311980733</v>
      </c>
      <c r="FS407" s="28">
        <f>(FD406*FD407)*(1-COS(RADIANS(EW406)))+FD408*(SIN(RADIANS(EW406)))</f>
        <v>1</v>
      </c>
      <c r="FT407" s="28">
        <f>(FD407^2)*(1-COS(RADIANS(EW406)))+(COS(RADIANS(EW406)))</f>
        <v>6.1257422745431001E-17</v>
      </c>
      <c r="FU407" s="28">
        <f>(FD407*FD408)*(1-COS(RADIANS(EW406)))-FD406*(SIN(RADIANS(EW406)))</f>
        <v>0</v>
      </c>
      <c r="FW407" s="61">
        <v>-0.9245004659328524</v>
      </c>
      <c r="FX407" s="13">
        <f>BX408</f>
        <v>0</v>
      </c>
      <c r="FY407" s="17">
        <v>0</v>
      </c>
      <c r="FZ407">
        <v>0</v>
      </c>
      <c r="GB407" s="73">
        <f>(FD406*FD407)*(1-COS(RADIANS(EY406-45)))+FD408*(SIN(RADIANS(EY406-45)))</f>
        <v>0.38442045914491069</v>
      </c>
      <c r="GC407" s="73">
        <f>(FD407^2)*(1-COS(RADIANS(EY406-45)))+(COS(RADIANS(EY406-45)))</f>
        <v>-0.92315811787083146</v>
      </c>
      <c r="GD407" s="73">
        <f>(FD407*FD408)*(1-COS(RADIANS(EY406-45)))-FD406*(SIN(RADIANS(EY406-45)))</f>
        <v>0</v>
      </c>
      <c r="GE407" s="10"/>
      <c r="GF407">
        <v>0.38442045914491069</v>
      </c>
      <c r="GG407" s="1">
        <v>0.36522398750960561</v>
      </c>
      <c r="GI407">
        <f>FA407+FW407</f>
        <v>-1.3049340063057611</v>
      </c>
      <c r="GJ407">
        <f>GI407/(SQRT(GI406^2+GI407^2+GI408^2))</f>
        <v>-0.92272768485973244</v>
      </c>
      <c r="GL407">
        <f>CH408+DC407</f>
        <v>-3.1946674854499313E-2</v>
      </c>
      <c r="GM407" t="e">
        <f>GL407/(SQRT(GL406^2+GL407^2+GL408^2))</f>
        <v>#VALUE!</v>
      </c>
      <c r="GO407" s="27">
        <f>FA408*FW406-FA406*FW408</f>
        <v>-2.3858119147859055E-2</v>
      </c>
    </row>
    <row r="408" spans="1:197" x14ac:dyDescent="0.2">
      <c r="A408" s="1"/>
      <c r="D408" t="s">
        <v>8</v>
      </c>
      <c r="E408" s="5">
        <f t="shared" ref="E408:F410" si="627">E403</f>
        <v>0.93957355355111316</v>
      </c>
      <c r="F408" s="6">
        <f t="shared" si="627"/>
        <v>-0.90975710562585088</v>
      </c>
      <c r="G408" s="7">
        <f>Q407</f>
        <v>0.85171162377563892</v>
      </c>
      <c r="H408" s="8">
        <f>AM407</f>
        <v>-0.44464907664631426</v>
      </c>
      <c r="J408" s="9">
        <f>((SUMPRODUCT(G408:G410,E408:E410))*(SUMPRODUCT(G408:G410,F408:F410)))-((SUMPRODUCT(H408:H410,E408:E410))*(SUMPRODUCT(H408:H410,F408:F410)))</f>
        <v>-4.9342222334126662E-3</v>
      </c>
      <c r="Q408" s="61">
        <v>-0.35495569440957225</v>
      </c>
      <c r="S408" s="17">
        <v>0</v>
      </c>
      <c r="T408">
        <v>0</v>
      </c>
      <c r="V408" s="73">
        <f>(T407*T408)*(1-COS(RADIANS(O407+45)))+T409*(SIN(RADIANS(O407+45)))</f>
        <v>-0.93849302275955593</v>
      </c>
      <c r="W408" s="73">
        <f>(T408^2)*(1-COS(RADIANS(O407+45)))+(COS(RADIANS(O407+45)))</f>
        <v>0.3452981989985347</v>
      </c>
      <c r="X408" s="73">
        <f>(T408*T409)*(1-COS(RADIANS(O407+45)))-T407*(SIN(RADIANS(O407+45)))</f>
        <v>0</v>
      </c>
      <c r="Y408" s="10"/>
      <c r="Z408">
        <v>-0.93849302275955593</v>
      </c>
      <c r="AA408" s="23">
        <f>SIN(RADIANS('[1]Biaxial Input'!$F$21))*(COS(RADIANS(0)))</f>
        <v>6.9756473744125524E-2</v>
      </c>
      <c r="AC408" s="30">
        <f>(AA407*AA408)*(1-COS(RADIANS(N407)))+AA409*(SIN(RADIANS(N407)))</f>
        <v>-6.5197179069601558E-3</v>
      </c>
      <c r="AD408" s="30">
        <f>(AA408^2)*(1-COS(RADIANS(N407)))+(COS(RADIANS(N407)))</f>
        <v>0.90676369012465463</v>
      </c>
      <c r="AE408" s="30">
        <f>(AA408*AA409)*(1-COS(RADIANS(N407)))-AA407*(SIN(RADIANS(N407)))</f>
        <v>0.42158878489581864</v>
      </c>
      <c r="AG408">
        <v>-0.85324264332494826</v>
      </c>
      <c r="AI408" s="28">
        <f>(T407*T408)*(1-COS(RADIANS(M407)))+T409*(SIN(RADIANS(M407)))</f>
        <v>0.70710678118654746</v>
      </c>
      <c r="AJ408" s="28">
        <f>(T408^2)*(1-COS(RADIANS(M407)))+(COS(RADIANS(M407)))</f>
        <v>0.70710678118654757</v>
      </c>
      <c r="AK408" s="28">
        <f>(T408*T409)*(1-COS(RADIANS(M407)))-T407*(SIN(RADIANS(M407)))</f>
        <v>0</v>
      </c>
      <c r="AM408" s="61">
        <v>-0.87879165244813995</v>
      </c>
      <c r="AO408" s="17">
        <v>0</v>
      </c>
      <c r="AP408">
        <v>0</v>
      </c>
      <c r="AR408" s="73">
        <f>(T407*T408)*(1-COS(RADIANS(O407-45)))+T409*(SIN(RADIANS(O407-45)))</f>
        <v>-0.34529819899853437</v>
      </c>
      <c r="AS408" s="73">
        <f>(T408^2)*(1-COS(RADIANS(O407-45)))+(COS(RADIANS(O407-45)))</f>
        <v>-0.93849302275955604</v>
      </c>
      <c r="AT408" s="73">
        <f>(T408*T409)*(1-COS(RADIANS(O407-45)))-T407*(SIN(RADIANS(O407-45)))</f>
        <v>0</v>
      </c>
      <c r="AU408" s="10"/>
      <c r="AV408">
        <v>-0.34529819899853437</v>
      </c>
      <c r="AW408" s="1">
        <v>-0.30698515935126575</v>
      </c>
      <c r="BV408" s="1"/>
      <c r="BY408" t="s">
        <v>9</v>
      </c>
      <c r="BZ408" s="5">
        <f t="shared" si="625"/>
        <v>0.3492962422733713</v>
      </c>
      <c r="CA408" s="6">
        <f t="shared" si="625"/>
        <v>-0.34518112468713447</v>
      </c>
      <c r="CB408" s="7">
        <f>CY407</f>
        <v>-0.39651035638495646</v>
      </c>
      <c r="CC408" s="8">
        <f>DU407</f>
        <v>-0.91772017926500948</v>
      </c>
      <c r="CE408" s="10"/>
      <c r="CH408">
        <f>((SUMPRODUCT(CM407:CM409,CK407:CK409))*(SUMPRODUCT(CM407:CM409,CL407:CL409)))-((SUMPRODUCT(CN407:CN409,CK407:CK409))*(SUMPRODUCT(CN407:CN409,CL407:CL409)))</f>
        <v>-3.1946674854499313E-2</v>
      </c>
      <c r="CI408" s="67"/>
      <c r="CJ408" s="10" t="s">
        <v>9</v>
      </c>
      <c r="CK408" s="5">
        <f t="shared" si="626"/>
        <v>0.3492962422733713</v>
      </c>
      <c r="CL408" s="6">
        <f t="shared" si="626"/>
        <v>-0.34518112468713447</v>
      </c>
      <c r="CM408" s="7">
        <f>FA407</f>
        <v>-0.38043354037290855</v>
      </c>
      <c r="CN408" s="8">
        <f>FW407</f>
        <v>-0.9245004659328524</v>
      </c>
      <c r="CP408">
        <f t="shared" si="624"/>
        <v>-9.8670839279614439E-2</v>
      </c>
      <c r="CQ408">
        <f t="shared" si="624"/>
        <v>-0.32743703463395935</v>
      </c>
      <c r="CR408">
        <f>CK410</f>
        <v>0</v>
      </c>
      <c r="CS408">
        <f>CN410</f>
        <v>0</v>
      </c>
      <c r="CW408" s="28"/>
      <c r="CY408" s="61">
        <v>0.32218707039034911</v>
      </c>
      <c r="DA408" s="17">
        <v>0</v>
      </c>
      <c r="DB408">
        <v>1</v>
      </c>
      <c r="DD408" s="73">
        <f>(DB406*DB408)*(1-COS(RADIANS(CW406+45)))-DB407*(SIN(RADIANS(CW406+45)))</f>
        <v>0</v>
      </c>
      <c r="DE408" s="73">
        <f>(DB407*DB408)*(1-COS(RADIANS(CW406+45)))+DB406*(SIN(RADIANS(CW406+45)))</f>
        <v>0</v>
      </c>
      <c r="DF408" s="73">
        <f>(DB408^2)*(1-COS(RADIANS(CW406+45)))+(COS(RADIANS(CW406+45)))</f>
        <v>1</v>
      </c>
      <c r="DG408" s="10"/>
      <c r="DH408">
        <v>0</v>
      </c>
      <c r="DI408" s="23">
        <f>SIN(RADIANS('[1]Biaxial Input'!$F$21))*SIN(RADIANS(0))</f>
        <v>0</v>
      </c>
      <c r="DK408" s="30">
        <f>(DI406*DI408)*(1-COS(RADIANS(CV406)))-DI407*(SIN(RADIANS(CV406)))</f>
        <v>-2.3858119147859059E-2</v>
      </c>
      <c r="DL408" s="30">
        <f>(DI407*DI408)*(1-COS(RADIANS(CV406)))+DI406*(SIN(RADIANS(CV406)))</f>
        <v>-0.34118699944639969</v>
      </c>
      <c r="DM408" s="30">
        <f>(DI408^2)*(1-COS(RADIANS(CV406)))+(COS(RADIANS(CV406)))</f>
        <v>0.93969262078590843</v>
      </c>
      <c r="DO408">
        <v>0.32218707039034911</v>
      </c>
      <c r="DQ408" s="28">
        <f>(DB406*DB408)*(1-COS(RADIANS(CU406)))-DB407*(SIN(RADIANS(CU406)))</f>
        <v>0</v>
      </c>
      <c r="DR408" s="28">
        <f>(DB407*DB408)*(1-COS(RADIANS(CU406)))+DB406*(SIN(RADIANS(CU406)))</f>
        <v>0</v>
      </c>
      <c r="DS408" s="28">
        <f>(DB408^2)*(1-COS(RADIANS(CU406)))+(COS(RADIANS(CU406)))</f>
        <v>1</v>
      </c>
      <c r="DU408" s="61">
        <v>-0.11477486708245505</v>
      </c>
      <c r="DW408" s="17">
        <v>0</v>
      </c>
      <c r="DX408">
        <v>1</v>
      </c>
      <c r="DZ408" s="73">
        <f>(DB406*DB406)*(1-COS(RADIANS(CW406-45)))-DB406*(SIN(RADIANS(CW406-45)))</f>
        <v>0</v>
      </c>
      <c r="EA408" s="73">
        <f>(DB407*DB408)*(1-COS(RADIANS(CW406-45)))+DB406*(SIN(RADIANS(CW406-45)))</f>
        <v>0</v>
      </c>
      <c r="EB408" s="73">
        <f>(DB408^2)*(1-COS(RADIANS(CW406-45)))+(COS(RADIANS(CW406-45)))</f>
        <v>1</v>
      </c>
      <c r="EC408" s="10"/>
      <c r="ED408">
        <v>0</v>
      </c>
      <c r="EE408" s="1">
        <v>-0.11477486708245505</v>
      </c>
      <c r="EG408">
        <f>CY408+DU408</f>
        <v>0.20741220330789406</v>
      </c>
      <c r="EH408">
        <f>EG408/(SQRT(EG406^2+EG407^2+EG408^2))</f>
        <v>0.14666257545985475</v>
      </c>
      <c r="EJ408">
        <f>Q408+AM408</f>
        <v>-1.2337473468577123</v>
      </c>
      <c r="EK408">
        <f>EJ408/(SQRT(EJ406^2+EJ407^2+EJ408^2))</f>
        <v>-0.94964561616303456</v>
      </c>
      <c r="EM408" s="23">
        <f>CY406*DU407-CY407*DU406</f>
        <v>-0.93969262078590832</v>
      </c>
      <c r="ER408">
        <f t="shared" ref="ER408:ES410" si="628">CK407</f>
        <v>0.93180266183863136</v>
      </c>
      <c r="ES408">
        <f t="shared" si="628"/>
        <v>-0.87956522186239505</v>
      </c>
      <c r="ET408" t="e">
        <f>#REF!</f>
        <v>#REF!</v>
      </c>
      <c r="EU408" t="e">
        <f>#REF!</f>
        <v>#REF!</v>
      </c>
      <c r="EY408" s="28"/>
      <c r="EZ408" s="10"/>
      <c r="FA408" s="61">
        <v>0.32414109736808872</v>
      </c>
      <c r="FB408" s="13">
        <f>BW409</f>
        <v>0</v>
      </c>
      <c r="FC408" s="17">
        <v>0</v>
      </c>
      <c r="FD408">
        <v>1</v>
      </c>
      <c r="FF408" s="73">
        <f>(FD406*FD408)*(1-COS(RADIANS(EY406+45)))-FD407*(SIN(RADIANS(EY406+45)))</f>
        <v>0</v>
      </c>
      <c r="FG408" s="73">
        <f>(FD407*FD408)*(1-COS(RADIANS(EY406+45)))+FD406*(SIN(RADIANS(EY406+45)))</f>
        <v>0</v>
      </c>
      <c r="FH408" s="73">
        <f>(FD408^2)*(1-COS(RADIANS(EY406+45)))+(COS(RADIANS(EY406+45)))</f>
        <v>1</v>
      </c>
      <c r="FI408" s="10"/>
      <c r="FJ408">
        <v>0</v>
      </c>
      <c r="FK408" s="23">
        <f>SIN(RADIANS(176))*SIN(RADIANS(0))</f>
        <v>0</v>
      </c>
      <c r="FM408" s="30">
        <f>(FK406*FK408)*(1-COS(RADIANS(EX406)))-FK407*(SIN(RADIANS(EX406)))</f>
        <v>-2.3858119147859059E-2</v>
      </c>
      <c r="FN408" s="30">
        <f>(FK407*FK408)*(1-COS(RADIANS(EX406)))+FK406*(SIN(RADIANS(EX406)))</f>
        <v>-0.34118699944639969</v>
      </c>
      <c r="FO408" s="30">
        <f>(FK408^2)*(1-COS(RADIANS(EX406)))+(COS(RADIANS(EX406)))</f>
        <v>0.93969262078590843</v>
      </c>
      <c r="FQ408">
        <v>0.32414109736808872</v>
      </c>
      <c r="FS408" s="28">
        <f>(FD406*FD408)*(1-COS(RADIANS(EW406)))-FD407*(SIN(RADIANS(EW406)))</f>
        <v>0</v>
      </c>
      <c r="FT408" s="28">
        <f>(FD407*FD408)*(1-COS(RADIANS(EW406)))+FD406*(SIN(RADIANS(EW406)))</f>
        <v>0</v>
      </c>
      <c r="FU408" s="28">
        <f>(FD408^2)*(1-COS(RADIANS(EW406)))+(COS(RADIANS(EW406)))</f>
        <v>1</v>
      </c>
      <c r="FW408" s="61">
        <v>-0.10913444661298374</v>
      </c>
      <c r="FX408" s="13">
        <f>BX409</f>
        <v>0</v>
      </c>
      <c r="FY408" s="17">
        <v>0</v>
      </c>
      <c r="FZ408">
        <v>1</v>
      </c>
      <c r="GB408" s="73">
        <f>(FD406*FD406)*(1-COS(RADIANS(EY406-45)))-FD406*(SIN(RADIANS(EY406-45)))</f>
        <v>0</v>
      </c>
      <c r="GC408" s="73">
        <f>(FD407*FD408)*(1-COS(RADIANS(EY406-45)))+FD406*(SIN(RADIANS(EY406-45)))</f>
        <v>0</v>
      </c>
      <c r="GD408" s="73">
        <f>(FD408^2)*(1-COS(RADIANS(EY406-45)))+(COS(RADIANS(EY406-45)))</f>
        <v>1</v>
      </c>
      <c r="GE408" s="10"/>
      <c r="GF408">
        <v>0</v>
      </c>
      <c r="GG408" s="1">
        <v>-0.10913444661298374</v>
      </c>
      <c r="GI408">
        <f>FA408+FW408</f>
        <v>0.21500665075510497</v>
      </c>
      <c r="GJ408">
        <f>GI408/(SQRT(GI406^2+GI407^2+GI408^2))</f>
        <v>0.15203266074914243</v>
      </c>
      <c r="GL408" t="e">
        <f>#REF!+DC408</f>
        <v>#REF!</v>
      </c>
      <c r="GM408" t="e">
        <f>GL408/(SQRT(GL406^2+GL407^2+GL408^2))</f>
        <v>#REF!</v>
      </c>
      <c r="GO408" s="27">
        <f>FA406*FW407-FA407*FW406</f>
        <v>-0.93969262078590843</v>
      </c>
    </row>
    <row r="409" spans="1:197" x14ac:dyDescent="0.2">
      <c r="A409" s="1"/>
      <c r="D409" t="s">
        <v>9</v>
      </c>
      <c r="E409" s="5">
        <f t="shared" si="627"/>
        <v>0.33785862553872076</v>
      </c>
      <c r="F409" s="6">
        <f t="shared" si="627"/>
        <v>-0.37360315179333942</v>
      </c>
      <c r="G409" s="7">
        <f t="shared" ref="G409:G410" si="629">Q408</f>
        <v>-0.35495569440957225</v>
      </c>
      <c r="H409" s="8">
        <f t="shared" ref="H409:H410" si="630">AM408</f>
        <v>-0.87879165244813995</v>
      </c>
      <c r="J409" s="10"/>
      <c r="Q409" s="61">
        <v>0.3854786179954508</v>
      </c>
      <c r="S409" s="17">
        <v>0</v>
      </c>
      <c r="T409">
        <v>1</v>
      </c>
      <c r="V409" s="73">
        <f>(T407*T409)*(1-COS(RADIANS(O407+45)))-T408*(SIN(RADIANS(O407+45)))</f>
        <v>0</v>
      </c>
      <c r="W409" s="73">
        <f>(T408*T409)*(1-COS(RADIANS(O407+45)))+T407*(SIN(RADIANS(O407+45)))</f>
        <v>0</v>
      </c>
      <c r="X409" s="73">
        <f>(T409^2)*(1-COS(RADIANS(O407+45)))+(COS(RADIANS(O407+45)))</f>
        <v>1</v>
      </c>
      <c r="Y409" s="10"/>
      <c r="Z409">
        <v>0</v>
      </c>
      <c r="AA409" s="23">
        <f>SIN(RADIANS('[1]Biaxial Input'!$F$21))*SIN(RADIANS(0))</f>
        <v>0</v>
      </c>
      <c r="AC409" s="30">
        <f>(AA407*AA409)*(1-COS(RADIANS(N407)))-AA408*(SIN(RADIANS(N407)))</f>
        <v>-2.948035967890307E-2</v>
      </c>
      <c r="AD409" s="30">
        <f>(AA408*AA409)*(1-COS(RADIANS(N407)))+AA407*(SIN(RADIANS(N407)))</f>
        <v>-0.42158878489581864</v>
      </c>
      <c r="AE409" s="30">
        <f>(AA409^2)*(1-COS(RADIANS(N407)))+(COS(RADIANS(N407)))</f>
        <v>0.90630778703664994</v>
      </c>
      <c r="AG409">
        <v>0.3854786179954508</v>
      </c>
      <c r="AI409" s="28">
        <f>(T407*T409)*(1-COS(RADIANS(M407)))-T408*(SIN(RADIANS(M407)))</f>
        <v>0</v>
      </c>
      <c r="AJ409" s="28">
        <f>(T408*T409)*(1-COS(RADIANS(M407)))+T407*(SIN(RADIANS(M407)))</f>
        <v>0</v>
      </c>
      <c r="AK409" s="28">
        <f>(T409^2)*(1-COS(RADIANS(M407)))+(COS(RADIANS(M407)))</f>
        <v>1</v>
      </c>
      <c r="AM409" s="61">
        <v>0.17324096000959935</v>
      </c>
      <c r="AO409" s="17">
        <v>0</v>
      </c>
      <c r="AP409">
        <v>1</v>
      </c>
      <c r="AR409" s="73">
        <f>(T407*T407)*(1-COS(RADIANS(O407-45)))-T407*(SIN(RADIANS(O407-45)))</f>
        <v>0</v>
      </c>
      <c r="AS409" s="73">
        <f>(T408*T409)*(1-COS(RADIANS(O407-45)))+T407*(SIN(RADIANS(O407-45)))</f>
        <v>0</v>
      </c>
      <c r="AT409" s="73">
        <f>(T409^2)*(1-COS(RADIANS(O407-45)))+(COS(RADIANS(O407-45)))</f>
        <v>1</v>
      </c>
      <c r="AU409" s="10"/>
      <c r="AV409">
        <v>0</v>
      </c>
      <c r="AW409" s="1">
        <v>0.17324096000959935</v>
      </c>
      <c r="BV409" s="1"/>
      <c r="BY409" t="s">
        <v>10</v>
      </c>
      <c r="BZ409" s="5">
        <f t="shared" si="625"/>
        <v>-9.8670839279614439E-2</v>
      </c>
      <c r="CA409" s="6">
        <f t="shared" si="625"/>
        <v>-0.32743703463395935</v>
      </c>
      <c r="CB409" s="7">
        <f>CY408</f>
        <v>0.32218707039034911</v>
      </c>
      <c r="CC409" s="8">
        <f>DU408</f>
        <v>-0.11477486708245505</v>
      </c>
      <c r="CE409" s="10"/>
      <c r="CG409" s="10" t="s">
        <v>160</v>
      </c>
      <c r="CH409" s="10">
        <f>-CH406*((EY406-CW406)/(CH408-CE407))</f>
        <v>201.3922336271556</v>
      </c>
      <c r="CI409" s="67"/>
      <c r="CJ409" s="10" t="s">
        <v>10</v>
      </c>
      <c r="CK409" s="5">
        <f t="shared" si="626"/>
        <v>-9.8670839279614439E-2</v>
      </c>
      <c r="CL409" s="6">
        <f t="shared" si="626"/>
        <v>-0.32743703463395935</v>
      </c>
      <c r="CM409" s="7">
        <f>FA408</f>
        <v>0.32414109736808872</v>
      </c>
      <c r="CN409" s="8">
        <f>FW408</f>
        <v>-0.10913444661298374</v>
      </c>
      <c r="CW409" s="28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EE409" s="1"/>
      <c r="EI409" s="64">
        <f>(DEGREES(ACOS((EH406*EK406+EH407*EK407+EH408*EK408)/((SQRT(EH406^2+EH407^2+EH408^2))*(SQRT(EK406^2+EK407^2+EK408^2))))))</f>
        <v>115.4962340276703</v>
      </c>
      <c r="ER409">
        <f t="shared" si="628"/>
        <v>0.3492962422733713</v>
      </c>
      <c r="ES409">
        <f t="shared" si="628"/>
        <v>-0.34518112468713447</v>
      </c>
      <c r="ET409" t="e">
        <f>#REF!</f>
        <v>#REF!</v>
      </c>
      <c r="EU409" t="e">
        <f>#REF!</f>
        <v>#REF!</v>
      </c>
      <c r="EY409" s="28"/>
      <c r="EZ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GG409" s="1"/>
      <c r="GK409" s="64" t="e">
        <f>(DEGREES(ACOS((GJ406*GM406+GJ407*GM407+GJ408*GM408)/((SQRT(GJ406^2+GJ407^2+GJ408^2))*(SQRT(GM406^2+GM407^2+GM408^2))))))</f>
        <v>#VALUE!</v>
      </c>
    </row>
    <row r="410" spans="1:197" x14ac:dyDescent="0.2">
      <c r="A410" s="1"/>
      <c r="D410" t="s">
        <v>10</v>
      </c>
      <c r="E410" s="5">
        <f t="shared" si="627"/>
        <v>5.5254742931443744E-2</v>
      </c>
      <c r="F410" s="6">
        <f t="shared" si="627"/>
        <v>-0.18100467876095733</v>
      </c>
      <c r="G410" s="7">
        <f t="shared" si="629"/>
        <v>0.3854786179954508</v>
      </c>
      <c r="H410" s="8">
        <f t="shared" si="630"/>
        <v>0.17324096000959935</v>
      </c>
      <c r="J410" s="10"/>
      <c r="Z410" s="10"/>
      <c r="AA410" s="10"/>
      <c r="AB410" s="10"/>
      <c r="AC410" s="10"/>
      <c r="AD410" s="10"/>
      <c r="AE410" s="10"/>
      <c r="AF410" s="10"/>
      <c r="AG410" s="10"/>
      <c r="AH410" s="10"/>
      <c r="AW410" s="1"/>
      <c r="BV410" s="1"/>
      <c r="CS410" s="15"/>
      <c r="CW410" s="28"/>
      <c r="CY410" s="82" t="s">
        <v>148</v>
      </c>
      <c r="CZ410" s="13"/>
      <c r="DB410" s="10"/>
      <c r="DC410" s="10"/>
      <c r="DD410" s="10"/>
      <c r="DE410" s="10"/>
      <c r="DF410" s="10"/>
      <c r="DG410" s="10"/>
      <c r="DH410" s="80"/>
      <c r="DI410" s="23" t="s">
        <v>149</v>
      </c>
      <c r="DM410" s="1"/>
      <c r="DO410" s="80"/>
      <c r="DS410" s="13"/>
      <c r="DT410" s="81"/>
      <c r="DU410" s="82" t="s">
        <v>150</v>
      </c>
      <c r="DW410" s="13"/>
      <c r="DX410" s="13"/>
      <c r="EA410" s="1"/>
      <c r="EE410" s="1"/>
      <c r="EI410" s="13"/>
      <c r="ER410">
        <f t="shared" si="628"/>
        <v>-9.8670839279614439E-2</v>
      </c>
      <c r="ES410">
        <f t="shared" si="628"/>
        <v>-0.32743703463395935</v>
      </c>
      <c r="ET410" t="e">
        <f>#REF!</f>
        <v>#REF!</v>
      </c>
      <c r="EU410" t="e">
        <f>#REF!</f>
        <v>#REF!</v>
      </c>
      <c r="EY410" s="28"/>
      <c r="EZ410" s="10"/>
      <c r="FA410" s="82" t="s">
        <v>148</v>
      </c>
      <c r="FB410" s="13"/>
      <c r="FD410" s="10"/>
      <c r="FE410" s="10"/>
      <c r="FF410" s="10"/>
      <c r="FG410" s="10"/>
      <c r="FH410" s="10"/>
      <c r="FI410" s="10"/>
      <c r="FJ410" s="80"/>
      <c r="FK410" s="23" t="s">
        <v>149</v>
      </c>
      <c r="FO410" s="1"/>
      <c r="FQ410" s="80"/>
      <c r="FU410" s="13"/>
      <c r="FV410" s="81"/>
      <c r="FW410" s="82" t="s">
        <v>150</v>
      </c>
      <c r="FY410" s="13"/>
      <c r="FZ410" s="13"/>
      <c r="GC410" s="1"/>
      <c r="GG410" s="1"/>
      <c r="GK410" s="13"/>
    </row>
    <row r="411" spans="1:197" x14ac:dyDescent="0.2">
      <c r="A411" s="1"/>
      <c r="J411" s="10"/>
      <c r="Q411" s="82" t="s">
        <v>148</v>
      </c>
      <c r="R411" s="13"/>
      <c r="T411" s="10"/>
      <c r="U411" s="10"/>
      <c r="V411" s="10"/>
      <c r="W411" s="10"/>
      <c r="X411" s="10"/>
      <c r="Y411" s="10"/>
      <c r="Z411" s="80"/>
      <c r="AA411" s="23" t="s">
        <v>149</v>
      </c>
      <c r="AE411" s="1"/>
      <c r="AG411" s="80"/>
      <c r="AK411" s="13"/>
      <c r="AL411" s="81"/>
      <c r="AM411" s="82" t="s">
        <v>150</v>
      </c>
      <c r="AO411" s="13"/>
      <c r="AP411" s="13"/>
      <c r="AS411" s="1"/>
      <c r="AW411" s="1"/>
      <c r="BV411" s="1"/>
      <c r="BZ411" s="5" t="s">
        <v>4</v>
      </c>
      <c r="CA411" s="6" t="s">
        <v>5</v>
      </c>
      <c r="CB411" s="7" t="s">
        <v>6</v>
      </c>
      <c r="CC411" s="8" t="s">
        <v>1</v>
      </c>
      <c r="CD411">
        <v>6</v>
      </c>
      <c r="CE411" s="9" t="s">
        <v>7</v>
      </c>
      <c r="CG411" s="90" t="s">
        <v>157</v>
      </c>
      <c r="CH411" s="61">
        <f>CE412-((CH413-CE412)/(EY411-CW411))*CW411</f>
        <v>8.1990656547917276</v>
      </c>
      <c r="CI411" s="10"/>
      <c r="CK411" s="5" t="s">
        <v>4</v>
      </c>
      <c r="CL411" s="6" t="s">
        <v>5</v>
      </c>
      <c r="CM411" s="7" t="s">
        <v>6</v>
      </c>
      <c r="CN411" s="8" t="s">
        <v>1</v>
      </c>
      <c r="CO411" s="10"/>
      <c r="CP411">
        <f t="shared" ref="CP411:CQ413" si="631">BZ412</f>
        <v>0.93180266183863136</v>
      </c>
      <c r="CQ411">
        <f t="shared" si="631"/>
        <v>-0.87956522186239505</v>
      </c>
      <c r="CR411">
        <f>CI415</f>
        <v>0</v>
      </c>
      <c r="CS411">
        <f>CL415</f>
        <v>0</v>
      </c>
      <c r="CU411" s="17">
        <f>CU315</f>
        <v>45</v>
      </c>
      <c r="CV411" s="17">
        <f>CV315</f>
        <v>25</v>
      </c>
      <c r="CW411" s="31">
        <f>CH318</f>
        <v>245.06195136069923</v>
      </c>
      <c r="CY411" s="61">
        <f t="array" ref="CY411:CY413">MMULT(DQ411:DS413,DO411:DO413)</f>
        <v>0.85063781367957314</v>
      </c>
      <c r="CZ411" s="13"/>
      <c r="DA411" s="17">
        <v>1</v>
      </c>
      <c r="DB411">
        <v>0</v>
      </c>
      <c r="DD411" s="73">
        <f>(DB411^2)*(1-COS(RADIANS(CW411+45)))+(COS(RADIANS(CW411+45)))</f>
        <v>0.34303599074933172</v>
      </c>
      <c r="DE411" s="73">
        <f>(DB411*DB412)*(1-COS(RADIANS(CW411+45)))-DB413*(SIN(RADIANS(CW411+45)))</f>
        <v>0.93932226048924472</v>
      </c>
      <c r="DF411" s="73">
        <f>(DB411*DB413)*(1-COS(RADIANS(CW411+45)))+DB412*(SIN(RADIANS(CW411+45)))</f>
        <v>0</v>
      </c>
      <c r="DG411" s="10"/>
      <c r="DH411">
        <f t="array" ref="DH411:DH413">MMULT(DD411:DF413,DA411:DA413)</f>
        <v>0.34303599074933172</v>
      </c>
      <c r="DI411" s="23">
        <f>COS(RADIANS('[1]Biaxial Input'!$F$21))</f>
        <v>-0.9975640502598242</v>
      </c>
      <c r="DK411" s="30">
        <f>(DI411^2)*(1-COS(RADIANS(CV411)))+(COS(RADIANS(CV411)))</f>
        <v>0.99954409691199531</v>
      </c>
      <c r="DL411" s="30">
        <f>(DI411*DI412)*(1-COS(RADIANS(CV411)))-DI413*(SIN(RADIANS(CV411)))</f>
        <v>-6.5197179069601558E-3</v>
      </c>
      <c r="DM411" s="30">
        <f>(DI411*DI413)*(1-COS(RADIANS(CV411)))+DI412*(SIN(RADIANS(CV411)))</f>
        <v>2.948035967890307E-2</v>
      </c>
      <c r="DO411">
        <f t="array" ref="DO411:DO413">MMULT(DK411:DM413,DH411:DH413)</f>
        <v>0.34900371574397032</v>
      </c>
      <c r="DQ411" s="28">
        <f>(DB411^2)*(1-COS(RADIANS(CU411)))+(COS(RADIANS(CU411)))</f>
        <v>0.70710678118654757</v>
      </c>
      <c r="DR411" s="28">
        <f>(DB411*DB412)*(1-COS(RADIANS(CU411)))-DB413*(SIN(RADIANS(CU411)))</f>
        <v>-0.70710678118654746</v>
      </c>
      <c r="DS411" s="28">
        <f>(DB411*DB413)*(1-COS(RADIANS(CU411)))+DB412*(SIN(RADIANS(CU411)))</f>
        <v>0</v>
      </c>
      <c r="DU411" s="61">
        <f t="array" ref="DU411:DU413">MMULT(DQ411:DS413,EE411:EE413)</f>
        <v>-0.44669990080074057</v>
      </c>
      <c r="DV411" s="13"/>
      <c r="DW411" s="17">
        <v>1</v>
      </c>
      <c r="DX411">
        <v>0</v>
      </c>
      <c r="DZ411" s="73">
        <f>(DB411^2)*(1-COS(RADIANS(CW411-45)))+(COS(RADIANS(CW411-45)))</f>
        <v>-0.93932226048924483</v>
      </c>
      <c r="EA411" s="73">
        <f>(DB411*DB412)*(1-COS(RADIANS(CW411-45)))-DB413*(SIN(RADIANS(CW411-45)))</f>
        <v>0.34303599074933133</v>
      </c>
      <c r="EB411" s="73">
        <f>(DB411*DB413)*(1-COS(RADIANS(CW411-45)))+DB412*(SIN(RADIANS(CW411-45)))</f>
        <v>0</v>
      </c>
      <c r="EC411" s="10"/>
      <c r="ED411">
        <f t="array" ref="ED411:ED413">MMULT(DZ411:EB413,DA411:DA413)</f>
        <v>-0.93932226048924483</v>
      </c>
      <c r="EE411" s="1">
        <f t="array" ref="EE411:EE413">MMULT(DK411:DM413,ED411:ED413)</f>
        <v>-0.93665752267843594</v>
      </c>
      <c r="EG411">
        <f>CY411+DU411</f>
        <v>0.40393791287883257</v>
      </c>
      <c r="EH411">
        <f>EG411/(SQRT(EG411^2+EG412^2+EG413^2))</f>
        <v>0.28562723737496337</v>
      </c>
      <c r="EJ411">
        <f>Q411+AM411</f>
        <v>0</v>
      </c>
      <c r="EK411">
        <f>EJ411/(SQRT(EJ411^2+EJ412^2+EJ413^2))</f>
        <v>0</v>
      </c>
      <c r="EM411" s="23">
        <f>CY412*DU413-CY413*DU412</f>
        <v>0.27726252643125932</v>
      </c>
      <c r="EO411" s="15">
        <v>6</v>
      </c>
      <c r="EP411" s="9" t="s">
        <v>7</v>
      </c>
      <c r="EW411" s="17">
        <f>CU411</f>
        <v>45</v>
      </c>
      <c r="EX411" s="17">
        <f>CV411</f>
        <v>25</v>
      </c>
      <c r="EY411" s="31">
        <f>1+CW411</f>
        <v>246.06195136069923</v>
      </c>
      <c r="EZ411" s="10"/>
      <c r="FA411" s="61">
        <f t="array" ref="FA411:FA413">MMULT(FS411:FU413,FQ411:FQ413)</f>
        <v>0.85830424564466157</v>
      </c>
      <c r="FB411" s="13">
        <f>BW412</f>
        <v>0</v>
      </c>
      <c r="FC411" s="17">
        <v>1</v>
      </c>
      <c r="FD411">
        <v>0</v>
      </c>
      <c r="FF411" s="73">
        <f>(FD411^2)*(1-COS(RADIANS(EY411+45)))+(COS(RADIANS(EY411+45)))</f>
        <v>0.35937717857205448</v>
      </c>
      <c r="FG411" s="73">
        <f>(FD411*FD412)*(1-COS(RADIANS(EY411+45)))-FD413*(SIN(RADIANS(EY411+45)))</f>
        <v>0.93319239362608908</v>
      </c>
      <c r="FH411" s="73">
        <f>(FD411*FD413)*(1-COS(RADIANS(EY411+45)))+FD412*(SIN(RADIANS(EY411+45)))</f>
        <v>0</v>
      </c>
      <c r="FI411" s="10"/>
      <c r="FJ411">
        <f t="array" ref="FJ411:FJ413">MMULT(FF411:FH413,FC411:FC413)</f>
        <v>0.35937717857205448</v>
      </c>
      <c r="FK411" s="23">
        <f>COS(RADIANS(176))</f>
        <v>-0.9975640502598242</v>
      </c>
      <c r="FM411" s="30">
        <f>(FK411^2)*(1-COS(RADIANS(EX411)))+(COS(RADIANS(EX411)))</f>
        <v>0.99954409691199531</v>
      </c>
      <c r="FN411" s="30">
        <f>(FK411*FK412)*(1-COS(RADIANS(EX411)))-FK413*(SIN(RADIANS(EX411)))</f>
        <v>-6.5197179069601558E-3</v>
      </c>
      <c r="FO411" s="30">
        <f>(FK411*FK413)*(1-COS(RADIANS(EX411)))+FK412*(SIN(RADIANS(EX411)))</f>
        <v>2.948035967890307E-2</v>
      </c>
      <c r="FQ411">
        <f t="array" ref="FQ411:FQ413">MMULT(FM411:FO413,FJ411:FJ413)</f>
        <v>0.36529748856594807</v>
      </c>
      <c r="FS411" s="28">
        <f>(FD411^2)*(1-COS(RADIANS(EW411)))+(COS(RADIANS(EW411)))</f>
        <v>0.70710678118654757</v>
      </c>
      <c r="FT411" s="28">
        <f>(FD411*FD412)*(1-COS(RADIANS(EW411)))-FD413*(SIN(RADIANS(EW411)))</f>
        <v>-0.70710678118654746</v>
      </c>
      <c r="FU411" s="28">
        <f>(FD411*FD413)*(1-COS(RADIANS(EW411)))+FD412*(SIN(RADIANS(EW411)))</f>
        <v>0</v>
      </c>
      <c r="FW411" s="61">
        <f t="array" ref="FW411:FW413">MMULT(FS411:FU413,GG411:GG413)</f>
        <v>-0.43178618938695112</v>
      </c>
      <c r="FX411" s="13">
        <f>BX412</f>
        <v>0</v>
      </c>
      <c r="FY411" s="17">
        <v>1</v>
      </c>
      <c r="FZ411">
        <v>0</v>
      </c>
      <c r="GB411" s="73">
        <f>(FD411^2)*(1-COS(RADIANS(EY411-45)))+(COS(RADIANS(EY411-45)))</f>
        <v>-0.9331923936260893</v>
      </c>
      <c r="GC411" s="73">
        <f>(FD411*FD412)*(1-COS(RADIANS(EY411-45)))-FD413*(SIN(RADIANS(EY411-45)))</f>
        <v>0.35937717857205409</v>
      </c>
      <c r="GD411" s="73">
        <f>(FD411*FD413)*(1-COS(RADIANS(EY411-45)))+FD412*(SIN(RADIANS(EY411-45)))</f>
        <v>0</v>
      </c>
      <c r="GE411" s="10"/>
      <c r="GF411">
        <f t="array" ref="GF411:GF413">MMULT(GB411:GD413,FC411:FC413)</f>
        <v>-0.9331923936260893</v>
      </c>
      <c r="GG411" s="1">
        <f t="array" ref="GG411:GG413">MMULT(FM411:FO413,GF411:GF413)</f>
        <v>-0.93042391050564366</v>
      </c>
      <c r="GI411">
        <f>FA411+FW411</f>
        <v>0.42651805625771044</v>
      </c>
      <c r="GJ411">
        <f>GI411/(SQRT(GI411^2+GI412^2+GI413^2))</f>
        <v>0.30159380987833251</v>
      </c>
      <c r="GL411" t="e">
        <f>CH412+DC411</f>
        <v>#VALUE!</v>
      </c>
      <c r="GM411" t="e">
        <f>GL411/(SQRT(GL411^2+GL412^2+GL413^2))</f>
        <v>#VALUE!</v>
      </c>
      <c r="GO411" s="27">
        <f>FA412*FW413-FA413*FW412</f>
        <v>0.27726252643125926</v>
      </c>
    </row>
    <row r="412" spans="1:197" x14ac:dyDescent="0.2">
      <c r="A412" s="1"/>
      <c r="E412" s="5" t="s">
        <v>4</v>
      </c>
      <c r="F412" s="6" t="s">
        <v>5</v>
      </c>
      <c r="G412" s="7" t="s">
        <v>6</v>
      </c>
      <c r="H412" s="8" t="s">
        <v>1</v>
      </c>
      <c r="I412">
        <v>7</v>
      </c>
      <c r="J412" s="9" t="s">
        <v>7</v>
      </c>
      <c r="K412">
        <v>7</v>
      </c>
      <c r="L412" s="10"/>
      <c r="M412" s="17">
        <f>A388</f>
        <v>20</v>
      </c>
      <c r="N412" s="17">
        <f>B388</f>
        <v>30</v>
      </c>
      <c r="O412" s="17">
        <f>C388</f>
        <v>177.5</v>
      </c>
      <c r="Q412" s="61">
        <f t="array" ref="Q412:Q414">MMULT(AI412:AK414,AG412:AG414)</f>
        <v>-0.48853553065825783</v>
      </c>
      <c r="R412" s="13"/>
      <c r="S412" s="17">
        <v>1</v>
      </c>
      <c r="T412">
        <v>0</v>
      </c>
      <c r="V412" s="73">
        <f>(T412^2)*(1-COS(RADIANS(O412+45)))+(COS(RADIANS(O412+45)))</f>
        <v>-0.73727733681012408</v>
      </c>
      <c r="W412" s="73">
        <f>(T412*T413)*(1-COS(RADIANS(O412+45)))-T414*(SIN(RADIANS(O412+45)))</f>
        <v>0.67559020761566013</v>
      </c>
      <c r="X412" s="73">
        <f>(T412*T414)*(1-COS(RADIANS(O412+45)))+T413*(SIN(RADIANS(O412+45)))</f>
        <v>0</v>
      </c>
      <c r="Y412" s="10"/>
      <c r="Z412">
        <f t="array" ref="Z412:Z414">MMULT(V412:X414,S412:S414)</f>
        <v>-0.73727733681012408</v>
      </c>
      <c r="AA412" s="23">
        <f>COS(RADIANS('[1]Biaxial Input'!$F$21))</f>
        <v>-0.9975640502598242</v>
      </c>
      <c r="AC412" s="30">
        <f>(AA412^2)*(1-COS(RADIANS(N412)))+(COS(RADIANS(N412)))</f>
        <v>0.99934808421962718</v>
      </c>
      <c r="AD412" s="30">
        <f>(AA412*AA413)*(1-COS(RADIANS(N412)))-AA414*(SIN(RADIANS(N412)))</f>
        <v>-9.3228300025961861E-3</v>
      </c>
      <c r="AE412" s="30">
        <f>(AA412*AA414)*(1-COS(RADIANS(N412)))+AA413*(SIN(RADIANS(N412)))</f>
        <v>3.4878236872062755E-2</v>
      </c>
      <c r="AG412">
        <f t="array" ref="AG412:AG414">MMULT(AC412:AE414,Z412:Z414)</f>
        <v>-0.73049828142272688</v>
      </c>
      <c r="AI412" s="28">
        <f>(T412^2)*(1-COS(RADIANS(M412)))+(COS(RADIANS(M412)))</f>
        <v>0.93969262078590843</v>
      </c>
      <c r="AJ412" s="28">
        <f>(T412*T413)*(1-COS(RADIANS(M412)))-T414*(SIN(RADIANS(M412)))</f>
        <v>-0.34202014332566871</v>
      </c>
      <c r="AK412" s="28">
        <f>(T412*T414)*(1-COS(RADIANS(M412)))+T413*(SIN(RADIANS(M412)))</f>
        <v>0</v>
      </c>
      <c r="AM412" s="61">
        <f t="array" ref="AM412:AM414">MMULT(AI412:AK414,AW412:AW414)</f>
        <v>-0.86159099769206515</v>
      </c>
      <c r="AN412" s="13"/>
      <c r="AO412" s="17">
        <v>1</v>
      </c>
      <c r="AP412">
        <v>0</v>
      </c>
      <c r="AR412" s="73">
        <f>(T412^2)*(1-COS(RADIANS(O412-45)))+(COS(RADIANS(O412-45)))</f>
        <v>-0.67559020761566024</v>
      </c>
      <c r="AS412" s="73">
        <f>(T412*T413)*(1-COS(RADIANS(O412-45)))-T414*(SIN(RADIANS(O412-45)))</f>
        <v>-0.73727733681012408</v>
      </c>
      <c r="AT412" s="73">
        <f>(T412*T414)*(1-COS(RADIANS(O412-45)))+T413*(SIN(RADIANS(O412-45)))</f>
        <v>0</v>
      </c>
      <c r="AU412" s="10"/>
      <c r="AV412">
        <f t="array" ref="AV412:AV414">MMULT(AR412:AT414,S412:S414)</f>
        <v>-0.67559020761566024</v>
      </c>
      <c r="AW412" s="1">
        <f t="array" ref="AW412:AW414">MMULT(AC412:AE414,AV412:AV414)</f>
        <v>-0.68202329097409797</v>
      </c>
      <c r="BV412" s="1"/>
      <c r="BY412" t="s">
        <v>8</v>
      </c>
      <c r="BZ412" s="5">
        <f t="shared" ref="BZ412:CA414" si="632">BZ407</f>
        <v>0.93180266183863136</v>
      </c>
      <c r="CA412" s="6">
        <f t="shared" si="632"/>
        <v>-0.87956522186239505</v>
      </c>
      <c r="CB412" s="7">
        <f>CY411</f>
        <v>0.85063781367957314</v>
      </c>
      <c r="CC412" s="8">
        <f>DU411</f>
        <v>-0.44669990080074057</v>
      </c>
      <c r="CE412" s="9">
        <f>((SUMPRODUCT(CB412:CB414,BZ412:BZ414))*(SUMPRODUCT(CB412:CB414,CA412:CA414)))-((SUMPRODUCT(CC412:CC414,BZ412:BZ414))*(SUMPRODUCT(CC412:CC414,CA412:CA414)))</f>
        <v>5.5511151231257827E-16</v>
      </c>
      <c r="CG412">
        <v>1</v>
      </c>
      <c r="CH412" t="s">
        <v>161</v>
      </c>
      <c r="CI412" s="67"/>
      <c r="CJ412" s="1" t="s">
        <v>8</v>
      </c>
      <c r="CK412" s="5">
        <f t="shared" ref="CK412:CL414" si="633">BZ412</f>
        <v>0.93180266183863136</v>
      </c>
      <c r="CL412" s="6">
        <f t="shared" si="633"/>
        <v>-0.87956522186239505</v>
      </c>
      <c r="CM412" s="7">
        <f>FA411</f>
        <v>0.85830424564466157</v>
      </c>
      <c r="CN412" s="8">
        <f>FW411</f>
        <v>-0.43178618938695112</v>
      </c>
      <c r="CO412" s="10"/>
      <c r="CP412">
        <f t="shared" si="631"/>
        <v>0.3492962422733713</v>
      </c>
      <c r="CQ412">
        <f t="shared" si="631"/>
        <v>-0.34518112468713447</v>
      </c>
      <c r="CR412">
        <f>CJ415</f>
        <v>0</v>
      </c>
      <c r="CS412">
        <f>CM415</f>
        <v>0</v>
      </c>
      <c r="CW412" s="28"/>
      <c r="CY412" s="61">
        <v>-0.35707202555584594</v>
      </c>
      <c r="DA412" s="17">
        <v>0</v>
      </c>
      <c r="DB412">
        <v>0</v>
      </c>
      <c r="DD412" s="73">
        <f>(DB411*DB412)*(1-COS(RADIANS(CW411+45)))+DB413*(SIN(RADIANS(CW411+45)))</f>
        <v>-0.93932226048924472</v>
      </c>
      <c r="DE412" s="73">
        <f>(DB412^2)*(1-COS(RADIANS(CW411+45)))+(COS(RADIANS(CW411+45)))</f>
        <v>0.34303599074933172</v>
      </c>
      <c r="DF412" s="73">
        <f>(DB412*DB413)*(1-COS(RADIANS(CW411+45)))-DB411*(SIN(RADIANS(CW411+45)))</f>
        <v>0</v>
      </c>
      <c r="DG412" s="10"/>
      <c r="DH412">
        <v>-0.93932226048924472</v>
      </c>
      <c r="DI412" s="23">
        <f>SIN(RADIANS('[1]Biaxial Input'!$F$21))*(COS(RADIANS(0)))</f>
        <v>6.9756473744125524E-2</v>
      </c>
      <c r="DK412" s="30">
        <f>(DI411*DI412)*(1-COS(RADIANS(CV411)))+DI413*(SIN(RADIANS(CV411)))</f>
        <v>-6.5197179069601558E-3</v>
      </c>
      <c r="DL412" s="30">
        <f>(DI412^2)*(1-COS(RADIANS(CV411)))+(COS(RADIANS(CV411)))</f>
        <v>0.90676369012465463</v>
      </c>
      <c r="DM412" s="30">
        <f>(DI412*DI413)*(1-COS(RADIANS(CV411)))-DI411*(SIN(RADIANS(CV411)))</f>
        <v>0.42158878489581864</v>
      </c>
      <c r="DO412">
        <v>-0.85397981702907988</v>
      </c>
      <c r="DQ412" s="28">
        <f>(DB411*DB412)*(1-COS(RADIANS(CU411)))+DB413*(SIN(RADIANS(CU411)))</f>
        <v>0.70710678118654746</v>
      </c>
      <c r="DR412" s="28">
        <f>(DB412^2)*(1-COS(RADIANS(CU411)))+(COS(RADIANS(CU411)))</f>
        <v>0.70710678118654757</v>
      </c>
      <c r="DS412" s="28">
        <f>(DB412*DB413)*(1-COS(RADIANS(CU411)))-DB411*(SIN(RADIANS(CU411)))</f>
        <v>0</v>
      </c>
      <c r="DU412" s="61">
        <v>-0.87793387106988852</v>
      </c>
      <c r="DW412" s="17">
        <v>0</v>
      </c>
      <c r="DX412">
        <v>0</v>
      </c>
      <c r="DZ412" s="73">
        <f>(DB411*DB412)*(1-COS(RADIANS(CW411-45)))+DB413*(SIN(RADIANS(CW411-45)))</f>
        <v>-0.34303599074933133</v>
      </c>
      <c r="EA412" s="73">
        <f>(DB412^2)*(1-COS(RADIANS(CW411-45)))+(COS(RADIANS(CW411-45)))</f>
        <v>-0.93932226048924483</v>
      </c>
      <c r="EB412" s="73">
        <f>(DB412*DB413)*(1-COS(RADIANS(CW411-45)))-DB411*(SIN(RADIANS(CW411-45)))</f>
        <v>0</v>
      </c>
      <c r="EC412" s="10"/>
      <c r="ED412">
        <v>-0.34303599074933133</v>
      </c>
      <c r="EE412" s="1">
        <v>-0.30492846465531259</v>
      </c>
      <c r="EG412">
        <f>CY412+DU412</f>
        <v>-1.2350058966257345</v>
      </c>
      <c r="EH412">
        <f>EG412/(SQRT(EG411^2+EG412^2+EG413^2))</f>
        <v>-0.87328104430942921</v>
      </c>
      <c r="EJ412">
        <f>Q412+AM412</f>
        <v>-1.350126528350323</v>
      </c>
      <c r="EK412">
        <f>EJ412/(SQRT(EJ411^2+EJ412^2+EJ413^2))</f>
        <v>-0.95476540670950516</v>
      </c>
      <c r="EM412" s="23">
        <f>CY413*DU411-CY411*DU413</f>
        <v>-0.31895405091280099</v>
      </c>
      <c r="EP412" s="9">
        <f>((SUMPRODUCT(CM412:CM414,BZ412:BZ414))*(SUMPRODUCT(CM412:CM414,CA412:CA414)))-((SUMPRODUCT(CN412:CN414,BZ412:BZ414))*(SUMPRODUCT(CN412:CN414,CA412:CA414)))</f>
        <v>-3.3457114045107872E-2</v>
      </c>
      <c r="EY412" s="28"/>
      <c r="EZ412" s="10"/>
      <c r="FA412" s="61">
        <v>-0.34169558301386721</v>
      </c>
      <c r="FB412" s="13">
        <f>BW413</f>
        <v>0</v>
      </c>
      <c r="FC412" s="17">
        <v>0</v>
      </c>
      <c r="FD412">
        <v>0</v>
      </c>
      <c r="FF412" s="73">
        <f>(FD411*FD412)*(1-COS(RADIANS(EY411+45)))+FD413*(SIN(RADIANS(EY411+45)))</f>
        <v>-0.93319239362608908</v>
      </c>
      <c r="FG412" s="73">
        <f>(FD412^2)*(1-COS(RADIANS(EY411+45)))+(COS(RADIANS(EY411+45)))</f>
        <v>0.35937717857205448</v>
      </c>
      <c r="FH412" s="73">
        <f>(FD412*FD413)*(1-COS(RADIANS(EY411+45)))-FD411*(SIN(RADIANS(EY411+45)))</f>
        <v>0</v>
      </c>
      <c r="FI412" s="10"/>
      <c r="FJ412">
        <v>-0.93319239362608908</v>
      </c>
      <c r="FK412" s="23">
        <f>SIN(RADIANS(176))*(COS(RADIANS(0)))</f>
        <v>6.9756473744125524E-2</v>
      </c>
      <c r="FM412" s="30">
        <f>(FK411*FK412)*(1-COS(RADIANS(EX411)))+FK413*(SIN(RADIANS(EX411)))</f>
        <v>-6.5197179069601558E-3</v>
      </c>
      <c r="FN412" s="30">
        <f>(FK412^2)*(1-COS(RADIANS(EX411)))+(COS(RADIANS(EX411)))</f>
        <v>0.90676369012465463</v>
      </c>
      <c r="FO412" s="30">
        <f>(FK412*FK413)*(1-COS(RADIANS(EX411)))-FK411*(SIN(RADIANS(EX411)))</f>
        <v>0.42158878489581864</v>
      </c>
      <c r="FQ412">
        <v>-0.84852801626714081</v>
      </c>
      <c r="FS412" s="28">
        <f>(FD411*FD412)*(1-COS(RADIANS(EW411)))+FD413*(SIN(RADIANS(EW411)))</f>
        <v>0.70710678118654746</v>
      </c>
      <c r="FT412" s="28">
        <f>(FD412^2)*(1-COS(RADIANS(EW411)))+(COS(RADIANS(EW411)))</f>
        <v>0.70710678118654757</v>
      </c>
      <c r="FU412" s="28">
        <f>(FD412*FD413)*(1-COS(RADIANS(EW411)))-FD411*(SIN(RADIANS(EW411)))</f>
        <v>0</v>
      </c>
      <c r="FW412" s="61">
        <v>-0.88403192360634097</v>
      </c>
      <c r="FX412" s="13">
        <f>BX413</f>
        <v>0</v>
      </c>
      <c r="FY412" s="17">
        <v>0</v>
      </c>
      <c r="FZ412">
        <v>0</v>
      </c>
      <c r="GB412" s="73">
        <f>(FD411*FD412)*(1-COS(RADIANS(EY411-45)))+FD413*(SIN(RADIANS(EY411-45)))</f>
        <v>-0.35937717857205409</v>
      </c>
      <c r="GC412" s="73">
        <f>(FD412^2)*(1-COS(RADIANS(EY411-45)))+(COS(RADIANS(EY411-45)))</f>
        <v>-0.9331923936260893</v>
      </c>
      <c r="GD412" s="73">
        <f>(FD412*FD413)*(1-COS(RADIANS(EY411-45)))-FD411*(SIN(RADIANS(EY411-45)))</f>
        <v>0</v>
      </c>
      <c r="GE412" s="10"/>
      <c r="GF412">
        <v>-0.35937717857205409</v>
      </c>
      <c r="GG412" s="1">
        <v>-0.31978602542921974</v>
      </c>
      <c r="GI412">
        <f>FA412+FW412</f>
        <v>-1.2257275066202082</v>
      </c>
      <c r="GJ412">
        <f>GI412/(SQRT(GI411^2+GI412^2+GI413^2))</f>
        <v>-0.86672023181802826</v>
      </c>
      <c r="GL412">
        <f>CH413+DC412</f>
        <v>-3.3457114045107872E-2</v>
      </c>
      <c r="GM412" t="e">
        <f>GL412/(SQRT(GL411^2+GL412^2+GL413^2))</f>
        <v>#VALUE!</v>
      </c>
      <c r="GO412" s="27">
        <f>FA413*FW411-FA411*FW413</f>
        <v>-0.31895405091280093</v>
      </c>
    </row>
    <row r="413" spans="1:197" x14ac:dyDescent="0.2">
      <c r="A413" s="1"/>
      <c r="D413" t="s">
        <v>8</v>
      </c>
      <c r="E413" s="5">
        <f t="shared" ref="E413:F415" si="634">E408</f>
        <v>0.93957355355111316</v>
      </c>
      <c r="F413" s="6">
        <f t="shared" si="634"/>
        <v>-0.90975710562585088</v>
      </c>
      <c r="G413" s="7">
        <f>Q412</f>
        <v>-0.48853553065825783</v>
      </c>
      <c r="H413" s="8">
        <f>AM412</f>
        <v>-0.86159099769206515</v>
      </c>
      <c r="J413" s="9">
        <f>((SUMPRODUCT(G413:G415,E413:E415))*(SUMPRODUCT(G413:(G415),F413:F415)))-((SUMPRODUCT(H413:H415,E413:E415))*(SUMPRODUCT(H413:H415,F413:F415)))</f>
        <v>1.8986427927405902E-2</v>
      </c>
      <c r="Q413" s="61">
        <v>-0.79359375045049751</v>
      </c>
      <c r="S413" s="17">
        <v>0</v>
      </c>
      <c r="T413">
        <v>0</v>
      </c>
      <c r="V413" s="73">
        <f>(T412*T413)*(1-COS(RADIANS(O412+45)))+T414*(SIN(RADIANS(O412+45)))</f>
        <v>-0.67559020761566013</v>
      </c>
      <c r="W413" s="73">
        <f>(T413^2)*(1-COS(RADIANS(O412+45)))+(COS(RADIANS(O412+45)))</f>
        <v>-0.73727733681012408</v>
      </c>
      <c r="X413" s="73">
        <f>(T413*T414)*(1-COS(RADIANS(O412+45)))-T412*(SIN(RADIANS(O412+45)))</f>
        <v>0</v>
      </c>
      <c r="Y413" s="10"/>
      <c r="Z413">
        <v>-0.67559020761566013</v>
      </c>
      <c r="AA413" s="23">
        <f>SIN(RADIANS('[1]Biaxial Input'!$F$21))*(COS(RADIANS(0)))</f>
        <v>6.9756473744125524E-2</v>
      </c>
      <c r="AC413" s="30">
        <f>(AA412*AA413)*(1-COS(RADIANS(N412)))+AA414*(SIN(RADIANS(N412)))</f>
        <v>-9.3228300025961861E-3</v>
      </c>
      <c r="AD413" s="30">
        <f>(AA413^2)*(1-COS(RADIANS(N412)))+(COS(RADIANS(N412)))</f>
        <v>0.86667731956481153</v>
      </c>
      <c r="AE413" s="30">
        <f>(AA413*AA414)*(1-COS(RADIANS(N412)))-AA412*(SIN(RADIANS(N412)))</f>
        <v>0.49878202512991204</v>
      </c>
      <c r="AG413">
        <v>-0.57864519898472722</v>
      </c>
      <c r="AI413" s="28">
        <f>(T412*T413)*(1-COS(RADIANS(M412)))+T414*(SIN(RADIANS(M412)))</f>
        <v>0.34202014332566871</v>
      </c>
      <c r="AJ413" s="28">
        <f>(T413^2)*(1-COS(RADIANS(M412)))+(COS(RADIANS(M412)))</f>
        <v>0.93969262078590843</v>
      </c>
      <c r="AK413" s="28">
        <f>(T413*T414)*(1-COS(RADIANS(M412)))-T412*(SIN(RADIANS(M412)))</f>
        <v>0</v>
      </c>
      <c r="AM413" s="61">
        <v>0.37309911180055122</v>
      </c>
      <c r="AO413" s="17">
        <v>0</v>
      </c>
      <c r="AP413">
        <v>0</v>
      </c>
      <c r="AR413" s="73">
        <f>(T412*T413)*(1-COS(RADIANS(O412-45)))+T414*(SIN(RADIANS(O412-45)))</f>
        <v>0.73727733681012408</v>
      </c>
      <c r="AS413" s="73">
        <f>(T413^2)*(1-COS(RADIANS(O412-45)))+(COS(RADIANS(O412-45)))</f>
        <v>-0.67559020761566024</v>
      </c>
      <c r="AT413" s="73">
        <f>(T413*T414)*(1-COS(RADIANS(O412-45)))-T412*(SIN(RADIANS(O412-45)))</f>
        <v>0</v>
      </c>
      <c r="AU413" s="10"/>
      <c r="AV413">
        <v>0.73727733681012408</v>
      </c>
      <c r="AW413" s="1">
        <v>0.64527995869950061</v>
      </c>
      <c r="BV413" s="1"/>
      <c r="BY413" t="s">
        <v>9</v>
      </c>
      <c r="BZ413" s="5">
        <f t="shared" si="632"/>
        <v>0.3492962422733713</v>
      </c>
      <c r="CA413" s="6">
        <f t="shared" si="632"/>
        <v>-0.34518112468713447</v>
      </c>
      <c r="CB413" s="7">
        <f>CY412</f>
        <v>-0.35707202555584594</v>
      </c>
      <c r="CC413" s="8">
        <f>DU412</f>
        <v>-0.87793387106988852</v>
      </c>
      <c r="CE413" s="10"/>
      <c r="CH413">
        <f>((SUMPRODUCT(CM412:CM414,CK412:CK414))*(SUMPRODUCT(CM412:CM414,CL412:CL414)))-((SUMPRODUCT(CN412:CN414,CK412:CK414))*(SUMPRODUCT(CN412:CN414,CL412:CL414)))</f>
        <v>-3.3457114045107872E-2</v>
      </c>
      <c r="CI413" s="67"/>
      <c r="CJ413" s="10" t="s">
        <v>9</v>
      </c>
      <c r="CK413" s="5">
        <f t="shared" si="633"/>
        <v>0.3492962422733713</v>
      </c>
      <c r="CL413" s="6">
        <f t="shared" si="633"/>
        <v>-0.34518112468713447</v>
      </c>
      <c r="CM413" s="7">
        <f>FA412</f>
        <v>-0.34169558301386721</v>
      </c>
      <c r="CN413" s="8">
        <f>FW412</f>
        <v>-0.88403192360634097</v>
      </c>
      <c r="CP413">
        <f t="shared" si="631"/>
        <v>-9.8670839279614439E-2</v>
      </c>
      <c r="CQ413">
        <f t="shared" si="631"/>
        <v>-0.32743703463395935</v>
      </c>
      <c r="CR413">
        <f>CK415</f>
        <v>0</v>
      </c>
      <c r="CS413">
        <f>CN415</f>
        <v>0</v>
      </c>
      <c r="CW413" s="28"/>
      <c r="CY413" s="61">
        <v>0.38589490603515519</v>
      </c>
      <c r="DA413" s="17">
        <v>0</v>
      </c>
      <c r="DB413">
        <v>1</v>
      </c>
      <c r="DD413" s="73">
        <f>(DB411*DB413)*(1-COS(RADIANS(CW411+45)))-DB412*(SIN(RADIANS(CW411+45)))</f>
        <v>0</v>
      </c>
      <c r="DE413" s="73">
        <f>(DB412*DB413)*(1-COS(RADIANS(CW411+45)))+DB411*(SIN(RADIANS(CW411+45)))</f>
        <v>0</v>
      </c>
      <c r="DF413" s="73">
        <f>(DB413^2)*(1-COS(RADIANS(CW411+45)))+(COS(RADIANS(CW411+45)))</f>
        <v>1</v>
      </c>
      <c r="DG413" s="10"/>
      <c r="DH413">
        <v>0</v>
      </c>
      <c r="DI413" s="23">
        <f>SIN(RADIANS('[1]Biaxial Input'!$F$21))*SIN(RADIANS(0))</f>
        <v>0</v>
      </c>
      <c r="DK413" s="30">
        <f>(DI411*DI413)*(1-COS(RADIANS(CV411)))-DI412*(SIN(RADIANS(CV411)))</f>
        <v>-2.948035967890307E-2</v>
      </c>
      <c r="DL413" s="30">
        <f>(DI412*DI413)*(1-COS(RADIANS(CV411)))+DI411*(SIN(RADIANS(CV411)))</f>
        <v>-0.42158878489581864</v>
      </c>
      <c r="DM413" s="30">
        <f>(DI413^2)*(1-COS(RADIANS(CV411)))+(COS(RADIANS(CV411)))</f>
        <v>0.90630778703664994</v>
      </c>
      <c r="DO413">
        <v>0.38589490603515519</v>
      </c>
      <c r="DQ413" s="28">
        <f>(DB411*DB413)*(1-COS(RADIANS(CU411)))-DB412*(SIN(RADIANS(CU411)))</f>
        <v>0</v>
      </c>
      <c r="DR413" s="28">
        <f>(DB412*DB413)*(1-COS(RADIANS(CU411)))+DB411*(SIN(RADIANS(CU411)))</f>
        <v>0</v>
      </c>
      <c r="DS413" s="28">
        <f>(DB413^2)*(1-COS(RADIANS(CU411)))+(COS(RADIANS(CU411)))</f>
        <v>1</v>
      </c>
      <c r="DU413" s="61">
        <v>0.1723116846091671</v>
      </c>
      <c r="DW413" s="17">
        <v>0</v>
      </c>
      <c r="DX413">
        <v>1</v>
      </c>
      <c r="DZ413" s="73">
        <f>(DB411*DB411)*(1-COS(RADIANS(CW411-45)))-DB411*(SIN(RADIANS(CW411-45)))</f>
        <v>0</v>
      </c>
      <c r="EA413" s="73">
        <f>(DB412*DB413)*(1-COS(RADIANS(CW411-45)))+DB411*(SIN(RADIANS(CW411-45)))</f>
        <v>0</v>
      </c>
      <c r="EB413" s="73">
        <f>(DB413^2)*(1-COS(RADIANS(CW411-45)))+(COS(RADIANS(CW411-45)))</f>
        <v>1</v>
      </c>
      <c r="EC413" s="10"/>
      <c r="ED413">
        <v>0</v>
      </c>
      <c r="EE413" s="1">
        <v>0.1723116846091671</v>
      </c>
      <c r="EG413">
        <f>CY413+DU413</f>
        <v>0.55820659064432232</v>
      </c>
      <c r="EH413">
        <f>EG413/(SQRT(EG411^2+EG412^2+EG413^2))</f>
        <v>0.39471166554762355</v>
      </c>
      <c r="EJ413">
        <f>Q413+AM413</f>
        <v>-0.4204946386499463</v>
      </c>
      <c r="EK413">
        <f>EJ413/(SQRT(EJ411^2+EJ412^2+EJ413^2))</f>
        <v>-0.29736008163644517</v>
      </c>
      <c r="EM413" s="23">
        <f>CY411*DU412-CY412*DU411</f>
        <v>-0.90630778703665005</v>
      </c>
      <c r="ER413">
        <f t="shared" ref="ER413:ES415" si="635">CK412</f>
        <v>0.93180266183863136</v>
      </c>
      <c r="ES413">
        <f t="shared" si="635"/>
        <v>-0.87956522186239505</v>
      </c>
      <c r="ET413" t="e">
        <f>#REF!</f>
        <v>#REF!</v>
      </c>
      <c r="EU413" t="e">
        <f>#REF!</f>
        <v>#REF!</v>
      </c>
      <c r="EY413" s="28"/>
      <c r="EZ413" s="10"/>
      <c r="FA413" s="61">
        <v>0.38282887881814986</v>
      </c>
      <c r="FB413" s="13">
        <f>BW414</f>
        <v>0</v>
      </c>
      <c r="FC413" s="17">
        <v>0</v>
      </c>
      <c r="FD413">
        <v>1</v>
      </c>
      <c r="FF413" s="73">
        <f>(FD411*FD413)*(1-COS(RADIANS(EY411+45)))-FD412*(SIN(RADIANS(EY411+45)))</f>
        <v>0</v>
      </c>
      <c r="FG413" s="73">
        <f>(FD412*FD413)*(1-COS(RADIANS(EY411+45)))+FD411*(SIN(RADIANS(EY411+45)))</f>
        <v>0</v>
      </c>
      <c r="FH413" s="73">
        <f>(FD413^2)*(1-COS(RADIANS(EY411+45)))+(COS(RADIANS(EY411+45)))</f>
        <v>1</v>
      </c>
      <c r="FI413" s="10"/>
      <c r="FJ413">
        <v>0</v>
      </c>
      <c r="FK413" s="23">
        <f>SIN(RADIANS(176))*SIN(RADIANS(0))</f>
        <v>0</v>
      </c>
      <c r="FM413" s="30">
        <f>(FK411*FK413)*(1-COS(RADIANS(EX411)))-FK412*(SIN(RADIANS(EX411)))</f>
        <v>-2.948035967890307E-2</v>
      </c>
      <c r="FN413" s="30">
        <f>(FK412*FK413)*(1-COS(RADIANS(EX411)))+FK411*(SIN(RADIANS(EX411)))</f>
        <v>-0.42158878489581864</v>
      </c>
      <c r="FO413" s="30">
        <f>(FK413^2)*(1-COS(RADIANS(EX411)))+(COS(RADIANS(EX411)))</f>
        <v>0.90630778703664994</v>
      </c>
      <c r="FQ413">
        <v>0.38282887881814986</v>
      </c>
      <c r="FS413" s="28">
        <f>(FD411*FD413)*(1-COS(RADIANS(EW411)))-FD412*(SIN(RADIANS(EW411)))</f>
        <v>0</v>
      </c>
      <c r="FT413" s="28">
        <f>(FD412*FD413)*(1-COS(RADIANS(EW411)))+FD411*(SIN(RADIANS(EW411)))</f>
        <v>0</v>
      </c>
      <c r="FU413" s="28">
        <f>(FD413^2)*(1-COS(RADIANS(EW411)))+(COS(RADIANS(EW411)))</f>
        <v>1</v>
      </c>
      <c r="FW413" s="61">
        <v>0.1790202354471935</v>
      </c>
      <c r="FX413" s="13">
        <f>BX414</f>
        <v>0</v>
      </c>
      <c r="FY413" s="17">
        <v>0</v>
      </c>
      <c r="FZ413">
        <v>1</v>
      </c>
      <c r="GB413" s="73">
        <f>(FD411*FD411)*(1-COS(RADIANS(EY411-45)))-FD411*(SIN(RADIANS(EY411-45)))</f>
        <v>0</v>
      </c>
      <c r="GC413" s="73">
        <f>(FD412*FD413)*(1-COS(RADIANS(EY411-45)))+FD411*(SIN(RADIANS(EY411-45)))</f>
        <v>0</v>
      </c>
      <c r="GD413" s="73">
        <f>(FD413^2)*(1-COS(RADIANS(EY411-45)))+(COS(RADIANS(EY411-45)))</f>
        <v>1</v>
      </c>
      <c r="GE413" s="10"/>
      <c r="GF413">
        <v>0</v>
      </c>
      <c r="GG413" s="1">
        <v>0.1790202354471935</v>
      </c>
      <c r="GI413">
        <f>FA413+FW413</f>
        <v>0.56184911426534334</v>
      </c>
      <c r="GJ413">
        <f>GI413/(SQRT(GI411^2+GI412^2+GI413^2))</f>
        <v>0.39728731870067979</v>
      </c>
      <c r="GL413" t="e">
        <f>#REF!+DC413</f>
        <v>#REF!</v>
      </c>
      <c r="GM413" t="e">
        <f>GL413/(SQRT(GL411^2+GL412^2+GL413^2))</f>
        <v>#REF!</v>
      </c>
      <c r="GO413" s="27">
        <f>FA411*FW412-FA412*FW411</f>
        <v>-0.90630778703664983</v>
      </c>
    </row>
    <row r="414" spans="1:197" x14ac:dyDescent="0.2">
      <c r="A414" s="1"/>
      <c r="D414" t="s">
        <v>9</v>
      </c>
      <c r="E414" s="5">
        <f t="shared" si="634"/>
        <v>0.33785862553872076</v>
      </c>
      <c r="F414" s="6">
        <f t="shared" si="634"/>
        <v>-0.37360315179333942</v>
      </c>
      <c r="G414" s="7">
        <f t="shared" ref="G414:G415" si="636">Q413</f>
        <v>-0.79359375045049751</v>
      </c>
      <c r="H414" s="8">
        <f t="shared" ref="H414:H415" si="637">AM413</f>
        <v>0.37309911180055122</v>
      </c>
      <c r="J414" s="10"/>
      <c r="Q414" s="61">
        <v>0.36268718550614382</v>
      </c>
      <c r="S414" s="17">
        <v>0</v>
      </c>
      <c r="T414">
        <v>1</v>
      </c>
      <c r="V414" s="73">
        <f>(T412*T414)*(1-COS(RADIANS(O412+45)))-T413*(SIN(RADIANS(O412+45)))</f>
        <v>0</v>
      </c>
      <c r="W414" s="73">
        <f>(T413*T414)*(1-COS(RADIANS(O412+45)))+T412*(SIN(RADIANS(O412+45)))</f>
        <v>0</v>
      </c>
      <c r="X414" s="73">
        <f>(T414^2)*(1-COS(RADIANS(O412+45)))+(COS(RADIANS(O412+45)))</f>
        <v>0.99999999999999989</v>
      </c>
      <c r="Y414" s="10"/>
      <c r="Z414">
        <v>0</v>
      </c>
      <c r="AA414" s="23">
        <f>SIN(RADIANS('[1]Biaxial Input'!$F$21))*SIN(RADIANS(0))</f>
        <v>0</v>
      </c>
      <c r="AC414" s="30">
        <f>(AA412*AA414)*(1-COS(RADIANS(N412)))-AA413*(SIN(RADIANS(N412)))</f>
        <v>-3.4878236872062755E-2</v>
      </c>
      <c r="AD414" s="30">
        <f>(AA413*AA414)*(1-COS(RADIANS(N412)))+AA412*(SIN(RADIANS(N412)))</f>
        <v>-0.49878202512991204</v>
      </c>
      <c r="AE414" s="30">
        <f>(AA414^2)*(1-COS(RADIANS(N412)))+(COS(RADIANS(N412)))</f>
        <v>0.86602540378443871</v>
      </c>
      <c r="AG414">
        <v>0.36268718550614382</v>
      </c>
      <c r="AI414" s="28">
        <f>(T412*T414)*(1-COS(RADIANS(M412)))-T413*(SIN(RADIANS(M412)))</f>
        <v>0</v>
      </c>
      <c r="AJ414" s="28">
        <f>(T413*T414)*(1-COS(RADIANS(M412)))+T412*(SIN(RADIANS(M412)))</f>
        <v>0</v>
      </c>
      <c r="AK414" s="28">
        <f>(T414^2)*(1-COS(RADIANS(M412)))+(COS(RADIANS(M412)))</f>
        <v>1</v>
      </c>
      <c r="AM414" s="61">
        <v>-0.3441772878468769</v>
      </c>
      <c r="AO414" s="17">
        <v>0</v>
      </c>
      <c r="AP414">
        <v>1</v>
      </c>
      <c r="AR414" s="73">
        <f>(T412*T412)*(1-COS(RADIANS(O412-45)))-T412*(SIN(RADIANS(O412-45)))</f>
        <v>0</v>
      </c>
      <c r="AS414" s="73">
        <f>(T413*T414)*(1-COS(RADIANS(O412-45)))+T412*(SIN(RADIANS(O412-45)))</f>
        <v>0</v>
      </c>
      <c r="AT414" s="73">
        <f>(T414^2)*(1-COS(RADIANS(O412-45)))+(COS(RADIANS(O412-45)))</f>
        <v>1</v>
      </c>
      <c r="AU414" s="10"/>
      <c r="AV414">
        <v>0</v>
      </c>
      <c r="AW414" s="1">
        <v>-0.3441772878468769</v>
      </c>
      <c r="BV414" s="1"/>
      <c r="BY414" t="s">
        <v>10</v>
      </c>
      <c r="BZ414" s="5">
        <f t="shared" si="632"/>
        <v>-9.8670839279614439E-2</v>
      </c>
      <c r="CA414" s="6">
        <f t="shared" si="632"/>
        <v>-0.32743703463395935</v>
      </c>
      <c r="CB414" s="7">
        <f>CY413</f>
        <v>0.38589490603515519</v>
      </c>
      <c r="CC414" s="8">
        <f>DU413</f>
        <v>0.1723116846091671</v>
      </c>
      <c r="CE414" s="10"/>
      <c r="CG414" s="10" t="s">
        <v>160</v>
      </c>
      <c r="CH414" s="10">
        <f>-CH411*((EY411-CW411)/(CH413-CE412))</f>
        <v>245.06195136069923</v>
      </c>
      <c r="CI414" s="67"/>
      <c r="CJ414" s="10" t="s">
        <v>10</v>
      </c>
      <c r="CK414" s="5">
        <f t="shared" si="633"/>
        <v>-9.8670839279614439E-2</v>
      </c>
      <c r="CL414" s="6">
        <f t="shared" si="633"/>
        <v>-0.32743703463395935</v>
      </c>
      <c r="CM414" s="7">
        <f>FA413</f>
        <v>0.38282887881814986</v>
      </c>
      <c r="CN414" s="8">
        <f>FW413</f>
        <v>0.1790202354471935</v>
      </c>
      <c r="CW414" s="28"/>
      <c r="DH414" s="10"/>
      <c r="DI414" s="10"/>
      <c r="DJ414" s="10"/>
      <c r="DK414" s="10"/>
      <c r="DL414" s="10"/>
      <c r="DM414" s="10"/>
      <c r="DN414" s="10"/>
      <c r="DO414" s="10"/>
      <c r="DP414" s="10"/>
      <c r="EE414" s="1"/>
      <c r="EI414" s="64">
        <f>(DEGREES(ACOS((EH411*EK411+EH412*EK412+EH413*EK413)/((SQRT(EH411^2+EH412^2+EH413^2))*(SQRT(EK411^2+EK412^2+EK413^2))))))</f>
        <v>44.241369957472514</v>
      </c>
      <c r="ER414">
        <f t="shared" si="635"/>
        <v>0.3492962422733713</v>
      </c>
      <c r="ES414">
        <f t="shared" si="635"/>
        <v>-0.34518112468713447</v>
      </c>
      <c r="ET414" t="e">
        <f>#REF!</f>
        <v>#REF!</v>
      </c>
      <c r="EU414" t="e">
        <f>#REF!</f>
        <v>#REF!</v>
      </c>
      <c r="EY414" s="28"/>
      <c r="EZ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GG414" s="1"/>
      <c r="GK414" s="64" t="e">
        <f>(DEGREES(ACOS((GJ411*GM411+GJ412*GM412+GJ413*GM413)/((SQRT(GJ411^2+GJ412^2+GJ413^2))*(SQRT(GM411^2+GM412^2+GM413^2))))))</f>
        <v>#VALUE!</v>
      </c>
    </row>
    <row r="415" spans="1:197" x14ac:dyDescent="0.2">
      <c r="A415" s="1"/>
      <c r="D415" t="s">
        <v>10</v>
      </c>
      <c r="E415" s="5">
        <f t="shared" si="634"/>
        <v>5.5254742931443744E-2</v>
      </c>
      <c r="F415" s="6">
        <f t="shared" si="634"/>
        <v>-0.18100467876095733</v>
      </c>
      <c r="G415" s="7">
        <f t="shared" si="636"/>
        <v>0.36268718550614382</v>
      </c>
      <c r="H415" s="8">
        <f t="shared" si="637"/>
        <v>-0.3441772878468769</v>
      </c>
      <c r="J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W415" s="1"/>
      <c r="BV415" s="1"/>
      <c r="CE415" s="10"/>
      <c r="CS415" s="15"/>
      <c r="CW415" s="28"/>
      <c r="CY415" s="82" t="s">
        <v>148</v>
      </c>
      <c r="CZ415" s="13"/>
      <c r="DB415" s="10"/>
      <c r="DC415" s="10"/>
      <c r="DD415" s="10"/>
      <c r="DE415" s="10"/>
      <c r="DF415" s="10"/>
      <c r="DG415" s="10"/>
      <c r="DH415" s="80"/>
      <c r="DI415" s="23" t="s">
        <v>149</v>
      </c>
      <c r="DM415" s="1"/>
      <c r="DO415" s="80"/>
      <c r="DS415" s="13"/>
      <c r="DT415" s="81"/>
      <c r="DU415" s="82" t="s">
        <v>150</v>
      </c>
      <c r="DW415" s="13"/>
      <c r="DX415" s="13"/>
      <c r="EA415" s="1"/>
      <c r="EE415" s="1"/>
      <c r="ER415">
        <f t="shared" si="635"/>
        <v>-9.8670839279614439E-2</v>
      </c>
      <c r="ES415">
        <f t="shared" si="635"/>
        <v>-0.32743703463395935</v>
      </c>
      <c r="ET415" t="e">
        <f>#REF!</f>
        <v>#REF!</v>
      </c>
      <c r="EU415" t="e">
        <f>#REF!</f>
        <v>#REF!</v>
      </c>
      <c r="EY415" s="28"/>
      <c r="EZ415" s="10"/>
      <c r="FA415" s="82" t="s">
        <v>148</v>
      </c>
      <c r="FB415" s="13"/>
      <c r="FD415" s="10"/>
      <c r="FE415" s="10"/>
      <c r="FF415" s="10"/>
      <c r="FG415" s="10"/>
      <c r="FH415" s="10"/>
      <c r="FI415" s="10"/>
      <c r="FJ415" s="80"/>
      <c r="FK415" s="23" t="s">
        <v>149</v>
      </c>
      <c r="FO415" s="1"/>
      <c r="FQ415" s="80"/>
      <c r="FU415" s="13"/>
      <c r="FV415" s="81"/>
      <c r="FW415" s="82" t="s">
        <v>150</v>
      </c>
      <c r="FY415" s="13"/>
      <c r="FZ415" s="13"/>
      <c r="GC415" s="1"/>
      <c r="GG415" s="1"/>
      <c r="GK415" s="13"/>
    </row>
    <row r="416" spans="1:197" x14ac:dyDescent="0.2">
      <c r="A416" s="1"/>
      <c r="Q416" s="82" t="s">
        <v>148</v>
      </c>
      <c r="R416" s="13"/>
      <c r="T416" s="10"/>
      <c r="U416" s="10"/>
      <c r="V416" s="10"/>
      <c r="W416" s="10"/>
      <c r="X416" s="10"/>
      <c r="Y416" s="10"/>
      <c r="Z416" s="80"/>
      <c r="AA416" s="23" t="s">
        <v>149</v>
      </c>
      <c r="AE416" s="1"/>
      <c r="AG416" s="80"/>
      <c r="AK416" s="13"/>
      <c r="AL416" s="81"/>
      <c r="AM416" s="82" t="s">
        <v>150</v>
      </c>
      <c r="AO416" s="13"/>
      <c r="AP416" s="13"/>
      <c r="AS416" s="1"/>
      <c r="AW416" s="1"/>
      <c r="BV416" s="1"/>
      <c r="BZ416" s="5" t="s">
        <v>4</v>
      </c>
      <c r="CA416" s="6" t="s">
        <v>5</v>
      </c>
      <c r="CB416" s="7" t="s">
        <v>6</v>
      </c>
      <c r="CC416" s="8" t="s">
        <v>1</v>
      </c>
      <c r="CD416">
        <v>7</v>
      </c>
      <c r="CE416" s="9" t="s">
        <v>7</v>
      </c>
      <c r="CG416" s="90" t="s">
        <v>157</v>
      </c>
      <c r="CH416" s="61">
        <f>CE417-((CH418-CE417)/(EY416-CW416))*CW416</f>
        <v>-5.8208934435061561</v>
      </c>
      <c r="CI416" s="10"/>
      <c r="CK416" s="5" t="s">
        <v>4</v>
      </c>
      <c r="CL416" s="6" t="s">
        <v>5</v>
      </c>
      <c r="CM416" s="7" t="s">
        <v>6</v>
      </c>
      <c r="CN416" s="8" t="s">
        <v>1</v>
      </c>
      <c r="CO416" s="10"/>
      <c r="CP416">
        <f t="shared" ref="CP416:CQ418" si="638">BZ417</f>
        <v>0.93180266183863136</v>
      </c>
      <c r="CQ416">
        <f t="shared" si="638"/>
        <v>-0.87956522186239505</v>
      </c>
      <c r="CR416">
        <f>CI420</f>
        <v>0</v>
      </c>
      <c r="CS416">
        <f>CL420</f>
        <v>0</v>
      </c>
      <c r="CU416" s="17">
        <f>CU320</f>
        <v>20</v>
      </c>
      <c r="CV416" s="17">
        <f>CV320</f>
        <v>30</v>
      </c>
      <c r="CW416" s="31">
        <f>CH323</f>
        <v>176.76120544414093</v>
      </c>
      <c r="CY416" s="61">
        <f t="array" ref="CY416:CY418">MMULT(DQ416:DS418,DO416:DO418)</f>
        <v>-0.4996043068675956</v>
      </c>
      <c r="CZ416" s="13"/>
      <c r="DA416" s="17">
        <v>1</v>
      </c>
      <c r="DB416">
        <v>0</v>
      </c>
      <c r="DD416" s="73">
        <f>(DB416^2)*(1-COS(RADIANS(CW416+45)))+(COS(RADIANS(CW416+45)))</f>
        <v>-0.74592713305592107</v>
      </c>
      <c r="DE416" s="73">
        <f>(DB416*DB417)*(1-COS(RADIANS(CW416+45)))-DB418*(SIN(RADIANS(CW416+45)))</f>
        <v>0.66602756111963879</v>
      </c>
      <c r="DF416" s="73">
        <f>(DB416*DB418)*(1-COS(RADIANS(CW416+45)))+DB417*(SIN(RADIANS(CW416+45)))</f>
        <v>0</v>
      </c>
      <c r="DG416" s="10"/>
      <c r="DH416">
        <f t="array" ref="DH416:DH418">MMULT(DD416:DF418,DA416:DA418)</f>
        <v>-0.74592713305592107</v>
      </c>
      <c r="DI416" s="23">
        <f>COS(RADIANS('[1]Biaxial Input'!$F$21))</f>
        <v>-0.9975640502598242</v>
      </c>
      <c r="DK416" s="30">
        <f>(DI416^2)*(1-COS(RADIANS(CV416)))+(COS(RADIANS(CV416)))</f>
        <v>0.99934808421962718</v>
      </c>
      <c r="DL416" s="30">
        <f>(DI416*DI417)*(1-COS(RADIANS(CV416)))-DI418*(SIN(RADIANS(CV416)))</f>
        <v>-9.3228300025961861E-3</v>
      </c>
      <c r="DM416" s="30">
        <f>(DI416*DI418)*(1-COS(RADIANS(CV416)))+DI417*(SIN(RADIANS(CV416)))</f>
        <v>3.4878236872062755E-2</v>
      </c>
      <c r="DO416">
        <f t="array" ref="DO416:DO418">MMULT(DK416:DM418,DH416:DH418)</f>
        <v>-0.73923158965751157</v>
      </c>
      <c r="DQ416" s="28">
        <f>(DB416^2)*(1-COS(RADIANS(CU416)))+(COS(RADIANS(CU416)))</f>
        <v>0.93969262078590843</v>
      </c>
      <c r="DR416" s="28">
        <f>(DB416*DB417)*(1-COS(RADIANS(CU416)))-DB418*(SIN(RADIANS(CU416)))</f>
        <v>-0.34202014332566871</v>
      </c>
      <c r="DS416" s="28">
        <f>(DB416*DB418)*(1-COS(RADIANS(CU416)))+DB417*(SIN(RADIANS(CU416)))</f>
        <v>0</v>
      </c>
      <c r="DU416" s="61">
        <f t="array" ref="DU416:DU418">MMULT(DQ416:DS418,EE416:EE418)</f>
        <v>-0.85522017549804275</v>
      </c>
      <c r="DV416" s="13"/>
      <c r="DW416" s="17">
        <v>1</v>
      </c>
      <c r="DX416">
        <v>0</v>
      </c>
      <c r="DZ416" s="73">
        <f>(DB416^2)*(1-COS(RADIANS(CW416-45)))+(COS(RADIANS(CW416-45)))</f>
        <v>-0.6660275611196389</v>
      </c>
      <c r="EA416" s="73">
        <f>(DB416*DB417)*(1-COS(RADIANS(CW416-45)))-DB418*(SIN(RADIANS(CW416-45)))</f>
        <v>-0.74592713305592107</v>
      </c>
      <c r="EB416" s="73">
        <f>(DB416*DB418)*(1-COS(RADIANS(CW416-45)))+DB417*(SIN(RADIANS(CW416-45)))</f>
        <v>0</v>
      </c>
      <c r="EC416" s="10"/>
      <c r="ED416">
        <f t="array" ref="ED416:ED418">MMULT(DZ416:EB418,DA416:DA418)</f>
        <v>-0.6660275611196389</v>
      </c>
      <c r="EE416" s="1">
        <f t="array" ref="EE416:EE418">MMULT(DK416:DM418,ED416:ED418)</f>
        <v>-0.67254751909818611</v>
      </c>
      <c r="EG416">
        <f>CY416+DU416</f>
        <v>-1.3548244823656383</v>
      </c>
      <c r="EH416">
        <f>EG416/(SQRT(EG416^2+EG417^2+EG418^2))</f>
        <v>-0.95800557879829673</v>
      </c>
      <c r="EJ416">
        <f>Q416+AM416</f>
        <v>0</v>
      </c>
      <c r="EK416">
        <f>EJ416/(SQRT(EJ416^2+EJ417^2+EJ418^2))</f>
        <v>0</v>
      </c>
      <c r="EM416" s="23">
        <f>CY417*DU418-CY418*DU417</f>
        <v>0.13781867790849953</v>
      </c>
      <c r="EO416" s="15">
        <v>7</v>
      </c>
      <c r="EP416" s="9" t="s">
        <v>7</v>
      </c>
      <c r="EW416" s="17">
        <f>CU416</f>
        <v>20</v>
      </c>
      <c r="EX416" s="17">
        <f>CV416</f>
        <v>30</v>
      </c>
      <c r="EY416" s="31">
        <f>1+CW416</f>
        <v>177.76120544414093</v>
      </c>
      <c r="EZ416" s="10"/>
      <c r="FA416" s="61">
        <f t="array" ref="FA416:FA418">MMULT(FS416:FU418,FQ416:FQ418)</f>
        <v>-0.48460256461561479</v>
      </c>
      <c r="FB416" s="13">
        <f>BW417</f>
        <v>0</v>
      </c>
      <c r="FC416" s="17">
        <v>1</v>
      </c>
      <c r="FD416">
        <v>0</v>
      </c>
      <c r="FF416" s="73">
        <f>(FD416^2)*(1-COS(RADIANS(EY416+45)))+(COS(RADIANS(EY416+45)))</f>
        <v>-0.73418974104548462</v>
      </c>
      <c r="FG416" s="73">
        <f>(FD416*FD417)*(1-COS(RADIANS(EY416+45)))-FD418*(SIN(RADIANS(EY416+45)))</f>
        <v>0.6789443453947932</v>
      </c>
      <c r="FH416" s="73">
        <f>(FD416*FD418)*(1-COS(RADIANS(EY416+45)))+FD417*(SIN(RADIANS(EY416+45)))</f>
        <v>0</v>
      </c>
      <c r="FI416" s="10"/>
      <c r="FJ416">
        <f t="array" ref="FJ416:FJ418">MMULT(FF416:FH418,FC416:FC418)</f>
        <v>-0.73418974104548462</v>
      </c>
      <c r="FK416" s="23">
        <f>COS(RADIANS(176))</f>
        <v>-0.9975640502598242</v>
      </c>
      <c r="FM416" s="30">
        <f>(FK416^2)*(1-COS(RADIANS(EX416)))+(COS(RADIANS(EX416)))</f>
        <v>0.99934808421962718</v>
      </c>
      <c r="FN416" s="30">
        <f>(FK416*FK417)*(1-COS(RADIANS(EX416)))-FK418*(SIN(RADIANS(EX416)))</f>
        <v>-9.3228300025961861E-3</v>
      </c>
      <c r="FO416" s="30">
        <f>(FK416*FK418)*(1-COS(RADIANS(EX416)))+FK417*(SIN(RADIANS(EX416)))</f>
        <v>3.4878236872062755E-2</v>
      </c>
      <c r="FQ416">
        <f t="array" ref="FQ416:FQ418">MMULT(FM416:FO418,FJ416:FJ418)</f>
        <v>-0.72738142845416964</v>
      </c>
      <c r="FS416" s="28">
        <f>(FD416^2)*(1-COS(RADIANS(EW416)))+(COS(RADIANS(EW416)))</f>
        <v>0.93969262078590843</v>
      </c>
      <c r="FT416" s="28">
        <f>(FD416*FD417)*(1-COS(RADIANS(EW416)))-FD418*(SIN(RADIANS(EW416)))</f>
        <v>-0.34202014332566871</v>
      </c>
      <c r="FU416" s="28">
        <f>(FD416*FD418)*(1-COS(RADIANS(EW416)))+FD417*(SIN(RADIANS(EW416)))</f>
        <v>0</v>
      </c>
      <c r="FW416" s="61">
        <f t="array" ref="FW416:FW418">MMULT(FS416:FU418,GG416:GG418)</f>
        <v>-0.86380921874423289</v>
      </c>
      <c r="FX416" s="13">
        <f>BX417</f>
        <v>0</v>
      </c>
      <c r="FY416" s="17">
        <v>1</v>
      </c>
      <c r="FZ416">
        <v>0</v>
      </c>
      <c r="GB416" s="73">
        <f>(FD416^2)*(1-COS(RADIANS(EY416-45)))+(COS(RADIANS(EY416-45)))</f>
        <v>-0.67894434539479287</v>
      </c>
      <c r="GC416" s="73">
        <f>(FD416*FD417)*(1-COS(RADIANS(EY416-45)))-FD418*(SIN(RADIANS(EY416-45)))</f>
        <v>-0.73418974104548496</v>
      </c>
      <c r="GD416" s="73">
        <f>(FD416*FD418)*(1-COS(RADIANS(EY416-45)))+FD417*(SIN(RADIANS(EY416-45)))</f>
        <v>0</v>
      </c>
      <c r="GE416" s="10"/>
      <c r="GF416">
        <f t="array" ref="GF416:GF418">MMULT(GB416:GD418,FC416:FC418)</f>
        <v>-0.67894434539479287</v>
      </c>
      <c r="GG416" s="1">
        <f t="array" ref="GG416:GG418">MMULT(FM416:FO418,GF416:GF418)</f>
        <v>-0.68534645700745234</v>
      </c>
      <c r="GI416">
        <f>FA416+FW416</f>
        <v>-1.3484117833598477</v>
      </c>
      <c r="GJ416">
        <f>GI416/(SQRT(GI416^2+GI417^2+GI418^2))</f>
        <v>-0.95347111584559419</v>
      </c>
      <c r="GL416" t="e">
        <f>CH417+DC416</f>
        <v>#VALUE!</v>
      </c>
      <c r="GM416" t="e">
        <f>GL416/(SQRT(GL416^2+GL417^2+GL418^2))</f>
        <v>#VALUE!</v>
      </c>
      <c r="GO416" s="27">
        <f>FA417*FW418-FA418*FW417</f>
        <v>0.13781867790849947</v>
      </c>
    </row>
    <row r="417" spans="1:197" x14ac:dyDescent="0.2">
      <c r="A417" s="1"/>
      <c r="E417" s="5" t="s">
        <v>4</v>
      </c>
      <c r="F417" s="6" t="s">
        <v>5</v>
      </c>
      <c r="G417" s="7" t="s">
        <v>6</v>
      </c>
      <c r="H417" s="8" t="s">
        <v>1</v>
      </c>
      <c r="I417">
        <v>8</v>
      </c>
      <c r="J417" s="9" t="s">
        <v>7</v>
      </c>
      <c r="K417">
        <v>8</v>
      </c>
      <c r="L417" s="10"/>
      <c r="M417" s="17">
        <f>A389</f>
        <v>40</v>
      </c>
      <c r="N417" s="17">
        <f>B389</f>
        <v>35</v>
      </c>
      <c r="O417" s="17">
        <f>C389</f>
        <v>250.5</v>
      </c>
      <c r="Q417" s="61">
        <f t="array" ref="Q417:Q419">MMULT(AI417:AK419,AG417:AG419)</f>
        <v>0.81744266817451494</v>
      </c>
      <c r="R417" s="13"/>
      <c r="S417" s="17">
        <v>1</v>
      </c>
      <c r="T417">
        <v>0</v>
      </c>
      <c r="V417" s="73">
        <f>(T417^2)*(1-COS(RADIANS(O417+45)))+(COS(RADIANS(O417+45)))</f>
        <v>0.4305110968082948</v>
      </c>
      <c r="W417" s="73">
        <f>(T417*T418)*(1-COS(RADIANS(O417+45)))-T419*(SIN(RADIANS(O417+45)))</f>
        <v>0.90258528434986074</v>
      </c>
      <c r="X417" s="73">
        <f>(T417*T419)*(1-COS(RADIANS(O417+45)))+T418*(SIN(RADIANS(O417+45)))</f>
        <v>0</v>
      </c>
      <c r="Y417" s="10"/>
      <c r="Z417">
        <f t="array" ref="Z417:Z419">MMULT(V417:X419,S417:S419)</f>
        <v>0.4305110968082948</v>
      </c>
      <c r="AA417" s="23">
        <f>COS(RADIANS('[1]Biaxial Input'!$F$21))</f>
        <v>-0.9975640502598242</v>
      </c>
      <c r="AC417" s="30">
        <f>(AA417^2)*(1-COS(RADIANS(N417)))+(COS(RADIANS(N417)))</f>
        <v>0.99912000006339641</v>
      </c>
      <c r="AD417" s="30">
        <f>(AA417*AA418)*(1-COS(RADIANS(N417)))-AA419*(SIN(RADIANS(N417)))</f>
        <v>-1.2584585399294834E-2</v>
      </c>
      <c r="AE417" s="30">
        <f>(AA417*AA419)*(1-COS(RADIANS(N417)))+AA418*(SIN(RADIANS(N417)))</f>
        <v>4.0010669622570827E-2</v>
      </c>
      <c r="AG417">
        <f t="array" ref="AG417:AG419">MMULT(AC417:AE419,Z417:Z419)</f>
        <v>0.44149090866144403</v>
      </c>
      <c r="AI417" s="28">
        <f>(T417^2)*(1-COS(RADIANS(M417)))+(COS(RADIANS(M417)))</f>
        <v>0.76604444311897801</v>
      </c>
      <c r="AJ417" s="28">
        <f>(T417*T418)*(1-COS(RADIANS(M417)))-T419*(SIN(RADIANS(M417)))</f>
        <v>-0.64278760968653925</v>
      </c>
      <c r="AK417" s="28">
        <f>(T417*T419)*(1-COS(RADIANS(M417)))+T418*(SIN(RADIANS(M417)))</f>
        <v>0</v>
      </c>
      <c r="AM417" s="61">
        <f t="array" ref="AM417:AM419">MMULT(AI417:AK419,AW417:AW419)</f>
        <v>-0.46703774954101573</v>
      </c>
      <c r="AN417" s="13"/>
      <c r="AO417" s="17">
        <v>1</v>
      </c>
      <c r="AP417">
        <v>0</v>
      </c>
      <c r="AR417" s="73">
        <f>(T417^2)*(1-COS(RADIANS(O417-45)))+(COS(RADIANS(O417-45)))</f>
        <v>-0.90258528434986052</v>
      </c>
      <c r="AS417" s="73">
        <f>(T417*T418)*(1-COS(RADIANS(O417-45)))-T419*(SIN(RADIANS(O417-45)))</f>
        <v>0.4305110968082953</v>
      </c>
      <c r="AT417" s="73">
        <f>(T417*T419)*(1-COS(RADIANS(O417-45)))+T418*(SIN(RADIANS(O417-45)))</f>
        <v>0</v>
      </c>
      <c r="AU417" s="10"/>
      <c r="AV417">
        <f t="array" ref="AV417:AV419">MMULT(AR417:AT419,S417:S419)</f>
        <v>-0.90258528434986052</v>
      </c>
      <c r="AW417" s="1">
        <f t="array" ref="AW417:AW419">MMULT(AC417:AE419,AV417:AV419)</f>
        <v>-0.89637320569372525</v>
      </c>
      <c r="BV417" s="1"/>
      <c r="BY417" t="s">
        <v>8</v>
      </c>
      <c r="BZ417" s="5">
        <f t="shared" ref="BZ417:CA419" si="639">BZ412</f>
        <v>0.93180266183863136</v>
      </c>
      <c r="CA417" s="6">
        <f t="shared" si="639"/>
        <v>-0.87956522186239505</v>
      </c>
      <c r="CB417" s="7">
        <f>CY416</f>
        <v>-0.4996043068675956</v>
      </c>
      <c r="CC417" s="8">
        <f>DU416</f>
        <v>-0.85522017549804275</v>
      </c>
      <c r="CE417" s="9">
        <f>((SUMPRODUCT(CB417:CB419,BZ417:BZ419))*(SUMPRODUCT(CB417:(CB419),CA417:CA419)))-((SUMPRODUCT(CC417:CC419,BZ417:BZ419))*(SUMPRODUCT(CC417:CC419,CA417:CA419)))</f>
        <v>6.6613381477509392E-16</v>
      </c>
      <c r="CG417">
        <v>1</v>
      </c>
      <c r="CH417" t="s">
        <v>161</v>
      </c>
      <c r="CI417" s="67"/>
      <c r="CJ417" s="1" t="s">
        <v>8</v>
      </c>
      <c r="CK417" s="5">
        <f t="shared" ref="CK417:CL419" si="640">BZ417</f>
        <v>0.93180266183863136</v>
      </c>
      <c r="CL417" s="6">
        <f t="shared" si="640"/>
        <v>-0.87956522186239505</v>
      </c>
      <c r="CM417" s="7">
        <f>FA416</f>
        <v>-0.48460256461561479</v>
      </c>
      <c r="CN417" s="8">
        <f>FW416</f>
        <v>-0.86380921874423289</v>
      </c>
      <c r="CO417" s="10"/>
      <c r="CP417">
        <f t="shared" si="638"/>
        <v>0.3492962422733713</v>
      </c>
      <c r="CQ417">
        <f t="shared" si="638"/>
        <v>-0.34518112468713447</v>
      </c>
      <c r="CR417">
        <f>CJ420</f>
        <v>0</v>
      </c>
      <c r="CS417">
        <f>CM420</f>
        <v>0</v>
      </c>
      <c r="CW417" s="28"/>
      <c r="CY417" s="61">
        <v>-0.78871702279918954</v>
      </c>
      <c r="DA417" s="17">
        <v>0</v>
      </c>
      <c r="DB417">
        <v>0</v>
      </c>
      <c r="DD417" s="73">
        <f>(DB416*DB417)*(1-COS(RADIANS(CW416+45)))+DB418*(SIN(RADIANS(CW416+45)))</f>
        <v>-0.66602756111963879</v>
      </c>
      <c r="DE417" s="73">
        <f>(DB417^2)*(1-COS(RADIANS(CW416+45)))+(COS(RADIANS(CW416+45)))</f>
        <v>-0.74592713305592107</v>
      </c>
      <c r="DF417" s="73">
        <f>(DB417*DB418)*(1-COS(RADIANS(CW416+45)))-DB416*(SIN(RADIANS(CW416+45)))</f>
        <v>0</v>
      </c>
      <c r="DG417" s="10"/>
      <c r="DH417">
        <v>-0.66602756111963879</v>
      </c>
      <c r="DI417" s="23">
        <f>SIN(RADIANS('[1]Biaxial Input'!$F$21))*(COS(RADIANS(0)))</f>
        <v>6.9756473744125524E-2</v>
      </c>
      <c r="DK417" s="30">
        <f>(DI416*DI417)*(1-COS(RADIANS(CV416)))+DI418*(SIN(RADIANS(CV416)))</f>
        <v>-9.3228300025961861E-3</v>
      </c>
      <c r="DL417" s="30">
        <f>(DI417^2)*(1-COS(RADIANS(CV416)))+(COS(RADIANS(CV416)))</f>
        <v>0.86667731956481153</v>
      </c>
      <c r="DM417" s="30">
        <f>(DI417*DI418)*(1-COS(RADIANS(CV416)))-DI416*(SIN(RADIANS(CV416)))</f>
        <v>0.49878202512991204</v>
      </c>
      <c r="DO417">
        <v>-0.57027682957165293</v>
      </c>
      <c r="DQ417" s="28">
        <f>(DB416*DB417)*(1-COS(RADIANS(CU416)))+DB418*(SIN(RADIANS(CU416)))</f>
        <v>0.34202014332566871</v>
      </c>
      <c r="DR417" s="28">
        <f>(DB417^2)*(1-COS(RADIANS(CU416)))+(COS(RADIANS(CU416)))</f>
        <v>0.93969262078590843</v>
      </c>
      <c r="DS417" s="28">
        <f>(DB417*DB418)*(1-COS(RADIANS(CU416)))-DB416*(SIN(RADIANS(CU416)))</f>
        <v>0</v>
      </c>
      <c r="DU417" s="61">
        <v>0.38330072518484709</v>
      </c>
      <c r="DW417" s="17">
        <v>0</v>
      </c>
      <c r="DX417">
        <v>0</v>
      </c>
      <c r="DZ417" s="73">
        <f>(DB416*DB417)*(1-COS(RADIANS(CW416-45)))+DB418*(SIN(RADIANS(CW416-45)))</f>
        <v>0.74592713305592107</v>
      </c>
      <c r="EA417" s="73">
        <f>(DB417^2)*(1-COS(RADIANS(CW416-45)))+(COS(RADIANS(CW416-45)))</f>
        <v>-0.6660275611196389</v>
      </c>
      <c r="EB417" s="73">
        <f>(DB417*DB418)*(1-COS(RADIANS(CW416-45)))-DB416*(SIN(RADIANS(CW416-45)))</f>
        <v>0</v>
      </c>
      <c r="EC417" s="10"/>
      <c r="ED417">
        <v>0.74592713305592107</v>
      </c>
      <c r="EE417" s="1">
        <v>0.65268738999693232</v>
      </c>
      <c r="EG417">
        <f>CY417+DU417</f>
        <v>-0.40541629761434245</v>
      </c>
      <c r="EH417">
        <f>EG417/(SQRT(EG416^2+EG417^2+EG418^2))</f>
        <v>-0.286672613246645</v>
      </c>
      <c r="EJ417">
        <f>Q417+AM417</f>
        <v>0.35040491863349921</v>
      </c>
      <c r="EK417">
        <f>EJ417/(SQRT(EJ416^2+EJ417^2+EJ418^2))</f>
        <v>0.29731539934126588</v>
      </c>
      <c r="EM417" s="23">
        <f>CY418*DU416-CY416*DU418</f>
        <v>-0.48063084796915945</v>
      </c>
      <c r="EP417" s="9">
        <f>((SUMPRODUCT(CM417:CM419,BZ417:BZ419))*(SUMPRODUCT(CM417:CM419,CA417:CA419)))-((SUMPRODUCT(CN417:CN419,BZ417:BZ419))*(SUMPRODUCT(CN417:CN419,CA417:CA419)))</f>
        <v>3.2930831337568356E-2</v>
      </c>
      <c r="EY417" s="28"/>
      <c r="EZ417" s="10"/>
      <c r="FA417" s="61">
        <v>-0.79528641742001194</v>
      </c>
      <c r="FB417" s="13">
        <f>BW418</f>
        <v>0</v>
      </c>
      <c r="FC417" s="17">
        <v>0</v>
      </c>
      <c r="FD417">
        <v>0</v>
      </c>
      <c r="FF417" s="73">
        <f>(FD416*FD417)*(1-COS(RADIANS(EY416+45)))+FD418*(SIN(RADIANS(EY416+45)))</f>
        <v>-0.6789443453947932</v>
      </c>
      <c r="FG417" s="73">
        <f>(FD417^2)*(1-COS(RADIANS(EY416+45)))+(COS(RADIANS(EY416+45)))</f>
        <v>-0.73418974104548462</v>
      </c>
      <c r="FH417" s="73">
        <f>(FD417*FD418)*(1-COS(RADIANS(EY416+45)))-FD416*(SIN(RADIANS(EY416+45)))</f>
        <v>0</v>
      </c>
      <c r="FI417" s="10"/>
      <c r="FJ417">
        <v>-0.6789443453947932</v>
      </c>
      <c r="FK417" s="23">
        <f>SIN(RADIANS(176))*(COS(RADIANS(0)))</f>
        <v>6.9756473744125524E-2</v>
      </c>
      <c r="FM417" s="30">
        <f>(FK416*FK417)*(1-COS(RADIANS(EX416)))+FK418*(SIN(RADIANS(EX416)))</f>
        <v>-9.3228300025961861E-3</v>
      </c>
      <c r="FN417" s="30">
        <f>(FK417^2)*(1-COS(RADIANS(EX416)))+(COS(RADIANS(EX416)))</f>
        <v>0.86667731956481153</v>
      </c>
      <c r="FO417" s="30">
        <f>(FK417*FK418)*(1-COS(RADIANS(EX416)))-FK416*(SIN(RADIANS(EX416)))</f>
        <v>0.49878202512991204</v>
      </c>
      <c r="FQ417">
        <v>-0.58158093925502774</v>
      </c>
      <c r="FS417" s="28">
        <f>(FD416*FD417)*(1-COS(RADIANS(EW416)))+FD418*(SIN(RADIANS(EW416)))</f>
        <v>0.34202014332566871</v>
      </c>
      <c r="FT417" s="28">
        <f>(FD417^2)*(1-COS(RADIANS(EW416)))+(COS(RADIANS(EW416)))</f>
        <v>0.93969262078590843</v>
      </c>
      <c r="FU417" s="28">
        <f>(FD417*FD418)*(1-COS(RADIANS(EW416)))-FD416*(SIN(RADIANS(EW416)))</f>
        <v>0</v>
      </c>
      <c r="FW417" s="61">
        <v>0.36947733658194715</v>
      </c>
      <c r="FX417" s="13">
        <f>BX418</f>
        <v>0</v>
      </c>
      <c r="FY417" s="17">
        <v>0</v>
      </c>
      <c r="FZ417">
        <v>0</v>
      </c>
      <c r="GB417" s="73">
        <f>(FD416*FD417)*(1-COS(RADIANS(EY416-45)))+FD418*(SIN(RADIANS(EY416-45)))</f>
        <v>0.73418974104548496</v>
      </c>
      <c r="GC417" s="73">
        <f>(FD417^2)*(1-COS(RADIANS(EY416-45)))+(COS(RADIANS(EY416-45)))</f>
        <v>-0.67894434539479287</v>
      </c>
      <c r="GD417" s="73">
        <f>(FD417*FD418)*(1-COS(RADIANS(EY416-45)))-FD416*(SIN(RADIANS(EY416-45)))</f>
        <v>0</v>
      </c>
      <c r="GE417" s="10"/>
      <c r="GF417">
        <v>0.73418974104548496</v>
      </c>
      <c r="GG417" s="1">
        <v>0.64263527953462352</v>
      </c>
      <c r="GI417">
        <f>FA417+FW417</f>
        <v>-0.42580908083806479</v>
      </c>
      <c r="GJ417">
        <f>GI417/(SQRT(GI416^2+GI417^2+GI418^2))</f>
        <v>-0.30109248855140641</v>
      </c>
      <c r="GL417">
        <f>CH418+DC417</f>
        <v>3.2930831337568356E-2</v>
      </c>
      <c r="GM417" t="e">
        <f>GL417/(SQRT(GL416^2+GL417^2+GL418^2))</f>
        <v>#VALUE!</v>
      </c>
      <c r="GO417" s="27">
        <f>FA418*FW416-FA416*FW418</f>
        <v>-0.48063084796915945</v>
      </c>
    </row>
    <row r="418" spans="1:197" x14ac:dyDescent="0.2">
      <c r="A418" s="1"/>
      <c r="D418" t="s">
        <v>8</v>
      </c>
      <c r="E418" s="5">
        <f t="shared" ref="E418:F420" si="641">E413</f>
        <v>0.93957355355111316</v>
      </c>
      <c r="F418" s="6">
        <f t="shared" si="641"/>
        <v>-0.90975710562585088</v>
      </c>
      <c r="G418" s="7">
        <f>Q417</f>
        <v>0.81744266817451494</v>
      </c>
      <c r="H418" s="8">
        <f>AM417</f>
        <v>-0.46703774954101573</v>
      </c>
      <c r="J418" s="9">
        <f>((SUMPRODUCT(G418:G420,E418:E420))*(SUMPRODUCT(G418:G420,F418:F420)))-((SUMPRODUCT(H418:H420,E418:E420))*(SUMPRODUCT(H418:H420,F418:F420)))</f>
        <v>-2.2517047530899115E-2</v>
      </c>
      <c r="Q418" s="61">
        <v>-0.28735231058991251</v>
      </c>
      <c r="S418" s="17">
        <v>0</v>
      </c>
      <c r="T418">
        <v>0</v>
      </c>
      <c r="V418" s="73">
        <f>(T417*T418)*(1-COS(RADIANS(O417+45)))+T419*(SIN(RADIANS(O417+45)))</f>
        <v>-0.90258528434986074</v>
      </c>
      <c r="W418" s="73">
        <f>(T418^2)*(1-COS(RADIANS(O417+45)))+(COS(RADIANS(O417+45)))</f>
        <v>0.4305110968082948</v>
      </c>
      <c r="X418" s="73">
        <f>(T418*T419)*(1-COS(RADIANS(O417+45)))-T417*(SIN(RADIANS(O417+45)))</f>
        <v>0</v>
      </c>
      <c r="Y418" s="10"/>
      <c r="Z418">
        <v>-0.90258528434986074</v>
      </c>
      <c r="AA418" s="23">
        <f>SIN(RADIANS('[1]Biaxial Input'!$F$21))*(COS(RADIANS(0)))</f>
        <v>6.9756473744125524E-2</v>
      </c>
      <c r="AC418" s="30">
        <f>(AA417*AA418)*(1-COS(RADIANS(N417)))+AA419*(SIN(RADIANS(N417)))</f>
        <v>-1.2584585399294834E-2</v>
      </c>
      <c r="AD418" s="30">
        <f>(AA418^2)*(1-COS(RADIANS(N417)))+(COS(RADIANS(N417)))</f>
        <v>0.82003204422559539</v>
      </c>
      <c r="AE418" s="30">
        <f>(AA418*AA419)*(1-COS(RADIANS(N417)))-AA417*(SIN(RADIANS(N417)))</f>
        <v>0.57217923297994577</v>
      </c>
      <c r="AG418">
        <v>-0.74556665947648459</v>
      </c>
      <c r="AI418" s="28">
        <f>(T417*T418)*(1-COS(RADIANS(M417)))+T419*(SIN(RADIANS(M417)))</f>
        <v>0.64278760968653925</v>
      </c>
      <c r="AJ418" s="28">
        <f>(T418^2)*(1-COS(RADIANS(M417)))+(COS(RADIANS(M417)))</f>
        <v>0.76604444311897801</v>
      </c>
      <c r="AK418" s="28">
        <f>(T418*T419)*(1-COS(RADIANS(M417)))-T417*(SIN(RADIANS(M417)))</f>
        <v>0</v>
      </c>
      <c r="AM418" s="61">
        <v>-0.8379152379643573</v>
      </c>
      <c r="AO418" s="17">
        <v>0</v>
      </c>
      <c r="AP418">
        <v>0</v>
      </c>
      <c r="AR418" s="73">
        <f>(T417*T418)*(1-COS(RADIANS(O417-45)))+T419*(SIN(RADIANS(O417-45)))</f>
        <v>-0.4305110968082953</v>
      </c>
      <c r="AS418" s="73">
        <f>(T418^2)*(1-COS(RADIANS(O417-45)))+(COS(RADIANS(O417-45)))</f>
        <v>-0.90258528434986052</v>
      </c>
      <c r="AT418" s="73">
        <f>(T418*T419)*(1-COS(RADIANS(O417-45)))-T417*(SIN(RADIANS(O417-45)))</f>
        <v>0</v>
      </c>
      <c r="AU418" s="10"/>
      <c r="AV418">
        <v>-0.4305110968082953</v>
      </c>
      <c r="AW418" s="1">
        <v>-0.34167423318646195</v>
      </c>
      <c r="BV418" s="1"/>
      <c r="BY418" t="s">
        <v>9</v>
      </c>
      <c r="BZ418" s="5">
        <f t="shared" si="639"/>
        <v>0.3492962422733713</v>
      </c>
      <c r="CA418" s="6">
        <f t="shared" si="639"/>
        <v>-0.34518112468713447</v>
      </c>
      <c r="CB418" s="7">
        <f>CY417</f>
        <v>-0.78871702279918954</v>
      </c>
      <c r="CC418" s="8">
        <f>DU417</f>
        <v>0.38330072518484709</v>
      </c>
      <c r="CE418" s="10"/>
      <c r="CH418">
        <f>((SUMPRODUCT(CM417:CM419,CK417:CK419))*(SUMPRODUCT(CM417:CM419,CL417:CL419)))-((SUMPRODUCT(CN417:CN419,CK417:CK419))*(SUMPRODUCT(CN417:CN419,CL417:CL419)))</f>
        <v>3.2930831337568356E-2</v>
      </c>
      <c r="CI418" s="67"/>
      <c r="CJ418" s="10" t="s">
        <v>9</v>
      </c>
      <c r="CK418" s="5">
        <f t="shared" si="640"/>
        <v>0.3492962422733713</v>
      </c>
      <c r="CL418" s="6">
        <f t="shared" si="640"/>
        <v>-0.34518112468713447</v>
      </c>
      <c r="CM418" s="7">
        <f>FA417</f>
        <v>-0.79528641742001194</v>
      </c>
      <c r="CN418" s="8">
        <f>FW417</f>
        <v>0.36947733658194715</v>
      </c>
      <c r="CP418">
        <f t="shared" si="638"/>
        <v>-9.8670839279614439E-2</v>
      </c>
      <c r="CQ418">
        <f t="shared" si="638"/>
        <v>-0.32743703463395935</v>
      </c>
      <c r="CR418">
        <f>CK420</f>
        <v>0</v>
      </c>
      <c r="CS418">
        <f>CN420</f>
        <v>0</v>
      </c>
      <c r="CW418" s="28"/>
      <c r="CY418" s="61">
        <v>0.35821919896361282</v>
      </c>
      <c r="DA418" s="17">
        <v>0</v>
      </c>
      <c r="DB418">
        <v>1</v>
      </c>
      <c r="DD418" s="73">
        <f>(DB416*DB418)*(1-COS(RADIANS(CW416+45)))-DB417*(SIN(RADIANS(CW416+45)))</f>
        <v>0</v>
      </c>
      <c r="DE418" s="73">
        <f>(DB417*DB418)*(1-COS(RADIANS(CW416+45)))+DB416*(SIN(RADIANS(CW416+45)))</f>
        <v>0</v>
      </c>
      <c r="DF418" s="73">
        <f>(DB418^2)*(1-COS(RADIANS(CW416+45)))+(COS(RADIANS(CW416+45)))</f>
        <v>0.99999999999999989</v>
      </c>
      <c r="DG418" s="10"/>
      <c r="DH418">
        <v>0</v>
      </c>
      <c r="DI418" s="23">
        <f>SIN(RADIANS('[1]Biaxial Input'!$F$21))*SIN(RADIANS(0))</f>
        <v>0</v>
      </c>
      <c r="DK418" s="30">
        <f>(DI416*DI418)*(1-COS(RADIANS(CV416)))-DI417*(SIN(RADIANS(CV416)))</f>
        <v>-3.4878236872062755E-2</v>
      </c>
      <c r="DL418" s="30">
        <f>(DI417*DI418)*(1-COS(RADIANS(CV416)))+DI416*(SIN(RADIANS(CV416)))</f>
        <v>-0.49878202512991204</v>
      </c>
      <c r="DM418" s="30">
        <f>(DI418^2)*(1-COS(RADIANS(CV416)))+(COS(RADIANS(CV416)))</f>
        <v>0.86602540378443871</v>
      </c>
      <c r="DO418">
        <v>0.35821919896361282</v>
      </c>
      <c r="DQ418" s="28">
        <f>(DB416*DB418)*(1-COS(RADIANS(CU416)))-DB417*(SIN(RADIANS(CU416)))</f>
        <v>0</v>
      </c>
      <c r="DR418" s="28">
        <f>(DB417*DB418)*(1-COS(RADIANS(CU416)))+DB416*(SIN(RADIANS(CU416)))</f>
        <v>0</v>
      </c>
      <c r="DS418" s="28">
        <f>(DB418^2)*(1-COS(RADIANS(CU416)))+(COS(RADIANS(CU416)))</f>
        <v>1</v>
      </c>
      <c r="DU418" s="61">
        <v>-0.34882517898492865</v>
      </c>
      <c r="DW418" s="17">
        <v>0</v>
      </c>
      <c r="DX418">
        <v>1</v>
      </c>
      <c r="DZ418" s="73">
        <f>(DB416*DB416)*(1-COS(RADIANS(CW416-45)))-DB416*(SIN(RADIANS(CW416-45)))</f>
        <v>0</v>
      </c>
      <c r="EA418" s="73">
        <f>(DB417*DB418)*(1-COS(RADIANS(CW416-45)))+DB416*(SIN(RADIANS(CW416-45)))</f>
        <v>0</v>
      </c>
      <c r="EB418" s="73">
        <f>(DB418^2)*(1-COS(RADIANS(CW416-45)))+(COS(RADIANS(CW416-45)))</f>
        <v>1</v>
      </c>
      <c r="EC418" s="10"/>
      <c r="ED418">
        <v>0</v>
      </c>
      <c r="EE418" s="1">
        <v>-0.34882517898492865</v>
      </c>
      <c r="EG418">
        <f>CY418+DU418</f>
        <v>9.3940199786841649E-3</v>
      </c>
      <c r="EH418">
        <f>EG418/(SQRT(EG416^2+EG417^2+EG418^2))</f>
        <v>6.6425752295294783E-3</v>
      </c>
      <c r="EJ418">
        <f>Q418+AM418</f>
        <v>-1.1252675485542698</v>
      </c>
      <c r="EK418">
        <f>EJ418/(SQRT(EJ416^2+EJ417^2+EJ418^2))</f>
        <v>-0.95477932178830915</v>
      </c>
      <c r="EM418" s="23">
        <f>CY416*DU417-CY417*DU416</f>
        <v>-0.86602540378443893</v>
      </c>
      <c r="ER418">
        <f t="shared" ref="ER418:ES420" si="642">CK417</f>
        <v>0.93180266183863136</v>
      </c>
      <c r="ES418">
        <f t="shared" si="642"/>
        <v>-0.87956522186239505</v>
      </c>
      <c r="ET418" t="e">
        <f>#REF!</f>
        <v>#REF!</v>
      </c>
      <c r="EU418" t="e">
        <f>#REF!</f>
        <v>#REF!</v>
      </c>
      <c r="EY418" s="28"/>
      <c r="EZ418" s="10"/>
      <c r="FA418" s="61">
        <v>0.36425247924374027</v>
      </c>
      <c r="FB418" s="13">
        <f>BW419</f>
        <v>0</v>
      </c>
      <c r="FC418" s="17">
        <v>0</v>
      </c>
      <c r="FD418">
        <v>1</v>
      </c>
      <c r="FF418" s="73">
        <f>(FD416*FD418)*(1-COS(RADIANS(EY416+45)))-FD417*(SIN(RADIANS(EY416+45)))</f>
        <v>0</v>
      </c>
      <c r="FG418" s="73">
        <f>(FD417*FD418)*(1-COS(RADIANS(EY416+45)))+FD416*(SIN(RADIANS(EY416+45)))</f>
        <v>0</v>
      </c>
      <c r="FH418" s="73">
        <f>(FD418^2)*(1-COS(RADIANS(EY416+45)))+(COS(RADIANS(EY416+45)))</f>
        <v>1</v>
      </c>
      <c r="FI418" s="10"/>
      <c r="FJ418">
        <v>0</v>
      </c>
      <c r="FK418" s="23">
        <f>SIN(RADIANS(176))*SIN(RADIANS(0))</f>
        <v>0</v>
      </c>
      <c r="FM418" s="30">
        <f>(FK416*FK418)*(1-COS(RADIANS(EX416)))-FK417*(SIN(RADIANS(EX416)))</f>
        <v>-3.4878236872062755E-2</v>
      </c>
      <c r="FN418" s="30">
        <f>(FK417*FK418)*(1-COS(RADIANS(EX416)))+FK416*(SIN(RADIANS(EX416)))</f>
        <v>-0.49878202512991204</v>
      </c>
      <c r="FO418" s="30">
        <f>(FK418^2)*(1-COS(RADIANS(EX416)))+(COS(RADIANS(EX416)))</f>
        <v>0.86602540378443871</v>
      </c>
      <c r="FQ418">
        <v>0.36425247924374027</v>
      </c>
      <c r="FS418" s="28">
        <f>(FD416*FD418)*(1-COS(RADIANS(EW416)))-FD417*(SIN(RADIANS(EW416)))</f>
        <v>0</v>
      </c>
      <c r="FT418" s="28">
        <f>(FD417*FD418)*(1-COS(RADIANS(EW416)))+FD416*(SIN(RADIANS(EW416)))</f>
        <v>0</v>
      </c>
      <c r="FU418" s="28">
        <f>(FD418^2)*(1-COS(RADIANS(EW416)))+(COS(RADIANS(EW416)))</f>
        <v>1</v>
      </c>
      <c r="FW418" s="61">
        <v>-0.34252026416664549</v>
      </c>
      <c r="FX418" s="13">
        <f>BX419</f>
        <v>0</v>
      </c>
      <c r="FY418" s="17">
        <v>0</v>
      </c>
      <c r="FZ418">
        <v>1</v>
      </c>
      <c r="GB418" s="73">
        <f>(FD416*FD416)*(1-COS(RADIANS(EY416-45)))-FD416*(SIN(RADIANS(EY416-45)))</f>
        <v>0</v>
      </c>
      <c r="GC418" s="73">
        <f>(FD417*FD418)*(1-COS(RADIANS(EY416-45)))+FD416*(SIN(RADIANS(EY416-45)))</f>
        <v>0</v>
      </c>
      <c r="GD418" s="73">
        <f>(FD418^2)*(1-COS(RADIANS(EY416-45)))+(COS(RADIANS(EY416-45)))</f>
        <v>0.99999999999999989</v>
      </c>
      <c r="GE418" s="10"/>
      <c r="GF418">
        <v>0</v>
      </c>
      <c r="GG418" s="1">
        <v>-0.34252026416664549</v>
      </c>
      <c r="GI418">
        <f>FA418+FW418</f>
        <v>2.1732215077094774E-2</v>
      </c>
      <c r="GJ418">
        <f>GI418/(SQRT(GI416^2+GI417^2+GI418^2))</f>
        <v>1.5366996651218245E-2</v>
      </c>
      <c r="GL418" t="e">
        <f>#REF!+DC418</f>
        <v>#REF!</v>
      </c>
      <c r="GM418" t="e">
        <f>GL418/(SQRT(GL416^2+GL417^2+GL418^2))</f>
        <v>#REF!</v>
      </c>
      <c r="GO418" s="27">
        <f>FA416*FW417-FA417*FW416</f>
        <v>-0.86602540378443871</v>
      </c>
    </row>
    <row r="419" spans="1:197" x14ac:dyDescent="0.2">
      <c r="A419" s="1"/>
      <c r="D419" t="s">
        <v>9</v>
      </c>
      <c r="E419" s="5">
        <f t="shared" si="641"/>
        <v>0.33785862553872076</v>
      </c>
      <c r="F419" s="6">
        <f t="shared" si="641"/>
        <v>-0.37360315179333942</v>
      </c>
      <c r="G419" s="7">
        <f t="shared" ref="G419:G420" si="643">Q418</f>
        <v>-0.28735231058991251</v>
      </c>
      <c r="H419" s="8">
        <f t="shared" ref="H419:H420" si="644">AM418</f>
        <v>-0.8379152379643573</v>
      </c>
      <c r="J419" s="10"/>
      <c r="Q419" s="61">
        <v>0.4992155184350423</v>
      </c>
      <c r="S419" s="17">
        <v>0</v>
      </c>
      <c r="T419">
        <v>1</v>
      </c>
      <c r="V419" s="73">
        <f>(T417*T419)*(1-COS(RADIANS(O417+45)))-T418*(SIN(RADIANS(O417+45)))</f>
        <v>0</v>
      </c>
      <c r="W419" s="73">
        <f>(T418*T419)*(1-COS(RADIANS(O417+45)))+T417*(SIN(RADIANS(O417+45)))</f>
        <v>0</v>
      </c>
      <c r="X419" s="73">
        <f>(T419^2)*(1-COS(RADIANS(O417+45)))+(COS(RADIANS(O417+45)))</f>
        <v>1</v>
      </c>
      <c r="Y419" s="10"/>
      <c r="Z419">
        <v>0</v>
      </c>
      <c r="AA419" s="23">
        <f>SIN(RADIANS('[1]Biaxial Input'!$F$21))*SIN(RADIANS(0))</f>
        <v>0</v>
      </c>
      <c r="AC419" s="30">
        <f>(AA417*AA419)*(1-COS(RADIANS(N417)))-AA418*(SIN(RADIANS(N417)))</f>
        <v>-4.0010669622570827E-2</v>
      </c>
      <c r="AD419" s="30">
        <f>(AA418*AA419)*(1-COS(RADIANS(N417)))+AA417*(SIN(RADIANS(N417)))</f>
        <v>-0.57217923297994577</v>
      </c>
      <c r="AE419" s="30">
        <f>(AA419^2)*(1-COS(RADIANS(N417)))+(COS(RADIANS(N417)))</f>
        <v>0.8191520442889918</v>
      </c>
      <c r="AG419">
        <v>0.4992155184350423</v>
      </c>
      <c r="AI419" s="28">
        <f>(T417*T419)*(1-COS(RADIANS(M417)))-T418*(SIN(RADIANS(M417)))</f>
        <v>0</v>
      </c>
      <c r="AJ419" s="28">
        <f>(T418*T419)*(1-COS(RADIANS(M417)))+T417*(SIN(RADIANS(M417)))</f>
        <v>0</v>
      </c>
      <c r="AK419" s="28">
        <f>(T419^2)*(1-COS(RADIANS(M417)))+(COS(RADIANS(M417)))</f>
        <v>1</v>
      </c>
      <c r="AM419" s="61">
        <v>0.28244255077944203</v>
      </c>
      <c r="AO419" s="17">
        <v>0</v>
      </c>
      <c r="AP419">
        <v>1</v>
      </c>
      <c r="AR419" s="73">
        <f>(T417*T417)*(1-COS(RADIANS(O417-45)))-T417*(SIN(RADIANS(O417-45)))</f>
        <v>0</v>
      </c>
      <c r="AS419" s="73">
        <f>(T418*T419)*(1-COS(RADIANS(O417-45)))+T417*(SIN(RADIANS(O417-45)))</f>
        <v>0</v>
      </c>
      <c r="AT419" s="73">
        <f>(T419^2)*(1-COS(RADIANS(O417-45)))+(COS(RADIANS(O417-45)))</f>
        <v>1</v>
      </c>
      <c r="AU419" s="10"/>
      <c r="AV419">
        <v>0</v>
      </c>
      <c r="AW419" s="1">
        <v>0.28244255077944203</v>
      </c>
      <c r="BV419" s="1"/>
      <c r="BY419" t="s">
        <v>10</v>
      </c>
      <c r="BZ419" s="5">
        <f t="shared" si="639"/>
        <v>-9.8670839279614439E-2</v>
      </c>
      <c r="CA419" s="6">
        <f t="shared" si="639"/>
        <v>-0.32743703463395935</v>
      </c>
      <c r="CB419" s="7">
        <f>CY418</f>
        <v>0.35821919896361282</v>
      </c>
      <c r="CC419" s="8">
        <f>DU418</f>
        <v>-0.34882517898492865</v>
      </c>
      <c r="CE419" s="10"/>
      <c r="CG419" s="10" t="s">
        <v>160</v>
      </c>
      <c r="CH419" s="10">
        <f>-CH416*((EY416-CW416)/(CH418-CE417))</f>
        <v>176.7612054441409</v>
      </c>
      <c r="CI419" s="67"/>
      <c r="CJ419" s="10" t="s">
        <v>10</v>
      </c>
      <c r="CK419" s="5">
        <f t="shared" si="640"/>
        <v>-9.8670839279614439E-2</v>
      </c>
      <c r="CL419" s="6">
        <f t="shared" si="640"/>
        <v>-0.32743703463395935</v>
      </c>
      <c r="CM419" s="7">
        <f>FA418</f>
        <v>0.36425247924374027</v>
      </c>
      <c r="CN419" s="8">
        <f>FW418</f>
        <v>-0.34252026416664549</v>
      </c>
      <c r="CW419" s="28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EE419" s="1"/>
      <c r="EI419" s="64">
        <f>(DEGREES(ACOS((EH416*EK416+EH417*EK417+EH418*EK418)/((SQRT(EH416^2+EH417^2+EH418^2))*(SQRT(EK416^2+EK417^2+EK418^2))))))</f>
        <v>95.254186261704092</v>
      </c>
      <c r="ER419">
        <f t="shared" si="642"/>
        <v>0.3492962422733713</v>
      </c>
      <c r="ES419">
        <f t="shared" si="642"/>
        <v>-0.34518112468713447</v>
      </c>
      <c r="ET419" t="e">
        <f>#REF!</f>
        <v>#REF!</v>
      </c>
      <c r="EU419" t="e">
        <f>#REF!</f>
        <v>#REF!</v>
      </c>
      <c r="EY419" s="28"/>
      <c r="EZ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GG419" s="1"/>
      <c r="GK419" s="64" t="e">
        <f>(DEGREES(ACOS((GJ416*GM416+GJ417*GM417+GJ418*GM418)/((SQRT(GJ416^2+GJ417^2+GJ418^2))*(SQRT(GM416^2+GM417^2+GM418^2))))))</f>
        <v>#VALUE!</v>
      </c>
    </row>
    <row r="420" spans="1:197" x14ac:dyDescent="0.2">
      <c r="A420" s="1"/>
      <c r="D420" t="s">
        <v>10</v>
      </c>
      <c r="E420" s="5">
        <f t="shared" si="641"/>
        <v>5.5254742931443744E-2</v>
      </c>
      <c r="F420" s="6">
        <f t="shared" si="641"/>
        <v>-0.18100467876095733</v>
      </c>
      <c r="G420" s="7">
        <f t="shared" si="643"/>
        <v>0.4992155184350423</v>
      </c>
      <c r="H420" s="8">
        <f t="shared" si="644"/>
        <v>0.28244255077944203</v>
      </c>
      <c r="J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W420" s="1"/>
      <c r="BV420" s="1"/>
      <c r="CS420" s="15"/>
      <c r="CW420" s="28"/>
      <c r="CY420" s="82" t="s">
        <v>148</v>
      </c>
      <c r="CZ420" s="13"/>
      <c r="DB420" s="10"/>
      <c r="DC420" s="10"/>
      <c r="DD420" s="10"/>
      <c r="DE420" s="10"/>
      <c r="DF420" s="10"/>
      <c r="DG420" s="10"/>
      <c r="DH420" s="80"/>
      <c r="DI420" s="23" t="s">
        <v>149</v>
      </c>
      <c r="DM420" s="1"/>
      <c r="DO420" s="80"/>
      <c r="DS420" s="13"/>
      <c r="DT420" s="81"/>
      <c r="DU420" s="82" t="s">
        <v>150</v>
      </c>
      <c r="DW420" s="13"/>
      <c r="DX420" s="13"/>
      <c r="EA420" s="1"/>
      <c r="EE420" s="1"/>
      <c r="EI420" s="13"/>
      <c r="ER420">
        <f t="shared" si="642"/>
        <v>-9.8670839279614439E-2</v>
      </c>
      <c r="ES420">
        <f t="shared" si="642"/>
        <v>-0.32743703463395935</v>
      </c>
      <c r="ET420" t="e">
        <f>#REF!</f>
        <v>#REF!</v>
      </c>
      <c r="EU420" t="e">
        <f>#REF!</f>
        <v>#REF!</v>
      </c>
      <c r="EY420" s="28"/>
      <c r="EZ420" s="10"/>
      <c r="FA420" s="82" t="s">
        <v>148</v>
      </c>
      <c r="FB420" s="13"/>
      <c r="FD420" s="10"/>
      <c r="FE420" s="10"/>
      <c r="FF420" s="10"/>
      <c r="FG420" s="10"/>
      <c r="FH420" s="10"/>
      <c r="FI420" s="10"/>
      <c r="FJ420" s="80"/>
      <c r="FK420" s="23" t="s">
        <v>149</v>
      </c>
      <c r="FO420" s="1"/>
      <c r="FQ420" s="80"/>
      <c r="FU420" s="13"/>
      <c r="FV420" s="81"/>
      <c r="FW420" s="82" t="s">
        <v>150</v>
      </c>
      <c r="FY420" s="13"/>
      <c r="FZ420" s="13"/>
      <c r="GC420" s="1"/>
      <c r="GG420" s="1"/>
      <c r="GK420" s="13"/>
    </row>
    <row r="421" spans="1:197" x14ac:dyDescent="0.2">
      <c r="A421" s="1"/>
      <c r="J421" s="10"/>
      <c r="Q421" s="82" t="s">
        <v>148</v>
      </c>
      <c r="R421" s="13"/>
      <c r="T421" s="10"/>
      <c r="U421" s="10"/>
      <c r="V421" s="10"/>
      <c r="W421" s="10"/>
      <c r="X421" s="10"/>
      <c r="Y421" s="10"/>
      <c r="Z421" s="80"/>
      <c r="AA421" s="23" t="s">
        <v>149</v>
      </c>
      <c r="AE421" s="1"/>
      <c r="AG421" s="80"/>
      <c r="AK421" s="13"/>
      <c r="AL421" s="81"/>
      <c r="AM421" s="82" t="s">
        <v>150</v>
      </c>
      <c r="AO421" s="13"/>
      <c r="AP421" s="13"/>
      <c r="AS421" s="1"/>
      <c r="AW421" s="1"/>
      <c r="BV421" s="1"/>
      <c r="BZ421" s="5" t="s">
        <v>4</v>
      </c>
      <c r="CA421" s="6" t="s">
        <v>5</v>
      </c>
      <c r="CB421" s="7" t="s">
        <v>6</v>
      </c>
      <c r="CC421" s="8" t="s">
        <v>1</v>
      </c>
      <c r="CD421">
        <v>8</v>
      </c>
      <c r="CE421" s="9" t="s">
        <v>7</v>
      </c>
      <c r="CG421" s="90" t="s">
        <v>157</v>
      </c>
      <c r="CH421" s="61">
        <f>CE422-((CH423-CE422)/(EY421-CW421))*CW421</f>
        <v>8.4074349207844481</v>
      </c>
      <c r="CI421" s="10"/>
      <c r="CK421" s="5" t="s">
        <v>4</v>
      </c>
      <c r="CL421" s="6" t="s">
        <v>5</v>
      </c>
      <c r="CM421" s="7" t="s">
        <v>6</v>
      </c>
      <c r="CN421" s="8" t="s">
        <v>1</v>
      </c>
      <c r="CO421" s="10"/>
      <c r="CP421">
        <f t="shared" ref="CP421:CQ423" si="645">BZ422</f>
        <v>0.93180266183863136</v>
      </c>
      <c r="CQ421">
        <f t="shared" si="645"/>
        <v>-0.87956522186239505</v>
      </c>
      <c r="CR421">
        <f>CI425</f>
        <v>0</v>
      </c>
      <c r="CS421">
        <f>CL425</f>
        <v>0</v>
      </c>
      <c r="CU421" s="17">
        <f>CU325</f>
        <v>40</v>
      </c>
      <c r="CV421" s="17">
        <f>CV325</f>
        <v>35</v>
      </c>
      <c r="CW421" s="31">
        <f>CH328</f>
        <v>249.89756133695946</v>
      </c>
      <c r="CY421" s="61">
        <f t="array" ref="CY421:CY423">MMULT(DQ421:DS423,DO421:DO423)</f>
        <v>0.81248688641342959</v>
      </c>
      <c r="CZ421" s="13"/>
      <c r="DA421" s="17">
        <v>1</v>
      </c>
      <c r="DB421">
        <v>0</v>
      </c>
      <c r="DD421" s="73">
        <f>(DB421^2)*(1-COS(RADIANS(CW421+45)))+(COS(RADIANS(CW421+45)))</f>
        <v>0.42099720674440566</v>
      </c>
      <c r="DE421" s="73">
        <f>(DB421*DB422)*(1-COS(RADIANS(CW421+45)))-DB423*(SIN(RADIANS(CW421+45)))</f>
        <v>0.90706193389062917</v>
      </c>
      <c r="DF421" s="73">
        <f>(DB421*DB423)*(1-COS(RADIANS(CW421+45)))+DB422*(SIN(RADIANS(CW421+45)))</f>
        <v>0</v>
      </c>
      <c r="DG421" s="10"/>
      <c r="DH421">
        <f t="array" ref="DH421:DH423">MMULT(DD421:DF423,DA421:DA423)</f>
        <v>0.42099720674440566</v>
      </c>
      <c r="DI421" s="23">
        <f>COS(RADIANS('[1]Biaxial Input'!$F$21))</f>
        <v>-0.9975640502598242</v>
      </c>
      <c r="DK421" s="30">
        <f>(DI421^2)*(1-COS(RADIANS(CV421)))+(COS(RADIANS(CV421)))</f>
        <v>0.99912000006339641</v>
      </c>
      <c r="DL421" s="30">
        <f>(DI421*DI422)*(1-COS(RADIANS(CV421)))-DI423*(SIN(RADIANS(CV421)))</f>
        <v>-1.2584585399294834E-2</v>
      </c>
      <c r="DM421" s="30">
        <f>(DI421*DI423)*(1-COS(RADIANS(CV421)))+DI422*(SIN(RADIANS(CV421)))</f>
        <v>4.0010669622570827E-2</v>
      </c>
      <c r="DO421">
        <f t="array" ref="DO421:DO423">MMULT(DK421:DM423,DH421:DH423)</f>
        <v>0.43204172759865644</v>
      </c>
      <c r="DQ421" s="28">
        <f>(DB421^2)*(1-COS(RADIANS(CU421)))+(COS(RADIANS(CU421)))</f>
        <v>0.76604444311897801</v>
      </c>
      <c r="DR421" s="28">
        <f>(DB421*DB422)*(1-COS(RADIANS(CU421)))-DB423*(SIN(RADIANS(CU421)))</f>
        <v>-0.64278760968653925</v>
      </c>
      <c r="DS421" s="28">
        <f>(DB421*DB423)*(1-COS(RADIANS(CU421)))+DB422*(SIN(RADIANS(CU421)))</f>
        <v>0</v>
      </c>
      <c r="DU421" s="61">
        <f t="array" ref="DU421:DU423">MMULT(DQ421:DS423,EE421:EE423)</f>
        <v>-0.47560680677931672</v>
      </c>
      <c r="DV421" s="13"/>
      <c r="DW421" s="17">
        <v>1</v>
      </c>
      <c r="DX421">
        <v>0</v>
      </c>
      <c r="DZ421" s="73">
        <f>(DB421^2)*(1-COS(RADIANS(CW421-45)))+(COS(RADIANS(CW421-45)))</f>
        <v>-0.90706193389062939</v>
      </c>
      <c r="EA421" s="73">
        <f>(DB421*DB422)*(1-COS(RADIANS(CW421-45)))-DB423*(SIN(RADIANS(CW421-45)))</f>
        <v>0.42099720674440533</v>
      </c>
      <c r="EB421" s="73">
        <f>(DB421*DB423)*(1-COS(RADIANS(CW421-45)))+DB422*(SIN(RADIANS(CW421-45)))</f>
        <v>0</v>
      </c>
      <c r="EC421" s="10"/>
      <c r="ED421">
        <f t="array" ref="ED421:ED423">MMULT(DZ421:EB423,DA421:DA423)</f>
        <v>-0.90706193389062939</v>
      </c>
      <c r="EE421" s="1">
        <f t="array" ref="EE421:EE423">MMULT(DK421:DM423,ED421:ED423)</f>
        <v>-0.90096564414517055</v>
      </c>
      <c r="EG421">
        <f>CY421+DU421</f>
        <v>0.33688007963411287</v>
      </c>
      <c r="EH421">
        <f>EG421/(SQRT(EG421^2+EG422^2+EG423^2))</f>
        <v>0.23821018875594541</v>
      </c>
      <c r="EJ421">
        <f>Q421+AM421</f>
        <v>0</v>
      </c>
      <c r="EK421">
        <f>EJ421/(SQRT(EJ421^2+EJ422^2+EJ423^2))</f>
        <v>0</v>
      </c>
      <c r="EM421" s="23">
        <f>CY422*DU423-CY423*DU422</f>
        <v>0.33713977034961706</v>
      </c>
      <c r="EO421" s="15">
        <v>8</v>
      </c>
      <c r="EP421" s="9" t="s">
        <v>7</v>
      </c>
      <c r="EW421" s="17">
        <f>CU421</f>
        <v>40</v>
      </c>
      <c r="EX421" s="17">
        <f>CV421</f>
        <v>35</v>
      </c>
      <c r="EY421" s="31">
        <f>1+CW421</f>
        <v>250.89756133695946</v>
      </c>
      <c r="EZ421" s="10"/>
      <c r="FA421" s="61">
        <f t="array" ref="FA421:FA423">MMULT(FS421:FU423,FQ421:FQ423)</f>
        <v>0.82066362402151127</v>
      </c>
      <c r="FB421" s="13">
        <f>BW422</f>
        <v>0</v>
      </c>
      <c r="FC421" s="17">
        <v>1</v>
      </c>
      <c r="FD421">
        <v>0</v>
      </c>
      <c r="FF421" s="73">
        <f>(FD421^2)*(1-COS(RADIANS(EY421+45)))+(COS(RADIANS(EY421+45)))</f>
        <v>0.43676350036472023</v>
      </c>
      <c r="FG421" s="73">
        <f>(FD421*FD422)*(1-COS(RADIANS(EY421+45)))-FD423*(SIN(RADIANS(EY421+45)))</f>
        <v>0.89957636960358012</v>
      </c>
      <c r="FH421" s="73">
        <f>(FD421*FD423)*(1-COS(RADIANS(EY421+45)))+FD422*(SIN(RADIANS(EY421+45)))</f>
        <v>0</v>
      </c>
      <c r="FI421" s="10"/>
      <c r="FJ421">
        <f t="array" ref="FJ421:FJ423">MMULT(FF421:FH423,FC421:FC423)</f>
        <v>0.43676350036472023</v>
      </c>
      <c r="FK421" s="23">
        <f>COS(RADIANS(176))</f>
        <v>-0.9975640502598242</v>
      </c>
      <c r="FM421" s="30">
        <f>(FK421^2)*(1-COS(RADIANS(EX421)))+(COS(RADIANS(EX421)))</f>
        <v>0.99912000006339641</v>
      </c>
      <c r="FN421" s="30">
        <f>(FK421*FK422)*(1-COS(RADIANS(EX421)))-FK423*(SIN(RADIANS(EX421)))</f>
        <v>-1.2584585399294834E-2</v>
      </c>
      <c r="FO421" s="30">
        <f>(FK421*FK423)*(1-COS(RADIANS(EX421)))+FK422*(SIN(RADIANS(EX421)))</f>
        <v>4.0010669622570827E-2</v>
      </c>
      <c r="FQ421">
        <f t="array" ref="FQ421:FQ423">MMULT(FM421:FO423,FJ421:FJ423)</f>
        <v>0.44769994415855241</v>
      </c>
      <c r="FS421" s="28">
        <f>(FD421^2)*(1-COS(RADIANS(EW421)))+(COS(RADIANS(EW421)))</f>
        <v>0.76604444311897801</v>
      </c>
      <c r="FT421" s="28">
        <f>(FD421*FD422)*(1-COS(RADIANS(EW421)))-FD423*(SIN(RADIANS(EW421)))</f>
        <v>-0.64278760968653925</v>
      </c>
      <c r="FU421" s="28">
        <f>(FD421*FD423)*(1-COS(RADIANS(EW421)))+FD422*(SIN(RADIANS(EW421)))</f>
        <v>0</v>
      </c>
      <c r="FW421" s="61">
        <f t="array" ref="FW421:FW423">MMULT(FS421:FU423,GG421:GG423)</f>
        <v>-0.46135451819234097</v>
      </c>
      <c r="FX421" s="13">
        <f>BX422</f>
        <v>0</v>
      </c>
      <c r="FY421" s="17">
        <v>1</v>
      </c>
      <c r="FZ421">
        <v>0</v>
      </c>
      <c r="GB421" s="73">
        <f>(FD421^2)*(1-COS(RADIANS(EY421-45)))+(COS(RADIANS(EY421-45)))</f>
        <v>-0.89957636960358034</v>
      </c>
      <c r="GC421" s="73">
        <f>(FD421*FD422)*(1-COS(RADIANS(EY421-45)))-FD423*(SIN(RADIANS(EY421-45)))</f>
        <v>0.43676350036471984</v>
      </c>
      <c r="GD421" s="73">
        <f>(FD421*FD423)*(1-COS(RADIANS(EY421-45)))+FD422*(SIN(RADIANS(EY421-45)))</f>
        <v>0</v>
      </c>
      <c r="GE421" s="10"/>
      <c r="GF421">
        <f t="array" ref="GF421:GF423">MMULT(GB421:GD423,FC421:FC423)</f>
        <v>-0.89957636960358034</v>
      </c>
      <c r="GG421" s="1">
        <f t="array" ref="GG421:GG423">MMULT(FM421:FO423,GF421:GF423)</f>
        <v>-0.89328825488572439</v>
      </c>
      <c r="GI421">
        <f>FA421+FW421</f>
        <v>0.35930910582917031</v>
      </c>
      <c r="GJ421">
        <f>GI421/(SQRT(GI421^2+GI422^2+GI423^2))</f>
        <v>0.25406990527388124</v>
      </c>
      <c r="GL421" t="e">
        <f>CH422+DC421</f>
        <v>#VALUE!</v>
      </c>
      <c r="GM421" t="e">
        <f>GL421/(SQRT(GL421^2+GL422^2+GL423^2))</f>
        <v>#VALUE!</v>
      </c>
      <c r="GO421" s="27">
        <f>FA422*FW423-FA423*FW422</f>
        <v>0.33713977034961706</v>
      </c>
    </row>
    <row r="422" spans="1:197" x14ac:dyDescent="0.2">
      <c r="E422" s="5" t="s">
        <v>4</v>
      </c>
      <c r="F422" s="6" t="s">
        <v>5</v>
      </c>
      <c r="G422" s="7" t="s">
        <v>6</v>
      </c>
      <c r="H422" s="8" t="s">
        <v>1</v>
      </c>
      <c r="I422">
        <v>9</v>
      </c>
      <c r="J422" s="9" t="s">
        <v>7</v>
      </c>
      <c r="K422">
        <v>9</v>
      </c>
      <c r="L422" s="10"/>
      <c r="M422" s="17">
        <f>A390</f>
        <v>80</v>
      </c>
      <c r="N422" s="17">
        <f>B390</f>
        <v>40</v>
      </c>
      <c r="O422" s="17">
        <f>C390</f>
        <v>215.7</v>
      </c>
      <c r="Q422" s="61">
        <f t="array" ref="Q422:Q424">MMULT(AI422:AK424,AG422:AG424)</f>
        <v>0.7177653940960772</v>
      </c>
      <c r="R422" s="13"/>
      <c r="S422" s="17">
        <v>1</v>
      </c>
      <c r="T422">
        <v>0</v>
      </c>
      <c r="V422" s="73">
        <f>(T422^2)*(1-COS(RADIANS(O422+45)))+(COS(RADIANS(O422+45)))</f>
        <v>-0.161603821103361</v>
      </c>
      <c r="W422" s="73">
        <f>(T422*T423)*(1-COS(RADIANS(O422+45)))-T424*(SIN(RADIANS(O422+45)))</f>
        <v>0.98685571640680736</v>
      </c>
      <c r="X422" s="73">
        <f>(T422*T424)*(1-COS(RADIANS(O422+45)))+T423*(SIN(RADIANS(O422+45)))</f>
        <v>0</v>
      </c>
      <c r="Y422" s="10"/>
      <c r="Z422">
        <f t="array" ref="Z422:Z424">MMULT(V422:X424,S422:S424)</f>
        <v>-0.161603821103361</v>
      </c>
      <c r="AA422" s="23">
        <f>COS(RADIANS('[1]Biaxial Input'!$F$21))</f>
        <v>-0.9975640502598242</v>
      </c>
      <c r="AC422" s="30">
        <f>(AA422^2)*(1-COS(RADIANS(N422)))+(COS(RADIANS(N422)))</f>
        <v>0.99886158030145311</v>
      </c>
      <c r="AD422" s="30">
        <f>(AA422*AA423)*(1-COS(RADIANS(N422)))-AA424*(SIN(RADIANS(N422)))</f>
        <v>-1.6280160168985456E-2</v>
      </c>
      <c r="AE422" s="30">
        <f>(AA422*AA424)*(1-COS(RADIANS(N422)))+AA423*(SIN(RADIANS(N422)))</f>
        <v>4.4838597018148282E-2</v>
      </c>
      <c r="AG422">
        <f t="array" ref="AG422:AG424">MMULT(AC422:AE424,Z422:Z424)</f>
        <v>-0.14535367900327475</v>
      </c>
      <c r="AI422" s="28">
        <f>(T422^2)*(1-COS(RADIANS(M422)))+(COS(RADIANS(M422)))</f>
        <v>0.17364817766693041</v>
      </c>
      <c r="AJ422" s="28">
        <f>(T422*T423)*(1-COS(RADIANS(M422)))-T424*(SIN(RADIANS(M422)))</f>
        <v>-0.98480775301220802</v>
      </c>
      <c r="AK422" s="28">
        <f>(T422*T424)*(1-COS(RADIANS(M422)))+T423*(SIN(RADIANS(M422)))</f>
        <v>0</v>
      </c>
      <c r="AM422" s="61">
        <f t="array" ref="AM422:AM424">MMULT(AI422:AK424,AW422:AW424)</f>
        <v>-0.30954570802862502</v>
      </c>
      <c r="AN422" s="13"/>
      <c r="AO422" s="17">
        <v>1</v>
      </c>
      <c r="AP422">
        <v>0</v>
      </c>
      <c r="AR422" s="73">
        <f>(T422^2)*(1-COS(RADIANS(O422-45)))+(COS(RADIANS(O422-45)))</f>
        <v>-0.98685571640680725</v>
      </c>
      <c r="AS422" s="73">
        <f>(T422*T423)*(1-COS(RADIANS(O422-45)))-T424*(SIN(RADIANS(O422-45)))</f>
        <v>-0.16160382110336138</v>
      </c>
      <c r="AT422" s="73">
        <f>(T422*T424)*(1-COS(RADIANS(O422-45)))+T423*(SIN(RADIANS(O422-45)))</f>
        <v>0</v>
      </c>
      <c r="AU422" s="10"/>
      <c r="AV422">
        <f t="array" ref="AV422:AV424">MMULT(AR422:AT424,S422:S424)</f>
        <v>-0.98685571640680725</v>
      </c>
      <c r="AW422" s="1">
        <f t="array" ref="AW422:AW424">MMULT(AC422:AE424,AV422:AV424)</f>
        <v>-0.98836319651110893</v>
      </c>
      <c r="BV422" s="1"/>
      <c r="BY422" t="s">
        <v>8</v>
      </c>
      <c r="BZ422" s="5">
        <f t="shared" ref="BZ422:CA424" si="646">BZ417</f>
        <v>0.93180266183863136</v>
      </c>
      <c r="CA422" s="6">
        <f t="shared" si="646"/>
        <v>-0.87956522186239505</v>
      </c>
      <c r="CB422" s="7">
        <f>CY421</f>
        <v>0.81248688641342959</v>
      </c>
      <c r="CC422" s="8">
        <f>DU421</f>
        <v>-0.47560680677931672</v>
      </c>
      <c r="CE422" s="9">
        <f>((SUMPRODUCT(CB422:CB424,BZ422:BZ424))*(SUMPRODUCT(CB422:CB424,CA422:CA424)))-((SUMPRODUCT(CC422:CC424,BZ422:BZ424))*(SUMPRODUCT(CC422:CC424,CA422:CA424)))</f>
        <v>1.6653345369377348E-15</v>
      </c>
      <c r="CG422">
        <v>1</v>
      </c>
      <c r="CH422" t="s">
        <v>161</v>
      </c>
      <c r="CI422" s="67"/>
      <c r="CJ422" s="1" t="s">
        <v>8</v>
      </c>
      <c r="CK422" s="5">
        <f t="shared" ref="CK422:CL424" si="647">BZ422</f>
        <v>0.93180266183863136</v>
      </c>
      <c r="CL422" s="6">
        <f t="shared" si="647"/>
        <v>-0.87956522186239505</v>
      </c>
      <c r="CM422" s="7">
        <f>FA421</f>
        <v>0.82066362402151127</v>
      </c>
      <c r="CN422" s="8">
        <f>FW421</f>
        <v>-0.46135451819234097</v>
      </c>
      <c r="CO422" s="10"/>
      <c r="CP422">
        <f t="shared" si="645"/>
        <v>0.3492962422733713</v>
      </c>
      <c r="CQ422">
        <f t="shared" si="645"/>
        <v>-0.34518112468713447</v>
      </c>
      <c r="CR422">
        <f>CJ425</f>
        <v>0</v>
      </c>
      <c r="CS422">
        <f>CM425</f>
        <v>0</v>
      </c>
      <c r="CW422" s="28"/>
      <c r="CY422" s="61">
        <v>-0.29614655599572304</v>
      </c>
      <c r="DA422" s="17">
        <v>0</v>
      </c>
      <c r="DB422">
        <v>0</v>
      </c>
      <c r="DD422" s="73">
        <f>(DB421*DB422)*(1-COS(RADIANS(CW421+45)))+DB423*(SIN(RADIANS(CW421+45)))</f>
        <v>-0.90706193389062917</v>
      </c>
      <c r="DE422" s="73">
        <f>(DB422^2)*(1-COS(RADIANS(CW421+45)))+(COS(RADIANS(CW421+45)))</f>
        <v>0.42099720674440566</v>
      </c>
      <c r="DF422" s="73">
        <f>(DB422*DB423)*(1-COS(RADIANS(CW421+45)))-DB421*(SIN(RADIANS(CW421+45)))</f>
        <v>0</v>
      </c>
      <c r="DG422" s="10"/>
      <c r="DH422">
        <v>-0.90706193389062917</v>
      </c>
      <c r="DI422" s="23">
        <f>SIN(RADIANS('[1]Biaxial Input'!$F$21))*(COS(RADIANS(0)))</f>
        <v>6.9756473744125524E-2</v>
      </c>
      <c r="DK422" s="30">
        <f>(DI421*DI422)*(1-COS(RADIANS(CV421)))+DI423*(SIN(RADIANS(CV421)))</f>
        <v>-1.2584585399294834E-2</v>
      </c>
      <c r="DL422" s="30">
        <f>(DI422^2)*(1-COS(RADIANS(CV421)))+(COS(RADIANS(CV421)))</f>
        <v>0.82003204422559539</v>
      </c>
      <c r="DM422" s="30">
        <f>(DI422*DI423)*(1-COS(RADIANS(CV421)))-DI421*(SIN(RADIANS(CV421)))</f>
        <v>0.57217923297994577</v>
      </c>
      <c r="DO422">
        <v>-0.74911792718869408</v>
      </c>
      <c r="DQ422" s="28">
        <f>(DB421*DB422)*(1-COS(RADIANS(CU421)))+DB423*(SIN(RADIANS(CU421)))</f>
        <v>0.64278760968653925</v>
      </c>
      <c r="DR422" s="28">
        <f>(DB422^2)*(1-COS(RADIANS(CU421)))+(COS(RADIANS(CU421)))</f>
        <v>0.76604444311897801</v>
      </c>
      <c r="DS422" s="28">
        <f>(DB422*DB423)*(1-COS(RADIANS(CU421)))-DB421*(SIN(RADIANS(CU421)))</f>
        <v>0</v>
      </c>
      <c r="DU422" s="61">
        <v>-0.83484759913777007</v>
      </c>
      <c r="DW422" s="17">
        <v>0</v>
      </c>
      <c r="DX422">
        <v>0</v>
      </c>
      <c r="DZ422" s="73">
        <f>(DB421*DB422)*(1-COS(RADIANS(CW421-45)))+DB423*(SIN(RADIANS(CW421-45)))</f>
        <v>-0.42099720674440533</v>
      </c>
      <c r="EA422" s="73">
        <f>(DB422^2)*(1-COS(RADIANS(CW421-45)))+(COS(RADIANS(CW421-45)))</f>
        <v>-0.90706193389062939</v>
      </c>
      <c r="EB422" s="73">
        <f>(DB422*DB423)*(1-COS(RADIANS(CW421-45)))-DB421*(SIN(RADIANS(CW421-45)))</f>
        <v>0</v>
      </c>
      <c r="EC422" s="10"/>
      <c r="ED422">
        <v>-0.42099720674440533</v>
      </c>
      <c r="EE422" s="1">
        <v>-0.33381620169038417</v>
      </c>
      <c r="EG422">
        <f>CY422+DU422</f>
        <v>-1.130994155133493</v>
      </c>
      <c r="EH422">
        <f>EG422/(SQRT(EG421^2+EG422^2+EG423^2))</f>
        <v>-0.79973363657724317</v>
      </c>
      <c r="EJ422">
        <f>Q422+AM422</f>
        <v>0.40821968606745218</v>
      </c>
      <c r="EK422">
        <f>EJ422/(SQRT(EJ421^2+EJ422^2+EJ423^2))</f>
        <v>0.31657034789306454</v>
      </c>
      <c r="EM422" s="23">
        <f>CY423*DU421-CY421*DU423</f>
        <v>-0.46403308458101661</v>
      </c>
      <c r="EP422" s="9">
        <f>((SUMPRODUCT(CM422:CM424,BZ422:BZ424))*(SUMPRODUCT(CM422:CM424,CA422:CA424)))-((SUMPRODUCT(CN422:CN424,BZ422:BZ424))*(SUMPRODUCT(CN422:CN424,CA422:CA424)))</f>
        <v>-3.3643525274132335E-2</v>
      </c>
      <c r="EY422" s="28"/>
      <c r="EZ422" s="10"/>
      <c r="FA422" s="61">
        <v>-0.28153135182748418</v>
      </c>
      <c r="FB422" s="13">
        <f>BW423</f>
        <v>0</v>
      </c>
      <c r="FC422" s="17">
        <v>0</v>
      </c>
      <c r="FD422">
        <v>0</v>
      </c>
      <c r="FF422" s="73">
        <f>(FD421*FD422)*(1-COS(RADIANS(EY421+45)))+FD423*(SIN(RADIANS(EY421+45)))</f>
        <v>-0.89957636960358012</v>
      </c>
      <c r="FG422" s="73">
        <f>(FD422^2)*(1-COS(RADIANS(EY421+45)))+(COS(RADIANS(EY421+45)))</f>
        <v>0.43676350036472023</v>
      </c>
      <c r="FH422" s="73">
        <f>(FD422*FD423)*(1-COS(RADIANS(EY421+45)))-FD421*(SIN(RADIANS(EY421+45)))</f>
        <v>0</v>
      </c>
      <c r="FI422" s="10"/>
      <c r="FJ422">
        <v>-0.89957636960358012</v>
      </c>
      <c r="FK422" s="23">
        <f>SIN(RADIANS(176))*(COS(RADIANS(0)))</f>
        <v>6.9756473744125524E-2</v>
      </c>
      <c r="FM422" s="30">
        <f>(FK421*FK422)*(1-COS(RADIANS(EX421)))+FK423*(SIN(RADIANS(EX421)))</f>
        <v>-1.2584585399294834E-2</v>
      </c>
      <c r="FN422" s="30">
        <f>(FK422^2)*(1-COS(RADIANS(EX421)))+(COS(RADIANS(EX421)))</f>
        <v>0.82003204422559539</v>
      </c>
      <c r="FO422" s="30">
        <f>(FK422*FK423)*(1-COS(RADIANS(EX421)))-FK421*(SIN(RADIANS(EX421)))</f>
        <v>0.57217923297994577</v>
      </c>
      <c r="FQ422">
        <v>-0.74317793687269829</v>
      </c>
      <c r="FS422" s="28">
        <f>(FD421*FD422)*(1-COS(RADIANS(EW421)))+FD423*(SIN(RADIANS(EW421)))</f>
        <v>0.64278760968653925</v>
      </c>
      <c r="FT422" s="28">
        <f>(FD422^2)*(1-COS(RADIANS(EW421)))+(COS(RADIANS(EW421)))</f>
        <v>0.76604444311897801</v>
      </c>
      <c r="FU422" s="28">
        <f>(FD422*FD423)*(1-COS(RADIANS(EW421)))-FD421*(SIN(RADIANS(EW421)))</f>
        <v>0</v>
      </c>
      <c r="FW422" s="61">
        <v>-0.83988891786498532</v>
      </c>
      <c r="FX422" s="13">
        <f>BX423</f>
        <v>0</v>
      </c>
      <c r="FY422" s="17">
        <v>0</v>
      </c>
      <c r="FZ422">
        <v>0</v>
      </c>
      <c r="GB422" s="73">
        <f>(FD421*FD422)*(1-COS(RADIANS(EY421-45)))+FD423*(SIN(RADIANS(EY421-45)))</f>
        <v>-0.43676350036471984</v>
      </c>
      <c r="GC422" s="73">
        <f>(FD422^2)*(1-COS(RADIANS(EY421-45)))+(COS(RADIANS(EY421-45)))</f>
        <v>-0.89957636960358034</v>
      </c>
      <c r="GD422" s="73">
        <f>(FD422*FD423)*(1-COS(RADIANS(EY421-45)))-FD421*(SIN(RADIANS(EY421-45)))</f>
        <v>0</v>
      </c>
      <c r="GE422" s="10"/>
      <c r="GF422">
        <v>-0.43676350036471984</v>
      </c>
      <c r="GG422" s="1">
        <v>-0.34683927040074392</v>
      </c>
      <c r="GI422">
        <f>FA422+FW422</f>
        <v>-1.1214202696924696</v>
      </c>
      <c r="GJ422">
        <f>GI422/(SQRT(GI421^2+GI422^2+GI423^2))</f>
        <v>-0.79296387725959239</v>
      </c>
      <c r="GL422">
        <f>CH423+DC422</f>
        <v>-3.3643525274132335E-2</v>
      </c>
      <c r="GM422" t="e">
        <f>GL422/(SQRT(GL421^2+GL422^2+GL423^2))</f>
        <v>#VALUE!</v>
      </c>
      <c r="GO422" s="27">
        <f>FA423*FW421-FA421*FW423</f>
        <v>-0.46403308458101661</v>
      </c>
    </row>
    <row r="423" spans="1:197" x14ac:dyDescent="0.2">
      <c r="D423" t="s">
        <v>8</v>
      </c>
      <c r="E423" s="5">
        <f t="shared" ref="E423:F425" si="648">E418</f>
        <v>0.93957355355111316</v>
      </c>
      <c r="F423" s="6">
        <f t="shared" si="648"/>
        <v>-0.90975710562585088</v>
      </c>
      <c r="G423" s="7">
        <f>Q422</f>
        <v>0.7177653940960772</v>
      </c>
      <c r="H423" s="8">
        <f>AM422</f>
        <v>-0.30954570802862502</v>
      </c>
      <c r="J423" s="9">
        <f>((SUMPRODUCT(G423:G425,E423:E425))*(SUMPRODUCT(G423:(G425),F423:F425)))-((SUMPRODUCT(H423:H425,E423:E425))*(SUMPRODUCT(H423:H425,F423:F425)))</f>
        <v>-1.3567559777972138E-2</v>
      </c>
      <c r="Q423" s="61">
        <v>-0.27415739859340627</v>
      </c>
      <c r="S423" s="17">
        <v>0</v>
      </c>
      <c r="T423">
        <v>0</v>
      </c>
      <c r="V423" s="73">
        <f>(T422*T423)*(1-COS(RADIANS(O422+45)))+T424*(SIN(RADIANS(O422+45)))</f>
        <v>-0.98685571640680736</v>
      </c>
      <c r="W423" s="73">
        <f>(T423^2)*(1-COS(RADIANS(O422+45)))+(COS(RADIANS(O422+45)))</f>
        <v>-0.161603821103361</v>
      </c>
      <c r="X423" s="73">
        <f>(T423*T424)*(1-COS(RADIANS(O422+45)))-T422*(SIN(RADIANS(O422+45)))</f>
        <v>0</v>
      </c>
      <c r="Y423" s="10"/>
      <c r="Z423">
        <v>-0.98685571640680736</v>
      </c>
      <c r="AA423" s="23">
        <f>SIN(RADIANS('[1]Biaxial Input'!$F$21))*(COS(RADIANS(0)))</f>
        <v>6.9756473744125524E-2</v>
      </c>
      <c r="AC423" s="30">
        <f>(AA422*AA423)*(1-COS(RADIANS(N422)))+AA424*(SIN(RADIANS(N422)))</f>
        <v>-1.6280160168985456E-2</v>
      </c>
      <c r="AD423" s="30">
        <f>(AA423^2)*(1-COS(RADIANS(N422)))+(COS(RADIANS(N422)))</f>
        <v>0.7671828628175249</v>
      </c>
      <c r="AE423" s="30">
        <f>(AA423*AA424)*(1-COS(RADIANS(N422)))-AA422*(SIN(RADIANS(N422)))</f>
        <v>0.64122181137573508</v>
      </c>
      <c r="AG423">
        <v>-0.75446785760933111</v>
      </c>
      <c r="AI423" s="28">
        <f>(T422*T423)*(1-COS(RADIANS(M422)))+T424*(SIN(RADIANS(M422)))</f>
        <v>0.98480775301220802</v>
      </c>
      <c r="AJ423" s="28">
        <f>(T423^2)*(1-COS(RADIANS(M422)))+(COS(RADIANS(M422)))</f>
        <v>0.17364817766693041</v>
      </c>
      <c r="AK423" s="28">
        <f>(T423*T424)*(1-COS(RADIANS(M422)))-T422*(SIN(RADIANS(M422)))</f>
        <v>0</v>
      </c>
      <c r="AM423" s="61">
        <v>-0.94902903185788856</v>
      </c>
      <c r="AO423" s="17">
        <v>0</v>
      </c>
      <c r="AP423">
        <v>0</v>
      </c>
      <c r="AR423" s="73">
        <f>(T422*T423)*(1-COS(RADIANS(O422-45)))+T424*(SIN(RADIANS(O422-45)))</f>
        <v>0.16160382110336138</v>
      </c>
      <c r="AS423" s="73">
        <f>(T423^2)*(1-COS(RADIANS(O422-45)))+(COS(RADIANS(O422-45)))</f>
        <v>-0.98685571640680725</v>
      </c>
      <c r="AT423" s="73">
        <f>(T423*T424)*(1-COS(RADIANS(O422-45)))-T422*(SIN(RADIANS(O422-45)))</f>
        <v>0</v>
      </c>
      <c r="AU423" s="10"/>
      <c r="AV423">
        <v>0.16160382110336138</v>
      </c>
      <c r="AW423" s="1">
        <v>0.14004585124310964</v>
      </c>
      <c r="BV423" s="1"/>
      <c r="BY423" t="s">
        <v>9</v>
      </c>
      <c r="BZ423" s="5">
        <f t="shared" si="646"/>
        <v>0.3492962422733713</v>
      </c>
      <c r="CA423" s="6">
        <f t="shared" si="646"/>
        <v>-0.34518112468713447</v>
      </c>
      <c r="CB423" s="7">
        <f>CY422</f>
        <v>-0.29614655599572304</v>
      </c>
      <c r="CC423" s="8">
        <f>DU422</f>
        <v>-0.83484759913777007</v>
      </c>
      <c r="CE423" s="10"/>
      <c r="CH423">
        <f>((SUMPRODUCT(CM422:CM424,CK422:CK424))*(SUMPRODUCT(CM422:CM424,CL422:CL424)))-((SUMPRODUCT(CN422:CN424,CK422:CK424))*(SUMPRODUCT(CN422:CN424,CL422:CL424)))</f>
        <v>-3.3643525274132335E-2</v>
      </c>
      <c r="CI423" s="67"/>
      <c r="CJ423" s="10" t="s">
        <v>9</v>
      </c>
      <c r="CK423" s="5">
        <f t="shared" si="647"/>
        <v>0.3492962422733713</v>
      </c>
      <c r="CL423" s="6">
        <f t="shared" si="647"/>
        <v>-0.34518112468713447</v>
      </c>
      <c r="CM423" s="7">
        <f>FA422</f>
        <v>-0.28153135182748418</v>
      </c>
      <c r="CN423" s="8">
        <f>FW422</f>
        <v>-0.83988891786498532</v>
      </c>
      <c r="CP423">
        <f t="shared" si="645"/>
        <v>-9.8670839279614439E-2</v>
      </c>
      <c r="CQ423">
        <f t="shared" si="645"/>
        <v>-0.32743703463395935</v>
      </c>
      <c r="CR423">
        <f>CK425</f>
        <v>0</v>
      </c>
      <c r="CS423">
        <f>CN425</f>
        <v>0</v>
      </c>
      <c r="CW423" s="28"/>
      <c r="CY423" s="61">
        <v>0.50215762144777087</v>
      </c>
      <c r="DA423" s="17">
        <v>0</v>
      </c>
      <c r="DB423">
        <v>1</v>
      </c>
      <c r="DD423" s="73">
        <f>(DB421*DB423)*(1-COS(RADIANS(CW421+45)))-DB422*(SIN(RADIANS(CW421+45)))</f>
        <v>0</v>
      </c>
      <c r="DE423" s="73">
        <f>(DB422*DB423)*(1-COS(RADIANS(CW421+45)))+DB421*(SIN(RADIANS(CW421+45)))</f>
        <v>0</v>
      </c>
      <c r="DF423" s="73">
        <f>(DB423^2)*(1-COS(RADIANS(CW421+45)))+(COS(RADIANS(CW421+45)))</f>
        <v>1</v>
      </c>
      <c r="DG423" s="10"/>
      <c r="DH423">
        <v>0</v>
      </c>
      <c r="DI423" s="23">
        <f>SIN(RADIANS('[1]Biaxial Input'!$F$21))*SIN(RADIANS(0))</f>
        <v>0</v>
      </c>
      <c r="DK423" s="30">
        <f>(DI421*DI423)*(1-COS(RADIANS(CV421)))-DI422*(SIN(RADIANS(CV421)))</f>
        <v>-4.0010669622570827E-2</v>
      </c>
      <c r="DL423" s="30">
        <f>(DI422*DI423)*(1-COS(RADIANS(CV421)))+DI421*(SIN(RADIANS(CV421)))</f>
        <v>-0.57217923297994577</v>
      </c>
      <c r="DM423" s="30">
        <f>(DI423^2)*(1-COS(RADIANS(CV421)))+(COS(RADIANS(CV421)))</f>
        <v>0.8191520442889918</v>
      </c>
      <c r="DO423">
        <v>0.50215762144777087</v>
      </c>
      <c r="DQ423" s="28">
        <f>(DB421*DB423)*(1-COS(RADIANS(CU421)))-DB422*(SIN(RADIANS(CU421)))</f>
        <v>0</v>
      </c>
      <c r="DR423" s="28">
        <f>(DB422*DB423)*(1-COS(RADIANS(CU421)))+DB421*(SIN(RADIANS(CU421)))</f>
        <v>0</v>
      </c>
      <c r="DS423" s="28">
        <f>(DB423^2)*(1-COS(RADIANS(CU421)))+(COS(RADIANS(CU421)))</f>
        <v>1</v>
      </c>
      <c r="DU423" s="61">
        <v>0.27717801420582167</v>
      </c>
      <c r="DW423" s="17">
        <v>0</v>
      </c>
      <c r="DX423">
        <v>1</v>
      </c>
      <c r="DZ423" s="73">
        <f>(DB421*DB421)*(1-COS(RADIANS(CW421-45)))-DB421*(SIN(RADIANS(CW421-45)))</f>
        <v>0</v>
      </c>
      <c r="EA423" s="73">
        <f>(DB422*DB423)*(1-COS(RADIANS(CW421-45)))+DB421*(SIN(RADIANS(CW421-45)))</f>
        <v>0</v>
      </c>
      <c r="EB423" s="73">
        <f>(DB423^2)*(1-COS(RADIANS(CW421-45)))+(COS(RADIANS(CW421-45)))</f>
        <v>1</v>
      </c>
      <c r="EC423" s="10"/>
      <c r="ED423">
        <v>0</v>
      </c>
      <c r="EE423" s="1">
        <v>0.27717801420582167</v>
      </c>
      <c r="EG423">
        <f>CY423+DU423</f>
        <v>0.77933563565359254</v>
      </c>
      <c r="EH423">
        <f>EG423/(SQRT(EG421^2+EG422^2+EG423^2))</f>
        <v>0.55107351279098393</v>
      </c>
      <c r="EJ423">
        <f>Q423+AM423</f>
        <v>-1.2231864304512947</v>
      </c>
      <c r="EK423">
        <f>EJ423/(SQRT(EJ421^2+EJ422^2+EJ423^2))</f>
        <v>-0.94856903535528936</v>
      </c>
      <c r="EM423" s="23">
        <f>CY421*DU422-CY422*DU421</f>
        <v>-0.81915204428899169</v>
      </c>
      <c r="ER423">
        <f t="shared" ref="ER423:ES425" si="649">CK422</f>
        <v>0.93180266183863136</v>
      </c>
      <c r="ES423">
        <f t="shared" si="649"/>
        <v>-0.87956522186239505</v>
      </c>
      <c r="ET423" t="e">
        <f>#REF!</f>
        <v>#REF!</v>
      </c>
      <c r="EU423" t="e">
        <f>#REF!</f>
        <v>#REF!</v>
      </c>
      <c r="EY423" s="28"/>
      <c r="EZ423" s="10"/>
      <c r="FA423" s="61">
        <v>0.49724371705037024</v>
      </c>
      <c r="FB423" s="13">
        <f>BW424</f>
        <v>0</v>
      </c>
      <c r="FC423" s="17">
        <v>0</v>
      </c>
      <c r="FD423">
        <v>1</v>
      </c>
      <c r="FF423" s="73">
        <f>(FD421*FD423)*(1-COS(RADIANS(EY421+45)))-FD422*(SIN(RADIANS(EY421+45)))</f>
        <v>0</v>
      </c>
      <c r="FG423" s="73">
        <f>(FD422*FD423)*(1-COS(RADIANS(EY421+45)))+FD421*(SIN(RADIANS(EY421+45)))</f>
        <v>0</v>
      </c>
      <c r="FH423" s="73">
        <f>(FD423^2)*(1-COS(RADIANS(EY421+45)))+(COS(RADIANS(EY421+45)))</f>
        <v>1</v>
      </c>
      <c r="FI423" s="10"/>
      <c r="FJ423">
        <v>0</v>
      </c>
      <c r="FK423" s="23">
        <f>SIN(RADIANS(176))*SIN(RADIANS(0))</f>
        <v>0</v>
      </c>
      <c r="FM423" s="30">
        <f>(FK421*FK423)*(1-COS(RADIANS(EX421)))-FK422*(SIN(RADIANS(EX421)))</f>
        <v>-4.0010669622570827E-2</v>
      </c>
      <c r="FN423" s="30">
        <f>(FK422*FK423)*(1-COS(RADIANS(EX421)))+FK421*(SIN(RADIANS(EX421)))</f>
        <v>-0.57217923297994577</v>
      </c>
      <c r="FO423" s="30">
        <f>(FK423^2)*(1-COS(RADIANS(EX421)))+(COS(RADIANS(EX421)))</f>
        <v>0.8191520442889918</v>
      </c>
      <c r="FQ423">
        <v>0.49724371705037024</v>
      </c>
      <c r="FS423" s="28">
        <f>(FD421*FD423)*(1-COS(RADIANS(EW421)))-FD422*(SIN(RADIANS(EW421)))</f>
        <v>0</v>
      </c>
      <c r="FT423" s="28">
        <f>(FD422*FD423)*(1-COS(RADIANS(EW421)))+FD421*(SIN(RADIANS(EW421)))</f>
        <v>0</v>
      </c>
      <c r="FU423" s="28">
        <f>(FD423^2)*(1-COS(RADIANS(EW421)))+(COS(RADIANS(EW421)))</f>
        <v>1</v>
      </c>
      <c r="FW423" s="61">
        <v>0.28589965755680219</v>
      </c>
      <c r="FX423" s="13">
        <f>BX424</f>
        <v>0</v>
      </c>
      <c r="FY423" s="17">
        <v>0</v>
      </c>
      <c r="FZ423">
        <v>1</v>
      </c>
      <c r="GB423" s="73">
        <f>(FD421*FD421)*(1-COS(RADIANS(EY421-45)))-FD421*(SIN(RADIANS(EY421-45)))</f>
        <v>0</v>
      </c>
      <c r="GC423" s="73">
        <f>(FD422*FD423)*(1-COS(RADIANS(EY421-45)))+FD421*(SIN(RADIANS(EY421-45)))</f>
        <v>0</v>
      </c>
      <c r="GD423" s="73">
        <f>(FD423^2)*(1-COS(RADIANS(EY421-45)))+(COS(RADIANS(EY421-45)))</f>
        <v>1</v>
      </c>
      <c r="GE423" s="10"/>
      <c r="GF423">
        <v>0</v>
      </c>
      <c r="GG423" s="1">
        <v>0.28589965755680219</v>
      </c>
      <c r="GI423">
        <f>FA423+FW423</f>
        <v>0.78314337460717243</v>
      </c>
      <c r="GJ423">
        <f>GI423/(SQRT(GI421^2+GI422^2+GI423^2))</f>
        <v>0.55376599082604838</v>
      </c>
      <c r="GL423" t="e">
        <f>#REF!+DC423</f>
        <v>#REF!</v>
      </c>
      <c r="GM423" t="e">
        <f>GL423/(SQRT(GL421^2+GL422^2+GL423^2))</f>
        <v>#REF!</v>
      </c>
      <c r="GO423" s="27">
        <f>FA421*FW422-FA422*FW421</f>
        <v>-0.81915204428899169</v>
      </c>
    </row>
    <row r="424" spans="1:197" x14ac:dyDescent="0.2">
      <c r="D424" t="s">
        <v>9</v>
      </c>
      <c r="E424" s="5">
        <f t="shared" si="648"/>
        <v>0.33785862553872076</v>
      </c>
      <c r="F424" s="6">
        <f t="shared" si="648"/>
        <v>-0.37360315179333942</v>
      </c>
      <c r="G424" s="7">
        <f t="shared" ref="G424:G425" si="650">Q423</f>
        <v>-0.27415739859340627</v>
      </c>
      <c r="H424" s="8">
        <f t="shared" ref="H424:H425" si="651">AM423</f>
        <v>-0.94902903185788856</v>
      </c>
      <c r="J424" s="10"/>
      <c r="Q424" s="61">
        <v>0.64003949865191823</v>
      </c>
      <c r="S424" s="17">
        <v>0</v>
      </c>
      <c r="T424">
        <v>1</v>
      </c>
      <c r="V424" s="73">
        <f>(T422*T424)*(1-COS(RADIANS(O422+45)))-T423*(SIN(RADIANS(O422+45)))</f>
        <v>0</v>
      </c>
      <c r="W424" s="73">
        <f>(T423*T424)*(1-COS(RADIANS(O422+45)))+T422*(SIN(RADIANS(O422+45)))</f>
        <v>0</v>
      </c>
      <c r="X424" s="73">
        <f>(T424^2)*(1-COS(RADIANS(O422+45)))+(COS(RADIANS(O422+45)))</f>
        <v>1</v>
      </c>
      <c r="Y424" s="10"/>
      <c r="Z424">
        <v>0</v>
      </c>
      <c r="AA424" s="23">
        <f>SIN(RADIANS('[1]Biaxial Input'!$F$21))*SIN(RADIANS(0))</f>
        <v>0</v>
      </c>
      <c r="AC424" s="30">
        <f>(AA422*AA424)*(1-COS(RADIANS(N422)))-AA423*(SIN(RADIANS(N422)))</f>
        <v>-4.4838597018148282E-2</v>
      </c>
      <c r="AD424" s="30">
        <f>(AA423*AA424)*(1-COS(RADIANS(N422)))+AA422*(SIN(RADIANS(N422)))</f>
        <v>-0.64122181137573508</v>
      </c>
      <c r="AE424" s="30">
        <f>(AA424^2)*(1-COS(RADIANS(N422)))+(COS(RADIANS(N422)))</f>
        <v>0.76604444311897801</v>
      </c>
      <c r="AG424">
        <v>0.64003949865191823</v>
      </c>
      <c r="AI424" s="28">
        <f>(T422*T424)*(1-COS(RADIANS(M422)))-T423*(SIN(RADIANS(M422)))</f>
        <v>0</v>
      </c>
      <c r="AJ424" s="28">
        <f>(T423*T424)*(1-COS(RADIANS(M422)))+T422*(SIN(RADIANS(M422)))</f>
        <v>0</v>
      </c>
      <c r="AK424" s="28">
        <f>(T424^2)*(1-COS(RADIANS(M422)))+(COS(RADIANS(M422)))</f>
        <v>1</v>
      </c>
      <c r="AM424" s="61">
        <v>-5.9374669110116775E-2</v>
      </c>
      <c r="AO424" s="17">
        <v>0</v>
      </c>
      <c r="AP424">
        <v>1</v>
      </c>
      <c r="AR424" s="73">
        <f>(T422*T422)*(1-COS(RADIANS(O422-45)))-T422*(SIN(RADIANS(O422-45)))</f>
        <v>0</v>
      </c>
      <c r="AS424" s="73">
        <f>(T423*T424)*(1-COS(RADIANS(O422-45)))+T422*(SIN(RADIANS(O422-45)))</f>
        <v>0</v>
      </c>
      <c r="AT424" s="73">
        <f>(T424^2)*(1-COS(RADIANS(O422-45)))+(COS(RADIANS(O422-45)))</f>
        <v>1</v>
      </c>
      <c r="AU424" s="10"/>
      <c r="AV424">
        <v>0</v>
      </c>
      <c r="AW424" s="1">
        <v>-5.9374669110116775E-2</v>
      </c>
      <c r="BV424" s="1"/>
      <c r="BY424" t="s">
        <v>10</v>
      </c>
      <c r="BZ424" s="5">
        <f t="shared" si="646"/>
        <v>-9.8670839279614439E-2</v>
      </c>
      <c r="CA424" s="6">
        <f t="shared" si="646"/>
        <v>-0.32743703463395935</v>
      </c>
      <c r="CB424" s="7">
        <f>CY423</f>
        <v>0.50215762144777087</v>
      </c>
      <c r="CC424" s="8">
        <f>DU423</f>
        <v>0.27717801420582167</v>
      </c>
      <c r="CE424" s="10"/>
      <c r="CG424" s="10" t="s">
        <v>160</v>
      </c>
      <c r="CH424" s="10">
        <f>-CH421*((EY421-CW421)/(CH423-CE422))</f>
        <v>249.89756133695948</v>
      </c>
      <c r="CI424" s="67"/>
      <c r="CJ424" s="10" t="s">
        <v>10</v>
      </c>
      <c r="CK424" s="5">
        <f t="shared" si="647"/>
        <v>-9.8670839279614439E-2</v>
      </c>
      <c r="CL424" s="6">
        <f t="shared" si="647"/>
        <v>-0.32743703463395935</v>
      </c>
      <c r="CM424" s="7">
        <f>FA423</f>
        <v>0.49724371705037024</v>
      </c>
      <c r="CN424" s="8">
        <f>FW423</f>
        <v>0.28589965755680219</v>
      </c>
      <c r="CW424" s="28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EE424" s="1"/>
      <c r="EI424" s="64">
        <f>(DEGREES(ACOS((EH421*EK421+EH422*EK422+EH423*EK423)/((SQRT(EH421^2+EH422^2+EH423^2))*(SQRT(EK421^2+EK422^2+EK423^2))))))</f>
        <v>140.88699406930422</v>
      </c>
      <c r="ER424">
        <f t="shared" si="649"/>
        <v>0.3492962422733713</v>
      </c>
      <c r="ES424">
        <f t="shared" si="649"/>
        <v>-0.34518112468713447</v>
      </c>
      <c r="ET424" t="e">
        <f>#REF!</f>
        <v>#REF!</v>
      </c>
      <c r="EU424" t="e">
        <f>#REF!</f>
        <v>#REF!</v>
      </c>
      <c r="EY424" s="28"/>
      <c r="EZ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GG424" s="1"/>
      <c r="GK424" s="64" t="e">
        <f>(DEGREES(ACOS((GJ421*GM421+GJ422*GM422+GJ423*GM423)/((SQRT(GJ421^2+GJ422^2+GJ423^2))*(SQRT(GM421^2+GM422^2+GM423^2))))))</f>
        <v>#VALUE!</v>
      </c>
    </row>
    <row r="425" spans="1:197" x14ac:dyDescent="0.2">
      <c r="D425" t="s">
        <v>10</v>
      </c>
      <c r="E425" s="5">
        <f t="shared" si="648"/>
        <v>5.5254742931443744E-2</v>
      </c>
      <c r="F425" s="6">
        <f t="shared" si="648"/>
        <v>-0.18100467876095733</v>
      </c>
      <c r="G425" s="7">
        <f t="shared" si="650"/>
        <v>0.64003949865191823</v>
      </c>
      <c r="H425" s="8">
        <f t="shared" si="651"/>
        <v>-5.9374669110116775E-2</v>
      </c>
      <c r="J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W425" s="1"/>
      <c r="BV425" s="1"/>
      <c r="CE425" s="10"/>
      <c r="CS425" s="15"/>
      <c r="CW425" s="28"/>
      <c r="CY425" s="82" t="s">
        <v>148</v>
      </c>
      <c r="CZ425" s="13"/>
      <c r="DB425" s="10"/>
      <c r="DC425" s="10"/>
      <c r="DD425" s="10"/>
      <c r="DE425" s="10"/>
      <c r="DF425" s="10"/>
      <c r="DG425" s="10"/>
      <c r="DH425" s="80"/>
      <c r="DI425" s="23" t="s">
        <v>149</v>
      </c>
      <c r="DM425" s="1"/>
      <c r="DO425" s="80"/>
      <c r="DS425" s="13"/>
      <c r="DT425" s="81"/>
      <c r="DU425" s="82" t="s">
        <v>150</v>
      </c>
      <c r="DW425" s="13"/>
      <c r="DX425" s="13"/>
      <c r="EA425" s="1"/>
      <c r="EE425" s="1"/>
      <c r="ER425">
        <f t="shared" si="649"/>
        <v>-9.8670839279614439E-2</v>
      </c>
      <c r="ES425">
        <f t="shared" si="649"/>
        <v>-0.32743703463395935</v>
      </c>
      <c r="ET425" t="e">
        <f>#REF!</f>
        <v>#REF!</v>
      </c>
      <c r="EU425" t="e">
        <f>#REF!</f>
        <v>#REF!</v>
      </c>
      <c r="EY425" s="28"/>
      <c r="EZ425" s="10"/>
      <c r="FA425" s="82" t="s">
        <v>148</v>
      </c>
      <c r="FB425" s="13"/>
      <c r="FD425" s="10"/>
      <c r="FE425" s="10"/>
      <c r="FF425" s="10"/>
      <c r="FG425" s="10"/>
      <c r="FH425" s="10"/>
      <c r="FI425" s="10"/>
      <c r="FJ425" s="80"/>
      <c r="FK425" s="23" t="s">
        <v>149</v>
      </c>
      <c r="FO425" s="1"/>
      <c r="FQ425" s="80"/>
      <c r="FU425" s="13"/>
      <c r="FV425" s="81"/>
      <c r="FW425" s="82" t="s">
        <v>150</v>
      </c>
      <c r="FY425" s="13"/>
      <c r="FZ425" s="13"/>
      <c r="GC425" s="1"/>
      <c r="GG425" s="1"/>
      <c r="GK425" s="13"/>
    </row>
    <row r="426" spans="1:197" x14ac:dyDescent="0.2">
      <c r="Q426" s="82" t="s">
        <v>148</v>
      </c>
      <c r="R426" s="13"/>
      <c r="T426" s="10"/>
      <c r="U426" s="10"/>
      <c r="V426" s="10"/>
      <c r="W426" s="10"/>
      <c r="X426" s="10"/>
      <c r="Y426" s="10"/>
      <c r="Z426" s="80"/>
      <c r="AA426" s="23" t="s">
        <v>149</v>
      </c>
      <c r="AE426" s="1"/>
      <c r="AG426" s="80"/>
      <c r="AK426" s="13"/>
      <c r="AL426" s="81"/>
      <c r="AM426" s="82" t="s">
        <v>150</v>
      </c>
      <c r="AO426" s="13"/>
      <c r="AP426" s="13"/>
      <c r="AS426" s="1"/>
      <c r="AW426" s="1"/>
      <c r="BZ426" s="5" t="s">
        <v>4</v>
      </c>
      <c r="CA426" s="6" t="s">
        <v>5</v>
      </c>
      <c r="CB426" s="7" t="s">
        <v>6</v>
      </c>
      <c r="CC426" s="8" t="s">
        <v>1</v>
      </c>
      <c r="CD426">
        <v>9</v>
      </c>
      <c r="CE426" s="9" t="s">
        <v>7</v>
      </c>
      <c r="CG426" s="90" t="s">
        <v>157</v>
      </c>
      <c r="CH426" s="61">
        <f>CE427-((CH428-CE427)/(EY426-CW426))*CW426</f>
        <v>5.826558314560903</v>
      </c>
      <c r="CI426" s="10"/>
      <c r="CK426" s="5" t="s">
        <v>4</v>
      </c>
      <c r="CL426" s="6" t="s">
        <v>5</v>
      </c>
      <c r="CM426" s="7" t="s">
        <v>6</v>
      </c>
      <c r="CN426" s="8" t="s">
        <v>1</v>
      </c>
      <c r="CO426" s="10"/>
      <c r="CP426">
        <f t="shared" ref="CP426:CQ428" si="652">BZ427</f>
        <v>0.93180266183863136</v>
      </c>
      <c r="CQ426">
        <f t="shared" si="652"/>
        <v>-0.87956522186239505</v>
      </c>
      <c r="CR426">
        <f>CI430</f>
        <v>0</v>
      </c>
      <c r="CS426">
        <f>CL430</f>
        <v>0</v>
      </c>
      <c r="CU426" s="17">
        <f>CU330</f>
        <v>80</v>
      </c>
      <c r="CV426" s="17">
        <f>CV330</f>
        <v>40</v>
      </c>
      <c r="CW426" s="31">
        <f>CH333</f>
        <v>215.6915286014854</v>
      </c>
      <c r="CY426" s="61">
        <f t="array" ref="CY426:CY428">MMULT(DQ426:DS428,DO426:DO428)</f>
        <v>0.71771961874273149</v>
      </c>
      <c r="CZ426" s="13"/>
      <c r="DA426" s="17">
        <v>1</v>
      </c>
      <c r="DB426">
        <v>0</v>
      </c>
      <c r="DD426" s="73">
        <f>(DB426^2)*(1-COS(RADIANS(CW426+45)))+(COS(RADIANS(CW426+45)))</f>
        <v>-0.161749729700539</v>
      </c>
      <c r="DE426" s="73">
        <f>(DB426*DB427)*(1-COS(RADIANS(CW426+45)))-DB428*(SIN(RADIANS(CW426+45)))</f>
        <v>0.9868318118817424</v>
      </c>
      <c r="DF426" s="73">
        <f>(DB426*DB428)*(1-COS(RADIANS(CW426+45)))+DB427*(SIN(RADIANS(CW426+45)))</f>
        <v>0</v>
      </c>
      <c r="DG426" s="10"/>
      <c r="DH426">
        <f t="array" ref="DH426:DH428">MMULT(DD426:DF428,DA426:DA428)</f>
        <v>-0.161749729700539</v>
      </c>
      <c r="DI426" s="23">
        <f>COS(RADIANS('[1]Biaxial Input'!$F$21))</f>
        <v>-0.9975640502598242</v>
      </c>
      <c r="DK426" s="30">
        <f>(DI426^2)*(1-COS(RADIANS(CV426)))+(COS(RADIANS(CV426)))</f>
        <v>0.99886158030145311</v>
      </c>
      <c r="DL426" s="30">
        <f>(DI426*DI427)*(1-COS(RADIANS(CV426)))-DI428*(SIN(RADIANS(CV426)))</f>
        <v>-1.6280160168985456E-2</v>
      </c>
      <c r="DM426" s="30">
        <f>(DI426*DI428)*(1-COS(RADIANS(CV426)))+DI427*(SIN(RADIANS(CV426)))</f>
        <v>4.4838597018148282E-2</v>
      </c>
      <c r="DO426">
        <f t="array" ref="DO426:DO428">MMULT(DK426:DM428,DH426:DH428)</f>
        <v>-0.14549981066472836</v>
      </c>
      <c r="DQ426" s="28">
        <f>(DB426^2)*(1-COS(RADIANS(CU426)))+(COS(RADIANS(CU426)))</f>
        <v>0.17364817766693041</v>
      </c>
      <c r="DR426" s="28">
        <f>(DB426*DB427)*(1-COS(RADIANS(CU426)))-DB428*(SIN(RADIANS(CU426)))</f>
        <v>-0.98480775301220802</v>
      </c>
      <c r="DS426" s="28">
        <f>(DB426*DB428)*(1-COS(RADIANS(CU426)))+DB427*(SIN(RADIANS(CU426)))</f>
        <v>0</v>
      </c>
      <c r="DU426" s="61">
        <f t="array" ref="DU426:DU428">MMULT(DQ426:DS428,EE426:EE428)</f>
        <v>-0.30965182898317845</v>
      </c>
      <c r="DV426" s="13"/>
      <c r="DW426" s="17">
        <v>1</v>
      </c>
      <c r="DX426">
        <v>0</v>
      </c>
      <c r="DZ426" s="73">
        <f>(DB426^2)*(1-COS(RADIANS(CW426-45)))+(COS(RADIANS(CW426-45)))</f>
        <v>-0.9868318118817424</v>
      </c>
      <c r="EA426" s="73">
        <f>(DB426*DB427)*(1-COS(RADIANS(CW426-45)))-DB428*(SIN(RADIANS(CW426-45)))</f>
        <v>-0.1617497297005385</v>
      </c>
      <c r="EB426" s="73">
        <f>(DB426*DB428)*(1-COS(RADIANS(CW426-45)))+DB427*(SIN(RADIANS(CW426-45)))</f>
        <v>0</v>
      </c>
      <c r="EC426" s="10"/>
      <c r="ED426">
        <f t="array" ref="ED426:ED428">MMULT(DZ426:EB428,DA426:DA428)</f>
        <v>-0.9868318118817424</v>
      </c>
      <c r="EE426" s="1">
        <f t="array" ref="EE426:EE428">MMULT(DK426:DM428,ED426:ED428)</f>
        <v>-0.9883416946147584</v>
      </c>
      <c r="EG426">
        <f>CY426+DU426</f>
        <v>0.40806778975955305</v>
      </c>
      <c r="EH426">
        <f>EG426/(SQRT(EG426^2+EG427^2+EG428^2))</f>
        <v>0.28854750132278634</v>
      </c>
      <c r="EJ426">
        <f>Q426+AM426</f>
        <v>0</v>
      </c>
      <c r="EK426">
        <f>EJ426/(SQRT(EJ426^2+EJ427^2+EJ428^2))</f>
        <v>0</v>
      </c>
      <c r="EM426" s="23">
        <f>CY427*DU428-CY428*DU427</f>
        <v>0.62369407058201221</v>
      </c>
      <c r="EO426" s="15">
        <v>9</v>
      </c>
      <c r="EP426" s="9" t="s">
        <v>7</v>
      </c>
      <c r="EW426" s="17">
        <f>CU426</f>
        <v>80</v>
      </c>
      <c r="EX426" s="17">
        <f>CV426</f>
        <v>40</v>
      </c>
      <c r="EY426" s="31">
        <f>1+CW426</f>
        <v>216.6915286014854</v>
      </c>
      <c r="EZ426" s="10"/>
      <c r="FA426" s="61">
        <f t="array" ref="FA426:FA428">MMULT(FS426:FU428,FQ426:FQ428)</f>
        <v>0.72301447614190684</v>
      </c>
      <c r="FB426" s="13">
        <f>BW427</f>
        <v>0</v>
      </c>
      <c r="FC426" s="17">
        <v>1</v>
      </c>
      <c r="FD426">
        <v>0</v>
      </c>
      <c r="FF426" s="73">
        <f>(FD426^2)*(1-COS(RADIANS(EY426+45)))+(COS(RADIANS(EY426+45)))</f>
        <v>-0.14450250456705144</v>
      </c>
      <c r="FG426" s="73">
        <f>(FD426*FD427)*(1-COS(RADIANS(EY426+45)))-FD428*(SIN(RADIANS(EY426+45)))</f>
        <v>0.98950443464082027</v>
      </c>
      <c r="FH426" s="73">
        <f>(FD426*FD428)*(1-COS(RADIANS(EY426+45)))+FD427*(SIN(RADIANS(EY426+45)))</f>
        <v>0</v>
      </c>
      <c r="FI426" s="10"/>
      <c r="FJ426">
        <f t="array" ref="FJ426:FJ428">MMULT(FF426:FH428,FC426:FC428)</f>
        <v>-0.14450250456705144</v>
      </c>
      <c r="FK426" s="23">
        <f>COS(RADIANS(176))</f>
        <v>-0.9975640502598242</v>
      </c>
      <c r="FM426" s="30">
        <f>(FK426^2)*(1-COS(RADIANS(EX426)))+(COS(RADIANS(EX426)))</f>
        <v>0.99886158030145311</v>
      </c>
      <c r="FN426" s="30">
        <f>(FK426*FK427)*(1-COS(RADIANS(EX426)))-FK428*(SIN(RADIANS(EX426)))</f>
        <v>-1.6280160168985456E-2</v>
      </c>
      <c r="FO426" s="30">
        <f>(FK426*FK428)*(1-COS(RADIANS(EX426)))+FK427*(SIN(RADIANS(EX426)))</f>
        <v>4.4838597018148282E-2</v>
      </c>
      <c r="FQ426">
        <f t="array" ref="FQ426:FQ428">MMULT(FM426:FO428,FJ426:FJ428)</f>
        <v>-0.128228709385489</v>
      </c>
      <c r="FS426" s="28">
        <f>(FD426^2)*(1-COS(RADIANS(EW426)))+(COS(RADIANS(EW426)))</f>
        <v>0.17364817766693041</v>
      </c>
      <c r="FT426" s="28">
        <f>(FD426*FD427)*(1-COS(RADIANS(EW426)))-FD428*(SIN(RADIANS(EW426)))</f>
        <v>-0.98480775301220802</v>
      </c>
      <c r="FU426" s="28">
        <f>(FD426*FD428)*(1-COS(RADIANS(EW426)))+FD427*(SIN(RADIANS(EW426)))</f>
        <v>0</v>
      </c>
      <c r="FW426" s="61">
        <f t="array" ref="FW426:FW428">MMULT(FS426:FU428,GG426:GG428)</f>
        <v>-0.29707873301548182</v>
      </c>
      <c r="FX426" s="13">
        <f>BX427</f>
        <v>0</v>
      </c>
      <c r="FY426" s="17">
        <v>1</v>
      </c>
      <c r="FZ426">
        <v>0</v>
      </c>
      <c r="GB426" s="73">
        <f>(FD426^2)*(1-COS(RADIANS(EY426-45)))+(COS(RADIANS(EY426-45)))</f>
        <v>-0.98950443464082016</v>
      </c>
      <c r="GC426" s="73">
        <f>(FD426*FD427)*(1-COS(RADIANS(EY426-45)))-FD428*(SIN(RADIANS(EY426-45)))</f>
        <v>-0.14450250456705183</v>
      </c>
      <c r="GD426" s="73">
        <f>(FD426*FD428)*(1-COS(RADIANS(EY426-45)))+FD427*(SIN(RADIANS(EY426-45)))</f>
        <v>0</v>
      </c>
      <c r="GE426" s="10"/>
      <c r="GF426">
        <f t="array" ref="GF426:GF428">MMULT(GB426:GD428,FC426:FC428)</f>
        <v>-0.98950443464082016</v>
      </c>
      <c r="GG426" s="1">
        <f t="array" ref="GG426:GG428">MMULT(FM426:FO428,GF426:GF428)</f>
        <v>-0.99073048721979673</v>
      </c>
      <c r="GI426">
        <f>FA426+FW426</f>
        <v>0.42593574312642501</v>
      </c>
      <c r="GJ426">
        <f>GI426/(SQRT(GI426^2+GI427^2+GI428^2))</f>
        <v>0.30118205231442657</v>
      </c>
      <c r="GL426" t="e">
        <f>CH427+DC426</f>
        <v>#VALUE!</v>
      </c>
      <c r="GM426" t="e">
        <f>GL426/(SQRT(GL426^2+GL427^2+GL428^2))</f>
        <v>#VALUE!</v>
      </c>
      <c r="GO426" s="27">
        <f>FA427*FW428-FA428*FW427</f>
        <v>0.62369407058201221</v>
      </c>
    </row>
    <row r="427" spans="1:197" x14ac:dyDescent="0.2">
      <c r="E427" s="5" t="s">
        <v>4</v>
      </c>
      <c r="F427" s="6" t="s">
        <v>5</v>
      </c>
      <c r="G427" s="7" t="s">
        <v>6</v>
      </c>
      <c r="H427" s="8" t="s">
        <v>1</v>
      </c>
      <c r="I427">
        <v>10</v>
      </c>
      <c r="J427" s="9" t="s">
        <v>7</v>
      </c>
      <c r="K427">
        <v>10</v>
      </c>
      <c r="L427" s="10"/>
      <c r="M427" s="17">
        <f>A391</f>
        <v>120</v>
      </c>
      <c r="N427" s="17">
        <f>B391</f>
        <v>45</v>
      </c>
      <c r="O427" s="17">
        <f>C391</f>
        <v>167.8</v>
      </c>
      <c r="Q427" s="61">
        <f t="array" ref="Q427:Q429">MMULT(AI427:AK429,AG427:AG429)</f>
        <v>0.73172300288470526</v>
      </c>
      <c r="R427" s="13"/>
      <c r="S427" s="17">
        <v>1</v>
      </c>
      <c r="T427">
        <v>0</v>
      </c>
      <c r="V427" s="73">
        <f>(T427^2)*(1-COS(RADIANS(O427+45)))+(COS(RADIANS(O427+45)))</f>
        <v>-0.84056660349568413</v>
      </c>
      <c r="W427" s="73">
        <f>(T427*T428)*(1-COS(RADIANS(O427+45)))-T429*(SIN(RADIANS(O427+45)))</f>
        <v>0.54170821028274008</v>
      </c>
      <c r="X427" s="73">
        <f>(T427*T429)*(1-COS(RADIANS(O427+45)))+T428*(SIN(RADIANS(O427+45)))</f>
        <v>0</v>
      </c>
      <c r="Y427" s="10"/>
      <c r="Z427">
        <f t="array" ref="Z427:Z429">MMULT(V427:X429,S427:S429)</f>
        <v>-0.84056660349568413</v>
      </c>
      <c r="AA427" s="23">
        <f>COS(RADIANS('[1]Biaxial Input'!$F$21))</f>
        <v>-0.9975640502598242</v>
      </c>
      <c r="AC427" s="30">
        <f>(AA427^2)*(1-COS(RADIANS(N427)))+(COS(RADIANS(N427)))</f>
        <v>0.99857479166422358</v>
      </c>
      <c r="AD427" s="30">
        <f>(AA427*AA428)*(1-COS(RADIANS(N427)))-AA429*(SIN(RADIANS(N427)))</f>
        <v>-2.0381428756221641E-2</v>
      </c>
      <c r="AE427" s="30">
        <f>(AA427*AA429)*(1-COS(RADIANS(N427)))+AA428*(SIN(RADIANS(N427)))</f>
        <v>4.9325275616132508E-2</v>
      </c>
      <c r="AG427">
        <f t="array" ref="AG427:AG429">MMULT(AC427:AE429,Z427:Z429)</f>
        <v>-0.82832783367106888</v>
      </c>
      <c r="AI427" s="28">
        <f>(T427^2)*(1-COS(RADIANS(M427)))+(COS(RADIANS(M427)))</f>
        <v>-0.49999999999999978</v>
      </c>
      <c r="AJ427" s="28">
        <f>(T427*T428)*(1-COS(RADIANS(M427)))-T429*(SIN(RADIANS(M427)))</f>
        <v>-0.86602540378443871</v>
      </c>
      <c r="AK427" s="28">
        <f>(T427*T429)*(1-COS(RADIANS(M427)))+T428*(SIN(RADIANS(M427)))</f>
        <v>0</v>
      </c>
      <c r="AM427" s="61">
        <f t="array" ref="AM427:AM429">MMULT(AI427:AK429,AW427:AW429)</f>
        <v>-0.24630484814143411</v>
      </c>
      <c r="AN427" s="13"/>
      <c r="AO427" s="17">
        <v>1</v>
      </c>
      <c r="AP427">
        <v>0</v>
      </c>
      <c r="AR427" s="73">
        <f>(T427^2)*(1-COS(RADIANS(O427-45)))+(COS(RADIANS(O427-45)))</f>
        <v>-0.54170821028274008</v>
      </c>
      <c r="AS427" s="73">
        <f>(T427*T428)*(1-COS(RADIANS(O427-45)))-T429*(SIN(RADIANS(O427-45)))</f>
        <v>-0.84056660349568413</v>
      </c>
      <c r="AT427" s="73">
        <f>(T427*T429)*(1-COS(RADIANS(O427-45)))+T428*(SIN(RADIANS(O427-45)))</f>
        <v>0</v>
      </c>
      <c r="AU427" s="10"/>
      <c r="AV427">
        <f t="array" ref="AV427:AV429">MMULT(AR427:AT429,S427:S429)</f>
        <v>-0.54170821028274008</v>
      </c>
      <c r="AW427" s="1">
        <f t="array" ref="AW427:AW429">MMULT(AC427:AE429,AV427:AV429)</f>
        <v>-0.558068111569893</v>
      </c>
      <c r="BY427" t="s">
        <v>8</v>
      </c>
      <c r="BZ427" s="5">
        <f t="shared" ref="BZ427:CA429" si="653">BZ422</f>
        <v>0.93180266183863136</v>
      </c>
      <c r="CA427" s="6">
        <f t="shared" si="653"/>
        <v>-0.87956522186239505</v>
      </c>
      <c r="CB427" s="7">
        <f>CY426</f>
        <v>0.71771961874273149</v>
      </c>
      <c r="CC427" s="8">
        <f>DU426</f>
        <v>-0.30965182898317845</v>
      </c>
      <c r="CE427" s="9">
        <f>((SUMPRODUCT(CB427:CB429,BZ427:BZ429))*(SUMPRODUCT(CB427:(CB429),CA427:CA429)))-((SUMPRODUCT(CC427:CC429,BZ427:BZ429))*(SUMPRODUCT(CC427:CC429,CA427:CA429)))</f>
        <v>-8.3266726846886741E-16</v>
      </c>
      <c r="CG427">
        <v>1</v>
      </c>
      <c r="CH427" t="s">
        <v>161</v>
      </c>
      <c r="CI427" s="67"/>
      <c r="CJ427" s="1" t="s">
        <v>8</v>
      </c>
      <c r="CK427" s="5">
        <f t="shared" ref="CK427:CL429" si="654">BZ427</f>
        <v>0.93180266183863136</v>
      </c>
      <c r="CL427" s="6">
        <f t="shared" si="654"/>
        <v>-0.87956522186239505</v>
      </c>
      <c r="CM427" s="7">
        <f>FA426</f>
        <v>0.72301447614190684</v>
      </c>
      <c r="CN427" s="8">
        <f>FW426</f>
        <v>-0.29707873301548182</v>
      </c>
      <c r="CO427" s="10"/>
      <c r="CP427">
        <f t="shared" si="652"/>
        <v>0.3492962422733713</v>
      </c>
      <c r="CQ427">
        <f t="shared" si="652"/>
        <v>-0.34518112468713447</v>
      </c>
      <c r="CR427">
        <f>CJ430</f>
        <v>0</v>
      </c>
      <c r="CS427">
        <f>CM430</f>
        <v>0</v>
      </c>
      <c r="CW427" s="28"/>
      <c r="CY427" s="61">
        <v>-0.27429771314143903</v>
      </c>
      <c r="DA427" s="17">
        <v>0</v>
      </c>
      <c r="DB427">
        <v>0</v>
      </c>
      <c r="DD427" s="73">
        <f>(DB426*DB427)*(1-COS(RADIANS(CW426+45)))+DB428*(SIN(RADIANS(CW426+45)))</f>
        <v>-0.9868318118817424</v>
      </c>
      <c r="DE427" s="73">
        <f>(DB427^2)*(1-COS(RADIANS(CW426+45)))+(COS(RADIANS(CW426+45)))</f>
        <v>-0.161749729700539</v>
      </c>
      <c r="DF427" s="73">
        <f>(DB427*DB428)*(1-COS(RADIANS(CW426+45)))-DB426*(SIN(RADIANS(CW426+45)))</f>
        <v>0</v>
      </c>
      <c r="DG427" s="10"/>
      <c r="DH427">
        <v>-0.9868318118817424</v>
      </c>
      <c r="DI427" s="23">
        <f>SIN(RADIANS('[1]Biaxial Input'!$F$21))*(COS(RADIANS(0)))</f>
        <v>6.9756473744125524E-2</v>
      </c>
      <c r="DK427" s="30">
        <f>(DI426*DI427)*(1-COS(RADIANS(CV426)))+DI428*(SIN(RADIANS(CV426)))</f>
        <v>-1.6280160168985456E-2</v>
      </c>
      <c r="DL427" s="30">
        <f>(DI427^2)*(1-COS(RADIANS(CV426)))+(COS(RADIANS(CV426)))</f>
        <v>0.7671828628175249</v>
      </c>
      <c r="DM427" s="30">
        <f>(DI427*DI428)*(1-COS(RADIANS(CV426)))-DI426*(SIN(RADIANS(CV426)))</f>
        <v>0.64122181137573508</v>
      </c>
      <c r="DO427">
        <v>-0.75444714305202543</v>
      </c>
      <c r="DQ427" s="28">
        <f>(DB426*DB427)*(1-COS(RADIANS(CU426)))+DB428*(SIN(RADIANS(CU426)))</f>
        <v>0.98480775301220802</v>
      </c>
      <c r="DR427" s="28">
        <f>(DB427^2)*(1-COS(RADIANS(CU426)))+(COS(RADIANS(CU426)))</f>
        <v>0.17364817766693041</v>
      </c>
      <c r="DS427" s="28">
        <f>(DB427*DB428)*(1-COS(RADIANS(CU426)))-DB426*(SIN(RADIANS(CU426)))</f>
        <v>0</v>
      </c>
      <c r="DU427" s="61">
        <v>-0.94898848627262189</v>
      </c>
      <c r="DW427" s="17">
        <v>0</v>
      </c>
      <c r="DX427">
        <v>0</v>
      </c>
      <c r="DZ427" s="73">
        <f>(DB426*DB427)*(1-COS(RADIANS(CW426-45)))+DB428*(SIN(RADIANS(CW426-45)))</f>
        <v>0.1617497297005385</v>
      </c>
      <c r="EA427" s="73">
        <f>(DB427^2)*(1-COS(RADIANS(CW426-45)))+(COS(RADIANS(CW426-45)))</f>
        <v>-0.9868318118817424</v>
      </c>
      <c r="EB427" s="73">
        <f>(DB427*DB428)*(1-COS(RADIANS(CW426-45)))-DB426*(SIN(RADIANS(CW426-45)))</f>
        <v>0</v>
      </c>
      <c r="EC427" s="10"/>
      <c r="ED427">
        <v>0.1617497297005385</v>
      </c>
      <c r="EE427" s="1">
        <v>0.14015740064890486</v>
      </c>
      <c r="EG427">
        <f>CY427+DU427</f>
        <v>-1.2232861994140609</v>
      </c>
      <c r="EH427">
        <f>EG427/(SQRT(EG426^2+EG427^2+EG428^2))</f>
        <v>-0.86499396693760167</v>
      </c>
      <c r="EJ427">
        <f>Q427+AM427</f>
        <v>0.48541815474327116</v>
      </c>
      <c r="EK427">
        <f>EJ427/(SQRT(EJ426^2+EJ427^2+EJ428^2))</f>
        <v>0.34500154619072243</v>
      </c>
      <c r="EM427" s="23">
        <f>CY428*DU426-CY426*DU428</f>
        <v>-0.15550439700334712</v>
      </c>
      <c r="EP427" s="9">
        <f>((SUMPRODUCT(CM427:CM429,BZ427:BZ429))*(SUMPRODUCT(CM427:CM429,CA427:CA429)))-((SUMPRODUCT(CN427:CN429,BZ427:BZ429))*(SUMPRODUCT(CN427:CN429,CA427:CA429)))</f>
        <v>-2.7013385051975369E-2</v>
      </c>
      <c r="EY427" s="28"/>
      <c r="EZ427" s="10"/>
      <c r="FA427" s="61">
        <v>-0.25769380350440385</v>
      </c>
      <c r="FB427" s="13">
        <f>BW428</f>
        <v>0</v>
      </c>
      <c r="FC427" s="17">
        <v>0</v>
      </c>
      <c r="FD427">
        <v>0</v>
      </c>
      <c r="FF427" s="73">
        <f>(FD426*FD427)*(1-COS(RADIANS(EY426+45)))+FD428*(SIN(RADIANS(EY426+45)))</f>
        <v>-0.98950443464082027</v>
      </c>
      <c r="FG427" s="73">
        <f>(FD427^2)*(1-COS(RADIANS(EY426+45)))+(COS(RADIANS(EY426+45)))</f>
        <v>-0.14450250456705144</v>
      </c>
      <c r="FH427" s="73">
        <f>(FD427*FD428)*(1-COS(RADIANS(EY426+45)))-FD426*(SIN(RADIANS(EY426+45)))</f>
        <v>0</v>
      </c>
      <c r="FI427" s="10"/>
      <c r="FJ427">
        <v>-0.98950443464082027</v>
      </c>
      <c r="FK427" s="23">
        <f>SIN(RADIANS(176))*(COS(RADIANS(0)))</f>
        <v>6.9756473744125524E-2</v>
      </c>
      <c r="FM427" s="30">
        <f>(FK426*FK427)*(1-COS(RADIANS(EX426)))+FK428*(SIN(RADIANS(EX426)))</f>
        <v>-1.6280160168985456E-2</v>
      </c>
      <c r="FN427" s="30">
        <f>(FK427^2)*(1-COS(RADIANS(EX426)))+(COS(RADIANS(EX426)))</f>
        <v>0.7671828628175249</v>
      </c>
      <c r="FO427" s="30">
        <f>(FK427*FK428)*(1-COS(RADIANS(EX426)))-FK426*(SIN(RADIANS(EX426)))</f>
        <v>0.64122181137573508</v>
      </c>
      <c r="FQ427">
        <v>-0.75677832101920983</v>
      </c>
      <c r="FS427" s="28">
        <f>(FD426*FD427)*(1-COS(RADIANS(EW426)))+FD428*(SIN(RADIANS(EW426)))</f>
        <v>0.98480775301220802</v>
      </c>
      <c r="FT427" s="28">
        <f>(FD427^2)*(1-COS(RADIANS(EW426)))+(COS(RADIANS(EW426)))</f>
        <v>0.17364817766693041</v>
      </c>
      <c r="FU427" s="28">
        <f>(FD427*FD428)*(1-COS(RADIANS(EW426)))-FD426*(SIN(RADIANS(EW426)))</f>
        <v>0</v>
      </c>
      <c r="FW427" s="61">
        <v>-0.95363110590419542</v>
      </c>
      <c r="FX427" s="13">
        <f>BX428</f>
        <v>0</v>
      </c>
      <c r="FY427" s="17">
        <v>0</v>
      </c>
      <c r="FZ427">
        <v>0</v>
      </c>
      <c r="GB427" s="73">
        <f>(FD426*FD427)*(1-COS(RADIANS(EY426-45)))+FD428*(SIN(RADIANS(EY426-45)))</f>
        <v>0.14450250456705183</v>
      </c>
      <c r="GC427" s="73">
        <f>(FD427^2)*(1-COS(RADIANS(EY426-45)))+(COS(RADIANS(EY426-45)))</f>
        <v>-0.98950443464082016</v>
      </c>
      <c r="GD427" s="73">
        <f>(FD427*FD428)*(1-COS(RADIANS(EY426-45)))-FD426*(SIN(RADIANS(EY426-45)))</f>
        <v>0</v>
      </c>
      <c r="GE427" s="10"/>
      <c r="GF427">
        <v>0.14450250456705183</v>
      </c>
      <c r="GG427" s="1">
        <v>0.12696913582192723</v>
      </c>
      <c r="GI427">
        <f>FA427+FW427</f>
        <v>-1.2113249094085994</v>
      </c>
      <c r="GJ427">
        <f>GI427/(SQRT(GI426^2+GI427^2+GI428^2))</f>
        <v>-0.85653605766300123</v>
      </c>
      <c r="GL427">
        <f>CH428+DC427</f>
        <v>-2.7013385051975369E-2</v>
      </c>
      <c r="GM427" t="e">
        <f>GL427/(SQRT(GL426^2+GL427^2+GL428^2))</f>
        <v>#VALUE!</v>
      </c>
      <c r="GO427" s="27">
        <f>FA428*FW426-FA426*FW428</f>
        <v>-0.15550439700334709</v>
      </c>
    </row>
    <row r="428" spans="1:197" x14ac:dyDescent="0.2">
      <c r="D428" t="s">
        <v>8</v>
      </c>
      <c r="E428" s="5">
        <f t="shared" ref="E428:F430" si="655">E423</f>
        <v>0.93957355355111316</v>
      </c>
      <c r="F428" s="6">
        <f t="shared" si="655"/>
        <v>-0.90975710562585088</v>
      </c>
      <c r="G428" s="7">
        <f>Q427</f>
        <v>0.73172300288470526</v>
      </c>
      <c r="H428" s="8">
        <f>AM427</f>
        <v>-0.24630484814143411</v>
      </c>
      <c r="J428" s="9">
        <f>((SUMPRODUCT(G428:G430,E428:E430))*(SUMPRODUCT(G428:G430,F428:F430)))-((SUMPRODUCT(H428:H430,E428:E430))*(SUMPRODUCT(H428:H430,F428:F430)))</f>
        <v>3.9905375549959876E-2</v>
      </c>
      <c r="Q428" s="61">
        <v>-0.53401012280677651</v>
      </c>
      <c r="S428" s="17">
        <v>0</v>
      </c>
      <c r="T428">
        <v>0</v>
      </c>
      <c r="V428" s="73">
        <f>(T427*T428)*(1-COS(RADIANS(O427+45)))+T429*(SIN(RADIANS(O427+45)))</f>
        <v>-0.54170821028274008</v>
      </c>
      <c r="W428" s="73">
        <f>(T428^2)*(1-COS(RADIANS(O427+45)))+(COS(RADIANS(O427+45)))</f>
        <v>-0.84056660349568413</v>
      </c>
      <c r="X428" s="73">
        <f>(T428*T429)*(1-COS(RADIANS(O427+45)))-T427*(SIN(RADIANS(O427+45)))</f>
        <v>0</v>
      </c>
      <c r="Y428" s="10"/>
      <c r="Z428">
        <v>-0.54170821028274008</v>
      </c>
      <c r="AA428" s="23">
        <f>SIN(RADIANS('[1]Biaxial Input'!$F$21))*(COS(RADIANS(0)))</f>
        <v>6.9756473744125524E-2</v>
      </c>
      <c r="AC428" s="30">
        <f>(AA427*AA428)*(1-COS(RADIANS(N427)))+AA429*(SIN(RADIANS(N427)))</f>
        <v>-2.0381428756221641E-2</v>
      </c>
      <c r="AD428" s="30">
        <f>(AA428^2)*(1-COS(RADIANS(N427)))+(COS(RADIANS(N427)))</f>
        <v>0.70853198952232399</v>
      </c>
      <c r="AE428" s="30">
        <f>(AA428*AA429)*(1-COS(RADIANS(N427)))-AA427*(SIN(RADIANS(N427)))</f>
        <v>0.70538430460663959</v>
      </c>
      <c r="AG428">
        <v>-0.36668564762820077</v>
      </c>
      <c r="AI428" s="28">
        <f>(T427*T428)*(1-COS(RADIANS(M427)))+T429*(SIN(RADIANS(M427)))</f>
        <v>0.86602540378443871</v>
      </c>
      <c r="AJ428" s="28">
        <f>(T428^2)*(1-COS(RADIANS(M427)))+(COS(RADIANS(M427)))</f>
        <v>-0.49999999999999978</v>
      </c>
      <c r="AK428" s="28">
        <f>(T428*T429)*(1-COS(RADIANS(M427)))-T427*(SIN(RADIANS(M427)))</f>
        <v>0</v>
      </c>
      <c r="AM428" s="61">
        <v>-0.78660571925921441</v>
      </c>
      <c r="AO428" s="17">
        <v>0</v>
      </c>
      <c r="AP428">
        <v>0</v>
      </c>
      <c r="AR428" s="73">
        <f>(T427*T428)*(1-COS(RADIANS(O427-45)))+T429*(SIN(RADIANS(O427-45)))</f>
        <v>0.84056660349568413</v>
      </c>
      <c r="AS428" s="73">
        <f>(T428^2)*(1-COS(RADIANS(O427-45)))+(COS(RADIANS(O427-45)))</f>
        <v>-0.54170821028274008</v>
      </c>
      <c r="AT428" s="73">
        <f>(T428*T429)*(1-COS(RADIANS(O427-45)))-T427*(SIN(RADIANS(O427-45)))</f>
        <v>0</v>
      </c>
      <c r="AU428" s="10"/>
      <c r="AV428">
        <v>0.84056660349568413</v>
      </c>
      <c r="AW428" s="1">
        <v>0.60660911519535743</v>
      </c>
      <c r="BY428" t="s">
        <v>9</v>
      </c>
      <c r="BZ428" s="5">
        <f t="shared" si="653"/>
        <v>0.3492962422733713</v>
      </c>
      <c r="CA428" s="6">
        <f t="shared" si="653"/>
        <v>-0.34518112468713447</v>
      </c>
      <c r="CB428" s="7">
        <f>CY427</f>
        <v>-0.27429771314143903</v>
      </c>
      <c r="CC428" s="8">
        <f>DU427</f>
        <v>-0.94898848627262189</v>
      </c>
      <c r="CE428" s="10"/>
      <c r="CH428">
        <f>((SUMPRODUCT(CM427:CM429,CK427:CK429))*(SUMPRODUCT(CM427:CM429,CL427:CL429)))-((SUMPRODUCT(CN427:CN429,CK427:CK429))*(SUMPRODUCT(CN427:CN429,CL427:CL429)))</f>
        <v>-2.7013385051975369E-2</v>
      </c>
      <c r="CI428" s="67"/>
      <c r="CJ428" s="10" t="s">
        <v>9</v>
      </c>
      <c r="CK428" s="5">
        <f t="shared" si="654"/>
        <v>0.3492962422733713</v>
      </c>
      <c r="CL428" s="6">
        <f t="shared" si="654"/>
        <v>-0.34518112468713447</v>
      </c>
      <c r="CM428" s="7">
        <f>FA427</f>
        <v>-0.25769380350440385</v>
      </c>
      <c r="CN428" s="8">
        <f>FW427</f>
        <v>-0.95363110590419542</v>
      </c>
      <c r="CP428">
        <f t="shared" si="652"/>
        <v>-9.8670839279614439E-2</v>
      </c>
      <c r="CQ428">
        <f t="shared" si="652"/>
        <v>-0.32743703463395935</v>
      </c>
      <c r="CR428">
        <f>CK430</f>
        <v>0</v>
      </c>
      <c r="CS428">
        <f>CN430</f>
        <v>0</v>
      </c>
      <c r="CW428" s="28"/>
      <c r="CY428" s="61">
        <v>0.64003071288584645</v>
      </c>
      <c r="DA428" s="17">
        <v>0</v>
      </c>
      <c r="DB428">
        <v>1</v>
      </c>
      <c r="DD428" s="73">
        <f>(DB426*DB428)*(1-COS(RADIANS(CW426+45)))-DB427*(SIN(RADIANS(CW426+45)))</f>
        <v>0</v>
      </c>
      <c r="DE428" s="73">
        <f>(DB427*DB428)*(1-COS(RADIANS(CW426+45)))+DB426*(SIN(RADIANS(CW426+45)))</f>
        <v>0</v>
      </c>
      <c r="DF428" s="73">
        <f>(DB428^2)*(1-COS(RADIANS(CW426+45)))+(COS(RADIANS(CW426+45)))</f>
        <v>1</v>
      </c>
      <c r="DG428" s="10"/>
      <c r="DH428">
        <v>0</v>
      </c>
      <c r="DI428" s="23">
        <f>SIN(RADIANS('[1]Biaxial Input'!$F$21))*SIN(RADIANS(0))</f>
        <v>0</v>
      </c>
      <c r="DK428" s="30">
        <f>(DI426*DI428)*(1-COS(RADIANS(CV426)))-DI427*(SIN(RADIANS(CV426)))</f>
        <v>-4.4838597018148282E-2</v>
      </c>
      <c r="DL428" s="30">
        <f>(DI427*DI428)*(1-COS(RADIANS(CV426)))+DI426*(SIN(RADIANS(CV426)))</f>
        <v>-0.64122181137573508</v>
      </c>
      <c r="DM428" s="30">
        <f>(DI428^2)*(1-COS(RADIANS(CV426)))+(COS(RADIANS(CV426)))</f>
        <v>0.76604444311897801</v>
      </c>
      <c r="DO428">
        <v>0.64003071288584645</v>
      </c>
      <c r="DQ428" s="28">
        <f>(DB426*DB428)*(1-COS(RADIANS(CU426)))-DB427*(SIN(RADIANS(CU426)))</f>
        <v>0</v>
      </c>
      <c r="DR428" s="28">
        <f>(DB427*DB428)*(1-COS(RADIANS(CU426)))+DB426*(SIN(RADIANS(CU426)))</f>
        <v>0</v>
      </c>
      <c r="DS428" s="28">
        <f>(DB428^2)*(1-COS(RADIANS(CU426)))+(COS(RADIANS(CU426)))</f>
        <v>1</v>
      </c>
      <c r="DU428" s="61">
        <v>-5.9469300730460264E-2</v>
      </c>
      <c r="DW428" s="17">
        <v>0</v>
      </c>
      <c r="DX428">
        <v>1</v>
      </c>
      <c r="DZ428" s="73">
        <f>(DB426*DB426)*(1-COS(RADIANS(CW426-45)))-DB426*(SIN(RADIANS(CW426-45)))</f>
        <v>0</v>
      </c>
      <c r="EA428" s="73">
        <f>(DB427*DB428)*(1-COS(RADIANS(CW426-45)))+DB426*(SIN(RADIANS(CW426-45)))</f>
        <v>0</v>
      </c>
      <c r="EB428" s="73">
        <f>(DB428^2)*(1-COS(RADIANS(CW426-45)))+(COS(RADIANS(CW426-45)))</f>
        <v>0.99999999999999989</v>
      </c>
      <c r="EC428" s="10"/>
      <c r="ED428">
        <v>0</v>
      </c>
      <c r="EE428" s="1">
        <v>-5.9469300730460264E-2</v>
      </c>
      <c r="EG428">
        <f>CY428+DU428</f>
        <v>0.58056141215538615</v>
      </c>
      <c r="EH428">
        <f>EG428/(SQRT(EG426^2+EG427^2+EG428^2))</f>
        <v>0.41051891143031166</v>
      </c>
      <c r="EJ428">
        <f>Q428+AM428</f>
        <v>-1.3206158420659908</v>
      </c>
      <c r="EK428">
        <f>EJ428/(SQRT(EJ426^2+EJ427^2+EJ428^2))</f>
        <v>-0.93860211651477266</v>
      </c>
      <c r="EM428" s="23">
        <f>CY426*DU427-CY427*DU426</f>
        <v>-0.7660444431189779</v>
      </c>
      <c r="ER428">
        <f t="shared" ref="ER428:ES430" si="656">CK427</f>
        <v>0.93180266183863136</v>
      </c>
      <c r="ES428">
        <f t="shared" si="656"/>
        <v>-0.87956522186239505</v>
      </c>
      <c r="ET428" t="e">
        <f>#REF!</f>
        <v>#REF!</v>
      </c>
      <c r="EU428" t="e">
        <f>#REF!</f>
        <v>#REF!</v>
      </c>
      <c r="EY428" s="28"/>
      <c r="EZ428" s="10"/>
      <c r="FA428" s="61">
        <v>0.64097111551510455</v>
      </c>
      <c r="FB428" s="13">
        <f>BW429</f>
        <v>0</v>
      </c>
      <c r="FC428" s="17">
        <v>0</v>
      </c>
      <c r="FD428">
        <v>1</v>
      </c>
      <c r="FF428" s="73">
        <f>(FD426*FD428)*(1-COS(RADIANS(EY426+45)))-FD427*(SIN(RADIANS(EY426+45)))</f>
        <v>0</v>
      </c>
      <c r="FG428" s="73">
        <f>(FD427*FD428)*(1-COS(RADIANS(EY426+45)))+FD426*(SIN(RADIANS(EY426+45)))</f>
        <v>0</v>
      </c>
      <c r="FH428" s="73">
        <f>(FD428^2)*(1-COS(RADIANS(EY426+45)))+(COS(RADIANS(EY426+45)))</f>
        <v>1</v>
      </c>
      <c r="FI428" s="10"/>
      <c r="FJ428">
        <v>0</v>
      </c>
      <c r="FK428" s="23">
        <f>SIN(RADIANS(176))*SIN(RADIANS(0))</f>
        <v>0</v>
      </c>
      <c r="FM428" s="30">
        <f>(FK426*FK428)*(1-COS(RADIANS(EX426)))-FK427*(SIN(RADIANS(EX426)))</f>
        <v>-4.4838597018148282E-2</v>
      </c>
      <c r="FN428" s="30">
        <f>(FK427*FK428)*(1-COS(RADIANS(EX426)))+FK426*(SIN(RADIANS(EX426)))</f>
        <v>-0.64122181137573508</v>
      </c>
      <c r="FO428" s="30">
        <f>(FK428^2)*(1-COS(RADIANS(EX426)))+(COS(RADIANS(EX426)))</f>
        <v>0.76604444311897801</v>
      </c>
      <c r="FQ428">
        <v>0.64097111551510455</v>
      </c>
      <c r="FS428" s="28">
        <f>(FD426*FD428)*(1-COS(RADIANS(EW426)))-FD427*(SIN(RADIANS(EW426)))</f>
        <v>0</v>
      </c>
      <c r="FT428" s="28">
        <f>(FD427*FD428)*(1-COS(RADIANS(EW426)))+FD426*(SIN(RADIANS(EW426)))</f>
        <v>0</v>
      </c>
      <c r="FU428" s="28">
        <f>(FD428^2)*(1-COS(RADIANS(EW426)))+(COS(RADIANS(EW426)))</f>
        <v>1</v>
      </c>
      <c r="FW428" s="61">
        <v>-4.8290167134285022E-2</v>
      </c>
      <c r="FX428" s="13">
        <f>BX429</f>
        <v>0</v>
      </c>
      <c r="FY428" s="17">
        <v>0</v>
      </c>
      <c r="FZ428">
        <v>1</v>
      </c>
      <c r="GB428" s="73">
        <f>(FD426*FD426)*(1-COS(RADIANS(EY426-45)))-FD426*(SIN(RADIANS(EY426-45)))</f>
        <v>0</v>
      </c>
      <c r="GC428" s="73">
        <f>(FD427*FD428)*(1-COS(RADIANS(EY426-45)))+FD426*(SIN(RADIANS(EY426-45)))</f>
        <v>0</v>
      </c>
      <c r="GD428" s="73">
        <f>(FD428^2)*(1-COS(RADIANS(EY426-45)))+(COS(RADIANS(EY426-45)))</f>
        <v>1</v>
      </c>
      <c r="GE428" s="10"/>
      <c r="GF428">
        <v>0</v>
      </c>
      <c r="GG428" s="1">
        <v>-4.8290167134285022E-2</v>
      </c>
      <c r="GI428">
        <f>FA428+FW428</f>
        <v>0.59268094838081953</v>
      </c>
      <c r="GJ428">
        <f>GI428/(SQRT(GI426^2+GI427^2+GI428^2))</f>
        <v>0.41908871768015171</v>
      </c>
      <c r="GL428" t="e">
        <f>#REF!+DC428</f>
        <v>#REF!</v>
      </c>
      <c r="GM428" t="e">
        <f>GL428/(SQRT(GL426^2+GL427^2+GL428^2))</f>
        <v>#REF!</v>
      </c>
      <c r="GO428" s="27">
        <f>FA426*FW427-FA427*FW426</f>
        <v>-0.76604444311897801</v>
      </c>
    </row>
    <row r="429" spans="1:197" x14ac:dyDescent="0.2">
      <c r="D429" t="s">
        <v>9</v>
      </c>
      <c r="E429" s="5">
        <f t="shared" si="655"/>
        <v>0.33785862553872076</v>
      </c>
      <c r="F429" s="6">
        <f t="shared" si="655"/>
        <v>-0.37360315179333942</v>
      </c>
      <c r="G429" s="7">
        <f t="shared" ref="G429:G430" si="657">Q428</f>
        <v>-0.53401012280677651</v>
      </c>
      <c r="H429" s="8">
        <f t="shared" ref="H429:H430" si="658">AM428</f>
        <v>-0.78660571925921441</v>
      </c>
      <c r="J429" s="10"/>
      <c r="Q429" s="61">
        <v>0.42357364860113889</v>
      </c>
      <c r="S429" s="17">
        <v>0</v>
      </c>
      <c r="T429">
        <v>1</v>
      </c>
      <c r="V429" s="73">
        <f>(T427*T429)*(1-COS(RADIANS(O427+45)))-T428*(SIN(RADIANS(O427+45)))</f>
        <v>0</v>
      </c>
      <c r="W429" s="73">
        <f>(T428*T429)*(1-COS(RADIANS(O427+45)))+T427*(SIN(RADIANS(O427+45)))</f>
        <v>0</v>
      </c>
      <c r="X429" s="73">
        <f>(T429^2)*(1-COS(RADIANS(O427+45)))+(COS(RADIANS(O427+45)))</f>
        <v>0.99999999999999989</v>
      </c>
      <c r="Y429" s="10"/>
      <c r="Z429">
        <v>0</v>
      </c>
      <c r="AA429" s="23">
        <f>SIN(RADIANS('[1]Biaxial Input'!$F$21))*SIN(RADIANS(0))</f>
        <v>0</v>
      </c>
      <c r="AC429" s="30">
        <f>(AA427*AA429)*(1-COS(RADIANS(N427)))-AA428*(SIN(RADIANS(N427)))</f>
        <v>-4.9325275616132508E-2</v>
      </c>
      <c r="AD429" s="30">
        <f>(AA428*AA429)*(1-COS(RADIANS(N427)))+AA427*(SIN(RADIANS(N427)))</f>
        <v>-0.70538430460663959</v>
      </c>
      <c r="AE429" s="30">
        <f>(AA429^2)*(1-COS(RADIANS(N427)))+(COS(RADIANS(N427)))</f>
        <v>0.70710678118654757</v>
      </c>
      <c r="AG429">
        <v>0.42357364860113889</v>
      </c>
      <c r="AI429" s="28">
        <f>(T427*T429)*(1-COS(RADIANS(M427)))-T428*(SIN(RADIANS(M427)))</f>
        <v>0</v>
      </c>
      <c r="AJ429" s="28">
        <f>(T428*T429)*(1-COS(RADIANS(M427)))+T427*(SIN(RADIANS(M427)))</f>
        <v>0</v>
      </c>
      <c r="AK429" s="28">
        <f>(T429^2)*(1-COS(RADIANS(M427)))+(COS(RADIANS(M427)))</f>
        <v>1</v>
      </c>
      <c r="AM429" s="61">
        <v>-0.5662025823066501</v>
      </c>
      <c r="AO429" s="17">
        <v>0</v>
      </c>
      <c r="AP429">
        <v>1</v>
      </c>
      <c r="AR429" s="73">
        <f>(T427*T427)*(1-COS(RADIANS(O427-45)))-T427*(SIN(RADIANS(O427-45)))</f>
        <v>0</v>
      </c>
      <c r="AS429" s="73">
        <f>(T428*T429)*(1-COS(RADIANS(O427-45)))+T427*(SIN(RADIANS(O427-45)))</f>
        <v>0</v>
      </c>
      <c r="AT429" s="73">
        <f>(T429^2)*(1-COS(RADIANS(O427-45)))+(COS(RADIANS(O427-45)))</f>
        <v>0.99999999999999989</v>
      </c>
      <c r="AU429" s="10"/>
      <c r="AV429">
        <v>0</v>
      </c>
      <c r="AW429" s="1">
        <v>-0.5662025823066501</v>
      </c>
      <c r="BY429" t="s">
        <v>10</v>
      </c>
      <c r="BZ429" s="5">
        <f t="shared" si="653"/>
        <v>-9.8670839279614439E-2</v>
      </c>
      <c r="CA429" s="6">
        <f t="shared" si="653"/>
        <v>-0.32743703463395935</v>
      </c>
      <c r="CB429" s="7">
        <f>CY428</f>
        <v>0.64003071288584645</v>
      </c>
      <c r="CC429" s="8">
        <f>DU428</f>
        <v>-5.9469300730460264E-2</v>
      </c>
      <c r="CE429" s="10"/>
      <c r="CG429" s="10" t="s">
        <v>160</v>
      </c>
      <c r="CH429" s="10">
        <f>-CH426*((EY426-CW426)/(CH428-CE427))</f>
        <v>215.69152860148535</v>
      </c>
      <c r="CI429" s="67"/>
      <c r="CJ429" s="10" t="s">
        <v>10</v>
      </c>
      <c r="CK429" s="5">
        <f t="shared" si="654"/>
        <v>-9.8670839279614439E-2</v>
      </c>
      <c r="CL429" s="6">
        <f t="shared" si="654"/>
        <v>-0.32743703463395935</v>
      </c>
      <c r="CM429" s="7">
        <f>FA428</f>
        <v>0.64097111551510455</v>
      </c>
      <c r="CN429" s="8">
        <f>FW428</f>
        <v>-4.8290167134285022E-2</v>
      </c>
      <c r="CW429" s="28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EE429" s="1"/>
      <c r="EI429" s="64">
        <f>(DEGREES(ACOS((EH426*EK426+EH427*EK427+EH428*EK428)/((SQRT(EH426^2+EH427^2+EH428^2))*(SQRT(EK426^2+EK427^2+EK428^2))))))</f>
        <v>133.13645240443751</v>
      </c>
      <c r="ER429">
        <f t="shared" si="656"/>
        <v>0.3492962422733713</v>
      </c>
      <c r="ES429">
        <f t="shared" si="656"/>
        <v>-0.34518112468713447</v>
      </c>
      <c r="ET429" t="e">
        <f>#REF!</f>
        <v>#REF!</v>
      </c>
      <c r="EU429" t="e">
        <f>#REF!</f>
        <v>#REF!</v>
      </c>
      <c r="EY429" s="28"/>
      <c r="EZ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GG429" s="1"/>
      <c r="GK429" s="64" t="e">
        <f>(DEGREES(ACOS((GJ426*GM426+GJ427*GM427+GJ428*GM428)/((SQRT(GJ426^2+GJ427^2+GJ428^2))*(SQRT(GM426^2+GM427^2+GM428^2))))))</f>
        <v>#VALUE!</v>
      </c>
    </row>
    <row r="430" spans="1:197" x14ac:dyDescent="0.2">
      <c r="D430" t="s">
        <v>10</v>
      </c>
      <c r="E430" s="5">
        <f t="shared" si="655"/>
        <v>5.5254742931443744E-2</v>
      </c>
      <c r="F430" s="6">
        <f t="shared" si="655"/>
        <v>-0.18100467876095733</v>
      </c>
      <c r="G430" s="7">
        <f t="shared" si="657"/>
        <v>0.42357364860113889</v>
      </c>
      <c r="H430" s="8">
        <f t="shared" si="658"/>
        <v>-0.5662025823066501</v>
      </c>
      <c r="J430" s="10"/>
      <c r="Z430" s="10"/>
      <c r="AA430" s="10"/>
      <c r="AB430" s="10"/>
      <c r="AC430" s="10"/>
      <c r="AD430" s="10"/>
      <c r="AE430" s="10"/>
      <c r="AF430" s="10"/>
      <c r="AG430" s="10"/>
      <c r="AH430" s="10"/>
      <c r="AW430" s="1"/>
      <c r="CS430" s="15"/>
      <c r="CW430" s="28"/>
      <c r="CY430" s="82" t="s">
        <v>148</v>
      </c>
      <c r="CZ430" s="13"/>
      <c r="DB430" s="10"/>
      <c r="DC430" s="10"/>
      <c r="DD430" s="10"/>
      <c r="DE430" s="10"/>
      <c r="DF430" s="10"/>
      <c r="DG430" s="10"/>
      <c r="DH430" s="80"/>
      <c r="DI430" s="23" t="s">
        <v>149</v>
      </c>
      <c r="DM430" s="1"/>
      <c r="DO430" s="80"/>
      <c r="DS430" s="13"/>
      <c r="DT430" s="81"/>
      <c r="DU430" s="82" t="s">
        <v>150</v>
      </c>
      <c r="DW430" s="13"/>
      <c r="DX430" s="13"/>
      <c r="EA430" s="1"/>
      <c r="EE430" s="1"/>
      <c r="EI430" s="13"/>
      <c r="ER430">
        <f t="shared" si="656"/>
        <v>-9.8670839279614439E-2</v>
      </c>
      <c r="ES430">
        <f t="shared" si="656"/>
        <v>-0.32743703463395935</v>
      </c>
      <c r="ET430" t="e">
        <f>#REF!</f>
        <v>#REF!</v>
      </c>
      <c r="EU430" t="e">
        <f>#REF!</f>
        <v>#REF!</v>
      </c>
      <c r="EY430" s="28"/>
      <c r="EZ430" s="10"/>
      <c r="FA430" s="82" t="s">
        <v>148</v>
      </c>
      <c r="FB430" s="13"/>
      <c r="FD430" s="10"/>
      <c r="FE430" s="10"/>
      <c r="FF430" s="10"/>
      <c r="FG430" s="10"/>
      <c r="FH430" s="10"/>
      <c r="FI430" s="10"/>
      <c r="FJ430" s="80"/>
      <c r="FK430" s="23" t="s">
        <v>149</v>
      </c>
      <c r="FO430" s="1"/>
      <c r="FQ430" s="80"/>
      <c r="FU430" s="13"/>
      <c r="FV430" s="81"/>
      <c r="FW430" s="82" t="s">
        <v>150</v>
      </c>
      <c r="FY430" s="13"/>
      <c r="FZ430" s="13"/>
      <c r="GC430" s="1"/>
      <c r="GG430" s="1"/>
      <c r="GK430" s="13"/>
    </row>
    <row r="431" spans="1:197" x14ac:dyDescent="0.2">
      <c r="J431" s="10"/>
      <c r="Q431" s="82" t="s">
        <v>148</v>
      </c>
      <c r="R431" s="13"/>
      <c r="T431" s="10"/>
      <c r="U431" s="10"/>
      <c r="V431" s="10"/>
      <c r="W431" s="10"/>
      <c r="X431" s="10"/>
      <c r="Y431" s="10"/>
      <c r="Z431" s="80"/>
      <c r="AA431" s="23" t="s">
        <v>149</v>
      </c>
      <c r="AE431" s="1"/>
      <c r="AG431" s="80"/>
      <c r="AK431" s="13"/>
      <c r="AL431" s="81"/>
      <c r="AM431" s="82" t="s">
        <v>150</v>
      </c>
      <c r="AO431" s="13"/>
      <c r="AP431" s="13"/>
      <c r="AS431" s="1"/>
      <c r="AW431" s="1"/>
      <c r="BZ431" s="5" t="s">
        <v>4</v>
      </c>
      <c r="CA431" s="6" t="s">
        <v>5</v>
      </c>
      <c r="CB431" s="7" t="s">
        <v>6</v>
      </c>
      <c r="CC431" s="8" t="s">
        <v>1</v>
      </c>
      <c r="CD431">
        <v>10</v>
      </c>
      <c r="CE431" s="9" t="s">
        <v>7</v>
      </c>
      <c r="CG431" s="90" t="s">
        <v>157</v>
      </c>
      <c r="CH431" s="61">
        <f>CE432-((CH433-CE432)/(EY431-CW431))*CW431</f>
        <v>3.3946906844774847</v>
      </c>
      <c r="CI431" s="10"/>
      <c r="CK431" s="5" t="s">
        <v>4</v>
      </c>
      <c r="CL431" s="6" t="s">
        <v>5</v>
      </c>
      <c r="CM431" s="7" t="s">
        <v>6</v>
      </c>
      <c r="CN431" s="8" t="s">
        <v>1</v>
      </c>
      <c r="CO431" s="10"/>
      <c r="CP431">
        <f t="shared" ref="CP431:CQ433" si="659">BZ432</f>
        <v>0.93180266183863136</v>
      </c>
      <c r="CQ431">
        <f t="shared" si="659"/>
        <v>-0.87956522186239505</v>
      </c>
      <c r="CR431">
        <f>CI435</f>
        <v>0</v>
      </c>
      <c r="CS431">
        <f>CL435</f>
        <v>0</v>
      </c>
      <c r="CU431" s="17">
        <f>CU335</f>
        <v>120</v>
      </c>
      <c r="CV431" s="17">
        <f>CV335</f>
        <v>45</v>
      </c>
      <c r="CW431" s="31">
        <f>CH338</f>
        <v>169.3391946992854</v>
      </c>
      <c r="CY431" s="61">
        <f t="array" ref="CY431:CY433">MMULT(DQ431:DS433,DO431:DO433)</f>
        <v>0.73807492693662946</v>
      </c>
      <c r="CZ431" s="13"/>
      <c r="DA431" s="17">
        <v>1</v>
      </c>
      <c r="DB431">
        <v>0</v>
      </c>
      <c r="DD431" s="73">
        <f>(DB431^2)*(1-COS(RADIANS(CW431+45)))+(COS(RADIANS(CW431+45)))</f>
        <v>-0.82571260627861753</v>
      </c>
      <c r="DE431" s="73">
        <f>(DB431*DB432)*(1-COS(RADIANS(CW431+45)))-DB433*(SIN(RADIANS(CW431+45)))</f>
        <v>0.56409103151226647</v>
      </c>
      <c r="DF431" s="73">
        <f>(DB431*DB433)*(1-COS(RADIANS(CW431+45)))+DB432*(SIN(RADIANS(CW431+45)))</f>
        <v>0</v>
      </c>
      <c r="DG431" s="10"/>
      <c r="DH431">
        <f t="array" ref="DH431:DH433">MMULT(DD431:DF433,DA431:DA433)</f>
        <v>-0.82571260627861753</v>
      </c>
      <c r="DI431" s="23">
        <f>COS(RADIANS('[1]Biaxial Input'!$F$21))</f>
        <v>-0.9975640502598242</v>
      </c>
      <c r="DK431" s="30">
        <f>(DI431^2)*(1-COS(RADIANS(CV431)))+(COS(RADIANS(CV431)))</f>
        <v>0.99857479166422358</v>
      </c>
      <c r="DL431" s="30">
        <f>(DI431*DI432)*(1-COS(RADIANS(CV431)))-DI433*(SIN(RADIANS(CV431)))</f>
        <v>-2.0381428756221641E-2</v>
      </c>
      <c r="DM431" s="30">
        <f>(DI431*DI433)*(1-COS(RADIANS(CV431)))+DI432*(SIN(RADIANS(CV431)))</f>
        <v>4.9325275616132508E-2</v>
      </c>
      <c r="DO431">
        <f t="array" ref="DO431:DO433">MMULT(DK431:DM433,DH431:DH433)</f>
        <v>-0.81303881261840283</v>
      </c>
      <c r="DQ431" s="28">
        <f>(DB431^2)*(1-COS(RADIANS(CU431)))+(COS(RADIANS(CU431)))</f>
        <v>-0.49999999999999978</v>
      </c>
      <c r="DR431" s="28">
        <f>(DB431*DB432)*(1-COS(RADIANS(CU431)))-DB433*(SIN(RADIANS(CU431)))</f>
        <v>-0.86602540378443871</v>
      </c>
      <c r="DS431" s="28">
        <f>(DB431*DB433)*(1-COS(RADIANS(CU431)))+DB432*(SIN(RADIANS(CU431)))</f>
        <v>0</v>
      </c>
      <c r="DU431" s="61">
        <f t="array" ref="DU431:DU433">MMULT(DQ431:DS433,EE431:EE433)</f>
        <v>-0.22656132369862786</v>
      </c>
      <c r="DV431" s="13"/>
      <c r="DW431" s="17">
        <v>1</v>
      </c>
      <c r="DX431">
        <v>0</v>
      </c>
      <c r="DZ431" s="73">
        <f>(DB431^2)*(1-COS(RADIANS(CW431-45)))+(COS(RADIANS(CW431-45)))</f>
        <v>-0.56409103151226647</v>
      </c>
      <c r="EA431" s="73">
        <f>(DB431*DB432)*(1-COS(RADIANS(CW431-45)))-DB433*(SIN(RADIANS(CW431-45)))</f>
        <v>-0.82571260627861753</v>
      </c>
      <c r="EB431" s="73">
        <f>(DB431*DB433)*(1-COS(RADIANS(CW431-45)))+DB432*(SIN(RADIANS(CW431-45)))</f>
        <v>0</v>
      </c>
      <c r="EC431" s="10"/>
      <c r="ED431">
        <f t="array" ref="ED431:ED433">MMULT(DZ431:EB433,DA431:DA433)</f>
        <v>-0.56409103151226647</v>
      </c>
      <c r="EE431" s="1">
        <f t="array" ref="EE431:EE433">MMULT(DK431:DM433,ED431:ED433)</f>
        <v>-0.58011628693000017</v>
      </c>
      <c r="EG431">
        <f>CY431+DU431</f>
        <v>0.51151360323800166</v>
      </c>
      <c r="EH431">
        <f>EG431/(SQRT(EG431^2+EG432^2+EG433^2))</f>
        <v>0.36169473751875614</v>
      </c>
      <c r="EJ431">
        <f>Q431+AM431</f>
        <v>0</v>
      </c>
      <c r="EK431">
        <f>EJ431/(SQRT(EJ431^2+EJ432^2+EJ433^2))</f>
        <v>0</v>
      </c>
      <c r="EM431" s="23">
        <f>CY432*DU433-CY433*DU432</f>
        <v>0.63554336502823683</v>
      </c>
      <c r="EO431" s="15">
        <v>10</v>
      </c>
      <c r="EP431" s="9" t="s">
        <v>7</v>
      </c>
      <c r="EW431" s="17">
        <f>CU431</f>
        <v>120</v>
      </c>
      <c r="EX431" s="17">
        <f>CV431</f>
        <v>45</v>
      </c>
      <c r="EY431" s="31">
        <f>1+CW431</f>
        <v>170.3391946992854</v>
      </c>
      <c r="EZ431" s="10"/>
      <c r="FA431" s="61">
        <f t="array" ref="FA431:FA433">MMULT(FS431:FU433,FQ431:FQ433)</f>
        <v>0.74191655485446828</v>
      </c>
      <c r="FB431" s="13">
        <f>BW432</f>
        <v>0</v>
      </c>
      <c r="FC431" s="17">
        <v>1</v>
      </c>
      <c r="FD431">
        <v>0</v>
      </c>
      <c r="FF431" s="73">
        <f>(FD431^2)*(1-COS(RADIANS(EY431+45)))+(COS(RADIANS(EY431+45)))</f>
        <v>-0.81574210029967376</v>
      </c>
      <c r="FG431" s="73">
        <f>(FD431*FD432)*(1-COS(RADIANS(EY431+45)))-FD433*(SIN(RADIANS(EY431+45)))</f>
        <v>0.5784157897210942</v>
      </c>
      <c r="FH431" s="73">
        <f>(FD431*FD433)*(1-COS(RADIANS(EY431+45)))+FD432*(SIN(RADIANS(EY431+45)))</f>
        <v>0</v>
      </c>
      <c r="FI431" s="10"/>
      <c r="FJ431">
        <f t="array" ref="FJ431:FJ433">MMULT(FF431:FH433,FC431:FC433)</f>
        <v>-0.81574210029967376</v>
      </c>
      <c r="FK431" s="23">
        <f>COS(RADIANS(176))</f>
        <v>-0.9975640502598242</v>
      </c>
      <c r="FM431" s="30">
        <f>(FK431^2)*(1-COS(RADIANS(EX431)))+(COS(RADIANS(EX431)))</f>
        <v>0.99857479166422358</v>
      </c>
      <c r="FN431" s="30">
        <f>(FK431*FK432)*(1-COS(RADIANS(EX431)))-FK433*(SIN(RADIANS(EX431)))</f>
        <v>-2.0381428756221641E-2</v>
      </c>
      <c r="FO431" s="30">
        <f>(FK431*FK433)*(1-COS(RADIANS(EX431)))+FK432*(SIN(RADIANS(EX431)))</f>
        <v>4.9325275616132508E-2</v>
      </c>
      <c r="FQ431">
        <f t="array" ref="FQ431:FQ433">MMULT(FM431:FO433,FJ431:FJ433)</f>
        <v>-0.8027905576488088</v>
      </c>
      <c r="FS431" s="28">
        <f>(FD431^2)*(1-COS(RADIANS(EW431)))+(COS(RADIANS(EW431)))</f>
        <v>-0.49999999999999978</v>
      </c>
      <c r="FT431" s="28">
        <f>(FD431*FD432)*(1-COS(RADIANS(EW431)))-FD433*(SIN(RADIANS(EW431)))</f>
        <v>-0.86602540378443871</v>
      </c>
      <c r="FU431" s="28">
        <f>(FD431*FD433)*(1-COS(RADIANS(EW431)))+FD432*(SIN(RADIANS(EW431)))</f>
        <v>0</v>
      </c>
      <c r="FW431" s="61">
        <f t="array" ref="FW431:FW433">MMULT(FS431:FU433,GG431:GG433)</f>
        <v>-0.21364563370558748</v>
      </c>
      <c r="FX431" s="13">
        <f>BX432</f>
        <v>0</v>
      </c>
      <c r="FY431" s="17">
        <v>1</v>
      </c>
      <c r="FZ431">
        <v>0</v>
      </c>
      <c r="GB431" s="73">
        <f>(FD431^2)*(1-COS(RADIANS(EY431-45)))+(COS(RADIANS(EY431-45)))</f>
        <v>-0.5784157897210942</v>
      </c>
      <c r="GC431" s="73">
        <f>(FD431*FD432)*(1-COS(RADIANS(EY431-45)))-FD433*(SIN(RADIANS(EY431-45)))</f>
        <v>-0.81574210029967376</v>
      </c>
      <c r="GD431" s="73">
        <f>(FD431*FD433)*(1-COS(RADIANS(EY431-45)))+FD432*(SIN(RADIANS(EY431-45)))</f>
        <v>0</v>
      </c>
      <c r="GE431" s="10"/>
      <c r="GF431">
        <f t="array" ref="GF431:GF433">MMULT(GB431:GD433,FC431:FC433)</f>
        <v>-0.5784157897210942</v>
      </c>
      <c r="GG431" s="1">
        <f t="array" ref="GG431:GG433">MMULT(FM431:FO433,GF431:GF433)</f>
        <v>-0.5942174162167474</v>
      </c>
      <c r="GI431">
        <f>FA431+FW431</f>
        <v>0.52827092114888075</v>
      </c>
      <c r="GJ431">
        <f>GI431/(SQRT(GI431^2+GI432^2+GI433^2))</f>
        <v>0.37354395064803747</v>
      </c>
      <c r="GL431" t="e">
        <f>CH432+DC431</f>
        <v>#VALUE!</v>
      </c>
      <c r="GM431" t="e">
        <f>GL431/(SQRT(GL431^2+GL432^2+GL433^2))</f>
        <v>#VALUE!</v>
      </c>
      <c r="GO431" s="27">
        <f>FA432*FW433-FA433*FW432</f>
        <v>0.63554336502823694</v>
      </c>
    </row>
    <row r="432" spans="1:197" x14ac:dyDescent="0.2">
      <c r="E432" s="5" t="s">
        <v>4</v>
      </c>
      <c r="F432" s="6" t="s">
        <v>5</v>
      </c>
      <c r="G432" s="7" t="s">
        <v>6</v>
      </c>
      <c r="H432" s="8" t="s">
        <v>1</v>
      </c>
      <c r="I432">
        <v>11</v>
      </c>
      <c r="J432" s="9" t="s">
        <v>7</v>
      </c>
      <c r="K432">
        <v>11</v>
      </c>
      <c r="L432" s="10"/>
      <c r="M432" s="17">
        <f>A392</f>
        <v>90</v>
      </c>
      <c r="N432" s="17">
        <f>B392</f>
        <v>50</v>
      </c>
      <c r="O432" s="17">
        <f>C392</f>
        <v>209.4</v>
      </c>
      <c r="Q432" s="61">
        <f t="array" ref="Q432:Q434">MMULT(AI432:AK434,AG432:AG434)</f>
        <v>0.61409852919998753</v>
      </c>
      <c r="R432" s="13"/>
      <c r="S432" s="17">
        <v>1</v>
      </c>
      <c r="T432">
        <v>0</v>
      </c>
      <c r="V432" s="73">
        <f>(T432^2)*(1-COS(RADIANS(O432+45)))+(COS(RADIANS(O432+45)))</f>
        <v>-0.26891982061526581</v>
      </c>
      <c r="W432" s="73">
        <f>(T432*T433)*(1-COS(RADIANS(O432+45)))-T434*(SIN(RADIANS(O432+45)))</f>
        <v>0.9631625667976581</v>
      </c>
      <c r="X432" s="73">
        <f>(T432*T434)*(1-COS(RADIANS(O432+45)))+T433*(SIN(RADIANS(O432+45)))</f>
        <v>0</v>
      </c>
      <c r="Y432" s="10"/>
      <c r="Z432">
        <f t="array" ref="Z432:Z434">MMULT(V432:X434,S432:S434)</f>
        <v>-0.26891982061526581</v>
      </c>
      <c r="AA432" s="23">
        <f>COS(RADIANS('[1]Biaxial Input'!$F$21))</f>
        <v>-0.9975640502598242</v>
      </c>
      <c r="AC432" s="30">
        <f>(AA432^2)*(1-COS(RADIANS(N432)))+(COS(RADIANS(N432)))</f>
        <v>0.99826181678640502</v>
      </c>
      <c r="AD432" s="30">
        <f>(AA432*AA433)*(1-COS(RADIANS(N432)))-AA434*(SIN(RADIANS(N432)))</f>
        <v>-2.4857178030640859E-2</v>
      </c>
      <c r="AE432" s="30">
        <f>(AA432*AA434)*(1-COS(RADIANS(N432)))+AA433*(SIN(RADIANS(N432)))</f>
        <v>5.3436559083262246E-2</v>
      </c>
      <c r="AG432">
        <f t="array" ref="AG432:AG434">MMULT(AC432:AE434,Z432:Z434)</f>
        <v>-0.24451088530193099</v>
      </c>
      <c r="AI432" s="28">
        <f>(T432^2)*(1-COS(RADIANS(M432)))+(COS(RADIANS(M432)))</f>
        <v>6.1257422745431001E-17</v>
      </c>
      <c r="AJ432" s="28">
        <f>(T432*T433)*(1-COS(RADIANS(M432)))-T434*(SIN(RADIANS(M432)))</f>
        <v>-1</v>
      </c>
      <c r="AK432" s="28">
        <f>(T432*T434)*(1-COS(RADIANS(M432)))+T433*(SIN(RADIANS(M432)))</f>
        <v>0</v>
      </c>
      <c r="AM432" s="61">
        <f t="array" ref="AM432:AM434">MMULT(AI432:AK434,AW432:AW434)</f>
        <v>-0.19726726400395453</v>
      </c>
      <c r="AN432" s="13"/>
      <c r="AO432" s="17">
        <v>1</v>
      </c>
      <c r="AP432">
        <v>0</v>
      </c>
      <c r="AR432" s="73">
        <f>(T432^2)*(1-COS(RADIANS(O432-45)))+(COS(RADIANS(O432-45)))</f>
        <v>-0.9631625667976581</v>
      </c>
      <c r="AS432" s="73">
        <f>(T432*T433)*(1-COS(RADIANS(O432-45)))-T434*(SIN(RADIANS(O432-45)))</f>
        <v>-0.26891982061526576</v>
      </c>
      <c r="AT432" s="73">
        <f>(T432*T434)*(1-COS(RADIANS(O432-45)))+T433*(SIN(RADIANS(O432-45)))</f>
        <v>0</v>
      </c>
      <c r="AU432" s="10"/>
      <c r="AV432">
        <f t="array" ref="AV432:AV434">MMULT(AR432:AT434,S432:S434)</f>
        <v>-0.9631625667976581</v>
      </c>
      <c r="AW432" s="1">
        <f t="array" ref="AW432:AW434">MMULT(AC432:AE434,AV432:AV434)</f>
        <v>-0.96817300164908904</v>
      </c>
      <c r="BY432" t="s">
        <v>8</v>
      </c>
      <c r="BZ432" s="5">
        <f t="shared" ref="BZ432:CA434" si="660">BZ427</f>
        <v>0.93180266183863136</v>
      </c>
      <c r="CA432" s="6">
        <f t="shared" si="660"/>
        <v>-0.87956522186239505</v>
      </c>
      <c r="CB432" s="7">
        <f>CY431</f>
        <v>0.73807492693662946</v>
      </c>
      <c r="CC432" s="8">
        <f>DU431</f>
        <v>-0.22656132369862786</v>
      </c>
      <c r="CE432" s="9">
        <f>((SUMPRODUCT(CB432:CB434,BZ432:BZ434))*(SUMPRODUCT(CB432:CB434,CA432:CA434)))-((SUMPRODUCT(CC432:CC434,BZ432:BZ434))*(SUMPRODUCT(CC432:CC434,CA432:CA434)))</f>
        <v>6.106226635438361E-16</v>
      </c>
      <c r="CG432">
        <v>1</v>
      </c>
      <c r="CH432" t="s">
        <v>161</v>
      </c>
      <c r="CI432" s="67"/>
      <c r="CJ432" s="1" t="s">
        <v>8</v>
      </c>
      <c r="CK432" s="5">
        <f t="shared" ref="CK432:CL434" si="661">BZ432</f>
        <v>0.93180266183863136</v>
      </c>
      <c r="CL432" s="6">
        <f t="shared" si="661"/>
        <v>-0.87956522186239505</v>
      </c>
      <c r="CM432" s="7">
        <f>FA431</f>
        <v>0.74191655485446828</v>
      </c>
      <c r="CN432" s="8">
        <f>FW431</f>
        <v>-0.21364563370558748</v>
      </c>
      <c r="CO432" s="10"/>
      <c r="CP432">
        <f t="shared" si="659"/>
        <v>0.3492962422733713</v>
      </c>
      <c r="CQ432">
        <f t="shared" si="659"/>
        <v>-0.34518112468713447</v>
      </c>
      <c r="CR432">
        <f>CJ435</f>
        <v>0</v>
      </c>
      <c r="CS432">
        <f>CM435</f>
        <v>0</v>
      </c>
      <c r="CW432" s="28"/>
      <c r="CY432" s="61">
        <v>-0.51268859690472079</v>
      </c>
      <c r="DA432" s="17">
        <v>0</v>
      </c>
      <c r="DB432">
        <v>0</v>
      </c>
      <c r="DD432" s="73">
        <f>(DB431*DB432)*(1-COS(RADIANS(CW431+45)))+DB433*(SIN(RADIANS(CW431+45)))</f>
        <v>-0.56409103151226647</v>
      </c>
      <c r="DE432" s="73">
        <f>(DB432^2)*(1-COS(RADIANS(CW431+45)))+(COS(RADIANS(CW431+45)))</f>
        <v>-0.82571260627861753</v>
      </c>
      <c r="DF432" s="73">
        <f>(DB432*DB433)*(1-COS(RADIANS(CW431+45)))-DB431*(SIN(RADIANS(CW431+45)))</f>
        <v>0</v>
      </c>
      <c r="DG432" s="10"/>
      <c r="DH432">
        <v>-0.56409103151226647</v>
      </c>
      <c r="DI432" s="23">
        <f>SIN(RADIANS('[1]Biaxial Input'!$F$21))*(COS(RADIANS(0)))</f>
        <v>6.9756473744125524E-2</v>
      </c>
      <c r="DK432" s="30">
        <f>(DI431*DI432)*(1-COS(RADIANS(CV431)))+DI433*(SIN(RADIANS(CV431)))</f>
        <v>-2.0381428756221641E-2</v>
      </c>
      <c r="DL432" s="30">
        <f>(DI432^2)*(1-COS(RADIANS(CV431)))+(COS(RADIANS(CV431)))</f>
        <v>0.70853198952232399</v>
      </c>
      <c r="DM432" s="30">
        <f>(DI432*DI433)*(1-COS(RADIANS(CV431)))-DI431*(SIN(RADIANS(CV431)))</f>
        <v>0.70538430460663959</v>
      </c>
      <c r="DO432">
        <v>-0.38284733817110439</v>
      </c>
      <c r="DQ432" s="28">
        <f>(DB431*DB432)*(1-COS(RADIANS(CU431)))+DB433*(SIN(RADIANS(CU431)))</f>
        <v>0.86602540378443871</v>
      </c>
      <c r="DR432" s="28">
        <f>(DB432^2)*(1-COS(RADIANS(CU431)))+(COS(RADIANS(CU431)))</f>
        <v>-0.49999999999999978</v>
      </c>
      <c r="DS432" s="28">
        <f>(DB432*DB433)*(1-COS(RADIANS(CU431)))-DB431*(SIN(RADIANS(CU431)))</f>
        <v>0</v>
      </c>
      <c r="DU432" s="61">
        <v>-0.80066583006600411</v>
      </c>
      <c r="DW432" s="17">
        <v>0</v>
      </c>
      <c r="DX432">
        <v>0</v>
      </c>
      <c r="DZ432" s="73">
        <f>(DB431*DB432)*(1-COS(RADIANS(CW431-45)))+DB433*(SIN(RADIANS(CW431-45)))</f>
        <v>0.82571260627861753</v>
      </c>
      <c r="EA432" s="73">
        <f>(DB432^2)*(1-COS(RADIANS(CW431-45)))+(COS(RADIANS(CW431-45)))</f>
        <v>-0.56409103151226647</v>
      </c>
      <c r="EB432" s="73">
        <f>(DB432*DB433)*(1-COS(RADIANS(CW431-45)))-DB431*(SIN(RADIANS(CW431-45)))</f>
        <v>0</v>
      </c>
      <c r="EC432" s="10"/>
      <c r="ED432">
        <v>0.82571260627861753</v>
      </c>
      <c r="EE432" s="1">
        <v>0.59654077687104301</v>
      </c>
      <c r="EG432">
        <f>CY432+DU432</f>
        <v>-1.3133544269707249</v>
      </c>
      <c r="EH432">
        <f>EG432/(SQRT(EG431^2+EG432^2+EG433^2))</f>
        <v>-0.92868182141237199</v>
      </c>
      <c r="EJ432">
        <f>Q432+AM432</f>
        <v>0.41683126519603297</v>
      </c>
      <c r="EK432">
        <f>EJ432/(SQRT(EJ431^2+EJ432^2+EJ433^2))</f>
        <v>0.32505966800230007</v>
      </c>
      <c r="EM432" s="23">
        <f>CY433*DU431-CY431*DU433</f>
        <v>0.3099752105710798</v>
      </c>
      <c r="EP432" s="9">
        <f>((SUMPRODUCT(CM432:CM434,BZ432:BZ434))*(SUMPRODUCT(CM432:CM434,CA432:CA434)))-((SUMPRODUCT(CN432:CN434,BZ432:BZ434))*(SUMPRODUCT(CN432:CN434,CA432:CA434)))</f>
        <v>-2.0046692028420909E-2</v>
      </c>
      <c r="EY432" s="28"/>
      <c r="EZ432" s="10"/>
      <c r="FA432" s="61">
        <v>-0.49863696646139211</v>
      </c>
      <c r="FB432" s="13">
        <f>BW433</f>
        <v>0</v>
      </c>
      <c r="FC432" s="17">
        <v>0</v>
      </c>
      <c r="FD432">
        <v>0</v>
      </c>
      <c r="FF432" s="73">
        <f>(FD431*FD432)*(1-COS(RADIANS(EY431+45)))+FD433*(SIN(RADIANS(EY431+45)))</f>
        <v>-0.5784157897210942</v>
      </c>
      <c r="FG432" s="73">
        <f>(FD432^2)*(1-COS(RADIANS(EY431+45)))+(COS(RADIANS(EY431+45)))</f>
        <v>-0.81574210029967376</v>
      </c>
      <c r="FH432" s="73">
        <f>(FD432*FD433)*(1-COS(RADIANS(EY431+45)))-FD431*(SIN(RADIANS(EY431+45)))</f>
        <v>0</v>
      </c>
      <c r="FI432" s="10"/>
      <c r="FJ432">
        <v>-0.5784157897210942</v>
      </c>
      <c r="FK432" s="23">
        <f>SIN(RADIANS(176))*(COS(RADIANS(0)))</f>
        <v>6.9756473744125524E-2</v>
      </c>
      <c r="FM432" s="30">
        <f>(FK431*FK432)*(1-COS(RADIANS(EX431)))+FK433*(SIN(RADIANS(EX431)))</f>
        <v>-2.0381428756221641E-2</v>
      </c>
      <c r="FN432" s="30">
        <f>(FK432^2)*(1-COS(RADIANS(EX431)))+(COS(RADIANS(EX431)))</f>
        <v>0.70853198952232399</v>
      </c>
      <c r="FO432" s="30">
        <f>(FK432*FK433)*(1-COS(RADIANS(EX431)))-FK431*(SIN(RADIANS(EX431)))</f>
        <v>0.70538430460663959</v>
      </c>
      <c r="FQ432">
        <v>-0.39320010076150463</v>
      </c>
      <c r="FS432" s="28">
        <f>(FD431*FD432)*(1-COS(RADIANS(EW431)))+FD433*(SIN(RADIANS(EW431)))</f>
        <v>0.86602540378443871</v>
      </c>
      <c r="FT432" s="28">
        <f>(FD432^2)*(1-COS(RADIANS(EW431)))+(COS(RADIANS(EW431)))</f>
        <v>-0.49999999999999978</v>
      </c>
      <c r="FU432" s="28">
        <f>(FD432*FD433)*(1-COS(RADIANS(EW431)))-FD431*(SIN(RADIANS(EW431)))</f>
        <v>0</v>
      </c>
      <c r="FW432" s="61">
        <v>-0.80949153455091505</v>
      </c>
      <c r="FX432" s="13">
        <f>BX433</f>
        <v>0</v>
      </c>
      <c r="FY432" s="17">
        <v>0</v>
      </c>
      <c r="FZ432">
        <v>0</v>
      </c>
      <c r="GB432" s="73">
        <f>(FD431*FD432)*(1-COS(RADIANS(EY431-45)))+FD433*(SIN(RADIANS(EY431-45)))</f>
        <v>0.81574210029967376</v>
      </c>
      <c r="GC432" s="73">
        <f>(FD432^2)*(1-COS(RADIANS(EY431-45)))+(COS(RADIANS(EY431-45)))</f>
        <v>-0.5784157897210942</v>
      </c>
      <c r="GD432" s="73">
        <f>(FD432*FD433)*(1-COS(RADIANS(EY431-45)))-FD431*(SIN(RADIANS(EY431-45)))</f>
        <v>0</v>
      </c>
      <c r="GE432" s="10"/>
      <c r="GF432">
        <v>0.81574210029967376</v>
      </c>
      <c r="GG432" s="1">
        <v>0.58976831347212111</v>
      </c>
      <c r="GI432">
        <f>FA432+FW432</f>
        <v>-1.3081285010123072</v>
      </c>
      <c r="GJ432">
        <f>GI432/(SQRT(GI431^2+GI432^2+GI433^2))</f>
        <v>-0.92498653372919581</v>
      </c>
      <c r="GL432">
        <f>CH433+DC432</f>
        <v>-2.0046692028420909E-2</v>
      </c>
      <c r="GM432" t="e">
        <f>GL432/(SQRT(GL431^2+GL432^2+GL433^2))</f>
        <v>#VALUE!</v>
      </c>
      <c r="GO432" s="27">
        <f>FA433*FW431-FA431*FW433</f>
        <v>0.30997521057107985</v>
      </c>
    </row>
    <row r="433" spans="4:197" x14ac:dyDescent="0.2">
      <c r="D433" t="s">
        <v>8</v>
      </c>
      <c r="E433" s="5">
        <f t="shared" ref="E433:F435" si="662">E428</f>
        <v>0.93957355355111316</v>
      </c>
      <c r="F433" s="6">
        <f t="shared" si="662"/>
        <v>-0.90975710562585088</v>
      </c>
      <c r="G433" s="7">
        <f>Q432</f>
        <v>0.61409852919998753</v>
      </c>
      <c r="H433" s="8">
        <f>AM432</f>
        <v>-0.19726726400395453</v>
      </c>
      <c r="J433" s="9">
        <f>((SUMPRODUCT(G433:G435,E433:E435))*(SUMPRODUCT(G433:(G435),F433:F435)))-((SUMPRODUCT(H433:H435,E433:E435))*(SUMPRODUCT(H433:H435,F433:F435)))</f>
        <v>-2.6738311625078448E-2</v>
      </c>
      <c r="Q433" s="61">
        <v>-0.24451088530193102</v>
      </c>
      <c r="S433" s="17">
        <v>0</v>
      </c>
      <c r="T433">
        <v>0</v>
      </c>
      <c r="V433" s="73">
        <f>(T432*T433)*(1-COS(RADIANS(O432+45)))+T434*(SIN(RADIANS(O432+45)))</f>
        <v>-0.9631625667976581</v>
      </c>
      <c r="W433" s="73">
        <f>(T433^2)*(1-COS(RADIANS(O432+45)))+(COS(RADIANS(O432+45)))</f>
        <v>-0.26891982061526581</v>
      </c>
      <c r="X433" s="73">
        <f>(T433*T434)*(1-COS(RADIANS(O432+45)))-T432*(SIN(RADIANS(O432+45)))</f>
        <v>0</v>
      </c>
      <c r="Y433" s="10"/>
      <c r="Z433">
        <v>-0.9631625667976581</v>
      </c>
      <c r="AA433" s="23">
        <f>SIN(RADIANS('[1]Biaxial Input'!$F$21))*(COS(RADIANS(0)))</f>
        <v>6.9756473744125524E-2</v>
      </c>
      <c r="AC433" s="30">
        <f>(AA432*AA433)*(1-COS(RADIANS(N432)))+AA434*(SIN(RADIANS(N432)))</f>
        <v>-2.4857178030640859E-2</v>
      </c>
      <c r="AD433" s="30">
        <f>(AA433^2)*(1-COS(RADIANS(N432)))+(COS(RADIANS(N432)))</f>
        <v>0.64452579290013434</v>
      </c>
      <c r="AE433" s="30">
        <f>(AA433*AA434)*(1-COS(RADIANS(N432)))-AA432*(SIN(RADIANS(N432)))</f>
        <v>0.76417839735679927</v>
      </c>
      <c r="AG433">
        <v>-0.61409852919998753</v>
      </c>
      <c r="AI433" s="28">
        <f>(T432*T433)*(1-COS(RADIANS(M432)))+T434*(SIN(RADIANS(M432)))</f>
        <v>1</v>
      </c>
      <c r="AJ433" s="28">
        <f>(T433^2)*(1-COS(RADIANS(M432)))+(COS(RADIANS(M432)))</f>
        <v>6.1257422745431001E-17</v>
      </c>
      <c r="AK433" s="28">
        <f>(T433*T434)*(1-COS(RADIANS(M432)))-T432*(SIN(RADIANS(M432)))</f>
        <v>0</v>
      </c>
      <c r="AM433" s="61">
        <v>-0.96817300164908904</v>
      </c>
      <c r="AO433" s="17">
        <v>0</v>
      </c>
      <c r="AP433">
        <v>0</v>
      </c>
      <c r="AR433" s="73">
        <f>(T432*T433)*(1-COS(RADIANS(O432-45)))+T434*(SIN(RADIANS(O432-45)))</f>
        <v>0.26891982061526576</v>
      </c>
      <c r="AS433" s="73">
        <f>(T433^2)*(1-COS(RADIANS(O432-45)))+(COS(RADIANS(O432-45)))</f>
        <v>-0.9631625667976581</v>
      </c>
      <c r="AT433" s="73">
        <f>(T433*T434)*(1-COS(RADIANS(O432-45)))-T432*(SIN(RADIANS(O432-45)))</f>
        <v>0</v>
      </c>
      <c r="AU433" s="10"/>
      <c r="AV433">
        <v>0.26891982061526576</v>
      </c>
      <c r="AW433" s="1">
        <v>0.19726726400395447</v>
      </c>
      <c r="BY433" t="s">
        <v>9</v>
      </c>
      <c r="BZ433" s="5">
        <f t="shared" si="660"/>
        <v>0.3492962422733713</v>
      </c>
      <c r="CA433" s="6">
        <f t="shared" si="660"/>
        <v>-0.34518112468713447</v>
      </c>
      <c r="CB433" s="7">
        <f>CY432</f>
        <v>-0.51268859690472079</v>
      </c>
      <c r="CC433" s="8">
        <f>DU432</f>
        <v>-0.80066583006600411</v>
      </c>
      <c r="CE433" s="10"/>
      <c r="CH433">
        <f>((SUMPRODUCT(CM432:CM434,CK432:CK434))*(SUMPRODUCT(CM432:CM434,CL432:CL434)))-((SUMPRODUCT(CN432:CN434,CK432:CK434))*(SUMPRODUCT(CN432:CN434,CL432:CL434)))</f>
        <v>-2.0046692028420909E-2</v>
      </c>
      <c r="CI433" s="67"/>
      <c r="CJ433" s="10" t="s">
        <v>9</v>
      </c>
      <c r="CK433" s="5">
        <f t="shared" si="661"/>
        <v>0.3492962422733713</v>
      </c>
      <c r="CL433" s="6">
        <f t="shared" si="661"/>
        <v>-0.34518112468713447</v>
      </c>
      <c r="CM433" s="7">
        <f>FA432</f>
        <v>-0.49863696646139211</v>
      </c>
      <c r="CN433" s="8">
        <f>FW432</f>
        <v>-0.80949153455091505</v>
      </c>
      <c r="CP433">
        <f t="shared" si="659"/>
        <v>-9.8670839279614439E-2</v>
      </c>
      <c r="CQ433">
        <f t="shared" si="659"/>
        <v>-0.32743703463395935</v>
      </c>
      <c r="CR433">
        <f>CK435</f>
        <v>0</v>
      </c>
      <c r="CS433">
        <f>CN435</f>
        <v>0</v>
      </c>
      <c r="CW433" s="28"/>
      <c r="CY433" s="61">
        <v>0.43862946188252999</v>
      </c>
      <c r="DA433" s="17">
        <v>0</v>
      </c>
      <c r="DB433">
        <v>1</v>
      </c>
      <c r="DD433" s="73">
        <f>(DB431*DB433)*(1-COS(RADIANS(CW431+45)))-DB432*(SIN(RADIANS(CW431+45)))</f>
        <v>0</v>
      </c>
      <c r="DE433" s="73">
        <f>(DB432*DB433)*(1-COS(RADIANS(CW431+45)))+DB431*(SIN(RADIANS(CW431+45)))</f>
        <v>0</v>
      </c>
      <c r="DF433" s="73">
        <f>(DB433^2)*(1-COS(RADIANS(CW431+45)))+(COS(RADIANS(CW431+45)))</f>
        <v>1</v>
      </c>
      <c r="DG433" s="10"/>
      <c r="DH433">
        <v>0</v>
      </c>
      <c r="DI433" s="23">
        <f>SIN(RADIANS('[1]Biaxial Input'!$F$21))*SIN(RADIANS(0))</f>
        <v>0</v>
      </c>
      <c r="DK433" s="30">
        <f>(DI431*DI433)*(1-COS(RADIANS(CV431)))-DI432*(SIN(RADIANS(CV431)))</f>
        <v>-4.9325275616132508E-2</v>
      </c>
      <c r="DL433" s="30">
        <f>(DI432*DI433)*(1-COS(RADIANS(CV431)))+DI431*(SIN(RADIANS(CV431)))</f>
        <v>-0.70538430460663959</v>
      </c>
      <c r="DM433" s="30">
        <f>(DI433^2)*(1-COS(RADIANS(CV431)))+(COS(RADIANS(CV431)))</f>
        <v>0.70710678118654757</v>
      </c>
      <c r="DO433">
        <v>0.43862946188252999</v>
      </c>
      <c r="DQ433" s="28">
        <f>(DB431*DB433)*(1-COS(RADIANS(CU431)))-DB432*(SIN(RADIANS(CU431)))</f>
        <v>0</v>
      </c>
      <c r="DR433" s="28">
        <f>(DB432*DB433)*(1-COS(RADIANS(CU431)))+DB431*(SIN(RADIANS(CU431)))</f>
        <v>0</v>
      </c>
      <c r="DS433" s="28">
        <f>(DB433^2)*(1-COS(RADIANS(CU431)))+(COS(RADIANS(CU431)))</f>
        <v>1</v>
      </c>
      <c r="DU433" s="61">
        <v>-0.55462076698284757</v>
      </c>
      <c r="DW433" s="17">
        <v>0</v>
      </c>
      <c r="DX433">
        <v>1</v>
      </c>
      <c r="DZ433" s="73">
        <f>(DB431*DB431)*(1-COS(RADIANS(CW431-45)))-DB431*(SIN(RADIANS(CW431-45)))</f>
        <v>0</v>
      </c>
      <c r="EA433" s="73">
        <f>(DB432*DB433)*(1-COS(RADIANS(CW431-45)))+DB431*(SIN(RADIANS(CW431-45)))</f>
        <v>0</v>
      </c>
      <c r="EB433" s="73">
        <f>(DB433^2)*(1-COS(RADIANS(CW431-45)))+(COS(RADIANS(CW431-45)))</f>
        <v>1</v>
      </c>
      <c r="EC433" s="10"/>
      <c r="ED433">
        <v>0</v>
      </c>
      <c r="EE433" s="1">
        <v>-0.55462076698284757</v>
      </c>
      <c r="EG433">
        <f>CY433+DU433</f>
        <v>-0.11599130510031758</v>
      </c>
      <c r="EH433">
        <f>EG433/(SQRT(EG431^2+EG432^2+EG433^2))</f>
        <v>-8.2018238395112339E-2</v>
      </c>
      <c r="EJ433">
        <f>Q433+AM433</f>
        <v>-1.2126838869510201</v>
      </c>
      <c r="EK433">
        <f>EJ433/(SQRT(EJ431^2+EJ432^2+EJ433^2))</f>
        <v>-0.94569350861589108</v>
      </c>
      <c r="EM433" s="23">
        <f>CY431*DU432-CY432*DU431</f>
        <v>-0.70710678118654757</v>
      </c>
      <c r="ER433">
        <f t="shared" ref="ER433:ES435" si="663">CK432</f>
        <v>0.93180266183863136</v>
      </c>
      <c r="ES433">
        <f t="shared" si="663"/>
        <v>-0.87956522186239505</v>
      </c>
      <c r="ET433" t="e">
        <f>#REF!</f>
        <v>#REF!</v>
      </c>
      <c r="EU433" t="e">
        <f>#REF!</f>
        <v>#REF!</v>
      </c>
      <c r="EY433" s="28"/>
      <c r="EZ433" s="10"/>
      <c r="FA433" s="61">
        <v>0.44824212353487852</v>
      </c>
      <c r="FB433" s="13">
        <f>BW434</f>
        <v>0</v>
      </c>
      <c r="FC433" s="17">
        <v>0</v>
      </c>
      <c r="FD433">
        <v>1</v>
      </c>
      <c r="FF433" s="73">
        <f>(FD431*FD433)*(1-COS(RADIANS(EY431+45)))-FD432*(SIN(RADIANS(EY431+45)))</f>
        <v>0</v>
      </c>
      <c r="FG433" s="73">
        <f>(FD432*FD433)*(1-COS(RADIANS(EY431+45)))+FD431*(SIN(RADIANS(EY431+45)))</f>
        <v>0</v>
      </c>
      <c r="FH433" s="73">
        <f>(FD433^2)*(1-COS(RADIANS(EY431+45)))+(COS(RADIANS(EY431+45)))</f>
        <v>0.99999999999999989</v>
      </c>
      <c r="FI433" s="10"/>
      <c r="FJ433">
        <v>0</v>
      </c>
      <c r="FK433" s="23">
        <f>SIN(RADIANS(176))*SIN(RADIANS(0))</f>
        <v>0</v>
      </c>
      <c r="FM433" s="30">
        <f>(FK431*FK433)*(1-COS(RADIANS(EX431)))-FK432*(SIN(RADIANS(EX431)))</f>
        <v>-4.9325275616132508E-2</v>
      </c>
      <c r="FN433" s="30">
        <f>(FK432*FK433)*(1-COS(RADIANS(EX431)))+FK431*(SIN(RADIANS(EX431)))</f>
        <v>-0.70538430460663959</v>
      </c>
      <c r="FO433" s="30">
        <f>(FK433^2)*(1-COS(RADIANS(EX431)))+(COS(RADIANS(EX431)))</f>
        <v>0.70710678118654757</v>
      </c>
      <c r="FQ433">
        <v>0.44824212353487852</v>
      </c>
      <c r="FS433" s="28">
        <f>(FD431*FD433)*(1-COS(RADIANS(EW431)))-FD432*(SIN(RADIANS(EW431)))</f>
        <v>0</v>
      </c>
      <c r="FT433" s="28">
        <f>(FD432*FD433)*(1-COS(RADIANS(EW431)))+FD431*(SIN(RADIANS(EW431)))</f>
        <v>0</v>
      </c>
      <c r="FU433" s="28">
        <f>(FD433^2)*(1-COS(RADIANS(EW431)))+(COS(RADIANS(EW431)))</f>
        <v>1</v>
      </c>
      <c r="FW433" s="61">
        <v>-0.54688115590952913</v>
      </c>
      <c r="FX433" s="13">
        <f>BX434</f>
        <v>0</v>
      </c>
      <c r="FY433" s="17">
        <v>0</v>
      </c>
      <c r="FZ433">
        <v>1</v>
      </c>
      <c r="GB433" s="73">
        <f>(FD431*FD431)*(1-COS(RADIANS(EY431-45)))-FD431*(SIN(RADIANS(EY431-45)))</f>
        <v>0</v>
      </c>
      <c r="GC433" s="73">
        <f>(FD432*FD433)*(1-COS(RADIANS(EY431-45)))+FD431*(SIN(RADIANS(EY431-45)))</f>
        <v>0</v>
      </c>
      <c r="GD433" s="73">
        <f>(FD433^2)*(1-COS(RADIANS(EY431-45)))+(COS(RADIANS(EY431-45)))</f>
        <v>1</v>
      </c>
      <c r="GE433" s="10"/>
      <c r="GF433">
        <v>0</v>
      </c>
      <c r="GG433" s="1">
        <v>-0.54688115590952913</v>
      </c>
      <c r="GI433">
        <f>FA433+FW433</f>
        <v>-9.8639032374650604E-2</v>
      </c>
      <c r="GJ433">
        <f>GI433/(SQRT(GI431^2+GI432^2+GI433^2))</f>
        <v>-6.9748328681794841E-2</v>
      </c>
      <c r="GL433" t="e">
        <f>#REF!+DC433</f>
        <v>#REF!</v>
      </c>
      <c r="GM433" t="e">
        <f>GL433/(SQRT(GL431^2+GL432^2+GL433^2))</f>
        <v>#REF!</v>
      </c>
      <c r="GO433" s="27">
        <f>FA431*FW432-FA432*FW431</f>
        <v>-0.70710678118654757</v>
      </c>
    </row>
    <row r="434" spans="4:197" x14ac:dyDescent="0.2">
      <c r="D434" t="s">
        <v>9</v>
      </c>
      <c r="E434" s="5">
        <f t="shared" si="662"/>
        <v>0.33785862553872076</v>
      </c>
      <c r="F434" s="6">
        <f t="shared" si="662"/>
        <v>-0.37360315179333942</v>
      </c>
      <c r="G434" s="7">
        <f t="shared" ref="G434:G435" si="664">Q433</f>
        <v>-0.24451088530193102</v>
      </c>
      <c r="H434" s="8">
        <f t="shared" ref="H434:H435" si="665">AM433</f>
        <v>-0.96817300164908904</v>
      </c>
      <c r="J434" s="10"/>
      <c r="Q434" s="61">
        <v>0.75039817657246344</v>
      </c>
      <c r="S434" s="17">
        <v>0</v>
      </c>
      <c r="T434">
        <v>1</v>
      </c>
      <c r="V434" s="73">
        <f>(T432*T434)*(1-COS(RADIANS(O432+45)))-T433*(SIN(RADIANS(O432+45)))</f>
        <v>0</v>
      </c>
      <c r="W434" s="73">
        <f>(T433*T434)*(1-COS(RADIANS(O432+45)))+T432*(SIN(RADIANS(O432+45)))</f>
        <v>0</v>
      </c>
      <c r="X434" s="73">
        <f>(T434^2)*(1-COS(RADIANS(O432+45)))+(COS(RADIANS(O432+45)))</f>
        <v>1</v>
      </c>
      <c r="Y434" s="10"/>
      <c r="Z434">
        <v>0</v>
      </c>
      <c r="AA434" s="23">
        <f>SIN(RADIANS('[1]Biaxial Input'!$F$21))*SIN(RADIANS(0))</f>
        <v>0</v>
      </c>
      <c r="AC434" s="30">
        <f>(AA432*AA434)*(1-COS(RADIANS(N432)))-AA433*(SIN(RADIANS(N432)))</f>
        <v>-5.3436559083262246E-2</v>
      </c>
      <c r="AD434" s="30">
        <f>(AA433*AA434)*(1-COS(RADIANS(N432)))+AA432*(SIN(RADIANS(N432)))</f>
        <v>-0.76417839735679927</v>
      </c>
      <c r="AE434" s="30">
        <f>(AA434^2)*(1-COS(RADIANS(N432)))+(COS(RADIANS(N432)))</f>
        <v>0.64278760968653936</v>
      </c>
      <c r="AG434">
        <v>0.75039817657246344</v>
      </c>
      <c r="AI434" s="28">
        <f>(T432*T434)*(1-COS(RADIANS(M432)))-T433*(SIN(RADIANS(M432)))</f>
        <v>0</v>
      </c>
      <c r="AJ434" s="28">
        <f>(T433*T434)*(1-COS(RADIANS(M432)))+T432*(SIN(RADIANS(M432)))</f>
        <v>0</v>
      </c>
      <c r="AK434" s="28">
        <f>(T434^2)*(1-COS(RADIANS(M432)))+(COS(RADIANS(M432)))</f>
        <v>1</v>
      </c>
      <c r="AM434" s="61">
        <v>-0.15403462412778215</v>
      </c>
      <c r="AO434" s="17">
        <v>0</v>
      </c>
      <c r="AP434">
        <v>1</v>
      </c>
      <c r="AR434" s="73">
        <f>(T432*T432)*(1-COS(RADIANS(O432-45)))-T432*(SIN(RADIANS(O432-45)))</f>
        <v>0</v>
      </c>
      <c r="AS434" s="73">
        <f>(T433*T434)*(1-COS(RADIANS(O432-45)))+T432*(SIN(RADIANS(O432-45)))</f>
        <v>0</v>
      </c>
      <c r="AT434" s="73">
        <f>(T434^2)*(1-COS(RADIANS(O432-45)))+(COS(RADIANS(O432-45)))</f>
        <v>1</v>
      </c>
      <c r="AU434" s="10"/>
      <c r="AV434">
        <v>0</v>
      </c>
      <c r="AW434" s="1">
        <v>-0.15403462412778215</v>
      </c>
      <c r="BY434" t="s">
        <v>10</v>
      </c>
      <c r="BZ434" s="5">
        <f t="shared" si="660"/>
        <v>-9.8670839279614439E-2</v>
      </c>
      <c r="CA434" s="6">
        <f t="shared" si="660"/>
        <v>-0.32743703463395935</v>
      </c>
      <c r="CB434" s="7">
        <f>CY433</f>
        <v>0.43862946188252999</v>
      </c>
      <c r="CC434" s="8">
        <f>DU433</f>
        <v>-0.55462076698284757</v>
      </c>
      <c r="CE434" s="10"/>
      <c r="CG434" s="10" t="s">
        <v>160</v>
      </c>
      <c r="CH434" s="10">
        <f>-CH431*((EY431-CW431)/(CH433-CE432))</f>
        <v>169.3391946992854</v>
      </c>
      <c r="CI434" s="67"/>
      <c r="CJ434" s="10" t="s">
        <v>10</v>
      </c>
      <c r="CK434" s="5">
        <f t="shared" si="661"/>
        <v>-9.8670839279614439E-2</v>
      </c>
      <c r="CL434" s="6">
        <f t="shared" si="661"/>
        <v>-0.32743703463395935</v>
      </c>
      <c r="CM434" s="7">
        <f>FA433</f>
        <v>0.44824212353487852</v>
      </c>
      <c r="CN434" s="8">
        <f>FW433</f>
        <v>-0.54688115590952913</v>
      </c>
      <c r="CW434" s="28"/>
      <c r="DH434" s="10"/>
      <c r="DI434" s="10"/>
      <c r="DJ434" s="10"/>
      <c r="DK434" s="10"/>
      <c r="DL434" s="10"/>
      <c r="DM434" s="10"/>
      <c r="DN434" s="10"/>
      <c r="DO434" s="10"/>
      <c r="DP434" s="10"/>
      <c r="EE434" s="1"/>
      <c r="EI434" s="64">
        <f>(DEGREES(ACOS((EH431*EK431+EH432*EK432+EH433*EK433)/((SQRT(EH431^2+EH432^2+EH433^2))*(SQRT(EK431^2+EK432^2+EK433^2))))))</f>
        <v>102.9624768596958</v>
      </c>
      <c r="ER434">
        <f t="shared" si="663"/>
        <v>0.3492962422733713</v>
      </c>
      <c r="ES434">
        <f t="shared" si="663"/>
        <v>-0.34518112468713447</v>
      </c>
      <c r="ET434" t="e">
        <f>#REF!</f>
        <v>#REF!</v>
      </c>
      <c r="EU434" t="e">
        <f>#REF!</f>
        <v>#REF!</v>
      </c>
      <c r="EY434" s="28"/>
      <c r="EZ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GG434" s="1"/>
      <c r="GK434" s="64" t="e">
        <f>(DEGREES(ACOS((GJ431*GM431+GJ432*GM432+GJ433*GM433)/((SQRT(GJ431^2+GJ432^2+GJ433^2))*(SQRT(GM431^2+GM432^2+GM433^2))))))</f>
        <v>#VALUE!</v>
      </c>
    </row>
    <row r="435" spans="4:197" x14ac:dyDescent="0.2">
      <c r="D435" t="s">
        <v>10</v>
      </c>
      <c r="E435" s="5">
        <f t="shared" si="662"/>
        <v>5.5254742931443744E-2</v>
      </c>
      <c r="F435" s="6">
        <f t="shared" si="662"/>
        <v>-0.18100467876095733</v>
      </c>
      <c r="G435" s="7">
        <f t="shared" si="664"/>
        <v>0.75039817657246344</v>
      </c>
      <c r="H435" s="8">
        <f t="shared" si="665"/>
        <v>-0.15403462412778215</v>
      </c>
      <c r="J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W435" s="1"/>
      <c r="CE435" s="10"/>
      <c r="CS435" s="15"/>
      <c r="CW435" s="28"/>
      <c r="CY435" s="82" t="s">
        <v>148</v>
      </c>
      <c r="CZ435" s="13"/>
      <c r="DB435" s="10"/>
      <c r="DC435" s="10"/>
      <c r="DD435" s="10"/>
      <c r="DE435" s="10"/>
      <c r="DF435" s="10"/>
      <c r="DG435" s="10"/>
      <c r="DH435" s="80"/>
      <c r="DI435" s="23" t="s">
        <v>149</v>
      </c>
      <c r="DM435" s="1"/>
      <c r="DO435" s="80"/>
      <c r="DS435" s="13"/>
      <c r="DT435" s="81"/>
      <c r="DU435" s="82" t="s">
        <v>150</v>
      </c>
      <c r="DW435" s="13"/>
      <c r="DX435" s="13"/>
      <c r="EA435" s="1"/>
      <c r="EE435" s="1"/>
      <c r="ER435">
        <f t="shared" si="663"/>
        <v>-9.8670839279614439E-2</v>
      </c>
      <c r="ES435">
        <f t="shared" si="663"/>
        <v>-0.32743703463395935</v>
      </c>
      <c r="ET435" t="e">
        <f>#REF!</f>
        <v>#REF!</v>
      </c>
      <c r="EU435" t="e">
        <f>#REF!</f>
        <v>#REF!</v>
      </c>
      <c r="EY435" s="28"/>
      <c r="EZ435" s="10"/>
      <c r="FA435" s="82" t="s">
        <v>148</v>
      </c>
      <c r="FB435" s="13"/>
      <c r="FD435" s="10"/>
      <c r="FE435" s="10"/>
      <c r="FF435" s="10"/>
      <c r="FG435" s="10"/>
      <c r="FH435" s="10"/>
      <c r="FI435" s="10"/>
      <c r="FJ435" s="80"/>
      <c r="FK435" s="23" t="s">
        <v>149</v>
      </c>
      <c r="FO435" s="1"/>
      <c r="FQ435" s="80"/>
      <c r="FU435" s="13"/>
      <c r="FV435" s="81"/>
      <c r="FW435" s="82" t="s">
        <v>150</v>
      </c>
      <c r="FY435" s="13"/>
      <c r="FZ435" s="13"/>
      <c r="GC435" s="1"/>
      <c r="GG435" s="1"/>
      <c r="GK435" s="13"/>
    </row>
    <row r="436" spans="4:197" x14ac:dyDescent="0.2">
      <c r="Q436" s="82" t="s">
        <v>148</v>
      </c>
      <c r="R436" s="13"/>
      <c r="T436" s="10"/>
      <c r="U436" s="10"/>
      <c r="V436" s="10"/>
      <c r="W436" s="10"/>
      <c r="X436" s="10"/>
      <c r="Y436" s="10"/>
      <c r="Z436" s="80"/>
      <c r="AA436" s="23" t="s">
        <v>149</v>
      </c>
      <c r="AE436" s="1"/>
      <c r="AG436" s="80"/>
      <c r="AK436" s="13"/>
      <c r="AL436" s="81"/>
      <c r="AM436" s="82" t="s">
        <v>150</v>
      </c>
      <c r="AO436" s="13"/>
      <c r="AP436" s="13"/>
      <c r="AS436" s="1"/>
      <c r="AW436" s="1"/>
      <c r="BZ436" s="5" t="s">
        <v>4</v>
      </c>
      <c r="CA436" s="6" t="s">
        <v>5</v>
      </c>
      <c r="CB436" s="7" t="s">
        <v>6</v>
      </c>
      <c r="CC436" s="8" t="s">
        <v>1</v>
      </c>
      <c r="CD436">
        <v>11</v>
      </c>
      <c r="CE436" s="9" t="s">
        <v>7</v>
      </c>
      <c r="CG436" s="90" t="s">
        <v>157</v>
      </c>
      <c r="CH436" s="61">
        <f>CE437-((CH438-CE437)/(EY436-CW436))*CW436</f>
        <v>4.2751416909462847</v>
      </c>
      <c r="CI436" s="10"/>
      <c r="CK436" s="5" t="s">
        <v>4</v>
      </c>
      <c r="CL436" s="6" t="s">
        <v>5</v>
      </c>
      <c r="CM436" s="7" t="s">
        <v>6</v>
      </c>
      <c r="CN436" s="8" t="s">
        <v>1</v>
      </c>
      <c r="CO436" s="10"/>
      <c r="CP436">
        <f t="shared" ref="CP436:CQ438" si="666">BZ437</f>
        <v>0.93180266183863136</v>
      </c>
      <c r="CQ436">
        <f t="shared" si="666"/>
        <v>-0.87956522186239505</v>
      </c>
      <c r="CR436">
        <f>CI440</f>
        <v>0</v>
      </c>
      <c r="CS436">
        <f>CL440</f>
        <v>0</v>
      </c>
      <c r="CU436" s="17">
        <f>CU340</f>
        <v>90</v>
      </c>
      <c r="CV436" s="17">
        <f>CV340</f>
        <v>50</v>
      </c>
      <c r="CW436" s="31">
        <f>CH343</f>
        <v>209.07371265078717</v>
      </c>
      <c r="CY436" s="61">
        <f t="array" ref="CY436:CY438">MMULT(DQ436:DS438,DO436:DO438)</f>
        <v>0.61296518214535567</v>
      </c>
      <c r="CZ436" s="13"/>
      <c r="DA436" s="17">
        <v>1</v>
      </c>
      <c r="DB436">
        <v>0</v>
      </c>
      <c r="DD436" s="73">
        <f>(DB436^2)*(1-COS(RADIANS(CW436+45)))+(COS(RADIANS(CW436+45)))</f>
        <v>-0.27440043752077176</v>
      </c>
      <c r="DE436" s="73">
        <f>(DB436*DB437)*(1-COS(RADIANS(CW436+45)))-DB438*(SIN(RADIANS(CW436+45)))</f>
        <v>0.96161551562379077</v>
      </c>
      <c r="DF436" s="73">
        <f>(DB436*DB438)*(1-COS(RADIANS(CW436+45)))+DB437*(SIN(RADIANS(CW436+45)))</f>
        <v>0</v>
      </c>
      <c r="DG436" s="10"/>
      <c r="DH436">
        <f t="array" ref="DH436:DH438">MMULT(DD436:DF438,DA436:DA438)</f>
        <v>-0.27440043752077176</v>
      </c>
      <c r="DI436" s="23">
        <f>COS(RADIANS('[1]Biaxial Input'!$F$21))</f>
        <v>-0.9975640502598242</v>
      </c>
      <c r="DK436" s="30">
        <f>(DI436^2)*(1-COS(RADIANS(CV436)))+(COS(RADIANS(CV436)))</f>
        <v>0.99826181678640502</v>
      </c>
      <c r="DL436" s="30">
        <f>(DI436*DI437)*(1-COS(RADIANS(CV436)))-DI438*(SIN(RADIANS(CV436)))</f>
        <v>-2.4857178030640859E-2</v>
      </c>
      <c r="DM436" s="30">
        <f>(DI436*DI438)*(1-COS(RADIANS(CV436)))+DI437*(SIN(RADIANS(CV436)))</f>
        <v>5.3436559083262246E-2</v>
      </c>
      <c r="DO436">
        <f t="array" ref="DO436:DO438">MMULT(DK436:DM438,DH436:DH438)</f>
        <v>-0.25002043121758299</v>
      </c>
      <c r="DQ436" s="28">
        <f>(DB436^2)*(1-COS(RADIANS(CU436)))+(COS(RADIANS(CU436)))</f>
        <v>6.1257422745431001E-17</v>
      </c>
      <c r="DR436" s="28">
        <f>(DB436*DB437)*(1-COS(RADIANS(CU436)))-DB438*(SIN(RADIANS(CU436)))</f>
        <v>-1</v>
      </c>
      <c r="DS436" s="28">
        <f>(DB436*DB438)*(1-COS(RADIANS(CU436)))+DB437*(SIN(RADIANS(CU436)))</f>
        <v>0</v>
      </c>
      <c r="DU436" s="61">
        <f t="array" ref="DU436:DU438">MMULT(DQ436:DS438,EE436:EE438)</f>
        <v>-0.20076120763410629</v>
      </c>
      <c r="DV436" s="13"/>
      <c r="DW436" s="17">
        <v>1</v>
      </c>
      <c r="DX436">
        <v>0</v>
      </c>
      <c r="DZ436" s="73">
        <f>(DB436^2)*(1-COS(RADIANS(CW436-45)))+(COS(RADIANS(CW436-45)))</f>
        <v>-0.96161551562379077</v>
      </c>
      <c r="EA436" s="73">
        <f>(DB436*DB437)*(1-COS(RADIANS(CW436-45)))-DB438*(SIN(RADIANS(CW436-45)))</f>
        <v>-0.2744004375207717</v>
      </c>
      <c r="EB436" s="73">
        <f>(DB436*DB438)*(1-COS(RADIANS(CW436-45)))+DB437*(SIN(RADIANS(CW436-45)))</f>
        <v>0</v>
      </c>
      <c r="EC436" s="10"/>
      <c r="ED436">
        <f t="array" ref="ED436:ED438">MMULT(DZ436:EB438,DA436:DA438)</f>
        <v>-0.96161551562379077</v>
      </c>
      <c r="EE436" s="1">
        <f t="array" ref="EE436:EE438">MMULT(DK436:DM438,ED436:ED438)</f>
        <v>-0.96676487220374063</v>
      </c>
      <c r="EG436">
        <f>CY436+DU436</f>
        <v>0.41220397451124935</v>
      </c>
      <c r="EH436">
        <f>EG436/(SQRT(EG436^2+EG437^2+EG438^2))</f>
        <v>0.2914722256089512</v>
      </c>
      <c r="EJ436">
        <f>Q436+AM436</f>
        <v>0</v>
      </c>
      <c r="EK436">
        <f>EJ436/(SQRT(EJ436^2+EJ437^2+EJ438^2))</f>
        <v>0</v>
      </c>
      <c r="EM436" s="23">
        <f>CY437*DU438-CY438*DU437</f>
        <v>0.76417839735679927</v>
      </c>
      <c r="EO436" s="15">
        <v>11</v>
      </c>
      <c r="EP436" s="9" t="s">
        <v>7</v>
      </c>
      <c r="EW436" s="17">
        <f>CU436</f>
        <v>90</v>
      </c>
      <c r="EX436" s="17">
        <f>CV436</f>
        <v>50</v>
      </c>
      <c r="EY436" s="31">
        <f>1+CW436</f>
        <v>210.07371265078717</v>
      </c>
      <c r="EZ436" s="10"/>
      <c r="FA436" s="61">
        <f t="array" ref="FA436:FA438">MMULT(FS436:FU438,FQ436:FQ438)</f>
        <v>0.61637559077162174</v>
      </c>
      <c r="FB436" s="13">
        <f>BW437</f>
        <v>0</v>
      </c>
      <c r="FC436" s="17">
        <v>1</v>
      </c>
      <c r="FD436">
        <v>0</v>
      </c>
      <c r="FF436" s="73">
        <f>(FD436^2)*(1-COS(RADIANS(EY436+45)))+(COS(RADIANS(EY436+45)))</f>
        <v>-0.25757614018998487</v>
      </c>
      <c r="FG436" s="73">
        <f>(FD436*FD437)*(1-COS(RADIANS(EY436+45)))-FD438*(SIN(RADIANS(EY436+45)))</f>
        <v>0.96625800488525282</v>
      </c>
      <c r="FH436" s="73">
        <f>(FD436*FD438)*(1-COS(RADIANS(EY436+45)))+FD437*(SIN(RADIANS(EY436+45)))</f>
        <v>0</v>
      </c>
      <c r="FI436" s="10"/>
      <c r="FJ436">
        <f t="array" ref="FJ436:FJ438">MMULT(FF436:FH438,FC436:FC438)</f>
        <v>-0.25757614018998487</v>
      </c>
      <c r="FK436" s="23">
        <f>COS(RADIANS(176))</f>
        <v>-0.9975640502598242</v>
      </c>
      <c r="FM436" s="30">
        <f>(FK436^2)*(1-COS(RADIANS(EX436)))+(COS(RADIANS(EX436)))</f>
        <v>0.99826181678640502</v>
      </c>
      <c r="FN436" s="30">
        <f>(FK436*FK437)*(1-COS(RADIANS(EX436)))-FK438*(SIN(RADIANS(EX436)))</f>
        <v>-2.4857178030640859E-2</v>
      </c>
      <c r="FO436" s="30">
        <f>(FK436*FK438)*(1-COS(RADIANS(EX436)))+FK437*(SIN(RADIANS(EX436)))</f>
        <v>5.3436559083262246E-2</v>
      </c>
      <c r="FQ436">
        <f t="array" ref="FQ436:FQ438">MMULT(FM436:FO438,FJ436:FJ438)</f>
        <v>-0.23310997841591946</v>
      </c>
      <c r="FS436" s="28">
        <f>(FD436^2)*(1-COS(RADIANS(EW436)))+(COS(RADIANS(EW436)))</f>
        <v>6.1257422745431001E-17</v>
      </c>
      <c r="FT436" s="28">
        <f>(FD436*FD437)*(1-COS(RADIANS(EW436)))-FD438*(SIN(RADIANS(EW436)))</f>
        <v>-1</v>
      </c>
      <c r="FU436" s="28">
        <f>(FD436*FD438)*(1-COS(RADIANS(EW436)))+FD437*(SIN(RADIANS(EW436)))</f>
        <v>0</v>
      </c>
      <c r="FW436" s="61">
        <f t="array" ref="FW436:FW438">MMULT(FS436:FU438,GG436:GG438)</f>
        <v>-0.19003291323907073</v>
      </c>
      <c r="FX436" s="13">
        <f>BX437</f>
        <v>0</v>
      </c>
      <c r="FY436" s="17">
        <v>1</v>
      </c>
      <c r="FZ436">
        <v>0</v>
      </c>
      <c r="GB436" s="73">
        <f>(FD436^2)*(1-COS(RADIANS(EY436-45)))+(COS(RADIANS(EY436-45)))</f>
        <v>-0.96625800488525282</v>
      </c>
      <c r="GC436" s="73">
        <f>(FD436*FD437)*(1-COS(RADIANS(EY436-45)))-FD438*(SIN(RADIANS(EY436-45)))</f>
        <v>-0.25757614018998476</v>
      </c>
      <c r="GD436" s="73">
        <f>(FD436*FD438)*(1-COS(RADIANS(EY436-45)))+FD437*(SIN(RADIANS(EY436-45)))</f>
        <v>0</v>
      </c>
      <c r="GE436" s="10"/>
      <c r="GF436">
        <f t="array" ref="GF436:GF438">MMULT(GB436:GD438,FC436:FC438)</f>
        <v>-0.96625800488525282</v>
      </c>
      <c r="GG436" s="1">
        <f t="array" ref="GG436:GG438">MMULT(FM436:FO438,GF436:GF438)</f>
        <v>-0.97098108741430722</v>
      </c>
      <c r="GI436">
        <f>FA436+FW436</f>
        <v>0.42634267753255101</v>
      </c>
      <c r="GJ436">
        <f>GI436/(SQRT(GI436^2+GI437^2+GI438^2))</f>
        <v>0.30146979839249632</v>
      </c>
      <c r="GL436" t="e">
        <f>CH437+DC436</f>
        <v>#VALUE!</v>
      </c>
      <c r="GM436" t="e">
        <f>GL436/(SQRT(GL436^2+GL437^2+GL438^2))</f>
        <v>#VALUE!</v>
      </c>
      <c r="GO436" s="27">
        <f>FA437*FW438-FA438*FW437</f>
        <v>0.76417839735679916</v>
      </c>
    </row>
    <row r="437" spans="4:197" x14ac:dyDescent="0.2">
      <c r="E437" s="5" t="s">
        <v>4</v>
      </c>
      <c r="F437" s="6" t="s">
        <v>5</v>
      </c>
      <c r="G437" s="7" t="s">
        <v>6</v>
      </c>
      <c r="H437" s="8" t="s">
        <v>1</v>
      </c>
      <c r="I437">
        <v>12</v>
      </c>
      <c r="J437" s="9" t="s">
        <v>7</v>
      </c>
      <c r="K437">
        <v>12</v>
      </c>
      <c r="L437" s="10"/>
      <c r="M437" s="17">
        <f>A393</f>
        <v>70</v>
      </c>
      <c r="N437" s="17">
        <f>B393</f>
        <v>-5</v>
      </c>
      <c r="O437" s="17">
        <f>C393</f>
        <v>220.3</v>
      </c>
      <c r="Q437" s="61">
        <f t="array" ref="Q437:Q439">MMULT(AI437:AK439,AG437:AG439)</f>
        <v>0.90503212069214112</v>
      </c>
      <c r="R437" s="13"/>
      <c r="S437" s="17">
        <v>1</v>
      </c>
      <c r="T437">
        <v>0</v>
      </c>
      <c r="V437" s="73">
        <f>(T437^2)*(1-COS(RADIANS(O437+45)))+(COS(RADIANS(O437+45)))</f>
        <v>-8.1938508630040444E-2</v>
      </c>
      <c r="W437" s="73">
        <f>(T437*T438)*(1-COS(RADIANS(O437+45)))-T439*(SIN(RADIANS(O437+45)))</f>
        <v>0.9966373868180366</v>
      </c>
      <c r="X437" s="73">
        <f>(T437*T439)*(1-COS(RADIANS(O437+45)))+T438*(SIN(RADIANS(O437+45)))</f>
        <v>0</v>
      </c>
      <c r="Y437" s="10"/>
      <c r="Z437">
        <f t="array" ref="Z437:Z439">MMULT(V437:X439,S437:S439)</f>
        <v>-8.1938508630040444E-2</v>
      </c>
      <c r="AA437" s="23">
        <f>COS(RADIANS('[1]Biaxial Input'!$F$21))</f>
        <v>-0.9975640502598242</v>
      </c>
      <c r="AC437" s="30">
        <f>(AA437^2)*(1-COS(RADIANS(N437)))+(COS(RADIANS(N437)))</f>
        <v>0.99998148353170568</v>
      </c>
      <c r="AD437" s="30">
        <f>(AA437*AA438)*(1-COS(RADIANS(N437)))-AA439*(SIN(RADIANS(N437)))</f>
        <v>-2.6479783333051429E-4</v>
      </c>
      <c r="AE437" s="30">
        <f>(AA437*AA439)*(1-COS(RADIANS(N437)))+AA438*(SIN(RADIANS(N437)))</f>
        <v>-6.0796772806267756E-3</v>
      </c>
      <c r="AG437">
        <f t="array" ref="AG437:AG439">MMULT(AC437:AE439,Z437:Z439)</f>
        <v>-8.167308399759772E-2</v>
      </c>
      <c r="AI437" s="28">
        <f>(T437^2)*(1-COS(RADIANS(M437)))+(COS(RADIANS(M437)))</f>
        <v>0.34202014332566882</v>
      </c>
      <c r="AJ437" s="28">
        <f>(T437*T438)*(1-COS(RADIANS(M437)))-T439*(SIN(RADIANS(M437)))</f>
        <v>-0.93969262078590832</v>
      </c>
      <c r="AK437" s="28">
        <f>(T437*T439)*(1-COS(RADIANS(M437)))+T438*(SIN(RADIANS(M437)))</f>
        <v>0</v>
      </c>
      <c r="AM437" s="61">
        <f t="array" ref="AM437:AM439">MMULT(AI437:AK439,AW437:AW439)</f>
        <v>-0.41782460364226298</v>
      </c>
      <c r="AN437" s="13"/>
      <c r="AO437" s="17">
        <v>1</v>
      </c>
      <c r="AP437">
        <v>0</v>
      </c>
      <c r="AR437" s="73">
        <f>(T437^2)*(1-COS(RADIANS(O437-45)))+(COS(RADIANS(O437-45)))</f>
        <v>-0.9966373868180366</v>
      </c>
      <c r="AS437" s="73">
        <f>(T437*T438)*(1-COS(RADIANS(O437-45)))-T439*(SIN(RADIANS(O437-45)))</f>
        <v>-8.1938508630040832E-2</v>
      </c>
      <c r="AT437" s="73">
        <f>(T437*T439)*(1-COS(RADIANS(O437-45)))+T438*(SIN(RADIANS(O437-45)))</f>
        <v>0</v>
      </c>
      <c r="AU437" s="10"/>
      <c r="AV437">
        <f t="array" ref="AV437:AV439">MMULT(AR437:AT439,S437:S439)</f>
        <v>-0.9966373868180366</v>
      </c>
      <c r="AW437" s="1">
        <f t="array" ref="AW437:AW439">MMULT(AC437:AE439,AV437:AV439)</f>
        <v>-0.99664062975301426</v>
      </c>
      <c r="BY437" t="s">
        <v>8</v>
      </c>
      <c r="BZ437" s="5">
        <f t="shared" ref="BZ437:CA439" si="667">BZ432</f>
        <v>0.93180266183863136</v>
      </c>
      <c r="CA437" s="6">
        <f t="shared" si="667"/>
        <v>-0.87956522186239505</v>
      </c>
      <c r="CB437" s="7">
        <f>CY436</f>
        <v>0.61296518214535567</v>
      </c>
      <c r="CC437" s="8">
        <f>DU436</f>
        <v>-0.20076120763410629</v>
      </c>
      <c r="CE437" s="9">
        <f>((SUMPRODUCT(CB437:CB439,BZ437:BZ439))*(SUMPRODUCT(CB437:(CB439),CA437:CA439)))-((SUMPRODUCT(CC437:CC439,BZ437:BZ439))*(SUMPRODUCT(CC437:CC439,CA437:CA439)))</f>
        <v>7.7715611723760958E-16</v>
      </c>
      <c r="CG437">
        <v>1</v>
      </c>
      <c r="CH437" t="s">
        <v>161</v>
      </c>
      <c r="CI437" s="67"/>
      <c r="CJ437" s="1" t="s">
        <v>8</v>
      </c>
      <c r="CK437" s="5">
        <f t="shared" ref="CK437:CL439" si="668">BZ437</f>
        <v>0.93180266183863136</v>
      </c>
      <c r="CL437" s="6">
        <f t="shared" si="668"/>
        <v>-0.87956522186239505</v>
      </c>
      <c r="CM437" s="7">
        <f>FA436</f>
        <v>0.61637559077162174</v>
      </c>
      <c r="CN437" s="8">
        <f>FW436</f>
        <v>-0.19003291323907073</v>
      </c>
      <c r="CO437" s="10"/>
      <c r="CP437">
        <f t="shared" si="666"/>
        <v>0.3492962422733713</v>
      </c>
      <c r="CQ437">
        <f t="shared" si="666"/>
        <v>-0.34518112468713447</v>
      </c>
      <c r="CR437">
        <f>CJ440</f>
        <v>0</v>
      </c>
      <c r="CS437">
        <f>CM440</f>
        <v>0</v>
      </c>
      <c r="CW437" s="28"/>
      <c r="CY437" s="61">
        <v>-0.25002043121758305</v>
      </c>
      <c r="DA437" s="17">
        <v>0</v>
      </c>
      <c r="DB437">
        <v>0</v>
      </c>
      <c r="DD437" s="73">
        <f>(DB436*DB437)*(1-COS(RADIANS(CW436+45)))+DB438*(SIN(RADIANS(CW436+45)))</f>
        <v>-0.96161551562379077</v>
      </c>
      <c r="DE437" s="73">
        <f>(DB437^2)*(1-COS(RADIANS(CW436+45)))+(COS(RADIANS(CW436+45)))</f>
        <v>-0.27440043752077176</v>
      </c>
      <c r="DF437" s="73">
        <f>(DB437*DB438)*(1-COS(RADIANS(CW436+45)))-DB436*(SIN(RADIANS(CW436+45)))</f>
        <v>0</v>
      </c>
      <c r="DG437" s="10"/>
      <c r="DH437">
        <v>-0.96161551562379077</v>
      </c>
      <c r="DI437" s="23">
        <f>SIN(RADIANS('[1]Biaxial Input'!$F$21))*(COS(RADIANS(0)))</f>
        <v>6.9756473744125524E-2</v>
      </c>
      <c r="DK437" s="30">
        <f>(DI436*DI437)*(1-COS(RADIANS(CV436)))+DI438*(SIN(RADIANS(CV436)))</f>
        <v>-2.4857178030640859E-2</v>
      </c>
      <c r="DL437" s="30">
        <f>(DI437^2)*(1-COS(RADIANS(CV436)))+(COS(RADIANS(CV436)))</f>
        <v>0.64452579290013434</v>
      </c>
      <c r="DM437" s="30">
        <f>(DI437*DI438)*(1-COS(RADIANS(CV436)))-DI436*(SIN(RADIANS(CV436)))</f>
        <v>0.76417839735679927</v>
      </c>
      <c r="DO437">
        <v>-0.61296518214535567</v>
      </c>
      <c r="DQ437" s="28">
        <f>(DB436*DB437)*(1-COS(RADIANS(CU436)))+DB438*(SIN(RADIANS(CU436)))</f>
        <v>1</v>
      </c>
      <c r="DR437" s="28">
        <f>(DB437^2)*(1-COS(RADIANS(CU436)))+(COS(RADIANS(CU436)))</f>
        <v>6.1257422745431001E-17</v>
      </c>
      <c r="DS437" s="28">
        <f>(DB437*DB438)*(1-COS(RADIANS(CU436)))-DB436*(SIN(RADIANS(CU436)))</f>
        <v>0</v>
      </c>
      <c r="DU437" s="61">
        <v>-0.96676487220374063</v>
      </c>
      <c r="DW437" s="17">
        <v>0</v>
      </c>
      <c r="DX437">
        <v>0</v>
      </c>
      <c r="DZ437" s="73">
        <f>(DB436*DB437)*(1-COS(RADIANS(CW436-45)))+DB438*(SIN(RADIANS(CW436-45)))</f>
        <v>0.2744004375207717</v>
      </c>
      <c r="EA437" s="73">
        <f>(DB437^2)*(1-COS(RADIANS(CW436-45)))+(COS(RADIANS(CW436-45)))</f>
        <v>-0.96161551562379077</v>
      </c>
      <c r="EB437" s="73">
        <f>(DB437*DB438)*(1-COS(RADIANS(CW436-45)))-DB436*(SIN(RADIANS(CW436-45)))</f>
        <v>0</v>
      </c>
      <c r="EC437" s="10"/>
      <c r="ED437">
        <v>0.2744004375207717</v>
      </c>
      <c r="EE437" s="1">
        <v>0.20076120763410624</v>
      </c>
      <c r="EG437">
        <f>CY437+DU437</f>
        <v>-1.2167853034213236</v>
      </c>
      <c r="EH437">
        <f>EG437/(SQRT(EG436^2+EG437^2+EG438^2))</f>
        <v>-0.86039713929734862</v>
      </c>
      <c r="EJ437">
        <f>Q437+AM437</f>
        <v>0.48720751704987814</v>
      </c>
      <c r="EK437">
        <f>EJ437/(SQRT(EJ436^2+EJ437^2+EJ438^2))</f>
        <v>0.34514776484926041</v>
      </c>
      <c r="EM437" s="23">
        <f>CY438*DU436-CY436*DU438</f>
        <v>-5.3436559083262281E-2</v>
      </c>
      <c r="EP437" s="9">
        <f>((SUMPRODUCT(CM437:CM439,BZ437:BZ439))*(SUMPRODUCT(CM437:CM439,CA437:CA439)))-((SUMPRODUCT(CN437:CN439,BZ437:BZ439))*(SUMPRODUCT(CN437:CN439,CA437:CA439)))</f>
        <v>-2.0448011549337286E-2</v>
      </c>
      <c r="EY437" s="28"/>
      <c r="EZ437" s="10"/>
      <c r="FA437" s="61">
        <v>-0.23310997841591949</v>
      </c>
      <c r="FB437" s="13">
        <f>BW438</f>
        <v>0</v>
      </c>
      <c r="FC437" s="17">
        <v>0</v>
      </c>
      <c r="FD437">
        <v>0</v>
      </c>
      <c r="FF437" s="73">
        <f>(FD436*FD437)*(1-COS(RADIANS(EY436+45)))+FD438*(SIN(RADIANS(EY436+45)))</f>
        <v>-0.96625800488525282</v>
      </c>
      <c r="FG437" s="73">
        <f>(FD437^2)*(1-COS(RADIANS(EY436+45)))+(COS(RADIANS(EY436+45)))</f>
        <v>-0.25757614018998487</v>
      </c>
      <c r="FH437" s="73">
        <f>(FD437*FD438)*(1-COS(RADIANS(EY436+45)))-FD436*(SIN(RADIANS(EY436+45)))</f>
        <v>0</v>
      </c>
      <c r="FI437" s="10"/>
      <c r="FJ437">
        <v>-0.96625800488525282</v>
      </c>
      <c r="FK437" s="23">
        <f>SIN(RADIANS(176))*(COS(RADIANS(0)))</f>
        <v>6.9756473744125524E-2</v>
      </c>
      <c r="FM437" s="30">
        <f>(FK436*FK437)*(1-COS(RADIANS(EX436)))+FK438*(SIN(RADIANS(EX436)))</f>
        <v>-2.4857178030640859E-2</v>
      </c>
      <c r="FN437" s="30">
        <f>(FK437^2)*(1-COS(RADIANS(EX436)))+(COS(RADIANS(EX436)))</f>
        <v>0.64452579290013434</v>
      </c>
      <c r="FO437" s="30">
        <f>(FK437*FK438)*(1-COS(RADIANS(EX436)))-FK436*(SIN(RADIANS(EX436)))</f>
        <v>0.76417839735679927</v>
      </c>
      <c r="FQ437">
        <v>-0.61637559077162174</v>
      </c>
      <c r="FS437" s="28">
        <f>(FD436*FD437)*(1-COS(RADIANS(EW436)))+FD438*(SIN(RADIANS(EW436)))</f>
        <v>1</v>
      </c>
      <c r="FT437" s="28">
        <f>(FD437^2)*(1-COS(RADIANS(EW436)))+(COS(RADIANS(EW436)))</f>
        <v>6.1257422745431001E-17</v>
      </c>
      <c r="FU437" s="28">
        <f>(FD437*FD438)*(1-COS(RADIANS(EW436)))-FD436*(SIN(RADIANS(EW436)))</f>
        <v>0</v>
      </c>
      <c r="FW437" s="61">
        <v>-0.97098108741430722</v>
      </c>
      <c r="FX437" s="13">
        <f>BX438</f>
        <v>0</v>
      </c>
      <c r="FY437" s="17">
        <v>0</v>
      </c>
      <c r="FZ437">
        <v>0</v>
      </c>
      <c r="GB437" s="73">
        <f>(FD436*FD437)*(1-COS(RADIANS(EY436-45)))+FD438*(SIN(RADIANS(EY436-45)))</f>
        <v>0.25757614018998476</v>
      </c>
      <c r="GC437" s="73">
        <f>(FD437^2)*(1-COS(RADIANS(EY436-45)))+(COS(RADIANS(EY436-45)))</f>
        <v>-0.96625800488525282</v>
      </c>
      <c r="GD437" s="73">
        <f>(FD437*FD438)*(1-COS(RADIANS(EY436-45)))-FD436*(SIN(RADIANS(EY436-45)))</f>
        <v>0</v>
      </c>
      <c r="GE437" s="10"/>
      <c r="GF437">
        <v>0.25757614018998476</v>
      </c>
      <c r="GG437" s="1">
        <v>0.19003291323907068</v>
      </c>
      <c r="GI437">
        <f>FA437+FW437</f>
        <v>-1.2040910658302266</v>
      </c>
      <c r="GJ437">
        <f>GI437/(SQRT(GI436^2+GI437^2+GI438^2))</f>
        <v>-0.85142095781469074</v>
      </c>
      <c r="GL437">
        <f>CH438+DC437</f>
        <v>-2.0448011549337286E-2</v>
      </c>
      <c r="GM437" t="e">
        <f>GL437/(SQRT(GL436^2+GL437^2+GL438^2))</f>
        <v>#VALUE!</v>
      </c>
      <c r="GO437" s="27">
        <f>FA438*FW436-FA436*FW438</f>
        <v>-5.3436559083262281E-2</v>
      </c>
    </row>
    <row r="438" spans="4:197" x14ac:dyDescent="0.2">
      <c r="D438" t="s">
        <v>8</v>
      </c>
      <c r="E438" s="5">
        <f t="shared" ref="E438:F440" si="669">E433</f>
        <v>0.93957355355111316</v>
      </c>
      <c r="F438" s="6">
        <f t="shared" si="669"/>
        <v>-0.90975710562585088</v>
      </c>
      <c r="G438" s="7">
        <f>Q437</f>
        <v>0.90503212069214112</v>
      </c>
      <c r="H438" s="8">
        <f>AM437</f>
        <v>-0.41782460364226298</v>
      </c>
      <c r="J438" s="9">
        <f>((SUMPRODUCT(G438:G440,E438:E440))*(SUMPRODUCT(G438:(G440),F438:F440)))-((SUMPRODUCT(H438:H440,E438:E440))*(SUMPRODUCT(H438:H440,F438:F440)))</f>
        <v>4.3559080047504417E-2</v>
      </c>
      <c r="Q438" s="61">
        <v>-0.41631943358655826</v>
      </c>
      <c r="S438" s="17">
        <v>0</v>
      </c>
      <c r="T438">
        <v>0</v>
      </c>
      <c r="V438" s="73">
        <f>(T437*T438)*(1-COS(RADIANS(O437+45)))+T439*(SIN(RADIANS(O437+45)))</f>
        <v>-0.9966373868180366</v>
      </c>
      <c r="W438" s="73">
        <f>(T438^2)*(1-COS(RADIANS(O437+45)))+(COS(RADIANS(O437+45)))</f>
        <v>-8.1938508630040444E-2</v>
      </c>
      <c r="X438" s="73">
        <f>(T438*T439)*(1-COS(RADIANS(O437+45)))-T437*(SIN(RADIANS(O437+45)))</f>
        <v>0</v>
      </c>
      <c r="Y438" s="10"/>
      <c r="Z438">
        <v>-0.9966373868180366</v>
      </c>
      <c r="AA438" s="23">
        <f>SIN(RADIANS('[1]Biaxial Input'!$F$21))*(COS(RADIANS(0)))</f>
        <v>6.9756473744125524E-2</v>
      </c>
      <c r="AC438" s="30">
        <f>(AA437*AA438)*(1-COS(RADIANS(N437)))+AA439*(SIN(RADIANS(N437)))</f>
        <v>-2.6479783333051429E-4</v>
      </c>
      <c r="AD438" s="30">
        <f>(AA438^2)*(1-COS(RADIANS(N437)))+(COS(RADIANS(N437)))</f>
        <v>0.99621321456003986</v>
      </c>
      <c r="AE438" s="30">
        <f>(AA438*AA439)*(1-COS(RADIANS(N437)))-AA437*(SIN(RADIANS(N437)))</f>
        <v>-8.694343573875718E-2</v>
      </c>
      <c r="AG438">
        <v>-0.99284163773316259</v>
      </c>
      <c r="AI438" s="28">
        <f>(T437*T438)*(1-COS(RADIANS(M437)))+T439*(SIN(RADIANS(M437)))</f>
        <v>0.93969262078590832</v>
      </c>
      <c r="AJ438" s="28">
        <f>(T438^2)*(1-COS(RADIANS(M437)))+(COS(RADIANS(M437)))</f>
        <v>0.34202014332566882</v>
      </c>
      <c r="AK438" s="28">
        <f>(T438*T439)*(1-COS(RADIANS(M437)))-T437*(SIN(RADIANS(M437)))</f>
        <v>0</v>
      </c>
      <c r="AM438" s="61">
        <v>-0.90852708645969538</v>
      </c>
      <c r="AO438" s="17">
        <v>0</v>
      </c>
      <c r="AP438">
        <v>0</v>
      </c>
      <c r="AR438" s="73">
        <f>(T437*T438)*(1-COS(RADIANS(O437-45)))+T439*(SIN(RADIANS(O437-45)))</f>
        <v>8.1938508630040832E-2</v>
      </c>
      <c r="AS438" s="73">
        <f>(T438^2)*(1-COS(RADIANS(O437-45)))+(COS(RADIANS(O437-45)))</f>
        <v>-0.9966373868180366</v>
      </c>
      <c r="AT438" s="73">
        <f>(T438*T439)*(1-COS(RADIANS(O437-45)))-T437*(SIN(RADIANS(O437-45)))</f>
        <v>0</v>
      </c>
      <c r="AU438" s="10"/>
      <c r="AV438">
        <v>8.1938508630040832E-2</v>
      </c>
      <c r="AW438" s="1">
        <v>8.1892132499234147E-2</v>
      </c>
      <c r="BY438" t="s">
        <v>9</v>
      </c>
      <c r="BZ438" s="5">
        <f t="shared" si="667"/>
        <v>0.3492962422733713</v>
      </c>
      <c r="CA438" s="6">
        <f t="shared" si="667"/>
        <v>-0.34518112468713447</v>
      </c>
      <c r="CB438" s="7">
        <f>CY437</f>
        <v>-0.25002043121758305</v>
      </c>
      <c r="CC438" s="8">
        <f>DU437</f>
        <v>-0.96676487220374063</v>
      </c>
      <c r="CE438" s="10"/>
      <c r="CH438">
        <f>((SUMPRODUCT(CM437:CM439,CK437:CK439))*(SUMPRODUCT(CM437:CM439,CL437:CL439)))-((SUMPRODUCT(CN437:CN439,CK437:CK439))*(SUMPRODUCT(CN437:CN439,CL437:CL439)))</f>
        <v>-2.0448011549337286E-2</v>
      </c>
      <c r="CI438" s="67"/>
      <c r="CJ438" s="10" t="s">
        <v>9</v>
      </c>
      <c r="CK438" s="5">
        <f t="shared" si="668"/>
        <v>0.3492962422733713</v>
      </c>
      <c r="CL438" s="6">
        <f t="shared" si="668"/>
        <v>-0.34518112468713447</v>
      </c>
      <c r="CM438" s="7">
        <f>FA437</f>
        <v>-0.23310997841591949</v>
      </c>
      <c r="CN438" s="8">
        <f>FW437</f>
        <v>-0.97098108741430722</v>
      </c>
      <c r="CP438">
        <f t="shared" si="666"/>
        <v>-9.8670839279614439E-2</v>
      </c>
      <c r="CQ438">
        <f t="shared" si="666"/>
        <v>-0.32743703463395935</v>
      </c>
      <c r="CR438">
        <f>CK440</f>
        <v>0</v>
      </c>
      <c r="CS438">
        <f>CN440</f>
        <v>0</v>
      </c>
      <c r="CW438" s="28"/>
      <c r="CY438" s="61">
        <v>0.7495088187948723</v>
      </c>
      <c r="DA438" s="17">
        <v>0</v>
      </c>
      <c r="DB438">
        <v>1</v>
      </c>
      <c r="DD438" s="73">
        <f>(DB436*DB438)*(1-COS(RADIANS(CW436+45)))-DB437*(SIN(RADIANS(CW436+45)))</f>
        <v>0</v>
      </c>
      <c r="DE438" s="73">
        <f>(DB437*DB438)*(1-COS(RADIANS(CW436+45)))+DB436*(SIN(RADIANS(CW436+45)))</f>
        <v>0</v>
      </c>
      <c r="DF438" s="73">
        <f>(DB438^2)*(1-COS(RADIANS(CW436+45)))+(COS(RADIANS(CW436+45)))</f>
        <v>1</v>
      </c>
      <c r="DG438" s="10"/>
      <c r="DH438">
        <v>0</v>
      </c>
      <c r="DI438" s="23">
        <f>SIN(RADIANS('[1]Biaxial Input'!$F$21))*SIN(RADIANS(0))</f>
        <v>0</v>
      </c>
      <c r="DK438" s="30">
        <f>(DI436*DI438)*(1-COS(RADIANS(CV436)))-DI437*(SIN(RADIANS(CV436)))</f>
        <v>-5.3436559083262246E-2</v>
      </c>
      <c r="DL438" s="30">
        <f>(DI437*DI438)*(1-COS(RADIANS(CV436)))+DI436*(SIN(RADIANS(CV436)))</f>
        <v>-0.76417839735679927</v>
      </c>
      <c r="DM438" s="30">
        <f>(DI438^2)*(1-COS(RADIANS(CV436)))+(COS(RADIANS(CV436)))</f>
        <v>0.64278760968653936</v>
      </c>
      <c r="DO438">
        <v>0.7495088187948723</v>
      </c>
      <c r="DQ438" s="28">
        <f>(DB436*DB438)*(1-COS(RADIANS(CU436)))-DB437*(SIN(RADIANS(CU436)))</f>
        <v>0</v>
      </c>
      <c r="DR438" s="28">
        <f>(DB437*DB438)*(1-COS(RADIANS(CU436)))+DB436*(SIN(RADIANS(CU436)))</f>
        <v>0</v>
      </c>
      <c r="DS438" s="28">
        <f>(DB438^2)*(1-COS(RADIANS(CU436)))+(COS(RADIANS(CU436)))</f>
        <v>1</v>
      </c>
      <c r="DU438" s="61">
        <v>-0.15830546226261549</v>
      </c>
      <c r="DW438" s="17">
        <v>0</v>
      </c>
      <c r="DX438">
        <v>1</v>
      </c>
      <c r="DZ438" s="73">
        <f>(DB436*DB436)*(1-COS(RADIANS(CW436-45)))-DB436*(SIN(RADIANS(CW436-45)))</f>
        <v>0</v>
      </c>
      <c r="EA438" s="73">
        <f>(DB437*DB438)*(1-COS(RADIANS(CW436-45)))+DB436*(SIN(RADIANS(CW436-45)))</f>
        <v>0</v>
      </c>
      <c r="EB438" s="73">
        <f>(DB438^2)*(1-COS(RADIANS(CW436-45)))+(COS(RADIANS(CW436-45)))</f>
        <v>1</v>
      </c>
      <c r="EC438" s="10"/>
      <c r="ED438">
        <v>0</v>
      </c>
      <c r="EE438" s="1">
        <v>-0.15830546226261549</v>
      </c>
      <c r="EG438">
        <f>CY438+DU438</f>
        <v>0.59120335653225675</v>
      </c>
      <c r="EH438">
        <f>EG438/(SQRT(EG436^2+EG437^2+EG438^2))</f>
        <v>0.41804390246420686</v>
      </c>
      <c r="EJ438">
        <f>Q438+AM438</f>
        <v>-1.3248465200462536</v>
      </c>
      <c r="EK438">
        <f>EJ438/(SQRT(EJ436^2+EJ437^2+EJ438^2))</f>
        <v>-0.93854835806129866</v>
      </c>
      <c r="EM438" s="23">
        <f>CY436*DU437-CY437*DU436</f>
        <v>-0.64278760968653936</v>
      </c>
      <c r="ER438">
        <f t="shared" ref="ER438:ES440" si="670">CK437</f>
        <v>0.93180266183863136</v>
      </c>
      <c r="ES438">
        <f t="shared" si="670"/>
        <v>-0.87956522186239505</v>
      </c>
      <c r="ET438" t="e">
        <f>#REF!</f>
        <v>#REF!</v>
      </c>
      <c r="EU438" t="e">
        <f>#REF!</f>
        <v>#REF!</v>
      </c>
      <c r="EY438" s="28"/>
      <c r="EZ438" s="10"/>
      <c r="FA438" s="61">
        <v>0.75215747624009155</v>
      </c>
      <c r="FB438" s="13">
        <f>BW439</f>
        <v>0</v>
      </c>
      <c r="FC438" s="17">
        <v>0</v>
      </c>
      <c r="FD438">
        <v>1</v>
      </c>
      <c r="FF438" s="73">
        <f>(FD436*FD438)*(1-COS(RADIANS(EY436+45)))-FD437*(SIN(RADIANS(EY436+45)))</f>
        <v>0</v>
      </c>
      <c r="FG438" s="73">
        <f>(FD437*FD438)*(1-COS(RADIANS(EY436+45)))+FD436*(SIN(RADIANS(EY436+45)))</f>
        <v>0</v>
      </c>
      <c r="FH438" s="73">
        <f>(FD438^2)*(1-COS(RADIANS(EY436+45)))+(COS(RADIANS(EY436+45)))</f>
        <v>0.99999999999999989</v>
      </c>
      <c r="FI438" s="10"/>
      <c r="FJ438">
        <v>0</v>
      </c>
      <c r="FK438" s="23">
        <f>SIN(RADIANS(176))*SIN(RADIANS(0))</f>
        <v>0</v>
      </c>
      <c r="FM438" s="30">
        <f>(FK436*FK438)*(1-COS(RADIANS(EX436)))-FK437*(SIN(RADIANS(EX436)))</f>
        <v>-5.3436559083262246E-2</v>
      </c>
      <c r="FN438" s="30">
        <f>(FK437*FK438)*(1-COS(RADIANS(EX436)))+FK436*(SIN(RADIANS(EX436)))</f>
        <v>-0.76417839735679927</v>
      </c>
      <c r="FO438" s="30">
        <f>(FK438^2)*(1-COS(RADIANS(EX436)))+(COS(RADIANS(EX436)))</f>
        <v>0.64278760968653936</v>
      </c>
      <c r="FQ438">
        <v>0.75215747624009155</v>
      </c>
      <c r="FS438" s="28">
        <f>(FD436*FD438)*(1-COS(RADIANS(EW436)))-FD437*(SIN(RADIANS(EW436)))</f>
        <v>0</v>
      </c>
      <c r="FT438" s="28">
        <f>(FD437*FD438)*(1-COS(RADIANS(EW436)))+FD436*(SIN(RADIANS(EW436)))</f>
        <v>0</v>
      </c>
      <c r="FU438" s="28">
        <f>(FD438^2)*(1-COS(RADIANS(EW436)))+(COS(RADIANS(EW436)))</f>
        <v>1</v>
      </c>
      <c r="FW438" s="61">
        <v>-0.14520061904000692</v>
      </c>
      <c r="FX438" s="13">
        <f>BX439</f>
        <v>0</v>
      </c>
      <c r="FY438" s="17">
        <v>0</v>
      </c>
      <c r="FZ438">
        <v>1</v>
      </c>
      <c r="GB438" s="73">
        <f>(FD436*FD436)*(1-COS(RADIANS(EY436-45)))-FD436*(SIN(RADIANS(EY436-45)))</f>
        <v>0</v>
      </c>
      <c r="GC438" s="73">
        <f>(FD437*FD438)*(1-COS(RADIANS(EY436-45)))+FD436*(SIN(RADIANS(EY436-45)))</f>
        <v>0</v>
      </c>
      <c r="GD438" s="73">
        <f>(FD438^2)*(1-COS(RADIANS(EY436-45)))+(COS(RADIANS(EY436-45)))</f>
        <v>1</v>
      </c>
      <c r="GE438" s="10"/>
      <c r="GF438">
        <v>0</v>
      </c>
      <c r="GG438" s="1">
        <v>-0.14520061904000692</v>
      </c>
      <c r="GI438">
        <f>FA438+FW438</f>
        <v>0.60695685720008463</v>
      </c>
      <c r="GJ438">
        <f>GI438/(SQRT(GI436^2+GI437^2+GI438^2))</f>
        <v>0.42918330961385481</v>
      </c>
      <c r="GL438" t="e">
        <f>#REF!+DC438</f>
        <v>#REF!</v>
      </c>
      <c r="GM438" t="e">
        <f>GL438/(SQRT(GL436^2+GL437^2+GL438^2))</f>
        <v>#REF!</v>
      </c>
      <c r="GO438" s="27">
        <f>FA436*FW437-FA437*FW436</f>
        <v>-0.64278760968653947</v>
      </c>
    </row>
    <row r="439" spans="4:197" x14ac:dyDescent="0.2">
      <c r="D439" t="s">
        <v>9</v>
      </c>
      <c r="E439" s="5">
        <f t="shared" si="669"/>
        <v>0.33785862553872076</v>
      </c>
      <c r="F439" s="6">
        <f t="shared" si="669"/>
        <v>-0.37360315179333942</v>
      </c>
      <c r="G439" s="7">
        <f t="shared" ref="G439:G440" si="671">Q438</f>
        <v>-0.41631943358655826</v>
      </c>
      <c r="H439" s="8">
        <f t="shared" ref="H439:H440" si="672">AM438</f>
        <v>-0.90852708645969538</v>
      </c>
      <c r="J439" s="10"/>
      <c r="Q439" s="61">
        <v>-8.7149238284983346E-2</v>
      </c>
      <c r="S439" s="17">
        <v>0</v>
      </c>
      <c r="T439">
        <v>1</v>
      </c>
      <c r="V439" s="73">
        <f>(T437*T439)*(1-COS(RADIANS(O437+45)))-T438*(SIN(RADIANS(O437+45)))</f>
        <v>0</v>
      </c>
      <c r="W439" s="73">
        <f>(T438*T439)*(1-COS(RADIANS(O437+45)))+T437*(SIN(RADIANS(O437+45)))</f>
        <v>0</v>
      </c>
      <c r="X439" s="73">
        <f>(T439^2)*(1-COS(RADIANS(O437+45)))+(COS(RADIANS(O437+45)))</f>
        <v>0.99999999999999989</v>
      </c>
      <c r="Y439" s="10"/>
      <c r="Z439">
        <v>0</v>
      </c>
      <c r="AA439" s="23">
        <f>SIN(RADIANS('[1]Biaxial Input'!$F$21))*SIN(RADIANS(0))</f>
        <v>0</v>
      </c>
      <c r="AC439" s="30">
        <f>(AA437*AA439)*(1-COS(RADIANS(N437)))-AA438*(SIN(RADIANS(N437)))</f>
        <v>6.0796772806267756E-3</v>
      </c>
      <c r="AD439" s="30">
        <f>(AA438*AA439)*(1-COS(RADIANS(N437)))+AA437*(SIN(RADIANS(N437)))</f>
        <v>8.694343573875718E-2</v>
      </c>
      <c r="AE439" s="30">
        <f>(AA439^2)*(1-COS(RADIANS(N437)))+(COS(RADIANS(N437)))</f>
        <v>0.99619469809174555</v>
      </c>
      <c r="AG439">
        <v>-8.7149238284983346E-2</v>
      </c>
      <c r="AI439" s="28">
        <f>(T437*T439)*(1-COS(RADIANS(M437)))-T438*(SIN(RADIANS(M437)))</f>
        <v>0</v>
      </c>
      <c r="AJ439" s="28">
        <f>(T438*T439)*(1-COS(RADIANS(M437)))+T437*(SIN(RADIANS(M437)))</f>
        <v>0</v>
      </c>
      <c r="AK439" s="28">
        <f>(T439^2)*(1-COS(RADIANS(M437)))+(COS(RADIANS(M437)))</f>
        <v>1</v>
      </c>
      <c r="AM439" s="61">
        <v>1.064781781944699E-3</v>
      </c>
      <c r="AO439" s="17">
        <v>0</v>
      </c>
      <c r="AP439">
        <v>1</v>
      </c>
      <c r="AR439" s="73">
        <f>(T437*T437)*(1-COS(RADIANS(O437-45)))-T437*(SIN(RADIANS(O437-45)))</f>
        <v>0</v>
      </c>
      <c r="AS439" s="73">
        <f>(T438*T439)*(1-COS(RADIANS(O437-45)))+T437*(SIN(RADIANS(O437-45)))</f>
        <v>0</v>
      </c>
      <c r="AT439" s="73">
        <f>(T439^2)*(1-COS(RADIANS(O437-45)))+(COS(RADIANS(O437-45)))</f>
        <v>0.99999999999999989</v>
      </c>
      <c r="AU439" s="10"/>
      <c r="AV439">
        <v>0</v>
      </c>
      <c r="AW439" s="1">
        <v>1.064781781944699E-3</v>
      </c>
      <c r="BY439" t="s">
        <v>10</v>
      </c>
      <c r="BZ439" s="5">
        <f t="shared" si="667"/>
        <v>-9.8670839279614439E-2</v>
      </c>
      <c r="CA439" s="6">
        <f t="shared" si="667"/>
        <v>-0.32743703463395935</v>
      </c>
      <c r="CB439" s="7">
        <f>CY438</f>
        <v>0.7495088187948723</v>
      </c>
      <c r="CC439" s="8">
        <f>DU438</f>
        <v>-0.15830546226261549</v>
      </c>
      <c r="CE439" s="10"/>
      <c r="CG439" s="10" t="s">
        <v>160</v>
      </c>
      <c r="CH439" s="10">
        <f>-CH436*((EY436-CW436)/(CH438-CE437))</f>
        <v>209.07371265078723</v>
      </c>
      <c r="CI439" s="67"/>
      <c r="CJ439" s="10" t="s">
        <v>10</v>
      </c>
      <c r="CK439" s="5">
        <f t="shared" si="668"/>
        <v>-9.8670839279614439E-2</v>
      </c>
      <c r="CL439" s="6">
        <f t="shared" si="668"/>
        <v>-0.32743703463395935</v>
      </c>
      <c r="CM439" s="7">
        <f>FA438</f>
        <v>0.75215747624009155</v>
      </c>
      <c r="CN439" s="8">
        <f>FW438</f>
        <v>-0.14520061904000692</v>
      </c>
      <c r="CW439" s="28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EE439" s="1"/>
      <c r="EI439" s="64">
        <f>(DEGREES(ACOS((EH436*EK436+EH437*EK437+EH438*EK438)/((SQRT(EH436^2+EH437^2+EH438^2))*(SQRT(EK436^2+EK437^2+EK438^2))))))</f>
        <v>133.5761917813231</v>
      </c>
      <c r="ER439">
        <f t="shared" si="670"/>
        <v>0.3492962422733713</v>
      </c>
      <c r="ES439">
        <f t="shared" si="670"/>
        <v>-0.34518112468713447</v>
      </c>
      <c r="ET439" t="e">
        <f>#REF!</f>
        <v>#REF!</v>
      </c>
      <c r="EU439" t="e">
        <f>#REF!</f>
        <v>#REF!</v>
      </c>
      <c r="EY439" s="28"/>
      <c r="EZ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GG439" s="1"/>
      <c r="GK439" s="64" t="e">
        <f>(DEGREES(ACOS((GJ436*GM436+GJ437*GM437+GJ438*GM438)/((SQRT(GJ436^2+GJ437^2+GJ438^2))*(SQRT(GM436^2+GM437^2+GM438^2))))))</f>
        <v>#VALUE!</v>
      </c>
    </row>
    <row r="440" spans="4:197" x14ac:dyDescent="0.2">
      <c r="D440" t="s">
        <v>10</v>
      </c>
      <c r="E440" s="5">
        <f t="shared" si="669"/>
        <v>5.5254742931443744E-2</v>
      </c>
      <c r="F440" s="6">
        <f t="shared" si="669"/>
        <v>-0.18100467876095733</v>
      </c>
      <c r="G440" s="7">
        <f t="shared" si="671"/>
        <v>-8.7149238284983346E-2</v>
      </c>
      <c r="H440" s="8">
        <f t="shared" si="672"/>
        <v>1.064781781944699E-3</v>
      </c>
      <c r="J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W440" s="1"/>
      <c r="CS440" s="15"/>
      <c r="CW440" s="28"/>
      <c r="CY440" s="82" t="s">
        <v>148</v>
      </c>
      <c r="CZ440" s="13"/>
      <c r="DB440" s="10"/>
      <c r="DC440" s="10"/>
      <c r="DD440" s="10"/>
      <c r="DE440" s="10"/>
      <c r="DF440" s="10"/>
      <c r="DG440" s="10"/>
      <c r="DH440" s="80"/>
      <c r="DI440" s="23" t="s">
        <v>149</v>
      </c>
      <c r="DM440" s="1"/>
      <c r="DO440" s="80"/>
      <c r="DS440" s="13"/>
      <c r="DT440" s="81"/>
      <c r="DU440" s="82" t="s">
        <v>150</v>
      </c>
      <c r="DW440" s="13"/>
      <c r="DX440" s="13"/>
      <c r="EA440" s="1"/>
      <c r="EE440" s="1"/>
      <c r="EI440" s="13"/>
      <c r="ER440">
        <f t="shared" si="670"/>
        <v>-9.8670839279614439E-2</v>
      </c>
      <c r="ES440">
        <f t="shared" si="670"/>
        <v>-0.32743703463395935</v>
      </c>
      <c r="ET440" t="e">
        <f>#REF!</f>
        <v>#REF!</v>
      </c>
      <c r="EU440" t="e">
        <f>#REF!</f>
        <v>#REF!</v>
      </c>
      <c r="EY440" s="28"/>
      <c r="EZ440" s="10"/>
      <c r="FA440" s="82" t="s">
        <v>148</v>
      </c>
      <c r="FB440" s="13"/>
      <c r="FD440" s="10"/>
      <c r="FE440" s="10"/>
      <c r="FF440" s="10"/>
      <c r="FG440" s="10"/>
      <c r="FH440" s="10"/>
      <c r="FI440" s="10"/>
      <c r="FJ440" s="80"/>
      <c r="FK440" s="23" t="s">
        <v>149</v>
      </c>
      <c r="FO440" s="1"/>
      <c r="FQ440" s="80"/>
      <c r="FU440" s="13"/>
      <c r="FV440" s="81"/>
      <c r="FW440" s="82" t="s">
        <v>150</v>
      </c>
      <c r="FY440" s="13"/>
      <c r="FZ440" s="13"/>
      <c r="GC440" s="1"/>
      <c r="GG440" s="1"/>
      <c r="GK440" s="13"/>
    </row>
    <row r="441" spans="4:197" x14ac:dyDescent="0.2">
      <c r="Q441" s="82" t="s">
        <v>148</v>
      </c>
      <c r="R441" s="13"/>
      <c r="T441" s="10"/>
      <c r="U441" s="10"/>
      <c r="V441" s="10"/>
      <c r="W441" s="10"/>
      <c r="X441" s="10"/>
      <c r="Y441" s="10"/>
      <c r="Z441" s="80"/>
      <c r="AA441" s="23" t="s">
        <v>149</v>
      </c>
      <c r="AE441" s="1"/>
      <c r="AG441" s="80"/>
      <c r="AK441" s="13"/>
      <c r="AL441" s="81"/>
      <c r="AM441" s="82" t="s">
        <v>150</v>
      </c>
      <c r="AO441" s="13"/>
      <c r="AP441" s="13"/>
      <c r="AS441" s="1"/>
      <c r="AW441" s="1"/>
      <c r="BZ441" s="5" t="s">
        <v>4</v>
      </c>
      <c r="CA441" s="6" t="s">
        <v>5</v>
      </c>
      <c r="CB441" s="7" t="s">
        <v>6</v>
      </c>
      <c r="CC441" s="8" t="s">
        <v>1</v>
      </c>
      <c r="CD441">
        <v>12</v>
      </c>
      <c r="CE441" s="9" t="s">
        <v>7</v>
      </c>
      <c r="CG441" s="90" t="s">
        <v>157</v>
      </c>
      <c r="CH441" s="61">
        <f>CE442-((CH443-CE442)/(EY441-CW441))*CW441</f>
        <v>7.134682557459624</v>
      </c>
      <c r="CI441" s="10"/>
      <c r="CK441" s="5" t="s">
        <v>4</v>
      </c>
      <c r="CL441" s="6" t="s">
        <v>5</v>
      </c>
      <c r="CM441" s="7" t="s">
        <v>6</v>
      </c>
      <c r="CN441" s="8" t="s">
        <v>1</v>
      </c>
      <c r="CO441" s="10"/>
      <c r="CP441">
        <f t="shared" ref="CP441:CQ443" si="673">BZ442</f>
        <v>0.93180266183863136</v>
      </c>
      <c r="CQ441">
        <f t="shared" si="673"/>
        <v>-0.87956522186239505</v>
      </c>
      <c r="CR441">
        <f>CI445</f>
        <v>0</v>
      </c>
      <c r="CS441">
        <f>CL445</f>
        <v>0</v>
      </c>
      <c r="CU441" s="17">
        <f>CU345</f>
        <v>70</v>
      </c>
      <c r="CV441" s="17">
        <f>CV345</f>
        <v>-5</v>
      </c>
      <c r="CW441" s="31">
        <f>CH348</f>
        <v>221.55607767973754</v>
      </c>
      <c r="CY441" s="61">
        <f t="array" ref="CY441:CY443">MMULT(DQ441:DS443,DO441:DO443)</f>
        <v>0.91397375425543204</v>
      </c>
      <c r="CZ441" s="13"/>
      <c r="DA441" s="17">
        <v>1</v>
      </c>
      <c r="DB441">
        <v>0</v>
      </c>
      <c r="DD441" s="73">
        <f>(DB441^2)*(1-COS(RADIANS(CW441+45)))+(COS(RADIANS(CW441+45)))</f>
        <v>-6.0071595850015709E-2</v>
      </c>
      <c r="DE441" s="73">
        <f>(DB441*DB442)*(1-COS(RADIANS(CW441+45)))-DB443*(SIN(RADIANS(CW441+45)))</f>
        <v>0.99819407099623292</v>
      </c>
      <c r="DF441" s="73">
        <f>(DB441*DB443)*(1-COS(RADIANS(CW441+45)))+DB442*(SIN(RADIANS(CW441+45)))</f>
        <v>0</v>
      </c>
      <c r="DG441" s="10"/>
      <c r="DH441">
        <f t="array" ref="DH441:DH443">MMULT(DD441:DF443,DA441:DA443)</f>
        <v>-6.0071595850015709E-2</v>
      </c>
      <c r="DI441" s="23">
        <f>COS(RADIANS('[1]Biaxial Input'!$F$21))</f>
        <v>-0.9975640502598242</v>
      </c>
      <c r="DK441" s="30">
        <f>(DI441^2)*(1-COS(RADIANS(CV441)))+(COS(RADIANS(CV441)))</f>
        <v>0.99998148353170568</v>
      </c>
      <c r="DL441" s="30">
        <f>(DI441*DI442)*(1-COS(RADIANS(CV441)))-DI443*(SIN(RADIANS(CV441)))</f>
        <v>-2.6479783333051429E-4</v>
      </c>
      <c r="DM441" s="30">
        <f>(DI441*DI443)*(1-COS(RADIANS(CV441)))+DI442*(SIN(RADIANS(CV441)))</f>
        <v>-6.0796772806267756E-3</v>
      </c>
      <c r="DO441">
        <f t="array" ref="DO441:DO443">MMULT(DK441:DM443,DH441:DH443)</f>
        <v>-5.9806163908972594E-2</v>
      </c>
      <c r="DQ441" s="28">
        <f>(DB441^2)*(1-COS(RADIANS(CU441)))+(COS(RADIANS(CU441)))</f>
        <v>0.34202014332566882</v>
      </c>
      <c r="DR441" s="28">
        <f>(DB441*DB442)*(1-COS(RADIANS(CU441)))-DB443*(SIN(RADIANS(CU441)))</f>
        <v>-0.93969262078590832</v>
      </c>
      <c r="DS441" s="28">
        <f>(DB441*DB443)*(1-COS(RADIANS(CU441)))+DB442*(SIN(RADIANS(CU441)))</f>
        <v>0</v>
      </c>
      <c r="DU441" s="61">
        <f t="array" ref="DU441:DU443">MMULT(DQ441:DS443,EE441:EE443)</f>
        <v>-0.39788505303109778</v>
      </c>
      <c r="DV441" s="13"/>
      <c r="DW441" s="17">
        <v>1</v>
      </c>
      <c r="DX441">
        <v>0</v>
      </c>
      <c r="DZ441" s="73">
        <f>(DB441^2)*(1-COS(RADIANS(CW441-45)))+(COS(RADIANS(CW441-45)))</f>
        <v>-0.99819407099623292</v>
      </c>
      <c r="EA441" s="73">
        <f>(DB441*DB442)*(1-COS(RADIANS(CW441-45)))-DB443*(SIN(RADIANS(CW441-45)))</f>
        <v>-6.0071595850015647E-2</v>
      </c>
      <c r="EB441" s="73">
        <f>(DB441*DB443)*(1-COS(RADIANS(CW441-45)))+DB442*(SIN(RADIANS(CW441-45)))</f>
        <v>0</v>
      </c>
      <c r="EC441" s="10"/>
      <c r="ED441">
        <f t="array" ref="ED441:ED443">MMULT(DZ441:EB443,DA441:DA443)</f>
        <v>-0.99819407099623292</v>
      </c>
      <c r="EE441" s="1">
        <f t="array" ref="EE441:EE443">MMULT(DK441:DM443,ED441:ED443)</f>
        <v>-0.9981914947957915</v>
      </c>
      <c r="EG441">
        <f>CY441+DU441</f>
        <v>0.51608870122433426</v>
      </c>
      <c r="EH441">
        <f>EG441/(SQRT(EG441^2+EG442^2+EG443^2))</f>
        <v>0.36492982032948479</v>
      </c>
      <c r="EJ441">
        <f>Q441+AM441</f>
        <v>0</v>
      </c>
      <c r="EK441">
        <f>EJ441/(SQRT(EJ441^2+EJ442^2+EJ443^2))</f>
        <v>0</v>
      </c>
      <c r="EM441" s="23">
        <f>CY442*DU443-CY443*DU442</f>
        <v>-7.9620732894590165E-2</v>
      </c>
      <c r="EO441" s="15">
        <v>12</v>
      </c>
      <c r="EP441" s="9" t="s">
        <v>7</v>
      </c>
      <c r="EW441" s="17">
        <f>CU441</f>
        <v>70</v>
      </c>
      <c r="EX441" s="17">
        <f>CV441</f>
        <v>-5</v>
      </c>
      <c r="EY441" s="31">
        <f>1+CW441</f>
        <v>222.55607767973754</v>
      </c>
      <c r="EZ441" s="10"/>
      <c r="FA441" s="61">
        <f t="array" ref="FA441:FA443">MMULT(FS441:FU443,FQ441:FQ443)</f>
        <v>0.92077860328654615</v>
      </c>
      <c r="FB441" s="13">
        <f>BW442</f>
        <v>0</v>
      </c>
      <c r="FC441" s="17">
        <v>1</v>
      </c>
      <c r="FD441">
        <v>0</v>
      </c>
      <c r="FF441" s="73">
        <f>(FD441^2)*(1-COS(RADIANS(EY441+45)))+(COS(RADIANS(EY441+45)))</f>
        <v>-4.2641558024691752E-2</v>
      </c>
      <c r="FG441" s="73">
        <f>(FD441*FD442)*(1-COS(RADIANS(EY441+45)))-FD443*(SIN(RADIANS(EY441+45)))</f>
        <v>0.99909043511046924</v>
      </c>
      <c r="FH441" s="73">
        <f>(FD441*FD443)*(1-COS(RADIANS(EY441+45)))+FD442*(SIN(RADIANS(EY441+45)))</f>
        <v>0</v>
      </c>
      <c r="FI441" s="10"/>
      <c r="FJ441">
        <f t="array" ref="FJ441:FJ443">MMULT(FF441:FH443,FC441:FC443)</f>
        <v>-4.2641558024691752E-2</v>
      </c>
      <c r="FK441" s="23">
        <f>COS(RADIANS(176))</f>
        <v>-0.9975640502598242</v>
      </c>
      <c r="FM441" s="30">
        <f>(FK441^2)*(1-COS(RADIANS(EX441)))+(COS(RADIANS(EX441)))</f>
        <v>0.99998148353170568</v>
      </c>
      <c r="FN441" s="30">
        <f>(FK441*FK442)*(1-COS(RADIANS(EX441)))-FK443*(SIN(RADIANS(EX441)))</f>
        <v>-2.6479783333051429E-4</v>
      </c>
      <c r="FO441" s="30">
        <f>(FK441*FK443)*(1-COS(RADIANS(EX441)))+FK442*(SIN(RADIANS(EX441)))</f>
        <v>-6.0796772806267756E-3</v>
      </c>
      <c r="FQ441">
        <f t="array" ref="FQ441:FQ443">MMULT(FM441:FO443,FJ441:FJ443)</f>
        <v>-4.2376211471116074E-2</v>
      </c>
      <c r="FS441" s="28">
        <f>(FD441^2)*(1-COS(RADIANS(EW441)))+(COS(RADIANS(EW441)))</f>
        <v>0.34202014332566882</v>
      </c>
      <c r="FT441" s="28">
        <f>(FD441*FD442)*(1-COS(RADIANS(EW441)))-FD443*(SIN(RADIANS(EW441)))</f>
        <v>-0.93969262078590832</v>
      </c>
      <c r="FU441" s="28">
        <f>(FD441*FD443)*(1-COS(RADIANS(EW441)))+FD442*(SIN(RADIANS(EW441)))</f>
        <v>0</v>
      </c>
      <c r="FW441" s="61">
        <f t="array" ref="FW441:FW443">MMULT(FS441:FU443,GG441:GG443)</f>
        <v>-0.38187341177804612</v>
      </c>
      <c r="FX441" s="13">
        <f>BX442</f>
        <v>0</v>
      </c>
      <c r="FY441" s="17">
        <v>1</v>
      </c>
      <c r="FZ441">
        <v>0</v>
      </c>
      <c r="GB441" s="73">
        <f>(FD441^2)*(1-COS(RADIANS(EY441-45)))+(COS(RADIANS(EY441-45)))</f>
        <v>-0.99909043511046924</v>
      </c>
      <c r="GC441" s="73">
        <f>(FD441*FD442)*(1-COS(RADIANS(EY441-45)))-FD443*(SIN(RADIANS(EY441-45)))</f>
        <v>-4.2641558024691689E-2</v>
      </c>
      <c r="GD441" s="73">
        <f>(FD441*FD443)*(1-COS(RADIANS(EY441-45)))+FD442*(SIN(RADIANS(EY441-45)))</f>
        <v>0</v>
      </c>
      <c r="GE441" s="10"/>
      <c r="GF441">
        <f t="array" ref="GF441:GF443">MMULT(GB441:GD443,FC441:FC443)</f>
        <v>-0.99909043511046924</v>
      </c>
      <c r="GG441" s="1">
        <f t="array" ref="GG441:GG443">MMULT(FM441:FO443,GF441:GF443)</f>
        <v>-0.99908322687627915</v>
      </c>
      <c r="GI441">
        <f>FA441+FW441</f>
        <v>0.53890519150850003</v>
      </c>
      <c r="GJ441">
        <f>GI441/(SQRT(GI441^2+GI442^2+GI443^2))</f>
        <v>0.38106351533229538</v>
      </c>
      <c r="GL441" t="e">
        <f>CH442+DC441</f>
        <v>#VALUE!</v>
      </c>
      <c r="GM441" t="e">
        <f>GL441/(SQRT(GL441^2+GL442^2+GL443^2))</f>
        <v>#VALUE!</v>
      </c>
      <c r="GO441" s="27">
        <f>FA442*FW443-FA443*FW442</f>
        <v>-7.9620732894590152E-2</v>
      </c>
    </row>
    <row r="442" spans="4:197" x14ac:dyDescent="0.2">
      <c r="E442" s="5" t="s">
        <v>4</v>
      </c>
      <c r="F442" s="6" t="s">
        <v>5</v>
      </c>
      <c r="G442" s="7" t="s">
        <v>6</v>
      </c>
      <c r="H442" s="8" t="s">
        <v>1</v>
      </c>
      <c r="I442">
        <v>13</v>
      </c>
      <c r="J442" s="9" t="s">
        <v>7</v>
      </c>
      <c r="K442">
        <v>13</v>
      </c>
      <c r="L442" s="10"/>
      <c r="M442" s="17">
        <f>A394</f>
        <v>30</v>
      </c>
      <c r="N442" s="17">
        <f>B394</f>
        <v>-10</v>
      </c>
      <c r="O442" s="17">
        <f>C394</f>
        <v>261.8</v>
      </c>
      <c r="Q442" s="61">
        <f t="array" ref="Q442:Q444">MMULT(AI442:AK444,AG442:AG444)</f>
        <v>0.91409387123391983</v>
      </c>
      <c r="R442" s="13"/>
      <c r="S442" s="17">
        <v>1</v>
      </c>
      <c r="T442">
        <v>0</v>
      </c>
      <c r="V442" s="73">
        <f>(T442^2)*(1-COS(RADIANS(O442+45)))+(COS(RADIANS(O442+45)))</f>
        <v>0.59902359851558573</v>
      </c>
      <c r="W442" s="73">
        <f>(T442*T443)*(1-COS(RADIANS(O442+45)))-T444*(SIN(RADIANS(O442+45)))</f>
        <v>0.80073137094873359</v>
      </c>
      <c r="X442" s="73">
        <f>(T442*T444)*(1-COS(RADIANS(O442+45)))+T443*(SIN(RADIANS(O442+45)))</f>
        <v>0</v>
      </c>
      <c r="Y442" s="10"/>
      <c r="Z442">
        <f t="array" ref="Z442:Z444">MMULT(V442:X444,S442:S444)</f>
        <v>0.59902359851558573</v>
      </c>
      <c r="AA442" s="23">
        <f>COS(RADIANS('[1]Biaxial Input'!$F$21))</f>
        <v>-0.9975640502598242</v>
      </c>
      <c r="AC442" s="30">
        <f>(AA442^2)*(1-COS(RADIANS(N442)))+(COS(RADIANS(N442)))</f>
        <v>0.99992607504832687</v>
      </c>
      <c r="AD442" s="30">
        <f>(AA442*AA443)*(1-COS(RADIANS(N442)))-AA444*(SIN(RADIANS(N442)))</f>
        <v>-1.0571760619211149E-3</v>
      </c>
      <c r="AE442" s="30">
        <f>(AA442*AA444)*(1-COS(RADIANS(N442)))+AA443*(SIN(RADIANS(N442)))</f>
        <v>-1.2113084546138469E-2</v>
      </c>
      <c r="AG442">
        <f t="array" ref="AG442:AG444">MMULT(AC442:AE444,Z442:Z444)</f>
        <v>0.59982582976241072</v>
      </c>
      <c r="AI442" s="28">
        <f>(T442^2)*(1-COS(RADIANS(M442)))+(COS(RADIANS(M442)))</f>
        <v>0.86602540378443871</v>
      </c>
      <c r="AJ442" s="28">
        <f>(T442*T443)*(1-COS(RADIANS(M442)))-T444*(SIN(RADIANS(M442)))</f>
        <v>-0.49999999999999994</v>
      </c>
      <c r="AK442" s="28">
        <f>(T442*T444)*(1-COS(RADIANS(M442)))+T443*(SIN(RADIANS(M442)))</f>
        <v>0</v>
      </c>
      <c r="AM442" s="61">
        <f t="array" ref="AM442:AM444">MMULT(AI442:AK444,AW442:AW444)</f>
        <v>-0.39829358805290327</v>
      </c>
      <c r="AN442" s="13"/>
      <c r="AO442" s="17">
        <v>1</v>
      </c>
      <c r="AP442">
        <v>0</v>
      </c>
      <c r="AR442" s="73">
        <f>(T442^2)*(1-COS(RADIANS(O442-45)))+(COS(RADIANS(O442-45)))</f>
        <v>-0.80073137094873326</v>
      </c>
      <c r="AS442" s="73">
        <f>(T442*T443)*(1-COS(RADIANS(O442-45)))-T444*(SIN(RADIANS(O442-45)))</f>
        <v>0.59902359851558606</v>
      </c>
      <c r="AT442" s="73">
        <f>(T442*T444)*(1-COS(RADIANS(O442-45)))+T443*(SIN(RADIANS(O442-45)))</f>
        <v>0</v>
      </c>
      <c r="AU442" s="10"/>
      <c r="AV442">
        <f t="array" ref="AV442:AV444">MMULT(AR442:AT444,S442:S444)</f>
        <v>-0.80073137094873326</v>
      </c>
      <c r="AW442" s="1">
        <f t="array" ref="AW442:AW444">MMULT(AC442:AE444,AV442:AV444)</f>
        <v>-0.80003890351195617</v>
      </c>
      <c r="BY442" t="s">
        <v>8</v>
      </c>
      <c r="BZ442" s="5">
        <f t="shared" ref="BZ442:CA444" si="674">BZ437</f>
        <v>0.93180266183863136</v>
      </c>
      <c r="CA442" s="6">
        <f t="shared" si="674"/>
        <v>-0.87956522186239505</v>
      </c>
      <c r="CB442" s="7">
        <f>CY441</f>
        <v>0.91397375425543204</v>
      </c>
      <c r="CC442" s="8">
        <f>DU441</f>
        <v>-0.39788505303109778</v>
      </c>
      <c r="CE442" s="9">
        <f>((SUMPRODUCT(CB442:CB444,BZ442:BZ444))*(SUMPRODUCT(CB442:(CB444),CA442:CA444)))-((SUMPRODUCT(CC442:CC444,BZ442:BZ444))*(SUMPRODUCT(CC442:CC444,CA442:CA444)))</f>
        <v>0</v>
      </c>
      <c r="CG442">
        <v>1</v>
      </c>
      <c r="CH442" t="s">
        <v>161</v>
      </c>
      <c r="CI442" s="67"/>
      <c r="CJ442" s="1" t="s">
        <v>8</v>
      </c>
      <c r="CK442" s="5">
        <f t="shared" ref="CK442:CL444" si="675">BZ442</f>
        <v>0.93180266183863136</v>
      </c>
      <c r="CL442" s="6">
        <f t="shared" si="675"/>
        <v>-0.87956522186239505</v>
      </c>
      <c r="CM442" s="7">
        <f>FA441</f>
        <v>0.92077860328654615</v>
      </c>
      <c r="CN442" s="8">
        <f>FW441</f>
        <v>-0.38187341177804612</v>
      </c>
      <c r="CO442" s="10"/>
      <c r="CP442">
        <f t="shared" si="673"/>
        <v>0.3492962422733713</v>
      </c>
      <c r="CQ442">
        <f t="shared" si="673"/>
        <v>-0.34518112468713447</v>
      </c>
      <c r="CR442">
        <f>CJ445</f>
        <v>0</v>
      </c>
      <c r="CS442">
        <f>CM445</f>
        <v>0</v>
      </c>
      <c r="CW442" s="28"/>
      <c r="CY442" s="61">
        <v>-0.39630363173848993</v>
      </c>
      <c r="DA442" s="17">
        <v>0</v>
      </c>
      <c r="DB442">
        <v>0</v>
      </c>
      <c r="DD442" s="73">
        <f>(DB441*DB442)*(1-COS(RADIANS(CW441+45)))+DB443*(SIN(RADIANS(CW441+45)))</f>
        <v>-0.99819407099623292</v>
      </c>
      <c r="DE442" s="73">
        <f>(DB442^2)*(1-COS(RADIANS(CW441+45)))+(COS(RADIANS(CW441+45)))</f>
        <v>-6.0071595850015709E-2</v>
      </c>
      <c r="DF442" s="73">
        <f>(DB442*DB443)*(1-COS(RADIANS(CW441+45)))-DB441*(SIN(RADIANS(CW441+45)))</f>
        <v>0</v>
      </c>
      <c r="DG442" s="10"/>
      <c r="DH442">
        <v>-0.99819407099623292</v>
      </c>
      <c r="DI442" s="23">
        <f>SIN(RADIANS('[1]Biaxial Input'!$F$21))*(COS(RADIANS(0)))</f>
        <v>6.9756473744125524E-2</v>
      </c>
      <c r="DK442" s="30">
        <f>(DI441*DI442)*(1-COS(RADIANS(CV441)))+DI443*(SIN(RADIANS(CV441)))</f>
        <v>-2.6479783333051429E-4</v>
      </c>
      <c r="DL442" s="30">
        <f>(DI442^2)*(1-COS(RADIANS(CV441)))+(COS(RADIANS(CV441)))</f>
        <v>0.99621321456003986</v>
      </c>
      <c r="DM442" s="30">
        <f>(DI442*DI443)*(1-COS(RADIANS(CV441)))-DI441*(SIN(RADIANS(CV441)))</f>
        <v>-8.694343573875718E-2</v>
      </c>
      <c r="DO442">
        <v>-0.99439821739350409</v>
      </c>
      <c r="DQ442" s="28">
        <f>(DB441*DB442)*(1-COS(RADIANS(CU441)))+DB443*(SIN(RADIANS(CU441)))</f>
        <v>0.93969262078590832</v>
      </c>
      <c r="DR442" s="28">
        <f>(DB442^2)*(1-COS(RADIANS(CU441)))+(COS(RADIANS(CU441)))</f>
        <v>0.34202014332566882</v>
      </c>
      <c r="DS442" s="28">
        <f>(DB442*DB443)*(1-COS(RADIANS(CU441)))-DB441*(SIN(RADIANS(CU441)))</f>
        <v>0</v>
      </c>
      <c r="DU442" s="61">
        <v>-0.91743488547343732</v>
      </c>
      <c r="DW442" s="17">
        <v>0</v>
      </c>
      <c r="DX442">
        <v>0</v>
      </c>
      <c r="DZ442" s="73">
        <f>(DB441*DB442)*(1-COS(RADIANS(CW441-45)))+DB443*(SIN(RADIANS(CW441-45)))</f>
        <v>6.0071595850015647E-2</v>
      </c>
      <c r="EA442" s="73">
        <f>(DB442^2)*(1-COS(RADIANS(CW441-45)))+(COS(RADIANS(CW441-45)))</f>
        <v>-0.99819407099623292</v>
      </c>
      <c r="EB442" s="73">
        <f>(DB442*DB443)*(1-COS(RADIANS(CW441-45)))-DB441*(SIN(RADIANS(CW441-45)))</f>
        <v>0</v>
      </c>
      <c r="EC442" s="10"/>
      <c r="ED442">
        <v>6.0071595850015647E-2</v>
      </c>
      <c r="EE442" s="1">
        <v>6.0108437232738801E-2</v>
      </c>
      <c r="EG442">
        <f>CY442+DU442</f>
        <v>-1.3137385172119274</v>
      </c>
      <c r="EH442">
        <f>EG442/(SQRT(EG441^2+EG442^2+EG443^2))</f>
        <v>-0.92895341422651367</v>
      </c>
      <c r="EJ442">
        <f>Q442+AM442</f>
        <v>0.51580028318101656</v>
      </c>
      <c r="EK442">
        <f>EJ442/(SQRT(EJ441^2+EJ442^2+EJ443^2))</f>
        <v>0.37032148493211736</v>
      </c>
      <c r="EM442" s="23">
        <f>CY443*DU441-CY441*DU443</f>
        <v>3.5449434229960525E-2</v>
      </c>
      <c r="EP442" s="9">
        <f>((SUMPRODUCT(CM442:CM444,BZ442:BZ444))*(SUMPRODUCT(CM442:CM444,CA442:CA444)))-((SUMPRODUCT(CN442:CN444,BZ442:BZ444))*(SUMPRODUCT(CN442:CN444,CA442:CA444)))</f>
        <v>-3.220260365762978E-2</v>
      </c>
      <c r="EY442" s="28"/>
      <c r="EZ442" s="10"/>
      <c r="FA442" s="61">
        <v>-0.38023182627481145</v>
      </c>
      <c r="FB442" s="13">
        <f>BW443</f>
        <v>0</v>
      </c>
      <c r="FC442" s="17">
        <v>0</v>
      </c>
      <c r="FD442">
        <v>0</v>
      </c>
      <c r="FF442" s="73">
        <f>(FD441*FD442)*(1-COS(RADIANS(EY441+45)))+FD443*(SIN(RADIANS(EY441+45)))</f>
        <v>-0.99909043511046924</v>
      </c>
      <c r="FG442" s="73">
        <f>(FD442^2)*(1-COS(RADIANS(EY441+45)))+(COS(RADIANS(EY441+45)))</f>
        <v>-4.2641558024691752E-2</v>
      </c>
      <c r="FH442" s="73">
        <f>(FD442*FD443)*(1-COS(RADIANS(EY441+45)))-FD441*(SIN(RADIANS(EY441+45)))</f>
        <v>0</v>
      </c>
      <c r="FI442" s="10"/>
      <c r="FJ442">
        <v>-0.99909043511046924</v>
      </c>
      <c r="FK442" s="23">
        <f>SIN(RADIANS(176))*(COS(RADIANS(0)))</f>
        <v>6.9756473744125524E-2</v>
      </c>
      <c r="FM442" s="30">
        <f>(FK441*FK442)*(1-COS(RADIANS(EX441)))+FK443*(SIN(RADIANS(EX441)))</f>
        <v>-2.6479783333051429E-4</v>
      </c>
      <c r="FN442" s="30">
        <f>(FK442^2)*(1-COS(RADIANS(EX441)))+(COS(RADIANS(EX441)))</f>
        <v>0.99621321456003986</v>
      </c>
      <c r="FO442" s="30">
        <f>(FK442*FK443)*(1-COS(RADIANS(EX441)))-FK441*(SIN(RADIANS(EX441)))</f>
        <v>-8.694343573875718E-2</v>
      </c>
      <c r="FQ442">
        <v>-0.99529580260541461</v>
      </c>
      <c r="FS442" s="28">
        <f>(FD441*FD442)*(1-COS(RADIANS(EW441)))+FD443*(SIN(RADIANS(EW441)))</f>
        <v>0.93969262078590832</v>
      </c>
      <c r="FT442" s="28">
        <f>(FD442^2)*(1-COS(RADIANS(EW441)))+(COS(RADIANS(EW441)))</f>
        <v>0.34202014332566882</v>
      </c>
      <c r="FU442" s="28">
        <f>(FD442*FD443)*(1-COS(RADIANS(EW441)))-FD441*(SIN(RADIANS(EW441)))</f>
        <v>0</v>
      </c>
      <c r="FW442" s="61">
        <v>-0.92421160775035571</v>
      </c>
      <c r="FX442" s="13">
        <f>BX443</f>
        <v>0</v>
      </c>
      <c r="FY442" s="17">
        <v>0</v>
      </c>
      <c r="FZ442">
        <v>0</v>
      </c>
      <c r="GB442" s="73">
        <f>(FD441*FD442)*(1-COS(RADIANS(EY441-45)))+FD443*(SIN(RADIANS(EY441-45)))</f>
        <v>4.2641558024691689E-2</v>
      </c>
      <c r="GC442" s="73">
        <f>(FD442^2)*(1-COS(RADIANS(EY441-45)))+(COS(RADIANS(EY441-45)))</f>
        <v>-0.99909043511046924</v>
      </c>
      <c r="GD442" s="73">
        <f>(FD442*FD443)*(1-COS(RADIANS(EY441-45)))-FD441*(SIN(RADIANS(EY441-45)))</f>
        <v>0</v>
      </c>
      <c r="GE442" s="10"/>
      <c r="GF442">
        <v>4.2641558024691689E-2</v>
      </c>
      <c r="GG442" s="1">
        <v>4.274464057614507E-2</v>
      </c>
      <c r="GI442">
        <f>FA442+FW442</f>
        <v>-1.3044434340251672</v>
      </c>
      <c r="GJ442">
        <f>GI442/(SQRT(GI441^2+GI442^2+GI443^2))</f>
        <v>-0.9223807978734625</v>
      </c>
      <c r="GL442">
        <f>CH443+DC442</f>
        <v>-3.220260365762978E-2</v>
      </c>
      <c r="GM442" t="e">
        <f>GL442/(SQRT(GL441^2+GL442^2+GL443^2))</f>
        <v>#VALUE!</v>
      </c>
      <c r="GO442" s="27">
        <f>FA443*FW441-FA441*FW443</f>
        <v>3.5449434229960518E-2</v>
      </c>
    </row>
    <row r="443" spans="4:197" x14ac:dyDescent="0.2">
      <c r="D443" t="s">
        <v>8</v>
      </c>
      <c r="E443" s="5">
        <f t="shared" ref="E443:F445" si="676">E438</f>
        <v>0.93957355355111316</v>
      </c>
      <c r="F443" s="6">
        <f t="shared" si="676"/>
        <v>-0.90975710562585088</v>
      </c>
      <c r="G443" s="7">
        <f>Q442</f>
        <v>0.91409387123391983</v>
      </c>
      <c r="H443" s="8">
        <f>AM442</f>
        <v>-0.39829358805290327</v>
      </c>
      <c r="J443" s="9">
        <f>((SUMPRODUCT(G443:G445,E443:E445))*(SUMPRODUCT(G443:G445,F443:F445)))-((SUMPRODUCT(H443:H445,E443:E445))*(SUMPRODUCT(H443:H445,F443:F445)))</f>
        <v>1.7642460593117359E-2</v>
      </c>
      <c r="Q443" s="61">
        <v>-0.38360536833965087</v>
      </c>
      <c r="S443" s="17">
        <v>0</v>
      </c>
      <c r="T443">
        <v>0</v>
      </c>
      <c r="V443" s="73">
        <f>(T442*T443)*(1-COS(RADIANS(O442+45)))+T444*(SIN(RADIANS(O442+45)))</f>
        <v>-0.80073137094873359</v>
      </c>
      <c r="W443" s="73">
        <f>(T443^2)*(1-COS(RADIANS(O442+45)))+(COS(RADIANS(O442+45)))</f>
        <v>0.59902359851558573</v>
      </c>
      <c r="X443" s="73">
        <f>(T443*T444)*(1-COS(RADIANS(O442+45)))-T442*(SIN(RADIANS(O442+45)))</f>
        <v>0</v>
      </c>
      <c r="Y443" s="10"/>
      <c r="Z443">
        <v>-0.80073137094873359</v>
      </c>
      <c r="AA443" s="23">
        <f>SIN(RADIANS('[1]Biaxial Input'!$F$21))*(COS(RADIANS(0)))</f>
        <v>6.9756473744125524E-2</v>
      </c>
      <c r="AC443" s="30">
        <f>(AA442*AA443)*(1-COS(RADIANS(N442)))+AA444*(SIN(RADIANS(N442)))</f>
        <v>-1.0571760619211149E-3</v>
      </c>
      <c r="AD443" s="30">
        <f>(AA443^2)*(1-COS(RADIANS(N442)))+(COS(RADIANS(N442)))</f>
        <v>0.98488167796388115</v>
      </c>
      <c r="AE443" s="30">
        <f>(AA443*AA444)*(1-COS(RADIANS(N442)))-AA442*(SIN(RADIANS(N442)))</f>
        <v>-0.17322517943366056</v>
      </c>
      <c r="AG443">
        <v>-0.78925892962718425</v>
      </c>
      <c r="AI443" s="28">
        <f>(T442*T443)*(1-COS(RADIANS(M442)))+T444*(SIN(RADIANS(M442)))</f>
        <v>0.49999999999999994</v>
      </c>
      <c r="AJ443" s="28">
        <f>(T443^2)*(1-COS(RADIANS(M442)))+(COS(RADIANS(M442)))</f>
        <v>0.86602540378443871</v>
      </c>
      <c r="AK443" s="28">
        <f>(T443*T444)*(1-COS(RADIANS(M442)))-T442*(SIN(RADIANS(M442)))</f>
        <v>0</v>
      </c>
      <c r="AM443" s="61">
        <v>-0.91021307618737568</v>
      </c>
      <c r="AO443" s="17">
        <v>0</v>
      </c>
      <c r="AP443">
        <v>0</v>
      </c>
      <c r="AR443" s="73">
        <f>(T442*T443)*(1-COS(RADIANS(O442-45)))+T444*(SIN(RADIANS(O442-45)))</f>
        <v>-0.59902359851558606</v>
      </c>
      <c r="AS443" s="73">
        <f>(T443^2)*(1-COS(RADIANS(O442-45)))+(COS(RADIANS(O442-45)))</f>
        <v>-0.80073137094873326</v>
      </c>
      <c r="AT443" s="73">
        <f>(T443*T444)*(1-COS(RADIANS(O442-45)))-T442*(SIN(RADIANS(O442-45)))</f>
        <v>0</v>
      </c>
      <c r="AU443" s="10"/>
      <c r="AV443">
        <v>-0.59902359851558606</v>
      </c>
      <c r="AW443" s="1">
        <v>-0.58912085280859638</v>
      </c>
      <c r="BY443" t="s">
        <v>9</v>
      </c>
      <c r="BZ443" s="5">
        <f t="shared" si="674"/>
        <v>0.3492962422733713</v>
      </c>
      <c r="CA443" s="6">
        <f t="shared" si="674"/>
        <v>-0.34518112468713447</v>
      </c>
      <c r="CB443" s="7">
        <f>CY442</f>
        <v>-0.39630363173848993</v>
      </c>
      <c r="CC443" s="8">
        <f>DU442</f>
        <v>-0.91743488547343732</v>
      </c>
      <c r="CE443" s="10"/>
      <c r="CH443">
        <f>((SUMPRODUCT(CM442:CM444,CK442:CK444))*(SUMPRODUCT(CM442:CM444,CL442:CL444)))-((SUMPRODUCT(CN442:CN444,CK442:CK444))*(SUMPRODUCT(CN442:CN444,CL442:CL444)))</f>
        <v>-3.220260365762978E-2</v>
      </c>
      <c r="CI443" s="67"/>
      <c r="CJ443" s="10" t="s">
        <v>9</v>
      </c>
      <c r="CK443" s="5">
        <f t="shared" si="675"/>
        <v>0.3492962422733713</v>
      </c>
      <c r="CL443" s="6">
        <f t="shared" si="675"/>
        <v>-0.34518112468713447</v>
      </c>
      <c r="CM443" s="7">
        <f>FA442</f>
        <v>-0.38023182627481145</v>
      </c>
      <c r="CN443" s="8">
        <f>FW442</f>
        <v>-0.92421160775035571</v>
      </c>
      <c r="CP443">
        <f t="shared" si="673"/>
        <v>-9.8670839279614439E-2</v>
      </c>
      <c r="CQ443">
        <f t="shared" si="673"/>
        <v>-0.32743703463395935</v>
      </c>
      <c r="CR443">
        <f>CK445</f>
        <v>0</v>
      </c>
      <c r="CS443">
        <f>CN445</f>
        <v>0</v>
      </c>
      <c r="CW443" s="28"/>
      <c r="CY443" s="61">
        <v>-8.7151637982969737E-2</v>
      </c>
      <c r="DA443" s="17">
        <v>0</v>
      </c>
      <c r="DB443">
        <v>1</v>
      </c>
      <c r="DD443" s="73">
        <f>(DB441*DB443)*(1-COS(RADIANS(CW441+45)))-DB442*(SIN(RADIANS(CW441+45)))</f>
        <v>0</v>
      </c>
      <c r="DE443" s="73">
        <f>(DB442*DB443)*(1-COS(RADIANS(CW441+45)))+DB441*(SIN(RADIANS(CW441+45)))</f>
        <v>0</v>
      </c>
      <c r="DF443" s="73">
        <f>(DB443^2)*(1-COS(RADIANS(CW441+45)))+(COS(RADIANS(CW441+45)))</f>
        <v>1</v>
      </c>
      <c r="DG443" s="10"/>
      <c r="DH443">
        <v>0</v>
      </c>
      <c r="DI443" s="23">
        <f>SIN(RADIANS('[1]Biaxial Input'!$F$21))*SIN(RADIANS(0))</f>
        <v>0</v>
      </c>
      <c r="DK443" s="30">
        <f>(DI441*DI443)*(1-COS(RADIANS(CV441)))-DI442*(SIN(RADIANS(CV441)))</f>
        <v>6.0796772806267756E-3</v>
      </c>
      <c r="DL443" s="30">
        <f>(DI442*DI443)*(1-COS(RADIANS(CV441)))+DI441*(SIN(RADIANS(CV441)))</f>
        <v>8.694343573875718E-2</v>
      </c>
      <c r="DM443" s="30">
        <f>(DI443^2)*(1-COS(RADIANS(CV441)))+(COS(RADIANS(CV441)))</f>
        <v>0.99619469809174555</v>
      </c>
      <c r="DO443">
        <v>-8.7151637982969737E-2</v>
      </c>
      <c r="DQ443" s="28">
        <f>(DB441*DB443)*(1-COS(RADIANS(CU441)))-DB442*(SIN(RADIANS(CU441)))</f>
        <v>0</v>
      </c>
      <c r="DR443" s="28">
        <f>(DB442*DB443)*(1-COS(RADIANS(CU441)))+DB441*(SIN(RADIANS(CU441)))</f>
        <v>0</v>
      </c>
      <c r="DS443" s="28">
        <f>(DB443^2)*(1-COS(RADIANS(CU441)))+(COS(RADIANS(CU441)))</f>
        <v>1</v>
      </c>
      <c r="DU443" s="61">
        <v>-8.4586688158171976E-4</v>
      </c>
      <c r="DW443" s="17">
        <v>0</v>
      </c>
      <c r="DX443">
        <v>1</v>
      </c>
      <c r="DZ443" s="73">
        <f>(DB441*DB441)*(1-COS(RADIANS(CW441-45)))-DB441*(SIN(RADIANS(CW441-45)))</f>
        <v>0</v>
      </c>
      <c r="EA443" s="73">
        <f>(DB442*DB443)*(1-COS(RADIANS(CW441-45)))+DB441*(SIN(RADIANS(CW441-45)))</f>
        <v>0</v>
      </c>
      <c r="EB443" s="73">
        <f>(DB443^2)*(1-COS(RADIANS(CW441-45)))+(COS(RADIANS(CW441-45)))</f>
        <v>1</v>
      </c>
      <c r="EC443" s="10"/>
      <c r="ED443">
        <v>0</v>
      </c>
      <c r="EE443" s="1">
        <v>-8.4586688158171976E-4</v>
      </c>
      <c r="EG443">
        <f>CY443+DU443</f>
        <v>-8.7997504864551462E-2</v>
      </c>
      <c r="EH443">
        <f>EG443/(SQRT(EG441^2+EG442^2+EG443^2))</f>
        <v>-6.2223632417220537E-2</v>
      </c>
      <c r="EJ443">
        <f>Q443+AM443</f>
        <v>-1.2938184445270267</v>
      </c>
      <c r="EK443">
        <f>EJ443/(SQRT(EJ441^2+EJ442^2+EJ443^2))</f>
        <v>-0.92890365366795258</v>
      </c>
      <c r="EM443" s="23">
        <f>CY441*DU442-CY442*DU441</f>
        <v>-0.99619469809174555</v>
      </c>
      <c r="ER443">
        <f t="shared" ref="ER443:ES445" si="677">CK442</f>
        <v>0.93180266183863136</v>
      </c>
      <c r="ES443">
        <f t="shared" si="677"/>
        <v>-0.87956522186239505</v>
      </c>
      <c r="ET443" t="e">
        <f>#REF!</f>
        <v>#REF!</v>
      </c>
      <c r="EU443" t="e">
        <f>#REF!</f>
        <v>#REF!</v>
      </c>
      <c r="EY443" s="28"/>
      <c r="EZ443" s="10"/>
      <c r="FA443" s="61">
        <v>-8.7123601953767268E-2</v>
      </c>
      <c r="FB443" s="13">
        <f>BW444</f>
        <v>0</v>
      </c>
      <c r="FC443" s="17">
        <v>0</v>
      </c>
      <c r="FD443">
        <v>1</v>
      </c>
      <c r="FF443" s="73">
        <f>(FD441*FD443)*(1-COS(RADIANS(EY441+45)))-FD442*(SIN(RADIANS(EY441+45)))</f>
        <v>0</v>
      </c>
      <c r="FG443" s="73">
        <f>(FD442*FD443)*(1-COS(RADIANS(EY441+45)))+FD441*(SIN(RADIANS(EY441+45)))</f>
        <v>0</v>
      </c>
      <c r="FH443" s="73">
        <f>(FD443^2)*(1-COS(RADIANS(EY441+45)))+(COS(RADIANS(EY441+45)))</f>
        <v>1</v>
      </c>
      <c r="FI443" s="10"/>
      <c r="FJ443">
        <v>0</v>
      </c>
      <c r="FK443" s="23">
        <f>SIN(RADIANS(176))*SIN(RADIANS(0))</f>
        <v>0</v>
      </c>
      <c r="FM443" s="30">
        <f>(FK441*FK443)*(1-COS(RADIANS(EX441)))-FK442*(SIN(RADIANS(EX441)))</f>
        <v>6.0796772806267756E-3</v>
      </c>
      <c r="FN443" s="30">
        <f>(FK442*FK443)*(1-COS(RADIANS(EX441)))+FK441*(SIN(RADIANS(EX441)))</f>
        <v>8.694343573875718E-2</v>
      </c>
      <c r="FO443" s="30">
        <f>(FK443^2)*(1-COS(RADIANS(EX441)))+(COS(RADIANS(EX441)))</f>
        <v>0.99619469809174555</v>
      </c>
      <c r="FQ443">
        <v>-8.7123601953767268E-2</v>
      </c>
      <c r="FS443" s="28">
        <f>(FD441*FD443)*(1-COS(RADIANS(EW441)))-FD442*(SIN(RADIANS(EW441)))</f>
        <v>0</v>
      </c>
      <c r="FT443" s="28">
        <f>(FD442*FD443)*(1-COS(RADIANS(EW441)))+FD441*(SIN(RADIANS(EW441)))</f>
        <v>0</v>
      </c>
      <c r="FU443" s="28">
        <f>(FD443^2)*(1-COS(RADIANS(EW441)))+(COS(RADIANS(EW441)))</f>
        <v>1</v>
      </c>
      <c r="FW443" s="61">
        <v>-2.3667438597123722E-3</v>
      </c>
      <c r="FX443" s="13">
        <f>BX444</f>
        <v>0</v>
      </c>
      <c r="FY443" s="17">
        <v>0</v>
      </c>
      <c r="FZ443">
        <v>1</v>
      </c>
      <c r="GB443" s="73">
        <f>(FD441*FD441)*(1-COS(RADIANS(EY441-45)))-FD441*(SIN(RADIANS(EY441-45)))</f>
        <v>0</v>
      </c>
      <c r="GC443" s="73">
        <f>(FD442*FD443)*(1-COS(RADIANS(EY441-45)))+FD441*(SIN(RADIANS(EY441-45)))</f>
        <v>0</v>
      </c>
      <c r="GD443" s="73">
        <f>(FD443^2)*(1-COS(RADIANS(EY441-45)))+(COS(RADIANS(EY441-45)))</f>
        <v>1</v>
      </c>
      <c r="GE443" s="10"/>
      <c r="GF443">
        <v>0</v>
      </c>
      <c r="GG443" s="1">
        <v>-2.3667438597123722E-3</v>
      </c>
      <c r="GI443">
        <f>FA443+FW443</f>
        <v>-8.9490345813479644E-2</v>
      </c>
      <c r="GJ443">
        <f>GI443/(SQRT(GI441^2+GI442^2+GI443^2))</f>
        <v>-6.3279230375440615E-2</v>
      </c>
      <c r="GL443" t="e">
        <f>#REF!+DC443</f>
        <v>#REF!</v>
      </c>
      <c r="GM443" t="e">
        <f>GL443/(SQRT(GL441^2+GL442^2+GL443^2))</f>
        <v>#REF!</v>
      </c>
      <c r="GO443" s="27">
        <f>FA441*FW442-FA442*FW441</f>
        <v>-0.99619469809174532</v>
      </c>
    </row>
    <row r="444" spans="4:197" x14ac:dyDescent="0.2">
      <c r="D444" t="s">
        <v>9</v>
      </c>
      <c r="E444" s="5">
        <f t="shared" si="676"/>
        <v>0.33785862553872076</v>
      </c>
      <c r="F444" s="6">
        <f t="shared" si="676"/>
        <v>-0.37360315179333942</v>
      </c>
      <c r="G444" s="7">
        <f t="shared" ref="G444:G445" si="678">Q443</f>
        <v>-0.38360536833965087</v>
      </c>
      <c r="H444" s="8">
        <f t="shared" ref="H444:H445" si="679">AM443</f>
        <v>-0.91021307618737568</v>
      </c>
      <c r="J444" s="10"/>
      <c r="Q444" s="61">
        <v>-0.13145081191680399</v>
      </c>
      <c r="S444" s="17">
        <v>0</v>
      </c>
      <c r="T444">
        <v>1</v>
      </c>
      <c r="V444" s="73">
        <f>(T442*T444)*(1-COS(RADIANS(O442+45)))-T443*(SIN(RADIANS(O442+45)))</f>
        <v>0</v>
      </c>
      <c r="W444" s="73">
        <f>(T443*T444)*(1-COS(RADIANS(O442+45)))+T442*(SIN(RADIANS(O442+45)))</f>
        <v>0</v>
      </c>
      <c r="X444" s="73">
        <f>(T444^2)*(1-COS(RADIANS(O442+45)))+(COS(RADIANS(O442+45)))</f>
        <v>1</v>
      </c>
      <c r="Y444" s="10"/>
      <c r="Z444">
        <v>0</v>
      </c>
      <c r="AA444" s="23">
        <f>SIN(RADIANS('[1]Biaxial Input'!$F$21))*SIN(RADIANS(0))</f>
        <v>0</v>
      </c>
      <c r="AC444" s="30">
        <f>(AA442*AA444)*(1-COS(RADIANS(N442)))-AA443*(SIN(RADIANS(N442)))</f>
        <v>1.2113084546138469E-2</v>
      </c>
      <c r="AD444" s="30">
        <f>(AA443*AA444)*(1-COS(RADIANS(N442)))+AA442*(SIN(RADIANS(N442)))</f>
        <v>0.17322517943366056</v>
      </c>
      <c r="AE444" s="30">
        <f>(AA444^2)*(1-COS(RADIANS(N442)))+(COS(RADIANS(N442)))</f>
        <v>0.98480775301220802</v>
      </c>
      <c r="AG444">
        <v>-0.13145081191680399</v>
      </c>
      <c r="AI444" s="28">
        <f>(T442*T444)*(1-COS(RADIANS(M442)))-T443*(SIN(RADIANS(M442)))</f>
        <v>0</v>
      </c>
      <c r="AJ444" s="28">
        <f>(T443*T444)*(1-COS(RADIANS(M442)))+T442*(SIN(RADIANS(M442)))</f>
        <v>0</v>
      </c>
      <c r="AK444" s="28">
        <f>(T444^2)*(1-COS(RADIANS(M442)))+(COS(RADIANS(M442)))</f>
        <v>1</v>
      </c>
      <c r="AM444" s="61">
        <v>-0.1134652971329068</v>
      </c>
      <c r="AO444" s="17">
        <v>0</v>
      </c>
      <c r="AP444">
        <v>1</v>
      </c>
      <c r="AR444" s="73">
        <f>(T442*T442)*(1-COS(RADIANS(O442-45)))-T442*(SIN(RADIANS(O442-45)))</f>
        <v>0</v>
      </c>
      <c r="AS444" s="73">
        <f>(T443*T444)*(1-COS(RADIANS(O442-45)))+T442*(SIN(RADIANS(O442-45)))</f>
        <v>0</v>
      </c>
      <c r="AT444" s="73">
        <f>(T444^2)*(1-COS(RADIANS(O442-45)))+(COS(RADIANS(O442-45)))</f>
        <v>1</v>
      </c>
      <c r="AU444" s="10"/>
      <c r="AV444">
        <v>0</v>
      </c>
      <c r="AW444" s="1">
        <v>-0.1134652971329068</v>
      </c>
      <c r="BY444" t="s">
        <v>10</v>
      </c>
      <c r="BZ444" s="5">
        <f t="shared" si="674"/>
        <v>-9.8670839279614439E-2</v>
      </c>
      <c r="CA444" s="6">
        <f t="shared" si="674"/>
        <v>-0.32743703463395935</v>
      </c>
      <c r="CB444" s="7">
        <f>CY443</f>
        <v>-8.7151637982969737E-2</v>
      </c>
      <c r="CC444" s="8">
        <f>DU443</f>
        <v>-8.4586688158171976E-4</v>
      </c>
      <c r="CE444" s="10"/>
      <c r="CG444" s="10" t="s">
        <v>160</v>
      </c>
      <c r="CH444" s="10">
        <f>-CH441*((EY441-CW441)/(CH443-CE442))</f>
        <v>221.55607767973757</v>
      </c>
      <c r="CI444" s="67"/>
      <c r="CJ444" s="10" t="s">
        <v>10</v>
      </c>
      <c r="CK444" s="5">
        <f t="shared" si="675"/>
        <v>-9.8670839279614439E-2</v>
      </c>
      <c r="CL444" s="6">
        <f t="shared" si="675"/>
        <v>-0.32743703463395935</v>
      </c>
      <c r="CM444" s="7">
        <f>FA443</f>
        <v>-8.7123601953767268E-2</v>
      </c>
      <c r="CN444" s="8">
        <f>FW443</f>
        <v>-2.3667438597123722E-3</v>
      </c>
      <c r="CW444" s="28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EE444" s="1"/>
      <c r="EI444" s="64">
        <f>(DEGREES(ACOS((EH441*EK441+EH442*EK442+EH443*EK443)/((SQRT(EH441^2+EH442^2+EH443^2))*(SQRT(EK441^2+EK442^2+EK443^2))))))</f>
        <v>106.63128824183326</v>
      </c>
      <c r="ER444">
        <f t="shared" si="677"/>
        <v>0.3492962422733713</v>
      </c>
      <c r="ES444">
        <f t="shared" si="677"/>
        <v>-0.34518112468713447</v>
      </c>
      <c r="ET444" t="e">
        <f>#REF!</f>
        <v>#REF!</v>
      </c>
      <c r="EU444" t="e">
        <f>#REF!</f>
        <v>#REF!</v>
      </c>
      <c r="EY444" s="28"/>
      <c r="EZ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GG444" s="1"/>
      <c r="GK444" s="64" t="e">
        <f>(DEGREES(ACOS((GJ441*GM441+GJ442*GM442+GJ443*GM443)/((SQRT(GJ441^2+GJ442^2+GJ443^2))*(SQRT(GM441^2+GM442^2+GM443^2))))))</f>
        <v>#VALUE!</v>
      </c>
    </row>
    <row r="445" spans="4:197" x14ac:dyDescent="0.2">
      <c r="D445" t="s">
        <v>10</v>
      </c>
      <c r="E445" s="5">
        <f t="shared" si="676"/>
        <v>5.5254742931443744E-2</v>
      </c>
      <c r="F445" s="6">
        <f t="shared" si="676"/>
        <v>-0.18100467876095733</v>
      </c>
      <c r="G445" s="7">
        <f t="shared" si="678"/>
        <v>-0.13145081191680399</v>
      </c>
      <c r="H445" s="8">
        <f t="shared" si="679"/>
        <v>-0.1134652971329068</v>
      </c>
      <c r="J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W445" s="1"/>
      <c r="CS445" s="15"/>
      <c r="CW445" s="28"/>
      <c r="CY445" s="82" t="s">
        <v>148</v>
      </c>
      <c r="CZ445" s="13"/>
      <c r="DB445" s="10"/>
      <c r="DC445" s="10"/>
      <c r="DD445" s="10"/>
      <c r="DE445" s="10"/>
      <c r="DF445" s="10"/>
      <c r="DG445" s="10"/>
      <c r="DH445" s="80"/>
      <c r="DI445" s="23" t="s">
        <v>149</v>
      </c>
      <c r="DM445" s="1"/>
      <c r="DO445" s="80"/>
      <c r="DS445" s="13"/>
      <c r="DT445" s="81"/>
      <c r="DU445" s="82" t="s">
        <v>150</v>
      </c>
      <c r="DW445" s="13"/>
      <c r="DX445" s="13"/>
      <c r="EA445" s="1"/>
      <c r="EE445" s="1"/>
      <c r="ER445">
        <f t="shared" si="677"/>
        <v>-9.8670839279614439E-2</v>
      </c>
      <c r="ES445">
        <f t="shared" si="677"/>
        <v>-0.32743703463395935</v>
      </c>
      <c r="ET445" t="e">
        <f>#REF!</f>
        <v>#REF!</v>
      </c>
      <c r="EU445" t="e">
        <f>#REF!</f>
        <v>#REF!</v>
      </c>
      <c r="EY445" s="28"/>
      <c r="EZ445" s="10"/>
      <c r="FA445" s="82" t="s">
        <v>148</v>
      </c>
      <c r="FB445" s="13"/>
      <c r="FD445" s="10"/>
      <c r="FE445" s="10"/>
      <c r="FF445" s="10"/>
      <c r="FG445" s="10"/>
      <c r="FH445" s="10"/>
      <c r="FI445" s="10"/>
      <c r="FJ445" s="80"/>
      <c r="FK445" s="23" t="s">
        <v>149</v>
      </c>
      <c r="FO445" s="1"/>
      <c r="FQ445" s="80"/>
      <c r="FU445" s="13"/>
      <c r="FV445" s="81"/>
      <c r="FW445" s="82" t="s">
        <v>150</v>
      </c>
      <c r="FY445" s="13"/>
      <c r="FZ445" s="13"/>
      <c r="GC445" s="1"/>
      <c r="GG445" s="1"/>
      <c r="GK445" s="13"/>
    </row>
    <row r="446" spans="4:197" x14ac:dyDescent="0.2">
      <c r="J446" s="10"/>
      <c r="Q446" s="82" t="s">
        <v>148</v>
      </c>
      <c r="R446" s="13"/>
      <c r="T446" s="10"/>
      <c r="U446" s="10"/>
      <c r="V446" s="10"/>
      <c r="W446" s="10"/>
      <c r="X446" s="10"/>
      <c r="Y446" s="10"/>
      <c r="Z446" s="80"/>
      <c r="AA446" s="23" t="s">
        <v>149</v>
      </c>
      <c r="AE446" s="1"/>
      <c r="AG446" s="80"/>
      <c r="AK446" s="13"/>
      <c r="AL446" s="81"/>
      <c r="AM446" s="82" t="s">
        <v>150</v>
      </c>
      <c r="AO446" s="13"/>
      <c r="AP446" s="13"/>
      <c r="AS446" s="1"/>
      <c r="AW446" s="1"/>
      <c r="BZ446" s="5" t="s">
        <v>4</v>
      </c>
      <c r="CA446" s="6" t="s">
        <v>5</v>
      </c>
      <c r="CB446" s="7" t="s">
        <v>6</v>
      </c>
      <c r="CC446" s="8" t="s">
        <v>1</v>
      </c>
      <c r="CD446">
        <v>13</v>
      </c>
      <c r="CE446" s="9" t="s">
        <v>7</v>
      </c>
      <c r="CG446" s="90" t="s">
        <v>157</v>
      </c>
      <c r="CH446" s="61">
        <f>CE447-((CH448-CE447)/(EY446-CW446))*CW446</f>
        <v>8.5952078341168097</v>
      </c>
      <c r="CI446" s="10"/>
      <c r="CK446" s="5" t="s">
        <v>4</v>
      </c>
      <c r="CL446" s="6" t="s">
        <v>5</v>
      </c>
      <c r="CM446" s="7" t="s">
        <v>6</v>
      </c>
      <c r="CN446" s="8" t="s">
        <v>1</v>
      </c>
      <c r="CO446" s="10"/>
      <c r="CP446">
        <f t="shared" ref="CP446:CQ448" si="680">BZ447</f>
        <v>0.93180266183863136</v>
      </c>
      <c r="CQ446">
        <f t="shared" si="680"/>
        <v>-0.87956522186239505</v>
      </c>
      <c r="CR446">
        <f>CI450</f>
        <v>0</v>
      </c>
      <c r="CS446">
        <f>CL450</f>
        <v>0</v>
      </c>
      <c r="CU446" s="17">
        <f>CU350</f>
        <v>30</v>
      </c>
      <c r="CV446" s="17">
        <f>CV350</f>
        <v>-10</v>
      </c>
      <c r="CW446" s="31">
        <f>CH353</f>
        <v>262.29843135903252</v>
      </c>
      <c r="CY446" s="61">
        <f t="array" ref="CY446:CY448">MMULT(DQ446:DS448,DO446:DO448)</f>
        <v>0.91752410247511307</v>
      </c>
      <c r="CZ446" s="13"/>
      <c r="DA446" s="17">
        <v>1</v>
      </c>
      <c r="DB446">
        <v>0</v>
      </c>
      <c r="DD446" s="73">
        <f>(DB446^2)*(1-COS(RADIANS(CW446+45)))+(COS(RADIANS(CW446+45)))</f>
        <v>0.60596662160568548</v>
      </c>
      <c r="DE446" s="73">
        <f>(DB446*DB447)*(1-COS(RADIANS(CW446+45)))-DB448*(SIN(RADIANS(CW446+45)))</f>
        <v>0.79549007127668914</v>
      </c>
      <c r="DF446" s="73">
        <f>(DB446*DB448)*(1-COS(RADIANS(CW446+45)))+DB447*(SIN(RADIANS(CW446+45)))</f>
        <v>0</v>
      </c>
      <c r="DG446" s="10"/>
      <c r="DH446">
        <f t="array" ref="DH446:DH448">MMULT(DD446:DF448,DA446:DA448)</f>
        <v>0.60596662160568548</v>
      </c>
      <c r="DI446" s="23">
        <f>COS(RADIANS('[1]Biaxial Input'!$F$21))</f>
        <v>-0.9975640502598242</v>
      </c>
      <c r="DK446" s="30">
        <f>(DI446^2)*(1-COS(RADIANS(CV446)))+(COS(RADIANS(CV446)))</f>
        <v>0.99992607504832687</v>
      </c>
      <c r="DL446" s="30">
        <f>(DI446*DI447)*(1-COS(RADIANS(CV446)))-DI448*(SIN(RADIANS(CV446)))</f>
        <v>-1.0571760619211149E-3</v>
      </c>
      <c r="DM446" s="30">
        <f>(DI446*DI448)*(1-COS(RADIANS(CV446)))+DI447*(SIN(RADIANS(CV446)))</f>
        <v>-1.2113084546138469E-2</v>
      </c>
      <c r="DO446">
        <f t="array" ref="DO446:DO448">MMULT(DK446:DM448,DH446:DH448)</f>
        <v>0.60676279861331739</v>
      </c>
      <c r="DQ446" s="28">
        <f>(DB446^2)*(1-COS(RADIANS(CU446)))+(COS(RADIANS(CU446)))</f>
        <v>0.86602540378443871</v>
      </c>
      <c r="DR446" s="28">
        <f>(DB446*DB447)*(1-COS(RADIANS(CU446)))-DB448*(SIN(RADIANS(CU446)))</f>
        <v>-0.49999999999999994</v>
      </c>
      <c r="DS446" s="28">
        <f>(DB446*DB448)*(1-COS(RADIANS(CU446)))+DB447*(SIN(RADIANS(CU446)))</f>
        <v>0</v>
      </c>
      <c r="DU446" s="61">
        <f t="array" ref="DU446:DU448">MMULT(DQ446:DS448,EE446:EE448)</f>
        <v>-0.39032666971231694</v>
      </c>
      <c r="DV446" s="13"/>
      <c r="DW446" s="17">
        <v>1</v>
      </c>
      <c r="DX446">
        <v>0</v>
      </c>
      <c r="DZ446" s="73">
        <f>(DB446^2)*(1-COS(RADIANS(CW446-45)))+(COS(RADIANS(CW446-45)))</f>
        <v>-0.79549007127668914</v>
      </c>
      <c r="EA446" s="73">
        <f>(DB446*DB447)*(1-COS(RADIANS(CW446-45)))-DB448*(SIN(RADIANS(CW446-45)))</f>
        <v>0.6059666216056856</v>
      </c>
      <c r="EB446" s="73">
        <f>(DB446*DB448)*(1-COS(RADIANS(CW446-45)))+DB447*(SIN(RADIANS(CW446-45)))</f>
        <v>0</v>
      </c>
      <c r="EC446" s="10"/>
      <c r="ED446">
        <f t="array" ref="ED446:ED448">MMULT(DZ446:EB448,DA446:DA448)</f>
        <v>-0.79549007127668914</v>
      </c>
      <c r="EE446" s="1">
        <f t="array" ref="EE446:EE448">MMULT(DK446:DM448,ED446:ED448)</f>
        <v>-0.79479065130492876</v>
      </c>
      <c r="EG446">
        <f>CY446+DU446</f>
        <v>0.52719743276279618</v>
      </c>
      <c r="EH446">
        <f>EG446/(SQRT(EG446^2+EG447^2+EG448^2))</f>
        <v>0.37278487973071217</v>
      </c>
      <c r="EJ446">
        <f>Q446+AM446</f>
        <v>0</v>
      </c>
      <c r="EK446">
        <f>EJ446/(SQRT(EJ446^2+EJ447^2+EJ448^2))</f>
        <v>0</v>
      </c>
      <c r="EM446" s="23">
        <f>CY447*DU448-CY448*DU447</f>
        <v>-7.6122350781685652E-2</v>
      </c>
      <c r="EO446" s="15">
        <v>13</v>
      </c>
      <c r="EP446" s="9" t="s">
        <v>7</v>
      </c>
      <c r="EW446" s="17">
        <f>CU446</f>
        <v>30</v>
      </c>
      <c r="EX446" s="17">
        <f>CV446</f>
        <v>-10</v>
      </c>
      <c r="EY446" s="31">
        <f>1+CW446</f>
        <v>263.29843135903252</v>
      </c>
      <c r="EZ446" s="10"/>
      <c r="FA446" s="61">
        <f t="array" ref="FA446:FA448">MMULT(FS446:FU448,FQ446:FQ448)</f>
        <v>0.92419649879330901</v>
      </c>
      <c r="FB446" s="13">
        <f>BW447</f>
        <v>0</v>
      </c>
      <c r="FC446" s="17">
        <v>1</v>
      </c>
      <c r="FD446">
        <v>0</v>
      </c>
      <c r="FF446" s="73">
        <f>(FD446^2)*(1-COS(RADIANS(EY446+45)))+(COS(RADIANS(EY446+45)))</f>
        <v>0.61975754599489397</v>
      </c>
      <c r="FG446" s="73">
        <f>(FD446*FD447)*(1-COS(RADIANS(EY446+45)))-FD448*(SIN(RADIANS(EY446+45)))</f>
        <v>0.78479333851810118</v>
      </c>
      <c r="FH446" s="73">
        <f>(FD446*FD448)*(1-COS(RADIANS(EY446+45)))+FD447*(SIN(RADIANS(EY446+45)))</f>
        <v>0</v>
      </c>
      <c r="FI446" s="10"/>
      <c r="FJ446">
        <f t="array" ref="FJ446:FJ448">MMULT(FF446:FH448,FC446:FC448)</f>
        <v>0.61975754599489397</v>
      </c>
      <c r="FK446" s="23">
        <f>COS(RADIANS(176))</f>
        <v>-0.9975640502598242</v>
      </c>
      <c r="FM446" s="30">
        <f>(FK446^2)*(1-COS(RADIANS(EX446)))+(COS(RADIANS(EX446)))</f>
        <v>0.99992607504832687</v>
      </c>
      <c r="FN446" s="30">
        <f>(FK446*FK447)*(1-COS(RADIANS(EX446)))-FK448*(SIN(RADIANS(EX446)))</f>
        <v>-1.0571760619211149E-3</v>
      </c>
      <c r="FO446" s="30">
        <f>(FK446*FK448)*(1-COS(RADIANS(EX446)))+FK447*(SIN(RADIANS(EX446)))</f>
        <v>-1.2113084546138469E-2</v>
      </c>
      <c r="FQ446">
        <f t="array" ref="FQ446:FQ448">MMULT(FM446:FO448,FJ446:FJ448)</f>
        <v>0.62054139517929374</v>
      </c>
      <c r="FS446" s="28">
        <f>(FD446^2)*(1-COS(RADIANS(EW446)))+(COS(RADIANS(EW446)))</f>
        <v>0.86602540378443871</v>
      </c>
      <c r="FT446" s="28">
        <f>(FD446*FD447)*(1-COS(RADIANS(EW446)))-FD448*(SIN(RADIANS(EW446)))</f>
        <v>-0.49999999999999994</v>
      </c>
      <c r="FU446" s="28">
        <f>(FD446*FD448)*(1-COS(RADIANS(EW446)))+FD447*(SIN(RADIANS(EW446)))</f>
        <v>0</v>
      </c>
      <c r="FW446" s="61">
        <f t="array" ref="FW446:FW448">MMULT(FS446:FU448,GG446:GG448)</f>
        <v>-0.37425421751753041</v>
      </c>
      <c r="FX446" s="13">
        <f>BX447</f>
        <v>0</v>
      </c>
      <c r="FY446" s="17">
        <v>1</v>
      </c>
      <c r="FZ446">
        <v>0</v>
      </c>
      <c r="GB446" s="73">
        <f>(FD446^2)*(1-COS(RADIANS(EY446-45)))+(COS(RADIANS(EY446-45)))</f>
        <v>-0.78479333851810085</v>
      </c>
      <c r="GC446" s="73">
        <f>(FD446*FD447)*(1-COS(RADIANS(EY446-45)))-FD448*(SIN(RADIANS(EY446-45)))</f>
        <v>0.61975754599489441</v>
      </c>
      <c r="GD446" s="73">
        <f>(FD446*FD448)*(1-COS(RADIANS(EY446-45)))+FD447*(SIN(RADIANS(EY446-45)))</f>
        <v>0</v>
      </c>
      <c r="GE446" s="10"/>
      <c r="GF446">
        <f t="array" ref="GF446:GF448">MMULT(GB446:GD448,FC446:FC448)</f>
        <v>-0.78479333851810085</v>
      </c>
      <c r="GG446" s="1">
        <f t="array" ref="GG446:GG448">MMULT(FM446:FO448,GF446:GF448)</f>
        <v>-0.78408012986665665</v>
      </c>
      <c r="GI446">
        <f>FA446+FW446</f>
        <v>0.5499422812757786</v>
      </c>
      <c r="GJ446">
        <f>GI446/(SQRT(GI446^2+GI447^2+GI448^2))</f>
        <v>0.38886791635130269</v>
      </c>
      <c r="GL446" t="e">
        <f>CH447+DC446</f>
        <v>#VALUE!</v>
      </c>
      <c r="GM446" t="e">
        <f>GL446/(SQRT(GL446^2+GL447^2+GL448^2))</f>
        <v>#VALUE!</v>
      </c>
      <c r="GO446" s="27">
        <f>FA447*FW448-FA448*FW447</f>
        <v>-7.6122350781685666E-2</v>
      </c>
    </row>
    <row r="447" spans="4:197" x14ac:dyDescent="0.2">
      <c r="E447" s="5" t="s">
        <v>4</v>
      </c>
      <c r="F447" s="6" t="s">
        <v>5</v>
      </c>
      <c r="G447" s="7" t="s">
        <v>6</v>
      </c>
      <c r="H447" s="8" t="s">
        <v>1</v>
      </c>
      <c r="I447">
        <v>14</v>
      </c>
      <c r="J447" s="9" t="s">
        <v>7</v>
      </c>
      <c r="K447">
        <v>14</v>
      </c>
      <c r="L447" s="10"/>
      <c r="M447" s="17">
        <f>A395</f>
        <v>0</v>
      </c>
      <c r="N447" s="17">
        <f>B395</f>
        <v>-15</v>
      </c>
      <c r="O447" s="17">
        <f>C395</f>
        <v>293.89999999999998</v>
      </c>
      <c r="Q447" s="61">
        <f t="array" ref="Q447:Q449">MMULT(AI447:AK449,AG447:AG449)</f>
        <v>0.93365243757022276</v>
      </c>
      <c r="R447" s="13"/>
      <c r="S447" s="17">
        <v>1</v>
      </c>
      <c r="T447">
        <v>0</v>
      </c>
      <c r="V447" s="73">
        <f>(T447^2)*(1-COS(RADIANS(O447+45)))+(COS(RADIANS(O447+45)))</f>
        <v>0.93295353482548893</v>
      </c>
      <c r="W447" s="73">
        <f>(T447*T448)*(1-COS(RADIANS(O447+45)))-T449*(SIN(RADIANS(O447+45)))</f>
        <v>0.35999680812005158</v>
      </c>
      <c r="X447" s="73">
        <f>(T447*T449)*(1-COS(RADIANS(O447+45)))+T448*(SIN(RADIANS(O447+45)))</f>
        <v>0</v>
      </c>
      <c r="Y447" s="10"/>
      <c r="Z447">
        <f t="array" ref="Z447:Z449">MMULT(V447:X449,S447:S449)</f>
        <v>0.93295353482548893</v>
      </c>
      <c r="AA447" s="23">
        <f>COS(RADIANS('[1]Biaxial Input'!$F$21))</f>
        <v>-0.9975640502598242</v>
      </c>
      <c r="AC447" s="30">
        <f>(AA447^2)*(1-COS(RADIANS(N447)))+(COS(RADIANS(N447)))</f>
        <v>0.99983419624187875</v>
      </c>
      <c r="AD447" s="30">
        <f>(AA447*AA448)*(1-COS(RADIANS(N447)))-AA449*(SIN(RADIANS(N447)))</f>
        <v>-2.3711042090011594E-3</v>
      </c>
      <c r="AE447" s="30">
        <f>(AA447*AA449)*(1-COS(RADIANS(N447)))+AA448*(SIN(RADIANS(N447)))</f>
        <v>-1.8054303924173627E-2</v>
      </c>
      <c r="AG447">
        <f t="array" ref="AG447:AG449">MMULT(AC447:AE449,Z447:Z449)</f>
        <v>0.93365243757022276</v>
      </c>
      <c r="AI447" s="28">
        <f>(T447^2)*(1-COS(RADIANS(M447)))+(COS(RADIANS(M447)))</f>
        <v>1</v>
      </c>
      <c r="AJ447" s="28">
        <f>(T447*T448)*(1-COS(RADIANS(M447)))-T449*(SIN(RADIANS(M447)))</f>
        <v>0</v>
      </c>
      <c r="AK447" s="28">
        <f>(T447*T449)*(1-COS(RADIANS(M447)))+T448*(SIN(RADIANS(M447)))</f>
        <v>0</v>
      </c>
      <c r="AM447" s="61">
        <f t="array" ref="AM447:AM449">MMULT(AI447:AK449,AW447:AW449)</f>
        <v>-0.35772498924312635</v>
      </c>
      <c r="AN447" s="13"/>
      <c r="AO447" s="17">
        <v>1</v>
      </c>
      <c r="AP447">
        <v>0</v>
      </c>
      <c r="AR447" s="73">
        <f>(T447^2)*(1-COS(RADIANS(O447-45)))+(COS(RADIANS(O447-45)))</f>
        <v>-0.35999680812005153</v>
      </c>
      <c r="AS447" s="73">
        <f>(T447*T448)*(1-COS(RADIANS(O447-45)))-T449*(SIN(RADIANS(O447-45)))</f>
        <v>0.93295353482548893</v>
      </c>
      <c r="AT447" s="73">
        <f>(T447*T449)*(1-COS(RADIANS(O447-45)))+T448*(SIN(RADIANS(O447-45)))</f>
        <v>0</v>
      </c>
      <c r="AU447" s="10"/>
      <c r="AV447">
        <f t="array" ref="AV447:AV449">MMULT(AR447:AT449,S447:S449)</f>
        <v>-0.35999680812005153</v>
      </c>
      <c r="AW447" s="1">
        <f t="array" ref="AW447:AW449">MMULT(AC447:AE449,AV447:AV449)</f>
        <v>-0.35772498924312635</v>
      </c>
      <c r="BY447" t="s">
        <v>8</v>
      </c>
      <c r="BZ447" s="5">
        <f t="shared" ref="BZ447:CA449" si="681">BZ442</f>
        <v>0.93180266183863136</v>
      </c>
      <c r="CA447" s="6">
        <f t="shared" si="681"/>
        <v>-0.87956522186239505</v>
      </c>
      <c r="CB447" s="7">
        <f>CY446</f>
        <v>0.91752410247511307</v>
      </c>
      <c r="CC447" s="8">
        <f>DU446</f>
        <v>-0.39032666971231694</v>
      </c>
      <c r="CE447" s="9">
        <f>((SUMPRODUCT(CB447:CB449,BZ447:BZ449))*(SUMPRODUCT(CB447:CB449,CA447:CA449)))-((SUMPRODUCT(CC447:CC449,BZ447:BZ449))*(SUMPRODUCT(CC447:CC449,CA447:CA449)))</f>
        <v>0</v>
      </c>
      <c r="CG447">
        <v>1</v>
      </c>
      <c r="CH447" t="s">
        <v>161</v>
      </c>
      <c r="CI447" s="67"/>
      <c r="CJ447" s="1" t="s">
        <v>8</v>
      </c>
      <c r="CK447" s="5">
        <f t="shared" ref="CK447:CL449" si="682">BZ447</f>
        <v>0.93180266183863136</v>
      </c>
      <c r="CL447" s="6">
        <f t="shared" si="682"/>
        <v>-0.87956522186239505</v>
      </c>
      <c r="CM447" s="7">
        <f>FA446</f>
        <v>0.92419649879330901</v>
      </c>
      <c r="CN447" s="8">
        <f>FW446</f>
        <v>-0.37425421751753041</v>
      </c>
      <c r="CO447" s="10"/>
      <c r="CP447">
        <f t="shared" si="680"/>
        <v>0.3492962422733713</v>
      </c>
      <c r="CQ447">
        <f t="shared" si="680"/>
        <v>-0.34518112468713447</v>
      </c>
      <c r="CR447">
        <f>CJ450</f>
        <v>0</v>
      </c>
      <c r="CS447">
        <f>CM450</f>
        <v>0</v>
      </c>
      <c r="CW447" s="28"/>
      <c r="CY447" s="61">
        <v>-0.37567276542929429</v>
      </c>
      <c r="DA447" s="17">
        <v>0</v>
      </c>
      <c r="DB447">
        <v>0</v>
      </c>
      <c r="DD447" s="73">
        <f>(DB446*DB447)*(1-COS(RADIANS(CW446+45)))+DB448*(SIN(RADIANS(CW446+45)))</f>
        <v>-0.79549007127668914</v>
      </c>
      <c r="DE447" s="73">
        <f>(DB447^2)*(1-COS(RADIANS(CW446+45)))+(COS(RADIANS(CW446+45)))</f>
        <v>0.60596662160568548</v>
      </c>
      <c r="DF447" s="73">
        <f>(DB447*DB448)*(1-COS(RADIANS(CW446+45)))-DB446*(SIN(RADIANS(CW446+45)))</f>
        <v>0</v>
      </c>
      <c r="DG447" s="10"/>
      <c r="DH447">
        <v>-0.79549007127668914</v>
      </c>
      <c r="DI447" s="23">
        <f>SIN(RADIANS('[1]Biaxial Input'!$F$21))*(COS(RADIANS(0)))</f>
        <v>6.9756473744125524E-2</v>
      </c>
      <c r="DK447" s="30">
        <f>(DI446*DI447)*(1-COS(RADIANS(CV446)))+DI448*(SIN(RADIANS(CV446)))</f>
        <v>-1.0571760619211149E-3</v>
      </c>
      <c r="DL447" s="30">
        <f>(DI447^2)*(1-COS(RADIANS(CV446)))+(COS(RADIANS(CV446)))</f>
        <v>0.98488167796388115</v>
      </c>
      <c r="DM447" s="30">
        <f>(DI447*DI448)*(1-COS(RADIANS(CV446)))-DI446*(SIN(RADIANS(CV446)))</f>
        <v>-0.17322517943366056</v>
      </c>
      <c r="DO447">
        <v>-0.78410420960927774</v>
      </c>
      <c r="DQ447" s="28">
        <f>(DB446*DB447)*(1-COS(RADIANS(CU446)))+DB448*(SIN(RADIANS(CU446)))</f>
        <v>0.49999999999999994</v>
      </c>
      <c r="DR447" s="28">
        <f>(DB447^2)*(1-COS(RADIANS(CU446)))+(COS(RADIANS(CU446)))</f>
        <v>0.86602540378443871</v>
      </c>
      <c r="DS447" s="28">
        <f>(DB447*DB448)*(1-COS(RADIANS(CU446)))-DB446*(SIN(RADIANS(CU446)))</f>
        <v>0</v>
      </c>
      <c r="DU447" s="61">
        <v>-0.91351567911896869</v>
      </c>
      <c r="DW447" s="17">
        <v>0</v>
      </c>
      <c r="DX447">
        <v>0</v>
      </c>
      <c r="DZ447" s="73">
        <f>(DB446*DB447)*(1-COS(RADIANS(CW446-45)))+DB448*(SIN(RADIANS(CW446-45)))</f>
        <v>-0.6059666216056856</v>
      </c>
      <c r="EA447" s="73">
        <f>(DB447^2)*(1-COS(RADIANS(CW446-45)))+(COS(RADIANS(CW446-45)))</f>
        <v>-0.79549007127668914</v>
      </c>
      <c r="EB447" s="73">
        <f>(DB447*DB448)*(1-COS(RADIANS(CW446-45)))-DB446*(SIN(RADIANS(CW446-45)))</f>
        <v>0</v>
      </c>
      <c r="EC447" s="10"/>
      <c r="ED447">
        <v>-0.6059666216056856</v>
      </c>
      <c r="EE447" s="1">
        <v>-0.59596445001626219</v>
      </c>
      <c r="EG447">
        <f>CY447+DU447</f>
        <v>-1.2891884445482629</v>
      </c>
      <c r="EH447">
        <f>EG447/(SQRT(EG446^2+EG447^2+EG448^2))</f>
        <v>-0.9115938913674142</v>
      </c>
      <c r="EJ447">
        <f>Q447+AM447</f>
        <v>0.57592744832709641</v>
      </c>
      <c r="EK447">
        <f>EJ447/(SQRT(EJ446^2+EJ447^2+EJ448^2))</f>
        <v>0.4183327760093431</v>
      </c>
      <c r="EM447" s="23">
        <f>CY448*DU446-CY446*DU448</f>
        <v>0.15607394823773696</v>
      </c>
      <c r="EP447" s="9">
        <f>((SUMPRODUCT(CM447:CM449,BZ447:BZ449))*(SUMPRODUCT(CM447:CM449,CA447:CA449)))-((SUMPRODUCT(CN447:CN449,BZ447:BZ449))*(SUMPRODUCT(CN447:CN449,CA447:CA449)))</f>
        <v>-3.2768811424387589E-2</v>
      </c>
      <c r="EY447" s="28"/>
      <c r="EZ447" s="10"/>
      <c r="FA447" s="61">
        <v>-0.35967250172869242</v>
      </c>
      <c r="FB447" s="13">
        <f>BW448</f>
        <v>0</v>
      </c>
      <c r="FC447" s="17">
        <v>0</v>
      </c>
      <c r="FD447">
        <v>0</v>
      </c>
      <c r="FF447" s="73">
        <f>(FD446*FD447)*(1-COS(RADIANS(EY446+45)))+FD448*(SIN(RADIANS(EY446+45)))</f>
        <v>-0.78479333851810118</v>
      </c>
      <c r="FG447" s="73">
        <f>(FD447^2)*(1-COS(RADIANS(EY446+45)))+(COS(RADIANS(EY446+45)))</f>
        <v>0.61975754599489397</v>
      </c>
      <c r="FH447" s="73">
        <f>(FD447*FD448)*(1-COS(RADIANS(EY446+45)))-FD446*(SIN(RADIANS(EY446+45)))</f>
        <v>0</v>
      </c>
      <c r="FI447" s="10"/>
      <c r="FJ447">
        <v>-0.78479333851810118</v>
      </c>
      <c r="FK447" s="23">
        <f>SIN(RADIANS(176))*(COS(RADIANS(0)))</f>
        <v>6.9756473744125524E-2</v>
      </c>
      <c r="FM447" s="30">
        <f>(FK446*FK447)*(1-COS(RADIANS(EX446)))+FK448*(SIN(RADIANS(EX446)))</f>
        <v>-1.0571760619211149E-3</v>
      </c>
      <c r="FN447" s="30">
        <f>(FK447^2)*(1-COS(RADIANS(EX446)))+(COS(RADIANS(EX446)))</f>
        <v>0.98488167796388115</v>
      </c>
      <c r="FO447" s="30">
        <f>(FK447*FK448)*(1-COS(RADIANS(EX446)))-FK446*(SIN(RADIANS(EX446)))</f>
        <v>-0.17322517943366056</v>
      </c>
      <c r="FQ447">
        <v>-0.77358377293640446</v>
      </c>
      <c r="FS447" s="28">
        <f>(FD446*FD447)*(1-COS(RADIANS(EW446)))+FD448*(SIN(RADIANS(EW446)))</f>
        <v>0.49999999999999994</v>
      </c>
      <c r="FT447" s="28">
        <f>(FD447^2)*(1-COS(RADIANS(EW446)))+(COS(RADIANS(EW446)))</f>
        <v>0.86602540378443871</v>
      </c>
      <c r="FU447" s="28">
        <f>(FD447*FD448)*(1-COS(RADIANS(EW446)))-FD446*(SIN(RADIANS(EW446)))</f>
        <v>0</v>
      </c>
      <c r="FW447" s="61">
        <v>-0.91993294004601678</v>
      </c>
      <c r="FX447" s="13">
        <f>BX448</f>
        <v>0</v>
      </c>
      <c r="FY447" s="17">
        <v>0</v>
      </c>
      <c r="FZ447">
        <v>0</v>
      </c>
      <c r="GB447" s="73">
        <f>(FD446*FD447)*(1-COS(RADIANS(EY446-45)))+FD448*(SIN(RADIANS(EY446-45)))</f>
        <v>-0.61975754599489441</v>
      </c>
      <c r="GC447" s="73">
        <f>(FD447^2)*(1-COS(RADIANS(EY446-45)))+(COS(RADIANS(EY446-45)))</f>
        <v>-0.78479333851810085</v>
      </c>
      <c r="GD447" s="73">
        <f>(FD447*FD448)*(1-COS(RADIANS(EY446-45)))-FD446*(SIN(RADIANS(EY446-45)))</f>
        <v>0</v>
      </c>
      <c r="GE447" s="10"/>
      <c r="GF447">
        <v>-0.61975754599489441</v>
      </c>
      <c r="GG447" s="1">
        <v>-0.60955818709919229</v>
      </c>
      <c r="GI447">
        <f>FA447+FW447</f>
        <v>-1.2796054417747091</v>
      </c>
      <c r="GJ447">
        <f>GI447/(SQRT(GI446^2+GI447^2+GI448^2))</f>
        <v>-0.90481768512210448</v>
      </c>
      <c r="GL447">
        <f>CH448+DC447</f>
        <v>-3.2768811424387589E-2</v>
      </c>
      <c r="GM447" t="e">
        <f>GL447/(SQRT(GL446^2+GL447^2+GL448^2))</f>
        <v>#VALUE!</v>
      </c>
      <c r="GO447" s="27">
        <f>FA448*FW446-FA446*FW448</f>
        <v>0.15607394823773699</v>
      </c>
    </row>
    <row r="448" spans="4:197" x14ac:dyDescent="0.2">
      <c r="D448" t="s">
        <v>8</v>
      </c>
      <c r="E448" s="5">
        <f t="shared" ref="E448:F450" si="683">E443</f>
        <v>0.93957355355111316</v>
      </c>
      <c r="F448" s="6">
        <f t="shared" si="683"/>
        <v>-0.90975710562585088</v>
      </c>
      <c r="G448" s="7">
        <f>Q447</f>
        <v>0.93365243757022276</v>
      </c>
      <c r="H448" s="8">
        <f>AM447</f>
        <v>-0.35772498924312635</v>
      </c>
      <c r="J448" s="9">
        <f>((SUMPRODUCT(G448:G450,E448:E450))*(SUMPRODUCT(G448:G450,F448:F450)))-((SUMPRODUCT(H448:H450,E448:E450))*(SUMPRODUCT(H448:H450,F448:F450)))</f>
        <v>-6.9868225504914894E-2</v>
      </c>
      <c r="Q448" s="61">
        <v>-0.35000203322171319</v>
      </c>
      <c r="S448" s="17">
        <v>0</v>
      </c>
      <c r="T448">
        <v>0</v>
      </c>
      <c r="V448" s="73">
        <f>(T447*T448)*(1-COS(RADIANS(O447+45)))+T449*(SIN(RADIANS(O447+45)))</f>
        <v>-0.35999680812005158</v>
      </c>
      <c r="W448" s="73">
        <f>(T448^2)*(1-COS(RADIANS(O447+45)))+(COS(RADIANS(O447+45)))</f>
        <v>0.93295353482548893</v>
      </c>
      <c r="X448" s="73">
        <f>(T448*T449)*(1-COS(RADIANS(O447+45)))-T447*(SIN(RADIANS(O447+45)))</f>
        <v>0</v>
      </c>
      <c r="Y448" s="10"/>
      <c r="Z448">
        <v>-0.35999680812005158</v>
      </c>
      <c r="AA448" s="23">
        <f>SIN(RADIANS('[1]Biaxial Input'!$F$21))*(COS(RADIANS(0)))</f>
        <v>6.9756473744125524E-2</v>
      </c>
      <c r="AC448" s="30">
        <f>(AA447*AA448)*(1-COS(RADIANS(N447)))+AA449*(SIN(RADIANS(N447)))</f>
        <v>-2.3711042090011594E-3</v>
      </c>
      <c r="AD448" s="30">
        <f>(AA448^2)*(1-COS(RADIANS(N447)))+(COS(RADIANS(N447)))</f>
        <v>0.96609163004718956</v>
      </c>
      <c r="AE448" s="30">
        <f>(AA448*AA449)*(1-COS(RADIANS(N447)))-AA447*(SIN(RADIANS(N447)))</f>
        <v>-0.25818857491685071</v>
      </c>
      <c r="AG448">
        <v>-0.35000203322171319</v>
      </c>
      <c r="AI448" s="28">
        <f>(T447*T448)*(1-COS(RADIANS(M447)))+T449*(SIN(RADIANS(M447)))</f>
        <v>0</v>
      </c>
      <c r="AJ448" s="28">
        <f>(T448^2)*(1-COS(RADIANS(M447)))+(COS(RADIANS(M447)))</f>
        <v>1</v>
      </c>
      <c r="AK448" s="28">
        <f>(T448*T449)*(1-COS(RADIANS(M447)))-T447*(SIN(RADIANS(M447)))</f>
        <v>0</v>
      </c>
      <c r="AM448" s="61">
        <v>-0.90046501127088363</v>
      </c>
      <c r="AO448" s="17">
        <v>0</v>
      </c>
      <c r="AP448">
        <v>0</v>
      </c>
      <c r="AR448" s="73">
        <f>(T447*T448)*(1-COS(RADIANS(O447-45)))+T449*(SIN(RADIANS(O447-45)))</f>
        <v>-0.93295353482548893</v>
      </c>
      <c r="AS448" s="73">
        <f>(T448^2)*(1-COS(RADIANS(O447-45)))+(COS(RADIANS(O447-45)))</f>
        <v>-0.35999680812005153</v>
      </c>
      <c r="AT448" s="73">
        <f>(T448*T449)*(1-COS(RADIANS(O447-45)))-T447*(SIN(RADIANS(O447-45)))</f>
        <v>0</v>
      </c>
      <c r="AU448" s="10"/>
      <c r="AV448">
        <v>-0.93295353482548893</v>
      </c>
      <c r="AW448" s="1">
        <v>-0.90046501127088363</v>
      </c>
      <c r="BY448" t="s">
        <v>9</v>
      </c>
      <c r="BZ448" s="5">
        <f t="shared" si="681"/>
        <v>0.3492962422733713</v>
      </c>
      <c r="CA448" s="6">
        <f t="shared" si="681"/>
        <v>-0.34518112468713447</v>
      </c>
      <c r="CB448" s="7">
        <f>CY447</f>
        <v>-0.37567276542929429</v>
      </c>
      <c r="CC448" s="8">
        <f>DU447</f>
        <v>-0.91351567911896869</v>
      </c>
      <c r="CE448" s="10"/>
      <c r="CH448">
        <f>((SUMPRODUCT(CM447:CM449,CK447:CK449))*(SUMPRODUCT(CM447:CM449,CL447:CL449)))-((SUMPRODUCT(CN447:CN449,CK447:CK449))*(SUMPRODUCT(CN447:CN449,CL447:CL449)))</f>
        <v>-3.2768811424387589E-2</v>
      </c>
      <c r="CI448" s="67"/>
      <c r="CJ448" s="10" t="s">
        <v>9</v>
      </c>
      <c r="CK448" s="5">
        <f t="shared" si="682"/>
        <v>0.3492962422733713</v>
      </c>
      <c r="CL448" s="6">
        <f t="shared" si="682"/>
        <v>-0.34518112468713447</v>
      </c>
      <c r="CM448" s="7">
        <f>FA447</f>
        <v>-0.35967250172869242</v>
      </c>
      <c r="CN448" s="8">
        <f>FW447</f>
        <v>-0.91993294004601678</v>
      </c>
      <c r="CP448">
        <f t="shared" si="680"/>
        <v>-9.8670839279614439E-2</v>
      </c>
      <c r="CQ448">
        <f t="shared" si="680"/>
        <v>-0.32743703463395935</v>
      </c>
      <c r="CR448">
        <f>CK450</f>
        <v>0</v>
      </c>
      <c r="CS448">
        <f>CN450</f>
        <v>0</v>
      </c>
      <c r="CW448" s="28"/>
      <c r="CY448" s="61">
        <v>-0.13045878541495234</v>
      </c>
      <c r="DA448" s="17">
        <v>0</v>
      </c>
      <c r="DB448">
        <v>1</v>
      </c>
      <c r="DD448" s="73">
        <f>(DB446*DB448)*(1-COS(RADIANS(CW446+45)))-DB447*(SIN(RADIANS(CW446+45)))</f>
        <v>0</v>
      </c>
      <c r="DE448" s="73">
        <f>(DB447*DB448)*(1-COS(RADIANS(CW446+45)))+DB446*(SIN(RADIANS(CW446+45)))</f>
        <v>0</v>
      </c>
      <c r="DF448" s="73">
        <f>(DB448^2)*(1-COS(RADIANS(CW446+45)))+(COS(RADIANS(CW446+45)))</f>
        <v>1</v>
      </c>
      <c r="DG448" s="10"/>
      <c r="DH448">
        <v>0</v>
      </c>
      <c r="DI448" s="23">
        <f>SIN(RADIANS('[1]Biaxial Input'!$F$21))*SIN(RADIANS(0))</f>
        <v>0</v>
      </c>
      <c r="DK448" s="30">
        <f>(DI446*DI448)*(1-COS(RADIANS(CV446)))-DI447*(SIN(RADIANS(CV446)))</f>
        <v>1.2113084546138469E-2</v>
      </c>
      <c r="DL448" s="30">
        <f>(DI447*DI448)*(1-COS(RADIANS(CV446)))+DI446*(SIN(RADIANS(CV446)))</f>
        <v>0.17322517943366056</v>
      </c>
      <c r="DM448" s="30">
        <f>(DI448^2)*(1-COS(RADIANS(CV446)))+(COS(RADIANS(CV446)))</f>
        <v>0.98480775301220802</v>
      </c>
      <c r="DO448">
        <v>-0.13045878541495234</v>
      </c>
      <c r="DQ448" s="28">
        <f>(DB446*DB448)*(1-COS(RADIANS(CU446)))-DB447*(SIN(RADIANS(CU446)))</f>
        <v>0</v>
      </c>
      <c r="DR448" s="28">
        <f>(DB447*DB448)*(1-COS(RADIANS(CU446)))+DB446*(SIN(RADIANS(CU446)))</f>
        <v>0</v>
      </c>
      <c r="DS448" s="28">
        <f>(DB448^2)*(1-COS(RADIANS(CU446)))+(COS(RADIANS(CU446)))</f>
        <v>1</v>
      </c>
      <c r="DU448" s="61">
        <v>-0.11460451524744222</v>
      </c>
      <c r="DW448" s="17">
        <v>0</v>
      </c>
      <c r="DX448">
        <v>1</v>
      </c>
      <c r="DZ448" s="73">
        <f>(DB446*DB446)*(1-COS(RADIANS(CW446-45)))-DB446*(SIN(RADIANS(CW446-45)))</f>
        <v>0</v>
      </c>
      <c r="EA448" s="73">
        <f>(DB447*DB448)*(1-COS(RADIANS(CW446-45)))+DB446*(SIN(RADIANS(CW446-45)))</f>
        <v>0</v>
      </c>
      <c r="EB448" s="73">
        <f>(DB448^2)*(1-COS(RADIANS(CW446-45)))+(COS(RADIANS(CW446-45)))</f>
        <v>0.99999999999999989</v>
      </c>
      <c r="EC448" s="10"/>
      <c r="ED448">
        <v>0</v>
      </c>
      <c r="EE448" s="1">
        <v>-0.11460451524744222</v>
      </c>
      <c r="EG448">
        <f>CY448+DU448</f>
        <v>-0.24506330066239457</v>
      </c>
      <c r="EH448">
        <f>EG448/(SQRT(EG446^2+EG447^2+EG448^2))</f>
        <v>-0.17328592171833695</v>
      </c>
      <c r="EJ448">
        <f>Q448+AM448</f>
        <v>-1.2504670444925967</v>
      </c>
      <c r="EK448">
        <f>EJ448/(SQRT(EJ446^2+EJ447^2+EJ448^2))</f>
        <v>-0.90829383379846673</v>
      </c>
      <c r="EM448" s="23">
        <f>CY446*DU447-CY447*DU446</f>
        <v>-0.98480775301220802</v>
      </c>
      <c r="ER448">
        <f t="shared" ref="ER448:ES450" si="684">CK447</f>
        <v>0.93180266183863136</v>
      </c>
      <c r="ES448">
        <f t="shared" si="684"/>
        <v>-0.87956522186239505</v>
      </c>
      <c r="ET448" t="e">
        <f>#REF!</f>
        <v>#REF!</v>
      </c>
      <c r="EU448" t="e">
        <f>#REF!</f>
        <v>#REF!</v>
      </c>
      <c r="EY448" s="28"/>
      <c r="EZ448" s="10"/>
      <c r="FA448" s="61">
        <v>-0.12843879133039615</v>
      </c>
      <c r="FB448" s="13">
        <f>BW449</f>
        <v>0</v>
      </c>
      <c r="FC448" s="17">
        <v>0</v>
      </c>
      <c r="FD448">
        <v>1</v>
      </c>
      <c r="FF448" s="73">
        <f>(FD446*FD448)*(1-COS(RADIANS(EY446+45)))-FD447*(SIN(RADIANS(EY446+45)))</f>
        <v>0</v>
      </c>
      <c r="FG448" s="73">
        <f>(FD447*FD448)*(1-COS(RADIANS(EY446+45)))+FD446*(SIN(RADIANS(EY446+45)))</f>
        <v>0</v>
      </c>
      <c r="FH448" s="73">
        <f>(FD448^2)*(1-COS(RADIANS(EY446+45)))+(COS(RADIANS(EY446+45)))</f>
        <v>1</v>
      </c>
      <c r="FI448" s="10"/>
      <c r="FJ448">
        <v>0</v>
      </c>
      <c r="FK448" s="23">
        <f>SIN(RADIANS(176))*SIN(RADIANS(0))</f>
        <v>0</v>
      </c>
      <c r="FM448" s="30">
        <f>(FK446*FK448)*(1-COS(RADIANS(EX446)))-FK447*(SIN(RADIANS(EX446)))</f>
        <v>1.2113084546138469E-2</v>
      </c>
      <c r="FN448" s="30">
        <f>(FK447*FK448)*(1-COS(RADIANS(EX446)))+FK446*(SIN(RADIANS(EX446)))</f>
        <v>0.17322517943366056</v>
      </c>
      <c r="FO448" s="30">
        <f>(FK448^2)*(1-COS(RADIANS(EX446)))+(COS(RADIANS(EX446)))</f>
        <v>0.98480775301220802</v>
      </c>
      <c r="FQ448">
        <v>-0.12843879133039615</v>
      </c>
      <c r="FS448" s="28">
        <f>(FD446*FD448)*(1-COS(RADIANS(EW446)))-FD447*(SIN(RADIANS(EW446)))</f>
        <v>0</v>
      </c>
      <c r="FT448" s="28">
        <f>(FD447*FD448)*(1-COS(RADIANS(EW446)))+FD446*(SIN(RADIANS(EW446)))</f>
        <v>0</v>
      </c>
      <c r="FU448" s="28">
        <f>(FD448^2)*(1-COS(RADIANS(EW446)))+(COS(RADIANS(EW446)))</f>
        <v>1</v>
      </c>
      <c r="FW448" s="61">
        <v>-0.11686388017104675</v>
      </c>
      <c r="FX448" s="13">
        <f>BX449</f>
        <v>0</v>
      </c>
      <c r="FY448" s="17">
        <v>0</v>
      </c>
      <c r="FZ448">
        <v>1</v>
      </c>
      <c r="GB448" s="73">
        <f>(FD446*FD446)*(1-COS(RADIANS(EY446-45)))-FD446*(SIN(RADIANS(EY446-45)))</f>
        <v>0</v>
      </c>
      <c r="GC448" s="73">
        <f>(FD447*FD448)*(1-COS(RADIANS(EY446-45)))+FD446*(SIN(RADIANS(EY446-45)))</f>
        <v>0</v>
      </c>
      <c r="GD448" s="73">
        <f>(FD448^2)*(1-COS(RADIANS(EY446-45)))+(COS(RADIANS(EY446-45)))</f>
        <v>0.99999999999999989</v>
      </c>
      <c r="GE448" s="10"/>
      <c r="GF448">
        <v>0</v>
      </c>
      <c r="GG448" s="1">
        <v>-0.11686388017104675</v>
      </c>
      <c r="GI448">
        <f>FA448+FW448</f>
        <v>-0.24530267150144291</v>
      </c>
      <c r="GJ448">
        <f>GI448/(SQRT(GI446^2+GI447^2+GI448^2))</f>
        <v>-0.1734551824618463</v>
      </c>
      <c r="GL448" t="e">
        <f>#REF!+DC448</f>
        <v>#REF!</v>
      </c>
      <c r="GM448" t="e">
        <f>GL448/(SQRT(GL446^2+GL447^2+GL448^2))</f>
        <v>#REF!</v>
      </c>
      <c r="GO448" s="27">
        <f>FA446*FW447-FA447*FW446</f>
        <v>-0.98480775301220813</v>
      </c>
    </row>
    <row r="449" spans="1:197" x14ac:dyDescent="0.2">
      <c r="D449" t="s">
        <v>9</v>
      </c>
      <c r="E449" s="5">
        <f t="shared" si="683"/>
        <v>0.33785862553872076</v>
      </c>
      <c r="F449" s="6">
        <f t="shared" si="683"/>
        <v>-0.37360315179333942</v>
      </c>
      <c r="G449" s="7">
        <f t="shared" ref="G449:G450" si="685">Q448</f>
        <v>-0.35000203322171319</v>
      </c>
      <c r="H449" s="8">
        <f t="shared" ref="H449:H450" si="686">AM448</f>
        <v>-0.90046501127088363</v>
      </c>
      <c r="J449" s="10"/>
      <c r="Q449" s="61">
        <v>-7.610323619825958E-2</v>
      </c>
      <c r="S449" s="17">
        <v>0</v>
      </c>
      <c r="T449">
        <v>1</v>
      </c>
      <c r="V449" s="73">
        <f>(T447*T449)*(1-COS(RADIANS(O447+45)))-T448*(SIN(RADIANS(O447+45)))</f>
        <v>0</v>
      </c>
      <c r="W449" s="73">
        <f>(T448*T449)*(1-COS(RADIANS(O447+45)))+T447*(SIN(RADIANS(O447+45)))</f>
        <v>0</v>
      </c>
      <c r="X449" s="73">
        <f>(T449^2)*(1-COS(RADIANS(O447+45)))+(COS(RADIANS(O447+45)))</f>
        <v>1</v>
      </c>
      <c r="Y449" s="10"/>
      <c r="Z449">
        <v>0</v>
      </c>
      <c r="AA449" s="23">
        <f>SIN(RADIANS('[1]Biaxial Input'!$F$21))*SIN(RADIANS(0))</f>
        <v>0</v>
      </c>
      <c r="AC449" s="30">
        <f>(AA447*AA449)*(1-COS(RADIANS(N447)))-AA448*(SIN(RADIANS(N447)))</f>
        <v>1.8054303924173627E-2</v>
      </c>
      <c r="AD449" s="30">
        <f>(AA448*AA449)*(1-COS(RADIANS(N447)))+AA447*(SIN(RADIANS(N447)))</f>
        <v>0.25818857491685071</v>
      </c>
      <c r="AE449" s="30">
        <f>(AA449^2)*(1-COS(RADIANS(N447)))+(COS(RADIANS(N447)))</f>
        <v>0.96592582628906831</v>
      </c>
      <c r="AG449">
        <v>-7.610323619825958E-2</v>
      </c>
      <c r="AI449" s="28">
        <f>(T447*T449)*(1-COS(RADIANS(M447)))-T448*(SIN(RADIANS(M447)))</f>
        <v>0</v>
      </c>
      <c r="AJ449" s="28">
        <f>(T448*T449)*(1-COS(RADIANS(M447)))+T447*(SIN(RADIANS(M447)))</f>
        <v>0</v>
      </c>
      <c r="AK449" s="28">
        <f>(T449^2)*(1-COS(RADIANS(M447)))+(COS(RADIANS(M447)))</f>
        <v>1</v>
      </c>
      <c r="AM449" s="61">
        <v>-0.24737743540576326</v>
      </c>
      <c r="AO449" s="17">
        <v>0</v>
      </c>
      <c r="AP449">
        <v>1</v>
      </c>
      <c r="AR449" s="73">
        <f>(T447*T447)*(1-COS(RADIANS(O447-45)))-T447*(SIN(RADIANS(O447-45)))</f>
        <v>0</v>
      </c>
      <c r="AS449" s="73">
        <f>(T448*T449)*(1-COS(RADIANS(O447-45)))+T447*(SIN(RADIANS(O447-45)))</f>
        <v>0</v>
      </c>
      <c r="AT449" s="73">
        <f>(T449^2)*(1-COS(RADIANS(O447-45)))+(COS(RADIANS(O447-45)))</f>
        <v>1</v>
      </c>
      <c r="AU449" s="10"/>
      <c r="AV449">
        <v>0</v>
      </c>
      <c r="AW449" s="1">
        <v>-0.24737743540576326</v>
      </c>
      <c r="BY449" t="s">
        <v>10</v>
      </c>
      <c r="BZ449" s="5">
        <f t="shared" si="681"/>
        <v>-9.8670839279614439E-2</v>
      </c>
      <c r="CA449" s="6">
        <f t="shared" si="681"/>
        <v>-0.32743703463395935</v>
      </c>
      <c r="CB449" s="7">
        <f>CY448</f>
        <v>-0.13045878541495234</v>
      </c>
      <c r="CC449" s="8">
        <f>DU448</f>
        <v>-0.11460451524744222</v>
      </c>
      <c r="CE449" s="10"/>
      <c r="CG449" s="10" t="s">
        <v>160</v>
      </c>
      <c r="CH449" s="10">
        <f>-CH446*((EY446-CW446)/(CH448-CE447))</f>
        <v>262.29843135903258</v>
      </c>
      <c r="CI449" s="67"/>
      <c r="CJ449" s="10" t="s">
        <v>10</v>
      </c>
      <c r="CK449" s="5">
        <f t="shared" si="682"/>
        <v>-9.8670839279614439E-2</v>
      </c>
      <c r="CL449" s="6">
        <f t="shared" si="682"/>
        <v>-0.32743703463395935</v>
      </c>
      <c r="CM449" s="7">
        <f>FA448</f>
        <v>-0.12843879133039615</v>
      </c>
      <c r="CN449" s="8">
        <f>FW448</f>
        <v>-0.11686388017104675</v>
      </c>
      <c r="CW449" s="28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EE449" s="1"/>
      <c r="EI449" s="64">
        <f>(DEGREES(ACOS((EH446*EK446+EH447*EK447+EH448*EK448)/((SQRT(EH446^2+EH447^2+EH448^2))*(SQRT(EK446^2+EK447^2+EK448^2))))))</f>
        <v>102.94144007758237</v>
      </c>
      <c r="ER449">
        <f t="shared" si="684"/>
        <v>0.3492962422733713</v>
      </c>
      <c r="ES449">
        <f t="shared" si="684"/>
        <v>-0.34518112468713447</v>
      </c>
      <c r="ET449" t="e">
        <f>#REF!</f>
        <v>#REF!</v>
      </c>
      <c r="EU449" t="e">
        <f>#REF!</f>
        <v>#REF!</v>
      </c>
      <c r="EY449" s="28"/>
      <c r="EZ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GG449" s="1"/>
      <c r="GK449" s="64" t="e">
        <f>(DEGREES(ACOS((GJ446*GM446+GJ447*GM447+GJ448*GM448)/((SQRT(GJ446^2+GJ447^2+GJ448^2))*(SQRT(GM446^2+GM447^2+GM448^2))))))</f>
        <v>#VALUE!</v>
      </c>
    </row>
    <row r="450" spans="1:197" x14ac:dyDescent="0.2">
      <c r="D450" t="s">
        <v>10</v>
      </c>
      <c r="E450" s="5">
        <f t="shared" si="683"/>
        <v>5.5254742931443744E-2</v>
      </c>
      <c r="F450" s="6">
        <f t="shared" si="683"/>
        <v>-0.18100467876095733</v>
      </c>
      <c r="G450" s="7">
        <f t="shared" si="685"/>
        <v>-7.610323619825958E-2</v>
      </c>
      <c r="H450" s="8">
        <f t="shared" si="686"/>
        <v>-0.24737743540576326</v>
      </c>
      <c r="J450" s="10"/>
      <c r="Z450" s="10"/>
      <c r="AA450" s="10"/>
      <c r="AB450" s="10"/>
      <c r="AC450" s="10"/>
      <c r="AD450" s="10"/>
      <c r="AE450" s="10"/>
      <c r="AF450" s="10"/>
      <c r="AG450" s="10"/>
      <c r="AH450" s="10"/>
      <c r="AW450" s="1"/>
      <c r="CE450" s="10"/>
      <c r="CS450" s="15"/>
      <c r="CW450" s="28"/>
      <c r="CY450" s="82" t="s">
        <v>148</v>
      </c>
      <c r="CZ450" s="13"/>
      <c r="DB450" s="10"/>
      <c r="DC450" s="10"/>
      <c r="DD450" s="10"/>
      <c r="DE450" s="10"/>
      <c r="DF450" s="10"/>
      <c r="DG450" s="10"/>
      <c r="DH450" s="80"/>
      <c r="DI450" s="23" t="s">
        <v>149</v>
      </c>
      <c r="DM450" s="1"/>
      <c r="DO450" s="80"/>
      <c r="DS450" s="13"/>
      <c r="DT450" s="81"/>
      <c r="DU450" s="82" t="s">
        <v>150</v>
      </c>
      <c r="DW450" s="13"/>
      <c r="DX450" s="13"/>
      <c r="EA450" s="1"/>
      <c r="EE450" s="1"/>
      <c r="EI450" s="13"/>
      <c r="ER450">
        <f t="shared" si="684"/>
        <v>-9.8670839279614439E-2</v>
      </c>
      <c r="ES450">
        <f t="shared" si="684"/>
        <v>-0.32743703463395935</v>
      </c>
      <c r="ET450" t="e">
        <f>#REF!</f>
        <v>#REF!</v>
      </c>
      <c r="EU450" t="e">
        <f>#REF!</f>
        <v>#REF!</v>
      </c>
      <c r="EY450" s="28"/>
      <c r="EZ450" s="10"/>
      <c r="FA450" s="82" t="s">
        <v>148</v>
      </c>
      <c r="FB450" s="13"/>
      <c r="FD450" s="10"/>
      <c r="FE450" s="10"/>
      <c r="FF450" s="10"/>
      <c r="FG450" s="10"/>
      <c r="FH450" s="10"/>
      <c r="FI450" s="10"/>
      <c r="FJ450" s="80"/>
      <c r="FK450" s="23" t="s">
        <v>149</v>
      </c>
      <c r="FO450" s="1"/>
      <c r="FQ450" s="80"/>
      <c r="FU450" s="13"/>
      <c r="FV450" s="81"/>
      <c r="FW450" s="82" t="s">
        <v>150</v>
      </c>
      <c r="FY450" s="13"/>
      <c r="FZ450" s="13"/>
      <c r="GC450" s="1"/>
      <c r="GG450" s="1"/>
      <c r="GK450" s="13"/>
    </row>
    <row r="451" spans="1:197" x14ac:dyDescent="0.2">
      <c r="A451" s="2" t="s">
        <v>3</v>
      </c>
      <c r="J451" s="10"/>
      <c r="Q451" s="82" t="s">
        <v>148</v>
      </c>
      <c r="R451" s="13"/>
      <c r="T451" s="10"/>
      <c r="U451" s="10"/>
      <c r="V451" s="10"/>
      <c r="W451" s="10"/>
      <c r="X451" s="10"/>
      <c r="Y451" s="10"/>
      <c r="Z451" s="80"/>
      <c r="AA451" s="23" t="s">
        <v>149</v>
      </c>
      <c r="AE451" s="1"/>
      <c r="AG451" s="80"/>
      <c r="AK451" s="13"/>
      <c r="AL451" s="81"/>
      <c r="AM451" s="82" t="s">
        <v>150</v>
      </c>
      <c r="AO451" s="13"/>
      <c r="AP451" s="13"/>
      <c r="AS451" s="1"/>
      <c r="AW451" s="1"/>
      <c r="BZ451" s="5" t="s">
        <v>4</v>
      </c>
      <c r="CA451" s="6" t="s">
        <v>5</v>
      </c>
      <c r="CB451" s="7" t="s">
        <v>6</v>
      </c>
      <c r="CC451" s="8" t="s">
        <v>1</v>
      </c>
      <c r="CD451">
        <v>14</v>
      </c>
      <c r="CE451" s="9" t="s">
        <v>7</v>
      </c>
      <c r="CG451" s="90" t="s">
        <v>157</v>
      </c>
      <c r="CH451" s="61">
        <f>CE452-((CH453-CE452)/(EY451-CW451))*CW451</f>
        <v>9.7483546045661935</v>
      </c>
      <c r="CI451" s="10"/>
      <c r="CK451" s="5" t="s">
        <v>4</v>
      </c>
      <c r="CL451" s="6" t="s">
        <v>5</v>
      </c>
      <c r="CM451" s="7" t="s">
        <v>6</v>
      </c>
      <c r="CN451" s="8" t="s">
        <v>1</v>
      </c>
      <c r="CO451" s="10"/>
      <c r="CP451">
        <f t="shared" ref="CP451:CQ453" si="687">BZ452</f>
        <v>0.93180266183863136</v>
      </c>
      <c r="CQ451">
        <f t="shared" si="687"/>
        <v>-0.87956522186239505</v>
      </c>
      <c r="CR451">
        <f>CI455</f>
        <v>0</v>
      </c>
      <c r="CS451">
        <f>CL455</f>
        <v>0</v>
      </c>
      <c r="CU451" s="17">
        <f>CU355</f>
        <v>0</v>
      </c>
      <c r="CV451" s="17">
        <f>CV355</f>
        <v>-15</v>
      </c>
      <c r="CW451" s="31">
        <f>CH358</f>
        <v>291.81225491252434</v>
      </c>
      <c r="CY451" s="61">
        <f t="array" ref="CY451:CY453">MMULT(DQ451:DS453,DO451:DO453)</f>
        <v>0.92000077899966837</v>
      </c>
      <c r="CZ451" s="13"/>
      <c r="DA451" s="17">
        <v>1</v>
      </c>
      <c r="DB451">
        <v>0</v>
      </c>
      <c r="DD451" s="73">
        <f>(DB451^2)*(1-COS(RADIANS(CW451+45)))+(COS(RADIANS(CW451+45)))</f>
        <v>0.91921957790306674</v>
      </c>
      <c r="DE451" s="73">
        <f>(DB451*DB452)*(1-COS(RADIANS(CW451+45)))-DB453*(SIN(RADIANS(CW451+45)))</f>
        <v>0.39374530803516605</v>
      </c>
      <c r="DF451" s="73">
        <f>(DB451*DB453)*(1-COS(RADIANS(CW451+45)))+DB452*(SIN(RADIANS(CW451+45)))</f>
        <v>0</v>
      </c>
      <c r="DG451" s="10"/>
      <c r="DH451">
        <f t="array" ref="DH451:DH453">MMULT(DD451:DF453,DA451:DA453)</f>
        <v>0.91921957790306674</v>
      </c>
      <c r="DI451" s="23">
        <f>COS(RADIANS('[1]Biaxial Input'!$F$21))</f>
        <v>-0.9975640502598242</v>
      </c>
      <c r="DK451" s="30">
        <f>(DI451^2)*(1-COS(RADIANS(CV451)))+(COS(RADIANS(CV451)))</f>
        <v>0.99983419624187875</v>
      </c>
      <c r="DL451" s="30">
        <f>(DI451*DI452)*(1-COS(RADIANS(CV451)))-DI453*(SIN(RADIANS(CV451)))</f>
        <v>-2.3711042090011594E-3</v>
      </c>
      <c r="DM451" s="30">
        <f>(DI451*DI453)*(1-COS(RADIANS(CV451)))+DI452*(SIN(RADIANS(CV451)))</f>
        <v>-1.8054303924173627E-2</v>
      </c>
      <c r="DO451">
        <f t="array" ref="DO451:DO453">MMULT(DK451:DM453,DH451:DH453)</f>
        <v>0.92000077899966837</v>
      </c>
      <c r="DQ451" s="28">
        <f>(DB451^2)*(1-COS(RADIANS(CU451)))+(COS(RADIANS(CU451)))</f>
        <v>1</v>
      </c>
      <c r="DR451" s="28">
        <f>(DB451*DB452)*(1-COS(RADIANS(CU451)))-DB453*(SIN(RADIANS(CU451)))</f>
        <v>0</v>
      </c>
      <c r="DS451" s="28">
        <f>(DB451*DB453)*(1-COS(RADIANS(CU451)))+DB452*(SIN(RADIANS(CU451)))</f>
        <v>0</v>
      </c>
      <c r="DU451" s="61">
        <f t="array" ref="DU451:DU453">MMULT(DQ451:DS453,EE451:EE453)</f>
        <v>-0.3915004581731889</v>
      </c>
      <c r="DV451" s="13"/>
      <c r="DW451" s="17">
        <v>1</v>
      </c>
      <c r="DX451">
        <v>0</v>
      </c>
      <c r="DZ451" s="73">
        <f>(DB451^2)*(1-COS(RADIANS(CW451-45)))+(COS(RADIANS(CW451-45)))</f>
        <v>-0.393745308035166</v>
      </c>
      <c r="EA451" s="73">
        <f>(DB451*DB452)*(1-COS(RADIANS(CW451-45)))-DB453*(SIN(RADIANS(CW451-45)))</f>
        <v>0.91921957790306674</v>
      </c>
      <c r="EB451" s="73">
        <f>(DB451*DB453)*(1-COS(RADIANS(CW451-45)))+DB452*(SIN(RADIANS(CW451-45)))</f>
        <v>0</v>
      </c>
      <c r="EC451" s="10"/>
      <c r="ED451">
        <f t="array" ref="ED451:ED453">MMULT(DZ451:EB453,DA451:DA453)</f>
        <v>-0.393745308035166</v>
      </c>
      <c r="EE451" s="1">
        <f t="array" ref="EE451:EE453">MMULT(DK451:DM453,ED451:ED453)</f>
        <v>-0.3915004581731889</v>
      </c>
      <c r="EG451">
        <f>CY451+DU451</f>
        <v>0.52850032082647946</v>
      </c>
      <c r="EH451">
        <f>EG451/(SQRT(EG451^2+EG452^2+EG453^2))</f>
        <v>0.37370616071566959</v>
      </c>
      <c r="EJ451">
        <f>Q451+AM451</f>
        <v>0</v>
      </c>
      <c r="EK451">
        <f>EJ451/(SQRT(EJ451^2+EJ452^2+EJ453^2))</f>
        <v>0</v>
      </c>
      <c r="EM451" s="23">
        <f>CY452*DU453-CY453*DU452</f>
        <v>1.8054303924173634E-2</v>
      </c>
      <c r="EO451" s="15">
        <v>14</v>
      </c>
      <c r="EP451" s="9" t="s">
        <v>7</v>
      </c>
      <c r="EW451" s="17">
        <f>CU451</f>
        <v>0</v>
      </c>
      <c r="EX451" s="17">
        <f>CV451</f>
        <v>-15</v>
      </c>
      <c r="EY451" s="31">
        <f>1+CW451</f>
        <v>292.81225491252434</v>
      </c>
      <c r="EZ451" s="10"/>
      <c r="FA451" s="61">
        <f t="array" ref="FA451:FA453">MMULT(FS451:FU453,FQ451:FQ453)</f>
        <v>0.92669328354132419</v>
      </c>
      <c r="FB451" s="13">
        <f>BW452</f>
        <v>0</v>
      </c>
      <c r="FC451" s="17">
        <v>1</v>
      </c>
      <c r="FD451">
        <v>0</v>
      </c>
      <c r="FF451" s="73">
        <f>(FD451^2)*(1-COS(RADIANS(EY451+45)))+(COS(RADIANS(EY451+45)))</f>
        <v>0.92595137945761519</v>
      </c>
      <c r="FG451" s="73">
        <f>(FD451*FD452)*(1-COS(RADIANS(EY451+45)))-FD453*(SIN(RADIANS(EY451+45)))</f>
        <v>0.37764274503893175</v>
      </c>
      <c r="FH451" s="73">
        <f>(FD451*FD453)*(1-COS(RADIANS(EY451+45)))+FD452*(SIN(RADIANS(EY451+45)))</f>
        <v>0</v>
      </c>
      <c r="FI451" s="10"/>
      <c r="FJ451">
        <f t="array" ref="FJ451:FJ453">MMULT(FF451:FH453,FC451:FC453)</f>
        <v>0.92595137945761519</v>
      </c>
      <c r="FK451" s="23">
        <f>COS(RADIANS(176))</f>
        <v>-0.9975640502598242</v>
      </c>
      <c r="FM451" s="30">
        <f>(FK451^2)*(1-COS(RADIANS(EX451)))+(COS(RADIANS(EX451)))</f>
        <v>0.99983419624187875</v>
      </c>
      <c r="FN451" s="30">
        <f>(FK451*FK452)*(1-COS(RADIANS(EX451)))-FK453*(SIN(RADIANS(EX451)))</f>
        <v>-2.3711042090011594E-3</v>
      </c>
      <c r="FO451" s="30">
        <f>(FK451*FK453)*(1-COS(RADIANS(EX451)))+FK452*(SIN(RADIANS(EX451)))</f>
        <v>-1.8054303924173627E-2</v>
      </c>
      <c r="FQ451">
        <f t="array" ref="FQ451:FQ453">MMULT(FM451:FO453,FJ451:FJ453)</f>
        <v>0.92669328354132419</v>
      </c>
      <c r="FS451" s="28">
        <f>(FD451^2)*(1-COS(RADIANS(EW451)))+(COS(RADIANS(EW451)))</f>
        <v>1</v>
      </c>
      <c r="FT451" s="28">
        <f>(FD451*FD452)*(1-COS(RADIANS(EW451)))-FD453*(SIN(RADIANS(EW451)))</f>
        <v>0</v>
      </c>
      <c r="FU451" s="28">
        <f>(FD451*FD453)*(1-COS(RADIANS(EW451)))+FD452*(SIN(RADIANS(EW451)))</f>
        <v>0</v>
      </c>
      <c r="FW451" s="61">
        <f t="array" ref="FW451:FW453">MMULT(FS451:FU453,GG451:GG453)</f>
        <v>-0.37538460323941458</v>
      </c>
      <c r="FX451" s="13">
        <f>BX452</f>
        <v>0</v>
      </c>
      <c r="FY451" s="17">
        <v>1</v>
      </c>
      <c r="FZ451">
        <v>0</v>
      </c>
      <c r="GB451" s="73">
        <f>(FD451^2)*(1-COS(RADIANS(EY451-45)))+(COS(RADIANS(EY451-45)))</f>
        <v>-0.37764274503893169</v>
      </c>
      <c r="GC451" s="73">
        <f>(FD451*FD452)*(1-COS(RADIANS(EY451-45)))-FD453*(SIN(RADIANS(EY451-45)))</f>
        <v>0.92595137945761519</v>
      </c>
      <c r="GD451" s="73">
        <f>(FD451*FD453)*(1-COS(RADIANS(EY451-45)))+FD452*(SIN(RADIANS(EY451-45)))</f>
        <v>0</v>
      </c>
      <c r="GE451" s="10"/>
      <c r="GF451">
        <f t="array" ref="GF451:GF453">MMULT(GB451:GD453,FC451:FC453)</f>
        <v>-0.37764274503893169</v>
      </c>
      <c r="GG451" s="1">
        <f t="array" ref="GG451:GG453">MMULT(FM451:FO453,GF451:GF453)</f>
        <v>-0.37538460323941458</v>
      </c>
      <c r="GI451">
        <f>FA451+FW451</f>
        <v>0.5513086803019096</v>
      </c>
      <c r="GJ451">
        <f>GI451/(SQRT(GI451^2+GI452^2+GI453^2))</f>
        <v>0.38983410636848664</v>
      </c>
      <c r="GL451" t="e">
        <f>CH452+DC451</f>
        <v>#VALUE!</v>
      </c>
      <c r="GM451" t="e">
        <f>GL451/(SQRT(GL451^2+GL452^2+GL453^2))</f>
        <v>#VALUE!</v>
      </c>
      <c r="GO451" s="27">
        <f>FA452*FW453-FA453*FW452</f>
        <v>1.8054303924173648E-2</v>
      </c>
    </row>
    <row r="452" spans="1:197" x14ac:dyDescent="0.2">
      <c r="A452" s="2">
        <f>DEGREES(ACOS(((C470*C473+C471*C474+C472*C475)/(((SQRT((C470^2)+(C471^2)+(C472^2)))*(SQRT((C473^2)+(C474^2)+(C475^2))))))))</f>
        <v>138.68240566419291</v>
      </c>
      <c r="E452" s="5" t="s">
        <v>4</v>
      </c>
      <c r="F452" s="6" t="s">
        <v>5</v>
      </c>
      <c r="G452" s="7" t="s">
        <v>6</v>
      </c>
      <c r="H452" s="8" t="s">
        <v>1</v>
      </c>
      <c r="I452">
        <v>15</v>
      </c>
      <c r="J452" s="9" t="s">
        <v>7</v>
      </c>
      <c r="K452">
        <v>15</v>
      </c>
      <c r="L452" s="10"/>
      <c r="M452" s="17">
        <f>A396</f>
        <v>10</v>
      </c>
      <c r="N452" s="17">
        <f>B396</f>
        <v>-20</v>
      </c>
      <c r="O452" s="17">
        <f>C396</f>
        <v>282.7</v>
      </c>
      <c r="Q452" s="61">
        <f t="array" ref="Q452:Q454">MMULT(AI452:AK454,AG452:AG454)</f>
        <v>0.92222114327328986</v>
      </c>
      <c r="R452" s="13"/>
      <c r="S452" s="17">
        <v>1</v>
      </c>
      <c r="T452">
        <v>0</v>
      </c>
      <c r="V452" s="73">
        <f>(T452^2)*(1-COS(RADIANS(O452+45)))+(COS(RADIANS(O452+45)))</f>
        <v>0.84526183322185577</v>
      </c>
      <c r="W452" s="73">
        <f>(T452*T453)*(1-COS(RADIANS(O452+45)))-T454*(SIN(RADIANS(O452+45)))</f>
        <v>0.5343523493898269</v>
      </c>
      <c r="X452" s="73">
        <f>(T452*T454)*(1-COS(RADIANS(O452+45)))+T453*(SIN(RADIANS(O452+45)))</f>
        <v>0</v>
      </c>
      <c r="Y452" s="10"/>
      <c r="Z452">
        <f t="array" ref="Z452:Z454">MMULT(V452:X454,S452:S454)</f>
        <v>0.84526183322185577</v>
      </c>
      <c r="AA452" s="23">
        <f>COS(RADIANS('[1]Biaxial Input'!$F$21))</f>
        <v>-0.9975640502598242</v>
      </c>
      <c r="AC452" s="30">
        <f>(AA452^2)*(1-COS(RADIANS(N452)))+(COS(RADIANS(N452)))</f>
        <v>0.99970654636555623</v>
      </c>
      <c r="AD452" s="30">
        <f>(AA452*AA453)*(1-COS(RADIANS(N452)))-AA454*(SIN(RADIANS(N452)))</f>
        <v>-4.1965824879998722E-3</v>
      </c>
      <c r="AE452" s="30">
        <f>(AA452*AA454)*(1-COS(RADIANS(N452)))+AA453*(SIN(RADIANS(N452)))</f>
        <v>-2.3858119147859059E-2</v>
      </c>
      <c r="AG452">
        <f t="array" ref="AG452:AG454">MMULT(AC452:AE454,Z452:Z454)</f>
        <v>0.84725624177671111</v>
      </c>
      <c r="AI452" s="28">
        <f>(T452^2)*(1-COS(RADIANS(M452)))+(COS(RADIANS(M452)))</f>
        <v>0.98480775301220802</v>
      </c>
      <c r="AJ452" s="28">
        <f>(T452*T453)*(1-COS(RADIANS(M452)))-T454*(SIN(RADIANS(M452)))</f>
        <v>-0.17364817766693033</v>
      </c>
      <c r="AK452" s="28">
        <f>(T452*T454)*(1-COS(RADIANS(M452)))+T453*(SIN(RADIANS(M452)))</f>
        <v>0</v>
      </c>
      <c r="AM452" s="61">
        <f t="array" ref="AM452:AM454">MMULT(AI452:AK454,AW452:AW454)</f>
        <v>-0.38500654584023475</v>
      </c>
      <c r="AN452" s="13"/>
      <c r="AO452" s="17">
        <v>1</v>
      </c>
      <c r="AP452">
        <v>0</v>
      </c>
      <c r="AR452" s="73">
        <f>(T452^2)*(1-COS(RADIANS(O452-45)))+(COS(RADIANS(O452-45)))</f>
        <v>-0.5343523493898269</v>
      </c>
      <c r="AS452" s="73">
        <f>(T452*T453)*(1-COS(RADIANS(O452-45)))-T454*(SIN(RADIANS(O452-45)))</f>
        <v>0.84526183322185577</v>
      </c>
      <c r="AT452" s="73">
        <f>(T452*T454)*(1-COS(RADIANS(O452-45)))+T453*(SIN(RADIANS(O452-45)))</f>
        <v>0</v>
      </c>
      <c r="AU452" s="10"/>
      <c r="AV452">
        <f t="array" ref="AV452:AV454">MMULT(AR452:AT454,S452:S454)</f>
        <v>-0.5343523493898269</v>
      </c>
      <c r="AW452" s="1">
        <f t="array" ref="AW452:AW454">MMULT(AC452:AE454,AV452:AV454)</f>
        <v>-0.53064833074375128</v>
      </c>
      <c r="BY452" t="s">
        <v>8</v>
      </c>
      <c r="BZ452" s="5">
        <f t="shared" ref="BZ452:CA454" si="688">BZ447</f>
        <v>0.93180266183863136</v>
      </c>
      <c r="CA452" s="6">
        <f t="shared" si="688"/>
        <v>-0.87956522186239505</v>
      </c>
      <c r="CB452" s="7">
        <f>CY451</f>
        <v>0.92000077899966837</v>
      </c>
      <c r="CC452" s="8">
        <f>DU451</f>
        <v>-0.3915004581731889</v>
      </c>
      <c r="CE452" s="9">
        <f>((SUMPRODUCT(CB452:CB454,BZ452:BZ454))*(SUMPRODUCT(CB452:CB454,CA452:CA454)))-((SUMPRODUCT(CC452:CC454,BZ452:BZ454))*(SUMPRODUCT(CC452:CC454,CA452:CA454)))</f>
        <v>-3.7192471324942744E-15</v>
      </c>
      <c r="CG452">
        <v>1</v>
      </c>
      <c r="CH452" t="s">
        <v>161</v>
      </c>
      <c r="CI452" s="67"/>
      <c r="CJ452" s="1" t="s">
        <v>8</v>
      </c>
      <c r="CK452" s="5">
        <f t="shared" ref="CK452:CL454" si="689">BZ452</f>
        <v>0.93180266183863136</v>
      </c>
      <c r="CL452" s="6">
        <f t="shared" si="689"/>
        <v>-0.87956522186239505</v>
      </c>
      <c r="CM452" s="7">
        <f>FA451</f>
        <v>0.92669328354132419</v>
      </c>
      <c r="CN452" s="8">
        <f>FW451</f>
        <v>-0.37538460323941458</v>
      </c>
      <c r="CO452" s="10"/>
      <c r="CP452">
        <f t="shared" si="687"/>
        <v>0.3492962422733713</v>
      </c>
      <c r="CQ452">
        <f t="shared" si="687"/>
        <v>-0.34518112468713447</v>
      </c>
      <c r="CR452">
        <f>CJ455</f>
        <v>0</v>
      </c>
      <c r="CS452">
        <f>CM455</f>
        <v>0</v>
      </c>
      <c r="CW452" s="28"/>
      <c r="CY452" s="61">
        <v>-0.38257361187328859</v>
      </c>
      <c r="DA452" s="17">
        <v>0</v>
      </c>
      <c r="DB452">
        <v>0</v>
      </c>
      <c r="DD452" s="73">
        <f>(DB451*DB452)*(1-COS(RADIANS(CW451+45)))+DB453*(SIN(RADIANS(CW451+45)))</f>
        <v>-0.39374530803516605</v>
      </c>
      <c r="DE452" s="73">
        <f>(DB452^2)*(1-COS(RADIANS(CW451+45)))+(COS(RADIANS(CW451+45)))</f>
        <v>0.91921957790306674</v>
      </c>
      <c r="DF452" s="73">
        <f>(DB452*DB453)*(1-COS(RADIANS(CW451+45)))-DB451*(SIN(RADIANS(CW451+45)))</f>
        <v>0</v>
      </c>
      <c r="DG452" s="10"/>
      <c r="DH452">
        <v>-0.39374530803516605</v>
      </c>
      <c r="DI452" s="23">
        <f>SIN(RADIANS('[1]Biaxial Input'!$F$21))*(COS(RADIANS(0)))</f>
        <v>6.9756473744125524E-2</v>
      </c>
      <c r="DK452" s="30">
        <f>(DI451*DI452)*(1-COS(RADIANS(CV451)))+DI453*(SIN(RADIANS(CV451)))</f>
        <v>-2.3711042090011594E-3</v>
      </c>
      <c r="DL452" s="30">
        <f>(DI452^2)*(1-COS(RADIANS(CV451)))+(COS(RADIANS(CV451)))</f>
        <v>0.96609163004718956</v>
      </c>
      <c r="DM452" s="30">
        <f>(DI452*DI453)*(1-COS(RADIANS(CV451)))-DI451*(SIN(RADIANS(CV451)))</f>
        <v>-0.25818857491685071</v>
      </c>
      <c r="DO452">
        <v>-0.38257361187328859</v>
      </c>
      <c r="DQ452" s="28">
        <f>(DB451*DB452)*(1-COS(RADIANS(CU451)))+DB453*(SIN(RADIANS(CU451)))</f>
        <v>0</v>
      </c>
      <c r="DR452" s="28">
        <f>(DB452^2)*(1-COS(RADIANS(CU451)))+(COS(RADIANS(CU451)))</f>
        <v>1</v>
      </c>
      <c r="DS452" s="28">
        <f>(DB452*DB453)*(1-COS(RADIANS(CU451)))-DB451*(SIN(RADIANS(CU451)))</f>
        <v>0</v>
      </c>
      <c r="DU452" s="61">
        <v>-0.88711672923050666</v>
      </c>
      <c r="DW452" s="17">
        <v>0</v>
      </c>
      <c r="DX452">
        <v>0</v>
      </c>
      <c r="DZ452" s="73">
        <f>(DB451*DB452)*(1-COS(RADIANS(CW451-45)))+DB453*(SIN(RADIANS(CW451-45)))</f>
        <v>-0.91921957790306674</v>
      </c>
      <c r="EA452" s="73">
        <f>(DB452^2)*(1-COS(RADIANS(CW451-45)))+(COS(RADIANS(CW451-45)))</f>
        <v>-0.393745308035166</v>
      </c>
      <c r="EB452" s="73">
        <f>(DB452*DB453)*(1-COS(RADIANS(CW451-45)))-DB451*(SIN(RADIANS(CW451-45)))</f>
        <v>0</v>
      </c>
      <c r="EC452" s="10"/>
      <c r="ED452">
        <v>-0.91921957790306674</v>
      </c>
      <c r="EE452" s="1">
        <v>-0.88711672923050666</v>
      </c>
      <c r="EG452">
        <f>CY452+DU452</f>
        <v>-1.2696903411037952</v>
      </c>
      <c r="EH452">
        <f>EG452/(SQRT(EG451^2+EG452^2+EG453^2))</f>
        <v>-0.89780665020155426</v>
      </c>
      <c r="EJ452">
        <f>Q452+AM452</f>
        <v>0.53721459743305511</v>
      </c>
      <c r="EK452">
        <f>EJ452/(SQRT(EJ451^2+EJ452^2+EJ453^2))</f>
        <v>0.4020540768056321</v>
      </c>
      <c r="EM452" s="23">
        <f>CY453*DU451-CY451*DU453</f>
        <v>0.25818857491685065</v>
      </c>
      <c r="EP452" s="9">
        <f>((SUMPRODUCT(CM452:CM454,BZ452:BZ454))*(SUMPRODUCT(CM452:CM454,CA452:CA454)))-((SUMPRODUCT(CN452:CN454,BZ452:BZ454))*(SUMPRODUCT(CN452:CN454,CA452:CA454)))</f>
        <v>-3.3406255016567132E-2</v>
      </c>
      <c r="EY452" s="28"/>
      <c r="EZ452" s="10"/>
      <c r="FA452" s="61">
        <v>-0.36703302234331919</v>
      </c>
      <c r="FB452" s="13">
        <f>BW453</f>
        <v>0</v>
      </c>
      <c r="FC452" s="17">
        <v>0</v>
      </c>
      <c r="FD452">
        <v>0</v>
      </c>
      <c r="FF452" s="73">
        <f>(FD451*FD452)*(1-COS(RADIANS(EY451+45)))+FD453*(SIN(RADIANS(EY451+45)))</f>
        <v>-0.37764274503893175</v>
      </c>
      <c r="FG452" s="73">
        <f>(FD452^2)*(1-COS(RADIANS(EY451+45)))+(COS(RADIANS(EY451+45)))</f>
        <v>0.92595137945761519</v>
      </c>
      <c r="FH452" s="73">
        <f>(FD452*FD453)*(1-COS(RADIANS(EY451+45)))-FD451*(SIN(RADIANS(EY451+45)))</f>
        <v>0</v>
      </c>
      <c r="FI452" s="10"/>
      <c r="FJ452">
        <v>-0.37764274503893175</v>
      </c>
      <c r="FK452" s="23">
        <f>SIN(RADIANS(176))*(COS(RADIANS(0)))</f>
        <v>6.9756473744125524E-2</v>
      </c>
      <c r="FM452" s="30">
        <f>(FK451*FK452)*(1-COS(RADIANS(EX451)))+FK453*(SIN(RADIANS(EX451)))</f>
        <v>-2.3711042090011594E-3</v>
      </c>
      <c r="FN452" s="30">
        <f>(FK452^2)*(1-COS(RADIANS(EX451)))+(COS(RADIANS(EX451)))</f>
        <v>0.96609163004718956</v>
      </c>
      <c r="FO452" s="30">
        <f>(FK452*FK453)*(1-COS(RADIANS(EX451)))-FK451*(SIN(RADIANS(EX451)))</f>
        <v>-0.25818857491685071</v>
      </c>
      <c r="FQ452">
        <v>-0.36703302234331919</v>
      </c>
      <c r="FS452" s="28">
        <f>(FD451*FD452)*(1-COS(RADIANS(EW451)))+FD453*(SIN(RADIANS(EW451)))</f>
        <v>0</v>
      </c>
      <c r="FT452" s="28">
        <f>(FD452^2)*(1-COS(RADIANS(EW451)))+(COS(RADIANS(EW451)))</f>
        <v>1</v>
      </c>
      <c r="FU452" s="28">
        <f>(FD452*FD453)*(1-COS(RADIANS(EW451)))-FD451*(SIN(RADIANS(EW451)))</f>
        <v>0</v>
      </c>
      <c r="FW452" s="61">
        <v>-0.89365844722239063</v>
      </c>
      <c r="FX452" s="13">
        <f>BX453</f>
        <v>0</v>
      </c>
      <c r="FY452" s="17">
        <v>0</v>
      </c>
      <c r="FZ452">
        <v>0</v>
      </c>
      <c r="GB452" s="73">
        <f>(FD451*FD452)*(1-COS(RADIANS(EY451-45)))+FD453*(SIN(RADIANS(EY451-45)))</f>
        <v>-0.92595137945761519</v>
      </c>
      <c r="GC452" s="73">
        <f>(FD452^2)*(1-COS(RADIANS(EY451-45)))+(COS(RADIANS(EY451-45)))</f>
        <v>-0.37764274503893169</v>
      </c>
      <c r="GD452" s="73">
        <f>(FD452*FD453)*(1-COS(RADIANS(EY451-45)))-FD451*(SIN(RADIANS(EY451-45)))</f>
        <v>0</v>
      </c>
      <c r="GE452" s="10"/>
      <c r="GF452">
        <v>-0.92595137945761519</v>
      </c>
      <c r="GG452" s="1">
        <v>-0.89365844722239063</v>
      </c>
      <c r="GI452">
        <f>FA452+FW452</f>
        <v>-1.2606914695657099</v>
      </c>
      <c r="GJ452">
        <f>GI452/(SQRT(GI451^2+GI452^2+GI453^2))</f>
        <v>-0.89144348711394739</v>
      </c>
      <c r="GL452">
        <f>CH453+DC452</f>
        <v>-3.3406255016567132E-2</v>
      </c>
      <c r="GM452" t="e">
        <f>GL452/(SQRT(GL451^2+GL452^2+GL453^2))</f>
        <v>#VALUE!</v>
      </c>
      <c r="GO452" s="27">
        <f>FA453*FW451-FA451*FW453</f>
        <v>0.25818857491685077</v>
      </c>
    </row>
    <row r="453" spans="1:197" x14ac:dyDescent="0.2">
      <c r="D453" t="s">
        <v>8</v>
      </c>
      <c r="E453" s="5">
        <f t="shared" ref="E453:F455" si="690">E448</f>
        <v>0.93957355355111316</v>
      </c>
      <c r="F453" s="6">
        <f t="shared" si="690"/>
        <v>-0.90975710562585088</v>
      </c>
      <c r="G453" s="7">
        <f>Q452</f>
        <v>0.92222114327328986</v>
      </c>
      <c r="H453" s="8">
        <f>AM452</f>
        <v>-0.38500654584023475</v>
      </c>
      <c r="J453" s="9">
        <f>((SUMPRODUCT(G453:G455,E453:E455))*(SUMPRODUCT(G453:(G455),F453:F455)))-((SUMPRODUCT(H453:H455,E453:E455))*(SUMPRODUCT(H453:H455,F453:F455)))</f>
        <v>-9.5166080944871223E-3</v>
      </c>
      <c r="Q453" s="61">
        <v>-0.35102176670993795</v>
      </c>
      <c r="S453" s="17">
        <v>0</v>
      </c>
      <c r="T453">
        <v>0</v>
      </c>
      <c r="V453" s="73">
        <f>(T452*T453)*(1-COS(RADIANS(O452+45)))+T454*(SIN(RADIANS(O452+45)))</f>
        <v>-0.5343523493898269</v>
      </c>
      <c r="W453" s="73">
        <f>(T453^2)*(1-COS(RADIANS(O452+45)))+(COS(RADIANS(O452+45)))</f>
        <v>0.84526183322185577</v>
      </c>
      <c r="X453" s="73">
        <f>(T453*T454)*(1-COS(RADIANS(O452+45)))-T452*(SIN(RADIANS(O452+45)))</f>
        <v>0</v>
      </c>
      <c r="Y453" s="10"/>
      <c r="Z453">
        <v>-0.5343523493898269</v>
      </c>
      <c r="AA453" s="23">
        <f>SIN(RADIANS('[1]Biaxial Input'!$F$21))*(COS(RADIANS(0)))</f>
        <v>6.9756473744125524E-2</v>
      </c>
      <c r="AC453" s="30">
        <f>(AA452*AA453)*(1-COS(RADIANS(N452)))+AA454*(SIN(RADIANS(N452)))</f>
        <v>-4.1965824879998722E-3</v>
      </c>
      <c r="AD453" s="30">
        <f>(AA453^2)*(1-COS(RADIANS(N452)))+(COS(RADIANS(N452)))</f>
        <v>0.9399860744203522</v>
      </c>
      <c r="AE453" s="30">
        <f>(AA453*AA454)*(1-COS(RADIANS(N452)))-AA452*(SIN(RADIANS(N452)))</f>
        <v>-0.34118699944639969</v>
      </c>
      <c r="AG453">
        <v>-0.50583097826730938</v>
      </c>
      <c r="AI453" s="28">
        <f>(T452*T453)*(1-COS(RADIANS(M452)))+T454*(SIN(RADIANS(M452)))</f>
        <v>0.17364817766693033</v>
      </c>
      <c r="AJ453" s="28">
        <f>(T453^2)*(1-COS(RADIANS(M452)))+(COS(RADIANS(M452)))</f>
        <v>0.98480775301220802</v>
      </c>
      <c r="AK453" s="28">
        <f>(T453*T454)*(1-COS(RADIANS(M452)))-T452*(SIN(RADIANS(M452)))</f>
        <v>0</v>
      </c>
      <c r="AM453" s="61">
        <v>-0.8724013201590195</v>
      </c>
      <c r="AO453" s="17">
        <v>0</v>
      </c>
      <c r="AP453">
        <v>0</v>
      </c>
      <c r="AR453" s="73">
        <f>(T452*T453)*(1-COS(RADIANS(O452-45)))+T454*(SIN(RADIANS(O452-45)))</f>
        <v>-0.84526183322185577</v>
      </c>
      <c r="AS453" s="73">
        <f>(T453^2)*(1-COS(RADIANS(O452-45)))+(COS(RADIANS(O452-45)))</f>
        <v>-0.5343523493898269</v>
      </c>
      <c r="AT453" s="73">
        <f>(T453*T454)*(1-COS(RADIANS(O452-45)))-T452*(SIN(RADIANS(O452-45)))</f>
        <v>0</v>
      </c>
      <c r="AU453" s="10"/>
      <c r="AV453">
        <v>-0.84526183322185577</v>
      </c>
      <c r="AW453" s="1">
        <v>-0.79229189875569173</v>
      </c>
      <c r="AX453" s="10"/>
      <c r="AY453" t="s">
        <v>12</v>
      </c>
      <c r="AZ453" t="s">
        <v>13</v>
      </c>
      <c r="BA453" t="s">
        <v>14</v>
      </c>
      <c r="BB453" t="s">
        <v>15</v>
      </c>
      <c r="BC453" t="s">
        <v>16</v>
      </c>
      <c r="BD453" t="s">
        <v>17</v>
      </c>
      <c r="BE453" s="10"/>
      <c r="BY453" t="s">
        <v>9</v>
      </c>
      <c r="BZ453" s="5">
        <f t="shared" si="688"/>
        <v>0.3492962422733713</v>
      </c>
      <c r="CA453" s="6">
        <f t="shared" si="688"/>
        <v>-0.34518112468713447</v>
      </c>
      <c r="CB453" s="7">
        <f>CY452</f>
        <v>-0.38257361187328859</v>
      </c>
      <c r="CC453" s="8">
        <f>DU452</f>
        <v>-0.88711672923050666</v>
      </c>
      <c r="CE453" s="10"/>
      <c r="CH453">
        <f>((SUMPRODUCT(CM452:CM454,CK452:CK454))*(SUMPRODUCT(CM452:CM454,CL452:CL454)))-((SUMPRODUCT(CN452:CN454,CK452:CK454))*(SUMPRODUCT(CN452:CN454,CL452:CL454)))</f>
        <v>-3.3406255016567132E-2</v>
      </c>
      <c r="CI453" s="67"/>
      <c r="CJ453" s="10" t="s">
        <v>9</v>
      </c>
      <c r="CK453" s="5">
        <f t="shared" si="689"/>
        <v>0.3492962422733713</v>
      </c>
      <c r="CL453" s="6">
        <f t="shared" si="689"/>
        <v>-0.34518112468713447</v>
      </c>
      <c r="CM453" s="7">
        <f>FA452</f>
        <v>-0.36703302234331919</v>
      </c>
      <c r="CN453" s="8">
        <f>FW452</f>
        <v>-0.89365844722239063</v>
      </c>
      <c r="CP453">
        <f t="shared" si="687"/>
        <v>-9.8670839279614439E-2</v>
      </c>
      <c r="CQ453">
        <f t="shared" si="687"/>
        <v>-0.32743703463395935</v>
      </c>
      <c r="CR453">
        <f>CK455</f>
        <v>0</v>
      </c>
      <c r="CS453">
        <f>CN455</f>
        <v>0</v>
      </c>
      <c r="CW453" s="28"/>
      <c r="CY453" s="61">
        <v>-8.5064670329283359E-2</v>
      </c>
      <c r="DA453" s="17">
        <v>0</v>
      </c>
      <c r="DB453">
        <v>1</v>
      </c>
      <c r="DD453" s="73">
        <f>(DB451*DB453)*(1-COS(RADIANS(CW451+45)))-DB452*(SIN(RADIANS(CW451+45)))</f>
        <v>0</v>
      </c>
      <c r="DE453" s="73">
        <f>(DB452*DB453)*(1-COS(RADIANS(CW451+45)))+DB451*(SIN(RADIANS(CW451+45)))</f>
        <v>0</v>
      </c>
      <c r="DF453" s="73">
        <f>(DB453^2)*(1-COS(RADIANS(CW451+45)))+(COS(RADIANS(CW451+45)))</f>
        <v>1</v>
      </c>
      <c r="DG453" s="10"/>
      <c r="DH453">
        <v>0</v>
      </c>
      <c r="DI453" s="23">
        <f>SIN(RADIANS('[1]Biaxial Input'!$F$21))*SIN(RADIANS(0))</f>
        <v>0</v>
      </c>
      <c r="DK453" s="30">
        <f>(DI451*DI453)*(1-COS(RADIANS(CV451)))-DI452*(SIN(RADIANS(CV451)))</f>
        <v>1.8054303924173627E-2</v>
      </c>
      <c r="DL453" s="30">
        <f>(DI452*DI453)*(1-COS(RADIANS(CV451)))+DI451*(SIN(RADIANS(CV451)))</f>
        <v>0.25818857491685071</v>
      </c>
      <c r="DM453" s="30">
        <f>(DI453^2)*(1-COS(RADIANS(CV451)))+(COS(RADIANS(CV451)))</f>
        <v>0.96592582628906831</v>
      </c>
      <c r="DO453">
        <v>-8.5064670329283359E-2</v>
      </c>
      <c r="DQ453" s="28">
        <f>(DB451*DB453)*(1-COS(RADIANS(CU451)))-DB452*(SIN(RADIANS(CU451)))</f>
        <v>0</v>
      </c>
      <c r="DR453" s="28">
        <f>(DB452*DB453)*(1-COS(RADIANS(CU451)))+DB451*(SIN(RADIANS(CU451)))</f>
        <v>0</v>
      </c>
      <c r="DS453" s="28">
        <f>(DB453^2)*(1-COS(RADIANS(CU451)))+(COS(RADIANS(CU451)))</f>
        <v>1</v>
      </c>
      <c r="DU453" s="61">
        <v>-0.24444079031444607</v>
      </c>
      <c r="DW453" s="17">
        <v>0</v>
      </c>
      <c r="DX453">
        <v>1</v>
      </c>
      <c r="DZ453" s="73">
        <f>(DB451*DB451)*(1-COS(RADIANS(CW451-45)))-DB451*(SIN(RADIANS(CW451-45)))</f>
        <v>0</v>
      </c>
      <c r="EA453" s="73">
        <f>(DB452*DB453)*(1-COS(RADIANS(CW451-45)))+DB451*(SIN(RADIANS(CW451-45)))</f>
        <v>0</v>
      </c>
      <c r="EB453" s="73">
        <f>(DB453^2)*(1-COS(RADIANS(CW451-45)))+(COS(RADIANS(CW451-45)))</f>
        <v>1</v>
      </c>
      <c r="EC453" s="10"/>
      <c r="ED453">
        <v>0</v>
      </c>
      <c r="EE453" s="1">
        <v>-0.24444079031444607</v>
      </c>
      <c r="EG453">
        <f>CY453+DU453</f>
        <v>-0.32950546064372943</v>
      </c>
      <c r="EH453">
        <f>EG453/(SQRT(EG451^2+EG452^2+EG453^2))</f>
        <v>-0.23299554565917815</v>
      </c>
      <c r="EJ453">
        <f>Q453+AM453</f>
        <v>-1.2234230868689575</v>
      </c>
      <c r="EK453">
        <f>EJ453/(SQRT(EJ451^2+EJ452^2+EJ453^2))</f>
        <v>-0.9156159234766349</v>
      </c>
      <c r="EM453" s="23">
        <f>CY451*DU452-CY452*DU451</f>
        <v>-0.9659258262890682</v>
      </c>
      <c r="ER453">
        <f t="shared" ref="ER453:ES455" si="691">CK452</f>
        <v>0.93180266183863136</v>
      </c>
      <c r="ES453">
        <f t="shared" si="691"/>
        <v>-0.87956522186239505</v>
      </c>
      <c r="ET453" t="e">
        <f>#REF!</f>
        <v>#REF!</v>
      </c>
      <c r="EU453" t="e">
        <f>#REF!</f>
        <v>#REF!</v>
      </c>
      <c r="EY453" s="28"/>
      <c r="EZ453" s="10"/>
      <c r="FA453" s="61">
        <v>-8.0785634545553778E-2</v>
      </c>
      <c r="FB453" s="13">
        <f>BW454</f>
        <v>0</v>
      </c>
      <c r="FC453" s="17">
        <v>0</v>
      </c>
      <c r="FD453">
        <v>1</v>
      </c>
      <c r="FF453" s="73">
        <f>(FD451*FD453)*(1-COS(RADIANS(EY451+45)))-FD452*(SIN(RADIANS(EY451+45)))</f>
        <v>0</v>
      </c>
      <c r="FG453" s="73">
        <f>(FD452*FD453)*(1-COS(RADIANS(EY451+45)))+FD451*(SIN(RADIANS(EY451+45)))</f>
        <v>0</v>
      </c>
      <c r="FH453" s="73">
        <f>(FD453^2)*(1-COS(RADIANS(EY451+45)))+(COS(RADIANS(EY451+45)))</f>
        <v>1</v>
      </c>
      <c r="FI453" s="10"/>
      <c r="FJ453">
        <v>0</v>
      </c>
      <c r="FK453" s="23">
        <f>SIN(RADIANS(176))*SIN(RADIANS(0))</f>
        <v>0</v>
      </c>
      <c r="FM453" s="30">
        <f>(FK451*FK453)*(1-COS(RADIANS(EX451)))-FK452*(SIN(RADIANS(EX451)))</f>
        <v>1.8054303924173627E-2</v>
      </c>
      <c r="FN453" s="30">
        <f>(FK452*FK453)*(1-COS(RADIANS(EX451)))+FK451*(SIN(RADIANS(EX451)))</f>
        <v>0.25818857491685071</v>
      </c>
      <c r="FO453" s="30">
        <f>(FK453^2)*(1-COS(RADIANS(EX451)))+(COS(RADIANS(EX451)))</f>
        <v>0.96592582628906831</v>
      </c>
      <c r="FQ453">
        <v>-8.0785634545553778E-2</v>
      </c>
      <c r="FS453" s="28">
        <f>(FD451*FD453)*(1-COS(RADIANS(EW451)))-FD452*(SIN(RADIANS(EW451)))</f>
        <v>0</v>
      </c>
      <c r="FT453" s="28">
        <f>(FD452*FD453)*(1-COS(RADIANS(EW451)))+FD451*(SIN(RADIANS(EW451)))</f>
        <v>0</v>
      </c>
      <c r="FU453" s="28">
        <f>(FD453^2)*(1-COS(RADIANS(EW451)))+(COS(RADIANS(EW451)))</f>
        <v>1</v>
      </c>
      <c r="FW453" s="61">
        <v>-0.24588814399814585</v>
      </c>
      <c r="FX453" s="13">
        <f>BX454</f>
        <v>0</v>
      </c>
      <c r="FY453" s="17">
        <v>0</v>
      </c>
      <c r="FZ453">
        <v>1</v>
      </c>
      <c r="GB453" s="73">
        <f>(FD451*FD451)*(1-COS(RADIANS(EY451-45)))-FD451*(SIN(RADIANS(EY451-45)))</f>
        <v>0</v>
      </c>
      <c r="GC453" s="73">
        <f>(FD452*FD453)*(1-COS(RADIANS(EY451-45)))+FD451*(SIN(RADIANS(EY451-45)))</f>
        <v>0</v>
      </c>
      <c r="GD453" s="73">
        <f>(FD453^2)*(1-COS(RADIANS(EY451-45)))+(COS(RADIANS(EY451-45)))</f>
        <v>1</v>
      </c>
      <c r="GE453" s="10"/>
      <c r="GF453">
        <v>0</v>
      </c>
      <c r="GG453" s="1">
        <v>-0.24588814399814585</v>
      </c>
      <c r="GI453">
        <f>FA453+FW453</f>
        <v>-0.32667377854369961</v>
      </c>
      <c r="GJ453">
        <f>GI453/(SQRT(GI451^2+GI452^2+GI453^2))</f>
        <v>-0.23099324404408247</v>
      </c>
      <c r="GL453" t="e">
        <f>#REF!+DC453</f>
        <v>#REF!</v>
      </c>
      <c r="GM453" t="e">
        <f>GL453/(SQRT(GL451^2+GL452^2+GL453^2))</f>
        <v>#REF!</v>
      </c>
      <c r="GO453" s="27">
        <f>FA451*FW452-FA452*FW451</f>
        <v>-0.96592582628906842</v>
      </c>
    </row>
    <row r="454" spans="1:197" x14ac:dyDescent="0.2">
      <c r="D454" t="s">
        <v>9</v>
      </c>
      <c r="E454" s="5">
        <f t="shared" si="690"/>
        <v>0.33785862553872076</v>
      </c>
      <c r="F454" s="6">
        <f t="shared" si="690"/>
        <v>-0.37360315179333942</v>
      </c>
      <c r="G454" s="7">
        <f t="shared" ref="G454:G455" si="692">Q453</f>
        <v>-0.35102176670993795</v>
      </c>
      <c r="H454" s="8">
        <f t="shared" ref="H454:H455" si="693">AM453</f>
        <v>-0.8724013201590195</v>
      </c>
      <c r="J454" s="10"/>
      <c r="Q454" s="61">
        <v>-0.16214771720730445</v>
      </c>
      <c r="S454" s="17">
        <v>0</v>
      </c>
      <c r="T454">
        <v>1</v>
      </c>
      <c r="V454" s="73">
        <f>(T452*T454)*(1-COS(RADIANS(O452+45)))-T453*(SIN(RADIANS(O452+45)))</f>
        <v>0</v>
      </c>
      <c r="W454" s="73">
        <f>(T453*T454)*(1-COS(RADIANS(O452+45)))+T452*(SIN(RADIANS(O452+45)))</f>
        <v>0</v>
      </c>
      <c r="X454" s="73">
        <f>(T454^2)*(1-COS(RADIANS(O452+45)))+(COS(RADIANS(O452+45)))</f>
        <v>1</v>
      </c>
      <c r="Y454" s="10"/>
      <c r="Z454">
        <v>0</v>
      </c>
      <c r="AA454" s="23">
        <f>SIN(RADIANS('[1]Biaxial Input'!$F$21))*SIN(RADIANS(0))</f>
        <v>0</v>
      </c>
      <c r="AC454" s="30">
        <f>(AA452*AA454)*(1-COS(RADIANS(N452)))-AA453*(SIN(RADIANS(N452)))</f>
        <v>2.3858119147859059E-2</v>
      </c>
      <c r="AD454" s="30">
        <f>(AA453*AA454)*(1-COS(RADIANS(N452)))+AA452*(SIN(RADIANS(N452)))</f>
        <v>0.34118699944639969</v>
      </c>
      <c r="AE454" s="30">
        <f>(AA454^2)*(1-COS(RADIANS(N452)))+(COS(RADIANS(N452)))</f>
        <v>0.93969262078590843</v>
      </c>
      <c r="AG454">
        <v>-0.16214771720730445</v>
      </c>
      <c r="AI454" s="28">
        <f>(T452*T454)*(1-COS(RADIANS(M452)))-T453*(SIN(RADIANS(M452)))</f>
        <v>0</v>
      </c>
      <c r="AJ454" s="28">
        <f>(T453*T454)*(1-COS(RADIANS(M452)))+T452*(SIN(RADIANS(M452)))</f>
        <v>0</v>
      </c>
      <c r="AK454" s="28">
        <f>(T454^2)*(1-COS(RADIANS(M452)))+(COS(RADIANS(M452)))</f>
        <v>1</v>
      </c>
      <c r="AM454" s="61">
        <v>-0.30114099064220901</v>
      </c>
      <c r="AO454" s="17">
        <v>0</v>
      </c>
      <c r="AP454">
        <v>1</v>
      </c>
      <c r="AR454" s="73">
        <f>(T452*T452)*(1-COS(RADIANS(O452-45)))-T452*(SIN(RADIANS(O452-45)))</f>
        <v>0</v>
      </c>
      <c r="AS454" s="73">
        <f>(T453*T454)*(1-COS(RADIANS(O452-45)))+T452*(SIN(RADIANS(O452-45)))</f>
        <v>0</v>
      </c>
      <c r="AT454" s="73">
        <f>(T454^2)*(1-COS(RADIANS(O452-45)))+(COS(RADIANS(O452-45)))</f>
        <v>1</v>
      </c>
      <c r="AU454" s="10"/>
      <c r="AV454">
        <v>0</v>
      </c>
      <c r="AW454" s="1">
        <v>-0.30114099064220901</v>
      </c>
      <c r="AX454" s="10"/>
      <c r="AY454" s="11">
        <f>(G383^2)*F383+G383*G384*F384+G383*G385*F385-((H383^2)*F383+H383*H384*F384+H383*H385*F385)</f>
        <v>-0.34400276446443601</v>
      </c>
      <c r="AZ454" s="12">
        <f>G383*G384*F383+(G384^2)*F384+G384*G385*F385-(H383*H384*F383+(H384^2)*F384+H384*H385*F385)</f>
        <v>0.92135737057206435</v>
      </c>
      <c r="BA454" s="12">
        <f>G383*G385*F383+G384*G385*F384+(G385^2)*F385-(H383*H385*F383+H384*H385*F384+(H385^2)*F385)</f>
        <v>0</v>
      </c>
      <c r="BB454" s="12">
        <f>(G383^2)*E383+G383*G384*E384+G383*G385*E385-((H383^2)*E383+H383*H384*E384+H383*H385*E385)</f>
        <v>0.3904881171367427</v>
      </c>
      <c r="BC454" s="12">
        <f>G383*G384*E383+(G384^2)*E384+G384*G385*E385-(H383*H384*E383+(H384^2)*E384+H384*H385*E385)</f>
        <v>-0.91894828132957607</v>
      </c>
      <c r="BD454" s="24">
        <f>G383*G385*E383+G384*G385*E384+(G385^2)*E385-(H383*H385*E383+H384*H385*E384+(H385^2)*E385)</f>
        <v>0</v>
      </c>
      <c r="BE454" s="10">
        <f>J383</f>
        <v>-1.1927364987809164E-2</v>
      </c>
      <c r="BY454" t="s">
        <v>10</v>
      </c>
      <c r="BZ454" s="5">
        <f t="shared" si="688"/>
        <v>-9.8670839279614439E-2</v>
      </c>
      <c r="CA454" s="6">
        <f t="shared" si="688"/>
        <v>-0.32743703463395935</v>
      </c>
      <c r="CB454" s="7">
        <f>CY453</f>
        <v>-8.5064670329283359E-2</v>
      </c>
      <c r="CC454" s="8">
        <f>DU453</f>
        <v>-0.24444079031444607</v>
      </c>
      <c r="CE454" s="10"/>
      <c r="CG454" s="10" t="s">
        <v>160</v>
      </c>
      <c r="CH454" s="10">
        <f>-CH451*((EY451-CW451)/(CH453-CE452))</f>
        <v>291.81225491252422</v>
      </c>
      <c r="CI454" s="67"/>
      <c r="CJ454" s="10" t="s">
        <v>10</v>
      </c>
      <c r="CK454" s="5">
        <f t="shared" si="689"/>
        <v>-9.8670839279614439E-2</v>
      </c>
      <c r="CL454" s="6">
        <f t="shared" si="689"/>
        <v>-0.32743703463395935</v>
      </c>
      <c r="CM454" s="7">
        <f>FA453</f>
        <v>-8.0785634545553778E-2</v>
      </c>
      <c r="CN454" s="8">
        <f>FW453</f>
        <v>-0.24588814399814585</v>
      </c>
      <c r="CW454" s="28"/>
      <c r="DH454" s="10"/>
      <c r="DI454" s="10"/>
      <c r="DJ454" s="10"/>
      <c r="DK454" s="10"/>
      <c r="DL454" s="10"/>
      <c r="DM454" s="10"/>
      <c r="DN454" s="10"/>
      <c r="DO454" s="10"/>
      <c r="DP454" s="10"/>
      <c r="EE454" s="1"/>
      <c r="EI454" s="64">
        <f>(DEGREES(ACOS((EH451*EK451+EH452*EK452+EH453*EK453)/((SQRT(EH451^2+EH452^2+EH453^2))*(SQRT(EK451^2+EK452^2+EK453^2))))))</f>
        <v>98.489745055872319</v>
      </c>
      <c r="ER454">
        <f t="shared" si="691"/>
        <v>0.3492962422733713</v>
      </c>
      <c r="ES454">
        <f t="shared" si="691"/>
        <v>-0.34518112468713447</v>
      </c>
      <c r="ET454" t="e">
        <f>#REF!</f>
        <v>#REF!</v>
      </c>
      <c r="EU454" t="e">
        <f>#REF!</f>
        <v>#REF!</v>
      </c>
      <c r="EY454" s="28"/>
      <c r="EZ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GG454" s="1"/>
      <c r="GK454" s="64" t="e">
        <f>(DEGREES(ACOS((GJ451*GM451+GJ452*GM452+GJ453*GM453)/((SQRT(GJ451^2+GJ452^2+GJ453^2))*(SQRT(GM451^2+GM452^2+GM453^2))))))</f>
        <v>#VALUE!</v>
      </c>
    </row>
    <row r="455" spans="1:197" x14ac:dyDescent="0.2">
      <c r="D455" t="s">
        <v>10</v>
      </c>
      <c r="E455" s="5">
        <f t="shared" si="690"/>
        <v>5.5254742931443744E-2</v>
      </c>
      <c r="F455" s="6">
        <f t="shared" si="690"/>
        <v>-0.18100467876095733</v>
      </c>
      <c r="G455" s="7">
        <f t="shared" si="692"/>
        <v>-0.16214771720730445</v>
      </c>
      <c r="H455" s="8">
        <f t="shared" si="693"/>
        <v>-0.30114099064220901</v>
      </c>
      <c r="J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W455" s="1"/>
      <c r="AX455" s="10"/>
      <c r="AY455" s="11">
        <f>(G388^2)*F388+G388*G389*F389+G388*G390*F390-((H388^2)*F388+H388*H389*F389+H388*H390*F390)</f>
        <v>-0.27889854239004558</v>
      </c>
      <c r="AZ455" s="12">
        <f>G388*G389*F388+(G389^2)*F389+G389*G390*F390-(H388*H389*F388+(H389^2)*F389+H389*H390*F390)</f>
        <v>0.93177717479410593</v>
      </c>
      <c r="BA455" s="12">
        <f>G388*G390*F388+G389*G390*F389+(G390^2)*F390-(H388*H390*F388+H389*H390*F389+(H390^2)*F390)</f>
        <v>-7.9619271152232801E-2</v>
      </c>
      <c r="BB455" s="12">
        <f>(G388^2)*E388+G388*G389*E389+G388*G390*E390-((H388^2)*E388+H388*H389*E389+H388*H390*E390)</f>
        <v>0.31718440784117918</v>
      </c>
      <c r="BC455" s="12">
        <f>G388*G389*E388+(G389^2)*E389+G389*G390*E390-(H388*H389*E388+(H389^2)*E389+H389*H390*E390)</f>
        <v>-0.94066178646467424</v>
      </c>
      <c r="BD455" s="24">
        <f>G388*G390*E388+G389*G390*E389+(G390^2)*E390-(H388*H390*E388+H389*H390*E389+(H390^2)*E390)</f>
        <v>8.0161025649145179E-2</v>
      </c>
      <c r="BE455" s="10">
        <f>J388</f>
        <v>4.8363918670742467E-2</v>
      </c>
      <c r="BV455" s="2" t="s">
        <v>3</v>
      </c>
      <c r="CE455" s="10"/>
      <c r="CS455" s="15"/>
      <c r="CW455" s="28"/>
      <c r="CY455" s="82" t="s">
        <v>148</v>
      </c>
      <c r="CZ455" s="13"/>
      <c r="DB455" s="10"/>
      <c r="DC455" s="10"/>
      <c r="DD455" s="10"/>
      <c r="DE455" s="10"/>
      <c r="DF455" s="10"/>
      <c r="DG455" s="10"/>
      <c r="DH455" s="80"/>
      <c r="DI455" s="23" t="s">
        <v>149</v>
      </c>
      <c r="DM455" s="1"/>
      <c r="DO455" s="80"/>
      <c r="DS455" s="13"/>
      <c r="DT455" s="81"/>
      <c r="DU455" s="82" t="s">
        <v>150</v>
      </c>
      <c r="DW455" s="13"/>
      <c r="DX455" s="13"/>
      <c r="EA455" s="1"/>
      <c r="EE455" s="1"/>
      <c r="ER455">
        <f t="shared" si="691"/>
        <v>-9.8670839279614439E-2</v>
      </c>
      <c r="ES455">
        <f t="shared" si="691"/>
        <v>-0.32743703463395935</v>
      </c>
      <c r="ET455" t="e">
        <f>#REF!</f>
        <v>#REF!</v>
      </c>
      <c r="EU455" t="e">
        <f>#REF!</f>
        <v>#REF!</v>
      </c>
      <c r="EY455" s="28"/>
      <c r="EZ455" s="10"/>
      <c r="FA455" s="82" t="s">
        <v>148</v>
      </c>
      <c r="FB455" s="13"/>
      <c r="FD455" s="10"/>
      <c r="FE455" s="10"/>
      <c r="FF455" s="10"/>
      <c r="FG455" s="10"/>
      <c r="FH455" s="10"/>
      <c r="FI455" s="10"/>
      <c r="FJ455" s="80"/>
      <c r="FK455" s="23" t="s">
        <v>149</v>
      </c>
      <c r="FO455" s="1"/>
      <c r="FQ455" s="80"/>
      <c r="FU455" s="13"/>
      <c r="FV455" s="81"/>
      <c r="FW455" s="82" t="s">
        <v>150</v>
      </c>
      <c r="FY455" s="13"/>
      <c r="FZ455" s="13"/>
      <c r="GC455" s="1"/>
      <c r="GG455" s="1"/>
      <c r="GK455" s="13"/>
    </row>
    <row r="456" spans="1:197" x14ac:dyDescent="0.2">
      <c r="A456" s="3" t="s">
        <v>19</v>
      </c>
      <c r="B456" s="3" t="s">
        <v>18</v>
      </c>
      <c r="C456" s="3" t="s">
        <v>20</v>
      </c>
      <c r="Q456" s="82" t="s">
        <v>148</v>
      </c>
      <c r="R456" s="13"/>
      <c r="T456" s="10"/>
      <c r="U456" s="10"/>
      <c r="V456" s="10"/>
      <c r="W456" s="10"/>
      <c r="X456" s="10"/>
      <c r="Y456" s="10"/>
      <c r="Z456" s="80"/>
      <c r="AA456" s="23" t="s">
        <v>149</v>
      </c>
      <c r="AE456" s="1"/>
      <c r="AG456" s="80"/>
      <c r="AK456" s="13"/>
      <c r="AL456" s="81"/>
      <c r="AM456" s="82" t="s">
        <v>150</v>
      </c>
      <c r="AO456" s="13"/>
      <c r="AP456" s="13"/>
      <c r="AS456" s="1"/>
      <c r="AW456" s="1"/>
      <c r="AX456" s="10"/>
      <c r="AY456" s="11">
        <f>(G393^2)*F393+G393*G394*F394+G393*G395*F395-((H393^2)*F393+H393*H394*F394+H393*H395*F395)</f>
        <v>0.29271250642838342</v>
      </c>
      <c r="AZ456" s="12">
        <f>G393*G394*F393+(G394^2)*F394+G394*G395*F395-(H393*H394*F393+(H394^2)*F394+H394*H395*F395)</f>
        <v>-0.95252489817528252</v>
      </c>
      <c r="BA456" s="12">
        <f>G393*G395*F393+G394*G395*F394+(G395^2)*F395-(H393*H395*F393+H394*H395*F394+(H395^2)*F395)</f>
        <v>7.7251751290817905E-2</v>
      </c>
      <c r="BB456" s="12">
        <f>(G393^2)*E393+G393*G394*E394+G393*G395*E395-((H393^2)*E393+H393*H394*E394+H393*H395*E395)</f>
        <v>-0.32217325257605961</v>
      </c>
      <c r="BC456" s="12">
        <f>G393*G394*E393+(G394^2)*E394+G394*G395*E395-(H393*H394*E393+(H394^2)*E394+H394*H395*E395)</f>
        <v>0.93806524226647903</v>
      </c>
      <c r="BD456" s="24">
        <f>G393*G395*E393+G394*G395*E394+(G395^2)*E395-(H393*H395*E393+H394*H395*E394+(H395^2)*E395)</f>
        <v>-8.1983670421640162E-2</v>
      </c>
      <c r="BE456" s="10">
        <f>J393</f>
        <v>-4.2525297396563522E-2</v>
      </c>
      <c r="BV456" s="2" t="e">
        <f>DEGREES(ACOS(((CH388*CG390+#REF!*#REF!+#REF!*CG392)/(((SQRT((CH388^2)+(#REF!^2)+(#REF!^2)))*(SQRT((CG390^2)+(#REF!^2)+(CG392^2))))))))</f>
        <v>#REF!</v>
      </c>
      <c r="BZ456" s="5" t="s">
        <v>4</v>
      </c>
      <c r="CA456" s="6" t="s">
        <v>5</v>
      </c>
      <c r="CB456" s="7" t="s">
        <v>6</v>
      </c>
      <c r="CC456" s="8" t="s">
        <v>1</v>
      </c>
      <c r="CD456">
        <v>15</v>
      </c>
      <c r="CE456" s="9" t="s">
        <v>7</v>
      </c>
      <c r="CG456" s="90" t="s">
        <v>157</v>
      </c>
      <c r="CH456" s="61">
        <f>CE457-((CH458-CE457)/(EY456-CW456))*CW456</f>
        <v>9.4550586610986969</v>
      </c>
      <c r="CI456" s="10"/>
      <c r="CK456" s="5" t="s">
        <v>4</v>
      </c>
      <c r="CL456" s="6" t="s">
        <v>5</v>
      </c>
      <c r="CM456" s="7" t="s">
        <v>6</v>
      </c>
      <c r="CN456" s="8" t="s">
        <v>1</v>
      </c>
      <c r="CO456" s="10"/>
      <c r="CP456">
        <f t="shared" ref="CP456:CQ458" si="694">BZ457</f>
        <v>0.93180266183863136</v>
      </c>
      <c r="CQ456">
        <f t="shared" si="694"/>
        <v>-0.87956522186239505</v>
      </c>
      <c r="CR456">
        <f>CI460</f>
        <v>0</v>
      </c>
      <c r="CS456">
        <f>CL460</f>
        <v>0</v>
      </c>
      <c r="CU456" s="17">
        <f>CU360</f>
        <v>10</v>
      </c>
      <c r="CV456" s="17">
        <f>CV360</f>
        <v>-20</v>
      </c>
      <c r="CW456" s="31">
        <f>CH363</f>
        <v>282.35831847186967</v>
      </c>
      <c r="CY456" s="61">
        <f t="array" ref="CY456:CY458">MMULT(DQ456:DS458,DO456:DO458)</f>
        <v>0.91990878439519741</v>
      </c>
      <c r="CZ456" s="13"/>
      <c r="DA456" s="17">
        <v>1</v>
      </c>
      <c r="DB456">
        <v>0</v>
      </c>
      <c r="DD456" s="73">
        <f>(DB456^2)*(1-COS(RADIANS(CW456+45)))+(COS(RADIANS(CW456+45)))</f>
        <v>0.84206022919895773</v>
      </c>
      <c r="DE456" s="73">
        <f>(DB456*DB457)*(1-COS(RADIANS(CW456+45)))-DB458*(SIN(RADIANS(CW456+45)))</f>
        <v>0.53938350957495795</v>
      </c>
      <c r="DF456" s="73">
        <f>(DB456*DB458)*(1-COS(RADIANS(CW456+45)))+DB457*(SIN(RADIANS(CW456+45)))</f>
        <v>0</v>
      </c>
      <c r="DG456" s="10"/>
      <c r="DH456">
        <f t="array" ref="DH456:DH458">MMULT(DD456:DF458,DA456:DA458)</f>
        <v>0.84206022919895773</v>
      </c>
      <c r="DI456" s="23">
        <f>COS(RADIANS('[1]Biaxial Input'!$F$21))</f>
        <v>-0.9975640502598242</v>
      </c>
      <c r="DK456" s="30">
        <f>(DI456^2)*(1-COS(RADIANS(CV456)))+(COS(RADIANS(CV456)))</f>
        <v>0.99970654636555623</v>
      </c>
      <c r="DL456" s="30">
        <f>(DI456*DI457)*(1-COS(RADIANS(CV456)))-DI458*(SIN(RADIANS(CV456)))</f>
        <v>-4.1965824879998722E-3</v>
      </c>
      <c r="DM456" s="30">
        <f>(DI456*DI458)*(1-COS(RADIANS(CV456)))+DI457*(SIN(RADIANS(CV456)))</f>
        <v>-2.3858119147859059E-2</v>
      </c>
      <c r="DO456">
        <f t="array" ref="DO456:DO458">MMULT(DK456:DM458,DH456:DH458)</f>
        <v>0.84407669095487692</v>
      </c>
      <c r="DQ456" s="28">
        <f>(DB456^2)*(1-COS(RADIANS(CU456)))+(COS(RADIANS(CU456)))</f>
        <v>0.98480775301220802</v>
      </c>
      <c r="DR456" s="28">
        <f>(DB456*DB457)*(1-COS(RADIANS(CU456)))-DB458*(SIN(RADIANS(CU456)))</f>
        <v>-0.17364817766693033</v>
      </c>
      <c r="DS456" s="28">
        <f>(DB456*DB458)*(1-COS(RADIANS(CU456)))+DB457*(SIN(RADIANS(CU456)))</f>
        <v>0</v>
      </c>
      <c r="DU456" s="61">
        <f t="array" ref="DU456:DU458">MMULT(DQ456:DS458,EE456:EE458)</f>
        <v>-0.39049930324223814</v>
      </c>
      <c r="DV456" s="13"/>
      <c r="DW456" s="17">
        <v>1</v>
      </c>
      <c r="DX456">
        <v>0</v>
      </c>
      <c r="DZ456" s="73">
        <f>(DB456^2)*(1-COS(RADIANS(CW456-45)))+(COS(RADIANS(CW456-45)))</f>
        <v>-0.53938350957495873</v>
      </c>
      <c r="EA456" s="73">
        <f>(DB456*DB457)*(1-COS(RADIANS(CW456-45)))-DB458*(SIN(RADIANS(CW456-45)))</f>
        <v>0.84206022919895729</v>
      </c>
      <c r="EB456" s="73">
        <f>(DB456*DB458)*(1-COS(RADIANS(CW456-45)))+DB457*(SIN(RADIANS(CW456-45)))</f>
        <v>0</v>
      </c>
      <c r="EC456" s="10"/>
      <c r="ED456">
        <f t="array" ref="ED456:ED458">MMULT(DZ456:EB458,DA456:DA458)</f>
        <v>-0.53938350957495873</v>
      </c>
      <c r="EE456" s="1">
        <f t="array" ref="EE456:EE458">MMULT(DK456:DM458,ED456:ED458)</f>
        <v>-0.53569145031201737</v>
      </c>
      <c r="EG456">
        <f>CY456+DU456</f>
        <v>0.52940948115295927</v>
      </c>
      <c r="EH456">
        <f>EG456/(SQRT(EG456^2+EG457^2+EG458^2))</f>
        <v>0.37434903414770937</v>
      </c>
      <c r="EJ456">
        <f>Q456+AM456</f>
        <v>0</v>
      </c>
      <c r="EK456">
        <f>EJ456/(SQRT(EJ456^2+EJ457^2+EJ458^2))</f>
        <v>0</v>
      </c>
      <c r="EM456" s="23">
        <f>CY457*DU458-CY458*DU457</f>
        <v>-3.5750839988414621E-2</v>
      </c>
      <c r="EO456" s="15">
        <v>15</v>
      </c>
      <c r="EP456" s="9" t="s">
        <v>7</v>
      </c>
      <c r="EW456" s="17">
        <f>CU456</f>
        <v>10</v>
      </c>
      <c r="EX456" s="17">
        <f>CV456</f>
        <v>-20</v>
      </c>
      <c r="EY456" s="31">
        <f>1+CW456</f>
        <v>283.35831847186967</v>
      </c>
      <c r="EZ456" s="10"/>
      <c r="FA456" s="61">
        <f t="array" ref="FA456:FA458">MMULT(FS456:FU458,FQ456:FQ458)</f>
        <v>0.92658383038531533</v>
      </c>
      <c r="FB456" s="13">
        <f>BW457</f>
        <v>0</v>
      </c>
      <c r="FC456" s="17">
        <v>1</v>
      </c>
      <c r="FD456">
        <v>0</v>
      </c>
      <c r="FF456" s="73">
        <f>(FD456^2)*(1-COS(RADIANS(EY456+45)))+(COS(RADIANS(EY456+45)))</f>
        <v>0.85134551958211091</v>
      </c>
      <c r="FG456" s="73">
        <f>(FD456*FD457)*(1-COS(RADIANS(EY456+45)))-FD458*(SIN(RADIANS(EY456+45)))</f>
        <v>0.52460538148923486</v>
      </c>
      <c r="FH456" s="73">
        <f>(FD456*FD458)*(1-COS(RADIANS(EY456+45)))+FD457*(SIN(RADIANS(EY456+45)))</f>
        <v>0</v>
      </c>
      <c r="FI456" s="10"/>
      <c r="FJ456">
        <f t="array" ref="FJ456:FJ458">MMULT(FF456:FH458,FC456:FC458)</f>
        <v>0.85134551958211091</v>
      </c>
      <c r="FK456" s="23">
        <f>COS(RADIANS(176))</f>
        <v>-0.9975640502598242</v>
      </c>
      <c r="FM456" s="30">
        <f>(FK456^2)*(1-COS(RADIANS(EX456)))+(COS(RADIANS(EX456)))</f>
        <v>0.99970654636555623</v>
      </c>
      <c r="FN456" s="30">
        <f>(FK456*FK457)*(1-COS(RADIANS(EX456)))-FK458*(SIN(RADIANS(EX456)))</f>
        <v>-4.1965824879998722E-3</v>
      </c>
      <c r="FO456" s="30">
        <f>(FK456*FK458)*(1-COS(RADIANS(EX456)))+FK457*(SIN(RADIANS(EX456)))</f>
        <v>-2.3858119147859059E-2</v>
      </c>
      <c r="FQ456">
        <f t="array" ref="FQ456:FQ458">MMULT(FM456:FO458,FJ456:FJ458)</f>
        <v>0.85329723890229037</v>
      </c>
      <c r="FS456" s="28">
        <f>(FD456^2)*(1-COS(RADIANS(EW456)))+(COS(RADIANS(EW456)))</f>
        <v>0.98480775301220802</v>
      </c>
      <c r="FT456" s="28">
        <f>(FD456*FD457)*(1-COS(RADIANS(EW456)))-FD458*(SIN(RADIANS(EW456)))</f>
        <v>-0.17364817766693033</v>
      </c>
      <c r="FU456" s="28">
        <f>(FD456*FD458)*(1-COS(RADIANS(EW456)))+FD457*(SIN(RADIANS(EW456)))</f>
        <v>0</v>
      </c>
      <c r="FW456" s="61">
        <f t="array" ref="FW456:FW458">MMULT(FS456:FU458,GG456:GG458)</f>
        <v>-0.37438520631643551</v>
      </c>
      <c r="FX456" s="13">
        <f>BX457</f>
        <v>0</v>
      </c>
      <c r="FY456" s="17">
        <v>1</v>
      </c>
      <c r="FZ456">
        <v>0</v>
      </c>
      <c r="GB456" s="73">
        <f>(FD456^2)*(1-COS(RADIANS(EY456-45)))+(COS(RADIANS(EY456-45)))</f>
        <v>-0.52460538148923486</v>
      </c>
      <c r="GC456" s="73">
        <f>(FD456*FD457)*(1-COS(RADIANS(EY456-45)))-FD458*(SIN(RADIANS(EY456-45)))</f>
        <v>0.85134551958211091</v>
      </c>
      <c r="GD456" s="73">
        <f>(FD456*FD458)*(1-COS(RADIANS(EY456-45)))+FD457*(SIN(RADIANS(EY456-45)))</f>
        <v>0</v>
      </c>
      <c r="GE456" s="10"/>
      <c r="GF456">
        <f t="array" ref="GF456:GF458">MMULT(GB456:GD458,FC456:FC458)</f>
        <v>-0.52460538148923486</v>
      </c>
      <c r="GG456" s="1">
        <f t="array" ref="GG456:GG458">MMULT(FM456:FO458,GF456:GF458)</f>
        <v>-0.52087869243467266</v>
      </c>
      <c r="GI456">
        <f>FA456+FW456</f>
        <v>0.55219862406887987</v>
      </c>
      <c r="GJ456">
        <f>GI456/(SQRT(GI456^2+GI457^2+GI458^2))</f>
        <v>0.39046339164098604</v>
      </c>
      <c r="GL456" t="e">
        <f>CH457+DC456</f>
        <v>#VALUE!</v>
      </c>
      <c r="GM456" t="e">
        <f>GL456/(SQRT(GL456^2+GL457^2+GL458^2))</f>
        <v>#VALUE!</v>
      </c>
      <c r="GO456" s="27">
        <f>FA457*FW458-FA458*FW457</f>
        <v>-3.575083998841469E-2</v>
      </c>
    </row>
    <row r="457" spans="1:197" x14ac:dyDescent="0.2">
      <c r="A457" s="3">
        <f>C470+C473</f>
        <v>6.1969011444417577E-2</v>
      </c>
      <c r="B457" s="3">
        <f>C471*C475-C472*C474</f>
        <v>-0.26177521728388431</v>
      </c>
      <c r="C457" s="3">
        <f>A458*B459-A459*B458</f>
        <v>0.48877850231346814</v>
      </c>
      <c r="E457" s="5" t="s">
        <v>4</v>
      </c>
      <c r="F457" s="6" t="s">
        <v>5</v>
      </c>
      <c r="G457" s="7" t="s">
        <v>6</v>
      </c>
      <c r="H457" s="8" t="s">
        <v>1</v>
      </c>
      <c r="I457">
        <v>16</v>
      </c>
      <c r="J457" s="9" t="s">
        <v>7</v>
      </c>
      <c r="K457">
        <v>16</v>
      </c>
      <c r="L457" s="10"/>
      <c r="M457" s="17">
        <f>A397</f>
        <v>25</v>
      </c>
      <c r="N457" s="17">
        <f>B397</f>
        <v>-30</v>
      </c>
      <c r="O457" s="17">
        <f>C397</f>
        <v>270.8</v>
      </c>
      <c r="Q457" s="61">
        <f t="array" ref="Q457:Q459">MMULT(AI457:AK459,AG457:AG459)</f>
        <v>0.91338652578000923</v>
      </c>
      <c r="R457" s="13"/>
      <c r="S457" s="17">
        <v>1</v>
      </c>
      <c r="T457">
        <v>0</v>
      </c>
      <c r="V457" s="73">
        <f>(T457^2)*(1-COS(RADIANS(O457+45)))+(COS(RADIANS(O457+45)))</f>
        <v>0.71691060765048265</v>
      </c>
      <c r="W457" s="73">
        <f>(T457*T458)*(1-COS(RADIANS(O457+45)))-T459*(SIN(RADIANS(O457+45)))</f>
        <v>0.69716510285456468</v>
      </c>
      <c r="X457" s="73">
        <f>(T457*T459)*(1-COS(RADIANS(O457+45)))+T458*(SIN(RADIANS(O457+45)))</f>
        <v>0</v>
      </c>
      <c r="Y457" s="10"/>
      <c r="Z457">
        <f t="array" ref="Z457:Z459">MMULT(V457:X459,S457:S459)</f>
        <v>0.71691060765048265</v>
      </c>
      <c r="AA457" s="23">
        <f>COS(RADIANS('[1]Biaxial Input'!$F$21))</f>
        <v>-0.9975640502598242</v>
      </c>
      <c r="AC457" s="30">
        <f>(AA457^2)*(1-COS(RADIANS(N457)))+(COS(RADIANS(N457)))</f>
        <v>0.99934808421962718</v>
      </c>
      <c r="AD457" s="30">
        <f>(AA457*AA458)*(1-COS(RADIANS(N457)))-AA459*(SIN(RADIANS(N457)))</f>
        <v>-9.3228300025961861E-3</v>
      </c>
      <c r="AE457" s="30">
        <f>(AA457*AA459)*(1-COS(RADIANS(N457)))+AA458*(SIN(RADIANS(N457)))</f>
        <v>-3.4878236872062755E-2</v>
      </c>
      <c r="AG457">
        <f t="array" ref="AG457:AG459">MMULT(AC457:AE459,Z457:Z459)</f>
        <v>0.72294279404989426</v>
      </c>
      <c r="AI457" s="28">
        <f>(T457^2)*(1-COS(RADIANS(M457)))+(COS(RADIANS(M457)))</f>
        <v>0.90630778703664994</v>
      </c>
      <c r="AJ457" s="28">
        <f>(T457*T458)*(1-COS(RADIANS(M457)))-T459*(SIN(RADIANS(M457)))</f>
        <v>-0.42261826174069944</v>
      </c>
      <c r="AK457" s="28">
        <f>(T457*T459)*(1-COS(RADIANS(M457)))+T458*(SIN(RADIANS(M457)))</f>
        <v>0</v>
      </c>
      <c r="AM457" s="61">
        <f t="array" ref="AM457:AM459">MMULT(AI457:AK459,AW457:AW459)</f>
        <v>-0.36553817544573719</v>
      </c>
      <c r="AN457" s="13"/>
      <c r="AO457" s="17">
        <v>1</v>
      </c>
      <c r="AP457">
        <v>0</v>
      </c>
      <c r="AR457" s="73">
        <f>(T457^2)*(1-COS(RADIANS(O457-45)))+(COS(RADIANS(O457-45)))</f>
        <v>-0.69716510285456434</v>
      </c>
      <c r="AS457" s="73">
        <f>(T457*T458)*(1-COS(RADIANS(O457-45)))-T459*(SIN(RADIANS(O457-45)))</f>
        <v>0.71691060765048298</v>
      </c>
      <c r="AT457" s="73">
        <f>(T457*T459)*(1-COS(RADIANS(O457-45)))+T458*(SIN(RADIANS(O457-45)))</f>
        <v>0</v>
      </c>
      <c r="AU457" s="10"/>
      <c r="AV457">
        <f t="array" ref="AV457:AV459">MMULT(AR457:AT459,S457:S459)</f>
        <v>-0.69716510285456434</v>
      </c>
      <c r="AW457" s="1">
        <f t="array" ref="AW457:AW459">MMULT(AC457:AE459,AV457:AV459)</f>
        <v>-0.6900269742003049</v>
      </c>
      <c r="AX457" s="10"/>
      <c r="AY457" s="11">
        <f>(G398^2)*F398+G398*G399*F399+G398*G400*F400-((H398^2)*F398+H398*H399*F399+H398*H400*F400)</f>
        <v>-0.35342180393419731</v>
      </c>
      <c r="AZ457" s="12">
        <f>G398*G399*F398+(G399^2)*F399+G399*G400*F400-(H398*H399*F398+(H399^2)*F399+H399*H400*F400)</f>
        <v>0.92680080564732847</v>
      </c>
      <c r="BA457" s="12">
        <f>G398*G400*F398+G399*G400*F399+(G400^2)*F400-(H398*H400*F398+H399*H400*F399+(H400^2)*F400)</f>
        <v>0.1128541152838172</v>
      </c>
      <c r="BB457" s="12">
        <f>(G398^2)*E398+G398*G399*E399+G398*G400*E400-((H398^2)*E398+H398*H399*E399+H398*H400*E400)</f>
        <v>0.40032896980017801</v>
      </c>
      <c r="BC457" s="12">
        <f>G398*G399*E398+(G399^2)*E399+G399*G400*E400-(H398*H399*E398+(H399^2)*E399+H399*H400*E400)</f>
        <v>-0.89350079387396009</v>
      </c>
      <c r="BD457" s="24">
        <f>G398*G400*E398+G399*G400*E399+(G400^2)*E400-(H398*H400*E398+H399*H400*E399+(H400^2)*E400)</f>
        <v>-9.7704675434558699E-2</v>
      </c>
      <c r="BE457" s="10">
        <f>J398</f>
        <v>-1.2702408751950278E-2</v>
      </c>
      <c r="BY457" t="s">
        <v>8</v>
      </c>
      <c r="BZ457" s="5">
        <f t="shared" ref="BZ457:CA459" si="695">BZ452</f>
        <v>0.93180266183863136</v>
      </c>
      <c r="CA457" s="6">
        <f t="shared" si="695"/>
        <v>-0.87956522186239505</v>
      </c>
      <c r="CB457" s="7">
        <f>CY456</f>
        <v>0.91990878439519741</v>
      </c>
      <c r="CC457" s="8">
        <f>DU456</f>
        <v>-0.39049930324223814</v>
      </c>
      <c r="CE457" s="9">
        <f>((SUMPRODUCT(CB457:CB459,BZ457:BZ459))*(SUMPRODUCT(CB457:(CB459),CA457:CA459)))-((SUMPRODUCT(CC457:CC459,BZ457:BZ459))*(SUMPRODUCT(CC457:CC459,CA457:CA459)))</f>
        <v>1.2212453270876722E-15</v>
      </c>
      <c r="CG457">
        <v>1</v>
      </c>
      <c r="CH457" t="s">
        <v>161</v>
      </c>
      <c r="CI457" s="67"/>
      <c r="CJ457" s="1" t="s">
        <v>8</v>
      </c>
      <c r="CK457" s="5">
        <f t="shared" ref="CK457:CL459" si="696">BZ457</f>
        <v>0.93180266183863136</v>
      </c>
      <c r="CL457" s="6">
        <f t="shared" si="696"/>
        <v>-0.87956522186239505</v>
      </c>
      <c r="CM457" s="7">
        <f>FA456</f>
        <v>0.92658383038531533</v>
      </c>
      <c r="CN457" s="8">
        <f>FW456</f>
        <v>-0.37438520631643551</v>
      </c>
      <c r="CO457" s="10"/>
      <c r="CP457">
        <f t="shared" si="694"/>
        <v>0.3492962422733713</v>
      </c>
      <c r="CQ457">
        <f t="shared" si="694"/>
        <v>-0.34518112468713447</v>
      </c>
      <c r="CR457">
        <f>CJ460</f>
        <v>0</v>
      </c>
      <c r="CS457">
        <f>CM460</f>
        <v>0</v>
      </c>
      <c r="CW457" s="28"/>
      <c r="CY457" s="61">
        <v>-0.356218031266615</v>
      </c>
      <c r="DA457" s="17">
        <v>0</v>
      </c>
      <c r="DB457">
        <v>0</v>
      </c>
      <c r="DD457" s="73">
        <f>(DB456*DB457)*(1-COS(RADIANS(CW456+45)))+DB458*(SIN(RADIANS(CW456+45)))</f>
        <v>-0.53938350957495795</v>
      </c>
      <c r="DE457" s="73">
        <f>(DB457^2)*(1-COS(RADIANS(CW456+45)))+(COS(RADIANS(CW456+45)))</f>
        <v>0.84206022919895773</v>
      </c>
      <c r="DF457" s="73">
        <f>(DB457*DB458)*(1-COS(RADIANS(CW456+45)))-DB456*(SIN(RADIANS(CW456+45)))</f>
        <v>0</v>
      </c>
      <c r="DG457" s="10"/>
      <c r="DH457">
        <v>-0.53938350957495795</v>
      </c>
      <c r="DI457" s="23">
        <f>SIN(RADIANS('[1]Biaxial Input'!$F$21))*(COS(RADIANS(0)))</f>
        <v>6.9756473744125524E-2</v>
      </c>
      <c r="DK457" s="30">
        <f>(DI456*DI457)*(1-COS(RADIANS(CV456)))+DI458*(SIN(RADIANS(CV456)))</f>
        <v>-4.1965824879998722E-3</v>
      </c>
      <c r="DL457" s="30">
        <f>(DI457^2)*(1-COS(RADIANS(CV456)))+(COS(RADIANS(CV456)))</f>
        <v>0.9399860744203522</v>
      </c>
      <c r="DM457" s="30">
        <f>(DI457*DI458)*(1-COS(RADIANS(CV456)))-DI456*(SIN(RADIANS(CV456)))</f>
        <v>-0.34118699944639969</v>
      </c>
      <c r="DO457">
        <v>-0.51054676298413471</v>
      </c>
      <c r="DQ457" s="28">
        <f>(DB456*DB457)*(1-COS(RADIANS(CU456)))+DB458*(SIN(RADIANS(CU456)))</f>
        <v>0.17364817766693033</v>
      </c>
      <c r="DR457" s="28">
        <f>(DB457^2)*(1-COS(RADIANS(CU456)))+(COS(RADIANS(CU456)))</f>
        <v>0.98480775301220802</v>
      </c>
      <c r="DS457" s="28">
        <f>(DB457*DB458)*(1-COS(RADIANS(CU456)))-DB456*(SIN(RADIANS(CU456)))</f>
        <v>0</v>
      </c>
      <c r="DU457" s="61">
        <v>-0.87029251307816191</v>
      </c>
      <c r="DW457" s="17">
        <v>0</v>
      </c>
      <c r="DX457">
        <v>0</v>
      </c>
      <c r="DZ457" s="73">
        <f>(DB456*DB457)*(1-COS(RADIANS(CW456-45)))+DB458*(SIN(RADIANS(CW456-45)))</f>
        <v>-0.84206022919895729</v>
      </c>
      <c r="EA457" s="73">
        <f>(DB457^2)*(1-COS(RADIANS(CW456-45)))+(COS(RADIANS(CW456-45)))</f>
        <v>-0.53938350957495873</v>
      </c>
      <c r="EB457" s="73">
        <f>(DB457*DB458)*(1-COS(RADIANS(CW456-45)))-DB456*(SIN(RADIANS(CW456-45)))</f>
        <v>0</v>
      </c>
      <c r="EC457" s="10"/>
      <c r="ED457">
        <v>-0.84206022919895729</v>
      </c>
      <c r="EE457" s="1">
        <v>-0.78926132187963172</v>
      </c>
      <c r="EG457">
        <f>CY457+DU457</f>
        <v>-1.226510544344777</v>
      </c>
      <c r="EH457">
        <f>EG457/(SQRT(EG456^2+EG457^2+EG458^2))</f>
        <v>-0.86727392310299589</v>
      </c>
      <c r="EJ457">
        <f>Q457+AM457</f>
        <v>0.54784835033427204</v>
      </c>
      <c r="EK457">
        <f>EJ457/(SQRT(EJ456^2+EJ457^2+EJ458^2))</f>
        <v>0.44679520018305013</v>
      </c>
      <c r="EM457" s="23">
        <f>CY458*DU456-CY456*DU458</f>
        <v>0.34014652119437261</v>
      </c>
      <c r="EP457" s="9">
        <f>((SUMPRODUCT(CM457:CM459,BZ457:BZ459))*(SUMPRODUCT(CM457:CM459,CA457:CA459)))-((SUMPRODUCT(CN457:CN459,BZ457:BZ459))*(SUMPRODUCT(CN457:CN459,CA457:CA459)))</f>
        <v>-3.348602836378034E-2</v>
      </c>
      <c r="EY457" s="28"/>
      <c r="EZ457" s="10"/>
      <c r="FA457" s="61">
        <v>-0.34097507887750744</v>
      </c>
      <c r="FB457" s="13">
        <f>BW458</f>
        <v>0</v>
      </c>
      <c r="FC457" s="17">
        <v>0</v>
      </c>
      <c r="FD457">
        <v>0</v>
      </c>
      <c r="FF457" s="73">
        <f>(FD456*FD457)*(1-COS(RADIANS(EY456+45)))+FD458*(SIN(RADIANS(EY456+45)))</f>
        <v>-0.52460538148923486</v>
      </c>
      <c r="FG457" s="73">
        <f>(FD457^2)*(1-COS(RADIANS(EY456+45)))+(COS(RADIANS(EY456+45)))</f>
        <v>0.85134551958211091</v>
      </c>
      <c r="FH457" s="73">
        <f>(FD457*FD458)*(1-COS(RADIANS(EY456+45)))-FD456*(SIN(RADIANS(EY456+45)))</f>
        <v>0</v>
      </c>
      <c r="FI457" s="10"/>
      <c r="FJ457">
        <v>-0.52460538148923486</v>
      </c>
      <c r="FK457" s="23">
        <f>SIN(RADIANS(176))*(COS(RADIANS(0)))</f>
        <v>6.9756473744125524E-2</v>
      </c>
      <c r="FM457" s="30">
        <f>(FK456*FK457)*(1-COS(RADIANS(EX456)))+FK458*(SIN(RADIANS(EX456)))</f>
        <v>-4.1965824879998722E-3</v>
      </c>
      <c r="FN457" s="30">
        <f>(FK457^2)*(1-COS(RADIANS(EX456)))+(COS(RADIANS(EX456)))</f>
        <v>0.9399860744203522</v>
      </c>
      <c r="FO457" s="30">
        <f>(FK457*FK458)*(1-COS(RADIANS(EX456)))-FK456*(SIN(RADIANS(EX456)))</f>
        <v>-0.34118699944639969</v>
      </c>
      <c r="FQ457">
        <v>-0.49669449486457262</v>
      </c>
      <c r="FS457" s="28">
        <f>(FD456*FD457)*(1-COS(RADIANS(EW456)))+FD458*(SIN(RADIANS(EW456)))</f>
        <v>0.17364817766693033</v>
      </c>
      <c r="FT457" s="28">
        <f>(FD457^2)*(1-COS(RADIANS(EW456)))+(COS(RADIANS(EW456)))</f>
        <v>0.98480775301220802</v>
      </c>
      <c r="FU457" s="28">
        <f>(FD457*FD458)*(1-COS(RADIANS(EW456)))-FD456*(SIN(RADIANS(EW456)))</f>
        <v>0</v>
      </c>
      <c r="FW457" s="61">
        <v>-0.87637682517501792</v>
      </c>
      <c r="FX457" s="13">
        <f>BX458</f>
        <v>0</v>
      </c>
      <c r="FY457" s="17">
        <v>0</v>
      </c>
      <c r="FZ457">
        <v>0</v>
      </c>
      <c r="GB457" s="73">
        <f>(FD456*FD457)*(1-COS(RADIANS(EY456-45)))+FD458*(SIN(RADIANS(EY456-45)))</f>
        <v>-0.85134551958211091</v>
      </c>
      <c r="GC457" s="73">
        <f>(FD457^2)*(1-COS(RADIANS(EY456-45)))+(COS(RADIANS(EY456-45)))</f>
        <v>-0.52460538148923486</v>
      </c>
      <c r="GD457" s="73">
        <f>(FD457*FD458)*(1-COS(RADIANS(EY456-45)))-FD456*(SIN(RADIANS(EY456-45)))</f>
        <v>0</v>
      </c>
      <c r="GE457" s="10"/>
      <c r="GF457">
        <v>-0.85134551958211091</v>
      </c>
      <c r="GG457" s="1">
        <v>-0.79805138317027535</v>
      </c>
      <c r="GI457">
        <f>FA457+FW457</f>
        <v>-1.2173519040525254</v>
      </c>
      <c r="GJ457">
        <f>GI457/(SQRT(GI456^2+GI457^2+GI458^2))</f>
        <v>-0.860797786445896</v>
      </c>
      <c r="GL457">
        <f>CH458+DC457</f>
        <v>-3.348602836378034E-2</v>
      </c>
      <c r="GM457" t="e">
        <f>GL457/(SQRT(GL456^2+GL457^2+GL458^2))</f>
        <v>#VALUE!</v>
      </c>
      <c r="GO457" s="27">
        <f>FA458*FW456-FA456*FW458</f>
        <v>0.34014652119437255</v>
      </c>
    </row>
    <row r="458" spans="1:197" x14ac:dyDescent="0.2">
      <c r="A458" s="3">
        <f>C471+C474</f>
        <v>8.0114204333650074E-2</v>
      </c>
      <c r="B458" s="3">
        <f>C472*C473-C470*C475</f>
        <v>0.66552847445652341</v>
      </c>
      <c r="C458" s="3">
        <f>A459*B457-A457*B459</f>
        <v>0.18749182883344895</v>
      </c>
      <c r="D458" t="s">
        <v>8</v>
      </c>
      <c r="E458" s="5">
        <f t="shared" ref="E458:F460" si="697">E453</f>
        <v>0.93957355355111316</v>
      </c>
      <c r="F458" s="6">
        <f t="shared" si="697"/>
        <v>-0.90975710562585088</v>
      </c>
      <c r="G458" s="7">
        <f>Q457</f>
        <v>0.91338652578000923</v>
      </c>
      <c r="H458" s="8">
        <f>AM457</f>
        <v>-0.36553817544573719</v>
      </c>
      <c r="J458" s="9">
        <f>((SUMPRODUCT(G458:G460,E458:E460))*(SUMPRODUCT(G458:G460,F458:F460)))-((SUMPRODUCT(H458:H460,E458:E460))*(SUMPRODUCT(H458:H460,F458:F460)))</f>
        <v>-4.6129082364350149E-2</v>
      </c>
      <c r="Q458" s="61">
        <v>-0.24813534182586178</v>
      </c>
      <c r="S458" s="17">
        <v>0</v>
      </c>
      <c r="T458">
        <v>0</v>
      </c>
      <c r="V458" s="73">
        <f>(T457*T458)*(1-COS(RADIANS(O457+45)))+T459*(SIN(RADIANS(O457+45)))</f>
        <v>-0.69716510285456468</v>
      </c>
      <c r="W458" s="73">
        <f>(T458^2)*(1-COS(RADIANS(O457+45)))+(COS(RADIANS(O457+45)))</f>
        <v>0.71691060765048265</v>
      </c>
      <c r="X458" s="73">
        <f>(T458*T459)*(1-COS(RADIANS(O457+45)))-T457*(SIN(RADIANS(O457+45)))</f>
        <v>0</v>
      </c>
      <c r="Y458" s="10"/>
      <c r="Z458">
        <v>-0.69716510285456468</v>
      </c>
      <c r="AA458" s="23">
        <f>SIN(RADIANS('[1]Biaxial Input'!$F$21))*(COS(RADIANS(0)))</f>
        <v>6.9756473744125524E-2</v>
      </c>
      <c r="AC458" s="30">
        <f>(AA457*AA458)*(1-COS(RADIANS(N457)))+AA459*(SIN(RADIANS(N457)))</f>
        <v>-9.3228300025961861E-3</v>
      </c>
      <c r="AD458" s="30">
        <f>(AA458^2)*(1-COS(RADIANS(N457)))+(COS(RADIANS(N457)))</f>
        <v>0.86667731956481153</v>
      </c>
      <c r="AE458" s="30">
        <f>(AA458*AA459)*(1-COS(RADIANS(N457)))-AA457*(SIN(RADIANS(N457)))</f>
        <v>-0.49878202512991204</v>
      </c>
      <c r="AG458">
        <v>-0.61090081835830357</v>
      </c>
      <c r="AI458" s="28">
        <f>(T457*T458)*(1-COS(RADIANS(M457)))+T459*(SIN(RADIANS(M457)))</f>
        <v>0.42261826174069944</v>
      </c>
      <c r="AJ458" s="28">
        <f>(T458^2)*(1-COS(RADIANS(M457)))+(COS(RADIANS(M457)))</f>
        <v>0.90630778703664994</v>
      </c>
      <c r="AK458" s="28">
        <f>(T458*T459)*(1-COS(RADIANS(M457)))-T457*(SIN(RADIANS(M457)))</f>
        <v>0</v>
      </c>
      <c r="AM458" s="61">
        <v>-0.84884377181686888</v>
      </c>
      <c r="AO458" s="17">
        <v>0</v>
      </c>
      <c r="AP458">
        <v>0</v>
      </c>
      <c r="AR458" s="73">
        <f>(T457*T458)*(1-COS(RADIANS(O457-45)))+T459*(SIN(RADIANS(O457-45)))</f>
        <v>-0.71691060765048298</v>
      </c>
      <c r="AS458" s="73">
        <f>(T458^2)*(1-COS(RADIANS(O457-45)))+(COS(RADIANS(O457-45)))</f>
        <v>-0.69716510285456434</v>
      </c>
      <c r="AT458" s="73">
        <f>(T458*T459)*(1-COS(RADIANS(O457-45)))-T457*(SIN(RADIANS(O457-45)))</f>
        <v>0</v>
      </c>
      <c r="AU458" s="10"/>
      <c r="AV458">
        <v>-0.71691060765048298</v>
      </c>
      <c r="AW458" s="1">
        <v>-0.61483061206844525</v>
      </c>
      <c r="AX458" s="10"/>
      <c r="AY458" s="11">
        <f>(G403^2)*F403+G403*G404*F404+G403*G405*F405-((H403^2)*F403+H403*H404*F404+H403*H405*F405)</f>
        <v>-0.31935639651194114</v>
      </c>
      <c r="AZ458" s="12">
        <f>G403*G404*F403+(G404^2)*F404+G404*G405*F405-(H403*H404*F403+(H404^2)*F404+H404*H405*F405)</f>
        <v>0.92805291090284081</v>
      </c>
      <c r="BA458" s="12">
        <f>G403*G405*F403+G404*G405*F404+(G405^2)*F405-(H403*H405*F403+H404*H405*F404+(H405^2)*F405)</f>
        <v>-0.13951567215044719</v>
      </c>
      <c r="BB458" s="12">
        <f>(G403^2)*E403+G403*G404*E404+G403*G405*E405-((H403^2)*E403+H403*H404*E404+H403*H405*E405)</f>
        <v>0.33260544202747266</v>
      </c>
      <c r="BC458" s="12">
        <f>G403*G404*E403+(G404^2)*E404+G404*G405*E405-(H403*H404*E403+(H404^2)*E404+H404*H405*E405)</f>
        <v>-0.89491901150638287</v>
      </c>
      <c r="BD458" s="24">
        <f>G403*G405*E403+G404*G405*E404+(G405^2)*E405-(H403*H405*E403+H404*H405*E404+(H405^2)*E405)</f>
        <v>0.14348493771967091</v>
      </c>
      <c r="BE458" s="10">
        <f>J403</f>
        <v>5.7829539852592982E-3</v>
      </c>
      <c r="BY458" t="s">
        <v>9</v>
      </c>
      <c r="BZ458" s="5">
        <f t="shared" si="695"/>
        <v>0.3492962422733713</v>
      </c>
      <c r="CA458" s="6">
        <f t="shared" si="695"/>
        <v>-0.34518112468713447</v>
      </c>
      <c r="CB458" s="7">
        <f>CY457</f>
        <v>-0.356218031266615</v>
      </c>
      <c r="CC458" s="8">
        <f>DU457</f>
        <v>-0.87029251307816191</v>
      </c>
      <c r="CE458" s="10"/>
      <c r="CH458">
        <f>((SUMPRODUCT(CM457:CM459,CK457:CK459))*(SUMPRODUCT(CM457:CM459,CL457:CL459)))-((SUMPRODUCT(CN457:CN459,CK457:CK459))*(SUMPRODUCT(CN457:CN459,CL457:CL459)))</f>
        <v>-3.348602836378034E-2</v>
      </c>
      <c r="CI458" s="67"/>
      <c r="CJ458" s="10" t="s">
        <v>9</v>
      </c>
      <c r="CK458" s="5">
        <f t="shared" si="696"/>
        <v>0.3492962422733713</v>
      </c>
      <c r="CL458" s="6">
        <f t="shared" si="696"/>
        <v>-0.34518112468713447</v>
      </c>
      <c r="CM458" s="7">
        <f>FA457</f>
        <v>-0.34097507887750744</v>
      </c>
      <c r="CN458" s="8">
        <f>FW457</f>
        <v>-0.87637682517501792</v>
      </c>
      <c r="CP458">
        <f t="shared" si="694"/>
        <v>-9.8670839279614439E-2</v>
      </c>
      <c r="CQ458">
        <f t="shared" si="694"/>
        <v>-0.32743703463395935</v>
      </c>
      <c r="CR458">
        <f>CK460</f>
        <v>0</v>
      </c>
      <c r="CS458">
        <f>CN460</f>
        <v>0</v>
      </c>
      <c r="CW458" s="28"/>
      <c r="CY458" s="61">
        <v>-0.16394066790484607</v>
      </c>
      <c r="DA458" s="17">
        <v>0</v>
      </c>
      <c r="DB458">
        <v>1</v>
      </c>
      <c r="DD458" s="73">
        <f>(DB456*DB458)*(1-COS(RADIANS(CW456+45)))-DB457*(SIN(RADIANS(CW456+45)))</f>
        <v>0</v>
      </c>
      <c r="DE458" s="73">
        <f>(DB457*DB458)*(1-COS(RADIANS(CW456+45)))+DB456*(SIN(RADIANS(CW456+45)))</f>
        <v>0</v>
      </c>
      <c r="DF458" s="73">
        <f>(DB458^2)*(1-COS(RADIANS(CW456+45)))+(COS(RADIANS(CW456+45)))</f>
        <v>1</v>
      </c>
      <c r="DG458" s="10"/>
      <c r="DH458">
        <v>0</v>
      </c>
      <c r="DI458" s="23">
        <f>SIN(RADIANS('[1]Biaxial Input'!$F$21))*SIN(RADIANS(0))</f>
        <v>0</v>
      </c>
      <c r="DK458" s="30">
        <f>(DI456*DI458)*(1-COS(RADIANS(CV456)))-DI457*(SIN(RADIANS(CV456)))</f>
        <v>2.3858119147859059E-2</v>
      </c>
      <c r="DL458" s="30">
        <f>(DI457*DI458)*(1-COS(RADIANS(CV456)))+DI456*(SIN(RADIANS(CV456)))</f>
        <v>0.34118699944639969</v>
      </c>
      <c r="DM458" s="30">
        <f>(DI458^2)*(1-COS(RADIANS(CV456)))+(COS(RADIANS(CV456)))</f>
        <v>0.93969262078590843</v>
      </c>
      <c r="DO458">
        <v>-0.16394066790484607</v>
      </c>
      <c r="DQ458" s="28">
        <f>(DB456*DB458)*(1-COS(RADIANS(CU456)))-DB457*(SIN(RADIANS(CU456)))</f>
        <v>0</v>
      </c>
      <c r="DR458" s="28">
        <f>(DB457*DB458)*(1-COS(RADIANS(CU456)))+DB456*(SIN(RADIANS(CU456)))</f>
        <v>0</v>
      </c>
      <c r="DS458" s="28">
        <f>(DB458^2)*(1-COS(RADIANS(CU456)))+(COS(RADIANS(CU456)))</f>
        <v>1</v>
      </c>
      <c r="DU458" s="61">
        <v>-0.30016867899136962</v>
      </c>
      <c r="DW458" s="17">
        <v>0</v>
      </c>
      <c r="DX458">
        <v>1</v>
      </c>
      <c r="DZ458" s="73">
        <f>(DB456*DB456)*(1-COS(RADIANS(CW456-45)))-DB456*(SIN(RADIANS(CW456-45)))</f>
        <v>0</v>
      </c>
      <c r="EA458" s="73">
        <f>(DB457*DB458)*(1-COS(RADIANS(CW456-45)))+DB456*(SIN(RADIANS(CW456-45)))</f>
        <v>0</v>
      </c>
      <c r="EB458" s="73">
        <f>(DB458^2)*(1-COS(RADIANS(CW456-45)))+(COS(RADIANS(CW456-45)))</f>
        <v>0.99999999999999989</v>
      </c>
      <c r="EC458" s="10"/>
      <c r="ED458">
        <v>0</v>
      </c>
      <c r="EE458" s="1">
        <v>-0.30016867899136962</v>
      </c>
      <c r="EG458">
        <f>CY458+DU458</f>
        <v>-0.46410934689621569</v>
      </c>
      <c r="EH458">
        <f>EG458/(SQRT(EG456^2+EG457^2+EG458^2))</f>
        <v>-0.32817486640237398</v>
      </c>
      <c r="EJ458">
        <f>Q458+AM458</f>
        <v>-1.0969791136427307</v>
      </c>
      <c r="EK458">
        <f>EJ458/(SQRT(EJ456^2+EJ457^2+EJ458^2))</f>
        <v>-0.89463626636381555</v>
      </c>
      <c r="EM458" s="23">
        <f>CY456*DU457-CY457*DU456</f>
        <v>-0.93969262078590843</v>
      </c>
      <c r="ER458">
        <f t="shared" ref="ER458:ES460" si="698">CK457</f>
        <v>0.93180266183863136</v>
      </c>
      <c r="ES458">
        <f t="shared" si="698"/>
        <v>-0.87956522186239505</v>
      </c>
      <c r="ET458" t="e">
        <f>#REF!</f>
        <v>#REF!</v>
      </c>
      <c r="EU458" t="e">
        <f>#REF!</f>
        <v>#REF!</v>
      </c>
      <c r="EY458" s="28"/>
      <c r="EZ458" s="10"/>
      <c r="FA458" s="61">
        <v>-0.1586770331615599</v>
      </c>
      <c r="FB458" s="13">
        <f>BW459</f>
        <v>0</v>
      </c>
      <c r="FC458" s="17">
        <v>0</v>
      </c>
      <c r="FD458">
        <v>1</v>
      </c>
      <c r="FF458" s="73">
        <f>(FD456*FD458)*(1-COS(RADIANS(EY456+45)))-FD457*(SIN(RADIANS(EY456+45)))</f>
        <v>0</v>
      </c>
      <c r="FG458" s="73">
        <f>(FD457*FD458)*(1-COS(RADIANS(EY456+45)))+FD456*(SIN(RADIANS(EY456+45)))</f>
        <v>0</v>
      </c>
      <c r="FH458" s="73">
        <f>(FD458^2)*(1-COS(RADIANS(EY456+45)))+(COS(RADIANS(EY456+45)))</f>
        <v>1</v>
      </c>
      <c r="FI458" s="10"/>
      <c r="FJ458">
        <v>0</v>
      </c>
      <c r="FK458" s="23">
        <f>SIN(RADIANS(176))*SIN(RADIANS(0))</f>
        <v>0</v>
      </c>
      <c r="FM458" s="30">
        <f>(FK456*FK458)*(1-COS(RADIANS(EX456)))-FK457*(SIN(RADIANS(EX456)))</f>
        <v>2.3858119147859059E-2</v>
      </c>
      <c r="FN458" s="30">
        <f>(FK457*FK458)*(1-COS(RADIANS(EX456)))+FK456*(SIN(RADIANS(EX456)))</f>
        <v>0.34118699944639969</v>
      </c>
      <c r="FO458" s="30">
        <f>(FK458^2)*(1-COS(RADIANS(EX456)))+(COS(RADIANS(EX456)))</f>
        <v>0.93969262078590843</v>
      </c>
      <c r="FQ458">
        <v>-0.1586770331615599</v>
      </c>
      <c r="FS458" s="28">
        <f>(FD456*FD458)*(1-COS(RADIANS(EW456)))-FD457*(SIN(RADIANS(EW456)))</f>
        <v>0</v>
      </c>
      <c r="FT458" s="28">
        <f>(FD457*FD458)*(1-COS(RADIANS(EW456)))+FD456*(SIN(RADIANS(EW456)))</f>
        <v>0</v>
      </c>
      <c r="FU458" s="28">
        <f>(FD458^2)*(1-COS(RADIANS(EW456)))+(COS(RADIANS(EW456)))</f>
        <v>1</v>
      </c>
      <c r="FW458" s="61">
        <v>-0.30298412101553474</v>
      </c>
      <c r="FX458" s="13">
        <f>BX459</f>
        <v>0</v>
      </c>
      <c r="FY458" s="17">
        <v>0</v>
      </c>
      <c r="FZ458">
        <v>1</v>
      </c>
      <c r="GB458" s="73">
        <f>(FD456*FD456)*(1-COS(RADIANS(EY456-45)))-FD456*(SIN(RADIANS(EY456-45)))</f>
        <v>0</v>
      </c>
      <c r="GC458" s="73">
        <f>(FD457*FD458)*(1-COS(RADIANS(EY456-45)))+FD456*(SIN(RADIANS(EY456-45)))</f>
        <v>0</v>
      </c>
      <c r="GD458" s="73">
        <f>(FD458^2)*(1-COS(RADIANS(EY456-45)))+(COS(RADIANS(EY456-45)))</f>
        <v>1</v>
      </c>
      <c r="GE458" s="10"/>
      <c r="GF458">
        <v>0</v>
      </c>
      <c r="GG458" s="1">
        <v>-0.30298412101553474</v>
      </c>
      <c r="GI458">
        <f>FA458+FW458</f>
        <v>-0.46166115417709463</v>
      </c>
      <c r="GJ458">
        <f>GI458/(SQRT(GI456^2+GI457^2+GI458^2))</f>
        <v>-0.32644373272903182</v>
      </c>
      <c r="GL458" t="e">
        <f>#REF!+DC458</f>
        <v>#REF!</v>
      </c>
      <c r="GM458" t="e">
        <f>GL458/(SQRT(GL456^2+GL457^2+GL458^2))</f>
        <v>#REF!</v>
      </c>
      <c r="GO458" s="27">
        <f>FA456*FW457-FA457*FW456</f>
        <v>-0.93969262078590843</v>
      </c>
    </row>
    <row r="459" spans="1:197" x14ac:dyDescent="0.2">
      <c r="A459" s="3">
        <f>C472+C475</f>
        <v>-0.72829008436448572</v>
      </c>
      <c r="B459" s="3">
        <f>C470*C474-C471*C473</f>
        <v>5.0936204615655456E-2</v>
      </c>
      <c r="C459" s="3">
        <f>A457*B458-A458*B457</f>
        <v>6.2214054897148825E-2</v>
      </c>
      <c r="D459" t="s">
        <v>9</v>
      </c>
      <c r="E459" s="5">
        <f t="shared" si="697"/>
        <v>0.33785862553872076</v>
      </c>
      <c r="F459" s="6">
        <f t="shared" si="697"/>
        <v>-0.37360315179333942</v>
      </c>
      <c r="G459" s="7">
        <f t="shared" ref="G459:G460" si="699">Q458</f>
        <v>-0.24813534182586178</v>
      </c>
      <c r="H459" s="8">
        <f t="shared" ref="H459:H460" si="700">AM458</f>
        <v>-0.84884377181686888</v>
      </c>
      <c r="J459" s="10"/>
      <c r="Q459" s="61">
        <v>-0.3227288438619752</v>
      </c>
      <c r="S459" s="17">
        <v>0</v>
      </c>
      <c r="T459">
        <v>1</v>
      </c>
      <c r="V459" s="73">
        <f>(T457*T459)*(1-COS(RADIANS(O457+45)))-T458*(SIN(RADIANS(O457+45)))</f>
        <v>0</v>
      </c>
      <c r="W459" s="73">
        <f>(T458*T459)*(1-COS(RADIANS(O457+45)))+T457*(SIN(RADIANS(O457+45)))</f>
        <v>0</v>
      </c>
      <c r="X459" s="73">
        <f>(T459^2)*(1-COS(RADIANS(O457+45)))+(COS(RADIANS(O457+45)))</f>
        <v>1</v>
      </c>
      <c r="Y459" s="10"/>
      <c r="Z459">
        <v>0</v>
      </c>
      <c r="AA459" s="23">
        <f>SIN(RADIANS('[1]Biaxial Input'!$F$21))*SIN(RADIANS(0))</f>
        <v>0</v>
      </c>
      <c r="AC459" s="30">
        <f>(AA457*AA459)*(1-COS(RADIANS(N457)))-AA458*(SIN(RADIANS(N457)))</f>
        <v>3.4878236872062755E-2</v>
      </c>
      <c r="AD459" s="30">
        <f>(AA458*AA459)*(1-COS(RADIANS(N457)))+AA457*(SIN(RADIANS(N457)))</f>
        <v>0.49878202512991204</v>
      </c>
      <c r="AE459" s="30">
        <f>(AA459^2)*(1-COS(RADIANS(N457)))+(COS(RADIANS(N457)))</f>
        <v>0.86602540378443871</v>
      </c>
      <c r="AG459">
        <v>-0.3227288438619752</v>
      </c>
      <c r="AI459" s="28">
        <f>(T457*T459)*(1-COS(RADIANS(M457)))-T458*(SIN(RADIANS(M457)))</f>
        <v>0</v>
      </c>
      <c r="AJ459" s="28">
        <f>(T458*T459)*(1-COS(RADIANS(M457)))+T457*(SIN(RADIANS(M457)))</f>
        <v>0</v>
      </c>
      <c r="AK459" s="28">
        <f>(T459^2)*(1-COS(RADIANS(M457)))+(COS(RADIANS(M457)))</f>
        <v>1</v>
      </c>
      <c r="AM459" s="61">
        <v>-0.38189801431732118</v>
      </c>
      <c r="AO459" s="17">
        <v>0</v>
      </c>
      <c r="AP459">
        <v>1</v>
      </c>
      <c r="AR459" s="73">
        <f>(T457*T457)*(1-COS(RADIANS(O457-45)))-T457*(SIN(RADIANS(O457-45)))</f>
        <v>0</v>
      </c>
      <c r="AS459" s="73">
        <f>(T458*T459)*(1-COS(RADIANS(O457-45)))+T457*(SIN(RADIANS(O457-45)))</f>
        <v>0</v>
      </c>
      <c r="AT459" s="73">
        <f>(T459^2)*(1-COS(RADIANS(O457-45)))+(COS(RADIANS(O457-45)))</f>
        <v>1</v>
      </c>
      <c r="AU459" s="10"/>
      <c r="AV459">
        <v>0</v>
      </c>
      <c r="AW459" s="1">
        <v>-0.38189801431732118</v>
      </c>
      <c r="AX459" s="10"/>
      <c r="AY459" s="11">
        <f>(G408^2)*F408+G408*G409*F409+G408*G410*F410-((H408^2)*F408+H408*H409*F409+H408*H410*F410)</f>
        <v>-0.29451406593307683</v>
      </c>
      <c r="AZ459" s="12">
        <f>G408*G409*F408+(G409^2)*F409+G409*G410*F410-(H408*H409*F408+(H409^2)*F409+H409*H410*F410)</f>
        <v>0.86919133985923724</v>
      </c>
      <c r="BA459" s="12">
        <f>G408*G410*F408+G409*G410*F409+(G410^2)*F410-(H408*H410*F408+H409*H410*F409+(H410^2)*F410)</f>
        <v>-0.39599109484652711</v>
      </c>
      <c r="BB459" s="12">
        <f>(G408^2)*E408+G408*G409*E409+G408*G410*E410-((H408^2)*E408+H408*H409*E409+H408*H410*E410)</f>
        <v>0.28404930478592177</v>
      </c>
      <c r="BC459" s="12">
        <f>G408*G409*E408+(G409^2)*E409+G409*G410*E410-(H408*H409*E408+(H409^2)*E409+H409*H410*E410)</f>
        <v>-0.86869374224314067</v>
      </c>
      <c r="BD459" s="24">
        <f>G408*G410*E408+G409*G410*E409+(G410^2)*E410-(H408*H410*E408+H409*H410*E409+(H410^2)*E410)</f>
        <v>0.39261454117093275</v>
      </c>
      <c r="BE459" s="10">
        <f>J408</f>
        <v>-4.9342222334126662E-3</v>
      </c>
      <c r="BY459" t="s">
        <v>10</v>
      </c>
      <c r="BZ459" s="5">
        <f t="shared" si="695"/>
        <v>-9.8670839279614439E-2</v>
      </c>
      <c r="CA459" s="6">
        <f t="shared" si="695"/>
        <v>-0.32743703463395935</v>
      </c>
      <c r="CB459" s="7">
        <f>CY458</f>
        <v>-0.16394066790484607</v>
      </c>
      <c r="CC459" s="8">
        <f>DU458</f>
        <v>-0.30016867899136962</v>
      </c>
      <c r="CE459" s="10"/>
      <c r="CG459" s="10" t="s">
        <v>160</v>
      </c>
      <c r="CH459" s="10">
        <f>-CH456*((EY456-CW456)/(CH458-CE457))</f>
        <v>282.35831847186972</v>
      </c>
      <c r="CI459" s="67"/>
      <c r="CJ459" s="10" t="s">
        <v>10</v>
      </c>
      <c r="CK459" s="5">
        <f t="shared" si="696"/>
        <v>-9.8670839279614439E-2</v>
      </c>
      <c r="CL459" s="6">
        <f t="shared" si="696"/>
        <v>-0.32743703463395935</v>
      </c>
      <c r="CM459" s="7">
        <f>FA458</f>
        <v>-0.1586770331615599</v>
      </c>
      <c r="CN459" s="8">
        <f>FW458</f>
        <v>-0.30298412101553474</v>
      </c>
      <c r="CW459" s="28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EE459" s="1"/>
      <c r="EI459" s="64">
        <f>(DEGREES(ACOS((EH456*EK456+EH457*EK457+EH458*EK458)/((SQRT(EH456^2+EH457^2+EH458^2))*(SQRT(EK456^2+EK457^2+EK458^2))))))</f>
        <v>95.387820883992475</v>
      </c>
      <c r="ER459">
        <f t="shared" si="698"/>
        <v>0.3492962422733713</v>
      </c>
      <c r="ES459">
        <f t="shared" si="698"/>
        <v>-0.34518112468713447</v>
      </c>
      <c r="ET459" t="e">
        <f>#REF!</f>
        <v>#REF!</v>
      </c>
      <c r="EU459" t="e">
        <f>#REF!</f>
        <v>#REF!</v>
      </c>
      <c r="EY459" s="28"/>
      <c r="EZ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GG459" s="1"/>
      <c r="GK459" s="64" t="e">
        <f>(DEGREES(ACOS((GJ456*GM456+GJ457*GM457+GJ458*GM458)/((SQRT(GJ456^2+GJ457^2+GJ458^2))*(SQRT(GM456^2+GM457^2+GM458^2))))))</f>
        <v>#VALUE!</v>
      </c>
    </row>
    <row r="460" spans="1:197" x14ac:dyDescent="0.2">
      <c r="D460" t="s">
        <v>10</v>
      </c>
      <c r="E460" s="5">
        <f t="shared" si="697"/>
        <v>5.5254742931443744E-2</v>
      </c>
      <c r="F460" s="6">
        <f t="shared" si="697"/>
        <v>-0.18100467876095733</v>
      </c>
      <c r="G460" s="7">
        <f t="shared" si="699"/>
        <v>-0.3227288438619752</v>
      </c>
      <c r="H460" s="8">
        <f t="shared" si="700"/>
        <v>-0.38189801431732118</v>
      </c>
      <c r="J460" s="10"/>
      <c r="AW460" s="1"/>
      <c r="AX460" s="10"/>
      <c r="AY460" s="11">
        <f>(G413^2)*F413+G413*G414*F414+G413*G415*F415-((H413^2)*F413+H413*H414*F414+H413*H415*F415)</f>
        <v>0.27902230442242604</v>
      </c>
      <c r="AZ460" s="12">
        <f>G413*G414*F413+(G414^2)*F414+G414*G415*F415-(H413*H414*F413+(H414^2)*F414+H414*H415*F415)</f>
        <v>-0.79959171765383075</v>
      </c>
      <c r="BA460" s="12">
        <f>G413*G415*F413+G414*G415*F414+(G415^2)*F415-(H413*H415*F413+H414*H415*F414+(H415^2)*F415)</f>
        <v>0.48816458332530444</v>
      </c>
      <c r="BB460" s="12">
        <f>(G413^2)*E413+G413*G414*E414+G413*G415*E415-((H413^2)*E413+H413*H414*E414+H413*H415*E415)</f>
        <v>-0.25981755107597954</v>
      </c>
      <c r="BC460" s="12">
        <f>G413*G414*E413+(G414^2)*E414+G414*G415*E415-(H413*H414*E413+(H414^2)*E414+H414*H415*E415)</f>
        <v>0.8232467444451701</v>
      </c>
      <c r="BD460" s="24">
        <f>G413*G415*E413+G414*G415*E414+(G415^2)*E415-(H413*H415*E413+H414*H415*E414+(H415^2)*E415)</f>
        <v>-0.49823653021228004</v>
      </c>
      <c r="BE460" s="10">
        <f>J413</f>
        <v>1.8986427927405902E-2</v>
      </c>
      <c r="BV460" s="3" t="s">
        <v>19</v>
      </c>
      <c r="BW460" s="3" t="s">
        <v>18</v>
      </c>
      <c r="BX460" s="3" t="s">
        <v>20</v>
      </c>
      <c r="CS460" s="15"/>
      <c r="CW460" s="28"/>
      <c r="CY460" s="82" t="s">
        <v>148</v>
      </c>
      <c r="CZ460" s="13"/>
      <c r="DB460" s="10"/>
      <c r="DC460" s="10"/>
      <c r="DD460" s="10"/>
      <c r="DE460" s="10"/>
      <c r="DF460" s="10"/>
      <c r="DG460" s="10"/>
      <c r="DH460" s="80"/>
      <c r="DI460" s="23" t="s">
        <v>149</v>
      </c>
      <c r="DM460" s="1"/>
      <c r="DO460" s="80"/>
      <c r="DS460" s="13"/>
      <c r="DT460" s="81"/>
      <c r="DU460" s="82" t="s">
        <v>150</v>
      </c>
      <c r="DW460" s="13"/>
      <c r="DX460" s="13"/>
      <c r="EA460" s="1"/>
      <c r="EE460" s="1"/>
      <c r="EI460" s="13"/>
      <c r="ER460">
        <f t="shared" si="698"/>
        <v>-9.8670839279614439E-2</v>
      </c>
      <c r="ES460">
        <f t="shared" si="698"/>
        <v>-0.32743703463395935</v>
      </c>
      <c r="ET460" t="e">
        <f>#REF!</f>
        <v>#REF!</v>
      </c>
      <c r="EU460" t="e">
        <f>#REF!</f>
        <v>#REF!</v>
      </c>
      <c r="EY460" s="28"/>
      <c r="EZ460" s="10"/>
      <c r="FA460" s="82" t="s">
        <v>148</v>
      </c>
      <c r="FB460" s="13"/>
      <c r="FD460" s="10"/>
      <c r="FE460" s="10"/>
      <c r="FF460" s="10"/>
      <c r="FG460" s="10"/>
      <c r="FH460" s="10"/>
      <c r="FI460" s="10"/>
      <c r="FJ460" s="80"/>
      <c r="FK460" s="23" t="s">
        <v>149</v>
      </c>
      <c r="FO460" s="1"/>
      <c r="FQ460" s="80"/>
      <c r="FU460" s="13"/>
      <c r="FV460" s="81"/>
      <c r="FW460" s="82" t="s">
        <v>150</v>
      </c>
      <c r="FY460" s="13"/>
      <c r="FZ460" s="13"/>
      <c r="GC460" s="1"/>
      <c r="GG460" s="1"/>
      <c r="GK460" s="13"/>
    </row>
    <row r="461" spans="1:197" x14ac:dyDescent="0.2">
      <c r="A461" s="4"/>
      <c r="B461" s="4" t="s">
        <v>2</v>
      </c>
      <c r="C461" s="4" t="s">
        <v>21</v>
      </c>
      <c r="J461" s="10"/>
      <c r="Q461" s="82" t="s">
        <v>148</v>
      </c>
      <c r="R461" s="13"/>
      <c r="T461" s="10"/>
      <c r="U461" s="10"/>
      <c r="V461" s="10"/>
      <c r="W461" s="10"/>
      <c r="X461" s="10"/>
      <c r="Y461" s="10"/>
      <c r="Z461" s="80"/>
      <c r="AA461" s="23" t="s">
        <v>149</v>
      </c>
      <c r="AE461" s="1"/>
      <c r="AG461" s="80"/>
      <c r="AK461" s="13"/>
      <c r="AL461" s="81"/>
      <c r="AM461" s="82" t="s">
        <v>150</v>
      </c>
      <c r="AO461" s="13"/>
      <c r="AP461" s="13"/>
      <c r="AS461" s="1"/>
      <c r="AW461" s="1"/>
      <c r="AX461" s="14" t="s">
        <v>11</v>
      </c>
      <c r="AY461" s="11">
        <f>(G418^2)*F418+G418*G419*F419+G418*G420*F420-((H418^2)*F418+H418*H419*F419+H418*H420*F420)</f>
        <v>-0.27324967766042008</v>
      </c>
      <c r="AZ461" s="12">
        <f>G418*G419*F418+(G419^2)*F419+G419*G420*F420-(H418*H419*F418+(H419^2)*F419+H419*H420*F420)</f>
        <v>0.78430583213338179</v>
      </c>
      <c r="BA461" s="12">
        <f>G418*G420*F418+G419*G420*F419+(G420^2)*F420-(H418*H420*F418+H419*H420*F419+(H420^2)*F420)</f>
        <v>-0.55675523401779792</v>
      </c>
      <c r="BB461" s="12">
        <f>(G418^2)*E418+G418*G419*E419+G418*G420*E420-((H418^2)*E418+H418*H419*E419+H418*H420*E420)</f>
        <v>0.24115019624115125</v>
      </c>
      <c r="BC461" s="12">
        <f>G418*G419*E418+(G419^2)*E419+G419*G420*E420-(H418*H419*E418+(H419^2)*E419+H419*H420*E420)</f>
        <v>-0.79255444710208234</v>
      </c>
      <c r="BD461" s="24">
        <f>G418*G420*E418+G419*G420*E419+(G420^2)*E420-(H418*H420*E418+H419*H420*E419+(H420^2)*E420)</f>
        <v>0.54821667076162273</v>
      </c>
      <c r="BE461" s="10">
        <f>J418</f>
        <v>-2.2517047530899115E-2</v>
      </c>
      <c r="BV461" s="3">
        <f>CH388+CG390</f>
        <v>-3.2814675458908149E-2</v>
      </c>
      <c r="BW461" s="3" t="e">
        <f>#REF!*CG392-#REF!*#REF!</f>
        <v>#REF!</v>
      </c>
      <c r="BX461" s="3" t="e">
        <f>BV462*BW463-BV463*BW462</f>
        <v>#REF!</v>
      </c>
      <c r="BZ461" s="5" t="s">
        <v>4</v>
      </c>
      <c r="CA461" s="6" t="s">
        <v>5</v>
      </c>
      <c r="CB461" s="7" t="s">
        <v>6</v>
      </c>
      <c r="CC461" s="8" t="s">
        <v>1</v>
      </c>
      <c r="CD461">
        <v>16</v>
      </c>
      <c r="CE461" s="9" t="s">
        <v>7</v>
      </c>
      <c r="CG461" s="90" t="s">
        <v>157</v>
      </c>
      <c r="CH461" s="61">
        <f>CE462-((CH463-CE462)/(EY461-CW461))*CW461</f>
        <v>8.9983656072148666</v>
      </c>
      <c r="CI461" s="10"/>
      <c r="CK461" s="5" t="s">
        <v>4</v>
      </c>
      <c r="CL461" s="6" t="s">
        <v>5</v>
      </c>
      <c r="CM461" s="7" t="s">
        <v>6</v>
      </c>
      <c r="CN461" s="8" t="s">
        <v>1</v>
      </c>
      <c r="CO461" s="10"/>
      <c r="CP461">
        <f t="shared" ref="CP461:CQ463" si="701">BZ462</f>
        <v>0.93180266183863136</v>
      </c>
      <c r="CQ461">
        <f t="shared" si="701"/>
        <v>-0.87956522186239505</v>
      </c>
      <c r="CR461">
        <f>CI465</f>
        <v>0</v>
      </c>
      <c r="CS461">
        <f>CL465</f>
        <v>0</v>
      </c>
      <c r="CU461" s="17">
        <f>CU365</f>
        <v>25</v>
      </c>
      <c r="CV461" s="17">
        <f>CV365</f>
        <v>-30</v>
      </c>
      <c r="CW461" s="31">
        <f>CH368</f>
        <v>269.4807061710261</v>
      </c>
      <c r="CY461" s="61">
        <f t="array" ref="CY461:CY463">MMULT(DQ461:DS463,DO461:DO463)</f>
        <v>0.90472825278681634</v>
      </c>
      <c r="CZ461" s="13"/>
      <c r="DA461" s="17">
        <v>1</v>
      </c>
      <c r="DB461">
        <v>0</v>
      </c>
      <c r="DD461" s="73">
        <f>(DB461^2)*(1-COS(RADIANS(CW461+45)))+(COS(RADIANS(CW461+45)))</f>
        <v>0.70066904400877095</v>
      </c>
      <c r="DE461" s="73">
        <f>(DB461*DB462)*(1-COS(RADIANS(CW461+45)))-DB463*(SIN(RADIANS(CW461+45)))</f>
        <v>0.71348643348548324</v>
      </c>
      <c r="DF461" s="73">
        <f>(DB461*DB463)*(1-COS(RADIANS(CW461+45)))+DB462*(SIN(RADIANS(CW461+45)))</f>
        <v>0</v>
      </c>
      <c r="DG461" s="10"/>
      <c r="DH461">
        <f t="array" ref="DH461:DH463">MMULT(DD461:DF463,DA461:DA463)</f>
        <v>0.70066904400877095</v>
      </c>
      <c r="DI461" s="23">
        <f>COS(RADIANS('[1]Biaxial Input'!$F$21))</f>
        <v>-0.9975640502598242</v>
      </c>
      <c r="DK461" s="30">
        <f>(DI461^2)*(1-COS(RADIANS(CV461)))+(COS(RADIANS(CV461)))</f>
        <v>0.99934808421962718</v>
      </c>
      <c r="DL461" s="30">
        <f>(DI461*DI462)*(1-COS(RADIANS(CV461)))-DI463*(SIN(RADIANS(CV461)))</f>
        <v>-9.3228300025961861E-3</v>
      </c>
      <c r="DM461" s="30">
        <f>(DI461*DI463)*(1-COS(RADIANS(CV461)))+DI462*(SIN(RADIANS(CV461)))</f>
        <v>-3.4878236872062755E-2</v>
      </c>
      <c r="DO461">
        <f t="array" ref="DO461:DO463">MMULT(DK461:DM463,DH461:DH463)</f>
        <v>0.70686397953070668</v>
      </c>
      <c r="DQ461" s="28">
        <f>(DB461^2)*(1-COS(RADIANS(CU461)))+(COS(RADIANS(CU461)))</f>
        <v>0.90630778703664994</v>
      </c>
      <c r="DR461" s="28">
        <f>(DB461*DB462)*(1-COS(RADIANS(CU461)))-DB463*(SIN(RADIANS(CU461)))</f>
        <v>-0.42261826174069944</v>
      </c>
      <c r="DS461" s="28">
        <f>(DB461*DB463)*(1-COS(RADIANS(CU461)))+DB462*(SIN(RADIANS(CU461)))</f>
        <v>0</v>
      </c>
      <c r="DU461" s="61">
        <f t="array" ref="DU461:DU463">MMULT(DQ461:DS463,EE461:EE463)</f>
        <v>-0.38647107497714306</v>
      </c>
      <c r="DV461" s="13"/>
      <c r="DW461" s="17">
        <v>1</v>
      </c>
      <c r="DX461">
        <v>0</v>
      </c>
      <c r="DZ461" s="73">
        <f>(DB461^2)*(1-COS(RADIANS(CW461-45)))+(COS(RADIANS(CW461-45)))</f>
        <v>-0.71348643348548291</v>
      </c>
      <c r="EA461" s="73">
        <f>(DB461*DB462)*(1-COS(RADIANS(CW461-45)))-DB463*(SIN(RADIANS(CW461-45)))</f>
        <v>0.70066904400877139</v>
      </c>
      <c r="EB461" s="73">
        <f>(DB461*DB463)*(1-COS(RADIANS(CW461-45)))+DB462*(SIN(RADIANS(CW461-45)))</f>
        <v>0</v>
      </c>
      <c r="EC461" s="10"/>
      <c r="ED461">
        <f t="array" ref="ED461:ED463">MMULT(DZ461:EB463,DA461:DA463)</f>
        <v>-0.71348643348548291</v>
      </c>
      <c r="EE461" s="1">
        <f t="array" ref="EE461:EE463">MMULT(DK461:DM463,ED461:ED463)</f>
        <v>-0.70648908203503646</v>
      </c>
      <c r="EG461">
        <f>CY461+DU461</f>
        <v>0.51825717780967329</v>
      </c>
      <c r="EH461">
        <f>EG461/(SQRT(EG461^2+EG462^2+EG463^2))</f>
        <v>0.36646316482782221</v>
      </c>
      <c r="EJ461">
        <f>Q461+AM461</f>
        <v>0</v>
      </c>
      <c r="EK461">
        <f>EJ461/(SQRT(EJ461^2+EJ462^2+EJ463^2))</f>
        <v>0</v>
      </c>
      <c r="EM461" s="23">
        <f>CY462*DU463-CY463*DU462</f>
        <v>-0.17918397477265005</v>
      </c>
      <c r="EO461" s="15">
        <v>16</v>
      </c>
      <c r="EP461" s="9" t="s">
        <v>7</v>
      </c>
      <c r="EW461" s="17">
        <f>CU461</f>
        <v>25</v>
      </c>
      <c r="EX461" s="17">
        <f>CV461</f>
        <v>-30</v>
      </c>
      <c r="EY461" s="31">
        <f>1+CW461</f>
        <v>270.4807061710261</v>
      </c>
      <c r="EZ461" s="10"/>
      <c r="FA461" s="61">
        <f t="array" ref="FA461:FA463">MMULT(FS461:FU463,FQ461:FQ463)</f>
        <v>0.91133530856852252</v>
      </c>
      <c r="FB461" s="13" t="e">
        <f>BW462</f>
        <v>#REF!</v>
      </c>
      <c r="FC461" s="17">
        <v>1</v>
      </c>
      <c r="FD461">
        <v>0</v>
      </c>
      <c r="FF461" s="73">
        <f>(FD461^2)*(1-COS(RADIANS(EY461+45)))+(COS(RADIANS(EY461+45)))</f>
        <v>0.71301438394427874</v>
      </c>
      <c r="FG461" s="73">
        <f>(FD461*FD462)*(1-COS(RADIANS(EY461+45)))-FD463*(SIN(RADIANS(EY461+45)))</f>
        <v>0.70114940511174983</v>
      </c>
      <c r="FH461" s="73">
        <f>(FD461*FD463)*(1-COS(RADIANS(EY461+45)))+FD462*(SIN(RADIANS(EY461+45)))</f>
        <v>0</v>
      </c>
      <c r="FI461" s="10"/>
      <c r="FJ461">
        <f t="array" ref="FJ461:FJ463">MMULT(FF461:FH463,FC461:FC463)</f>
        <v>0.71301438394427874</v>
      </c>
      <c r="FK461" s="23">
        <f>COS(RADIANS(176))</f>
        <v>-0.9975640502598242</v>
      </c>
      <c r="FM461" s="30">
        <f>(FK461^2)*(1-COS(RADIANS(EX461)))+(COS(RADIANS(EX461)))</f>
        <v>0.99934808421962718</v>
      </c>
      <c r="FN461" s="30">
        <f>(FK461*FK462)*(1-COS(RADIANS(EX461)))-FK463*(SIN(RADIANS(EX461)))</f>
        <v>-9.3228300025961861E-3</v>
      </c>
      <c r="FO461" s="30">
        <f>(FK461*FK463)*(1-COS(RADIANS(EX461)))+FK462*(SIN(RADIANS(EX461)))</f>
        <v>-3.4878236872062755E-2</v>
      </c>
      <c r="FQ461">
        <f t="array" ref="FQ461:FQ463">MMULT(FM461:FO463,FJ461:FJ463)</f>
        <v>0.71908625532603088</v>
      </c>
      <c r="FS461" s="28">
        <f>(FD461^2)*(1-COS(RADIANS(EW461)))+(COS(RADIANS(EW461)))</f>
        <v>0.90630778703664994</v>
      </c>
      <c r="FT461" s="28">
        <f>(FD461*FD462)*(1-COS(RADIANS(EW461)))-FD463*(SIN(RADIANS(EW461)))</f>
        <v>-0.42261826174069944</v>
      </c>
      <c r="FU461" s="28">
        <f>(FD461*FD463)*(1-COS(RADIANS(EW461)))+FD462*(SIN(RADIANS(EW461)))</f>
        <v>0</v>
      </c>
      <c r="FW461" s="61">
        <f t="array" ref="FW461:FW463">MMULT(FS461:FU463,GG461:GG463)</f>
        <v>-0.37062252837758058</v>
      </c>
      <c r="FX461" s="13" t="e">
        <f>BX462</f>
        <v>#REF!</v>
      </c>
      <c r="FY461" s="17">
        <v>1</v>
      </c>
      <c r="FZ461">
        <v>0</v>
      </c>
      <c r="GB461" s="73">
        <f>(FD461^2)*(1-COS(RADIANS(EY461-45)))+(COS(RADIANS(EY461-45)))</f>
        <v>-0.70114940511175006</v>
      </c>
      <c r="GC461" s="73">
        <f>(FD461*FD462)*(1-COS(RADIANS(EY461-45)))-FD463*(SIN(RADIANS(EY461-45)))</f>
        <v>0.71301438394427841</v>
      </c>
      <c r="GD461" s="73">
        <f>(FD461*FD463)*(1-COS(RADIANS(EY461-45)))+FD462*(SIN(RADIANS(EY461-45)))</f>
        <v>0</v>
      </c>
      <c r="GE461" s="10"/>
      <c r="GF461">
        <f t="array" ref="GF461:GF463">MMULT(GB461:GD463,FC461:FC463)</f>
        <v>-0.70114940511175006</v>
      </c>
      <c r="GG461" s="1">
        <f t="array" ref="GG461:GG463">MMULT(FM461:FO463,GF461:GF463)</f>
        <v>-0.69404500285924031</v>
      </c>
      <c r="GI461">
        <f>FA461+FW461</f>
        <v>0.54071278019094193</v>
      </c>
      <c r="GJ461">
        <f>GI461/(SQRT(GI461^2+GI462^2+GI463^2))</f>
        <v>0.38234167354724624</v>
      </c>
      <c r="GL461" t="e">
        <f>CH462+DC461</f>
        <v>#VALUE!</v>
      </c>
      <c r="GM461" t="e">
        <f>GL461/(SQRT(GL461^2+GL462^2+GL463^2))</f>
        <v>#VALUE!</v>
      </c>
      <c r="GO461" s="27">
        <f>FA462*FW463-FA463*FW462</f>
        <v>-0.17918397477264997</v>
      </c>
    </row>
    <row r="462" spans="1:197" x14ac:dyDescent="0.2">
      <c r="A462" s="4" t="s">
        <v>19</v>
      </c>
      <c r="B462" s="4">
        <f>DEGREES(ACOS(A459/(SQRT((A457^2)+(A458^2)+(A459^2)))))</f>
        <v>172.08260489113243</v>
      </c>
      <c r="C462" s="4">
        <f>DEGREES(ATAN(A458/A457))</f>
        <v>52.277746760111036</v>
      </c>
      <c r="E462" s="5" t="s">
        <v>4</v>
      </c>
      <c r="F462" s="6" t="s">
        <v>5</v>
      </c>
      <c r="G462" s="7" t="s">
        <v>6</v>
      </c>
      <c r="H462" s="8" t="s">
        <v>1</v>
      </c>
      <c r="I462">
        <v>17</v>
      </c>
      <c r="J462" s="9" t="s">
        <v>7</v>
      </c>
      <c r="K462">
        <v>17</v>
      </c>
      <c r="M462" s="17">
        <f>A398</f>
        <v>40</v>
      </c>
      <c r="N462" s="17">
        <f>B398</f>
        <v>-40</v>
      </c>
      <c r="O462" s="17">
        <f>C398</f>
        <v>259.10000000000002</v>
      </c>
      <c r="Q462" s="61">
        <f t="array" ref="Q462:Q464">MMULT(AI462:AK464,AG462:AG464)</f>
        <v>0.85352544736199099</v>
      </c>
      <c r="R462" s="13"/>
      <c r="S462" s="17">
        <v>1</v>
      </c>
      <c r="T462">
        <v>0</v>
      </c>
      <c r="V462" s="73">
        <f>(T462^2)*(1-COS(RADIANS(O462+45)))+(COS(RADIANS(O462+45)))</f>
        <v>0.56063899456324184</v>
      </c>
      <c r="W462" s="73">
        <f>(T462*T463)*(1-COS(RADIANS(O462+45)))-T464*(SIN(RADIANS(O462+45)))</f>
        <v>0.8280603346224944</v>
      </c>
      <c r="X462" s="73">
        <f>(T462*T464)*(1-COS(RADIANS(O462+45)))+T463*(SIN(RADIANS(O462+45)))</f>
        <v>0</v>
      </c>
      <c r="Y462" s="10"/>
      <c r="Z462">
        <f t="array" ref="Z462:Z464">MMULT(V462:X464,S462:S464)</f>
        <v>0.56063899456324184</v>
      </c>
      <c r="AA462" s="23">
        <f>COS(RADIANS('[1]Biaxial Input'!$F$21))</f>
        <v>-0.9975640502598242</v>
      </c>
      <c r="AC462" s="30">
        <f>(AA462^2)*(1-COS(RADIANS(N462)))+(COS(RADIANS(N462)))</f>
        <v>0.99886158030145311</v>
      </c>
      <c r="AD462" s="30">
        <f>(AA462*AA463)*(1-COS(RADIANS(N462)))-AA464*(SIN(RADIANS(N462)))</f>
        <v>-1.6280160168985456E-2</v>
      </c>
      <c r="AE462" s="30">
        <f>(AA462*AA464)*(1-COS(RADIANS(N462)))+AA463*(SIN(RADIANS(N462)))</f>
        <v>-4.4838597018148282E-2</v>
      </c>
      <c r="AG462">
        <f t="array" ref="AG462:AG464">MMULT(AC462:AE464,Z462:Z464)</f>
        <v>0.57348170696529543</v>
      </c>
      <c r="AI462" s="28">
        <f>(T462^2)*(1-COS(RADIANS(M462)))+(COS(RADIANS(M462)))</f>
        <v>0.76604444311897801</v>
      </c>
      <c r="AJ462" s="28">
        <f>(T462*T463)*(1-COS(RADIANS(M462)))-T464*(SIN(RADIANS(M462)))</f>
        <v>-0.64278760968653925</v>
      </c>
      <c r="AK462" s="28">
        <f>(T462*T464)*(1-COS(RADIANS(M462)))+T463*(SIN(RADIANS(M462)))</f>
        <v>0</v>
      </c>
      <c r="AM462" s="61">
        <f t="array" ref="AM462:AM464">MMULT(AI462:AK464,AW462:AW464)</f>
        <v>-0.3588112933432448</v>
      </c>
      <c r="AN462" s="13"/>
      <c r="AO462" s="17">
        <v>1</v>
      </c>
      <c r="AP462">
        <v>0</v>
      </c>
      <c r="AR462" s="73">
        <f>(T462^2)*(1-COS(RADIANS(O462-45)))+(COS(RADIANS(O462-45)))</f>
        <v>-0.82806033462249429</v>
      </c>
      <c r="AS462" s="73">
        <f>(T462*T463)*(1-COS(RADIANS(O462-45)))-T464*(SIN(RADIANS(O462-45)))</f>
        <v>0.56063899456324184</v>
      </c>
      <c r="AT462" s="73">
        <f>(T462*T464)*(1-COS(RADIANS(O462-45)))+T463*(SIN(RADIANS(O462-45)))</f>
        <v>0</v>
      </c>
      <c r="AU462" s="10"/>
      <c r="AV462">
        <f t="array" ref="AV462:AV464">MMULT(AR462:AT464,S462:S464)</f>
        <v>-0.82806033462249429</v>
      </c>
      <c r="AW462" s="1">
        <f t="array" ref="AW462:AW464">MMULT(AC462:AE464,AV462:AV464)</f>
        <v>-0.81799036179750617</v>
      </c>
      <c r="AX462" s="10"/>
      <c r="AY462" s="11">
        <f>(G423^2)*F423+G423*G424*F424+G423*G425*F425-((H423^2)*F423+H423*H424*F424+H423*H425*F425)</f>
        <v>-0.27807959864501686</v>
      </c>
      <c r="AZ462" s="12">
        <f>G423*G424*F423+(G424^2)*F424+G424*G425*F425-(H423*H424*F423+(H424^2)*F424+H424*H425*F425)</f>
        <v>0.79664760696486625</v>
      </c>
      <c r="BA462" s="12">
        <f>G423*G425*F423+G424*G425*F424+(G425^2)*F425-(H423*H425*F423+H424*H425*F424+(H425^2)*F425)</f>
        <v>-0.38812213213036229</v>
      </c>
      <c r="BB462" s="12">
        <f>(G423^2)*E423+G423*G424*E424+G423*G425*E425-((H423^2)*E423+H423*H424*E424+H423*H425*E425)</f>
        <v>0.25265999230706071</v>
      </c>
      <c r="BC462" s="12">
        <f>G423*G424*E423+(G424^2)*E424+G424*G425*E425-(H423*H424*E423+(H424^2)*E424+H424*H425*E425)</f>
        <v>-0.75261580569952358</v>
      </c>
      <c r="BD462" s="24">
        <f>G423*G425*E423+G424*G425*E424+(G425^2)*E425-(H423*H425*E423+H424*H425*E424+(H425^2)*E425)</f>
        <v>0.35848782480241964</v>
      </c>
      <c r="BE462" s="10">
        <f>J423</f>
        <v>-1.3567559777972138E-2</v>
      </c>
      <c r="BV462" s="3" t="e">
        <f>#REF!+#REF!</f>
        <v>#REF!</v>
      </c>
      <c r="BW462" s="3" t="e">
        <f>#REF!*CG390-CH388*CG392</f>
        <v>#REF!</v>
      </c>
      <c r="BX462" s="3" t="e">
        <f>BV463*BW461-BV461*BW463</f>
        <v>#REF!</v>
      </c>
      <c r="BY462" t="s">
        <v>8</v>
      </c>
      <c r="BZ462" s="5">
        <f t="shared" ref="BZ462:CA464" si="702">BZ457</f>
        <v>0.93180266183863136</v>
      </c>
      <c r="CA462" s="6">
        <f t="shared" si="702"/>
        <v>-0.87956522186239505</v>
      </c>
      <c r="CB462" s="7">
        <f>CY461</f>
        <v>0.90472825278681634</v>
      </c>
      <c r="CC462" s="8">
        <f>DU461</f>
        <v>-0.38647107497714306</v>
      </c>
      <c r="CE462" s="9">
        <f>((SUMPRODUCT(CB462:CB464,BZ462:BZ464))*(SUMPRODUCT(CB462:CB464,CA462:CA464)))-((SUMPRODUCT(CC462:CC464,BZ462:BZ464))*(SUMPRODUCT(CC462:CC464,CA462:CA464)))</f>
        <v>-5.5511151231257827E-16</v>
      </c>
      <c r="CG462">
        <v>1</v>
      </c>
      <c r="CH462" t="s">
        <v>161</v>
      </c>
      <c r="CI462" s="67"/>
      <c r="CJ462" s="1" t="s">
        <v>8</v>
      </c>
      <c r="CK462" s="5">
        <f t="shared" ref="CK462:CL464" si="703">BZ462</f>
        <v>0.93180266183863136</v>
      </c>
      <c r="CL462" s="6">
        <f t="shared" si="703"/>
        <v>-0.87956522186239505</v>
      </c>
      <c r="CM462" s="7">
        <f>FA461</f>
        <v>0.91133530856852252</v>
      </c>
      <c r="CN462" s="8">
        <f>FW461</f>
        <v>-0.37062252837758058</v>
      </c>
      <c r="CO462" s="10"/>
      <c r="CP462">
        <f t="shared" si="701"/>
        <v>0.3492962422733713</v>
      </c>
      <c r="CQ462">
        <f t="shared" si="701"/>
        <v>-0.34518112468713447</v>
      </c>
      <c r="CR462">
        <f>CJ465</f>
        <v>0</v>
      </c>
      <c r="CS462">
        <f>CM465</f>
        <v>0</v>
      </c>
      <c r="CW462" s="28"/>
      <c r="CY462" s="61">
        <v>-0.26761333184281538</v>
      </c>
      <c r="DA462" s="17">
        <v>0</v>
      </c>
      <c r="DB462">
        <v>0</v>
      </c>
      <c r="DD462" s="73">
        <f>(DB461*DB462)*(1-COS(RADIANS(CW461+45)))+DB463*(SIN(RADIANS(CW461+45)))</f>
        <v>-0.71348643348548324</v>
      </c>
      <c r="DE462" s="73">
        <f>(DB462^2)*(1-COS(RADIANS(CW461+45)))+(COS(RADIANS(CW461+45)))</f>
        <v>0.70066904400877095</v>
      </c>
      <c r="DF462" s="73">
        <f>(DB462*DB463)*(1-COS(RADIANS(CW461+45)))-DB461*(SIN(RADIANS(CW461+45)))</f>
        <v>0</v>
      </c>
      <c r="DG462" s="10"/>
      <c r="DH462">
        <v>-0.71348643348548324</v>
      </c>
      <c r="DI462" s="23">
        <f>SIN(RADIANS('[1]Biaxial Input'!$F$21))*(COS(RADIANS(0)))</f>
        <v>6.9756473744125524E-2</v>
      </c>
      <c r="DK462" s="30">
        <f>(DI461*DI462)*(1-COS(RADIANS(CV461)))+DI463*(SIN(RADIANS(CV461)))</f>
        <v>-9.3228300025961861E-3</v>
      </c>
      <c r="DL462" s="30">
        <f>(DI462^2)*(1-COS(RADIANS(CV461)))+(COS(RADIANS(CV461)))</f>
        <v>0.86667731956481153</v>
      </c>
      <c r="DM462" s="30">
        <f>(DI462*DI463)*(1-COS(RADIANS(CV461)))-DI461*(SIN(RADIANS(CV461)))</f>
        <v>-0.49878202512991204</v>
      </c>
      <c r="DO462">
        <v>-0.62489472810443114</v>
      </c>
      <c r="DQ462" s="28">
        <f>(DB461*DB462)*(1-COS(RADIANS(CU461)))+DB463*(SIN(RADIANS(CU461)))</f>
        <v>0.42261826174069944</v>
      </c>
      <c r="DR462" s="28">
        <f>(DB462^2)*(1-COS(RADIANS(CU461)))+(COS(RADIANS(CU461)))</f>
        <v>0.90630778703664994</v>
      </c>
      <c r="DS462" s="28">
        <f>(DB462*DB463)*(1-COS(RADIANS(CU461)))-DB461*(SIN(RADIANS(CU461)))</f>
        <v>0</v>
      </c>
      <c r="DU462" s="61">
        <v>-0.84290568952600686</v>
      </c>
      <c r="DW462" s="17">
        <v>0</v>
      </c>
      <c r="DX462">
        <v>0</v>
      </c>
      <c r="DZ462" s="73">
        <f>(DB461*DB462)*(1-COS(RADIANS(CW461-45)))+DB463*(SIN(RADIANS(CW461-45)))</f>
        <v>-0.70066904400877139</v>
      </c>
      <c r="EA462" s="73">
        <f>(DB462^2)*(1-COS(RADIANS(CW461-45)))+(COS(RADIANS(CW461-45)))</f>
        <v>-0.71348643348548291</v>
      </c>
      <c r="EB462" s="73">
        <f>(DB462*DB463)*(1-COS(RADIANS(CW461-45)))-DB461*(SIN(RADIANS(CW461-45)))</f>
        <v>0</v>
      </c>
      <c r="EC462" s="10"/>
      <c r="ED462">
        <v>-0.70066904400877139</v>
      </c>
      <c r="EE462" s="1">
        <v>-0.60060225623501717</v>
      </c>
      <c r="EG462">
        <f>CY462+DU462</f>
        <v>-1.1105190213688223</v>
      </c>
      <c r="EH462">
        <f>EG462/(SQRT(EG461^2+EG462^2+EG463^2))</f>
        <v>-0.78525553064654252</v>
      </c>
      <c r="EJ462">
        <f>Q462+AM462</f>
        <v>0.49471415401874619</v>
      </c>
      <c r="EK462">
        <f>EJ462/(SQRT(EJ461^2+EJ462^2+EJ463^2))</f>
        <v>0.45434929292454529</v>
      </c>
      <c r="EM462" s="23">
        <f>CY463*DU461-CY461*DU463</f>
        <v>0.46679021324860087</v>
      </c>
      <c r="EP462" s="9">
        <f>((SUMPRODUCT(CM462:CM464,BZ462:BZ464))*(SUMPRODUCT(CM462:CM464,CA462:CA464)))-((SUMPRODUCT(CN462:CN464,BZ462:BZ464))*(SUMPRODUCT(CN462:CN464,CA462:CA464)))</f>
        <v>-3.3391502252870742E-2</v>
      </c>
      <c r="EY462" s="28"/>
      <c r="EZ462" s="10"/>
      <c r="FA462" s="61">
        <v>-0.25286184035425441</v>
      </c>
      <c r="FB462" s="13" t="e">
        <f>BW463</f>
        <v>#REF!</v>
      </c>
      <c r="FC462" s="17">
        <v>0</v>
      </c>
      <c r="FD462">
        <v>0</v>
      </c>
      <c r="FF462" s="73">
        <f>(FD461*FD462)*(1-COS(RADIANS(EY461+45)))+FD463*(SIN(RADIANS(EY461+45)))</f>
        <v>-0.70114940511174983</v>
      </c>
      <c r="FG462" s="73">
        <f>(FD462^2)*(1-COS(RADIANS(EY461+45)))+(COS(RADIANS(EY461+45)))</f>
        <v>0.71301438394427874</v>
      </c>
      <c r="FH462" s="73">
        <f>(FD462*FD463)*(1-COS(RADIANS(EY461+45)))-FD461*(SIN(RADIANS(EY461+45)))</f>
        <v>0</v>
      </c>
      <c r="FI462" s="10"/>
      <c r="FJ462">
        <v>-0.70114940511174983</v>
      </c>
      <c r="FK462" s="23">
        <f>SIN(RADIANS(176))*(COS(RADIANS(0)))</f>
        <v>6.9756473744125524E-2</v>
      </c>
      <c r="FM462" s="30">
        <f>(FK461*FK462)*(1-COS(RADIANS(EX461)))+FK463*(SIN(RADIANS(EX461)))</f>
        <v>-9.3228300025961861E-3</v>
      </c>
      <c r="FN462" s="30">
        <f>(FK462^2)*(1-COS(RADIANS(EX461)))+(COS(RADIANS(EX461)))</f>
        <v>0.86667731956481153</v>
      </c>
      <c r="FO462" s="30">
        <f>(FK462*FK463)*(1-COS(RADIANS(EX461)))-FK461*(SIN(RADIANS(EX461)))</f>
        <v>-0.49878202512991204</v>
      </c>
      <c r="FQ462">
        <v>-0.61431759892763194</v>
      </c>
      <c r="FS462" s="28">
        <f>(FD461*FD462)*(1-COS(RADIANS(EW461)))+FD463*(SIN(RADIANS(EW461)))</f>
        <v>0.42261826174069944</v>
      </c>
      <c r="FT462" s="28">
        <f>(FD462^2)*(1-COS(RADIANS(EW461)))+(COS(RADIANS(EW461)))</f>
        <v>0.90630778703664994</v>
      </c>
      <c r="FU462" s="28">
        <f>(FD462*FD463)*(1-COS(RADIANS(EW461)))-FD461*(SIN(RADIANS(EW461)))</f>
        <v>0</v>
      </c>
      <c r="FW462" s="61">
        <v>-0.84744780754214299</v>
      </c>
      <c r="FX462" s="13" t="e">
        <f>BX463</f>
        <v>#REF!</v>
      </c>
      <c r="FY462" s="17">
        <v>0</v>
      </c>
      <c r="FZ462">
        <v>0</v>
      </c>
      <c r="GB462" s="73">
        <f>(FD461*FD462)*(1-COS(RADIANS(EY461-45)))+FD463*(SIN(RADIANS(EY461-45)))</f>
        <v>-0.71301438394427841</v>
      </c>
      <c r="GC462" s="73">
        <f>(FD462^2)*(1-COS(RADIANS(EY461-45)))+(COS(RADIANS(EY461-45)))</f>
        <v>-0.70114940511175006</v>
      </c>
      <c r="GD462" s="73">
        <f>(FD462*FD463)*(1-COS(RADIANS(EY461-45)))-FD461*(SIN(RADIANS(EY461-45)))</f>
        <v>0</v>
      </c>
      <c r="GE462" s="10"/>
      <c r="GF462">
        <v>-0.71301438394427841</v>
      </c>
      <c r="GG462" s="1">
        <v>-0.61141669837770429</v>
      </c>
      <c r="GI462">
        <f>FA462+FW462</f>
        <v>-1.1003096478963974</v>
      </c>
      <c r="GJ462">
        <f>GI462/(SQRT(GI461^2+GI462^2+GI463^2))</f>
        <v>-0.77803641343252528</v>
      </c>
      <c r="GL462">
        <f>CH463+DC462</f>
        <v>-3.3391502252870742E-2</v>
      </c>
      <c r="GM462" t="e">
        <f>GL462/(SQRT(GL461^2+GL462^2+GL463^2))</f>
        <v>#VALUE!</v>
      </c>
      <c r="GO462" s="27">
        <f>FA463*FW461-FA461*FW463</f>
        <v>0.46679021324860082</v>
      </c>
    </row>
    <row r="463" spans="1:197" x14ac:dyDescent="0.2">
      <c r="A463" s="4" t="s">
        <v>18</v>
      </c>
      <c r="B463" s="4">
        <f>DEGREES(ACOS(B459/(SQRT((B457^2)+(B458^2)+(B459^2)))))</f>
        <v>85.9260753059704</v>
      </c>
      <c r="C463" s="4">
        <f>DEGREES(ATAN(B458/B457))</f>
        <v>-68.528580679968854</v>
      </c>
      <c r="D463" t="s">
        <v>8</v>
      </c>
      <c r="E463" s="5">
        <f t="shared" ref="E463:F465" si="704">E458</f>
        <v>0.93957355355111316</v>
      </c>
      <c r="F463" s="6">
        <f t="shared" si="704"/>
        <v>-0.90975710562585088</v>
      </c>
      <c r="G463" s="7">
        <f>Q462</f>
        <v>0.85352544736199099</v>
      </c>
      <c r="H463" s="8">
        <f>AM462</f>
        <v>-0.3588112933432448</v>
      </c>
      <c r="J463" s="9">
        <f>((SUMPRODUCT(G463:G465,E463:E465))*(SUMPRODUCT(G463:(G465),F463:F465)))-((SUMPRODUCT(H463:H465,E463:E465))*(SUMPRODUCT(H463:H465,F463:F465)))</f>
        <v>-6.9176113442441789E-3</v>
      </c>
      <c r="Q463" s="61">
        <v>-0.12501286246974219</v>
      </c>
      <c r="S463" s="17">
        <v>0</v>
      </c>
      <c r="T463">
        <v>0</v>
      </c>
      <c r="V463" s="73">
        <f>(T462*T463)*(1-COS(RADIANS(O462+45)))+T464*(SIN(RADIANS(O462+45)))</f>
        <v>-0.8280603346224944</v>
      </c>
      <c r="W463" s="73">
        <f>(T463^2)*(1-COS(RADIANS(O462+45)))+(COS(RADIANS(O462+45)))</f>
        <v>0.56063899456324184</v>
      </c>
      <c r="X463" s="73">
        <f>(T463*T464)*(1-COS(RADIANS(O462+45)))-T462*(SIN(RADIANS(O462+45)))</f>
        <v>0</v>
      </c>
      <c r="Y463" s="10"/>
      <c r="Z463">
        <v>-0.8280603346224944</v>
      </c>
      <c r="AA463" s="23">
        <f>SIN(RADIANS('[1]Biaxial Input'!$F$21))*(COS(RADIANS(0)))</f>
        <v>6.9756473744125524E-2</v>
      </c>
      <c r="AC463" s="30">
        <f>(AA462*AA463)*(1-COS(RADIANS(N462)))+AA464*(SIN(RADIANS(N462)))</f>
        <v>-1.6280160168985456E-2</v>
      </c>
      <c r="AD463" s="30">
        <f>(AA463^2)*(1-COS(RADIANS(N462)))+(COS(RADIANS(N462)))</f>
        <v>0.7671828628175249</v>
      </c>
      <c r="AE463" s="30">
        <f>(AA463*AA464)*(1-COS(RADIANS(N462)))-AA462*(SIN(RADIANS(N462)))</f>
        <v>-0.64122181137573508</v>
      </c>
      <c r="AG463">
        <v>-0.6444009907297914</v>
      </c>
      <c r="AI463" s="28">
        <f>(T462*T463)*(1-COS(RADIANS(M462)))+T464*(SIN(RADIANS(M462)))</f>
        <v>0.64278760968653925</v>
      </c>
      <c r="AJ463" s="28">
        <f>(T463^2)*(1-COS(RADIANS(M462)))+(COS(RADIANS(M462)))</f>
        <v>0.76604444311897801</v>
      </c>
      <c r="AK463" s="28">
        <f>(T463*T464)*(1-COS(RADIANS(M462)))-T462*(SIN(RADIANS(M462)))</f>
        <v>0</v>
      </c>
      <c r="AM463" s="61">
        <v>-0.84495244808536252</v>
      </c>
      <c r="AO463" s="17">
        <v>0</v>
      </c>
      <c r="AP463">
        <v>0</v>
      </c>
      <c r="AR463" s="73">
        <f>(T462*T463)*(1-COS(RADIANS(O462-45)))+T464*(SIN(RADIANS(O462-45)))</f>
        <v>-0.56063899456324184</v>
      </c>
      <c r="AS463" s="73">
        <f>(T463^2)*(1-COS(RADIANS(O462-45)))+(COS(RADIANS(O462-45)))</f>
        <v>-0.82806033462249429</v>
      </c>
      <c r="AT463" s="73">
        <f>(T463*T464)*(1-COS(RADIANS(O462-45)))-T462*(SIN(RADIANS(O462-45)))</f>
        <v>0</v>
      </c>
      <c r="AU463" s="10"/>
      <c r="AV463">
        <v>-0.56063899456324184</v>
      </c>
      <c r="AW463" s="1">
        <v>-0.41663167397892875</v>
      </c>
      <c r="AX463" s="10"/>
      <c r="AY463" s="11">
        <f>(G428^2)*F428+G428*G429*F429+G428*G430*F430-((H428^2)*F428+H428*H429*F429+H428*H430*F430)</f>
        <v>-0.24439897765489785</v>
      </c>
      <c r="AZ463" s="12">
        <f>G428*G429*F428+(G429^2)*F429+G429*G430*F430-(H428*H429*F428+(H429^2)*F429+H429*H430*F430)</f>
        <v>0.77793066635030605</v>
      </c>
      <c r="BA463" s="12">
        <f>G428*G430*F428+G429*G430*F429+(G430^2)*F430-(H428*H430*F428+H429*H430*F429+(H430^2)*F430)</f>
        <v>0.12135801229254914</v>
      </c>
      <c r="BB463" s="12">
        <f>(G428^2)*E428+G428*G429*E429+G428*G430*E430-((H428^2)*E428+H428*H429*E429+H428*H430*E430)</f>
        <v>0.25800894340631492</v>
      </c>
      <c r="BC463" s="12">
        <f>G428*G429*E428+(G429^2)*E429+G429*G430*E430-(H428*H429*E428+(H429^2)*E429+H429*H430*E430)</f>
        <v>-0.69898444316371022</v>
      </c>
      <c r="BD463" s="24">
        <f>G428*G430*E428+G429*G430*E429+(G430^2)*E430-(H428*H430*E428+H429*H430*E429+(H430^2)*E430)</f>
        <v>-7.4517709711865415E-2</v>
      </c>
      <c r="BE463" s="10">
        <f>J428</f>
        <v>3.9905375549959876E-2</v>
      </c>
      <c r="BV463" s="3" t="e">
        <f>#REF!+CG392</f>
        <v>#REF!</v>
      </c>
      <c r="BW463" s="3" t="e">
        <f>CH388*#REF!-#REF!*CG390</f>
        <v>#REF!</v>
      </c>
      <c r="BX463" s="3" t="e">
        <f>BV461*BW462-BV462*BW461</f>
        <v>#REF!</v>
      </c>
      <c r="BY463" t="s">
        <v>9</v>
      </c>
      <c r="BZ463" s="5">
        <f t="shared" si="702"/>
        <v>0.3492962422733713</v>
      </c>
      <c r="CA463" s="6">
        <f t="shared" si="702"/>
        <v>-0.34518112468713447</v>
      </c>
      <c r="CB463" s="7">
        <f>CY462</f>
        <v>-0.26761333184281538</v>
      </c>
      <c r="CC463" s="8">
        <f>DU462</f>
        <v>-0.84290568952600686</v>
      </c>
      <c r="CE463" s="10"/>
      <c r="CH463">
        <f>((SUMPRODUCT(CM462:CM464,CK462:CK464))*(SUMPRODUCT(CM462:CM464,CL462:CL464)))-((SUMPRODUCT(CN462:CN464,CK462:CK464))*(SUMPRODUCT(CN462:CN464,CL462:CL464)))</f>
        <v>-3.3391502252870742E-2</v>
      </c>
      <c r="CI463" s="67"/>
      <c r="CJ463" s="10" t="s">
        <v>9</v>
      </c>
      <c r="CK463" s="5">
        <f t="shared" si="703"/>
        <v>0.3492962422733713</v>
      </c>
      <c r="CL463" s="6">
        <f t="shared" si="703"/>
        <v>-0.34518112468713447</v>
      </c>
      <c r="CM463" s="7">
        <f>FA462</f>
        <v>-0.25286184035425441</v>
      </c>
      <c r="CN463" s="8">
        <f>FW462</f>
        <v>-0.84744780754214299</v>
      </c>
      <c r="CP463">
        <f t="shared" si="701"/>
        <v>-9.8670839279614439E-2</v>
      </c>
      <c r="CQ463">
        <f t="shared" si="701"/>
        <v>-0.32743703463395935</v>
      </c>
      <c r="CR463">
        <f>CK465</f>
        <v>0</v>
      </c>
      <c r="CS463">
        <f>CN465</f>
        <v>0</v>
      </c>
      <c r="CW463" s="28"/>
      <c r="CY463" s="61">
        <v>-0.33143610731074796</v>
      </c>
      <c r="DA463" s="17">
        <v>0</v>
      </c>
      <c r="DB463">
        <v>1</v>
      </c>
      <c r="DD463" s="73">
        <f>(DB461*DB463)*(1-COS(RADIANS(CW461+45)))-DB462*(SIN(RADIANS(CW461+45)))</f>
        <v>0</v>
      </c>
      <c r="DE463" s="73">
        <f>(DB462*DB463)*(1-COS(RADIANS(CW461+45)))+DB461*(SIN(RADIANS(CW461+45)))</f>
        <v>0</v>
      </c>
      <c r="DF463" s="73">
        <f>(DB463^2)*(1-COS(RADIANS(CW461+45)))+(COS(RADIANS(CW461+45)))</f>
        <v>1</v>
      </c>
      <c r="DG463" s="10"/>
      <c r="DH463">
        <v>0</v>
      </c>
      <c r="DI463" s="23">
        <f>SIN(RADIANS('[1]Biaxial Input'!$F$21))*SIN(RADIANS(0))</f>
        <v>0</v>
      </c>
      <c r="DK463" s="30">
        <f>(DI461*DI463)*(1-COS(RADIANS(CV461)))-DI462*(SIN(RADIANS(CV461)))</f>
        <v>3.4878236872062755E-2</v>
      </c>
      <c r="DL463" s="30">
        <f>(DI462*DI463)*(1-COS(RADIANS(CV461)))+DI461*(SIN(RADIANS(CV461)))</f>
        <v>0.49878202512991204</v>
      </c>
      <c r="DM463" s="30">
        <f>(DI463^2)*(1-COS(RADIANS(CV461)))+(COS(RADIANS(CV461)))</f>
        <v>0.86602540378443871</v>
      </c>
      <c r="DO463">
        <v>-0.33143610731074796</v>
      </c>
      <c r="DQ463" s="28">
        <f>(DB461*DB463)*(1-COS(RADIANS(CU461)))-DB462*(SIN(RADIANS(CU461)))</f>
        <v>0</v>
      </c>
      <c r="DR463" s="28">
        <f>(DB462*DB463)*(1-COS(RADIANS(CU461)))+DB461*(SIN(RADIANS(CU461)))</f>
        <v>0</v>
      </c>
      <c r="DS463" s="28">
        <f>(DB463^2)*(1-COS(RADIANS(CU461)))+(COS(RADIANS(CU461)))</f>
        <v>1</v>
      </c>
      <c r="DU463" s="61">
        <v>-0.37436627354864438</v>
      </c>
      <c r="DW463" s="17">
        <v>0</v>
      </c>
      <c r="DX463">
        <v>1</v>
      </c>
      <c r="DZ463" s="73">
        <f>(DB461*DB461)*(1-COS(RADIANS(CW461-45)))-DB461*(SIN(RADIANS(CW461-45)))</f>
        <v>0</v>
      </c>
      <c r="EA463" s="73">
        <f>(DB462*DB463)*(1-COS(RADIANS(CW461-45)))+DB461*(SIN(RADIANS(CW461-45)))</f>
        <v>0</v>
      </c>
      <c r="EB463" s="73">
        <f>(DB463^2)*(1-COS(RADIANS(CW461-45)))+(COS(RADIANS(CW461-45)))</f>
        <v>1</v>
      </c>
      <c r="EC463" s="10"/>
      <c r="ED463">
        <v>0</v>
      </c>
      <c r="EE463" s="1">
        <v>-0.37436627354864438</v>
      </c>
      <c r="EG463">
        <f>CY463+DU463</f>
        <v>-0.70580238085939229</v>
      </c>
      <c r="EH463">
        <f>EG463/(SQRT(EG461^2+EG462^2+EG463^2))</f>
        <v>-0.4990776496832865</v>
      </c>
      <c r="EJ463">
        <f>Q463+AM463</f>
        <v>-0.96996531055510471</v>
      </c>
      <c r="EK463">
        <f>EJ463/(SQRT(EJ461^2+EJ462^2+EJ463^2))</f>
        <v>-0.89082361891620598</v>
      </c>
      <c r="EM463" s="23">
        <f>CY461*DU462-CY462*DU461</f>
        <v>-0.86602540378443871</v>
      </c>
      <c r="ER463">
        <f t="shared" ref="ER463:ES465" si="705">CK462</f>
        <v>0.93180266183863136</v>
      </c>
      <c r="ES463">
        <f t="shared" si="705"/>
        <v>-0.87956522186239505</v>
      </c>
      <c r="ET463" t="e">
        <f>#REF!</f>
        <v>#REF!</v>
      </c>
      <c r="EU463" t="e">
        <f>#REF!</f>
        <v>#REF!</v>
      </c>
      <c r="EY463" s="28"/>
      <c r="EZ463" s="10"/>
      <c r="FA463" s="61">
        <v>-0.32485203562387521</v>
      </c>
      <c r="FB463" s="13">
        <f>BW464</f>
        <v>0</v>
      </c>
      <c r="FC463" s="17">
        <v>0</v>
      </c>
      <c r="FD463">
        <v>1</v>
      </c>
      <c r="FF463" s="73">
        <f>(FD461*FD463)*(1-COS(RADIANS(EY461+45)))-FD462*(SIN(RADIANS(EY461+45)))</f>
        <v>0</v>
      </c>
      <c r="FG463" s="73">
        <f>(FD462*FD463)*(1-COS(RADIANS(EY461+45)))+FD461*(SIN(RADIANS(EY461+45)))</f>
        <v>0</v>
      </c>
      <c r="FH463" s="73">
        <f>(FD463^2)*(1-COS(RADIANS(EY461+45)))+(COS(RADIANS(EY461+45)))</f>
        <v>1</v>
      </c>
      <c r="FI463" s="10"/>
      <c r="FJ463">
        <v>0</v>
      </c>
      <c r="FK463" s="23">
        <f>SIN(RADIANS(176))*SIN(RADIANS(0))</f>
        <v>0</v>
      </c>
      <c r="FM463" s="30">
        <f>(FK461*FK463)*(1-COS(RADIANS(EX461)))-FK462*(SIN(RADIANS(EX461)))</f>
        <v>3.4878236872062755E-2</v>
      </c>
      <c r="FN463" s="30">
        <f>(FK462*FK463)*(1-COS(RADIANS(EX461)))+FK461*(SIN(RADIANS(EX461)))</f>
        <v>0.49878202512991204</v>
      </c>
      <c r="FO463" s="30">
        <f>(FK463^2)*(1-COS(RADIANS(EX461)))+(COS(RADIANS(EX461)))</f>
        <v>0.86602540378443871</v>
      </c>
      <c r="FQ463">
        <v>-0.32485203562387521</v>
      </c>
      <c r="FS463" s="28">
        <f>(FD461*FD463)*(1-COS(RADIANS(EW461)))-FD462*(SIN(RADIANS(EW461)))</f>
        <v>0</v>
      </c>
      <c r="FT463" s="28">
        <f>(FD462*FD463)*(1-COS(RADIANS(EW461)))+FD461*(SIN(RADIANS(EW461)))</f>
        <v>0</v>
      </c>
      <c r="FU463" s="28">
        <f>(FD463^2)*(1-COS(RADIANS(EW461)))+(COS(RADIANS(EW461)))</f>
        <v>1</v>
      </c>
      <c r="FW463" s="61">
        <v>-0.38009361340467729</v>
      </c>
      <c r="FX463" s="13">
        <f>BX464</f>
        <v>0</v>
      </c>
      <c r="FY463" s="17">
        <v>0</v>
      </c>
      <c r="FZ463">
        <v>1</v>
      </c>
      <c r="GB463" s="73">
        <f>(FD461*FD461)*(1-COS(RADIANS(EY461-45)))-FD461*(SIN(RADIANS(EY461-45)))</f>
        <v>0</v>
      </c>
      <c r="GC463" s="73">
        <f>(FD462*FD463)*(1-COS(RADIANS(EY461-45)))+FD461*(SIN(RADIANS(EY461-45)))</f>
        <v>0</v>
      </c>
      <c r="GD463" s="73">
        <f>(FD463^2)*(1-COS(RADIANS(EY461-45)))+(COS(RADIANS(EY461-45)))</f>
        <v>0.99999999999999989</v>
      </c>
      <c r="GE463" s="10"/>
      <c r="GF463">
        <v>0</v>
      </c>
      <c r="GG463" s="1">
        <v>-0.38009361340467729</v>
      </c>
      <c r="GI463">
        <f>FA463+FW463</f>
        <v>-0.7049456490285525</v>
      </c>
      <c r="GJ463">
        <f>GI463/(SQRT(GI461^2+GI462^2+GI463^2))</f>
        <v>-0.49847184879604151</v>
      </c>
      <c r="GL463" t="e">
        <f>#REF!+DC463</f>
        <v>#REF!</v>
      </c>
      <c r="GM463" t="e">
        <f>GL463/(SQRT(GL461^2+GL462^2+GL463^2))</f>
        <v>#REF!</v>
      </c>
      <c r="GO463" s="27">
        <f>FA461*FW462-FA462*FW461</f>
        <v>-0.86602540378443871</v>
      </c>
    </row>
    <row r="464" spans="1:197" x14ac:dyDescent="0.2">
      <c r="A464" s="4" t="s">
        <v>20</v>
      </c>
      <c r="B464" s="4">
        <f>DEGREES(ACOS(C459/(SQRT((C457^2)+(C458^2)+(C459^2)))))</f>
        <v>83.222678926699373</v>
      </c>
      <c r="C464" s="4">
        <f>DEGREES(ATAN(C458/C457))</f>
        <v>20.986445261214129</v>
      </c>
      <c r="D464" t="s">
        <v>9</v>
      </c>
      <c r="E464" s="5">
        <f t="shared" si="704"/>
        <v>0.33785862553872076</v>
      </c>
      <c r="F464" s="6">
        <f t="shared" si="704"/>
        <v>-0.37360315179333942</v>
      </c>
      <c r="G464" s="7">
        <f t="shared" ref="G464:G465" si="706">Q463</f>
        <v>-0.12501286246974219</v>
      </c>
      <c r="H464" s="8">
        <f t="shared" ref="H464:H465" si="707">AM463</f>
        <v>-0.84495244808536252</v>
      </c>
      <c r="J464" s="10"/>
      <c r="Q464" s="61">
        <v>-0.50583208174515215</v>
      </c>
      <c r="S464" s="17">
        <v>0</v>
      </c>
      <c r="T464">
        <v>1</v>
      </c>
      <c r="V464" s="73">
        <f>(T462*T464)*(1-COS(RADIANS(O462+45)))-T463*(SIN(RADIANS(O462+45)))</f>
        <v>0</v>
      </c>
      <c r="W464" s="73">
        <f>(T463*T464)*(1-COS(RADIANS(O462+45)))+T462*(SIN(RADIANS(O462+45)))</f>
        <v>0</v>
      </c>
      <c r="X464" s="73">
        <f>(T464^2)*(1-COS(RADIANS(O462+45)))+(COS(RADIANS(O462+45)))</f>
        <v>1</v>
      </c>
      <c r="Y464" s="10"/>
      <c r="Z464">
        <v>0</v>
      </c>
      <c r="AA464" s="23">
        <f>SIN(RADIANS('[1]Biaxial Input'!$F$21))*SIN(RADIANS(0))</f>
        <v>0</v>
      </c>
      <c r="AC464" s="30">
        <f>(AA462*AA464)*(1-COS(RADIANS(N462)))-AA463*(SIN(RADIANS(N462)))</f>
        <v>4.4838597018148282E-2</v>
      </c>
      <c r="AD464" s="30">
        <f>(AA463*AA464)*(1-COS(RADIANS(N462)))+AA462*(SIN(RADIANS(N462)))</f>
        <v>0.64122181137573508</v>
      </c>
      <c r="AE464" s="30">
        <f>(AA464^2)*(1-COS(RADIANS(N462)))+(COS(RADIANS(N462)))</f>
        <v>0.76604444311897801</v>
      </c>
      <c r="AG464">
        <v>-0.50583208174515215</v>
      </c>
      <c r="AI464" s="28">
        <f>(T462*T464)*(1-COS(RADIANS(M462)))-T463*(SIN(RADIANS(M462)))</f>
        <v>0</v>
      </c>
      <c r="AJ464" s="28">
        <f>(T463*T464)*(1-COS(RADIANS(M462)))+T462*(SIN(RADIANS(M462)))</f>
        <v>0</v>
      </c>
      <c r="AK464" s="28">
        <f>(T464^2)*(1-COS(RADIANS(M462)))+(COS(RADIANS(M462)))</f>
        <v>1</v>
      </c>
      <c r="AM464" s="61">
        <v>-0.39662301527256388</v>
      </c>
      <c r="AO464" s="17">
        <v>0</v>
      </c>
      <c r="AP464">
        <v>1</v>
      </c>
      <c r="AR464" s="73">
        <f>(T462*T462)*(1-COS(RADIANS(O462-45)))-T462*(SIN(RADIANS(O462-45)))</f>
        <v>0</v>
      </c>
      <c r="AS464" s="73">
        <f>(T463*T464)*(1-COS(RADIANS(O462-45)))+T462*(SIN(RADIANS(O462-45)))</f>
        <v>0</v>
      </c>
      <c r="AT464" s="73">
        <f>(T464^2)*(1-COS(RADIANS(O462-45)))+(COS(RADIANS(O462-45)))</f>
        <v>1</v>
      </c>
      <c r="AU464" s="10"/>
      <c r="AV464">
        <v>0</v>
      </c>
      <c r="AW464" s="1">
        <v>-0.39662301527256388</v>
      </c>
      <c r="AX464" s="10"/>
      <c r="AY464" s="11">
        <f>(G433^2)*F433+G433*G434*F434+G433*G435*F435-((H433^2)*F433+H433*H434*F434+H433*H435*F435)</f>
        <v>-0.25814057333304563</v>
      </c>
      <c r="AZ464" s="12">
        <f>G433*G434*F433+(G434^2)*F434+G434*G435*F435-(H433*H434*F433+(H434^2)*F434+H434*H435*F435)</f>
        <v>0.69842555352114033</v>
      </c>
      <c r="BA464" s="12">
        <f>G433*G435*F433+G434*G435*F434+(G435^2)*F435-(H433*H435*F433+H434*H435*F434+(H435^2)*F435)</f>
        <v>-0.36495244221151524</v>
      </c>
      <c r="BB464" s="12">
        <f>(G433^2)*E433+G433*G434*E434+G433*G435*E435-((H433^2)*E433+H433*H434*E434+H433*H435*E435)</f>
        <v>0.22629170541018506</v>
      </c>
      <c r="BC464" s="12">
        <f>G433*G434*E433+(G434^2)*E434+G434*G435*E435-(H433*H434*E433+(H434^2)*E434+H434*H435*E435)</f>
        <v>-0.63540274546866793</v>
      </c>
      <c r="BD464" s="24">
        <f>G433*G435*E433+G434*G435*E434+(G435^2)*E435-(H433*H435*E433+H434*H435*E434+(H435^2)*E435)</f>
        <v>0.32184965299235146</v>
      </c>
      <c r="BE464" s="10">
        <f>J433</f>
        <v>-2.6738311625078448E-2</v>
      </c>
      <c r="BY464" t="s">
        <v>10</v>
      </c>
      <c r="BZ464" s="5">
        <f t="shared" si="702"/>
        <v>-9.8670839279614439E-2</v>
      </c>
      <c r="CA464" s="6">
        <f t="shared" si="702"/>
        <v>-0.32743703463395935</v>
      </c>
      <c r="CB464" s="7">
        <f>CY463</f>
        <v>-0.33143610731074796</v>
      </c>
      <c r="CC464" s="8">
        <f>DU463</f>
        <v>-0.37436627354864438</v>
      </c>
      <c r="CE464" s="10"/>
      <c r="CG464" s="10" t="s">
        <v>160</v>
      </c>
      <c r="CH464" s="10">
        <f>-CH461*((EY461-CW461)/(CH463-CE462))</f>
        <v>269.4807061710261</v>
      </c>
      <c r="CI464" s="67"/>
      <c r="CJ464" s="10" t="s">
        <v>10</v>
      </c>
      <c r="CK464" s="5">
        <f t="shared" si="703"/>
        <v>-9.8670839279614439E-2</v>
      </c>
      <c r="CL464" s="6">
        <f t="shared" si="703"/>
        <v>-0.32743703463395935</v>
      </c>
      <c r="CM464" s="7">
        <f>FA463</f>
        <v>-0.32485203562387521</v>
      </c>
      <c r="CN464" s="8">
        <f>FW463</f>
        <v>-0.38009361340467729</v>
      </c>
      <c r="CW464" s="28"/>
      <c r="EE464" s="1"/>
      <c r="EI464" s="64">
        <f>(DEGREES(ACOS((EH461*EK461+EH462*EK462+EH463*EK463)/((SQRT(EH461^2+EH462^2+EH463^2))*(SQRT(EK461^2+EK462^2+EK463^2))))))</f>
        <v>84.962377431675236</v>
      </c>
      <c r="ER464">
        <f t="shared" si="705"/>
        <v>0.3492962422733713</v>
      </c>
      <c r="ES464">
        <f t="shared" si="705"/>
        <v>-0.34518112468713447</v>
      </c>
      <c r="ET464" t="e">
        <f>#REF!</f>
        <v>#REF!</v>
      </c>
      <c r="EU464" t="e">
        <f>#REF!</f>
        <v>#REF!</v>
      </c>
      <c r="EY464" s="28"/>
      <c r="EZ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GG464" s="1"/>
      <c r="GK464" s="64" t="e">
        <f>(DEGREES(ACOS((GJ461*GM461+GJ462*GM462+GJ463*GM463)/((SQRT(GJ461^2+GJ462^2+GJ463^2))*(SQRT(GM461^2+GM462^2+GM463^2))))))</f>
        <v>#VALUE!</v>
      </c>
    </row>
    <row r="465" spans="1:197" x14ac:dyDescent="0.2">
      <c r="D465" t="s">
        <v>10</v>
      </c>
      <c r="E465" s="5">
        <f t="shared" si="704"/>
        <v>5.5254742931443744E-2</v>
      </c>
      <c r="F465" s="6">
        <f t="shared" si="704"/>
        <v>-0.18100467876095733</v>
      </c>
      <c r="G465" s="7">
        <f t="shared" si="706"/>
        <v>-0.50583208174515215</v>
      </c>
      <c r="H465" s="8">
        <f t="shared" si="707"/>
        <v>-0.39662301527256388</v>
      </c>
      <c r="J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W465" s="1"/>
      <c r="AY465" s="11">
        <f>(G438^2)*F438+G438*G439*F439+G438*G440*F440-((H438^2)*F438+H438*H439*F439+H438*H440*F440)</f>
        <v>-0.28955911981328575</v>
      </c>
      <c r="AZ465" s="12">
        <f>G438*G439*F438+(G439^2)*F439+G439*G440*F440-(H438*H439*F438+(H439^2)*F439+H439*H440*F440)</f>
        <v>0.92501300469355296</v>
      </c>
      <c r="BA465" s="12">
        <f>G438*G440*F438+G439*G440*F439+(G440^2)*F440-(H438*H440*F438+H439*H440*F439+(H440^2)*F440)</f>
        <v>5.6059420025587552E-2</v>
      </c>
      <c r="BB465" s="12">
        <f>(G438^2)*E438+G438*G439*E439+G438*G440*E440-((H438^2)*E438+H438*H439*E439+H438*H440*E440)</f>
        <v>0.34567501392066496</v>
      </c>
      <c r="BC465" s="12">
        <f>G438*G439*E438+(G439^2)*E439+G439*G440*E440-(H438*H439*E438+(H439^2)*E439+H439*H440*E440)</f>
        <v>-0.92894089763425158</v>
      </c>
      <c r="BD465" s="24">
        <f>G438*G440*E438+G439*G440*E439+(G440^2)*E440-(H438*H440*E438+H439*H440*E439+(H440^2)*E440)</f>
        <v>-6.0684249094798325E-2</v>
      </c>
      <c r="BE465" s="10">
        <f>J438</f>
        <v>4.3559080047504417E-2</v>
      </c>
      <c r="BV465" s="4"/>
      <c r="BW465" s="4" t="s">
        <v>2</v>
      </c>
      <c r="BX465" s="4" t="s">
        <v>21</v>
      </c>
      <c r="CE465" s="10"/>
      <c r="CS465" s="15"/>
      <c r="CW465" s="28"/>
      <c r="CY465" s="82" t="s">
        <v>148</v>
      </c>
      <c r="CZ465" s="13"/>
      <c r="DB465" s="10"/>
      <c r="DC465" s="10"/>
      <c r="DD465" s="10"/>
      <c r="DE465" s="10"/>
      <c r="DF465" s="10"/>
      <c r="DG465" s="10"/>
      <c r="DH465" s="80"/>
      <c r="DI465" s="23" t="s">
        <v>149</v>
      </c>
      <c r="DM465" s="1"/>
      <c r="DO465" s="80"/>
      <c r="DS465" s="13"/>
      <c r="DT465" s="81"/>
      <c r="DU465" s="82" t="s">
        <v>150</v>
      </c>
      <c r="DW465" s="13"/>
      <c r="DX465" s="13"/>
      <c r="EA465" s="1"/>
      <c r="EE465" s="1"/>
      <c r="ER465">
        <f t="shared" si="705"/>
        <v>-9.8670839279614439E-2</v>
      </c>
      <c r="ES465">
        <f t="shared" si="705"/>
        <v>-0.32743703463395935</v>
      </c>
      <c r="ET465" t="e">
        <f>#REF!</f>
        <v>#REF!</v>
      </c>
      <c r="EU465" t="e">
        <f>#REF!</f>
        <v>#REF!</v>
      </c>
      <c r="EY465" s="28"/>
      <c r="EZ465" s="10"/>
      <c r="FA465" s="82" t="s">
        <v>148</v>
      </c>
      <c r="FB465" s="13"/>
      <c r="FD465" s="10"/>
      <c r="FE465" s="10"/>
      <c r="FF465" s="10"/>
      <c r="FG465" s="10"/>
      <c r="FH465" s="10"/>
      <c r="FI465" s="10"/>
      <c r="FJ465" s="80"/>
      <c r="FK465" s="23" t="s">
        <v>149</v>
      </c>
      <c r="FO465" s="1"/>
      <c r="FQ465" s="80"/>
      <c r="FU465" s="13"/>
      <c r="FV465" s="81"/>
      <c r="FW465" s="82" t="s">
        <v>150</v>
      </c>
      <c r="FY465" s="13"/>
      <c r="FZ465" s="13"/>
      <c r="GC465" s="1"/>
      <c r="GG465" s="1"/>
      <c r="GK465" s="13"/>
    </row>
    <row r="466" spans="1:197" x14ac:dyDescent="0.2">
      <c r="Q466" s="82" t="s">
        <v>148</v>
      </c>
      <c r="R466" s="13"/>
      <c r="T466" s="10"/>
      <c r="U466" s="10"/>
      <c r="V466" s="10"/>
      <c r="W466" s="10"/>
      <c r="X466" s="10"/>
      <c r="Y466" s="10"/>
      <c r="Z466" s="80"/>
      <c r="AA466" s="23" t="s">
        <v>149</v>
      </c>
      <c r="AE466" s="1"/>
      <c r="AG466" s="80"/>
      <c r="AK466" s="13"/>
      <c r="AL466" s="81"/>
      <c r="AM466" s="82" t="s">
        <v>150</v>
      </c>
      <c r="AO466" s="13"/>
      <c r="AP466" s="13"/>
      <c r="AS466" s="1"/>
      <c r="AW466" s="1"/>
      <c r="AY466" s="11">
        <f>(G443^2)*F443+G443*G444*F444+G443*G445*F445-((H443^2)*F443+H443*H444*F444+H443*H445*F445)</f>
        <v>-0.31946488667523903</v>
      </c>
      <c r="AZ466" s="12">
        <f>G443*G444*F443+(G444^2)*F444+G444*G445*F445-(H443*H444*F443+(H444^2)*F444+H444*H445*F445)</f>
        <v>0.91293895886315646</v>
      </c>
      <c r="BA466" s="12">
        <f>G443*G445*F443+G444*G445*F444+(G445^2)*F445-(H443*H445*F443+H444*H445*F444+(H445^2)*F445)</f>
        <v>0.16937763280756582</v>
      </c>
      <c r="BB466" s="12">
        <f>(G443^2)*E443+G443*G444*E444+G443*G445*E445-((H443^2)*E443+H443*H444*E444+H443*H445*E445)</f>
        <v>0.3859337931921919</v>
      </c>
      <c r="BC466" s="12">
        <f>G443*G444*E443+(G444^2)*E444+G444*G445*E445-(H443*H444*E443+(H444^2)*E444+H444*H445*E445)</f>
        <v>-0.90320338373277309</v>
      </c>
      <c r="BD466" s="24">
        <f>G443*G445*E443+G444*G445*E444+(G445^2)*E445-(H443*H445*E443+H444*H445*E444+(H445^2)*E445)</f>
        <v>-0.17297254740705578</v>
      </c>
      <c r="BE466" s="10">
        <f>J443</f>
        <v>1.7642460593117359E-2</v>
      </c>
      <c r="BV466" s="4" t="s">
        <v>19</v>
      </c>
      <c r="BW466" s="4" t="e">
        <f>DEGREES(ACOS(BV463/(SQRT((BV461^2)+(BV462^2)+(BV463^2)))))</f>
        <v>#REF!</v>
      </c>
      <c r="BX466" s="4" t="e">
        <f>DEGREES(ATAN(BV462/BV461))</f>
        <v>#REF!</v>
      </c>
      <c r="BZ466" s="5" t="s">
        <v>4</v>
      </c>
      <c r="CA466" s="6" t="s">
        <v>5</v>
      </c>
      <c r="CB466" s="7" t="s">
        <v>6</v>
      </c>
      <c r="CC466" s="8" t="s">
        <v>1</v>
      </c>
      <c r="CD466">
        <v>17</v>
      </c>
      <c r="CE466" s="9" t="s">
        <v>7</v>
      </c>
      <c r="CG466" s="90" t="s">
        <v>157</v>
      </c>
      <c r="CH466" s="61">
        <f>CE467-((CH468-CE467)/(EY466-CW466))*CW466</f>
        <v>8.2365562448677512</v>
      </c>
      <c r="CI466" s="10"/>
      <c r="CK466" s="5" t="s">
        <v>4</v>
      </c>
      <c r="CL466" s="6" t="s">
        <v>5</v>
      </c>
      <c r="CM466" s="7" t="s">
        <v>6</v>
      </c>
      <c r="CN466" s="8" t="s">
        <v>1</v>
      </c>
      <c r="CO466" s="10"/>
      <c r="CP466">
        <f t="shared" ref="CP466:CQ468" si="708">BZ467</f>
        <v>0.93180266183863136</v>
      </c>
      <c r="CQ466">
        <f t="shared" si="708"/>
        <v>-0.87956522186239505</v>
      </c>
      <c r="CR466">
        <f>CI470</f>
        <v>0</v>
      </c>
      <c r="CS466">
        <f>CL470</f>
        <v>0</v>
      </c>
      <c r="CU466" s="17">
        <f>CU370</f>
        <v>40</v>
      </c>
      <c r="CV466" s="17">
        <f>CV370</f>
        <v>-40</v>
      </c>
      <c r="CW466" s="31">
        <f>CH373</f>
        <v>259.12368332114198</v>
      </c>
      <c r="CY466" s="61">
        <f t="array" ref="CY466:CY468">MMULT(DQ466:DS468,DO466:DO468)</f>
        <v>0.85367368978239799</v>
      </c>
      <c r="CZ466" s="13"/>
      <c r="DA466" s="17">
        <v>1</v>
      </c>
      <c r="DB466">
        <v>0</v>
      </c>
      <c r="DD466" s="73">
        <f>(DB466^2)*(1-COS(RADIANS(CW466+45)))+(COS(RADIANS(CW466+45)))</f>
        <v>0.56098122699706565</v>
      </c>
      <c r="DE466" s="73">
        <f>(DB466*DB467)*(1-COS(RADIANS(CW466+45)))-DB468*(SIN(RADIANS(CW466+45)))</f>
        <v>0.82782852267656659</v>
      </c>
      <c r="DF466" s="73">
        <f>(DB466*DB468)*(1-COS(RADIANS(CW466+45)))+DB467*(SIN(RADIANS(CW466+45)))</f>
        <v>0</v>
      </c>
      <c r="DG466" s="10"/>
      <c r="DH466">
        <f t="array" ref="DH466:DH468">MMULT(DD466:DF468,DA466:DA468)</f>
        <v>0.56098122699706565</v>
      </c>
      <c r="DI466" s="23">
        <f>COS(RADIANS('[1]Biaxial Input'!$F$21))</f>
        <v>-0.9975640502598242</v>
      </c>
      <c r="DK466" s="30">
        <f>(DI466^2)*(1-COS(RADIANS(CV466)))+(COS(RADIANS(CV466)))</f>
        <v>0.99886158030145311</v>
      </c>
      <c r="DL466" s="30">
        <f>(DI466*DI467)*(1-COS(RADIANS(CV466)))-DI468*(SIN(RADIANS(CV466)))</f>
        <v>-1.6280160168985456E-2</v>
      </c>
      <c r="DM466" s="30">
        <f>(DI466*DI468)*(1-COS(RADIANS(CV466)))+DI467*(SIN(RADIANS(CV466)))</f>
        <v>-4.4838597018148282E-2</v>
      </c>
      <c r="DO466">
        <f t="array" ref="DO466:DO468">MMULT(DK466:DM468,DH466:DH468)</f>
        <v>0.57381977585936628</v>
      </c>
      <c r="DQ466" s="28">
        <f>(DB466^2)*(1-COS(RADIANS(CU466)))+(COS(RADIANS(CU466)))</f>
        <v>0.76604444311897801</v>
      </c>
      <c r="DR466" s="28">
        <f>(DB466*DB467)*(1-COS(RADIANS(CU466)))-DB468*(SIN(RADIANS(CU466)))</f>
        <v>-0.64278760968653925</v>
      </c>
      <c r="DS466" s="28">
        <f>(DB466*DB468)*(1-COS(RADIANS(CU466)))+DB467*(SIN(RADIANS(CU466)))</f>
        <v>0</v>
      </c>
      <c r="DU466" s="61">
        <f t="array" ref="DU466:DU468">MMULT(DQ466:DS468,EE466:EE468)</f>
        <v>-0.35845845630762407</v>
      </c>
      <c r="DV466" s="13"/>
      <c r="DW466" s="17">
        <v>1</v>
      </c>
      <c r="DX466">
        <v>0</v>
      </c>
      <c r="DZ466" s="73">
        <f>(DB466^2)*(1-COS(RADIANS(CW466-45)))+(COS(RADIANS(CW466-45)))</f>
        <v>-0.82782852267656659</v>
      </c>
      <c r="EA466" s="73">
        <f>(DB466*DB467)*(1-COS(RADIANS(CW466-45)))-DB468*(SIN(RADIANS(CW466-45)))</f>
        <v>0.56098122699706565</v>
      </c>
      <c r="EB466" s="73">
        <f>(DB466*DB468)*(1-COS(RADIANS(CW466-45)))+DB467*(SIN(RADIANS(CW466-45)))</f>
        <v>0</v>
      </c>
      <c r="EC466" s="10"/>
      <c r="ED466">
        <f t="array" ref="ED466:ED468">MMULT(DZ466:EB468,DA466:DA468)</f>
        <v>-0.82782852267656659</v>
      </c>
      <c r="EE466" s="1">
        <f t="array" ref="EE466:EE468">MMULT(DK466:DM468,ED466:ED468)</f>
        <v>-0.81775324215202638</v>
      </c>
      <c r="EG466">
        <f>CY466+DU466</f>
        <v>0.49521523347477392</v>
      </c>
      <c r="EH466">
        <f>EG466/(SQRT(EG466^2+EG467^2+EG468^2))</f>
        <v>0.35017004973689203</v>
      </c>
      <c r="EJ466">
        <f>Q466+AM466</f>
        <v>0</v>
      </c>
      <c r="EK466">
        <f>EJ466/(SQRT(EJ466^2+EJ467^2+EJ468^2))</f>
        <v>0</v>
      </c>
      <c r="EM466" s="23">
        <f>CY467*DU468-CY468*DU467</f>
        <v>-0.37782107733007797</v>
      </c>
      <c r="EO466" s="15">
        <v>17</v>
      </c>
      <c r="EP466" s="9" t="s">
        <v>7</v>
      </c>
      <c r="EW466" s="17">
        <f>CU466</f>
        <v>40</v>
      </c>
      <c r="EX466" s="17">
        <f>CV466</f>
        <v>-40</v>
      </c>
      <c r="EY466" s="31">
        <f>1+CW466</f>
        <v>260.12368332114198</v>
      </c>
      <c r="EZ466" s="10"/>
      <c r="FA466" s="61">
        <f t="array" ref="FA466:FA468">MMULT(FS466:FU468,FQ466:FQ468)</f>
        <v>0.85979963381494473</v>
      </c>
      <c r="FB466" s="13" t="e">
        <f>BW467</f>
        <v>#REF!</v>
      </c>
      <c r="FC466" s="17">
        <v>1</v>
      </c>
      <c r="FD466">
        <v>0</v>
      </c>
      <c r="FF466" s="73">
        <f>(FD466^2)*(1-COS(RADIANS(EY466+45)))+(COS(RADIANS(EY466+45)))</f>
        <v>0.57534338667714768</v>
      </c>
      <c r="FG466" s="73">
        <f>(FD466*FD467)*(1-COS(RADIANS(EY466+45)))-FD468*(SIN(RADIANS(EY466+45)))</f>
        <v>0.81791196800564681</v>
      </c>
      <c r="FH466" s="73">
        <f>(FD466*FD468)*(1-COS(RADIANS(EY466+45)))+FD467*(SIN(RADIANS(EY466+45)))</f>
        <v>0</v>
      </c>
      <c r="FI466" s="10"/>
      <c r="FJ466">
        <f t="array" ref="FJ466:FJ468">MMULT(FF466:FH468,FC466:FC468)</f>
        <v>0.57534338667714768</v>
      </c>
      <c r="FK466" s="23">
        <f>COS(RADIANS(176))</f>
        <v>-0.9975640502598242</v>
      </c>
      <c r="FM466" s="30">
        <f>(FK466^2)*(1-COS(RADIANS(EX466)))+(COS(RADIANS(EX466)))</f>
        <v>0.99886158030145311</v>
      </c>
      <c r="FN466" s="30">
        <f>(FK466*FK467)*(1-COS(RADIANS(EX466)))-FK468*(SIN(RADIANS(EX466)))</f>
        <v>-1.6280160168985456E-2</v>
      </c>
      <c r="FO466" s="30">
        <f>(FK466*FK468)*(1-COS(RADIANS(EX466)))+FK467*(SIN(RADIANS(EX466)))</f>
        <v>-4.4838597018148282E-2</v>
      </c>
      <c r="FQ466">
        <f t="array" ref="FQ466:FQ468">MMULT(FM466:FO468,FJ466:FJ468)</f>
        <v>0.58800414227558773</v>
      </c>
      <c r="FS466" s="28">
        <f>(FD466^2)*(1-COS(RADIANS(EW466)))+(COS(RADIANS(EW466)))</f>
        <v>0.76604444311897801</v>
      </c>
      <c r="FT466" s="28">
        <f>(FD466*FD467)*(1-COS(RADIANS(EW466)))-FD468*(SIN(RADIANS(EW466)))</f>
        <v>-0.64278760968653925</v>
      </c>
      <c r="FU466" s="28">
        <f>(FD466*FD468)*(1-COS(RADIANS(EW466)))+FD467*(SIN(RADIANS(EW466)))</f>
        <v>0</v>
      </c>
      <c r="FW466" s="61">
        <f t="array" ref="FW466:FW468">MMULT(FS466:FU468,GG466:GG468)</f>
        <v>-0.34350520114959782</v>
      </c>
      <c r="FX466" s="13" t="e">
        <f>BX467</f>
        <v>#REF!</v>
      </c>
      <c r="FY466" s="17">
        <v>1</v>
      </c>
      <c r="FZ466">
        <v>0</v>
      </c>
      <c r="GB466" s="73">
        <f>(FD466^2)*(1-COS(RADIANS(EY466-45)))+(COS(RADIANS(EY466-45)))</f>
        <v>-0.81791196800564647</v>
      </c>
      <c r="GC466" s="73">
        <f>(FD466*FD467)*(1-COS(RADIANS(EY466-45)))-FD468*(SIN(RADIANS(EY466-45)))</f>
        <v>0.57534338667714802</v>
      </c>
      <c r="GD466" s="73">
        <f>(FD466*FD468)*(1-COS(RADIANS(EY466-45)))+FD467*(SIN(RADIANS(EY466-45)))</f>
        <v>0</v>
      </c>
      <c r="GE466" s="10"/>
      <c r="GF466">
        <f t="array" ref="GF466:GF468">MMULT(GB466:GD468,FC466:FC468)</f>
        <v>-0.81791196800564647</v>
      </c>
      <c r="GG466" s="1">
        <f t="array" ref="GG466:GG468">MMULT(FM466:FO468,GF466:GF468)</f>
        <v>-0.80761415842232109</v>
      </c>
      <c r="GI466">
        <f>FA466+FW466</f>
        <v>0.51629443266534691</v>
      </c>
      <c r="GJ466">
        <f>GI466/(SQRT(GI466^2+GI467^2+GI468^2))</f>
        <v>0.36507529442652809</v>
      </c>
      <c r="GL466" t="e">
        <f>CH467+DC466</f>
        <v>#VALUE!</v>
      </c>
      <c r="GM466" t="e">
        <f>GL466/(SQRT(GL466^2+GL467^2+GL468^2))</f>
        <v>#VALUE!</v>
      </c>
      <c r="GO466" s="27">
        <f>FA467*FW468-FA468*FW467</f>
        <v>-0.37782107733007803</v>
      </c>
    </row>
    <row r="467" spans="1:197" x14ac:dyDescent="0.2">
      <c r="E467" s="5" t="s">
        <v>4</v>
      </c>
      <c r="F467" s="6" t="s">
        <v>5</v>
      </c>
      <c r="G467" s="7" t="s">
        <v>6</v>
      </c>
      <c r="H467" s="8" t="s">
        <v>1</v>
      </c>
      <c r="I467">
        <v>18</v>
      </c>
      <c r="J467" s="9" t="s">
        <v>7</v>
      </c>
      <c r="K467">
        <v>18</v>
      </c>
      <c r="M467" s="17">
        <f>A399</f>
        <v>60</v>
      </c>
      <c r="N467" s="17">
        <f>B399</f>
        <v>-45</v>
      </c>
      <c r="O467" s="17">
        <f>C399</f>
        <v>243.3</v>
      </c>
      <c r="Q467" s="61">
        <f t="array" ref="Q467:Q469">MMULT(AI467:AK469,AG467:AG469)</f>
        <v>0.75456386500450789</v>
      </c>
      <c r="R467" s="13"/>
      <c r="S467" s="17">
        <v>1</v>
      </c>
      <c r="T467">
        <v>0</v>
      </c>
      <c r="V467" s="73">
        <f>(T467^2)*(1-COS(RADIANS(O467+45)))+(COS(RADIANS(O467+45)))</f>
        <v>0.31399245596740527</v>
      </c>
      <c r="W467" s="73">
        <f>(T467*T468)*(1-COS(RADIANS(O467+45)))-T469*(SIN(RADIANS(O467+45)))</f>
        <v>0.94942547764190377</v>
      </c>
      <c r="X467" s="73">
        <f>(T467*T469)*(1-COS(RADIANS(O467+45)))+T468*(SIN(RADIANS(O467+45)))</f>
        <v>0</v>
      </c>
      <c r="Y467" s="10"/>
      <c r="Z467">
        <f t="array" ref="Z467:Z469">MMULT(V467:X469,S467:S469)</f>
        <v>0.31399245596740527</v>
      </c>
      <c r="AA467" s="23">
        <f>COS(RADIANS('[1]Biaxial Input'!$F$21))</f>
        <v>-0.9975640502598242</v>
      </c>
      <c r="AC467" s="30">
        <f>(AA467^2)*(1-COS(RADIANS(N467)))+(COS(RADIANS(N467)))</f>
        <v>0.99857479166422358</v>
      </c>
      <c r="AD467" s="30">
        <f>(AA467*AA468)*(1-COS(RADIANS(N467)))-AA469*(SIN(RADIANS(N467)))</f>
        <v>-2.0381428756221641E-2</v>
      </c>
      <c r="AE467" s="30">
        <f>(AA467*AA469)*(1-COS(RADIANS(N467)))+AA468*(SIN(RADIANS(N467)))</f>
        <v>-4.9325275616132508E-2</v>
      </c>
      <c r="AG467">
        <f t="array" ref="AG467:AG469">MMULT(AC467:AE469,Z467:Z469)</f>
        <v>0.33289559903368976</v>
      </c>
      <c r="AI467" s="28">
        <f>(T467^2)*(1-COS(RADIANS(M467)))+(COS(RADIANS(M467)))</f>
        <v>0.50000000000000011</v>
      </c>
      <c r="AJ467" s="28">
        <f>(T467*T468)*(1-COS(RADIANS(M467)))-T469*(SIN(RADIANS(M467)))</f>
        <v>-0.8660254037844386</v>
      </c>
      <c r="AK467" s="28">
        <f>(T467*T469)*(1-COS(RADIANS(M467)))+T468*(SIN(RADIANS(M467)))</f>
        <v>0</v>
      </c>
      <c r="AM467" s="61">
        <f t="array" ref="AM467:AM469">MMULT(AI467:AK469,AW467:AW469)</f>
        <v>-0.29492664388874956</v>
      </c>
      <c r="AN467" s="13"/>
      <c r="AO467" s="17">
        <v>1</v>
      </c>
      <c r="AP467">
        <v>0</v>
      </c>
      <c r="AR467" s="73">
        <f>(T467^2)*(1-COS(RADIANS(O467-45)))+(COS(RADIANS(O467-45)))</f>
        <v>-0.94942547764190388</v>
      </c>
      <c r="AS467" s="73">
        <f>(T467*T468)*(1-COS(RADIANS(O467-45)))-T469*(SIN(RADIANS(O467-45)))</f>
        <v>0.31399245596740494</v>
      </c>
      <c r="AT467" s="73">
        <f>(T467*T469)*(1-COS(RADIANS(O467-45)))+T468*(SIN(RADIANS(O467-45)))</f>
        <v>0</v>
      </c>
      <c r="AU467" s="10"/>
      <c r="AV467">
        <f t="array" ref="AV467:AV469">MMULT(AR467:AT469,S467:S469)</f>
        <v>-0.94942547764190388</v>
      </c>
      <c r="AW467" s="1">
        <f t="array" ref="AW467:AW469">MMULT(AC467:AE469,AV467:AV469)</f>
        <v>-0.94167273366567938</v>
      </c>
      <c r="AY467" s="11">
        <f>(G448^2)*F448+G448*G449*F449+G448*G450*F450-((H448^2)*F448+H448*H449*F449+H448*H450*F450)</f>
        <v>-0.40531297326996246</v>
      </c>
      <c r="AZ467" s="12">
        <f>G448*G449*F448+(G449^2)*F449+G449*G450*F450-(H448*H449*F448+(H449^2)*F449+H449*H450*F450)</f>
        <v>0.88300334024279392</v>
      </c>
      <c r="BA467" s="12">
        <f>G448*G450*F448+G449*G450*F449+(G450^2)*F450-(H448*H450*F448+H449*H450*F449+(H450^2)*F450)</f>
        <v>0.22844790402595844</v>
      </c>
      <c r="BB467" s="12">
        <f>(G448^2)*E448+G448*G449*E449+G448*G450*E450-((H448^2)*E448+H448*H449*E449+H448*H450*E450)</f>
        <v>0.47074627283590031</v>
      </c>
      <c r="BC467" s="12">
        <f>G448*G449*E448+(G449^2)*E449+G449*G450*E450-(H448*H449*E448+(H449^2)*E449+H449*H450*E450)</f>
        <v>-0.85308508759510127</v>
      </c>
      <c r="BD467" s="24">
        <f>G448*G450*E448+G449*G450*E449+(G450^2)*E450-(H448*H450*E448+H449*H450*E449+(H450^2)*E450)</f>
        <v>-0.2192278340683613</v>
      </c>
      <c r="BE467" s="10">
        <f>J448</f>
        <v>-6.9868225504914894E-2</v>
      </c>
      <c r="BV467" s="4" t="s">
        <v>18</v>
      </c>
      <c r="BW467" s="4" t="e">
        <f>DEGREES(ACOS(BW463/(SQRT((BW461^2)+(BW462^2)+(BW463^2)))))</f>
        <v>#REF!</v>
      </c>
      <c r="BX467" s="4" t="e">
        <f>DEGREES(ATAN(BW462/BW461))</f>
        <v>#REF!</v>
      </c>
      <c r="BY467" t="s">
        <v>8</v>
      </c>
      <c r="BZ467" s="5">
        <f t="shared" ref="BZ467:CA469" si="709">BZ462</f>
        <v>0.93180266183863136</v>
      </c>
      <c r="CA467" s="6">
        <f t="shared" si="709"/>
        <v>-0.87956522186239505</v>
      </c>
      <c r="CB467" s="7">
        <f>CY466</f>
        <v>0.85367368978239799</v>
      </c>
      <c r="CC467" s="8">
        <f>DU466</f>
        <v>-0.35845845630762407</v>
      </c>
      <c r="CE467" s="9">
        <f>((SUMPRODUCT(CB467:CB469,BZ467:BZ469))*(SUMPRODUCT(CB467:(CB469),CA467:CA469)))-((SUMPRODUCT(CC467:CC469,BZ467:BZ469))*(SUMPRODUCT(CC467:CC469,CA467:CA469)))</f>
        <v>-4.9960036108132044E-16</v>
      </c>
      <c r="CG467">
        <v>1</v>
      </c>
      <c r="CH467" t="s">
        <v>161</v>
      </c>
      <c r="CI467" s="67"/>
      <c r="CJ467" s="1" t="s">
        <v>8</v>
      </c>
      <c r="CK467" s="5">
        <f t="shared" ref="CK467:CL469" si="710">BZ467</f>
        <v>0.93180266183863136</v>
      </c>
      <c r="CL467" s="6">
        <f t="shared" si="710"/>
        <v>-0.87956522186239505</v>
      </c>
      <c r="CM467" s="7">
        <f>FA466</f>
        <v>0.85979963381494473</v>
      </c>
      <c r="CN467" s="8">
        <f>FW466</f>
        <v>-0.34350520114959782</v>
      </c>
      <c r="CO467" s="10"/>
      <c r="CP467">
        <f t="shared" si="708"/>
        <v>0.3492962422733713</v>
      </c>
      <c r="CQ467">
        <f t="shared" si="708"/>
        <v>-0.34518112468713447</v>
      </c>
      <c r="CR467">
        <f>CJ470</f>
        <v>0</v>
      </c>
      <c r="CS467">
        <f>CM470</f>
        <v>0</v>
      </c>
      <c r="CW467" s="28"/>
      <c r="CY467" s="61">
        <v>-0.12466358907321079</v>
      </c>
      <c r="DA467" s="17">
        <v>0</v>
      </c>
      <c r="DB467">
        <v>0</v>
      </c>
      <c r="DD467" s="73">
        <f>(DB466*DB467)*(1-COS(RADIANS(CW466+45)))+DB468*(SIN(RADIANS(CW466+45)))</f>
        <v>-0.82782852267656659</v>
      </c>
      <c r="DE467" s="73">
        <f>(DB467^2)*(1-COS(RADIANS(CW466+45)))+(COS(RADIANS(CW466+45)))</f>
        <v>0.56098122699706565</v>
      </c>
      <c r="DF467" s="73">
        <f>(DB467*DB468)*(1-COS(RADIANS(CW466+45)))-DB466*(SIN(RADIANS(CW466+45)))</f>
        <v>0</v>
      </c>
      <c r="DG467" s="10"/>
      <c r="DH467">
        <v>-0.82782852267656659</v>
      </c>
      <c r="DI467" s="23">
        <f>SIN(RADIANS('[1]Biaxial Input'!$F$21))*(COS(RADIANS(0)))</f>
        <v>6.9756473744125524E-2</v>
      </c>
      <c r="DK467" s="30">
        <f>(DI466*DI467)*(1-COS(RADIANS(CV466)))+DI468*(SIN(RADIANS(CV466)))</f>
        <v>-1.6280160168985456E-2</v>
      </c>
      <c r="DL467" s="30">
        <f>(DI467^2)*(1-COS(RADIANS(CV466)))+(COS(RADIANS(CV466)))</f>
        <v>0.7671828628175249</v>
      </c>
      <c r="DM467" s="30">
        <f>(DI467*DI468)*(1-COS(RADIANS(CV466)))-DI466*(SIN(RADIANS(CV466)))</f>
        <v>-0.64122181137573508</v>
      </c>
      <c r="DO467">
        <v>-0.64422872017631683</v>
      </c>
      <c r="DQ467" s="28">
        <f>(DB466*DB467)*(1-COS(RADIANS(CU466)))+DB468*(SIN(RADIANS(CU466)))</f>
        <v>0.64278760968653925</v>
      </c>
      <c r="DR467" s="28">
        <f>(DB467^2)*(1-COS(RADIANS(CU466)))+(COS(RADIANS(CU466)))</f>
        <v>0.76604444311897801</v>
      </c>
      <c r="DS467" s="28">
        <f>(DB467*DB468)*(1-COS(RADIANS(CU466)))-DB466*(SIN(RADIANS(CU466)))</f>
        <v>0</v>
      </c>
      <c r="DU467" s="61">
        <v>-0.84500405020787417</v>
      </c>
      <c r="DW467" s="17">
        <v>0</v>
      </c>
      <c r="DX467">
        <v>0</v>
      </c>
      <c r="DZ467" s="73">
        <f>(DB466*DB467)*(1-COS(RADIANS(CW466-45)))+DB468*(SIN(RADIANS(CW466-45)))</f>
        <v>-0.56098122699706565</v>
      </c>
      <c r="EA467" s="73">
        <f>(DB467^2)*(1-COS(RADIANS(CW466-45)))+(COS(RADIANS(CW466-45)))</f>
        <v>-0.82782852267656659</v>
      </c>
      <c r="EB467" s="73">
        <f>(DB467*DB468)*(1-COS(RADIANS(CW466-45)))-DB466*(SIN(RADIANS(CW466-45)))</f>
        <v>0</v>
      </c>
      <c r="EC467" s="10"/>
      <c r="ED467">
        <v>-0.56098122699706565</v>
      </c>
      <c r="EE467" s="1">
        <v>-0.41689800277286748</v>
      </c>
      <c r="EG467">
        <f>CY467+DU467</f>
        <v>-0.96966763928108501</v>
      </c>
      <c r="EH467">
        <f>EG467/(SQRT(EG466^2+EG467^2+EG468^2))</f>
        <v>-0.68565856323280638</v>
      </c>
      <c r="EJ467">
        <f>Q467+AM467</f>
        <v>0.45963722111575833</v>
      </c>
      <c r="EK467">
        <f>EJ467/(SQRT(EJ466^2+EJ467^2+EJ468^2))</f>
        <v>0.42881467458211031</v>
      </c>
      <c r="EM467" s="23">
        <f>CY468*DU466-CY466*DU468</f>
        <v>0.52002610001006078</v>
      </c>
      <c r="EP467" s="9">
        <f>((SUMPRODUCT(CM467:CM469,BZ467:BZ469))*(SUMPRODUCT(CM467:CM469,CA467:CA469)))-((SUMPRODUCT(CN467:CN469,BZ467:BZ469))*(SUMPRODUCT(CN467:CN469,CA467:CA469)))</f>
        <v>-3.1786196226070151E-2</v>
      </c>
      <c r="EY467" s="28"/>
      <c r="EZ467" s="10"/>
      <c r="FA467" s="61">
        <v>-0.10989724807939494</v>
      </c>
      <c r="FB467" s="13" t="e">
        <f>BW468</f>
        <v>#REF!</v>
      </c>
      <c r="FC467" s="17">
        <v>0</v>
      </c>
      <c r="FD467">
        <v>0</v>
      </c>
      <c r="FF467" s="73">
        <f>(FD466*FD467)*(1-COS(RADIANS(EY466+45)))+FD468*(SIN(RADIANS(EY466+45)))</f>
        <v>-0.81791196800564681</v>
      </c>
      <c r="FG467" s="73">
        <f>(FD467^2)*(1-COS(RADIANS(EY466+45)))+(COS(RADIANS(EY466+45)))</f>
        <v>0.57534338667714768</v>
      </c>
      <c r="FH467" s="73">
        <f>(FD467*FD468)*(1-COS(RADIANS(EY466+45)))-FD466*(SIN(RADIANS(EY466+45)))</f>
        <v>0</v>
      </c>
      <c r="FI467" s="10"/>
      <c r="FJ467">
        <v>-0.81791196800564681</v>
      </c>
      <c r="FK467" s="23">
        <f>SIN(RADIANS(176))*(COS(RADIANS(0)))</f>
        <v>6.9756473744125524E-2</v>
      </c>
      <c r="FM467" s="30">
        <f>(FK466*FK467)*(1-COS(RADIANS(EX466)))+FK468*(SIN(RADIANS(EX466)))</f>
        <v>-1.6280160168985456E-2</v>
      </c>
      <c r="FN467" s="30">
        <f>(FK467^2)*(1-COS(RADIANS(EX466)))+(COS(RADIANS(EX466)))</f>
        <v>0.7671828628175249</v>
      </c>
      <c r="FO467" s="30">
        <f>(FK467*FK468)*(1-COS(RADIANS(EX466)))-FK466*(SIN(RADIANS(EX466)))</f>
        <v>-0.64122181137573508</v>
      </c>
      <c r="FQ467">
        <v>-0.63685472763455842</v>
      </c>
      <c r="FS467" s="28">
        <f>(FD466*FD467)*(1-COS(RADIANS(EW466)))+FD468*(SIN(RADIANS(EW466)))</f>
        <v>0.64278760968653925</v>
      </c>
      <c r="FT467" s="28">
        <f>(FD467^2)*(1-COS(RADIANS(EW466)))+(COS(RADIANS(EW466)))</f>
        <v>0.76604444311897801</v>
      </c>
      <c r="FU467" s="28">
        <f>(FD467*FD468)*(1-COS(RADIANS(EW466)))-FD466*(SIN(RADIANS(EW466)))</f>
        <v>0</v>
      </c>
      <c r="FW467" s="61">
        <v>-0.84705103162259476</v>
      </c>
      <c r="FX467" s="13" t="e">
        <f>BX468</f>
        <v>#REF!</v>
      </c>
      <c r="FY467" s="17">
        <v>0</v>
      </c>
      <c r="FZ467">
        <v>0</v>
      </c>
      <c r="GB467" s="73">
        <f>(FD466*FD467)*(1-COS(RADIANS(EY466-45)))+FD468*(SIN(RADIANS(EY466-45)))</f>
        <v>-0.57534338667714802</v>
      </c>
      <c r="GC467" s="73">
        <f>(FD467^2)*(1-COS(RADIANS(EY466-45)))+(COS(RADIANS(EY466-45)))</f>
        <v>-0.81791196800564647</v>
      </c>
      <c r="GD467" s="73">
        <f>(FD467*FD468)*(1-COS(RADIANS(EY466-45)))-FD466*(SIN(RADIANS(EY466-45)))</f>
        <v>0</v>
      </c>
      <c r="GE467" s="10"/>
      <c r="GF467">
        <v>-0.57534338667714802</v>
      </c>
      <c r="GG467" s="1">
        <v>-0.42807784865084264</v>
      </c>
      <c r="GI467">
        <f>FA467+FW467</f>
        <v>-0.9569482797019897</v>
      </c>
      <c r="GJ467">
        <f>GI467/(SQRT(GI466^2+GI467^2+GI468^2))</f>
        <v>-0.67666461782207776</v>
      </c>
      <c r="GL467">
        <f>CH468+DC467</f>
        <v>-3.1786196226070151E-2</v>
      </c>
      <c r="GM467" t="e">
        <f>GL467/(SQRT(GL466^2+GL467^2+GL468^2))</f>
        <v>#VALUE!</v>
      </c>
      <c r="GO467" s="27">
        <f>FA468*FW466-FA466*FW468</f>
        <v>0.52002610001006078</v>
      </c>
    </row>
    <row r="468" spans="1:197" x14ac:dyDescent="0.2">
      <c r="D468" t="s">
        <v>8</v>
      </c>
      <c r="E468" s="5">
        <f t="shared" ref="E468:F470" si="711">E463</f>
        <v>0.93957355355111316</v>
      </c>
      <c r="F468" s="6">
        <f t="shared" si="711"/>
        <v>-0.90975710562585088</v>
      </c>
      <c r="G468" s="7">
        <f>Q467</f>
        <v>0.75456386500450789</v>
      </c>
      <c r="H468" s="8">
        <f>AM467</f>
        <v>-0.29492664388874956</v>
      </c>
      <c r="J468" s="9">
        <f>((SUMPRODUCT(G468:G470,E468:E470))*(SUMPRODUCT(G468:G470,F468:F470)))-((SUMPRODUCT(H468:H470,E468:E470))*(SUMPRODUCT(H468:H470,F468:F470)))</f>
        <v>3.7060263958705486E-2</v>
      </c>
      <c r="Q468" s="61">
        <v>-5.1252923152832086E-2</v>
      </c>
      <c r="S468" s="17">
        <v>0</v>
      </c>
      <c r="T468">
        <v>0</v>
      </c>
      <c r="V468" s="73">
        <f>(T467*T468)*(1-COS(RADIANS(O467+45)))+T469*(SIN(RADIANS(O467+45)))</f>
        <v>-0.94942547764190377</v>
      </c>
      <c r="W468" s="73">
        <f>(T468^2)*(1-COS(RADIANS(O467+45)))+(COS(RADIANS(O467+45)))</f>
        <v>0.31399245596740527</v>
      </c>
      <c r="X468" s="73">
        <f>(T468*T469)*(1-COS(RADIANS(O467+45)))-T467*(SIN(RADIANS(O467+45)))</f>
        <v>0</v>
      </c>
      <c r="Y468" s="10"/>
      <c r="Z468">
        <v>-0.94942547764190377</v>
      </c>
      <c r="AA468" s="23">
        <f>SIN(RADIANS('[1]Biaxial Input'!$F$21))*(COS(RADIANS(0)))</f>
        <v>6.9756473744125524E-2</v>
      </c>
      <c r="AC468" s="30">
        <f>(AA467*AA468)*(1-COS(RADIANS(N467)))+AA469*(SIN(RADIANS(N467)))</f>
        <v>-2.0381428756221641E-2</v>
      </c>
      <c r="AD468" s="30">
        <f>(AA468^2)*(1-COS(RADIANS(N467)))+(COS(RADIANS(N467)))</f>
        <v>0.70853198952232399</v>
      </c>
      <c r="AE468" s="30">
        <f>(AA468*AA469)*(1-COS(RADIANS(N467)))-AA467*(SIN(RADIANS(N467)))</f>
        <v>-0.70538430460663959</v>
      </c>
      <c r="AG468">
        <v>-0.67909793744809155</v>
      </c>
      <c r="AI468" s="28">
        <f>(T467*T468)*(1-COS(RADIANS(M467)))+T469*(SIN(RADIANS(M467)))</f>
        <v>0.8660254037844386</v>
      </c>
      <c r="AJ468" s="28">
        <f>(T468^2)*(1-COS(RADIANS(M467)))+(COS(RADIANS(M467)))</f>
        <v>0.50000000000000011</v>
      </c>
      <c r="AK468" s="28">
        <f>(T468*T469)*(1-COS(RADIANS(M467)))-T467*(SIN(RADIANS(M467)))</f>
        <v>0</v>
      </c>
      <c r="AM468" s="61">
        <v>-0.91707403530045917</v>
      </c>
      <c r="AO468" s="17">
        <v>0</v>
      </c>
      <c r="AP468">
        <v>0</v>
      </c>
      <c r="AR468" s="73">
        <f>(T467*T468)*(1-COS(RADIANS(O467-45)))+T469*(SIN(RADIANS(O467-45)))</f>
        <v>-0.31399245596740494</v>
      </c>
      <c r="AS468" s="73">
        <f>(T468^2)*(1-COS(RADIANS(O467-45)))+(COS(RADIANS(O467-45)))</f>
        <v>-0.94942547764190388</v>
      </c>
      <c r="AT468" s="73">
        <f>(T468*T469)*(1-COS(RADIANS(O467-45)))-T467*(SIN(RADIANS(O467-45)))</f>
        <v>0</v>
      </c>
      <c r="AU468" s="10"/>
      <c r="AV468">
        <v>-0.31399245596740494</v>
      </c>
      <c r="AW468" s="1">
        <v>-0.20312305178968595</v>
      </c>
      <c r="AY468" s="11">
        <f>(G453^2)*F453+G453*G454*F454+G453*G455*F455-((H453^2)*F453+H453*H454*F454+H453*H455*F455)</f>
        <v>-0.34440641842054964</v>
      </c>
      <c r="AZ468" s="12">
        <f>G453*G454*F453+(G454^2)*F454+G454*G455*F455-(H453*H454*F453+(H454^2)*F454+H454*H455*F455)</f>
        <v>0.87563559939595192</v>
      </c>
      <c r="BA468" s="12">
        <f>G453*G455*F453+G454*G455*F454+(G455^2)*F455-(H453*H455*F453+H454*H455*F454+(H455^2)*F455)</f>
        <v>0.33006242133200908</v>
      </c>
      <c r="BB468" s="12">
        <f>(G453^2)*E453+G453*G454*E454+G453*G455*E455-((H453^2)*E453+H453*H454*E454+H453*H455*E455)</f>
        <v>0.42230621131595664</v>
      </c>
      <c r="BC468" s="12">
        <f>G453*G454*E453+(G454^2)*E454+G454*G455*E455-(H453*H454*E453+(H454^2)*E454+H454*H455*E455)</f>
        <v>-0.84662310611121505</v>
      </c>
      <c r="BD468" s="24">
        <f>G453*G455*E453+G454*G455*E454+(G455^2)*E455-(H453*H455*E453+H454*H455*E454+(H455^2)*E455)</f>
        <v>-0.32252430144646638</v>
      </c>
      <c r="BE468" s="10">
        <f>J453</f>
        <v>-9.5166080944871223E-3</v>
      </c>
      <c r="BV468" s="4" t="s">
        <v>20</v>
      </c>
      <c r="BW468" s="4" t="e">
        <f>DEGREES(ACOS(BX463/(SQRT((BX461^2)+(BX462^2)+(BX463^2)))))</f>
        <v>#REF!</v>
      </c>
      <c r="BX468" s="4" t="e">
        <f>DEGREES(ATAN(BX462/BX461))</f>
        <v>#REF!</v>
      </c>
      <c r="BY468" t="s">
        <v>9</v>
      </c>
      <c r="BZ468" s="5">
        <f t="shared" si="709"/>
        <v>0.3492962422733713</v>
      </c>
      <c r="CA468" s="6">
        <f t="shared" si="709"/>
        <v>-0.34518112468713447</v>
      </c>
      <c r="CB468" s="7">
        <f>CY467</f>
        <v>-0.12466358907321079</v>
      </c>
      <c r="CC468" s="8">
        <f>DU467</f>
        <v>-0.84500405020787417</v>
      </c>
      <c r="CE468" s="10"/>
      <c r="CH468">
        <f>((SUMPRODUCT(CM467:CM469,CK467:CK469))*(SUMPRODUCT(CM467:CM469,CL467:CL469)))-((SUMPRODUCT(CN467:CN469,CK467:CK469))*(SUMPRODUCT(CN467:CN469,CL467:CL469)))</f>
        <v>-3.1786196226070151E-2</v>
      </c>
      <c r="CI468" s="67"/>
      <c r="CJ468" s="10" t="s">
        <v>9</v>
      </c>
      <c r="CK468" s="5">
        <f t="shared" si="710"/>
        <v>0.3492962422733713</v>
      </c>
      <c r="CL468" s="6">
        <f t="shared" si="710"/>
        <v>-0.34518112468713447</v>
      </c>
      <c r="CM468" s="7">
        <f>FA467</f>
        <v>-0.10989724807939494</v>
      </c>
      <c r="CN468" s="8">
        <f>FW467</f>
        <v>-0.84705103162259476</v>
      </c>
      <c r="CP468">
        <f t="shared" si="708"/>
        <v>-9.8670839279614439E-2</v>
      </c>
      <c r="CQ468">
        <f t="shared" si="708"/>
        <v>-0.32743703463395935</v>
      </c>
      <c r="CR468">
        <f>CK470</f>
        <v>0</v>
      </c>
      <c r="CS468">
        <f>CN470</f>
        <v>0</v>
      </c>
      <c r="CW468" s="28"/>
      <c r="CY468" s="61">
        <v>-0.50566809364709897</v>
      </c>
      <c r="DA468" s="17">
        <v>0</v>
      </c>
      <c r="DB468">
        <v>1</v>
      </c>
      <c r="DD468" s="73">
        <f>(DB466*DB468)*(1-COS(RADIANS(CW466+45)))-DB467*(SIN(RADIANS(CW466+45)))</f>
        <v>0</v>
      </c>
      <c r="DE468" s="73">
        <f>(DB467*DB468)*(1-COS(RADIANS(CW466+45)))+DB466*(SIN(RADIANS(CW466+45)))</f>
        <v>0</v>
      </c>
      <c r="DF468" s="73">
        <f>(DB468^2)*(1-COS(RADIANS(CW466+45)))+(COS(RADIANS(CW466+45)))</f>
        <v>1</v>
      </c>
      <c r="DG468" s="10"/>
      <c r="DH468">
        <v>0</v>
      </c>
      <c r="DI468" s="23">
        <f>SIN(RADIANS('[1]Biaxial Input'!$F$21))*SIN(RADIANS(0))</f>
        <v>0</v>
      </c>
      <c r="DK468" s="30">
        <f>(DI466*DI468)*(1-COS(RADIANS(CV466)))-DI467*(SIN(RADIANS(CV466)))</f>
        <v>4.4838597018148282E-2</v>
      </c>
      <c r="DL468" s="30">
        <f>(DI467*DI468)*(1-COS(RADIANS(CV466)))+DI466*(SIN(RADIANS(CV466)))</f>
        <v>0.64122181137573508</v>
      </c>
      <c r="DM468" s="30">
        <f>(DI468^2)*(1-COS(RADIANS(CV466)))+(COS(RADIANS(CV466)))</f>
        <v>0.76604444311897801</v>
      </c>
      <c r="DO468">
        <v>-0.50566809364709897</v>
      </c>
      <c r="DQ468" s="28">
        <f>(DB466*DB468)*(1-COS(RADIANS(CU466)))-DB467*(SIN(RADIANS(CU466)))</f>
        <v>0</v>
      </c>
      <c r="DR468" s="28">
        <f>(DB467*DB468)*(1-COS(RADIANS(CU466)))+DB466*(SIN(RADIANS(CU466)))</f>
        <v>0</v>
      </c>
      <c r="DS468" s="28">
        <f>(DB468^2)*(1-COS(RADIANS(CU466)))+(COS(RADIANS(CU466)))</f>
        <v>1</v>
      </c>
      <c r="DU468" s="61">
        <v>-0.39683206805126442</v>
      </c>
      <c r="DW468" s="17">
        <v>0</v>
      </c>
      <c r="DX468">
        <v>1</v>
      </c>
      <c r="DZ468" s="73">
        <f>(DB466*DB466)*(1-COS(RADIANS(CW466-45)))-DB466*(SIN(RADIANS(CW466-45)))</f>
        <v>0</v>
      </c>
      <c r="EA468" s="73">
        <f>(DB467*DB468)*(1-COS(RADIANS(CW466-45)))+DB466*(SIN(RADIANS(CW466-45)))</f>
        <v>0</v>
      </c>
      <c r="EB468" s="73">
        <f>(DB468^2)*(1-COS(RADIANS(CW466-45)))+(COS(RADIANS(CW466-45)))</f>
        <v>1</v>
      </c>
      <c r="EC468" s="10"/>
      <c r="ED468">
        <v>0</v>
      </c>
      <c r="EE468" s="1">
        <v>-0.39683206805126442</v>
      </c>
      <c r="EG468">
        <f>CY468+DU468</f>
        <v>-0.90250016169836345</v>
      </c>
      <c r="EH468">
        <f>EG468/(SQRT(EG466^2+EG467^2+EG468^2))</f>
        <v>-0.63816398435886845</v>
      </c>
      <c r="EJ468">
        <f>Q468+AM468</f>
        <v>-0.9683269584532912</v>
      </c>
      <c r="EK468">
        <f>EJ468/(SQRT(EJ466^2+EJ467^2+EJ468^2))</f>
        <v>-0.9033924810751075</v>
      </c>
      <c r="EM468" s="23">
        <f>CY466*DU467-CY467*DU466</f>
        <v>-0.76604444311897768</v>
      </c>
      <c r="ER468">
        <f t="shared" ref="ER468:ES470" si="712">CK467</f>
        <v>0.93180266183863136</v>
      </c>
      <c r="ES468">
        <f t="shared" si="712"/>
        <v>-0.87956522186239505</v>
      </c>
      <c r="ET468" t="e">
        <f>#REF!</f>
        <v>#REF!</v>
      </c>
      <c r="EU468" t="e">
        <f>#REF!</f>
        <v>#REF!</v>
      </c>
      <c r="EY468" s="28"/>
      <c r="EZ468" s="10"/>
      <c r="FA468" s="61">
        <v>-0.49866540340819981</v>
      </c>
      <c r="FB468" s="13">
        <f>BW469</f>
        <v>0</v>
      </c>
      <c r="FC468" s="17">
        <v>0</v>
      </c>
      <c r="FD468">
        <v>1</v>
      </c>
      <c r="FF468" s="73">
        <f>(FD466*FD468)*(1-COS(RADIANS(EY466+45)))-FD467*(SIN(RADIANS(EY466+45)))</f>
        <v>0</v>
      </c>
      <c r="FG468" s="73">
        <f>(FD467*FD468)*(1-COS(RADIANS(EY466+45)))+FD466*(SIN(RADIANS(EY466+45)))</f>
        <v>0</v>
      </c>
      <c r="FH468" s="73">
        <f>(FD468^2)*(1-COS(RADIANS(EY466+45)))+(COS(RADIANS(EY466+45)))</f>
        <v>1</v>
      </c>
      <c r="FI468" s="10"/>
      <c r="FJ468">
        <v>0</v>
      </c>
      <c r="FK468" s="23">
        <f>SIN(RADIANS(176))*SIN(RADIANS(0))</f>
        <v>0</v>
      </c>
      <c r="FM468" s="30">
        <f>(FK466*FK468)*(1-COS(RADIANS(EX466)))-FK467*(SIN(RADIANS(EX466)))</f>
        <v>4.4838597018148282E-2</v>
      </c>
      <c r="FN468" s="30">
        <f>(FK467*FK468)*(1-COS(RADIANS(EX466)))+FK466*(SIN(RADIANS(EX466)))</f>
        <v>0.64122181137573508</v>
      </c>
      <c r="FO468" s="30">
        <f>(FK468^2)*(1-COS(RADIANS(EX466)))+(COS(RADIANS(EX466)))</f>
        <v>0.76604444311897801</v>
      </c>
      <c r="FQ468">
        <v>-0.49866540340819981</v>
      </c>
      <c r="FS468" s="28">
        <f>(FD466*FD468)*(1-COS(RADIANS(EW466)))-FD467*(SIN(RADIANS(EW466)))</f>
        <v>0</v>
      </c>
      <c r="FT468" s="28">
        <f>(FD467*FD468)*(1-COS(RADIANS(EW466)))+FD466*(SIN(RADIANS(EW466)))</f>
        <v>0</v>
      </c>
      <c r="FU468" s="28">
        <f>(FD468^2)*(1-COS(RADIANS(EW466)))+(COS(RADIANS(EW466)))</f>
        <v>1</v>
      </c>
      <c r="FW468" s="61">
        <v>-0.40559675369789661</v>
      </c>
      <c r="FX468" s="13">
        <f>BX469</f>
        <v>0</v>
      </c>
      <c r="FY468" s="17">
        <v>0</v>
      </c>
      <c r="FZ468">
        <v>1</v>
      </c>
      <c r="GB468" s="73">
        <f>(FD466*FD466)*(1-COS(RADIANS(EY466-45)))-FD466*(SIN(RADIANS(EY466-45)))</f>
        <v>0</v>
      </c>
      <c r="GC468" s="73">
        <f>(FD467*FD468)*(1-COS(RADIANS(EY466-45)))+FD466*(SIN(RADIANS(EY466-45)))</f>
        <v>0</v>
      </c>
      <c r="GD468" s="73">
        <f>(FD468^2)*(1-COS(RADIANS(EY466-45)))+(COS(RADIANS(EY466-45)))</f>
        <v>0.99999999999999989</v>
      </c>
      <c r="GE468" s="10"/>
      <c r="GF468">
        <v>0</v>
      </c>
      <c r="GG468" s="1">
        <v>-0.40559675369789661</v>
      </c>
      <c r="GI468">
        <f>FA468+FW468</f>
        <v>-0.90426215710609648</v>
      </c>
      <c r="GJ468">
        <f>GI468/(SQRT(GI466^2+GI467^2+GI468^2))</f>
        <v>-0.63940990326009584</v>
      </c>
      <c r="GL468" t="e">
        <f>#REF!+DC468</f>
        <v>#REF!</v>
      </c>
      <c r="GM468" t="e">
        <f>GL468/(SQRT(GL466^2+GL467^2+GL468^2))</f>
        <v>#REF!</v>
      </c>
      <c r="GO468" s="27">
        <f>FA466*FW467-FA467*FW466</f>
        <v>-0.7660444431189779</v>
      </c>
    </row>
    <row r="469" spans="1:197" x14ac:dyDescent="0.2">
      <c r="A469" t="s">
        <v>899</v>
      </c>
      <c r="B469" t="s">
        <v>28</v>
      </c>
      <c r="C469" t="s">
        <v>900</v>
      </c>
      <c r="D469" t="s">
        <v>9</v>
      </c>
      <c r="E469" s="5">
        <f t="shared" si="711"/>
        <v>0.33785862553872076</v>
      </c>
      <c r="F469" s="6">
        <f t="shared" si="711"/>
        <v>-0.37360315179333942</v>
      </c>
      <c r="G469" s="7">
        <f t="shared" ref="G469:G470" si="713">Q468</f>
        <v>-5.1252923152832086E-2</v>
      </c>
      <c r="H469" s="8">
        <f t="shared" ref="H469:H470" si="714">AM468</f>
        <v>-0.91707403530045917</v>
      </c>
      <c r="J469" s="10"/>
      <c r="Q469" s="61">
        <v>-0.65422206589028231</v>
      </c>
      <c r="S469" s="17">
        <v>0</v>
      </c>
      <c r="T469">
        <v>1</v>
      </c>
      <c r="V469" s="73">
        <f>(T467*T469)*(1-COS(RADIANS(O467+45)))-T468*(SIN(RADIANS(O467+45)))</f>
        <v>0</v>
      </c>
      <c r="W469" s="73">
        <f>(T468*T469)*(1-COS(RADIANS(O467+45)))+T467*(SIN(RADIANS(O467+45)))</f>
        <v>0</v>
      </c>
      <c r="X469" s="73">
        <f>(T469^2)*(1-COS(RADIANS(O467+45)))+(COS(RADIANS(O467+45)))</f>
        <v>1</v>
      </c>
      <c r="Y469" s="10"/>
      <c r="Z469">
        <v>0</v>
      </c>
      <c r="AA469" s="23">
        <f>SIN(RADIANS('[1]Biaxial Input'!$F$21))*SIN(RADIANS(0))</f>
        <v>0</v>
      </c>
      <c r="AC469" s="30">
        <f>(AA467*AA469)*(1-COS(RADIANS(N467)))-AA468*(SIN(RADIANS(N467)))</f>
        <v>4.9325275616132508E-2</v>
      </c>
      <c r="AD469" s="30">
        <f>(AA468*AA469)*(1-COS(RADIANS(N467)))+AA467*(SIN(RADIANS(N467)))</f>
        <v>0.70538430460663959</v>
      </c>
      <c r="AE469" s="30">
        <f>(AA469^2)*(1-COS(RADIANS(N467)))+(COS(RADIANS(N467)))</f>
        <v>0.70710678118654757</v>
      </c>
      <c r="AG469">
        <v>-0.65422206589028231</v>
      </c>
      <c r="AI469" s="28">
        <f>(T467*T469)*(1-COS(RADIANS(M467)))-T468*(SIN(RADIANS(M467)))</f>
        <v>0</v>
      </c>
      <c r="AJ469" s="28">
        <f>(T468*T469)*(1-COS(RADIANS(M467)))+T467*(SIN(RADIANS(M467)))</f>
        <v>0</v>
      </c>
      <c r="AK469" s="28">
        <f>(T469^2)*(1-COS(RADIANS(M467)))+(COS(RADIANS(M467)))</f>
        <v>1</v>
      </c>
      <c r="AM469" s="61">
        <v>-0.26831602356596396</v>
      </c>
      <c r="AO469" s="17">
        <v>0</v>
      </c>
      <c r="AP469">
        <v>1</v>
      </c>
      <c r="AR469" s="73">
        <f>(T467*T467)*(1-COS(RADIANS(O467-45)))-T467*(SIN(RADIANS(O467-45)))</f>
        <v>0</v>
      </c>
      <c r="AS469" s="73">
        <f>(T468*T469)*(1-COS(RADIANS(O467-45)))+T467*(SIN(RADIANS(O467-45)))</f>
        <v>0</v>
      </c>
      <c r="AT469" s="73">
        <f>(T469^2)*(1-COS(RADIANS(O467-45)))+(COS(RADIANS(O467-45)))</f>
        <v>1</v>
      </c>
      <c r="AU469" s="10"/>
      <c r="AV469">
        <v>0</v>
      </c>
      <c r="AW469" s="1">
        <v>-0.26831602356596396</v>
      </c>
      <c r="AY469" s="11">
        <f>(G458^2)*F458+G458*G459*F459+G458*G460*F460-((H458^2)*F458+H458*H459*F459+H458*H460*F460)</f>
        <v>-0.35820557970238254</v>
      </c>
      <c r="AZ469" s="12">
        <f>G458*G459*F458+(G459^2)*F459+G459*G460*F460-(H458*H459*F458+(H459^2)*F459+H459*H460*F460)</f>
        <v>0.77884724185785104</v>
      </c>
      <c r="BA469" s="12">
        <f>G458*G460*F458+G459*G460*F459+(G460^2)*F460-(H458*H460*F458+H459*H460*F459+(H460^2)*F460)</f>
        <v>0.49391503736788089</v>
      </c>
      <c r="BB469" s="12">
        <f>(G458^2)*E458+G458*G459*E459+G458*G460*E460-((H458^2)*E458+H458*H459*E459+H458*H460*E460)</f>
        <v>0.45291148646865753</v>
      </c>
      <c r="BC469" s="12">
        <f>G458*G459*E458+(G459^2)*E459+G459*G460*E460-(H458*H459*E458+(H459^2)*E459+H459*H460*E460)</f>
        <v>-0.74060769082232025</v>
      </c>
      <c r="BD469" s="24">
        <f>G458*G460*E458+G459*G460*E459+(G460^2)*E460-(H458*H460*E458+H459*H460*E459+(H460^2)*E460)</f>
        <v>-0.49289882309780142</v>
      </c>
      <c r="BE469" s="10">
        <f>J458</f>
        <v>-4.6129082364350149E-2</v>
      </c>
      <c r="BY469" t="s">
        <v>10</v>
      </c>
      <c r="BZ469" s="5">
        <f t="shared" si="709"/>
        <v>-9.8670839279614439E-2</v>
      </c>
      <c r="CA469" s="6">
        <f t="shared" si="709"/>
        <v>-0.32743703463395935</v>
      </c>
      <c r="CB469" s="7">
        <f>CY468</f>
        <v>-0.50566809364709897</v>
      </c>
      <c r="CC469" s="8">
        <f>DU468</f>
        <v>-0.39683206805126442</v>
      </c>
      <c r="CE469" s="10"/>
      <c r="CG469" s="10" t="s">
        <v>160</v>
      </c>
      <c r="CH469" s="10">
        <f>-CH466*((EY466-CW466)/(CH468-CE467))</f>
        <v>259.12368332114198</v>
      </c>
      <c r="CI469" s="67"/>
      <c r="CJ469" s="10" t="s">
        <v>10</v>
      </c>
      <c r="CK469" s="5">
        <f t="shared" si="710"/>
        <v>-9.8670839279614439E-2</v>
      </c>
      <c r="CL469" s="6">
        <f t="shared" si="710"/>
        <v>-0.32743703463395935</v>
      </c>
      <c r="CM469" s="7">
        <f>FA468</f>
        <v>-0.49866540340819981</v>
      </c>
      <c r="CN469" s="8">
        <f>FW468</f>
        <v>-0.40559675369789661</v>
      </c>
      <c r="CW469" s="28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EE469" s="1"/>
      <c r="EI469" s="64">
        <f>(DEGREES(ACOS((EH466*EK466+EH467*EK467+EH468*EK468)/((SQRT(EH466^2+EH467^2+EH468^2))*(SQRT(EK466^2+EK467^2+EK468^2))))))</f>
        <v>73.591003019285921</v>
      </c>
      <c r="ER469">
        <f t="shared" si="712"/>
        <v>0.3492962422733713</v>
      </c>
      <c r="ES469">
        <f t="shared" si="712"/>
        <v>-0.34518112468713447</v>
      </c>
      <c r="ET469" t="e">
        <f>#REF!</f>
        <v>#REF!</v>
      </c>
      <c r="EU469" t="e">
        <f>#REF!</f>
        <v>#REF!</v>
      </c>
      <c r="EY469" s="28"/>
      <c r="EZ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GG469" s="1"/>
      <c r="GK469" s="64" t="e">
        <f>(DEGREES(ACOS((GJ466*GM466+GJ467*GM467+GJ468*GM468)/((SQRT(GJ466^2+GJ467^2+GJ468^2))*(SQRT(GM466^2+GM467^2+GM468^2))))))</f>
        <v>#VALUE!</v>
      </c>
    </row>
    <row r="470" spans="1:197" x14ac:dyDescent="0.2">
      <c r="A470">
        <f>E473</f>
        <v>0.93957355355111316</v>
      </c>
      <c r="B470">
        <f>C470/(SQRT(C470^2+C471^2+C472^2))</f>
        <v>0.89699707659114825</v>
      </c>
      <c r="C470">
        <f t="array" ref="C470:C475">(A470:A475)-(MMULT(MMULT(MINVERSE(MMULT(TRANSPOSE(AY454:BD474),AY454:BD474)),TRANSPOSE(AY454:BD474)),BE454:BE474))</f>
        <v>0.93511491727468599</v>
      </c>
      <c r="D470" t="s">
        <v>10</v>
      </c>
      <c r="E470" s="5">
        <f t="shared" si="711"/>
        <v>5.5254742931443744E-2</v>
      </c>
      <c r="F470" s="6">
        <f t="shared" si="711"/>
        <v>-0.18100467876095733</v>
      </c>
      <c r="G470" s="7">
        <f t="shared" si="713"/>
        <v>-0.65422206589028231</v>
      </c>
      <c r="H470" s="8">
        <f t="shared" si="714"/>
        <v>-0.26831602356596396</v>
      </c>
      <c r="J470" s="10"/>
      <c r="AW470" s="1"/>
      <c r="AY470" s="11">
        <f>(G463^2)*F463+G463*G464*F464+G463*G465*F465-((H463^2)*F463+H463*H464*F464+H463*H465*F465)</f>
        <v>-0.28859719545406326</v>
      </c>
      <c r="AZ470" s="12">
        <f>G463*G464*F463+(G464^2)*F464+G464*G465*F465-(H463*H464*F463+(H464^2)*F464+H464*H465*F465)</f>
        <v>0.68299832376372993</v>
      </c>
      <c r="BA470" s="12">
        <f>G463*G465*F463+G464*G465*F464+(G465^2)*F465-(H463*H465*F463+H464*H465*F464+(H465^2)*F465)</f>
        <v>0.60598972042808119</v>
      </c>
      <c r="BB470" s="12">
        <f>(G463^2)*E463+G463*G464*E464+G463*G465*E465-((H463^2)*E463+H463*H464*E464+H463*H465*E465)</f>
        <v>0.3933180585737942</v>
      </c>
      <c r="BC470" s="12">
        <f>G463*G464*E463+(G464^2)*E464+G464*G465*E465-(H463*H464*E463+(H464^2)*E464+H464*H465*E465)</f>
        <v>-0.63606809336073478</v>
      </c>
      <c r="BD470" s="24">
        <f>G463*G465*E463+G464*G465*E464+(G465^2)*E465-(H463*H465*E463+H464*H465*E464+(H465^2)*E465)</f>
        <v>-0.62578074530917238</v>
      </c>
      <c r="BE470" s="10">
        <f>J463</f>
        <v>-6.9176113442441789E-3</v>
      </c>
      <c r="CS470" s="15"/>
      <c r="CW470" s="28"/>
      <c r="CY470" s="82" t="s">
        <v>148</v>
      </c>
      <c r="CZ470" s="13"/>
      <c r="DB470" s="10"/>
      <c r="DC470" s="10"/>
      <c r="DD470" s="10"/>
      <c r="DE470" s="10"/>
      <c r="DF470" s="10"/>
      <c r="DG470" s="10"/>
      <c r="DH470" s="80"/>
      <c r="DI470" s="23" t="s">
        <v>149</v>
      </c>
      <c r="DM470" s="1"/>
      <c r="DO470" s="80"/>
      <c r="DS470" s="13"/>
      <c r="DT470" s="81"/>
      <c r="DU470" s="82" t="s">
        <v>150</v>
      </c>
      <c r="DW470" s="13"/>
      <c r="DX470" s="13"/>
      <c r="EA470" s="1"/>
      <c r="EE470" s="1"/>
      <c r="ER470">
        <f t="shared" si="712"/>
        <v>-9.8670839279614439E-2</v>
      </c>
      <c r="ES470">
        <f t="shared" si="712"/>
        <v>-0.32743703463395935</v>
      </c>
      <c r="ET470" t="e">
        <f>#REF!</f>
        <v>#REF!</v>
      </c>
      <c r="EU470" t="e">
        <f>#REF!</f>
        <v>#REF!</v>
      </c>
      <c r="EY470" s="28"/>
      <c r="EZ470" s="10"/>
      <c r="FA470" s="82" t="s">
        <v>148</v>
      </c>
      <c r="FB470" s="13"/>
      <c r="FD470" s="10"/>
      <c r="FE470" s="10"/>
      <c r="FF470" s="10"/>
      <c r="FG470" s="10"/>
      <c r="FH470" s="10"/>
      <c r="FI470" s="10"/>
      <c r="FJ470" s="80"/>
      <c r="FK470" s="23" t="s">
        <v>149</v>
      </c>
      <c r="FO470" s="1"/>
      <c r="FQ470" s="80"/>
      <c r="FU470" s="13"/>
      <c r="FV470" s="81"/>
      <c r="FW470" s="82" t="s">
        <v>150</v>
      </c>
      <c r="FY470" s="13"/>
      <c r="FZ470" s="13"/>
      <c r="GC470" s="1"/>
      <c r="GG470" s="1"/>
      <c r="GK470" s="13"/>
    </row>
    <row r="471" spans="1:197" x14ac:dyDescent="0.2">
      <c r="A471">
        <f>E474</f>
        <v>0.33785862553872076</v>
      </c>
      <c r="B471">
        <f>C471/(SQRT(C470^2+C471^2+C472^2))</f>
        <v>0.37119038841203267</v>
      </c>
      <c r="C471">
        <v>0.38696410324120534</v>
      </c>
      <c r="D471" s="10"/>
      <c r="G471" s="10"/>
      <c r="H471" s="10"/>
      <c r="J471" s="10"/>
      <c r="Q471" s="82" t="s">
        <v>148</v>
      </c>
      <c r="R471" s="13"/>
      <c r="T471" s="10"/>
      <c r="U471" s="10"/>
      <c r="V471" s="10"/>
      <c r="W471" s="10"/>
      <c r="X471" s="10"/>
      <c r="Y471" s="10"/>
      <c r="Z471" s="80"/>
      <c r="AA471" s="23" t="s">
        <v>149</v>
      </c>
      <c r="AE471" s="1"/>
      <c r="AG471" s="80"/>
      <c r="AK471" s="13"/>
      <c r="AL471" s="81"/>
      <c r="AM471" s="82" t="s">
        <v>150</v>
      </c>
      <c r="AO471" s="13"/>
      <c r="AP471" s="13"/>
      <c r="AS471" s="1"/>
      <c r="AW471" s="1"/>
      <c r="AY471" s="11">
        <f>(G468^2)*F468+G468*G469*F469+G468*G470*F470-((H468^2)*F468+H468*H469*F469+H468*H470*F470)</f>
        <v>-0.21967930500373464</v>
      </c>
      <c r="AZ471" s="12">
        <f>G468*G469*F468+(G469^2)*F469+G469*G470*F470-(H468*H469*F468+(H469^2)*F469+H469*H470*F470)</f>
        <v>0.63294310856730818</v>
      </c>
      <c r="BA471" s="12">
        <f>G468*G470*F468+G469*G470*F469+(G470^2)*F470-(H468*H470*F468+H469*H470*F469+(H470^2)*F470)</f>
        <v>0.5360596923724279</v>
      </c>
      <c r="BB471" s="12">
        <f>(G468^2)*E468+G468*G469*E469+G468*G470*E470-((H468^2)*E468+H468*H469*E469+H468*H470*E470)</f>
        <v>0.3171402725050414</v>
      </c>
      <c r="BC471" s="12">
        <f>G468*G469*E468+(G469^2)*E469+G469*G470*E470-(H468*H469*E468+(H469^2)*E469+H469*H470*E470)</f>
        <v>-0.58546627756347236</v>
      </c>
      <c r="BD471" s="24">
        <f>G468*G470*E468+G469*G470*E469+(G470^2)*E470-(H468*H470*E468+H469*H470*E469+(H470^2)*E470)</f>
        <v>-0.5903097893119521</v>
      </c>
      <c r="BE471" s="10">
        <f>J468</f>
        <v>3.7060263958705486E-2</v>
      </c>
      <c r="BZ471" s="5" t="s">
        <v>4</v>
      </c>
      <c r="CA471" s="6" t="s">
        <v>5</v>
      </c>
      <c r="CB471" s="7" t="s">
        <v>6</v>
      </c>
      <c r="CC471" s="8" t="s">
        <v>1</v>
      </c>
      <c r="CD471">
        <v>18</v>
      </c>
      <c r="CE471" s="9" t="s">
        <v>7</v>
      </c>
      <c r="CG471" s="90" t="s">
        <v>157</v>
      </c>
      <c r="CH471" s="61">
        <f>CE472-((CH473-CE472)/(EY471-CW471))*CW471</f>
        <v>6.381198693861541</v>
      </c>
      <c r="CI471" s="10"/>
      <c r="CK471" s="5" t="s">
        <v>4</v>
      </c>
      <c r="CL471" s="6" t="s">
        <v>5</v>
      </c>
      <c r="CM471" s="7" t="s">
        <v>6</v>
      </c>
      <c r="CN471" s="8" t="s">
        <v>1</v>
      </c>
      <c r="CO471" s="10"/>
      <c r="CP471">
        <f t="shared" ref="CP471:CQ473" si="715">BZ472</f>
        <v>0.93180266183863136</v>
      </c>
      <c r="CQ471">
        <f t="shared" si="715"/>
        <v>-0.87956522186239505</v>
      </c>
      <c r="CR471">
        <f>CI475</f>
        <v>0</v>
      </c>
      <c r="CS471">
        <f>CL475</f>
        <v>0</v>
      </c>
      <c r="CU471" s="17">
        <f>CU375</f>
        <v>60</v>
      </c>
      <c r="CV471" s="17">
        <f>CV375</f>
        <v>-45</v>
      </c>
      <c r="CW471" s="31">
        <f>CH378</f>
        <v>245.36873756602247</v>
      </c>
      <c r="CY471" s="61">
        <f t="array" ref="CY471:CY473">MMULT(DQ471:DS473,DO471:DO473)</f>
        <v>0.76471846068633387</v>
      </c>
      <c r="CZ471" s="13"/>
      <c r="DA471" s="17">
        <v>1</v>
      </c>
      <c r="DB471">
        <v>0</v>
      </c>
      <c r="DD471" s="73">
        <f>(DB471^2)*(1-COS(RADIANS(CW471+45)))+(COS(RADIANS(CW471+45)))</f>
        <v>0.34806058403349827</v>
      </c>
      <c r="DE471" s="73">
        <f>(DB471*DB472)*(1-COS(RADIANS(CW471+45)))-DB473*(SIN(RADIANS(CW471+45)))</f>
        <v>0.93747204216566382</v>
      </c>
      <c r="DF471" s="73">
        <f>(DB471*DB473)*(1-COS(RADIANS(CW471+45)))+DB472*(SIN(RADIANS(CW471+45)))</f>
        <v>0</v>
      </c>
      <c r="DG471" s="10"/>
      <c r="DH471">
        <f t="array" ref="DH471:DH473">MMULT(DD471:DF473,DA471:DA473)</f>
        <v>0.34806058403349827</v>
      </c>
      <c r="DI471" s="23">
        <f>COS(RADIANS('[1]Biaxial Input'!$F$21))</f>
        <v>-0.9975640502598242</v>
      </c>
      <c r="DK471" s="30">
        <f>(DI471^2)*(1-COS(RADIANS(CV471)))+(COS(RADIANS(CV471)))</f>
        <v>0.99857479166422358</v>
      </c>
      <c r="DL471" s="30">
        <f>(DI471*DI472)*(1-COS(RADIANS(CV471)))-DI473*(SIN(RADIANS(CV471)))</f>
        <v>-2.0381428756221641E-2</v>
      </c>
      <c r="DM471" s="30">
        <f>(DI471*DI473)*(1-COS(RADIANS(CV471)))+DI472*(SIN(RADIANS(CV471)))</f>
        <v>-4.9325275616132508E-2</v>
      </c>
      <c r="DO471">
        <f t="array" ref="DO471:DO473">MMULT(DK471:DM473,DH471:DH473)</f>
        <v>0.36667154482612763</v>
      </c>
      <c r="DQ471" s="28">
        <f>(DB471^2)*(1-COS(RADIANS(CU471)))+(COS(RADIANS(CU471)))</f>
        <v>0.50000000000000011</v>
      </c>
      <c r="DR471" s="28">
        <f>(DB471*DB472)*(1-COS(RADIANS(CU471)))-DB473*(SIN(RADIANS(CU471)))</f>
        <v>-0.8660254037844386</v>
      </c>
      <c r="DS471" s="28">
        <f>(DB471*DB473)*(1-COS(RADIANS(CU471)))+DB472*(SIN(RADIANS(CU471)))</f>
        <v>0</v>
      </c>
      <c r="DU471" s="61">
        <f t="array" ref="DU471:DU473">MMULT(DQ471:DS473,EE471:EE473)</f>
        <v>-0.2674958458211012</v>
      </c>
      <c r="DV471" s="13"/>
      <c r="DW471" s="17">
        <v>1</v>
      </c>
      <c r="DX471">
        <v>0</v>
      </c>
      <c r="DZ471" s="73">
        <f>(DB471^2)*(1-COS(RADIANS(CW471-45)))+(COS(RADIANS(CW471-45)))</f>
        <v>-0.93747204216566371</v>
      </c>
      <c r="EA471" s="73">
        <f>(DB471*DB472)*(1-COS(RADIANS(CW471-45)))-DB473*(SIN(RADIANS(CW471-45)))</f>
        <v>0.34806058403349838</v>
      </c>
      <c r="EB471" s="73">
        <f>(DB471*DB473)*(1-COS(RADIANS(CW471-45)))+DB472*(SIN(RADIANS(CW471-45)))</f>
        <v>0</v>
      </c>
      <c r="EC471" s="10"/>
      <c r="ED471">
        <f t="array" ref="ED471:ED473">MMULT(DZ471:EB473,DA471:DA473)</f>
        <v>-0.93747204216566371</v>
      </c>
      <c r="EE471" s="1">
        <f t="array" ref="EE471:EE473">MMULT(DK471:DM473,ED471:ED473)</f>
        <v>-0.92904197720028425</v>
      </c>
      <c r="EG471">
        <f>CY471+DU471</f>
        <v>0.49722261486523267</v>
      </c>
      <c r="EH471">
        <f>EG471/(SQRT(EG471^2+EG472^2+EG473^2))</f>
        <v>0.35158948273051299</v>
      </c>
      <c r="EJ471">
        <f>Q471+AM471</f>
        <v>0</v>
      </c>
      <c r="EK471">
        <f>EJ471/(SQRT(EJ471^2+EJ472^2+EJ473^2))</f>
        <v>0</v>
      </c>
      <c r="EM471" s="23">
        <f>CY472*DU473-CY473*DU472</f>
        <v>-0.58621808941210418</v>
      </c>
      <c r="EO471" s="15">
        <v>18</v>
      </c>
      <c r="EP471" s="9" t="s">
        <v>7</v>
      </c>
      <c r="EW471" s="17">
        <f>CU471</f>
        <v>60</v>
      </c>
      <c r="EX471" s="17">
        <f>CV471</f>
        <v>-45</v>
      </c>
      <c r="EY471" s="31">
        <f>1+CW471</f>
        <v>246.36873756602247</v>
      </c>
      <c r="EZ471" s="10"/>
      <c r="FA471" s="61">
        <f t="array" ref="FA471:FA473">MMULT(FS471:FU473,FQ471:FQ473)</f>
        <v>0.76927043658232908</v>
      </c>
      <c r="FB471" s="13">
        <f>BW472</f>
        <v>0</v>
      </c>
      <c r="FC471" s="17">
        <v>1</v>
      </c>
      <c r="FD471">
        <v>0</v>
      </c>
      <c r="FF471" s="73">
        <f>(FD471^2)*(1-COS(RADIANS(EY471+45)))+(COS(RADIANS(EY471+45)))</f>
        <v>0.36436871582414587</v>
      </c>
      <c r="FG471" s="73">
        <f>(FD471*FD472)*(1-COS(RADIANS(EY471+45)))-FD473*(SIN(RADIANS(EY471+45)))</f>
        <v>0.93125476585554334</v>
      </c>
      <c r="FH471" s="73">
        <f>(FD471*FD473)*(1-COS(RADIANS(EY471+45)))+FD472*(SIN(RADIANS(EY471+45)))</f>
        <v>0</v>
      </c>
      <c r="FI471" s="10"/>
      <c r="FJ471">
        <f t="array" ref="FJ471:FJ473">MMULT(FF471:FH473,FC471:FC473)</f>
        <v>0.36436871582414587</v>
      </c>
      <c r="FK471" s="23">
        <f>COS(RADIANS(176))</f>
        <v>-0.9975640502598242</v>
      </c>
      <c r="FM471" s="30">
        <f>(FK471^2)*(1-COS(RADIANS(EX471)))+(COS(RADIANS(EX471)))</f>
        <v>0.99857479166422358</v>
      </c>
      <c r="FN471" s="30">
        <f>(FK471*FK472)*(1-COS(RADIANS(EX471)))-FK473*(SIN(RADIANS(EX471)))</f>
        <v>-2.0381428756221641E-2</v>
      </c>
      <c r="FO471" s="30">
        <f>(FK471*FK473)*(1-COS(RADIANS(EX471)))+FK472*(SIN(RADIANS(EX471)))</f>
        <v>-4.9325275616132508E-2</v>
      </c>
      <c r="FQ471">
        <f t="array" ref="FQ471:FQ473">MMULT(FM471:FO473,FJ471:FJ473)</f>
        <v>0.38282971715723374</v>
      </c>
      <c r="FS471" s="28">
        <f>(FD471^2)*(1-COS(RADIANS(EW471)))+(COS(RADIANS(EW471)))</f>
        <v>0.50000000000000011</v>
      </c>
      <c r="FT471" s="28">
        <f>(FD471*FD472)*(1-COS(RADIANS(EW471)))-FD473*(SIN(RADIANS(EW471)))</f>
        <v>-0.8660254037844386</v>
      </c>
      <c r="FU471" s="28">
        <f>(FD471*FD473)*(1-COS(RADIANS(EW471)))+FD472*(SIN(RADIANS(EW471)))</f>
        <v>0</v>
      </c>
      <c r="FW471" s="61">
        <f t="array" ref="FW471:FW473">MMULT(FS471:FU473,GG471:GG473)</f>
        <v>-0.25410892752214553</v>
      </c>
      <c r="FX471" s="13">
        <f>BX472</f>
        <v>0</v>
      </c>
      <c r="FY471" s="17">
        <v>1</v>
      </c>
      <c r="FZ471">
        <v>0</v>
      </c>
      <c r="GB471" s="73">
        <f>(FD471^2)*(1-COS(RADIANS(EY471-45)))+(COS(RADIANS(EY471-45)))</f>
        <v>-0.93125476585554312</v>
      </c>
      <c r="GC471" s="73">
        <f>(FD471*FD472)*(1-COS(RADIANS(EY471-45)))-FD473*(SIN(RADIANS(EY471-45)))</f>
        <v>0.36436871582414632</v>
      </c>
      <c r="GD471" s="73">
        <f>(FD471*FD473)*(1-COS(RADIANS(EY471-45)))+FD472*(SIN(RADIANS(EY471-45)))</f>
        <v>0</v>
      </c>
      <c r="GE471" s="10"/>
      <c r="GF471">
        <f t="array" ref="GF471:GF473">MMULT(GB471:GD473,FC471:FC473)</f>
        <v>-0.93125476585554312</v>
      </c>
      <c r="GG471" s="1">
        <f t="array" ref="GG471:GG473">MMULT(FM471:FO473,GF471:GF473)</f>
        <v>-0.92250117877794846</v>
      </c>
      <c r="GI471">
        <f>FA471+FW471</f>
        <v>0.51516150906018354</v>
      </c>
      <c r="GJ471">
        <f>GI471/(SQRT(GI471^2+GI472^2+GI473^2))</f>
        <v>0.36427419646275067</v>
      </c>
      <c r="GL471" t="e">
        <f>CH472+DC471</f>
        <v>#VALUE!</v>
      </c>
      <c r="GM471" t="e">
        <f>GL471/(SQRT(GL471^2+GL472^2+GL473^2))</f>
        <v>#VALUE!</v>
      </c>
      <c r="GO471" s="27">
        <f>FA472*FW473-FA473*FW472</f>
        <v>-0.58621808941210418</v>
      </c>
    </row>
    <row r="472" spans="1:197" x14ac:dyDescent="0.2">
      <c r="A472">
        <f>E475</f>
        <v>5.5254742931443744E-2</v>
      </c>
      <c r="B472">
        <f>C472/(SQRT(C470^2+C471^2+C472^2))</f>
        <v>-0.24002904019609339</v>
      </c>
      <c r="C472">
        <v>-0.25022906085657037</v>
      </c>
      <c r="E472" s="5" t="s">
        <v>4</v>
      </c>
      <c r="F472" s="6" t="s">
        <v>5</v>
      </c>
      <c r="G472" s="7" t="s">
        <v>6</v>
      </c>
      <c r="H472" s="8" t="s">
        <v>1</v>
      </c>
      <c r="I472">
        <v>19</v>
      </c>
      <c r="J472" s="9" t="s">
        <v>7</v>
      </c>
      <c r="K472">
        <v>19</v>
      </c>
      <c r="M472" s="17">
        <f>A400</f>
        <v>30</v>
      </c>
      <c r="N472" s="17">
        <f>B400</f>
        <v>-50</v>
      </c>
      <c r="O472" s="17">
        <f>C400</f>
        <v>268.7</v>
      </c>
      <c r="Q472" s="61">
        <f t="array" ref="Q472:Q474">MMULT(AI472:AK474,AG472:AG474)</f>
        <v>0.8544171821724218</v>
      </c>
      <c r="R472" s="13"/>
      <c r="S472" s="17">
        <v>1</v>
      </c>
      <c r="T472">
        <v>0</v>
      </c>
      <c r="V472" s="73">
        <f>(T472^2)*(1-COS(RADIANS(O472+45)))+(COS(RADIANS(O472+45)))</f>
        <v>0.69088241107685799</v>
      </c>
      <c r="W472" s="73">
        <f>(T472*T473)*(1-COS(RADIANS(O472+45)))-T474*(SIN(RADIANS(O472+45)))</f>
        <v>0.72296714590956856</v>
      </c>
      <c r="X472" s="73">
        <f>(T472*T474)*(1-COS(RADIANS(O472+45)))+T473*(SIN(RADIANS(O472+45)))</f>
        <v>0</v>
      </c>
      <c r="Y472" s="10"/>
      <c r="Z472">
        <f t="array" ref="Z472:Z474">MMULT(V472:X474,S472:S474)</f>
        <v>0.69088241107685799</v>
      </c>
      <c r="AA472" s="23">
        <f>COS(RADIANS('[1]Biaxial Input'!$F$21))</f>
        <v>-0.9975640502598242</v>
      </c>
      <c r="AC472" s="30">
        <f>(AA472^2)*(1-COS(RADIANS(N472)))+(COS(RADIANS(N472)))</f>
        <v>0.99826181678640502</v>
      </c>
      <c r="AD472" s="30">
        <f>(AA472*AA473)*(1-COS(RADIANS(N472)))-AA474*(SIN(RADIANS(N472)))</f>
        <v>-2.4857178030640859E-2</v>
      </c>
      <c r="AE472" s="30">
        <f>(AA472*AA474)*(1-COS(RADIANS(N472)))+AA473*(SIN(RADIANS(N472)))</f>
        <v>-5.3436559083262246E-2</v>
      </c>
      <c r="AG472">
        <f t="array" ref="AG472:AG474">MMULT(AC472:AE474,Z472:Z474)</f>
        <v>0.7076524539235346</v>
      </c>
      <c r="AI472" s="28">
        <f>(T472^2)*(1-COS(RADIANS(M472)))+(COS(RADIANS(M472)))</f>
        <v>0.86602540378443871</v>
      </c>
      <c r="AJ472" s="28">
        <f>(T472*T473)*(1-COS(RADIANS(M472)))-T474*(SIN(RADIANS(M472)))</f>
        <v>-0.49999999999999994</v>
      </c>
      <c r="AK472" s="28">
        <f>(T472*T474)*(1-COS(RADIANS(M472)))+T473*(SIN(RADIANS(M472)))</f>
        <v>0</v>
      </c>
      <c r="AM472" s="61">
        <f t="array" ref="AM472:AM474">MMULT(AI472:AK474,AW472:AW474)</f>
        <v>-0.3964867293311708</v>
      </c>
      <c r="AN472" s="13"/>
      <c r="AO472" s="17">
        <v>1</v>
      </c>
      <c r="AP472">
        <v>0</v>
      </c>
      <c r="AR472" s="73">
        <f>(T472^2)*(1-COS(RADIANS(O472-45)))+(COS(RADIANS(O472-45)))</f>
        <v>-0.72296714590956823</v>
      </c>
      <c r="AS472" s="73">
        <f>(T472*T473)*(1-COS(RADIANS(O472-45)))-T474*(SIN(RADIANS(O472-45)))</f>
        <v>0.69088241107685833</v>
      </c>
      <c r="AT472" s="73">
        <f>(T472*T474)*(1-COS(RADIANS(O472-45)))+T473*(SIN(RADIANS(O472-45)))</f>
        <v>0</v>
      </c>
      <c r="AU472" s="10"/>
      <c r="AV472">
        <f t="array" ref="AV472:AV474">MMULT(AR472:AT474,S472:S474)</f>
        <v>-0.72296714590956823</v>
      </c>
      <c r="AW472" s="1">
        <f t="array" ref="AW472:AW474">MMULT(AC472:AE474,AV472:AV474)</f>
        <v>-0.70453710946219172</v>
      </c>
      <c r="AY472" s="11">
        <f>(G473^2)*F473+G473*G474*F474+G473*G475*F475-((H473^2)*F473+H473*H474*F474+H473*H475*F475)</f>
        <v>-0.27312195620893898</v>
      </c>
      <c r="AZ472" s="12">
        <f>G473*G474*F473+(G474^2)*F474+G474*G475*F475-(H473*H474*F473+(H474^2)*F474+H474*H475*F475)</f>
        <v>0.57218856312801236</v>
      </c>
      <c r="BA472" s="12">
        <f>G473*G475*F473+G474*G475*F474+(G475^2)*F475-(H473*H475*F473+H474*H475*F474+(H475^2)*F475)</f>
        <v>0.75558185881572815</v>
      </c>
      <c r="BB472" s="12">
        <f>(G473^2)*E473+G473*G474*E474+G473*G475*E475-((H473^2)*E473+H473*H474*E474+H473*H475*E475)</f>
        <v>0.38605353219006633</v>
      </c>
      <c r="BC472" s="12">
        <f>G473*G474*E473+(G474^2)*E474+G474*G475*E475-(H473*H474*E473+(H474^2)*E474+H474*H475*E475)</f>
        <v>-0.51659362389421304</v>
      </c>
      <c r="BD472" s="24">
        <f>G473*G475*E473+G474*G475*E474+(G475^2)*E475-(H473*H475*E473+H474*H475*E474+(H475^2)*E475)</f>
        <v>-0.75503072531623017</v>
      </c>
      <c r="BE472" s="10">
        <f>J473</f>
        <v>-2.1549844088133041E-2</v>
      </c>
      <c r="BY472" t="s">
        <v>8</v>
      </c>
      <c r="BZ472" s="5">
        <f t="shared" ref="BZ472:CA474" si="716">BZ467</f>
        <v>0.93180266183863136</v>
      </c>
      <c r="CA472" s="6">
        <f t="shared" si="716"/>
        <v>-0.87956522186239505</v>
      </c>
      <c r="CB472" s="7">
        <f>CY471</f>
        <v>0.76471846068633387</v>
      </c>
      <c r="CC472" s="8">
        <f>DU471</f>
        <v>-0.2674958458211012</v>
      </c>
      <c r="CE472" s="9">
        <f>((SUMPRODUCT(CB472:CB474,BZ472:BZ474))*(SUMPRODUCT(CB472:CB474,CA472:CA474)))-((SUMPRODUCT(CC472:CC474,BZ472:BZ474))*(SUMPRODUCT(CC472:CC474,CA472:CA474)))</f>
        <v>0</v>
      </c>
      <c r="CG472">
        <v>1</v>
      </c>
      <c r="CH472" t="s">
        <v>161</v>
      </c>
      <c r="CI472" s="67"/>
      <c r="CJ472" s="1" t="s">
        <v>8</v>
      </c>
      <c r="CK472" s="5">
        <f t="shared" ref="CK472:CL474" si="717">BZ472</f>
        <v>0.93180266183863136</v>
      </c>
      <c r="CL472" s="6">
        <f t="shared" si="717"/>
        <v>-0.87956522186239505</v>
      </c>
      <c r="CM472" s="7">
        <f>FA471</f>
        <v>0.76927043658232908</v>
      </c>
      <c r="CN472" s="8">
        <f>FW471</f>
        <v>-0.25410892752214553</v>
      </c>
      <c r="CO472" s="10"/>
      <c r="CP472">
        <f t="shared" si="715"/>
        <v>0.3492962422733713</v>
      </c>
      <c r="CQ472">
        <f t="shared" si="715"/>
        <v>-0.34518112468713447</v>
      </c>
      <c r="CR472">
        <f>CJ475</f>
        <v>0</v>
      </c>
      <c r="CS472">
        <f>CM475</f>
        <v>0</v>
      </c>
      <c r="CW472" s="28"/>
      <c r="CY472" s="61">
        <v>-1.8114578912449775E-2</v>
      </c>
      <c r="DA472" s="17">
        <v>0</v>
      </c>
      <c r="DB472">
        <v>0</v>
      </c>
      <c r="DD472" s="73">
        <f>(DB471*DB472)*(1-COS(RADIANS(CW471+45)))+DB473*(SIN(RADIANS(CW471+45)))</f>
        <v>-0.93747204216566382</v>
      </c>
      <c r="DE472" s="73">
        <f>(DB472^2)*(1-COS(RADIANS(CW471+45)))+(COS(RADIANS(CW471+45)))</f>
        <v>0.34806058403349827</v>
      </c>
      <c r="DF472" s="73">
        <f>(DB472*DB473)*(1-COS(RADIANS(CW471+45)))-DB471*(SIN(RADIANS(CW471+45)))</f>
        <v>0</v>
      </c>
      <c r="DG472" s="10"/>
      <c r="DH472">
        <v>-0.93747204216566382</v>
      </c>
      <c r="DI472" s="23">
        <f>SIN(RADIANS('[1]Biaxial Input'!$F$21))*(COS(RADIANS(0)))</f>
        <v>6.9756473744125524E-2</v>
      </c>
      <c r="DK472" s="30">
        <f>(DI471*DI472)*(1-COS(RADIANS(CV471)))+DI473*(SIN(RADIANS(CV471)))</f>
        <v>-2.0381428756221641E-2</v>
      </c>
      <c r="DL472" s="30">
        <f>(DI472^2)*(1-COS(RADIANS(CV471)))+(COS(RADIANS(CV471)))</f>
        <v>0.70853198952232399</v>
      </c>
      <c r="DM472" s="30">
        <f>(DI472*DI473)*(1-COS(RADIANS(CV471)))-DI471*(SIN(RADIANS(CV471)))</f>
        <v>-0.70538430460663959</v>
      </c>
      <c r="DO472">
        <v>-0.6713229031535215</v>
      </c>
      <c r="DQ472" s="28">
        <f>(DB471*DB472)*(1-COS(RADIANS(CU471)))+DB473*(SIN(RADIANS(CU471)))</f>
        <v>0.8660254037844386</v>
      </c>
      <c r="DR472" s="28">
        <f>(DB472^2)*(1-COS(RADIANS(CU471)))+(COS(RADIANS(CU471)))</f>
        <v>0.50000000000000011</v>
      </c>
      <c r="DS472" s="28">
        <f>(DB472*DB473)*(1-COS(RADIANS(CU471)))-DB471*(SIN(RADIANS(CU471)))</f>
        <v>0</v>
      </c>
      <c r="DU472" s="61">
        <v>-0.91832647265817313</v>
      </c>
      <c r="DW472" s="17">
        <v>0</v>
      </c>
      <c r="DX472">
        <v>0</v>
      </c>
      <c r="DZ472" s="73">
        <f>(DB471*DB472)*(1-COS(RADIANS(CW471-45)))+DB473*(SIN(RADIANS(CW471-45)))</f>
        <v>-0.34806058403349838</v>
      </c>
      <c r="EA472" s="73">
        <f>(DB472^2)*(1-COS(RADIANS(CW471-45)))+(COS(RADIANS(CW471-45)))</f>
        <v>-0.93747204216566371</v>
      </c>
      <c r="EB472" s="73">
        <f>(DB472*DB473)*(1-COS(RADIANS(CW471-45)))-DB471*(SIN(RADIANS(CW471-45)))</f>
        <v>0</v>
      </c>
      <c r="EC472" s="10"/>
      <c r="ED472">
        <v>-0.34806058403349838</v>
      </c>
      <c r="EE472" s="1">
        <v>-0.22750503844120756</v>
      </c>
      <c r="EG472">
        <f>CY472+DU472</f>
        <v>-0.93644105157062296</v>
      </c>
      <c r="EH472">
        <f>EG472/(SQRT(EG471^2+EG472^2+EG473^2))</f>
        <v>-0.6621638177470488</v>
      </c>
      <c r="EJ472">
        <f>Q472+AM472</f>
        <v>0.457930452841251</v>
      </c>
      <c r="EK472">
        <f>EJ472/(SQRT(EJ471^2+EJ472^2+EJ473^2))</f>
        <v>0.50296034093785724</v>
      </c>
      <c r="EM472" s="23">
        <f>CY473*DU471-CY471*DU473</f>
        <v>0.39540909403555979</v>
      </c>
      <c r="EP472" s="9">
        <f>((SUMPRODUCT(CM472:CM474,BZ472:BZ474))*(SUMPRODUCT(CM472:CM474,CA472:CA474)))-((SUMPRODUCT(CN472:CN474,BZ472:BZ474))*(SUMPRODUCT(CN472:CN474,CA472:CA474)))</f>
        <v>-2.6006567736219954E-2</v>
      </c>
      <c r="EY472" s="28"/>
      <c r="EZ472" s="10"/>
      <c r="FA472" s="61">
        <v>-2.084813131394303E-3</v>
      </c>
      <c r="FB472" s="13">
        <f>BW473</f>
        <v>0</v>
      </c>
      <c r="FC472" s="17">
        <v>0</v>
      </c>
      <c r="FD472">
        <v>0</v>
      </c>
      <c r="FF472" s="73">
        <f>(FD471*FD472)*(1-COS(RADIANS(EY471+45)))+FD473*(SIN(RADIANS(EY471+45)))</f>
        <v>-0.93125476585554334</v>
      </c>
      <c r="FG472" s="73">
        <f>(FD472^2)*(1-COS(RADIANS(EY471+45)))+(COS(RADIANS(EY471+45)))</f>
        <v>0.36436871582414587</v>
      </c>
      <c r="FH472" s="73">
        <f>(FD472*FD473)*(1-COS(RADIANS(EY471+45)))-FD471*(SIN(RADIANS(EY471+45)))</f>
        <v>0</v>
      </c>
      <c r="FI472" s="10"/>
      <c r="FJ472">
        <v>-0.93125476585554334</v>
      </c>
      <c r="FK472" s="23">
        <f>SIN(RADIANS(176))*(COS(RADIANS(0)))</f>
        <v>6.9756473744125524E-2</v>
      </c>
      <c r="FM472" s="30">
        <f>(FK471*FK472)*(1-COS(RADIANS(EX471)))+FK473*(SIN(RADIANS(EX471)))</f>
        <v>-2.0381428756221641E-2</v>
      </c>
      <c r="FN472" s="30">
        <f>(FK472^2)*(1-COS(RADIANS(EX471)))+(COS(RADIANS(EX471)))</f>
        <v>0.70853198952232399</v>
      </c>
      <c r="FO472" s="30">
        <f>(FK472*FK473)*(1-COS(RADIANS(EX471)))-FK471*(SIN(RADIANS(EX471)))</f>
        <v>-0.70538430460663959</v>
      </c>
      <c r="FQ472">
        <v>-0.66725014702634</v>
      </c>
      <c r="FS472" s="28">
        <f>(FD471*FD472)*(1-COS(RADIANS(EW471)))+FD473*(SIN(RADIANS(EW471)))</f>
        <v>0.8660254037844386</v>
      </c>
      <c r="FT472" s="28">
        <f>(FD472^2)*(1-COS(RADIANS(EW471)))+(COS(RADIANS(EW471)))</f>
        <v>0.50000000000000011</v>
      </c>
      <c r="FU472" s="28">
        <f>(FD472*FD473)*(1-COS(RADIANS(EW471)))-FD471*(SIN(RADIANS(EW471)))</f>
        <v>0</v>
      </c>
      <c r="FW472" s="61">
        <v>-0.91850275008199345</v>
      </c>
      <c r="FX472" s="13">
        <f>BX473</f>
        <v>0</v>
      </c>
      <c r="FY472" s="17">
        <v>0</v>
      </c>
      <c r="FZ472">
        <v>0</v>
      </c>
      <c r="GB472" s="73">
        <f>(FD471*FD472)*(1-COS(RADIANS(EY471-45)))+FD473*(SIN(RADIANS(EY471-45)))</f>
        <v>-0.36436871582414632</v>
      </c>
      <c r="GC472" s="73">
        <f>(FD472^2)*(1-COS(RADIANS(EY471-45)))+(COS(RADIANS(EY471-45)))</f>
        <v>-0.93125476585554312</v>
      </c>
      <c r="GD472" s="73">
        <f>(FD472*FD473)*(1-COS(RADIANS(EY471-45)))-FD471*(SIN(RADIANS(EY471-45)))</f>
        <v>0</v>
      </c>
      <c r="GE472" s="10"/>
      <c r="GF472">
        <v>-0.36436871582414632</v>
      </c>
      <c r="GG472" s="1">
        <v>-0.23918658847840008</v>
      </c>
      <c r="GI472">
        <f>FA472+FW472</f>
        <v>-0.92058756321338775</v>
      </c>
      <c r="GJ472">
        <f>GI472/(SQRT(GI471^2+GI472^2+GI473^2))</f>
        <v>-0.65095370862418567</v>
      </c>
      <c r="GL472">
        <f>CH473+DC472</f>
        <v>-2.6006567736219954E-2</v>
      </c>
      <c r="GM472" t="e">
        <f>GL472/(SQRT(GL471^2+GL472^2+GL473^2))</f>
        <v>#VALUE!</v>
      </c>
      <c r="GO472" s="27">
        <f>FA473*FW471-FA471*FW473</f>
        <v>0.39540909403555974</v>
      </c>
    </row>
    <row r="473" spans="1:197" x14ac:dyDescent="0.2">
      <c r="A473">
        <f>F473</f>
        <v>-0.90975710562585088</v>
      </c>
      <c r="B473">
        <f>C473/(SQRT(C473^2+C474^2+C475^2))</f>
        <v>-0.83821484324154183</v>
      </c>
      <c r="C473">
        <v>-0.87314590583026841</v>
      </c>
      <c r="D473" t="s">
        <v>8</v>
      </c>
      <c r="E473" s="5">
        <f t="shared" ref="E473:F475" si="718">E383</f>
        <v>0.93957355355111316</v>
      </c>
      <c r="F473" s="6">
        <f t="shared" si="718"/>
        <v>-0.90975710562585088</v>
      </c>
      <c r="G473" s="7">
        <f>Q472</f>
        <v>0.8544171821724218</v>
      </c>
      <c r="H473" s="8">
        <f>AM472</f>
        <v>-0.3964867293311708</v>
      </c>
      <c r="J473" s="9">
        <f>((SUMPRODUCT(G473:G475,E473:E475))*(SUMPRODUCT(G473:G475,F473:F475)))-((SUMPRODUCT(H473:H475,E473:E475))*(SUMPRODUCT(H473:H475,F473:F475)))</f>
        <v>-2.1549844088133041E-2</v>
      </c>
      <c r="Q473" s="61">
        <v>-6.4589062535398534E-2</v>
      </c>
      <c r="S473" s="17">
        <v>0</v>
      </c>
      <c r="T473">
        <v>0</v>
      </c>
      <c r="V473" s="73">
        <f>(T472*T473)*(1-COS(RADIANS(O472+45)))+T474*(SIN(RADIANS(O472+45)))</f>
        <v>-0.72296714590956856</v>
      </c>
      <c r="W473" s="73">
        <f>(T473^2)*(1-COS(RADIANS(O472+45)))+(COS(RADIANS(O472+45)))</f>
        <v>0.69088241107685799</v>
      </c>
      <c r="X473" s="73">
        <f>(T473*T474)*(1-COS(RADIANS(O472+45)))-T472*(SIN(RADIANS(O472+45)))</f>
        <v>0</v>
      </c>
      <c r="Y473" s="10"/>
      <c r="Z473">
        <v>-0.72296714590956856</v>
      </c>
      <c r="AA473" s="23">
        <f>SIN(RADIANS('[1]Biaxial Input'!$F$21))*(COS(RADIANS(0)))</f>
        <v>6.9756473744125524E-2</v>
      </c>
      <c r="AC473" s="30">
        <f>(AA472*AA473)*(1-COS(RADIANS(N472)))+AA474*(SIN(RADIANS(N472)))</f>
        <v>-2.4857178030640859E-2</v>
      </c>
      <c r="AD473" s="30">
        <f>(AA473^2)*(1-COS(RADIANS(N472)))+(COS(RADIANS(N472)))</f>
        <v>0.64452579290013434</v>
      </c>
      <c r="AE473" s="30">
        <f>(AA473*AA474)*(1-COS(RADIANS(N472)))-AA472*(SIN(RADIANS(N472)))</f>
        <v>-0.76417839735679927</v>
      </c>
      <c r="AG473">
        <v>-0.48314436004848765</v>
      </c>
      <c r="AI473" s="28">
        <f>(T472*T473)*(1-COS(RADIANS(M472)))+T474*(SIN(RADIANS(M472)))</f>
        <v>0.49999999999999994</v>
      </c>
      <c r="AJ473" s="28">
        <f>(T473^2)*(1-COS(RADIANS(M472)))+(COS(RADIANS(M472)))</f>
        <v>0.86602540378443871</v>
      </c>
      <c r="AK473" s="28">
        <f>(T473*T474)*(1-COS(RADIANS(M472)))-T472*(SIN(RADIANS(M472)))</f>
        <v>0</v>
      </c>
      <c r="AM473" s="61">
        <v>-0.7223390591959864</v>
      </c>
      <c r="AO473" s="17">
        <v>0</v>
      </c>
      <c r="AP473">
        <v>0</v>
      </c>
      <c r="AR473" s="73">
        <f>(T472*T473)*(1-COS(RADIANS(O472-45)))+T474*(SIN(RADIANS(O472-45)))</f>
        <v>-0.69088241107685833</v>
      </c>
      <c r="AS473" s="73">
        <f>(T473^2)*(1-COS(RADIANS(O472-45)))+(COS(RADIANS(O472-45)))</f>
        <v>-0.72296714590956823</v>
      </c>
      <c r="AT473" s="73">
        <f>(T473*T474)*(1-COS(RADIANS(O472-45)))-T472*(SIN(RADIANS(O472-45)))</f>
        <v>0</v>
      </c>
      <c r="AU473" s="10"/>
      <c r="AV473">
        <v>-0.69088241107685833</v>
      </c>
      <c r="AW473" s="1">
        <v>-0.42732061074389027</v>
      </c>
      <c r="AY473" s="11">
        <f>2*E468</f>
        <v>1.8791471071022263</v>
      </c>
      <c r="AZ473" s="12">
        <f>2*E469</f>
        <v>0.67571725107744152</v>
      </c>
      <c r="BA473" s="12">
        <f>2*E470</f>
        <v>0.11050948586288749</v>
      </c>
      <c r="BB473" s="12">
        <f>0</f>
        <v>0</v>
      </c>
      <c r="BC473" s="12">
        <v>0</v>
      </c>
      <c r="BD473" s="24">
        <v>0</v>
      </c>
      <c r="BE473" s="13">
        <f>E468^2+E469^2+E470^2-1</f>
        <v>0</v>
      </c>
      <c r="BY473" t="s">
        <v>9</v>
      </c>
      <c r="BZ473" s="5">
        <f t="shared" si="716"/>
        <v>0.3492962422733713</v>
      </c>
      <c r="CA473" s="6">
        <f t="shared" si="716"/>
        <v>-0.34518112468713447</v>
      </c>
      <c r="CB473" s="7">
        <f>CY472</f>
        <v>-1.8114578912449775E-2</v>
      </c>
      <c r="CC473" s="8">
        <f>DU472</f>
        <v>-0.91832647265817313</v>
      </c>
      <c r="CE473" s="10"/>
      <c r="CH473">
        <f>((SUMPRODUCT(CM472:CM474,CK472:CK474))*(SUMPRODUCT(CM472:CM474,CL472:CL474)))-((SUMPRODUCT(CN472:CN474,CK472:CK474))*(SUMPRODUCT(CN472:CN474,CL472:CL474)))</f>
        <v>-2.6006567736219954E-2</v>
      </c>
      <c r="CI473" s="67"/>
      <c r="CJ473" s="10" t="s">
        <v>9</v>
      </c>
      <c r="CK473" s="5">
        <f t="shared" si="717"/>
        <v>0.3492962422733713</v>
      </c>
      <c r="CL473" s="6">
        <f t="shared" si="717"/>
        <v>-0.34518112468713447</v>
      </c>
      <c r="CM473" s="7">
        <f>FA472</f>
        <v>-2.084813131394303E-3</v>
      </c>
      <c r="CN473" s="8">
        <f>FW472</f>
        <v>-0.91850275008199345</v>
      </c>
      <c r="CP473">
        <f t="shared" si="715"/>
        <v>-9.8670839279614439E-2</v>
      </c>
      <c r="CQ473">
        <f t="shared" si="715"/>
        <v>-0.32743703463395935</v>
      </c>
      <c r="CR473">
        <f>CK475</f>
        <v>0</v>
      </c>
      <c r="CS473">
        <f>CN475</f>
        <v>0</v>
      </c>
      <c r="CW473" s="28"/>
      <c r="CY473" s="61">
        <v>-0.64410988031262872</v>
      </c>
      <c r="DA473" s="17">
        <v>0</v>
      </c>
      <c r="DB473">
        <v>1</v>
      </c>
      <c r="DD473" s="73">
        <f>(DB471*DB473)*(1-COS(RADIANS(CW471+45)))-DB472*(SIN(RADIANS(CW471+45)))</f>
        <v>0</v>
      </c>
      <c r="DE473" s="73">
        <f>(DB472*DB473)*(1-COS(RADIANS(CW471+45)))+DB471*(SIN(RADIANS(CW471+45)))</f>
        <v>0</v>
      </c>
      <c r="DF473" s="73">
        <f>(DB473^2)*(1-COS(RADIANS(CW471+45)))+(COS(RADIANS(CW471+45)))</f>
        <v>1</v>
      </c>
      <c r="DG473" s="10"/>
      <c r="DH473">
        <v>0</v>
      </c>
      <c r="DI473" s="23">
        <f>SIN(RADIANS('[1]Biaxial Input'!$F$21))*SIN(RADIANS(0))</f>
        <v>0</v>
      </c>
      <c r="DK473" s="30">
        <f>(DI471*DI473)*(1-COS(RADIANS(CV471)))-DI472*(SIN(RADIANS(CV471)))</f>
        <v>4.9325275616132508E-2</v>
      </c>
      <c r="DL473" s="30">
        <f>(DI472*DI473)*(1-COS(RADIANS(CV471)))+DI471*(SIN(RADIANS(CV471)))</f>
        <v>0.70538430460663959</v>
      </c>
      <c r="DM473" s="30">
        <f>(DI473^2)*(1-COS(RADIANS(CV471)))+(COS(RADIANS(CV471)))</f>
        <v>0.70710678118654757</v>
      </c>
      <c r="DO473">
        <v>-0.64410988031262872</v>
      </c>
      <c r="DQ473" s="28">
        <f>(DB471*DB473)*(1-COS(RADIANS(CU471)))-DB472*(SIN(RADIANS(CU471)))</f>
        <v>0</v>
      </c>
      <c r="DR473" s="28">
        <f>(DB472*DB473)*(1-COS(RADIANS(CU471)))+DB471*(SIN(RADIANS(CU471)))</f>
        <v>0</v>
      </c>
      <c r="DS473" s="28">
        <f>(DB473^2)*(1-COS(RADIANS(CU471)))+(COS(RADIANS(CU471)))</f>
        <v>1</v>
      </c>
      <c r="DU473" s="61">
        <v>-0.29175753989169007</v>
      </c>
      <c r="DW473" s="17">
        <v>0</v>
      </c>
      <c r="DX473">
        <v>1</v>
      </c>
      <c r="DZ473" s="73">
        <f>(DB471*DB471)*(1-COS(RADIANS(CW471-45)))-DB471*(SIN(RADIANS(CW471-45)))</f>
        <v>0</v>
      </c>
      <c r="EA473" s="73">
        <f>(DB472*DB473)*(1-COS(RADIANS(CW471-45)))+DB471*(SIN(RADIANS(CW471-45)))</f>
        <v>0</v>
      </c>
      <c r="EB473" s="73">
        <f>(DB473^2)*(1-COS(RADIANS(CW471-45)))+(COS(RADIANS(CW471-45)))</f>
        <v>1</v>
      </c>
      <c r="EC473" s="10"/>
      <c r="ED473">
        <v>0</v>
      </c>
      <c r="EE473" s="1">
        <v>-0.29175753989169007</v>
      </c>
      <c r="EG473">
        <f>CY473+DU473</f>
        <v>-0.93586742020431879</v>
      </c>
      <c r="EH473">
        <f>EG473/(SQRT(EG471^2+EG472^2+EG473^2))</f>
        <v>-0.6617581991180338</v>
      </c>
      <c r="EJ473">
        <f>Q473+AM473</f>
        <v>-0.78692812173138493</v>
      </c>
      <c r="EK473">
        <f>EJ473/(SQRT(EJ471^2+EJ472^2+EJ473^2))</f>
        <v>-0.86430949054356354</v>
      </c>
      <c r="EM473" s="23">
        <f>CY471*DU472-CY472*DU471</f>
        <v>-0.70710678118654768</v>
      </c>
      <c r="ER473">
        <f t="shared" ref="ER473:ES475" si="719">CK472</f>
        <v>0.93180266183863136</v>
      </c>
      <c r="ES473">
        <f t="shared" si="719"/>
        <v>-0.87956522186239505</v>
      </c>
      <c r="ET473" t="e">
        <f>#REF!</f>
        <v>#REF!</v>
      </c>
      <c r="EU473" t="e">
        <f>#REF!</f>
        <v>#REF!</v>
      </c>
      <c r="EY473" s="28"/>
      <c r="EZ473" s="10"/>
      <c r="FA473" s="61">
        <v>-0.6389199080907092</v>
      </c>
      <c r="FB473" s="13">
        <f>BW474</f>
        <v>0</v>
      </c>
      <c r="FC473" s="17">
        <v>0</v>
      </c>
      <c r="FD473">
        <v>1</v>
      </c>
      <c r="FF473" s="73">
        <f>(FD471*FD473)*(1-COS(RADIANS(EY471+45)))-FD472*(SIN(RADIANS(EY471+45)))</f>
        <v>0</v>
      </c>
      <c r="FG473" s="73">
        <f>(FD472*FD473)*(1-COS(RADIANS(EY471+45)))+FD471*(SIN(RADIANS(EY471+45)))</f>
        <v>0</v>
      </c>
      <c r="FH473" s="73">
        <f>(FD473^2)*(1-COS(RADIANS(EY471+45)))+(COS(RADIANS(EY471+45)))</f>
        <v>1</v>
      </c>
      <c r="FI473" s="10"/>
      <c r="FJ473">
        <v>0</v>
      </c>
      <c r="FK473" s="23">
        <f>SIN(RADIANS(176))*SIN(RADIANS(0))</f>
        <v>0</v>
      </c>
      <c r="FM473" s="30">
        <f>(FK471*FK473)*(1-COS(RADIANS(EX471)))-FK472*(SIN(RADIANS(EX471)))</f>
        <v>4.9325275616132508E-2</v>
      </c>
      <c r="FN473" s="30">
        <f>(FK472*FK473)*(1-COS(RADIANS(EX471)))+FK471*(SIN(RADIANS(EX471)))</f>
        <v>0.70538430460663959</v>
      </c>
      <c r="FO473" s="30">
        <f>(FK473^2)*(1-COS(RADIANS(EX471)))+(COS(RADIANS(EX471)))</f>
        <v>0.70710678118654757</v>
      </c>
      <c r="FQ473">
        <v>-0.6389199080907092</v>
      </c>
      <c r="FS473" s="28">
        <f>(FD471*FD473)*(1-COS(RADIANS(EW471)))-FD472*(SIN(RADIANS(EW471)))</f>
        <v>0</v>
      </c>
      <c r="FT473" s="28">
        <f>(FD472*FD473)*(1-COS(RADIANS(EW471)))+FD471*(SIN(RADIANS(EW471)))</f>
        <v>0</v>
      </c>
      <c r="FU473" s="28">
        <f>(FD473^2)*(1-COS(RADIANS(EW471)))+(COS(RADIANS(EW471)))</f>
        <v>1</v>
      </c>
      <c r="FW473" s="61">
        <v>-0.30295437122669133</v>
      </c>
      <c r="FX473" s="13">
        <f>BX474</f>
        <v>0</v>
      </c>
      <c r="FY473" s="17">
        <v>0</v>
      </c>
      <c r="FZ473">
        <v>1</v>
      </c>
      <c r="GB473" s="73">
        <f>(FD471*FD471)*(1-COS(RADIANS(EY471-45)))-FD471*(SIN(RADIANS(EY471-45)))</f>
        <v>0</v>
      </c>
      <c r="GC473" s="73">
        <f>(FD472*FD473)*(1-COS(RADIANS(EY471-45)))+FD471*(SIN(RADIANS(EY471-45)))</f>
        <v>0</v>
      </c>
      <c r="GD473" s="73">
        <f>(FD473^2)*(1-COS(RADIANS(EY471-45)))+(COS(RADIANS(EY471-45)))</f>
        <v>0.99999999999999989</v>
      </c>
      <c r="GE473" s="10"/>
      <c r="GF473">
        <v>0</v>
      </c>
      <c r="GG473" s="1">
        <v>-0.30295437122669133</v>
      </c>
      <c r="GI473">
        <f>FA473+FW473</f>
        <v>-0.94187427931740053</v>
      </c>
      <c r="GJ473">
        <f>GI473/(SQRT(GI471^2+GI472^2+GI473^2))</f>
        <v>-0.666005689930526</v>
      </c>
      <c r="GL473" t="e">
        <f>#REF!+DC473</f>
        <v>#REF!</v>
      </c>
      <c r="GM473" t="e">
        <f>GL473/(SQRT(GL471^2+GL472^2+GL473^2))</f>
        <v>#REF!</v>
      </c>
      <c r="GO473" s="27">
        <f>FA471*FW472-FA472*FW471</f>
        <v>-0.70710678118654768</v>
      </c>
    </row>
    <row r="474" spans="1:197" x14ac:dyDescent="0.2">
      <c r="A474">
        <f>F474</f>
        <v>-0.37360315179333942</v>
      </c>
      <c r="B474">
        <f>C474/(SQRT(C473^2+C474^2+C475^2))</f>
        <v>-0.29457406625173815</v>
      </c>
      <c r="C474">
        <v>-0.30684989890755526</v>
      </c>
      <c r="D474" t="s">
        <v>9</v>
      </c>
      <c r="E474" s="5">
        <f t="shared" si="718"/>
        <v>0.33785862553872076</v>
      </c>
      <c r="F474" s="6">
        <f t="shared" si="718"/>
        <v>-0.37360315179333942</v>
      </c>
      <c r="G474" s="7">
        <f t="shared" ref="G474:G475" si="720">Q473</f>
        <v>-6.4589062535398534E-2</v>
      </c>
      <c r="H474" s="8">
        <f t="shared" ref="H474:H475" si="721">AM473</f>
        <v>-0.7223390591959864</v>
      </c>
      <c r="J474" s="10"/>
      <c r="Q474" s="61">
        <v>-0.51555749612369817</v>
      </c>
      <c r="S474" s="17">
        <v>0</v>
      </c>
      <c r="T474">
        <v>1</v>
      </c>
      <c r="V474" s="73">
        <f>(T472*T474)*(1-COS(RADIANS(O472+45)))-T473*(SIN(RADIANS(O472+45)))</f>
        <v>0</v>
      </c>
      <c r="W474" s="73">
        <f>(T473*T474)*(1-COS(RADIANS(O472+45)))+T472*(SIN(RADIANS(O472+45)))</f>
        <v>0</v>
      </c>
      <c r="X474" s="73">
        <f>(T474^2)*(1-COS(RADIANS(O472+45)))+(COS(RADIANS(O472+45)))</f>
        <v>1</v>
      </c>
      <c r="Y474" s="10"/>
      <c r="Z474">
        <v>0</v>
      </c>
      <c r="AA474" s="23">
        <f>SIN(RADIANS('[1]Biaxial Input'!$F$21))*SIN(RADIANS(0))</f>
        <v>0</v>
      </c>
      <c r="AC474" s="30">
        <f>(AA472*AA474)*(1-COS(RADIANS(N472)))-AA473*(SIN(RADIANS(N472)))</f>
        <v>5.3436559083262246E-2</v>
      </c>
      <c r="AD474" s="30">
        <f>(AA473*AA474)*(1-COS(RADIANS(N472)))+AA472*(SIN(RADIANS(N472)))</f>
        <v>0.76417839735679927</v>
      </c>
      <c r="AE474" s="30">
        <f>(AA474^2)*(1-COS(RADIANS(N472)))+(COS(RADIANS(N472)))</f>
        <v>0.64278760968653936</v>
      </c>
      <c r="AG474">
        <v>-0.51555749612369817</v>
      </c>
      <c r="AI474" s="28">
        <f>(T472*T474)*(1-COS(RADIANS(M472)))-T473*(SIN(RADIANS(M472)))</f>
        <v>0</v>
      </c>
      <c r="AJ474" s="28">
        <f>(T473*T474)*(1-COS(RADIANS(M472)))+T472*(SIN(RADIANS(M472)))</f>
        <v>0</v>
      </c>
      <c r="AK474" s="28">
        <f>(T474^2)*(1-COS(RADIANS(M472)))+(COS(RADIANS(M472)))</f>
        <v>1</v>
      </c>
      <c r="AM474" s="61">
        <v>-0.56659029026636909</v>
      </c>
      <c r="AO474" s="17">
        <v>0</v>
      </c>
      <c r="AP474">
        <v>1</v>
      </c>
      <c r="AR474" s="73">
        <f>(T472*T472)*(1-COS(RADIANS(O472-45)))-T472*(SIN(RADIANS(O472-45)))</f>
        <v>0</v>
      </c>
      <c r="AS474" s="73">
        <f>(T473*T474)*(1-COS(RADIANS(O472-45)))+T472*(SIN(RADIANS(O472-45)))</f>
        <v>0</v>
      </c>
      <c r="AT474" s="73">
        <f>(T474^2)*(1-COS(RADIANS(O472-45)))+(COS(RADIANS(O472-45)))</f>
        <v>0.99999999999999989</v>
      </c>
      <c r="AU474" s="10"/>
      <c r="AV474">
        <v>0</v>
      </c>
      <c r="AW474" s="1">
        <v>-0.56659029026636909</v>
      </c>
      <c r="AY474" s="11">
        <v>0</v>
      </c>
      <c r="AZ474" s="12">
        <v>0</v>
      </c>
      <c r="BA474" s="12">
        <v>0</v>
      </c>
      <c r="BB474" s="12">
        <f>2*F468</f>
        <v>-1.8195142112517018</v>
      </c>
      <c r="BC474" s="12">
        <f>2*F469</f>
        <v>-0.74720630358667883</v>
      </c>
      <c r="BD474" s="24">
        <f>2*F470</f>
        <v>-0.36200935752191465</v>
      </c>
      <c r="BE474" s="10">
        <f>F468^2+F469^2+F470^2-1</f>
        <v>0</v>
      </c>
      <c r="BY474" t="s">
        <v>10</v>
      </c>
      <c r="BZ474" s="5">
        <f t="shared" si="716"/>
        <v>-9.8670839279614439E-2</v>
      </c>
      <c r="CA474" s="6">
        <f t="shared" si="716"/>
        <v>-0.32743703463395935</v>
      </c>
      <c r="CB474" s="7">
        <f>CY473</f>
        <v>-0.64410988031262872</v>
      </c>
      <c r="CC474" s="8">
        <f>DU473</f>
        <v>-0.29175753989169007</v>
      </c>
      <c r="CE474" s="10"/>
      <c r="CG474" s="10" t="s">
        <v>160</v>
      </c>
      <c r="CH474" s="10">
        <f>-CH471*((EY471-CW471)/(CH473-CE472))</f>
        <v>245.36873756602247</v>
      </c>
      <c r="CI474" s="67"/>
      <c r="CJ474" s="10" t="s">
        <v>10</v>
      </c>
      <c r="CK474" s="5">
        <f t="shared" si="717"/>
        <v>-9.8670839279614439E-2</v>
      </c>
      <c r="CL474" s="6">
        <f t="shared" si="717"/>
        <v>-0.32743703463395935</v>
      </c>
      <c r="CM474" s="7">
        <f>FA473</f>
        <v>-0.6389199080907092</v>
      </c>
      <c r="CN474" s="8">
        <f>FW473</f>
        <v>-0.30295437122669133</v>
      </c>
      <c r="CW474" s="28"/>
      <c r="EE474" s="1"/>
      <c r="EI474" s="64">
        <f>(DEGREES(ACOS((EH471*EK471+EH472*EK472+EH473*EK473)/((SQRT(EH471^2+EH472^2+EH473^2))*(SQRT(EK471^2+EK472^2+EK473^2))))))</f>
        <v>76.177089936188239</v>
      </c>
      <c r="ER474">
        <f t="shared" si="719"/>
        <v>0.3492962422733713</v>
      </c>
      <c r="ES474">
        <f t="shared" si="719"/>
        <v>-0.34518112468713447</v>
      </c>
      <c r="ET474" t="e">
        <f>#REF!</f>
        <v>#REF!</v>
      </c>
      <c r="EU474" t="e">
        <f>#REF!</f>
        <v>#REF!</v>
      </c>
      <c r="EY474" s="28"/>
      <c r="EZ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GG474" s="1"/>
      <c r="GK474" s="64" t="e">
        <f>(DEGREES(ACOS((GJ471*GM471+GJ472*GM472+GJ473*GM473)/((SQRT(GJ471^2+GJ472^2+GJ473^2))*(SQRT(GM471^2+GM472^2+GM473^2))))))</f>
        <v>#VALUE!</v>
      </c>
    </row>
    <row r="475" spans="1:197" x14ac:dyDescent="0.2">
      <c r="A475" s="1">
        <f>F475</f>
        <v>-0.18100467876095733</v>
      </c>
      <c r="B475">
        <f>C475/(SQRT(C473^2+C474^2+C475^2))</f>
        <v>-0.45893572105630898</v>
      </c>
      <c r="C475">
        <v>-0.47806102350791529</v>
      </c>
      <c r="D475" t="s">
        <v>10</v>
      </c>
      <c r="E475" s="5">
        <f t="shared" si="718"/>
        <v>5.5254742931443744E-2</v>
      </c>
      <c r="F475" s="6">
        <f t="shared" si="718"/>
        <v>-0.18100467876095733</v>
      </c>
      <c r="G475" s="7">
        <f t="shared" si="720"/>
        <v>-0.51555749612369817</v>
      </c>
      <c r="H475" s="8">
        <f t="shared" si="721"/>
        <v>-0.56659029026636909</v>
      </c>
      <c r="J475" s="10"/>
      <c r="BE475" s="15"/>
      <c r="BY475" s="10"/>
      <c r="CB475" s="10"/>
      <c r="CC475" s="10"/>
      <c r="CE475" s="10"/>
      <c r="CS475" s="15"/>
      <c r="CW475" s="28"/>
      <c r="CY475" s="82" t="s">
        <v>148</v>
      </c>
      <c r="CZ475" s="13"/>
      <c r="DB475" s="10"/>
      <c r="DC475" s="10"/>
      <c r="DD475" s="10"/>
      <c r="DE475" s="10"/>
      <c r="DF475" s="10"/>
      <c r="DG475" s="10"/>
      <c r="DH475" s="80"/>
      <c r="DI475" s="23" t="s">
        <v>149</v>
      </c>
      <c r="DM475" s="1"/>
      <c r="DO475" s="80"/>
      <c r="DS475" s="13"/>
      <c r="DT475" s="81"/>
      <c r="DU475" s="82" t="s">
        <v>150</v>
      </c>
      <c r="DW475" s="13"/>
      <c r="DX475" s="13"/>
      <c r="EA475" s="1"/>
      <c r="EE475" s="1"/>
      <c r="EI475" s="13"/>
      <c r="ER475">
        <f t="shared" si="719"/>
        <v>-9.8670839279614439E-2</v>
      </c>
      <c r="ES475">
        <f t="shared" si="719"/>
        <v>-0.32743703463395935</v>
      </c>
      <c r="ET475" t="e">
        <f>#REF!</f>
        <v>#REF!</v>
      </c>
      <c r="EU475" t="e">
        <f>#REF!</f>
        <v>#REF!</v>
      </c>
      <c r="EY475" s="28"/>
      <c r="EZ475" s="10"/>
      <c r="FA475" s="82" t="s">
        <v>148</v>
      </c>
      <c r="FB475" s="13"/>
      <c r="FD475" s="10"/>
      <c r="FE475" s="10"/>
      <c r="FF475" s="10"/>
      <c r="FG475" s="10"/>
      <c r="FH475" s="10"/>
      <c r="FI475" s="10"/>
      <c r="FJ475" s="80"/>
      <c r="FK475" s="23" t="s">
        <v>149</v>
      </c>
      <c r="FO475" s="1"/>
      <c r="FQ475" s="80"/>
      <c r="FU475" s="13"/>
      <c r="FV475" s="81"/>
      <c r="FW475" s="82" t="s">
        <v>150</v>
      </c>
      <c r="FY475" s="13"/>
      <c r="FZ475" s="13"/>
      <c r="GC475" s="1"/>
      <c r="GG475" s="1"/>
      <c r="GK475" s="13"/>
    </row>
    <row r="476" spans="1:197" x14ac:dyDescent="0.2">
      <c r="A476" s="83" t="s">
        <v>146</v>
      </c>
      <c r="B476" s="17" t="s">
        <v>145</v>
      </c>
      <c r="C476" s="17" t="s">
        <v>147</v>
      </c>
      <c r="M476" s="17" t="s">
        <v>146</v>
      </c>
      <c r="N476" s="17" t="s">
        <v>145</v>
      </c>
      <c r="O476" s="17" t="s">
        <v>147</v>
      </c>
      <c r="P476" s="1"/>
      <c r="Q476" s="82" t="s">
        <v>148</v>
      </c>
      <c r="R476" s="13"/>
      <c r="T476" s="10"/>
      <c r="U476" s="10"/>
      <c r="V476" s="10"/>
      <c r="W476" s="10"/>
      <c r="X476" s="10"/>
      <c r="Y476" s="10"/>
      <c r="Z476" s="80"/>
      <c r="AA476" s="23" t="s">
        <v>149</v>
      </c>
      <c r="AE476" s="1"/>
      <c r="AG476" s="80"/>
      <c r="AK476" s="13"/>
      <c r="AL476" s="81"/>
      <c r="AM476" s="82" t="s">
        <v>150</v>
      </c>
      <c r="AO476" s="13"/>
      <c r="AP476" s="13"/>
      <c r="AS476" s="1"/>
      <c r="AW476" s="1"/>
      <c r="BZ476" s="5" t="s">
        <v>4</v>
      </c>
      <c r="CA476" s="6" t="s">
        <v>5</v>
      </c>
      <c r="CB476" s="7" t="s">
        <v>6</v>
      </c>
      <c r="CC476" s="8" t="s">
        <v>1</v>
      </c>
      <c r="CD476">
        <v>19</v>
      </c>
      <c r="CE476" s="9" t="s">
        <v>7</v>
      </c>
      <c r="CG476" s="90" t="s">
        <v>157</v>
      </c>
      <c r="CH476" s="61">
        <f>CE477-((CH478-CE477)/(EY476-CW476))*CW476</f>
        <v>9.0149952440997758</v>
      </c>
      <c r="CI476" s="10"/>
      <c r="CK476" s="5" t="s">
        <v>4</v>
      </c>
      <c r="CL476" s="6" t="s">
        <v>5</v>
      </c>
      <c r="CM476" s="7" t="s">
        <v>6</v>
      </c>
      <c r="CN476" s="8" t="s">
        <v>1</v>
      </c>
      <c r="CO476" s="10"/>
      <c r="CP476">
        <f t="shared" ref="CP476:CQ478" si="722">BZ477</f>
        <v>0.93180266183863136</v>
      </c>
      <c r="CQ476">
        <f t="shared" si="722"/>
        <v>-0.87956522186239505</v>
      </c>
      <c r="CR476">
        <f>CI480</f>
        <v>0</v>
      </c>
      <c r="CS476">
        <f>CL480</f>
        <v>0</v>
      </c>
      <c r="CU476" s="17">
        <f>CU380</f>
        <v>30</v>
      </c>
      <c r="CV476" s="17">
        <f>CV380</f>
        <v>-50</v>
      </c>
      <c r="CW476" s="31">
        <f>CH383</f>
        <v>268.14583464928756</v>
      </c>
      <c r="CY476" s="61">
        <f t="array" ref="CY476:CY478">MMULT(DQ476:DS478,DO476:DO478)</f>
        <v>0.85054245426038244</v>
      </c>
      <c r="CZ476" s="13"/>
      <c r="DA476" s="17">
        <v>1</v>
      </c>
      <c r="DB476">
        <v>0</v>
      </c>
      <c r="DD476" s="73">
        <f>(DB476^2)*(1-COS(RADIANS(CW476+45)))+(COS(RADIANS(CW476+45)))</f>
        <v>0.68385765965078638</v>
      </c>
      <c r="DE476" s="73">
        <f>(DB476*DB477)*(1-COS(RADIANS(CW476+45)))-DB478*(SIN(RADIANS(CW476+45)))</f>
        <v>0.72961544757286301</v>
      </c>
      <c r="DF476" s="73">
        <f>(DB476*DB478)*(1-COS(RADIANS(CW476+45)))+DB477*(SIN(RADIANS(CW476+45)))</f>
        <v>0</v>
      </c>
      <c r="DG476" s="10"/>
      <c r="DH476">
        <f t="array" ref="DH476:DH478">MMULT(DD476:DF478,DA476:DA478)</f>
        <v>0.68385765965078638</v>
      </c>
      <c r="DI476" s="23">
        <f>COS(RADIANS('[1]Biaxial Input'!$F$21))</f>
        <v>-0.9975640502598242</v>
      </c>
      <c r="DK476" s="30">
        <f>(DI476^2)*(1-COS(RADIANS(CV476)))+(COS(RADIANS(CV476)))</f>
        <v>0.99826181678640502</v>
      </c>
      <c r="DL476" s="30">
        <f>(DI476*DI477)*(1-COS(RADIANS(CV476)))-DI478*(SIN(RADIANS(CV476)))</f>
        <v>-2.4857178030640859E-2</v>
      </c>
      <c r="DM476" s="30">
        <f>(DI476*DI478)*(1-COS(RADIANS(CV476)))+DI477*(SIN(RADIANS(CV476)))</f>
        <v>-5.3436559083262246E-2</v>
      </c>
      <c r="DO476">
        <f t="array" ref="DO476:DO478">MMULT(DK476:DM478,DH476:DH478)</f>
        <v>0.7008051708205173</v>
      </c>
      <c r="DQ476" s="28">
        <f>(DB476^2)*(1-COS(RADIANS(CU476)))+(COS(RADIANS(CU476)))</f>
        <v>0.86602540378443871</v>
      </c>
      <c r="DR476" s="28">
        <f>(DB476*DB477)*(1-COS(RADIANS(CU476)))-DB478*(SIN(RADIANS(CU476)))</f>
        <v>-0.49999999999999994</v>
      </c>
      <c r="DS476" s="28">
        <f>(DB476*DB478)*(1-COS(RADIANS(CU476)))+DB477*(SIN(RADIANS(CU476)))</f>
        <v>0</v>
      </c>
      <c r="DU476" s="61">
        <f t="array" ref="DU476:DU478">MMULT(DQ476:DS478,EE476:EE478)</f>
        <v>-0.4047319869097521</v>
      </c>
      <c r="DV476" s="13"/>
      <c r="DW476" s="17">
        <v>1</v>
      </c>
      <c r="DX476">
        <v>0</v>
      </c>
      <c r="DZ476" s="73">
        <f>(DB476^2)*(1-COS(RADIANS(CW476-45)))+(COS(RADIANS(CW476-45)))</f>
        <v>-0.7296154475728629</v>
      </c>
      <c r="EA476" s="73">
        <f>(DB476*DB477)*(1-COS(RADIANS(CW476-45)))-DB478*(SIN(RADIANS(CW476-45)))</f>
        <v>0.68385765965078649</v>
      </c>
      <c r="EB476" s="73">
        <f>(DB476*DB478)*(1-COS(RADIANS(CW476-45)))+DB477*(SIN(RADIANS(CW476-45)))</f>
        <v>0</v>
      </c>
      <c r="EC476" s="10"/>
      <c r="ED476">
        <f t="array" ref="ED476:ED478">MMULT(DZ476:EB478,DA476:DA478)</f>
        <v>-0.7296154475728629</v>
      </c>
      <c r="EE476" s="1">
        <f t="array" ref="EE476:EE478">MMULT(DK476:DM478,ED476:ED478)</f>
        <v>-0.71134847065595519</v>
      </c>
      <c r="EG476">
        <f>CY476+DU476</f>
        <v>0.44581046735063035</v>
      </c>
      <c r="EH476">
        <f>EG476/(SQRT(EG476^2+EG477^2+EG478^2))</f>
        <v>0.31523560458757466</v>
      </c>
      <c r="EJ476">
        <f>Q476+AM476</f>
        <v>0</v>
      </c>
      <c r="EK476">
        <f>EJ476/(SQRT(EJ476^2+EJ477^2+EJ478^2))</f>
        <v>0</v>
      </c>
      <c r="EM476" s="23">
        <f>CY477*DU478-CY478*DU477</f>
        <v>-0.33581178102146636</v>
      </c>
      <c r="EO476" s="15">
        <v>19</v>
      </c>
      <c r="EP476" s="9" t="s">
        <v>7</v>
      </c>
      <c r="EW476" s="17">
        <f>CU476</f>
        <v>30</v>
      </c>
      <c r="EX476" s="17">
        <f>CV476</f>
        <v>-50</v>
      </c>
      <c r="EY476" s="31">
        <f>1+CW476</f>
        <v>269.14583464928756</v>
      </c>
      <c r="EZ476" s="10"/>
      <c r="FA476" s="61">
        <f t="array" ref="FA476:FA478">MMULT(FS476:FU478,FQ476:FQ478)</f>
        <v>0.85747645965862196</v>
      </c>
      <c r="FB476" s="13">
        <f>BW477</f>
        <v>0</v>
      </c>
      <c r="FC476" s="17">
        <v>1</v>
      </c>
      <c r="FD476">
        <v>0</v>
      </c>
      <c r="FF476" s="73">
        <f>(FD476^2)*(1-COS(RADIANS(EY476+45)))+(COS(RADIANS(EY476+45)))</f>
        <v>0.69648705015084467</v>
      </c>
      <c r="FG476" s="73">
        <f>(FD476*FD477)*(1-COS(RADIANS(EY476+45)))-FD478*(SIN(RADIANS(EY476+45)))</f>
        <v>0.71756936178475095</v>
      </c>
      <c r="FH476" s="73">
        <f>(FD476*FD478)*(1-COS(RADIANS(EY476+45)))+FD477*(SIN(RADIANS(EY476+45)))</f>
        <v>0</v>
      </c>
      <c r="FI476" s="10"/>
      <c r="FJ476">
        <f t="array" ref="FJ476:FJ478">MMULT(FF476:FH478,FC476:FC478)</f>
        <v>0.69648705015084467</v>
      </c>
      <c r="FK476" s="23">
        <f>COS(RADIANS(176))</f>
        <v>-0.9975640502598242</v>
      </c>
      <c r="FM476" s="30">
        <f>(FK476^2)*(1-COS(RADIANS(EX476)))+(COS(RADIANS(EX476)))</f>
        <v>0.99826181678640502</v>
      </c>
      <c r="FN476" s="30">
        <f>(FK476*FK477)*(1-COS(RADIANS(EX476)))-FK478*(SIN(RADIANS(EX476)))</f>
        <v>-2.4857178030640859E-2</v>
      </c>
      <c r="FO476" s="30">
        <f>(FK476*FK478)*(1-COS(RADIANS(EX476)))+FK477*(SIN(RADIANS(EX476)))</f>
        <v>-5.3436559083262246E-2</v>
      </c>
      <c r="FQ476">
        <f t="array" ref="FQ476:FQ478">MMULT(FM476:FO478,FJ476:FJ478)</f>
        <v>0.71311317742700298</v>
      </c>
      <c r="FS476" s="28">
        <f>(FD476^2)*(1-COS(RADIANS(EW476)))+(COS(RADIANS(EW476)))</f>
        <v>0.86602540378443871</v>
      </c>
      <c r="FT476" s="28">
        <f>(FD476*FD477)*(1-COS(RADIANS(EW476)))-FD478*(SIN(RADIANS(EW476)))</f>
        <v>-0.49999999999999994</v>
      </c>
      <c r="FU476" s="28">
        <f>(FD476*FD478)*(1-COS(RADIANS(EW476)))+FD477*(SIN(RADIANS(EW476)))</f>
        <v>0</v>
      </c>
      <c r="FW476" s="61">
        <f t="array" ref="FW476:FW478">MMULT(FS476:FU478,GG476:GG478)</f>
        <v>-0.38982633166386582</v>
      </c>
      <c r="FX476" s="13">
        <f>BX477</f>
        <v>0</v>
      </c>
      <c r="FY476" s="17">
        <v>1</v>
      </c>
      <c r="FZ476">
        <v>0</v>
      </c>
      <c r="GB476" s="73">
        <f>(FD476^2)*(1-COS(RADIANS(EY476-45)))+(COS(RADIANS(EY476-45)))</f>
        <v>-0.71756936178475095</v>
      </c>
      <c r="GC476" s="73">
        <f>(FD476*FD477)*(1-COS(RADIANS(EY476-45)))-FD478*(SIN(RADIANS(EY476-45)))</f>
        <v>0.69648705015084467</v>
      </c>
      <c r="GD476" s="73">
        <f>(FD476*FD478)*(1-COS(RADIANS(EY476-45)))+FD477*(SIN(RADIANS(EY476-45)))</f>
        <v>0</v>
      </c>
      <c r="GE476" s="10"/>
      <c r="GF476">
        <f t="array" ref="GF476:GF478">MMULT(GB476:GD478,FC476:FC478)</f>
        <v>-0.71756936178475095</v>
      </c>
      <c r="GG476" s="1">
        <f t="array" ref="GG476:GG478">MMULT(FM476:FO478,GF476:GF478)</f>
        <v>-0.69900939216387126</v>
      </c>
      <c r="GI476">
        <f>FA476+FW476</f>
        <v>0.46765012799475614</v>
      </c>
      <c r="GJ476">
        <f>GI476/(SQRT(GI476^2+GI477^2+GI478^2))</f>
        <v>0.33067857672784895</v>
      </c>
      <c r="GL476" t="e">
        <f>CH477+DC476</f>
        <v>#VALUE!</v>
      </c>
      <c r="GM476" t="e">
        <f>GL476/(SQRT(GL476^2+GL477^2+GL478^2))</f>
        <v>#VALUE!</v>
      </c>
      <c r="GO476" s="27">
        <f>FA477*FW478-FA478*FW477</f>
        <v>-0.33581178102146642</v>
      </c>
    </row>
    <row r="477" spans="1:197" x14ac:dyDescent="0.2">
      <c r="A477" s="17">
        <f>A382</f>
        <v>0</v>
      </c>
      <c r="B477" s="17">
        <f t="shared" ref="B477:C477" si="723">B382</f>
        <v>0</v>
      </c>
      <c r="C477" s="17">
        <f t="shared" si="723"/>
        <v>111.4</v>
      </c>
      <c r="E477" s="5" t="s">
        <v>4</v>
      </c>
      <c r="F477" s="6" t="s">
        <v>5</v>
      </c>
      <c r="G477" s="7" t="s">
        <v>6</v>
      </c>
      <c r="H477" s="8" t="s">
        <v>1</v>
      </c>
      <c r="I477">
        <v>1</v>
      </c>
      <c r="J477" s="9" t="s">
        <v>7</v>
      </c>
      <c r="K477">
        <v>1</v>
      </c>
      <c r="M477" s="17">
        <f>A477</f>
        <v>0</v>
      </c>
      <c r="N477" s="17">
        <f t="shared" ref="N477:O477" si="724">B477</f>
        <v>0</v>
      </c>
      <c r="O477" s="17">
        <f t="shared" si="724"/>
        <v>111.4</v>
      </c>
      <c r="P477" s="10"/>
      <c r="Q477" s="61">
        <f t="array" ref="Q477:Q479">MMULT(AI477:AK479,AG477:AG479)</f>
        <v>-0.91636272956223963</v>
      </c>
      <c r="R477" s="13"/>
      <c r="S477" s="17">
        <v>1</v>
      </c>
      <c r="T477">
        <v>0</v>
      </c>
      <c r="V477" s="73">
        <f>(T477^2)*(1-COS(RADIANS(O477+45)))+(COS(RADIANS(O477+45)))</f>
        <v>-0.91636272956223963</v>
      </c>
      <c r="W477" s="73">
        <f>(T477*T478)*(1-COS(RADIANS(O477+45)))-T479*(SIN(RADIANS(O477+45)))</f>
        <v>-0.40034903255689475</v>
      </c>
      <c r="X477" s="73">
        <f>(T477*T479)*(1-COS(RADIANS(O477+45)))+T478*(SIN(RADIANS(O477+45)))</f>
        <v>0</v>
      </c>
      <c r="Y477" s="10"/>
      <c r="Z477">
        <f t="array" ref="Z477:Z479">MMULT(V477:X479,S477:S479)</f>
        <v>-0.91636272956223963</v>
      </c>
      <c r="AA477" s="23">
        <f>COS(RADIANS('[1]Biaxial Input'!$F$21))</f>
        <v>-0.9975640502598242</v>
      </c>
      <c r="AC477" s="30">
        <f>(AA477^2)*(1-COS(RADIANS(N477)))+(COS(RADIANS(N477)))</f>
        <v>1</v>
      </c>
      <c r="AD477" s="30">
        <f>(AA477*AA478)*(1-COS(RADIANS(N477)))-AA479*(SIN(RADIANS(N477)))</f>
        <v>0</v>
      </c>
      <c r="AE477" s="30">
        <f>(AA477*AA479)*(1-COS(RADIANS(N477)))+AA478*(SIN(RADIANS(N477)))</f>
        <v>0</v>
      </c>
      <c r="AG477">
        <f t="array" ref="AG477:AG479">MMULT(AC477:AE479,Z477:Z479)</f>
        <v>-0.91636272956223963</v>
      </c>
      <c r="AI477" s="28">
        <f>(T477^2)*(1-COS(RADIANS(M477)))+(COS(RADIANS(M477)))</f>
        <v>1</v>
      </c>
      <c r="AJ477" s="28">
        <f>(T477*T478)*(1-COS(RADIANS(M477)))-T479*(SIN(RADIANS(M477)))</f>
        <v>0</v>
      </c>
      <c r="AK477" s="28">
        <f>(T477*T479)*(1-COS(RADIANS(M477)))+T478*(SIN(RADIANS(M477)))</f>
        <v>0</v>
      </c>
      <c r="AM477" s="61">
        <f t="array" ref="AM477:AM479">MMULT(AI477:AK479,AW477:AW479)</f>
        <v>0.40034903255689491</v>
      </c>
      <c r="AN477" s="13"/>
      <c r="AO477" s="17">
        <v>1</v>
      </c>
      <c r="AP477">
        <v>0</v>
      </c>
      <c r="AR477" s="73">
        <f>(T477^2)*(1-COS(RADIANS(O477-45)))+(COS(RADIANS(O477-45)))</f>
        <v>0.40034903255689491</v>
      </c>
      <c r="AS477" s="73">
        <f>(T477*T478)*(1-COS(RADIANS(O477-45)))-T479*(SIN(RADIANS(O477-45)))</f>
        <v>-0.91636272956223963</v>
      </c>
      <c r="AT477" s="73">
        <f>(T477*T479)*(1-COS(RADIANS(O477-45)))+T478*(SIN(RADIANS(O477-45)))</f>
        <v>0</v>
      </c>
      <c r="AU477" s="10"/>
      <c r="AV477">
        <f t="array" ref="AV477:AV479">MMULT(AR477:AT479,S477:S479)</f>
        <v>0.40034903255689491</v>
      </c>
      <c r="AW477" s="1">
        <f t="array" ref="AW477:AW479">MMULT(AC477:AE479,AV477:AV479)</f>
        <v>0.40034903255689491</v>
      </c>
      <c r="BY477" t="s">
        <v>8</v>
      </c>
      <c r="BZ477" s="5">
        <f t="shared" ref="BZ477:CA479" si="725">BZ387</f>
        <v>0.93180266183863136</v>
      </c>
      <c r="CA477" s="6">
        <f t="shared" si="725"/>
        <v>-0.87956522186239505</v>
      </c>
      <c r="CB477" s="7">
        <f>CY476</f>
        <v>0.85054245426038244</v>
      </c>
      <c r="CC477" s="8">
        <f>DU476</f>
        <v>-0.4047319869097521</v>
      </c>
      <c r="CE477" s="9">
        <f>((SUMPRODUCT(CB477:CB479,BZ477:BZ479))*(SUMPRODUCT(CB477:CB479,CA477:CA479)))-((SUMPRODUCT(CC477:CC479,BZ477:BZ479))*(SUMPRODUCT(CC477:CC479,CA477:CA479)))</f>
        <v>1.4432899320127035E-15</v>
      </c>
      <c r="CG477">
        <v>1</v>
      </c>
      <c r="CH477" t="s">
        <v>161</v>
      </c>
      <c r="CI477" s="67"/>
      <c r="CJ477" s="1" t="s">
        <v>8</v>
      </c>
      <c r="CK477" s="5">
        <f t="shared" ref="CK477:CL479" si="726">BZ477</f>
        <v>0.93180266183863136</v>
      </c>
      <c r="CL477" s="6">
        <f t="shared" si="726"/>
        <v>-0.87956522186239505</v>
      </c>
      <c r="CM477" s="7">
        <f>FA476</f>
        <v>0.85747645965862196</v>
      </c>
      <c r="CN477" s="8">
        <f>FW476</f>
        <v>-0.38982633166386582</v>
      </c>
      <c r="CO477" s="10"/>
      <c r="CP477">
        <f t="shared" si="722"/>
        <v>0.3492962422733713</v>
      </c>
      <c r="CQ477">
        <f t="shared" si="722"/>
        <v>-0.34518112468713447</v>
      </c>
      <c r="CR477">
        <f>CJ480</f>
        <v>0</v>
      </c>
      <c r="CS477">
        <f>CM480</f>
        <v>0</v>
      </c>
      <c r="CW477" s="28"/>
      <c r="CY477" s="61">
        <v>-7.1572403132275808E-2</v>
      </c>
      <c r="DA477" s="17">
        <v>0</v>
      </c>
      <c r="DB477">
        <v>0</v>
      </c>
      <c r="DD477" s="73">
        <f>(DB476*DB477)*(1-COS(RADIANS(CW476+45)))+DB478*(SIN(RADIANS(CW476+45)))</f>
        <v>-0.72961544757286301</v>
      </c>
      <c r="DE477" s="73">
        <f>(DB477^2)*(1-COS(RADIANS(CW476+45)))+(COS(RADIANS(CW476+45)))</f>
        <v>0.68385765965078638</v>
      </c>
      <c r="DF477" s="73">
        <f>(DB477*DB478)*(1-COS(RADIANS(CW476+45)))-DB476*(SIN(RADIANS(CW476+45)))</f>
        <v>0</v>
      </c>
      <c r="DG477" s="10"/>
      <c r="DH477">
        <v>-0.72961544757286301</v>
      </c>
      <c r="DI477" s="23">
        <f>SIN(RADIANS('[1]Biaxial Input'!$F$21))*(COS(RADIANS(0)))</f>
        <v>6.9756473744125524E-2</v>
      </c>
      <c r="DK477" s="30">
        <f>(DI476*DI477)*(1-COS(RADIANS(CV476)))+DI478*(SIN(RADIANS(CV476)))</f>
        <v>-2.4857178030640859E-2</v>
      </c>
      <c r="DL477" s="30">
        <f>(DI477^2)*(1-COS(RADIANS(CV476)))+(COS(RADIANS(CV476)))</f>
        <v>0.64452579290013434</v>
      </c>
      <c r="DM477" s="30">
        <f>(DI477*DI478)*(1-COS(RADIANS(CV476)))-DI476*(SIN(RADIANS(CV476)))</f>
        <v>-0.76417839735679927</v>
      </c>
      <c r="DO477">
        <v>-0.48725474645264294</v>
      </c>
      <c r="DQ477" s="28">
        <f>(DB476*DB477)*(1-COS(RADIANS(CU476)))+DB478*(SIN(RADIANS(CU476)))</f>
        <v>0.49999999999999994</v>
      </c>
      <c r="DR477" s="28">
        <f>(DB477^2)*(1-COS(RADIANS(CU476)))+(COS(RADIANS(CU476)))</f>
        <v>0.86602540378443871</v>
      </c>
      <c r="DS477" s="28">
        <f>(DB477*DB478)*(1-COS(RADIANS(CU476)))-DB476*(SIN(RADIANS(CU476)))</f>
        <v>0</v>
      </c>
      <c r="DU477" s="61">
        <v>-0.72168057653591811</v>
      </c>
      <c r="DW477" s="17">
        <v>0</v>
      </c>
      <c r="DX477">
        <v>0</v>
      </c>
      <c r="DZ477" s="73">
        <f>(DB476*DB477)*(1-COS(RADIANS(CW476-45)))+DB478*(SIN(RADIANS(CW476-45)))</f>
        <v>-0.68385765965078649</v>
      </c>
      <c r="EA477" s="73">
        <f>(DB477^2)*(1-COS(RADIANS(CW476-45)))+(COS(RADIANS(CW476-45)))</f>
        <v>-0.7296154475728629</v>
      </c>
      <c r="EB477" s="73">
        <f>(DB477*DB478)*(1-COS(RADIANS(CW476-45)))-DB476*(SIN(RADIANS(CW476-45)))</f>
        <v>0</v>
      </c>
      <c r="EC477" s="10"/>
      <c r="ED477">
        <v>-0.68385765965078649</v>
      </c>
      <c r="EE477" s="1">
        <v>-0.422627719243029</v>
      </c>
      <c r="EG477">
        <f>CY477+DU477</f>
        <v>-0.79325297966819397</v>
      </c>
      <c r="EH477">
        <f>EG477/(SQRT(EG476^2+EG477^2+EG478^2))</f>
        <v>-0.56091456111981441</v>
      </c>
      <c r="EJ477">
        <f>Q477+AM477</f>
        <v>-0.51601369700534472</v>
      </c>
      <c r="EK477">
        <f>EJ477/(SQRT(EJ476^2+EJ477^2+EJ478^2))</f>
        <v>-0.36487678433761978</v>
      </c>
      <c r="EM477" s="23">
        <f>CY478*DU476-CY476*DU478</f>
        <v>0.68851618467589837</v>
      </c>
      <c r="EP477" s="9">
        <f>((SUMPRODUCT(CM477:CM479,BZ477:BZ479))*(SUMPRODUCT(CM477:CM479,CA477:CA479)))-((SUMPRODUCT(CN477:CN479,BZ477:BZ479))*(SUMPRODUCT(CN477:CN479,CA477:CA479)))</f>
        <v>-3.3619747462757532E-2</v>
      </c>
      <c r="EY477" s="28"/>
      <c r="EZ477" s="10"/>
      <c r="FA477" s="61">
        <v>-5.8966439569012152E-2</v>
      </c>
      <c r="FB477" s="13">
        <f>BW478</f>
        <v>0</v>
      </c>
      <c r="FC477" s="17">
        <v>0</v>
      </c>
      <c r="FD477">
        <v>0</v>
      </c>
      <c r="FF477" s="73">
        <f>(FD476*FD477)*(1-COS(RADIANS(EY476+45)))+FD478*(SIN(RADIANS(EY476+45)))</f>
        <v>-0.71756936178475095</v>
      </c>
      <c r="FG477" s="73">
        <f>(FD477^2)*(1-COS(RADIANS(EY476+45)))+(COS(RADIANS(EY476+45)))</f>
        <v>0.69648705015084467</v>
      </c>
      <c r="FH477" s="73">
        <f>(FD477*FD478)*(1-COS(RADIANS(EY476+45)))-FD476*(SIN(RADIANS(EY476+45)))</f>
        <v>0</v>
      </c>
      <c r="FI477" s="10"/>
      <c r="FJ477">
        <v>-0.71756936178475095</v>
      </c>
      <c r="FK477" s="23">
        <f>SIN(RADIANS(176))*(COS(RADIANS(0)))</f>
        <v>6.9756473744125524E-2</v>
      </c>
      <c r="FM477" s="30">
        <f>(FK476*FK477)*(1-COS(RADIANS(EX476)))+FK478*(SIN(RADIANS(EX476)))</f>
        <v>-2.4857178030640859E-2</v>
      </c>
      <c r="FN477" s="30">
        <f>(FK477^2)*(1-COS(RADIANS(EX476)))+(COS(RADIANS(EX476)))</f>
        <v>0.64452579290013434</v>
      </c>
      <c r="FO477" s="30">
        <f>(FK477*FK478)*(1-COS(RADIANS(EX476)))-FK476*(SIN(RADIANS(EX476)))</f>
        <v>-0.76417839735679927</v>
      </c>
      <c r="FQ477">
        <v>-0.47980466446679537</v>
      </c>
      <c r="FS477" s="28">
        <f>(FD476*FD477)*(1-COS(RADIANS(EW476)))+FD478*(SIN(RADIANS(EW476)))</f>
        <v>0.49999999999999994</v>
      </c>
      <c r="FT477" s="28">
        <f>(FD477^2)*(1-COS(RADIANS(EW476)))+(COS(RADIANS(EW476)))</f>
        <v>0.86602540378443871</v>
      </c>
      <c r="FU477" s="28">
        <f>(FD477*FD478)*(1-COS(RADIANS(EW476)))-FD476*(SIN(RADIANS(EW476)))</f>
        <v>0</v>
      </c>
      <c r="FW477" s="61">
        <v>-0.72281977175773093</v>
      </c>
      <c r="FX477" s="13">
        <f>BX478</f>
        <v>0</v>
      </c>
      <c r="FY477" s="17">
        <v>0</v>
      </c>
      <c r="FZ477">
        <v>0</v>
      </c>
      <c r="GB477" s="73">
        <f>(FD476*FD477)*(1-COS(RADIANS(EY476-45)))+FD478*(SIN(RADIANS(EY476-45)))</f>
        <v>-0.69648705015084467</v>
      </c>
      <c r="GC477" s="73">
        <f>(FD477^2)*(1-COS(RADIANS(EY476-45)))+(COS(RADIANS(EY476-45)))</f>
        <v>-0.71756936178475095</v>
      </c>
      <c r="GD477" s="73">
        <f>(FD477*FD478)*(1-COS(RADIANS(EY476-45)))-FD476*(SIN(RADIANS(EY476-45)))</f>
        <v>0</v>
      </c>
      <c r="GE477" s="10"/>
      <c r="GF477">
        <v>-0.69648705015084467</v>
      </c>
      <c r="GG477" s="1">
        <v>-0.43106711886793192</v>
      </c>
      <c r="GI477">
        <f>FA477+FW477</f>
        <v>-0.78178621132674309</v>
      </c>
      <c r="GJ477">
        <f>GI477/(SQRT(GI476^2+GI477^2+GI478^2))</f>
        <v>-0.55280633146727931</v>
      </c>
      <c r="GL477">
        <f>CH478+DC477</f>
        <v>-3.3619747462757532E-2</v>
      </c>
      <c r="GM477" t="e">
        <f>GL477/(SQRT(GL476^2+GL477^2+GL478^2))</f>
        <v>#VALUE!</v>
      </c>
      <c r="GO477" s="27">
        <f>FA478*FW476-FA476*FW478</f>
        <v>0.68851618467589837</v>
      </c>
    </row>
    <row r="478" spans="1:197" x14ac:dyDescent="0.2">
      <c r="A478" s="17">
        <f t="shared" ref="A478:C493" si="727">A383</f>
        <v>0</v>
      </c>
      <c r="B478" s="17">
        <f t="shared" si="727"/>
        <v>5</v>
      </c>
      <c r="C478" s="17">
        <f t="shared" si="727"/>
        <v>109</v>
      </c>
      <c r="D478" s="1" t="s">
        <v>8</v>
      </c>
      <c r="E478" s="5">
        <f>B470</f>
        <v>0.89699707659114825</v>
      </c>
      <c r="F478" s="6">
        <f>B473</f>
        <v>-0.83821484324154183</v>
      </c>
      <c r="G478" s="7">
        <f>Q477</f>
        <v>-0.91636272956223963</v>
      </c>
      <c r="H478" s="8">
        <f>AM477</f>
        <v>0.40034903255689491</v>
      </c>
      <c r="J478" s="9">
        <f>((SUMPRODUCT(G478:G480,E478:E480))*(SUMPRODUCT(G478:G480,F478:F480)))-((SUMPRODUCT(H478:H480,E478:E480))*(SUMPRODUCT(H478:H480,F478:F480)))</f>
        <v>-1.4397907188700043E-2</v>
      </c>
      <c r="P478" s="10"/>
      <c r="Q478" s="61">
        <v>0.40034903255689475</v>
      </c>
      <c r="S478" s="17">
        <v>0</v>
      </c>
      <c r="T478">
        <v>0</v>
      </c>
      <c r="V478" s="73">
        <f>(T477*T478)*(1-COS(RADIANS(O477+45)))+T479*(SIN(RADIANS(O477+45)))</f>
        <v>0.40034903255689475</v>
      </c>
      <c r="W478" s="73">
        <f>(T478^2)*(1-COS(RADIANS(O477+45)))+(COS(RADIANS(O477+45)))</f>
        <v>-0.91636272956223963</v>
      </c>
      <c r="X478" s="73">
        <f>(T478*T479)*(1-COS(RADIANS(O477+45)))-T477*(SIN(RADIANS(O477+45)))</f>
        <v>0</v>
      </c>
      <c r="Y478" s="10"/>
      <c r="Z478">
        <v>0.40034903255689475</v>
      </c>
      <c r="AA478" s="23">
        <f>SIN(RADIANS('[1]Biaxial Input'!$F$21))*(COS(RADIANS(0)))</f>
        <v>6.9756473744125524E-2</v>
      </c>
      <c r="AC478" s="30">
        <f>(AA477*AA478)*(1-COS(RADIANS(N477)))+AA479*(SIN(RADIANS(N477)))</f>
        <v>0</v>
      </c>
      <c r="AD478" s="30">
        <f>(AA478^2)*(1-COS(RADIANS(N477)))+(COS(RADIANS(N477)))</f>
        <v>1</v>
      </c>
      <c r="AE478" s="30">
        <f>(AA478*AA479)*(1-COS(RADIANS(N477)))-AA477*(SIN(RADIANS(N477)))</f>
        <v>0</v>
      </c>
      <c r="AG478">
        <v>0.40034903255689475</v>
      </c>
      <c r="AI478" s="28">
        <f>(T477*T478)*(1-COS(RADIANS(M477)))+T479*(SIN(RADIANS(M477)))</f>
        <v>0</v>
      </c>
      <c r="AJ478" s="28">
        <f>(T478^2)*(1-COS(RADIANS(M477)))+(COS(RADIANS(M477)))</f>
        <v>1</v>
      </c>
      <c r="AK478" s="28">
        <f>(T478*T479)*(1-COS(RADIANS(M477)))-T477*(SIN(RADIANS(M477)))</f>
        <v>0</v>
      </c>
      <c r="AM478" s="61">
        <v>0.91636272956223963</v>
      </c>
      <c r="AO478" s="17">
        <v>0</v>
      </c>
      <c r="AP478">
        <v>0</v>
      </c>
      <c r="AR478" s="73">
        <f>(T477*T478)*(1-COS(RADIANS(O477-45)))+T479*(SIN(RADIANS(O477-45)))</f>
        <v>0.91636272956223963</v>
      </c>
      <c r="AS478" s="73">
        <f>(T478^2)*(1-COS(RADIANS(O477-45)))+(COS(RADIANS(O477-45)))</f>
        <v>0.40034903255689491</v>
      </c>
      <c r="AT478" s="73">
        <f>(T478*T479)*(1-COS(RADIANS(O477-45)))-T477*(SIN(RADIANS(O477-45)))</f>
        <v>0</v>
      </c>
      <c r="AU478" s="10"/>
      <c r="AV478">
        <v>0.91636272956223963</v>
      </c>
      <c r="AW478" s="1">
        <v>0.91636272956223963</v>
      </c>
      <c r="BY478" t="s">
        <v>9</v>
      </c>
      <c r="BZ478" s="5">
        <f t="shared" si="725"/>
        <v>0.3492962422733713</v>
      </c>
      <c r="CA478" s="6">
        <f t="shared" si="725"/>
        <v>-0.34518112468713447</v>
      </c>
      <c r="CB478" s="7">
        <f>CY477</f>
        <v>-7.1572403132275808E-2</v>
      </c>
      <c r="CC478" s="8">
        <f>DU477</f>
        <v>-0.72168057653591811</v>
      </c>
      <c r="CE478" s="10"/>
      <c r="CH478">
        <f>((SUMPRODUCT(CM477:CM479,CK477:CK479))*(SUMPRODUCT(CM477:CM479,CL477:CL479)))-((SUMPRODUCT(CN477:CN479,CK477:CK479))*(SUMPRODUCT(CN477:CN479,CL477:CL479)))</f>
        <v>-3.3619747462757532E-2</v>
      </c>
      <c r="CI478" s="67"/>
      <c r="CJ478" s="10" t="s">
        <v>9</v>
      </c>
      <c r="CK478" s="5">
        <f t="shared" si="726"/>
        <v>0.3492962422733713</v>
      </c>
      <c r="CL478" s="6">
        <f t="shared" si="726"/>
        <v>-0.34518112468713447</v>
      </c>
      <c r="CM478" s="7">
        <f>FA477</f>
        <v>-5.8966439569012152E-2</v>
      </c>
      <c r="CN478" s="8">
        <f>FW477</f>
        <v>-0.72281977175773093</v>
      </c>
      <c r="CP478">
        <f t="shared" si="722"/>
        <v>-9.8670839279614439E-2</v>
      </c>
      <c r="CQ478">
        <f t="shared" si="722"/>
        <v>-0.32743703463395935</v>
      </c>
      <c r="CR478">
        <f>CK480</f>
        <v>0</v>
      </c>
      <c r="CS478">
        <f>CN480</f>
        <v>0</v>
      </c>
      <c r="CW478" s="28"/>
      <c r="CY478" s="61">
        <v>-0.52101336317852365</v>
      </c>
      <c r="DA478" s="17">
        <v>0</v>
      </c>
      <c r="DB478">
        <v>1</v>
      </c>
      <c r="DD478" s="73">
        <f>(DB476*DB478)*(1-COS(RADIANS(CW476+45)))-DB477*(SIN(RADIANS(CW476+45)))</f>
        <v>0</v>
      </c>
      <c r="DE478" s="73">
        <f>(DB477*DB478)*(1-COS(RADIANS(CW476+45)))+DB476*(SIN(RADIANS(CW476+45)))</f>
        <v>0</v>
      </c>
      <c r="DF478" s="73">
        <f>(DB478^2)*(1-COS(RADIANS(CW476+45)))+(COS(RADIANS(CW476+45)))</f>
        <v>1</v>
      </c>
      <c r="DG478" s="10"/>
      <c r="DH478">
        <v>0</v>
      </c>
      <c r="DI478" s="23">
        <f>SIN(RADIANS('[1]Biaxial Input'!$F$21))*SIN(RADIANS(0))</f>
        <v>0</v>
      </c>
      <c r="DK478" s="30">
        <f>(DI476*DI478)*(1-COS(RADIANS(CV476)))-DI477*(SIN(RADIANS(CV476)))</f>
        <v>5.3436559083262246E-2</v>
      </c>
      <c r="DL478" s="30">
        <f>(DI477*DI478)*(1-COS(RADIANS(CV476)))+DI476*(SIN(RADIANS(CV476)))</f>
        <v>0.76417839735679927</v>
      </c>
      <c r="DM478" s="30">
        <f>(DI478^2)*(1-COS(RADIANS(CV476)))+(COS(RADIANS(CV476)))</f>
        <v>0.64278760968653936</v>
      </c>
      <c r="DO478">
        <v>-0.52101336317852365</v>
      </c>
      <c r="DQ478" s="28">
        <f>(DB476*DB478)*(1-COS(RADIANS(CU476)))-DB477*(SIN(RADIANS(CU476)))</f>
        <v>0</v>
      </c>
      <c r="DR478" s="28">
        <f>(DB477*DB478)*(1-COS(RADIANS(CU476)))+DB476*(SIN(RADIANS(CU476)))</f>
        <v>0</v>
      </c>
      <c r="DS478" s="28">
        <f>(DB478^2)*(1-COS(RADIANS(CU476)))+(COS(RADIANS(CU476)))</f>
        <v>1</v>
      </c>
      <c r="DU478" s="61">
        <v>-0.5615773893443976</v>
      </c>
      <c r="DW478" s="17">
        <v>0</v>
      </c>
      <c r="DX478">
        <v>1</v>
      </c>
      <c r="DZ478" s="73">
        <f>(DB476*DB476)*(1-COS(RADIANS(CW476-45)))-DB476*(SIN(RADIANS(CW476-45)))</f>
        <v>0</v>
      </c>
      <c r="EA478" s="73">
        <f>(DB477*DB478)*(1-COS(RADIANS(CW476-45)))+DB476*(SIN(RADIANS(CW476-45)))</f>
        <v>0</v>
      </c>
      <c r="EB478" s="73">
        <f>(DB478^2)*(1-COS(RADIANS(CW476-45)))+(COS(RADIANS(CW476-45)))</f>
        <v>1</v>
      </c>
      <c r="EC478" s="10"/>
      <c r="ED478">
        <v>0</v>
      </c>
      <c r="EE478" s="1">
        <v>-0.5615773893443976</v>
      </c>
      <c r="EG478">
        <f>CY478+DU478</f>
        <v>-1.0825907525229213</v>
      </c>
      <c r="EH478">
        <f>EG478/(SQRT(EG476^2+EG477^2+EG478^2))</f>
        <v>-0.76550726235880506</v>
      </c>
      <c r="EJ478">
        <f>Q478+AM478</f>
        <v>1.3167117621191344</v>
      </c>
      <c r="EK478">
        <f>EJ478/(SQRT(EJ476^2+EJ477^2+EJ478^2))</f>
        <v>0.93105581586252828</v>
      </c>
      <c r="EM478" s="23">
        <f>CY476*DU477-CY477*DU476</f>
        <v>-0.64278760968653925</v>
      </c>
      <c r="ER478">
        <f t="shared" ref="ER478:ES480" si="728">CK477</f>
        <v>0.93180266183863136</v>
      </c>
      <c r="ES478">
        <f t="shared" si="728"/>
        <v>-0.87956522186239505</v>
      </c>
      <c r="ET478" t="e">
        <f>#REF!</f>
        <v>#REF!</v>
      </c>
      <c r="EU478" t="e">
        <f>#REF!</f>
        <v>#REF!</v>
      </c>
      <c r="EY478" s="28"/>
      <c r="EZ478" s="10"/>
      <c r="FA478" s="61">
        <v>-0.51113313347489964</v>
      </c>
      <c r="FB478" s="13">
        <f>BW479</f>
        <v>0</v>
      </c>
      <c r="FC478" s="17">
        <v>0</v>
      </c>
      <c r="FD478">
        <v>1</v>
      </c>
      <c r="FF478" s="73">
        <f>(FD476*FD478)*(1-COS(RADIANS(EY476+45)))-FD477*(SIN(RADIANS(EY476+45)))</f>
        <v>0</v>
      </c>
      <c r="FG478" s="73">
        <f>(FD477*FD478)*(1-COS(RADIANS(EY476+45)))+FD476*(SIN(RADIANS(EY476+45)))</f>
        <v>0</v>
      </c>
      <c r="FH478" s="73">
        <f>(FD478^2)*(1-COS(RADIANS(EY476+45)))+(COS(RADIANS(EY476+45)))</f>
        <v>1</v>
      </c>
      <c r="FI478" s="10"/>
      <c r="FJ478">
        <v>0</v>
      </c>
      <c r="FK478" s="23">
        <f>SIN(RADIANS(176))*SIN(RADIANS(0))</f>
        <v>0</v>
      </c>
      <c r="FM478" s="30">
        <f>(FK476*FK478)*(1-COS(RADIANS(EX476)))-FK477*(SIN(RADIANS(EX476)))</f>
        <v>5.3436559083262246E-2</v>
      </c>
      <c r="FN478" s="30">
        <f>(FK477*FK478)*(1-COS(RADIANS(EX476)))+FK476*(SIN(RADIANS(EX476)))</f>
        <v>0.76417839735679927</v>
      </c>
      <c r="FO478" s="30">
        <f>(FK478^2)*(1-COS(RADIANS(EX476)))+(COS(RADIANS(EX476)))</f>
        <v>0.64278760968653936</v>
      </c>
      <c r="FQ478">
        <v>-0.51113313347489964</v>
      </c>
      <c r="FS478" s="28">
        <f>(FD476*FD478)*(1-COS(RADIANS(EW476)))-FD477*(SIN(RADIANS(EW476)))</f>
        <v>0</v>
      </c>
      <c r="FT478" s="28">
        <f>(FD477*FD478)*(1-COS(RADIANS(EW476)))+FD476*(SIN(RADIANS(EW476)))</f>
        <v>0</v>
      </c>
      <c r="FU478" s="28">
        <f>(FD478^2)*(1-COS(RADIANS(EW476)))+(COS(RADIANS(EW476)))</f>
        <v>1</v>
      </c>
      <c r="FW478" s="61">
        <v>-0.57058479536138673</v>
      </c>
      <c r="FX478" s="13">
        <f>BX479</f>
        <v>0</v>
      </c>
      <c r="FY478" s="17">
        <v>0</v>
      </c>
      <c r="FZ478">
        <v>1</v>
      </c>
      <c r="GB478" s="73">
        <f>(FD476*FD476)*(1-COS(RADIANS(EY476-45)))-FD476*(SIN(RADIANS(EY476-45)))</f>
        <v>0</v>
      </c>
      <c r="GC478" s="73">
        <f>(FD477*FD478)*(1-COS(RADIANS(EY476-45)))+FD476*(SIN(RADIANS(EY476-45)))</f>
        <v>0</v>
      </c>
      <c r="GD478" s="73">
        <f>(FD478^2)*(1-COS(RADIANS(EY476-45)))+(COS(RADIANS(EY476-45)))</f>
        <v>1</v>
      </c>
      <c r="GE478" s="10"/>
      <c r="GF478">
        <v>0</v>
      </c>
      <c r="GG478" s="1">
        <v>-0.57058479536138673</v>
      </c>
      <c r="GI478">
        <f>FA478+FW478</f>
        <v>-1.0817179288362864</v>
      </c>
      <c r="GJ478">
        <f>GI478/(SQRT(GI476^2+GI477^2+GI478^2))</f>
        <v>-0.7648900828112053</v>
      </c>
      <c r="GL478" t="e">
        <f>#REF!+DC478</f>
        <v>#REF!</v>
      </c>
      <c r="GM478" t="e">
        <f>GL478/(SQRT(GL476^2+GL477^2+GL478^2))</f>
        <v>#REF!</v>
      </c>
      <c r="GO478" s="27">
        <f>FA476*FW477-FA477*FW476</f>
        <v>-0.64278760968653936</v>
      </c>
    </row>
    <row r="479" spans="1:197" x14ac:dyDescent="0.2">
      <c r="A479" s="17">
        <f t="shared" si="727"/>
        <v>85</v>
      </c>
      <c r="B479" s="17">
        <f t="shared" si="727"/>
        <v>10</v>
      </c>
      <c r="C479" s="17">
        <f t="shared" si="727"/>
        <v>114.6</v>
      </c>
      <c r="D479" s="10" t="s">
        <v>9</v>
      </c>
      <c r="E479" s="5">
        <f t="shared" ref="E479:E480" si="729">B471</f>
        <v>0.37119038841203267</v>
      </c>
      <c r="F479" s="6">
        <f t="shared" ref="F479:F480" si="730">B474</f>
        <v>-0.29457406625173815</v>
      </c>
      <c r="G479" s="7">
        <f t="shared" ref="G479:G480" si="731">Q478</f>
        <v>0.40034903255689475</v>
      </c>
      <c r="H479" s="8">
        <f t="shared" ref="H479:H480" si="732">AM478</f>
        <v>0.91636272956223963</v>
      </c>
      <c r="J479" s="10"/>
      <c r="P479" s="10"/>
      <c r="Q479" s="61">
        <v>0</v>
      </c>
      <c r="S479" s="17">
        <v>0</v>
      </c>
      <c r="T479">
        <v>1</v>
      </c>
      <c r="V479" s="73">
        <f>(T477*T479)*(1-COS(RADIANS(O477+45)))-T478*(SIN(RADIANS(O477+45)))</f>
        <v>0</v>
      </c>
      <c r="W479" s="73">
        <f>(T478*T479)*(1-COS(RADIANS(O477+45)))+T477*(SIN(RADIANS(O477+45)))</f>
        <v>0</v>
      </c>
      <c r="X479" s="73">
        <f>(T479^2)*(1-COS(RADIANS(O477+45)))+(COS(RADIANS(O477+45)))</f>
        <v>1</v>
      </c>
      <c r="Y479" s="10"/>
      <c r="Z479">
        <v>0</v>
      </c>
      <c r="AA479" s="23">
        <f>SIN(RADIANS('[1]Biaxial Input'!$F$21))*SIN(RADIANS(0))</f>
        <v>0</v>
      </c>
      <c r="AC479" s="30">
        <f>(AA477*AA479)*(1-COS(RADIANS(N477)))-AA478*(SIN(RADIANS(N477)))</f>
        <v>0</v>
      </c>
      <c r="AD479" s="30">
        <f>(AA478*AA479)*(1-COS(RADIANS(N477)))+AA477*(SIN(RADIANS(N477)))</f>
        <v>0</v>
      </c>
      <c r="AE479" s="30">
        <f>(AA479^2)*(1-COS(RADIANS(N477)))+(COS(RADIANS(N477)))</f>
        <v>1</v>
      </c>
      <c r="AG479">
        <v>0</v>
      </c>
      <c r="AI479" s="28">
        <f>(T477*T479)*(1-COS(RADIANS(M477)))-T478*(SIN(RADIANS(M477)))</f>
        <v>0</v>
      </c>
      <c r="AJ479" s="28">
        <f>(T478*T479)*(1-COS(RADIANS(M477)))+T477*(SIN(RADIANS(M477)))</f>
        <v>0</v>
      </c>
      <c r="AK479" s="28">
        <f>(T479^2)*(1-COS(RADIANS(M477)))+(COS(RADIANS(M477)))</f>
        <v>1</v>
      </c>
      <c r="AM479" s="61">
        <v>0</v>
      </c>
      <c r="AO479" s="17">
        <v>0</v>
      </c>
      <c r="AP479">
        <v>1</v>
      </c>
      <c r="AR479" s="73">
        <f>(T477*T477)*(1-COS(RADIANS(O477-45)))-T477*(SIN(RADIANS(O477-45)))</f>
        <v>0</v>
      </c>
      <c r="AS479" s="73">
        <f>(T478*T479)*(1-COS(RADIANS(O477-45)))+T477*(SIN(RADIANS(O477-45)))</f>
        <v>0</v>
      </c>
      <c r="AT479" s="73">
        <f>(T479^2)*(1-COS(RADIANS(O477-45)))+(COS(RADIANS(O477-45)))</f>
        <v>1</v>
      </c>
      <c r="AU479" s="10"/>
      <c r="AV479">
        <v>0</v>
      </c>
      <c r="AW479" s="1">
        <v>0</v>
      </c>
      <c r="BY479" t="s">
        <v>10</v>
      </c>
      <c r="BZ479" s="5">
        <f t="shared" si="725"/>
        <v>-9.8670839279614439E-2</v>
      </c>
      <c r="CA479" s="6">
        <f t="shared" si="725"/>
        <v>-0.32743703463395935</v>
      </c>
      <c r="CB479" s="7">
        <f>CY478</f>
        <v>-0.52101336317852365</v>
      </c>
      <c r="CC479" s="8">
        <f>DU478</f>
        <v>-0.5615773893443976</v>
      </c>
      <c r="CE479" s="10"/>
      <c r="CG479" s="10" t="s">
        <v>160</v>
      </c>
      <c r="CH479" s="10">
        <f>-CH476*((EY476-CW476)/(CH478-CE477))</f>
        <v>268.14583464928762</v>
      </c>
      <c r="CI479" s="67"/>
      <c r="CJ479" s="10" t="s">
        <v>10</v>
      </c>
      <c r="CK479" s="5">
        <f t="shared" si="726"/>
        <v>-9.8670839279614439E-2</v>
      </c>
      <c r="CL479" s="6">
        <f t="shared" si="726"/>
        <v>-0.32743703463395935</v>
      </c>
      <c r="CM479" s="7">
        <f>FA478</f>
        <v>-0.51113313347489964</v>
      </c>
      <c r="CN479" s="8">
        <f>FW478</f>
        <v>-0.57058479536138673</v>
      </c>
      <c r="CW479" s="28"/>
      <c r="EI479" s="64">
        <f>(DEGREES(ACOS((EH476*EK476+EH477*EK477+EH478*EK478)/((SQRT(EH476^2+EH477^2+EH478^2))*(SQRT(EK476^2+EK477^2+EK478^2))))))</f>
        <v>120.53504522229477</v>
      </c>
      <c r="ER479">
        <f t="shared" si="728"/>
        <v>0.3492962422733713</v>
      </c>
      <c r="ES479">
        <f t="shared" si="728"/>
        <v>-0.34518112468713447</v>
      </c>
      <c r="ET479" t="e">
        <f>#REF!</f>
        <v>#REF!</v>
      </c>
      <c r="EU479" t="e">
        <f>#REF!</f>
        <v>#REF!</v>
      </c>
      <c r="EY479" s="28"/>
      <c r="EZ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GG479" s="1"/>
      <c r="GK479" s="64" t="e">
        <f>(DEGREES(ACOS((GJ476*GM476+GJ477*GM477+GJ478*GM478)/((SQRT(GJ476^2+GJ477^2+GJ478^2))*(SQRT(GM476^2+GM477^2+GM478^2))))))</f>
        <v>#VALUE!</v>
      </c>
    </row>
    <row r="480" spans="1:197" x14ac:dyDescent="0.2">
      <c r="A480" s="17">
        <f t="shared" si="727"/>
        <v>140</v>
      </c>
      <c r="B480" s="17">
        <f t="shared" si="727"/>
        <v>15</v>
      </c>
      <c r="C480" s="17">
        <f t="shared" si="727"/>
        <v>151.4</v>
      </c>
      <c r="D480" s="10" t="s">
        <v>10</v>
      </c>
      <c r="E480" s="5">
        <f t="shared" si="729"/>
        <v>-0.24002904019609339</v>
      </c>
      <c r="F480" s="6">
        <f t="shared" si="730"/>
        <v>-0.45893572105630898</v>
      </c>
      <c r="G480" s="7">
        <f t="shared" si="731"/>
        <v>0</v>
      </c>
      <c r="H480" s="8">
        <f t="shared" si="732"/>
        <v>0</v>
      </c>
      <c r="J480" s="10"/>
      <c r="P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W480" s="1"/>
      <c r="CS480" s="15"/>
      <c r="ER480">
        <f t="shared" si="728"/>
        <v>-9.8670839279614439E-2</v>
      </c>
      <c r="ES480">
        <f t="shared" si="728"/>
        <v>-0.32743703463395935</v>
      </c>
      <c r="ET480" t="e">
        <f>#REF!</f>
        <v>#REF!</v>
      </c>
      <c r="EU480" t="e">
        <f>#REF!</f>
        <v>#REF!</v>
      </c>
      <c r="EY480" s="28"/>
      <c r="EZ480" s="10"/>
      <c r="FA480" s="82" t="s">
        <v>148</v>
      </c>
      <c r="FB480" s="13"/>
      <c r="FD480" s="10"/>
      <c r="FE480" s="10"/>
      <c r="FF480" s="10"/>
      <c r="FG480" s="10"/>
      <c r="FH480" s="10"/>
      <c r="FI480" s="10"/>
      <c r="FJ480" s="80"/>
      <c r="FK480" s="23" t="s">
        <v>149</v>
      </c>
      <c r="FO480" s="1"/>
      <c r="FQ480" s="80"/>
      <c r="FU480" s="13"/>
      <c r="FV480" s="81"/>
      <c r="FW480" s="82" t="s">
        <v>150</v>
      </c>
      <c r="FY480" s="13"/>
      <c r="FZ480" s="13"/>
      <c r="GC480" s="1"/>
      <c r="GG480" s="1"/>
      <c r="GK480" s="13"/>
      <c r="GO480" s="15"/>
    </row>
    <row r="481" spans="1:197" x14ac:dyDescent="0.2">
      <c r="A481" s="17">
        <f t="shared" si="727"/>
        <v>90</v>
      </c>
      <c r="B481" s="17">
        <f t="shared" si="727"/>
        <v>20</v>
      </c>
      <c r="C481" s="17">
        <f t="shared" si="727"/>
        <v>201.2</v>
      </c>
      <c r="J481" s="10"/>
      <c r="P481" s="10"/>
      <c r="Q481" s="82" t="s">
        <v>148</v>
      </c>
      <c r="R481" s="13"/>
      <c r="T481" s="10"/>
      <c r="U481" s="10"/>
      <c r="V481" s="10"/>
      <c r="W481" s="10"/>
      <c r="X481" s="10"/>
      <c r="Y481" s="10"/>
      <c r="Z481" s="80"/>
      <c r="AA481" s="23" t="s">
        <v>149</v>
      </c>
      <c r="AE481" s="1"/>
      <c r="AG481" s="80"/>
      <c r="AK481" s="13"/>
      <c r="AL481" s="81"/>
      <c r="AM481" s="82" t="s">
        <v>150</v>
      </c>
      <c r="AO481" s="13"/>
      <c r="AP481" s="13"/>
      <c r="AS481" s="1"/>
      <c r="AW481" s="1"/>
      <c r="BV481" s="90" t="s">
        <v>146</v>
      </c>
      <c r="BW481" s="17" t="s">
        <v>145</v>
      </c>
      <c r="BX481" s="17" t="s">
        <v>147</v>
      </c>
      <c r="CU481" s="17" t="s">
        <v>146</v>
      </c>
      <c r="CV481" s="17" t="s">
        <v>145</v>
      </c>
      <c r="CW481" s="31" t="s">
        <v>147</v>
      </c>
      <c r="CX481" s="1"/>
      <c r="CY481" s="82" t="s">
        <v>148</v>
      </c>
      <c r="CZ481" s="13"/>
      <c r="DB481" s="10"/>
      <c r="DC481" s="10"/>
      <c r="DD481" s="10"/>
      <c r="DE481" s="10"/>
      <c r="DF481" s="10"/>
      <c r="DG481" s="10"/>
      <c r="DH481" s="80"/>
      <c r="DI481" s="23" t="s">
        <v>149</v>
      </c>
      <c r="DM481" s="1"/>
      <c r="DO481" s="80"/>
      <c r="DS481" s="13"/>
      <c r="DT481" s="81"/>
      <c r="DU481" s="82" t="s">
        <v>150</v>
      </c>
      <c r="DW481" s="13"/>
      <c r="DX481" s="13"/>
      <c r="EA481" s="1"/>
      <c r="EE481" s="1"/>
    </row>
    <row r="482" spans="1:197" x14ac:dyDescent="0.2">
      <c r="A482" s="17">
        <f t="shared" si="727"/>
        <v>45</v>
      </c>
      <c r="B482" s="17">
        <f t="shared" si="727"/>
        <v>25</v>
      </c>
      <c r="C482" s="17">
        <f t="shared" si="727"/>
        <v>245.2</v>
      </c>
      <c r="E482" s="5" t="s">
        <v>4</v>
      </c>
      <c r="F482" s="6" t="s">
        <v>5</v>
      </c>
      <c r="G482" s="7" t="s">
        <v>6</v>
      </c>
      <c r="H482" s="8" t="s">
        <v>1</v>
      </c>
      <c r="I482">
        <v>2</v>
      </c>
      <c r="J482" s="9" t="s">
        <v>7</v>
      </c>
      <c r="K482">
        <v>2</v>
      </c>
      <c r="M482" s="17">
        <f>A478</f>
        <v>0</v>
      </c>
      <c r="N482" s="17">
        <f>B478</f>
        <v>5</v>
      </c>
      <c r="O482" s="17">
        <f>C478</f>
        <v>109</v>
      </c>
      <c r="P482" s="1"/>
      <c r="Q482" s="61">
        <f t="array" ref="Q482:Q484">MMULT(AI482:AK484,AG482:AG484)</f>
        <v>-0.89889348353757004</v>
      </c>
      <c r="R482" s="13"/>
      <c r="S482" s="17">
        <v>1</v>
      </c>
      <c r="T482">
        <v>0</v>
      </c>
      <c r="V482" s="73">
        <f>(T482^2)*(1-COS(RADIANS(O482+45)))+(COS(RADIANS(O482+45)))</f>
        <v>-0.89879404629916704</v>
      </c>
      <c r="W482" s="73">
        <f>(T482*T483)*(1-COS(RADIANS(O482+45)))-T484*(SIN(RADIANS(O482+45)))</f>
        <v>-0.43837114678907729</v>
      </c>
      <c r="X482" s="73">
        <f>(T482*T484)*(1-COS(RADIANS(O482+45)))+T483*(SIN(RADIANS(O482+45)))</f>
        <v>0</v>
      </c>
      <c r="Y482" s="10"/>
      <c r="Z482">
        <f t="array" ref="Z482:Z484">MMULT(V482:X484,S482:S484)</f>
        <v>-0.89879404629916704</v>
      </c>
      <c r="AA482" s="23">
        <f>COS(RADIANS('[1]Biaxial Input'!$F$21))</f>
        <v>-0.9975640502598242</v>
      </c>
      <c r="AC482" s="30">
        <f>(AA482^2)*(1-COS(RADIANS(N482)))+(COS(RADIANS(N482)))</f>
        <v>0.99998148353170568</v>
      </c>
      <c r="AD482" s="30">
        <f>(AA482*AA483)*(1-COS(RADIANS(N482)))-AA484*(SIN(RADIANS(N482)))</f>
        <v>-2.6479783333051429E-4</v>
      </c>
      <c r="AE482" s="30">
        <f>(AA482*AA484)*(1-COS(RADIANS(N482)))+AA483*(SIN(RADIANS(N482)))</f>
        <v>6.0796772806267756E-3</v>
      </c>
      <c r="AG482">
        <f t="array" ref="AG482:AG484">MMULT(AC482:AE484,Z482:Z484)</f>
        <v>-0.89889348353757004</v>
      </c>
      <c r="AI482" s="28">
        <f>(T482^2)*(1-COS(RADIANS(M482)))+(COS(RADIANS(M482)))</f>
        <v>1</v>
      </c>
      <c r="AJ482" s="28">
        <f>(T482*T483)*(1-COS(RADIANS(M482)))-T484*(SIN(RADIANS(M482)))</f>
        <v>0</v>
      </c>
      <c r="AK482" s="28">
        <f>(T482*T484)*(1-COS(RADIANS(M482)))+T483*(SIN(RADIANS(M482)))</f>
        <v>0</v>
      </c>
      <c r="AM482" s="61">
        <f t="array" ref="AM482:AM484">MMULT(AI482:AK484,AW482:AW484)</f>
        <v>0.43812503098756639</v>
      </c>
      <c r="AN482" s="13"/>
      <c r="AO482" s="17">
        <v>1</v>
      </c>
      <c r="AP482">
        <v>0</v>
      </c>
      <c r="AR482" s="73">
        <f>(T482^2)*(1-COS(RADIANS(O482-45)))+(COS(RADIANS(O482-45)))</f>
        <v>0.43837114678907746</v>
      </c>
      <c r="AS482" s="73">
        <f>(T482*T483)*(1-COS(RADIANS(O482-45)))-T484*(SIN(RADIANS(O482-45)))</f>
        <v>-0.89879404629916704</v>
      </c>
      <c r="AT482" s="73">
        <f>(T482*T484)*(1-COS(RADIANS(O482-45)))+T483*(SIN(RADIANS(O482-45)))</f>
        <v>0</v>
      </c>
      <c r="AU482" s="10"/>
      <c r="AV482">
        <f t="array" ref="AV482:AV484">MMULT(AR482:AT484,S482:S484)</f>
        <v>0.43837114678907746</v>
      </c>
      <c r="AW482" s="1">
        <f t="array" ref="AW482:AW484">MMULT(AC482:AE484,AV482:AV484)</f>
        <v>0.43812503098756639</v>
      </c>
      <c r="BV482" s="17">
        <f>BV386</f>
        <v>0</v>
      </c>
      <c r="BW482" s="17">
        <f t="shared" ref="BW482:BX482" si="733">BW386</f>
        <v>0</v>
      </c>
      <c r="BX482" s="17">
        <f t="shared" si="733"/>
        <v>111.4</v>
      </c>
      <c r="BZ482" s="5" t="s">
        <v>4</v>
      </c>
      <c r="CA482" s="6" t="s">
        <v>5</v>
      </c>
      <c r="CB482" s="7" t="s">
        <v>6</v>
      </c>
      <c r="CC482" s="8" t="s">
        <v>1</v>
      </c>
      <c r="CD482">
        <v>1</v>
      </c>
      <c r="CE482" s="9" t="s">
        <v>7</v>
      </c>
      <c r="CG482" s="90" t="s">
        <v>157</v>
      </c>
      <c r="CH482" s="61">
        <f>CE483-((CH484-CE483)/(EY482-CW482))*CW482</f>
        <v>3.642040698906845</v>
      </c>
      <c r="CI482" s="10"/>
      <c r="CK482" s="5" t="s">
        <v>4</v>
      </c>
      <c r="CL482" s="6" t="s">
        <v>5</v>
      </c>
      <c r="CM482" s="7" t="s">
        <v>6</v>
      </c>
      <c r="CN482" s="8" t="s">
        <v>1</v>
      </c>
      <c r="CO482" s="10"/>
      <c r="CP482">
        <f t="shared" ref="CP482:CQ484" si="734">BZ483</f>
        <v>0.93180266183863136</v>
      </c>
      <c r="CQ482">
        <f t="shared" si="734"/>
        <v>-0.87956522186239505</v>
      </c>
      <c r="CR482">
        <f>CI486</f>
        <v>0</v>
      </c>
      <c r="CS482">
        <f>CL486</f>
        <v>0</v>
      </c>
      <c r="CU482" s="17">
        <f>CU386</f>
        <v>0</v>
      </c>
      <c r="CV482" s="17">
        <f>CV386</f>
        <v>0</v>
      </c>
      <c r="CW482" s="31">
        <f>CH389</f>
        <v>110.98816757970239</v>
      </c>
      <c r="CX482" s="10"/>
      <c r="CY482" s="61">
        <f t="array" ref="CY482:CY484">MMULT(DQ482:DS484,DO482:DO484)</f>
        <v>-0.91346144106976579</v>
      </c>
      <c r="CZ482" s="13"/>
      <c r="DA482" s="17">
        <v>1</v>
      </c>
      <c r="DB482">
        <v>0</v>
      </c>
      <c r="DD482" s="73">
        <f>(DB482^2)*(1-COS(RADIANS(CW482+45)))+(COS(RADIANS(CW482+45)))</f>
        <v>-0.91346144106976579</v>
      </c>
      <c r="DE482" s="73">
        <f>(DB482*DB483)*(1-COS(RADIANS(CW482+45)))-DB484*(SIN(RADIANS(CW482+45)))</f>
        <v>-0.40692529496056989</v>
      </c>
      <c r="DF482" s="73">
        <f>(DB482*DB484)*(1-COS(RADIANS(CW482+45)))+DB483*(SIN(RADIANS(CW482+45)))</f>
        <v>0</v>
      </c>
      <c r="DG482" s="10"/>
      <c r="DH482">
        <f t="array" ref="DH482:DH484">MMULT(DD482:DF484,DA482:DA484)</f>
        <v>-0.91346144106976579</v>
      </c>
      <c r="DI482" s="23">
        <f>COS(RADIANS('[1]Biaxial Input'!$F$21))</f>
        <v>-0.9975640502598242</v>
      </c>
      <c r="DK482" s="30">
        <f>(DI482^2)*(1-COS(RADIANS(CV482)))+(COS(RADIANS(CV482)))</f>
        <v>1</v>
      </c>
      <c r="DL482" s="30">
        <f>(DI482*DI483)*(1-COS(RADIANS(CV482)))-DI484*(SIN(RADIANS(CV482)))</f>
        <v>0</v>
      </c>
      <c r="DM482" s="30">
        <f>(DI482*DI484)*(1-COS(RADIANS(CV482)))+DI483*(SIN(RADIANS(CV482)))</f>
        <v>0</v>
      </c>
      <c r="DO482">
        <f t="array" ref="DO482:DO484">MMULT(DK482:DM484,DH482:DH484)</f>
        <v>-0.91346144106976579</v>
      </c>
      <c r="DQ482" s="28">
        <f>(DB482^2)*(1-COS(RADIANS(CU482)))+(COS(RADIANS(CU482)))</f>
        <v>1</v>
      </c>
      <c r="DR482" s="28">
        <f>(DB482*DB483)*(1-COS(RADIANS(CU482)))-DB484*(SIN(RADIANS(CU482)))</f>
        <v>0</v>
      </c>
      <c r="DS482" s="28">
        <f>(DB482*DB484)*(1-COS(RADIANS(CU482)))+DB483*(SIN(RADIANS(CU482)))</f>
        <v>0</v>
      </c>
      <c r="DU482" s="61">
        <f t="array" ref="DU482:DU484">MMULT(DQ482:DS484,EE482:EE484)</f>
        <v>0.40692529496057023</v>
      </c>
      <c r="DV482" s="13">
        <f>H483</f>
        <v>0.43812503098756639</v>
      </c>
      <c r="DW482" s="17">
        <v>1</v>
      </c>
      <c r="DX482">
        <v>0</v>
      </c>
      <c r="DZ482" s="73">
        <f>(DB482^2)*(1-COS(RADIANS(CW482-45)))+(COS(RADIANS(CW482-45)))</f>
        <v>0.40692529496057023</v>
      </c>
      <c r="EA482" s="73">
        <f>(DB482*DB483)*(1-COS(RADIANS(CW482-45)))-DB484*(SIN(RADIANS(CW482-45)))</f>
        <v>-0.91346144106976568</v>
      </c>
      <c r="EB482" s="73">
        <f>(DB482*DB484)*(1-COS(RADIANS(CW482-45)))+DB483*(SIN(RADIANS(CW482-45)))</f>
        <v>0</v>
      </c>
      <c r="EC482" s="10"/>
      <c r="ED482">
        <f t="array" ref="ED482:ED484">MMULT(DZ482:EB484,DA482:DA484)</f>
        <v>0.40692529496057023</v>
      </c>
      <c r="EE482" s="1">
        <f t="array" ref="EE482:EE484">MMULT(DK482:DM484,ED482:ED484)</f>
        <v>0.40692529496057023</v>
      </c>
      <c r="EG482">
        <f>CY482+DU482</f>
        <v>-0.50653614610919551</v>
      </c>
      <c r="EH482">
        <f>EG482/(SQRT(EG482^2+EG483^2+EG484^2))</f>
        <v>-0.358175143829912</v>
      </c>
      <c r="EJ482">
        <f>Q482+AM482</f>
        <v>-0.46076845255000365</v>
      </c>
      <c r="EK482">
        <f>EJ482/(SQRT(EJ482^2+EJ483^2+EJ484^2))</f>
        <v>-0.3258124973549395</v>
      </c>
      <c r="EM482" s="23">
        <f>CY483*DU484-CY484*DU483</f>
        <v>0</v>
      </c>
      <c r="EO482" s="15">
        <v>1</v>
      </c>
      <c r="EP482" s="9" t="s">
        <v>7</v>
      </c>
      <c r="EW482" s="17">
        <f>CU482</f>
        <v>0</v>
      </c>
      <c r="EX482" s="17">
        <f>CV482</f>
        <v>0</v>
      </c>
      <c r="EY482" s="31">
        <f>1+CW482</f>
        <v>111.98816757970239</v>
      </c>
      <c r="EZ482" s="10"/>
      <c r="FA482" s="61">
        <f t="array" ref="FA482:FA484">MMULT(FS482:FU484,FQ482:FQ484)</f>
        <v>-0.92042414210510426</v>
      </c>
      <c r="FB482" s="13">
        <f>BW483</f>
        <v>5</v>
      </c>
      <c r="FC482" s="17">
        <v>1</v>
      </c>
      <c r="FD482">
        <v>0</v>
      </c>
      <c r="FF482" s="73">
        <f>(FD482^2)*(1-COS(RADIANS(EY482+45)))+(COS(RADIANS(EY482+45)))</f>
        <v>-0.92042414210510426</v>
      </c>
      <c r="FG482" s="73">
        <f>(FD482*FD483)*(1-COS(RADIANS(EY482+45)))-FD484*(SIN(RADIANS(EY482+45)))</f>
        <v>-0.39092121793282442</v>
      </c>
      <c r="FH482" s="73">
        <f>(FD482*FD484)*(1-COS(RADIANS(EY482+45)))+FD483*(SIN(RADIANS(EY482+45)))</f>
        <v>0</v>
      </c>
      <c r="FI482" s="10"/>
      <c r="FJ482">
        <f t="array" ref="FJ482:FJ484">MMULT(FF482:FH484,FC482:FC484)</f>
        <v>-0.92042414210510426</v>
      </c>
      <c r="FK482" s="23">
        <f>COS(RADIANS(176))</f>
        <v>-0.9975640502598242</v>
      </c>
      <c r="FM482" s="30">
        <f>(FK482^2)*(1-COS(RADIANS(EX482)))+(COS(RADIANS(EX482)))</f>
        <v>1</v>
      </c>
      <c r="FN482" s="30">
        <f>(FK482*FK483)*(1-COS(RADIANS(EX482)))-FK484*(SIN(RADIANS(EX482)))</f>
        <v>0</v>
      </c>
      <c r="FO482" s="30">
        <f>(FK482*FK484)*(1-COS(RADIANS(EX482)))+FK483*(SIN(RADIANS(EX482)))</f>
        <v>0</v>
      </c>
      <c r="FQ482">
        <f t="array" ref="FQ482:FQ484">MMULT(FM482:FO484,FJ482:FJ484)</f>
        <v>-0.92042414210510426</v>
      </c>
      <c r="FS482" s="28">
        <f>(FD482^2)*(1-COS(RADIANS(EW482)))+(COS(RADIANS(EW482)))</f>
        <v>1</v>
      </c>
      <c r="FT482" s="28">
        <f>(FD482*FD483)*(1-COS(RADIANS(EW482)))-FD484*(SIN(RADIANS(EW482)))</f>
        <v>0</v>
      </c>
      <c r="FU482" s="28">
        <f>(FD482*FD484)*(1-COS(RADIANS(EW482)))+FD483*(SIN(RADIANS(EW482)))</f>
        <v>0</v>
      </c>
      <c r="FW482" s="61">
        <f t="array" ref="FW482:FW484">MMULT(FS482:FU484,GG482:GG484)</f>
        <v>0.39092121793282453</v>
      </c>
      <c r="FX482" s="13">
        <f>BX483</f>
        <v>109</v>
      </c>
      <c r="FY482" s="17">
        <v>1</v>
      </c>
      <c r="FZ482">
        <v>0</v>
      </c>
      <c r="GB482" s="73">
        <f>(FD482^2)*(1-COS(RADIANS(EY482-45)))+(COS(RADIANS(EY482-45)))</f>
        <v>0.39092121793282453</v>
      </c>
      <c r="GC482" s="73">
        <f>(FD482*FD483)*(1-COS(RADIANS(EY482-45)))-FD484*(SIN(RADIANS(EY482-45)))</f>
        <v>-0.92042414210510426</v>
      </c>
      <c r="GD482" s="73">
        <f>(FD482*FD484)*(1-COS(RADIANS(EY482-45)))+FD483*(SIN(RADIANS(EY482-45)))</f>
        <v>0</v>
      </c>
      <c r="GE482" s="10"/>
      <c r="GF482">
        <f t="array" ref="GF482:GF484">MMULT(GB482:GD484,FC482:FC484)</f>
        <v>0.39092121793282453</v>
      </c>
      <c r="GG482" s="1">
        <f t="array" ref="GG482:GG484">MMULT(FM482:FO484,GF482:GF484)</f>
        <v>0.39092121793282453</v>
      </c>
      <c r="GI482">
        <f>FA482+FW482</f>
        <v>-0.52950292417227973</v>
      </c>
      <c r="GJ482">
        <f>GI482/(SQRT(GI482^2+GI483^2+GI484^2))</f>
        <v>-0.37441510834032532</v>
      </c>
      <c r="GL482" t="e">
        <f>CH483+DC482</f>
        <v>#VALUE!</v>
      </c>
      <c r="GM482" t="e">
        <f>GL482/(SQRT(GL482^2+GL483^2+GL484^2))</f>
        <v>#VALUE!</v>
      </c>
      <c r="GO482" s="27">
        <f>FA483*FW484-FA484*FW483</f>
        <v>0</v>
      </c>
    </row>
    <row r="483" spans="1:197" x14ac:dyDescent="0.2">
      <c r="A483" s="17">
        <f t="shared" si="727"/>
        <v>20</v>
      </c>
      <c r="B483" s="17">
        <f t="shared" si="727"/>
        <v>30</v>
      </c>
      <c r="C483" s="17">
        <f t="shared" si="727"/>
        <v>177.5</v>
      </c>
      <c r="D483" t="s">
        <v>8</v>
      </c>
      <c r="E483" s="5">
        <f t="shared" ref="E483:F485" si="735">E568</f>
        <v>0.89699707659114825</v>
      </c>
      <c r="F483" s="6">
        <f t="shared" si="735"/>
        <v>-0.83821484324154183</v>
      </c>
      <c r="G483" s="7">
        <f>Q482</f>
        <v>-0.89889348353757004</v>
      </c>
      <c r="H483" s="8">
        <f>AM482</f>
        <v>0.43812503098756639</v>
      </c>
      <c r="J483" s="9">
        <f>((SUMPRODUCT(G483:G485,E483:E485))*(SUMPRODUCT(G483:(G485),F483:F485)))-((SUMPRODUCT(H483:H485,E483:E485))*(SUMPRODUCT(H483:H485,F483:F485)))</f>
        <v>3.5220668590011328E-2</v>
      </c>
      <c r="P483" s="1"/>
      <c r="Q483" s="61">
        <v>0.43694912802918817</v>
      </c>
      <c r="S483" s="17">
        <v>0</v>
      </c>
      <c r="T483">
        <v>0</v>
      </c>
      <c r="V483" s="73">
        <f>(T482*T483)*(1-COS(RADIANS(O482+45)))+T484*(SIN(RADIANS(O482+45)))</f>
        <v>0.43837114678907729</v>
      </c>
      <c r="W483" s="73">
        <f>(T483^2)*(1-COS(RADIANS(O482+45)))+(COS(RADIANS(O482+45)))</f>
        <v>-0.89879404629916704</v>
      </c>
      <c r="X483" s="73">
        <f>(T483*T484)*(1-COS(RADIANS(O482+45)))-T482*(SIN(RADIANS(O482+45)))</f>
        <v>0</v>
      </c>
      <c r="Y483" s="10"/>
      <c r="Z483">
        <v>0.43837114678907729</v>
      </c>
      <c r="AA483" s="23">
        <f>SIN(RADIANS('[1]Biaxial Input'!$F$21))*(COS(RADIANS(0)))</f>
        <v>6.9756473744125524E-2</v>
      </c>
      <c r="AC483" s="30">
        <f>(AA482*AA483)*(1-COS(RADIANS(N482)))+AA484*(SIN(RADIANS(N482)))</f>
        <v>-2.6479783333051429E-4</v>
      </c>
      <c r="AD483" s="30">
        <f>(AA483^2)*(1-COS(RADIANS(N482)))+(COS(RADIANS(N482)))</f>
        <v>0.99621321456003986</v>
      </c>
      <c r="AE483" s="30">
        <f>(AA483*AA484)*(1-COS(RADIANS(N482)))-AA482*(SIN(RADIANS(N482)))</f>
        <v>8.694343573875718E-2</v>
      </c>
      <c r="AG483">
        <v>0.43694912802918817</v>
      </c>
      <c r="AI483" s="28">
        <f>(T482*T483)*(1-COS(RADIANS(M482)))+T484*(SIN(RADIANS(M482)))</f>
        <v>0</v>
      </c>
      <c r="AJ483" s="28">
        <f>(T483^2)*(1-COS(RADIANS(M482)))+(COS(RADIANS(M482)))</f>
        <v>1</v>
      </c>
      <c r="AK483" s="28">
        <f>(T483*T484)*(1-COS(RADIANS(M482)))-T482*(SIN(RADIANS(M482)))</f>
        <v>0</v>
      </c>
      <c r="AM483" s="61">
        <v>0.89527442636125409</v>
      </c>
      <c r="AO483" s="17">
        <v>0</v>
      </c>
      <c r="AP483">
        <v>0</v>
      </c>
      <c r="AR483" s="73">
        <f>(T482*T483)*(1-COS(RADIANS(O482-45)))+T484*(SIN(RADIANS(O482-45)))</f>
        <v>0.89879404629916704</v>
      </c>
      <c r="AS483" s="73">
        <f>(T483^2)*(1-COS(RADIANS(O482-45)))+(COS(RADIANS(O482-45)))</f>
        <v>0.43837114678907746</v>
      </c>
      <c r="AT483" s="73">
        <f>(T483*T484)*(1-COS(RADIANS(O482-45)))-T482*(SIN(RADIANS(O482-45)))</f>
        <v>0</v>
      </c>
      <c r="AU483" s="10"/>
      <c r="AV483">
        <v>0.89879404629916704</v>
      </c>
      <c r="AW483" s="1">
        <v>0.89527442636125409</v>
      </c>
      <c r="BV483" s="17">
        <f t="shared" ref="BV483:BX498" si="736">BV387</f>
        <v>0</v>
      </c>
      <c r="BW483" s="17">
        <f t="shared" si="736"/>
        <v>5</v>
      </c>
      <c r="BX483" s="17">
        <f t="shared" si="736"/>
        <v>109</v>
      </c>
      <c r="BY483" s="1" t="s">
        <v>8</v>
      </c>
      <c r="BZ483" s="5">
        <f>BZ477</f>
        <v>0.93180266183863136</v>
      </c>
      <c r="CA483" s="6">
        <f>CA477</f>
        <v>-0.87956522186239505</v>
      </c>
      <c r="CB483" s="7">
        <f>CY482</f>
        <v>-0.91346144106976579</v>
      </c>
      <c r="CC483" s="8">
        <f>DU482</f>
        <v>0.40692529496057023</v>
      </c>
      <c r="CE483" s="9">
        <f>((SUMPRODUCT(CB483:CB485,BZ483:BZ485))*(SUMPRODUCT(CB483:CB485,CA483:CA485)))-((SUMPRODUCT(CC483:CC485,BZ483:BZ485))*(SUMPRODUCT(CC483:CC485,CA483:CA485)))</f>
        <v>0</v>
      </c>
      <c r="CG483">
        <v>1</v>
      </c>
      <c r="CH483" t="s">
        <v>161</v>
      </c>
      <c r="CI483" s="67"/>
      <c r="CJ483" s="1" t="s">
        <v>8</v>
      </c>
      <c r="CK483" s="5">
        <f t="shared" ref="CK483:CL485" si="737">BZ483</f>
        <v>0.93180266183863136</v>
      </c>
      <c r="CL483" s="6">
        <f t="shared" si="737"/>
        <v>-0.87956522186239505</v>
      </c>
      <c r="CM483" s="7">
        <f>FA482</f>
        <v>-0.92042414210510426</v>
      </c>
      <c r="CN483" s="8">
        <f>FW482</f>
        <v>0.39092121793282453</v>
      </c>
      <c r="CO483" s="10"/>
      <c r="CP483">
        <f t="shared" si="734"/>
        <v>0.3492962422733713</v>
      </c>
      <c r="CQ483">
        <f t="shared" si="734"/>
        <v>-0.34518112468713447</v>
      </c>
      <c r="CR483">
        <f>CJ486</f>
        <v>0</v>
      </c>
      <c r="CS483">
        <f>CM486</f>
        <v>0</v>
      </c>
      <c r="CW483" s="28"/>
      <c r="CX483" s="10"/>
      <c r="CY483" s="61">
        <v>0.40692529496056989</v>
      </c>
      <c r="CZ483" s="13"/>
      <c r="DA483" s="17">
        <v>0</v>
      </c>
      <c r="DB483">
        <v>0</v>
      </c>
      <c r="DD483" s="73">
        <f>(DB482*DB483)*(1-COS(RADIANS(CW482+45)))+DB484*(SIN(RADIANS(CW482+45)))</f>
        <v>0.40692529496056989</v>
      </c>
      <c r="DE483" s="73">
        <f>(DB483^2)*(1-COS(RADIANS(CW482+45)))+(COS(RADIANS(CW482+45)))</f>
        <v>-0.91346144106976579</v>
      </c>
      <c r="DF483" s="73">
        <f>(DB483*DB484)*(1-COS(RADIANS(CW482+45)))-DB482*(SIN(RADIANS(CW482+45)))</f>
        <v>0</v>
      </c>
      <c r="DG483" s="10"/>
      <c r="DH483">
        <v>0.40692529496056989</v>
      </c>
      <c r="DI483" s="23">
        <f>SIN(RADIANS('[1]Biaxial Input'!$F$21))*(COS(RADIANS(0)))</f>
        <v>6.9756473744125524E-2</v>
      </c>
      <c r="DK483" s="30">
        <f>(DI482*DI483)*(1-COS(RADIANS(CV482)))+DI484*(SIN(RADIANS(CV482)))</f>
        <v>0</v>
      </c>
      <c r="DL483" s="30">
        <f>(DI483^2)*(1-COS(RADIANS(CV482)))+(COS(RADIANS(CV482)))</f>
        <v>1</v>
      </c>
      <c r="DM483" s="30">
        <f>(DI483*DI484)*(1-COS(RADIANS(CV482)))-DI482*(SIN(RADIANS(CV482)))</f>
        <v>0</v>
      </c>
      <c r="DO483">
        <v>0.40692529496056989</v>
      </c>
      <c r="DQ483" s="28">
        <f>(DB482*DB483)*(1-COS(RADIANS(CU482)))+DB484*(SIN(RADIANS(CU482)))</f>
        <v>0</v>
      </c>
      <c r="DR483" s="28">
        <f>(DB483^2)*(1-COS(RADIANS(CU482)))+(COS(RADIANS(CU482)))</f>
        <v>1</v>
      </c>
      <c r="DS483" s="28">
        <f>(DB483*DB484)*(1-COS(RADIANS(CU482)))-DB482*(SIN(RADIANS(CU482)))</f>
        <v>0</v>
      </c>
      <c r="DU483" s="61">
        <v>0.91346144106976568</v>
      </c>
      <c r="DV483" s="13">
        <f t="shared" ref="DV483:DV484" si="738">H484</f>
        <v>0.89527442636125409</v>
      </c>
      <c r="DW483" s="17">
        <v>0</v>
      </c>
      <c r="DX483">
        <v>0</v>
      </c>
      <c r="DZ483" s="73">
        <f>(DB482*DB483)*(1-COS(RADIANS(CW482-45)))+DB484*(SIN(RADIANS(CW482-45)))</f>
        <v>0.91346144106976568</v>
      </c>
      <c r="EA483" s="73">
        <f>(DB483^2)*(1-COS(RADIANS(CW482-45)))+(COS(RADIANS(CW482-45)))</f>
        <v>0.40692529496057023</v>
      </c>
      <c r="EB483" s="73">
        <f>(DB483*DB484)*(1-COS(RADIANS(CW482-45)))-DB482*(SIN(RADIANS(CW482-45)))</f>
        <v>0</v>
      </c>
      <c r="EC483" s="10"/>
      <c r="ED483">
        <v>0.91346144106976568</v>
      </c>
      <c r="EE483" s="1">
        <v>0.91346144106976568</v>
      </c>
      <c r="EG483">
        <f>CY483+DU483</f>
        <v>1.3203867360303356</v>
      </c>
      <c r="EH483">
        <f>EG483/(SQRT(EG482^2+EG483^2+EG484^2))</f>
        <v>0.93365441483582234</v>
      </c>
      <c r="EJ483">
        <f>Q483+AM483</f>
        <v>1.3322235543904424</v>
      </c>
      <c r="EK483">
        <f>EJ483/(SQRT(EJ482^2+EJ483^2+EJ484^2))</f>
        <v>0.94202430936592707</v>
      </c>
      <c r="EM483" s="23">
        <f>CY484*DU482-CY482*DU484</f>
        <v>0</v>
      </c>
      <c r="EP483" s="9">
        <f>((SUMPRODUCT(CM483:CM485,BZ483:BZ485))*(SUMPRODUCT(CM483:CM485,CA483:CA485)))-((SUMPRODUCT(CN483:CN485,BZ483:BZ485))*(SUMPRODUCT(CN483:CN485,CA483:CA485)))</f>
        <v>-3.2814675458908149E-2</v>
      </c>
      <c r="EY483" s="28"/>
      <c r="EZ483" s="10"/>
      <c r="FA483" s="61">
        <v>0.39092121793282442</v>
      </c>
      <c r="FB483" s="13">
        <f>BW484</f>
        <v>10</v>
      </c>
      <c r="FC483" s="17">
        <v>0</v>
      </c>
      <c r="FD483">
        <v>0</v>
      </c>
      <c r="FF483" s="73">
        <f>(FD482*FD483)*(1-COS(RADIANS(EY482+45)))+FD484*(SIN(RADIANS(EY482+45)))</f>
        <v>0.39092121793282442</v>
      </c>
      <c r="FG483" s="73">
        <f>(FD483^2)*(1-COS(RADIANS(EY482+45)))+(COS(RADIANS(EY482+45)))</f>
        <v>-0.92042414210510426</v>
      </c>
      <c r="FH483" s="73">
        <f>(FD483*FD484)*(1-COS(RADIANS(EY482+45)))-FD482*(SIN(RADIANS(EY482+45)))</f>
        <v>0</v>
      </c>
      <c r="FI483" s="10"/>
      <c r="FJ483">
        <v>0.39092121793282442</v>
      </c>
      <c r="FK483" s="23">
        <f>SIN(RADIANS(176))*(COS(RADIANS(0)))</f>
        <v>6.9756473744125524E-2</v>
      </c>
      <c r="FM483" s="30">
        <f>(FK482*FK483)*(1-COS(RADIANS(EX482)))+FK484*(SIN(RADIANS(EX482)))</f>
        <v>0</v>
      </c>
      <c r="FN483" s="30">
        <f>(FK483^2)*(1-COS(RADIANS(EX482)))+(COS(RADIANS(EX482)))</f>
        <v>1</v>
      </c>
      <c r="FO483" s="30">
        <f>(FK483*FK484)*(1-COS(RADIANS(EX482)))-FK482*(SIN(RADIANS(EX482)))</f>
        <v>0</v>
      </c>
      <c r="FQ483">
        <v>0.39092121793282442</v>
      </c>
      <c r="FS483" s="28">
        <f>(FD482*FD483)*(1-COS(RADIANS(EW482)))+FD484*(SIN(RADIANS(EW482)))</f>
        <v>0</v>
      </c>
      <c r="FT483" s="28">
        <f>(FD483^2)*(1-COS(RADIANS(EW482)))+(COS(RADIANS(EW482)))</f>
        <v>1</v>
      </c>
      <c r="FU483" s="28">
        <f>(FD483*FD484)*(1-COS(RADIANS(EW482)))-FD482*(SIN(RADIANS(EW482)))</f>
        <v>0</v>
      </c>
      <c r="FW483" s="61">
        <v>0.92042414210510426</v>
      </c>
      <c r="FX483" s="13">
        <f>BX484</f>
        <v>114.6</v>
      </c>
      <c r="FY483" s="17">
        <v>0</v>
      </c>
      <c r="FZ483">
        <v>0</v>
      </c>
      <c r="GB483" s="73">
        <f>(FD482*FD483)*(1-COS(RADIANS(EY482-45)))+FD484*(SIN(RADIANS(EY482-45)))</f>
        <v>0.92042414210510426</v>
      </c>
      <c r="GC483" s="73">
        <f>(FD483^2)*(1-COS(RADIANS(EY482-45)))+(COS(RADIANS(EY482-45)))</f>
        <v>0.39092121793282453</v>
      </c>
      <c r="GD483" s="73">
        <f>(FD483*FD484)*(1-COS(RADIANS(EY482-45)))-FD482*(SIN(RADIANS(EY482-45)))</f>
        <v>0</v>
      </c>
      <c r="GE483" s="10"/>
      <c r="GF483">
        <v>0.92042414210510426</v>
      </c>
      <c r="GG483" s="1">
        <v>0.92042414210510426</v>
      </c>
      <c r="GI483">
        <f>FA483+FW483</f>
        <v>1.3113453600379286</v>
      </c>
      <c r="GJ483">
        <f>GI483/(SQRT(GI482^2+GI483^2+GI484^2))</f>
        <v>0.92726119656033401</v>
      </c>
      <c r="GL483">
        <f>CH484+DC483</f>
        <v>-3.2814675458908149E-2</v>
      </c>
      <c r="GM483" t="e">
        <f>GL483/(SQRT(GL482^2+GL483^2+GL484^2))</f>
        <v>#VALUE!</v>
      </c>
      <c r="GO483" s="27">
        <f>FA484*FW482-FA482*FW484</f>
        <v>0</v>
      </c>
    </row>
    <row r="484" spans="1:197" x14ac:dyDescent="0.2">
      <c r="A484" s="17">
        <f t="shared" si="727"/>
        <v>40</v>
      </c>
      <c r="B484" s="17">
        <f t="shared" si="727"/>
        <v>35</v>
      </c>
      <c r="C484" s="17">
        <f t="shared" si="727"/>
        <v>250.5</v>
      </c>
      <c r="D484" t="s">
        <v>9</v>
      </c>
      <c r="E484" s="5">
        <f t="shared" si="735"/>
        <v>0.37119038841203267</v>
      </c>
      <c r="F484" s="6">
        <f t="shared" si="735"/>
        <v>-0.29457406625173815</v>
      </c>
      <c r="G484" s="7">
        <f t="shared" ref="G484:G485" si="739">Q483</f>
        <v>0.43694912802918817</v>
      </c>
      <c r="H484" s="8">
        <f t="shared" ref="H484:H485" si="740">AM483</f>
        <v>0.89527442636125409</v>
      </c>
      <c r="J484" s="10"/>
      <c r="P484" s="1"/>
      <c r="Q484" s="61">
        <v>-3.2649115887333775E-2</v>
      </c>
      <c r="S484" s="17">
        <v>0</v>
      </c>
      <c r="T484">
        <v>1</v>
      </c>
      <c r="V484" s="73">
        <f>(T482*T484)*(1-COS(RADIANS(O482+45)))-T483*(SIN(RADIANS(O482+45)))</f>
        <v>0</v>
      </c>
      <c r="W484" s="73">
        <f>(T483*T484)*(1-COS(RADIANS(O482+45)))+T482*(SIN(RADIANS(O482+45)))</f>
        <v>0</v>
      </c>
      <c r="X484" s="73">
        <f>(T484^2)*(1-COS(RADIANS(O482+45)))+(COS(RADIANS(O482+45)))</f>
        <v>1</v>
      </c>
      <c r="Y484" s="10"/>
      <c r="Z484">
        <v>0</v>
      </c>
      <c r="AA484" s="23">
        <f>SIN(RADIANS('[1]Biaxial Input'!$F$21))*SIN(RADIANS(0))</f>
        <v>0</v>
      </c>
      <c r="AC484" s="30">
        <f>(AA482*AA484)*(1-COS(RADIANS(N482)))-AA483*(SIN(RADIANS(N482)))</f>
        <v>-6.0796772806267756E-3</v>
      </c>
      <c r="AD484" s="30">
        <f>(AA483*AA484)*(1-COS(RADIANS(N482)))+AA482*(SIN(RADIANS(N482)))</f>
        <v>-8.694343573875718E-2</v>
      </c>
      <c r="AE484" s="30">
        <f>(AA484^2)*(1-COS(RADIANS(N482)))+(COS(RADIANS(N482)))</f>
        <v>0.99619469809174555</v>
      </c>
      <c r="AG484">
        <v>-3.2649115887333775E-2</v>
      </c>
      <c r="AI484" s="28">
        <f>(T482*T484)*(1-COS(RADIANS(M482)))-T483*(SIN(RADIANS(M482)))</f>
        <v>0</v>
      </c>
      <c r="AJ484" s="28">
        <f>(T483*T484)*(1-COS(RADIANS(M482)))+T482*(SIN(RADIANS(M482)))</f>
        <v>0</v>
      </c>
      <c r="AK484" s="28">
        <f>(T484^2)*(1-COS(RADIANS(M482)))+(COS(RADIANS(M482)))</f>
        <v>1</v>
      </c>
      <c r="AM484" s="61">
        <v>-8.0809397508405031E-2</v>
      </c>
      <c r="AO484" s="17">
        <v>0</v>
      </c>
      <c r="AP484">
        <v>1</v>
      </c>
      <c r="AR484" s="73">
        <f>(T482*T482)*(1-COS(RADIANS(O482-45)))-T482*(SIN(RADIANS(O482-45)))</f>
        <v>0</v>
      </c>
      <c r="AS484" s="73">
        <f>(T483*T484)*(1-COS(RADIANS(O482-45)))+T482*(SIN(RADIANS(O482-45)))</f>
        <v>0</v>
      </c>
      <c r="AT484" s="73">
        <f>(T484^2)*(1-COS(RADIANS(O482-45)))+(COS(RADIANS(O482-45)))</f>
        <v>1</v>
      </c>
      <c r="AU484" s="10"/>
      <c r="AV484">
        <v>0</v>
      </c>
      <c r="AW484" s="1">
        <v>-8.0809397508405031E-2</v>
      </c>
      <c r="BV484" s="17">
        <f t="shared" si="736"/>
        <v>85</v>
      </c>
      <c r="BW484" s="17">
        <f t="shared" si="736"/>
        <v>10</v>
      </c>
      <c r="BX484" s="17">
        <f t="shared" si="736"/>
        <v>114.6</v>
      </c>
      <c r="BY484" s="10" t="s">
        <v>9</v>
      </c>
      <c r="BZ484" s="5">
        <f t="shared" ref="BZ484:CA485" si="741">BZ478</f>
        <v>0.3492962422733713</v>
      </c>
      <c r="CA484" s="6">
        <f t="shared" si="741"/>
        <v>-0.34518112468713447</v>
      </c>
      <c r="CB484" s="7">
        <f>CY483</f>
        <v>0.40692529496056989</v>
      </c>
      <c r="CC484" s="8">
        <f>DU483</f>
        <v>0.91346144106976568</v>
      </c>
      <c r="CH484">
        <f>((SUMPRODUCT(CM483:CM485,CK483:CK485))*(SUMPRODUCT(CM483:CM485,CL483:CL485)))-((SUMPRODUCT(CN483:CN485,CK483:CK485))*(SUMPRODUCT(CN483:CN485,CL483:CL485)))</f>
        <v>-3.2814675458908149E-2</v>
      </c>
      <c r="CI484" s="67"/>
      <c r="CJ484" s="10" t="s">
        <v>9</v>
      </c>
      <c r="CK484" s="5">
        <f t="shared" si="737"/>
        <v>0.3492962422733713</v>
      </c>
      <c r="CL484" s="6">
        <f t="shared" si="737"/>
        <v>-0.34518112468713447</v>
      </c>
      <c r="CM484" s="7">
        <f>FA483</f>
        <v>0.39092121793282442</v>
      </c>
      <c r="CN484" s="8">
        <f>FW483</f>
        <v>0.92042414210510426</v>
      </c>
      <c r="CP484">
        <f t="shared" si="734"/>
        <v>-9.8670839279614439E-2</v>
      </c>
      <c r="CQ484">
        <f t="shared" si="734"/>
        <v>-0.32743703463395935</v>
      </c>
      <c r="CR484">
        <f>CK486</f>
        <v>0</v>
      </c>
      <c r="CS484">
        <f>CN486</f>
        <v>0</v>
      </c>
      <c r="CW484" s="28"/>
      <c r="CX484" s="10"/>
      <c r="CY484" s="61">
        <v>0</v>
      </c>
      <c r="CZ484" s="13"/>
      <c r="DA484" s="17">
        <v>0</v>
      </c>
      <c r="DB484">
        <v>1</v>
      </c>
      <c r="DD484" s="73">
        <f>(DB482*DB484)*(1-COS(RADIANS(CW482+45)))-DB483*(SIN(RADIANS(CW482+45)))</f>
        <v>0</v>
      </c>
      <c r="DE484" s="73">
        <f>(DB483*DB484)*(1-COS(RADIANS(CW482+45)))+DB482*(SIN(RADIANS(CW482+45)))</f>
        <v>0</v>
      </c>
      <c r="DF484" s="73">
        <f>(DB484^2)*(1-COS(RADIANS(CW482+45)))+(COS(RADIANS(CW482+45)))</f>
        <v>1</v>
      </c>
      <c r="DG484" s="10"/>
      <c r="DH484">
        <v>0</v>
      </c>
      <c r="DI484" s="23">
        <f>SIN(RADIANS('[1]Biaxial Input'!$F$21))*SIN(RADIANS(0))</f>
        <v>0</v>
      </c>
      <c r="DK484" s="30">
        <f>(DI482*DI484)*(1-COS(RADIANS(CV482)))-DI483*(SIN(RADIANS(CV482)))</f>
        <v>0</v>
      </c>
      <c r="DL484" s="30">
        <f>(DI483*DI484)*(1-COS(RADIANS(CV482)))+DI482*(SIN(RADIANS(CV482)))</f>
        <v>0</v>
      </c>
      <c r="DM484" s="30">
        <f>(DI484^2)*(1-COS(RADIANS(CV482)))+(COS(RADIANS(CV482)))</f>
        <v>1</v>
      </c>
      <c r="DO484">
        <v>0</v>
      </c>
      <c r="DQ484" s="28">
        <f>(DB482*DB484)*(1-COS(RADIANS(CU482)))-DB483*(SIN(RADIANS(CU482)))</f>
        <v>0</v>
      </c>
      <c r="DR484" s="28">
        <f>(DB483*DB484)*(1-COS(RADIANS(CU482)))+DB482*(SIN(RADIANS(CU482)))</f>
        <v>0</v>
      </c>
      <c r="DS484" s="28">
        <f>(DB484^2)*(1-COS(RADIANS(CU482)))+(COS(RADIANS(CU482)))</f>
        <v>1</v>
      </c>
      <c r="DU484" s="61">
        <v>0</v>
      </c>
      <c r="DV484" s="13">
        <f t="shared" si="738"/>
        <v>-8.0809397508405031E-2</v>
      </c>
      <c r="DW484" s="17">
        <v>0</v>
      </c>
      <c r="DX484">
        <v>1</v>
      </c>
      <c r="DZ484" s="73">
        <f>(DB482*DB482)*(1-COS(RADIANS(CW482-45)))-DB482*(SIN(RADIANS(CW482-45)))</f>
        <v>0</v>
      </c>
      <c r="EA484" s="73">
        <f>(DB483*DB484)*(1-COS(RADIANS(CW482-45)))+DB482*(SIN(RADIANS(CW482-45)))</f>
        <v>0</v>
      </c>
      <c r="EB484" s="73">
        <f>(DB484^2)*(1-COS(RADIANS(CW482-45)))+(COS(RADIANS(CW482-45)))</f>
        <v>1</v>
      </c>
      <c r="EC484" s="10"/>
      <c r="ED484">
        <v>0</v>
      </c>
      <c r="EE484" s="1">
        <v>0</v>
      </c>
      <c r="EG484">
        <f>CY484+DU484</f>
        <v>0</v>
      </c>
      <c r="EH484">
        <f>EG484/(SQRT(EG482^2+EG483^2+EG484^2))</f>
        <v>0</v>
      </c>
      <c r="EJ484">
        <f>Q484+AM484</f>
        <v>-0.11345851339573881</v>
      </c>
      <c r="EK484">
        <f>EJ484/(SQRT(EJ482^2+EJ483^2+EJ484^2))</f>
        <v>-8.022728420547165E-2</v>
      </c>
      <c r="EM484" s="23">
        <f>CY482*DU483-CY483*DU482</f>
        <v>-1</v>
      </c>
      <c r="ER484">
        <f t="shared" ref="ER484:ES486" si="742">CK483</f>
        <v>0.93180266183863136</v>
      </c>
      <c r="ES484">
        <f t="shared" si="742"/>
        <v>-0.87956522186239505</v>
      </c>
      <c r="ET484" t="e">
        <f>#REF!</f>
        <v>#REF!</v>
      </c>
      <c r="EU484" t="e">
        <f>#REF!</f>
        <v>#REF!</v>
      </c>
      <c r="EY484" s="28"/>
      <c r="EZ484" s="10"/>
      <c r="FA484" s="61">
        <v>0</v>
      </c>
      <c r="FB484" s="13">
        <f>BW485</f>
        <v>15</v>
      </c>
      <c r="FC484" s="17">
        <v>0</v>
      </c>
      <c r="FD484">
        <v>1</v>
      </c>
      <c r="FF484" s="73">
        <f>(FD482*FD484)*(1-COS(RADIANS(EY482+45)))-FD483*(SIN(RADIANS(EY482+45)))</f>
        <v>0</v>
      </c>
      <c r="FG484" s="73">
        <f>(FD483*FD484)*(1-COS(RADIANS(EY482+45)))+FD482*(SIN(RADIANS(EY482+45)))</f>
        <v>0</v>
      </c>
      <c r="FH484" s="73">
        <f>(FD484^2)*(1-COS(RADIANS(EY482+45)))+(COS(RADIANS(EY482+45)))</f>
        <v>1</v>
      </c>
      <c r="FI484" s="10"/>
      <c r="FJ484">
        <v>0</v>
      </c>
      <c r="FK484" s="23">
        <f>SIN(RADIANS(176))*SIN(RADIANS(0))</f>
        <v>0</v>
      </c>
      <c r="FM484" s="30">
        <f>(FK482*FK484)*(1-COS(RADIANS(EX482)))-FK483*(SIN(RADIANS(EX482)))</f>
        <v>0</v>
      </c>
      <c r="FN484" s="30">
        <f>(FK483*FK484)*(1-COS(RADIANS(EX482)))+FK482*(SIN(RADIANS(EX482)))</f>
        <v>0</v>
      </c>
      <c r="FO484" s="30">
        <f>(FK484^2)*(1-COS(RADIANS(EX482)))+(COS(RADIANS(EX482)))</f>
        <v>1</v>
      </c>
      <c r="FQ484">
        <v>0</v>
      </c>
      <c r="FS484" s="28">
        <f>(FD482*FD484)*(1-COS(RADIANS(EW482)))-FD483*(SIN(RADIANS(EW482)))</f>
        <v>0</v>
      </c>
      <c r="FT484" s="28">
        <f>(FD483*FD484)*(1-COS(RADIANS(EW482)))+FD482*(SIN(RADIANS(EW482)))</f>
        <v>0</v>
      </c>
      <c r="FU484" s="28">
        <f>(FD484^2)*(1-COS(RADIANS(EW482)))+(COS(RADIANS(EW482)))</f>
        <v>1</v>
      </c>
      <c r="FW484" s="61">
        <v>0</v>
      </c>
      <c r="FX484" s="13">
        <f>BX485</f>
        <v>151.4</v>
      </c>
      <c r="FY484" s="17">
        <v>0</v>
      </c>
      <c r="FZ484">
        <v>1</v>
      </c>
      <c r="GB484" s="73">
        <f>(FD482*FD482)*(1-COS(RADIANS(EY482-45)))-FD482*(SIN(RADIANS(EY482-45)))</f>
        <v>0</v>
      </c>
      <c r="GC484" s="73">
        <f>(FD483*FD484)*(1-COS(RADIANS(EY482-45)))+FD482*(SIN(RADIANS(EY482-45)))</f>
        <v>0</v>
      </c>
      <c r="GD484" s="73">
        <f>(FD484^2)*(1-COS(RADIANS(EY482-45)))+(COS(RADIANS(EY482-45)))</f>
        <v>1</v>
      </c>
      <c r="GE484" s="10"/>
      <c r="GF484">
        <v>0</v>
      </c>
      <c r="GG484" s="1">
        <v>0</v>
      </c>
      <c r="GI484">
        <f>FA484+FW484</f>
        <v>0</v>
      </c>
      <c r="GJ484">
        <f>GI484/(SQRT(GI482^2+GI483^2+GI484^2))</f>
        <v>0</v>
      </c>
      <c r="GL484" t="e">
        <f>#REF!+DC484</f>
        <v>#REF!</v>
      </c>
      <c r="GM484" t="e">
        <f>GL484/(SQRT(GL482^2+GL483^2+GL484^2))</f>
        <v>#REF!</v>
      </c>
      <c r="GO484" s="27">
        <f>FA482*FW483-FA483*FW482</f>
        <v>-1</v>
      </c>
    </row>
    <row r="485" spans="1:197" x14ac:dyDescent="0.2">
      <c r="A485" s="17">
        <f t="shared" si="727"/>
        <v>80</v>
      </c>
      <c r="B485" s="17">
        <f t="shared" si="727"/>
        <v>40</v>
      </c>
      <c r="C485" s="17">
        <f t="shared" si="727"/>
        <v>215.7</v>
      </c>
      <c r="D485" t="s">
        <v>10</v>
      </c>
      <c r="E485" s="5">
        <f t="shared" si="735"/>
        <v>-0.24002904019609339</v>
      </c>
      <c r="F485" s="6">
        <f t="shared" si="735"/>
        <v>-0.45893572105630898</v>
      </c>
      <c r="G485" s="7">
        <f t="shared" si="739"/>
        <v>-3.2649115887333775E-2</v>
      </c>
      <c r="H485" s="8">
        <f t="shared" si="740"/>
        <v>-8.0809397508405031E-2</v>
      </c>
      <c r="J485" s="10"/>
      <c r="P485" s="1"/>
      <c r="Z485" s="10"/>
      <c r="AA485" s="10"/>
      <c r="AB485" s="10"/>
      <c r="AC485" s="10"/>
      <c r="AD485" s="10"/>
      <c r="AE485" s="10"/>
      <c r="AF485" s="10"/>
      <c r="AG485" s="10"/>
      <c r="AH485" s="10"/>
      <c r="AW485" s="1"/>
      <c r="BV485" s="17">
        <f t="shared" si="736"/>
        <v>140</v>
      </c>
      <c r="BW485" s="17">
        <f t="shared" si="736"/>
        <v>15</v>
      </c>
      <c r="BX485" s="17">
        <f t="shared" si="736"/>
        <v>151.4</v>
      </c>
      <c r="BY485" s="10" t="s">
        <v>10</v>
      </c>
      <c r="BZ485" s="5">
        <f t="shared" si="741"/>
        <v>-9.8670839279614439E-2</v>
      </c>
      <c r="CA485" s="6">
        <f t="shared" si="741"/>
        <v>-0.32743703463395935</v>
      </c>
      <c r="CB485" s="7">
        <f>CY484</f>
        <v>0</v>
      </c>
      <c r="CC485" s="8">
        <f>DU484</f>
        <v>0</v>
      </c>
      <c r="CE485" s="10"/>
      <c r="CG485" s="10" t="s">
        <v>160</v>
      </c>
      <c r="CH485" s="10">
        <f>-CH482*((EY482-CW482)/(CH484-CE483))</f>
        <v>110.98816757970239</v>
      </c>
      <c r="CI485" s="67"/>
      <c r="CJ485" s="10" t="s">
        <v>10</v>
      </c>
      <c r="CK485" s="5">
        <f t="shared" si="737"/>
        <v>-9.8670839279614439E-2</v>
      </c>
      <c r="CL485" s="6">
        <f t="shared" si="737"/>
        <v>-0.32743703463395935</v>
      </c>
      <c r="CM485" s="7">
        <f>FA484</f>
        <v>0</v>
      </c>
      <c r="CN485" s="8">
        <f>FW484</f>
        <v>0</v>
      </c>
      <c r="CW485" s="28"/>
      <c r="CX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EE485" s="1"/>
      <c r="EI485" s="64">
        <f>(DEGREES(ACOS((EH482*EK482+EH483*EK483+EH484*EK484)/((SQRT(EH482^2+EH483^2+EH484^2))*(SQRT(EK482^2+EK483^2+EK484^2))))))</f>
        <v>4.9812981534648939</v>
      </c>
      <c r="ER485">
        <f t="shared" si="742"/>
        <v>0.3492962422733713</v>
      </c>
      <c r="ES485">
        <f t="shared" si="742"/>
        <v>-0.34518112468713447</v>
      </c>
      <c r="ET485" t="e">
        <f>#REF!</f>
        <v>#REF!</v>
      </c>
      <c r="EU485" t="e">
        <f>#REF!</f>
        <v>#REF!</v>
      </c>
      <c r="EY485" s="28"/>
      <c r="EZ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GG485" s="1"/>
      <c r="GK485" s="64" t="e">
        <f>(DEGREES(ACOS((GJ482*GM482+GJ483*GM483+GJ484*GM484)/((SQRT(GJ482^2+GJ483^2+GJ484^2))*(SQRT(GM482^2+GM483^2+GM484^2))))))</f>
        <v>#VALUE!</v>
      </c>
    </row>
    <row r="486" spans="1:197" x14ac:dyDescent="0.2">
      <c r="A486" s="17">
        <f t="shared" si="727"/>
        <v>120</v>
      </c>
      <c r="B486" s="17">
        <f t="shared" si="727"/>
        <v>45</v>
      </c>
      <c r="C486" s="17">
        <f t="shared" si="727"/>
        <v>167.8</v>
      </c>
      <c r="P486" s="1"/>
      <c r="Q486" s="82" t="s">
        <v>148</v>
      </c>
      <c r="R486" s="13"/>
      <c r="T486" s="10"/>
      <c r="U486" s="10"/>
      <c r="V486" s="10"/>
      <c r="W486" s="10"/>
      <c r="X486" s="10"/>
      <c r="Y486" s="10"/>
      <c r="Z486" s="80"/>
      <c r="AA486" s="23" t="s">
        <v>149</v>
      </c>
      <c r="AE486" s="1"/>
      <c r="AG486" s="80"/>
      <c r="AK486" s="13"/>
      <c r="AL486" s="81"/>
      <c r="AM486" s="82" t="s">
        <v>150</v>
      </c>
      <c r="AO486" s="13"/>
      <c r="AP486" s="13"/>
      <c r="AS486" s="1"/>
      <c r="AW486" s="1"/>
      <c r="BV486" s="17">
        <f t="shared" si="736"/>
        <v>90</v>
      </c>
      <c r="BW486" s="17">
        <f t="shared" si="736"/>
        <v>20</v>
      </c>
      <c r="BX486" s="17">
        <f t="shared" si="736"/>
        <v>201.2</v>
      </c>
      <c r="CE486" s="10"/>
      <c r="CS486" s="15"/>
      <c r="CW486" s="28"/>
      <c r="CX486" s="10"/>
      <c r="CY486" s="82" t="s">
        <v>148</v>
      </c>
      <c r="CZ486" s="13"/>
      <c r="DB486" s="10"/>
      <c r="DC486" s="10"/>
      <c r="DD486" s="10"/>
      <c r="DE486" s="10"/>
      <c r="DF486" s="10"/>
      <c r="DG486" s="10"/>
      <c r="DH486" s="80"/>
      <c r="DI486" s="23" t="s">
        <v>149</v>
      </c>
      <c r="DM486" s="1"/>
      <c r="DO486" s="80"/>
      <c r="DS486" s="13"/>
      <c r="DT486" s="81"/>
      <c r="DU486" s="82" t="s">
        <v>150</v>
      </c>
      <c r="DW486" s="13"/>
      <c r="DX486" s="13"/>
      <c r="EA486" s="1"/>
      <c r="EE486" s="1"/>
      <c r="EI486" s="13"/>
      <c r="ER486">
        <f t="shared" si="742"/>
        <v>-9.8670839279614439E-2</v>
      </c>
      <c r="ES486">
        <f t="shared" si="742"/>
        <v>-0.32743703463395935</v>
      </c>
      <c r="ET486" t="e">
        <f>#REF!</f>
        <v>#REF!</v>
      </c>
      <c r="EU486" t="e">
        <f>#REF!</f>
        <v>#REF!</v>
      </c>
      <c r="EY486" s="28"/>
      <c r="EZ486" s="10"/>
      <c r="FA486" s="82" t="s">
        <v>148</v>
      </c>
      <c r="FB486" s="13"/>
      <c r="FD486" s="10"/>
      <c r="FE486" s="10"/>
      <c r="FF486" s="10"/>
      <c r="FG486" s="10"/>
      <c r="FH486" s="10"/>
      <c r="FI486" s="10"/>
      <c r="FJ486" s="80"/>
      <c r="FK486" s="23" t="s">
        <v>149</v>
      </c>
      <c r="FO486" s="1"/>
      <c r="FQ486" s="80"/>
      <c r="FU486" s="13"/>
      <c r="FV486" s="81"/>
      <c r="FW486" s="82" t="s">
        <v>150</v>
      </c>
      <c r="FY486" s="13"/>
      <c r="FZ486" s="13"/>
      <c r="GC486" s="1"/>
      <c r="GG486" s="1"/>
      <c r="GK486" s="13"/>
    </row>
    <row r="487" spans="1:197" x14ac:dyDescent="0.2">
      <c r="A487" s="17">
        <f t="shared" si="727"/>
        <v>90</v>
      </c>
      <c r="B487" s="17">
        <f t="shared" si="727"/>
        <v>50</v>
      </c>
      <c r="C487" s="17">
        <f t="shared" si="727"/>
        <v>209.4</v>
      </c>
      <c r="E487" s="5" t="s">
        <v>4</v>
      </c>
      <c r="F487" s="6" t="s">
        <v>5</v>
      </c>
      <c r="G487" s="7" t="s">
        <v>6</v>
      </c>
      <c r="H487" s="8" t="s">
        <v>1</v>
      </c>
      <c r="I487">
        <v>3</v>
      </c>
      <c r="J487" s="9" t="s">
        <v>7</v>
      </c>
      <c r="K487">
        <v>3</v>
      </c>
      <c r="M487" s="17">
        <f>A479</f>
        <v>85</v>
      </c>
      <c r="N487" s="17">
        <f>B479</f>
        <v>10</v>
      </c>
      <c r="O487" s="17">
        <f>C479</f>
        <v>114.6</v>
      </c>
      <c r="P487" s="1"/>
      <c r="Q487" s="61">
        <f t="array" ref="Q487:Q489">MMULT(AI487:AK489,AG487:AG489)</f>
        <v>-0.42469854190187173</v>
      </c>
      <c r="R487" s="13"/>
      <c r="S487" s="17">
        <v>1</v>
      </c>
      <c r="T487">
        <v>0</v>
      </c>
      <c r="V487" s="73">
        <f>(T487^2)*(1-COS(RADIANS(O487+45)))+(COS(RADIANS(O487+45)))</f>
        <v>-0.93728198949189145</v>
      </c>
      <c r="W487" s="73">
        <f>(T487*T488)*(1-COS(RADIANS(O487+45)))-T489*(SIN(RADIANS(O487+45)))</f>
        <v>-0.34857204732181535</v>
      </c>
      <c r="X487" s="73">
        <f>(T487*T489)*(1-COS(RADIANS(O487+45)))+T488*(SIN(RADIANS(O487+45)))</f>
        <v>0</v>
      </c>
      <c r="Y487" s="10"/>
      <c r="Z487">
        <f t="array" ref="Z487:Z489">MMULT(V487:X489,S487:S489)</f>
        <v>-0.93728198949189145</v>
      </c>
      <c r="AA487" s="23">
        <f>COS(RADIANS('[1]Biaxial Input'!$F$21))</f>
        <v>-0.9975640502598242</v>
      </c>
      <c r="AC487" s="30">
        <f>(AA487^2)*(1-COS(RADIANS(N487)))+(COS(RADIANS(N487)))</f>
        <v>0.99992607504832687</v>
      </c>
      <c r="AD487" s="30">
        <f>(AA487*AA488)*(1-COS(RADIANS(N487)))-AA489*(SIN(RADIANS(N487)))</f>
        <v>-1.0571760619211149E-3</v>
      </c>
      <c r="AE487" s="30">
        <f>(AA487*AA489)*(1-COS(RADIANS(N487)))+AA488*(SIN(RADIANS(N487)))</f>
        <v>1.2113084546138469E-2</v>
      </c>
      <c r="AG487">
        <f t="array" ref="AG487:AG489">MMULT(AC487:AE489,Z487:Z489)</f>
        <v>-0.93758120299039771</v>
      </c>
      <c r="AI487" s="28">
        <f>(T487^2)*(1-COS(RADIANS(M487)))+(COS(RADIANS(M487)))</f>
        <v>8.7155742747658138E-2</v>
      </c>
      <c r="AJ487" s="28">
        <f>(T487*T488)*(1-COS(RADIANS(M487)))-T489*(SIN(RADIANS(M487)))</f>
        <v>-0.99619469809174555</v>
      </c>
      <c r="AK487" s="28">
        <f>(T487*T489)*(1-COS(RADIANS(M487)))+T488*(SIN(RADIANS(M487)))</f>
        <v>0</v>
      </c>
      <c r="AM487" s="61">
        <f t="array" ref="AM487:AM489">MMULT(AI487:AK489,AW487:AW489)</f>
        <v>-0.888940589807519</v>
      </c>
      <c r="AN487" s="13"/>
      <c r="AO487" s="17">
        <v>1</v>
      </c>
      <c r="AP487">
        <v>0</v>
      </c>
      <c r="AR487" s="73">
        <f>(T487^2)*(1-COS(RADIANS(O487-45)))+(COS(RADIANS(O487-45)))</f>
        <v>0.34857204732181529</v>
      </c>
      <c r="AS487" s="73">
        <f>(T487*T488)*(1-COS(RADIANS(O487-45)))-T489*(SIN(RADIANS(O487-45)))</f>
        <v>-0.93728198949189145</v>
      </c>
      <c r="AT487" s="73">
        <f>(T487*T489)*(1-COS(RADIANS(O487-45)))+T488*(SIN(RADIANS(O487-45)))</f>
        <v>0</v>
      </c>
      <c r="AU487" s="10"/>
      <c r="AV487">
        <f t="array" ref="AV487:AV489">MMULT(AR487:AT489,S487:S489)</f>
        <v>0.34857204732181529</v>
      </c>
      <c r="AW487" s="1">
        <f t="array" ref="AW487:AW489">MMULT(AC487:AE489,AV487:AV489)</f>
        <v>0.34755540706750182</v>
      </c>
      <c r="BV487" s="17">
        <f t="shared" si="736"/>
        <v>45</v>
      </c>
      <c r="BW487" s="17">
        <f t="shared" si="736"/>
        <v>25</v>
      </c>
      <c r="BX487" s="17">
        <f t="shared" si="736"/>
        <v>245.2</v>
      </c>
      <c r="BZ487" s="5" t="s">
        <v>4</v>
      </c>
      <c r="CA487" s="6" t="s">
        <v>5</v>
      </c>
      <c r="CB487" s="7" t="s">
        <v>6</v>
      </c>
      <c r="CC487" s="8" t="s">
        <v>1</v>
      </c>
      <c r="CD487">
        <v>2</v>
      </c>
      <c r="CE487" s="9" t="s">
        <v>7</v>
      </c>
      <c r="CG487" s="90" t="s">
        <v>157</v>
      </c>
      <c r="CH487" s="61">
        <f>CE488-((CH489-CE488)/(EY487-CW487))*CW487</f>
        <v>3.5832422897931711</v>
      </c>
      <c r="CI487" s="10"/>
      <c r="CK487" s="5" t="s">
        <v>4</v>
      </c>
      <c r="CL487" s="6" t="s">
        <v>5</v>
      </c>
      <c r="CM487" s="7" t="s">
        <v>6</v>
      </c>
      <c r="CN487" s="8" t="s">
        <v>1</v>
      </c>
      <c r="CO487" s="10"/>
      <c r="CP487">
        <f t="shared" ref="CP487:CQ489" si="743">BZ488</f>
        <v>0.93180266183863136</v>
      </c>
      <c r="CQ487">
        <f t="shared" si="743"/>
        <v>-0.87956522186239505</v>
      </c>
      <c r="CR487">
        <f>CI491</f>
        <v>0</v>
      </c>
      <c r="CS487">
        <f>CL491</f>
        <v>0</v>
      </c>
      <c r="CU487" s="17">
        <f>CU391</f>
        <v>0</v>
      </c>
      <c r="CV487" s="17">
        <f>CV391</f>
        <v>5</v>
      </c>
      <c r="CW487" s="31">
        <f>CH394</f>
        <v>110.33673337994631</v>
      </c>
      <c r="CX487" s="1"/>
      <c r="CY487" s="61">
        <f t="array" ref="CY487:CY489">MMULT(DQ487:DS489,DO487:DO489)</f>
        <v>-0.90886956179395484</v>
      </c>
      <c r="CZ487" s="13"/>
      <c r="DA487" s="17">
        <v>1</v>
      </c>
      <c r="DB487">
        <v>0</v>
      </c>
      <c r="DD487" s="73">
        <f>(DB487^2)*(1-COS(RADIANS(CW487+45)))+(COS(RADIANS(CW487+45)))</f>
        <v>-0.90877589307543161</v>
      </c>
      <c r="DE487" s="73">
        <f>(DB487*DB488)*(1-COS(RADIANS(CW487+45)))-DB489*(SIN(RADIANS(CW487+45)))</f>
        <v>-0.41728452663015397</v>
      </c>
      <c r="DF487" s="73">
        <f>(DB487*DB489)*(1-COS(RADIANS(CW487+45)))+DB488*(SIN(RADIANS(CW487+45)))</f>
        <v>0</v>
      </c>
      <c r="DG487" s="10"/>
      <c r="DH487">
        <f t="array" ref="DH487:DH489">MMULT(DD487:DF489,DA487:DA489)</f>
        <v>-0.90877589307543161</v>
      </c>
      <c r="DI487" s="23">
        <f>COS(RADIANS('[1]Biaxial Input'!$F$21))</f>
        <v>-0.9975640502598242</v>
      </c>
      <c r="DK487" s="30">
        <f>(DI487^2)*(1-COS(RADIANS(CV487)))+(COS(RADIANS(CV487)))</f>
        <v>0.99998148353170568</v>
      </c>
      <c r="DL487" s="30">
        <f>(DI487*DI488)*(1-COS(RADIANS(CV487)))-DI489*(SIN(RADIANS(CV487)))</f>
        <v>-2.6479783333051429E-4</v>
      </c>
      <c r="DM487" s="30">
        <f>(DI487*DI489)*(1-COS(RADIANS(CV487)))+DI488*(SIN(RADIANS(CV487)))</f>
        <v>6.0796772806267756E-3</v>
      </c>
      <c r="DO487">
        <f t="array" ref="DO487:DO489">MMULT(DK487:DM489,DH487:DH489)</f>
        <v>-0.90886956179395484</v>
      </c>
      <c r="DQ487" s="28">
        <f>(DB487^2)*(1-COS(RADIANS(CU487)))+(COS(RADIANS(CU487)))</f>
        <v>1</v>
      </c>
      <c r="DR487" s="28">
        <f>(DB487*DB488)*(1-COS(RADIANS(CU487)))-DB489*(SIN(RADIANS(CU487)))</f>
        <v>0</v>
      </c>
      <c r="DS487" s="28">
        <f>(DB487*DB489)*(1-COS(RADIANS(CU487)))+DB488*(SIN(RADIANS(CU487)))</f>
        <v>0</v>
      </c>
      <c r="DU487" s="61">
        <f t="array" ref="DU487:DU489">MMULT(DQ487:DS489,EE487:EE489)</f>
        <v>0.41703615810697731</v>
      </c>
      <c r="DV487" s="13">
        <f>H488</f>
        <v>-0.888940589807519</v>
      </c>
      <c r="DW487" s="17">
        <v>1</v>
      </c>
      <c r="DX487">
        <v>0</v>
      </c>
      <c r="DZ487" s="73">
        <f>(DB487^2)*(1-COS(RADIANS(CW487-45)))+(COS(RADIANS(CW487-45)))</f>
        <v>0.4172845266301537</v>
      </c>
      <c r="EA487" s="73">
        <f>(DB487*DB488)*(1-COS(RADIANS(CW487-45)))-DB489*(SIN(RADIANS(CW487-45)))</f>
        <v>-0.90877589307543172</v>
      </c>
      <c r="EB487" s="73">
        <f>(DB487*DB489)*(1-COS(RADIANS(CW487-45)))+DB488*(SIN(RADIANS(CW487-45)))</f>
        <v>0</v>
      </c>
      <c r="EC487" s="10"/>
      <c r="ED487">
        <f t="array" ref="ED487:ED489">MMULT(DZ487:EB489,DA487:DA489)</f>
        <v>0.4172845266301537</v>
      </c>
      <c r="EE487" s="1">
        <f t="array" ref="EE487:EE489">MMULT(DK487:DM489,ED487:ED489)</f>
        <v>0.41703615810697731</v>
      </c>
      <c r="EG487">
        <f>CY487+DU487</f>
        <v>-0.49183340368697753</v>
      </c>
      <c r="EH487">
        <f>EG487/(SQRT(EG487^2+EG488^2+EG489^2))</f>
        <v>-0.34777873496112249</v>
      </c>
      <c r="EJ487">
        <f>Q487+AM487</f>
        <v>-1.3136391317093907</v>
      </c>
      <c r="EK487">
        <f>EJ487/(SQRT(EJ487^2+EJ488^2+EJ489^2))</f>
        <v>-0.92888313806371836</v>
      </c>
      <c r="EM487" s="23">
        <f>CY488*DU489-CY489*DU488</f>
        <v>-6.0796772806267739E-3</v>
      </c>
      <c r="EO487" s="15">
        <v>2</v>
      </c>
      <c r="EP487" s="9" t="s">
        <v>7</v>
      </c>
      <c r="EW487" s="17">
        <f>CU487</f>
        <v>0</v>
      </c>
      <c r="EX487" s="17">
        <f>CV487</f>
        <v>5</v>
      </c>
      <c r="EY487" s="31">
        <f>1+CW487</f>
        <v>111.33673337994631</v>
      </c>
      <c r="EZ487" s="10"/>
      <c r="FA487" s="61">
        <f t="array" ref="FA487:FA489">MMULT(FS487:FU489,FQ487:FQ489)</f>
        <v>-0.91600942108781136</v>
      </c>
      <c r="FB487" s="13">
        <f>BW488</f>
        <v>30</v>
      </c>
      <c r="FC487" s="17">
        <v>1</v>
      </c>
      <c r="FD487">
        <v>0</v>
      </c>
      <c r="FF487" s="73">
        <f>(FD487^2)*(1-COS(RADIANS(EY487+45)))+(COS(RADIANS(EY487+45)))</f>
        <v>-0.91592010126390033</v>
      </c>
      <c r="FG487" s="73">
        <f>(FD487*FD488)*(1-COS(RADIANS(EY487+45)))-FD489*(SIN(RADIANS(EY487+45)))</f>
        <v>-0.40136064592922721</v>
      </c>
      <c r="FH487" s="73">
        <f>(FD487*FD489)*(1-COS(RADIANS(EY487+45)))+FD488*(SIN(RADIANS(EY487+45)))</f>
        <v>0</v>
      </c>
      <c r="FI487" s="10"/>
      <c r="FJ487">
        <f t="array" ref="FJ487:FJ489">MMULT(FF487:FH489,FC487:FC489)</f>
        <v>-0.91592010126390033</v>
      </c>
      <c r="FK487" s="23">
        <f>COS(RADIANS(176))</f>
        <v>-0.9975640502598242</v>
      </c>
      <c r="FM487" s="30">
        <f>(FK487^2)*(1-COS(RADIANS(EX487)))+(COS(RADIANS(EX487)))</f>
        <v>0.99998148353170568</v>
      </c>
      <c r="FN487" s="30">
        <f>(FK487*FK488)*(1-COS(RADIANS(EX487)))-FK489*(SIN(RADIANS(EX487)))</f>
        <v>-2.6479783333051429E-4</v>
      </c>
      <c r="FO487" s="30">
        <f>(FK487*FK489)*(1-COS(RADIANS(EX487)))+FK488*(SIN(RADIANS(EX487)))</f>
        <v>6.0796772806267756E-3</v>
      </c>
      <c r="FQ487">
        <f t="array" ref="FQ487:FQ489">MMULT(FM487:FO489,FJ487:FJ489)</f>
        <v>-0.91600942108781136</v>
      </c>
      <c r="FS487" s="28">
        <f>(FD487^2)*(1-COS(RADIANS(EW487)))+(COS(RADIANS(EW487)))</f>
        <v>1</v>
      </c>
      <c r="FT487" s="28">
        <f>(FD487*FD488)*(1-COS(RADIANS(EW487)))-FD489*(SIN(RADIANS(EW487)))</f>
        <v>0</v>
      </c>
      <c r="FU487" s="28">
        <f>(FD487*FD489)*(1-COS(RADIANS(EW487)))+FD488*(SIN(RADIANS(EW487)))</f>
        <v>0</v>
      </c>
      <c r="FW487" s="61">
        <f t="array" ref="FW487:FW489">MMULT(FS487:FU489,GG487:GG489)</f>
        <v>0.40111068048923387</v>
      </c>
      <c r="FX487" s="13">
        <f>BX488</f>
        <v>177.5</v>
      </c>
      <c r="FY487" s="17">
        <v>1</v>
      </c>
      <c r="FZ487">
        <v>0</v>
      </c>
      <c r="GB487" s="73">
        <f>(FD487^2)*(1-COS(RADIANS(EY487-45)))+(COS(RADIANS(EY487-45)))</f>
        <v>0.40136064592922738</v>
      </c>
      <c r="GC487" s="73">
        <f>(FD487*FD488)*(1-COS(RADIANS(EY487-45)))-FD489*(SIN(RADIANS(EY487-45)))</f>
        <v>-0.91592010126390033</v>
      </c>
      <c r="GD487" s="73">
        <f>(FD487*FD489)*(1-COS(RADIANS(EY487-45)))+FD488*(SIN(RADIANS(EY487-45)))</f>
        <v>0</v>
      </c>
      <c r="GE487" s="10"/>
      <c r="GF487">
        <f t="array" ref="GF487:GF489">MMULT(GB487:GD489,FC487:FC489)</f>
        <v>0.40136064592922738</v>
      </c>
      <c r="GG487" s="1">
        <f t="array" ref="GG487:GG489">MMULT(FM487:FO489,GF487:GF489)</f>
        <v>0.40111068048923387</v>
      </c>
      <c r="GI487">
        <f>FA487+FW487</f>
        <v>-0.51489874059857743</v>
      </c>
      <c r="GJ487">
        <f>GI487/(SQRT(GI487^2+GI488^2+GI489^2))</f>
        <v>-0.36408839110166724</v>
      </c>
      <c r="GL487" t="e">
        <f>CH488+DC487</f>
        <v>#VALUE!</v>
      </c>
      <c r="GM487" t="e">
        <f>GL487/(SQRT(GL487^2+GL488^2+GL489^2))</f>
        <v>#VALUE!</v>
      </c>
      <c r="GO487" s="27">
        <f>FA488*FW489-FA489*FW488</f>
        <v>-6.0796772806267774E-3</v>
      </c>
    </row>
    <row r="488" spans="1:197" x14ac:dyDescent="0.2">
      <c r="A488" s="17">
        <f t="shared" si="727"/>
        <v>70</v>
      </c>
      <c r="B488" s="17">
        <f t="shared" si="727"/>
        <v>-5</v>
      </c>
      <c r="C488" s="17">
        <f t="shared" si="727"/>
        <v>220.3</v>
      </c>
      <c r="D488" t="s">
        <v>8</v>
      </c>
      <c r="E488" s="5">
        <f t="shared" ref="E488:F490" si="744">E483</f>
        <v>0.89699707659114825</v>
      </c>
      <c r="F488" s="6">
        <f t="shared" si="744"/>
        <v>-0.83821484324154183</v>
      </c>
      <c r="G488" s="7">
        <f>Q487</f>
        <v>-0.42469854190187173</v>
      </c>
      <c r="H488" s="8">
        <f>AM487</f>
        <v>-0.888940589807519</v>
      </c>
      <c r="J488" s="9">
        <f>((SUMPRODUCT(G488:G490,E488:E490))*(SUMPRODUCT(G488:(G490),F488:F490)))-((SUMPRODUCT(H488:H490,E488:E490))*(SUMPRODUCT(H488:H490,F488:F490)))</f>
        <v>-3.7553990120832714E-2</v>
      </c>
      <c r="P488" s="1"/>
      <c r="Q488" s="61">
        <v>-0.90400630303711393</v>
      </c>
      <c r="S488" s="17">
        <v>0</v>
      </c>
      <c r="T488">
        <v>0</v>
      </c>
      <c r="V488" s="73">
        <f>(T487*T488)*(1-COS(RADIANS(O487+45)))+T489*(SIN(RADIANS(O487+45)))</f>
        <v>0.34857204732181535</v>
      </c>
      <c r="W488" s="73">
        <f>(T488^2)*(1-COS(RADIANS(O487+45)))+(COS(RADIANS(O487+45)))</f>
        <v>-0.93728198949189145</v>
      </c>
      <c r="X488" s="73">
        <f>(T488*T489)*(1-COS(RADIANS(O487+45)))-T487*(SIN(RADIANS(O487+45)))</f>
        <v>0</v>
      </c>
      <c r="Y488" s="10"/>
      <c r="Z488">
        <v>0.34857204732181535</v>
      </c>
      <c r="AA488" s="23">
        <f>SIN(RADIANS('[1]Biaxial Input'!$F$21))*(COS(RADIANS(0)))</f>
        <v>6.9756473744125524E-2</v>
      </c>
      <c r="AC488" s="30">
        <f>(AA487*AA488)*(1-COS(RADIANS(N487)))+AA489*(SIN(RADIANS(N487)))</f>
        <v>-1.0571760619211149E-3</v>
      </c>
      <c r="AD488" s="30">
        <f>(AA488^2)*(1-COS(RADIANS(N487)))+(COS(RADIANS(N487)))</f>
        <v>0.98488167796388115</v>
      </c>
      <c r="AE488" s="30">
        <f>(AA488*AA489)*(1-COS(RADIANS(N487)))-AA487*(SIN(RADIANS(N487)))</f>
        <v>0.17322517943366056</v>
      </c>
      <c r="AG488">
        <v>0.34429309494017546</v>
      </c>
      <c r="AI488" s="28">
        <f>(T487*T488)*(1-COS(RADIANS(M487)))+T489*(SIN(RADIANS(M487)))</f>
        <v>0.99619469809174555</v>
      </c>
      <c r="AJ488" s="28">
        <f>(T488^2)*(1-COS(RADIANS(M487)))+(COS(RADIANS(M487)))</f>
        <v>8.7155742747658138E-2</v>
      </c>
      <c r="AK488" s="28">
        <f>(T488*T489)*(1-COS(RADIANS(M487)))-T487*(SIN(RADIANS(M487)))</f>
        <v>0</v>
      </c>
      <c r="AM488" s="61">
        <v>0.42665523641601805</v>
      </c>
      <c r="AO488" s="17">
        <v>0</v>
      </c>
      <c r="AP488">
        <v>0</v>
      </c>
      <c r="AR488" s="73">
        <f>(T487*T488)*(1-COS(RADIANS(O487-45)))+T489*(SIN(RADIANS(O487-45)))</f>
        <v>0.93728198949189145</v>
      </c>
      <c r="AS488" s="73">
        <f>(T488^2)*(1-COS(RADIANS(O487-45)))+(COS(RADIANS(O487-45)))</f>
        <v>0.34857204732181529</v>
      </c>
      <c r="AT488" s="73">
        <f>(T488*T489)*(1-COS(RADIANS(O487-45)))-T487*(SIN(RADIANS(O487-45)))</f>
        <v>0</v>
      </c>
      <c r="AU488" s="10"/>
      <c r="AV488">
        <v>0.93728198949189145</v>
      </c>
      <c r="AW488" s="1">
        <v>0.92274335651181538</v>
      </c>
      <c r="BV488" s="17">
        <f t="shared" si="736"/>
        <v>20</v>
      </c>
      <c r="BW488" s="17">
        <f t="shared" si="736"/>
        <v>30</v>
      </c>
      <c r="BX488" s="17">
        <f t="shared" si="736"/>
        <v>177.5</v>
      </c>
      <c r="BY488" t="s">
        <v>8</v>
      </c>
      <c r="BZ488" s="5">
        <f t="shared" ref="BZ488:CA490" si="745">BZ573</f>
        <v>0.93180266183863136</v>
      </c>
      <c r="CA488" s="6">
        <f t="shared" si="745"/>
        <v>-0.87956522186239505</v>
      </c>
      <c r="CB488" s="7">
        <f>CY487</f>
        <v>-0.90886956179395484</v>
      </c>
      <c r="CC488" s="8">
        <f>DU487</f>
        <v>0.41703615810697731</v>
      </c>
      <c r="CE488" s="9">
        <f>((SUMPRODUCT(CB488:CB490,BZ488:BZ490))*(SUMPRODUCT(CB488:(CB490),CA488:CA490)))-((SUMPRODUCT(CC488:CC490,BZ488:BZ490))*(SUMPRODUCT(CC488:CC490,CA488:CA490)))</f>
        <v>0</v>
      </c>
      <c r="CG488">
        <v>1</v>
      </c>
      <c r="CH488" t="s">
        <v>161</v>
      </c>
      <c r="CI488" s="67"/>
      <c r="CJ488" s="1" t="s">
        <v>8</v>
      </c>
      <c r="CK488" s="5">
        <f t="shared" ref="CK488:CL490" si="746">BZ488</f>
        <v>0.93180266183863136</v>
      </c>
      <c r="CL488" s="6">
        <f t="shared" si="746"/>
        <v>-0.87956522186239505</v>
      </c>
      <c r="CM488" s="7">
        <f>FA487</f>
        <v>-0.91600942108781136</v>
      </c>
      <c r="CN488" s="8">
        <f>FW487</f>
        <v>0.40111068048923387</v>
      </c>
      <c r="CO488" s="10"/>
      <c r="CP488">
        <f t="shared" si="743"/>
        <v>0.3492962422733713</v>
      </c>
      <c r="CQ488">
        <f t="shared" si="743"/>
        <v>-0.34518112468713447</v>
      </c>
      <c r="CR488">
        <f>CJ491</f>
        <v>0</v>
      </c>
      <c r="CS488">
        <f>CM491</f>
        <v>0</v>
      </c>
      <c r="CW488" s="28"/>
      <c r="CX488" s="1"/>
      <c r="CY488" s="61">
        <v>0.41594500154785963</v>
      </c>
      <c r="CZ488" s="13"/>
      <c r="DA488" s="17">
        <v>0</v>
      </c>
      <c r="DB488">
        <v>0</v>
      </c>
      <c r="DD488" s="73">
        <f>(DB487*DB488)*(1-COS(RADIANS(CW487+45)))+DB489*(SIN(RADIANS(CW487+45)))</f>
        <v>0.41728452663015397</v>
      </c>
      <c r="DE488" s="73">
        <f>(DB488^2)*(1-COS(RADIANS(CW487+45)))+(COS(RADIANS(CW487+45)))</f>
        <v>-0.90877589307543161</v>
      </c>
      <c r="DF488" s="73">
        <f>(DB488*DB489)*(1-COS(RADIANS(CW487+45)))-DB487*(SIN(RADIANS(CW487+45)))</f>
        <v>0</v>
      </c>
      <c r="DG488" s="10"/>
      <c r="DH488">
        <v>0.41728452663015397</v>
      </c>
      <c r="DI488" s="23">
        <f>SIN(RADIANS('[1]Biaxial Input'!$F$21))*(COS(RADIANS(0)))</f>
        <v>6.9756473744125524E-2</v>
      </c>
      <c r="DK488" s="30">
        <f>(DI487*DI488)*(1-COS(RADIANS(CV487)))+DI489*(SIN(RADIANS(CV487)))</f>
        <v>-2.6479783333051429E-4</v>
      </c>
      <c r="DL488" s="30">
        <f>(DI488^2)*(1-COS(RADIANS(CV487)))+(COS(RADIANS(CV487)))</f>
        <v>0.99621321456003986</v>
      </c>
      <c r="DM488" s="30">
        <f>(DI488*DI489)*(1-COS(RADIANS(CV487)))-DI487*(SIN(RADIANS(CV487)))</f>
        <v>8.694343573875718E-2</v>
      </c>
      <c r="DO488">
        <v>0.41594500154785963</v>
      </c>
      <c r="DQ488" s="28">
        <f>(DB487*DB488)*(1-COS(RADIANS(CU487)))+DB489*(SIN(RADIANS(CU487)))</f>
        <v>0</v>
      </c>
      <c r="DR488" s="28">
        <f>(DB488^2)*(1-COS(RADIANS(CU487)))+(COS(RADIANS(CU487)))</f>
        <v>1</v>
      </c>
      <c r="DS488" s="28">
        <f>(DB488*DB489)*(1-COS(RADIANS(CU487)))-DB487*(SIN(RADIANS(CU487)))</f>
        <v>0</v>
      </c>
      <c r="DU488" s="61">
        <v>0.90522405771681291</v>
      </c>
      <c r="DV488" s="13">
        <f t="shared" ref="DV488:DV489" si="747">H489</f>
        <v>0.42665523641601805</v>
      </c>
      <c r="DW488" s="17">
        <v>0</v>
      </c>
      <c r="DX488">
        <v>0</v>
      </c>
      <c r="DZ488" s="73">
        <f>(DB487*DB488)*(1-COS(RADIANS(CW487-45)))+DB489*(SIN(RADIANS(CW487-45)))</f>
        <v>0.90877589307543172</v>
      </c>
      <c r="EA488" s="73">
        <f>(DB488^2)*(1-COS(RADIANS(CW487-45)))+(COS(RADIANS(CW487-45)))</f>
        <v>0.4172845266301537</v>
      </c>
      <c r="EB488" s="73">
        <f>(DB488*DB489)*(1-COS(RADIANS(CW487-45)))-DB487*(SIN(RADIANS(CW487-45)))</f>
        <v>0</v>
      </c>
      <c r="EC488" s="10"/>
      <c r="ED488">
        <v>0.90877589307543172</v>
      </c>
      <c r="EE488" s="1">
        <v>0.90522405771681291</v>
      </c>
      <c r="EG488">
        <f>CY488+DU488</f>
        <v>1.3211690592646725</v>
      </c>
      <c r="EH488">
        <f>EG488/(SQRT(EG487^2+EG488^2+EG489^2))</f>
        <v>0.93420760089990162</v>
      </c>
      <c r="EJ488">
        <f>Q488+AM488</f>
        <v>-0.47735106662109589</v>
      </c>
      <c r="EK488">
        <f>EJ488/(SQRT(EJ487^2+EJ488^2+EJ489^2))</f>
        <v>-0.33753817621440829</v>
      </c>
      <c r="EM488" s="23">
        <f>CY489*DU487-CY487*DU489</f>
        <v>-8.694343573875718E-2</v>
      </c>
      <c r="EP488" s="9">
        <f>((SUMPRODUCT(CM488:CM490,BZ488:BZ490))*(SUMPRODUCT(CM488:CM490,CA488:CA490)))-((SUMPRODUCT(CN488:CN490,BZ488:BZ490))*(SUMPRODUCT(CN488:CN490,CA488:CA490)))</f>
        <v>-3.2475515451905024E-2</v>
      </c>
      <c r="EY488" s="28"/>
      <c r="EZ488" s="10"/>
      <c r="FA488" s="61">
        <v>0.40008331293736799</v>
      </c>
      <c r="FB488" s="13">
        <f>BW489</f>
        <v>35</v>
      </c>
      <c r="FC488" s="17">
        <v>0</v>
      </c>
      <c r="FD488">
        <v>0</v>
      </c>
      <c r="FF488" s="73">
        <f>(FD487*FD488)*(1-COS(RADIANS(EY487+45)))+FD489*(SIN(RADIANS(EY487+45)))</f>
        <v>0.40136064592922721</v>
      </c>
      <c r="FG488" s="73">
        <f>(FD488^2)*(1-COS(RADIANS(EY487+45)))+(COS(RADIANS(EY487+45)))</f>
        <v>-0.91592010126390033</v>
      </c>
      <c r="FH488" s="73">
        <f>(FD488*FD489)*(1-COS(RADIANS(EY487+45)))-FD487*(SIN(RADIANS(EY487+45)))</f>
        <v>0</v>
      </c>
      <c r="FI488" s="10"/>
      <c r="FJ488">
        <v>0.40136064592922721</v>
      </c>
      <c r="FK488" s="23">
        <f>SIN(RADIANS(176))*(COS(RADIANS(0)))</f>
        <v>6.9756473744125524E-2</v>
      </c>
      <c r="FM488" s="30">
        <f>(FK487*FK488)*(1-COS(RADIANS(EX487)))+FK489*(SIN(RADIANS(EX487)))</f>
        <v>-2.6479783333051429E-4</v>
      </c>
      <c r="FN488" s="30">
        <f>(FK488^2)*(1-COS(RADIANS(EX487)))+(COS(RADIANS(EX487)))</f>
        <v>0.99621321456003986</v>
      </c>
      <c r="FO488" s="30">
        <f>(FK488*FK489)*(1-COS(RADIANS(EX487)))-FK487*(SIN(RADIANS(EX487)))</f>
        <v>8.694343573875718E-2</v>
      </c>
      <c r="FQ488">
        <v>0.40008331293736799</v>
      </c>
      <c r="FS488" s="28">
        <f>(FD487*FD488)*(1-COS(RADIANS(EW487)))+FD489*(SIN(RADIANS(EW487)))</f>
        <v>0</v>
      </c>
      <c r="FT488" s="28">
        <f>(FD488^2)*(1-COS(RADIANS(EW487)))+(COS(RADIANS(EW487)))</f>
        <v>1</v>
      </c>
      <c r="FU488" s="28">
        <f>(FD488*FD489)*(1-COS(RADIANS(EW487)))-FD487*(SIN(RADIANS(EW487)))</f>
        <v>0</v>
      </c>
      <c r="FW488" s="61">
        <v>0.91234542893084114</v>
      </c>
      <c r="FX488" s="13">
        <f>BX489</f>
        <v>250.5</v>
      </c>
      <c r="FY488" s="17">
        <v>0</v>
      </c>
      <c r="FZ488">
        <v>0</v>
      </c>
      <c r="GB488" s="73">
        <f>(FD487*FD488)*(1-COS(RADIANS(EY487-45)))+FD489*(SIN(RADIANS(EY487-45)))</f>
        <v>0.91592010126390033</v>
      </c>
      <c r="GC488" s="73">
        <f>(FD488^2)*(1-COS(RADIANS(EY487-45)))+(COS(RADIANS(EY487-45)))</f>
        <v>0.40136064592922738</v>
      </c>
      <c r="GD488" s="73">
        <f>(FD488*FD489)*(1-COS(RADIANS(EY487-45)))-FD487*(SIN(RADIANS(EY487-45)))</f>
        <v>0</v>
      </c>
      <c r="GE488" s="10"/>
      <c r="GF488">
        <v>0.91592010126390033</v>
      </c>
      <c r="GG488" s="1">
        <v>0.91234542893084114</v>
      </c>
      <c r="GI488">
        <f>FA488+FW488</f>
        <v>1.3124287418682092</v>
      </c>
      <c r="GJ488">
        <f>GI488/(SQRT(GI487^2+GI488^2+GI489^2))</f>
        <v>0.92802726319913975</v>
      </c>
      <c r="GL488">
        <f>CH489+DC488</f>
        <v>-3.2475515451905024E-2</v>
      </c>
      <c r="GM488" t="e">
        <f>GL488/(SQRT(GL487^2+GL488^2+GL489^2))</f>
        <v>#VALUE!</v>
      </c>
      <c r="GO488" s="27">
        <f>FA489*FW487-FA487*FW489</f>
        <v>-8.6943435738757166E-2</v>
      </c>
    </row>
    <row r="489" spans="1:197" x14ac:dyDescent="0.2">
      <c r="A489" s="17">
        <f t="shared" si="727"/>
        <v>30</v>
      </c>
      <c r="B489" s="17">
        <f t="shared" si="727"/>
        <v>-10</v>
      </c>
      <c r="C489" s="17">
        <f t="shared" si="727"/>
        <v>261.8</v>
      </c>
      <c r="D489" t="s">
        <v>9</v>
      </c>
      <c r="E489" s="5">
        <f t="shared" si="744"/>
        <v>0.37119038841203267</v>
      </c>
      <c r="F489" s="6">
        <f t="shared" si="744"/>
        <v>-0.29457406625173815</v>
      </c>
      <c r="G489" s="7">
        <f t="shared" ref="G489:G490" si="748">Q488</f>
        <v>-0.90400630303711393</v>
      </c>
      <c r="H489" s="8">
        <f t="shared" ref="H489:H490" si="749">AM488</f>
        <v>0.42665523641601805</v>
      </c>
      <c r="J489" s="10"/>
      <c r="P489" s="1"/>
      <c r="Q489" s="61">
        <v>-4.9028079460591734E-2</v>
      </c>
      <c r="S489" s="17">
        <v>0</v>
      </c>
      <c r="T489">
        <v>1</v>
      </c>
      <c r="V489" s="73">
        <f>(T487*T489)*(1-COS(RADIANS(O487+45)))-T488*(SIN(RADIANS(O487+45)))</f>
        <v>0</v>
      </c>
      <c r="W489" s="73">
        <f>(T488*T489)*(1-COS(RADIANS(O487+45)))+T487*(SIN(RADIANS(O487+45)))</f>
        <v>0</v>
      </c>
      <c r="X489" s="73">
        <f>(T489^2)*(1-COS(RADIANS(O487+45)))+(COS(RADIANS(O487+45)))</f>
        <v>1</v>
      </c>
      <c r="Y489" s="10"/>
      <c r="Z489">
        <v>0</v>
      </c>
      <c r="AA489" s="23">
        <f>SIN(RADIANS('[1]Biaxial Input'!$F$21))*SIN(RADIANS(0))</f>
        <v>0</v>
      </c>
      <c r="AC489" s="30">
        <f>(AA487*AA489)*(1-COS(RADIANS(N487)))-AA488*(SIN(RADIANS(N487)))</f>
        <v>-1.2113084546138469E-2</v>
      </c>
      <c r="AD489" s="30">
        <f>(AA488*AA489)*(1-COS(RADIANS(N487)))+AA487*(SIN(RADIANS(N487)))</f>
        <v>-0.17322517943366056</v>
      </c>
      <c r="AE489" s="30">
        <f>(AA489^2)*(1-COS(RADIANS(N487)))+(COS(RADIANS(N487)))</f>
        <v>0.98480775301220802</v>
      </c>
      <c r="AG489">
        <v>-4.9028079460591734E-2</v>
      </c>
      <c r="AI489" s="28">
        <f>(T487*T489)*(1-COS(RADIANS(M487)))-T488*(SIN(RADIANS(M487)))</f>
        <v>0</v>
      </c>
      <c r="AJ489" s="28">
        <f>(T488*T489)*(1-COS(RADIANS(M487)))+T487*(SIN(RADIANS(M487)))</f>
        <v>0</v>
      </c>
      <c r="AK489" s="28">
        <f>(T489^2)*(1-COS(RADIANS(M487)))+(COS(RADIANS(M487)))</f>
        <v>1</v>
      </c>
      <c r="AM489" s="61">
        <v>-0.16658312348930099</v>
      </c>
      <c r="AO489" s="17">
        <v>0</v>
      </c>
      <c r="AP489">
        <v>1</v>
      </c>
      <c r="AR489" s="73">
        <f>(T487*T487)*(1-COS(RADIANS(O487-45)))-T487*(SIN(RADIANS(O487-45)))</f>
        <v>0</v>
      </c>
      <c r="AS489" s="73">
        <f>(T488*T489)*(1-COS(RADIANS(O487-45)))+T487*(SIN(RADIANS(O487-45)))</f>
        <v>0</v>
      </c>
      <c r="AT489" s="73">
        <f>(T489^2)*(1-COS(RADIANS(O487-45)))+(COS(RADIANS(O487-45)))</f>
        <v>1</v>
      </c>
      <c r="AU489" s="10"/>
      <c r="AV489">
        <v>0</v>
      </c>
      <c r="AW489" s="1">
        <v>-0.16658312348930099</v>
      </c>
      <c r="BV489" s="17">
        <f t="shared" si="736"/>
        <v>40</v>
      </c>
      <c r="BW489" s="17">
        <f t="shared" si="736"/>
        <v>35</v>
      </c>
      <c r="BX489" s="17">
        <f t="shared" si="736"/>
        <v>250.5</v>
      </c>
      <c r="BY489" t="s">
        <v>9</v>
      </c>
      <c r="BZ489" s="5">
        <f t="shared" si="745"/>
        <v>0.3492962422733713</v>
      </c>
      <c r="CA489" s="6">
        <f t="shared" si="745"/>
        <v>-0.34518112468713447</v>
      </c>
      <c r="CB489" s="7">
        <f>CY488</f>
        <v>0.41594500154785963</v>
      </c>
      <c r="CC489" s="8">
        <f>DU488</f>
        <v>0.90522405771681291</v>
      </c>
      <c r="CE489" s="10"/>
      <c r="CH489">
        <f>((SUMPRODUCT(CM488:CM490,CK488:CK490))*(SUMPRODUCT(CM488:CM490,CL488:CL490)))-((SUMPRODUCT(CN488:CN490,CK488:CK490))*(SUMPRODUCT(CN488:CN490,CL488:CL490)))</f>
        <v>-3.2475515451905024E-2</v>
      </c>
      <c r="CI489" s="67"/>
      <c r="CJ489" s="10" t="s">
        <v>9</v>
      </c>
      <c r="CK489" s="5">
        <f t="shared" si="746"/>
        <v>0.3492962422733713</v>
      </c>
      <c r="CL489" s="6">
        <f t="shared" si="746"/>
        <v>-0.34518112468713447</v>
      </c>
      <c r="CM489" s="7">
        <f>FA488</f>
        <v>0.40008331293736799</v>
      </c>
      <c r="CN489" s="8">
        <f>FW488</f>
        <v>0.91234542893084114</v>
      </c>
      <c r="CP489">
        <f t="shared" si="743"/>
        <v>-9.8670839279614439E-2</v>
      </c>
      <c r="CQ489">
        <f t="shared" si="743"/>
        <v>-0.32743703463395935</v>
      </c>
      <c r="CR489">
        <f>CK491</f>
        <v>0</v>
      </c>
      <c r="CS489">
        <f>CN491</f>
        <v>0</v>
      </c>
      <c r="CW489" s="28"/>
      <c r="CX489" s="1"/>
      <c r="CY489" s="61">
        <v>-3.0755086275534492E-2</v>
      </c>
      <c r="CZ489" s="13"/>
      <c r="DA489" s="17">
        <v>0</v>
      </c>
      <c r="DB489">
        <v>1</v>
      </c>
      <c r="DD489" s="73">
        <f>(DB487*DB489)*(1-COS(RADIANS(CW487+45)))-DB488*(SIN(RADIANS(CW487+45)))</f>
        <v>0</v>
      </c>
      <c r="DE489" s="73">
        <f>(DB488*DB489)*(1-COS(RADIANS(CW487+45)))+DB487*(SIN(RADIANS(CW487+45)))</f>
        <v>0</v>
      </c>
      <c r="DF489" s="73">
        <f>(DB489^2)*(1-COS(RADIANS(CW487+45)))+(COS(RADIANS(CW487+45)))</f>
        <v>1</v>
      </c>
      <c r="DG489" s="10"/>
      <c r="DH489">
        <v>0</v>
      </c>
      <c r="DI489" s="23">
        <f>SIN(RADIANS('[1]Biaxial Input'!$F$21))*SIN(RADIANS(0))</f>
        <v>0</v>
      </c>
      <c r="DK489" s="30">
        <f>(DI487*DI489)*(1-COS(RADIANS(CV487)))-DI488*(SIN(RADIANS(CV487)))</f>
        <v>-6.0796772806267756E-3</v>
      </c>
      <c r="DL489" s="30">
        <f>(DI488*DI489)*(1-COS(RADIANS(CV487)))+DI487*(SIN(RADIANS(CV487)))</f>
        <v>-8.694343573875718E-2</v>
      </c>
      <c r="DM489" s="30">
        <f>(DI489^2)*(1-COS(RADIANS(CV487)))+(COS(RADIANS(CV487)))</f>
        <v>0.99619469809174555</v>
      </c>
      <c r="DO489">
        <v>-3.0755086275534492E-2</v>
      </c>
      <c r="DQ489" s="28">
        <f>(DB487*DB489)*(1-COS(RADIANS(CU487)))-DB488*(SIN(RADIANS(CU487)))</f>
        <v>0</v>
      </c>
      <c r="DR489" s="28">
        <f>(DB488*DB489)*(1-COS(RADIANS(CU487)))+DB487*(SIN(RADIANS(CU487)))</f>
        <v>0</v>
      </c>
      <c r="DS489" s="28">
        <f>(DB489^2)*(1-COS(RADIANS(CU487)))+(COS(RADIANS(CU487)))</f>
        <v>1</v>
      </c>
      <c r="DU489" s="61">
        <v>-8.1549053716645906E-2</v>
      </c>
      <c r="DV489" s="13">
        <f t="shared" si="747"/>
        <v>-0.16658312348930099</v>
      </c>
      <c r="DW489" s="17">
        <v>0</v>
      </c>
      <c r="DX489">
        <v>1</v>
      </c>
      <c r="DZ489" s="73">
        <f>(DB487*DB487)*(1-COS(RADIANS(CW487-45)))-DB487*(SIN(RADIANS(CW487-45)))</f>
        <v>0</v>
      </c>
      <c r="EA489" s="73">
        <f>(DB488*DB489)*(1-COS(RADIANS(CW487-45)))+DB487*(SIN(RADIANS(CW487-45)))</f>
        <v>0</v>
      </c>
      <c r="EB489" s="73">
        <f>(DB489^2)*(1-COS(RADIANS(CW487-45)))+(COS(RADIANS(CW487-45)))</f>
        <v>1</v>
      </c>
      <c r="EC489" s="10"/>
      <c r="ED489">
        <v>0</v>
      </c>
      <c r="EE489" s="1">
        <v>-8.1549053716645906E-2</v>
      </c>
      <c r="EG489">
        <f>CY489+DU489</f>
        <v>-0.11230413999218039</v>
      </c>
      <c r="EH489">
        <f>EG489/(SQRT(EG487^2+EG488^2+EG489^2))</f>
        <v>-7.9411018943794098E-2</v>
      </c>
      <c r="EJ489">
        <f>Q489+AM489</f>
        <v>-0.21561120294989272</v>
      </c>
      <c r="EK489">
        <f>EJ489/(SQRT(EJ487^2+EJ488^2+EJ489^2))</f>
        <v>-0.15246014370565808</v>
      </c>
      <c r="EM489" s="23">
        <f>CY487*DU488-CY488*DU487</f>
        <v>-0.99619469809174555</v>
      </c>
      <c r="ER489">
        <f t="shared" ref="ER489:ES491" si="750">CK488</f>
        <v>0.93180266183863136</v>
      </c>
      <c r="ES489">
        <f t="shared" si="750"/>
        <v>-0.87956522186239505</v>
      </c>
      <c r="ET489" t="e">
        <f>#REF!</f>
        <v>#REF!</v>
      </c>
      <c r="EU489" t="e">
        <f>#REF!</f>
        <v>#REF!</v>
      </c>
      <c r="EY489" s="28"/>
      <c r="EZ489" s="10"/>
      <c r="FA489" s="61">
        <v>-2.9327174896890327E-2</v>
      </c>
      <c r="FB489" s="13">
        <f>BW490</f>
        <v>40</v>
      </c>
      <c r="FC489" s="17">
        <v>0</v>
      </c>
      <c r="FD489">
        <v>1</v>
      </c>
      <c r="FF489" s="73">
        <f>(FD487*FD489)*(1-COS(RADIANS(EY487+45)))-FD488*(SIN(RADIANS(EY487+45)))</f>
        <v>0</v>
      </c>
      <c r="FG489" s="73">
        <f>(FD488*FD489)*(1-COS(RADIANS(EY487+45)))+FD487*(SIN(RADIANS(EY487+45)))</f>
        <v>0</v>
      </c>
      <c r="FH489" s="73">
        <f>(FD489^2)*(1-COS(RADIANS(EY487+45)))+(COS(RADIANS(EY487+45)))</f>
        <v>0.99999999999999989</v>
      </c>
      <c r="FI489" s="10"/>
      <c r="FJ489">
        <v>0</v>
      </c>
      <c r="FK489" s="23">
        <f>SIN(RADIANS(176))*SIN(RADIANS(0))</f>
        <v>0</v>
      </c>
      <c r="FM489" s="30">
        <f>(FK487*FK489)*(1-COS(RADIANS(EX487)))-FK488*(SIN(RADIANS(EX487)))</f>
        <v>-6.0796772806267756E-3</v>
      </c>
      <c r="FN489" s="30">
        <f>(FK488*FK489)*(1-COS(RADIANS(EX487)))+FK487*(SIN(RADIANS(EX487)))</f>
        <v>-8.694343573875718E-2</v>
      </c>
      <c r="FO489" s="30">
        <f>(FK489^2)*(1-COS(RADIANS(EX487)))+(COS(RADIANS(EX487)))</f>
        <v>0.99619469809174555</v>
      </c>
      <c r="FQ489">
        <v>-2.9327174896890327E-2</v>
      </c>
      <c r="FS489" s="28">
        <f>(FD487*FD489)*(1-COS(RADIANS(EW487)))-FD488*(SIN(RADIANS(EW487)))</f>
        <v>0</v>
      </c>
      <c r="FT489" s="28">
        <f>(FD488*FD489)*(1-COS(RADIANS(EW487)))+FD487*(SIN(RADIANS(EW487)))</f>
        <v>0</v>
      </c>
      <c r="FU489" s="28">
        <f>(FD489^2)*(1-COS(RADIANS(EW487)))+(COS(RADIANS(EW487)))</f>
        <v>1</v>
      </c>
      <c r="FW489" s="61">
        <v>-8.2073383666467492E-2</v>
      </c>
      <c r="FX489" s="13">
        <f>BX490</f>
        <v>215.7</v>
      </c>
      <c r="FY489" s="17">
        <v>0</v>
      </c>
      <c r="FZ489">
        <v>1</v>
      </c>
      <c r="GB489" s="73">
        <f>(FD487*FD487)*(1-COS(RADIANS(EY487-45)))-FD487*(SIN(RADIANS(EY487-45)))</f>
        <v>0</v>
      </c>
      <c r="GC489" s="73">
        <f>(FD488*FD489)*(1-COS(RADIANS(EY487-45)))+FD487*(SIN(RADIANS(EY487-45)))</f>
        <v>0</v>
      </c>
      <c r="GD489" s="73">
        <f>(FD489^2)*(1-COS(RADIANS(EY487-45)))+(COS(RADIANS(EY487-45)))</f>
        <v>1</v>
      </c>
      <c r="GE489" s="10"/>
      <c r="GF489">
        <v>0</v>
      </c>
      <c r="GG489" s="1">
        <v>-8.2073383666467492E-2</v>
      </c>
      <c r="GI489">
        <f>FA489+FW489</f>
        <v>-0.11140055856335782</v>
      </c>
      <c r="GJ489">
        <f>GI489/(SQRT(GI487^2+GI488^2+GI489^2))</f>
        <v>-7.8772090388119428E-2</v>
      </c>
      <c r="GL489" t="e">
        <f>#REF!+DC489</f>
        <v>#REF!</v>
      </c>
      <c r="GM489" t="e">
        <f>GL489/(SQRT(GL487^2+GL488^2+GL489^2))</f>
        <v>#REF!</v>
      </c>
      <c r="GO489" s="27">
        <f>FA487*FW488-FA488*FW487</f>
        <v>-0.99619469809174555</v>
      </c>
    </row>
    <row r="490" spans="1:197" x14ac:dyDescent="0.2">
      <c r="A490" s="17">
        <f t="shared" si="727"/>
        <v>0</v>
      </c>
      <c r="B490" s="17">
        <f t="shared" si="727"/>
        <v>-15</v>
      </c>
      <c r="C490" s="17">
        <f t="shared" si="727"/>
        <v>293.89999999999998</v>
      </c>
      <c r="D490" t="s">
        <v>10</v>
      </c>
      <c r="E490" s="5">
        <f t="shared" si="744"/>
        <v>-0.24002904019609339</v>
      </c>
      <c r="F490" s="6">
        <f t="shared" si="744"/>
        <v>-0.45893572105630898</v>
      </c>
      <c r="G490" s="7">
        <f t="shared" si="748"/>
        <v>-4.9028079460591734E-2</v>
      </c>
      <c r="H490" s="8">
        <f t="shared" si="749"/>
        <v>-0.16658312348930099</v>
      </c>
      <c r="J490" s="10"/>
      <c r="P490" s="1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W490" s="1"/>
      <c r="BV490" s="17">
        <f t="shared" si="736"/>
        <v>80</v>
      </c>
      <c r="BW490" s="17">
        <f t="shared" si="736"/>
        <v>40</v>
      </c>
      <c r="BX490" s="17">
        <f t="shared" si="736"/>
        <v>215.7</v>
      </c>
      <c r="BY490" t="s">
        <v>10</v>
      </c>
      <c r="BZ490" s="5">
        <f t="shared" si="745"/>
        <v>-9.8670839279614439E-2</v>
      </c>
      <c r="CA490" s="6">
        <f t="shared" si="745"/>
        <v>-0.32743703463395935</v>
      </c>
      <c r="CB490" s="7">
        <f>CY489</f>
        <v>-3.0755086275534492E-2</v>
      </c>
      <c r="CC490" s="8">
        <f>DU489</f>
        <v>-8.1549053716645906E-2</v>
      </c>
      <c r="CE490" s="10"/>
      <c r="CG490" s="10" t="s">
        <v>160</v>
      </c>
      <c r="CH490" s="10">
        <f>-CH487*((EY487-CW487)/(CH489-CE488))</f>
        <v>110.3367333799463</v>
      </c>
      <c r="CI490" s="67"/>
      <c r="CJ490" s="10" t="s">
        <v>10</v>
      </c>
      <c r="CK490" s="5">
        <f t="shared" si="746"/>
        <v>-9.8670839279614439E-2</v>
      </c>
      <c r="CL490" s="6">
        <f t="shared" si="746"/>
        <v>-0.32743703463395935</v>
      </c>
      <c r="CM490" s="7">
        <f>FA489</f>
        <v>-2.9327174896890327E-2</v>
      </c>
      <c r="CN490" s="8">
        <f>FW489</f>
        <v>-8.2073383666467492E-2</v>
      </c>
      <c r="CW490" s="28"/>
      <c r="CX490" s="1"/>
      <c r="DH490" s="10"/>
      <c r="DI490" s="10"/>
      <c r="DJ490" s="10"/>
      <c r="DK490" s="10"/>
      <c r="DL490" s="10"/>
      <c r="DM490" s="10"/>
      <c r="DN490" s="10"/>
      <c r="DO490" s="10"/>
      <c r="DP490" s="10"/>
      <c r="EE490" s="1"/>
      <c r="EI490" s="64">
        <f>(DEGREES(ACOS((EH487*EK487+EH488*EK488+EH489*EK489)/((SQRT(EH487^2+EH488^2+EH489^2))*(SQRT(EK487^2+EK488^2+EK489^2))))))</f>
        <v>88.864203616446986</v>
      </c>
      <c r="ER490">
        <f t="shared" si="750"/>
        <v>0.3492962422733713</v>
      </c>
      <c r="ES490">
        <f t="shared" si="750"/>
        <v>-0.34518112468713447</v>
      </c>
      <c r="ET490" t="e">
        <f>#REF!</f>
        <v>#REF!</v>
      </c>
      <c r="EU490" t="e">
        <f>#REF!</f>
        <v>#REF!</v>
      </c>
      <c r="EY490" s="28"/>
      <c r="EZ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GG490" s="1"/>
      <c r="GK490" s="64" t="e">
        <f>(DEGREES(ACOS((GJ487*GM487+GJ488*GM488+GJ489*GM489)/((SQRT(GJ487^2+GJ488^2+GJ489^2))*(SQRT(GM487^2+GM488^2+GM489^2))))))</f>
        <v>#VALUE!</v>
      </c>
    </row>
    <row r="491" spans="1:197" x14ac:dyDescent="0.2">
      <c r="A491" s="17">
        <f t="shared" si="727"/>
        <v>10</v>
      </c>
      <c r="B491" s="17">
        <f t="shared" si="727"/>
        <v>-20</v>
      </c>
      <c r="C491" s="17">
        <f t="shared" si="727"/>
        <v>282.7</v>
      </c>
      <c r="P491" s="1"/>
      <c r="Q491" s="82" t="s">
        <v>148</v>
      </c>
      <c r="R491" s="13"/>
      <c r="T491" s="10"/>
      <c r="U491" s="10"/>
      <c r="V491" s="10"/>
      <c r="W491" s="10"/>
      <c r="X491" s="10"/>
      <c r="Y491" s="10"/>
      <c r="Z491" s="80"/>
      <c r="AA491" s="23" t="s">
        <v>149</v>
      </c>
      <c r="AE491" s="1"/>
      <c r="AG491" s="80"/>
      <c r="AK491" s="13"/>
      <c r="AL491" s="81"/>
      <c r="AM491" s="82" t="s">
        <v>150</v>
      </c>
      <c r="AO491" s="13"/>
      <c r="AP491" s="13"/>
      <c r="AS491" s="1"/>
      <c r="AW491" s="1"/>
      <c r="BV491" s="17">
        <f t="shared" si="736"/>
        <v>120</v>
      </c>
      <c r="BW491" s="17">
        <f t="shared" si="736"/>
        <v>45</v>
      </c>
      <c r="BX491" s="17">
        <f t="shared" si="736"/>
        <v>167.8</v>
      </c>
      <c r="CS491" s="15"/>
      <c r="CW491" s="28"/>
      <c r="CX491" s="1"/>
      <c r="CY491" s="82" t="s">
        <v>148</v>
      </c>
      <c r="CZ491" s="13"/>
      <c r="DB491" s="10"/>
      <c r="DC491" s="10"/>
      <c r="DD491" s="10"/>
      <c r="DE491" s="10"/>
      <c r="DF491" s="10"/>
      <c r="DG491" s="10"/>
      <c r="DH491" s="80"/>
      <c r="DI491" s="23" t="s">
        <v>149</v>
      </c>
      <c r="DM491" s="1"/>
      <c r="DO491" s="80"/>
      <c r="DS491" s="13"/>
      <c r="DT491" s="81"/>
      <c r="DU491" s="82" t="s">
        <v>150</v>
      </c>
      <c r="DW491" s="13"/>
      <c r="DX491" s="13"/>
      <c r="EA491" s="1"/>
      <c r="EE491" s="1"/>
      <c r="ER491">
        <f t="shared" si="750"/>
        <v>-9.8670839279614439E-2</v>
      </c>
      <c r="ES491">
        <f t="shared" si="750"/>
        <v>-0.32743703463395935</v>
      </c>
      <c r="ET491" t="e">
        <f>#REF!</f>
        <v>#REF!</v>
      </c>
      <c r="EU491" t="e">
        <f>#REF!</f>
        <v>#REF!</v>
      </c>
      <c r="EY491" s="28"/>
      <c r="EZ491" s="10"/>
      <c r="FA491" s="82" t="s">
        <v>148</v>
      </c>
      <c r="FB491" s="13"/>
      <c r="FD491" s="10"/>
      <c r="FE491" s="10"/>
      <c r="FF491" s="10"/>
      <c r="FG491" s="10"/>
      <c r="FH491" s="10"/>
      <c r="FI491" s="10"/>
      <c r="FJ491" s="80"/>
      <c r="FK491" s="23" t="s">
        <v>149</v>
      </c>
      <c r="FO491" s="1"/>
      <c r="FQ491" s="80"/>
      <c r="FU491" s="13"/>
      <c r="FV491" s="81"/>
      <c r="FW491" s="82" t="s">
        <v>150</v>
      </c>
      <c r="FY491" s="13"/>
      <c r="FZ491" s="13"/>
      <c r="GC491" s="1"/>
      <c r="GG491" s="1"/>
      <c r="GK491" s="13"/>
    </row>
    <row r="492" spans="1:197" x14ac:dyDescent="0.2">
      <c r="A492" s="17">
        <f t="shared" si="727"/>
        <v>25</v>
      </c>
      <c r="B492" s="17">
        <f t="shared" si="727"/>
        <v>-30</v>
      </c>
      <c r="C492" s="17">
        <f t="shared" si="727"/>
        <v>270.8</v>
      </c>
      <c r="E492" s="5" t="s">
        <v>4</v>
      </c>
      <c r="F492" s="6" t="s">
        <v>5</v>
      </c>
      <c r="G492" s="7" t="s">
        <v>6</v>
      </c>
      <c r="H492" s="8" t="s">
        <v>1</v>
      </c>
      <c r="I492">
        <v>4</v>
      </c>
      <c r="J492" s="9" t="s">
        <v>7</v>
      </c>
      <c r="K492">
        <v>4</v>
      </c>
      <c r="L492" s="10"/>
      <c r="M492" s="17">
        <f>A480</f>
        <v>140</v>
      </c>
      <c r="N492" s="17">
        <f>B480</f>
        <v>15</v>
      </c>
      <c r="O492" s="17">
        <f>C480</f>
        <v>151.4</v>
      </c>
      <c r="P492" s="1"/>
      <c r="Q492" s="61">
        <f t="array" ref="Q492:Q494">MMULT(AI492:AK494,AG492:AG494)</f>
        <v>0.90811206057892435</v>
      </c>
      <c r="R492" s="13"/>
      <c r="S492" s="17">
        <v>1</v>
      </c>
      <c r="T492">
        <v>0</v>
      </c>
      <c r="V492" s="73">
        <f>(T492^2)*(1-COS(RADIANS(O492+45)))+(COS(RADIANS(O492+45)))</f>
        <v>-0.95931397454005762</v>
      </c>
      <c r="W492" s="73">
        <f>(T492*T493)*(1-COS(RADIANS(O492+45)))-T494*(SIN(RADIANS(O492+45)))</f>
        <v>0.28234145684287631</v>
      </c>
      <c r="X492" s="73">
        <f>(T492*T494)*(1-COS(RADIANS(O492+45)))+T493*(SIN(RADIANS(O492+45)))</f>
        <v>0</v>
      </c>
      <c r="Y492" s="10"/>
      <c r="Z492">
        <f t="array" ref="Z492:Z494">MMULT(V492:X494,S492:S494)</f>
        <v>-0.95931397454005762</v>
      </c>
      <c r="AA492" s="23">
        <f>COS(RADIANS('[1]Biaxial Input'!$F$21))</f>
        <v>-0.9975640502598242</v>
      </c>
      <c r="AC492" s="30">
        <f>(AA492^2)*(1-COS(RADIANS(N492)))+(COS(RADIANS(N492)))</f>
        <v>0.99983419624187875</v>
      </c>
      <c r="AD492" s="30">
        <f>(AA492*AA493)*(1-COS(RADIANS(N492)))-AA494*(SIN(RADIANS(N492)))</f>
        <v>-2.3711042090011594E-3</v>
      </c>
      <c r="AE492" s="30">
        <f>(AA492*AA494)*(1-COS(RADIANS(N492)))+AA493*(SIN(RADIANS(N492)))</f>
        <v>1.8054303924173627E-2</v>
      </c>
      <c r="AG492">
        <f t="array" ref="AG492:AG494">MMULT(AC492:AE494,Z492:Z494)</f>
        <v>-0.95848545566116505</v>
      </c>
      <c r="AI492" s="28">
        <f>(T492^2)*(1-COS(RADIANS(M492)))+(COS(RADIANS(M492)))</f>
        <v>-0.7660444431189779</v>
      </c>
      <c r="AJ492" s="28">
        <f>(T492*T493)*(1-COS(RADIANS(M492)))-T494*(SIN(RADIANS(M492)))</f>
        <v>-0.64278760968653947</v>
      </c>
      <c r="AK492" s="28">
        <f>(T492*T494)*(1-COS(RADIANS(M492)))+T493*(SIN(RADIANS(M492)))</f>
        <v>0</v>
      </c>
      <c r="AM492" s="61">
        <f t="array" ref="AM492:AM494">MMULT(AI492:AK494,AW492:AW494)</f>
        <v>-0.37816365223527337</v>
      </c>
      <c r="AN492" s="13"/>
      <c r="AO492" s="17">
        <v>1</v>
      </c>
      <c r="AP492">
        <v>0</v>
      </c>
      <c r="AR492" s="73">
        <f>(T492^2)*(1-COS(RADIANS(O492-45)))+(COS(RADIANS(O492-45)))</f>
        <v>-0.28234145684287654</v>
      </c>
      <c r="AS492" s="73">
        <f>(T492*T493)*(1-COS(RADIANS(O492-45)))-T494*(SIN(RADIANS(O492-45)))</f>
        <v>-0.95931397454005751</v>
      </c>
      <c r="AT492" s="73">
        <f>(T492*T494)*(1-COS(RADIANS(O492-45)))+T493*(SIN(RADIANS(O492-45)))</f>
        <v>0</v>
      </c>
      <c r="AU492" s="10"/>
      <c r="AV492">
        <f t="array" ref="AV492:AV494">MMULT(AR492:AT494,S492:S494)</f>
        <v>-0.28234145684287654</v>
      </c>
      <c r="AW492" s="1">
        <f t="array" ref="AW492:AW494">MMULT(AC492:AE494,AV492:AV494)</f>
        <v>-0.28456927697104412</v>
      </c>
      <c r="BV492" s="17">
        <f t="shared" si="736"/>
        <v>90</v>
      </c>
      <c r="BW492" s="17">
        <f t="shared" si="736"/>
        <v>50</v>
      </c>
      <c r="BX492" s="17">
        <f t="shared" si="736"/>
        <v>209.4</v>
      </c>
      <c r="BZ492" s="5" t="s">
        <v>4</v>
      </c>
      <c r="CA492" s="6" t="s">
        <v>5</v>
      </c>
      <c r="CB492" s="7" t="s">
        <v>6</v>
      </c>
      <c r="CC492" s="8" t="s">
        <v>1</v>
      </c>
      <c r="CD492">
        <v>3</v>
      </c>
      <c r="CE492" s="9" t="s">
        <v>7</v>
      </c>
      <c r="CG492" s="90" t="s">
        <v>157</v>
      </c>
      <c r="CH492" s="61">
        <f>CE493-((CH494-CE493)/(EY492-CW492))*CW492</f>
        <v>-3.8500870402387224</v>
      </c>
      <c r="CI492" s="10"/>
      <c r="CK492" s="5" t="s">
        <v>4</v>
      </c>
      <c r="CL492" s="6" t="s">
        <v>5</v>
      </c>
      <c r="CM492" s="7" t="s">
        <v>6</v>
      </c>
      <c r="CN492" s="8" t="s">
        <v>1</v>
      </c>
      <c r="CO492" s="10"/>
      <c r="CP492">
        <f t="shared" ref="CP492:CQ494" si="751">BZ493</f>
        <v>0.93180266183863136</v>
      </c>
      <c r="CQ492">
        <f t="shared" si="751"/>
        <v>-0.87956522186239505</v>
      </c>
      <c r="CR492">
        <f>CI496</f>
        <v>0</v>
      </c>
      <c r="CS492">
        <f>CL496</f>
        <v>0</v>
      </c>
      <c r="CU492" s="17">
        <f>CU396</f>
        <v>85</v>
      </c>
      <c r="CV492" s="17">
        <f>CV396</f>
        <v>10</v>
      </c>
      <c r="CW492" s="31">
        <f>CH399</f>
        <v>115.77355769164046</v>
      </c>
      <c r="CX492" s="1"/>
      <c r="CY492" s="61">
        <f t="array" ref="CY492:CY494">MMULT(DQ492:DS494,DO492:DO494)</f>
        <v>-0.40640305374498464</v>
      </c>
      <c r="CZ492" s="13"/>
      <c r="DA492" s="17">
        <v>1</v>
      </c>
      <c r="DB492">
        <v>0</v>
      </c>
      <c r="DD492" s="73">
        <f>(DB492^2)*(1-COS(RADIANS(CW492+45)))+(COS(RADIANS(CW492+45)))</f>
        <v>-0.94422449595833369</v>
      </c>
      <c r="DE492" s="73">
        <f>(DB492*DB493)*(1-COS(RADIANS(CW492+45)))-DB494*(SIN(RADIANS(CW492+45)))</f>
        <v>-0.32930244644130841</v>
      </c>
      <c r="DF492" s="73">
        <f>(DB492*DB494)*(1-COS(RADIANS(CW492+45)))+DB493*(SIN(RADIANS(CW492+45)))</f>
        <v>0</v>
      </c>
      <c r="DG492" s="10"/>
      <c r="DH492">
        <f t="array" ref="DH492:DH494">MMULT(DD492:DF494,DA492:DA494)</f>
        <v>-0.94422449595833369</v>
      </c>
      <c r="DI492" s="23">
        <f>COS(RADIANS('[1]Biaxial Input'!$F$21))</f>
        <v>-0.9975640502598242</v>
      </c>
      <c r="DK492" s="30">
        <f>(DI492^2)*(1-COS(RADIANS(CV492)))+(COS(RADIANS(CV492)))</f>
        <v>0.99992607504832687</v>
      </c>
      <c r="DL492" s="30">
        <f>(DI492*DI493)*(1-COS(RADIANS(CV492)))-DI494*(SIN(RADIANS(CV492)))</f>
        <v>-1.0571760619211149E-3</v>
      </c>
      <c r="DM492" s="30">
        <f>(DI492*DI494)*(1-COS(RADIANS(CV492)))+DI493*(SIN(RADIANS(CV492)))</f>
        <v>1.2113084546138469E-2</v>
      </c>
      <c r="DO492">
        <f t="array" ref="DO492:DO494">MMULT(DK492:DM494,DH492:DH494)</f>
        <v>-0.94450282487161119</v>
      </c>
      <c r="DQ492" s="28">
        <f>(DB492^2)*(1-COS(RADIANS(CU492)))+(COS(RADIANS(CU492)))</f>
        <v>8.7155742747658138E-2</v>
      </c>
      <c r="DR492" s="28">
        <f>(DB492*DB493)*(1-COS(RADIANS(CU492)))-DB494*(SIN(RADIANS(CU492)))</f>
        <v>-0.99619469809174555</v>
      </c>
      <c r="DS492" s="28">
        <f>(DB492*DB494)*(1-COS(RADIANS(CU492)))+DB493*(SIN(RADIANS(CU492)))</f>
        <v>0</v>
      </c>
      <c r="DU492" s="61">
        <f t="array" ref="DU492:DU494">MMULT(DQ492:DS494,EE492:EE494)</f>
        <v>-0.8974523840336418</v>
      </c>
      <c r="DV492" s="13"/>
      <c r="DW492" s="17">
        <v>1</v>
      </c>
      <c r="DX492">
        <v>0</v>
      </c>
      <c r="DZ492" s="73">
        <f>(DB492^2)*(1-COS(RADIANS(CW492-45)))+(COS(RADIANS(CW492-45)))</f>
        <v>0.32930244644130835</v>
      </c>
      <c r="EA492" s="73">
        <f>(DB492*DB493)*(1-COS(RADIANS(CW492-45)))-DB494*(SIN(RADIANS(CW492-45)))</f>
        <v>-0.94422449595833369</v>
      </c>
      <c r="EB492" s="73">
        <f>(DB492*DB494)*(1-COS(RADIANS(CW492-45)))+DB493*(SIN(RADIANS(CW492-45)))</f>
        <v>0</v>
      </c>
      <c r="EC492" s="10"/>
      <c r="ED492">
        <f t="array" ref="ED492:ED494">MMULT(DZ492:EB494,DA492:DA494)</f>
        <v>0.32930244644130835</v>
      </c>
      <c r="EE492" s="1">
        <f t="array" ref="EE492:EE494">MMULT(DK492:DM494,ED492:ED494)</f>
        <v>0.32827989123966261</v>
      </c>
      <c r="EG492">
        <f>CY492+DU492</f>
        <v>-1.3038554377786264</v>
      </c>
      <c r="EH492">
        <f>EG492/(SQRT(EG492^2+EG493^2+EG494^2))</f>
        <v>-0.9219650217402211</v>
      </c>
      <c r="EJ492">
        <f>Q492+AM492</f>
        <v>0.52994840834365098</v>
      </c>
      <c r="EK492">
        <f>EJ492/(SQRT(EJ492^2+EJ493^2+EJ494^2))</f>
        <v>0.37473011321881311</v>
      </c>
      <c r="EM492" s="23">
        <f>CY493*DU494-CY494*DU493</f>
        <v>0.17151028044722005</v>
      </c>
      <c r="EO492" s="15">
        <v>3</v>
      </c>
      <c r="EP492" s="9" t="s">
        <v>7</v>
      </c>
      <c r="EW492" s="17">
        <f>CU492</f>
        <v>85</v>
      </c>
      <c r="EX492" s="17">
        <f>CV492</f>
        <v>10</v>
      </c>
      <c r="EY492" s="31">
        <f>1+CW492</f>
        <v>116.77355769164046</v>
      </c>
      <c r="EZ492" s="10"/>
      <c r="FA492" s="61">
        <f t="array" ref="FA492:FA494">MMULT(FS492:FU494,FQ492:FQ494)</f>
        <v>-0.39067845282717739</v>
      </c>
      <c r="FB492" s="13">
        <f>BW493</f>
        <v>-5</v>
      </c>
      <c r="FC492" s="17">
        <v>1</v>
      </c>
      <c r="FD492">
        <v>0</v>
      </c>
      <c r="FF492" s="73">
        <f>(FD492^2)*(1-COS(RADIANS(EY492+45)))+(COS(RADIANS(EY492+45)))</f>
        <v>-0.94982780613023077</v>
      </c>
      <c r="FG492" s="73">
        <f>(FD492*FD493)*(1-COS(RADIANS(EY492+45)))-FD494*(SIN(RADIANS(EY492+45)))</f>
        <v>-0.31277330241219892</v>
      </c>
      <c r="FH492" s="73">
        <f>(FD492*FD494)*(1-COS(RADIANS(EY492+45)))+FD493*(SIN(RADIANS(EY492+45)))</f>
        <v>0</v>
      </c>
      <c r="FI492" s="10"/>
      <c r="FJ492">
        <f t="array" ref="FJ492:FJ494">MMULT(FF492:FH494,FC492:FC494)</f>
        <v>-0.94982780613023077</v>
      </c>
      <c r="FK492" s="23">
        <f>COS(RADIANS(176))</f>
        <v>-0.9975640502598242</v>
      </c>
      <c r="FM492" s="30">
        <f>(FK492^2)*(1-COS(RADIANS(EX492)))+(COS(RADIANS(EX492)))</f>
        <v>0.99992607504832687</v>
      </c>
      <c r="FN492" s="30">
        <f>(FK492*FK493)*(1-COS(RADIANS(EX492)))-FK494*(SIN(RADIANS(EX492)))</f>
        <v>-1.0571760619211149E-3</v>
      </c>
      <c r="FO492" s="30">
        <f>(FK492*FK494)*(1-COS(RADIANS(EX492)))+FK493*(SIN(RADIANS(EX492)))</f>
        <v>1.2113084546138469E-2</v>
      </c>
      <c r="FQ492">
        <f t="array" ref="FQ492:FQ494">MMULT(FM492:FO494,FJ492:FJ494)</f>
        <v>-0.95008824660368296</v>
      </c>
      <c r="FS492" s="28">
        <f>(FD492^2)*(1-COS(RADIANS(EW492)))+(COS(RADIANS(EW492)))</f>
        <v>8.7155742747658138E-2</v>
      </c>
      <c r="FT492" s="28">
        <f>(FD492*FD493)*(1-COS(RADIANS(EW492)))-FD494*(SIN(RADIANS(EW492)))</f>
        <v>-0.99619469809174555</v>
      </c>
      <c r="FU492" s="28">
        <f>(FD492*FD494)*(1-COS(RADIANS(EW492)))+FD493*(SIN(RADIANS(EW492)))</f>
        <v>0</v>
      </c>
      <c r="FW492" s="61">
        <f t="array" ref="FW492:FW494">MMULT(FS492:FU494,GG492:GG494)</f>
        <v>-0.90440840895995589</v>
      </c>
      <c r="FX492" s="13">
        <f>BX493</f>
        <v>220.3</v>
      </c>
      <c r="FY492" s="17">
        <v>1</v>
      </c>
      <c r="FZ492">
        <v>0</v>
      </c>
      <c r="GB492" s="73">
        <f>(FD492^2)*(1-COS(RADIANS(EY492-45)))+(COS(RADIANS(EY492-45)))</f>
        <v>0.31277330241219908</v>
      </c>
      <c r="GC492" s="73">
        <f>(FD492*FD493)*(1-COS(RADIANS(EY492-45)))-FD494*(SIN(RADIANS(EY492-45)))</f>
        <v>-0.94982780613023066</v>
      </c>
      <c r="GD492" s="73">
        <f>(FD492*FD494)*(1-COS(RADIANS(EY492-45)))+FD493*(SIN(RADIANS(EY492-45)))</f>
        <v>0</v>
      </c>
      <c r="GE492" s="10"/>
      <c r="GF492">
        <f t="array" ref="GF492:GF494">MMULT(GB492:GD494,FC492:FC494)</f>
        <v>0.31277330241219908</v>
      </c>
      <c r="GG492" s="1">
        <f t="array" ref="GG492:GG494">MMULT(FM492:FO494,GF492:GF494)</f>
        <v>0.31174604544134571</v>
      </c>
      <c r="GI492">
        <f>FA492+FW492</f>
        <v>-1.2950868617871332</v>
      </c>
      <c r="GJ492">
        <f>GI492/(SQRT(GI492^2+GI493^2+GI494^2))</f>
        <v>-0.91576470219528694</v>
      </c>
      <c r="GL492" t="e">
        <f>CH493+DC492</f>
        <v>#VALUE!</v>
      </c>
      <c r="GM492" t="e">
        <f>GL492/(SQRT(GL492^2+GL493^2+GL494^2))</f>
        <v>#VALUE!</v>
      </c>
      <c r="GO492" s="27">
        <f>FA493*FW494-FA494*FW493</f>
        <v>0.17151028044722008</v>
      </c>
    </row>
    <row r="493" spans="1:197" x14ac:dyDescent="0.2">
      <c r="A493" s="17">
        <f t="shared" si="727"/>
        <v>40</v>
      </c>
      <c r="B493" s="17">
        <f t="shared" si="727"/>
        <v>-40</v>
      </c>
      <c r="C493" s="17">
        <f t="shared" si="727"/>
        <v>259.10000000000002</v>
      </c>
      <c r="D493" t="s">
        <v>8</v>
      </c>
      <c r="E493" s="5">
        <f t="shared" ref="E493:F495" si="752">E488</f>
        <v>0.89699707659114825</v>
      </c>
      <c r="F493" s="6">
        <f t="shared" si="752"/>
        <v>-0.83821484324154183</v>
      </c>
      <c r="G493" s="7">
        <f>Q492</f>
        <v>0.90811206057892435</v>
      </c>
      <c r="H493" s="8">
        <f>AM492</f>
        <v>-0.37816365223527337</v>
      </c>
      <c r="J493" s="9">
        <f>((SUMPRODUCT(G493:G495,E493:E495))*(SUMPRODUCT(G493:G495,F493:F495)))-((SUMPRODUCT(H493:H495,E493:E495))*(SUMPRODUCT(H493:H495,F493:F495)))</f>
        <v>-1.3749968071772367E-2</v>
      </c>
      <c r="P493" s="1"/>
      <c r="Q493" s="61">
        <v>-0.40889285039816992</v>
      </c>
      <c r="S493" s="17">
        <v>0</v>
      </c>
      <c r="T493">
        <v>0</v>
      </c>
      <c r="V493" s="73">
        <f>(T492*T493)*(1-COS(RADIANS(O492+45)))+T494*(SIN(RADIANS(O492+45)))</f>
        <v>-0.28234145684287631</v>
      </c>
      <c r="W493" s="73">
        <f>(T493^2)*(1-COS(RADIANS(O492+45)))+(COS(RADIANS(O492+45)))</f>
        <v>-0.95931397454005762</v>
      </c>
      <c r="X493" s="73">
        <f>(T493*T494)*(1-COS(RADIANS(O492+45)))-T492*(SIN(RADIANS(O492+45)))</f>
        <v>0</v>
      </c>
      <c r="Y493" s="10"/>
      <c r="Z493">
        <v>-0.28234145684287631</v>
      </c>
      <c r="AA493" s="23">
        <f>SIN(RADIANS('[1]Biaxial Input'!$F$21))*(COS(RADIANS(0)))</f>
        <v>6.9756473744125524E-2</v>
      </c>
      <c r="AC493" s="30">
        <f>(AA492*AA493)*(1-COS(RADIANS(N492)))+AA494*(SIN(RADIANS(N492)))</f>
        <v>-2.3711042090011594E-3</v>
      </c>
      <c r="AD493" s="30">
        <f>(AA493^2)*(1-COS(RADIANS(N492)))+(COS(RADIANS(N492)))</f>
        <v>0.96609163004718956</v>
      </c>
      <c r="AE493" s="30">
        <f>(AA493*AA494)*(1-COS(RADIANS(N492)))-AA492*(SIN(RADIANS(N492)))</f>
        <v>0.25818857491685071</v>
      </c>
      <c r="AG493">
        <v>-0.27049308486844703</v>
      </c>
      <c r="AI493" s="28">
        <f>(T492*T493)*(1-COS(RADIANS(M492)))+T494*(SIN(RADIANS(M492)))</f>
        <v>0.64278760968653947</v>
      </c>
      <c r="AJ493" s="28">
        <f>(T493^2)*(1-COS(RADIANS(M492)))+(COS(RADIANS(M492)))</f>
        <v>-0.7660444431189779</v>
      </c>
      <c r="AK493" s="28">
        <f>(T493*T494)*(1-COS(RADIANS(M492)))-T492*(SIN(RADIANS(M492)))</f>
        <v>0</v>
      </c>
      <c r="AM493" s="61">
        <v>-0.89338909571622749</v>
      </c>
      <c r="AO493" s="17">
        <v>0</v>
      </c>
      <c r="AP493">
        <v>0</v>
      </c>
      <c r="AR493" s="73">
        <f>(T492*T493)*(1-COS(RADIANS(O492-45)))+T494*(SIN(RADIANS(O492-45)))</f>
        <v>0.95931397454005751</v>
      </c>
      <c r="AS493" s="73">
        <f>(T493^2)*(1-COS(RADIANS(O492-45)))+(COS(RADIANS(O492-45)))</f>
        <v>-0.28234145684287654</v>
      </c>
      <c r="AT493" s="73">
        <f>(T493*T494)*(1-COS(RADIANS(O492-45)))-T492*(SIN(RADIANS(O492-45)))</f>
        <v>0</v>
      </c>
      <c r="AU493" s="10"/>
      <c r="AV493">
        <v>0.95931397454005751</v>
      </c>
      <c r="AW493" s="1">
        <v>0.92745466240714791</v>
      </c>
      <c r="BV493" s="17">
        <f t="shared" si="736"/>
        <v>70</v>
      </c>
      <c r="BW493" s="17">
        <f t="shared" si="736"/>
        <v>-5</v>
      </c>
      <c r="BX493" s="17">
        <f t="shared" si="736"/>
        <v>220.3</v>
      </c>
      <c r="BY493" t="s">
        <v>8</v>
      </c>
      <c r="BZ493" s="5">
        <f t="shared" ref="BZ493:CA495" si="753">BZ488</f>
        <v>0.93180266183863136</v>
      </c>
      <c r="CA493" s="6">
        <f t="shared" si="753"/>
        <v>-0.87956522186239505</v>
      </c>
      <c r="CB493" s="7">
        <f>CY492</f>
        <v>-0.40640305374498464</v>
      </c>
      <c r="CC493" s="8">
        <f>DU492</f>
        <v>-0.8974523840336418</v>
      </c>
      <c r="CE493" s="9">
        <f>((SUMPRODUCT(CB493:CB495,BZ493:BZ495))*(SUMPRODUCT(CB493:(CB495),CA493:CA495)))-((SUMPRODUCT(CC493:CC495,BZ493:BZ495))*(SUMPRODUCT(CC493:CC495,CA493:CA495)))</f>
        <v>0</v>
      </c>
      <c r="CG493">
        <v>1</v>
      </c>
      <c r="CH493" t="s">
        <v>161</v>
      </c>
      <c r="CI493" s="67"/>
      <c r="CJ493" s="1" t="s">
        <v>8</v>
      </c>
      <c r="CK493" s="5">
        <f t="shared" ref="CK493:CL495" si="754">BZ493</f>
        <v>0.93180266183863136</v>
      </c>
      <c r="CL493" s="6">
        <f t="shared" si="754"/>
        <v>-0.87956522186239505</v>
      </c>
      <c r="CM493" s="7">
        <f>FA492</f>
        <v>-0.39067845282717739</v>
      </c>
      <c r="CN493" s="8">
        <f>FW492</f>
        <v>-0.90440840895995589</v>
      </c>
      <c r="CO493" s="10"/>
      <c r="CP493">
        <f t="shared" si="751"/>
        <v>0.3492962422733713</v>
      </c>
      <c r="CQ493">
        <f t="shared" si="751"/>
        <v>-0.34518112468713447</v>
      </c>
      <c r="CR493">
        <f>CJ496</f>
        <v>0</v>
      </c>
      <c r="CS493">
        <f>CM496</f>
        <v>0</v>
      </c>
      <c r="CW493" s="28"/>
      <c r="CX493" s="1"/>
      <c r="CY493" s="61">
        <v>-0.91255501219685053</v>
      </c>
      <c r="DA493" s="17">
        <v>0</v>
      </c>
      <c r="DB493">
        <v>0</v>
      </c>
      <c r="DD493" s="73">
        <f>(DB492*DB493)*(1-COS(RADIANS(CW492+45)))+DB494*(SIN(RADIANS(CW492+45)))</f>
        <v>0.32930244644130841</v>
      </c>
      <c r="DE493" s="73">
        <f>(DB493^2)*(1-COS(RADIANS(CW492+45)))+(COS(RADIANS(CW492+45)))</f>
        <v>-0.94422449595833369</v>
      </c>
      <c r="DF493" s="73">
        <f>(DB493*DB494)*(1-COS(RADIANS(CW492+45)))-DB492*(SIN(RADIANS(CW492+45)))</f>
        <v>0</v>
      </c>
      <c r="DG493" s="10"/>
      <c r="DH493">
        <v>0.32930244644130841</v>
      </c>
      <c r="DI493" s="23">
        <f>SIN(RADIANS('[1]Biaxial Input'!$F$21))*(COS(RADIANS(0)))</f>
        <v>6.9756473744125524E-2</v>
      </c>
      <c r="DK493" s="30">
        <f>(DI492*DI493)*(1-COS(RADIANS(CV492)))+DI494*(SIN(RADIANS(CV492)))</f>
        <v>-1.0571760619211149E-3</v>
      </c>
      <c r="DL493" s="30">
        <f>(DI493^2)*(1-COS(RADIANS(CV492)))+(COS(RADIANS(CV492)))</f>
        <v>0.98488167796388115</v>
      </c>
      <c r="DM493" s="30">
        <f>(DI493*DI494)*(1-COS(RADIANS(CV492)))-DI492*(SIN(RADIANS(CV492)))</f>
        <v>0.17322517943366056</v>
      </c>
      <c r="DO493">
        <v>0.32532215754293364</v>
      </c>
      <c r="DQ493" s="28">
        <f>(DB492*DB493)*(1-COS(RADIANS(CU492)))+DB494*(SIN(RADIANS(CU492)))</f>
        <v>0.99619469809174555</v>
      </c>
      <c r="DR493" s="28">
        <f>(DB493^2)*(1-COS(RADIANS(CU492)))+(COS(RADIANS(CU492)))</f>
        <v>8.7155742747658138E-2</v>
      </c>
      <c r="DS493" s="28">
        <f>(DB493*DB494)*(1-COS(RADIANS(CU492)))-DB492*(SIN(RADIANS(CU492)))</f>
        <v>0</v>
      </c>
      <c r="DU493" s="61">
        <v>0.40805077675020346</v>
      </c>
      <c r="DW493" s="17">
        <v>0</v>
      </c>
      <c r="DX493">
        <v>0</v>
      </c>
      <c r="DZ493" s="73">
        <f>(DB492*DB493)*(1-COS(RADIANS(CW492-45)))+DB494*(SIN(RADIANS(CW492-45)))</f>
        <v>0.94422449595833369</v>
      </c>
      <c r="EA493" s="73">
        <f>(DB493^2)*(1-COS(RADIANS(CW492-45)))+(COS(RADIANS(CW492-45)))</f>
        <v>0.32930244644130835</v>
      </c>
      <c r="EB493" s="73">
        <f>(DB493*DB494)*(1-COS(RADIANS(CW492-45)))-DB492*(SIN(RADIANS(CW492-45)))</f>
        <v>0</v>
      </c>
      <c r="EC493" s="10"/>
      <c r="ED493">
        <v>0.94422449595833369</v>
      </c>
      <c r="EE493" s="1">
        <v>0.92960127529053382</v>
      </c>
      <c r="EG493">
        <f>CY493+DU493</f>
        <v>-0.50450423544664713</v>
      </c>
      <c r="EH493">
        <f>EG493/(SQRT(EG492^2+EG493^2+EG494^2))</f>
        <v>-0.3567383660216587</v>
      </c>
      <c r="EJ493">
        <f>Q493+AM493</f>
        <v>-1.3022819461143973</v>
      </c>
      <c r="EK493">
        <f>EJ493/(SQRT(EJ492^2+EJ493^2+EJ494^2))</f>
        <v>-0.92085239511430439</v>
      </c>
      <c r="EM493" s="23">
        <f>CY494*DU492-CY492*DU494</f>
        <v>-2.7164559778537233E-2</v>
      </c>
      <c r="EP493" s="9">
        <f>((SUMPRODUCT(CM493:CM495,BZ493:BZ495))*(SUMPRODUCT(CM493:CM495,CA493:CA495)))-((SUMPRODUCT(CN493:CN495,BZ493:BZ495))*(SUMPRODUCT(CN493:CN495,CA493:CA495)))</f>
        <v>3.3255322864771231E-2</v>
      </c>
      <c r="EY493" s="28"/>
      <c r="EZ493" s="10"/>
      <c r="FA493" s="61">
        <v>-0.91953749365132742</v>
      </c>
      <c r="FB493" s="13">
        <f>BW494</f>
        <v>-10</v>
      </c>
      <c r="FC493" s="17">
        <v>0</v>
      </c>
      <c r="FD493">
        <v>0</v>
      </c>
      <c r="FF493" s="73">
        <f>(FD492*FD493)*(1-COS(RADIANS(EY492+45)))+FD494*(SIN(RADIANS(EY492+45)))</f>
        <v>0.31277330241219892</v>
      </c>
      <c r="FG493" s="73">
        <f>(FD493^2)*(1-COS(RADIANS(EY492+45)))+(COS(RADIANS(EY492+45)))</f>
        <v>-0.94982780613023077</v>
      </c>
      <c r="FH493" s="73">
        <f>(FD493*FD494)*(1-COS(RADIANS(EY492+45)))-FD492*(SIN(RADIANS(EY492+45)))</f>
        <v>0</v>
      </c>
      <c r="FI493" s="10"/>
      <c r="FJ493">
        <v>0.31277330241219892</v>
      </c>
      <c r="FK493" s="23">
        <f>SIN(RADIANS(176))*(COS(RADIANS(0)))</f>
        <v>6.9756473744125524E-2</v>
      </c>
      <c r="FM493" s="30">
        <f>(FK492*FK493)*(1-COS(RADIANS(EX492)))+FK494*(SIN(RADIANS(EX492)))</f>
        <v>-1.0571760619211149E-3</v>
      </c>
      <c r="FN493" s="30">
        <f>(FK493^2)*(1-COS(RADIANS(EX492)))+(COS(RADIANS(EX492)))</f>
        <v>0.98488167796388115</v>
      </c>
      <c r="FO493" s="30">
        <f>(FK493*FK494)*(1-COS(RADIANS(EX492)))-FK492*(SIN(RADIANS(EX492)))</f>
        <v>0.17322517943366056</v>
      </c>
      <c r="FQ493">
        <v>0.30904883012161882</v>
      </c>
      <c r="FS493" s="28">
        <f>(FD492*FD493)*(1-COS(RADIANS(EW492)))+FD494*(SIN(RADIANS(EW492)))</f>
        <v>0.99619469809174555</v>
      </c>
      <c r="FT493" s="28">
        <f>(FD493^2)*(1-COS(RADIANS(EW492)))+(COS(RADIANS(EW492)))</f>
        <v>8.7155742747658138E-2</v>
      </c>
      <c r="FU493" s="28">
        <f>(FD493*FD494)*(1-COS(RADIANS(EW492)))-FD492*(SIN(RADIANS(EW492)))</f>
        <v>0</v>
      </c>
      <c r="FW493" s="61">
        <v>0.3920623476712265</v>
      </c>
      <c r="FX493" s="13">
        <f>BX494</f>
        <v>261.8</v>
      </c>
      <c r="FY493" s="17">
        <v>0</v>
      </c>
      <c r="FZ493">
        <v>0</v>
      </c>
      <c r="GB493" s="73">
        <f>(FD492*FD493)*(1-COS(RADIANS(EY492-45)))+FD494*(SIN(RADIANS(EY492-45)))</f>
        <v>0.94982780613023066</v>
      </c>
      <c r="GC493" s="73">
        <f>(FD493^2)*(1-COS(RADIANS(EY492-45)))+(COS(RADIANS(EY492-45)))</f>
        <v>0.31277330241219908</v>
      </c>
      <c r="GD493" s="73">
        <f>(FD493*FD494)*(1-COS(RADIANS(EY492-45)))-FD492*(SIN(RADIANS(EY492-45)))</f>
        <v>0</v>
      </c>
      <c r="GE493" s="10"/>
      <c r="GF493">
        <v>0.94982780613023066</v>
      </c>
      <c r="GG493" s="1">
        <v>0.93513734703017548</v>
      </c>
      <c r="GI493">
        <f>FA493+FW493</f>
        <v>-0.52747514598010092</v>
      </c>
      <c r="GJ493">
        <f>GI493/(SQRT(GI492^2+GI493^2+GI494^2))</f>
        <v>-0.37298125262989346</v>
      </c>
      <c r="GL493">
        <f>CH494+DC493</f>
        <v>3.3255322864771231E-2</v>
      </c>
      <c r="GM493" t="e">
        <f>GL493/(SQRT(GL492^2+GL493^2+GL494^2))</f>
        <v>#VALUE!</v>
      </c>
      <c r="GO493" s="27">
        <f>FA494*FW492-FA492*FW494</f>
        <v>-2.7164559778537246E-2</v>
      </c>
    </row>
    <row r="494" spans="1:197" x14ac:dyDescent="0.2">
      <c r="A494" s="17">
        <f t="shared" ref="A494:C495" si="755">A399</f>
        <v>60</v>
      </c>
      <c r="B494" s="17">
        <f t="shared" si="755"/>
        <v>-45</v>
      </c>
      <c r="C494" s="17">
        <f t="shared" si="755"/>
        <v>243.3</v>
      </c>
      <c r="D494" t="s">
        <v>9</v>
      </c>
      <c r="E494" s="5">
        <f t="shared" si="752"/>
        <v>0.37119038841203267</v>
      </c>
      <c r="F494" s="6">
        <f t="shared" si="752"/>
        <v>-0.29457406625173815</v>
      </c>
      <c r="G494" s="7">
        <f t="shared" ref="G494:G495" si="756">Q493</f>
        <v>-0.40889285039816992</v>
      </c>
      <c r="H494" s="8">
        <f t="shared" ref="H494:H495" si="757">AM493</f>
        <v>-0.89338909571622749</v>
      </c>
      <c r="J494" s="10"/>
      <c r="P494" s="1"/>
      <c r="Q494" s="61">
        <v>9.0217084437262896E-2</v>
      </c>
      <c r="S494" s="17">
        <v>0</v>
      </c>
      <c r="T494">
        <v>1</v>
      </c>
      <c r="V494" s="73">
        <f>(T492*T494)*(1-COS(RADIANS(O492+45)))-T493*(SIN(RADIANS(O492+45)))</f>
        <v>0</v>
      </c>
      <c r="W494" s="73">
        <f>(T493*T494)*(1-COS(RADIANS(O492+45)))+T492*(SIN(RADIANS(O492+45)))</f>
        <v>0</v>
      </c>
      <c r="X494" s="73">
        <f>(T494^2)*(1-COS(RADIANS(O492+45)))+(COS(RADIANS(O492+45)))</f>
        <v>1</v>
      </c>
      <c r="Y494" s="10"/>
      <c r="Z494">
        <v>0</v>
      </c>
      <c r="AA494" s="23">
        <f>SIN(RADIANS('[1]Biaxial Input'!$F$21))*SIN(RADIANS(0))</f>
        <v>0</v>
      </c>
      <c r="AC494" s="30">
        <f>(AA492*AA494)*(1-COS(RADIANS(N492)))-AA493*(SIN(RADIANS(N492)))</f>
        <v>-1.8054303924173627E-2</v>
      </c>
      <c r="AD494" s="30">
        <f>(AA493*AA494)*(1-COS(RADIANS(N492)))+AA492*(SIN(RADIANS(N492)))</f>
        <v>-0.25818857491685071</v>
      </c>
      <c r="AE494" s="30">
        <f>(AA494^2)*(1-COS(RADIANS(N492)))+(COS(RADIANS(N492)))</f>
        <v>0.96592582628906831</v>
      </c>
      <c r="AG494">
        <v>9.0217084437262896E-2</v>
      </c>
      <c r="AI494" s="28">
        <f>(T492*T494)*(1-COS(RADIANS(M492)))-T493*(SIN(RADIANS(M492)))</f>
        <v>0</v>
      </c>
      <c r="AJ494" s="28">
        <f>(T493*T494)*(1-COS(RADIANS(M492)))+T492*(SIN(RADIANS(M492)))</f>
        <v>0</v>
      </c>
      <c r="AK494" s="28">
        <f>(T494^2)*(1-COS(RADIANS(M492)))+(COS(RADIANS(M492)))</f>
        <v>1</v>
      </c>
      <c r="AM494" s="61">
        <v>-0.2425864295120822</v>
      </c>
      <c r="AO494" s="17">
        <v>0</v>
      </c>
      <c r="AP494">
        <v>1</v>
      </c>
      <c r="AR494" s="73">
        <f>(T492*T492)*(1-COS(RADIANS(O492-45)))-T492*(SIN(RADIANS(O492-45)))</f>
        <v>0</v>
      </c>
      <c r="AS494" s="73">
        <f>(T493*T494)*(1-COS(RADIANS(O492-45)))+T492*(SIN(RADIANS(O492-45)))</f>
        <v>0</v>
      </c>
      <c r="AT494" s="73">
        <f>(T494^2)*(1-COS(RADIANS(O492-45)))+(COS(RADIANS(O492-45)))</f>
        <v>1</v>
      </c>
      <c r="AU494" s="10"/>
      <c r="AV494">
        <v>0</v>
      </c>
      <c r="AW494" s="1">
        <v>-0.2425864295120822</v>
      </c>
      <c r="BV494" s="17">
        <f t="shared" si="736"/>
        <v>30</v>
      </c>
      <c r="BW494" s="17">
        <f t="shared" si="736"/>
        <v>-10</v>
      </c>
      <c r="BX494" s="17">
        <f t="shared" si="736"/>
        <v>261.8</v>
      </c>
      <c r="BY494" t="s">
        <v>9</v>
      </c>
      <c r="BZ494" s="5">
        <f t="shared" si="753"/>
        <v>0.3492962422733713</v>
      </c>
      <c r="CA494" s="6">
        <f t="shared" si="753"/>
        <v>-0.34518112468713447</v>
      </c>
      <c r="CB494" s="7">
        <f>CY493</f>
        <v>-0.91255501219685053</v>
      </c>
      <c r="CC494" s="8">
        <f>DU493</f>
        <v>0.40805077675020346</v>
      </c>
      <c r="CE494" s="10"/>
      <c r="CH494">
        <f>((SUMPRODUCT(CM493:CM495,CK493:CK495))*(SUMPRODUCT(CM493:CM495,CL493:CL495)))-((SUMPRODUCT(CN493:CN495,CK493:CK495))*(SUMPRODUCT(CN493:CN495,CL493:CL495)))</f>
        <v>3.3255322864771231E-2</v>
      </c>
      <c r="CI494" s="67"/>
      <c r="CJ494" s="10" t="s">
        <v>9</v>
      </c>
      <c r="CK494" s="5">
        <f t="shared" si="754"/>
        <v>0.3492962422733713</v>
      </c>
      <c r="CL494" s="6">
        <f t="shared" si="754"/>
        <v>-0.34518112468713447</v>
      </c>
      <c r="CM494" s="7">
        <f>FA493</f>
        <v>-0.91953749365132742</v>
      </c>
      <c r="CN494" s="8">
        <f>FW493</f>
        <v>0.3920623476712265</v>
      </c>
      <c r="CP494">
        <f t="shared" si="751"/>
        <v>-9.8670839279614439E-2</v>
      </c>
      <c r="CQ494">
        <f t="shared" si="751"/>
        <v>-0.32743703463395935</v>
      </c>
      <c r="CR494">
        <f>CK496</f>
        <v>0</v>
      </c>
      <c r="CS494">
        <f>CN496</f>
        <v>0</v>
      </c>
      <c r="CW494" s="28"/>
      <c r="CX494" s="1"/>
      <c r="CY494" s="61">
        <v>-4.560600422266077E-2</v>
      </c>
      <c r="DA494" s="17">
        <v>0</v>
      </c>
      <c r="DB494">
        <v>1</v>
      </c>
      <c r="DD494" s="73">
        <f>(DB492*DB494)*(1-COS(RADIANS(CW492+45)))-DB493*(SIN(RADIANS(CW492+45)))</f>
        <v>0</v>
      </c>
      <c r="DE494" s="73">
        <f>(DB493*DB494)*(1-COS(RADIANS(CW492+45)))+DB492*(SIN(RADIANS(CW492+45)))</f>
        <v>0</v>
      </c>
      <c r="DF494" s="73">
        <f>(DB494^2)*(1-COS(RADIANS(CW492+45)))+(COS(RADIANS(CW492+45)))</f>
        <v>1</v>
      </c>
      <c r="DG494" s="10"/>
      <c r="DH494">
        <v>0</v>
      </c>
      <c r="DI494" s="23">
        <f>SIN(RADIANS('[1]Biaxial Input'!$F$21))*SIN(RADIANS(0))</f>
        <v>0</v>
      </c>
      <c r="DK494" s="30">
        <f>(DI492*DI494)*(1-COS(RADIANS(CV492)))-DI493*(SIN(RADIANS(CV492)))</f>
        <v>-1.2113084546138469E-2</v>
      </c>
      <c r="DL494" s="30">
        <f>(DI493*DI494)*(1-COS(RADIANS(CV492)))+DI492*(SIN(RADIANS(CV492)))</f>
        <v>-0.17322517943366056</v>
      </c>
      <c r="DM494" s="30">
        <f>(DI494^2)*(1-COS(RADIANS(CV492)))+(COS(RADIANS(CV492)))</f>
        <v>0.98480775301220802</v>
      </c>
      <c r="DO494">
        <v>-4.560600422266077E-2</v>
      </c>
      <c r="DQ494" s="28">
        <f>(DB492*DB494)*(1-COS(RADIANS(CU492)))-DB493*(SIN(RADIANS(CU492)))</f>
        <v>0</v>
      </c>
      <c r="DR494" s="28">
        <f>(DB493*DB494)*(1-COS(RADIANS(CU492)))+DB492*(SIN(RADIANS(CU492)))</f>
        <v>0</v>
      </c>
      <c r="DS494" s="28">
        <f>(DB494^2)*(1-COS(RADIANS(CU492)))+(COS(RADIANS(CU492)))</f>
        <v>1</v>
      </c>
      <c r="DU494" s="61">
        <v>-0.16755232611303383</v>
      </c>
      <c r="DW494" s="17">
        <v>0</v>
      </c>
      <c r="DX494">
        <v>1</v>
      </c>
      <c r="DZ494" s="73">
        <f>(DB492*DB492)*(1-COS(RADIANS(CW492-45)))-DB492*(SIN(RADIANS(CW492-45)))</f>
        <v>0</v>
      </c>
      <c r="EA494" s="73">
        <f>(DB493*DB494)*(1-COS(RADIANS(CW492-45)))+DB492*(SIN(RADIANS(CW492-45)))</f>
        <v>0</v>
      </c>
      <c r="EB494" s="73">
        <f>(DB494^2)*(1-COS(RADIANS(CW492-45)))+(COS(RADIANS(CW492-45)))</f>
        <v>1</v>
      </c>
      <c r="EC494" s="10"/>
      <c r="ED494">
        <v>0</v>
      </c>
      <c r="EE494" s="1">
        <v>-0.16755232611303383</v>
      </c>
      <c r="EG494">
        <f>CY494+DU494</f>
        <v>-0.21315833033569459</v>
      </c>
      <c r="EH494">
        <f>EG494/(SQRT(EG492^2+EG493^2+EG494^2))</f>
        <v>-0.15072570084677178</v>
      </c>
      <c r="EJ494">
        <f>Q494+AM494</f>
        <v>-0.15236934507481931</v>
      </c>
      <c r="EK494">
        <f>EJ494/(SQRT(EJ492^2+EJ493^2+EJ494^2))</f>
        <v>-0.1077413971473578</v>
      </c>
      <c r="EM494" s="23">
        <f>CY492*DU493-CY493*DU492</f>
        <v>-0.98480775301220824</v>
      </c>
      <c r="ER494">
        <f t="shared" ref="ER494:ES496" si="758">CK493</f>
        <v>0.93180266183863136</v>
      </c>
      <c r="ES494">
        <f t="shared" si="758"/>
        <v>-0.87956522186239505</v>
      </c>
      <c r="ET494" t="e">
        <f>#REF!</f>
        <v>#REF!</v>
      </c>
      <c r="EU494" t="e">
        <f>#REF!</f>
        <v>#REF!</v>
      </c>
      <c r="EY494" s="28"/>
      <c r="EZ494" s="10"/>
      <c r="FA494" s="61">
        <v>-4.2674866912483032E-2</v>
      </c>
      <c r="FB494" s="13">
        <f>BW495</f>
        <v>-15</v>
      </c>
      <c r="FC494" s="17">
        <v>0</v>
      </c>
      <c r="FD494">
        <v>1</v>
      </c>
      <c r="FF494" s="73">
        <f>(FD492*FD494)*(1-COS(RADIANS(EY492+45)))-FD493*(SIN(RADIANS(EY492+45)))</f>
        <v>0</v>
      </c>
      <c r="FG494" s="73">
        <f>(FD493*FD494)*(1-COS(RADIANS(EY492+45)))+FD492*(SIN(RADIANS(EY492+45)))</f>
        <v>0</v>
      </c>
      <c r="FH494" s="73">
        <f>(FD494^2)*(1-COS(RADIANS(EY492+45)))+(COS(RADIANS(EY492+45)))</f>
        <v>1</v>
      </c>
      <c r="FI494" s="10"/>
      <c r="FJ494">
        <v>0</v>
      </c>
      <c r="FK494" s="23">
        <f>SIN(RADIANS(176))*SIN(RADIANS(0))</f>
        <v>0</v>
      </c>
      <c r="FM494" s="30">
        <f>(FK492*FK494)*(1-COS(RADIANS(EX492)))-FK493*(SIN(RADIANS(EX492)))</f>
        <v>-1.2113084546138469E-2</v>
      </c>
      <c r="FN494" s="30">
        <f>(FK493*FK494)*(1-COS(RADIANS(EX492)))+FK492*(SIN(RADIANS(EX492)))</f>
        <v>-0.17322517943366056</v>
      </c>
      <c r="FO494" s="30">
        <f>(FK494^2)*(1-COS(RADIANS(EX492)))+(COS(RADIANS(EX492)))</f>
        <v>0.98480775301220802</v>
      </c>
      <c r="FQ494">
        <v>-4.2674866912483032E-2</v>
      </c>
      <c r="FS494" s="28">
        <f>(FD492*FD494)*(1-COS(RADIANS(EW492)))-FD493*(SIN(RADIANS(EW492)))</f>
        <v>0</v>
      </c>
      <c r="FT494" s="28">
        <f>(FD493*FD494)*(1-COS(RADIANS(EW492)))+FD492*(SIN(RADIANS(EW492)))</f>
        <v>0</v>
      </c>
      <c r="FU494" s="28">
        <f>(FD494^2)*(1-COS(RADIANS(EW492)))+(COS(RADIANS(EW492)))</f>
        <v>1</v>
      </c>
      <c r="FW494" s="61">
        <v>-0.16832274160388327</v>
      </c>
      <c r="FX494" s="13">
        <f>BX495</f>
        <v>293.89999999999998</v>
      </c>
      <c r="FY494" s="17">
        <v>0</v>
      </c>
      <c r="FZ494">
        <v>1</v>
      </c>
      <c r="GB494" s="73">
        <f>(FD492*FD492)*(1-COS(RADIANS(EY492-45)))-FD492*(SIN(RADIANS(EY492-45)))</f>
        <v>0</v>
      </c>
      <c r="GC494" s="73">
        <f>(FD493*FD494)*(1-COS(RADIANS(EY492-45)))+FD492*(SIN(RADIANS(EY492-45)))</f>
        <v>0</v>
      </c>
      <c r="GD494" s="73">
        <f>(FD494^2)*(1-COS(RADIANS(EY492-45)))+(COS(RADIANS(EY492-45)))</f>
        <v>1</v>
      </c>
      <c r="GE494" s="10"/>
      <c r="GF494">
        <v>0</v>
      </c>
      <c r="GG494" s="1">
        <v>-0.16832274160388327</v>
      </c>
      <c r="GI494">
        <f>FA494+FW494</f>
        <v>-0.21099760851636631</v>
      </c>
      <c r="GJ494">
        <f>GI494/(SQRT(GI492^2+GI493^2+GI494^2))</f>
        <v>-0.14919783979606707</v>
      </c>
      <c r="GL494" t="e">
        <f>#REF!+DC494</f>
        <v>#REF!</v>
      </c>
      <c r="GM494" t="e">
        <f>GL494/(SQRT(GL492^2+GL493^2+GL494^2))</f>
        <v>#REF!</v>
      </c>
      <c r="GO494" s="27">
        <f>FA492*FW493-FA493*FW492</f>
        <v>-0.98480775301220824</v>
      </c>
    </row>
    <row r="495" spans="1:197" x14ac:dyDescent="0.2">
      <c r="A495" s="17">
        <f t="shared" si="755"/>
        <v>30</v>
      </c>
      <c r="B495" s="17">
        <f t="shared" si="755"/>
        <v>-50</v>
      </c>
      <c r="C495" s="17">
        <f t="shared" si="755"/>
        <v>268.7</v>
      </c>
      <c r="D495" t="s">
        <v>10</v>
      </c>
      <c r="E495" s="5">
        <f t="shared" si="752"/>
        <v>-0.24002904019609339</v>
      </c>
      <c r="F495" s="6">
        <f t="shared" si="752"/>
        <v>-0.45893572105630898</v>
      </c>
      <c r="G495" s="7">
        <f t="shared" si="756"/>
        <v>9.0217084437262896E-2</v>
      </c>
      <c r="H495" s="8">
        <f t="shared" si="757"/>
        <v>-0.2425864295120822</v>
      </c>
      <c r="J495" s="10"/>
      <c r="P495" s="1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W495" s="1"/>
      <c r="BV495" s="17">
        <f t="shared" si="736"/>
        <v>0</v>
      </c>
      <c r="BW495" s="17">
        <f t="shared" si="736"/>
        <v>-15</v>
      </c>
      <c r="BX495" s="17">
        <f t="shared" si="736"/>
        <v>293.89999999999998</v>
      </c>
      <c r="BY495" t="s">
        <v>10</v>
      </c>
      <c r="BZ495" s="5">
        <f t="shared" si="753"/>
        <v>-9.8670839279614439E-2</v>
      </c>
      <c r="CA495" s="6">
        <f t="shared" si="753"/>
        <v>-0.32743703463395935</v>
      </c>
      <c r="CB495" s="7">
        <f>CY494</f>
        <v>-4.560600422266077E-2</v>
      </c>
      <c r="CC495" s="8">
        <f>DU494</f>
        <v>-0.16755232611303383</v>
      </c>
      <c r="CE495" s="10"/>
      <c r="CG495" s="10" t="s">
        <v>160</v>
      </c>
      <c r="CH495" s="10">
        <f>-CH492*((EY492-CW492)/(CH494-CE493))</f>
        <v>115.77355769164048</v>
      </c>
      <c r="CI495" s="67"/>
      <c r="CJ495" s="10" t="s">
        <v>10</v>
      </c>
      <c r="CK495" s="5">
        <f t="shared" si="754"/>
        <v>-9.8670839279614439E-2</v>
      </c>
      <c r="CL495" s="6">
        <f t="shared" si="754"/>
        <v>-0.32743703463395935</v>
      </c>
      <c r="CM495" s="7">
        <f>FA494</f>
        <v>-4.2674866912483032E-2</v>
      </c>
      <c r="CN495" s="8">
        <f>FW494</f>
        <v>-0.16832274160388327</v>
      </c>
      <c r="CW495" s="28"/>
      <c r="CX495" s="1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EE495" s="1"/>
      <c r="EI495" s="64">
        <f>(DEGREES(ACOS((EH492*EK492+EH493*EK493+EH494*EK494)/((SQRT(EH492^2+EH493^2+EH494^2))*(SQRT(EK492^2+EK493^2+EK494^2))))))</f>
        <v>90.042701437175069</v>
      </c>
      <c r="ER495">
        <f t="shared" si="758"/>
        <v>0.3492962422733713</v>
      </c>
      <c r="ES495">
        <f t="shared" si="758"/>
        <v>-0.34518112468713447</v>
      </c>
      <c r="ET495" t="e">
        <f>#REF!</f>
        <v>#REF!</v>
      </c>
      <c r="EU495" t="e">
        <f>#REF!</f>
        <v>#REF!</v>
      </c>
      <c r="EY495" s="28"/>
      <c r="EZ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GG495" s="1"/>
      <c r="GK495" s="64" t="e">
        <f>(DEGREES(ACOS((GJ492*GM492+GJ493*GM493+GJ494*GM494)/((SQRT(GJ492^2+GJ493^2+GJ494^2))*(SQRT(GM492^2+GM493^2+GM494^2))))))</f>
        <v>#VALUE!</v>
      </c>
    </row>
    <row r="496" spans="1:197" x14ac:dyDescent="0.2">
      <c r="A496" s="1"/>
      <c r="J496" s="10"/>
      <c r="Q496" s="82" t="s">
        <v>148</v>
      </c>
      <c r="R496" s="13"/>
      <c r="T496" s="10"/>
      <c r="U496" s="10"/>
      <c r="V496" s="10"/>
      <c r="W496" s="10"/>
      <c r="X496" s="10"/>
      <c r="Y496" s="10"/>
      <c r="Z496" s="80"/>
      <c r="AA496" s="23" t="s">
        <v>149</v>
      </c>
      <c r="AE496" s="1"/>
      <c r="AG496" s="80"/>
      <c r="AK496" s="13"/>
      <c r="AL496" s="81"/>
      <c r="AM496" s="82" t="s">
        <v>150</v>
      </c>
      <c r="AO496" s="13"/>
      <c r="AP496" s="13"/>
      <c r="AS496" s="1"/>
      <c r="AW496" s="1"/>
      <c r="BV496" s="17">
        <f t="shared" si="736"/>
        <v>10</v>
      </c>
      <c r="BW496" s="17">
        <f t="shared" si="736"/>
        <v>-20</v>
      </c>
      <c r="BX496" s="17">
        <f t="shared" si="736"/>
        <v>282.7</v>
      </c>
      <c r="CS496" s="15"/>
      <c r="CW496" s="28"/>
      <c r="CX496" s="1"/>
      <c r="CY496" s="82" t="s">
        <v>148</v>
      </c>
      <c r="CZ496" s="13"/>
      <c r="DB496" s="10"/>
      <c r="DC496" s="10"/>
      <c r="DD496" s="10"/>
      <c r="DE496" s="10"/>
      <c r="DF496" s="10"/>
      <c r="DG496" s="10"/>
      <c r="DH496" s="80"/>
      <c r="DI496" s="23" t="s">
        <v>149</v>
      </c>
      <c r="DM496" s="1"/>
      <c r="DO496" s="80"/>
      <c r="DS496" s="13"/>
      <c r="DT496" s="81"/>
      <c r="DU496" s="82" t="s">
        <v>150</v>
      </c>
      <c r="DW496" s="13"/>
      <c r="DX496" s="13"/>
      <c r="EA496" s="1"/>
      <c r="EE496" s="1"/>
      <c r="EI496" s="13"/>
      <c r="ER496">
        <f t="shared" si="758"/>
        <v>-9.8670839279614439E-2</v>
      </c>
      <c r="ES496">
        <f t="shared" si="758"/>
        <v>-0.32743703463395935</v>
      </c>
      <c r="ET496" t="e">
        <f>#REF!</f>
        <v>#REF!</v>
      </c>
      <c r="EU496" t="e">
        <f>#REF!</f>
        <v>#REF!</v>
      </c>
      <c r="EY496" s="28"/>
      <c r="EZ496" s="10"/>
      <c r="FA496" s="82" t="s">
        <v>148</v>
      </c>
      <c r="FB496" s="13"/>
      <c r="FD496" s="10"/>
      <c r="FE496" s="10"/>
      <c r="FF496" s="10"/>
      <c r="FG496" s="10"/>
      <c r="FH496" s="10"/>
      <c r="FI496" s="10"/>
      <c r="FJ496" s="80"/>
      <c r="FK496" s="23" t="s">
        <v>149</v>
      </c>
      <c r="FO496" s="1"/>
      <c r="FQ496" s="80"/>
      <c r="FU496" s="13"/>
      <c r="FV496" s="81"/>
      <c r="FW496" s="82" t="s">
        <v>150</v>
      </c>
      <c r="FY496" s="13"/>
      <c r="FZ496" s="13"/>
      <c r="GC496" s="1"/>
      <c r="GG496" s="1"/>
      <c r="GK496" s="13"/>
    </row>
    <row r="497" spans="1:197" x14ac:dyDescent="0.2">
      <c r="A497" s="1"/>
      <c r="E497" s="5" t="s">
        <v>4</v>
      </c>
      <c r="F497" s="6" t="s">
        <v>5</v>
      </c>
      <c r="G497" s="7" t="s">
        <v>6</v>
      </c>
      <c r="H497" s="8" t="s">
        <v>1</v>
      </c>
      <c r="I497">
        <v>5</v>
      </c>
      <c r="J497" s="9" t="s">
        <v>7</v>
      </c>
      <c r="K497">
        <v>5</v>
      </c>
      <c r="L497" s="10"/>
      <c r="M497" s="17">
        <f>A481</f>
        <v>90</v>
      </c>
      <c r="N497" s="17">
        <f>B481</f>
        <v>20</v>
      </c>
      <c r="O497" s="17">
        <f>C481</f>
        <v>201.2</v>
      </c>
      <c r="Q497" s="61">
        <f t="array" ref="Q497:Q499">MMULT(AI497:AK499,AG497:AG499)</f>
        <v>0.85835583531131898</v>
      </c>
      <c r="R497" s="13"/>
      <c r="S497" s="17">
        <v>1</v>
      </c>
      <c r="T497">
        <v>0</v>
      </c>
      <c r="V497" s="73">
        <f>(T497^2)*(1-COS(RADIANS(O497+45)))+(COS(RADIANS(O497+45)))</f>
        <v>-0.40354529635239011</v>
      </c>
      <c r="W497" s="73">
        <f>(T497*T498)*(1-COS(RADIANS(O497+45)))-T499*(SIN(RADIANS(O497+45)))</f>
        <v>0.91495966784982474</v>
      </c>
      <c r="X497" s="73">
        <f>(T497*T499)*(1-COS(RADIANS(O497+45)))+T498*(SIN(RADIANS(O497+45)))</f>
        <v>0</v>
      </c>
      <c r="Y497" s="10"/>
      <c r="Z497">
        <f t="array" ref="Z497:Z499">MMULT(V497:X499,S497:S499)</f>
        <v>-0.40354529635239011</v>
      </c>
      <c r="AA497" s="23">
        <f>COS(RADIANS('[1]Biaxial Input'!$F$21))</f>
        <v>-0.9975640502598242</v>
      </c>
      <c r="AC497" s="30">
        <f>(AA497^2)*(1-COS(RADIANS(N497)))+(COS(RADIANS(N497)))</f>
        <v>0.99970654636555623</v>
      </c>
      <c r="AD497" s="30">
        <f>(AA497*AA498)*(1-COS(RADIANS(N497)))-AA499*(SIN(RADIANS(N497)))</f>
        <v>-4.1965824879998722E-3</v>
      </c>
      <c r="AE497" s="30">
        <f>(AA497*AA499)*(1-COS(RADIANS(N497)))+AA498*(SIN(RADIANS(N497)))</f>
        <v>2.3858119147859059E-2</v>
      </c>
      <c r="AG497">
        <f t="array" ref="AG497:AG499">MMULT(AC497:AE499,Z497:Z499)</f>
        <v>-0.3995871707991881</v>
      </c>
      <c r="AI497" s="28">
        <f>(T497^2)*(1-COS(RADIANS(M497)))+(COS(RADIANS(M497)))</f>
        <v>6.1257422745431001E-17</v>
      </c>
      <c r="AJ497" s="28">
        <f>(T497*T498)*(1-COS(RADIANS(M497)))-T499*(SIN(RADIANS(M497)))</f>
        <v>-1</v>
      </c>
      <c r="AK497" s="28">
        <f>(T497*T499)*(1-COS(RADIANS(M497)))+T498*(SIN(RADIANS(M497)))</f>
        <v>0</v>
      </c>
      <c r="AM497" s="61">
        <f t="array" ref="AM497:AM499">MMULT(AI497:AK499,AW497:AW499)</f>
        <v>-0.3831666626884056</v>
      </c>
      <c r="AN497" s="13"/>
      <c r="AO497" s="17">
        <v>1</v>
      </c>
      <c r="AP497">
        <v>0</v>
      </c>
      <c r="AR497" s="73">
        <f>(T497^2)*(1-COS(RADIANS(O497-45)))+(COS(RADIANS(O497-45)))</f>
        <v>-0.91495966784982474</v>
      </c>
      <c r="AS497" s="73">
        <f>(T497*T498)*(1-COS(RADIANS(O497-45)))-T499*(SIN(RADIANS(O497-45)))</f>
        <v>-0.40354529635239006</v>
      </c>
      <c r="AT497" s="73">
        <f>(T497*T499)*(1-COS(RADIANS(O497-45)))+T498*(SIN(RADIANS(O497-45)))</f>
        <v>0</v>
      </c>
      <c r="AU497" s="10"/>
      <c r="AV497">
        <f t="array" ref="AV497:AV499">MMULT(AR497:AT499,S497:S499)</f>
        <v>-0.91495966784982474</v>
      </c>
      <c r="AW497" s="1">
        <f t="array" ref="AW497:AW499">MMULT(AC497:AE499,AV497:AV499)</f>
        <v>-0.91638468073371182</v>
      </c>
      <c r="BV497" s="17">
        <f t="shared" si="736"/>
        <v>25</v>
      </c>
      <c r="BW497" s="17">
        <f t="shared" si="736"/>
        <v>-30</v>
      </c>
      <c r="BX497" s="17">
        <f t="shared" si="736"/>
        <v>270.8</v>
      </c>
      <c r="BZ497" s="5" t="s">
        <v>4</v>
      </c>
      <c r="CA497" s="6" t="s">
        <v>5</v>
      </c>
      <c r="CB497" s="7" t="s">
        <v>6</v>
      </c>
      <c r="CC497" s="8" t="s">
        <v>1</v>
      </c>
      <c r="CD497">
        <v>4</v>
      </c>
      <c r="CE497" s="9" t="s">
        <v>7</v>
      </c>
      <c r="CG497" s="90" t="s">
        <v>157</v>
      </c>
      <c r="CH497" s="61">
        <f>CE498-((CH499-CE498)/(EY497-CW497))*CW497</f>
        <v>4.9539141998104315</v>
      </c>
      <c r="CI497" s="10"/>
      <c r="CK497" s="5" t="s">
        <v>4</v>
      </c>
      <c r="CL497" s="6" t="s">
        <v>5</v>
      </c>
      <c r="CM497" s="7" t="s">
        <v>6</v>
      </c>
      <c r="CN497" s="8" t="s">
        <v>1</v>
      </c>
      <c r="CO497" s="10"/>
      <c r="CP497">
        <f t="shared" ref="CP497:CQ499" si="759">BZ498</f>
        <v>0.93180266183863136</v>
      </c>
      <c r="CQ497">
        <f t="shared" si="759"/>
        <v>-0.87956522186239505</v>
      </c>
      <c r="CR497">
        <f>CI501</f>
        <v>0</v>
      </c>
      <c r="CS497">
        <f>CL501</f>
        <v>0</v>
      </c>
      <c r="CU497" s="17">
        <f>CU401</f>
        <v>140</v>
      </c>
      <c r="CV497" s="17">
        <f>CV401</f>
        <v>15</v>
      </c>
      <c r="CW497" s="31">
        <f>CH404</f>
        <v>150.9200837585752</v>
      </c>
      <c r="CX497" s="1"/>
      <c r="CY497" s="61">
        <f t="array" ref="CY497:CY499">MMULT(DQ497:DS499,DO497:DO499)</f>
        <v>0.90491269794133589</v>
      </c>
      <c r="CZ497" s="13"/>
      <c r="DA497" s="17">
        <v>1</v>
      </c>
      <c r="DB497">
        <v>0</v>
      </c>
      <c r="DD497" s="73">
        <f>(DB497^2)*(1-COS(RADIANS(CW497+45)))+(COS(RADIANS(CW497+45)))</f>
        <v>-0.9616452201682868</v>
      </c>
      <c r="DE497" s="73">
        <f>(DB497*DB498)*(1-COS(RADIANS(CW497+45)))-DB499*(SIN(RADIANS(CW497+45)))</f>
        <v>0.27429631883692357</v>
      </c>
      <c r="DF497" s="73">
        <f>(DB497*DB499)*(1-COS(RADIANS(CW497+45)))+DB498*(SIN(RADIANS(CW497+45)))</f>
        <v>0</v>
      </c>
      <c r="DG497" s="10"/>
      <c r="DH497">
        <f t="array" ref="DH497:DH499">MMULT(DD497:DF499,DA497:DA499)</f>
        <v>-0.9616452201682868</v>
      </c>
      <c r="DI497" s="23">
        <f>COS(RADIANS('[1]Biaxial Input'!$F$21))</f>
        <v>-0.9975640502598242</v>
      </c>
      <c r="DK497" s="30">
        <f>(DI497^2)*(1-COS(RADIANS(CV497)))+(COS(RADIANS(CV497)))</f>
        <v>0.99983419624187875</v>
      </c>
      <c r="DL497" s="30">
        <f>(DI497*DI498)*(1-COS(RADIANS(CV497)))-DI499*(SIN(RADIANS(CV497)))</f>
        <v>-2.3711042090011594E-3</v>
      </c>
      <c r="DM497" s="30">
        <f>(DI497*DI499)*(1-COS(RADIANS(CV497)))+DI498*(SIN(RADIANS(CV497)))</f>
        <v>1.8054303924173627E-2</v>
      </c>
      <c r="DO497">
        <f t="array" ref="DO497:DO499">MMULT(DK497:DM499,DH497:DH499)</f>
        <v>-0.96083539062069589</v>
      </c>
      <c r="DQ497" s="28">
        <f>(DB497^2)*(1-COS(RADIANS(CU497)))+(COS(RADIANS(CU497)))</f>
        <v>-0.7660444431189779</v>
      </c>
      <c r="DR497" s="28">
        <f>(DB497*DB498)*(1-COS(RADIANS(CU497)))-DB499*(SIN(RADIANS(CU497)))</f>
        <v>-0.64278760968653947</v>
      </c>
      <c r="DS497" s="28">
        <f>(DB497*DB499)*(1-COS(RADIANS(CU497)))+DB498*(SIN(RADIANS(CU497)))</f>
        <v>0</v>
      </c>
      <c r="DU497" s="61">
        <f t="array" ref="DU497:DU499">MMULT(DQ497:DS499,EE497:EE499)</f>
        <v>-0.38575675178194013</v>
      </c>
      <c r="DV497" s="13"/>
      <c r="DW497" s="17">
        <v>1</v>
      </c>
      <c r="DX497">
        <v>0</v>
      </c>
      <c r="DZ497" s="73">
        <f>(DB497^2)*(1-COS(RADIANS(CW497-45)))+(COS(RADIANS(CW497-45)))</f>
        <v>-0.2742963188369234</v>
      </c>
      <c r="EA497" s="73">
        <f>(DB497*DB498)*(1-COS(RADIANS(CW497-45)))-DB499*(SIN(RADIANS(CW497-45)))</f>
        <v>-0.9616452201682868</v>
      </c>
      <c r="EB497" s="73">
        <f>(DB497*DB499)*(1-COS(RADIANS(CW497-45)))+DB498*(SIN(RADIANS(CW497-45)))</f>
        <v>0</v>
      </c>
      <c r="EC497" s="10"/>
      <c r="ED497">
        <f t="array" ref="ED497:ED499">MMULT(DZ497:EB499,DA497:DA499)</f>
        <v>-0.2742963188369234</v>
      </c>
      <c r="EE497" s="1">
        <f t="array" ref="EE497:EE499">MMULT(DK497:DM499,ED497:ED499)</f>
        <v>-0.27653100050552831</v>
      </c>
      <c r="EG497">
        <f>CY497+DU497</f>
        <v>0.51915594615939575</v>
      </c>
      <c r="EH497">
        <f>EG497/(SQRT(EG497^2+EG498^2+EG499^2))</f>
        <v>0.36709869002262685</v>
      </c>
      <c r="EJ497">
        <f>Q497+AM497</f>
        <v>0.47518917262291338</v>
      </c>
      <c r="EK497">
        <f>EJ497/(SQRT(EJ497^2+EJ498^2+EJ499^2))</f>
        <v>0.33600948630808697</v>
      </c>
      <c r="EM497" s="23">
        <f>CY498*DU499-CY499*DU498</f>
        <v>0.17979081611467088</v>
      </c>
      <c r="EO497" s="15">
        <v>4</v>
      </c>
      <c r="EP497" s="9" t="s">
        <v>7</v>
      </c>
      <c r="EW497" s="17">
        <f>CU497</f>
        <v>140</v>
      </c>
      <c r="EX497" s="17">
        <f>CV497</f>
        <v>15</v>
      </c>
      <c r="EY497" s="31">
        <f>1+CW497</f>
        <v>151.9200837585752</v>
      </c>
      <c r="EZ497" s="10"/>
      <c r="FA497" s="61">
        <f t="array" ref="FA497:FA499">MMULT(FS497:FU499,FQ497:FQ499)</f>
        <v>0.91150725897242102</v>
      </c>
      <c r="FB497" s="13">
        <f>BW498</f>
        <v>-40</v>
      </c>
      <c r="FC497" s="17">
        <v>1</v>
      </c>
      <c r="FD497">
        <v>0</v>
      </c>
      <c r="FF497" s="73">
        <f>(FD497^2)*(1-COS(RADIANS(EY497+45)))+(COS(RADIANS(EY497+45)))</f>
        <v>-0.95671162610282934</v>
      </c>
      <c r="FG497" s="73">
        <f>(FD497*FD498)*(1-COS(RADIANS(EY497+45)))-FD499*(SIN(RADIANS(EY497+45)))</f>
        <v>0.29103756540982839</v>
      </c>
      <c r="FH497" s="73">
        <f>(FD497*FD499)*(1-COS(RADIANS(EY497+45)))+FD498*(SIN(RADIANS(EY497+45)))</f>
        <v>0</v>
      </c>
      <c r="FI497" s="10"/>
      <c r="FJ497">
        <f t="array" ref="FJ497:FJ499">MMULT(FF497:FH499,FC497:FC499)</f>
        <v>-0.95671162610282934</v>
      </c>
      <c r="FK497" s="23">
        <f>COS(RADIANS(176))</f>
        <v>-0.9975640502598242</v>
      </c>
      <c r="FM497" s="30">
        <f>(FK497^2)*(1-COS(RADIANS(EX497)))+(COS(RADIANS(EX497)))</f>
        <v>0.99983419624187875</v>
      </c>
      <c r="FN497" s="30">
        <f>(FK497*FK498)*(1-COS(RADIANS(EX497)))-FK499*(SIN(RADIANS(EX497)))</f>
        <v>-2.3711042090011594E-3</v>
      </c>
      <c r="FO497" s="30">
        <f>(FK497*FK499)*(1-COS(RADIANS(EX497)))+FK498*(SIN(RADIANS(EX497)))</f>
        <v>1.8054303924173627E-2</v>
      </c>
      <c r="FQ497">
        <f t="array" ref="FQ497:FQ499">MMULT(FM497:FO499,FJ497:FJ499)</f>
        <v>-0.95586291932346257</v>
      </c>
      <c r="FS497" s="28">
        <f>(FD497^2)*(1-COS(RADIANS(EW497)))+(COS(RADIANS(EW497)))</f>
        <v>-0.7660444431189779</v>
      </c>
      <c r="FT497" s="28">
        <f>(FD497*FD498)*(1-COS(RADIANS(EW497)))-FD499*(SIN(RADIANS(EW497)))</f>
        <v>-0.64278760968653947</v>
      </c>
      <c r="FU497" s="28">
        <f>(FD497*FD499)*(1-COS(RADIANS(EW497)))+FD498*(SIN(RADIANS(EW497)))</f>
        <v>0</v>
      </c>
      <c r="FW497" s="61">
        <f t="array" ref="FW497:FW499">MMULT(FS497:FU499,GG497:GG499)</f>
        <v>-0.36990509496545804</v>
      </c>
      <c r="FX497" s="13">
        <f>BX498</f>
        <v>259.10000000000002</v>
      </c>
      <c r="FY497" s="17">
        <v>1</v>
      </c>
      <c r="FZ497">
        <v>0</v>
      </c>
      <c r="GB497" s="73">
        <f>(FD497^2)*(1-COS(RADIANS(EY497-45)))+(COS(RADIANS(EY497-45)))</f>
        <v>-0.29103756540982845</v>
      </c>
      <c r="GC497" s="73">
        <f>(FD497*FD498)*(1-COS(RADIANS(EY497-45)))-FD499*(SIN(RADIANS(EY497-45)))</f>
        <v>-0.95671162610282934</v>
      </c>
      <c r="GD497" s="73">
        <f>(FD497*FD499)*(1-COS(RADIANS(EY497-45)))+FD498*(SIN(RADIANS(EY497-45)))</f>
        <v>0</v>
      </c>
      <c r="GE497" s="10"/>
      <c r="GF497">
        <f t="array" ref="GF497:GF499">MMULT(GB497:GD499,FC497:FC499)</f>
        <v>-0.29103756540982845</v>
      </c>
      <c r="GG497" s="1">
        <f t="array" ref="GG497:GG499">MMULT(FM497:FO499,GF497:GF499)</f>
        <v>-0.29325777325118185</v>
      </c>
      <c r="GI497">
        <f>FA497+FW497</f>
        <v>0.54160216400696304</v>
      </c>
      <c r="GJ497">
        <f>GI497/(SQRT(GI497^2+GI498^2+GI499^2))</f>
        <v>0.38297056287463221</v>
      </c>
      <c r="GL497" t="e">
        <f>CH498+DC497</f>
        <v>#VALUE!</v>
      </c>
      <c r="GM497" t="e">
        <f>GL497/(SQRT(GL497^2+GL498^2+GL499^2))</f>
        <v>#VALUE!</v>
      </c>
      <c r="GO497" s="27">
        <f>FA498*FW499-FA499*FW498</f>
        <v>0.1797908161146709</v>
      </c>
    </row>
    <row r="498" spans="1:197" x14ac:dyDescent="0.2">
      <c r="A498" s="1"/>
      <c r="D498" t="s">
        <v>8</v>
      </c>
      <c r="E498" s="5">
        <f t="shared" ref="E498:F500" si="760">E493</f>
        <v>0.89699707659114825</v>
      </c>
      <c r="F498" s="6">
        <f t="shared" si="760"/>
        <v>-0.83821484324154183</v>
      </c>
      <c r="G498" s="7">
        <f>Q497</f>
        <v>0.85835583531131898</v>
      </c>
      <c r="H498" s="8">
        <f>AM497</f>
        <v>-0.3831666626884056</v>
      </c>
      <c r="J498" s="9">
        <f>((SUMPRODUCT(G498:G500,E498:E500))*(SUMPRODUCT(G498:(G500),F498:F500)))-((SUMPRODUCT(H498:H500,E498:E500))*(SUMPRODUCT(H498:H500,F498:F500)))</f>
        <v>1.4689964464898286E-2</v>
      </c>
      <c r="Q498" s="61">
        <v>-0.39958717079918815</v>
      </c>
      <c r="S498" s="17">
        <v>0</v>
      </c>
      <c r="T498">
        <v>0</v>
      </c>
      <c r="V498" s="73">
        <f>(T497*T498)*(1-COS(RADIANS(O497+45)))+T499*(SIN(RADIANS(O497+45)))</f>
        <v>-0.91495966784982474</v>
      </c>
      <c r="W498" s="73">
        <f>(T498^2)*(1-COS(RADIANS(O497+45)))+(COS(RADIANS(O497+45)))</f>
        <v>-0.40354529635239011</v>
      </c>
      <c r="X498" s="73">
        <f>(T498*T499)*(1-COS(RADIANS(O497+45)))-T497*(SIN(RADIANS(O497+45)))</f>
        <v>0</v>
      </c>
      <c r="Y498" s="10"/>
      <c r="Z498">
        <v>-0.91495966784982474</v>
      </c>
      <c r="AA498" s="23">
        <f>SIN(RADIANS('[1]Biaxial Input'!$F$21))*(COS(RADIANS(0)))</f>
        <v>6.9756473744125524E-2</v>
      </c>
      <c r="AC498" s="30">
        <f>(AA497*AA498)*(1-COS(RADIANS(N497)))+AA499*(SIN(RADIANS(N497)))</f>
        <v>-4.1965824879998722E-3</v>
      </c>
      <c r="AD498" s="30">
        <f>(AA498^2)*(1-COS(RADIANS(N497)))+(COS(RADIANS(N497)))</f>
        <v>0.9399860744203522</v>
      </c>
      <c r="AE498" s="30">
        <f>(AA498*AA499)*(1-COS(RADIANS(N497)))-AA497*(SIN(RADIANS(N497)))</f>
        <v>0.34118699944639969</v>
      </c>
      <c r="AG498">
        <v>-0.85835583531131898</v>
      </c>
      <c r="AI498" s="28">
        <f>(T497*T498)*(1-COS(RADIANS(M497)))+T499*(SIN(RADIANS(M497)))</f>
        <v>1</v>
      </c>
      <c r="AJ498" s="28">
        <f>(T498^2)*(1-COS(RADIANS(M497)))+(COS(RADIANS(M497)))</f>
        <v>6.1257422745431001E-17</v>
      </c>
      <c r="AK498" s="28">
        <f>(T498*T499)*(1-COS(RADIANS(M497)))-T497*(SIN(RADIANS(M497)))</f>
        <v>0</v>
      </c>
      <c r="AM498" s="61">
        <v>-0.91638468073371182</v>
      </c>
      <c r="AO498" s="17">
        <v>0</v>
      </c>
      <c r="AP498">
        <v>0</v>
      </c>
      <c r="AR498" s="73">
        <f>(T497*T498)*(1-COS(RADIANS(O497-45)))+T499*(SIN(RADIANS(O497-45)))</f>
        <v>0.40354529635239006</v>
      </c>
      <c r="AS498" s="73">
        <f>(T498^2)*(1-COS(RADIANS(O497-45)))+(COS(RADIANS(O497-45)))</f>
        <v>-0.91495966784982474</v>
      </c>
      <c r="AT498" s="73">
        <f>(T498*T499)*(1-COS(RADIANS(O497-45)))-T497*(SIN(RADIANS(O497-45)))</f>
        <v>0</v>
      </c>
      <c r="AU498" s="10"/>
      <c r="AV498">
        <v>0.40354529635239006</v>
      </c>
      <c r="AW498" s="1">
        <v>0.38316666268840555</v>
      </c>
      <c r="BV498" s="17">
        <f t="shared" si="736"/>
        <v>40</v>
      </c>
      <c r="BW498" s="17">
        <f t="shared" si="736"/>
        <v>-40</v>
      </c>
      <c r="BX498" s="17">
        <f t="shared" si="736"/>
        <v>259.10000000000002</v>
      </c>
      <c r="BY498" t="s">
        <v>8</v>
      </c>
      <c r="BZ498" s="5">
        <f t="shared" ref="BZ498:CA500" si="761">BZ493</f>
        <v>0.93180266183863136</v>
      </c>
      <c r="CA498" s="6">
        <f t="shared" si="761"/>
        <v>-0.87956522186239505</v>
      </c>
      <c r="CB498" s="7">
        <f>CY497</f>
        <v>0.90491269794133589</v>
      </c>
      <c r="CC498" s="8">
        <f>DU497</f>
        <v>-0.38575675178194013</v>
      </c>
      <c r="CE498" s="9">
        <f>((SUMPRODUCT(CB498:CB500,BZ498:BZ500))*(SUMPRODUCT(CB498:CB500,CA498:CA500)))-((SUMPRODUCT(CC498:CC500,BZ498:BZ500))*(SUMPRODUCT(CC498:CC500,CA498:CA500)))</f>
        <v>-4.9960036108132044E-16</v>
      </c>
      <c r="CG498">
        <v>1</v>
      </c>
      <c r="CH498" t="s">
        <v>161</v>
      </c>
      <c r="CI498" s="67"/>
      <c r="CJ498" s="1" t="s">
        <v>8</v>
      </c>
      <c r="CK498" s="5">
        <f t="shared" ref="CK498:CL500" si="762">BZ498</f>
        <v>0.93180266183863136</v>
      </c>
      <c r="CL498" s="6">
        <f t="shared" si="762"/>
        <v>-0.87956522186239505</v>
      </c>
      <c r="CM498" s="7">
        <f>FA497</f>
        <v>0.91150725897242102</v>
      </c>
      <c r="CN498" s="8">
        <f>FW497</f>
        <v>-0.36990509496545804</v>
      </c>
      <c r="CO498" s="10"/>
      <c r="CP498">
        <f t="shared" si="759"/>
        <v>0.3492962422733713</v>
      </c>
      <c r="CQ498">
        <f t="shared" si="759"/>
        <v>-0.34518112468713447</v>
      </c>
      <c r="CR498">
        <f>CJ501</f>
        <v>0</v>
      </c>
      <c r="CS498">
        <f>CM501</f>
        <v>0</v>
      </c>
      <c r="CW498" s="28"/>
      <c r="CX498" s="1"/>
      <c r="CY498" s="61">
        <v>-0.41636155212364201</v>
      </c>
      <c r="DA498" s="17">
        <v>0</v>
      </c>
      <c r="DB498">
        <v>0</v>
      </c>
      <c r="DD498" s="73">
        <f>(DB497*DB498)*(1-COS(RADIANS(CW497+45)))+DB499*(SIN(RADIANS(CW497+45)))</f>
        <v>-0.27429631883692357</v>
      </c>
      <c r="DE498" s="73">
        <f>(DB498^2)*(1-COS(RADIANS(CW497+45)))+(COS(RADIANS(CW497+45)))</f>
        <v>-0.9616452201682868</v>
      </c>
      <c r="DF498" s="73">
        <f>(DB498*DB499)*(1-COS(RADIANS(CW497+45)))-DB497*(SIN(RADIANS(CW497+45)))</f>
        <v>0</v>
      </c>
      <c r="DG498" s="10"/>
      <c r="DH498">
        <v>-0.27429631883692357</v>
      </c>
      <c r="DI498" s="23">
        <f>SIN(RADIANS('[1]Biaxial Input'!$F$21))*(COS(RADIANS(0)))</f>
        <v>6.9756473744125524E-2</v>
      </c>
      <c r="DK498" s="30">
        <f>(DI497*DI498)*(1-COS(RADIANS(CV497)))+DI499*(SIN(RADIANS(CV497)))</f>
        <v>-2.3711042090011594E-3</v>
      </c>
      <c r="DL498" s="30">
        <f>(DI498^2)*(1-COS(RADIANS(CV497)))+(COS(RADIANS(CV497)))</f>
        <v>0.96609163004718956</v>
      </c>
      <c r="DM498" s="30">
        <f>(DI498*DI499)*(1-COS(RADIANS(CV497)))-DI497*(SIN(RADIANS(CV497)))</f>
        <v>0.25818857491685071</v>
      </c>
      <c r="DO498">
        <v>-0.26271521675200021</v>
      </c>
      <c r="DQ498" s="28">
        <f>(DB497*DB498)*(1-COS(RADIANS(CU497)))+DB499*(SIN(RADIANS(CU497)))</f>
        <v>0.64278760968653947</v>
      </c>
      <c r="DR498" s="28">
        <f>(DB498^2)*(1-COS(RADIANS(CU497)))+(COS(RADIANS(CU497)))</f>
        <v>-0.7660444431189779</v>
      </c>
      <c r="DS498" s="28">
        <f>(DB498*DB499)*(1-COS(RADIANS(CU497)))-DB497*(SIN(RADIANS(CU497)))</f>
        <v>0</v>
      </c>
      <c r="DU498" s="61">
        <v>-0.88993286115559878</v>
      </c>
      <c r="DW498" s="17">
        <v>0</v>
      </c>
      <c r="DX498">
        <v>0</v>
      </c>
      <c r="DZ498" s="73">
        <f>(DB497*DB498)*(1-COS(RADIANS(CW497-45)))+DB499*(SIN(RADIANS(CW497-45)))</f>
        <v>0.9616452201682868</v>
      </c>
      <c r="EA498" s="73">
        <f>(DB498^2)*(1-COS(RADIANS(CW497-45)))+(COS(RADIANS(CW497-45)))</f>
        <v>-0.2742963188369234</v>
      </c>
      <c r="EB498" s="73">
        <f>(DB498*DB499)*(1-COS(RADIANS(CW497-45)))-DB497*(SIN(RADIANS(CW497-45)))</f>
        <v>0</v>
      </c>
      <c r="EC498" s="10"/>
      <c r="ED498">
        <v>0.9616452201682868</v>
      </c>
      <c r="EE498" s="1">
        <v>0.92968778343557634</v>
      </c>
      <c r="EG498">
        <f>CY498+DU498</f>
        <v>-1.3062944132792409</v>
      </c>
      <c r="EH498">
        <f>EG498/(SQRT(EG497^2+EG498^2+EG499^2))</f>
        <v>-0.92368963785585356</v>
      </c>
      <c r="EJ498">
        <f>Q498+AM498</f>
        <v>-1.3159718515329</v>
      </c>
      <c r="EK498">
        <f>EJ498/(SQRT(EJ497^2+EJ498^2+EJ499^2))</f>
        <v>-0.93053262006953008</v>
      </c>
      <c r="EM498" s="23">
        <f>CY499*DU497-CY497*DU499</f>
        <v>0.18617884022788755</v>
      </c>
      <c r="EP498" s="9">
        <f>((SUMPRODUCT(CM498:CM500,BZ498:BZ500))*(SUMPRODUCT(CM498:CM500,CA498:CA500)))-((SUMPRODUCT(CN498:CN500,BZ498:BZ500))*(SUMPRODUCT(CN498:CN500,CA498:CA500)))</f>
        <v>-3.2824751195707103E-2</v>
      </c>
      <c r="EY498" s="28"/>
      <c r="EZ498" s="10"/>
      <c r="FA498" s="61">
        <v>-0.40076666824777912</v>
      </c>
      <c r="FB498" s="13">
        <f>BW499</f>
        <v>-45</v>
      </c>
      <c r="FC498" s="17">
        <v>0</v>
      </c>
      <c r="FD498">
        <v>0</v>
      </c>
      <c r="FF498" s="73">
        <f>(FD497*FD498)*(1-COS(RADIANS(EY497+45)))+FD499*(SIN(RADIANS(EY497+45)))</f>
        <v>-0.29103756540982839</v>
      </c>
      <c r="FG498" s="73">
        <f>(FD498^2)*(1-COS(RADIANS(EY497+45)))+(COS(RADIANS(EY497+45)))</f>
        <v>-0.95671162610282934</v>
      </c>
      <c r="FH498" s="73">
        <f>(FD498*FD499)*(1-COS(RADIANS(EY497+45)))-FD497*(SIN(RADIANS(EY497+45)))</f>
        <v>0</v>
      </c>
      <c r="FI498" s="10"/>
      <c r="FJ498">
        <v>-0.29103756540982839</v>
      </c>
      <c r="FK498" s="23">
        <f>SIN(RADIANS(176))*(COS(RADIANS(0)))</f>
        <v>6.9756473744125524E-2</v>
      </c>
      <c r="FM498" s="30">
        <f>(FK497*FK498)*(1-COS(RADIANS(EX497)))+FK499*(SIN(RADIANS(EX497)))</f>
        <v>-2.3711042090011594E-3</v>
      </c>
      <c r="FN498" s="30">
        <f>(FK498^2)*(1-COS(RADIANS(EX497)))+(COS(RADIANS(EX497)))</f>
        <v>0.96609163004718956</v>
      </c>
      <c r="FO498" s="30">
        <f>(FK498*FK499)*(1-COS(RADIANS(EX497)))-FK497*(SIN(RADIANS(EX497)))</f>
        <v>0.25818857491685071</v>
      </c>
      <c r="FQ498">
        <v>-0.27890049300829389</v>
      </c>
      <c r="FS498" s="28">
        <f>(FD497*FD498)*(1-COS(RADIANS(EW497)))+FD499*(SIN(RADIANS(EW497)))</f>
        <v>0.64278760968653947</v>
      </c>
      <c r="FT498" s="28">
        <f>(FD498^2)*(1-COS(RADIANS(EW497)))+(COS(RADIANS(EW497)))</f>
        <v>-0.7660444431189779</v>
      </c>
      <c r="FU498" s="28">
        <f>(FD498*FD499)*(1-COS(RADIANS(EW497)))-FD497*(SIN(RADIANS(EW497)))</f>
        <v>0</v>
      </c>
      <c r="FW498" s="61">
        <v>-0.89706383110287846</v>
      </c>
      <c r="FX498" s="13">
        <f>BX499</f>
        <v>243.3</v>
      </c>
      <c r="FY498" s="17">
        <v>0</v>
      </c>
      <c r="FZ498">
        <v>0</v>
      </c>
      <c r="GB498" s="73">
        <f>(FD497*FD498)*(1-COS(RADIANS(EY497-45)))+FD499*(SIN(RADIANS(EY497-45)))</f>
        <v>0.95671162610282934</v>
      </c>
      <c r="GC498" s="73">
        <f>(FD498^2)*(1-COS(RADIANS(EY497-45)))+(COS(RADIANS(EY497-45)))</f>
        <v>-0.29103756540982845</v>
      </c>
      <c r="GD498" s="73">
        <f>(FD498*FD499)*(1-COS(RADIANS(EY497-45)))-FD497*(SIN(RADIANS(EY497-45)))</f>
        <v>0</v>
      </c>
      <c r="GE498" s="10"/>
      <c r="GF498">
        <v>0.95671162610282934</v>
      </c>
      <c r="GG498" s="1">
        <v>0.92496117474310047</v>
      </c>
      <c r="GI498">
        <f>FA498+FW498</f>
        <v>-1.2978304993506575</v>
      </c>
      <c r="GJ498">
        <f>GI498/(SQRT(GI497^2+GI498^2+GI499^2))</f>
        <v>-0.917704746921573</v>
      </c>
      <c r="GL498">
        <f>CH499+DC498</f>
        <v>-3.2824751195707103E-2</v>
      </c>
      <c r="GM498" t="e">
        <f>GL498/(SQRT(GL497^2+GL498^2+GL499^2))</f>
        <v>#VALUE!</v>
      </c>
      <c r="GO498" s="27">
        <f>FA499*FW497-FA497*FW499</f>
        <v>0.18617884022788755</v>
      </c>
    </row>
    <row r="499" spans="1:197" x14ac:dyDescent="0.2">
      <c r="A499" s="1"/>
      <c r="D499" t="s">
        <v>9</v>
      </c>
      <c r="E499" s="5">
        <f t="shared" si="760"/>
        <v>0.37119038841203267</v>
      </c>
      <c r="F499" s="6">
        <f t="shared" si="760"/>
        <v>-0.29457406625173815</v>
      </c>
      <c r="G499" s="7">
        <f t="shared" ref="G499:G500" si="763">Q498</f>
        <v>-0.39958717079918815</v>
      </c>
      <c r="H499" s="8">
        <f t="shared" ref="H499:H500" si="764">AM498</f>
        <v>-0.91638468073371182</v>
      </c>
      <c r="J499" s="10"/>
      <c r="Q499" s="61">
        <v>0.32180017545008965</v>
      </c>
      <c r="S499" s="17">
        <v>0</v>
      </c>
      <c r="T499">
        <v>1</v>
      </c>
      <c r="V499" s="73">
        <f>(T497*T499)*(1-COS(RADIANS(O497+45)))-T498*(SIN(RADIANS(O497+45)))</f>
        <v>0</v>
      </c>
      <c r="W499" s="73">
        <f>(T498*T499)*(1-COS(RADIANS(O497+45)))+T497*(SIN(RADIANS(O497+45)))</f>
        <v>0</v>
      </c>
      <c r="X499" s="73">
        <f>(T499^2)*(1-COS(RADIANS(O497+45)))+(COS(RADIANS(O497+45)))</f>
        <v>0.99999999999999989</v>
      </c>
      <c r="Y499" s="10"/>
      <c r="Z499">
        <v>0</v>
      </c>
      <c r="AA499" s="23">
        <f>SIN(RADIANS('[1]Biaxial Input'!$F$21))*SIN(RADIANS(0))</f>
        <v>0</v>
      </c>
      <c r="AC499" s="30">
        <f>(AA497*AA499)*(1-COS(RADIANS(N497)))-AA498*(SIN(RADIANS(N497)))</f>
        <v>-2.3858119147859059E-2</v>
      </c>
      <c r="AD499" s="30">
        <f>(AA498*AA499)*(1-COS(RADIANS(N497)))+AA497*(SIN(RADIANS(N497)))</f>
        <v>-0.34118699944639969</v>
      </c>
      <c r="AE499" s="30">
        <f>(AA499^2)*(1-COS(RADIANS(N497)))+(COS(RADIANS(N497)))</f>
        <v>0.93969262078590843</v>
      </c>
      <c r="AG499">
        <v>0.32180017545008965</v>
      </c>
      <c r="AI499" s="28">
        <f>(T497*T499)*(1-COS(RADIANS(M497)))-T498*(SIN(RADIANS(M497)))</f>
        <v>0</v>
      </c>
      <c r="AJ499" s="28">
        <f>(T498*T499)*(1-COS(RADIANS(M497)))+T497*(SIN(RADIANS(M497)))</f>
        <v>0</v>
      </c>
      <c r="AK499" s="28">
        <f>(T499^2)*(1-COS(RADIANS(M497)))+(COS(RADIANS(M497)))</f>
        <v>1</v>
      </c>
      <c r="AM499" s="61">
        <v>-0.11585519203213344</v>
      </c>
      <c r="AO499" s="17">
        <v>0</v>
      </c>
      <c r="AP499">
        <v>1</v>
      </c>
      <c r="AR499" s="73">
        <f>(T497*T497)*(1-COS(RADIANS(O497-45)))-T497*(SIN(RADIANS(O497-45)))</f>
        <v>0</v>
      </c>
      <c r="AS499" s="73">
        <f>(T498*T499)*(1-COS(RADIANS(O497-45)))+T497*(SIN(RADIANS(O497-45)))</f>
        <v>0</v>
      </c>
      <c r="AT499" s="73">
        <f>(T499^2)*(1-COS(RADIANS(O497-45)))+(COS(RADIANS(O497-45)))</f>
        <v>1</v>
      </c>
      <c r="AU499" s="10"/>
      <c r="AV499">
        <v>0</v>
      </c>
      <c r="AW499" s="1">
        <v>-0.11585519203213344</v>
      </c>
      <c r="BV499" s="17">
        <f t="shared" ref="BV499:BX500" si="765">BV403</f>
        <v>60</v>
      </c>
      <c r="BW499" s="17">
        <f t="shared" si="765"/>
        <v>-45</v>
      </c>
      <c r="BX499" s="17">
        <f t="shared" si="765"/>
        <v>243.3</v>
      </c>
      <c r="BY499" t="s">
        <v>9</v>
      </c>
      <c r="BZ499" s="5">
        <f t="shared" si="761"/>
        <v>0.3492962422733713</v>
      </c>
      <c r="CA499" s="6">
        <f t="shared" si="761"/>
        <v>-0.34518112468713447</v>
      </c>
      <c r="CB499" s="7">
        <f>CY498</f>
        <v>-0.41636155212364201</v>
      </c>
      <c r="CC499" s="8">
        <f>DU498</f>
        <v>-0.88993286115559878</v>
      </c>
      <c r="CE499" s="10"/>
      <c r="CH499">
        <f>((SUMPRODUCT(CM498:CM500,CK498:CK500))*(SUMPRODUCT(CM498:CM500,CL498:CL500)))-((SUMPRODUCT(CN498:CN500,CK498:CK500))*(SUMPRODUCT(CN498:CN500,CL498:CL500)))</f>
        <v>-3.2824751195707103E-2</v>
      </c>
      <c r="CI499" s="67"/>
      <c r="CJ499" s="10" t="s">
        <v>9</v>
      </c>
      <c r="CK499" s="5">
        <f t="shared" si="762"/>
        <v>0.3492962422733713</v>
      </c>
      <c r="CL499" s="6">
        <f t="shared" si="762"/>
        <v>-0.34518112468713447</v>
      </c>
      <c r="CM499" s="7">
        <f>FA498</f>
        <v>-0.40076666824777912</v>
      </c>
      <c r="CN499" s="8">
        <f>FW498</f>
        <v>-0.89706383110287846</v>
      </c>
      <c r="CP499">
        <f t="shared" si="759"/>
        <v>-9.8670839279614439E-2</v>
      </c>
      <c r="CQ499">
        <f t="shared" si="759"/>
        <v>-0.32743703463395935</v>
      </c>
      <c r="CR499">
        <f>CK501</f>
        <v>0</v>
      </c>
      <c r="CS499">
        <f>CN501</f>
        <v>0</v>
      </c>
      <c r="CW499" s="28"/>
      <c r="CX499" s="1"/>
      <c r="CY499" s="61">
        <v>8.8182010737590522E-2</v>
      </c>
      <c r="DA499" s="17">
        <v>0</v>
      </c>
      <c r="DB499">
        <v>1</v>
      </c>
      <c r="DD499" s="73">
        <f>(DB497*DB499)*(1-COS(RADIANS(CW497+45)))-DB498*(SIN(RADIANS(CW497+45)))</f>
        <v>0</v>
      </c>
      <c r="DE499" s="73">
        <f>(DB498*DB499)*(1-COS(RADIANS(CW497+45)))+DB497*(SIN(RADIANS(CW497+45)))</f>
        <v>0</v>
      </c>
      <c r="DF499" s="73">
        <f>(DB499^2)*(1-COS(RADIANS(CW497+45)))+(COS(RADIANS(CW497+45)))</f>
        <v>1</v>
      </c>
      <c r="DG499" s="10"/>
      <c r="DH499">
        <v>0</v>
      </c>
      <c r="DI499" s="23">
        <f>SIN(RADIANS('[1]Biaxial Input'!$F$21))*SIN(RADIANS(0))</f>
        <v>0</v>
      </c>
      <c r="DK499" s="30">
        <f>(DI497*DI499)*(1-COS(RADIANS(CV497)))-DI498*(SIN(RADIANS(CV497)))</f>
        <v>-1.8054303924173627E-2</v>
      </c>
      <c r="DL499" s="30">
        <f>(DI498*DI499)*(1-COS(RADIANS(CV497)))+DI497*(SIN(RADIANS(CV497)))</f>
        <v>-0.25818857491685071</v>
      </c>
      <c r="DM499" s="30">
        <f>(DI499^2)*(1-COS(RADIANS(CV497)))+(COS(RADIANS(CV497)))</f>
        <v>0.96592582628906831</v>
      </c>
      <c r="DO499">
        <v>8.8182010737590522E-2</v>
      </c>
      <c r="DQ499" s="28">
        <f>(DB497*DB499)*(1-COS(RADIANS(CU497)))-DB498*(SIN(RADIANS(CU497)))</f>
        <v>0</v>
      </c>
      <c r="DR499" s="28">
        <f>(DB498*DB499)*(1-COS(RADIANS(CU497)))+DB497*(SIN(RADIANS(CU497)))</f>
        <v>0</v>
      </c>
      <c r="DS499" s="28">
        <f>(DB499^2)*(1-COS(RADIANS(CU497)))+(COS(RADIANS(CU497)))</f>
        <v>1</v>
      </c>
      <c r="DU499" s="61">
        <v>-0.24333357986528728</v>
      </c>
      <c r="DW499" s="17">
        <v>0</v>
      </c>
      <c r="DX499">
        <v>1</v>
      </c>
      <c r="DZ499" s="73">
        <f>(DB497*DB497)*(1-COS(RADIANS(CW497-45)))-DB497*(SIN(RADIANS(CW497-45)))</f>
        <v>0</v>
      </c>
      <c r="EA499" s="73">
        <f>(DB498*DB499)*(1-COS(RADIANS(CW497-45)))+DB497*(SIN(RADIANS(CW497-45)))</f>
        <v>0</v>
      </c>
      <c r="EB499" s="73">
        <f>(DB499^2)*(1-COS(RADIANS(CW497-45)))+(COS(RADIANS(CW497-45)))</f>
        <v>1</v>
      </c>
      <c r="EC499" s="10"/>
      <c r="ED499">
        <v>0</v>
      </c>
      <c r="EE499" s="1">
        <v>-0.24333357986528728</v>
      </c>
      <c r="EG499">
        <f>CY499+DU499</f>
        <v>-0.15515156912769676</v>
      </c>
      <c r="EH499">
        <f>EG499/(SQRT(EG497^2+EG498^2+EG499^2))</f>
        <v>-0.10970872664192777</v>
      </c>
      <c r="EJ499">
        <f>Q499+AM499</f>
        <v>0.2059449834179562</v>
      </c>
      <c r="EK499">
        <f>EJ499/(SQRT(EJ497^2+EJ498^2+EJ499^2))</f>
        <v>0.14562509432618789</v>
      </c>
      <c r="EM499" s="23">
        <f>CY497*DU498-CY498*DU497</f>
        <v>-0.9659258262890682</v>
      </c>
      <c r="ER499">
        <f t="shared" ref="ER499:ES501" si="766">CK498</f>
        <v>0.93180266183863136</v>
      </c>
      <c r="ES499">
        <f t="shared" si="766"/>
        <v>-0.87956522186239505</v>
      </c>
      <c r="ET499" t="e">
        <f>#REF!</f>
        <v>#REF!</v>
      </c>
      <c r="EU499" t="e">
        <f>#REF!</f>
        <v>#REF!</v>
      </c>
      <c r="EY499" s="28"/>
      <c r="EZ499" s="10"/>
      <c r="FA499" s="61">
        <v>9.2415336725884159E-2</v>
      </c>
      <c r="FB499" s="13">
        <f>BW500</f>
        <v>-50</v>
      </c>
      <c r="FC499" s="17">
        <v>0</v>
      </c>
      <c r="FD499">
        <v>1</v>
      </c>
      <c r="FF499" s="73">
        <f>(FD497*FD499)*(1-COS(RADIANS(EY497+45)))-FD498*(SIN(RADIANS(EY497+45)))</f>
        <v>0</v>
      </c>
      <c r="FG499" s="73">
        <f>(FD498*FD499)*(1-COS(RADIANS(EY497+45)))+FD497*(SIN(RADIANS(EY497+45)))</f>
        <v>0</v>
      </c>
      <c r="FH499" s="73">
        <f>(FD499^2)*(1-COS(RADIANS(EY497+45)))+(COS(RADIANS(EY497+45)))</f>
        <v>1</v>
      </c>
      <c r="FI499" s="10"/>
      <c r="FJ499">
        <v>0</v>
      </c>
      <c r="FK499" s="23">
        <f>SIN(RADIANS(176))*SIN(RADIANS(0))</f>
        <v>0</v>
      </c>
      <c r="FM499" s="30">
        <f>(FK497*FK499)*(1-COS(RADIANS(EX497)))-FK498*(SIN(RADIANS(EX497)))</f>
        <v>-1.8054303924173627E-2</v>
      </c>
      <c r="FN499" s="30">
        <f>(FK498*FK499)*(1-COS(RADIANS(EX497)))+FK497*(SIN(RADIANS(EX497)))</f>
        <v>-0.25818857491685071</v>
      </c>
      <c r="FO499" s="30">
        <f>(FK499^2)*(1-COS(RADIANS(EX497)))+(COS(RADIANS(EX497)))</f>
        <v>0.96592582628906831</v>
      </c>
      <c r="FQ499">
        <v>9.2415336725884159E-2</v>
      </c>
      <c r="FS499" s="28">
        <f>(FD497*FD499)*(1-COS(RADIANS(EW497)))-FD498*(SIN(RADIANS(EW497)))</f>
        <v>0</v>
      </c>
      <c r="FT499" s="28">
        <f>(FD498*FD499)*(1-COS(RADIANS(EW497)))+FD497*(SIN(RADIANS(EW497)))</f>
        <v>0</v>
      </c>
      <c r="FU499" s="28">
        <f>(FD499^2)*(1-COS(RADIANS(EW497)))+(COS(RADIANS(EW497)))</f>
        <v>1</v>
      </c>
      <c r="FW499" s="61">
        <v>-0.24175753069061182</v>
      </c>
      <c r="FX499" s="13">
        <f>BX500</f>
        <v>268.7</v>
      </c>
      <c r="FY499" s="17">
        <v>0</v>
      </c>
      <c r="FZ499">
        <v>1</v>
      </c>
      <c r="GB499" s="73">
        <f>(FD497*FD497)*(1-COS(RADIANS(EY497-45)))-FD497*(SIN(RADIANS(EY497-45)))</f>
        <v>0</v>
      </c>
      <c r="GC499" s="73">
        <f>(FD498*FD499)*(1-COS(RADIANS(EY497-45)))+FD497*(SIN(RADIANS(EY497-45)))</f>
        <v>0</v>
      </c>
      <c r="GD499" s="73">
        <f>(FD499^2)*(1-COS(RADIANS(EY497-45)))+(COS(RADIANS(EY497-45)))</f>
        <v>1</v>
      </c>
      <c r="GE499" s="10"/>
      <c r="GF499">
        <v>0</v>
      </c>
      <c r="GG499" s="1">
        <v>-0.24175753069061182</v>
      </c>
      <c r="GI499">
        <f>FA499+FW499</f>
        <v>-0.14934219396472764</v>
      </c>
      <c r="GJ499">
        <f>GI499/(SQRT(GI497^2+GI498^2+GI499^2))</f>
        <v>-0.1056008780697356</v>
      </c>
      <c r="GL499" t="e">
        <f>#REF!+DC499</f>
        <v>#REF!</v>
      </c>
      <c r="GM499" t="e">
        <f>GL499/(SQRT(GL497^2+GL498^2+GL499^2))</f>
        <v>#REF!</v>
      </c>
      <c r="GO499" s="27">
        <f>FA497*FW498-FA498*FW497</f>
        <v>-0.96592582628906853</v>
      </c>
    </row>
    <row r="500" spans="1:197" x14ac:dyDescent="0.2">
      <c r="A500" s="1"/>
      <c r="D500" t="s">
        <v>10</v>
      </c>
      <c r="E500" s="5">
        <f t="shared" si="760"/>
        <v>-0.24002904019609339</v>
      </c>
      <c r="F500" s="6">
        <f t="shared" si="760"/>
        <v>-0.45893572105630898</v>
      </c>
      <c r="G500" s="7">
        <f t="shared" si="763"/>
        <v>0.32180017545008965</v>
      </c>
      <c r="H500" s="8">
        <f t="shared" si="764"/>
        <v>-0.11585519203213344</v>
      </c>
      <c r="J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W500" s="1"/>
      <c r="BV500" s="17">
        <f t="shared" si="765"/>
        <v>30</v>
      </c>
      <c r="BW500" s="17">
        <f t="shared" si="765"/>
        <v>-50</v>
      </c>
      <c r="BX500" s="17">
        <f t="shared" si="765"/>
        <v>268.7</v>
      </c>
      <c r="BY500" t="s">
        <v>10</v>
      </c>
      <c r="BZ500" s="5">
        <f t="shared" si="761"/>
        <v>-9.8670839279614439E-2</v>
      </c>
      <c r="CA500" s="6">
        <f t="shared" si="761"/>
        <v>-0.32743703463395935</v>
      </c>
      <c r="CB500" s="7">
        <f>CY499</f>
        <v>8.8182010737590522E-2</v>
      </c>
      <c r="CC500" s="8">
        <f>DU499</f>
        <v>-0.24333357986528728</v>
      </c>
      <c r="CE500" s="10"/>
      <c r="CG500" s="10" t="s">
        <v>160</v>
      </c>
      <c r="CH500" s="10">
        <f>-CH497*((EY497-CW497)/(CH499-CE498))</f>
        <v>150.9200837585752</v>
      </c>
      <c r="CI500" s="67"/>
      <c r="CJ500" s="10" t="s">
        <v>10</v>
      </c>
      <c r="CK500" s="5">
        <f t="shared" si="762"/>
        <v>-9.8670839279614439E-2</v>
      </c>
      <c r="CL500" s="6">
        <f t="shared" si="762"/>
        <v>-0.32743703463395935</v>
      </c>
      <c r="CM500" s="7">
        <f>FA499</f>
        <v>9.2415336725884159E-2</v>
      </c>
      <c r="CN500" s="8">
        <f>FW499</f>
        <v>-0.24175753069061182</v>
      </c>
      <c r="CW500" s="28"/>
      <c r="CX500" s="1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EE500" s="1"/>
      <c r="EI500" s="64">
        <f>(DEGREES(ACOS((EH497*EK497+EH498*EK498+EH499*EK499)/((SQRT(EH497^2+EH498^2+EH499^2))*(SQRT(EK497^2+EK498^2+EK499^2))))))</f>
        <v>14.783786102444182</v>
      </c>
      <c r="ER500">
        <f t="shared" si="766"/>
        <v>0.3492962422733713</v>
      </c>
      <c r="ES500">
        <f t="shared" si="766"/>
        <v>-0.34518112468713447</v>
      </c>
      <c r="ET500" t="e">
        <f>#REF!</f>
        <v>#REF!</v>
      </c>
      <c r="EU500" t="e">
        <f>#REF!</f>
        <v>#REF!</v>
      </c>
      <c r="EY500" s="28"/>
      <c r="EZ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GG500" s="1"/>
      <c r="GK500" s="64" t="e">
        <f>(DEGREES(ACOS((GJ497*GM497+GJ498*GM498+GJ499*GM499)/((SQRT(GJ497^2+GJ498^2+GJ499^2))*(SQRT(GM497^2+GM498^2+GM499^2))))))</f>
        <v>#VALUE!</v>
      </c>
    </row>
    <row r="501" spans="1:197" x14ac:dyDescent="0.2">
      <c r="A501" s="1"/>
      <c r="Q501" s="82" t="s">
        <v>148</v>
      </c>
      <c r="R501" s="13"/>
      <c r="T501" s="10"/>
      <c r="U501" s="10"/>
      <c r="V501" s="10"/>
      <c r="W501" s="10"/>
      <c r="X501" s="10"/>
      <c r="Y501" s="10"/>
      <c r="Z501" s="80"/>
      <c r="AA501" s="23" t="s">
        <v>149</v>
      </c>
      <c r="AE501" s="1"/>
      <c r="AG501" s="80"/>
      <c r="AK501" s="13"/>
      <c r="AL501" s="81"/>
      <c r="AM501" s="82" t="s">
        <v>150</v>
      </c>
      <c r="AO501" s="13"/>
      <c r="AP501" s="13"/>
      <c r="AS501" s="1"/>
      <c r="AW501" s="1"/>
      <c r="BV501" s="1"/>
      <c r="CE501" s="10"/>
      <c r="CS501" s="15"/>
      <c r="CW501" s="28"/>
      <c r="CY501" s="82" t="s">
        <v>148</v>
      </c>
      <c r="CZ501" s="13"/>
      <c r="DB501" s="10"/>
      <c r="DC501" s="10"/>
      <c r="DD501" s="10"/>
      <c r="DE501" s="10"/>
      <c r="DF501" s="10"/>
      <c r="DG501" s="10"/>
      <c r="DH501" s="80"/>
      <c r="DI501" s="23" t="s">
        <v>149</v>
      </c>
      <c r="DM501" s="1"/>
      <c r="DO501" s="80"/>
      <c r="DS501" s="13"/>
      <c r="DT501" s="81"/>
      <c r="DU501" s="82" t="s">
        <v>150</v>
      </c>
      <c r="DW501" s="13"/>
      <c r="DX501" s="13"/>
      <c r="EA501" s="1"/>
      <c r="EE501" s="1"/>
      <c r="ER501">
        <f t="shared" si="766"/>
        <v>-9.8670839279614439E-2</v>
      </c>
      <c r="ES501">
        <f t="shared" si="766"/>
        <v>-0.32743703463395935</v>
      </c>
      <c r="ET501" t="e">
        <f>#REF!</f>
        <v>#REF!</v>
      </c>
      <c r="EU501" t="e">
        <f>#REF!</f>
        <v>#REF!</v>
      </c>
      <c r="EY501" s="28"/>
      <c r="EZ501" s="10"/>
      <c r="FA501" s="82" t="s">
        <v>148</v>
      </c>
      <c r="FB501" s="13"/>
      <c r="FD501" s="10"/>
      <c r="FE501" s="10"/>
      <c r="FF501" s="10"/>
      <c r="FG501" s="10"/>
      <c r="FH501" s="10"/>
      <c r="FI501" s="10"/>
      <c r="FJ501" s="80"/>
      <c r="FK501" s="23" t="s">
        <v>149</v>
      </c>
      <c r="FO501" s="1"/>
      <c r="FQ501" s="80"/>
      <c r="FU501" s="13"/>
      <c r="FV501" s="81"/>
      <c r="FW501" s="82" t="s">
        <v>150</v>
      </c>
      <c r="FY501" s="13"/>
      <c r="FZ501" s="13"/>
      <c r="GC501" s="1"/>
      <c r="GG501" s="1"/>
      <c r="GK501" s="13"/>
    </row>
    <row r="502" spans="1:197" x14ac:dyDescent="0.2">
      <c r="A502" s="1"/>
      <c r="E502" s="5" t="s">
        <v>4</v>
      </c>
      <c r="F502" s="6" t="s">
        <v>5</v>
      </c>
      <c r="G502" s="7" t="s">
        <v>6</v>
      </c>
      <c r="H502" s="8" t="s">
        <v>1</v>
      </c>
      <c r="I502">
        <v>6</v>
      </c>
      <c r="J502" s="9" t="s">
        <v>7</v>
      </c>
      <c r="K502">
        <v>6</v>
      </c>
      <c r="L502" s="10"/>
      <c r="M502" s="17">
        <f>A482</f>
        <v>45</v>
      </c>
      <c r="N502" s="17">
        <f>B482</f>
        <v>25</v>
      </c>
      <c r="O502" s="17">
        <f>C482</f>
        <v>245.2</v>
      </c>
      <c r="Q502" s="61">
        <f t="array" ref="Q502:Q504">MMULT(AI502:AK504,AG502:AG504)</f>
        <v>0.85171162377563892</v>
      </c>
      <c r="R502" s="13"/>
      <c r="S502" s="17">
        <v>1</v>
      </c>
      <c r="T502">
        <v>0</v>
      </c>
      <c r="V502" s="73">
        <f>(T502^2)*(1-COS(RADIANS(O502+45)))+(COS(RADIANS(O502+45)))</f>
        <v>0.3452981989985347</v>
      </c>
      <c r="W502" s="73">
        <f>(T502*T503)*(1-COS(RADIANS(O502+45)))-T504*(SIN(RADIANS(O502+45)))</f>
        <v>0.93849302275955593</v>
      </c>
      <c r="X502" s="73">
        <f>(T502*T504)*(1-COS(RADIANS(O502+45)))+T503*(SIN(RADIANS(O502+45)))</f>
        <v>0</v>
      </c>
      <c r="Y502" s="10"/>
      <c r="Z502">
        <f t="array" ref="Z502:Z504">MMULT(V502:X504,S502:S504)</f>
        <v>0.3452981989985347</v>
      </c>
      <c r="AA502" s="23">
        <f>COS(RADIANS('[1]Biaxial Input'!$F$21))</f>
        <v>-0.9975640502598242</v>
      </c>
      <c r="AC502" s="30">
        <f>(AA502^2)*(1-COS(RADIANS(N502)))+(COS(RADIANS(N502)))</f>
        <v>0.99954409691199531</v>
      </c>
      <c r="AD502" s="30">
        <f>(AA502*AA503)*(1-COS(RADIANS(N502)))-AA504*(SIN(RADIANS(N502)))</f>
        <v>-6.5197179069601558E-3</v>
      </c>
      <c r="AE502" s="30">
        <f>(AA502*AA504)*(1-COS(RADIANS(N502)))+AA503*(SIN(RADIANS(N502)))</f>
        <v>2.948035967890307E-2</v>
      </c>
      <c r="AG502">
        <f t="array" ref="AG502:AG504">MMULT(AC502:AE504,Z502:Z504)</f>
        <v>0.35125948624937142</v>
      </c>
      <c r="AI502" s="28">
        <f>(T502^2)*(1-COS(RADIANS(M502)))+(COS(RADIANS(M502)))</f>
        <v>0.70710678118654757</v>
      </c>
      <c r="AJ502" s="28">
        <f>(T502*T503)*(1-COS(RADIANS(M502)))-T504*(SIN(RADIANS(M502)))</f>
        <v>-0.70710678118654746</v>
      </c>
      <c r="AK502" s="28">
        <f>(T502*T504)*(1-COS(RADIANS(M502)))+T503*(SIN(RADIANS(M502)))</f>
        <v>0</v>
      </c>
      <c r="AM502" s="61">
        <f t="array" ref="AM502:AM504">MMULT(AI502:AK504,AW502:AW504)</f>
        <v>-0.44464907664631426</v>
      </c>
      <c r="AN502" s="13"/>
      <c r="AO502" s="17">
        <v>1</v>
      </c>
      <c r="AP502">
        <v>0</v>
      </c>
      <c r="AR502" s="73">
        <f>(T502^2)*(1-COS(RADIANS(O502-45)))+(COS(RADIANS(O502-45)))</f>
        <v>-0.93849302275955604</v>
      </c>
      <c r="AS502" s="73">
        <f>(T502*T503)*(1-COS(RADIANS(O502-45)))-T504*(SIN(RADIANS(O502-45)))</f>
        <v>0.34529819899853437</v>
      </c>
      <c r="AT502" s="73">
        <f>(T502*T504)*(1-COS(RADIANS(O502-45)))+T503*(SIN(RADIANS(O502-45)))</f>
        <v>0</v>
      </c>
      <c r="AU502" s="10"/>
      <c r="AV502">
        <f t="array" ref="AV502:AV504">MMULT(AR502:AT504,S502:S504)</f>
        <v>-0.93849302275955604</v>
      </c>
      <c r="AW502" s="1">
        <f t="array" ref="AW502:AW504">MMULT(AC502:AE504,AV502:AV504)</f>
        <v>-0.93581391404115721</v>
      </c>
      <c r="BV502" s="1"/>
      <c r="BZ502" s="5" t="s">
        <v>4</v>
      </c>
      <c r="CA502" s="6" t="s">
        <v>5</v>
      </c>
      <c r="CB502" s="7" t="s">
        <v>6</v>
      </c>
      <c r="CC502" s="8" t="s">
        <v>1</v>
      </c>
      <c r="CD502">
        <v>5</v>
      </c>
      <c r="CE502" s="9" t="s">
        <v>7</v>
      </c>
      <c r="CG502" s="90" t="s">
        <v>157</v>
      </c>
      <c r="CH502" s="61">
        <f>CE503-((CH504-CE503)/(EY502-CW502))*CW502</f>
        <v>6.433812205907846</v>
      </c>
      <c r="CI502" s="10"/>
      <c r="CK502" s="5" t="s">
        <v>4</v>
      </c>
      <c r="CL502" s="6" t="s">
        <v>5</v>
      </c>
      <c r="CM502" s="7" t="s">
        <v>6</v>
      </c>
      <c r="CN502" s="8" t="s">
        <v>1</v>
      </c>
      <c r="CO502" s="10"/>
      <c r="CP502">
        <f t="shared" ref="CP502:CQ504" si="767">BZ503</f>
        <v>0.93180266183863136</v>
      </c>
      <c r="CQ502">
        <f t="shared" si="767"/>
        <v>-0.87956522186239505</v>
      </c>
      <c r="CR502">
        <f>CI506</f>
        <v>0</v>
      </c>
      <c r="CS502">
        <f>CL506</f>
        <v>0</v>
      </c>
      <c r="CU502" s="17">
        <f>CU406</f>
        <v>90</v>
      </c>
      <c r="CV502" s="17">
        <f>CV406</f>
        <v>20</v>
      </c>
      <c r="CW502" s="31">
        <f>CH409</f>
        <v>201.3922336271556</v>
      </c>
      <c r="CY502" s="61">
        <f t="array" ref="CY502:CY504">MMULT(DQ502:DS504,DO502:DO504)</f>
        <v>0.85963656794761734</v>
      </c>
      <c r="CZ502" s="13"/>
      <c r="DA502" s="17">
        <v>1</v>
      </c>
      <c r="DB502">
        <v>0</v>
      </c>
      <c r="DD502" s="73">
        <f>(DB502^2)*(1-COS(RADIANS(CW502+45)))+(COS(RADIANS(CW502+45)))</f>
        <v>-0.40047324072596074</v>
      </c>
      <c r="DE502" s="73">
        <f>(DB502*DB503)*(1-COS(RADIANS(CW502+45)))-DB504*(SIN(RADIANS(CW502+45)))</f>
        <v>0.9163084543222586</v>
      </c>
      <c r="DF502" s="73">
        <f>(DB502*DB504)*(1-COS(RADIANS(CW502+45)))+DB503*(SIN(RADIANS(CW502+45)))</f>
        <v>0</v>
      </c>
      <c r="DG502" s="10"/>
      <c r="DH502">
        <f t="array" ref="DH502:DH504">MMULT(DD502:DF504,DA502:DA504)</f>
        <v>-0.40047324072596074</v>
      </c>
      <c r="DI502" s="23">
        <f>COS(RADIANS('[1]Biaxial Input'!$F$21))</f>
        <v>-0.9975640502598242</v>
      </c>
      <c r="DK502" s="30">
        <f>(DI502^2)*(1-COS(RADIANS(CV502)))+(COS(RADIANS(CV502)))</f>
        <v>0.99970654636555623</v>
      </c>
      <c r="DL502" s="30">
        <f>(DI502*DI503)*(1-COS(RADIANS(CV502)))-DI504*(SIN(RADIANS(CV502)))</f>
        <v>-4.1965824879998722E-3</v>
      </c>
      <c r="DM502" s="30">
        <f>(DI502*DI504)*(1-COS(RADIANS(CV502)))+DI503*(SIN(RADIANS(CV502)))</f>
        <v>2.3858119147859059E-2</v>
      </c>
      <c r="DO502">
        <f t="array" ref="DO502:DO504">MMULT(DK502:DM504,DH502:DH504)</f>
        <v>-0.39651035638495724</v>
      </c>
      <c r="DQ502" s="28">
        <f>(DB502^2)*(1-COS(RADIANS(CU502)))+(COS(RADIANS(CU502)))</f>
        <v>6.1257422745431001E-17</v>
      </c>
      <c r="DR502" s="28">
        <f>(DB502*DB503)*(1-COS(RADIANS(CU502)))-DB504*(SIN(RADIANS(CU502)))</f>
        <v>-1</v>
      </c>
      <c r="DS502" s="28">
        <f>(DB502*DB504)*(1-COS(RADIANS(CU502)))+DB503*(SIN(RADIANS(CU502)))</f>
        <v>0</v>
      </c>
      <c r="DU502" s="61">
        <f t="array" ref="DU502:DU504">MMULT(DQ502:DS504,EE502:EE504)</f>
        <v>-0.38028463347340757</v>
      </c>
      <c r="DV502" s="13"/>
      <c r="DW502" s="17">
        <v>1</v>
      </c>
      <c r="DX502">
        <v>0</v>
      </c>
      <c r="DZ502" s="73">
        <f>(DB502^2)*(1-COS(RADIANS(CW502-45)))+(COS(RADIANS(CW502-45)))</f>
        <v>-0.9163084543222586</v>
      </c>
      <c r="EA502" s="73">
        <f>(DB502*DB503)*(1-COS(RADIANS(CW502-45)))-DB504*(SIN(RADIANS(CW502-45)))</f>
        <v>-0.40047324072596069</v>
      </c>
      <c r="EB502" s="73">
        <f>(DB502*DB504)*(1-COS(RADIANS(CW502-45)))+DB503*(SIN(RADIANS(CW502-45)))</f>
        <v>0</v>
      </c>
      <c r="EC502" s="10"/>
      <c r="ED502">
        <f t="array" ref="ED502:ED504">MMULT(DZ502:EB504,DA502:DA504)</f>
        <v>-0.9163084543222586</v>
      </c>
      <c r="EE502" s="1">
        <f t="array" ref="EE502:EE504">MMULT(DK502:DM504,ED502:ED504)</f>
        <v>-0.91772017926500926</v>
      </c>
      <c r="EG502">
        <f>CY502+DU502</f>
        <v>0.47935193447420976</v>
      </c>
      <c r="EH502">
        <f>EG502/(SQRT(EG502^2+EG503^2+EG504^2))</f>
        <v>0.33895300344160328</v>
      </c>
      <c r="EJ502">
        <f>Q502+AM502</f>
        <v>0.40706254712932466</v>
      </c>
      <c r="EK502">
        <f>EJ502/(SQRT(EJ502^2+EJ503^2+EJ504^2))</f>
        <v>0.28783668744221413</v>
      </c>
      <c r="EM502" s="23">
        <f>CY503*DU504-CY504*DU503</f>
        <v>0.34118699944639969</v>
      </c>
      <c r="EO502" s="15">
        <v>5</v>
      </c>
      <c r="EP502" s="9" t="s">
        <v>7</v>
      </c>
      <c r="EW502" s="17">
        <f>CU502</f>
        <v>90</v>
      </c>
      <c r="EX502" s="17">
        <f>CV502</f>
        <v>20</v>
      </c>
      <c r="EY502" s="31">
        <f>1+CW502</f>
        <v>202.3922336271556</v>
      </c>
      <c r="EZ502" s="10"/>
      <c r="FA502" s="61">
        <f t="array" ref="FA502:FA504">MMULT(FS502:FU504,FQ502:FQ504)</f>
        <v>0.866142523119807</v>
      </c>
      <c r="FB502" s="13">
        <f>BW503</f>
        <v>0</v>
      </c>
      <c r="FC502" s="17">
        <v>1</v>
      </c>
      <c r="FD502">
        <v>0</v>
      </c>
      <c r="FF502" s="73">
        <f>(FD502^2)*(1-COS(RADIANS(EY502+45)))+(COS(RADIANS(EY502+45)))</f>
        <v>-0.38442045914491157</v>
      </c>
      <c r="FG502" s="73">
        <f>(FD502*FD503)*(1-COS(RADIANS(EY502+45)))-FD504*(SIN(RADIANS(EY502+45)))</f>
        <v>0.92315811787083113</v>
      </c>
      <c r="FH502" s="73">
        <f>(FD502*FD504)*(1-COS(RADIANS(EY502+45)))+FD503*(SIN(RADIANS(EY502+45)))</f>
        <v>0</v>
      </c>
      <c r="FI502" s="10"/>
      <c r="FJ502">
        <f t="array" ref="FJ502:FJ504">MMULT(FF502:FH504,FC502:FC504)</f>
        <v>-0.38442045914491157</v>
      </c>
      <c r="FK502" s="23">
        <f>COS(RADIANS(176))</f>
        <v>-0.9975640502598242</v>
      </c>
      <c r="FM502" s="30">
        <f>(FK502^2)*(1-COS(RADIANS(EX502)))+(COS(RADIANS(EX502)))</f>
        <v>0.99970654636555623</v>
      </c>
      <c r="FN502" s="30">
        <f>(FK502*FK503)*(1-COS(RADIANS(EX502)))-FK504*(SIN(RADIANS(EX502)))</f>
        <v>-4.1965824879998722E-3</v>
      </c>
      <c r="FO502" s="30">
        <f>(FK502*FK504)*(1-COS(RADIANS(EX502)))+FK503*(SIN(RADIANS(EX502)))</f>
        <v>2.3858119147859059E-2</v>
      </c>
      <c r="FQ502">
        <f t="array" ref="FQ502:FQ504">MMULT(FM502:FO504,FJ502:FJ504)</f>
        <v>-0.38043354037290933</v>
      </c>
      <c r="FS502" s="28">
        <f>(FD502^2)*(1-COS(RADIANS(EW502)))+(COS(RADIANS(EW502)))</f>
        <v>6.1257422745431001E-17</v>
      </c>
      <c r="FT502" s="28">
        <f>(FD502*FD503)*(1-COS(RADIANS(EW502)))-FD504*(SIN(RADIANS(EW502)))</f>
        <v>-1</v>
      </c>
      <c r="FU502" s="28">
        <f>(FD502*FD504)*(1-COS(RADIANS(EW502)))+FD503*(SIN(RADIANS(EW502)))</f>
        <v>0</v>
      </c>
      <c r="FW502" s="61">
        <f t="array" ref="FW502:FW504">MMULT(FS502:FU504,GG502:GG504)</f>
        <v>-0.36522398750960605</v>
      </c>
      <c r="FX502" s="13">
        <f>BX503</f>
        <v>0</v>
      </c>
      <c r="FY502" s="17">
        <v>1</v>
      </c>
      <c r="FZ502">
        <v>0</v>
      </c>
      <c r="GB502" s="73">
        <f>(FD502^2)*(1-COS(RADIANS(EY502-45)))+(COS(RADIANS(EY502-45)))</f>
        <v>-0.92315811787083135</v>
      </c>
      <c r="GC502" s="73">
        <f>(FD502*FD503)*(1-COS(RADIANS(EY502-45)))-FD504*(SIN(RADIANS(EY502-45)))</f>
        <v>-0.38442045914491108</v>
      </c>
      <c r="GD502" s="73">
        <f>(FD502*FD504)*(1-COS(RADIANS(EY502-45)))+FD503*(SIN(RADIANS(EY502-45)))</f>
        <v>0</v>
      </c>
      <c r="GE502" s="10"/>
      <c r="GF502">
        <f t="array" ref="GF502:GF504">MMULT(GB502:GD504,FC502:FC504)</f>
        <v>-0.92315811787083135</v>
      </c>
      <c r="GG502" s="1">
        <f t="array" ref="GG502:GG504">MMULT(FM502:FO504,GF502:GF504)</f>
        <v>-0.92450046593285229</v>
      </c>
      <c r="GI502">
        <f>FA502+FW502</f>
        <v>0.50091853561020094</v>
      </c>
      <c r="GJ502">
        <f>GI502/(SQRT(GI502^2+GI503^2+GI504^2))</f>
        <v>0.35420289335200805</v>
      </c>
      <c r="GL502" t="e">
        <f>CH503+DC502</f>
        <v>#VALUE!</v>
      </c>
      <c r="GM502" t="e">
        <f>GL502/(SQRT(GL502^2+GL503^2+GL504^2))</f>
        <v>#VALUE!</v>
      </c>
      <c r="GO502" s="27">
        <f>FA503*FW504-FA504*FW503</f>
        <v>0.34118699944639974</v>
      </c>
    </row>
    <row r="503" spans="1:197" x14ac:dyDescent="0.2">
      <c r="A503" s="1"/>
      <c r="D503" t="s">
        <v>8</v>
      </c>
      <c r="E503" s="5">
        <f t="shared" ref="E503:F505" si="768">E498</f>
        <v>0.89699707659114825</v>
      </c>
      <c r="F503" s="6">
        <f t="shared" si="768"/>
        <v>-0.83821484324154183</v>
      </c>
      <c r="G503" s="7">
        <f>Q502</f>
        <v>0.85171162377563892</v>
      </c>
      <c r="H503" s="8">
        <f>AM502</f>
        <v>-0.44464907664631426</v>
      </c>
      <c r="J503" s="9">
        <f>((SUMPRODUCT(G503:G505,E503:E505))*(SUMPRODUCT(G503:G505,F503:F505)))-((SUMPRODUCT(H503:H505,E503:E505))*(SUMPRODUCT(H503:H505,F503:F505)))</f>
        <v>-1.1114206188165832E-3</v>
      </c>
      <c r="Q503" s="61">
        <v>-0.35495569440957225</v>
      </c>
      <c r="S503" s="17">
        <v>0</v>
      </c>
      <c r="T503">
        <v>0</v>
      </c>
      <c r="V503" s="73">
        <f>(T502*T503)*(1-COS(RADIANS(O502+45)))+T504*(SIN(RADIANS(O502+45)))</f>
        <v>-0.93849302275955593</v>
      </c>
      <c r="W503" s="73">
        <f>(T503^2)*(1-COS(RADIANS(O502+45)))+(COS(RADIANS(O502+45)))</f>
        <v>0.3452981989985347</v>
      </c>
      <c r="X503" s="73">
        <f>(T503*T504)*(1-COS(RADIANS(O502+45)))-T502*(SIN(RADIANS(O502+45)))</f>
        <v>0</v>
      </c>
      <c r="Y503" s="10"/>
      <c r="Z503">
        <v>-0.93849302275955593</v>
      </c>
      <c r="AA503" s="23">
        <f>SIN(RADIANS('[1]Biaxial Input'!$F$21))*(COS(RADIANS(0)))</f>
        <v>6.9756473744125524E-2</v>
      </c>
      <c r="AC503" s="30">
        <f>(AA502*AA503)*(1-COS(RADIANS(N502)))+AA504*(SIN(RADIANS(N502)))</f>
        <v>-6.5197179069601558E-3</v>
      </c>
      <c r="AD503" s="30">
        <f>(AA503^2)*(1-COS(RADIANS(N502)))+(COS(RADIANS(N502)))</f>
        <v>0.90676369012465463</v>
      </c>
      <c r="AE503" s="30">
        <f>(AA503*AA504)*(1-COS(RADIANS(N502)))-AA502*(SIN(RADIANS(N502)))</f>
        <v>0.42158878489581864</v>
      </c>
      <c r="AG503">
        <v>-0.85324264332494826</v>
      </c>
      <c r="AI503" s="28">
        <f>(T502*T503)*(1-COS(RADIANS(M502)))+T504*(SIN(RADIANS(M502)))</f>
        <v>0.70710678118654746</v>
      </c>
      <c r="AJ503" s="28">
        <f>(T503^2)*(1-COS(RADIANS(M502)))+(COS(RADIANS(M502)))</f>
        <v>0.70710678118654757</v>
      </c>
      <c r="AK503" s="28">
        <f>(T503*T504)*(1-COS(RADIANS(M502)))-T502*(SIN(RADIANS(M502)))</f>
        <v>0</v>
      </c>
      <c r="AM503" s="61">
        <v>-0.87879165244813995</v>
      </c>
      <c r="AO503" s="17">
        <v>0</v>
      </c>
      <c r="AP503">
        <v>0</v>
      </c>
      <c r="AR503" s="73">
        <f>(T502*T503)*(1-COS(RADIANS(O502-45)))+T504*(SIN(RADIANS(O502-45)))</f>
        <v>-0.34529819899853437</v>
      </c>
      <c r="AS503" s="73">
        <f>(T503^2)*(1-COS(RADIANS(O502-45)))+(COS(RADIANS(O502-45)))</f>
        <v>-0.93849302275955604</v>
      </c>
      <c r="AT503" s="73">
        <f>(T503*T504)*(1-COS(RADIANS(O502-45)))-T502*(SIN(RADIANS(O502-45)))</f>
        <v>0</v>
      </c>
      <c r="AU503" s="10"/>
      <c r="AV503">
        <v>-0.34529819899853437</v>
      </c>
      <c r="AW503" s="1">
        <v>-0.30698515935126575</v>
      </c>
      <c r="BV503" s="1"/>
      <c r="BY503" t="s">
        <v>8</v>
      </c>
      <c r="BZ503" s="5">
        <f t="shared" ref="BZ503:CA505" si="769">BZ498</f>
        <v>0.93180266183863136</v>
      </c>
      <c r="CA503" s="6">
        <f t="shared" si="769"/>
        <v>-0.87956522186239505</v>
      </c>
      <c r="CB503" s="7">
        <f>CY502</f>
        <v>0.85963656794761734</v>
      </c>
      <c r="CC503" s="8">
        <f>DU502</f>
        <v>-0.38028463347340757</v>
      </c>
      <c r="CE503" s="9">
        <f>((SUMPRODUCT(CB503:CB505,BZ503:BZ505))*(SUMPRODUCT(CB503:(CB505),CA503:CA505)))-((SUMPRODUCT(CC503:CC505,BZ503:BZ505))*(SUMPRODUCT(CC503:CC505,CA503:CA505)))</f>
        <v>0</v>
      </c>
      <c r="CG503">
        <v>1</v>
      </c>
      <c r="CH503" t="s">
        <v>161</v>
      </c>
      <c r="CI503" s="67"/>
      <c r="CJ503" s="1" t="s">
        <v>8</v>
      </c>
      <c r="CK503" s="5">
        <f t="shared" ref="CK503:CL505" si="770">BZ503</f>
        <v>0.93180266183863136</v>
      </c>
      <c r="CL503" s="6">
        <f t="shared" si="770"/>
        <v>-0.87956522186239505</v>
      </c>
      <c r="CM503" s="7">
        <f>FA502</f>
        <v>0.866142523119807</v>
      </c>
      <c r="CN503" s="8">
        <f>FW502</f>
        <v>-0.36522398750960605</v>
      </c>
      <c r="CO503" s="10"/>
      <c r="CP503">
        <f t="shared" si="767"/>
        <v>0.3492962422733713</v>
      </c>
      <c r="CQ503">
        <f t="shared" si="767"/>
        <v>-0.34518112468713447</v>
      </c>
      <c r="CR503">
        <f>CJ506</f>
        <v>0</v>
      </c>
      <c r="CS503">
        <f>CM506</f>
        <v>0</v>
      </c>
      <c r="CW503" s="28"/>
      <c r="CY503" s="61">
        <v>-0.3965103563849573</v>
      </c>
      <c r="DA503" s="17">
        <v>0</v>
      </c>
      <c r="DB503">
        <v>0</v>
      </c>
      <c r="DD503" s="73">
        <f>(DB502*DB503)*(1-COS(RADIANS(CW502+45)))+DB504*(SIN(RADIANS(CW502+45)))</f>
        <v>-0.9163084543222586</v>
      </c>
      <c r="DE503" s="73">
        <f>(DB503^2)*(1-COS(RADIANS(CW502+45)))+(COS(RADIANS(CW502+45)))</f>
        <v>-0.40047324072596074</v>
      </c>
      <c r="DF503" s="73">
        <f>(DB503*DB504)*(1-COS(RADIANS(CW502+45)))-DB502*(SIN(RADIANS(CW502+45)))</f>
        <v>0</v>
      </c>
      <c r="DG503" s="10"/>
      <c r="DH503">
        <v>-0.9163084543222586</v>
      </c>
      <c r="DI503" s="23">
        <f>SIN(RADIANS('[1]Biaxial Input'!$F$21))*(COS(RADIANS(0)))</f>
        <v>6.9756473744125524E-2</v>
      </c>
      <c r="DK503" s="30">
        <f>(DI502*DI503)*(1-COS(RADIANS(CV502)))+DI504*(SIN(RADIANS(CV502)))</f>
        <v>-4.1965824879998722E-3</v>
      </c>
      <c r="DL503" s="30">
        <f>(DI503^2)*(1-COS(RADIANS(CV502)))+(COS(RADIANS(CV502)))</f>
        <v>0.9399860744203522</v>
      </c>
      <c r="DM503" s="30">
        <f>(DI503*DI504)*(1-COS(RADIANS(CV502)))-DI502*(SIN(RADIANS(CV502)))</f>
        <v>0.34118699944639969</v>
      </c>
      <c r="DO503">
        <v>-0.85963656794761734</v>
      </c>
      <c r="DQ503" s="28">
        <f>(DB502*DB503)*(1-COS(RADIANS(CU502)))+DB504*(SIN(RADIANS(CU502)))</f>
        <v>1</v>
      </c>
      <c r="DR503" s="28">
        <f>(DB503^2)*(1-COS(RADIANS(CU502)))+(COS(RADIANS(CU502)))</f>
        <v>6.1257422745431001E-17</v>
      </c>
      <c r="DS503" s="28">
        <f>(DB503*DB504)*(1-COS(RADIANS(CU502)))-DB502*(SIN(RADIANS(CU502)))</f>
        <v>0</v>
      </c>
      <c r="DU503" s="61">
        <v>-0.91772017926500926</v>
      </c>
      <c r="DW503" s="17">
        <v>0</v>
      </c>
      <c r="DX503">
        <v>0</v>
      </c>
      <c r="DZ503" s="73">
        <f>(DB502*DB503)*(1-COS(RADIANS(CW502-45)))+DB504*(SIN(RADIANS(CW502-45)))</f>
        <v>0.40047324072596069</v>
      </c>
      <c r="EA503" s="73">
        <f>(DB503^2)*(1-COS(RADIANS(CW502-45)))+(COS(RADIANS(CW502-45)))</f>
        <v>-0.9163084543222586</v>
      </c>
      <c r="EB503" s="73">
        <f>(DB503*DB504)*(1-COS(RADIANS(CW502-45)))-DB502*(SIN(RADIANS(CW502-45)))</f>
        <v>0</v>
      </c>
      <c r="EC503" s="10"/>
      <c r="ED503">
        <v>0.40047324072596069</v>
      </c>
      <c r="EE503" s="1">
        <v>0.38028463347340752</v>
      </c>
      <c r="EG503">
        <f>CY503+DU503</f>
        <v>-1.3142305356499666</v>
      </c>
      <c r="EH503">
        <f>EG503/(SQRT(EG502^2+EG503^2+EG504^2))</f>
        <v>-0.92930132380052</v>
      </c>
      <c r="EJ503">
        <f>Q503+AM503</f>
        <v>-1.2337473468577123</v>
      </c>
      <c r="EK503">
        <f>EJ503/(SQRT(EJ502^2+EJ503^2+EJ504^2))</f>
        <v>-0.87239111523400015</v>
      </c>
      <c r="EM503" s="23">
        <f>CY504*DU502-CY502*DU504</f>
        <v>-2.3858119147859069E-2</v>
      </c>
      <c r="EP503" s="9">
        <f>((SUMPRODUCT(CM503:CM505,BZ503:BZ505))*(SUMPRODUCT(CM503:CM505,CA503:CA505)))-((SUMPRODUCT(CN503:CN505,BZ503:BZ505))*(SUMPRODUCT(CN503:CN505,CA503:CA505)))</f>
        <v>-3.1946674854498036E-2</v>
      </c>
      <c r="EY503" s="28"/>
      <c r="EZ503" s="10"/>
      <c r="FA503" s="61">
        <v>-0.38043354037290938</v>
      </c>
      <c r="FB503" s="13">
        <f>BW504</f>
        <v>0</v>
      </c>
      <c r="FC503" s="17">
        <v>0</v>
      </c>
      <c r="FD503">
        <v>0</v>
      </c>
      <c r="FF503" s="73">
        <f>(FD502*FD503)*(1-COS(RADIANS(EY502+45)))+FD504*(SIN(RADIANS(EY502+45)))</f>
        <v>-0.92315811787083113</v>
      </c>
      <c r="FG503" s="73">
        <f>(FD503^2)*(1-COS(RADIANS(EY502+45)))+(COS(RADIANS(EY502+45)))</f>
        <v>-0.38442045914491157</v>
      </c>
      <c r="FH503" s="73">
        <f>(FD503*FD504)*(1-COS(RADIANS(EY502+45)))-FD502*(SIN(RADIANS(EY502+45)))</f>
        <v>0</v>
      </c>
      <c r="FI503" s="10"/>
      <c r="FJ503">
        <v>-0.92315811787083113</v>
      </c>
      <c r="FK503" s="23">
        <f>SIN(RADIANS(176))*(COS(RADIANS(0)))</f>
        <v>6.9756473744125524E-2</v>
      </c>
      <c r="FM503" s="30">
        <f>(FK502*FK503)*(1-COS(RADIANS(EX502)))+FK504*(SIN(RADIANS(EX502)))</f>
        <v>-4.1965824879998722E-3</v>
      </c>
      <c r="FN503" s="30">
        <f>(FK503^2)*(1-COS(RADIANS(EX502)))+(COS(RADIANS(EX502)))</f>
        <v>0.9399860744203522</v>
      </c>
      <c r="FO503" s="30">
        <f>(FK503*FK504)*(1-COS(RADIANS(EX502)))-FK502*(SIN(RADIANS(EX502)))</f>
        <v>0.34118699944639969</v>
      </c>
      <c r="FQ503">
        <v>-0.866142523119807</v>
      </c>
      <c r="FS503" s="28">
        <f>(FD502*FD503)*(1-COS(RADIANS(EW502)))+FD504*(SIN(RADIANS(EW502)))</f>
        <v>1</v>
      </c>
      <c r="FT503" s="28">
        <f>(FD503^2)*(1-COS(RADIANS(EW502)))+(COS(RADIANS(EW502)))</f>
        <v>6.1257422745431001E-17</v>
      </c>
      <c r="FU503" s="28">
        <f>(FD503*FD504)*(1-COS(RADIANS(EW502)))-FD502*(SIN(RADIANS(EW502)))</f>
        <v>0</v>
      </c>
      <c r="FW503" s="61">
        <v>-0.92450046593285229</v>
      </c>
      <c r="FX503" s="13">
        <f>BX504</f>
        <v>0</v>
      </c>
      <c r="FY503" s="17">
        <v>0</v>
      </c>
      <c r="FZ503">
        <v>0</v>
      </c>
      <c r="GB503" s="73">
        <f>(FD502*FD503)*(1-COS(RADIANS(EY502-45)))+FD504*(SIN(RADIANS(EY502-45)))</f>
        <v>0.38442045914491108</v>
      </c>
      <c r="GC503" s="73">
        <f>(FD503^2)*(1-COS(RADIANS(EY502-45)))+(COS(RADIANS(EY502-45)))</f>
        <v>-0.92315811787083135</v>
      </c>
      <c r="GD503" s="73">
        <f>(FD503*FD504)*(1-COS(RADIANS(EY502-45)))-FD502*(SIN(RADIANS(EY502-45)))</f>
        <v>0</v>
      </c>
      <c r="GE503" s="10"/>
      <c r="GF503">
        <v>0.38442045914491108</v>
      </c>
      <c r="GG503" s="1">
        <v>0.365223987509606</v>
      </c>
      <c r="GI503">
        <f>FA503+FW503</f>
        <v>-1.3049340063057617</v>
      </c>
      <c r="GJ503">
        <f>GI503/(SQRT(GI502^2+GI503^2+GI504^2))</f>
        <v>-0.92272768485973278</v>
      </c>
      <c r="GL503">
        <f>CH504+DC503</f>
        <v>-3.1946674854498036E-2</v>
      </c>
      <c r="GM503" t="e">
        <f>GL503/(SQRT(GL502^2+GL503^2+GL504^2))</f>
        <v>#VALUE!</v>
      </c>
      <c r="GO503" s="27">
        <f>FA504*FW502-FA502*FW504</f>
        <v>-2.3858119147859083E-2</v>
      </c>
    </row>
    <row r="504" spans="1:197" x14ac:dyDescent="0.2">
      <c r="A504" s="1"/>
      <c r="D504" t="s">
        <v>9</v>
      </c>
      <c r="E504" s="5">
        <f t="shared" si="768"/>
        <v>0.37119038841203267</v>
      </c>
      <c r="F504" s="6">
        <f t="shared" si="768"/>
        <v>-0.29457406625173815</v>
      </c>
      <c r="G504" s="7">
        <f t="shared" ref="G504:G505" si="771">Q503</f>
        <v>-0.35495569440957225</v>
      </c>
      <c r="H504" s="8">
        <f t="shared" ref="H504:H505" si="772">AM503</f>
        <v>-0.87879165244813995</v>
      </c>
      <c r="J504" s="10"/>
      <c r="Q504" s="61">
        <v>0.3854786179954508</v>
      </c>
      <c r="S504" s="17">
        <v>0</v>
      </c>
      <c r="T504">
        <v>1</v>
      </c>
      <c r="V504" s="73">
        <f>(T502*T504)*(1-COS(RADIANS(O502+45)))-T503*(SIN(RADIANS(O502+45)))</f>
        <v>0</v>
      </c>
      <c r="W504" s="73">
        <f>(T503*T504)*(1-COS(RADIANS(O502+45)))+T502*(SIN(RADIANS(O502+45)))</f>
        <v>0</v>
      </c>
      <c r="X504" s="73">
        <f>(T504^2)*(1-COS(RADIANS(O502+45)))+(COS(RADIANS(O502+45)))</f>
        <v>1</v>
      </c>
      <c r="Y504" s="10"/>
      <c r="Z504">
        <v>0</v>
      </c>
      <c r="AA504" s="23">
        <f>SIN(RADIANS('[1]Biaxial Input'!$F$21))*SIN(RADIANS(0))</f>
        <v>0</v>
      </c>
      <c r="AC504" s="30">
        <f>(AA502*AA504)*(1-COS(RADIANS(N502)))-AA503*(SIN(RADIANS(N502)))</f>
        <v>-2.948035967890307E-2</v>
      </c>
      <c r="AD504" s="30">
        <f>(AA503*AA504)*(1-COS(RADIANS(N502)))+AA502*(SIN(RADIANS(N502)))</f>
        <v>-0.42158878489581864</v>
      </c>
      <c r="AE504" s="30">
        <f>(AA504^2)*(1-COS(RADIANS(N502)))+(COS(RADIANS(N502)))</f>
        <v>0.90630778703664994</v>
      </c>
      <c r="AG504">
        <v>0.3854786179954508</v>
      </c>
      <c r="AI504" s="28">
        <f>(T502*T504)*(1-COS(RADIANS(M502)))-T503*(SIN(RADIANS(M502)))</f>
        <v>0</v>
      </c>
      <c r="AJ504" s="28">
        <f>(T503*T504)*(1-COS(RADIANS(M502)))+T502*(SIN(RADIANS(M502)))</f>
        <v>0</v>
      </c>
      <c r="AK504" s="28">
        <f>(T504^2)*(1-COS(RADIANS(M502)))+(COS(RADIANS(M502)))</f>
        <v>1</v>
      </c>
      <c r="AM504" s="61">
        <v>0.17324096000959935</v>
      </c>
      <c r="AO504" s="17">
        <v>0</v>
      </c>
      <c r="AP504">
        <v>1</v>
      </c>
      <c r="AR504" s="73">
        <f>(T502*T502)*(1-COS(RADIANS(O502-45)))-T502*(SIN(RADIANS(O502-45)))</f>
        <v>0</v>
      </c>
      <c r="AS504" s="73">
        <f>(T503*T504)*(1-COS(RADIANS(O502-45)))+T502*(SIN(RADIANS(O502-45)))</f>
        <v>0</v>
      </c>
      <c r="AT504" s="73">
        <f>(T504^2)*(1-COS(RADIANS(O502-45)))+(COS(RADIANS(O502-45)))</f>
        <v>1</v>
      </c>
      <c r="AU504" s="10"/>
      <c r="AV504">
        <v>0</v>
      </c>
      <c r="AW504" s="1">
        <v>0.17324096000959935</v>
      </c>
      <c r="BV504" s="1"/>
      <c r="BY504" t="s">
        <v>9</v>
      </c>
      <c r="BZ504" s="5">
        <f t="shared" si="769"/>
        <v>0.3492962422733713</v>
      </c>
      <c r="CA504" s="6">
        <f t="shared" si="769"/>
        <v>-0.34518112468713447</v>
      </c>
      <c r="CB504" s="7">
        <f>CY503</f>
        <v>-0.3965103563849573</v>
      </c>
      <c r="CC504" s="8">
        <f>DU503</f>
        <v>-0.91772017926500926</v>
      </c>
      <c r="CE504" s="10"/>
      <c r="CH504">
        <f>((SUMPRODUCT(CM503:CM505,CK503:CK505))*(SUMPRODUCT(CM503:CM505,CL503:CL505)))-((SUMPRODUCT(CN503:CN505,CK503:CK505))*(SUMPRODUCT(CN503:CN505,CL503:CL505)))</f>
        <v>-3.1946674854498036E-2</v>
      </c>
      <c r="CI504" s="67"/>
      <c r="CJ504" s="10" t="s">
        <v>9</v>
      </c>
      <c r="CK504" s="5">
        <f t="shared" si="770"/>
        <v>0.3492962422733713</v>
      </c>
      <c r="CL504" s="6">
        <f t="shared" si="770"/>
        <v>-0.34518112468713447</v>
      </c>
      <c r="CM504" s="7">
        <f>FA503</f>
        <v>-0.38043354037290938</v>
      </c>
      <c r="CN504" s="8">
        <f>FW503</f>
        <v>-0.92450046593285229</v>
      </c>
      <c r="CP504">
        <f t="shared" si="767"/>
        <v>-9.8670839279614439E-2</v>
      </c>
      <c r="CQ504">
        <f t="shared" si="767"/>
        <v>-0.32743703463395935</v>
      </c>
      <c r="CR504">
        <f>CK506</f>
        <v>0</v>
      </c>
      <c r="CS504">
        <f>CN506</f>
        <v>0</v>
      </c>
      <c r="CW504" s="28"/>
      <c r="CY504" s="61">
        <v>0.322187070390349</v>
      </c>
      <c r="DA504" s="17">
        <v>0</v>
      </c>
      <c r="DB504">
        <v>1</v>
      </c>
      <c r="DD504" s="73">
        <f>(DB502*DB504)*(1-COS(RADIANS(CW502+45)))-DB503*(SIN(RADIANS(CW502+45)))</f>
        <v>0</v>
      </c>
      <c r="DE504" s="73">
        <f>(DB503*DB504)*(1-COS(RADIANS(CW502+45)))+DB502*(SIN(RADIANS(CW502+45)))</f>
        <v>0</v>
      </c>
      <c r="DF504" s="73">
        <f>(DB504^2)*(1-COS(RADIANS(CW502+45)))+(COS(RADIANS(CW502+45)))</f>
        <v>1</v>
      </c>
      <c r="DG504" s="10"/>
      <c r="DH504">
        <v>0</v>
      </c>
      <c r="DI504" s="23">
        <f>SIN(RADIANS('[1]Biaxial Input'!$F$21))*SIN(RADIANS(0))</f>
        <v>0</v>
      </c>
      <c r="DK504" s="30">
        <f>(DI502*DI504)*(1-COS(RADIANS(CV502)))-DI503*(SIN(RADIANS(CV502)))</f>
        <v>-2.3858119147859059E-2</v>
      </c>
      <c r="DL504" s="30">
        <f>(DI503*DI504)*(1-COS(RADIANS(CV502)))+DI502*(SIN(RADIANS(CV502)))</f>
        <v>-0.34118699944639969</v>
      </c>
      <c r="DM504" s="30">
        <f>(DI504^2)*(1-COS(RADIANS(CV502)))+(COS(RADIANS(CV502)))</f>
        <v>0.93969262078590843</v>
      </c>
      <c r="DO504">
        <v>0.322187070390349</v>
      </c>
      <c r="DQ504" s="28">
        <f>(DB502*DB504)*(1-COS(RADIANS(CU502)))-DB503*(SIN(RADIANS(CU502)))</f>
        <v>0</v>
      </c>
      <c r="DR504" s="28">
        <f>(DB503*DB504)*(1-COS(RADIANS(CU502)))+DB502*(SIN(RADIANS(CU502)))</f>
        <v>0</v>
      </c>
      <c r="DS504" s="28">
        <f>(DB504^2)*(1-COS(RADIANS(CU502)))+(COS(RADIANS(CU502)))</f>
        <v>1</v>
      </c>
      <c r="DU504" s="61">
        <v>-0.11477486708245523</v>
      </c>
      <c r="DW504" s="17">
        <v>0</v>
      </c>
      <c r="DX504">
        <v>1</v>
      </c>
      <c r="DZ504" s="73">
        <f>(DB502*DB502)*(1-COS(RADIANS(CW502-45)))-DB502*(SIN(RADIANS(CW502-45)))</f>
        <v>0</v>
      </c>
      <c r="EA504" s="73">
        <f>(DB503*DB504)*(1-COS(RADIANS(CW502-45)))+DB502*(SIN(RADIANS(CW502-45)))</f>
        <v>0</v>
      </c>
      <c r="EB504" s="73">
        <f>(DB504^2)*(1-COS(RADIANS(CW502-45)))+(COS(RADIANS(CW502-45)))</f>
        <v>1</v>
      </c>
      <c r="EC504" s="10"/>
      <c r="ED504">
        <v>0</v>
      </c>
      <c r="EE504" s="1">
        <v>-0.11477486708245523</v>
      </c>
      <c r="EG504">
        <f>CY504+DU504</f>
        <v>0.20741220330789378</v>
      </c>
      <c r="EH504">
        <f>EG504/(SQRT(EG502^2+EG503^2+EG504^2))</f>
        <v>0.14666257545985456</v>
      </c>
      <c r="EJ504">
        <f>Q504+AM504</f>
        <v>0.55871957800505012</v>
      </c>
      <c r="EK504">
        <f>EJ504/(SQRT(EJ502^2+EJ503^2+EJ504^2))</f>
        <v>0.39507440238905722</v>
      </c>
      <c r="EM504" s="23">
        <f>CY502*DU503-CY503*DU502</f>
        <v>-0.93969262078590843</v>
      </c>
      <c r="ER504">
        <f t="shared" ref="ER504:ES506" si="773">CK503</f>
        <v>0.93180266183863136</v>
      </c>
      <c r="ES504">
        <f t="shared" si="773"/>
        <v>-0.87956522186239505</v>
      </c>
      <c r="ET504" t="e">
        <f>#REF!</f>
        <v>#REF!</v>
      </c>
      <c r="EU504" t="e">
        <f>#REF!</f>
        <v>#REF!</v>
      </c>
      <c r="EY504" s="28"/>
      <c r="EZ504" s="10"/>
      <c r="FA504" s="61">
        <v>0.32414109736808866</v>
      </c>
      <c r="FB504" s="13">
        <f>BW505</f>
        <v>0</v>
      </c>
      <c r="FC504" s="17">
        <v>0</v>
      </c>
      <c r="FD504">
        <v>1</v>
      </c>
      <c r="FF504" s="73">
        <f>(FD502*FD504)*(1-COS(RADIANS(EY502+45)))-FD503*(SIN(RADIANS(EY502+45)))</f>
        <v>0</v>
      </c>
      <c r="FG504" s="73">
        <f>(FD503*FD504)*(1-COS(RADIANS(EY502+45)))+FD502*(SIN(RADIANS(EY502+45)))</f>
        <v>0</v>
      </c>
      <c r="FH504" s="73">
        <f>(FD504^2)*(1-COS(RADIANS(EY502+45)))+(COS(RADIANS(EY502+45)))</f>
        <v>1</v>
      </c>
      <c r="FI504" s="10"/>
      <c r="FJ504">
        <v>0</v>
      </c>
      <c r="FK504" s="23">
        <f>SIN(RADIANS(176))*SIN(RADIANS(0))</f>
        <v>0</v>
      </c>
      <c r="FM504" s="30">
        <f>(FK502*FK504)*(1-COS(RADIANS(EX502)))-FK503*(SIN(RADIANS(EX502)))</f>
        <v>-2.3858119147859059E-2</v>
      </c>
      <c r="FN504" s="30">
        <f>(FK503*FK504)*(1-COS(RADIANS(EX502)))+FK502*(SIN(RADIANS(EX502)))</f>
        <v>-0.34118699944639969</v>
      </c>
      <c r="FO504" s="30">
        <f>(FK504^2)*(1-COS(RADIANS(EX502)))+(COS(RADIANS(EX502)))</f>
        <v>0.93969262078590843</v>
      </c>
      <c r="FQ504">
        <v>0.32414109736808866</v>
      </c>
      <c r="FS504" s="28">
        <f>(FD502*FD504)*(1-COS(RADIANS(EW502)))-FD503*(SIN(RADIANS(EW502)))</f>
        <v>0</v>
      </c>
      <c r="FT504" s="28">
        <f>(FD503*FD504)*(1-COS(RADIANS(EW502)))+FD502*(SIN(RADIANS(EW502)))</f>
        <v>0</v>
      </c>
      <c r="FU504" s="28">
        <f>(FD504^2)*(1-COS(RADIANS(EW502)))+(COS(RADIANS(EW502)))</f>
        <v>1</v>
      </c>
      <c r="FW504" s="61">
        <v>-0.10913444661298388</v>
      </c>
      <c r="FX504" s="13">
        <f>BX505</f>
        <v>0</v>
      </c>
      <c r="FY504" s="17">
        <v>0</v>
      </c>
      <c r="FZ504">
        <v>1</v>
      </c>
      <c r="GB504" s="73">
        <f>(FD502*FD502)*(1-COS(RADIANS(EY502-45)))-FD502*(SIN(RADIANS(EY502-45)))</f>
        <v>0</v>
      </c>
      <c r="GC504" s="73">
        <f>(FD503*FD504)*(1-COS(RADIANS(EY502-45)))+FD502*(SIN(RADIANS(EY502-45)))</f>
        <v>0</v>
      </c>
      <c r="GD504" s="73">
        <f>(FD504^2)*(1-COS(RADIANS(EY502-45)))+(COS(RADIANS(EY502-45)))</f>
        <v>0.99999999999999989</v>
      </c>
      <c r="GE504" s="10"/>
      <c r="GF504">
        <v>0</v>
      </c>
      <c r="GG504" s="1">
        <v>-0.10913444661298388</v>
      </c>
      <c r="GI504">
        <f>FA504+FW504</f>
        <v>0.21500665075510478</v>
      </c>
      <c r="GJ504">
        <f>GI504/(SQRT(GI502^2+GI503^2+GI504^2))</f>
        <v>0.15203266074914226</v>
      </c>
      <c r="GL504" t="e">
        <f>#REF!+DC504</f>
        <v>#REF!</v>
      </c>
      <c r="GM504" t="e">
        <f>GL504/(SQRT(GL502^2+GL503^2+GL504^2))</f>
        <v>#REF!</v>
      </c>
      <c r="GO504" s="27">
        <f>FA502*FW503-FA503*FW502</f>
        <v>-0.93969262078590854</v>
      </c>
    </row>
    <row r="505" spans="1:197" x14ac:dyDescent="0.2">
      <c r="A505" s="1"/>
      <c r="D505" t="s">
        <v>10</v>
      </c>
      <c r="E505" s="5">
        <f t="shared" si="768"/>
        <v>-0.24002904019609339</v>
      </c>
      <c r="F505" s="6">
        <f t="shared" si="768"/>
        <v>-0.45893572105630898</v>
      </c>
      <c r="G505" s="7">
        <f t="shared" si="771"/>
        <v>0.3854786179954508</v>
      </c>
      <c r="H505" s="8">
        <f t="shared" si="772"/>
        <v>0.17324096000959935</v>
      </c>
      <c r="J505" s="10"/>
      <c r="Z505" s="10"/>
      <c r="AA505" s="10"/>
      <c r="AB505" s="10"/>
      <c r="AC505" s="10"/>
      <c r="AD505" s="10"/>
      <c r="AE505" s="10"/>
      <c r="AF505" s="10"/>
      <c r="AG505" s="10"/>
      <c r="AH505" s="10"/>
      <c r="AW505" s="1"/>
      <c r="BV505" s="1"/>
      <c r="BY505" t="s">
        <v>10</v>
      </c>
      <c r="BZ505" s="5">
        <f t="shared" si="769"/>
        <v>-9.8670839279614439E-2</v>
      </c>
      <c r="CA505" s="6">
        <f t="shared" si="769"/>
        <v>-0.32743703463395935</v>
      </c>
      <c r="CB505" s="7">
        <f>CY504</f>
        <v>0.322187070390349</v>
      </c>
      <c r="CC505" s="8">
        <f>DU504</f>
        <v>-0.11477486708245523</v>
      </c>
      <c r="CE505" s="10"/>
      <c r="CG505" s="10" t="s">
        <v>160</v>
      </c>
      <c r="CH505" s="10">
        <f>-CH502*((EY502-CW502)/(CH504-CE503))</f>
        <v>201.3922336271556</v>
      </c>
      <c r="CI505" s="67"/>
      <c r="CJ505" s="10" t="s">
        <v>10</v>
      </c>
      <c r="CK505" s="5">
        <f t="shared" si="770"/>
        <v>-9.8670839279614439E-2</v>
      </c>
      <c r="CL505" s="6">
        <f t="shared" si="770"/>
        <v>-0.32743703463395935</v>
      </c>
      <c r="CM505" s="7">
        <f>FA504</f>
        <v>0.32414109736808866</v>
      </c>
      <c r="CN505" s="8">
        <f>FW504</f>
        <v>-0.10913444661298388</v>
      </c>
      <c r="CW505" s="28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EE505" s="1"/>
      <c r="EI505" s="64">
        <f>(DEGREES(ACOS((EH502*EK502+EH503*EK503+EH504*EK504)/((SQRT(EH502^2+EH503^2+EH504^2))*(SQRT(EK502^2+EK503^2+EK504^2))))))</f>
        <v>14.934748386118278</v>
      </c>
      <c r="ER505">
        <f t="shared" si="773"/>
        <v>0.3492962422733713</v>
      </c>
      <c r="ES505">
        <f t="shared" si="773"/>
        <v>-0.34518112468713447</v>
      </c>
      <c r="ET505" t="e">
        <f>#REF!</f>
        <v>#REF!</v>
      </c>
      <c r="EU505" t="e">
        <f>#REF!</f>
        <v>#REF!</v>
      </c>
      <c r="EY505" s="28"/>
      <c r="EZ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GG505" s="1"/>
      <c r="GK505" s="64" t="e">
        <f>(DEGREES(ACOS((GJ502*GM502+GJ503*GM503+GJ504*GM504)/((SQRT(GJ502^2+GJ503^2+GJ504^2))*(SQRT(GM502^2+GM503^2+GM504^2))))))</f>
        <v>#VALUE!</v>
      </c>
    </row>
    <row r="506" spans="1:197" x14ac:dyDescent="0.2">
      <c r="A506" s="1"/>
      <c r="J506" s="10"/>
      <c r="Q506" s="82" t="s">
        <v>148</v>
      </c>
      <c r="R506" s="13"/>
      <c r="T506" s="10"/>
      <c r="U506" s="10"/>
      <c r="V506" s="10"/>
      <c r="W506" s="10"/>
      <c r="X506" s="10"/>
      <c r="Y506" s="10"/>
      <c r="Z506" s="80"/>
      <c r="AA506" s="23" t="s">
        <v>149</v>
      </c>
      <c r="AE506" s="1"/>
      <c r="AG506" s="80"/>
      <c r="AK506" s="13"/>
      <c r="AL506" s="81"/>
      <c r="AM506" s="82" t="s">
        <v>150</v>
      </c>
      <c r="AO506" s="13"/>
      <c r="AP506" s="13"/>
      <c r="AS506" s="1"/>
      <c r="AW506" s="1"/>
      <c r="BV506" s="1"/>
      <c r="CS506" s="15"/>
      <c r="CW506" s="28"/>
      <c r="CY506" s="82" t="s">
        <v>148</v>
      </c>
      <c r="CZ506" s="13"/>
      <c r="DB506" s="10"/>
      <c r="DC506" s="10"/>
      <c r="DD506" s="10"/>
      <c r="DE506" s="10"/>
      <c r="DF506" s="10"/>
      <c r="DG506" s="10"/>
      <c r="DH506" s="80"/>
      <c r="DI506" s="23" t="s">
        <v>149</v>
      </c>
      <c r="DM506" s="1"/>
      <c r="DO506" s="80"/>
      <c r="DS506" s="13"/>
      <c r="DT506" s="81"/>
      <c r="DU506" s="82" t="s">
        <v>150</v>
      </c>
      <c r="DW506" s="13"/>
      <c r="DX506" s="13"/>
      <c r="EA506" s="1"/>
      <c r="EE506" s="1"/>
      <c r="EI506" s="13"/>
      <c r="ER506">
        <f t="shared" si="773"/>
        <v>-9.8670839279614439E-2</v>
      </c>
      <c r="ES506">
        <f t="shared" si="773"/>
        <v>-0.32743703463395935</v>
      </c>
      <c r="ET506" t="e">
        <f>#REF!</f>
        <v>#REF!</v>
      </c>
      <c r="EU506" t="e">
        <f>#REF!</f>
        <v>#REF!</v>
      </c>
      <c r="EY506" s="28"/>
      <c r="EZ506" s="10"/>
      <c r="FA506" s="82" t="s">
        <v>148</v>
      </c>
      <c r="FB506" s="13"/>
      <c r="FD506" s="10"/>
      <c r="FE506" s="10"/>
      <c r="FF506" s="10"/>
      <c r="FG506" s="10"/>
      <c r="FH506" s="10"/>
      <c r="FI506" s="10"/>
      <c r="FJ506" s="80"/>
      <c r="FK506" s="23" t="s">
        <v>149</v>
      </c>
      <c r="FO506" s="1"/>
      <c r="FQ506" s="80"/>
      <c r="FU506" s="13"/>
      <c r="FV506" s="81"/>
      <c r="FW506" s="82" t="s">
        <v>150</v>
      </c>
      <c r="FY506" s="13"/>
      <c r="FZ506" s="13"/>
      <c r="GC506" s="1"/>
      <c r="GG506" s="1"/>
      <c r="GK506" s="13"/>
    </row>
    <row r="507" spans="1:197" x14ac:dyDescent="0.2">
      <c r="A507" s="1"/>
      <c r="E507" s="5" t="s">
        <v>4</v>
      </c>
      <c r="F507" s="6" t="s">
        <v>5</v>
      </c>
      <c r="G507" s="7" t="s">
        <v>6</v>
      </c>
      <c r="H507" s="8" t="s">
        <v>1</v>
      </c>
      <c r="I507">
        <v>7</v>
      </c>
      <c r="J507" s="9" t="s">
        <v>7</v>
      </c>
      <c r="K507">
        <v>7</v>
      </c>
      <c r="L507" s="10"/>
      <c r="M507" s="17">
        <f>A483</f>
        <v>20</v>
      </c>
      <c r="N507" s="17">
        <f>B483</f>
        <v>30</v>
      </c>
      <c r="O507" s="17">
        <f>C483</f>
        <v>177.5</v>
      </c>
      <c r="Q507" s="61">
        <f t="array" ref="Q507:Q509">MMULT(AI507:AK509,AG507:AG509)</f>
        <v>-0.48853553065825783</v>
      </c>
      <c r="R507" s="13"/>
      <c r="S507" s="17">
        <v>1</v>
      </c>
      <c r="T507">
        <v>0</v>
      </c>
      <c r="V507" s="73">
        <f>(T507^2)*(1-COS(RADIANS(O507+45)))+(COS(RADIANS(O507+45)))</f>
        <v>-0.73727733681012408</v>
      </c>
      <c r="W507" s="73">
        <f>(T507*T508)*(1-COS(RADIANS(O507+45)))-T509*(SIN(RADIANS(O507+45)))</f>
        <v>0.67559020761566013</v>
      </c>
      <c r="X507" s="73">
        <f>(T507*T509)*(1-COS(RADIANS(O507+45)))+T508*(SIN(RADIANS(O507+45)))</f>
        <v>0</v>
      </c>
      <c r="Y507" s="10"/>
      <c r="Z507">
        <f t="array" ref="Z507:Z509">MMULT(V507:X509,S507:S509)</f>
        <v>-0.73727733681012408</v>
      </c>
      <c r="AA507" s="23">
        <f>COS(RADIANS('[1]Biaxial Input'!$F$21))</f>
        <v>-0.9975640502598242</v>
      </c>
      <c r="AC507" s="30">
        <f>(AA507^2)*(1-COS(RADIANS(N507)))+(COS(RADIANS(N507)))</f>
        <v>0.99934808421962718</v>
      </c>
      <c r="AD507" s="30">
        <f>(AA507*AA508)*(1-COS(RADIANS(N507)))-AA509*(SIN(RADIANS(N507)))</f>
        <v>-9.3228300025961861E-3</v>
      </c>
      <c r="AE507" s="30">
        <f>(AA507*AA509)*(1-COS(RADIANS(N507)))+AA508*(SIN(RADIANS(N507)))</f>
        <v>3.4878236872062755E-2</v>
      </c>
      <c r="AG507">
        <f t="array" ref="AG507:AG509">MMULT(AC507:AE509,Z507:Z509)</f>
        <v>-0.73049828142272688</v>
      </c>
      <c r="AI507" s="28">
        <f>(T507^2)*(1-COS(RADIANS(M507)))+(COS(RADIANS(M507)))</f>
        <v>0.93969262078590843</v>
      </c>
      <c r="AJ507" s="28">
        <f>(T507*T508)*(1-COS(RADIANS(M507)))-T509*(SIN(RADIANS(M507)))</f>
        <v>-0.34202014332566871</v>
      </c>
      <c r="AK507" s="28">
        <f>(T507*T509)*(1-COS(RADIANS(M507)))+T508*(SIN(RADIANS(M507)))</f>
        <v>0</v>
      </c>
      <c r="AM507" s="61">
        <f t="array" ref="AM507:AM509">MMULT(AI507:AK509,AW507:AW509)</f>
        <v>-0.86159099769206515</v>
      </c>
      <c r="AN507" s="13"/>
      <c r="AO507" s="17">
        <v>1</v>
      </c>
      <c r="AP507">
        <v>0</v>
      </c>
      <c r="AR507" s="73">
        <f>(T507^2)*(1-COS(RADIANS(O507-45)))+(COS(RADIANS(O507-45)))</f>
        <v>-0.67559020761566024</v>
      </c>
      <c r="AS507" s="73">
        <f>(T507*T508)*(1-COS(RADIANS(O507-45)))-T509*(SIN(RADIANS(O507-45)))</f>
        <v>-0.73727733681012408</v>
      </c>
      <c r="AT507" s="73">
        <f>(T507*T509)*(1-COS(RADIANS(O507-45)))+T508*(SIN(RADIANS(O507-45)))</f>
        <v>0</v>
      </c>
      <c r="AU507" s="10"/>
      <c r="AV507">
        <f t="array" ref="AV507:AV509">MMULT(AR507:AT509,S507:S509)</f>
        <v>-0.67559020761566024</v>
      </c>
      <c r="AW507" s="1">
        <f t="array" ref="AW507:AW509">MMULT(AC507:AE509,AV507:AV509)</f>
        <v>-0.68202329097409797</v>
      </c>
      <c r="BV507" s="1"/>
      <c r="BZ507" s="5" t="s">
        <v>4</v>
      </c>
      <c r="CA507" s="6" t="s">
        <v>5</v>
      </c>
      <c r="CB507" s="7" t="s">
        <v>6</v>
      </c>
      <c r="CC507" s="8" t="s">
        <v>1</v>
      </c>
      <c r="CD507">
        <v>6</v>
      </c>
      <c r="CE507" s="9" t="s">
        <v>7</v>
      </c>
      <c r="CG507" s="90" t="s">
        <v>157</v>
      </c>
      <c r="CH507" s="61">
        <f>CE508-((CH509-CE508)/(EY507-CW507))*CW507</f>
        <v>8.1990656547917276</v>
      </c>
      <c r="CI507" s="10"/>
      <c r="CK507" s="5" t="s">
        <v>4</v>
      </c>
      <c r="CL507" s="6" t="s">
        <v>5</v>
      </c>
      <c r="CM507" s="7" t="s">
        <v>6</v>
      </c>
      <c r="CN507" s="8" t="s">
        <v>1</v>
      </c>
      <c r="CO507" s="10"/>
      <c r="CP507">
        <f t="shared" ref="CP507:CQ509" si="774">BZ508</f>
        <v>0.93180266183863136</v>
      </c>
      <c r="CQ507">
        <f t="shared" si="774"/>
        <v>-0.87956522186239505</v>
      </c>
      <c r="CR507">
        <f>CI511</f>
        <v>0</v>
      </c>
      <c r="CS507">
        <f>CL511</f>
        <v>0</v>
      </c>
      <c r="CU507" s="17">
        <f>CU411</f>
        <v>45</v>
      </c>
      <c r="CV507" s="17">
        <f>CV411</f>
        <v>25</v>
      </c>
      <c r="CW507" s="31">
        <f>CH414</f>
        <v>245.06195136069923</v>
      </c>
      <c r="CY507" s="61">
        <f t="array" ref="CY507:CY509">MMULT(DQ507:DS509,DO507:DO509)</f>
        <v>0.85063781367957314</v>
      </c>
      <c r="CZ507" s="13"/>
      <c r="DA507" s="17">
        <v>1</v>
      </c>
      <c r="DB507">
        <v>0</v>
      </c>
      <c r="DD507" s="73">
        <f>(DB507^2)*(1-COS(RADIANS(CW507+45)))+(COS(RADIANS(CW507+45)))</f>
        <v>0.34303599074933172</v>
      </c>
      <c r="DE507" s="73">
        <f>(DB507*DB508)*(1-COS(RADIANS(CW507+45)))-DB509*(SIN(RADIANS(CW507+45)))</f>
        <v>0.93932226048924472</v>
      </c>
      <c r="DF507" s="73">
        <f>(DB507*DB509)*(1-COS(RADIANS(CW507+45)))+DB508*(SIN(RADIANS(CW507+45)))</f>
        <v>0</v>
      </c>
      <c r="DG507" s="10"/>
      <c r="DH507">
        <f t="array" ref="DH507:DH509">MMULT(DD507:DF509,DA507:DA509)</f>
        <v>0.34303599074933172</v>
      </c>
      <c r="DI507" s="23">
        <f>COS(RADIANS('[1]Biaxial Input'!$F$21))</f>
        <v>-0.9975640502598242</v>
      </c>
      <c r="DK507" s="30">
        <f>(DI507^2)*(1-COS(RADIANS(CV507)))+(COS(RADIANS(CV507)))</f>
        <v>0.99954409691199531</v>
      </c>
      <c r="DL507" s="30">
        <f>(DI507*DI508)*(1-COS(RADIANS(CV507)))-DI509*(SIN(RADIANS(CV507)))</f>
        <v>-6.5197179069601558E-3</v>
      </c>
      <c r="DM507" s="30">
        <f>(DI507*DI509)*(1-COS(RADIANS(CV507)))+DI508*(SIN(RADIANS(CV507)))</f>
        <v>2.948035967890307E-2</v>
      </c>
      <c r="DO507">
        <f t="array" ref="DO507:DO509">MMULT(DK507:DM509,DH507:DH509)</f>
        <v>0.34900371574397032</v>
      </c>
      <c r="DQ507" s="28">
        <f>(DB507^2)*(1-COS(RADIANS(CU507)))+(COS(RADIANS(CU507)))</f>
        <v>0.70710678118654757</v>
      </c>
      <c r="DR507" s="28">
        <f>(DB507*DB508)*(1-COS(RADIANS(CU507)))-DB509*(SIN(RADIANS(CU507)))</f>
        <v>-0.70710678118654746</v>
      </c>
      <c r="DS507" s="28">
        <f>(DB507*DB509)*(1-COS(RADIANS(CU507)))+DB508*(SIN(RADIANS(CU507)))</f>
        <v>0</v>
      </c>
      <c r="DU507" s="61">
        <f t="array" ref="DU507:DU509">MMULT(DQ507:DS509,EE507:EE509)</f>
        <v>-0.44669990080074057</v>
      </c>
      <c r="DV507" s="13"/>
      <c r="DW507" s="17">
        <v>1</v>
      </c>
      <c r="DX507">
        <v>0</v>
      </c>
      <c r="DZ507" s="73">
        <f>(DB507^2)*(1-COS(RADIANS(CW507-45)))+(COS(RADIANS(CW507-45)))</f>
        <v>-0.93932226048924483</v>
      </c>
      <c r="EA507" s="73">
        <f>(DB507*DB508)*(1-COS(RADIANS(CW507-45)))-DB509*(SIN(RADIANS(CW507-45)))</f>
        <v>0.34303599074933133</v>
      </c>
      <c r="EB507" s="73">
        <f>(DB507*DB509)*(1-COS(RADIANS(CW507-45)))+DB508*(SIN(RADIANS(CW507-45)))</f>
        <v>0</v>
      </c>
      <c r="EC507" s="10"/>
      <c r="ED507">
        <f t="array" ref="ED507:ED509">MMULT(DZ507:EB509,DA507:DA509)</f>
        <v>-0.93932226048924483</v>
      </c>
      <c r="EE507" s="1">
        <f t="array" ref="EE507:EE509">MMULT(DK507:DM509,ED507:ED509)</f>
        <v>-0.93665752267843594</v>
      </c>
      <c r="EG507">
        <f>CY507+DU507</f>
        <v>0.40393791287883257</v>
      </c>
      <c r="EH507">
        <f>EG507/(SQRT(EG507^2+EG508^2+EG509^2))</f>
        <v>0.28562723737496337</v>
      </c>
      <c r="EJ507">
        <f>Q507+AM507</f>
        <v>-1.350126528350323</v>
      </c>
      <c r="EK507">
        <f>EJ507/(SQRT(EJ507^2+EJ508^2+EJ509^2))</f>
        <v>-0.95468362365636472</v>
      </c>
      <c r="EM507" s="23">
        <f>CY508*DU509-CY509*DU508</f>
        <v>0.27726252643125932</v>
      </c>
      <c r="EO507" s="15">
        <v>6</v>
      </c>
      <c r="EP507" s="9" t="s">
        <v>7</v>
      </c>
      <c r="EW507" s="17">
        <f>CU507</f>
        <v>45</v>
      </c>
      <c r="EX507" s="17">
        <f>CV507</f>
        <v>25</v>
      </c>
      <c r="EY507" s="31">
        <f>1+CW507</f>
        <v>246.06195136069923</v>
      </c>
      <c r="EZ507" s="10"/>
      <c r="FA507" s="61">
        <f t="array" ref="FA507:FA509">MMULT(FS507:FU509,FQ507:FQ509)</f>
        <v>0.85830424564466157</v>
      </c>
      <c r="FB507" s="13">
        <f>BW508</f>
        <v>0</v>
      </c>
      <c r="FC507" s="17">
        <v>1</v>
      </c>
      <c r="FD507">
        <v>0</v>
      </c>
      <c r="FF507" s="73">
        <f>(FD507^2)*(1-COS(RADIANS(EY507+45)))+(COS(RADIANS(EY507+45)))</f>
        <v>0.35937717857205448</v>
      </c>
      <c r="FG507" s="73">
        <f>(FD507*FD508)*(1-COS(RADIANS(EY507+45)))-FD509*(SIN(RADIANS(EY507+45)))</f>
        <v>0.93319239362608908</v>
      </c>
      <c r="FH507" s="73">
        <f>(FD507*FD509)*(1-COS(RADIANS(EY507+45)))+FD508*(SIN(RADIANS(EY507+45)))</f>
        <v>0</v>
      </c>
      <c r="FI507" s="10"/>
      <c r="FJ507">
        <f t="array" ref="FJ507:FJ509">MMULT(FF507:FH509,FC507:FC509)</f>
        <v>0.35937717857205448</v>
      </c>
      <c r="FK507" s="23">
        <f>COS(RADIANS(176))</f>
        <v>-0.9975640502598242</v>
      </c>
      <c r="FM507" s="30">
        <f>(FK507^2)*(1-COS(RADIANS(EX507)))+(COS(RADIANS(EX507)))</f>
        <v>0.99954409691199531</v>
      </c>
      <c r="FN507" s="30">
        <f>(FK507*FK508)*(1-COS(RADIANS(EX507)))-FK509*(SIN(RADIANS(EX507)))</f>
        <v>-6.5197179069601558E-3</v>
      </c>
      <c r="FO507" s="30">
        <f>(FK507*FK509)*(1-COS(RADIANS(EX507)))+FK508*(SIN(RADIANS(EX507)))</f>
        <v>2.948035967890307E-2</v>
      </c>
      <c r="FQ507">
        <f t="array" ref="FQ507:FQ509">MMULT(FM507:FO509,FJ507:FJ509)</f>
        <v>0.36529748856594807</v>
      </c>
      <c r="FS507" s="28">
        <f>(FD507^2)*(1-COS(RADIANS(EW507)))+(COS(RADIANS(EW507)))</f>
        <v>0.70710678118654757</v>
      </c>
      <c r="FT507" s="28">
        <f>(FD507*FD508)*(1-COS(RADIANS(EW507)))-FD509*(SIN(RADIANS(EW507)))</f>
        <v>-0.70710678118654746</v>
      </c>
      <c r="FU507" s="28">
        <f>(FD507*FD509)*(1-COS(RADIANS(EW507)))+FD508*(SIN(RADIANS(EW507)))</f>
        <v>0</v>
      </c>
      <c r="FW507" s="61">
        <f t="array" ref="FW507:FW509">MMULT(FS507:FU509,GG507:GG509)</f>
        <v>-0.43178618938695112</v>
      </c>
      <c r="FX507" s="13">
        <f>BX508</f>
        <v>0</v>
      </c>
      <c r="FY507" s="17">
        <v>1</v>
      </c>
      <c r="FZ507">
        <v>0</v>
      </c>
      <c r="GB507" s="73">
        <f>(FD507^2)*(1-COS(RADIANS(EY507-45)))+(COS(RADIANS(EY507-45)))</f>
        <v>-0.9331923936260893</v>
      </c>
      <c r="GC507" s="73">
        <f>(FD507*FD508)*(1-COS(RADIANS(EY507-45)))-FD509*(SIN(RADIANS(EY507-45)))</f>
        <v>0.35937717857205409</v>
      </c>
      <c r="GD507" s="73">
        <f>(FD507*FD509)*(1-COS(RADIANS(EY507-45)))+FD508*(SIN(RADIANS(EY507-45)))</f>
        <v>0</v>
      </c>
      <c r="GE507" s="10"/>
      <c r="GF507">
        <f t="array" ref="GF507:GF509">MMULT(GB507:GD509,FC507:FC509)</f>
        <v>-0.9331923936260893</v>
      </c>
      <c r="GG507" s="1">
        <f t="array" ref="GG507:GG509">MMULT(FM507:FO509,GF507:GF509)</f>
        <v>-0.93042391050564366</v>
      </c>
      <c r="GI507">
        <f>FA507+FW507</f>
        <v>0.42651805625771044</v>
      </c>
      <c r="GJ507">
        <f>GI507/(SQRT(GI507^2+GI508^2+GI509^2))</f>
        <v>0.30159380987833251</v>
      </c>
      <c r="GL507" t="e">
        <f>CH508+DC507</f>
        <v>#VALUE!</v>
      </c>
      <c r="GM507" t="e">
        <f>GL507/(SQRT(GL507^2+GL508^2+GL509^2))</f>
        <v>#VALUE!</v>
      </c>
      <c r="GO507" s="27">
        <f>FA508*FW509-FA509*FW508</f>
        <v>0.27726252643125926</v>
      </c>
    </row>
    <row r="508" spans="1:197" x14ac:dyDescent="0.2">
      <c r="A508" s="1"/>
      <c r="D508" t="s">
        <v>8</v>
      </c>
      <c r="E508" s="5">
        <f t="shared" ref="E508:F510" si="775">E503</f>
        <v>0.89699707659114825</v>
      </c>
      <c r="F508" s="6">
        <f t="shared" si="775"/>
        <v>-0.83821484324154183</v>
      </c>
      <c r="G508" s="7">
        <f>Q507</f>
        <v>-0.48853553065825783</v>
      </c>
      <c r="H508" s="8">
        <f>AM507</f>
        <v>-0.86159099769206515</v>
      </c>
      <c r="J508" s="9">
        <f>((SUMPRODUCT(G508:G510,E508:E510))*(SUMPRODUCT(G508:(G510),F508:F510)))-((SUMPRODUCT(H508:H510,E508:E510))*(SUMPRODUCT(H508:H510,F508:F510)))</f>
        <v>3.4059568979934229E-2</v>
      </c>
      <c r="Q508" s="61">
        <v>-0.79359375045049751</v>
      </c>
      <c r="S508" s="17">
        <v>0</v>
      </c>
      <c r="T508">
        <v>0</v>
      </c>
      <c r="V508" s="73">
        <f>(T507*T508)*(1-COS(RADIANS(O507+45)))+T509*(SIN(RADIANS(O507+45)))</f>
        <v>-0.67559020761566013</v>
      </c>
      <c r="W508" s="73">
        <f>(T508^2)*(1-COS(RADIANS(O507+45)))+(COS(RADIANS(O507+45)))</f>
        <v>-0.73727733681012408</v>
      </c>
      <c r="X508" s="73">
        <f>(T508*T509)*(1-COS(RADIANS(O507+45)))-T507*(SIN(RADIANS(O507+45)))</f>
        <v>0</v>
      </c>
      <c r="Y508" s="10"/>
      <c r="Z508">
        <v>-0.67559020761566013</v>
      </c>
      <c r="AA508" s="23">
        <f>SIN(RADIANS('[1]Biaxial Input'!$F$21))*(COS(RADIANS(0)))</f>
        <v>6.9756473744125524E-2</v>
      </c>
      <c r="AC508" s="30">
        <f>(AA507*AA508)*(1-COS(RADIANS(N507)))+AA509*(SIN(RADIANS(N507)))</f>
        <v>-9.3228300025961861E-3</v>
      </c>
      <c r="AD508" s="30">
        <f>(AA508^2)*(1-COS(RADIANS(N507)))+(COS(RADIANS(N507)))</f>
        <v>0.86667731956481153</v>
      </c>
      <c r="AE508" s="30">
        <f>(AA508*AA509)*(1-COS(RADIANS(N507)))-AA507*(SIN(RADIANS(N507)))</f>
        <v>0.49878202512991204</v>
      </c>
      <c r="AG508">
        <v>-0.57864519898472722</v>
      </c>
      <c r="AI508" s="28">
        <f>(T507*T508)*(1-COS(RADIANS(M507)))+T509*(SIN(RADIANS(M507)))</f>
        <v>0.34202014332566871</v>
      </c>
      <c r="AJ508" s="28">
        <f>(T508^2)*(1-COS(RADIANS(M507)))+(COS(RADIANS(M507)))</f>
        <v>0.93969262078590843</v>
      </c>
      <c r="AK508" s="28">
        <f>(T508*T509)*(1-COS(RADIANS(M507)))-T507*(SIN(RADIANS(M507)))</f>
        <v>0</v>
      </c>
      <c r="AM508" s="61">
        <v>0.37309911180055122</v>
      </c>
      <c r="AO508" s="17">
        <v>0</v>
      </c>
      <c r="AP508">
        <v>0</v>
      </c>
      <c r="AR508" s="73">
        <f>(T507*T508)*(1-COS(RADIANS(O507-45)))+T509*(SIN(RADIANS(O507-45)))</f>
        <v>0.73727733681012408</v>
      </c>
      <c r="AS508" s="73">
        <f>(T508^2)*(1-COS(RADIANS(O507-45)))+(COS(RADIANS(O507-45)))</f>
        <v>-0.67559020761566024</v>
      </c>
      <c r="AT508" s="73">
        <f>(T508*T509)*(1-COS(RADIANS(O507-45)))-T507*(SIN(RADIANS(O507-45)))</f>
        <v>0</v>
      </c>
      <c r="AU508" s="10"/>
      <c r="AV508">
        <v>0.73727733681012408</v>
      </c>
      <c r="AW508" s="1">
        <v>0.64527995869950061</v>
      </c>
      <c r="BV508" s="1"/>
      <c r="BY508" t="s">
        <v>8</v>
      </c>
      <c r="BZ508" s="5">
        <f t="shared" ref="BZ508:CA510" si="776">BZ503</f>
        <v>0.93180266183863136</v>
      </c>
      <c r="CA508" s="6">
        <f t="shared" si="776"/>
        <v>-0.87956522186239505</v>
      </c>
      <c r="CB508" s="7">
        <f>CY507</f>
        <v>0.85063781367957314</v>
      </c>
      <c r="CC508" s="8">
        <f>DU507</f>
        <v>-0.44669990080074057</v>
      </c>
      <c r="CE508" s="9">
        <f>((SUMPRODUCT(CB508:CB510,BZ508:BZ510))*(SUMPRODUCT(CB508:CB510,CA508:CA510)))-((SUMPRODUCT(CC508:CC510,BZ508:BZ510))*(SUMPRODUCT(CC508:CC510,CA508:CA510)))</f>
        <v>5.5511151231257827E-16</v>
      </c>
      <c r="CG508">
        <v>1</v>
      </c>
      <c r="CH508" t="s">
        <v>161</v>
      </c>
      <c r="CI508" s="67"/>
      <c r="CJ508" s="1" t="s">
        <v>8</v>
      </c>
      <c r="CK508" s="5">
        <f t="shared" ref="CK508:CL510" si="777">BZ508</f>
        <v>0.93180266183863136</v>
      </c>
      <c r="CL508" s="6">
        <f t="shared" si="777"/>
        <v>-0.87956522186239505</v>
      </c>
      <c r="CM508" s="7">
        <f>FA507</f>
        <v>0.85830424564466157</v>
      </c>
      <c r="CN508" s="8">
        <f>FW507</f>
        <v>-0.43178618938695112</v>
      </c>
      <c r="CO508" s="10"/>
      <c r="CP508">
        <f t="shared" si="774"/>
        <v>0.3492962422733713</v>
      </c>
      <c r="CQ508">
        <f t="shared" si="774"/>
        <v>-0.34518112468713447</v>
      </c>
      <c r="CR508">
        <f>CJ511</f>
        <v>0</v>
      </c>
      <c r="CS508">
        <f>CM511</f>
        <v>0</v>
      </c>
      <c r="CW508" s="28"/>
      <c r="CY508" s="61">
        <v>-0.35707202555584594</v>
      </c>
      <c r="DA508" s="17">
        <v>0</v>
      </c>
      <c r="DB508">
        <v>0</v>
      </c>
      <c r="DD508" s="73">
        <f>(DB507*DB508)*(1-COS(RADIANS(CW507+45)))+DB509*(SIN(RADIANS(CW507+45)))</f>
        <v>-0.93932226048924472</v>
      </c>
      <c r="DE508" s="73">
        <f>(DB508^2)*(1-COS(RADIANS(CW507+45)))+(COS(RADIANS(CW507+45)))</f>
        <v>0.34303599074933172</v>
      </c>
      <c r="DF508" s="73">
        <f>(DB508*DB509)*(1-COS(RADIANS(CW507+45)))-DB507*(SIN(RADIANS(CW507+45)))</f>
        <v>0</v>
      </c>
      <c r="DG508" s="10"/>
      <c r="DH508">
        <v>-0.93932226048924472</v>
      </c>
      <c r="DI508" s="23">
        <f>SIN(RADIANS('[1]Biaxial Input'!$F$21))*(COS(RADIANS(0)))</f>
        <v>6.9756473744125524E-2</v>
      </c>
      <c r="DK508" s="30">
        <f>(DI507*DI508)*(1-COS(RADIANS(CV507)))+DI509*(SIN(RADIANS(CV507)))</f>
        <v>-6.5197179069601558E-3</v>
      </c>
      <c r="DL508" s="30">
        <f>(DI508^2)*(1-COS(RADIANS(CV507)))+(COS(RADIANS(CV507)))</f>
        <v>0.90676369012465463</v>
      </c>
      <c r="DM508" s="30">
        <f>(DI508*DI509)*(1-COS(RADIANS(CV507)))-DI507*(SIN(RADIANS(CV507)))</f>
        <v>0.42158878489581864</v>
      </c>
      <c r="DO508">
        <v>-0.85397981702907988</v>
      </c>
      <c r="DQ508" s="28">
        <f>(DB507*DB508)*(1-COS(RADIANS(CU507)))+DB509*(SIN(RADIANS(CU507)))</f>
        <v>0.70710678118654746</v>
      </c>
      <c r="DR508" s="28">
        <f>(DB508^2)*(1-COS(RADIANS(CU507)))+(COS(RADIANS(CU507)))</f>
        <v>0.70710678118654757</v>
      </c>
      <c r="DS508" s="28">
        <f>(DB508*DB509)*(1-COS(RADIANS(CU507)))-DB507*(SIN(RADIANS(CU507)))</f>
        <v>0</v>
      </c>
      <c r="DU508" s="61">
        <v>-0.87793387106988852</v>
      </c>
      <c r="DW508" s="17">
        <v>0</v>
      </c>
      <c r="DX508">
        <v>0</v>
      </c>
      <c r="DZ508" s="73">
        <f>(DB507*DB508)*(1-COS(RADIANS(CW507-45)))+DB509*(SIN(RADIANS(CW507-45)))</f>
        <v>-0.34303599074933133</v>
      </c>
      <c r="EA508" s="73">
        <f>(DB508^2)*(1-COS(RADIANS(CW507-45)))+(COS(RADIANS(CW507-45)))</f>
        <v>-0.93932226048924483</v>
      </c>
      <c r="EB508" s="73">
        <f>(DB508*DB509)*(1-COS(RADIANS(CW507-45)))-DB507*(SIN(RADIANS(CW507-45)))</f>
        <v>0</v>
      </c>
      <c r="EC508" s="10"/>
      <c r="ED508">
        <v>-0.34303599074933133</v>
      </c>
      <c r="EE508" s="1">
        <v>-0.30492846465531259</v>
      </c>
      <c r="EG508">
        <f>CY508+DU508</f>
        <v>-1.2350058966257345</v>
      </c>
      <c r="EH508">
        <f>EG508/(SQRT(EG507^2+EG508^2+EG509^2))</f>
        <v>-0.87328104430942921</v>
      </c>
      <c r="EJ508">
        <f>Q508+AM508</f>
        <v>-0.4204946386499463</v>
      </c>
      <c r="EK508">
        <f>EJ508/(SQRT(EJ507^2+EJ508^2+EJ509^2))</f>
        <v>-0.29733461044196385</v>
      </c>
      <c r="EM508" s="23">
        <f>CY509*DU507-CY507*DU509</f>
        <v>-0.31895405091280099</v>
      </c>
      <c r="EP508" s="9">
        <f>((SUMPRODUCT(CM508:CM510,BZ508:BZ510))*(SUMPRODUCT(CM508:CM510,CA508:CA510)))-((SUMPRODUCT(CN508:CN510,BZ508:BZ510))*(SUMPRODUCT(CN508:CN510,CA508:CA510)))</f>
        <v>-3.3457114045107872E-2</v>
      </c>
      <c r="EY508" s="28"/>
      <c r="EZ508" s="10"/>
      <c r="FA508" s="61">
        <v>-0.34169558301386721</v>
      </c>
      <c r="FB508" s="13">
        <f>BW509</f>
        <v>0</v>
      </c>
      <c r="FC508" s="17">
        <v>0</v>
      </c>
      <c r="FD508">
        <v>0</v>
      </c>
      <c r="FF508" s="73">
        <f>(FD507*FD508)*(1-COS(RADIANS(EY507+45)))+FD509*(SIN(RADIANS(EY507+45)))</f>
        <v>-0.93319239362608908</v>
      </c>
      <c r="FG508" s="73">
        <f>(FD508^2)*(1-COS(RADIANS(EY507+45)))+(COS(RADIANS(EY507+45)))</f>
        <v>0.35937717857205448</v>
      </c>
      <c r="FH508" s="73">
        <f>(FD508*FD509)*(1-COS(RADIANS(EY507+45)))-FD507*(SIN(RADIANS(EY507+45)))</f>
        <v>0</v>
      </c>
      <c r="FI508" s="10"/>
      <c r="FJ508">
        <v>-0.93319239362608908</v>
      </c>
      <c r="FK508" s="23">
        <f>SIN(RADIANS(176))*(COS(RADIANS(0)))</f>
        <v>6.9756473744125524E-2</v>
      </c>
      <c r="FM508" s="30">
        <f>(FK507*FK508)*(1-COS(RADIANS(EX507)))+FK509*(SIN(RADIANS(EX507)))</f>
        <v>-6.5197179069601558E-3</v>
      </c>
      <c r="FN508" s="30">
        <f>(FK508^2)*(1-COS(RADIANS(EX507)))+(COS(RADIANS(EX507)))</f>
        <v>0.90676369012465463</v>
      </c>
      <c r="FO508" s="30">
        <f>(FK508*FK509)*(1-COS(RADIANS(EX507)))-FK507*(SIN(RADIANS(EX507)))</f>
        <v>0.42158878489581864</v>
      </c>
      <c r="FQ508">
        <v>-0.84852801626714081</v>
      </c>
      <c r="FS508" s="28">
        <f>(FD507*FD508)*(1-COS(RADIANS(EW507)))+FD509*(SIN(RADIANS(EW507)))</f>
        <v>0.70710678118654746</v>
      </c>
      <c r="FT508" s="28">
        <f>(FD508^2)*(1-COS(RADIANS(EW507)))+(COS(RADIANS(EW507)))</f>
        <v>0.70710678118654757</v>
      </c>
      <c r="FU508" s="28">
        <f>(FD508*FD509)*(1-COS(RADIANS(EW507)))-FD507*(SIN(RADIANS(EW507)))</f>
        <v>0</v>
      </c>
      <c r="FW508" s="61">
        <v>-0.88403192360634097</v>
      </c>
      <c r="FX508" s="13">
        <f>BX509</f>
        <v>0</v>
      </c>
      <c r="FY508" s="17">
        <v>0</v>
      </c>
      <c r="FZ508">
        <v>0</v>
      </c>
      <c r="GB508" s="73">
        <f>(FD507*FD508)*(1-COS(RADIANS(EY507-45)))+FD509*(SIN(RADIANS(EY507-45)))</f>
        <v>-0.35937717857205409</v>
      </c>
      <c r="GC508" s="73">
        <f>(FD508^2)*(1-COS(RADIANS(EY507-45)))+(COS(RADIANS(EY507-45)))</f>
        <v>-0.9331923936260893</v>
      </c>
      <c r="GD508" s="73">
        <f>(FD508*FD509)*(1-COS(RADIANS(EY507-45)))-FD507*(SIN(RADIANS(EY507-45)))</f>
        <v>0</v>
      </c>
      <c r="GE508" s="10"/>
      <c r="GF508">
        <v>-0.35937717857205409</v>
      </c>
      <c r="GG508" s="1">
        <v>-0.31978602542921974</v>
      </c>
      <c r="GI508">
        <f>FA508+FW508</f>
        <v>-1.2257275066202082</v>
      </c>
      <c r="GJ508">
        <f>GI508/(SQRT(GI507^2+GI508^2+GI509^2))</f>
        <v>-0.86672023181802826</v>
      </c>
      <c r="GL508">
        <f>CH509+DC508</f>
        <v>-3.3457114045107872E-2</v>
      </c>
      <c r="GM508" t="e">
        <f>GL508/(SQRT(GL507^2+GL508^2+GL509^2))</f>
        <v>#VALUE!</v>
      </c>
      <c r="GO508" s="27">
        <f>FA509*FW507-FA507*FW509</f>
        <v>-0.31895405091280093</v>
      </c>
    </row>
    <row r="509" spans="1:197" x14ac:dyDescent="0.2">
      <c r="A509" s="1"/>
      <c r="D509" t="s">
        <v>9</v>
      </c>
      <c r="E509" s="5">
        <f t="shared" si="775"/>
        <v>0.37119038841203267</v>
      </c>
      <c r="F509" s="6">
        <f t="shared" si="775"/>
        <v>-0.29457406625173815</v>
      </c>
      <c r="G509" s="7">
        <f t="shared" ref="G509:G510" si="778">Q508</f>
        <v>-0.79359375045049751</v>
      </c>
      <c r="H509" s="8">
        <f t="shared" ref="H509:H510" si="779">AM508</f>
        <v>0.37309911180055122</v>
      </c>
      <c r="J509" s="10"/>
      <c r="Q509" s="61">
        <v>0.36268718550614382</v>
      </c>
      <c r="S509" s="17">
        <v>0</v>
      </c>
      <c r="T509">
        <v>1</v>
      </c>
      <c r="V509" s="73">
        <f>(T507*T509)*(1-COS(RADIANS(O507+45)))-T508*(SIN(RADIANS(O507+45)))</f>
        <v>0</v>
      </c>
      <c r="W509" s="73">
        <f>(T508*T509)*(1-COS(RADIANS(O507+45)))+T507*(SIN(RADIANS(O507+45)))</f>
        <v>0</v>
      </c>
      <c r="X509" s="73">
        <f>(T509^2)*(1-COS(RADIANS(O507+45)))+(COS(RADIANS(O507+45)))</f>
        <v>0.99999999999999989</v>
      </c>
      <c r="Y509" s="10"/>
      <c r="Z509">
        <v>0</v>
      </c>
      <c r="AA509" s="23">
        <f>SIN(RADIANS('[1]Biaxial Input'!$F$21))*SIN(RADIANS(0))</f>
        <v>0</v>
      </c>
      <c r="AC509" s="30">
        <f>(AA507*AA509)*(1-COS(RADIANS(N507)))-AA508*(SIN(RADIANS(N507)))</f>
        <v>-3.4878236872062755E-2</v>
      </c>
      <c r="AD509" s="30">
        <f>(AA508*AA509)*(1-COS(RADIANS(N507)))+AA507*(SIN(RADIANS(N507)))</f>
        <v>-0.49878202512991204</v>
      </c>
      <c r="AE509" s="30">
        <f>(AA509^2)*(1-COS(RADIANS(N507)))+(COS(RADIANS(N507)))</f>
        <v>0.86602540378443871</v>
      </c>
      <c r="AG509">
        <v>0.36268718550614382</v>
      </c>
      <c r="AI509" s="28">
        <f>(T507*T509)*(1-COS(RADIANS(M507)))-T508*(SIN(RADIANS(M507)))</f>
        <v>0</v>
      </c>
      <c r="AJ509" s="28">
        <f>(T508*T509)*(1-COS(RADIANS(M507)))+T507*(SIN(RADIANS(M507)))</f>
        <v>0</v>
      </c>
      <c r="AK509" s="28">
        <f>(T509^2)*(1-COS(RADIANS(M507)))+(COS(RADIANS(M507)))</f>
        <v>1</v>
      </c>
      <c r="AM509" s="61">
        <v>-0.3441772878468769</v>
      </c>
      <c r="AO509" s="17">
        <v>0</v>
      </c>
      <c r="AP509">
        <v>1</v>
      </c>
      <c r="AR509" s="73">
        <f>(T507*T507)*(1-COS(RADIANS(O507-45)))-T507*(SIN(RADIANS(O507-45)))</f>
        <v>0</v>
      </c>
      <c r="AS509" s="73">
        <f>(T508*T509)*(1-COS(RADIANS(O507-45)))+T507*(SIN(RADIANS(O507-45)))</f>
        <v>0</v>
      </c>
      <c r="AT509" s="73">
        <f>(T509^2)*(1-COS(RADIANS(O507-45)))+(COS(RADIANS(O507-45)))</f>
        <v>1</v>
      </c>
      <c r="AU509" s="10"/>
      <c r="AV509">
        <v>0</v>
      </c>
      <c r="AW509" s="1">
        <v>-0.3441772878468769</v>
      </c>
      <c r="BV509" s="1"/>
      <c r="BY509" t="s">
        <v>9</v>
      </c>
      <c r="BZ509" s="5">
        <f t="shared" si="776"/>
        <v>0.3492962422733713</v>
      </c>
      <c r="CA509" s="6">
        <f t="shared" si="776"/>
        <v>-0.34518112468713447</v>
      </c>
      <c r="CB509" s="7">
        <f>CY508</f>
        <v>-0.35707202555584594</v>
      </c>
      <c r="CC509" s="8">
        <f>DU508</f>
        <v>-0.87793387106988852</v>
      </c>
      <c r="CE509" s="10"/>
      <c r="CH509">
        <f>((SUMPRODUCT(CM508:CM510,CK508:CK510))*(SUMPRODUCT(CM508:CM510,CL508:CL510)))-((SUMPRODUCT(CN508:CN510,CK508:CK510))*(SUMPRODUCT(CN508:CN510,CL508:CL510)))</f>
        <v>-3.3457114045107872E-2</v>
      </c>
      <c r="CI509" s="67"/>
      <c r="CJ509" s="10" t="s">
        <v>9</v>
      </c>
      <c r="CK509" s="5">
        <f t="shared" si="777"/>
        <v>0.3492962422733713</v>
      </c>
      <c r="CL509" s="6">
        <f t="shared" si="777"/>
        <v>-0.34518112468713447</v>
      </c>
      <c r="CM509" s="7">
        <f>FA508</f>
        <v>-0.34169558301386721</v>
      </c>
      <c r="CN509" s="8">
        <f>FW508</f>
        <v>-0.88403192360634097</v>
      </c>
      <c r="CP509">
        <f t="shared" si="774"/>
        <v>-9.8670839279614439E-2</v>
      </c>
      <c r="CQ509">
        <f t="shared" si="774"/>
        <v>-0.32743703463395935</v>
      </c>
      <c r="CR509">
        <f>CK511</f>
        <v>0</v>
      </c>
      <c r="CS509">
        <f>CN511</f>
        <v>0</v>
      </c>
      <c r="CW509" s="28"/>
      <c r="CY509" s="61">
        <v>0.38589490603515519</v>
      </c>
      <c r="DA509" s="17">
        <v>0</v>
      </c>
      <c r="DB509">
        <v>1</v>
      </c>
      <c r="DD509" s="73">
        <f>(DB507*DB509)*(1-COS(RADIANS(CW507+45)))-DB508*(SIN(RADIANS(CW507+45)))</f>
        <v>0</v>
      </c>
      <c r="DE509" s="73">
        <f>(DB508*DB509)*(1-COS(RADIANS(CW507+45)))+DB507*(SIN(RADIANS(CW507+45)))</f>
        <v>0</v>
      </c>
      <c r="DF509" s="73">
        <f>(DB509^2)*(1-COS(RADIANS(CW507+45)))+(COS(RADIANS(CW507+45)))</f>
        <v>1</v>
      </c>
      <c r="DG509" s="10"/>
      <c r="DH509">
        <v>0</v>
      </c>
      <c r="DI509" s="23">
        <f>SIN(RADIANS('[1]Biaxial Input'!$F$21))*SIN(RADIANS(0))</f>
        <v>0</v>
      </c>
      <c r="DK509" s="30">
        <f>(DI507*DI509)*(1-COS(RADIANS(CV507)))-DI508*(SIN(RADIANS(CV507)))</f>
        <v>-2.948035967890307E-2</v>
      </c>
      <c r="DL509" s="30">
        <f>(DI508*DI509)*(1-COS(RADIANS(CV507)))+DI507*(SIN(RADIANS(CV507)))</f>
        <v>-0.42158878489581864</v>
      </c>
      <c r="DM509" s="30">
        <f>(DI509^2)*(1-COS(RADIANS(CV507)))+(COS(RADIANS(CV507)))</f>
        <v>0.90630778703664994</v>
      </c>
      <c r="DO509">
        <v>0.38589490603515519</v>
      </c>
      <c r="DQ509" s="28">
        <f>(DB507*DB509)*(1-COS(RADIANS(CU507)))-DB508*(SIN(RADIANS(CU507)))</f>
        <v>0</v>
      </c>
      <c r="DR509" s="28">
        <f>(DB508*DB509)*(1-COS(RADIANS(CU507)))+DB507*(SIN(RADIANS(CU507)))</f>
        <v>0</v>
      </c>
      <c r="DS509" s="28">
        <f>(DB509^2)*(1-COS(RADIANS(CU507)))+(COS(RADIANS(CU507)))</f>
        <v>1</v>
      </c>
      <c r="DU509" s="61">
        <v>0.1723116846091671</v>
      </c>
      <c r="DW509" s="17">
        <v>0</v>
      </c>
      <c r="DX509">
        <v>1</v>
      </c>
      <c r="DZ509" s="73">
        <f>(DB507*DB507)*(1-COS(RADIANS(CW507-45)))-DB507*(SIN(RADIANS(CW507-45)))</f>
        <v>0</v>
      </c>
      <c r="EA509" s="73">
        <f>(DB508*DB509)*(1-COS(RADIANS(CW507-45)))+DB507*(SIN(RADIANS(CW507-45)))</f>
        <v>0</v>
      </c>
      <c r="EB509" s="73">
        <f>(DB509^2)*(1-COS(RADIANS(CW507-45)))+(COS(RADIANS(CW507-45)))</f>
        <v>1</v>
      </c>
      <c r="EC509" s="10"/>
      <c r="ED509">
        <v>0</v>
      </c>
      <c r="EE509" s="1">
        <v>0.1723116846091671</v>
      </c>
      <c r="EG509">
        <f>CY509+DU509</f>
        <v>0.55820659064432232</v>
      </c>
      <c r="EH509">
        <f>EG509/(SQRT(EG507^2+EG508^2+EG509^2))</f>
        <v>0.39471166554762355</v>
      </c>
      <c r="EJ509">
        <f>Q509+AM509</f>
        <v>1.8509897659266916E-2</v>
      </c>
      <c r="EK509">
        <f>EJ509/(SQRT(EJ507^2+EJ508^2+EJ509^2))</f>
        <v>1.3088474153936637E-2</v>
      </c>
      <c r="EM509" s="23">
        <f>CY507*DU508-CY508*DU507</f>
        <v>-0.90630778703665005</v>
      </c>
      <c r="ER509">
        <f t="shared" ref="ER509:ES511" si="780">CK508</f>
        <v>0.93180266183863136</v>
      </c>
      <c r="ES509">
        <f t="shared" si="780"/>
        <v>-0.87956522186239505</v>
      </c>
      <c r="ET509" t="e">
        <f>#REF!</f>
        <v>#REF!</v>
      </c>
      <c r="EU509" t="e">
        <f>#REF!</f>
        <v>#REF!</v>
      </c>
      <c r="EY509" s="28"/>
      <c r="EZ509" s="10"/>
      <c r="FA509" s="61">
        <v>0.38282887881814986</v>
      </c>
      <c r="FB509" s="13">
        <f>BW510</f>
        <v>0</v>
      </c>
      <c r="FC509" s="17">
        <v>0</v>
      </c>
      <c r="FD509">
        <v>1</v>
      </c>
      <c r="FF509" s="73">
        <f>(FD507*FD509)*(1-COS(RADIANS(EY507+45)))-FD508*(SIN(RADIANS(EY507+45)))</f>
        <v>0</v>
      </c>
      <c r="FG509" s="73">
        <f>(FD508*FD509)*(1-COS(RADIANS(EY507+45)))+FD507*(SIN(RADIANS(EY507+45)))</f>
        <v>0</v>
      </c>
      <c r="FH509" s="73">
        <f>(FD509^2)*(1-COS(RADIANS(EY507+45)))+(COS(RADIANS(EY507+45)))</f>
        <v>1</v>
      </c>
      <c r="FI509" s="10"/>
      <c r="FJ509">
        <v>0</v>
      </c>
      <c r="FK509" s="23">
        <f>SIN(RADIANS(176))*SIN(RADIANS(0))</f>
        <v>0</v>
      </c>
      <c r="FM509" s="30">
        <f>(FK507*FK509)*(1-COS(RADIANS(EX507)))-FK508*(SIN(RADIANS(EX507)))</f>
        <v>-2.948035967890307E-2</v>
      </c>
      <c r="FN509" s="30">
        <f>(FK508*FK509)*(1-COS(RADIANS(EX507)))+FK507*(SIN(RADIANS(EX507)))</f>
        <v>-0.42158878489581864</v>
      </c>
      <c r="FO509" s="30">
        <f>(FK509^2)*(1-COS(RADIANS(EX507)))+(COS(RADIANS(EX507)))</f>
        <v>0.90630778703664994</v>
      </c>
      <c r="FQ509">
        <v>0.38282887881814986</v>
      </c>
      <c r="FS509" s="28">
        <f>(FD507*FD509)*(1-COS(RADIANS(EW507)))-FD508*(SIN(RADIANS(EW507)))</f>
        <v>0</v>
      </c>
      <c r="FT509" s="28">
        <f>(FD508*FD509)*(1-COS(RADIANS(EW507)))+FD507*(SIN(RADIANS(EW507)))</f>
        <v>0</v>
      </c>
      <c r="FU509" s="28">
        <f>(FD509^2)*(1-COS(RADIANS(EW507)))+(COS(RADIANS(EW507)))</f>
        <v>1</v>
      </c>
      <c r="FW509" s="61">
        <v>0.1790202354471935</v>
      </c>
      <c r="FX509" s="13">
        <f>BX510</f>
        <v>0</v>
      </c>
      <c r="FY509" s="17">
        <v>0</v>
      </c>
      <c r="FZ509">
        <v>1</v>
      </c>
      <c r="GB509" s="73">
        <f>(FD507*FD507)*(1-COS(RADIANS(EY507-45)))-FD507*(SIN(RADIANS(EY507-45)))</f>
        <v>0</v>
      </c>
      <c r="GC509" s="73">
        <f>(FD508*FD509)*(1-COS(RADIANS(EY507-45)))+FD507*(SIN(RADIANS(EY507-45)))</f>
        <v>0</v>
      </c>
      <c r="GD509" s="73">
        <f>(FD509^2)*(1-COS(RADIANS(EY507-45)))+(COS(RADIANS(EY507-45)))</f>
        <v>1</v>
      </c>
      <c r="GE509" s="10"/>
      <c r="GF509">
        <v>0</v>
      </c>
      <c r="GG509" s="1">
        <v>0.1790202354471935</v>
      </c>
      <c r="GI509">
        <f>FA509+FW509</f>
        <v>0.56184911426534334</v>
      </c>
      <c r="GJ509">
        <f>GI509/(SQRT(GI507^2+GI508^2+GI509^2))</f>
        <v>0.39728731870067979</v>
      </c>
      <c r="GL509" t="e">
        <f>#REF!+DC509</f>
        <v>#REF!</v>
      </c>
      <c r="GM509" t="e">
        <f>GL509/(SQRT(GL507^2+GL508^2+GL509^2))</f>
        <v>#REF!</v>
      </c>
      <c r="GO509" s="27">
        <f>FA507*FW508-FA508*FW507</f>
        <v>-0.90630778703664983</v>
      </c>
    </row>
    <row r="510" spans="1:197" x14ac:dyDescent="0.2">
      <c r="A510" s="1"/>
      <c r="D510" t="s">
        <v>10</v>
      </c>
      <c r="E510" s="5">
        <f t="shared" si="775"/>
        <v>-0.24002904019609339</v>
      </c>
      <c r="F510" s="6">
        <f t="shared" si="775"/>
        <v>-0.45893572105630898</v>
      </c>
      <c r="G510" s="7">
        <f t="shared" si="778"/>
        <v>0.36268718550614382</v>
      </c>
      <c r="H510" s="8">
        <f t="shared" si="779"/>
        <v>-0.3441772878468769</v>
      </c>
      <c r="J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W510" s="1"/>
      <c r="BV510" s="1"/>
      <c r="BY510" t="s">
        <v>10</v>
      </c>
      <c r="BZ510" s="5">
        <f t="shared" si="776"/>
        <v>-9.8670839279614439E-2</v>
      </c>
      <c r="CA510" s="6">
        <f t="shared" si="776"/>
        <v>-0.32743703463395935</v>
      </c>
      <c r="CB510" s="7">
        <f>CY509</f>
        <v>0.38589490603515519</v>
      </c>
      <c r="CC510" s="8">
        <f>DU509</f>
        <v>0.1723116846091671</v>
      </c>
      <c r="CE510" s="10"/>
      <c r="CG510" s="10" t="s">
        <v>160</v>
      </c>
      <c r="CH510" s="10">
        <f>-CH507*((EY507-CW507)/(CH509-CE508))</f>
        <v>245.06195136069923</v>
      </c>
      <c r="CI510" s="67"/>
      <c r="CJ510" s="10" t="s">
        <v>10</v>
      </c>
      <c r="CK510" s="5">
        <f t="shared" si="777"/>
        <v>-9.8670839279614439E-2</v>
      </c>
      <c r="CL510" s="6">
        <f t="shared" si="777"/>
        <v>-0.32743703463395935</v>
      </c>
      <c r="CM510" s="7">
        <f>FA509</f>
        <v>0.38282887881814986</v>
      </c>
      <c r="CN510" s="8">
        <f>FW509</f>
        <v>0.1790202354471935</v>
      </c>
      <c r="CW510" s="28"/>
      <c r="DH510" s="10"/>
      <c r="DI510" s="10"/>
      <c r="DJ510" s="10"/>
      <c r="DK510" s="10"/>
      <c r="DL510" s="10"/>
      <c r="DM510" s="10"/>
      <c r="DN510" s="10"/>
      <c r="DO510" s="10"/>
      <c r="DP510" s="10"/>
      <c r="EE510" s="1"/>
      <c r="EI510" s="64">
        <f>(DEGREES(ACOS((EH507*EK507+EH508*EK508+EH509*EK509)/((SQRT(EH507^2+EH508^2+EH509^2))*(SQRT(EK507^2+EK508^2+EK509^2))))))</f>
        <v>90.450394926474203</v>
      </c>
      <c r="ER510">
        <f t="shared" si="780"/>
        <v>0.3492962422733713</v>
      </c>
      <c r="ES510">
        <f t="shared" si="780"/>
        <v>-0.34518112468713447</v>
      </c>
      <c r="ET510" t="e">
        <f>#REF!</f>
        <v>#REF!</v>
      </c>
      <c r="EU510" t="e">
        <f>#REF!</f>
        <v>#REF!</v>
      </c>
      <c r="EY510" s="28"/>
      <c r="EZ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GG510" s="1"/>
      <c r="GK510" s="64" t="e">
        <f>(DEGREES(ACOS((GJ507*GM507+GJ508*GM508+GJ509*GM509)/((SQRT(GJ507^2+GJ508^2+GJ509^2))*(SQRT(GM507^2+GM508^2+GM509^2))))))</f>
        <v>#VALUE!</v>
      </c>
    </row>
    <row r="511" spans="1:197" x14ac:dyDescent="0.2">
      <c r="A511" s="1"/>
      <c r="Q511" s="82" t="s">
        <v>148</v>
      </c>
      <c r="R511" s="13"/>
      <c r="T511" s="10"/>
      <c r="U511" s="10"/>
      <c r="V511" s="10"/>
      <c r="W511" s="10"/>
      <c r="X511" s="10"/>
      <c r="Y511" s="10"/>
      <c r="Z511" s="80"/>
      <c r="AA511" s="23" t="s">
        <v>149</v>
      </c>
      <c r="AE511" s="1"/>
      <c r="AG511" s="80"/>
      <c r="AK511" s="13"/>
      <c r="AL511" s="81"/>
      <c r="AM511" s="82" t="s">
        <v>150</v>
      </c>
      <c r="AO511" s="13"/>
      <c r="AP511" s="13"/>
      <c r="AS511" s="1"/>
      <c r="AW511" s="1"/>
      <c r="BV511" s="1"/>
      <c r="CE511" s="10"/>
      <c r="CS511" s="15"/>
      <c r="CW511" s="28"/>
      <c r="CY511" s="82" t="s">
        <v>148</v>
      </c>
      <c r="CZ511" s="13"/>
      <c r="DB511" s="10"/>
      <c r="DC511" s="10"/>
      <c r="DD511" s="10"/>
      <c r="DE511" s="10"/>
      <c r="DF511" s="10"/>
      <c r="DG511" s="10"/>
      <c r="DH511" s="80"/>
      <c r="DI511" s="23" t="s">
        <v>149</v>
      </c>
      <c r="DM511" s="1"/>
      <c r="DO511" s="80"/>
      <c r="DS511" s="13"/>
      <c r="DT511" s="81"/>
      <c r="DU511" s="82" t="s">
        <v>150</v>
      </c>
      <c r="DW511" s="13"/>
      <c r="DX511" s="13"/>
      <c r="EA511" s="1"/>
      <c r="EE511" s="1"/>
      <c r="ER511">
        <f t="shared" si="780"/>
        <v>-9.8670839279614439E-2</v>
      </c>
      <c r="ES511">
        <f t="shared" si="780"/>
        <v>-0.32743703463395935</v>
      </c>
      <c r="ET511" t="e">
        <f>#REF!</f>
        <v>#REF!</v>
      </c>
      <c r="EU511" t="e">
        <f>#REF!</f>
        <v>#REF!</v>
      </c>
      <c r="EY511" s="28"/>
      <c r="EZ511" s="10"/>
      <c r="FA511" s="82" t="s">
        <v>148</v>
      </c>
      <c r="FB511" s="13"/>
      <c r="FD511" s="10"/>
      <c r="FE511" s="10"/>
      <c r="FF511" s="10"/>
      <c r="FG511" s="10"/>
      <c r="FH511" s="10"/>
      <c r="FI511" s="10"/>
      <c r="FJ511" s="80"/>
      <c r="FK511" s="23" t="s">
        <v>149</v>
      </c>
      <c r="FO511" s="1"/>
      <c r="FQ511" s="80"/>
      <c r="FU511" s="13"/>
      <c r="FV511" s="81"/>
      <c r="FW511" s="82" t="s">
        <v>150</v>
      </c>
      <c r="FY511" s="13"/>
      <c r="FZ511" s="13"/>
      <c r="GC511" s="1"/>
      <c r="GG511" s="1"/>
      <c r="GK511" s="13"/>
    </row>
    <row r="512" spans="1:197" x14ac:dyDescent="0.2">
      <c r="A512" s="1"/>
      <c r="E512" s="5" t="s">
        <v>4</v>
      </c>
      <c r="F512" s="6" t="s">
        <v>5</v>
      </c>
      <c r="G512" s="7" t="s">
        <v>6</v>
      </c>
      <c r="H512" s="8" t="s">
        <v>1</v>
      </c>
      <c r="I512">
        <v>8</v>
      </c>
      <c r="J512" s="9" t="s">
        <v>7</v>
      </c>
      <c r="K512">
        <v>8</v>
      </c>
      <c r="L512" s="10"/>
      <c r="M512" s="17">
        <f>A484</f>
        <v>40</v>
      </c>
      <c r="N512" s="17">
        <f>B484</f>
        <v>35</v>
      </c>
      <c r="O512" s="17">
        <f>C484</f>
        <v>250.5</v>
      </c>
      <c r="Q512" s="61">
        <f t="array" ref="Q512:Q514">MMULT(AI512:AK514,AG512:AG514)</f>
        <v>0.81744266817451494</v>
      </c>
      <c r="R512" s="13"/>
      <c r="S512" s="17">
        <v>1</v>
      </c>
      <c r="T512">
        <v>0</v>
      </c>
      <c r="V512" s="73">
        <f>(T512^2)*(1-COS(RADIANS(O512+45)))+(COS(RADIANS(O512+45)))</f>
        <v>0.4305110968082948</v>
      </c>
      <c r="W512" s="73">
        <f>(T512*T513)*(1-COS(RADIANS(O512+45)))-T514*(SIN(RADIANS(O512+45)))</f>
        <v>0.90258528434986074</v>
      </c>
      <c r="X512" s="73">
        <f>(T512*T514)*(1-COS(RADIANS(O512+45)))+T513*(SIN(RADIANS(O512+45)))</f>
        <v>0</v>
      </c>
      <c r="Y512" s="10"/>
      <c r="Z512">
        <f t="array" ref="Z512:Z514">MMULT(V512:X514,S512:S514)</f>
        <v>0.4305110968082948</v>
      </c>
      <c r="AA512" s="23">
        <f>COS(RADIANS('[1]Biaxial Input'!$F$21))</f>
        <v>-0.9975640502598242</v>
      </c>
      <c r="AC512" s="30">
        <f>(AA512^2)*(1-COS(RADIANS(N512)))+(COS(RADIANS(N512)))</f>
        <v>0.99912000006339641</v>
      </c>
      <c r="AD512" s="30">
        <f>(AA512*AA513)*(1-COS(RADIANS(N512)))-AA514*(SIN(RADIANS(N512)))</f>
        <v>-1.2584585399294834E-2</v>
      </c>
      <c r="AE512" s="30">
        <f>(AA512*AA514)*(1-COS(RADIANS(N512)))+AA513*(SIN(RADIANS(N512)))</f>
        <v>4.0010669622570827E-2</v>
      </c>
      <c r="AG512">
        <f t="array" ref="AG512:AG514">MMULT(AC512:AE514,Z512:Z514)</f>
        <v>0.44149090866144403</v>
      </c>
      <c r="AI512" s="28">
        <f>(T512^2)*(1-COS(RADIANS(M512)))+(COS(RADIANS(M512)))</f>
        <v>0.76604444311897801</v>
      </c>
      <c r="AJ512" s="28">
        <f>(T512*T513)*(1-COS(RADIANS(M512)))-T514*(SIN(RADIANS(M512)))</f>
        <v>-0.64278760968653925</v>
      </c>
      <c r="AK512" s="28">
        <f>(T512*T514)*(1-COS(RADIANS(M512)))+T513*(SIN(RADIANS(M512)))</f>
        <v>0</v>
      </c>
      <c r="AM512" s="61">
        <f t="array" ref="AM512:AM514">MMULT(AI512:AK514,AW512:AW514)</f>
        <v>-0.46703774954101573</v>
      </c>
      <c r="AN512" s="13"/>
      <c r="AO512" s="17">
        <v>1</v>
      </c>
      <c r="AP512">
        <v>0</v>
      </c>
      <c r="AR512" s="73">
        <f>(T512^2)*(1-COS(RADIANS(O512-45)))+(COS(RADIANS(O512-45)))</f>
        <v>-0.90258528434986052</v>
      </c>
      <c r="AS512" s="73">
        <f>(T512*T513)*(1-COS(RADIANS(O512-45)))-T514*(SIN(RADIANS(O512-45)))</f>
        <v>0.4305110968082953</v>
      </c>
      <c r="AT512" s="73">
        <f>(T512*T514)*(1-COS(RADIANS(O512-45)))+T513*(SIN(RADIANS(O512-45)))</f>
        <v>0</v>
      </c>
      <c r="AU512" s="10"/>
      <c r="AV512">
        <f t="array" ref="AV512:AV514">MMULT(AR512:AT514,S512:S514)</f>
        <v>-0.90258528434986052</v>
      </c>
      <c r="AW512" s="1">
        <f t="array" ref="AW512:AW514">MMULT(AC512:AE514,AV512:AV514)</f>
        <v>-0.89637320569372525</v>
      </c>
      <c r="BV512" s="1"/>
      <c r="BZ512" s="5" t="s">
        <v>4</v>
      </c>
      <c r="CA512" s="6" t="s">
        <v>5</v>
      </c>
      <c r="CB512" s="7" t="s">
        <v>6</v>
      </c>
      <c r="CC512" s="8" t="s">
        <v>1</v>
      </c>
      <c r="CD512">
        <v>7</v>
      </c>
      <c r="CE512" s="9" t="s">
        <v>7</v>
      </c>
      <c r="CG512" s="90" t="s">
        <v>157</v>
      </c>
      <c r="CH512" s="61">
        <f>CE513-((CH514-CE513)/(EY512-CW512))*CW512</f>
        <v>-5.8208934435060478</v>
      </c>
      <c r="CI512" s="10"/>
      <c r="CK512" s="5" t="s">
        <v>4</v>
      </c>
      <c r="CL512" s="6" t="s">
        <v>5</v>
      </c>
      <c r="CM512" s="7" t="s">
        <v>6</v>
      </c>
      <c r="CN512" s="8" t="s">
        <v>1</v>
      </c>
      <c r="CO512" s="10"/>
      <c r="CP512">
        <f t="shared" ref="CP512:CQ514" si="781">BZ513</f>
        <v>0.93180266183863136</v>
      </c>
      <c r="CQ512">
        <f t="shared" si="781"/>
        <v>-0.87956522186239505</v>
      </c>
      <c r="CR512">
        <f>CI516</f>
        <v>0</v>
      </c>
      <c r="CS512">
        <f>CL516</f>
        <v>0</v>
      </c>
      <c r="CU512" s="17">
        <f>CU416</f>
        <v>20</v>
      </c>
      <c r="CV512" s="17">
        <f>CV416</f>
        <v>30</v>
      </c>
      <c r="CW512" s="31">
        <f>CH419</f>
        <v>176.7612054441409</v>
      </c>
      <c r="CY512" s="61">
        <f t="array" ref="CY512:CY514">MMULT(DQ512:DS514,DO512:DO514)</f>
        <v>-0.49960430686759599</v>
      </c>
      <c r="CZ512" s="13"/>
      <c r="DA512" s="17">
        <v>1</v>
      </c>
      <c r="DB512">
        <v>0</v>
      </c>
      <c r="DD512" s="73">
        <f>(DB512^2)*(1-COS(RADIANS(CW512+45)))+(COS(RADIANS(CW512+45)))</f>
        <v>-0.7459271330559214</v>
      </c>
      <c r="DE512" s="73">
        <f>(DB512*DB513)*(1-COS(RADIANS(CW512+45)))-DB514*(SIN(RADIANS(CW512+45)))</f>
        <v>0.66602756111963846</v>
      </c>
      <c r="DF512" s="73">
        <f>(DB512*DB514)*(1-COS(RADIANS(CW512+45)))+DB513*(SIN(RADIANS(CW512+45)))</f>
        <v>0</v>
      </c>
      <c r="DG512" s="10"/>
      <c r="DH512">
        <f t="array" ref="DH512:DH514">MMULT(DD512:DF514,DA512:DA514)</f>
        <v>-0.7459271330559214</v>
      </c>
      <c r="DI512" s="23">
        <f>COS(RADIANS('[1]Biaxial Input'!$F$21))</f>
        <v>-0.9975640502598242</v>
      </c>
      <c r="DK512" s="30">
        <f>(DI512^2)*(1-COS(RADIANS(CV512)))+(COS(RADIANS(CV512)))</f>
        <v>0.99934808421962718</v>
      </c>
      <c r="DL512" s="30">
        <f>(DI512*DI513)*(1-COS(RADIANS(CV512)))-DI514*(SIN(RADIANS(CV512)))</f>
        <v>-9.3228300025961861E-3</v>
      </c>
      <c r="DM512" s="30">
        <f>(DI512*DI514)*(1-COS(RADIANS(CV512)))+DI513*(SIN(RADIANS(CV512)))</f>
        <v>3.4878236872062755E-2</v>
      </c>
      <c r="DO512">
        <f t="array" ref="DO512:DO514">MMULT(DK512:DM514,DH512:DH514)</f>
        <v>-0.7392315896575119</v>
      </c>
      <c r="DQ512" s="28">
        <f>(DB512^2)*(1-COS(RADIANS(CU512)))+(COS(RADIANS(CU512)))</f>
        <v>0.93969262078590843</v>
      </c>
      <c r="DR512" s="28">
        <f>(DB512*DB513)*(1-COS(RADIANS(CU512)))-DB514*(SIN(RADIANS(CU512)))</f>
        <v>-0.34202014332566871</v>
      </c>
      <c r="DS512" s="28">
        <f>(DB512*DB514)*(1-COS(RADIANS(CU512)))+DB513*(SIN(RADIANS(CU512)))</f>
        <v>0</v>
      </c>
      <c r="DU512" s="61">
        <f t="array" ref="DU512:DU514">MMULT(DQ512:DS514,EE512:EE514)</f>
        <v>-0.85522017549804241</v>
      </c>
      <c r="DV512" s="13"/>
      <c r="DW512" s="17">
        <v>1</v>
      </c>
      <c r="DX512">
        <v>0</v>
      </c>
      <c r="DZ512" s="73">
        <f>(DB512^2)*(1-COS(RADIANS(CW512-45)))+(COS(RADIANS(CW512-45)))</f>
        <v>-0.66602756111963857</v>
      </c>
      <c r="EA512" s="73">
        <f>(DB512*DB513)*(1-COS(RADIANS(CW512-45)))-DB514*(SIN(RADIANS(CW512-45)))</f>
        <v>-0.74592713305592129</v>
      </c>
      <c r="EB512" s="73">
        <f>(DB512*DB514)*(1-COS(RADIANS(CW512-45)))+DB513*(SIN(RADIANS(CW512-45)))</f>
        <v>0</v>
      </c>
      <c r="EC512" s="10"/>
      <c r="ED512">
        <f t="array" ref="ED512:ED514">MMULT(DZ512:EB514,DA512:DA514)</f>
        <v>-0.66602756111963857</v>
      </c>
      <c r="EE512" s="1">
        <f t="array" ref="EE512:EE514">MMULT(DK512:DM514,ED512:ED514)</f>
        <v>-0.67254751909818578</v>
      </c>
      <c r="EG512">
        <f>CY512+DU512</f>
        <v>-1.3548244823656383</v>
      </c>
      <c r="EH512">
        <f>EG512/(SQRT(EG512^2+EG513^2+EG514^2))</f>
        <v>-0.95800557879829684</v>
      </c>
      <c r="EJ512">
        <f>Q512+AM512</f>
        <v>0.35040491863349921</v>
      </c>
      <c r="EK512">
        <f>EJ512/(SQRT(EJ512^2+EJ513^2+EJ514^2))</f>
        <v>0.24777369412686764</v>
      </c>
      <c r="EM512" s="23">
        <f>CY513*DU514-CY514*DU513</f>
        <v>0.1378186779084995</v>
      </c>
      <c r="EO512" s="15">
        <v>7</v>
      </c>
      <c r="EP512" s="9" t="s">
        <v>7</v>
      </c>
      <c r="EW512" s="17">
        <f>CU512</f>
        <v>20</v>
      </c>
      <c r="EX512" s="17">
        <f>CV512</f>
        <v>30</v>
      </c>
      <c r="EY512" s="31">
        <f>1+CW512</f>
        <v>177.7612054441409</v>
      </c>
      <c r="EZ512" s="10"/>
      <c r="FA512" s="61">
        <f t="array" ref="FA512:FA514">MMULT(FS512:FU514,FQ512:FQ514)</f>
        <v>-0.48460256461561557</v>
      </c>
      <c r="FB512" s="13">
        <f>BW513</f>
        <v>0</v>
      </c>
      <c r="FC512" s="17">
        <v>1</v>
      </c>
      <c r="FD512">
        <v>0</v>
      </c>
      <c r="FF512" s="73">
        <f>(FD512^2)*(1-COS(RADIANS(EY512+45)))+(COS(RADIANS(EY512+45)))</f>
        <v>-0.73418974104548529</v>
      </c>
      <c r="FG512" s="73">
        <f>(FD512*FD513)*(1-COS(RADIANS(EY512+45)))-FD514*(SIN(RADIANS(EY512+45)))</f>
        <v>0.67894434539479254</v>
      </c>
      <c r="FH512" s="73">
        <f>(FD512*FD514)*(1-COS(RADIANS(EY512+45)))+FD513*(SIN(RADIANS(EY512+45)))</f>
        <v>0</v>
      </c>
      <c r="FI512" s="10"/>
      <c r="FJ512">
        <f t="array" ref="FJ512:FJ514">MMULT(FF512:FH514,FC512:FC514)</f>
        <v>-0.73418974104548529</v>
      </c>
      <c r="FK512" s="23">
        <f>COS(RADIANS(176))</f>
        <v>-0.9975640502598242</v>
      </c>
      <c r="FM512" s="30">
        <f>(FK512^2)*(1-COS(RADIANS(EX512)))+(COS(RADIANS(EX512)))</f>
        <v>0.99934808421962718</v>
      </c>
      <c r="FN512" s="30">
        <f>(FK512*FK513)*(1-COS(RADIANS(EX512)))-FK514*(SIN(RADIANS(EX512)))</f>
        <v>-9.3228300025961861E-3</v>
      </c>
      <c r="FO512" s="30">
        <f>(FK512*FK514)*(1-COS(RADIANS(EX512)))+FK513*(SIN(RADIANS(EX512)))</f>
        <v>3.4878236872062755E-2</v>
      </c>
      <c r="FQ512">
        <f t="array" ref="FQ512:FQ514">MMULT(FM512:FO514,FJ512:FJ514)</f>
        <v>-0.72738142845417031</v>
      </c>
      <c r="FS512" s="28">
        <f>(FD512^2)*(1-COS(RADIANS(EW512)))+(COS(RADIANS(EW512)))</f>
        <v>0.93969262078590843</v>
      </c>
      <c r="FT512" s="28">
        <f>(FD512*FD513)*(1-COS(RADIANS(EW512)))-FD514*(SIN(RADIANS(EW512)))</f>
        <v>-0.34202014332566871</v>
      </c>
      <c r="FU512" s="28">
        <f>(FD512*FD514)*(1-COS(RADIANS(EW512)))+FD513*(SIN(RADIANS(EW512)))</f>
        <v>0</v>
      </c>
      <c r="FW512" s="61">
        <f t="array" ref="FW512:FW514">MMULT(FS512:FU514,GG512:GG514)</f>
        <v>-0.86380921874423267</v>
      </c>
      <c r="FX512" s="13">
        <f>BX513</f>
        <v>0</v>
      </c>
      <c r="FY512" s="17">
        <v>1</v>
      </c>
      <c r="FZ512">
        <v>0</v>
      </c>
      <c r="GB512" s="73">
        <f>(FD512^2)*(1-COS(RADIANS(EY512-45)))+(COS(RADIANS(EY512-45)))</f>
        <v>-0.67894434539479254</v>
      </c>
      <c r="GC512" s="73">
        <f>(FD512*FD513)*(1-COS(RADIANS(EY512-45)))-FD514*(SIN(RADIANS(EY512-45)))</f>
        <v>-0.73418974104548518</v>
      </c>
      <c r="GD512" s="73">
        <f>(FD512*FD514)*(1-COS(RADIANS(EY512-45)))+FD513*(SIN(RADIANS(EY512-45)))</f>
        <v>0</v>
      </c>
      <c r="GE512" s="10"/>
      <c r="GF512">
        <f t="array" ref="GF512:GF514">MMULT(GB512:GD514,FC512:FC514)</f>
        <v>-0.67894434539479254</v>
      </c>
      <c r="GG512" s="1">
        <f t="array" ref="GG512:GG514">MMULT(FM512:FO514,GF512:GF514)</f>
        <v>-0.685346457007452</v>
      </c>
      <c r="GI512">
        <f>FA512+FW512</f>
        <v>-1.3484117833598481</v>
      </c>
      <c r="GJ512">
        <f>GI512/(SQRT(GI512^2+GI513^2+GI514^2))</f>
        <v>-0.95347111584559441</v>
      </c>
      <c r="GL512" t="e">
        <f>CH513+DC512</f>
        <v>#VALUE!</v>
      </c>
      <c r="GM512" t="e">
        <f>GL512/(SQRT(GL512^2+GL513^2+GL514^2))</f>
        <v>#VALUE!</v>
      </c>
      <c r="GO512" s="27">
        <f>FA513*FW514-FA514*FW513</f>
        <v>0.13781867790849947</v>
      </c>
    </row>
    <row r="513" spans="1:197" x14ac:dyDescent="0.2">
      <c r="A513" s="1"/>
      <c r="D513" t="s">
        <v>8</v>
      </c>
      <c r="E513" s="5">
        <f t="shared" ref="E513:F515" si="782">E508</f>
        <v>0.89699707659114825</v>
      </c>
      <c r="F513" s="6">
        <f t="shared" si="782"/>
        <v>-0.83821484324154183</v>
      </c>
      <c r="G513" s="7">
        <f>Q512</f>
        <v>0.81744266817451494</v>
      </c>
      <c r="H513" s="8">
        <f>AM512</f>
        <v>-0.46703774954101573</v>
      </c>
      <c r="J513" s="9">
        <f>((SUMPRODUCT(G513:G515,E513:E515))*(SUMPRODUCT(G513:G515,F513:F515)))-((SUMPRODUCT(H513:H515,E513:E515))*(SUMPRODUCT(H513:H515,F513:F515)))</f>
        <v>-1.4628332269227995E-2</v>
      </c>
      <c r="Q513" s="61">
        <v>-0.28735231058991251</v>
      </c>
      <c r="S513" s="17">
        <v>0</v>
      </c>
      <c r="T513">
        <v>0</v>
      </c>
      <c r="V513" s="73">
        <f>(T512*T513)*(1-COS(RADIANS(O512+45)))+T514*(SIN(RADIANS(O512+45)))</f>
        <v>-0.90258528434986074</v>
      </c>
      <c r="W513" s="73">
        <f>(T513^2)*(1-COS(RADIANS(O512+45)))+(COS(RADIANS(O512+45)))</f>
        <v>0.4305110968082948</v>
      </c>
      <c r="X513" s="73">
        <f>(T513*T514)*(1-COS(RADIANS(O512+45)))-T512*(SIN(RADIANS(O512+45)))</f>
        <v>0</v>
      </c>
      <c r="Y513" s="10"/>
      <c r="Z513">
        <v>-0.90258528434986074</v>
      </c>
      <c r="AA513" s="23">
        <f>SIN(RADIANS('[1]Biaxial Input'!$F$21))*(COS(RADIANS(0)))</f>
        <v>6.9756473744125524E-2</v>
      </c>
      <c r="AC513" s="30">
        <f>(AA512*AA513)*(1-COS(RADIANS(N512)))+AA514*(SIN(RADIANS(N512)))</f>
        <v>-1.2584585399294834E-2</v>
      </c>
      <c r="AD513" s="30">
        <f>(AA513^2)*(1-COS(RADIANS(N512)))+(COS(RADIANS(N512)))</f>
        <v>0.82003204422559539</v>
      </c>
      <c r="AE513" s="30">
        <f>(AA513*AA514)*(1-COS(RADIANS(N512)))-AA512*(SIN(RADIANS(N512)))</f>
        <v>0.57217923297994577</v>
      </c>
      <c r="AG513">
        <v>-0.74556665947648459</v>
      </c>
      <c r="AI513" s="28">
        <f>(T512*T513)*(1-COS(RADIANS(M512)))+T514*(SIN(RADIANS(M512)))</f>
        <v>0.64278760968653925</v>
      </c>
      <c r="AJ513" s="28">
        <f>(T513^2)*(1-COS(RADIANS(M512)))+(COS(RADIANS(M512)))</f>
        <v>0.76604444311897801</v>
      </c>
      <c r="AK513" s="28">
        <f>(T513*T514)*(1-COS(RADIANS(M512)))-T512*(SIN(RADIANS(M512)))</f>
        <v>0</v>
      </c>
      <c r="AM513" s="61">
        <v>-0.8379152379643573</v>
      </c>
      <c r="AO513" s="17">
        <v>0</v>
      </c>
      <c r="AP513">
        <v>0</v>
      </c>
      <c r="AR513" s="73">
        <f>(T512*T513)*(1-COS(RADIANS(O512-45)))+T514*(SIN(RADIANS(O512-45)))</f>
        <v>-0.4305110968082953</v>
      </c>
      <c r="AS513" s="73">
        <f>(T513^2)*(1-COS(RADIANS(O512-45)))+(COS(RADIANS(O512-45)))</f>
        <v>-0.90258528434986052</v>
      </c>
      <c r="AT513" s="73">
        <f>(T513*T514)*(1-COS(RADIANS(O512-45)))-T512*(SIN(RADIANS(O512-45)))</f>
        <v>0</v>
      </c>
      <c r="AU513" s="10"/>
      <c r="AV513">
        <v>-0.4305110968082953</v>
      </c>
      <c r="AW513" s="1">
        <v>-0.34167423318646195</v>
      </c>
      <c r="BV513" s="1"/>
      <c r="BY513" t="s">
        <v>8</v>
      </c>
      <c r="BZ513" s="5">
        <f t="shared" ref="BZ513:CA515" si="783">BZ508</f>
        <v>0.93180266183863136</v>
      </c>
      <c r="CA513" s="6">
        <f t="shared" si="783"/>
        <v>-0.87956522186239505</v>
      </c>
      <c r="CB513" s="7">
        <f>CY512</f>
        <v>-0.49960430686759599</v>
      </c>
      <c r="CC513" s="8">
        <f>DU512</f>
        <v>-0.85522017549804241</v>
      </c>
      <c r="CE513" s="9">
        <f>((SUMPRODUCT(CB513:CB515,BZ513:BZ515))*(SUMPRODUCT(CB513:(CB515),CA513:CA515)))-((SUMPRODUCT(CC513:CC515,BZ513:BZ515))*(SUMPRODUCT(CC513:CC515,CA513:CA515)))</f>
        <v>0</v>
      </c>
      <c r="CG513">
        <v>1</v>
      </c>
      <c r="CH513" t="s">
        <v>161</v>
      </c>
      <c r="CI513" s="67"/>
      <c r="CJ513" s="1" t="s">
        <v>8</v>
      </c>
      <c r="CK513" s="5">
        <f t="shared" ref="CK513:CL515" si="784">BZ513</f>
        <v>0.93180266183863136</v>
      </c>
      <c r="CL513" s="6">
        <f t="shared" si="784"/>
        <v>-0.87956522186239505</v>
      </c>
      <c r="CM513" s="7">
        <f>FA512</f>
        <v>-0.48460256461561557</v>
      </c>
      <c r="CN513" s="8">
        <f>FW512</f>
        <v>-0.86380921874423267</v>
      </c>
      <c r="CO513" s="10"/>
      <c r="CP513">
        <f t="shared" si="781"/>
        <v>0.3492962422733713</v>
      </c>
      <c r="CQ513">
        <f t="shared" si="781"/>
        <v>-0.34518112468713447</v>
      </c>
      <c r="CR513">
        <f>CJ516</f>
        <v>0</v>
      </c>
      <c r="CS513">
        <f>CM516</f>
        <v>0</v>
      </c>
      <c r="CW513" s="28"/>
      <c r="CY513" s="61">
        <v>-0.78871702279918932</v>
      </c>
      <c r="DA513" s="17">
        <v>0</v>
      </c>
      <c r="DB513">
        <v>0</v>
      </c>
      <c r="DD513" s="73">
        <f>(DB512*DB513)*(1-COS(RADIANS(CW512+45)))+DB514*(SIN(RADIANS(CW512+45)))</f>
        <v>-0.66602756111963846</v>
      </c>
      <c r="DE513" s="73">
        <f>(DB513^2)*(1-COS(RADIANS(CW512+45)))+(COS(RADIANS(CW512+45)))</f>
        <v>-0.7459271330559214</v>
      </c>
      <c r="DF513" s="73">
        <f>(DB513*DB514)*(1-COS(RADIANS(CW512+45)))-DB512*(SIN(RADIANS(CW512+45)))</f>
        <v>0</v>
      </c>
      <c r="DG513" s="10"/>
      <c r="DH513">
        <v>-0.66602756111963846</v>
      </c>
      <c r="DI513" s="23">
        <f>SIN(RADIANS('[1]Biaxial Input'!$F$21))*(COS(RADIANS(0)))</f>
        <v>6.9756473744125524E-2</v>
      </c>
      <c r="DK513" s="30">
        <f>(DI512*DI513)*(1-COS(RADIANS(CV512)))+DI514*(SIN(RADIANS(CV512)))</f>
        <v>-9.3228300025961861E-3</v>
      </c>
      <c r="DL513" s="30">
        <f>(DI513^2)*(1-COS(RADIANS(CV512)))+(COS(RADIANS(CV512)))</f>
        <v>0.86667731956481153</v>
      </c>
      <c r="DM513" s="30">
        <f>(DI513*DI514)*(1-COS(RADIANS(CV512)))-DI512*(SIN(RADIANS(CV512)))</f>
        <v>0.49878202512991204</v>
      </c>
      <c r="DO513">
        <v>-0.57027682957165271</v>
      </c>
      <c r="DQ513" s="28">
        <f>(DB512*DB513)*(1-COS(RADIANS(CU512)))+DB514*(SIN(RADIANS(CU512)))</f>
        <v>0.34202014332566871</v>
      </c>
      <c r="DR513" s="28">
        <f>(DB513^2)*(1-COS(RADIANS(CU512)))+(COS(RADIANS(CU512)))</f>
        <v>0.93969262078590843</v>
      </c>
      <c r="DS513" s="28">
        <f>(DB513*DB514)*(1-COS(RADIANS(CU512)))-DB512*(SIN(RADIANS(CU512)))</f>
        <v>0</v>
      </c>
      <c r="DU513" s="61">
        <v>0.38330072518484737</v>
      </c>
      <c r="DW513" s="17">
        <v>0</v>
      </c>
      <c r="DX513">
        <v>0</v>
      </c>
      <c r="DZ513" s="73">
        <f>(DB512*DB513)*(1-COS(RADIANS(CW512-45)))+DB514*(SIN(RADIANS(CW512-45)))</f>
        <v>0.74592713305592129</v>
      </c>
      <c r="EA513" s="73">
        <f>(DB513^2)*(1-COS(RADIANS(CW512-45)))+(COS(RADIANS(CW512-45)))</f>
        <v>-0.66602756111963857</v>
      </c>
      <c r="EB513" s="73">
        <f>(DB513*DB514)*(1-COS(RADIANS(CW512-45)))-DB512*(SIN(RADIANS(CW512-45)))</f>
        <v>0</v>
      </c>
      <c r="EC513" s="10"/>
      <c r="ED513">
        <v>0.74592713305592129</v>
      </c>
      <c r="EE513" s="1">
        <v>0.65268738999693243</v>
      </c>
      <c r="EG513">
        <f>CY513+DU513</f>
        <v>-0.40541629761434195</v>
      </c>
      <c r="EH513">
        <f>EG513/(SQRT(EG512^2+EG513^2+EG514^2))</f>
        <v>-0.28667261324664473</v>
      </c>
      <c r="EJ513">
        <f>Q513+AM513</f>
        <v>-1.1252675485542698</v>
      </c>
      <c r="EK513">
        <f>EJ513/(SQRT(EJ512^2+EJ513^2+EJ514^2))</f>
        <v>-0.79568431423188657</v>
      </c>
      <c r="EM513" s="23">
        <f>CY514*DU512-CY512*DU514</f>
        <v>-0.48063084796915945</v>
      </c>
      <c r="EP513" s="9">
        <f>((SUMPRODUCT(CM513:CM515,BZ513:BZ515))*(SUMPRODUCT(CM513:CM515,CA513:CA515)))-((SUMPRODUCT(CN513:CN515,BZ513:BZ515))*(SUMPRODUCT(CN513:CN515,CA513:CA515)))</f>
        <v>3.2930831337567079E-2</v>
      </c>
      <c r="EY513" s="28"/>
      <c r="EZ513" s="10"/>
      <c r="FA513" s="61">
        <v>-0.79528641742001172</v>
      </c>
      <c r="FB513" s="13">
        <f>BW514</f>
        <v>0</v>
      </c>
      <c r="FC513" s="17">
        <v>0</v>
      </c>
      <c r="FD513">
        <v>0</v>
      </c>
      <c r="FF513" s="73">
        <f>(FD512*FD513)*(1-COS(RADIANS(EY512+45)))+FD514*(SIN(RADIANS(EY512+45)))</f>
        <v>-0.67894434539479254</v>
      </c>
      <c r="FG513" s="73">
        <f>(FD513^2)*(1-COS(RADIANS(EY512+45)))+(COS(RADIANS(EY512+45)))</f>
        <v>-0.73418974104548529</v>
      </c>
      <c r="FH513" s="73">
        <f>(FD513*FD514)*(1-COS(RADIANS(EY512+45)))-FD512*(SIN(RADIANS(EY512+45)))</f>
        <v>0</v>
      </c>
      <c r="FI513" s="10"/>
      <c r="FJ513">
        <v>-0.67894434539479254</v>
      </c>
      <c r="FK513" s="23">
        <f>SIN(RADIANS(176))*(COS(RADIANS(0)))</f>
        <v>6.9756473744125524E-2</v>
      </c>
      <c r="FM513" s="30">
        <f>(FK512*FK513)*(1-COS(RADIANS(EX512)))+FK514*(SIN(RADIANS(EX512)))</f>
        <v>-9.3228300025961861E-3</v>
      </c>
      <c r="FN513" s="30">
        <f>(FK513^2)*(1-COS(RADIANS(EX512)))+(COS(RADIANS(EX512)))</f>
        <v>0.86667731956481153</v>
      </c>
      <c r="FO513" s="30">
        <f>(FK513*FK514)*(1-COS(RADIANS(EX512)))-FK512*(SIN(RADIANS(EX512)))</f>
        <v>0.49878202512991204</v>
      </c>
      <c r="FQ513">
        <v>-0.58158093925502719</v>
      </c>
      <c r="FS513" s="28">
        <f>(FD512*FD513)*(1-COS(RADIANS(EW512)))+FD514*(SIN(RADIANS(EW512)))</f>
        <v>0.34202014332566871</v>
      </c>
      <c r="FT513" s="28">
        <f>(FD513^2)*(1-COS(RADIANS(EW512)))+(COS(RADIANS(EW512)))</f>
        <v>0.93969262078590843</v>
      </c>
      <c r="FU513" s="28">
        <f>(FD513*FD514)*(1-COS(RADIANS(EW512)))-FD512*(SIN(RADIANS(EW512)))</f>
        <v>0</v>
      </c>
      <c r="FW513" s="61">
        <v>0.36947733658194748</v>
      </c>
      <c r="FX513" s="13">
        <f>BX514</f>
        <v>0</v>
      </c>
      <c r="FY513" s="17">
        <v>0</v>
      </c>
      <c r="FZ513">
        <v>0</v>
      </c>
      <c r="GB513" s="73">
        <f>(FD512*FD513)*(1-COS(RADIANS(EY512-45)))+FD514*(SIN(RADIANS(EY512-45)))</f>
        <v>0.73418974104548518</v>
      </c>
      <c r="GC513" s="73">
        <f>(FD513^2)*(1-COS(RADIANS(EY512-45)))+(COS(RADIANS(EY512-45)))</f>
        <v>-0.67894434539479254</v>
      </c>
      <c r="GD513" s="73">
        <f>(FD513*FD514)*(1-COS(RADIANS(EY512-45)))-FD512*(SIN(RADIANS(EY512-45)))</f>
        <v>0</v>
      </c>
      <c r="GE513" s="10"/>
      <c r="GF513">
        <v>0.73418974104548518</v>
      </c>
      <c r="GG513" s="1">
        <v>0.64263527953462374</v>
      </c>
      <c r="GI513">
        <f>FA513+FW513</f>
        <v>-0.42580908083806424</v>
      </c>
      <c r="GJ513">
        <f>GI513/(SQRT(GI512^2+GI513^2+GI514^2))</f>
        <v>-0.30109248855140597</v>
      </c>
      <c r="GL513">
        <f>CH514+DC513</f>
        <v>3.2930831337567079E-2</v>
      </c>
      <c r="GM513" t="e">
        <f>GL513/(SQRT(GL512^2+GL513^2+GL514^2))</f>
        <v>#VALUE!</v>
      </c>
      <c r="GO513" s="27">
        <f>FA514*FW512-FA512*FW514</f>
        <v>-0.48063084796915945</v>
      </c>
    </row>
    <row r="514" spans="1:197" x14ac:dyDescent="0.2">
      <c r="A514" s="1"/>
      <c r="D514" t="s">
        <v>9</v>
      </c>
      <c r="E514" s="5">
        <f t="shared" si="782"/>
        <v>0.37119038841203267</v>
      </c>
      <c r="F514" s="6">
        <f t="shared" si="782"/>
        <v>-0.29457406625173815</v>
      </c>
      <c r="G514" s="7">
        <f t="shared" ref="G514:G515" si="785">Q513</f>
        <v>-0.28735231058991251</v>
      </c>
      <c r="H514" s="8">
        <f t="shared" ref="H514:H515" si="786">AM513</f>
        <v>-0.8379152379643573</v>
      </c>
      <c r="J514" s="10"/>
      <c r="Q514" s="61">
        <v>0.4992155184350423</v>
      </c>
      <c r="S514" s="17">
        <v>0</v>
      </c>
      <c r="T514">
        <v>1</v>
      </c>
      <c r="V514" s="73">
        <f>(T512*T514)*(1-COS(RADIANS(O512+45)))-T513*(SIN(RADIANS(O512+45)))</f>
        <v>0</v>
      </c>
      <c r="W514" s="73">
        <f>(T513*T514)*(1-COS(RADIANS(O512+45)))+T512*(SIN(RADIANS(O512+45)))</f>
        <v>0</v>
      </c>
      <c r="X514" s="73">
        <f>(T514^2)*(1-COS(RADIANS(O512+45)))+(COS(RADIANS(O512+45)))</f>
        <v>1</v>
      </c>
      <c r="Y514" s="10"/>
      <c r="Z514">
        <v>0</v>
      </c>
      <c r="AA514" s="23">
        <f>SIN(RADIANS('[1]Biaxial Input'!$F$21))*SIN(RADIANS(0))</f>
        <v>0</v>
      </c>
      <c r="AC514" s="30">
        <f>(AA512*AA514)*(1-COS(RADIANS(N512)))-AA513*(SIN(RADIANS(N512)))</f>
        <v>-4.0010669622570827E-2</v>
      </c>
      <c r="AD514" s="30">
        <f>(AA513*AA514)*(1-COS(RADIANS(N512)))+AA512*(SIN(RADIANS(N512)))</f>
        <v>-0.57217923297994577</v>
      </c>
      <c r="AE514" s="30">
        <f>(AA514^2)*(1-COS(RADIANS(N512)))+(COS(RADIANS(N512)))</f>
        <v>0.8191520442889918</v>
      </c>
      <c r="AG514">
        <v>0.4992155184350423</v>
      </c>
      <c r="AI514" s="28">
        <f>(T512*T514)*(1-COS(RADIANS(M512)))-T513*(SIN(RADIANS(M512)))</f>
        <v>0</v>
      </c>
      <c r="AJ514" s="28">
        <f>(T513*T514)*(1-COS(RADIANS(M512)))+T512*(SIN(RADIANS(M512)))</f>
        <v>0</v>
      </c>
      <c r="AK514" s="28">
        <f>(T514^2)*(1-COS(RADIANS(M512)))+(COS(RADIANS(M512)))</f>
        <v>1</v>
      </c>
      <c r="AM514" s="61">
        <v>0.28244255077944203</v>
      </c>
      <c r="AO514" s="17">
        <v>0</v>
      </c>
      <c r="AP514">
        <v>1</v>
      </c>
      <c r="AR514" s="73">
        <f>(T512*T512)*(1-COS(RADIANS(O512-45)))-T512*(SIN(RADIANS(O512-45)))</f>
        <v>0</v>
      </c>
      <c r="AS514" s="73">
        <f>(T513*T514)*(1-COS(RADIANS(O512-45)))+T512*(SIN(RADIANS(O512-45)))</f>
        <v>0</v>
      </c>
      <c r="AT514" s="73">
        <f>(T514^2)*(1-COS(RADIANS(O512-45)))+(COS(RADIANS(O512-45)))</f>
        <v>1</v>
      </c>
      <c r="AU514" s="10"/>
      <c r="AV514">
        <v>0</v>
      </c>
      <c r="AW514" s="1">
        <v>0.28244255077944203</v>
      </c>
      <c r="BV514" s="1"/>
      <c r="BY514" t="s">
        <v>9</v>
      </c>
      <c r="BZ514" s="5">
        <f t="shared" si="783"/>
        <v>0.3492962422733713</v>
      </c>
      <c r="CA514" s="6">
        <f t="shared" si="783"/>
        <v>-0.34518112468713447</v>
      </c>
      <c r="CB514" s="7">
        <f>CY513</f>
        <v>-0.78871702279918932</v>
      </c>
      <c r="CC514" s="8">
        <f>DU513</f>
        <v>0.38330072518484737</v>
      </c>
      <c r="CE514" s="10"/>
      <c r="CH514">
        <f>((SUMPRODUCT(CM513:CM515,CK513:CK515))*(SUMPRODUCT(CM513:CM515,CL513:CL515)))-((SUMPRODUCT(CN513:CN515,CK513:CK515))*(SUMPRODUCT(CN513:CN515,CL513:CL515)))</f>
        <v>3.2930831337567079E-2</v>
      </c>
      <c r="CI514" s="67"/>
      <c r="CJ514" s="10" t="s">
        <v>9</v>
      </c>
      <c r="CK514" s="5">
        <f t="shared" si="784"/>
        <v>0.3492962422733713</v>
      </c>
      <c r="CL514" s="6">
        <f t="shared" si="784"/>
        <v>-0.34518112468713447</v>
      </c>
      <c r="CM514" s="7">
        <f>FA513</f>
        <v>-0.79528641742001172</v>
      </c>
      <c r="CN514" s="8">
        <f>FW513</f>
        <v>0.36947733658194748</v>
      </c>
      <c r="CP514">
        <f t="shared" si="781"/>
        <v>-9.8670839279614439E-2</v>
      </c>
      <c r="CQ514">
        <f t="shared" si="781"/>
        <v>-0.32743703463395935</v>
      </c>
      <c r="CR514">
        <f>CK516</f>
        <v>0</v>
      </c>
      <c r="CS514">
        <f>CN516</f>
        <v>0</v>
      </c>
      <c r="CW514" s="28"/>
      <c r="CY514" s="61">
        <v>0.35821919896361265</v>
      </c>
      <c r="DA514" s="17">
        <v>0</v>
      </c>
      <c r="DB514">
        <v>1</v>
      </c>
      <c r="DD514" s="73">
        <f>(DB512*DB514)*(1-COS(RADIANS(CW512+45)))-DB513*(SIN(RADIANS(CW512+45)))</f>
        <v>0</v>
      </c>
      <c r="DE514" s="73">
        <f>(DB513*DB514)*(1-COS(RADIANS(CW512+45)))+DB512*(SIN(RADIANS(CW512+45)))</f>
        <v>0</v>
      </c>
      <c r="DF514" s="73">
        <f>(DB514^2)*(1-COS(RADIANS(CW512+45)))+(COS(RADIANS(CW512+45)))</f>
        <v>1</v>
      </c>
      <c r="DG514" s="10"/>
      <c r="DH514">
        <v>0</v>
      </c>
      <c r="DI514" s="23">
        <f>SIN(RADIANS('[1]Biaxial Input'!$F$21))*SIN(RADIANS(0))</f>
        <v>0</v>
      </c>
      <c r="DK514" s="30">
        <f>(DI512*DI514)*(1-COS(RADIANS(CV512)))-DI513*(SIN(RADIANS(CV512)))</f>
        <v>-3.4878236872062755E-2</v>
      </c>
      <c r="DL514" s="30">
        <f>(DI513*DI514)*(1-COS(RADIANS(CV512)))+DI512*(SIN(RADIANS(CV512)))</f>
        <v>-0.49878202512991204</v>
      </c>
      <c r="DM514" s="30">
        <f>(DI514^2)*(1-COS(RADIANS(CV512)))+(COS(RADIANS(CV512)))</f>
        <v>0.86602540378443871</v>
      </c>
      <c r="DO514">
        <v>0.35821919896361265</v>
      </c>
      <c r="DQ514" s="28">
        <f>(DB512*DB514)*(1-COS(RADIANS(CU512)))-DB513*(SIN(RADIANS(CU512)))</f>
        <v>0</v>
      </c>
      <c r="DR514" s="28">
        <f>(DB513*DB514)*(1-COS(RADIANS(CU512)))+DB512*(SIN(RADIANS(CU512)))</f>
        <v>0</v>
      </c>
      <c r="DS514" s="28">
        <f>(DB514^2)*(1-COS(RADIANS(CU512)))+(COS(RADIANS(CU512)))</f>
        <v>1</v>
      </c>
      <c r="DU514" s="61">
        <v>-0.34882517898492876</v>
      </c>
      <c r="DW514" s="17">
        <v>0</v>
      </c>
      <c r="DX514">
        <v>1</v>
      </c>
      <c r="DZ514" s="73">
        <f>(DB512*DB512)*(1-COS(RADIANS(CW512-45)))-DB512*(SIN(RADIANS(CW512-45)))</f>
        <v>0</v>
      </c>
      <c r="EA514" s="73">
        <f>(DB513*DB514)*(1-COS(RADIANS(CW512-45)))+DB512*(SIN(RADIANS(CW512-45)))</f>
        <v>0</v>
      </c>
      <c r="EB514" s="73">
        <f>(DB514^2)*(1-COS(RADIANS(CW512-45)))+(COS(RADIANS(CW512-45)))</f>
        <v>0.99999999999999989</v>
      </c>
      <c r="EC514" s="10"/>
      <c r="ED514">
        <v>0</v>
      </c>
      <c r="EE514" s="1">
        <v>-0.34882517898492876</v>
      </c>
      <c r="EG514">
        <f>CY514+DU514</f>
        <v>9.3940199786838874E-3</v>
      </c>
      <c r="EH514">
        <f>EG514/(SQRT(EG512^2+EG513^2+EG514^2))</f>
        <v>6.6425752295292831E-3</v>
      </c>
      <c r="EJ514">
        <f>Q514+AM514</f>
        <v>0.78165806921448433</v>
      </c>
      <c r="EK514">
        <f>EJ514/(SQRT(EJ512^2+EJ513^2+EJ514^2))</f>
        <v>0.55271572131074542</v>
      </c>
      <c r="EM514" s="23">
        <f>CY512*DU513-CY513*DU512</f>
        <v>-0.86602540378443871</v>
      </c>
      <c r="ER514">
        <f t="shared" ref="ER514:ES516" si="787">CK513</f>
        <v>0.93180266183863136</v>
      </c>
      <c r="ES514">
        <f t="shared" si="787"/>
        <v>-0.87956522186239505</v>
      </c>
      <c r="ET514" t="e">
        <f>#REF!</f>
        <v>#REF!</v>
      </c>
      <c r="EU514" t="e">
        <f>#REF!</f>
        <v>#REF!</v>
      </c>
      <c r="EY514" s="28"/>
      <c r="EZ514" s="10"/>
      <c r="FA514" s="61">
        <v>0.36425247924373994</v>
      </c>
      <c r="FB514" s="13">
        <f>BW515</f>
        <v>0</v>
      </c>
      <c r="FC514" s="17">
        <v>0</v>
      </c>
      <c r="FD514">
        <v>1</v>
      </c>
      <c r="FF514" s="73">
        <f>(FD512*FD514)*(1-COS(RADIANS(EY512+45)))-FD513*(SIN(RADIANS(EY512+45)))</f>
        <v>0</v>
      </c>
      <c r="FG514" s="73">
        <f>(FD513*FD514)*(1-COS(RADIANS(EY512+45)))+FD512*(SIN(RADIANS(EY512+45)))</f>
        <v>0</v>
      </c>
      <c r="FH514" s="73">
        <f>(FD514^2)*(1-COS(RADIANS(EY512+45)))+(COS(RADIANS(EY512+45)))</f>
        <v>0.99999999999999989</v>
      </c>
      <c r="FI514" s="10"/>
      <c r="FJ514">
        <v>0</v>
      </c>
      <c r="FK514" s="23">
        <f>SIN(RADIANS(176))*SIN(RADIANS(0))</f>
        <v>0</v>
      </c>
      <c r="FM514" s="30">
        <f>(FK512*FK514)*(1-COS(RADIANS(EX512)))-FK513*(SIN(RADIANS(EX512)))</f>
        <v>-3.4878236872062755E-2</v>
      </c>
      <c r="FN514" s="30">
        <f>(FK513*FK514)*(1-COS(RADIANS(EX512)))+FK512*(SIN(RADIANS(EX512)))</f>
        <v>-0.49878202512991204</v>
      </c>
      <c r="FO514" s="30">
        <f>(FK514^2)*(1-COS(RADIANS(EX512)))+(COS(RADIANS(EX512)))</f>
        <v>0.86602540378443871</v>
      </c>
      <c r="FQ514">
        <v>0.36425247924373994</v>
      </c>
      <c r="FS514" s="28">
        <f>(FD512*FD514)*(1-COS(RADIANS(EW512)))-FD513*(SIN(RADIANS(EW512)))</f>
        <v>0</v>
      </c>
      <c r="FT514" s="28">
        <f>(FD513*FD514)*(1-COS(RADIANS(EW512)))+FD512*(SIN(RADIANS(EW512)))</f>
        <v>0</v>
      </c>
      <c r="FU514" s="28">
        <f>(FD514^2)*(1-COS(RADIANS(EW512)))+(COS(RADIANS(EW512)))</f>
        <v>1</v>
      </c>
      <c r="FW514" s="61">
        <v>-0.3425202641666456</v>
      </c>
      <c r="FX514" s="13">
        <f>BX515</f>
        <v>0</v>
      </c>
      <c r="FY514" s="17">
        <v>0</v>
      </c>
      <c r="FZ514">
        <v>1</v>
      </c>
      <c r="GB514" s="73">
        <f>(FD512*FD512)*(1-COS(RADIANS(EY512-45)))-FD512*(SIN(RADIANS(EY512-45)))</f>
        <v>0</v>
      </c>
      <c r="GC514" s="73">
        <f>(FD513*FD514)*(1-COS(RADIANS(EY512-45)))+FD512*(SIN(RADIANS(EY512-45)))</f>
        <v>0</v>
      </c>
      <c r="GD514" s="73">
        <f>(FD514^2)*(1-COS(RADIANS(EY512-45)))+(COS(RADIANS(EY512-45)))</f>
        <v>1</v>
      </c>
      <c r="GE514" s="10"/>
      <c r="GF514">
        <v>0</v>
      </c>
      <c r="GG514" s="1">
        <v>-0.3425202641666456</v>
      </c>
      <c r="GI514">
        <f>FA514+FW514</f>
        <v>2.173221507709433E-2</v>
      </c>
      <c r="GJ514">
        <f>GI514/(SQRT(GI512^2+GI513^2+GI514^2))</f>
        <v>1.5366996651217928E-2</v>
      </c>
      <c r="GL514" t="e">
        <f>#REF!+DC514</f>
        <v>#REF!</v>
      </c>
      <c r="GM514" t="e">
        <f>GL514/(SQRT(GL512^2+GL513^2+GL514^2))</f>
        <v>#REF!</v>
      </c>
      <c r="GO514" s="27">
        <f>FA512*FW513-FA513*FW512</f>
        <v>-0.86602540378443882</v>
      </c>
    </row>
    <row r="515" spans="1:197" x14ac:dyDescent="0.2">
      <c r="A515" s="1"/>
      <c r="D515" t="s">
        <v>10</v>
      </c>
      <c r="E515" s="5">
        <f t="shared" si="782"/>
        <v>-0.24002904019609339</v>
      </c>
      <c r="F515" s="6">
        <f t="shared" si="782"/>
        <v>-0.45893572105630898</v>
      </c>
      <c r="G515" s="7">
        <f t="shared" si="785"/>
        <v>0.4992155184350423</v>
      </c>
      <c r="H515" s="8">
        <f t="shared" si="786"/>
        <v>0.28244255077944203</v>
      </c>
      <c r="J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W515" s="1"/>
      <c r="BV515" s="1"/>
      <c r="BY515" t="s">
        <v>10</v>
      </c>
      <c r="BZ515" s="5">
        <f t="shared" si="783"/>
        <v>-9.8670839279614439E-2</v>
      </c>
      <c r="CA515" s="6">
        <f t="shared" si="783"/>
        <v>-0.32743703463395935</v>
      </c>
      <c r="CB515" s="7">
        <f>CY514</f>
        <v>0.35821919896361265</v>
      </c>
      <c r="CC515" s="8">
        <f>DU514</f>
        <v>-0.34882517898492876</v>
      </c>
      <c r="CE515" s="10"/>
      <c r="CG515" s="10" t="s">
        <v>160</v>
      </c>
      <c r="CH515" s="10">
        <f>-CH512*((EY512-CW512)/(CH514-CE513))</f>
        <v>176.7612054441409</v>
      </c>
      <c r="CI515" s="67"/>
      <c r="CJ515" s="10" t="s">
        <v>10</v>
      </c>
      <c r="CK515" s="5">
        <f t="shared" si="784"/>
        <v>-9.8670839279614439E-2</v>
      </c>
      <c r="CL515" s="6">
        <f t="shared" si="784"/>
        <v>-0.32743703463395935</v>
      </c>
      <c r="CM515" s="7">
        <f>FA514</f>
        <v>0.36425247924373994</v>
      </c>
      <c r="CN515" s="8">
        <f>FW514</f>
        <v>-0.3425202641666456</v>
      </c>
      <c r="CW515" s="28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EE515" s="1"/>
      <c r="EI515" s="64">
        <f>(DEGREES(ACOS((EH512*EK512+EH513*EK513+EH514*EK514)/((SQRT(EH512^2+EH513^2+EH514^2))*(SQRT(EK512^2+EK513^2+EK514^2))))))</f>
        <v>90.320641679362907</v>
      </c>
      <c r="ER515">
        <f t="shared" si="787"/>
        <v>0.3492962422733713</v>
      </c>
      <c r="ES515">
        <f t="shared" si="787"/>
        <v>-0.34518112468713447</v>
      </c>
      <c r="ET515" t="e">
        <f>#REF!</f>
        <v>#REF!</v>
      </c>
      <c r="EU515" t="e">
        <f>#REF!</f>
        <v>#REF!</v>
      </c>
      <c r="EY515" s="28"/>
      <c r="EZ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GG515" s="1"/>
      <c r="GK515" s="64" t="e">
        <f>(DEGREES(ACOS((GJ512*GM512+GJ513*GM513+GJ514*GM514)/((SQRT(GJ512^2+GJ513^2+GJ514^2))*(SQRT(GM512^2+GM513^2+GM514^2))))))</f>
        <v>#VALUE!</v>
      </c>
    </row>
    <row r="516" spans="1:197" x14ac:dyDescent="0.2">
      <c r="A516" s="1"/>
      <c r="J516" s="10"/>
      <c r="Q516" s="82" t="s">
        <v>148</v>
      </c>
      <c r="R516" s="13"/>
      <c r="T516" s="10"/>
      <c r="U516" s="10"/>
      <c r="V516" s="10"/>
      <c r="W516" s="10"/>
      <c r="X516" s="10"/>
      <c r="Y516" s="10"/>
      <c r="Z516" s="80"/>
      <c r="AA516" s="23" t="s">
        <v>149</v>
      </c>
      <c r="AE516" s="1"/>
      <c r="AG516" s="80"/>
      <c r="AK516" s="13"/>
      <c r="AL516" s="81"/>
      <c r="AM516" s="82" t="s">
        <v>150</v>
      </c>
      <c r="AO516" s="13"/>
      <c r="AP516" s="13"/>
      <c r="AS516" s="1"/>
      <c r="AW516" s="1"/>
      <c r="BV516" s="1"/>
      <c r="CS516" s="15"/>
      <c r="CW516" s="28"/>
      <c r="CY516" s="82" t="s">
        <v>148</v>
      </c>
      <c r="CZ516" s="13"/>
      <c r="DB516" s="10"/>
      <c r="DC516" s="10"/>
      <c r="DD516" s="10"/>
      <c r="DE516" s="10"/>
      <c r="DF516" s="10"/>
      <c r="DG516" s="10"/>
      <c r="DH516" s="80"/>
      <c r="DI516" s="23" t="s">
        <v>149</v>
      </c>
      <c r="DM516" s="1"/>
      <c r="DO516" s="80"/>
      <c r="DS516" s="13"/>
      <c r="DT516" s="81"/>
      <c r="DU516" s="82" t="s">
        <v>150</v>
      </c>
      <c r="DW516" s="13"/>
      <c r="DX516" s="13"/>
      <c r="EA516" s="1"/>
      <c r="EE516" s="1"/>
      <c r="EI516" s="13"/>
      <c r="ER516">
        <f t="shared" si="787"/>
        <v>-9.8670839279614439E-2</v>
      </c>
      <c r="ES516">
        <f t="shared" si="787"/>
        <v>-0.32743703463395935</v>
      </c>
      <c r="ET516" t="e">
        <f>#REF!</f>
        <v>#REF!</v>
      </c>
      <c r="EU516" t="e">
        <f>#REF!</f>
        <v>#REF!</v>
      </c>
      <c r="EY516" s="28"/>
      <c r="EZ516" s="10"/>
      <c r="FA516" s="82" t="s">
        <v>148</v>
      </c>
      <c r="FB516" s="13"/>
      <c r="FD516" s="10"/>
      <c r="FE516" s="10"/>
      <c r="FF516" s="10"/>
      <c r="FG516" s="10"/>
      <c r="FH516" s="10"/>
      <c r="FI516" s="10"/>
      <c r="FJ516" s="80"/>
      <c r="FK516" s="23" t="s">
        <v>149</v>
      </c>
      <c r="FO516" s="1"/>
      <c r="FQ516" s="80"/>
      <c r="FU516" s="13"/>
      <c r="FV516" s="81"/>
      <c r="FW516" s="82" t="s">
        <v>150</v>
      </c>
      <c r="FY516" s="13"/>
      <c r="FZ516" s="13"/>
      <c r="GC516" s="1"/>
      <c r="GG516" s="1"/>
      <c r="GK516" s="13"/>
    </row>
    <row r="517" spans="1:197" x14ac:dyDescent="0.2">
      <c r="E517" s="5" t="s">
        <v>4</v>
      </c>
      <c r="F517" s="6" t="s">
        <v>5</v>
      </c>
      <c r="G517" s="7" t="s">
        <v>6</v>
      </c>
      <c r="H517" s="8" t="s">
        <v>1</v>
      </c>
      <c r="I517">
        <v>9</v>
      </c>
      <c r="J517" s="9" t="s">
        <v>7</v>
      </c>
      <c r="K517">
        <v>9</v>
      </c>
      <c r="L517" s="10"/>
      <c r="M517" s="17">
        <f>A485</f>
        <v>80</v>
      </c>
      <c r="N517" s="17">
        <f>B485</f>
        <v>40</v>
      </c>
      <c r="O517" s="17">
        <f>C485</f>
        <v>215.7</v>
      </c>
      <c r="Q517" s="61">
        <f t="array" ref="Q517:Q519">MMULT(AI517:AK519,AG517:AG519)</f>
        <v>0.7177653940960772</v>
      </c>
      <c r="R517" s="13"/>
      <c r="S517" s="17">
        <v>1</v>
      </c>
      <c r="T517">
        <v>0</v>
      </c>
      <c r="V517" s="73">
        <f>(T517^2)*(1-COS(RADIANS(O517+45)))+(COS(RADIANS(O517+45)))</f>
        <v>-0.161603821103361</v>
      </c>
      <c r="W517" s="73">
        <f>(T517*T518)*(1-COS(RADIANS(O517+45)))-T519*(SIN(RADIANS(O517+45)))</f>
        <v>0.98685571640680736</v>
      </c>
      <c r="X517" s="73">
        <f>(T517*T519)*(1-COS(RADIANS(O517+45)))+T518*(SIN(RADIANS(O517+45)))</f>
        <v>0</v>
      </c>
      <c r="Y517" s="10"/>
      <c r="Z517">
        <f t="array" ref="Z517:Z519">MMULT(V517:X519,S517:S519)</f>
        <v>-0.161603821103361</v>
      </c>
      <c r="AA517" s="23">
        <f>COS(RADIANS('[1]Biaxial Input'!$F$21))</f>
        <v>-0.9975640502598242</v>
      </c>
      <c r="AC517" s="30">
        <f>(AA517^2)*(1-COS(RADIANS(N517)))+(COS(RADIANS(N517)))</f>
        <v>0.99886158030145311</v>
      </c>
      <c r="AD517" s="30">
        <f>(AA517*AA518)*(1-COS(RADIANS(N517)))-AA519*(SIN(RADIANS(N517)))</f>
        <v>-1.6280160168985456E-2</v>
      </c>
      <c r="AE517" s="30">
        <f>(AA517*AA519)*(1-COS(RADIANS(N517)))+AA518*(SIN(RADIANS(N517)))</f>
        <v>4.4838597018148282E-2</v>
      </c>
      <c r="AG517">
        <f t="array" ref="AG517:AG519">MMULT(AC517:AE519,Z517:Z519)</f>
        <v>-0.14535367900327475</v>
      </c>
      <c r="AI517" s="28">
        <f>(T517^2)*(1-COS(RADIANS(M517)))+(COS(RADIANS(M517)))</f>
        <v>0.17364817766693041</v>
      </c>
      <c r="AJ517" s="28">
        <f>(T517*T518)*(1-COS(RADIANS(M517)))-T519*(SIN(RADIANS(M517)))</f>
        <v>-0.98480775301220802</v>
      </c>
      <c r="AK517" s="28">
        <f>(T517*T519)*(1-COS(RADIANS(M517)))+T518*(SIN(RADIANS(M517)))</f>
        <v>0</v>
      </c>
      <c r="AM517" s="61">
        <f t="array" ref="AM517:AM519">MMULT(AI517:AK519,AW517:AW519)</f>
        <v>-0.30954570802862502</v>
      </c>
      <c r="AN517" s="13"/>
      <c r="AO517" s="17">
        <v>1</v>
      </c>
      <c r="AP517">
        <v>0</v>
      </c>
      <c r="AR517" s="73">
        <f>(T517^2)*(1-COS(RADIANS(O517-45)))+(COS(RADIANS(O517-45)))</f>
        <v>-0.98685571640680725</v>
      </c>
      <c r="AS517" s="73">
        <f>(T517*T518)*(1-COS(RADIANS(O517-45)))-T519*(SIN(RADIANS(O517-45)))</f>
        <v>-0.16160382110336138</v>
      </c>
      <c r="AT517" s="73">
        <f>(T517*T519)*(1-COS(RADIANS(O517-45)))+T518*(SIN(RADIANS(O517-45)))</f>
        <v>0</v>
      </c>
      <c r="AU517" s="10"/>
      <c r="AV517">
        <f t="array" ref="AV517:AV519">MMULT(AR517:AT519,S517:S519)</f>
        <v>-0.98685571640680725</v>
      </c>
      <c r="AW517" s="1">
        <f t="array" ref="AW517:AW519">MMULT(AC517:AE519,AV517:AV519)</f>
        <v>-0.98836319651110893</v>
      </c>
      <c r="BV517" s="1"/>
      <c r="BZ517" s="5" t="s">
        <v>4</v>
      </c>
      <c r="CA517" s="6" t="s">
        <v>5</v>
      </c>
      <c r="CB517" s="7" t="s">
        <v>6</v>
      </c>
      <c r="CC517" s="8" t="s">
        <v>1</v>
      </c>
      <c r="CD517">
        <v>8</v>
      </c>
      <c r="CE517" s="9" t="s">
        <v>7</v>
      </c>
      <c r="CG517" s="90" t="s">
        <v>157</v>
      </c>
      <c r="CH517" s="61">
        <f>CE518-((CH519-CE518)/(EY517-CW517))*CW517</f>
        <v>8.4074349207844499</v>
      </c>
      <c r="CI517" s="10"/>
      <c r="CK517" s="5" t="s">
        <v>4</v>
      </c>
      <c r="CL517" s="6" t="s">
        <v>5</v>
      </c>
      <c r="CM517" s="7" t="s">
        <v>6</v>
      </c>
      <c r="CN517" s="8" t="s">
        <v>1</v>
      </c>
      <c r="CO517" s="10"/>
      <c r="CP517">
        <f t="shared" ref="CP517:CQ519" si="788">BZ518</f>
        <v>0.93180266183863136</v>
      </c>
      <c r="CQ517">
        <f t="shared" si="788"/>
        <v>-0.87956522186239505</v>
      </c>
      <c r="CR517">
        <f>CI521</f>
        <v>0</v>
      </c>
      <c r="CS517">
        <f>CL521</f>
        <v>0</v>
      </c>
      <c r="CU517" s="17">
        <f>CU421</f>
        <v>40</v>
      </c>
      <c r="CV517" s="17">
        <f>CV421</f>
        <v>35</v>
      </c>
      <c r="CW517" s="31">
        <f>CH424</f>
        <v>249.89756133695948</v>
      </c>
      <c r="CY517" s="61">
        <f t="array" ref="CY517:CY519">MMULT(DQ517:DS519,DO517:DO519)</f>
        <v>0.81248688641342959</v>
      </c>
      <c r="CZ517" s="13"/>
      <c r="DA517" s="17">
        <v>1</v>
      </c>
      <c r="DB517">
        <v>0</v>
      </c>
      <c r="DD517" s="73">
        <f>(DB517^2)*(1-COS(RADIANS(CW517+45)))+(COS(RADIANS(CW517+45)))</f>
        <v>0.42099720674440566</v>
      </c>
      <c r="DE517" s="73">
        <f>(DB517*DB518)*(1-COS(RADIANS(CW517+45)))-DB519*(SIN(RADIANS(CW517+45)))</f>
        <v>0.90706193389062917</v>
      </c>
      <c r="DF517" s="73">
        <f>(DB517*DB519)*(1-COS(RADIANS(CW517+45)))+DB518*(SIN(RADIANS(CW517+45)))</f>
        <v>0</v>
      </c>
      <c r="DG517" s="10"/>
      <c r="DH517">
        <f t="array" ref="DH517:DH519">MMULT(DD517:DF519,DA517:DA519)</f>
        <v>0.42099720674440566</v>
      </c>
      <c r="DI517" s="23">
        <f>COS(RADIANS('[1]Biaxial Input'!$F$21))</f>
        <v>-0.9975640502598242</v>
      </c>
      <c r="DK517" s="30">
        <f>(DI517^2)*(1-COS(RADIANS(CV517)))+(COS(RADIANS(CV517)))</f>
        <v>0.99912000006339641</v>
      </c>
      <c r="DL517" s="30">
        <f>(DI517*DI518)*(1-COS(RADIANS(CV517)))-DI519*(SIN(RADIANS(CV517)))</f>
        <v>-1.2584585399294834E-2</v>
      </c>
      <c r="DM517" s="30">
        <f>(DI517*DI519)*(1-COS(RADIANS(CV517)))+DI518*(SIN(RADIANS(CV517)))</f>
        <v>4.0010669622570827E-2</v>
      </c>
      <c r="DO517">
        <f t="array" ref="DO517:DO519">MMULT(DK517:DM519,DH517:DH519)</f>
        <v>0.43204172759865644</v>
      </c>
      <c r="DQ517" s="28">
        <f>(DB517^2)*(1-COS(RADIANS(CU517)))+(COS(RADIANS(CU517)))</f>
        <v>0.76604444311897801</v>
      </c>
      <c r="DR517" s="28">
        <f>(DB517*DB518)*(1-COS(RADIANS(CU517)))-DB519*(SIN(RADIANS(CU517)))</f>
        <v>-0.64278760968653925</v>
      </c>
      <c r="DS517" s="28">
        <f>(DB517*DB519)*(1-COS(RADIANS(CU517)))+DB518*(SIN(RADIANS(CU517)))</f>
        <v>0</v>
      </c>
      <c r="DU517" s="61">
        <f t="array" ref="DU517:DU519">MMULT(DQ517:DS519,EE517:EE519)</f>
        <v>-0.47560680677931644</v>
      </c>
      <c r="DV517" s="13"/>
      <c r="DW517" s="17">
        <v>1</v>
      </c>
      <c r="DX517">
        <v>0</v>
      </c>
      <c r="DZ517" s="73">
        <f>(DB517^2)*(1-COS(RADIANS(CW517-45)))+(COS(RADIANS(CW517-45)))</f>
        <v>-0.90706193389062917</v>
      </c>
      <c r="EA517" s="73">
        <f>(DB517*DB518)*(1-COS(RADIANS(CW517-45)))-DB519*(SIN(RADIANS(CW517-45)))</f>
        <v>0.42099720674440572</v>
      </c>
      <c r="EB517" s="73">
        <f>(DB517*DB519)*(1-COS(RADIANS(CW517-45)))+DB518*(SIN(RADIANS(CW517-45)))</f>
        <v>0</v>
      </c>
      <c r="EC517" s="10"/>
      <c r="ED517">
        <f t="array" ref="ED517:ED519">MMULT(DZ517:EB519,DA517:DA519)</f>
        <v>-0.90706193389062917</v>
      </c>
      <c r="EE517" s="1">
        <f t="array" ref="EE517:EE519">MMULT(DK517:DM519,ED517:ED519)</f>
        <v>-0.90096564414517033</v>
      </c>
      <c r="EG517">
        <f>CY517+DU517</f>
        <v>0.33688007963411315</v>
      </c>
      <c r="EH517">
        <f>EG517/(SQRT(EG517^2+EG518^2+EG519^2))</f>
        <v>0.23821018875594555</v>
      </c>
      <c r="EJ517">
        <f>Q517+AM517</f>
        <v>0.40821968606745218</v>
      </c>
      <c r="EK517">
        <f>EJ517/(SQRT(EJ517^2+EJ518^2+EJ519^2))</f>
        <v>0.28865490823213913</v>
      </c>
      <c r="EM517" s="23">
        <f>CY518*DU519-CY519*DU518</f>
        <v>0.33713977034961706</v>
      </c>
      <c r="EO517" s="15">
        <v>8</v>
      </c>
      <c r="EP517" s="9" t="s">
        <v>7</v>
      </c>
      <c r="EW517" s="17">
        <f>CU517</f>
        <v>40</v>
      </c>
      <c r="EX517" s="17">
        <f>CV517</f>
        <v>35</v>
      </c>
      <c r="EY517" s="31">
        <f>1+CW517</f>
        <v>250.89756133695948</v>
      </c>
      <c r="EZ517" s="10"/>
      <c r="FA517" s="61">
        <f t="array" ref="FA517:FA519">MMULT(FS517:FU519,FQ517:FQ519)</f>
        <v>0.82066362402151127</v>
      </c>
      <c r="FB517" s="13">
        <f>BW518</f>
        <v>0</v>
      </c>
      <c r="FC517" s="17">
        <v>1</v>
      </c>
      <c r="FD517">
        <v>0</v>
      </c>
      <c r="FF517" s="73">
        <f>(FD517^2)*(1-COS(RADIANS(EY517+45)))+(COS(RADIANS(EY517+45)))</f>
        <v>0.43676350036472023</v>
      </c>
      <c r="FG517" s="73">
        <f>(FD517*FD518)*(1-COS(RADIANS(EY517+45)))-FD519*(SIN(RADIANS(EY517+45)))</f>
        <v>0.89957636960358012</v>
      </c>
      <c r="FH517" s="73">
        <f>(FD517*FD519)*(1-COS(RADIANS(EY517+45)))+FD518*(SIN(RADIANS(EY517+45)))</f>
        <v>0</v>
      </c>
      <c r="FI517" s="10"/>
      <c r="FJ517">
        <f t="array" ref="FJ517:FJ519">MMULT(FF517:FH519,FC517:FC519)</f>
        <v>0.43676350036472023</v>
      </c>
      <c r="FK517" s="23">
        <f>COS(RADIANS(176))</f>
        <v>-0.9975640502598242</v>
      </c>
      <c r="FM517" s="30">
        <f>(FK517^2)*(1-COS(RADIANS(EX517)))+(COS(RADIANS(EX517)))</f>
        <v>0.99912000006339641</v>
      </c>
      <c r="FN517" s="30">
        <f>(FK517*FK518)*(1-COS(RADIANS(EX517)))-FK519*(SIN(RADIANS(EX517)))</f>
        <v>-1.2584585399294834E-2</v>
      </c>
      <c r="FO517" s="30">
        <f>(FK517*FK519)*(1-COS(RADIANS(EX517)))+FK518*(SIN(RADIANS(EX517)))</f>
        <v>4.0010669622570827E-2</v>
      </c>
      <c r="FQ517">
        <f t="array" ref="FQ517:FQ519">MMULT(FM517:FO519,FJ517:FJ519)</f>
        <v>0.44769994415855241</v>
      </c>
      <c r="FS517" s="28">
        <f>(FD517^2)*(1-COS(RADIANS(EW517)))+(COS(RADIANS(EW517)))</f>
        <v>0.76604444311897801</v>
      </c>
      <c r="FT517" s="28">
        <f>(FD517*FD518)*(1-COS(RADIANS(EW517)))-FD519*(SIN(RADIANS(EW517)))</f>
        <v>-0.64278760968653925</v>
      </c>
      <c r="FU517" s="28">
        <f>(FD517*FD519)*(1-COS(RADIANS(EW517)))+FD518*(SIN(RADIANS(EW517)))</f>
        <v>0</v>
      </c>
      <c r="FW517" s="61">
        <f t="array" ref="FW517:FW519">MMULT(FS517:FU519,GG517:GG519)</f>
        <v>-0.46135451819234063</v>
      </c>
      <c r="FX517" s="13">
        <f>BX518</f>
        <v>0</v>
      </c>
      <c r="FY517" s="17">
        <v>1</v>
      </c>
      <c r="FZ517">
        <v>0</v>
      </c>
      <c r="GB517" s="73">
        <f>(FD517^2)*(1-COS(RADIANS(EY517-45)))+(COS(RADIANS(EY517-45)))</f>
        <v>-0.89957636960358012</v>
      </c>
      <c r="GC517" s="73">
        <f>(FD517*FD518)*(1-COS(RADIANS(EY517-45)))-FD519*(SIN(RADIANS(EY517-45)))</f>
        <v>0.43676350036472028</v>
      </c>
      <c r="GD517" s="73">
        <f>(FD517*FD519)*(1-COS(RADIANS(EY517-45)))+FD518*(SIN(RADIANS(EY517-45)))</f>
        <v>0</v>
      </c>
      <c r="GE517" s="10"/>
      <c r="GF517">
        <f t="array" ref="GF517:GF519">MMULT(GB517:GD519,FC517:FC519)</f>
        <v>-0.89957636960358012</v>
      </c>
      <c r="GG517" s="1">
        <f t="array" ref="GG517:GG519">MMULT(FM517:FO519,GF517:GF519)</f>
        <v>-0.89328825488572416</v>
      </c>
      <c r="GI517">
        <f>FA517+FW517</f>
        <v>0.35930910582917064</v>
      </c>
      <c r="GJ517">
        <f>GI517/(SQRT(GI517^2+GI518^2+GI519^2))</f>
        <v>0.2540699052738814</v>
      </c>
      <c r="GL517" t="e">
        <f>CH518+DC517</f>
        <v>#VALUE!</v>
      </c>
      <c r="GM517" t="e">
        <f>GL517/(SQRT(GL517^2+GL518^2+GL519^2))</f>
        <v>#VALUE!</v>
      </c>
      <c r="GO517" s="27">
        <f>FA518*FW519-FA519*FW518</f>
        <v>0.33713977034961712</v>
      </c>
    </row>
    <row r="518" spans="1:197" x14ac:dyDescent="0.2">
      <c r="D518" t="s">
        <v>8</v>
      </c>
      <c r="E518" s="5">
        <f t="shared" ref="E518:F520" si="789">E513</f>
        <v>0.89699707659114825</v>
      </c>
      <c r="F518" s="6">
        <f t="shared" si="789"/>
        <v>-0.83821484324154183</v>
      </c>
      <c r="G518" s="7">
        <f>Q517</f>
        <v>0.7177653940960772</v>
      </c>
      <c r="H518" s="8">
        <f>AM517</f>
        <v>-0.30954570802862502</v>
      </c>
      <c r="J518" s="9">
        <f>((SUMPRODUCT(G518:G520,E518:E520))*(SUMPRODUCT(G518:(G520),F518:F520)))-((SUMPRODUCT(H518:H520,E518:E520))*(SUMPRODUCT(H518:H520,F518:F520)))</f>
        <v>3.221276008591617E-2</v>
      </c>
      <c r="Q518" s="61">
        <v>-0.27415739859340627</v>
      </c>
      <c r="S518" s="17">
        <v>0</v>
      </c>
      <c r="T518">
        <v>0</v>
      </c>
      <c r="V518" s="73">
        <f>(T517*T518)*(1-COS(RADIANS(O517+45)))+T519*(SIN(RADIANS(O517+45)))</f>
        <v>-0.98685571640680736</v>
      </c>
      <c r="W518" s="73">
        <f>(T518^2)*(1-COS(RADIANS(O517+45)))+(COS(RADIANS(O517+45)))</f>
        <v>-0.161603821103361</v>
      </c>
      <c r="X518" s="73">
        <f>(T518*T519)*(1-COS(RADIANS(O517+45)))-T517*(SIN(RADIANS(O517+45)))</f>
        <v>0</v>
      </c>
      <c r="Y518" s="10"/>
      <c r="Z518">
        <v>-0.98685571640680736</v>
      </c>
      <c r="AA518" s="23">
        <f>SIN(RADIANS('[1]Biaxial Input'!$F$21))*(COS(RADIANS(0)))</f>
        <v>6.9756473744125524E-2</v>
      </c>
      <c r="AC518" s="30">
        <f>(AA517*AA518)*(1-COS(RADIANS(N517)))+AA519*(SIN(RADIANS(N517)))</f>
        <v>-1.6280160168985456E-2</v>
      </c>
      <c r="AD518" s="30">
        <f>(AA518^2)*(1-COS(RADIANS(N517)))+(COS(RADIANS(N517)))</f>
        <v>0.7671828628175249</v>
      </c>
      <c r="AE518" s="30">
        <f>(AA518*AA519)*(1-COS(RADIANS(N517)))-AA517*(SIN(RADIANS(N517)))</f>
        <v>0.64122181137573508</v>
      </c>
      <c r="AG518">
        <v>-0.75446785760933111</v>
      </c>
      <c r="AI518" s="28">
        <f>(T517*T518)*(1-COS(RADIANS(M517)))+T519*(SIN(RADIANS(M517)))</f>
        <v>0.98480775301220802</v>
      </c>
      <c r="AJ518" s="28">
        <f>(T518^2)*(1-COS(RADIANS(M517)))+(COS(RADIANS(M517)))</f>
        <v>0.17364817766693041</v>
      </c>
      <c r="AK518" s="28">
        <f>(T518*T519)*(1-COS(RADIANS(M517)))-T517*(SIN(RADIANS(M517)))</f>
        <v>0</v>
      </c>
      <c r="AM518" s="61">
        <v>-0.94902903185788856</v>
      </c>
      <c r="AO518" s="17">
        <v>0</v>
      </c>
      <c r="AP518">
        <v>0</v>
      </c>
      <c r="AR518" s="73">
        <f>(T517*T518)*(1-COS(RADIANS(O517-45)))+T519*(SIN(RADIANS(O517-45)))</f>
        <v>0.16160382110336138</v>
      </c>
      <c r="AS518" s="73">
        <f>(T518^2)*(1-COS(RADIANS(O517-45)))+(COS(RADIANS(O517-45)))</f>
        <v>-0.98685571640680725</v>
      </c>
      <c r="AT518" s="73">
        <f>(T518*T519)*(1-COS(RADIANS(O517-45)))-T517*(SIN(RADIANS(O517-45)))</f>
        <v>0</v>
      </c>
      <c r="AU518" s="10"/>
      <c r="AV518">
        <v>0.16160382110336138</v>
      </c>
      <c r="AW518" s="1">
        <v>0.14004585124310964</v>
      </c>
      <c r="BV518" s="1"/>
      <c r="BY518" t="s">
        <v>8</v>
      </c>
      <c r="BZ518" s="5">
        <f t="shared" ref="BZ518:CA520" si="790">BZ513</f>
        <v>0.93180266183863136</v>
      </c>
      <c r="CA518" s="6">
        <f t="shared" si="790"/>
        <v>-0.87956522186239505</v>
      </c>
      <c r="CB518" s="7">
        <f>CY517</f>
        <v>0.81248688641342959</v>
      </c>
      <c r="CC518" s="8">
        <f>DU517</f>
        <v>-0.47560680677931644</v>
      </c>
      <c r="CE518" s="9">
        <f>((SUMPRODUCT(CB518:CB520,BZ518:BZ520))*(SUMPRODUCT(CB518:CB520,CA518:CA520)))-((SUMPRODUCT(CC518:CC520,BZ518:BZ520))*(SUMPRODUCT(CC518:CC520,CA518:CA520)))</f>
        <v>1.27675647831893E-15</v>
      </c>
      <c r="CG518">
        <v>1</v>
      </c>
      <c r="CH518" t="s">
        <v>161</v>
      </c>
      <c r="CI518" s="67"/>
      <c r="CJ518" s="1" t="s">
        <v>8</v>
      </c>
      <c r="CK518" s="5">
        <f t="shared" ref="CK518:CL520" si="791">BZ518</f>
        <v>0.93180266183863136</v>
      </c>
      <c r="CL518" s="6">
        <f t="shared" si="791"/>
        <v>-0.87956522186239505</v>
      </c>
      <c r="CM518" s="7">
        <f>FA517</f>
        <v>0.82066362402151127</v>
      </c>
      <c r="CN518" s="8">
        <f>FW517</f>
        <v>-0.46135451819234063</v>
      </c>
      <c r="CO518" s="10"/>
      <c r="CP518">
        <f t="shared" si="788"/>
        <v>0.3492962422733713</v>
      </c>
      <c r="CQ518">
        <f t="shared" si="788"/>
        <v>-0.34518112468713447</v>
      </c>
      <c r="CR518">
        <f>CJ521</f>
        <v>0</v>
      </c>
      <c r="CS518">
        <f>CM521</f>
        <v>0</v>
      </c>
      <c r="CW518" s="28"/>
      <c r="CY518" s="61">
        <v>-0.29614655599572304</v>
      </c>
      <c r="DA518" s="17">
        <v>0</v>
      </c>
      <c r="DB518">
        <v>0</v>
      </c>
      <c r="DD518" s="73">
        <f>(DB517*DB518)*(1-COS(RADIANS(CW517+45)))+DB519*(SIN(RADIANS(CW517+45)))</f>
        <v>-0.90706193389062917</v>
      </c>
      <c r="DE518" s="73">
        <f>(DB518^2)*(1-COS(RADIANS(CW517+45)))+(COS(RADIANS(CW517+45)))</f>
        <v>0.42099720674440566</v>
      </c>
      <c r="DF518" s="73">
        <f>(DB518*DB519)*(1-COS(RADIANS(CW517+45)))-DB517*(SIN(RADIANS(CW517+45)))</f>
        <v>0</v>
      </c>
      <c r="DG518" s="10"/>
      <c r="DH518">
        <v>-0.90706193389062917</v>
      </c>
      <c r="DI518" s="23">
        <f>SIN(RADIANS('[1]Biaxial Input'!$F$21))*(COS(RADIANS(0)))</f>
        <v>6.9756473744125524E-2</v>
      </c>
      <c r="DK518" s="30">
        <f>(DI517*DI518)*(1-COS(RADIANS(CV517)))+DI519*(SIN(RADIANS(CV517)))</f>
        <v>-1.2584585399294834E-2</v>
      </c>
      <c r="DL518" s="30">
        <f>(DI518^2)*(1-COS(RADIANS(CV517)))+(COS(RADIANS(CV517)))</f>
        <v>0.82003204422559539</v>
      </c>
      <c r="DM518" s="30">
        <f>(DI518*DI519)*(1-COS(RADIANS(CV517)))-DI517*(SIN(RADIANS(CV517)))</f>
        <v>0.57217923297994577</v>
      </c>
      <c r="DO518">
        <v>-0.74911792718869408</v>
      </c>
      <c r="DQ518" s="28">
        <f>(DB517*DB518)*(1-COS(RADIANS(CU517)))+DB519*(SIN(RADIANS(CU517)))</f>
        <v>0.64278760968653925</v>
      </c>
      <c r="DR518" s="28">
        <f>(DB518^2)*(1-COS(RADIANS(CU517)))+(COS(RADIANS(CU517)))</f>
        <v>0.76604444311897801</v>
      </c>
      <c r="DS518" s="28">
        <f>(DB518*DB519)*(1-COS(RADIANS(CU517)))-DB517*(SIN(RADIANS(CU517)))</f>
        <v>0</v>
      </c>
      <c r="DU518" s="61">
        <v>-0.83484759913777018</v>
      </c>
      <c r="DW518" s="17">
        <v>0</v>
      </c>
      <c r="DX518">
        <v>0</v>
      </c>
      <c r="DZ518" s="73">
        <f>(DB517*DB518)*(1-COS(RADIANS(CW517-45)))+DB519*(SIN(RADIANS(CW517-45)))</f>
        <v>-0.42099720674440572</v>
      </c>
      <c r="EA518" s="73">
        <f>(DB518^2)*(1-COS(RADIANS(CW517-45)))+(COS(RADIANS(CW517-45)))</f>
        <v>-0.90706193389062917</v>
      </c>
      <c r="EB518" s="73">
        <f>(DB518*DB519)*(1-COS(RADIANS(CW517-45)))-DB517*(SIN(RADIANS(CW517-45)))</f>
        <v>0</v>
      </c>
      <c r="EC518" s="10"/>
      <c r="ED518">
        <v>-0.42099720674440572</v>
      </c>
      <c r="EE518" s="1">
        <v>-0.33381620169038445</v>
      </c>
      <c r="EG518">
        <f>CY518+DU518</f>
        <v>-1.1309941551334932</v>
      </c>
      <c r="EH518">
        <f>EG518/(SQRT(EG517^2+EG518^2+EG519^2))</f>
        <v>-0.79973363657724317</v>
      </c>
      <c r="EJ518">
        <f>Q518+AM518</f>
        <v>-1.2231864304512947</v>
      </c>
      <c r="EK518">
        <f>EJ518/(SQRT(EJ517^2+EJ518^2+EJ519^2))</f>
        <v>-0.8649234196274781</v>
      </c>
      <c r="EM518" s="23">
        <f>CY519*DU517-CY517*DU519</f>
        <v>-0.46403308458101661</v>
      </c>
      <c r="EP518" s="9">
        <f>((SUMPRODUCT(CM518:CM520,BZ518:BZ520))*(SUMPRODUCT(CM518:CM520,CA518:CA520)))-((SUMPRODUCT(CN518:CN520,BZ518:BZ520))*(SUMPRODUCT(CN518:CN520,CA518:CA520)))</f>
        <v>-3.3643525274132724E-2</v>
      </c>
      <c r="EY518" s="28"/>
      <c r="EZ518" s="10"/>
      <c r="FA518" s="61">
        <v>-0.28153135182748418</v>
      </c>
      <c r="FB518" s="13">
        <f>BW519</f>
        <v>0</v>
      </c>
      <c r="FC518" s="17">
        <v>0</v>
      </c>
      <c r="FD518">
        <v>0</v>
      </c>
      <c r="FF518" s="73">
        <f>(FD517*FD518)*(1-COS(RADIANS(EY517+45)))+FD519*(SIN(RADIANS(EY517+45)))</f>
        <v>-0.89957636960358012</v>
      </c>
      <c r="FG518" s="73">
        <f>(FD518^2)*(1-COS(RADIANS(EY517+45)))+(COS(RADIANS(EY517+45)))</f>
        <v>0.43676350036472023</v>
      </c>
      <c r="FH518" s="73">
        <f>(FD518*FD519)*(1-COS(RADIANS(EY517+45)))-FD517*(SIN(RADIANS(EY517+45)))</f>
        <v>0</v>
      </c>
      <c r="FI518" s="10"/>
      <c r="FJ518">
        <v>-0.89957636960358012</v>
      </c>
      <c r="FK518" s="23">
        <f>SIN(RADIANS(176))*(COS(RADIANS(0)))</f>
        <v>6.9756473744125524E-2</v>
      </c>
      <c r="FM518" s="30">
        <f>(FK517*FK518)*(1-COS(RADIANS(EX517)))+FK519*(SIN(RADIANS(EX517)))</f>
        <v>-1.2584585399294834E-2</v>
      </c>
      <c r="FN518" s="30">
        <f>(FK518^2)*(1-COS(RADIANS(EX517)))+(COS(RADIANS(EX517)))</f>
        <v>0.82003204422559539</v>
      </c>
      <c r="FO518" s="30">
        <f>(FK518*FK519)*(1-COS(RADIANS(EX517)))-FK517*(SIN(RADIANS(EX517)))</f>
        <v>0.57217923297994577</v>
      </c>
      <c r="FQ518">
        <v>-0.74317793687269829</v>
      </c>
      <c r="FS518" s="28">
        <f>(FD517*FD518)*(1-COS(RADIANS(EW517)))+FD519*(SIN(RADIANS(EW517)))</f>
        <v>0.64278760968653925</v>
      </c>
      <c r="FT518" s="28">
        <f>(FD518^2)*(1-COS(RADIANS(EW517)))+(COS(RADIANS(EW517)))</f>
        <v>0.76604444311897801</v>
      </c>
      <c r="FU518" s="28">
        <f>(FD518*FD519)*(1-COS(RADIANS(EW517)))-FD517*(SIN(RADIANS(EW517)))</f>
        <v>0</v>
      </c>
      <c r="FW518" s="61">
        <v>-0.83988891786498554</v>
      </c>
      <c r="FX518" s="13">
        <f>BX519</f>
        <v>0</v>
      </c>
      <c r="FY518" s="17">
        <v>0</v>
      </c>
      <c r="FZ518">
        <v>0</v>
      </c>
      <c r="GB518" s="73">
        <f>(FD517*FD518)*(1-COS(RADIANS(EY517-45)))+FD519*(SIN(RADIANS(EY517-45)))</f>
        <v>-0.43676350036472028</v>
      </c>
      <c r="GC518" s="73">
        <f>(FD518^2)*(1-COS(RADIANS(EY517-45)))+(COS(RADIANS(EY517-45)))</f>
        <v>-0.89957636960358012</v>
      </c>
      <c r="GD518" s="73">
        <f>(FD518*FD519)*(1-COS(RADIANS(EY517-45)))-FD517*(SIN(RADIANS(EY517-45)))</f>
        <v>0</v>
      </c>
      <c r="GE518" s="10"/>
      <c r="GF518">
        <v>-0.43676350036472028</v>
      </c>
      <c r="GG518" s="1">
        <v>-0.34683927040074425</v>
      </c>
      <c r="GI518">
        <f>FA518+FW518</f>
        <v>-1.1214202696924698</v>
      </c>
      <c r="GJ518">
        <f>GI518/(SQRT(GI517^2+GI518^2+GI519^2))</f>
        <v>-0.79296387725959228</v>
      </c>
      <c r="GL518">
        <f>CH519+DC518</f>
        <v>-3.3643525274132724E-2</v>
      </c>
      <c r="GM518" t="e">
        <f>GL518/(SQRT(GL517^2+GL518^2+GL519^2))</f>
        <v>#VALUE!</v>
      </c>
      <c r="GO518" s="27">
        <f>FA519*FW517-FA517*FW519</f>
        <v>-0.46403308458101666</v>
      </c>
    </row>
    <row r="519" spans="1:197" x14ac:dyDescent="0.2">
      <c r="D519" t="s">
        <v>9</v>
      </c>
      <c r="E519" s="5">
        <f t="shared" si="789"/>
        <v>0.37119038841203267</v>
      </c>
      <c r="F519" s="6">
        <f t="shared" si="789"/>
        <v>-0.29457406625173815</v>
      </c>
      <c r="G519" s="7">
        <f t="shared" ref="G519:G520" si="792">Q518</f>
        <v>-0.27415739859340627</v>
      </c>
      <c r="H519" s="8">
        <f t="shared" ref="H519:H520" si="793">AM518</f>
        <v>-0.94902903185788856</v>
      </c>
      <c r="J519" s="10"/>
      <c r="Q519" s="61">
        <v>0.64003949865191823</v>
      </c>
      <c r="S519" s="17">
        <v>0</v>
      </c>
      <c r="T519">
        <v>1</v>
      </c>
      <c r="V519" s="73">
        <f>(T517*T519)*(1-COS(RADIANS(O517+45)))-T518*(SIN(RADIANS(O517+45)))</f>
        <v>0</v>
      </c>
      <c r="W519" s="73">
        <f>(T518*T519)*(1-COS(RADIANS(O517+45)))+T517*(SIN(RADIANS(O517+45)))</f>
        <v>0</v>
      </c>
      <c r="X519" s="73">
        <f>(T519^2)*(1-COS(RADIANS(O517+45)))+(COS(RADIANS(O517+45)))</f>
        <v>1</v>
      </c>
      <c r="Y519" s="10"/>
      <c r="Z519">
        <v>0</v>
      </c>
      <c r="AA519" s="23">
        <f>SIN(RADIANS('[1]Biaxial Input'!$F$21))*SIN(RADIANS(0))</f>
        <v>0</v>
      </c>
      <c r="AC519" s="30">
        <f>(AA517*AA519)*(1-COS(RADIANS(N517)))-AA518*(SIN(RADIANS(N517)))</f>
        <v>-4.4838597018148282E-2</v>
      </c>
      <c r="AD519" s="30">
        <f>(AA518*AA519)*(1-COS(RADIANS(N517)))+AA517*(SIN(RADIANS(N517)))</f>
        <v>-0.64122181137573508</v>
      </c>
      <c r="AE519" s="30">
        <f>(AA519^2)*(1-COS(RADIANS(N517)))+(COS(RADIANS(N517)))</f>
        <v>0.76604444311897801</v>
      </c>
      <c r="AG519">
        <v>0.64003949865191823</v>
      </c>
      <c r="AI519" s="28">
        <f>(T517*T519)*(1-COS(RADIANS(M517)))-T518*(SIN(RADIANS(M517)))</f>
        <v>0</v>
      </c>
      <c r="AJ519" s="28">
        <f>(T518*T519)*(1-COS(RADIANS(M517)))+T517*(SIN(RADIANS(M517)))</f>
        <v>0</v>
      </c>
      <c r="AK519" s="28">
        <f>(T519^2)*(1-COS(RADIANS(M517)))+(COS(RADIANS(M517)))</f>
        <v>1</v>
      </c>
      <c r="AM519" s="61">
        <v>-5.9374669110116775E-2</v>
      </c>
      <c r="AO519" s="17">
        <v>0</v>
      </c>
      <c r="AP519">
        <v>1</v>
      </c>
      <c r="AR519" s="73">
        <f>(T517*T517)*(1-COS(RADIANS(O517-45)))-T517*(SIN(RADIANS(O517-45)))</f>
        <v>0</v>
      </c>
      <c r="AS519" s="73">
        <f>(T518*T519)*(1-COS(RADIANS(O517-45)))+T517*(SIN(RADIANS(O517-45)))</f>
        <v>0</v>
      </c>
      <c r="AT519" s="73">
        <f>(T519^2)*(1-COS(RADIANS(O517-45)))+(COS(RADIANS(O517-45)))</f>
        <v>1</v>
      </c>
      <c r="AU519" s="10"/>
      <c r="AV519">
        <v>0</v>
      </c>
      <c r="AW519" s="1">
        <v>-5.9374669110116775E-2</v>
      </c>
      <c r="BV519" s="1"/>
      <c r="BY519" t="s">
        <v>9</v>
      </c>
      <c r="BZ519" s="5">
        <f t="shared" si="790"/>
        <v>0.3492962422733713</v>
      </c>
      <c r="CA519" s="6">
        <f t="shared" si="790"/>
        <v>-0.34518112468713447</v>
      </c>
      <c r="CB519" s="7">
        <f>CY518</f>
        <v>-0.29614655599572304</v>
      </c>
      <c r="CC519" s="8">
        <f>DU518</f>
        <v>-0.83484759913777018</v>
      </c>
      <c r="CE519" s="10"/>
      <c r="CH519">
        <f>((SUMPRODUCT(CM518:CM520,CK518:CK520))*(SUMPRODUCT(CM518:CM520,CL518:CL520)))-((SUMPRODUCT(CN518:CN520,CK518:CK520))*(SUMPRODUCT(CN518:CN520,CL518:CL520)))</f>
        <v>-3.3643525274132724E-2</v>
      </c>
      <c r="CI519" s="67"/>
      <c r="CJ519" s="10" t="s">
        <v>9</v>
      </c>
      <c r="CK519" s="5">
        <f t="shared" si="791"/>
        <v>0.3492962422733713</v>
      </c>
      <c r="CL519" s="6">
        <f t="shared" si="791"/>
        <v>-0.34518112468713447</v>
      </c>
      <c r="CM519" s="7">
        <f>FA518</f>
        <v>-0.28153135182748418</v>
      </c>
      <c r="CN519" s="8">
        <f>FW518</f>
        <v>-0.83988891786498554</v>
      </c>
      <c r="CP519">
        <f t="shared" si="788"/>
        <v>-9.8670839279614439E-2</v>
      </c>
      <c r="CQ519">
        <f t="shared" si="788"/>
        <v>-0.32743703463395935</v>
      </c>
      <c r="CR519">
        <f>CK521</f>
        <v>0</v>
      </c>
      <c r="CS519">
        <f>CN521</f>
        <v>0</v>
      </c>
      <c r="CW519" s="28"/>
      <c r="CY519" s="61">
        <v>0.50215762144777087</v>
      </c>
      <c r="DA519" s="17">
        <v>0</v>
      </c>
      <c r="DB519">
        <v>1</v>
      </c>
      <c r="DD519" s="73">
        <f>(DB517*DB519)*(1-COS(RADIANS(CW517+45)))-DB518*(SIN(RADIANS(CW517+45)))</f>
        <v>0</v>
      </c>
      <c r="DE519" s="73">
        <f>(DB518*DB519)*(1-COS(RADIANS(CW517+45)))+DB517*(SIN(RADIANS(CW517+45)))</f>
        <v>0</v>
      </c>
      <c r="DF519" s="73">
        <f>(DB519^2)*(1-COS(RADIANS(CW517+45)))+(COS(RADIANS(CW517+45)))</f>
        <v>1</v>
      </c>
      <c r="DG519" s="10"/>
      <c r="DH519">
        <v>0</v>
      </c>
      <c r="DI519" s="23">
        <f>SIN(RADIANS('[1]Biaxial Input'!$F$21))*SIN(RADIANS(0))</f>
        <v>0</v>
      </c>
      <c r="DK519" s="30">
        <f>(DI517*DI519)*(1-COS(RADIANS(CV517)))-DI518*(SIN(RADIANS(CV517)))</f>
        <v>-4.0010669622570827E-2</v>
      </c>
      <c r="DL519" s="30">
        <f>(DI518*DI519)*(1-COS(RADIANS(CV517)))+DI517*(SIN(RADIANS(CV517)))</f>
        <v>-0.57217923297994577</v>
      </c>
      <c r="DM519" s="30">
        <f>(DI519^2)*(1-COS(RADIANS(CV517)))+(COS(RADIANS(CV517)))</f>
        <v>0.8191520442889918</v>
      </c>
      <c r="DO519">
        <v>0.50215762144777087</v>
      </c>
      <c r="DQ519" s="28">
        <f>(DB517*DB519)*(1-COS(RADIANS(CU517)))-DB518*(SIN(RADIANS(CU517)))</f>
        <v>0</v>
      </c>
      <c r="DR519" s="28">
        <f>(DB518*DB519)*(1-COS(RADIANS(CU517)))+DB517*(SIN(RADIANS(CU517)))</f>
        <v>0</v>
      </c>
      <c r="DS519" s="28">
        <f>(DB519^2)*(1-COS(RADIANS(CU517)))+(COS(RADIANS(CU517)))</f>
        <v>1</v>
      </c>
      <c r="DU519" s="61">
        <v>0.27717801420582183</v>
      </c>
      <c r="DW519" s="17">
        <v>0</v>
      </c>
      <c r="DX519">
        <v>1</v>
      </c>
      <c r="DZ519" s="73">
        <f>(DB517*DB517)*(1-COS(RADIANS(CW517-45)))-DB517*(SIN(RADIANS(CW517-45)))</f>
        <v>0</v>
      </c>
      <c r="EA519" s="73">
        <f>(DB518*DB519)*(1-COS(RADIANS(CW517-45)))+DB517*(SIN(RADIANS(CW517-45)))</f>
        <v>0</v>
      </c>
      <c r="EB519" s="73">
        <f>(DB519^2)*(1-COS(RADIANS(CW517-45)))+(COS(RADIANS(CW517-45)))</f>
        <v>1</v>
      </c>
      <c r="EC519" s="10"/>
      <c r="ED519">
        <v>0</v>
      </c>
      <c r="EE519" s="1">
        <v>0.27717801420582183</v>
      </c>
      <c r="EG519">
        <f>CY519+DU519</f>
        <v>0.77933563565359276</v>
      </c>
      <c r="EH519">
        <f>EG519/(SQRT(EG517^2+EG518^2+EG519^2))</f>
        <v>0.55107351279098393</v>
      </c>
      <c r="EJ519">
        <f>Q519+AM519</f>
        <v>0.58066482954180143</v>
      </c>
      <c r="EK519">
        <f>EJ519/(SQRT(EJ517^2+EJ518^2+EJ519^2))</f>
        <v>0.41059203856553866</v>
      </c>
      <c r="EM519" s="23">
        <f>CY517*DU518-CY518*DU517</f>
        <v>-0.8191520442889918</v>
      </c>
      <c r="ER519">
        <f t="shared" ref="ER519:ES521" si="794">CK518</f>
        <v>0.93180266183863136</v>
      </c>
      <c r="ES519">
        <f t="shared" si="794"/>
        <v>-0.87956522186239505</v>
      </c>
      <c r="ET519" t="e">
        <f>#REF!</f>
        <v>#REF!</v>
      </c>
      <c r="EU519" t="e">
        <f>#REF!</f>
        <v>#REF!</v>
      </c>
      <c r="EY519" s="28"/>
      <c r="EZ519" s="10"/>
      <c r="FA519" s="61">
        <v>0.49724371705037024</v>
      </c>
      <c r="FB519" s="13">
        <f>BW520</f>
        <v>0</v>
      </c>
      <c r="FC519" s="17">
        <v>0</v>
      </c>
      <c r="FD519">
        <v>1</v>
      </c>
      <c r="FF519" s="73">
        <f>(FD517*FD519)*(1-COS(RADIANS(EY517+45)))-FD518*(SIN(RADIANS(EY517+45)))</f>
        <v>0</v>
      </c>
      <c r="FG519" s="73">
        <f>(FD518*FD519)*(1-COS(RADIANS(EY517+45)))+FD517*(SIN(RADIANS(EY517+45)))</f>
        <v>0</v>
      </c>
      <c r="FH519" s="73">
        <f>(FD519^2)*(1-COS(RADIANS(EY517+45)))+(COS(RADIANS(EY517+45)))</f>
        <v>1</v>
      </c>
      <c r="FI519" s="10"/>
      <c r="FJ519">
        <v>0</v>
      </c>
      <c r="FK519" s="23">
        <f>SIN(RADIANS(176))*SIN(RADIANS(0))</f>
        <v>0</v>
      </c>
      <c r="FM519" s="30">
        <f>(FK517*FK519)*(1-COS(RADIANS(EX517)))-FK518*(SIN(RADIANS(EX517)))</f>
        <v>-4.0010669622570827E-2</v>
      </c>
      <c r="FN519" s="30">
        <f>(FK518*FK519)*(1-COS(RADIANS(EX517)))+FK517*(SIN(RADIANS(EX517)))</f>
        <v>-0.57217923297994577</v>
      </c>
      <c r="FO519" s="30">
        <f>(FK519^2)*(1-COS(RADIANS(EX517)))+(COS(RADIANS(EX517)))</f>
        <v>0.8191520442889918</v>
      </c>
      <c r="FQ519">
        <v>0.49724371705037024</v>
      </c>
      <c r="FS519" s="28">
        <f>(FD517*FD519)*(1-COS(RADIANS(EW517)))-FD518*(SIN(RADIANS(EW517)))</f>
        <v>0</v>
      </c>
      <c r="FT519" s="28">
        <f>(FD518*FD519)*(1-COS(RADIANS(EW517)))+FD517*(SIN(RADIANS(EW517)))</f>
        <v>0</v>
      </c>
      <c r="FU519" s="28">
        <f>(FD519^2)*(1-COS(RADIANS(EW517)))+(COS(RADIANS(EW517)))</f>
        <v>1</v>
      </c>
      <c r="FW519" s="61">
        <v>0.28589965755680241</v>
      </c>
      <c r="FX519" s="13">
        <f>BX520</f>
        <v>0</v>
      </c>
      <c r="FY519" s="17">
        <v>0</v>
      </c>
      <c r="FZ519">
        <v>1</v>
      </c>
      <c r="GB519" s="73">
        <f>(FD517*FD517)*(1-COS(RADIANS(EY517-45)))-FD517*(SIN(RADIANS(EY517-45)))</f>
        <v>0</v>
      </c>
      <c r="GC519" s="73">
        <f>(FD518*FD519)*(1-COS(RADIANS(EY517-45)))+FD517*(SIN(RADIANS(EY517-45)))</f>
        <v>0</v>
      </c>
      <c r="GD519" s="73">
        <f>(FD519^2)*(1-COS(RADIANS(EY517-45)))+(COS(RADIANS(EY517-45)))</f>
        <v>1</v>
      </c>
      <c r="GE519" s="10"/>
      <c r="GF519">
        <v>0</v>
      </c>
      <c r="GG519" s="1">
        <v>0.28589965755680241</v>
      </c>
      <c r="GI519">
        <f>FA519+FW519</f>
        <v>0.78314337460717265</v>
      </c>
      <c r="GJ519">
        <f>GI519/(SQRT(GI517^2+GI518^2+GI519^2))</f>
        <v>0.55376599082604838</v>
      </c>
      <c r="GL519" t="e">
        <f>#REF!+DC519</f>
        <v>#REF!</v>
      </c>
      <c r="GM519" t="e">
        <f>GL519/(SQRT(GL517^2+GL518^2+GL519^2))</f>
        <v>#REF!</v>
      </c>
      <c r="GO519" s="27">
        <f>FA517*FW518-FA518*FW517</f>
        <v>-0.8191520442889918</v>
      </c>
    </row>
    <row r="520" spans="1:197" x14ac:dyDescent="0.2">
      <c r="D520" t="s">
        <v>10</v>
      </c>
      <c r="E520" s="5">
        <f t="shared" si="789"/>
        <v>-0.24002904019609339</v>
      </c>
      <c r="F520" s="6">
        <f t="shared" si="789"/>
        <v>-0.45893572105630898</v>
      </c>
      <c r="G520" s="7">
        <f t="shared" si="792"/>
        <v>0.64003949865191823</v>
      </c>
      <c r="H520" s="8">
        <f t="shared" si="793"/>
        <v>-5.9374669110116775E-2</v>
      </c>
      <c r="J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W520" s="1"/>
      <c r="BV520" s="1"/>
      <c r="BY520" t="s">
        <v>10</v>
      </c>
      <c r="BZ520" s="5">
        <f t="shared" si="790"/>
        <v>-9.8670839279614439E-2</v>
      </c>
      <c r="CA520" s="6">
        <f t="shared" si="790"/>
        <v>-0.32743703463395935</v>
      </c>
      <c r="CB520" s="7">
        <f>CY519</f>
        <v>0.50215762144777087</v>
      </c>
      <c r="CC520" s="8">
        <f>DU519</f>
        <v>0.27717801420582183</v>
      </c>
      <c r="CE520" s="10"/>
      <c r="CG520" s="10" t="s">
        <v>160</v>
      </c>
      <c r="CH520" s="10">
        <f>-CH517*((EY517-CW517)/(CH519-CE518))</f>
        <v>249.89756133695954</v>
      </c>
      <c r="CI520" s="67"/>
      <c r="CJ520" s="10" t="s">
        <v>10</v>
      </c>
      <c r="CK520" s="5">
        <f t="shared" si="791"/>
        <v>-9.8670839279614439E-2</v>
      </c>
      <c r="CL520" s="6">
        <f t="shared" si="791"/>
        <v>-0.32743703463395935</v>
      </c>
      <c r="CM520" s="7">
        <f>FA519</f>
        <v>0.49724371705037024</v>
      </c>
      <c r="CN520" s="8">
        <f>FW519</f>
        <v>0.28589965755680241</v>
      </c>
      <c r="CW520" s="28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EE520" s="1"/>
      <c r="EI520" s="64">
        <f>(DEGREES(ACOS((EH517*EK517+EH518*EK518+EH519*EK519)/((SQRT(EH517^2+EH518^2+EH519^2))*(SQRT(EK517^2+EK518^2+EK519^2))))))</f>
        <v>9.3426002177170648</v>
      </c>
      <c r="ER520">
        <f t="shared" si="794"/>
        <v>0.3492962422733713</v>
      </c>
      <c r="ES520">
        <f t="shared" si="794"/>
        <v>-0.34518112468713447</v>
      </c>
      <c r="ET520" t="e">
        <f>#REF!</f>
        <v>#REF!</v>
      </c>
      <c r="EU520" t="e">
        <f>#REF!</f>
        <v>#REF!</v>
      </c>
      <c r="EY520" s="28"/>
      <c r="EZ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GG520" s="1"/>
      <c r="GK520" s="64" t="e">
        <f>(DEGREES(ACOS((GJ517*GM517+GJ518*GM518+GJ519*GM519)/((SQRT(GJ517^2+GJ518^2+GJ519^2))*(SQRT(GM517^2+GM518^2+GM519^2))))))</f>
        <v>#VALUE!</v>
      </c>
    </row>
    <row r="521" spans="1:197" x14ac:dyDescent="0.2">
      <c r="Q521" s="82" t="s">
        <v>148</v>
      </c>
      <c r="R521" s="13"/>
      <c r="T521" s="10"/>
      <c r="U521" s="10"/>
      <c r="V521" s="10"/>
      <c r="W521" s="10"/>
      <c r="X521" s="10"/>
      <c r="Y521" s="10"/>
      <c r="Z521" s="80"/>
      <c r="AA521" s="23" t="s">
        <v>149</v>
      </c>
      <c r="AE521" s="1"/>
      <c r="AG521" s="80"/>
      <c r="AK521" s="13"/>
      <c r="AL521" s="81"/>
      <c r="AM521" s="82" t="s">
        <v>150</v>
      </c>
      <c r="AO521" s="13"/>
      <c r="AP521" s="13"/>
      <c r="AS521" s="1"/>
      <c r="AW521" s="1"/>
      <c r="BV521" s="1"/>
      <c r="CE521" s="10"/>
      <c r="CS521" s="15"/>
      <c r="CW521" s="28"/>
      <c r="CY521" s="82" t="s">
        <v>148</v>
      </c>
      <c r="CZ521" s="13"/>
      <c r="DB521" s="10"/>
      <c r="DC521" s="10"/>
      <c r="DD521" s="10"/>
      <c r="DE521" s="10"/>
      <c r="DF521" s="10"/>
      <c r="DG521" s="10"/>
      <c r="DH521" s="80"/>
      <c r="DI521" s="23" t="s">
        <v>149</v>
      </c>
      <c r="DM521" s="1"/>
      <c r="DO521" s="80"/>
      <c r="DS521" s="13"/>
      <c r="DT521" s="81"/>
      <c r="DU521" s="82" t="s">
        <v>150</v>
      </c>
      <c r="DW521" s="13"/>
      <c r="DX521" s="13"/>
      <c r="EA521" s="1"/>
      <c r="EE521" s="1"/>
      <c r="ER521">
        <f t="shared" si="794"/>
        <v>-9.8670839279614439E-2</v>
      </c>
      <c r="ES521">
        <f t="shared" si="794"/>
        <v>-0.32743703463395935</v>
      </c>
      <c r="ET521" t="e">
        <f>#REF!</f>
        <v>#REF!</v>
      </c>
      <c r="EU521" t="e">
        <f>#REF!</f>
        <v>#REF!</v>
      </c>
      <c r="EY521" s="28"/>
      <c r="EZ521" s="10"/>
      <c r="FA521" s="82" t="s">
        <v>148</v>
      </c>
      <c r="FB521" s="13"/>
      <c r="FD521" s="10"/>
      <c r="FE521" s="10"/>
      <c r="FF521" s="10"/>
      <c r="FG521" s="10"/>
      <c r="FH521" s="10"/>
      <c r="FI521" s="10"/>
      <c r="FJ521" s="80"/>
      <c r="FK521" s="23" t="s">
        <v>149</v>
      </c>
      <c r="FO521" s="1"/>
      <c r="FQ521" s="80"/>
      <c r="FU521" s="13"/>
      <c r="FV521" s="81"/>
      <c r="FW521" s="82" t="s">
        <v>150</v>
      </c>
      <c r="FY521" s="13"/>
      <c r="FZ521" s="13"/>
      <c r="GC521" s="1"/>
      <c r="GG521" s="1"/>
      <c r="GK521" s="13"/>
    </row>
    <row r="522" spans="1:197" x14ac:dyDescent="0.2">
      <c r="E522" s="5" t="s">
        <v>4</v>
      </c>
      <c r="F522" s="6" t="s">
        <v>5</v>
      </c>
      <c r="G522" s="7" t="s">
        <v>6</v>
      </c>
      <c r="H522" s="8" t="s">
        <v>1</v>
      </c>
      <c r="I522">
        <v>10</v>
      </c>
      <c r="J522" s="9" t="s">
        <v>7</v>
      </c>
      <c r="K522">
        <v>10</v>
      </c>
      <c r="L522" s="10"/>
      <c r="M522" s="17">
        <f>A486</f>
        <v>120</v>
      </c>
      <c r="N522" s="17">
        <f>B486</f>
        <v>45</v>
      </c>
      <c r="O522" s="17">
        <f>C486</f>
        <v>167.8</v>
      </c>
      <c r="Q522" s="61">
        <f t="array" ref="Q522:Q524">MMULT(AI522:AK524,AG522:AG524)</f>
        <v>0.73172300288470526</v>
      </c>
      <c r="R522" s="13"/>
      <c r="S522" s="17">
        <v>1</v>
      </c>
      <c r="T522">
        <v>0</v>
      </c>
      <c r="V522" s="73">
        <f>(T522^2)*(1-COS(RADIANS(O522+45)))+(COS(RADIANS(O522+45)))</f>
        <v>-0.84056660349568413</v>
      </c>
      <c r="W522" s="73">
        <f>(T522*T523)*(1-COS(RADIANS(O522+45)))-T524*(SIN(RADIANS(O522+45)))</f>
        <v>0.54170821028274008</v>
      </c>
      <c r="X522" s="73">
        <f>(T522*T524)*(1-COS(RADIANS(O522+45)))+T523*(SIN(RADIANS(O522+45)))</f>
        <v>0</v>
      </c>
      <c r="Y522" s="10"/>
      <c r="Z522">
        <f t="array" ref="Z522:Z524">MMULT(V522:X524,S522:S524)</f>
        <v>-0.84056660349568413</v>
      </c>
      <c r="AA522" s="23">
        <f>COS(RADIANS('[1]Biaxial Input'!$F$21))</f>
        <v>-0.9975640502598242</v>
      </c>
      <c r="AC522" s="30">
        <f>(AA522^2)*(1-COS(RADIANS(N522)))+(COS(RADIANS(N522)))</f>
        <v>0.99857479166422358</v>
      </c>
      <c r="AD522" s="30">
        <f>(AA522*AA523)*(1-COS(RADIANS(N522)))-AA524*(SIN(RADIANS(N522)))</f>
        <v>-2.0381428756221641E-2</v>
      </c>
      <c r="AE522" s="30">
        <f>(AA522*AA524)*(1-COS(RADIANS(N522)))+AA523*(SIN(RADIANS(N522)))</f>
        <v>4.9325275616132508E-2</v>
      </c>
      <c r="AG522">
        <f t="array" ref="AG522:AG524">MMULT(AC522:AE524,Z522:Z524)</f>
        <v>-0.82832783367106888</v>
      </c>
      <c r="AI522" s="28">
        <f>(T522^2)*(1-COS(RADIANS(M522)))+(COS(RADIANS(M522)))</f>
        <v>-0.49999999999999978</v>
      </c>
      <c r="AJ522" s="28">
        <f>(T522*T523)*(1-COS(RADIANS(M522)))-T524*(SIN(RADIANS(M522)))</f>
        <v>-0.86602540378443871</v>
      </c>
      <c r="AK522" s="28">
        <f>(T522*T524)*(1-COS(RADIANS(M522)))+T523*(SIN(RADIANS(M522)))</f>
        <v>0</v>
      </c>
      <c r="AM522" s="61">
        <f t="array" ref="AM522:AM524">MMULT(AI522:AK524,AW522:AW524)</f>
        <v>-0.24630484814143411</v>
      </c>
      <c r="AN522" s="13"/>
      <c r="AO522" s="17">
        <v>1</v>
      </c>
      <c r="AP522">
        <v>0</v>
      </c>
      <c r="AR522" s="73">
        <f>(T522^2)*(1-COS(RADIANS(O522-45)))+(COS(RADIANS(O522-45)))</f>
        <v>-0.54170821028274008</v>
      </c>
      <c r="AS522" s="73">
        <f>(T522*T523)*(1-COS(RADIANS(O522-45)))-T524*(SIN(RADIANS(O522-45)))</f>
        <v>-0.84056660349568413</v>
      </c>
      <c r="AT522" s="73">
        <f>(T522*T524)*(1-COS(RADIANS(O522-45)))+T523*(SIN(RADIANS(O522-45)))</f>
        <v>0</v>
      </c>
      <c r="AU522" s="10"/>
      <c r="AV522">
        <f t="array" ref="AV522:AV524">MMULT(AR522:AT524,S522:S524)</f>
        <v>-0.54170821028274008</v>
      </c>
      <c r="AW522" s="1">
        <f t="array" ref="AW522:AW524">MMULT(AC522:AE524,AV522:AV524)</f>
        <v>-0.558068111569893</v>
      </c>
      <c r="BZ522" s="5" t="s">
        <v>4</v>
      </c>
      <c r="CA522" s="6" t="s">
        <v>5</v>
      </c>
      <c r="CB522" s="7" t="s">
        <v>6</v>
      </c>
      <c r="CC522" s="8" t="s">
        <v>1</v>
      </c>
      <c r="CD522">
        <v>9</v>
      </c>
      <c r="CE522" s="9" t="s">
        <v>7</v>
      </c>
      <c r="CG522" s="90" t="s">
        <v>157</v>
      </c>
      <c r="CH522" s="61">
        <f>CE523-((CH524-CE523)/(EY522-CW522))*CW522</f>
        <v>5.8265583145608435</v>
      </c>
      <c r="CI522" s="10"/>
      <c r="CK522" s="5" t="s">
        <v>4</v>
      </c>
      <c r="CL522" s="6" t="s">
        <v>5</v>
      </c>
      <c r="CM522" s="7" t="s">
        <v>6</v>
      </c>
      <c r="CN522" s="8" t="s">
        <v>1</v>
      </c>
      <c r="CO522" s="10"/>
      <c r="CP522">
        <f t="shared" ref="CP522:CQ524" si="795">BZ523</f>
        <v>0.93180266183863136</v>
      </c>
      <c r="CQ522">
        <f t="shared" si="795"/>
        <v>-0.87956522186239505</v>
      </c>
      <c r="CR522">
        <f>CI526</f>
        <v>0</v>
      </c>
      <c r="CS522">
        <f>CL526</f>
        <v>0</v>
      </c>
      <c r="CU522" s="17">
        <f>CU426</f>
        <v>80</v>
      </c>
      <c r="CV522" s="17">
        <f>CV426</f>
        <v>40</v>
      </c>
      <c r="CW522" s="31">
        <f>CH429</f>
        <v>215.69152860148535</v>
      </c>
      <c r="CY522" s="61">
        <f t="array" ref="CY522:CY524">MMULT(DQ522:DS524,DO522:DO524)</f>
        <v>0.71771961874273116</v>
      </c>
      <c r="CZ522" s="13"/>
      <c r="DA522" s="17">
        <v>1</v>
      </c>
      <c r="DB522">
        <v>0</v>
      </c>
      <c r="DD522" s="73">
        <f>(DB522^2)*(1-COS(RADIANS(CW522+45)))+(COS(RADIANS(CW522+45)))</f>
        <v>-0.16174972970053988</v>
      </c>
      <c r="DE522" s="73">
        <f>(DB522*DB523)*(1-COS(RADIANS(CW522+45)))-DB524*(SIN(RADIANS(CW522+45)))</f>
        <v>0.98683181188174218</v>
      </c>
      <c r="DF522" s="73">
        <f>(DB522*DB524)*(1-COS(RADIANS(CW522+45)))+DB523*(SIN(RADIANS(CW522+45)))</f>
        <v>0</v>
      </c>
      <c r="DG522" s="10"/>
      <c r="DH522">
        <f t="array" ref="DH522:DH524">MMULT(DD522:DF524,DA522:DA524)</f>
        <v>-0.16174972970053988</v>
      </c>
      <c r="DI522" s="23">
        <f>COS(RADIANS('[1]Biaxial Input'!$F$21))</f>
        <v>-0.9975640502598242</v>
      </c>
      <c r="DK522" s="30">
        <f>(DI522^2)*(1-COS(RADIANS(CV522)))+(COS(RADIANS(CV522)))</f>
        <v>0.99886158030145311</v>
      </c>
      <c r="DL522" s="30">
        <f>(DI522*DI523)*(1-COS(RADIANS(CV522)))-DI524*(SIN(RADIANS(CV522)))</f>
        <v>-1.6280160168985456E-2</v>
      </c>
      <c r="DM522" s="30">
        <f>(DI522*DI524)*(1-COS(RADIANS(CV522)))+DI523*(SIN(RADIANS(CV522)))</f>
        <v>4.4838597018148282E-2</v>
      </c>
      <c r="DO522">
        <f t="array" ref="DO522:DO524">MMULT(DK522:DM524,DH522:DH524)</f>
        <v>-0.14549981066472925</v>
      </c>
      <c r="DQ522" s="28">
        <f>(DB522^2)*(1-COS(RADIANS(CU522)))+(COS(RADIANS(CU522)))</f>
        <v>0.17364817766693041</v>
      </c>
      <c r="DR522" s="28">
        <f>(DB522*DB523)*(1-COS(RADIANS(CU522)))-DB524*(SIN(RADIANS(CU522)))</f>
        <v>-0.98480775301220802</v>
      </c>
      <c r="DS522" s="28">
        <f>(DB522*DB524)*(1-COS(RADIANS(CU522)))+DB523*(SIN(RADIANS(CU522)))</f>
        <v>0</v>
      </c>
      <c r="DU522" s="61">
        <f t="array" ref="DU522:DU524">MMULT(DQ522:DS524,EE522:EE524)</f>
        <v>-0.30965182898317944</v>
      </c>
      <c r="DV522" s="13"/>
      <c r="DW522" s="17">
        <v>1</v>
      </c>
      <c r="DX522">
        <v>0</v>
      </c>
      <c r="DZ522" s="73">
        <f>(DB522^2)*(1-COS(RADIANS(CW522-45)))+(COS(RADIANS(CW522-45)))</f>
        <v>-0.98683181188174229</v>
      </c>
      <c r="EA522" s="73">
        <f>(DB522*DB523)*(1-COS(RADIANS(CW522-45)))-DB524*(SIN(RADIANS(CW522-45)))</f>
        <v>-0.16174972970053983</v>
      </c>
      <c r="EB522" s="73">
        <f>(DB522*DB524)*(1-COS(RADIANS(CW522-45)))+DB523*(SIN(RADIANS(CW522-45)))</f>
        <v>0</v>
      </c>
      <c r="EC522" s="10"/>
      <c r="ED522">
        <f t="array" ref="ED522:ED524">MMULT(DZ522:EB524,DA522:DA524)</f>
        <v>-0.98683181188174229</v>
      </c>
      <c r="EE522" s="1">
        <f t="array" ref="EE522:EE524">MMULT(DK522:DM524,ED522:ED524)</f>
        <v>-0.98834169461475829</v>
      </c>
      <c r="EG522">
        <f>CY522+DU522</f>
        <v>0.40806778975955171</v>
      </c>
      <c r="EH522">
        <f>EG522/(SQRT(EG522^2+EG523^2+EG524^2))</f>
        <v>0.28854750132278539</v>
      </c>
      <c r="EJ522">
        <f>Q522+AM522</f>
        <v>0.48541815474327116</v>
      </c>
      <c r="EK522">
        <f>EJ522/(SQRT(EJ522^2+EJ523^2+EJ524^2))</f>
        <v>0.34324246893002791</v>
      </c>
      <c r="EM522" s="23">
        <f>CY523*DU524-CY524*DU523</f>
        <v>0.62369407058201221</v>
      </c>
      <c r="EO522" s="15">
        <v>9</v>
      </c>
      <c r="EP522" s="9" t="s">
        <v>7</v>
      </c>
      <c r="EW522" s="17">
        <f>CU522</f>
        <v>80</v>
      </c>
      <c r="EX522" s="17">
        <f>CV522</f>
        <v>40</v>
      </c>
      <c r="EY522" s="31">
        <f>1+CW522</f>
        <v>216.69152860148535</v>
      </c>
      <c r="EZ522" s="10"/>
      <c r="FA522" s="61">
        <f t="array" ref="FA522:FA524">MMULT(FS522:FU524,FQ522:FQ524)</f>
        <v>0.72301447614190628</v>
      </c>
      <c r="FB522" s="13">
        <f>BW523</f>
        <v>0</v>
      </c>
      <c r="FC522" s="17">
        <v>1</v>
      </c>
      <c r="FD522">
        <v>0</v>
      </c>
      <c r="FF522" s="73">
        <f>(FD522^2)*(1-COS(RADIANS(EY522+45)))+(COS(RADIANS(EY522+45)))</f>
        <v>-0.14450250456705321</v>
      </c>
      <c r="FG522" s="73">
        <f>(FD522*FD523)*(1-COS(RADIANS(EY522+45)))-FD524*(SIN(RADIANS(EY522+45)))</f>
        <v>0.98950443464081994</v>
      </c>
      <c r="FH522" s="73">
        <f>(FD522*FD524)*(1-COS(RADIANS(EY522+45)))+FD523*(SIN(RADIANS(EY522+45)))</f>
        <v>0</v>
      </c>
      <c r="FI522" s="10"/>
      <c r="FJ522">
        <f t="array" ref="FJ522:FJ524">MMULT(FF522:FH524,FC522:FC524)</f>
        <v>-0.14450250456705321</v>
      </c>
      <c r="FK522" s="23">
        <f>COS(RADIANS(176))</f>
        <v>-0.9975640502598242</v>
      </c>
      <c r="FM522" s="30">
        <f>(FK522^2)*(1-COS(RADIANS(EX522)))+(COS(RADIANS(EX522)))</f>
        <v>0.99886158030145311</v>
      </c>
      <c r="FN522" s="30">
        <f>(FK522*FK523)*(1-COS(RADIANS(EX522)))-FK524*(SIN(RADIANS(EX522)))</f>
        <v>-1.6280160168985456E-2</v>
      </c>
      <c r="FO522" s="30">
        <f>(FK522*FK524)*(1-COS(RADIANS(EX522)))+FK523*(SIN(RADIANS(EX522)))</f>
        <v>4.4838597018148282E-2</v>
      </c>
      <c r="FQ522">
        <f t="array" ref="FQ522:FQ524">MMULT(FM522:FO524,FJ522:FJ524)</f>
        <v>-0.12822870938549077</v>
      </c>
      <c r="FS522" s="28">
        <f>(FD522^2)*(1-COS(RADIANS(EW522)))+(COS(RADIANS(EW522)))</f>
        <v>0.17364817766693041</v>
      </c>
      <c r="FT522" s="28">
        <f>(FD522*FD523)*(1-COS(RADIANS(EW522)))-FD524*(SIN(RADIANS(EW522)))</f>
        <v>-0.98480775301220802</v>
      </c>
      <c r="FU522" s="28">
        <f>(FD522*FD524)*(1-COS(RADIANS(EW522)))+FD523*(SIN(RADIANS(EW522)))</f>
        <v>0</v>
      </c>
      <c r="FW522" s="61">
        <f t="array" ref="FW522:FW524">MMULT(FS522:FU524,GG522:GG524)</f>
        <v>-0.29707873301548249</v>
      </c>
      <c r="FX522" s="13">
        <f>BX523</f>
        <v>0</v>
      </c>
      <c r="FY522" s="17">
        <v>1</v>
      </c>
      <c r="FZ522">
        <v>0</v>
      </c>
      <c r="GB522" s="73">
        <f>(FD522^2)*(1-COS(RADIANS(EY522-45)))+(COS(RADIANS(EY522-45)))</f>
        <v>-0.98950443464082005</v>
      </c>
      <c r="GC522" s="73">
        <f>(FD522*FD523)*(1-COS(RADIANS(EY522-45)))-FD524*(SIN(RADIANS(EY522-45)))</f>
        <v>-0.14450250456705271</v>
      </c>
      <c r="GD522" s="73">
        <f>(FD522*FD524)*(1-COS(RADIANS(EY522-45)))+FD523*(SIN(RADIANS(EY522-45)))</f>
        <v>0</v>
      </c>
      <c r="GE522" s="10"/>
      <c r="GF522">
        <f t="array" ref="GF522:GF524">MMULT(GB522:GD524,FC522:FC524)</f>
        <v>-0.98950443464082005</v>
      </c>
      <c r="GG522" s="1">
        <f t="array" ref="GG522:GG524">MMULT(FM522:FO524,GF522:GF524)</f>
        <v>-0.99073048721979662</v>
      </c>
      <c r="GI522">
        <f>FA522+FW522</f>
        <v>0.42593574312642379</v>
      </c>
      <c r="GJ522">
        <f>GI522/(SQRT(GI522^2+GI523^2+GI524^2))</f>
        <v>0.30118205231442563</v>
      </c>
      <c r="GL522" t="e">
        <f>CH523+DC522</f>
        <v>#VALUE!</v>
      </c>
      <c r="GM522" t="e">
        <f>GL522/(SQRT(GL522^2+GL523^2+GL524^2))</f>
        <v>#VALUE!</v>
      </c>
      <c r="GO522" s="27">
        <f>FA523*FW524-FA524*FW523</f>
        <v>0.62369407058201221</v>
      </c>
    </row>
    <row r="523" spans="1:197" x14ac:dyDescent="0.2">
      <c r="D523" t="s">
        <v>8</v>
      </c>
      <c r="E523" s="5">
        <f t="shared" ref="E523:F525" si="796">E518</f>
        <v>0.89699707659114825</v>
      </c>
      <c r="F523" s="6">
        <f t="shared" si="796"/>
        <v>-0.83821484324154183</v>
      </c>
      <c r="G523" s="7">
        <f>Q522</f>
        <v>0.73172300288470526</v>
      </c>
      <c r="H523" s="8">
        <f>AM522</f>
        <v>-0.24630484814143411</v>
      </c>
      <c r="J523" s="9">
        <f>((SUMPRODUCT(G523:G525,E523:E525))*(SUMPRODUCT(G523:G525,F523:F525)))-((SUMPRODUCT(H523:H525,E523:E525))*(SUMPRODUCT(H523:H525,F523:F525)))</f>
        <v>3.1306470455876756E-2</v>
      </c>
      <c r="Q523" s="61">
        <v>-0.53401012280677651</v>
      </c>
      <c r="S523" s="17">
        <v>0</v>
      </c>
      <c r="T523">
        <v>0</v>
      </c>
      <c r="V523" s="73">
        <f>(T522*T523)*(1-COS(RADIANS(O522+45)))+T524*(SIN(RADIANS(O522+45)))</f>
        <v>-0.54170821028274008</v>
      </c>
      <c r="W523" s="73">
        <f>(T523^2)*(1-COS(RADIANS(O522+45)))+(COS(RADIANS(O522+45)))</f>
        <v>-0.84056660349568413</v>
      </c>
      <c r="X523" s="73">
        <f>(T523*T524)*(1-COS(RADIANS(O522+45)))-T522*(SIN(RADIANS(O522+45)))</f>
        <v>0</v>
      </c>
      <c r="Y523" s="10"/>
      <c r="Z523">
        <v>-0.54170821028274008</v>
      </c>
      <c r="AA523" s="23">
        <f>SIN(RADIANS('[1]Biaxial Input'!$F$21))*(COS(RADIANS(0)))</f>
        <v>6.9756473744125524E-2</v>
      </c>
      <c r="AC523" s="30">
        <f>(AA522*AA523)*(1-COS(RADIANS(N522)))+AA524*(SIN(RADIANS(N522)))</f>
        <v>-2.0381428756221641E-2</v>
      </c>
      <c r="AD523" s="30">
        <f>(AA523^2)*(1-COS(RADIANS(N522)))+(COS(RADIANS(N522)))</f>
        <v>0.70853198952232399</v>
      </c>
      <c r="AE523" s="30">
        <f>(AA523*AA524)*(1-COS(RADIANS(N522)))-AA522*(SIN(RADIANS(N522)))</f>
        <v>0.70538430460663959</v>
      </c>
      <c r="AG523">
        <v>-0.36668564762820077</v>
      </c>
      <c r="AI523" s="28">
        <f>(T522*T523)*(1-COS(RADIANS(M522)))+T524*(SIN(RADIANS(M522)))</f>
        <v>0.86602540378443871</v>
      </c>
      <c r="AJ523" s="28">
        <f>(T523^2)*(1-COS(RADIANS(M522)))+(COS(RADIANS(M522)))</f>
        <v>-0.49999999999999978</v>
      </c>
      <c r="AK523" s="28">
        <f>(T523*T524)*(1-COS(RADIANS(M522)))-T522*(SIN(RADIANS(M522)))</f>
        <v>0</v>
      </c>
      <c r="AM523" s="61">
        <v>-0.78660571925921441</v>
      </c>
      <c r="AO523" s="17">
        <v>0</v>
      </c>
      <c r="AP523">
        <v>0</v>
      </c>
      <c r="AR523" s="73">
        <f>(T522*T523)*(1-COS(RADIANS(O522-45)))+T524*(SIN(RADIANS(O522-45)))</f>
        <v>0.84056660349568413</v>
      </c>
      <c r="AS523" s="73">
        <f>(T523^2)*(1-COS(RADIANS(O522-45)))+(COS(RADIANS(O522-45)))</f>
        <v>-0.54170821028274008</v>
      </c>
      <c r="AT523" s="73">
        <f>(T523*T524)*(1-COS(RADIANS(O522-45)))-T522*(SIN(RADIANS(O522-45)))</f>
        <v>0</v>
      </c>
      <c r="AU523" s="10"/>
      <c r="AV523">
        <v>0.84056660349568413</v>
      </c>
      <c r="AW523" s="1">
        <v>0.60660911519535743</v>
      </c>
      <c r="BY523" t="s">
        <v>8</v>
      </c>
      <c r="BZ523" s="5">
        <f t="shared" ref="BZ523:CA525" si="797">BZ518</f>
        <v>0.93180266183863136</v>
      </c>
      <c r="CA523" s="6">
        <f t="shared" si="797"/>
        <v>-0.87956522186239505</v>
      </c>
      <c r="CB523" s="7">
        <f>CY522</f>
        <v>0.71771961874273116</v>
      </c>
      <c r="CC523" s="8">
        <f>DU522</f>
        <v>-0.30965182898317944</v>
      </c>
      <c r="CE523" s="9">
        <f>((SUMPRODUCT(CB523:CB525,BZ523:BZ525))*(SUMPRODUCT(CB523:(CB525),CA523:CA525)))-((SUMPRODUCT(CC523:CC525,BZ523:BZ525))*(SUMPRODUCT(CC523:CC525,CA523:CA525)))</f>
        <v>1.0547118733938987E-15</v>
      </c>
      <c r="CG523">
        <v>1</v>
      </c>
      <c r="CH523" t="s">
        <v>161</v>
      </c>
      <c r="CI523" s="67"/>
      <c r="CJ523" s="1" t="s">
        <v>8</v>
      </c>
      <c r="CK523" s="5">
        <f t="shared" ref="CK523:CL525" si="798">BZ523</f>
        <v>0.93180266183863136</v>
      </c>
      <c r="CL523" s="6">
        <f t="shared" si="798"/>
        <v>-0.87956522186239505</v>
      </c>
      <c r="CM523" s="7">
        <f>FA522</f>
        <v>0.72301447614190628</v>
      </c>
      <c r="CN523" s="8">
        <f>FW522</f>
        <v>-0.29707873301548249</v>
      </c>
      <c r="CO523" s="10"/>
      <c r="CP523">
        <f t="shared" si="795"/>
        <v>0.3492962422733713</v>
      </c>
      <c r="CQ523">
        <f t="shared" si="795"/>
        <v>-0.34518112468713447</v>
      </c>
      <c r="CR523">
        <f>CJ526</f>
        <v>0</v>
      </c>
      <c r="CS523">
        <f>CM526</f>
        <v>0</v>
      </c>
      <c r="CW523" s="28"/>
      <c r="CY523" s="61">
        <v>-0.27429771314143986</v>
      </c>
      <c r="DA523" s="17">
        <v>0</v>
      </c>
      <c r="DB523">
        <v>0</v>
      </c>
      <c r="DD523" s="73">
        <f>(DB522*DB523)*(1-COS(RADIANS(CW522+45)))+DB524*(SIN(RADIANS(CW522+45)))</f>
        <v>-0.98683181188174218</v>
      </c>
      <c r="DE523" s="73">
        <f>(DB523^2)*(1-COS(RADIANS(CW522+45)))+(COS(RADIANS(CW522+45)))</f>
        <v>-0.16174972970053988</v>
      </c>
      <c r="DF523" s="73">
        <f>(DB523*DB524)*(1-COS(RADIANS(CW522+45)))-DB522*(SIN(RADIANS(CW522+45)))</f>
        <v>0</v>
      </c>
      <c r="DG523" s="10"/>
      <c r="DH523">
        <v>-0.98683181188174218</v>
      </c>
      <c r="DI523" s="23">
        <f>SIN(RADIANS('[1]Biaxial Input'!$F$21))*(COS(RADIANS(0)))</f>
        <v>6.9756473744125524E-2</v>
      </c>
      <c r="DK523" s="30">
        <f>(DI522*DI523)*(1-COS(RADIANS(CV522)))+DI524*(SIN(RADIANS(CV522)))</f>
        <v>-1.6280160168985456E-2</v>
      </c>
      <c r="DL523" s="30">
        <f>(DI523^2)*(1-COS(RADIANS(CV522)))+(COS(RADIANS(CV522)))</f>
        <v>0.7671828628175249</v>
      </c>
      <c r="DM523" s="30">
        <f>(DI523*DI524)*(1-COS(RADIANS(CV522)))-DI522*(SIN(RADIANS(CV522)))</f>
        <v>0.64122181137573508</v>
      </c>
      <c r="DO523">
        <v>-0.7544471430520252</v>
      </c>
      <c r="DQ523" s="28">
        <f>(DB522*DB523)*(1-COS(RADIANS(CU522)))+DB524*(SIN(RADIANS(CU522)))</f>
        <v>0.98480775301220802</v>
      </c>
      <c r="DR523" s="28">
        <f>(DB523^2)*(1-COS(RADIANS(CU522)))+(COS(RADIANS(CU522)))</f>
        <v>0.17364817766693041</v>
      </c>
      <c r="DS523" s="28">
        <f>(DB523*DB524)*(1-COS(RADIANS(CU522)))-DB522*(SIN(RADIANS(CU522)))</f>
        <v>0</v>
      </c>
      <c r="DU523" s="61">
        <v>-0.94898848627262167</v>
      </c>
      <c r="DW523" s="17">
        <v>0</v>
      </c>
      <c r="DX523">
        <v>0</v>
      </c>
      <c r="DZ523" s="73">
        <f>(DB522*DB523)*(1-COS(RADIANS(CW522-45)))+DB524*(SIN(RADIANS(CW522-45)))</f>
        <v>0.16174972970053983</v>
      </c>
      <c r="EA523" s="73">
        <f>(DB523^2)*(1-COS(RADIANS(CW522-45)))+(COS(RADIANS(CW522-45)))</f>
        <v>-0.98683181188174229</v>
      </c>
      <c r="EB523" s="73">
        <f>(DB523*DB524)*(1-COS(RADIANS(CW522-45)))-DB522*(SIN(RADIANS(CW522-45)))</f>
        <v>0</v>
      </c>
      <c r="EC523" s="10"/>
      <c r="ED523">
        <v>0.16174972970053983</v>
      </c>
      <c r="EE523" s="1">
        <v>0.14015740064890586</v>
      </c>
      <c r="EG523">
        <f>CY523+DU523</f>
        <v>-1.2232861994140616</v>
      </c>
      <c r="EH523">
        <f>EG523/(SQRT(EG522^2+EG523^2+EG524^2))</f>
        <v>-0.86499396693760211</v>
      </c>
      <c r="EJ523">
        <f>Q523+AM523</f>
        <v>-1.3206158420659908</v>
      </c>
      <c r="EK523">
        <f>EJ523/(SQRT(EJ522^2+EJ523^2+EJ524^2))</f>
        <v>-0.93381641726724485</v>
      </c>
      <c r="EM523" s="23">
        <f>CY524*DU522-CY522*DU524</f>
        <v>-0.15550439700334709</v>
      </c>
      <c r="EP523" s="9">
        <f>((SUMPRODUCT(CM523:CM525,BZ523:BZ525))*(SUMPRODUCT(CM523:CM525,CA523:CA525)))-((SUMPRODUCT(CN523:CN525,BZ523:BZ525))*(SUMPRODUCT(CN523:CN525,CA523:CA525)))</f>
        <v>-2.7013385051973204E-2</v>
      </c>
      <c r="EY523" s="28"/>
      <c r="EZ523" s="10"/>
      <c r="FA523" s="61">
        <v>-0.25769380350440557</v>
      </c>
      <c r="FB523" s="13">
        <f>BW524</f>
        <v>0</v>
      </c>
      <c r="FC523" s="17">
        <v>0</v>
      </c>
      <c r="FD523">
        <v>0</v>
      </c>
      <c r="FF523" s="73">
        <f>(FD522*FD523)*(1-COS(RADIANS(EY522+45)))+FD524*(SIN(RADIANS(EY522+45)))</f>
        <v>-0.98950443464081994</v>
      </c>
      <c r="FG523" s="73">
        <f>(FD523^2)*(1-COS(RADIANS(EY522+45)))+(COS(RADIANS(EY522+45)))</f>
        <v>-0.14450250456705321</v>
      </c>
      <c r="FH523" s="73">
        <f>(FD523*FD524)*(1-COS(RADIANS(EY522+45)))-FD522*(SIN(RADIANS(EY522+45)))</f>
        <v>0</v>
      </c>
      <c r="FI523" s="10"/>
      <c r="FJ523">
        <v>-0.98950443464081994</v>
      </c>
      <c r="FK523" s="23">
        <f>SIN(RADIANS(176))*(COS(RADIANS(0)))</f>
        <v>6.9756473744125524E-2</v>
      </c>
      <c r="FM523" s="30">
        <f>(FK522*FK523)*(1-COS(RADIANS(EX522)))+FK524*(SIN(RADIANS(EX522)))</f>
        <v>-1.6280160168985456E-2</v>
      </c>
      <c r="FN523" s="30">
        <f>(FK523^2)*(1-COS(RADIANS(EX522)))+(COS(RADIANS(EX522)))</f>
        <v>0.7671828628175249</v>
      </c>
      <c r="FO523" s="30">
        <f>(FK523*FK524)*(1-COS(RADIANS(EX522)))-FK522*(SIN(RADIANS(EX522)))</f>
        <v>0.64122181137573508</v>
      </c>
      <c r="FQ523">
        <v>-0.7567783210192095</v>
      </c>
      <c r="FS523" s="28">
        <f>(FD522*FD523)*(1-COS(RADIANS(EW522)))+FD524*(SIN(RADIANS(EW522)))</f>
        <v>0.98480775301220802</v>
      </c>
      <c r="FT523" s="28">
        <f>(FD523^2)*(1-COS(RADIANS(EW522)))+(COS(RADIANS(EW522)))</f>
        <v>0.17364817766693041</v>
      </c>
      <c r="FU523" s="28">
        <f>(FD523*FD524)*(1-COS(RADIANS(EW522)))-FD522*(SIN(RADIANS(EW522)))</f>
        <v>0</v>
      </c>
      <c r="FW523" s="61">
        <v>-0.9536311059041952</v>
      </c>
      <c r="FX523" s="13">
        <f>BX524</f>
        <v>0</v>
      </c>
      <c r="FY523" s="17">
        <v>0</v>
      </c>
      <c r="FZ523">
        <v>0</v>
      </c>
      <c r="GB523" s="73">
        <f>(FD522*FD523)*(1-COS(RADIANS(EY522-45)))+FD524*(SIN(RADIANS(EY522-45)))</f>
        <v>0.14450250456705271</v>
      </c>
      <c r="GC523" s="73">
        <f>(FD523^2)*(1-COS(RADIANS(EY522-45)))+(COS(RADIANS(EY522-45)))</f>
        <v>-0.98950443464082005</v>
      </c>
      <c r="GD523" s="73">
        <f>(FD523*FD524)*(1-COS(RADIANS(EY522-45)))-FD522*(SIN(RADIANS(EY522-45)))</f>
        <v>0</v>
      </c>
      <c r="GE523" s="10"/>
      <c r="GF523">
        <v>0.14450250456705271</v>
      </c>
      <c r="GG523" s="1">
        <v>0.12696913582192793</v>
      </c>
      <c r="GI523">
        <f>FA523+FW523</f>
        <v>-1.2113249094086007</v>
      </c>
      <c r="GJ523">
        <f>GI523/(SQRT(GI522^2+GI523^2+GI524^2))</f>
        <v>-0.85653605766300189</v>
      </c>
      <c r="GL523">
        <f>CH524+DC523</f>
        <v>-2.7013385051973204E-2</v>
      </c>
      <c r="GM523" t="e">
        <f>GL523/(SQRT(GL522^2+GL523^2+GL524^2))</f>
        <v>#VALUE!</v>
      </c>
      <c r="GO523" s="27">
        <f>FA524*FW522-FA522*FW524</f>
        <v>-0.15550439700334709</v>
      </c>
    </row>
    <row r="524" spans="1:197" x14ac:dyDescent="0.2">
      <c r="D524" t="s">
        <v>9</v>
      </c>
      <c r="E524" s="5">
        <f t="shared" si="796"/>
        <v>0.37119038841203267</v>
      </c>
      <c r="F524" s="6">
        <f t="shared" si="796"/>
        <v>-0.29457406625173815</v>
      </c>
      <c r="G524" s="7">
        <f t="shared" ref="G524:G525" si="799">Q523</f>
        <v>-0.53401012280677651</v>
      </c>
      <c r="H524" s="8">
        <f t="shared" ref="H524:H525" si="800">AM523</f>
        <v>-0.78660571925921441</v>
      </c>
      <c r="J524" s="10"/>
      <c r="Q524" s="61">
        <v>0.42357364860113889</v>
      </c>
      <c r="S524" s="17">
        <v>0</v>
      </c>
      <c r="T524">
        <v>1</v>
      </c>
      <c r="V524" s="73">
        <f>(T522*T524)*(1-COS(RADIANS(O522+45)))-T523*(SIN(RADIANS(O522+45)))</f>
        <v>0</v>
      </c>
      <c r="W524" s="73">
        <f>(T523*T524)*(1-COS(RADIANS(O522+45)))+T522*(SIN(RADIANS(O522+45)))</f>
        <v>0</v>
      </c>
      <c r="X524" s="73">
        <f>(T524^2)*(1-COS(RADIANS(O522+45)))+(COS(RADIANS(O522+45)))</f>
        <v>0.99999999999999989</v>
      </c>
      <c r="Y524" s="10"/>
      <c r="Z524">
        <v>0</v>
      </c>
      <c r="AA524" s="23">
        <f>SIN(RADIANS('[1]Biaxial Input'!$F$21))*SIN(RADIANS(0))</f>
        <v>0</v>
      </c>
      <c r="AC524" s="30">
        <f>(AA522*AA524)*(1-COS(RADIANS(N522)))-AA523*(SIN(RADIANS(N522)))</f>
        <v>-4.9325275616132508E-2</v>
      </c>
      <c r="AD524" s="30">
        <f>(AA523*AA524)*(1-COS(RADIANS(N522)))+AA522*(SIN(RADIANS(N522)))</f>
        <v>-0.70538430460663959</v>
      </c>
      <c r="AE524" s="30">
        <f>(AA524^2)*(1-COS(RADIANS(N522)))+(COS(RADIANS(N522)))</f>
        <v>0.70710678118654757</v>
      </c>
      <c r="AG524">
        <v>0.42357364860113889</v>
      </c>
      <c r="AI524" s="28">
        <f>(T522*T524)*(1-COS(RADIANS(M522)))-T523*(SIN(RADIANS(M522)))</f>
        <v>0</v>
      </c>
      <c r="AJ524" s="28">
        <f>(T523*T524)*(1-COS(RADIANS(M522)))+T522*(SIN(RADIANS(M522)))</f>
        <v>0</v>
      </c>
      <c r="AK524" s="28">
        <f>(T524^2)*(1-COS(RADIANS(M522)))+(COS(RADIANS(M522)))</f>
        <v>1</v>
      </c>
      <c r="AM524" s="61">
        <v>-0.5662025823066501</v>
      </c>
      <c r="AO524" s="17">
        <v>0</v>
      </c>
      <c r="AP524">
        <v>1</v>
      </c>
      <c r="AR524" s="73">
        <f>(T522*T522)*(1-COS(RADIANS(O522-45)))-T522*(SIN(RADIANS(O522-45)))</f>
        <v>0</v>
      </c>
      <c r="AS524" s="73">
        <f>(T523*T524)*(1-COS(RADIANS(O522-45)))+T522*(SIN(RADIANS(O522-45)))</f>
        <v>0</v>
      </c>
      <c r="AT524" s="73">
        <f>(T524^2)*(1-COS(RADIANS(O522-45)))+(COS(RADIANS(O522-45)))</f>
        <v>0.99999999999999989</v>
      </c>
      <c r="AU524" s="10"/>
      <c r="AV524">
        <v>0</v>
      </c>
      <c r="AW524" s="1">
        <v>-0.5662025823066501</v>
      </c>
      <c r="BY524" t="s">
        <v>9</v>
      </c>
      <c r="BZ524" s="5">
        <f t="shared" si="797"/>
        <v>0.3492962422733713</v>
      </c>
      <c r="CA524" s="6">
        <f t="shared" si="797"/>
        <v>-0.34518112468713447</v>
      </c>
      <c r="CB524" s="7">
        <f>CY523</f>
        <v>-0.27429771314143986</v>
      </c>
      <c r="CC524" s="8">
        <f>DU523</f>
        <v>-0.94898848627262167</v>
      </c>
      <c r="CE524" s="10"/>
      <c r="CH524">
        <f>((SUMPRODUCT(CM523:CM525,CK523:CK525))*(SUMPRODUCT(CM523:CM525,CL523:CL525)))-((SUMPRODUCT(CN523:CN525,CK523:CK525))*(SUMPRODUCT(CN523:CN525,CL523:CL525)))</f>
        <v>-2.7013385051973204E-2</v>
      </c>
      <c r="CI524" s="67"/>
      <c r="CJ524" s="10" t="s">
        <v>9</v>
      </c>
      <c r="CK524" s="5">
        <f t="shared" si="798"/>
        <v>0.3492962422733713</v>
      </c>
      <c r="CL524" s="6">
        <f t="shared" si="798"/>
        <v>-0.34518112468713447</v>
      </c>
      <c r="CM524" s="7">
        <f>FA523</f>
        <v>-0.25769380350440557</v>
      </c>
      <c r="CN524" s="8">
        <f>FW523</f>
        <v>-0.9536311059041952</v>
      </c>
      <c r="CP524">
        <f t="shared" si="795"/>
        <v>-9.8670839279614439E-2</v>
      </c>
      <c r="CQ524">
        <f t="shared" si="795"/>
        <v>-0.32743703463395935</v>
      </c>
      <c r="CR524">
        <f>CK526</f>
        <v>0</v>
      </c>
      <c r="CS524">
        <f>CN526</f>
        <v>0</v>
      </c>
      <c r="CW524" s="28"/>
      <c r="CY524" s="61">
        <v>0.64003071288584623</v>
      </c>
      <c r="DA524" s="17">
        <v>0</v>
      </c>
      <c r="DB524">
        <v>1</v>
      </c>
      <c r="DD524" s="73">
        <f>(DB522*DB524)*(1-COS(RADIANS(CW522+45)))-DB523*(SIN(RADIANS(CW522+45)))</f>
        <v>0</v>
      </c>
      <c r="DE524" s="73">
        <f>(DB523*DB524)*(1-COS(RADIANS(CW522+45)))+DB522*(SIN(RADIANS(CW522+45)))</f>
        <v>0</v>
      </c>
      <c r="DF524" s="73">
        <f>(DB524^2)*(1-COS(RADIANS(CW522+45)))+(COS(RADIANS(CW522+45)))</f>
        <v>1</v>
      </c>
      <c r="DG524" s="10"/>
      <c r="DH524">
        <v>0</v>
      </c>
      <c r="DI524" s="23">
        <f>SIN(RADIANS('[1]Biaxial Input'!$F$21))*SIN(RADIANS(0))</f>
        <v>0</v>
      </c>
      <c r="DK524" s="30">
        <f>(DI522*DI524)*(1-COS(RADIANS(CV522)))-DI523*(SIN(RADIANS(CV522)))</f>
        <v>-4.4838597018148282E-2</v>
      </c>
      <c r="DL524" s="30">
        <f>(DI523*DI524)*(1-COS(RADIANS(CV522)))+DI522*(SIN(RADIANS(CV522)))</f>
        <v>-0.64122181137573508</v>
      </c>
      <c r="DM524" s="30">
        <f>(DI524^2)*(1-COS(RADIANS(CV522)))+(COS(RADIANS(CV522)))</f>
        <v>0.76604444311897801</v>
      </c>
      <c r="DO524">
        <v>0.64003071288584623</v>
      </c>
      <c r="DQ524" s="28">
        <f>(DB522*DB524)*(1-COS(RADIANS(CU522)))-DB523*(SIN(RADIANS(CU522)))</f>
        <v>0</v>
      </c>
      <c r="DR524" s="28">
        <f>(DB523*DB524)*(1-COS(RADIANS(CU522)))+DB522*(SIN(RADIANS(CU522)))</f>
        <v>0</v>
      </c>
      <c r="DS524" s="28">
        <f>(DB524^2)*(1-COS(RADIANS(CU522)))+(COS(RADIANS(CU522)))</f>
        <v>1</v>
      </c>
      <c r="DU524" s="61">
        <v>-5.9469300730461132E-2</v>
      </c>
      <c r="DW524" s="17">
        <v>0</v>
      </c>
      <c r="DX524">
        <v>1</v>
      </c>
      <c r="DZ524" s="73">
        <f>(DB522*DB522)*(1-COS(RADIANS(CW522-45)))-DB522*(SIN(RADIANS(CW522-45)))</f>
        <v>0</v>
      </c>
      <c r="EA524" s="73">
        <f>(DB523*DB524)*(1-COS(RADIANS(CW522-45)))+DB522*(SIN(RADIANS(CW522-45)))</f>
        <v>0</v>
      </c>
      <c r="EB524" s="73">
        <f>(DB524^2)*(1-COS(RADIANS(CW522-45)))+(COS(RADIANS(CW522-45)))</f>
        <v>1</v>
      </c>
      <c r="EC524" s="10"/>
      <c r="ED524">
        <v>0</v>
      </c>
      <c r="EE524" s="1">
        <v>-5.9469300730461132E-2</v>
      </c>
      <c r="EG524">
        <f>CY524+DU524</f>
        <v>0.58056141215538515</v>
      </c>
      <c r="EH524">
        <f>EG524/(SQRT(EG522^2+EG523^2+EG524^2))</f>
        <v>0.41051891143031094</v>
      </c>
      <c r="EJ524">
        <f>Q524+AM524</f>
        <v>-0.14262893370551122</v>
      </c>
      <c r="EK524">
        <f>EJ524/(SQRT(EJ522^2+EJ523^2+EJ524^2))</f>
        <v>-0.10085388621657353</v>
      </c>
      <c r="EM524" s="23">
        <f>CY522*DU523-CY523*DU522</f>
        <v>-0.7660444431189779</v>
      </c>
      <c r="ER524">
        <f t="shared" ref="ER524:ES526" si="801">CK523</f>
        <v>0.93180266183863136</v>
      </c>
      <c r="ES524">
        <f t="shared" si="801"/>
        <v>-0.87956522186239505</v>
      </c>
      <c r="ET524" t="e">
        <f>#REF!</f>
        <v>#REF!</v>
      </c>
      <c r="EU524" t="e">
        <f>#REF!</f>
        <v>#REF!</v>
      </c>
      <c r="EY524" s="28"/>
      <c r="EZ524" s="10"/>
      <c r="FA524" s="61">
        <v>0.64097111551510444</v>
      </c>
      <c r="FB524" s="13">
        <f>BW525</f>
        <v>0</v>
      </c>
      <c r="FC524" s="17">
        <v>0</v>
      </c>
      <c r="FD524">
        <v>1</v>
      </c>
      <c r="FF524" s="73">
        <f>(FD522*FD524)*(1-COS(RADIANS(EY522+45)))-FD523*(SIN(RADIANS(EY522+45)))</f>
        <v>0</v>
      </c>
      <c r="FG524" s="73">
        <f>(FD523*FD524)*(1-COS(RADIANS(EY522+45)))+FD522*(SIN(RADIANS(EY522+45)))</f>
        <v>0</v>
      </c>
      <c r="FH524" s="73">
        <f>(FD524^2)*(1-COS(RADIANS(EY522+45)))+(COS(RADIANS(EY522+45)))</f>
        <v>1</v>
      </c>
      <c r="FI524" s="10"/>
      <c r="FJ524">
        <v>0</v>
      </c>
      <c r="FK524" s="23">
        <f>SIN(RADIANS(176))*SIN(RADIANS(0))</f>
        <v>0</v>
      </c>
      <c r="FM524" s="30">
        <f>(FK522*FK524)*(1-COS(RADIANS(EX522)))-FK523*(SIN(RADIANS(EX522)))</f>
        <v>-4.4838597018148282E-2</v>
      </c>
      <c r="FN524" s="30">
        <f>(FK523*FK524)*(1-COS(RADIANS(EX522)))+FK522*(SIN(RADIANS(EX522)))</f>
        <v>-0.64122181137573508</v>
      </c>
      <c r="FO524" s="30">
        <f>(FK524^2)*(1-COS(RADIANS(EX522)))+(COS(RADIANS(EX522)))</f>
        <v>0.76604444311897801</v>
      </c>
      <c r="FQ524">
        <v>0.64097111551510444</v>
      </c>
      <c r="FS524" s="28">
        <f>(FD522*FD524)*(1-COS(RADIANS(EW522)))-FD523*(SIN(RADIANS(EW522)))</f>
        <v>0</v>
      </c>
      <c r="FT524" s="28">
        <f>(FD523*FD524)*(1-COS(RADIANS(EW522)))+FD522*(SIN(RADIANS(EW522)))</f>
        <v>0</v>
      </c>
      <c r="FU524" s="28">
        <f>(FD524^2)*(1-COS(RADIANS(EW522)))+(COS(RADIANS(EW522)))</f>
        <v>1</v>
      </c>
      <c r="FW524" s="61">
        <v>-4.8290167134285598E-2</v>
      </c>
      <c r="FX524" s="13">
        <f>BX525</f>
        <v>0</v>
      </c>
      <c r="FY524" s="17">
        <v>0</v>
      </c>
      <c r="FZ524">
        <v>1</v>
      </c>
      <c r="GB524" s="73">
        <f>(FD522*FD522)*(1-COS(RADIANS(EY522-45)))-FD522*(SIN(RADIANS(EY522-45)))</f>
        <v>0</v>
      </c>
      <c r="GC524" s="73">
        <f>(FD523*FD524)*(1-COS(RADIANS(EY522-45)))+FD522*(SIN(RADIANS(EY522-45)))</f>
        <v>0</v>
      </c>
      <c r="GD524" s="73">
        <f>(FD524^2)*(1-COS(RADIANS(EY522-45)))+(COS(RADIANS(EY522-45)))</f>
        <v>0.99999999999999989</v>
      </c>
      <c r="GE524" s="10"/>
      <c r="GF524">
        <v>0</v>
      </c>
      <c r="GG524" s="1">
        <v>-4.8290167134285598E-2</v>
      </c>
      <c r="GI524">
        <f>FA524+FW524</f>
        <v>0.59268094838081886</v>
      </c>
      <c r="GJ524">
        <f>GI524/(SQRT(GI522^2+GI523^2+GI524^2))</f>
        <v>0.4190887176801511</v>
      </c>
      <c r="GL524" t="e">
        <f>#REF!+DC524</f>
        <v>#REF!</v>
      </c>
      <c r="GM524" t="e">
        <f>GL524/(SQRT(GL522^2+GL523^2+GL524^2))</f>
        <v>#REF!</v>
      </c>
      <c r="GO524" s="27">
        <f>FA522*FW523-FA523*FW522</f>
        <v>-0.76604444311897801</v>
      </c>
    </row>
    <row r="525" spans="1:197" x14ac:dyDescent="0.2">
      <c r="D525" t="s">
        <v>10</v>
      </c>
      <c r="E525" s="5">
        <f t="shared" si="796"/>
        <v>-0.24002904019609339</v>
      </c>
      <c r="F525" s="6">
        <f t="shared" si="796"/>
        <v>-0.45893572105630898</v>
      </c>
      <c r="G525" s="7">
        <f t="shared" si="799"/>
        <v>0.42357364860113889</v>
      </c>
      <c r="H525" s="8">
        <f t="shared" si="800"/>
        <v>-0.5662025823066501</v>
      </c>
      <c r="J525" s="10"/>
      <c r="Z525" s="10"/>
      <c r="AA525" s="10"/>
      <c r="AB525" s="10"/>
      <c r="AC525" s="10"/>
      <c r="AD525" s="10"/>
      <c r="AE525" s="10"/>
      <c r="AF525" s="10"/>
      <c r="AG525" s="10"/>
      <c r="AH525" s="10"/>
      <c r="AW525" s="1"/>
      <c r="BY525" t="s">
        <v>10</v>
      </c>
      <c r="BZ525" s="5">
        <f t="shared" si="797"/>
        <v>-9.8670839279614439E-2</v>
      </c>
      <c r="CA525" s="6">
        <f t="shared" si="797"/>
        <v>-0.32743703463395935</v>
      </c>
      <c r="CB525" s="7">
        <f>CY524</f>
        <v>0.64003071288584623</v>
      </c>
      <c r="CC525" s="8">
        <f>DU524</f>
        <v>-5.9469300730461132E-2</v>
      </c>
      <c r="CE525" s="10"/>
      <c r="CG525" s="10" t="s">
        <v>160</v>
      </c>
      <c r="CH525" s="10">
        <f>-CH522*((EY522-CW522)/(CH524-CE523))</f>
        <v>215.6915286014854</v>
      </c>
      <c r="CI525" s="67"/>
      <c r="CJ525" s="10" t="s">
        <v>10</v>
      </c>
      <c r="CK525" s="5">
        <f t="shared" si="798"/>
        <v>-9.8670839279614439E-2</v>
      </c>
      <c r="CL525" s="6">
        <f t="shared" si="798"/>
        <v>-0.32743703463395935</v>
      </c>
      <c r="CM525" s="7">
        <f>FA524</f>
        <v>0.64097111551510444</v>
      </c>
      <c r="CN525" s="8">
        <f>FW524</f>
        <v>-4.8290167134285598E-2</v>
      </c>
      <c r="CW525" s="28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EE525" s="1"/>
      <c r="EI525" s="64">
        <f>(DEGREES(ACOS((EH522*EK522+EH523*EK523+EH524*EK524)/((SQRT(EH522^2+EH523^2+EH524^2))*(SQRT(EK522^2+EK523^2+EK524^2))))))</f>
        <v>30.073315521281021</v>
      </c>
      <c r="ER525">
        <f t="shared" si="801"/>
        <v>0.3492962422733713</v>
      </c>
      <c r="ES525">
        <f t="shared" si="801"/>
        <v>-0.34518112468713447</v>
      </c>
      <c r="ET525" t="e">
        <f>#REF!</f>
        <v>#REF!</v>
      </c>
      <c r="EU525" t="e">
        <f>#REF!</f>
        <v>#REF!</v>
      </c>
      <c r="EY525" s="28"/>
      <c r="EZ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GG525" s="1"/>
      <c r="GK525" s="64" t="e">
        <f>(DEGREES(ACOS((GJ522*GM522+GJ523*GM523+GJ524*GM524)/((SQRT(GJ522^2+GJ523^2+GJ524^2))*(SQRT(GM522^2+GM523^2+GM524^2))))))</f>
        <v>#VALUE!</v>
      </c>
    </row>
    <row r="526" spans="1:197" x14ac:dyDescent="0.2">
      <c r="J526" s="10"/>
      <c r="Q526" s="82" t="s">
        <v>148</v>
      </c>
      <c r="R526" s="13"/>
      <c r="T526" s="10"/>
      <c r="U526" s="10"/>
      <c r="V526" s="10"/>
      <c r="W526" s="10"/>
      <c r="X526" s="10"/>
      <c r="Y526" s="10"/>
      <c r="Z526" s="80"/>
      <c r="AA526" s="23" t="s">
        <v>149</v>
      </c>
      <c r="AE526" s="1"/>
      <c r="AG526" s="80"/>
      <c r="AK526" s="13"/>
      <c r="AL526" s="81"/>
      <c r="AM526" s="82" t="s">
        <v>150</v>
      </c>
      <c r="AO526" s="13"/>
      <c r="AP526" s="13"/>
      <c r="AS526" s="1"/>
      <c r="AW526" s="1"/>
      <c r="CS526" s="15"/>
      <c r="CW526" s="28"/>
      <c r="CY526" s="82" t="s">
        <v>148</v>
      </c>
      <c r="CZ526" s="13"/>
      <c r="DB526" s="10"/>
      <c r="DC526" s="10"/>
      <c r="DD526" s="10"/>
      <c r="DE526" s="10"/>
      <c r="DF526" s="10"/>
      <c r="DG526" s="10"/>
      <c r="DH526" s="80"/>
      <c r="DI526" s="23" t="s">
        <v>149</v>
      </c>
      <c r="DM526" s="1"/>
      <c r="DO526" s="80"/>
      <c r="DS526" s="13"/>
      <c r="DT526" s="81"/>
      <c r="DU526" s="82" t="s">
        <v>150</v>
      </c>
      <c r="DW526" s="13"/>
      <c r="DX526" s="13"/>
      <c r="EA526" s="1"/>
      <c r="EE526" s="1"/>
      <c r="EI526" s="13"/>
      <c r="ER526">
        <f t="shared" si="801"/>
        <v>-9.8670839279614439E-2</v>
      </c>
      <c r="ES526">
        <f t="shared" si="801"/>
        <v>-0.32743703463395935</v>
      </c>
      <c r="ET526" t="e">
        <f>#REF!</f>
        <v>#REF!</v>
      </c>
      <c r="EU526" t="e">
        <f>#REF!</f>
        <v>#REF!</v>
      </c>
      <c r="EY526" s="28"/>
      <c r="EZ526" s="10"/>
      <c r="FA526" s="82" t="s">
        <v>148</v>
      </c>
      <c r="FB526" s="13"/>
      <c r="FD526" s="10"/>
      <c r="FE526" s="10"/>
      <c r="FF526" s="10"/>
      <c r="FG526" s="10"/>
      <c r="FH526" s="10"/>
      <c r="FI526" s="10"/>
      <c r="FJ526" s="80"/>
      <c r="FK526" s="23" t="s">
        <v>149</v>
      </c>
      <c r="FO526" s="1"/>
      <c r="FQ526" s="80"/>
      <c r="FU526" s="13"/>
      <c r="FV526" s="81"/>
      <c r="FW526" s="82" t="s">
        <v>150</v>
      </c>
      <c r="FY526" s="13"/>
      <c r="FZ526" s="13"/>
      <c r="GC526" s="1"/>
      <c r="GG526" s="1"/>
      <c r="GK526" s="13"/>
    </row>
    <row r="527" spans="1:197" x14ac:dyDescent="0.2">
      <c r="E527" s="5" t="s">
        <v>4</v>
      </c>
      <c r="F527" s="6" t="s">
        <v>5</v>
      </c>
      <c r="G527" s="7" t="s">
        <v>6</v>
      </c>
      <c r="H527" s="8" t="s">
        <v>1</v>
      </c>
      <c r="I527">
        <v>11</v>
      </c>
      <c r="J527" s="9" t="s">
        <v>7</v>
      </c>
      <c r="K527">
        <v>11</v>
      </c>
      <c r="L527" s="10"/>
      <c r="M527" s="17">
        <f>A487</f>
        <v>90</v>
      </c>
      <c r="N527" s="17">
        <f>B487</f>
        <v>50</v>
      </c>
      <c r="O527" s="17">
        <f>C487</f>
        <v>209.4</v>
      </c>
      <c r="Q527" s="61">
        <f t="array" ref="Q527:Q529">MMULT(AI527:AK529,AG527:AG529)</f>
        <v>0.61409852919998753</v>
      </c>
      <c r="R527" s="13"/>
      <c r="S527" s="17">
        <v>1</v>
      </c>
      <c r="T527">
        <v>0</v>
      </c>
      <c r="V527" s="73">
        <f>(T527^2)*(1-COS(RADIANS(O527+45)))+(COS(RADIANS(O527+45)))</f>
        <v>-0.26891982061526581</v>
      </c>
      <c r="W527" s="73">
        <f>(T527*T528)*(1-COS(RADIANS(O527+45)))-T529*(SIN(RADIANS(O527+45)))</f>
        <v>0.9631625667976581</v>
      </c>
      <c r="X527" s="73">
        <f>(T527*T529)*(1-COS(RADIANS(O527+45)))+T528*(SIN(RADIANS(O527+45)))</f>
        <v>0</v>
      </c>
      <c r="Y527" s="10"/>
      <c r="Z527">
        <f t="array" ref="Z527:Z529">MMULT(V527:X529,S527:S529)</f>
        <v>-0.26891982061526581</v>
      </c>
      <c r="AA527" s="23">
        <f>COS(RADIANS('[1]Biaxial Input'!$F$21))</f>
        <v>-0.9975640502598242</v>
      </c>
      <c r="AC527" s="30">
        <f>(AA527^2)*(1-COS(RADIANS(N527)))+(COS(RADIANS(N527)))</f>
        <v>0.99826181678640502</v>
      </c>
      <c r="AD527" s="30">
        <f>(AA527*AA528)*(1-COS(RADIANS(N527)))-AA529*(SIN(RADIANS(N527)))</f>
        <v>-2.4857178030640859E-2</v>
      </c>
      <c r="AE527" s="30">
        <f>(AA527*AA529)*(1-COS(RADIANS(N527)))+AA528*(SIN(RADIANS(N527)))</f>
        <v>5.3436559083262246E-2</v>
      </c>
      <c r="AG527">
        <f t="array" ref="AG527:AG529">MMULT(AC527:AE529,Z527:Z529)</f>
        <v>-0.24451088530193099</v>
      </c>
      <c r="AI527" s="28">
        <f>(T527^2)*(1-COS(RADIANS(M527)))+(COS(RADIANS(M527)))</f>
        <v>6.1257422745431001E-17</v>
      </c>
      <c r="AJ527" s="28">
        <f>(T527*T528)*(1-COS(RADIANS(M527)))-T529*(SIN(RADIANS(M527)))</f>
        <v>-1</v>
      </c>
      <c r="AK527" s="28">
        <f>(T527*T529)*(1-COS(RADIANS(M527)))+T528*(SIN(RADIANS(M527)))</f>
        <v>0</v>
      </c>
      <c r="AM527" s="61">
        <f t="array" ref="AM527:AM529">MMULT(AI527:AK529,AW527:AW529)</f>
        <v>-0.19726726400395453</v>
      </c>
      <c r="AN527" s="13"/>
      <c r="AO527" s="17">
        <v>1</v>
      </c>
      <c r="AP527">
        <v>0</v>
      </c>
      <c r="AR527" s="73">
        <f>(T527^2)*(1-COS(RADIANS(O527-45)))+(COS(RADIANS(O527-45)))</f>
        <v>-0.9631625667976581</v>
      </c>
      <c r="AS527" s="73">
        <f>(T527*T528)*(1-COS(RADIANS(O527-45)))-T529*(SIN(RADIANS(O527-45)))</f>
        <v>-0.26891982061526576</v>
      </c>
      <c r="AT527" s="73">
        <f>(T527*T529)*(1-COS(RADIANS(O527-45)))+T528*(SIN(RADIANS(O527-45)))</f>
        <v>0</v>
      </c>
      <c r="AU527" s="10"/>
      <c r="AV527">
        <f t="array" ref="AV527:AV529">MMULT(AR527:AT529,S527:S529)</f>
        <v>-0.9631625667976581</v>
      </c>
      <c r="AW527" s="1">
        <f t="array" ref="AW527:AW529">MMULT(AC527:AE529,AV527:AV529)</f>
        <v>-0.96817300164908904</v>
      </c>
      <c r="BZ527" s="5" t="s">
        <v>4</v>
      </c>
      <c r="CA527" s="6" t="s">
        <v>5</v>
      </c>
      <c r="CB527" s="7" t="s">
        <v>6</v>
      </c>
      <c r="CC527" s="8" t="s">
        <v>1</v>
      </c>
      <c r="CD527">
        <v>10</v>
      </c>
      <c r="CE527" s="9" t="s">
        <v>7</v>
      </c>
      <c r="CG527" s="90" t="s">
        <v>157</v>
      </c>
      <c r="CH527" s="61">
        <f>CE528-((CH529-CE528)/(EY527-CW527))*CW527</f>
        <v>3.3946906844774847</v>
      </c>
      <c r="CI527" s="10"/>
      <c r="CK527" s="5" t="s">
        <v>4</v>
      </c>
      <c r="CL527" s="6" t="s">
        <v>5</v>
      </c>
      <c r="CM527" s="7" t="s">
        <v>6</v>
      </c>
      <c r="CN527" s="8" t="s">
        <v>1</v>
      </c>
      <c r="CO527" s="10"/>
      <c r="CP527">
        <f t="shared" ref="CP527:CQ529" si="802">BZ528</f>
        <v>0.93180266183863136</v>
      </c>
      <c r="CQ527">
        <f t="shared" si="802"/>
        <v>-0.87956522186239505</v>
      </c>
      <c r="CR527">
        <f>CI531</f>
        <v>0</v>
      </c>
      <c r="CS527">
        <f>CL531</f>
        <v>0</v>
      </c>
      <c r="CU527" s="17">
        <f>CU431</f>
        <v>120</v>
      </c>
      <c r="CV527" s="17">
        <f>CV431</f>
        <v>45</v>
      </c>
      <c r="CW527" s="31">
        <f>CH434</f>
        <v>169.3391946992854</v>
      </c>
      <c r="CY527" s="61">
        <f t="array" ref="CY527:CY529">MMULT(DQ527:DS529,DO527:DO529)</f>
        <v>0.73807492693662946</v>
      </c>
      <c r="CZ527" s="13"/>
      <c r="DA527" s="17">
        <v>1</v>
      </c>
      <c r="DB527">
        <v>0</v>
      </c>
      <c r="DD527" s="73">
        <f>(DB527^2)*(1-COS(RADIANS(CW527+45)))+(COS(RADIANS(CW527+45)))</f>
        <v>-0.82571260627861753</v>
      </c>
      <c r="DE527" s="73">
        <f>(DB527*DB528)*(1-COS(RADIANS(CW527+45)))-DB529*(SIN(RADIANS(CW527+45)))</f>
        <v>0.56409103151226647</v>
      </c>
      <c r="DF527" s="73">
        <f>(DB527*DB529)*(1-COS(RADIANS(CW527+45)))+DB528*(SIN(RADIANS(CW527+45)))</f>
        <v>0</v>
      </c>
      <c r="DG527" s="10"/>
      <c r="DH527">
        <f t="array" ref="DH527:DH529">MMULT(DD527:DF529,DA527:DA529)</f>
        <v>-0.82571260627861753</v>
      </c>
      <c r="DI527" s="23">
        <f>COS(RADIANS('[1]Biaxial Input'!$F$21))</f>
        <v>-0.9975640502598242</v>
      </c>
      <c r="DK527" s="30">
        <f>(DI527^2)*(1-COS(RADIANS(CV527)))+(COS(RADIANS(CV527)))</f>
        <v>0.99857479166422358</v>
      </c>
      <c r="DL527" s="30">
        <f>(DI527*DI528)*(1-COS(RADIANS(CV527)))-DI529*(SIN(RADIANS(CV527)))</f>
        <v>-2.0381428756221641E-2</v>
      </c>
      <c r="DM527" s="30">
        <f>(DI527*DI529)*(1-COS(RADIANS(CV527)))+DI528*(SIN(RADIANS(CV527)))</f>
        <v>4.9325275616132508E-2</v>
      </c>
      <c r="DO527">
        <f t="array" ref="DO527:DO529">MMULT(DK527:DM529,DH527:DH529)</f>
        <v>-0.81303881261840283</v>
      </c>
      <c r="DQ527" s="28">
        <f>(DB527^2)*(1-COS(RADIANS(CU527)))+(COS(RADIANS(CU527)))</f>
        <v>-0.49999999999999978</v>
      </c>
      <c r="DR527" s="28">
        <f>(DB527*DB528)*(1-COS(RADIANS(CU527)))-DB529*(SIN(RADIANS(CU527)))</f>
        <v>-0.86602540378443871</v>
      </c>
      <c r="DS527" s="28">
        <f>(DB527*DB529)*(1-COS(RADIANS(CU527)))+DB528*(SIN(RADIANS(CU527)))</f>
        <v>0</v>
      </c>
      <c r="DU527" s="61">
        <f t="array" ref="DU527:DU529">MMULT(DQ527:DS529,EE527:EE529)</f>
        <v>-0.22656132369862786</v>
      </c>
      <c r="DV527" s="13"/>
      <c r="DW527" s="17">
        <v>1</v>
      </c>
      <c r="DX527">
        <v>0</v>
      </c>
      <c r="DZ527" s="73">
        <f>(DB527^2)*(1-COS(RADIANS(CW527-45)))+(COS(RADIANS(CW527-45)))</f>
        <v>-0.56409103151226647</v>
      </c>
      <c r="EA527" s="73">
        <f>(DB527*DB528)*(1-COS(RADIANS(CW527-45)))-DB529*(SIN(RADIANS(CW527-45)))</f>
        <v>-0.82571260627861753</v>
      </c>
      <c r="EB527" s="73">
        <f>(DB527*DB529)*(1-COS(RADIANS(CW527-45)))+DB528*(SIN(RADIANS(CW527-45)))</f>
        <v>0</v>
      </c>
      <c r="EC527" s="10"/>
      <c r="ED527">
        <f t="array" ref="ED527:ED529">MMULT(DZ527:EB529,DA527:DA529)</f>
        <v>-0.56409103151226647</v>
      </c>
      <c r="EE527" s="1">
        <f t="array" ref="EE527:EE529">MMULT(DK527:DM529,ED527:ED529)</f>
        <v>-0.58011628693000017</v>
      </c>
      <c r="EG527">
        <f>CY527+DU527</f>
        <v>0.51151360323800166</v>
      </c>
      <c r="EH527">
        <f>EG527/(SQRT(EG527^2+EG528^2+EG529^2))</f>
        <v>0.36169473751875614</v>
      </c>
      <c r="EJ527">
        <f>Q527+AM527</f>
        <v>0.41683126519603297</v>
      </c>
      <c r="EK527">
        <f>EJ527/(SQRT(EJ527^2+EJ528^2+EJ529^2))</f>
        <v>0.29474421423068303</v>
      </c>
      <c r="EM527" s="23">
        <f>CY528*DU529-CY529*DU528</f>
        <v>0.63554336502823683</v>
      </c>
      <c r="EO527" s="15">
        <v>10</v>
      </c>
      <c r="EP527" s="9" t="s">
        <v>7</v>
      </c>
      <c r="EW527" s="17">
        <f>CU527</f>
        <v>120</v>
      </c>
      <c r="EX527" s="17">
        <f>CV527</f>
        <v>45</v>
      </c>
      <c r="EY527" s="31">
        <f>1+CW527</f>
        <v>170.3391946992854</v>
      </c>
      <c r="EZ527" s="10"/>
      <c r="FA527" s="61">
        <f t="array" ref="FA527:FA529">MMULT(FS527:FU529,FQ527:FQ529)</f>
        <v>0.74191655485446828</v>
      </c>
      <c r="FB527" s="13">
        <f>BW528</f>
        <v>0</v>
      </c>
      <c r="FC527" s="17">
        <v>1</v>
      </c>
      <c r="FD527">
        <v>0</v>
      </c>
      <c r="FF527" s="73">
        <f>(FD527^2)*(1-COS(RADIANS(EY527+45)))+(COS(RADIANS(EY527+45)))</f>
        <v>-0.81574210029967376</v>
      </c>
      <c r="FG527" s="73">
        <f>(FD527*FD528)*(1-COS(RADIANS(EY527+45)))-FD529*(SIN(RADIANS(EY527+45)))</f>
        <v>0.5784157897210942</v>
      </c>
      <c r="FH527" s="73">
        <f>(FD527*FD529)*(1-COS(RADIANS(EY527+45)))+FD528*(SIN(RADIANS(EY527+45)))</f>
        <v>0</v>
      </c>
      <c r="FI527" s="10"/>
      <c r="FJ527">
        <f t="array" ref="FJ527:FJ529">MMULT(FF527:FH529,FC527:FC529)</f>
        <v>-0.81574210029967376</v>
      </c>
      <c r="FK527" s="23">
        <f>COS(RADIANS(176))</f>
        <v>-0.9975640502598242</v>
      </c>
      <c r="FM527" s="30">
        <f>(FK527^2)*(1-COS(RADIANS(EX527)))+(COS(RADIANS(EX527)))</f>
        <v>0.99857479166422358</v>
      </c>
      <c r="FN527" s="30">
        <f>(FK527*FK528)*(1-COS(RADIANS(EX527)))-FK529*(SIN(RADIANS(EX527)))</f>
        <v>-2.0381428756221641E-2</v>
      </c>
      <c r="FO527" s="30">
        <f>(FK527*FK529)*(1-COS(RADIANS(EX527)))+FK528*(SIN(RADIANS(EX527)))</f>
        <v>4.9325275616132508E-2</v>
      </c>
      <c r="FQ527">
        <f t="array" ref="FQ527:FQ529">MMULT(FM527:FO529,FJ527:FJ529)</f>
        <v>-0.8027905576488088</v>
      </c>
      <c r="FS527" s="28">
        <f>(FD527^2)*(1-COS(RADIANS(EW527)))+(COS(RADIANS(EW527)))</f>
        <v>-0.49999999999999978</v>
      </c>
      <c r="FT527" s="28">
        <f>(FD527*FD528)*(1-COS(RADIANS(EW527)))-FD529*(SIN(RADIANS(EW527)))</f>
        <v>-0.86602540378443871</v>
      </c>
      <c r="FU527" s="28">
        <f>(FD527*FD529)*(1-COS(RADIANS(EW527)))+FD528*(SIN(RADIANS(EW527)))</f>
        <v>0</v>
      </c>
      <c r="FW527" s="61">
        <f t="array" ref="FW527:FW529">MMULT(FS527:FU529,GG527:GG529)</f>
        <v>-0.21364563370558748</v>
      </c>
      <c r="FX527" s="13">
        <f>BX528</f>
        <v>0</v>
      </c>
      <c r="FY527" s="17">
        <v>1</v>
      </c>
      <c r="FZ527">
        <v>0</v>
      </c>
      <c r="GB527" s="73">
        <f>(FD527^2)*(1-COS(RADIANS(EY527-45)))+(COS(RADIANS(EY527-45)))</f>
        <v>-0.5784157897210942</v>
      </c>
      <c r="GC527" s="73">
        <f>(FD527*FD528)*(1-COS(RADIANS(EY527-45)))-FD529*(SIN(RADIANS(EY527-45)))</f>
        <v>-0.81574210029967376</v>
      </c>
      <c r="GD527" s="73">
        <f>(FD527*FD529)*(1-COS(RADIANS(EY527-45)))+FD528*(SIN(RADIANS(EY527-45)))</f>
        <v>0</v>
      </c>
      <c r="GE527" s="10"/>
      <c r="GF527">
        <f t="array" ref="GF527:GF529">MMULT(GB527:GD529,FC527:FC529)</f>
        <v>-0.5784157897210942</v>
      </c>
      <c r="GG527" s="1">
        <f t="array" ref="GG527:GG529">MMULT(FM527:FO529,GF527:GF529)</f>
        <v>-0.5942174162167474</v>
      </c>
      <c r="GI527">
        <f>FA527+FW527</f>
        <v>0.52827092114888075</v>
      </c>
      <c r="GJ527">
        <f>GI527/(SQRT(GI527^2+GI528^2+GI529^2))</f>
        <v>0.37354395064803747</v>
      </c>
      <c r="GL527" t="e">
        <f>CH528+DC527</f>
        <v>#VALUE!</v>
      </c>
      <c r="GM527" t="e">
        <f>GL527/(SQRT(GL527^2+GL528^2+GL529^2))</f>
        <v>#VALUE!</v>
      </c>
      <c r="GO527" s="27">
        <f>FA528*FW529-FA529*FW528</f>
        <v>0.63554336502823694</v>
      </c>
    </row>
    <row r="528" spans="1:197" x14ac:dyDescent="0.2">
      <c r="D528" t="s">
        <v>8</v>
      </c>
      <c r="E528" s="5">
        <f t="shared" ref="E528:F530" si="803">E523</f>
        <v>0.89699707659114825</v>
      </c>
      <c r="F528" s="6">
        <f t="shared" si="803"/>
        <v>-0.83821484324154183</v>
      </c>
      <c r="G528" s="7">
        <f>Q527</f>
        <v>0.61409852919998753</v>
      </c>
      <c r="H528" s="8">
        <f>AM527</f>
        <v>-0.19726726400395453</v>
      </c>
      <c r="J528" s="9">
        <f>((SUMPRODUCT(G528:G530,E528:E530))*(SUMPRODUCT(G528:(G530),F528:F530)))-((SUMPRODUCT(H528:H530,E528:E530))*(SUMPRODUCT(H528:H530,F528:F530)))</f>
        <v>3.9920288906535956E-2</v>
      </c>
      <c r="Q528" s="61">
        <v>-0.24451088530193102</v>
      </c>
      <c r="S528" s="17">
        <v>0</v>
      </c>
      <c r="T528">
        <v>0</v>
      </c>
      <c r="V528" s="73">
        <f>(T527*T528)*(1-COS(RADIANS(O527+45)))+T529*(SIN(RADIANS(O527+45)))</f>
        <v>-0.9631625667976581</v>
      </c>
      <c r="W528" s="73">
        <f>(T528^2)*(1-COS(RADIANS(O527+45)))+(COS(RADIANS(O527+45)))</f>
        <v>-0.26891982061526581</v>
      </c>
      <c r="X528" s="73">
        <f>(T528*T529)*(1-COS(RADIANS(O527+45)))-T527*(SIN(RADIANS(O527+45)))</f>
        <v>0</v>
      </c>
      <c r="Y528" s="10"/>
      <c r="Z528">
        <v>-0.9631625667976581</v>
      </c>
      <c r="AA528" s="23">
        <f>SIN(RADIANS('[1]Biaxial Input'!$F$21))*(COS(RADIANS(0)))</f>
        <v>6.9756473744125524E-2</v>
      </c>
      <c r="AC528" s="30">
        <f>(AA527*AA528)*(1-COS(RADIANS(N527)))+AA529*(SIN(RADIANS(N527)))</f>
        <v>-2.4857178030640859E-2</v>
      </c>
      <c r="AD528" s="30">
        <f>(AA528^2)*(1-COS(RADIANS(N527)))+(COS(RADIANS(N527)))</f>
        <v>0.64452579290013434</v>
      </c>
      <c r="AE528" s="30">
        <f>(AA528*AA529)*(1-COS(RADIANS(N527)))-AA527*(SIN(RADIANS(N527)))</f>
        <v>0.76417839735679927</v>
      </c>
      <c r="AG528">
        <v>-0.61409852919998753</v>
      </c>
      <c r="AI528" s="28">
        <f>(T527*T528)*(1-COS(RADIANS(M527)))+T529*(SIN(RADIANS(M527)))</f>
        <v>1</v>
      </c>
      <c r="AJ528" s="28">
        <f>(T528^2)*(1-COS(RADIANS(M527)))+(COS(RADIANS(M527)))</f>
        <v>6.1257422745431001E-17</v>
      </c>
      <c r="AK528" s="28">
        <f>(T528*T529)*(1-COS(RADIANS(M527)))-T527*(SIN(RADIANS(M527)))</f>
        <v>0</v>
      </c>
      <c r="AM528" s="61">
        <v>-0.96817300164908904</v>
      </c>
      <c r="AO528" s="17">
        <v>0</v>
      </c>
      <c r="AP528">
        <v>0</v>
      </c>
      <c r="AR528" s="73">
        <f>(T527*T528)*(1-COS(RADIANS(O527-45)))+T529*(SIN(RADIANS(O527-45)))</f>
        <v>0.26891982061526576</v>
      </c>
      <c r="AS528" s="73">
        <f>(T528^2)*(1-COS(RADIANS(O527-45)))+(COS(RADIANS(O527-45)))</f>
        <v>-0.9631625667976581</v>
      </c>
      <c r="AT528" s="73">
        <f>(T528*T529)*(1-COS(RADIANS(O527-45)))-T527*(SIN(RADIANS(O527-45)))</f>
        <v>0</v>
      </c>
      <c r="AU528" s="10"/>
      <c r="AV528">
        <v>0.26891982061526576</v>
      </c>
      <c r="AW528" s="1">
        <v>0.19726726400395447</v>
      </c>
      <c r="BY528" t="s">
        <v>8</v>
      </c>
      <c r="BZ528" s="5">
        <f t="shared" ref="BZ528:CA530" si="804">BZ523</f>
        <v>0.93180266183863136</v>
      </c>
      <c r="CA528" s="6">
        <f t="shared" si="804"/>
        <v>-0.87956522186239505</v>
      </c>
      <c r="CB528" s="7">
        <f>CY527</f>
        <v>0.73807492693662946</v>
      </c>
      <c r="CC528" s="8">
        <f>DU527</f>
        <v>-0.22656132369862786</v>
      </c>
      <c r="CE528" s="9">
        <f>((SUMPRODUCT(CB528:CB530,BZ528:BZ530))*(SUMPRODUCT(CB528:CB530,CA528:CA530)))-((SUMPRODUCT(CC528:CC530,BZ528:BZ530))*(SUMPRODUCT(CC528:CC530,CA528:CA530)))</f>
        <v>6.106226635438361E-16</v>
      </c>
      <c r="CG528">
        <v>1</v>
      </c>
      <c r="CH528" t="s">
        <v>161</v>
      </c>
      <c r="CI528" s="67"/>
      <c r="CJ528" s="1" t="s">
        <v>8</v>
      </c>
      <c r="CK528" s="5">
        <f t="shared" ref="CK528:CL530" si="805">BZ528</f>
        <v>0.93180266183863136</v>
      </c>
      <c r="CL528" s="6">
        <f t="shared" si="805"/>
        <v>-0.87956522186239505</v>
      </c>
      <c r="CM528" s="7">
        <f>FA527</f>
        <v>0.74191655485446828</v>
      </c>
      <c r="CN528" s="8">
        <f>FW527</f>
        <v>-0.21364563370558748</v>
      </c>
      <c r="CO528" s="10"/>
      <c r="CP528">
        <f t="shared" si="802"/>
        <v>0.3492962422733713</v>
      </c>
      <c r="CQ528">
        <f t="shared" si="802"/>
        <v>-0.34518112468713447</v>
      </c>
      <c r="CR528">
        <f>CJ531</f>
        <v>0</v>
      </c>
      <c r="CS528">
        <f>CM531</f>
        <v>0</v>
      </c>
      <c r="CW528" s="28"/>
      <c r="CY528" s="61">
        <v>-0.51268859690472079</v>
      </c>
      <c r="DA528" s="17">
        <v>0</v>
      </c>
      <c r="DB528">
        <v>0</v>
      </c>
      <c r="DD528" s="73">
        <f>(DB527*DB528)*(1-COS(RADIANS(CW527+45)))+DB529*(SIN(RADIANS(CW527+45)))</f>
        <v>-0.56409103151226647</v>
      </c>
      <c r="DE528" s="73">
        <f>(DB528^2)*(1-COS(RADIANS(CW527+45)))+(COS(RADIANS(CW527+45)))</f>
        <v>-0.82571260627861753</v>
      </c>
      <c r="DF528" s="73">
        <f>(DB528*DB529)*(1-COS(RADIANS(CW527+45)))-DB527*(SIN(RADIANS(CW527+45)))</f>
        <v>0</v>
      </c>
      <c r="DG528" s="10"/>
      <c r="DH528">
        <v>-0.56409103151226647</v>
      </c>
      <c r="DI528" s="23">
        <f>SIN(RADIANS('[1]Biaxial Input'!$F$21))*(COS(RADIANS(0)))</f>
        <v>6.9756473744125524E-2</v>
      </c>
      <c r="DK528" s="30">
        <f>(DI527*DI528)*(1-COS(RADIANS(CV527)))+DI529*(SIN(RADIANS(CV527)))</f>
        <v>-2.0381428756221641E-2</v>
      </c>
      <c r="DL528" s="30">
        <f>(DI528^2)*(1-COS(RADIANS(CV527)))+(COS(RADIANS(CV527)))</f>
        <v>0.70853198952232399</v>
      </c>
      <c r="DM528" s="30">
        <f>(DI528*DI529)*(1-COS(RADIANS(CV527)))-DI527*(SIN(RADIANS(CV527)))</f>
        <v>0.70538430460663959</v>
      </c>
      <c r="DO528">
        <v>-0.38284733817110439</v>
      </c>
      <c r="DQ528" s="28">
        <f>(DB527*DB528)*(1-COS(RADIANS(CU527)))+DB529*(SIN(RADIANS(CU527)))</f>
        <v>0.86602540378443871</v>
      </c>
      <c r="DR528" s="28">
        <f>(DB528^2)*(1-COS(RADIANS(CU527)))+(COS(RADIANS(CU527)))</f>
        <v>-0.49999999999999978</v>
      </c>
      <c r="DS528" s="28">
        <f>(DB528*DB529)*(1-COS(RADIANS(CU527)))-DB527*(SIN(RADIANS(CU527)))</f>
        <v>0</v>
      </c>
      <c r="DU528" s="61">
        <v>-0.80066583006600411</v>
      </c>
      <c r="DW528" s="17">
        <v>0</v>
      </c>
      <c r="DX528">
        <v>0</v>
      </c>
      <c r="DZ528" s="73">
        <f>(DB527*DB528)*(1-COS(RADIANS(CW527-45)))+DB529*(SIN(RADIANS(CW527-45)))</f>
        <v>0.82571260627861753</v>
      </c>
      <c r="EA528" s="73">
        <f>(DB528^2)*(1-COS(RADIANS(CW527-45)))+(COS(RADIANS(CW527-45)))</f>
        <v>-0.56409103151226647</v>
      </c>
      <c r="EB528" s="73">
        <f>(DB528*DB529)*(1-COS(RADIANS(CW527-45)))-DB527*(SIN(RADIANS(CW527-45)))</f>
        <v>0</v>
      </c>
      <c r="EC528" s="10"/>
      <c r="ED528">
        <v>0.82571260627861753</v>
      </c>
      <c r="EE528" s="1">
        <v>0.59654077687104301</v>
      </c>
      <c r="EG528">
        <f>CY528+DU528</f>
        <v>-1.3133544269707249</v>
      </c>
      <c r="EH528">
        <f>EG528/(SQRT(EG527^2+EG528^2+EG529^2))</f>
        <v>-0.92868182141237199</v>
      </c>
      <c r="EJ528">
        <f>Q528+AM528</f>
        <v>-1.2126838869510201</v>
      </c>
      <c r="EK528">
        <f>EJ528/(SQRT(EJ527^2+EJ528^2+EJ529^2))</f>
        <v>-0.85749699989872685</v>
      </c>
      <c r="EM528" s="23">
        <f>CY529*DU527-CY527*DU529</f>
        <v>0.3099752105710798</v>
      </c>
      <c r="EP528" s="9">
        <f>((SUMPRODUCT(CM528:CM530,BZ528:BZ530))*(SUMPRODUCT(CM528:CM530,CA528:CA530)))-((SUMPRODUCT(CN528:CN530,BZ528:BZ530))*(SUMPRODUCT(CN528:CN530,CA528:CA530)))</f>
        <v>-2.0046692028420909E-2</v>
      </c>
      <c r="EY528" s="28"/>
      <c r="EZ528" s="10"/>
      <c r="FA528" s="61">
        <v>-0.49863696646139211</v>
      </c>
      <c r="FB528" s="13">
        <f>BW529</f>
        <v>0</v>
      </c>
      <c r="FC528" s="17">
        <v>0</v>
      </c>
      <c r="FD528">
        <v>0</v>
      </c>
      <c r="FF528" s="73">
        <f>(FD527*FD528)*(1-COS(RADIANS(EY527+45)))+FD529*(SIN(RADIANS(EY527+45)))</f>
        <v>-0.5784157897210942</v>
      </c>
      <c r="FG528" s="73">
        <f>(FD528^2)*(1-COS(RADIANS(EY527+45)))+(COS(RADIANS(EY527+45)))</f>
        <v>-0.81574210029967376</v>
      </c>
      <c r="FH528" s="73">
        <f>(FD528*FD529)*(1-COS(RADIANS(EY527+45)))-FD527*(SIN(RADIANS(EY527+45)))</f>
        <v>0</v>
      </c>
      <c r="FI528" s="10"/>
      <c r="FJ528">
        <v>-0.5784157897210942</v>
      </c>
      <c r="FK528" s="23">
        <f>SIN(RADIANS(176))*(COS(RADIANS(0)))</f>
        <v>6.9756473744125524E-2</v>
      </c>
      <c r="FM528" s="30">
        <f>(FK527*FK528)*(1-COS(RADIANS(EX527)))+FK529*(SIN(RADIANS(EX527)))</f>
        <v>-2.0381428756221641E-2</v>
      </c>
      <c r="FN528" s="30">
        <f>(FK528^2)*(1-COS(RADIANS(EX527)))+(COS(RADIANS(EX527)))</f>
        <v>0.70853198952232399</v>
      </c>
      <c r="FO528" s="30">
        <f>(FK528*FK529)*(1-COS(RADIANS(EX527)))-FK527*(SIN(RADIANS(EX527)))</f>
        <v>0.70538430460663959</v>
      </c>
      <c r="FQ528">
        <v>-0.39320010076150463</v>
      </c>
      <c r="FS528" s="28">
        <f>(FD527*FD528)*(1-COS(RADIANS(EW527)))+FD529*(SIN(RADIANS(EW527)))</f>
        <v>0.86602540378443871</v>
      </c>
      <c r="FT528" s="28">
        <f>(FD528^2)*(1-COS(RADIANS(EW527)))+(COS(RADIANS(EW527)))</f>
        <v>-0.49999999999999978</v>
      </c>
      <c r="FU528" s="28">
        <f>(FD528*FD529)*(1-COS(RADIANS(EW527)))-FD527*(SIN(RADIANS(EW527)))</f>
        <v>0</v>
      </c>
      <c r="FW528" s="61">
        <v>-0.80949153455091505</v>
      </c>
      <c r="FX528" s="13">
        <f>BX529</f>
        <v>0</v>
      </c>
      <c r="FY528" s="17">
        <v>0</v>
      </c>
      <c r="FZ528">
        <v>0</v>
      </c>
      <c r="GB528" s="73">
        <f>(FD527*FD528)*(1-COS(RADIANS(EY527-45)))+FD529*(SIN(RADIANS(EY527-45)))</f>
        <v>0.81574210029967376</v>
      </c>
      <c r="GC528" s="73">
        <f>(FD528^2)*(1-COS(RADIANS(EY527-45)))+(COS(RADIANS(EY527-45)))</f>
        <v>-0.5784157897210942</v>
      </c>
      <c r="GD528" s="73">
        <f>(FD528*FD529)*(1-COS(RADIANS(EY527-45)))-FD527*(SIN(RADIANS(EY527-45)))</f>
        <v>0</v>
      </c>
      <c r="GE528" s="10"/>
      <c r="GF528">
        <v>0.81574210029967376</v>
      </c>
      <c r="GG528" s="1">
        <v>0.58976831347212111</v>
      </c>
      <c r="GI528">
        <f>FA528+FW528</f>
        <v>-1.3081285010123072</v>
      </c>
      <c r="GJ528">
        <f>GI528/(SQRT(GI527^2+GI528^2+GI529^2))</f>
        <v>-0.92498653372919581</v>
      </c>
      <c r="GL528">
        <f>CH529+DC528</f>
        <v>-2.0046692028420909E-2</v>
      </c>
      <c r="GM528" t="e">
        <f>GL528/(SQRT(GL527^2+GL528^2+GL529^2))</f>
        <v>#VALUE!</v>
      </c>
      <c r="GO528" s="27">
        <f>FA529*FW527-FA527*FW529</f>
        <v>0.30997521057107985</v>
      </c>
    </row>
    <row r="529" spans="4:197" x14ac:dyDescent="0.2">
      <c r="D529" t="s">
        <v>9</v>
      </c>
      <c r="E529" s="5">
        <f t="shared" si="803"/>
        <v>0.37119038841203267</v>
      </c>
      <c r="F529" s="6">
        <f t="shared" si="803"/>
        <v>-0.29457406625173815</v>
      </c>
      <c r="G529" s="7">
        <f t="shared" ref="G529:G530" si="806">Q528</f>
        <v>-0.24451088530193102</v>
      </c>
      <c r="H529" s="8">
        <f t="shared" ref="H529:H530" si="807">AM528</f>
        <v>-0.96817300164908904</v>
      </c>
      <c r="J529" s="10"/>
      <c r="Q529" s="61">
        <v>0.75039817657246344</v>
      </c>
      <c r="S529" s="17">
        <v>0</v>
      </c>
      <c r="T529">
        <v>1</v>
      </c>
      <c r="V529" s="73">
        <f>(T527*T529)*(1-COS(RADIANS(O527+45)))-T528*(SIN(RADIANS(O527+45)))</f>
        <v>0</v>
      </c>
      <c r="W529" s="73">
        <f>(T528*T529)*(1-COS(RADIANS(O527+45)))+T527*(SIN(RADIANS(O527+45)))</f>
        <v>0</v>
      </c>
      <c r="X529" s="73">
        <f>(T529^2)*(1-COS(RADIANS(O527+45)))+(COS(RADIANS(O527+45)))</f>
        <v>1</v>
      </c>
      <c r="Y529" s="10"/>
      <c r="Z529">
        <v>0</v>
      </c>
      <c r="AA529" s="23">
        <f>SIN(RADIANS('[1]Biaxial Input'!$F$21))*SIN(RADIANS(0))</f>
        <v>0</v>
      </c>
      <c r="AC529" s="30">
        <f>(AA527*AA529)*(1-COS(RADIANS(N527)))-AA528*(SIN(RADIANS(N527)))</f>
        <v>-5.3436559083262246E-2</v>
      </c>
      <c r="AD529" s="30">
        <f>(AA528*AA529)*(1-COS(RADIANS(N527)))+AA527*(SIN(RADIANS(N527)))</f>
        <v>-0.76417839735679927</v>
      </c>
      <c r="AE529" s="30">
        <f>(AA529^2)*(1-COS(RADIANS(N527)))+(COS(RADIANS(N527)))</f>
        <v>0.64278760968653936</v>
      </c>
      <c r="AG529">
        <v>0.75039817657246344</v>
      </c>
      <c r="AI529" s="28">
        <f>(T527*T529)*(1-COS(RADIANS(M527)))-T528*(SIN(RADIANS(M527)))</f>
        <v>0</v>
      </c>
      <c r="AJ529" s="28">
        <f>(T528*T529)*(1-COS(RADIANS(M527)))+T527*(SIN(RADIANS(M527)))</f>
        <v>0</v>
      </c>
      <c r="AK529" s="28">
        <f>(T529^2)*(1-COS(RADIANS(M527)))+(COS(RADIANS(M527)))</f>
        <v>1</v>
      </c>
      <c r="AM529" s="61">
        <v>-0.15403462412778215</v>
      </c>
      <c r="AO529" s="17">
        <v>0</v>
      </c>
      <c r="AP529">
        <v>1</v>
      </c>
      <c r="AR529" s="73">
        <f>(T527*T527)*(1-COS(RADIANS(O527-45)))-T527*(SIN(RADIANS(O527-45)))</f>
        <v>0</v>
      </c>
      <c r="AS529" s="73">
        <f>(T528*T529)*(1-COS(RADIANS(O527-45)))+T527*(SIN(RADIANS(O527-45)))</f>
        <v>0</v>
      </c>
      <c r="AT529" s="73">
        <f>(T529^2)*(1-COS(RADIANS(O527-45)))+(COS(RADIANS(O527-45)))</f>
        <v>1</v>
      </c>
      <c r="AU529" s="10"/>
      <c r="AV529">
        <v>0</v>
      </c>
      <c r="AW529" s="1">
        <v>-0.15403462412778215</v>
      </c>
      <c r="BY529" t="s">
        <v>9</v>
      </c>
      <c r="BZ529" s="5">
        <f t="shared" si="804"/>
        <v>0.3492962422733713</v>
      </c>
      <c r="CA529" s="6">
        <f t="shared" si="804"/>
        <v>-0.34518112468713447</v>
      </c>
      <c r="CB529" s="7">
        <f>CY528</f>
        <v>-0.51268859690472079</v>
      </c>
      <c r="CC529" s="8">
        <f>DU528</f>
        <v>-0.80066583006600411</v>
      </c>
      <c r="CE529" s="10"/>
      <c r="CH529">
        <f>((SUMPRODUCT(CM528:CM530,CK528:CK530))*(SUMPRODUCT(CM528:CM530,CL528:CL530)))-((SUMPRODUCT(CN528:CN530,CK528:CK530))*(SUMPRODUCT(CN528:CN530,CL528:CL530)))</f>
        <v>-2.0046692028420909E-2</v>
      </c>
      <c r="CI529" s="67"/>
      <c r="CJ529" s="10" t="s">
        <v>9</v>
      </c>
      <c r="CK529" s="5">
        <f t="shared" si="805"/>
        <v>0.3492962422733713</v>
      </c>
      <c r="CL529" s="6">
        <f t="shared" si="805"/>
        <v>-0.34518112468713447</v>
      </c>
      <c r="CM529" s="7">
        <f>FA528</f>
        <v>-0.49863696646139211</v>
      </c>
      <c r="CN529" s="8">
        <f>FW528</f>
        <v>-0.80949153455091505</v>
      </c>
      <c r="CP529">
        <f t="shared" si="802"/>
        <v>-9.8670839279614439E-2</v>
      </c>
      <c r="CQ529">
        <f t="shared" si="802"/>
        <v>-0.32743703463395935</v>
      </c>
      <c r="CR529">
        <f>CK531</f>
        <v>0</v>
      </c>
      <c r="CS529">
        <f>CN531</f>
        <v>0</v>
      </c>
      <c r="CW529" s="28"/>
      <c r="CY529" s="61">
        <v>0.43862946188252999</v>
      </c>
      <c r="DA529" s="17">
        <v>0</v>
      </c>
      <c r="DB529">
        <v>1</v>
      </c>
      <c r="DD529" s="73">
        <f>(DB527*DB529)*(1-COS(RADIANS(CW527+45)))-DB528*(SIN(RADIANS(CW527+45)))</f>
        <v>0</v>
      </c>
      <c r="DE529" s="73">
        <f>(DB528*DB529)*(1-COS(RADIANS(CW527+45)))+DB527*(SIN(RADIANS(CW527+45)))</f>
        <v>0</v>
      </c>
      <c r="DF529" s="73">
        <f>(DB529^2)*(1-COS(RADIANS(CW527+45)))+(COS(RADIANS(CW527+45)))</f>
        <v>1</v>
      </c>
      <c r="DG529" s="10"/>
      <c r="DH529">
        <v>0</v>
      </c>
      <c r="DI529" s="23">
        <f>SIN(RADIANS('[1]Biaxial Input'!$F$21))*SIN(RADIANS(0))</f>
        <v>0</v>
      </c>
      <c r="DK529" s="30">
        <f>(DI527*DI529)*(1-COS(RADIANS(CV527)))-DI528*(SIN(RADIANS(CV527)))</f>
        <v>-4.9325275616132508E-2</v>
      </c>
      <c r="DL529" s="30">
        <f>(DI528*DI529)*(1-COS(RADIANS(CV527)))+DI527*(SIN(RADIANS(CV527)))</f>
        <v>-0.70538430460663959</v>
      </c>
      <c r="DM529" s="30">
        <f>(DI529^2)*(1-COS(RADIANS(CV527)))+(COS(RADIANS(CV527)))</f>
        <v>0.70710678118654757</v>
      </c>
      <c r="DO529">
        <v>0.43862946188252999</v>
      </c>
      <c r="DQ529" s="28">
        <f>(DB527*DB529)*(1-COS(RADIANS(CU527)))-DB528*(SIN(RADIANS(CU527)))</f>
        <v>0</v>
      </c>
      <c r="DR529" s="28">
        <f>(DB528*DB529)*(1-COS(RADIANS(CU527)))+DB527*(SIN(RADIANS(CU527)))</f>
        <v>0</v>
      </c>
      <c r="DS529" s="28">
        <f>(DB529^2)*(1-COS(RADIANS(CU527)))+(COS(RADIANS(CU527)))</f>
        <v>1</v>
      </c>
      <c r="DU529" s="61">
        <v>-0.55462076698284757</v>
      </c>
      <c r="DW529" s="17">
        <v>0</v>
      </c>
      <c r="DX529">
        <v>1</v>
      </c>
      <c r="DZ529" s="73">
        <f>(DB527*DB527)*(1-COS(RADIANS(CW527-45)))-DB527*(SIN(RADIANS(CW527-45)))</f>
        <v>0</v>
      </c>
      <c r="EA529" s="73">
        <f>(DB528*DB529)*(1-COS(RADIANS(CW527-45)))+DB527*(SIN(RADIANS(CW527-45)))</f>
        <v>0</v>
      </c>
      <c r="EB529" s="73">
        <f>(DB529^2)*(1-COS(RADIANS(CW527-45)))+(COS(RADIANS(CW527-45)))</f>
        <v>1</v>
      </c>
      <c r="EC529" s="10"/>
      <c r="ED529">
        <v>0</v>
      </c>
      <c r="EE529" s="1">
        <v>-0.55462076698284757</v>
      </c>
      <c r="EG529">
        <f>CY529+DU529</f>
        <v>-0.11599130510031758</v>
      </c>
      <c r="EH529">
        <f>EG529/(SQRT(EG527^2+EG528^2+EG529^2))</f>
        <v>-8.2018238395112339E-2</v>
      </c>
      <c r="EJ529">
        <f>Q529+AM529</f>
        <v>0.59636355244468131</v>
      </c>
      <c r="EK529">
        <f>EJ529/(SQRT(EJ527^2+EJ528^2+EJ529^2))</f>
        <v>0.4216927119861334</v>
      </c>
      <c r="EM529" s="23">
        <f>CY527*DU528-CY528*DU527</f>
        <v>-0.70710678118654757</v>
      </c>
      <c r="ER529">
        <f t="shared" ref="ER529:ES531" si="808">CK528</f>
        <v>0.93180266183863136</v>
      </c>
      <c r="ES529">
        <f t="shared" si="808"/>
        <v>-0.87956522186239505</v>
      </c>
      <c r="ET529" t="e">
        <f>#REF!</f>
        <v>#REF!</v>
      </c>
      <c r="EU529" t="e">
        <f>#REF!</f>
        <v>#REF!</v>
      </c>
      <c r="EY529" s="28"/>
      <c r="EZ529" s="10"/>
      <c r="FA529" s="61">
        <v>0.44824212353487852</v>
      </c>
      <c r="FB529" s="13">
        <f>BW530</f>
        <v>0</v>
      </c>
      <c r="FC529" s="17">
        <v>0</v>
      </c>
      <c r="FD529">
        <v>1</v>
      </c>
      <c r="FF529" s="73">
        <f>(FD527*FD529)*(1-COS(RADIANS(EY527+45)))-FD528*(SIN(RADIANS(EY527+45)))</f>
        <v>0</v>
      </c>
      <c r="FG529" s="73">
        <f>(FD528*FD529)*(1-COS(RADIANS(EY527+45)))+FD527*(SIN(RADIANS(EY527+45)))</f>
        <v>0</v>
      </c>
      <c r="FH529" s="73">
        <f>(FD529^2)*(1-COS(RADIANS(EY527+45)))+(COS(RADIANS(EY527+45)))</f>
        <v>0.99999999999999989</v>
      </c>
      <c r="FI529" s="10"/>
      <c r="FJ529">
        <v>0</v>
      </c>
      <c r="FK529" s="23">
        <f>SIN(RADIANS(176))*SIN(RADIANS(0))</f>
        <v>0</v>
      </c>
      <c r="FM529" s="30">
        <f>(FK527*FK529)*(1-COS(RADIANS(EX527)))-FK528*(SIN(RADIANS(EX527)))</f>
        <v>-4.9325275616132508E-2</v>
      </c>
      <c r="FN529" s="30">
        <f>(FK528*FK529)*(1-COS(RADIANS(EX527)))+FK527*(SIN(RADIANS(EX527)))</f>
        <v>-0.70538430460663959</v>
      </c>
      <c r="FO529" s="30">
        <f>(FK529^2)*(1-COS(RADIANS(EX527)))+(COS(RADIANS(EX527)))</f>
        <v>0.70710678118654757</v>
      </c>
      <c r="FQ529">
        <v>0.44824212353487852</v>
      </c>
      <c r="FS529" s="28">
        <f>(FD527*FD529)*(1-COS(RADIANS(EW527)))-FD528*(SIN(RADIANS(EW527)))</f>
        <v>0</v>
      </c>
      <c r="FT529" s="28">
        <f>(FD528*FD529)*(1-COS(RADIANS(EW527)))+FD527*(SIN(RADIANS(EW527)))</f>
        <v>0</v>
      </c>
      <c r="FU529" s="28">
        <f>(FD529^2)*(1-COS(RADIANS(EW527)))+(COS(RADIANS(EW527)))</f>
        <v>1</v>
      </c>
      <c r="FW529" s="61">
        <v>-0.54688115590952913</v>
      </c>
      <c r="FX529" s="13">
        <f>BX530</f>
        <v>0</v>
      </c>
      <c r="FY529" s="17">
        <v>0</v>
      </c>
      <c r="FZ529">
        <v>1</v>
      </c>
      <c r="GB529" s="73">
        <f>(FD527*FD527)*(1-COS(RADIANS(EY527-45)))-FD527*(SIN(RADIANS(EY527-45)))</f>
        <v>0</v>
      </c>
      <c r="GC529" s="73">
        <f>(FD528*FD529)*(1-COS(RADIANS(EY527-45)))+FD527*(SIN(RADIANS(EY527-45)))</f>
        <v>0</v>
      </c>
      <c r="GD529" s="73">
        <f>(FD529^2)*(1-COS(RADIANS(EY527-45)))+(COS(RADIANS(EY527-45)))</f>
        <v>1</v>
      </c>
      <c r="GE529" s="10"/>
      <c r="GF529">
        <v>0</v>
      </c>
      <c r="GG529" s="1">
        <v>-0.54688115590952913</v>
      </c>
      <c r="GI529">
        <f>FA529+FW529</f>
        <v>-9.8639032374650604E-2</v>
      </c>
      <c r="GJ529">
        <f>GI529/(SQRT(GI527^2+GI528^2+GI529^2))</f>
        <v>-6.9748328681794841E-2</v>
      </c>
      <c r="GL529" t="e">
        <f>#REF!+DC529</f>
        <v>#REF!</v>
      </c>
      <c r="GM529" t="e">
        <f>GL529/(SQRT(GL527^2+GL528^2+GL529^2))</f>
        <v>#REF!</v>
      </c>
      <c r="GO529" s="27">
        <f>FA527*FW528-FA528*FW527</f>
        <v>-0.70710678118654757</v>
      </c>
    </row>
    <row r="530" spans="4:197" x14ac:dyDescent="0.2">
      <c r="D530" t="s">
        <v>10</v>
      </c>
      <c r="E530" s="5">
        <f t="shared" si="803"/>
        <v>-0.24002904019609339</v>
      </c>
      <c r="F530" s="6">
        <f t="shared" si="803"/>
        <v>-0.45893572105630898</v>
      </c>
      <c r="G530" s="7">
        <f t="shared" si="806"/>
        <v>0.75039817657246344</v>
      </c>
      <c r="H530" s="8">
        <f t="shared" si="807"/>
        <v>-0.15403462412778215</v>
      </c>
      <c r="J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W530" s="1"/>
      <c r="BY530" t="s">
        <v>10</v>
      </c>
      <c r="BZ530" s="5">
        <f t="shared" si="804"/>
        <v>-9.8670839279614439E-2</v>
      </c>
      <c r="CA530" s="6">
        <f t="shared" si="804"/>
        <v>-0.32743703463395935</v>
      </c>
      <c r="CB530" s="7">
        <f>CY529</f>
        <v>0.43862946188252999</v>
      </c>
      <c r="CC530" s="8">
        <f>DU529</f>
        <v>-0.55462076698284757</v>
      </c>
      <c r="CE530" s="10"/>
      <c r="CG530" s="10" t="s">
        <v>160</v>
      </c>
      <c r="CH530" s="10">
        <f>-CH527*((EY527-CW527)/(CH529-CE528))</f>
        <v>169.3391946992854</v>
      </c>
      <c r="CI530" s="67"/>
      <c r="CJ530" s="10" t="s">
        <v>10</v>
      </c>
      <c r="CK530" s="5">
        <f t="shared" si="805"/>
        <v>-9.8670839279614439E-2</v>
      </c>
      <c r="CL530" s="6">
        <f t="shared" si="805"/>
        <v>-0.32743703463395935</v>
      </c>
      <c r="CM530" s="7">
        <f>FA529</f>
        <v>0.44824212353487852</v>
      </c>
      <c r="CN530" s="8">
        <f>FW529</f>
        <v>-0.54688115590952913</v>
      </c>
      <c r="CW530" s="28"/>
      <c r="DH530" s="10"/>
      <c r="DI530" s="10"/>
      <c r="DJ530" s="10"/>
      <c r="DK530" s="10"/>
      <c r="DL530" s="10"/>
      <c r="DM530" s="10"/>
      <c r="DN530" s="10"/>
      <c r="DO530" s="10"/>
      <c r="DP530" s="10"/>
      <c r="EE530" s="1"/>
      <c r="EI530" s="64">
        <f>(DEGREES(ACOS((EH527*EK527+EH528*EK528+EH529*EK529)/((SQRT(EH527^2+EH528^2+EH529^2))*(SQRT(EK527^2+EK528^2+EK529^2))))))</f>
        <v>29.731058324342705</v>
      </c>
      <c r="ER530">
        <f t="shared" si="808"/>
        <v>0.3492962422733713</v>
      </c>
      <c r="ES530">
        <f t="shared" si="808"/>
        <v>-0.34518112468713447</v>
      </c>
      <c r="ET530" t="e">
        <f>#REF!</f>
        <v>#REF!</v>
      </c>
      <c r="EU530" t="e">
        <f>#REF!</f>
        <v>#REF!</v>
      </c>
      <c r="EY530" s="28"/>
      <c r="EZ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GG530" s="1"/>
      <c r="GK530" s="64" t="e">
        <f>(DEGREES(ACOS((GJ527*GM527+GJ528*GM528+GJ529*GM529)/((SQRT(GJ527^2+GJ528^2+GJ529^2))*(SQRT(GM527^2+GM528^2+GM529^2))))))</f>
        <v>#VALUE!</v>
      </c>
    </row>
    <row r="531" spans="4:197" x14ac:dyDescent="0.2">
      <c r="Q531" s="82" t="s">
        <v>148</v>
      </c>
      <c r="R531" s="13"/>
      <c r="T531" s="10"/>
      <c r="U531" s="10"/>
      <c r="V531" s="10"/>
      <c r="W531" s="10"/>
      <c r="X531" s="10"/>
      <c r="Y531" s="10"/>
      <c r="Z531" s="80"/>
      <c r="AA531" s="23" t="s">
        <v>149</v>
      </c>
      <c r="AE531" s="1"/>
      <c r="AG531" s="80"/>
      <c r="AK531" s="13"/>
      <c r="AL531" s="81"/>
      <c r="AM531" s="82" t="s">
        <v>150</v>
      </c>
      <c r="AO531" s="13"/>
      <c r="AP531" s="13"/>
      <c r="AS531" s="1"/>
      <c r="AW531" s="1"/>
      <c r="CE531" s="10"/>
      <c r="CS531" s="15"/>
      <c r="CW531" s="28"/>
      <c r="CY531" s="82" t="s">
        <v>148</v>
      </c>
      <c r="CZ531" s="13"/>
      <c r="DB531" s="10"/>
      <c r="DC531" s="10"/>
      <c r="DD531" s="10"/>
      <c r="DE531" s="10"/>
      <c r="DF531" s="10"/>
      <c r="DG531" s="10"/>
      <c r="DH531" s="80"/>
      <c r="DI531" s="23" t="s">
        <v>149</v>
      </c>
      <c r="DM531" s="1"/>
      <c r="DO531" s="80"/>
      <c r="DS531" s="13"/>
      <c r="DT531" s="81"/>
      <c r="DU531" s="82" t="s">
        <v>150</v>
      </c>
      <c r="DW531" s="13"/>
      <c r="DX531" s="13"/>
      <c r="EA531" s="1"/>
      <c r="EE531" s="1"/>
      <c r="ER531">
        <f t="shared" si="808"/>
        <v>-9.8670839279614439E-2</v>
      </c>
      <c r="ES531">
        <f t="shared" si="808"/>
        <v>-0.32743703463395935</v>
      </c>
      <c r="ET531" t="e">
        <f>#REF!</f>
        <v>#REF!</v>
      </c>
      <c r="EU531" t="e">
        <f>#REF!</f>
        <v>#REF!</v>
      </c>
      <c r="EY531" s="28"/>
      <c r="EZ531" s="10"/>
      <c r="FA531" s="82" t="s">
        <v>148</v>
      </c>
      <c r="FB531" s="13"/>
      <c r="FD531" s="10"/>
      <c r="FE531" s="10"/>
      <c r="FF531" s="10"/>
      <c r="FG531" s="10"/>
      <c r="FH531" s="10"/>
      <c r="FI531" s="10"/>
      <c r="FJ531" s="80"/>
      <c r="FK531" s="23" t="s">
        <v>149</v>
      </c>
      <c r="FO531" s="1"/>
      <c r="FQ531" s="80"/>
      <c r="FU531" s="13"/>
      <c r="FV531" s="81"/>
      <c r="FW531" s="82" t="s">
        <v>150</v>
      </c>
      <c r="FY531" s="13"/>
      <c r="FZ531" s="13"/>
      <c r="GC531" s="1"/>
      <c r="GG531" s="1"/>
      <c r="GK531" s="13"/>
    </row>
    <row r="532" spans="4:197" x14ac:dyDescent="0.2">
      <c r="E532" s="5" t="s">
        <v>4</v>
      </c>
      <c r="F532" s="6" t="s">
        <v>5</v>
      </c>
      <c r="G532" s="7" t="s">
        <v>6</v>
      </c>
      <c r="H532" s="8" t="s">
        <v>1</v>
      </c>
      <c r="I532">
        <v>12</v>
      </c>
      <c r="J532" s="9" t="s">
        <v>7</v>
      </c>
      <c r="K532">
        <v>12</v>
      </c>
      <c r="L532" s="10"/>
      <c r="M532" s="17">
        <f>A488</f>
        <v>70</v>
      </c>
      <c r="N532" s="17">
        <f>B488</f>
        <v>-5</v>
      </c>
      <c r="O532" s="17">
        <f>C488</f>
        <v>220.3</v>
      </c>
      <c r="Q532" s="61">
        <f t="array" ref="Q532:Q534">MMULT(AI532:AK534,AG532:AG534)</f>
        <v>0.90503212069214112</v>
      </c>
      <c r="R532" s="13"/>
      <c r="S532" s="17">
        <v>1</v>
      </c>
      <c r="T532">
        <v>0</v>
      </c>
      <c r="V532" s="73">
        <f>(T532^2)*(1-COS(RADIANS(O532+45)))+(COS(RADIANS(O532+45)))</f>
        <v>-8.1938508630040444E-2</v>
      </c>
      <c r="W532" s="73">
        <f>(T532*T533)*(1-COS(RADIANS(O532+45)))-T534*(SIN(RADIANS(O532+45)))</f>
        <v>0.9966373868180366</v>
      </c>
      <c r="X532" s="73">
        <f>(T532*T534)*(1-COS(RADIANS(O532+45)))+T533*(SIN(RADIANS(O532+45)))</f>
        <v>0</v>
      </c>
      <c r="Y532" s="10"/>
      <c r="Z532">
        <f t="array" ref="Z532:Z534">MMULT(V532:X534,S532:S534)</f>
        <v>-8.1938508630040444E-2</v>
      </c>
      <c r="AA532" s="23">
        <f>COS(RADIANS('[1]Biaxial Input'!$F$21))</f>
        <v>-0.9975640502598242</v>
      </c>
      <c r="AC532" s="30">
        <f>(AA532^2)*(1-COS(RADIANS(N532)))+(COS(RADIANS(N532)))</f>
        <v>0.99998148353170568</v>
      </c>
      <c r="AD532" s="30">
        <f>(AA532*AA533)*(1-COS(RADIANS(N532)))-AA534*(SIN(RADIANS(N532)))</f>
        <v>-2.6479783333051429E-4</v>
      </c>
      <c r="AE532" s="30">
        <f>(AA532*AA534)*(1-COS(RADIANS(N532)))+AA533*(SIN(RADIANS(N532)))</f>
        <v>-6.0796772806267756E-3</v>
      </c>
      <c r="AG532">
        <f t="array" ref="AG532:AG534">MMULT(AC532:AE534,Z532:Z534)</f>
        <v>-8.167308399759772E-2</v>
      </c>
      <c r="AI532" s="28">
        <f>(T532^2)*(1-COS(RADIANS(M532)))+(COS(RADIANS(M532)))</f>
        <v>0.34202014332566882</v>
      </c>
      <c r="AJ532" s="28">
        <f>(T532*T533)*(1-COS(RADIANS(M532)))-T534*(SIN(RADIANS(M532)))</f>
        <v>-0.93969262078590832</v>
      </c>
      <c r="AK532" s="28">
        <f>(T532*T534)*(1-COS(RADIANS(M532)))+T533*(SIN(RADIANS(M532)))</f>
        <v>0</v>
      </c>
      <c r="AM532" s="61">
        <f t="array" ref="AM532:AM534">MMULT(AI532:AK534,AW532:AW534)</f>
        <v>-0.41782460364226298</v>
      </c>
      <c r="AN532" s="13"/>
      <c r="AO532" s="17">
        <v>1</v>
      </c>
      <c r="AP532">
        <v>0</v>
      </c>
      <c r="AR532" s="73">
        <f>(T532^2)*(1-COS(RADIANS(O532-45)))+(COS(RADIANS(O532-45)))</f>
        <v>-0.9966373868180366</v>
      </c>
      <c r="AS532" s="73">
        <f>(T532*T533)*(1-COS(RADIANS(O532-45)))-T534*(SIN(RADIANS(O532-45)))</f>
        <v>-8.1938508630040832E-2</v>
      </c>
      <c r="AT532" s="73">
        <f>(T532*T534)*(1-COS(RADIANS(O532-45)))+T533*(SIN(RADIANS(O532-45)))</f>
        <v>0</v>
      </c>
      <c r="AU532" s="10"/>
      <c r="AV532">
        <f t="array" ref="AV532:AV534">MMULT(AR532:AT534,S532:S534)</f>
        <v>-0.9966373868180366</v>
      </c>
      <c r="AW532" s="1">
        <f t="array" ref="AW532:AW534">MMULT(AC532:AE534,AV532:AV534)</f>
        <v>-0.99664062975301426</v>
      </c>
      <c r="BZ532" s="5" t="s">
        <v>4</v>
      </c>
      <c r="CA532" s="6" t="s">
        <v>5</v>
      </c>
      <c r="CB532" s="7" t="s">
        <v>6</v>
      </c>
      <c r="CC532" s="8" t="s">
        <v>1</v>
      </c>
      <c r="CD532">
        <v>11</v>
      </c>
      <c r="CE532" s="9" t="s">
        <v>7</v>
      </c>
      <c r="CG532" s="90" t="s">
        <v>157</v>
      </c>
      <c r="CH532" s="61">
        <f>CE533-((CH534-CE533)/(EY532-CW532))*CW532</f>
        <v>4.2751416909464126</v>
      </c>
      <c r="CI532" s="10"/>
      <c r="CK532" s="5" t="s">
        <v>4</v>
      </c>
      <c r="CL532" s="6" t="s">
        <v>5</v>
      </c>
      <c r="CM532" s="7" t="s">
        <v>6</v>
      </c>
      <c r="CN532" s="8" t="s">
        <v>1</v>
      </c>
      <c r="CO532" s="10"/>
      <c r="CP532">
        <f t="shared" ref="CP532:CQ534" si="809">BZ533</f>
        <v>0.93180266183863136</v>
      </c>
      <c r="CQ532">
        <f t="shared" si="809"/>
        <v>-0.87956522186239505</v>
      </c>
      <c r="CR532">
        <f>CI536</f>
        <v>0</v>
      </c>
      <c r="CS532">
        <f>CL536</f>
        <v>0</v>
      </c>
      <c r="CU532" s="17">
        <f>CU436</f>
        <v>90</v>
      </c>
      <c r="CV532" s="17">
        <f>CV436</f>
        <v>50</v>
      </c>
      <c r="CW532" s="31">
        <f>CH439</f>
        <v>209.07371265078723</v>
      </c>
      <c r="CY532" s="61">
        <f t="array" ref="CY532:CY534">MMULT(DQ532:DS534,DO532:DO534)</f>
        <v>0.61296518214535589</v>
      </c>
      <c r="CZ532" s="13"/>
      <c r="DA532" s="17">
        <v>1</v>
      </c>
      <c r="DB532">
        <v>0</v>
      </c>
      <c r="DD532" s="73">
        <f>(DB532^2)*(1-COS(RADIANS(CW532+45)))+(COS(RADIANS(CW532+45)))</f>
        <v>-0.27440043752077092</v>
      </c>
      <c r="DE532" s="73">
        <f>(DB532*DB533)*(1-COS(RADIANS(CW532+45)))-DB534*(SIN(RADIANS(CW532+45)))</f>
        <v>0.961615515623791</v>
      </c>
      <c r="DF532" s="73">
        <f>(DB532*DB534)*(1-COS(RADIANS(CW532+45)))+DB533*(SIN(RADIANS(CW532+45)))</f>
        <v>0</v>
      </c>
      <c r="DG532" s="10"/>
      <c r="DH532">
        <f t="array" ref="DH532:DH534">MMULT(DD532:DF534,DA532:DA534)</f>
        <v>-0.27440043752077092</v>
      </c>
      <c r="DI532" s="23">
        <f>COS(RADIANS('[1]Biaxial Input'!$F$21))</f>
        <v>-0.9975640502598242</v>
      </c>
      <c r="DK532" s="30">
        <f>(DI532^2)*(1-COS(RADIANS(CV532)))+(COS(RADIANS(CV532)))</f>
        <v>0.99826181678640502</v>
      </c>
      <c r="DL532" s="30">
        <f>(DI532*DI533)*(1-COS(RADIANS(CV532)))-DI534*(SIN(RADIANS(CV532)))</f>
        <v>-2.4857178030640859E-2</v>
      </c>
      <c r="DM532" s="30">
        <f>(DI532*DI534)*(1-COS(RADIANS(CV532)))+DI533*(SIN(RADIANS(CV532)))</f>
        <v>5.3436559083262246E-2</v>
      </c>
      <c r="DO532">
        <f t="array" ref="DO532:DO534">MMULT(DK532:DM534,DH532:DH534)</f>
        <v>-0.25002043121758211</v>
      </c>
      <c r="DQ532" s="28">
        <f>(DB532^2)*(1-COS(RADIANS(CU532)))+(COS(RADIANS(CU532)))</f>
        <v>6.1257422745431001E-17</v>
      </c>
      <c r="DR532" s="28">
        <f>(DB532*DB533)*(1-COS(RADIANS(CU532)))-DB534*(SIN(RADIANS(CU532)))</f>
        <v>-1</v>
      </c>
      <c r="DS532" s="28">
        <f>(DB532*DB534)*(1-COS(RADIANS(CU532)))+DB533*(SIN(RADIANS(CU532)))</f>
        <v>0</v>
      </c>
      <c r="DU532" s="61">
        <f t="array" ref="DU532:DU534">MMULT(DQ532:DS534,EE532:EE534)</f>
        <v>-0.20076120763410574</v>
      </c>
      <c r="DV532" s="13"/>
      <c r="DW532" s="17">
        <v>1</v>
      </c>
      <c r="DX532">
        <v>0</v>
      </c>
      <c r="DZ532" s="73">
        <f>(DB532^2)*(1-COS(RADIANS(CW532-45)))+(COS(RADIANS(CW532-45)))</f>
        <v>-0.961615515623791</v>
      </c>
      <c r="EA532" s="73">
        <f>(DB532*DB533)*(1-COS(RADIANS(CW532-45)))-DB534*(SIN(RADIANS(CW532-45)))</f>
        <v>-0.27440043752077087</v>
      </c>
      <c r="EB532" s="73">
        <f>(DB532*DB534)*(1-COS(RADIANS(CW532-45)))+DB533*(SIN(RADIANS(CW532-45)))</f>
        <v>0</v>
      </c>
      <c r="EC532" s="10"/>
      <c r="ED532">
        <f t="array" ref="ED532:ED534">MMULT(DZ532:EB534,DA532:DA534)</f>
        <v>-0.961615515623791</v>
      </c>
      <c r="EE532" s="1">
        <f t="array" ref="EE532:EE534">MMULT(DK532:DM534,ED532:ED534)</f>
        <v>-0.96676487220374074</v>
      </c>
      <c r="EG532">
        <f>CY532+DU532</f>
        <v>0.41220397451125013</v>
      </c>
      <c r="EH532">
        <f>EG532/(SQRT(EG532^2+EG533^2+EG534^2))</f>
        <v>0.29147222560895175</v>
      </c>
      <c r="EJ532">
        <f>Q532+AM532</f>
        <v>0.48720751704987814</v>
      </c>
      <c r="EK532">
        <f>EJ532/(SQRT(EJ532^2+EJ533^2+EJ534^2))</f>
        <v>0.34450773915102939</v>
      </c>
      <c r="EM532" s="23">
        <f>CY533*DU534-CY534*DU533</f>
        <v>0.76417839735679927</v>
      </c>
      <c r="EO532" s="15">
        <v>11</v>
      </c>
      <c r="EP532" s="9" t="s">
        <v>7</v>
      </c>
      <c r="EW532" s="17">
        <f>CU532</f>
        <v>90</v>
      </c>
      <c r="EX532" s="17">
        <f>CV532</f>
        <v>50</v>
      </c>
      <c r="EY532" s="31">
        <f>1+CW532</f>
        <v>210.07371265078723</v>
      </c>
      <c r="EZ532" s="10"/>
      <c r="FA532" s="61">
        <f t="array" ref="FA532:FA534">MMULT(FS532:FU534,FQ532:FQ534)</f>
        <v>0.61637559077162185</v>
      </c>
      <c r="FB532" s="13">
        <f>BW533</f>
        <v>0</v>
      </c>
      <c r="FC532" s="17">
        <v>1</v>
      </c>
      <c r="FD532">
        <v>0</v>
      </c>
      <c r="FF532" s="73">
        <f>(FD532^2)*(1-COS(RADIANS(EY532+45)))+(COS(RADIANS(EY532+45)))</f>
        <v>-0.25757614018998398</v>
      </c>
      <c r="FG532" s="73">
        <f>(FD532*FD533)*(1-COS(RADIANS(EY532+45)))-FD534*(SIN(RADIANS(EY532+45)))</f>
        <v>0.96625800488525304</v>
      </c>
      <c r="FH532" s="73">
        <f>(FD532*FD534)*(1-COS(RADIANS(EY532+45)))+FD533*(SIN(RADIANS(EY532+45)))</f>
        <v>0</v>
      </c>
      <c r="FI532" s="10"/>
      <c r="FJ532">
        <f t="array" ref="FJ532:FJ534">MMULT(FF532:FH534,FC532:FC534)</f>
        <v>-0.25757614018998398</v>
      </c>
      <c r="FK532" s="23">
        <f>COS(RADIANS(176))</f>
        <v>-0.9975640502598242</v>
      </c>
      <c r="FM532" s="30">
        <f>(FK532^2)*(1-COS(RADIANS(EX532)))+(COS(RADIANS(EX532)))</f>
        <v>0.99826181678640502</v>
      </c>
      <c r="FN532" s="30">
        <f>(FK532*FK533)*(1-COS(RADIANS(EX532)))-FK534*(SIN(RADIANS(EX532)))</f>
        <v>-2.4857178030640859E-2</v>
      </c>
      <c r="FO532" s="30">
        <f>(FK532*FK534)*(1-COS(RADIANS(EX532)))+FK533*(SIN(RADIANS(EX532)))</f>
        <v>5.3436559083262246E-2</v>
      </c>
      <c r="FQ532">
        <f t="array" ref="FQ532:FQ534">MMULT(FM532:FO534,FJ532:FJ534)</f>
        <v>-0.23310997841591857</v>
      </c>
      <c r="FS532" s="28">
        <f>(FD532^2)*(1-COS(RADIANS(EW532)))+(COS(RADIANS(EW532)))</f>
        <v>6.1257422745431001E-17</v>
      </c>
      <c r="FT532" s="28">
        <f>(FD532*FD533)*(1-COS(RADIANS(EW532)))-FD534*(SIN(RADIANS(EW532)))</f>
        <v>-1</v>
      </c>
      <c r="FU532" s="28">
        <f>(FD532*FD534)*(1-COS(RADIANS(EW532)))+FD533*(SIN(RADIANS(EW532)))</f>
        <v>0</v>
      </c>
      <c r="FW532" s="61">
        <f t="array" ref="FW532:FW534">MMULT(FS532:FU534,GG532:GG534)</f>
        <v>-0.1900329132390699</v>
      </c>
      <c r="FX532" s="13">
        <f>BX533</f>
        <v>0</v>
      </c>
      <c r="FY532" s="17">
        <v>1</v>
      </c>
      <c r="FZ532">
        <v>0</v>
      </c>
      <c r="GB532" s="73">
        <f>(FD532^2)*(1-COS(RADIANS(EY532-45)))+(COS(RADIANS(EY532-45)))</f>
        <v>-0.96625800488525315</v>
      </c>
      <c r="GC532" s="73">
        <f>(FD532*FD533)*(1-COS(RADIANS(EY532-45)))-FD534*(SIN(RADIANS(EY532-45)))</f>
        <v>-0.25757614018998348</v>
      </c>
      <c r="GD532" s="73">
        <f>(FD532*FD534)*(1-COS(RADIANS(EY532-45)))+FD533*(SIN(RADIANS(EY532-45)))</f>
        <v>0</v>
      </c>
      <c r="GE532" s="10"/>
      <c r="GF532">
        <f t="array" ref="GF532:GF534">MMULT(GB532:GD534,FC532:FC534)</f>
        <v>-0.96625800488525315</v>
      </c>
      <c r="GG532" s="1">
        <f t="array" ref="GG532:GG534">MMULT(FM532:FO534,GF532:GF534)</f>
        <v>-0.97098108741430755</v>
      </c>
      <c r="GI532">
        <f>FA532+FW532</f>
        <v>0.42634267753255195</v>
      </c>
      <c r="GJ532">
        <f>GI532/(SQRT(GI532^2+GI533^2+GI534^2))</f>
        <v>0.30146979839249693</v>
      </c>
      <c r="GL532" t="e">
        <f>CH533+DC532</f>
        <v>#VALUE!</v>
      </c>
      <c r="GM532" t="e">
        <f>GL532/(SQRT(GL532^2+GL533^2+GL534^2))</f>
        <v>#VALUE!</v>
      </c>
      <c r="GO532" s="27">
        <f>FA533*FW534-FA534*FW533</f>
        <v>0.76417839735679916</v>
      </c>
    </row>
    <row r="533" spans="4:197" x14ac:dyDescent="0.2">
      <c r="D533" t="s">
        <v>8</v>
      </c>
      <c r="E533" s="5">
        <f t="shared" ref="E533:F535" si="810">E528</f>
        <v>0.89699707659114825</v>
      </c>
      <c r="F533" s="6">
        <f t="shared" si="810"/>
        <v>-0.83821484324154183</v>
      </c>
      <c r="G533" s="7">
        <f>Q532</f>
        <v>0.90503212069214112</v>
      </c>
      <c r="H533" s="8">
        <f>AM532</f>
        <v>-0.41782460364226298</v>
      </c>
      <c r="J533" s="9">
        <f>((SUMPRODUCT(G533:G535,E533:E535))*(SUMPRODUCT(G533:(G535),F533:F535)))-((SUMPRODUCT(H533:H535,E533:E535))*(SUMPRODUCT(H533:H535,F533:F535)))</f>
        <v>3.5547513882321136E-2</v>
      </c>
      <c r="Q533" s="61">
        <v>-0.41631943358655826</v>
      </c>
      <c r="S533" s="17">
        <v>0</v>
      </c>
      <c r="T533">
        <v>0</v>
      </c>
      <c r="V533" s="73">
        <f>(T532*T533)*(1-COS(RADIANS(O532+45)))+T534*(SIN(RADIANS(O532+45)))</f>
        <v>-0.9966373868180366</v>
      </c>
      <c r="W533" s="73">
        <f>(T533^2)*(1-COS(RADIANS(O532+45)))+(COS(RADIANS(O532+45)))</f>
        <v>-8.1938508630040444E-2</v>
      </c>
      <c r="X533" s="73">
        <f>(T533*T534)*(1-COS(RADIANS(O532+45)))-T532*(SIN(RADIANS(O532+45)))</f>
        <v>0</v>
      </c>
      <c r="Y533" s="10"/>
      <c r="Z533">
        <v>-0.9966373868180366</v>
      </c>
      <c r="AA533" s="23">
        <f>SIN(RADIANS('[1]Biaxial Input'!$F$21))*(COS(RADIANS(0)))</f>
        <v>6.9756473744125524E-2</v>
      </c>
      <c r="AC533" s="30">
        <f>(AA532*AA533)*(1-COS(RADIANS(N532)))+AA534*(SIN(RADIANS(N532)))</f>
        <v>-2.6479783333051429E-4</v>
      </c>
      <c r="AD533" s="30">
        <f>(AA533^2)*(1-COS(RADIANS(N532)))+(COS(RADIANS(N532)))</f>
        <v>0.99621321456003986</v>
      </c>
      <c r="AE533" s="30">
        <f>(AA533*AA534)*(1-COS(RADIANS(N532)))-AA532*(SIN(RADIANS(N532)))</f>
        <v>-8.694343573875718E-2</v>
      </c>
      <c r="AG533">
        <v>-0.99284163773316259</v>
      </c>
      <c r="AI533" s="28">
        <f>(T532*T533)*(1-COS(RADIANS(M532)))+T534*(SIN(RADIANS(M532)))</f>
        <v>0.93969262078590832</v>
      </c>
      <c r="AJ533" s="28">
        <f>(T533^2)*(1-COS(RADIANS(M532)))+(COS(RADIANS(M532)))</f>
        <v>0.34202014332566882</v>
      </c>
      <c r="AK533" s="28">
        <f>(T533*T534)*(1-COS(RADIANS(M532)))-T532*(SIN(RADIANS(M532)))</f>
        <v>0</v>
      </c>
      <c r="AM533" s="61">
        <v>-0.90852708645969538</v>
      </c>
      <c r="AO533" s="17">
        <v>0</v>
      </c>
      <c r="AP533">
        <v>0</v>
      </c>
      <c r="AR533" s="73">
        <f>(T532*T533)*(1-COS(RADIANS(O532-45)))+T534*(SIN(RADIANS(O532-45)))</f>
        <v>8.1938508630040832E-2</v>
      </c>
      <c r="AS533" s="73">
        <f>(T533^2)*(1-COS(RADIANS(O532-45)))+(COS(RADIANS(O532-45)))</f>
        <v>-0.9966373868180366</v>
      </c>
      <c r="AT533" s="73">
        <f>(T533*T534)*(1-COS(RADIANS(O532-45)))-T532*(SIN(RADIANS(O532-45)))</f>
        <v>0</v>
      </c>
      <c r="AU533" s="10"/>
      <c r="AV533">
        <v>8.1938508630040832E-2</v>
      </c>
      <c r="AW533" s="1">
        <v>8.1892132499234147E-2</v>
      </c>
      <c r="BY533" t="s">
        <v>8</v>
      </c>
      <c r="BZ533" s="5">
        <f t="shared" ref="BZ533:CA535" si="811">BZ528</f>
        <v>0.93180266183863136</v>
      </c>
      <c r="CA533" s="6">
        <f t="shared" si="811"/>
        <v>-0.87956522186239505</v>
      </c>
      <c r="CB533" s="7">
        <f>CY532</f>
        <v>0.61296518214535589</v>
      </c>
      <c r="CC533" s="8">
        <f>DU532</f>
        <v>-0.20076120763410574</v>
      </c>
      <c r="CE533" s="9">
        <f>((SUMPRODUCT(CB533:CB535,BZ533:BZ535))*(SUMPRODUCT(CB533:(CB535),CA533:CA535)))-((SUMPRODUCT(CC533:CC535,BZ533:BZ535))*(SUMPRODUCT(CC533:CC535,CA533:CA535)))</f>
        <v>0</v>
      </c>
      <c r="CG533">
        <v>1</v>
      </c>
      <c r="CH533" t="s">
        <v>161</v>
      </c>
      <c r="CI533" s="67"/>
      <c r="CJ533" s="1" t="s">
        <v>8</v>
      </c>
      <c r="CK533" s="5">
        <f t="shared" ref="CK533:CL535" si="812">BZ533</f>
        <v>0.93180266183863136</v>
      </c>
      <c r="CL533" s="6">
        <f t="shared" si="812"/>
        <v>-0.87956522186239505</v>
      </c>
      <c r="CM533" s="7">
        <f>FA532</f>
        <v>0.61637559077162185</v>
      </c>
      <c r="CN533" s="8">
        <f>FW532</f>
        <v>-0.1900329132390699</v>
      </c>
      <c r="CO533" s="10"/>
      <c r="CP533">
        <f t="shared" si="809"/>
        <v>0.3492962422733713</v>
      </c>
      <c r="CQ533">
        <f t="shared" si="809"/>
        <v>-0.34518112468713447</v>
      </c>
      <c r="CR533">
        <f>CJ536</f>
        <v>0</v>
      </c>
      <c r="CS533">
        <f>CM536</f>
        <v>0</v>
      </c>
      <c r="CW533" s="28"/>
      <c r="CY533" s="61">
        <v>-0.25002043121758216</v>
      </c>
      <c r="DA533" s="17">
        <v>0</v>
      </c>
      <c r="DB533">
        <v>0</v>
      </c>
      <c r="DD533" s="73">
        <f>(DB532*DB533)*(1-COS(RADIANS(CW532+45)))+DB534*(SIN(RADIANS(CW532+45)))</f>
        <v>-0.961615515623791</v>
      </c>
      <c r="DE533" s="73">
        <f>(DB533^2)*(1-COS(RADIANS(CW532+45)))+(COS(RADIANS(CW532+45)))</f>
        <v>-0.27440043752077092</v>
      </c>
      <c r="DF533" s="73">
        <f>(DB533*DB534)*(1-COS(RADIANS(CW532+45)))-DB532*(SIN(RADIANS(CW532+45)))</f>
        <v>0</v>
      </c>
      <c r="DG533" s="10"/>
      <c r="DH533">
        <v>-0.961615515623791</v>
      </c>
      <c r="DI533" s="23">
        <f>SIN(RADIANS('[1]Biaxial Input'!$F$21))*(COS(RADIANS(0)))</f>
        <v>6.9756473744125524E-2</v>
      </c>
      <c r="DK533" s="30">
        <f>(DI532*DI533)*(1-COS(RADIANS(CV532)))+DI534*(SIN(RADIANS(CV532)))</f>
        <v>-2.4857178030640859E-2</v>
      </c>
      <c r="DL533" s="30">
        <f>(DI533^2)*(1-COS(RADIANS(CV532)))+(COS(RADIANS(CV532)))</f>
        <v>0.64452579290013434</v>
      </c>
      <c r="DM533" s="30">
        <f>(DI533*DI534)*(1-COS(RADIANS(CV532)))-DI532*(SIN(RADIANS(CV532)))</f>
        <v>0.76417839735679927</v>
      </c>
      <c r="DO533">
        <v>-0.61296518214535589</v>
      </c>
      <c r="DQ533" s="28">
        <f>(DB532*DB533)*(1-COS(RADIANS(CU532)))+DB534*(SIN(RADIANS(CU532)))</f>
        <v>1</v>
      </c>
      <c r="DR533" s="28">
        <f>(DB533^2)*(1-COS(RADIANS(CU532)))+(COS(RADIANS(CU532)))</f>
        <v>6.1257422745431001E-17</v>
      </c>
      <c r="DS533" s="28">
        <f>(DB533*DB534)*(1-COS(RADIANS(CU532)))-DB532*(SIN(RADIANS(CU532)))</f>
        <v>0</v>
      </c>
      <c r="DU533" s="61">
        <v>-0.96676487220374074</v>
      </c>
      <c r="DW533" s="17">
        <v>0</v>
      </c>
      <c r="DX533">
        <v>0</v>
      </c>
      <c r="DZ533" s="73">
        <f>(DB532*DB533)*(1-COS(RADIANS(CW532-45)))+DB534*(SIN(RADIANS(CW532-45)))</f>
        <v>0.27440043752077087</v>
      </c>
      <c r="EA533" s="73">
        <f>(DB533^2)*(1-COS(RADIANS(CW532-45)))+(COS(RADIANS(CW532-45)))</f>
        <v>-0.961615515623791</v>
      </c>
      <c r="EB533" s="73">
        <f>(DB533*DB534)*(1-COS(RADIANS(CW532-45)))-DB532*(SIN(RADIANS(CW532-45)))</f>
        <v>0</v>
      </c>
      <c r="EC533" s="10"/>
      <c r="ED533">
        <v>0.27440043752077087</v>
      </c>
      <c r="EE533" s="1">
        <v>0.20076120763410568</v>
      </c>
      <c r="EG533">
        <f>CY533+DU533</f>
        <v>-1.216785303421323</v>
      </c>
      <c r="EH533">
        <f>EG533/(SQRT(EG532^2+EG533^2+EG534^2))</f>
        <v>-0.86039713929734818</v>
      </c>
      <c r="EJ533">
        <f>Q533+AM533</f>
        <v>-1.3248465200462536</v>
      </c>
      <c r="EK533">
        <f>EJ533/(SQRT(EJ532^2+EJ533^2+EJ534^2))</f>
        <v>-0.93680795835610542</v>
      </c>
      <c r="EM533" s="23">
        <f>CY534*DU532-CY532*DU534</f>
        <v>-5.3436559083262267E-2</v>
      </c>
      <c r="EP533" s="9">
        <f>((SUMPRODUCT(CM533:CM535,BZ533:BZ535))*(SUMPRODUCT(CM533:CM535,CA533:CA535)))-((SUMPRODUCT(CN533:CN535,BZ533:BZ535))*(SUMPRODUCT(CN533:CN535,CA533:CA535)))</f>
        <v>-2.0448011549338674E-2</v>
      </c>
      <c r="EY533" s="28"/>
      <c r="EZ533" s="10"/>
      <c r="FA533" s="61">
        <v>-0.2331099784159186</v>
      </c>
      <c r="FB533" s="13">
        <f>BW534</f>
        <v>0</v>
      </c>
      <c r="FC533" s="17">
        <v>0</v>
      </c>
      <c r="FD533">
        <v>0</v>
      </c>
      <c r="FF533" s="73">
        <f>(FD532*FD533)*(1-COS(RADIANS(EY532+45)))+FD534*(SIN(RADIANS(EY532+45)))</f>
        <v>-0.96625800488525304</v>
      </c>
      <c r="FG533" s="73">
        <f>(FD533^2)*(1-COS(RADIANS(EY532+45)))+(COS(RADIANS(EY532+45)))</f>
        <v>-0.25757614018998398</v>
      </c>
      <c r="FH533" s="73">
        <f>(FD533*FD534)*(1-COS(RADIANS(EY532+45)))-FD532*(SIN(RADIANS(EY532+45)))</f>
        <v>0</v>
      </c>
      <c r="FI533" s="10"/>
      <c r="FJ533">
        <v>-0.96625800488525304</v>
      </c>
      <c r="FK533" s="23">
        <f>SIN(RADIANS(176))*(COS(RADIANS(0)))</f>
        <v>6.9756473744125524E-2</v>
      </c>
      <c r="FM533" s="30">
        <f>(FK532*FK533)*(1-COS(RADIANS(EX532)))+FK534*(SIN(RADIANS(EX532)))</f>
        <v>-2.4857178030640859E-2</v>
      </c>
      <c r="FN533" s="30">
        <f>(FK533^2)*(1-COS(RADIANS(EX532)))+(COS(RADIANS(EX532)))</f>
        <v>0.64452579290013434</v>
      </c>
      <c r="FO533" s="30">
        <f>(FK533*FK534)*(1-COS(RADIANS(EX532)))-FK532*(SIN(RADIANS(EX532)))</f>
        <v>0.76417839735679927</v>
      </c>
      <c r="FQ533">
        <v>-0.61637559077162185</v>
      </c>
      <c r="FS533" s="28">
        <f>(FD532*FD533)*(1-COS(RADIANS(EW532)))+FD534*(SIN(RADIANS(EW532)))</f>
        <v>1</v>
      </c>
      <c r="FT533" s="28">
        <f>(FD533^2)*(1-COS(RADIANS(EW532)))+(COS(RADIANS(EW532)))</f>
        <v>6.1257422745431001E-17</v>
      </c>
      <c r="FU533" s="28">
        <f>(FD533*FD534)*(1-COS(RADIANS(EW532)))-FD532*(SIN(RADIANS(EW532)))</f>
        <v>0</v>
      </c>
      <c r="FW533" s="61">
        <v>-0.97098108741430755</v>
      </c>
      <c r="FX533" s="13">
        <f>BX534</f>
        <v>0</v>
      </c>
      <c r="FY533" s="17">
        <v>0</v>
      </c>
      <c r="FZ533">
        <v>0</v>
      </c>
      <c r="GB533" s="73">
        <f>(FD532*FD533)*(1-COS(RADIANS(EY532-45)))+FD534*(SIN(RADIANS(EY532-45)))</f>
        <v>0.25757614018998348</v>
      </c>
      <c r="GC533" s="73">
        <f>(FD533^2)*(1-COS(RADIANS(EY532-45)))+(COS(RADIANS(EY532-45)))</f>
        <v>-0.96625800488525315</v>
      </c>
      <c r="GD533" s="73">
        <f>(FD533*FD534)*(1-COS(RADIANS(EY532-45)))-FD532*(SIN(RADIANS(EY532-45)))</f>
        <v>0</v>
      </c>
      <c r="GE533" s="10"/>
      <c r="GF533">
        <v>0.25757614018998348</v>
      </c>
      <c r="GG533" s="1">
        <v>0.19003291323906985</v>
      </c>
      <c r="GI533">
        <f>FA533+FW533</f>
        <v>-1.2040910658302262</v>
      </c>
      <c r="GJ533">
        <f>GI533/(SQRT(GI532^2+GI533^2+GI534^2))</f>
        <v>-0.85142095781469029</v>
      </c>
      <c r="GL533">
        <f>CH534+DC533</f>
        <v>-2.0448011549338674E-2</v>
      </c>
      <c r="GM533" t="e">
        <f>GL533/(SQRT(GL532^2+GL533^2+GL534^2))</f>
        <v>#VALUE!</v>
      </c>
      <c r="GO533" s="27">
        <f>FA534*FW532-FA532*FW534</f>
        <v>-5.3436559083262267E-2</v>
      </c>
    </row>
    <row r="534" spans="4:197" x14ac:dyDescent="0.2">
      <c r="D534" t="s">
        <v>9</v>
      </c>
      <c r="E534" s="5">
        <f t="shared" si="810"/>
        <v>0.37119038841203267</v>
      </c>
      <c r="F534" s="6">
        <f t="shared" si="810"/>
        <v>-0.29457406625173815</v>
      </c>
      <c r="G534" s="7">
        <f t="shared" ref="G534:G535" si="813">Q533</f>
        <v>-0.41631943358655826</v>
      </c>
      <c r="H534" s="8">
        <f t="shared" ref="H534:H535" si="814">AM533</f>
        <v>-0.90852708645969538</v>
      </c>
      <c r="J534" s="10"/>
      <c r="Q534" s="61">
        <v>-8.7149238284983346E-2</v>
      </c>
      <c r="S534" s="17">
        <v>0</v>
      </c>
      <c r="T534">
        <v>1</v>
      </c>
      <c r="V534" s="73">
        <f>(T532*T534)*(1-COS(RADIANS(O532+45)))-T533*(SIN(RADIANS(O532+45)))</f>
        <v>0</v>
      </c>
      <c r="W534" s="73">
        <f>(T533*T534)*(1-COS(RADIANS(O532+45)))+T532*(SIN(RADIANS(O532+45)))</f>
        <v>0</v>
      </c>
      <c r="X534" s="73">
        <f>(T534^2)*(1-COS(RADIANS(O532+45)))+(COS(RADIANS(O532+45)))</f>
        <v>0.99999999999999989</v>
      </c>
      <c r="Y534" s="10"/>
      <c r="Z534">
        <v>0</v>
      </c>
      <c r="AA534" s="23">
        <f>SIN(RADIANS('[1]Biaxial Input'!$F$21))*SIN(RADIANS(0))</f>
        <v>0</v>
      </c>
      <c r="AC534" s="30">
        <f>(AA532*AA534)*(1-COS(RADIANS(N532)))-AA533*(SIN(RADIANS(N532)))</f>
        <v>6.0796772806267756E-3</v>
      </c>
      <c r="AD534" s="30">
        <f>(AA533*AA534)*(1-COS(RADIANS(N532)))+AA532*(SIN(RADIANS(N532)))</f>
        <v>8.694343573875718E-2</v>
      </c>
      <c r="AE534" s="30">
        <f>(AA534^2)*(1-COS(RADIANS(N532)))+(COS(RADIANS(N532)))</f>
        <v>0.99619469809174555</v>
      </c>
      <c r="AG534">
        <v>-8.7149238284983346E-2</v>
      </c>
      <c r="AI534" s="28">
        <f>(T532*T534)*(1-COS(RADIANS(M532)))-T533*(SIN(RADIANS(M532)))</f>
        <v>0</v>
      </c>
      <c r="AJ534" s="28">
        <f>(T533*T534)*(1-COS(RADIANS(M532)))+T532*(SIN(RADIANS(M532)))</f>
        <v>0</v>
      </c>
      <c r="AK534" s="28">
        <f>(T534^2)*(1-COS(RADIANS(M532)))+(COS(RADIANS(M532)))</f>
        <v>1</v>
      </c>
      <c r="AM534" s="61">
        <v>1.064781781944699E-3</v>
      </c>
      <c r="AO534" s="17">
        <v>0</v>
      </c>
      <c r="AP534">
        <v>1</v>
      </c>
      <c r="AR534" s="73">
        <f>(T532*T532)*(1-COS(RADIANS(O532-45)))-T532*(SIN(RADIANS(O532-45)))</f>
        <v>0</v>
      </c>
      <c r="AS534" s="73">
        <f>(T533*T534)*(1-COS(RADIANS(O532-45)))+T532*(SIN(RADIANS(O532-45)))</f>
        <v>0</v>
      </c>
      <c r="AT534" s="73">
        <f>(T534^2)*(1-COS(RADIANS(O532-45)))+(COS(RADIANS(O532-45)))</f>
        <v>0.99999999999999989</v>
      </c>
      <c r="AU534" s="10"/>
      <c r="AV534">
        <v>0</v>
      </c>
      <c r="AW534" s="1">
        <v>1.064781781944699E-3</v>
      </c>
      <c r="BY534" t="s">
        <v>9</v>
      </c>
      <c r="BZ534" s="5">
        <f t="shared" si="811"/>
        <v>0.3492962422733713</v>
      </c>
      <c r="CA534" s="6">
        <f t="shared" si="811"/>
        <v>-0.34518112468713447</v>
      </c>
      <c r="CB534" s="7">
        <f>CY533</f>
        <v>-0.25002043121758216</v>
      </c>
      <c r="CC534" s="8">
        <f>DU533</f>
        <v>-0.96676487220374074</v>
      </c>
      <c r="CE534" s="10"/>
      <c r="CH534">
        <f>((SUMPRODUCT(CM533:CM535,CK533:CK535))*(SUMPRODUCT(CM533:CM535,CL533:CL535)))-((SUMPRODUCT(CN533:CN535,CK533:CK535))*(SUMPRODUCT(CN533:CN535,CL533:CL535)))</f>
        <v>-2.0448011549338674E-2</v>
      </c>
      <c r="CI534" s="67"/>
      <c r="CJ534" s="10" t="s">
        <v>9</v>
      </c>
      <c r="CK534" s="5">
        <f t="shared" si="812"/>
        <v>0.3492962422733713</v>
      </c>
      <c r="CL534" s="6">
        <f t="shared" si="812"/>
        <v>-0.34518112468713447</v>
      </c>
      <c r="CM534" s="7">
        <f>FA533</f>
        <v>-0.2331099784159186</v>
      </c>
      <c r="CN534" s="8">
        <f>FW533</f>
        <v>-0.97098108741430755</v>
      </c>
      <c r="CP534">
        <f t="shared" si="809"/>
        <v>-9.8670839279614439E-2</v>
      </c>
      <c r="CQ534">
        <f t="shared" si="809"/>
        <v>-0.32743703463395935</v>
      </c>
      <c r="CR534">
        <f>CK536</f>
        <v>0</v>
      </c>
      <c r="CS534">
        <f>CN536</f>
        <v>0</v>
      </c>
      <c r="CW534" s="28"/>
      <c r="CY534" s="61">
        <v>0.74950881879487252</v>
      </c>
      <c r="DA534" s="17">
        <v>0</v>
      </c>
      <c r="DB534">
        <v>1</v>
      </c>
      <c r="DD534" s="73">
        <f>(DB532*DB534)*(1-COS(RADIANS(CW532+45)))-DB533*(SIN(RADIANS(CW532+45)))</f>
        <v>0</v>
      </c>
      <c r="DE534" s="73">
        <f>(DB533*DB534)*(1-COS(RADIANS(CW532+45)))+DB532*(SIN(RADIANS(CW532+45)))</f>
        <v>0</v>
      </c>
      <c r="DF534" s="73">
        <f>(DB534^2)*(1-COS(RADIANS(CW532+45)))+(COS(RADIANS(CW532+45)))</f>
        <v>1</v>
      </c>
      <c r="DG534" s="10"/>
      <c r="DH534">
        <v>0</v>
      </c>
      <c r="DI534" s="23">
        <f>SIN(RADIANS('[1]Biaxial Input'!$F$21))*SIN(RADIANS(0))</f>
        <v>0</v>
      </c>
      <c r="DK534" s="30">
        <f>(DI532*DI534)*(1-COS(RADIANS(CV532)))-DI533*(SIN(RADIANS(CV532)))</f>
        <v>-5.3436559083262246E-2</v>
      </c>
      <c r="DL534" s="30">
        <f>(DI533*DI534)*(1-COS(RADIANS(CV532)))+DI532*(SIN(RADIANS(CV532)))</f>
        <v>-0.76417839735679927</v>
      </c>
      <c r="DM534" s="30">
        <f>(DI534^2)*(1-COS(RADIANS(CV532)))+(COS(RADIANS(CV532)))</f>
        <v>0.64278760968653936</v>
      </c>
      <c r="DO534">
        <v>0.74950881879487252</v>
      </c>
      <c r="DQ534" s="28">
        <f>(DB532*DB534)*(1-COS(RADIANS(CU532)))-DB533*(SIN(RADIANS(CU532)))</f>
        <v>0</v>
      </c>
      <c r="DR534" s="28">
        <f>(DB533*DB534)*(1-COS(RADIANS(CU532)))+DB532*(SIN(RADIANS(CU532)))</f>
        <v>0</v>
      </c>
      <c r="DS534" s="28">
        <f>(DB534^2)*(1-COS(RADIANS(CU532)))+(COS(RADIANS(CU532)))</f>
        <v>1</v>
      </c>
      <c r="DU534" s="61">
        <v>-0.15830546226261483</v>
      </c>
      <c r="DW534" s="17">
        <v>0</v>
      </c>
      <c r="DX534">
        <v>1</v>
      </c>
      <c r="DZ534" s="73">
        <f>(DB532*DB532)*(1-COS(RADIANS(CW532-45)))-DB532*(SIN(RADIANS(CW532-45)))</f>
        <v>0</v>
      </c>
      <c r="EA534" s="73">
        <f>(DB533*DB534)*(1-COS(RADIANS(CW532-45)))+DB532*(SIN(RADIANS(CW532-45)))</f>
        <v>0</v>
      </c>
      <c r="EB534" s="73">
        <f>(DB534^2)*(1-COS(RADIANS(CW532-45)))+(COS(RADIANS(CW532-45)))</f>
        <v>0.99999999999999989</v>
      </c>
      <c r="EC534" s="10"/>
      <c r="ED534">
        <v>0</v>
      </c>
      <c r="EE534" s="1">
        <v>-0.15830546226261483</v>
      </c>
      <c r="EG534">
        <f>CY534+DU534</f>
        <v>0.59120335653225764</v>
      </c>
      <c r="EH534">
        <f>EG534/(SQRT(EG532^2+EG533^2+EG534^2))</f>
        <v>0.41804390246420753</v>
      </c>
      <c r="EJ534">
        <f>Q534+AM534</f>
        <v>-8.6084456503038642E-2</v>
      </c>
      <c r="EK534">
        <f>EJ534/(SQRT(EJ532^2+EJ533^2+EJ534^2))</f>
        <v>-6.0870902948057026E-2</v>
      </c>
      <c r="EM534" s="23">
        <f>CY532*DU533-CY533*DU532</f>
        <v>-0.64278760968653925</v>
      </c>
      <c r="ER534">
        <f t="shared" ref="ER534:ES536" si="815">CK533</f>
        <v>0.93180266183863136</v>
      </c>
      <c r="ES534">
        <f t="shared" si="815"/>
        <v>-0.87956522186239505</v>
      </c>
      <c r="ET534" t="e">
        <f>#REF!</f>
        <v>#REF!</v>
      </c>
      <c r="EU534" t="e">
        <f>#REF!</f>
        <v>#REF!</v>
      </c>
      <c r="EY534" s="28"/>
      <c r="EZ534" s="10"/>
      <c r="FA534" s="61">
        <v>0.75215747624009166</v>
      </c>
      <c r="FB534" s="13">
        <f>BW535</f>
        <v>0</v>
      </c>
      <c r="FC534" s="17">
        <v>0</v>
      </c>
      <c r="FD534">
        <v>1</v>
      </c>
      <c r="FF534" s="73">
        <f>(FD532*FD534)*(1-COS(RADIANS(EY532+45)))-FD533*(SIN(RADIANS(EY532+45)))</f>
        <v>0</v>
      </c>
      <c r="FG534" s="73">
        <f>(FD533*FD534)*(1-COS(RADIANS(EY532+45)))+FD532*(SIN(RADIANS(EY532+45)))</f>
        <v>0</v>
      </c>
      <c r="FH534" s="73">
        <f>(FD534^2)*(1-COS(RADIANS(EY532+45)))+(COS(RADIANS(EY532+45)))</f>
        <v>0.99999999999999989</v>
      </c>
      <c r="FI534" s="10"/>
      <c r="FJ534">
        <v>0</v>
      </c>
      <c r="FK534" s="23">
        <f>SIN(RADIANS(176))*SIN(RADIANS(0))</f>
        <v>0</v>
      </c>
      <c r="FM534" s="30">
        <f>(FK532*FK534)*(1-COS(RADIANS(EX532)))-FK533*(SIN(RADIANS(EX532)))</f>
        <v>-5.3436559083262246E-2</v>
      </c>
      <c r="FN534" s="30">
        <f>(FK533*FK534)*(1-COS(RADIANS(EX532)))+FK532*(SIN(RADIANS(EX532)))</f>
        <v>-0.76417839735679927</v>
      </c>
      <c r="FO534" s="30">
        <f>(FK534^2)*(1-COS(RADIANS(EX532)))+(COS(RADIANS(EX532)))</f>
        <v>0.64278760968653936</v>
      </c>
      <c r="FQ534">
        <v>0.75215747624009166</v>
      </c>
      <c r="FS534" s="28">
        <f>(FD532*FD534)*(1-COS(RADIANS(EW532)))-FD533*(SIN(RADIANS(EW532)))</f>
        <v>0</v>
      </c>
      <c r="FT534" s="28">
        <f>(FD533*FD534)*(1-COS(RADIANS(EW532)))+FD532*(SIN(RADIANS(EW532)))</f>
        <v>0</v>
      </c>
      <c r="FU534" s="28">
        <f>(FD534^2)*(1-COS(RADIANS(EW532)))+(COS(RADIANS(EW532)))</f>
        <v>1</v>
      </c>
      <c r="FW534" s="61">
        <v>-0.14520061904000592</v>
      </c>
      <c r="FX534" s="13">
        <f>BX535</f>
        <v>0</v>
      </c>
      <c r="FY534" s="17">
        <v>0</v>
      </c>
      <c r="FZ534">
        <v>1</v>
      </c>
      <c r="GB534" s="73">
        <f>(FD532*FD532)*(1-COS(RADIANS(EY532-45)))-FD532*(SIN(RADIANS(EY532-45)))</f>
        <v>0</v>
      </c>
      <c r="GC534" s="73">
        <f>(FD533*FD534)*(1-COS(RADIANS(EY532-45)))+FD532*(SIN(RADIANS(EY532-45)))</f>
        <v>0</v>
      </c>
      <c r="GD534" s="73">
        <f>(FD534^2)*(1-COS(RADIANS(EY532-45)))+(COS(RADIANS(EY532-45)))</f>
        <v>1</v>
      </c>
      <c r="GE534" s="10"/>
      <c r="GF534">
        <v>0</v>
      </c>
      <c r="GG534" s="1">
        <v>-0.14520061904000592</v>
      </c>
      <c r="GI534">
        <f>FA534+FW534</f>
        <v>0.60695685720008574</v>
      </c>
      <c r="GJ534">
        <f>GI534/(SQRT(GI532^2+GI533^2+GI534^2))</f>
        <v>0.42918330961385548</v>
      </c>
      <c r="GL534" t="e">
        <f>#REF!+DC534</f>
        <v>#REF!</v>
      </c>
      <c r="GM534" t="e">
        <f>GL534/(SQRT(GL532^2+GL533^2+GL534^2))</f>
        <v>#REF!</v>
      </c>
      <c r="GO534" s="27">
        <f>FA532*FW533-FA533*FW532</f>
        <v>-0.64278760968653925</v>
      </c>
    </row>
    <row r="535" spans="4:197" x14ac:dyDescent="0.2">
      <c r="D535" t="s">
        <v>10</v>
      </c>
      <c r="E535" s="5">
        <f t="shared" si="810"/>
        <v>-0.24002904019609339</v>
      </c>
      <c r="F535" s="6">
        <f t="shared" si="810"/>
        <v>-0.45893572105630898</v>
      </c>
      <c r="G535" s="7">
        <f t="shared" si="813"/>
        <v>-8.7149238284983346E-2</v>
      </c>
      <c r="H535" s="8">
        <f t="shared" si="814"/>
        <v>1.064781781944699E-3</v>
      </c>
      <c r="J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W535" s="1"/>
      <c r="BY535" t="s">
        <v>10</v>
      </c>
      <c r="BZ535" s="5">
        <f t="shared" si="811"/>
        <v>-9.8670839279614439E-2</v>
      </c>
      <c r="CA535" s="6">
        <f t="shared" si="811"/>
        <v>-0.32743703463395935</v>
      </c>
      <c r="CB535" s="7">
        <f>CY534</f>
        <v>0.74950881879487252</v>
      </c>
      <c r="CC535" s="8">
        <f>DU534</f>
        <v>-0.15830546226261483</v>
      </c>
      <c r="CE535" s="10"/>
      <c r="CG535" s="10" t="s">
        <v>160</v>
      </c>
      <c r="CH535" s="10">
        <f>-CH532*((EY532-CW532)/(CH534-CE533))</f>
        <v>209.07371265078723</v>
      </c>
      <c r="CI535" s="67"/>
      <c r="CJ535" s="10" t="s">
        <v>10</v>
      </c>
      <c r="CK535" s="5">
        <f t="shared" si="812"/>
        <v>-9.8670839279614439E-2</v>
      </c>
      <c r="CL535" s="6">
        <f t="shared" si="812"/>
        <v>-0.32743703463395935</v>
      </c>
      <c r="CM535" s="7">
        <f>FA534</f>
        <v>0.75215747624009166</v>
      </c>
      <c r="CN535" s="8">
        <f>FW534</f>
        <v>-0.14520061904000592</v>
      </c>
      <c r="CW535" s="28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EE535" s="1"/>
      <c r="EI535" s="64">
        <f>(DEGREES(ACOS((EH532*EK532+EH533*EK533+EH534*EK534)/((SQRT(EH532^2+EH533^2+EH534^2))*(SQRT(EK532^2+EK533^2+EK534^2))))))</f>
        <v>28.237423038131684</v>
      </c>
      <c r="ER535">
        <f t="shared" si="815"/>
        <v>0.3492962422733713</v>
      </c>
      <c r="ES535">
        <f t="shared" si="815"/>
        <v>-0.34518112468713447</v>
      </c>
      <c r="ET535" t="e">
        <f>#REF!</f>
        <v>#REF!</v>
      </c>
      <c r="EU535" t="e">
        <f>#REF!</f>
        <v>#REF!</v>
      </c>
      <c r="EY535" s="28"/>
      <c r="EZ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GG535" s="1"/>
      <c r="GK535" s="64" t="e">
        <f>(DEGREES(ACOS((GJ532*GM532+GJ533*GM533+GJ534*GM534)/((SQRT(GJ532^2+GJ533^2+GJ534^2))*(SQRT(GM532^2+GM533^2+GM534^2))))))</f>
        <v>#VALUE!</v>
      </c>
    </row>
    <row r="536" spans="4:197" x14ac:dyDescent="0.2">
      <c r="Q536" s="82" t="s">
        <v>148</v>
      </c>
      <c r="R536" s="13"/>
      <c r="T536" s="10"/>
      <c r="U536" s="10"/>
      <c r="V536" s="10"/>
      <c r="W536" s="10"/>
      <c r="X536" s="10"/>
      <c r="Y536" s="10"/>
      <c r="Z536" s="80"/>
      <c r="AA536" s="23" t="s">
        <v>149</v>
      </c>
      <c r="AE536" s="1"/>
      <c r="AG536" s="80"/>
      <c r="AK536" s="13"/>
      <c r="AL536" s="81"/>
      <c r="AM536" s="82" t="s">
        <v>150</v>
      </c>
      <c r="AO536" s="13"/>
      <c r="AP536" s="13"/>
      <c r="AS536" s="1"/>
      <c r="AW536" s="1"/>
      <c r="CS536" s="15"/>
      <c r="CW536" s="28"/>
      <c r="CY536" s="82" t="s">
        <v>148</v>
      </c>
      <c r="CZ536" s="13"/>
      <c r="DB536" s="10"/>
      <c r="DC536" s="10"/>
      <c r="DD536" s="10"/>
      <c r="DE536" s="10"/>
      <c r="DF536" s="10"/>
      <c r="DG536" s="10"/>
      <c r="DH536" s="80"/>
      <c r="DI536" s="23" t="s">
        <v>149</v>
      </c>
      <c r="DM536" s="1"/>
      <c r="DO536" s="80"/>
      <c r="DS536" s="13"/>
      <c r="DT536" s="81"/>
      <c r="DU536" s="82" t="s">
        <v>150</v>
      </c>
      <c r="DW536" s="13"/>
      <c r="DX536" s="13"/>
      <c r="EA536" s="1"/>
      <c r="EE536" s="1"/>
      <c r="EI536" s="13"/>
      <c r="ER536">
        <f t="shared" si="815"/>
        <v>-9.8670839279614439E-2</v>
      </c>
      <c r="ES536">
        <f t="shared" si="815"/>
        <v>-0.32743703463395935</v>
      </c>
      <c r="ET536" t="e">
        <f>#REF!</f>
        <v>#REF!</v>
      </c>
      <c r="EU536" t="e">
        <f>#REF!</f>
        <v>#REF!</v>
      </c>
      <c r="EY536" s="28"/>
      <c r="EZ536" s="10"/>
      <c r="FA536" s="82" t="s">
        <v>148</v>
      </c>
      <c r="FB536" s="13"/>
      <c r="FD536" s="10"/>
      <c r="FE536" s="10"/>
      <c r="FF536" s="10"/>
      <c r="FG536" s="10"/>
      <c r="FH536" s="10"/>
      <c r="FI536" s="10"/>
      <c r="FJ536" s="80"/>
      <c r="FK536" s="23" t="s">
        <v>149</v>
      </c>
      <c r="FO536" s="1"/>
      <c r="FQ536" s="80"/>
      <c r="FU536" s="13"/>
      <c r="FV536" s="81"/>
      <c r="FW536" s="82" t="s">
        <v>150</v>
      </c>
      <c r="FY536" s="13"/>
      <c r="FZ536" s="13"/>
      <c r="GC536" s="1"/>
      <c r="GG536" s="1"/>
      <c r="GK536" s="13"/>
    </row>
    <row r="537" spans="4:197" x14ac:dyDescent="0.2">
      <c r="E537" s="5" t="s">
        <v>4</v>
      </c>
      <c r="F537" s="6" t="s">
        <v>5</v>
      </c>
      <c r="G537" s="7" t="s">
        <v>6</v>
      </c>
      <c r="H537" s="8" t="s">
        <v>1</v>
      </c>
      <c r="I537">
        <v>13</v>
      </c>
      <c r="J537" s="9" t="s">
        <v>7</v>
      </c>
      <c r="K537">
        <v>13</v>
      </c>
      <c r="L537" s="10"/>
      <c r="M537" s="17">
        <f>A489</f>
        <v>30</v>
      </c>
      <c r="N537" s="17">
        <f>B489</f>
        <v>-10</v>
      </c>
      <c r="O537" s="17">
        <f>C489</f>
        <v>261.8</v>
      </c>
      <c r="Q537" s="61">
        <f t="array" ref="Q537:Q539">MMULT(AI537:AK539,AG537:AG539)</f>
        <v>0.91409387123391983</v>
      </c>
      <c r="R537" s="13"/>
      <c r="S537" s="17">
        <v>1</v>
      </c>
      <c r="T537">
        <v>0</v>
      </c>
      <c r="V537" s="73">
        <f>(T537^2)*(1-COS(RADIANS(O537+45)))+(COS(RADIANS(O537+45)))</f>
        <v>0.59902359851558573</v>
      </c>
      <c r="W537" s="73">
        <f>(T537*T538)*(1-COS(RADIANS(O537+45)))-T539*(SIN(RADIANS(O537+45)))</f>
        <v>0.80073137094873359</v>
      </c>
      <c r="X537" s="73">
        <f>(T537*T539)*(1-COS(RADIANS(O537+45)))+T538*(SIN(RADIANS(O537+45)))</f>
        <v>0</v>
      </c>
      <c r="Y537" s="10"/>
      <c r="Z537">
        <f t="array" ref="Z537:Z539">MMULT(V537:X539,S537:S539)</f>
        <v>0.59902359851558573</v>
      </c>
      <c r="AA537" s="23">
        <f>COS(RADIANS('[1]Biaxial Input'!$F$21))</f>
        <v>-0.9975640502598242</v>
      </c>
      <c r="AC537" s="30">
        <f>(AA537^2)*(1-COS(RADIANS(N537)))+(COS(RADIANS(N537)))</f>
        <v>0.99992607504832687</v>
      </c>
      <c r="AD537" s="30">
        <f>(AA537*AA538)*(1-COS(RADIANS(N537)))-AA539*(SIN(RADIANS(N537)))</f>
        <v>-1.0571760619211149E-3</v>
      </c>
      <c r="AE537" s="30">
        <f>(AA537*AA539)*(1-COS(RADIANS(N537)))+AA538*(SIN(RADIANS(N537)))</f>
        <v>-1.2113084546138469E-2</v>
      </c>
      <c r="AG537">
        <f t="array" ref="AG537:AG539">MMULT(AC537:AE539,Z537:Z539)</f>
        <v>0.59982582976241072</v>
      </c>
      <c r="AI537" s="28">
        <f>(T537^2)*(1-COS(RADIANS(M537)))+(COS(RADIANS(M537)))</f>
        <v>0.86602540378443871</v>
      </c>
      <c r="AJ537" s="28">
        <f>(T537*T538)*(1-COS(RADIANS(M537)))-T539*(SIN(RADIANS(M537)))</f>
        <v>-0.49999999999999994</v>
      </c>
      <c r="AK537" s="28">
        <f>(T537*T539)*(1-COS(RADIANS(M537)))+T538*(SIN(RADIANS(M537)))</f>
        <v>0</v>
      </c>
      <c r="AM537" s="61">
        <f t="array" ref="AM537:AM539">MMULT(AI537:AK539,AW537:AW539)</f>
        <v>-0.39829358805290327</v>
      </c>
      <c r="AN537" s="13"/>
      <c r="AO537" s="17">
        <v>1</v>
      </c>
      <c r="AP537">
        <v>0</v>
      </c>
      <c r="AR537" s="73">
        <f>(T537^2)*(1-COS(RADIANS(O537-45)))+(COS(RADIANS(O537-45)))</f>
        <v>-0.80073137094873326</v>
      </c>
      <c r="AS537" s="73">
        <f>(T537*T538)*(1-COS(RADIANS(O537-45)))-T539*(SIN(RADIANS(O537-45)))</f>
        <v>0.59902359851558606</v>
      </c>
      <c r="AT537" s="73">
        <f>(T537*T539)*(1-COS(RADIANS(O537-45)))+T538*(SIN(RADIANS(O537-45)))</f>
        <v>0</v>
      </c>
      <c r="AU537" s="10"/>
      <c r="AV537">
        <f t="array" ref="AV537:AV539">MMULT(AR537:AT539,S537:S539)</f>
        <v>-0.80073137094873326</v>
      </c>
      <c r="AW537" s="1">
        <f t="array" ref="AW537:AW539">MMULT(AC537:AE539,AV537:AV539)</f>
        <v>-0.80003890351195617</v>
      </c>
      <c r="BZ537" s="5" t="s">
        <v>4</v>
      </c>
      <c r="CA537" s="6" t="s">
        <v>5</v>
      </c>
      <c r="CB537" s="7" t="s">
        <v>6</v>
      </c>
      <c r="CC537" s="8" t="s">
        <v>1</v>
      </c>
      <c r="CD537">
        <v>12</v>
      </c>
      <c r="CE537" s="9" t="s">
        <v>7</v>
      </c>
      <c r="CG537" s="90" t="s">
        <v>157</v>
      </c>
      <c r="CH537" s="61">
        <f>CE538-((CH539-CE538)/(EY537-CW537))*CW537</f>
        <v>7.1346825574597235</v>
      </c>
      <c r="CI537" s="10"/>
      <c r="CK537" s="5" t="s">
        <v>4</v>
      </c>
      <c r="CL537" s="6" t="s">
        <v>5</v>
      </c>
      <c r="CM537" s="7" t="s">
        <v>6</v>
      </c>
      <c r="CN537" s="8" t="s">
        <v>1</v>
      </c>
      <c r="CO537" s="10"/>
      <c r="CP537">
        <f t="shared" ref="CP537:CQ539" si="816">BZ538</f>
        <v>0.93180266183863136</v>
      </c>
      <c r="CQ537">
        <f t="shared" si="816"/>
        <v>-0.87956522186239505</v>
      </c>
      <c r="CR537">
        <f>CI541</f>
        <v>0</v>
      </c>
      <c r="CS537">
        <f>CL541</f>
        <v>0</v>
      </c>
      <c r="CU537" s="17">
        <f>CU441</f>
        <v>70</v>
      </c>
      <c r="CV537" s="17">
        <f>CV441</f>
        <v>-5</v>
      </c>
      <c r="CW537" s="31">
        <f>CH444</f>
        <v>221.55607767973757</v>
      </c>
      <c r="CY537" s="61">
        <f t="array" ref="CY537:CY539">MMULT(DQ537:DS539,DO537:DO539)</f>
        <v>0.91397375425543204</v>
      </c>
      <c r="CZ537" s="13"/>
      <c r="DA537" s="17">
        <v>1</v>
      </c>
      <c r="DB537">
        <v>0</v>
      </c>
      <c r="DD537" s="73">
        <f>(DB537^2)*(1-COS(RADIANS(CW537+45)))+(COS(RADIANS(CW537+45)))</f>
        <v>-6.0071595850015709E-2</v>
      </c>
      <c r="DE537" s="73">
        <f>(DB537*DB538)*(1-COS(RADIANS(CW537+45)))-DB539*(SIN(RADIANS(CW537+45)))</f>
        <v>0.99819407099623292</v>
      </c>
      <c r="DF537" s="73">
        <f>(DB537*DB539)*(1-COS(RADIANS(CW537+45)))+DB538*(SIN(RADIANS(CW537+45)))</f>
        <v>0</v>
      </c>
      <c r="DG537" s="10"/>
      <c r="DH537">
        <f t="array" ref="DH537:DH539">MMULT(DD537:DF539,DA537:DA539)</f>
        <v>-6.0071595850015709E-2</v>
      </c>
      <c r="DI537" s="23">
        <f>COS(RADIANS('[1]Biaxial Input'!$F$21))</f>
        <v>-0.9975640502598242</v>
      </c>
      <c r="DK537" s="30">
        <f>(DI537^2)*(1-COS(RADIANS(CV537)))+(COS(RADIANS(CV537)))</f>
        <v>0.99998148353170568</v>
      </c>
      <c r="DL537" s="30">
        <f>(DI537*DI538)*(1-COS(RADIANS(CV537)))-DI539*(SIN(RADIANS(CV537)))</f>
        <v>-2.6479783333051429E-4</v>
      </c>
      <c r="DM537" s="30">
        <f>(DI537*DI539)*(1-COS(RADIANS(CV537)))+DI538*(SIN(RADIANS(CV537)))</f>
        <v>-6.0796772806267756E-3</v>
      </c>
      <c r="DO537">
        <f t="array" ref="DO537:DO539">MMULT(DK537:DM539,DH537:DH539)</f>
        <v>-5.9806163908972594E-2</v>
      </c>
      <c r="DQ537" s="28">
        <f>(DB537^2)*(1-COS(RADIANS(CU537)))+(COS(RADIANS(CU537)))</f>
        <v>0.34202014332566882</v>
      </c>
      <c r="DR537" s="28">
        <f>(DB537*DB538)*(1-COS(RADIANS(CU537)))-DB539*(SIN(RADIANS(CU537)))</f>
        <v>-0.93969262078590832</v>
      </c>
      <c r="DS537" s="28">
        <f>(DB537*DB539)*(1-COS(RADIANS(CU537)))+DB538*(SIN(RADIANS(CU537)))</f>
        <v>0</v>
      </c>
      <c r="DU537" s="61">
        <f t="array" ref="DU537:DU539">MMULT(DQ537:DS539,EE537:EE539)</f>
        <v>-0.39788505303109739</v>
      </c>
      <c r="DV537" s="13"/>
      <c r="DW537" s="17">
        <v>1</v>
      </c>
      <c r="DX537">
        <v>0</v>
      </c>
      <c r="DZ537" s="73">
        <f>(DB537^2)*(1-COS(RADIANS(CW537-45)))+(COS(RADIANS(CW537-45)))</f>
        <v>-0.99819407099623292</v>
      </c>
      <c r="EA537" s="73">
        <f>(DB537*DB538)*(1-COS(RADIANS(CW537-45)))-DB539*(SIN(RADIANS(CW537-45)))</f>
        <v>-6.0071595850015203E-2</v>
      </c>
      <c r="EB537" s="73">
        <f>(DB537*DB539)*(1-COS(RADIANS(CW537-45)))+DB538*(SIN(RADIANS(CW537-45)))</f>
        <v>0</v>
      </c>
      <c r="EC537" s="10"/>
      <c r="ED537">
        <f t="array" ref="ED537:ED539">MMULT(DZ537:EB539,DA537:DA539)</f>
        <v>-0.99819407099623292</v>
      </c>
      <c r="EE537" s="1">
        <f t="array" ref="EE537:EE539">MMULT(DK537:DM539,ED537:ED539)</f>
        <v>-0.9981914947957915</v>
      </c>
      <c r="EG537">
        <f>CY537+DU537</f>
        <v>0.5160887012243347</v>
      </c>
      <c r="EH537">
        <f>EG537/(SQRT(EG537^2+EG538^2+EG539^2))</f>
        <v>0.36492982032948507</v>
      </c>
      <c r="EJ537">
        <f>Q537+AM537</f>
        <v>0.51580028318101656</v>
      </c>
      <c r="EK537">
        <f>EJ537/(SQRT(EJ537^2+EJ538^2+EJ539^2))</f>
        <v>0.3647258779752382</v>
      </c>
      <c r="EM537" s="23">
        <f>CY538*DU539-CY539*DU538</f>
        <v>-7.9620732894590179E-2</v>
      </c>
      <c r="EO537" s="15">
        <v>12</v>
      </c>
      <c r="EP537" s="9" t="s">
        <v>7</v>
      </c>
      <c r="EW537" s="17">
        <f>CU537</f>
        <v>70</v>
      </c>
      <c r="EX537" s="17">
        <f>CV537</f>
        <v>-5</v>
      </c>
      <c r="EY537" s="31">
        <f>1+CW537</f>
        <v>222.55607767973757</v>
      </c>
      <c r="EZ537" s="10"/>
      <c r="FA537" s="61">
        <f t="array" ref="FA537:FA539">MMULT(FS537:FU539,FQ537:FQ539)</f>
        <v>0.92077860328654615</v>
      </c>
      <c r="FB537" s="13">
        <f>BW538</f>
        <v>0</v>
      </c>
      <c r="FC537" s="17">
        <v>1</v>
      </c>
      <c r="FD537">
        <v>0</v>
      </c>
      <c r="FF537" s="73">
        <f>(FD537^2)*(1-COS(RADIANS(EY537+45)))+(COS(RADIANS(EY537+45)))</f>
        <v>-4.2641558024691752E-2</v>
      </c>
      <c r="FG537" s="73">
        <f>(FD537*FD538)*(1-COS(RADIANS(EY537+45)))-FD539*(SIN(RADIANS(EY537+45)))</f>
        <v>0.99909043511046924</v>
      </c>
      <c r="FH537" s="73">
        <f>(FD537*FD539)*(1-COS(RADIANS(EY537+45)))+FD538*(SIN(RADIANS(EY537+45)))</f>
        <v>0</v>
      </c>
      <c r="FI537" s="10"/>
      <c r="FJ537">
        <f t="array" ref="FJ537:FJ539">MMULT(FF537:FH539,FC537:FC539)</f>
        <v>-4.2641558024691752E-2</v>
      </c>
      <c r="FK537" s="23">
        <f>COS(RADIANS(176))</f>
        <v>-0.9975640502598242</v>
      </c>
      <c r="FM537" s="30">
        <f>(FK537^2)*(1-COS(RADIANS(EX537)))+(COS(RADIANS(EX537)))</f>
        <v>0.99998148353170568</v>
      </c>
      <c r="FN537" s="30">
        <f>(FK537*FK538)*(1-COS(RADIANS(EX537)))-FK539*(SIN(RADIANS(EX537)))</f>
        <v>-2.6479783333051429E-4</v>
      </c>
      <c r="FO537" s="30">
        <f>(FK537*FK539)*(1-COS(RADIANS(EX537)))+FK538*(SIN(RADIANS(EX537)))</f>
        <v>-6.0796772806267756E-3</v>
      </c>
      <c r="FQ537">
        <f t="array" ref="FQ537:FQ539">MMULT(FM537:FO539,FJ537:FJ539)</f>
        <v>-4.2376211471116074E-2</v>
      </c>
      <c r="FS537" s="28">
        <f>(FD537^2)*(1-COS(RADIANS(EW537)))+(COS(RADIANS(EW537)))</f>
        <v>0.34202014332566882</v>
      </c>
      <c r="FT537" s="28">
        <f>(FD537*FD538)*(1-COS(RADIANS(EW537)))-FD539*(SIN(RADIANS(EW537)))</f>
        <v>-0.93969262078590832</v>
      </c>
      <c r="FU537" s="28">
        <f>(FD537*FD539)*(1-COS(RADIANS(EW537)))+FD538*(SIN(RADIANS(EW537)))</f>
        <v>0</v>
      </c>
      <c r="FW537" s="61">
        <f t="array" ref="FW537:FW539">MMULT(FS537:FU539,GG537:GG539)</f>
        <v>-0.38187341177804573</v>
      </c>
      <c r="FX537" s="13">
        <f>BX538</f>
        <v>0</v>
      </c>
      <c r="FY537" s="17">
        <v>1</v>
      </c>
      <c r="FZ537">
        <v>0</v>
      </c>
      <c r="GB537" s="73">
        <f>(FD537^2)*(1-COS(RADIANS(EY537-45)))+(COS(RADIANS(EY537-45)))</f>
        <v>-0.99909043511046935</v>
      </c>
      <c r="GC537" s="73">
        <f>(FD537*FD538)*(1-COS(RADIANS(EY537-45)))-FD539*(SIN(RADIANS(EY537-45)))</f>
        <v>-4.2641558024691245E-2</v>
      </c>
      <c r="GD537" s="73">
        <f>(FD537*FD539)*(1-COS(RADIANS(EY537-45)))+FD538*(SIN(RADIANS(EY537-45)))</f>
        <v>0</v>
      </c>
      <c r="GE537" s="10"/>
      <c r="GF537">
        <f t="array" ref="GF537:GF539">MMULT(GB537:GD539,FC537:FC539)</f>
        <v>-0.99909043511046935</v>
      </c>
      <c r="GG537" s="1">
        <f t="array" ref="GG537:GG539">MMULT(FM537:FO539,GF537:GF539)</f>
        <v>-0.99908322687627926</v>
      </c>
      <c r="GI537">
        <f>FA537+FW537</f>
        <v>0.53890519150850036</v>
      </c>
      <c r="GJ537">
        <f>GI537/(SQRT(GI537^2+GI538^2+GI539^2))</f>
        <v>0.3810635153322956</v>
      </c>
      <c r="GL537" t="e">
        <f>CH538+DC537</f>
        <v>#VALUE!</v>
      </c>
      <c r="GM537" t="e">
        <f>GL537/(SQRT(GL537^2+GL538^2+GL539^2))</f>
        <v>#VALUE!</v>
      </c>
      <c r="GO537" s="27">
        <f>FA538*FW539-FA539*FW538</f>
        <v>-7.9620732894590152E-2</v>
      </c>
    </row>
    <row r="538" spans="4:197" x14ac:dyDescent="0.2">
      <c r="D538" t="s">
        <v>8</v>
      </c>
      <c r="E538" s="5">
        <f t="shared" ref="E538:F540" si="817">E533</f>
        <v>0.89699707659114825</v>
      </c>
      <c r="F538" s="6">
        <f t="shared" si="817"/>
        <v>-0.83821484324154183</v>
      </c>
      <c r="G538" s="7">
        <f>Q537</f>
        <v>0.91409387123391983</v>
      </c>
      <c r="H538" s="8">
        <f>AM537</f>
        <v>-0.39829358805290327</v>
      </c>
      <c r="J538" s="9">
        <f>((SUMPRODUCT(G538:G540,E538:E540))*(SUMPRODUCT(G538:G540,F538:F540)))-((SUMPRODUCT(H538:H540,E538:E540))*(SUMPRODUCT(H538:H540,F538:F540)))</f>
        <v>1.6428477736531666E-2</v>
      </c>
      <c r="Q538" s="61">
        <v>-0.38360536833965087</v>
      </c>
      <c r="S538" s="17">
        <v>0</v>
      </c>
      <c r="T538">
        <v>0</v>
      </c>
      <c r="V538" s="73">
        <f>(T537*T538)*(1-COS(RADIANS(O537+45)))+T539*(SIN(RADIANS(O537+45)))</f>
        <v>-0.80073137094873359</v>
      </c>
      <c r="W538" s="73">
        <f>(T538^2)*(1-COS(RADIANS(O537+45)))+(COS(RADIANS(O537+45)))</f>
        <v>0.59902359851558573</v>
      </c>
      <c r="X538" s="73">
        <f>(T538*T539)*(1-COS(RADIANS(O537+45)))-T537*(SIN(RADIANS(O537+45)))</f>
        <v>0</v>
      </c>
      <c r="Y538" s="10"/>
      <c r="Z538">
        <v>-0.80073137094873359</v>
      </c>
      <c r="AA538" s="23">
        <f>SIN(RADIANS('[1]Biaxial Input'!$F$21))*(COS(RADIANS(0)))</f>
        <v>6.9756473744125524E-2</v>
      </c>
      <c r="AC538" s="30">
        <f>(AA537*AA538)*(1-COS(RADIANS(N537)))+AA539*(SIN(RADIANS(N537)))</f>
        <v>-1.0571760619211149E-3</v>
      </c>
      <c r="AD538" s="30">
        <f>(AA538^2)*(1-COS(RADIANS(N537)))+(COS(RADIANS(N537)))</f>
        <v>0.98488167796388115</v>
      </c>
      <c r="AE538" s="30">
        <f>(AA538*AA539)*(1-COS(RADIANS(N537)))-AA537*(SIN(RADIANS(N537)))</f>
        <v>-0.17322517943366056</v>
      </c>
      <c r="AG538">
        <v>-0.78925892962718425</v>
      </c>
      <c r="AI538" s="28">
        <f>(T537*T538)*(1-COS(RADIANS(M537)))+T539*(SIN(RADIANS(M537)))</f>
        <v>0.49999999999999994</v>
      </c>
      <c r="AJ538" s="28">
        <f>(T538^2)*(1-COS(RADIANS(M537)))+(COS(RADIANS(M537)))</f>
        <v>0.86602540378443871</v>
      </c>
      <c r="AK538" s="28">
        <f>(T538*T539)*(1-COS(RADIANS(M537)))-T537*(SIN(RADIANS(M537)))</f>
        <v>0</v>
      </c>
      <c r="AM538" s="61">
        <v>-0.91021307618737568</v>
      </c>
      <c r="AO538" s="17">
        <v>0</v>
      </c>
      <c r="AP538">
        <v>0</v>
      </c>
      <c r="AR538" s="73">
        <f>(T537*T538)*(1-COS(RADIANS(O537-45)))+T539*(SIN(RADIANS(O537-45)))</f>
        <v>-0.59902359851558606</v>
      </c>
      <c r="AS538" s="73">
        <f>(T538^2)*(1-COS(RADIANS(O537-45)))+(COS(RADIANS(O537-45)))</f>
        <v>-0.80073137094873326</v>
      </c>
      <c r="AT538" s="73">
        <f>(T538*T539)*(1-COS(RADIANS(O537-45)))-T537*(SIN(RADIANS(O537-45)))</f>
        <v>0</v>
      </c>
      <c r="AU538" s="10"/>
      <c r="AV538">
        <v>-0.59902359851558606</v>
      </c>
      <c r="AW538" s="1">
        <v>-0.58912085280859638</v>
      </c>
      <c r="BY538" t="s">
        <v>8</v>
      </c>
      <c r="BZ538" s="5">
        <f t="shared" ref="BZ538:CA540" si="818">BZ533</f>
        <v>0.93180266183863136</v>
      </c>
      <c r="CA538" s="6">
        <f t="shared" si="818"/>
        <v>-0.87956522186239505</v>
      </c>
      <c r="CB538" s="7">
        <f>CY537</f>
        <v>0.91397375425543204</v>
      </c>
      <c r="CC538" s="8">
        <f>DU537</f>
        <v>-0.39788505303109739</v>
      </c>
      <c r="CE538" s="9">
        <f>((SUMPRODUCT(CB538:CB540,BZ538:BZ540))*(SUMPRODUCT(CB538:(CB540),CA538:CA540)))-((SUMPRODUCT(CC538:CC540,BZ538:BZ540))*(SUMPRODUCT(CC538:CC540,CA538:CA540)))</f>
        <v>0</v>
      </c>
      <c r="CG538">
        <v>1</v>
      </c>
      <c r="CH538" t="s">
        <v>161</v>
      </c>
      <c r="CI538" s="67"/>
      <c r="CJ538" s="1" t="s">
        <v>8</v>
      </c>
      <c r="CK538" s="5">
        <f t="shared" ref="CK538:CL540" si="819">BZ538</f>
        <v>0.93180266183863136</v>
      </c>
      <c r="CL538" s="6">
        <f t="shared" si="819"/>
        <v>-0.87956522186239505</v>
      </c>
      <c r="CM538" s="7">
        <f>FA537</f>
        <v>0.92077860328654615</v>
      </c>
      <c r="CN538" s="8">
        <f>FW537</f>
        <v>-0.38187341177804573</v>
      </c>
      <c r="CO538" s="10"/>
      <c r="CP538">
        <f t="shared" si="816"/>
        <v>0.3492962422733713</v>
      </c>
      <c r="CQ538">
        <f t="shared" si="816"/>
        <v>-0.34518112468713447</v>
      </c>
      <c r="CR538">
        <f>CJ541</f>
        <v>0</v>
      </c>
      <c r="CS538">
        <f>CM541</f>
        <v>0</v>
      </c>
      <c r="CW538" s="28"/>
      <c r="CY538" s="61">
        <v>-0.39630363173848993</v>
      </c>
      <c r="DA538" s="17">
        <v>0</v>
      </c>
      <c r="DB538">
        <v>0</v>
      </c>
      <c r="DD538" s="73">
        <f>(DB537*DB538)*(1-COS(RADIANS(CW537+45)))+DB539*(SIN(RADIANS(CW537+45)))</f>
        <v>-0.99819407099623292</v>
      </c>
      <c r="DE538" s="73">
        <f>(DB538^2)*(1-COS(RADIANS(CW537+45)))+(COS(RADIANS(CW537+45)))</f>
        <v>-6.0071595850015709E-2</v>
      </c>
      <c r="DF538" s="73">
        <f>(DB538*DB539)*(1-COS(RADIANS(CW537+45)))-DB537*(SIN(RADIANS(CW537+45)))</f>
        <v>0</v>
      </c>
      <c r="DG538" s="10"/>
      <c r="DH538">
        <v>-0.99819407099623292</v>
      </c>
      <c r="DI538" s="23">
        <f>SIN(RADIANS('[1]Biaxial Input'!$F$21))*(COS(RADIANS(0)))</f>
        <v>6.9756473744125524E-2</v>
      </c>
      <c r="DK538" s="30">
        <f>(DI537*DI538)*(1-COS(RADIANS(CV537)))+DI539*(SIN(RADIANS(CV537)))</f>
        <v>-2.6479783333051429E-4</v>
      </c>
      <c r="DL538" s="30">
        <f>(DI538^2)*(1-COS(RADIANS(CV537)))+(COS(RADIANS(CV537)))</f>
        <v>0.99621321456003986</v>
      </c>
      <c r="DM538" s="30">
        <f>(DI538*DI539)*(1-COS(RADIANS(CV537)))-DI537*(SIN(RADIANS(CV537)))</f>
        <v>-8.694343573875718E-2</v>
      </c>
      <c r="DO538">
        <v>-0.99439821739350409</v>
      </c>
      <c r="DQ538" s="28">
        <f>(DB537*DB538)*(1-COS(RADIANS(CU537)))+DB539*(SIN(RADIANS(CU537)))</f>
        <v>0.93969262078590832</v>
      </c>
      <c r="DR538" s="28">
        <f>(DB538^2)*(1-COS(RADIANS(CU537)))+(COS(RADIANS(CU537)))</f>
        <v>0.34202014332566882</v>
      </c>
      <c r="DS538" s="28">
        <f>(DB538*DB539)*(1-COS(RADIANS(CU537)))-DB537*(SIN(RADIANS(CU537)))</f>
        <v>0</v>
      </c>
      <c r="DU538" s="61">
        <v>-0.91743488547343754</v>
      </c>
      <c r="DW538" s="17">
        <v>0</v>
      </c>
      <c r="DX538">
        <v>0</v>
      </c>
      <c r="DZ538" s="73">
        <f>(DB537*DB538)*(1-COS(RADIANS(CW537-45)))+DB539*(SIN(RADIANS(CW537-45)))</f>
        <v>6.0071595850015203E-2</v>
      </c>
      <c r="EA538" s="73">
        <f>(DB538^2)*(1-COS(RADIANS(CW537-45)))+(COS(RADIANS(CW537-45)))</f>
        <v>-0.99819407099623292</v>
      </c>
      <c r="EB538" s="73">
        <f>(DB538*DB539)*(1-COS(RADIANS(CW537-45)))-DB537*(SIN(RADIANS(CW537-45)))</f>
        <v>0</v>
      </c>
      <c r="EC538" s="10"/>
      <c r="ED538">
        <v>6.0071595850015203E-2</v>
      </c>
      <c r="EE538" s="1">
        <v>6.0108437232738364E-2</v>
      </c>
      <c r="EG538">
        <f>CY538+DU538</f>
        <v>-1.3137385172119274</v>
      </c>
      <c r="EH538">
        <f>EG538/(SQRT(EG537^2+EG538^2+EG539^2))</f>
        <v>-0.92895341422651356</v>
      </c>
      <c r="EJ538">
        <f>Q538+AM538</f>
        <v>-1.2938184445270267</v>
      </c>
      <c r="EK538">
        <f>EJ538/(SQRT(EJ537^2+EJ538^2+EJ539^2))</f>
        <v>-0.91486779574929111</v>
      </c>
      <c r="EM538" s="23">
        <f>CY539*DU537-CY537*DU539</f>
        <v>3.5449434229960525E-2</v>
      </c>
      <c r="EP538" s="9">
        <f>((SUMPRODUCT(CM538:CM540,BZ538:BZ540))*(SUMPRODUCT(CM538:CM540,CA538:CA540)))-((SUMPRODUCT(CN538:CN540,BZ538:BZ540))*(SUMPRODUCT(CN538:CN540,CA538:CA540)))</f>
        <v>-3.2202603657630224E-2</v>
      </c>
      <c r="EY538" s="28"/>
      <c r="EZ538" s="10"/>
      <c r="FA538" s="61">
        <v>-0.38023182627481145</v>
      </c>
      <c r="FB538" s="13">
        <f>BW539</f>
        <v>0</v>
      </c>
      <c r="FC538" s="17">
        <v>0</v>
      </c>
      <c r="FD538">
        <v>0</v>
      </c>
      <c r="FF538" s="73">
        <f>(FD537*FD538)*(1-COS(RADIANS(EY537+45)))+FD539*(SIN(RADIANS(EY537+45)))</f>
        <v>-0.99909043511046924</v>
      </c>
      <c r="FG538" s="73">
        <f>(FD538^2)*(1-COS(RADIANS(EY537+45)))+(COS(RADIANS(EY537+45)))</f>
        <v>-4.2641558024691752E-2</v>
      </c>
      <c r="FH538" s="73">
        <f>(FD538*FD539)*(1-COS(RADIANS(EY537+45)))-FD537*(SIN(RADIANS(EY537+45)))</f>
        <v>0</v>
      </c>
      <c r="FI538" s="10"/>
      <c r="FJ538">
        <v>-0.99909043511046924</v>
      </c>
      <c r="FK538" s="23">
        <f>SIN(RADIANS(176))*(COS(RADIANS(0)))</f>
        <v>6.9756473744125524E-2</v>
      </c>
      <c r="FM538" s="30">
        <f>(FK537*FK538)*(1-COS(RADIANS(EX537)))+FK539*(SIN(RADIANS(EX537)))</f>
        <v>-2.6479783333051429E-4</v>
      </c>
      <c r="FN538" s="30">
        <f>(FK538^2)*(1-COS(RADIANS(EX537)))+(COS(RADIANS(EX537)))</f>
        <v>0.99621321456003986</v>
      </c>
      <c r="FO538" s="30">
        <f>(FK538*FK539)*(1-COS(RADIANS(EX537)))-FK537*(SIN(RADIANS(EX537)))</f>
        <v>-8.694343573875718E-2</v>
      </c>
      <c r="FQ538">
        <v>-0.99529580260541461</v>
      </c>
      <c r="FS538" s="28">
        <f>(FD537*FD538)*(1-COS(RADIANS(EW537)))+FD539*(SIN(RADIANS(EW537)))</f>
        <v>0.93969262078590832</v>
      </c>
      <c r="FT538" s="28">
        <f>(FD538^2)*(1-COS(RADIANS(EW537)))+(COS(RADIANS(EW537)))</f>
        <v>0.34202014332566882</v>
      </c>
      <c r="FU538" s="28">
        <f>(FD538*FD539)*(1-COS(RADIANS(EW537)))-FD537*(SIN(RADIANS(EW537)))</f>
        <v>0</v>
      </c>
      <c r="FW538" s="61">
        <v>-0.92421160775035582</v>
      </c>
      <c r="FX538" s="13">
        <f>BX539</f>
        <v>0</v>
      </c>
      <c r="FY538" s="17">
        <v>0</v>
      </c>
      <c r="FZ538">
        <v>0</v>
      </c>
      <c r="GB538" s="73">
        <f>(FD537*FD538)*(1-COS(RADIANS(EY537-45)))+FD539*(SIN(RADIANS(EY537-45)))</f>
        <v>4.2641558024691245E-2</v>
      </c>
      <c r="GC538" s="73">
        <f>(FD538^2)*(1-COS(RADIANS(EY537-45)))+(COS(RADIANS(EY537-45)))</f>
        <v>-0.99909043511046935</v>
      </c>
      <c r="GD538" s="73">
        <f>(FD538*FD539)*(1-COS(RADIANS(EY537-45)))-FD537*(SIN(RADIANS(EY537-45)))</f>
        <v>0</v>
      </c>
      <c r="GE538" s="10"/>
      <c r="GF538">
        <v>4.2641558024691245E-2</v>
      </c>
      <c r="GG538" s="1">
        <v>4.2744640576144625E-2</v>
      </c>
      <c r="GI538">
        <f>FA538+FW538</f>
        <v>-1.3044434340251674</v>
      </c>
      <c r="GJ538">
        <f>GI538/(SQRT(GI537^2+GI538^2+GI539^2))</f>
        <v>-0.92238079787346261</v>
      </c>
      <c r="GL538">
        <f>CH539+DC538</f>
        <v>-3.2202603657630224E-2</v>
      </c>
      <c r="GM538" t="e">
        <f>GL538/(SQRT(GL537^2+GL538^2+GL539^2))</f>
        <v>#VALUE!</v>
      </c>
      <c r="GO538" s="27">
        <f>FA539*FW537-FA537*FW539</f>
        <v>3.5449434229960525E-2</v>
      </c>
    </row>
    <row r="539" spans="4:197" x14ac:dyDescent="0.2">
      <c r="D539" t="s">
        <v>9</v>
      </c>
      <c r="E539" s="5">
        <f t="shared" si="817"/>
        <v>0.37119038841203267</v>
      </c>
      <c r="F539" s="6">
        <f t="shared" si="817"/>
        <v>-0.29457406625173815</v>
      </c>
      <c r="G539" s="7">
        <f t="shared" ref="G539:G540" si="820">Q538</f>
        <v>-0.38360536833965087</v>
      </c>
      <c r="H539" s="8">
        <f t="shared" ref="H539:H540" si="821">AM538</f>
        <v>-0.91021307618737568</v>
      </c>
      <c r="J539" s="10"/>
      <c r="Q539" s="61">
        <v>-0.13145081191680399</v>
      </c>
      <c r="S539" s="17">
        <v>0</v>
      </c>
      <c r="T539">
        <v>1</v>
      </c>
      <c r="V539" s="73">
        <f>(T537*T539)*(1-COS(RADIANS(O537+45)))-T538*(SIN(RADIANS(O537+45)))</f>
        <v>0</v>
      </c>
      <c r="W539" s="73">
        <f>(T538*T539)*(1-COS(RADIANS(O537+45)))+T537*(SIN(RADIANS(O537+45)))</f>
        <v>0</v>
      </c>
      <c r="X539" s="73">
        <f>(T539^2)*(1-COS(RADIANS(O537+45)))+(COS(RADIANS(O537+45)))</f>
        <v>1</v>
      </c>
      <c r="Y539" s="10"/>
      <c r="Z539">
        <v>0</v>
      </c>
      <c r="AA539" s="23">
        <f>SIN(RADIANS('[1]Biaxial Input'!$F$21))*SIN(RADIANS(0))</f>
        <v>0</v>
      </c>
      <c r="AC539" s="30">
        <f>(AA537*AA539)*(1-COS(RADIANS(N537)))-AA538*(SIN(RADIANS(N537)))</f>
        <v>1.2113084546138469E-2</v>
      </c>
      <c r="AD539" s="30">
        <f>(AA538*AA539)*(1-COS(RADIANS(N537)))+AA537*(SIN(RADIANS(N537)))</f>
        <v>0.17322517943366056</v>
      </c>
      <c r="AE539" s="30">
        <f>(AA539^2)*(1-COS(RADIANS(N537)))+(COS(RADIANS(N537)))</f>
        <v>0.98480775301220802</v>
      </c>
      <c r="AG539">
        <v>-0.13145081191680399</v>
      </c>
      <c r="AI539" s="28">
        <f>(T537*T539)*(1-COS(RADIANS(M537)))-T538*(SIN(RADIANS(M537)))</f>
        <v>0</v>
      </c>
      <c r="AJ539" s="28">
        <f>(T538*T539)*(1-COS(RADIANS(M537)))+T537*(SIN(RADIANS(M537)))</f>
        <v>0</v>
      </c>
      <c r="AK539" s="28">
        <f>(T539^2)*(1-COS(RADIANS(M537)))+(COS(RADIANS(M537)))</f>
        <v>1</v>
      </c>
      <c r="AM539" s="61">
        <v>-0.1134652971329068</v>
      </c>
      <c r="AO539" s="17">
        <v>0</v>
      </c>
      <c r="AP539">
        <v>1</v>
      </c>
      <c r="AR539" s="73">
        <f>(T537*T537)*(1-COS(RADIANS(O537-45)))-T537*(SIN(RADIANS(O537-45)))</f>
        <v>0</v>
      </c>
      <c r="AS539" s="73">
        <f>(T538*T539)*(1-COS(RADIANS(O537-45)))+T537*(SIN(RADIANS(O537-45)))</f>
        <v>0</v>
      </c>
      <c r="AT539" s="73">
        <f>(T539^2)*(1-COS(RADIANS(O537-45)))+(COS(RADIANS(O537-45)))</f>
        <v>1</v>
      </c>
      <c r="AU539" s="10"/>
      <c r="AV539">
        <v>0</v>
      </c>
      <c r="AW539" s="1">
        <v>-0.1134652971329068</v>
      </c>
      <c r="BY539" t="s">
        <v>9</v>
      </c>
      <c r="BZ539" s="5">
        <f t="shared" si="818"/>
        <v>0.3492962422733713</v>
      </c>
      <c r="CA539" s="6">
        <f t="shared" si="818"/>
        <v>-0.34518112468713447</v>
      </c>
      <c r="CB539" s="7">
        <f>CY538</f>
        <v>-0.39630363173848993</v>
      </c>
      <c r="CC539" s="8">
        <f>DU538</f>
        <v>-0.91743488547343754</v>
      </c>
      <c r="CE539" s="10"/>
      <c r="CH539">
        <f>((SUMPRODUCT(CM538:CM540,CK538:CK540))*(SUMPRODUCT(CM538:CM540,CL538:CL540)))-((SUMPRODUCT(CN538:CN540,CK538:CK540))*(SUMPRODUCT(CN538:CN540,CL538:CL540)))</f>
        <v>-3.2202603657630224E-2</v>
      </c>
      <c r="CI539" s="67"/>
      <c r="CJ539" s="10" t="s">
        <v>9</v>
      </c>
      <c r="CK539" s="5">
        <f t="shared" si="819"/>
        <v>0.3492962422733713</v>
      </c>
      <c r="CL539" s="6">
        <f t="shared" si="819"/>
        <v>-0.34518112468713447</v>
      </c>
      <c r="CM539" s="7">
        <f>FA538</f>
        <v>-0.38023182627481145</v>
      </c>
      <c r="CN539" s="8">
        <f>FW538</f>
        <v>-0.92421160775035582</v>
      </c>
      <c r="CP539">
        <f t="shared" si="816"/>
        <v>-9.8670839279614439E-2</v>
      </c>
      <c r="CQ539">
        <f t="shared" si="816"/>
        <v>-0.32743703463395935</v>
      </c>
      <c r="CR539">
        <f>CK541</f>
        <v>0</v>
      </c>
      <c r="CS539">
        <f>CN541</f>
        <v>0</v>
      </c>
      <c r="CW539" s="28"/>
      <c r="CY539" s="61">
        <v>-8.7151637982969737E-2</v>
      </c>
      <c r="DA539" s="17">
        <v>0</v>
      </c>
      <c r="DB539">
        <v>1</v>
      </c>
      <c r="DD539" s="73">
        <f>(DB537*DB539)*(1-COS(RADIANS(CW537+45)))-DB538*(SIN(RADIANS(CW537+45)))</f>
        <v>0</v>
      </c>
      <c r="DE539" s="73">
        <f>(DB538*DB539)*(1-COS(RADIANS(CW537+45)))+DB537*(SIN(RADIANS(CW537+45)))</f>
        <v>0</v>
      </c>
      <c r="DF539" s="73">
        <f>(DB539^2)*(1-COS(RADIANS(CW537+45)))+(COS(RADIANS(CW537+45)))</f>
        <v>1</v>
      </c>
      <c r="DG539" s="10"/>
      <c r="DH539">
        <v>0</v>
      </c>
      <c r="DI539" s="23">
        <f>SIN(RADIANS('[1]Biaxial Input'!$F$21))*SIN(RADIANS(0))</f>
        <v>0</v>
      </c>
      <c r="DK539" s="30">
        <f>(DI537*DI539)*(1-COS(RADIANS(CV537)))-DI538*(SIN(RADIANS(CV537)))</f>
        <v>6.0796772806267756E-3</v>
      </c>
      <c r="DL539" s="30">
        <f>(DI538*DI539)*(1-COS(RADIANS(CV537)))+DI537*(SIN(RADIANS(CV537)))</f>
        <v>8.694343573875718E-2</v>
      </c>
      <c r="DM539" s="30">
        <f>(DI539^2)*(1-COS(RADIANS(CV537)))+(COS(RADIANS(CV537)))</f>
        <v>0.99619469809174555</v>
      </c>
      <c r="DO539">
        <v>-8.7151637982969737E-2</v>
      </c>
      <c r="DQ539" s="28">
        <f>(DB537*DB539)*(1-COS(RADIANS(CU537)))-DB538*(SIN(RADIANS(CU537)))</f>
        <v>0</v>
      </c>
      <c r="DR539" s="28">
        <f>(DB538*DB539)*(1-COS(RADIANS(CU537)))+DB537*(SIN(RADIANS(CU537)))</f>
        <v>0</v>
      </c>
      <c r="DS539" s="28">
        <f>(DB539^2)*(1-COS(RADIANS(CU537)))+(COS(RADIANS(CU537)))</f>
        <v>1</v>
      </c>
      <c r="DU539" s="61">
        <v>-8.4586688158175879E-4</v>
      </c>
      <c r="DW539" s="17">
        <v>0</v>
      </c>
      <c r="DX539">
        <v>1</v>
      </c>
      <c r="DZ539" s="73">
        <f>(DB537*DB537)*(1-COS(RADIANS(CW537-45)))-DB537*(SIN(RADIANS(CW537-45)))</f>
        <v>0</v>
      </c>
      <c r="EA539" s="73">
        <f>(DB538*DB539)*(1-COS(RADIANS(CW537-45)))+DB537*(SIN(RADIANS(CW537-45)))</f>
        <v>0</v>
      </c>
      <c r="EB539" s="73">
        <f>(DB539^2)*(1-COS(RADIANS(CW537-45)))+(COS(RADIANS(CW537-45)))</f>
        <v>1</v>
      </c>
      <c r="EC539" s="10"/>
      <c r="ED539">
        <v>0</v>
      </c>
      <c r="EE539" s="1">
        <v>-8.4586688158175879E-4</v>
      </c>
      <c r="EG539">
        <f>CY539+DU539</f>
        <v>-8.799750486455149E-2</v>
      </c>
      <c r="EH539">
        <f>EG539/(SQRT(EG537^2+EG538^2+EG539^2))</f>
        <v>-6.2223632417220551E-2</v>
      </c>
      <c r="EJ539">
        <f>Q539+AM539</f>
        <v>-0.24491610904971078</v>
      </c>
      <c r="EK539">
        <f>EJ539/(SQRT(EJ537^2+EJ538^2+EJ539^2))</f>
        <v>-0.17318184153087438</v>
      </c>
      <c r="EM539" s="23">
        <f>CY537*DU538-CY538*DU537</f>
        <v>-0.99619469809174555</v>
      </c>
      <c r="ER539">
        <f t="shared" ref="ER539:ES541" si="822">CK538</f>
        <v>0.93180266183863136</v>
      </c>
      <c r="ES539">
        <f t="shared" si="822"/>
        <v>-0.87956522186239505</v>
      </c>
      <c r="ET539" t="e">
        <f>#REF!</f>
        <v>#REF!</v>
      </c>
      <c r="EU539" t="e">
        <f>#REF!</f>
        <v>#REF!</v>
      </c>
      <c r="EY539" s="28"/>
      <c r="EZ539" s="10"/>
      <c r="FA539" s="61">
        <v>-8.7123601953767268E-2</v>
      </c>
      <c r="FB539" s="13">
        <f>BW540</f>
        <v>0</v>
      </c>
      <c r="FC539" s="17">
        <v>0</v>
      </c>
      <c r="FD539">
        <v>1</v>
      </c>
      <c r="FF539" s="73">
        <f>(FD537*FD539)*(1-COS(RADIANS(EY537+45)))-FD538*(SIN(RADIANS(EY537+45)))</f>
        <v>0</v>
      </c>
      <c r="FG539" s="73">
        <f>(FD538*FD539)*(1-COS(RADIANS(EY537+45)))+FD537*(SIN(RADIANS(EY537+45)))</f>
        <v>0</v>
      </c>
      <c r="FH539" s="73">
        <f>(FD539^2)*(1-COS(RADIANS(EY537+45)))+(COS(RADIANS(EY537+45)))</f>
        <v>1</v>
      </c>
      <c r="FI539" s="10"/>
      <c r="FJ539">
        <v>0</v>
      </c>
      <c r="FK539" s="23">
        <f>SIN(RADIANS(176))*SIN(RADIANS(0))</f>
        <v>0</v>
      </c>
      <c r="FM539" s="30">
        <f>(FK537*FK539)*(1-COS(RADIANS(EX537)))-FK538*(SIN(RADIANS(EX537)))</f>
        <v>6.0796772806267756E-3</v>
      </c>
      <c r="FN539" s="30">
        <f>(FK538*FK539)*(1-COS(RADIANS(EX537)))+FK537*(SIN(RADIANS(EX537)))</f>
        <v>8.694343573875718E-2</v>
      </c>
      <c r="FO539" s="30">
        <f>(FK539^2)*(1-COS(RADIANS(EX537)))+(COS(RADIANS(EX537)))</f>
        <v>0.99619469809174555</v>
      </c>
      <c r="FQ539">
        <v>-8.7123601953767268E-2</v>
      </c>
      <c r="FS539" s="28">
        <f>(FD537*FD539)*(1-COS(RADIANS(EW537)))-FD538*(SIN(RADIANS(EW537)))</f>
        <v>0</v>
      </c>
      <c r="FT539" s="28">
        <f>(FD538*FD539)*(1-COS(RADIANS(EW537)))+FD537*(SIN(RADIANS(EW537)))</f>
        <v>0</v>
      </c>
      <c r="FU539" s="28">
        <f>(FD539^2)*(1-COS(RADIANS(EW537)))+(COS(RADIANS(EW537)))</f>
        <v>1</v>
      </c>
      <c r="FW539" s="61">
        <v>-2.3667438597124116E-3</v>
      </c>
      <c r="FX539" s="13">
        <f>BX540</f>
        <v>0</v>
      </c>
      <c r="FY539" s="17">
        <v>0</v>
      </c>
      <c r="FZ539">
        <v>1</v>
      </c>
      <c r="GB539" s="73">
        <f>(FD537*FD537)*(1-COS(RADIANS(EY537-45)))-FD537*(SIN(RADIANS(EY537-45)))</f>
        <v>0</v>
      </c>
      <c r="GC539" s="73">
        <f>(FD538*FD539)*(1-COS(RADIANS(EY537-45)))+FD537*(SIN(RADIANS(EY537-45)))</f>
        <v>0</v>
      </c>
      <c r="GD539" s="73">
        <f>(FD539^2)*(1-COS(RADIANS(EY537-45)))+(COS(RADIANS(EY537-45)))</f>
        <v>0.99999999999999989</v>
      </c>
      <c r="GE539" s="10"/>
      <c r="GF539">
        <v>0</v>
      </c>
      <c r="GG539" s="1">
        <v>-2.3667438597124116E-3</v>
      </c>
      <c r="GI539">
        <f>FA539+FW539</f>
        <v>-8.9490345813479685E-2</v>
      </c>
      <c r="GJ539">
        <f>GI539/(SQRT(GI537^2+GI538^2+GI539^2))</f>
        <v>-6.3279230375440643E-2</v>
      </c>
      <c r="GL539" t="e">
        <f>#REF!+DC539</f>
        <v>#REF!</v>
      </c>
      <c r="GM539" t="e">
        <f>GL539/(SQRT(GL537^2+GL538^2+GL539^2))</f>
        <v>#REF!</v>
      </c>
      <c r="GO539" s="27">
        <f>FA537*FW538-FA538*FW537</f>
        <v>-0.99619469809174532</v>
      </c>
    </row>
    <row r="540" spans="4:197" x14ac:dyDescent="0.2">
      <c r="D540" t="s">
        <v>10</v>
      </c>
      <c r="E540" s="5">
        <f t="shared" si="817"/>
        <v>-0.24002904019609339</v>
      </c>
      <c r="F540" s="6">
        <f t="shared" si="817"/>
        <v>-0.45893572105630898</v>
      </c>
      <c r="G540" s="7">
        <f t="shared" si="820"/>
        <v>-0.13145081191680399</v>
      </c>
      <c r="H540" s="8">
        <f t="shared" si="821"/>
        <v>-0.1134652971329068</v>
      </c>
      <c r="J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W540" s="1"/>
      <c r="BY540" t="s">
        <v>10</v>
      </c>
      <c r="BZ540" s="5">
        <f t="shared" si="818"/>
        <v>-9.8670839279614439E-2</v>
      </c>
      <c r="CA540" s="6">
        <f t="shared" si="818"/>
        <v>-0.32743703463395935</v>
      </c>
      <c r="CB540" s="7">
        <f>CY539</f>
        <v>-8.7151637982969737E-2</v>
      </c>
      <c r="CC540" s="8">
        <f>DU539</f>
        <v>-8.4586688158175879E-4</v>
      </c>
      <c r="CE540" s="10"/>
      <c r="CG540" s="10" t="s">
        <v>160</v>
      </c>
      <c r="CH540" s="10">
        <f>-CH537*((EY537-CW537)/(CH539-CE538))</f>
        <v>221.55607767973757</v>
      </c>
      <c r="CI540" s="67"/>
      <c r="CJ540" s="10" t="s">
        <v>10</v>
      </c>
      <c r="CK540" s="5">
        <f t="shared" si="819"/>
        <v>-9.8670839279614439E-2</v>
      </c>
      <c r="CL540" s="6">
        <f t="shared" si="819"/>
        <v>-0.32743703463395935</v>
      </c>
      <c r="CM540" s="7">
        <f>FA539</f>
        <v>-8.7123601953767268E-2</v>
      </c>
      <c r="CN540" s="8">
        <f>FW539</f>
        <v>-2.3667438597124116E-3</v>
      </c>
      <c r="CW540" s="28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EE540" s="1"/>
      <c r="EI540" s="64">
        <f>(DEGREES(ACOS((EH537*EK537+EH538*EK538+EH539*EK539)/((SQRT(EH537^2+EH538^2+EH539^2))*(SQRT(EK537^2+EK538^2+EK539^2))))))</f>
        <v>6.4118135407421075</v>
      </c>
      <c r="ER540">
        <f t="shared" si="822"/>
        <v>0.3492962422733713</v>
      </c>
      <c r="ES540">
        <f t="shared" si="822"/>
        <v>-0.34518112468713447</v>
      </c>
      <c r="ET540" t="e">
        <f>#REF!</f>
        <v>#REF!</v>
      </c>
      <c r="EU540" t="e">
        <f>#REF!</f>
        <v>#REF!</v>
      </c>
      <c r="EY540" s="28"/>
      <c r="EZ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GG540" s="1"/>
      <c r="GK540" s="64" t="e">
        <f>(DEGREES(ACOS((GJ537*GM537+GJ538*GM538+GJ539*GM539)/((SQRT(GJ537^2+GJ538^2+GJ539^2))*(SQRT(GM537^2+GM538^2+GM539^2))))))</f>
        <v>#VALUE!</v>
      </c>
    </row>
    <row r="541" spans="4:197" x14ac:dyDescent="0.2">
      <c r="J541" s="10"/>
      <c r="Q541" s="82" t="s">
        <v>148</v>
      </c>
      <c r="R541" s="13"/>
      <c r="T541" s="10"/>
      <c r="U541" s="10"/>
      <c r="V541" s="10"/>
      <c r="W541" s="10"/>
      <c r="X541" s="10"/>
      <c r="Y541" s="10"/>
      <c r="Z541" s="80"/>
      <c r="AA541" s="23" t="s">
        <v>149</v>
      </c>
      <c r="AE541" s="1"/>
      <c r="AG541" s="80"/>
      <c r="AK541" s="13"/>
      <c r="AL541" s="81"/>
      <c r="AM541" s="82" t="s">
        <v>150</v>
      </c>
      <c r="AO541" s="13"/>
      <c r="AP541" s="13"/>
      <c r="AS541" s="1"/>
      <c r="AW541" s="1"/>
      <c r="CS541" s="15"/>
      <c r="CW541" s="28"/>
      <c r="CY541" s="82" t="s">
        <v>148</v>
      </c>
      <c r="CZ541" s="13"/>
      <c r="DB541" s="10"/>
      <c r="DC541" s="10"/>
      <c r="DD541" s="10"/>
      <c r="DE541" s="10"/>
      <c r="DF541" s="10"/>
      <c r="DG541" s="10"/>
      <c r="DH541" s="80"/>
      <c r="DI541" s="23" t="s">
        <v>149</v>
      </c>
      <c r="DM541" s="1"/>
      <c r="DO541" s="80"/>
      <c r="DS541" s="13"/>
      <c r="DT541" s="81"/>
      <c r="DU541" s="82" t="s">
        <v>150</v>
      </c>
      <c r="DW541" s="13"/>
      <c r="DX541" s="13"/>
      <c r="EA541" s="1"/>
      <c r="EE541" s="1"/>
      <c r="ER541">
        <f t="shared" si="822"/>
        <v>-9.8670839279614439E-2</v>
      </c>
      <c r="ES541">
        <f t="shared" si="822"/>
        <v>-0.32743703463395935</v>
      </c>
      <c r="ET541" t="e">
        <f>#REF!</f>
        <v>#REF!</v>
      </c>
      <c r="EU541" t="e">
        <f>#REF!</f>
        <v>#REF!</v>
      </c>
      <c r="EY541" s="28"/>
      <c r="EZ541" s="10"/>
      <c r="FA541" s="82" t="s">
        <v>148</v>
      </c>
      <c r="FB541" s="13"/>
      <c r="FD541" s="10"/>
      <c r="FE541" s="10"/>
      <c r="FF541" s="10"/>
      <c r="FG541" s="10"/>
      <c r="FH541" s="10"/>
      <c r="FI541" s="10"/>
      <c r="FJ541" s="80"/>
      <c r="FK541" s="23" t="s">
        <v>149</v>
      </c>
      <c r="FO541" s="1"/>
      <c r="FQ541" s="80"/>
      <c r="FU541" s="13"/>
      <c r="FV541" s="81"/>
      <c r="FW541" s="82" t="s">
        <v>150</v>
      </c>
      <c r="FY541" s="13"/>
      <c r="FZ541" s="13"/>
      <c r="GC541" s="1"/>
      <c r="GG541" s="1"/>
      <c r="GK541" s="13"/>
    </row>
    <row r="542" spans="4:197" x14ac:dyDescent="0.2">
      <c r="E542" s="5" t="s">
        <v>4</v>
      </c>
      <c r="F542" s="6" t="s">
        <v>5</v>
      </c>
      <c r="G542" s="7" t="s">
        <v>6</v>
      </c>
      <c r="H542" s="8" t="s">
        <v>1</v>
      </c>
      <c r="I542">
        <v>14</v>
      </c>
      <c r="J542" s="9" t="s">
        <v>7</v>
      </c>
      <c r="K542">
        <v>14</v>
      </c>
      <c r="L542" s="10"/>
      <c r="M542" s="17">
        <f>A490</f>
        <v>0</v>
      </c>
      <c r="N542" s="17">
        <f>B490</f>
        <v>-15</v>
      </c>
      <c r="O542" s="17">
        <f>C490</f>
        <v>293.89999999999998</v>
      </c>
      <c r="Q542" s="61">
        <f t="array" ref="Q542:Q544">MMULT(AI542:AK544,AG542:AG544)</f>
        <v>0.93365243757022276</v>
      </c>
      <c r="R542" s="13"/>
      <c r="S542" s="17">
        <v>1</v>
      </c>
      <c r="T542">
        <v>0</v>
      </c>
      <c r="V542" s="73">
        <f>(T542^2)*(1-COS(RADIANS(O542+45)))+(COS(RADIANS(O542+45)))</f>
        <v>0.93295353482548893</v>
      </c>
      <c r="W542" s="73">
        <f>(T542*T543)*(1-COS(RADIANS(O542+45)))-T544*(SIN(RADIANS(O542+45)))</f>
        <v>0.35999680812005158</v>
      </c>
      <c r="X542" s="73">
        <f>(T542*T544)*(1-COS(RADIANS(O542+45)))+T543*(SIN(RADIANS(O542+45)))</f>
        <v>0</v>
      </c>
      <c r="Y542" s="10"/>
      <c r="Z542">
        <f t="array" ref="Z542:Z544">MMULT(V542:X544,S542:S544)</f>
        <v>0.93295353482548893</v>
      </c>
      <c r="AA542" s="23">
        <f>COS(RADIANS('[1]Biaxial Input'!$F$21))</f>
        <v>-0.9975640502598242</v>
      </c>
      <c r="AC542" s="30">
        <f>(AA542^2)*(1-COS(RADIANS(N542)))+(COS(RADIANS(N542)))</f>
        <v>0.99983419624187875</v>
      </c>
      <c r="AD542" s="30">
        <f>(AA542*AA543)*(1-COS(RADIANS(N542)))-AA544*(SIN(RADIANS(N542)))</f>
        <v>-2.3711042090011594E-3</v>
      </c>
      <c r="AE542" s="30">
        <f>(AA542*AA544)*(1-COS(RADIANS(N542)))+AA543*(SIN(RADIANS(N542)))</f>
        <v>-1.8054303924173627E-2</v>
      </c>
      <c r="AG542">
        <f t="array" ref="AG542:AG544">MMULT(AC542:AE544,Z542:Z544)</f>
        <v>0.93365243757022276</v>
      </c>
      <c r="AI542" s="28">
        <f>(T542^2)*(1-COS(RADIANS(M542)))+(COS(RADIANS(M542)))</f>
        <v>1</v>
      </c>
      <c r="AJ542" s="28">
        <f>(T542*T543)*(1-COS(RADIANS(M542)))-T544*(SIN(RADIANS(M542)))</f>
        <v>0</v>
      </c>
      <c r="AK542" s="28">
        <f>(T542*T544)*(1-COS(RADIANS(M542)))+T543*(SIN(RADIANS(M542)))</f>
        <v>0</v>
      </c>
      <c r="AM542" s="61">
        <f t="array" ref="AM542:AM544">MMULT(AI542:AK544,AW542:AW544)</f>
        <v>-0.35772498924312635</v>
      </c>
      <c r="AN542" s="13"/>
      <c r="AO542" s="17">
        <v>1</v>
      </c>
      <c r="AP542">
        <v>0</v>
      </c>
      <c r="AR542" s="73">
        <f>(T542^2)*(1-COS(RADIANS(O542-45)))+(COS(RADIANS(O542-45)))</f>
        <v>-0.35999680812005153</v>
      </c>
      <c r="AS542" s="73">
        <f>(T542*T543)*(1-COS(RADIANS(O542-45)))-T544*(SIN(RADIANS(O542-45)))</f>
        <v>0.93295353482548893</v>
      </c>
      <c r="AT542" s="73">
        <f>(T542*T544)*(1-COS(RADIANS(O542-45)))+T543*(SIN(RADIANS(O542-45)))</f>
        <v>0</v>
      </c>
      <c r="AU542" s="10"/>
      <c r="AV542">
        <f t="array" ref="AV542:AV544">MMULT(AR542:AT544,S542:S544)</f>
        <v>-0.35999680812005153</v>
      </c>
      <c r="AW542" s="1">
        <f t="array" ref="AW542:AW544">MMULT(AC542:AE544,AV542:AV544)</f>
        <v>-0.35772498924312635</v>
      </c>
      <c r="BZ542" s="5" t="s">
        <v>4</v>
      </c>
      <c r="CA542" s="6" t="s">
        <v>5</v>
      </c>
      <c r="CB542" s="7" t="s">
        <v>6</v>
      </c>
      <c r="CC542" s="8" t="s">
        <v>1</v>
      </c>
      <c r="CD542">
        <v>13</v>
      </c>
      <c r="CE542" s="9" t="s">
        <v>7</v>
      </c>
      <c r="CG542" s="90" t="s">
        <v>157</v>
      </c>
      <c r="CH542" s="61">
        <f>CE543-((CH544-CE543)/(EY542-CW542))*CW542</f>
        <v>8.595207834116998</v>
      </c>
      <c r="CI542" s="10"/>
      <c r="CK542" s="5" t="s">
        <v>4</v>
      </c>
      <c r="CL542" s="6" t="s">
        <v>5</v>
      </c>
      <c r="CM542" s="7" t="s">
        <v>6</v>
      </c>
      <c r="CN542" s="8" t="s">
        <v>1</v>
      </c>
      <c r="CO542" s="10"/>
      <c r="CP542">
        <f t="shared" ref="CP542:CQ544" si="823">BZ543</f>
        <v>0.93180266183863136</v>
      </c>
      <c r="CQ542">
        <f t="shared" si="823"/>
        <v>-0.87956522186239505</v>
      </c>
      <c r="CR542">
        <f>CI546</f>
        <v>0</v>
      </c>
      <c r="CS542">
        <f>CL546</f>
        <v>0</v>
      </c>
      <c r="CU542" s="17">
        <f>CU446</f>
        <v>30</v>
      </c>
      <c r="CV542" s="17">
        <f>CV446</f>
        <v>-10</v>
      </c>
      <c r="CW542" s="31">
        <f>CH449</f>
        <v>262.29843135903258</v>
      </c>
      <c r="CY542" s="61">
        <f t="array" ref="CY542:CY544">MMULT(DQ542:DS544,DO542:DO544)</f>
        <v>0.91752410247511329</v>
      </c>
      <c r="CZ542" s="13"/>
      <c r="DA542" s="17">
        <v>1</v>
      </c>
      <c r="DB542">
        <v>0</v>
      </c>
      <c r="DD542" s="73">
        <f>(DB542^2)*(1-COS(RADIANS(CW542+45)))+(COS(RADIANS(CW542+45)))</f>
        <v>0.60596662160568615</v>
      </c>
      <c r="DE542" s="73">
        <f>(DB542*DB543)*(1-COS(RADIANS(CW542+45)))-DB544*(SIN(RADIANS(CW542+45)))</f>
        <v>0.79549007127668858</v>
      </c>
      <c r="DF542" s="73">
        <f>(DB542*DB544)*(1-COS(RADIANS(CW542+45)))+DB543*(SIN(RADIANS(CW542+45)))</f>
        <v>0</v>
      </c>
      <c r="DG542" s="10"/>
      <c r="DH542">
        <f t="array" ref="DH542:DH544">MMULT(DD542:DF544,DA542:DA544)</f>
        <v>0.60596662160568615</v>
      </c>
      <c r="DI542" s="23">
        <f>COS(RADIANS('[1]Biaxial Input'!$F$21))</f>
        <v>-0.9975640502598242</v>
      </c>
      <c r="DK542" s="30">
        <f>(DI542^2)*(1-COS(RADIANS(CV542)))+(COS(RADIANS(CV542)))</f>
        <v>0.99992607504832687</v>
      </c>
      <c r="DL542" s="30">
        <f>(DI542*DI543)*(1-COS(RADIANS(CV542)))-DI544*(SIN(RADIANS(CV542)))</f>
        <v>-1.0571760619211149E-3</v>
      </c>
      <c r="DM542" s="30">
        <f>(DI542*DI544)*(1-COS(RADIANS(CV542)))+DI543*(SIN(RADIANS(CV542)))</f>
        <v>-1.2113084546138469E-2</v>
      </c>
      <c r="DO542">
        <f t="array" ref="DO542:DO544">MMULT(DK542:DM544,DH542:DH544)</f>
        <v>0.60676279861331806</v>
      </c>
      <c r="DQ542" s="28">
        <f>(DB542^2)*(1-COS(RADIANS(CU542)))+(COS(RADIANS(CU542)))</f>
        <v>0.86602540378443871</v>
      </c>
      <c r="DR542" s="28">
        <f>(DB542*DB543)*(1-COS(RADIANS(CU542)))-DB544*(SIN(RADIANS(CU542)))</f>
        <v>-0.49999999999999994</v>
      </c>
      <c r="DS542" s="28">
        <f>(DB542*DB544)*(1-COS(RADIANS(CU542)))+DB543*(SIN(RADIANS(CU542)))</f>
        <v>0</v>
      </c>
      <c r="DU542" s="61">
        <f t="array" ref="DU542:DU544">MMULT(DQ542:DS544,EE542:EE544)</f>
        <v>-0.39032666971231567</v>
      </c>
      <c r="DV542" s="13"/>
      <c r="DW542" s="17">
        <v>1</v>
      </c>
      <c r="DX542">
        <v>0</v>
      </c>
      <c r="DZ542" s="73">
        <f>(DB542^2)*(1-COS(RADIANS(CW542-45)))+(COS(RADIANS(CW542-45)))</f>
        <v>-0.79549007127668825</v>
      </c>
      <c r="EA542" s="73">
        <f>(DB542*DB543)*(1-COS(RADIANS(CW542-45)))-DB544*(SIN(RADIANS(CW542-45)))</f>
        <v>0.6059666216056866</v>
      </c>
      <c r="EB542" s="73">
        <f>(DB542*DB544)*(1-COS(RADIANS(CW542-45)))+DB543*(SIN(RADIANS(CW542-45)))</f>
        <v>0</v>
      </c>
      <c r="EC542" s="10"/>
      <c r="ED542">
        <f t="array" ref="ED542:ED544">MMULT(DZ542:EB544,DA542:DA544)</f>
        <v>-0.79549007127668825</v>
      </c>
      <c r="EE542" s="1">
        <f t="array" ref="EE542:EE544">MMULT(DK542:DM544,ED542:ED544)</f>
        <v>-0.79479065130492788</v>
      </c>
      <c r="EG542">
        <f>CY542+DU542</f>
        <v>0.52719743276279762</v>
      </c>
      <c r="EH542">
        <f>EG542/(SQRT(EG542^2+EG543^2+EG544^2))</f>
        <v>0.37278487973071311</v>
      </c>
      <c r="EJ542">
        <f>Q542+AM542</f>
        <v>0.57592744832709641</v>
      </c>
      <c r="EK542">
        <f>EJ542/(SQRT(EJ542^2+EJ543^2+EJ544^2))</f>
        <v>0.40724220418355483</v>
      </c>
      <c r="EM542" s="23">
        <f>CY543*DU544-CY544*DU543</f>
        <v>-7.6122350781685638E-2</v>
      </c>
      <c r="EO542" s="15">
        <v>13</v>
      </c>
      <c r="EP542" s="9" t="s">
        <v>7</v>
      </c>
      <c r="EW542" s="17">
        <f>CU542</f>
        <v>30</v>
      </c>
      <c r="EX542" s="17">
        <f>CV542</f>
        <v>-10</v>
      </c>
      <c r="EY542" s="31">
        <f>1+CW542</f>
        <v>263.29843135903258</v>
      </c>
      <c r="EZ542" s="10"/>
      <c r="FA542" s="61">
        <f t="array" ref="FA542:FA544">MMULT(FS542:FU544,FQ542:FQ544)</f>
        <v>0.92419649879330978</v>
      </c>
      <c r="FB542" s="13">
        <f>BW543</f>
        <v>0</v>
      </c>
      <c r="FC542" s="17">
        <v>1</v>
      </c>
      <c r="FD542">
        <v>0</v>
      </c>
      <c r="FF542" s="73">
        <f>(FD542^2)*(1-COS(RADIANS(EY542+45)))+(COS(RADIANS(EY542+45)))</f>
        <v>0.61975754599489541</v>
      </c>
      <c r="FG542" s="73">
        <f>(FD542*FD543)*(1-COS(RADIANS(EY542+45)))-FD544*(SIN(RADIANS(EY542+45)))</f>
        <v>0.78479333851810007</v>
      </c>
      <c r="FH542" s="73">
        <f>(FD542*FD544)*(1-COS(RADIANS(EY542+45)))+FD543*(SIN(RADIANS(EY542+45)))</f>
        <v>0</v>
      </c>
      <c r="FI542" s="10"/>
      <c r="FJ542">
        <f t="array" ref="FJ542:FJ544">MMULT(FF542:FH544,FC542:FC544)</f>
        <v>0.61975754599489541</v>
      </c>
      <c r="FK542" s="23">
        <f>COS(RADIANS(176))</f>
        <v>-0.9975640502598242</v>
      </c>
      <c r="FM542" s="30">
        <f>(FK542^2)*(1-COS(RADIANS(EX542)))+(COS(RADIANS(EX542)))</f>
        <v>0.99992607504832687</v>
      </c>
      <c r="FN542" s="30">
        <f>(FK542*FK543)*(1-COS(RADIANS(EX542)))-FK544*(SIN(RADIANS(EX542)))</f>
        <v>-1.0571760619211149E-3</v>
      </c>
      <c r="FO542" s="30">
        <f>(FK542*FK544)*(1-COS(RADIANS(EX542)))+FK543*(SIN(RADIANS(EX542)))</f>
        <v>-1.2113084546138469E-2</v>
      </c>
      <c r="FQ542">
        <f t="array" ref="FQ542:FQ544">MMULT(FM542:FO544,FJ542:FJ544)</f>
        <v>0.62054139517929519</v>
      </c>
      <c r="FS542" s="28">
        <f>(FD542^2)*(1-COS(RADIANS(EW542)))+(COS(RADIANS(EW542)))</f>
        <v>0.86602540378443871</v>
      </c>
      <c r="FT542" s="28">
        <f>(FD542*FD543)*(1-COS(RADIANS(EW542)))-FD544*(SIN(RADIANS(EW542)))</f>
        <v>-0.49999999999999994</v>
      </c>
      <c r="FU542" s="28">
        <f>(FD542*FD544)*(1-COS(RADIANS(EW542)))+FD543*(SIN(RADIANS(EW542)))</f>
        <v>0</v>
      </c>
      <c r="FW542" s="61">
        <f t="array" ref="FW542:FW544">MMULT(FS542:FU544,GG542:GG544)</f>
        <v>-0.37425421751752952</v>
      </c>
      <c r="FX542" s="13">
        <f>BX543</f>
        <v>0</v>
      </c>
      <c r="FY542" s="17">
        <v>1</v>
      </c>
      <c r="FZ542">
        <v>0</v>
      </c>
      <c r="GB542" s="73">
        <f>(FD542^2)*(1-COS(RADIANS(EY542-45)))+(COS(RADIANS(EY542-45)))</f>
        <v>-0.78479333851810029</v>
      </c>
      <c r="GC542" s="73">
        <f>(FD542*FD543)*(1-COS(RADIANS(EY542-45)))-FD544*(SIN(RADIANS(EY542-45)))</f>
        <v>0.61975754599489508</v>
      </c>
      <c r="GD542" s="73">
        <f>(FD542*FD544)*(1-COS(RADIANS(EY542-45)))+FD543*(SIN(RADIANS(EY542-45)))</f>
        <v>0</v>
      </c>
      <c r="GE542" s="10"/>
      <c r="GF542">
        <f t="array" ref="GF542:GF544">MMULT(GB542:GD544,FC542:FC544)</f>
        <v>-0.78479333851810029</v>
      </c>
      <c r="GG542" s="1">
        <f t="array" ref="GG542:GG544">MMULT(FM542:FO544,GF542:GF544)</f>
        <v>-0.78408012986665609</v>
      </c>
      <c r="GI542">
        <f>FA542+FW542</f>
        <v>0.54994228127578026</v>
      </c>
      <c r="GJ542">
        <f>GI542/(SQRT(GI542^2+GI543^2+GI544^2))</f>
        <v>0.38886791635130397</v>
      </c>
      <c r="GL542" t="e">
        <f>CH543+DC542</f>
        <v>#VALUE!</v>
      </c>
      <c r="GM542" t="e">
        <f>GL542/(SQRT(GL542^2+GL543^2+GL544^2))</f>
        <v>#VALUE!</v>
      </c>
      <c r="GO542" s="27">
        <f>FA543*FW544-FA544*FW543</f>
        <v>-7.6122350781685638E-2</v>
      </c>
    </row>
    <row r="543" spans="4:197" x14ac:dyDescent="0.2">
      <c r="D543" t="s">
        <v>8</v>
      </c>
      <c r="E543" s="5">
        <f t="shared" ref="E543:F545" si="824">E538</f>
        <v>0.89699707659114825</v>
      </c>
      <c r="F543" s="6">
        <f t="shared" si="824"/>
        <v>-0.83821484324154183</v>
      </c>
      <c r="G543" s="7">
        <f>Q542</f>
        <v>0.93365243757022276</v>
      </c>
      <c r="H543" s="8">
        <f>AM542</f>
        <v>-0.35772498924312635</v>
      </c>
      <c r="J543" s="9">
        <f>((SUMPRODUCT(G543:G545,E543:E545))*(SUMPRODUCT(G543:G545,F543:F545)))-((SUMPRODUCT(H543:H545,E543:E545))*(SUMPRODUCT(H543:H545,F543:F545)))</f>
        <v>-6.355998043550859E-2</v>
      </c>
      <c r="Q543" s="61">
        <v>-0.35000203322171319</v>
      </c>
      <c r="S543" s="17">
        <v>0</v>
      </c>
      <c r="T543">
        <v>0</v>
      </c>
      <c r="V543" s="73">
        <f>(T542*T543)*(1-COS(RADIANS(O542+45)))+T544*(SIN(RADIANS(O542+45)))</f>
        <v>-0.35999680812005158</v>
      </c>
      <c r="W543" s="73">
        <f>(T543^2)*(1-COS(RADIANS(O542+45)))+(COS(RADIANS(O542+45)))</f>
        <v>0.93295353482548893</v>
      </c>
      <c r="X543" s="73">
        <f>(T543*T544)*(1-COS(RADIANS(O542+45)))-T542*(SIN(RADIANS(O542+45)))</f>
        <v>0</v>
      </c>
      <c r="Y543" s="10"/>
      <c r="Z543">
        <v>-0.35999680812005158</v>
      </c>
      <c r="AA543" s="23">
        <f>SIN(RADIANS('[1]Biaxial Input'!$F$21))*(COS(RADIANS(0)))</f>
        <v>6.9756473744125524E-2</v>
      </c>
      <c r="AC543" s="30">
        <f>(AA542*AA543)*(1-COS(RADIANS(N542)))+AA544*(SIN(RADIANS(N542)))</f>
        <v>-2.3711042090011594E-3</v>
      </c>
      <c r="AD543" s="30">
        <f>(AA543^2)*(1-COS(RADIANS(N542)))+(COS(RADIANS(N542)))</f>
        <v>0.96609163004718956</v>
      </c>
      <c r="AE543" s="30">
        <f>(AA543*AA544)*(1-COS(RADIANS(N542)))-AA542*(SIN(RADIANS(N542)))</f>
        <v>-0.25818857491685071</v>
      </c>
      <c r="AG543">
        <v>-0.35000203322171319</v>
      </c>
      <c r="AI543" s="28">
        <f>(T542*T543)*(1-COS(RADIANS(M542)))+T544*(SIN(RADIANS(M542)))</f>
        <v>0</v>
      </c>
      <c r="AJ543" s="28">
        <f>(T543^2)*(1-COS(RADIANS(M542)))+(COS(RADIANS(M542)))</f>
        <v>1</v>
      </c>
      <c r="AK543" s="28">
        <f>(T543*T544)*(1-COS(RADIANS(M542)))-T542*(SIN(RADIANS(M542)))</f>
        <v>0</v>
      </c>
      <c r="AM543" s="61">
        <v>-0.90046501127088363</v>
      </c>
      <c r="AO543" s="17">
        <v>0</v>
      </c>
      <c r="AP543">
        <v>0</v>
      </c>
      <c r="AR543" s="73">
        <f>(T542*T543)*(1-COS(RADIANS(O542-45)))+T544*(SIN(RADIANS(O542-45)))</f>
        <v>-0.93295353482548893</v>
      </c>
      <c r="AS543" s="73">
        <f>(T543^2)*(1-COS(RADIANS(O542-45)))+(COS(RADIANS(O542-45)))</f>
        <v>-0.35999680812005153</v>
      </c>
      <c r="AT543" s="73">
        <f>(T543*T544)*(1-COS(RADIANS(O542-45)))-T542*(SIN(RADIANS(O542-45)))</f>
        <v>0</v>
      </c>
      <c r="AU543" s="10"/>
      <c r="AV543">
        <v>-0.93295353482548893</v>
      </c>
      <c r="AW543" s="1">
        <v>-0.90046501127088363</v>
      </c>
      <c r="BY543" t="s">
        <v>8</v>
      </c>
      <c r="BZ543" s="5">
        <f t="shared" ref="BZ543:CA545" si="825">BZ538</f>
        <v>0.93180266183863136</v>
      </c>
      <c r="CA543" s="6">
        <f t="shared" si="825"/>
        <v>-0.87956522186239505</v>
      </c>
      <c r="CB543" s="7">
        <f>CY542</f>
        <v>0.91752410247511329</v>
      </c>
      <c r="CC543" s="8">
        <f>DU542</f>
        <v>-0.39032666971231567</v>
      </c>
      <c r="CE543" s="9">
        <f>((SUMPRODUCT(CB543:CB545,BZ543:BZ545))*(SUMPRODUCT(CB543:CB545,CA543:CA545)))-((SUMPRODUCT(CC543:CC545,BZ543:BZ545))*(SUMPRODUCT(CC543:CC545,CA543:CA545)))</f>
        <v>-2.1649348980190553E-15</v>
      </c>
      <c r="CG543">
        <v>1</v>
      </c>
      <c r="CH543" t="s">
        <v>161</v>
      </c>
      <c r="CI543" s="67"/>
      <c r="CJ543" s="1" t="s">
        <v>8</v>
      </c>
      <c r="CK543" s="5">
        <f t="shared" ref="CK543:CL545" si="826">BZ543</f>
        <v>0.93180266183863136</v>
      </c>
      <c r="CL543" s="6">
        <f t="shared" si="826"/>
        <v>-0.87956522186239505</v>
      </c>
      <c r="CM543" s="7">
        <f>FA542</f>
        <v>0.92419649879330978</v>
      </c>
      <c r="CN543" s="8">
        <f>FW542</f>
        <v>-0.37425421751752952</v>
      </c>
      <c r="CO543" s="10"/>
      <c r="CP543">
        <f t="shared" si="823"/>
        <v>0.3492962422733713</v>
      </c>
      <c r="CQ543">
        <f t="shared" si="823"/>
        <v>-0.34518112468713447</v>
      </c>
      <c r="CR543">
        <f>CJ546</f>
        <v>0</v>
      </c>
      <c r="CS543">
        <f>CM546</f>
        <v>0</v>
      </c>
      <c r="CW543" s="28"/>
      <c r="CY543" s="61">
        <v>-0.37567276542929351</v>
      </c>
      <c r="DA543" s="17">
        <v>0</v>
      </c>
      <c r="DB543">
        <v>0</v>
      </c>
      <c r="DD543" s="73">
        <f>(DB542*DB543)*(1-COS(RADIANS(CW542+45)))+DB544*(SIN(RADIANS(CW542+45)))</f>
        <v>-0.79549007127668858</v>
      </c>
      <c r="DE543" s="73">
        <f>(DB543^2)*(1-COS(RADIANS(CW542+45)))+(COS(RADIANS(CW542+45)))</f>
        <v>0.60596662160568615</v>
      </c>
      <c r="DF543" s="73">
        <f>(DB543*DB544)*(1-COS(RADIANS(CW542+45)))-DB542*(SIN(RADIANS(CW542+45)))</f>
        <v>0</v>
      </c>
      <c r="DG543" s="10"/>
      <c r="DH543">
        <v>-0.79549007127668858</v>
      </c>
      <c r="DI543" s="23">
        <f>SIN(RADIANS('[1]Biaxial Input'!$F$21))*(COS(RADIANS(0)))</f>
        <v>6.9756473744125524E-2</v>
      </c>
      <c r="DK543" s="30">
        <f>(DI542*DI543)*(1-COS(RADIANS(CV542)))+DI544*(SIN(RADIANS(CV542)))</f>
        <v>-1.0571760619211149E-3</v>
      </c>
      <c r="DL543" s="30">
        <f>(DI543^2)*(1-COS(RADIANS(CV542)))+(COS(RADIANS(CV542)))</f>
        <v>0.98488167796388115</v>
      </c>
      <c r="DM543" s="30">
        <f>(DI543*DI544)*(1-COS(RADIANS(CV542)))-DI542*(SIN(RADIANS(CV542)))</f>
        <v>-0.17322517943366056</v>
      </c>
      <c r="DO543">
        <v>-0.78410420960927718</v>
      </c>
      <c r="DQ543" s="28">
        <f>(DB542*DB543)*(1-COS(RADIANS(CU542)))+DB544*(SIN(RADIANS(CU542)))</f>
        <v>0.49999999999999994</v>
      </c>
      <c r="DR543" s="28">
        <f>(DB543^2)*(1-COS(RADIANS(CU542)))+(COS(RADIANS(CU542)))</f>
        <v>0.86602540378443871</v>
      </c>
      <c r="DS543" s="28">
        <f>(DB543*DB544)*(1-COS(RADIANS(CU542)))-DB542*(SIN(RADIANS(CU542)))</f>
        <v>0</v>
      </c>
      <c r="DU543" s="61">
        <v>-0.91351567911896914</v>
      </c>
      <c r="DW543" s="17">
        <v>0</v>
      </c>
      <c r="DX543">
        <v>0</v>
      </c>
      <c r="DZ543" s="73">
        <f>(DB542*DB543)*(1-COS(RADIANS(CW542-45)))+DB544*(SIN(RADIANS(CW542-45)))</f>
        <v>-0.6059666216056866</v>
      </c>
      <c r="EA543" s="73">
        <f>(DB543^2)*(1-COS(RADIANS(CW542-45)))+(COS(RADIANS(CW542-45)))</f>
        <v>-0.79549007127668825</v>
      </c>
      <c r="EB543" s="73">
        <f>(DB543*DB544)*(1-COS(RADIANS(CW542-45)))-DB542*(SIN(RADIANS(CW542-45)))</f>
        <v>0</v>
      </c>
      <c r="EC543" s="10"/>
      <c r="ED543">
        <v>-0.6059666216056866</v>
      </c>
      <c r="EE543" s="1">
        <v>-0.59596445001626319</v>
      </c>
      <c r="EG543">
        <f>CY543+DU543</f>
        <v>-1.2891884445482626</v>
      </c>
      <c r="EH543">
        <f>EG543/(SQRT(EG542^2+EG543^2+EG544^2))</f>
        <v>-0.91159389136741387</v>
      </c>
      <c r="EJ543">
        <f>Q543+AM543</f>
        <v>-1.2504670444925967</v>
      </c>
      <c r="EK543">
        <f>EJ543/(SQRT(EJ542^2+EJ543^2+EJ544^2))</f>
        <v>-0.8842137268110154</v>
      </c>
      <c r="EM543" s="23">
        <f>CY544*DU542-CY542*DU544</f>
        <v>0.15607394823773696</v>
      </c>
      <c r="EP543" s="9">
        <f>((SUMPRODUCT(CM543:CM545,BZ543:BZ545))*(SUMPRODUCT(CM543:CM545,CA543:CA545)))-((SUMPRODUCT(CN543:CN545,BZ543:BZ545))*(SUMPRODUCT(CN543:CN545,CA543:CA545)))</f>
        <v>-3.2768811424390476E-2</v>
      </c>
      <c r="EY543" s="28"/>
      <c r="EZ543" s="10"/>
      <c r="FA543" s="61">
        <v>-0.35967250172869081</v>
      </c>
      <c r="FB543" s="13">
        <f>BW544</f>
        <v>0</v>
      </c>
      <c r="FC543" s="17">
        <v>0</v>
      </c>
      <c r="FD543">
        <v>0</v>
      </c>
      <c r="FF543" s="73">
        <f>(FD542*FD543)*(1-COS(RADIANS(EY542+45)))+FD544*(SIN(RADIANS(EY542+45)))</f>
        <v>-0.78479333851810007</v>
      </c>
      <c r="FG543" s="73">
        <f>(FD543^2)*(1-COS(RADIANS(EY542+45)))+(COS(RADIANS(EY542+45)))</f>
        <v>0.61975754599489541</v>
      </c>
      <c r="FH543" s="73">
        <f>(FD543*FD544)*(1-COS(RADIANS(EY542+45)))-FD542*(SIN(RADIANS(EY542+45)))</f>
        <v>0</v>
      </c>
      <c r="FI543" s="10"/>
      <c r="FJ543">
        <v>-0.78479333851810007</v>
      </c>
      <c r="FK543" s="23">
        <f>SIN(RADIANS(176))*(COS(RADIANS(0)))</f>
        <v>6.9756473744125524E-2</v>
      </c>
      <c r="FM543" s="30">
        <f>(FK542*FK543)*(1-COS(RADIANS(EX542)))+FK544*(SIN(RADIANS(EX542)))</f>
        <v>-1.0571760619211149E-3</v>
      </c>
      <c r="FN543" s="30">
        <f>(FK543^2)*(1-COS(RADIANS(EX542)))+(COS(RADIANS(EX542)))</f>
        <v>0.98488167796388115</v>
      </c>
      <c r="FO543" s="30">
        <f>(FK543*FK544)*(1-COS(RADIANS(EX542)))-FK542*(SIN(RADIANS(EX542)))</f>
        <v>-0.17322517943366056</v>
      </c>
      <c r="FQ543">
        <v>-0.77358377293640346</v>
      </c>
      <c r="FS543" s="28">
        <f>(FD542*FD543)*(1-COS(RADIANS(EW542)))+FD544*(SIN(RADIANS(EW542)))</f>
        <v>0.49999999999999994</v>
      </c>
      <c r="FT543" s="28">
        <f>(FD543^2)*(1-COS(RADIANS(EW542)))+(COS(RADIANS(EW542)))</f>
        <v>0.86602540378443871</v>
      </c>
      <c r="FU543" s="28">
        <f>(FD543*FD544)*(1-COS(RADIANS(EW542)))-FD542*(SIN(RADIANS(EW542)))</f>
        <v>0</v>
      </c>
      <c r="FW543" s="61">
        <v>-0.919932940046017</v>
      </c>
      <c r="FX543" s="13">
        <f>BX544</f>
        <v>0</v>
      </c>
      <c r="FY543" s="17">
        <v>0</v>
      </c>
      <c r="FZ543">
        <v>0</v>
      </c>
      <c r="GB543" s="73">
        <f>(FD542*FD543)*(1-COS(RADIANS(EY542-45)))+FD544*(SIN(RADIANS(EY542-45)))</f>
        <v>-0.61975754599489508</v>
      </c>
      <c r="GC543" s="73">
        <f>(FD543^2)*(1-COS(RADIANS(EY542-45)))+(COS(RADIANS(EY542-45)))</f>
        <v>-0.78479333851810029</v>
      </c>
      <c r="GD543" s="73">
        <f>(FD543*FD544)*(1-COS(RADIANS(EY542-45)))-FD542*(SIN(RADIANS(EY542-45)))</f>
        <v>0</v>
      </c>
      <c r="GE543" s="10"/>
      <c r="GF543">
        <v>-0.61975754599489508</v>
      </c>
      <c r="GG543" s="1">
        <v>-0.60955818709919296</v>
      </c>
      <c r="GI543">
        <f>FA543+FW543</f>
        <v>-1.2796054417747078</v>
      </c>
      <c r="GJ543">
        <f>GI543/(SQRT(GI542^2+GI543^2+GI544^2))</f>
        <v>-0.90481768512210392</v>
      </c>
      <c r="GL543">
        <f>CH544+DC543</f>
        <v>-3.2768811424390476E-2</v>
      </c>
      <c r="GM543" t="e">
        <f>GL543/(SQRT(GL542^2+GL543^2+GL544^2))</f>
        <v>#VALUE!</v>
      </c>
      <c r="GO543" s="27">
        <f>FA544*FW542-FA542*FW544</f>
        <v>0.15607394823773696</v>
      </c>
    </row>
    <row r="544" spans="4:197" x14ac:dyDescent="0.2">
      <c r="D544" t="s">
        <v>9</v>
      </c>
      <c r="E544" s="5">
        <f t="shared" si="824"/>
        <v>0.37119038841203267</v>
      </c>
      <c r="F544" s="6">
        <f t="shared" si="824"/>
        <v>-0.29457406625173815</v>
      </c>
      <c r="G544" s="7">
        <f t="shared" ref="G544:G545" si="827">Q543</f>
        <v>-0.35000203322171319</v>
      </c>
      <c r="H544" s="8">
        <f t="shared" ref="H544:H545" si="828">AM543</f>
        <v>-0.90046501127088363</v>
      </c>
      <c r="J544" s="10"/>
      <c r="Q544" s="61">
        <v>-7.610323619825958E-2</v>
      </c>
      <c r="S544" s="17">
        <v>0</v>
      </c>
      <c r="T544">
        <v>1</v>
      </c>
      <c r="V544" s="73">
        <f>(T542*T544)*(1-COS(RADIANS(O542+45)))-T543*(SIN(RADIANS(O542+45)))</f>
        <v>0</v>
      </c>
      <c r="W544" s="73">
        <f>(T543*T544)*(1-COS(RADIANS(O542+45)))+T542*(SIN(RADIANS(O542+45)))</f>
        <v>0</v>
      </c>
      <c r="X544" s="73">
        <f>(T544^2)*(1-COS(RADIANS(O542+45)))+(COS(RADIANS(O542+45)))</f>
        <v>1</v>
      </c>
      <c r="Y544" s="10"/>
      <c r="Z544">
        <v>0</v>
      </c>
      <c r="AA544" s="23">
        <f>SIN(RADIANS('[1]Biaxial Input'!$F$21))*SIN(RADIANS(0))</f>
        <v>0</v>
      </c>
      <c r="AC544" s="30">
        <f>(AA542*AA544)*(1-COS(RADIANS(N542)))-AA543*(SIN(RADIANS(N542)))</f>
        <v>1.8054303924173627E-2</v>
      </c>
      <c r="AD544" s="30">
        <f>(AA543*AA544)*(1-COS(RADIANS(N542)))+AA542*(SIN(RADIANS(N542)))</f>
        <v>0.25818857491685071</v>
      </c>
      <c r="AE544" s="30">
        <f>(AA544^2)*(1-COS(RADIANS(N542)))+(COS(RADIANS(N542)))</f>
        <v>0.96592582628906831</v>
      </c>
      <c r="AG544">
        <v>-7.610323619825958E-2</v>
      </c>
      <c r="AI544" s="28">
        <f>(T542*T544)*(1-COS(RADIANS(M542)))-T543*(SIN(RADIANS(M542)))</f>
        <v>0</v>
      </c>
      <c r="AJ544" s="28">
        <f>(T543*T544)*(1-COS(RADIANS(M542)))+T542*(SIN(RADIANS(M542)))</f>
        <v>0</v>
      </c>
      <c r="AK544" s="28">
        <f>(T544^2)*(1-COS(RADIANS(M542)))+(COS(RADIANS(M542)))</f>
        <v>1</v>
      </c>
      <c r="AM544" s="61">
        <v>-0.24737743540576326</v>
      </c>
      <c r="AO544" s="17">
        <v>0</v>
      </c>
      <c r="AP544">
        <v>1</v>
      </c>
      <c r="AR544" s="73">
        <f>(T542*T542)*(1-COS(RADIANS(O542-45)))-T542*(SIN(RADIANS(O542-45)))</f>
        <v>0</v>
      </c>
      <c r="AS544" s="73">
        <f>(T543*T544)*(1-COS(RADIANS(O542-45)))+T542*(SIN(RADIANS(O542-45)))</f>
        <v>0</v>
      </c>
      <c r="AT544" s="73">
        <f>(T544^2)*(1-COS(RADIANS(O542-45)))+(COS(RADIANS(O542-45)))</f>
        <v>1</v>
      </c>
      <c r="AU544" s="10"/>
      <c r="AV544">
        <v>0</v>
      </c>
      <c r="AW544" s="1">
        <v>-0.24737743540576326</v>
      </c>
      <c r="BY544" t="s">
        <v>9</v>
      </c>
      <c r="BZ544" s="5">
        <f t="shared" si="825"/>
        <v>0.3492962422733713</v>
      </c>
      <c r="CA544" s="6">
        <f t="shared" si="825"/>
        <v>-0.34518112468713447</v>
      </c>
      <c r="CB544" s="7">
        <f>CY543</f>
        <v>-0.37567276542929351</v>
      </c>
      <c r="CC544" s="8">
        <f>DU543</f>
        <v>-0.91351567911896914</v>
      </c>
      <c r="CE544" s="10"/>
      <c r="CH544">
        <f>((SUMPRODUCT(CM543:CM545,CK543:CK545))*(SUMPRODUCT(CM543:CM545,CL543:CL545)))-((SUMPRODUCT(CN543:CN545,CK543:CK545))*(SUMPRODUCT(CN543:CN545,CL543:CL545)))</f>
        <v>-3.2768811424390476E-2</v>
      </c>
      <c r="CI544" s="67"/>
      <c r="CJ544" s="10" t="s">
        <v>9</v>
      </c>
      <c r="CK544" s="5">
        <f t="shared" si="826"/>
        <v>0.3492962422733713</v>
      </c>
      <c r="CL544" s="6">
        <f t="shared" si="826"/>
        <v>-0.34518112468713447</v>
      </c>
      <c r="CM544" s="7">
        <f>FA543</f>
        <v>-0.35967250172869081</v>
      </c>
      <c r="CN544" s="8">
        <f>FW543</f>
        <v>-0.919932940046017</v>
      </c>
      <c r="CP544">
        <f t="shared" si="823"/>
        <v>-9.8670839279614439E-2</v>
      </c>
      <c r="CQ544">
        <f t="shared" si="823"/>
        <v>-0.32743703463395935</v>
      </c>
      <c r="CR544">
        <f>CK546</f>
        <v>0</v>
      </c>
      <c r="CS544">
        <f>CN546</f>
        <v>0</v>
      </c>
      <c r="CW544" s="28"/>
      <c r="CY544" s="61">
        <v>-0.13045878541495223</v>
      </c>
      <c r="DA544" s="17">
        <v>0</v>
      </c>
      <c r="DB544">
        <v>1</v>
      </c>
      <c r="DD544" s="73">
        <f>(DB542*DB544)*(1-COS(RADIANS(CW542+45)))-DB543*(SIN(RADIANS(CW542+45)))</f>
        <v>0</v>
      </c>
      <c r="DE544" s="73">
        <f>(DB543*DB544)*(1-COS(RADIANS(CW542+45)))+DB542*(SIN(RADIANS(CW542+45)))</f>
        <v>0</v>
      </c>
      <c r="DF544" s="73">
        <f>(DB544^2)*(1-COS(RADIANS(CW542+45)))+(COS(RADIANS(CW542+45)))</f>
        <v>1</v>
      </c>
      <c r="DG544" s="10"/>
      <c r="DH544">
        <v>0</v>
      </c>
      <c r="DI544" s="23">
        <f>SIN(RADIANS('[1]Biaxial Input'!$F$21))*SIN(RADIANS(0))</f>
        <v>0</v>
      </c>
      <c r="DK544" s="30">
        <f>(DI542*DI544)*(1-COS(RADIANS(CV542)))-DI543*(SIN(RADIANS(CV542)))</f>
        <v>1.2113084546138469E-2</v>
      </c>
      <c r="DL544" s="30">
        <f>(DI543*DI544)*(1-COS(RADIANS(CV542)))+DI542*(SIN(RADIANS(CV542)))</f>
        <v>0.17322517943366056</v>
      </c>
      <c r="DM544" s="30">
        <f>(DI544^2)*(1-COS(RADIANS(CV542)))+(COS(RADIANS(CV542)))</f>
        <v>0.98480775301220802</v>
      </c>
      <c r="DO544">
        <v>-0.13045878541495223</v>
      </c>
      <c r="DQ544" s="28">
        <f>(DB542*DB544)*(1-COS(RADIANS(CU542)))-DB543*(SIN(RADIANS(CU542)))</f>
        <v>0</v>
      </c>
      <c r="DR544" s="28">
        <f>(DB543*DB544)*(1-COS(RADIANS(CU542)))+DB542*(SIN(RADIANS(CU542)))</f>
        <v>0</v>
      </c>
      <c r="DS544" s="28">
        <f>(DB544^2)*(1-COS(RADIANS(CU542)))+(COS(RADIANS(CU542)))</f>
        <v>1</v>
      </c>
      <c r="DU544" s="61">
        <v>-0.1146045152474424</v>
      </c>
      <c r="DW544" s="17">
        <v>0</v>
      </c>
      <c r="DX544">
        <v>1</v>
      </c>
      <c r="DZ544" s="73">
        <f>(DB542*DB542)*(1-COS(RADIANS(CW542-45)))-DB542*(SIN(RADIANS(CW542-45)))</f>
        <v>0</v>
      </c>
      <c r="EA544" s="73">
        <f>(DB543*DB544)*(1-COS(RADIANS(CW542-45)))+DB542*(SIN(RADIANS(CW542-45)))</f>
        <v>0</v>
      </c>
      <c r="EB544" s="73">
        <f>(DB544^2)*(1-COS(RADIANS(CW542-45)))+(COS(RADIANS(CW542-45)))</f>
        <v>0.99999999999999989</v>
      </c>
      <c r="EC544" s="10"/>
      <c r="ED544">
        <v>0</v>
      </c>
      <c r="EE544" s="1">
        <v>-0.1146045152474424</v>
      </c>
      <c r="EG544">
        <f>CY544+DU544</f>
        <v>-0.24506330066239462</v>
      </c>
      <c r="EH544">
        <f>EG544/(SQRT(EG542^2+EG543^2+EG544^2))</f>
        <v>-0.17328592171833698</v>
      </c>
      <c r="EJ544">
        <f>Q544+AM544</f>
        <v>-0.32348067160402283</v>
      </c>
      <c r="EK544">
        <f>EJ544/(SQRT(EJ542^2+EJ543^2+EJ544^2))</f>
        <v>-0.22873537647398323</v>
      </c>
      <c r="EM544" s="23">
        <f>CY542*DU543-CY543*DU542</f>
        <v>-0.98480775301220791</v>
      </c>
      <c r="ER544">
        <f t="shared" ref="ER544:ES546" si="829">CK543</f>
        <v>0.93180266183863136</v>
      </c>
      <c r="ES544">
        <f t="shared" si="829"/>
        <v>-0.87956522186239505</v>
      </c>
      <c r="ET544" t="e">
        <f>#REF!</f>
        <v>#REF!</v>
      </c>
      <c r="EU544" t="e">
        <f>#REF!</f>
        <v>#REF!</v>
      </c>
      <c r="EY544" s="28"/>
      <c r="EZ544" s="10"/>
      <c r="FA544" s="61">
        <v>-0.12843879133039593</v>
      </c>
      <c r="FB544" s="13">
        <f>BW545</f>
        <v>0</v>
      </c>
      <c r="FC544" s="17">
        <v>0</v>
      </c>
      <c r="FD544">
        <v>1</v>
      </c>
      <c r="FF544" s="73">
        <f>(FD542*FD544)*(1-COS(RADIANS(EY542+45)))-FD543*(SIN(RADIANS(EY542+45)))</f>
        <v>0</v>
      </c>
      <c r="FG544" s="73">
        <f>(FD543*FD544)*(1-COS(RADIANS(EY542+45)))+FD542*(SIN(RADIANS(EY542+45)))</f>
        <v>0</v>
      </c>
      <c r="FH544" s="73">
        <f>(FD544^2)*(1-COS(RADIANS(EY542+45)))+(COS(RADIANS(EY542+45)))</f>
        <v>1</v>
      </c>
      <c r="FI544" s="10"/>
      <c r="FJ544">
        <v>0</v>
      </c>
      <c r="FK544" s="23">
        <f>SIN(RADIANS(176))*SIN(RADIANS(0))</f>
        <v>0</v>
      </c>
      <c r="FM544" s="30">
        <f>(FK542*FK544)*(1-COS(RADIANS(EX542)))-FK543*(SIN(RADIANS(EX542)))</f>
        <v>1.2113084546138469E-2</v>
      </c>
      <c r="FN544" s="30">
        <f>(FK543*FK544)*(1-COS(RADIANS(EX542)))+FK542*(SIN(RADIANS(EX542)))</f>
        <v>0.17322517943366056</v>
      </c>
      <c r="FO544" s="30">
        <f>(FK544^2)*(1-COS(RADIANS(EX542)))+(COS(RADIANS(EX542)))</f>
        <v>0.98480775301220802</v>
      </c>
      <c r="FQ544">
        <v>-0.12843879133039593</v>
      </c>
      <c r="FS544" s="28">
        <f>(FD542*FD544)*(1-COS(RADIANS(EW542)))-FD543*(SIN(RADIANS(EW542)))</f>
        <v>0</v>
      </c>
      <c r="FT544" s="28">
        <f>(FD543*FD544)*(1-COS(RADIANS(EW542)))+FD542*(SIN(RADIANS(EW542)))</f>
        <v>0</v>
      </c>
      <c r="FU544" s="28">
        <f>(FD544^2)*(1-COS(RADIANS(EW542)))+(COS(RADIANS(EW542)))</f>
        <v>1</v>
      </c>
      <c r="FW544" s="61">
        <v>-0.11686388017104685</v>
      </c>
      <c r="FX544" s="13">
        <f>BX545</f>
        <v>0</v>
      </c>
      <c r="FY544" s="17">
        <v>0</v>
      </c>
      <c r="FZ544">
        <v>1</v>
      </c>
      <c r="GB544" s="73">
        <f>(FD542*FD542)*(1-COS(RADIANS(EY542-45)))-FD542*(SIN(RADIANS(EY542-45)))</f>
        <v>0</v>
      </c>
      <c r="GC544" s="73">
        <f>(FD543*FD544)*(1-COS(RADIANS(EY542-45)))+FD542*(SIN(RADIANS(EY542-45)))</f>
        <v>0</v>
      </c>
      <c r="GD544" s="73">
        <f>(FD544^2)*(1-COS(RADIANS(EY542-45)))+(COS(RADIANS(EY542-45)))</f>
        <v>1</v>
      </c>
      <c r="GE544" s="10"/>
      <c r="GF544">
        <v>0</v>
      </c>
      <c r="GG544" s="1">
        <v>-0.11686388017104685</v>
      </c>
      <c r="GI544">
        <f>FA544+FW544</f>
        <v>-0.24530267150144278</v>
      </c>
      <c r="GJ544">
        <f>GI544/(SQRT(GI542^2+GI543^2+GI544^2))</f>
        <v>-0.17345518246184627</v>
      </c>
      <c r="GL544" t="e">
        <f>#REF!+DC544</f>
        <v>#REF!</v>
      </c>
      <c r="GM544" t="e">
        <f>GL544/(SQRT(GL542^2+GL543^2+GL544^2))</f>
        <v>#REF!</v>
      </c>
      <c r="GO544" s="27">
        <f>FA542*FW543-FA543*FW542</f>
        <v>-0.98480775301220813</v>
      </c>
    </row>
    <row r="545" spans="1:197" x14ac:dyDescent="0.2">
      <c r="D545" t="s">
        <v>10</v>
      </c>
      <c r="E545" s="5">
        <f t="shared" si="824"/>
        <v>-0.24002904019609339</v>
      </c>
      <c r="F545" s="6">
        <f t="shared" si="824"/>
        <v>-0.45893572105630898</v>
      </c>
      <c r="G545" s="7">
        <f t="shared" si="827"/>
        <v>-7.610323619825958E-2</v>
      </c>
      <c r="H545" s="8">
        <f t="shared" si="828"/>
        <v>-0.24737743540576326</v>
      </c>
      <c r="J545" s="10"/>
      <c r="Z545" s="10"/>
      <c r="AA545" s="10"/>
      <c r="AB545" s="10"/>
      <c r="AC545" s="10"/>
      <c r="AD545" s="10"/>
      <c r="AE545" s="10"/>
      <c r="AF545" s="10"/>
      <c r="AG545" s="10"/>
      <c r="AH545" s="10"/>
      <c r="AW545" s="1"/>
      <c r="BY545" t="s">
        <v>10</v>
      </c>
      <c r="BZ545" s="5">
        <f t="shared" si="825"/>
        <v>-9.8670839279614439E-2</v>
      </c>
      <c r="CA545" s="6">
        <f t="shared" si="825"/>
        <v>-0.32743703463395935</v>
      </c>
      <c r="CB545" s="7">
        <f>CY544</f>
        <v>-0.13045878541495223</v>
      </c>
      <c r="CC545" s="8">
        <f>DU544</f>
        <v>-0.1146045152474424</v>
      </c>
      <c r="CE545" s="10"/>
      <c r="CG545" s="10" t="s">
        <v>160</v>
      </c>
      <c r="CH545" s="10">
        <f>-CH542*((EY542-CW542)/(CH544-CE543))</f>
        <v>262.29843135903252</v>
      </c>
      <c r="CI545" s="67"/>
      <c r="CJ545" s="10" t="s">
        <v>10</v>
      </c>
      <c r="CK545" s="5">
        <f t="shared" si="826"/>
        <v>-9.8670839279614439E-2</v>
      </c>
      <c r="CL545" s="6">
        <f t="shared" si="826"/>
        <v>-0.32743703463395935</v>
      </c>
      <c r="CM545" s="7">
        <f>FA544</f>
        <v>-0.12843879133039593</v>
      </c>
      <c r="CN545" s="8">
        <f>FW544</f>
        <v>-0.11686388017104685</v>
      </c>
      <c r="CW545" s="28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EE545" s="1"/>
      <c r="EI545" s="64">
        <f>(DEGREES(ACOS((EH542*EK542+EH543*EK543+EH544*EK544)/((SQRT(EH542^2+EH543^2+EH544^2))*(SQRT(EK542^2+EK543^2+EK544^2))))))</f>
        <v>4.0569769871683272</v>
      </c>
      <c r="ER545">
        <f t="shared" si="829"/>
        <v>0.3492962422733713</v>
      </c>
      <c r="ES545">
        <f t="shared" si="829"/>
        <v>-0.34518112468713447</v>
      </c>
      <c r="ET545" t="e">
        <f>#REF!</f>
        <v>#REF!</v>
      </c>
      <c r="EU545" t="e">
        <f>#REF!</f>
        <v>#REF!</v>
      </c>
      <c r="EY545" s="28"/>
      <c r="EZ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GG545" s="1"/>
      <c r="GK545" s="64" t="e">
        <f>(DEGREES(ACOS((GJ542*GM542+GJ543*GM543+GJ544*GM544)/((SQRT(GJ542^2+GJ543^2+GJ544^2))*(SQRT(GM542^2+GM543^2+GM544^2))))))</f>
        <v>#VALUE!</v>
      </c>
    </row>
    <row r="546" spans="1:197" x14ac:dyDescent="0.2">
      <c r="A546" s="2" t="s">
        <v>3</v>
      </c>
      <c r="J546" s="10"/>
      <c r="Q546" s="82" t="s">
        <v>148</v>
      </c>
      <c r="R546" s="13"/>
      <c r="T546" s="10"/>
      <c r="U546" s="10"/>
      <c r="V546" s="10"/>
      <c r="W546" s="10"/>
      <c r="X546" s="10"/>
      <c r="Y546" s="10"/>
      <c r="Z546" s="80"/>
      <c r="AA546" s="23" t="s">
        <v>149</v>
      </c>
      <c r="AE546" s="1"/>
      <c r="AG546" s="80"/>
      <c r="AK546" s="13"/>
      <c r="AL546" s="81"/>
      <c r="AM546" s="82" t="s">
        <v>150</v>
      </c>
      <c r="AO546" s="13"/>
      <c r="AP546" s="13"/>
      <c r="AS546" s="1"/>
      <c r="AW546" s="1"/>
      <c r="CE546" s="10"/>
      <c r="CS546" s="15"/>
      <c r="CW546" s="28"/>
      <c r="CY546" s="82" t="s">
        <v>148</v>
      </c>
      <c r="CZ546" s="13"/>
      <c r="DB546" s="10"/>
      <c r="DC546" s="10"/>
      <c r="DD546" s="10"/>
      <c r="DE546" s="10"/>
      <c r="DF546" s="10"/>
      <c r="DG546" s="10"/>
      <c r="DH546" s="80"/>
      <c r="DI546" s="23" t="s">
        <v>149</v>
      </c>
      <c r="DM546" s="1"/>
      <c r="DO546" s="80"/>
      <c r="DS546" s="13"/>
      <c r="DT546" s="81"/>
      <c r="DU546" s="82" t="s">
        <v>150</v>
      </c>
      <c r="DW546" s="13"/>
      <c r="DX546" s="13"/>
      <c r="EA546" s="1"/>
      <c r="EE546" s="1"/>
      <c r="EI546" s="13"/>
      <c r="ER546">
        <f t="shared" si="829"/>
        <v>-9.8670839279614439E-2</v>
      </c>
      <c r="ES546">
        <f t="shared" si="829"/>
        <v>-0.32743703463395935</v>
      </c>
      <c r="ET546" t="e">
        <f>#REF!</f>
        <v>#REF!</v>
      </c>
      <c r="EU546" t="e">
        <f>#REF!</f>
        <v>#REF!</v>
      </c>
      <c r="EY546" s="28"/>
      <c r="EZ546" s="10"/>
      <c r="FA546" s="82" t="s">
        <v>148</v>
      </c>
      <c r="FB546" s="13"/>
      <c r="FD546" s="10"/>
      <c r="FE546" s="10"/>
      <c r="FF546" s="10"/>
      <c r="FG546" s="10"/>
      <c r="FH546" s="10"/>
      <c r="FI546" s="10"/>
      <c r="FJ546" s="80"/>
      <c r="FK546" s="23" t="s">
        <v>149</v>
      </c>
      <c r="FO546" s="1"/>
      <c r="FQ546" s="80"/>
      <c r="FU546" s="13"/>
      <c r="FV546" s="81"/>
      <c r="FW546" s="82" t="s">
        <v>150</v>
      </c>
      <c r="FY546" s="13"/>
      <c r="FZ546" s="13"/>
      <c r="GC546" s="1"/>
      <c r="GG546" s="1"/>
      <c r="GK546" s="13"/>
    </row>
    <row r="547" spans="1:197" x14ac:dyDescent="0.2">
      <c r="A547" s="2">
        <f>DEGREES(ACOS(((C565*C568+C566*C569+C567*C570)/(((SQRT((C565^2)+(C566^2)+(C567^2)))*(SQRT((C568^2)+(C569^2)+(C570^2))))))))</f>
        <v>152.3835606369681</v>
      </c>
      <c r="E547" s="5" t="s">
        <v>4</v>
      </c>
      <c r="F547" s="6" t="s">
        <v>5</v>
      </c>
      <c r="G547" s="7" t="s">
        <v>6</v>
      </c>
      <c r="H547" s="8" t="s">
        <v>1</v>
      </c>
      <c r="I547">
        <v>15</v>
      </c>
      <c r="J547" s="9" t="s">
        <v>7</v>
      </c>
      <c r="K547">
        <v>15</v>
      </c>
      <c r="L547" s="10"/>
      <c r="M547" s="17">
        <f>A491</f>
        <v>10</v>
      </c>
      <c r="N547" s="17">
        <f>B491</f>
        <v>-20</v>
      </c>
      <c r="O547" s="17">
        <f>C491</f>
        <v>282.7</v>
      </c>
      <c r="Q547" s="61">
        <f t="array" ref="Q547:Q549">MMULT(AI547:AK549,AG547:AG549)</f>
        <v>0.92222114327328986</v>
      </c>
      <c r="R547" s="13"/>
      <c r="S547" s="17">
        <v>1</v>
      </c>
      <c r="T547">
        <v>0</v>
      </c>
      <c r="V547" s="73">
        <f>(T547^2)*(1-COS(RADIANS(O547+45)))+(COS(RADIANS(O547+45)))</f>
        <v>0.84526183322185577</v>
      </c>
      <c r="W547" s="73">
        <f>(T547*T548)*(1-COS(RADIANS(O547+45)))-T549*(SIN(RADIANS(O547+45)))</f>
        <v>0.5343523493898269</v>
      </c>
      <c r="X547" s="73">
        <f>(T547*T549)*(1-COS(RADIANS(O547+45)))+T548*(SIN(RADIANS(O547+45)))</f>
        <v>0</v>
      </c>
      <c r="Y547" s="10"/>
      <c r="Z547">
        <f t="array" ref="Z547:Z549">MMULT(V547:X549,S547:S549)</f>
        <v>0.84526183322185577</v>
      </c>
      <c r="AA547" s="23">
        <f>COS(RADIANS('[1]Biaxial Input'!$F$21))</f>
        <v>-0.9975640502598242</v>
      </c>
      <c r="AC547" s="30">
        <f>(AA547^2)*(1-COS(RADIANS(N547)))+(COS(RADIANS(N547)))</f>
        <v>0.99970654636555623</v>
      </c>
      <c r="AD547" s="30">
        <f>(AA547*AA548)*(1-COS(RADIANS(N547)))-AA549*(SIN(RADIANS(N547)))</f>
        <v>-4.1965824879998722E-3</v>
      </c>
      <c r="AE547" s="30">
        <f>(AA547*AA549)*(1-COS(RADIANS(N547)))+AA548*(SIN(RADIANS(N547)))</f>
        <v>-2.3858119147859059E-2</v>
      </c>
      <c r="AG547">
        <f t="array" ref="AG547:AG549">MMULT(AC547:AE549,Z547:Z549)</f>
        <v>0.84725624177671111</v>
      </c>
      <c r="AI547" s="28">
        <f>(T547^2)*(1-COS(RADIANS(M547)))+(COS(RADIANS(M547)))</f>
        <v>0.98480775301220802</v>
      </c>
      <c r="AJ547" s="28">
        <f>(T547*T548)*(1-COS(RADIANS(M547)))-T549*(SIN(RADIANS(M547)))</f>
        <v>-0.17364817766693033</v>
      </c>
      <c r="AK547" s="28">
        <f>(T547*T549)*(1-COS(RADIANS(M547)))+T548*(SIN(RADIANS(M547)))</f>
        <v>0</v>
      </c>
      <c r="AM547" s="61">
        <f t="array" ref="AM547:AM549">MMULT(AI547:AK549,AW547:AW549)</f>
        <v>-0.38500654584023475</v>
      </c>
      <c r="AN547" s="13"/>
      <c r="AO547" s="17">
        <v>1</v>
      </c>
      <c r="AP547">
        <v>0</v>
      </c>
      <c r="AR547" s="73">
        <f>(T547^2)*(1-COS(RADIANS(O547-45)))+(COS(RADIANS(O547-45)))</f>
        <v>-0.5343523493898269</v>
      </c>
      <c r="AS547" s="73">
        <f>(T547*T548)*(1-COS(RADIANS(O547-45)))-T549*(SIN(RADIANS(O547-45)))</f>
        <v>0.84526183322185577</v>
      </c>
      <c r="AT547" s="73">
        <f>(T547*T549)*(1-COS(RADIANS(O547-45)))+T548*(SIN(RADIANS(O547-45)))</f>
        <v>0</v>
      </c>
      <c r="AU547" s="10"/>
      <c r="AV547">
        <f t="array" ref="AV547:AV549">MMULT(AR547:AT549,S547:S549)</f>
        <v>-0.5343523493898269</v>
      </c>
      <c r="AW547" s="1">
        <f t="array" ref="AW547:AW549">MMULT(AC547:AE549,AV547:AV549)</f>
        <v>-0.53064833074375128</v>
      </c>
      <c r="BZ547" s="5" t="s">
        <v>4</v>
      </c>
      <c r="CA547" s="6" t="s">
        <v>5</v>
      </c>
      <c r="CB547" s="7" t="s">
        <v>6</v>
      </c>
      <c r="CC547" s="8" t="s">
        <v>1</v>
      </c>
      <c r="CD547">
        <v>14</v>
      </c>
      <c r="CE547" s="9" t="s">
        <v>7</v>
      </c>
      <c r="CG547" s="90" t="s">
        <v>157</v>
      </c>
      <c r="CH547" s="61">
        <f>CE548-((CH549-CE548)/(EY547-CW547))*CW547</f>
        <v>9.748354604566698</v>
      </c>
      <c r="CI547" s="10"/>
      <c r="CK547" s="5" t="s">
        <v>4</v>
      </c>
      <c r="CL547" s="6" t="s">
        <v>5</v>
      </c>
      <c r="CM547" s="7" t="s">
        <v>6</v>
      </c>
      <c r="CN547" s="8" t="s">
        <v>1</v>
      </c>
      <c r="CO547" s="10"/>
      <c r="CP547">
        <f t="shared" ref="CP547:CQ549" si="830">BZ548</f>
        <v>0.93180266183863136</v>
      </c>
      <c r="CQ547">
        <f t="shared" si="830"/>
        <v>-0.87956522186239505</v>
      </c>
      <c r="CR547">
        <f>CI551</f>
        <v>0</v>
      </c>
      <c r="CS547">
        <f>CL551</f>
        <v>0</v>
      </c>
      <c r="CU547" s="17">
        <f>CU451</f>
        <v>0</v>
      </c>
      <c r="CV547" s="17">
        <f>CV451</f>
        <v>-15</v>
      </c>
      <c r="CW547" s="31">
        <f>CH454</f>
        <v>291.81225491252422</v>
      </c>
      <c r="CY547" s="61">
        <f t="array" ref="CY547:CY549">MMULT(DQ547:DS549,DO547:DO549)</f>
        <v>0.92000077899966737</v>
      </c>
      <c r="CZ547" s="13"/>
      <c r="DA547" s="17">
        <v>1</v>
      </c>
      <c r="DB547">
        <v>0</v>
      </c>
      <c r="DD547" s="73">
        <f>(DB547^2)*(1-COS(RADIANS(CW547+45)))+(COS(RADIANS(CW547+45)))</f>
        <v>0.91921957790306574</v>
      </c>
      <c r="DE547" s="73">
        <f>(DB547*DB548)*(1-COS(RADIANS(CW547+45)))-DB549*(SIN(RADIANS(CW547+45)))</f>
        <v>0.3937453080351685</v>
      </c>
      <c r="DF547" s="73">
        <f>(DB547*DB549)*(1-COS(RADIANS(CW547+45)))+DB548*(SIN(RADIANS(CW547+45)))</f>
        <v>0</v>
      </c>
      <c r="DG547" s="10"/>
      <c r="DH547">
        <f t="array" ref="DH547:DH549">MMULT(DD547:DF549,DA547:DA549)</f>
        <v>0.91921957790306574</v>
      </c>
      <c r="DI547" s="23">
        <f>COS(RADIANS('[1]Biaxial Input'!$F$21))</f>
        <v>-0.9975640502598242</v>
      </c>
      <c r="DK547" s="30">
        <f>(DI547^2)*(1-COS(RADIANS(CV547)))+(COS(RADIANS(CV547)))</f>
        <v>0.99983419624187875</v>
      </c>
      <c r="DL547" s="30">
        <f>(DI547*DI548)*(1-COS(RADIANS(CV547)))-DI549*(SIN(RADIANS(CV547)))</f>
        <v>-2.3711042090011594E-3</v>
      </c>
      <c r="DM547" s="30">
        <f>(DI547*DI549)*(1-COS(RADIANS(CV547)))+DI548*(SIN(RADIANS(CV547)))</f>
        <v>-1.8054303924173627E-2</v>
      </c>
      <c r="DO547">
        <f t="array" ref="DO547:DO549">MMULT(DK547:DM549,DH547:DH549)</f>
        <v>0.92000077899966737</v>
      </c>
      <c r="DQ547" s="28">
        <f>(DB547^2)*(1-COS(RADIANS(CU547)))+(COS(RADIANS(CU547)))</f>
        <v>1</v>
      </c>
      <c r="DR547" s="28">
        <f>(DB547*DB548)*(1-COS(RADIANS(CU547)))-DB549*(SIN(RADIANS(CU547)))</f>
        <v>0</v>
      </c>
      <c r="DS547" s="28">
        <f>(DB547*DB549)*(1-COS(RADIANS(CU547)))+DB548*(SIN(RADIANS(CU547)))</f>
        <v>0</v>
      </c>
      <c r="DU547" s="61">
        <f t="array" ref="DU547:DU549">MMULT(DQ547:DS549,EE547:EE549)</f>
        <v>-0.39150045817319135</v>
      </c>
      <c r="DV547" s="13"/>
      <c r="DW547" s="17">
        <v>1</v>
      </c>
      <c r="DX547">
        <v>0</v>
      </c>
      <c r="DZ547" s="73">
        <f>(DB547^2)*(1-COS(RADIANS(CW547-45)))+(COS(RADIANS(CW547-45)))</f>
        <v>-0.39374530803516844</v>
      </c>
      <c r="EA547" s="73">
        <f>(DB547*DB548)*(1-COS(RADIANS(CW547-45)))-DB549*(SIN(RADIANS(CW547-45)))</f>
        <v>0.91921957790306574</v>
      </c>
      <c r="EB547" s="73">
        <f>(DB547*DB549)*(1-COS(RADIANS(CW547-45)))+DB548*(SIN(RADIANS(CW547-45)))</f>
        <v>0</v>
      </c>
      <c r="EC547" s="10"/>
      <c r="ED547">
        <f t="array" ref="ED547:ED549">MMULT(DZ547:EB549,DA547:DA549)</f>
        <v>-0.39374530803516844</v>
      </c>
      <c r="EE547" s="1">
        <f t="array" ref="EE547:EE549">MMULT(DK547:DM549,ED547:ED549)</f>
        <v>-0.39150045817319135</v>
      </c>
      <c r="EG547">
        <f>CY547+DU547</f>
        <v>0.52850032082647602</v>
      </c>
      <c r="EH547">
        <f>EG547/(SQRT(EG547^2+EG548^2+EG549^2))</f>
        <v>0.3737061607156672</v>
      </c>
      <c r="EJ547">
        <f>Q547+AM547</f>
        <v>0.53721459743305511</v>
      </c>
      <c r="EK547">
        <f>EJ547/(SQRT(EJ547^2+EJ548^2+EJ549^2))</f>
        <v>0.37986808479731449</v>
      </c>
      <c r="EM547" s="23">
        <f>CY548*DU549-CY549*DU548</f>
        <v>1.805430392417362E-2</v>
      </c>
      <c r="EO547" s="15">
        <v>14</v>
      </c>
      <c r="EP547" s="9" t="s">
        <v>7</v>
      </c>
      <c r="EW547" s="17">
        <f>CU547</f>
        <v>0</v>
      </c>
      <c r="EX547" s="17">
        <f>CV547</f>
        <v>-15</v>
      </c>
      <c r="EY547" s="31">
        <f>1+CW547</f>
        <v>292.81225491252422</v>
      </c>
      <c r="EZ547" s="10"/>
      <c r="FA547" s="61">
        <f t="array" ref="FA547:FA549">MMULT(FS547:FU549,FQ547:FQ549)</f>
        <v>0.92669328354132352</v>
      </c>
      <c r="FB547" s="13">
        <f>BW548</f>
        <v>0</v>
      </c>
      <c r="FC547" s="17">
        <v>1</v>
      </c>
      <c r="FD547">
        <v>0</v>
      </c>
      <c r="FF547" s="73">
        <f>(FD547^2)*(1-COS(RADIANS(EY547+45)))+(COS(RADIANS(EY547+45)))</f>
        <v>0.92595137945761452</v>
      </c>
      <c r="FG547" s="73">
        <f>(FD547*FD548)*(1-COS(RADIANS(EY547+45)))-FD549*(SIN(RADIANS(EY547+45)))</f>
        <v>0.37764274503893341</v>
      </c>
      <c r="FH547" s="73">
        <f>(FD547*FD549)*(1-COS(RADIANS(EY547+45)))+FD548*(SIN(RADIANS(EY547+45)))</f>
        <v>0</v>
      </c>
      <c r="FI547" s="10"/>
      <c r="FJ547">
        <f t="array" ref="FJ547:FJ549">MMULT(FF547:FH549,FC547:FC549)</f>
        <v>0.92595137945761452</v>
      </c>
      <c r="FK547" s="23">
        <f>COS(RADIANS(176))</f>
        <v>-0.9975640502598242</v>
      </c>
      <c r="FM547" s="30">
        <f>(FK547^2)*(1-COS(RADIANS(EX547)))+(COS(RADIANS(EX547)))</f>
        <v>0.99983419624187875</v>
      </c>
      <c r="FN547" s="30">
        <f>(FK547*FK548)*(1-COS(RADIANS(EX547)))-FK549*(SIN(RADIANS(EX547)))</f>
        <v>-2.3711042090011594E-3</v>
      </c>
      <c r="FO547" s="30">
        <f>(FK547*FK549)*(1-COS(RADIANS(EX547)))+FK548*(SIN(RADIANS(EX547)))</f>
        <v>-1.8054303924173627E-2</v>
      </c>
      <c r="FQ547">
        <f t="array" ref="FQ547:FQ549">MMULT(FM547:FO549,FJ547:FJ549)</f>
        <v>0.92669328354132352</v>
      </c>
      <c r="FS547" s="28">
        <f>(FD547^2)*(1-COS(RADIANS(EW547)))+(COS(RADIANS(EW547)))</f>
        <v>1</v>
      </c>
      <c r="FT547" s="28">
        <f>(FD547*FD548)*(1-COS(RADIANS(EW547)))-FD549*(SIN(RADIANS(EW547)))</f>
        <v>0</v>
      </c>
      <c r="FU547" s="28">
        <f>(FD547*FD549)*(1-COS(RADIANS(EW547)))+FD548*(SIN(RADIANS(EW547)))</f>
        <v>0</v>
      </c>
      <c r="FW547" s="61">
        <f t="array" ref="FW547:FW549">MMULT(FS547:FU549,GG547:GG549)</f>
        <v>-0.37538460323941625</v>
      </c>
      <c r="FX547" s="13">
        <f>BX548</f>
        <v>0</v>
      </c>
      <c r="FY547" s="17">
        <v>1</v>
      </c>
      <c r="FZ547">
        <v>0</v>
      </c>
      <c r="GB547" s="73">
        <f>(FD547^2)*(1-COS(RADIANS(EY547-45)))+(COS(RADIANS(EY547-45)))</f>
        <v>-0.37764274503893336</v>
      </c>
      <c r="GC547" s="73">
        <f>(FD547*FD548)*(1-COS(RADIANS(EY547-45)))-FD549*(SIN(RADIANS(EY547-45)))</f>
        <v>0.92595137945761452</v>
      </c>
      <c r="GD547" s="73">
        <f>(FD547*FD549)*(1-COS(RADIANS(EY547-45)))+FD548*(SIN(RADIANS(EY547-45)))</f>
        <v>0</v>
      </c>
      <c r="GE547" s="10"/>
      <c r="GF547">
        <f t="array" ref="GF547:GF549">MMULT(GB547:GD549,FC547:FC549)</f>
        <v>-0.37764274503893336</v>
      </c>
      <c r="GG547" s="1">
        <f t="array" ref="GG547:GG549">MMULT(FM547:FO549,GF547:GF549)</f>
        <v>-0.37538460323941625</v>
      </c>
      <c r="GI547">
        <f>FA547+FW547</f>
        <v>0.55130868030190727</v>
      </c>
      <c r="GJ547">
        <f>GI547/(SQRT(GI547^2+GI548^2+GI549^2))</f>
        <v>0.38983410636848498</v>
      </c>
      <c r="GL547" t="e">
        <f>CH548+DC547</f>
        <v>#VALUE!</v>
      </c>
      <c r="GM547" t="e">
        <f>GL547/(SQRT(GL547^2+GL548^2+GL549^2))</f>
        <v>#VALUE!</v>
      </c>
      <c r="GO547" s="27">
        <f>FA548*FW549-FA549*FW548</f>
        <v>1.8054303924173634E-2</v>
      </c>
    </row>
    <row r="548" spans="1:197" x14ac:dyDescent="0.2">
      <c r="D548" t="s">
        <v>8</v>
      </c>
      <c r="E548" s="5">
        <f t="shared" ref="E548:F550" si="831">E543</f>
        <v>0.89699707659114825</v>
      </c>
      <c r="F548" s="6">
        <f t="shared" si="831"/>
        <v>-0.83821484324154183</v>
      </c>
      <c r="G548" s="7">
        <f>Q547</f>
        <v>0.92222114327328986</v>
      </c>
      <c r="H548" s="8">
        <f>AM547</f>
        <v>-0.38500654584023475</v>
      </c>
      <c r="J548" s="9">
        <f>((SUMPRODUCT(G548:G550,E548:E550))*(SUMPRODUCT(G548:(G550),F548:F550)))-((SUMPRODUCT(H548:H550,E548:E550))*(SUMPRODUCT(H548:H550,F548:F550)))</f>
        <v>-9.465949201893642E-3</v>
      </c>
      <c r="Q548" s="61">
        <v>-0.35102176670993795</v>
      </c>
      <c r="S548" s="17">
        <v>0</v>
      </c>
      <c r="T548">
        <v>0</v>
      </c>
      <c r="V548" s="73">
        <f>(T547*T548)*(1-COS(RADIANS(O547+45)))+T549*(SIN(RADIANS(O547+45)))</f>
        <v>-0.5343523493898269</v>
      </c>
      <c r="W548" s="73">
        <f>(T548^2)*(1-COS(RADIANS(O547+45)))+(COS(RADIANS(O547+45)))</f>
        <v>0.84526183322185577</v>
      </c>
      <c r="X548" s="73">
        <f>(T548*T549)*(1-COS(RADIANS(O547+45)))-T547*(SIN(RADIANS(O547+45)))</f>
        <v>0</v>
      </c>
      <c r="Y548" s="10"/>
      <c r="Z548">
        <v>-0.5343523493898269</v>
      </c>
      <c r="AA548" s="23">
        <f>SIN(RADIANS('[1]Biaxial Input'!$F$21))*(COS(RADIANS(0)))</f>
        <v>6.9756473744125524E-2</v>
      </c>
      <c r="AC548" s="30">
        <f>(AA547*AA548)*(1-COS(RADIANS(N547)))+AA549*(SIN(RADIANS(N547)))</f>
        <v>-4.1965824879998722E-3</v>
      </c>
      <c r="AD548" s="30">
        <f>(AA548^2)*(1-COS(RADIANS(N547)))+(COS(RADIANS(N547)))</f>
        <v>0.9399860744203522</v>
      </c>
      <c r="AE548" s="30">
        <f>(AA548*AA549)*(1-COS(RADIANS(N547)))-AA547*(SIN(RADIANS(N547)))</f>
        <v>-0.34118699944639969</v>
      </c>
      <c r="AG548">
        <v>-0.50583097826730938</v>
      </c>
      <c r="AI548" s="28">
        <f>(T547*T548)*(1-COS(RADIANS(M547)))+T549*(SIN(RADIANS(M547)))</f>
        <v>0.17364817766693033</v>
      </c>
      <c r="AJ548" s="28">
        <f>(T548^2)*(1-COS(RADIANS(M547)))+(COS(RADIANS(M547)))</f>
        <v>0.98480775301220802</v>
      </c>
      <c r="AK548" s="28">
        <f>(T548*T549)*(1-COS(RADIANS(M547)))-T547*(SIN(RADIANS(M547)))</f>
        <v>0</v>
      </c>
      <c r="AM548" s="61">
        <v>-0.8724013201590195</v>
      </c>
      <c r="AO548" s="17">
        <v>0</v>
      </c>
      <c r="AP548">
        <v>0</v>
      </c>
      <c r="AR548" s="73">
        <f>(T547*T548)*(1-COS(RADIANS(O547-45)))+T549*(SIN(RADIANS(O547-45)))</f>
        <v>-0.84526183322185577</v>
      </c>
      <c r="AS548" s="73">
        <f>(T548^2)*(1-COS(RADIANS(O547-45)))+(COS(RADIANS(O547-45)))</f>
        <v>-0.5343523493898269</v>
      </c>
      <c r="AT548" s="73">
        <f>(T548*T549)*(1-COS(RADIANS(O547-45)))-T547*(SIN(RADIANS(O547-45)))</f>
        <v>0</v>
      </c>
      <c r="AU548" s="10"/>
      <c r="AV548">
        <v>-0.84526183322185577</v>
      </c>
      <c r="AW548" s="1">
        <v>-0.79229189875569173</v>
      </c>
      <c r="AX548" s="10"/>
      <c r="AY548" t="s">
        <v>12</v>
      </c>
      <c r="AZ548" t="s">
        <v>13</v>
      </c>
      <c r="BA548" t="s">
        <v>14</v>
      </c>
      <c r="BB548" t="s">
        <v>15</v>
      </c>
      <c r="BC548" t="s">
        <v>16</v>
      </c>
      <c r="BD548" t="s">
        <v>17</v>
      </c>
      <c r="BE548" s="10"/>
      <c r="BY548" t="s">
        <v>8</v>
      </c>
      <c r="BZ548" s="5">
        <f t="shared" ref="BZ548:CA550" si="832">BZ543</f>
        <v>0.93180266183863136</v>
      </c>
      <c r="CA548" s="6">
        <f t="shared" si="832"/>
        <v>-0.87956522186239505</v>
      </c>
      <c r="CB548" s="7">
        <f>CY547</f>
        <v>0.92000077899966737</v>
      </c>
      <c r="CC548" s="8">
        <f>DU547</f>
        <v>-0.39150045817319135</v>
      </c>
      <c r="CE548" s="9">
        <f>((SUMPRODUCT(CB548:CB550,BZ548:BZ550))*(SUMPRODUCT(CB548:CB550,CA548:CA550)))-((SUMPRODUCT(CC548:CC550,BZ548:BZ550))*(SUMPRODUCT(CC548:CC550,CA548:CA550)))</f>
        <v>1.3322676295501878E-15</v>
      </c>
      <c r="CG548">
        <v>1</v>
      </c>
      <c r="CH548" t="s">
        <v>161</v>
      </c>
      <c r="CI548" s="67"/>
      <c r="CJ548" s="1" t="s">
        <v>8</v>
      </c>
      <c r="CK548" s="5">
        <f t="shared" ref="CK548:CL550" si="833">BZ548</f>
        <v>0.93180266183863136</v>
      </c>
      <c r="CL548" s="6">
        <f t="shared" si="833"/>
        <v>-0.87956522186239505</v>
      </c>
      <c r="CM548" s="7">
        <f>FA547</f>
        <v>0.92669328354132352</v>
      </c>
      <c r="CN548" s="8">
        <f>FW547</f>
        <v>-0.37538460323941625</v>
      </c>
      <c r="CO548" s="10"/>
      <c r="CP548">
        <f t="shared" si="830"/>
        <v>0.3492962422733713</v>
      </c>
      <c r="CQ548">
        <f t="shared" si="830"/>
        <v>-0.34518112468713447</v>
      </c>
      <c r="CR548">
        <f>CJ551</f>
        <v>0</v>
      </c>
      <c r="CS548">
        <f>CM551</f>
        <v>0</v>
      </c>
      <c r="CW548" s="28"/>
      <c r="CY548" s="61">
        <v>-0.38257361187329092</v>
      </c>
      <c r="DA548" s="17">
        <v>0</v>
      </c>
      <c r="DB548">
        <v>0</v>
      </c>
      <c r="DD548" s="73">
        <f>(DB547*DB548)*(1-COS(RADIANS(CW547+45)))+DB549*(SIN(RADIANS(CW547+45)))</f>
        <v>-0.3937453080351685</v>
      </c>
      <c r="DE548" s="73">
        <f>(DB548^2)*(1-COS(RADIANS(CW547+45)))+(COS(RADIANS(CW547+45)))</f>
        <v>0.91921957790306574</v>
      </c>
      <c r="DF548" s="73">
        <f>(DB548*DB549)*(1-COS(RADIANS(CW547+45)))-DB547*(SIN(RADIANS(CW547+45)))</f>
        <v>0</v>
      </c>
      <c r="DG548" s="10"/>
      <c r="DH548">
        <v>-0.3937453080351685</v>
      </c>
      <c r="DI548" s="23">
        <f>SIN(RADIANS('[1]Biaxial Input'!$F$21))*(COS(RADIANS(0)))</f>
        <v>6.9756473744125524E-2</v>
      </c>
      <c r="DK548" s="30">
        <f>(DI547*DI548)*(1-COS(RADIANS(CV547)))+DI549*(SIN(RADIANS(CV547)))</f>
        <v>-2.3711042090011594E-3</v>
      </c>
      <c r="DL548" s="30">
        <f>(DI548^2)*(1-COS(RADIANS(CV547)))+(COS(RADIANS(CV547)))</f>
        <v>0.96609163004718956</v>
      </c>
      <c r="DM548" s="30">
        <f>(DI548*DI549)*(1-COS(RADIANS(CV547)))-DI547*(SIN(RADIANS(CV547)))</f>
        <v>-0.25818857491685071</v>
      </c>
      <c r="DO548">
        <v>-0.38257361187329092</v>
      </c>
      <c r="DQ548" s="28">
        <f>(DB547*DB548)*(1-COS(RADIANS(CU547)))+DB549*(SIN(RADIANS(CU547)))</f>
        <v>0</v>
      </c>
      <c r="DR548" s="28">
        <f>(DB548^2)*(1-COS(RADIANS(CU547)))+(COS(RADIANS(CU547)))</f>
        <v>1</v>
      </c>
      <c r="DS548" s="28">
        <f>(DB548*DB549)*(1-COS(RADIANS(CU547)))-DB547*(SIN(RADIANS(CU547)))</f>
        <v>0</v>
      </c>
      <c r="DU548" s="61">
        <v>-0.88711672923050566</v>
      </c>
      <c r="DW548" s="17">
        <v>0</v>
      </c>
      <c r="DX548">
        <v>0</v>
      </c>
      <c r="DZ548" s="73">
        <f>(DB547*DB548)*(1-COS(RADIANS(CW547-45)))+DB549*(SIN(RADIANS(CW547-45)))</f>
        <v>-0.91921957790306574</v>
      </c>
      <c r="EA548" s="73">
        <f>(DB548^2)*(1-COS(RADIANS(CW547-45)))+(COS(RADIANS(CW547-45)))</f>
        <v>-0.39374530803516844</v>
      </c>
      <c r="EB548" s="73">
        <f>(DB548*DB549)*(1-COS(RADIANS(CW547-45)))-DB547*(SIN(RADIANS(CW547-45)))</f>
        <v>0</v>
      </c>
      <c r="EC548" s="10"/>
      <c r="ED548">
        <v>-0.91921957790306574</v>
      </c>
      <c r="EE548" s="1">
        <v>-0.88711672923050566</v>
      </c>
      <c r="EG548">
        <f>CY548+DU548</f>
        <v>-1.2696903411037965</v>
      </c>
      <c r="EH548">
        <f>EG548/(SQRT(EG547^2+EG548^2+EG549^2))</f>
        <v>-0.89780665020155526</v>
      </c>
      <c r="EJ548">
        <f>Q548+AM548</f>
        <v>-1.2234230868689575</v>
      </c>
      <c r="EK548">
        <f>EJ548/(SQRT(EJ547^2+EJ548^2+EJ549^2))</f>
        <v>-0.86509076098521842</v>
      </c>
      <c r="EM548" s="23">
        <f>CY549*DU547-CY547*DU549</f>
        <v>0.25818857491685071</v>
      </c>
      <c r="EP548" s="9">
        <f>((SUMPRODUCT(CM548:CM550,BZ548:BZ550))*(SUMPRODUCT(CM548:CM550,CA548:CA550)))-((SUMPRODUCT(CN548:CN550,BZ548:BZ550))*(SUMPRODUCT(CN548:CN550,CA548:CA550)))</f>
        <v>-3.3406255016563802E-2</v>
      </c>
      <c r="EY548" s="28"/>
      <c r="EZ548" s="10"/>
      <c r="FA548" s="61">
        <v>-0.3670330223433208</v>
      </c>
      <c r="FB548" s="13">
        <f>BW549</f>
        <v>0</v>
      </c>
      <c r="FC548" s="17">
        <v>0</v>
      </c>
      <c r="FD548">
        <v>0</v>
      </c>
      <c r="FF548" s="73">
        <f>(FD547*FD548)*(1-COS(RADIANS(EY547+45)))+FD549*(SIN(RADIANS(EY547+45)))</f>
        <v>-0.37764274503893341</v>
      </c>
      <c r="FG548" s="73">
        <f>(FD548^2)*(1-COS(RADIANS(EY547+45)))+(COS(RADIANS(EY547+45)))</f>
        <v>0.92595137945761452</v>
      </c>
      <c r="FH548" s="73">
        <f>(FD548*FD549)*(1-COS(RADIANS(EY547+45)))-FD547*(SIN(RADIANS(EY547+45)))</f>
        <v>0</v>
      </c>
      <c r="FI548" s="10"/>
      <c r="FJ548">
        <v>-0.37764274503893341</v>
      </c>
      <c r="FK548" s="23">
        <f>SIN(RADIANS(176))*(COS(RADIANS(0)))</f>
        <v>6.9756473744125524E-2</v>
      </c>
      <c r="FM548" s="30">
        <f>(FK547*FK548)*(1-COS(RADIANS(EX547)))+FK549*(SIN(RADIANS(EX547)))</f>
        <v>-2.3711042090011594E-3</v>
      </c>
      <c r="FN548" s="30">
        <f>(FK548^2)*(1-COS(RADIANS(EX547)))+(COS(RADIANS(EX547)))</f>
        <v>0.96609163004718956</v>
      </c>
      <c r="FO548" s="30">
        <f>(FK548*FK549)*(1-COS(RADIANS(EX547)))-FK547*(SIN(RADIANS(EX547)))</f>
        <v>-0.25818857491685071</v>
      </c>
      <c r="FQ548">
        <v>-0.3670330223433208</v>
      </c>
      <c r="FS548" s="28">
        <f>(FD547*FD548)*(1-COS(RADIANS(EW547)))+FD549*(SIN(RADIANS(EW547)))</f>
        <v>0</v>
      </c>
      <c r="FT548" s="28">
        <f>(FD548^2)*(1-COS(RADIANS(EW547)))+(COS(RADIANS(EW547)))</f>
        <v>1</v>
      </c>
      <c r="FU548" s="28">
        <f>(FD548*FD549)*(1-COS(RADIANS(EW547)))-FD547*(SIN(RADIANS(EW547)))</f>
        <v>0</v>
      </c>
      <c r="FW548" s="61">
        <v>-0.89365844722238996</v>
      </c>
      <c r="FX548" s="13">
        <f>BX549</f>
        <v>0</v>
      </c>
      <c r="FY548" s="17">
        <v>0</v>
      </c>
      <c r="FZ548">
        <v>0</v>
      </c>
      <c r="GB548" s="73">
        <f>(FD547*FD548)*(1-COS(RADIANS(EY547-45)))+FD549*(SIN(RADIANS(EY547-45)))</f>
        <v>-0.92595137945761452</v>
      </c>
      <c r="GC548" s="73">
        <f>(FD548^2)*(1-COS(RADIANS(EY547-45)))+(COS(RADIANS(EY547-45)))</f>
        <v>-0.37764274503893336</v>
      </c>
      <c r="GD548" s="73">
        <f>(FD548*FD549)*(1-COS(RADIANS(EY547-45)))-FD547*(SIN(RADIANS(EY547-45)))</f>
        <v>0</v>
      </c>
      <c r="GE548" s="10"/>
      <c r="GF548">
        <v>-0.92595137945761452</v>
      </c>
      <c r="GG548" s="1">
        <v>-0.89365844722238996</v>
      </c>
      <c r="GI548">
        <f>FA548+FW548</f>
        <v>-1.2606914695657108</v>
      </c>
      <c r="GJ548">
        <f>GI548/(SQRT(GI547^2+GI548^2+GI549^2))</f>
        <v>-0.89144348711394805</v>
      </c>
      <c r="GL548">
        <f>CH549+DC548</f>
        <v>-3.3406255016563802E-2</v>
      </c>
      <c r="GM548" t="e">
        <f>GL548/(SQRT(GL547^2+GL548^2+GL549^2))</f>
        <v>#VALUE!</v>
      </c>
      <c r="GO548" s="27">
        <f>FA549*FW547-FA547*FW549</f>
        <v>0.25818857491685077</v>
      </c>
    </row>
    <row r="549" spans="1:197" x14ac:dyDescent="0.2">
      <c r="D549" t="s">
        <v>9</v>
      </c>
      <c r="E549" s="5">
        <f t="shared" si="831"/>
        <v>0.37119038841203267</v>
      </c>
      <c r="F549" s="6">
        <f t="shared" si="831"/>
        <v>-0.29457406625173815</v>
      </c>
      <c r="G549" s="7">
        <f t="shared" ref="G549:G550" si="834">Q548</f>
        <v>-0.35102176670993795</v>
      </c>
      <c r="H549" s="8">
        <f t="shared" ref="H549:H550" si="835">AM548</f>
        <v>-0.8724013201590195</v>
      </c>
      <c r="J549" s="10"/>
      <c r="Q549" s="61">
        <v>-0.16214771720730445</v>
      </c>
      <c r="S549" s="17">
        <v>0</v>
      </c>
      <c r="T549">
        <v>1</v>
      </c>
      <c r="V549" s="73">
        <f>(T547*T549)*(1-COS(RADIANS(O547+45)))-T548*(SIN(RADIANS(O547+45)))</f>
        <v>0</v>
      </c>
      <c r="W549" s="73">
        <f>(T548*T549)*(1-COS(RADIANS(O547+45)))+T547*(SIN(RADIANS(O547+45)))</f>
        <v>0</v>
      </c>
      <c r="X549" s="73">
        <f>(T549^2)*(1-COS(RADIANS(O547+45)))+(COS(RADIANS(O547+45)))</f>
        <v>1</v>
      </c>
      <c r="Y549" s="10"/>
      <c r="Z549">
        <v>0</v>
      </c>
      <c r="AA549" s="23">
        <f>SIN(RADIANS('[1]Biaxial Input'!$F$21))*SIN(RADIANS(0))</f>
        <v>0</v>
      </c>
      <c r="AC549" s="30">
        <f>(AA547*AA549)*(1-COS(RADIANS(N547)))-AA548*(SIN(RADIANS(N547)))</f>
        <v>2.3858119147859059E-2</v>
      </c>
      <c r="AD549" s="30">
        <f>(AA548*AA549)*(1-COS(RADIANS(N547)))+AA547*(SIN(RADIANS(N547)))</f>
        <v>0.34118699944639969</v>
      </c>
      <c r="AE549" s="30">
        <f>(AA549^2)*(1-COS(RADIANS(N547)))+(COS(RADIANS(N547)))</f>
        <v>0.93969262078590843</v>
      </c>
      <c r="AG549">
        <v>-0.16214771720730445</v>
      </c>
      <c r="AI549" s="28">
        <f>(T547*T549)*(1-COS(RADIANS(M547)))-T548*(SIN(RADIANS(M547)))</f>
        <v>0</v>
      </c>
      <c r="AJ549" s="28">
        <f>(T548*T549)*(1-COS(RADIANS(M547)))+T547*(SIN(RADIANS(M547)))</f>
        <v>0</v>
      </c>
      <c r="AK549" s="28">
        <f>(T549^2)*(1-COS(RADIANS(M547)))+(COS(RADIANS(M547)))</f>
        <v>1</v>
      </c>
      <c r="AM549" s="61">
        <v>-0.30114099064220901</v>
      </c>
      <c r="AO549" s="17">
        <v>0</v>
      </c>
      <c r="AP549">
        <v>1</v>
      </c>
      <c r="AR549" s="73">
        <f>(T547*T547)*(1-COS(RADIANS(O547-45)))-T547*(SIN(RADIANS(O547-45)))</f>
        <v>0</v>
      </c>
      <c r="AS549" s="73">
        <f>(T548*T549)*(1-COS(RADIANS(O547-45)))+T547*(SIN(RADIANS(O547-45)))</f>
        <v>0</v>
      </c>
      <c r="AT549" s="73">
        <f>(T549^2)*(1-COS(RADIANS(O547-45)))+(COS(RADIANS(O547-45)))</f>
        <v>1</v>
      </c>
      <c r="AU549" s="10"/>
      <c r="AV549">
        <v>0</v>
      </c>
      <c r="AW549" s="1">
        <v>-0.30114099064220901</v>
      </c>
      <c r="AX549" s="10"/>
      <c r="AY549" s="11">
        <f>(G478^2)*F478+G478*G479*F479+G478*G480*F480-((H478^2)*F478+H478*H479*F479+H478*H480*F480)</f>
        <v>-0.35337999662644681</v>
      </c>
      <c r="AZ549" s="12">
        <f>G478*G479*F478+(G479^2)*F479+G479*G480*F480-(H478*H479*F478+(H479^2)*F479+H479*H480*F480)</f>
        <v>0.81516905113161553</v>
      </c>
      <c r="BA549" s="12">
        <f>G478*G480*F478+G479*G480*F479+(G480^2)*F480-(H478*H480*F478+H479*H480*F479+(H480^2)*F480)</f>
        <v>0</v>
      </c>
      <c r="BB549" s="12">
        <f>(G478^2)*E478+G478*G479*E479+G478*G480*E480-((H478^2)*E478+H478*H479*E479+H478*H480*E480)</f>
        <v>0.33710339024352654</v>
      </c>
      <c r="BC549" s="12">
        <f>G478*G479*E478+(G479^2)*E479+G479*G480*E480-(H478*H479*E478+(H479^2)*E479+H479*H480*E480)</f>
        <v>-0.91035562509870971</v>
      </c>
      <c r="BD549" s="24">
        <f>G478*G480*E478+G479*G480*E479+(G480^2)*E480-(H478*H480*E478+H479*H480*E479+(H480^2)*E480)</f>
        <v>0</v>
      </c>
      <c r="BE549" s="10">
        <f>J478</f>
        <v>-1.4397907188700043E-2</v>
      </c>
      <c r="BY549" t="s">
        <v>9</v>
      </c>
      <c r="BZ549" s="5">
        <f t="shared" si="832"/>
        <v>0.3492962422733713</v>
      </c>
      <c r="CA549" s="6">
        <f t="shared" si="832"/>
        <v>-0.34518112468713447</v>
      </c>
      <c r="CB549" s="7">
        <f>CY548</f>
        <v>-0.38257361187329092</v>
      </c>
      <c r="CC549" s="8">
        <f>DU548</f>
        <v>-0.88711672923050566</v>
      </c>
      <c r="CE549" s="10"/>
      <c r="CH549">
        <f>((SUMPRODUCT(CM548:CM550,CK548:CK550))*(SUMPRODUCT(CM548:CM550,CL548:CL550)))-((SUMPRODUCT(CN548:CN550,CK548:CK550))*(SUMPRODUCT(CN548:CN550,CL548:CL550)))</f>
        <v>-3.3406255016563802E-2</v>
      </c>
      <c r="CI549" s="67"/>
      <c r="CJ549" s="10" t="s">
        <v>9</v>
      </c>
      <c r="CK549" s="5">
        <f t="shared" si="833"/>
        <v>0.3492962422733713</v>
      </c>
      <c r="CL549" s="6">
        <f t="shared" si="833"/>
        <v>-0.34518112468713447</v>
      </c>
      <c r="CM549" s="7">
        <f>FA548</f>
        <v>-0.3670330223433208</v>
      </c>
      <c r="CN549" s="8">
        <f>FW548</f>
        <v>-0.89365844722238996</v>
      </c>
      <c r="CP549">
        <f t="shared" si="830"/>
        <v>-9.8670839279614439E-2</v>
      </c>
      <c r="CQ549">
        <f t="shared" si="830"/>
        <v>-0.32743703463395935</v>
      </c>
      <c r="CR549">
        <f>CK551</f>
        <v>0</v>
      </c>
      <c r="CS549">
        <f>CN551</f>
        <v>0</v>
      </c>
      <c r="CW549" s="28"/>
      <c r="CY549" s="61">
        <v>-8.5064670329284026E-2</v>
      </c>
      <c r="DA549" s="17">
        <v>0</v>
      </c>
      <c r="DB549">
        <v>1</v>
      </c>
      <c r="DD549" s="73">
        <f>(DB547*DB549)*(1-COS(RADIANS(CW547+45)))-DB548*(SIN(RADIANS(CW547+45)))</f>
        <v>0</v>
      </c>
      <c r="DE549" s="73">
        <f>(DB548*DB549)*(1-COS(RADIANS(CW547+45)))+DB547*(SIN(RADIANS(CW547+45)))</f>
        <v>0</v>
      </c>
      <c r="DF549" s="73">
        <f>(DB549^2)*(1-COS(RADIANS(CW547+45)))+(COS(RADIANS(CW547+45)))</f>
        <v>1</v>
      </c>
      <c r="DG549" s="10"/>
      <c r="DH549">
        <v>0</v>
      </c>
      <c r="DI549" s="23">
        <f>SIN(RADIANS('[1]Biaxial Input'!$F$21))*SIN(RADIANS(0))</f>
        <v>0</v>
      </c>
      <c r="DK549" s="30">
        <f>(DI547*DI549)*(1-COS(RADIANS(CV547)))-DI548*(SIN(RADIANS(CV547)))</f>
        <v>1.8054303924173627E-2</v>
      </c>
      <c r="DL549" s="30">
        <f>(DI548*DI549)*(1-COS(RADIANS(CV547)))+DI547*(SIN(RADIANS(CV547)))</f>
        <v>0.25818857491685071</v>
      </c>
      <c r="DM549" s="30">
        <f>(DI549^2)*(1-COS(RADIANS(CV547)))+(COS(RADIANS(CV547)))</f>
        <v>0.96592582628906831</v>
      </c>
      <c r="DO549">
        <v>-8.5064670329284026E-2</v>
      </c>
      <c r="DQ549" s="28">
        <f>(DB547*DB549)*(1-COS(RADIANS(CU547)))-DB548*(SIN(RADIANS(CU547)))</f>
        <v>0</v>
      </c>
      <c r="DR549" s="28">
        <f>(DB548*DB549)*(1-COS(RADIANS(CU547)))+DB547*(SIN(RADIANS(CU547)))</f>
        <v>0</v>
      </c>
      <c r="DS549" s="28">
        <f>(DB549^2)*(1-COS(RADIANS(CU547)))+(COS(RADIANS(CU547)))</f>
        <v>1</v>
      </c>
      <c r="DU549" s="61">
        <v>-0.24444079031444588</v>
      </c>
      <c r="DW549" s="17">
        <v>0</v>
      </c>
      <c r="DX549">
        <v>1</v>
      </c>
      <c r="DZ549" s="73">
        <f>(DB547*DB547)*(1-COS(RADIANS(CW547-45)))-DB547*(SIN(RADIANS(CW547-45)))</f>
        <v>0</v>
      </c>
      <c r="EA549" s="73">
        <f>(DB548*DB549)*(1-COS(RADIANS(CW547-45)))+DB547*(SIN(RADIANS(CW547-45)))</f>
        <v>0</v>
      </c>
      <c r="EB549" s="73">
        <f>(DB549^2)*(1-COS(RADIANS(CW547-45)))+(COS(RADIANS(CW547-45)))</f>
        <v>1</v>
      </c>
      <c r="EC549" s="10"/>
      <c r="ED549">
        <v>0</v>
      </c>
      <c r="EE549" s="1">
        <v>-0.24444079031444588</v>
      </c>
      <c r="EG549">
        <f>CY549+DU549</f>
        <v>-0.32950546064372987</v>
      </c>
      <c r="EH549">
        <f>EG549/(SQRT(EG547^2+EG548^2+EG549^2))</f>
        <v>-0.23299554565917846</v>
      </c>
      <c r="EJ549">
        <f>Q549+AM549</f>
        <v>-0.46328870784951348</v>
      </c>
      <c r="EK549">
        <f>EJ549/(SQRT(EJ547^2+EJ548^2+EJ549^2))</f>
        <v>-0.32759458696754423</v>
      </c>
      <c r="EM549" s="23">
        <f>CY547*DU548-CY548*DU547</f>
        <v>-0.96592582628906831</v>
      </c>
      <c r="ER549">
        <f t="shared" ref="ER549:ES551" si="836">CK548</f>
        <v>0.93180266183863136</v>
      </c>
      <c r="ES549">
        <f t="shared" si="836"/>
        <v>-0.87956522186239505</v>
      </c>
      <c r="ET549" t="e">
        <f>#REF!</f>
        <v>#REF!</v>
      </c>
      <c r="EU549" t="e">
        <f>#REF!</f>
        <v>#REF!</v>
      </c>
      <c r="EY549" s="28"/>
      <c r="EZ549" s="10"/>
      <c r="FA549" s="61">
        <v>-8.0785634545554222E-2</v>
      </c>
      <c r="FB549" s="13">
        <f>BW550</f>
        <v>0</v>
      </c>
      <c r="FC549" s="17">
        <v>0</v>
      </c>
      <c r="FD549">
        <v>1</v>
      </c>
      <c r="FF549" s="73">
        <f>(FD547*FD549)*(1-COS(RADIANS(EY547+45)))-FD548*(SIN(RADIANS(EY547+45)))</f>
        <v>0</v>
      </c>
      <c r="FG549" s="73">
        <f>(FD548*FD549)*(1-COS(RADIANS(EY547+45)))+FD547*(SIN(RADIANS(EY547+45)))</f>
        <v>0</v>
      </c>
      <c r="FH549" s="73">
        <f>(FD549^2)*(1-COS(RADIANS(EY547+45)))+(COS(RADIANS(EY547+45)))</f>
        <v>1</v>
      </c>
      <c r="FI549" s="10"/>
      <c r="FJ549">
        <v>0</v>
      </c>
      <c r="FK549" s="23">
        <f>SIN(RADIANS(176))*SIN(RADIANS(0))</f>
        <v>0</v>
      </c>
      <c r="FM549" s="30">
        <f>(FK547*FK549)*(1-COS(RADIANS(EX547)))-FK548*(SIN(RADIANS(EX547)))</f>
        <v>1.8054303924173627E-2</v>
      </c>
      <c r="FN549" s="30">
        <f>(FK548*FK549)*(1-COS(RADIANS(EX547)))+FK547*(SIN(RADIANS(EX547)))</f>
        <v>0.25818857491685071</v>
      </c>
      <c r="FO549" s="30">
        <f>(FK549^2)*(1-COS(RADIANS(EX547)))+(COS(RADIANS(EX547)))</f>
        <v>0.96592582628906831</v>
      </c>
      <c r="FQ549">
        <v>-8.0785634545554222E-2</v>
      </c>
      <c r="FS549" s="28">
        <f>(FD547*FD549)*(1-COS(RADIANS(EW547)))-FD548*(SIN(RADIANS(EW547)))</f>
        <v>0</v>
      </c>
      <c r="FT549" s="28">
        <f>(FD548*FD549)*(1-COS(RADIANS(EW547)))+FD547*(SIN(RADIANS(EW547)))</f>
        <v>0</v>
      </c>
      <c r="FU549" s="28">
        <f>(FD549^2)*(1-COS(RADIANS(EW547)))+(COS(RADIANS(EW547)))</f>
        <v>1</v>
      </c>
      <c r="FW549" s="61">
        <v>-0.24588814399814568</v>
      </c>
      <c r="FX549" s="13">
        <f>BX550</f>
        <v>0</v>
      </c>
      <c r="FY549" s="17">
        <v>0</v>
      </c>
      <c r="FZ549">
        <v>1</v>
      </c>
      <c r="GB549" s="73">
        <f>(FD547*FD547)*(1-COS(RADIANS(EY547-45)))-FD547*(SIN(RADIANS(EY547-45)))</f>
        <v>0</v>
      </c>
      <c r="GC549" s="73">
        <f>(FD548*FD549)*(1-COS(RADIANS(EY547-45)))+FD547*(SIN(RADIANS(EY547-45)))</f>
        <v>0</v>
      </c>
      <c r="GD549" s="73">
        <f>(FD549^2)*(1-COS(RADIANS(EY547-45)))+(COS(RADIANS(EY547-45)))</f>
        <v>1</v>
      </c>
      <c r="GE549" s="10"/>
      <c r="GF549">
        <v>0</v>
      </c>
      <c r="GG549" s="1">
        <v>-0.24588814399814568</v>
      </c>
      <c r="GI549">
        <f>FA549+FW549</f>
        <v>-0.32667377854369989</v>
      </c>
      <c r="GJ549">
        <f>GI549/(SQRT(GI547^2+GI548^2+GI549^2))</f>
        <v>-0.23099324404408267</v>
      </c>
      <c r="GL549" t="e">
        <f>#REF!+DC549</f>
        <v>#REF!</v>
      </c>
      <c r="GM549" t="e">
        <f>GL549/(SQRT(GL547^2+GL548^2+GL549^2))</f>
        <v>#REF!</v>
      </c>
      <c r="GO549" s="27">
        <f>FA547*FW548-FA548*FW547</f>
        <v>-0.96592582628906842</v>
      </c>
    </row>
    <row r="550" spans="1:197" x14ac:dyDescent="0.2">
      <c r="D550" t="s">
        <v>10</v>
      </c>
      <c r="E550" s="5">
        <f t="shared" si="831"/>
        <v>-0.24002904019609339</v>
      </c>
      <c r="F550" s="6">
        <f t="shared" si="831"/>
        <v>-0.45893572105630898</v>
      </c>
      <c r="G550" s="7">
        <f t="shared" si="834"/>
        <v>-0.16214771720730445</v>
      </c>
      <c r="H550" s="8">
        <f t="shared" si="835"/>
        <v>-0.30114099064220901</v>
      </c>
      <c r="J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W550" s="1"/>
      <c r="AX550" s="10"/>
      <c r="AY550" s="11">
        <f>(G483^2)*F483+G483*G484*F484+G483*G485*F485-((H483^2)*F483+H483*H484*F484+H483*H485*F485)</f>
        <v>-0.31486013891719217</v>
      </c>
      <c r="AZ550" s="12">
        <f>G483*G484*F483+(G484^2)*F484+G484*G485*F485-(H483*H484*F483+(H484^2)*F484+H484*H485*F485)</f>
        <v>0.81121867321528862</v>
      </c>
      <c r="BA550" s="12">
        <f>G483*G485*F483+G484*G485*F484+(G485^2)*F485-(H483*H485*F483+H484*H485*F484+(H485^2)*F485)</f>
        <v>-6.8877992106422772E-2</v>
      </c>
      <c r="BB550" s="12">
        <f>(G483^2)*E483+G483*G484*E484+G483*G485*E485-((H483^2)*E483+H483*H484*E484+H483*H485*E485)</f>
        <v>0.24566863187996468</v>
      </c>
      <c r="BC550" s="12">
        <f>G483*G484*E483+(G484^2)*E484+G484*G485*E485-(H483*H484*E483+(H484^2)*E484+H484*H485*E485)</f>
        <v>-0.94474105887719517</v>
      </c>
      <c r="BD550" s="24">
        <f>G483*G485*E483+G484*G485*E484+(G485^2)*E485-(H483*H485*E483+H484*H485*E484+(H485^2)*E485)</f>
        <v>8.0953500050674268E-2</v>
      </c>
      <c r="BE550" s="10">
        <f>J483</f>
        <v>3.5220668590011328E-2</v>
      </c>
      <c r="BY550" t="s">
        <v>10</v>
      </c>
      <c r="BZ550" s="5">
        <f t="shared" si="832"/>
        <v>-9.8670839279614439E-2</v>
      </c>
      <c r="CA550" s="6">
        <f t="shared" si="832"/>
        <v>-0.32743703463395935</v>
      </c>
      <c r="CB550" s="7">
        <f>CY549</f>
        <v>-8.5064670329284026E-2</v>
      </c>
      <c r="CC550" s="8">
        <f>DU549</f>
        <v>-0.24444079031444588</v>
      </c>
      <c r="CE550" s="10"/>
      <c r="CG550" s="10" t="s">
        <v>160</v>
      </c>
      <c r="CH550" s="10">
        <f>-CH547*((EY547-CW547)/(CH549-CE548))</f>
        <v>291.81225491252428</v>
      </c>
      <c r="CI550" s="67"/>
      <c r="CJ550" s="10" t="s">
        <v>10</v>
      </c>
      <c r="CK550" s="5">
        <f t="shared" si="833"/>
        <v>-9.8670839279614439E-2</v>
      </c>
      <c r="CL550" s="6">
        <f t="shared" si="833"/>
        <v>-0.32743703463395935</v>
      </c>
      <c r="CM550" s="7">
        <f>FA549</f>
        <v>-8.0785634545554222E-2</v>
      </c>
      <c r="CN550" s="8">
        <f>FW549</f>
        <v>-0.24588814399814568</v>
      </c>
      <c r="CW550" s="28"/>
      <c r="DH550" s="10"/>
      <c r="DI550" s="10"/>
      <c r="DJ550" s="10"/>
      <c r="DK550" s="10"/>
      <c r="DL550" s="10"/>
      <c r="DM550" s="10"/>
      <c r="DN550" s="10"/>
      <c r="DO550" s="10"/>
      <c r="DP550" s="10"/>
      <c r="EE550" s="1"/>
      <c r="EI550" s="64">
        <f>(DEGREES(ACOS((EH547*EK547+EH548*EK548+EH549*EK549)/((SQRT(EH547^2+EH548^2+EH549^2))*(SQRT(EK547^2+EK548^2+EK549^2))))))</f>
        <v>5.7483738619424587</v>
      </c>
      <c r="ER550">
        <f t="shared" si="836"/>
        <v>0.3492962422733713</v>
      </c>
      <c r="ES550">
        <f t="shared" si="836"/>
        <v>-0.34518112468713447</v>
      </c>
      <c r="ET550" t="e">
        <f>#REF!</f>
        <v>#REF!</v>
      </c>
      <c r="EU550" t="e">
        <f>#REF!</f>
        <v>#REF!</v>
      </c>
      <c r="EY550" s="28"/>
      <c r="EZ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GG550" s="1"/>
      <c r="GK550" s="64" t="e">
        <f>(DEGREES(ACOS((GJ547*GM547+GJ548*GM548+GJ549*GM549)/((SQRT(GJ547^2+GJ548^2+GJ549^2))*(SQRT(GM547^2+GM548^2+GM549^2))))))</f>
        <v>#VALUE!</v>
      </c>
    </row>
    <row r="551" spans="1:197" x14ac:dyDescent="0.2">
      <c r="A551" s="3" t="s">
        <v>19</v>
      </c>
      <c r="B551" s="3" t="s">
        <v>18</v>
      </c>
      <c r="C551" s="3" t="s">
        <v>20</v>
      </c>
      <c r="Q551" s="82" t="s">
        <v>148</v>
      </c>
      <c r="R551" s="13"/>
      <c r="T551" s="10"/>
      <c r="U551" s="10"/>
      <c r="V551" s="10"/>
      <c r="W551" s="10"/>
      <c r="X551" s="10"/>
      <c r="Y551" s="10"/>
      <c r="Z551" s="80"/>
      <c r="AA551" s="23" t="s">
        <v>149</v>
      </c>
      <c r="AE551" s="1"/>
      <c r="AG551" s="80"/>
      <c r="AK551" s="13"/>
      <c r="AL551" s="81"/>
      <c r="AM551" s="82" t="s">
        <v>150</v>
      </c>
      <c r="AO551" s="13"/>
      <c r="AP551" s="13"/>
      <c r="AS551" s="1"/>
      <c r="AW551" s="1"/>
      <c r="AX551" s="10"/>
      <c r="AY551" s="11">
        <f>(G488^2)*F488+G488*G489*F489+G488*G490*F490-((H488^2)*F488+H488*H489*F489+H488*H490*F490)</f>
        <v>0.34476740939733891</v>
      </c>
      <c r="AZ551" s="12">
        <f>G488*G489*F488+(G489^2)*F489+G489*G490*F490-(H488*H489*F488+(H489^2)*F489+H489*H490*F490)</f>
        <v>-0.87979697416277525</v>
      </c>
      <c r="BA551" s="12">
        <f>G488*G490*F488+G489*G490*F489+(G490^2)*F490-(H488*H490*F488+H489*H490*F489+(H490^2)*F490)</f>
        <v>8.4311331138952533E-2</v>
      </c>
      <c r="BB551" s="12">
        <f>(G488^2)*E488+G488*G489*E489+G488*G490*E490-((H488^2)*E488+H488*H489*E489+H488*H490*E490)</f>
        <v>-0.23319137447479371</v>
      </c>
      <c r="BC551" s="12">
        <f>G488*G489*E488+(G489^2)*E489+G489*G490*E490-(H488*H489*E488+(H489^2)*E489+H489*H490*E490)</f>
        <v>0.89266856424552299</v>
      </c>
      <c r="BD551" s="24">
        <f>G488*G490*E488+G489*G490*E489+(G490^2)*E490-(H488*H490*E488+H489*H490*E489+(H490^2)*E490)</f>
        <v>-6.523472872082145E-2</v>
      </c>
      <c r="BE551" s="10">
        <f>J488</f>
        <v>-3.7553990120832714E-2</v>
      </c>
      <c r="BV551" s="2" t="s">
        <v>3</v>
      </c>
      <c r="CE551" s="10"/>
      <c r="CS551" s="15"/>
      <c r="CW551" s="28"/>
      <c r="CY551" s="82" t="s">
        <v>148</v>
      </c>
      <c r="CZ551" s="13"/>
      <c r="DB551" s="10"/>
      <c r="DC551" s="10"/>
      <c r="DD551" s="10"/>
      <c r="DE551" s="10"/>
      <c r="DF551" s="10"/>
      <c r="DG551" s="10"/>
      <c r="DH551" s="80"/>
      <c r="DI551" s="23" t="s">
        <v>149</v>
      </c>
      <c r="DM551" s="1"/>
      <c r="DO551" s="80"/>
      <c r="DS551" s="13"/>
      <c r="DT551" s="81"/>
      <c r="DU551" s="82" t="s">
        <v>150</v>
      </c>
      <c r="DW551" s="13"/>
      <c r="DX551" s="13"/>
      <c r="EA551" s="1"/>
      <c r="EE551" s="1"/>
      <c r="ER551">
        <f t="shared" si="836"/>
        <v>-9.8670839279614439E-2</v>
      </c>
      <c r="ES551">
        <f t="shared" si="836"/>
        <v>-0.32743703463395935</v>
      </c>
      <c r="ET551" t="e">
        <f>#REF!</f>
        <v>#REF!</v>
      </c>
      <c r="EU551" t="e">
        <f>#REF!</f>
        <v>#REF!</v>
      </c>
      <c r="EY551" s="28"/>
      <c r="EZ551" s="10"/>
      <c r="FA551" s="82" t="s">
        <v>148</v>
      </c>
      <c r="FB551" s="13"/>
      <c r="FD551" s="10"/>
      <c r="FE551" s="10"/>
      <c r="FF551" s="10"/>
      <c r="FG551" s="10"/>
      <c r="FH551" s="10"/>
      <c r="FI551" s="10"/>
      <c r="FJ551" s="80"/>
      <c r="FK551" s="23" t="s">
        <v>149</v>
      </c>
      <c r="FO551" s="1"/>
      <c r="FQ551" s="80"/>
      <c r="FU551" s="13"/>
      <c r="FV551" s="81"/>
      <c r="FW551" s="82" t="s">
        <v>150</v>
      </c>
      <c r="FY551" s="13"/>
      <c r="FZ551" s="13"/>
      <c r="GC551" s="1"/>
      <c r="GG551" s="1"/>
      <c r="GK551" s="13"/>
    </row>
    <row r="552" spans="1:197" x14ac:dyDescent="0.2">
      <c r="A552" s="3">
        <f>C565+C568</f>
        <v>4.6932611420152703E-2</v>
      </c>
      <c r="B552" s="3">
        <f>C566*C570-C567*C569</f>
        <v>-0.16841081916762574</v>
      </c>
      <c r="C552" s="3">
        <f>A553*B554-A554*B553</f>
        <v>0.20689222358367279</v>
      </c>
      <c r="E552" s="5" t="s">
        <v>4</v>
      </c>
      <c r="F552" s="6" t="s">
        <v>5</v>
      </c>
      <c r="G552" s="7" t="s">
        <v>6</v>
      </c>
      <c r="H552" s="8" t="s">
        <v>1</v>
      </c>
      <c r="I552">
        <v>16</v>
      </c>
      <c r="J552" s="9" t="s">
        <v>7</v>
      </c>
      <c r="K552">
        <v>16</v>
      </c>
      <c r="L552" s="10"/>
      <c r="M552" s="17">
        <f>A492</f>
        <v>25</v>
      </c>
      <c r="N552" s="17">
        <f>B492</f>
        <v>-30</v>
      </c>
      <c r="O552" s="17">
        <f>C492</f>
        <v>270.8</v>
      </c>
      <c r="Q552" s="61">
        <f t="array" ref="Q552:Q554">MMULT(AI552:AK554,AG552:AG554)</f>
        <v>0.91338652578000923</v>
      </c>
      <c r="R552" s="13"/>
      <c r="S552" s="17">
        <v>1</v>
      </c>
      <c r="T552">
        <v>0</v>
      </c>
      <c r="V552" s="73">
        <f>(T552^2)*(1-COS(RADIANS(O552+45)))+(COS(RADIANS(O552+45)))</f>
        <v>0.71691060765048265</v>
      </c>
      <c r="W552" s="73">
        <f>(T552*T553)*(1-COS(RADIANS(O552+45)))-T554*(SIN(RADIANS(O552+45)))</f>
        <v>0.69716510285456468</v>
      </c>
      <c r="X552" s="73">
        <f>(T552*T554)*(1-COS(RADIANS(O552+45)))+T553*(SIN(RADIANS(O552+45)))</f>
        <v>0</v>
      </c>
      <c r="Y552" s="10"/>
      <c r="Z552">
        <f t="array" ref="Z552:Z554">MMULT(V552:X554,S552:S554)</f>
        <v>0.71691060765048265</v>
      </c>
      <c r="AA552" s="23">
        <f>COS(RADIANS('[1]Biaxial Input'!$F$21))</f>
        <v>-0.9975640502598242</v>
      </c>
      <c r="AC552" s="30">
        <f>(AA552^2)*(1-COS(RADIANS(N552)))+(COS(RADIANS(N552)))</f>
        <v>0.99934808421962718</v>
      </c>
      <c r="AD552" s="30">
        <f>(AA552*AA553)*(1-COS(RADIANS(N552)))-AA554*(SIN(RADIANS(N552)))</f>
        <v>-9.3228300025961861E-3</v>
      </c>
      <c r="AE552" s="30">
        <f>(AA552*AA554)*(1-COS(RADIANS(N552)))+AA553*(SIN(RADIANS(N552)))</f>
        <v>-3.4878236872062755E-2</v>
      </c>
      <c r="AG552">
        <f t="array" ref="AG552:AG554">MMULT(AC552:AE554,Z552:Z554)</f>
        <v>0.72294279404989426</v>
      </c>
      <c r="AI552" s="28">
        <f>(T552^2)*(1-COS(RADIANS(M552)))+(COS(RADIANS(M552)))</f>
        <v>0.90630778703664994</v>
      </c>
      <c r="AJ552" s="28">
        <f>(T552*T553)*(1-COS(RADIANS(M552)))-T554*(SIN(RADIANS(M552)))</f>
        <v>-0.42261826174069944</v>
      </c>
      <c r="AK552" s="28">
        <f>(T552*T554)*(1-COS(RADIANS(M552)))+T553*(SIN(RADIANS(M552)))</f>
        <v>0</v>
      </c>
      <c r="AM552" s="61">
        <f t="array" ref="AM552:AM554">MMULT(AI552:AK554,AW552:AW554)</f>
        <v>-0.36553817544573719</v>
      </c>
      <c r="AN552" s="13"/>
      <c r="AO552" s="17">
        <v>1</v>
      </c>
      <c r="AP552">
        <v>0</v>
      </c>
      <c r="AR552" s="73">
        <f>(T552^2)*(1-COS(RADIANS(O552-45)))+(COS(RADIANS(O552-45)))</f>
        <v>-0.69716510285456434</v>
      </c>
      <c r="AS552" s="73">
        <f>(T552*T553)*(1-COS(RADIANS(O552-45)))-T554*(SIN(RADIANS(O552-45)))</f>
        <v>0.71691060765048298</v>
      </c>
      <c r="AT552" s="73">
        <f>(T552*T554)*(1-COS(RADIANS(O552-45)))+T553*(SIN(RADIANS(O552-45)))</f>
        <v>0</v>
      </c>
      <c r="AU552" s="10"/>
      <c r="AV552">
        <f t="array" ref="AV552:AV554">MMULT(AR552:AT554,S552:S554)</f>
        <v>-0.69716510285456434</v>
      </c>
      <c r="AW552" s="1">
        <f t="array" ref="AW552:AW554">MMULT(AC552:AE554,AV552:AV554)</f>
        <v>-0.6900269742003049</v>
      </c>
      <c r="AX552" s="10"/>
      <c r="AY552" s="11">
        <f>(G493^2)*F493+G493*G494*F494+G493*G495*F495-((H493^2)*F493+H493*H494*F494+H493*H495*F495)</f>
        <v>-0.35797266116406412</v>
      </c>
      <c r="AZ552" s="12">
        <f>G493*G494*F493+(G494^2)*F494+G494*G495*F495-(H493*H494*F493+(H494^2)*F494+H494*H495*F495)</f>
        <v>0.89668885677136212</v>
      </c>
      <c r="BA552" s="12">
        <f>G493*G495*F493+G494*G495*F494+(G495^2)*F495-(H493*H495*F493+H494*H495*F494+(H495^2)*F495)</f>
        <v>0.10620307658161218</v>
      </c>
      <c r="BB552" s="12">
        <f>(G493^2)*E493+G493*G494*E494+G493*G495*E495-((H493^2)*E493+H493*H494*E494+H493*H495*E495)</f>
        <v>0.35056526262567278</v>
      </c>
      <c r="BC552" s="12">
        <f>G493*G494*E493+(G494^2)*E494+G494*G495*E495-(H493*H494*E493+(H494^2)*E494+H494*H495*E495)</f>
        <v>-0.80944976371631228</v>
      </c>
      <c r="BD552" s="24">
        <f>G493*G495*E493+G494*G495*E494+(G495^2)*E495-(H493*H495*E493+H494*H495*E494+(H495^2)*E495)</f>
        <v>-9.0766807529462604E-2</v>
      </c>
      <c r="BE552" s="10">
        <f>J493</f>
        <v>-1.3749968071772367E-2</v>
      </c>
      <c r="BV552" s="2" t="e">
        <f>DEGREES(ACOS(((CH484*CG486+#REF!*#REF!+#REF!*CG488)/(((SQRT((CH484^2)+(#REF!^2)+(#REF!^2)))*(SQRT((CG486^2)+(#REF!^2)+(CG488^2))))))))</f>
        <v>#REF!</v>
      </c>
      <c r="BZ552" s="5" t="s">
        <v>4</v>
      </c>
      <c r="CA552" s="6" t="s">
        <v>5</v>
      </c>
      <c r="CB552" s="7" t="s">
        <v>6</v>
      </c>
      <c r="CC552" s="8" t="s">
        <v>1</v>
      </c>
      <c r="CD552">
        <v>15</v>
      </c>
      <c r="CE552" s="9" t="s">
        <v>7</v>
      </c>
      <c r="CG552" s="90" t="s">
        <v>157</v>
      </c>
      <c r="CH552" s="61">
        <f>CE553-((CH554-CE553)/(EY552-CW552))*CW552</f>
        <v>9.4550586610984286</v>
      </c>
      <c r="CI552" s="10"/>
      <c r="CK552" s="5" t="s">
        <v>4</v>
      </c>
      <c r="CL552" s="6" t="s">
        <v>5</v>
      </c>
      <c r="CM552" s="7" t="s">
        <v>6</v>
      </c>
      <c r="CN552" s="8" t="s">
        <v>1</v>
      </c>
      <c r="CO552" s="10"/>
      <c r="CP552">
        <f t="shared" ref="CP552:CQ554" si="837">BZ553</f>
        <v>0.93180266183863136</v>
      </c>
      <c r="CQ552">
        <f t="shared" si="837"/>
        <v>-0.87956522186239505</v>
      </c>
      <c r="CR552">
        <f>CI556</f>
        <v>0</v>
      </c>
      <c r="CS552">
        <f>CL556</f>
        <v>0</v>
      </c>
      <c r="CU552" s="17">
        <f>CU456</f>
        <v>10</v>
      </c>
      <c r="CV552" s="17">
        <f>CV456</f>
        <v>-20</v>
      </c>
      <c r="CW552" s="31">
        <f>CH459</f>
        <v>282.35831847186972</v>
      </c>
      <c r="CY552" s="61">
        <f t="array" ref="CY552:CY554">MMULT(DQ552:DS554,DO552:DO554)</f>
        <v>0.91990878439519774</v>
      </c>
      <c r="CZ552" s="13"/>
      <c r="DA552" s="17">
        <v>1</v>
      </c>
      <c r="DB552">
        <v>0</v>
      </c>
      <c r="DD552" s="73">
        <f>(DB552^2)*(1-COS(RADIANS(CW552+45)))+(COS(RADIANS(CW552+45)))</f>
        <v>0.84206022919895818</v>
      </c>
      <c r="DE552" s="73">
        <f>(DB552*DB553)*(1-COS(RADIANS(CW552+45)))-DB554*(SIN(RADIANS(CW552+45)))</f>
        <v>0.53938350957495729</v>
      </c>
      <c r="DF552" s="73">
        <f>(DB552*DB554)*(1-COS(RADIANS(CW552+45)))+DB553*(SIN(RADIANS(CW552+45)))</f>
        <v>0</v>
      </c>
      <c r="DG552" s="10"/>
      <c r="DH552">
        <f t="array" ref="DH552:DH554">MMULT(DD552:DF554,DA552:DA554)</f>
        <v>0.84206022919895818</v>
      </c>
      <c r="DI552" s="23">
        <f>COS(RADIANS('[1]Biaxial Input'!$F$21))</f>
        <v>-0.9975640502598242</v>
      </c>
      <c r="DK552" s="30">
        <f>(DI552^2)*(1-COS(RADIANS(CV552)))+(COS(RADIANS(CV552)))</f>
        <v>0.99970654636555623</v>
      </c>
      <c r="DL552" s="30">
        <f>(DI552*DI553)*(1-COS(RADIANS(CV552)))-DI554*(SIN(RADIANS(CV552)))</f>
        <v>-4.1965824879998722E-3</v>
      </c>
      <c r="DM552" s="30">
        <f>(DI552*DI554)*(1-COS(RADIANS(CV552)))+DI553*(SIN(RADIANS(CV552)))</f>
        <v>-2.3858119147859059E-2</v>
      </c>
      <c r="DO552">
        <f t="array" ref="DO552:DO554">MMULT(DK552:DM554,DH552:DH554)</f>
        <v>0.84407669095487736</v>
      </c>
      <c r="DQ552" s="28">
        <f>(DB552^2)*(1-COS(RADIANS(CU552)))+(COS(RADIANS(CU552)))</f>
        <v>0.98480775301220802</v>
      </c>
      <c r="DR552" s="28">
        <f>(DB552*DB553)*(1-COS(RADIANS(CU552)))-DB554*(SIN(RADIANS(CU552)))</f>
        <v>-0.17364817766693033</v>
      </c>
      <c r="DS552" s="28">
        <f>(DB552*DB554)*(1-COS(RADIANS(CU552)))+DB553*(SIN(RADIANS(CU552)))</f>
        <v>0</v>
      </c>
      <c r="DU552" s="61">
        <f t="array" ref="DU552:DU554">MMULT(DQ552:DS554,EE552:EE554)</f>
        <v>-0.39049930324223647</v>
      </c>
      <c r="DV552" s="13"/>
      <c r="DW552" s="17">
        <v>1</v>
      </c>
      <c r="DX552">
        <v>0</v>
      </c>
      <c r="DZ552" s="73">
        <f>(DB552^2)*(1-COS(RADIANS(CW552-45)))+(COS(RADIANS(CW552-45)))</f>
        <v>-0.53938350957495718</v>
      </c>
      <c r="EA552" s="73">
        <f>(DB552*DB553)*(1-COS(RADIANS(CW552-45)))-DB554*(SIN(RADIANS(CW552-45)))</f>
        <v>0.84206022919895818</v>
      </c>
      <c r="EB552" s="73">
        <f>(DB552*DB554)*(1-COS(RADIANS(CW552-45)))+DB553*(SIN(RADIANS(CW552-45)))</f>
        <v>0</v>
      </c>
      <c r="EC552" s="10"/>
      <c r="ED552">
        <f t="array" ref="ED552:ED554">MMULT(DZ552:EB554,DA552:DA554)</f>
        <v>-0.53938350957495718</v>
      </c>
      <c r="EE552" s="1">
        <f t="array" ref="EE552:EE554">MMULT(DK552:DM554,ED552:ED554)</f>
        <v>-0.53569145031201582</v>
      </c>
      <c r="EG552">
        <f>CY552+DU552</f>
        <v>0.52940948115296127</v>
      </c>
      <c r="EH552">
        <f>EG552/(SQRT(EG552^2+EG553^2+EG554^2))</f>
        <v>0.37434903414771065</v>
      </c>
      <c r="EJ552">
        <f>Q552+AM552</f>
        <v>0.54784835033427204</v>
      </c>
      <c r="EK552">
        <f>EJ552/(SQRT(EJ552^2+EJ553^2+EJ554^2))</f>
        <v>0.38738728358322705</v>
      </c>
      <c r="EM552" s="23">
        <f>CY553*DU554-CY554*DU553</f>
        <v>-3.5750839988414662E-2</v>
      </c>
      <c r="EO552" s="15">
        <v>15</v>
      </c>
      <c r="EP552" s="9" t="s">
        <v>7</v>
      </c>
      <c r="EW552" s="17">
        <f>CU552</f>
        <v>10</v>
      </c>
      <c r="EX552" s="17">
        <f>CV552</f>
        <v>-20</v>
      </c>
      <c r="EY552" s="31">
        <f>1+CW552</f>
        <v>283.35831847186972</v>
      </c>
      <c r="EZ552" s="10"/>
      <c r="FA552" s="61">
        <f t="array" ref="FA552:FA554">MMULT(FS552:FU554,FQ552:FQ554)</f>
        <v>0.92658383038531567</v>
      </c>
      <c r="FB552" s="13">
        <f>BW553</f>
        <v>0</v>
      </c>
      <c r="FC552" s="17">
        <v>1</v>
      </c>
      <c r="FD552">
        <v>0</v>
      </c>
      <c r="FF552" s="73">
        <f>(FD552^2)*(1-COS(RADIANS(EY552+45)))+(COS(RADIANS(EY552+45)))</f>
        <v>0.85134551958211135</v>
      </c>
      <c r="FG552" s="73">
        <f>(FD552*FD553)*(1-COS(RADIANS(EY552+45)))-FD554*(SIN(RADIANS(EY552+45)))</f>
        <v>0.52460538148923419</v>
      </c>
      <c r="FH552" s="73">
        <f>(FD552*FD554)*(1-COS(RADIANS(EY552+45)))+FD553*(SIN(RADIANS(EY552+45)))</f>
        <v>0</v>
      </c>
      <c r="FI552" s="10"/>
      <c r="FJ552">
        <f t="array" ref="FJ552:FJ554">MMULT(FF552:FH554,FC552:FC554)</f>
        <v>0.85134551958211135</v>
      </c>
      <c r="FK552" s="23">
        <f>COS(RADIANS(176))</f>
        <v>-0.9975640502598242</v>
      </c>
      <c r="FM552" s="30">
        <f>(FK552^2)*(1-COS(RADIANS(EX552)))+(COS(RADIANS(EX552)))</f>
        <v>0.99970654636555623</v>
      </c>
      <c r="FN552" s="30">
        <f>(FK552*FK553)*(1-COS(RADIANS(EX552)))-FK554*(SIN(RADIANS(EX552)))</f>
        <v>-4.1965824879998722E-3</v>
      </c>
      <c r="FO552" s="30">
        <f>(FK552*FK554)*(1-COS(RADIANS(EX552)))+FK553*(SIN(RADIANS(EX552)))</f>
        <v>-2.3858119147859059E-2</v>
      </c>
      <c r="FQ552">
        <f t="array" ref="FQ552:FQ554">MMULT(FM552:FO554,FJ552:FJ554)</f>
        <v>0.85329723890229081</v>
      </c>
      <c r="FS552" s="28">
        <f>(FD552^2)*(1-COS(RADIANS(EW552)))+(COS(RADIANS(EW552)))</f>
        <v>0.98480775301220802</v>
      </c>
      <c r="FT552" s="28">
        <f>(FD552*FD553)*(1-COS(RADIANS(EW552)))-FD554*(SIN(RADIANS(EW552)))</f>
        <v>-0.17364817766693033</v>
      </c>
      <c r="FU552" s="28">
        <f>(FD552*FD554)*(1-COS(RADIANS(EW552)))+FD553*(SIN(RADIANS(EW552)))</f>
        <v>0</v>
      </c>
      <c r="FW552" s="61">
        <f t="array" ref="FW552:FW554">MMULT(FS552:FU554,GG552:GG554)</f>
        <v>-0.37438520631643468</v>
      </c>
      <c r="FX552" s="13">
        <f>BX553</f>
        <v>0</v>
      </c>
      <c r="FY552" s="17">
        <v>1</v>
      </c>
      <c r="FZ552">
        <v>0</v>
      </c>
      <c r="GB552" s="73">
        <f>(FD552^2)*(1-COS(RADIANS(EY552-45)))+(COS(RADIANS(EY552-45)))</f>
        <v>-0.52460538148923408</v>
      </c>
      <c r="GC552" s="73">
        <f>(FD552*FD553)*(1-COS(RADIANS(EY552-45)))-FD554*(SIN(RADIANS(EY552-45)))</f>
        <v>0.85134551958211135</v>
      </c>
      <c r="GD552" s="73">
        <f>(FD552*FD554)*(1-COS(RADIANS(EY552-45)))+FD553*(SIN(RADIANS(EY552-45)))</f>
        <v>0</v>
      </c>
      <c r="GE552" s="10"/>
      <c r="GF552">
        <f t="array" ref="GF552:GF554">MMULT(GB552:GD554,FC552:FC554)</f>
        <v>-0.52460538148923408</v>
      </c>
      <c r="GG552" s="1">
        <f t="array" ref="GG552:GG554">MMULT(FM552:FO554,GF552:GF554)</f>
        <v>-0.52087869243467189</v>
      </c>
      <c r="GI552">
        <f>FA552+FW552</f>
        <v>0.55219862406888098</v>
      </c>
      <c r="GJ552">
        <f>GI552/(SQRT(GI552^2+GI553^2+GI554^2))</f>
        <v>0.39046339164098681</v>
      </c>
      <c r="GL552" t="e">
        <f>CH553+DC552</f>
        <v>#VALUE!</v>
      </c>
      <c r="GM552" t="e">
        <f>GL552/(SQRT(GL552^2+GL553^2+GL554^2))</f>
        <v>#VALUE!</v>
      </c>
      <c r="GO552" s="27">
        <f>FA553*FW554-FA554*FW553</f>
        <v>-3.5750839988414634E-2</v>
      </c>
    </row>
    <row r="553" spans="1:197" x14ac:dyDescent="0.2">
      <c r="A553" s="3">
        <f>C566+C569</f>
        <v>3.4570163839373336E-2</v>
      </c>
      <c r="B553" s="3">
        <f>C567*C568-C565*C570</f>
        <v>0.43437676713339518</v>
      </c>
      <c r="C553" s="3">
        <f>A554*B552-A552*B554</f>
        <v>7.9310268920785354E-2</v>
      </c>
      <c r="D553" t="s">
        <v>8</v>
      </c>
      <c r="E553" s="5">
        <f t="shared" ref="E553:F555" si="838">E548</f>
        <v>0.89699707659114825</v>
      </c>
      <c r="F553" s="6">
        <f t="shared" si="838"/>
        <v>-0.83821484324154183</v>
      </c>
      <c r="G553" s="7">
        <f>Q552</f>
        <v>0.91338652578000923</v>
      </c>
      <c r="H553" s="8">
        <f>AM552</f>
        <v>-0.36553817544573719</v>
      </c>
      <c r="J553" s="9">
        <f>((SUMPRODUCT(G553:G555,E553:E555))*(SUMPRODUCT(G553:G555,F553:F555)))-((SUMPRODUCT(H553:H555,E553:E555))*(SUMPRODUCT(H553:H555,F553:F555)))</f>
        <v>-3.4669895853430277E-2</v>
      </c>
      <c r="Q553" s="61">
        <v>-0.24813534182586178</v>
      </c>
      <c r="S553" s="17">
        <v>0</v>
      </c>
      <c r="T553">
        <v>0</v>
      </c>
      <c r="V553" s="73">
        <f>(T552*T553)*(1-COS(RADIANS(O552+45)))+T554*(SIN(RADIANS(O552+45)))</f>
        <v>-0.69716510285456468</v>
      </c>
      <c r="W553" s="73">
        <f>(T553^2)*(1-COS(RADIANS(O552+45)))+(COS(RADIANS(O552+45)))</f>
        <v>0.71691060765048265</v>
      </c>
      <c r="X553" s="73">
        <f>(T553*T554)*(1-COS(RADIANS(O552+45)))-T552*(SIN(RADIANS(O552+45)))</f>
        <v>0</v>
      </c>
      <c r="Y553" s="10"/>
      <c r="Z553">
        <v>-0.69716510285456468</v>
      </c>
      <c r="AA553" s="23">
        <f>SIN(RADIANS('[1]Biaxial Input'!$F$21))*(COS(RADIANS(0)))</f>
        <v>6.9756473744125524E-2</v>
      </c>
      <c r="AC553" s="30">
        <f>(AA552*AA553)*(1-COS(RADIANS(N552)))+AA554*(SIN(RADIANS(N552)))</f>
        <v>-9.3228300025961861E-3</v>
      </c>
      <c r="AD553" s="30">
        <f>(AA553^2)*(1-COS(RADIANS(N552)))+(COS(RADIANS(N552)))</f>
        <v>0.86667731956481153</v>
      </c>
      <c r="AE553" s="30">
        <f>(AA553*AA554)*(1-COS(RADIANS(N552)))-AA552*(SIN(RADIANS(N552)))</f>
        <v>-0.49878202512991204</v>
      </c>
      <c r="AG553">
        <v>-0.61090081835830357</v>
      </c>
      <c r="AI553" s="28">
        <f>(T552*T553)*(1-COS(RADIANS(M552)))+T554*(SIN(RADIANS(M552)))</f>
        <v>0.42261826174069944</v>
      </c>
      <c r="AJ553" s="28">
        <f>(T553^2)*(1-COS(RADIANS(M552)))+(COS(RADIANS(M552)))</f>
        <v>0.90630778703664994</v>
      </c>
      <c r="AK553" s="28">
        <f>(T553*T554)*(1-COS(RADIANS(M552)))-T552*(SIN(RADIANS(M552)))</f>
        <v>0</v>
      </c>
      <c r="AM553" s="61">
        <v>-0.84884377181686888</v>
      </c>
      <c r="AO553" s="17">
        <v>0</v>
      </c>
      <c r="AP553">
        <v>0</v>
      </c>
      <c r="AR553" s="73">
        <f>(T552*T553)*(1-COS(RADIANS(O552-45)))+T554*(SIN(RADIANS(O552-45)))</f>
        <v>-0.71691060765048298</v>
      </c>
      <c r="AS553" s="73">
        <f>(T553^2)*(1-COS(RADIANS(O552-45)))+(COS(RADIANS(O552-45)))</f>
        <v>-0.69716510285456434</v>
      </c>
      <c r="AT553" s="73">
        <f>(T553*T554)*(1-COS(RADIANS(O552-45)))-T552*(SIN(RADIANS(O552-45)))</f>
        <v>0</v>
      </c>
      <c r="AU553" s="10"/>
      <c r="AV553">
        <v>-0.71691060765048298</v>
      </c>
      <c r="AW553" s="1">
        <v>-0.61483061206844525</v>
      </c>
      <c r="AX553" s="10"/>
      <c r="AY553" s="11">
        <f>(G498^2)*F498+G498*G499*F499+G498*G500*F500-((H498^2)*F498+H498*H499*F499+H498*H500*F500)</f>
        <v>-0.39643679729129122</v>
      </c>
      <c r="AZ553" s="12">
        <f>G498*G499*F498+(G499^2)*F499+G499*G500*F500-(H498*H499*F498+(H499^2)*F499+H499*H500*F500)</f>
        <v>0.88989305323856271</v>
      </c>
      <c r="BA553" s="12">
        <f>G498*G500*F498+G499*G500*F499+(G500^2)*F500-(H498*H500*F498+H499*H500*F499+(H500^2)*F500)</f>
        <v>-0.1665334518643915</v>
      </c>
      <c r="BB553" s="12">
        <f>(G498^2)*E498+G498*G499*E499+G498*G500*E500-((H498^2)*E498+H498*H499*E499+H498*H500*E500)</f>
        <v>0.21589617959362717</v>
      </c>
      <c r="BC553" s="12">
        <f>G498*G499*E498+(G499^2)*E499+G499*G500*E500-(H498*H499*E498+(H499^2)*E499+H499*H500*E500)</f>
        <v>-0.81871523980773875</v>
      </c>
      <c r="BD553" s="24">
        <f>G498*G500*E498+G499*G500*E499+(G500^2)*E500-(H498*H500*E498+H499*H500*E499+(H500^2)*E500)</f>
        <v>9.9174957199354513E-2</v>
      </c>
      <c r="BE553" s="10">
        <f>J498</f>
        <v>1.4689964464898286E-2</v>
      </c>
      <c r="BY553" t="s">
        <v>8</v>
      </c>
      <c r="BZ553" s="5">
        <f t="shared" ref="BZ553:CA555" si="839">BZ548</f>
        <v>0.93180266183863136</v>
      </c>
      <c r="CA553" s="6">
        <f t="shared" si="839"/>
        <v>-0.87956522186239505</v>
      </c>
      <c r="CB553" s="7">
        <f>CY552</f>
        <v>0.91990878439519774</v>
      </c>
      <c r="CC553" s="8">
        <f>DU552</f>
        <v>-0.39049930324223647</v>
      </c>
      <c r="CE553" s="9">
        <f>((SUMPRODUCT(CB553:CB555,BZ553:BZ555))*(SUMPRODUCT(CB553:(CB555),CA553:CA555)))-((SUMPRODUCT(CC553:CC555,BZ553:BZ555))*(SUMPRODUCT(CC553:CC555,CA553:CA555)))</f>
        <v>-1.5543122344752192E-15</v>
      </c>
      <c r="CG553">
        <v>1</v>
      </c>
      <c r="CH553" t="s">
        <v>161</v>
      </c>
      <c r="CI553" s="67"/>
      <c r="CJ553" s="1" t="s">
        <v>8</v>
      </c>
      <c r="CK553" s="5">
        <f t="shared" ref="CK553:CL555" si="840">BZ553</f>
        <v>0.93180266183863136</v>
      </c>
      <c r="CL553" s="6">
        <f t="shared" si="840"/>
        <v>-0.87956522186239505</v>
      </c>
      <c r="CM553" s="7">
        <f>FA552</f>
        <v>0.92658383038531567</v>
      </c>
      <c r="CN553" s="8">
        <f>FW552</f>
        <v>-0.37438520631643468</v>
      </c>
      <c r="CO553" s="10"/>
      <c r="CP553">
        <f t="shared" si="837"/>
        <v>0.3492962422733713</v>
      </c>
      <c r="CQ553">
        <f t="shared" si="837"/>
        <v>-0.34518112468713447</v>
      </c>
      <c r="CR553">
        <f>CJ556</f>
        <v>0</v>
      </c>
      <c r="CS553">
        <f>CM556</f>
        <v>0</v>
      </c>
      <c r="CW553" s="28"/>
      <c r="CY553" s="61">
        <v>-0.35621803126661422</v>
      </c>
      <c r="DA553" s="17">
        <v>0</v>
      </c>
      <c r="DB553">
        <v>0</v>
      </c>
      <c r="DD553" s="73">
        <f>(DB552*DB553)*(1-COS(RADIANS(CW552+45)))+DB554*(SIN(RADIANS(CW552+45)))</f>
        <v>-0.53938350957495729</v>
      </c>
      <c r="DE553" s="73">
        <f>(DB553^2)*(1-COS(RADIANS(CW552+45)))+(COS(RADIANS(CW552+45)))</f>
        <v>0.84206022919895818</v>
      </c>
      <c r="DF553" s="73">
        <f>(DB553*DB554)*(1-COS(RADIANS(CW552+45)))-DB552*(SIN(RADIANS(CW552+45)))</f>
        <v>0</v>
      </c>
      <c r="DG553" s="10"/>
      <c r="DH553">
        <v>-0.53938350957495729</v>
      </c>
      <c r="DI553" s="23">
        <f>SIN(RADIANS('[1]Biaxial Input'!$F$21))*(COS(RADIANS(0)))</f>
        <v>6.9756473744125524E-2</v>
      </c>
      <c r="DK553" s="30">
        <f>(DI552*DI553)*(1-COS(RADIANS(CV552)))+DI554*(SIN(RADIANS(CV552)))</f>
        <v>-4.1965824879998722E-3</v>
      </c>
      <c r="DL553" s="30">
        <f>(DI553^2)*(1-COS(RADIANS(CV552)))+(COS(RADIANS(CV552)))</f>
        <v>0.9399860744203522</v>
      </c>
      <c r="DM553" s="30">
        <f>(DI553*DI554)*(1-COS(RADIANS(CV552)))-DI552*(SIN(RADIANS(CV552)))</f>
        <v>-0.34118699944639969</v>
      </c>
      <c r="DO553">
        <v>-0.51054676298413404</v>
      </c>
      <c r="DQ553" s="28">
        <f>(DB552*DB553)*(1-COS(RADIANS(CU552)))+DB554*(SIN(RADIANS(CU552)))</f>
        <v>0.17364817766693033</v>
      </c>
      <c r="DR553" s="28">
        <f>(DB553^2)*(1-COS(RADIANS(CU552)))+(COS(RADIANS(CU552)))</f>
        <v>0.98480775301220802</v>
      </c>
      <c r="DS553" s="28">
        <f>(DB553*DB554)*(1-COS(RADIANS(CU552)))-DB552*(SIN(RADIANS(CU552)))</f>
        <v>0</v>
      </c>
      <c r="DU553" s="61">
        <v>-0.87029251307816247</v>
      </c>
      <c r="DW553" s="17">
        <v>0</v>
      </c>
      <c r="DX553">
        <v>0</v>
      </c>
      <c r="DZ553" s="73">
        <f>(DB552*DB553)*(1-COS(RADIANS(CW552-45)))+DB554*(SIN(RADIANS(CW552-45)))</f>
        <v>-0.84206022919895818</v>
      </c>
      <c r="EA553" s="73">
        <f>(DB553^2)*(1-COS(RADIANS(CW552-45)))+(COS(RADIANS(CW552-45)))</f>
        <v>-0.53938350957495718</v>
      </c>
      <c r="EB553" s="73">
        <f>(DB553*DB554)*(1-COS(RADIANS(CW552-45)))-DB552*(SIN(RADIANS(CW552-45)))</f>
        <v>0</v>
      </c>
      <c r="EC553" s="10"/>
      <c r="ED553">
        <v>-0.84206022919895818</v>
      </c>
      <c r="EE553" s="1">
        <v>-0.78926132187963249</v>
      </c>
      <c r="EG553">
        <f>CY553+DU553</f>
        <v>-1.2265105443447766</v>
      </c>
      <c r="EH553">
        <f>EG553/(SQRT(EG552^2+EG553^2+EG554^2))</f>
        <v>-0.86727392310299534</v>
      </c>
      <c r="EJ553">
        <f>Q553+AM553</f>
        <v>-1.0969791136427307</v>
      </c>
      <c r="EK553">
        <f>EJ553/(SQRT(EJ552^2+EJ553^2+EJ554^2))</f>
        <v>-0.77568137007678306</v>
      </c>
      <c r="EM553" s="23">
        <f>CY554*DU552-CY552*DU554</f>
        <v>0.3401465211943725</v>
      </c>
      <c r="EP553" s="9">
        <f>((SUMPRODUCT(CM553:CM555,BZ553:BZ555))*(SUMPRODUCT(CM553:CM555,CA553:CA555)))-((SUMPRODUCT(CN553:CN555,BZ553:BZ555))*(SUMPRODUCT(CN553:CN555,CA553:CA555)))</f>
        <v>-3.3486028363782172E-2</v>
      </c>
      <c r="EY553" s="28"/>
      <c r="EZ553" s="10"/>
      <c r="FA553" s="61">
        <v>-0.34097507887750678</v>
      </c>
      <c r="FB553" s="13">
        <f>BW554</f>
        <v>0</v>
      </c>
      <c r="FC553" s="17">
        <v>0</v>
      </c>
      <c r="FD553">
        <v>0</v>
      </c>
      <c r="FF553" s="73">
        <f>(FD552*FD553)*(1-COS(RADIANS(EY552+45)))+FD554*(SIN(RADIANS(EY552+45)))</f>
        <v>-0.52460538148923419</v>
      </c>
      <c r="FG553" s="73">
        <f>(FD553^2)*(1-COS(RADIANS(EY552+45)))+(COS(RADIANS(EY552+45)))</f>
        <v>0.85134551958211135</v>
      </c>
      <c r="FH553" s="73">
        <f>(FD553*FD554)*(1-COS(RADIANS(EY552+45)))-FD552*(SIN(RADIANS(EY552+45)))</f>
        <v>0</v>
      </c>
      <c r="FI553" s="10"/>
      <c r="FJ553">
        <v>-0.52460538148923419</v>
      </c>
      <c r="FK553" s="23">
        <f>SIN(RADIANS(176))*(COS(RADIANS(0)))</f>
        <v>6.9756473744125524E-2</v>
      </c>
      <c r="FM553" s="30">
        <f>(FK552*FK553)*(1-COS(RADIANS(EX552)))+FK554*(SIN(RADIANS(EX552)))</f>
        <v>-4.1965824879998722E-3</v>
      </c>
      <c r="FN553" s="30">
        <f>(FK553^2)*(1-COS(RADIANS(EX552)))+(COS(RADIANS(EX552)))</f>
        <v>0.9399860744203522</v>
      </c>
      <c r="FO553" s="30">
        <f>(FK553*FK554)*(1-COS(RADIANS(EX552)))-FK552*(SIN(RADIANS(EX552)))</f>
        <v>-0.34118699944639969</v>
      </c>
      <c r="FQ553">
        <v>-0.49669449486457201</v>
      </c>
      <c r="FS553" s="28">
        <f>(FD552*FD553)*(1-COS(RADIANS(EW552)))+FD554*(SIN(RADIANS(EW552)))</f>
        <v>0.17364817766693033</v>
      </c>
      <c r="FT553" s="28">
        <f>(FD553^2)*(1-COS(RADIANS(EW552)))+(COS(RADIANS(EW552)))</f>
        <v>0.98480775301220802</v>
      </c>
      <c r="FU553" s="28">
        <f>(FD553*FD554)*(1-COS(RADIANS(EW552)))-FD552*(SIN(RADIANS(EW552)))</f>
        <v>0</v>
      </c>
      <c r="FW553" s="61">
        <v>-0.87637682517501814</v>
      </c>
      <c r="FX553" s="13">
        <f>BX554</f>
        <v>0</v>
      </c>
      <c r="FY553" s="17">
        <v>0</v>
      </c>
      <c r="FZ553">
        <v>0</v>
      </c>
      <c r="GB553" s="73">
        <f>(FD552*FD553)*(1-COS(RADIANS(EY552-45)))+FD554*(SIN(RADIANS(EY552-45)))</f>
        <v>-0.85134551958211135</v>
      </c>
      <c r="GC553" s="73">
        <f>(FD553^2)*(1-COS(RADIANS(EY552-45)))+(COS(RADIANS(EY552-45)))</f>
        <v>-0.52460538148923408</v>
      </c>
      <c r="GD553" s="73">
        <f>(FD553*FD554)*(1-COS(RADIANS(EY552-45)))-FD552*(SIN(RADIANS(EY552-45)))</f>
        <v>0</v>
      </c>
      <c r="GE553" s="10"/>
      <c r="GF553">
        <v>-0.85134551958211135</v>
      </c>
      <c r="GG553" s="1">
        <v>-0.79805138317027569</v>
      </c>
      <c r="GI553">
        <f>FA553+FW553</f>
        <v>-1.2173519040525249</v>
      </c>
      <c r="GJ553">
        <f>GI553/(SQRT(GI552^2+GI553^2+GI554^2))</f>
        <v>-0.86079778644589566</v>
      </c>
      <c r="GL553">
        <f>CH554+DC553</f>
        <v>-3.3486028363782172E-2</v>
      </c>
      <c r="GM553" t="e">
        <f>GL553/(SQRT(GL552^2+GL553^2+GL554^2))</f>
        <v>#VALUE!</v>
      </c>
      <c r="GO553" s="27">
        <f>FA554*FW552-FA552*FW554</f>
        <v>0.34014652119437261</v>
      </c>
    </row>
    <row r="554" spans="1:197" x14ac:dyDescent="0.2">
      <c r="A554" s="3">
        <f>C567+C570</f>
        <v>-0.47510527723095752</v>
      </c>
      <c r="B554" s="3">
        <f>C565*C569-C566*C568</f>
        <v>1.4970400906360593E-2</v>
      </c>
      <c r="C554" s="3">
        <f>A552*B553-A553*B552</f>
        <v>2.6208425632761691E-2</v>
      </c>
      <c r="D554" t="s">
        <v>9</v>
      </c>
      <c r="E554" s="5">
        <f t="shared" si="838"/>
        <v>0.37119038841203267</v>
      </c>
      <c r="F554" s="6">
        <f t="shared" si="838"/>
        <v>-0.29457406625173815</v>
      </c>
      <c r="G554" s="7">
        <f t="shared" ref="G554:G555" si="841">Q553</f>
        <v>-0.24813534182586178</v>
      </c>
      <c r="H554" s="8">
        <f t="shared" ref="H554:H555" si="842">AM553</f>
        <v>-0.84884377181686888</v>
      </c>
      <c r="J554" s="10"/>
      <c r="Q554" s="61">
        <v>-0.3227288438619752</v>
      </c>
      <c r="S554" s="17">
        <v>0</v>
      </c>
      <c r="T554">
        <v>1</v>
      </c>
      <c r="V554" s="73">
        <f>(T552*T554)*(1-COS(RADIANS(O552+45)))-T553*(SIN(RADIANS(O552+45)))</f>
        <v>0</v>
      </c>
      <c r="W554" s="73">
        <f>(T553*T554)*(1-COS(RADIANS(O552+45)))+T552*(SIN(RADIANS(O552+45)))</f>
        <v>0</v>
      </c>
      <c r="X554" s="73">
        <f>(T554^2)*(1-COS(RADIANS(O552+45)))+(COS(RADIANS(O552+45)))</f>
        <v>1</v>
      </c>
      <c r="Y554" s="10"/>
      <c r="Z554">
        <v>0</v>
      </c>
      <c r="AA554" s="23">
        <f>SIN(RADIANS('[1]Biaxial Input'!$F$21))*SIN(RADIANS(0))</f>
        <v>0</v>
      </c>
      <c r="AC554" s="30">
        <f>(AA552*AA554)*(1-COS(RADIANS(N552)))-AA553*(SIN(RADIANS(N552)))</f>
        <v>3.4878236872062755E-2</v>
      </c>
      <c r="AD554" s="30">
        <f>(AA553*AA554)*(1-COS(RADIANS(N552)))+AA552*(SIN(RADIANS(N552)))</f>
        <v>0.49878202512991204</v>
      </c>
      <c r="AE554" s="30">
        <f>(AA554^2)*(1-COS(RADIANS(N552)))+(COS(RADIANS(N552)))</f>
        <v>0.86602540378443871</v>
      </c>
      <c r="AG554">
        <v>-0.3227288438619752</v>
      </c>
      <c r="AI554" s="28">
        <f>(T552*T554)*(1-COS(RADIANS(M552)))-T553*(SIN(RADIANS(M552)))</f>
        <v>0</v>
      </c>
      <c r="AJ554" s="28">
        <f>(T553*T554)*(1-COS(RADIANS(M552)))+T552*(SIN(RADIANS(M552)))</f>
        <v>0</v>
      </c>
      <c r="AK554" s="28">
        <f>(T554^2)*(1-COS(RADIANS(M552)))+(COS(RADIANS(M552)))</f>
        <v>1</v>
      </c>
      <c r="AM554" s="61">
        <v>-0.38189801431732118</v>
      </c>
      <c r="AO554" s="17">
        <v>0</v>
      </c>
      <c r="AP554">
        <v>1</v>
      </c>
      <c r="AR554" s="73">
        <f>(T552*T552)*(1-COS(RADIANS(O552-45)))-T552*(SIN(RADIANS(O552-45)))</f>
        <v>0</v>
      </c>
      <c r="AS554" s="73">
        <f>(T553*T554)*(1-COS(RADIANS(O552-45)))+T552*(SIN(RADIANS(O552-45)))</f>
        <v>0</v>
      </c>
      <c r="AT554" s="73">
        <f>(T554^2)*(1-COS(RADIANS(O552-45)))+(COS(RADIANS(O552-45)))</f>
        <v>1</v>
      </c>
      <c r="AU554" s="10"/>
      <c r="AV554">
        <v>0</v>
      </c>
      <c r="AW554" s="1">
        <v>-0.38189801431732118</v>
      </c>
      <c r="AX554" s="10"/>
      <c r="AY554" s="11">
        <f>(G503^2)*F503+G503*G504*F504+G503*G505*F505-((H503^2)*F503+H503*H504*F504+H503*H505*F505)</f>
        <v>-0.42419301643080398</v>
      </c>
      <c r="AZ554" s="12">
        <f>G503*G504*F503+(G504^2)*F504+G504*G505*F505-(H503*H504*F503+(H504^2)*F504+H504*H505*F505)</f>
        <v>0.76424798561592</v>
      </c>
      <c r="BA554" s="12">
        <f>G503*G505*F503+G504*G505*F504+(G505^2)*F505-(H503*H505*F503+H504*H505*F504+(H505^2)*F505)</f>
        <v>-0.39873078827428599</v>
      </c>
      <c r="BB554" s="12">
        <f>(G503^2)*E503+G503*G504*E504+G503*G505*E505-((H503^2)*E503+H503*H504*E504+H503*H505*E505)</f>
        <v>0.11878762504171392</v>
      </c>
      <c r="BC554" s="12">
        <f>G503*G504*E503+(G504^2)*E504+G504*G505*E505-(H503*H504*E503+(H504^2)*E504+H504*H505*E505)</f>
        <v>-0.86527855836292111</v>
      </c>
      <c r="BD554" s="24">
        <f>G503*G505*E503+G504*G505*E504+(G505^2)*E505-(H503*H505*E503+H504*H505*E504+(H505^2)*E505)</f>
        <v>0.34085490912060823</v>
      </c>
      <c r="BE554" s="10">
        <f>J503</f>
        <v>-1.1114206188165832E-3</v>
      </c>
      <c r="BY554" t="s">
        <v>9</v>
      </c>
      <c r="BZ554" s="5">
        <f t="shared" si="839"/>
        <v>0.3492962422733713</v>
      </c>
      <c r="CA554" s="6">
        <f t="shared" si="839"/>
        <v>-0.34518112468713447</v>
      </c>
      <c r="CB554" s="7">
        <f>CY553</f>
        <v>-0.35621803126661422</v>
      </c>
      <c r="CC554" s="8">
        <f>DU553</f>
        <v>-0.87029251307816247</v>
      </c>
      <c r="CE554" s="10"/>
      <c r="CH554">
        <f>((SUMPRODUCT(CM553:CM555,CK553:CK555))*(SUMPRODUCT(CM553:CM555,CL553:CL555)))-((SUMPRODUCT(CN553:CN555,CK553:CK555))*(SUMPRODUCT(CN553:CN555,CL553:CL555)))</f>
        <v>-3.3486028363782172E-2</v>
      </c>
      <c r="CI554" s="67"/>
      <c r="CJ554" s="10" t="s">
        <v>9</v>
      </c>
      <c r="CK554" s="5">
        <f t="shared" si="840"/>
        <v>0.3492962422733713</v>
      </c>
      <c r="CL554" s="6">
        <f t="shared" si="840"/>
        <v>-0.34518112468713447</v>
      </c>
      <c r="CM554" s="7">
        <f>FA553</f>
        <v>-0.34097507887750678</v>
      </c>
      <c r="CN554" s="8">
        <f>FW553</f>
        <v>-0.87637682517501814</v>
      </c>
      <c r="CP554">
        <f t="shared" si="837"/>
        <v>-9.8670839279614439E-2</v>
      </c>
      <c r="CQ554">
        <f t="shared" si="837"/>
        <v>-0.32743703463395935</v>
      </c>
      <c r="CR554">
        <f>CK556</f>
        <v>0</v>
      </c>
      <c r="CS554">
        <f>CN556</f>
        <v>0</v>
      </c>
      <c r="CW554" s="28"/>
      <c r="CY554" s="61">
        <v>-0.16394066790484582</v>
      </c>
      <c r="DA554" s="17">
        <v>0</v>
      </c>
      <c r="DB554">
        <v>1</v>
      </c>
      <c r="DD554" s="73">
        <f>(DB552*DB554)*(1-COS(RADIANS(CW552+45)))-DB553*(SIN(RADIANS(CW552+45)))</f>
        <v>0</v>
      </c>
      <c r="DE554" s="73">
        <f>(DB553*DB554)*(1-COS(RADIANS(CW552+45)))+DB552*(SIN(RADIANS(CW552+45)))</f>
        <v>0</v>
      </c>
      <c r="DF554" s="73">
        <f>(DB554^2)*(1-COS(RADIANS(CW552+45)))+(COS(RADIANS(CW552+45)))</f>
        <v>1</v>
      </c>
      <c r="DG554" s="10"/>
      <c r="DH554">
        <v>0</v>
      </c>
      <c r="DI554" s="23">
        <f>SIN(RADIANS('[1]Biaxial Input'!$F$21))*SIN(RADIANS(0))</f>
        <v>0</v>
      </c>
      <c r="DK554" s="30">
        <f>(DI552*DI554)*(1-COS(RADIANS(CV552)))-DI553*(SIN(RADIANS(CV552)))</f>
        <v>2.3858119147859059E-2</v>
      </c>
      <c r="DL554" s="30">
        <f>(DI553*DI554)*(1-COS(RADIANS(CV552)))+DI552*(SIN(RADIANS(CV552)))</f>
        <v>0.34118699944639969</v>
      </c>
      <c r="DM554" s="30">
        <f>(DI554^2)*(1-COS(RADIANS(CV552)))+(COS(RADIANS(CV552)))</f>
        <v>0.93969262078590843</v>
      </c>
      <c r="DO554">
        <v>-0.16394066790484582</v>
      </c>
      <c r="DQ554" s="28">
        <f>(DB552*DB554)*(1-COS(RADIANS(CU552)))-DB553*(SIN(RADIANS(CU552)))</f>
        <v>0</v>
      </c>
      <c r="DR554" s="28">
        <f>(DB553*DB554)*(1-COS(RADIANS(CU552)))+DB552*(SIN(RADIANS(CU552)))</f>
        <v>0</v>
      </c>
      <c r="DS554" s="28">
        <f>(DB554^2)*(1-COS(RADIANS(CU552)))+(COS(RADIANS(CU552)))</f>
        <v>1</v>
      </c>
      <c r="DU554" s="61">
        <v>-0.30016867899136984</v>
      </c>
      <c r="DW554" s="17">
        <v>0</v>
      </c>
      <c r="DX554">
        <v>1</v>
      </c>
      <c r="DZ554" s="73">
        <f>(DB552*DB552)*(1-COS(RADIANS(CW552-45)))-DB552*(SIN(RADIANS(CW552-45)))</f>
        <v>0</v>
      </c>
      <c r="EA554" s="73">
        <f>(DB553*DB554)*(1-COS(RADIANS(CW552-45)))+DB552*(SIN(RADIANS(CW552-45)))</f>
        <v>0</v>
      </c>
      <c r="EB554" s="73">
        <f>(DB554^2)*(1-COS(RADIANS(CW552-45)))+(COS(RADIANS(CW552-45)))</f>
        <v>1</v>
      </c>
      <c r="EC554" s="10"/>
      <c r="ED554">
        <v>0</v>
      </c>
      <c r="EE554" s="1">
        <v>-0.30016867899136984</v>
      </c>
      <c r="EG554">
        <f>CY554+DU554</f>
        <v>-0.46410934689621564</v>
      </c>
      <c r="EH554">
        <f>EG554/(SQRT(EG552^2+EG553^2+EG554^2))</f>
        <v>-0.32817486640237387</v>
      </c>
      <c r="EJ554">
        <f>Q554+AM554</f>
        <v>-0.70462685817929638</v>
      </c>
      <c r="EK554">
        <f>EJ554/(SQRT(EJ552^2+EJ553^2+EJ554^2))</f>
        <v>-0.49824642962475207</v>
      </c>
      <c r="EM554" s="23">
        <f>CY552*DU553-CY553*DU552</f>
        <v>-0.93969262078590821</v>
      </c>
      <c r="ER554">
        <f t="shared" ref="ER554:ES556" si="843">CK553</f>
        <v>0.93180266183863136</v>
      </c>
      <c r="ES554">
        <f t="shared" si="843"/>
        <v>-0.87956522186239505</v>
      </c>
      <c r="ET554" t="e">
        <f>#REF!</f>
        <v>#REF!</v>
      </c>
      <c r="EU554" t="e">
        <f>#REF!</f>
        <v>#REF!</v>
      </c>
      <c r="EY554" s="28"/>
      <c r="EZ554" s="10"/>
      <c r="FA554" s="61">
        <v>-0.15867703316155965</v>
      </c>
      <c r="FB554" s="13">
        <f>BW555</f>
        <v>0</v>
      </c>
      <c r="FC554" s="17">
        <v>0</v>
      </c>
      <c r="FD554">
        <v>1</v>
      </c>
      <c r="FF554" s="73">
        <f>(FD552*FD554)*(1-COS(RADIANS(EY552+45)))-FD553*(SIN(RADIANS(EY552+45)))</f>
        <v>0</v>
      </c>
      <c r="FG554" s="73">
        <f>(FD553*FD554)*(1-COS(RADIANS(EY552+45)))+FD552*(SIN(RADIANS(EY552+45)))</f>
        <v>0</v>
      </c>
      <c r="FH554" s="73">
        <f>(FD554^2)*(1-COS(RADIANS(EY552+45)))+(COS(RADIANS(EY552+45)))</f>
        <v>1</v>
      </c>
      <c r="FI554" s="10"/>
      <c r="FJ554">
        <v>0</v>
      </c>
      <c r="FK554" s="23">
        <f>SIN(RADIANS(176))*SIN(RADIANS(0))</f>
        <v>0</v>
      </c>
      <c r="FM554" s="30">
        <f>(FK552*FK554)*(1-COS(RADIANS(EX552)))-FK553*(SIN(RADIANS(EX552)))</f>
        <v>2.3858119147859059E-2</v>
      </c>
      <c r="FN554" s="30">
        <f>(FK553*FK554)*(1-COS(RADIANS(EX552)))+FK552*(SIN(RADIANS(EX552)))</f>
        <v>0.34118699944639969</v>
      </c>
      <c r="FO554" s="30">
        <f>(FK554^2)*(1-COS(RADIANS(EX552)))+(COS(RADIANS(EX552)))</f>
        <v>0.93969262078590843</v>
      </c>
      <c r="FQ554">
        <v>-0.15867703316155965</v>
      </c>
      <c r="FS554" s="28">
        <f>(FD552*FD554)*(1-COS(RADIANS(EW552)))-FD553*(SIN(RADIANS(EW552)))</f>
        <v>0</v>
      </c>
      <c r="FT554" s="28">
        <f>(FD553*FD554)*(1-COS(RADIANS(EW552)))+FD552*(SIN(RADIANS(EW552)))</f>
        <v>0</v>
      </c>
      <c r="FU554" s="28">
        <f>(FD554^2)*(1-COS(RADIANS(EW552)))+(COS(RADIANS(EW552)))</f>
        <v>1</v>
      </c>
      <c r="FW554" s="61">
        <v>-0.3029841210155349</v>
      </c>
      <c r="FX554" s="13">
        <f>BX555</f>
        <v>0</v>
      </c>
      <c r="FY554" s="17">
        <v>0</v>
      </c>
      <c r="FZ554">
        <v>1</v>
      </c>
      <c r="GB554" s="73">
        <f>(FD552*FD552)*(1-COS(RADIANS(EY552-45)))-FD552*(SIN(RADIANS(EY552-45)))</f>
        <v>0</v>
      </c>
      <c r="GC554" s="73">
        <f>(FD553*FD554)*(1-COS(RADIANS(EY552-45)))+FD552*(SIN(RADIANS(EY552-45)))</f>
        <v>0</v>
      </c>
      <c r="GD554" s="73">
        <f>(FD554^2)*(1-COS(RADIANS(EY552-45)))+(COS(RADIANS(EY552-45)))</f>
        <v>1</v>
      </c>
      <c r="GE554" s="10"/>
      <c r="GF554">
        <v>0</v>
      </c>
      <c r="GG554" s="1">
        <v>-0.3029841210155349</v>
      </c>
      <c r="GI554">
        <f>FA554+FW554</f>
        <v>-0.46166115417709452</v>
      </c>
      <c r="GJ554">
        <f>GI554/(SQRT(GI552^2+GI553^2+GI554^2))</f>
        <v>-0.32644373272903171</v>
      </c>
      <c r="GL554" t="e">
        <f>#REF!+DC554</f>
        <v>#REF!</v>
      </c>
      <c r="GM554" t="e">
        <f>GL554/(SQRT(GL552^2+GL553^2+GL554^2))</f>
        <v>#REF!</v>
      </c>
      <c r="GO554" s="27">
        <f>FA552*FW553-FA553*FW552</f>
        <v>-0.93969262078590843</v>
      </c>
    </row>
    <row r="555" spans="1:197" x14ac:dyDescent="0.2">
      <c r="D555" t="s">
        <v>10</v>
      </c>
      <c r="E555" s="5">
        <f t="shared" si="838"/>
        <v>-0.24002904019609339</v>
      </c>
      <c r="F555" s="6">
        <f t="shared" si="838"/>
        <v>-0.45893572105630898</v>
      </c>
      <c r="G555" s="7">
        <f t="shared" si="841"/>
        <v>-0.3227288438619752</v>
      </c>
      <c r="H555" s="8">
        <f t="shared" si="842"/>
        <v>-0.38189801431732118</v>
      </c>
      <c r="J555" s="10"/>
      <c r="AW555" s="1"/>
      <c r="AX555" s="10"/>
      <c r="AY555" s="11">
        <f>(G508^2)*F508+G508*G509*F509+G508*G510*F510-((H508^2)*F508+H508*H509*F509+H508*H510*F510)</f>
        <v>0.43069559714069211</v>
      </c>
      <c r="AZ555" s="12">
        <f>G508*G509*F508+(G509^2)*F509+G509*G510*F510-(H508*H509*F508+(H509^2)*F509+H509*H510*F510)</f>
        <v>-0.66578014035065292</v>
      </c>
      <c r="BA555" s="12">
        <f>G508*G510*F508+G509*G510*F509+(G510^2)*F510-(H508*H510*F508+H509*H510*F509+(H510^2)*F510)</f>
        <v>0.43803838725627764</v>
      </c>
      <c r="BB555" s="12">
        <f>(G508^2)*E508+G508*G509*E509+G508*G510*E510-((H508^2)*E508+H508*H509*E509+H508*H510*E510)</f>
        <v>-7.4851999931251689E-2</v>
      </c>
      <c r="BC555" s="12">
        <f>G508*G509*E508+(G509^2)*E509+G509*G510*E510-(H508*H509*E508+(H509^2)*E509+H509*H510*E510)</f>
        <v>0.85647786089763511</v>
      </c>
      <c r="BD555" s="24">
        <f>G508*G510*E508+G509*G510*E509+(G510^2)*E510-(H508*H510*E508+H509*H510*E509+(H510^2)*E510)</f>
        <v>-0.48724400274568069</v>
      </c>
      <c r="BE555" s="10">
        <f>J508</f>
        <v>3.4059568979934229E-2</v>
      </c>
      <c r="BY555" t="s">
        <v>10</v>
      </c>
      <c r="BZ555" s="5">
        <f t="shared" si="839"/>
        <v>-9.8670839279614439E-2</v>
      </c>
      <c r="CA555" s="6">
        <f t="shared" si="839"/>
        <v>-0.32743703463395935</v>
      </c>
      <c r="CB555" s="7">
        <f>CY554</f>
        <v>-0.16394066790484582</v>
      </c>
      <c r="CC555" s="8">
        <f>DU554</f>
        <v>-0.30016867899136984</v>
      </c>
      <c r="CE555" s="10"/>
      <c r="CG555" s="10" t="s">
        <v>160</v>
      </c>
      <c r="CH555" s="10">
        <f>-CH552*((EY552-CW552)/(CH554-CE553))</f>
        <v>282.35831847186967</v>
      </c>
      <c r="CI555" s="67"/>
      <c r="CJ555" s="10" t="s">
        <v>10</v>
      </c>
      <c r="CK555" s="5">
        <f t="shared" si="840"/>
        <v>-9.8670839279614439E-2</v>
      </c>
      <c r="CL555" s="6">
        <f t="shared" si="840"/>
        <v>-0.32743703463395935</v>
      </c>
      <c r="CM555" s="7">
        <f>FA554</f>
        <v>-0.15867703316155965</v>
      </c>
      <c r="CN555" s="8">
        <f>FW554</f>
        <v>-0.3029841210155349</v>
      </c>
      <c r="CW555" s="28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EE555" s="1"/>
      <c r="EI555" s="64">
        <f>(DEGREES(ACOS((EH552*EK552+EH553*EK553+EH554*EK554)/((SQRT(EH552^2+EH553^2+EH554^2))*(SQRT(EK552^2+EK553^2+EK554^2))))))</f>
        <v>11.110241377233054</v>
      </c>
      <c r="ER555">
        <f t="shared" si="843"/>
        <v>0.3492962422733713</v>
      </c>
      <c r="ES555">
        <f t="shared" si="843"/>
        <v>-0.34518112468713447</v>
      </c>
      <c r="ET555" t="e">
        <f>#REF!</f>
        <v>#REF!</v>
      </c>
      <c r="EU555" t="e">
        <f>#REF!</f>
        <v>#REF!</v>
      </c>
      <c r="EY555" s="28"/>
      <c r="EZ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GG555" s="1"/>
      <c r="GK555" s="64" t="e">
        <f>(DEGREES(ACOS((GJ552*GM552+GJ553*GM553+GJ554*GM554)/((SQRT(GJ552^2+GJ553^2+GJ554^2))*(SQRT(GM552^2+GM553^2+GM554^2))))))</f>
        <v>#VALUE!</v>
      </c>
    </row>
    <row r="556" spans="1:197" x14ac:dyDescent="0.2">
      <c r="A556" s="4"/>
      <c r="B556" s="4" t="s">
        <v>2</v>
      </c>
      <c r="C556" s="4" t="s">
        <v>21</v>
      </c>
      <c r="J556" s="10"/>
      <c r="Q556" s="82" t="s">
        <v>148</v>
      </c>
      <c r="R556" s="13"/>
      <c r="T556" s="10"/>
      <c r="U556" s="10"/>
      <c r="V556" s="10"/>
      <c r="W556" s="10"/>
      <c r="X556" s="10"/>
      <c r="Y556" s="10"/>
      <c r="Z556" s="80"/>
      <c r="AA556" s="23" t="s">
        <v>149</v>
      </c>
      <c r="AE556" s="1"/>
      <c r="AG556" s="80"/>
      <c r="AK556" s="13"/>
      <c r="AL556" s="81"/>
      <c r="AM556" s="82" t="s">
        <v>150</v>
      </c>
      <c r="AO556" s="13"/>
      <c r="AP556" s="13"/>
      <c r="AS556" s="1"/>
      <c r="AW556" s="1"/>
      <c r="AX556" s="14" t="s">
        <v>11</v>
      </c>
      <c r="AY556" s="11">
        <f>(G513^2)*F513+G513*G514*F514+G513*G515*F515-((H513^2)*F513+H513*H514*F514+H513*H515*F515)</f>
        <v>-0.4406202669338033</v>
      </c>
      <c r="AZ556" s="12">
        <f>G513*G514*F513+(G514^2)*F514+G514*G515*F515-(H513*H514*F513+(H514^2)*F514+H514*H515*F515)</f>
        <v>0.66463627587303331</v>
      </c>
      <c r="BA556" s="12">
        <f>G513*G515*F513+G514*G515*F514+(G515^2)*F515-(H513*H515*F513+H514*H515*F514+(H515^2)*F515)</f>
        <v>-0.55784983997676352</v>
      </c>
      <c r="BB556" s="12">
        <f>(G513^2)*E513+G513*G514*E514+G513*G515*E515-((H513^2)*E513+H513*H514*E514+H513*H515*E515)</f>
        <v>4.1662901500301552E-2</v>
      </c>
      <c r="BC556" s="12">
        <f>G513*G514*E513+(G514^2)*E514+G514*G515*E515-(H513*H514*E513+(H514^2)*E514+H514*H515*E515)</f>
        <v>-0.81406578446036937</v>
      </c>
      <c r="BD556" s="24">
        <f>G513*G515*E513+G514*G515*E514+(G515^2)*E515-(H513*H515*E513+H514*H515*E514+(H515^2)*E515)</f>
        <v>0.47829909085924993</v>
      </c>
      <c r="BE556" s="10">
        <f>J513</f>
        <v>-1.4628332269227995E-2</v>
      </c>
      <c r="BV556" s="3" t="s">
        <v>19</v>
      </c>
      <c r="BW556" s="3" t="s">
        <v>18</v>
      </c>
      <c r="BX556" s="3" t="s">
        <v>20</v>
      </c>
      <c r="CS556" s="15"/>
      <c r="CW556" s="28"/>
      <c r="CY556" s="82" t="s">
        <v>148</v>
      </c>
      <c r="CZ556" s="13"/>
      <c r="DB556" s="10"/>
      <c r="DC556" s="10"/>
      <c r="DD556" s="10"/>
      <c r="DE556" s="10"/>
      <c r="DF556" s="10"/>
      <c r="DG556" s="10"/>
      <c r="DH556" s="80"/>
      <c r="DI556" s="23" t="s">
        <v>149</v>
      </c>
      <c r="DM556" s="1"/>
      <c r="DO556" s="80"/>
      <c r="DS556" s="13"/>
      <c r="DT556" s="81"/>
      <c r="DU556" s="82" t="s">
        <v>150</v>
      </c>
      <c r="DW556" s="13"/>
      <c r="DX556" s="13"/>
      <c r="EA556" s="1"/>
      <c r="EE556" s="1"/>
      <c r="EI556" s="13"/>
      <c r="ER556">
        <f t="shared" si="843"/>
        <v>-9.8670839279614439E-2</v>
      </c>
      <c r="ES556">
        <f t="shared" si="843"/>
        <v>-0.32743703463395935</v>
      </c>
      <c r="ET556" t="e">
        <f>#REF!</f>
        <v>#REF!</v>
      </c>
      <c r="EU556" t="e">
        <f>#REF!</f>
        <v>#REF!</v>
      </c>
      <c r="EY556" s="28"/>
      <c r="EZ556" s="10"/>
      <c r="FA556" s="82" t="s">
        <v>148</v>
      </c>
      <c r="FB556" s="13"/>
      <c r="FD556" s="10"/>
      <c r="FE556" s="10"/>
      <c r="FF556" s="10"/>
      <c r="FG556" s="10"/>
      <c r="FH556" s="10"/>
      <c r="FI556" s="10"/>
      <c r="FJ556" s="80"/>
      <c r="FK556" s="23" t="s">
        <v>149</v>
      </c>
      <c r="FO556" s="1"/>
      <c r="FQ556" s="80"/>
      <c r="FU556" s="13"/>
      <c r="FV556" s="81"/>
      <c r="FW556" s="82" t="s">
        <v>150</v>
      </c>
      <c r="FY556" s="13"/>
      <c r="FZ556" s="13"/>
      <c r="GC556" s="1"/>
      <c r="GG556" s="1"/>
      <c r="GK556" s="13"/>
    </row>
    <row r="557" spans="1:197" x14ac:dyDescent="0.2">
      <c r="A557" s="4" t="s">
        <v>19</v>
      </c>
      <c r="B557" s="4">
        <f>DEGREES(ACOS(A554/(SQRT((A552^2)+(A553^2)+(A554^2)))))</f>
        <v>173.00537376688368</v>
      </c>
      <c r="C557" s="4">
        <f>DEGREES(ATAN(A553/A552))</f>
        <v>36.375045609270785</v>
      </c>
      <c r="E557" s="5" t="s">
        <v>4</v>
      </c>
      <c r="F557" s="6" t="s">
        <v>5</v>
      </c>
      <c r="G557" s="7" t="s">
        <v>6</v>
      </c>
      <c r="H557" s="8" t="s">
        <v>1</v>
      </c>
      <c r="I557">
        <v>17</v>
      </c>
      <c r="J557" s="9" t="s">
        <v>7</v>
      </c>
      <c r="K557">
        <v>17</v>
      </c>
      <c r="M557" s="17">
        <f>A493</f>
        <v>40</v>
      </c>
      <c r="N557" s="17">
        <f>B493</f>
        <v>-40</v>
      </c>
      <c r="O557" s="17">
        <f>C493</f>
        <v>259.10000000000002</v>
      </c>
      <c r="Q557" s="61">
        <f t="array" ref="Q557:Q559">MMULT(AI557:AK559,AG557:AG559)</f>
        <v>0.85352544736199099</v>
      </c>
      <c r="R557" s="13"/>
      <c r="S557" s="17">
        <v>1</v>
      </c>
      <c r="T557">
        <v>0</v>
      </c>
      <c r="V557" s="73">
        <f>(T557^2)*(1-COS(RADIANS(O557+45)))+(COS(RADIANS(O557+45)))</f>
        <v>0.56063899456324184</v>
      </c>
      <c r="W557" s="73">
        <f>(T557*T558)*(1-COS(RADIANS(O557+45)))-T559*(SIN(RADIANS(O557+45)))</f>
        <v>0.8280603346224944</v>
      </c>
      <c r="X557" s="73">
        <f>(T557*T559)*(1-COS(RADIANS(O557+45)))+T558*(SIN(RADIANS(O557+45)))</f>
        <v>0</v>
      </c>
      <c r="Y557" s="10"/>
      <c r="Z557">
        <f t="array" ref="Z557:Z559">MMULT(V557:X559,S557:S559)</f>
        <v>0.56063899456324184</v>
      </c>
      <c r="AA557" s="23">
        <f>COS(RADIANS('[1]Biaxial Input'!$F$21))</f>
        <v>-0.9975640502598242</v>
      </c>
      <c r="AC557" s="30">
        <f>(AA557^2)*(1-COS(RADIANS(N557)))+(COS(RADIANS(N557)))</f>
        <v>0.99886158030145311</v>
      </c>
      <c r="AD557" s="30">
        <f>(AA557*AA558)*(1-COS(RADIANS(N557)))-AA559*(SIN(RADIANS(N557)))</f>
        <v>-1.6280160168985456E-2</v>
      </c>
      <c r="AE557" s="30">
        <f>(AA557*AA559)*(1-COS(RADIANS(N557)))+AA558*(SIN(RADIANS(N557)))</f>
        <v>-4.4838597018148282E-2</v>
      </c>
      <c r="AG557">
        <f t="array" ref="AG557:AG559">MMULT(AC557:AE559,Z557:Z559)</f>
        <v>0.57348170696529543</v>
      </c>
      <c r="AI557" s="28">
        <f>(T557^2)*(1-COS(RADIANS(M557)))+(COS(RADIANS(M557)))</f>
        <v>0.76604444311897801</v>
      </c>
      <c r="AJ557" s="28">
        <f>(T557*T558)*(1-COS(RADIANS(M557)))-T559*(SIN(RADIANS(M557)))</f>
        <v>-0.64278760968653925</v>
      </c>
      <c r="AK557" s="28">
        <f>(T557*T559)*(1-COS(RADIANS(M557)))+T558*(SIN(RADIANS(M557)))</f>
        <v>0</v>
      </c>
      <c r="AM557" s="61">
        <f t="array" ref="AM557:AM559">MMULT(AI557:AK559,AW557:AW559)</f>
        <v>-0.3588112933432448</v>
      </c>
      <c r="AN557" s="13"/>
      <c r="AO557" s="17">
        <v>1</v>
      </c>
      <c r="AP557">
        <v>0</v>
      </c>
      <c r="AR557" s="73">
        <f>(T557^2)*(1-COS(RADIANS(O557-45)))+(COS(RADIANS(O557-45)))</f>
        <v>-0.82806033462249429</v>
      </c>
      <c r="AS557" s="73">
        <f>(T557*T558)*(1-COS(RADIANS(O557-45)))-T559*(SIN(RADIANS(O557-45)))</f>
        <v>0.56063899456324184</v>
      </c>
      <c r="AT557" s="73">
        <f>(T557*T559)*(1-COS(RADIANS(O557-45)))+T558*(SIN(RADIANS(O557-45)))</f>
        <v>0</v>
      </c>
      <c r="AU557" s="10"/>
      <c r="AV557">
        <f t="array" ref="AV557:AV559">MMULT(AR557:AT559,S557:S559)</f>
        <v>-0.82806033462249429</v>
      </c>
      <c r="AW557" s="1">
        <f t="array" ref="AW557:AW559">MMULT(AC557:AE559,AV557:AV559)</f>
        <v>-0.81799036179750617</v>
      </c>
      <c r="AX557" s="10"/>
      <c r="AY557" s="11">
        <f>(G518^2)*F518+G518*G519*F519+G518*G520*F520-((H518^2)*F518+H518*H519*F519+H518*H520*F520)</f>
        <v>-0.40941750137514493</v>
      </c>
      <c r="AZ557" s="12">
        <f>G518*G519*F518+(G519^2)*F519+G519*G520*F520-(H518*H519*F518+(H519^2)*F519+H519*H520*F520)</f>
        <v>0.76074456353014852</v>
      </c>
      <c r="BA557" s="12">
        <f>G518*G520*F518+G519*G520*F519+(G520^2)*F520-(H518*H520*F518+H519*H520*F519+(H520^2)*F520)</f>
        <v>-0.48776594619521002</v>
      </c>
      <c r="BB557" s="12">
        <f>(G518^2)*E518+G518*G519*E519+G518*G520*E520-((H518^2)*E518+H518*H519*E519+H518*H520*E520)</f>
        <v>8.8228138618426433E-2</v>
      </c>
      <c r="BC557" s="12">
        <f>G518*G519*E518+(G519^2)*E519+G519*G520*E520-(H518*H519*E518+(H519^2)*E519+H519*H520*E520)</f>
        <v>-0.69079249884424032</v>
      </c>
      <c r="BD557" s="24">
        <f>G518*G520*E518+G519*G520*E519+(G520^2)*E520-(H518*H520*E518+H519*H520*E519+(H520^2)*E520)</f>
        <v>0.21206163605938289</v>
      </c>
      <c r="BE557" s="10">
        <f>J518</f>
        <v>3.221276008591617E-2</v>
      </c>
      <c r="BV557" s="3">
        <f>CH484+CG486</f>
        <v>-3.2814675458908149E-2</v>
      </c>
      <c r="BW557" s="3" t="e">
        <f>#REF!*CG488-#REF!*#REF!</f>
        <v>#REF!</v>
      </c>
      <c r="BX557" s="3" t="e">
        <f>BV558*BW559-BV559*BW558</f>
        <v>#REF!</v>
      </c>
      <c r="BZ557" s="5" t="s">
        <v>4</v>
      </c>
      <c r="CA557" s="6" t="s">
        <v>5</v>
      </c>
      <c r="CB557" s="7" t="s">
        <v>6</v>
      </c>
      <c r="CC557" s="8" t="s">
        <v>1</v>
      </c>
      <c r="CD557">
        <v>16</v>
      </c>
      <c r="CE557" s="9" t="s">
        <v>7</v>
      </c>
      <c r="CG557" s="90" t="s">
        <v>157</v>
      </c>
      <c r="CH557" s="61">
        <f>CE558-((CH559-CE558)/(EY557-CW557))*CW557</f>
        <v>8.9983656072148666</v>
      </c>
      <c r="CI557" s="10"/>
      <c r="CK557" s="5" t="s">
        <v>4</v>
      </c>
      <c r="CL557" s="6" t="s">
        <v>5</v>
      </c>
      <c r="CM557" s="7" t="s">
        <v>6</v>
      </c>
      <c r="CN557" s="8" t="s">
        <v>1</v>
      </c>
      <c r="CO557" s="10"/>
      <c r="CP557">
        <f t="shared" ref="CP557:CQ559" si="844">BZ558</f>
        <v>0.93180266183863136</v>
      </c>
      <c r="CQ557">
        <f t="shared" si="844"/>
        <v>-0.87956522186239505</v>
      </c>
      <c r="CR557">
        <f>CI561</f>
        <v>0</v>
      </c>
      <c r="CS557">
        <f>CL561</f>
        <v>0</v>
      </c>
      <c r="CU557" s="17">
        <f>CU461</f>
        <v>25</v>
      </c>
      <c r="CV557" s="17">
        <f>CV461</f>
        <v>-30</v>
      </c>
      <c r="CW557" s="31">
        <f>CH464</f>
        <v>269.4807061710261</v>
      </c>
      <c r="CY557" s="61">
        <f t="array" ref="CY557:CY559">MMULT(DQ557:DS559,DO557:DO559)</f>
        <v>0.90472825278681634</v>
      </c>
      <c r="CZ557" s="13"/>
      <c r="DA557" s="17">
        <v>1</v>
      </c>
      <c r="DB557">
        <v>0</v>
      </c>
      <c r="DD557" s="73">
        <f>(DB557^2)*(1-COS(RADIANS(CW557+45)))+(COS(RADIANS(CW557+45)))</f>
        <v>0.70066904400877095</v>
      </c>
      <c r="DE557" s="73">
        <f>(DB557*DB558)*(1-COS(RADIANS(CW557+45)))-DB559*(SIN(RADIANS(CW557+45)))</f>
        <v>0.71348643348548324</v>
      </c>
      <c r="DF557" s="73">
        <f>(DB557*DB559)*(1-COS(RADIANS(CW557+45)))+DB558*(SIN(RADIANS(CW557+45)))</f>
        <v>0</v>
      </c>
      <c r="DG557" s="10"/>
      <c r="DH557">
        <f t="array" ref="DH557:DH559">MMULT(DD557:DF559,DA557:DA559)</f>
        <v>0.70066904400877095</v>
      </c>
      <c r="DI557" s="23">
        <f>COS(RADIANS('[1]Biaxial Input'!$F$21))</f>
        <v>-0.9975640502598242</v>
      </c>
      <c r="DK557" s="30">
        <f>(DI557^2)*(1-COS(RADIANS(CV557)))+(COS(RADIANS(CV557)))</f>
        <v>0.99934808421962718</v>
      </c>
      <c r="DL557" s="30">
        <f>(DI557*DI558)*(1-COS(RADIANS(CV557)))-DI559*(SIN(RADIANS(CV557)))</f>
        <v>-9.3228300025961861E-3</v>
      </c>
      <c r="DM557" s="30">
        <f>(DI557*DI559)*(1-COS(RADIANS(CV557)))+DI558*(SIN(RADIANS(CV557)))</f>
        <v>-3.4878236872062755E-2</v>
      </c>
      <c r="DO557">
        <f t="array" ref="DO557:DO559">MMULT(DK557:DM559,DH557:DH559)</f>
        <v>0.70686397953070668</v>
      </c>
      <c r="DQ557" s="28">
        <f>(DB557^2)*(1-COS(RADIANS(CU557)))+(COS(RADIANS(CU557)))</f>
        <v>0.90630778703664994</v>
      </c>
      <c r="DR557" s="28">
        <f>(DB557*DB558)*(1-COS(RADIANS(CU557)))-DB559*(SIN(RADIANS(CU557)))</f>
        <v>-0.42261826174069944</v>
      </c>
      <c r="DS557" s="28">
        <f>(DB557*DB559)*(1-COS(RADIANS(CU557)))+DB558*(SIN(RADIANS(CU557)))</f>
        <v>0</v>
      </c>
      <c r="DU557" s="61">
        <f t="array" ref="DU557:DU559">MMULT(DQ557:DS559,EE557:EE559)</f>
        <v>-0.38647107497714306</v>
      </c>
      <c r="DV557" s="13"/>
      <c r="DW557" s="17">
        <v>1</v>
      </c>
      <c r="DX557">
        <v>0</v>
      </c>
      <c r="DZ557" s="73">
        <f>(DB557^2)*(1-COS(RADIANS(CW557-45)))+(COS(RADIANS(CW557-45)))</f>
        <v>-0.71348643348548291</v>
      </c>
      <c r="EA557" s="73">
        <f>(DB557*DB558)*(1-COS(RADIANS(CW557-45)))-DB559*(SIN(RADIANS(CW557-45)))</f>
        <v>0.70066904400877139</v>
      </c>
      <c r="EB557" s="73">
        <f>(DB557*DB559)*(1-COS(RADIANS(CW557-45)))+DB558*(SIN(RADIANS(CW557-45)))</f>
        <v>0</v>
      </c>
      <c r="EC557" s="10"/>
      <c r="ED557">
        <f t="array" ref="ED557:ED559">MMULT(DZ557:EB559,DA557:DA559)</f>
        <v>-0.71348643348548291</v>
      </c>
      <c r="EE557" s="1">
        <f t="array" ref="EE557:EE559">MMULT(DK557:DM559,ED557:ED559)</f>
        <v>-0.70648908203503646</v>
      </c>
      <c r="EG557">
        <f>CY557+DU557</f>
        <v>0.51825717780967329</v>
      </c>
      <c r="EH557">
        <f>EG557/(SQRT(EG557^2+EG558^2+EG559^2))</f>
        <v>0.36646316482782221</v>
      </c>
      <c r="EJ557">
        <f>Q557+AM557</f>
        <v>0.49471415401874619</v>
      </c>
      <c r="EK557">
        <f>EJ557/(SQRT(EJ557^2+EJ558^2+EJ559^2))</f>
        <v>0.34981573305562152</v>
      </c>
      <c r="EM557" s="23">
        <f>CY558*DU559-CY559*DU558</f>
        <v>-0.17918397477265005</v>
      </c>
      <c r="EO557" s="15">
        <v>16</v>
      </c>
      <c r="EP557" s="9" t="s">
        <v>7</v>
      </c>
      <c r="EW557" s="17">
        <f>CU557</f>
        <v>25</v>
      </c>
      <c r="EX557" s="17">
        <f>CV557</f>
        <v>-30</v>
      </c>
      <c r="EY557" s="31">
        <f>1+CW557</f>
        <v>270.4807061710261</v>
      </c>
      <c r="EZ557" s="10"/>
      <c r="FA557" s="61">
        <f t="array" ref="FA557:FA559">MMULT(FS557:FU559,FQ557:FQ559)</f>
        <v>0.91133530856852252</v>
      </c>
      <c r="FB557" s="13" t="e">
        <f>BW558</f>
        <v>#REF!</v>
      </c>
      <c r="FC557" s="17">
        <v>1</v>
      </c>
      <c r="FD557">
        <v>0</v>
      </c>
      <c r="FF557" s="73">
        <f>(FD557^2)*(1-COS(RADIANS(EY557+45)))+(COS(RADIANS(EY557+45)))</f>
        <v>0.71301438394427874</v>
      </c>
      <c r="FG557" s="73">
        <f>(FD557*FD558)*(1-COS(RADIANS(EY557+45)))-FD559*(SIN(RADIANS(EY557+45)))</f>
        <v>0.70114940511174983</v>
      </c>
      <c r="FH557" s="73">
        <f>(FD557*FD559)*(1-COS(RADIANS(EY557+45)))+FD558*(SIN(RADIANS(EY557+45)))</f>
        <v>0</v>
      </c>
      <c r="FI557" s="10"/>
      <c r="FJ557">
        <f t="array" ref="FJ557:FJ559">MMULT(FF557:FH559,FC557:FC559)</f>
        <v>0.71301438394427874</v>
      </c>
      <c r="FK557" s="23">
        <f>COS(RADIANS(176))</f>
        <v>-0.9975640502598242</v>
      </c>
      <c r="FM557" s="30">
        <f>(FK557^2)*(1-COS(RADIANS(EX557)))+(COS(RADIANS(EX557)))</f>
        <v>0.99934808421962718</v>
      </c>
      <c r="FN557" s="30">
        <f>(FK557*FK558)*(1-COS(RADIANS(EX557)))-FK559*(SIN(RADIANS(EX557)))</f>
        <v>-9.3228300025961861E-3</v>
      </c>
      <c r="FO557" s="30">
        <f>(FK557*FK559)*(1-COS(RADIANS(EX557)))+FK558*(SIN(RADIANS(EX557)))</f>
        <v>-3.4878236872062755E-2</v>
      </c>
      <c r="FQ557">
        <f t="array" ref="FQ557:FQ559">MMULT(FM557:FO559,FJ557:FJ559)</f>
        <v>0.71908625532603088</v>
      </c>
      <c r="FS557" s="28">
        <f>(FD557^2)*(1-COS(RADIANS(EW557)))+(COS(RADIANS(EW557)))</f>
        <v>0.90630778703664994</v>
      </c>
      <c r="FT557" s="28">
        <f>(FD557*FD558)*(1-COS(RADIANS(EW557)))-FD559*(SIN(RADIANS(EW557)))</f>
        <v>-0.42261826174069944</v>
      </c>
      <c r="FU557" s="28">
        <f>(FD557*FD559)*(1-COS(RADIANS(EW557)))+FD558*(SIN(RADIANS(EW557)))</f>
        <v>0</v>
      </c>
      <c r="FW557" s="61">
        <f t="array" ref="FW557:FW559">MMULT(FS557:FU559,GG557:GG559)</f>
        <v>-0.37062252837758058</v>
      </c>
      <c r="FX557" s="13" t="e">
        <f>BX558</f>
        <v>#REF!</v>
      </c>
      <c r="FY557" s="17">
        <v>1</v>
      </c>
      <c r="FZ557">
        <v>0</v>
      </c>
      <c r="GB557" s="73">
        <f>(FD557^2)*(1-COS(RADIANS(EY557-45)))+(COS(RADIANS(EY557-45)))</f>
        <v>-0.70114940511175006</v>
      </c>
      <c r="GC557" s="73">
        <f>(FD557*FD558)*(1-COS(RADIANS(EY557-45)))-FD559*(SIN(RADIANS(EY557-45)))</f>
        <v>0.71301438394427841</v>
      </c>
      <c r="GD557" s="73">
        <f>(FD557*FD559)*(1-COS(RADIANS(EY557-45)))+FD558*(SIN(RADIANS(EY557-45)))</f>
        <v>0</v>
      </c>
      <c r="GE557" s="10"/>
      <c r="GF557">
        <f t="array" ref="GF557:GF559">MMULT(GB557:GD559,FC557:FC559)</f>
        <v>-0.70114940511175006</v>
      </c>
      <c r="GG557" s="1">
        <f t="array" ref="GG557:GG559">MMULT(FM557:FO559,GF557:GF559)</f>
        <v>-0.69404500285924031</v>
      </c>
      <c r="GI557">
        <f>FA557+FW557</f>
        <v>0.54071278019094193</v>
      </c>
      <c r="GJ557">
        <f>GI557/(SQRT(GI557^2+GI558^2+GI559^2))</f>
        <v>0.38234167354724624</v>
      </c>
      <c r="GL557" t="e">
        <f>CH558+DC557</f>
        <v>#VALUE!</v>
      </c>
      <c r="GM557" t="e">
        <f>GL557/(SQRT(GL557^2+GL558^2+GL559^2))</f>
        <v>#VALUE!</v>
      </c>
      <c r="GO557" s="27">
        <f>FA558*FW559-FA559*FW558</f>
        <v>-0.17918397477264997</v>
      </c>
    </row>
    <row r="558" spans="1:197" x14ac:dyDescent="0.2">
      <c r="A558" s="4" t="s">
        <v>18</v>
      </c>
      <c r="B558" s="4">
        <f>DEGREES(ACOS(B554/(SQRT((B552^2)+(B553^2)+(B554^2)))))</f>
        <v>88.15951882970333</v>
      </c>
      <c r="C558" s="4">
        <f>DEGREES(ATAN(B553/B552))</f>
        <v>-68.808350168421057</v>
      </c>
      <c r="D558" t="s">
        <v>8</v>
      </c>
      <c r="E558" s="5">
        <f t="shared" ref="E558:F560" si="845">E553</f>
        <v>0.89699707659114825</v>
      </c>
      <c r="F558" s="6">
        <f t="shared" si="845"/>
        <v>-0.83821484324154183</v>
      </c>
      <c r="G558" s="7">
        <f>Q557</f>
        <v>0.85352544736199099</v>
      </c>
      <c r="H558" s="8">
        <f>AM557</f>
        <v>-0.3588112933432448</v>
      </c>
      <c r="J558" s="9">
        <f>((SUMPRODUCT(G558:G560,E558:E560))*(SUMPRODUCT(G558:(G560),F558:F560)))-((SUMPRODUCT(H558:H560,E558:E560))*(SUMPRODUCT(H558:H560,F558:F560)))</f>
        <v>2.0012800551730492E-2</v>
      </c>
      <c r="Q558" s="61">
        <v>-0.12501286246974219</v>
      </c>
      <c r="S558" s="17">
        <v>0</v>
      </c>
      <c r="T558">
        <v>0</v>
      </c>
      <c r="V558" s="73">
        <f>(T557*T558)*(1-COS(RADIANS(O557+45)))+T559*(SIN(RADIANS(O557+45)))</f>
        <v>-0.8280603346224944</v>
      </c>
      <c r="W558" s="73">
        <f>(T558^2)*(1-COS(RADIANS(O557+45)))+(COS(RADIANS(O557+45)))</f>
        <v>0.56063899456324184</v>
      </c>
      <c r="X558" s="73">
        <f>(T558*T559)*(1-COS(RADIANS(O557+45)))-T557*(SIN(RADIANS(O557+45)))</f>
        <v>0</v>
      </c>
      <c r="Y558" s="10"/>
      <c r="Z558">
        <v>-0.8280603346224944</v>
      </c>
      <c r="AA558" s="23">
        <f>SIN(RADIANS('[1]Biaxial Input'!$F$21))*(COS(RADIANS(0)))</f>
        <v>6.9756473744125524E-2</v>
      </c>
      <c r="AC558" s="30">
        <f>(AA557*AA558)*(1-COS(RADIANS(N557)))+AA559*(SIN(RADIANS(N557)))</f>
        <v>-1.6280160168985456E-2</v>
      </c>
      <c r="AD558" s="30">
        <f>(AA558^2)*(1-COS(RADIANS(N557)))+(COS(RADIANS(N557)))</f>
        <v>0.7671828628175249</v>
      </c>
      <c r="AE558" s="30">
        <f>(AA558*AA559)*(1-COS(RADIANS(N557)))-AA557*(SIN(RADIANS(N557)))</f>
        <v>-0.64122181137573508</v>
      </c>
      <c r="AG558">
        <v>-0.6444009907297914</v>
      </c>
      <c r="AI558" s="28">
        <f>(T557*T558)*(1-COS(RADIANS(M557)))+T559*(SIN(RADIANS(M557)))</f>
        <v>0.64278760968653925</v>
      </c>
      <c r="AJ558" s="28">
        <f>(T558^2)*(1-COS(RADIANS(M557)))+(COS(RADIANS(M557)))</f>
        <v>0.76604444311897801</v>
      </c>
      <c r="AK558" s="28">
        <f>(T558*T559)*(1-COS(RADIANS(M557)))-T557*(SIN(RADIANS(M557)))</f>
        <v>0</v>
      </c>
      <c r="AM558" s="61">
        <v>-0.84495244808536252</v>
      </c>
      <c r="AO558" s="17">
        <v>0</v>
      </c>
      <c r="AP558">
        <v>0</v>
      </c>
      <c r="AR558" s="73">
        <f>(T557*T558)*(1-COS(RADIANS(O557-45)))+T559*(SIN(RADIANS(O557-45)))</f>
        <v>-0.56063899456324184</v>
      </c>
      <c r="AS558" s="73">
        <f>(T558^2)*(1-COS(RADIANS(O557-45)))+(COS(RADIANS(O557-45)))</f>
        <v>-0.82806033462249429</v>
      </c>
      <c r="AT558" s="73">
        <f>(T558*T559)*(1-COS(RADIANS(O557-45)))-T557*(SIN(RADIANS(O557-45)))</f>
        <v>0</v>
      </c>
      <c r="AU558" s="10"/>
      <c r="AV558">
        <v>-0.56063899456324184</v>
      </c>
      <c r="AW558" s="1">
        <v>-0.41663167397892875</v>
      </c>
      <c r="AX558" s="10"/>
      <c r="AY558" s="11">
        <f>(G523^2)*F523+G523*G524*F524+G523*G525*F525-((H523^2)*F523+H523*H524*F524+H523*H525*F525)</f>
        <v>-0.30400772624211686</v>
      </c>
      <c r="AZ558" s="12">
        <f>G523*G524*F523+(G524^2)*F524+G524*G525*F525-(H523*H524*F523+(H524^2)*F524+H524*H525*F525)</f>
        <v>0.89640247898656755</v>
      </c>
      <c r="BA558" s="12">
        <f>G523*G525*F523+G524*G525*F524+(G525^2)*F525-(H523*H525*F523+H524*H525*F524+(H525^2)*F525)</f>
        <v>0.11971664832255152</v>
      </c>
      <c r="BB558" s="12">
        <f>(G523^2)*E523+G523*G524*E524+G523*G525*E525-((H523^2)*E523+H523*H524*E524+H523*H525*E525)</f>
        <v>0.16797347610141297</v>
      </c>
      <c r="BC558" s="12">
        <f>G523*G524*E523+(G524^2)*E524+G524*G525*E525-(H523*H524*E523+(H524^2)*E524+H524*H525*E525)</f>
        <v>-0.48691372007215517</v>
      </c>
      <c r="BD558" s="24">
        <f>G523*G525*E523+G524*G525*E524+(G525^2)*E525-(H523*H525*E523+H524*H525*E524+(H525^2)*E525)</f>
        <v>-6.247536559924094E-2</v>
      </c>
      <c r="BE558" s="10">
        <f>J523</f>
        <v>3.1306470455876756E-2</v>
      </c>
      <c r="BV558" s="3" t="e">
        <f>#REF!+#REF!</f>
        <v>#REF!</v>
      </c>
      <c r="BW558" s="3" t="e">
        <f>#REF!*CG486-CH484*CG488</f>
        <v>#REF!</v>
      </c>
      <c r="BX558" s="3" t="e">
        <f>BV559*BW557-BV557*BW559</f>
        <v>#REF!</v>
      </c>
      <c r="BY558" t="s">
        <v>8</v>
      </c>
      <c r="BZ558" s="5">
        <f t="shared" ref="BZ558:CA560" si="846">BZ553</f>
        <v>0.93180266183863136</v>
      </c>
      <c r="CA558" s="6">
        <f t="shared" si="846"/>
        <v>-0.87956522186239505</v>
      </c>
      <c r="CB558" s="7">
        <f>CY557</f>
        <v>0.90472825278681634</v>
      </c>
      <c r="CC558" s="8">
        <f>DU557</f>
        <v>-0.38647107497714306</v>
      </c>
      <c r="CE558" s="9">
        <f>((SUMPRODUCT(CB558:CB560,BZ558:BZ560))*(SUMPRODUCT(CB558:CB560,CA558:CA560)))-((SUMPRODUCT(CC558:CC560,BZ558:BZ560))*(SUMPRODUCT(CC558:CC560,CA558:CA560)))</f>
        <v>-5.5511151231257827E-16</v>
      </c>
      <c r="CG558">
        <v>1</v>
      </c>
      <c r="CH558" t="s">
        <v>161</v>
      </c>
      <c r="CI558" s="67"/>
      <c r="CJ558" s="1" t="s">
        <v>8</v>
      </c>
      <c r="CK558" s="5">
        <f t="shared" ref="CK558:CL560" si="847">BZ558</f>
        <v>0.93180266183863136</v>
      </c>
      <c r="CL558" s="6">
        <f t="shared" si="847"/>
        <v>-0.87956522186239505</v>
      </c>
      <c r="CM558" s="7">
        <f>FA557</f>
        <v>0.91133530856852252</v>
      </c>
      <c r="CN558" s="8">
        <f>FW557</f>
        <v>-0.37062252837758058</v>
      </c>
      <c r="CO558" s="10"/>
      <c r="CP558">
        <f t="shared" si="844"/>
        <v>0.3492962422733713</v>
      </c>
      <c r="CQ558">
        <f t="shared" si="844"/>
        <v>-0.34518112468713447</v>
      </c>
      <c r="CR558">
        <f>CJ561</f>
        <v>0</v>
      </c>
      <c r="CS558">
        <f>CM561</f>
        <v>0</v>
      </c>
      <c r="CW558" s="28"/>
      <c r="CY558" s="61">
        <v>-0.26761333184281538</v>
      </c>
      <c r="DA558" s="17">
        <v>0</v>
      </c>
      <c r="DB558">
        <v>0</v>
      </c>
      <c r="DD558" s="73">
        <f>(DB557*DB558)*(1-COS(RADIANS(CW557+45)))+DB559*(SIN(RADIANS(CW557+45)))</f>
        <v>-0.71348643348548324</v>
      </c>
      <c r="DE558" s="73">
        <f>(DB558^2)*(1-COS(RADIANS(CW557+45)))+(COS(RADIANS(CW557+45)))</f>
        <v>0.70066904400877095</v>
      </c>
      <c r="DF558" s="73">
        <f>(DB558*DB559)*(1-COS(RADIANS(CW557+45)))-DB557*(SIN(RADIANS(CW557+45)))</f>
        <v>0</v>
      </c>
      <c r="DG558" s="10"/>
      <c r="DH558">
        <v>-0.71348643348548324</v>
      </c>
      <c r="DI558" s="23">
        <f>SIN(RADIANS('[1]Biaxial Input'!$F$21))*(COS(RADIANS(0)))</f>
        <v>6.9756473744125524E-2</v>
      </c>
      <c r="DK558" s="30">
        <f>(DI557*DI558)*(1-COS(RADIANS(CV557)))+DI559*(SIN(RADIANS(CV557)))</f>
        <v>-9.3228300025961861E-3</v>
      </c>
      <c r="DL558" s="30">
        <f>(DI558^2)*(1-COS(RADIANS(CV557)))+(COS(RADIANS(CV557)))</f>
        <v>0.86667731956481153</v>
      </c>
      <c r="DM558" s="30">
        <f>(DI558*DI559)*(1-COS(RADIANS(CV557)))-DI557*(SIN(RADIANS(CV557)))</f>
        <v>-0.49878202512991204</v>
      </c>
      <c r="DO558">
        <v>-0.62489472810443114</v>
      </c>
      <c r="DQ558" s="28">
        <f>(DB557*DB558)*(1-COS(RADIANS(CU557)))+DB559*(SIN(RADIANS(CU557)))</f>
        <v>0.42261826174069944</v>
      </c>
      <c r="DR558" s="28">
        <f>(DB558^2)*(1-COS(RADIANS(CU557)))+(COS(RADIANS(CU557)))</f>
        <v>0.90630778703664994</v>
      </c>
      <c r="DS558" s="28">
        <f>(DB558*DB559)*(1-COS(RADIANS(CU557)))-DB557*(SIN(RADIANS(CU557)))</f>
        <v>0</v>
      </c>
      <c r="DU558" s="61">
        <v>-0.84290568952600686</v>
      </c>
      <c r="DW558" s="17">
        <v>0</v>
      </c>
      <c r="DX558">
        <v>0</v>
      </c>
      <c r="DZ558" s="73">
        <f>(DB557*DB558)*(1-COS(RADIANS(CW557-45)))+DB559*(SIN(RADIANS(CW557-45)))</f>
        <v>-0.70066904400877139</v>
      </c>
      <c r="EA558" s="73">
        <f>(DB558^2)*(1-COS(RADIANS(CW557-45)))+(COS(RADIANS(CW557-45)))</f>
        <v>-0.71348643348548291</v>
      </c>
      <c r="EB558" s="73">
        <f>(DB558*DB559)*(1-COS(RADIANS(CW557-45)))-DB557*(SIN(RADIANS(CW557-45)))</f>
        <v>0</v>
      </c>
      <c r="EC558" s="10"/>
      <c r="ED558">
        <v>-0.70066904400877139</v>
      </c>
      <c r="EE558" s="1">
        <v>-0.60060225623501717</v>
      </c>
      <c r="EG558">
        <f>CY558+DU558</f>
        <v>-1.1105190213688223</v>
      </c>
      <c r="EH558">
        <f>EG558/(SQRT(EG557^2+EG558^2+EG559^2))</f>
        <v>-0.78525553064654252</v>
      </c>
      <c r="EJ558">
        <f>Q558+AM558</f>
        <v>-0.96996531055510471</v>
      </c>
      <c r="EK558">
        <f>EJ558/(SQRT(EJ557^2+EJ558^2+EJ559^2))</f>
        <v>-0.68586904860923004</v>
      </c>
      <c r="EM558" s="23">
        <f>CY559*DU557-CY557*DU559</f>
        <v>0.46679021324860087</v>
      </c>
      <c r="EP558" s="9">
        <f>((SUMPRODUCT(CM558:CM560,BZ558:BZ560))*(SUMPRODUCT(CM558:CM560,CA558:CA560)))-((SUMPRODUCT(CN558:CN560,BZ558:BZ560))*(SUMPRODUCT(CN558:CN560,CA558:CA560)))</f>
        <v>-3.3391502252870742E-2</v>
      </c>
      <c r="EY558" s="28"/>
      <c r="EZ558" s="10"/>
      <c r="FA558" s="61">
        <v>-0.25286184035425441</v>
      </c>
      <c r="FB558" s="13" t="e">
        <f>BW559</f>
        <v>#REF!</v>
      </c>
      <c r="FC558" s="17">
        <v>0</v>
      </c>
      <c r="FD558">
        <v>0</v>
      </c>
      <c r="FF558" s="73">
        <f>(FD557*FD558)*(1-COS(RADIANS(EY557+45)))+FD559*(SIN(RADIANS(EY557+45)))</f>
        <v>-0.70114940511174983</v>
      </c>
      <c r="FG558" s="73">
        <f>(FD558^2)*(1-COS(RADIANS(EY557+45)))+(COS(RADIANS(EY557+45)))</f>
        <v>0.71301438394427874</v>
      </c>
      <c r="FH558" s="73">
        <f>(FD558*FD559)*(1-COS(RADIANS(EY557+45)))-FD557*(SIN(RADIANS(EY557+45)))</f>
        <v>0</v>
      </c>
      <c r="FI558" s="10"/>
      <c r="FJ558">
        <v>-0.70114940511174983</v>
      </c>
      <c r="FK558" s="23">
        <f>SIN(RADIANS(176))*(COS(RADIANS(0)))</f>
        <v>6.9756473744125524E-2</v>
      </c>
      <c r="FM558" s="30">
        <f>(FK557*FK558)*(1-COS(RADIANS(EX557)))+FK559*(SIN(RADIANS(EX557)))</f>
        <v>-9.3228300025961861E-3</v>
      </c>
      <c r="FN558" s="30">
        <f>(FK558^2)*(1-COS(RADIANS(EX557)))+(COS(RADIANS(EX557)))</f>
        <v>0.86667731956481153</v>
      </c>
      <c r="FO558" s="30">
        <f>(FK558*FK559)*(1-COS(RADIANS(EX557)))-FK557*(SIN(RADIANS(EX557)))</f>
        <v>-0.49878202512991204</v>
      </c>
      <c r="FQ558">
        <v>-0.61431759892763194</v>
      </c>
      <c r="FS558" s="28">
        <f>(FD557*FD558)*(1-COS(RADIANS(EW557)))+FD559*(SIN(RADIANS(EW557)))</f>
        <v>0.42261826174069944</v>
      </c>
      <c r="FT558" s="28">
        <f>(FD558^2)*(1-COS(RADIANS(EW557)))+(COS(RADIANS(EW557)))</f>
        <v>0.90630778703664994</v>
      </c>
      <c r="FU558" s="28">
        <f>(FD558*FD559)*(1-COS(RADIANS(EW557)))-FD557*(SIN(RADIANS(EW557)))</f>
        <v>0</v>
      </c>
      <c r="FW558" s="61">
        <v>-0.84744780754214299</v>
      </c>
      <c r="FX558" s="13" t="e">
        <f>BX559</f>
        <v>#REF!</v>
      </c>
      <c r="FY558" s="17">
        <v>0</v>
      </c>
      <c r="FZ558">
        <v>0</v>
      </c>
      <c r="GB558" s="73">
        <f>(FD557*FD558)*(1-COS(RADIANS(EY557-45)))+FD559*(SIN(RADIANS(EY557-45)))</f>
        <v>-0.71301438394427841</v>
      </c>
      <c r="GC558" s="73">
        <f>(FD558^2)*(1-COS(RADIANS(EY557-45)))+(COS(RADIANS(EY557-45)))</f>
        <v>-0.70114940511175006</v>
      </c>
      <c r="GD558" s="73">
        <f>(FD558*FD559)*(1-COS(RADIANS(EY557-45)))-FD557*(SIN(RADIANS(EY557-45)))</f>
        <v>0</v>
      </c>
      <c r="GE558" s="10"/>
      <c r="GF558">
        <v>-0.71301438394427841</v>
      </c>
      <c r="GG558" s="1">
        <v>-0.61141669837770429</v>
      </c>
      <c r="GI558">
        <f>FA558+FW558</f>
        <v>-1.1003096478963974</v>
      </c>
      <c r="GJ558">
        <f>GI558/(SQRT(GI557^2+GI558^2+GI559^2))</f>
        <v>-0.77803641343252528</v>
      </c>
      <c r="GL558">
        <f>CH559+DC558</f>
        <v>-3.3391502252870742E-2</v>
      </c>
      <c r="GM558" t="e">
        <f>GL558/(SQRT(GL557^2+GL558^2+GL559^2))</f>
        <v>#VALUE!</v>
      </c>
      <c r="GO558" s="27">
        <f>FA559*FW557-FA557*FW559</f>
        <v>0.46679021324860082</v>
      </c>
    </row>
    <row r="559" spans="1:197" x14ac:dyDescent="0.2">
      <c r="A559" s="4" t="s">
        <v>20</v>
      </c>
      <c r="B559" s="4">
        <f>DEGREES(ACOS(C554/(SQRT((C552^2)+(C553^2)+(C554^2)))))</f>
        <v>83.254193704168017</v>
      </c>
      <c r="C559" s="4">
        <f>DEGREES(ATAN(C553/C552))</f>
        <v>20.973875695103978</v>
      </c>
      <c r="D559" t="s">
        <v>9</v>
      </c>
      <c r="E559" s="5">
        <f t="shared" si="845"/>
        <v>0.37119038841203267</v>
      </c>
      <c r="F559" s="6">
        <f t="shared" si="845"/>
        <v>-0.29457406625173815</v>
      </c>
      <c r="G559" s="7">
        <f t="shared" ref="G559:G560" si="848">Q558</f>
        <v>-0.12501286246974219</v>
      </c>
      <c r="H559" s="8">
        <f t="shared" ref="H559:H560" si="849">AM558</f>
        <v>-0.84495244808536252</v>
      </c>
      <c r="J559" s="10"/>
      <c r="Q559" s="61">
        <v>-0.50583208174515215</v>
      </c>
      <c r="S559" s="17">
        <v>0</v>
      </c>
      <c r="T559">
        <v>1</v>
      </c>
      <c r="V559" s="73">
        <f>(T557*T559)*(1-COS(RADIANS(O557+45)))-T558*(SIN(RADIANS(O557+45)))</f>
        <v>0</v>
      </c>
      <c r="W559" s="73">
        <f>(T558*T559)*(1-COS(RADIANS(O557+45)))+T557*(SIN(RADIANS(O557+45)))</f>
        <v>0</v>
      </c>
      <c r="X559" s="73">
        <f>(T559^2)*(1-COS(RADIANS(O557+45)))+(COS(RADIANS(O557+45)))</f>
        <v>1</v>
      </c>
      <c r="Y559" s="10"/>
      <c r="Z559">
        <v>0</v>
      </c>
      <c r="AA559" s="23">
        <f>SIN(RADIANS('[1]Biaxial Input'!$F$21))*SIN(RADIANS(0))</f>
        <v>0</v>
      </c>
      <c r="AC559" s="30">
        <f>(AA557*AA559)*(1-COS(RADIANS(N557)))-AA558*(SIN(RADIANS(N557)))</f>
        <v>4.4838597018148282E-2</v>
      </c>
      <c r="AD559" s="30">
        <f>(AA558*AA559)*(1-COS(RADIANS(N557)))+AA557*(SIN(RADIANS(N557)))</f>
        <v>0.64122181137573508</v>
      </c>
      <c r="AE559" s="30">
        <f>(AA559^2)*(1-COS(RADIANS(N557)))+(COS(RADIANS(N557)))</f>
        <v>0.76604444311897801</v>
      </c>
      <c r="AG559">
        <v>-0.50583208174515215</v>
      </c>
      <c r="AI559" s="28">
        <f>(T557*T559)*(1-COS(RADIANS(M557)))-T558*(SIN(RADIANS(M557)))</f>
        <v>0</v>
      </c>
      <c r="AJ559" s="28">
        <f>(T558*T559)*(1-COS(RADIANS(M557)))+T557*(SIN(RADIANS(M557)))</f>
        <v>0</v>
      </c>
      <c r="AK559" s="28">
        <f>(T559^2)*(1-COS(RADIANS(M557)))+(COS(RADIANS(M557)))</f>
        <v>1</v>
      </c>
      <c r="AM559" s="61">
        <v>-0.39662301527256388</v>
      </c>
      <c r="AO559" s="17">
        <v>0</v>
      </c>
      <c r="AP559">
        <v>1</v>
      </c>
      <c r="AR559" s="73">
        <f>(T557*T557)*(1-COS(RADIANS(O557-45)))-T557*(SIN(RADIANS(O557-45)))</f>
        <v>0</v>
      </c>
      <c r="AS559" s="73">
        <f>(T558*T559)*(1-COS(RADIANS(O557-45)))+T557*(SIN(RADIANS(O557-45)))</f>
        <v>0</v>
      </c>
      <c r="AT559" s="73">
        <f>(T559^2)*(1-COS(RADIANS(O557-45)))+(COS(RADIANS(O557-45)))</f>
        <v>1</v>
      </c>
      <c r="AU559" s="10"/>
      <c r="AV559">
        <v>0</v>
      </c>
      <c r="AW559" s="1">
        <v>-0.39662301527256388</v>
      </c>
      <c r="AX559" s="10"/>
      <c r="AY559" s="11">
        <f>(G528^2)*F528+G528*G529*F529+G528*G530*F530-((H528^2)*F528+H528*H529*F529+H528*H530*F530)</f>
        <v>-0.38053551412994691</v>
      </c>
      <c r="AZ559" s="12">
        <f>G528*G529*F528+(G529^2)*F529+G529*G530*F530-(H528*H529*F528+(H529^2)*F529+H529*H530*F530)</f>
        <v>0.69710900749817895</v>
      </c>
      <c r="BA559" s="12">
        <f>G528*G530*F528+G529*G530*F529+(G530^2)*F530-(H528*H530*F528+H529*H530*F529+(H530^2)*F530)</f>
        <v>-0.51035228596237969</v>
      </c>
      <c r="BB559" s="12">
        <f>(G528^2)*E528+G528*G529*E529+G528*G530*E530-((H528^2)*E528+H528*H529*E529+H528*H530*E530)</f>
        <v>7.3421628572884215E-2</v>
      </c>
      <c r="BC559" s="12">
        <f>G528*G529*E528+(G529^2)*E529+G529*G530*E530-(H528*H529*E528+(H529^2)*E529+H529*H530*E530)</f>
        <v>-0.55191403039396936</v>
      </c>
      <c r="BD559" s="24">
        <f>G528*G530*E528+G529*G530*E529+(G530^2)*E530-(H528*H530*E528+H529*H530*E529+(H530^2)*E530)</f>
        <v>0.13316935152176468</v>
      </c>
      <c r="BE559" s="10">
        <f>J528</f>
        <v>3.9920288906535956E-2</v>
      </c>
      <c r="BV559" s="3" t="e">
        <f>#REF!+CG488</f>
        <v>#REF!</v>
      </c>
      <c r="BW559" s="3" t="e">
        <f>CH484*#REF!-#REF!*CG486</f>
        <v>#REF!</v>
      </c>
      <c r="BX559" s="3" t="e">
        <f>BV557*BW558-BV558*BW557</f>
        <v>#REF!</v>
      </c>
      <c r="BY559" t="s">
        <v>9</v>
      </c>
      <c r="BZ559" s="5">
        <f t="shared" si="846"/>
        <v>0.3492962422733713</v>
      </c>
      <c r="CA559" s="6">
        <f t="shared" si="846"/>
        <v>-0.34518112468713447</v>
      </c>
      <c r="CB559" s="7">
        <f>CY558</f>
        <v>-0.26761333184281538</v>
      </c>
      <c r="CC559" s="8">
        <f>DU558</f>
        <v>-0.84290568952600686</v>
      </c>
      <c r="CE559" s="10"/>
      <c r="CH559">
        <f>((SUMPRODUCT(CM558:CM560,CK558:CK560))*(SUMPRODUCT(CM558:CM560,CL558:CL560)))-((SUMPRODUCT(CN558:CN560,CK558:CK560))*(SUMPRODUCT(CN558:CN560,CL558:CL560)))</f>
        <v>-3.3391502252870742E-2</v>
      </c>
      <c r="CI559" s="67"/>
      <c r="CJ559" s="10" t="s">
        <v>9</v>
      </c>
      <c r="CK559" s="5">
        <f t="shared" si="847"/>
        <v>0.3492962422733713</v>
      </c>
      <c r="CL559" s="6">
        <f t="shared" si="847"/>
        <v>-0.34518112468713447</v>
      </c>
      <c r="CM559" s="7">
        <f>FA558</f>
        <v>-0.25286184035425441</v>
      </c>
      <c r="CN559" s="8">
        <f>FW558</f>
        <v>-0.84744780754214299</v>
      </c>
      <c r="CP559">
        <f t="shared" si="844"/>
        <v>-9.8670839279614439E-2</v>
      </c>
      <c r="CQ559">
        <f t="shared" si="844"/>
        <v>-0.32743703463395935</v>
      </c>
      <c r="CR559">
        <f>CK561</f>
        <v>0</v>
      </c>
      <c r="CS559">
        <f>CN561</f>
        <v>0</v>
      </c>
      <c r="CW559" s="28"/>
      <c r="CY559" s="61">
        <v>-0.33143610731074796</v>
      </c>
      <c r="DA559" s="17">
        <v>0</v>
      </c>
      <c r="DB559">
        <v>1</v>
      </c>
      <c r="DD559" s="73">
        <f>(DB557*DB559)*(1-COS(RADIANS(CW557+45)))-DB558*(SIN(RADIANS(CW557+45)))</f>
        <v>0</v>
      </c>
      <c r="DE559" s="73">
        <f>(DB558*DB559)*(1-COS(RADIANS(CW557+45)))+DB557*(SIN(RADIANS(CW557+45)))</f>
        <v>0</v>
      </c>
      <c r="DF559" s="73">
        <f>(DB559^2)*(1-COS(RADIANS(CW557+45)))+(COS(RADIANS(CW557+45)))</f>
        <v>1</v>
      </c>
      <c r="DG559" s="10"/>
      <c r="DH559">
        <v>0</v>
      </c>
      <c r="DI559" s="23">
        <f>SIN(RADIANS('[1]Biaxial Input'!$F$21))*SIN(RADIANS(0))</f>
        <v>0</v>
      </c>
      <c r="DK559" s="30">
        <f>(DI557*DI559)*(1-COS(RADIANS(CV557)))-DI558*(SIN(RADIANS(CV557)))</f>
        <v>3.4878236872062755E-2</v>
      </c>
      <c r="DL559" s="30">
        <f>(DI558*DI559)*(1-COS(RADIANS(CV557)))+DI557*(SIN(RADIANS(CV557)))</f>
        <v>0.49878202512991204</v>
      </c>
      <c r="DM559" s="30">
        <f>(DI559^2)*(1-COS(RADIANS(CV557)))+(COS(RADIANS(CV557)))</f>
        <v>0.86602540378443871</v>
      </c>
      <c r="DO559">
        <v>-0.33143610731074796</v>
      </c>
      <c r="DQ559" s="28">
        <f>(DB557*DB559)*(1-COS(RADIANS(CU557)))-DB558*(SIN(RADIANS(CU557)))</f>
        <v>0</v>
      </c>
      <c r="DR559" s="28">
        <f>(DB558*DB559)*(1-COS(RADIANS(CU557)))+DB557*(SIN(RADIANS(CU557)))</f>
        <v>0</v>
      </c>
      <c r="DS559" s="28">
        <f>(DB559^2)*(1-COS(RADIANS(CU557)))+(COS(RADIANS(CU557)))</f>
        <v>1</v>
      </c>
      <c r="DU559" s="61">
        <v>-0.37436627354864438</v>
      </c>
      <c r="DW559" s="17">
        <v>0</v>
      </c>
      <c r="DX559">
        <v>1</v>
      </c>
      <c r="DZ559" s="73">
        <f>(DB557*DB557)*(1-COS(RADIANS(CW557-45)))-DB557*(SIN(RADIANS(CW557-45)))</f>
        <v>0</v>
      </c>
      <c r="EA559" s="73">
        <f>(DB558*DB559)*(1-COS(RADIANS(CW557-45)))+DB557*(SIN(RADIANS(CW557-45)))</f>
        <v>0</v>
      </c>
      <c r="EB559" s="73">
        <f>(DB559^2)*(1-COS(RADIANS(CW557-45)))+(COS(RADIANS(CW557-45)))</f>
        <v>1</v>
      </c>
      <c r="EC559" s="10"/>
      <c r="ED559">
        <v>0</v>
      </c>
      <c r="EE559" s="1">
        <v>-0.37436627354864438</v>
      </c>
      <c r="EG559">
        <f>CY559+DU559</f>
        <v>-0.70580238085939229</v>
      </c>
      <c r="EH559">
        <f>EG559/(SQRT(EG557^2+EG558^2+EG559^2))</f>
        <v>-0.4990776496832865</v>
      </c>
      <c r="EJ559">
        <f>Q559+AM559</f>
        <v>-0.90245509701771609</v>
      </c>
      <c r="EK559">
        <f>EJ559/(SQRT(EJ557^2+EJ558^2+EJ559^2))</f>
        <v>-0.63813211881759069</v>
      </c>
      <c r="EM559" s="23">
        <f>CY557*DU558-CY558*DU557</f>
        <v>-0.86602540378443871</v>
      </c>
      <c r="ER559">
        <f t="shared" ref="ER559:ES561" si="850">CK558</f>
        <v>0.93180266183863136</v>
      </c>
      <c r="ES559">
        <f t="shared" si="850"/>
        <v>-0.87956522186239505</v>
      </c>
      <c r="ET559" t="e">
        <f>#REF!</f>
        <v>#REF!</v>
      </c>
      <c r="EU559" t="e">
        <f>#REF!</f>
        <v>#REF!</v>
      </c>
      <c r="EY559" s="28"/>
      <c r="EZ559" s="10"/>
      <c r="FA559" s="61">
        <v>-0.32485203562387521</v>
      </c>
      <c r="FB559" s="13">
        <f>BW560</f>
        <v>0</v>
      </c>
      <c r="FC559" s="17">
        <v>0</v>
      </c>
      <c r="FD559">
        <v>1</v>
      </c>
      <c r="FF559" s="73">
        <f>(FD557*FD559)*(1-COS(RADIANS(EY557+45)))-FD558*(SIN(RADIANS(EY557+45)))</f>
        <v>0</v>
      </c>
      <c r="FG559" s="73">
        <f>(FD558*FD559)*(1-COS(RADIANS(EY557+45)))+FD557*(SIN(RADIANS(EY557+45)))</f>
        <v>0</v>
      </c>
      <c r="FH559" s="73">
        <f>(FD559^2)*(1-COS(RADIANS(EY557+45)))+(COS(RADIANS(EY557+45)))</f>
        <v>1</v>
      </c>
      <c r="FI559" s="10"/>
      <c r="FJ559">
        <v>0</v>
      </c>
      <c r="FK559" s="23">
        <f>SIN(RADIANS(176))*SIN(RADIANS(0))</f>
        <v>0</v>
      </c>
      <c r="FM559" s="30">
        <f>(FK557*FK559)*(1-COS(RADIANS(EX557)))-FK558*(SIN(RADIANS(EX557)))</f>
        <v>3.4878236872062755E-2</v>
      </c>
      <c r="FN559" s="30">
        <f>(FK558*FK559)*(1-COS(RADIANS(EX557)))+FK557*(SIN(RADIANS(EX557)))</f>
        <v>0.49878202512991204</v>
      </c>
      <c r="FO559" s="30">
        <f>(FK559^2)*(1-COS(RADIANS(EX557)))+(COS(RADIANS(EX557)))</f>
        <v>0.86602540378443871</v>
      </c>
      <c r="FQ559">
        <v>-0.32485203562387521</v>
      </c>
      <c r="FS559" s="28">
        <f>(FD557*FD559)*(1-COS(RADIANS(EW557)))-FD558*(SIN(RADIANS(EW557)))</f>
        <v>0</v>
      </c>
      <c r="FT559" s="28">
        <f>(FD558*FD559)*(1-COS(RADIANS(EW557)))+FD557*(SIN(RADIANS(EW557)))</f>
        <v>0</v>
      </c>
      <c r="FU559" s="28">
        <f>(FD559^2)*(1-COS(RADIANS(EW557)))+(COS(RADIANS(EW557)))</f>
        <v>1</v>
      </c>
      <c r="FW559" s="61">
        <v>-0.38009361340467729</v>
      </c>
      <c r="FX559" s="13">
        <f>BX560</f>
        <v>0</v>
      </c>
      <c r="FY559" s="17">
        <v>0</v>
      </c>
      <c r="FZ559">
        <v>1</v>
      </c>
      <c r="GB559" s="73">
        <f>(FD557*FD557)*(1-COS(RADIANS(EY557-45)))-FD557*(SIN(RADIANS(EY557-45)))</f>
        <v>0</v>
      </c>
      <c r="GC559" s="73">
        <f>(FD558*FD559)*(1-COS(RADIANS(EY557-45)))+FD557*(SIN(RADIANS(EY557-45)))</f>
        <v>0</v>
      </c>
      <c r="GD559" s="73">
        <f>(FD559^2)*(1-COS(RADIANS(EY557-45)))+(COS(RADIANS(EY557-45)))</f>
        <v>0.99999999999999989</v>
      </c>
      <c r="GE559" s="10"/>
      <c r="GF559">
        <v>0</v>
      </c>
      <c r="GG559" s="1">
        <v>-0.38009361340467729</v>
      </c>
      <c r="GI559">
        <f>FA559+FW559</f>
        <v>-0.7049456490285525</v>
      </c>
      <c r="GJ559">
        <f>GI559/(SQRT(GI557^2+GI558^2+GI559^2))</f>
        <v>-0.49847184879604151</v>
      </c>
      <c r="GL559" t="e">
        <f>#REF!+DC559</f>
        <v>#REF!</v>
      </c>
      <c r="GM559" t="e">
        <f>GL559/(SQRT(GL557^2+GL558^2+GL559^2))</f>
        <v>#REF!</v>
      </c>
      <c r="GO559" s="27">
        <f>FA557*FW558-FA558*FW557</f>
        <v>-0.86602540378443871</v>
      </c>
    </row>
    <row r="560" spans="1:197" x14ac:dyDescent="0.2">
      <c r="D560" t="s">
        <v>10</v>
      </c>
      <c r="E560" s="5">
        <f t="shared" si="845"/>
        <v>-0.24002904019609339</v>
      </c>
      <c r="F560" s="6">
        <f t="shared" si="845"/>
        <v>-0.45893572105630898</v>
      </c>
      <c r="G560" s="7">
        <f t="shared" si="848"/>
        <v>-0.50583208174515215</v>
      </c>
      <c r="H560" s="8">
        <f t="shared" si="849"/>
        <v>-0.39662301527256388</v>
      </c>
      <c r="J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W560" s="1"/>
      <c r="AY560" s="11">
        <f>(G533^2)*F533+G533*G534*F534+G533*G535*F535-((H533^2)*F533+H533*H534*F534+H533*H535*F535)</f>
        <v>-0.28142876106205189</v>
      </c>
      <c r="AZ560" s="12">
        <f>G533*G534*F533+(G534^2)*F534+G534*G535*F535-(H533*H534*F533+(H534^2)*F534+H534*H535*F535)</f>
        <v>0.80901176392350116</v>
      </c>
      <c r="BA560" s="12">
        <f>G533*G535*F533+G534*G535*F534+(G535^2)*F535-(H533*H535*F533+H534*H535*F534+(H535^2)*F535)</f>
        <v>5.128171594137787E-2</v>
      </c>
      <c r="BB560" s="12">
        <f>(G533^2)*E533+G533*G534*E534+G533*G535*E535-((H533^2)*E533+H533*H534*E534+H533*H535*E535)</f>
        <v>0.31618101075107291</v>
      </c>
      <c r="BC560" s="12">
        <f>G533*G534*E533+(G534^2)*E534+G534*G535*E535-(H533*H534*E533+(H534^2)*E534+H534*H535*E535)</f>
        <v>-0.92947133035193152</v>
      </c>
      <c r="BD560" s="24">
        <f>G533*G535*E533+G534*G535*E534+(G535^2)*E535-(H533*H535*E533+H534*H535*E534+(H535^2)*E535)</f>
        <v>-5.8345820057701683E-2</v>
      </c>
      <c r="BE560" s="10">
        <f>J533</f>
        <v>3.5547513882321136E-2</v>
      </c>
      <c r="BY560" t="s">
        <v>10</v>
      </c>
      <c r="BZ560" s="5">
        <f t="shared" si="846"/>
        <v>-9.8670839279614439E-2</v>
      </c>
      <c r="CA560" s="6">
        <f t="shared" si="846"/>
        <v>-0.32743703463395935</v>
      </c>
      <c r="CB560" s="7">
        <f>CY559</f>
        <v>-0.33143610731074796</v>
      </c>
      <c r="CC560" s="8">
        <f>DU559</f>
        <v>-0.37436627354864438</v>
      </c>
      <c r="CE560" s="10"/>
      <c r="CG560" s="10" t="s">
        <v>160</v>
      </c>
      <c r="CH560" s="10">
        <f>-CH557*((EY557-CW557)/(CH559-CE558))</f>
        <v>269.4807061710261</v>
      </c>
      <c r="CI560" s="67"/>
      <c r="CJ560" s="10" t="s">
        <v>10</v>
      </c>
      <c r="CK560" s="5">
        <f t="shared" si="847"/>
        <v>-9.8670839279614439E-2</v>
      </c>
      <c r="CL560" s="6">
        <f t="shared" si="847"/>
        <v>-0.32743703463395935</v>
      </c>
      <c r="CM560" s="7">
        <f>FA559</f>
        <v>-0.32485203562387521</v>
      </c>
      <c r="CN560" s="8">
        <f>FW559</f>
        <v>-0.38009361340467729</v>
      </c>
      <c r="CW560" s="28"/>
      <c r="EE560" s="1"/>
      <c r="EI560" s="64">
        <f>(DEGREES(ACOS((EH557*EK557+EH558*EK558+EH559*EK559)/((SQRT(EH557^2+EH558^2+EH559^2))*(SQRT(EK557^2+EK558^2+EK559^2))))))</f>
        <v>9.8514953606417528</v>
      </c>
      <c r="ER560">
        <f t="shared" si="850"/>
        <v>0.3492962422733713</v>
      </c>
      <c r="ES560">
        <f t="shared" si="850"/>
        <v>-0.34518112468713447</v>
      </c>
      <c r="ET560" t="e">
        <f>#REF!</f>
        <v>#REF!</v>
      </c>
      <c r="EU560" t="e">
        <f>#REF!</f>
        <v>#REF!</v>
      </c>
      <c r="EY560" s="28"/>
      <c r="EZ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GG560" s="1"/>
      <c r="GK560" s="64" t="e">
        <f>(DEGREES(ACOS((GJ557*GM557+GJ558*GM558+GJ559*GM559)/((SQRT(GJ557^2+GJ558^2+GJ559^2))*(SQRT(GM557^2+GM558^2+GM559^2))))))</f>
        <v>#VALUE!</v>
      </c>
    </row>
    <row r="561" spans="1:197" x14ac:dyDescent="0.2">
      <c r="Q561" s="82" t="s">
        <v>148</v>
      </c>
      <c r="R561" s="13"/>
      <c r="T561" s="10"/>
      <c r="U561" s="10"/>
      <c r="V561" s="10"/>
      <c r="W561" s="10"/>
      <c r="X561" s="10"/>
      <c r="Y561" s="10"/>
      <c r="Z561" s="80"/>
      <c r="AA561" s="23" t="s">
        <v>149</v>
      </c>
      <c r="AE561" s="1"/>
      <c r="AG561" s="80"/>
      <c r="AK561" s="13"/>
      <c r="AL561" s="81"/>
      <c r="AM561" s="82" t="s">
        <v>150</v>
      </c>
      <c r="AO561" s="13"/>
      <c r="AP561" s="13"/>
      <c r="AS561" s="1"/>
      <c r="AW561" s="1"/>
      <c r="AY561" s="11">
        <f>(G538^2)*F538+G538*G539*F539+G538*G540*F540-((H538^2)*F538+H538*H539*F539+H538*H540*F540)</f>
        <v>-0.28144188054342789</v>
      </c>
      <c r="AZ561" s="12">
        <f>G538*G539*F538+(G539^2)*F539+G539*G540*F540-(H538*H539*F538+(H539^2)*F539+H539*H540*F540)</f>
        <v>0.82276025668702946</v>
      </c>
      <c r="BA561" s="12">
        <f>G538*G540*F538+G539*G540*F539+(G540^2)*F540-(H538*H540*F538+H539*H540*F539+(H540^2)*F540)</f>
        <v>0.1521469127464975</v>
      </c>
      <c r="BB561" s="12">
        <f>(G538^2)*E538+G538*G539*E539+G538*G540*E540-((H538^2)*E538+H538*H539*E539+H538*H540*E540)</f>
        <v>0.38216628186495738</v>
      </c>
      <c r="BC561" s="12">
        <f>G538*G539*E538+(G539^2)*E539+G539*G540*E540-(H538*H539*E538+(H539^2)*E539+H539*H540*E540)</f>
        <v>-0.879942193365989</v>
      </c>
      <c r="BD561" s="24">
        <f>G538*G540*E538+G539*G540*E539+(G540^2)*E540-(H538*H540*E538+H539*H540*E539+(H540^2)*E540)</f>
        <v>-0.16899485975370648</v>
      </c>
      <c r="BE561" s="10">
        <f>J538</f>
        <v>1.6428477736531666E-2</v>
      </c>
      <c r="BV561" s="4"/>
      <c r="BW561" s="4" t="s">
        <v>2</v>
      </c>
      <c r="BX561" s="4" t="s">
        <v>21</v>
      </c>
      <c r="CE561" s="10"/>
      <c r="CS561" s="15"/>
      <c r="CW561" s="28"/>
      <c r="CY561" s="82" t="s">
        <v>148</v>
      </c>
      <c r="CZ561" s="13"/>
      <c r="DB561" s="10"/>
      <c r="DC561" s="10"/>
      <c r="DD561" s="10"/>
      <c r="DE561" s="10"/>
      <c r="DF561" s="10"/>
      <c r="DG561" s="10"/>
      <c r="DH561" s="80"/>
      <c r="DI561" s="23" t="s">
        <v>149</v>
      </c>
      <c r="DM561" s="1"/>
      <c r="DO561" s="80"/>
      <c r="DS561" s="13"/>
      <c r="DT561" s="81"/>
      <c r="DU561" s="82" t="s">
        <v>150</v>
      </c>
      <c r="DW561" s="13"/>
      <c r="DX561" s="13"/>
      <c r="EA561" s="1"/>
      <c r="EE561" s="1"/>
      <c r="ER561">
        <f t="shared" si="850"/>
        <v>-9.8670839279614439E-2</v>
      </c>
      <c r="ES561">
        <f t="shared" si="850"/>
        <v>-0.32743703463395935</v>
      </c>
      <c r="ET561" t="e">
        <f>#REF!</f>
        <v>#REF!</v>
      </c>
      <c r="EU561" t="e">
        <f>#REF!</f>
        <v>#REF!</v>
      </c>
      <c r="EY561" s="28"/>
      <c r="EZ561" s="10"/>
      <c r="FA561" s="82" t="s">
        <v>148</v>
      </c>
      <c r="FB561" s="13"/>
      <c r="FD561" s="10"/>
      <c r="FE561" s="10"/>
      <c r="FF561" s="10"/>
      <c r="FG561" s="10"/>
      <c r="FH561" s="10"/>
      <c r="FI561" s="10"/>
      <c r="FJ561" s="80"/>
      <c r="FK561" s="23" t="s">
        <v>149</v>
      </c>
      <c r="FO561" s="1"/>
      <c r="FQ561" s="80"/>
      <c r="FU561" s="13"/>
      <c r="FV561" s="81"/>
      <c r="FW561" s="82" t="s">
        <v>150</v>
      </c>
      <c r="FY561" s="13"/>
      <c r="FZ561" s="13"/>
      <c r="GC561" s="1"/>
      <c r="GG561" s="1"/>
      <c r="GK561" s="13"/>
    </row>
    <row r="562" spans="1:197" x14ac:dyDescent="0.2">
      <c r="E562" s="5" t="s">
        <v>4</v>
      </c>
      <c r="F562" s="6" t="s">
        <v>5</v>
      </c>
      <c r="G562" s="7" t="s">
        <v>6</v>
      </c>
      <c r="H562" s="8" t="s">
        <v>1</v>
      </c>
      <c r="I562">
        <v>18</v>
      </c>
      <c r="J562" s="9" t="s">
        <v>7</v>
      </c>
      <c r="K562">
        <v>18</v>
      </c>
      <c r="M562" s="17">
        <f>A494</f>
        <v>60</v>
      </c>
      <c r="N562" s="17">
        <f>B494</f>
        <v>-45</v>
      </c>
      <c r="O562" s="17">
        <f>C494</f>
        <v>243.3</v>
      </c>
      <c r="Q562" s="61">
        <f t="array" ref="Q562:Q564">MMULT(AI562:AK564,AG562:AG564)</f>
        <v>0.75456386500450789</v>
      </c>
      <c r="R562" s="13"/>
      <c r="S562" s="17">
        <v>1</v>
      </c>
      <c r="T562">
        <v>0</v>
      </c>
      <c r="V562" s="73">
        <f>(T562^2)*(1-COS(RADIANS(O562+45)))+(COS(RADIANS(O562+45)))</f>
        <v>0.31399245596740527</v>
      </c>
      <c r="W562" s="73">
        <f>(T562*T563)*(1-COS(RADIANS(O562+45)))-T564*(SIN(RADIANS(O562+45)))</f>
        <v>0.94942547764190377</v>
      </c>
      <c r="X562" s="73">
        <f>(T562*T564)*(1-COS(RADIANS(O562+45)))+T563*(SIN(RADIANS(O562+45)))</f>
        <v>0</v>
      </c>
      <c r="Y562" s="10"/>
      <c r="Z562">
        <f t="array" ref="Z562:Z564">MMULT(V562:X564,S562:S564)</f>
        <v>0.31399245596740527</v>
      </c>
      <c r="AA562" s="23">
        <f>COS(RADIANS('[1]Biaxial Input'!$F$21))</f>
        <v>-0.9975640502598242</v>
      </c>
      <c r="AC562" s="30">
        <f>(AA562^2)*(1-COS(RADIANS(N562)))+(COS(RADIANS(N562)))</f>
        <v>0.99857479166422358</v>
      </c>
      <c r="AD562" s="30">
        <f>(AA562*AA563)*(1-COS(RADIANS(N562)))-AA564*(SIN(RADIANS(N562)))</f>
        <v>-2.0381428756221641E-2</v>
      </c>
      <c r="AE562" s="30">
        <f>(AA562*AA564)*(1-COS(RADIANS(N562)))+AA563*(SIN(RADIANS(N562)))</f>
        <v>-4.9325275616132508E-2</v>
      </c>
      <c r="AG562">
        <f t="array" ref="AG562:AG564">MMULT(AC562:AE564,Z562:Z564)</f>
        <v>0.33289559903368976</v>
      </c>
      <c r="AI562" s="28">
        <f>(T562^2)*(1-COS(RADIANS(M562)))+(COS(RADIANS(M562)))</f>
        <v>0.50000000000000011</v>
      </c>
      <c r="AJ562" s="28">
        <f>(T562*T563)*(1-COS(RADIANS(M562)))-T564*(SIN(RADIANS(M562)))</f>
        <v>-0.8660254037844386</v>
      </c>
      <c r="AK562" s="28">
        <f>(T562*T564)*(1-COS(RADIANS(M562)))+T563*(SIN(RADIANS(M562)))</f>
        <v>0</v>
      </c>
      <c r="AM562" s="61">
        <f t="array" ref="AM562:AM564">MMULT(AI562:AK564,AW562:AW564)</f>
        <v>-0.29492664388874956</v>
      </c>
      <c r="AN562" s="13"/>
      <c r="AO562" s="17">
        <v>1</v>
      </c>
      <c r="AP562">
        <v>0</v>
      </c>
      <c r="AR562" s="73">
        <f>(T562^2)*(1-COS(RADIANS(O562-45)))+(COS(RADIANS(O562-45)))</f>
        <v>-0.94942547764190388</v>
      </c>
      <c r="AS562" s="73">
        <f>(T562*T563)*(1-COS(RADIANS(O562-45)))-T564*(SIN(RADIANS(O562-45)))</f>
        <v>0.31399245596740494</v>
      </c>
      <c r="AT562" s="73">
        <f>(T562*T564)*(1-COS(RADIANS(O562-45)))+T563*(SIN(RADIANS(O562-45)))</f>
        <v>0</v>
      </c>
      <c r="AU562" s="10"/>
      <c r="AV562">
        <f t="array" ref="AV562:AV564">MMULT(AR562:AT564,S562:S564)</f>
        <v>-0.94942547764190388</v>
      </c>
      <c r="AW562" s="1">
        <f t="array" ref="AW562:AW564">MMULT(AC562:AE564,AV562:AV564)</f>
        <v>-0.94167273366567938</v>
      </c>
      <c r="AY562" s="11">
        <f>(G543^2)*F543+G543*G544*F544+G543*G545*F545-((H543^2)*F543+H543*H544*F544+H543*H545*F545)</f>
        <v>-0.35904297223972531</v>
      </c>
      <c r="AZ562" s="12">
        <f>G543*G544*F543+(G544^2)*F544+G544*G545*F545-(H543*H544*F543+(H544^2)*F544+H544*H545*F545)</f>
        <v>0.83668848338353974</v>
      </c>
      <c r="BA562" s="12">
        <f>G543*G545*F543+G544*G545*F544+(G545^2)*F545-(H543*H545*F543+H544*H545*F544+(H545^2)*F545)</f>
        <v>0.21693294715651817</v>
      </c>
      <c r="BB562" s="12">
        <f>(G543^2)*E543+G543*G544*E544+G543*G545*E545-((H543^2)*E543+H543*H544*E544+H543*H545*E545)</f>
        <v>0.46456316601368991</v>
      </c>
      <c r="BC562" s="12">
        <f>G543*G544*E543+(G544^2)*E544+G544*G545*E545-(H543*H544*E543+(H544^2)*E544+H544*H545*E545)</f>
        <v>-0.79049010239103101</v>
      </c>
      <c r="BD562" s="24">
        <f>G543*G545*E543+G544*G545*E544+(G545^2)*E545-(H543*H545*E543+H544*H545*E544+(H545^2)*E545)</f>
        <v>-0.20261198438280448</v>
      </c>
      <c r="BE562" s="10">
        <f>J543</f>
        <v>-6.355998043550859E-2</v>
      </c>
      <c r="BV562" s="4" t="s">
        <v>19</v>
      </c>
      <c r="BW562" s="4" t="e">
        <f>DEGREES(ACOS(BV559/(SQRT((BV557^2)+(BV558^2)+(BV559^2)))))</f>
        <v>#REF!</v>
      </c>
      <c r="BX562" s="4" t="e">
        <f>DEGREES(ATAN(BV558/BV557))</f>
        <v>#REF!</v>
      </c>
      <c r="BZ562" s="5" t="s">
        <v>4</v>
      </c>
      <c r="CA562" s="6" t="s">
        <v>5</v>
      </c>
      <c r="CB562" s="7" t="s">
        <v>6</v>
      </c>
      <c r="CC562" s="8" t="s">
        <v>1</v>
      </c>
      <c r="CD562">
        <v>17</v>
      </c>
      <c r="CE562" s="9" t="s">
        <v>7</v>
      </c>
      <c r="CG562" s="90" t="s">
        <v>157</v>
      </c>
      <c r="CH562" s="61">
        <f>CE563-((CH564-CE563)/(EY562-CW562))*CW562</f>
        <v>8.2365562448677512</v>
      </c>
      <c r="CI562" s="10"/>
      <c r="CK562" s="5" t="s">
        <v>4</v>
      </c>
      <c r="CL562" s="6" t="s">
        <v>5</v>
      </c>
      <c r="CM562" s="7" t="s">
        <v>6</v>
      </c>
      <c r="CN562" s="8" t="s">
        <v>1</v>
      </c>
      <c r="CO562" s="10"/>
      <c r="CP562">
        <f t="shared" ref="CP562:CQ564" si="851">BZ563</f>
        <v>0.93180266183863136</v>
      </c>
      <c r="CQ562">
        <f t="shared" si="851"/>
        <v>-0.87956522186239505</v>
      </c>
      <c r="CR562">
        <f>CI566</f>
        <v>0</v>
      </c>
      <c r="CS562">
        <f>CL566</f>
        <v>0</v>
      </c>
      <c r="CU562" s="17">
        <f>CU466</f>
        <v>40</v>
      </c>
      <c r="CV562" s="17">
        <f>CV466</f>
        <v>-40</v>
      </c>
      <c r="CW562" s="31">
        <f>CH469</f>
        <v>259.12368332114198</v>
      </c>
      <c r="CY562" s="61">
        <f t="array" ref="CY562:CY564">MMULT(DQ562:DS564,DO562:DO564)</f>
        <v>0.85367368978239799</v>
      </c>
      <c r="CZ562" s="13"/>
      <c r="DA562" s="17">
        <v>1</v>
      </c>
      <c r="DB562">
        <v>0</v>
      </c>
      <c r="DD562" s="73">
        <f>(DB562^2)*(1-COS(RADIANS(CW562+45)))+(COS(RADIANS(CW562+45)))</f>
        <v>0.56098122699706565</v>
      </c>
      <c r="DE562" s="73">
        <f>(DB562*DB563)*(1-COS(RADIANS(CW562+45)))-DB564*(SIN(RADIANS(CW562+45)))</f>
        <v>0.82782852267656659</v>
      </c>
      <c r="DF562" s="73">
        <f>(DB562*DB564)*(1-COS(RADIANS(CW562+45)))+DB563*(SIN(RADIANS(CW562+45)))</f>
        <v>0</v>
      </c>
      <c r="DG562" s="10"/>
      <c r="DH562">
        <f t="array" ref="DH562:DH564">MMULT(DD562:DF564,DA562:DA564)</f>
        <v>0.56098122699706565</v>
      </c>
      <c r="DI562" s="23">
        <f>COS(RADIANS('[1]Biaxial Input'!$F$21))</f>
        <v>-0.9975640502598242</v>
      </c>
      <c r="DK562" s="30">
        <f>(DI562^2)*(1-COS(RADIANS(CV562)))+(COS(RADIANS(CV562)))</f>
        <v>0.99886158030145311</v>
      </c>
      <c r="DL562" s="30">
        <f>(DI562*DI563)*(1-COS(RADIANS(CV562)))-DI564*(SIN(RADIANS(CV562)))</f>
        <v>-1.6280160168985456E-2</v>
      </c>
      <c r="DM562" s="30">
        <f>(DI562*DI564)*(1-COS(RADIANS(CV562)))+DI563*(SIN(RADIANS(CV562)))</f>
        <v>-4.4838597018148282E-2</v>
      </c>
      <c r="DO562">
        <f t="array" ref="DO562:DO564">MMULT(DK562:DM564,DH562:DH564)</f>
        <v>0.57381977585936628</v>
      </c>
      <c r="DQ562" s="28">
        <f>(DB562^2)*(1-COS(RADIANS(CU562)))+(COS(RADIANS(CU562)))</f>
        <v>0.76604444311897801</v>
      </c>
      <c r="DR562" s="28">
        <f>(DB562*DB563)*(1-COS(RADIANS(CU562)))-DB564*(SIN(RADIANS(CU562)))</f>
        <v>-0.64278760968653925</v>
      </c>
      <c r="DS562" s="28">
        <f>(DB562*DB564)*(1-COS(RADIANS(CU562)))+DB563*(SIN(RADIANS(CU562)))</f>
        <v>0</v>
      </c>
      <c r="DU562" s="61">
        <f t="array" ref="DU562:DU564">MMULT(DQ562:DS564,EE562:EE564)</f>
        <v>-0.35845845630762407</v>
      </c>
      <c r="DV562" s="13"/>
      <c r="DW562" s="17">
        <v>1</v>
      </c>
      <c r="DX562">
        <v>0</v>
      </c>
      <c r="DZ562" s="73">
        <f>(DB562^2)*(1-COS(RADIANS(CW562-45)))+(COS(RADIANS(CW562-45)))</f>
        <v>-0.82782852267656659</v>
      </c>
      <c r="EA562" s="73">
        <f>(DB562*DB563)*(1-COS(RADIANS(CW562-45)))-DB564*(SIN(RADIANS(CW562-45)))</f>
        <v>0.56098122699706565</v>
      </c>
      <c r="EB562" s="73">
        <f>(DB562*DB564)*(1-COS(RADIANS(CW562-45)))+DB563*(SIN(RADIANS(CW562-45)))</f>
        <v>0</v>
      </c>
      <c r="EC562" s="10"/>
      <c r="ED562">
        <f t="array" ref="ED562:ED564">MMULT(DZ562:EB564,DA562:DA564)</f>
        <v>-0.82782852267656659</v>
      </c>
      <c r="EE562" s="1">
        <f t="array" ref="EE562:EE564">MMULT(DK562:DM564,ED562:ED564)</f>
        <v>-0.81775324215202638</v>
      </c>
      <c r="EG562">
        <f>CY562+DU562</f>
        <v>0.49521523347477392</v>
      </c>
      <c r="EH562">
        <f>EG562/(SQRT(EG562^2+EG563^2+EG564^2))</f>
        <v>0.35017004973689203</v>
      </c>
      <c r="EJ562">
        <f>Q562+AM562</f>
        <v>0.45963722111575833</v>
      </c>
      <c r="EK562">
        <f>EJ562/(SQRT(EJ562^2+EJ563^2+EJ564^2))</f>
        <v>0.32501259593669329</v>
      </c>
      <c r="EM562" s="23">
        <f>CY563*DU564-CY564*DU563</f>
        <v>-0.37782107733007797</v>
      </c>
      <c r="EO562" s="15">
        <v>17</v>
      </c>
      <c r="EP562" s="9" t="s">
        <v>7</v>
      </c>
      <c r="EW562" s="17">
        <f>CU562</f>
        <v>40</v>
      </c>
      <c r="EX562" s="17">
        <f>CV562</f>
        <v>-40</v>
      </c>
      <c r="EY562" s="31">
        <f>1+CW562</f>
        <v>260.12368332114198</v>
      </c>
      <c r="EZ562" s="10"/>
      <c r="FA562" s="61">
        <f t="array" ref="FA562:FA564">MMULT(FS562:FU564,FQ562:FQ564)</f>
        <v>0.85979963381494473</v>
      </c>
      <c r="FB562" s="13" t="e">
        <f>BW563</f>
        <v>#REF!</v>
      </c>
      <c r="FC562" s="17">
        <v>1</v>
      </c>
      <c r="FD562">
        <v>0</v>
      </c>
      <c r="FF562" s="73">
        <f>(FD562^2)*(1-COS(RADIANS(EY562+45)))+(COS(RADIANS(EY562+45)))</f>
        <v>0.57534338667714768</v>
      </c>
      <c r="FG562" s="73">
        <f>(FD562*FD563)*(1-COS(RADIANS(EY562+45)))-FD564*(SIN(RADIANS(EY562+45)))</f>
        <v>0.81791196800564681</v>
      </c>
      <c r="FH562" s="73">
        <f>(FD562*FD564)*(1-COS(RADIANS(EY562+45)))+FD563*(SIN(RADIANS(EY562+45)))</f>
        <v>0</v>
      </c>
      <c r="FI562" s="10"/>
      <c r="FJ562">
        <f t="array" ref="FJ562:FJ564">MMULT(FF562:FH564,FC562:FC564)</f>
        <v>0.57534338667714768</v>
      </c>
      <c r="FK562" s="23">
        <f>COS(RADIANS(176))</f>
        <v>-0.9975640502598242</v>
      </c>
      <c r="FM562" s="30">
        <f>(FK562^2)*(1-COS(RADIANS(EX562)))+(COS(RADIANS(EX562)))</f>
        <v>0.99886158030145311</v>
      </c>
      <c r="FN562" s="30">
        <f>(FK562*FK563)*(1-COS(RADIANS(EX562)))-FK564*(SIN(RADIANS(EX562)))</f>
        <v>-1.6280160168985456E-2</v>
      </c>
      <c r="FO562" s="30">
        <f>(FK562*FK564)*(1-COS(RADIANS(EX562)))+FK563*(SIN(RADIANS(EX562)))</f>
        <v>-4.4838597018148282E-2</v>
      </c>
      <c r="FQ562">
        <f t="array" ref="FQ562:FQ564">MMULT(FM562:FO564,FJ562:FJ564)</f>
        <v>0.58800414227558773</v>
      </c>
      <c r="FS562" s="28">
        <f>(FD562^2)*(1-COS(RADIANS(EW562)))+(COS(RADIANS(EW562)))</f>
        <v>0.76604444311897801</v>
      </c>
      <c r="FT562" s="28">
        <f>(FD562*FD563)*(1-COS(RADIANS(EW562)))-FD564*(SIN(RADIANS(EW562)))</f>
        <v>-0.64278760968653925</v>
      </c>
      <c r="FU562" s="28">
        <f>(FD562*FD564)*(1-COS(RADIANS(EW562)))+FD563*(SIN(RADIANS(EW562)))</f>
        <v>0</v>
      </c>
      <c r="FW562" s="61">
        <f t="array" ref="FW562:FW564">MMULT(FS562:FU564,GG562:GG564)</f>
        <v>-0.34350520114959782</v>
      </c>
      <c r="FX562" s="13" t="e">
        <f>BX563</f>
        <v>#REF!</v>
      </c>
      <c r="FY562" s="17">
        <v>1</v>
      </c>
      <c r="FZ562">
        <v>0</v>
      </c>
      <c r="GB562" s="73">
        <f>(FD562^2)*(1-COS(RADIANS(EY562-45)))+(COS(RADIANS(EY562-45)))</f>
        <v>-0.81791196800564647</v>
      </c>
      <c r="GC562" s="73">
        <f>(FD562*FD563)*(1-COS(RADIANS(EY562-45)))-FD564*(SIN(RADIANS(EY562-45)))</f>
        <v>0.57534338667714802</v>
      </c>
      <c r="GD562" s="73">
        <f>(FD562*FD564)*(1-COS(RADIANS(EY562-45)))+FD563*(SIN(RADIANS(EY562-45)))</f>
        <v>0</v>
      </c>
      <c r="GE562" s="10"/>
      <c r="GF562">
        <f t="array" ref="GF562:GF564">MMULT(GB562:GD564,FC562:FC564)</f>
        <v>-0.81791196800564647</v>
      </c>
      <c r="GG562" s="1">
        <f t="array" ref="GG562:GG564">MMULT(FM562:FO564,GF562:GF564)</f>
        <v>-0.80761415842232109</v>
      </c>
      <c r="GI562">
        <f>FA562+FW562</f>
        <v>0.51629443266534691</v>
      </c>
      <c r="GJ562">
        <f>GI562/(SQRT(GI562^2+GI563^2+GI564^2))</f>
        <v>0.36507529442652809</v>
      </c>
      <c r="GL562" t="e">
        <f>CH563+DC562</f>
        <v>#VALUE!</v>
      </c>
      <c r="GM562" t="e">
        <f>GL562/(SQRT(GL562^2+GL563^2+GL564^2))</f>
        <v>#VALUE!</v>
      </c>
      <c r="GO562" s="27">
        <f>FA563*FW564-FA564*FW563</f>
        <v>-0.37782107733007803</v>
      </c>
    </row>
    <row r="563" spans="1:197" x14ac:dyDescent="0.2">
      <c r="D563" t="s">
        <v>8</v>
      </c>
      <c r="E563" s="5">
        <f t="shared" ref="E563:F565" si="852">E558</f>
        <v>0.89699707659114825</v>
      </c>
      <c r="F563" s="6">
        <f t="shared" si="852"/>
        <v>-0.83821484324154183</v>
      </c>
      <c r="G563" s="7">
        <f>Q562</f>
        <v>0.75456386500450789</v>
      </c>
      <c r="H563" s="8">
        <f>AM562</f>
        <v>-0.29492664388874956</v>
      </c>
      <c r="J563" s="9">
        <f>((SUMPRODUCT(G563:G565,E563:E565))*(SUMPRODUCT(G563:G565,F563:F565)))-((SUMPRODUCT(H563:H565,E563:E565))*(SUMPRODUCT(H563:H565,F563:F565)))</f>
        <v>8.7799841466494666E-2</v>
      </c>
      <c r="Q563" s="61">
        <v>-5.1252923152832086E-2</v>
      </c>
      <c r="S563" s="17">
        <v>0</v>
      </c>
      <c r="T563">
        <v>0</v>
      </c>
      <c r="V563" s="73">
        <f>(T562*T563)*(1-COS(RADIANS(O562+45)))+T564*(SIN(RADIANS(O562+45)))</f>
        <v>-0.94942547764190377</v>
      </c>
      <c r="W563" s="73">
        <f>(T563^2)*(1-COS(RADIANS(O562+45)))+(COS(RADIANS(O562+45)))</f>
        <v>0.31399245596740527</v>
      </c>
      <c r="X563" s="73">
        <f>(T563*T564)*(1-COS(RADIANS(O562+45)))-T562*(SIN(RADIANS(O562+45)))</f>
        <v>0</v>
      </c>
      <c r="Y563" s="10"/>
      <c r="Z563">
        <v>-0.94942547764190377</v>
      </c>
      <c r="AA563" s="23">
        <f>SIN(RADIANS('[1]Biaxial Input'!$F$21))*(COS(RADIANS(0)))</f>
        <v>6.9756473744125524E-2</v>
      </c>
      <c r="AC563" s="30">
        <f>(AA562*AA563)*(1-COS(RADIANS(N562)))+AA564*(SIN(RADIANS(N562)))</f>
        <v>-2.0381428756221641E-2</v>
      </c>
      <c r="AD563" s="30">
        <f>(AA563^2)*(1-COS(RADIANS(N562)))+(COS(RADIANS(N562)))</f>
        <v>0.70853198952232399</v>
      </c>
      <c r="AE563" s="30">
        <f>(AA563*AA564)*(1-COS(RADIANS(N562)))-AA562*(SIN(RADIANS(N562)))</f>
        <v>-0.70538430460663959</v>
      </c>
      <c r="AG563">
        <v>-0.67909793744809155</v>
      </c>
      <c r="AI563" s="28">
        <f>(T562*T563)*(1-COS(RADIANS(M562)))+T564*(SIN(RADIANS(M562)))</f>
        <v>0.8660254037844386</v>
      </c>
      <c r="AJ563" s="28">
        <f>(T563^2)*(1-COS(RADIANS(M562)))+(COS(RADIANS(M562)))</f>
        <v>0.50000000000000011</v>
      </c>
      <c r="AK563" s="28">
        <f>(T563*T564)*(1-COS(RADIANS(M562)))-T562*(SIN(RADIANS(M562)))</f>
        <v>0</v>
      </c>
      <c r="AM563" s="61">
        <v>-0.91707403530045917</v>
      </c>
      <c r="AO563" s="17">
        <v>0</v>
      </c>
      <c r="AP563">
        <v>0</v>
      </c>
      <c r="AR563" s="73">
        <f>(T562*T563)*(1-COS(RADIANS(O562-45)))+T564*(SIN(RADIANS(O562-45)))</f>
        <v>-0.31399245596740494</v>
      </c>
      <c r="AS563" s="73">
        <f>(T563^2)*(1-COS(RADIANS(O562-45)))+(COS(RADIANS(O562-45)))</f>
        <v>-0.94942547764190388</v>
      </c>
      <c r="AT563" s="73">
        <f>(T563*T564)*(1-COS(RADIANS(O562-45)))-T562*(SIN(RADIANS(O562-45)))</f>
        <v>0</v>
      </c>
      <c r="AU563" s="10"/>
      <c r="AV563">
        <v>-0.31399245596740494</v>
      </c>
      <c r="AW563" s="1">
        <v>-0.20312305178968595</v>
      </c>
      <c r="AY563" s="11">
        <f>(G548^2)*F548+G548*G549*F549+G548*G550*F550-((H548^2)*F548+H548*H549*F549+H548*H550*F550)</f>
        <v>-0.27250821441501893</v>
      </c>
      <c r="AZ563" s="12">
        <f>G548*G549*F548+(G549^2)*F549+G549*G550*F550-(H548*H549*F548+(H549^2)*F549+H549*H550*F550)</f>
        <v>0.83523399099509199</v>
      </c>
      <c r="BA563" s="12">
        <f>G548*G550*F548+G549*G550*F549+(G550^2)*F550-(H548*H550*F548+H549*H550*F549+(H550^2)*F550)</f>
        <v>0.31270260879945699</v>
      </c>
      <c r="BB563" s="12">
        <f>(G548^2)*E548+G548*G549*E549+G548*G550*E550-((H548^2)*E548+H548*H549*E549+H548*H550*E550)</f>
        <v>0.44881189336531091</v>
      </c>
      <c r="BC563" s="12">
        <f>G548*G549*E548+(G549^2)*E549+G549*G550*E550-(H548*H549*E548+(H549^2)*E549+H549*H550*E550)</f>
        <v>-0.77903198734391299</v>
      </c>
      <c r="BD563" s="24">
        <f>G548*G550*E548+G549*G550*E549+(G550^2)*E550-(H548*H550*E548+H549*H550*E549+(H550^2)*E550)</f>
        <v>-0.29906632909784098</v>
      </c>
      <c r="BE563" s="10">
        <f>J548</f>
        <v>-9.465949201893642E-3</v>
      </c>
      <c r="BV563" s="4" t="s">
        <v>18</v>
      </c>
      <c r="BW563" s="4" t="e">
        <f>DEGREES(ACOS(BW559/(SQRT((BW557^2)+(BW558^2)+(BW559^2)))))</f>
        <v>#REF!</v>
      </c>
      <c r="BX563" s="4" t="e">
        <f>DEGREES(ATAN(BW558/BW557))</f>
        <v>#REF!</v>
      </c>
      <c r="BY563" t="s">
        <v>8</v>
      </c>
      <c r="BZ563" s="5">
        <f t="shared" ref="BZ563:CA565" si="853">BZ558</f>
        <v>0.93180266183863136</v>
      </c>
      <c r="CA563" s="6">
        <f t="shared" si="853"/>
        <v>-0.87956522186239505</v>
      </c>
      <c r="CB563" s="7">
        <f>CY562</f>
        <v>0.85367368978239799</v>
      </c>
      <c r="CC563" s="8">
        <f>DU562</f>
        <v>-0.35845845630762407</v>
      </c>
      <c r="CE563" s="9">
        <f>((SUMPRODUCT(CB563:CB565,BZ563:BZ565))*(SUMPRODUCT(CB563:(CB565),CA563:CA565)))-((SUMPRODUCT(CC563:CC565,BZ563:BZ565))*(SUMPRODUCT(CC563:CC565,CA563:CA565)))</f>
        <v>-4.9960036108132044E-16</v>
      </c>
      <c r="CG563">
        <v>1</v>
      </c>
      <c r="CH563" t="s">
        <v>161</v>
      </c>
      <c r="CI563" s="67"/>
      <c r="CJ563" s="1" t="s">
        <v>8</v>
      </c>
      <c r="CK563" s="5">
        <f t="shared" ref="CK563:CL565" si="854">BZ563</f>
        <v>0.93180266183863136</v>
      </c>
      <c r="CL563" s="6">
        <f t="shared" si="854"/>
        <v>-0.87956522186239505</v>
      </c>
      <c r="CM563" s="7">
        <f>FA562</f>
        <v>0.85979963381494473</v>
      </c>
      <c r="CN563" s="8">
        <f>FW562</f>
        <v>-0.34350520114959782</v>
      </c>
      <c r="CO563" s="10"/>
      <c r="CP563">
        <f t="shared" si="851"/>
        <v>0.3492962422733713</v>
      </c>
      <c r="CQ563">
        <f t="shared" si="851"/>
        <v>-0.34518112468713447</v>
      </c>
      <c r="CR563">
        <f>CJ566</f>
        <v>0</v>
      </c>
      <c r="CS563">
        <f>CM566</f>
        <v>0</v>
      </c>
      <c r="CW563" s="28"/>
      <c r="CY563" s="61">
        <v>-0.12466358907321079</v>
      </c>
      <c r="DA563" s="17">
        <v>0</v>
      </c>
      <c r="DB563">
        <v>0</v>
      </c>
      <c r="DD563" s="73">
        <f>(DB562*DB563)*(1-COS(RADIANS(CW562+45)))+DB564*(SIN(RADIANS(CW562+45)))</f>
        <v>-0.82782852267656659</v>
      </c>
      <c r="DE563" s="73">
        <f>(DB563^2)*(1-COS(RADIANS(CW562+45)))+(COS(RADIANS(CW562+45)))</f>
        <v>0.56098122699706565</v>
      </c>
      <c r="DF563" s="73">
        <f>(DB563*DB564)*(1-COS(RADIANS(CW562+45)))-DB562*(SIN(RADIANS(CW562+45)))</f>
        <v>0</v>
      </c>
      <c r="DG563" s="10"/>
      <c r="DH563">
        <v>-0.82782852267656659</v>
      </c>
      <c r="DI563" s="23">
        <f>SIN(RADIANS('[1]Biaxial Input'!$F$21))*(COS(RADIANS(0)))</f>
        <v>6.9756473744125524E-2</v>
      </c>
      <c r="DK563" s="30">
        <f>(DI562*DI563)*(1-COS(RADIANS(CV562)))+DI564*(SIN(RADIANS(CV562)))</f>
        <v>-1.6280160168985456E-2</v>
      </c>
      <c r="DL563" s="30">
        <f>(DI563^2)*(1-COS(RADIANS(CV562)))+(COS(RADIANS(CV562)))</f>
        <v>0.7671828628175249</v>
      </c>
      <c r="DM563" s="30">
        <f>(DI563*DI564)*(1-COS(RADIANS(CV562)))-DI562*(SIN(RADIANS(CV562)))</f>
        <v>-0.64122181137573508</v>
      </c>
      <c r="DO563">
        <v>-0.64422872017631683</v>
      </c>
      <c r="DQ563" s="28">
        <f>(DB562*DB563)*(1-COS(RADIANS(CU562)))+DB564*(SIN(RADIANS(CU562)))</f>
        <v>0.64278760968653925</v>
      </c>
      <c r="DR563" s="28">
        <f>(DB563^2)*(1-COS(RADIANS(CU562)))+(COS(RADIANS(CU562)))</f>
        <v>0.76604444311897801</v>
      </c>
      <c r="DS563" s="28">
        <f>(DB563*DB564)*(1-COS(RADIANS(CU562)))-DB562*(SIN(RADIANS(CU562)))</f>
        <v>0</v>
      </c>
      <c r="DU563" s="61">
        <v>-0.84500405020787417</v>
      </c>
      <c r="DW563" s="17">
        <v>0</v>
      </c>
      <c r="DX563">
        <v>0</v>
      </c>
      <c r="DZ563" s="73">
        <f>(DB562*DB563)*(1-COS(RADIANS(CW562-45)))+DB564*(SIN(RADIANS(CW562-45)))</f>
        <v>-0.56098122699706565</v>
      </c>
      <c r="EA563" s="73">
        <f>(DB563^2)*(1-COS(RADIANS(CW562-45)))+(COS(RADIANS(CW562-45)))</f>
        <v>-0.82782852267656659</v>
      </c>
      <c r="EB563" s="73">
        <f>(DB563*DB564)*(1-COS(RADIANS(CW562-45)))-DB562*(SIN(RADIANS(CW562-45)))</f>
        <v>0</v>
      </c>
      <c r="EC563" s="10"/>
      <c r="ED563">
        <v>-0.56098122699706565</v>
      </c>
      <c r="EE563" s="1">
        <v>-0.41689800277286748</v>
      </c>
      <c r="EG563">
        <f>CY563+DU563</f>
        <v>-0.96966763928108501</v>
      </c>
      <c r="EH563">
        <f>EG563/(SQRT(EG562^2+EG563^2+EG564^2))</f>
        <v>-0.68565856323280638</v>
      </c>
      <c r="EJ563">
        <f>Q563+AM563</f>
        <v>-0.9683269584532912</v>
      </c>
      <c r="EK563">
        <f>EJ563/(SQRT(EJ562^2+EJ563^2+EJ564^2))</f>
        <v>-0.68471055872806652</v>
      </c>
      <c r="EM563" s="23">
        <f>CY564*DU562-CY562*DU564</f>
        <v>0.52002610001006078</v>
      </c>
      <c r="EP563" s="9">
        <f>((SUMPRODUCT(CM563:CM565,BZ563:BZ565))*(SUMPRODUCT(CM563:CM565,CA563:CA565)))-((SUMPRODUCT(CN563:CN565,BZ563:BZ565))*(SUMPRODUCT(CN563:CN565,CA563:CA565)))</f>
        <v>-3.1786196226070151E-2</v>
      </c>
      <c r="EY563" s="28"/>
      <c r="EZ563" s="10"/>
      <c r="FA563" s="61">
        <v>-0.10989724807939494</v>
      </c>
      <c r="FB563" s="13" t="e">
        <f>BW564</f>
        <v>#REF!</v>
      </c>
      <c r="FC563" s="17">
        <v>0</v>
      </c>
      <c r="FD563">
        <v>0</v>
      </c>
      <c r="FF563" s="73">
        <f>(FD562*FD563)*(1-COS(RADIANS(EY562+45)))+FD564*(SIN(RADIANS(EY562+45)))</f>
        <v>-0.81791196800564681</v>
      </c>
      <c r="FG563" s="73">
        <f>(FD563^2)*(1-COS(RADIANS(EY562+45)))+(COS(RADIANS(EY562+45)))</f>
        <v>0.57534338667714768</v>
      </c>
      <c r="FH563" s="73">
        <f>(FD563*FD564)*(1-COS(RADIANS(EY562+45)))-FD562*(SIN(RADIANS(EY562+45)))</f>
        <v>0</v>
      </c>
      <c r="FI563" s="10"/>
      <c r="FJ563">
        <v>-0.81791196800564681</v>
      </c>
      <c r="FK563" s="23">
        <f>SIN(RADIANS(176))*(COS(RADIANS(0)))</f>
        <v>6.9756473744125524E-2</v>
      </c>
      <c r="FM563" s="30">
        <f>(FK562*FK563)*(1-COS(RADIANS(EX562)))+FK564*(SIN(RADIANS(EX562)))</f>
        <v>-1.6280160168985456E-2</v>
      </c>
      <c r="FN563" s="30">
        <f>(FK563^2)*(1-COS(RADIANS(EX562)))+(COS(RADIANS(EX562)))</f>
        <v>0.7671828628175249</v>
      </c>
      <c r="FO563" s="30">
        <f>(FK563*FK564)*(1-COS(RADIANS(EX562)))-FK562*(SIN(RADIANS(EX562)))</f>
        <v>-0.64122181137573508</v>
      </c>
      <c r="FQ563">
        <v>-0.63685472763455842</v>
      </c>
      <c r="FS563" s="28">
        <f>(FD562*FD563)*(1-COS(RADIANS(EW562)))+FD564*(SIN(RADIANS(EW562)))</f>
        <v>0.64278760968653925</v>
      </c>
      <c r="FT563" s="28">
        <f>(FD563^2)*(1-COS(RADIANS(EW562)))+(COS(RADIANS(EW562)))</f>
        <v>0.76604444311897801</v>
      </c>
      <c r="FU563" s="28">
        <f>(FD563*FD564)*(1-COS(RADIANS(EW562)))-FD562*(SIN(RADIANS(EW562)))</f>
        <v>0</v>
      </c>
      <c r="FW563" s="61">
        <v>-0.84705103162259476</v>
      </c>
      <c r="FX563" s="13" t="e">
        <f>BX564</f>
        <v>#REF!</v>
      </c>
      <c r="FY563" s="17">
        <v>0</v>
      </c>
      <c r="FZ563">
        <v>0</v>
      </c>
      <c r="GB563" s="73">
        <f>(FD562*FD563)*(1-COS(RADIANS(EY562-45)))+FD564*(SIN(RADIANS(EY562-45)))</f>
        <v>-0.57534338667714802</v>
      </c>
      <c r="GC563" s="73">
        <f>(FD563^2)*(1-COS(RADIANS(EY562-45)))+(COS(RADIANS(EY562-45)))</f>
        <v>-0.81791196800564647</v>
      </c>
      <c r="GD563" s="73">
        <f>(FD563*FD564)*(1-COS(RADIANS(EY562-45)))-FD562*(SIN(RADIANS(EY562-45)))</f>
        <v>0</v>
      </c>
      <c r="GE563" s="10"/>
      <c r="GF563">
        <v>-0.57534338667714802</v>
      </c>
      <c r="GG563" s="1">
        <v>-0.42807784865084264</v>
      </c>
      <c r="GI563">
        <f>FA563+FW563</f>
        <v>-0.9569482797019897</v>
      </c>
      <c r="GJ563">
        <f>GI563/(SQRT(GI562^2+GI563^2+GI564^2))</f>
        <v>-0.67666461782207776</v>
      </c>
      <c r="GL563">
        <f>CH564+DC563</f>
        <v>-3.1786196226070151E-2</v>
      </c>
      <c r="GM563" t="e">
        <f>GL563/(SQRT(GL562^2+GL563^2+GL564^2))</f>
        <v>#VALUE!</v>
      </c>
      <c r="GO563" s="27">
        <f>FA564*FW562-FA562*FW564</f>
        <v>0.52002610001006078</v>
      </c>
    </row>
    <row r="564" spans="1:197" x14ac:dyDescent="0.2">
      <c r="A564" t="s">
        <v>899</v>
      </c>
      <c r="B564" t="s">
        <v>28</v>
      </c>
      <c r="C564" t="s">
        <v>900</v>
      </c>
      <c r="D564" t="s">
        <v>9</v>
      </c>
      <c r="E564" s="5">
        <f t="shared" si="852"/>
        <v>0.37119038841203267</v>
      </c>
      <c r="F564" s="6">
        <f t="shared" si="852"/>
        <v>-0.29457406625173815</v>
      </c>
      <c r="G564" s="7">
        <f t="shared" ref="G564:G565" si="855">Q563</f>
        <v>-5.1252923152832086E-2</v>
      </c>
      <c r="H564" s="8">
        <f t="shared" ref="H564:H565" si="856">AM563</f>
        <v>-0.91707403530045917</v>
      </c>
      <c r="J564" s="10"/>
      <c r="Q564" s="61">
        <v>-0.65422206589028231</v>
      </c>
      <c r="S564" s="17">
        <v>0</v>
      </c>
      <c r="T564">
        <v>1</v>
      </c>
      <c r="V564" s="73">
        <f>(T562*T564)*(1-COS(RADIANS(O562+45)))-T563*(SIN(RADIANS(O562+45)))</f>
        <v>0</v>
      </c>
      <c r="W564" s="73">
        <f>(T563*T564)*(1-COS(RADIANS(O562+45)))+T562*(SIN(RADIANS(O562+45)))</f>
        <v>0</v>
      </c>
      <c r="X564" s="73">
        <f>(T564^2)*(1-COS(RADIANS(O562+45)))+(COS(RADIANS(O562+45)))</f>
        <v>1</v>
      </c>
      <c r="Y564" s="10"/>
      <c r="Z564">
        <v>0</v>
      </c>
      <c r="AA564" s="23">
        <f>SIN(RADIANS('[1]Biaxial Input'!$F$21))*SIN(RADIANS(0))</f>
        <v>0</v>
      </c>
      <c r="AC564" s="30">
        <f>(AA562*AA564)*(1-COS(RADIANS(N562)))-AA563*(SIN(RADIANS(N562)))</f>
        <v>4.9325275616132508E-2</v>
      </c>
      <c r="AD564" s="30">
        <f>(AA563*AA564)*(1-COS(RADIANS(N562)))+AA562*(SIN(RADIANS(N562)))</f>
        <v>0.70538430460663959</v>
      </c>
      <c r="AE564" s="30">
        <f>(AA564^2)*(1-COS(RADIANS(N562)))+(COS(RADIANS(N562)))</f>
        <v>0.70710678118654757</v>
      </c>
      <c r="AG564">
        <v>-0.65422206589028231</v>
      </c>
      <c r="AI564" s="28">
        <f>(T562*T564)*(1-COS(RADIANS(M562)))-T563*(SIN(RADIANS(M562)))</f>
        <v>0</v>
      </c>
      <c r="AJ564" s="28">
        <f>(T563*T564)*(1-COS(RADIANS(M562)))+T562*(SIN(RADIANS(M562)))</f>
        <v>0</v>
      </c>
      <c r="AK564" s="28">
        <f>(T564^2)*(1-COS(RADIANS(M562)))+(COS(RADIANS(M562)))</f>
        <v>1</v>
      </c>
      <c r="AM564" s="61">
        <v>-0.26831602356596396</v>
      </c>
      <c r="AO564" s="17">
        <v>0</v>
      </c>
      <c r="AP564">
        <v>1</v>
      </c>
      <c r="AR564" s="73">
        <f>(T562*T562)*(1-COS(RADIANS(O562-45)))-T562*(SIN(RADIANS(O562-45)))</f>
        <v>0</v>
      </c>
      <c r="AS564" s="73">
        <f>(T563*T564)*(1-COS(RADIANS(O562-45)))+T562*(SIN(RADIANS(O562-45)))</f>
        <v>0</v>
      </c>
      <c r="AT564" s="73">
        <f>(T564^2)*(1-COS(RADIANS(O562-45)))+(COS(RADIANS(O562-45)))</f>
        <v>1</v>
      </c>
      <c r="AU564" s="10"/>
      <c r="AV564">
        <v>0</v>
      </c>
      <c r="AW564" s="1">
        <v>-0.26831602356596396</v>
      </c>
      <c r="AY564" s="11">
        <f>(G553^2)*F553+G553*G554*F554+G553*G555*F555-((H553^2)*F553+H553*H554*F554+H553*H555*F555)</f>
        <v>-0.22978580682764393</v>
      </c>
      <c r="AZ564" s="12">
        <f>G553*G554*F553+(G554^2)*F554+G554*G555*F555-(H553*H554*F553+(H554^2)*F554+H554*H555*F555)</f>
        <v>0.75619736272779514</v>
      </c>
      <c r="BA564" s="12">
        <f>G553*G555*F553+G554*G555*F554+(G555^2)*F555-(H553*H555*F553+H554*H555*F554+(H555^2)*F555)</f>
        <v>0.45513614346302061</v>
      </c>
      <c r="BB564" s="12">
        <f>(G553^2)*E553+G553*G554*E554+G553*G555*E555-((H553^2)*E553+H553*H554*E554+H553*H555*E555)</f>
        <v>0.53344696272416792</v>
      </c>
      <c r="BC564" s="12">
        <f>G553*G554*E553+(G554^2)*E554+G554*G555*E555-(H553*H554*E553+(H554^2)*E554+H554*H555*E555)</f>
        <v>-0.66763541996297826</v>
      </c>
      <c r="BD564" s="24">
        <f>G553*G555*E553+G554*G555*E554+(G555^2)*E555-(H553*H555*E553+H554*H555*E554+(H555^2)*E555)</f>
        <v>-0.47022965537569283</v>
      </c>
      <c r="BE564" s="10">
        <f>J553</f>
        <v>-3.4669895853430277E-2</v>
      </c>
      <c r="BV564" s="4" t="s">
        <v>20</v>
      </c>
      <c r="BW564" s="4" t="e">
        <f>DEGREES(ACOS(BX559/(SQRT((BX557^2)+(BX558^2)+(BX559^2)))))</f>
        <v>#REF!</v>
      </c>
      <c r="BX564" s="4" t="e">
        <f>DEGREES(ATAN(BX558/BX557))</f>
        <v>#REF!</v>
      </c>
      <c r="BY564" t="s">
        <v>9</v>
      </c>
      <c r="BZ564" s="5">
        <f t="shared" si="853"/>
        <v>0.3492962422733713</v>
      </c>
      <c r="CA564" s="6">
        <f t="shared" si="853"/>
        <v>-0.34518112468713447</v>
      </c>
      <c r="CB564" s="7">
        <f>CY563</f>
        <v>-0.12466358907321079</v>
      </c>
      <c r="CC564" s="8">
        <f>DU563</f>
        <v>-0.84500405020787417</v>
      </c>
      <c r="CE564" s="10"/>
      <c r="CH564">
        <f>((SUMPRODUCT(CM563:CM565,CK563:CK565))*(SUMPRODUCT(CM563:CM565,CL563:CL565)))-((SUMPRODUCT(CN563:CN565,CK563:CK565))*(SUMPRODUCT(CN563:CN565,CL563:CL565)))</f>
        <v>-3.1786196226070151E-2</v>
      </c>
      <c r="CI564" s="67"/>
      <c r="CJ564" s="10" t="s">
        <v>9</v>
      </c>
      <c r="CK564" s="5">
        <f t="shared" si="854"/>
        <v>0.3492962422733713</v>
      </c>
      <c r="CL564" s="6">
        <f t="shared" si="854"/>
        <v>-0.34518112468713447</v>
      </c>
      <c r="CM564" s="7">
        <f>FA563</f>
        <v>-0.10989724807939494</v>
      </c>
      <c r="CN564" s="8">
        <f>FW563</f>
        <v>-0.84705103162259476</v>
      </c>
      <c r="CP564">
        <f t="shared" si="851"/>
        <v>-9.8670839279614439E-2</v>
      </c>
      <c r="CQ564">
        <f t="shared" si="851"/>
        <v>-0.32743703463395935</v>
      </c>
      <c r="CR564">
        <f>CK566</f>
        <v>0</v>
      </c>
      <c r="CS564">
        <f>CN566</f>
        <v>0</v>
      </c>
      <c r="CW564" s="28"/>
      <c r="CY564" s="61">
        <v>-0.50566809364709897</v>
      </c>
      <c r="DA564" s="17">
        <v>0</v>
      </c>
      <c r="DB564">
        <v>1</v>
      </c>
      <c r="DD564" s="73">
        <f>(DB562*DB564)*(1-COS(RADIANS(CW562+45)))-DB563*(SIN(RADIANS(CW562+45)))</f>
        <v>0</v>
      </c>
      <c r="DE564" s="73">
        <f>(DB563*DB564)*(1-COS(RADIANS(CW562+45)))+DB562*(SIN(RADIANS(CW562+45)))</f>
        <v>0</v>
      </c>
      <c r="DF564" s="73">
        <f>(DB564^2)*(1-COS(RADIANS(CW562+45)))+(COS(RADIANS(CW562+45)))</f>
        <v>1</v>
      </c>
      <c r="DG564" s="10"/>
      <c r="DH564">
        <v>0</v>
      </c>
      <c r="DI564" s="23">
        <f>SIN(RADIANS('[1]Biaxial Input'!$F$21))*SIN(RADIANS(0))</f>
        <v>0</v>
      </c>
      <c r="DK564" s="30">
        <f>(DI562*DI564)*(1-COS(RADIANS(CV562)))-DI563*(SIN(RADIANS(CV562)))</f>
        <v>4.4838597018148282E-2</v>
      </c>
      <c r="DL564" s="30">
        <f>(DI563*DI564)*(1-COS(RADIANS(CV562)))+DI562*(SIN(RADIANS(CV562)))</f>
        <v>0.64122181137573508</v>
      </c>
      <c r="DM564" s="30">
        <f>(DI564^2)*(1-COS(RADIANS(CV562)))+(COS(RADIANS(CV562)))</f>
        <v>0.76604444311897801</v>
      </c>
      <c r="DO564">
        <v>-0.50566809364709897</v>
      </c>
      <c r="DQ564" s="28">
        <f>(DB562*DB564)*(1-COS(RADIANS(CU562)))-DB563*(SIN(RADIANS(CU562)))</f>
        <v>0</v>
      </c>
      <c r="DR564" s="28">
        <f>(DB563*DB564)*(1-COS(RADIANS(CU562)))+DB562*(SIN(RADIANS(CU562)))</f>
        <v>0</v>
      </c>
      <c r="DS564" s="28">
        <f>(DB564^2)*(1-COS(RADIANS(CU562)))+(COS(RADIANS(CU562)))</f>
        <v>1</v>
      </c>
      <c r="DU564" s="61">
        <v>-0.39683206805126442</v>
      </c>
      <c r="DW564" s="17">
        <v>0</v>
      </c>
      <c r="DX564">
        <v>1</v>
      </c>
      <c r="DZ564" s="73">
        <f>(DB562*DB562)*(1-COS(RADIANS(CW562-45)))-DB562*(SIN(RADIANS(CW562-45)))</f>
        <v>0</v>
      </c>
      <c r="EA564" s="73">
        <f>(DB563*DB564)*(1-COS(RADIANS(CW562-45)))+DB562*(SIN(RADIANS(CW562-45)))</f>
        <v>0</v>
      </c>
      <c r="EB564" s="73">
        <f>(DB564^2)*(1-COS(RADIANS(CW562-45)))+(COS(RADIANS(CW562-45)))</f>
        <v>1</v>
      </c>
      <c r="EC564" s="10"/>
      <c r="ED564">
        <v>0</v>
      </c>
      <c r="EE564" s="1">
        <v>-0.39683206805126442</v>
      </c>
      <c r="EG564">
        <f>CY564+DU564</f>
        <v>-0.90250016169836345</v>
      </c>
      <c r="EH564">
        <f>EG564/(SQRT(EG562^2+EG563^2+EG564^2))</f>
        <v>-0.63816398435886845</v>
      </c>
      <c r="EJ564">
        <f>Q564+AM564</f>
        <v>-0.92253808945624627</v>
      </c>
      <c r="EK564">
        <f>EJ564/(SQRT(EJ562^2+EJ563^2+EJ564^2))</f>
        <v>-0.65233293895739364</v>
      </c>
      <c r="EM564" s="23">
        <f>CY562*DU563-CY563*DU562</f>
        <v>-0.76604444311897768</v>
      </c>
      <c r="ER564">
        <f t="shared" ref="ER564:ES566" si="857">CK563</f>
        <v>0.93180266183863136</v>
      </c>
      <c r="ES564">
        <f t="shared" si="857"/>
        <v>-0.87956522186239505</v>
      </c>
      <c r="ET564" t="e">
        <f>#REF!</f>
        <v>#REF!</v>
      </c>
      <c r="EU564" t="e">
        <f>#REF!</f>
        <v>#REF!</v>
      </c>
      <c r="EY564" s="28"/>
      <c r="EZ564" s="10"/>
      <c r="FA564" s="61">
        <v>-0.49866540340819981</v>
      </c>
      <c r="FB564" s="13">
        <f>BW565</f>
        <v>0</v>
      </c>
      <c r="FC564" s="17">
        <v>0</v>
      </c>
      <c r="FD564">
        <v>1</v>
      </c>
      <c r="FF564" s="73">
        <f>(FD562*FD564)*(1-COS(RADIANS(EY562+45)))-FD563*(SIN(RADIANS(EY562+45)))</f>
        <v>0</v>
      </c>
      <c r="FG564" s="73">
        <f>(FD563*FD564)*(1-COS(RADIANS(EY562+45)))+FD562*(SIN(RADIANS(EY562+45)))</f>
        <v>0</v>
      </c>
      <c r="FH564" s="73">
        <f>(FD564^2)*(1-COS(RADIANS(EY562+45)))+(COS(RADIANS(EY562+45)))</f>
        <v>1</v>
      </c>
      <c r="FI564" s="10"/>
      <c r="FJ564">
        <v>0</v>
      </c>
      <c r="FK564" s="23">
        <f>SIN(RADIANS(176))*SIN(RADIANS(0))</f>
        <v>0</v>
      </c>
      <c r="FM564" s="30">
        <f>(FK562*FK564)*(1-COS(RADIANS(EX562)))-FK563*(SIN(RADIANS(EX562)))</f>
        <v>4.4838597018148282E-2</v>
      </c>
      <c r="FN564" s="30">
        <f>(FK563*FK564)*(1-COS(RADIANS(EX562)))+FK562*(SIN(RADIANS(EX562)))</f>
        <v>0.64122181137573508</v>
      </c>
      <c r="FO564" s="30">
        <f>(FK564^2)*(1-COS(RADIANS(EX562)))+(COS(RADIANS(EX562)))</f>
        <v>0.76604444311897801</v>
      </c>
      <c r="FQ564">
        <v>-0.49866540340819981</v>
      </c>
      <c r="FS564" s="28">
        <f>(FD562*FD564)*(1-COS(RADIANS(EW562)))-FD563*(SIN(RADIANS(EW562)))</f>
        <v>0</v>
      </c>
      <c r="FT564" s="28">
        <f>(FD563*FD564)*(1-COS(RADIANS(EW562)))+FD562*(SIN(RADIANS(EW562)))</f>
        <v>0</v>
      </c>
      <c r="FU564" s="28">
        <f>(FD564^2)*(1-COS(RADIANS(EW562)))+(COS(RADIANS(EW562)))</f>
        <v>1</v>
      </c>
      <c r="FW564" s="61">
        <v>-0.40559675369789661</v>
      </c>
      <c r="FX564" s="13">
        <f>BX565</f>
        <v>0</v>
      </c>
      <c r="FY564" s="17">
        <v>0</v>
      </c>
      <c r="FZ564">
        <v>1</v>
      </c>
      <c r="GB564" s="73">
        <f>(FD562*FD562)*(1-COS(RADIANS(EY562-45)))-FD562*(SIN(RADIANS(EY562-45)))</f>
        <v>0</v>
      </c>
      <c r="GC564" s="73">
        <f>(FD563*FD564)*(1-COS(RADIANS(EY562-45)))+FD562*(SIN(RADIANS(EY562-45)))</f>
        <v>0</v>
      </c>
      <c r="GD564" s="73">
        <f>(FD564^2)*(1-COS(RADIANS(EY562-45)))+(COS(RADIANS(EY562-45)))</f>
        <v>0.99999999999999989</v>
      </c>
      <c r="GE564" s="10"/>
      <c r="GF564">
        <v>0</v>
      </c>
      <c r="GG564" s="1">
        <v>-0.40559675369789661</v>
      </c>
      <c r="GI564">
        <f>FA564+FW564</f>
        <v>-0.90426215710609648</v>
      </c>
      <c r="GJ564">
        <f>GI564/(SQRT(GI562^2+GI563^2+GI564^2))</f>
        <v>-0.63940990326009584</v>
      </c>
      <c r="GL564" t="e">
        <f>#REF!+DC564</f>
        <v>#REF!</v>
      </c>
      <c r="GM564" t="e">
        <f>GL564/(SQRT(GL562^2+GL563^2+GL564^2))</f>
        <v>#REF!</v>
      </c>
      <c r="GO564" s="27">
        <f>FA562*FW563-FA563*FW562</f>
        <v>-0.7660444431189779</v>
      </c>
    </row>
    <row r="565" spans="1:197" x14ac:dyDescent="0.2">
      <c r="A565">
        <f>E568</f>
        <v>0.89699707659114825</v>
      </c>
      <c r="B565">
        <f>C565/(SQRT(C565^2+C566^2+C567^2))</f>
        <v>0.92386056067667077</v>
      </c>
      <c r="C565">
        <f t="array" ref="C565:C570">(A565:A570)-(MMULT(MMULT(MINVERSE(MMULT(TRANSPOSE(AY549:BD569),AY549:BD569)),TRANSPOSE(AY549:BD569)),BE549:BE569))</f>
        <v>0.92645932742636694</v>
      </c>
      <c r="D565" t="s">
        <v>10</v>
      </c>
      <c r="E565" s="5">
        <f t="shared" si="852"/>
        <v>-0.24002904019609339</v>
      </c>
      <c r="F565" s="6">
        <f t="shared" si="852"/>
        <v>-0.45893572105630898</v>
      </c>
      <c r="G565" s="7">
        <f t="shared" si="855"/>
        <v>-0.65422206589028231</v>
      </c>
      <c r="H565" s="8">
        <f t="shared" si="856"/>
        <v>-0.26831602356596396</v>
      </c>
      <c r="J565" s="10"/>
      <c r="AW565" s="1"/>
      <c r="AY565" s="11">
        <f>(G558^2)*F558+G558*G559*F559+G558*G560*F560-((H558^2)*F558+H558*H559*F559+H558*H560*F560)</f>
        <v>-0.11853419872131282</v>
      </c>
      <c r="AZ565" s="12">
        <f>G558*G559*F558+(G559^2)*F559+G559*G560*F560-(H558*H559*F558+(H559^2)*F559+H559*H560*F560)</f>
        <v>0.67405450960454438</v>
      </c>
      <c r="BA565" s="12">
        <f>G558*G560*F558+G559*G560*F559+(G560^2)*F560-(H558*H560*F558+H559*H560*F559+(H560^2)*F560)</f>
        <v>0.51604141252649449</v>
      </c>
      <c r="BB565" s="12">
        <f>(G558^2)*E558+G558*G559*E559+G558*G560*E560-((H558^2)*E558+H558*H559*E559+H558*H560*E560)</f>
        <v>0.52362900802910772</v>
      </c>
      <c r="BC565" s="12">
        <f>G558*G559*E558+(G559^2)*E559+G559*G560*E560-(H558*H559*E558+(H559^2)*E559+H559*H560*E560)</f>
        <v>-0.56160763906501188</v>
      </c>
      <c r="BD565" s="24">
        <f>G558*G560*E558+G559*G560*E559+(G560^2)*E560-(H558*H560*E558+H559*H560*E559+(H560^2)*E560)</f>
        <v>-0.63950428805288873</v>
      </c>
      <c r="BE565" s="10">
        <f>J558</f>
        <v>2.0012800551730492E-2</v>
      </c>
      <c r="BY565" t="s">
        <v>10</v>
      </c>
      <c r="BZ565" s="5">
        <f t="shared" si="853"/>
        <v>-9.8670839279614439E-2</v>
      </c>
      <c r="CA565" s="6">
        <f t="shared" si="853"/>
        <v>-0.32743703463395935</v>
      </c>
      <c r="CB565" s="7">
        <f>CY564</f>
        <v>-0.50566809364709897</v>
      </c>
      <c r="CC565" s="8">
        <f>DU564</f>
        <v>-0.39683206805126442</v>
      </c>
      <c r="CE565" s="10"/>
      <c r="CG565" s="10" t="s">
        <v>160</v>
      </c>
      <c r="CH565" s="10">
        <f>-CH562*((EY562-CW562)/(CH564-CE563))</f>
        <v>259.12368332114198</v>
      </c>
      <c r="CI565" s="67"/>
      <c r="CJ565" s="10" t="s">
        <v>10</v>
      </c>
      <c r="CK565" s="5">
        <f t="shared" si="854"/>
        <v>-9.8670839279614439E-2</v>
      </c>
      <c r="CL565" s="6">
        <f t="shared" si="854"/>
        <v>-0.32743703463395935</v>
      </c>
      <c r="CM565" s="7">
        <f>FA564</f>
        <v>-0.49866540340819981</v>
      </c>
      <c r="CN565" s="8">
        <f>FW564</f>
        <v>-0.40559675369789661</v>
      </c>
      <c r="CW565" s="28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EE565" s="1"/>
      <c r="EI565" s="64">
        <f>(DEGREES(ACOS((EH562*EK562+EH563*EK563+EH564*EK564)/((SQRT(EH562^2+EH563^2+EH564^2))*(SQRT(EK562^2+EK563^2+EK564^2))))))</f>
        <v>1.6552566411377707</v>
      </c>
      <c r="ER565">
        <f t="shared" si="857"/>
        <v>0.3492962422733713</v>
      </c>
      <c r="ES565">
        <f t="shared" si="857"/>
        <v>-0.34518112468713447</v>
      </c>
      <c r="ET565" t="e">
        <f>#REF!</f>
        <v>#REF!</v>
      </c>
      <c r="EU565" t="e">
        <f>#REF!</f>
        <v>#REF!</v>
      </c>
      <c r="EY565" s="28"/>
      <c r="EZ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GG565" s="1"/>
      <c r="GK565" s="64" t="e">
        <f>(DEGREES(ACOS((GJ562*GM562+GJ563*GM563+GJ564*GM564)/((SQRT(GJ562^2+GJ563^2+GJ564^2))*(SQRT(GM562^2+GM563^2+GM564^2))))))</f>
        <v>#VALUE!</v>
      </c>
    </row>
    <row r="566" spans="1:197" x14ac:dyDescent="0.2">
      <c r="A566">
        <f>E569</f>
        <v>0.37119038841203267</v>
      </c>
      <c r="B566">
        <f>C566/(SQRT(C565^2+C566^2+C567^2))</f>
        <v>0.36242608885083544</v>
      </c>
      <c r="C566">
        <v>0.36344557264418853</v>
      </c>
      <c r="D566" s="10"/>
      <c r="G566" s="10"/>
      <c r="H566" s="10"/>
      <c r="J566" s="10"/>
      <c r="Q566" s="82" t="s">
        <v>148</v>
      </c>
      <c r="R566" s="13"/>
      <c r="T566" s="10"/>
      <c r="U566" s="10"/>
      <c r="V566" s="10"/>
      <c r="W566" s="10"/>
      <c r="X566" s="10"/>
      <c r="Y566" s="10"/>
      <c r="Z566" s="80"/>
      <c r="AA566" s="23" t="s">
        <v>149</v>
      </c>
      <c r="AE566" s="1"/>
      <c r="AG566" s="80"/>
      <c r="AK566" s="13"/>
      <c r="AL566" s="81"/>
      <c r="AM566" s="82" t="s">
        <v>150</v>
      </c>
      <c r="AO566" s="13"/>
      <c r="AP566" s="13"/>
      <c r="AS566" s="1"/>
      <c r="AW566" s="1"/>
      <c r="AY566" s="11">
        <f>(G563^2)*F563+G563*G564*F564+G563*G565*F565-((H563^2)*F563+H563*H564*F564+H563*H565*F565)</f>
        <v>-5.0404724727479339E-2</v>
      </c>
      <c r="AZ566" s="12">
        <f>G563*G564*F563+(G564^2)*F564+G564*G565*F565-(H563*H564*F563+(H564^2)*F564+H564*H565*F565)</f>
        <v>0.60363852204601176</v>
      </c>
      <c r="BA566" s="12">
        <f>G563*G565*F563+G564*G565*F564+(G565^2)*F565-(H563*H565*F563+H564*H565*F564+(H565^2)*F565)</f>
        <v>0.37933778842307431</v>
      </c>
      <c r="BB566" s="12">
        <f>(G563^2)*E563+G563*G564*E564+G563*G565*E565-((H563^2)*E563+H563*H564*E564+H563*H565*E565)</f>
        <v>0.45543211607554901</v>
      </c>
      <c r="BC566" s="12">
        <f>G563*G564*E563+(G564^2)*E564+G564*G565*E565-(H563*H564*E563+(H564^2)*E564+H564*H565*E565)</f>
        <v>-0.53749123221354711</v>
      </c>
      <c r="BD566" s="24">
        <f>G563*G565*E563+G564*G565*E564+(G565^2)*E565-(H563*H565*E563+H564*H565*E564+(H565^2)*E565)</f>
        <v>-0.67813161870644179</v>
      </c>
      <c r="BE566" s="10">
        <f>J563</f>
        <v>8.7799841466494666E-2</v>
      </c>
      <c r="CS566" s="15"/>
      <c r="CW566" s="28"/>
      <c r="CY566" s="82" t="s">
        <v>148</v>
      </c>
      <c r="CZ566" s="13"/>
      <c r="DB566" s="10"/>
      <c r="DC566" s="10"/>
      <c r="DD566" s="10"/>
      <c r="DE566" s="10"/>
      <c r="DF566" s="10"/>
      <c r="DG566" s="10"/>
      <c r="DH566" s="80"/>
      <c r="DI566" s="23" t="s">
        <v>149</v>
      </c>
      <c r="DM566" s="1"/>
      <c r="DO566" s="80"/>
      <c r="DS566" s="13"/>
      <c r="DT566" s="81"/>
      <c r="DU566" s="82" t="s">
        <v>150</v>
      </c>
      <c r="DW566" s="13"/>
      <c r="DX566" s="13"/>
      <c r="EA566" s="1"/>
      <c r="EE566" s="1"/>
      <c r="ER566">
        <f t="shared" si="857"/>
        <v>-9.8670839279614439E-2</v>
      </c>
      <c r="ES566">
        <f t="shared" si="857"/>
        <v>-0.32743703463395935</v>
      </c>
      <c r="ET566" t="e">
        <f>#REF!</f>
        <v>#REF!</v>
      </c>
      <c r="EU566" t="e">
        <f>#REF!</f>
        <v>#REF!</v>
      </c>
      <c r="EY566" s="28"/>
      <c r="EZ566" s="10"/>
      <c r="FA566" s="82" t="s">
        <v>148</v>
      </c>
      <c r="FB566" s="13"/>
      <c r="FD566" s="10"/>
      <c r="FE566" s="10"/>
      <c r="FF566" s="10"/>
      <c r="FG566" s="10"/>
      <c r="FH566" s="10"/>
      <c r="FI566" s="10"/>
      <c r="FJ566" s="80"/>
      <c r="FK566" s="23" t="s">
        <v>149</v>
      </c>
      <c r="FO566" s="1"/>
      <c r="FQ566" s="80"/>
      <c r="FU566" s="13"/>
      <c r="FV566" s="81"/>
      <c r="FW566" s="82" t="s">
        <v>150</v>
      </c>
      <c r="FY566" s="13"/>
      <c r="FZ566" s="13"/>
      <c r="GC566" s="1"/>
      <c r="GG566" s="1"/>
      <c r="GK566" s="13"/>
    </row>
    <row r="567" spans="1:197" x14ac:dyDescent="0.2">
      <c r="A567">
        <f>E570</f>
        <v>-0.24002904019609339</v>
      </c>
      <c r="B567">
        <f>C567/(SQRT(C565^2+C566^2+C567^2))</f>
        <v>-0.12299997783119256</v>
      </c>
      <c r="C567">
        <v>-0.12334596971157648</v>
      </c>
      <c r="E567" s="5" t="s">
        <v>4</v>
      </c>
      <c r="F567" s="6" t="s">
        <v>5</v>
      </c>
      <c r="G567" s="7" t="s">
        <v>6</v>
      </c>
      <c r="H567" s="8" t="s">
        <v>1</v>
      </c>
      <c r="I567">
        <v>19</v>
      </c>
      <c r="J567" s="9" t="s">
        <v>7</v>
      </c>
      <c r="K567">
        <v>19</v>
      </c>
      <c r="M567" s="17">
        <f>A495</f>
        <v>30</v>
      </c>
      <c r="N567" s="17">
        <f>B495</f>
        <v>-50</v>
      </c>
      <c r="O567" s="17">
        <f>C495</f>
        <v>268.7</v>
      </c>
      <c r="Q567" s="61">
        <f t="array" ref="Q567:Q569">MMULT(AI567:AK569,AG567:AG569)</f>
        <v>0.8544171821724218</v>
      </c>
      <c r="R567" s="13"/>
      <c r="S567" s="17">
        <v>1</v>
      </c>
      <c r="T567">
        <v>0</v>
      </c>
      <c r="V567" s="73">
        <f>(T567^2)*(1-COS(RADIANS(O567+45)))+(COS(RADIANS(O567+45)))</f>
        <v>0.69088241107685799</v>
      </c>
      <c r="W567" s="73">
        <f>(T567*T568)*(1-COS(RADIANS(O567+45)))-T569*(SIN(RADIANS(O567+45)))</f>
        <v>0.72296714590956856</v>
      </c>
      <c r="X567" s="73">
        <f>(T567*T569)*(1-COS(RADIANS(O567+45)))+T568*(SIN(RADIANS(O567+45)))</f>
        <v>0</v>
      </c>
      <c r="Y567" s="10"/>
      <c r="Z567">
        <f t="array" ref="Z567:Z569">MMULT(V567:X569,S567:S569)</f>
        <v>0.69088241107685799</v>
      </c>
      <c r="AA567" s="23">
        <f>COS(RADIANS('[1]Biaxial Input'!$F$21))</f>
        <v>-0.9975640502598242</v>
      </c>
      <c r="AC567" s="30">
        <f>(AA567^2)*(1-COS(RADIANS(N567)))+(COS(RADIANS(N567)))</f>
        <v>0.99826181678640502</v>
      </c>
      <c r="AD567" s="30">
        <f>(AA567*AA568)*(1-COS(RADIANS(N567)))-AA569*(SIN(RADIANS(N567)))</f>
        <v>-2.4857178030640859E-2</v>
      </c>
      <c r="AE567" s="30">
        <f>(AA567*AA569)*(1-COS(RADIANS(N567)))+AA568*(SIN(RADIANS(N567)))</f>
        <v>-5.3436559083262246E-2</v>
      </c>
      <c r="AG567">
        <f t="array" ref="AG567:AG569">MMULT(AC567:AE569,Z567:Z569)</f>
        <v>0.7076524539235346</v>
      </c>
      <c r="AI567" s="28">
        <f>(T567^2)*(1-COS(RADIANS(M567)))+(COS(RADIANS(M567)))</f>
        <v>0.86602540378443871</v>
      </c>
      <c r="AJ567" s="28">
        <f>(T567*T568)*(1-COS(RADIANS(M567)))-T569*(SIN(RADIANS(M567)))</f>
        <v>-0.49999999999999994</v>
      </c>
      <c r="AK567" s="28">
        <f>(T567*T569)*(1-COS(RADIANS(M567)))+T568*(SIN(RADIANS(M567)))</f>
        <v>0</v>
      </c>
      <c r="AM567" s="61">
        <f t="array" ref="AM567:AM569">MMULT(AI567:AK569,AW567:AW569)</f>
        <v>-0.3964867293311708</v>
      </c>
      <c r="AN567" s="13"/>
      <c r="AO567" s="17">
        <v>1</v>
      </c>
      <c r="AP567">
        <v>0</v>
      </c>
      <c r="AR567" s="73">
        <f>(T567^2)*(1-COS(RADIANS(O567-45)))+(COS(RADIANS(O567-45)))</f>
        <v>-0.72296714590956823</v>
      </c>
      <c r="AS567" s="73">
        <f>(T567*T568)*(1-COS(RADIANS(O567-45)))-T569*(SIN(RADIANS(O567-45)))</f>
        <v>0.69088241107685833</v>
      </c>
      <c r="AT567" s="73">
        <f>(T567*T569)*(1-COS(RADIANS(O567-45)))+T568*(SIN(RADIANS(O567-45)))</f>
        <v>0</v>
      </c>
      <c r="AU567" s="10"/>
      <c r="AV567">
        <f t="array" ref="AV567:AV569">MMULT(AR567:AT569,S567:S569)</f>
        <v>-0.72296714590956823</v>
      </c>
      <c r="AW567" s="1">
        <f t="array" ref="AW567:AW569">MMULT(AC567:AE569,AV567:AV569)</f>
        <v>-0.70453710946219172</v>
      </c>
      <c r="AY567" s="11">
        <f>(G568^2)*F568+G568*G569*F569+G568*G570*F570-((H568^2)*F568+H568*H569*F569+H568*H570*F570)</f>
        <v>-7.4270757279329136E-2</v>
      </c>
      <c r="AZ567" s="12">
        <f>G568*G569*F568+(G569^2)*F569+G569*G570*F570-(H568*H569*F568+(H569^2)*F569+H569*H570*F570)</f>
        <v>0.61133926115251358</v>
      </c>
      <c r="BA567" s="12">
        <f>G568*G570*F568+G569*G570*F569+(G570^2)*F570-(H568*H570*F568+H569*H570*F569+(H570^2)*F570)</f>
        <v>0.6936318687420282</v>
      </c>
      <c r="BB567" s="12">
        <f>(G568^2)*E568+G568*G569*E569+G568*G570*E570-((H568^2)*E568+H568*H569*E569+H568*H570*E570)</f>
        <v>0.54668602285260881</v>
      </c>
      <c r="BC567" s="12">
        <f>G568*G569*E568+(G569^2)*E569+G569*G570*E570-(H568*H569*E568+(H569^2)*E569+H569*H570*E570)</f>
        <v>-0.40828465667986913</v>
      </c>
      <c r="BD567" s="24">
        <f>G568*G570*E568+G569*G570*E569+(G570^2)*E570-(H568*H570*E568+H569*H570*E569+(H570^2)*E570)</f>
        <v>-0.72293584081252138</v>
      </c>
      <c r="BE567" s="10">
        <f>J568</f>
        <v>-6.189186060614027E-3</v>
      </c>
      <c r="BZ567" s="5" t="s">
        <v>4</v>
      </c>
      <c r="CA567" s="6" t="s">
        <v>5</v>
      </c>
      <c r="CB567" s="7" t="s">
        <v>6</v>
      </c>
      <c r="CC567" s="8" t="s">
        <v>1</v>
      </c>
      <c r="CD567">
        <v>18</v>
      </c>
      <c r="CE567" s="9" t="s">
        <v>7</v>
      </c>
      <c r="CG567" s="90" t="s">
        <v>157</v>
      </c>
      <c r="CH567" s="61">
        <f>CE568-((CH569-CE568)/(EY567-CW567))*CW567</f>
        <v>6.381198693861541</v>
      </c>
      <c r="CI567" s="10"/>
      <c r="CK567" s="5" t="s">
        <v>4</v>
      </c>
      <c r="CL567" s="6" t="s">
        <v>5</v>
      </c>
      <c r="CM567" s="7" t="s">
        <v>6</v>
      </c>
      <c r="CN567" s="8" t="s">
        <v>1</v>
      </c>
      <c r="CO567" s="10"/>
      <c r="CP567">
        <f t="shared" ref="CP567:CQ569" si="858">BZ568</f>
        <v>0.93180266183863136</v>
      </c>
      <c r="CQ567">
        <f t="shared" si="858"/>
        <v>-0.87956522186239505</v>
      </c>
      <c r="CR567">
        <f>CI571</f>
        <v>0</v>
      </c>
      <c r="CS567">
        <f>CL571</f>
        <v>0</v>
      </c>
      <c r="CU567" s="17">
        <f>CU471</f>
        <v>60</v>
      </c>
      <c r="CV567" s="17">
        <f>CV471</f>
        <v>-45</v>
      </c>
      <c r="CW567" s="31">
        <f>CH474</f>
        <v>245.36873756602247</v>
      </c>
      <c r="CY567" s="61">
        <f t="array" ref="CY567:CY569">MMULT(DQ567:DS569,DO567:DO569)</f>
        <v>0.76471846068633387</v>
      </c>
      <c r="CZ567" s="13"/>
      <c r="DA567" s="17">
        <v>1</v>
      </c>
      <c r="DB567">
        <v>0</v>
      </c>
      <c r="DD567" s="73">
        <f>(DB567^2)*(1-COS(RADIANS(CW567+45)))+(COS(RADIANS(CW567+45)))</f>
        <v>0.34806058403349827</v>
      </c>
      <c r="DE567" s="73">
        <f>(DB567*DB568)*(1-COS(RADIANS(CW567+45)))-DB569*(SIN(RADIANS(CW567+45)))</f>
        <v>0.93747204216566382</v>
      </c>
      <c r="DF567" s="73">
        <f>(DB567*DB569)*(1-COS(RADIANS(CW567+45)))+DB568*(SIN(RADIANS(CW567+45)))</f>
        <v>0</v>
      </c>
      <c r="DG567" s="10"/>
      <c r="DH567">
        <f t="array" ref="DH567:DH569">MMULT(DD567:DF569,DA567:DA569)</f>
        <v>0.34806058403349827</v>
      </c>
      <c r="DI567" s="23">
        <f>COS(RADIANS('[1]Biaxial Input'!$F$21))</f>
        <v>-0.9975640502598242</v>
      </c>
      <c r="DK567" s="30">
        <f>(DI567^2)*(1-COS(RADIANS(CV567)))+(COS(RADIANS(CV567)))</f>
        <v>0.99857479166422358</v>
      </c>
      <c r="DL567" s="30">
        <f>(DI567*DI568)*(1-COS(RADIANS(CV567)))-DI569*(SIN(RADIANS(CV567)))</f>
        <v>-2.0381428756221641E-2</v>
      </c>
      <c r="DM567" s="30">
        <f>(DI567*DI569)*(1-COS(RADIANS(CV567)))+DI568*(SIN(RADIANS(CV567)))</f>
        <v>-4.9325275616132508E-2</v>
      </c>
      <c r="DO567">
        <f t="array" ref="DO567:DO569">MMULT(DK567:DM569,DH567:DH569)</f>
        <v>0.36667154482612763</v>
      </c>
      <c r="DQ567" s="28">
        <f>(DB567^2)*(1-COS(RADIANS(CU567)))+(COS(RADIANS(CU567)))</f>
        <v>0.50000000000000011</v>
      </c>
      <c r="DR567" s="28">
        <f>(DB567*DB568)*(1-COS(RADIANS(CU567)))-DB569*(SIN(RADIANS(CU567)))</f>
        <v>-0.8660254037844386</v>
      </c>
      <c r="DS567" s="28">
        <f>(DB567*DB569)*(1-COS(RADIANS(CU567)))+DB568*(SIN(RADIANS(CU567)))</f>
        <v>0</v>
      </c>
      <c r="DU567" s="61">
        <f t="array" ref="DU567:DU569">MMULT(DQ567:DS569,EE567:EE569)</f>
        <v>-0.2674958458211012</v>
      </c>
      <c r="DV567" s="13"/>
      <c r="DW567" s="17">
        <v>1</v>
      </c>
      <c r="DX567">
        <v>0</v>
      </c>
      <c r="DZ567" s="73">
        <f>(DB567^2)*(1-COS(RADIANS(CW567-45)))+(COS(RADIANS(CW567-45)))</f>
        <v>-0.93747204216566371</v>
      </c>
      <c r="EA567" s="73">
        <f>(DB567*DB568)*(1-COS(RADIANS(CW567-45)))-DB569*(SIN(RADIANS(CW567-45)))</f>
        <v>0.34806058403349838</v>
      </c>
      <c r="EB567" s="73">
        <f>(DB567*DB569)*(1-COS(RADIANS(CW567-45)))+DB568*(SIN(RADIANS(CW567-45)))</f>
        <v>0</v>
      </c>
      <c r="EC567" s="10"/>
      <c r="ED567">
        <f t="array" ref="ED567:ED569">MMULT(DZ567:EB569,DA567:DA569)</f>
        <v>-0.93747204216566371</v>
      </c>
      <c r="EE567" s="1">
        <f t="array" ref="EE567:EE569">MMULT(DK567:DM569,ED567:ED569)</f>
        <v>-0.92904197720028425</v>
      </c>
      <c r="EG567">
        <f>CY567+DU567</f>
        <v>0.49722261486523267</v>
      </c>
      <c r="EH567">
        <f>EG567/(SQRT(EG567^2+EG568^2+EG569^2))</f>
        <v>0.35158948273051299</v>
      </c>
      <c r="EJ567">
        <f>Q567+AM567</f>
        <v>0.457930452841251</v>
      </c>
      <c r="EK567">
        <f>EJ567/(SQRT(EJ567^2+EJ568^2+EJ569^2))</f>
        <v>0.32380572851587497</v>
      </c>
      <c r="EM567" s="23">
        <f>CY568*DU569-CY569*DU568</f>
        <v>-0.58621808941210418</v>
      </c>
      <c r="EO567" s="15">
        <v>18</v>
      </c>
      <c r="EP567" s="9" t="s">
        <v>7</v>
      </c>
      <c r="EW567" s="17">
        <f>CU567</f>
        <v>60</v>
      </c>
      <c r="EX567" s="17">
        <f>CV567</f>
        <v>-45</v>
      </c>
      <c r="EY567" s="31">
        <f>1+CW567</f>
        <v>246.36873756602247</v>
      </c>
      <c r="EZ567" s="10"/>
      <c r="FA567" s="61">
        <f t="array" ref="FA567:FA569">MMULT(FS567:FU569,FQ567:FQ569)</f>
        <v>0.76927043658232908</v>
      </c>
      <c r="FB567" s="13">
        <f>BW568</f>
        <v>0</v>
      </c>
      <c r="FC567" s="17">
        <v>1</v>
      </c>
      <c r="FD567">
        <v>0</v>
      </c>
      <c r="FF567" s="73">
        <f>(FD567^2)*(1-COS(RADIANS(EY567+45)))+(COS(RADIANS(EY567+45)))</f>
        <v>0.36436871582414587</v>
      </c>
      <c r="FG567" s="73">
        <f>(FD567*FD568)*(1-COS(RADIANS(EY567+45)))-FD569*(SIN(RADIANS(EY567+45)))</f>
        <v>0.93125476585554334</v>
      </c>
      <c r="FH567" s="73">
        <f>(FD567*FD569)*(1-COS(RADIANS(EY567+45)))+FD568*(SIN(RADIANS(EY567+45)))</f>
        <v>0</v>
      </c>
      <c r="FI567" s="10"/>
      <c r="FJ567">
        <f t="array" ref="FJ567:FJ569">MMULT(FF567:FH569,FC567:FC569)</f>
        <v>0.36436871582414587</v>
      </c>
      <c r="FK567" s="23">
        <f>COS(RADIANS(176))</f>
        <v>-0.9975640502598242</v>
      </c>
      <c r="FM567" s="30">
        <f>(FK567^2)*(1-COS(RADIANS(EX567)))+(COS(RADIANS(EX567)))</f>
        <v>0.99857479166422358</v>
      </c>
      <c r="FN567" s="30">
        <f>(FK567*FK568)*(1-COS(RADIANS(EX567)))-FK569*(SIN(RADIANS(EX567)))</f>
        <v>-2.0381428756221641E-2</v>
      </c>
      <c r="FO567" s="30">
        <f>(FK567*FK569)*(1-COS(RADIANS(EX567)))+FK568*(SIN(RADIANS(EX567)))</f>
        <v>-4.9325275616132508E-2</v>
      </c>
      <c r="FQ567">
        <f t="array" ref="FQ567:FQ569">MMULT(FM567:FO569,FJ567:FJ569)</f>
        <v>0.38282971715723374</v>
      </c>
      <c r="FS567" s="28">
        <f>(FD567^2)*(1-COS(RADIANS(EW567)))+(COS(RADIANS(EW567)))</f>
        <v>0.50000000000000011</v>
      </c>
      <c r="FT567" s="28">
        <f>(FD567*FD568)*(1-COS(RADIANS(EW567)))-FD569*(SIN(RADIANS(EW567)))</f>
        <v>-0.8660254037844386</v>
      </c>
      <c r="FU567" s="28">
        <f>(FD567*FD569)*(1-COS(RADIANS(EW567)))+FD568*(SIN(RADIANS(EW567)))</f>
        <v>0</v>
      </c>
      <c r="FW567" s="61">
        <f t="array" ref="FW567:FW569">MMULT(FS567:FU569,GG567:GG569)</f>
        <v>-0.25410892752214553</v>
      </c>
      <c r="FX567" s="13">
        <f>BX568</f>
        <v>0</v>
      </c>
      <c r="FY567" s="17">
        <v>1</v>
      </c>
      <c r="FZ567">
        <v>0</v>
      </c>
      <c r="GB567" s="73">
        <f>(FD567^2)*(1-COS(RADIANS(EY567-45)))+(COS(RADIANS(EY567-45)))</f>
        <v>-0.93125476585554312</v>
      </c>
      <c r="GC567" s="73">
        <f>(FD567*FD568)*(1-COS(RADIANS(EY567-45)))-FD569*(SIN(RADIANS(EY567-45)))</f>
        <v>0.36436871582414632</v>
      </c>
      <c r="GD567" s="73">
        <f>(FD567*FD569)*(1-COS(RADIANS(EY567-45)))+FD568*(SIN(RADIANS(EY567-45)))</f>
        <v>0</v>
      </c>
      <c r="GE567" s="10"/>
      <c r="GF567">
        <f t="array" ref="GF567:GF569">MMULT(GB567:GD569,FC567:FC569)</f>
        <v>-0.93125476585554312</v>
      </c>
      <c r="GG567" s="1">
        <f t="array" ref="GG567:GG569">MMULT(FM567:FO569,GF567:GF569)</f>
        <v>-0.92250117877794846</v>
      </c>
      <c r="GI567">
        <f>FA567+FW567</f>
        <v>0.51516150906018354</v>
      </c>
      <c r="GJ567">
        <f>GI567/(SQRT(GI567^2+GI568^2+GI569^2))</f>
        <v>0.36427419646275067</v>
      </c>
      <c r="GL567" t="e">
        <f>CH568+DC567</f>
        <v>#VALUE!</v>
      </c>
      <c r="GM567" t="e">
        <f>GL567/(SQRT(GL567^2+GL568^2+GL569^2))</f>
        <v>#VALUE!</v>
      </c>
      <c r="GO567" s="27">
        <f>FA568*FW569-FA569*FW568</f>
        <v>-0.58621808941210418</v>
      </c>
    </row>
    <row r="568" spans="1:197" x14ac:dyDescent="0.2">
      <c r="A568">
        <f>F568</f>
        <v>-0.83821484324154183</v>
      </c>
      <c r="B568">
        <f>C568/(SQRT(C568^2+C569^2+C570^2))</f>
        <v>-0.87713500826521962</v>
      </c>
      <c r="C568">
        <v>-0.87952671600621424</v>
      </c>
      <c r="D568" t="s">
        <v>8</v>
      </c>
      <c r="E568" s="5">
        <f t="shared" ref="E568:F570" si="859">E478</f>
        <v>0.89699707659114825</v>
      </c>
      <c r="F568" s="6">
        <f t="shared" si="859"/>
        <v>-0.83821484324154183</v>
      </c>
      <c r="G568" s="7">
        <f>Q567</f>
        <v>0.8544171821724218</v>
      </c>
      <c r="H568" s="8">
        <f>AM567</f>
        <v>-0.3964867293311708</v>
      </c>
      <c r="J568" s="9">
        <f>((SUMPRODUCT(G568:G570,E568:E570))*(SUMPRODUCT(G568:G570,F568:F570)))-((SUMPRODUCT(H568:H570,E568:E570))*(SUMPRODUCT(H568:H570,F568:F570)))</f>
        <v>-6.189186060614027E-3</v>
      </c>
      <c r="Q568" s="61">
        <v>-6.4589062535398534E-2</v>
      </c>
      <c r="S568" s="17">
        <v>0</v>
      </c>
      <c r="T568">
        <v>0</v>
      </c>
      <c r="V568" s="73">
        <f>(T567*T568)*(1-COS(RADIANS(O567+45)))+T569*(SIN(RADIANS(O567+45)))</f>
        <v>-0.72296714590956856</v>
      </c>
      <c r="W568" s="73">
        <f>(T568^2)*(1-COS(RADIANS(O567+45)))+(COS(RADIANS(O567+45)))</f>
        <v>0.69088241107685799</v>
      </c>
      <c r="X568" s="73">
        <f>(T568*T569)*(1-COS(RADIANS(O567+45)))-T567*(SIN(RADIANS(O567+45)))</f>
        <v>0</v>
      </c>
      <c r="Y568" s="10"/>
      <c r="Z568">
        <v>-0.72296714590956856</v>
      </c>
      <c r="AA568" s="23">
        <f>SIN(RADIANS('[1]Biaxial Input'!$F$21))*(COS(RADIANS(0)))</f>
        <v>6.9756473744125524E-2</v>
      </c>
      <c r="AC568" s="30">
        <f>(AA567*AA568)*(1-COS(RADIANS(N567)))+AA569*(SIN(RADIANS(N567)))</f>
        <v>-2.4857178030640859E-2</v>
      </c>
      <c r="AD568" s="30">
        <f>(AA568^2)*(1-COS(RADIANS(N567)))+(COS(RADIANS(N567)))</f>
        <v>0.64452579290013434</v>
      </c>
      <c r="AE568" s="30">
        <f>(AA568*AA569)*(1-COS(RADIANS(N567)))-AA567*(SIN(RADIANS(N567)))</f>
        <v>-0.76417839735679927</v>
      </c>
      <c r="AG568">
        <v>-0.48314436004848765</v>
      </c>
      <c r="AI568" s="28">
        <f>(T567*T568)*(1-COS(RADIANS(M567)))+T569*(SIN(RADIANS(M567)))</f>
        <v>0.49999999999999994</v>
      </c>
      <c r="AJ568" s="28">
        <f>(T568^2)*(1-COS(RADIANS(M567)))+(COS(RADIANS(M567)))</f>
        <v>0.86602540378443871</v>
      </c>
      <c r="AK568" s="28">
        <f>(T568*T569)*(1-COS(RADIANS(M567)))-T567*(SIN(RADIANS(M567)))</f>
        <v>0</v>
      </c>
      <c r="AM568" s="61">
        <v>-0.7223390591959864</v>
      </c>
      <c r="AO568" s="17">
        <v>0</v>
      </c>
      <c r="AP568">
        <v>0</v>
      </c>
      <c r="AR568" s="73">
        <f>(T567*T568)*(1-COS(RADIANS(O567-45)))+T569*(SIN(RADIANS(O567-45)))</f>
        <v>-0.69088241107685833</v>
      </c>
      <c r="AS568" s="73">
        <f>(T568^2)*(1-COS(RADIANS(O567-45)))+(COS(RADIANS(O567-45)))</f>
        <v>-0.72296714590956823</v>
      </c>
      <c r="AT568" s="73">
        <f>(T568*T569)*(1-COS(RADIANS(O567-45)))-T567*(SIN(RADIANS(O567-45)))</f>
        <v>0</v>
      </c>
      <c r="AU568" s="10"/>
      <c r="AV568">
        <v>-0.69088241107685833</v>
      </c>
      <c r="AW568" s="1">
        <v>-0.42732061074389027</v>
      </c>
      <c r="AY568" s="11">
        <f>2*E563</f>
        <v>1.7939941531822965</v>
      </c>
      <c r="AZ568" s="12">
        <f>2*E564</f>
        <v>0.74238077682406534</v>
      </c>
      <c r="BA568" s="12">
        <f>2*E565</f>
        <v>-0.48005808039218678</v>
      </c>
      <c r="BB568" s="12">
        <f>0</f>
        <v>0</v>
      </c>
      <c r="BC568" s="12">
        <v>0</v>
      </c>
      <c r="BD568" s="24">
        <v>0</v>
      </c>
      <c r="BE568" s="13">
        <f>E563^2+E564^2+E565^2-1</f>
        <v>0</v>
      </c>
      <c r="BY568" t="s">
        <v>8</v>
      </c>
      <c r="BZ568" s="5">
        <f t="shared" ref="BZ568:CA570" si="860">BZ563</f>
        <v>0.93180266183863136</v>
      </c>
      <c r="CA568" s="6">
        <f t="shared" si="860"/>
        <v>-0.87956522186239505</v>
      </c>
      <c r="CB568" s="7">
        <f>CY567</f>
        <v>0.76471846068633387</v>
      </c>
      <c r="CC568" s="8">
        <f>DU567</f>
        <v>-0.2674958458211012</v>
      </c>
      <c r="CE568" s="9">
        <f>((SUMPRODUCT(CB568:CB570,BZ568:BZ570))*(SUMPRODUCT(CB568:CB570,CA568:CA570)))-((SUMPRODUCT(CC568:CC570,BZ568:BZ570))*(SUMPRODUCT(CC568:CC570,CA568:CA570)))</f>
        <v>0</v>
      </c>
      <c r="CG568">
        <v>1</v>
      </c>
      <c r="CH568" t="s">
        <v>161</v>
      </c>
      <c r="CI568" s="67"/>
      <c r="CJ568" s="1" t="s">
        <v>8</v>
      </c>
      <c r="CK568" s="5">
        <f t="shared" ref="CK568:CL570" si="861">BZ568</f>
        <v>0.93180266183863136</v>
      </c>
      <c r="CL568" s="6">
        <f t="shared" si="861"/>
        <v>-0.87956522186239505</v>
      </c>
      <c r="CM568" s="7">
        <f>FA567</f>
        <v>0.76927043658232908</v>
      </c>
      <c r="CN568" s="8">
        <f>FW567</f>
        <v>-0.25410892752214553</v>
      </c>
      <c r="CO568" s="10"/>
      <c r="CP568">
        <f t="shared" si="858"/>
        <v>0.3492962422733713</v>
      </c>
      <c r="CQ568">
        <f t="shared" si="858"/>
        <v>-0.34518112468713447</v>
      </c>
      <c r="CR568">
        <f>CJ571</f>
        <v>0</v>
      </c>
      <c r="CS568">
        <f>CM571</f>
        <v>0</v>
      </c>
      <c r="CW568" s="28"/>
      <c r="CY568" s="61">
        <v>-1.8114578912449775E-2</v>
      </c>
      <c r="DA568" s="17">
        <v>0</v>
      </c>
      <c r="DB568">
        <v>0</v>
      </c>
      <c r="DD568" s="73">
        <f>(DB567*DB568)*(1-COS(RADIANS(CW567+45)))+DB569*(SIN(RADIANS(CW567+45)))</f>
        <v>-0.93747204216566382</v>
      </c>
      <c r="DE568" s="73">
        <f>(DB568^2)*(1-COS(RADIANS(CW567+45)))+(COS(RADIANS(CW567+45)))</f>
        <v>0.34806058403349827</v>
      </c>
      <c r="DF568" s="73">
        <f>(DB568*DB569)*(1-COS(RADIANS(CW567+45)))-DB567*(SIN(RADIANS(CW567+45)))</f>
        <v>0</v>
      </c>
      <c r="DG568" s="10"/>
      <c r="DH568">
        <v>-0.93747204216566382</v>
      </c>
      <c r="DI568" s="23">
        <f>SIN(RADIANS('[1]Biaxial Input'!$F$21))*(COS(RADIANS(0)))</f>
        <v>6.9756473744125524E-2</v>
      </c>
      <c r="DK568" s="30">
        <f>(DI567*DI568)*(1-COS(RADIANS(CV567)))+DI569*(SIN(RADIANS(CV567)))</f>
        <v>-2.0381428756221641E-2</v>
      </c>
      <c r="DL568" s="30">
        <f>(DI568^2)*(1-COS(RADIANS(CV567)))+(COS(RADIANS(CV567)))</f>
        <v>0.70853198952232399</v>
      </c>
      <c r="DM568" s="30">
        <f>(DI568*DI569)*(1-COS(RADIANS(CV567)))-DI567*(SIN(RADIANS(CV567)))</f>
        <v>-0.70538430460663959</v>
      </c>
      <c r="DO568">
        <v>-0.6713229031535215</v>
      </c>
      <c r="DQ568" s="28">
        <f>(DB567*DB568)*(1-COS(RADIANS(CU567)))+DB569*(SIN(RADIANS(CU567)))</f>
        <v>0.8660254037844386</v>
      </c>
      <c r="DR568" s="28">
        <f>(DB568^2)*(1-COS(RADIANS(CU567)))+(COS(RADIANS(CU567)))</f>
        <v>0.50000000000000011</v>
      </c>
      <c r="DS568" s="28">
        <f>(DB568*DB569)*(1-COS(RADIANS(CU567)))-DB567*(SIN(RADIANS(CU567)))</f>
        <v>0</v>
      </c>
      <c r="DU568" s="61">
        <v>-0.91832647265817313</v>
      </c>
      <c r="DW568" s="17">
        <v>0</v>
      </c>
      <c r="DX568">
        <v>0</v>
      </c>
      <c r="DZ568" s="73">
        <f>(DB567*DB568)*(1-COS(RADIANS(CW567-45)))+DB569*(SIN(RADIANS(CW567-45)))</f>
        <v>-0.34806058403349838</v>
      </c>
      <c r="EA568" s="73">
        <f>(DB568^2)*(1-COS(RADIANS(CW567-45)))+(COS(RADIANS(CW567-45)))</f>
        <v>-0.93747204216566371</v>
      </c>
      <c r="EB568" s="73">
        <f>(DB568*DB569)*(1-COS(RADIANS(CW567-45)))-DB567*(SIN(RADIANS(CW567-45)))</f>
        <v>0</v>
      </c>
      <c r="EC568" s="10"/>
      <c r="ED568">
        <v>-0.34806058403349838</v>
      </c>
      <c r="EE568" s="1">
        <v>-0.22750503844120756</v>
      </c>
      <c r="EG568">
        <f>CY568+DU568</f>
        <v>-0.93644105157062296</v>
      </c>
      <c r="EH568">
        <f>EG568/(SQRT(EG567^2+EG568^2+EG569^2))</f>
        <v>-0.6621638177470488</v>
      </c>
      <c r="EJ568">
        <f>Q568+AM568</f>
        <v>-0.78692812173138493</v>
      </c>
      <c r="EK568">
        <f>EJ568/(SQRT(EJ567^2+EJ568^2+EJ569^2))</f>
        <v>-0.55644221118265502</v>
      </c>
      <c r="EM568" s="23">
        <f>CY569*DU567-CY567*DU569</f>
        <v>0.39540909403555979</v>
      </c>
      <c r="EP568" s="9">
        <f>((SUMPRODUCT(CM568:CM570,BZ568:BZ570))*(SUMPRODUCT(CM568:CM570,CA568:CA570)))-((SUMPRODUCT(CN568:CN570,BZ568:BZ570))*(SUMPRODUCT(CN568:CN570,CA568:CA570)))</f>
        <v>-2.6006567736219954E-2</v>
      </c>
      <c r="EY568" s="28"/>
      <c r="EZ568" s="10"/>
      <c r="FA568" s="61">
        <v>-2.084813131394303E-3</v>
      </c>
      <c r="FB568" s="13">
        <f>BW569</f>
        <v>0</v>
      </c>
      <c r="FC568" s="17">
        <v>0</v>
      </c>
      <c r="FD568">
        <v>0</v>
      </c>
      <c r="FF568" s="73">
        <f>(FD567*FD568)*(1-COS(RADIANS(EY567+45)))+FD569*(SIN(RADIANS(EY567+45)))</f>
        <v>-0.93125476585554334</v>
      </c>
      <c r="FG568" s="73">
        <f>(FD568^2)*(1-COS(RADIANS(EY567+45)))+(COS(RADIANS(EY567+45)))</f>
        <v>0.36436871582414587</v>
      </c>
      <c r="FH568" s="73">
        <f>(FD568*FD569)*(1-COS(RADIANS(EY567+45)))-FD567*(SIN(RADIANS(EY567+45)))</f>
        <v>0</v>
      </c>
      <c r="FI568" s="10"/>
      <c r="FJ568">
        <v>-0.93125476585554334</v>
      </c>
      <c r="FK568" s="23">
        <f>SIN(RADIANS(176))*(COS(RADIANS(0)))</f>
        <v>6.9756473744125524E-2</v>
      </c>
      <c r="FM568" s="30">
        <f>(FK567*FK568)*(1-COS(RADIANS(EX567)))+FK569*(SIN(RADIANS(EX567)))</f>
        <v>-2.0381428756221641E-2</v>
      </c>
      <c r="FN568" s="30">
        <f>(FK568^2)*(1-COS(RADIANS(EX567)))+(COS(RADIANS(EX567)))</f>
        <v>0.70853198952232399</v>
      </c>
      <c r="FO568" s="30">
        <f>(FK568*FK569)*(1-COS(RADIANS(EX567)))-FK567*(SIN(RADIANS(EX567)))</f>
        <v>-0.70538430460663959</v>
      </c>
      <c r="FQ568">
        <v>-0.66725014702634</v>
      </c>
      <c r="FS568" s="28">
        <f>(FD567*FD568)*(1-COS(RADIANS(EW567)))+FD569*(SIN(RADIANS(EW567)))</f>
        <v>0.8660254037844386</v>
      </c>
      <c r="FT568" s="28">
        <f>(FD568^2)*(1-COS(RADIANS(EW567)))+(COS(RADIANS(EW567)))</f>
        <v>0.50000000000000011</v>
      </c>
      <c r="FU568" s="28">
        <f>(FD568*FD569)*(1-COS(RADIANS(EW567)))-FD567*(SIN(RADIANS(EW567)))</f>
        <v>0</v>
      </c>
      <c r="FW568" s="61">
        <v>-0.91850275008199345</v>
      </c>
      <c r="FX568" s="13">
        <f>BX569</f>
        <v>0</v>
      </c>
      <c r="FY568" s="17">
        <v>0</v>
      </c>
      <c r="FZ568">
        <v>0</v>
      </c>
      <c r="GB568" s="73">
        <f>(FD567*FD568)*(1-COS(RADIANS(EY567-45)))+FD569*(SIN(RADIANS(EY567-45)))</f>
        <v>-0.36436871582414632</v>
      </c>
      <c r="GC568" s="73">
        <f>(FD568^2)*(1-COS(RADIANS(EY567-45)))+(COS(RADIANS(EY567-45)))</f>
        <v>-0.93125476585554312</v>
      </c>
      <c r="GD568" s="73">
        <f>(FD568*FD569)*(1-COS(RADIANS(EY567-45)))-FD567*(SIN(RADIANS(EY567-45)))</f>
        <v>0</v>
      </c>
      <c r="GE568" s="10"/>
      <c r="GF568">
        <v>-0.36436871582414632</v>
      </c>
      <c r="GG568" s="1">
        <v>-0.23918658847840008</v>
      </c>
      <c r="GI568">
        <f>FA568+FW568</f>
        <v>-0.92058756321338775</v>
      </c>
      <c r="GJ568">
        <f>GI568/(SQRT(GI567^2+GI568^2+GI569^2))</f>
        <v>-0.65095370862418567</v>
      </c>
      <c r="GL568">
        <f>CH569+DC568</f>
        <v>-2.6006567736219954E-2</v>
      </c>
      <c r="GM568" t="e">
        <f>GL568/(SQRT(GL567^2+GL568^2+GL569^2))</f>
        <v>#VALUE!</v>
      </c>
      <c r="GO568" s="27">
        <f>FA569*FW567-FA567*FW569</f>
        <v>0.39540909403555974</v>
      </c>
    </row>
    <row r="569" spans="1:197" x14ac:dyDescent="0.2">
      <c r="A569">
        <f>F569</f>
        <v>-0.29457406625173815</v>
      </c>
      <c r="B569">
        <f>C569/(SQRT(C568^2+C569^2+C570^2))</f>
        <v>-0.32798109388891022</v>
      </c>
      <c r="C569">
        <v>-0.32887540880481519</v>
      </c>
      <c r="D569" t="s">
        <v>9</v>
      </c>
      <c r="E569" s="5">
        <f t="shared" si="859"/>
        <v>0.37119038841203267</v>
      </c>
      <c r="F569" s="6">
        <f t="shared" si="859"/>
        <v>-0.29457406625173815</v>
      </c>
      <c r="G569" s="7">
        <f t="shared" ref="G569:G570" si="862">Q568</f>
        <v>-6.4589062535398534E-2</v>
      </c>
      <c r="H569" s="8">
        <f t="shared" ref="H569:H570" si="863">AM568</f>
        <v>-0.7223390591959864</v>
      </c>
      <c r="J569" s="10"/>
      <c r="Q569" s="61">
        <v>-0.51555749612369817</v>
      </c>
      <c r="S569" s="17">
        <v>0</v>
      </c>
      <c r="T569">
        <v>1</v>
      </c>
      <c r="V569" s="73">
        <f>(T567*T569)*(1-COS(RADIANS(O567+45)))-T568*(SIN(RADIANS(O567+45)))</f>
        <v>0</v>
      </c>
      <c r="W569" s="73">
        <f>(T568*T569)*(1-COS(RADIANS(O567+45)))+T567*(SIN(RADIANS(O567+45)))</f>
        <v>0</v>
      </c>
      <c r="X569" s="73">
        <f>(T569^2)*(1-COS(RADIANS(O567+45)))+(COS(RADIANS(O567+45)))</f>
        <v>1</v>
      </c>
      <c r="Y569" s="10"/>
      <c r="Z569">
        <v>0</v>
      </c>
      <c r="AA569" s="23">
        <f>SIN(RADIANS('[1]Biaxial Input'!$F$21))*SIN(RADIANS(0))</f>
        <v>0</v>
      </c>
      <c r="AC569" s="30">
        <f>(AA567*AA569)*(1-COS(RADIANS(N567)))-AA568*(SIN(RADIANS(N567)))</f>
        <v>5.3436559083262246E-2</v>
      </c>
      <c r="AD569" s="30">
        <f>(AA568*AA569)*(1-COS(RADIANS(N567)))+AA567*(SIN(RADIANS(N567)))</f>
        <v>0.76417839735679927</v>
      </c>
      <c r="AE569" s="30">
        <f>(AA569^2)*(1-COS(RADIANS(N567)))+(COS(RADIANS(N567)))</f>
        <v>0.64278760968653936</v>
      </c>
      <c r="AG569">
        <v>-0.51555749612369817</v>
      </c>
      <c r="AI569" s="28">
        <f>(T567*T569)*(1-COS(RADIANS(M567)))-T568*(SIN(RADIANS(M567)))</f>
        <v>0</v>
      </c>
      <c r="AJ569" s="28">
        <f>(T568*T569)*(1-COS(RADIANS(M567)))+T567*(SIN(RADIANS(M567)))</f>
        <v>0</v>
      </c>
      <c r="AK569" s="28">
        <f>(T569^2)*(1-COS(RADIANS(M567)))+(COS(RADIANS(M567)))</f>
        <v>1</v>
      </c>
      <c r="AM569" s="61">
        <v>-0.56659029026636909</v>
      </c>
      <c r="AO569" s="17">
        <v>0</v>
      </c>
      <c r="AP569">
        <v>1</v>
      </c>
      <c r="AR569" s="73">
        <f>(T567*T567)*(1-COS(RADIANS(O567-45)))-T567*(SIN(RADIANS(O567-45)))</f>
        <v>0</v>
      </c>
      <c r="AS569" s="73">
        <f>(T568*T569)*(1-COS(RADIANS(O567-45)))+T567*(SIN(RADIANS(O567-45)))</f>
        <v>0</v>
      </c>
      <c r="AT569" s="73">
        <f>(T569^2)*(1-COS(RADIANS(O567-45)))+(COS(RADIANS(O567-45)))</f>
        <v>0.99999999999999989</v>
      </c>
      <c r="AU569" s="10"/>
      <c r="AV569">
        <v>0</v>
      </c>
      <c r="AW569" s="1">
        <v>-0.56659029026636909</v>
      </c>
      <c r="AY569" s="11">
        <v>0</v>
      </c>
      <c r="AZ569" s="12">
        <v>0</v>
      </c>
      <c r="BA569" s="12">
        <v>0</v>
      </c>
      <c r="BB569" s="12">
        <f>2*F563</f>
        <v>-1.6764296864830837</v>
      </c>
      <c r="BC569" s="12">
        <f>2*F564</f>
        <v>-0.58914813250347631</v>
      </c>
      <c r="BD569" s="24">
        <f>2*F565</f>
        <v>-0.91787144211261795</v>
      </c>
      <c r="BE569" s="10">
        <f>F563^2+F564^2+F565^2-1</f>
        <v>0</v>
      </c>
      <c r="BY569" t="s">
        <v>9</v>
      </c>
      <c r="BZ569" s="5">
        <f t="shared" si="860"/>
        <v>0.3492962422733713</v>
      </c>
      <c r="CA569" s="6">
        <f t="shared" si="860"/>
        <v>-0.34518112468713447</v>
      </c>
      <c r="CB569" s="7">
        <f>CY568</f>
        <v>-1.8114578912449775E-2</v>
      </c>
      <c r="CC569" s="8">
        <f>DU568</f>
        <v>-0.91832647265817313</v>
      </c>
      <c r="CE569" s="10"/>
      <c r="CH569">
        <f>((SUMPRODUCT(CM568:CM570,CK568:CK570))*(SUMPRODUCT(CM568:CM570,CL568:CL570)))-((SUMPRODUCT(CN568:CN570,CK568:CK570))*(SUMPRODUCT(CN568:CN570,CL568:CL570)))</f>
        <v>-2.6006567736219954E-2</v>
      </c>
      <c r="CI569" s="67"/>
      <c r="CJ569" s="10" t="s">
        <v>9</v>
      </c>
      <c r="CK569" s="5">
        <f t="shared" si="861"/>
        <v>0.3492962422733713</v>
      </c>
      <c r="CL569" s="6">
        <f t="shared" si="861"/>
        <v>-0.34518112468713447</v>
      </c>
      <c r="CM569" s="7">
        <f>FA568</f>
        <v>-2.084813131394303E-3</v>
      </c>
      <c r="CN569" s="8">
        <f>FW568</f>
        <v>-0.91850275008199345</v>
      </c>
      <c r="CP569">
        <f t="shared" si="858"/>
        <v>-9.8670839279614439E-2</v>
      </c>
      <c r="CQ569">
        <f t="shared" si="858"/>
        <v>-0.32743703463395935</v>
      </c>
      <c r="CR569">
        <f>CK571</f>
        <v>0</v>
      </c>
      <c r="CS569">
        <f>CN571</f>
        <v>0</v>
      </c>
      <c r="CW569" s="28"/>
      <c r="CY569" s="61">
        <v>-0.64410988031262872</v>
      </c>
      <c r="DA569" s="17">
        <v>0</v>
      </c>
      <c r="DB569">
        <v>1</v>
      </c>
      <c r="DD569" s="73">
        <f>(DB567*DB569)*(1-COS(RADIANS(CW567+45)))-DB568*(SIN(RADIANS(CW567+45)))</f>
        <v>0</v>
      </c>
      <c r="DE569" s="73">
        <f>(DB568*DB569)*(1-COS(RADIANS(CW567+45)))+DB567*(SIN(RADIANS(CW567+45)))</f>
        <v>0</v>
      </c>
      <c r="DF569" s="73">
        <f>(DB569^2)*(1-COS(RADIANS(CW567+45)))+(COS(RADIANS(CW567+45)))</f>
        <v>1</v>
      </c>
      <c r="DG569" s="10"/>
      <c r="DH569">
        <v>0</v>
      </c>
      <c r="DI569" s="23">
        <f>SIN(RADIANS('[1]Biaxial Input'!$F$21))*SIN(RADIANS(0))</f>
        <v>0</v>
      </c>
      <c r="DK569" s="30">
        <f>(DI567*DI569)*(1-COS(RADIANS(CV567)))-DI568*(SIN(RADIANS(CV567)))</f>
        <v>4.9325275616132508E-2</v>
      </c>
      <c r="DL569" s="30">
        <f>(DI568*DI569)*(1-COS(RADIANS(CV567)))+DI567*(SIN(RADIANS(CV567)))</f>
        <v>0.70538430460663959</v>
      </c>
      <c r="DM569" s="30">
        <f>(DI569^2)*(1-COS(RADIANS(CV567)))+(COS(RADIANS(CV567)))</f>
        <v>0.70710678118654757</v>
      </c>
      <c r="DO569">
        <v>-0.64410988031262872</v>
      </c>
      <c r="DQ569" s="28">
        <f>(DB567*DB569)*(1-COS(RADIANS(CU567)))-DB568*(SIN(RADIANS(CU567)))</f>
        <v>0</v>
      </c>
      <c r="DR569" s="28">
        <f>(DB568*DB569)*(1-COS(RADIANS(CU567)))+DB567*(SIN(RADIANS(CU567)))</f>
        <v>0</v>
      </c>
      <c r="DS569" s="28">
        <f>(DB569^2)*(1-COS(RADIANS(CU567)))+(COS(RADIANS(CU567)))</f>
        <v>1</v>
      </c>
      <c r="DU569" s="61">
        <v>-0.29175753989169007</v>
      </c>
      <c r="DW569" s="17">
        <v>0</v>
      </c>
      <c r="DX569">
        <v>1</v>
      </c>
      <c r="DZ569" s="73">
        <f>(DB567*DB567)*(1-COS(RADIANS(CW567-45)))-DB567*(SIN(RADIANS(CW567-45)))</f>
        <v>0</v>
      </c>
      <c r="EA569" s="73">
        <f>(DB568*DB569)*(1-COS(RADIANS(CW567-45)))+DB567*(SIN(RADIANS(CW567-45)))</f>
        <v>0</v>
      </c>
      <c r="EB569" s="73">
        <f>(DB569^2)*(1-COS(RADIANS(CW567-45)))+(COS(RADIANS(CW567-45)))</f>
        <v>1</v>
      </c>
      <c r="EC569" s="10"/>
      <c r="ED569">
        <v>0</v>
      </c>
      <c r="EE569" s="1">
        <v>-0.29175753989169007</v>
      </c>
      <c r="EG569">
        <f>CY569+DU569</f>
        <v>-0.93586742020431879</v>
      </c>
      <c r="EH569">
        <f>EG569/(SQRT(EG567^2+EG568^2+EG569^2))</f>
        <v>-0.6617581991180338</v>
      </c>
      <c r="EJ569">
        <f>Q569+AM569</f>
        <v>-1.0821477863900673</v>
      </c>
      <c r="EK569">
        <f>EJ569/(SQRT(EJ567^2+EJ568^2+EJ569^2))</f>
        <v>-0.7651940380024278</v>
      </c>
      <c r="EM569" s="23">
        <f>CY567*DU568-CY568*DU567</f>
        <v>-0.70710678118654768</v>
      </c>
      <c r="ER569">
        <f t="shared" ref="ER569:ES571" si="864">CK568</f>
        <v>0.93180266183863136</v>
      </c>
      <c r="ES569">
        <f t="shared" si="864"/>
        <v>-0.87956522186239505</v>
      </c>
      <c r="ET569" t="e">
        <f>#REF!</f>
        <v>#REF!</v>
      </c>
      <c r="EU569" t="e">
        <f>#REF!</f>
        <v>#REF!</v>
      </c>
      <c r="EY569" s="28"/>
      <c r="EZ569" s="10"/>
      <c r="FA569" s="61">
        <v>-0.6389199080907092</v>
      </c>
      <c r="FB569" s="13">
        <f>BW570</f>
        <v>0</v>
      </c>
      <c r="FC569" s="17">
        <v>0</v>
      </c>
      <c r="FD569">
        <v>1</v>
      </c>
      <c r="FF569" s="73">
        <f>(FD567*FD569)*(1-COS(RADIANS(EY567+45)))-FD568*(SIN(RADIANS(EY567+45)))</f>
        <v>0</v>
      </c>
      <c r="FG569" s="73">
        <f>(FD568*FD569)*(1-COS(RADIANS(EY567+45)))+FD567*(SIN(RADIANS(EY567+45)))</f>
        <v>0</v>
      </c>
      <c r="FH569" s="73">
        <f>(FD569^2)*(1-COS(RADIANS(EY567+45)))+(COS(RADIANS(EY567+45)))</f>
        <v>1</v>
      </c>
      <c r="FI569" s="10"/>
      <c r="FJ569">
        <v>0</v>
      </c>
      <c r="FK569" s="23">
        <f>SIN(RADIANS(176))*SIN(RADIANS(0))</f>
        <v>0</v>
      </c>
      <c r="FM569" s="30">
        <f>(FK567*FK569)*(1-COS(RADIANS(EX567)))-FK568*(SIN(RADIANS(EX567)))</f>
        <v>4.9325275616132508E-2</v>
      </c>
      <c r="FN569" s="30">
        <f>(FK568*FK569)*(1-COS(RADIANS(EX567)))+FK567*(SIN(RADIANS(EX567)))</f>
        <v>0.70538430460663959</v>
      </c>
      <c r="FO569" s="30">
        <f>(FK569^2)*(1-COS(RADIANS(EX567)))+(COS(RADIANS(EX567)))</f>
        <v>0.70710678118654757</v>
      </c>
      <c r="FQ569">
        <v>-0.6389199080907092</v>
      </c>
      <c r="FS569" s="28">
        <f>(FD567*FD569)*(1-COS(RADIANS(EW567)))-FD568*(SIN(RADIANS(EW567)))</f>
        <v>0</v>
      </c>
      <c r="FT569" s="28">
        <f>(FD568*FD569)*(1-COS(RADIANS(EW567)))+FD567*(SIN(RADIANS(EW567)))</f>
        <v>0</v>
      </c>
      <c r="FU569" s="28">
        <f>(FD569^2)*(1-COS(RADIANS(EW567)))+(COS(RADIANS(EW567)))</f>
        <v>1</v>
      </c>
      <c r="FW569" s="61">
        <v>-0.30295437122669133</v>
      </c>
      <c r="FX569" s="13">
        <f>BX570</f>
        <v>0</v>
      </c>
      <c r="FY569" s="17">
        <v>0</v>
      </c>
      <c r="FZ569">
        <v>1</v>
      </c>
      <c r="GB569" s="73">
        <f>(FD567*FD567)*(1-COS(RADIANS(EY567-45)))-FD567*(SIN(RADIANS(EY567-45)))</f>
        <v>0</v>
      </c>
      <c r="GC569" s="73">
        <f>(FD568*FD569)*(1-COS(RADIANS(EY567-45)))+FD567*(SIN(RADIANS(EY567-45)))</f>
        <v>0</v>
      </c>
      <c r="GD569" s="73">
        <f>(FD569^2)*(1-COS(RADIANS(EY567-45)))+(COS(RADIANS(EY567-45)))</f>
        <v>0.99999999999999989</v>
      </c>
      <c r="GE569" s="10"/>
      <c r="GF569">
        <v>0</v>
      </c>
      <c r="GG569" s="1">
        <v>-0.30295437122669133</v>
      </c>
      <c r="GI569">
        <f>FA569+FW569</f>
        <v>-0.94187427931740053</v>
      </c>
      <c r="GJ569">
        <f>GI569/(SQRT(GI567^2+GI568^2+GI569^2))</f>
        <v>-0.666005689930526</v>
      </c>
      <c r="GL569" t="e">
        <f>#REF!+DC569</f>
        <v>#REF!</v>
      </c>
      <c r="GM569" t="e">
        <f>GL569/(SQRT(GL567^2+GL568^2+GL569^2))</f>
        <v>#REF!</v>
      </c>
      <c r="GO569" s="27">
        <f>FA567*FW568-FA568*FW567</f>
        <v>-0.70710678118654768</v>
      </c>
    </row>
    <row r="570" spans="1:197" x14ac:dyDescent="0.2">
      <c r="A570" s="1">
        <f>F570</f>
        <v>-0.45893572105630898</v>
      </c>
      <c r="B570">
        <f>C570/(SQRT(C568^2+C569^2+C570^2))</f>
        <v>-0.35080276413820755</v>
      </c>
      <c r="C570">
        <v>-0.35175930751938106</v>
      </c>
      <c r="D570" t="s">
        <v>10</v>
      </c>
      <c r="E570" s="5">
        <f t="shared" si="859"/>
        <v>-0.24002904019609339</v>
      </c>
      <c r="F570" s="6">
        <f t="shared" si="859"/>
        <v>-0.45893572105630898</v>
      </c>
      <c r="G570" s="7">
        <f t="shared" si="862"/>
        <v>-0.51555749612369817</v>
      </c>
      <c r="H570" s="8">
        <f t="shared" si="863"/>
        <v>-0.56659029026636909</v>
      </c>
      <c r="J570" s="10"/>
      <c r="BE570" s="15"/>
      <c r="BY570" t="s">
        <v>10</v>
      </c>
      <c r="BZ570" s="5">
        <f t="shared" si="860"/>
        <v>-9.8670839279614439E-2</v>
      </c>
      <c r="CA570" s="6">
        <f t="shared" si="860"/>
        <v>-0.32743703463395935</v>
      </c>
      <c r="CB570" s="7">
        <f>CY569</f>
        <v>-0.64410988031262872</v>
      </c>
      <c r="CC570" s="8">
        <f>DU569</f>
        <v>-0.29175753989169007</v>
      </c>
      <c r="CE570" s="10"/>
      <c r="CG570" s="10" t="s">
        <v>160</v>
      </c>
      <c r="CH570" s="10">
        <f>-CH567*((EY567-CW567)/(CH569-CE568))</f>
        <v>245.36873756602247</v>
      </c>
      <c r="CI570" s="67"/>
      <c r="CJ570" s="10" t="s">
        <v>10</v>
      </c>
      <c r="CK570" s="5">
        <f t="shared" si="861"/>
        <v>-9.8670839279614439E-2</v>
      </c>
      <c r="CL570" s="6">
        <f t="shared" si="861"/>
        <v>-0.32743703463395935</v>
      </c>
      <c r="CM570" s="7">
        <f>FA569</f>
        <v>-0.6389199080907092</v>
      </c>
      <c r="CN570" s="8">
        <f>FW569</f>
        <v>-0.30295437122669133</v>
      </c>
      <c r="CW570" s="28"/>
      <c r="EE570" s="1"/>
      <c r="EI570" s="64">
        <f>(DEGREES(ACOS((EH567*EK567+EH568*EK568+EH569*EK569)/((SQRT(EH567^2+EH568^2+EH569^2))*(SQRT(EK567^2+EK568^2+EK569^2))))))</f>
        <v>8.6307380289866238</v>
      </c>
      <c r="ER570">
        <f t="shared" si="864"/>
        <v>0.3492962422733713</v>
      </c>
      <c r="ES570">
        <f t="shared" si="864"/>
        <v>-0.34518112468713447</v>
      </c>
      <c r="ET570" t="e">
        <f>#REF!</f>
        <v>#REF!</v>
      </c>
      <c r="EU570" t="e">
        <f>#REF!</f>
        <v>#REF!</v>
      </c>
      <c r="EY570" s="28"/>
      <c r="EZ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GG570" s="1"/>
      <c r="GK570" s="64" t="e">
        <f>(DEGREES(ACOS((GJ567*GM567+GJ568*GM568+GJ569*GM569)/((SQRT(GJ567^2+GJ568^2+GJ569^2))*(SQRT(GM567^2+GM568^2+GM569^2))))))</f>
        <v>#VALUE!</v>
      </c>
    </row>
    <row r="571" spans="1:197" x14ac:dyDescent="0.2">
      <c r="A571" s="83" t="s">
        <v>146</v>
      </c>
      <c r="B571" s="17" t="s">
        <v>145</v>
      </c>
      <c r="C571" s="17" t="s">
        <v>147</v>
      </c>
      <c r="M571" s="17" t="s">
        <v>146</v>
      </c>
      <c r="N571" s="17" t="s">
        <v>145</v>
      </c>
      <c r="O571" s="17" t="s">
        <v>147</v>
      </c>
      <c r="P571" s="1"/>
      <c r="Q571" s="82" t="s">
        <v>148</v>
      </c>
      <c r="R571" s="13"/>
      <c r="T571" s="10"/>
      <c r="U571" s="10"/>
      <c r="V571" s="10"/>
      <c r="W571" s="10"/>
      <c r="X571" s="10"/>
      <c r="Y571" s="10"/>
      <c r="Z571" s="80"/>
      <c r="AA571" s="23" t="s">
        <v>149</v>
      </c>
      <c r="AE571" s="1"/>
      <c r="AG571" s="80"/>
      <c r="AK571" s="13"/>
      <c r="AL571" s="81"/>
      <c r="AM571" s="82" t="s">
        <v>150</v>
      </c>
      <c r="AO571" s="13"/>
      <c r="AP571" s="13"/>
      <c r="AS571" s="1"/>
      <c r="AW571" s="1"/>
      <c r="BY571" s="10"/>
      <c r="CB571" s="10"/>
      <c r="CC571" s="10"/>
      <c r="CE571" s="10"/>
      <c r="CS571" s="15"/>
      <c r="CW571" s="28"/>
      <c r="CY571" s="82" t="s">
        <v>148</v>
      </c>
      <c r="CZ571" s="13"/>
      <c r="DB571" s="10"/>
      <c r="DC571" s="10"/>
      <c r="DD571" s="10"/>
      <c r="DE571" s="10"/>
      <c r="DF571" s="10"/>
      <c r="DG571" s="10"/>
      <c r="DH571" s="80"/>
      <c r="DI571" s="23" t="s">
        <v>149</v>
      </c>
      <c r="DM571" s="1"/>
      <c r="DO571" s="80"/>
      <c r="DS571" s="13"/>
      <c r="DT571" s="81"/>
      <c r="DU571" s="82" t="s">
        <v>150</v>
      </c>
      <c r="DW571" s="13"/>
      <c r="DX571" s="13"/>
      <c r="EA571" s="1"/>
      <c r="EE571" s="1"/>
      <c r="EI571" s="13"/>
      <c r="ER571">
        <f t="shared" si="864"/>
        <v>-9.8670839279614439E-2</v>
      </c>
      <c r="ES571">
        <f t="shared" si="864"/>
        <v>-0.32743703463395935</v>
      </c>
      <c r="ET571" t="e">
        <f>#REF!</f>
        <v>#REF!</v>
      </c>
      <c r="EU571" t="e">
        <f>#REF!</f>
        <v>#REF!</v>
      </c>
      <c r="EY571" s="28"/>
      <c r="EZ571" s="10"/>
      <c r="FA571" s="82" t="s">
        <v>148</v>
      </c>
      <c r="FB571" s="13"/>
      <c r="FD571" s="10"/>
      <c r="FE571" s="10"/>
      <c r="FF571" s="10"/>
      <c r="FG571" s="10"/>
      <c r="FH571" s="10"/>
      <c r="FI571" s="10"/>
      <c r="FJ571" s="80"/>
      <c r="FK571" s="23" t="s">
        <v>149</v>
      </c>
      <c r="FO571" s="1"/>
      <c r="FQ571" s="80"/>
      <c r="FU571" s="13"/>
      <c r="FV571" s="81"/>
      <c r="FW571" s="82" t="s">
        <v>150</v>
      </c>
      <c r="FY571" s="13"/>
      <c r="FZ571" s="13"/>
      <c r="GC571" s="1"/>
      <c r="GG571" s="1"/>
      <c r="GK571" s="13"/>
    </row>
    <row r="572" spans="1:197" x14ac:dyDescent="0.2">
      <c r="A572" s="17">
        <f>A477</f>
        <v>0</v>
      </c>
      <c r="B572" s="17">
        <f t="shared" ref="B572:C572" si="865">B477</f>
        <v>0</v>
      </c>
      <c r="C572" s="17">
        <f t="shared" si="865"/>
        <v>111.4</v>
      </c>
      <c r="E572" s="5" t="s">
        <v>4</v>
      </c>
      <c r="F572" s="6" t="s">
        <v>5</v>
      </c>
      <c r="G572" s="7" t="s">
        <v>6</v>
      </c>
      <c r="H572" s="8" t="s">
        <v>1</v>
      </c>
      <c r="I572">
        <v>1</v>
      </c>
      <c r="J572" s="9" t="s">
        <v>7</v>
      </c>
      <c r="K572">
        <v>1</v>
      </c>
      <c r="M572" s="17">
        <f>A572</f>
        <v>0</v>
      </c>
      <c r="N572" s="17">
        <f t="shared" ref="N572:O572" si="866">B572</f>
        <v>0</v>
      </c>
      <c r="O572" s="17">
        <f t="shared" si="866"/>
        <v>111.4</v>
      </c>
      <c r="P572" s="10"/>
      <c r="Q572" s="61">
        <f t="array" ref="Q572:Q574">MMULT(AI572:AK574,AG572:AG574)</f>
        <v>-0.91636272956223963</v>
      </c>
      <c r="R572" s="13"/>
      <c r="S572" s="17">
        <v>1</v>
      </c>
      <c r="T572">
        <v>0</v>
      </c>
      <c r="V572" s="73">
        <f>(T572^2)*(1-COS(RADIANS(O572+45)))+(COS(RADIANS(O572+45)))</f>
        <v>-0.91636272956223963</v>
      </c>
      <c r="W572" s="73">
        <f>(T572*T573)*(1-COS(RADIANS(O572+45)))-T574*(SIN(RADIANS(O572+45)))</f>
        <v>-0.40034903255689475</v>
      </c>
      <c r="X572" s="73">
        <f>(T572*T574)*(1-COS(RADIANS(O572+45)))+T573*(SIN(RADIANS(O572+45)))</f>
        <v>0</v>
      </c>
      <c r="Y572" s="10"/>
      <c r="Z572">
        <f t="array" ref="Z572:Z574">MMULT(V572:X574,S572:S574)</f>
        <v>-0.91636272956223963</v>
      </c>
      <c r="AA572" s="23">
        <f>COS(RADIANS('[1]Biaxial Input'!$F$21))</f>
        <v>-0.9975640502598242</v>
      </c>
      <c r="AC572" s="30">
        <f>(AA572^2)*(1-COS(RADIANS(N572)))+(COS(RADIANS(N572)))</f>
        <v>1</v>
      </c>
      <c r="AD572" s="30">
        <f>(AA572*AA573)*(1-COS(RADIANS(N572)))-AA574*(SIN(RADIANS(N572)))</f>
        <v>0</v>
      </c>
      <c r="AE572" s="30">
        <f>(AA572*AA574)*(1-COS(RADIANS(N572)))+AA573*(SIN(RADIANS(N572)))</f>
        <v>0</v>
      </c>
      <c r="AG572">
        <f t="array" ref="AG572:AG574">MMULT(AC572:AE574,Z572:Z574)</f>
        <v>-0.91636272956223963</v>
      </c>
      <c r="AI572" s="28">
        <f>(T572^2)*(1-COS(RADIANS(M572)))+(COS(RADIANS(M572)))</f>
        <v>1</v>
      </c>
      <c r="AJ572" s="28">
        <f>(T572*T573)*(1-COS(RADIANS(M572)))-T574*(SIN(RADIANS(M572)))</f>
        <v>0</v>
      </c>
      <c r="AK572" s="28">
        <f>(T572*T574)*(1-COS(RADIANS(M572)))+T573*(SIN(RADIANS(M572)))</f>
        <v>0</v>
      </c>
      <c r="AM572" s="61">
        <f t="array" ref="AM572:AM574">MMULT(AI572:AK574,AW572:AW574)</f>
        <v>0.40034903255689491</v>
      </c>
      <c r="AN572" s="13"/>
      <c r="AO572" s="17">
        <v>1</v>
      </c>
      <c r="AP572">
        <v>0</v>
      </c>
      <c r="AR572" s="73">
        <f>(T572^2)*(1-COS(RADIANS(O572-45)))+(COS(RADIANS(O572-45)))</f>
        <v>0.40034903255689491</v>
      </c>
      <c r="AS572" s="73">
        <f>(T572*T573)*(1-COS(RADIANS(O572-45)))-T574*(SIN(RADIANS(O572-45)))</f>
        <v>-0.91636272956223963</v>
      </c>
      <c r="AT572" s="73">
        <f>(T572*T574)*(1-COS(RADIANS(O572-45)))+T573*(SIN(RADIANS(O572-45)))</f>
        <v>0</v>
      </c>
      <c r="AU572" s="10"/>
      <c r="AV572">
        <f t="array" ref="AV572:AV574">MMULT(AR572:AT574,S572:S574)</f>
        <v>0.40034903255689491</v>
      </c>
      <c r="AW572" s="1">
        <f t="array" ref="AW572:AW574">MMULT(AC572:AE574,AV572:AV574)</f>
        <v>0.40034903255689491</v>
      </c>
      <c r="BZ572" s="5" t="s">
        <v>4</v>
      </c>
      <c r="CA572" s="6" t="s">
        <v>5</v>
      </c>
      <c r="CB572" s="7" t="s">
        <v>6</v>
      </c>
      <c r="CC572" s="8" t="s">
        <v>1</v>
      </c>
      <c r="CD572">
        <v>19</v>
      </c>
      <c r="CE572" s="9" t="s">
        <v>7</v>
      </c>
      <c r="CG572" s="90" t="s">
        <v>157</v>
      </c>
      <c r="CH572" s="61">
        <f>CE573-((CH574-CE573)/(EY572-CW572))*CW572</f>
        <v>9.0149952440999233</v>
      </c>
      <c r="CI572" s="10"/>
      <c r="CK572" s="5" t="s">
        <v>4</v>
      </c>
      <c r="CL572" s="6" t="s">
        <v>5</v>
      </c>
      <c r="CM572" s="7" t="s">
        <v>6</v>
      </c>
      <c r="CN572" s="8" t="s">
        <v>1</v>
      </c>
      <c r="CO572" s="10"/>
      <c r="CP572">
        <f t="shared" ref="CP572:CQ574" si="867">BZ573</f>
        <v>0.93180266183863136</v>
      </c>
      <c r="CQ572">
        <f t="shared" si="867"/>
        <v>-0.87956522186239505</v>
      </c>
      <c r="CR572">
        <f>CI576</f>
        <v>0</v>
      </c>
      <c r="CS572">
        <f>CL576</f>
        <v>0</v>
      </c>
      <c r="CU572" s="17">
        <f>CU476</f>
        <v>30</v>
      </c>
      <c r="CV572" s="17">
        <f>CV476</f>
        <v>-50</v>
      </c>
      <c r="CW572" s="31">
        <f>CH479</f>
        <v>268.14583464928762</v>
      </c>
      <c r="CY572" s="61">
        <f t="array" ref="CY572:CY574">MMULT(DQ572:DS574,DO572:DO574)</f>
        <v>0.85054245426038289</v>
      </c>
      <c r="CZ572" s="13"/>
      <c r="DA572" s="17">
        <v>1</v>
      </c>
      <c r="DB572">
        <v>0</v>
      </c>
      <c r="DD572" s="73">
        <f>(DB572^2)*(1-COS(RADIANS(CW572+45)))+(COS(RADIANS(CW572+45)))</f>
        <v>0.68385765965078704</v>
      </c>
      <c r="DE572" s="73">
        <f>(DB572*DB573)*(1-COS(RADIANS(CW572+45)))-DB574*(SIN(RADIANS(CW572+45)))</f>
        <v>0.72961544757286234</v>
      </c>
      <c r="DF572" s="73">
        <f>(DB572*DB574)*(1-COS(RADIANS(CW572+45)))+DB573*(SIN(RADIANS(CW572+45)))</f>
        <v>0</v>
      </c>
      <c r="DG572" s="10"/>
      <c r="DH572">
        <f t="array" ref="DH572:DH574">MMULT(DD572:DF574,DA572:DA574)</f>
        <v>0.68385765965078704</v>
      </c>
      <c r="DI572" s="23">
        <f>COS(RADIANS('[1]Biaxial Input'!$F$21))</f>
        <v>-0.9975640502598242</v>
      </c>
      <c r="DK572" s="30">
        <f>(DI572^2)*(1-COS(RADIANS(CV572)))+(COS(RADIANS(CV572)))</f>
        <v>0.99826181678640502</v>
      </c>
      <c r="DL572" s="30">
        <f>(DI572*DI573)*(1-COS(RADIANS(CV572)))-DI574*(SIN(RADIANS(CV572)))</f>
        <v>-2.4857178030640859E-2</v>
      </c>
      <c r="DM572" s="30">
        <f>(DI572*DI574)*(1-COS(RADIANS(CV572)))+DI573*(SIN(RADIANS(CV572)))</f>
        <v>-5.3436559083262246E-2</v>
      </c>
      <c r="DO572">
        <f t="array" ref="DO572:DO574">MMULT(DK572:DM574,DH572:DH574)</f>
        <v>0.70080517082051796</v>
      </c>
      <c r="DQ572" s="28">
        <f>(DB572^2)*(1-COS(RADIANS(CU572)))+(COS(RADIANS(CU572)))</f>
        <v>0.86602540378443871</v>
      </c>
      <c r="DR572" s="28">
        <f>(DB572*DB573)*(1-COS(RADIANS(CU572)))-DB574*(SIN(RADIANS(CU572)))</f>
        <v>-0.49999999999999994</v>
      </c>
      <c r="DS572" s="28">
        <f>(DB572*DB574)*(1-COS(RADIANS(CU572)))+DB573*(SIN(RADIANS(CU572)))</f>
        <v>0</v>
      </c>
      <c r="DU572" s="61">
        <f t="array" ref="DU572:DU574">MMULT(DQ572:DS574,EE572:EE574)</f>
        <v>-0.40473198690975132</v>
      </c>
      <c r="DV572" s="13"/>
      <c r="DW572" s="17">
        <v>1</v>
      </c>
      <c r="DX572">
        <v>0</v>
      </c>
      <c r="DZ572" s="73">
        <f>(DB572^2)*(1-COS(RADIANS(CW572-45)))+(COS(RADIANS(CW572-45)))</f>
        <v>-0.72961544757286234</v>
      </c>
      <c r="EA572" s="73">
        <f>(DB572*DB573)*(1-COS(RADIANS(CW572-45)))-DB574*(SIN(RADIANS(CW572-45)))</f>
        <v>0.68385765965078715</v>
      </c>
      <c r="EB572" s="73">
        <f>(DB572*DB574)*(1-COS(RADIANS(CW572-45)))+DB573*(SIN(RADIANS(CW572-45)))</f>
        <v>0</v>
      </c>
      <c r="EC572" s="10"/>
      <c r="ED572">
        <f t="array" ref="ED572:ED574">MMULT(DZ572:EB574,DA572:DA574)</f>
        <v>-0.72961544757286234</v>
      </c>
      <c r="EE572" s="1">
        <f t="array" ref="EE572:EE574">MMULT(DK572:DM574,ED572:ED574)</f>
        <v>-0.71134847065595463</v>
      </c>
      <c r="EG572">
        <f>CY572+DU572</f>
        <v>0.44581046735063157</v>
      </c>
      <c r="EH572">
        <f>EG572/(SQRT(EG572^2+EG573^2+EG574^2))</f>
        <v>0.31523560458757549</v>
      </c>
      <c r="EJ572">
        <f>Q572+AM572</f>
        <v>-0.51601369700534472</v>
      </c>
      <c r="EK572">
        <f>EJ572/(SQRT(EJ572^2+EJ573^2+EJ574^2))</f>
        <v>-0.36487678433761978</v>
      </c>
      <c r="EM572" s="23">
        <f>CY573*DU574-CY574*DU573</f>
        <v>-0.33581178102146636</v>
      </c>
      <c r="EO572" s="15">
        <v>19</v>
      </c>
      <c r="EP572" s="9" t="s">
        <v>7</v>
      </c>
      <c r="EW572" s="17">
        <f>CU572</f>
        <v>30</v>
      </c>
      <c r="EX572" s="17">
        <f>CV572</f>
        <v>-50</v>
      </c>
      <c r="EY572" s="31">
        <f>1+CW572</f>
        <v>269.14583464928762</v>
      </c>
      <c r="EZ572" s="10"/>
      <c r="FA572" s="61">
        <f t="array" ref="FA572:FA574">MMULT(FS572:FU574,FQ572:FQ574)</f>
        <v>0.85747645965862229</v>
      </c>
      <c r="FB572" s="13">
        <f>BW573</f>
        <v>0</v>
      </c>
      <c r="FC572" s="17">
        <v>1</v>
      </c>
      <c r="FD572">
        <v>0</v>
      </c>
      <c r="FF572" s="73">
        <f>(FD572^2)*(1-COS(RADIANS(EY572+45)))+(COS(RADIANS(EY572+45)))</f>
        <v>0.69648705015084522</v>
      </c>
      <c r="FG572" s="73">
        <f>(FD572*FD573)*(1-COS(RADIANS(EY572+45)))-FD574*(SIN(RADIANS(EY572+45)))</f>
        <v>0.71756936178475039</v>
      </c>
      <c r="FH572" s="73">
        <f>(FD572*FD574)*(1-COS(RADIANS(EY572+45)))+FD573*(SIN(RADIANS(EY572+45)))</f>
        <v>0</v>
      </c>
      <c r="FI572" s="10"/>
      <c r="FJ572">
        <f t="array" ref="FJ572:FJ574">MMULT(FF572:FH574,FC572:FC574)</f>
        <v>0.69648705015084522</v>
      </c>
      <c r="FK572" s="23">
        <f>COS(RADIANS(176))</f>
        <v>-0.9975640502598242</v>
      </c>
      <c r="FM572" s="30">
        <f>(FK572^2)*(1-COS(RADIANS(EX572)))+(COS(RADIANS(EX572)))</f>
        <v>0.99826181678640502</v>
      </c>
      <c r="FN572" s="30">
        <f>(FK572*FK573)*(1-COS(RADIANS(EX572)))-FK574*(SIN(RADIANS(EX572)))</f>
        <v>-2.4857178030640859E-2</v>
      </c>
      <c r="FO572" s="30">
        <f>(FK572*FK574)*(1-COS(RADIANS(EX572)))+FK573*(SIN(RADIANS(EX572)))</f>
        <v>-5.3436559083262246E-2</v>
      </c>
      <c r="FQ572">
        <f t="array" ref="FQ572:FQ574">MMULT(FM572:FO574,FJ572:FJ574)</f>
        <v>0.71311317742700353</v>
      </c>
      <c r="FS572" s="28">
        <f>(FD572^2)*(1-COS(RADIANS(EW572)))+(COS(RADIANS(EW572)))</f>
        <v>0.86602540378443871</v>
      </c>
      <c r="FT572" s="28">
        <f>(FD572*FD573)*(1-COS(RADIANS(EW572)))-FD574*(SIN(RADIANS(EW572)))</f>
        <v>-0.49999999999999994</v>
      </c>
      <c r="FU572" s="28">
        <f>(FD572*FD574)*(1-COS(RADIANS(EW572)))+FD573*(SIN(RADIANS(EW572)))</f>
        <v>0</v>
      </c>
      <c r="FW572" s="61">
        <f t="array" ref="FW572:FW574">MMULT(FS572:FU574,GG572:GG574)</f>
        <v>-0.38982633166386471</v>
      </c>
      <c r="FX572" s="13">
        <f>BX573</f>
        <v>0</v>
      </c>
      <c r="FY572" s="17">
        <v>1</v>
      </c>
      <c r="FZ572">
        <v>0</v>
      </c>
      <c r="GB572" s="73">
        <f>(FD572^2)*(1-COS(RADIANS(EY572-45)))+(COS(RADIANS(EY572-45)))</f>
        <v>-0.71756936178475006</v>
      </c>
      <c r="GC572" s="73">
        <f>(FD572*FD573)*(1-COS(RADIANS(EY572-45)))-FD574*(SIN(RADIANS(EY572-45)))</f>
        <v>0.69648705015084567</v>
      </c>
      <c r="GD572" s="73">
        <f>(FD572*FD574)*(1-COS(RADIANS(EY572-45)))+FD573*(SIN(RADIANS(EY572-45)))</f>
        <v>0</v>
      </c>
      <c r="GE572" s="10"/>
      <c r="GF572">
        <f t="array" ref="GF572:GF574">MMULT(GB572:GD574,FC572:FC574)</f>
        <v>-0.71756936178475006</v>
      </c>
      <c r="GG572" s="1">
        <f t="array" ref="GG572:GG574">MMULT(FM572:FO574,GF572:GF574)</f>
        <v>-0.69900939216387037</v>
      </c>
      <c r="GI572">
        <f>FA572+FW572</f>
        <v>0.46765012799475758</v>
      </c>
      <c r="GJ572">
        <f>GI572/(SQRT(GI572^2+GI573^2+GI574^2))</f>
        <v>0.33067857672784984</v>
      </c>
      <c r="GL572" t="e">
        <f>CH573+DC572</f>
        <v>#VALUE!</v>
      </c>
      <c r="GM572" t="e">
        <f>GL572/(SQRT(GL572^2+GL573^2+GL574^2))</f>
        <v>#VALUE!</v>
      </c>
      <c r="GO572" s="27">
        <f>FA573*FW574-FA574*FW573</f>
        <v>-0.33581178102146647</v>
      </c>
    </row>
    <row r="573" spans="1:197" x14ac:dyDescent="0.2">
      <c r="A573" s="17">
        <f t="shared" ref="A573:C588" si="868">A478</f>
        <v>0</v>
      </c>
      <c r="B573" s="17">
        <f t="shared" si="868"/>
        <v>5</v>
      </c>
      <c r="C573" s="17">
        <f t="shared" si="868"/>
        <v>109</v>
      </c>
      <c r="D573" s="1" t="s">
        <v>8</v>
      </c>
      <c r="E573" s="5">
        <f>B565</f>
        <v>0.92386056067667077</v>
      </c>
      <c r="F573" s="6">
        <f>B568</f>
        <v>-0.87713500826521962</v>
      </c>
      <c r="G573" s="7">
        <f>Q572</f>
        <v>-0.91636272956223963</v>
      </c>
      <c r="H573" s="8">
        <f>AM572</f>
        <v>0.40034903255689491</v>
      </c>
      <c r="J573" s="9">
        <f>((SUMPRODUCT(G573:G575,E573:E575))*(SUMPRODUCT(G573:G575,F573:F575)))-((SUMPRODUCT(H573:H575,E573:E575))*(SUMPRODUCT(H573:H575,F573:F575)))</f>
        <v>-1.4244275635048542E-2</v>
      </c>
      <c r="P573" s="10"/>
      <c r="Q573" s="61">
        <v>0.40034903255689475</v>
      </c>
      <c r="S573" s="17">
        <v>0</v>
      </c>
      <c r="T573">
        <v>0</v>
      </c>
      <c r="V573" s="73">
        <f>(T572*T573)*(1-COS(RADIANS(O572+45)))+T574*(SIN(RADIANS(O572+45)))</f>
        <v>0.40034903255689475</v>
      </c>
      <c r="W573" s="73">
        <f>(T573^2)*(1-COS(RADIANS(O572+45)))+(COS(RADIANS(O572+45)))</f>
        <v>-0.91636272956223963</v>
      </c>
      <c r="X573" s="73">
        <f>(T573*T574)*(1-COS(RADIANS(O572+45)))-T572*(SIN(RADIANS(O572+45)))</f>
        <v>0</v>
      </c>
      <c r="Y573" s="10"/>
      <c r="Z573">
        <v>0.40034903255689475</v>
      </c>
      <c r="AA573" s="23">
        <f>SIN(RADIANS('[1]Biaxial Input'!$F$21))*(COS(RADIANS(0)))</f>
        <v>6.9756473744125524E-2</v>
      </c>
      <c r="AC573" s="30">
        <f>(AA572*AA573)*(1-COS(RADIANS(N572)))+AA574*(SIN(RADIANS(N572)))</f>
        <v>0</v>
      </c>
      <c r="AD573" s="30">
        <f>(AA573^2)*(1-COS(RADIANS(N572)))+(COS(RADIANS(N572)))</f>
        <v>1</v>
      </c>
      <c r="AE573" s="30">
        <f>(AA573*AA574)*(1-COS(RADIANS(N572)))-AA572*(SIN(RADIANS(N572)))</f>
        <v>0</v>
      </c>
      <c r="AG573">
        <v>0.40034903255689475</v>
      </c>
      <c r="AI573" s="28">
        <f>(T572*T573)*(1-COS(RADIANS(M572)))+T574*(SIN(RADIANS(M572)))</f>
        <v>0</v>
      </c>
      <c r="AJ573" s="28">
        <f>(T573^2)*(1-COS(RADIANS(M572)))+(COS(RADIANS(M572)))</f>
        <v>1</v>
      </c>
      <c r="AK573" s="28">
        <f>(T573*T574)*(1-COS(RADIANS(M572)))-T572*(SIN(RADIANS(M572)))</f>
        <v>0</v>
      </c>
      <c r="AM573" s="61">
        <v>0.91636272956223963</v>
      </c>
      <c r="AO573" s="17">
        <v>0</v>
      </c>
      <c r="AP573">
        <v>0</v>
      </c>
      <c r="AR573" s="73">
        <f>(T572*T573)*(1-COS(RADIANS(O572-45)))+T574*(SIN(RADIANS(O572-45)))</f>
        <v>0.91636272956223963</v>
      </c>
      <c r="AS573" s="73">
        <f>(T573^2)*(1-COS(RADIANS(O572-45)))+(COS(RADIANS(O572-45)))</f>
        <v>0.40034903255689491</v>
      </c>
      <c r="AT573" s="73">
        <f>(T573*T574)*(1-COS(RADIANS(O572-45)))-T572*(SIN(RADIANS(O572-45)))</f>
        <v>0</v>
      </c>
      <c r="AU573" s="10"/>
      <c r="AV573">
        <v>0.91636272956223963</v>
      </c>
      <c r="AW573" s="1">
        <v>0.91636272956223963</v>
      </c>
      <c r="BY573" t="s">
        <v>8</v>
      </c>
      <c r="BZ573" s="5">
        <f t="shared" ref="BZ573:CA575" si="869">BZ483</f>
        <v>0.93180266183863136</v>
      </c>
      <c r="CA573" s="6">
        <f t="shared" si="869"/>
        <v>-0.87956522186239505</v>
      </c>
      <c r="CB573" s="7">
        <f>CY572</f>
        <v>0.85054245426038289</v>
      </c>
      <c r="CC573" s="8">
        <f>DU572</f>
        <v>-0.40473198690975132</v>
      </c>
      <c r="CE573" s="9">
        <f>((SUMPRODUCT(CB573:CB575,BZ573:BZ575))*(SUMPRODUCT(CB573:CB575,CA573:CA575)))-((SUMPRODUCT(CC573:CC575,BZ573:BZ575))*(SUMPRODUCT(CC573:CC575,CA573:CA575)))</f>
        <v>0</v>
      </c>
      <c r="CG573">
        <v>1</v>
      </c>
      <c r="CH573" t="s">
        <v>161</v>
      </c>
      <c r="CI573" s="67"/>
      <c r="CJ573" s="1" t="s">
        <v>8</v>
      </c>
      <c r="CK573" s="5">
        <f t="shared" ref="CK573:CL575" si="870">BZ573</f>
        <v>0.93180266183863136</v>
      </c>
      <c r="CL573" s="6">
        <f t="shared" si="870"/>
        <v>-0.87956522186239505</v>
      </c>
      <c r="CM573" s="7">
        <f>FA572</f>
        <v>0.85747645965862229</v>
      </c>
      <c r="CN573" s="8">
        <f>FW572</f>
        <v>-0.38982633166386471</v>
      </c>
      <c r="CO573" s="10"/>
      <c r="CP573">
        <f t="shared" si="867"/>
        <v>0.3492962422733713</v>
      </c>
      <c r="CQ573">
        <f t="shared" si="867"/>
        <v>-0.34518112468713447</v>
      </c>
      <c r="CR573">
        <f>CJ576</f>
        <v>0</v>
      </c>
      <c r="CS573">
        <f>CM576</f>
        <v>0</v>
      </c>
      <c r="CW573" s="28"/>
      <c r="CY573" s="61">
        <v>-7.1572403132275086E-2</v>
      </c>
      <c r="DA573" s="17">
        <v>0</v>
      </c>
      <c r="DB573">
        <v>0</v>
      </c>
      <c r="DD573" s="73">
        <f>(DB572*DB573)*(1-COS(RADIANS(CW572+45)))+DB574*(SIN(RADIANS(CW572+45)))</f>
        <v>-0.72961544757286234</v>
      </c>
      <c r="DE573" s="73">
        <f>(DB573^2)*(1-COS(RADIANS(CW572+45)))+(COS(RADIANS(CW572+45)))</f>
        <v>0.68385765965078704</v>
      </c>
      <c r="DF573" s="73">
        <f>(DB573*DB574)*(1-COS(RADIANS(CW572+45)))-DB572*(SIN(RADIANS(CW572+45)))</f>
        <v>0</v>
      </c>
      <c r="DG573" s="10"/>
      <c r="DH573">
        <v>-0.72961544757286234</v>
      </c>
      <c r="DI573" s="23">
        <f>SIN(RADIANS('[1]Biaxial Input'!$F$21))*(COS(RADIANS(0)))</f>
        <v>6.9756473744125524E-2</v>
      </c>
      <c r="DK573" s="30">
        <f>(DI572*DI573)*(1-COS(RADIANS(CV572)))+DI574*(SIN(RADIANS(CV572)))</f>
        <v>-2.4857178030640859E-2</v>
      </c>
      <c r="DL573" s="30">
        <f>(DI573^2)*(1-COS(RADIANS(CV572)))+(COS(RADIANS(CV572)))</f>
        <v>0.64452579290013434</v>
      </c>
      <c r="DM573" s="30">
        <f>(DI573*DI574)*(1-COS(RADIANS(CV572)))-DI572*(SIN(RADIANS(CV572)))</f>
        <v>-0.76417839735679927</v>
      </c>
      <c r="DO573">
        <v>-0.4872547464526425</v>
      </c>
      <c r="DQ573" s="28">
        <f>(DB572*DB573)*(1-COS(RADIANS(CU572)))+DB574*(SIN(RADIANS(CU572)))</f>
        <v>0.49999999999999994</v>
      </c>
      <c r="DR573" s="28">
        <f>(DB573^2)*(1-COS(RADIANS(CU572)))+(COS(RADIANS(CU572)))</f>
        <v>0.86602540378443871</v>
      </c>
      <c r="DS573" s="28">
        <f>(DB573*DB574)*(1-COS(RADIANS(CU572)))-DB572*(SIN(RADIANS(CU572)))</f>
        <v>0</v>
      </c>
      <c r="DU573" s="61">
        <v>-0.72168057653591822</v>
      </c>
      <c r="DW573" s="17">
        <v>0</v>
      </c>
      <c r="DX573">
        <v>0</v>
      </c>
      <c r="DZ573" s="73">
        <f>(DB572*DB573)*(1-COS(RADIANS(CW572-45)))+DB574*(SIN(RADIANS(CW572-45)))</f>
        <v>-0.68385765965078715</v>
      </c>
      <c r="EA573" s="73">
        <f>(DB573^2)*(1-COS(RADIANS(CW572-45)))+(COS(RADIANS(CW572-45)))</f>
        <v>-0.72961544757286234</v>
      </c>
      <c r="EB573" s="73">
        <f>(DB573*DB574)*(1-COS(RADIANS(CW572-45)))-DB572*(SIN(RADIANS(CW572-45)))</f>
        <v>0</v>
      </c>
      <c r="EC573" s="10"/>
      <c r="ED573">
        <v>-0.68385765965078715</v>
      </c>
      <c r="EE573" s="1">
        <v>-0.42262771924302944</v>
      </c>
      <c r="EG573">
        <f>CY573+DU573</f>
        <v>-0.7932529796681933</v>
      </c>
      <c r="EH573">
        <f>EG573/(SQRT(EG572^2+EG573^2+EG574^2))</f>
        <v>-0.56091456111981397</v>
      </c>
      <c r="EJ573">
        <f>Q573+AM573</f>
        <v>1.3167117621191344</v>
      </c>
      <c r="EK573">
        <f>EJ573/(SQRT(EJ572^2+EJ573^2+EJ574^2))</f>
        <v>0.93105581586252828</v>
      </c>
      <c r="EM573" s="23">
        <f>CY574*DU572-CY572*DU574</f>
        <v>0.68851618467589837</v>
      </c>
      <c r="EP573" s="9">
        <f>((SUMPRODUCT(CM573:CM575,BZ573:BZ575))*(SUMPRODUCT(CM573:CM575,CA573:CA575)))-((SUMPRODUCT(CN573:CN575,BZ573:BZ575))*(SUMPRODUCT(CN573:CN575,CA573:CA575)))</f>
        <v>-3.3619747462759531E-2</v>
      </c>
      <c r="EY573" s="28"/>
      <c r="EZ573" s="10"/>
      <c r="FA573" s="61">
        <v>-5.8966439569011597E-2</v>
      </c>
      <c r="FB573" s="13">
        <f>BW574</f>
        <v>0</v>
      </c>
      <c r="FC573" s="17">
        <v>0</v>
      </c>
      <c r="FD573">
        <v>0</v>
      </c>
      <c r="FF573" s="73">
        <f>(FD572*FD573)*(1-COS(RADIANS(EY572+45)))+FD574*(SIN(RADIANS(EY572+45)))</f>
        <v>-0.71756936178475039</v>
      </c>
      <c r="FG573" s="73">
        <f>(FD573^2)*(1-COS(RADIANS(EY572+45)))+(COS(RADIANS(EY572+45)))</f>
        <v>0.69648705015084522</v>
      </c>
      <c r="FH573" s="73">
        <f>(FD573*FD574)*(1-COS(RADIANS(EY572+45)))-FD572*(SIN(RADIANS(EY572+45)))</f>
        <v>0</v>
      </c>
      <c r="FI573" s="10"/>
      <c r="FJ573">
        <v>-0.71756936178475039</v>
      </c>
      <c r="FK573" s="23">
        <f>SIN(RADIANS(176))*(COS(RADIANS(0)))</f>
        <v>6.9756473744125524E-2</v>
      </c>
      <c r="FM573" s="30">
        <f>(FK572*FK573)*(1-COS(RADIANS(EX572)))+FK574*(SIN(RADIANS(EX572)))</f>
        <v>-2.4857178030640859E-2</v>
      </c>
      <c r="FN573" s="30">
        <f>(FK573^2)*(1-COS(RADIANS(EX572)))+(COS(RADIANS(EX572)))</f>
        <v>0.64452579290013434</v>
      </c>
      <c r="FO573" s="30">
        <f>(FK573*FK574)*(1-COS(RADIANS(EX572)))-FK572*(SIN(RADIANS(EX572)))</f>
        <v>-0.76417839735679927</v>
      </c>
      <c r="FQ573">
        <v>-0.47980466446679504</v>
      </c>
      <c r="FS573" s="28">
        <f>(FD572*FD573)*(1-COS(RADIANS(EW572)))+FD574*(SIN(RADIANS(EW572)))</f>
        <v>0.49999999999999994</v>
      </c>
      <c r="FT573" s="28">
        <f>(FD573^2)*(1-COS(RADIANS(EW572)))+(COS(RADIANS(EW572)))</f>
        <v>0.86602540378443871</v>
      </c>
      <c r="FU573" s="28">
        <f>(FD573*FD574)*(1-COS(RADIANS(EW572)))-FD572*(SIN(RADIANS(EW572)))</f>
        <v>0</v>
      </c>
      <c r="FW573" s="61">
        <v>-0.72281977175773116</v>
      </c>
      <c r="FX573" s="13">
        <f>BX574</f>
        <v>0</v>
      </c>
      <c r="FY573" s="17">
        <v>0</v>
      </c>
      <c r="FZ573">
        <v>0</v>
      </c>
      <c r="GB573" s="73">
        <f>(FD572*FD573)*(1-COS(RADIANS(EY572-45)))+FD574*(SIN(RADIANS(EY572-45)))</f>
        <v>-0.69648705015084567</v>
      </c>
      <c r="GC573" s="73">
        <f>(FD573^2)*(1-COS(RADIANS(EY572-45)))+(COS(RADIANS(EY572-45)))</f>
        <v>-0.71756936178475006</v>
      </c>
      <c r="GD573" s="73">
        <f>(FD573*FD574)*(1-COS(RADIANS(EY572-45)))-FD572*(SIN(RADIANS(EY572-45)))</f>
        <v>0</v>
      </c>
      <c r="GE573" s="10"/>
      <c r="GF573">
        <v>-0.69648705015084567</v>
      </c>
      <c r="GG573" s="1">
        <v>-0.43106711886793259</v>
      </c>
      <c r="GI573">
        <f>FA573+FW573</f>
        <v>-0.78178621132674275</v>
      </c>
      <c r="GJ573">
        <f>GI573/(SQRT(GI572^2+GI573^2+GI574^2))</f>
        <v>-0.55280633146727887</v>
      </c>
      <c r="GL573">
        <f>CH574+DC573</f>
        <v>-3.3619747462759531E-2</v>
      </c>
      <c r="GM573" t="e">
        <f>GL573/(SQRT(GL572^2+GL573^2+GL574^2))</f>
        <v>#VALUE!</v>
      </c>
      <c r="GO573" s="27">
        <f>FA574*FW572-FA572*FW574</f>
        <v>0.68851618467589859</v>
      </c>
    </row>
    <row r="574" spans="1:197" x14ac:dyDescent="0.2">
      <c r="A574" s="17">
        <f t="shared" si="868"/>
        <v>85</v>
      </c>
      <c r="B574" s="17">
        <f t="shared" si="868"/>
        <v>10</v>
      </c>
      <c r="C574" s="17">
        <f t="shared" si="868"/>
        <v>114.6</v>
      </c>
      <c r="D574" s="10" t="s">
        <v>9</v>
      </c>
      <c r="E574" s="5">
        <f t="shared" ref="E574:E575" si="871">B566</f>
        <v>0.36242608885083544</v>
      </c>
      <c r="F574" s="6">
        <f t="shared" ref="F574:F575" si="872">B569</f>
        <v>-0.32798109388891022</v>
      </c>
      <c r="G574" s="7">
        <f t="shared" ref="G574:G575" si="873">Q573</f>
        <v>0.40034903255689475</v>
      </c>
      <c r="H574" s="8">
        <f t="shared" ref="H574:H575" si="874">AM573</f>
        <v>0.91636272956223963</v>
      </c>
      <c r="J574" s="10"/>
      <c r="P574" s="10"/>
      <c r="Q574" s="61">
        <v>0</v>
      </c>
      <c r="S574" s="17">
        <v>0</v>
      </c>
      <c r="T574">
        <v>1</v>
      </c>
      <c r="V574" s="73">
        <f>(T572*T574)*(1-COS(RADIANS(O572+45)))-T573*(SIN(RADIANS(O572+45)))</f>
        <v>0</v>
      </c>
      <c r="W574" s="73">
        <f>(T573*T574)*(1-COS(RADIANS(O572+45)))+T572*(SIN(RADIANS(O572+45)))</f>
        <v>0</v>
      </c>
      <c r="X574" s="73">
        <f>(T574^2)*(1-COS(RADIANS(O572+45)))+(COS(RADIANS(O572+45)))</f>
        <v>1</v>
      </c>
      <c r="Y574" s="10"/>
      <c r="Z574">
        <v>0</v>
      </c>
      <c r="AA574" s="23">
        <f>SIN(RADIANS('[1]Biaxial Input'!$F$21))*SIN(RADIANS(0))</f>
        <v>0</v>
      </c>
      <c r="AC574" s="30">
        <f>(AA572*AA574)*(1-COS(RADIANS(N572)))-AA573*(SIN(RADIANS(N572)))</f>
        <v>0</v>
      </c>
      <c r="AD574" s="30">
        <f>(AA573*AA574)*(1-COS(RADIANS(N572)))+AA572*(SIN(RADIANS(N572)))</f>
        <v>0</v>
      </c>
      <c r="AE574" s="30">
        <f>(AA574^2)*(1-COS(RADIANS(N572)))+(COS(RADIANS(N572)))</f>
        <v>1</v>
      </c>
      <c r="AG574">
        <v>0</v>
      </c>
      <c r="AI574" s="28">
        <f>(T572*T574)*(1-COS(RADIANS(M572)))-T573*(SIN(RADIANS(M572)))</f>
        <v>0</v>
      </c>
      <c r="AJ574" s="28">
        <f>(T573*T574)*(1-COS(RADIANS(M572)))+T572*(SIN(RADIANS(M572)))</f>
        <v>0</v>
      </c>
      <c r="AK574" s="28">
        <f>(T574^2)*(1-COS(RADIANS(M572)))+(COS(RADIANS(M572)))</f>
        <v>1</v>
      </c>
      <c r="AM574" s="61">
        <v>0</v>
      </c>
      <c r="AO574" s="17">
        <v>0</v>
      </c>
      <c r="AP574">
        <v>1</v>
      </c>
      <c r="AR574" s="73">
        <f>(T572*T572)*(1-COS(RADIANS(O572-45)))-T572*(SIN(RADIANS(O572-45)))</f>
        <v>0</v>
      </c>
      <c r="AS574" s="73">
        <f>(T573*T574)*(1-COS(RADIANS(O572-45)))+T572*(SIN(RADIANS(O572-45)))</f>
        <v>0</v>
      </c>
      <c r="AT574" s="73">
        <f>(T574^2)*(1-COS(RADIANS(O572-45)))+(COS(RADIANS(O572-45)))</f>
        <v>1</v>
      </c>
      <c r="AU574" s="10"/>
      <c r="AV574">
        <v>0</v>
      </c>
      <c r="AW574" s="1">
        <v>0</v>
      </c>
      <c r="BY574" t="s">
        <v>9</v>
      </c>
      <c r="BZ574" s="5">
        <f t="shared" si="869"/>
        <v>0.3492962422733713</v>
      </c>
      <c r="CA574" s="6">
        <f t="shared" si="869"/>
        <v>-0.34518112468713447</v>
      </c>
      <c r="CB574" s="7">
        <f>CY573</f>
        <v>-7.1572403132275086E-2</v>
      </c>
      <c r="CC574" s="8">
        <f>DU573</f>
        <v>-0.72168057653591822</v>
      </c>
      <c r="CE574" s="10"/>
      <c r="CH574">
        <f>((SUMPRODUCT(CM573:CM575,CK573:CK575))*(SUMPRODUCT(CM573:CM575,CL573:CL575)))-((SUMPRODUCT(CN573:CN575,CK573:CK575))*(SUMPRODUCT(CN573:CN575,CL573:CL575)))</f>
        <v>-3.3619747462759531E-2</v>
      </c>
      <c r="CI574" s="67"/>
      <c r="CJ574" s="10" t="s">
        <v>9</v>
      </c>
      <c r="CK574" s="5">
        <f t="shared" si="870"/>
        <v>0.3492962422733713</v>
      </c>
      <c r="CL574" s="6">
        <f t="shared" si="870"/>
        <v>-0.34518112468713447</v>
      </c>
      <c r="CM574" s="7">
        <f>FA573</f>
        <v>-5.8966439569011597E-2</v>
      </c>
      <c r="CN574" s="8">
        <f>FW573</f>
        <v>-0.72281977175773116</v>
      </c>
      <c r="CP574">
        <f t="shared" si="867"/>
        <v>-9.8670839279614439E-2</v>
      </c>
      <c r="CQ574">
        <f t="shared" si="867"/>
        <v>-0.32743703463395935</v>
      </c>
      <c r="CR574">
        <f>CK576</f>
        <v>0</v>
      </c>
      <c r="CS574">
        <f>CN576</f>
        <v>0</v>
      </c>
      <c r="CW574" s="28"/>
      <c r="CY574" s="61">
        <v>-0.52101336317852298</v>
      </c>
      <c r="DA574" s="17">
        <v>0</v>
      </c>
      <c r="DB574">
        <v>1</v>
      </c>
      <c r="DD574" s="73">
        <f>(DB572*DB574)*(1-COS(RADIANS(CW572+45)))-DB573*(SIN(RADIANS(CW572+45)))</f>
        <v>0</v>
      </c>
      <c r="DE574" s="73">
        <f>(DB573*DB574)*(1-COS(RADIANS(CW572+45)))+DB572*(SIN(RADIANS(CW572+45)))</f>
        <v>0</v>
      </c>
      <c r="DF574" s="73">
        <f>(DB574^2)*(1-COS(RADIANS(CW572+45)))+(COS(RADIANS(CW572+45)))</f>
        <v>1</v>
      </c>
      <c r="DG574" s="10"/>
      <c r="DH574">
        <v>0</v>
      </c>
      <c r="DI574" s="23">
        <f>SIN(RADIANS('[1]Biaxial Input'!$F$21))*SIN(RADIANS(0))</f>
        <v>0</v>
      </c>
      <c r="DK574" s="30">
        <f>(DI572*DI574)*(1-COS(RADIANS(CV572)))-DI573*(SIN(RADIANS(CV572)))</f>
        <v>5.3436559083262246E-2</v>
      </c>
      <c r="DL574" s="30">
        <f>(DI573*DI574)*(1-COS(RADIANS(CV572)))+DI572*(SIN(RADIANS(CV572)))</f>
        <v>0.76417839735679927</v>
      </c>
      <c r="DM574" s="30">
        <f>(DI574^2)*(1-COS(RADIANS(CV572)))+(COS(RADIANS(CV572)))</f>
        <v>0.64278760968653936</v>
      </c>
      <c r="DO574">
        <v>-0.52101336317852298</v>
      </c>
      <c r="DQ574" s="28">
        <f>(DB572*DB574)*(1-COS(RADIANS(CU572)))-DB573*(SIN(RADIANS(CU572)))</f>
        <v>0</v>
      </c>
      <c r="DR574" s="28">
        <f>(DB573*DB574)*(1-COS(RADIANS(CU572)))+DB572*(SIN(RADIANS(CU572)))</f>
        <v>0</v>
      </c>
      <c r="DS574" s="28">
        <f>(DB574^2)*(1-COS(RADIANS(CU572)))+(COS(RADIANS(CU572)))</f>
        <v>1</v>
      </c>
      <c r="DU574" s="61">
        <v>-0.56157738934439805</v>
      </c>
      <c r="DW574" s="17">
        <v>0</v>
      </c>
      <c r="DX574">
        <v>1</v>
      </c>
      <c r="DZ574" s="73">
        <f>(DB572*DB572)*(1-COS(RADIANS(CW572-45)))-DB572*(SIN(RADIANS(CW572-45)))</f>
        <v>0</v>
      </c>
      <c r="EA574" s="73">
        <f>(DB573*DB574)*(1-COS(RADIANS(CW572-45)))+DB572*(SIN(RADIANS(CW572-45)))</f>
        <v>0</v>
      </c>
      <c r="EB574" s="73">
        <f>(DB574^2)*(1-COS(RADIANS(CW572-45)))+(COS(RADIANS(CW572-45)))</f>
        <v>0.99999999999999989</v>
      </c>
      <c r="EC574" s="10"/>
      <c r="ED574">
        <v>0</v>
      </c>
      <c r="EE574" s="1">
        <v>-0.56157738934439805</v>
      </c>
      <c r="EG574">
        <f>CY574+DU574</f>
        <v>-1.082590752522921</v>
      </c>
      <c r="EH574">
        <f>EG574/(SQRT(EG572^2+EG573^2+EG574^2))</f>
        <v>-0.76550726235880484</v>
      </c>
      <c r="EJ574">
        <f>Q574+AM574</f>
        <v>0</v>
      </c>
      <c r="EK574">
        <f>EJ574/(SQRT(EJ572^2+EJ573^2+EJ574^2))</f>
        <v>0</v>
      </c>
      <c r="EM574" s="23">
        <f>CY572*DU573-CY573*DU572</f>
        <v>-0.64278760968653936</v>
      </c>
      <c r="ER574">
        <f t="shared" ref="ER574:ES576" si="875">CK573</f>
        <v>0.93180266183863136</v>
      </c>
      <c r="ES574">
        <f t="shared" si="875"/>
        <v>-0.87956522186239505</v>
      </c>
      <c r="ET574" t="e">
        <f>#REF!</f>
        <v>#REF!</v>
      </c>
      <c r="EU574" t="e">
        <f>#REF!</f>
        <v>#REF!</v>
      </c>
      <c r="EY574" s="28"/>
      <c r="EZ574" s="10"/>
      <c r="FA574" s="61">
        <v>-0.51113313347489919</v>
      </c>
      <c r="FB574" s="13">
        <f>BW575</f>
        <v>0</v>
      </c>
      <c r="FC574" s="17">
        <v>0</v>
      </c>
      <c r="FD574">
        <v>1</v>
      </c>
      <c r="FF574" s="73">
        <f>(FD572*FD574)*(1-COS(RADIANS(EY572+45)))-FD573*(SIN(RADIANS(EY572+45)))</f>
        <v>0</v>
      </c>
      <c r="FG574" s="73">
        <f>(FD573*FD574)*(1-COS(RADIANS(EY572+45)))+FD572*(SIN(RADIANS(EY572+45)))</f>
        <v>0</v>
      </c>
      <c r="FH574" s="73">
        <f>(FD574^2)*(1-COS(RADIANS(EY572+45)))+(COS(RADIANS(EY572+45)))</f>
        <v>1</v>
      </c>
      <c r="FI574" s="10"/>
      <c r="FJ574">
        <v>0</v>
      </c>
      <c r="FK574" s="23">
        <f>SIN(RADIANS(176))*SIN(RADIANS(0))</f>
        <v>0</v>
      </c>
      <c r="FM574" s="30">
        <f>(FK572*FK574)*(1-COS(RADIANS(EX572)))-FK573*(SIN(RADIANS(EX572)))</f>
        <v>5.3436559083262246E-2</v>
      </c>
      <c r="FN574" s="30">
        <f>(FK573*FK574)*(1-COS(RADIANS(EX572)))+FK572*(SIN(RADIANS(EX572)))</f>
        <v>0.76417839735679927</v>
      </c>
      <c r="FO574" s="30">
        <f>(FK574^2)*(1-COS(RADIANS(EX572)))+(COS(RADIANS(EX572)))</f>
        <v>0.64278760968653936</v>
      </c>
      <c r="FQ574">
        <v>-0.51113313347489919</v>
      </c>
      <c r="FS574" s="28">
        <f>(FD572*FD574)*(1-COS(RADIANS(EW572)))-FD573*(SIN(RADIANS(EW572)))</f>
        <v>0</v>
      </c>
      <c r="FT574" s="28">
        <f>(FD573*FD574)*(1-COS(RADIANS(EW572)))+FD572*(SIN(RADIANS(EW572)))</f>
        <v>0</v>
      </c>
      <c r="FU574" s="28">
        <f>(FD574^2)*(1-COS(RADIANS(EW572)))+(COS(RADIANS(EW572)))</f>
        <v>1</v>
      </c>
      <c r="FW574" s="61">
        <v>-0.57058479536138751</v>
      </c>
      <c r="FX574" s="13">
        <f>BX575</f>
        <v>0</v>
      </c>
      <c r="FY574" s="17">
        <v>0</v>
      </c>
      <c r="FZ574">
        <v>1</v>
      </c>
      <c r="GB574" s="73">
        <f>(FD572*FD572)*(1-COS(RADIANS(EY572-45)))-FD572*(SIN(RADIANS(EY572-45)))</f>
        <v>0</v>
      </c>
      <c r="GC574" s="73">
        <f>(FD573*FD574)*(1-COS(RADIANS(EY572-45)))+FD572*(SIN(RADIANS(EY572-45)))</f>
        <v>0</v>
      </c>
      <c r="GD574" s="73">
        <f>(FD574^2)*(1-COS(RADIANS(EY572-45)))+(COS(RADIANS(EY572-45)))</f>
        <v>1</v>
      </c>
      <c r="GE574" s="10"/>
      <c r="GF574">
        <v>0</v>
      </c>
      <c r="GG574" s="1">
        <v>-0.57058479536138751</v>
      </c>
      <c r="GI574">
        <f>FA574+FW574</f>
        <v>-1.0817179288362868</v>
      </c>
      <c r="GJ574">
        <f>GI574/(SQRT(GI572^2+GI573^2+GI574^2))</f>
        <v>-0.76489008281120541</v>
      </c>
      <c r="GL574" t="e">
        <f>#REF!+DC574</f>
        <v>#REF!</v>
      </c>
      <c r="GM574" t="e">
        <f>GL574/(SQRT(GL572^2+GL573^2+GL574^2))</f>
        <v>#REF!</v>
      </c>
      <c r="GO574" s="27">
        <f>FA572*FW573-FA573*FW572</f>
        <v>-0.64278760968653947</v>
      </c>
    </row>
    <row r="575" spans="1:197" x14ac:dyDescent="0.2">
      <c r="A575" s="17">
        <f t="shared" si="868"/>
        <v>140</v>
      </c>
      <c r="B575" s="17">
        <f t="shared" si="868"/>
        <v>15</v>
      </c>
      <c r="C575" s="17">
        <f t="shared" si="868"/>
        <v>151.4</v>
      </c>
      <c r="D575" s="10" t="s">
        <v>10</v>
      </c>
      <c r="E575" s="5">
        <f t="shared" si="871"/>
        <v>-0.12299997783119256</v>
      </c>
      <c r="F575" s="6">
        <f t="shared" si="872"/>
        <v>-0.35080276413820755</v>
      </c>
      <c r="G575" s="7">
        <f t="shared" si="873"/>
        <v>0</v>
      </c>
      <c r="H575" s="8">
        <f t="shared" si="874"/>
        <v>0</v>
      </c>
      <c r="J575" s="10"/>
      <c r="P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W575" s="1"/>
      <c r="BY575" t="s">
        <v>10</v>
      </c>
      <c r="BZ575" s="5">
        <f t="shared" si="869"/>
        <v>-9.8670839279614439E-2</v>
      </c>
      <c r="CA575" s="6">
        <f t="shared" si="869"/>
        <v>-0.32743703463395935</v>
      </c>
      <c r="CB575" s="7">
        <f>CY574</f>
        <v>-0.52101336317852298</v>
      </c>
      <c r="CC575" s="8">
        <f>DU574</f>
        <v>-0.56157738934439805</v>
      </c>
      <c r="CE575" s="10"/>
      <c r="CG575" s="10" t="s">
        <v>160</v>
      </c>
      <c r="CH575" s="10">
        <f>-CH572*((EY572-CW572)/(CH574-CE573))</f>
        <v>268.14583464928762</v>
      </c>
      <c r="CI575" s="67"/>
      <c r="CJ575" s="10" t="s">
        <v>10</v>
      </c>
      <c r="CK575" s="5">
        <f t="shared" si="870"/>
        <v>-9.8670839279614439E-2</v>
      </c>
      <c r="CL575" s="6">
        <f t="shared" si="870"/>
        <v>-0.32743703463395935</v>
      </c>
      <c r="CM575" s="7">
        <f>FA574</f>
        <v>-0.51113313347489919</v>
      </c>
      <c r="CN575" s="8">
        <f>FW574</f>
        <v>-0.57058479536138751</v>
      </c>
      <c r="CW575" s="28"/>
      <c r="EI575" s="64">
        <f>(DEGREES(ACOS((EH572*EK572+EH573*EK573+EH574*EK574)/((SQRT(EH572^2+EH573^2+EH574^2))*(SQRT(EK572^2+EK573^2+EK574^2))))))</f>
        <v>129.58817235219902</v>
      </c>
      <c r="ER575">
        <f t="shared" si="875"/>
        <v>0.3492962422733713</v>
      </c>
      <c r="ES575">
        <f t="shared" si="875"/>
        <v>-0.34518112468713447</v>
      </c>
      <c r="ET575" t="e">
        <f>#REF!</f>
        <v>#REF!</v>
      </c>
      <c r="EU575" t="e">
        <f>#REF!</f>
        <v>#REF!</v>
      </c>
      <c r="EY575" s="28"/>
      <c r="EZ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GG575" s="1"/>
      <c r="GK575" s="64" t="e">
        <f>(DEGREES(ACOS((GJ572*GM572+GJ573*GM573+GJ574*GM574)/((SQRT(GJ572^2+GJ573^2+GJ574^2))*(SQRT(GM572^2+GM573^2+GM574^2))))))</f>
        <v>#VALUE!</v>
      </c>
    </row>
    <row r="576" spans="1:197" x14ac:dyDescent="0.2">
      <c r="A576" s="17">
        <f t="shared" si="868"/>
        <v>90</v>
      </c>
      <c r="B576" s="17">
        <f t="shared" si="868"/>
        <v>20</v>
      </c>
      <c r="C576" s="17">
        <f t="shared" si="868"/>
        <v>201.2</v>
      </c>
      <c r="J576" s="10"/>
      <c r="P576" s="10"/>
      <c r="Q576" s="82" t="s">
        <v>148</v>
      </c>
      <c r="R576" s="13"/>
      <c r="T576" s="10"/>
      <c r="U576" s="10"/>
      <c r="V576" s="10"/>
      <c r="W576" s="10"/>
      <c r="X576" s="10"/>
      <c r="Y576" s="10"/>
      <c r="Z576" s="80"/>
      <c r="AA576" s="23" t="s">
        <v>149</v>
      </c>
      <c r="AE576" s="1"/>
      <c r="AG576" s="80"/>
      <c r="AK576" s="13"/>
      <c r="AL576" s="81"/>
      <c r="AM576" s="82" t="s">
        <v>150</v>
      </c>
      <c r="AO576" s="13"/>
      <c r="AP576" s="13"/>
      <c r="AS576" s="1"/>
      <c r="AW576" s="1"/>
      <c r="CS576" s="15"/>
      <c r="ER576">
        <f t="shared" si="875"/>
        <v>-9.8670839279614439E-2</v>
      </c>
      <c r="ES576">
        <f t="shared" si="875"/>
        <v>-0.32743703463395935</v>
      </c>
      <c r="ET576" t="e">
        <f>#REF!</f>
        <v>#REF!</v>
      </c>
      <c r="EU576" t="e">
        <f>#REF!</f>
        <v>#REF!</v>
      </c>
      <c r="EY576" s="28"/>
      <c r="EZ576" s="10"/>
      <c r="FA576" s="82" t="s">
        <v>148</v>
      </c>
      <c r="FB576" s="13"/>
      <c r="FD576" s="10"/>
      <c r="FE576" s="10"/>
      <c r="FF576" s="10"/>
      <c r="FG576" s="10"/>
      <c r="FH576" s="10"/>
      <c r="FI576" s="10"/>
      <c r="FJ576" s="80"/>
      <c r="FK576" s="23" t="s">
        <v>149</v>
      </c>
      <c r="FO576" s="1"/>
      <c r="FQ576" s="80"/>
      <c r="FU576" s="13"/>
      <c r="FV576" s="81"/>
      <c r="FW576" s="82" t="s">
        <v>150</v>
      </c>
      <c r="FY576" s="13"/>
      <c r="FZ576" s="13"/>
      <c r="GC576" s="1"/>
      <c r="GG576" s="1"/>
      <c r="GK576" s="13"/>
      <c r="GO576" s="15"/>
    </row>
    <row r="577" spans="1:197" x14ac:dyDescent="0.2">
      <c r="A577" s="17">
        <f t="shared" si="868"/>
        <v>45</v>
      </c>
      <c r="B577" s="17">
        <f t="shared" si="868"/>
        <v>25</v>
      </c>
      <c r="C577" s="17">
        <f t="shared" si="868"/>
        <v>245.2</v>
      </c>
      <c r="E577" s="5" t="s">
        <v>4</v>
      </c>
      <c r="F577" s="6" t="s">
        <v>5</v>
      </c>
      <c r="G577" s="7" t="s">
        <v>6</v>
      </c>
      <c r="H577" s="8" t="s">
        <v>1</v>
      </c>
      <c r="I577">
        <v>2</v>
      </c>
      <c r="J577" s="9" t="s">
        <v>7</v>
      </c>
      <c r="K577">
        <v>2</v>
      </c>
      <c r="M577" s="17">
        <f>A573</f>
        <v>0</v>
      </c>
      <c r="N577" s="17">
        <f>B573</f>
        <v>5</v>
      </c>
      <c r="O577" s="17">
        <f>C573</f>
        <v>109</v>
      </c>
      <c r="P577" s="1"/>
      <c r="Q577" s="61">
        <f t="array" ref="Q577:Q579">MMULT(AI577:AK579,AG577:AG579)</f>
        <v>-0.89889348353757004</v>
      </c>
      <c r="R577" s="13"/>
      <c r="S577" s="17">
        <v>1</v>
      </c>
      <c r="T577">
        <v>0</v>
      </c>
      <c r="V577" s="73">
        <f>(T577^2)*(1-COS(RADIANS(O577+45)))+(COS(RADIANS(O577+45)))</f>
        <v>-0.89879404629916704</v>
      </c>
      <c r="W577" s="73">
        <f>(T577*T578)*(1-COS(RADIANS(O577+45)))-T579*(SIN(RADIANS(O577+45)))</f>
        <v>-0.43837114678907729</v>
      </c>
      <c r="X577" s="73">
        <f>(T577*T579)*(1-COS(RADIANS(O577+45)))+T578*(SIN(RADIANS(O577+45)))</f>
        <v>0</v>
      </c>
      <c r="Y577" s="10"/>
      <c r="Z577">
        <f t="array" ref="Z577:Z579">MMULT(V577:X579,S577:S579)</f>
        <v>-0.89879404629916704</v>
      </c>
      <c r="AA577" s="23">
        <f>COS(RADIANS('[1]Biaxial Input'!$F$21))</f>
        <v>-0.9975640502598242</v>
      </c>
      <c r="AC577" s="30">
        <f>(AA577^2)*(1-COS(RADIANS(N577)))+(COS(RADIANS(N577)))</f>
        <v>0.99998148353170568</v>
      </c>
      <c r="AD577" s="30">
        <f>(AA577*AA578)*(1-COS(RADIANS(N577)))-AA579*(SIN(RADIANS(N577)))</f>
        <v>-2.6479783333051429E-4</v>
      </c>
      <c r="AE577" s="30">
        <f>(AA577*AA579)*(1-COS(RADIANS(N577)))+AA578*(SIN(RADIANS(N577)))</f>
        <v>6.0796772806267756E-3</v>
      </c>
      <c r="AG577">
        <f t="array" ref="AG577:AG579">MMULT(AC577:AE579,Z577:Z579)</f>
        <v>-0.89889348353757004</v>
      </c>
      <c r="AI577" s="28">
        <f>(T577^2)*(1-COS(RADIANS(M577)))+(COS(RADIANS(M577)))</f>
        <v>1</v>
      </c>
      <c r="AJ577" s="28">
        <f>(T577*T578)*(1-COS(RADIANS(M577)))-T579*(SIN(RADIANS(M577)))</f>
        <v>0</v>
      </c>
      <c r="AK577" s="28">
        <f>(T577*T579)*(1-COS(RADIANS(M577)))+T578*(SIN(RADIANS(M577)))</f>
        <v>0</v>
      </c>
      <c r="AM577" s="61">
        <f t="array" ref="AM577:AM579">MMULT(AI577:AK579,AW577:AW579)</f>
        <v>0.43812503098756639</v>
      </c>
      <c r="AN577" s="13"/>
      <c r="AO577" s="17">
        <v>1</v>
      </c>
      <c r="AP577">
        <v>0</v>
      </c>
      <c r="AR577" s="73">
        <f>(T577^2)*(1-COS(RADIANS(O577-45)))+(COS(RADIANS(O577-45)))</f>
        <v>0.43837114678907746</v>
      </c>
      <c r="AS577" s="73">
        <f>(T577*T578)*(1-COS(RADIANS(O577-45)))-T579*(SIN(RADIANS(O577-45)))</f>
        <v>-0.89879404629916704</v>
      </c>
      <c r="AT577" s="73">
        <f>(T577*T579)*(1-COS(RADIANS(O577-45)))+T578*(SIN(RADIANS(O577-45)))</f>
        <v>0</v>
      </c>
      <c r="AU577" s="10"/>
      <c r="AV577">
        <f t="array" ref="AV577:AV579">MMULT(AR577:AT579,S577:S579)</f>
        <v>0.43837114678907746</v>
      </c>
      <c r="AW577" s="1">
        <f t="array" ref="AW577:AW579">MMULT(AC577:AE579,AV577:AV579)</f>
        <v>0.43812503098756639</v>
      </c>
      <c r="BV577" s="90" t="s">
        <v>146</v>
      </c>
      <c r="BW577" s="17" t="s">
        <v>145</v>
      </c>
      <c r="BX577" s="17" t="s">
        <v>147</v>
      </c>
      <c r="CU577" s="17" t="s">
        <v>146</v>
      </c>
      <c r="CV577" s="17" t="s">
        <v>145</v>
      </c>
      <c r="CW577" s="31" t="s">
        <v>147</v>
      </c>
      <c r="CX577" s="1"/>
      <c r="CY577" s="82" t="s">
        <v>148</v>
      </c>
      <c r="CZ577" s="13"/>
      <c r="DB577" s="10"/>
      <c r="DC577" s="10"/>
      <c r="DD577" s="10"/>
      <c r="DE577" s="10"/>
      <c r="DF577" s="10"/>
      <c r="DG577" s="10"/>
      <c r="DH577" s="80"/>
      <c r="DI577" s="23" t="s">
        <v>149</v>
      </c>
      <c r="DM577" s="1"/>
      <c r="DO577" s="80"/>
      <c r="DS577" s="13"/>
      <c r="DT577" s="81"/>
      <c r="DU577" s="82" t="s">
        <v>150</v>
      </c>
      <c r="DW577" s="13"/>
      <c r="DX577" s="13"/>
      <c r="EA577" s="1"/>
      <c r="EE577" s="1"/>
    </row>
    <row r="578" spans="1:197" x14ac:dyDescent="0.2">
      <c r="A578" s="17">
        <f t="shared" si="868"/>
        <v>20</v>
      </c>
      <c r="B578" s="17">
        <f t="shared" si="868"/>
        <v>30</v>
      </c>
      <c r="C578" s="17">
        <f t="shared" si="868"/>
        <v>177.5</v>
      </c>
      <c r="D578" t="s">
        <v>8</v>
      </c>
      <c r="E578" s="5">
        <f t="shared" ref="E578:F580" si="876">E663</f>
        <v>0.92386056067667077</v>
      </c>
      <c r="F578" s="6">
        <f t="shared" si="876"/>
        <v>-0.87713500826521962</v>
      </c>
      <c r="G578" s="7">
        <f>Q577</f>
        <v>-0.89889348353757004</v>
      </c>
      <c r="H578" s="8">
        <f>AM577</f>
        <v>0.43812503098756639</v>
      </c>
      <c r="J578" s="9">
        <f>((SUMPRODUCT(G578:G580,E578:E580))*(SUMPRODUCT(G578:(G580),F578:F580)))-((SUMPRODUCT(H578:H580,E578:E580))*(SUMPRODUCT(H578:H580,F578:F580)))</f>
        <v>4.1500942900745186E-2</v>
      </c>
      <c r="P578" s="1"/>
      <c r="Q578" s="61">
        <v>0.43694912802918817</v>
      </c>
      <c r="S578" s="17">
        <v>0</v>
      </c>
      <c r="T578">
        <v>0</v>
      </c>
      <c r="V578" s="73">
        <f>(T577*T578)*(1-COS(RADIANS(O577+45)))+T579*(SIN(RADIANS(O577+45)))</f>
        <v>0.43837114678907729</v>
      </c>
      <c r="W578" s="73">
        <f>(T578^2)*(1-COS(RADIANS(O577+45)))+(COS(RADIANS(O577+45)))</f>
        <v>-0.89879404629916704</v>
      </c>
      <c r="X578" s="73">
        <f>(T578*T579)*(1-COS(RADIANS(O577+45)))-T577*(SIN(RADIANS(O577+45)))</f>
        <v>0</v>
      </c>
      <c r="Y578" s="10"/>
      <c r="Z578">
        <v>0.43837114678907729</v>
      </c>
      <c r="AA578" s="23">
        <f>SIN(RADIANS('[1]Biaxial Input'!$F$21))*(COS(RADIANS(0)))</f>
        <v>6.9756473744125524E-2</v>
      </c>
      <c r="AC578" s="30">
        <f>(AA577*AA578)*(1-COS(RADIANS(N577)))+AA579*(SIN(RADIANS(N577)))</f>
        <v>-2.6479783333051429E-4</v>
      </c>
      <c r="AD578" s="30">
        <f>(AA578^2)*(1-COS(RADIANS(N577)))+(COS(RADIANS(N577)))</f>
        <v>0.99621321456003986</v>
      </c>
      <c r="AE578" s="30">
        <f>(AA578*AA579)*(1-COS(RADIANS(N577)))-AA577*(SIN(RADIANS(N577)))</f>
        <v>8.694343573875718E-2</v>
      </c>
      <c r="AG578">
        <v>0.43694912802918817</v>
      </c>
      <c r="AI578" s="28">
        <f>(T577*T578)*(1-COS(RADIANS(M577)))+T579*(SIN(RADIANS(M577)))</f>
        <v>0</v>
      </c>
      <c r="AJ578" s="28">
        <f>(T578^2)*(1-COS(RADIANS(M577)))+(COS(RADIANS(M577)))</f>
        <v>1</v>
      </c>
      <c r="AK578" s="28">
        <f>(T578*T579)*(1-COS(RADIANS(M577)))-T577*(SIN(RADIANS(M577)))</f>
        <v>0</v>
      </c>
      <c r="AM578" s="61">
        <v>0.89527442636125409</v>
      </c>
      <c r="AO578" s="17">
        <v>0</v>
      </c>
      <c r="AP578">
        <v>0</v>
      </c>
      <c r="AR578" s="73">
        <f>(T577*T578)*(1-COS(RADIANS(O577-45)))+T579*(SIN(RADIANS(O577-45)))</f>
        <v>0.89879404629916704</v>
      </c>
      <c r="AS578" s="73">
        <f>(T578^2)*(1-COS(RADIANS(O577-45)))+(COS(RADIANS(O577-45)))</f>
        <v>0.43837114678907746</v>
      </c>
      <c r="AT578" s="73">
        <f>(T578*T579)*(1-COS(RADIANS(O577-45)))-T577*(SIN(RADIANS(O577-45)))</f>
        <v>0</v>
      </c>
      <c r="AU578" s="10"/>
      <c r="AV578">
        <v>0.89879404629916704</v>
      </c>
      <c r="AW578" s="1">
        <v>0.89527442636125409</v>
      </c>
      <c r="BV578" s="17">
        <f>BV482</f>
        <v>0</v>
      </c>
      <c r="BW578" s="17">
        <f t="shared" ref="BW578:BX578" si="877">BW482</f>
        <v>0</v>
      </c>
      <c r="BX578" s="17">
        <f t="shared" si="877"/>
        <v>111.4</v>
      </c>
      <c r="BZ578" s="5" t="s">
        <v>4</v>
      </c>
      <c r="CA578" s="6" t="s">
        <v>5</v>
      </c>
      <c r="CB578" s="7" t="s">
        <v>6</v>
      </c>
      <c r="CC578" s="8" t="s">
        <v>1</v>
      </c>
      <c r="CD578">
        <v>1</v>
      </c>
      <c r="CE578" s="9" t="s">
        <v>7</v>
      </c>
      <c r="CG578" s="90" t="s">
        <v>157</v>
      </c>
      <c r="CH578" s="61">
        <f>CE579-((CH580-CE579)/(EY578-CW578))*CW578</f>
        <v>3.642040698906845</v>
      </c>
      <c r="CI578" s="10"/>
      <c r="CK578" s="5" t="s">
        <v>4</v>
      </c>
      <c r="CL578" s="6" t="s">
        <v>5</v>
      </c>
      <c r="CM578" s="7" t="s">
        <v>6</v>
      </c>
      <c r="CN578" s="8" t="s">
        <v>1</v>
      </c>
      <c r="CO578" s="10"/>
      <c r="CP578">
        <f t="shared" ref="CP578:CQ580" si="878">BZ579</f>
        <v>0.93180266183863136</v>
      </c>
      <c r="CQ578">
        <f t="shared" si="878"/>
        <v>-0.87956522186239505</v>
      </c>
      <c r="CR578">
        <f>CI582</f>
        <v>0</v>
      </c>
      <c r="CS578">
        <f>CL582</f>
        <v>0</v>
      </c>
      <c r="CU578" s="17">
        <f>CU482</f>
        <v>0</v>
      </c>
      <c r="CV578" s="17">
        <f>CV482</f>
        <v>0</v>
      </c>
      <c r="CW578" s="31">
        <f>CH485</f>
        <v>110.98816757970239</v>
      </c>
      <c r="CX578" s="10"/>
      <c r="CY578" s="61">
        <f t="array" ref="CY578:CY580">MMULT(DQ578:DS580,DO578:DO580)</f>
        <v>-0.91346144106976579</v>
      </c>
      <c r="CZ578" s="13"/>
      <c r="DA578" s="17">
        <v>1</v>
      </c>
      <c r="DB578">
        <v>0</v>
      </c>
      <c r="DD578" s="73">
        <f>(DB578^2)*(1-COS(RADIANS(CW578+45)))+(COS(RADIANS(CW578+45)))</f>
        <v>-0.91346144106976579</v>
      </c>
      <c r="DE578" s="73">
        <f>(DB578*DB579)*(1-COS(RADIANS(CW578+45)))-DB580*(SIN(RADIANS(CW578+45)))</f>
        <v>-0.40692529496056989</v>
      </c>
      <c r="DF578" s="73">
        <f>(DB578*DB580)*(1-COS(RADIANS(CW578+45)))+DB579*(SIN(RADIANS(CW578+45)))</f>
        <v>0</v>
      </c>
      <c r="DG578" s="10"/>
      <c r="DH578">
        <f t="array" ref="DH578:DH580">MMULT(DD578:DF580,DA578:DA580)</f>
        <v>-0.91346144106976579</v>
      </c>
      <c r="DI578" s="23">
        <f>COS(RADIANS('[1]Biaxial Input'!$F$21))</f>
        <v>-0.9975640502598242</v>
      </c>
      <c r="DK578" s="30">
        <f>(DI578^2)*(1-COS(RADIANS(CV578)))+(COS(RADIANS(CV578)))</f>
        <v>1</v>
      </c>
      <c r="DL578" s="30">
        <f>(DI578*DI579)*(1-COS(RADIANS(CV578)))-DI580*(SIN(RADIANS(CV578)))</f>
        <v>0</v>
      </c>
      <c r="DM578" s="30">
        <f>(DI578*DI580)*(1-COS(RADIANS(CV578)))+DI579*(SIN(RADIANS(CV578)))</f>
        <v>0</v>
      </c>
      <c r="DO578">
        <f t="array" ref="DO578:DO580">MMULT(DK578:DM580,DH578:DH580)</f>
        <v>-0.91346144106976579</v>
      </c>
      <c r="DQ578" s="28">
        <f>(DB578^2)*(1-COS(RADIANS(CU578)))+(COS(RADIANS(CU578)))</f>
        <v>1</v>
      </c>
      <c r="DR578" s="28">
        <f>(DB578*DB579)*(1-COS(RADIANS(CU578)))-DB580*(SIN(RADIANS(CU578)))</f>
        <v>0</v>
      </c>
      <c r="DS578" s="28">
        <f>(DB578*DB580)*(1-COS(RADIANS(CU578)))+DB579*(SIN(RADIANS(CU578)))</f>
        <v>0</v>
      </c>
      <c r="DU578" s="61">
        <f t="array" ref="DU578:DU580">MMULT(DQ578:DS580,EE578:EE580)</f>
        <v>0.40692529496057023</v>
      </c>
      <c r="DV578" s="13">
        <f>H579</f>
        <v>0.89527442636125409</v>
      </c>
      <c r="DW578" s="17">
        <v>1</v>
      </c>
      <c r="DX578">
        <v>0</v>
      </c>
      <c r="DZ578" s="73">
        <f>(DB578^2)*(1-COS(RADIANS(CW578-45)))+(COS(RADIANS(CW578-45)))</f>
        <v>0.40692529496057023</v>
      </c>
      <c r="EA578" s="73">
        <f>(DB578*DB579)*(1-COS(RADIANS(CW578-45)))-DB580*(SIN(RADIANS(CW578-45)))</f>
        <v>-0.91346144106976568</v>
      </c>
      <c r="EB578" s="73">
        <f>(DB578*DB580)*(1-COS(RADIANS(CW578-45)))+DB579*(SIN(RADIANS(CW578-45)))</f>
        <v>0</v>
      </c>
      <c r="EC578" s="10"/>
      <c r="ED578">
        <f t="array" ref="ED578:ED580">MMULT(DZ578:EB580,DA578:DA580)</f>
        <v>0.40692529496057023</v>
      </c>
      <c r="EE578" s="1">
        <f t="array" ref="EE578:EE580">MMULT(DK578:DM580,ED578:ED580)</f>
        <v>0.40692529496057023</v>
      </c>
      <c r="EG578">
        <f>CY578+DU578</f>
        <v>-0.50653614610919551</v>
      </c>
      <c r="EH578">
        <f>EG578/(SQRT(EG578^2+EG579^2+EG580^2))</f>
        <v>-0.358175143829912</v>
      </c>
      <c r="EJ578">
        <f>Q578+AM578</f>
        <v>1.3322235543904424</v>
      </c>
      <c r="EK578">
        <f>EJ578/(SQRT(EJ578^2+EJ579^2+EJ580^2))</f>
        <v>0.99639308990047915</v>
      </c>
      <c r="EM578" s="23">
        <f>CY579*DU580-CY580*DU579</f>
        <v>0</v>
      </c>
      <c r="EO578" s="15">
        <v>1</v>
      </c>
      <c r="EP578" s="9" t="s">
        <v>7</v>
      </c>
      <c r="EW578" s="17">
        <f>CU578</f>
        <v>0</v>
      </c>
      <c r="EX578" s="17">
        <f>CV578</f>
        <v>0</v>
      </c>
      <c r="EY578" s="31">
        <f>1+CW578</f>
        <v>111.98816757970239</v>
      </c>
      <c r="EZ578" s="10"/>
      <c r="FA578" s="61">
        <f t="array" ref="FA578:FA580">MMULT(FS578:FU580,FQ578:FQ580)</f>
        <v>-0.92042414210510426</v>
      </c>
      <c r="FB578" s="13">
        <f>BW579</f>
        <v>5</v>
      </c>
      <c r="FC578" s="17">
        <v>1</v>
      </c>
      <c r="FD578">
        <v>0</v>
      </c>
      <c r="FF578" s="73">
        <f>(FD578^2)*(1-COS(RADIANS(EY578+45)))+(COS(RADIANS(EY578+45)))</f>
        <v>-0.92042414210510426</v>
      </c>
      <c r="FG578" s="73">
        <f>(FD578*FD579)*(1-COS(RADIANS(EY578+45)))-FD580*(SIN(RADIANS(EY578+45)))</f>
        <v>-0.39092121793282442</v>
      </c>
      <c r="FH578" s="73">
        <f>(FD578*FD580)*(1-COS(RADIANS(EY578+45)))+FD579*(SIN(RADIANS(EY578+45)))</f>
        <v>0</v>
      </c>
      <c r="FI578" s="10"/>
      <c r="FJ578">
        <f t="array" ref="FJ578:FJ580">MMULT(FF578:FH580,FC578:FC580)</f>
        <v>-0.92042414210510426</v>
      </c>
      <c r="FK578" s="23">
        <f>COS(RADIANS(176))</f>
        <v>-0.9975640502598242</v>
      </c>
      <c r="FM578" s="30">
        <f>(FK578^2)*(1-COS(RADIANS(EX578)))+(COS(RADIANS(EX578)))</f>
        <v>1</v>
      </c>
      <c r="FN578" s="30">
        <f>(FK578*FK579)*(1-COS(RADIANS(EX578)))-FK580*(SIN(RADIANS(EX578)))</f>
        <v>0</v>
      </c>
      <c r="FO578" s="30">
        <f>(FK578*FK580)*(1-COS(RADIANS(EX578)))+FK579*(SIN(RADIANS(EX578)))</f>
        <v>0</v>
      </c>
      <c r="FQ578">
        <f t="array" ref="FQ578:FQ580">MMULT(FM578:FO580,FJ578:FJ580)</f>
        <v>-0.92042414210510426</v>
      </c>
      <c r="FS578" s="28">
        <f>(FD578^2)*(1-COS(RADIANS(EW578)))+(COS(RADIANS(EW578)))</f>
        <v>1</v>
      </c>
      <c r="FT578" s="28">
        <f>(FD578*FD579)*(1-COS(RADIANS(EW578)))-FD580*(SIN(RADIANS(EW578)))</f>
        <v>0</v>
      </c>
      <c r="FU578" s="28">
        <f>(FD578*FD580)*(1-COS(RADIANS(EW578)))+FD579*(SIN(RADIANS(EW578)))</f>
        <v>0</v>
      </c>
      <c r="FW578" s="61">
        <f t="array" ref="FW578:FW580">MMULT(FS578:FU580,GG578:GG580)</f>
        <v>0.39092121793282453</v>
      </c>
      <c r="FX578" s="13">
        <f>BX579</f>
        <v>109</v>
      </c>
      <c r="FY578" s="17">
        <v>1</v>
      </c>
      <c r="FZ578">
        <v>0</v>
      </c>
      <c r="GB578" s="73">
        <f>(FD578^2)*(1-COS(RADIANS(EY578-45)))+(COS(RADIANS(EY578-45)))</f>
        <v>0.39092121793282453</v>
      </c>
      <c r="GC578" s="73">
        <f>(FD578*FD579)*(1-COS(RADIANS(EY578-45)))-FD580*(SIN(RADIANS(EY578-45)))</f>
        <v>-0.92042414210510426</v>
      </c>
      <c r="GD578" s="73">
        <f>(FD578*FD580)*(1-COS(RADIANS(EY578-45)))+FD579*(SIN(RADIANS(EY578-45)))</f>
        <v>0</v>
      </c>
      <c r="GE578" s="10"/>
      <c r="GF578">
        <f t="array" ref="GF578:GF580">MMULT(GB578:GD580,FC578:FC580)</f>
        <v>0.39092121793282453</v>
      </c>
      <c r="GG578" s="1">
        <f t="array" ref="GG578:GG580">MMULT(FM578:FO580,GF578:GF580)</f>
        <v>0.39092121793282453</v>
      </c>
      <c r="GI578">
        <f>FA578+FW578</f>
        <v>-0.52950292417227973</v>
      </c>
      <c r="GJ578">
        <f>GI578/(SQRT(GI578^2+GI579^2+GI580^2))</f>
        <v>-0.37441510834032532</v>
      </c>
      <c r="GL578" t="e">
        <f>CH579+DC578</f>
        <v>#VALUE!</v>
      </c>
      <c r="GM578" t="e">
        <f>GL578/(SQRT(GL578^2+GL579^2+GL580^2))</f>
        <v>#VALUE!</v>
      </c>
      <c r="GO578" s="27">
        <f>FA579*FW580-FA580*FW579</f>
        <v>0</v>
      </c>
    </row>
    <row r="579" spans="1:197" x14ac:dyDescent="0.2">
      <c r="A579" s="17">
        <f t="shared" si="868"/>
        <v>40</v>
      </c>
      <c r="B579" s="17">
        <f t="shared" si="868"/>
        <v>35</v>
      </c>
      <c r="C579" s="17">
        <f t="shared" si="868"/>
        <v>250.5</v>
      </c>
      <c r="D579" t="s">
        <v>9</v>
      </c>
      <c r="E579" s="5">
        <f t="shared" si="876"/>
        <v>0.36242608885083544</v>
      </c>
      <c r="F579" s="6">
        <f t="shared" si="876"/>
        <v>-0.32798109388891022</v>
      </c>
      <c r="G579" s="7">
        <f t="shared" ref="G579:G580" si="879">Q578</f>
        <v>0.43694912802918817</v>
      </c>
      <c r="H579" s="8">
        <f t="shared" ref="H579:H580" si="880">AM578</f>
        <v>0.89527442636125409</v>
      </c>
      <c r="J579" s="10"/>
      <c r="P579" s="1"/>
      <c r="Q579" s="61">
        <v>-3.2649115887333775E-2</v>
      </c>
      <c r="S579" s="17">
        <v>0</v>
      </c>
      <c r="T579">
        <v>1</v>
      </c>
      <c r="V579" s="73">
        <f>(T577*T579)*(1-COS(RADIANS(O577+45)))-T578*(SIN(RADIANS(O577+45)))</f>
        <v>0</v>
      </c>
      <c r="W579" s="73">
        <f>(T578*T579)*(1-COS(RADIANS(O577+45)))+T577*(SIN(RADIANS(O577+45)))</f>
        <v>0</v>
      </c>
      <c r="X579" s="73">
        <f>(T579^2)*(1-COS(RADIANS(O577+45)))+(COS(RADIANS(O577+45)))</f>
        <v>1</v>
      </c>
      <c r="Y579" s="10"/>
      <c r="Z579">
        <v>0</v>
      </c>
      <c r="AA579" s="23">
        <f>SIN(RADIANS('[1]Biaxial Input'!$F$21))*SIN(RADIANS(0))</f>
        <v>0</v>
      </c>
      <c r="AC579" s="30">
        <f>(AA577*AA579)*(1-COS(RADIANS(N577)))-AA578*(SIN(RADIANS(N577)))</f>
        <v>-6.0796772806267756E-3</v>
      </c>
      <c r="AD579" s="30">
        <f>(AA578*AA579)*(1-COS(RADIANS(N577)))+AA577*(SIN(RADIANS(N577)))</f>
        <v>-8.694343573875718E-2</v>
      </c>
      <c r="AE579" s="30">
        <f>(AA579^2)*(1-COS(RADIANS(N577)))+(COS(RADIANS(N577)))</f>
        <v>0.99619469809174555</v>
      </c>
      <c r="AG579">
        <v>-3.2649115887333775E-2</v>
      </c>
      <c r="AI579" s="28">
        <f>(T577*T579)*(1-COS(RADIANS(M577)))-T578*(SIN(RADIANS(M577)))</f>
        <v>0</v>
      </c>
      <c r="AJ579" s="28">
        <f>(T578*T579)*(1-COS(RADIANS(M577)))+T577*(SIN(RADIANS(M577)))</f>
        <v>0</v>
      </c>
      <c r="AK579" s="28">
        <f>(T579^2)*(1-COS(RADIANS(M577)))+(COS(RADIANS(M577)))</f>
        <v>1</v>
      </c>
      <c r="AM579" s="61">
        <v>-8.0809397508405031E-2</v>
      </c>
      <c r="AO579" s="17">
        <v>0</v>
      </c>
      <c r="AP579">
        <v>1</v>
      </c>
      <c r="AR579" s="73">
        <f>(T577*T577)*(1-COS(RADIANS(O577-45)))-T577*(SIN(RADIANS(O577-45)))</f>
        <v>0</v>
      </c>
      <c r="AS579" s="73">
        <f>(T578*T579)*(1-COS(RADIANS(O577-45)))+T577*(SIN(RADIANS(O577-45)))</f>
        <v>0</v>
      </c>
      <c r="AT579" s="73">
        <f>(T579^2)*(1-COS(RADIANS(O577-45)))+(COS(RADIANS(O577-45)))</f>
        <v>1</v>
      </c>
      <c r="AU579" s="10"/>
      <c r="AV579">
        <v>0</v>
      </c>
      <c r="AW579" s="1">
        <v>-8.0809397508405031E-2</v>
      </c>
      <c r="BV579" s="17">
        <f t="shared" ref="BV579:BX594" si="881">BV483</f>
        <v>0</v>
      </c>
      <c r="BW579" s="17">
        <f t="shared" si="881"/>
        <v>5</v>
      </c>
      <c r="BX579" s="17">
        <f t="shared" si="881"/>
        <v>109</v>
      </c>
      <c r="BY579" s="1" t="s">
        <v>8</v>
      </c>
      <c r="BZ579" s="5">
        <f>BZ573</f>
        <v>0.93180266183863136</v>
      </c>
      <c r="CA579" s="6">
        <f>CA573</f>
        <v>-0.87956522186239505</v>
      </c>
      <c r="CB579" s="7">
        <f>CY578</f>
        <v>-0.91346144106976579</v>
      </c>
      <c r="CC579" s="8">
        <f>DU578</f>
        <v>0.40692529496057023</v>
      </c>
      <c r="CE579" s="9">
        <f>((SUMPRODUCT(CB579:CB581,BZ579:BZ581))*(SUMPRODUCT(CB579:CB581,CA579:CA581)))-((SUMPRODUCT(CC579:CC581,BZ579:BZ581))*(SUMPRODUCT(CC579:CC581,CA579:CA581)))</f>
        <v>0</v>
      </c>
      <c r="CG579">
        <v>1</v>
      </c>
      <c r="CH579" t="s">
        <v>161</v>
      </c>
      <c r="CI579" s="67"/>
      <c r="CJ579" s="1" t="s">
        <v>8</v>
      </c>
      <c r="CK579" s="5">
        <f t="shared" ref="CK579:CL581" si="882">BZ579</f>
        <v>0.93180266183863136</v>
      </c>
      <c r="CL579" s="6">
        <f t="shared" si="882"/>
        <v>-0.87956522186239505</v>
      </c>
      <c r="CM579" s="7">
        <f>FA578</f>
        <v>-0.92042414210510426</v>
      </c>
      <c r="CN579" s="8">
        <f>FW578</f>
        <v>0.39092121793282453</v>
      </c>
      <c r="CO579" s="10"/>
      <c r="CP579">
        <f t="shared" si="878"/>
        <v>0.3492962422733713</v>
      </c>
      <c r="CQ579">
        <f t="shared" si="878"/>
        <v>-0.34518112468713447</v>
      </c>
      <c r="CR579">
        <f>CJ582</f>
        <v>0</v>
      </c>
      <c r="CS579">
        <f>CM582</f>
        <v>0</v>
      </c>
      <c r="CW579" s="28"/>
      <c r="CX579" s="10"/>
      <c r="CY579" s="61">
        <v>0.40692529496056989</v>
      </c>
      <c r="CZ579" s="13"/>
      <c r="DA579" s="17">
        <v>0</v>
      </c>
      <c r="DB579">
        <v>0</v>
      </c>
      <c r="DD579" s="73">
        <f>(DB578*DB579)*(1-COS(RADIANS(CW578+45)))+DB580*(SIN(RADIANS(CW578+45)))</f>
        <v>0.40692529496056989</v>
      </c>
      <c r="DE579" s="73">
        <f>(DB579^2)*(1-COS(RADIANS(CW578+45)))+(COS(RADIANS(CW578+45)))</f>
        <v>-0.91346144106976579</v>
      </c>
      <c r="DF579" s="73">
        <f>(DB579*DB580)*(1-COS(RADIANS(CW578+45)))-DB578*(SIN(RADIANS(CW578+45)))</f>
        <v>0</v>
      </c>
      <c r="DG579" s="10"/>
      <c r="DH579">
        <v>0.40692529496056989</v>
      </c>
      <c r="DI579" s="23">
        <f>SIN(RADIANS('[1]Biaxial Input'!$F$21))*(COS(RADIANS(0)))</f>
        <v>6.9756473744125524E-2</v>
      </c>
      <c r="DK579" s="30">
        <f>(DI578*DI579)*(1-COS(RADIANS(CV578)))+DI580*(SIN(RADIANS(CV578)))</f>
        <v>0</v>
      </c>
      <c r="DL579" s="30">
        <f>(DI579^2)*(1-COS(RADIANS(CV578)))+(COS(RADIANS(CV578)))</f>
        <v>1</v>
      </c>
      <c r="DM579" s="30">
        <f>(DI579*DI580)*(1-COS(RADIANS(CV578)))-DI578*(SIN(RADIANS(CV578)))</f>
        <v>0</v>
      </c>
      <c r="DO579">
        <v>0.40692529496056989</v>
      </c>
      <c r="DQ579" s="28">
        <f>(DB578*DB579)*(1-COS(RADIANS(CU578)))+DB580*(SIN(RADIANS(CU578)))</f>
        <v>0</v>
      </c>
      <c r="DR579" s="28">
        <f>(DB579^2)*(1-COS(RADIANS(CU578)))+(COS(RADIANS(CU578)))</f>
        <v>1</v>
      </c>
      <c r="DS579" s="28">
        <f>(DB579*DB580)*(1-COS(RADIANS(CU578)))-DB578*(SIN(RADIANS(CU578)))</f>
        <v>0</v>
      </c>
      <c r="DU579" s="61">
        <v>0.91346144106976568</v>
      </c>
      <c r="DV579" s="13">
        <f t="shared" ref="DV579:DV580" si="883">H580</f>
        <v>-8.0809397508405031E-2</v>
      </c>
      <c r="DW579" s="17">
        <v>0</v>
      </c>
      <c r="DX579">
        <v>0</v>
      </c>
      <c r="DZ579" s="73">
        <f>(DB578*DB579)*(1-COS(RADIANS(CW578-45)))+DB580*(SIN(RADIANS(CW578-45)))</f>
        <v>0.91346144106976568</v>
      </c>
      <c r="EA579" s="73">
        <f>(DB579^2)*(1-COS(RADIANS(CW578-45)))+(COS(RADIANS(CW578-45)))</f>
        <v>0.40692529496057023</v>
      </c>
      <c r="EB579" s="73">
        <f>(DB579*DB580)*(1-COS(RADIANS(CW578-45)))-DB578*(SIN(RADIANS(CW578-45)))</f>
        <v>0</v>
      </c>
      <c r="EC579" s="10"/>
      <c r="ED579">
        <v>0.91346144106976568</v>
      </c>
      <c r="EE579" s="1">
        <v>0.91346144106976568</v>
      </c>
      <c r="EG579">
        <f>CY579+DU579</f>
        <v>1.3203867360303356</v>
      </c>
      <c r="EH579">
        <f>EG579/(SQRT(EG578^2+EG579^2+EG580^2))</f>
        <v>0.93365441483582234</v>
      </c>
      <c r="EJ579">
        <f>Q579+AM579</f>
        <v>-0.11345851339573881</v>
      </c>
      <c r="EK579">
        <f>EJ579/(SQRT(EJ578^2+EJ579^2+EJ580^2))</f>
        <v>-8.4857588927423441E-2</v>
      </c>
      <c r="EM579" s="23">
        <f>CY580*DU578-CY578*DU580</f>
        <v>0</v>
      </c>
      <c r="EP579" s="9">
        <f>((SUMPRODUCT(CM579:CM581,BZ579:BZ581))*(SUMPRODUCT(CM579:CM581,CA579:CA581)))-((SUMPRODUCT(CN579:CN581,BZ579:BZ581))*(SUMPRODUCT(CN579:CN581,CA579:CA581)))</f>
        <v>-3.2814675458908149E-2</v>
      </c>
      <c r="EY579" s="28"/>
      <c r="EZ579" s="10"/>
      <c r="FA579" s="61">
        <v>0.39092121793282442</v>
      </c>
      <c r="FB579" s="13">
        <f>BW580</f>
        <v>10</v>
      </c>
      <c r="FC579" s="17">
        <v>0</v>
      </c>
      <c r="FD579">
        <v>0</v>
      </c>
      <c r="FF579" s="73">
        <f>(FD578*FD579)*(1-COS(RADIANS(EY578+45)))+FD580*(SIN(RADIANS(EY578+45)))</f>
        <v>0.39092121793282442</v>
      </c>
      <c r="FG579" s="73">
        <f>(FD579^2)*(1-COS(RADIANS(EY578+45)))+(COS(RADIANS(EY578+45)))</f>
        <v>-0.92042414210510426</v>
      </c>
      <c r="FH579" s="73">
        <f>(FD579*FD580)*(1-COS(RADIANS(EY578+45)))-FD578*(SIN(RADIANS(EY578+45)))</f>
        <v>0</v>
      </c>
      <c r="FI579" s="10"/>
      <c r="FJ579">
        <v>0.39092121793282442</v>
      </c>
      <c r="FK579" s="23">
        <f>SIN(RADIANS(176))*(COS(RADIANS(0)))</f>
        <v>6.9756473744125524E-2</v>
      </c>
      <c r="FM579" s="30">
        <f>(FK578*FK579)*(1-COS(RADIANS(EX578)))+FK580*(SIN(RADIANS(EX578)))</f>
        <v>0</v>
      </c>
      <c r="FN579" s="30">
        <f>(FK579^2)*(1-COS(RADIANS(EX578)))+(COS(RADIANS(EX578)))</f>
        <v>1</v>
      </c>
      <c r="FO579" s="30">
        <f>(FK579*FK580)*(1-COS(RADIANS(EX578)))-FK578*(SIN(RADIANS(EX578)))</f>
        <v>0</v>
      </c>
      <c r="FQ579">
        <v>0.39092121793282442</v>
      </c>
      <c r="FS579" s="28">
        <f>(FD578*FD579)*(1-COS(RADIANS(EW578)))+FD580*(SIN(RADIANS(EW578)))</f>
        <v>0</v>
      </c>
      <c r="FT579" s="28">
        <f>(FD579^2)*(1-COS(RADIANS(EW578)))+(COS(RADIANS(EW578)))</f>
        <v>1</v>
      </c>
      <c r="FU579" s="28">
        <f>(FD579*FD580)*(1-COS(RADIANS(EW578)))-FD578*(SIN(RADIANS(EW578)))</f>
        <v>0</v>
      </c>
      <c r="FW579" s="61">
        <v>0.92042414210510426</v>
      </c>
      <c r="FX579" s="13">
        <f>BX580</f>
        <v>114.6</v>
      </c>
      <c r="FY579" s="17">
        <v>0</v>
      </c>
      <c r="FZ579">
        <v>0</v>
      </c>
      <c r="GB579" s="73">
        <f>(FD578*FD579)*(1-COS(RADIANS(EY578-45)))+FD580*(SIN(RADIANS(EY578-45)))</f>
        <v>0.92042414210510426</v>
      </c>
      <c r="GC579" s="73">
        <f>(FD579^2)*(1-COS(RADIANS(EY578-45)))+(COS(RADIANS(EY578-45)))</f>
        <v>0.39092121793282453</v>
      </c>
      <c r="GD579" s="73">
        <f>(FD579*FD580)*(1-COS(RADIANS(EY578-45)))-FD578*(SIN(RADIANS(EY578-45)))</f>
        <v>0</v>
      </c>
      <c r="GE579" s="10"/>
      <c r="GF579">
        <v>0.92042414210510426</v>
      </c>
      <c r="GG579" s="1">
        <v>0.92042414210510426</v>
      </c>
      <c r="GI579">
        <f>FA579+FW579</f>
        <v>1.3113453600379286</v>
      </c>
      <c r="GJ579">
        <f>GI579/(SQRT(GI578^2+GI579^2+GI580^2))</f>
        <v>0.92726119656033401</v>
      </c>
      <c r="GL579">
        <f>CH580+DC579</f>
        <v>-3.2814675458908149E-2</v>
      </c>
      <c r="GM579" t="e">
        <f>GL579/(SQRT(GL578^2+GL579^2+GL580^2))</f>
        <v>#VALUE!</v>
      </c>
      <c r="GO579" s="27">
        <f>FA580*FW578-FA578*FW580</f>
        <v>0</v>
      </c>
    </row>
    <row r="580" spans="1:197" x14ac:dyDescent="0.2">
      <c r="A580" s="17">
        <f t="shared" si="868"/>
        <v>80</v>
      </c>
      <c r="B580" s="17">
        <f t="shared" si="868"/>
        <v>40</v>
      </c>
      <c r="C580" s="17">
        <f t="shared" si="868"/>
        <v>215.7</v>
      </c>
      <c r="D580" t="s">
        <v>10</v>
      </c>
      <c r="E580" s="5">
        <f t="shared" si="876"/>
        <v>-0.12299997783119256</v>
      </c>
      <c r="F580" s="6">
        <f t="shared" si="876"/>
        <v>-0.35080276413820755</v>
      </c>
      <c r="G580" s="7">
        <f t="shared" si="879"/>
        <v>-3.2649115887333775E-2</v>
      </c>
      <c r="H580" s="8">
        <f t="shared" si="880"/>
        <v>-8.0809397508405031E-2</v>
      </c>
      <c r="J580" s="10"/>
      <c r="P580" s="1"/>
      <c r="Z580" s="10"/>
      <c r="AA580" s="10"/>
      <c r="AB580" s="10"/>
      <c r="AC580" s="10"/>
      <c r="AD580" s="10"/>
      <c r="AE580" s="10"/>
      <c r="AF580" s="10"/>
      <c r="AG580" s="10"/>
      <c r="AH580" s="10"/>
      <c r="AW580" s="1"/>
      <c r="BV580" s="17">
        <f t="shared" si="881"/>
        <v>85</v>
      </c>
      <c r="BW580" s="17">
        <f t="shared" si="881"/>
        <v>10</v>
      </c>
      <c r="BX580" s="17">
        <f t="shared" si="881"/>
        <v>114.6</v>
      </c>
      <c r="BY580" s="10" t="s">
        <v>9</v>
      </c>
      <c r="BZ580" s="5">
        <f t="shared" ref="BZ580:CA581" si="884">BZ574</f>
        <v>0.3492962422733713</v>
      </c>
      <c r="CA580" s="6">
        <f t="shared" si="884"/>
        <v>-0.34518112468713447</v>
      </c>
      <c r="CB580" s="7">
        <f>CY579</f>
        <v>0.40692529496056989</v>
      </c>
      <c r="CC580" s="8">
        <f>DU579</f>
        <v>0.91346144106976568</v>
      </c>
      <c r="CH580">
        <f>((SUMPRODUCT(CM579:CM581,CK579:CK581))*(SUMPRODUCT(CM579:CM581,CL579:CL581)))-((SUMPRODUCT(CN579:CN581,CK579:CK581))*(SUMPRODUCT(CN579:CN581,CL579:CL581)))</f>
        <v>-3.2814675458908149E-2</v>
      </c>
      <c r="CI580" s="67"/>
      <c r="CJ580" s="10" t="s">
        <v>9</v>
      </c>
      <c r="CK580" s="5">
        <f t="shared" si="882"/>
        <v>0.3492962422733713</v>
      </c>
      <c r="CL580" s="6">
        <f t="shared" si="882"/>
        <v>-0.34518112468713447</v>
      </c>
      <c r="CM580" s="7">
        <f>FA579</f>
        <v>0.39092121793282442</v>
      </c>
      <c r="CN580" s="8">
        <f>FW579</f>
        <v>0.92042414210510426</v>
      </c>
      <c r="CP580">
        <f t="shared" si="878"/>
        <v>-9.8670839279614439E-2</v>
      </c>
      <c r="CQ580">
        <f t="shared" si="878"/>
        <v>-0.32743703463395935</v>
      </c>
      <c r="CR580">
        <f>CK582</f>
        <v>0</v>
      </c>
      <c r="CS580">
        <f>CN582</f>
        <v>0</v>
      </c>
      <c r="CW580" s="28"/>
      <c r="CX580" s="10"/>
      <c r="CY580" s="61">
        <v>0</v>
      </c>
      <c r="CZ580" s="13"/>
      <c r="DA580" s="17">
        <v>0</v>
      </c>
      <c r="DB580">
        <v>1</v>
      </c>
      <c r="DD580" s="73">
        <f>(DB578*DB580)*(1-COS(RADIANS(CW578+45)))-DB579*(SIN(RADIANS(CW578+45)))</f>
        <v>0</v>
      </c>
      <c r="DE580" s="73">
        <f>(DB579*DB580)*(1-COS(RADIANS(CW578+45)))+DB578*(SIN(RADIANS(CW578+45)))</f>
        <v>0</v>
      </c>
      <c r="DF580" s="73">
        <f>(DB580^2)*(1-COS(RADIANS(CW578+45)))+(COS(RADIANS(CW578+45)))</f>
        <v>1</v>
      </c>
      <c r="DG580" s="10"/>
      <c r="DH580">
        <v>0</v>
      </c>
      <c r="DI580" s="23">
        <f>SIN(RADIANS('[1]Biaxial Input'!$F$21))*SIN(RADIANS(0))</f>
        <v>0</v>
      </c>
      <c r="DK580" s="30">
        <f>(DI578*DI580)*(1-COS(RADIANS(CV578)))-DI579*(SIN(RADIANS(CV578)))</f>
        <v>0</v>
      </c>
      <c r="DL580" s="30">
        <f>(DI579*DI580)*(1-COS(RADIANS(CV578)))+DI578*(SIN(RADIANS(CV578)))</f>
        <v>0</v>
      </c>
      <c r="DM580" s="30">
        <f>(DI580^2)*(1-COS(RADIANS(CV578)))+(COS(RADIANS(CV578)))</f>
        <v>1</v>
      </c>
      <c r="DO580">
        <v>0</v>
      </c>
      <c r="DQ580" s="28">
        <f>(DB578*DB580)*(1-COS(RADIANS(CU578)))-DB579*(SIN(RADIANS(CU578)))</f>
        <v>0</v>
      </c>
      <c r="DR580" s="28">
        <f>(DB579*DB580)*(1-COS(RADIANS(CU578)))+DB578*(SIN(RADIANS(CU578)))</f>
        <v>0</v>
      </c>
      <c r="DS580" s="28">
        <f>(DB580^2)*(1-COS(RADIANS(CU578)))+(COS(RADIANS(CU578)))</f>
        <v>1</v>
      </c>
      <c r="DU580" s="61">
        <v>0</v>
      </c>
      <c r="DV580" s="13">
        <f t="shared" si="883"/>
        <v>0</v>
      </c>
      <c r="DW580" s="17">
        <v>0</v>
      </c>
      <c r="DX580">
        <v>1</v>
      </c>
      <c r="DZ580" s="73">
        <f>(DB578*DB578)*(1-COS(RADIANS(CW578-45)))-DB578*(SIN(RADIANS(CW578-45)))</f>
        <v>0</v>
      </c>
      <c r="EA580" s="73">
        <f>(DB579*DB580)*(1-COS(RADIANS(CW578-45)))+DB578*(SIN(RADIANS(CW578-45)))</f>
        <v>0</v>
      </c>
      <c r="EB580" s="73">
        <f>(DB580^2)*(1-COS(RADIANS(CW578-45)))+(COS(RADIANS(CW578-45)))</f>
        <v>1</v>
      </c>
      <c r="EC580" s="10"/>
      <c r="ED580">
        <v>0</v>
      </c>
      <c r="EE580" s="1">
        <v>0</v>
      </c>
      <c r="EG580">
        <f>CY580+DU580</f>
        <v>0</v>
      </c>
      <c r="EH580">
        <f>EG580/(SQRT(EG578^2+EG579^2+EG580^2))</f>
        <v>0</v>
      </c>
      <c r="EJ580">
        <f>Q580+AM580</f>
        <v>0</v>
      </c>
      <c r="EK580">
        <f>EJ580/(SQRT(EJ578^2+EJ579^2+EJ580^2))</f>
        <v>0</v>
      </c>
      <c r="EM580" s="23">
        <f>CY578*DU579-CY579*DU578</f>
        <v>-1</v>
      </c>
      <c r="ER580">
        <f t="shared" ref="ER580:ES582" si="885">CK579</f>
        <v>0.93180266183863136</v>
      </c>
      <c r="ES580">
        <f t="shared" si="885"/>
        <v>-0.87956522186239505</v>
      </c>
      <c r="ET580" t="e">
        <f>#REF!</f>
        <v>#REF!</v>
      </c>
      <c r="EU580" t="e">
        <f>#REF!</f>
        <v>#REF!</v>
      </c>
      <c r="EY580" s="28"/>
      <c r="EZ580" s="10"/>
      <c r="FA580" s="61">
        <v>0</v>
      </c>
      <c r="FB580" s="13">
        <f>BW581</f>
        <v>15</v>
      </c>
      <c r="FC580" s="17">
        <v>0</v>
      </c>
      <c r="FD580">
        <v>1</v>
      </c>
      <c r="FF580" s="73">
        <f>(FD578*FD580)*(1-COS(RADIANS(EY578+45)))-FD579*(SIN(RADIANS(EY578+45)))</f>
        <v>0</v>
      </c>
      <c r="FG580" s="73">
        <f>(FD579*FD580)*(1-COS(RADIANS(EY578+45)))+FD578*(SIN(RADIANS(EY578+45)))</f>
        <v>0</v>
      </c>
      <c r="FH580" s="73">
        <f>(FD580^2)*(1-COS(RADIANS(EY578+45)))+(COS(RADIANS(EY578+45)))</f>
        <v>1</v>
      </c>
      <c r="FI580" s="10"/>
      <c r="FJ580">
        <v>0</v>
      </c>
      <c r="FK580" s="23">
        <f>SIN(RADIANS(176))*SIN(RADIANS(0))</f>
        <v>0</v>
      </c>
      <c r="FM580" s="30">
        <f>(FK578*FK580)*(1-COS(RADIANS(EX578)))-FK579*(SIN(RADIANS(EX578)))</f>
        <v>0</v>
      </c>
      <c r="FN580" s="30">
        <f>(FK579*FK580)*(1-COS(RADIANS(EX578)))+FK578*(SIN(RADIANS(EX578)))</f>
        <v>0</v>
      </c>
      <c r="FO580" s="30">
        <f>(FK580^2)*(1-COS(RADIANS(EX578)))+(COS(RADIANS(EX578)))</f>
        <v>1</v>
      </c>
      <c r="FQ580">
        <v>0</v>
      </c>
      <c r="FS580" s="28">
        <f>(FD578*FD580)*(1-COS(RADIANS(EW578)))-FD579*(SIN(RADIANS(EW578)))</f>
        <v>0</v>
      </c>
      <c r="FT580" s="28">
        <f>(FD579*FD580)*(1-COS(RADIANS(EW578)))+FD578*(SIN(RADIANS(EW578)))</f>
        <v>0</v>
      </c>
      <c r="FU580" s="28">
        <f>(FD580^2)*(1-COS(RADIANS(EW578)))+(COS(RADIANS(EW578)))</f>
        <v>1</v>
      </c>
      <c r="FW580" s="61">
        <v>0</v>
      </c>
      <c r="FX580" s="13">
        <f>BX581</f>
        <v>151.4</v>
      </c>
      <c r="FY580" s="17">
        <v>0</v>
      </c>
      <c r="FZ580">
        <v>1</v>
      </c>
      <c r="GB580" s="73">
        <f>(FD578*FD578)*(1-COS(RADIANS(EY578-45)))-FD578*(SIN(RADIANS(EY578-45)))</f>
        <v>0</v>
      </c>
      <c r="GC580" s="73">
        <f>(FD579*FD580)*(1-COS(RADIANS(EY578-45)))+FD578*(SIN(RADIANS(EY578-45)))</f>
        <v>0</v>
      </c>
      <c r="GD580" s="73">
        <f>(FD580^2)*(1-COS(RADIANS(EY578-45)))+(COS(RADIANS(EY578-45)))</f>
        <v>1</v>
      </c>
      <c r="GE580" s="10"/>
      <c r="GF580">
        <v>0</v>
      </c>
      <c r="GG580" s="1">
        <v>0</v>
      </c>
      <c r="GI580">
        <f>FA580+FW580</f>
        <v>0</v>
      </c>
      <c r="GJ580">
        <f>GI580/(SQRT(GI578^2+GI579^2+GI580^2))</f>
        <v>0</v>
      </c>
      <c r="GL580" t="e">
        <f>#REF!+DC580</f>
        <v>#REF!</v>
      </c>
      <c r="GM580" t="e">
        <f>GL580/(SQRT(GL578^2+GL579^2+GL580^2))</f>
        <v>#REF!</v>
      </c>
      <c r="GO580" s="27">
        <f>FA578*FW579-FA579*FW578</f>
        <v>-1</v>
      </c>
    </row>
    <row r="581" spans="1:197" x14ac:dyDescent="0.2">
      <c r="A581" s="17">
        <f t="shared" si="868"/>
        <v>120</v>
      </c>
      <c r="B581" s="17">
        <f t="shared" si="868"/>
        <v>45</v>
      </c>
      <c r="C581" s="17">
        <f t="shared" si="868"/>
        <v>167.8</v>
      </c>
      <c r="P581" s="1"/>
      <c r="Q581" s="82" t="s">
        <v>148</v>
      </c>
      <c r="R581" s="13"/>
      <c r="T581" s="10"/>
      <c r="U581" s="10"/>
      <c r="V581" s="10"/>
      <c r="W581" s="10"/>
      <c r="X581" s="10"/>
      <c r="Y581" s="10"/>
      <c r="Z581" s="80"/>
      <c r="AA581" s="23" t="s">
        <v>149</v>
      </c>
      <c r="AE581" s="1"/>
      <c r="AG581" s="80"/>
      <c r="AK581" s="13"/>
      <c r="AL581" s="81"/>
      <c r="AM581" s="82" t="s">
        <v>150</v>
      </c>
      <c r="AO581" s="13"/>
      <c r="AP581" s="13"/>
      <c r="AS581" s="1"/>
      <c r="AW581" s="1"/>
      <c r="BV581" s="17">
        <f t="shared" si="881"/>
        <v>140</v>
      </c>
      <c r="BW581" s="17">
        <f t="shared" si="881"/>
        <v>15</v>
      </c>
      <c r="BX581" s="17">
        <f t="shared" si="881"/>
        <v>151.4</v>
      </c>
      <c r="BY581" s="10" t="s">
        <v>10</v>
      </c>
      <c r="BZ581" s="5">
        <f t="shared" si="884"/>
        <v>-9.8670839279614439E-2</v>
      </c>
      <c r="CA581" s="6">
        <f t="shared" si="884"/>
        <v>-0.32743703463395935</v>
      </c>
      <c r="CB581" s="7">
        <f>CY580</f>
        <v>0</v>
      </c>
      <c r="CC581" s="8">
        <f>DU580</f>
        <v>0</v>
      </c>
      <c r="CE581" s="10"/>
      <c r="CG581" s="10" t="s">
        <v>160</v>
      </c>
      <c r="CH581" s="10">
        <f>-CH578*((EY578-CW578)/(CH580-CE579))</f>
        <v>110.98816757970239</v>
      </c>
      <c r="CI581" s="67"/>
      <c r="CJ581" s="10" t="s">
        <v>10</v>
      </c>
      <c r="CK581" s="5">
        <f t="shared" si="882"/>
        <v>-9.8670839279614439E-2</v>
      </c>
      <c r="CL581" s="6">
        <f t="shared" si="882"/>
        <v>-0.32743703463395935</v>
      </c>
      <c r="CM581" s="7">
        <f>FA580</f>
        <v>0</v>
      </c>
      <c r="CN581" s="8">
        <f>FW580</f>
        <v>0</v>
      </c>
      <c r="CW581" s="28"/>
      <c r="CX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EE581" s="1"/>
      <c r="EI581" s="64">
        <f>(DEGREES(ACOS((EH578*EK578+EH579*EK579+EH580*EK580)/((SQRT(EH578^2+EH579^2+EH580^2))*(SQRT(EK578^2+EK579^2+EK580^2))))))</f>
        <v>115.85600330871816</v>
      </c>
      <c r="ER581">
        <f t="shared" si="885"/>
        <v>0.3492962422733713</v>
      </c>
      <c r="ES581">
        <f t="shared" si="885"/>
        <v>-0.34518112468713447</v>
      </c>
      <c r="ET581" t="e">
        <f>#REF!</f>
        <v>#REF!</v>
      </c>
      <c r="EU581" t="e">
        <f>#REF!</f>
        <v>#REF!</v>
      </c>
      <c r="EY581" s="28"/>
      <c r="EZ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GG581" s="1"/>
      <c r="GK581" s="64" t="e">
        <f>(DEGREES(ACOS((GJ578*GM578+GJ579*GM579+GJ580*GM580)/((SQRT(GJ578^2+GJ579^2+GJ580^2))*(SQRT(GM578^2+GM579^2+GM580^2))))))</f>
        <v>#VALUE!</v>
      </c>
    </row>
    <row r="582" spans="1:197" x14ac:dyDescent="0.2">
      <c r="A582" s="17">
        <f t="shared" si="868"/>
        <v>90</v>
      </c>
      <c r="B582" s="17">
        <f t="shared" si="868"/>
        <v>50</v>
      </c>
      <c r="C582" s="17">
        <f t="shared" si="868"/>
        <v>209.4</v>
      </c>
      <c r="E582" s="5" t="s">
        <v>4</v>
      </c>
      <c r="F582" s="6" t="s">
        <v>5</v>
      </c>
      <c r="G582" s="7" t="s">
        <v>6</v>
      </c>
      <c r="H582" s="8" t="s">
        <v>1</v>
      </c>
      <c r="I582">
        <v>3</v>
      </c>
      <c r="J582" s="9" t="s">
        <v>7</v>
      </c>
      <c r="K582">
        <v>3</v>
      </c>
      <c r="M582" s="17">
        <f>A574</f>
        <v>85</v>
      </c>
      <c r="N582" s="17">
        <f>B574</f>
        <v>10</v>
      </c>
      <c r="O582" s="17">
        <f>C574</f>
        <v>114.6</v>
      </c>
      <c r="P582" s="1"/>
      <c r="Q582" s="61">
        <f t="array" ref="Q582:Q584">MMULT(AI582:AK584,AG582:AG584)</f>
        <v>-0.42469854190187173</v>
      </c>
      <c r="R582" s="13"/>
      <c r="S582" s="17">
        <v>1</v>
      </c>
      <c r="T582">
        <v>0</v>
      </c>
      <c r="V582" s="73">
        <f>(T582^2)*(1-COS(RADIANS(O582+45)))+(COS(RADIANS(O582+45)))</f>
        <v>-0.93728198949189145</v>
      </c>
      <c r="W582" s="73">
        <f>(T582*T583)*(1-COS(RADIANS(O582+45)))-T584*(SIN(RADIANS(O582+45)))</f>
        <v>-0.34857204732181535</v>
      </c>
      <c r="X582" s="73">
        <f>(T582*T584)*(1-COS(RADIANS(O582+45)))+T583*(SIN(RADIANS(O582+45)))</f>
        <v>0</v>
      </c>
      <c r="Y582" s="10"/>
      <c r="Z582">
        <f t="array" ref="Z582:Z584">MMULT(V582:X584,S582:S584)</f>
        <v>-0.93728198949189145</v>
      </c>
      <c r="AA582" s="23">
        <f>COS(RADIANS('[1]Biaxial Input'!$F$21))</f>
        <v>-0.9975640502598242</v>
      </c>
      <c r="AC582" s="30">
        <f>(AA582^2)*(1-COS(RADIANS(N582)))+(COS(RADIANS(N582)))</f>
        <v>0.99992607504832687</v>
      </c>
      <c r="AD582" s="30">
        <f>(AA582*AA583)*(1-COS(RADIANS(N582)))-AA584*(SIN(RADIANS(N582)))</f>
        <v>-1.0571760619211149E-3</v>
      </c>
      <c r="AE582" s="30">
        <f>(AA582*AA584)*(1-COS(RADIANS(N582)))+AA583*(SIN(RADIANS(N582)))</f>
        <v>1.2113084546138469E-2</v>
      </c>
      <c r="AG582">
        <f t="array" ref="AG582:AG584">MMULT(AC582:AE584,Z582:Z584)</f>
        <v>-0.93758120299039771</v>
      </c>
      <c r="AI582" s="28">
        <f>(T582^2)*(1-COS(RADIANS(M582)))+(COS(RADIANS(M582)))</f>
        <v>8.7155742747658138E-2</v>
      </c>
      <c r="AJ582" s="28">
        <f>(T582*T583)*(1-COS(RADIANS(M582)))-T584*(SIN(RADIANS(M582)))</f>
        <v>-0.99619469809174555</v>
      </c>
      <c r="AK582" s="28">
        <f>(T582*T584)*(1-COS(RADIANS(M582)))+T583*(SIN(RADIANS(M582)))</f>
        <v>0</v>
      </c>
      <c r="AM582" s="61">
        <f t="array" ref="AM582:AM584">MMULT(AI582:AK584,AW582:AW584)</f>
        <v>-0.888940589807519</v>
      </c>
      <c r="AN582" s="13"/>
      <c r="AO582" s="17">
        <v>1</v>
      </c>
      <c r="AP582">
        <v>0</v>
      </c>
      <c r="AR582" s="73">
        <f>(T582^2)*(1-COS(RADIANS(O582-45)))+(COS(RADIANS(O582-45)))</f>
        <v>0.34857204732181529</v>
      </c>
      <c r="AS582" s="73">
        <f>(T582*T583)*(1-COS(RADIANS(O582-45)))-T584*(SIN(RADIANS(O582-45)))</f>
        <v>-0.93728198949189145</v>
      </c>
      <c r="AT582" s="73">
        <f>(T582*T584)*(1-COS(RADIANS(O582-45)))+T583*(SIN(RADIANS(O582-45)))</f>
        <v>0</v>
      </c>
      <c r="AU582" s="10"/>
      <c r="AV582">
        <f t="array" ref="AV582:AV584">MMULT(AR582:AT584,S582:S584)</f>
        <v>0.34857204732181529</v>
      </c>
      <c r="AW582" s="1">
        <f t="array" ref="AW582:AW584">MMULT(AC582:AE584,AV582:AV584)</f>
        <v>0.34755540706750182</v>
      </c>
      <c r="BV582" s="17">
        <f t="shared" si="881"/>
        <v>90</v>
      </c>
      <c r="BW582" s="17">
        <f t="shared" si="881"/>
        <v>20</v>
      </c>
      <c r="BX582" s="17">
        <f t="shared" si="881"/>
        <v>201.2</v>
      </c>
      <c r="CE582" s="10"/>
      <c r="CS582" s="15"/>
      <c r="CW582" s="28"/>
      <c r="CX582" s="10"/>
      <c r="CY582" s="82" t="s">
        <v>148</v>
      </c>
      <c r="CZ582" s="13"/>
      <c r="DB582" s="10"/>
      <c r="DC582" s="10"/>
      <c r="DD582" s="10"/>
      <c r="DE582" s="10"/>
      <c r="DF582" s="10"/>
      <c r="DG582" s="10"/>
      <c r="DH582" s="80"/>
      <c r="DI582" s="23" t="s">
        <v>149</v>
      </c>
      <c r="DM582" s="1"/>
      <c r="DO582" s="80"/>
      <c r="DS582" s="13"/>
      <c r="DT582" s="81"/>
      <c r="DU582" s="82" t="s">
        <v>150</v>
      </c>
      <c r="DW582" s="13"/>
      <c r="DX582" s="13"/>
      <c r="EA582" s="1"/>
      <c r="EE582" s="1"/>
      <c r="EI582" s="13"/>
      <c r="ER582">
        <f t="shared" si="885"/>
        <v>-9.8670839279614439E-2</v>
      </c>
      <c r="ES582">
        <f t="shared" si="885"/>
        <v>-0.32743703463395935</v>
      </c>
      <c r="ET582" t="e">
        <f>#REF!</f>
        <v>#REF!</v>
      </c>
      <c r="EU582" t="e">
        <f>#REF!</f>
        <v>#REF!</v>
      </c>
      <c r="EY582" s="28"/>
      <c r="EZ582" s="10"/>
      <c r="FA582" s="82" t="s">
        <v>148</v>
      </c>
      <c r="FB582" s="13"/>
      <c r="FD582" s="10"/>
      <c r="FE582" s="10"/>
      <c r="FF582" s="10"/>
      <c r="FG582" s="10"/>
      <c r="FH582" s="10"/>
      <c r="FI582" s="10"/>
      <c r="FJ582" s="80"/>
      <c r="FK582" s="23" t="s">
        <v>149</v>
      </c>
      <c r="FO582" s="1"/>
      <c r="FQ582" s="80"/>
      <c r="FU582" s="13"/>
      <c r="FV582" s="81"/>
      <c r="FW582" s="82" t="s">
        <v>150</v>
      </c>
      <c r="FY582" s="13"/>
      <c r="FZ582" s="13"/>
      <c r="GC582" s="1"/>
      <c r="GG582" s="1"/>
      <c r="GK582" s="13"/>
    </row>
    <row r="583" spans="1:197" x14ac:dyDescent="0.2">
      <c r="A583" s="17">
        <f t="shared" si="868"/>
        <v>70</v>
      </c>
      <c r="B583" s="17">
        <f t="shared" si="868"/>
        <v>-5</v>
      </c>
      <c r="C583" s="17">
        <f t="shared" si="868"/>
        <v>220.3</v>
      </c>
      <c r="D583" t="s">
        <v>8</v>
      </c>
      <c r="E583" s="5">
        <f t="shared" ref="E583:F585" si="886">E578</f>
        <v>0.92386056067667077</v>
      </c>
      <c r="F583" s="6">
        <f t="shared" si="886"/>
        <v>-0.87713500826521962</v>
      </c>
      <c r="G583" s="7">
        <f>Q582</f>
        <v>-0.42469854190187173</v>
      </c>
      <c r="H583" s="8">
        <f>AM582</f>
        <v>-0.888940589807519</v>
      </c>
      <c r="J583" s="9">
        <f>((SUMPRODUCT(G583:G585,E583:E585))*(SUMPRODUCT(G583:(G585),F583:F585)))-((SUMPRODUCT(H583:H585,E583:E585))*(SUMPRODUCT(H583:H585,F583:F585)))</f>
        <v>-3.8786513891746088E-2</v>
      </c>
      <c r="P583" s="1"/>
      <c r="Q583" s="61">
        <v>-0.90400630303711393</v>
      </c>
      <c r="S583" s="17">
        <v>0</v>
      </c>
      <c r="T583">
        <v>0</v>
      </c>
      <c r="V583" s="73">
        <f>(T582*T583)*(1-COS(RADIANS(O582+45)))+T584*(SIN(RADIANS(O582+45)))</f>
        <v>0.34857204732181535</v>
      </c>
      <c r="W583" s="73">
        <f>(T583^2)*(1-COS(RADIANS(O582+45)))+(COS(RADIANS(O582+45)))</f>
        <v>-0.93728198949189145</v>
      </c>
      <c r="X583" s="73">
        <f>(T583*T584)*(1-COS(RADIANS(O582+45)))-T582*(SIN(RADIANS(O582+45)))</f>
        <v>0</v>
      </c>
      <c r="Y583" s="10"/>
      <c r="Z583">
        <v>0.34857204732181535</v>
      </c>
      <c r="AA583" s="23">
        <f>SIN(RADIANS('[1]Biaxial Input'!$F$21))*(COS(RADIANS(0)))</f>
        <v>6.9756473744125524E-2</v>
      </c>
      <c r="AC583" s="30">
        <f>(AA582*AA583)*(1-COS(RADIANS(N582)))+AA584*(SIN(RADIANS(N582)))</f>
        <v>-1.0571760619211149E-3</v>
      </c>
      <c r="AD583" s="30">
        <f>(AA583^2)*(1-COS(RADIANS(N582)))+(COS(RADIANS(N582)))</f>
        <v>0.98488167796388115</v>
      </c>
      <c r="AE583" s="30">
        <f>(AA583*AA584)*(1-COS(RADIANS(N582)))-AA582*(SIN(RADIANS(N582)))</f>
        <v>0.17322517943366056</v>
      </c>
      <c r="AG583">
        <v>0.34429309494017546</v>
      </c>
      <c r="AI583" s="28">
        <f>(T582*T583)*(1-COS(RADIANS(M582)))+T584*(SIN(RADIANS(M582)))</f>
        <v>0.99619469809174555</v>
      </c>
      <c r="AJ583" s="28">
        <f>(T583^2)*(1-COS(RADIANS(M582)))+(COS(RADIANS(M582)))</f>
        <v>8.7155742747658138E-2</v>
      </c>
      <c r="AK583" s="28">
        <f>(T583*T584)*(1-COS(RADIANS(M582)))-T582*(SIN(RADIANS(M582)))</f>
        <v>0</v>
      </c>
      <c r="AM583" s="61">
        <v>0.42665523641601805</v>
      </c>
      <c r="AO583" s="17">
        <v>0</v>
      </c>
      <c r="AP583">
        <v>0</v>
      </c>
      <c r="AR583" s="73">
        <f>(T582*T583)*(1-COS(RADIANS(O582-45)))+T584*(SIN(RADIANS(O582-45)))</f>
        <v>0.93728198949189145</v>
      </c>
      <c r="AS583" s="73">
        <f>(T583^2)*(1-COS(RADIANS(O582-45)))+(COS(RADIANS(O582-45)))</f>
        <v>0.34857204732181529</v>
      </c>
      <c r="AT583" s="73">
        <f>(T583*T584)*(1-COS(RADIANS(O582-45)))-T582*(SIN(RADIANS(O582-45)))</f>
        <v>0</v>
      </c>
      <c r="AU583" s="10"/>
      <c r="AV583">
        <v>0.93728198949189145</v>
      </c>
      <c r="AW583" s="1">
        <v>0.92274335651181538</v>
      </c>
      <c r="BV583" s="17">
        <f t="shared" si="881"/>
        <v>45</v>
      </c>
      <c r="BW583" s="17">
        <f t="shared" si="881"/>
        <v>25</v>
      </c>
      <c r="BX583" s="17">
        <f t="shared" si="881"/>
        <v>245.2</v>
      </c>
      <c r="BZ583" s="5" t="s">
        <v>4</v>
      </c>
      <c r="CA583" s="6" t="s">
        <v>5</v>
      </c>
      <c r="CB583" s="7" t="s">
        <v>6</v>
      </c>
      <c r="CC583" s="8" t="s">
        <v>1</v>
      </c>
      <c r="CD583">
        <v>2</v>
      </c>
      <c r="CE583" s="9" t="s">
        <v>7</v>
      </c>
      <c r="CG583" s="90" t="s">
        <v>157</v>
      </c>
      <c r="CH583" s="61">
        <f>CE584-((CH585-CE584)/(EY583-CW583))*CW583</f>
        <v>3.5832422897931284</v>
      </c>
      <c r="CI583" s="10"/>
      <c r="CK583" s="5" t="s">
        <v>4</v>
      </c>
      <c r="CL583" s="6" t="s">
        <v>5</v>
      </c>
      <c r="CM583" s="7" t="s">
        <v>6</v>
      </c>
      <c r="CN583" s="8" t="s">
        <v>1</v>
      </c>
      <c r="CO583" s="10"/>
      <c r="CP583">
        <f t="shared" ref="CP583:CQ585" si="887">BZ584</f>
        <v>0.93180266183863136</v>
      </c>
      <c r="CQ583">
        <f t="shared" si="887"/>
        <v>-0.87956522186239505</v>
      </c>
      <c r="CR583">
        <f>CI587</f>
        <v>0</v>
      </c>
      <c r="CS583">
        <f>CL587</f>
        <v>0</v>
      </c>
      <c r="CU583" s="17">
        <f>CU487</f>
        <v>0</v>
      </c>
      <c r="CV583" s="17">
        <f>CV487</f>
        <v>5</v>
      </c>
      <c r="CW583" s="31">
        <f>CH490</f>
        <v>110.3367333799463</v>
      </c>
      <c r="CX583" s="1"/>
      <c r="CY583" s="61">
        <f t="array" ref="CY583:CY585">MMULT(DQ583:DS585,DO583:DO585)</f>
        <v>-0.90886956179395462</v>
      </c>
      <c r="CZ583" s="13"/>
      <c r="DA583" s="17">
        <v>1</v>
      </c>
      <c r="DB583">
        <v>0</v>
      </c>
      <c r="DD583" s="73">
        <f>(DB583^2)*(1-COS(RADIANS(CW583+45)))+(COS(RADIANS(CW583+45)))</f>
        <v>-0.90877589307543138</v>
      </c>
      <c r="DE583" s="73">
        <f>(DB583*DB584)*(1-COS(RADIANS(CW583+45)))-DB585*(SIN(RADIANS(CW583+45)))</f>
        <v>-0.41728452663015436</v>
      </c>
      <c r="DF583" s="73">
        <f>(DB583*DB585)*(1-COS(RADIANS(CW583+45)))+DB584*(SIN(RADIANS(CW583+45)))</f>
        <v>0</v>
      </c>
      <c r="DG583" s="10"/>
      <c r="DH583">
        <f t="array" ref="DH583:DH585">MMULT(DD583:DF585,DA583:DA585)</f>
        <v>-0.90877589307543138</v>
      </c>
      <c r="DI583" s="23">
        <f>COS(RADIANS('[1]Biaxial Input'!$F$21))</f>
        <v>-0.9975640502598242</v>
      </c>
      <c r="DK583" s="30">
        <f>(DI583^2)*(1-COS(RADIANS(CV583)))+(COS(RADIANS(CV583)))</f>
        <v>0.99998148353170568</v>
      </c>
      <c r="DL583" s="30">
        <f>(DI583*DI584)*(1-COS(RADIANS(CV583)))-DI585*(SIN(RADIANS(CV583)))</f>
        <v>-2.6479783333051429E-4</v>
      </c>
      <c r="DM583" s="30">
        <f>(DI583*DI585)*(1-COS(RADIANS(CV583)))+DI584*(SIN(RADIANS(CV583)))</f>
        <v>6.0796772806267756E-3</v>
      </c>
      <c r="DO583">
        <f t="array" ref="DO583:DO585">MMULT(DK583:DM585,DH583:DH585)</f>
        <v>-0.90886956179395462</v>
      </c>
      <c r="DQ583" s="28">
        <f>(DB583^2)*(1-COS(RADIANS(CU583)))+(COS(RADIANS(CU583)))</f>
        <v>1</v>
      </c>
      <c r="DR583" s="28">
        <f>(DB583*DB584)*(1-COS(RADIANS(CU583)))-DB585*(SIN(RADIANS(CU583)))</f>
        <v>0</v>
      </c>
      <c r="DS583" s="28">
        <f>(DB583*DB585)*(1-COS(RADIANS(CU583)))+DB584*(SIN(RADIANS(CU583)))</f>
        <v>0</v>
      </c>
      <c r="DU583" s="61">
        <f t="array" ref="DU583:DU585">MMULT(DQ583:DS585,EE583:EE585)</f>
        <v>0.41703615810697769</v>
      </c>
      <c r="DV583" s="13">
        <f>H584</f>
        <v>0.42665523641601805</v>
      </c>
      <c r="DW583" s="17">
        <v>1</v>
      </c>
      <c r="DX583">
        <v>0</v>
      </c>
      <c r="DZ583" s="73">
        <f>(DB583^2)*(1-COS(RADIANS(CW583-45)))+(COS(RADIANS(CW583-45)))</f>
        <v>0.41728452663015408</v>
      </c>
      <c r="EA583" s="73">
        <f>(DB583*DB584)*(1-COS(RADIANS(CW583-45)))-DB585*(SIN(RADIANS(CW583-45)))</f>
        <v>-0.90877589307543161</v>
      </c>
      <c r="EB583" s="73">
        <f>(DB583*DB585)*(1-COS(RADIANS(CW583-45)))+DB584*(SIN(RADIANS(CW583-45)))</f>
        <v>0</v>
      </c>
      <c r="EC583" s="10"/>
      <c r="ED583">
        <f t="array" ref="ED583:ED585">MMULT(DZ583:EB585,DA583:DA585)</f>
        <v>0.41728452663015408</v>
      </c>
      <c r="EE583" s="1">
        <f t="array" ref="EE583:EE585">MMULT(DK583:DM585,ED583:ED585)</f>
        <v>0.41703615810697769</v>
      </c>
      <c r="EG583">
        <f>CY583+DU583</f>
        <v>-0.49183340368697692</v>
      </c>
      <c r="EH583">
        <f>EG583/(SQRT(EG583^2+EG584^2+EG585^2))</f>
        <v>-0.34777873496112205</v>
      </c>
      <c r="EJ583">
        <f>Q583+AM583</f>
        <v>-0.47735106662109589</v>
      </c>
      <c r="EK583">
        <f>EJ583/(SQRT(EJ583^2+EJ584^2+EJ585^2))</f>
        <v>-0.91134674907937518</v>
      </c>
      <c r="EM583" s="23">
        <f>CY584*DU585-CY585*DU584</f>
        <v>-6.0796772806267774E-3</v>
      </c>
      <c r="EO583" s="15">
        <v>2</v>
      </c>
      <c r="EP583" s="9" t="s">
        <v>7</v>
      </c>
      <c r="EW583" s="17">
        <f>CU583</f>
        <v>0</v>
      </c>
      <c r="EX583" s="17">
        <f>CV583</f>
        <v>5</v>
      </c>
      <c r="EY583" s="31">
        <f>1+CW583</f>
        <v>111.3367333799463</v>
      </c>
      <c r="EZ583" s="10"/>
      <c r="FA583" s="61">
        <f t="array" ref="FA583:FA585">MMULT(FS583:FU585,FQ583:FQ585)</f>
        <v>-0.91600942108781125</v>
      </c>
      <c r="FB583" s="13">
        <f>BW584</f>
        <v>30</v>
      </c>
      <c r="FC583" s="17">
        <v>1</v>
      </c>
      <c r="FD583">
        <v>0</v>
      </c>
      <c r="FF583" s="73">
        <f>(FD583^2)*(1-COS(RADIANS(EY583+45)))+(COS(RADIANS(EY583+45)))</f>
        <v>-0.91592010126390022</v>
      </c>
      <c r="FG583" s="73">
        <f>(FD583*FD584)*(1-COS(RADIANS(EY583+45)))-FD585*(SIN(RADIANS(EY583+45)))</f>
        <v>-0.40136064592922766</v>
      </c>
      <c r="FH583" s="73">
        <f>(FD583*FD585)*(1-COS(RADIANS(EY583+45)))+FD584*(SIN(RADIANS(EY583+45)))</f>
        <v>0</v>
      </c>
      <c r="FI583" s="10"/>
      <c r="FJ583">
        <f t="array" ref="FJ583:FJ585">MMULT(FF583:FH585,FC583:FC585)</f>
        <v>-0.91592010126390022</v>
      </c>
      <c r="FK583" s="23">
        <f>COS(RADIANS(176))</f>
        <v>-0.9975640502598242</v>
      </c>
      <c r="FM583" s="30">
        <f>(FK583^2)*(1-COS(RADIANS(EX583)))+(COS(RADIANS(EX583)))</f>
        <v>0.99998148353170568</v>
      </c>
      <c r="FN583" s="30">
        <f>(FK583*FK584)*(1-COS(RADIANS(EX583)))-FK585*(SIN(RADIANS(EX583)))</f>
        <v>-2.6479783333051429E-4</v>
      </c>
      <c r="FO583" s="30">
        <f>(FK583*FK585)*(1-COS(RADIANS(EX583)))+FK584*(SIN(RADIANS(EX583)))</f>
        <v>6.0796772806267756E-3</v>
      </c>
      <c r="FQ583">
        <f t="array" ref="FQ583:FQ585">MMULT(FM583:FO585,FJ583:FJ585)</f>
        <v>-0.91600942108781125</v>
      </c>
      <c r="FS583" s="28">
        <f>(FD583^2)*(1-COS(RADIANS(EW583)))+(COS(RADIANS(EW583)))</f>
        <v>1</v>
      </c>
      <c r="FT583" s="28">
        <f>(FD583*FD584)*(1-COS(RADIANS(EW583)))-FD585*(SIN(RADIANS(EW583)))</f>
        <v>0</v>
      </c>
      <c r="FU583" s="28">
        <f>(FD583*FD585)*(1-COS(RADIANS(EW583)))+FD584*(SIN(RADIANS(EW583)))</f>
        <v>0</v>
      </c>
      <c r="FW583" s="61">
        <f t="array" ref="FW583:FW585">MMULT(FS583:FU585,GG583:GG585)</f>
        <v>0.40111068048923409</v>
      </c>
      <c r="FX583" s="13">
        <f>BX584</f>
        <v>177.5</v>
      </c>
      <c r="FY583" s="17">
        <v>1</v>
      </c>
      <c r="FZ583">
        <v>0</v>
      </c>
      <c r="GB583" s="73">
        <f>(FD583^2)*(1-COS(RADIANS(EY583-45)))+(COS(RADIANS(EY583-45)))</f>
        <v>0.4013606459292276</v>
      </c>
      <c r="GC583" s="73">
        <f>(FD583*FD584)*(1-COS(RADIANS(EY583-45)))-FD585*(SIN(RADIANS(EY583-45)))</f>
        <v>-0.91592010126390022</v>
      </c>
      <c r="GD583" s="73">
        <f>(FD583*FD585)*(1-COS(RADIANS(EY583-45)))+FD584*(SIN(RADIANS(EY583-45)))</f>
        <v>0</v>
      </c>
      <c r="GE583" s="10"/>
      <c r="GF583">
        <f t="array" ref="GF583:GF585">MMULT(GB583:GD585,FC583:FC585)</f>
        <v>0.4013606459292276</v>
      </c>
      <c r="GG583" s="1">
        <f t="array" ref="GG583:GG585">MMULT(FM583:FO585,GF583:GF585)</f>
        <v>0.40111068048923409</v>
      </c>
      <c r="GI583">
        <f>FA583+FW583</f>
        <v>-0.51489874059857721</v>
      </c>
      <c r="GJ583">
        <f>GI583/(SQRT(GI583^2+GI584^2+GI585^2))</f>
        <v>-0.36408839110166702</v>
      </c>
      <c r="GL583" t="e">
        <f>CH584+DC583</f>
        <v>#VALUE!</v>
      </c>
      <c r="GM583" t="e">
        <f>GL583/(SQRT(GL583^2+GL584^2+GL585^2))</f>
        <v>#VALUE!</v>
      </c>
      <c r="GO583" s="27">
        <f>FA584*FW585-FA585*FW584</f>
        <v>-6.0796772806267843E-3</v>
      </c>
    </row>
    <row r="584" spans="1:197" x14ac:dyDescent="0.2">
      <c r="A584" s="17">
        <f t="shared" si="868"/>
        <v>30</v>
      </c>
      <c r="B584" s="17">
        <f t="shared" si="868"/>
        <v>-10</v>
      </c>
      <c r="C584" s="17">
        <f t="shared" si="868"/>
        <v>261.8</v>
      </c>
      <c r="D584" t="s">
        <v>9</v>
      </c>
      <c r="E584" s="5">
        <f t="shared" si="886"/>
        <v>0.36242608885083544</v>
      </c>
      <c r="F584" s="6">
        <f t="shared" si="886"/>
        <v>-0.32798109388891022</v>
      </c>
      <c r="G584" s="7">
        <f t="shared" ref="G584:G585" si="888">Q583</f>
        <v>-0.90400630303711393</v>
      </c>
      <c r="H584" s="8">
        <f t="shared" ref="H584:H585" si="889">AM583</f>
        <v>0.42665523641601805</v>
      </c>
      <c r="J584" s="10"/>
      <c r="P584" s="1"/>
      <c r="Q584" s="61">
        <v>-4.9028079460591734E-2</v>
      </c>
      <c r="S584" s="17">
        <v>0</v>
      </c>
      <c r="T584">
        <v>1</v>
      </c>
      <c r="V584" s="73">
        <f>(T582*T584)*(1-COS(RADIANS(O582+45)))-T583*(SIN(RADIANS(O582+45)))</f>
        <v>0</v>
      </c>
      <c r="W584" s="73">
        <f>(T583*T584)*(1-COS(RADIANS(O582+45)))+T582*(SIN(RADIANS(O582+45)))</f>
        <v>0</v>
      </c>
      <c r="X584" s="73">
        <f>(T584^2)*(1-COS(RADIANS(O582+45)))+(COS(RADIANS(O582+45)))</f>
        <v>1</v>
      </c>
      <c r="Y584" s="10"/>
      <c r="Z584">
        <v>0</v>
      </c>
      <c r="AA584" s="23">
        <f>SIN(RADIANS('[1]Biaxial Input'!$F$21))*SIN(RADIANS(0))</f>
        <v>0</v>
      </c>
      <c r="AC584" s="30">
        <f>(AA582*AA584)*(1-COS(RADIANS(N582)))-AA583*(SIN(RADIANS(N582)))</f>
        <v>-1.2113084546138469E-2</v>
      </c>
      <c r="AD584" s="30">
        <f>(AA583*AA584)*(1-COS(RADIANS(N582)))+AA582*(SIN(RADIANS(N582)))</f>
        <v>-0.17322517943366056</v>
      </c>
      <c r="AE584" s="30">
        <f>(AA584^2)*(1-COS(RADIANS(N582)))+(COS(RADIANS(N582)))</f>
        <v>0.98480775301220802</v>
      </c>
      <c r="AG584">
        <v>-4.9028079460591734E-2</v>
      </c>
      <c r="AI584" s="28">
        <f>(T582*T584)*(1-COS(RADIANS(M582)))-T583*(SIN(RADIANS(M582)))</f>
        <v>0</v>
      </c>
      <c r="AJ584" s="28">
        <f>(T583*T584)*(1-COS(RADIANS(M582)))+T582*(SIN(RADIANS(M582)))</f>
        <v>0</v>
      </c>
      <c r="AK584" s="28">
        <f>(T584^2)*(1-COS(RADIANS(M582)))+(COS(RADIANS(M582)))</f>
        <v>1</v>
      </c>
      <c r="AM584" s="61">
        <v>-0.16658312348930099</v>
      </c>
      <c r="AO584" s="17">
        <v>0</v>
      </c>
      <c r="AP584">
        <v>1</v>
      </c>
      <c r="AR584" s="73">
        <f>(T582*T582)*(1-COS(RADIANS(O582-45)))-T582*(SIN(RADIANS(O582-45)))</f>
        <v>0</v>
      </c>
      <c r="AS584" s="73">
        <f>(T583*T584)*(1-COS(RADIANS(O582-45)))+T582*(SIN(RADIANS(O582-45)))</f>
        <v>0</v>
      </c>
      <c r="AT584" s="73">
        <f>(T584^2)*(1-COS(RADIANS(O582-45)))+(COS(RADIANS(O582-45)))</f>
        <v>1</v>
      </c>
      <c r="AU584" s="10"/>
      <c r="AV584">
        <v>0</v>
      </c>
      <c r="AW584" s="1">
        <v>-0.16658312348930099</v>
      </c>
      <c r="BV584" s="17">
        <f t="shared" si="881"/>
        <v>20</v>
      </c>
      <c r="BW584" s="17">
        <f t="shared" si="881"/>
        <v>30</v>
      </c>
      <c r="BX584" s="17">
        <f t="shared" si="881"/>
        <v>177.5</v>
      </c>
      <c r="BY584" t="s">
        <v>8</v>
      </c>
      <c r="BZ584" s="5">
        <f t="shared" ref="BZ584:CA586" si="890">BZ669</f>
        <v>0.93180266183863136</v>
      </c>
      <c r="CA584" s="6">
        <f t="shared" si="890"/>
        <v>-0.87956522186239505</v>
      </c>
      <c r="CB584" s="7">
        <f>CY583</f>
        <v>-0.90886956179395462</v>
      </c>
      <c r="CC584" s="8">
        <f>DU583</f>
        <v>0.41703615810697769</v>
      </c>
      <c r="CE584" s="9">
        <f>((SUMPRODUCT(CB584:CB586,BZ584:BZ586))*(SUMPRODUCT(CB584:(CB586),CA584:CA586)))-((SUMPRODUCT(CC584:CC586,BZ584:BZ586))*(SUMPRODUCT(CC584:CC586,CA584:CA586)))</f>
        <v>4.4408920985006262E-16</v>
      </c>
      <c r="CG584">
        <v>1</v>
      </c>
      <c r="CH584" t="s">
        <v>161</v>
      </c>
      <c r="CI584" s="67"/>
      <c r="CJ584" s="1" t="s">
        <v>8</v>
      </c>
      <c r="CK584" s="5">
        <f t="shared" ref="CK584:CL586" si="891">BZ584</f>
        <v>0.93180266183863136</v>
      </c>
      <c r="CL584" s="6">
        <f t="shared" si="891"/>
        <v>-0.87956522186239505</v>
      </c>
      <c r="CM584" s="7">
        <f>FA583</f>
        <v>-0.91600942108781125</v>
      </c>
      <c r="CN584" s="8">
        <f>FW583</f>
        <v>0.40111068048923409</v>
      </c>
      <c r="CO584" s="10"/>
      <c r="CP584">
        <f t="shared" si="887"/>
        <v>0.3492962422733713</v>
      </c>
      <c r="CQ584">
        <f t="shared" si="887"/>
        <v>-0.34518112468713447</v>
      </c>
      <c r="CR584">
        <f>CJ587</f>
        <v>0</v>
      </c>
      <c r="CS584">
        <f>CM587</f>
        <v>0</v>
      </c>
      <c r="CW584" s="28"/>
      <c r="CX584" s="1"/>
      <c r="CY584" s="61">
        <v>0.41594500154786002</v>
      </c>
      <c r="CZ584" s="13"/>
      <c r="DA584" s="17">
        <v>0</v>
      </c>
      <c r="DB584">
        <v>0</v>
      </c>
      <c r="DD584" s="73">
        <f>(DB583*DB584)*(1-COS(RADIANS(CW583+45)))+DB585*(SIN(RADIANS(CW583+45)))</f>
        <v>0.41728452663015436</v>
      </c>
      <c r="DE584" s="73">
        <f>(DB584^2)*(1-COS(RADIANS(CW583+45)))+(COS(RADIANS(CW583+45)))</f>
        <v>-0.90877589307543138</v>
      </c>
      <c r="DF584" s="73">
        <f>(DB584*DB585)*(1-COS(RADIANS(CW583+45)))-DB583*(SIN(RADIANS(CW583+45)))</f>
        <v>0</v>
      </c>
      <c r="DG584" s="10"/>
      <c r="DH584">
        <v>0.41728452663015436</v>
      </c>
      <c r="DI584" s="23">
        <f>SIN(RADIANS('[1]Biaxial Input'!$F$21))*(COS(RADIANS(0)))</f>
        <v>6.9756473744125524E-2</v>
      </c>
      <c r="DK584" s="30">
        <f>(DI583*DI584)*(1-COS(RADIANS(CV583)))+DI585*(SIN(RADIANS(CV583)))</f>
        <v>-2.6479783333051429E-4</v>
      </c>
      <c r="DL584" s="30">
        <f>(DI584^2)*(1-COS(RADIANS(CV583)))+(COS(RADIANS(CV583)))</f>
        <v>0.99621321456003986</v>
      </c>
      <c r="DM584" s="30">
        <f>(DI584*DI585)*(1-COS(RADIANS(CV583)))-DI583*(SIN(RADIANS(CV583)))</f>
        <v>8.694343573875718E-2</v>
      </c>
      <c r="DO584">
        <v>0.41594500154786002</v>
      </c>
      <c r="DQ584" s="28">
        <f>(DB583*DB584)*(1-COS(RADIANS(CU583)))+DB585*(SIN(RADIANS(CU583)))</f>
        <v>0</v>
      </c>
      <c r="DR584" s="28">
        <f>(DB584^2)*(1-COS(RADIANS(CU583)))+(COS(RADIANS(CU583)))</f>
        <v>1</v>
      </c>
      <c r="DS584" s="28">
        <f>(DB584*DB585)*(1-COS(RADIANS(CU583)))-DB583*(SIN(RADIANS(CU583)))</f>
        <v>0</v>
      </c>
      <c r="DU584" s="61">
        <v>0.9052240577168128</v>
      </c>
      <c r="DV584" s="13">
        <f t="shared" ref="DV584:DV585" si="892">H585</f>
        <v>-0.16658312348930099</v>
      </c>
      <c r="DW584" s="17">
        <v>0</v>
      </c>
      <c r="DX584">
        <v>0</v>
      </c>
      <c r="DZ584" s="73">
        <f>(DB583*DB584)*(1-COS(RADIANS(CW583-45)))+DB585*(SIN(RADIANS(CW583-45)))</f>
        <v>0.90877589307543161</v>
      </c>
      <c r="EA584" s="73">
        <f>(DB584^2)*(1-COS(RADIANS(CW583-45)))+(COS(RADIANS(CW583-45)))</f>
        <v>0.41728452663015408</v>
      </c>
      <c r="EB584" s="73">
        <f>(DB584*DB585)*(1-COS(RADIANS(CW583-45)))-DB583*(SIN(RADIANS(CW583-45)))</f>
        <v>0</v>
      </c>
      <c r="EC584" s="10"/>
      <c r="ED584">
        <v>0.90877589307543161</v>
      </c>
      <c r="EE584" s="1">
        <v>0.9052240577168128</v>
      </c>
      <c r="EG584">
        <f>CY584+DU584</f>
        <v>1.3211690592646728</v>
      </c>
      <c r="EH584">
        <f>EG584/(SQRT(EG583^2+EG584^2+EG585^2))</f>
        <v>0.93420760089990174</v>
      </c>
      <c r="EJ584">
        <f>Q584+AM584</f>
        <v>-0.21561120294989272</v>
      </c>
      <c r="EK584">
        <f>EJ584/(SQRT(EJ583^2+EJ584^2+EJ585^2))</f>
        <v>-0.41163953034475992</v>
      </c>
      <c r="EM584" s="23">
        <f>CY585*DU583-CY583*DU585</f>
        <v>-8.6943435738757194E-2</v>
      </c>
      <c r="EP584" s="9">
        <f>((SUMPRODUCT(CM584:CM586,BZ584:BZ586))*(SUMPRODUCT(CM584:CM586,CA584:CA586)))-((SUMPRODUCT(CN584:CN586,BZ584:BZ586))*(SUMPRODUCT(CN584:CN586,CA584:CA586)))</f>
        <v>-3.2475515451904191E-2</v>
      </c>
      <c r="EY584" s="28"/>
      <c r="EZ584" s="10"/>
      <c r="FA584" s="61">
        <v>0.40008331293736843</v>
      </c>
      <c r="FB584" s="13">
        <f>BW585</f>
        <v>35</v>
      </c>
      <c r="FC584" s="17">
        <v>0</v>
      </c>
      <c r="FD584">
        <v>0</v>
      </c>
      <c r="FF584" s="73">
        <f>(FD583*FD584)*(1-COS(RADIANS(EY583+45)))+FD585*(SIN(RADIANS(EY583+45)))</f>
        <v>0.40136064592922766</v>
      </c>
      <c r="FG584" s="73">
        <f>(FD584^2)*(1-COS(RADIANS(EY583+45)))+(COS(RADIANS(EY583+45)))</f>
        <v>-0.91592010126390022</v>
      </c>
      <c r="FH584" s="73">
        <f>(FD584*FD585)*(1-COS(RADIANS(EY583+45)))-FD583*(SIN(RADIANS(EY583+45)))</f>
        <v>0</v>
      </c>
      <c r="FI584" s="10"/>
      <c r="FJ584">
        <v>0.40136064592922766</v>
      </c>
      <c r="FK584" s="23">
        <f>SIN(RADIANS(176))*(COS(RADIANS(0)))</f>
        <v>6.9756473744125524E-2</v>
      </c>
      <c r="FM584" s="30">
        <f>(FK583*FK584)*(1-COS(RADIANS(EX583)))+FK585*(SIN(RADIANS(EX583)))</f>
        <v>-2.6479783333051429E-4</v>
      </c>
      <c r="FN584" s="30">
        <f>(FK584^2)*(1-COS(RADIANS(EX583)))+(COS(RADIANS(EX583)))</f>
        <v>0.99621321456003986</v>
      </c>
      <c r="FO584" s="30">
        <f>(FK584*FK585)*(1-COS(RADIANS(EX583)))-FK583*(SIN(RADIANS(EX583)))</f>
        <v>8.694343573875718E-2</v>
      </c>
      <c r="FQ584">
        <v>0.40008331293736843</v>
      </c>
      <c r="FS584" s="28">
        <f>(FD583*FD584)*(1-COS(RADIANS(EW583)))+FD585*(SIN(RADIANS(EW583)))</f>
        <v>0</v>
      </c>
      <c r="FT584" s="28">
        <f>(FD584^2)*(1-COS(RADIANS(EW583)))+(COS(RADIANS(EW583)))</f>
        <v>1</v>
      </c>
      <c r="FU584" s="28">
        <f>(FD584*FD585)*(1-COS(RADIANS(EW583)))-FD583*(SIN(RADIANS(EW583)))</f>
        <v>0</v>
      </c>
      <c r="FW584" s="61">
        <v>0.91234542893084103</v>
      </c>
      <c r="FX584" s="13">
        <f>BX585</f>
        <v>250.5</v>
      </c>
      <c r="FY584" s="17">
        <v>0</v>
      </c>
      <c r="FZ584">
        <v>0</v>
      </c>
      <c r="GB584" s="73">
        <f>(FD583*FD584)*(1-COS(RADIANS(EY583-45)))+FD585*(SIN(RADIANS(EY583-45)))</f>
        <v>0.91592010126390022</v>
      </c>
      <c r="GC584" s="73">
        <f>(FD584^2)*(1-COS(RADIANS(EY583-45)))+(COS(RADIANS(EY583-45)))</f>
        <v>0.4013606459292276</v>
      </c>
      <c r="GD584" s="73">
        <f>(FD584*FD585)*(1-COS(RADIANS(EY583-45)))-FD583*(SIN(RADIANS(EY583-45)))</f>
        <v>0</v>
      </c>
      <c r="GE584" s="10"/>
      <c r="GF584">
        <v>0.91592010126390022</v>
      </c>
      <c r="GG584" s="1">
        <v>0.91234542893084103</v>
      </c>
      <c r="GI584">
        <f>FA584+FW584</f>
        <v>1.3124287418682095</v>
      </c>
      <c r="GJ584">
        <f>GI584/(SQRT(GI583^2+GI584^2+GI585^2))</f>
        <v>0.92802726319913975</v>
      </c>
      <c r="GL584">
        <f>CH585+DC584</f>
        <v>-3.2475515451904191E-2</v>
      </c>
      <c r="GM584" t="e">
        <f>GL584/(SQRT(GL583^2+GL584^2+GL585^2))</f>
        <v>#VALUE!</v>
      </c>
      <c r="GO584" s="27">
        <f>FA585*FW583-FA583*FW585</f>
        <v>-8.6943435738757194E-2</v>
      </c>
    </row>
    <row r="585" spans="1:197" x14ac:dyDescent="0.2">
      <c r="A585" s="17">
        <f t="shared" si="868"/>
        <v>0</v>
      </c>
      <c r="B585" s="17">
        <f t="shared" si="868"/>
        <v>-15</v>
      </c>
      <c r="C585" s="17">
        <f t="shared" si="868"/>
        <v>293.89999999999998</v>
      </c>
      <c r="D585" t="s">
        <v>10</v>
      </c>
      <c r="E585" s="5">
        <f t="shared" si="886"/>
        <v>-0.12299997783119256</v>
      </c>
      <c r="F585" s="6">
        <f t="shared" si="886"/>
        <v>-0.35080276413820755</v>
      </c>
      <c r="G585" s="7">
        <f t="shared" si="888"/>
        <v>-4.9028079460591734E-2</v>
      </c>
      <c r="H585" s="8">
        <f t="shared" si="889"/>
        <v>-0.16658312348930099</v>
      </c>
      <c r="J585" s="10"/>
      <c r="P585" s="1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W585" s="1"/>
      <c r="BV585" s="17">
        <f t="shared" si="881"/>
        <v>40</v>
      </c>
      <c r="BW585" s="17">
        <f t="shared" si="881"/>
        <v>35</v>
      </c>
      <c r="BX585" s="17">
        <f t="shared" si="881"/>
        <v>250.5</v>
      </c>
      <c r="BY585" t="s">
        <v>9</v>
      </c>
      <c r="BZ585" s="5">
        <f t="shared" si="890"/>
        <v>0.3492962422733713</v>
      </c>
      <c r="CA585" s="6">
        <f t="shared" si="890"/>
        <v>-0.34518112468713447</v>
      </c>
      <c r="CB585" s="7">
        <f>CY584</f>
        <v>0.41594500154786002</v>
      </c>
      <c r="CC585" s="8">
        <f>DU584</f>
        <v>0.9052240577168128</v>
      </c>
      <c r="CE585" s="10"/>
      <c r="CH585">
        <f>((SUMPRODUCT(CM584:CM586,CK584:CK586))*(SUMPRODUCT(CM584:CM586,CL584:CL586)))-((SUMPRODUCT(CN584:CN586,CK584:CK586))*(SUMPRODUCT(CN584:CN586,CL584:CL586)))</f>
        <v>-3.2475515451904191E-2</v>
      </c>
      <c r="CI585" s="67"/>
      <c r="CJ585" s="10" t="s">
        <v>9</v>
      </c>
      <c r="CK585" s="5">
        <f t="shared" si="891"/>
        <v>0.3492962422733713</v>
      </c>
      <c r="CL585" s="6">
        <f t="shared" si="891"/>
        <v>-0.34518112468713447</v>
      </c>
      <c r="CM585" s="7">
        <f>FA584</f>
        <v>0.40008331293736843</v>
      </c>
      <c r="CN585" s="8">
        <f>FW584</f>
        <v>0.91234542893084103</v>
      </c>
      <c r="CP585">
        <f t="shared" si="887"/>
        <v>-9.8670839279614439E-2</v>
      </c>
      <c r="CQ585">
        <f t="shared" si="887"/>
        <v>-0.32743703463395935</v>
      </c>
      <c r="CR585">
        <f>CK587</f>
        <v>0</v>
      </c>
      <c r="CS585">
        <f>CN587</f>
        <v>0</v>
      </c>
      <c r="CW585" s="28"/>
      <c r="CX585" s="1"/>
      <c r="CY585" s="61">
        <v>-3.0755086275534527E-2</v>
      </c>
      <c r="CZ585" s="13"/>
      <c r="DA585" s="17">
        <v>0</v>
      </c>
      <c r="DB585">
        <v>1</v>
      </c>
      <c r="DD585" s="73">
        <f>(DB583*DB585)*(1-COS(RADIANS(CW583+45)))-DB584*(SIN(RADIANS(CW583+45)))</f>
        <v>0</v>
      </c>
      <c r="DE585" s="73">
        <f>(DB584*DB585)*(1-COS(RADIANS(CW583+45)))+DB583*(SIN(RADIANS(CW583+45)))</f>
        <v>0</v>
      </c>
      <c r="DF585" s="73">
        <f>(DB585^2)*(1-COS(RADIANS(CW583+45)))+(COS(RADIANS(CW583+45)))</f>
        <v>0.99999999999999989</v>
      </c>
      <c r="DG585" s="10"/>
      <c r="DH585">
        <v>0</v>
      </c>
      <c r="DI585" s="23">
        <f>SIN(RADIANS('[1]Biaxial Input'!$F$21))*SIN(RADIANS(0))</f>
        <v>0</v>
      </c>
      <c r="DK585" s="30">
        <f>(DI583*DI585)*(1-COS(RADIANS(CV583)))-DI584*(SIN(RADIANS(CV583)))</f>
        <v>-6.0796772806267756E-3</v>
      </c>
      <c r="DL585" s="30">
        <f>(DI584*DI585)*(1-COS(RADIANS(CV583)))+DI583*(SIN(RADIANS(CV583)))</f>
        <v>-8.694343573875718E-2</v>
      </c>
      <c r="DM585" s="30">
        <f>(DI585^2)*(1-COS(RADIANS(CV583)))+(COS(RADIANS(CV583)))</f>
        <v>0.99619469809174555</v>
      </c>
      <c r="DO585">
        <v>-3.0755086275534527E-2</v>
      </c>
      <c r="DQ585" s="28">
        <f>(DB583*DB585)*(1-COS(RADIANS(CU583)))-DB584*(SIN(RADIANS(CU583)))</f>
        <v>0</v>
      </c>
      <c r="DR585" s="28">
        <f>(DB584*DB585)*(1-COS(RADIANS(CU583)))+DB583*(SIN(RADIANS(CU583)))</f>
        <v>0</v>
      </c>
      <c r="DS585" s="28">
        <f>(DB585^2)*(1-COS(RADIANS(CU583)))+(COS(RADIANS(CU583)))</f>
        <v>1</v>
      </c>
      <c r="DU585" s="61">
        <v>-8.1549053716645906E-2</v>
      </c>
      <c r="DV585" s="13">
        <f t="shared" si="892"/>
        <v>0</v>
      </c>
      <c r="DW585" s="17">
        <v>0</v>
      </c>
      <c r="DX585">
        <v>1</v>
      </c>
      <c r="DZ585" s="73">
        <f>(DB583*DB583)*(1-COS(RADIANS(CW583-45)))-DB583*(SIN(RADIANS(CW583-45)))</f>
        <v>0</v>
      </c>
      <c r="EA585" s="73">
        <f>(DB584*DB585)*(1-COS(RADIANS(CW583-45)))+DB583*(SIN(RADIANS(CW583-45)))</f>
        <v>0</v>
      </c>
      <c r="EB585" s="73">
        <f>(DB585^2)*(1-COS(RADIANS(CW583-45)))+(COS(RADIANS(CW583-45)))</f>
        <v>1</v>
      </c>
      <c r="EC585" s="10"/>
      <c r="ED585">
        <v>0</v>
      </c>
      <c r="EE585" s="1">
        <v>-8.1549053716645906E-2</v>
      </c>
      <c r="EG585">
        <f>CY585+DU585</f>
        <v>-0.11230413999218043</v>
      </c>
      <c r="EH585">
        <f>EG585/(SQRT(EG583^2+EG584^2+EG585^2))</f>
        <v>-7.9411018943794126E-2</v>
      </c>
      <c r="EJ585">
        <f>Q585+AM585</f>
        <v>0</v>
      </c>
      <c r="EK585">
        <f>EJ585/(SQRT(EJ583^2+EJ584^2+EJ585^2))</f>
        <v>0</v>
      </c>
      <c r="EM585" s="23">
        <f>CY583*DU584-CY584*DU583</f>
        <v>-0.99619469809174555</v>
      </c>
      <c r="ER585">
        <f t="shared" ref="ER585:ES587" si="893">CK584</f>
        <v>0.93180266183863136</v>
      </c>
      <c r="ES585">
        <f t="shared" si="893"/>
        <v>-0.87956522186239505</v>
      </c>
      <c r="ET585" t="e">
        <f>#REF!</f>
        <v>#REF!</v>
      </c>
      <c r="EU585" t="e">
        <f>#REF!</f>
        <v>#REF!</v>
      </c>
      <c r="EY585" s="28"/>
      <c r="EZ585" s="10"/>
      <c r="FA585" s="61">
        <v>-2.9327174896890369E-2</v>
      </c>
      <c r="FB585" s="13">
        <f>BW586</f>
        <v>40</v>
      </c>
      <c r="FC585" s="17">
        <v>0</v>
      </c>
      <c r="FD585">
        <v>1</v>
      </c>
      <c r="FF585" s="73">
        <f>(FD583*FD585)*(1-COS(RADIANS(EY583+45)))-FD584*(SIN(RADIANS(EY583+45)))</f>
        <v>0</v>
      </c>
      <c r="FG585" s="73">
        <f>(FD584*FD585)*(1-COS(RADIANS(EY583+45)))+FD583*(SIN(RADIANS(EY583+45)))</f>
        <v>0</v>
      </c>
      <c r="FH585" s="73">
        <f>(FD585^2)*(1-COS(RADIANS(EY583+45)))+(COS(RADIANS(EY583+45)))</f>
        <v>1</v>
      </c>
      <c r="FI585" s="10"/>
      <c r="FJ585">
        <v>0</v>
      </c>
      <c r="FK585" s="23">
        <f>SIN(RADIANS(176))*SIN(RADIANS(0))</f>
        <v>0</v>
      </c>
      <c r="FM585" s="30">
        <f>(FK583*FK585)*(1-COS(RADIANS(EX583)))-FK584*(SIN(RADIANS(EX583)))</f>
        <v>-6.0796772806267756E-3</v>
      </c>
      <c r="FN585" s="30">
        <f>(FK584*FK585)*(1-COS(RADIANS(EX583)))+FK583*(SIN(RADIANS(EX583)))</f>
        <v>-8.694343573875718E-2</v>
      </c>
      <c r="FO585" s="30">
        <f>(FK585^2)*(1-COS(RADIANS(EX583)))+(COS(RADIANS(EX583)))</f>
        <v>0.99619469809174555</v>
      </c>
      <c r="FQ585">
        <v>-2.9327174896890369E-2</v>
      </c>
      <c r="FS585" s="28">
        <f>(FD583*FD585)*(1-COS(RADIANS(EW583)))-FD584*(SIN(RADIANS(EW583)))</f>
        <v>0</v>
      </c>
      <c r="FT585" s="28">
        <f>(FD584*FD585)*(1-COS(RADIANS(EW583)))+FD583*(SIN(RADIANS(EW583)))</f>
        <v>0</v>
      </c>
      <c r="FU585" s="28">
        <f>(FD585^2)*(1-COS(RADIANS(EW583)))+(COS(RADIANS(EW583)))</f>
        <v>1</v>
      </c>
      <c r="FW585" s="61">
        <v>-8.2073383666467492E-2</v>
      </c>
      <c r="FX585" s="13">
        <f>BX586</f>
        <v>215.7</v>
      </c>
      <c r="FY585" s="17">
        <v>0</v>
      </c>
      <c r="FZ585">
        <v>1</v>
      </c>
      <c r="GB585" s="73">
        <f>(FD583*FD583)*(1-COS(RADIANS(EY583-45)))-FD583*(SIN(RADIANS(EY583-45)))</f>
        <v>0</v>
      </c>
      <c r="GC585" s="73">
        <f>(FD584*FD585)*(1-COS(RADIANS(EY583-45)))+FD583*(SIN(RADIANS(EY583-45)))</f>
        <v>0</v>
      </c>
      <c r="GD585" s="73">
        <f>(FD585^2)*(1-COS(RADIANS(EY583-45)))+(COS(RADIANS(EY583-45)))</f>
        <v>1</v>
      </c>
      <c r="GE585" s="10"/>
      <c r="GF585">
        <v>0</v>
      </c>
      <c r="GG585" s="1">
        <v>-8.2073383666467492E-2</v>
      </c>
      <c r="GI585">
        <f>FA585+FW585</f>
        <v>-0.11140055856335786</v>
      </c>
      <c r="GJ585">
        <f>GI585/(SQRT(GI583^2+GI584^2+GI585^2))</f>
        <v>-7.8772090388119456E-2</v>
      </c>
      <c r="GL585" t="e">
        <f>#REF!+DC585</f>
        <v>#REF!</v>
      </c>
      <c r="GM585" t="e">
        <f>GL585/(SQRT(GL583^2+GL584^2+GL585^2))</f>
        <v>#REF!</v>
      </c>
      <c r="GO585" s="27">
        <f>FA583*FW584-FA584*FW583</f>
        <v>-0.99619469809174555</v>
      </c>
    </row>
    <row r="586" spans="1:197" x14ac:dyDescent="0.2">
      <c r="A586" s="17">
        <f t="shared" si="868"/>
        <v>10</v>
      </c>
      <c r="B586" s="17">
        <f t="shared" si="868"/>
        <v>-20</v>
      </c>
      <c r="C586" s="17">
        <f t="shared" si="868"/>
        <v>282.7</v>
      </c>
      <c r="P586" s="1"/>
      <c r="Q586" s="82" t="s">
        <v>148</v>
      </c>
      <c r="R586" s="13"/>
      <c r="T586" s="10"/>
      <c r="U586" s="10"/>
      <c r="V586" s="10"/>
      <c r="W586" s="10"/>
      <c r="X586" s="10"/>
      <c r="Y586" s="10"/>
      <c r="Z586" s="80"/>
      <c r="AA586" s="23" t="s">
        <v>149</v>
      </c>
      <c r="AE586" s="1"/>
      <c r="AG586" s="80"/>
      <c r="AK586" s="13"/>
      <c r="AL586" s="81"/>
      <c r="AM586" s="82" t="s">
        <v>150</v>
      </c>
      <c r="AO586" s="13"/>
      <c r="AP586" s="13"/>
      <c r="AS586" s="1"/>
      <c r="AW586" s="1"/>
      <c r="BV586" s="17">
        <f t="shared" si="881"/>
        <v>80</v>
      </c>
      <c r="BW586" s="17">
        <f t="shared" si="881"/>
        <v>40</v>
      </c>
      <c r="BX586" s="17">
        <f t="shared" si="881"/>
        <v>215.7</v>
      </c>
      <c r="BY586" t="s">
        <v>10</v>
      </c>
      <c r="BZ586" s="5">
        <f t="shared" si="890"/>
        <v>-9.8670839279614439E-2</v>
      </c>
      <c r="CA586" s="6">
        <f t="shared" si="890"/>
        <v>-0.32743703463395935</v>
      </c>
      <c r="CB586" s="7">
        <f>CY585</f>
        <v>-3.0755086275534527E-2</v>
      </c>
      <c r="CC586" s="8">
        <f>DU585</f>
        <v>-8.1549053716645906E-2</v>
      </c>
      <c r="CE586" s="10"/>
      <c r="CG586" s="10" t="s">
        <v>160</v>
      </c>
      <c r="CH586" s="10">
        <f>-CH583*((EY583-CW583)/(CH585-CE584))</f>
        <v>110.33673337994631</v>
      </c>
      <c r="CI586" s="67"/>
      <c r="CJ586" s="10" t="s">
        <v>10</v>
      </c>
      <c r="CK586" s="5">
        <f t="shared" si="891"/>
        <v>-9.8670839279614439E-2</v>
      </c>
      <c r="CL586" s="6">
        <f t="shared" si="891"/>
        <v>-0.32743703463395935</v>
      </c>
      <c r="CM586" s="7">
        <f>FA585</f>
        <v>-2.9327174896890369E-2</v>
      </c>
      <c r="CN586" s="8">
        <f>FW585</f>
        <v>-8.2073383666467492E-2</v>
      </c>
      <c r="CW586" s="28"/>
      <c r="CX586" s="1"/>
      <c r="DH586" s="10"/>
      <c r="DI586" s="10"/>
      <c r="DJ586" s="10"/>
      <c r="DK586" s="10"/>
      <c r="DL586" s="10"/>
      <c r="DM586" s="10"/>
      <c r="DN586" s="10"/>
      <c r="DO586" s="10"/>
      <c r="DP586" s="10"/>
      <c r="EE586" s="1"/>
      <c r="EI586" s="64">
        <f>(DEGREES(ACOS((EH583*EK583+EH584*EK584+EH585*EK585)/((SQRT(EH583^2+EH584^2+EH585^2))*(SQRT(EK583^2+EK584^2+EK585^2))))))</f>
        <v>93.876711113382726</v>
      </c>
      <c r="ER586">
        <f t="shared" si="893"/>
        <v>0.3492962422733713</v>
      </c>
      <c r="ES586">
        <f t="shared" si="893"/>
        <v>-0.34518112468713447</v>
      </c>
      <c r="ET586" t="e">
        <f>#REF!</f>
        <v>#REF!</v>
      </c>
      <c r="EU586" t="e">
        <f>#REF!</f>
        <v>#REF!</v>
      </c>
      <c r="EY586" s="28"/>
      <c r="EZ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GG586" s="1"/>
      <c r="GK586" s="64" t="e">
        <f>(DEGREES(ACOS((GJ583*GM583+GJ584*GM584+GJ585*GM585)/((SQRT(GJ583^2+GJ584^2+GJ585^2))*(SQRT(GM583^2+GM584^2+GM585^2))))))</f>
        <v>#VALUE!</v>
      </c>
    </row>
    <row r="587" spans="1:197" x14ac:dyDescent="0.2">
      <c r="A587" s="17">
        <f t="shared" si="868"/>
        <v>25</v>
      </c>
      <c r="B587" s="17">
        <f t="shared" si="868"/>
        <v>-30</v>
      </c>
      <c r="C587" s="17">
        <f t="shared" si="868"/>
        <v>270.8</v>
      </c>
      <c r="E587" s="5" t="s">
        <v>4</v>
      </c>
      <c r="F587" s="6" t="s">
        <v>5</v>
      </c>
      <c r="G587" s="7" t="s">
        <v>6</v>
      </c>
      <c r="H587" s="8" t="s">
        <v>1</v>
      </c>
      <c r="I587">
        <v>4</v>
      </c>
      <c r="J587" s="9" t="s">
        <v>7</v>
      </c>
      <c r="K587">
        <v>4</v>
      </c>
      <c r="L587" s="10"/>
      <c r="M587" s="17">
        <f>A575</f>
        <v>140</v>
      </c>
      <c r="N587" s="17">
        <f>B575</f>
        <v>15</v>
      </c>
      <c r="O587" s="17">
        <f>C575</f>
        <v>151.4</v>
      </c>
      <c r="P587" s="1"/>
      <c r="Q587" s="61">
        <f t="array" ref="Q587:Q589">MMULT(AI587:AK589,AG587:AG589)</f>
        <v>0.90811206057892435</v>
      </c>
      <c r="R587" s="13"/>
      <c r="S587" s="17">
        <v>1</v>
      </c>
      <c r="T587">
        <v>0</v>
      </c>
      <c r="V587" s="73">
        <f>(T587^2)*(1-COS(RADIANS(O587+45)))+(COS(RADIANS(O587+45)))</f>
        <v>-0.95931397454005762</v>
      </c>
      <c r="W587" s="73">
        <f>(T587*T588)*(1-COS(RADIANS(O587+45)))-T589*(SIN(RADIANS(O587+45)))</f>
        <v>0.28234145684287631</v>
      </c>
      <c r="X587" s="73">
        <f>(T587*T589)*(1-COS(RADIANS(O587+45)))+T588*(SIN(RADIANS(O587+45)))</f>
        <v>0</v>
      </c>
      <c r="Y587" s="10"/>
      <c r="Z587">
        <f t="array" ref="Z587:Z589">MMULT(V587:X589,S587:S589)</f>
        <v>-0.95931397454005762</v>
      </c>
      <c r="AA587" s="23">
        <f>COS(RADIANS('[1]Biaxial Input'!$F$21))</f>
        <v>-0.9975640502598242</v>
      </c>
      <c r="AC587" s="30">
        <f>(AA587^2)*(1-COS(RADIANS(N587)))+(COS(RADIANS(N587)))</f>
        <v>0.99983419624187875</v>
      </c>
      <c r="AD587" s="30">
        <f>(AA587*AA588)*(1-COS(RADIANS(N587)))-AA589*(SIN(RADIANS(N587)))</f>
        <v>-2.3711042090011594E-3</v>
      </c>
      <c r="AE587" s="30">
        <f>(AA587*AA589)*(1-COS(RADIANS(N587)))+AA588*(SIN(RADIANS(N587)))</f>
        <v>1.8054303924173627E-2</v>
      </c>
      <c r="AG587">
        <f t="array" ref="AG587:AG589">MMULT(AC587:AE589,Z587:Z589)</f>
        <v>-0.95848545566116505</v>
      </c>
      <c r="AI587" s="28">
        <f>(T587^2)*(1-COS(RADIANS(M587)))+(COS(RADIANS(M587)))</f>
        <v>-0.7660444431189779</v>
      </c>
      <c r="AJ587" s="28">
        <f>(T587*T588)*(1-COS(RADIANS(M587)))-T589*(SIN(RADIANS(M587)))</f>
        <v>-0.64278760968653947</v>
      </c>
      <c r="AK587" s="28">
        <f>(T587*T589)*(1-COS(RADIANS(M587)))+T588*(SIN(RADIANS(M587)))</f>
        <v>0</v>
      </c>
      <c r="AM587" s="61">
        <f t="array" ref="AM587:AM589">MMULT(AI587:AK589,AW587:AW589)</f>
        <v>-0.37816365223527337</v>
      </c>
      <c r="AN587" s="13"/>
      <c r="AO587" s="17">
        <v>1</v>
      </c>
      <c r="AP587">
        <v>0</v>
      </c>
      <c r="AR587" s="73">
        <f>(T587^2)*(1-COS(RADIANS(O587-45)))+(COS(RADIANS(O587-45)))</f>
        <v>-0.28234145684287654</v>
      </c>
      <c r="AS587" s="73">
        <f>(T587*T588)*(1-COS(RADIANS(O587-45)))-T589*(SIN(RADIANS(O587-45)))</f>
        <v>-0.95931397454005751</v>
      </c>
      <c r="AT587" s="73">
        <f>(T587*T589)*(1-COS(RADIANS(O587-45)))+T588*(SIN(RADIANS(O587-45)))</f>
        <v>0</v>
      </c>
      <c r="AU587" s="10"/>
      <c r="AV587">
        <f t="array" ref="AV587:AV589">MMULT(AR587:AT589,S587:S589)</f>
        <v>-0.28234145684287654</v>
      </c>
      <c r="AW587" s="1">
        <f t="array" ref="AW587:AW589">MMULT(AC587:AE589,AV587:AV589)</f>
        <v>-0.28456927697104412</v>
      </c>
      <c r="BV587" s="17">
        <f t="shared" si="881"/>
        <v>120</v>
      </c>
      <c r="BW587" s="17">
        <f t="shared" si="881"/>
        <v>45</v>
      </c>
      <c r="BX587" s="17">
        <f t="shared" si="881"/>
        <v>167.8</v>
      </c>
      <c r="CS587" s="15"/>
      <c r="CW587" s="28"/>
      <c r="CX587" s="1"/>
      <c r="CY587" s="82" t="s">
        <v>148</v>
      </c>
      <c r="CZ587" s="13"/>
      <c r="DB587" s="10"/>
      <c r="DC587" s="10"/>
      <c r="DD587" s="10"/>
      <c r="DE587" s="10"/>
      <c r="DF587" s="10"/>
      <c r="DG587" s="10"/>
      <c r="DH587" s="80"/>
      <c r="DI587" s="23" t="s">
        <v>149</v>
      </c>
      <c r="DM587" s="1"/>
      <c r="DO587" s="80"/>
      <c r="DS587" s="13"/>
      <c r="DT587" s="81"/>
      <c r="DU587" s="82" t="s">
        <v>150</v>
      </c>
      <c r="DW587" s="13"/>
      <c r="DX587" s="13"/>
      <c r="EA587" s="1"/>
      <c r="EE587" s="1"/>
      <c r="ER587">
        <f t="shared" si="893"/>
        <v>-9.8670839279614439E-2</v>
      </c>
      <c r="ES587">
        <f t="shared" si="893"/>
        <v>-0.32743703463395935</v>
      </c>
      <c r="ET587" t="e">
        <f>#REF!</f>
        <v>#REF!</v>
      </c>
      <c r="EU587" t="e">
        <f>#REF!</f>
        <v>#REF!</v>
      </c>
      <c r="EY587" s="28"/>
      <c r="EZ587" s="10"/>
      <c r="FA587" s="82" t="s">
        <v>148</v>
      </c>
      <c r="FB587" s="13"/>
      <c r="FD587" s="10"/>
      <c r="FE587" s="10"/>
      <c r="FF587" s="10"/>
      <c r="FG587" s="10"/>
      <c r="FH587" s="10"/>
      <c r="FI587" s="10"/>
      <c r="FJ587" s="80"/>
      <c r="FK587" s="23" t="s">
        <v>149</v>
      </c>
      <c r="FO587" s="1"/>
      <c r="FQ587" s="80"/>
      <c r="FU587" s="13"/>
      <c r="FV587" s="81"/>
      <c r="FW587" s="82" t="s">
        <v>150</v>
      </c>
      <c r="FY587" s="13"/>
      <c r="FZ587" s="13"/>
      <c r="GC587" s="1"/>
      <c r="GG587" s="1"/>
      <c r="GK587" s="13"/>
    </row>
    <row r="588" spans="1:197" x14ac:dyDescent="0.2">
      <c r="A588" s="17">
        <f t="shared" si="868"/>
        <v>40</v>
      </c>
      <c r="B588" s="17">
        <f t="shared" si="868"/>
        <v>-40</v>
      </c>
      <c r="C588" s="17">
        <f t="shared" si="868"/>
        <v>259.10000000000002</v>
      </c>
      <c r="D588" t="s">
        <v>8</v>
      </c>
      <c r="E588" s="5">
        <f t="shared" ref="E588:F590" si="894">E583</f>
        <v>0.92386056067667077</v>
      </c>
      <c r="F588" s="6">
        <f t="shared" si="894"/>
        <v>-0.87713500826521962</v>
      </c>
      <c r="G588" s="7">
        <f>Q587</f>
        <v>0.90811206057892435</v>
      </c>
      <c r="H588" s="8">
        <f>AM587</f>
        <v>-0.37816365223527337</v>
      </c>
      <c r="J588" s="9">
        <f>((SUMPRODUCT(G588:G590,E588:E590))*(SUMPRODUCT(G588:G590,F588:F590)))-((SUMPRODUCT(H588:H590,E588:E590))*(SUMPRODUCT(H588:H590,F588:F590)))</f>
        <v>-1.5110547193408652E-2</v>
      </c>
      <c r="P588" s="1"/>
      <c r="Q588" s="61">
        <v>-0.40889285039816992</v>
      </c>
      <c r="S588" s="17">
        <v>0</v>
      </c>
      <c r="T588">
        <v>0</v>
      </c>
      <c r="V588" s="73">
        <f>(T587*T588)*(1-COS(RADIANS(O587+45)))+T589*(SIN(RADIANS(O587+45)))</f>
        <v>-0.28234145684287631</v>
      </c>
      <c r="W588" s="73">
        <f>(T588^2)*(1-COS(RADIANS(O587+45)))+(COS(RADIANS(O587+45)))</f>
        <v>-0.95931397454005762</v>
      </c>
      <c r="X588" s="73">
        <f>(T588*T589)*(1-COS(RADIANS(O587+45)))-T587*(SIN(RADIANS(O587+45)))</f>
        <v>0</v>
      </c>
      <c r="Y588" s="10"/>
      <c r="Z588">
        <v>-0.28234145684287631</v>
      </c>
      <c r="AA588" s="23">
        <f>SIN(RADIANS('[1]Biaxial Input'!$F$21))*(COS(RADIANS(0)))</f>
        <v>6.9756473744125524E-2</v>
      </c>
      <c r="AC588" s="30">
        <f>(AA587*AA588)*(1-COS(RADIANS(N587)))+AA589*(SIN(RADIANS(N587)))</f>
        <v>-2.3711042090011594E-3</v>
      </c>
      <c r="AD588" s="30">
        <f>(AA588^2)*(1-COS(RADIANS(N587)))+(COS(RADIANS(N587)))</f>
        <v>0.96609163004718956</v>
      </c>
      <c r="AE588" s="30">
        <f>(AA588*AA589)*(1-COS(RADIANS(N587)))-AA587*(SIN(RADIANS(N587)))</f>
        <v>0.25818857491685071</v>
      </c>
      <c r="AG588">
        <v>-0.27049308486844703</v>
      </c>
      <c r="AI588" s="28">
        <f>(T587*T588)*(1-COS(RADIANS(M587)))+T589*(SIN(RADIANS(M587)))</f>
        <v>0.64278760968653947</v>
      </c>
      <c r="AJ588" s="28">
        <f>(T588^2)*(1-COS(RADIANS(M587)))+(COS(RADIANS(M587)))</f>
        <v>-0.7660444431189779</v>
      </c>
      <c r="AK588" s="28">
        <f>(T588*T589)*(1-COS(RADIANS(M587)))-T587*(SIN(RADIANS(M587)))</f>
        <v>0</v>
      </c>
      <c r="AM588" s="61">
        <v>-0.89338909571622749</v>
      </c>
      <c r="AO588" s="17">
        <v>0</v>
      </c>
      <c r="AP588">
        <v>0</v>
      </c>
      <c r="AR588" s="73">
        <f>(T587*T588)*(1-COS(RADIANS(O587-45)))+T589*(SIN(RADIANS(O587-45)))</f>
        <v>0.95931397454005751</v>
      </c>
      <c r="AS588" s="73">
        <f>(T588^2)*(1-COS(RADIANS(O587-45)))+(COS(RADIANS(O587-45)))</f>
        <v>-0.28234145684287654</v>
      </c>
      <c r="AT588" s="73">
        <f>(T588*T589)*(1-COS(RADIANS(O587-45)))-T587*(SIN(RADIANS(O587-45)))</f>
        <v>0</v>
      </c>
      <c r="AU588" s="10"/>
      <c r="AV588">
        <v>0.95931397454005751</v>
      </c>
      <c r="AW588" s="1">
        <v>0.92745466240714791</v>
      </c>
      <c r="BV588" s="17">
        <f t="shared" si="881"/>
        <v>90</v>
      </c>
      <c r="BW588" s="17">
        <f t="shared" si="881"/>
        <v>50</v>
      </c>
      <c r="BX588" s="17">
        <f t="shared" si="881"/>
        <v>209.4</v>
      </c>
      <c r="BZ588" s="5" t="s">
        <v>4</v>
      </c>
      <c r="CA588" s="6" t="s">
        <v>5</v>
      </c>
      <c r="CB588" s="7" t="s">
        <v>6</v>
      </c>
      <c r="CC588" s="8" t="s">
        <v>1</v>
      </c>
      <c r="CD588">
        <v>3</v>
      </c>
      <c r="CE588" s="9" t="s">
        <v>7</v>
      </c>
      <c r="CG588" s="90" t="s">
        <v>157</v>
      </c>
      <c r="CH588" s="61">
        <f>CE589-((CH590-CE589)/(EY588-CW588))*CW588</f>
        <v>-3.8500870402387486</v>
      </c>
      <c r="CI588" s="10"/>
      <c r="CK588" s="5" t="s">
        <v>4</v>
      </c>
      <c r="CL588" s="6" t="s">
        <v>5</v>
      </c>
      <c r="CM588" s="7" t="s">
        <v>6</v>
      </c>
      <c r="CN588" s="8" t="s">
        <v>1</v>
      </c>
      <c r="CO588" s="10"/>
      <c r="CP588">
        <f t="shared" ref="CP588:CQ590" si="895">BZ589</f>
        <v>0.93180266183863136</v>
      </c>
      <c r="CQ588">
        <f t="shared" si="895"/>
        <v>-0.87956522186239505</v>
      </c>
      <c r="CR588">
        <f>CI592</f>
        <v>0</v>
      </c>
      <c r="CS588">
        <f>CL592</f>
        <v>0</v>
      </c>
      <c r="CU588" s="17">
        <f>CU492</f>
        <v>85</v>
      </c>
      <c r="CV588" s="17">
        <f>CV492</f>
        <v>10</v>
      </c>
      <c r="CW588" s="31">
        <f>CH495</f>
        <v>115.77355769164048</v>
      </c>
      <c r="CX588" s="1"/>
      <c r="CY588" s="61">
        <f t="array" ref="CY588:CY590">MMULT(DQ588:DS590,DO588:DO590)</f>
        <v>-0.40640305374498464</v>
      </c>
      <c r="CZ588" s="13"/>
      <c r="DA588" s="17">
        <v>1</v>
      </c>
      <c r="DB588">
        <v>0</v>
      </c>
      <c r="DD588" s="73">
        <f>(DB588^2)*(1-COS(RADIANS(CW588+45)))+(COS(RADIANS(CW588+45)))</f>
        <v>-0.94422449595833369</v>
      </c>
      <c r="DE588" s="73">
        <f>(DB588*DB589)*(1-COS(RADIANS(CW588+45)))-DB590*(SIN(RADIANS(CW588+45)))</f>
        <v>-0.32930244644130841</v>
      </c>
      <c r="DF588" s="73">
        <f>(DB588*DB590)*(1-COS(RADIANS(CW588+45)))+DB589*(SIN(RADIANS(CW588+45)))</f>
        <v>0</v>
      </c>
      <c r="DG588" s="10"/>
      <c r="DH588">
        <f t="array" ref="DH588:DH590">MMULT(DD588:DF590,DA588:DA590)</f>
        <v>-0.94422449595833369</v>
      </c>
      <c r="DI588" s="23">
        <f>COS(RADIANS('[1]Biaxial Input'!$F$21))</f>
        <v>-0.9975640502598242</v>
      </c>
      <c r="DK588" s="30">
        <f>(DI588^2)*(1-COS(RADIANS(CV588)))+(COS(RADIANS(CV588)))</f>
        <v>0.99992607504832687</v>
      </c>
      <c r="DL588" s="30">
        <f>(DI588*DI589)*(1-COS(RADIANS(CV588)))-DI590*(SIN(RADIANS(CV588)))</f>
        <v>-1.0571760619211149E-3</v>
      </c>
      <c r="DM588" s="30">
        <f>(DI588*DI590)*(1-COS(RADIANS(CV588)))+DI589*(SIN(RADIANS(CV588)))</f>
        <v>1.2113084546138469E-2</v>
      </c>
      <c r="DO588">
        <f t="array" ref="DO588:DO590">MMULT(DK588:DM590,DH588:DH590)</f>
        <v>-0.94450282487161119</v>
      </c>
      <c r="DQ588" s="28">
        <f>(DB588^2)*(1-COS(RADIANS(CU588)))+(COS(RADIANS(CU588)))</f>
        <v>8.7155742747658138E-2</v>
      </c>
      <c r="DR588" s="28">
        <f>(DB588*DB589)*(1-COS(RADIANS(CU588)))-DB590*(SIN(RADIANS(CU588)))</f>
        <v>-0.99619469809174555</v>
      </c>
      <c r="DS588" s="28">
        <f>(DB588*DB590)*(1-COS(RADIANS(CU588)))+DB589*(SIN(RADIANS(CU588)))</f>
        <v>0</v>
      </c>
      <c r="DU588" s="61">
        <f t="array" ref="DU588:DU590">MMULT(DQ588:DS590,EE588:EE590)</f>
        <v>-0.8974523840336418</v>
      </c>
      <c r="DV588" s="13"/>
      <c r="DW588" s="17">
        <v>1</v>
      </c>
      <c r="DX588">
        <v>0</v>
      </c>
      <c r="DZ588" s="73">
        <f>(DB588^2)*(1-COS(RADIANS(CW588-45)))+(COS(RADIANS(CW588-45)))</f>
        <v>0.32930244644130813</v>
      </c>
      <c r="EA588" s="73">
        <f>(DB588*DB589)*(1-COS(RADIANS(CW588-45)))-DB590*(SIN(RADIANS(CW588-45)))</f>
        <v>-0.94422449595833369</v>
      </c>
      <c r="EB588" s="73">
        <f>(DB588*DB590)*(1-COS(RADIANS(CW588-45)))+DB589*(SIN(RADIANS(CW588-45)))</f>
        <v>0</v>
      </c>
      <c r="EC588" s="10"/>
      <c r="ED588">
        <f t="array" ref="ED588:ED590">MMULT(DZ588:EB590,DA588:DA590)</f>
        <v>0.32930244644130813</v>
      </c>
      <c r="EE588" s="1">
        <f t="array" ref="EE588:EE590">MMULT(DK588:DM590,ED588:ED590)</f>
        <v>0.32827989123966239</v>
      </c>
      <c r="EG588">
        <f>CY588+DU588</f>
        <v>-1.3038554377786264</v>
      </c>
      <c r="EH588">
        <f>EG588/(SQRT(EG588^2+EG589^2+EG590^2))</f>
        <v>-0.9219650217402211</v>
      </c>
      <c r="EJ588">
        <f>Q588+AM588</f>
        <v>-1.3022819461143973</v>
      </c>
      <c r="EK588">
        <f>EJ588/(SQRT(EJ588^2+EJ589^2+EJ590^2))</f>
        <v>-0.99322477112303875</v>
      </c>
      <c r="EM588" s="23">
        <f>CY589*DU590-CY590*DU589</f>
        <v>0.17151028044722005</v>
      </c>
      <c r="EO588" s="15">
        <v>3</v>
      </c>
      <c r="EP588" s="9" t="s">
        <v>7</v>
      </c>
      <c r="EW588" s="17">
        <f>CU588</f>
        <v>85</v>
      </c>
      <c r="EX588" s="17">
        <f>CV588</f>
        <v>10</v>
      </c>
      <c r="EY588" s="31">
        <f>1+CW588</f>
        <v>116.77355769164048</v>
      </c>
      <c r="EZ588" s="10"/>
      <c r="FA588" s="61">
        <f t="array" ref="FA588:FA590">MMULT(FS588:FU590,FQ588:FQ590)</f>
        <v>-0.39067845282717739</v>
      </c>
      <c r="FB588" s="13">
        <f>BW589</f>
        <v>-5</v>
      </c>
      <c r="FC588" s="17">
        <v>1</v>
      </c>
      <c r="FD588">
        <v>0</v>
      </c>
      <c r="FF588" s="73">
        <f>(FD588^2)*(1-COS(RADIANS(EY588+45)))+(COS(RADIANS(EY588+45)))</f>
        <v>-0.94982780613023077</v>
      </c>
      <c r="FG588" s="73">
        <f>(FD588*FD589)*(1-COS(RADIANS(EY588+45)))-FD590*(SIN(RADIANS(EY588+45)))</f>
        <v>-0.31277330241219892</v>
      </c>
      <c r="FH588" s="73">
        <f>(FD588*FD590)*(1-COS(RADIANS(EY588+45)))+FD589*(SIN(RADIANS(EY588+45)))</f>
        <v>0</v>
      </c>
      <c r="FI588" s="10"/>
      <c r="FJ588">
        <f t="array" ref="FJ588:FJ590">MMULT(FF588:FH590,FC588:FC590)</f>
        <v>-0.94982780613023077</v>
      </c>
      <c r="FK588" s="23">
        <f>COS(RADIANS(176))</f>
        <v>-0.9975640502598242</v>
      </c>
      <c r="FM588" s="30">
        <f>(FK588^2)*(1-COS(RADIANS(EX588)))+(COS(RADIANS(EX588)))</f>
        <v>0.99992607504832687</v>
      </c>
      <c r="FN588" s="30">
        <f>(FK588*FK589)*(1-COS(RADIANS(EX588)))-FK590*(SIN(RADIANS(EX588)))</f>
        <v>-1.0571760619211149E-3</v>
      </c>
      <c r="FO588" s="30">
        <f>(FK588*FK590)*(1-COS(RADIANS(EX588)))+FK589*(SIN(RADIANS(EX588)))</f>
        <v>1.2113084546138469E-2</v>
      </c>
      <c r="FQ588">
        <f t="array" ref="FQ588:FQ590">MMULT(FM588:FO590,FJ588:FJ590)</f>
        <v>-0.95008824660368296</v>
      </c>
      <c r="FS588" s="28">
        <f>(FD588^2)*(1-COS(RADIANS(EW588)))+(COS(RADIANS(EW588)))</f>
        <v>8.7155742747658138E-2</v>
      </c>
      <c r="FT588" s="28">
        <f>(FD588*FD589)*(1-COS(RADIANS(EW588)))-FD590*(SIN(RADIANS(EW588)))</f>
        <v>-0.99619469809174555</v>
      </c>
      <c r="FU588" s="28">
        <f>(FD588*FD590)*(1-COS(RADIANS(EW588)))+FD589*(SIN(RADIANS(EW588)))</f>
        <v>0</v>
      </c>
      <c r="FW588" s="61">
        <f t="array" ref="FW588:FW590">MMULT(FS588:FU590,GG588:GG590)</f>
        <v>-0.904408408959956</v>
      </c>
      <c r="FX588" s="13">
        <f>BX589</f>
        <v>220.3</v>
      </c>
      <c r="FY588" s="17">
        <v>1</v>
      </c>
      <c r="FZ588">
        <v>0</v>
      </c>
      <c r="GB588" s="73">
        <f>(FD588^2)*(1-COS(RADIANS(EY588-45)))+(COS(RADIANS(EY588-45)))</f>
        <v>0.31277330241219886</v>
      </c>
      <c r="GC588" s="73">
        <f>(FD588*FD589)*(1-COS(RADIANS(EY588-45)))-FD590*(SIN(RADIANS(EY588-45)))</f>
        <v>-0.94982780613023077</v>
      </c>
      <c r="GD588" s="73">
        <f>(FD588*FD590)*(1-COS(RADIANS(EY588-45)))+FD589*(SIN(RADIANS(EY588-45)))</f>
        <v>0</v>
      </c>
      <c r="GE588" s="10"/>
      <c r="GF588">
        <f t="array" ref="GF588:GF590">MMULT(GB588:GD590,FC588:FC590)</f>
        <v>0.31277330241219886</v>
      </c>
      <c r="GG588" s="1">
        <f t="array" ref="GG588:GG590">MMULT(FM588:FO590,GF588:GF590)</f>
        <v>0.31174604544134549</v>
      </c>
      <c r="GI588">
        <f>FA588+FW588</f>
        <v>-1.2950868617871334</v>
      </c>
      <c r="GJ588">
        <f>GI588/(SQRT(GI588^2+GI589^2+GI590^2))</f>
        <v>-0.91576470219528694</v>
      </c>
      <c r="GL588" t="e">
        <f>CH589+DC588</f>
        <v>#VALUE!</v>
      </c>
      <c r="GM588" t="e">
        <f>GL588/(SQRT(GL588^2+GL589^2+GL590^2))</f>
        <v>#VALUE!</v>
      </c>
      <c r="GO588" s="27">
        <f>FA589*FW590-FA590*FW589</f>
        <v>0.17151028044722011</v>
      </c>
    </row>
    <row r="589" spans="1:197" x14ac:dyDescent="0.2">
      <c r="A589" s="17">
        <f t="shared" ref="A589:C590" si="896">A494</f>
        <v>60</v>
      </c>
      <c r="B589" s="17">
        <f t="shared" si="896"/>
        <v>-45</v>
      </c>
      <c r="C589" s="17">
        <f t="shared" si="896"/>
        <v>243.3</v>
      </c>
      <c r="D589" t="s">
        <v>9</v>
      </c>
      <c r="E589" s="5">
        <f t="shared" si="894"/>
        <v>0.36242608885083544</v>
      </c>
      <c r="F589" s="6">
        <f t="shared" si="894"/>
        <v>-0.32798109388891022</v>
      </c>
      <c r="G589" s="7">
        <f t="shared" ref="G589:G590" si="897">Q588</f>
        <v>-0.40889285039816992</v>
      </c>
      <c r="H589" s="8">
        <f t="shared" ref="H589:H590" si="898">AM588</f>
        <v>-0.89338909571622749</v>
      </c>
      <c r="J589" s="10"/>
      <c r="P589" s="1"/>
      <c r="Q589" s="61">
        <v>9.0217084437262896E-2</v>
      </c>
      <c r="S589" s="17">
        <v>0</v>
      </c>
      <c r="T589">
        <v>1</v>
      </c>
      <c r="V589" s="73">
        <f>(T587*T589)*(1-COS(RADIANS(O587+45)))-T588*(SIN(RADIANS(O587+45)))</f>
        <v>0</v>
      </c>
      <c r="W589" s="73">
        <f>(T588*T589)*(1-COS(RADIANS(O587+45)))+T587*(SIN(RADIANS(O587+45)))</f>
        <v>0</v>
      </c>
      <c r="X589" s="73">
        <f>(T589^2)*(1-COS(RADIANS(O587+45)))+(COS(RADIANS(O587+45)))</f>
        <v>1</v>
      </c>
      <c r="Y589" s="10"/>
      <c r="Z589">
        <v>0</v>
      </c>
      <c r="AA589" s="23">
        <f>SIN(RADIANS('[1]Biaxial Input'!$F$21))*SIN(RADIANS(0))</f>
        <v>0</v>
      </c>
      <c r="AC589" s="30">
        <f>(AA587*AA589)*(1-COS(RADIANS(N587)))-AA588*(SIN(RADIANS(N587)))</f>
        <v>-1.8054303924173627E-2</v>
      </c>
      <c r="AD589" s="30">
        <f>(AA588*AA589)*(1-COS(RADIANS(N587)))+AA587*(SIN(RADIANS(N587)))</f>
        <v>-0.25818857491685071</v>
      </c>
      <c r="AE589" s="30">
        <f>(AA589^2)*(1-COS(RADIANS(N587)))+(COS(RADIANS(N587)))</f>
        <v>0.96592582628906831</v>
      </c>
      <c r="AG589">
        <v>9.0217084437262896E-2</v>
      </c>
      <c r="AI589" s="28">
        <f>(T587*T589)*(1-COS(RADIANS(M587)))-T588*(SIN(RADIANS(M587)))</f>
        <v>0</v>
      </c>
      <c r="AJ589" s="28">
        <f>(T588*T589)*(1-COS(RADIANS(M587)))+T587*(SIN(RADIANS(M587)))</f>
        <v>0</v>
      </c>
      <c r="AK589" s="28">
        <f>(T589^2)*(1-COS(RADIANS(M587)))+(COS(RADIANS(M587)))</f>
        <v>1</v>
      </c>
      <c r="AM589" s="61">
        <v>-0.2425864295120822</v>
      </c>
      <c r="AO589" s="17">
        <v>0</v>
      </c>
      <c r="AP589">
        <v>1</v>
      </c>
      <c r="AR589" s="73">
        <f>(T587*T587)*(1-COS(RADIANS(O587-45)))-T587*(SIN(RADIANS(O587-45)))</f>
        <v>0</v>
      </c>
      <c r="AS589" s="73">
        <f>(T588*T589)*(1-COS(RADIANS(O587-45)))+T587*(SIN(RADIANS(O587-45)))</f>
        <v>0</v>
      </c>
      <c r="AT589" s="73">
        <f>(T589^2)*(1-COS(RADIANS(O587-45)))+(COS(RADIANS(O587-45)))</f>
        <v>1</v>
      </c>
      <c r="AU589" s="10"/>
      <c r="AV589">
        <v>0</v>
      </c>
      <c r="AW589" s="1">
        <v>-0.2425864295120822</v>
      </c>
      <c r="BV589" s="17">
        <f t="shared" si="881"/>
        <v>70</v>
      </c>
      <c r="BW589" s="17">
        <f t="shared" si="881"/>
        <v>-5</v>
      </c>
      <c r="BX589" s="17">
        <f t="shared" si="881"/>
        <v>220.3</v>
      </c>
      <c r="BY589" t="s">
        <v>8</v>
      </c>
      <c r="BZ589" s="5">
        <f t="shared" ref="BZ589:CA591" si="899">BZ584</f>
        <v>0.93180266183863136</v>
      </c>
      <c r="CA589" s="6">
        <f t="shared" si="899"/>
        <v>-0.87956522186239505</v>
      </c>
      <c r="CB589" s="7">
        <f>CY588</f>
        <v>-0.40640305374498464</v>
      </c>
      <c r="CC589" s="8">
        <f>DU588</f>
        <v>-0.8974523840336418</v>
      </c>
      <c r="CE589" s="9">
        <f>((SUMPRODUCT(CB589:CB591,BZ589:BZ591))*(SUMPRODUCT(CB589:(CB591),CA589:CA591)))-((SUMPRODUCT(CC589:CC591,BZ589:BZ591))*(SUMPRODUCT(CC589:CC591,CA589:CA591)))</f>
        <v>0</v>
      </c>
      <c r="CG589">
        <v>1</v>
      </c>
      <c r="CH589" t="s">
        <v>161</v>
      </c>
      <c r="CI589" s="67"/>
      <c r="CJ589" s="1" t="s">
        <v>8</v>
      </c>
      <c r="CK589" s="5">
        <f t="shared" ref="CK589:CL591" si="900">BZ589</f>
        <v>0.93180266183863136</v>
      </c>
      <c r="CL589" s="6">
        <f t="shared" si="900"/>
        <v>-0.87956522186239505</v>
      </c>
      <c r="CM589" s="7">
        <f>FA588</f>
        <v>-0.39067845282717739</v>
      </c>
      <c r="CN589" s="8">
        <f>FW588</f>
        <v>-0.904408408959956</v>
      </c>
      <c r="CO589" s="10"/>
      <c r="CP589">
        <f t="shared" si="895"/>
        <v>0.3492962422733713</v>
      </c>
      <c r="CQ589">
        <f t="shared" si="895"/>
        <v>-0.34518112468713447</v>
      </c>
      <c r="CR589">
        <f>CJ592</f>
        <v>0</v>
      </c>
      <c r="CS589">
        <f>CM592</f>
        <v>0</v>
      </c>
      <c r="CW589" s="28"/>
      <c r="CX589" s="1"/>
      <c r="CY589" s="61">
        <v>-0.91255501219685053</v>
      </c>
      <c r="DA589" s="17">
        <v>0</v>
      </c>
      <c r="DB589">
        <v>0</v>
      </c>
      <c r="DD589" s="73">
        <f>(DB588*DB589)*(1-COS(RADIANS(CW588+45)))+DB590*(SIN(RADIANS(CW588+45)))</f>
        <v>0.32930244644130841</v>
      </c>
      <c r="DE589" s="73">
        <f>(DB589^2)*(1-COS(RADIANS(CW588+45)))+(COS(RADIANS(CW588+45)))</f>
        <v>-0.94422449595833369</v>
      </c>
      <c r="DF589" s="73">
        <f>(DB589*DB590)*(1-COS(RADIANS(CW588+45)))-DB588*(SIN(RADIANS(CW588+45)))</f>
        <v>0</v>
      </c>
      <c r="DG589" s="10"/>
      <c r="DH589">
        <v>0.32930244644130841</v>
      </c>
      <c r="DI589" s="23">
        <f>SIN(RADIANS('[1]Biaxial Input'!$F$21))*(COS(RADIANS(0)))</f>
        <v>6.9756473744125524E-2</v>
      </c>
      <c r="DK589" s="30">
        <f>(DI588*DI589)*(1-COS(RADIANS(CV588)))+DI590*(SIN(RADIANS(CV588)))</f>
        <v>-1.0571760619211149E-3</v>
      </c>
      <c r="DL589" s="30">
        <f>(DI589^2)*(1-COS(RADIANS(CV588)))+(COS(RADIANS(CV588)))</f>
        <v>0.98488167796388115</v>
      </c>
      <c r="DM589" s="30">
        <f>(DI589*DI590)*(1-COS(RADIANS(CV588)))-DI588*(SIN(RADIANS(CV588)))</f>
        <v>0.17322517943366056</v>
      </c>
      <c r="DO589">
        <v>0.32532215754293364</v>
      </c>
      <c r="DQ589" s="28">
        <f>(DB588*DB589)*(1-COS(RADIANS(CU588)))+DB590*(SIN(RADIANS(CU588)))</f>
        <v>0.99619469809174555</v>
      </c>
      <c r="DR589" s="28">
        <f>(DB589^2)*(1-COS(RADIANS(CU588)))+(COS(RADIANS(CU588)))</f>
        <v>8.7155742747658138E-2</v>
      </c>
      <c r="DS589" s="28">
        <f>(DB589*DB590)*(1-COS(RADIANS(CU588)))-DB588*(SIN(RADIANS(CU588)))</f>
        <v>0</v>
      </c>
      <c r="DU589" s="61">
        <v>0.40805077675020324</v>
      </c>
      <c r="DW589" s="17">
        <v>0</v>
      </c>
      <c r="DX589">
        <v>0</v>
      </c>
      <c r="DZ589" s="73">
        <f>(DB588*DB589)*(1-COS(RADIANS(CW588-45)))+DB590*(SIN(RADIANS(CW588-45)))</f>
        <v>0.94422449595833369</v>
      </c>
      <c r="EA589" s="73">
        <f>(DB589^2)*(1-COS(RADIANS(CW588-45)))+(COS(RADIANS(CW588-45)))</f>
        <v>0.32930244644130813</v>
      </c>
      <c r="EB589" s="73">
        <f>(DB589*DB590)*(1-COS(RADIANS(CW588-45)))-DB588*(SIN(RADIANS(CW588-45)))</f>
        <v>0</v>
      </c>
      <c r="EC589" s="10"/>
      <c r="ED589">
        <v>0.94422449595833369</v>
      </c>
      <c r="EE589" s="1">
        <v>0.92960127529053382</v>
      </c>
      <c r="EG589">
        <f>CY589+DU589</f>
        <v>-0.50450423544664735</v>
      </c>
      <c r="EH589">
        <f>EG589/(SQRT(EG588^2+EG589^2+EG590^2))</f>
        <v>-0.35673836602165887</v>
      </c>
      <c r="EJ589">
        <f>Q589+AM589</f>
        <v>-0.15236934507481931</v>
      </c>
      <c r="EK589">
        <f>EJ589/(SQRT(EJ588^2+EJ589^2+EJ590^2))</f>
        <v>-0.11620909614822436</v>
      </c>
      <c r="EM589" s="23">
        <f>CY590*DU588-CY588*DU590</f>
        <v>-2.7164559778537233E-2</v>
      </c>
      <c r="EP589" s="9">
        <f>((SUMPRODUCT(CM589:CM591,BZ589:BZ591))*(SUMPRODUCT(CM589:CM591,CA589:CA591)))-((SUMPRODUCT(CN589:CN591,BZ589:BZ591))*(SUMPRODUCT(CN589:CN591,CA589:CA591)))</f>
        <v>3.3255322864771453E-2</v>
      </c>
      <c r="EY589" s="28"/>
      <c r="EZ589" s="10"/>
      <c r="FA589" s="61">
        <v>-0.91953749365132742</v>
      </c>
      <c r="FB589" s="13">
        <f>BW590</f>
        <v>-10</v>
      </c>
      <c r="FC589" s="17">
        <v>0</v>
      </c>
      <c r="FD589">
        <v>0</v>
      </c>
      <c r="FF589" s="73">
        <f>(FD588*FD589)*(1-COS(RADIANS(EY588+45)))+FD590*(SIN(RADIANS(EY588+45)))</f>
        <v>0.31277330241219892</v>
      </c>
      <c r="FG589" s="73">
        <f>(FD589^2)*(1-COS(RADIANS(EY588+45)))+(COS(RADIANS(EY588+45)))</f>
        <v>-0.94982780613023077</v>
      </c>
      <c r="FH589" s="73">
        <f>(FD589*FD590)*(1-COS(RADIANS(EY588+45)))-FD588*(SIN(RADIANS(EY588+45)))</f>
        <v>0</v>
      </c>
      <c r="FI589" s="10"/>
      <c r="FJ589">
        <v>0.31277330241219892</v>
      </c>
      <c r="FK589" s="23">
        <f>SIN(RADIANS(176))*(COS(RADIANS(0)))</f>
        <v>6.9756473744125524E-2</v>
      </c>
      <c r="FM589" s="30">
        <f>(FK588*FK589)*(1-COS(RADIANS(EX588)))+FK590*(SIN(RADIANS(EX588)))</f>
        <v>-1.0571760619211149E-3</v>
      </c>
      <c r="FN589" s="30">
        <f>(FK589^2)*(1-COS(RADIANS(EX588)))+(COS(RADIANS(EX588)))</f>
        <v>0.98488167796388115</v>
      </c>
      <c r="FO589" s="30">
        <f>(FK589*FK590)*(1-COS(RADIANS(EX588)))-FK588*(SIN(RADIANS(EX588)))</f>
        <v>0.17322517943366056</v>
      </c>
      <c r="FQ589">
        <v>0.30904883012161882</v>
      </c>
      <c r="FS589" s="28">
        <f>(FD588*FD589)*(1-COS(RADIANS(EW588)))+FD590*(SIN(RADIANS(EW588)))</f>
        <v>0.99619469809174555</v>
      </c>
      <c r="FT589" s="28">
        <f>(FD589^2)*(1-COS(RADIANS(EW588)))+(COS(RADIANS(EW588)))</f>
        <v>8.7155742747658138E-2</v>
      </c>
      <c r="FU589" s="28">
        <f>(FD589*FD590)*(1-COS(RADIANS(EW588)))-FD588*(SIN(RADIANS(EW588)))</f>
        <v>0</v>
      </c>
      <c r="FW589" s="61">
        <v>0.39206234767122627</v>
      </c>
      <c r="FX589" s="13">
        <f>BX590</f>
        <v>261.8</v>
      </c>
      <c r="FY589" s="17">
        <v>0</v>
      </c>
      <c r="FZ589">
        <v>0</v>
      </c>
      <c r="GB589" s="73">
        <f>(FD588*FD589)*(1-COS(RADIANS(EY588-45)))+FD590*(SIN(RADIANS(EY588-45)))</f>
        <v>0.94982780613023077</v>
      </c>
      <c r="GC589" s="73">
        <f>(FD589^2)*(1-COS(RADIANS(EY588-45)))+(COS(RADIANS(EY588-45)))</f>
        <v>0.31277330241219886</v>
      </c>
      <c r="GD589" s="73">
        <f>(FD589*FD590)*(1-COS(RADIANS(EY588-45)))-FD588*(SIN(RADIANS(EY588-45)))</f>
        <v>0</v>
      </c>
      <c r="GE589" s="10"/>
      <c r="GF589">
        <v>0.94982780613023077</v>
      </c>
      <c r="GG589" s="1">
        <v>0.93513734703017559</v>
      </c>
      <c r="GI589">
        <f>FA589+FW589</f>
        <v>-0.52747514598010115</v>
      </c>
      <c r="GJ589">
        <f>GI589/(SQRT(GI588^2+GI589^2+GI590^2))</f>
        <v>-0.37298125262989357</v>
      </c>
      <c r="GL589">
        <f>CH590+DC589</f>
        <v>3.3255322864771453E-2</v>
      </c>
      <c r="GM589" t="e">
        <f>GL589/(SQRT(GL588^2+GL589^2+GL590^2))</f>
        <v>#VALUE!</v>
      </c>
      <c r="GO589" s="27">
        <f>FA590*FW588-FA588*FW590</f>
        <v>-2.7164559778537239E-2</v>
      </c>
    </row>
    <row r="590" spans="1:197" x14ac:dyDescent="0.2">
      <c r="A590" s="17">
        <f t="shared" si="896"/>
        <v>30</v>
      </c>
      <c r="B590" s="17">
        <f t="shared" si="896"/>
        <v>-50</v>
      </c>
      <c r="C590" s="17">
        <f t="shared" si="896"/>
        <v>268.7</v>
      </c>
      <c r="D590" t="s">
        <v>10</v>
      </c>
      <c r="E590" s="5">
        <f t="shared" si="894"/>
        <v>-0.12299997783119256</v>
      </c>
      <c r="F590" s="6">
        <f t="shared" si="894"/>
        <v>-0.35080276413820755</v>
      </c>
      <c r="G590" s="7">
        <f t="shared" si="897"/>
        <v>9.0217084437262896E-2</v>
      </c>
      <c r="H590" s="8">
        <f t="shared" si="898"/>
        <v>-0.2425864295120822</v>
      </c>
      <c r="J590" s="10"/>
      <c r="P590" s="1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W590" s="1"/>
      <c r="BV590" s="17">
        <f t="shared" si="881"/>
        <v>30</v>
      </c>
      <c r="BW590" s="17">
        <f t="shared" si="881"/>
        <v>-10</v>
      </c>
      <c r="BX590" s="17">
        <f t="shared" si="881"/>
        <v>261.8</v>
      </c>
      <c r="BY590" t="s">
        <v>9</v>
      </c>
      <c r="BZ590" s="5">
        <f t="shared" si="899"/>
        <v>0.3492962422733713</v>
      </c>
      <c r="CA590" s="6">
        <f t="shared" si="899"/>
        <v>-0.34518112468713447</v>
      </c>
      <c r="CB590" s="7">
        <f>CY589</f>
        <v>-0.91255501219685053</v>
      </c>
      <c r="CC590" s="8">
        <f>DU589</f>
        <v>0.40805077675020324</v>
      </c>
      <c r="CE590" s="10"/>
      <c r="CH590">
        <f>((SUMPRODUCT(CM589:CM591,CK589:CK591))*(SUMPRODUCT(CM589:CM591,CL589:CL591)))-((SUMPRODUCT(CN589:CN591,CK589:CK591))*(SUMPRODUCT(CN589:CN591,CL589:CL591)))</f>
        <v>3.3255322864771453E-2</v>
      </c>
      <c r="CI590" s="67"/>
      <c r="CJ590" s="10" t="s">
        <v>9</v>
      </c>
      <c r="CK590" s="5">
        <f t="shared" si="900"/>
        <v>0.3492962422733713</v>
      </c>
      <c r="CL590" s="6">
        <f t="shared" si="900"/>
        <v>-0.34518112468713447</v>
      </c>
      <c r="CM590" s="7">
        <f>FA589</f>
        <v>-0.91953749365132742</v>
      </c>
      <c r="CN590" s="8">
        <f>FW589</f>
        <v>0.39206234767122627</v>
      </c>
      <c r="CP590">
        <f t="shared" si="895"/>
        <v>-9.8670839279614439E-2</v>
      </c>
      <c r="CQ590">
        <f t="shared" si="895"/>
        <v>-0.32743703463395935</v>
      </c>
      <c r="CR590">
        <f>CK592</f>
        <v>0</v>
      </c>
      <c r="CS590">
        <f>CN592</f>
        <v>0</v>
      </c>
      <c r="CW590" s="28"/>
      <c r="CX590" s="1"/>
      <c r="CY590" s="61">
        <v>-4.560600422266077E-2</v>
      </c>
      <c r="DA590" s="17">
        <v>0</v>
      </c>
      <c r="DB590">
        <v>1</v>
      </c>
      <c r="DD590" s="73">
        <f>(DB588*DB590)*(1-COS(RADIANS(CW588+45)))-DB589*(SIN(RADIANS(CW588+45)))</f>
        <v>0</v>
      </c>
      <c r="DE590" s="73">
        <f>(DB589*DB590)*(1-COS(RADIANS(CW588+45)))+DB588*(SIN(RADIANS(CW588+45)))</f>
        <v>0</v>
      </c>
      <c r="DF590" s="73">
        <f>(DB590^2)*(1-COS(RADIANS(CW588+45)))+(COS(RADIANS(CW588+45)))</f>
        <v>1</v>
      </c>
      <c r="DG590" s="10"/>
      <c r="DH590">
        <v>0</v>
      </c>
      <c r="DI590" s="23">
        <f>SIN(RADIANS('[1]Biaxial Input'!$F$21))*SIN(RADIANS(0))</f>
        <v>0</v>
      </c>
      <c r="DK590" s="30">
        <f>(DI588*DI590)*(1-COS(RADIANS(CV588)))-DI589*(SIN(RADIANS(CV588)))</f>
        <v>-1.2113084546138469E-2</v>
      </c>
      <c r="DL590" s="30">
        <f>(DI589*DI590)*(1-COS(RADIANS(CV588)))+DI588*(SIN(RADIANS(CV588)))</f>
        <v>-0.17322517943366056</v>
      </c>
      <c r="DM590" s="30">
        <f>(DI590^2)*(1-COS(RADIANS(CV588)))+(COS(RADIANS(CV588)))</f>
        <v>0.98480775301220802</v>
      </c>
      <c r="DO590">
        <v>-4.560600422266077E-2</v>
      </c>
      <c r="DQ590" s="28">
        <f>(DB588*DB590)*(1-COS(RADIANS(CU588)))-DB589*(SIN(RADIANS(CU588)))</f>
        <v>0</v>
      </c>
      <c r="DR590" s="28">
        <f>(DB589*DB590)*(1-COS(RADIANS(CU588)))+DB588*(SIN(RADIANS(CU588)))</f>
        <v>0</v>
      </c>
      <c r="DS590" s="28">
        <f>(DB590^2)*(1-COS(RADIANS(CU588)))+(COS(RADIANS(CU588)))</f>
        <v>1</v>
      </c>
      <c r="DU590" s="61">
        <v>-0.16755232611303383</v>
      </c>
      <c r="DW590" s="17">
        <v>0</v>
      </c>
      <c r="DX590">
        <v>1</v>
      </c>
      <c r="DZ590" s="73">
        <f>(DB588*DB588)*(1-COS(RADIANS(CW588-45)))-DB588*(SIN(RADIANS(CW588-45)))</f>
        <v>0</v>
      </c>
      <c r="EA590" s="73">
        <f>(DB589*DB590)*(1-COS(RADIANS(CW588-45)))+DB588*(SIN(RADIANS(CW588-45)))</f>
        <v>0</v>
      </c>
      <c r="EB590" s="73">
        <f>(DB590^2)*(1-COS(RADIANS(CW588-45)))+(COS(RADIANS(CW588-45)))</f>
        <v>1</v>
      </c>
      <c r="EC590" s="10"/>
      <c r="ED590">
        <v>0</v>
      </c>
      <c r="EE590" s="1">
        <v>-0.16755232611303383</v>
      </c>
      <c r="EG590">
        <f>CY590+DU590</f>
        <v>-0.21315833033569459</v>
      </c>
      <c r="EH590">
        <f>EG590/(SQRT(EG588^2+EG589^2+EG590^2))</f>
        <v>-0.15072570084677178</v>
      </c>
      <c r="EJ590">
        <f>Q590+AM590</f>
        <v>0</v>
      </c>
      <c r="EK590">
        <f>EJ590/(SQRT(EJ588^2+EJ589^2+EJ590^2))</f>
        <v>0</v>
      </c>
      <c r="EM590" s="23">
        <f>CY588*DU589-CY589*DU588</f>
        <v>-0.98480775301220813</v>
      </c>
      <c r="ER590">
        <f t="shared" ref="ER590:ES592" si="901">CK589</f>
        <v>0.93180266183863136</v>
      </c>
      <c r="ES590">
        <f t="shared" si="901"/>
        <v>-0.87956522186239505</v>
      </c>
      <c r="ET590" t="e">
        <f>#REF!</f>
        <v>#REF!</v>
      </c>
      <c r="EU590" t="e">
        <f>#REF!</f>
        <v>#REF!</v>
      </c>
      <c r="EY590" s="28"/>
      <c r="EZ590" s="10"/>
      <c r="FA590" s="61">
        <v>-4.2674866912483032E-2</v>
      </c>
      <c r="FB590" s="13">
        <f>BW591</f>
        <v>-15</v>
      </c>
      <c r="FC590" s="17">
        <v>0</v>
      </c>
      <c r="FD590">
        <v>1</v>
      </c>
      <c r="FF590" s="73">
        <f>(FD588*FD590)*(1-COS(RADIANS(EY588+45)))-FD589*(SIN(RADIANS(EY588+45)))</f>
        <v>0</v>
      </c>
      <c r="FG590" s="73">
        <f>(FD589*FD590)*(1-COS(RADIANS(EY588+45)))+FD588*(SIN(RADIANS(EY588+45)))</f>
        <v>0</v>
      </c>
      <c r="FH590" s="73">
        <f>(FD590^2)*(1-COS(RADIANS(EY588+45)))+(COS(RADIANS(EY588+45)))</f>
        <v>1</v>
      </c>
      <c r="FI590" s="10"/>
      <c r="FJ590">
        <v>0</v>
      </c>
      <c r="FK590" s="23">
        <f>SIN(RADIANS(176))*SIN(RADIANS(0))</f>
        <v>0</v>
      </c>
      <c r="FM590" s="30">
        <f>(FK588*FK590)*(1-COS(RADIANS(EX588)))-FK589*(SIN(RADIANS(EX588)))</f>
        <v>-1.2113084546138469E-2</v>
      </c>
      <c r="FN590" s="30">
        <f>(FK589*FK590)*(1-COS(RADIANS(EX588)))+FK588*(SIN(RADIANS(EX588)))</f>
        <v>-0.17322517943366056</v>
      </c>
      <c r="FO590" s="30">
        <f>(FK590^2)*(1-COS(RADIANS(EX588)))+(COS(RADIANS(EX588)))</f>
        <v>0.98480775301220802</v>
      </c>
      <c r="FQ590">
        <v>-4.2674866912483032E-2</v>
      </c>
      <c r="FS590" s="28">
        <f>(FD588*FD590)*(1-COS(RADIANS(EW588)))-FD589*(SIN(RADIANS(EW588)))</f>
        <v>0</v>
      </c>
      <c r="FT590" s="28">
        <f>(FD589*FD590)*(1-COS(RADIANS(EW588)))+FD588*(SIN(RADIANS(EW588)))</f>
        <v>0</v>
      </c>
      <c r="FU590" s="28">
        <f>(FD590^2)*(1-COS(RADIANS(EW588)))+(COS(RADIANS(EW588)))</f>
        <v>1</v>
      </c>
      <c r="FW590" s="61">
        <v>-0.1683227416038833</v>
      </c>
      <c r="FX590" s="13">
        <f>BX591</f>
        <v>293.89999999999998</v>
      </c>
      <c r="FY590" s="17">
        <v>0</v>
      </c>
      <c r="FZ590">
        <v>1</v>
      </c>
      <c r="GB590" s="73">
        <f>(FD588*FD588)*(1-COS(RADIANS(EY588-45)))-FD588*(SIN(RADIANS(EY588-45)))</f>
        <v>0</v>
      </c>
      <c r="GC590" s="73">
        <f>(FD589*FD590)*(1-COS(RADIANS(EY588-45)))+FD588*(SIN(RADIANS(EY588-45)))</f>
        <v>0</v>
      </c>
      <c r="GD590" s="73">
        <f>(FD590^2)*(1-COS(RADIANS(EY588-45)))+(COS(RADIANS(EY588-45)))</f>
        <v>1</v>
      </c>
      <c r="GE590" s="10"/>
      <c r="GF590">
        <v>0</v>
      </c>
      <c r="GG590" s="1">
        <v>-0.1683227416038833</v>
      </c>
      <c r="GI590">
        <f>FA590+FW590</f>
        <v>-0.21099760851636634</v>
      </c>
      <c r="GJ590">
        <f>GI590/(SQRT(GI588^2+GI589^2+GI590^2))</f>
        <v>-0.14919783979606707</v>
      </c>
      <c r="GL590" t="e">
        <f>#REF!+DC590</f>
        <v>#REF!</v>
      </c>
      <c r="GM590" t="e">
        <f>GL590/(SQRT(GL588^2+GL589^2+GL590^2))</f>
        <v>#REF!</v>
      </c>
      <c r="GO590" s="27">
        <f>FA588*FW589-FA589*FW588</f>
        <v>-0.98480775301220824</v>
      </c>
    </row>
    <row r="591" spans="1:197" x14ac:dyDescent="0.2">
      <c r="A591" s="1"/>
      <c r="J591" s="10"/>
      <c r="Q591" s="82" t="s">
        <v>148</v>
      </c>
      <c r="R591" s="13"/>
      <c r="T591" s="10"/>
      <c r="U591" s="10"/>
      <c r="V591" s="10"/>
      <c r="W591" s="10"/>
      <c r="X591" s="10"/>
      <c r="Y591" s="10"/>
      <c r="Z591" s="80"/>
      <c r="AA591" s="23" t="s">
        <v>149</v>
      </c>
      <c r="AE591" s="1"/>
      <c r="AG591" s="80"/>
      <c r="AK591" s="13"/>
      <c r="AL591" s="81"/>
      <c r="AM591" s="82" t="s">
        <v>150</v>
      </c>
      <c r="AO591" s="13"/>
      <c r="AP591" s="13"/>
      <c r="AS591" s="1"/>
      <c r="AW591" s="1"/>
      <c r="BV591" s="17">
        <f t="shared" si="881"/>
        <v>0</v>
      </c>
      <c r="BW591" s="17">
        <f t="shared" si="881"/>
        <v>-15</v>
      </c>
      <c r="BX591" s="17">
        <f t="shared" si="881"/>
        <v>293.89999999999998</v>
      </c>
      <c r="BY591" t="s">
        <v>10</v>
      </c>
      <c r="BZ591" s="5">
        <f t="shared" si="899"/>
        <v>-9.8670839279614439E-2</v>
      </c>
      <c r="CA591" s="6">
        <f t="shared" si="899"/>
        <v>-0.32743703463395935</v>
      </c>
      <c r="CB591" s="7">
        <f>CY590</f>
        <v>-4.560600422266077E-2</v>
      </c>
      <c r="CC591" s="8">
        <f>DU590</f>
        <v>-0.16755232611303383</v>
      </c>
      <c r="CE591" s="10"/>
      <c r="CG591" s="10" t="s">
        <v>160</v>
      </c>
      <c r="CH591" s="10">
        <f>-CH588*((EY588-CW588)/(CH590-CE589))</f>
        <v>115.77355769164048</v>
      </c>
      <c r="CI591" s="67"/>
      <c r="CJ591" s="10" t="s">
        <v>10</v>
      </c>
      <c r="CK591" s="5">
        <f t="shared" si="900"/>
        <v>-9.8670839279614439E-2</v>
      </c>
      <c r="CL591" s="6">
        <f t="shared" si="900"/>
        <v>-0.32743703463395935</v>
      </c>
      <c r="CM591" s="7">
        <f>FA590</f>
        <v>-4.2674866912483032E-2</v>
      </c>
      <c r="CN591" s="8">
        <f>FW590</f>
        <v>-0.1683227416038833</v>
      </c>
      <c r="CW591" s="28"/>
      <c r="CX591" s="1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EE591" s="1"/>
      <c r="EI591" s="64">
        <f>(DEGREES(ACOS((EH588*EK588+EH589*EK589+EH590*EK590)/((SQRT(EH588^2+EH589^2+EH590^2))*(SQRT(EK588^2+EK589^2+EK590^2))))))</f>
        <v>16.82867187523156</v>
      </c>
      <c r="ER591">
        <f t="shared" si="901"/>
        <v>0.3492962422733713</v>
      </c>
      <c r="ES591">
        <f t="shared" si="901"/>
        <v>-0.34518112468713447</v>
      </c>
      <c r="ET591" t="e">
        <f>#REF!</f>
        <v>#REF!</v>
      </c>
      <c r="EU591" t="e">
        <f>#REF!</f>
        <v>#REF!</v>
      </c>
      <c r="EY591" s="28"/>
      <c r="EZ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GG591" s="1"/>
      <c r="GK591" s="64" t="e">
        <f>(DEGREES(ACOS((GJ588*GM588+GJ589*GM589+GJ590*GM590)/((SQRT(GJ588^2+GJ589^2+GJ590^2))*(SQRT(GM588^2+GM589^2+GM590^2))))))</f>
        <v>#VALUE!</v>
      </c>
    </row>
    <row r="592" spans="1:197" x14ac:dyDescent="0.2">
      <c r="A592" s="1"/>
      <c r="E592" s="5" t="s">
        <v>4</v>
      </c>
      <c r="F592" s="6" t="s">
        <v>5</v>
      </c>
      <c r="G592" s="7" t="s">
        <v>6</v>
      </c>
      <c r="H592" s="8" t="s">
        <v>1</v>
      </c>
      <c r="I592">
        <v>5</v>
      </c>
      <c r="J592" s="9" t="s">
        <v>7</v>
      </c>
      <c r="K592">
        <v>5</v>
      </c>
      <c r="L592" s="10"/>
      <c r="M592" s="17">
        <f>A576</f>
        <v>90</v>
      </c>
      <c r="N592" s="17">
        <f>B576</f>
        <v>20</v>
      </c>
      <c r="O592" s="17">
        <f>C576</f>
        <v>201.2</v>
      </c>
      <c r="Q592" s="61">
        <f t="array" ref="Q592:Q594">MMULT(AI592:AK594,AG592:AG594)</f>
        <v>0.85835583531131898</v>
      </c>
      <c r="R592" s="13"/>
      <c r="S592" s="17">
        <v>1</v>
      </c>
      <c r="T592">
        <v>0</v>
      </c>
      <c r="V592" s="73">
        <f>(T592^2)*(1-COS(RADIANS(O592+45)))+(COS(RADIANS(O592+45)))</f>
        <v>-0.40354529635239011</v>
      </c>
      <c r="W592" s="73">
        <f>(T592*T593)*(1-COS(RADIANS(O592+45)))-T594*(SIN(RADIANS(O592+45)))</f>
        <v>0.91495966784982474</v>
      </c>
      <c r="X592" s="73">
        <f>(T592*T594)*(1-COS(RADIANS(O592+45)))+T593*(SIN(RADIANS(O592+45)))</f>
        <v>0</v>
      </c>
      <c r="Y592" s="10"/>
      <c r="Z592">
        <f t="array" ref="Z592:Z594">MMULT(V592:X594,S592:S594)</f>
        <v>-0.40354529635239011</v>
      </c>
      <c r="AA592" s="23">
        <f>COS(RADIANS('[1]Biaxial Input'!$F$21))</f>
        <v>-0.9975640502598242</v>
      </c>
      <c r="AC592" s="30">
        <f>(AA592^2)*(1-COS(RADIANS(N592)))+(COS(RADIANS(N592)))</f>
        <v>0.99970654636555623</v>
      </c>
      <c r="AD592" s="30">
        <f>(AA592*AA593)*(1-COS(RADIANS(N592)))-AA594*(SIN(RADIANS(N592)))</f>
        <v>-4.1965824879998722E-3</v>
      </c>
      <c r="AE592" s="30">
        <f>(AA592*AA594)*(1-COS(RADIANS(N592)))+AA593*(SIN(RADIANS(N592)))</f>
        <v>2.3858119147859059E-2</v>
      </c>
      <c r="AG592">
        <f t="array" ref="AG592:AG594">MMULT(AC592:AE594,Z592:Z594)</f>
        <v>-0.3995871707991881</v>
      </c>
      <c r="AI592" s="28">
        <f>(T592^2)*(1-COS(RADIANS(M592)))+(COS(RADIANS(M592)))</f>
        <v>6.1257422745431001E-17</v>
      </c>
      <c r="AJ592" s="28">
        <f>(T592*T593)*(1-COS(RADIANS(M592)))-T594*(SIN(RADIANS(M592)))</f>
        <v>-1</v>
      </c>
      <c r="AK592" s="28">
        <f>(T592*T594)*(1-COS(RADIANS(M592)))+T593*(SIN(RADIANS(M592)))</f>
        <v>0</v>
      </c>
      <c r="AM592" s="61">
        <f t="array" ref="AM592:AM594">MMULT(AI592:AK594,AW592:AW594)</f>
        <v>-0.3831666626884056</v>
      </c>
      <c r="AN592" s="13"/>
      <c r="AO592" s="17">
        <v>1</v>
      </c>
      <c r="AP592">
        <v>0</v>
      </c>
      <c r="AR592" s="73">
        <f>(T592^2)*(1-COS(RADIANS(O592-45)))+(COS(RADIANS(O592-45)))</f>
        <v>-0.91495966784982474</v>
      </c>
      <c r="AS592" s="73">
        <f>(T592*T593)*(1-COS(RADIANS(O592-45)))-T594*(SIN(RADIANS(O592-45)))</f>
        <v>-0.40354529635239006</v>
      </c>
      <c r="AT592" s="73">
        <f>(T592*T594)*(1-COS(RADIANS(O592-45)))+T593*(SIN(RADIANS(O592-45)))</f>
        <v>0</v>
      </c>
      <c r="AU592" s="10"/>
      <c r="AV592">
        <f t="array" ref="AV592:AV594">MMULT(AR592:AT594,S592:S594)</f>
        <v>-0.91495966784982474</v>
      </c>
      <c r="AW592" s="1">
        <f t="array" ref="AW592:AW594">MMULT(AC592:AE594,AV592:AV594)</f>
        <v>-0.91638468073371182</v>
      </c>
      <c r="BV592" s="17">
        <f t="shared" si="881"/>
        <v>10</v>
      </c>
      <c r="BW592" s="17">
        <f t="shared" si="881"/>
        <v>-20</v>
      </c>
      <c r="BX592" s="17">
        <f t="shared" si="881"/>
        <v>282.7</v>
      </c>
      <c r="CS592" s="15"/>
      <c r="CW592" s="28"/>
      <c r="CX592" s="1"/>
      <c r="CY592" s="82" t="s">
        <v>148</v>
      </c>
      <c r="CZ592" s="13"/>
      <c r="DB592" s="10"/>
      <c r="DC592" s="10"/>
      <c r="DD592" s="10"/>
      <c r="DE592" s="10"/>
      <c r="DF592" s="10"/>
      <c r="DG592" s="10"/>
      <c r="DH592" s="80"/>
      <c r="DI592" s="23" t="s">
        <v>149</v>
      </c>
      <c r="DM592" s="1"/>
      <c r="DO592" s="80"/>
      <c r="DS592" s="13"/>
      <c r="DT592" s="81"/>
      <c r="DU592" s="82" t="s">
        <v>150</v>
      </c>
      <c r="DW592" s="13"/>
      <c r="DX592" s="13"/>
      <c r="EA592" s="1"/>
      <c r="EE592" s="1"/>
      <c r="EI592" s="13"/>
      <c r="ER592">
        <f t="shared" si="901"/>
        <v>-9.8670839279614439E-2</v>
      </c>
      <c r="ES592">
        <f t="shared" si="901"/>
        <v>-0.32743703463395935</v>
      </c>
      <c r="ET592" t="e">
        <f>#REF!</f>
        <v>#REF!</v>
      </c>
      <c r="EU592" t="e">
        <f>#REF!</f>
        <v>#REF!</v>
      </c>
      <c r="EY592" s="28"/>
      <c r="EZ592" s="10"/>
      <c r="FA592" s="82" t="s">
        <v>148</v>
      </c>
      <c r="FB592" s="13"/>
      <c r="FD592" s="10"/>
      <c r="FE592" s="10"/>
      <c r="FF592" s="10"/>
      <c r="FG592" s="10"/>
      <c r="FH592" s="10"/>
      <c r="FI592" s="10"/>
      <c r="FJ592" s="80"/>
      <c r="FK592" s="23" t="s">
        <v>149</v>
      </c>
      <c r="FO592" s="1"/>
      <c r="FQ592" s="80"/>
      <c r="FU592" s="13"/>
      <c r="FV592" s="81"/>
      <c r="FW592" s="82" t="s">
        <v>150</v>
      </c>
      <c r="FY592" s="13"/>
      <c r="FZ592" s="13"/>
      <c r="GC592" s="1"/>
      <c r="GG592" s="1"/>
      <c r="GK592" s="13"/>
    </row>
    <row r="593" spans="1:197" x14ac:dyDescent="0.2">
      <c r="A593" s="1"/>
      <c r="D593" t="s">
        <v>8</v>
      </c>
      <c r="E593" s="5">
        <f t="shared" ref="E593:F595" si="902">E588</f>
        <v>0.92386056067667077</v>
      </c>
      <c r="F593" s="6">
        <f t="shared" si="902"/>
        <v>-0.87713500826521962</v>
      </c>
      <c r="G593" s="7">
        <f>Q592</f>
        <v>0.85835583531131898</v>
      </c>
      <c r="H593" s="8">
        <f>AM592</f>
        <v>-0.3831666626884056</v>
      </c>
      <c r="J593" s="9">
        <f>((SUMPRODUCT(G593:G595,E593:E595))*(SUMPRODUCT(G593:(G595),F593:F595)))-((SUMPRODUCT(H593:H595,E593:E595))*(SUMPRODUCT(H593:H595,F593:F595)))</f>
        <v>7.8925411618705477E-3</v>
      </c>
      <c r="Q593" s="61">
        <v>-0.39958717079918815</v>
      </c>
      <c r="S593" s="17">
        <v>0</v>
      </c>
      <c r="T593">
        <v>0</v>
      </c>
      <c r="V593" s="73">
        <f>(T592*T593)*(1-COS(RADIANS(O592+45)))+T594*(SIN(RADIANS(O592+45)))</f>
        <v>-0.91495966784982474</v>
      </c>
      <c r="W593" s="73">
        <f>(T593^2)*(1-COS(RADIANS(O592+45)))+(COS(RADIANS(O592+45)))</f>
        <v>-0.40354529635239011</v>
      </c>
      <c r="X593" s="73">
        <f>(T593*T594)*(1-COS(RADIANS(O592+45)))-T592*(SIN(RADIANS(O592+45)))</f>
        <v>0</v>
      </c>
      <c r="Y593" s="10"/>
      <c r="Z593">
        <v>-0.91495966784982474</v>
      </c>
      <c r="AA593" s="23">
        <f>SIN(RADIANS('[1]Biaxial Input'!$F$21))*(COS(RADIANS(0)))</f>
        <v>6.9756473744125524E-2</v>
      </c>
      <c r="AC593" s="30">
        <f>(AA592*AA593)*(1-COS(RADIANS(N592)))+AA594*(SIN(RADIANS(N592)))</f>
        <v>-4.1965824879998722E-3</v>
      </c>
      <c r="AD593" s="30">
        <f>(AA593^2)*(1-COS(RADIANS(N592)))+(COS(RADIANS(N592)))</f>
        <v>0.9399860744203522</v>
      </c>
      <c r="AE593" s="30">
        <f>(AA593*AA594)*(1-COS(RADIANS(N592)))-AA592*(SIN(RADIANS(N592)))</f>
        <v>0.34118699944639969</v>
      </c>
      <c r="AG593">
        <v>-0.85835583531131898</v>
      </c>
      <c r="AI593" s="28">
        <f>(T592*T593)*(1-COS(RADIANS(M592)))+T594*(SIN(RADIANS(M592)))</f>
        <v>1</v>
      </c>
      <c r="AJ593" s="28">
        <f>(T593^2)*(1-COS(RADIANS(M592)))+(COS(RADIANS(M592)))</f>
        <v>6.1257422745431001E-17</v>
      </c>
      <c r="AK593" s="28">
        <f>(T593*T594)*(1-COS(RADIANS(M592)))-T592*(SIN(RADIANS(M592)))</f>
        <v>0</v>
      </c>
      <c r="AM593" s="61">
        <v>-0.91638468073371182</v>
      </c>
      <c r="AO593" s="17">
        <v>0</v>
      </c>
      <c r="AP593">
        <v>0</v>
      </c>
      <c r="AR593" s="73">
        <f>(T592*T593)*(1-COS(RADIANS(O592-45)))+T594*(SIN(RADIANS(O592-45)))</f>
        <v>0.40354529635239006</v>
      </c>
      <c r="AS593" s="73">
        <f>(T593^2)*(1-COS(RADIANS(O592-45)))+(COS(RADIANS(O592-45)))</f>
        <v>-0.91495966784982474</v>
      </c>
      <c r="AT593" s="73">
        <f>(T593*T594)*(1-COS(RADIANS(O592-45)))-T592*(SIN(RADIANS(O592-45)))</f>
        <v>0</v>
      </c>
      <c r="AU593" s="10"/>
      <c r="AV593">
        <v>0.40354529635239006</v>
      </c>
      <c r="AW593" s="1">
        <v>0.38316666268840555</v>
      </c>
      <c r="BV593" s="17">
        <f t="shared" si="881"/>
        <v>25</v>
      </c>
      <c r="BW593" s="17">
        <f t="shared" si="881"/>
        <v>-30</v>
      </c>
      <c r="BX593" s="17">
        <f t="shared" si="881"/>
        <v>270.8</v>
      </c>
      <c r="BZ593" s="5" t="s">
        <v>4</v>
      </c>
      <c r="CA593" s="6" t="s">
        <v>5</v>
      </c>
      <c r="CB593" s="7" t="s">
        <v>6</v>
      </c>
      <c r="CC593" s="8" t="s">
        <v>1</v>
      </c>
      <c r="CD593">
        <v>4</v>
      </c>
      <c r="CE593" s="9" t="s">
        <v>7</v>
      </c>
      <c r="CG593" s="90" t="s">
        <v>157</v>
      </c>
      <c r="CH593" s="61">
        <f>CE594-((CH595-CE594)/(EY593-CW593))*CW593</f>
        <v>4.9539141998104315</v>
      </c>
      <c r="CI593" s="10"/>
      <c r="CK593" s="5" t="s">
        <v>4</v>
      </c>
      <c r="CL593" s="6" t="s">
        <v>5</v>
      </c>
      <c r="CM593" s="7" t="s">
        <v>6</v>
      </c>
      <c r="CN593" s="8" t="s">
        <v>1</v>
      </c>
      <c r="CO593" s="10"/>
      <c r="CP593">
        <f t="shared" ref="CP593:CQ595" si="903">BZ594</f>
        <v>0.93180266183863136</v>
      </c>
      <c r="CQ593">
        <f t="shared" si="903"/>
        <v>-0.87956522186239505</v>
      </c>
      <c r="CR593">
        <f>CI597</f>
        <v>0</v>
      </c>
      <c r="CS593">
        <f>CL597</f>
        <v>0</v>
      </c>
      <c r="CU593" s="17">
        <f>CU497</f>
        <v>140</v>
      </c>
      <c r="CV593" s="17">
        <f>CV497</f>
        <v>15</v>
      </c>
      <c r="CW593" s="31">
        <f>CH500</f>
        <v>150.9200837585752</v>
      </c>
      <c r="CX593" s="1"/>
      <c r="CY593" s="61">
        <f t="array" ref="CY593:CY595">MMULT(DQ593:DS595,DO593:DO595)</f>
        <v>0.90491269794133589</v>
      </c>
      <c r="CZ593" s="13"/>
      <c r="DA593" s="17">
        <v>1</v>
      </c>
      <c r="DB593">
        <v>0</v>
      </c>
      <c r="DD593" s="73">
        <f>(DB593^2)*(1-COS(RADIANS(CW593+45)))+(COS(RADIANS(CW593+45)))</f>
        <v>-0.9616452201682868</v>
      </c>
      <c r="DE593" s="73">
        <f>(DB593*DB594)*(1-COS(RADIANS(CW593+45)))-DB595*(SIN(RADIANS(CW593+45)))</f>
        <v>0.27429631883692357</v>
      </c>
      <c r="DF593" s="73">
        <f>(DB593*DB595)*(1-COS(RADIANS(CW593+45)))+DB594*(SIN(RADIANS(CW593+45)))</f>
        <v>0</v>
      </c>
      <c r="DG593" s="10"/>
      <c r="DH593">
        <f t="array" ref="DH593:DH595">MMULT(DD593:DF595,DA593:DA595)</f>
        <v>-0.9616452201682868</v>
      </c>
      <c r="DI593" s="23">
        <f>COS(RADIANS('[1]Biaxial Input'!$F$21))</f>
        <v>-0.9975640502598242</v>
      </c>
      <c r="DK593" s="30">
        <f>(DI593^2)*(1-COS(RADIANS(CV593)))+(COS(RADIANS(CV593)))</f>
        <v>0.99983419624187875</v>
      </c>
      <c r="DL593" s="30">
        <f>(DI593*DI594)*(1-COS(RADIANS(CV593)))-DI595*(SIN(RADIANS(CV593)))</f>
        <v>-2.3711042090011594E-3</v>
      </c>
      <c r="DM593" s="30">
        <f>(DI593*DI595)*(1-COS(RADIANS(CV593)))+DI594*(SIN(RADIANS(CV593)))</f>
        <v>1.8054303924173627E-2</v>
      </c>
      <c r="DO593">
        <f t="array" ref="DO593:DO595">MMULT(DK593:DM595,DH593:DH595)</f>
        <v>-0.96083539062069589</v>
      </c>
      <c r="DQ593" s="28">
        <f>(DB593^2)*(1-COS(RADIANS(CU593)))+(COS(RADIANS(CU593)))</f>
        <v>-0.7660444431189779</v>
      </c>
      <c r="DR593" s="28">
        <f>(DB593*DB594)*(1-COS(RADIANS(CU593)))-DB595*(SIN(RADIANS(CU593)))</f>
        <v>-0.64278760968653947</v>
      </c>
      <c r="DS593" s="28">
        <f>(DB593*DB595)*(1-COS(RADIANS(CU593)))+DB594*(SIN(RADIANS(CU593)))</f>
        <v>0</v>
      </c>
      <c r="DU593" s="61">
        <f t="array" ref="DU593:DU595">MMULT(DQ593:DS595,EE593:EE595)</f>
        <v>-0.38575675178194013</v>
      </c>
      <c r="DV593" s="13"/>
      <c r="DW593" s="17">
        <v>1</v>
      </c>
      <c r="DX593">
        <v>0</v>
      </c>
      <c r="DZ593" s="73">
        <f>(DB593^2)*(1-COS(RADIANS(CW593-45)))+(COS(RADIANS(CW593-45)))</f>
        <v>-0.2742963188369234</v>
      </c>
      <c r="EA593" s="73">
        <f>(DB593*DB594)*(1-COS(RADIANS(CW593-45)))-DB595*(SIN(RADIANS(CW593-45)))</f>
        <v>-0.9616452201682868</v>
      </c>
      <c r="EB593" s="73">
        <f>(DB593*DB595)*(1-COS(RADIANS(CW593-45)))+DB594*(SIN(RADIANS(CW593-45)))</f>
        <v>0</v>
      </c>
      <c r="EC593" s="10"/>
      <c r="ED593">
        <f t="array" ref="ED593:ED595">MMULT(DZ593:EB595,DA593:DA595)</f>
        <v>-0.2742963188369234</v>
      </c>
      <c r="EE593" s="1">
        <f t="array" ref="EE593:EE595">MMULT(DK593:DM595,ED593:ED595)</f>
        <v>-0.27653100050552831</v>
      </c>
      <c r="EG593">
        <f>CY593+DU593</f>
        <v>0.51915594615939575</v>
      </c>
      <c r="EH593">
        <f>EG593/(SQRT(EG593^2+EG594^2+EG595^2))</f>
        <v>0.36709869002262685</v>
      </c>
      <c r="EJ593">
        <f>Q593+AM593</f>
        <v>-1.3159718515329</v>
      </c>
      <c r="EK593">
        <f>EJ593/(SQRT(EJ593^2+EJ594^2+EJ595^2))</f>
        <v>-0.98797486018018599</v>
      </c>
      <c r="EM593" s="23">
        <f>CY594*DU595-CY595*DU594</f>
        <v>0.17979081611467088</v>
      </c>
      <c r="EO593" s="15">
        <v>4</v>
      </c>
      <c r="EP593" s="9" t="s">
        <v>7</v>
      </c>
      <c r="EW593" s="17">
        <f>CU593</f>
        <v>140</v>
      </c>
      <c r="EX593" s="17">
        <f>CV593</f>
        <v>15</v>
      </c>
      <c r="EY593" s="31">
        <f>1+CW593</f>
        <v>151.9200837585752</v>
      </c>
      <c r="EZ593" s="10"/>
      <c r="FA593" s="61">
        <f t="array" ref="FA593:FA595">MMULT(FS593:FU595,FQ593:FQ595)</f>
        <v>0.91150725897242102</v>
      </c>
      <c r="FB593" s="13">
        <f>BW594</f>
        <v>-40</v>
      </c>
      <c r="FC593" s="17">
        <v>1</v>
      </c>
      <c r="FD593">
        <v>0</v>
      </c>
      <c r="FF593" s="73">
        <f>(FD593^2)*(1-COS(RADIANS(EY593+45)))+(COS(RADIANS(EY593+45)))</f>
        <v>-0.95671162610282934</v>
      </c>
      <c r="FG593" s="73">
        <f>(FD593*FD594)*(1-COS(RADIANS(EY593+45)))-FD595*(SIN(RADIANS(EY593+45)))</f>
        <v>0.29103756540982839</v>
      </c>
      <c r="FH593" s="73">
        <f>(FD593*FD595)*(1-COS(RADIANS(EY593+45)))+FD594*(SIN(RADIANS(EY593+45)))</f>
        <v>0</v>
      </c>
      <c r="FI593" s="10"/>
      <c r="FJ593">
        <f t="array" ref="FJ593:FJ595">MMULT(FF593:FH595,FC593:FC595)</f>
        <v>-0.95671162610282934</v>
      </c>
      <c r="FK593" s="23">
        <f>COS(RADIANS(176))</f>
        <v>-0.9975640502598242</v>
      </c>
      <c r="FM593" s="30">
        <f>(FK593^2)*(1-COS(RADIANS(EX593)))+(COS(RADIANS(EX593)))</f>
        <v>0.99983419624187875</v>
      </c>
      <c r="FN593" s="30">
        <f>(FK593*FK594)*(1-COS(RADIANS(EX593)))-FK595*(SIN(RADIANS(EX593)))</f>
        <v>-2.3711042090011594E-3</v>
      </c>
      <c r="FO593" s="30">
        <f>(FK593*FK595)*(1-COS(RADIANS(EX593)))+FK594*(SIN(RADIANS(EX593)))</f>
        <v>1.8054303924173627E-2</v>
      </c>
      <c r="FQ593">
        <f t="array" ref="FQ593:FQ595">MMULT(FM593:FO595,FJ593:FJ595)</f>
        <v>-0.95586291932346257</v>
      </c>
      <c r="FS593" s="28">
        <f>(FD593^2)*(1-COS(RADIANS(EW593)))+(COS(RADIANS(EW593)))</f>
        <v>-0.7660444431189779</v>
      </c>
      <c r="FT593" s="28">
        <f>(FD593*FD594)*(1-COS(RADIANS(EW593)))-FD595*(SIN(RADIANS(EW593)))</f>
        <v>-0.64278760968653947</v>
      </c>
      <c r="FU593" s="28">
        <f>(FD593*FD595)*(1-COS(RADIANS(EW593)))+FD594*(SIN(RADIANS(EW593)))</f>
        <v>0</v>
      </c>
      <c r="FW593" s="61">
        <f t="array" ref="FW593:FW595">MMULT(FS593:FU595,GG593:GG595)</f>
        <v>-0.36990509496545804</v>
      </c>
      <c r="FX593" s="13">
        <f>BX594</f>
        <v>259.10000000000002</v>
      </c>
      <c r="FY593" s="17">
        <v>1</v>
      </c>
      <c r="FZ593">
        <v>0</v>
      </c>
      <c r="GB593" s="73">
        <f>(FD593^2)*(1-COS(RADIANS(EY593-45)))+(COS(RADIANS(EY593-45)))</f>
        <v>-0.29103756540982845</v>
      </c>
      <c r="GC593" s="73">
        <f>(FD593*FD594)*(1-COS(RADIANS(EY593-45)))-FD595*(SIN(RADIANS(EY593-45)))</f>
        <v>-0.95671162610282934</v>
      </c>
      <c r="GD593" s="73">
        <f>(FD593*FD595)*(1-COS(RADIANS(EY593-45)))+FD594*(SIN(RADIANS(EY593-45)))</f>
        <v>0</v>
      </c>
      <c r="GE593" s="10"/>
      <c r="GF593">
        <f t="array" ref="GF593:GF595">MMULT(GB593:GD595,FC593:FC595)</f>
        <v>-0.29103756540982845</v>
      </c>
      <c r="GG593" s="1">
        <f t="array" ref="GG593:GG595">MMULT(FM593:FO595,GF593:GF595)</f>
        <v>-0.29325777325118185</v>
      </c>
      <c r="GI593">
        <f>FA593+FW593</f>
        <v>0.54160216400696304</v>
      </c>
      <c r="GJ593">
        <f>GI593/(SQRT(GI593^2+GI594^2+GI595^2))</f>
        <v>0.38297056287463221</v>
      </c>
      <c r="GL593" t="e">
        <f>CH594+DC593</f>
        <v>#VALUE!</v>
      </c>
      <c r="GM593" t="e">
        <f>GL593/(SQRT(GL593^2+GL594^2+GL595^2))</f>
        <v>#VALUE!</v>
      </c>
      <c r="GO593" s="27">
        <f>FA594*FW595-FA595*FW594</f>
        <v>0.1797908161146709</v>
      </c>
    </row>
    <row r="594" spans="1:197" x14ac:dyDescent="0.2">
      <c r="A594" s="1"/>
      <c r="D594" t="s">
        <v>9</v>
      </c>
      <c r="E594" s="5">
        <f t="shared" si="902"/>
        <v>0.36242608885083544</v>
      </c>
      <c r="F594" s="6">
        <f t="shared" si="902"/>
        <v>-0.32798109388891022</v>
      </c>
      <c r="G594" s="7">
        <f t="shared" ref="G594:G595" si="904">Q593</f>
        <v>-0.39958717079918815</v>
      </c>
      <c r="H594" s="8">
        <f t="shared" ref="H594:H595" si="905">AM593</f>
        <v>-0.91638468073371182</v>
      </c>
      <c r="J594" s="10"/>
      <c r="Q594" s="61">
        <v>0.32180017545008965</v>
      </c>
      <c r="S594" s="17">
        <v>0</v>
      </c>
      <c r="T594">
        <v>1</v>
      </c>
      <c r="V594" s="73">
        <f>(T592*T594)*(1-COS(RADIANS(O592+45)))-T593*(SIN(RADIANS(O592+45)))</f>
        <v>0</v>
      </c>
      <c r="W594" s="73">
        <f>(T593*T594)*(1-COS(RADIANS(O592+45)))+T592*(SIN(RADIANS(O592+45)))</f>
        <v>0</v>
      </c>
      <c r="X594" s="73">
        <f>(T594^2)*(1-COS(RADIANS(O592+45)))+(COS(RADIANS(O592+45)))</f>
        <v>0.99999999999999989</v>
      </c>
      <c r="Y594" s="10"/>
      <c r="Z594">
        <v>0</v>
      </c>
      <c r="AA594" s="23">
        <f>SIN(RADIANS('[1]Biaxial Input'!$F$21))*SIN(RADIANS(0))</f>
        <v>0</v>
      </c>
      <c r="AC594" s="30">
        <f>(AA592*AA594)*(1-COS(RADIANS(N592)))-AA593*(SIN(RADIANS(N592)))</f>
        <v>-2.3858119147859059E-2</v>
      </c>
      <c r="AD594" s="30">
        <f>(AA593*AA594)*(1-COS(RADIANS(N592)))+AA592*(SIN(RADIANS(N592)))</f>
        <v>-0.34118699944639969</v>
      </c>
      <c r="AE594" s="30">
        <f>(AA594^2)*(1-COS(RADIANS(N592)))+(COS(RADIANS(N592)))</f>
        <v>0.93969262078590843</v>
      </c>
      <c r="AG594">
        <v>0.32180017545008965</v>
      </c>
      <c r="AI594" s="28">
        <f>(T592*T594)*(1-COS(RADIANS(M592)))-T593*(SIN(RADIANS(M592)))</f>
        <v>0</v>
      </c>
      <c r="AJ594" s="28">
        <f>(T593*T594)*(1-COS(RADIANS(M592)))+T592*(SIN(RADIANS(M592)))</f>
        <v>0</v>
      </c>
      <c r="AK594" s="28">
        <f>(T594^2)*(1-COS(RADIANS(M592)))+(COS(RADIANS(M592)))</f>
        <v>1</v>
      </c>
      <c r="AM594" s="61">
        <v>-0.11585519203213344</v>
      </c>
      <c r="AO594" s="17">
        <v>0</v>
      </c>
      <c r="AP594">
        <v>1</v>
      </c>
      <c r="AR594" s="73">
        <f>(T592*T592)*(1-COS(RADIANS(O592-45)))-T592*(SIN(RADIANS(O592-45)))</f>
        <v>0</v>
      </c>
      <c r="AS594" s="73">
        <f>(T593*T594)*(1-COS(RADIANS(O592-45)))+T592*(SIN(RADIANS(O592-45)))</f>
        <v>0</v>
      </c>
      <c r="AT594" s="73">
        <f>(T594^2)*(1-COS(RADIANS(O592-45)))+(COS(RADIANS(O592-45)))</f>
        <v>1</v>
      </c>
      <c r="AU594" s="10"/>
      <c r="AV594">
        <v>0</v>
      </c>
      <c r="AW594" s="1">
        <v>-0.11585519203213344</v>
      </c>
      <c r="BV594" s="17">
        <f t="shared" si="881"/>
        <v>40</v>
      </c>
      <c r="BW594" s="17">
        <f t="shared" si="881"/>
        <v>-40</v>
      </c>
      <c r="BX594" s="17">
        <f t="shared" si="881"/>
        <v>259.10000000000002</v>
      </c>
      <c r="BY594" t="s">
        <v>8</v>
      </c>
      <c r="BZ594" s="5">
        <f t="shared" ref="BZ594:CA596" si="906">BZ589</f>
        <v>0.93180266183863136</v>
      </c>
      <c r="CA594" s="6">
        <f t="shared" si="906"/>
        <v>-0.87956522186239505</v>
      </c>
      <c r="CB594" s="7">
        <f>CY593</f>
        <v>0.90491269794133589</v>
      </c>
      <c r="CC594" s="8">
        <f>DU593</f>
        <v>-0.38575675178194013</v>
      </c>
      <c r="CE594" s="9">
        <f>((SUMPRODUCT(CB594:CB596,BZ594:BZ596))*(SUMPRODUCT(CB594:CB596,CA594:CA596)))-((SUMPRODUCT(CC594:CC596,BZ594:BZ596))*(SUMPRODUCT(CC594:CC596,CA594:CA596)))</f>
        <v>-4.9960036108132044E-16</v>
      </c>
      <c r="CG594">
        <v>1</v>
      </c>
      <c r="CH594" t="s">
        <v>161</v>
      </c>
      <c r="CI594" s="67"/>
      <c r="CJ594" s="1" t="s">
        <v>8</v>
      </c>
      <c r="CK594" s="5">
        <f t="shared" ref="CK594:CL596" si="907">BZ594</f>
        <v>0.93180266183863136</v>
      </c>
      <c r="CL594" s="6">
        <f t="shared" si="907"/>
        <v>-0.87956522186239505</v>
      </c>
      <c r="CM594" s="7">
        <f>FA593</f>
        <v>0.91150725897242102</v>
      </c>
      <c r="CN594" s="8">
        <f>FW593</f>
        <v>-0.36990509496545804</v>
      </c>
      <c r="CO594" s="10"/>
      <c r="CP594">
        <f t="shared" si="903"/>
        <v>0.3492962422733713</v>
      </c>
      <c r="CQ594">
        <f t="shared" si="903"/>
        <v>-0.34518112468713447</v>
      </c>
      <c r="CR594">
        <f>CJ597</f>
        <v>0</v>
      </c>
      <c r="CS594">
        <f>CM597</f>
        <v>0</v>
      </c>
      <c r="CW594" s="28"/>
      <c r="CX594" s="1"/>
      <c r="CY594" s="61">
        <v>-0.41636155212364201</v>
      </c>
      <c r="DA594" s="17">
        <v>0</v>
      </c>
      <c r="DB594">
        <v>0</v>
      </c>
      <c r="DD594" s="73">
        <f>(DB593*DB594)*(1-COS(RADIANS(CW593+45)))+DB595*(SIN(RADIANS(CW593+45)))</f>
        <v>-0.27429631883692357</v>
      </c>
      <c r="DE594" s="73">
        <f>(DB594^2)*(1-COS(RADIANS(CW593+45)))+(COS(RADIANS(CW593+45)))</f>
        <v>-0.9616452201682868</v>
      </c>
      <c r="DF594" s="73">
        <f>(DB594*DB595)*(1-COS(RADIANS(CW593+45)))-DB593*(SIN(RADIANS(CW593+45)))</f>
        <v>0</v>
      </c>
      <c r="DG594" s="10"/>
      <c r="DH594">
        <v>-0.27429631883692357</v>
      </c>
      <c r="DI594" s="23">
        <f>SIN(RADIANS('[1]Biaxial Input'!$F$21))*(COS(RADIANS(0)))</f>
        <v>6.9756473744125524E-2</v>
      </c>
      <c r="DK594" s="30">
        <f>(DI593*DI594)*(1-COS(RADIANS(CV593)))+DI595*(SIN(RADIANS(CV593)))</f>
        <v>-2.3711042090011594E-3</v>
      </c>
      <c r="DL594" s="30">
        <f>(DI594^2)*(1-COS(RADIANS(CV593)))+(COS(RADIANS(CV593)))</f>
        <v>0.96609163004718956</v>
      </c>
      <c r="DM594" s="30">
        <f>(DI594*DI595)*(1-COS(RADIANS(CV593)))-DI593*(SIN(RADIANS(CV593)))</f>
        <v>0.25818857491685071</v>
      </c>
      <c r="DO594">
        <v>-0.26271521675200021</v>
      </c>
      <c r="DQ594" s="28">
        <f>(DB593*DB594)*(1-COS(RADIANS(CU593)))+DB595*(SIN(RADIANS(CU593)))</f>
        <v>0.64278760968653947</v>
      </c>
      <c r="DR594" s="28">
        <f>(DB594^2)*(1-COS(RADIANS(CU593)))+(COS(RADIANS(CU593)))</f>
        <v>-0.7660444431189779</v>
      </c>
      <c r="DS594" s="28">
        <f>(DB594*DB595)*(1-COS(RADIANS(CU593)))-DB593*(SIN(RADIANS(CU593)))</f>
        <v>0</v>
      </c>
      <c r="DU594" s="61">
        <v>-0.88993286115559878</v>
      </c>
      <c r="DW594" s="17">
        <v>0</v>
      </c>
      <c r="DX594">
        <v>0</v>
      </c>
      <c r="DZ594" s="73">
        <f>(DB593*DB594)*(1-COS(RADIANS(CW593-45)))+DB595*(SIN(RADIANS(CW593-45)))</f>
        <v>0.9616452201682868</v>
      </c>
      <c r="EA594" s="73">
        <f>(DB594^2)*(1-COS(RADIANS(CW593-45)))+(COS(RADIANS(CW593-45)))</f>
        <v>-0.2742963188369234</v>
      </c>
      <c r="EB594" s="73">
        <f>(DB594*DB595)*(1-COS(RADIANS(CW593-45)))-DB593*(SIN(RADIANS(CW593-45)))</f>
        <v>0</v>
      </c>
      <c r="EC594" s="10"/>
      <c r="ED594">
        <v>0.9616452201682868</v>
      </c>
      <c r="EE594" s="1">
        <v>0.92968778343557634</v>
      </c>
      <c r="EG594">
        <f>CY594+DU594</f>
        <v>-1.3062944132792409</v>
      </c>
      <c r="EH594">
        <f>EG594/(SQRT(EG593^2+EG594^2+EG595^2))</f>
        <v>-0.92368963785585356</v>
      </c>
      <c r="EJ594">
        <f>Q594+AM594</f>
        <v>0.2059449834179562</v>
      </c>
      <c r="EK594">
        <f>EJ594/(SQRT(EJ593^2+EJ594^2+EJ595^2))</f>
        <v>0.15461460361797044</v>
      </c>
      <c r="EM594" s="23">
        <f>CY595*DU593-CY593*DU595</f>
        <v>0.18617884022788755</v>
      </c>
      <c r="EP594" s="9">
        <f>((SUMPRODUCT(CM594:CM596,BZ594:BZ596))*(SUMPRODUCT(CM594:CM596,CA594:CA596)))-((SUMPRODUCT(CN594:CN596,BZ594:BZ596))*(SUMPRODUCT(CN594:CN596,CA594:CA596)))</f>
        <v>-3.2824751195707103E-2</v>
      </c>
      <c r="EY594" s="28"/>
      <c r="EZ594" s="10"/>
      <c r="FA594" s="61">
        <v>-0.40076666824777912</v>
      </c>
      <c r="FB594" s="13">
        <f>BW595</f>
        <v>-45</v>
      </c>
      <c r="FC594" s="17">
        <v>0</v>
      </c>
      <c r="FD594">
        <v>0</v>
      </c>
      <c r="FF594" s="73">
        <f>(FD593*FD594)*(1-COS(RADIANS(EY593+45)))+FD595*(SIN(RADIANS(EY593+45)))</f>
        <v>-0.29103756540982839</v>
      </c>
      <c r="FG594" s="73">
        <f>(FD594^2)*(1-COS(RADIANS(EY593+45)))+(COS(RADIANS(EY593+45)))</f>
        <v>-0.95671162610282934</v>
      </c>
      <c r="FH594" s="73">
        <f>(FD594*FD595)*(1-COS(RADIANS(EY593+45)))-FD593*(SIN(RADIANS(EY593+45)))</f>
        <v>0</v>
      </c>
      <c r="FI594" s="10"/>
      <c r="FJ594">
        <v>-0.29103756540982839</v>
      </c>
      <c r="FK594" s="23">
        <f>SIN(RADIANS(176))*(COS(RADIANS(0)))</f>
        <v>6.9756473744125524E-2</v>
      </c>
      <c r="FM594" s="30">
        <f>(FK593*FK594)*(1-COS(RADIANS(EX593)))+FK595*(SIN(RADIANS(EX593)))</f>
        <v>-2.3711042090011594E-3</v>
      </c>
      <c r="FN594" s="30">
        <f>(FK594^2)*(1-COS(RADIANS(EX593)))+(COS(RADIANS(EX593)))</f>
        <v>0.96609163004718956</v>
      </c>
      <c r="FO594" s="30">
        <f>(FK594*FK595)*(1-COS(RADIANS(EX593)))-FK593*(SIN(RADIANS(EX593)))</f>
        <v>0.25818857491685071</v>
      </c>
      <c r="FQ594">
        <v>-0.27890049300829389</v>
      </c>
      <c r="FS594" s="28">
        <f>(FD593*FD594)*(1-COS(RADIANS(EW593)))+FD595*(SIN(RADIANS(EW593)))</f>
        <v>0.64278760968653947</v>
      </c>
      <c r="FT594" s="28">
        <f>(FD594^2)*(1-COS(RADIANS(EW593)))+(COS(RADIANS(EW593)))</f>
        <v>-0.7660444431189779</v>
      </c>
      <c r="FU594" s="28">
        <f>(FD594*FD595)*(1-COS(RADIANS(EW593)))-FD593*(SIN(RADIANS(EW593)))</f>
        <v>0</v>
      </c>
      <c r="FW594" s="61">
        <v>-0.89706383110287846</v>
      </c>
      <c r="FX594" s="13">
        <f>BX595</f>
        <v>243.3</v>
      </c>
      <c r="FY594" s="17">
        <v>0</v>
      </c>
      <c r="FZ594">
        <v>0</v>
      </c>
      <c r="GB594" s="73">
        <f>(FD593*FD594)*(1-COS(RADIANS(EY593-45)))+FD595*(SIN(RADIANS(EY593-45)))</f>
        <v>0.95671162610282934</v>
      </c>
      <c r="GC594" s="73">
        <f>(FD594^2)*(1-COS(RADIANS(EY593-45)))+(COS(RADIANS(EY593-45)))</f>
        <v>-0.29103756540982845</v>
      </c>
      <c r="GD594" s="73">
        <f>(FD594*FD595)*(1-COS(RADIANS(EY593-45)))-FD593*(SIN(RADIANS(EY593-45)))</f>
        <v>0</v>
      </c>
      <c r="GE594" s="10"/>
      <c r="GF594">
        <v>0.95671162610282934</v>
      </c>
      <c r="GG594" s="1">
        <v>0.92496117474310047</v>
      </c>
      <c r="GI594">
        <f>FA594+FW594</f>
        <v>-1.2978304993506575</v>
      </c>
      <c r="GJ594">
        <f>GI594/(SQRT(GI593^2+GI594^2+GI595^2))</f>
        <v>-0.917704746921573</v>
      </c>
      <c r="GL594">
        <f>CH595+DC594</f>
        <v>-3.2824751195707103E-2</v>
      </c>
      <c r="GM594" t="e">
        <f>GL594/(SQRT(GL593^2+GL594^2+GL595^2))</f>
        <v>#VALUE!</v>
      </c>
      <c r="GO594" s="27">
        <f>FA595*FW593-FA593*FW595</f>
        <v>0.18617884022788755</v>
      </c>
    </row>
    <row r="595" spans="1:197" x14ac:dyDescent="0.2">
      <c r="A595" s="1"/>
      <c r="D595" t="s">
        <v>10</v>
      </c>
      <c r="E595" s="5">
        <f t="shared" si="902"/>
        <v>-0.12299997783119256</v>
      </c>
      <c r="F595" s="6">
        <f t="shared" si="902"/>
        <v>-0.35080276413820755</v>
      </c>
      <c r="G595" s="7">
        <f t="shared" si="904"/>
        <v>0.32180017545008965</v>
      </c>
      <c r="H595" s="8">
        <f t="shared" si="905"/>
        <v>-0.11585519203213344</v>
      </c>
      <c r="J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W595" s="1"/>
      <c r="BV595" s="17">
        <f t="shared" ref="BV595:BX596" si="908">BV499</f>
        <v>60</v>
      </c>
      <c r="BW595" s="17">
        <f t="shared" si="908"/>
        <v>-45</v>
      </c>
      <c r="BX595" s="17">
        <f t="shared" si="908"/>
        <v>243.3</v>
      </c>
      <c r="BY595" t="s">
        <v>9</v>
      </c>
      <c r="BZ595" s="5">
        <f t="shared" si="906"/>
        <v>0.3492962422733713</v>
      </c>
      <c r="CA595" s="6">
        <f t="shared" si="906"/>
        <v>-0.34518112468713447</v>
      </c>
      <c r="CB595" s="7">
        <f>CY594</f>
        <v>-0.41636155212364201</v>
      </c>
      <c r="CC595" s="8">
        <f>DU594</f>
        <v>-0.88993286115559878</v>
      </c>
      <c r="CE595" s="10"/>
      <c r="CH595">
        <f>((SUMPRODUCT(CM594:CM596,CK594:CK596))*(SUMPRODUCT(CM594:CM596,CL594:CL596)))-((SUMPRODUCT(CN594:CN596,CK594:CK596))*(SUMPRODUCT(CN594:CN596,CL594:CL596)))</f>
        <v>-3.2824751195707103E-2</v>
      </c>
      <c r="CI595" s="67"/>
      <c r="CJ595" s="10" t="s">
        <v>9</v>
      </c>
      <c r="CK595" s="5">
        <f t="shared" si="907"/>
        <v>0.3492962422733713</v>
      </c>
      <c r="CL595" s="6">
        <f t="shared" si="907"/>
        <v>-0.34518112468713447</v>
      </c>
      <c r="CM595" s="7">
        <f>FA594</f>
        <v>-0.40076666824777912</v>
      </c>
      <c r="CN595" s="8">
        <f>FW594</f>
        <v>-0.89706383110287846</v>
      </c>
      <c r="CP595">
        <f t="shared" si="903"/>
        <v>-9.8670839279614439E-2</v>
      </c>
      <c r="CQ595">
        <f t="shared" si="903"/>
        <v>-0.32743703463395935</v>
      </c>
      <c r="CR595">
        <f>CK597</f>
        <v>0</v>
      </c>
      <c r="CS595">
        <f>CN597</f>
        <v>0</v>
      </c>
      <c r="CW595" s="28"/>
      <c r="CX595" s="1"/>
      <c r="CY595" s="61">
        <v>8.8182010737590522E-2</v>
      </c>
      <c r="DA595" s="17">
        <v>0</v>
      </c>
      <c r="DB595">
        <v>1</v>
      </c>
      <c r="DD595" s="73">
        <f>(DB593*DB595)*(1-COS(RADIANS(CW593+45)))-DB594*(SIN(RADIANS(CW593+45)))</f>
        <v>0</v>
      </c>
      <c r="DE595" s="73">
        <f>(DB594*DB595)*(1-COS(RADIANS(CW593+45)))+DB593*(SIN(RADIANS(CW593+45)))</f>
        <v>0</v>
      </c>
      <c r="DF595" s="73">
        <f>(DB595^2)*(1-COS(RADIANS(CW593+45)))+(COS(RADIANS(CW593+45)))</f>
        <v>1</v>
      </c>
      <c r="DG595" s="10"/>
      <c r="DH595">
        <v>0</v>
      </c>
      <c r="DI595" s="23">
        <f>SIN(RADIANS('[1]Biaxial Input'!$F$21))*SIN(RADIANS(0))</f>
        <v>0</v>
      </c>
      <c r="DK595" s="30">
        <f>(DI593*DI595)*(1-COS(RADIANS(CV593)))-DI594*(SIN(RADIANS(CV593)))</f>
        <v>-1.8054303924173627E-2</v>
      </c>
      <c r="DL595" s="30">
        <f>(DI594*DI595)*(1-COS(RADIANS(CV593)))+DI593*(SIN(RADIANS(CV593)))</f>
        <v>-0.25818857491685071</v>
      </c>
      <c r="DM595" s="30">
        <f>(DI595^2)*(1-COS(RADIANS(CV593)))+(COS(RADIANS(CV593)))</f>
        <v>0.96592582628906831</v>
      </c>
      <c r="DO595">
        <v>8.8182010737590522E-2</v>
      </c>
      <c r="DQ595" s="28">
        <f>(DB593*DB595)*(1-COS(RADIANS(CU593)))-DB594*(SIN(RADIANS(CU593)))</f>
        <v>0</v>
      </c>
      <c r="DR595" s="28">
        <f>(DB594*DB595)*(1-COS(RADIANS(CU593)))+DB593*(SIN(RADIANS(CU593)))</f>
        <v>0</v>
      </c>
      <c r="DS595" s="28">
        <f>(DB595^2)*(1-COS(RADIANS(CU593)))+(COS(RADIANS(CU593)))</f>
        <v>1</v>
      </c>
      <c r="DU595" s="61">
        <v>-0.24333357986528728</v>
      </c>
      <c r="DW595" s="17">
        <v>0</v>
      </c>
      <c r="DX595">
        <v>1</v>
      </c>
      <c r="DZ595" s="73">
        <f>(DB593*DB593)*(1-COS(RADIANS(CW593-45)))-DB593*(SIN(RADIANS(CW593-45)))</f>
        <v>0</v>
      </c>
      <c r="EA595" s="73">
        <f>(DB594*DB595)*(1-COS(RADIANS(CW593-45)))+DB593*(SIN(RADIANS(CW593-45)))</f>
        <v>0</v>
      </c>
      <c r="EB595" s="73">
        <f>(DB595^2)*(1-COS(RADIANS(CW593-45)))+(COS(RADIANS(CW593-45)))</f>
        <v>1</v>
      </c>
      <c r="EC595" s="10"/>
      <c r="ED595">
        <v>0</v>
      </c>
      <c r="EE595" s="1">
        <v>-0.24333357986528728</v>
      </c>
      <c r="EG595">
        <f>CY595+DU595</f>
        <v>-0.15515156912769676</v>
      </c>
      <c r="EH595">
        <f>EG595/(SQRT(EG593^2+EG594^2+EG595^2))</f>
        <v>-0.10970872664192777</v>
      </c>
      <c r="EJ595">
        <f>Q595+AM595</f>
        <v>0</v>
      </c>
      <c r="EK595">
        <f>EJ595/(SQRT(EJ593^2+EJ594^2+EJ595^2))</f>
        <v>0</v>
      </c>
      <c r="EM595" s="23">
        <f>CY593*DU594-CY594*DU593</f>
        <v>-0.9659258262890682</v>
      </c>
      <c r="ER595">
        <f t="shared" ref="ER595:ES597" si="909">CK594</f>
        <v>0.93180266183863136</v>
      </c>
      <c r="ES595">
        <f t="shared" si="909"/>
        <v>-0.87956522186239505</v>
      </c>
      <c r="ET595" t="e">
        <f>#REF!</f>
        <v>#REF!</v>
      </c>
      <c r="EU595" t="e">
        <f>#REF!</f>
        <v>#REF!</v>
      </c>
      <c r="EY595" s="28"/>
      <c r="EZ595" s="10"/>
      <c r="FA595" s="61">
        <v>9.2415336725884159E-2</v>
      </c>
      <c r="FB595" s="13">
        <f>BW596</f>
        <v>-50</v>
      </c>
      <c r="FC595" s="17">
        <v>0</v>
      </c>
      <c r="FD595">
        <v>1</v>
      </c>
      <c r="FF595" s="73">
        <f>(FD593*FD595)*(1-COS(RADIANS(EY593+45)))-FD594*(SIN(RADIANS(EY593+45)))</f>
        <v>0</v>
      </c>
      <c r="FG595" s="73">
        <f>(FD594*FD595)*(1-COS(RADIANS(EY593+45)))+FD593*(SIN(RADIANS(EY593+45)))</f>
        <v>0</v>
      </c>
      <c r="FH595" s="73">
        <f>(FD595^2)*(1-COS(RADIANS(EY593+45)))+(COS(RADIANS(EY593+45)))</f>
        <v>1</v>
      </c>
      <c r="FI595" s="10"/>
      <c r="FJ595">
        <v>0</v>
      </c>
      <c r="FK595" s="23">
        <f>SIN(RADIANS(176))*SIN(RADIANS(0))</f>
        <v>0</v>
      </c>
      <c r="FM595" s="30">
        <f>(FK593*FK595)*(1-COS(RADIANS(EX593)))-FK594*(SIN(RADIANS(EX593)))</f>
        <v>-1.8054303924173627E-2</v>
      </c>
      <c r="FN595" s="30">
        <f>(FK594*FK595)*(1-COS(RADIANS(EX593)))+FK593*(SIN(RADIANS(EX593)))</f>
        <v>-0.25818857491685071</v>
      </c>
      <c r="FO595" s="30">
        <f>(FK595^2)*(1-COS(RADIANS(EX593)))+(COS(RADIANS(EX593)))</f>
        <v>0.96592582628906831</v>
      </c>
      <c r="FQ595">
        <v>9.2415336725884159E-2</v>
      </c>
      <c r="FS595" s="28">
        <f>(FD593*FD595)*(1-COS(RADIANS(EW593)))-FD594*(SIN(RADIANS(EW593)))</f>
        <v>0</v>
      </c>
      <c r="FT595" s="28">
        <f>(FD594*FD595)*(1-COS(RADIANS(EW593)))+FD593*(SIN(RADIANS(EW593)))</f>
        <v>0</v>
      </c>
      <c r="FU595" s="28">
        <f>(FD595^2)*(1-COS(RADIANS(EW593)))+(COS(RADIANS(EW593)))</f>
        <v>1</v>
      </c>
      <c r="FW595" s="61">
        <v>-0.24175753069061182</v>
      </c>
      <c r="FX595" s="13">
        <f>BX596</f>
        <v>268.7</v>
      </c>
      <c r="FY595" s="17">
        <v>0</v>
      </c>
      <c r="FZ595">
        <v>1</v>
      </c>
      <c r="GB595" s="73">
        <f>(FD593*FD593)*(1-COS(RADIANS(EY593-45)))-FD593*(SIN(RADIANS(EY593-45)))</f>
        <v>0</v>
      </c>
      <c r="GC595" s="73">
        <f>(FD594*FD595)*(1-COS(RADIANS(EY593-45)))+FD593*(SIN(RADIANS(EY593-45)))</f>
        <v>0</v>
      </c>
      <c r="GD595" s="73">
        <f>(FD595^2)*(1-COS(RADIANS(EY593-45)))+(COS(RADIANS(EY593-45)))</f>
        <v>1</v>
      </c>
      <c r="GE595" s="10"/>
      <c r="GF595">
        <v>0</v>
      </c>
      <c r="GG595" s="1">
        <v>-0.24175753069061182</v>
      </c>
      <c r="GI595">
        <f>FA595+FW595</f>
        <v>-0.14934219396472764</v>
      </c>
      <c r="GJ595">
        <f>GI595/(SQRT(GI593^2+GI594^2+GI595^2))</f>
        <v>-0.1056008780697356</v>
      </c>
      <c r="GL595" t="e">
        <f>#REF!+DC595</f>
        <v>#REF!</v>
      </c>
      <c r="GM595" t="e">
        <f>GL595/(SQRT(GL593^2+GL594^2+GL595^2))</f>
        <v>#REF!</v>
      </c>
      <c r="GO595" s="27">
        <f>FA593*FW594-FA594*FW593</f>
        <v>-0.96592582628906853</v>
      </c>
    </row>
    <row r="596" spans="1:197" x14ac:dyDescent="0.2">
      <c r="A596" s="1"/>
      <c r="Q596" s="82" t="s">
        <v>148</v>
      </c>
      <c r="R596" s="13"/>
      <c r="T596" s="10"/>
      <c r="U596" s="10"/>
      <c r="V596" s="10"/>
      <c r="W596" s="10"/>
      <c r="X596" s="10"/>
      <c r="Y596" s="10"/>
      <c r="Z596" s="80"/>
      <c r="AA596" s="23" t="s">
        <v>149</v>
      </c>
      <c r="AE596" s="1"/>
      <c r="AG596" s="80"/>
      <c r="AK596" s="13"/>
      <c r="AL596" s="81"/>
      <c r="AM596" s="82" t="s">
        <v>150</v>
      </c>
      <c r="AO596" s="13"/>
      <c r="AP596" s="13"/>
      <c r="AS596" s="1"/>
      <c r="AW596" s="1"/>
      <c r="BV596" s="17">
        <f t="shared" si="908"/>
        <v>30</v>
      </c>
      <c r="BW596" s="17">
        <f t="shared" si="908"/>
        <v>-50</v>
      </c>
      <c r="BX596" s="17">
        <f t="shared" si="908"/>
        <v>268.7</v>
      </c>
      <c r="BY596" t="s">
        <v>10</v>
      </c>
      <c r="BZ596" s="5">
        <f t="shared" si="906"/>
        <v>-9.8670839279614439E-2</v>
      </c>
      <c r="CA596" s="6">
        <f t="shared" si="906"/>
        <v>-0.32743703463395935</v>
      </c>
      <c r="CB596" s="7">
        <f>CY595</f>
        <v>8.8182010737590522E-2</v>
      </c>
      <c r="CC596" s="8">
        <f>DU595</f>
        <v>-0.24333357986528728</v>
      </c>
      <c r="CE596" s="10"/>
      <c r="CG596" s="10" t="s">
        <v>160</v>
      </c>
      <c r="CH596" s="10">
        <f>-CH593*((EY593-CW593)/(CH595-CE594))</f>
        <v>150.9200837585752</v>
      </c>
      <c r="CI596" s="67"/>
      <c r="CJ596" s="10" t="s">
        <v>10</v>
      </c>
      <c r="CK596" s="5">
        <f t="shared" si="907"/>
        <v>-9.8670839279614439E-2</v>
      </c>
      <c r="CL596" s="6">
        <f t="shared" si="907"/>
        <v>-0.32743703463395935</v>
      </c>
      <c r="CM596" s="7">
        <f>FA595</f>
        <v>9.2415336725884159E-2</v>
      </c>
      <c r="CN596" s="8">
        <f>FW595</f>
        <v>-0.24175753069061182</v>
      </c>
      <c r="CW596" s="28"/>
      <c r="CX596" s="1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EE596" s="1"/>
      <c r="EI596" s="64">
        <f>(DEGREES(ACOS((EH593*EK593+EH594*EK594+EH595*EK595)/((SQRT(EH593^2+EH594^2+EH595^2))*(SQRT(EK593^2+EK594^2+EK595^2))))))</f>
        <v>120.36456133250856</v>
      </c>
      <c r="ER596">
        <f t="shared" si="909"/>
        <v>0.3492962422733713</v>
      </c>
      <c r="ES596">
        <f t="shared" si="909"/>
        <v>-0.34518112468713447</v>
      </c>
      <c r="ET596" t="e">
        <f>#REF!</f>
        <v>#REF!</v>
      </c>
      <c r="EU596" t="e">
        <f>#REF!</f>
        <v>#REF!</v>
      </c>
      <c r="EY596" s="28"/>
      <c r="EZ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GG596" s="1"/>
      <c r="GK596" s="64" t="e">
        <f>(DEGREES(ACOS((GJ593*GM593+GJ594*GM594+GJ595*GM595)/((SQRT(GJ593^2+GJ594^2+GJ595^2))*(SQRT(GM593^2+GM594^2+GM595^2))))))</f>
        <v>#VALUE!</v>
      </c>
    </row>
    <row r="597" spans="1:197" x14ac:dyDescent="0.2">
      <c r="A597" s="1"/>
      <c r="E597" s="5" t="s">
        <v>4</v>
      </c>
      <c r="F597" s="6" t="s">
        <v>5</v>
      </c>
      <c r="G597" s="7" t="s">
        <v>6</v>
      </c>
      <c r="H597" s="8" t="s">
        <v>1</v>
      </c>
      <c r="I597">
        <v>6</v>
      </c>
      <c r="J597" s="9" t="s">
        <v>7</v>
      </c>
      <c r="K597">
        <v>6</v>
      </c>
      <c r="L597" s="10"/>
      <c r="M597" s="17">
        <f>A577</f>
        <v>45</v>
      </c>
      <c r="N597" s="17">
        <f>B577</f>
        <v>25</v>
      </c>
      <c r="O597" s="17">
        <f>C577</f>
        <v>245.2</v>
      </c>
      <c r="Q597" s="61">
        <f t="array" ref="Q597:Q599">MMULT(AI597:AK599,AG597:AG599)</f>
        <v>0.85171162377563892</v>
      </c>
      <c r="R597" s="13"/>
      <c r="S597" s="17">
        <v>1</v>
      </c>
      <c r="T597">
        <v>0</v>
      </c>
      <c r="V597" s="73">
        <f>(T597^2)*(1-COS(RADIANS(O597+45)))+(COS(RADIANS(O597+45)))</f>
        <v>0.3452981989985347</v>
      </c>
      <c r="W597" s="73">
        <f>(T597*T598)*(1-COS(RADIANS(O597+45)))-T599*(SIN(RADIANS(O597+45)))</f>
        <v>0.93849302275955593</v>
      </c>
      <c r="X597" s="73">
        <f>(T597*T599)*(1-COS(RADIANS(O597+45)))+T598*(SIN(RADIANS(O597+45)))</f>
        <v>0</v>
      </c>
      <c r="Y597" s="10"/>
      <c r="Z597">
        <f t="array" ref="Z597:Z599">MMULT(V597:X599,S597:S599)</f>
        <v>0.3452981989985347</v>
      </c>
      <c r="AA597" s="23">
        <f>COS(RADIANS('[1]Biaxial Input'!$F$21))</f>
        <v>-0.9975640502598242</v>
      </c>
      <c r="AC597" s="30">
        <f>(AA597^2)*(1-COS(RADIANS(N597)))+(COS(RADIANS(N597)))</f>
        <v>0.99954409691199531</v>
      </c>
      <c r="AD597" s="30">
        <f>(AA597*AA598)*(1-COS(RADIANS(N597)))-AA599*(SIN(RADIANS(N597)))</f>
        <v>-6.5197179069601558E-3</v>
      </c>
      <c r="AE597" s="30">
        <f>(AA597*AA599)*(1-COS(RADIANS(N597)))+AA598*(SIN(RADIANS(N597)))</f>
        <v>2.948035967890307E-2</v>
      </c>
      <c r="AG597">
        <f t="array" ref="AG597:AG599">MMULT(AC597:AE599,Z597:Z599)</f>
        <v>0.35125948624937142</v>
      </c>
      <c r="AI597" s="28">
        <f>(T597^2)*(1-COS(RADIANS(M597)))+(COS(RADIANS(M597)))</f>
        <v>0.70710678118654757</v>
      </c>
      <c r="AJ597" s="28">
        <f>(T597*T598)*(1-COS(RADIANS(M597)))-T599*(SIN(RADIANS(M597)))</f>
        <v>-0.70710678118654746</v>
      </c>
      <c r="AK597" s="28">
        <f>(T597*T599)*(1-COS(RADIANS(M597)))+T598*(SIN(RADIANS(M597)))</f>
        <v>0</v>
      </c>
      <c r="AM597" s="61">
        <f t="array" ref="AM597:AM599">MMULT(AI597:AK599,AW597:AW599)</f>
        <v>-0.44464907664631426</v>
      </c>
      <c r="AN597" s="13"/>
      <c r="AO597" s="17">
        <v>1</v>
      </c>
      <c r="AP597">
        <v>0</v>
      </c>
      <c r="AR597" s="73">
        <f>(T597^2)*(1-COS(RADIANS(O597-45)))+(COS(RADIANS(O597-45)))</f>
        <v>-0.93849302275955604</v>
      </c>
      <c r="AS597" s="73">
        <f>(T597*T598)*(1-COS(RADIANS(O597-45)))-T599*(SIN(RADIANS(O597-45)))</f>
        <v>0.34529819899853437</v>
      </c>
      <c r="AT597" s="73">
        <f>(T597*T599)*(1-COS(RADIANS(O597-45)))+T598*(SIN(RADIANS(O597-45)))</f>
        <v>0</v>
      </c>
      <c r="AU597" s="10"/>
      <c r="AV597">
        <f t="array" ref="AV597:AV599">MMULT(AR597:AT599,S597:S599)</f>
        <v>-0.93849302275955604</v>
      </c>
      <c r="AW597" s="1">
        <f t="array" ref="AW597:AW599">MMULT(AC597:AE599,AV597:AV599)</f>
        <v>-0.93581391404115721</v>
      </c>
      <c r="BV597" s="1"/>
      <c r="CE597" s="10"/>
      <c r="CS597" s="15"/>
      <c r="CW597" s="28"/>
      <c r="CY597" s="82" t="s">
        <v>148</v>
      </c>
      <c r="CZ597" s="13"/>
      <c r="DB597" s="10"/>
      <c r="DC597" s="10"/>
      <c r="DD597" s="10"/>
      <c r="DE597" s="10"/>
      <c r="DF597" s="10"/>
      <c r="DG597" s="10"/>
      <c r="DH597" s="80"/>
      <c r="DI597" s="23" t="s">
        <v>149</v>
      </c>
      <c r="DM597" s="1"/>
      <c r="DO597" s="80"/>
      <c r="DS597" s="13"/>
      <c r="DT597" s="81"/>
      <c r="DU597" s="82" t="s">
        <v>150</v>
      </c>
      <c r="DW597" s="13"/>
      <c r="DX597" s="13"/>
      <c r="EA597" s="1"/>
      <c r="EE597" s="1"/>
      <c r="ER597">
        <f t="shared" si="909"/>
        <v>-9.8670839279614439E-2</v>
      </c>
      <c r="ES597">
        <f t="shared" si="909"/>
        <v>-0.32743703463395935</v>
      </c>
      <c r="ET597" t="e">
        <f>#REF!</f>
        <v>#REF!</v>
      </c>
      <c r="EU597" t="e">
        <f>#REF!</f>
        <v>#REF!</v>
      </c>
      <c r="EY597" s="28"/>
      <c r="EZ597" s="10"/>
      <c r="FA597" s="82" t="s">
        <v>148</v>
      </c>
      <c r="FB597" s="13"/>
      <c r="FD597" s="10"/>
      <c r="FE597" s="10"/>
      <c r="FF597" s="10"/>
      <c r="FG597" s="10"/>
      <c r="FH597" s="10"/>
      <c r="FI597" s="10"/>
      <c r="FJ597" s="80"/>
      <c r="FK597" s="23" t="s">
        <v>149</v>
      </c>
      <c r="FO597" s="1"/>
      <c r="FQ597" s="80"/>
      <c r="FU597" s="13"/>
      <c r="FV597" s="81"/>
      <c r="FW597" s="82" t="s">
        <v>150</v>
      </c>
      <c r="FY597" s="13"/>
      <c r="FZ597" s="13"/>
      <c r="GC597" s="1"/>
      <c r="GG597" s="1"/>
      <c r="GK597" s="13"/>
    </row>
    <row r="598" spans="1:197" x14ac:dyDescent="0.2">
      <c r="A598" s="1"/>
      <c r="D598" t="s">
        <v>8</v>
      </c>
      <c r="E598" s="5">
        <f t="shared" ref="E598:F600" si="910">E593</f>
        <v>0.92386056067667077</v>
      </c>
      <c r="F598" s="6">
        <f t="shared" si="910"/>
        <v>-0.87713500826521962</v>
      </c>
      <c r="G598" s="7">
        <f>Q597</f>
        <v>0.85171162377563892</v>
      </c>
      <c r="H598" s="8">
        <f>AM597</f>
        <v>-0.44464907664631426</v>
      </c>
      <c r="J598" s="9">
        <f>((SUMPRODUCT(G598:G600,E598:E600))*(SUMPRODUCT(G598:G600,F598:F600)))-((SUMPRODUCT(H598:H600,E598:E600))*(SUMPRODUCT(H598:H600,F598:F600)))</f>
        <v>-4.32556360232772E-3</v>
      </c>
      <c r="Q598" s="61">
        <v>-0.35495569440957225</v>
      </c>
      <c r="S598" s="17">
        <v>0</v>
      </c>
      <c r="T598">
        <v>0</v>
      </c>
      <c r="V598" s="73">
        <f>(T597*T598)*(1-COS(RADIANS(O597+45)))+T599*(SIN(RADIANS(O597+45)))</f>
        <v>-0.93849302275955593</v>
      </c>
      <c r="W598" s="73">
        <f>(T598^2)*(1-COS(RADIANS(O597+45)))+(COS(RADIANS(O597+45)))</f>
        <v>0.3452981989985347</v>
      </c>
      <c r="X598" s="73">
        <f>(T598*T599)*(1-COS(RADIANS(O597+45)))-T597*(SIN(RADIANS(O597+45)))</f>
        <v>0</v>
      </c>
      <c r="Y598" s="10"/>
      <c r="Z598">
        <v>-0.93849302275955593</v>
      </c>
      <c r="AA598" s="23">
        <f>SIN(RADIANS('[1]Biaxial Input'!$F$21))*(COS(RADIANS(0)))</f>
        <v>6.9756473744125524E-2</v>
      </c>
      <c r="AC598" s="30">
        <f>(AA597*AA598)*(1-COS(RADIANS(N597)))+AA599*(SIN(RADIANS(N597)))</f>
        <v>-6.5197179069601558E-3</v>
      </c>
      <c r="AD598" s="30">
        <f>(AA598^2)*(1-COS(RADIANS(N597)))+(COS(RADIANS(N597)))</f>
        <v>0.90676369012465463</v>
      </c>
      <c r="AE598" s="30">
        <f>(AA598*AA599)*(1-COS(RADIANS(N597)))-AA597*(SIN(RADIANS(N597)))</f>
        <v>0.42158878489581864</v>
      </c>
      <c r="AG598">
        <v>-0.85324264332494826</v>
      </c>
      <c r="AI598" s="28">
        <f>(T597*T598)*(1-COS(RADIANS(M597)))+T599*(SIN(RADIANS(M597)))</f>
        <v>0.70710678118654746</v>
      </c>
      <c r="AJ598" s="28">
        <f>(T598^2)*(1-COS(RADIANS(M597)))+(COS(RADIANS(M597)))</f>
        <v>0.70710678118654757</v>
      </c>
      <c r="AK598" s="28">
        <f>(T598*T599)*(1-COS(RADIANS(M597)))-T597*(SIN(RADIANS(M597)))</f>
        <v>0</v>
      </c>
      <c r="AM598" s="61">
        <v>-0.87879165244813995</v>
      </c>
      <c r="AO598" s="17">
        <v>0</v>
      </c>
      <c r="AP598">
        <v>0</v>
      </c>
      <c r="AR598" s="73">
        <f>(T597*T598)*(1-COS(RADIANS(O597-45)))+T599*(SIN(RADIANS(O597-45)))</f>
        <v>-0.34529819899853437</v>
      </c>
      <c r="AS598" s="73">
        <f>(T598^2)*(1-COS(RADIANS(O597-45)))+(COS(RADIANS(O597-45)))</f>
        <v>-0.93849302275955604</v>
      </c>
      <c r="AT598" s="73">
        <f>(T598*T599)*(1-COS(RADIANS(O597-45)))-T597*(SIN(RADIANS(O597-45)))</f>
        <v>0</v>
      </c>
      <c r="AU598" s="10"/>
      <c r="AV598">
        <v>-0.34529819899853437</v>
      </c>
      <c r="AW598" s="1">
        <v>-0.30698515935126575</v>
      </c>
      <c r="BV598" s="1"/>
      <c r="BZ598" s="5" t="s">
        <v>4</v>
      </c>
      <c r="CA598" s="6" t="s">
        <v>5</v>
      </c>
      <c r="CB598" s="7" t="s">
        <v>6</v>
      </c>
      <c r="CC598" s="8" t="s">
        <v>1</v>
      </c>
      <c r="CD598">
        <v>5</v>
      </c>
      <c r="CE598" s="9" t="s">
        <v>7</v>
      </c>
      <c r="CG598" s="90" t="s">
        <v>157</v>
      </c>
      <c r="CH598" s="61">
        <f>CE599-((CH600-CE599)/(EY598-CW598))*CW598</f>
        <v>6.433812205907846</v>
      </c>
      <c r="CI598" s="10"/>
      <c r="CK598" s="5" t="s">
        <v>4</v>
      </c>
      <c r="CL598" s="6" t="s">
        <v>5</v>
      </c>
      <c r="CM598" s="7" t="s">
        <v>6</v>
      </c>
      <c r="CN598" s="8" t="s">
        <v>1</v>
      </c>
      <c r="CO598" s="10"/>
      <c r="CP598">
        <f t="shared" ref="CP598:CQ600" si="911">BZ599</f>
        <v>0.93180266183863136</v>
      </c>
      <c r="CQ598">
        <f t="shared" si="911"/>
        <v>-0.87956522186239505</v>
      </c>
      <c r="CR598">
        <f>CI602</f>
        <v>0</v>
      </c>
      <c r="CS598">
        <f>CL602</f>
        <v>0</v>
      </c>
      <c r="CU598" s="17">
        <f>CU502</f>
        <v>90</v>
      </c>
      <c r="CV598" s="17">
        <f>CV502</f>
        <v>20</v>
      </c>
      <c r="CW598" s="31">
        <f>CH505</f>
        <v>201.3922336271556</v>
      </c>
      <c r="CY598" s="61">
        <f t="array" ref="CY598:CY600">MMULT(DQ598:DS600,DO598:DO600)</f>
        <v>0.85963656794761734</v>
      </c>
      <c r="CZ598" s="13"/>
      <c r="DA598" s="17">
        <v>1</v>
      </c>
      <c r="DB598">
        <v>0</v>
      </c>
      <c r="DD598" s="73">
        <f>(DB598^2)*(1-COS(RADIANS(CW598+45)))+(COS(RADIANS(CW598+45)))</f>
        <v>-0.40047324072596074</v>
      </c>
      <c r="DE598" s="73">
        <f>(DB598*DB599)*(1-COS(RADIANS(CW598+45)))-DB600*(SIN(RADIANS(CW598+45)))</f>
        <v>0.9163084543222586</v>
      </c>
      <c r="DF598" s="73">
        <f>(DB598*DB600)*(1-COS(RADIANS(CW598+45)))+DB599*(SIN(RADIANS(CW598+45)))</f>
        <v>0</v>
      </c>
      <c r="DG598" s="10"/>
      <c r="DH598">
        <f t="array" ref="DH598:DH600">MMULT(DD598:DF600,DA598:DA600)</f>
        <v>-0.40047324072596074</v>
      </c>
      <c r="DI598" s="23">
        <f>COS(RADIANS('[1]Biaxial Input'!$F$21))</f>
        <v>-0.9975640502598242</v>
      </c>
      <c r="DK598" s="30">
        <f>(DI598^2)*(1-COS(RADIANS(CV598)))+(COS(RADIANS(CV598)))</f>
        <v>0.99970654636555623</v>
      </c>
      <c r="DL598" s="30">
        <f>(DI598*DI599)*(1-COS(RADIANS(CV598)))-DI600*(SIN(RADIANS(CV598)))</f>
        <v>-4.1965824879998722E-3</v>
      </c>
      <c r="DM598" s="30">
        <f>(DI598*DI600)*(1-COS(RADIANS(CV598)))+DI599*(SIN(RADIANS(CV598)))</f>
        <v>2.3858119147859059E-2</v>
      </c>
      <c r="DO598">
        <f t="array" ref="DO598:DO600">MMULT(DK598:DM600,DH598:DH600)</f>
        <v>-0.39651035638495724</v>
      </c>
      <c r="DQ598" s="28">
        <f>(DB598^2)*(1-COS(RADIANS(CU598)))+(COS(RADIANS(CU598)))</f>
        <v>6.1257422745431001E-17</v>
      </c>
      <c r="DR598" s="28">
        <f>(DB598*DB599)*(1-COS(RADIANS(CU598)))-DB600*(SIN(RADIANS(CU598)))</f>
        <v>-1</v>
      </c>
      <c r="DS598" s="28">
        <f>(DB598*DB600)*(1-COS(RADIANS(CU598)))+DB599*(SIN(RADIANS(CU598)))</f>
        <v>0</v>
      </c>
      <c r="DU598" s="61">
        <f t="array" ref="DU598:DU600">MMULT(DQ598:DS600,EE598:EE600)</f>
        <v>-0.38028463347340757</v>
      </c>
      <c r="DV598" s="13"/>
      <c r="DW598" s="17">
        <v>1</v>
      </c>
      <c r="DX598">
        <v>0</v>
      </c>
      <c r="DZ598" s="73">
        <f>(DB598^2)*(1-COS(RADIANS(CW598-45)))+(COS(RADIANS(CW598-45)))</f>
        <v>-0.9163084543222586</v>
      </c>
      <c r="EA598" s="73">
        <f>(DB598*DB599)*(1-COS(RADIANS(CW598-45)))-DB600*(SIN(RADIANS(CW598-45)))</f>
        <v>-0.40047324072596069</v>
      </c>
      <c r="EB598" s="73">
        <f>(DB598*DB600)*(1-COS(RADIANS(CW598-45)))+DB599*(SIN(RADIANS(CW598-45)))</f>
        <v>0</v>
      </c>
      <c r="EC598" s="10"/>
      <c r="ED598">
        <f t="array" ref="ED598:ED600">MMULT(DZ598:EB600,DA598:DA600)</f>
        <v>-0.9163084543222586</v>
      </c>
      <c r="EE598" s="1">
        <f t="array" ref="EE598:EE600">MMULT(DK598:DM600,ED598:ED600)</f>
        <v>-0.91772017926500926</v>
      </c>
      <c r="EG598">
        <f>CY598+DU598</f>
        <v>0.47935193447420976</v>
      </c>
      <c r="EH598">
        <f>EG598/(SQRT(EG598^2+EG599^2+EG600^2))</f>
        <v>0.33895300344160328</v>
      </c>
      <c r="EJ598">
        <f>Q598+AM598</f>
        <v>-1.2337473468577123</v>
      </c>
      <c r="EK598">
        <f>EJ598/(SQRT(EJ598^2+EJ599^2+EJ600^2))</f>
        <v>-0.91094265599197077</v>
      </c>
      <c r="EM598" s="23">
        <f>CY599*DU600-CY600*DU599</f>
        <v>0.34118699944639969</v>
      </c>
      <c r="EO598" s="15">
        <v>5</v>
      </c>
      <c r="EP598" s="9" t="s">
        <v>7</v>
      </c>
      <c r="EW598" s="17">
        <f>CU598</f>
        <v>90</v>
      </c>
      <c r="EX598" s="17">
        <f>CV598</f>
        <v>20</v>
      </c>
      <c r="EY598" s="31">
        <f>1+CW598</f>
        <v>202.3922336271556</v>
      </c>
      <c r="EZ598" s="10"/>
      <c r="FA598" s="61">
        <f t="array" ref="FA598:FA600">MMULT(FS598:FU600,FQ598:FQ600)</f>
        <v>0.866142523119807</v>
      </c>
      <c r="FB598" s="13">
        <f>BW599</f>
        <v>0</v>
      </c>
      <c r="FC598" s="17">
        <v>1</v>
      </c>
      <c r="FD598">
        <v>0</v>
      </c>
      <c r="FF598" s="73">
        <f>(FD598^2)*(1-COS(RADIANS(EY598+45)))+(COS(RADIANS(EY598+45)))</f>
        <v>-0.38442045914491157</v>
      </c>
      <c r="FG598" s="73">
        <f>(FD598*FD599)*(1-COS(RADIANS(EY598+45)))-FD600*(SIN(RADIANS(EY598+45)))</f>
        <v>0.92315811787083113</v>
      </c>
      <c r="FH598" s="73">
        <f>(FD598*FD600)*(1-COS(RADIANS(EY598+45)))+FD599*(SIN(RADIANS(EY598+45)))</f>
        <v>0</v>
      </c>
      <c r="FI598" s="10"/>
      <c r="FJ598">
        <f t="array" ref="FJ598:FJ600">MMULT(FF598:FH600,FC598:FC600)</f>
        <v>-0.38442045914491157</v>
      </c>
      <c r="FK598" s="23">
        <f>COS(RADIANS(176))</f>
        <v>-0.9975640502598242</v>
      </c>
      <c r="FM598" s="30">
        <f>(FK598^2)*(1-COS(RADIANS(EX598)))+(COS(RADIANS(EX598)))</f>
        <v>0.99970654636555623</v>
      </c>
      <c r="FN598" s="30">
        <f>(FK598*FK599)*(1-COS(RADIANS(EX598)))-FK600*(SIN(RADIANS(EX598)))</f>
        <v>-4.1965824879998722E-3</v>
      </c>
      <c r="FO598" s="30">
        <f>(FK598*FK600)*(1-COS(RADIANS(EX598)))+FK599*(SIN(RADIANS(EX598)))</f>
        <v>2.3858119147859059E-2</v>
      </c>
      <c r="FQ598">
        <f t="array" ref="FQ598:FQ600">MMULT(FM598:FO600,FJ598:FJ600)</f>
        <v>-0.38043354037290933</v>
      </c>
      <c r="FS598" s="28">
        <f>(FD598^2)*(1-COS(RADIANS(EW598)))+(COS(RADIANS(EW598)))</f>
        <v>6.1257422745431001E-17</v>
      </c>
      <c r="FT598" s="28">
        <f>(FD598*FD599)*(1-COS(RADIANS(EW598)))-FD600*(SIN(RADIANS(EW598)))</f>
        <v>-1</v>
      </c>
      <c r="FU598" s="28">
        <f>(FD598*FD600)*(1-COS(RADIANS(EW598)))+FD599*(SIN(RADIANS(EW598)))</f>
        <v>0</v>
      </c>
      <c r="FW598" s="61">
        <f t="array" ref="FW598:FW600">MMULT(FS598:FU600,GG598:GG600)</f>
        <v>-0.36522398750960605</v>
      </c>
      <c r="FX598" s="13">
        <f>BX599</f>
        <v>0</v>
      </c>
      <c r="FY598" s="17">
        <v>1</v>
      </c>
      <c r="FZ598">
        <v>0</v>
      </c>
      <c r="GB598" s="73">
        <f>(FD598^2)*(1-COS(RADIANS(EY598-45)))+(COS(RADIANS(EY598-45)))</f>
        <v>-0.92315811787083135</v>
      </c>
      <c r="GC598" s="73">
        <f>(FD598*FD599)*(1-COS(RADIANS(EY598-45)))-FD600*(SIN(RADIANS(EY598-45)))</f>
        <v>-0.38442045914491108</v>
      </c>
      <c r="GD598" s="73">
        <f>(FD598*FD600)*(1-COS(RADIANS(EY598-45)))+FD599*(SIN(RADIANS(EY598-45)))</f>
        <v>0</v>
      </c>
      <c r="GE598" s="10"/>
      <c r="GF598">
        <f t="array" ref="GF598:GF600">MMULT(GB598:GD600,FC598:FC600)</f>
        <v>-0.92315811787083135</v>
      </c>
      <c r="GG598" s="1">
        <f t="array" ref="GG598:GG600">MMULT(FM598:FO600,GF598:GF600)</f>
        <v>-0.92450046593285229</v>
      </c>
      <c r="GI598">
        <f>FA598+FW598</f>
        <v>0.50091853561020094</v>
      </c>
      <c r="GJ598">
        <f>GI598/(SQRT(GI598^2+GI599^2+GI600^2))</f>
        <v>0.35420289335200805</v>
      </c>
      <c r="GL598" t="e">
        <f>CH599+DC598</f>
        <v>#VALUE!</v>
      </c>
      <c r="GM598" t="e">
        <f>GL598/(SQRT(GL598^2+GL599^2+GL600^2))</f>
        <v>#VALUE!</v>
      </c>
      <c r="GO598" s="27">
        <f>FA599*FW600-FA600*FW599</f>
        <v>0.34118699944639974</v>
      </c>
    </row>
    <row r="599" spans="1:197" x14ac:dyDescent="0.2">
      <c r="A599" s="1"/>
      <c r="D599" t="s">
        <v>9</v>
      </c>
      <c r="E599" s="5">
        <f t="shared" si="910"/>
        <v>0.36242608885083544</v>
      </c>
      <c r="F599" s="6">
        <f t="shared" si="910"/>
        <v>-0.32798109388891022</v>
      </c>
      <c r="G599" s="7">
        <f t="shared" ref="G599:G600" si="912">Q598</f>
        <v>-0.35495569440957225</v>
      </c>
      <c r="H599" s="8">
        <f t="shared" ref="H599:H600" si="913">AM598</f>
        <v>-0.87879165244813995</v>
      </c>
      <c r="J599" s="10"/>
      <c r="Q599" s="61">
        <v>0.3854786179954508</v>
      </c>
      <c r="S599" s="17">
        <v>0</v>
      </c>
      <c r="T599">
        <v>1</v>
      </c>
      <c r="V599" s="73">
        <f>(T597*T599)*(1-COS(RADIANS(O597+45)))-T598*(SIN(RADIANS(O597+45)))</f>
        <v>0</v>
      </c>
      <c r="W599" s="73">
        <f>(T598*T599)*(1-COS(RADIANS(O597+45)))+T597*(SIN(RADIANS(O597+45)))</f>
        <v>0</v>
      </c>
      <c r="X599" s="73">
        <f>(T599^2)*(1-COS(RADIANS(O597+45)))+(COS(RADIANS(O597+45)))</f>
        <v>1</v>
      </c>
      <c r="Y599" s="10"/>
      <c r="Z599">
        <v>0</v>
      </c>
      <c r="AA599" s="23">
        <f>SIN(RADIANS('[1]Biaxial Input'!$F$21))*SIN(RADIANS(0))</f>
        <v>0</v>
      </c>
      <c r="AC599" s="30">
        <f>(AA597*AA599)*(1-COS(RADIANS(N597)))-AA598*(SIN(RADIANS(N597)))</f>
        <v>-2.948035967890307E-2</v>
      </c>
      <c r="AD599" s="30">
        <f>(AA598*AA599)*(1-COS(RADIANS(N597)))+AA597*(SIN(RADIANS(N597)))</f>
        <v>-0.42158878489581864</v>
      </c>
      <c r="AE599" s="30">
        <f>(AA599^2)*(1-COS(RADIANS(N597)))+(COS(RADIANS(N597)))</f>
        <v>0.90630778703664994</v>
      </c>
      <c r="AG599">
        <v>0.3854786179954508</v>
      </c>
      <c r="AI599" s="28">
        <f>(T597*T599)*(1-COS(RADIANS(M597)))-T598*(SIN(RADIANS(M597)))</f>
        <v>0</v>
      </c>
      <c r="AJ599" s="28">
        <f>(T598*T599)*(1-COS(RADIANS(M597)))+T597*(SIN(RADIANS(M597)))</f>
        <v>0</v>
      </c>
      <c r="AK599" s="28">
        <f>(T599^2)*(1-COS(RADIANS(M597)))+(COS(RADIANS(M597)))</f>
        <v>1</v>
      </c>
      <c r="AM599" s="61">
        <v>0.17324096000959935</v>
      </c>
      <c r="AO599" s="17">
        <v>0</v>
      </c>
      <c r="AP599">
        <v>1</v>
      </c>
      <c r="AR599" s="73">
        <f>(T597*T597)*(1-COS(RADIANS(O597-45)))-T597*(SIN(RADIANS(O597-45)))</f>
        <v>0</v>
      </c>
      <c r="AS599" s="73">
        <f>(T598*T599)*(1-COS(RADIANS(O597-45)))+T597*(SIN(RADIANS(O597-45)))</f>
        <v>0</v>
      </c>
      <c r="AT599" s="73">
        <f>(T599^2)*(1-COS(RADIANS(O597-45)))+(COS(RADIANS(O597-45)))</f>
        <v>1</v>
      </c>
      <c r="AU599" s="10"/>
      <c r="AV599">
        <v>0</v>
      </c>
      <c r="AW599" s="1">
        <v>0.17324096000959935</v>
      </c>
      <c r="BV599" s="1"/>
      <c r="BY599" t="s">
        <v>8</v>
      </c>
      <c r="BZ599" s="5">
        <f t="shared" ref="BZ599:CA601" si="914">BZ594</f>
        <v>0.93180266183863136</v>
      </c>
      <c r="CA599" s="6">
        <f t="shared" si="914"/>
        <v>-0.87956522186239505</v>
      </c>
      <c r="CB599" s="7">
        <f>CY598</f>
        <v>0.85963656794761734</v>
      </c>
      <c r="CC599" s="8">
        <f>DU598</f>
        <v>-0.38028463347340757</v>
      </c>
      <c r="CE599" s="9">
        <f>((SUMPRODUCT(CB599:CB601,BZ599:BZ601))*(SUMPRODUCT(CB599:(CB601),CA599:CA601)))-((SUMPRODUCT(CC599:CC601,BZ599:BZ601))*(SUMPRODUCT(CC599:CC601,CA599:CA601)))</f>
        <v>0</v>
      </c>
      <c r="CG599">
        <v>1</v>
      </c>
      <c r="CH599" t="s">
        <v>161</v>
      </c>
      <c r="CI599" s="67"/>
      <c r="CJ599" s="1" t="s">
        <v>8</v>
      </c>
      <c r="CK599" s="5">
        <f t="shared" ref="CK599:CL601" si="915">BZ599</f>
        <v>0.93180266183863136</v>
      </c>
      <c r="CL599" s="6">
        <f t="shared" si="915"/>
        <v>-0.87956522186239505</v>
      </c>
      <c r="CM599" s="7">
        <f>FA598</f>
        <v>0.866142523119807</v>
      </c>
      <c r="CN599" s="8">
        <f>FW598</f>
        <v>-0.36522398750960605</v>
      </c>
      <c r="CO599" s="10"/>
      <c r="CP599">
        <f t="shared" si="911"/>
        <v>0.3492962422733713</v>
      </c>
      <c r="CQ599">
        <f t="shared" si="911"/>
        <v>-0.34518112468713447</v>
      </c>
      <c r="CR599">
        <f>CJ602</f>
        <v>0</v>
      </c>
      <c r="CS599">
        <f>CM602</f>
        <v>0</v>
      </c>
      <c r="CW599" s="28"/>
      <c r="CY599" s="61">
        <v>-0.3965103563849573</v>
      </c>
      <c r="DA599" s="17">
        <v>0</v>
      </c>
      <c r="DB599">
        <v>0</v>
      </c>
      <c r="DD599" s="73">
        <f>(DB598*DB599)*(1-COS(RADIANS(CW598+45)))+DB600*(SIN(RADIANS(CW598+45)))</f>
        <v>-0.9163084543222586</v>
      </c>
      <c r="DE599" s="73">
        <f>(DB599^2)*(1-COS(RADIANS(CW598+45)))+(COS(RADIANS(CW598+45)))</f>
        <v>-0.40047324072596074</v>
      </c>
      <c r="DF599" s="73">
        <f>(DB599*DB600)*(1-COS(RADIANS(CW598+45)))-DB598*(SIN(RADIANS(CW598+45)))</f>
        <v>0</v>
      </c>
      <c r="DG599" s="10"/>
      <c r="DH599">
        <v>-0.9163084543222586</v>
      </c>
      <c r="DI599" s="23">
        <f>SIN(RADIANS('[1]Biaxial Input'!$F$21))*(COS(RADIANS(0)))</f>
        <v>6.9756473744125524E-2</v>
      </c>
      <c r="DK599" s="30">
        <f>(DI598*DI599)*(1-COS(RADIANS(CV598)))+DI600*(SIN(RADIANS(CV598)))</f>
        <v>-4.1965824879998722E-3</v>
      </c>
      <c r="DL599" s="30">
        <f>(DI599^2)*(1-COS(RADIANS(CV598)))+(COS(RADIANS(CV598)))</f>
        <v>0.9399860744203522</v>
      </c>
      <c r="DM599" s="30">
        <f>(DI599*DI600)*(1-COS(RADIANS(CV598)))-DI598*(SIN(RADIANS(CV598)))</f>
        <v>0.34118699944639969</v>
      </c>
      <c r="DO599">
        <v>-0.85963656794761734</v>
      </c>
      <c r="DQ599" s="28">
        <f>(DB598*DB599)*(1-COS(RADIANS(CU598)))+DB600*(SIN(RADIANS(CU598)))</f>
        <v>1</v>
      </c>
      <c r="DR599" s="28">
        <f>(DB599^2)*(1-COS(RADIANS(CU598)))+(COS(RADIANS(CU598)))</f>
        <v>6.1257422745431001E-17</v>
      </c>
      <c r="DS599" s="28">
        <f>(DB599*DB600)*(1-COS(RADIANS(CU598)))-DB598*(SIN(RADIANS(CU598)))</f>
        <v>0</v>
      </c>
      <c r="DU599" s="61">
        <v>-0.91772017926500926</v>
      </c>
      <c r="DW599" s="17">
        <v>0</v>
      </c>
      <c r="DX599">
        <v>0</v>
      </c>
      <c r="DZ599" s="73">
        <f>(DB598*DB599)*(1-COS(RADIANS(CW598-45)))+DB600*(SIN(RADIANS(CW598-45)))</f>
        <v>0.40047324072596069</v>
      </c>
      <c r="EA599" s="73">
        <f>(DB599^2)*(1-COS(RADIANS(CW598-45)))+(COS(RADIANS(CW598-45)))</f>
        <v>-0.9163084543222586</v>
      </c>
      <c r="EB599" s="73">
        <f>(DB599*DB600)*(1-COS(RADIANS(CW598-45)))-DB598*(SIN(RADIANS(CW598-45)))</f>
        <v>0</v>
      </c>
      <c r="EC599" s="10"/>
      <c r="ED599">
        <v>0.40047324072596069</v>
      </c>
      <c r="EE599" s="1">
        <v>0.38028463347340752</v>
      </c>
      <c r="EG599">
        <f>CY599+DU599</f>
        <v>-1.3142305356499666</v>
      </c>
      <c r="EH599">
        <f>EG599/(SQRT(EG598^2+EG599^2+EG600^2))</f>
        <v>-0.92930132380052</v>
      </c>
      <c r="EJ599">
        <f>Q599+AM599</f>
        <v>0.55871957800505012</v>
      </c>
      <c r="EK599">
        <f>EJ599/(SQRT(EJ598^2+EJ599^2+EJ600^2))</f>
        <v>0.41253300170325052</v>
      </c>
      <c r="EM599" s="23">
        <f>CY600*DU598-CY598*DU600</f>
        <v>-2.3858119147859069E-2</v>
      </c>
      <c r="EP599" s="9">
        <f>((SUMPRODUCT(CM599:CM601,BZ599:BZ601))*(SUMPRODUCT(CM599:CM601,CA599:CA601)))-((SUMPRODUCT(CN599:CN601,BZ599:BZ601))*(SUMPRODUCT(CN599:CN601,CA599:CA601)))</f>
        <v>-3.1946674854498036E-2</v>
      </c>
      <c r="EY599" s="28"/>
      <c r="EZ599" s="10"/>
      <c r="FA599" s="61">
        <v>-0.38043354037290938</v>
      </c>
      <c r="FB599" s="13">
        <f>BW600</f>
        <v>0</v>
      </c>
      <c r="FC599" s="17">
        <v>0</v>
      </c>
      <c r="FD599">
        <v>0</v>
      </c>
      <c r="FF599" s="73">
        <f>(FD598*FD599)*(1-COS(RADIANS(EY598+45)))+FD600*(SIN(RADIANS(EY598+45)))</f>
        <v>-0.92315811787083113</v>
      </c>
      <c r="FG599" s="73">
        <f>(FD599^2)*(1-COS(RADIANS(EY598+45)))+(COS(RADIANS(EY598+45)))</f>
        <v>-0.38442045914491157</v>
      </c>
      <c r="FH599" s="73">
        <f>(FD599*FD600)*(1-COS(RADIANS(EY598+45)))-FD598*(SIN(RADIANS(EY598+45)))</f>
        <v>0</v>
      </c>
      <c r="FI599" s="10"/>
      <c r="FJ599">
        <v>-0.92315811787083113</v>
      </c>
      <c r="FK599" s="23">
        <f>SIN(RADIANS(176))*(COS(RADIANS(0)))</f>
        <v>6.9756473744125524E-2</v>
      </c>
      <c r="FM599" s="30">
        <f>(FK598*FK599)*(1-COS(RADIANS(EX598)))+FK600*(SIN(RADIANS(EX598)))</f>
        <v>-4.1965824879998722E-3</v>
      </c>
      <c r="FN599" s="30">
        <f>(FK599^2)*(1-COS(RADIANS(EX598)))+(COS(RADIANS(EX598)))</f>
        <v>0.9399860744203522</v>
      </c>
      <c r="FO599" s="30">
        <f>(FK599*FK600)*(1-COS(RADIANS(EX598)))-FK598*(SIN(RADIANS(EX598)))</f>
        <v>0.34118699944639969</v>
      </c>
      <c r="FQ599">
        <v>-0.866142523119807</v>
      </c>
      <c r="FS599" s="28">
        <f>(FD598*FD599)*(1-COS(RADIANS(EW598)))+FD600*(SIN(RADIANS(EW598)))</f>
        <v>1</v>
      </c>
      <c r="FT599" s="28">
        <f>(FD599^2)*(1-COS(RADIANS(EW598)))+(COS(RADIANS(EW598)))</f>
        <v>6.1257422745431001E-17</v>
      </c>
      <c r="FU599" s="28">
        <f>(FD599*FD600)*(1-COS(RADIANS(EW598)))-FD598*(SIN(RADIANS(EW598)))</f>
        <v>0</v>
      </c>
      <c r="FW599" s="61">
        <v>-0.92450046593285229</v>
      </c>
      <c r="FX599" s="13">
        <f>BX600</f>
        <v>0</v>
      </c>
      <c r="FY599" s="17">
        <v>0</v>
      </c>
      <c r="FZ599">
        <v>0</v>
      </c>
      <c r="GB599" s="73">
        <f>(FD598*FD599)*(1-COS(RADIANS(EY598-45)))+FD600*(SIN(RADIANS(EY598-45)))</f>
        <v>0.38442045914491108</v>
      </c>
      <c r="GC599" s="73">
        <f>(FD599^2)*(1-COS(RADIANS(EY598-45)))+(COS(RADIANS(EY598-45)))</f>
        <v>-0.92315811787083135</v>
      </c>
      <c r="GD599" s="73">
        <f>(FD599*FD600)*(1-COS(RADIANS(EY598-45)))-FD598*(SIN(RADIANS(EY598-45)))</f>
        <v>0</v>
      </c>
      <c r="GE599" s="10"/>
      <c r="GF599">
        <v>0.38442045914491108</v>
      </c>
      <c r="GG599" s="1">
        <v>0.365223987509606</v>
      </c>
      <c r="GI599">
        <f>FA599+FW599</f>
        <v>-1.3049340063057617</v>
      </c>
      <c r="GJ599">
        <f>GI599/(SQRT(GI598^2+GI599^2+GI600^2))</f>
        <v>-0.92272768485973278</v>
      </c>
      <c r="GL599">
        <f>CH600+DC599</f>
        <v>-3.1946674854498036E-2</v>
      </c>
      <c r="GM599" t="e">
        <f>GL599/(SQRT(GL598^2+GL599^2+GL600^2))</f>
        <v>#VALUE!</v>
      </c>
      <c r="GO599" s="27">
        <f>FA600*FW598-FA598*FW600</f>
        <v>-2.3858119147859083E-2</v>
      </c>
    </row>
    <row r="600" spans="1:197" x14ac:dyDescent="0.2">
      <c r="A600" s="1"/>
      <c r="D600" t="s">
        <v>10</v>
      </c>
      <c r="E600" s="5">
        <f t="shared" si="910"/>
        <v>-0.12299997783119256</v>
      </c>
      <c r="F600" s="6">
        <f t="shared" si="910"/>
        <v>-0.35080276413820755</v>
      </c>
      <c r="G600" s="7">
        <f t="shared" si="912"/>
        <v>0.3854786179954508</v>
      </c>
      <c r="H600" s="8">
        <f t="shared" si="913"/>
        <v>0.17324096000959935</v>
      </c>
      <c r="J600" s="10"/>
      <c r="Z600" s="10"/>
      <c r="AA600" s="10"/>
      <c r="AB600" s="10"/>
      <c r="AC600" s="10"/>
      <c r="AD600" s="10"/>
      <c r="AE600" s="10"/>
      <c r="AF600" s="10"/>
      <c r="AG600" s="10"/>
      <c r="AH600" s="10"/>
      <c r="AW600" s="1"/>
      <c r="BV600" s="1"/>
      <c r="BY600" t="s">
        <v>9</v>
      </c>
      <c r="BZ600" s="5">
        <f t="shared" si="914"/>
        <v>0.3492962422733713</v>
      </c>
      <c r="CA600" s="6">
        <f t="shared" si="914"/>
        <v>-0.34518112468713447</v>
      </c>
      <c r="CB600" s="7">
        <f>CY599</f>
        <v>-0.3965103563849573</v>
      </c>
      <c r="CC600" s="8">
        <f>DU599</f>
        <v>-0.91772017926500926</v>
      </c>
      <c r="CE600" s="10"/>
      <c r="CH600">
        <f>((SUMPRODUCT(CM599:CM601,CK599:CK601))*(SUMPRODUCT(CM599:CM601,CL599:CL601)))-((SUMPRODUCT(CN599:CN601,CK599:CK601))*(SUMPRODUCT(CN599:CN601,CL599:CL601)))</f>
        <v>-3.1946674854498036E-2</v>
      </c>
      <c r="CI600" s="67"/>
      <c r="CJ600" s="10" t="s">
        <v>9</v>
      </c>
      <c r="CK600" s="5">
        <f t="shared" si="915"/>
        <v>0.3492962422733713</v>
      </c>
      <c r="CL600" s="6">
        <f t="shared" si="915"/>
        <v>-0.34518112468713447</v>
      </c>
      <c r="CM600" s="7">
        <f>FA599</f>
        <v>-0.38043354037290938</v>
      </c>
      <c r="CN600" s="8">
        <f>FW599</f>
        <v>-0.92450046593285229</v>
      </c>
      <c r="CP600">
        <f t="shared" si="911"/>
        <v>-9.8670839279614439E-2</v>
      </c>
      <c r="CQ600">
        <f t="shared" si="911"/>
        <v>-0.32743703463395935</v>
      </c>
      <c r="CR600">
        <f>CK602</f>
        <v>0</v>
      </c>
      <c r="CS600">
        <f>CN602</f>
        <v>0</v>
      </c>
      <c r="CW600" s="28"/>
      <c r="CY600" s="61">
        <v>0.322187070390349</v>
      </c>
      <c r="DA600" s="17">
        <v>0</v>
      </c>
      <c r="DB600">
        <v>1</v>
      </c>
      <c r="DD600" s="73">
        <f>(DB598*DB600)*(1-COS(RADIANS(CW598+45)))-DB599*(SIN(RADIANS(CW598+45)))</f>
        <v>0</v>
      </c>
      <c r="DE600" s="73">
        <f>(DB599*DB600)*(1-COS(RADIANS(CW598+45)))+DB598*(SIN(RADIANS(CW598+45)))</f>
        <v>0</v>
      </c>
      <c r="DF600" s="73">
        <f>(DB600^2)*(1-COS(RADIANS(CW598+45)))+(COS(RADIANS(CW598+45)))</f>
        <v>1</v>
      </c>
      <c r="DG600" s="10"/>
      <c r="DH600">
        <v>0</v>
      </c>
      <c r="DI600" s="23">
        <f>SIN(RADIANS('[1]Biaxial Input'!$F$21))*SIN(RADIANS(0))</f>
        <v>0</v>
      </c>
      <c r="DK600" s="30">
        <f>(DI598*DI600)*(1-COS(RADIANS(CV598)))-DI599*(SIN(RADIANS(CV598)))</f>
        <v>-2.3858119147859059E-2</v>
      </c>
      <c r="DL600" s="30">
        <f>(DI599*DI600)*(1-COS(RADIANS(CV598)))+DI598*(SIN(RADIANS(CV598)))</f>
        <v>-0.34118699944639969</v>
      </c>
      <c r="DM600" s="30">
        <f>(DI600^2)*(1-COS(RADIANS(CV598)))+(COS(RADIANS(CV598)))</f>
        <v>0.93969262078590843</v>
      </c>
      <c r="DO600">
        <v>0.322187070390349</v>
      </c>
      <c r="DQ600" s="28">
        <f>(DB598*DB600)*(1-COS(RADIANS(CU598)))-DB599*(SIN(RADIANS(CU598)))</f>
        <v>0</v>
      </c>
      <c r="DR600" s="28">
        <f>(DB599*DB600)*(1-COS(RADIANS(CU598)))+DB598*(SIN(RADIANS(CU598)))</f>
        <v>0</v>
      </c>
      <c r="DS600" s="28">
        <f>(DB600^2)*(1-COS(RADIANS(CU598)))+(COS(RADIANS(CU598)))</f>
        <v>1</v>
      </c>
      <c r="DU600" s="61">
        <v>-0.11477486708245523</v>
      </c>
      <c r="DW600" s="17">
        <v>0</v>
      </c>
      <c r="DX600">
        <v>1</v>
      </c>
      <c r="DZ600" s="73">
        <f>(DB598*DB598)*(1-COS(RADIANS(CW598-45)))-DB598*(SIN(RADIANS(CW598-45)))</f>
        <v>0</v>
      </c>
      <c r="EA600" s="73">
        <f>(DB599*DB600)*(1-COS(RADIANS(CW598-45)))+DB598*(SIN(RADIANS(CW598-45)))</f>
        <v>0</v>
      </c>
      <c r="EB600" s="73">
        <f>(DB600^2)*(1-COS(RADIANS(CW598-45)))+(COS(RADIANS(CW598-45)))</f>
        <v>1</v>
      </c>
      <c r="EC600" s="10"/>
      <c r="ED600">
        <v>0</v>
      </c>
      <c r="EE600" s="1">
        <v>-0.11477486708245523</v>
      </c>
      <c r="EG600">
        <f>CY600+DU600</f>
        <v>0.20741220330789378</v>
      </c>
      <c r="EH600">
        <f>EG600/(SQRT(EG598^2+EG599^2+EG600^2))</f>
        <v>0.14666257545985456</v>
      </c>
      <c r="EJ600">
        <f>Q600+AM600</f>
        <v>0</v>
      </c>
      <c r="EK600">
        <f>EJ600/(SQRT(EJ598^2+EJ599^2+EJ600^2))</f>
        <v>0</v>
      </c>
      <c r="EM600" s="23">
        <f>CY598*DU599-CY599*DU598</f>
        <v>-0.93969262078590843</v>
      </c>
      <c r="ER600">
        <f t="shared" ref="ER600:ES602" si="916">CK599</f>
        <v>0.93180266183863136</v>
      </c>
      <c r="ES600">
        <f t="shared" si="916"/>
        <v>-0.87956522186239505</v>
      </c>
      <c r="ET600" t="e">
        <f>#REF!</f>
        <v>#REF!</v>
      </c>
      <c r="EU600" t="e">
        <f>#REF!</f>
        <v>#REF!</v>
      </c>
      <c r="EY600" s="28"/>
      <c r="EZ600" s="10"/>
      <c r="FA600" s="61">
        <v>0.32414109736808866</v>
      </c>
      <c r="FB600" s="13">
        <f>BW601</f>
        <v>0</v>
      </c>
      <c r="FC600" s="17">
        <v>0</v>
      </c>
      <c r="FD600">
        <v>1</v>
      </c>
      <c r="FF600" s="73">
        <f>(FD598*FD600)*(1-COS(RADIANS(EY598+45)))-FD599*(SIN(RADIANS(EY598+45)))</f>
        <v>0</v>
      </c>
      <c r="FG600" s="73">
        <f>(FD599*FD600)*(1-COS(RADIANS(EY598+45)))+FD598*(SIN(RADIANS(EY598+45)))</f>
        <v>0</v>
      </c>
      <c r="FH600" s="73">
        <f>(FD600^2)*(1-COS(RADIANS(EY598+45)))+(COS(RADIANS(EY598+45)))</f>
        <v>1</v>
      </c>
      <c r="FI600" s="10"/>
      <c r="FJ600">
        <v>0</v>
      </c>
      <c r="FK600" s="23">
        <f>SIN(RADIANS(176))*SIN(RADIANS(0))</f>
        <v>0</v>
      </c>
      <c r="FM600" s="30">
        <f>(FK598*FK600)*(1-COS(RADIANS(EX598)))-FK599*(SIN(RADIANS(EX598)))</f>
        <v>-2.3858119147859059E-2</v>
      </c>
      <c r="FN600" s="30">
        <f>(FK599*FK600)*(1-COS(RADIANS(EX598)))+FK598*(SIN(RADIANS(EX598)))</f>
        <v>-0.34118699944639969</v>
      </c>
      <c r="FO600" s="30">
        <f>(FK600^2)*(1-COS(RADIANS(EX598)))+(COS(RADIANS(EX598)))</f>
        <v>0.93969262078590843</v>
      </c>
      <c r="FQ600">
        <v>0.32414109736808866</v>
      </c>
      <c r="FS600" s="28">
        <f>(FD598*FD600)*(1-COS(RADIANS(EW598)))-FD599*(SIN(RADIANS(EW598)))</f>
        <v>0</v>
      </c>
      <c r="FT600" s="28">
        <f>(FD599*FD600)*(1-COS(RADIANS(EW598)))+FD598*(SIN(RADIANS(EW598)))</f>
        <v>0</v>
      </c>
      <c r="FU600" s="28">
        <f>(FD600^2)*(1-COS(RADIANS(EW598)))+(COS(RADIANS(EW598)))</f>
        <v>1</v>
      </c>
      <c r="FW600" s="61">
        <v>-0.10913444661298388</v>
      </c>
      <c r="FX600" s="13">
        <f>BX601</f>
        <v>0</v>
      </c>
      <c r="FY600" s="17">
        <v>0</v>
      </c>
      <c r="FZ600">
        <v>1</v>
      </c>
      <c r="GB600" s="73">
        <f>(FD598*FD598)*(1-COS(RADIANS(EY598-45)))-FD598*(SIN(RADIANS(EY598-45)))</f>
        <v>0</v>
      </c>
      <c r="GC600" s="73">
        <f>(FD599*FD600)*(1-COS(RADIANS(EY598-45)))+FD598*(SIN(RADIANS(EY598-45)))</f>
        <v>0</v>
      </c>
      <c r="GD600" s="73">
        <f>(FD600^2)*(1-COS(RADIANS(EY598-45)))+(COS(RADIANS(EY598-45)))</f>
        <v>0.99999999999999989</v>
      </c>
      <c r="GE600" s="10"/>
      <c r="GF600">
        <v>0</v>
      </c>
      <c r="GG600" s="1">
        <v>-0.10913444661298388</v>
      </c>
      <c r="GI600">
        <f>FA600+FW600</f>
        <v>0.21500665075510478</v>
      </c>
      <c r="GJ600">
        <f>GI600/(SQRT(GI598^2+GI599^2+GI600^2))</f>
        <v>0.15203266074914226</v>
      </c>
      <c r="GL600" t="e">
        <f>#REF!+DC600</f>
        <v>#REF!</v>
      </c>
      <c r="GM600" t="e">
        <f>GL600/(SQRT(GL598^2+GL599^2+GL600^2))</f>
        <v>#REF!</v>
      </c>
      <c r="GO600" s="27">
        <f>FA598*FW599-FA599*FW598</f>
        <v>-0.93969262078590854</v>
      </c>
    </row>
    <row r="601" spans="1:197" x14ac:dyDescent="0.2">
      <c r="A601" s="1"/>
      <c r="J601" s="10"/>
      <c r="Q601" s="82" t="s">
        <v>148</v>
      </c>
      <c r="R601" s="13"/>
      <c r="T601" s="10"/>
      <c r="U601" s="10"/>
      <c r="V601" s="10"/>
      <c r="W601" s="10"/>
      <c r="X601" s="10"/>
      <c r="Y601" s="10"/>
      <c r="Z601" s="80"/>
      <c r="AA601" s="23" t="s">
        <v>149</v>
      </c>
      <c r="AE601" s="1"/>
      <c r="AG601" s="80"/>
      <c r="AK601" s="13"/>
      <c r="AL601" s="81"/>
      <c r="AM601" s="82" t="s">
        <v>150</v>
      </c>
      <c r="AO601" s="13"/>
      <c r="AP601" s="13"/>
      <c r="AS601" s="1"/>
      <c r="AW601" s="1"/>
      <c r="BV601" s="1"/>
      <c r="BY601" t="s">
        <v>10</v>
      </c>
      <c r="BZ601" s="5">
        <f t="shared" si="914"/>
        <v>-9.8670839279614439E-2</v>
      </c>
      <c r="CA601" s="6">
        <f t="shared" si="914"/>
        <v>-0.32743703463395935</v>
      </c>
      <c r="CB601" s="7">
        <f>CY600</f>
        <v>0.322187070390349</v>
      </c>
      <c r="CC601" s="8">
        <f>DU600</f>
        <v>-0.11477486708245523</v>
      </c>
      <c r="CE601" s="10"/>
      <c r="CG601" s="10" t="s">
        <v>160</v>
      </c>
      <c r="CH601" s="10">
        <f>-CH598*((EY598-CW598)/(CH600-CE599))</f>
        <v>201.3922336271556</v>
      </c>
      <c r="CI601" s="67"/>
      <c r="CJ601" s="10" t="s">
        <v>10</v>
      </c>
      <c r="CK601" s="5">
        <f t="shared" si="915"/>
        <v>-9.8670839279614439E-2</v>
      </c>
      <c r="CL601" s="6">
        <f t="shared" si="915"/>
        <v>-0.32743703463395935</v>
      </c>
      <c r="CM601" s="7">
        <f>FA600</f>
        <v>0.32414109736808866</v>
      </c>
      <c r="CN601" s="8">
        <f>FW600</f>
        <v>-0.10913444661298388</v>
      </c>
      <c r="CW601" s="28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EE601" s="1"/>
      <c r="EI601" s="64">
        <f>(DEGREES(ACOS((EH598*EK598+EH599*EK599+EH600*EK600)/((SQRT(EH598^2+EH599^2+EH600^2))*(SQRT(EK598^2+EK599^2+EK600^2))))))</f>
        <v>133.79928872385676</v>
      </c>
      <c r="ER601">
        <f t="shared" si="916"/>
        <v>0.3492962422733713</v>
      </c>
      <c r="ES601">
        <f t="shared" si="916"/>
        <v>-0.34518112468713447</v>
      </c>
      <c r="ET601" t="e">
        <f>#REF!</f>
        <v>#REF!</v>
      </c>
      <c r="EU601" t="e">
        <f>#REF!</f>
        <v>#REF!</v>
      </c>
      <c r="EY601" s="28"/>
      <c r="EZ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GG601" s="1"/>
      <c r="GK601" s="64" t="e">
        <f>(DEGREES(ACOS((GJ598*GM598+GJ599*GM599+GJ600*GM600)/((SQRT(GJ598^2+GJ599^2+GJ600^2))*(SQRT(GM598^2+GM599^2+GM600^2))))))</f>
        <v>#VALUE!</v>
      </c>
    </row>
    <row r="602" spans="1:197" x14ac:dyDescent="0.2">
      <c r="A602" s="1"/>
      <c r="E602" s="5" t="s">
        <v>4</v>
      </c>
      <c r="F602" s="6" t="s">
        <v>5</v>
      </c>
      <c r="G602" s="7" t="s">
        <v>6</v>
      </c>
      <c r="H602" s="8" t="s">
        <v>1</v>
      </c>
      <c r="I602">
        <v>7</v>
      </c>
      <c r="J602" s="9" t="s">
        <v>7</v>
      </c>
      <c r="K602">
        <v>7</v>
      </c>
      <c r="L602" s="10"/>
      <c r="M602" s="17">
        <f>A578</f>
        <v>20</v>
      </c>
      <c r="N602" s="17">
        <f>B578</f>
        <v>30</v>
      </c>
      <c r="O602" s="17">
        <f>C578</f>
        <v>177.5</v>
      </c>
      <c r="Q602" s="61">
        <f t="array" ref="Q602:Q604">MMULT(AI602:AK604,AG602:AG604)</f>
        <v>-0.48853553065825783</v>
      </c>
      <c r="R602" s="13"/>
      <c r="S602" s="17">
        <v>1</v>
      </c>
      <c r="T602">
        <v>0</v>
      </c>
      <c r="V602" s="73">
        <f>(T602^2)*(1-COS(RADIANS(O602+45)))+(COS(RADIANS(O602+45)))</f>
        <v>-0.73727733681012408</v>
      </c>
      <c r="W602" s="73">
        <f>(T602*T603)*(1-COS(RADIANS(O602+45)))-T604*(SIN(RADIANS(O602+45)))</f>
        <v>0.67559020761566013</v>
      </c>
      <c r="X602" s="73">
        <f>(T602*T604)*(1-COS(RADIANS(O602+45)))+T603*(SIN(RADIANS(O602+45)))</f>
        <v>0</v>
      </c>
      <c r="Y602" s="10"/>
      <c r="Z602">
        <f t="array" ref="Z602:Z604">MMULT(V602:X604,S602:S604)</f>
        <v>-0.73727733681012408</v>
      </c>
      <c r="AA602" s="23">
        <f>COS(RADIANS('[1]Biaxial Input'!$F$21))</f>
        <v>-0.9975640502598242</v>
      </c>
      <c r="AC602" s="30">
        <f>(AA602^2)*(1-COS(RADIANS(N602)))+(COS(RADIANS(N602)))</f>
        <v>0.99934808421962718</v>
      </c>
      <c r="AD602" s="30">
        <f>(AA602*AA603)*(1-COS(RADIANS(N602)))-AA604*(SIN(RADIANS(N602)))</f>
        <v>-9.3228300025961861E-3</v>
      </c>
      <c r="AE602" s="30">
        <f>(AA602*AA604)*(1-COS(RADIANS(N602)))+AA603*(SIN(RADIANS(N602)))</f>
        <v>3.4878236872062755E-2</v>
      </c>
      <c r="AG602">
        <f t="array" ref="AG602:AG604">MMULT(AC602:AE604,Z602:Z604)</f>
        <v>-0.73049828142272688</v>
      </c>
      <c r="AI602" s="28">
        <f>(T602^2)*(1-COS(RADIANS(M602)))+(COS(RADIANS(M602)))</f>
        <v>0.93969262078590843</v>
      </c>
      <c r="AJ602" s="28">
        <f>(T602*T603)*(1-COS(RADIANS(M602)))-T604*(SIN(RADIANS(M602)))</f>
        <v>-0.34202014332566871</v>
      </c>
      <c r="AK602" s="28">
        <f>(T602*T604)*(1-COS(RADIANS(M602)))+T603*(SIN(RADIANS(M602)))</f>
        <v>0</v>
      </c>
      <c r="AM602" s="61">
        <f t="array" ref="AM602:AM604">MMULT(AI602:AK604,AW602:AW604)</f>
        <v>-0.86159099769206515</v>
      </c>
      <c r="AN602" s="13"/>
      <c r="AO602" s="17">
        <v>1</v>
      </c>
      <c r="AP602">
        <v>0</v>
      </c>
      <c r="AR602" s="73">
        <f>(T602^2)*(1-COS(RADIANS(O602-45)))+(COS(RADIANS(O602-45)))</f>
        <v>-0.67559020761566024</v>
      </c>
      <c r="AS602" s="73">
        <f>(T602*T603)*(1-COS(RADIANS(O602-45)))-T604*(SIN(RADIANS(O602-45)))</f>
        <v>-0.73727733681012408</v>
      </c>
      <c r="AT602" s="73">
        <f>(T602*T604)*(1-COS(RADIANS(O602-45)))+T603*(SIN(RADIANS(O602-45)))</f>
        <v>0</v>
      </c>
      <c r="AU602" s="10"/>
      <c r="AV602">
        <f t="array" ref="AV602:AV604">MMULT(AR602:AT604,S602:S604)</f>
        <v>-0.67559020761566024</v>
      </c>
      <c r="AW602" s="1">
        <f t="array" ref="AW602:AW604">MMULT(AC602:AE604,AV602:AV604)</f>
        <v>-0.68202329097409797</v>
      </c>
      <c r="BV602" s="1"/>
      <c r="CS602" s="15"/>
      <c r="CW602" s="28"/>
      <c r="CY602" s="82" t="s">
        <v>148</v>
      </c>
      <c r="CZ602" s="13"/>
      <c r="DB602" s="10"/>
      <c r="DC602" s="10"/>
      <c r="DD602" s="10"/>
      <c r="DE602" s="10"/>
      <c r="DF602" s="10"/>
      <c r="DG602" s="10"/>
      <c r="DH602" s="80"/>
      <c r="DI602" s="23" t="s">
        <v>149</v>
      </c>
      <c r="DM602" s="1"/>
      <c r="DO602" s="80"/>
      <c r="DS602" s="13"/>
      <c r="DT602" s="81"/>
      <c r="DU602" s="82" t="s">
        <v>150</v>
      </c>
      <c r="DW602" s="13"/>
      <c r="DX602" s="13"/>
      <c r="EA602" s="1"/>
      <c r="EE602" s="1"/>
      <c r="EI602" s="13"/>
      <c r="ER602">
        <f t="shared" si="916"/>
        <v>-9.8670839279614439E-2</v>
      </c>
      <c r="ES602">
        <f t="shared" si="916"/>
        <v>-0.32743703463395935</v>
      </c>
      <c r="ET602" t="e">
        <f>#REF!</f>
        <v>#REF!</v>
      </c>
      <c r="EU602" t="e">
        <f>#REF!</f>
        <v>#REF!</v>
      </c>
      <c r="EY602" s="28"/>
      <c r="EZ602" s="10"/>
      <c r="FA602" s="82" t="s">
        <v>148</v>
      </c>
      <c r="FB602" s="13"/>
      <c r="FD602" s="10"/>
      <c r="FE602" s="10"/>
      <c r="FF602" s="10"/>
      <c r="FG602" s="10"/>
      <c r="FH602" s="10"/>
      <c r="FI602" s="10"/>
      <c r="FJ602" s="80"/>
      <c r="FK602" s="23" t="s">
        <v>149</v>
      </c>
      <c r="FO602" s="1"/>
      <c r="FQ602" s="80"/>
      <c r="FU602" s="13"/>
      <c r="FV602" s="81"/>
      <c r="FW602" s="82" t="s">
        <v>150</v>
      </c>
      <c r="FY602" s="13"/>
      <c r="FZ602" s="13"/>
      <c r="GC602" s="1"/>
      <c r="GG602" s="1"/>
      <c r="GK602" s="13"/>
    </row>
    <row r="603" spans="1:197" x14ac:dyDescent="0.2">
      <c r="A603" s="1"/>
      <c r="D603" t="s">
        <v>8</v>
      </c>
      <c r="E603" s="5">
        <f t="shared" ref="E603:F605" si="917">E598</f>
        <v>0.92386056067667077</v>
      </c>
      <c r="F603" s="6">
        <f t="shared" si="917"/>
        <v>-0.87713500826521962</v>
      </c>
      <c r="G603" s="7">
        <f>Q602</f>
        <v>-0.48853553065825783</v>
      </c>
      <c r="H603" s="8">
        <f>AM602</f>
        <v>-0.86159099769206515</v>
      </c>
      <c r="J603" s="9">
        <f>((SUMPRODUCT(G603:G605,E603:E605))*(SUMPRODUCT(G603:(G605),F603:F605)))-((SUMPRODUCT(H603:H605,E603:E605))*(SUMPRODUCT(H603:H605,F603:F605)))</f>
        <v>2.6338859617753674E-2</v>
      </c>
      <c r="Q603" s="61">
        <v>-0.79359375045049751</v>
      </c>
      <c r="S603" s="17">
        <v>0</v>
      </c>
      <c r="T603">
        <v>0</v>
      </c>
      <c r="V603" s="73">
        <f>(T602*T603)*(1-COS(RADIANS(O602+45)))+T604*(SIN(RADIANS(O602+45)))</f>
        <v>-0.67559020761566013</v>
      </c>
      <c r="W603" s="73">
        <f>(T603^2)*(1-COS(RADIANS(O602+45)))+(COS(RADIANS(O602+45)))</f>
        <v>-0.73727733681012408</v>
      </c>
      <c r="X603" s="73">
        <f>(T603*T604)*(1-COS(RADIANS(O602+45)))-T602*(SIN(RADIANS(O602+45)))</f>
        <v>0</v>
      </c>
      <c r="Y603" s="10"/>
      <c r="Z603">
        <v>-0.67559020761566013</v>
      </c>
      <c r="AA603" s="23">
        <f>SIN(RADIANS('[1]Biaxial Input'!$F$21))*(COS(RADIANS(0)))</f>
        <v>6.9756473744125524E-2</v>
      </c>
      <c r="AC603" s="30">
        <f>(AA602*AA603)*(1-COS(RADIANS(N602)))+AA604*(SIN(RADIANS(N602)))</f>
        <v>-9.3228300025961861E-3</v>
      </c>
      <c r="AD603" s="30">
        <f>(AA603^2)*(1-COS(RADIANS(N602)))+(COS(RADIANS(N602)))</f>
        <v>0.86667731956481153</v>
      </c>
      <c r="AE603" s="30">
        <f>(AA603*AA604)*(1-COS(RADIANS(N602)))-AA602*(SIN(RADIANS(N602)))</f>
        <v>0.49878202512991204</v>
      </c>
      <c r="AG603">
        <v>-0.57864519898472722</v>
      </c>
      <c r="AI603" s="28">
        <f>(T602*T603)*(1-COS(RADIANS(M602)))+T604*(SIN(RADIANS(M602)))</f>
        <v>0.34202014332566871</v>
      </c>
      <c r="AJ603" s="28">
        <f>(T603^2)*(1-COS(RADIANS(M602)))+(COS(RADIANS(M602)))</f>
        <v>0.93969262078590843</v>
      </c>
      <c r="AK603" s="28">
        <f>(T603*T604)*(1-COS(RADIANS(M602)))-T602*(SIN(RADIANS(M602)))</f>
        <v>0</v>
      </c>
      <c r="AM603" s="61">
        <v>0.37309911180055122</v>
      </c>
      <c r="AO603" s="17">
        <v>0</v>
      </c>
      <c r="AP603">
        <v>0</v>
      </c>
      <c r="AR603" s="73">
        <f>(T602*T603)*(1-COS(RADIANS(O602-45)))+T604*(SIN(RADIANS(O602-45)))</f>
        <v>0.73727733681012408</v>
      </c>
      <c r="AS603" s="73">
        <f>(T603^2)*(1-COS(RADIANS(O602-45)))+(COS(RADIANS(O602-45)))</f>
        <v>-0.67559020761566024</v>
      </c>
      <c r="AT603" s="73">
        <f>(T603*T604)*(1-COS(RADIANS(O602-45)))-T602*(SIN(RADIANS(O602-45)))</f>
        <v>0</v>
      </c>
      <c r="AU603" s="10"/>
      <c r="AV603">
        <v>0.73727733681012408</v>
      </c>
      <c r="AW603" s="1">
        <v>0.64527995869950061</v>
      </c>
      <c r="BV603" s="1"/>
      <c r="BZ603" s="5" t="s">
        <v>4</v>
      </c>
      <c r="CA603" s="6" t="s">
        <v>5</v>
      </c>
      <c r="CB603" s="7" t="s">
        <v>6</v>
      </c>
      <c r="CC603" s="8" t="s">
        <v>1</v>
      </c>
      <c r="CD603">
        <v>6</v>
      </c>
      <c r="CE603" s="9" t="s">
        <v>7</v>
      </c>
      <c r="CG603" s="90" t="s">
        <v>157</v>
      </c>
      <c r="CH603" s="61">
        <f>CE604-((CH605-CE604)/(EY603-CW603))*CW603</f>
        <v>8.1990656547917276</v>
      </c>
      <c r="CI603" s="10"/>
      <c r="CK603" s="5" t="s">
        <v>4</v>
      </c>
      <c r="CL603" s="6" t="s">
        <v>5</v>
      </c>
      <c r="CM603" s="7" t="s">
        <v>6</v>
      </c>
      <c r="CN603" s="8" t="s">
        <v>1</v>
      </c>
      <c r="CO603" s="10"/>
      <c r="CP603">
        <f t="shared" ref="CP603:CQ605" si="918">BZ604</f>
        <v>0.93180266183863136</v>
      </c>
      <c r="CQ603">
        <f t="shared" si="918"/>
        <v>-0.87956522186239505</v>
      </c>
      <c r="CR603">
        <f>CI607</f>
        <v>0</v>
      </c>
      <c r="CS603">
        <f>CL607</f>
        <v>0</v>
      </c>
      <c r="CU603" s="17">
        <f>CU507</f>
        <v>45</v>
      </c>
      <c r="CV603" s="17">
        <f>CV507</f>
        <v>25</v>
      </c>
      <c r="CW603" s="31">
        <f>CH510</f>
        <v>245.06195136069923</v>
      </c>
      <c r="CY603" s="61">
        <f t="array" ref="CY603:CY605">MMULT(DQ603:DS605,DO603:DO605)</f>
        <v>0.85063781367957314</v>
      </c>
      <c r="CZ603" s="13"/>
      <c r="DA603" s="17">
        <v>1</v>
      </c>
      <c r="DB603">
        <v>0</v>
      </c>
      <c r="DD603" s="73">
        <f>(DB603^2)*(1-COS(RADIANS(CW603+45)))+(COS(RADIANS(CW603+45)))</f>
        <v>0.34303599074933172</v>
      </c>
      <c r="DE603" s="73">
        <f>(DB603*DB604)*(1-COS(RADIANS(CW603+45)))-DB605*(SIN(RADIANS(CW603+45)))</f>
        <v>0.93932226048924472</v>
      </c>
      <c r="DF603" s="73">
        <f>(DB603*DB605)*(1-COS(RADIANS(CW603+45)))+DB604*(SIN(RADIANS(CW603+45)))</f>
        <v>0</v>
      </c>
      <c r="DG603" s="10"/>
      <c r="DH603">
        <f t="array" ref="DH603:DH605">MMULT(DD603:DF605,DA603:DA605)</f>
        <v>0.34303599074933172</v>
      </c>
      <c r="DI603" s="23">
        <f>COS(RADIANS('[1]Biaxial Input'!$F$21))</f>
        <v>-0.9975640502598242</v>
      </c>
      <c r="DK603" s="30">
        <f>(DI603^2)*(1-COS(RADIANS(CV603)))+(COS(RADIANS(CV603)))</f>
        <v>0.99954409691199531</v>
      </c>
      <c r="DL603" s="30">
        <f>(DI603*DI604)*(1-COS(RADIANS(CV603)))-DI605*(SIN(RADIANS(CV603)))</f>
        <v>-6.5197179069601558E-3</v>
      </c>
      <c r="DM603" s="30">
        <f>(DI603*DI605)*(1-COS(RADIANS(CV603)))+DI604*(SIN(RADIANS(CV603)))</f>
        <v>2.948035967890307E-2</v>
      </c>
      <c r="DO603">
        <f t="array" ref="DO603:DO605">MMULT(DK603:DM605,DH603:DH605)</f>
        <v>0.34900371574397032</v>
      </c>
      <c r="DQ603" s="28">
        <f>(DB603^2)*(1-COS(RADIANS(CU603)))+(COS(RADIANS(CU603)))</f>
        <v>0.70710678118654757</v>
      </c>
      <c r="DR603" s="28">
        <f>(DB603*DB604)*(1-COS(RADIANS(CU603)))-DB605*(SIN(RADIANS(CU603)))</f>
        <v>-0.70710678118654746</v>
      </c>
      <c r="DS603" s="28">
        <f>(DB603*DB605)*(1-COS(RADIANS(CU603)))+DB604*(SIN(RADIANS(CU603)))</f>
        <v>0</v>
      </c>
      <c r="DU603" s="61">
        <f t="array" ref="DU603:DU605">MMULT(DQ603:DS605,EE603:EE605)</f>
        <v>-0.44669990080074057</v>
      </c>
      <c r="DV603" s="13"/>
      <c r="DW603" s="17">
        <v>1</v>
      </c>
      <c r="DX603">
        <v>0</v>
      </c>
      <c r="DZ603" s="73">
        <f>(DB603^2)*(1-COS(RADIANS(CW603-45)))+(COS(RADIANS(CW603-45)))</f>
        <v>-0.93932226048924483</v>
      </c>
      <c r="EA603" s="73">
        <f>(DB603*DB604)*(1-COS(RADIANS(CW603-45)))-DB605*(SIN(RADIANS(CW603-45)))</f>
        <v>0.34303599074933133</v>
      </c>
      <c r="EB603" s="73">
        <f>(DB603*DB605)*(1-COS(RADIANS(CW603-45)))+DB604*(SIN(RADIANS(CW603-45)))</f>
        <v>0</v>
      </c>
      <c r="EC603" s="10"/>
      <c r="ED603">
        <f t="array" ref="ED603:ED605">MMULT(DZ603:EB605,DA603:DA605)</f>
        <v>-0.93932226048924483</v>
      </c>
      <c r="EE603" s="1">
        <f t="array" ref="EE603:EE605">MMULT(DK603:DM605,ED603:ED605)</f>
        <v>-0.93665752267843594</v>
      </c>
      <c r="EG603">
        <f>CY603+DU603</f>
        <v>0.40393791287883257</v>
      </c>
      <c r="EH603">
        <f>EG603/(SQRT(EG603^2+EG604^2+EG605^2))</f>
        <v>0.28562723737496337</v>
      </c>
      <c r="EJ603">
        <f>Q603+AM603</f>
        <v>-0.4204946386499463</v>
      </c>
      <c r="EK603">
        <f>EJ603/(SQRT(EJ603^2+EJ604^2+EJ605^2))</f>
        <v>-0.99903255446760331</v>
      </c>
      <c r="EM603" s="23">
        <f>CY604*DU605-CY605*DU604</f>
        <v>0.27726252643125932</v>
      </c>
      <c r="EO603" s="15">
        <v>6</v>
      </c>
      <c r="EP603" s="9" t="s">
        <v>7</v>
      </c>
      <c r="EW603" s="17">
        <f>CU603</f>
        <v>45</v>
      </c>
      <c r="EX603" s="17">
        <f>CV603</f>
        <v>25</v>
      </c>
      <c r="EY603" s="31">
        <f>1+CW603</f>
        <v>246.06195136069923</v>
      </c>
      <c r="EZ603" s="10"/>
      <c r="FA603" s="61">
        <f t="array" ref="FA603:FA605">MMULT(FS603:FU605,FQ603:FQ605)</f>
        <v>0.85830424564466157</v>
      </c>
      <c r="FB603" s="13">
        <f>BW604</f>
        <v>0</v>
      </c>
      <c r="FC603" s="17">
        <v>1</v>
      </c>
      <c r="FD603">
        <v>0</v>
      </c>
      <c r="FF603" s="73">
        <f>(FD603^2)*(1-COS(RADIANS(EY603+45)))+(COS(RADIANS(EY603+45)))</f>
        <v>0.35937717857205448</v>
      </c>
      <c r="FG603" s="73">
        <f>(FD603*FD604)*(1-COS(RADIANS(EY603+45)))-FD605*(SIN(RADIANS(EY603+45)))</f>
        <v>0.93319239362608908</v>
      </c>
      <c r="FH603" s="73">
        <f>(FD603*FD605)*(1-COS(RADIANS(EY603+45)))+FD604*(SIN(RADIANS(EY603+45)))</f>
        <v>0</v>
      </c>
      <c r="FI603" s="10"/>
      <c r="FJ603">
        <f t="array" ref="FJ603:FJ605">MMULT(FF603:FH605,FC603:FC605)</f>
        <v>0.35937717857205448</v>
      </c>
      <c r="FK603" s="23">
        <f>COS(RADIANS(176))</f>
        <v>-0.9975640502598242</v>
      </c>
      <c r="FM603" s="30">
        <f>(FK603^2)*(1-COS(RADIANS(EX603)))+(COS(RADIANS(EX603)))</f>
        <v>0.99954409691199531</v>
      </c>
      <c r="FN603" s="30">
        <f>(FK603*FK604)*(1-COS(RADIANS(EX603)))-FK605*(SIN(RADIANS(EX603)))</f>
        <v>-6.5197179069601558E-3</v>
      </c>
      <c r="FO603" s="30">
        <f>(FK603*FK605)*(1-COS(RADIANS(EX603)))+FK604*(SIN(RADIANS(EX603)))</f>
        <v>2.948035967890307E-2</v>
      </c>
      <c r="FQ603">
        <f t="array" ref="FQ603:FQ605">MMULT(FM603:FO605,FJ603:FJ605)</f>
        <v>0.36529748856594807</v>
      </c>
      <c r="FS603" s="28">
        <f>(FD603^2)*(1-COS(RADIANS(EW603)))+(COS(RADIANS(EW603)))</f>
        <v>0.70710678118654757</v>
      </c>
      <c r="FT603" s="28">
        <f>(FD603*FD604)*(1-COS(RADIANS(EW603)))-FD605*(SIN(RADIANS(EW603)))</f>
        <v>-0.70710678118654746</v>
      </c>
      <c r="FU603" s="28">
        <f>(FD603*FD605)*(1-COS(RADIANS(EW603)))+FD604*(SIN(RADIANS(EW603)))</f>
        <v>0</v>
      </c>
      <c r="FW603" s="61">
        <f t="array" ref="FW603:FW605">MMULT(FS603:FU605,GG603:GG605)</f>
        <v>-0.43178618938695112</v>
      </c>
      <c r="FX603" s="13">
        <f>BX604</f>
        <v>0</v>
      </c>
      <c r="FY603" s="17">
        <v>1</v>
      </c>
      <c r="FZ603">
        <v>0</v>
      </c>
      <c r="GB603" s="73">
        <f>(FD603^2)*(1-COS(RADIANS(EY603-45)))+(COS(RADIANS(EY603-45)))</f>
        <v>-0.9331923936260893</v>
      </c>
      <c r="GC603" s="73">
        <f>(FD603*FD604)*(1-COS(RADIANS(EY603-45)))-FD605*(SIN(RADIANS(EY603-45)))</f>
        <v>0.35937717857205409</v>
      </c>
      <c r="GD603" s="73">
        <f>(FD603*FD605)*(1-COS(RADIANS(EY603-45)))+FD604*(SIN(RADIANS(EY603-45)))</f>
        <v>0</v>
      </c>
      <c r="GE603" s="10"/>
      <c r="GF603">
        <f t="array" ref="GF603:GF605">MMULT(GB603:GD605,FC603:FC605)</f>
        <v>-0.9331923936260893</v>
      </c>
      <c r="GG603" s="1">
        <f t="array" ref="GG603:GG605">MMULT(FM603:FO605,GF603:GF605)</f>
        <v>-0.93042391050564366</v>
      </c>
      <c r="GI603">
        <f>FA603+FW603</f>
        <v>0.42651805625771044</v>
      </c>
      <c r="GJ603">
        <f>GI603/(SQRT(GI603^2+GI604^2+GI605^2))</f>
        <v>0.30159380987833251</v>
      </c>
      <c r="GL603" t="e">
        <f>CH604+DC603</f>
        <v>#VALUE!</v>
      </c>
      <c r="GM603" t="e">
        <f>GL603/(SQRT(GL603^2+GL604^2+GL605^2))</f>
        <v>#VALUE!</v>
      </c>
      <c r="GO603" s="27">
        <f>FA604*FW605-FA605*FW604</f>
        <v>0.27726252643125926</v>
      </c>
    </row>
    <row r="604" spans="1:197" x14ac:dyDescent="0.2">
      <c r="A604" s="1"/>
      <c r="D604" t="s">
        <v>9</v>
      </c>
      <c r="E604" s="5">
        <f t="shared" si="917"/>
        <v>0.36242608885083544</v>
      </c>
      <c r="F604" s="6">
        <f t="shared" si="917"/>
        <v>-0.32798109388891022</v>
      </c>
      <c r="G604" s="7">
        <f t="shared" ref="G604:G605" si="919">Q603</f>
        <v>-0.79359375045049751</v>
      </c>
      <c r="H604" s="8">
        <f t="shared" ref="H604:H605" si="920">AM603</f>
        <v>0.37309911180055122</v>
      </c>
      <c r="J604" s="10"/>
      <c r="Q604" s="61">
        <v>0.36268718550614382</v>
      </c>
      <c r="S604" s="17">
        <v>0</v>
      </c>
      <c r="T604">
        <v>1</v>
      </c>
      <c r="V604" s="73">
        <f>(T602*T604)*(1-COS(RADIANS(O602+45)))-T603*(SIN(RADIANS(O602+45)))</f>
        <v>0</v>
      </c>
      <c r="W604" s="73">
        <f>(T603*T604)*(1-COS(RADIANS(O602+45)))+T602*(SIN(RADIANS(O602+45)))</f>
        <v>0</v>
      </c>
      <c r="X604" s="73">
        <f>(T604^2)*(1-COS(RADIANS(O602+45)))+(COS(RADIANS(O602+45)))</f>
        <v>0.99999999999999989</v>
      </c>
      <c r="Y604" s="10"/>
      <c r="Z604">
        <v>0</v>
      </c>
      <c r="AA604" s="23">
        <f>SIN(RADIANS('[1]Biaxial Input'!$F$21))*SIN(RADIANS(0))</f>
        <v>0</v>
      </c>
      <c r="AC604" s="30">
        <f>(AA602*AA604)*(1-COS(RADIANS(N602)))-AA603*(SIN(RADIANS(N602)))</f>
        <v>-3.4878236872062755E-2</v>
      </c>
      <c r="AD604" s="30">
        <f>(AA603*AA604)*(1-COS(RADIANS(N602)))+AA602*(SIN(RADIANS(N602)))</f>
        <v>-0.49878202512991204</v>
      </c>
      <c r="AE604" s="30">
        <f>(AA604^2)*(1-COS(RADIANS(N602)))+(COS(RADIANS(N602)))</f>
        <v>0.86602540378443871</v>
      </c>
      <c r="AG604">
        <v>0.36268718550614382</v>
      </c>
      <c r="AI604" s="28">
        <f>(T602*T604)*(1-COS(RADIANS(M602)))-T603*(SIN(RADIANS(M602)))</f>
        <v>0</v>
      </c>
      <c r="AJ604" s="28">
        <f>(T603*T604)*(1-COS(RADIANS(M602)))+T602*(SIN(RADIANS(M602)))</f>
        <v>0</v>
      </c>
      <c r="AK604" s="28">
        <f>(T604^2)*(1-COS(RADIANS(M602)))+(COS(RADIANS(M602)))</f>
        <v>1</v>
      </c>
      <c r="AM604" s="61">
        <v>-0.3441772878468769</v>
      </c>
      <c r="AO604" s="17">
        <v>0</v>
      </c>
      <c r="AP604">
        <v>1</v>
      </c>
      <c r="AR604" s="73">
        <f>(T602*T602)*(1-COS(RADIANS(O602-45)))-T602*(SIN(RADIANS(O602-45)))</f>
        <v>0</v>
      </c>
      <c r="AS604" s="73">
        <f>(T603*T604)*(1-COS(RADIANS(O602-45)))+T602*(SIN(RADIANS(O602-45)))</f>
        <v>0</v>
      </c>
      <c r="AT604" s="73">
        <f>(T604^2)*(1-COS(RADIANS(O602-45)))+(COS(RADIANS(O602-45)))</f>
        <v>1</v>
      </c>
      <c r="AU604" s="10"/>
      <c r="AV604">
        <v>0</v>
      </c>
      <c r="AW604" s="1">
        <v>-0.3441772878468769</v>
      </c>
      <c r="BV604" s="1"/>
      <c r="BY604" t="s">
        <v>8</v>
      </c>
      <c r="BZ604" s="5">
        <f t="shared" ref="BZ604:CA606" si="921">BZ599</f>
        <v>0.93180266183863136</v>
      </c>
      <c r="CA604" s="6">
        <f t="shared" si="921"/>
        <v>-0.87956522186239505</v>
      </c>
      <c r="CB604" s="7">
        <f>CY603</f>
        <v>0.85063781367957314</v>
      </c>
      <c r="CC604" s="8">
        <f>DU603</f>
        <v>-0.44669990080074057</v>
      </c>
      <c r="CE604" s="9">
        <f>((SUMPRODUCT(CB604:CB606,BZ604:BZ606))*(SUMPRODUCT(CB604:CB606,CA604:CA606)))-((SUMPRODUCT(CC604:CC606,BZ604:BZ606))*(SUMPRODUCT(CC604:CC606,CA604:CA606)))</f>
        <v>5.5511151231257827E-16</v>
      </c>
      <c r="CG604">
        <v>1</v>
      </c>
      <c r="CH604" t="s">
        <v>161</v>
      </c>
      <c r="CI604" s="67"/>
      <c r="CJ604" s="1" t="s">
        <v>8</v>
      </c>
      <c r="CK604" s="5">
        <f t="shared" ref="CK604:CL606" si="922">BZ604</f>
        <v>0.93180266183863136</v>
      </c>
      <c r="CL604" s="6">
        <f t="shared" si="922"/>
        <v>-0.87956522186239505</v>
      </c>
      <c r="CM604" s="7">
        <f>FA603</f>
        <v>0.85830424564466157</v>
      </c>
      <c r="CN604" s="8">
        <f>FW603</f>
        <v>-0.43178618938695112</v>
      </c>
      <c r="CO604" s="10"/>
      <c r="CP604">
        <f t="shared" si="918"/>
        <v>0.3492962422733713</v>
      </c>
      <c r="CQ604">
        <f t="shared" si="918"/>
        <v>-0.34518112468713447</v>
      </c>
      <c r="CR604">
        <f>CJ607</f>
        <v>0</v>
      </c>
      <c r="CS604">
        <f>CM607</f>
        <v>0</v>
      </c>
      <c r="CW604" s="28"/>
      <c r="CY604" s="61">
        <v>-0.35707202555584594</v>
      </c>
      <c r="DA604" s="17">
        <v>0</v>
      </c>
      <c r="DB604">
        <v>0</v>
      </c>
      <c r="DD604" s="73">
        <f>(DB603*DB604)*(1-COS(RADIANS(CW603+45)))+DB605*(SIN(RADIANS(CW603+45)))</f>
        <v>-0.93932226048924472</v>
      </c>
      <c r="DE604" s="73">
        <f>(DB604^2)*(1-COS(RADIANS(CW603+45)))+(COS(RADIANS(CW603+45)))</f>
        <v>0.34303599074933172</v>
      </c>
      <c r="DF604" s="73">
        <f>(DB604*DB605)*(1-COS(RADIANS(CW603+45)))-DB603*(SIN(RADIANS(CW603+45)))</f>
        <v>0</v>
      </c>
      <c r="DG604" s="10"/>
      <c r="DH604">
        <v>-0.93932226048924472</v>
      </c>
      <c r="DI604" s="23">
        <f>SIN(RADIANS('[1]Biaxial Input'!$F$21))*(COS(RADIANS(0)))</f>
        <v>6.9756473744125524E-2</v>
      </c>
      <c r="DK604" s="30">
        <f>(DI603*DI604)*(1-COS(RADIANS(CV603)))+DI605*(SIN(RADIANS(CV603)))</f>
        <v>-6.5197179069601558E-3</v>
      </c>
      <c r="DL604" s="30">
        <f>(DI604^2)*(1-COS(RADIANS(CV603)))+(COS(RADIANS(CV603)))</f>
        <v>0.90676369012465463</v>
      </c>
      <c r="DM604" s="30">
        <f>(DI604*DI605)*(1-COS(RADIANS(CV603)))-DI603*(SIN(RADIANS(CV603)))</f>
        <v>0.42158878489581864</v>
      </c>
      <c r="DO604">
        <v>-0.85397981702907988</v>
      </c>
      <c r="DQ604" s="28">
        <f>(DB603*DB604)*(1-COS(RADIANS(CU603)))+DB605*(SIN(RADIANS(CU603)))</f>
        <v>0.70710678118654746</v>
      </c>
      <c r="DR604" s="28">
        <f>(DB604^2)*(1-COS(RADIANS(CU603)))+(COS(RADIANS(CU603)))</f>
        <v>0.70710678118654757</v>
      </c>
      <c r="DS604" s="28">
        <f>(DB604*DB605)*(1-COS(RADIANS(CU603)))-DB603*(SIN(RADIANS(CU603)))</f>
        <v>0</v>
      </c>
      <c r="DU604" s="61">
        <v>-0.87793387106988852</v>
      </c>
      <c r="DW604" s="17">
        <v>0</v>
      </c>
      <c r="DX604">
        <v>0</v>
      </c>
      <c r="DZ604" s="73">
        <f>(DB603*DB604)*(1-COS(RADIANS(CW603-45)))+DB605*(SIN(RADIANS(CW603-45)))</f>
        <v>-0.34303599074933133</v>
      </c>
      <c r="EA604" s="73">
        <f>(DB604^2)*(1-COS(RADIANS(CW603-45)))+(COS(RADIANS(CW603-45)))</f>
        <v>-0.93932226048924483</v>
      </c>
      <c r="EB604" s="73">
        <f>(DB604*DB605)*(1-COS(RADIANS(CW603-45)))-DB603*(SIN(RADIANS(CW603-45)))</f>
        <v>0</v>
      </c>
      <c r="EC604" s="10"/>
      <c r="ED604">
        <v>-0.34303599074933133</v>
      </c>
      <c r="EE604" s="1">
        <v>-0.30492846465531259</v>
      </c>
      <c r="EG604">
        <f>CY604+DU604</f>
        <v>-1.2350058966257345</v>
      </c>
      <c r="EH604">
        <f>EG604/(SQRT(EG603^2+EG604^2+EG605^2))</f>
        <v>-0.87328104430942921</v>
      </c>
      <c r="EJ604">
        <f>Q604+AM604</f>
        <v>1.8509897659266916E-2</v>
      </c>
      <c r="EK604">
        <f>EJ604/(SQRT(EJ603^2+EJ604^2+EJ605^2))</f>
        <v>4.3976756519042245E-2</v>
      </c>
      <c r="EM604" s="23">
        <f>CY605*DU603-CY603*DU605</f>
        <v>-0.31895405091280099</v>
      </c>
      <c r="EP604" s="9">
        <f>((SUMPRODUCT(CM604:CM606,BZ604:BZ606))*(SUMPRODUCT(CM604:CM606,CA604:CA606)))-((SUMPRODUCT(CN604:CN606,BZ604:BZ606))*(SUMPRODUCT(CN604:CN606,CA604:CA606)))</f>
        <v>-3.3457114045107872E-2</v>
      </c>
      <c r="EY604" s="28"/>
      <c r="EZ604" s="10"/>
      <c r="FA604" s="61">
        <v>-0.34169558301386721</v>
      </c>
      <c r="FB604" s="13">
        <f>BW605</f>
        <v>0</v>
      </c>
      <c r="FC604" s="17">
        <v>0</v>
      </c>
      <c r="FD604">
        <v>0</v>
      </c>
      <c r="FF604" s="73">
        <f>(FD603*FD604)*(1-COS(RADIANS(EY603+45)))+FD605*(SIN(RADIANS(EY603+45)))</f>
        <v>-0.93319239362608908</v>
      </c>
      <c r="FG604" s="73">
        <f>(FD604^2)*(1-COS(RADIANS(EY603+45)))+(COS(RADIANS(EY603+45)))</f>
        <v>0.35937717857205448</v>
      </c>
      <c r="FH604" s="73">
        <f>(FD604*FD605)*(1-COS(RADIANS(EY603+45)))-FD603*(SIN(RADIANS(EY603+45)))</f>
        <v>0</v>
      </c>
      <c r="FI604" s="10"/>
      <c r="FJ604">
        <v>-0.93319239362608908</v>
      </c>
      <c r="FK604" s="23">
        <f>SIN(RADIANS(176))*(COS(RADIANS(0)))</f>
        <v>6.9756473744125524E-2</v>
      </c>
      <c r="FM604" s="30">
        <f>(FK603*FK604)*(1-COS(RADIANS(EX603)))+FK605*(SIN(RADIANS(EX603)))</f>
        <v>-6.5197179069601558E-3</v>
      </c>
      <c r="FN604" s="30">
        <f>(FK604^2)*(1-COS(RADIANS(EX603)))+(COS(RADIANS(EX603)))</f>
        <v>0.90676369012465463</v>
      </c>
      <c r="FO604" s="30">
        <f>(FK604*FK605)*(1-COS(RADIANS(EX603)))-FK603*(SIN(RADIANS(EX603)))</f>
        <v>0.42158878489581864</v>
      </c>
      <c r="FQ604">
        <v>-0.84852801626714081</v>
      </c>
      <c r="FS604" s="28">
        <f>(FD603*FD604)*(1-COS(RADIANS(EW603)))+FD605*(SIN(RADIANS(EW603)))</f>
        <v>0.70710678118654746</v>
      </c>
      <c r="FT604" s="28">
        <f>(FD604^2)*(1-COS(RADIANS(EW603)))+(COS(RADIANS(EW603)))</f>
        <v>0.70710678118654757</v>
      </c>
      <c r="FU604" s="28">
        <f>(FD604*FD605)*(1-COS(RADIANS(EW603)))-FD603*(SIN(RADIANS(EW603)))</f>
        <v>0</v>
      </c>
      <c r="FW604" s="61">
        <v>-0.88403192360634097</v>
      </c>
      <c r="FX604" s="13">
        <f>BX605</f>
        <v>0</v>
      </c>
      <c r="FY604" s="17">
        <v>0</v>
      </c>
      <c r="FZ604">
        <v>0</v>
      </c>
      <c r="GB604" s="73">
        <f>(FD603*FD604)*(1-COS(RADIANS(EY603-45)))+FD605*(SIN(RADIANS(EY603-45)))</f>
        <v>-0.35937717857205409</v>
      </c>
      <c r="GC604" s="73">
        <f>(FD604^2)*(1-COS(RADIANS(EY603-45)))+(COS(RADIANS(EY603-45)))</f>
        <v>-0.9331923936260893</v>
      </c>
      <c r="GD604" s="73">
        <f>(FD604*FD605)*(1-COS(RADIANS(EY603-45)))-FD603*(SIN(RADIANS(EY603-45)))</f>
        <v>0</v>
      </c>
      <c r="GE604" s="10"/>
      <c r="GF604">
        <v>-0.35937717857205409</v>
      </c>
      <c r="GG604" s="1">
        <v>-0.31978602542921974</v>
      </c>
      <c r="GI604">
        <f>FA604+FW604</f>
        <v>-1.2257275066202082</v>
      </c>
      <c r="GJ604">
        <f>GI604/(SQRT(GI603^2+GI604^2+GI605^2))</f>
        <v>-0.86672023181802826</v>
      </c>
      <c r="GL604">
        <f>CH605+DC604</f>
        <v>-3.3457114045107872E-2</v>
      </c>
      <c r="GM604" t="e">
        <f>GL604/(SQRT(GL603^2+GL604^2+GL605^2))</f>
        <v>#VALUE!</v>
      </c>
      <c r="GO604" s="27">
        <f>FA605*FW603-FA603*FW605</f>
        <v>-0.31895405091280093</v>
      </c>
    </row>
    <row r="605" spans="1:197" x14ac:dyDescent="0.2">
      <c r="A605" s="1"/>
      <c r="D605" t="s">
        <v>10</v>
      </c>
      <c r="E605" s="5">
        <f t="shared" si="917"/>
        <v>-0.12299997783119256</v>
      </c>
      <c r="F605" s="6">
        <f t="shared" si="917"/>
        <v>-0.35080276413820755</v>
      </c>
      <c r="G605" s="7">
        <f t="shared" si="919"/>
        <v>0.36268718550614382</v>
      </c>
      <c r="H605" s="8">
        <f t="shared" si="920"/>
        <v>-0.3441772878468769</v>
      </c>
      <c r="J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W605" s="1"/>
      <c r="BV605" s="1"/>
      <c r="BY605" t="s">
        <v>9</v>
      </c>
      <c r="BZ605" s="5">
        <f t="shared" si="921"/>
        <v>0.3492962422733713</v>
      </c>
      <c r="CA605" s="6">
        <f t="shared" si="921"/>
        <v>-0.34518112468713447</v>
      </c>
      <c r="CB605" s="7">
        <f>CY604</f>
        <v>-0.35707202555584594</v>
      </c>
      <c r="CC605" s="8">
        <f>DU604</f>
        <v>-0.87793387106988852</v>
      </c>
      <c r="CE605" s="10"/>
      <c r="CH605">
        <f>((SUMPRODUCT(CM604:CM606,CK604:CK606))*(SUMPRODUCT(CM604:CM606,CL604:CL606)))-((SUMPRODUCT(CN604:CN606,CK604:CK606))*(SUMPRODUCT(CN604:CN606,CL604:CL606)))</f>
        <v>-3.3457114045107872E-2</v>
      </c>
      <c r="CI605" s="67"/>
      <c r="CJ605" s="10" t="s">
        <v>9</v>
      </c>
      <c r="CK605" s="5">
        <f t="shared" si="922"/>
        <v>0.3492962422733713</v>
      </c>
      <c r="CL605" s="6">
        <f t="shared" si="922"/>
        <v>-0.34518112468713447</v>
      </c>
      <c r="CM605" s="7">
        <f>FA604</f>
        <v>-0.34169558301386721</v>
      </c>
      <c r="CN605" s="8">
        <f>FW604</f>
        <v>-0.88403192360634097</v>
      </c>
      <c r="CP605">
        <f t="shared" si="918"/>
        <v>-9.8670839279614439E-2</v>
      </c>
      <c r="CQ605">
        <f t="shared" si="918"/>
        <v>-0.32743703463395935</v>
      </c>
      <c r="CR605">
        <f>CK607</f>
        <v>0</v>
      </c>
      <c r="CS605">
        <f>CN607</f>
        <v>0</v>
      </c>
      <c r="CW605" s="28"/>
      <c r="CY605" s="61">
        <v>0.38589490603515519</v>
      </c>
      <c r="DA605" s="17">
        <v>0</v>
      </c>
      <c r="DB605">
        <v>1</v>
      </c>
      <c r="DD605" s="73">
        <f>(DB603*DB605)*(1-COS(RADIANS(CW603+45)))-DB604*(SIN(RADIANS(CW603+45)))</f>
        <v>0</v>
      </c>
      <c r="DE605" s="73">
        <f>(DB604*DB605)*(1-COS(RADIANS(CW603+45)))+DB603*(SIN(RADIANS(CW603+45)))</f>
        <v>0</v>
      </c>
      <c r="DF605" s="73">
        <f>(DB605^2)*(1-COS(RADIANS(CW603+45)))+(COS(RADIANS(CW603+45)))</f>
        <v>1</v>
      </c>
      <c r="DG605" s="10"/>
      <c r="DH605">
        <v>0</v>
      </c>
      <c r="DI605" s="23">
        <f>SIN(RADIANS('[1]Biaxial Input'!$F$21))*SIN(RADIANS(0))</f>
        <v>0</v>
      </c>
      <c r="DK605" s="30">
        <f>(DI603*DI605)*(1-COS(RADIANS(CV603)))-DI604*(SIN(RADIANS(CV603)))</f>
        <v>-2.948035967890307E-2</v>
      </c>
      <c r="DL605" s="30">
        <f>(DI604*DI605)*(1-COS(RADIANS(CV603)))+DI603*(SIN(RADIANS(CV603)))</f>
        <v>-0.42158878489581864</v>
      </c>
      <c r="DM605" s="30">
        <f>(DI605^2)*(1-COS(RADIANS(CV603)))+(COS(RADIANS(CV603)))</f>
        <v>0.90630778703664994</v>
      </c>
      <c r="DO605">
        <v>0.38589490603515519</v>
      </c>
      <c r="DQ605" s="28">
        <f>(DB603*DB605)*(1-COS(RADIANS(CU603)))-DB604*(SIN(RADIANS(CU603)))</f>
        <v>0</v>
      </c>
      <c r="DR605" s="28">
        <f>(DB604*DB605)*(1-COS(RADIANS(CU603)))+DB603*(SIN(RADIANS(CU603)))</f>
        <v>0</v>
      </c>
      <c r="DS605" s="28">
        <f>(DB605^2)*(1-COS(RADIANS(CU603)))+(COS(RADIANS(CU603)))</f>
        <v>1</v>
      </c>
      <c r="DU605" s="61">
        <v>0.1723116846091671</v>
      </c>
      <c r="DW605" s="17">
        <v>0</v>
      </c>
      <c r="DX605">
        <v>1</v>
      </c>
      <c r="DZ605" s="73">
        <f>(DB603*DB603)*(1-COS(RADIANS(CW603-45)))-DB603*(SIN(RADIANS(CW603-45)))</f>
        <v>0</v>
      </c>
      <c r="EA605" s="73">
        <f>(DB604*DB605)*(1-COS(RADIANS(CW603-45)))+DB603*(SIN(RADIANS(CW603-45)))</f>
        <v>0</v>
      </c>
      <c r="EB605" s="73">
        <f>(DB605^2)*(1-COS(RADIANS(CW603-45)))+(COS(RADIANS(CW603-45)))</f>
        <v>1</v>
      </c>
      <c r="EC605" s="10"/>
      <c r="ED605">
        <v>0</v>
      </c>
      <c r="EE605" s="1">
        <v>0.1723116846091671</v>
      </c>
      <c r="EG605">
        <f>CY605+DU605</f>
        <v>0.55820659064432232</v>
      </c>
      <c r="EH605">
        <f>EG605/(SQRT(EG603^2+EG604^2+EG605^2))</f>
        <v>0.39471166554762355</v>
      </c>
      <c r="EJ605">
        <f>Q605+AM605</f>
        <v>0</v>
      </c>
      <c r="EK605">
        <f>EJ605/(SQRT(EJ603^2+EJ604^2+EJ605^2))</f>
        <v>0</v>
      </c>
      <c r="EM605" s="23">
        <f>CY603*DU604-CY604*DU603</f>
        <v>-0.90630778703665005</v>
      </c>
      <c r="ER605">
        <f t="shared" ref="ER605:ES607" si="923">CK604</f>
        <v>0.93180266183863136</v>
      </c>
      <c r="ES605">
        <f t="shared" si="923"/>
        <v>-0.87956522186239505</v>
      </c>
      <c r="ET605" t="e">
        <f>#REF!</f>
        <v>#REF!</v>
      </c>
      <c r="EU605" t="e">
        <f>#REF!</f>
        <v>#REF!</v>
      </c>
      <c r="EY605" s="28"/>
      <c r="EZ605" s="10"/>
      <c r="FA605" s="61">
        <v>0.38282887881814986</v>
      </c>
      <c r="FB605" s="13">
        <f>BW606</f>
        <v>0</v>
      </c>
      <c r="FC605" s="17">
        <v>0</v>
      </c>
      <c r="FD605">
        <v>1</v>
      </c>
      <c r="FF605" s="73">
        <f>(FD603*FD605)*(1-COS(RADIANS(EY603+45)))-FD604*(SIN(RADIANS(EY603+45)))</f>
        <v>0</v>
      </c>
      <c r="FG605" s="73">
        <f>(FD604*FD605)*(1-COS(RADIANS(EY603+45)))+FD603*(SIN(RADIANS(EY603+45)))</f>
        <v>0</v>
      </c>
      <c r="FH605" s="73">
        <f>(FD605^2)*(1-COS(RADIANS(EY603+45)))+(COS(RADIANS(EY603+45)))</f>
        <v>1</v>
      </c>
      <c r="FI605" s="10"/>
      <c r="FJ605">
        <v>0</v>
      </c>
      <c r="FK605" s="23">
        <f>SIN(RADIANS(176))*SIN(RADIANS(0))</f>
        <v>0</v>
      </c>
      <c r="FM605" s="30">
        <f>(FK603*FK605)*(1-COS(RADIANS(EX603)))-FK604*(SIN(RADIANS(EX603)))</f>
        <v>-2.948035967890307E-2</v>
      </c>
      <c r="FN605" s="30">
        <f>(FK604*FK605)*(1-COS(RADIANS(EX603)))+FK603*(SIN(RADIANS(EX603)))</f>
        <v>-0.42158878489581864</v>
      </c>
      <c r="FO605" s="30">
        <f>(FK605^2)*(1-COS(RADIANS(EX603)))+(COS(RADIANS(EX603)))</f>
        <v>0.90630778703664994</v>
      </c>
      <c r="FQ605">
        <v>0.38282887881814986</v>
      </c>
      <c r="FS605" s="28">
        <f>(FD603*FD605)*(1-COS(RADIANS(EW603)))-FD604*(SIN(RADIANS(EW603)))</f>
        <v>0</v>
      </c>
      <c r="FT605" s="28">
        <f>(FD604*FD605)*(1-COS(RADIANS(EW603)))+FD603*(SIN(RADIANS(EW603)))</f>
        <v>0</v>
      </c>
      <c r="FU605" s="28">
        <f>(FD605^2)*(1-COS(RADIANS(EW603)))+(COS(RADIANS(EW603)))</f>
        <v>1</v>
      </c>
      <c r="FW605" s="61">
        <v>0.1790202354471935</v>
      </c>
      <c r="FX605" s="13">
        <f>BX606</f>
        <v>0</v>
      </c>
      <c r="FY605" s="17">
        <v>0</v>
      </c>
      <c r="FZ605">
        <v>1</v>
      </c>
      <c r="GB605" s="73">
        <f>(FD603*FD603)*(1-COS(RADIANS(EY603-45)))-FD603*(SIN(RADIANS(EY603-45)))</f>
        <v>0</v>
      </c>
      <c r="GC605" s="73">
        <f>(FD604*FD605)*(1-COS(RADIANS(EY603-45)))+FD603*(SIN(RADIANS(EY603-45)))</f>
        <v>0</v>
      </c>
      <c r="GD605" s="73">
        <f>(FD605^2)*(1-COS(RADIANS(EY603-45)))+(COS(RADIANS(EY603-45)))</f>
        <v>1</v>
      </c>
      <c r="GE605" s="10"/>
      <c r="GF605">
        <v>0</v>
      </c>
      <c r="GG605" s="1">
        <v>0.1790202354471935</v>
      </c>
      <c r="GI605">
        <f>FA605+FW605</f>
        <v>0.56184911426534334</v>
      </c>
      <c r="GJ605">
        <f>GI605/(SQRT(GI603^2+GI604^2+GI605^2))</f>
        <v>0.39728731870067979</v>
      </c>
      <c r="GL605" t="e">
        <f>#REF!+DC605</f>
        <v>#REF!</v>
      </c>
      <c r="GM605" t="e">
        <f>GL605/(SQRT(GL603^2+GL604^2+GL605^2))</f>
        <v>#REF!</v>
      </c>
      <c r="GO605" s="27">
        <f>FA603*FW604-FA604*FW603</f>
        <v>-0.90630778703664983</v>
      </c>
    </row>
    <row r="606" spans="1:197" x14ac:dyDescent="0.2">
      <c r="A606" s="1"/>
      <c r="Q606" s="82" t="s">
        <v>148</v>
      </c>
      <c r="R606" s="13"/>
      <c r="T606" s="10"/>
      <c r="U606" s="10"/>
      <c r="V606" s="10"/>
      <c r="W606" s="10"/>
      <c r="X606" s="10"/>
      <c r="Y606" s="10"/>
      <c r="Z606" s="80"/>
      <c r="AA606" s="23" t="s">
        <v>149</v>
      </c>
      <c r="AE606" s="1"/>
      <c r="AG606" s="80"/>
      <c r="AK606" s="13"/>
      <c r="AL606" s="81"/>
      <c r="AM606" s="82" t="s">
        <v>150</v>
      </c>
      <c r="AO606" s="13"/>
      <c r="AP606" s="13"/>
      <c r="AS606" s="1"/>
      <c r="AW606" s="1"/>
      <c r="BV606" s="1"/>
      <c r="BY606" t="s">
        <v>10</v>
      </c>
      <c r="BZ606" s="5">
        <f t="shared" si="921"/>
        <v>-9.8670839279614439E-2</v>
      </c>
      <c r="CA606" s="6">
        <f t="shared" si="921"/>
        <v>-0.32743703463395935</v>
      </c>
      <c r="CB606" s="7">
        <f>CY605</f>
        <v>0.38589490603515519</v>
      </c>
      <c r="CC606" s="8">
        <f>DU605</f>
        <v>0.1723116846091671</v>
      </c>
      <c r="CE606" s="10"/>
      <c r="CG606" s="10" t="s">
        <v>160</v>
      </c>
      <c r="CH606" s="10">
        <f>-CH603*((EY603-CW603)/(CH605-CE604))</f>
        <v>245.06195136069923</v>
      </c>
      <c r="CI606" s="67"/>
      <c r="CJ606" s="10" t="s">
        <v>10</v>
      </c>
      <c r="CK606" s="5">
        <f t="shared" si="922"/>
        <v>-9.8670839279614439E-2</v>
      </c>
      <c r="CL606" s="6">
        <f t="shared" si="922"/>
        <v>-0.32743703463395935</v>
      </c>
      <c r="CM606" s="7">
        <f>FA605</f>
        <v>0.38282887881814986</v>
      </c>
      <c r="CN606" s="8">
        <f>FW605</f>
        <v>0.1790202354471935</v>
      </c>
      <c r="CW606" s="28"/>
      <c r="DH606" s="10"/>
      <c r="DI606" s="10"/>
      <c r="DJ606" s="10"/>
      <c r="DK606" s="10"/>
      <c r="DL606" s="10"/>
      <c r="DM606" s="10"/>
      <c r="DN606" s="10"/>
      <c r="DO606" s="10"/>
      <c r="DP606" s="10"/>
      <c r="EE606" s="1"/>
      <c r="EI606" s="64">
        <f>(DEGREES(ACOS((EH603*EK603+EH604*EK604+EH605*EK605)/((SQRT(EH603^2+EH604^2+EH605^2))*(SQRT(EK603^2+EK604^2+EK605^2))))))</f>
        <v>108.89016267015189</v>
      </c>
      <c r="ER606">
        <f t="shared" si="923"/>
        <v>0.3492962422733713</v>
      </c>
      <c r="ES606">
        <f t="shared" si="923"/>
        <v>-0.34518112468713447</v>
      </c>
      <c r="ET606" t="e">
        <f>#REF!</f>
        <v>#REF!</v>
      </c>
      <c r="EU606" t="e">
        <f>#REF!</f>
        <v>#REF!</v>
      </c>
      <c r="EY606" s="28"/>
      <c r="EZ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GG606" s="1"/>
      <c r="GK606" s="64" t="e">
        <f>(DEGREES(ACOS((GJ603*GM603+GJ604*GM604+GJ605*GM605)/((SQRT(GJ603^2+GJ604^2+GJ605^2))*(SQRT(GM603^2+GM604^2+GM605^2))))))</f>
        <v>#VALUE!</v>
      </c>
    </row>
    <row r="607" spans="1:197" x14ac:dyDescent="0.2">
      <c r="A607" s="1"/>
      <c r="E607" s="5" t="s">
        <v>4</v>
      </c>
      <c r="F607" s="6" t="s">
        <v>5</v>
      </c>
      <c r="G607" s="7" t="s">
        <v>6</v>
      </c>
      <c r="H607" s="8" t="s">
        <v>1</v>
      </c>
      <c r="I607">
        <v>8</v>
      </c>
      <c r="J607" s="9" t="s">
        <v>7</v>
      </c>
      <c r="K607">
        <v>8</v>
      </c>
      <c r="L607" s="10"/>
      <c r="M607" s="17">
        <f>A579</f>
        <v>40</v>
      </c>
      <c r="N607" s="17">
        <f>B579</f>
        <v>35</v>
      </c>
      <c r="O607" s="17">
        <f>C579</f>
        <v>250.5</v>
      </c>
      <c r="Q607" s="61">
        <f t="array" ref="Q607:Q609">MMULT(AI607:AK609,AG607:AG609)</f>
        <v>0.81744266817451494</v>
      </c>
      <c r="R607" s="13"/>
      <c r="S607" s="17">
        <v>1</v>
      </c>
      <c r="T607">
        <v>0</v>
      </c>
      <c r="V607" s="73">
        <f>(T607^2)*(1-COS(RADIANS(O607+45)))+(COS(RADIANS(O607+45)))</f>
        <v>0.4305110968082948</v>
      </c>
      <c r="W607" s="73">
        <f>(T607*T608)*(1-COS(RADIANS(O607+45)))-T609*(SIN(RADIANS(O607+45)))</f>
        <v>0.90258528434986074</v>
      </c>
      <c r="X607" s="73">
        <f>(T607*T609)*(1-COS(RADIANS(O607+45)))+T608*(SIN(RADIANS(O607+45)))</f>
        <v>0</v>
      </c>
      <c r="Y607" s="10"/>
      <c r="Z607">
        <f t="array" ref="Z607:Z609">MMULT(V607:X609,S607:S609)</f>
        <v>0.4305110968082948</v>
      </c>
      <c r="AA607" s="23">
        <f>COS(RADIANS('[1]Biaxial Input'!$F$21))</f>
        <v>-0.9975640502598242</v>
      </c>
      <c r="AC607" s="30">
        <f>(AA607^2)*(1-COS(RADIANS(N607)))+(COS(RADIANS(N607)))</f>
        <v>0.99912000006339641</v>
      </c>
      <c r="AD607" s="30">
        <f>(AA607*AA608)*(1-COS(RADIANS(N607)))-AA609*(SIN(RADIANS(N607)))</f>
        <v>-1.2584585399294834E-2</v>
      </c>
      <c r="AE607" s="30">
        <f>(AA607*AA609)*(1-COS(RADIANS(N607)))+AA608*(SIN(RADIANS(N607)))</f>
        <v>4.0010669622570827E-2</v>
      </c>
      <c r="AG607">
        <f t="array" ref="AG607:AG609">MMULT(AC607:AE609,Z607:Z609)</f>
        <v>0.44149090866144403</v>
      </c>
      <c r="AI607" s="28">
        <f>(T607^2)*(1-COS(RADIANS(M607)))+(COS(RADIANS(M607)))</f>
        <v>0.76604444311897801</v>
      </c>
      <c r="AJ607" s="28">
        <f>(T607*T608)*(1-COS(RADIANS(M607)))-T609*(SIN(RADIANS(M607)))</f>
        <v>-0.64278760968653925</v>
      </c>
      <c r="AK607" s="28">
        <f>(T607*T609)*(1-COS(RADIANS(M607)))+T608*(SIN(RADIANS(M607)))</f>
        <v>0</v>
      </c>
      <c r="AM607" s="61">
        <f t="array" ref="AM607:AM609">MMULT(AI607:AK609,AW607:AW609)</f>
        <v>-0.46703774954101573</v>
      </c>
      <c r="AN607" s="13"/>
      <c r="AO607" s="17">
        <v>1</v>
      </c>
      <c r="AP607">
        <v>0</v>
      </c>
      <c r="AR607" s="73">
        <f>(T607^2)*(1-COS(RADIANS(O607-45)))+(COS(RADIANS(O607-45)))</f>
        <v>-0.90258528434986052</v>
      </c>
      <c r="AS607" s="73">
        <f>(T607*T608)*(1-COS(RADIANS(O607-45)))-T609*(SIN(RADIANS(O607-45)))</f>
        <v>0.4305110968082953</v>
      </c>
      <c r="AT607" s="73">
        <f>(T607*T609)*(1-COS(RADIANS(O607-45)))+T608*(SIN(RADIANS(O607-45)))</f>
        <v>0</v>
      </c>
      <c r="AU607" s="10"/>
      <c r="AV607">
        <f t="array" ref="AV607:AV609">MMULT(AR607:AT609,S607:S609)</f>
        <v>-0.90258528434986052</v>
      </c>
      <c r="AW607" s="1">
        <f t="array" ref="AW607:AW609">MMULT(AC607:AE609,AV607:AV609)</f>
        <v>-0.89637320569372525</v>
      </c>
      <c r="BV607" s="1"/>
      <c r="CE607" s="10"/>
      <c r="CS607" s="15"/>
      <c r="CW607" s="28"/>
      <c r="CY607" s="82" t="s">
        <v>148</v>
      </c>
      <c r="CZ607" s="13"/>
      <c r="DB607" s="10"/>
      <c r="DC607" s="10"/>
      <c r="DD607" s="10"/>
      <c r="DE607" s="10"/>
      <c r="DF607" s="10"/>
      <c r="DG607" s="10"/>
      <c r="DH607" s="80"/>
      <c r="DI607" s="23" t="s">
        <v>149</v>
      </c>
      <c r="DM607" s="1"/>
      <c r="DO607" s="80"/>
      <c r="DS607" s="13"/>
      <c r="DT607" s="81"/>
      <c r="DU607" s="82" t="s">
        <v>150</v>
      </c>
      <c r="DW607" s="13"/>
      <c r="DX607" s="13"/>
      <c r="EA607" s="1"/>
      <c r="EE607" s="1"/>
      <c r="ER607">
        <f t="shared" si="923"/>
        <v>-9.8670839279614439E-2</v>
      </c>
      <c r="ES607">
        <f t="shared" si="923"/>
        <v>-0.32743703463395935</v>
      </c>
      <c r="ET607" t="e">
        <f>#REF!</f>
        <v>#REF!</v>
      </c>
      <c r="EU607" t="e">
        <f>#REF!</f>
        <v>#REF!</v>
      </c>
      <c r="EY607" s="28"/>
      <c r="EZ607" s="10"/>
      <c r="FA607" s="82" t="s">
        <v>148</v>
      </c>
      <c r="FB607" s="13"/>
      <c r="FD607" s="10"/>
      <c r="FE607" s="10"/>
      <c r="FF607" s="10"/>
      <c r="FG607" s="10"/>
      <c r="FH607" s="10"/>
      <c r="FI607" s="10"/>
      <c r="FJ607" s="80"/>
      <c r="FK607" s="23" t="s">
        <v>149</v>
      </c>
      <c r="FO607" s="1"/>
      <c r="FQ607" s="80"/>
      <c r="FU607" s="13"/>
      <c r="FV607" s="81"/>
      <c r="FW607" s="82" t="s">
        <v>150</v>
      </c>
      <c r="FY607" s="13"/>
      <c r="FZ607" s="13"/>
      <c r="GC607" s="1"/>
      <c r="GG607" s="1"/>
      <c r="GK607" s="13"/>
    </row>
    <row r="608" spans="1:197" x14ac:dyDescent="0.2">
      <c r="A608" s="1"/>
      <c r="D608" t="s">
        <v>8</v>
      </c>
      <c r="E608" s="5">
        <f t="shared" ref="E608:F610" si="924">E603</f>
        <v>0.92386056067667077</v>
      </c>
      <c r="F608" s="6">
        <f t="shared" si="924"/>
        <v>-0.87713500826521962</v>
      </c>
      <c r="G608" s="7">
        <f>Q607</f>
        <v>0.81744266817451494</v>
      </c>
      <c r="H608" s="8">
        <f>AM607</f>
        <v>-0.46703774954101573</v>
      </c>
      <c r="J608" s="9">
        <f>((SUMPRODUCT(G608:G610,E608:E610))*(SUMPRODUCT(G608:G610,F608:F610)))-((SUMPRODUCT(H608:H610,E608:E610))*(SUMPRODUCT(H608:H610,F608:F610)))</f>
        <v>-1.9783827420830291E-2</v>
      </c>
      <c r="Q608" s="61">
        <v>-0.28735231058991251</v>
      </c>
      <c r="S608" s="17">
        <v>0</v>
      </c>
      <c r="T608">
        <v>0</v>
      </c>
      <c r="V608" s="73">
        <f>(T607*T608)*(1-COS(RADIANS(O607+45)))+T609*(SIN(RADIANS(O607+45)))</f>
        <v>-0.90258528434986074</v>
      </c>
      <c r="W608" s="73">
        <f>(T608^2)*(1-COS(RADIANS(O607+45)))+(COS(RADIANS(O607+45)))</f>
        <v>0.4305110968082948</v>
      </c>
      <c r="X608" s="73">
        <f>(T608*T609)*(1-COS(RADIANS(O607+45)))-T607*(SIN(RADIANS(O607+45)))</f>
        <v>0</v>
      </c>
      <c r="Y608" s="10"/>
      <c r="Z608">
        <v>-0.90258528434986074</v>
      </c>
      <c r="AA608" s="23">
        <f>SIN(RADIANS('[1]Biaxial Input'!$F$21))*(COS(RADIANS(0)))</f>
        <v>6.9756473744125524E-2</v>
      </c>
      <c r="AC608" s="30">
        <f>(AA607*AA608)*(1-COS(RADIANS(N607)))+AA609*(SIN(RADIANS(N607)))</f>
        <v>-1.2584585399294834E-2</v>
      </c>
      <c r="AD608" s="30">
        <f>(AA608^2)*(1-COS(RADIANS(N607)))+(COS(RADIANS(N607)))</f>
        <v>0.82003204422559539</v>
      </c>
      <c r="AE608" s="30">
        <f>(AA608*AA609)*(1-COS(RADIANS(N607)))-AA607*(SIN(RADIANS(N607)))</f>
        <v>0.57217923297994577</v>
      </c>
      <c r="AG608">
        <v>-0.74556665947648459</v>
      </c>
      <c r="AI608" s="28">
        <f>(T607*T608)*(1-COS(RADIANS(M607)))+T609*(SIN(RADIANS(M607)))</f>
        <v>0.64278760968653925</v>
      </c>
      <c r="AJ608" s="28">
        <f>(T608^2)*(1-COS(RADIANS(M607)))+(COS(RADIANS(M607)))</f>
        <v>0.76604444311897801</v>
      </c>
      <c r="AK608" s="28">
        <f>(T608*T609)*(1-COS(RADIANS(M607)))-T607*(SIN(RADIANS(M607)))</f>
        <v>0</v>
      </c>
      <c r="AM608" s="61">
        <v>-0.8379152379643573</v>
      </c>
      <c r="AO608" s="17">
        <v>0</v>
      </c>
      <c r="AP608">
        <v>0</v>
      </c>
      <c r="AR608" s="73">
        <f>(T607*T608)*(1-COS(RADIANS(O607-45)))+T609*(SIN(RADIANS(O607-45)))</f>
        <v>-0.4305110968082953</v>
      </c>
      <c r="AS608" s="73">
        <f>(T608^2)*(1-COS(RADIANS(O607-45)))+(COS(RADIANS(O607-45)))</f>
        <v>-0.90258528434986052</v>
      </c>
      <c r="AT608" s="73">
        <f>(T608*T609)*(1-COS(RADIANS(O607-45)))-T607*(SIN(RADIANS(O607-45)))</f>
        <v>0</v>
      </c>
      <c r="AU608" s="10"/>
      <c r="AV608">
        <v>-0.4305110968082953</v>
      </c>
      <c r="AW608" s="1">
        <v>-0.34167423318646195</v>
      </c>
      <c r="BV608" s="1"/>
      <c r="BZ608" s="5" t="s">
        <v>4</v>
      </c>
      <c r="CA608" s="6" t="s">
        <v>5</v>
      </c>
      <c r="CB608" s="7" t="s">
        <v>6</v>
      </c>
      <c r="CC608" s="8" t="s">
        <v>1</v>
      </c>
      <c r="CD608">
        <v>7</v>
      </c>
      <c r="CE608" s="9" t="s">
        <v>7</v>
      </c>
      <c r="CG608" s="90" t="s">
        <v>157</v>
      </c>
      <c r="CH608" s="61">
        <f>CE609-((CH610-CE609)/(EY608-CW608))*CW608</f>
        <v>-5.8208934435060478</v>
      </c>
      <c r="CI608" s="10"/>
      <c r="CK608" s="5" t="s">
        <v>4</v>
      </c>
      <c r="CL608" s="6" t="s">
        <v>5</v>
      </c>
      <c r="CM608" s="7" t="s">
        <v>6</v>
      </c>
      <c r="CN608" s="8" t="s">
        <v>1</v>
      </c>
      <c r="CO608" s="10"/>
      <c r="CP608">
        <f t="shared" ref="CP608:CQ610" si="925">BZ609</f>
        <v>0.93180266183863136</v>
      </c>
      <c r="CQ608">
        <f t="shared" si="925"/>
        <v>-0.87956522186239505</v>
      </c>
      <c r="CR608">
        <f>CI612</f>
        <v>0</v>
      </c>
      <c r="CS608">
        <f>CL612</f>
        <v>0</v>
      </c>
      <c r="CU608" s="17">
        <f>CU512</f>
        <v>20</v>
      </c>
      <c r="CV608" s="17">
        <f>CV512</f>
        <v>30</v>
      </c>
      <c r="CW608" s="31">
        <f>CH515</f>
        <v>176.7612054441409</v>
      </c>
      <c r="CY608" s="61">
        <f t="array" ref="CY608:CY610">MMULT(DQ608:DS610,DO608:DO610)</f>
        <v>-0.49960430686759599</v>
      </c>
      <c r="CZ608" s="13"/>
      <c r="DA608" s="17">
        <v>1</v>
      </c>
      <c r="DB608">
        <v>0</v>
      </c>
      <c r="DD608" s="73">
        <f>(DB608^2)*(1-COS(RADIANS(CW608+45)))+(COS(RADIANS(CW608+45)))</f>
        <v>-0.7459271330559214</v>
      </c>
      <c r="DE608" s="73">
        <f>(DB608*DB609)*(1-COS(RADIANS(CW608+45)))-DB610*(SIN(RADIANS(CW608+45)))</f>
        <v>0.66602756111963846</v>
      </c>
      <c r="DF608" s="73">
        <f>(DB608*DB610)*(1-COS(RADIANS(CW608+45)))+DB609*(SIN(RADIANS(CW608+45)))</f>
        <v>0</v>
      </c>
      <c r="DG608" s="10"/>
      <c r="DH608">
        <f t="array" ref="DH608:DH610">MMULT(DD608:DF610,DA608:DA610)</f>
        <v>-0.7459271330559214</v>
      </c>
      <c r="DI608" s="23">
        <f>COS(RADIANS('[1]Biaxial Input'!$F$21))</f>
        <v>-0.9975640502598242</v>
      </c>
      <c r="DK608" s="30">
        <f>(DI608^2)*(1-COS(RADIANS(CV608)))+(COS(RADIANS(CV608)))</f>
        <v>0.99934808421962718</v>
      </c>
      <c r="DL608" s="30">
        <f>(DI608*DI609)*(1-COS(RADIANS(CV608)))-DI610*(SIN(RADIANS(CV608)))</f>
        <v>-9.3228300025961861E-3</v>
      </c>
      <c r="DM608" s="30">
        <f>(DI608*DI610)*(1-COS(RADIANS(CV608)))+DI609*(SIN(RADIANS(CV608)))</f>
        <v>3.4878236872062755E-2</v>
      </c>
      <c r="DO608">
        <f t="array" ref="DO608:DO610">MMULT(DK608:DM610,DH608:DH610)</f>
        <v>-0.7392315896575119</v>
      </c>
      <c r="DQ608" s="28">
        <f>(DB608^2)*(1-COS(RADIANS(CU608)))+(COS(RADIANS(CU608)))</f>
        <v>0.93969262078590843</v>
      </c>
      <c r="DR608" s="28">
        <f>(DB608*DB609)*(1-COS(RADIANS(CU608)))-DB610*(SIN(RADIANS(CU608)))</f>
        <v>-0.34202014332566871</v>
      </c>
      <c r="DS608" s="28">
        <f>(DB608*DB610)*(1-COS(RADIANS(CU608)))+DB609*(SIN(RADIANS(CU608)))</f>
        <v>0</v>
      </c>
      <c r="DU608" s="61">
        <f t="array" ref="DU608:DU610">MMULT(DQ608:DS610,EE608:EE610)</f>
        <v>-0.85522017549804241</v>
      </c>
      <c r="DV608" s="13"/>
      <c r="DW608" s="17">
        <v>1</v>
      </c>
      <c r="DX608">
        <v>0</v>
      </c>
      <c r="DZ608" s="73">
        <f>(DB608^2)*(1-COS(RADIANS(CW608-45)))+(COS(RADIANS(CW608-45)))</f>
        <v>-0.66602756111963857</v>
      </c>
      <c r="EA608" s="73">
        <f>(DB608*DB609)*(1-COS(RADIANS(CW608-45)))-DB610*(SIN(RADIANS(CW608-45)))</f>
        <v>-0.74592713305592129</v>
      </c>
      <c r="EB608" s="73">
        <f>(DB608*DB610)*(1-COS(RADIANS(CW608-45)))+DB609*(SIN(RADIANS(CW608-45)))</f>
        <v>0</v>
      </c>
      <c r="EC608" s="10"/>
      <c r="ED608">
        <f t="array" ref="ED608:ED610">MMULT(DZ608:EB610,DA608:DA610)</f>
        <v>-0.66602756111963857</v>
      </c>
      <c r="EE608" s="1">
        <f t="array" ref="EE608:EE610">MMULT(DK608:DM610,ED608:ED610)</f>
        <v>-0.67254751909818578</v>
      </c>
      <c r="EG608">
        <f>CY608+DU608</f>
        <v>-1.3548244823656383</v>
      </c>
      <c r="EH608">
        <f>EG608/(SQRT(EG608^2+EG609^2+EG610^2))</f>
        <v>-0.95800557879829684</v>
      </c>
      <c r="EJ608">
        <f>Q608+AM608</f>
        <v>-1.1252675485542698</v>
      </c>
      <c r="EK608">
        <f>EJ608/(SQRT(EJ608^2+EJ609^2+EJ610^2))</f>
        <v>-0.82129395341600553</v>
      </c>
      <c r="EM608" s="23">
        <f>CY609*DU610-CY610*DU609</f>
        <v>0.1378186779084995</v>
      </c>
      <c r="EO608" s="15">
        <v>7</v>
      </c>
      <c r="EP608" s="9" t="s">
        <v>7</v>
      </c>
      <c r="EW608" s="17">
        <f>CU608</f>
        <v>20</v>
      </c>
      <c r="EX608" s="17">
        <f>CV608</f>
        <v>30</v>
      </c>
      <c r="EY608" s="31">
        <f>1+CW608</f>
        <v>177.7612054441409</v>
      </c>
      <c r="EZ608" s="10"/>
      <c r="FA608" s="61">
        <f t="array" ref="FA608:FA610">MMULT(FS608:FU610,FQ608:FQ610)</f>
        <v>-0.48460256461561557</v>
      </c>
      <c r="FB608" s="13">
        <f>BW609</f>
        <v>0</v>
      </c>
      <c r="FC608" s="17">
        <v>1</v>
      </c>
      <c r="FD608">
        <v>0</v>
      </c>
      <c r="FF608" s="73">
        <f>(FD608^2)*(1-COS(RADIANS(EY608+45)))+(COS(RADIANS(EY608+45)))</f>
        <v>-0.73418974104548529</v>
      </c>
      <c r="FG608" s="73">
        <f>(FD608*FD609)*(1-COS(RADIANS(EY608+45)))-FD610*(SIN(RADIANS(EY608+45)))</f>
        <v>0.67894434539479254</v>
      </c>
      <c r="FH608" s="73">
        <f>(FD608*FD610)*(1-COS(RADIANS(EY608+45)))+FD609*(SIN(RADIANS(EY608+45)))</f>
        <v>0</v>
      </c>
      <c r="FI608" s="10"/>
      <c r="FJ608">
        <f t="array" ref="FJ608:FJ610">MMULT(FF608:FH610,FC608:FC610)</f>
        <v>-0.73418974104548529</v>
      </c>
      <c r="FK608" s="23">
        <f>COS(RADIANS(176))</f>
        <v>-0.9975640502598242</v>
      </c>
      <c r="FM608" s="30">
        <f>(FK608^2)*(1-COS(RADIANS(EX608)))+(COS(RADIANS(EX608)))</f>
        <v>0.99934808421962718</v>
      </c>
      <c r="FN608" s="30">
        <f>(FK608*FK609)*(1-COS(RADIANS(EX608)))-FK610*(SIN(RADIANS(EX608)))</f>
        <v>-9.3228300025961861E-3</v>
      </c>
      <c r="FO608" s="30">
        <f>(FK608*FK610)*(1-COS(RADIANS(EX608)))+FK609*(SIN(RADIANS(EX608)))</f>
        <v>3.4878236872062755E-2</v>
      </c>
      <c r="FQ608">
        <f t="array" ref="FQ608:FQ610">MMULT(FM608:FO610,FJ608:FJ610)</f>
        <v>-0.72738142845417031</v>
      </c>
      <c r="FS608" s="28">
        <f>(FD608^2)*(1-COS(RADIANS(EW608)))+(COS(RADIANS(EW608)))</f>
        <v>0.93969262078590843</v>
      </c>
      <c r="FT608" s="28">
        <f>(FD608*FD609)*(1-COS(RADIANS(EW608)))-FD610*(SIN(RADIANS(EW608)))</f>
        <v>-0.34202014332566871</v>
      </c>
      <c r="FU608" s="28">
        <f>(FD608*FD610)*(1-COS(RADIANS(EW608)))+FD609*(SIN(RADIANS(EW608)))</f>
        <v>0</v>
      </c>
      <c r="FW608" s="61">
        <f t="array" ref="FW608:FW610">MMULT(FS608:FU610,GG608:GG610)</f>
        <v>-0.86380921874423267</v>
      </c>
      <c r="FX608" s="13">
        <f>BX609</f>
        <v>0</v>
      </c>
      <c r="FY608" s="17">
        <v>1</v>
      </c>
      <c r="FZ608">
        <v>0</v>
      </c>
      <c r="GB608" s="73">
        <f>(FD608^2)*(1-COS(RADIANS(EY608-45)))+(COS(RADIANS(EY608-45)))</f>
        <v>-0.67894434539479254</v>
      </c>
      <c r="GC608" s="73">
        <f>(FD608*FD609)*(1-COS(RADIANS(EY608-45)))-FD610*(SIN(RADIANS(EY608-45)))</f>
        <v>-0.73418974104548518</v>
      </c>
      <c r="GD608" s="73">
        <f>(FD608*FD610)*(1-COS(RADIANS(EY608-45)))+FD609*(SIN(RADIANS(EY608-45)))</f>
        <v>0</v>
      </c>
      <c r="GE608" s="10"/>
      <c r="GF608">
        <f t="array" ref="GF608:GF610">MMULT(GB608:GD610,FC608:FC610)</f>
        <v>-0.67894434539479254</v>
      </c>
      <c r="GG608" s="1">
        <f t="array" ref="GG608:GG610">MMULT(FM608:FO610,GF608:GF610)</f>
        <v>-0.685346457007452</v>
      </c>
      <c r="GI608">
        <f>FA608+FW608</f>
        <v>-1.3484117833598481</v>
      </c>
      <c r="GJ608">
        <f>GI608/(SQRT(GI608^2+GI609^2+GI610^2))</f>
        <v>-0.95347111584559441</v>
      </c>
      <c r="GL608" t="e">
        <f>CH609+DC608</f>
        <v>#VALUE!</v>
      </c>
      <c r="GM608" t="e">
        <f>GL608/(SQRT(GL608^2+GL609^2+GL610^2))</f>
        <v>#VALUE!</v>
      </c>
      <c r="GO608" s="27">
        <f>FA609*FW610-FA610*FW609</f>
        <v>0.13781867790849947</v>
      </c>
    </row>
    <row r="609" spans="1:197" x14ac:dyDescent="0.2">
      <c r="A609" s="1"/>
      <c r="D609" t="s">
        <v>9</v>
      </c>
      <c r="E609" s="5">
        <f t="shared" si="924"/>
        <v>0.36242608885083544</v>
      </c>
      <c r="F609" s="6">
        <f t="shared" si="924"/>
        <v>-0.32798109388891022</v>
      </c>
      <c r="G609" s="7">
        <f t="shared" ref="G609:G610" si="926">Q608</f>
        <v>-0.28735231058991251</v>
      </c>
      <c r="H609" s="8">
        <f t="shared" ref="H609:H610" si="927">AM608</f>
        <v>-0.8379152379643573</v>
      </c>
      <c r="J609" s="10"/>
      <c r="Q609" s="61">
        <v>0.4992155184350423</v>
      </c>
      <c r="S609" s="17">
        <v>0</v>
      </c>
      <c r="T609">
        <v>1</v>
      </c>
      <c r="V609" s="73">
        <f>(T607*T609)*(1-COS(RADIANS(O607+45)))-T608*(SIN(RADIANS(O607+45)))</f>
        <v>0</v>
      </c>
      <c r="W609" s="73">
        <f>(T608*T609)*(1-COS(RADIANS(O607+45)))+T607*(SIN(RADIANS(O607+45)))</f>
        <v>0</v>
      </c>
      <c r="X609" s="73">
        <f>(T609^2)*(1-COS(RADIANS(O607+45)))+(COS(RADIANS(O607+45)))</f>
        <v>1</v>
      </c>
      <c r="Y609" s="10"/>
      <c r="Z609">
        <v>0</v>
      </c>
      <c r="AA609" s="23">
        <f>SIN(RADIANS('[1]Biaxial Input'!$F$21))*SIN(RADIANS(0))</f>
        <v>0</v>
      </c>
      <c r="AC609" s="30">
        <f>(AA607*AA609)*(1-COS(RADIANS(N607)))-AA608*(SIN(RADIANS(N607)))</f>
        <v>-4.0010669622570827E-2</v>
      </c>
      <c r="AD609" s="30">
        <f>(AA608*AA609)*(1-COS(RADIANS(N607)))+AA607*(SIN(RADIANS(N607)))</f>
        <v>-0.57217923297994577</v>
      </c>
      <c r="AE609" s="30">
        <f>(AA609^2)*(1-COS(RADIANS(N607)))+(COS(RADIANS(N607)))</f>
        <v>0.8191520442889918</v>
      </c>
      <c r="AG609">
        <v>0.4992155184350423</v>
      </c>
      <c r="AI609" s="28">
        <f>(T607*T609)*(1-COS(RADIANS(M607)))-T608*(SIN(RADIANS(M607)))</f>
        <v>0</v>
      </c>
      <c r="AJ609" s="28">
        <f>(T608*T609)*(1-COS(RADIANS(M607)))+T607*(SIN(RADIANS(M607)))</f>
        <v>0</v>
      </c>
      <c r="AK609" s="28">
        <f>(T609^2)*(1-COS(RADIANS(M607)))+(COS(RADIANS(M607)))</f>
        <v>1</v>
      </c>
      <c r="AM609" s="61">
        <v>0.28244255077944203</v>
      </c>
      <c r="AO609" s="17">
        <v>0</v>
      </c>
      <c r="AP609">
        <v>1</v>
      </c>
      <c r="AR609" s="73">
        <f>(T607*T607)*(1-COS(RADIANS(O607-45)))-T607*(SIN(RADIANS(O607-45)))</f>
        <v>0</v>
      </c>
      <c r="AS609" s="73">
        <f>(T608*T609)*(1-COS(RADIANS(O607-45)))+T607*(SIN(RADIANS(O607-45)))</f>
        <v>0</v>
      </c>
      <c r="AT609" s="73">
        <f>(T609^2)*(1-COS(RADIANS(O607-45)))+(COS(RADIANS(O607-45)))</f>
        <v>1</v>
      </c>
      <c r="AU609" s="10"/>
      <c r="AV609">
        <v>0</v>
      </c>
      <c r="AW609" s="1">
        <v>0.28244255077944203</v>
      </c>
      <c r="BV609" s="1"/>
      <c r="BY609" t="s">
        <v>8</v>
      </c>
      <c r="BZ609" s="5">
        <f t="shared" ref="BZ609:CA611" si="928">BZ604</f>
        <v>0.93180266183863136</v>
      </c>
      <c r="CA609" s="6">
        <f t="shared" si="928"/>
        <v>-0.87956522186239505</v>
      </c>
      <c r="CB609" s="7">
        <f>CY608</f>
        <v>-0.49960430686759599</v>
      </c>
      <c r="CC609" s="8">
        <f>DU608</f>
        <v>-0.85522017549804241</v>
      </c>
      <c r="CE609" s="9">
        <f>((SUMPRODUCT(CB609:CB611,BZ609:BZ611))*(SUMPRODUCT(CB609:(CB611),CA609:CA611)))-((SUMPRODUCT(CC609:CC611,BZ609:BZ611))*(SUMPRODUCT(CC609:CC611,CA609:CA611)))</f>
        <v>0</v>
      </c>
      <c r="CG609">
        <v>1</v>
      </c>
      <c r="CH609" t="s">
        <v>161</v>
      </c>
      <c r="CI609" s="67"/>
      <c r="CJ609" s="1" t="s">
        <v>8</v>
      </c>
      <c r="CK609" s="5">
        <f t="shared" ref="CK609:CL611" si="929">BZ609</f>
        <v>0.93180266183863136</v>
      </c>
      <c r="CL609" s="6">
        <f t="shared" si="929"/>
        <v>-0.87956522186239505</v>
      </c>
      <c r="CM609" s="7">
        <f>FA608</f>
        <v>-0.48460256461561557</v>
      </c>
      <c r="CN609" s="8">
        <f>FW608</f>
        <v>-0.86380921874423267</v>
      </c>
      <c r="CO609" s="10"/>
      <c r="CP609">
        <f t="shared" si="925"/>
        <v>0.3492962422733713</v>
      </c>
      <c r="CQ609">
        <f t="shared" si="925"/>
        <v>-0.34518112468713447</v>
      </c>
      <c r="CR609">
        <f>CJ612</f>
        <v>0</v>
      </c>
      <c r="CS609">
        <f>CM612</f>
        <v>0</v>
      </c>
      <c r="CW609" s="28"/>
      <c r="CY609" s="61">
        <v>-0.78871702279918932</v>
      </c>
      <c r="DA609" s="17">
        <v>0</v>
      </c>
      <c r="DB609">
        <v>0</v>
      </c>
      <c r="DD609" s="73">
        <f>(DB608*DB609)*(1-COS(RADIANS(CW608+45)))+DB610*(SIN(RADIANS(CW608+45)))</f>
        <v>-0.66602756111963846</v>
      </c>
      <c r="DE609" s="73">
        <f>(DB609^2)*(1-COS(RADIANS(CW608+45)))+(COS(RADIANS(CW608+45)))</f>
        <v>-0.7459271330559214</v>
      </c>
      <c r="DF609" s="73">
        <f>(DB609*DB610)*(1-COS(RADIANS(CW608+45)))-DB608*(SIN(RADIANS(CW608+45)))</f>
        <v>0</v>
      </c>
      <c r="DG609" s="10"/>
      <c r="DH609">
        <v>-0.66602756111963846</v>
      </c>
      <c r="DI609" s="23">
        <f>SIN(RADIANS('[1]Biaxial Input'!$F$21))*(COS(RADIANS(0)))</f>
        <v>6.9756473744125524E-2</v>
      </c>
      <c r="DK609" s="30">
        <f>(DI608*DI609)*(1-COS(RADIANS(CV608)))+DI610*(SIN(RADIANS(CV608)))</f>
        <v>-9.3228300025961861E-3</v>
      </c>
      <c r="DL609" s="30">
        <f>(DI609^2)*(1-COS(RADIANS(CV608)))+(COS(RADIANS(CV608)))</f>
        <v>0.86667731956481153</v>
      </c>
      <c r="DM609" s="30">
        <f>(DI609*DI610)*(1-COS(RADIANS(CV608)))-DI608*(SIN(RADIANS(CV608)))</f>
        <v>0.49878202512991204</v>
      </c>
      <c r="DO609">
        <v>-0.57027682957165271</v>
      </c>
      <c r="DQ609" s="28">
        <f>(DB608*DB609)*(1-COS(RADIANS(CU608)))+DB610*(SIN(RADIANS(CU608)))</f>
        <v>0.34202014332566871</v>
      </c>
      <c r="DR609" s="28">
        <f>(DB609^2)*(1-COS(RADIANS(CU608)))+(COS(RADIANS(CU608)))</f>
        <v>0.93969262078590843</v>
      </c>
      <c r="DS609" s="28">
        <f>(DB609*DB610)*(1-COS(RADIANS(CU608)))-DB608*(SIN(RADIANS(CU608)))</f>
        <v>0</v>
      </c>
      <c r="DU609" s="61">
        <v>0.38330072518484737</v>
      </c>
      <c r="DW609" s="17">
        <v>0</v>
      </c>
      <c r="DX609">
        <v>0</v>
      </c>
      <c r="DZ609" s="73">
        <f>(DB608*DB609)*(1-COS(RADIANS(CW608-45)))+DB610*(SIN(RADIANS(CW608-45)))</f>
        <v>0.74592713305592129</v>
      </c>
      <c r="EA609" s="73">
        <f>(DB609^2)*(1-COS(RADIANS(CW608-45)))+(COS(RADIANS(CW608-45)))</f>
        <v>-0.66602756111963857</v>
      </c>
      <c r="EB609" s="73">
        <f>(DB609*DB610)*(1-COS(RADIANS(CW608-45)))-DB608*(SIN(RADIANS(CW608-45)))</f>
        <v>0</v>
      </c>
      <c r="EC609" s="10"/>
      <c r="ED609">
        <v>0.74592713305592129</v>
      </c>
      <c r="EE609" s="1">
        <v>0.65268738999693243</v>
      </c>
      <c r="EG609">
        <f>CY609+DU609</f>
        <v>-0.40541629761434195</v>
      </c>
      <c r="EH609">
        <f>EG609/(SQRT(EG608^2+EG609^2+EG610^2))</f>
        <v>-0.28667261324664473</v>
      </c>
      <c r="EJ609">
        <f>Q609+AM609</f>
        <v>0.78165806921448433</v>
      </c>
      <c r="EK609">
        <f>EJ609/(SQRT(EJ608^2+EJ609^2+EJ610^2))</f>
        <v>0.57050525158170795</v>
      </c>
      <c r="EM609" s="23">
        <f>CY610*DU608-CY608*DU610</f>
        <v>-0.48063084796915945</v>
      </c>
      <c r="EP609" s="9">
        <f>((SUMPRODUCT(CM609:CM611,BZ609:BZ611))*(SUMPRODUCT(CM609:CM611,CA609:CA611)))-((SUMPRODUCT(CN609:CN611,BZ609:BZ611))*(SUMPRODUCT(CN609:CN611,CA609:CA611)))</f>
        <v>3.2930831337567079E-2</v>
      </c>
      <c r="EY609" s="28"/>
      <c r="EZ609" s="10"/>
      <c r="FA609" s="61">
        <v>-0.79528641742001172</v>
      </c>
      <c r="FB609" s="13">
        <f>BW610</f>
        <v>0</v>
      </c>
      <c r="FC609" s="17">
        <v>0</v>
      </c>
      <c r="FD609">
        <v>0</v>
      </c>
      <c r="FF609" s="73">
        <f>(FD608*FD609)*(1-COS(RADIANS(EY608+45)))+FD610*(SIN(RADIANS(EY608+45)))</f>
        <v>-0.67894434539479254</v>
      </c>
      <c r="FG609" s="73">
        <f>(FD609^2)*(1-COS(RADIANS(EY608+45)))+(COS(RADIANS(EY608+45)))</f>
        <v>-0.73418974104548529</v>
      </c>
      <c r="FH609" s="73">
        <f>(FD609*FD610)*(1-COS(RADIANS(EY608+45)))-FD608*(SIN(RADIANS(EY608+45)))</f>
        <v>0</v>
      </c>
      <c r="FI609" s="10"/>
      <c r="FJ609">
        <v>-0.67894434539479254</v>
      </c>
      <c r="FK609" s="23">
        <f>SIN(RADIANS(176))*(COS(RADIANS(0)))</f>
        <v>6.9756473744125524E-2</v>
      </c>
      <c r="FM609" s="30">
        <f>(FK608*FK609)*(1-COS(RADIANS(EX608)))+FK610*(SIN(RADIANS(EX608)))</f>
        <v>-9.3228300025961861E-3</v>
      </c>
      <c r="FN609" s="30">
        <f>(FK609^2)*(1-COS(RADIANS(EX608)))+(COS(RADIANS(EX608)))</f>
        <v>0.86667731956481153</v>
      </c>
      <c r="FO609" s="30">
        <f>(FK609*FK610)*(1-COS(RADIANS(EX608)))-FK608*(SIN(RADIANS(EX608)))</f>
        <v>0.49878202512991204</v>
      </c>
      <c r="FQ609">
        <v>-0.58158093925502719</v>
      </c>
      <c r="FS609" s="28">
        <f>(FD608*FD609)*(1-COS(RADIANS(EW608)))+FD610*(SIN(RADIANS(EW608)))</f>
        <v>0.34202014332566871</v>
      </c>
      <c r="FT609" s="28">
        <f>(FD609^2)*(1-COS(RADIANS(EW608)))+(COS(RADIANS(EW608)))</f>
        <v>0.93969262078590843</v>
      </c>
      <c r="FU609" s="28">
        <f>(FD609*FD610)*(1-COS(RADIANS(EW608)))-FD608*(SIN(RADIANS(EW608)))</f>
        <v>0</v>
      </c>
      <c r="FW609" s="61">
        <v>0.36947733658194748</v>
      </c>
      <c r="FX609" s="13">
        <f>BX610</f>
        <v>0</v>
      </c>
      <c r="FY609" s="17">
        <v>0</v>
      </c>
      <c r="FZ609">
        <v>0</v>
      </c>
      <c r="GB609" s="73">
        <f>(FD608*FD609)*(1-COS(RADIANS(EY608-45)))+FD610*(SIN(RADIANS(EY608-45)))</f>
        <v>0.73418974104548518</v>
      </c>
      <c r="GC609" s="73">
        <f>(FD609^2)*(1-COS(RADIANS(EY608-45)))+(COS(RADIANS(EY608-45)))</f>
        <v>-0.67894434539479254</v>
      </c>
      <c r="GD609" s="73">
        <f>(FD609*FD610)*(1-COS(RADIANS(EY608-45)))-FD608*(SIN(RADIANS(EY608-45)))</f>
        <v>0</v>
      </c>
      <c r="GE609" s="10"/>
      <c r="GF609">
        <v>0.73418974104548518</v>
      </c>
      <c r="GG609" s="1">
        <v>0.64263527953462374</v>
      </c>
      <c r="GI609">
        <f>FA609+FW609</f>
        <v>-0.42580908083806424</v>
      </c>
      <c r="GJ609">
        <f>GI609/(SQRT(GI608^2+GI609^2+GI610^2))</f>
        <v>-0.30109248855140597</v>
      </c>
      <c r="GL609">
        <f>CH610+DC609</f>
        <v>3.2930831337567079E-2</v>
      </c>
      <c r="GM609" t="e">
        <f>GL609/(SQRT(GL608^2+GL609^2+GL610^2))</f>
        <v>#VALUE!</v>
      </c>
      <c r="GO609" s="27">
        <f>FA610*FW608-FA608*FW610</f>
        <v>-0.48063084796915945</v>
      </c>
    </row>
    <row r="610" spans="1:197" x14ac:dyDescent="0.2">
      <c r="A610" s="1"/>
      <c r="D610" t="s">
        <v>10</v>
      </c>
      <c r="E610" s="5">
        <f t="shared" si="924"/>
        <v>-0.12299997783119256</v>
      </c>
      <c r="F610" s="6">
        <f t="shared" si="924"/>
        <v>-0.35080276413820755</v>
      </c>
      <c r="G610" s="7">
        <f t="shared" si="926"/>
        <v>0.4992155184350423</v>
      </c>
      <c r="H610" s="8">
        <f t="shared" si="927"/>
        <v>0.28244255077944203</v>
      </c>
      <c r="J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W610" s="1"/>
      <c r="BV610" s="1"/>
      <c r="BY610" t="s">
        <v>9</v>
      </c>
      <c r="BZ610" s="5">
        <f t="shared" si="928"/>
        <v>0.3492962422733713</v>
      </c>
      <c r="CA610" s="6">
        <f t="shared" si="928"/>
        <v>-0.34518112468713447</v>
      </c>
      <c r="CB610" s="7">
        <f>CY609</f>
        <v>-0.78871702279918932</v>
      </c>
      <c r="CC610" s="8">
        <f>DU609</f>
        <v>0.38330072518484737</v>
      </c>
      <c r="CE610" s="10"/>
      <c r="CH610">
        <f>((SUMPRODUCT(CM609:CM611,CK609:CK611))*(SUMPRODUCT(CM609:CM611,CL609:CL611)))-((SUMPRODUCT(CN609:CN611,CK609:CK611))*(SUMPRODUCT(CN609:CN611,CL609:CL611)))</f>
        <v>3.2930831337567079E-2</v>
      </c>
      <c r="CI610" s="67"/>
      <c r="CJ610" s="10" t="s">
        <v>9</v>
      </c>
      <c r="CK610" s="5">
        <f t="shared" si="929"/>
        <v>0.3492962422733713</v>
      </c>
      <c r="CL610" s="6">
        <f t="shared" si="929"/>
        <v>-0.34518112468713447</v>
      </c>
      <c r="CM610" s="7">
        <f>FA609</f>
        <v>-0.79528641742001172</v>
      </c>
      <c r="CN610" s="8">
        <f>FW609</f>
        <v>0.36947733658194748</v>
      </c>
      <c r="CP610">
        <f t="shared" si="925"/>
        <v>-9.8670839279614439E-2</v>
      </c>
      <c r="CQ610">
        <f t="shared" si="925"/>
        <v>-0.32743703463395935</v>
      </c>
      <c r="CR610">
        <f>CK612</f>
        <v>0</v>
      </c>
      <c r="CS610">
        <f>CN612</f>
        <v>0</v>
      </c>
      <c r="CW610" s="28"/>
      <c r="CY610" s="61">
        <v>0.35821919896361265</v>
      </c>
      <c r="DA610" s="17">
        <v>0</v>
      </c>
      <c r="DB610">
        <v>1</v>
      </c>
      <c r="DD610" s="73">
        <f>(DB608*DB610)*(1-COS(RADIANS(CW608+45)))-DB609*(SIN(RADIANS(CW608+45)))</f>
        <v>0</v>
      </c>
      <c r="DE610" s="73">
        <f>(DB609*DB610)*(1-COS(RADIANS(CW608+45)))+DB608*(SIN(RADIANS(CW608+45)))</f>
        <v>0</v>
      </c>
      <c r="DF610" s="73">
        <f>(DB610^2)*(1-COS(RADIANS(CW608+45)))+(COS(RADIANS(CW608+45)))</f>
        <v>1</v>
      </c>
      <c r="DG610" s="10"/>
      <c r="DH610">
        <v>0</v>
      </c>
      <c r="DI610" s="23">
        <f>SIN(RADIANS('[1]Biaxial Input'!$F$21))*SIN(RADIANS(0))</f>
        <v>0</v>
      </c>
      <c r="DK610" s="30">
        <f>(DI608*DI610)*(1-COS(RADIANS(CV608)))-DI609*(SIN(RADIANS(CV608)))</f>
        <v>-3.4878236872062755E-2</v>
      </c>
      <c r="DL610" s="30">
        <f>(DI609*DI610)*(1-COS(RADIANS(CV608)))+DI608*(SIN(RADIANS(CV608)))</f>
        <v>-0.49878202512991204</v>
      </c>
      <c r="DM610" s="30">
        <f>(DI610^2)*(1-COS(RADIANS(CV608)))+(COS(RADIANS(CV608)))</f>
        <v>0.86602540378443871</v>
      </c>
      <c r="DO610">
        <v>0.35821919896361265</v>
      </c>
      <c r="DQ610" s="28">
        <f>(DB608*DB610)*(1-COS(RADIANS(CU608)))-DB609*(SIN(RADIANS(CU608)))</f>
        <v>0</v>
      </c>
      <c r="DR610" s="28">
        <f>(DB609*DB610)*(1-COS(RADIANS(CU608)))+DB608*(SIN(RADIANS(CU608)))</f>
        <v>0</v>
      </c>
      <c r="DS610" s="28">
        <f>(DB610^2)*(1-COS(RADIANS(CU608)))+(COS(RADIANS(CU608)))</f>
        <v>1</v>
      </c>
      <c r="DU610" s="61">
        <v>-0.34882517898492876</v>
      </c>
      <c r="DW610" s="17">
        <v>0</v>
      </c>
      <c r="DX610">
        <v>1</v>
      </c>
      <c r="DZ610" s="73">
        <f>(DB608*DB608)*(1-COS(RADIANS(CW608-45)))-DB608*(SIN(RADIANS(CW608-45)))</f>
        <v>0</v>
      </c>
      <c r="EA610" s="73">
        <f>(DB609*DB610)*(1-COS(RADIANS(CW608-45)))+DB608*(SIN(RADIANS(CW608-45)))</f>
        <v>0</v>
      </c>
      <c r="EB610" s="73">
        <f>(DB610^2)*(1-COS(RADIANS(CW608-45)))+(COS(RADIANS(CW608-45)))</f>
        <v>0.99999999999999989</v>
      </c>
      <c r="EC610" s="10"/>
      <c r="ED610">
        <v>0</v>
      </c>
      <c r="EE610" s="1">
        <v>-0.34882517898492876</v>
      </c>
      <c r="EG610">
        <f>CY610+DU610</f>
        <v>9.3940199786838874E-3</v>
      </c>
      <c r="EH610">
        <f>EG610/(SQRT(EG608^2+EG609^2+EG610^2))</f>
        <v>6.6425752295292831E-3</v>
      </c>
      <c r="EJ610">
        <f>Q610+AM610</f>
        <v>0</v>
      </c>
      <c r="EK610">
        <f>EJ610/(SQRT(EJ608^2+EJ609^2+EJ610^2))</f>
        <v>0</v>
      </c>
      <c r="EM610" s="23">
        <f>CY608*DU609-CY609*DU608</f>
        <v>-0.86602540378443871</v>
      </c>
      <c r="ER610">
        <f t="shared" ref="ER610:ES612" si="930">CK609</f>
        <v>0.93180266183863136</v>
      </c>
      <c r="ES610">
        <f t="shared" si="930"/>
        <v>-0.87956522186239505</v>
      </c>
      <c r="ET610" t="e">
        <f>#REF!</f>
        <v>#REF!</v>
      </c>
      <c r="EU610" t="e">
        <f>#REF!</f>
        <v>#REF!</v>
      </c>
      <c r="EY610" s="28"/>
      <c r="EZ610" s="10"/>
      <c r="FA610" s="61">
        <v>0.36425247924373994</v>
      </c>
      <c r="FB610" s="13">
        <f>BW611</f>
        <v>0</v>
      </c>
      <c r="FC610" s="17">
        <v>0</v>
      </c>
      <c r="FD610">
        <v>1</v>
      </c>
      <c r="FF610" s="73">
        <f>(FD608*FD610)*(1-COS(RADIANS(EY608+45)))-FD609*(SIN(RADIANS(EY608+45)))</f>
        <v>0</v>
      </c>
      <c r="FG610" s="73">
        <f>(FD609*FD610)*(1-COS(RADIANS(EY608+45)))+FD608*(SIN(RADIANS(EY608+45)))</f>
        <v>0</v>
      </c>
      <c r="FH610" s="73">
        <f>(FD610^2)*(1-COS(RADIANS(EY608+45)))+(COS(RADIANS(EY608+45)))</f>
        <v>0.99999999999999989</v>
      </c>
      <c r="FI610" s="10"/>
      <c r="FJ610">
        <v>0</v>
      </c>
      <c r="FK610" s="23">
        <f>SIN(RADIANS(176))*SIN(RADIANS(0))</f>
        <v>0</v>
      </c>
      <c r="FM610" s="30">
        <f>(FK608*FK610)*(1-COS(RADIANS(EX608)))-FK609*(SIN(RADIANS(EX608)))</f>
        <v>-3.4878236872062755E-2</v>
      </c>
      <c r="FN610" s="30">
        <f>(FK609*FK610)*(1-COS(RADIANS(EX608)))+FK608*(SIN(RADIANS(EX608)))</f>
        <v>-0.49878202512991204</v>
      </c>
      <c r="FO610" s="30">
        <f>(FK610^2)*(1-COS(RADIANS(EX608)))+(COS(RADIANS(EX608)))</f>
        <v>0.86602540378443871</v>
      </c>
      <c r="FQ610">
        <v>0.36425247924373994</v>
      </c>
      <c r="FS610" s="28">
        <f>(FD608*FD610)*(1-COS(RADIANS(EW608)))-FD609*(SIN(RADIANS(EW608)))</f>
        <v>0</v>
      </c>
      <c r="FT610" s="28">
        <f>(FD609*FD610)*(1-COS(RADIANS(EW608)))+FD608*(SIN(RADIANS(EW608)))</f>
        <v>0</v>
      </c>
      <c r="FU610" s="28">
        <f>(FD610^2)*(1-COS(RADIANS(EW608)))+(COS(RADIANS(EW608)))</f>
        <v>1</v>
      </c>
      <c r="FW610" s="61">
        <v>-0.3425202641666456</v>
      </c>
      <c r="FX610" s="13">
        <f>BX611</f>
        <v>0</v>
      </c>
      <c r="FY610" s="17">
        <v>0</v>
      </c>
      <c r="FZ610">
        <v>1</v>
      </c>
      <c r="GB610" s="73">
        <f>(FD608*FD608)*(1-COS(RADIANS(EY608-45)))-FD608*(SIN(RADIANS(EY608-45)))</f>
        <v>0</v>
      </c>
      <c r="GC610" s="73">
        <f>(FD609*FD610)*(1-COS(RADIANS(EY608-45)))+FD608*(SIN(RADIANS(EY608-45)))</f>
        <v>0</v>
      </c>
      <c r="GD610" s="73">
        <f>(FD610^2)*(1-COS(RADIANS(EY608-45)))+(COS(RADIANS(EY608-45)))</f>
        <v>1</v>
      </c>
      <c r="GE610" s="10"/>
      <c r="GF610">
        <v>0</v>
      </c>
      <c r="GG610" s="1">
        <v>-0.3425202641666456</v>
      </c>
      <c r="GI610">
        <f>FA610+FW610</f>
        <v>2.173221507709433E-2</v>
      </c>
      <c r="GJ610">
        <f>GI610/(SQRT(GI608^2+GI609^2+GI610^2))</f>
        <v>1.5366996651217928E-2</v>
      </c>
      <c r="GL610" t="e">
        <f>#REF!+DC610</f>
        <v>#REF!</v>
      </c>
      <c r="GM610" t="e">
        <f>GL610/(SQRT(GL608^2+GL609^2+GL610^2))</f>
        <v>#REF!</v>
      </c>
      <c r="GO610" s="27">
        <f>FA608*FW609-FA609*FW608</f>
        <v>-0.86602540378443882</v>
      </c>
    </row>
    <row r="611" spans="1:197" x14ac:dyDescent="0.2">
      <c r="A611" s="1"/>
      <c r="J611" s="10"/>
      <c r="Q611" s="82" t="s">
        <v>148</v>
      </c>
      <c r="R611" s="13"/>
      <c r="T611" s="10"/>
      <c r="U611" s="10"/>
      <c r="V611" s="10"/>
      <c r="W611" s="10"/>
      <c r="X611" s="10"/>
      <c r="Y611" s="10"/>
      <c r="Z611" s="80"/>
      <c r="AA611" s="23" t="s">
        <v>149</v>
      </c>
      <c r="AE611" s="1"/>
      <c r="AG611" s="80"/>
      <c r="AK611" s="13"/>
      <c r="AL611" s="81"/>
      <c r="AM611" s="82" t="s">
        <v>150</v>
      </c>
      <c r="AO611" s="13"/>
      <c r="AP611" s="13"/>
      <c r="AS611" s="1"/>
      <c r="AW611" s="1"/>
      <c r="BV611" s="1"/>
      <c r="BY611" t="s">
        <v>10</v>
      </c>
      <c r="BZ611" s="5">
        <f t="shared" si="928"/>
        <v>-9.8670839279614439E-2</v>
      </c>
      <c r="CA611" s="6">
        <f t="shared" si="928"/>
        <v>-0.32743703463395935</v>
      </c>
      <c r="CB611" s="7">
        <f>CY610</f>
        <v>0.35821919896361265</v>
      </c>
      <c r="CC611" s="8">
        <f>DU610</f>
        <v>-0.34882517898492876</v>
      </c>
      <c r="CE611" s="10"/>
      <c r="CG611" s="10" t="s">
        <v>160</v>
      </c>
      <c r="CH611" s="10">
        <f>-CH608*((EY608-CW608)/(CH610-CE609))</f>
        <v>176.7612054441409</v>
      </c>
      <c r="CI611" s="67"/>
      <c r="CJ611" s="10" t="s">
        <v>10</v>
      </c>
      <c r="CK611" s="5">
        <f t="shared" si="929"/>
        <v>-9.8670839279614439E-2</v>
      </c>
      <c r="CL611" s="6">
        <f t="shared" si="929"/>
        <v>-0.32743703463395935</v>
      </c>
      <c r="CM611" s="7">
        <f>FA610</f>
        <v>0.36425247924373994</v>
      </c>
      <c r="CN611" s="8">
        <f>FW610</f>
        <v>-0.3425202641666456</v>
      </c>
      <c r="CW611" s="28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EE611" s="1"/>
      <c r="EI611" s="64">
        <f>(DEGREES(ACOS((EH608*EK608+EH609*EK609+EH610*EK610)/((SQRT(EH608^2+EH609^2+EH610^2))*(SQRT(EK608^2+EK609^2+EK610^2))))))</f>
        <v>51.445706421150263</v>
      </c>
      <c r="ER611">
        <f t="shared" si="930"/>
        <v>0.3492962422733713</v>
      </c>
      <c r="ES611">
        <f t="shared" si="930"/>
        <v>-0.34518112468713447</v>
      </c>
      <c r="ET611" t="e">
        <f>#REF!</f>
        <v>#REF!</v>
      </c>
      <c r="EU611" t="e">
        <f>#REF!</f>
        <v>#REF!</v>
      </c>
      <c r="EY611" s="28"/>
      <c r="EZ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GG611" s="1"/>
      <c r="GK611" s="64" t="e">
        <f>(DEGREES(ACOS((GJ608*GM608+GJ609*GM609+GJ610*GM610)/((SQRT(GJ608^2+GJ609^2+GJ610^2))*(SQRT(GM608^2+GM609^2+GM610^2))))))</f>
        <v>#VALUE!</v>
      </c>
    </row>
    <row r="612" spans="1:197" x14ac:dyDescent="0.2">
      <c r="E612" s="5" t="s">
        <v>4</v>
      </c>
      <c r="F612" s="6" t="s">
        <v>5</v>
      </c>
      <c r="G612" s="7" t="s">
        <v>6</v>
      </c>
      <c r="H612" s="8" t="s">
        <v>1</v>
      </c>
      <c r="I612">
        <v>9</v>
      </c>
      <c r="J612" s="9" t="s">
        <v>7</v>
      </c>
      <c r="K612">
        <v>9</v>
      </c>
      <c r="L612" s="10"/>
      <c r="M612" s="17">
        <f>A580</f>
        <v>80</v>
      </c>
      <c r="N612" s="17">
        <f>B580</f>
        <v>40</v>
      </c>
      <c r="O612" s="17">
        <f>C580</f>
        <v>215.7</v>
      </c>
      <c r="Q612" s="61">
        <f t="array" ref="Q612:Q614">MMULT(AI612:AK614,AG612:AG614)</f>
        <v>0.7177653940960772</v>
      </c>
      <c r="R612" s="13"/>
      <c r="S612" s="17">
        <v>1</v>
      </c>
      <c r="T612">
        <v>0</v>
      </c>
      <c r="V612" s="73">
        <f>(T612^2)*(1-COS(RADIANS(O612+45)))+(COS(RADIANS(O612+45)))</f>
        <v>-0.161603821103361</v>
      </c>
      <c r="W612" s="73">
        <f>(T612*T613)*(1-COS(RADIANS(O612+45)))-T614*(SIN(RADIANS(O612+45)))</f>
        <v>0.98685571640680736</v>
      </c>
      <c r="X612" s="73">
        <f>(T612*T614)*(1-COS(RADIANS(O612+45)))+T613*(SIN(RADIANS(O612+45)))</f>
        <v>0</v>
      </c>
      <c r="Y612" s="10"/>
      <c r="Z612">
        <f t="array" ref="Z612:Z614">MMULT(V612:X614,S612:S614)</f>
        <v>-0.161603821103361</v>
      </c>
      <c r="AA612" s="23">
        <f>COS(RADIANS('[1]Biaxial Input'!$F$21))</f>
        <v>-0.9975640502598242</v>
      </c>
      <c r="AC612" s="30">
        <f>(AA612^2)*(1-COS(RADIANS(N612)))+(COS(RADIANS(N612)))</f>
        <v>0.99886158030145311</v>
      </c>
      <c r="AD612" s="30">
        <f>(AA612*AA613)*(1-COS(RADIANS(N612)))-AA614*(SIN(RADIANS(N612)))</f>
        <v>-1.6280160168985456E-2</v>
      </c>
      <c r="AE612" s="30">
        <f>(AA612*AA614)*(1-COS(RADIANS(N612)))+AA613*(SIN(RADIANS(N612)))</f>
        <v>4.4838597018148282E-2</v>
      </c>
      <c r="AG612">
        <f t="array" ref="AG612:AG614">MMULT(AC612:AE614,Z612:Z614)</f>
        <v>-0.14535367900327475</v>
      </c>
      <c r="AI612" s="28">
        <f>(T612^2)*(1-COS(RADIANS(M612)))+(COS(RADIANS(M612)))</f>
        <v>0.17364817766693041</v>
      </c>
      <c r="AJ612" s="28">
        <f>(T612*T613)*(1-COS(RADIANS(M612)))-T614*(SIN(RADIANS(M612)))</f>
        <v>-0.98480775301220802</v>
      </c>
      <c r="AK612" s="28">
        <f>(T612*T614)*(1-COS(RADIANS(M612)))+T613*(SIN(RADIANS(M612)))</f>
        <v>0</v>
      </c>
      <c r="AM612" s="61">
        <f t="array" ref="AM612:AM614">MMULT(AI612:AK614,AW612:AW614)</f>
        <v>-0.30954570802862502</v>
      </c>
      <c r="AN612" s="13"/>
      <c r="AO612" s="17">
        <v>1</v>
      </c>
      <c r="AP612">
        <v>0</v>
      </c>
      <c r="AR612" s="73">
        <f>(T612^2)*(1-COS(RADIANS(O612-45)))+(COS(RADIANS(O612-45)))</f>
        <v>-0.98685571640680725</v>
      </c>
      <c r="AS612" s="73">
        <f>(T612*T613)*(1-COS(RADIANS(O612-45)))-T614*(SIN(RADIANS(O612-45)))</f>
        <v>-0.16160382110336138</v>
      </c>
      <c r="AT612" s="73">
        <f>(T612*T614)*(1-COS(RADIANS(O612-45)))+T613*(SIN(RADIANS(O612-45)))</f>
        <v>0</v>
      </c>
      <c r="AU612" s="10"/>
      <c r="AV612">
        <f t="array" ref="AV612:AV614">MMULT(AR612:AT614,S612:S614)</f>
        <v>-0.98685571640680725</v>
      </c>
      <c r="AW612" s="1">
        <f t="array" ref="AW612:AW614">MMULT(AC612:AE614,AV612:AV614)</f>
        <v>-0.98836319651110893</v>
      </c>
      <c r="BV612" s="1"/>
      <c r="CS612" s="15"/>
      <c r="CW612" s="28"/>
      <c r="CY612" s="82" t="s">
        <v>148</v>
      </c>
      <c r="CZ612" s="13"/>
      <c r="DB612" s="10"/>
      <c r="DC612" s="10"/>
      <c r="DD612" s="10"/>
      <c r="DE612" s="10"/>
      <c r="DF612" s="10"/>
      <c r="DG612" s="10"/>
      <c r="DH612" s="80"/>
      <c r="DI612" s="23" t="s">
        <v>149</v>
      </c>
      <c r="DM612" s="1"/>
      <c r="DO612" s="80"/>
      <c r="DS612" s="13"/>
      <c r="DT612" s="81"/>
      <c r="DU612" s="82" t="s">
        <v>150</v>
      </c>
      <c r="DW612" s="13"/>
      <c r="DX612" s="13"/>
      <c r="EA612" s="1"/>
      <c r="EE612" s="1"/>
      <c r="EI612" s="13"/>
      <c r="ER612">
        <f t="shared" si="930"/>
        <v>-9.8670839279614439E-2</v>
      </c>
      <c r="ES612">
        <f t="shared" si="930"/>
        <v>-0.32743703463395935</v>
      </c>
      <c r="ET612" t="e">
        <f>#REF!</f>
        <v>#REF!</v>
      </c>
      <c r="EU612" t="e">
        <f>#REF!</f>
        <v>#REF!</v>
      </c>
      <c r="EY612" s="28"/>
      <c r="EZ612" s="10"/>
      <c r="FA612" s="82" t="s">
        <v>148</v>
      </c>
      <c r="FB612" s="13"/>
      <c r="FD612" s="10"/>
      <c r="FE612" s="10"/>
      <c r="FF612" s="10"/>
      <c r="FG612" s="10"/>
      <c r="FH612" s="10"/>
      <c r="FI612" s="10"/>
      <c r="FJ612" s="80"/>
      <c r="FK612" s="23" t="s">
        <v>149</v>
      </c>
      <c r="FO612" s="1"/>
      <c r="FQ612" s="80"/>
      <c r="FU612" s="13"/>
      <c r="FV612" s="81"/>
      <c r="FW612" s="82" t="s">
        <v>150</v>
      </c>
      <c r="FY612" s="13"/>
      <c r="FZ612" s="13"/>
      <c r="GC612" s="1"/>
      <c r="GG612" s="1"/>
      <c r="GK612" s="13"/>
    </row>
    <row r="613" spans="1:197" x14ac:dyDescent="0.2">
      <c r="D613" t="s">
        <v>8</v>
      </c>
      <c r="E613" s="5">
        <f t="shared" ref="E613:F615" si="931">E608</f>
        <v>0.92386056067667077</v>
      </c>
      <c r="F613" s="6">
        <f t="shared" si="931"/>
        <v>-0.87713500826521962</v>
      </c>
      <c r="G613" s="7">
        <f>Q612</f>
        <v>0.7177653940960772</v>
      </c>
      <c r="H613" s="8">
        <f>AM612</f>
        <v>-0.30954570802862502</v>
      </c>
      <c r="J613" s="9">
        <f>((SUMPRODUCT(G613:G615,E613:E615))*(SUMPRODUCT(G613:(G615),F613:F615)))-((SUMPRODUCT(H613:H615,E613:E615))*(SUMPRODUCT(H613:H615,F613:F615)))</f>
        <v>5.1690074406619546E-3</v>
      </c>
      <c r="Q613" s="61">
        <v>-0.27415739859340627</v>
      </c>
      <c r="S613" s="17">
        <v>0</v>
      </c>
      <c r="T613">
        <v>0</v>
      </c>
      <c r="V613" s="73">
        <f>(T612*T613)*(1-COS(RADIANS(O612+45)))+T614*(SIN(RADIANS(O612+45)))</f>
        <v>-0.98685571640680736</v>
      </c>
      <c r="W613" s="73">
        <f>(T613^2)*(1-COS(RADIANS(O612+45)))+(COS(RADIANS(O612+45)))</f>
        <v>-0.161603821103361</v>
      </c>
      <c r="X613" s="73">
        <f>(T613*T614)*(1-COS(RADIANS(O612+45)))-T612*(SIN(RADIANS(O612+45)))</f>
        <v>0</v>
      </c>
      <c r="Y613" s="10"/>
      <c r="Z613">
        <v>-0.98685571640680736</v>
      </c>
      <c r="AA613" s="23">
        <f>SIN(RADIANS('[1]Biaxial Input'!$F$21))*(COS(RADIANS(0)))</f>
        <v>6.9756473744125524E-2</v>
      </c>
      <c r="AC613" s="30">
        <f>(AA612*AA613)*(1-COS(RADIANS(N612)))+AA614*(SIN(RADIANS(N612)))</f>
        <v>-1.6280160168985456E-2</v>
      </c>
      <c r="AD613" s="30">
        <f>(AA613^2)*(1-COS(RADIANS(N612)))+(COS(RADIANS(N612)))</f>
        <v>0.7671828628175249</v>
      </c>
      <c r="AE613" s="30">
        <f>(AA613*AA614)*(1-COS(RADIANS(N612)))-AA612*(SIN(RADIANS(N612)))</f>
        <v>0.64122181137573508</v>
      </c>
      <c r="AG613">
        <v>-0.75446785760933111</v>
      </c>
      <c r="AI613" s="28">
        <f>(T612*T613)*(1-COS(RADIANS(M612)))+T614*(SIN(RADIANS(M612)))</f>
        <v>0.98480775301220802</v>
      </c>
      <c r="AJ613" s="28">
        <f>(T613^2)*(1-COS(RADIANS(M612)))+(COS(RADIANS(M612)))</f>
        <v>0.17364817766693041</v>
      </c>
      <c r="AK613" s="28">
        <f>(T613*T614)*(1-COS(RADIANS(M612)))-T612*(SIN(RADIANS(M612)))</f>
        <v>0</v>
      </c>
      <c r="AM613" s="61">
        <v>-0.94902903185788856</v>
      </c>
      <c r="AO613" s="17">
        <v>0</v>
      </c>
      <c r="AP613">
        <v>0</v>
      </c>
      <c r="AR613" s="73">
        <f>(T612*T613)*(1-COS(RADIANS(O612-45)))+T614*(SIN(RADIANS(O612-45)))</f>
        <v>0.16160382110336138</v>
      </c>
      <c r="AS613" s="73">
        <f>(T613^2)*(1-COS(RADIANS(O612-45)))+(COS(RADIANS(O612-45)))</f>
        <v>-0.98685571640680725</v>
      </c>
      <c r="AT613" s="73">
        <f>(T613*T614)*(1-COS(RADIANS(O612-45)))-T612*(SIN(RADIANS(O612-45)))</f>
        <v>0</v>
      </c>
      <c r="AU613" s="10"/>
      <c r="AV613">
        <v>0.16160382110336138</v>
      </c>
      <c r="AW613" s="1">
        <v>0.14004585124310964</v>
      </c>
      <c r="BV613" s="1"/>
      <c r="BZ613" s="5" t="s">
        <v>4</v>
      </c>
      <c r="CA613" s="6" t="s">
        <v>5</v>
      </c>
      <c r="CB613" s="7" t="s">
        <v>6</v>
      </c>
      <c r="CC613" s="8" t="s">
        <v>1</v>
      </c>
      <c r="CD613">
        <v>8</v>
      </c>
      <c r="CE613" s="9" t="s">
        <v>7</v>
      </c>
      <c r="CG613" s="90" t="s">
        <v>157</v>
      </c>
      <c r="CH613" s="61">
        <f>CE614-((CH615-CE614)/(EY613-CW613))*CW613</f>
        <v>8.4074349207847003</v>
      </c>
      <c r="CI613" s="10"/>
      <c r="CK613" s="5" t="s">
        <v>4</v>
      </c>
      <c r="CL613" s="6" t="s">
        <v>5</v>
      </c>
      <c r="CM613" s="7" t="s">
        <v>6</v>
      </c>
      <c r="CN613" s="8" t="s">
        <v>1</v>
      </c>
      <c r="CO613" s="10"/>
      <c r="CP613">
        <f t="shared" ref="CP613:CQ615" si="932">BZ614</f>
        <v>0.93180266183863136</v>
      </c>
      <c r="CQ613">
        <f t="shared" si="932"/>
        <v>-0.87956522186239505</v>
      </c>
      <c r="CR613">
        <f>CI617</f>
        <v>0</v>
      </c>
      <c r="CS613">
        <f>CL617</f>
        <v>0</v>
      </c>
      <c r="CU613" s="17">
        <f>CU517</f>
        <v>40</v>
      </c>
      <c r="CV613" s="17">
        <f>CV517</f>
        <v>35</v>
      </c>
      <c r="CW613" s="31">
        <f>CH520</f>
        <v>249.89756133695954</v>
      </c>
      <c r="CY613" s="61">
        <f t="array" ref="CY613:CY615">MMULT(DQ613:DS615,DO613:DO615)</f>
        <v>0.81248688641343003</v>
      </c>
      <c r="CZ613" s="13"/>
      <c r="DA613" s="17">
        <v>1</v>
      </c>
      <c r="DB613">
        <v>0</v>
      </c>
      <c r="DD613" s="73">
        <f>(DB613^2)*(1-COS(RADIANS(CW613+45)))+(COS(RADIANS(CW613+45)))</f>
        <v>0.42099720674440649</v>
      </c>
      <c r="DE613" s="73">
        <f>(DB613*DB614)*(1-COS(RADIANS(CW613+45)))-DB615*(SIN(RADIANS(CW613+45)))</f>
        <v>0.90706193389062884</v>
      </c>
      <c r="DF613" s="73">
        <f>(DB613*DB615)*(1-COS(RADIANS(CW613+45)))+DB614*(SIN(RADIANS(CW613+45)))</f>
        <v>0</v>
      </c>
      <c r="DG613" s="10"/>
      <c r="DH613">
        <f t="array" ref="DH613:DH615">MMULT(DD613:DF615,DA613:DA615)</f>
        <v>0.42099720674440649</v>
      </c>
      <c r="DI613" s="23">
        <f>COS(RADIANS('[1]Biaxial Input'!$F$21))</f>
        <v>-0.9975640502598242</v>
      </c>
      <c r="DK613" s="30">
        <f>(DI613^2)*(1-COS(RADIANS(CV613)))+(COS(RADIANS(CV613)))</f>
        <v>0.99912000006339641</v>
      </c>
      <c r="DL613" s="30">
        <f>(DI613*DI614)*(1-COS(RADIANS(CV613)))-DI615*(SIN(RADIANS(CV613)))</f>
        <v>-1.2584585399294834E-2</v>
      </c>
      <c r="DM613" s="30">
        <f>(DI613*DI615)*(1-COS(RADIANS(CV613)))+DI614*(SIN(RADIANS(CV613)))</f>
        <v>4.0010669622570827E-2</v>
      </c>
      <c r="DO613">
        <f t="array" ref="DO613:DO615">MMULT(DK613:DM615,DH613:DH615)</f>
        <v>0.43204172759865728</v>
      </c>
      <c r="DQ613" s="28">
        <f>(DB613^2)*(1-COS(RADIANS(CU613)))+(COS(RADIANS(CU613)))</f>
        <v>0.76604444311897801</v>
      </c>
      <c r="DR613" s="28">
        <f>(DB613*DB614)*(1-COS(RADIANS(CU613)))-DB615*(SIN(RADIANS(CU613)))</f>
        <v>-0.64278760968653925</v>
      </c>
      <c r="DS613" s="28">
        <f>(DB613*DB615)*(1-COS(RADIANS(CU613)))+DB614*(SIN(RADIANS(CU613)))</f>
        <v>0</v>
      </c>
      <c r="DU613" s="61">
        <f t="array" ref="DU613:DU615">MMULT(DQ613:DS615,EE613:EE615)</f>
        <v>-0.47560680677931577</v>
      </c>
      <c r="DV613" s="13"/>
      <c r="DW613" s="17">
        <v>1</v>
      </c>
      <c r="DX613">
        <v>0</v>
      </c>
      <c r="DZ613" s="73">
        <f>(DB613^2)*(1-COS(RADIANS(CW613-45)))+(COS(RADIANS(CW613-45)))</f>
        <v>-0.90706193389062884</v>
      </c>
      <c r="EA613" s="73">
        <f>(DB613*DB614)*(1-COS(RADIANS(CW613-45)))-DB615*(SIN(RADIANS(CW613-45)))</f>
        <v>0.42099720674440655</v>
      </c>
      <c r="EB613" s="73">
        <f>(DB613*DB615)*(1-COS(RADIANS(CW613-45)))+DB614*(SIN(RADIANS(CW613-45)))</f>
        <v>0</v>
      </c>
      <c r="EC613" s="10"/>
      <c r="ED613">
        <f t="array" ref="ED613:ED615">MMULT(DZ613:EB615,DA613:DA615)</f>
        <v>-0.90706193389062884</v>
      </c>
      <c r="EE613" s="1">
        <f t="array" ref="EE613:EE615">MMULT(DK613:DM615,ED613:ED615)</f>
        <v>-0.90096564414517</v>
      </c>
      <c r="EG613">
        <f>CY613+DU613</f>
        <v>0.33688007963411426</v>
      </c>
      <c r="EH613">
        <f>EG613/(SQRT(EG613^2+EG614^2+EG615^2))</f>
        <v>0.23821018875594635</v>
      </c>
      <c r="EJ613">
        <f>Q613+AM613</f>
        <v>-1.2231864304512947</v>
      </c>
      <c r="EK613">
        <f>EJ613/(SQRT(EJ613^2+EJ614^2+EJ615^2))</f>
        <v>-0.90337729484024987</v>
      </c>
      <c r="EM613" s="23">
        <f>CY614*DU615-CY615*DU614</f>
        <v>0.33713977034961706</v>
      </c>
      <c r="EO613" s="15">
        <v>8</v>
      </c>
      <c r="EP613" s="9" t="s">
        <v>7</v>
      </c>
      <c r="EW613" s="17">
        <f>CU613</f>
        <v>40</v>
      </c>
      <c r="EX613" s="17">
        <f>CV613</f>
        <v>35</v>
      </c>
      <c r="EY613" s="31">
        <f>1+CW613</f>
        <v>250.89756133695954</v>
      </c>
      <c r="EZ613" s="10"/>
      <c r="FA613" s="61">
        <f t="array" ref="FA613:FA615">MMULT(FS613:FU615,FQ613:FQ615)</f>
        <v>0.82066362402151172</v>
      </c>
      <c r="FB613" s="13">
        <f>BW614</f>
        <v>0</v>
      </c>
      <c r="FC613" s="17">
        <v>1</v>
      </c>
      <c r="FD613">
        <v>0</v>
      </c>
      <c r="FF613" s="73">
        <f>(FD613^2)*(1-COS(RADIANS(EY613+45)))+(COS(RADIANS(EY613+45)))</f>
        <v>0.436763500364721</v>
      </c>
      <c r="FG613" s="73">
        <f>(FD613*FD614)*(1-COS(RADIANS(EY613+45)))-FD615*(SIN(RADIANS(EY613+45)))</f>
        <v>0.89957636960357978</v>
      </c>
      <c r="FH613" s="73">
        <f>(FD613*FD615)*(1-COS(RADIANS(EY613+45)))+FD614*(SIN(RADIANS(EY613+45)))</f>
        <v>0</v>
      </c>
      <c r="FI613" s="10"/>
      <c r="FJ613">
        <f t="array" ref="FJ613:FJ615">MMULT(FF613:FH615,FC613:FC615)</f>
        <v>0.436763500364721</v>
      </c>
      <c r="FK613" s="23">
        <f>COS(RADIANS(176))</f>
        <v>-0.9975640502598242</v>
      </c>
      <c r="FM613" s="30">
        <f>(FK613^2)*(1-COS(RADIANS(EX613)))+(COS(RADIANS(EX613)))</f>
        <v>0.99912000006339641</v>
      </c>
      <c r="FN613" s="30">
        <f>(FK613*FK614)*(1-COS(RADIANS(EX613)))-FK615*(SIN(RADIANS(EX613)))</f>
        <v>-1.2584585399294834E-2</v>
      </c>
      <c r="FO613" s="30">
        <f>(FK613*FK615)*(1-COS(RADIANS(EX613)))+FK614*(SIN(RADIANS(EX613)))</f>
        <v>4.0010669622570827E-2</v>
      </c>
      <c r="FQ613">
        <f t="array" ref="FQ613:FQ615">MMULT(FM613:FO615,FJ613:FJ615)</f>
        <v>0.44769994415855319</v>
      </c>
      <c r="FS613" s="28">
        <f>(FD613^2)*(1-COS(RADIANS(EW613)))+(COS(RADIANS(EW613)))</f>
        <v>0.76604444311897801</v>
      </c>
      <c r="FT613" s="28">
        <f>(FD613*FD614)*(1-COS(RADIANS(EW613)))-FD615*(SIN(RADIANS(EW613)))</f>
        <v>-0.64278760968653925</v>
      </c>
      <c r="FU613" s="28">
        <f>(FD613*FD615)*(1-COS(RADIANS(EW613)))+FD614*(SIN(RADIANS(EW613)))</f>
        <v>0</v>
      </c>
      <c r="FW613" s="61">
        <f t="array" ref="FW613:FW615">MMULT(FS613:FU615,GG613:GG615)</f>
        <v>-0.46135451819233958</v>
      </c>
      <c r="FX613" s="13">
        <f>BX614</f>
        <v>0</v>
      </c>
      <c r="FY613" s="17">
        <v>1</v>
      </c>
      <c r="FZ613">
        <v>0</v>
      </c>
      <c r="GB613" s="73">
        <f>(FD613^2)*(1-COS(RADIANS(EY613-45)))+(COS(RADIANS(EY613-45)))</f>
        <v>-0.89957636960357956</v>
      </c>
      <c r="GC613" s="73">
        <f>(FD613*FD614)*(1-COS(RADIANS(EY613-45)))-FD615*(SIN(RADIANS(EY613-45)))</f>
        <v>0.43676350036472145</v>
      </c>
      <c r="GD613" s="73">
        <f>(FD613*FD615)*(1-COS(RADIANS(EY613-45)))+FD614*(SIN(RADIANS(EY613-45)))</f>
        <v>0</v>
      </c>
      <c r="GE613" s="10"/>
      <c r="GF613">
        <f t="array" ref="GF613:GF615">MMULT(GB613:GD615,FC613:FC615)</f>
        <v>-0.89957636960357956</v>
      </c>
      <c r="GG613" s="1">
        <f t="array" ref="GG613:GG615">MMULT(FM613:FO615,GF613:GF615)</f>
        <v>-0.89328825488572361</v>
      </c>
      <c r="GI613">
        <f>FA613+FW613</f>
        <v>0.35930910582917214</v>
      </c>
      <c r="GJ613">
        <f>GI613/(SQRT(GI613^2+GI614^2+GI615^2))</f>
        <v>0.2540699052738824</v>
      </c>
      <c r="GL613" t="e">
        <f>CH614+DC613</f>
        <v>#VALUE!</v>
      </c>
      <c r="GM613" t="e">
        <f>GL613/(SQRT(GL613^2+GL614^2+GL615^2))</f>
        <v>#VALUE!</v>
      </c>
      <c r="GO613" s="27">
        <f>FA614*FW615-FA615*FW614</f>
        <v>0.33713977034961717</v>
      </c>
    </row>
    <row r="614" spans="1:197" x14ac:dyDescent="0.2">
      <c r="D614" t="s">
        <v>9</v>
      </c>
      <c r="E614" s="5">
        <f t="shared" si="931"/>
        <v>0.36242608885083544</v>
      </c>
      <c r="F614" s="6">
        <f t="shared" si="931"/>
        <v>-0.32798109388891022</v>
      </c>
      <c r="G614" s="7">
        <f t="shared" ref="G614:G615" si="933">Q613</f>
        <v>-0.27415739859340627</v>
      </c>
      <c r="H614" s="8">
        <f t="shared" ref="H614:H615" si="934">AM613</f>
        <v>-0.94902903185788856</v>
      </c>
      <c r="J614" s="10"/>
      <c r="Q614" s="61">
        <v>0.64003949865191823</v>
      </c>
      <c r="S614" s="17">
        <v>0</v>
      </c>
      <c r="T614">
        <v>1</v>
      </c>
      <c r="V614" s="73">
        <f>(T612*T614)*(1-COS(RADIANS(O612+45)))-T613*(SIN(RADIANS(O612+45)))</f>
        <v>0</v>
      </c>
      <c r="W614" s="73">
        <f>(T613*T614)*(1-COS(RADIANS(O612+45)))+T612*(SIN(RADIANS(O612+45)))</f>
        <v>0</v>
      </c>
      <c r="X614" s="73">
        <f>(T614^2)*(1-COS(RADIANS(O612+45)))+(COS(RADIANS(O612+45)))</f>
        <v>1</v>
      </c>
      <c r="Y614" s="10"/>
      <c r="Z614">
        <v>0</v>
      </c>
      <c r="AA614" s="23">
        <f>SIN(RADIANS('[1]Biaxial Input'!$F$21))*SIN(RADIANS(0))</f>
        <v>0</v>
      </c>
      <c r="AC614" s="30">
        <f>(AA612*AA614)*(1-COS(RADIANS(N612)))-AA613*(SIN(RADIANS(N612)))</f>
        <v>-4.4838597018148282E-2</v>
      </c>
      <c r="AD614" s="30">
        <f>(AA613*AA614)*(1-COS(RADIANS(N612)))+AA612*(SIN(RADIANS(N612)))</f>
        <v>-0.64122181137573508</v>
      </c>
      <c r="AE614" s="30">
        <f>(AA614^2)*(1-COS(RADIANS(N612)))+(COS(RADIANS(N612)))</f>
        <v>0.76604444311897801</v>
      </c>
      <c r="AG614">
        <v>0.64003949865191823</v>
      </c>
      <c r="AI614" s="28">
        <f>(T612*T614)*(1-COS(RADIANS(M612)))-T613*(SIN(RADIANS(M612)))</f>
        <v>0</v>
      </c>
      <c r="AJ614" s="28">
        <f>(T613*T614)*(1-COS(RADIANS(M612)))+T612*(SIN(RADIANS(M612)))</f>
        <v>0</v>
      </c>
      <c r="AK614" s="28">
        <f>(T614^2)*(1-COS(RADIANS(M612)))+(COS(RADIANS(M612)))</f>
        <v>1</v>
      </c>
      <c r="AM614" s="61">
        <v>-5.9374669110116775E-2</v>
      </c>
      <c r="AO614" s="17">
        <v>0</v>
      </c>
      <c r="AP614">
        <v>1</v>
      </c>
      <c r="AR614" s="73">
        <f>(T612*T612)*(1-COS(RADIANS(O612-45)))-T612*(SIN(RADIANS(O612-45)))</f>
        <v>0</v>
      </c>
      <c r="AS614" s="73">
        <f>(T613*T614)*(1-COS(RADIANS(O612-45)))+T612*(SIN(RADIANS(O612-45)))</f>
        <v>0</v>
      </c>
      <c r="AT614" s="73">
        <f>(T614^2)*(1-COS(RADIANS(O612-45)))+(COS(RADIANS(O612-45)))</f>
        <v>1</v>
      </c>
      <c r="AU614" s="10"/>
      <c r="AV614">
        <v>0</v>
      </c>
      <c r="AW614" s="1">
        <v>-5.9374669110116775E-2</v>
      </c>
      <c r="BV614" s="1"/>
      <c r="BY614" t="s">
        <v>8</v>
      </c>
      <c r="BZ614" s="5">
        <f t="shared" ref="BZ614:CA616" si="935">BZ609</f>
        <v>0.93180266183863136</v>
      </c>
      <c r="CA614" s="6">
        <f t="shared" si="935"/>
        <v>-0.87956522186239505</v>
      </c>
      <c r="CB614" s="7">
        <f>CY613</f>
        <v>0.81248688641343003</v>
      </c>
      <c r="CC614" s="8">
        <f>DU613</f>
        <v>-0.47560680677931577</v>
      </c>
      <c r="CE614" s="9">
        <f>((SUMPRODUCT(CB614:CB616,BZ614:BZ616))*(SUMPRODUCT(CB614:CB616,CA614:CA616)))-((SUMPRODUCT(CC614:CC616,BZ614:BZ616))*(SUMPRODUCT(CC614:CC616,CA614:CA616)))</f>
        <v>0</v>
      </c>
      <c r="CG614">
        <v>1</v>
      </c>
      <c r="CH614" t="s">
        <v>161</v>
      </c>
      <c r="CI614" s="67"/>
      <c r="CJ614" s="1" t="s">
        <v>8</v>
      </c>
      <c r="CK614" s="5">
        <f t="shared" ref="CK614:CL616" si="936">BZ614</f>
        <v>0.93180266183863136</v>
      </c>
      <c r="CL614" s="6">
        <f t="shared" si="936"/>
        <v>-0.87956522186239505</v>
      </c>
      <c r="CM614" s="7">
        <f>FA613</f>
        <v>0.82066362402151172</v>
      </c>
      <c r="CN614" s="8">
        <f>FW613</f>
        <v>-0.46135451819233958</v>
      </c>
      <c r="CO614" s="10"/>
      <c r="CP614">
        <f t="shared" si="932"/>
        <v>0.3492962422733713</v>
      </c>
      <c r="CQ614">
        <f t="shared" si="932"/>
        <v>-0.34518112468713447</v>
      </c>
      <c r="CR614">
        <f>CJ617</f>
        <v>0</v>
      </c>
      <c r="CS614">
        <f>CM617</f>
        <v>0</v>
      </c>
      <c r="CW614" s="28"/>
      <c r="CY614" s="61">
        <v>-0.29614655599572215</v>
      </c>
      <c r="DA614" s="17">
        <v>0</v>
      </c>
      <c r="DB614">
        <v>0</v>
      </c>
      <c r="DD614" s="73">
        <f>(DB613*DB614)*(1-COS(RADIANS(CW613+45)))+DB615*(SIN(RADIANS(CW613+45)))</f>
        <v>-0.90706193389062884</v>
      </c>
      <c r="DE614" s="73">
        <f>(DB614^2)*(1-COS(RADIANS(CW613+45)))+(COS(RADIANS(CW613+45)))</f>
        <v>0.42099720674440649</v>
      </c>
      <c r="DF614" s="73">
        <f>(DB614*DB615)*(1-COS(RADIANS(CW613+45)))-DB613*(SIN(RADIANS(CW613+45)))</f>
        <v>0</v>
      </c>
      <c r="DG614" s="10"/>
      <c r="DH614">
        <v>-0.90706193389062884</v>
      </c>
      <c r="DI614" s="23">
        <f>SIN(RADIANS('[1]Biaxial Input'!$F$21))*(COS(RADIANS(0)))</f>
        <v>6.9756473744125524E-2</v>
      </c>
      <c r="DK614" s="30">
        <f>(DI613*DI614)*(1-COS(RADIANS(CV613)))+DI615*(SIN(RADIANS(CV613)))</f>
        <v>-1.2584585399294834E-2</v>
      </c>
      <c r="DL614" s="30">
        <f>(DI614^2)*(1-COS(RADIANS(CV613)))+(COS(RADIANS(CV613)))</f>
        <v>0.82003204422559539</v>
      </c>
      <c r="DM614" s="30">
        <f>(DI614*DI615)*(1-COS(RADIANS(CV613)))-DI613*(SIN(RADIANS(CV613)))</f>
        <v>0.57217923297994577</v>
      </c>
      <c r="DO614">
        <v>-0.74911792718869374</v>
      </c>
      <c r="DQ614" s="28">
        <f>(DB613*DB614)*(1-COS(RADIANS(CU613)))+DB615*(SIN(RADIANS(CU613)))</f>
        <v>0.64278760968653925</v>
      </c>
      <c r="DR614" s="28">
        <f>(DB614^2)*(1-COS(RADIANS(CU613)))+(COS(RADIANS(CU613)))</f>
        <v>0.76604444311897801</v>
      </c>
      <c r="DS614" s="28">
        <f>(DB614*DB615)*(1-COS(RADIANS(CU613)))-DB613*(SIN(RADIANS(CU613)))</f>
        <v>0</v>
      </c>
      <c r="DU614" s="61">
        <v>-0.83484759913777051</v>
      </c>
      <c r="DW614" s="17">
        <v>0</v>
      </c>
      <c r="DX614">
        <v>0</v>
      </c>
      <c r="DZ614" s="73">
        <f>(DB613*DB614)*(1-COS(RADIANS(CW613-45)))+DB615*(SIN(RADIANS(CW613-45)))</f>
        <v>-0.42099720674440655</v>
      </c>
      <c r="EA614" s="73">
        <f>(DB614^2)*(1-COS(RADIANS(CW613-45)))+(COS(RADIANS(CW613-45)))</f>
        <v>-0.90706193389062884</v>
      </c>
      <c r="EB614" s="73">
        <f>(DB614*DB615)*(1-COS(RADIANS(CW613-45)))-DB613*(SIN(RADIANS(CW613-45)))</f>
        <v>0</v>
      </c>
      <c r="EC614" s="10"/>
      <c r="ED614">
        <v>-0.42099720674440655</v>
      </c>
      <c r="EE614" s="1">
        <v>-0.33381620169038517</v>
      </c>
      <c r="EG614">
        <f>CY614+DU614</f>
        <v>-1.1309941551334926</v>
      </c>
      <c r="EH614">
        <f>EG614/(SQRT(EG613^2+EG614^2+EG615^2))</f>
        <v>-0.79973363657724272</v>
      </c>
      <c r="EJ614">
        <f>Q614+AM614</f>
        <v>0.58066482954180143</v>
      </c>
      <c r="EK614">
        <f>EJ614/(SQRT(EJ613^2+EJ614^2+EJ615^2))</f>
        <v>0.4288466662655922</v>
      </c>
      <c r="EM614" s="23">
        <f>CY615*DU613-CY613*DU615</f>
        <v>-0.46403308458101672</v>
      </c>
      <c r="EP614" s="9">
        <f>((SUMPRODUCT(CM614:CM616,BZ614:BZ616))*(SUMPRODUCT(CM614:CM616,CA614:CA616)))-((SUMPRODUCT(CN614:CN616,BZ614:BZ616))*(SUMPRODUCT(CN614:CN616,CA614:CA616)))</f>
        <v>-3.3643525274135E-2</v>
      </c>
      <c r="EY614" s="28"/>
      <c r="EZ614" s="10"/>
      <c r="FA614" s="61">
        <v>-0.28153135182748346</v>
      </c>
      <c r="FB614" s="13">
        <f>BW615</f>
        <v>0</v>
      </c>
      <c r="FC614" s="17">
        <v>0</v>
      </c>
      <c r="FD614">
        <v>0</v>
      </c>
      <c r="FF614" s="73">
        <f>(FD613*FD614)*(1-COS(RADIANS(EY613+45)))+FD615*(SIN(RADIANS(EY613+45)))</f>
        <v>-0.89957636960357978</v>
      </c>
      <c r="FG614" s="73">
        <f>(FD614^2)*(1-COS(RADIANS(EY613+45)))+(COS(RADIANS(EY613+45)))</f>
        <v>0.436763500364721</v>
      </c>
      <c r="FH614" s="73">
        <f>(FD614*FD615)*(1-COS(RADIANS(EY613+45)))-FD613*(SIN(RADIANS(EY613+45)))</f>
        <v>0</v>
      </c>
      <c r="FI614" s="10"/>
      <c r="FJ614">
        <v>-0.89957636960357978</v>
      </c>
      <c r="FK614" s="23">
        <f>SIN(RADIANS(176))*(COS(RADIANS(0)))</f>
        <v>6.9756473744125524E-2</v>
      </c>
      <c r="FM614" s="30">
        <f>(FK613*FK614)*(1-COS(RADIANS(EX613)))+FK615*(SIN(RADIANS(EX613)))</f>
        <v>-1.2584585399294834E-2</v>
      </c>
      <c r="FN614" s="30">
        <f>(FK614^2)*(1-COS(RADIANS(EX613)))+(COS(RADIANS(EX613)))</f>
        <v>0.82003204422559539</v>
      </c>
      <c r="FO614" s="30">
        <f>(FK614*FK615)*(1-COS(RADIANS(EX613)))-FK613*(SIN(RADIANS(EX613)))</f>
        <v>0.57217923297994577</v>
      </c>
      <c r="FQ614">
        <v>-0.74317793687269795</v>
      </c>
      <c r="FS614" s="28">
        <f>(FD613*FD614)*(1-COS(RADIANS(EW613)))+FD615*(SIN(RADIANS(EW613)))</f>
        <v>0.64278760968653925</v>
      </c>
      <c r="FT614" s="28">
        <f>(FD614^2)*(1-COS(RADIANS(EW613)))+(COS(RADIANS(EW613)))</f>
        <v>0.76604444311897801</v>
      </c>
      <c r="FU614" s="28">
        <f>(FD614*FD615)*(1-COS(RADIANS(EW613)))-FD613*(SIN(RADIANS(EW613)))</f>
        <v>0</v>
      </c>
      <c r="FW614" s="61">
        <v>-0.83988891786498576</v>
      </c>
      <c r="FX614" s="13">
        <f>BX615</f>
        <v>0</v>
      </c>
      <c r="FY614" s="17">
        <v>0</v>
      </c>
      <c r="FZ614">
        <v>0</v>
      </c>
      <c r="GB614" s="73">
        <f>(FD613*FD614)*(1-COS(RADIANS(EY613-45)))+FD615*(SIN(RADIANS(EY613-45)))</f>
        <v>-0.43676350036472145</v>
      </c>
      <c r="GC614" s="73">
        <f>(FD614^2)*(1-COS(RADIANS(EY613-45)))+(COS(RADIANS(EY613-45)))</f>
        <v>-0.89957636960357956</v>
      </c>
      <c r="GD614" s="73">
        <f>(FD614*FD615)*(1-COS(RADIANS(EY613-45)))-FD613*(SIN(RADIANS(EY613-45)))</f>
        <v>0</v>
      </c>
      <c r="GE614" s="10"/>
      <c r="GF614">
        <v>-0.43676350036472145</v>
      </c>
      <c r="GG614" s="1">
        <v>-0.34683927040074525</v>
      </c>
      <c r="GI614">
        <f>FA614+FW614</f>
        <v>-1.1214202696924693</v>
      </c>
      <c r="GJ614">
        <f>GI614/(SQRT(GI613^2+GI614^2+GI615^2))</f>
        <v>-0.79296387725959183</v>
      </c>
      <c r="GL614">
        <f>CH615+DC614</f>
        <v>-3.3643525274135E-2</v>
      </c>
      <c r="GM614" t="e">
        <f>GL614/(SQRT(GL613^2+GL614^2+GL615^2))</f>
        <v>#VALUE!</v>
      </c>
      <c r="GO614" s="27">
        <f>FA615*FW613-FA613*FW615</f>
        <v>-0.46403308458101672</v>
      </c>
    </row>
    <row r="615" spans="1:197" x14ac:dyDescent="0.2">
      <c r="D615" t="s">
        <v>10</v>
      </c>
      <c r="E615" s="5">
        <f t="shared" si="931"/>
        <v>-0.12299997783119256</v>
      </c>
      <c r="F615" s="6">
        <f t="shared" si="931"/>
        <v>-0.35080276413820755</v>
      </c>
      <c r="G615" s="7">
        <f t="shared" si="933"/>
        <v>0.64003949865191823</v>
      </c>
      <c r="H615" s="8">
        <f t="shared" si="934"/>
        <v>-5.9374669110116775E-2</v>
      </c>
      <c r="J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W615" s="1"/>
      <c r="BV615" s="1"/>
      <c r="BY615" t="s">
        <v>9</v>
      </c>
      <c r="BZ615" s="5">
        <f t="shared" si="935"/>
        <v>0.3492962422733713</v>
      </c>
      <c r="CA615" s="6">
        <f t="shared" si="935"/>
        <v>-0.34518112468713447</v>
      </c>
      <c r="CB615" s="7">
        <f>CY614</f>
        <v>-0.29614655599572215</v>
      </c>
      <c r="CC615" s="8">
        <f>DU614</f>
        <v>-0.83484759913777051</v>
      </c>
      <c r="CE615" s="10"/>
      <c r="CH615">
        <f>((SUMPRODUCT(CM614:CM616,CK614:CK616))*(SUMPRODUCT(CM614:CM616,CL614:CL616)))-((SUMPRODUCT(CN614:CN616,CK614:CK616))*(SUMPRODUCT(CN614:CN616,CL614:CL616)))</f>
        <v>-3.3643525274135E-2</v>
      </c>
      <c r="CI615" s="67"/>
      <c r="CJ615" s="10" t="s">
        <v>9</v>
      </c>
      <c r="CK615" s="5">
        <f t="shared" si="936"/>
        <v>0.3492962422733713</v>
      </c>
      <c r="CL615" s="6">
        <f t="shared" si="936"/>
        <v>-0.34518112468713447</v>
      </c>
      <c r="CM615" s="7">
        <f>FA614</f>
        <v>-0.28153135182748346</v>
      </c>
      <c r="CN615" s="8">
        <f>FW614</f>
        <v>-0.83988891786498576</v>
      </c>
      <c r="CP615">
        <f t="shared" si="932"/>
        <v>-9.8670839279614439E-2</v>
      </c>
      <c r="CQ615">
        <f t="shared" si="932"/>
        <v>-0.32743703463395935</v>
      </c>
      <c r="CR615">
        <f>CK617</f>
        <v>0</v>
      </c>
      <c r="CS615">
        <f>CN617</f>
        <v>0</v>
      </c>
      <c r="CW615" s="28"/>
      <c r="CY615" s="61">
        <v>0.50215762144777065</v>
      </c>
      <c r="DA615" s="17">
        <v>0</v>
      </c>
      <c r="DB615">
        <v>1</v>
      </c>
      <c r="DD615" s="73">
        <f>(DB613*DB615)*(1-COS(RADIANS(CW613+45)))-DB614*(SIN(RADIANS(CW613+45)))</f>
        <v>0</v>
      </c>
      <c r="DE615" s="73">
        <f>(DB614*DB615)*(1-COS(RADIANS(CW613+45)))+DB613*(SIN(RADIANS(CW613+45)))</f>
        <v>0</v>
      </c>
      <c r="DF615" s="73">
        <f>(DB615^2)*(1-COS(RADIANS(CW613+45)))+(COS(RADIANS(CW613+45)))</f>
        <v>1</v>
      </c>
      <c r="DG615" s="10"/>
      <c r="DH615">
        <v>0</v>
      </c>
      <c r="DI615" s="23">
        <f>SIN(RADIANS('[1]Biaxial Input'!$F$21))*SIN(RADIANS(0))</f>
        <v>0</v>
      </c>
      <c r="DK615" s="30">
        <f>(DI613*DI615)*(1-COS(RADIANS(CV613)))-DI614*(SIN(RADIANS(CV613)))</f>
        <v>-4.0010669622570827E-2</v>
      </c>
      <c r="DL615" s="30">
        <f>(DI614*DI615)*(1-COS(RADIANS(CV613)))+DI613*(SIN(RADIANS(CV613)))</f>
        <v>-0.57217923297994577</v>
      </c>
      <c r="DM615" s="30">
        <f>(DI615^2)*(1-COS(RADIANS(CV613)))+(COS(RADIANS(CV613)))</f>
        <v>0.8191520442889918</v>
      </c>
      <c r="DO615">
        <v>0.50215762144777065</v>
      </c>
      <c r="DQ615" s="28">
        <f>(DB613*DB615)*(1-COS(RADIANS(CU613)))-DB614*(SIN(RADIANS(CU613)))</f>
        <v>0</v>
      </c>
      <c r="DR615" s="28">
        <f>(DB614*DB615)*(1-COS(RADIANS(CU613)))+DB613*(SIN(RADIANS(CU613)))</f>
        <v>0</v>
      </c>
      <c r="DS615" s="28">
        <f>(DB615^2)*(1-COS(RADIANS(CU613)))+(COS(RADIANS(CU613)))</f>
        <v>1</v>
      </c>
      <c r="DU615" s="61">
        <v>0.27717801420582233</v>
      </c>
      <c r="DW615" s="17">
        <v>0</v>
      </c>
      <c r="DX615">
        <v>1</v>
      </c>
      <c r="DZ615" s="73">
        <f>(DB613*DB613)*(1-COS(RADIANS(CW613-45)))-DB613*(SIN(RADIANS(CW613-45)))</f>
        <v>0</v>
      </c>
      <c r="EA615" s="73">
        <f>(DB614*DB615)*(1-COS(RADIANS(CW613-45)))+DB613*(SIN(RADIANS(CW613-45)))</f>
        <v>0</v>
      </c>
      <c r="EB615" s="73">
        <f>(DB615^2)*(1-COS(RADIANS(CW613-45)))+(COS(RADIANS(CW613-45)))</f>
        <v>1</v>
      </c>
      <c r="EC615" s="10"/>
      <c r="ED615">
        <v>0</v>
      </c>
      <c r="EE615" s="1">
        <v>0.27717801420582233</v>
      </c>
      <c r="EG615">
        <f>CY615+DU615</f>
        <v>0.77933563565359298</v>
      </c>
      <c r="EH615">
        <f>EG615/(SQRT(EG613^2+EG614^2+EG615^2))</f>
        <v>0.55107351279098415</v>
      </c>
      <c r="EJ615">
        <f>Q615+AM615</f>
        <v>0</v>
      </c>
      <c r="EK615">
        <f>EJ615/(SQRT(EJ613^2+EJ614^2+EJ615^2))</f>
        <v>0</v>
      </c>
      <c r="EM615" s="23">
        <f>CY613*DU614-CY614*DU613</f>
        <v>-0.81915204428899169</v>
      </c>
      <c r="ER615">
        <f t="shared" ref="ER615:ES617" si="937">CK614</f>
        <v>0.93180266183863136</v>
      </c>
      <c r="ES615">
        <f t="shared" si="937"/>
        <v>-0.87956522186239505</v>
      </c>
      <c r="ET615" t="e">
        <f>#REF!</f>
        <v>#REF!</v>
      </c>
      <c r="EU615" t="e">
        <f>#REF!</f>
        <v>#REF!</v>
      </c>
      <c r="EY615" s="28"/>
      <c r="EZ615" s="10"/>
      <c r="FA615" s="61">
        <v>0.49724371705037007</v>
      </c>
      <c r="FB615" s="13">
        <f>BW616</f>
        <v>0</v>
      </c>
      <c r="FC615" s="17">
        <v>0</v>
      </c>
      <c r="FD615">
        <v>1</v>
      </c>
      <c r="FF615" s="73">
        <f>(FD613*FD615)*(1-COS(RADIANS(EY613+45)))-FD614*(SIN(RADIANS(EY613+45)))</f>
        <v>0</v>
      </c>
      <c r="FG615" s="73">
        <f>(FD614*FD615)*(1-COS(RADIANS(EY613+45)))+FD613*(SIN(RADIANS(EY613+45)))</f>
        <v>0</v>
      </c>
      <c r="FH615" s="73">
        <f>(FD615^2)*(1-COS(RADIANS(EY613+45)))+(COS(RADIANS(EY613+45)))</f>
        <v>1</v>
      </c>
      <c r="FI615" s="10"/>
      <c r="FJ615">
        <v>0</v>
      </c>
      <c r="FK615" s="23">
        <f>SIN(RADIANS(176))*SIN(RADIANS(0))</f>
        <v>0</v>
      </c>
      <c r="FM615" s="30">
        <f>(FK613*FK615)*(1-COS(RADIANS(EX613)))-FK614*(SIN(RADIANS(EX613)))</f>
        <v>-4.0010669622570827E-2</v>
      </c>
      <c r="FN615" s="30">
        <f>(FK614*FK615)*(1-COS(RADIANS(EX613)))+FK613*(SIN(RADIANS(EX613)))</f>
        <v>-0.57217923297994577</v>
      </c>
      <c r="FO615" s="30">
        <f>(FK615^2)*(1-COS(RADIANS(EX613)))+(COS(RADIANS(EX613)))</f>
        <v>0.8191520442889918</v>
      </c>
      <c r="FQ615">
        <v>0.49724371705037007</v>
      </c>
      <c r="FS615" s="28">
        <f>(FD613*FD615)*(1-COS(RADIANS(EW613)))-FD614*(SIN(RADIANS(EW613)))</f>
        <v>0</v>
      </c>
      <c r="FT615" s="28">
        <f>(FD614*FD615)*(1-COS(RADIANS(EW613)))+FD613*(SIN(RADIANS(EW613)))</f>
        <v>0</v>
      </c>
      <c r="FU615" s="28">
        <f>(FD615^2)*(1-COS(RADIANS(EW613)))+(COS(RADIANS(EW613)))</f>
        <v>1</v>
      </c>
      <c r="FW615" s="61">
        <v>0.28589965755680308</v>
      </c>
      <c r="FX615" s="13">
        <f>BX616</f>
        <v>0</v>
      </c>
      <c r="FY615" s="17">
        <v>0</v>
      </c>
      <c r="FZ615">
        <v>1</v>
      </c>
      <c r="GB615" s="73">
        <f>(FD613*FD613)*(1-COS(RADIANS(EY613-45)))-FD613*(SIN(RADIANS(EY613-45)))</f>
        <v>0</v>
      </c>
      <c r="GC615" s="73">
        <f>(FD614*FD615)*(1-COS(RADIANS(EY613-45)))+FD613*(SIN(RADIANS(EY613-45)))</f>
        <v>0</v>
      </c>
      <c r="GD615" s="73">
        <f>(FD615^2)*(1-COS(RADIANS(EY613-45)))+(COS(RADIANS(EY613-45)))</f>
        <v>0.99999999999999989</v>
      </c>
      <c r="GE615" s="10"/>
      <c r="GF615">
        <v>0</v>
      </c>
      <c r="GG615" s="1">
        <v>0.28589965755680308</v>
      </c>
      <c r="GI615">
        <f>FA615+FW615</f>
        <v>0.7831433746071732</v>
      </c>
      <c r="GJ615">
        <f>GI615/(SQRT(GI613^2+GI614^2+GI615^2))</f>
        <v>0.55376599082604872</v>
      </c>
      <c r="GL615" t="e">
        <f>#REF!+DC615</f>
        <v>#REF!</v>
      </c>
      <c r="GM615" t="e">
        <f>GL615/(SQRT(GL613^2+GL614^2+GL615^2))</f>
        <v>#REF!</v>
      </c>
      <c r="GO615" s="27">
        <f>FA613*FW614-FA614*FW613</f>
        <v>-0.81915204428899169</v>
      </c>
    </row>
    <row r="616" spans="1:197" x14ac:dyDescent="0.2">
      <c r="Q616" s="82" t="s">
        <v>148</v>
      </c>
      <c r="R616" s="13"/>
      <c r="T616" s="10"/>
      <c r="U616" s="10"/>
      <c r="V616" s="10"/>
      <c r="W616" s="10"/>
      <c r="X616" s="10"/>
      <c r="Y616" s="10"/>
      <c r="Z616" s="80"/>
      <c r="AA616" s="23" t="s">
        <v>149</v>
      </c>
      <c r="AE616" s="1"/>
      <c r="AG616" s="80"/>
      <c r="AK616" s="13"/>
      <c r="AL616" s="81"/>
      <c r="AM616" s="82" t="s">
        <v>150</v>
      </c>
      <c r="AO616" s="13"/>
      <c r="AP616" s="13"/>
      <c r="AS616" s="1"/>
      <c r="AW616" s="1"/>
      <c r="BV616" s="1"/>
      <c r="BY616" t="s">
        <v>10</v>
      </c>
      <c r="BZ616" s="5">
        <f t="shared" si="935"/>
        <v>-9.8670839279614439E-2</v>
      </c>
      <c r="CA616" s="6">
        <f t="shared" si="935"/>
        <v>-0.32743703463395935</v>
      </c>
      <c r="CB616" s="7">
        <f>CY615</f>
        <v>0.50215762144777065</v>
      </c>
      <c r="CC616" s="8">
        <f>DU615</f>
        <v>0.27717801420582233</v>
      </c>
      <c r="CE616" s="10"/>
      <c r="CG616" s="10" t="s">
        <v>160</v>
      </c>
      <c r="CH616" s="10">
        <f>-CH613*((EY613-CW613)/(CH615-CE614))</f>
        <v>249.89756133695954</v>
      </c>
      <c r="CI616" s="67"/>
      <c r="CJ616" s="10" t="s">
        <v>10</v>
      </c>
      <c r="CK616" s="5">
        <f t="shared" si="936"/>
        <v>-9.8670839279614439E-2</v>
      </c>
      <c r="CL616" s="6">
        <f t="shared" si="936"/>
        <v>-0.32743703463395935</v>
      </c>
      <c r="CM616" s="7">
        <f>FA615</f>
        <v>0.49724371705037007</v>
      </c>
      <c r="CN616" s="8">
        <f>FW615</f>
        <v>0.28589965755680308</v>
      </c>
      <c r="CW616" s="28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EE616" s="1"/>
      <c r="EI616" s="64">
        <f>(DEGREES(ACOS((EH613*EK613+EH614*EK614+EH615*EK615)/((SQRT(EH613^2+EH614^2+EH615^2))*(SQRT(EK613^2+EK614^2+EK615^2))))))</f>
        <v>123.92842239540016</v>
      </c>
      <c r="ER616">
        <f t="shared" si="937"/>
        <v>0.3492962422733713</v>
      </c>
      <c r="ES616">
        <f t="shared" si="937"/>
        <v>-0.34518112468713447</v>
      </c>
      <c r="ET616" t="e">
        <f>#REF!</f>
        <v>#REF!</v>
      </c>
      <c r="EU616" t="e">
        <f>#REF!</f>
        <v>#REF!</v>
      </c>
      <c r="EY616" s="28"/>
      <c r="EZ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GG616" s="1"/>
      <c r="GK616" s="64" t="e">
        <f>(DEGREES(ACOS((GJ613*GM613+GJ614*GM614+GJ615*GM615)/((SQRT(GJ613^2+GJ614^2+GJ615^2))*(SQRT(GM613^2+GM614^2+GM615^2))))))</f>
        <v>#VALUE!</v>
      </c>
    </row>
    <row r="617" spans="1:197" x14ac:dyDescent="0.2">
      <c r="E617" s="5" t="s">
        <v>4</v>
      </c>
      <c r="F617" s="6" t="s">
        <v>5</v>
      </c>
      <c r="G617" s="7" t="s">
        <v>6</v>
      </c>
      <c r="H617" s="8" t="s">
        <v>1</v>
      </c>
      <c r="I617">
        <v>10</v>
      </c>
      <c r="J617" s="9" t="s">
        <v>7</v>
      </c>
      <c r="K617">
        <v>10</v>
      </c>
      <c r="L617" s="10"/>
      <c r="M617" s="17">
        <f>A581</f>
        <v>120</v>
      </c>
      <c r="N617" s="17">
        <f>B581</f>
        <v>45</v>
      </c>
      <c r="O617" s="17">
        <f>C581</f>
        <v>167.8</v>
      </c>
      <c r="Q617" s="61">
        <f t="array" ref="Q617:Q619">MMULT(AI617:AK619,AG617:AG619)</f>
        <v>0.73172300288470526</v>
      </c>
      <c r="R617" s="13"/>
      <c r="S617" s="17">
        <v>1</v>
      </c>
      <c r="T617">
        <v>0</v>
      </c>
      <c r="V617" s="73">
        <f>(T617^2)*(1-COS(RADIANS(O617+45)))+(COS(RADIANS(O617+45)))</f>
        <v>-0.84056660349568413</v>
      </c>
      <c r="W617" s="73">
        <f>(T617*T618)*(1-COS(RADIANS(O617+45)))-T619*(SIN(RADIANS(O617+45)))</f>
        <v>0.54170821028274008</v>
      </c>
      <c r="X617" s="73">
        <f>(T617*T619)*(1-COS(RADIANS(O617+45)))+T618*(SIN(RADIANS(O617+45)))</f>
        <v>0</v>
      </c>
      <c r="Y617" s="10"/>
      <c r="Z617">
        <f t="array" ref="Z617:Z619">MMULT(V617:X619,S617:S619)</f>
        <v>-0.84056660349568413</v>
      </c>
      <c r="AA617" s="23">
        <f>COS(RADIANS('[1]Biaxial Input'!$F$21))</f>
        <v>-0.9975640502598242</v>
      </c>
      <c r="AC617" s="30">
        <f>(AA617^2)*(1-COS(RADIANS(N617)))+(COS(RADIANS(N617)))</f>
        <v>0.99857479166422358</v>
      </c>
      <c r="AD617" s="30">
        <f>(AA617*AA618)*(1-COS(RADIANS(N617)))-AA619*(SIN(RADIANS(N617)))</f>
        <v>-2.0381428756221641E-2</v>
      </c>
      <c r="AE617" s="30">
        <f>(AA617*AA619)*(1-COS(RADIANS(N617)))+AA618*(SIN(RADIANS(N617)))</f>
        <v>4.9325275616132508E-2</v>
      </c>
      <c r="AG617">
        <f t="array" ref="AG617:AG619">MMULT(AC617:AE619,Z617:Z619)</f>
        <v>-0.82832783367106888</v>
      </c>
      <c r="AI617" s="28">
        <f>(T617^2)*(1-COS(RADIANS(M617)))+(COS(RADIANS(M617)))</f>
        <v>-0.49999999999999978</v>
      </c>
      <c r="AJ617" s="28">
        <f>(T617*T618)*(1-COS(RADIANS(M617)))-T619*(SIN(RADIANS(M617)))</f>
        <v>-0.86602540378443871</v>
      </c>
      <c r="AK617" s="28">
        <f>(T617*T619)*(1-COS(RADIANS(M617)))+T618*(SIN(RADIANS(M617)))</f>
        <v>0</v>
      </c>
      <c r="AM617" s="61">
        <f t="array" ref="AM617:AM619">MMULT(AI617:AK619,AW617:AW619)</f>
        <v>-0.24630484814143411</v>
      </c>
      <c r="AN617" s="13"/>
      <c r="AO617" s="17">
        <v>1</v>
      </c>
      <c r="AP617">
        <v>0</v>
      </c>
      <c r="AR617" s="73">
        <f>(T617^2)*(1-COS(RADIANS(O617-45)))+(COS(RADIANS(O617-45)))</f>
        <v>-0.54170821028274008</v>
      </c>
      <c r="AS617" s="73">
        <f>(T617*T618)*(1-COS(RADIANS(O617-45)))-T619*(SIN(RADIANS(O617-45)))</f>
        <v>-0.84056660349568413</v>
      </c>
      <c r="AT617" s="73">
        <f>(T617*T619)*(1-COS(RADIANS(O617-45)))+T618*(SIN(RADIANS(O617-45)))</f>
        <v>0</v>
      </c>
      <c r="AU617" s="10"/>
      <c r="AV617">
        <f t="array" ref="AV617:AV619">MMULT(AR617:AT619,S617:S619)</f>
        <v>-0.54170821028274008</v>
      </c>
      <c r="AW617" s="1">
        <f t="array" ref="AW617:AW619">MMULT(AC617:AE619,AV617:AV619)</f>
        <v>-0.558068111569893</v>
      </c>
      <c r="BV617" s="1"/>
      <c r="CE617" s="10"/>
      <c r="CS617" s="15"/>
      <c r="CW617" s="28"/>
      <c r="CY617" s="82" t="s">
        <v>148</v>
      </c>
      <c r="CZ617" s="13"/>
      <c r="DB617" s="10"/>
      <c r="DC617" s="10"/>
      <c r="DD617" s="10"/>
      <c r="DE617" s="10"/>
      <c r="DF617" s="10"/>
      <c r="DG617" s="10"/>
      <c r="DH617" s="80"/>
      <c r="DI617" s="23" t="s">
        <v>149</v>
      </c>
      <c r="DM617" s="1"/>
      <c r="DO617" s="80"/>
      <c r="DS617" s="13"/>
      <c r="DT617" s="81"/>
      <c r="DU617" s="82" t="s">
        <v>150</v>
      </c>
      <c r="DW617" s="13"/>
      <c r="DX617" s="13"/>
      <c r="EA617" s="1"/>
      <c r="EE617" s="1"/>
      <c r="ER617">
        <f t="shared" si="937"/>
        <v>-9.8670839279614439E-2</v>
      </c>
      <c r="ES617">
        <f t="shared" si="937"/>
        <v>-0.32743703463395935</v>
      </c>
      <c r="ET617" t="e">
        <f>#REF!</f>
        <v>#REF!</v>
      </c>
      <c r="EU617" t="e">
        <f>#REF!</f>
        <v>#REF!</v>
      </c>
      <c r="EY617" s="28"/>
      <c r="EZ617" s="10"/>
      <c r="FA617" s="82" t="s">
        <v>148</v>
      </c>
      <c r="FB617" s="13"/>
      <c r="FD617" s="10"/>
      <c r="FE617" s="10"/>
      <c r="FF617" s="10"/>
      <c r="FG617" s="10"/>
      <c r="FH617" s="10"/>
      <c r="FI617" s="10"/>
      <c r="FJ617" s="80"/>
      <c r="FK617" s="23" t="s">
        <v>149</v>
      </c>
      <c r="FO617" s="1"/>
      <c r="FQ617" s="80"/>
      <c r="FU617" s="13"/>
      <c r="FV617" s="81"/>
      <c r="FW617" s="82" t="s">
        <v>150</v>
      </c>
      <c r="FY617" s="13"/>
      <c r="FZ617" s="13"/>
      <c r="GC617" s="1"/>
      <c r="GG617" s="1"/>
      <c r="GK617" s="13"/>
    </row>
    <row r="618" spans="1:197" x14ac:dyDescent="0.2">
      <c r="D618" t="s">
        <v>8</v>
      </c>
      <c r="E618" s="5">
        <f t="shared" ref="E618:F620" si="938">E613</f>
        <v>0.92386056067667077</v>
      </c>
      <c r="F618" s="6">
        <f t="shared" si="938"/>
        <v>-0.87713500826521962</v>
      </c>
      <c r="G618" s="7">
        <f>Q617</f>
        <v>0.73172300288470526</v>
      </c>
      <c r="H618" s="8">
        <f>AM617</f>
        <v>-0.24630484814143411</v>
      </c>
      <c r="J618" s="9">
        <f>((SUMPRODUCT(G618:G620,E618:E620))*(SUMPRODUCT(G618:G620,F618:F620)))-((SUMPRODUCT(H618:H620,E618:E620))*(SUMPRODUCT(H618:H620,F618:F620)))</f>
        <v>3.3192281304585236E-2</v>
      </c>
      <c r="Q618" s="61">
        <v>-0.53401012280677651</v>
      </c>
      <c r="S618" s="17">
        <v>0</v>
      </c>
      <c r="T618">
        <v>0</v>
      </c>
      <c r="V618" s="73">
        <f>(T617*T618)*(1-COS(RADIANS(O617+45)))+T619*(SIN(RADIANS(O617+45)))</f>
        <v>-0.54170821028274008</v>
      </c>
      <c r="W618" s="73">
        <f>(T618^2)*(1-COS(RADIANS(O617+45)))+(COS(RADIANS(O617+45)))</f>
        <v>-0.84056660349568413</v>
      </c>
      <c r="X618" s="73">
        <f>(T618*T619)*(1-COS(RADIANS(O617+45)))-T617*(SIN(RADIANS(O617+45)))</f>
        <v>0</v>
      </c>
      <c r="Y618" s="10"/>
      <c r="Z618">
        <v>-0.54170821028274008</v>
      </c>
      <c r="AA618" s="23">
        <f>SIN(RADIANS('[1]Biaxial Input'!$F$21))*(COS(RADIANS(0)))</f>
        <v>6.9756473744125524E-2</v>
      </c>
      <c r="AC618" s="30">
        <f>(AA617*AA618)*(1-COS(RADIANS(N617)))+AA619*(SIN(RADIANS(N617)))</f>
        <v>-2.0381428756221641E-2</v>
      </c>
      <c r="AD618" s="30">
        <f>(AA618^2)*(1-COS(RADIANS(N617)))+(COS(RADIANS(N617)))</f>
        <v>0.70853198952232399</v>
      </c>
      <c r="AE618" s="30">
        <f>(AA618*AA619)*(1-COS(RADIANS(N617)))-AA617*(SIN(RADIANS(N617)))</f>
        <v>0.70538430460663959</v>
      </c>
      <c r="AG618">
        <v>-0.36668564762820077</v>
      </c>
      <c r="AI618" s="28">
        <f>(T617*T618)*(1-COS(RADIANS(M617)))+T619*(SIN(RADIANS(M617)))</f>
        <v>0.86602540378443871</v>
      </c>
      <c r="AJ618" s="28">
        <f>(T618^2)*(1-COS(RADIANS(M617)))+(COS(RADIANS(M617)))</f>
        <v>-0.49999999999999978</v>
      </c>
      <c r="AK618" s="28">
        <f>(T618*T619)*(1-COS(RADIANS(M617)))-T617*(SIN(RADIANS(M617)))</f>
        <v>0</v>
      </c>
      <c r="AM618" s="61">
        <v>-0.78660571925921441</v>
      </c>
      <c r="AO618" s="17">
        <v>0</v>
      </c>
      <c r="AP618">
        <v>0</v>
      </c>
      <c r="AR618" s="73">
        <f>(T617*T618)*(1-COS(RADIANS(O617-45)))+T619*(SIN(RADIANS(O617-45)))</f>
        <v>0.84056660349568413</v>
      </c>
      <c r="AS618" s="73">
        <f>(T618^2)*(1-COS(RADIANS(O617-45)))+(COS(RADIANS(O617-45)))</f>
        <v>-0.54170821028274008</v>
      </c>
      <c r="AT618" s="73">
        <f>(T618*T619)*(1-COS(RADIANS(O617-45)))-T617*(SIN(RADIANS(O617-45)))</f>
        <v>0</v>
      </c>
      <c r="AU618" s="10"/>
      <c r="AV618">
        <v>0.84056660349568413</v>
      </c>
      <c r="AW618" s="1">
        <v>0.60660911519535743</v>
      </c>
      <c r="BZ618" s="5" t="s">
        <v>4</v>
      </c>
      <c r="CA618" s="6" t="s">
        <v>5</v>
      </c>
      <c r="CB618" s="7" t="s">
        <v>6</v>
      </c>
      <c r="CC618" s="8" t="s">
        <v>1</v>
      </c>
      <c r="CD618">
        <v>9</v>
      </c>
      <c r="CE618" s="9" t="s">
        <v>7</v>
      </c>
      <c r="CG618" s="90" t="s">
        <v>157</v>
      </c>
      <c r="CH618" s="61">
        <f>CE619-((CH620-CE619)/(EY618-CW618))*CW618</f>
        <v>5.826558314560903</v>
      </c>
      <c r="CI618" s="10"/>
      <c r="CK618" s="5" t="s">
        <v>4</v>
      </c>
      <c r="CL618" s="6" t="s">
        <v>5</v>
      </c>
      <c r="CM618" s="7" t="s">
        <v>6</v>
      </c>
      <c r="CN618" s="8" t="s">
        <v>1</v>
      </c>
      <c r="CO618" s="10"/>
      <c r="CP618">
        <f t="shared" ref="CP618:CQ620" si="939">BZ619</f>
        <v>0.93180266183863136</v>
      </c>
      <c r="CQ618">
        <f t="shared" si="939"/>
        <v>-0.87956522186239505</v>
      </c>
      <c r="CR618">
        <f>CI622</f>
        <v>0</v>
      </c>
      <c r="CS618">
        <f>CL622</f>
        <v>0</v>
      </c>
      <c r="CU618" s="17">
        <f>CU522</f>
        <v>80</v>
      </c>
      <c r="CV618" s="17">
        <f>CV522</f>
        <v>40</v>
      </c>
      <c r="CW618" s="31">
        <f>CH525</f>
        <v>215.6915286014854</v>
      </c>
      <c r="CY618" s="61">
        <f t="array" ref="CY618:CY620">MMULT(DQ618:DS620,DO618:DO620)</f>
        <v>0.71771961874273149</v>
      </c>
      <c r="CZ618" s="13"/>
      <c r="DA618" s="17">
        <v>1</v>
      </c>
      <c r="DB618">
        <v>0</v>
      </c>
      <c r="DD618" s="73">
        <f>(DB618^2)*(1-COS(RADIANS(CW618+45)))+(COS(RADIANS(CW618+45)))</f>
        <v>-0.161749729700539</v>
      </c>
      <c r="DE618" s="73">
        <f>(DB618*DB619)*(1-COS(RADIANS(CW618+45)))-DB620*(SIN(RADIANS(CW618+45)))</f>
        <v>0.9868318118817424</v>
      </c>
      <c r="DF618" s="73">
        <f>(DB618*DB620)*(1-COS(RADIANS(CW618+45)))+DB619*(SIN(RADIANS(CW618+45)))</f>
        <v>0</v>
      </c>
      <c r="DG618" s="10"/>
      <c r="DH618">
        <f t="array" ref="DH618:DH620">MMULT(DD618:DF620,DA618:DA620)</f>
        <v>-0.161749729700539</v>
      </c>
      <c r="DI618" s="23">
        <f>COS(RADIANS('[1]Biaxial Input'!$F$21))</f>
        <v>-0.9975640502598242</v>
      </c>
      <c r="DK618" s="30">
        <f>(DI618^2)*(1-COS(RADIANS(CV618)))+(COS(RADIANS(CV618)))</f>
        <v>0.99886158030145311</v>
      </c>
      <c r="DL618" s="30">
        <f>(DI618*DI619)*(1-COS(RADIANS(CV618)))-DI620*(SIN(RADIANS(CV618)))</f>
        <v>-1.6280160168985456E-2</v>
      </c>
      <c r="DM618" s="30">
        <f>(DI618*DI620)*(1-COS(RADIANS(CV618)))+DI619*(SIN(RADIANS(CV618)))</f>
        <v>4.4838597018148282E-2</v>
      </c>
      <c r="DO618">
        <f t="array" ref="DO618:DO620">MMULT(DK618:DM620,DH618:DH620)</f>
        <v>-0.14549981066472836</v>
      </c>
      <c r="DQ618" s="28">
        <f>(DB618^2)*(1-COS(RADIANS(CU618)))+(COS(RADIANS(CU618)))</f>
        <v>0.17364817766693041</v>
      </c>
      <c r="DR618" s="28">
        <f>(DB618*DB619)*(1-COS(RADIANS(CU618)))-DB620*(SIN(RADIANS(CU618)))</f>
        <v>-0.98480775301220802</v>
      </c>
      <c r="DS618" s="28">
        <f>(DB618*DB620)*(1-COS(RADIANS(CU618)))+DB619*(SIN(RADIANS(CU618)))</f>
        <v>0</v>
      </c>
      <c r="DU618" s="61">
        <f t="array" ref="DU618:DU620">MMULT(DQ618:DS620,EE618:EE620)</f>
        <v>-0.30965182898317845</v>
      </c>
      <c r="DV618" s="13"/>
      <c r="DW618" s="17">
        <v>1</v>
      </c>
      <c r="DX618">
        <v>0</v>
      </c>
      <c r="DZ618" s="73">
        <f>(DB618^2)*(1-COS(RADIANS(CW618-45)))+(COS(RADIANS(CW618-45)))</f>
        <v>-0.9868318118817424</v>
      </c>
      <c r="EA618" s="73">
        <f>(DB618*DB619)*(1-COS(RADIANS(CW618-45)))-DB620*(SIN(RADIANS(CW618-45)))</f>
        <v>-0.1617497297005385</v>
      </c>
      <c r="EB618" s="73">
        <f>(DB618*DB620)*(1-COS(RADIANS(CW618-45)))+DB619*(SIN(RADIANS(CW618-45)))</f>
        <v>0</v>
      </c>
      <c r="EC618" s="10"/>
      <c r="ED618">
        <f t="array" ref="ED618:ED620">MMULT(DZ618:EB620,DA618:DA620)</f>
        <v>-0.9868318118817424</v>
      </c>
      <c r="EE618" s="1">
        <f t="array" ref="EE618:EE620">MMULT(DK618:DM620,ED618:ED620)</f>
        <v>-0.9883416946147584</v>
      </c>
      <c r="EG618">
        <f>CY618+DU618</f>
        <v>0.40806778975955305</v>
      </c>
      <c r="EH618">
        <f>EG618/(SQRT(EG618^2+EG619^2+EG620^2))</f>
        <v>0.28854750132278634</v>
      </c>
      <c r="EJ618">
        <f>Q618+AM618</f>
        <v>-1.3206158420659908</v>
      </c>
      <c r="EK618">
        <f>EJ618/(SQRT(EJ618^2+EJ619^2+EJ620^2))</f>
        <v>-0.99421833272785387</v>
      </c>
      <c r="EM618" s="23">
        <f>CY619*DU620-CY620*DU619</f>
        <v>0.62369407058201221</v>
      </c>
      <c r="EO618" s="15">
        <v>9</v>
      </c>
      <c r="EP618" s="9" t="s">
        <v>7</v>
      </c>
      <c r="EW618" s="17">
        <f>CU618</f>
        <v>80</v>
      </c>
      <c r="EX618" s="17">
        <f>CV618</f>
        <v>40</v>
      </c>
      <c r="EY618" s="31">
        <f>1+CW618</f>
        <v>216.6915286014854</v>
      </c>
      <c r="EZ618" s="10"/>
      <c r="FA618" s="61">
        <f t="array" ref="FA618:FA620">MMULT(FS618:FU620,FQ618:FQ620)</f>
        <v>0.72301447614190684</v>
      </c>
      <c r="FB618" s="13">
        <f>BW619</f>
        <v>0</v>
      </c>
      <c r="FC618" s="17">
        <v>1</v>
      </c>
      <c r="FD618">
        <v>0</v>
      </c>
      <c r="FF618" s="73">
        <f>(FD618^2)*(1-COS(RADIANS(EY618+45)))+(COS(RADIANS(EY618+45)))</f>
        <v>-0.14450250456705144</v>
      </c>
      <c r="FG618" s="73">
        <f>(FD618*FD619)*(1-COS(RADIANS(EY618+45)))-FD620*(SIN(RADIANS(EY618+45)))</f>
        <v>0.98950443464082027</v>
      </c>
      <c r="FH618" s="73">
        <f>(FD618*FD620)*(1-COS(RADIANS(EY618+45)))+FD619*(SIN(RADIANS(EY618+45)))</f>
        <v>0</v>
      </c>
      <c r="FI618" s="10"/>
      <c r="FJ618">
        <f t="array" ref="FJ618:FJ620">MMULT(FF618:FH620,FC618:FC620)</f>
        <v>-0.14450250456705144</v>
      </c>
      <c r="FK618" s="23">
        <f>COS(RADIANS(176))</f>
        <v>-0.9975640502598242</v>
      </c>
      <c r="FM618" s="30">
        <f>(FK618^2)*(1-COS(RADIANS(EX618)))+(COS(RADIANS(EX618)))</f>
        <v>0.99886158030145311</v>
      </c>
      <c r="FN618" s="30">
        <f>(FK618*FK619)*(1-COS(RADIANS(EX618)))-FK620*(SIN(RADIANS(EX618)))</f>
        <v>-1.6280160168985456E-2</v>
      </c>
      <c r="FO618" s="30">
        <f>(FK618*FK620)*(1-COS(RADIANS(EX618)))+FK619*(SIN(RADIANS(EX618)))</f>
        <v>4.4838597018148282E-2</v>
      </c>
      <c r="FQ618">
        <f t="array" ref="FQ618:FQ620">MMULT(FM618:FO620,FJ618:FJ620)</f>
        <v>-0.128228709385489</v>
      </c>
      <c r="FS618" s="28">
        <f>(FD618^2)*(1-COS(RADIANS(EW618)))+(COS(RADIANS(EW618)))</f>
        <v>0.17364817766693041</v>
      </c>
      <c r="FT618" s="28">
        <f>(FD618*FD619)*(1-COS(RADIANS(EW618)))-FD620*(SIN(RADIANS(EW618)))</f>
        <v>-0.98480775301220802</v>
      </c>
      <c r="FU618" s="28">
        <f>(FD618*FD620)*(1-COS(RADIANS(EW618)))+FD619*(SIN(RADIANS(EW618)))</f>
        <v>0</v>
      </c>
      <c r="FW618" s="61">
        <f t="array" ref="FW618:FW620">MMULT(FS618:FU620,GG618:GG620)</f>
        <v>-0.29707873301548182</v>
      </c>
      <c r="FX618" s="13">
        <f>BX619</f>
        <v>0</v>
      </c>
      <c r="FY618" s="17">
        <v>1</v>
      </c>
      <c r="FZ618">
        <v>0</v>
      </c>
      <c r="GB618" s="73">
        <f>(FD618^2)*(1-COS(RADIANS(EY618-45)))+(COS(RADIANS(EY618-45)))</f>
        <v>-0.98950443464082016</v>
      </c>
      <c r="GC618" s="73">
        <f>(FD618*FD619)*(1-COS(RADIANS(EY618-45)))-FD620*(SIN(RADIANS(EY618-45)))</f>
        <v>-0.14450250456705183</v>
      </c>
      <c r="GD618" s="73">
        <f>(FD618*FD620)*(1-COS(RADIANS(EY618-45)))+FD619*(SIN(RADIANS(EY618-45)))</f>
        <v>0</v>
      </c>
      <c r="GE618" s="10"/>
      <c r="GF618">
        <f t="array" ref="GF618:GF620">MMULT(GB618:GD620,FC618:FC620)</f>
        <v>-0.98950443464082016</v>
      </c>
      <c r="GG618" s="1">
        <f t="array" ref="GG618:GG620">MMULT(FM618:FO620,GF618:GF620)</f>
        <v>-0.99073048721979673</v>
      </c>
      <c r="GI618">
        <f>FA618+FW618</f>
        <v>0.42593574312642501</v>
      </c>
      <c r="GJ618">
        <f>GI618/(SQRT(GI618^2+GI619^2+GI620^2))</f>
        <v>0.30118205231442657</v>
      </c>
      <c r="GL618" t="e">
        <f>CH619+DC618</f>
        <v>#VALUE!</v>
      </c>
      <c r="GM618" t="e">
        <f>GL618/(SQRT(GL618^2+GL619^2+GL620^2))</f>
        <v>#VALUE!</v>
      </c>
      <c r="GO618" s="27">
        <f>FA619*FW620-FA620*FW619</f>
        <v>0.62369407058201221</v>
      </c>
    </row>
    <row r="619" spans="1:197" x14ac:dyDescent="0.2">
      <c r="D619" t="s">
        <v>9</v>
      </c>
      <c r="E619" s="5">
        <f t="shared" si="938"/>
        <v>0.36242608885083544</v>
      </c>
      <c r="F619" s="6">
        <f t="shared" si="938"/>
        <v>-0.32798109388891022</v>
      </c>
      <c r="G619" s="7">
        <f t="shared" ref="G619:G620" si="940">Q618</f>
        <v>-0.53401012280677651</v>
      </c>
      <c r="H619" s="8">
        <f t="shared" ref="H619:H620" si="941">AM618</f>
        <v>-0.78660571925921441</v>
      </c>
      <c r="J619" s="10"/>
      <c r="Q619" s="61">
        <v>0.42357364860113889</v>
      </c>
      <c r="S619" s="17">
        <v>0</v>
      </c>
      <c r="T619">
        <v>1</v>
      </c>
      <c r="V619" s="73">
        <f>(T617*T619)*(1-COS(RADIANS(O617+45)))-T618*(SIN(RADIANS(O617+45)))</f>
        <v>0</v>
      </c>
      <c r="W619" s="73">
        <f>(T618*T619)*(1-COS(RADIANS(O617+45)))+T617*(SIN(RADIANS(O617+45)))</f>
        <v>0</v>
      </c>
      <c r="X619" s="73">
        <f>(T619^2)*(1-COS(RADIANS(O617+45)))+(COS(RADIANS(O617+45)))</f>
        <v>0.99999999999999989</v>
      </c>
      <c r="Y619" s="10"/>
      <c r="Z619">
        <v>0</v>
      </c>
      <c r="AA619" s="23">
        <f>SIN(RADIANS('[1]Biaxial Input'!$F$21))*SIN(RADIANS(0))</f>
        <v>0</v>
      </c>
      <c r="AC619" s="30">
        <f>(AA617*AA619)*(1-COS(RADIANS(N617)))-AA618*(SIN(RADIANS(N617)))</f>
        <v>-4.9325275616132508E-2</v>
      </c>
      <c r="AD619" s="30">
        <f>(AA618*AA619)*(1-COS(RADIANS(N617)))+AA617*(SIN(RADIANS(N617)))</f>
        <v>-0.70538430460663959</v>
      </c>
      <c r="AE619" s="30">
        <f>(AA619^2)*(1-COS(RADIANS(N617)))+(COS(RADIANS(N617)))</f>
        <v>0.70710678118654757</v>
      </c>
      <c r="AG619">
        <v>0.42357364860113889</v>
      </c>
      <c r="AI619" s="28">
        <f>(T617*T619)*(1-COS(RADIANS(M617)))-T618*(SIN(RADIANS(M617)))</f>
        <v>0</v>
      </c>
      <c r="AJ619" s="28">
        <f>(T618*T619)*(1-COS(RADIANS(M617)))+T617*(SIN(RADIANS(M617)))</f>
        <v>0</v>
      </c>
      <c r="AK619" s="28">
        <f>(T619^2)*(1-COS(RADIANS(M617)))+(COS(RADIANS(M617)))</f>
        <v>1</v>
      </c>
      <c r="AM619" s="61">
        <v>-0.5662025823066501</v>
      </c>
      <c r="AO619" s="17">
        <v>0</v>
      </c>
      <c r="AP619">
        <v>1</v>
      </c>
      <c r="AR619" s="73">
        <f>(T617*T617)*(1-COS(RADIANS(O617-45)))-T617*(SIN(RADIANS(O617-45)))</f>
        <v>0</v>
      </c>
      <c r="AS619" s="73">
        <f>(T618*T619)*(1-COS(RADIANS(O617-45)))+T617*(SIN(RADIANS(O617-45)))</f>
        <v>0</v>
      </c>
      <c r="AT619" s="73">
        <f>(T619^2)*(1-COS(RADIANS(O617-45)))+(COS(RADIANS(O617-45)))</f>
        <v>0.99999999999999989</v>
      </c>
      <c r="AU619" s="10"/>
      <c r="AV619">
        <v>0</v>
      </c>
      <c r="AW619" s="1">
        <v>-0.5662025823066501</v>
      </c>
      <c r="BY619" t="s">
        <v>8</v>
      </c>
      <c r="BZ619" s="5">
        <f t="shared" ref="BZ619:CA621" si="942">BZ614</f>
        <v>0.93180266183863136</v>
      </c>
      <c r="CA619" s="6">
        <f t="shared" si="942"/>
        <v>-0.87956522186239505</v>
      </c>
      <c r="CB619" s="7">
        <f>CY618</f>
        <v>0.71771961874273149</v>
      </c>
      <c r="CC619" s="8">
        <f>DU618</f>
        <v>-0.30965182898317845</v>
      </c>
      <c r="CE619" s="9">
        <f>((SUMPRODUCT(CB619:CB621,BZ619:BZ621))*(SUMPRODUCT(CB619:(CB621),CA619:CA621)))-((SUMPRODUCT(CC619:CC621,BZ619:BZ621))*(SUMPRODUCT(CC619:CC621,CA619:CA621)))</f>
        <v>-8.3266726846886741E-16</v>
      </c>
      <c r="CG619">
        <v>1</v>
      </c>
      <c r="CH619" t="s">
        <v>161</v>
      </c>
      <c r="CI619" s="67"/>
      <c r="CJ619" s="1" t="s">
        <v>8</v>
      </c>
      <c r="CK619" s="5">
        <f t="shared" ref="CK619:CL621" si="943">BZ619</f>
        <v>0.93180266183863136</v>
      </c>
      <c r="CL619" s="6">
        <f t="shared" si="943"/>
        <v>-0.87956522186239505</v>
      </c>
      <c r="CM619" s="7">
        <f>FA618</f>
        <v>0.72301447614190684</v>
      </c>
      <c r="CN619" s="8">
        <f>FW618</f>
        <v>-0.29707873301548182</v>
      </c>
      <c r="CO619" s="10"/>
      <c r="CP619">
        <f t="shared" si="939"/>
        <v>0.3492962422733713</v>
      </c>
      <c r="CQ619">
        <f t="shared" si="939"/>
        <v>-0.34518112468713447</v>
      </c>
      <c r="CR619">
        <f>CJ622</f>
        <v>0</v>
      </c>
      <c r="CS619">
        <f>CM622</f>
        <v>0</v>
      </c>
      <c r="CW619" s="28"/>
      <c r="CY619" s="61">
        <v>-0.27429771314143903</v>
      </c>
      <c r="DA619" s="17">
        <v>0</v>
      </c>
      <c r="DB619">
        <v>0</v>
      </c>
      <c r="DD619" s="73">
        <f>(DB618*DB619)*(1-COS(RADIANS(CW618+45)))+DB620*(SIN(RADIANS(CW618+45)))</f>
        <v>-0.9868318118817424</v>
      </c>
      <c r="DE619" s="73">
        <f>(DB619^2)*(1-COS(RADIANS(CW618+45)))+(COS(RADIANS(CW618+45)))</f>
        <v>-0.161749729700539</v>
      </c>
      <c r="DF619" s="73">
        <f>(DB619*DB620)*(1-COS(RADIANS(CW618+45)))-DB618*(SIN(RADIANS(CW618+45)))</f>
        <v>0</v>
      </c>
      <c r="DG619" s="10"/>
      <c r="DH619">
        <v>-0.9868318118817424</v>
      </c>
      <c r="DI619" s="23">
        <f>SIN(RADIANS('[1]Biaxial Input'!$F$21))*(COS(RADIANS(0)))</f>
        <v>6.9756473744125524E-2</v>
      </c>
      <c r="DK619" s="30">
        <f>(DI618*DI619)*(1-COS(RADIANS(CV618)))+DI620*(SIN(RADIANS(CV618)))</f>
        <v>-1.6280160168985456E-2</v>
      </c>
      <c r="DL619" s="30">
        <f>(DI619^2)*(1-COS(RADIANS(CV618)))+(COS(RADIANS(CV618)))</f>
        <v>0.7671828628175249</v>
      </c>
      <c r="DM619" s="30">
        <f>(DI619*DI620)*(1-COS(RADIANS(CV618)))-DI618*(SIN(RADIANS(CV618)))</f>
        <v>0.64122181137573508</v>
      </c>
      <c r="DO619">
        <v>-0.75444714305202543</v>
      </c>
      <c r="DQ619" s="28">
        <f>(DB618*DB619)*(1-COS(RADIANS(CU618)))+DB620*(SIN(RADIANS(CU618)))</f>
        <v>0.98480775301220802</v>
      </c>
      <c r="DR619" s="28">
        <f>(DB619^2)*(1-COS(RADIANS(CU618)))+(COS(RADIANS(CU618)))</f>
        <v>0.17364817766693041</v>
      </c>
      <c r="DS619" s="28">
        <f>(DB619*DB620)*(1-COS(RADIANS(CU618)))-DB618*(SIN(RADIANS(CU618)))</f>
        <v>0</v>
      </c>
      <c r="DU619" s="61">
        <v>-0.94898848627262189</v>
      </c>
      <c r="DW619" s="17">
        <v>0</v>
      </c>
      <c r="DX619">
        <v>0</v>
      </c>
      <c r="DZ619" s="73">
        <f>(DB618*DB619)*(1-COS(RADIANS(CW618-45)))+DB620*(SIN(RADIANS(CW618-45)))</f>
        <v>0.1617497297005385</v>
      </c>
      <c r="EA619" s="73">
        <f>(DB619^2)*(1-COS(RADIANS(CW618-45)))+(COS(RADIANS(CW618-45)))</f>
        <v>-0.9868318118817424</v>
      </c>
      <c r="EB619" s="73">
        <f>(DB619*DB620)*(1-COS(RADIANS(CW618-45)))-DB618*(SIN(RADIANS(CW618-45)))</f>
        <v>0</v>
      </c>
      <c r="EC619" s="10"/>
      <c r="ED619">
        <v>0.1617497297005385</v>
      </c>
      <c r="EE619" s="1">
        <v>0.14015740064890486</v>
      </c>
      <c r="EG619">
        <f>CY619+DU619</f>
        <v>-1.2232861994140609</v>
      </c>
      <c r="EH619">
        <f>EG619/(SQRT(EG618^2+EG619^2+EG620^2))</f>
        <v>-0.86499396693760167</v>
      </c>
      <c r="EJ619">
        <f>Q619+AM619</f>
        <v>-0.14262893370551122</v>
      </c>
      <c r="EK619">
        <f>EJ619/(SQRT(EJ618^2+EJ619^2+EJ620^2))</f>
        <v>-0.10737740389786952</v>
      </c>
      <c r="EM619" s="23">
        <f>CY620*DU618-CY618*DU620</f>
        <v>-0.15550439700334712</v>
      </c>
      <c r="EP619" s="9">
        <f>((SUMPRODUCT(CM619:CM621,BZ619:BZ621))*(SUMPRODUCT(CM619:CM621,CA619:CA621)))-((SUMPRODUCT(CN619:CN621,BZ619:BZ621))*(SUMPRODUCT(CN619:CN621,CA619:CA621)))</f>
        <v>-2.7013385051975369E-2</v>
      </c>
      <c r="EY619" s="28"/>
      <c r="EZ619" s="10"/>
      <c r="FA619" s="61">
        <v>-0.25769380350440385</v>
      </c>
      <c r="FB619" s="13">
        <f>BW620</f>
        <v>0</v>
      </c>
      <c r="FC619" s="17">
        <v>0</v>
      </c>
      <c r="FD619">
        <v>0</v>
      </c>
      <c r="FF619" s="73">
        <f>(FD618*FD619)*(1-COS(RADIANS(EY618+45)))+FD620*(SIN(RADIANS(EY618+45)))</f>
        <v>-0.98950443464082027</v>
      </c>
      <c r="FG619" s="73">
        <f>(FD619^2)*(1-COS(RADIANS(EY618+45)))+(COS(RADIANS(EY618+45)))</f>
        <v>-0.14450250456705144</v>
      </c>
      <c r="FH619" s="73">
        <f>(FD619*FD620)*(1-COS(RADIANS(EY618+45)))-FD618*(SIN(RADIANS(EY618+45)))</f>
        <v>0</v>
      </c>
      <c r="FI619" s="10"/>
      <c r="FJ619">
        <v>-0.98950443464082027</v>
      </c>
      <c r="FK619" s="23">
        <f>SIN(RADIANS(176))*(COS(RADIANS(0)))</f>
        <v>6.9756473744125524E-2</v>
      </c>
      <c r="FM619" s="30">
        <f>(FK618*FK619)*(1-COS(RADIANS(EX618)))+FK620*(SIN(RADIANS(EX618)))</f>
        <v>-1.6280160168985456E-2</v>
      </c>
      <c r="FN619" s="30">
        <f>(FK619^2)*(1-COS(RADIANS(EX618)))+(COS(RADIANS(EX618)))</f>
        <v>0.7671828628175249</v>
      </c>
      <c r="FO619" s="30">
        <f>(FK619*FK620)*(1-COS(RADIANS(EX618)))-FK618*(SIN(RADIANS(EX618)))</f>
        <v>0.64122181137573508</v>
      </c>
      <c r="FQ619">
        <v>-0.75677832101920983</v>
      </c>
      <c r="FS619" s="28">
        <f>(FD618*FD619)*(1-COS(RADIANS(EW618)))+FD620*(SIN(RADIANS(EW618)))</f>
        <v>0.98480775301220802</v>
      </c>
      <c r="FT619" s="28">
        <f>(FD619^2)*(1-COS(RADIANS(EW618)))+(COS(RADIANS(EW618)))</f>
        <v>0.17364817766693041</v>
      </c>
      <c r="FU619" s="28">
        <f>(FD619*FD620)*(1-COS(RADIANS(EW618)))-FD618*(SIN(RADIANS(EW618)))</f>
        <v>0</v>
      </c>
      <c r="FW619" s="61">
        <v>-0.95363110590419542</v>
      </c>
      <c r="FX619" s="13">
        <f>BX620</f>
        <v>0</v>
      </c>
      <c r="FY619" s="17">
        <v>0</v>
      </c>
      <c r="FZ619">
        <v>0</v>
      </c>
      <c r="GB619" s="73">
        <f>(FD618*FD619)*(1-COS(RADIANS(EY618-45)))+FD620*(SIN(RADIANS(EY618-45)))</f>
        <v>0.14450250456705183</v>
      </c>
      <c r="GC619" s="73">
        <f>(FD619^2)*(1-COS(RADIANS(EY618-45)))+(COS(RADIANS(EY618-45)))</f>
        <v>-0.98950443464082016</v>
      </c>
      <c r="GD619" s="73">
        <f>(FD619*FD620)*(1-COS(RADIANS(EY618-45)))-FD618*(SIN(RADIANS(EY618-45)))</f>
        <v>0</v>
      </c>
      <c r="GE619" s="10"/>
      <c r="GF619">
        <v>0.14450250456705183</v>
      </c>
      <c r="GG619" s="1">
        <v>0.12696913582192723</v>
      </c>
      <c r="GI619">
        <f>FA619+FW619</f>
        <v>-1.2113249094085994</v>
      </c>
      <c r="GJ619">
        <f>GI619/(SQRT(GI618^2+GI619^2+GI620^2))</f>
        <v>-0.85653605766300123</v>
      </c>
      <c r="GL619">
        <f>CH620+DC619</f>
        <v>-2.7013385051975369E-2</v>
      </c>
      <c r="GM619" t="e">
        <f>GL619/(SQRT(GL618^2+GL619^2+GL620^2))</f>
        <v>#VALUE!</v>
      </c>
      <c r="GO619" s="27">
        <f>FA620*FW618-FA618*FW620</f>
        <v>-0.15550439700334709</v>
      </c>
    </row>
    <row r="620" spans="1:197" x14ac:dyDescent="0.2">
      <c r="D620" t="s">
        <v>10</v>
      </c>
      <c r="E620" s="5">
        <f t="shared" si="938"/>
        <v>-0.12299997783119256</v>
      </c>
      <c r="F620" s="6">
        <f t="shared" si="938"/>
        <v>-0.35080276413820755</v>
      </c>
      <c r="G620" s="7">
        <f t="shared" si="940"/>
        <v>0.42357364860113889</v>
      </c>
      <c r="H620" s="8">
        <f t="shared" si="941"/>
        <v>-0.5662025823066501</v>
      </c>
      <c r="J620" s="10"/>
      <c r="Z620" s="10"/>
      <c r="AA620" s="10"/>
      <c r="AB620" s="10"/>
      <c r="AC620" s="10"/>
      <c r="AD620" s="10"/>
      <c r="AE620" s="10"/>
      <c r="AF620" s="10"/>
      <c r="AG620" s="10"/>
      <c r="AH620" s="10"/>
      <c r="AW620" s="1"/>
      <c r="BY620" t="s">
        <v>9</v>
      </c>
      <c r="BZ620" s="5">
        <f t="shared" si="942"/>
        <v>0.3492962422733713</v>
      </c>
      <c r="CA620" s="6">
        <f t="shared" si="942"/>
        <v>-0.34518112468713447</v>
      </c>
      <c r="CB620" s="7">
        <f>CY619</f>
        <v>-0.27429771314143903</v>
      </c>
      <c r="CC620" s="8">
        <f>DU619</f>
        <v>-0.94898848627262189</v>
      </c>
      <c r="CE620" s="10"/>
      <c r="CH620">
        <f>((SUMPRODUCT(CM619:CM621,CK619:CK621))*(SUMPRODUCT(CM619:CM621,CL619:CL621)))-((SUMPRODUCT(CN619:CN621,CK619:CK621))*(SUMPRODUCT(CN619:CN621,CL619:CL621)))</f>
        <v>-2.7013385051975369E-2</v>
      </c>
      <c r="CI620" s="67"/>
      <c r="CJ620" s="10" t="s">
        <v>9</v>
      </c>
      <c r="CK620" s="5">
        <f t="shared" si="943"/>
        <v>0.3492962422733713</v>
      </c>
      <c r="CL620" s="6">
        <f t="shared" si="943"/>
        <v>-0.34518112468713447</v>
      </c>
      <c r="CM620" s="7">
        <f>FA619</f>
        <v>-0.25769380350440385</v>
      </c>
      <c r="CN620" s="8">
        <f>FW619</f>
        <v>-0.95363110590419542</v>
      </c>
      <c r="CP620">
        <f t="shared" si="939"/>
        <v>-9.8670839279614439E-2</v>
      </c>
      <c r="CQ620">
        <f t="shared" si="939"/>
        <v>-0.32743703463395935</v>
      </c>
      <c r="CR620">
        <f>CK622</f>
        <v>0</v>
      </c>
      <c r="CS620">
        <f>CN622</f>
        <v>0</v>
      </c>
      <c r="CW620" s="28"/>
      <c r="CY620" s="61">
        <v>0.64003071288584645</v>
      </c>
      <c r="DA620" s="17">
        <v>0</v>
      </c>
      <c r="DB620">
        <v>1</v>
      </c>
      <c r="DD620" s="73">
        <f>(DB618*DB620)*(1-COS(RADIANS(CW618+45)))-DB619*(SIN(RADIANS(CW618+45)))</f>
        <v>0</v>
      </c>
      <c r="DE620" s="73">
        <f>(DB619*DB620)*(1-COS(RADIANS(CW618+45)))+DB618*(SIN(RADIANS(CW618+45)))</f>
        <v>0</v>
      </c>
      <c r="DF620" s="73">
        <f>(DB620^2)*(1-COS(RADIANS(CW618+45)))+(COS(RADIANS(CW618+45)))</f>
        <v>1</v>
      </c>
      <c r="DG620" s="10"/>
      <c r="DH620">
        <v>0</v>
      </c>
      <c r="DI620" s="23">
        <f>SIN(RADIANS('[1]Biaxial Input'!$F$21))*SIN(RADIANS(0))</f>
        <v>0</v>
      </c>
      <c r="DK620" s="30">
        <f>(DI618*DI620)*(1-COS(RADIANS(CV618)))-DI619*(SIN(RADIANS(CV618)))</f>
        <v>-4.4838597018148282E-2</v>
      </c>
      <c r="DL620" s="30">
        <f>(DI619*DI620)*(1-COS(RADIANS(CV618)))+DI618*(SIN(RADIANS(CV618)))</f>
        <v>-0.64122181137573508</v>
      </c>
      <c r="DM620" s="30">
        <f>(DI620^2)*(1-COS(RADIANS(CV618)))+(COS(RADIANS(CV618)))</f>
        <v>0.76604444311897801</v>
      </c>
      <c r="DO620">
        <v>0.64003071288584645</v>
      </c>
      <c r="DQ620" s="28">
        <f>(DB618*DB620)*(1-COS(RADIANS(CU618)))-DB619*(SIN(RADIANS(CU618)))</f>
        <v>0</v>
      </c>
      <c r="DR620" s="28">
        <f>(DB619*DB620)*(1-COS(RADIANS(CU618)))+DB618*(SIN(RADIANS(CU618)))</f>
        <v>0</v>
      </c>
      <c r="DS620" s="28">
        <f>(DB620^2)*(1-COS(RADIANS(CU618)))+(COS(RADIANS(CU618)))</f>
        <v>1</v>
      </c>
      <c r="DU620" s="61">
        <v>-5.9469300730460264E-2</v>
      </c>
      <c r="DW620" s="17">
        <v>0</v>
      </c>
      <c r="DX620">
        <v>1</v>
      </c>
      <c r="DZ620" s="73">
        <f>(DB618*DB618)*(1-COS(RADIANS(CW618-45)))-DB618*(SIN(RADIANS(CW618-45)))</f>
        <v>0</v>
      </c>
      <c r="EA620" s="73">
        <f>(DB619*DB620)*(1-COS(RADIANS(CW618-45)))+DB618*(SIN(RADIANS(CW618-45)))</f>
        <v>0</v>
      </c>
      <c r="EB620" s="73">
        <f>(DB620^2)*(1-COS(RADIANS(CW618-45)))+(COS(RADIANS(CW618-45)))</f>
        <v>0.99999999999999989</v>
      </c>
      <c r="EC620" s="10"/>
      <c r="ED620">
        <v>0</v>
      </c>
      <c r="EE620" s="1">
        <v>-5.9469300730460264E-2</v>
      </c>
      <c r="EG620">
        <f>CY620+DU620</f>
        <v>0.58056141215538615</v>
      </c>
      <c r="EH620">
        <f>EG620/(SQRT(EG618^2+EG619^2+EG620^2))</f>
        <v>0.41051891143031166</v>
      </c>
      <c r="EJ620">
        <f>Q620+AM620</f>
        <v>0</v>
      </c>
      <c r="EK620">
        <f>EJ620/(SQRT(EJ618^2+EJ619^2+EJ620^2))</f>
        <v>0</v>
      </c>
      <c r="EM620" s="23">
        <f>CY618*DU619-CY619*DU618</f>
        <v>-0.7660444431189779</v>
      </c>
      <c r="ER620">
        <f t="shared" ref="ER620:ES622" si="944">CK619</f>
        <v>0.93180266183863136</v>
      </c>
      <c r="ES620">
        <f t="shared" si="944"/>
        <v>-0.87956522186239505</v>
      </c>
      <c r="ET620" t="e">
        <f>#REF!</f>
        <v>#REF!</v>
      </c>
      <c r="EU620" t="e">
        <f>#REF!</f>
        <v>#REF!</v>
      </c>
      <c r="EY620" s="28"/>
      <c r="EZ620" s="10"/>
      <c r="FA620" s="61">
        <v>0.64097111551510455</v>
      </c>
      <c r="FB620" s="13">
        <f>BW621</f>
        <v>0</v>
      </c>
      <c r="FC620" s="17">
        <v>0</v>
      </c>
      <c r="FD620">
        <v>1</v>
      </c>
      <c r="FF620" s="73">
        <f>(FD618*FD620)*(1-COS(RADIANS(EY618+45)))-FD619*(SIN(RADIANS(EY618+45)))</f>
        <v>0</v>
      </c>
      <c r="FG620" s="73">
        <f>(FD619*FD620)*(1-COS(RADIANS(EY618+45)))+FD618*(SIN(RADIANS(EY618+45)))</f>
        <v>0</v>
      </c>
      <c r="FH620" s="73">
        <f>(FD620^2)*(1-COS(RADIANS(EY618+45)))+(COS(RADIANS(EY618+45)))</f>
        <v>1</v>
      </c>
      <c r="FI620" s="10"/>
      <c r="FJ620">
        <v>0</v>
      </c>
      <c r="FK620" s="23">
        <f>SIN(RADIANS(176))*SIN(RADIANS(0))</f>
        <v>0</v>
      </c>
      <c r="FM620" s="30">
        <f>(FK618*FK620)*(1-COS(RADIANS(EX618)))-FK619*(SIN(RADIANS(EX618)))</f>
        <v>-4.4838597018148282E-2</v>
      </c>
      <c r="FN620" s="30">
        <f>(FK619*FK620)*(1-COS(RADIANS(EX618)))+FK618*(SIN(RADIANS(EX618)))</f>
        <v>-0.64122181137573508</v>
      </c>
      <c r="FO620" s="30">
        <f>(FK620^2)*(1-COS(RADIANS(EX618)))+(COS(RADIANS(EX618)))</f>
        <v>0.76604444311897801</v>
      </c>
      <c r="FQ620">
        <v>0.64097111551510455</v>
      </c>
      <c r="FS620" s="28">
        <f>(FD618*FD620)*(1-COS(RADIANS(EW618)))-FD619*(SIN(RADIANS(EW618)))</f>
        <v>0</v>
      </c>
      <c r="FT620" s="28">
        <f>(FD619*FD620)*(1-COS(RADIANS(EW618)))+FD618*(SIN(RADIANS(EW618)))</f>
        <v>0</v>
      </c>
      <c r="FU620" s="28">
        <f>(FD620^2)*(1-COS(RADIANS(EW618)))+(COS(RADIANS(EW618)))</f>
        <v>1</v>
      </c>
      <c r="FW620" s="61">
        <v>-4.8290167134285022E-2</v>
      </c>
      <c r="FX620" s="13">
        <f>BX621</f>
        <v>0</v>
      </c>
      <c r="FY620" s="17">
        <v>0</v>
      </c>
      <c r="FZ620">
        <v>1</v>
      </c>
      <c r="GB620" s="73">
        <f>(FD618*FD618)*(1-COS(RADIANS(EY618-45)))-FD618*(SIN(RADIANS(EY618-45)))</f>
        <v>0</v>
      </c>
      <c r="GC620" s="73">
        <f>(FD619*FD620)*(1-COS(RADIANS(EY618-45)))+FD618*(SIN(RADIANS(EY618-45)))</f>
        <v>0</v>
      </c>
      <c r="GD620" s="73">
        <f>(FD620^2)*(1-COS(RADIANS(EY618-45)))+(COS(RADIANS(EY618-45)))</f>
        <v>1</v>
      </c>
      <c r="GE620" s="10"/>
      <c r="GF620">
        <v>0</v>
      </c>
      <c r="GG620" s="1">
        <v>-4.8290167134285022E-2</v>
      </c>
      <c r="GI620">
        <f>FA620+FW620</f>
        <v>0.59268094838081953</v>
      </c>
      <c r="GJ620">
        <f>GI620/(SQRT(GI618^2+GI619^2+GI620^2))</f>
        <v>0.41908871768015171</v>
      </c>
      <c r="GL620" t="e">
        <f>#REF!+DC620</f>
        <v>#REF!</v>
      </c>
      <c r="GM620" t="e">
        <f>GL620/(SQRT(GL618^2+GL619^2+GL620^2))</f>
        <v>#REF!</v>
      </c>
      <c r="GO620" s="27">
        <f>FA618*FW619-FA619*FW618</f>
        <v>-0.76604444311897801</v>
      </c>
    </row>
    <row r="621" spans="1:197" x14ac:dyDescent="0.2">
      <c r="J621" s="10"/>
      <c r="Q621" s="82" t="s">
        <v>148</v>
      </c>
      <c r="R621" s="13"/>
      <c r="T621" s="10"/>
      <c r="U621" s="10"/>
      <c r="V621" s="10"/>
      <c r="W621" s="10"/>
      <c r="X621" s="10"/>
      <c r="Y621" s="10"/>
      <c r="Z621" s="80"/>
      <c r="AA621" s="23" t="s">
        <v>149</v>
      </c>
      <c r="AE621" s="1"/>
      <c r="AG621" s="80"/>
      <c r="AK621" s="13"/>
      <c r="AL621" s="81"/>
      <c r="AM621" s="82" t="s">
        <v>150</v>
      </c>
      <c r="AO621" s="13"/>
      <c r="AP621" s="13"/>
      <c r="AS621" s="1"/>
      <c r="AW621" s="1"/>
      <c r="BY621" t="s">
        <v>10</v>
      </c>
      <c r="BZ621" s="5">
        <f t="shared" si="942"/>
        <v>-9.8670839279614439E-2</v>
      </c>
      <c r="CA621" s="6">
        <f t="shared" si="942"/>
        <v>-0.32743703463395935</v>
      </c>
      <c r="CB621" s="7">
        <f>CY620</f>
        <v>0.64003071288584645</v>
      </c>
      <c r="CC621" s="8">
        <f>DU620</f>
        <v>-5.9469300730460264E-2</v>
      </c>
      <c r="CE621" s="10"/>
      <c r="CG621" s="10" t="s">
        <v>160</v>
      </c>
      <c r="CH621" s="10">
        <f>-CH618*((EY618-CW618)/(CH620-CE619))</f>
        <v>215.69152860148535</v>
      </c>
      <c r="CI621" s="67"/>
      <c r="CJ621" s="10" t="s">
        <v>10</v>
      </c>
      <c r="CK621" s="5">
        <f t="shared" si="943"/>
        <v>-9.8670839279614439E-2</v>
      </c>
      <c r="CL621" s="6">
        <f t="shared" si="943"/>
        <v>-0.32743703463395935</v>
      </c>
      <c r="CM621" s="7">
        <f>FA620</f>
        <v>0.64097111551510455</v>
      </c>
      <c r="CN621" s="8">
        <f>FW620</f>
        <v>-4.8290167134285022E-2</v>
      </c>
      <c r="CW621" s="28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EE621" s="1"/>
      <c r="EI621" s="64">
        <f>(DEGREES(ACOS((EH618*EK618+EH619*EK619+EH620*EK620)/((SQRT(EH618^2+EH619^2+EH620^2))*(SQRT(EK618^2+EK619^2+EK620^2))))))</f>
        <v>101.18621938561259</v>
      </c>
      <c r="ER621">
        <f t="shared" si="944"/>
        <v>0.3492962422733713</v>
      </c>
      <c r="ES621">
        <f t="shared" si="944"/>
        <v>-0.34518112468713447</v>
      </c>
      <c r="ET621" t="e">
        <f>#REF!</f>
        <v>#REF!</v>
      </c>
      <c r="EU621" t="e">
        <f>#REF!</f>
        <v>#REF!</v>
      </c>
      <c r="EY621" s="28"/>
      <c r="EZ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GG621" s="1"/>
      <c r="GK621" s="64" t="e">
        <f>(DEGREES(ACOS((GJ618*GM618+GJ619*GM619+GJ620*GM620)/((SQRT(GJ618^2+GJ619^2+GJ620^2))*(SQRT(GM618^2+GM619^2+GM620^2))))))</f>
        <v>#VALUE!</v>
      </c>
    </row>
    <row r="622" spans="1:197" x14ac:dyDescent="0.2">
      <c r="E622" s="5" t="s">
        <v>4</v>
      </c>
      <c r="F622" s="6" t="s">
        <v>5</v>
      </c>
      <c r="G622" s="7" t="s">
        <v>6</v>
      </c>
      <c r="H622" s="8" t="s">
        <v>1</v>
      </c>
      <c r="I622">
        <v>11</v>
      </c>
      <c r="J622" s="9" t="s">
        <v>7</v>
      </c>
      <c r="K622">
        <v>11</v>
      </c>
      <c r="L622" s="10"/>
      <c r="M622" s="17">
        <f>A582</f>
        <v>90</v>
      </c>
      <c r="N622" s="17">
        <f>B582</f>
        <v>50</v>
      </c>
      <c r="O622" s="17">
        <f>C582</f>
        <v>209.4</v>
      </c>
      <c r="Q622" s="61">
        <f t="array" ref="Q622:Q624">MMULT(AI622:AK624,AG622:AG624)</f>
        <v>0.61409852919998753</v>
      </c>
      <c r="R622" s="13"/>
      <c r="S622" s="17">
        <v>1</v>
      </c>
      <c r="T622">
        <v>0</v>
      </c>
      <c r="V622" s="73">
        <f>(T622^2)*(1-COS(RADIANS(O622+45)))+(COS(RADIANS(O622+45)))</f>
        <v>-0.26891982061526581</v>
      </c>
      <c r="W622" s="73">
        <f>(T622*T623)*(1-COS(RADIANS(O622+45)))-T624*(SIN(RADIANS(O622+45)))</f>
        <v>0.9631625667976581</v>
      </c>
      <c r="X622" s="73">
        <f>(T622*T624)*(1-COS(RADIANS(O622+45)))+T623*(SIN(RADIANS(O622+45)))</f>
        <v>0</v>
      </c>
      <c r="Y622" s="10"/>
      <c r="Z622">
        <f t="array" ref="Z622:Z624">MMULT(V622:X624,S622:S624)</f>
        <v>-0.26891982061526581</v>
      </c>
      <c r="AA622" s="23">
        <f>COS(RADIANS('[1]Biaxial Input'!$F$21))</f>
        <v>-0.9975640502598242</v>
      </c>
      <c r="AC622" s="30">
        <f>(AA622^2)*(1-COS(RADIANS(N622)))+(COS(RADIANS(N622)))</f>
        <v>0.99826181678640502</v>
      </c>
      <c r="AD622" s="30">
        <f>(AA622*AA623)*(1-COS(RADIANS(N622)))-AA624*(SIN(RADIANS(N622)))</f>
        <v>-2.4857178030640859E-2</v>
      </c>
      <c r="AE622" s="30">
        <f>(AA622*AA624)*(1-COS(RADIANS(N622)))+AA623*(SIN(RADIANS(N622)))</f>
        <v>5.3436559083262246E-2</v>
      </c>
      <c r="AG622">
        <f t="array" ref="AG622:AG624">MMULT(AC622:AE624,Z622:Z624)</f>
        <v>-0.24451088530193099</v>
      </c>
      <c r="AI622" s="28">
        <f>(T622^2)*(1-COS(RADIANS(M622)))+(COS(RADIANS(M622)))</f>
        <v>6.1257422745431001E-17</v>
      </c>
      <c r="AJ622" s="28">
        <f>(T622*T623)*(1-COS(RADIANS(M622)))-T624*(SIN(RADIANS(M622)))</f>
        <v>-1</v>
      </c>
      <c r="AK622" s="28">
        <f>(T622*T624)*(1-COS(RADIANS(M622)))+T623*(SIN(RADIANS(M622)))</f>
        <v>0</v>
      </c>
      <c r="AM622" s="61">
        <f t="array" ref="AM622:AM624">MMULT(AI622:AK624,AW622:AW624)</f>
        <v>-0.19726726400395453</v>
      </c>
      <c r="AN622" s="13"/>
      <c r="AO622" s="17">
        <v>1</v>
      </c>
      <c r="AP622">
        <v>0</v>
      </c>
      <c r="AR622" s="73">
        <f>(T622^2)*(1-COS(RADIANS(O622-45)))+(COS(RADIANS(O622-45)))</f>
        <v>-0.9631625667976581</v>
      </c>
      <c r="AS622" s="73">
        <f>(T622*T623)*(1-COS(RADIANS(O622-45)))-T624*(SIN(RADIANS(O622-45)))</f>
        <v>-0.26891982061526576</v>
      </c>
      <c r="AT622" s="73">
        <f>(T622*T624)*(1-COS(RADIANS(O622-45)))+T623*(SIN(RADIANS(O622-45)))</f>
        <v>0</v>
      </c>
      <c r="AU622" s="10"/>
      <c r="AV622">
        <f t="array" ref="AV622:AV624">MMULT(AR622:AT624,S622:S624)</f>
        <v>-0.9631625667976581</v>
      </c>
      <c r="AW622" s="1">
        <f t="array" ref="AW622:AW624">MMULT(AC622:AE624,AV622:AV624)</f>
        <v>-0.96817300164908904</v>
      </c>
      <c r="CS622" s="15"/>
      <c r="CW622" s="28"/>
      <c r="CY622" s="82" t="s">
        <v>148</v>
      </c>
      <c r="CZ622" s="13"/>
      <c r="DB622" s="10"/>
      <c r="DC622" s="10"/>
      <c r="DD622" s="10"/>
      <c r="DE622" s="10"/>
      <c r="DF622" s="10"/>
      <c r="DG622" s="10"/>
      <c r="DH622" s="80"/>
      <c r="DI622" s="23" t="s">
        <v>149</v>
      </c>
      <c r="DM622" s="1"/>
      <c r="DO622" s="80"/>
      <c r="DS622" s="13"/>
      <c r="DT622" s="81"/>
      <c r="DU622" s="82" t="s">
        <v>150</v>
      </c>
      <c r="DW622" s="13"/>
      <c r="DX622" s="13"/>
      <c r="EA622" s="1"/>
      <c r="EE622" s="1"/>
      <c r="EI622" s="13"/>
      <c r="ER622">
        <f t="shared" si="944"/>
        <v>-9.8670839279614439E-2</v>
      </c>
      <c r="ES622">
        <f t="shared" si="944"/>
        <v>-0.32743703463395935</v>
      </c>
      <c r="ET622" t="e">
        <f>#REF!</f>
        <v>#REF!</v>
      </c>
      <c r="EU622" t="e">
        <f>#REF!</f>
        <v>#REF!</v>
      </c>
      <c r="EY622" s="28"/>
      <c r="EZ622" s="10"/>
      <c r="FA622" s="82" t="s">
        <v>148</v>
      </c>
      <c r="FB622" s="13"/>
      <c r="FD622" s="10"/>
      <c r="FE622" s="10"/>
      <c r="FF622" s="10"/>
      <c r="FG622" s="10"/>
      <c r="FH622" s="10"/>
      <c r="FI622" s="10"/>
      <c r="FJ622" s="80"/>
      <c r="FK622" s="23" t="s">
        <v>149</v>
      </c>
      <c r="FO622" s="1"/>
      <c r="FQ622" s="80"/>
      <c r="FU622" s="13"/>
      <c r="FV622" s="81"/>
      <c r="FW622" s="82" t="s">
        <v>150</v>
      </c>
      <c r="FY622" s="13"/>
      <c r="FZ622" s="13"/>
      <c r="GC622" s="1"/>
      <c r="GG622" s="1"/>
      <c r="GK622" s="13"/>
    </row>
    <row r="623" spans="1:197" x14ac:dyDescent="0.2">
      <c r="D623" t="s">
        <v>8</v>
      </c>
      <c r="E623" s="5">
        <f t="shared" ref="E623:F625" si="945">E618</f>
        <v>0.92386056067667077</v>
      </c>
      <c r="F623" s="6">
        <f t="shared" si="945"/>
        <v>-0.87713500826521962</v>
      </c>
      <c r="G623" s="7">
        <f>Q622</f>
        <v>0.61409852919998753</v>
      </c>
      <c r="H623" s="8">
        <f>AM622</f>
        <v>-0.19726726400395453</v>
      </c>
      <c r="J623" s="9">
        <f>((SUMPRODUCT(G623:G625,E623:E625))*(SUMPRODUCT(G623:(G625),F623:F625)))-((SUMPRODUCT(H623:H625,E623:E625))*(SUMPRODUCT(H623:H625,F623:F625)))</f>
        <v>1.1524955899535616E-3</v>
      </c>
      <c r="Q623" s="61">
        <v>-0.24451088530193102</v>
      </c>
      <c r="S623" s="17">
        <v>0</v>
      </c>
      <c r="T623">
        <v>0</v>
      </c>
      <c r="V623" s="73">
        <f>(T622*T623)*(1-COS(RADIANS(O622+45)))+T624*(SIN(RADIANS(O622+45)))</f>
        <v>-0.9631625667976581</v>
      </c>
      <c r="W623" s="73">
        <f>(T623^2)*(1-COS(RADIANS(O622+45)))+(COS(RADIANS(O622+45)))</f>
        <v>-0.26891982061526581</v>
      </c>
      <c r="X623" s="73">
        <f>(T623*T624)*(1-COS(RADIANS(O622+45)))-T622*(SIN(RADIANS(O622+45)))</f>
        <v>0</v>
      </c>
      <c r="Y623" s="10"/>
      <c r="Z623">
        <v>-0.9631625667976581</v>
      </c>
      <c r="AA623" s="23">
        <f>SIN(RADIANS('[1]Biaxial Input'!$F$21))*(COS(RADIANS(0)))</f>
        <v>6.9756473744125524E-2</v>
      </c>
      <c r="AC623" s="30">
        <f>(AA622*AA623)*(1-COS(RADIANS(N622)))+AA624*(SIN(RADIANS(N622)))</f>
        <v>-2.4857178030640859E-2</v>
      </c>
      <c r="AD623" s="30">
        <f>(AA623^2)*(1-COS(RADIANS(N622)))+(COS(RADIANS(N622)))</f>
        <v>0.64452579290013434</v>
      </c>
      <c r="AE623" s="30">
        <f>(AA623*AA624)*(1-COS(RADIANS(N622)))-AA622*(SIN(RADIANS(N622)))</f>
        <v>0.76417839735679927</v>
      </c>
      <c r="AG623">
        <v>-0.61409852919998753</v>
      </c>
      <c r="AI623" s="28">
        <f>(T622*T623)*(1-COS(RADIANS(M622)))+T624*(SIN(RADIANS(M622)))</f>
        <v>1</v>
      </c>
      <c r="AJ623" s="28">
        <f>(T623^2)*(1-COS(RADIANS(M622)))+(COS(RADIANS(M622)))</f>
        <v>6.1257422745431001E-17</v>
      </c>
      <c r="AK623" s="28">
        <f>(T623*T624)*(1-COS(RADIANS(M622)))-T622*(SIN(RADIANS(M622)))</f>
        <v>0</v>
      </c>
      <c r="AM623" s="61">
        <v>-0.96817300164908904</v>
      </c>
      <c r="AO623" s="17">
        <v>0</v>
      </c>
      <c r="AP623">
        <v>0</v>
      </c>
      <c r="AR623" s="73">
        <f>(T622*T623)*(1-COS(RADIANS(O622-45)))+T624*(SIN(RADIANS(O622-45)))</f>
        <v>0.26891982061526576</v>
      </c>
      <c r="AS623" s="73">
        <f>(T623^2)*(1-COS(RADIANS(O622-45)))+(COS(RADIANS(O622-45)))</f>
        <v>-0.9631625667976581</v>
      </c>
      <c r="AT623" s="73">
        <f>(T623*T624)*(1-COS(RADIANS(O622-45)))-T622*(SIN(RADIANS(O622-45)))</f>
        <v>0</v>
      </c>
      <c r="AU623" s="10"/>
      <c r="AV623">
        <v>0.26891982061526576</v>
      </c>
      <c r="AW623" s="1">
        <v>0.19726726400395447</v>
      </c>
      <c r="BZ623" s="5" t="s">
        <v>4</v>
      </c>
      <c r="CA623" s="6" t="s">
        <v>5</v>
      </c>
      <c r="CB623" s="7" t="s">
        <v>6</v>
      </c>
      <c r="CC623" s="8" t="s">
        <v>1</v>
      </c>
      <c r="CD623">
        <v>10</v>
      </c>
      <c r="CE623" s="9" t="s">
        <v>7</v>
      </c>
      <c r="CG623" s="90" t="s">
        <v>157</v>
      </c>
      <c r="CH623" s="61">
        <f>CE624-((CH625-CE624)/(EY623-CW623))*CW623</f>
        <v>3.3946906844774847</v>
      </c>
      <c r="CI623" s="10"/>
      <c r="CK623" s="5" t="s">
        <v>4</v>
      </c>
      <c r="CL623" s="6" t="s">
        <v>5</v>
      </c>
      <c r="CM623" s="7" t="s">
        <v>6</v>
      </c>
      <c r="CN623" s="8" t="s">
        <v>1</v>
      </c>
      <c r="CO623" s="10"/>
      <c r="CP623">
        <f t="shared" ref="CP623:CQ625" si="946">BZ624</f>
        <v>0.93180266183863136</v>
      </c>
      <c r="CQ623">
        <f t="shared" si="946"/>
        <v>-0.87956522186239505</v>
      </c>
      <c r="CR623">
        <f>CI627</f>
        <v>0</v>
      </c>
      <c r="CS623">
        <f>CL627</f>
        <v>0</v>
      </c>
      <c r="CU623" s="17">
        <f>CU527</f>
        <v>120</v>
      </c>
      <c r="CV623" s="17">
        <f>CV527</f>
        <v>45</v>
      </c>
      <c r="CW623" s="31">
        <f>CH530</f>
        <v>169.3391946992854</v>
      </c>
      <c r="CY623" s="61">
        <f t="array" ref="CY623:CY625">MMULT(DQ623:DS625,DO623:DO625)</f>
        <v>0.73807492693662946</v>
      </c>
      <c r="CZ623" s="13"/>
      <c r="DA623" s="17">
        <v>1</v>
      </c>
      <c r="DB623">
        <v>0</v>
      </c>
      <c r="DD623" s="73">
        <f>(DB623^2)*(1-COS(RADIANS(CW623+45)))+(COS(RADIANS(CW623+45)))</f>
        <v>-0.82571260627861753</v>
      </c>
      <c r="DE623" s="73">
        <f>(DB623*DB624)*(1-COS(RADIANS(CW623+45)))-DB625*(SIN(RADIANS(CW623+45)))</f>
        <v>0.56409103151226647</v>
      </c>
      <c r="DF623" s="73">
        <f>(DB623*DB625)*(1-COS(RADIANS(CW623+45)))+DB624*(SIN(RADIANS(CW623+45)))</f>
        <v>0</v>
      </c>
      <c r="DG623" s="10"/>
      <c r="DH623">
        <f t="array" ref="DH623:DH625">MMULT(DD623:DF625,DA623:DA625)</f>
        <v>-0.82571260627861753</v>
      </c>
      <c r="DI623" s="23">
        <f>COS(RADIANS('[1]Biaxial Input'!$F$21))</f>
        <v>-0.9975640502598242</v>
      </c>
      <c r="DK623" s="30">
        <f>(DI623^2)*(1-COS(RADIANS(CV623)))+(COS(RADIANS(CV623)))</f>
        <v>0.99857479166422358</v>
      </c>
      <c r="DL623" s="30">
        <f>(DI623*DI624)*(1-COS(RADIANS(CV623)))-DI625*(SIN(RADIANS(CV623)))</f>
        <v>-2.0381428756221641E-2</v>
      </c>
      <c r="DM623" s="30">
        <f>(DI623*DI625)*(1-COS(RADIANS(CV623)))+DI624*(SIN(RADIANS(CV623)))</f>
        <v>4.9325275616132508E-2</v>
      </c>
      <c r="DO623">
        <f t="array" ref="DO623:DO625">MMULT(DK623:DM625,DH623:DH625)</f>
        <v>-0.81303881261840283</v>
      </c>
      <c r="DQ623" s="28">
        <f>(DB623^2)*(1-COS(RADIANS(CU623)))+(COS(RADIANS(CU623)))</f>
        <v>-0.49999999999999978</v>
      </c>
      <c r="DR623" s="28">
        <f>(DB623*DB624)*(1-COS(RADIANS(CU623)))-DB625*(SIN(RADIANS(CU623)))</f>
        <v>-0.86602540378443871</v>
      </c>
      <c r="DS623" s="28">
        <f>(DB623*DB625)*(1-COS(RADIANS(CU623)))+DB624*(SIN(RADIANS(CU623)))</f>
        <v>0</v>
      </c>
      <c r="DU623" s="61">
        <f t="array" ref="DU623:DU625">MMULT(DQ623:DS625,EE623:EE625)</f>
        <v>-0.22656132369862786</v>
      </c>
      <c r="DV623" s="13"/>
      <c r="DW623" s="17">
        <v>1</v>
      </c>
      <c r="DX623">
        <v>0</v>
      </c>
      <c r="DZ623" s="73">
        <f>(DB623^2)*(1-COS(RADIANS(CW623-45)))+(COS(RADIANS(CW623-45)))</f>
        <v>-0.56409103151226647</v>
      </c>
      <c r="EA623" s="73">
        <f>(DB623*DB624)*(1-COS(RADIANS(CW623-45)))-DB625*(SIN(RADIANS(CW623-45)))</f>
        <v>-0.82571260627861753</v>
      </c>
      <c r="EB623" s="73">
        <f>(DB623*DB625)*(1-COS(RADIANS(CW623-45)))+DB624*(SIN(RADIANS(CW623-45)))</f>
        <v>0</v>
      </c>
      <c r="EC623" s="10"/>
      <c r="ED623">
        <f t="array" ref="ED623:ED625">MMULT(DZ623:EB625,DA623:DA625)</f>
        <v>-0.56409103151226647</v>
      </c>
      <c r="EE623" s="1">
        <f t="array" ref="EE623:EE625">MMULT(DK623:DM625,ED623:ED625)</f>
        <v>-0.58011628693000017</v>
      </c>
      <c r="EG623">
        <f>CY623+DU623</f>
        <v>0.51151360323800166</v>
      </c>
      <c r="EH623">
        <f>EG623/(SQRT(EG623^2+EG624^2+EG625^2))</f>
        <v>0.36169473751875614</v>
      </c>
      <c r="EJ623">
        <f>Q623+AM623</f>
        <v>-1.2126838869510201</v>
      </c>
      <c r="EK623">
        <f>EJ623/(SQRT(EJ623^2+EJ624^2+EJ625^2))</f>
        <v>-0.89736120680528919</v>
      </c>
      <c r="EM623" s="23">
        <f>CY624*DU625-CY625*DU624</f>
        <v>0.63554336502823683</v>
      </c>
      <c r="EO623" s="15">
        <v>10</v>
      </c>
      <c r="EP623" s="9" t="s">
        <v>7</v>
      </c>
      <c r="EW623" s="17">
        <f>CU623</f>
        <v>120</v>
      </c>
      <c r="EX623" s="17">
        <f>CV623</f>
        <v>45</v>
      </c>
      <c r="EY623" s="31">
        <f>1+CW623</f>
        <v>170.3391946992854</v>
      </c>
      <c r="EZ623" s="10"/>
      <c r="FA623" s="61">
        <f t="array" ref="FA623:FA625">MMULT(FS623:FU625,FQ623:FQ625)</f>
        <v>0.74191655485446828</v>
      </c>
      <c r="FB623" s="13">
        <f>BW624</f>
        <v>0</v>
      </c>
      <c r="FC623" s="17">
        <v>1</v>
      </c>
      <c r="FD623">
        <v>0</v>
      </c>
      <c r="FF623" s="73">
        <f>(FD623^2)*(1-COS(RADIANS(EY623+45)))+(COS(RADIANS(EY623+45)))</f>
        <v>-0.81574210029967376</v>
      </c>
      <c r="FG623" s="73">
        <f>(FD623*FD624)*(1-COS(RADIANS(EY623+45)))-FD625*(SIN(RADIANS(EY623+45)))</f>
        <v>0.5784157897210942</v>
      </c>
      <c r="FH623" s="73">
        <f>(FD623*FD625)*(1-COS(RADIANS(EY623+45)))+FD624*(SIN(RADIANS(EY623+45)))</f>
        <v>0</v>
      </c>
      <c r="FI623" s="10"/>
      <c r="FJ623">
        <f t="array" ref="FJ623:FJ625">MMULT(FF623:FH625,FC623:FC625)</f>
        <v>-0.81574210029967376</v>
      </c>
      <c r="FK623" s="23">
        <f>COS(RADIANS(176))</f>
        <v>-0.9975640502598242</v>
      </c>
      <c r="FM623" s="30">
        <f>(FK623^2)*(1-COS(RADIANS(EX623)))+(COS(RADIANS(EX623)))</f>
        <v>0.99857479166422358</v>
      </c>
      <c r="FN623" s="30">
        <f>(FK623*FK624)*(1-COS(RADIANS(EX623)))-FK625*(SIN(RADIANS(EX623)))</f>
        <v>-2.0381428756221641E-2</v>
      </c>
      <c r="FO623" s="30">
        <f>(FK623*FK625)*(1-COS(RADIANS(EX623)))+FK624*(SIN(RADIANS(EX623)))</f>
        <v>4.9325275616132508E-2</v>
      </c>
      <c r="FQ623">
        <f t="array" ref="FQ623:FQ625">MMULT(FM623:FO625,FJ623:FJ625)</f>
        <v>-0.8027905576488088</v>
      </c>
      <c r="FS623" s="28">
        <f>(FD623^2)*(1-COS(RADIANS(EW623)))+(COS(RADIANS(EW623)))</f>
        <v>-0.49999999999999978</v>
      </c>
      <c r="FT623" s="28">
        <f>(FD623*FD624)*(1-COS(RADIANS(EW623)))-FD625*(SIN(RADIANS(EW623)))</f>
        <v>-0.86602540378443871</v>
      </c>
      <c r="FU623" s="28">
        <f>(FD623*FD625)*(1-COS(RADIANS(EW623)))+FD624*(SIN(RADIANS(EW623)))</f>
        <v>0</v>
      </c>
      <c r="FW623" s="61">
        <f t="array" ref="FW623:FW625">MMULT(FS623:FU625,GG623:GG625)</f>
        <v>-0.21364563370558748</v>
      </c>
      <c r="FX623" s="13">
        <f>BX624</f>
        <v>0</v>
      </c>
      <c r="FY623" s="17">
        <v>1</v>
      </c>
      <c r="FZ623">
        <v>0</v>
      </c>
      <c r="GB623" s="73">
        <f>(FD623^2)*(1-COS(RADIANS(EY623-45)))+(COS(RADIANS(EY623-45)))</f>
        <v>-0.5784157897210942</v>
      </c>
      <c r="GC623" s="73">
        <f>(FD623*FD624)*(1-COS(RADIANS(EY623-45)))-FD625*(SIN(RADIANS(EY623-45)))</f>
        <v>-0.81574210029967376</v>
      </c>
      <c r="GD623" s="73">
        <f>(FD623*FD625)*(1-COS(RADIANS(EY623-45)))+FD624*(SIN(RADIANS(EY623-45)))</f>
        <v>0</v>
      </c>
      <c r="GE623" s="10"/>
      <c r="GF623">
        <f t="array" ref="GF623:GF625">MMULT(GB623:GD625,FC623:FC625)</f>
        <v>-0.5784157897210942</v>
      </c>
      <c r="GG623" s="1">
        <f t="array" ref="GG623:GG625">MMULT(FM623:FO625,GF623:GF625)</f>
        <v>-0.5942174162167474</v>
      </c>
      <c r="GI623">
        <f>FA623+FW623</f>
        <v>0.52827092114888075</v>
      </c>
      <c r="GJ623">
        <f>GI623/(SQRT(GI623^2+GI624^2+GI625^2))</f>
        <v>0.37354395064803747</v>
      </c>
      <c r="GL623" t="e">
        <f>CH624+DC623</f>
        <v>#VALUE!</v>
      </c>
      <c r="GM623" t="e">
        <f>GL623/(SQRT(GL623^2+GL624^2+GL625^2))</f>
        <v>#VALUE!</v>
      </c>
      <c r="GO623" s="27">
        <f>FA624*FW625-FA625*FW624</f>
        <v>0.63554336502823694</v>
      </c>
    </row>
    <row r="624" spans="1:197" x14ac:dyDescent="0.2">
      <c r="D624" t="s">
        <v>9</v>
      </c>
      <c r="E624" s="5">
        <f t="shared" si="945"/>
        <v>0.36242608885083544</v>
      </c>
      <c r="F624" s="6">
        <f t="shared" si="945"/>
        <v>-0.32798109388891022</v>
      </c>
      <c r="G624" s="7">
        <f t="shared" ref="G624:G625" si="947">Q623</f>
        <v>-0.24451088530193102</v>
      </c>
      <c r="H624" s="8">
        <f t="shared" ref="H624:H625" si="948">AM623</f>
        <v>-0.96817300164908904</v>
      </c>
      <c r="J624" s="10"/>
      <c r="Q624" s="61">
        <v>0.75039817657246344</v>
      </c>
      <c r="S624" s="17">
        <v>0</v>
      </c>
      <c r="T624">
        <v>1</v>
      </c>
      <c r="V624" s="73">
        <f>(T622*T624)*(1-COS(RADIANS(O622+45)))-T623*(SIN(RADIANS(O622+45)))</f>
        <v>0</v>
      </c>
      <c r="W624" s="73">
        <f>(T623*T624)*(1-COS(RADIANS(O622+45)))+T622*(SIN(RADIANS(O622+45)))</f>
        <v>0</v>
      </c>
      <c r="X624" s="73">
        <f>(T624^2)*(1-COS(RADIANS(O622+45)))+(COS(RADIANS(O622+45)))</f>
        <v>1</v>
      </c>
      <c r="Y624" s="10"/>
      <c r="Z624">
        <v>0</v>
      </c>
      <c r="AA624" s="23">
        <f>SIN(RADIANS('[1]Biaxial Input'!$F$21))*SIN(RADIANS(0))</f>
        <v>0</v>
      </c>
      <c r="AC624" s="30">
        <f>(AA622*AA624)*(1-COS(RADIANS(N622)))-AA623*(SIN(RADIANS(N622)))</f>
        <v>-5.3436559083262246E-2</v>
      </c>
      <c r="AD624" s="30">
        <f>(AA623*AA624)*(1-COS(RADIANS(N622)))+AA622*(SIN(RADIANS(N622)))</f>
        <v>-0.76417839735679927</v>
      </c>
      <c r="AE624" s="30">
        <f>(AA624^2)*(1-COS(RADIANS(N622)))+(COS(RADIANS(N622)))</f>
        <v>0.64278760968653936</v>
      </c>
      <c r="AG624">
        <v>0.75039817657246344</v>
      </c>
      <c r="AI624" s="28">
        <f>(T622*T624)*(1-COS(RADIANS(M622)))-T623*(SIN(RADIANS(M622)))</f>
        <v>0</v>
      </c>
      <c r="AJ624" s="28">
        <f>(T623*T624)*(1-COS(RADIANS(M622)))+T622*(SIN(RADIANS(M622)))</f>
        <v>0</v>
      </c>
      <c r="AK624" s="28">
        <f>(T624^2)*(1-COS(RADIANS(M622)))+(COS(RADIANS(M622)))</f>
        <v>1</v>
      </c>
      <c r="AM624" s="61">
        <v>-0.15403462412778215</v>
      </c>
      <c r="AO624" s="17">
        <v>0</v>
      </c>
      <c r="AP624">
        <v>1</v>
      </c>
      <c r="AR624" s="73">
        <f>(T622*T622)*(1-COS(RADIANS(O622-45)))-T622*(SIN(RADIANS(O622-45)))</f>
        <v>0</v>
      </c>
      <c r="AS624" s="73">
        <f>(T623*T624)*(1-COS(RADIANS(O622-45)))+T622*(SIN(RADIANS(O622-45)))</f>
        <v>0</v>
      </c>
      <c r="AT624" s="73">
        <f>(T624^2)*(1-COS(RADIANS(O622-45)))+(COS(RADIANS(O622-45)))</f>
        <v>1</v>
      </c>
      <c r="AU624" s="10"/>
      <c r="AV624">
        <v>0</v>
      </c>
      <c r="AW624" s="1">
        <v>-0.15403462412778215</v>
      </c>
      <c r="BY624" t="s">
        <v>8</v>
      </c>
      <c r="BZ624" s="5">
        <f t="shared" ref="BZ624:CA626" si="949">BZ619</f>
        <v>0.93180266183863136</v>
      </c>
      <c r="CA624" s="6">
        <f t="shared" si="949"/>
        <v>-0.87956522186239505</v>
      </c>
      <c r="CB624" s="7">
        <f>CY623</f>
        <v>0.73807492693662946</v>
      </c>
      <c r="CC624" s="8">
        <f>DU623</f>
        <v>-0.22656132369862786</v>
      </c>
      <c r="CE624" s="9">
        <f>((SUMPRODUCT(CB624:CB626,BZ624:BZ626))*(SUMPRODUCT(CB624:CB626,CA624:CA626)))-((SUMPRODUCT(CC624:CC626,BZ624:BZ626))*(SUMPRODUCT(CC624:CC626,CA624:CA626)))</f>
        <v>6.106226635438361E-16</v>
      </c>
      <c r="CG624">
        <v>1</v>
      </c>
      <c r="CH624" t="s">
        <v>161</v>
      </c>
      <c r="CI624" s="67"/>
      <c r="CJ624" s="1" t="s">
        <v>8</v>
      </c>
      <c r="CK624" s="5">
        <f t="shared" ref="CK624:CL626" si="950">BZ624</f>
        <v>0.93180266183863136</v>
      </c>
      <c r="CL624" s="6">
        <f t="shared" si="950"/>
        <v>-0.87956522186239505</v>
      </c>
      <c r="CM624" s="7">
        <f>FA623</f>
        <v>0.74191655485446828</v>
      </c>
      <c r="CN624" s="8">
        <f>FW623</f>
        <v>-0.21364563370558748</v>
      </c>
      <c r="CO624" s="10"/>
      <c r="CP624">
        <f t="shared" si="946"/>
        <v>0.3492962422733713</v>
      </c>
      <c r="CQ624">
        <f t="shared" si="946"/>
        <v>-0.34518112468713447</v>
      </c>
      <c r="CR624">
        <f>CJ627</f>
        <v>0</v>
      </c>
      <c r="CS624">
        <f>CM627</f>
        <v>0</v>
      </c>
      <c r="CW624" s="28"/>
      <c r="CY624" s="61">
        <v>-0.51268859690472079</v>
      </c>
      <c r="DA624" s="17">
        <v>0</v>
      </c>
      <c r="DB624">
        <v>0</v>
      </c>
      <c r="DD624" s="73">
        <f>(DB623*DB624)*(1-COS(RADIANS(CW623+45)))+DB625*(SIN(RADIANS(CW623+45)))</f>
        <v>-0.56409103151226647</v>
      </c>
      <c r="DE624" s="73">
        <f>(DB624^2)*(1-COS(RADIANS(CW623+45)))+(COS(RADIANS(CW623+45)))</f>
        <v>-0.82571260627861753</v>
      </c>
      <c r="DF624" s="73">
        <f>(DB624*DB625)*(1-COS(RADIANS(CW623+45)))-DB623*(SIN(RADIANS(CW623+45)))</f>
        <v>0</v>
      </c>
      <c r="DG624" s="10"/>
      <c r="DH624">
        <v>-0.56409103151226647</v>
      </c>
      <c r="DI624" s="23">
        <f>SIN(RADIANS('[1]Biaxial Input'!$F$21))*(COS(RADIANS(0)))</f>
        <v>6.9756473744125524E-2</v>
      </c>
      <c r="DK624" s="30">
        <f>(DI623*DI624)*(1-COS(RADIANS(CV623)))+DI625*(SIN(RADIANS(CV623)))</f>
        <v>-2.0381428756221641E-2</v>
      </c>
      <c r="DL624" s="30">
        <f>(DI624^2)*(1-COS(RADIANS(CV623)))+(COS(RADIANS(CV623)))</f>
        <v>0.70853198952232399</v>
      </c>
      <c r="DM624" s="30">
        <f>(DI624*DI625)*(1-COS(RADIANS(CV623)))-DI623*(SIN(RADIANS(CV623)))</f>
        <v>0.70538430460663959</v>
      </c>
      <c r="DO624">
        <v>-0.38284733817110439</v>
      </c>
      <c r="DQ624" s="28">
        <f>(DB623*DB624)*(1-COS(RADIANS(CU623)))+DB625*(SIN(RADIANS(CU623)))</f>
        <v>0.86602540378443871</v>
      </c>
      <c r="DR624" s="28">
        <f>(DB624^2)*(1-COS(RADIANS(CU623)))+(COS(RADIANS(CU623)))</f>
        <v>-0.49999999999999978</v>
      </c>
      <c r="DS624" s="28">
        <f>(DB624*DB625)*(1-COS(RADIANS(CU623)))-DB623*(SIN(RADIANS(CU623)))</f>
        <v>0</v>
      </c>
      <c r="DU624" s="61">
        <v>-0.80066583006600411</v>
      </c>
      <c r="DW624" s="17">
        <v>0</v>
      </c>
      <c r="DX624">
        <v>0</v>
      </c>
      <c r="DZ624" s="73">
        <f>(DB623*DB624)*(1-COS(RADIANS(CW623-45)))+DB625*(SIN(RADIANS(CW623-45)))</f>
        <v>0.82571260627861753</v>
      </c>
      <c r="EA624" s="73">
        <f>(DB624^2)*(1-COS(RADIANS(CW623-45)))+(COS(RADIANS(CW623-45)))</f>
        <v>-0.56409103151226647</v>
      </c>
      <c r="EB624" s="73">
        <f>(DB624*DB625)*(1-COS(RADIANS(CW623-45)))-DB623*(SIN(RADIANS(CW623-45)))</f>
        <v>0</v>
      </c>
      <c r="EC624" s="10"/>
      <c r="ED624">
        <v>0.82571260627861753</v>
      </c>
      <c r="EE624" s="1">
        <v>0.59654077687104301</v>
      </c>
      <c r="EG624">
        <f>CY624+DU624</f>
        <v>-1.3133544269707249</v>
      </c>
      <c r="EH624">
        <f>EG624/(SQRT(EG623^2+EG624^2+EG625^2))</f>
        <v>-0.92868182141237199</v>
      </c>
      <c r="EJ624">
        <f>Q624+AM624</f>
        <v>0.59636355244468131</v>
      </c>
      <c r="EK624">
        <f>EJ624/(SQRT(EJ623^2+EJ624^2+EJ625^2))</f>
        <v>0.44129679867517135</v>
      </c>
      <c r="EM624" s="23">
        <f>CY625*DU623-CY623*DU625</f>
        <v>0.3099752105710798</v>
      </c>
      <c r="EP624" s="9">
        <f>((SUMPRODUCT(CM624:CM626,BZ624:BZ626))*(SUMPRODUCT(CM624:CM626,CA624:CA626)))-((SUMPRODUCT(CN624:CN626,BZ624:BZ626))*(SUMPRODUCT(CN624:CN626,CA624:CA626)))</f>
        <v>-2.0046692028420909E-2</v>
      </c>
      <c r="EY624" s="28"/>
      <c r="EZ624" s="10"/>
      <c r="FA624" s="61">
        <v>-0.49863696646139211</v>
      </c>
      <c r="FB624" s="13">
        <f>BW625</f>
        <v>0</v>
      </c>
      <c r="FC624" s="17">
        <v>0</v>
      </c>
      <c r="FD624">
        <v>0</v>
      </c>
      <c r="FF624" s="73">
        <f>(FD623*FD624)*(1-COS(RADIANS(EY623+45)))+FD625*(SIN(RADIANS(EY623+45)))</f>
        <v>-0.5784157897210942</v>
      </c>
      <c r="FG624" s="73">
        <f>(FD624^2)*(1-COS(RADIANS(EY623+45)))+(COS(RADIANS(EY623+45)))</f>
        <v>-0.81574210029967376</v>
      </c>
      <c r="FH624" s="73">
        <f>(FD624*FD625)*(1-COS(RADIANS(EY623+45)))-FD623*(SIN(RADIANS(EY623+45)))</f>
        <v>0</v>
      </c>
      <c r="FI624" s="10"/>
      <c r="FJ624">
        <v>-0.5784157897210942</v>
      </c>
      <c r="FK624" s="23">
        <f>SIN(RADIANS(176))*(COS(RADIANS(0)))</f>
        <v>6.9756473744125524E-2</v>
      </c>
      <c r="FM624" s="30">
        <f>(FK623*FK624)*(1-COS(RADIANS(EX623)))+FK625*(SIN(RADIANS(EX623)))</f>
        <v>-2.0381428756221641E-2</v>
      </c>
      <c r="FN624" s="30">
        <f>(FK624^2)*(1-COS(RADIANS(EX623)))+(COS(RADIANS(EX623)))</f>
        <v>0.70853198952232399</v>
      </c>
      <c r="FO624" s="30">
        <f>(FK624*FK625)*(1-COS(RADIANS(EX623)))-FK623*(SIN(RADIANS(EX623)))</f>
        <v>0.70538430460663959</v>
      </c>
      <c r="FQ624">
        <v>-0.39320010076150463</v>
      </c>
      <c r="FS624" s="28">
        <f>(FD623*FD624)*(1-COS(RADIANS(EW623)))+FD625*(SIN(RADIANS(EW623)))</f>
        <v>0.86602540378443871</v>
      </c>
      <c r="FT624" s="28">
        <f>(FD624^2)*(1-COS(RADIANS(EW623)))+(COS(RADIANS(EW623)))</f>
        <v>-0.49999999999999978</v>
      </c>
      <c r="FU624" s="28">
        <f>(FD624*FD625)*(1-COS(RADIANS(EW623)))-FD623*(SIN(RADIANS(EW623)))</f>
        <v>0</v>
      </c>
      <c r="FW624" s="61">
        <v>-0.80949153455091505</v>
      </c>
      <c r="FX624" s="13">
        <f>BX625</f>
        <v>0</v>
      </c>
      <c r="FY624" s="17">
        <v>0</v>
      </c>
      <c r="FZ624">
        <v>0</v>
      </c>
      <c r="GB624" s="73">
        <f>(FD623*FD624)*(1-COS(RADIANS(EY623-45)))+FD625*(SIN(RADIANS(EY623-45)))</f>
        <v>0.81574210029967376</v>
      </c>
      <c r="GC624" s="73">
        <f>(FD624^2)*(1-COS(RADIANS(EY623-45)))+(COS(RADIANS(EY623-45)))</f>
        <v>-0.5784157897210942</v>
      </c>
      <c r="GD624" s="73">
        <f>(FD624*FD625)*(1-COS(RADIANS(EY623-45)))-FD623*(SIN(RADIANS(EY623-45)))</f>
        <v>0</v>
      </c>
      <c r="GE624" s="10"/>
      <c r="GF624">
        <v>0.81574210029967376</v>
      </c>
      <c r="GG624" s="1">
        <v>0.58976831347212111</v>
      </c>
      <c r="GI624">
        <f>FA624+FW624</f>
        <v>-1.3081285010123072</v>
      </c>
      <c r="GJ624">
        <f>GI624/(SQRT(GI623^2+GI624^2+GI625^2))</f>
        <v>-0.92498653372919581</v>
      </c>
      <c r="GL624">
        <f>CH625+DC624</f>
        <v>-2.0046692028420909E-2</v>
      </c>
      <c r="GM624" t="e">
        <f>GL624/(SQRT(GL623^2+GL624^2+GL625^2))</f>
        <v>#VALUE!</v>
      </c>
      <c r="GO624" s="27">
        <f>FA625*FW623-FA623*FW625</f>
        <v>0.30997521057107985</v>
      </c>
    </row>
    <row r="625" spans="4:197" x14ac:dyDescent="0.2">
      <c r="D625" t="s">
        <v>10</v>
      </c>
      <c r="E625" s="5">
        <f t="shared" si="945"/>
        <v>-0.12299997783119256</v>
      </c>
      <c r="F625" s="6">
        <f t="shared" si="945"/>
        <v>-0.35080276413820755</v>
      </c>
      <c r="G625" s="7">
        <f t="shared" si="947"/>
        <v>0.75039817657246344</v>
      </c>
      <c r="H625" s="8">
        <f t="shared" si="948"/>
        <v>-0.15403462412778215</v>
      </c>
      <c r="J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W625" s="1"/>
      <c r="BY625" t="s">
        <v>9</v>
      </c>
      <c r="BZ625" s="5">
        <f t="shared" si="949"/>
        <v>0.3492962422733713</v>
      </c>
      <c r="CA625" s="6">
        <f t="shared" si="949"/>
        <v>-0.34518112468713447</v>
      </c>
      <c r="CB625" s="7">
        <f>CY624</f>
        <v>-0.51268859690472079</v>
      </c>
      <c r="CC625" s="8">
        <f>DU624</f>
        <v>-0.80066583006600411</v>
      </c>
      <c r="CE625" s="10"/>
      <c r="CH625">
        <f>((SUMPRODUCT(CM624:CM626,CK624:CK626))*(SUMPRODUCT(CM624:CM626,CL624:CL626)))-((SUMPRODUCT(CN624:CN626,CK624:CK626))*(SUMPRODUCT(CN624:CN626,CL624:CL626)))</f>
        <v>-2.0046692028420909E-2</v>
      </c>
      <c r="CI625" s="67"/>
      <c r="CJ625" s="10" t="s">
        <v>9</v>
      </c>
      <c r="CK625" s="5">
        <f t="shared" si="950"/>
        <v>0.3492962422733713</v>
      </c>
      <c r="CL625" s="6">
        <f t="shared" si="950"/>
        <v>-0.34518112468713447</v>
      </c>
      <c r="CM625" s="7">
        <f>FA624</f>
        <v>-0.49863696646139211</v>
      </c>
      <c r="CN625" s="8">
        <f>FW624</f>
        <v>-0.80949153455091505</v>
      </c>
      <c r="CP625">
        <f t="shared" si="946"/>
        <v>-9.8670839279614439E-2</v>
      </c>
      <c r="CQ625">
        <f t="shared" si="946"/>
        <v>-0.32743703463395935</v>
      </c>
      <c r="CR625">
        <f>CK627</f>
        <v>0</v>
      </c>
      <c r="CS625">
        <f>CN627</f>
        <v>0</v>
      </c>
      <c r="CW625" s="28"/>
      <c r="CY625" s="61">
        <v>0.43862946188252999</v>
      </c>
      <c r="DA625" s="17">
        <v>0</v>
      </c>
      <c r="DB625">
        <v>1</v>
      </c>
      <c r="DD625" s="73">
        <f>(DB623*DB625)*(1-COS(RADIANS(CW623+45)))-DB624*(SIN(RADIANS(CW623+45)))</f>
        <v>0</v>
      </c>
      <c r="DE625" s="73">
        <f>(DB624*DB625)*(1-COS(RADIANS(CW623+45)))+DB623*(SIN(RADIANS(CW623+45)))</f>
        <v>0</v>
      </c>
      <c r="DF625" s="73">
        <f>(DB625^2)*(1-COS(RADIANS(CW623+45)))+(COS(RADIANS(CW623+45)))</f>
        <v>1</v>
      </c>
      <c r="DG625" s="10"/>
      <c r="DH625">
        <v>0</v>
      </c>
      <c r="DI625" s="23">
        <f>SIN(RADIANS('[1]Biaxial Input'!$F$21))*SIN(RADIANS(0))</f>
        <v>0</v>
      </c>
      <c r="DK625" s="30">
        <f>(DI623*DI625)*(1-COS(RADIANS(CV623)))-DI624*(SIN(RADIANS(CV623)))</f>
        <v>-4.9325275616132508E-2</v>
      </c>
      <c r="DL625" s="30">
        <f>(DI624*DI625)*(1-COS(RADIANS(CV623)))+DI623*(SIN(RADIANS(CV623)))</f>
        <v>-0.70538430460663959</v>
      </c>
      <c r="DM625" s="30">
        <f>(DI625^2)*(1-COS(RADIANS(CV623)))+(COS(RADIANS(CV623)))</f>
        <v>0.70710678118654757</v>
      </c>
      <c r="DO625">
        <v>0.43862946188252999</v>
      </c>
      <c r="DQ625" s="28">
        <f>(DB623*DB625)*(1-COS(RADIANS(CU623)))-DB624*(SIN(RADIANS(CU623)))</f>
        <v>0</v>
      </c>
      <c r="DR625" s="28">
        <f>(DB624*DB625)*(1-COS(RADIANS(CU623)))+DB623*(SIN(RADIANS(CU623)))</f>
        <v>0</v>
      </c>
      <c r="DS625" s="28">
        <f>(DB625^2)*(1-COS(RADIANS(CU623)))+(COS(RADIANS(CU623)))</f>
        <v>1</v>
      </c>
      <c r="DU625" s="61">
        <v>-0.55462076698284757</v>
      </c>
      <c r="DW625" s="17">
        <v>0</v>
      </c>
      <c r="DX625">
        <v>1</v>
      </c>
      <c r="DZ625" s="73">
        <f>(DB623*DB623)*(1-COS(RADIANS(CW623-45)))-DB623*(SIN(RADIANS(CW623-45)))</f>
        <v>0</v>
      </c>
      <c r="EA625" s="73">
        <f>(DB624*DB625)*(1-COS(RADIANS(CW623-45)))+DB623*(SIN(RADIANS(CW623-45)))</f>
        <v>0</v>
      </c>
      <c r="EB625" s="73">
        <f>(DB625^2)*(1-COS(RADIANS(CW623-45)))+(COS(RADIANS(CW623-45)))</f>
        <v>1</v>
      </c>
      <c r="EC625" s="10"/>
      <c r="ED625">
        <v>0</v>
      </c>
      <c r="EE625" s="1">
        <v>-0.55462076698284757</v>
      </c>
      <c r="EG625">
        <f>CY625+DU625</f>
        <v>-0.11599130510031758</v>
      </c>
      <c r="EH625">
        <f>EG625/(SQRT(EG623^2+EG624^2+EG625^2))</f>
        <v>-8.2018238395112339E-2</v>
      </c>
      <c r="EJ625">
        <f>Q625+AM625</f>
        <v>0</v>
      </c>
      <c r="EK625">
        <f>EJ625/(SQRT(EJ623^2+EJ624^2+EJ625^2))</f>
        <v>0</v>
      </c>
      <c r="EM625" s="23">
        <f>CY623*DU624-CY624*DU623</f>
        <v>-0.70710678118654757</v>
      </c>
      <c r="ER625">
        <f t="shared" ref="ER625:ES627" si="951">CK624</f>
        <v>0.93180266183863136</v>
      </c>
      <c r="ES625">
        <f t="shared" si="951"/>
        <v>-0.87956522186239505</v>
      </c>
      <c r="ET625" t="e">
        <f>#REF!</f>
        <v>#REF!</v>
      </c>
      <c r="EU625" t="e">
        <f>#REF!</f>
        <v>#REF!</v>
      </c>
      <c r="EY625" s="28"/>
      <c r="EZ625" s="10"/>
      <c r="FA625" s="61">
        <v>0.44824212353487852</v>
      </c>
      <c r="FB625" s="13">
        <f>BW626</f>
        <v>0</v>
      </c>
      <c r="FC625" s="17">
        <v>0</v>
      </c>
      <c r="FD625">
        <v>1</v>
      </c>
      <c r="FF625" s="73">
        <f>(FD623*FD625)*(1-COS(RADIANS(EY623+45)))-FD624*(SIN(RADIANS(EY623+45)))</f>
        <v>0</v>
      </c>
      <c r="FG625" s="73">
        <f>(FD624*FD625)*(1-COS(RADIANS(EY623+45)))+FD623*(SIN(RADIANS(EY623+45)))</f>
        <v>0</v>
      </c>
      <c r="FH625" s="73">
        <f>(FD625^2)*(1-COS(RADIANS(EY623+45)))+(COS(RADIANS(EY623+45)))</f>
        <v>0.99999999999999989</v>
      </c>
      <c r="FI625" s="10"/>
      <c r="FJ625">
        <v>0</v>
      </c>
      <c r="FK625" s="23">
        <f>SIN(RADIANS(176))*SIN(RADIANS(0))</f>
        <v>0</v>
      </c>
      <c r="FM625" s="30">
        <f>(FK623*FK625)*(1-COS(RADIANS(EX623)))-FK624*(SIN(RADIANS(EX623)))</f>
        <v>-4.9325275616132508E-2</v>
      </c>
      <c r="FN625" s="30">
        <f>(FK624*FK625)*(1-COS(RADIANS(EX623)))+FK623*(SIN(RADIANS(EX623)))</f>
        <v>-0.70538430460663959</v>
      </c>
      <c r="FO625" s="30">
        <f>(FK625^2)*(1-COS(RADIANS(EX623)))+(COS(RADIANS(EX623)))</f>
        <v>0.70710678118654757</v>
      </c>
      <c r="FQ625">
        <v>0.44824212353487852</v>
      </c>
      <c r="FS625" s="28">
        <f>(FD623*FD625)*(1-COS(RADIANS(EW623)))-FD624*(SIN(RADIANS(EW623)))</f>
        <v>0</v>
      </c>
      <c r="FT625" s="28">
        <f>(FD624*FD625)*(1-COS(RADIANS(EW623)))+FD623*(SIN(RADIANS(EW623)))</f>
        <v>0</v>
      </c>
      <c r="FU625" s="28">
        <f>(FD625^2)*(1-COS(RADIANS(EW623)))+(COS(RADIANS(EW623)))</f>
        <v>1</v>
      </c>
      <c r="FW625" s="61">
        <v>-0.54688115590952913</v>
      </c>
      <c r="FX625" s="13">
        <f>BX626</f>
        <v>0</v>
      </c>
      <c r="FY625" s="17">
        <v>0</v>
      </c>
      <c r="FZ625">
        <v>1</v>
      </c>
      <c r="GB625" s="73">
        <f>(FD623*FD623)*(1-COS(RADIANS(EY623-45)))-FD623*(SIN(RADIANS(EY623-45)))</f>
        <v>0</v>
      </c>
      <c r="GC625" s="73">
        <f>(FD624*FD625)*(1-COS(RADIANS(EY623-45)))+FD623*(SIN(RADIANS(EY623-45)))</f>
        <v>0</v>
      </c>
      <c r="GD625" s="73">
        <f>(FD625^2)*(1-COS(RADIANS(EY623-45)))+(COS(RADIANS(EY623-45)))</f>
        <v>1</v>
      </c>
      <c r="GE625" s="10"/>
      <c r="GF625">
        <v>0</v>
      </c>
      <c r="GG625" s="1">
        <v>-0.54688115590952913</v>
      </c>
      <c r="GI625">
        <f>FA625+FW625</f>
        <v>-9.8639032374650604E-2</v>
      </c>
      <c r="GJ625">
        <f>GI625/(SQRT(GI623^2+GI624^2+GI625^2))</f>
        <v>-6.9748328681794841E-2</v>
      </c>
      <c r="GL625" t="e">
        <f>#REF!+DC625</f>
        <v>#REF!</v>
      </c>
      <c r="GM625" t="e">
        <f>GL625/(SQRT(GL623^2+GL624^2+GL625^2))</f>
        <v>#REF!</v>
      </c>
      <c r="GO625" s="27">
        <f>FA623*FW624-FA624*FW623</f>
        <v>-0.70710678118654757</v>
      </c>
    </row>
    <row r="626" spans="4:197" x14ac:dyDescent="0.2">
      <c r="Q626" s="82" t="s">
        <v>148</v>
      </c>
      <c r="R626" s="13"/>
      <c r="T626" s="10"/>
      <c r="U626" s="10"/>
      <c r="V626" s="10"/>
      <c r="W626" s="10"/>
      <c r="X626" s="10"/>
      <c r="Y626" s="10"/>
      <c r="Z626" s="80"/>
      <c r="AA626" s="23" t="s">
        <v>149</v>
      </c>
      <c r="AE626" s="1"/>
      <c r="AG626" s="80"/>
      <c r="AK626" s="13"/>
      <c r="AL626" s="81"/>
      <c r="AM626" s="82" t="s">
        <v>150</v>
      </c>
      <c r="AO626" s="13"/>
      <c r="AP626" s="13"/>
      <c r="AS626" s="1"/>
      <c r="AW626" s="1"/>
      <c r="BY626" t="s">
        <v>10</v>
      </c>
      <c r="BZ626" s="5">
        <f t="shared" si="949"/>
        <v>-9.8670839279614439E-2</v>
      </c>
      <c r="CA626" s="6">
        <f t="shared" si="949"/>
        <v>-0.32743703463395935</v>
      </c>
      <c r="CB626" s="7">
        <f>CY625</f>
        <v>0.43862946188252999</v>
      </c>
      <c r="CC626" s="8">
        <f>DU625</f>
        <v>-0.55462076698284757</v>
      </c>
      <c r="CE626" s="10"/>
      <c r="CG626" s="10" t="s">
        <v>160</v>
      </c>
      <c r="CH626" s="10">
        <f>-CH623*((EY623-CW623)/(CH625-CE624))</f>
        <v>169.3391946992854</v>
      </c>
      <c r="CI626" s="67"/>
      <c r="CJ626" s="10" t="s">
        <v>10</v>
      </c>
      <c r="CK626" s="5">
        <f t="shared" si="950"/>
        <v>-9.8670839279614439E-2</v>
      </c>
      <c r="CL626" s="6">
        <f t="shared" si="950"/>
        <v>-0.32743703463395935</v>
      </c>
      <c r="CM626" s="7">
        <f>FA625</f>
        <v>0.44824212353487852</v>
      </c>
      <c r="CN626" s="8">
        <f>FW625</f>
        <v>-0.54688115590952913</v>
      </c>
      <c r="CW626" s="28"/>
      <c r="DH626" s="10"/>
      <c r="DI626" s="10"/>
      <c r="DJ626" s="10"/>
      <c r="DK626" s="10"/>
      <c r="DL626" s="10"/>
      <c r="DM626" s="10"/>
      <c r="DN626" s="10"/>
      <c r="DO626" s="10"/>
      <c r="DP626" s="10"/>
      <c r="EE626" s="1"/>
      <c r="EI626" s="64">
        <f>(DEGREES(ACOS((EH623*EK623+EH624*EK624+EH625*EK625)/((SQRT(EH623^2+EH624^2+EH625^2))*(SQRT(EK623^2+EK624^2+EK625^2))))))</f>
        <v>137.25613098779607</v>
      </c>
      <c r="ER626">
        <f t="shared" si="951"/>
        <v>0.3492962422733713</v>
      </c>
      <c r="ES626">
        <f t="shared" si="951"/>
        <v>-0.34518112468713447</v>
      </c>
      <c r="ET626" t="e">
        <f>#REF!</f>
        <v>#REF!</v>
      </c>
      <c r="EU626" t="e">
        <f>#REF!</f>
        <v>#REF!</v>
      </c>
      <c r="EY626" s="28"/>
      <c r="EZ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GG626" s="1"/>
      <c r="GK626" s="64" t="e">
        <f>(DEGREES(ACOS((GJ623*GM623+GJ624*GM624+GJ625*GM625)/((SQRT(GJ623^2+GJ624^2+GJ625^2))*(SQRT(GM623^2+GM624^2+GM625^2))))))</f>
        <v>#VALUE!</v>
      </c>
    </row>
    <row r="627" spans="4:197" x14ac:dyDescent="0.2">
      <c r="E627" s="5" t="s">
        <v>4</v>
      </c>
      <c r="F627" s="6" t="s">
        <v>5</v>
      </c>
      <c r="G627" s="7" t="s">
        <v>6</v>
      </c>
      <c r="H627" s="8" t="s">
        <v>1</v>
      </c>
      <c r="I627">
        <v>12</v>
      </c>
      <c r="J627" s="9" t="s">
        <v>7</v>
      </c>
      <c r="K627">
        <v>12</v>
      </c>
      <c r="L627" s="10"/>
      <c r="M627" s="17">
        <f>A583</f>
        <v>70</v>
      </c>
      <c r="N627" s="17">
        <f>B583</f>
        <v>-5</v>
      </c>
      <c r="O627" s="17">
        <f>C583</f>
        <v>220.3</v>
      </c>
      <c r="Q627" s="61">
        <f t="array" ref="Q627:Q629">MMULT(AI627:AK629,AG627:AG629)</f>
        <v>0.90503212069214112</v>
      </c>
      <c r="R627" s="13"/>
      <c r="S627" s="17">
        <v>1</v>
      </c>
      <c r="T627">
        <v>0</v>
      </c>
      <c r="V627" s="73">
        <f>(T627^2)*(1-COS(RADIANS(O627+45)))+(COS(RADIANS(O627+45)))</f>
        <v>-8.1938508630040444E-2</v>
      </c>
      <c r="W627" s="73">
        <f>(T627*T628)*(1-COS(RADIANS(O627+45)))-T629*(SIN(RADIANS(O627+45)))</f>
        <v>0.9966373868180366</v>
      </c>
      <c r="X627" s="73">
        <f>(T627*T629)*(1-COS(RADIANS(O627+45)))+T628*(SIN(RADIANS(O627+45)))</f>
        <v>0</v>
      </c>
      <c r="Y627" s="10"/>
      <c r="Z627">
        <f t="array" ref="Z627:Z629">MMULT(V627:X629,S627:S629)</f>
        <v>-8.1938508630040444E-2</v>
      </c>
      <c r="AA627" s="23">
        <f>COS(RADIANS('[1]Biaxial Input'!$F$21))</f>
        <v>-0.9975640502598242</v>
      </c>
      <c r="AC627" s="30">
        <f>(AA627^2)*(1-COS(RADIANS(N627)))+(COS(RADIANS(N627)))</f>
        <v>0.99998148353170568</v>
      </c>
      <c r="AD627" s="30">
        <f>(AA627*AA628)*(1-COS(RADIANS(N627)))-AA629*(SIN(RADIANS(N627)))</f>
        <v>-2.6479783333051429E-4</v>
      </c>
      <c r="AE627" s="30">
        <f>(AA627*AA629)*(1-COS(RADIANS(N627)))+AA628*(SIN(RADIANS(N627)))</f>
        <v>-6.0796772806267756E-3</v>
      </c>
      <c r="AG627">
        <f t="array" ref="AG627:AG629">MMULT(AC627:AE629,Z627:Z629)</f>
        <v>-8.167308399759772E-2</v>
      </c>
      <c r="AI627" s="28">
        <f>(T627^2)*(1-COS(RADIANS(M627)))+(COS(RADIANS(M627)))</f>
        <v>0.34202014332566882</v>
      </c>
      <c r="AJ627" s="28">
        <f>(T627*T628)*(1-COS(RADIANS(M627)))-T629*(SIN(RADIANS(M627)))</f>
        <v>-0.93969262078590832</v>
      </c>
      <c r="AK627" s="28">
        <f>(T627*T629)*(1-COS(RADIANS(M627)))+T628*(SIN(RADIANS(M627)))</f>
        <v>0</v>
      </c>
      <c r="AM627" s="61">
        <f t="array" ref="AM627:AM629">MMULT(AI627:AK629,AW627:AW629)</f>
        <v>-0.41782460364226298</v>
      </c>
      <c r="AN627" s="13"/>
      <c r="AO627" s="17">
        <v>1</v>
      </c>
      <c r="AP627">
        <v>0</v>
      </c>
      <c r="AR627" s="73">
        <f>(T627^2)*(1-COS(RADIANS(O627-45)))+(COS(RADIANS(O627-45)))</f>
        <v>-0.9966373868180366</v>
      </c>
      <c r="AS627" s="73">
        <f>(T627*T628)*(1-COS(RADIANS(O627-45)))-T629*(SIN(RADIANS(O627-45)))</f>
        <v>-8.1938508630040832E-2</v>
      </c>
      <c r="AT627" s="73">
        <f>(T627*T629)*(1-COS(RADIANS(O627-45)))+T628*(SIN(RADIANS(O627-45)))</f>
        <v>0</v>
      </c>
      <c r="AU627" s="10"/>
      <c r="AV627">
        <f t="array" ref="AV627:AV629">MMULT(AR627:AT629,S627:S629)</f>
        <v>-0.9966373868180366</v>
      </c>
      <c r="AW627" s="1">
        <f t="array" ref="AW627:AW629">MMULT(AC627:AE629,AV627:AV629)</f>
        <v>-0.99664062975301426</v>
      </c>
      <c r="CE627" s="10"/>
      <c r="CS627" s="15"/>
      <c r="CW627" s="28"/>
      <c r="CY627" s="82" t="s">
        <v>148</v>
      </c>
      <c r="CZ627" s="13"/>
      <c r="DB627" s="10"/>
      <c r="DC627" s="10"/>
      <c r="DD627" s="10"/>
      <c r="DE627" s="10"/>
      <c r="DF627" s="10"/>
      <c r="DG627" s="10"/>
      <c r="DH627" s="80"/>
      <c r="DI627" s="23" t="s">
        <v>149</v>
      </c>
      <c r="DM627" s="1"/>
      <c r="DO627" s="80"/>
      <c r="DS627" s="13"/>
      <c r="DT627" s="81"/>
      <c r="DU627" s="82" t="s">
        <v>150</v>
      </c>
      <c r="DW627" s="13"/>
      <c r="DX627" s="13"/>
      <c r="EA627" s="1"/>
      <c r="EE627" s="1"/>
      <c r="ER627">
        <f t="shared" si="951"/>
        <v>-9.8670839279614439E-2</v>
      </c>
      <c r="ES627">
        <f t="shared" si="951"/>
        <v>-0.32743703463395935</v>
      </c>
      <c r="ET627" t="e">
        <f>#REF!</f>
        <v>#REF!</v>
      </c>
      <c r="EU627" t="e">
        <f>#REF!</f>
        <v>#REF!</v>
      </c>
      <c r="EY627" s="28"/>
      <c r="EZ627" s="10"/>
      <c r="FA627" s="82" t="s">
        <v>148</v>
      </c>
      <c r="FB627" s="13"/>
      <c r="FD627" s="10"/>
      <c r="FE627" s="10"/>
      <c r="FF627" s="10"/>
      <c r="FG627" s="10"/>
      <c r="FH627" s="10"/>
      <c r="FI627" s="10"/>
      <c r="FJ627" s="80"/>
      <c r="FK627" s="23" t="s">
        <v>149</v>
      </c>
      <c r="FO627" s="1"/>
      <c r="FQ627" s="80"/>
      <c r="FU627" s="13"/>
      <c r="FV627" s="81"/>
      <c r="FW627" s="82" t="s">
        <v>150</v>
      </c>
      <c r="FY627" s="13"/>
      <c r="FZ627" s="13"/>
      <c r="GC627" s="1"/>
      <c r="GG627" s="1"/>
      <c r="GK627" s="13"/>
    </row>
    <row r="628" spans="4:197" x14ac:dyDescent="0.2">
      <c r="D628" t="s">
        <v>8</v>
      </c>
      <c r="E628" s="5">
        <f t="shared" ref="E628:F630" si="952">E623</f>
        <v>0.92386056067667077</v>
      </c>
      <c r="F628" s="6">
        <f t="shared" si="952"/>
        <v>-0.87713500826521962</v>
      </c>
      <c r="G628" s="7">
        <f>Q627</f>
        <v>0.90503212069214112</v>
      </c>
      <c r="H628" s="8">
        <f>AM627</f>
        <v>-0.41782460364226298</v>
      </c>
      <c r="J628" s="9">
        <f>((SUMPRODUCT(G628:G630,E628:E630))*(SUMPRODUCT(G628:(G630),F628:F630)))-((SUMPRODUCT(H628:H630,E628:E630))*(SUMPRODUCT(H628:H630,F628:F630)))</f>
        <v>3.8934923534124588E-2</v>
      </c>
      <c r="Q628" s="61">
        <v>-0.41631943358655826</v>
      </c>
      <c r="S628" s="17">
        <v>0</v>
      </c>
      <c r="T628">
        <v>0</v>
      </c>
      <c r="V628" s="73">
        <f>(T627*T628)*(1-COS(RADIANS(O627+45)))+T629*(SIN(RADIANS(O627+45)))</f>
        <v>-0.9966373868180366</v>
      </c>
      <c r="W628" s="73">
        <f>(T628^2)*(1-COS(RADIANS(O627+45)))+(COS(RADIANS(O627+45)))</f>
        <v>-8.1938508630040444E-2</v>
      </c>
      <c r="X628" s="73">
        <f>(T628*T629)*(1-COS(RADIANS(O627+45)))-T627*(SIN(RADIANS(O627+45)))</f>
        <v>0</v>
      </c>
      <c r="Y628" s="10"/>
      <c r="Z628">
        <v>-0.9966373868180366</v>
      </c>
      <c r="AA628" s="23">
        <f>SIN(RADIANS('[1]Biaxial Input'!$F$21))*(COS(RADIANS(0)))</f>
        <v>6.9756473744125524E-2</v>
      </c>
      <c r="AC628" s="30">
        <f>(AA627*AA628)*(1-COS(RADIANS(N627)))+AA629*(SIN(RADIANS(N627)))</f>
        <v>-2.6479783333051429E-4</v>
      </c>
      <c r="AD628" s="30">
        <f>(AA628^2)*(1-COS(RADIANS(N627)))+(COS(RADIANS(N627)))</f>
        <v>0.99621321456003986</v>
      </c>
      <c r="AE628" s="30">
        <f>(AA628*AA629)*(1-COS(RADIANS(N627)))-AA627*(SIN(RADIANS(N627)))</f>
        <v>-8.694343573875718E-2</v>
      </c>
      <c r="AG628">
        <v>-0.99284163773316259</v>
      </c>
      <c r="AI628" s="28">
        <f>(T627*T628)*(1-COS(RADIANS(M627)))+T629*(SIN(RADIANS(M627)))</f>
        <v>0.93969262078590832</v>
      </c>
      <c r="AJ628" s="28">
        <f>(T628^2)*(1-COS(RADIANS(M627)))+(COS(RADIANS(M627)))</f>
        <v>0.34202014332566882</v>
      </c>
      <c r="AK628" s="28">
        <f>(T628*T629)*(1-COS(RADIANS(M627)))-T627*(SIN(RADIANS(M627)))</f>
        <v>0</v>
      </c>
      <c r="AM628" s="61">
        <v>-0.90852708645969538</v>
      </c>
      <c r="AO628" s="17">
        <v>0</v>
      </c>
      <c r="AP628">
        <v>0</v>
      </c>
      <c r="AR628" s="73">
        <f>(T627*T628)*(1-COS(RADIANS(O627-45)))+T629*(SIN(RADIANS(O627-45)))</f>
        <v>8.1938508630040832E-2</v>
      </c>
      <c r="AS628" s="73">
        <f>(T628^2)*(1-COS(RADIANS(O627-45)))+(COS(RADIANS(O627-45)))</f>
        <v>-0.9966373868180366</v>
      </c>
      <c r="AT628" s="73">
        <f>(T628*T629)*(1-COS(RADIANS(O627-45)))-T627*(SIN(RADIANS(O627-45)))</f>
        <v>0</v>
      </c>
      <c r="AU628" s="10"/>
      <c r="AV628">
        <v>8.1938508630040832E-2</v>
      </c>
      <c r="AW628" s="1">
        <v>8.1892132499234147E-2</v>
      </c>
      <c r="BZ628" s="5" t="s">
        <v>4</v>
      </c>
      <c r="CA628" s="6" t="s">
        <v>5</v>
      </c>
      <c r="CB628" s="7" t="s">
        <v>6</v>
      </c>
      <c r="CC628" s="8" t="s">
        <v>1</v>
      </c>
      <c r="CD628">
        <v>11</v>
      </c>
      <c r="CE628" s="9" t="s">
        <v>7</v>
      </c>
      <c r="CG628" s="90" t="s">
        <v>157</v>
      </c>
      <c r="CH628" s="61">
        <f>CE629-((CH630-CE629)/(EY628-CW628))*CW628</f>
        <v>4.2751416909464126</v>
      </c>
      <c r="CI628" s="10"/>
      <c r="CK628" s="5" t="s">
        <v>4</v>
      </c>
      <c r="CL628" s="6" t="s">
        <v>5</v>
      </c>
      <c r="CM628" s="7" t="s">
        <v>6</v>
      </c>
      <c r="CN628" s="8" t="s">
        <v>1</v>
      </c>
      <c r="CO628" s="10"/>
      <c r="CP628">
        <f t="shared" ref="CP628:CQ630" si="953">BZ629</f>
        <v>0.93180266183863136</v>
      </c>
      <c r="CQ628">
        <f t="shared" si="953"/>
        <v>-0.87956522186239505</v>
      </c>
      <c r="CR628">
        <f>CI632</f>
        <v>0</v>
      </c>
      <c r="CS628">
        <f>CL632</f>
        <v>0</v>
      </c>
      <c r="CU628" s="17">
        <f>CU532</f>
        <v>90</v>
      </c>
      <c r="CV628" s="17">
        <f>CV532</f>
        <v>50</v>
      </c>
      <c r="CW628" s="31">
        <f>CH535</f>
        <v>209.07371265078723</v>
      </c>
      <c r="CY628" s="61">
        <f t="array" ref="CY628:CY630">MMULT(DQ628:DS630,DO628:DO630)</f>
        <v>0.61296518214535589</v>
      </c>
      <c r="CZ628" s="13"/>
      <c r="DA628" s="17">
        <v>1</v>
      </c>
      <c r="DB628">
        <v>0</v>
      </c>
      <c r="DD628" s="73">
        <f>(DB628^2)*(1-COS(RADIANS(CW628+45)))+(COS(RADIANS(CW628+45)))</f>
        <v>-0.27440043752077092</v>
      </c>
      <c r="DE628" s="73">
        <f>(DB628*DB629)*(1-COS(RADIANS(CW628+45)))-DB630*(SIN(RADIANS(CW628+45)))</f>
        <v>0.961615515623791</v>
      </c>
      <c r="DF628" s="73">
        <f>(DB628*DB630)*(1-COS(RADIANS(CW628+45)))+DB629*(SIN(RADIANS(CW628+45)))</f>
        <v>0</v>
      </c>
      <c r="DG628" s="10"/>
      <c r="DH628">
        <f t="array" ref="DH628:DH630">MMULT(DD628:DF630,DA628:DA630)</f>
        <v>-0.27440043752077092</v>
      </c>
      <c r="DI628" s="23">
        <f>COS(RADIANS('[1]Biaxial Input'!$F$21))</f>
        <v>-0.9975640502598242</v>
      </c>
      <c r="DK628" s="30">
        <f>(DI628^2)*(1-COS(RADIANS(CV628)))+(COS(RADIANS(CV628)))</f>
        <v>0.99826181678640502</v>
      </c>
      <c r="DL628" s="30">
        <f>(DI628*DI629)*(1-COS(RADIANS(CV628)))-DI630*(SIN(RADIANS(CV628)))</f>
        <v>-2.4857178030640859E-2</v>
      </c>
      <c r="DM628" s="30">
        <f>(DI628*DI630)*(1-COS(RADIANS(CV628)))+DI629*(SIN(RADIANS(CV628)))</f>
        <v>5.3436559083262246E-2</v>
      </c>
      <c r="DO628">
        <f t="array" ref="DO628:DO630">MMULT(DK628:DM630,DH628:DH630)</f>
        <v>-0.25002043121758211</v>
      </c>
      <c r="DQ628" s="28">
        <f>(DB628^2)*(1-COS(RADIANS(CU628)))+(COS(RADIANS(CU628)))</f>
        <v>6.1257422745431001E-17</v>
      </c>
      <c r="DR628" s="28">
        <f>(DB628*DB629)*(1-COS(RADIANS(CU628)))-DB630*(SIN(RADIANS(CU628)))</f>
        <v>-1</v>
      </c>
      <c r="DS628" s="28">
        <f>(DB628*DB630)*(1-COS(RADIANS(CU628)))+DB629*(SIN(RADIANS(CU628)))</f>
        <v>0</v>
      </c>
      <c r="DU628" s="61">
        <f t="array" ref="DU628:DU630">MMULT(DQ628:DS630,EE628:EE630)</f>
        <v>-0.20076120763410574</v>
      </c>
      <c r="DV628" s="13"/>
      <c r="DW628" s="17">
        <v>1</v>
      </c>
      <c r="DX628">
        <v>0</v>
      </c>
      <c r="DZ628" s="73">
        <f>(DB628^2)*(1-COS(RADIANS(CW628-45)))+(COS(RADIANS(CW628-45)))</f>
        <v>-0.961615515623791</v>
      </c>
      <c r="EA628" s="73">
        <f>(DB628*DB629)*(1-COS(RADIANS(CW628-45)))-DB630*(SIN(RADIANS(CW628-45)))</f>
        <v>-0.27440043752077087</v>
      </c>
      <c r="EB628" s="73">
        <f>(DB628*DB630)*(1-COS(RADIANS(CW628-45)))+DB629*(SIN(RADIANS(CW628-45)))</f>
        <v>0</v>
      </c>
      <c r="EC628" s="10"/>
      <c r="ED628">
        <f t="array" ref="ED628:ED630">MMULT(DZ628:EB630,DA628:DA630)</f>
        <v>-0.961615515623791</v>
      </c>
      <c r="EE628" s="1">
        <f t="array" ref="EE628:EE630">MMULT(DK628:DM630,ED628:ED630)</f>
        <v>-0.96676487220374074</v>
      </c>
      <c r="EG628">
        <f>CY628+DU628</f>
        <v>0.41220397451125013</v>
      </c>
      <c r="EH628">
        <f>EG628/(SQRT(EG628^2+EG629^2+EG630^2))</f>
        <v>0.29147222560895175</v>
      </c>
      <c r="EJ628">
        <f>Q628+AM628</f>
        <v>-1.3248465200462536</v>
      </c>
      <c r="EK628">
        <f>EJ628/(SQRT(EJ628^2+EJ629^2+EJ630^2))</f>
        <v>-0.9978956604888487</v>
      </c>
      <c r="EM628" s="23">
        <f>CY629*DU630-CY630*DU629</f>
        <v>0.76417839735679927</v>
      </c>
      <c r="EO628" s="15">
        <v>11</v>
      </c>
      <c r="EP628" s="9" t="s">
        <v>7</v>
      </c>
      <c r="EW628" s="17">
        <f>CU628</f>
        <v>90</v>
      </c>
      <c r="EX628" s="17">
        <f>CV628</f>
        <v>50</v>
      </c>
      <c r="EY628" s="31">
        <f>1+CW628</f>
        <v>210.07371265078723</v>
      </c>
      <c r="EZ628" s="10"/>
      <c r="FA628" s="61">
        <f t="array" ref="FA628:FA630">MMULT(FS628:FU630,FQ628:FQ630)</f>
        <v>0.61637559077162185</v>
      </c>
      <c r="FB628" s="13">
        <f>BW629</f>
        <v>0</v>
      </c>
      <c r="FC628" s="17">
        <v>1</v>
      </c>
      <c r="FD628">
        <v>0</v>
      </c>
      <c r="FF628" s="73">
        <f>(FD628^2)*(1-COS(RADIANS(EY628+45)))+(COS(RADIANS(EY628+45)))</f>
        <v>-0.25757614018998398</v>
      </c>
      <c r="FG628" s="73">
        <f>(FD628*FD629)*(1-COS(RADIANS(EY628+45)))-FD630*(SIN(RADIANS(EY628+45)))</f>
        <v>0.96625800488525304</v>
      </c>
      <c r="FH628" s="73">
        <f>(FD628*FD630)*(1-COS(RADIANS(EY628+45)))+FD629*(SIN(RADIANS(EY628+45)))</f>
        <v>0</v>
      </c>
      <c r="FI628" s="10"/>
      <c r="FJ628">
        <f t="array" ref="FJ628:FJ630">MMULT(FF628:FH630,FC628:FC630)</f>
        <v>-0.25757614018998398</v>
      </c>
      <c r="FK628" s="23">
        <f>COS(RADIANS(176))</f>
        <v>-0.9975640502598242</v>
      </c>
      <c r="FM628" s="30">
        <f>(FK628^2)*(1-COS(RADIANS(EX628)))+(COS(RADIANS(EX628)))</f>
        <v>0.99826181678640502</v>
      </c>
      <c r="FN628" s="30">
        <f>(FK628*FK629)*(1-COS(RADIANS(EX628)))-FK630*(SIN(RADIANS(EX628)))</f>
        <v>-2.4857178030640859E-2</v>
      </c>
      <c r="FO628" s="30">
        <f>(FK628*FK630)*(1-COS(RADIANS(EX628)))+FK629*(SIN(RADIANS(EX628)))</f>
        <v>5.3436559083262246E-2</v>
      </c>
      <c r="FQ628">
        <f t="array" ref="FQ628:FQ630">MMULT(FM628:FO630,FJ628:FJ630)</f>
        <v>-0.23310997841591857</v>
      </c>
      <c r="FS628" s="28">
        <f>(FD628^2)*(1-COS(RADIANS(EW628)))+(COS(RADIANS(EW628)))</f>
        <v>6.1257422745431001E-17</v>
      </c>
      <c r="FT628" s="28">
        <f>(FD628*FD629)*(1-COS(RADIANS(EW628)))-FD630*(SIN(RADIANS(EW628)))</f>
        <v>-1</v>
      </c>
      <c r="FU628" s="28">
        <f>(FD628*FD630)*(1-COS(RADIANS(EW628)))+FD629*(SIN(RADIANS(EW628)))</f>
        <v>0</v>
      </c>
      <c r="FW628" s="61">
        <f t="array" ref="FW628:FW630">MMULT(FS628:FU630,GG628:GG630)</f>
        <v>-0.1900329132390699</v>
      </c>
      <c r="FX628" s="13">
        <f>BX629</f>
        <v>0</v>
      </c>
      <c r="FY628" s="17">
        <v>1</v>
      </c>
      <c r="FZ628">
        <v>0</v>
      </c>
      <c r="GB628" s="73">
        <f>(FD628^2)*(1-COS(RADIANS(EY628-45)))+(COS(RADIANS(EY628-45)))</f>
        <v>-0.96625800488525315</v>
      </c>
      <c r="GC628" s="73">
        <f>(FD628*FD629)*(1-COS(RADIANS(EY628-45)))-FD630*(SIN(RADIANS(EY628-45)))</f>
        <v>-0.25757614018998348</v>
      </c>
      <c r="GD628" s="73">
        <f>(FD628*FD630)*(1-COS(RADIANS(EY628-45)))+FD629*(SIN(RADIANS(EY628-45)))</f>
        <v>0</v>
      </c>
      <c r="GE628" s="10"/>
      <c r="GF628">
        <f t="array" ref="GF628:GF630">MMULT(GB628:GD630,FC628:FC630)</f>
        <v>-0.96625800488525315</v>
      </c>
      <c r="GG628" s="1">
        <f t="array" ref="GG628:GG630">MMULT(FM628:FO630,GF628:GF630)</f>
        <v>-0.97098108741430755</v>
      </c>
      <c r="GI628">
        <f>FA628+FW628</f>
        <v>0.42634267753255195</v>
      </c>
      <c r="GJ628">
        <f>GI628/(SQRT(GI628^2+GI629^2+GI630^2))</f>
        <v>0.30146979839249693</v>
      </c>
      <c r="GL628" t="e">
        <f>CH629+DC628</f>
        <v>#VALUE!</v>
      </c>
      <c r="GM628" t="e">
        <f>GL628/(SQRT(GL628^2+GL629^2+GL630^2))</f>
        <v>#VALUE!</v>
      </c>
      <c r="GO628" s="27">
        <f>FA629*FW630-FA630*FW629</f>
        <v>0.76417839735679916</v>
      </c>
    </row>
    <row r="629" spans="4:197" x14ac:dyDescent="0.2">
      <c r="D629" t="s">
        <v>9</v>
      </c>
      <c r="E629" s="5">
        <f t="shared" si="952"/>
        <v>0.36242608885083544</v>
      </c>
      <c r="F629" s="6">
        <f t="shared" si="952"/>
        <v>-0.32798109388891022</v>
      </c>
      <c r="G629" s="7">
        <f t="shared" ref="G629:G630" si="954">Q628</f>
        <v>-0.41631943358655826</v>
      </c>
      <c r="H629" s="8">
        <f t="shared" ref="H629:H630" si="955">AM628</f>
        <v>-0.90852708645969538</v>
      </c>
      <c r="J629" s="10"/>
      <c r="Q629" s="61">
        <v>-8.7149238284983346E-2</v>
      </c>
      <c r="S629" s="17">
        <v>0</v>
      </c>
      <c r="T629">
        <v>1</v>
      </c>
      <c r="V629" s="73">
        <f>(T627*T629)*(1-COS(RADIANS(O627+45)))-T628*(SIN(RADIANS(O627+45)))</f>
        <v>0</v>
      </c>
      <c r="W629" s="73">
        <f>(T628*T629)*(1-COS(RADIANS(O627+45)))+T627*(SIN(RADIANS(O627+45)))</f>
        <v>0</v>
      </c>
      <c r="X629" s="73">
        <f>(T629^2)*(1-COS(RADIANS(O627+45)))+(COS(RADIANS(O627+45)))</f>
        <v>0.99999999999999989</v>
      </c>
      <c r="Y629" s="10"/>
      <c r="Z629">
        <v>0</v>
      </c>
      <c r="AA629" s="23">
        <f>SIN(RADIANS('[1]Biaxial Input'!$F$21))*SIN(RADIANS(0))</f>
        <v>0</v>
      </c>
      <c r="AC629" s="30">
        <f>(AA627*AA629)*(1-COS(RADIANS(N627)))-AA628*(SIN(RADIANS(N627)))</f>
        <v>6.0796772806267756E-3</v>
      </c>
      <c r="AD629" s="30">
        <f>(AA628*AA629)*(1-COS(RADIANS(N627)))+AA627*(SIN(RADIANS(N627)))</f>
        <v>8.694343573875718E-2</v>
      </c>
      <c r="AE629" s="30">
        <f>(AA629^2)*(1-COS(RADIANS(N627)))+(COS(RADIANS(N627)))</f>
        <v>0.99619469809174555</v>
      </c>
      <c r="AG629">
        <v>-8.7149238284983346E-2</v>
      </c>
      <c r="AI629" s="28">
        <f>(T627*T629)*(1-COS(RADIANS(M627)))-T628*(SIN(RADIANS(M627)))</f>
        <v>0</v>
      </c>
      <c r="AJ629" s="28">
        <f>(T628*T629)*(1-COS(RADIANS(M627)))+T627*(SIN(RADIANS(M627)))</f>
        <v>0</v>
      </c>
      <c r="AK629" s="28">
        <f>(T629^2)*(1-COS(RADIANS(M627)))+(COS(RADIANS(M627)))</f>
        <v>1</v>
      </c>
      <c r="AM629" s="61">
        <v>1.064781781944699E-3</v>
      </c>
      <c r="AO629" s="17">
        <v>0</v>
      </c>
      <c r="AP629">
        <v>1</v>
      </c>
      <c r="AR629" s="73">
        <f>(T627*T627)*(1-COS(RADIANS(O627-45)))-T627*(SIN(RADIANS(O627-45)))</f>
        <v>0</v>
      </c>
      <c r="AS629" s="73">
        <f>(T628*T629)*(1-COS(RADIANS(O627-45)))+T627*(SIN(RADIANS(O627-45)))</f>
        <v>0</v>
      </c>
      <c r="AT629" s="73">
        <f>(T629^2)*(1-COS(RADIANS(O627-45)))+(COS(RADIANS(O627-45)))</f>
        <v>0.99999999999999989</v>
      </c>
      <c r="AU629" s="10"/>
      <c r="AV629">
        <v>0</v>
      </c>
      <c r="AW629" s="1">
        <v>1.064781781944699E-3</v>
      </c>
      <c r="BY629" t="s">
        <v>8</v>
      </c>
      <c r="BZ629" s="5">
        <f t="shared" ref="BZ629:CA631" si="956">BZ624</f>
        <v>0.93180266183863136</v>
      </c>
      <c r="CA629" s="6">
        <f t="shared" si="956"/>
        <v>-0.87956522186239505</v>
      </c>
      <c r="CB629" s="7">
        <f>CY628</f>
        <v>0.61296518214535589</v>
      </c>
      <c r="CC629" s="8">
        <f>DU628</f>
        <v>-0.20076120763410574</v>
      </c>
      <c r="CE629" s="9">
        <f>((SUMPRODUCT(CB629:CB631,BZ629:BZ631))*(SUMPRODUCT(CB629:(CB631),CA629:CA631)))-((SUMPRODUCT(CC629:CC631,BZ629:BZ631))*(SUMPRODUCT(CC629:CC631,CA629:CA631)))</f>
        <v>0</v>
      </c>
      <c r="CG629">
        <v>1</v>
      </c>
      <c r="CH629" t="s">
        <v>161</v>
      </c>
      <c r="CI629" s="67"/>
      <c r="CJ629" s="1" t="s">
        <v>8</v>
      </c>
      <c r="CK629" s="5">
        <f t="shared" ref="CK629:CL631" si="957">BZ629</f>
        <v>0.93180266183863136</v>
      </c>
      <c r="CL629" s="6">
        <f t="shared" si="957"/>
        <v>-0.87956522186239505</v>
      </c>
      <c r="CM629" s="7">
        <f>FA628</f>
        <v>0.61637559077162185</v>
      </c>
      <c r="CN629" s="8">
        <f>FW628</f>
        <v>-0.1900329132390699</v>
      </c>
      <c r="CO629" s="10"/>
      <c r="CP629">
        <f t="shared" si="953"/>
        <v>0.3492962422733713</v>
      </c>
      <c r="CQ629">
        <f t="shared" si="953"/>
        <v>-0.34518112468713447</v>
      </c>
      <c r="CR629">
        <f>CJ632</f>
        <v>0</v>
      </c>
      <c r="CS629">
        <f>CM632</f>
        <v>0</v>
      </c>
      <c r="CW629" s="28"/>
      <c r="CY629" s="61">
        <v>-0.25002043121758216</v>
      </c>
      <c r="DA629" s="17">
        <v>0</v>
      </c>
      <c r="DB629">
        <v>0</v>
      </c>
      <c r="DD629" s="73">
        <f>(DB628*DB629)*(1-COS(RADIANS(CW628+45)))+DB630*(SIN(RADIANS(CW628+45)))</f>
        <v>-0.961615515623791</v>
      </c>
      <c r="DE629" s="73">
        <f>(DB629^2)*(1-COS(RADIANS(CW628+45)))+(COS(RADIANS(CW628+45)))</f>
        <v>-0.27440043752077092</v>
      </c>
      <c r="DF629" s="73">
        <f>(DB629*DB630)*(1-COS(RADIANS(CW628+45)))-DB628*(SIN(RADIANS(CW628+45)))</f>
        <v>0</v>
      </c>
      <c r="DG629" s="10"/>
      <c r="DH629">
        <v>-0.961615515623791</v>
      </c>
      <c r="DI629" s="23">
        <f>SIN(RADIANS('[1]Biaxial Input'!$F$21))*(COS(RADIANS(0)))</f>
        <v>6.9756473744125524E-2</v>
      </c>
      <c r="DK629" s="30">
        <f>(DI628*DI629)*(1-COS(RADIANS(CV628)))+DI630*(SIN(RADIANS(CV628)))</f>
        <v>-2.4857178030640859E-2</v>
      </c>
      <c r="DL629" s="30">
        <f>(DI629^2)*(1-COS(RADIANS(CV628)))+(COS(RADIANS(CV628)))</f>
        <v>0.64452579290013434</v>
      </c>
      <c r="DM629" s="30">
        <f>(DI629*DI630)*(1-COS(RADIANS(CV628)))-DI628*(SIN(RADIANS(CV628)))</f>
        <v>0.76417839735679927</v>
      </c>
      <c r="DO629">
        <v>-0.61296518214535589</v>
      </c>
      <c r="DQ629" s="28">
        <f>(DB628*DB629)*(1-COS(RADIANS(CU628)))+DB630*(SIN(RADIANS(CU628)))</f>
        <v>1</v>
      </c>
      <c r="DR629" s="28">
        <f>(DB629^2)*(1-COS(RADIANS(CU628)))+(COS(RADIANS(CU628)))</f>
        <v>6.1257422745431001E-17</v>
      </c>
      <c r="DS629" s="28">
        <f>(DB629*DB630)*(1-COS(RADIANS(CU628)))-DB628*(SIN(RADIANS(CU628)))</f>
        <v>0</v>
      </c>
      <c r="DU629" s="61">
        <v>-0.96676487220374074</v>
      </c>
      <c r="DW629" s="17">
        <v>0</v>
      </c>
      <c r="DX629">
        <v>0</v>
      </c>
      <c r="DZ629" s="73">
        <f>(DB628*DB629)*(1-COS(RADIANS(CW628-45)))+DB630*(SIN(RADIANS(CW628-45)))</f>
        <v>0.27440043752077087</v>
      </c>
      <c r="EA629" s="73">
        <f>(DB629^2)*(1-COS(RADIANS(CW628-45)))+(COS(RADIANS(CW628-45)))</f>
        <v>-0.961615515623791</v>
      </c>
      <c r="EB629" s="73">
        <f>(DB629*DB630)*(1-COS(RADIANS(CW628-45)))-DB628*(SIN(RADIANS(CW628-45)))</f>
        <v>0</v>
      </c>
      <c r="EC629" s="10"/>
      <c r="ED629">
        <v>0.27440043752077087</v>
      </c>
      <c r="EE629" s="1">
        <v>0.20076120763410568</v>
      </c>
      <c r="EG629">
        <f>CY629+DU629</f>
        <v>-1.216785303421323</v>
      </c>
      <c r="EH629">
        <f>EG629/(SQRT(EG628^2+EG629^2+EG630^2))</f>
        <v>-0.86039713929734818</v>
      </c>
      <c r="EJ629">
        <f>Q629+AM629</f>
        <v>-8.6084456503038642E-2</v>
      </c>
      <c r="EK629">
        <f>EJ629/(SQRT(EJ628^2+EJ629^2+EJ630^2))</f>
        <v>-6.4840194150884906E-2</v>
      </c>
      <c r="EM629" s="23">
        <f>CY630*DU628-CY628*DU630</f>
        <v>-5.3436559083262267E-2</v>
      </c>
      <c r="EP629" s="9">
        <f>((SUMPRODUCT(CM629:CM631,BZ629:BZ631))*(SUMPRODUCT(CM629:CM631,CA629:CA631)))-((SUMPRODUCT(CN629:CN631,BZ629:BZ631))*(SUMPRODUCT(CN629:CN631,CA629:CA631)))</f>
        <v>-2.0448011549338674E-2</v>
      </c>
      <c r="EY629" s="28"/>
      <c r="EZ629" s="10"/>
      <c r="FA629" s="61">
        <v>-0.2331099784159186</v>
      </c>
      <c r="FB629" s="13">
        <f>BW630</f>
        <v>0</v>
      </c>
      <c r="FC629" s="17">
        <v>0</v>
      </c>
      <c r="FD629">
        <v>0</v>
      </c>
      <c r="FF629" s="73">
        <f>(FD628*FD629)*(1-COS(RADIANS(EY628+45)))+FD630*(SIN(RADIANS(EY628+45)))</f>
        <v>-0.96625800488525304</v>
      </c>
      <c r="FG629" s="73">
        <f>(FD629^2)*(1-COS(RADIANS(EY628+45)))+(COS(RADIANS(EY628+45)))</f>
        <v>-0.25757614018998398</v>
      </c>
      <c r="FH629" s="73">
        <f>(FD629*FD630)*(1-COS(RADIANS(EY628+45)))-FD628*(SIN(RADIANS(EY628+45)))</f>
        <v>0</v>
      </c>
      <c r="FI629" s="10"/>
      <c r="FJ629">
        <v>-0.96625800488525304</v>
      </c>
      <c r="FK629" s="23">
        <f>SIN(RADIANS(176))*(COS(RADIANS(0)))</f>
        <v>6.9756473744125524E-2</v>
      </c>
      <c r="FM629" s="30">
        <f>(FK628*FK629)*(1-COS(RADIANS(EX628)))+FK630*(SIN(RADIANS(EX628)))</f>
        <v>-2.4857178030640859E-2</v>
      </c>
      <c r="FN629" s="30">
        <f>(FK629^2)*(1-COS(RADIANS(EX628)))+(COS(RADIANS(EX628)))</f>
        <v>0.64452579290013434</v>
      </c>
      <c r="FO629" s="30">
        <f>(FK629*FK630)*(1-COS(RADIANS(EX628)))-FK628*(SIN(RADIANS(EX628)))</f>
        <v>0.76417839735679927</v>
      </c>
      <c r="FQ629">
        <v>-0.61637559077162185</v>
      </c>
      <c r="FS629" s="28">
        <f>(FD628*FD629)*(1-COS(RADIANS(EW628)))+FD630*(SIN(RADIANS(EW628)))</f>
        <v>1</v>
      </c>
      <c r="FT629" s="28">
        <f>(FD629^2)*(1-COS(RADIANS(EW628)))+(COS(RADIANS(EW628)))</f>
        <v>6.1257422745431001E-17</v>
      </c>
      <c r="FU629" s="28">
        <f>(FD629*FD630)*(1-COS(RADIANS(EW628)))-FD628*(SIN(RADIANS(EW628)))</f>
        <v>0</v>
      </c>
      <c r="FW629" s="61">
        <v>-0.97098108741430755</v>
      </c>
      <c r="FX629" s="13">
        <f>BX630</f>
        <v>0</v>
      </c>
      <c r="FY629" s="17">
        <v>0</v>
      </c>
      <c r="FZ629">
        <v>0</v>
      </c>
      <c r="GB629" s="73">
        <f>(FD628*FD629)*(1-COS(RADIANS(EY628-45)))+FD630*(SIN(RADIANS(EY628-45)))</f>
        <v>0.25757614018998348</v>
      </c>
      <c r="GC629" s="73">
        <f>(FD629^2)*(1-COS(RADIANS(EY628-45)))+(COS(RADIANS(EY628-45)))</f>
        <v>-0.96625800488525315</v>
      </c>
      <c r="GD629" s="73">
        <f>(FD629*FD630)*(1-COS(RADIANS(EY628-45)))-FD628*(SIN(RADIANS(EY628-45)))</f>
        <v>0</v>
      </c>
      <c r="GE629" s="10"/>
      <c r="GF629">
        <v>0.25757614018998348</v>
      </c>
      <c r="GG629" s="1">
        <v>0.19003291323906985</v>
      </c>
      <c r="GI629">
        <f>FA629+FW629</f>
        <v>-1.2040910658302262</v>
      </c>
      <c r="GJ629">
        <f>GI629/(SQRT(GI628^2+GI629^2+GI630^2))</f>
        <v>-0.85142095781469029</v>
      </c>
      <c r="GL629">
        <f>CH630+DC629</f>
        <v>-2.0448011549338674E-2</v>
      </c>
      <c r="GM629" t="e">
        <f>GL629/(SQRT(GL628^2+GL629^2+GL630^2))</f>
        <v>#VALUE!</v>
      </c>
      <c r="GO629" s="27">
        <f>FA630*FW628-FA628*FW630</f>
        <v>-5.3436559083262267E-2</v>
      </c>
    </row>
    <row r="630" spans="4:197" x14ac:dyDescent="0.2">
      <c r="D630" t="s">
        <v>10</v>
      </c>
      <c r="E630" s="5">
        <f t="shared" si="952"/>
        <v>-0.12299997783119256</v>
      </c>
      <c r="F630" s="6">
        <f t="shared" si="952"/>
        <v>-0.35080276413820755</v>
      </c>
      <c r="G630" s="7">
        <f t="shared" si="954"/>
        <v>-8.7149238284983346E-2</v>
      </c>
      <c r="H630" s="8">
        <f t="shared" si="955"/>
        <v>1.064781781944699E-3</v>
      </c>
      <c r="J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W630" s="1"/>
      <c r="BY630" t="s">
        <v>9</v>
      </c>
      <c r="BZ630" s="5">
        <f t="shared" si="956"/>
        <v>0.3492962422733713</v>
      </c>
      <c r="CA630" s="6">
        <f t="shared" si="956"/>
        <v>-0.34518112468713447</v>
      </c>
      <c r="CB630" s="7">
        <f>CY629</f>
        <v>-0.25002043121758216</v>
      </c>
      <c r="CC630" s="8">
        <f>DU629</f>
        <v>-0.96676487220374074</v>
      </c>
      <c r="CE630" s="10"/>
      <c r="CH630">
        <f>((SUMPRODUCT(CM629:CM631,CK629:CK631))*(SUMPRODUCT(CM629:CM631,CL629:CL631)))-((SUMPRODUCT(CN629:CN631,CK629:CK631))*(SUMPRODUCT(CN629:CN631,CL629:CL631)))</f>
        <v>-2.0448011549338674E-2</v>
      </c>
      <c r="CI630" s="67"/>
      <c r="CJ630" s="10" t="s">
        <v>9</v>
      </c>
      <c r="CK630" s="5">
        <f t="shared" si="957"/>
        <v>0.3492962422733713</v>
      </c>
      <c r="CL630" s="6">
        <f t="shared" si="957"/>
        <v>-0.34518112468713447</v>
      </c>
      <c r="CM630" s="7">
        <f>FA629</f>
        <v>-0.2331099784159186</v>
      </c>
      <c r="CN630" s="8">
        <f>FW629</f>
        <v>-0.97098108741430755</v>
      </c>
      <c r="CP630">
        <f t="shared" si="953"/>
        <v>-9.8670839279614439E-2</v>
      </c>
      <c r="CQ630">
        <f t="shared" si="953"/>
        <v>-0.32743703463395935</v>
      </c>
      <c r="CR630">
        <f>CK632</f>
        <v>0</v>
      </c>
      <c r="CS630">
        <f>CN632</f>
        <v>0</v>
      </c>
      <c r="CW630" s="28"/>
      <c r="CY630" s="61">
        <v>0.74950881879487252</v>
      </c>
      <c r="DA630" s="17">
        <v>0</v>
      </c>
      <c r="DB630">
        <v>1</v>
      </c>
      <c r="DD630" s="73">
        <f>(DB628*DB630)*(1-COS(RADIANS(CW628+45)))-DB629*(SIN(RADIANS(CW628+45)))</f>
        <v>0</v>
      </c>
      <c r="DE630" s="73">
        <f>(DB629*DB630)*(1-COS(RADIANS(CW628+45)))+DB628*(SIN(RADIANS(CW628+45)))</f>
        <v>0</v>
      </c>
      <c r="DF630" s="73">
        <f>(DB630^2)*(1-COS(RADIANS(CW628+45)))+(COS(RADIANS(CW628+45)))</f>
        <v>1</v>
      </c>
      <c r="DG630" s="10"/>
      <c r="DH630">
        <v>0</v>
      </c>
      <c r="DI630" s="23">
        <f>SIN(RADIANS('[1]Biaxial Input'!$F$21))*SIN(RADIANS(0))</f>
        <v>0</v>
      </c>
      <c r="DK630" s="30">
        <f>(DI628*DI630)*(1-COS(RADIANS(CV628)))-DI629*(SIN(RADIANS(CV628)))</f>
        <v>-5.3436559083262246E-2</v>
      </c>
      <c r="DL630" s="30">
        <f>(DI629*DI630)*(1-COS(RADIANS(CV628)))+DI628*(SIN(RADIANS(CV628)))</f>
        <v>-0.76417839735679927</v>
      </c>
      <c r="DM630" s="30">
        <f>(DI630^2)*(1-COS(RADIANS(CV628)))+(COS(RADIANS(CV628)))</f>
        <v>0.64278760968653936</v>
      </c>
      <c r="DO630">
        <v>0.74950881879487252</v>
      </c>
      <c r="DQ630" s="28">
        <f>(DB628*DB630)*(1-COS(RADIANS(CU628)))-DB629*(SIN(RADIANS(CU628)))</f>
        <v>0</v>
      </c>
      <c r="DR630" s="28">
        <f>(DB629*DB630)*(1-COS(RADIANS(CU628)))+DB628*(SIN(RADIANS(CU628)))</f>
        <v>0</v>
      </c>
      <c r="DS630" s="28">
        <f>(DB630^2)*(1-COS(RADIANS(CU628)))+(COS(RADIANS(CU628)))</f>
        <v>1</v>
      </c>
      <c r="DU630" s="61">
        <v>-0.15830546226261483</v>
      </c>
      <c r="DW630" s="17">
        <v>0</v>
      </c>
      <c r="DX630">
        <v>1</v>
      </c>
      <c r="DZ630" s="73">
        <f>(DB628*DB628)*(1-COS(RADIANS(CW628-45)))-DB628*(SIN(RADIANS(CW628-45)))</f>
        <v>0</v>
      </c>
      <c r="EA630" s="73">
        <f>(DB629*DB630)*(1-COS(RADIANS(CW628-45)))+DB628*(SIN(RADIANS(CW628-45)))</f>
        <v>0</v>
      </c>
      <c r="EB630" s="73">
        <f>(DB630^2)*(1-COS(RADIANS(CW628-45)))+(COS(RADIANS(CW628-45)))</f>
        <v>0.99999999999999989</v>
      </c>
      <c r="EC630" s="10"/>
      <c r="ED630">
        <v>0</v>
      </c>
      <c r="EE630" s="1">
        <v>-0.15830546226261483</v>
      </c>
      <c r="EG630">
        <f>CY630+DU630</f>
        <v>0.59120335653225764</v>
      </c>
      <c r="EH630">
        <f>EG630/(SQRT(EG628^2+EG629^2+EG630^2))</f>
        <v>0.41804390246420753</v>
      </c>
      <c r="EJ630">
        <f>Q630+AM630</f>
        <v>0</v>
      </c>
      <c r="EK630">
        <f>EJ630/(SQRT(EJ628^2+EJ629^2+EJ630^2))</f>
        <v>0</v>
      </c>
      <c r="EM630" s="23">
        <f>CY628*DU629-CY629*DU628</f>
        <v>-0.64278760968653925</v>
      </c>
      <c r="ER630">
        <f t="shared" ref="ER630:ES632" si="958">CK629</f>
        <v>0.93180266183863136</v>
      </c>
      <c r="ES630">
        <f t="shared" si="958"/>
        <v>-0.87956522186239505</v>
      </c>
      <c r="ET630" t="e">
        <f>#REF!</f>
        <v>#REF!</v>
      </c>
      <c r="EU630" t="e">
        <f>#REF!</f>
        <v>#REF!</v>
      </c>
      <c r="EY630" s="28"/>
      <c r="EZ630" s="10"/>
      <c r="FA630" s="61">
        <v>0.75215747624009166</v>
      </c>
      <c r="FB630" s="13">
        <f>BW631</f>
        <v>0</v>
      </c>
      <c r="FC630" s="17">
        <v>0</v>
      </c>
      <c r="FD630">
        <v>1</v>
      </c>
      <c r="FF630" s="73">
        <f>(FD628*FD630)*(1-COS(RADIANS(EY628+45)))-FD629*(SIN(RADIANS(EY628+45)))</f>
        <v>0</v>
      </c>
      <c r="FG630" s="73">
        <f>(FD629*FD630)*(1-COS(RADIANS(EY628+45)))+FD628*(SIN(RADIANS(EY628+45)))</f>
        <v>0</v>
      </c>
      <c r="FH630" s="73">
        <f>(FD630^2)*(1-COS(RADIANS(EY628+45)))+(COS(RADIANS(EY628+45)))</f>
        <v>0.99999999999999989</v>
      </c>
      <c r="FI630" s="10"/>
      <c r="FJ630">
        <v>0</v>
      </c>
      <c r="FK630" s="23">
        <f>SIN(RADIANS(176))*SIN(RADIANS(0))</f>
        <v>0</v>
      </c>
      <c r="FM630" s="30">
        <f>(FK628*FK630)*(1-COS(RADIANS(EX628)))-FK629*(SIN(RADIANS(EX628)))</f>
        <v>-5.3436559083262246E-2</v>
      </c>
      <c r="FN630" s="30">
        <f>(FK629*FK630)*(1-COS(RADIANS(EX628)))+FK628*(SIN(RADIANS(EX628)))</f>
        <v>-0.76417839735679927</v>
      </c>
      <c r="FO630" s="30">
        <f>(FK630^2)*(1-COS(RADIANS(EX628)))+(COS(RADIANS(EX628)))</f>
        <v>0.64278760968653936</v>
      </c>
      <c r="FQ630">
        <v>0.75215747624009166</v>
      </c>
      <c r="FS630" s="28">
        <f>(FD628*FD630)*(1-COS(RADIANS(EW628)))-FD629*(SIN(RADIANS(EW628)))</f>
        <v>0</v>
      </c>
      <c r="FT630" s="28">
        <f>(FD629*FD630)*(1-COS(RADIANS(EW628)))+FD628*(SIN(RADIANS(EW628)))</f>
        <v>0</v>
      </c>
      <c r="FU630" s="28">
        <f>(FD630^2)*(1-COS(RADIANS(EW628)))+(COS(RADIANS(EW628)))</f>
        <v>1</v>
      </c>
      <c r="FW630" s="61">
        <v>-0.14520061904000592</v>
      </c>
      <c r="FX630" s="13">
        <f>BX631</f>
        <v>0</v>
      </c>
      <c r="FY630" s="17">
        <v>0</v>
      </c>
      <c r="FZ630">
        <v>1</v>
      </c>
      <c r="GB630" s="73">
        <f>(FD628*FD628)*(1-COS(RADIANS(EY628-45)))-FD628*(SIN(RADIANS(EY628-45)))</f>
        <v>0</v>
      </c>
      <c r="GC630" s="73">
        <f>(FD629*FD630)*(1-COS(RADIANS(EY628-45)))+FD628*(SIN(RADIANS(EY628-45)))</f>
        <v>0</v>
      </c>
      <c r="GD630" s="73">
        <f>(FD630^2)*(1-COS(RADIANS(EY628-45)))+(COS(RADIANS(EY628-45)))</f>
        <v>1</v>
      </c>
      <c r="GE630" s="10"/>
      <c r="GF630">
        <v>0</v>
      </c>
      <c r="GG630" s="1">
        <v>-0.14520061904000592</v>
      </c>
      <c r="GI630">
        <f>FA630+FW630</f>
        <v>0.60695685720008574</v>
      </c>
      <c r="GJ630">
        <f>GI630/(SQRT(GI628^2+GI629^2+GI630^2))</f>
        <v>0.42918330961385548</v>
      </c>
      <c r="GL630" t="e">
        <f>#REF!+DC630</f>
        <v>#REF!</v>
      </c>
      <c r="GM630" t="e">
        <f>GL630/(SQRT(GL628^2+GL629^2+GL630^2))</f>
        <v>#REF!</v>
      </c>
      <c r="GO630" s="27">
        <f>FA628*FW629-FA629*FW628</f>
        <v>-0.64278760968653925</v>
      </c>
    </row>
    <row r="631" spans="4:197" x14ac:dyDescent="0.2">
      <c r="Q631" s="82" t="s">
        <v>148</v>
      </c>
      <c r="R631" s="13"/>
      <c r="T631" s="10"/>
      <c r="U631" s="10"/>
      <c r="V631" s="10"/>
      <c r="W631" s="10"/>
      <c r="X631" s="10"/>
      <c r="Y631" s="10"/>
      <c r="Z631" s="80"/>
      <c r="AA631" s="23" t="s">
        <v>149</v>
      </c>
      <c r="AE631" s="1"/>
      <c r="AG631" s="80"/>
      <c r="AK631" s="13"/>
      <c r="AL631" s="81"/>
      <c r="AM631" s="82" t="s">
        <v>150</v>
      </c>
      <c r="AO631" s="13"/>
      <c r="AP631" s="13"/>
      <c r="AS631" s="1"/>
      <c r="AW631" s="1"/>
      <c r="BY631" t="s">
        <v>10</v>
      </c>
      <c r="BZ631" s="5">
        <f t="shared" si="956"/>
        <v>-9.8670839279614439E-2</v>
      </c>
      <c r="CA631" s="6">
        <f t="shared" si="956"/>
        <v>-0.32743703463395935</v>
      </c>
      <c r="CB631" s="7">
        <f>CY630</f>
        <v>0.74950881879487252</v>
      </c>
      <c r="CC631" s="8">
        <f>DU630</f>
        <v>-0.15830546226261483</v>
      </c>
      <c r="CE631" s="10"/>
      <c r="CG631" s="10" t="s">
        <v>160</v>
      </c>
      <c r="CH631" s="10">
        <f>-CH628*((EY628-CW628)/(CH630-CE629))</f>
        <v>209.07371265078723</v>
      </c>
      <c r="CI631" s="67"/>
      <c r="CJ631" s="10" t="s">
        <v>10</v>
      </c>
      <c r="CK631" s="5">
        <f t="shared" si="957"/>
        <v>-9.8670839279614439E-2</v>
      </c>
      <c r="CL631" s="6">
        <f t="shared" si="957"/>
        <v>-0.32743703463395935</v>
      </c>
      <c r="CM631" s="7">
        <f>FA630</f>
        <v>0.75215747624009166</v>
      </c>
      <c r="CN631" s="8">
        <f>FW630</f>
        <v>-0.14520061904000592</v>
      </c>
      <c r="CW631" s="28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EE631" s="1"/>
      <c r="EI631" s="64">
        <f>(DEGREES(ACOS((EH628*EK628+EH629*EK629+EH630*EK630)/((SQRT(EH628^2+EH629^2+EH630^2))*(SQRT(EK628^2+EK629^2+EK630^2))))))</f>
        <v>103.59578158011387</v>
      </c>
      <c r="ER631">
        <f t="shared" si="958"/>
        <v>0.3492962422733713</v>
      </c>
      <c r="ES631">
        <f t="shared" si="958"/>
        <v>-0.34518112468713447</v>
      </c>
      <c r="ET631" t="e">
        <f>#REF!</f>
        <v>#REF!</v>
      </c>
      <c r="EU631" t="e">
        <f>#REF!</f>
        <v>#REF!</v>
      </c>
      <c r="EY631" s="28"/>
      <c r="EZ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GG631" s="1"/>
      <c r="GK631" s="64" t="e">
        <f>(DEGREES(ACOS((GJ628*GM628+GJ629*GM629+GJ630*GM630)/((SQRT(GJ628^2+GJ629^2+GJ630^2))*(SQRT(GM628^2+GM629^2+GM630^2))))))</f>
        <v>#VALUE!</v>
      </c>
    </row>
    <row r="632" spans="4:197" x14ac:dyDescent="0.2">
      <c r="E632" s="5" t="s">
        <v>4</v>
      </c>
      <c r="F632" s="6" t="s">
        <v>5</v>
      </c>
      <c r="G632" s="7" t="s">
        <v>6</v>
      </c>
      <c r="H632" s="8" t="s">
        <v>1</v>
      </c>
      <c r="I632">
        <v>13</v>
      </c>
      <c r="J632" s="9" t="s">
        <v>7</v>
      </c>
      <c r="K632">
        <v>13</v>
      </c>
      <c r="L632" s="10"/>
      <c r="M632" s="17">
        <f>A584</f>
        <v>30</v>
      </c>
      <c r="N632" s="17">
        <f>B584</f>
        <v>-10</v>
      </c>
      <c r="O632" s="17">
        <f>C584</f>
        <v>261.8</v>
      </c>
      <c r="Q632" s="61">
        <f t="array" ref="Q632:Q634">MMULT(AI632:AK634,AG632:AG634)</f>
        <v>0.91409387123391983</v>
      </c>
      <c r="R632" s="13"/>
      <c r="S632" s="17">
        <v>1</v>
      </c>
      <c r="T632">
        <v>0</v>
      </c>
      <c r="V632" s="73">
        <f>(T632^2)*(1-COS(RADIANS(O632+45)))+(COS(RADIANS(O632+45)))</f>
        <v>0.59902359851558573</v>
      </c>
      <c r="W632" s="73">
        <f>(T632*T633)*(1-COS(RADIANS(O632+45)))-T634*(SIN(RADIANS(O632+45)))</f>
        <v>0.80073137094873359</v>
      </c>
      <c r="X632" s="73">
        <f>(T632*T634)*(1-COS(RADIANS(O632+45)))+T633*(SIN(RADIANS(O632+45)))</f>
        <v>0</v>
      </c>
      <c r="Y632" s="10"/>
      <c r="Z632">
        <f t="array" ref="Z632:Z634">MMULT(V632:X634,S632:S634)</f>
        <v>0.59902359851558573</v>
      </c>
      <c r="AA632" s="23">
        <f>COS(RADIANS('[1]Biaxial Input'!$F$21))</f>
        <v>-0.9975640502598242</v>
      </c>
      <c r="AC632" s="30">
        <f>(AA632^2)*(1-COS(RADIANS(N632)))+(COS(RADIANS(N632)))</f>
        <v>0.99992607504832687</v>
      </c>
      <c r="AD632" s="30">
        <f>(AA632*AA633)*(1-COS(RADIANS(N632)))-AA634*(SIN(RADIANS(N632)))</f>
        <v>-1.0571760619211149E-3</v>
      </c>
      <c r="AE632" s="30">
        <f>(AA632*AA634)*(1-COS(RADIANS(N632)))+AA633*(SIN(RADIANS(N632)))</f>
        <v>-1.2113084546138469E-2</v>
      </c>
      <c r="AG632">
        <f t="array" ref="AG632:AG634">MMULT(AC632:AE634,Z632:Z634)</f>
        <v>0.59982582976241072</v>
      </c>
      <c r="AI632" s="28">
        <f>(T632^2)*(1-COS(RADIANS(M632)))+(COS(RADIANS(M632)))</f>
        <v>0.86602540378443871</v>
      </c>
      <c r="AJ632" s="28">
        <f>(T632*T633)*(1-COS(RADIANS(M632)))-T634*(SIN(RADIANS(M632)))</f>
        <v>-0.49999999999999994</v>
      </c>
      <c r="AK632" s="28">
        <f>(T632*T634)*(1-COS(RADIANS(M632)))+T633*(SIN(RADIANS(M632)))</f>
        <v>0</v>
      </c>
      <c r="AM632" s="61">
        <f t="array" ref="AM632:AM634">MMULT(AI632:AK634,AW632:AW634)</f>
        <v>-0.39829358805290327</v>
      </c>
      <c r="AN632" s="13"/>
      <c r="AO632" s="17">
        <v>1</v>
      </c>
      <c r="AP632">
        <v>0</v>
      </c>
      <c r="AR632" s="73">
        <f>(T632^2)*(1-COS(RADIANS(O632-45)))+(COS(RADIANS(O632-45)))</f>
        <v>-0.80073137094873326</v>
      </c>
      <c r="AS632" s="73">
        <f>(T632*T633)*(1-COS(RADIANS(O632-45)))-T634*(SIN(RADIANS(O632-45)))</f>
        <v>0.59902359851558606</v>
      </c>
      <c r="AT632" s="73">
        <f>(T632*T634)*(1-COS(RADIANS(O632-45)))+T633*(SIN(RADIANS(O632-45)))</f>
        <v>0</v>
      </c>
      <c r="AU632" s="10"/>
      <c r="AV632">
        <f t="array" ref="AV632:AV634">MMULT(AR632:AT634,S632:S634)</f>
        <v>-0.80073137094873326</v>
      </c>
      <c r="AW632" s="1">
        <f t="array" ref="AW632:AW634">MMULT(AC632:AE634,AV632:AV634)</f>
        <v>-0.80003890351195617</v>
      </c>
      <c r="CS632" s="15"/>
      <c r="CW632" s="28"/>
      <c r="CY632" s="82" t="s">
        <v>148</v>
      </c>
      <c r="CZ632" s="13"/>
      <c r="DB632" s="10"/>
      <c r="DC632" s="10"/>
      <c r="DD632" s="10"/>
      <c r="DE632" s="10"/>
      <c r="DF632" s="10"/>
      <c r="DG632" s="10"/>
      <c r="DH632" s="80"/>
      <c r="DI632" s="23" t="s">
        <v>149</v>
      </c>
      <c r="DM632" s="1"/>
      <c r="DO632" s="80"/>
      <c r="DS632" s="13"/>
      <c r="DT632" s="81"/>
      <c r="DU632" s="82" t="s">
        <v>150</v>
      </c>
      <c r="DW632" s="13"/>
      <c r="DX632" s="13"/>
      <c r="EA632" s="1"/>
      <c r="EE632" s="1"/>
      <c r="EI632" s="13"/>
      <c r="ER632">
        <f t="shared" si="958"/>
        <v>-9.8670839279614439E-2</v>
      </c>
      <c r="ES632">
        <f t="shared" si="958"/>
        <v>-0.32743703463395935</v>
      </c>
      <c r="ET632" t="e">
        <f>#REF!</f>
        <v>#REF!</v>
      </c>
      <c r="EU632" t="e">
        <f>#REF!</f>
        <v>#REF!</v>
      </c>
      <c r="EY632" s="28"/>
      <c r="EZ632" s="10"/>
      <c r="FA632" s="82" t="s">
        <v>148</v>
      </c>
      <c r="FB632" s="13"/>
      <c r="FD632" s="10"/>
      <c r="FE632" s="10"/>
      <c r="FF632" s="10"/>
      <c r="FG632" s="10"/>
      <c r="FH632" s="10"/>
      <c r="FI632" s="10"/>
      <c r="FJ632" s="80"/>
      <c r="FK632" s="23" t="s">
        <v>149</v>
      </c>
      <c r="FO632" s="1"/>
      <c r="FQ632" s="80"/>
      <c r="FU632" s="13"/>
      <c r="FV632" s="81"/>
      <c r="FW632" s="82" t="s">
        <v>150</v>
      </c>
      <c r="FY632" s="13"/>
      <c r="FZ632" s="13"/>
      <c r="GC632" s="1"/>
      <c r="GG632" s="1"/>
      <c r="GK632" s="13"/>
    </row>
    <row r="633" spans="4:197" x14ac:dyDescent="0.2">
      <c r="D633" t="s">
        <v>8</v>
      </c>
      <c r="E633" s="5">
        <f t="shared" ref="E633:F635" si="959">E628</f>
        <v>0.92386056067667077</v>
      </c>
      <c r="F633" s="6">
        <f t="shared" si="959"/>
        <v>-0.87713500826521962</v>
      </c>
      <c r="G633" s="7">
        <f>Q632</f>
        <v>0.91409387123391983</v>
      </c>
      <c r="H633" s="8">
        <f>AM632</f>
        <v>-0.39829358805290327</v>
      </c>
      <c r="J633" s="9">
        <f>((SUMPRODUCT(G633:G635,E633:E635))*(SUMPRODUCT(G633:G635,F633:F635)))-((SUMPRODUCT(H633:H635,E633:E635))*(SUMPRODUCT(H633:H635,F633:F635)))</f>
        <v>1.5785832107771791E-2</v>
      </c>
      <c r="Q633" s="61">
        <v>-0.38360536833965087</v>
      </c>
      <c r="S633" s="17">
        <v>0</v>
      </c>
      <c r="T633">
        <v>0</v>
      </c>
      <c r="V633" s="73">
        <f>(T632*T633)*(1-COS(RADIANS(O632+45)))+T634*(SIN(RADIANS(O632+45)))</f>
        <v>-0.80073137094873359</v>
      </c>
      <c r="W633" s="73">
        <f>(T633^2)*(1-COS(RADIANS(O632+45)))+(COS(RADIANS(O632+45)))</f>
        <v>0.59902359851558573</v>
      </c>
      <c r="X633" s="73">
        <f>(T633*T634)*(1-COS(RADIANS(O632+45)))-T632*(SIN(RADIANS(O632+45)))</f>
        <v>0</v>
      </c>
      <c r="Y633" s="10"/>
      <c r="Z633">
        <v>-0.80073137094873359</v>
      </c>
      <c r="AA633" s="23">
        <f>SIN(RADIANS('[1]Biaxial Input'!$F$21))*(COS(RADIANS(0)))</f>
        <v>6.9756473744125524E-2</v>
      </c>
      <c r="AC633" s="30">
        <f>(AA632*AA633)*(1-COS(RADIANS(N632)))+AA634*(SIN(RADIANS(N632)))</f>
        <v>-1.0571760619211149E-3</v>
      </c>
      <c r="AD633" s="30">
        <f>(AA633^2)*(1-COS(RADIANS(N632)))+(COS(RADIANS(N632)))</f>
        <v>0.98488167796388115</v>
      </c>
      <c r="AE633" s="30">
        <f>(AA633*AA634)*(1-COS(RADIANS(N632)))-AA632*(SIN(RADIANS(N632)))</f>
        <v>-0.17322517943366056</v>
      </c>
      <c r="AG633">
        <v>-0.78925892962718425</v>
      </c>
      <c r="AI633" s="28">
        <f>(T632*T633)*(1-COS(RADIANS(M632)))+T634*(SIN(RADIANS(M632)))</f>
        <v>0.49999999999999994</v>
      </c>
      <c r="AJ633" s="28">
        <f>(T633^2)*(1-COS(RADIANS(M632)))+(COS(RADIANS(M632)))</f>
        <v>0.86602540378443871</v>
      </c>
      <c r="AK633" s="28">
        <f>(T633*T634)*(1-COS(RADIANS(M632)))-T632*(SIN(RADIANS(M632)))</f>
        <v>0</v>
      </c>
      <c r="AM633" s="61">
        <v>-0.91021307618737568</v>
      </c>
      <c r="AO633" s="17">
        <v>0</v>
      </c>
      <c r="AP633">
        <v>0</v>
      </c>
      <c r="AR633" s="73">
        <f>(T632*T633)*(1-COS(RADIANS(O632-45)))+T634*(SIN(RADIANS(O632-45)))</f>
        <v>-0.59902359851558606</v>
      </c>
      <c r="AS633" s="73">
        <f>(T633^2)*(1-COS(RADIANS(O632-45)))+(COS(RADIANS(O632-45)))</f>
        <v>-0.80073137094873326</v>
      </c>
      <c r="AT633" s="73">
        <f>(T633*T634)*(1-COS(RADIANS(O632-45)))-T632*(SIN(RADIANS(O632-45)))</f>
        <v>0</v>
      </c>
      <c r="AU633" s="10"/>
      <c r="AV633">
        <v>-0.59902359851558606</v>
      </c>
      <c r="AW633" s="1">
        <v>-0.58912085280859638</v>
      </c>
      <c r="BZ633" s="5" t="s">
        <v>4</v>
      </c>
      <c r="CA633" s="6" t="s">
        <v>5</v>
      </c>
      <c r="CB633" s="7" t="s">
        <v>6</v>
      </c>
      <c r="CC633" s="8" t="s">
        <v>1</v>
      </c>
      <c r="CD633">
        <v>12</v>
      </c>
      <c r="CE633" s="9" t="s">
        <v>7</v>
      </c>
      <c r="CG633" s="90" t="s">
        <v>157</v>
      </c>
      <c r="CH633" s="61">
        <f>CE634-((CH635-CE634)/(EY633-CW633))*CW633</f>
        <v>7.1346825574597235</v>
      </c>
      <c r="CI633" s="10"/>
      <c r="CK633" s="5" t="s">
        <v>4</v>
      </c>
      <c r="CL633" s="6" t="s">
        <v>5</v>
      </c>
      <c r="CM633" s="7" t="s">
        <v>6</v>
      </c>
      <c r="CN633" s="8" t="s">
        <v>1</v>
      </c>
      <c r="CO633" s="10"/>
      <c r="CP633">
        <f t="shared" ref="CP633:CQ635" si="960">BZ634</f>
        <v>0.93180266183863136</v>
      </c>
      <c r="CQ633">
        <f t="shared" si="960"/>
        <v>-0.87956522186239505</v>
      </c>
      <c r="CR633">
        <f>CI637</f>
        <v>0</v>
      </c>
      <c r="CS633">
        <f>CL637</f>
        <v>0</v>
      </c>
      <c r="CU633" s="17">
        <f>CU537</f>
        <v>70</v>
      </c>
      <c r="CV633" s="17">
        <f>CV537</f>
        <v>-5</v>
      </c>
      <c r="CW633" s="31">
        <f>CH540</f>
        <v>221.55607767973757</v>
      </c>
      <c r="CY633" s="61">
        <f t="array" ref="CY633:CY635">MMULT(DQ633:DS635,DO633:DO635)</f>
        <v>0.91397375425543204</v>
      </c>
      <c r="CZ633" s="13"/>
      <c r="DA633" s="17">
        <v>1</v>
      </c>
      <c r="DB633">
        <v>0</v>
      </c>
      <c r="DD633" s="73">
        <f>(DB633^2)*(1-COS(RADIANS(CW633+45)))+(COS(RADIANS(CW633+45)))</f>
        <v>-6.0071595850015709E-2</v>
      </c>
      <c r="DE633" s="73">
        <f>(DB633*DB634)*(1-COS(RADIANS(CW633+45)))-DB635*(SIN(RADIANS(CW633+45)))</f>
        <v>0.99819407099623292</v>
      </c>
      <c r="DF633" s="73">
        <f>(DB633*DB635)*(1-COS(RADIANS(CW633+45)))+DB634*(SIN(RADIANS(CW633+45)))</f>
        <v>0</v>
      </c>
      <c r="DG633" s="10"/>
      <c r="DH633">
        <f t="array" ref="DH633:DH635">MMULT(DD633:DF635,DA633:DA635)</f>
        <v>-6.0071595850015709E-2</v>
      </c>
      <c r="DI633" s="23">
        <f>COS(RADIANS('[1]Biaxial Input'!$F$21))</f>
        <v>-0.9975640502598242</v>
      </c>
      <c r="DK633" s="30">
        <f>(DI633^2)*(1-COS(RADIANS(CV633)))+(COS(RADIANS(CV633)))</f>
        <v>0.99998148353170568</v>
      </c>
      <c r="DL633" s="30">
        <f>(DI633*DI634)*(1-COS(RADIANS(CV633)))-DI635*(SIN(RADIANS(CV633)))</f>
        <v>-2.6479783333051429E-4</v>
      </c>
      <c r="DM633" s="30">
        <f>(DI633*DI635)*(1-COS(RADIANS(CV633)))+DI634*(SIN(RADIANS(CV633)))</f>
        <v>-6.0796772806267756E-3</v>
      </c>
      <c r="DO633">
        <f t="array" ref="DO633:DO635">MMULT(DK633:DM635,DH633:DH635)</f>
        <v>-5.9806163908972594E-2</v>
      </c>
      <c r="DQ633" s="28">
        <f>(DB633^2)*(1-COS(RADIANS(CU633)))+(COS(RADIANS(CU633)))</f>
        <v>0.34202014332566882</v>
      </c>
      <c r="DR633" s="28">
        <f>(DB633*DB634)*(1-COS(RADIANS(CU633)))-DB635*(SIN(RADIANS(CU633)))</f>
        <v>-0.93969262078590832</v>
      </c>
      <c r="DS633" s="28">
        <f>(DB633*DB635)*(1-COS(RADIANS(CU633)))+DB634*(SIN(RADIANS(CU633)))</f>
        <v>0</v>
      </c>
      <c r="DU633" s="61">
        <f t="array" ref="DU633:DU635">MMULT(DQ633:DS635,EE633:EE635)</f>
        <v>-0.39788505303109739</v>
      </c>
      <c r="DV633" s="13"/>
      <c r="DW633" s="17">
        <v>1</v>
      </c>
      <c r="DX633">
        <v>0</v>
      </c>
      <c r="DZ633" s="73">
        <f>(DB633^2)*(1-COS(RADIANS(CW633-45)))+(COS(RADIANS(CW633-45)))</f>
        <v>-0.99819407099623292</v>
      </c>
      <c r="EA633" s="73">
        <f>(DB633*DB634)*(1-COS(RADIANS(CW633-45)))-DB635*(SIN(RADIANS(CW633-45)))</f>
        <v>-6.0071595850015203E-2</v>
      </c>
      <c r="EB633" s="73">
        <f>(DB633*DB635)*(1-COS(RADIANS(CW633-45)))+DB634*(SIN(RADIANS(CW633-45)))</f>
        <v>0</v>
      </c>
      <c r="EC633" s="10"/>
      <c r="ED633">
        <f t="array" ref="ED633:ED635">MMULT(DZ633:EB635,DA633:DA635)</f>
        <v>-0.99819407099623292</v>
      </c>
      <c r="EE633" s="1">
        <f t="array" ref="EE633:EE635">MMULT(DK633:DM635,ED633:ED635)</f>
        <v>-0.9981914947957915</v>
      </c>
      <c r="EG633">
        <f>CY633+DU633</f>
        <v>0.5160887012243347</v>
      </c>
      <c r="EH633">
        <f>EG633/(SQRT(EG633^2+EG634^2+EG635^2))</f>
        <v>0.36492982032948507</v>
      </c>
      <c r="EJ633">
        <f>Q633+AM633</f>
        <v>-1.2938184445270267</v>
      </c>
      <c r="EK633">
        <f>EJ633/(SQRT(EJ633^2+EJ634^2+EJ635^2))</f>
        <v>-0.98255087009965991</v>
      </c>
      <c r="EM633" s="23">
        <f>CY634*DU635-CY635*DU634</f>
        <v>-7.9620732894590179E-2</v>
      </c>
      <c r="EO633" s="15">
        <v>12</v>
      </c>
      <c r="EP633" s="9" t="s">
        <v>7</v>
      </c>
      <c r="EW633" s="17">
        <f>CU633</f>
        <v>70</v>
      </c>
      <c r="EX633" s="17">
        <f>CV633</f>
        <v>-5</v>
      </c>
      <c r="EY633" s="31">
        <f>1+CW633</f>
        <v>222.55607767973757</v>
      </c>
      <c r="EZ633" s="10"/>
      <c r="FA633" s="61">
        <f t="array" ref="FA633:FA635">MMULT(FS633:FU635,FQ633:FQ635)</f>
        <v>0.92077860328654615</v>
      </c>
      <c r="FB633" s="13">
        <f>BW634</f>
        <v>0</v>
      </c>
      <c r="FC633" s="17">
        <v>1</v>
      </c>
      <c r="FD633">
        <v>0</v>
      </c>
      <c r="FF633" s="73">
        <f>(FD633^2)*(1-COS(RADIANS(EY633+45)))+(COS(RADIANS(EY633+45)))</f>
        <v>-4.2641558024691752E-2</v>
      </c>
      <c r="FG633" s="73">
        <f>(FD633*FD634)*(1-COS(RADIANS(EY633+45)))-FD635*(SIN(RADIANS(EY633+45)))</f>
        <v>0.99909043511046924</v>
      </c>
      <c r="FH633" s="73">
        <f>(FD633*FD635)*(1-COS(RADIANS(EY633+45)))+FD634*(SIN(RADIANS(EY633+45)))</f>
        <v>0</v>
      </c>
      <c r="FI633" s="10"/>
      <c r="FJ633">
        <f t="array" ref="FJ633:FJ635">MMULT(FF633:FH635,FC633:FC635)</f>
        <v>-4.2641558024691752E-2</v>
      </c>
      <c r="FK633" s="23">
        <f>COS(RADIANS(176))</f>
        <v>-0.9975640502598242</v>
      </c>
      <c r="FM633" s="30">
        <f>(FK633^2)*(1-COS(RADIANS(EX633)))+(COS(RADIANS(EX633)))</f>
        <v>0.99998148353170568</v>
      </c>
      <c r="FN633" s="30">
        <f>(FK633*FK634)*(1-COS(RADIANS(EX633)))-FK635*(SIN(RADIANS(EX633)))</f>
        <v>-2.6479783333051429E-4</v>
      </c>
      <c r="FO633" s="30">
        <f>(FK633*FK635)*(1-COS(RADIANS(EX633)))+FK634*(SIN(RADIANS(EX633)))</f>
        <v>-6.0796772806267756E-3</v>
      </c>
      <c r="FQ633">
        <f t="array" ref="FQ633:FQ635">MMULT(FM633:FO635,FJ633:FJ635)</f>
        <v>-4.2376211471116074E-2</v>
      </c>
      <c r="FS633" s="28">
        <f>(FD633^2)*(1-COS(RADIANS(EW633)))+(COS(RADIANS(EW633)))</f>
        <v>0.34202014332566882</v>
      </c>
      <c r="FT633" s="28">
        <f>(FD633*FD634)*(1-COS(RADIANS(EW633)))-FD635*(SIN(RADIANS(EW633)))</f>
        <v>-0.93969262078590832</v>
      </c>
      <c r="FU633" s="28">
        <f>(FD633*FD635)*(1-COS(RADIANS(EW633)))+FD634*(SIN(RADIANS(EW633)))</f>
        <v>0</v>
      </c>
      <c r="FW633" s="61">
        <f t="array" ref="FW633:FW635">MMULT(FS633:FU635,GG633:GG635)</f>
        <v>-0.38187341177804573</v>
      </c>
      <c r="FX633" s="13">
        <f>BX634</f>
        <v>0</v>
      </c>
      <c r="FY633" s="17">
        <v>1</v>
      </c>
      <c r="FZ633">
        <v>0</v>
      </c>
      <c r="GB633" s="73">
        <f>(FD633^2)*(1-COS(RADIANS(EY633-45)))+(COS(RADIANS(EY633-45)))</f>
        <v>-0.99909043511046935</v>
      </c>
      <c r="GC633" s="73">
        <f>(FD633*FD634)*(1-COS(RADIANS(EY633-45)))-FD635*(SIN(RADIANS(EY633-45)))</f>
        <v>-4.2641558024691245E-2</v>
      </c>
      <c r="GD633" s="73">
        <f>(FD633*FD635)*(1-COS(RADIANS(EY633-45)))+FD634*(SIN(RADIANS(EY633-45)))</f>
        <v>0</v>
      </c>
      <c r="GE633" s="10"/>
      <c r="GF633">
        <f t="array" ref="GF633:GF635">MMULT(GB633:GD635,FC633:FC635)</f>
        <v>-0.99909043511046935</v>
      </c>
      <c r="GG633" s="1">
        <f t="array" ref="GG633:GG635">MMULT(FM633:FO635,GF633:GF635)</f>
        <v>-0.99908322687627926</v>
      </c>
      <c r="GI633">
        <f>FA633+FW633</f>
        <v>0.53890519150850036</v>
      </c>
      <c r="GJ633">
        <f>GI633/(SQRT(GI633^2+GI634^2+GI635^2))</f>
        <v>0.3810635153322956</v>
      </c>
      <c r="GL633" t="e">
        <f>CH634+DC633</f>
        <v>#VALUE!</v>
      </c>
      <c r="GM633" t="e">
        <f>GL633/(SQRT(GL633^2+GL634^2+GL635^2))</f>
        <v>#VALUE!</v>
      </c>
      <c r="GO633" s="27">
        <f>FA634*FW635-FA635*FW634</f>
        <v>-7.9620732894590152E-2</v>
      </c>
    </row>
    <row r="634" spans="4:197" x14ac:dyDescent="0.2">
      <c r="D634" t="s">
        <v>9</v>
      </c>
      <c r="E634" s="5">
        <f t="shared" si="959"/>
        <v>0.36242608885083544</v>
      </c>
      <c r="F634" s="6">
        <f t="shared" si="959"/>
        <v>-0.32798109388891022</v>
      </c>
      <c r="G634" s="7">
        <f t="shared" ref="G634:G635" si="961">Q633</f>
        <v>-0.38360536833965087</v>
      </c>
      <c r="H634" s="8">
        <f t="shared" ref="H634:H635" si="962">AM633</f>
        <v>-0.91021307618737568</v>
      </c>
      <c r="J634" s="10"/>
      <c r="Q634" s="61">
        <v>-0.13145081191680399</v>
      </c>
      <c r="S634" s="17">
        <v>0</v>
      </c>
      <c r="T634">
        <v>1</v>
      </c>
      <c r="V634" s="73">
        <f>(T632*T634)*(1-COS(RADIANS(O632+45)))-T633*(SIN(RADIANS(O632+45)))</f>
        <v>0</v>
      </c>
      <c r="W634" s="73">
        <f>(T633*T634)*(1-COS(RADIANS(O632+45)))+T632*(SIN(RADIANS(O632+45)))</f>
        <v>0</v>
      </c>
      <c r="X634" s="73">
        <f>(T634^2)*(1-COS(RADIANS(O632+45)))+(COS(RADIANS(O632+45)))</f>
        <v>1</v>
      </c>
      <c r="Y634" s="10"/>
      <c r="Z634">
        <v>0</v>
      </c>
      <c r="AA634" s="23">
        <f>SIN(RADIANS('[1]Biaxial Input'!$F$21))*SIN(RADIANS(0))</f>
        <v>0</v>
      </c>
      <c r="AC634" s="30">
        <f>(AA632*AA634)*(1-COS(RADIANS(N632)))-AA633*(SIN(RADIANS(N632)))</f>
        <v>1.2113084546138469E-2</v>
      </c>
      <c r="AD634" s="30">
        <f>(AA633*AA634)*(1-COS(RADIANS(N632)))+AA632*(SIN(RADIANS(N632)))</f>
        <v>0.17322517943366056</v>
      </c>
      <c r="AE634" s="30">
        <f>(AA634^2)*(1-COS(RADIANS(N632)))+(COS(RADIANS(N632)))</f>
        <v>0.98480775301220802</v>
      </c>
      <c r="AG634">
        <v>-0.13145081191680399</v>
      </c>
      <c r="AI634" s="28">
        <f>(T632*T634)*(1-COS(RADIANS(M632)))-T633*(SIN(RADIANS(M632)))</f>
        <v>0</v>
      </c>
      <c r="AJ634" s="28">
        <f>(T633*T634)*(1-COS(RADIANS(M632)))+T632*(SIN(RADIANS(M632)))</f>
        <v>0</v>
      </c>
      <c r="AK634" s="28">
        <f>(T634^2)*(1-COS(RADIANS(M632)))+(COS(RADIANS(M632)))</f>
        <v>1</v>
      </c>
      <c r="AM634" s="61">
        <v>-0.1134652971329068</v>
      </c>
      <c r="AO634" s="17">
        <v>0</v>
      </c>
      <c r="AP634">
        <v>1</v>
      </c>
      <c r="AR634" s="73">
        <f>(T632*T632)*(1-COS(RADIANS(O632-45)))-T632*(SIN(RADIANS(O632-45)))</f>
        <v>0</v>
      </c>
      <c r="AS634" s="73">
        <f>(T633*T634)*(1-COS(RADIANS(O632-45)))+T632*(SIN(RADIANS(O632-45)))</f>
        <v>0</v>
      </c>
      <c r="AT634" s="73">
        <f>(T634^2)*(1-COS(RADIANS(O632-45)))+(COS(RADIANS(O632-45)))</f>
        <v>1</v>
      </c>
      <c r="AU634" s="10"/>
      <c r="AV634">
        <v>0</v>
      </c>
      <c r="AW634" s="1">
        <v>-0.1134652971329068</v>
      </c>
      <c r="BY634" t="s">
        <v>8</v>
      </c>
      <c r="BZ634" s="5">
        <f t="shared" ref="BZ634:CA636" si="963">BZ629</f>
        <v>0.93180266183863136</v>
      </c>
      <c r="CA634" s="6">
        <f t="shared" si="963"/>
        <v>-0.87956522186239505</v>
      </c>
      <c r="CB634" s="7">
        <f>CY633</f>
        <v>0.91397375425543204</v>
      </c>
      <c r="CC634" s="8">
        <f>DU633</f>
        <v>-0.39788505303109739</v>
      </c>
      <c r="CE634" s="9">
        <f>((SUMPRODUCT(CB634:CB636,BZ634:BZ636))*(SUMPRODUCT(CB634:(CB636),CA634:CA636)))-((SUMPRODUCT(CC634:CC636,BZ634:BZ636))*(SUMPRODUCT(CC634:CC636,CA634:CA636)))</f>
        <v>0</v>
      </c>
      <c r="CG634">
        <v>1</v>
      </c>
      <c r="CH634" t="s">
        <v>161</v>
      </c>
      <c r="CI634" s="67"/>
      <c r="CJ634" s="1" t="s">
        <v>8</v>
      </c>
      <c r="CK634" s="5">
        <f t="shared" ref="CK634:CL636" si="964">BZ634</f>
        <v>0.93180266183863136</v>
      </c>
      <c r="CL634" s="6">
        <f t="shared" si="964"/>
        <v>-0.87956522186239505</v>
      </c>
      <c r="CM634" s="7">
        <f>FA633</f>
        <v>0.92077860328654615</v>
      </c>
      <c r="CN634" s="8">
        <f>FW633</f>
        <v>-0.38187341177804573</v>
      </c>
      <c r="CO634" s="10"/>
      <c r="CP634">
        <f t="shared" si="960"/>
        <v>0.3492962422733713</v>
      </c>
      <c r="CQ634">
        <f t="shared" si="960"/>
        <v>-0.34518112468713447</v>
      </c>
      <c r="CR634">
        <f>CJ637</f>
        <v>0</v>
      </c>
      <c r="CS634">
        <f>CM637</f>
        <v>0</v>
      </c>
      <c r="CW634" s="28"/>
      <c r="CY634" s="61">
        <v>-0.39630363173848993</v>
      </c>
      <c r="DA634" s="17">
        <v>0</v>
      </c>
      <c r="DB634">
        <v>0</v>
      </c>
      <c r="DD634" s="73">
        <f>(DB633*DB634)*(1-COS(RADIANS(CW633+45)))+DB635*(SIN(RADIANS(CW633+45)))</f>
        <v>-0.99819407099623292</v>
      </c>
      <c r="DE634" s="73">
        <f>(DB634^2)*(1-COS(RADIANS(CW633+45)))+(COS(RADIANS(CW633+45)))</f>
        <v>-6.0071595850015709E-2</v>
      </c>
      <c r="DF634" s="73">
        <f>(DB634*DB635)*(1-COS(RADIANS(CW633+45)))-DB633*(SIN(RADIANS(CW633+45)))</f>
        <v>0</v>
      </c>
      <c r="DG634" s="10"/>
      <c r="DH634">
        <v>-0.99819407099623292</v>
      </c>
      <c r="DI634" s="23">
        <f>SIN(RADIANS('[1]Biaxial Input'!$F$21))*(COS(RADIANS(0)))</f>
        <v>6.9756473744125524E-2</v>
      </c>
      <c r="DK634" s="30">
        <f>(DI633*DI634)*(1-COS(RADIANS(CV633)))+DI635*(SIN(RADIANS(CV633)))</f>
        <v>-2.6479783333051429E-4</v>
      </c>
      <c r="DL634" s="30">
        <f>(DI634^2)*(1-COS(RADIANS(CV633)))+(COS(RADIANS(CV633)))</f>
        <v>0.99621321456003986</v>
      </c>
      <c r="DM634" s="30">
        <f>(DI634*DI635)*(1-COS(RADIANS(CV633)))-DI633*(SIN(RADIANS(CV633)))</f>
        <v>-8.694343573875718E-2</v>
      </c>
      <c r="DO634">
        <v>-0.99439821739350409</v>
      </c>
      <c r="DQ634" s="28">
        <f>(DB633*DB634)*(1-COS(RADIANS(CU633)))+DB635*(SIN(RADIANS(CU633)))</f>
        <v>0.93969262078590832</v>
      </c>
      <c r="DR634" s="28">
        <f>(DB634^2)*(1-COS(RADIANS(CU633)))+(COS(RADIANS(CU633)))</f>
        <v>0.34202014332566882</v>
      </c>
      <c r="DS634" s="28">
        <f>(DB634*DB635)*(1-COS(RADIANS(CU633)))-DB633*(SIN(RADIANS(CU633)))</f>
        <v>0</v>
      </c>
      <c r="DU634" s="61">
        <v>-0.91743488547343754</v>
      </c>
      <c r="DW634" s="17">
        <v>0</v>
      </c>
      <c r="DX634">
        <v>0</v>
      </c>
      <c r="DZ634" s="73">
        <f>(DB633*DB634)*(1-COS(RADIANS(CW633-45)))+DB635*(SIN(RADIANS(CW633-45)))</f>
        <v>6.0071595850015203E-2</v>
      </c>
      <c r="EA634" s="73">
        <f>(DB634^2)*(1-COS(RADIANS(CW633-45)))+(COS(RADIANS(CW633-45)))</f>
        <v>-0.99819407099623292</v>
      </c>
      <c r="EB634" s="73">
        <f>(DB634*DB635)*(1-COS(RADIANS(CW633-45)))-DB633*(SIN(RADIANS(CW633-45)))</f>
        <v>0</v>
      </c>
      <c r="EC634" s="10"/>
      <c r="ED634">
        <v>6.0071595850015203E-2</v>
      </c>
      <c r="EE634" s="1">
        <v>6.0108437232738364E-2</v>
      </c>
      <c r="EG634">
        <f>CY634+DU634</f>
        <v>-1.3137385172119274</v>
      </c>
      <c r="EH634">
        <f>EG634/(SQRT(EG633^2+EG634^2+EG635^2))</f>
        <v>-0.92895341422651356</v>
      </c>
      <c r="EJ634">
        <f>Q634+AM634</f>
        <v>-0.24491610904971078</v>
      </c>
      <c r="EK634">
        <f>EJ634/(SQRT(EJ633^2+EJ634^2+EJ635^2))</f>
        <v>-0.18599405277159017</v>
      </c>
      <c r="EM634" s="23">
        <f>CY635*DU633-CY633*DU635</f>
        <v>3.5449434229960525E-2</v>
      </c>
      <c r="EP634" s="9">
        <f>((SUMPRODUCT(CM634:CM636,BZ634:BZ636))*(SUMPRODUCT(CM634:CM636,CA634:CA636)))-((SUMPRODUCT(CN634:CN636,BZ634:BZ636))*(SUMPRODUCT(CN634:CN636,CA634:CA636)))</f>
        <v>-3.2202603657630224E-2</v>
      </c>
      <c r="EY634" s="28"/>
      <c r="EZ634" s="10"/>
      <c r="FA634" s="61">
        <v>-0.38023182627481145</v>
      </c>
      <c r="FB634" s="13">
        <f>BW635</f>
        <v>0</v>
      </c>
      <c r="FC634" s="17">
        <v>0</v>
      </c>
      <c r="FD634">
        <v>0</v>
      </c>
      <c r="FF634" s="73">
        <f>(FD633*FD634)*(1-COS(RADIANS(EY633+45)))+FD635*(SIN(RADIANS(EY633+45)))</f>
        <v>-0.99909043511046924</v>
      </c>
      <c r="FG634" s="73">
        <f>(FD634^2)*(1-COS(RADIANS(EY633+45)))+(COS(RADIANS(EY633+45)))</f>
        <v>-4.2641558024691752E-2</v>
      </c>
      <c r="FH634" s="73">
        <f>(FD634*FD635)*(1-COS(RADIANS(EY633+45)))-FD633*(SIN(RADIANS(EY633+45)))</f>
        <v>0</v>
      </c>
      <c r="FI634" s="10"/>
      <c r="FJ634">
        <v>-0.99909043511046924</v>
      </c>
      <c r="FK634" s="23">
        <f>SIN(RADIANS(176))*(COS(RADIANS(0)))</f>
        <v>6.9756473744125524E-2</v>
      </c>
      <c r="FM634" s="30">
        <f>(FK633*FK634)*(1-COS(RADIANS(EX633)))+FK635*(SIN(RADIANS(EX633)))</f>
        <v>-2.6479783333051429E-4</v>
      </c>
      <c r="FN634" s="30">
        <f>(FK634^2)*(1-COS(RADIANS(EX633)))+(COS(RADIANS(EX633)))</f>
        <v>0.99621321456003986</v>
      </c>
      <c r="FO634" s="30">
        <f>(FK634*FK635)*(1-COS(RADIANS(EX633)))-FK633*(SIN(RADIANS(EX633)))</f>
        <v>-8.694343573875718E-2</v>
      </c>
      <c r="FQ634">
        <v>-0.99529580260541461</v>
      </c>
      <c r="FS634" s="28">
        <f>(FD633*FD634)*(1-COS(RADIANS(EW633)))+FD635*(SIN(RADIANS(EW633)))</f>
        <v>0.93969262078590832</v>
      </c>
      <c r="FT634" s="28">
        <f>(FD634^2)*(1-COS(RADIANS(EW633)))+(COS(RADIANS(EW633)))</f>
        <v>0.34202014332566882</v>
      </c>
      <c r="FU634" s="28">
        <f>(FD634*FD635)*(1-COS(RADIANS(EW633)))-FD633*(SIN(RADIANS(EW633)))</f>
        <v>0</v>
      </c>
      <c r="FW634" s="61">
        <v>-0.92421160775035582</v>
      </c>
      <c r="FX634" s="13">
        <f>BX635</f>
        <v>0</v>
      </c>
      <c r="FY634" s="17">
        <v>0</v>
      </c>
      <c r="FZ634">
        <v>0</v>
      </c>
      <c r="GB634" s="73">
        <f>(FD633*FD634)*(1-COS(RADIANS(EY633-45)))+FD635*(SIN(RADIANS(EY633-45)))</f>
        <v>4.2641558024691245E-2</v>
      </c>
      <c r="GC634" s="73">
        <f>(FD634^2)*(1-COS(RADIANS(EY633-45)))+(COS(RADIANS(EY633-45)))</f>
        <v>-0.99909043511046935</v>
      </c>
      <c r="GD634" s="73">
        <f>(FD634*FD635)*(1-COS(RADIANS(EY633-45)))-FD633*(SIN(RADIANS(EY633-45)))</f>
        <v>0</v>
      </c>
      <c r="GE634" s="10"/>
      <c r="GF634">
        <v>4.2641558024691245E-2</v>
      </c>
      <c r="GG634" s="1">
        <v>4.2744640576144625E-2</v>
      </c>
      <c r="GI634">
        <f>FA634+FW634</f>
        <v>-1.3044434340251674</v>
      </c>
      <c r="GJ634">
        <f>GI634/(SQRT(GI633^2+GI634^2+GI635^2))</f>
        <v>-0.92238079787346261</v>
      </c>
      <c r="GL634">
        <f>CH635+DC634</f>
        <v>-3.2202603657630224E-2</v>
      </c>
      <c r="GM634" t="e">
        <f>GL634/(SQRT(GL633^2+GL634^2+GL635^2))</f>
        <v>#VALUE!</v>
      </c>
      <c r="GO634" s="27">
        <f>FA635*FW633-FA633*FW635</f>
        <v>3.5449434229960525E-2</v>
      </c>
    </row>
    <row r="635" spans="4:197" x14ac:dyDescent="0.2">
      <c r="D635" t="s">
        <v>10</v>
      </c>
      <c r="E635" s="5">
        <f t="shared" si="959"/>
        <v>-0.12299997783119256</v>
      </c>
      <c r="F635" s="6">
        <f t="shared" si="959"/>
        <v>-0.35080276413820755</v>
      </c>
      <c r="G635" s="7">
        <f t="shared" si="961"/>
        <v>-0.13145081191680399</v>
      </c>
      <c r="H635" s="8">
        <f t="shared" si="962"/>
        <v>-0.1134652971329068</v>
      </c>
      <c r="J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W635" s="1"/>
      <c r="BY635" t="s">
        <v>9</v>
      </c>
      <c r="BZ635" s="5">
        <f t="shared" si="963"/>
        <v>0.3492962422733713</v>
      </c>
      <c r="CA635" s="6">
        <f t="shared" si="963"/>
        <v>-0.34518112468713447</v>
      </c>
      <c r="CB635" s="7">
        <f>CY634</f>
        <v>-0.39630363173848993</v>
      </c>
      <c r="CC635" s="8">
        <f>DU634</f>
        <v>-0.91743488547343754</v>
      </c>
      <c r="CE635" s="10"/>
      <c r="CH635">
        <f>((SUMPRODUCT(CM634:CM636,CK634:CK636))*(SUMPRODUCT(CM634:CM636,CL634:CL636)))-((SUMPRODUCT(CN634:CN636,CK634:CK636))*(SUMPRODUCT(CN634:CN636,CL634:CL636)))</f>
        <v>-3.2202603657630224E-2</v>
      </c>
      <c r="CI635" s="67"/>
      <c r="CJ635" s="10" t="s">
        <v>9</v>
      </c>
      <c r="CK635" s="5">
        <f t="shared" si="964"/>
        <v>0.3492962422733713</v>
      </c>
      <c r="CL635" s="6">
        <f t="shared" si="964"/>
        <v>-0.34518112468713447</v>
      </c>
      <c r="CM635" s="7">
        <f>FA634</f>
        <v>-0.38023182627481145</v>
      </c>
      <c r="CN635" s="8">
        <f>FW634</f>
        <v>-0.92421160775035582</v>
      </c>
      <c r="CP635">
        <f t="shared" si="960"/>
        <v>-9.8670839279614439E-2</v>
      </c>
      <c r="CQ635">
        <f t="shared" si="960"/>
        <v>-0.32743703463395935</v>
      </c>
      <c r="CR635">
        <f>CK637</f>
        <v>0</v>
      </c>
      <c r="CS635">
        <f>CN637</f>
        <v>0</v>
      </c>
      <c r="CW635" s="28"/>
      <c r="CY635" s="61">
        <v>-8.7151637982969737E-2</v>
      </c>
      <c r="DA635" s="17">
        <v>0</v>
      </c>
      <c r="DB635">
        <v>1</v>
      </c>
      <c r="DD635" s="73">
        <f>(DB633*DB635)*(1-COS(RADIANS(CW633+45)))-DB634*(SIN(RADIANS(CW633+45)))</f>
        <v>0</v>
      </c>
      <c r="DE635" s="73">
        <f>(DB634*DB635)*(1-COS(RADIANS(CW633+45)))+DB633*(SIN(RADIANS(CW633+45)))</f>
        <v>0</v>
      </c>
      <c r="DF635" s="73">
        <f>(DB635^2)*(1-COS(RADIANS(CW633+45)))+(COS(RADIANS(CW633+45)))</f>
        <v>1</v>
      </c>
      <c r="DG635" s="10"/>
      <c r="DH635">
        <v>0</v>
      </c>
      <c r="DI635" s="23">
        <f>SIN(RADIANS('[1]Biaxial Input'!$F$21))*SIN(RADIANS(0))</f>
        <v>0</v>
      </c>
      <c r="DK635" s="30">
        <f>(DI633*DI635)*(1-COS(RADIANS(CV633)))-DI634*(SIN(RADIANS(CV633)))</f>
        <v>6.0796772806267756E-3</v>
      </c>
      <c r="DL635" s="30">
        <f>(DI634*DI635)*(1-COS(RADIANS(CV633)))+DI633*(SIN(RADIANS(CV633)))</f>
        <v>8.694343573875718E-2</v>
      </c>
      <c r="DM635" s="30">
        <f>(DI635^2)*(1-COS(RADIANS(CV633)))+(COS(RADIANS(CV633)))</f>
        <v>0.99619469809174555</v>
      </c>
      <c r="DO635">
        <v>-8.7151637982969737E-2</v>
      </c>
      <c r="DQ635" s="28">
        <f>(DB633*DB635)*(1-COS(RADIANS(CU633)))-DB634*(SIN(RADIANS(CU633)))</f>
        <v>0</v>
      </c>
      <c r="DR635" s="28">
        <f>(DB634*DB635)*(1-COS(RADIANS(CU633)))+DB633*(SIN(RADIANS(CU633)))</f>
        <v>0</v>
      </c>
      <c r="DS635" s="28">
        <f>(DB635^2)*(1-COS(RADIANS(CU633)))+(COS(RADIANS(CU633)))</f>
        <v>1</v>
      </c>
      <c r="DU635" s="61">
        <v>-8.4586688158175879E-4</v>
      </c>
      <c r="DW635" s="17">
        <v>0</v>
      </c>
      <c r="DX635">
        <v>1</v>
      </c>
      <c r="DZ635" s="73">
        <f>(DB633*DB633)*(1-COS(RADIANS(CW633-45)))-DB633*(SIN(RADIANS(CW633-45)))</f>
        <v>0</v>
      </c>
      <c r="EA635" s="73">
        <f>(DB634*DB635)*(1-COS(RADIANS(CW633-45)))+DB633*(SIN(RADIANS(CW633-45)))</f>
        <v>0</v>
      </c>
      <c r="EB635" s="73">
        <f>(DB635^2)*(1-COS(RADIANS(CW633-45)))+(COS(RADIANS(CW633-45)))</f>
        <v>1</v>
      </c>
      <c r="EC635" s="10"/>
      <c r="ED635">
        <v>0</v>
      </c>
      <c r="EE635" s="1">
        <v>-8.4586688158175879E-4</v>
      </c>
      <c r="EG635">
        <f>CY635+DU635</f>
        <v>-8.799750486455149E-2</v>
      </c>
      <c r="EH635">
        <f>EG635/(SQRT(EG633^2+EG634^2+EG635^2))</f>
        <v>-6.2223632417220551E-2</v>
      </c>
      <c r="EJ635">
        <f>Q635+AM635</f>
        <v>0</v>
      </c>
      <c r="EK635">
        <f>EJ635/(SQRT(EJ633^2+EJ634^2+EJ635^2))</f>
        <v>0</v>
      </c>
      <c r="EM635" s="23">
        <f>CY633*DU634-CY634*DU633</f>
        <v>-0.99619469809174555</v>
      </c>
      <c r="ER635">
        <f t="shared" ref="ER635:ES637" si="965">CK634</f>
        <v>0.93180266183863136</v>
      </c>
      <c r="ES635">
        <f t="shared" si="965"/>
        <v>-0.87956522186239505</v>
      </c>
      <c r="ET635" t="e">
        <f>#REF!</f>
        <v>#REF!</v>
      </c>
      <c r="EU635" t="e">
        <f>#REF!</f>
        <v>#REF!</v>
      </c>
      <c r="EY635" s="28"/>
      <c r="EZ635" s="10"/>
      <c r="FA635" s="61">
        <v>-8.7123601953767268E-2</v>
      </c>
      <c r="FB635" s="13">
        <f>BW636</f>
        <v>0</v>
      </c>
      <c r="FC635" s="17">
        <v>0</v>
      </c>
      <c r="FD635">
        <v>1</v>
      </c>
      <c r="FF635" s="73">
        <f>(FD633*FD635)*(1-COS(RADIANS(EY633+45)))-FD634*(SIN(RADIANS(EY633+45)))</f>
        <v>0</v>
      </c>
      <c r="FG635" s="73">
        <f>(FD634*FD635)*(1-COS(RADIANS(EY633+45)))+FD633*(SIN(RADIANS(EY633+45)))</f>
        <v>0</v>
      </c>
      <c r="FH635" s="73">
        <f>(FD635^2)*(1-COS(RADIANS(EY633+45)))+(COS(RADIANS(EY633+45)))</f>
        <v>1</v>
      </c>
      <c r="FI635" s="10"/>
      <c r="FJ635">
        <v>0</v>
      </c>
      <c r="FK635" s="23">
        <f>SIN(RADIANS(176))*SIN(RADIANS(0))</f>
        <v>0</v>
      </c>
      <c r="FM635" s="30">
        <f>(FK633*FK635)*(1-COS(RADIANS(EX633)))-FK634*(SIN(RADIANS(EX633)))</f>
        <v>6.0796772806267756E-3</v>
      </c>
      <c r="FN635" s="30">
        <f>(FK634*FK635)*(1-COS(RADIANS(EX633)))+FK633*(SIN(RADIANS(EX633)))</f>
        <v>8.694343573875718E-2</v>
      </c>
      <c r="FO635" s="30">
        <f>(FK635^2)*(1-COS(RADIANS(EX633)))+(COS(RADIANS(EX633)))</f>
        <v>0.99619469809174555</v>
      </c>
      <c r="FQ635">
        <v>-8.7123601953767268E-2</v>
      </c>
      <c r="FS635" s="28">
        <f>(FD633*FD635)*(1-COS(RADIANS(EW633)))-FD634*(SIN(RADIANS(EW633)))</f>
        <v>0</v>
      </c>
      <c r="FT635" s="28">
        <f>(FD634*FD635)*(1-COS(RADIANS(EW633)))+FD633*(SIN(RADIANS(EW633)))</f>
        <v>0</v>
      </c>
      <c r="FU635" s="28">
        <f>(FD635^2)*(1-COS(RADIANS(EW633)))+(COS(RADIANS(EW633)))</f>
        <v>1</v>
      </c>
      <c r="FW635" s="61">
        <v>-2.3667438597124116E-3</v>
      </c>
      <c r="FX635" s="13">
        <f>BX636</f>
        <v>0</v>
      </c>
      <c r="FY635" s="17">
        <v>0</v>
      </c>
      <c r="FZ635">
        <v>1</v>
      </c>
      <c r="GB635" s="73">
        <f>(FD633*FD633)*(1-COS(RADIANS(EY633-45)))-FD633*(SIN(RADIANS(EY633-45)))</f>
        <v>0</v>
      </c>
      <c r="GC635" s="73">
        <f>(FD634*FD635)*(1-COS(RADIANS(EY633-45)))+FD633*(SIN(RADIANS(EY633-45)))</f>
        <v>0</v>
      </c>
      <c r="GD635" s="73">
        <f>(FD635^2)*(1-COS(RADIANS(EY633-45)))+(COS(RADIANS(EY633-45)))</f>
        <v>0.99999999999999989</v>
      </c>
      <c r="GE635" s="10"/>
      <c r="GF635">
        <v>0</v>
      </c>
      <c r="GG635" s="1">
        <v>-2.3667438597124116E-3</v>
      </c>
      <c r="GI635">
        <f>FA635+FW635</f>
        <v>-8.9490345813479685E-2</v>
      </c>
      <c r="GJ635">
        <f>GI635/(SQRT(GI633^2+GI634^2+GI635^2))</f>
        <v>-6.3279230375440643E-2</v>
      </c>
      <c r="GL635" t="e">
        <f>#REF!+DC635</f>
        <v>#REF!</v>
      </c>
      <c r="GM635" t="e">
        <f>GL635/(SQRT(GL633^2+GL634^2+GL635^2))</f>
        <v>#REF!</v>
      </c>
      <c r="GO635" s="27">
        <f>FA633*FW634-FA634*FW633</f>
        <v>-0.99619469809174532</v>
      </c>
    </row>
    <row r="636" spans="4:197" x14ac:dyDescent="0.2">
      <c r="J636" s="10"/>
      <c r="Q636" s="82" t="s">
        <v>148</v>
      </c>
      <c r="R636" s="13"/>
      <c r="T636" s="10"/>
      <c r="U636" s="10"/>
      <c r="V636" s="10"/>
      <c r="W636" s="10"/>
      <c r="X636" s="10"/>
      <c r="Y636" s="10"/>
      <c r="Z636" s="80"/>
      <c r="AA636" s="23" t="s">
        <v>149</v>
      </c>
      <c r="AE636" s="1"/>
      <c r="AG636" s="80"/>
      <c r="AK636" s="13"/>
      <c r="AL636" s="81"/>
      <c r="AM636" s="82" t="s">
        <v>150</v>
      </c>
      <c r="AO636" s="13"/>
      <c r="AP636" s="13"/>
      <c r="AS636" s="1"/>
      <c r="AW636" s="1"/>
      <c r="BY636" t="s">
        <v>10</v>
      </c>
      <c r="BZ636" s="5">
        <f t="shared" si="963"/>
        <v>-9.8670839279614439E-2</v>
      </c>
      <c r="CA636" s="6">
        <f t="shared" si="963"/>
        <v>-0.32743703463395935</v>
      </c>
      <c r="CB636" s="7">
        <f>CY635</f>
        <v>-8.7151637982969737E-2</v>
      </c>
      <c r="CC636" s="8">
        <f>DU635</f>
        <v>-8.4586688158175879E-4</v>
      </c>
      <c r="CE636" s="10"/>
      <c r="CG636" s="10" t="s">
        <v>160</v>
      </c>
      <c r="CH636" s="10">
        <f>-CH633*((EY633-CW633)/(CH635-CE634))</f>
        <v>221.55607767973757</v>
      </c>
      <c r="CI636" s="67"/>
      <c r="CJ636" s="10" t="s">
        <v>10</v>
      </c>
      <c r="CK636" s="5">
        <f t="shared" si="964"/>
        <v>-9.8670839279614439E-2</v>
      </c>
      <c r="CL636" s="6">
        <f t="shared" si="964"/>
        <v>-0.32743703463395935</v>
      </c>
      <c r="CM636" s="7">
        <f>FA635</f>
        <v>-8.7123601953767268E-2</v>
      </c>
      <c r="CN636" s="8">
        <f>FW635</f>
        <v>-2.3667438597124116E-3</v>
      </c>
      <c r="CW636" s="28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EE636" s="1"/>
      <c r="EI636" s="64">
        <f>(DEGREES(ACOS((EH633*EK633+EH634*EK634+EH635*EK635)/((SQRT(EH633^2+EH634^2+EH635^2))*(SQRT(EK633^2+EK634^2+EK635^2))))))</f>
        <v>100.70674572594545</v>
      </c>
      <c r="ER636">
        <f t="shared" si="965"/>
        <v>0.3492962422733713</v>
      </c>
      <c r="ES636">
        <f t="shared" si="965"/>
        <v>-0.34518112468713447</v>
      </c>
      <c r="ET636" t="e">
        <f>#REF!</f>
        <v>#REF!</v>
      </c>
      <c r="EU636" t="e">
        <f>#REF!</f>
        <v>#REF!</v>
      </c>
      <c r="EY636" s="28"/>
      <c r="EZ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GG636" s="1"/>
      <c r="GK636" s="64" t="e">
        <f>(DEGREES(ACOS((GJ633*GM633+GJ634*GM634+GJ635*GM635)/((SQRT(GJ633^2+GJ634^2+GJ635^2))*(SQRT(GM633^2+GM634^2+GM635^2))))))</f>
        <v>#VALUE!</v>
      </c>
    </row>
    <row r="637" spans="4:197" x14ac:dyDescent="0.2">
      <c r="E637" s="5" t="s">
        <v>4</v>
      </c>
      <c r="F637" s="6" t="s">
        <v>5</v>
      </c>
      <c r="G637" s="7" t="s">
        <v>6</v>
      </c>
      <c r="H637" s="8" t="s">
        <v>1</v>
      </c>
      <c r="I637">
        <v>14</v>
      </c>
      <c r="J637" s="9" t="s">
        <v>7</v>
      </c>
      <c r="K637">
        <v>14</v>
      </c>
      <c r="L637" s="10"/>
      <c r="M637" s="17">
        <f>A585</f>
        <v>0</v>
      </c>
      <c r="N637" s="17">
        <f>B585</f>
        <v>-15</v>
      </c>
      <c r="O637" s="17">
        <f>C585</f>
        <v>293.89999999999998</v>
      </c>
      <c r="Q637" s="61">
        <f t="array" ref="Q637:Q639">MMULT(AI637:AK639,AG637:AG639)</f>
        <v>0.93365243757022276</v>
      </c>
      <c r="R637" s="13"/>
      <c r="S637" s="17">
        <v>1</v>
      </c>
      <c r="T637">
        <v>0</v>
      </c>
      <c r="V637" s="73">
        <f>(T637^2)*(1-COS(RADIANS(O637+45)))+(COS(RADIANS(O637+45)))</f>
        <v>0.93295353482548893</v>
      </c>
      <c r="W637" s="73">
        <f>(T637*T638)*(1-COS(RADIANS(O637+45)))-T639*(SIN(RADIANS(O637+45)))</f>
        <v>0.35999680812005158</v>
      </c>
      <c r="X637" s="73">
        <f>(T637*T639)*(1-COS(RADIANS(O637+45)))+T638*(SIN(RADIANS(O637+45)))</f>
        <v>0</v>
      </c>
      <c r="Y637" s="10"/>
      <c r="Z637">
        <f t="array" ref="Z637:Z639">MMULT(V637:X639,S637:S639)</f>
        <v>0.93295353482548893</v>
      </c>
      <c r="AA637" s="23">
        <f>COS(RADIANS('[1]Biaxial Input'!$F$21))</f>
        <v>-0.9975640502598242</v>
      </c>
      <c r="AC637" s="30">
        <f>(AA637^2)*(1-COS(RADIANS(N637)))+(COS(RADIANS(N637)))</f>
        <v>0.99983419624187875</v>
      </c>
      <c r="AD637" s="30">
        <f>(AA637*AA638)*(1-COS(RADIANS(N637)))-AA639*(SIN(RADIANS(N637)))</f>
        <v>-2.3711042090011594E-3</v>
      </c>
      <c r="AE637" s="30">
        <f>(AA637*AA639)*(1-COS(RADIANS(N637)))+AA638*(SIN(RADIANS(N637)))</f>
        <v>-1.8054303924173627E-2</v>
      </c>
      <c r="AG637">
        <f t="array" ref="AG637:AG639">MMULT(AC637:AE639,Z637:Z639)</f>
        <v>0.93365243757022276</v>
      </c>
      <c r="AI637" s="28">
        <f>(T637^2)*(1-COS(RADIANS(M637)))+(COS(RADIANS(M637)))</f>
        <v>1</v>
      </c>
      <c r="AJ637" s="28">
        <f>(T637*T638)*(1-COS(RADIANS(M637)))-T639*(SIN(RADIANS(M637)))</f>
        <v>0</v>
      </c>
      <c r="AK637" s="28">
        <f>(T637*T639)*(1-COS(RADIANS(M637)))+T638*(SIN(RADIANS(M637)))</f>
        <v>0</v>
      </c>
      <c r="AM637" s="61">
        <f t="array" ref="AM637:AM639">MMULT(AI637:AK639,AW637:AW639)</f>
        <v>-0.35772498924312635</v>
      </c>
      <c r="AN637" s="13"/>
      <c r="AO637" s="17">
        <v>1</v>
      </c>
      <c r="AP637">
        <v>0</v>
      </c>
      <c r="AR637" s="73">
        <f>(T637^2)*(1-COS(RADIANS(O637-45)))+(COS(RADIANS(O637-45)))</f>
        <v>-0.35999680812005153</v>
      </c>
      <c r="AS637" s="73">
        <f>(T637*T638)*(1-COS(RADIANS(O637-45)))-T639*(SIN(RADIANS(O637-45)))</f>
        <v>0.93295353482548893</v>
      </c>
      <c r="AT637" s="73">
        <f>(T637*T639)*(1-COS(RADIANS(O637-45)))+T638*(SIN(RADIANS(O637-45)))</f>
        <v>0</v>
      </c>
      <c r="AU637" s="10"/>
      <c r="AV637">
        <f t="array" ref="AV637:AV639">MMULT(AR637:AT639,S637:S639)</f>
        <v>-0.35999680812005153</v>
      </c>
      <c r="AW637" s="1">
        <f t="array" ref="AW637:AW639">MMULT(AC637:AE639,AV637:AV639)</f>
        <v>-0.35772498924312635</v>
      </c>
      <c r="CS637" s="15"/>
      <c r="CW637" s="28"/>
      <c r="CY637" s="82" t="s">
        <v>148</v>
      </c>
      <c r="CZ637" s="13"/>
      <c r="DB637" s="10"/>
      <c r="DC637" s="10"/>
      <c r="DD637" s="10"/>
      <c r="DE637" s="10"/>
      <c r="DF637" s="10"/>
      <c r="DG637" s="10"/>
      <c r="DH637" s="80"/>
      <c r="DI637" s="23" t="s">
        <v>149</v>
      </c>
      <c r="DM637" s="1"/>
      <c r="DO637" s="80"/>
      <c r="DS637" s="13"/>
      <c r="DT637" s="81"/>
      <c r="DU637" s="82" t="s">
        <v>150</v>
      </c>
      <c r="DW637" s="13"/>
      <c r="DX637" s="13"/>
      <c r="EA637" s="1"/>
      <c r="EE637" s="1"/>
      <c r="ER637">
        <f t="shared" si="965"/>
        <v>-9.8670839279614439E-2</v>
      </c>
      <c r="ES637">
        <f t="shared" si="965"/>
        <v>-0.32743703463395935</v>
      </c>
      <c r="ET637" t="e">
        <f>#REF!</f>
        <v>#REF!</v>
      </c>
      <c r="EU637" t="e">
        <f>#REF!</f>
        <v>#REF!</v>
      </c>
      <c r="EY637" s="28"/>
      <c r="EZ637" s="10"/>
      <c r="FA637" s="82" t="s">
        <v>148</v>
      </c>
      <c r="FB637" s="13"/>
      <c r="FD637" s="10"/>
      <c r="FE637" s="10"/>
      <c r="FF637" s="10"/>
      <c r="FG637" s="10"/>
      <c r="FH637" s="10"/>
      <c r="FI637" s="10"/>
      <c r="FJ637" s="80"/>
      <c r="FK637" s="23" t="s">
        <v>149</v>
      </c>
      <c r="FO637" s="1"/>
      <c r="FQ637" s="80"/>
      <c r="FU637" s="13"/>
      <c r="FV637" s="81"/>
      <c r="FW637" s="82" t="s">
        <v>150</v>
      </c>
      <c r="FY637" s="13"/>
      <c r="FZ637" s="13"/>
      <c r="GC637" s="1"/>
      <c r="GG637" s="1"/>
      <c r="GK637" s="13"/>
    </row>
    <row r="638" spans="4:197" x14ac:dyDescent="0.2">
      <c r="D638" t="s">
        <v>8</v>
      </c>
      <c r="E638" s="5">
        <f t="shared" ref="E638:F640" si="966">E633</f>
        <v>0.92386056067667077</v>
      </c>
      <c r="F638" s="6">
        <f t="shared" si="966"/>
        <v>-0.87713500826521962</v>
      </c>
      <c r="G638" s="7">
        <f>Q637</f>
        <v>0.93365243757022276</v>
      </c>
      <c r="H638" s="8">
        <f>AM637</f>
        <v>-0.35772498924312635</v>
      </c>
      <c r="J638" s="9">
        <f>((SUMPRODUCT(G638:G640,E638:E640))*(SUMPRODUCT(G638:G640,F638:F640)))-((SUMPRODUCT(H638:H640,E638:E640))*(SUMPRODUCT(H638:H640,F638:F640)))</f>
        <v>-6.8836048437416752E-2</v>
      </c>
      <c r="Q638" s="61">
        <v>-0.35000203322171319</v>
      </c>
      <c r="S638" s="17">
        <v>0</v>
      </c>
      <c r="T638">
        <v>0</v>
      </c>
      <c r="V638" s="73">
        <f>(T637*T638)*(1-COS(RADIANS(O637+45)))+T639*(SIN(RADIANS(O637+45)))</f>
        <v>-0.35999680812005158</v>
      </c>
      <c r="W638" s="73">
        <f>(T638^2)*(1-COS(RADIANS(O637+45)))+(COS(RADIANS(O637+45)))</f>
        <v>0.93295353482548893</v>
      </c>
      <c r="X638" s="73">
        <f>(T638*T639)*(1-COS(RADIANS(O637+45)))-T637*(SIN(RADIANS(O637+45)))</f>
        <v>0</v>
      </c>
      <c r="Y638" s="10"/>
      <c r="Z638">
        <v>-0.35999680812005158</v>
      </c>
      <c r="AA638" s="23">
        <f>SIN(RADIANS('[1]Biaxial Input'!$F$21))*(COS(RADIANS(0)))</f>
        <v>6.9756473744125524E-2</v>
      </c>
      <c r="AC638" s="30">
        <f>(AA637*AA638)*(1-COS(RADIANS(N637)))+AA639*(SIN(RADIANS(N637)))</f>
        <v>-2.3711042090011594E-3</v>
      </c>
      <c r="AD638" s="30">
        <f>(AA638^2)*(1-COS(RADIANS(N637)))+(COS(RADIANS(N637)))</f>
        <v>0.96609163004718956</v>
      </c>
      <c r="AE638" s="30">
        <f>(AA638*AA639)*(1-COS(RADIANS(N637)))-AA637*(SIN(RADIANS(N637)))</f>
        <v>-0.25818857491685071</v>
      </c>
      <c r="AG638">
        <v>-0.35000203322171319</v>
      </c>
      <c r="AI638" s="28">
        <f>(T637*T638)*(1-COS(RADIANS(M637)))+T639*(SIN(RADIANS(M637)))</f>
        <v>0</v>
      </c>
      <c r="AJ638" s="28">
        <f>(T638^2)*(1-COS(RADIANS(M637)))+(COS(RADIANS(M637)))</f>
        <v>1</v>
      </c>
      <c r="AK638" s="28">
        <f>(T638*T639)*(1-COS(RADIANS(M637)))-T637*(SIN(RADIANS(M637)))</f>
        <v>0</v>
      </c>
      <c r="AM638" s="61">
        <v>-0.90046501127088363</v>
      </c>
      <c r="AO638" s="17">
        <v>0</v>
      </c>
      <c r="AP638">
        <v>0</v>
      </c>
      <c r="AR638" s="73">
        <f>(T637*T638)*(1-COS(RADIANS(O637-45)))+T639*(SIN(RADIANS(O637-45)))</f>
        <v>-0.93295353482548893</v>
      </c>
      <c r="AS638" s="73">
        <f>(T638^2)*(1-COS(RADIANS(O637-45)))+(COS(RADIANS(O637-45)))</f>
        <v>-0.35999680812005153</v>
      </c>
      <c r="AT638" s="73">
        <f>(T638*T639)*(1-COS(RADIANS(O637-45)))-T637*(SIN(RADIANS(O637-45)))</f>
        <v>0</v>
      </c>
      <c r="AU638" s="10"/>
      <c r="AV638">
        <v>-0.93295353482548893</v>
      </c>
      <c r="AW638" s="1">
        <v>-0.90046501127088363</v>
      </c>
      <c r="BZ638" s="5" t="s">
        <v>4</v>
      </c>
      <c r="CA638" s="6" t="s">
        <v>5</v>
      </c>
      <c r="CB638" s="7" t="s">
        <v>6</v>
      </c>
      <c r="CC638" s="8" t="s">
        <v>1</v>
      </c>
      <c r="CD638">
        <v>13</v>
      </c>
      <c r="CE638" s="9" t="s">
        <v>7</v>
      </c>
      <c r="CG638" s="90" t="s">
        <v>157</v>
      </c>
      <c r="CH638" s="61">
        <f>CE639-((CH640-CE639)/(EY638-CW638))*CW638</f>
        <v>8.5952078341168097</v>
      </c>
      <c r="CI638" s="10"/>
      <c r="CK638" s="5" t="s">
        <v>4</v>
      </c>
      <c r="CL638" s="6" t="s">
        <v>5</v>
      </c>
      <c r="CM638" s="7" t="s">
        <v>6</v>
      </c>
      <c r="CN638" s="8" t="s">
        <v>1</v>
      </c>
      <c r="CO638" s="10"/>
      <c r="CP638">
        <f t="shared" ref="CP638:CQ640" si="967">BZ639</f>
        <v>0.93180266183863136</v>
      </c>
      <c r="CQ638">
        <f t="shared" si="967"/>
        <v>-0.87956522186239505</v>
      </c>
      <c r="CR638">
        <f>CI642</f>
        <v>0</v>
      </c>
      <c r="CS638">
        <f>CL642</f>
        <v>0</v>
      </c>
      <c r="CU638" s="17">
        <f>CU542</f>
        <v>30</v>
      </c>
      <c r="CV638" s="17">
        <f>CV542</f>
        <v>-10</v>
      </c>
      <c r="CW638" s="31">
        <f>CH545</f>
        <v>262.29843135903252</v>
      </c>
      <c r="CY638" s="61">
        <f t="array" ref="CY638:CY640">MMULT(DQ638:DS640,DO638:DO640)</f>
        <v>0.91752410247511307</v>
      </c>
      <c r="CZ638" s="13"/>
      <c r="DA638" s="17">
        <v>1</v>
      </c>
      <c r="DB638">
        <v>0</v>
      </c>
      <c r="DD638" s="73">
        <f>(DB638^2)*(1-COS(RADIANS(CW638+45)))+(COS(RADIANS(CW638+45)))</f>
        <v>0.60596662160568548</v>
      </c>
      <c r="DE638" s="73">
        <f>(DB638*DB639)*(1-COS(RADIANS(CW638+45)))-DB640*(SIN(RADIANS(CW638+45)))</f>
        <v>0.79549007127668914</v>
      </c>
      <c r="DF638" s="73">
        <f>(DB638*DB640)*(1-COS(RADIANS(CW638+45)))+DB639*(SIN(RADIANS(CW638+45)))</f>
        <v>0</v>
      </c>
      <c r="DG638" s="10"/>
      <c r="DH638">
        <f t="array" ref="DH638:DH640">MMULT(DD638:DF640,DA638:DA640)</f>
        <v>0.60596662160568548</v>
      </c>
      <c r="DI638" s="23">
        <f>COS(RADIANS('[1]Biaxial Input'!$F$21))</f>
        <v>-0.9975640502598242</v>
      </c>
      <c r="DK638" s="30">
        <f>(DI638^2)*(1-COS(RADIANS(CV638)))+(COS(RADIANS(CV638)))</f>
        <v>0.99992607504832687</v>
      </c>
      <c r="DL638" s="30">
        <f>(DI638*DI639)*(1-COS(RADIANS(CV638)))-DI640*(SIN(RADIANS(CV638)))</f>
        <v>-1.0571760619211149E-3</v>
      </c>
      <c r="DM638" s="30">
        <f>(DI638*DI640)*(1-COS(RADIANS(CV638)))+DI639*(SIN(RADIANS(CV638)))</f>
        <v>-1.2113084546138469E-2</v>
      </c>
      <c r="DO638">
        <f t="array" ref="DO638:DO640">MMULT(DK638:DM640,DH638:DH640)</f>
        <v>0.60676279861331739</v>
      </c>
      <c r="DQ638" s="28">
        <f>(DB638^2)*(1-COS(RADIANS(CU638)))+(COS(RADIANS(CU638)))</f>
        <v>0.86602540378443871</v>
      </c>
      <c r="DR638" s="28">
        <f>(DB638*DB639)*(1-COS(RADIANS(CU638)))-DB640*(SIN(RADIANS(CU638)))</f>
        <v>-0.49999999999999994</v>
      </c>
      <c r="DS638" s="28">
        <f>(DB638*DB640)*(1-COS(RADIANS(CU638)))+DB639*(SIN(RADIANS(CU638)))</f>
        <v>0</v>
      </c>
      <c r="DU638" s="61">
        <f t="array" ref="DU638:DU640">MMULT(DQ638:DS640,EE638:EE640)</f>
        <v>-0.39032666971231694</v>
      </c>
      <c r="DV638" s="13"/>
      <c r="DW638" s="17">
        <v>1</v>
      </c>
      <c r="DX638">
        <v>0</v>
      </c>
      <c r="DZ638" s="73">
        <f>(DB638^2)*(1-COS(RADIANS(CW638-45)))+(COS(RADIANS(CW638-45)))</f>
        <v>-0.79549007127668914</v>
      </c>
      <c r="EA638" s="73">
        <f>(DB638*DB639)*(1-COS(RADIANS(CW638-45)))-DB640*(SIN(RADIANS(CW638-45)))</f>
        <v>0.6059666216056856</v>
      </c>
      <c r="EB638" s="73">
        <f>(DB638*DB640)*(1-COS(RADIANS(CW638-45)))+DB639*(SIN(RADIANS(CW638-45)))</f>
        <v>0</v>
      </c>
      <c r="EC638" s="10"/>
      <c r="ED638">
        <f t="array" ref="ED638:ED640">MMULT(DZ638:EB640,DA638:DA640)</f>
        <v>-0.79549007127668914</v>
      </c>
      <c r="EE638" s="1">
        <f t="array" ref="EE638:EE640">MMULT(DK638:DM640,ED638:ED640)</f>
        <v>-0.79479065130492876</v>
      </c>
      <c r="EG638">
        <f>CY638+DU638</f>
        <v>0.52719743276279618</v>
      </c>
      <c r="EH638">
        <f>EG638/(SQRT(EG638^2+EG639^2+EG640^2))</f>
        <v>0.37278487973071217</v>
      </c>
      <c r="EJ638">
        <f>Q638+AM638</f>
        <v>-1.2504670444925967</v>
      </c>
      <c r="EK638">
        <f>EJ638/(SQRT(EJ638^2+EJ639^2+EJ640^2))</f>
        <v>-0.96813114078399776</v>
      </c>
      <c r="EM638" s="23">
        <f>CY639*DU640-CY640*DU639</f>
        <v>-7.6122350781685652E-2</v>
      </c>
      <c r="EO638" s="15">
        <v>13</v>
      </c>
      <c r="EP638" s="9" t="s">
        <v>7</v>
      </c>
      <c r="EW638" s="17">
        <f>CU638</f>
        <v>30</v>
      </c>
      <c r="EX638" s="17">
        <f>CV638</f>
        <v>-10</v>
      </c>
      <c r="EY638" s="31">
        <f>1+CW638</f>
        <v>263.29843135903252</v>
      </c>
      <c r="EZ638" s="10"/>
      <c r="FA638" s="61">
        <f t="array" ref="FA638:FA640">MMULT(FS638:FU640,FQ638:FQ640)</f>
        <v>0.92419649879330901</v>
      </c>
      <c r="FB638" s="13">
        <f>BW639</f>
        <v>0</v>
      </c>
      <c r="FC638" s="17">
        <v>1</v>
      </c>
      <c r="FD638">
        <v>0</v>
      </c>
      <c r="FF638" s="73">
        <f>(FD638^2)*(1-COS(RADIANS(EY638+45)))+(COS(RADIANS(EY638+45)))</f>
        <v>0.61975754599489397</v>
      </c>
      <c r="FG638" s="73">
        <f>(FD638*FD639)*(1-COS(RADIANS(EY638+45)))-FD640*(SIN(RADIANS(EY638+45)))</f>
        <v>0.78479333851810118</v>
      </c>
      <c r="FH638" s="73">
        <f>(FD638*FD640)*(1-COS(RADIANS(EY638+45)))+FD639*(SIN(RADIANS(EY638+45)))</f>
        <v>0</v>
      </c>
      <c r="FI638" s="10"/>
      <c r="FJ638">
        <f t="array" ref="FJ638:FJ640">MMULT(FF638:FH640,FC638:FC640)</f>
        <v>0.61975754599489397</v>
      </c>
      <c r="FK638" s="23">
        <f>COS(RADIANS(176))</f>
        <v>-0.9975640502598242</v>
      </c>
      <c r="FM638" s="30">
        <f>(FK638^2)*(1-COS(RADIANS(EX638)))+(COS(RADIANS(EX638)))</f>
        <v>0.99992607504832687</v>
      </c>
      <c r="FN638" s="30">
        <f>(FK638*FK639)*(1-COS(RADIANS(EX638)))-FK640*(SIN(RADIANS(EX638)))</f>
        <v>-1.0571760619211149E-3</v>
      </c>
      <c r="FO638" s="30">
        <f>(FK638*FK640)*(1-COS(RADIANS(EX638)))+FK639*(SIN(RADIANS(EX638)))</f>
        <v>-1.2113084546138469E-2</v>
      </c>
      <c r="FQ638">
        <f t="array" ref="FQ638:FQ640">MMULT(FM638:FO640,FJ638:FJ640)</f>
        <v>0.62054139517929374</v>
      </c>
      <c r="FS638" s="28">
        <f>(FD638^2)*(1-COS(RADIANS(EW638)))+(COS(RADIANS(EW638)))</f>
        <v>0.86602540378443871</v>
      </c>
      <c r="FT638" s="28">
        <f>(FD638*FD639)*(1-COS(RADIANS(EW638)))-FD640*(SIN(RADIANS(EW638)))</f>
        <v>-0.49999999999999994</v>
      </c>
      <c r="FU638" s="28">
        <f>(FD638*FD640)*(1-COS(RADIANS(EW638)))+FD639*(SIN(RADIANS(EW638)))</f>
        <v>0</v>
      </c>
      <c r="FW638" s="61">
        <f t="array" ref="FW638:FW640">MMULT(FS638:FU640,GG638:GG640)</f>
        <v>-0.37425421751753041</v>
      </c>
      <c r="FX638" s="13">
        <f>BX639</f>
        <v>0</v>
      </c>
      <c r="FY638" s="17">
        <v>1</v>
      </c>
      <c r="FZ638">
        <v>0</v>
      </c>
      <c r="GB638" s="73">
        <f>(FD638^2)*(1-COS(RADIANS(EY638-45)))+(COS(RADIANS(EY638-45)))</f>
        <v>-0.78479333851810085</v>
      </c>
      <c r="GC638" s="73">
        <f>(FD638*FD639)*(1-COS(RADIANS(EY638-45)))-FD640*(SIN(RADIANS(EY638-45)))</f>
        <v>0.61975754599489441</v>
      </c>
      <c r="GD638" s="73">
        <f>(FD638*FD640)*(1-COS(RADIANS(EY638-45)))+FD639*(SIN(RADIANS(EY638-45)))</f>
        <v>0</v>
      </c>
      <c r="GE638" s="10"/>
      <c r="GF638">
        <f t="array" ref="GF638:GF640">MMULT(GB638:GD640,FC638:FC640)</f>
        <v>-0.78479333851810085</v>
      </c>
      <c r="GG638" s="1">
        <f t="array" ref="GG638:GG640">MMULT(FM638:FO640,GF638:GF640)</f>
        <v>-0.78408012986665665</v>
      </c>
      <c r="GI638">
        <f>FA638+FW638</f>
        <v>0.5499422812757786</v>
      </c>
      <c r="GJ638">
        <f>GI638/(SQRT(GI638^2+GI639^2+GI640^2))</f>
        <v>0.38886791635130269</v>
      </c>
      <c r="GL638" t="e">
        <f>CH639+DC638</f>
        <v>#VALUE!</v>
      </c>
      <c r="GM638" t="e">
        <f>GL638/(SQRT(GL638^2+GL639^2+GL640^2))</f>
        <v>#VALUE!</v>
      </c>
      <c r="GO638" s="27">
        <f>FA639*FW640-FA640*FW639</f>
        <v>-7.6122350781685666E-2</v>
      </c>
    </row>
    <row r="639" spans="4:197" x14ac:dyDescent="0.2">
      <c r="D639" t="s">
        <v>9</v>
      </c>
      <c r="E639" s="5">
        <f t="shared" si="966"/>
        <v>0.36242608885083544</v>
      </c>
      <c r="F639" s="6">
        <f t="shared" si="966"/>
        <v>-0.32798109388891022</v>
      </c>
      <c r="G639" s="7">
        <f t="shared" ref="G639:G640" si="968">Q638</f>
        <v>-0.35000203322171319</v>
      </c>
      <c r="H639" s="8">
        <f t="shared" ref="H639:H640" si="969">AM638</f>
        <v>-0.90046501127088363</v>
      </c>
      <c r="J639" s="10"/>
      <c r="Q639" s="61">
        <v>-7.610323619825958E-2</v>
      </c>
      <c r="S639" s="17">
        <v>0</v>
      </c>
      <c r="T639">
        <v>1</v>
      </c>
      <c r="V639" s="73">
        <f>(T637*T639)*(1-COS(RADIANS(O637+45)))-T638*(SIN(RADIANS(O637+45)))</f>
        <v>0</v>
      </c>
      <c r="W639" s="73">
        <f>(T638*T639)*(1-COS(RADIANS(O637+45)))+T637*(SIN(RADIANS(O637+45)))</f>
        <v>0</v>
      </c>
      <c r="X639" s="73">
        <f>(T639^2)*(1-COS(RADIANS(O637+45)))+(COS(RADIANS(O637+45)))</f>
        <v>1</v>
      </c>
      <c r="Y639" s="10"/>
      <c r="Z639">
        <v>0</v>
      </c>
      <c r="AA639" s="23">
        <f>SIN(RADIANS('[1]Biaxial Input'!$F$21))*SIN(RADIANS(0))</f>
        <v>0</v>
      </c>
      <c r="AC639" s="30">
        <f>(AA637*AA639)*(1-COS(RADIANS(N637)))-AA638*(SIN(RADIANS(N637)))</f>
        <v>1.8054303924173627E-2</v>
      </c>
      <c r="AD639" s="30">
        <f>(AA638*AA639)*(1-COS(RADIANS(N637)))+AA637*(SIN(RADIANS(N637)))</f>
        <v>0.25818857491685071</v>
      </c>
      <c r="AE639" s="30">
        <f>(AA639^2)*(1-COS(RADIANS(N637)))+(COS(RADIANS(N637)))</f>
        <v>0.96592582628906831</v>
      </c>
      <c r="AG639">
        <v>-7.610323619825958E-2</v>
      </c>
      <c r="AI639" s="28">
        <f>(T637*T639)*(1-COS(RADIANS(M637)))-T638*(SIN(RADIANS(M637)))</f>
        <v>0</v>
      </c>
      <c r="AJ639" s="28">
        <f>(T638*T639)*(1-COS(RADIANS(M637)))+T637*(SIN(RADIANS(M637)))</f>
        <v>0</v>
      </c>
      <c r="AK639" s="28">
        <f>(T639^2)*(1-COS(RADIANS(M637)))+(COS(RADIANS(M637)))</f>
        <v>1</v>
      </c>
      <c r="AM639" s="61">
        <v>-0.24737743540576326</v>
      </c>
      <c r="AO639" s="17">
        <v>0</v>
      </c>
      <c r="AP639">
        <v>1</v>
      </c>
      <c r="AR639" s="73">
        <f>(T637*T637)*(1-COS(RADIANS(O637-45)))-T637*(SIN(RADIANS(O637-45)))</f>
        <v>0</v>
      </c>
      <c r="AS639" s="73">
        <f>(T638*T639)*(1-COS(RADIANS(O637-45)))+T637*(SIN(RADIANS(O637-45)))</f>
        <v>0</v>
      </c>
      <c r="AT639" s="73">
        <f>(T639^2)*(1-COS(RADIANS(O637-45)))+(COS(RADIANS(O637-45)))</f>
        <v>1</v>
      </c>
      <c r="AU639" s="10"/>
      <c r="AV639">
        <v>0</v>
      </c>
      <c r="AW639" s="1">
        <v>-0.24737743540576326</v>
      </c>
      <c r="BY639" t="s">
        <v>8</v>
      </c>
      <c r="BZ639" s="5">
        <f t="shared" ref="BZ639:CA641" si="970">BZ634</f>
        <v>0.93180266183863136</v>
      </c>
      <c r="CA639" s="6">
        <f t="shared" si="970"/>
        <v>-0.87956522186239505</v>
      </c>
      <c r="CB639" s="7">
        <f>CY638</f>
        <v>0.91752410247511307</v>
      </c>
      <c r="CC639" s="8">
        <f>DU638</f>
        <v>-0.39032666971231694</v>
      </c>
      <c r="CE639" s="9">
        <f>((SUMPRODUCT(CB639:CB641,BZ639:BZ641))*(SUMPRODUCT(CB639:CB641,CA639:CA641)))-((SUMPRODUCT(CC639:CC641,BZ639:BZ641))*(SUMPRODUCT(CC639:CC641,CA639:CA641)))</f>
        <v>0</v>
      </c>
      <c r="CG639">
        <v>1</v>
      </c>
      <c r="CH639" t="s">
        <v>161</v>
      </c>
      <c r="CI639" s="67"/>
      <c r="CJ639" s="1" t="s">
        <v>8</v>
      </c>
      <c r="CK639" s="5">
        <f t="shared" ref="CK639:CL641" si="971">BZ639</f>
        <v>0.93180266183863136</v>
      </c>
      <c r="CL639" s="6">
        <f t="shared" si="971"/>
        <v>-0.87956522186239505</v>
      </c>
      <c r="CM639" s="7">
        <f>FA638</f>
        <v>0.92419649879330901</v>
      </c>
      <c r="CN639" s="8">
        <f>FW638</f>
        <v>-0.37425421751753041</v>
      </c>
      <c r="CO639" s="10"/>
      <c r="CP639">
        <f t="shared" si="967"/>
        <v>0.3492962422733713</v>
      </c>
      <c r="CQ639">
        <f t="shared" si="967"/>
        <v>-0.34518112468713447</v>
      </c>
      <c r="CR639">
        <f>CJ642</f>
        <v>0</v>
      </c>
      <c r="CS639">
        <f>CM642</f>
        <v>0</v>
      </c>
      <c r="CW639" s="28"/>
      <c r="CY639" s="61">
        <v>-0.37567276542929429</v>
      </c>
      <c r="DA639" s="17">
        <v>0</v>
      </c>
      <c r="DB639">
        <v>0</v>
      </c>
      <c r="DD639" s="73">
        <f>(DB638*DB639)*(1-COS(RADIANS(CW638+45)))+DB640*(SIN(RADIANS(CW638+45)))</f>
        <v>-0.79549007127668914</v>
      </c>
      <c r="DE639" s="73">
        <f>(DB639^2)*(1-COS(RADIANS(CW638+45)))+(COS(RADIANS(CW638+45)))</f>
        <v>0.60596662160568548</v>
      </c>
      <c r="DF639" s="73">
        <f>(DB639*DB640)*(1-COS(RADIANS(CW638+45)))-DB638*(SIN(RADIANS(CW638+45)))</f>
        <v>0</v>
      </c>
      <c r="DG639" s="10"/>
      <c r="DH639">
        <v>-0.79549007127668914</v>
      </c>
      <c r="DI639" s="23">
        <f>SIN(RADIANS('[1]Biaxial Input'!$F$21))*(COS(RADIANS(0)))</f>
        <v>6.9756473744125524E-2</v>
      </c>
      <c r="DK639" s="30">
        <f>(DI638*DI639)*(1-COS(RADIANS(CV638)))+DI640*(SIN(RADIANS(CV638)))</f>
        <v>-1.0571760619211149E-3</v>
      </c>
      <c r="DL639" s="30">
        <f>(DI639^2)*(1-COS(RADIANS(CV638)))+(COS(RADIANS(CV638)))</f>
        <v>0.98488167796388115</v>
      </c>
      <c r="DM639" s="30">
        <f>(DI639*DI640)*(1-COS(RADIANS(CV638)))-DI638*(SIN(RADIANS(CV638)))</f>
        <v>-0.17322517943366056</v>
      </c>
      <c r="DO639">
        <v>-0.78410420960927774</v>
      </c>
      <c r="DQ639" s="28">
        <f>(DB638*DB639)*(1-COS(RADIANS(CU638)))+DB640*(SIN(RADIANS(CU638)))</f>
        <v>0.49999999999999994</v>
      </c>
      <c r="DR639" s="28">
        <f>(DB639^2)*(1-COS(RADIANS(CU638)))+(COS(RADIANS(CU638)))</f>
        <v>0.86602540378443871</v>
      </c>
      <c r="DS639" s="28">
        <f>(DB639*DB640)*(1-COS(RADIANS(CU638)))-DB638*(SIN(RADIANS(CU638)))</f>
        <v>0</v>
      </c>
      <c r="DU639" s="61">
        <v>-0.91351567911896869</v>
      </c>
      <c r="DW639" s="17">
        <v>0</v>
      </c>
      <c r="DX639">
        <v>0</v>
      </c>
      <c r="DZ639" s="73">
        <f>(DB638*DB639)*(1-COS(RADIANS(CW638-45)))+DB640*(SIN(RADIANS(CW638-45)))</f>
        <v>-0.6059666216056856</v>
      </c>
      <c r="EA639" s="73">
        <f>(DB639^2)*(1-COS(RADIANS(CW638-45)))+(COS(RADIANS(CW638-45)))</f>
        <v>-0.79549007127668914</v>
      </c>
      <c r="EB639" s="73">
        <f>(DB639*DB640)*(1-COS(RADIANS(CW638-45)))-DB638*(SIN(RADIANS(CW638-45)))</f>
        <v>0</v>
      </c>
      <c r="EC639" s="10"/>
      <c r="ED639">
        <v>-0.6059666216056856</v>
      </c>
      <c r="EE639" s="1">
        <v>-0.59596445001626219</v>
      </c>
      <c r="EG639">
        <f>CY639+DU639</f>
        <v>-1.2891884445482629</v>
      </c>
      <c r="EH639">
        <f>EG639/(SQRT(EG638^2+EG639^2+EG640^2))</f>
        <v>-0.9115938913674142</v>
      </c>
      <c r="EJ639">
        <f>Q639+AM639</f>
        <v>-0.32348067160402283</v>
      </c>
      <c r="EK639">
        <f>EJ639/(SQRT(EJ638^2+EJ639^2+EJ640^2))</f>
        <v>-0.25044379458128974</v>
      </c>
      <c r="EM639" s="23">
        <f>CY640*DU638-CY638*DU640</f>
        <v>0.15607394823773696</v>
      </c>
      <c r="EP639" s="9">
        <f>((SUMPRODUCT(CM639:CM641,BZ639:BZ641))*(SUMPRODUCT(CM639:CM641,CA639:CA641)))-((SUMPRODUCT(CN639:CN641,BZ639:BZ641))*(SUMPRODUCT(CN639:CN641,CA639:CA641)))</f>
        <v>-3.2768811424387589E-2</v>
      </c>
      <c r="EY639" s="28"/>
      <c r="EZ639" s="10"/>
      <c r="FA639" s="61">
        <v>-0.35967250172869242</v>
      </c>
      <c r="FB639" s="13">
        <f>BW640</f>
        <v>0</v>
      </c>
      <c r="FC639" s="17">
        <v>0</v>
      </c>
      <c r="FD639">
        <v>0</v>
      </c>
      <c r="FF639" s="73">
        <f>(FD638*FD639)*(1-COS(RADIANS(EY638+45)))+FD640*(SIN(RADIANS(EY638+45)))</f>
        <v>-0.78479333851810118</v>
      </c>
      <c r="FG639" s="73">
        <f>(FD639^2)*(1-COS(RADIANS(EY638+45)))+(COS(RADIANS(EY638+45)))</f>
        <v>0.61975754599489397</v>
      </c>
      <c r="FH639" s="73">
        <f>(FD639*FD640)*(1-COS(RADIANS(EY638+45)))-FD638*(SIN(RADIANS(EY638+45)))</f>
        <v>0</v>
      </c>
      <c r="FI639" s="10"/>
      <c r="FJ639">
        <v>-0.78479333851810118</v>
      </c>
      <c r="FK639" s="23">
        <f>SIN(RADIANS(176))*(COS(RADIANS(0)))</f>
        <v>6.9756473744125524E-2</v>
      </c>
      <c r="FM639" s="30">
        <f>(FK638*FK639)*(1-COS(RADIANS(EX638)))+FK640*(SIN(RADIANS(EX638)))</f>
        <v>-1.0571760619211149E-3</v>
      </c>
      <c r="FN639" s="30">
        <f>(FK639^2)*(1-COS(RADIANS(EX638)))+(COS(RADIANS(EX638)))</f>
        <v>0.98488167796388115</v>
      </c>
      <c r="FO639" s="30">
        <f>(FK639*FK640)*(1-COS(RADIANS(EX638)))-FK638*(SIN(RADIANS(EX638)))</f>
        <v>-0.17322517943366056</v>
      </c>
      <c r="FQ639">
        <v>-0.77358377293640446</v>
      </c>
      <c r="FS639" s="28">
        <f>(FD638*FD639)*(1-COS(RADIANS(EW638)))+FD640*(SIN(RADIANS(EW638)))</f>
        <v>0.49999999999999994</v>
      </c>
      <c r="FT639" s="28">
        <f>(FD639^2)*(1-COS(RADIANS(EW638)))+(COS(RADIANS(EW638)))</f>
        <v>0.86602540378443871</v>
      </c>
      <c r="FU639" s="28">
        <f>(FD639*FD640)*(1-COS(RADIANS(EW638)))-FD638*(SIN(RADIANS(EW638)))</f>
        <v>0</v>
      </c>
      <c r="FW639" s="61">
        <v>-0.91993294004601678</v>
      </c>
      <c r="FX639" s="13">
        <f>BX640</f>
        <v>0</v>
      </c>
      <c r="FY639" s="17">
        <v>0</v>
      </c>
      <c r="FZ639">
        <v>0</v>
      </c>
      <c r="GB639" s="73">
        <f>(FD638*FD639)*(1-COS(RADIANS(EY638-45)))+FD640*(SIN(RADIANS(EY638-45)))</f>
        <v>-0.61975754599489441</v>
      </c>
      <c r="GC639" s="73">
        <f>(FD639^2)*(1-COS(RADIANS(EY638-45)))+(COS(RADIANS(EY638-45)))</f>
        <v>-0.78479333851810085</v>
      </c>
      <c r="GD639" s="73">
        <f>(FD639*FD640)*(1-COS(RADIANS(EY638-45)))-FD638*(SIN(RADIANS(EY638-45)))</f>
        <v>0</v>
      </c>
      <c r="GE639" s="10"/>
      <c r="GF639">
        <v>-0.61975754599489441</v>
      </c>
      <c r="GG639" s="1">
        <v>-0.60955818709919229</v>
      </c>
      <c r="GI639">
        <f>FA639+FW639</f>
        <v>-1.2796054417747091</v>
      </c>
      <c r="GJ639">
        <f>GI639/(SQRT(GI638^2+GI639^2+GI640^2))</f>
        <v>-0.90481768512210448</v>
      </c>
      <c r="GL639">
        <f>CH640+DC639</f>
        <v>-3.2768811424387589E-2</v>
      </c>
      <c r="GM639" t="e">
        <f>GL639/(SQRT(GL638^2+GL639^2+GL640^2))</f>
        <v>#VALUE!</v>
      </c>
      <c r="GO639" s="27">
        <f>FA640*FW638-FA638*FW640</f>
        <v>0.15607394823773699</v>
      </c>
    </row>
    <row r="640" spans="4:197" x14ac:dyDescent="0.2">
      <c r="D640" t="s">
        <v>10</v>
      </c>
      <c r="E640" s="5">
        <f t="shared" si="966"/>
        <v>-0.12299997783119256</v>
      </c>
      <c r="F640" s="6">
        <f t="shared" si="966"/>
        <v>-0.35080276413820755</v>
      </c>
      <c r="G640" s="7">
        <f t="shared" si="968"/>
        <v>-7.610323619825958E-2</v>
      </c>
      <c r="H640" s="8">
        <f t="shared" si="969"/>
        <v>-0.24737743540576326</v>
      </c>
      <c r="J640" s="10"/>
      <c r="Z640" s="10"/>
      <c r="AA640" s="10"/>
      <c r="AB640" s="10"/>
      <c r="AC640" s="10"/>
      <c r="AD640" s="10"/>
      <c r="AE640" s="10"/>
      <c r="AF640" s="10"/>
      <c r="AG640" s="10"/>
      <c r="AH640" s="10"/>
      <c r="AW640" s="1"/>
      <c r="BY640" t="s">
        <v>9</v>
      </c>
      <c r="BZ640" s="5">
        <f t="shared" si="970"/>
        <v>0.3492962422733713</v>
      </c>
      <c r="CA640" s="6">
        <f t="shared" si="970"/>
        <v>-0.34518112468713447</v>
      </c>
      <c r="CB640" s="7">
        <f>CY639</f>
        <v>-0.37567276542929429</v>
      </c>
      <c r="CC640" s="8">
        <f>DU639</f>
        <v>-0.91351567911896869</v>
      </c>
      <c r="CE640" s="10"/>
      <c r="CH640">
        <f>((SUMPRODUCT(CM639:CM641,CK639:CK641))*(SUMPRODUCT(CM639:CM641,CL639:CL641)))-((SUMPRODUCT(CN639:CN641,CK639:CK641))*(SUMPRODUCT(CN639:CN641,CL639:CL641)))</f>
        <v>-3.2768811424387589E-2</v>
      </c>
      <c r="CI640" s="67"/>
      <c r="CJ640" s="10" t="s">
        <v>9</v>
      </c>
      <c r="CK640" s="5">
        <f t="shared" si="971"/>
        <v>0.3492962422733713</v>
      </c>
      <c r="CL640" s="6">
        <f t="shared" si="971"/>
        <v>-0.34518112468713447</v>
      </c>
      <c r="CM640" s="7">
        <f>FA639</f>
        <v>-0.35967250172869242</v>
      </c>
      <c r="CN640" s="8">
        <f>FW639</f>
        <v>-0.91993294004601678</v>
      </c>
      <c r="CP640">
        <f t="shared" si="967"/>
        <v>-9.8670839279614439E-2</v>
      </c>
      <c r="CQ640">
        <f t="shared" si="967"/>
        <v>-0.32743703463395935</v>
      </c>
      <c r="CR640">
        <f>CK642</f>
        <v>0</v>
      </c>
      <c r="CS640">
        <f>CN642</f>
        <v>0</v>
      </c>
      <c r="CW640" s="28"/>
      <c r="CY640" s="61">
        <v>-0.13045878541495234</v>
      </c>
      <c r="DA640" s="17">
        <v>0</v>
      </c>
      <c r="DB640">
        <v>1</v>
      </c>
      <c r="DD640" s="73">
        <f>(DB638*DB640)*(1-COS(RADIANS(CW638+45)))-DB639*(SIN(RADIANS(CW638+45)))</f>
        <v>0</v>
      </c>
      <c r="DE640" s="73">
        <f>(DB639*DB640)*(1-COS(RADIANS(CW638+45)))+DB638*(SIN(RADIANS(CW638+45)))</f>
        <v>0</v>
      </c>
      <c r="DF640" s="73">
        <f>(DB640^2)*(1-COS(RADIANS(CW638+45)))+(COS(RADIANS(CW638+45)))</f>
        <v>1</v>
      </c>
      <c r="DG640" s="10"/>
      <c r="DH640">
        <v>0</v>
      </c>
      <c r="DI640" s="23">
        <f>SIN(RADIANS('[1]Biaxial Input'!$F$21))*SIN(RADIANS(0))</f>
        <v>0</v>
      </c>
      <c r="DK640" s="30">
        <f>(DI638*DI640)*(1-COS(RADIANS(CV638)))-DI639*(SIN(RADIANS(CV638)))</f>
        <v>1.2113084546138469E-2</v>
      </c>
      <c r="DL640" s="30">
        <f>(DI639*DI640)*(1-COS(RADIANS(CV638)))+DI638*(SIN(RADIANS(CV638)))</f>
        <v>0.17322517943366056</v>
      </c>
      <c r="DM640" s="30">
        <f>(DI640^2)*(1-COS(RADIANS(CV638)))+(COS(RADIANS(CV638)))</f>
        <v>0.98480775301220802</v>
      </c>
      <c r="DO640">
        <v>-0.13045878541495234</v>
      </c>
      <c r="DQ640" s="28">
        <f>(DB638*DB640)*(1-COS(RADIANS(CU638)))-DB639*(SIN(RADIANS(CU638)))</f>
        <v>0</v>
      </c>
      <c r="DR640" s="28">
        <f>(DB639*DB640)*(1-COS(RADIANS(CU638)))+DB638*(SIN(RADIANS(CU638)))</f>
        <v>0</v>
      </c>
      <c r="DS640" s="28">
        <f>(DB640^2)*(1-COS(RADIANS(CU638)))+(COS(RADIANS(CU638)))</f>
        <v>1</v>
      </c>
      <c r="DU640" s="61">
        <v>-0.11460451524744222</v>
      </c>
      <c r="DW640" s="17">
        <v>0</v>
      </c>
      <c r="DX640">
        <v>1</v>
      </c>
      <c r="DZ640" s="73">
        <f>(DB638*DB638)*(1-COS(RADIANS(CW638-45)))-DB638*(SIN(RADIANS(CW638-45)))</f>
        <v>0</v>
      </c>
      <c r="EA640" s="73">
        <f>(DB639*DB640)*(1-COS(RADIANS(CW638-45)))+DB638*(SIN(RADIANS(CW638-45)))</f>
        <v>0</v>
      </c>
      <c r="EB640" s="73">
        <f>(DB640^2)*(1-COS(RADIANS(CW638-45)))+(COS(RADIANS(CW638-45)))</f>
        <v>0.99999999999999989</v>
      </c>
      <c r="EC640" s="10"/>
      <c r="ED640">
        <v>0</v>
      </c>
      <c r="EE640" s="1">
        <v>-0.11460451524744222</v>
      </c>
      <c r="EG640">
        <f>CY640+DU640</f>
        <v>-0.24506330066239457</v>
      </c>
      <c r="EH640">
        <f>EG640/(SQRT(EG638^2+EG639^2+EG640^2))</f>
        <v>-0.17328592171833695</v>
      </c>
      <c r="EJ640">
        <f>Q640+AM640</f>
        <v>0</v>
      </c>
      <c r="EK640">
        <f>EJ640/(SQRT(EJ638^2+EJ639^2+EJ640^2))</f>
        <v>0</v>
      </c>
      <c r="EM640" s="23">
        <f>CY638*DU639-CY639*DU638</f>
        <v>-0.98480775301220802</v>
      </c>
      <c r="ER640">
        <f t="shared" ref="ER640:ES642" si="972">CK639</f>
        <v>0.93180266183863136</v>
      </c>
      <c r="ES640">
        <f t="shared" si="972"/>
        <v>-0.87956522186239505</v>
      </c>
      <c r="ET640" t="e">
        <f>#REF!</f>
        <v>#REF!</v>
      </c>
      <c r="EU640" t="e">
        <f>#REF!</f>
        <v>#REF!</v>
      </c>
      <c r="EY640" s="28"/>
      <c r="EZ640" s="10"/>
      <c r="FA640" s="61">
        <v>-0.12843879133039615</v>
      </c>
      <c r="FB640" s="13">
        <f>BW641</f>
        <v>0</v>
      </c>
      <c r="FC640" s="17">
        <v>0</v>
      </c>
      <c r="FD640">
        <v>1</v>
      </c>
      <c r="FF640" s="73">
        <f>(FD638*FD640)*(1-COS(RADIANS(EY638+45)))-FD639*(SIN(RADIANS(EY638+45)))</f>
        <v>0</v>
      </c>
      <c r="FG640" s="73">
        <f>(FD639*FD640)*(1-COS(RADIANS(EY638+45)))+FD638*(SIN(RADIANS(EY638+45)))</f>
        <v>0</v>
      </c>
      <c r="FH640" s="73">
        <f>(FD640^2)*(1-COS(RADIANS(EY638+45)))+(COS(RADIANS(EY638+45)))</f>
        <v>1</v>
      </c>
      <c r="FI640" s="10"/>
      <c r="FJ640">
        <v>0</v>
      </c>
      <c r="FK640" s="23">
        <f>SIN(RADIANS(176))*SIN(RADIANS(0))</f>
        <v>0</v>
      </c>
      <c r="FM640" s="30">
        <f>(FK638*FK640)*(1-COS(RADIANS(EX638)))-FK639*(SIN(RADIANS(EX638)))</f>
        <v>1.2113084546138469E-2</v>
      </c>
      <c r="FN640" s="30">
        <f>(FK639*FK640)*(1-COS(RADIANS(EX638)))+FK638*(SIN(RADIANS(EX638)))</f>
        <v>0.17322517943366056</v>
      </c>
      <c r="FO640" s="30">
        <f>(FK640^2)*(1-COS(RADIANS(EX638)))+(COS(RADIANS(EX638)))</f>
        <v>0.98480775301220802</v>
      </c>
      <c r="FQ640">
        <v>-0.12843879133039615</v>
      </c>
      <c r="FS640" s="28">
        <f>(FD638*FD640)*(1-COS(RADIANS(EW638)))-FD639*(SIN(RADIANS(EW638)))</f>
        <v>0</v>
      </c>
      <c r="FT640" s="28">
        <f>(FD639*FD640)*(1-COS(RADIANS(EW638)))+FD638*(SIN(RADIANS(EW638)))</f>
        <v>0</v>
      </c>
      <c r="FU640" s="28">
        <f>(FD640^2)*(1-COS(RADIANS(EW638)))+(COS(RADIANS(EW638)))</f>
        <v>1</v>
      </c>
      <c r="FW640" s="61">
        <v>-0.11686388017104675</v>
      </c>
      <c r="FX640" s="13">
        <f>BX641</f>
        <v>0</v>
      </c>
      <c r="FY640" s="17">
        <v>0</v>
      </c>
      <c r="FZ640">
        <v>1</v>
      </c>
      <c r="GB640" s="73">
        <f>(FD638*FD638)*(1-COS(RADIANS(EY638-45)))-FD638*(SIN(RADIANS(EY638-45)))</f>
        <v>0</v>
      </c>
      <c r="GC640" s="73">
        <f>(FD639*FD640)*(1-COS(RADIANS(EY638-45)))+FD638*(SIN(RADIANS(EY638-45)))</f>
        <v>0</v>
      </c>
      <c r="GD640" s="73">
        <f>(FD640^2)*(1-COS(RADIANS(EY638-45)))+(COS(RADIANS(EY638-45)))</f>
        <v>0.99999999999999989</v>
      </c>
      <c r="GE640" s="10"/>
      <c r="GF640">
        <v>0</v>
      </c>
      <c r="GG640" s="1">
        <v>-0.11686388017104675</v>
      </c>
      <c r="GI640">
        <f>FA640+FW640</f>
        <v>-0.24530267150144291</v>
      </c>
      <c r="GJ640">
        <f>GI640/(SQRT(GI638^2+GI639^2+GI640^2))</f>
        <v>-0.1734551824618463</v>
      </c>
      <c r="GL640" t="e">
        <f>#REF!+DC640</f>
        <v>#REF!</v>
      </c>
      <c r="GM640" t="e">
        <f>GL640/(SQRT(GL638^2+GL639^2+GL640^2))</f>
        <v>#REF!</v>
      </c>
      <c r="GO640" s="27">
        <f>FA638*FW639-FA639*FW638</f>
        <v>-0.98480775301220813</v>
      </c>
    </row>
    <row r="641" spans="1:197" x14ac:dyDescent="0.2">
      <c r="A641" s="2" t="s">
        <v>3</v>
      </c>
      <c r="J641" s="10"/>
      <c r="Q641" s="82" t="s">
        <v>148</v>
      </c>
      <c r="R641" s="13"/>
      <c r="T641" s="10"/>
      <c r="U641" s="10"/>
      <c r="V641" s="10"/>
      <c r="W641" s="10"/>
      <c r="X641" s="10"/>
      <c r="Y641" s="10"/>
      <c r="Z641" s="80"/>
      <c r="AA641" s="23" t="s">
        <v>149</v>
      </c>
      <c r="AE641" s="1"/>
      <c r="AG641" s="80"/>
      <c r="AK641" s="13"/>
      <c r="AL641" s="81"/>
      <c r="AM641" s="82" t="s">
        <v>150</v>
      </c>
      <c r="AO641" s="13"/>
      <c r="AP641" s="13"/>
      <c r="AS641" s="1"/>
      <c r="AW641" s="1"/>
      <c r="BY641" t="s">
        <v>10</v>
      </c>
      <c r="BZ641" s="5">
        <f t="shared" si="970"/>
        <v>-9.8670839279614439E-2</v>
      </c>
      <c r="CA641" s="6">
        <f t="shared" si="970"/>
        <v>-0.32743703463395935</v>
      </c>
      <c r="CB641" s="7">
        <f>CY640</f>
        <v>-0.13045878541495234</v>
      </c>
      <c r="CC641" s="8">
        <f>DU640</f>
        <v>-0.11460451524744222</v>
      </c>
      <c r="CE641" s="10"/>
      <c r="CG641" s="10" t="s">
        <v>160</v>
      </c>
      <c r="CH641" s="10">
        <f>-CH638*((EY638-CW638)/(CH640-CE639))</f>
        <v>262.29843135903258</v>
      </c>
      <c r="CI641" s="67"/>
      <c r="CJ641" s="10" t="s">
        <v>10</v>
      </c>
      <c r="CK641" s="5">
        <f t="shared" si="971"/>
        <v>-9.8670839279614439E-2</v>
      </c>
      <c r="CL641" s="6">
        <f t="shared" si="971"/>
        <v>-0.32743703463395935</v>
      </c>
      <c r="CM641" s="7">
        <f>FA640</f>
        <v>-0.12843879133039615</v>
      </c>
      <c r="CN641" s="8">
        <f>FW640</f>
        <v>-0.11686388017104675</v>
      </c>
      <c r="CW641" s="28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EE641" s="1"/>
      <c r="EI641" s="64">
        <f>(DEGREES(ACOS((EH638*EK638+EH639*EK639+EH640*EK640)/((SQRT(EH638^2+EH639^2+EH640^2))*(SQRT(EK638^2+EK639^2+EK640^2))))))</f>
        <v>97.619955831489463</v>
      </c>
      <c r="ER641">
        <f t="shared" si="972"/>
        <v>0.3492962422733713</v>
      </c>
      <c r="ES641">
        <f t="shared" si="972"/>
        <v>-0.34518112468713447</v>
      </c>
      <c r="ET641" t="e">
        <f>#REF!</f>
        <v>#REF!</v>
      </c>
      <c r="EU641" t="e">
        <f>#REF!</f>
        <v>#REF!</v>
      </c>
      <c r="EY641" s="28"/>
      <c r="EZ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GG641" s="1"/>
      <c r="GK641" s="64" t="e">
        <f>(DEGREES(ACOS((GJ638*GM638+GJ639*GM639+GJ640*GM640)/((SQRT(GJ638^2+GJ639^2+GJ640^2))*(SQRT(GM638^2+GM639^2+GM640^2))))))</f>
        <v>#VALUE!</v>
      </c>
    </row>
    <row r="642" spans="1:197" x14ac:dyDescent="0.2">
      <c r="A642" s="2">
        <f>DEGREES(ACOS(((C660*C663+C661*C664+C662*C665)/(((SQRT((C660^2)+(C661^2)+(C662^2)))*(SQRT((C663^2)+(C664^2)+(C665^2))))))))</f>
        <v>155.21767676064704</v>
      </c>
      <c r="E642" s="5" t="s">
        <v>4</v>
      </c>
      <c r="F642" s="6" t="s">
        <v>5</v>
      </c>
      <c r="G642" s="7" t="s">
        <v>6</v>
      </c>
      <c r="H642" s="8" t="s">
        <v>1</v>
      </c>
      <c r="I642">
        <v>15</v>
      </c>
      <c r="J642" s="9" t="s">
        <v>7</v>
      </c>
      <c r="K642">
        <v>15</v>
      </c>
      <c r="L642" s="10"/>
      <c r="M642" s="17">
        <f>A586</f>
        <v>10</v>
      </c>
      <c r="N642" s="17">
        <f>B586</f>
        <v>-20</v>
      </c>
      <c r="O642" s="17">
        <f>C586</f>
        <v>282.7</v>
      </c>
      <c r="Q642" s="61">
        <f t="array" ref="Q642:Q644">MMULT(AI642:AK644,AG642:AG644)</f>
        <v>0.92222114327328986</v>
      </c>
      <c r="R642" s="13"/>
      <c r="S642" s="17">
        <v>1</v>
      </c>
      <c r="T642">
        <v>0</v>
      </c>
      <c r="V642" s="73">
        <f>(T642^2)*(1-COS(RADIANS(O642+45)))+(COS(RADIANS(O642+45)))</f>
        <v>0.84526183322185577</v>
      </c>
      <c r="W642" s="73">
        <f>(T642*T643)*(1-COS(RADIANS(O642+45)))-T644*(SIN(RADIANS(O642+45)))</f>
        <v>0.5343523493898269</v>
      </c>
      <c r="X642" s="73">
        <f>(T642*T644)*(1-COS(RADIANS(O642+45)))+T643*(SIN(RADIANS(O642+45)))</f>
        <v>0</v>
      </c>
      <c r="Y642" s="10"/>
      <c r="Z642">
        <f t="array" ref="Z642:Z644">MMULT(V642:X644,S642:S644)</f>
        <v>0.84526183322185577</v>
      </c>
      <c r="AA642" s="23">
        <f>COS(RADIANS('[1]Biaxial Input'!$F$21))</f>
        <v>-0.9975640502598242</v>
      </c>
      <c r="AC642" s="30">
        <f>(AA642^2)*(1-COS(RADIANS(N642)))+(COS(RADIANS(N642)))</f>
        <v>0.99970654636555623</v>
      </c>
      <c r="AD642" s="30">
        <f>(AA642*AA643)*(1-COS(RADIANS(N642)))-AA644*(SIN(RADIANS(N642)))</f>
        <v>-4.1965824879998722E-3</v>
      </c>
      <c r="AE642" s="30">
        <f>(AA642*AA644)*(1-COS(RADIANS(N642)))+AA643*(SIN(RADIANS(N642)))</f>
        <v>-2.3858119147859059E-2</v>
      </c>
      <c r="AG642">
        <f t="array" ref="AG642:AG644">MMULT(AC642:AE644,Z642:Z644)</f>
        <v>0.84725624177671111</v>
      </c>
      <c r="AI642" s="28">
        <f>(T642^2)*(1-COS(RADIANS(M642)))+(COS(RADIANS(M642)))</f>
        <v>0.98480775301220802</v>
      </c>
      <c r="AJ642" s="28">
        <f>(T642*T643)*(1-COS(RADIANS(M642)))-T644*(SIN(RADIANS(M642)))</f>
        <v>-0.17364817766693033</v>
      </c>
      <c r="AK642" s="28">
        <f>(T642*T644)*(1-COS(RADIANS(M642)))+T643*(SIN(RADIANS(M642)))</f>
        <v>0</v>
      </c>
      <c r="AM642" s="61">
        <f t="array" ref="AM642:AM644">MMULT(AI642:AK644,AW642:AW644)</f>
        <v>-0.38500654584023475</v>
      </c>
      <c r="AN642" s="13"/>
      <c r="AO642" s="17">
        <v>1</v>
      </c>
      <c r="AP642">
        <v>0</v>
      </c>
      <c r="AR642" s="73">
        <f>(T642^2)*(1-COS(RADIANS(O642-45)))+(COS(RADIANS(O642-45)))</f>
        <v>-0.5343523493898269</v>
      </c>
      <c r="AS642" s="73">
        <f>(T642*T643)*(1-COS(RADIANS(O642-45)))-T644*(SIN(RADIANS(O642-45)))</f>
        <v>0.84526183322185577</v>
      </c>
      <c r="AT642" s="73">
        <f>(T642*T644)*(1-COS(RADIANS(O642-45)))+T643*(SIN(RADIANS(O642-45)))</f>
        <v>0</v>
      </c>
      <c r="AU642" s="10"/>
      <c r="AV642">
        <f t="array" ref="AV642:AV644">MMULT(AR642:AT644,S642:S644)</f>
        <v>-0.5343523493898269</v>
      </c>
      <c r="AW642" s="1">
        <f t="array" ref="AW642:AW644">MMULT(AC642:AE644,AV642:AV644)</f>
        <v>-0.53064833074375128</v>
      </c>
      <c r="CE642" s="10"/>
      <c r="CS642" s="15"/>
      <c r="CW642" s="28"/>
      <c r="CY642" s="82" t="s">
        <v>148</v>
      </c>
      <c r="CZ642" s="13"/>
      <c r="DB642" s="10"/>
      <c r="DC642" s="10"/>
      <c r="DD642" s="10"/>
      <c r="DE642" s="10"/>
      <c r="DF642" s="10"/>
      <c r="DG642" s="10"/>
      <c r="DH642" s="80"/>
      <c r="DI642" s="23" t="s">
        <v>149</v>
      </c>
      <c r="DM642" s="1"/>
      <c r="DO642" s="80"/>
      <c r="DS642" s="13"/>
      <c r="DT642" s="81"/>
      <c r="DU642" s="82" t="s">
        <v>150</v>
      </c>
      <c r="DW642" s="13"/>
      <c r="DX642" s="13"/>
      <c r="EA642" s="1"/>
      <c r="EE642" s="1"/>
      <c r="EI642" s="13"/>
      <c r="ER642">
        <f t="shared" si="972"/>
        <v>-9.8670839279614439E-2</v>
      </c>
      <c r="ES642">
        <f t="shared" si="972"/>
        <v>-0.32743703463395935</v>
      </c>
      <c r="ET642" t="e">
        <f>#REF!</f>
        <v>#REF!</v>
      </c>
      <c r="EU642" t="e">
        <f>#REF!</f>
        <v>#REF!</v>
      </c>
      <c r="EY642" s="28"/>
      <c r="EZ642" s="10"/>
      <c r="FA642" s="82" t="s">
        <v>148</v>
      </c>
      <c r="FB642" s="13"/>
      <c r="FD642" s="10"/>
      <c r="FE642" s="10"/>
      <c r="FF642" s="10"/>
      <c r="FG642" s="10"/>
      <c r="FH642" s="10"/>
      <c r="FI642" s="10"/>
      <c r="FJ642" s="80"/>
      <c r="FK642" s="23" t="s">
        <v>149</v>
      </c>
      <c r="FO642" s="1"/>
      <c r="FQ642" s="80"/>
      <c r="FU642" s="13"/>
      <c r="FV642" s="81"/>
      <c r="FW642" s="82" t="s">
        <v>150</v>
      </c>
      <c r="FY642" s="13"/>
      <c r="FZ642" s="13"/>
      <c r="GC642" s="1"/>
      <c r="GG642" s="1"/>
      <c r="GK642" s="13"/>
    </row>
    <row r="643" spans="1:197" x14ac:dyDescent="0.2">
      <c r="D643" t="s">
        <v>8</v>
      </c>
      <c r="E643" s="5">
        <f t="shared" ref="E643:F645" si="973">E638</f>
        <v>0.92386056067667077</v>
      </c>
      <c r="F643" s="6">
        <f t="shared" si="973"/>
        <v>-0.87713500826521962</v>
      </c>
      <c r="G643" s="7">
        <f>Q642</f>
        <v>0.92222114327328986</v>
      </c>
      <c r="H643" s="8">
        <f>AM642</f>
        <v>-0.38500654584023475</v>
      </c>
      <c r="J643" s="9">
        <f>((SUMPRODUCT(G643:G645,E643:E645))*(SUMPRODUCT(G643:(G645),F643:F645)))-((SUMPRODUCT(H643:H645,E643:E645))*(SUMPRODUCT(H643:H645,F643:F645)))</f>
        <v>-1.1224315444246624E-2</v>
      </c>
      <c r="Q643" s="61">
        <v>-0.35102176670993795</v>
      </c>
      <c r="S643" s="17">
        <v>0</v>
      </c>
      <c r="T643">
        <v>0</v>
      </c>
      <c r="V643" s="73">
        <f>(T642*T643)*(1-COS(RADIANS(O642+45)))+T644*(SIN(RADIANS(O642+45)))</f>
        <v>-0.5343523493898269</v>
      </c>
      <c r="W643" s="73">
        <f>(T643^2)*(1-COS(RADIANS(O642+45)))+(COS(RADIANS(O642+45)))</f>
        <v>0.84526183322185577</v>
      </c>
      <c r="X643" s="73">
        <f>(T643*T644)*(1-COS(RADIANS(O642+45)))-T642*(SIN(RADIANS(O642+45)))</f>
        <v>0</v>
      </c>
      <c r="Y643" s="10"/>
      <c r="Z643">
        <v>-0.5343523493898269</v>
      </c>
      <c r="AA643" s="23">
        <f>SIN(RADIANS('[1]Biaxial Input'!$F$21))*(COS(RADIANS(0)))</f>
        <v>6.9756473744125524E-2</v>
      </c>
      <c r="AC643" s="30">
        <f>(AA642*AA643)*(1-COS(RADIANS(N642)))+AA644*(SIN(RADIANS(N642)))</f>
        <v>-4.1965824879998722E-3</v>
      </c>
      <c r="AD643" s="30">
        <f>(AA643^2)*(1-COS(RADIANS(N642)))+(COS(RADIANS(N642)))</f>
        <v>0.9399860744203522</v>
      </c>
      <c r="AE643" s="30">
        <f>(AA643*AA644)*(1-COS(RADIANS(N642)))-AA642*(SIN(RADIANS(N642)))</f>
        <v>-0.34118699944639969</v>
      </c>
      <c r="AG643">
        <v>-0.50583097826730938</v>
      </c>
      <c r="AI643" s="28">
        <f>(T642*T643)*(1-COS(RADIANS(M642)))+T644*(SIN(RADIANS(M642)))</f>
        <v>0.17364817766693033</v>
      </c>
      <c r="AJ643" s="28">
        <f>(T643^2)*(1-COS(RADIANS(M642)))+(COS(RADIANS(M642)))</f>
        <v>0.98480775301220802</v>
      </c>
      <c r="AK643" s="28">
        <f>(T643*T644)*(1-COS(RADIANS(M642)))-T642*(SIN(RADIANS(M642)))</f>
        <v>0</v>
      </c>
      <c r="AM643" s="61">
        <v>-0.8724013201590195</v>
      </c>
      <c r="AO643" s="17">
        <v>0</v>
      </c>
      <c r="AP643">
        <v>0</v>
      </c>
      <c r="AR643" s="73">
        <f>(T642*T643)*(1-COS(RADIANS(O642-45)))+T644*(SIN(RADIANS(O642-45)))</f>
        <v>-0.84526183322185577</v>
      </c>
      <c r="AS643" s="73">
        <f>(T643^2)*(1-COS(RADIANS(O642-45)))+(COS(RADIANS(O642-45)))</f>
        <v>-0.5343523493898269</v>
      </c>
      <c r="AT643" s="73">
        <f>(T643*T644)*(1-COS(RADIANS(O642-45)))-T642*(SIN(RADIANS(O642-45)))</f>
        <v>0</v>
      </c>
      <c r="AU643" s="10"/>
      <c r="AV643">
        <v>-0.84526183322185577</v>
      </c>
      <c r="AW643" s="1">
        <v>-0.79229189875569173</v>
      </c>
      <c r="AX643" s="10"/>
      <c r="AY643" t="s">
        <v>12</v>
      </c>
      <c r="AZ643" t="s">
        <v>13</v>
      </c>
      <c r="BA643" t="s">
        <v>14</v>
      </c>
      <c r="BB643" t="s">
        <v>15</v>
      </c>
      <c r="BC643" t="s">
        <v>16</v>
      </c>
      <c r="BD643" t="s">
        <v>17</v>
      </c>
      <c r="BE643" s="10"/>
      <c r="BZ643" s="5" t="s">
        <v>4</v>
      </c>
      <c r="CA643" s="6" t="s">
        <v>5</v>
      </c>
      <c r="CB643" s="7" t="s">
        <v>6</v>
      </c>
      <c r="CC643" s="8" t="s">
        <v>1</v>
      </c>
      <c r="CD643">
        <v>14</v>
      </c>
      <c r="CE643" s="9" t="s">
        <v>7</v>
      </c>
      <c r="CG643" s="90" t="s">
        <v>157</v>
      </c>
      <c r="CH643" s="61">
        <f>CE644-((CH645-CE644)/(EY643-CW643))*CW643</f>
        <v>9.7483546045667957</v>
      </c>
      <c r="CI643" s="10"/>
      <c r="CK643" s="5" t="s">
        <v>4</v>
      </c>
      <c r="CL643" s="6" t="s">
        <v>5</v>
      </c>
      <c r="CM643" s="7" t="s">
        <v>6</v>
      </c>
      <c r="CN643" s="8" t="s">
        <v>1</v>
      </c>
      <c r="CO643" s="10"/>
      <c r="CP643">
        <f t="shared" ref="CP643:CQ645" si="974">BZ644</f>
        <v>0.93180266183863136</v>
      </c>
      <c r="CQ643">
        <f t="shared" si="974"/>
        <v>-0.87956522186239505</v>
      </c>
      <c r="CR643">
        <f>CI647</f>
        <v>0</v>
      </c>
      <c r="CS643">
        <f>CL647</f>
        <v>0</v>
      </c>
      <c r="CU643" s="17">
        <f>CU547</f>
        <v>0</v>
      </c>
      <c r="CV643" s="17">
        <f>CV547</f>
        <v>-15</v>
      </c>
      <c r="CW643" s="31">
        <f>CH550</f>
        <v>291.81225491252428</v>
      </c>
      <c r="CY643" s="61">
        <f t="array" ref="CY643:CY645">MMULT(DQ643:DS645,DO643:DO645)</f>
        <v>0.9200007789996677</v>
      </c>
      <c r="CZ643" s="13"/>
      <c r="DA643" s="17">
        <v>1</v>
      </c>
      <c r="DB643">
        <v>0</v>
      </c>
      <c r="DD643" s="73">
        <f>(DB643^2)*(1-COS(RADIANS(CW643+45)))+(COS(RADIANS(CW643+45)))</f>
        <v>0.91921957790306608</v>
      </c>
      <c r="DE643" s="73">
        <f>(DB643*DB644)*(1-COS(RADIANS(CW643+45)))-DB645*(SIN(RADIANS(CW643+45)))</f>
        <v>0.39374530803516766</v>
      </c>
      <c r="DF643" s="73">
        <f>(DB643*DB645)*(1-COS(RADIANS(CW643+45)))+DB644*(SIN(RADIANS(CW643+45)))</f>
        <v>0</v>
      </c>
      <c r="DG643" s="10"/>
      <c r="DH643">
        <f t="array" ref="DH643:DH645">MMULT(DD643:DF645,DA643:DA645)</f>
        <v>0.91921957790306608</v>
      </c>
      <c r="DI643" s="23">
        <f>COS(RADIANS('[1]Biaxial Input'!$F$21))</f>
        <v>-0.9975640502598242</v>
      </c>
      <c r="DK643" s="30">
        <f>(DI643^2)*(1-COS(RADIANS(CV643)))+(COS(RADIANS(CV643)))</f>
        <v>0.99983419624187875</v>
      </c>
      <c r="DL643" s="30">
        <f>(DI643*DI644)*(1-COS(RADIANS(CV643)))-DI645*(SIN(RADIANS(CV643)))</f>
        <v>-2.3711042090011594E-3</v>
      </c>
      <c r="DM643" s="30">
        <f>(DI643*DI645)*(1-COS(RADIANS(CV643)))+DI644*(SIN(RADIANS(CV643)))</f>
        <v>-1.8054303924173627E-2</v>
      </c>
      <c r="DO643">
        <f t="array" ref="DO643:DO645">MMULT(DK643:DM645,DH643:DH645)</f>
        <v>0.9200007789996677</v>
      </c>
      <c r="DQ643" s="28">
        <f>(DB643^2)*(1-COS(RADIANS(CU643)))+(COS(RADIANS(CU643)))</f>
        <v>1</v>
      </c>
      <c r="DR643" s="28">
        <f>(DB643*DB644)*(1-COS(RADIANS(CU643)))-DB645*(SIN(RADIANS(CU643)))</f>
        <v>0</v>
      </c>
      <c r="DS643" s="28">
        <f>(DB643*DB645)*(1-COS(RADIANS(CU643)))+DB644*(SIN(RADIANS(CU643)))</f>
        <v>0</v>
      </c>
      <c r="DU643" s="61">
        <f t="array" ref="DU643:DU645">MMULT(DQ643:DS645,EE643:EE645)</f>
        <v>-0.39150045817319051</v>
      </c>
      <c r="DV643" s="13"/>
      <c r="DW643" s="17">
        <v>1</v>
      </c>
      <c r="DX643">
        <v>0</v>
      </c>
      <c r="DZ643" s="73">
        <f>(DB643^2)*(1-COS(RADIANS(CW643-45)))+(COS(RADIANS(CW643-45)))</f>
        <v>-0.39374530803516761</v>
      </c>
      <c r="EA643" s="73">
        <f>(DB643*DB644)*(1-COS(RADIANS(CW643-45)))-DB645*(SIN(RADIANS(CW643-45)))</f>
        <v>0.91921957790306608</v>
      </c>
      <c r="EB643" s="73">
        <f>(DB643*DB645)*(1-COS(RADIANS(CW643-45)))+DB644*(SIN(RADIANS(CW643-45)))</f>
        <v>0</v>
      </c>
      <c r="EC643" s="10"/>
      <c r="ED643">
        <f t="array" ref="ED643:ED645">MMULT(DZ643:EB645,DA643:DA645)</f>
        <v>-0.39374530803516761</v>
      </c>
      <c r="EE643" s="1">
        <f t="array" ref="EE643:EE645">MMULT(DK643:DM645,ED643:ED645)</f>
        <v>-0.39150045817319051</v>
      </c>
      <c r="EG643">
        <f>CY643+DU643</f>
        <v>0.52850032082647713</v>
      </c>
      <c r="EH643">
        <f>EG643/(SQRT(EG643^2+EG644^2+EG645^2))</f>
        <v>0.37370616071566798</v>
      </c>
      <c r="EJ643">
        <f>Q643+AM643</f>
        <v>-1.2234230868689575</v>
      </c>
      <c r="EK643">
        <f>EJ643/(SQRT(EJ643^2+EJ644^2+EJ645^2))</f>
        <v>-0.93519213863591832</v>
      </c>
      <c r="EM643" s="23">
        <f>CY644*DU645-CY645*DU644</f>
        <v>1.8054303924173634E-2</v>
      </c>
      <c r="EO643" s="15">
        <v>14</v>
      </c>
      <c r="EP643" s="9" t="s">
        <v>7</v>
      </c>
      <c r="EW643" s="17">
        <f>CU643</f>
        <v>0</v>
      </c>
      <c r="EX643" s="17">
        <f>CV643</f>
        <v>-15</v>
      </c>
      <c r="EY643" s="31">
        <f>1+CW643</f>
        <v>292.81225491252428</v>
      </c>
      <c r="EZ643" s="10"/>
      <c r="FA643" s="61">
        <f t="array" ref="FA643:FA645">MMULT(FS643:FU645,FQ643:FQ645)</f>
        <v>0.92669328354132385</v>
      </c>
      <c r="FB643" s="13">
        <f>BW644</f>
        <v>0</v>
      </c>
      <c r="FC643" s="17">
        <v>1</v>
      </c>
      <c r="FD643">
        <v>0</v>
      </c>
      <c r="FF643" s="73">
        <f>(FD643^2)*(1-COS(RADIANS(EY643+45)))+(COS(RADIANS(EY643+45)))</f>
        <v>0.92595137945761485</v>
      </c>
      <c r="FG643" s="73">
        <f>(FD643*FD644)*(1-COS(RADIANS(EY643+45)))-FD645*(SIN(RADIANS(EY643+45)))</f>
        <v>0.37764274503893258</v>
      </c>
      <c r="FH643" s="73">
        <f>(FD643*FD645)*(1-COS(RADIANS(EY643+45)))+FD644*(SIN(RADIANS(EY643+45)))</f>
        <v>0</v>
      </c>
      <c r="FI643" s="10"/>
      <c r="FJ643">
        <f t="array" ref="FJ643:FJ645">MMULT(FF643:FH645,FC643:FC645)</f>
        <v>0.92595137945761485</v>
      </c>
      <c r="FK643" s="23">
        <f>COS(RADIANS(176))</f>
        <v>-0.9975640502598242</v>
      </c>
      <c r="FM643" s="30">
        <f>(FK643^2)*(1-COS(RADIANS(EX643)))+(COS(RADIANS(EX643)))</f>
        <v>0.99983419624187875</v>
      </c>
      <c r="FN643" s="30">
        <f>(FK643*FK644)*(1-COS(RADIANS(EX643)))-FK645*(SIN(RADIANS(EX643)))</f>
        <v>-2.3711042090011594E-3</v>
      </c>
      <c r="FO643" s="30">
        <f>(FK643*FK645)*(1-COS(RADIANS(EX643)))+FK644*(SIN(RADIANS(EX643)))</f>
        <v>-1.8054303924173627E-2</v>
      </c>
      <c r="FQ643">
        <f t="array" ref="FQ643:FQ645">MMULT(FM643:FO645,FJ643:FJ645)</f>
        <v>0.92669328354132385</v>
      </c>
      <c r="FS643" s="28">
        <f>(FD643^2)*(1-COS(RADIANS(EW643)))+(COS(RADIANS(EW643)))</f>
        <v>1</v>
      </c>
      <c r="FT643" s="28">
        <f>(FD643*FD644)*(1-COS(RADIANS(EW643)))-FD645*(SIN(RADIANS(EW643)))</f>
        <v>0</v>
      </c>
      <c r="FU643" s="28">
        <f>(FD643*FD645)*(1-COS(RADIANS(EW643)))+FD644*(SIN(RADIANS(EW643)))</f>
        <v>0</v>
      </c>
      <c r="FW643" s="61">
        <f t="array" ref="FW643:FW645">MMULT(FS643:FU645,GG643:GG645)</f>
        <v>-0.37538460323941542</v>
      </c>
      <c r="FX643" s="13">
        <f>BX644</f>
        <v>0</v>
      </c>
      <c r="FY643" s="17">
        <v>1</v>
      </c>
      <c r="FZ643">
        <v>0</v>
      </c>
      <c r="GB643" s="73">
        <f>(FD643^2)*(1-COS(RADIANS(EY643-45)))+(COS(RADIANS(EY643-45)))</f>
        <v>-0.37764274503893253</v>
      </c>
      <c r="GC643" s="73">
        <f>(FD643*FD644)*(1-COS(RADIANS(EY643-45)))-FD645*(SIN(RADIANS(EY643-45)))</f>
        <v>0.92595137945761485</v>
      </c>
      <c r="GD643" s="73">
        <f>(FD643*FD645)*(1-COS(RADIANS(EY643-45)))+FD644*(SIN(RADIANS(EY643-45)))</f>
        <v>0</v>
      </c>
      <c r="GE643" s="10"/>
      <c r="GF643">
        <f t="array" ref="GF643:GF645">MMULT(GB643:GD645,FC643:FC645)</f>
        <v>-0.37764274503893253</v>
      </c>
      <c r="GG643" s="1">
        <f t="array" ref="GG643:GG645">MMULT(FM643:FO645,GF643:GF645)</f>
        <v>-0.37538460323941542</v>
      </c>
      <c r="GI643">
        <f>FA643+FW643</f>
        <v>0.55130868030190849</v>
      </c>
      <c r="GJ643">
        <f>GI643/(SQRT(GI643^2+GI644^2+GI645^2))</f>
        <v>0.38983410636848587</v>
      </c>
      <c r="GL643" t="e">
        <f>CH644+DC643</f>
        <v>#VALUE!</v>
      </c>
      <c r="GM643" t="e">
        <f>GL643/(SQRT(GL643^2+GL644^2+GL645^2))</f>
        <v>#VALUE!</v>
      </c>
      <c r="GO643" s="27">
        <f>FA644*FW645-FA645*FW644</f>
        <v>1.8054303924173634E-2</v>
      </c>
    </row>
    <row r="644" spans="1:197" x14ac:dyDescent="0.2">
      <c r="D644" t="s">
        <v>9</v>
      </c>
      <c r="E644" s="5">
        <f t="shared" si="973"/>
        <v>0.36242608885083544</v>
      </c>
      <c r="F644" s="6">
        <f t="shared" si="973"/>
        <v>-0.32798109388891022</v>
      </c>
      <c r="G644" s="7">
        <f t="shared" ref="G644:G645" si="975">Q643</f>
        <v>-0.35102176670993795</v>
      </c>
      <c r="H644" s="8">
        <f t="shared" ref="H644:H645" si="976">AM643</f>
        <v>-0.8724013201590195</v>
      </c>
      <c r="J644" s="10"/>
      <c r="Q644" s="61">
        <v>-0.16214771720730445</v>
      </c>
      <c r="S644" s="17">
        <v>0</v>
      </c>
      <c r="T644">
        <v>1</v>
      </c>
      <c r="V644" s="73">
        <f>(T642*T644)*(1-COS(RADIANS(O642+45)))-T643*(SIN(RADIANS(O642+45)))</f>
        <v>0</v>
      </c>
      <c r="W644" s="73">
        <f>(T643*T644)*(1-COS(RADIANS(O642+45)))+T642*(SIN(RADIANS(O642+45)))</f>
        <v>0</v>
      </c>
      <c r="X644" s="73">
        <f>(T644^2)*(1-COS(RADIANS(O642+45)))+(COS(RADIANS(O642+45)))</f>
        <v>1</v>
      </c>
      <c r="Y644" s="10"/>
      <c r="Z644">
        <v>0</v>
      </c>
      <c r="AA644" s="23">
        <f>SIN(RADIANS('[1]Biaxial Input'!$F$21))*SIN(RADIANS(0))</f>
        <v>0</v>
      </c>
      <c r="AC644" s="30">
        <f>(AA642*AA644)*(1-COS(RADIANS(N642)))-AA643*(SIN(RADIANS(N642)))</f>
        <v>2.3858119147859059E-2</v>
      </c>
      <c r="AD644" s="30">
        <f>(AA643*AA644)*(1-COS(RADIANS(N642)))+AA642*(SIN(RADIANS(N642)))</f>
        <v>0.34118699944639969</v>
      </c>
      <c r="AE644" s="30">
        <f>(AA644^2)*(1-COS(RADIANS(N642)))+(COS(RADIANS(N642)))</f>
        <v>0.93969262078590843</v>
      </c>
      <c r="AG644">
        <v>-0.16214771720730445</v>
      </c>
      <c r="AI644" s="28">
        <f>(T642*T644)*(1-COS(RADIANS(M642)))-T643*(SIN(RADIANS(M642)))</f>
        <v>0</v>
      </c>
      <c r="AJ644" s="28">
        <f>(T643*T644)*(1-COS(RADIANS(M642)))+T642*(SIN(RADIANS(M642)))</f>
        <v>0</v>
      </c>
      <c r="AK644" s="28">
        <f>(T644^2)*(1-COS(RADIANS(M642)))+(COS(RADIANS(M642)))</f>
        <v>1</v>
      </c>
      <c r="AM644" s="61">
        <v>-0.30114099064220901</v>
      </c>
      <c r="AO644" s="17">
        <v>0</v>
      </c>
      <c r="AP644">
        <v>1</v>
      </c>
      <c r="AR644" s="73">
        <f>(T642*T642)*(1-COS(RADIANS(O642-45)))-T642*(SIN(RADIANS(O642-45)))</f>
        <v>0</v>
      </c>
      <c r="AS644" s="73">
        <f>(T643*T644)*(1-COS(RADIANS(O642-45)))+T642*(SIN(RADIANS(O642-45)))</f>
        <v>0</v>
      </c>
      <c r="AT644" s="73">
        <f>(T644^2)*(1-COS(RADIANS(O642-45)))+(COS(RADIANS(O642-45)))</f>
        <v>1</v>
      </c>
      <c r="AU644" s="10"/>
      <c r="AV644">
        <v>0</v>
      </c>
      <c r="AW644" s="1">
        <v>-0.30114099064220901</v>
      </c>
      <c r="AX644" s="10"/>
      <c r="AY644" s="11">
        <f>(G573^2)*F573+G573*G574*F574+G573*G575*F575-((H573^2)*F573+H573*H574*F574+H573*H575*F575)</f>
        <v>-0.35531223045054178</v>
      </c>
      <c r="AZ644" s="12">
        <f>G573*G574*F573+(G574^2)*F574+G574*G575*F575-(H573*H574*F573+(H574^2)*F574+H574*H575*F575)</f>
        <v>0.866424052970169</v>
      </c>
      <c r="BA644" s="12">
        <f>G573*G575*F573+G574*G575*F574+(G575^2)*F575-(H573*H575*F573+H574*H575*F574+(H575^2)*F575)</f>
        <v>0</v>
      </c>
      <c r="BB644" s="12">
        <f>(G573^2)*E573+G573*G574*E574+G573*G575*E575-((H573^2)*E573+H573*H574*E574+H573*H575*E575)</f>
        <v>0.36178617923710232</v>
      </c>
      <c r="BC644" s="12">
        <f>G573*G574*E573+(G574^2)*E574+G574*G575*E575-(H573*H574*E573+(H574^2)*E574+H574*H575*E575)</f>
        <v>-0.92411133851205673</v>
      </c>
      <c r="BD644" s="24">
        <f>G573*G575*E573+G574*G575*E574+(G575^2)*E575-(H573*H575*E573+H574*H575*E574+(H575^2)*E575)</f>
        <v>0</v>
      </c>
      <c r="BE644" s="10">
        <f>J573</f>
        <v>-1.4244275635048542E-2</v>
      </c>
      <c r="BY644" t="s">
        <v>8</v>
      </c>
      <c r="BZ644" s="5">
        <f t="shared" ref="BZ644:CA646" si="977">BZ639</f>
        <v>0.93180266183863136</v>
      </c>
      <c r="CA644" s="6">
        <f t="shared" si="977"/>
        <v>-0.87956522186239505</v>
      </c>
      <c r="CB644" s="7">
        <f>CY643</f>
        <v>0.9200007789996677</v>
      </c>
      <c r="CC644" s="8">
        <f>DU643</f>
        <v>-0.39150045817319051</v>
      </c>
      <c r="CE644" s="9">
        <f>((SUMPRODUCT(CB644:CB646,BZ644:BZ646))*(SUMPRODUCT(CB644:CB646,CA644:CA646)))-((SUMPRODUCT(CC644:CC646,BZ644:BZ646))*(SUMPRODUCT(CC644:CC646,CA644:CA646)))</f>
        <v>0</v>
      </c>
      <c r="CG644">
        <v>1</v>
      </c>
      <c r="CH644" t="s">
        <v>161</v>
      </c>
      <c r="CI644" s="67"/>
      <c r="CJ644" s="1" t="s">
        <v>8</v>
      </c>
      <c r="CK644" s="5">
        <f t="shared" ref="CK644:CL646" si="978">BZ644</f>
        <v>0.93180266183863136</v>
      </c>
      <c r="CL644" s="6">
        <f t="shared" si="978"/>
        <v>-0.87956522186239505</v>
      </c>
      <c r="CM644" s="7">
        <f>FA643</f>
        <v>0.92669328354132385</v>
      </c>
      <c r="CN644" s="8">
        <f>FW643</f>
        <v>-0.37538460323941542</v>
      </c>
      <c r="CO644" s="10"/>
      <c r="CP644">
        <f t="shared" si="974"/>
        <v>0.3492962422733713</v>
      </c>
      <c r="CQ644">
        <f t="shared" si="974"/>
        <v>-0.34518112468713447</v>
      </c>
      <c r="CR644">
        <f>CJ647</f>
        <v>0</v>
      </c>
      <c r="CS644">
        <f>CM647</f>
        <v>0</v>
      </c>
      <c r="CW644" s="28"/>
      <c r="CY644" s="61">
        <v>-0.38257361187329014</v>
      </c>
      <c r="DA644" s="17">
        <v>0</v>
      </c>
      <c r="DB644">
        <v>0</v>
      </c>
      <c r="DD644" s="73">
        <f>(DB643*DB644)*(1-COS(RADIANS(CW643+45)))+DB645*(SIN(RADIANS(CW643+45)))</f>
        <v>-0.39374530803516766</v>
      </c>
      <c r="DE644" s="73">
        <f>(DB644^2)*(1-COS(RADIANS(CW643+45)))+(COS(RADIANS(CW643+45)))</f>
        <v>0.91921957790306608</v>
      </c>
      <c r="DF644" s="73">
        <f>(DB644*DB645)*(1-COS(RADIANS(CW643+45)))-DB643*(SIN(RADIANS(CW643+45)))</f>
        <v>0</v>
      </c>
      <c r="DG644" s="10"/>
      <c r="DH644">
        <v>-0.39374530803516766</v>
      </c>
      <c r="DI644" s="23">
        <f>SIN(RADIANS('[1]Biaxial Input'!$F$21))*(COS(RADIANS(0)))</f>
        <v>6.9756473744125524E-2</v>
      </c>
      <c r="DK644" s="30">
        <f>(DI643*DI644)*(1-COS(RADIANS(CV643)))+DI645*(SIN(RADIANS(CV643)))</f>
        <v>-2.3711042090011594E-3</v>
      </c>
      <c r="DL644" s="30">
        <f>(DI644^2)*(1-COS(RADIANS(CV643)))+(COS(RADIANS(CV643)))</f>
        <v>0.96609163004718956</v>
      </c>
      <c r="DM644" s="30">
        <f>(DI644*DI645)*(1-COS(RADIANS(CV643)))-DI643*(SIN(RADIANS(CV643)))</f>
        <v>-0.25818857491685071</v>
      </c>
      <c r="DO644">
        <v>-0.38257361187329014</v>
      </c>
      <c r="DQ644" s="28">
        <f>(DB643*DB644)*(1-COS(RADIANS(CU643)))+DB645*(SIN(RADIANS(CU643)))</f>
        <v>0</v>
      </c>
      <c r="DR644" s="28">
        <f>(DB644^2)*(1-COS(RADIANS(CU643)))+(COS(RADIANS(CU643)))</f>
        <v>1</v>
      </c>
      <c r="DS644" s="28">
        <f>(DB644*DB645)*(1-COS(RADIANS(CU643)))-DB643*(SIN(RADIANS(CU643)))</f>
        <v>0</v>
      </c>
      <c r="DU644" s="61">
        <v>-0.887116729230506</v>
      </c>
      <c r="DW644" s="17">
        <v>0</v>
      </c>
      <c r="DX644">
        <v>0</v>
      </c>
      <c r="DZ644" s="73">
        <f>(DB643*DB644)*(1-COS(RADIANS(CW643-45)))+DB645*(SIN(RADIANS(CW643-45)))</f>
        <v>-0.91921957790306608</v>
      </c>
      <c r="EA644" s="73">
        <f>(DB644^2)*(1-COS(RADIANS(CW643-45)))+(COS(RADIANS(CW643-45)))</f>
        <v>-0.39374530803516761</v>
      </c>
      <c r="EB644" s="73">
        <f>(DB644*DB645)*(1-COS(RADIANS(CW643-45)))-DB643*(SIN(RADIANS(CW643-45)))</f>
        <v>0</v>
      </c>
      <c r="EC644" s="10"/>
      <c r="ED644">
        <v>-0.91921957790306608</v>
      </c>
      <c r="EE644" s="1">
        <v>-0.887116729230506</v>
      </c>
      <c r="EG644">
        <f>CY644+DU644</f>
        <v>-1.2696903411037961</v>
      </c>
      <c r="EH644">
        <f>EG644/(SQRT(EG643^2+EG644^2+EG645^2))</f>
        <v>-0.89780665020155492</v>
      </c>
      <c r="EJ644">
        <f>Q644+AM644</f>
        <v>-0.46328870784951348</v>
      </c>
      <c r="EK644">
        <f>EJ644/(SQRT(EJ643^2+EJ644^2+EJ645^2))</f>
        <v>-0.35414074014941749</v>
      </c>
      <c r="EM644" s="23">
        <f>CY645*DU643-CY643*DU645</f>
        <v>0.25818857491685071</v>
      </c>
      <c r="EP644" s="9">
        <f>((SUMPRODUCT(CM644:CM646,BZ644:BZ646))*(SUMPRODUCT(CM644:CM646,CA644:CA646)))-((SUMPRODUCT(CN644:CN646,BZ644:BZ646))*(SUMPRODUCT(CN644:CN646,CA644:CA646)))</f>
        <v>-3.3406255016565467E-2</v>
      </c>
      <c r="EY644" s="28"/>
      <c r="EZ644" s="10"/>
      <c r="FA644" s="61">
        <v>-0.36703302234331997</v>
      </c>
      <c r="FB644" s="13">
        <f>BW645</f>
        <v>0</v>
      </c>
      <c r="FC644" s="17">
        <v>0</v>
      </c>
      <c r="FD644">
        <v>0</v>
      </c>
      <c r="FF644" s="73">
        <f>(FD643*FD644)*(1-COS(RADIANS(EY643+45)))+FD645*(SIN(RADIANS(EY643+45)))</f>
        <v>-0.37764274503893258</v>
      </c>
      <c r="FG644" s="73">
        <f>(FD644^2)*(1-COS(RADIANS(EY643+45)))+(COS(RADIANS(EY643+45)))</f>
        <v>0.92595137945761485</v>
      </c>
      <c r="FH644" s="73">
        <f>(FD644*FD645)*(1-COS(RADIANS(EY643+45)))-FD643*(SIN(RADIANS(EY643+45)))</f>
        <v>0</v>
      </c>
      <c r="FI644" s="10"/>
      <c r="FJ644">
        <v>-0.37764274503893258</v>
      </c>
      <c r="FK644" s="23">
        <f>SIN(RADIANS(176))*(COS(RADIANS(0)))</f>
        <v>6.9756473744125524E-2</v>
      </c>
      <c r="FM644" s="30">
        <f>(FK643*FK644)*(1-COS(RADIANS(EX643)))+FK645*(SIN(RADIANS(EX643)))</f>
        <v>-2.3711042090011594E-3</v>
      </c>
      <c r="FN644" s="30">
        <f>(FK644^2)*(1-COS(RADIANS(EX643)))+(COS(RADIANS(EX643)))</f>
        <v>0.96609163004718956</v>
      </c>
      <c r="FO644" s="30">
        <f>(FK644*FK645)*(1-COS(RADIANS(EX643)))-FK643*(SIN(RADIANS(EX643)))</f>
        <v>-0.25818857491685071</v>
      </c>
      <c r="FQ644">
        <v>-0.36703302234331997</v>
      </c>
      <c r="FS644" s="28">
        <f>(FD643*FD644)*(1-COS(RADIANS(EW643)))+FD645*(SIN(RADIANS(EW643)))</f>
        <v>0</v>
      </c>
      <c r="FT644" s="28">
        <f>(FD644^2)*(1-COS(RADIANS(EW643)))+(COS(RADIANS(EW643)))</f>
        <v>1</v>
      </c>
      <c r="FU644" s="28">
        <f>(FD644*FD645)*(1-COS(RADIANS(EW643)))-FD643*(SIN(RADIANS(EW643)))</f>
        <v>0</v>
      </c>
      <c r="FW644" s="61">
        <v>-0.8936584472223903</v>
      </c>
      <c r="FX644" s="13">
        <f>BX645</f>
        <v>0</v>
      </c>
      <c r="FY644" s="17">
        <v>0</v>
      </c>
      <c r="FZ644">
        <v>0</v>
      </c>
      <c r="GB644" s="73">
        <f>(FD643*FD644)*(1-COS(RADIANS(EY643-45)))+FD645*(SIN(RADIANS(EY643-45)))</f>
        <v>-0.92595137945761485</v>
      </c>
      <c r="GC644" s="73">
        <f>(FD644^2)*(1-COS(RADIANS(EY643-45)))+(COS(RADIANS(EY643-45)))</f>
        <v>-0.37764274503893253</v>
      </c>
      <c r="GD644" s="73">
        <f>(FD644*FD645)*(1-COS(RADIANS(EY643-45)))-FD643*(SIN(RADIANS(EY643-45)))</f>
        <v>0</v>
      </c>
      <c r="GE644" s="10"/>
      <c r="GF644">
        <v>-0.92595137945761485</v>
      </c>
      <c r="GG644" s="1">
        <v>-0.8936584472223903</v>
      </c>
      <c r="GI644">
        <f>FA644+FW644</f>
        <v>-1.2606914695657103</v>
      </c>
      <c r="GJ644">
        <f>GI644/(SQRT(GI643^2+GI644^2+GI645^2))</f>
        <v>-0.89144348711394772</v>
      </c>
      <c r="GL644">
        <f>CH645+DC644</f>
        <v>-3.3406255016565467E-2</v>
      </c>
      <c r="GM644" t="e">
        <f>GL644/(SQRT(GL643^2+GL644^2+GL645^2))</f>
        <v>#VALUE!</v>
      </c>
      <c r="GO644" s="27">
        <f>FA645*FW643-FA643*FW645</f>
        <v>0.25818857491685077</v>
      </c>
    </row>
    <row r="645" spans="1:197" x14ac:dyDescent="0.2">
      <c r="D645" t="s">
        <v>10</v>
      </c>
      <c r="E645" s="5">
        <f t="shared" si="973"/>
        <v>-0.12299997783119256</v>
      </c>
      <c r="F645" s="6">
        <f t="shared" si="973"/>
        <v>-0.35080276413820755</v>
      </c>
      <c r="G645" s="7">
        <f t="shared" si="975"/>
        <v>-0.16214771720730445</v>
      </c>
      <c r="H645" s="8">
        <f t="shared" si="976"/>
        <v>-0.30114099064220901</v>
      </c>
      <c r="J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W645" s="1"/>
      <c r="AX645" s="10"/>
      <c r="AY645" s="11">
        <f>(G578^2)*F578+G578*G579*F579+G578*G580*F580-((H578^2)*F578+H578*H579*F579+H578*H580*F580)</f>
        <v>-0.3056102913072663</v>
      </c>
      <c r="AZ645" s="12">
        <f>G578*G579*F578+(G579^2)*F579+G579*G580*F580-(H578*H579*F578+(H579^2)*F579+H579*H580*F580)</f>
        <v>0.86844998430994746</v>
      </c>
      <c r="BA645" s="12">
        <f>G578*G580*F578+G579*G580*F579+(G580^2)*F580-(H578*H580*F578+H579*H580*F579+(H580^2)*F580)</f>
        <v>-7.3929336905191406E-2</v>
      </c>
      <c r="BB645" s="12">
        <f>(G578^2)*E578+G578*G579*E579+G578*G580*E580-((H578^2)*E578+H578*H579*E579+H578*H580*E580)</f>
        <v>0.27667607645334941</v>
      </c>
      <c r="BC645" s="12">
        <f>G578*G579*E578+(G579^2)*E579+G579*G580*E580-(H578*H579*E578+(H579^2)*E579+H579*H580*E580)</f>
        <v>-0.95368071394156473</v>
      </c>
      <c r="BD645" s="24">
        <f>G578*G580*E578+G579*G580*E579+(G580^2)*E580-(H578*H580*E578+H579*H580*E579+(H580^2)*E580)</f>
        <v>8.1544477969388629E-2</v>
      </c>
      <c r="BE645" s="10">
        <f>J578</f>
        <v>4.1500942900745186E-2</v>
      </c>
      <c r="BY645" t="s">
        <v>9</v>
      </c>
      <c r="BZ645" s="5">
        <f t="shared" si="977"/>
        <v>0.3492962422733713</v>
      </c>
      <c r="CA645" s="6">
        <f t="shared" si="977"/>
        <v>-0.34518112468713447</v>
      </c>
      <c r="CB645" s="7">
        <f>CY644</f>
        <v>-0.38257361187329014</v>
      </c>
      <c r="CC645" s="8">
        <f>DU644</f>
        <v>-0.887116729230506</v>
      </c>
      <c r="CE645" s="10"/>
      <c r="CH645">
        <f>((SUMPRODUCT(CM644:CM646,CK644:CK646))*(SUMPRODUCT(CM644:CM646,CL644:CL646)))-((SUMPRODUCT(CN644:CN646,CK644:CK646))*(SUMPRODUCT(CN644:CN646,CL644:CL646)))</f>
        <v>-3.3406255016565467E-2</v>
      </c>
      <c r="CI645" s="67"/>
      <c r="CJ645" s="10" t="s">
        <v>9</v>
      </c>
      <c r="CK645" s="5">
        <f t="shared" si="978"/>
        <v>0.3492962422733713</v>
      </c>
      <c r="CL645" s="6">
        <f t="shared" si="978"/>
        <v>-0.34518112468713447</v>
      </c>
      <c r="CM645" s="7">
        <f>FA644</f>
        <v>-0.36703302234331997</v>
      </c>
      <c r="CN645" s="8">
        <f>FW644</f>
        <v>-0.8936584472223903</v>
      </c>
      <c r="CP645">
        <f t="shared" si="974"/>
        <v>-9.8670839279614439E-2</v>
      </c>
      <c r="CQ645">
        <f t="shared" si="974"/>
        <v>-0.32743703463395935</v>
      </c>
      <c r="CR645">
        <f>CK647</f>
        <v>0</v>
      </c>
      <c r="CS645">
        <f>CN647</f>
        <v>0</v>
      </c>
      <c r="CW645" s="28"/>
      <c r="CY645" s="61">
        <v>-8.506467032928379E-2</v>
      </c>
      <c r="DA645" s="17">
        <v>0</v>
      </c>
      <c r="DB645">
        <v>1</v>
      </c>
      <c r="DD645" s="73">
        <f>(DB643*DB645)*(1-COS(RADIANS(CW643+45)))-DB644*(SIN(RADIANS(CW643+45)))</f>
        <v>0</v>
      </c>
      <c r="DE645" s="73">
        <f>(DB644*DB645)*(1-COS(RADIANS(CW643+45)))+DB643*(SIN(RADIANS(CW643+45)))</f>
        <v>0</v>
      </c>
      <c r="DF645" s="73">
        <f>(DB645^2)*(1-COS(RADIANS(CW643+45)))+(COS(RADIANS(CW643+45)))</f>
        <v>1</v>
      </c>
      <c r="DG645" s="10"/>
      <c r="DH645">
        <v>0</v>
      </c>
      <c r="DI645" s="23">
        <f>SIN(RADIANS('[1]Biaxial Input'!$F$21))*SIN(RADIANS(0))</f>
        <v>0</v>
      </c>
      <c r="DK645" s="30">
        <f>(DI643*DI645)*(1-COS(RADIANS(CV643)))-DI644*(SIN(RADIANS(CV643)))</f>
        <v>1.8054303924173627E-2</v>
      </c>
      <c r="DL645" s="30">
        <f>(DI644*DI645)*(1-COS(RADIANS(CV643)))+DI643*(SIN(RADIANS(CV643)))</f>
        <v>0.25818857491685071</v>
      </c>
      <c r="DM645" s="30">
        <f>(DI645^2)*(1-COS(RADIANS(CV643)))+(COS(RADIANS(CV643)))</f>
        <v>0.96592582628906831</v>
      </c>
      <c r="DO645">
        <v>-8.506467032928379E-2</v>
      </c>
      <c r="DQ645" s="28">
        <f>(DB643*DB645)*(1-COS(RADIANS(CU643)))-DB644*(SIN(RADIANS(CU643)))</f>
        <v>0</v>
      </c>
      <c r="DR645" s="28">
        <f>(DB644*DB645)*(1-COS(RADIANS(CU643)))+DB643*(SIN(RADIANS(CU643)))</f>
        <v>0</v>
      </c>
      <c r="DS645" s="28">
        <f>(DB645^2)*(1-COS(RADIANS(CU643)))+(COS(RADIANS(CU643)))</f>
        <v>1</v>
      </c>
      <c r="DU645" s="61">
        <v>-0.24444079031444593</v>
      </c>
      <c r="DW645" s="17">
        <v>0</v>
      </c>
      <c r="DX645">
        <v>1</v>
      </c>
      <c r="DZ645" s="73">
        <f>(DB643*DB643)*(1-COS(RADIANS(CW643-45)))-DB643*(SIN(RADIANS(CW643-45)))</f>
        <v>0</v>
      </c>
      <c r="EA645" s="73">
        <f>(DB644*DB645)*(1-COS(RADIANS(CW643-45)))+DB643*(SIN(RADIANS(CW643-45)))</f>
        <v>0</v>
      </c>
      <c r="EB645" s="73">
        <f>(DB645^2)*(1-COS(RADIANS(CW643-45)))+(COS(RADIANS(CW643-45)))</f>
        <v>1</v>
      </c>
      <c r="EC645" s="10"/>
      <c r="ED645">
        <v>0</v>
      </c>
      <c r="EE645" s="1">
        <v>-0.24444079031444593</v>
      </c>
      <c r="EG645">
        <f>CY645+DU645</f>
        <v>-0.32950546064372971</v>
      </c>
      <c r="EH645">
        <f>EG645/(SQRT(EG643^2+EG644^2+EG645^2))</f>
        <v>-0.23299554565917835</v>
      </c>
      <c r="EJ645">
        <f>Q645+AM645</f>
        <v>0</v>
      </c>
      <c r="EK645">
        <f>EJ645/(SQRT(EJ643^2+EJ644^2+EJ645^2))</f>
        <v>0</v>
      </c>
      <c r="EM645" s="23">
        <f>CY643*DU644-CY644*DU643</f>
        <v>-0.9659258262890682</v>
      </c>
      <c r="ER645">
        <f t="shared" ref="ER645:ES647" si="979">CK644</f>
        <v>0.93180266183863136</v>
      </c>
      <c r="ES645">
        <f t="shared" si="979"/>
        <v>-0.87956522186239505</v>
      </c>
      <c r="ET645" t="e">
        <f>#REF!</f>
        <v>#REF!</v>
      </c>
      <c r="EU645" t="e">
        <f>#REF!</f>
        <v>#REF!</v>
      </c>
      <c r="EY645" s="28"/>
      <c r="EZ645" s="10"/>
      <c r="FA645" s="61">
        <v>-8.0785634545554E-2</v>
      </c>
      <c r="FB645" s="13">
        <f>BW646</f>
        <v>0</v>
      </c>
      <c r="FC645" s="17">
        <v>0</v>
      </c>
      <c r="FD645">
        <v>1</v>
      </c>
      <c r="FF645" s="73">
        <f>(FD643*FD645)*(1-COS(RADIANS(EY643+45)))-FD644*(SIN(RADIANS(EY643+45)))</f>
        <v>0</v>
      </c>
      <c r="FG645" s="73">
        <f>(FD644*FD645)*(1-COS(RADIANS(EY643+45)))+FD643*(SIN(RADIANS(EY643+45)))</f>
        <v>0</v>
      </c>
      <c r="FH645" s="73">
        <f>(FD645^2)*(1-COS(RADIANS(EY643+45)))+(COS(RADIANS(EY643+45)))</f>
        <v>1</v>
      </c>
      <c r="FI645" s="10"/>
      <c r="FJ645">
        <v>0</v>
      </c>
      <c r="FK645" s="23">
        <f>SIN(RADIANS(176))*SIN(RADIANS(0))</f>
        <v>0</v>
      </c>
      <c r="FM645" s="30">
        <f>(FK643*FK645)*(1-COS(RADIANS(EX643)))-FK644*(SIN(RADIANS(EX643)))</f>
        <v>1.8054303924173627E-2</v>
      </c>
      <c r="FN645" s="30">
        <f>(FK644*FK645)*(1-COS(RADIANS(EX643)))+FK643*(SIN(RADIANS(EX643)))</f>
        <v>0.25818857491685071</v>
      </c>
      <c r="FO645" s="30">
        <f>(FK645^2)*(1-COS(RADIANS(EX643)))+(COS(RADIANS(EX643)))</f>
        <v>0.96592582628906831</v>
      </c>
      <c r="FQ645">
        <v>-8.0785634545554E-2</v>
      </c>
      <c r="FS645" s="28">
        <f>(FD643*FD645)*(1-COS(RADIANS(EW643)))-FD644*(SIN(RADIANS(EW643)))</f>
        <v>0</v>
      </c>
      <c r="FT645" s="28">
        <f>(FD644*FD645)*(1-COS(RADIANS(EW643)))+FD643*(SIN(RADIANS(EW643)))</f>
        <v>0</v>
      </c>
      <c r="FU645" s="28">
        <f>(FD645^2)*(1-COS(RADIANS(EW643)))+(COS(RADIANS(EW643)))</f>
        <v>1</v>
      </c>
      <c r="FW645" s="61">
        <v>-0.24588814399814576</v>
      </c>
      <c r="FX645" s="13">
        <f>BX646</f>
        <v>0</v>
      </c>
      <c r="FY645" s="17">
        <v>0</v>
      </c>
      <c r="FZ645">
        <v>1</v>
      </c>
      <c r="GB645" s="73">
        <f>(FD643*FD643)*(1-COS(RADIANS(EY643-45)))-FD643*(SIN(RADIANS(EY643-45)))</f>
        <v>0</v>
      </c>
      <c r="GC645" s="73">
        <f>(FD644*FD645)*(1-COS(RADIANS(EY643-45)))+FD643*(SIN(RADIANS(EY643-45)))</f>
        <v>0</v>
      </c>
      <c r="GD645" s="73">
        <f>(FD645^2)*(1-COS(RADIANS(EY643-45)))+(COS(RADIANS(EY643-45)))</f>
        <v>1</v>
      </c>
      <c r="GE645" s="10"/>
      <c r="GF645">
        <v>0</v>
      </c>
      <c r="GG645" s="1">
        <v>-0.24588814399814576</v>
      </c>
      <c r="GI645">
        <f>FA645+FW645</f>
        <v>-0.32667377854369978</v>
      </c>
      <c r="GJ645">
        <f>GI645/(SQRT(GI643^2+GI644^2+GI645^2))</f>
        <v>-0.23099324404408259</v>
      </c>
      <c r="GL645" t="e">
        <f>#REF!+DC645</f>
        <v>#REF!</v>
      </c>
      <c r="GM645" t="e">
        <f>GL645/(SQRT(GL643^2+GL644^2+GL645^2))</f>
        <v>#REF!</v>
      </c>
      <c r="GO645" s="27">
        <f>FA643*FW644-FA644*FW643</f>
        <v>-0.96592582628906831</v>
      </c>
    </row>
    <row r="646" spans="1:197" x14ac:dyDescent="0.2">
      <c r="A646" s="3" t="s">
        <v>19</v>
      </c>
      <c r="B646" s="3" t="s">
        <v>18</v>
      </c>
      <c r="C646" s="3" t="s">
        <v>20</v>
      </c>
      <c r="Q646" s="82" t="s">
        <v>148</v>
      </c>
      <c r="R646" s="13"/>
      <c r="T646" s="10"/>
      <c r="U646" s="10"/>
      <c r="V646" s="10"/>
      <c r="W646" s="10"/>
      <c r="X646" s="10"/>
      <c r="Y646" s="10"/>
      <c r="Z646" s="80"/>
      <c r="AA646" s="23" t="s">
        <v>149</v>
      </c>
      <c r="AE646" s="1"/>
      <c r="AG646" s="80"/>
      <c r="AK646" s="13"/>
      <c r="AL646" s="81"/>
      <c r="AM646" s="82" t="s">
        <v>150</v>
      </c>
      <c r="AO646" s="13"/>
      <c r="AP646" s="13"/>
      <c r="AS646" s="1"/>
      <c r="AW646" s="1"/>
      <c r="AX646" s="10"/>
      <c r="AY646" s="11">
        <f>(G583^2)*F583+G583*G584*F584+G583*G585*F585-((H583^2)*F583+H583*H584*F584+H583*H585*F585)</f>
        <v>0.32924541162547549</v>
      </c>
      <c r="AZ646" s="12">
        <f>G583*G584*F583+(G584^2)*F584+G584*G585*F585-(H583*H584*F583+(H584^2)*F584+H584*H585*F585)</f>
        <v>-0.91824276547985151</v>
      </c>
      <c r="BA646" s="12">
        <f>G583*G585*F583+G584*G585*F584+(G585^2)*F585-(H583*H585*F583+H584*H585*F584+(H585^2)*F585)</f>
        <v>8.266855447565033E-2</v>
      </c>
      <c r="BB646" s="12">
        <f>(G583^2)*E583+G583*G584*E584+G583*G585*E585-((H583^2)*E583+H583*H584*E584+H583*H585*E585)</f>
        <v>-0.27115606073046894</v>
      </c>
      <c r="BC646" s="12">
        <f>G583*G584*E583+(G584^2)*E584+G584*G585*E585-(H583*H584*E583+(H584^2)*E584+H584*H585*E585)</f>
        <v>0.92110838998194144</v>
      </c>
      <c r="BD646" s="24">
        <f>G583*G585*E583+G584*G585*E584+(G585^2)*E585-(H583*H585*E583+H584*H585*E584+(H585^2)*E585)</f>
        <v>-7.2630983787691755E-2</v>
      </c>
      <c r="BE646" s="10">
        <f>J583</f>
        <v>-3.8786513891746088E-2</v>
      </c>
      <c r="BY646" t="s">
        <v>10</v>
      </c>
      <c r="BZ646" s="5">
        <f t="shared" si="977"/>
        <v>-9.8670839279614439E-2</v>
      </c>
      <c r="CA646" s="6">
        <f t="shared" si="977"/>
        <v>-0.32743703463395935</v>
      </c>
      <c r="CB646" s="7">
        <f>CY645</f>
        <v>-8.506467032928379E-2</v>
      </c>
      <c r="CC646" s="8">
        <f>DU645</f>
        <v>-0.24444079031444593</v>
      </c>
      <c r="CE646" s="10"/>
      <c r="CG646" s="10" t="s">
        <v>160</v>
      </c>
      <c r="CH646" s="10">
        <f>-CH643*((EY643-CW643)/(CH645-CE644))</f>
        <v>291.81225491252428</v>
      </c>
      <c r="CI646" s="67"/>
      <c r="CJ646" s="10" t="s">
        <v>10</v>
      </c>
      <c r="CK646" s="5">
        <f t="shared" si="978"/>
        <v>-9.8670839279614439E-2</v>
      </c>
      <c r="CL646" s="6">
        <f t="shared" si="978"/>
        <v>-0.32743703463395935</v>
      </c>
      <c r="CM646" s="7">
        <f>FA645</f>
        <v>-8.0785634545554E-2</v>
      </c>
      <c r="CN646" s="8">
        <f>FW645</f>
        <v>-0.24588814399814576</v>
      </c>
      <c r="CW646" s="28"/>
      <c r="DH646" s="10"/>
      <c r="DI646" s="10"/>
      <c r="DJ646" s="10"/>
      <c r="DK646" s="10"/>
      <c r="DL646" s="10"/>
      <c r="DM646" s="10"/>
      <c r="DN646" s="10"/>
      <c r="DO646" s="10"/>
      <c r="DP646" s="10"/>
      <c r="EE646" s="1"/>
      <c r="EI646" s="64">
        <f>(DEGREES(ACOS((EH643*EK643+EH644*EK644+EH645*EK645)/((SQRT(EH643^2+EH644^2+EH645^2))*(SQRT(EK643^2+EK644^2+EK645^2))))))</f>
        <v>91.807245373277254</v>
      </c>
      <c r="ER646">
        <f t="shared" si="979"/>
        <v>0.3492962422733713</v>
      </c>
      <c r="ES646">
        <f t="shared" si="979"/>
        <v>-0.34518112468713447</v>
      </c>
      <c r="ET646" t="e">
        <f>#REF!</f>
        <v>#REF!</v>
      </c>
      <c r="EU646" t="e">
        <f>#REF!</f>
        <v>#REF!</v>
      </c>
      <c r="EY646" s="28"/>
      <c r="EZ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GG646" s="1"/>
      <c r="GK646" s="64" t="e">
        <f>(DEGREES(ACOS((GJ643*GM643+GJ644*GM644+GJ645*GM645)/((SQRT(GJ643^2+GJ644^2+GJ645^2))*(SQRT(GM643^2+GM644^2+GM645^2))))))</f>
        <v>#VALUE!</v>
      </c>
    </row>
    <row r="647" spans="1:197" x14ac:dyDescent="0.2">
      <c r="A647" s="3">
        <f>C660+C663</f>
        <v>4.8203926092533211E-2</v>
      </c>
      <c r="B647" s="3">
        <f>C661*C665-C662*C664</f>
        <v>-0.14838928869589491</v>
      </c>
      <c r="C647" s="3">
        <f>A648*B649-A649*B648</f>
        <v>0.16477164448529905</v>
      </c>
      <c r="E647" s="5" t="s">
        <v>4</v>
      </c>
      <c r="F647" s="6" t="s">
        <v>5</v>
      </c>
      <c r="G647" s="7" t="s">
        <v>6</v>
      </c>
      <c r="H647" s="8" t="s">
        <v>1</v>
      </c>
      <c r="I647">
        <v>16</v>
      </c>
      <c r="J647" s="9" t="s">
        <v>7</v>
      </c>
      <c r="K647">
        <v>16</v>
      </c>
      <c r="L647" s="10"/>
      <c r="M647" s="17">
        <f>A587</f>
        <v>25</v>
      </c>
      <c r="N647" s="17">
        <f>B587</f>
        <v>-30</v>
      </c>
      <c r="O647" s="17">
        <f>C587</f>
        <v>270.8</v>
      </c>
      <c r="Q647" s="61">
        <f t="array" ref="Q647:Q649">MMULT(AI647:AK649,AG647:AG649)</f>
        <v>0.91338652578000923</v>
      </c>
      <c r="R647" s="13"/>
      <c r="S647" s="17">
        <v>1</v>
      </c>
      <c r="T647">
        <v>0</v>
      </c>
      <c r="V647" s="73">
        <f>(T647^2)*(1-COS(RADIANS(O647+45)))+(COS(RADIANS(O647+45)))</f>
        <v>0.71691060765048265</v>
      </c>
      <c r="W647" s="73">
        <f>(T647*T648)*(1-COS(RADIANS(O647+45)))-T649*(SIN(RADIANS(O647+45)))</f>
        <v>0.69716510285456468</v>
      </c>
      <c r="X647" s="73">
        <f>(T647*T649)*(1-COS(RADIANS(O647+45)))+T648*(SIN(RADIANS(O647+45)))</f>
        <v>0</v>
      </c>
      <c r="Y647" s="10"/>
      <c r="Z647">
        <f t="array" ref="Z647:Z649">MMULT(V647:X649,S647:S649)</f>
        <v>0.71691060765048265</v>
      </c>
      <c r="AA647" s="23">
        <f>COS(RADIANS('[1]Biaxial Input'!$F$21))</f>
        <v>-0.9975640502598242</v>
      </c>
      <c r="AC647" s="30">
        <f>(AA647^2)*(1-COS(RADIANS(N647)))+(COS(RADIANS(N647)))</f>
        <v>0.99934808421962718</v>
      </c>
      <c r="AD647" s="30">
        <f>(AA647*AA648)*(1-COS(RADIANS(N647)))-AA649*(SIN(RADIANS(N647)))</f>
        <v>-9.3228300025961861E-3</v>
      </c>
      <c r="AE647" s="30">
        <f>(AA647*AA649)*(1-COS(RADIANS(N647)))+AA648*(SIN(RADIANS(N647)))</f>
        <v>-3.4878236872062755E-2</v>
      </c>
      <c r="AG647">
        <f t="array" ref="AG647:AG649">MMULT(AC647:AE649,Z647:Z649)</f>
        <v>0.72294279404989426</v>
      </c>
      <c r="AI647" s="28">
        <f>(T647^2)*(1-COS(RADIANS(M647)))+(COS(RADIANS(M647)))</f>
        <v>0.90630778703664994</v>
      </c>
      <c r="AJ647" s="28">
        <f>(T647*T648)*(1-COS(RADIANS(M647)))-T649*(SIN(RADIANS(M647)))</f>
        <v>-0.42261826174069944</v>
      </c>
      <c r="AK647" s="28">
        <f>(T647*T649)*(1-COS(RADIANS(M647)))+T648*(SIN(RADIANS(M647)))</f>
        <v>0</v>
      </c>
      <c r="AM647" s="61">
        <f t="array" ref="AM647:AM649">MMULT(AI647:AK649,AW647:AW649)</f>
        <v>-0.36553817544573719</v>
      </c>
      <c r="AN647" s="13"/>
      <c r="AO647" s="17">
        <v>1</v>
      </c>
      <c r="AP647">
        <v>0</v>
      </c>
      <c r="AR647" s="73">
        <f>(T647^2)*(1-COS(RADIANS(O647-45)))+(COS(RADIANS(O647-45)))</f>
        <v>-0.69716510285456434</v>
      </c>
      <c r="AS647" s="73">
        <f>(T647*T648)*(1-COS(RADIANS(O647-45)))-T649*(SIN(RADIANS(O647-45)))</f>
        <v>0.71691060765048298</v>
      </c>
      <c r="AT647" s="73">
        <f>(T647*T649)*(1-COS(RADIANS(O647-45)))+T648*(SIN(RADIANS(O647-45)))</f>
        <v>0</v>
      </c>
      <c r="AU647" s="10"/>
      <c r="AV647">
        <f t="array" ref="AV647:AV649">MMULT(AR647:AT649,S647:S649)</f>
        <v>-0.69716510285456434</v>
      </c>
      <c r="AW647" s="1">
        <f t="array" ref="AW647:AW649">MMULT(AC647:AE649,AV647:AV649)</f>
        <v>-0.6900269742003049</v>
      </c>
      <c r="AX647" s="10"/>
      <c r="AY647" s="11">
        <f>(G588^2)*F588+G588*G589*F589+G588*G590*F590-((H588^2)*F588+H588*H589*F589+H588*H590*F590)</f>
        <v>-0.36187258335189548</v>
      </c>
      <c r="AZ647" s="12">
        <f>G588*G589*F588+(G589^2)*F589+G589*G590*F590-(H588*H589*F588+(H589^2)*F589+H589*H590*F590)</f>
        <v>0.91794402863533553</v>
      </c>
      <c r="BA647" s="12">
        <f>G588*G590*F588+G589*G590*F589+(G590^2)*F590-(H588*H590*F588+H589*H590*F589+(H590^2)*F590)</f>
        <v>0.1095740321611462</v>
      </c>
      <c r="BB647" s="12">
        <f>(G588^2)*E588+G588*G589*E589+G588*G590*E590-((H588^2)*E588+H588*H589*E589+H588*H590*E590)</f>
        <v>0.3739443056764124</v>
      </c>
      <c r="BC647" s="12">
        <f>G588*G589*E588+(G589^2)*E589+G589*G590*E590-(H588*H589*E588+(H589^2)*E589+H589*H590*E590)</f>
        <v>-0.85265075492366971</v>
      </c>
      <c r="BD647" s="24">
        <f>G588*G590*E588+G589*G590*E589+(G590^2)*E590-(H588*H590*E588+H589*H590*E589+(H590^2)*E590)</f>
        <v>-9.4742033271547094E-2</v>
      </c>
      <c r="BE647" s="10">
        <f>J588</f>
        <v>-1.5110547193408652E-2</v>
      </c>
      <c r="BV647" s="2" t="s">
        <v>3</v>
      </c>
      <c r="CE647" s="10"/>
      <c r="CS647" s="15"/>
      <c r="CW647" s="28"/>
      <c r="CY647" s="82" t="s">
        <v>148</v>
      </c>
      <c r="CZ647" s="13"/>
      <c r="DB647" s="10"/>
      <c r="DC647" s="10"/>
      <c r="DD647" s="10"/>
      <c r="DE647" s="10"/>
      <c r="DF647" s="10"/>
      <c r="DG647" s="10"/>
      <c r="DH647" s="80"/>
      <c r="DI647" s="23" t="s">
        <v>149</v>
      </c>
      <c r="DM647" s="1"/>
      <c r="DO647" s="80"/>
      <c r="DS647" s="13"/>
      <c r="DT647" s="81"/>
      <c r="DU647" s="82" t="s">
        <v>150</v>
      </c>
      <c r="DW647" s="13"/>
      <c r="DX647" s="13"/>
      <c r="EA647" s="1"/>
      <c r="EE647" s="1"/>
      <c r="ER647">
        <f t="shared" si="979"/>
        <v>-9.8670839279614439E-2</v>
      </c>
      <c r="ES647">
        <f t="shared" si="979"/>
        <v>-0.32743703463395935</v>
      </c>
      <c r="ET647" t="e">
        <f>#REF!</f>
        <v>#REF!</v>
      </c>
      <c r="EU647" t="e">
        <f>#REF!</f>
        <v>#REF!</v>
      </c>
      <c r="EY647" s="28"/>
      <c r="EZ647" s="10"/>
      <c r="FA647" s="82" t="s">
        <v>148</v>
      </c>
      <c r="FB647" s="13"/>
      <c r="FD647" s="10"/>
      <c r="FE647" s="10"/>
      <c r="FF647" s="10"/>
      <c r="FG647" s="10"/>
      <c r="FH647" s="10"/>
      <c r="FI647" s="10"/>
      <c r="FJ647" s="80"/>
      <c r="FK647" s="23" t="s">
        <v>149</v>
      </c>
      <c r="FO647" s="1"/>
      <c r="FQ647" s="80"/>
      <c r="FU647" s="13"/>
      <c r="FV647" s="81"/>
      <c r="FW647" s="82" t="s">
        <v>150</v>
      </c>
      <c r="FY647" s="13"/>
      <c r="FZ647" s="13"/>
      <c r="GC647" s="1"/>
      <c r="GG647" s="1"/>
      <c r="GK647" s="13"/>
    </row>
    <row r="648" spans="1:197" x14ac:dyDescent="0.2">
      <c r="A648" s="3">
        <f>C661+C664</f>
        <v>1.4215588932679268E-2</v>
      </c>
      <c r="B648" s="3">
        <f>C662*C663-C660*C665</f>
        <v>0.38833546626793586</v>
      </c>
      <c r="C648" s="3">
        <f>A649*B647-A647*B649</f>
        <v>6.3168220495500693E-2</v>
      </c>
      <c r="D648" t="s">
        <v>8</v>
      </c>
      <c r="E648" s="5">
        <f t="shared" ref="E648:F650" si="980">E643</f>
        <v>0.92386056067667077</v>
      </c>
      <c r="F648" s="6">
        <f t="shared" si="980"/>
        <v>-0.87713500826521962</v>
      </c>
      <c r="G648" s="7">
        <f>Q647</f>
        <v>0.91338652578000923</v>
      </c>
      <c r="H648" s="8">
        <f>AM647</f>
        <v>-0.36553817544573719</v>
      </c>
      <c r="J648" s="9">
        <f>((SUMPRODUCT(G648:G650,E648:E650))*(SUMPRODUCT(G648:G650,F648:F650)))-((SUMPRODUCT(H648:H650,E648:E650))*(SUMPRODUCT(H648:H650,F648:F650)))</f>
        <v>-4.2763646015106127E-2</v>
      </c>
      <c r="Q648" s="61">
        <v>-0.24813534182586178</v>
      </c>
      <c r="S648" s="17">
        <v>0</v>
      </c>
      <c r="T648">
        <v>0</v>
      </c>
      <c r="V648" s="73">
        <f>(T647*T648)*(1-COS(RADIANS(O647+45)))+T649*(SIN(RADIANS(O647+45)))</f>
        <v>-0.69716510285456468</v>
      </c>
      <c r="W648" s="73">
        <f>(T648^2)*(1-COS(RADIANS(O647+45)))+(COS(RADIANS(O647+45)))</f>
        <v>0.71691060765048265</v>
      </c>
      <c r="X648" s="73">
        <f>(T648*T649)*(1-COS(RADIANS(O647+45)))-T647*(SIN(RADIANS(O647+45)))</f>
        <v>0</v>
      </c>
      <c r="Y648" s="10"/>
      <c r="Z648">
        <v>-0.69716510285456468</v>
      </c>
      <c r="AA648" s="23">
        <f>SIN(RADIANS('[1]Biaxial Input'!$F$21))*(COS(RADIANS(0)))</f>
        <v>6.9756473744125524E-2</v>
      </c>
      <c r="AC648" s="30">
        <f>(AA647*AA648)*(1-COS(RADIANS(N647)))+AA649*(SIN(RADIANS(N647)))</f>
        <v>-9.3228300025961861E-3</v>
      </c>
      <c r="AD648" s="30">
        <f>(AA648^2)*(1-COS(RADIANS(N647)))+(COS(RADIANS(N647)))</f>
        <v>0.86667731956481153</v>
      </c>
      <c r="AE648" s="30">
        <f>(AA648*AA649)*(1-COS(RADIANS(N647)))-AA647*(SIN(RADIANS(N647)))</f>
        <v>-0.49878202512991204</v>
      </c>
      <c r="AG648">
        <v>-0.61090081835830357</v>
      </c>
      <c r="AI648" s="28">
        <f>(T647*T648)*(1-COS(RADIANS(M647)))+T649*(SIN(RADIANS(M647)))</f>
        <v>0.42261826174069944</v>
      </c>
      <c r="AJ648" s="28">
        <f>(T648^2)*(1-COS(RADIANS(M647)))+(COS(RADIANS(M647)))</f>
        <v>0.90630778703664994</v>
      </c>
      <c r="AK648" s="28">
        <f>(T648*T649)*(1-COS(RADIANS(M647)))-T647*(SIN(RADIANS(M647)))</f>
        <v>0</v>
      </c>
      <c r="AM648" s="61">
        <v>-0.84884377181686888</v>
      </c>
      <c r="AO648" s="17">
        <v>0</v>
      </c>
      <c r="AP648">
        <v>0</v>
      </c>
      <c r="AR648" s="73">
        <f>(T647*T648)*(1-COS(RADIANS(O647-45)))+T649*(SIN(RADIANS(O647-45)))</f>
        <v>-0.71691060765048298</v>
      </c>
      <c r="AS648" s="73">
        <f>(T648^2)*(1-COS(RADIANS(O647-45)))+(COS(RADIANS(O647-45)))</f>
        <v>-0.69716510285456434</v>
      </c>
      <c r="AT648" s="73">
        <f>(T648*T649)*(1-COS(RADIANS(O647-45)))-T647*(SIN(RADIANS(O647-45)))</f>
        <v>0</v>
      </c>
      <c r="AU648" s="10"/>
      <c r="AV648">
        <v>-0.71691060765048298</v>
      </c>
      <c r="AW648" s="1">
        <v>-0.61483061206844525</v>
      </c>
      <c r="AX648" s="10"/>
      <c r="AY648" s="11">
        <f>(G593^2)*F593+G593*G594*F594+G593*G595*F595-((H593^2)*F593+H593*H594*F594+H593*H595*F595)</f>
        <v>-0.37114154634929303</v>
      </c>
      <c r="AZ648" s="12">
        <f>G593*G594*F593+(G594^2)*F594+G594*G595*F595-(H593*H594*F593+(H594^2)*F594+H594*H595*F595)</f>
        <v>0.91424321411549681</v>
      </c>
      <c r="BA648" s="12">
        <f>G593*G595*F593+G594*G595*F594+(G595^2)*F595-(H593*H595*F593+H594*H595*F594+(H595^2)*F595)</f>
        <v>-0.15796739361127837</v>
      </c>
      <c r="BB648" s="12">
        <f>(G593^2)*E593+G593*G594*E594+G593*G595*E595-((H593^2)*E593+H593*H594*E594+H593*H595*E595)</f>
        <v>0.2649584702928427</v>
      </c>
      <c r="BC648" s="12">
        <f>G593*G594*E593+(G594^2)*E594+G594*G595*E595-(H593*H594*E593+(H594^2)*E594+H594*H595*E595)</f>
        <v>-0.85887426843416304</v>
      </c>
      <c r="BD648" s="24">
        <f>G593*G595*E593+G594*G595*E594+(G595^2)*E595-(H593*H595*E593+H594*H595*E594+(H595^2)*E595)</f>
        <v>0.11800828019029448</v>
      </c>
      <c r="BE648" s="10">
        <f>J593</f>
        <v>7.8925411618705477E-3</v>
      </c>
      <c r="BV648" s="2" t="e">
        <f>DEGREES(ACOS(((CH580*CG582+#REF!*#REF!+#REF!*CG584)/(((SQRT((CH580^2)+(#REF!^2)+(#REF!^2)))*(SQRT((CG582^2)+(#REF!^2)+(CG584^2))))))))</f>
        <v>#REF!</v>
      </c>
      <c r="BZ648" s="5" t="s">
        <v>4</v>
      </c>
      <c r="CA648" s="6" t="s">
        <v>5</v>
      </c>
      <c r="CB648" s="7" t="s">
        <v>6</v>
      </c>
      <c r="CC648" s="8" t="s">
        <v>1</v>
      </c>
      <c r="CD648">
        <v>15</v>
      </c>
      <c r="CE648" s="9" t="s">
        <v>7</v>
      </c>
      <c r="CG648" s="90" t="s">
        <v>157</v>
      </c>
      <c r="CH648" s="61">
        <f>CE649-((CH650-CE649)/(EY648-CW648))*CW648</f>
        <v>9.4550586610986969</v>
      </c>
      <c r="CI648" s="10"/>
      <c r="CK648" s="5" t="s">
        <v>4</v>
      </c>
      <c r="CL648" s="6" t="s">
        <v>5</v>
      </c>
      <c r="CM648" s="7" t="s">
        <v>6</v>
      </c>
      <c r="CN648" s="8" t="s">
        <v>1</v>
      </c>
      <c r="CO648" s="10"/>
      <c r="CP648">
        <f t="shared" ref="CP648:CQ650" si="981">BZ649</f>
        <v>0.93180266183863136</v>
      </c>
      <c r="CQ648">
        <f t="shared" si="981"/>
        <v>-0.87956522186239505</v>
      </c>
      <c r="CR648">
        <f>CI652</f>
        <v>0</v>
      </c>
      <c r="CS648">
        <f>CL652</f>
        <v>0</v>
      </c>
      <c r="CU648" s="17">
        <f>CU552</f>
        <v>10</v>
      </c>
      <c r="CV648" s="17">
        <f>CV552</f>
        <v>-20</v>
      </c>
      <c r="CW648" s="31">
        <f>CH555</f>
        <v>282.35831847186967</v>
      </c>
      <c r="CY648" s="61">
        <f t="array" ref="CY648:CY650">MMULT(DQ648:DS650,DO648:DO650)</f>
        <v>0.91990878439519741</v>
      </c>
      <c r="CZ648" s="13"/>
      <c r="DA648" s="17">
        <v>1</v>
      </c>
      <c r="DB648">
        <v>0</v>
      </c>
      <c r="DD648" s="73">
        <f>(DB648^2)*(1-COS(RADIANS(CW648+45)))+(COS(RADIANS(CW648+45)))</f>
        <v>0.84206022919895773</v>
      </c>
      <c r="DE648" s="73">
        <f>(DB648*DB649)*(1-COS(RADIANS(CW648+45)))-DB650*(SIN(RADIANS(CW648+45)))</f>
        <v>0.53938350957495795</v>
      </c>
      <c r="DF648" s="73">
        <f>(DB648*DB650)*(1-COS(RADIANS(CW648+45)))+DB649*(SIN(RADIANS(CW648+45)))</f>
        <v>0</v>
      </c>
      <c r="DG648" s="10"/>
      <c r="DH648">
        <f t="array" ref="DH648:DH650">MMULT(DD648:DF650,DA648:DA650)</f>
        <v>0.84206022919895773</v>
      </c>
      <c r="DI648" s="23">
        <f>COS(RADIANS('[1]Biaxial Input'!$F$21))</f>
        <v>-0.9975640502598242</v>
      </c>
      <c r="DK648" s="30">
        <f>(DI648^2)*(1-COS(RADIANS(CV648)))+(COS(RADIANS(CV648)))</f>
        <v>0.99970654636555623</v>
      </c>
      <c r="DL648" s="30">
        <f>(DI648*DI649)*(1-COS(RADIANS(CV648)))-DI650*(SIN(RADIANS(CV648)))</f>
        <v>-4.1965824879998722E-3</v>
      </c>
      <c r="DM648" s="30">
        <f>(DI648*DI650)*(1-COS(RADIANS(CV648)))+DI649*(SIN(RADIANS(CV648)))</f>
        <v>-2.3858119147859059E-2</v>
      </c>
      <c r="DO648">
        <f t="array" ref="DO648:DO650">MMULT(DK648:DM650,DH648:DH650)</f>
        <v>0.84407669095487692</v>
      </c>
      <c r="DQ648" s="28">
        <f>(DB648^2)*(1-COS(RADIANS(CU648)))+(COS(RADIANS(CU648)))</f>
        <v>0.98480775301220802</v>
      </c>
      <c r="DR648" s="28">
        <f>(DB648*DB649)*(1-COS(RADIANS(CU648)))-DB650*(SIN(RADIANS(CU648)))</f>
        <v>-0.17364817766693033</v>
      </c>
      <c r="DS648" s="28">
        <f>(DB648*DB650)*(1-COS(RADIANS(CU648)))+DB649*(SIN(RADIANS(CU648)))</f>
        <v>0</v>
      </c>
      <c r="DU648" s="61">
        <f t="array" ref="DU648:DU650">MMULT(DQ648:DS650,EE648:EE650)</f>
        <v>-0.39049930324223814</v>
      </c>
      <c r="DV648" s="13"/>
      <c r="DW648" s="17">
        <v>1</v>
      </c>
      <c r="DX648">
        <v>0</v>
      </c>
      <c r="DZ648" s="73">
        <f>(DB648^2)*(1-COS(RADIANS(CW648-45)))+(COS(RADIANS(CW648-45)))</f>
        <v>-0.53938350957495873</v>
      </c>
      <c r="EA648" s="73">
        <f>(DB648*DB649)*(1-COS(RADIANS(CW648-45)))-DB650*(SIN(RADIANS(CW648-45)))</f>
        <v>0.84206022919895729</v>
      </c>
      <c r="EB648" s="73">
        <f>(DB648*DB650)*(1-COS(RADIANS(CW648-45)))+DB649*(SIN(RADIANS(CW648-45)))</f>
        <v>0</v>
      </c>
      <c r="EC648" s="10"/>
      <c r="ED648">
        <f t="array" ref="ED648:ED650">MMULT(DZ648:EB650,DA648:DA650)</f>
        <v>-0.53938350957495873</v>
      </c>
      <c r="EE648" s="1">
        <f t="array" ref="EE648:EE650">MMULT(DK648:DM650,ED648:ED650)</f>
        <v>-0.53569145031201737</v>
      </c>
      <c r="EG648">
        <f>CY648+DU648</f>
        <v>0.52940948115295927</v>
      </c>
      <c r="EH648">
        <f>EG648/(SQRT(EG648^2+EG649^2+EG650^2))</f>
        <v>0.37434903414770937</v>
      </c>
      <c r="EJ648">
        <f>Q648+AM648</f>
        <v>-1.0969791136427307</v>
      </c>
      <c r="EK648">
        <f>EJ648/(SQRT(EJ648^2+EJ649^2+EJ650^2))</f>
        <v>-0.84137867863797988</v>
      </c>
      <c r="EM648" s="23">
        <f>CY649*DU650-CY650*DU649</f>
        <v>-3.5750839988414621E-2</v>
      </c>
      <c r="EO648" s="15">
        <v>15</v>
      </c>
      <c r="EP648" s="9" t="s">
        <v>7</v>
      </c>
      <c r="EW648" s="17">
        <f>CU648</f>
        <v>10</v>
      </c>
      <c r="EX648" s="17">
        <f>CV648</f>
        <v>-20</v>
      </c>
      <c r="EY648" s="31">
        <f>1+CW648</f>
        <v>283.35831847186967</v>
      </c>
      <c r="EZ648" s="10"/>
      <c r="FA648" s="61">
        <f t="array" ref="FA648:FA650">MMULT(FS648:FU650,FQ648:FQ650)</f>
        <v>0.92658383038531533</v>
      </c>
      <c r="FB648" s="13">
        <f>BW649</f>
        <v>0</v>
      </c>
      <c r="FC648" s="17">
        <v>1</v>
      </c>
      <c r="FD648">
        <v>0</v>
      </c>
      <c r="FF648" s="73">
        <f>(FD648^2)*(1-COS(RADIANS(EY648+45)))+(COS(RADIANS(EY648+45)))</f>
        <v>0.85134551958211091</v>
      </c>
      <c r="FG648" s="73">
        <f>(FD648*FD649)*(1-COS(RADIANS(EY648+45)))-FD650*(SIN(RADIANS(EY648+45)))</f>
        <v>0.52460538148923486</v>
      </c>
      <c r="FH648" s="73">
        <f>(FD648*FD650)*(1-COS(RADIANS(EY648+45)))+FD649*(SIN(RADIANS(EY648+45)))</f>
        <v>0</v>
      </c>
      <c r="FI648" s="10"/>
      <c r="FJ648">
        <f t="array" ref="FJ648:FJ650">MMULT(FF648:FH650,FC648:FC650)</f>
        <v>0.85134551958211091</v>
      </c>
      <c r="FK648" s="23">
        <f>COS(RADIANS(176))</f>
        <v>-0.9975640502598242</v>
      </c>
      <c r="FM648" s="30">
        <f>(FK648^2)*(1-COS(RADIANS(EX648)))+(COS(RADIANS(EX648)))</f>
        <v>0.99970654636555623</v>
      </c>
      <c r="FN648" s="30">
        <f>(FK648*FK649)*(1-COS(RADIANS(EX648)))-FK650*(SIN(RADIANS(EX648)))</f>
        <v>-4.1965824879998722E-3</v>
      </c>
      <c r="FO648" s="30">
        <f>(FK648*FK650)*(1-COS(RADIANS(EX648)))+FK649*(SIN(RADIANS(EX648)))</f>
        <v>-2.3858119147859059E-2</v>
      </c>
      <c r="FQ648">
        <f t="array" ref="FQ648:FQ650">MMULT(FM648:FO650,FJ648:FJ650)</f>
        <v>0.85329723890229037</v>
      </c>
      <c r="FS648" s="28">
        <f>(FD648^2)*(1-COS(RADIANS(EW648)))+(COS(RADIANS(EW648)))</f>
        <v>0.98480775301220802</v>
      </c>
      <c r="FT648" s="28">
        <f>(FD648*FD649)*(1-COS(RADIANS(EW648)))-FD650*(SIN(RADIANS(EW648)))</f>
        <v>-0.17364817766693033</v>
      </c>
      <c r="FU648" s="28">
        <f>(FD648*FD650)*(1-COS(RADIANS(EW648)))+FD649*(SIN(RADIANS(EW648)))</f>
        <v>0</v>
      </c>
      <c r="FW648" s="61">
        <f t="array" ref="FW648:FW650">MMULT(FS648:FU650,GG648:GG650)</f>
        <v>-0.37438520631643551</v>
      </c>
      <c r="FX648" s="13">
        <f>BX649</f>
        <v>0</v>
      </c>
      <c r="FY648" s="17">
        <v>1</v>
      </c>
      <c r="FZ648">
        <v>0</v>
      </c>
      <c r="GB648" s="73">
        <f>(FD648^2)*(1-COS(RADIANS(EY648-45)))+(COS(RADIANS(EY648-45)))</f>
        <v>-0.52460538148923486</v>
      </c>
      <c r="GC648" s="73">
        <f>(FD648*FD649)*(1-COS(RADIANS(EY648-45)))-FD650*(SIN(RADIANS(EY648-45)))</f>
        <v>0.85134551958211091</v>
      </c>
      <c r="GD648" s="73">
        <f>(FD648*FD650)*(1-COS(RADIANS(EY648-45)))+FD649*(SIN(RADIANS(EY648-45)))</f>
        <v>0</v>
      </c>
      <c r="GE648" s="10"/>
      <c r="GF648">
        <f t="array" ref="GF648:GF650">MMULT(GB648:GD650,FC648:FC650)</f>
        <v>-0.52460538148923486</v>
      </c>
      <c r="GG648" s="1">
        <f t="array" ref="GG648:GG650">MMULT(FM648:FO650,GF648:GF650)</f>
        <v>-0.52087869243467266</v>
      </c>
      <c r="GI648">
        <f>FA648+FW648</f>
        <v>0.55219862406887987</v>
      </c>
      <c r="GJ648">
        <f>GI648/(SQRT(GI648^2+GI649^2+GI650^2))</f>
        <v>0.39046339164098604</v>
      </c>
      <c r="GL648" t="e">
        <f>CH649+DC648</f>
        <v>#VALUE!</v>
      </c>
      <c r="GM648" t="e">
        <f>GL648/(SQRT(GL648^2+GL649^2+GL650^2))</f>
        <v>#VALUE!</v>
      </c>
      <c r="GO648" s="27">
        <f>FA649*FW650-FA650*FW649</f>
        <v>-3.575083998841469E-2</v>
      </c>
    </row>
    <row r="649" spans="1:197" x14ac:dyDescent="0.2">
      <c r="A649" s="3">
        <f>C662+C665</f>
        <v>-0.42444313228877661</v>
      </c>
      <c r="B649" s="3">
        <f>C660*C664-C661*C663</f>
        <v>-3.846284283060275E-3</v>
      </c>
      <c r="C649" s="3">
        <f>A647*B648-A648*B647</f>
        <v>2.0828735245202519E-2</v>
      </c>
      <c r="D649" t="s">
        <v>9</v>
      </c>
      <c r="E649" s="5">
        <f t="shared" si="980"/>
        <v>0.36242608885083544</v>
      </c>
      <c r="F649" s="6">
        <f t="shared" si="980"/>
        <v>-0.32798109388891022</v>
      </c>
      <c r="G649" s="7">
        <f t="shared" ref="G649:G650" si="982">Q648</f>
        <v>-0.24813534182586178</v>
      </c>
      <c r="H649" s="8">
        <f t="shared" ref="H649:H650" si="983">AM648</f>
        <v>-0.84884377181686888</v>
      </c>
      <c r="J649" s="10"/>
      <c r="Q649" s="61">
        <v>-0.3227288438619752</v>
      </c>
      <c r="S649" s="17">
        <v>0</v>
      </c>
      <c r="T649">
        <v>1</v>
      </c>
      <c r="V649" s="73">
        <f>(T647*T649)*(1-COS(RADIANS(O647+45)))-T648*(SIN(RADIANS(O647+45)))</f>
        <v>0</v>
      </c>
      <c r="W649" s="73">
        <f>(T648*T649)*(1-COS(RADIANS(O647+45)))+T647*(SIN(RADIANS(O647+45)))</f>
        <v>0</v>
      </c>
      <c r="X649" s="73">
        <f>(T649^2)*(1-COS(RADIANS(O647+45)))+(COS(RADIANS(O647+45)))</f>
        <v>1</v>
      </c>
      <c r="Y649" s="10"/>
      <c r="Z649">
        <v>0</v>
      </c>
      <c r="AA649" s="23">
        <f>SIN(RADIANS('[1]Biaxial Input'!$F$21))*SIN(RADIANS(0))</f>
        <v>0</v>
      </c>
      <c r="AC649" s="30">
        <f>(AA647*AA649)*(1-COS(RADIANS(N647)))-AA648*(SIN(RADIANS(N647)))</f>
        <v>3.4878236872062755E-2</v>
      </c>
      <c r="AD649" s="30">
        <f>(AA648*AA649)*(1-COS(RADIANS(N647)))+AA647*(SIN(RADIANS(N647)))</f>
        <v>0.49878202512991204</v>
      </c>
      <c r="AE649" s="30">
        <f>(AA649^2)*(1-COS(RADIANS(N647)))+(COS(RADIANS(N647)))</f>
        <v>0.86602540378443871</v>
      </c>
      <c r="AG649">
        <v>-0.3227288438619752</v>
      </c>
      <c r="AI649" s="28">
        <f>(T647*T649)*(1-COS(RADIANS(M647)))-T648*(SIN(RADIANS(M647)))</f>
        <v>0</v>
      </c>
      <c r="AJ649" s="28">
        <f>(T648*T649)*(1-COS(RADIANS(M647)))+T647*(SIN(RADIANS(M647)))</f>
        <v>0</v>
      </c>
      <c r="AK649" s="28">
        <f>(T649^2)*(1-COS(RADIANS(M647)))+(COS(RADIANS(M647)))</f>
        <v>1</v>
      </c>
      <c r="AM649" s="61">
        <v>-0.38189801431732118</v>
      </c>
      <c r="AO649" s="17">
        <v>0</v>
      </c>
      <c r="AP649">
        <v>1</v>
      </c>
      <c r="AR649" s="73">
        <f>(T647*T647)*(1-COS(RADIANS(O647-45)))-T647*(SIN(RADIANS(O647-45)))</f>
        <v>0</v>
      </c>
      <c r="AS649" s="73">
        <f>(T648*T649)*(1-COS(RADIANS(O647-45)))+T647*(SIN(RADIANS(O647-45)))</f>
        <v>0</v>
      </c>
      <c r="AT649" s="73">
        <f>(T649^2)*(1-COS(RADIANS(O647-45)))+(COS(RADIANS(O647-45)))</f>
        <v>1</v>
      </c>
      <c r="AU649" s="10"/>
      <c r="AV649">
        <v>0</v>
      </c>
      <c r="AW649" s="1">
        <v>-0.38189801431732118</v>
      </c>
      <c r="AX649" s="10"/>
      <c r="AY649" s="11">
        <f>(G598^2)*F598+G598*G599*F599+G598*G600*F600-((H598^2)*F598+H598*H599*F599+H598*H600*F600)</f>
        <v>-0.37774616449753523</v>
      </c>
      <c r="AZ649" s="12">
        <f>G598*G599*F598+(G599^2)*F599+G599*G600*F600-(H598*H599*F598+(H599^2)*F599+H599*H600*F600)</f>
        <v>0.81447972294362736</v>
      </c>
      <c r="BA649" s="12">
        <f>G598*G600*F598+G599*G600*F599+(G600^2)*F600-(H598*H600*F598+H599*H600*F599+(H600^2)*F600)</f>
        <v>-0.40219941630355854</v>
      </c>
      <c r="BB649" s="12">
        <f>(G598^2)*E598+G598*G599*E599+G598*G600*E600-((H598^2)*E598+H598*H599*E599+H598*H600*E600)</f>
        <v>0.18647529142092278</v>
      </c>
      <c r="BC649" s="12">
        <f>G598*G599*E598+(G599^2)*E599+G599*G600*E600-(H598*H599*E598+(H599^2)*E599+H599*H600*E600)</f>
        <v>-0.8764287439510996</v>
      </c>
      <c r="BD649" s="24">
        <f>G598*G600*E598+G599*G600*E599+(G600^2)*E600-(H598*H600*E598+H599*H600*E599+(H600^2)*E600)</f>
        <v>0.36548633187744695</v>
      </c>
      <c r="BE649" s="10">
        <f>J598</f>
        <v>-4.32556360232772E-3</v>
      </c>
      <c r="BY649" t="s">
        <v>8</v>
      </c>
      <c r="BZ649" s="5">
        <f t="shared" ref="BZ649:CA651" si="984">BZ644</f>
        <v>0.93180266183863136</v>
      </c>
      <c r="CA649" s="6">
        <f t="shared" si="984"/>
        <v>-0.87956522186239505</v>
      </c>
      <c r="CB649" s="7">
        <f>CY648</f>
        <v>0.91990878439519741</v>
      </c>
      <c r="CC649" s="8">
        <f>DU648</f>
        <v>-0.39049930324223814</v>
      </c>
      <c r="CE649" s="9">
        <f>((SUMPRODUCT(CB649:CB651,BZ649:BZ651))*(SUMPRODUCT(CB649:(CB651),CA649:CA651)))-((SUMPRODUCT(CC649:CC651,BZ649:BZ651))*(SUMPRODUCT(CC649:CC651,CA649:CA651)))</f>
        <v>1.2212453270876722E-15</v>
      </c>
      <c r="CG649">
        <v>1</v>
      </c>
      <c r="CH649" t="s">
        <v>161</v>
      </c>
      <c r="CI649" s="67"/>
      <c r="CJ649" s="1" t="s">
        <v>8</v>
      </c>
      <c r="CK649" s="5">
        <f t="shared" ref="CK649:CL651" si="985">BZ649</f>
        <v>0.93180266183863136</v>
      </c>
      <c r="CL649" s="6">
        <f t="shared" si="985"/>
        <v>-0.87956522186239505</v>
      </c>
      <c r="CM649" s="7">
        <f>FA648</f>
        <v>0.92658383038531533</v>
      </c>
      <c r="CN649" s="8">
        <f>FW648</f>
        <v>-0.37438520631643551</v>
      </c>
      <c r="CO649" s="10"/>
      <c r="CP649">
        <f t="shared" si="981"/>
        <v>0.3492962422733713</v>
      </c>
      <c r="CQ649">
        <f t="shared" si="981"/>
        <v>-0.34518112468713447</v>
      </c>
      <c r="CR649">
        <f>CJ652</f>
        <v>0</v>
      </c>
      <c r="CS649">
        <f>CM652</f>
        <v>0</v>
      </c>
      <c r="CW649" s="28"/>
      <c r="CY649" s="61">
        <v>-0.356218031266615</v>
      </c>
      <c r="DA649" s="17">
        <v>0</v>
      </c>
      <c r="DB649">
        <v>0</v>
      </c>
      <c r="DD649" s="73">
        <f>(DB648*DB649)*(1-COS(RADIANS(CW648+45)))+DB650*(SIN(RADIANS(CW648+45)))</f>
        <v>-0.53938350957495795</v>
      </c>
      <c r="DE649" s="73">
        <f>(DB649^2)*(1-COS(RADIANS(CW648+45)))+(COS(RADIANS(CW648+45)))</f>
        <v>0.84206022919895773</v>
      </c>
      <c r="DF649" s="73">
        <f>(DB649*DB650)*(1-COS(RADIANS(CW648+45)))-DB648*(SIN(RADIANS(CW648+45)))</f>
        <v>0</v>
      </c>
      <c r="DG649" s="10"/>
      <c r="DH649">
        <v>-0.53938350957495795</v>
      </c>
      <c r="DI649" s="23">
        <f>SIN(RADIANS('[1]Biaxial Input'!$F$21))*(COS(RADIANS(0)))</f>
        <v>6.9756473744125524E-2</v>
      </c>
      <c r="DK649" s="30">
        <f>(DI648*DI649)*(1-COS(RADIANS(CV648)))+DI650*(SIN(RADIANS(CV648)))</f>
        <v>-4.1965824879998722E-3</v>
      </c>
      <c r="DL649" s="30">
        <f>(DI649^2)*(1-COS(RADIANS(CV648)))+(COS(RADIANS(CV648)))</f>
        <v>0.9399860744203522</v>
      </c>
      <c r="DM649" s="30">
        <f>(DI649*DI650)*(1-COS(RADIANS(CV648)))-DI648*(SIN(RADIANS(CV648)))</f>
        <v>-0.34118699944639969</v>
      </c>
      <c r="DO649">
        <v>-0.51054676298413471</v>
      </c>
      <c r="DQ649" s="28">
        <f>(DB648*DB649)*(1-COS(RADIANS(CU648)))+DB650*(SIN(RADIANS(CU648)))</f>
        <v>0.17364817766693033</v>
      </c>
      <c r="DR649" s="28">
        <f>(DB649^2)*(1-COS(RADIANS(CU648)))+(COS(RADIANS(CU648)))</f>
        <v>0.98480775301220802</v>
      </c>
      <c r="DS649" s="28">
        <f>(DB649*DB650)*(1-COS(RADIANS(CU648)))-DB648*(SIN(RADIANS(CU648)))</f>
        <v>0</v>
      </c>
      <c r="DU649" s="61">
        <v>-0.87029251307816191</v>
      </c>
      <c r="DW649" s="17">
        <v>0</v>
      </c>
      <c r="DX649">
        <v>0</v>
      </c>
      <c r="DZ649" s="73">
        <f>(DB648*DB649)*(1-COS(RADIANS(CW648-45)))+DB650*(SIN(RADIANS(CW648-45)))</f>
        <v>-0.84206022919895729</v>
      </c>
      <c r="EA649" s="73">
        <f>(DB649^2)*(1-COS(RADIANS(CW648-45)))+(COS(RADIANS(CW648-45)))</f>
        <v>-0.53938350957495873</v>
      </c>
      <c r="EB649" s="73">
        <f>(DB649*DB650)*(1-COS(RADIANS(CW648-45)))-DB648*(SIN(RADIANS(CW648-45)))</f>
        <v>0</v>
      </c>
      <c r="EC649" s="10"/>
      <c r="ED649">
        <v>-0.84206022919895729</v>
      </c>
      <c r="EE649" s="1">
        <v>-0.78926132187963172</v>
      </c>
      <c r="EG649">
        <f>CY649+DU649</f>
        <v>-1.226510544344777</v>
      </c>
      <c r="EH649">
        <f>EG649/(SQRT(EG648^2+EG649^2+EG650^2))</f>
        <v>-0.86727392310299589</v>
      </c>
      <c r="EJ649">
        <f>Q649+AM649</f>
        <v>-0.70462685817929638</v>
      </c>
      <c r="EK649">
        <f>EJ649/(SQRT(EJ648^2+EJ649^2+EJ650^2))</f>
        <v>-0.54044603720760764</v>
      </c>
      <c r="EM649" s="23">
        <f>CY650*DU648-CY648*DU650</f>
        <v>0.34014652119437261</v>
      </c>
      <c r="EP649" s="9">
        <f>((SUMPRODUCT(CM649:CM651,BZ649:BZ651))*(SUMPRODUCT(CM649:CM651,CA649:CA651)))-((SUMPRODUCT(CN649:CN651,BZ649:BZ651))*(SUMPRODUCT(CN649:CN651,CA649:CA651)))</f>
        <v>-3.348602836378034E-2</v>
      </c>
      <c r="EY649" s="28"/>
      <c r="EZ649" s="10"/>
      <c r="FA649" s="61">
        <v>-0.34097507887750744</v>
      </c>
      <c r="FB649" s="13">
        <f>BW650</f>
        <v>0</v>
      </c>
      <c r="FC649" s="17">
        <v>0</v>
      </c>
      <c r="FD649">
        <v>0</v>
      </c>
      <c r="FF649" s="73">
        <f>(FD648*FD649)*(1-COS(RADIANS(EY648+45)))+FD650*(SIN(RADIANS(EY648+45)))</f>
        <v>-0.52460538148923486</v>
      </c>
      <c r="FG649" s="73">
        <f>(FD649^2)*(1-COS(RADIANS(EY648+45)))+(COS(RADIANS(EY648+45)))</f>
        <v>0.85134551958211091</v>
      </c>
      <c r="FH649" s="73">
        <f>(FD649*FD650)*(1-COS(RADIANS(EY648+45)))-FD648*(SIN(RADIANS(EY648+45)))</f>
        <v>0</v>
      </c>
      <c r="FI649" s="10"/>
      <c r="FJ649">
        <v>-0.52460538148923486</v>
      </c>
      <c r="FK649" s="23">
        <f>SIN(RADIANS(176))*(COS(RADIANS(0)))</f>
        <v>6.9756473744125524E-2</v>
      </c>
      <c r="FM649" s="30">
        <f>(FK648*FK649)*(1-COS(RADIANS(EX648)))+FK650*(SIN(RADIANS(EX648)))</f>
        <v>-4.1965824879998722E-3</v>
      </c>
      <c r="FN649" s="30">
        <f>(FK649^2)*(1-COS(RADIANS(EX648)))+(COS(RADIANS(EX648)))</f>
        <v>0.9399860744203522</v>
      </c>
      <c r="FO649" s="30">
        <f>(FK649*FK650)*(1-COS(RADIANS(EX648)))-FK648*(SIN(RADIANS(EX648)))</f>
        <v>-0.34118699944639969</v>
      </c>
      <c r="FQ649">
        <v>-0.49669449486457262</v>
      </c>
      <c r="FS649" s="28">
        <f>(FD648*FD649)*(1-COS(RADIANS(EW648)))+FD650*(SIN(RADIANS(EW648)))</f>
        <v>0.17364817766693033</v>
      </c>
      <c r="FT649" s="28">
        <f>(FD649^2)*(1-COS(RADIANS(EW648)))+(COS(RADIANS(EW648)))</f>
        <v>0.98480775301220802</v>
      </c>
      <c r="FU649" s="28">
        <f>(FD649*FD650)*(1-COS(RADIANS(EW648)))-FD648*(SIN(RADIANS(EW648)))</f>
        <v>0</v>
      </c>
      <c r="FW649" s="61">
        <v>-0.87637682517501792</v>
      </c>
      <c r="FX649" s="13">
        <f>BX650</f>
        <v>0</v>
      </c>
      <c r="FY649" s="17">
        <v>0</v>
      </c>
      <c r="FZ649">
        <v>0</v>
      </c>
      <c r="GB649" s="73">
        <f>(FD648*FD649)*(1-COS(RADIANS(EY648-45)))+FD650*(SIN(RADIANS(EY648-45)))</f>
        <v>-0.85134551958211091</v>
      </c>
      <c r="GC649" s="73">
        <f>(FD649^2)*(1-COS(RADIANS(EY648-45)))+(COS(RADIANS(EY648-45)))</f>
        <v>-0.52460538148923486</v>
      </c>
      <c r="GD649" s="73">
        <f>(FD649*FD650)*(1-COS(RADIANS(EY648-45)))-FD648*(SIN(RADIANS(EY648-45)))</f>
        <v>0</v>
      </c>
      <c r="GE649" s="10"/>
      <c r="GF649">
        <v>-0.85134551958211091</v>
      </c>
      <c r="GG649" s="1">
        <v>-0.79805138317027535</v>
      </c>
      <c r="GI649">
        <f>FA649+FW649</f>
        <v>-1.2173519040525254</v>
      </c>
      <c r="GJ649">
        <f>GI649/(SQRT(GI648^2+GI649^2+GI650^2))</f>
        <v>-0.860797786445896</v>
      </c>
      <c r="GL649">
        <f>CH650+DC649</f>
        <v>-3.348602836378034E-2</v>
      </c>
      <c r="GM649" t="e">
        <f>GL649/(SQRT(GL648^2+GL649^2+GL650^2))</f>
        <v>#VALUE!</v>
      </c>
      <c r="GO649" s="27">
        <f>FA650*FW648-FA648*FW650</f>
        <v>0.34014652119437255</v>
      </c>
    </row>
    <row r="650" spans="1:197" x14ac:dyDescent="0.2">
      <c r="D650" t="s">
        <v>10</v>
      </c>
      <c r="E650" s="5">
        <f t="shared" si="980"/>
        <v>-0.12299997783119256</v>
      </c>
      <c r="F650" s="6">
        <f t="shared" si="980"/>
        <v>-0.35080276413820755</v>
      </c>
      <c r="G650" s="7">
        <f t="shared" si="982"/>
        <v>-0.3227288438619752</v>
      </c>
      <c r="H650" s="8">
        <f t="shared" si="983"/>
        <v>-0.38189801431732118</v>
      </c>
      <c r="J650" s="10"/>
      <c r="AW650" s="1"/>
      <c r="AX650" s="10"/>
      <c r="AY650" s="11">
        <f>(G603^2)*F603+G603*G604*F604+G603*G605*F605-((H603^2)*F603+H603*H604*F604+H603*H605*F605)</f>
        <v>0.37538239775877413</v>
      </c>
      <c r="AZ650" s="12">
        <f>G603*G604*F603+(G604^2)*F604+G604*G605*F605-(H603*H604*F603+(H604^2)*F604+H604*H605*F605)</f>
        <v>-0.72700767227599994</v>
      </c>
      <c r="BA650" s="12">
        <f>G603*G605*F603+G604*G605*F604+(G605^2)*F605-(H603*H605*F603+H604*H605*F604+(H605^2)*F605)</f>
        <v>0.46321622670919582</v>
      </c>
      <c r="BB650" s="12">
        <f>(G603^2)*E603+G603*G604*E604+G603*G605*E605-((H603^2)*E603+H603*H604*E604+H603*H605*E605)</f>
        <v>-0.15003732260632952</v>
      </c>
      <c r="BC650" s="12">
        <f>G603*G604*E603+(G604^2)*E604+G604*G605*E605-(H603*H604*E603+(H604^2)*E604+H604*H605*E605)</f>
        <v>0.85257256722309804</v>
      </c>
      <c r="BD650" s="24">
        <f>G603*G605*E603+G604*G605*E604+(G605^2)*E605-(H603*H605*E603+H604*H605*E604+(H605^2)*E605)</f>
        <v>-0.49704156425110946</v>
      </c>
      <c r="BE650" s="10">
        <f>J603</f>
        <v>2.6338859617753674E-2</v>
      </c>
      <c r="BY650" t="s">
        <v>9</v>
      </c>
      <c r="BZ650" s="5">
        <f t="shared" si="984"/>
        <v>0.3492962422733713</v>
      </c>
      <c r="CA650" s="6">
        <f t="shared" si="984"/>
        <v>-0.34518112468713447</v>
      </c>
      <c r="CB650" s="7">
        <f>CY649</f>
        <v>-0.356218031266615</v>
      </c>
      <c r="CC650" s="8">
        <f>DU649</f>
        <v>-0.87029251307816191</v>
      </c>
      <c r="CE650" s="10"/>
      <c r="CH650">
        <f>((SUMPRODUCT(CM649:CM651,CK649:CK651))*(SUMPRODUCT(CM649:CM651,CL649:CL651)))-((SUMPRODUCT(CN649:CN651,CK649:CK651))*(SUMPRODUCT(CN649:CN651,CL649:CL651)))</f>
        <v>-3.348602836378034E-2</v>
      </c>
      <c r="CI650" s="67"/>
      <c r="CJ650" s="10" t="s">
        <v>9</v>
      </c>
      <c r="CK650" s="5">
        <f t="shared" si="985"/>
        <v>0.3492962422733713</v>
      </c>
      <c r="CL650" s="6">
        <f t="shared" si="985"/>
        <v>-0.34518112468713447</v>
      </c>
      <c r="CM650" s="7">
        <f>FA649</f>
        <v>-0.34097507887750744</v>
      </c>
      <c r="CN650" s="8">
        <f>FW649</f>
        <v>-0.87637682517501792</v>
      </c>
      <c r="CP650">
        <f t="shared" si="981"/>
        <v>-9.8670839279614439E-2</v>
      </c>
      <c r="CQ650">
        <f t="shared" si="981"/>
        <v>-0.32743703463395935</v>
      </c>
      <c r="CR650">
        <f>CK652</f>
        <v>0</v>
      </c>
      <c r="CS650">
        <f>CN652</f>
        <v>0</v>
      </c>
      <c r="CW650" s="28"/>
      <c r="CY650" s="61">
        <v>-0.16394066790484607</v>
      </c>
      <c r="DA650" s="17">
        <v>0</v>
      </c>
      <c r="DB650">
        <v>1</v>
      </c>
      <c r="DD650" s="73">
        <f>(DB648*DB650)*(1-COS(RADIANS(CW648+45)))-DB649*(SIN(RADIANS(CW648+45)))</f>
        <v>0</v>
      </c>
      <c r="DE650" s="73">
        <f>(DB649*DB650)*(1-COS(RADIANS(CW648+45)))+DB648*(SIN(RADIANS(CW648+45)))</f>
        <v>0</v>
      </c>
      <c r="DF650" s="73">
        <f>(DB650^2)*(1-COS(RADIANS(CW648+45)))+(COS(RADIANS(CW648+45)))</f>
        <v>1</v>
      </c>
      <c r="DG650" s="10"/>
      <c r="DH650">
        <v>0</v>
      </c>
      <c r="DI650" s="23">
        <f>SIN(RADIANS('[1]Biaxial Input'!$F$21))*SIN(RADIANS(0))</f>
        <v>0</v>
      </c>
      <c r="DK650" s="30">
        <f>(DI648*DI650)*(1-COS(RADIANS(CV648)))-DI649*(SIN(RADIANS(CV648)))</f>
        <v>2.3858119147859059E-2</v>
      </c>
      <c r="DL650" s="30">
        <f>(DI649*DI650)*(1-COS(RADIANS(CV648)))+DI648*(SIN(RADIANS(CV648)))</f>
        <v>0.34118699944639969</v>
      </c>
      <c r="DM650" s="30">
        <f>(DI650^2)*(1-COS(RADIANS(CV648)))+(COS(RADIANS(CV648)))</f>
        <v>0.93969262078590843</v>
      </c>
      <c r="DO650">
        <v>-0.16394066790484607</v>
      </c>
      <c r="DQ650" s="28">
        <f>(DB648*DB650)*(1-COS(RADIANS(CU648)))-DB649*(SIN(RADIANS(CU648)))</f>
        <v>0</v>
      </c>
      <c r="DR650" s="28">
        <f>(DB649*DB650)*(1-COS(RADIANS(CU648)))+DB648*(SIN(RADIANS(CU648)))</f>
        <v>0</v>
      </c>
      <c r="DS650" s="28">
        <f>(DB650^2)*(1-COS(RADIANS(CU648)))+(COS(RADIANS(CU648)))</f>
        <v>1</v>
      </c>
      <c r="DU650" s="61">
        <v>-0.30016867899136962</v>
      </c>
      <c r="DW650" s="17">
        <v>0</v>
      </c>
      <c r="DX650">
        <v>1</v>
      </c>
      <c r="DZ650" s="73">
        <f>(DB648*DB648)*(1-COS(RADIANS(CW648-45)))-DB648*(SIN(RADIANS(CW648-45)))</f>
        <v>0</v>
      </c>
      <c r="EA650" s="73">
        <f>(DB649*DB650)*(1-COS(RADIANS(CW648-45)))+DB648*(SIN(RADIANS(CW648-45)))</f>
        <v>0</v>
      </c>
      <c r="EB650" s="73">
        <f>(DB650^2)*(1-COS(RADIANS(CW648-45)))+(COS(RADIANS(CW648-45)))</f>
        <v>0.99999999999999989</v>
      </c>
      <c r="EC650" s="10"/>
      <c r="ED650">
        <v>0</v>
      </c>
      <c r="EE650" s="1">
        <v>-0.30016867899136962</v>
      </c>
      <c r="EG650">
        <f>CY650+DU650</f>
        <v>-0.46410934689621569</v>
      </c>
      <c r="EH650">
        <f>EG650/(SQRT(EG648^2+EG649^2+EG650^2))</f>
        <v>-0.32817486640237398</v>
      </c>
      <c r="EJ650">
        <f>Q650+AM650</f>
        <v>0</v>
      </c>
      <c r="EK650">
        <f>EJ650/(SQRT(EJ648^2+EJ649^2+EJ650^2))</f>
        <v>0</v>
      </c>
      <c r="EM650" s="23">
        <f>CY648*DU649-CY649*DU648</f>
        <v>-0.93969262078590843</v>
      </c>
      <c r="ER650">
        <f t="shared" ref="ER650:ES652" si="986">CK649</f>
        <v>0.93180266183863136</v>
      </c>
      <c r="ES650">
        <f t="shared" si="986"/>
        <v>-0.87956522186239505</v>
      </c>
      <c r="ET650" t="e">
        <f>#REF!</f>
        <v>#REF!</v>
      </c>
      <c r="EU650" t="e">
        <f>#REF!</f>
        <v>#REF!</v>
      </c>
      <c r="EY650" s="28"/>
      <c r="EZ650" s="10"/>
      <c r="FA650" s="61">
        <v>-0.1586770331615599</v>
      </c>
      <c r="FB650" s="13">
        <f>BW651</f>
        <v>0</v>
      </c>
      <c r="FC650" s="17">
        <v>0</v>
      </c>
      <c r="FD650">
        <v>1</v>
      </c>
      <c r="FF650" s="73">
        <f>(FD648*FD650)*(1-COS(RADIANS(EY648+45)))-FD649*(SIN(RADIANS(EY648+45)))</f>
        <v>0</v>
      </c>
      <c r="FG650" s="73">
        <f>(FD649*FD650)*(1-COS(RADIANS(EY648+45)))+FD648*(SIN(RADIANS(EY648+45)))</f>
        <v>0</v>
      </c>
      <c r="FH650" s="73">
        <f>(FD650^2)*(1-COS(RADIANS(EY648+45)))+(COS(RADIANS(EY648+45)))</f>
        <v>1</v>
      </c>
      <c r="FI650" s="10"/>
      <c r="FJ650">
        <v>0</v>
      </c>
      <c r="FK650" s="23">
        <f>SIN(RADIANS(176))*SIN(RADIANS(0))</f>
        <v>0</v>
      </c>
      <c r="FM650" s="30">
        <f>(FK648*FK650)*(1-COS(RADIANS(EX648)))-FK649*(SIN(RADIANS(EX648)))</f>
        <v>2.3858119147859059E-2</v>
      </c>
      <c r="FN650" s="30">
        <f>(FK649*FK650)*(1-COS(RADIANS(EX648)))+FK648*(SIN(RADIANS(EX648)))</f>
        <v>0.34118699944639969</v>
      </c>
      <c r="FO650" s="30">
        <f>(FK650^2)*(1-COS(RADIANS(EX648)))+(COS(RADIANS(EX648)))</f>
        <v>0.93969262078590843</v>
      </c>
      <c r="FQ650">
        <v>-0.1586770331615599</v>
      </c>
      <c r="FS650" s="28">
        <f>(FD648*FD650)*(1-COS(RADIANS(EW648)))-FD649*(SIN(RADIANS(EW648)))</f>
        <v>0</v>
      </c>
      <c r="FT650" s="28">
        <f>(FD649*FD650)*(1-COS(RADIANS(EW648)))+FD648*(SIN(RADIANS(EW648)))</f>
        <v>0</v>
      </c>
      <c r="FU650" s="28">
        <f>(FD650^2)*(1-COS(RADIANS(EW648)))+(COS(RADIANS(EW648)))</f>
        <v>1</v>
      </c>
      <c r="FW650" s="61">
        <v>-0.30298412101553474</v>
      </c>
      <c r="FX650" s="13">
        <f>BX651</f>
        <v>0</v>
      </c>
      <c r="FY650" s="17">
        <v>0</v>
      </c>
      <c r="FZ650">
        <v>1</v>
      </c>
      <c r="GB650" s="73">
        <f>(FD648*FD648)*(1-COS(RADIANS(EY648-45)))-FD648*(SIN(RADIANS(EY648-45)))</f>
        <v>0</v>
      </c>
      <c r="GC650" s="73">
        <f>(FD649*FD650)*(1-COS(RADIANS(EY648-45)))+FD648*(SIN(RADIANS(EY648-45)))</f>
        <v>0</v>
      </c>
      <c r="GD650" s="73">
        <f>(FD650^2)*(1-COS(RADIANS(EY648-45)))+(COS(RADIANS(EY648-45)))</f>
        <v>1</v>
      </c>
      <c r="GE650" s="10"/>
      <c r="GF650">
        <v>0</v>
      </c>
      <c r="GG650" s="1">
        <v>-0.30298412101553474</v>
      </c>
      <c r="GI650">
        <f>FA650+FW650</f>
        <v>-0.46166115417709463</v>
      </c>
      <c r="GJ650">
        <f>GI650/(SQRT(GI648^2+GI649^2+GI650^2))</f>
        <v>-0.32644373272903182</v>
      </c>
      <c r="GL650" t="e">
        <f>#REF!+DC650</f>
        <v>#REF!</v>
      </c>
      <c r="GM650" t="e">
        <f>GL650/(SQRT(GL648^2+GL649^2+GL650^2))</f>
        <v>#REF!</v>
      </c>
      <c r="GO650" s="27">
        <f>FA648*FW649-FA649*FW648</f>
        <v>-0.93969262078590843</v>
      </c>
    </row>
    <row r="651" spans="1:197" x14ac:dyDescent="0.2">
      <c r="A651" s="4"/>
      <c r="B651" s="4" t="s">
        <v>2</v>
      </c>
      <c r="C651" s="4" t="s">
        <v>21</v>
      </c>
      <c r="J651" s="10"/>
      <c r="Q651" s="82" t="s">
        <v>148</v>
      </c>
      <c r="R651" s="13"/>
      <c r="T651" s="10"/>
      <c r="U651" s="10"/>
      <c r="V651" s="10"/>
      <c r="W651" s="10"/>
      <c r="X651" s="10"/>
      <c r="Y651" s="10"/>
      <c r="Z651" s="80"/>
      <c r="AA651" s="23" t="s">
        <v>149</v>
      </c>
      <c r="AE651" s="1"/>
      <c r="AG651" s="80"/>
      <c r="AK651" s="13"/>
      <c r="AL651" s="81"/>
      <c r="AM651" s="82" t="s">
        <v>150</v>
      </c>
      <c r="AO651" s="13"/>
      <c r="AP651" s="13"/>
      <c r="AS651" s="1"/>
      <c r="AW651" s="1"/>
      <c r="AX651" s="14" t="s">
        <v>11</v>
      </c>
      <c r="AY651" s="11">
        <f>(G608^2)*F608+G608*G609*F609+G608*G610*F610-((H608^2)*F608+H608*H609*F609+H608*H610*F610)</f>
        <v>-0.37882635687185962</v>
      </c>
      <c r="AZ651" s="12">
        <f>G608*G609*F608+(G609^2)*F609+G609*G610*F610-(H608*H609*F608+(H609^2)*F609+H609*H610*F610)</f>
        <v>0.71978531687778369</v>
      </c>
      <c r="BA651" s="12">
        <f>G608*G610*F608+G609*G610*F609+(G610^2)*F610-(H608*H610*F608+H609*H610*F609+(H610^2)*F610)</f>
        <v>-0.5636580351647037</v>
      </c>
      <c r="BB651" s="12">
        <f>(G608^2)*E608+G608*G609*E609+G608*G610*E610-((H608^2)*E608+H608*H609*E609+H608*H610*E610)</f>
        <v>0.12243701288237285</v>
      </c>
      <c r="BC651" s="12">
        <f>G608*G609*E608+(G609^2)*E609+G609*G610*E610-(H608*H609*E608+(H609^2)*E609+H609*H610*E610)</f>
        <v>-0.8145502738768251</v>
      </c>
      <c r="BD651" s="24">
        <f>G608*G610*E608+G609*G610*E609+(G610^2)*E610-(H608*H610*E608+H609*H610*E609+(H610^2)*E610)</f>
        <v>0.51181787979634263</v>
      </c>
      <c r="BE651" s="10">
        <f>J608</f>
        <v>-1.9783827420830291E-2</v>
      </c>
      <c r="BY651" t="s">
        <v>10</v>
      </c>
      <c r="BZ651" s="5">
        <f t="shared" si="984"/>
        <v>-9.8670839279614439E-2</v>
      </c>
      <c r="CA651" s="6">
        <f t="shared" si="984"/>
        <v>-0.32743703463395935</v>
      </c>
      <c r="CB651" s="7">
        <f>CY650</f>
        <v>-0.16394066790484607</v>
      </c>
      <c r="CC651" s="8">
        <f>DU650</f>
        <v>-0.30016867899136962</v>
      </c>
      <c r="CE651" s="10"/>
      <c r="CG651" s="10" t="s">
        <v>160</v>
      </c>
      <c r="CH651" s="10">
        <f>-CH648*((EY648-CW648)/(CH650-CE649))</f>
        <v>282.35831847186972</v>
      </c>
      <c r="CI651" s="67"/>
      <c r="CJ651" s="10" t="s">
        <v>10</v>
      </c>
      <c r="CK651" s="5">
        <f t="shared" si="985"/>
        <v>-9.8670839279614439E-2</v>
      </c>
      <c r="CL651" s="6">
        <f t="shared" si="985"/>
        <v>-0.32743703463395935</v>
      </c>
      <c r="CM651" s="7">
        <f>FA650</f>
        <v>-0.1586770331615599</v>
      </c>
      <c r="CN651" s="8">
        <f>FW650</f>
        <v>-0.30298412101553474</v>
      </c>
      <c r="CW651" s="28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EE651" s="1"/>
      <c r="EI651" s="64">
        <f>(DEGREES(ACOS((EH648*EK648+EH649*EK649+EH650*EK650)/((SQRT(EH648^2+EH649^2+EH650^2))*(SQRT(EK648^2+EK649^2+EK650^2))))))</f>
        <v>81.155955745785548</v>
      </c>
      <c r="ER651">
        <f t="shared" si="986"/>
        <v>0.3492962422733713</v>
      </c>
      <c r="ES651">
        <f t="shared" si="986"/>
        <v>-0.34518112468713447</v>
      </c>
      <c r="ET651" t="e">
        <f>#REF!</f>
        <v>#REF!</v>
      </c>
      <c r="EU651" t="e">
        <f>#REF!</f>
        <v>#REF!</v>
      </c>
      <c r="EY651" s="28"/>
      <c r="EZ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GG651" s="1"/>
      <c r="GK651" s="64" t="e">
        <f>(DEGREES(ACOS((GJ648*GM648+GJ649*GM649+GJ650*GM650)/((SQRT(GJ648^2+GJ649^2+GJ650^2))*(SQRT(GM648^2+GM649^2+GM650^2))))))</f>
        <v>#VALUE!</v>
      </c>
    </row>
    <row r="652" spans="1:197" x14ac:dyDescent="0.2">
      <c r="A652" s="4" t="s">
        <v>19</v>
      </c>
      <c r="B652" s="4">
        <f>DEGREES(ACOS(A649/(SQRT((A647^2)+(A648^2)+(A649^2)))))</f>
        <v>173.24731058640322</v>
      </c>
      <c r="C652" s="4">
        <f>DEGREES(ATAN(A648/A647))</f>
        <v>16.431062813482853</v>
      </c>
      <c r="E652" s="5" t="s">
        <v>4</v>
      </c>
      <c r="F652" s="6" t="s">
        <v>5</v>
      </c>
      <c r="G652" s="7" t="s">
        <v>6</v>
      </c>
      <c r="H652" s="8" t="s">
        <v>1</v>
      </c>
      <c r="I652">
        <v>17</v>
      </c>
      <c r="J652" s="9" t="s">
        <v>7</v>
      </c>
      <c r="K652">
        <v>17</v>
      </c>
      <c r="M652" s="17">
        <f>A588</f>
        <v>40</v>
      </c>
      <c r="N652" s="17">
        <f>B588</f>
        <v>-40</v>
      </c>
      <c r="O652" s="17">
        <f>C588</f>
        <v>259.10000000000002</v>
      </c>
      <c r="Q652" s="61">
        <f t="array" ref="Q652:Q654">MMULT(AI652:AK654,AG652:AG654)</f>
        <v>0.85352544736199099</v>
      </c>
      <c r="R652" s="13"/>
      <c r="S652" s="17">
        <v>1</v>
      </c>
      <c r="T652">
        <v>0</v>
      </c>
      <c r="V652" s="73">
        <f>(T652^2)*(1-COS(RADIANS(O652+45)))+(COS(RADIANS(O652+45)))</f>
        <v>0.56063899456324184</v>
      </c>
      <c r="W652" s="73">
        <f>(T652*T653)*(1-COS(RADIANS(O652+45)))-T654*(SIN(RADIANS(O652+45)))</f>
        <v>0.8280603346224944</v>
      </c>
      <c r="X652" s="73">
        <f>(T652*T654)*(1-COS(RADIANS(O652+45)))+T653*(SIN(RADIANS(O652+45)))</f>
        <v>0</v>
      </c>
      <c r="Y652" s="10"/>
      <c r="Z652">
        <f t="array" ref="Z652:Z654">MMULT(V652:X654,S652:S654)</f>
        <v>0.56063899456324184</v>
      </c>
      <c r="AA652" s="23">
        <f>COS(RADIANS('[1]Biaxial Input'!$F$21))</f>
        <v>-0.9975640502598242</v>
      </c>
      <c r="AC652" s="30">
        <f>(AA652^2)*(1-COS(RADIANS(N652)))+(COS(RADIANS(N652)))</f>
        <v>0.99886158030145311</v>
      </c>
      <c r="AD652" s="30">
        <f>(AA652*AA653)*(1-COS(RADIANS(N652)))-AA654*(SIN(RADIANS(N652)))</f>
        <v>-1.6280160168985456E-2</v>
      </c>
      <c r="AE652" s="30">
        <f>(AA652*AA654)*(1-COS(RADIANS(N652)))+AA653*(SIN(RADIANS(N652)))</f>
        <v>-4.4838597018148282E-2</v>
      </c>
      <c r="AG652">
        <f t="array" ref="AG652:AG654">MMULT(AC652:AE654,Z652:Z654)</f>
        <v>0.57348170696529543</v>
      </c>
      <c r="AI652" s="28">
        <f>(T652^2)*(1-COS(RADIANS(M652)))+(COS(RADIANS(M652)))</f>
        <v>0.76604444311897801</v>
      </c>
      <c r="AJ652" s="28">
        <f>(T652*T653)*(1-COS(RADIANS(M652)))-T654*(SIN(RADIANS(M652)))</f>
        <v>-0.64278760968653925</v>
      </c>
      <c r="AK652" s="28">
        <f>(T652*T654)*(1-COS(RADIANS(M652)))+T653*(SIN(RADIANS(M652)))</f>
        <v>0</v>
      </c>
      <c r="AM652" s="61">
        <f t="array" ref="AM652:AM654">MMULT(AI652:AK654,AW652:AW654)</f>
        <v>-0.3588112933432448</v>
      </c>
      <c r="AN652" s="13"/>
      <c r="AO652" s="17">
        <v>1</v>
      </c>
      <c r="AP652">
        <v>0</v>
      </c>
      <c r="AR652" s="73">
        <f>(T652^2)*(1-COS(RADIANS(O652-45)))+(COS(RADIANS(O652-45)))</f>
        <v>-0.82806033462249429</v>
      </c>
      <c r="AS652" s="73">
        <f>(T652*T653)*(1-COS(RADIANS(O652-45)))-T654*(SIN(RADIANS(O652-45)))</f>
        <v>0.56063899456324184</v>
      </c>
      <c r="AT652" s="73">
        <f>(T652*T654)*(1-COS(RADIANS(O652-45)))+T653*(SIN(RADIANS(O652-45)))</f>
        <v>0</v>
      </c>
      <c r="AU652" s="10"/>
      <c r="AV652">
        <f t="array" ref="AV652:AV654">MMULT(AR652:AT654,S652:S654)</f>
        <v>-0.82806033462249429</v>
      </c>
      <c r="AW652" s="1">
        <f t="array" ref="AW652:AW654">MMULT(AC652:AE654,AV652:AV654)</f>
        <v>-0.81799036179750617</v>
      </c>
      <c r="AX652" s="10"/>
      <c r="AY652" s="11">
        <f>(G613^2)*F613+G613*G614*F614+G613*G615*F615-((H613^2)*F613+H613*H614*F614+H613*H615*F615)</f>
        <v>-0.36166293624130086</v>
      </c>
      <c r="AZ652" s="12">
        <f>G613*G614*F613+(G614^2)*F614+G614*G615*F615-(H613*H614*F613+(H614^2)*F614+H614*H615*F615)</f>
        <v>0.78234672360001833</v>
      </c>
      <c r="BA652" s="12">
        <f>G613*G615*F613+G614*G615*F614+(G615^2)*F615-(H613*H615*F613+H614*H615*F614+(H615^2)*F615)</f>
        <v>-0.45327054781600395</v>
      </c>
      <c r="BB652" s="12">
        <f>(G613^2)*E613+G613*G614*E614+G613*G615*E615-((H613^2)*E613+H613*H614*E614+H613*H615*E615)</f>
        <v>0.15540519869995653</v>
      </c>
      <c r="BC652" s="12">
        <f>G613*G614*E613+(G614^2)*E614+G614*G615*E615-(H613*H614*E613+(H614^2)*E614+H614*H615*E615)</f>
        <v>-0.72386512656377955</v>
      </c>
      <c r="BD652" s="24">
        <f>G613*G615*E613+G614*G615*E614+(G615^2)*E615-(H613*H615*E613+H614*H615*E614+(H615^2)*E615)</f>
        <v>0.27346913467825729</v>
      </c>
      <c r="BE652" s="10">
        <f>J613</f>
        <v>5.1690074406619546E-3</v>
      </c>
      <c r="BV652" s="3" t="s">
        <v>19</v>
      </c>
      <c r="BW652" s="3" t="s">
        <v>18</v>
      </c>
      <c r="BX652" s="3" t="s">
        <v>20</v>
      </c>
      <c r="CS652" s="15"/>
      <c r="CW652" s="28"/>
      <c r="CY652" s="82" t="s">
        <v>148</v>
      </c>
      <c r="CZ652" s="13"/>
      <c r="DB652" s="10"/>
      <c r="DC652" s="10"/>
      <c r="DD652" s="10"/>
      <c r="DE652" s="10"/>
      <c r="DF652" s="10"/>
      <c r="DG652" s="10"/>
      <c r="DH652" s="80"/>
      <c r="DI652" s="23" t="s">
        <v>149</v>
      </c>
      <c r="DM652" s="1"/>
      <c r="DO652" s="80"/>
      <c r="DS652" s="13"/>
      <c r="DT652" s="81"/>
      <c r="DU652" s="82" t="s">
        <v>150</v>
      </c>
      <c r="DW652" s="13"/>
      <c r="DX652" s="13"/>
      <c r="EA652" s="1"/>
      <c r="EE652" s="1"/>
      <c r="EI652" s="13"/>
      <c r="ER652">
        <f t="shared" si="986"/>
        <v>-9.8670839279614439E-2</v>
      </c>
      <c r="ES652">
        <f t="shared" si="986"/>
        <v>-0.32743703463395935</v>
      </c>
      <c r="ET652" t="e">
        <f>#REF!</f>
        <v>#REF!</v>
      </c>
      <c r="EU652" t="e">
        <f>#REF!</f>
        <v>#REF!</v>
      </c>
      <c r="EY652" s="28"/>
      <c r="EZ652" s="10"/>
      <c r="FA652" s="82" t="s">
        <v>148</v>
      </c>
      <c r="FB652" s="13"/>
      <c r="FD652" s="10"/>
      <c r="FE652" s="10"/>
      <c r="FF652" s="10"/>
      <c r="FG652" s="10"/>
      <c r="FH652" s="10"/>
      <c r="FI652" s="10"/>
      <c r="FJ652" s="80"/>
      <c r="FK652" s="23" t="s">
        <v>149</v>
      </c>
      <c r="FO652" s="1"/>
      <c r="FQ652" s="80"/>
      <c r="FU652" s="13"/>
      <c r="FV652" s="81"/>
      <c r="FW652" s="82" t="s">
        <v>150</v>
      </c>
      <c r="FY652" s="13"/>
      <c r="FZ652" s="13"/>
      <c r="GC652" s="1"/>
      <c r="GG652" s="1"/>
      <c r="GK652" s="13"/>
    </row>
    <row r="653" spans="1:197" x14ac:dyDescent="0.2">
      <c r="A653" s="4" t="s">
        <v>18</v>
      </c>
      <c r="B653" s="4">
        <f>DEGREES(ACOS(B649/(SQRT((B647^2)+(B648^2)+(B649^2)))))</f>
        <v>90.530090262825468</v>
      </c>
      <c r="C653" s="4">
        <f>DEGREES(ATAN(B648/B647))</f>
        <v>-69.087331315590276</v>
      </c>
      <c r="D653" t="s">
        <v>8</v>
      </c>
      <c r="E653" s="5">
        <f t="shared" ref="E653:F655" si="987">E648</f>
        <v>0.92386056067667077</v>
      </c>
      <c r="F653" s="6">
        <f t="shared" si="987"/>
        <v>-0.87713500826521962</v>
      </c>
      <c r="G653" s="7">
        <f>Q652</f>
        <v>0.85352544736199099</v>
      </c>
      <c r="H653" s="8">
        <f>AM652</f>
        <v>-0.3588112933432448</v>
      </c>
      <c r="J653" s="9">
        <f>((SUMPRODUCT(G653:G655,E653:E655))*(SUMPRODUCT(G653:(G655),F653:F655)))-((SUMPRODUCT(H653:H655,E653:E655))*(SUMPRODUCT(H653:H655,F653:F655)))</f>
        <v>3.4547370239221831E-3</v>
      </c>
      <c r="Q653" s="61">
        <v>-0.12501286246974219</v>
      </c>
      <c r="S653" s="17">
        <v>0</v>
      </c>
      <c r="T653">
        <v>0</v>
      </c>
      <c r="V653" s="73">
        <f>(T652*T653)*(1-COS(RADIANS(O652+45)))+T654*(SIN(RADIANS(O652+45)))</f>
        <v>-0.8280603346224944</v>
      </c>
      <c r="W653" s="73">
        <f>(T653^2)*(1-COS(RADIANS(O652+45)))+(COS(RADIANS(O652+45)))</f>
        <v>0.56063899456324184</v>
      </c>
      <c r="X653" s="73">
        <f>(T653*T654)*(1-COS(RADIANS(O652+45)))-T652*(SIN(RADIANS(O652+45)))</f>
        <v>0</v>
      </c>
      <c r="Y653" s="10"/>
      <c r="Z653">
        <v>-0.8280603346224944</v>
      </c>
      <c r="AA653" s="23">
        <f>SIN(RADIANS('[1]Biaxial Input'!$F$21))*(COS(RADIANS(0)))</f>
        <v>6.9756473744125524E-2</v>
      </c>
      <c r="AC653" s="30">
        <f>(AA652*AA653)*(1-COS(RADIANS(N652)))+AA654*(SIN(RADIANS(N652)))</f>
        <v>-1.6280160168985456E-2</v>
      </c>
      <c r="AD653" s="30">
        <f>(AA653^2)*(1-COS(RADIANS(N652)))+(COS(RADIANS(N652)))</f>
        <v>0.7671828628175249</v>
      </c>
      <c r="AE653" s="30">
        <f>(AA653*AA654)*(1-COS(RADIANS(N652)))-AA652*(SIN(RADIANS(N652)))</f>
        <v>-0.64122181137573508</v>
      </c>
      <c r="AG653">
        <v>-0.6444009907297914</v>
      </c>
      <c r="AI653" s="28">
        <f>(T652*T653)*(1-COS(RADIANS(M652)))+T654*(SIN(RADIANS(M652)))</f>
        <v>0.64278760968653925</v>
      </c>
      <c r="AJ653" s="28">
        <f>(T653^2)*(1-COS(RADIANS(M652)))+(COS(RADIANS(M652)))</f>
        <v>0.76604444311897801</v>
      </c>
      <c r="AK653" s="28">
        <f>(T653*T654)*(1-COS(RADIANS(M652)))-T652*(SIN(RADIANS(M652)))</f>
        <v>0</v>
      </c>
      <c r="AM653" s="61">
        <v>-0.84495244808536252</v>
      </c>
      <c r="AO653" s="17">
        <v>0</v>
      </c>
      <c r="AP653">
        <v>0</v>
      </c>
      <c r="AR653" s="73">
        <f>(T652*T653)*(1-COS(RADIANS(O652-45)))+T654*(SIN(RADIANS(O652-45)))</f>
        <v>-0.56063899456324184</v>
      </c>
      <c r="AS653" s="73">
        <f>(T653^2)*(1-COS(RADIANS(O652-45)))+(COS(RADIANS(O652-45)))</f>
        <v>-0.82806033462249429</v>
      </c>
      <c r="AT653" s="73">
        <f>(T653*T654)*(1-COS(RADIANS(O652-45)))-T652*(SIN(RADIANS(O652-45)))</f>
        <v>0</v>
      </c>
      <c r="AU653" s="10"/>
      <c r="AV653">
        <v>-0.56063899456324184</v>
      </c>
      <c r="AW653" s="1">
        <v>-0.41663167397892875</v>
      </c>
      <c r="AX653" s="10"/>
      <c r="AY653" s="11">
        <f>(G618^2)*F618+G618*G619*F619+G618*G620*F620-((H618^2)*F618+H618*H619*F619+H618*H620*F620)</f>
        <v>-0.28452449897580823</v>
      </c>
      <c r="AZ653" s="12">
        <f>G618*G619*F618+(G619^2)*F619+G619*G620*F620-(H618*H619*F618+(H619^2)*F619+H619*H620*F620)</f>
        <v>0.85767605310766593</v>
      </c>
      <c r="BA653" s="12">
        <f>G618*G620*F618+G619*G620*F619+(G620^2)*F620-(H618*H620*F618+H619*H620*F619+(H620^2)*F620)</f>
        <v>0.12025150926862693</v>
      </c>
      <c r="BB653" s="12">
        <f>(G618^2)*E618+G618*G619*E619+G618*G620*E620-((H618^2)*E618+H618*H619*E619+H618*H620*E620)</f>
        <v>0.20580077825511858</v>
      </c>
      <c r="BC653" s="12">
        <f>G618*G619*E618+(G619^2)*E619+G619*G620*E620-(H618*H619*E618+(H619^2)*E619+H619*H620*E620)</f>
        <v>-0.57828491081875777</v>
      </c>
      <c r="BD653" s="24">
        <f>G618*G620*E618+G619*G620*E619+(G620^2)*E620-(H618*H620*E618+H619*H620*E619+(H620^2)*E620)</f>
        <v>-6.8530905307002343E-2</v>
      </c>
      <c r="BE653" s="10">
        <f>J618</f>
        <v>3.3192281304585236E-2</v>
      </c>
      <c r="BV653" s="3">
        <f>CH580+CG582</f>
        <v>-3.2814675458908149E-2</v>
      </c>
      <c r="BW653" s="3" t="e">
        <f>#REF!*CG584-#REF!*#REF!</f>
        <v>#REF!</v>
      </c>
      <c r="BX653" s="3" t="e">
        <f>BV654*BW655-BV655*BW654</f>
        <v>#REF!</v>
      </c>
      <c r="BZ653" s="5" t="s">
        <v>4</v>
      </c>
      <c r="CA653" s="6" t="s">
        <v>5</v>
      </c>
      <c r="CB653" s="7" t="s">
        <v>6</v>
      </c>
      <c r="CC653" s="8" t="s">
        <v>1</v>
      </c>
      <c r="CD653">
        <v>16</v>
      </c>
      <c r="CE653" s="9" t="s">
        <v>7</v>
      </c>
      <c r="CG653" s="90" t="s">
        <v>157</v>
      </c>
      <c r="CH653" s="61">
        <f>CE654-((CH655-CE654)/(EY653-CW653))*CW653</f>
        <v>8.9983656072148666</v>
      </c>
      <c r="CI653" s="10"/>
      <c r="CK653" s="5" t="s">
        <v>4</v>
      </c>
      <c r="CL653" s="6" t="s">
        <v>5</v>
      </c>
      <c r="CM653" s="7" t="s">
        <v>6</v>
      </c>
      <c r="CN653" s="8" t="s">
        <v>1</v>
      </c>
      <c r="CO653" s="10"/>
      <c r="CP653">
        <f t="shared" ref="CP653:CQ655" si="988">BZ654</f>
        <v>0.93180266183863136</v>
      </c>
      <c r="CQ653">
        <f t="shared" si="988"/>
        <v>-0.87956522186239505</v>
      </c>
      <c r="CR653">
        <f>CI657</f>
        <v>0</v>
      </c>
      <c r="CS653">
        <f>CL657</f>
        <v>0</v>
      </c>
      <c r="CU653" s="17">
        <f>CU557</f>
        <v>25</v>
      </c>
      <c r="CV653" s="17">
        <f>CV557</f>
        <v>-30</v>
      </c>
      <c r="CW653" s="31">
        <f>CH560</f>
        <v>269.4807061710261</v>
      </c>
      <c r="CY653" s="61">
        <f t="array" ref="CY653:CY655">MMULT(DQ653:DS655,DO653:DO655)</f>
        <v>0.90472825278681634</v>
      </c>
      <c r="CZ653" s="13"/>
      <c r="DA653" s="17">
        <v>1</v>
      </c>
      <c r="DB653">
        <v>0</v>
      </c>
      <c r="DD653" s="73">
        <f>(DB653^2)*(1-COS(RADIANS(CW653+45)))+(COS(RADIANS(CW653+45)))</f>
        <v>0.70066904400877095</v>
      </c>
      <c r="DE653" s="73">
        <f>(DB653*DB654)*(1-COS(RADIANS(CW653+45)))-DB655*(SIN(RADIANS(CW653+45)))</f>
        <v>0.71348643348548324</v>
      </c>
      <c r="DF653" s="73">
        <f>(DB653*DB655)*(1-COS(RADIANS(CW653+45)))+DB654*(SIN(RADIANS(CW653+45)))</f>
        <v>0</v>
      </c>
      <c r="DG653" s="10"/>
      <c r="DH653">
        <f t="array" ref="DH653:DH655">MMULT(DD653:DF655,DA653:DA655)</f>
        <v>0.70066904400877095</v>
      </c>
      <c r="DI653" s="23">
        <f>COS(RADIANS('[1]Biaxial Input'!$F$21))</f>
        <v>-0.9975640502598242</v>
      </c>
      <c r="DK653" s="30">
        <f>(DI653^2)*(1-COS(RADIANS(CV653)))+(COS(RADIANS(CV653)))</f>
        <v>0.99934808421962718</v>
      </c>
      <c r="DL653" s="30">
        <f>(DI653*DI654)*(1-COS(RADIANS(CV653)))-DI655*(SIN(RADIANS(CV653)))</f>
        <v>-9.3228300025961861E-3</v>
      </c>
      <c r="DM653" s="30">
        <f>(DI653*DI655)*(1-COS(RADIANS(CV653)))+DI654*(SIN(RADIANS(CV653)))</f>
        <v>-3.4878236872062755E-2</v>
      </c>
      <c r="DO653">
        <f t="array" ref="DO653:DO655">MMULT(DK653:DM655,DH653:DH655)</f>
        <v>0.70686397953070668</v>
      </c>
      <c r="DQ653" s="28">
        <f>(DB653^2)*(1-COS(RADIANS(CU653)))+(COS(RADIANS(CU653)))</f>
        <v>0.90630778703664994</v>
      </c>
      <c r="DR653" s="28">
        <f>(DB653*DB654)*(1-COS(RADIANS(CU653)))-DB655*(SIN(RADIANS(CU653)))</f>
        <v>-0.42261826174069944</v>
      </c>
      <c r="DS653" s="28">
        <f>(DB653*DB655)*(1-COS(RADIANS(CU653)))+DB654*(SIN(RADIANS(CU653)))</f>
        <v>0</v>
      </c>
      <c r="DU653" s="61">
        <f t="array" ref="DU653:DU655">MMULT(DQ653:DS655,EE653:EE655)</f>
        <v>-0.38647107497714306</v>
      </c>
      <c r="DV653" s="13"/>
      <c r="DW653" s="17">
        <v>1</v>
      </c>
      <c r="DX653">
        <v>0</v>
      </c>
      <c r="DZ653" s="73">
        <f>(DB653^2)*(1-COS(RADIANS(CW653-45)))+(COS(RADIANS(CW653-45)))</f>
        <v>-0.71348643348548291</v>
      </c>
      <c r="EA653" s="73">
        <f>(DB653*DB654)*(1-COS(RADIANS(CW653-45)))-DB655*(SIN(RADIANS(CW653-45)))</f>
        <v>0.70066904400877139</v>
      </c>
      <c r="EB653" s="73">
        <f>(DB653*DB655)*(1-COS(RADIANS(CW653-45)))+DB654*(SIN(RADIANS(CW653-45)))</f>
        <v>0</v>
      </c>
      <c r="EC653" s="10"/>
      <c r="ED653">
        <f t="array" ref="ED653:ED655">MMULT(DZ653:EB655,DA653:DA655)</f>
        <v>-0.71348643348548291</v>
      </c>
      <c r="EE653" s="1">
        <f t="array" ref="EE653:EE655">MMULT(DK653:DM655,ED653:ED655)</f>
        <v>-0.70648908203503646</v>
      </c>
      <c r="EG653">
        <f>CY653+DU653</f>
        <v>0.51825717780967329</v>
      </c>
      <c r="EH653">
        <f>EG653/(SQRT(EG653^2+EG654^2+EG655^2))</f>
        <v>0.36646316482782221</v>
      </c>
      <c r="EJ653">
        <f>Q653+AM653</f>
        <v>-0.96996531055510471</v>
      </c>
      <c r="EK653">
        <f>EJ653/(SQRT(EJ653^2+EJ654^2+EJ655^2))</f>
        <v>-0.73212583728309111</v>
      </c>
      <c r="EM653" s="23">
        <f>CY654*DU655-CY655*DU654</f>
        <v>-0.17918397477265005</v>
      </c>
      <c r="EO653" s="15">
        <v>16</v>
      </c>
      <c r="EP653" s="9" t="s">
        <v>7</v>
      </c>
      <c r="EW653" s="17">
        <f>CU653</f>
        <v>25</v>
      </c>
      <c r="EX653" s="17">
        <f>CV653</f>
        <v>-30</v>
      </c>
      <c r="EY653" s="31">
        <f>1+CW653</f>
        <v>270.4807061710261</v>
      </c>
      <c r="EZ653" s="10"/>
      <c r="FA653" s="61">
        <f t="array" ref="FA653:FA655">MMULT(FS653:FU655,FQ653:FQ655)</f>
        <v>0.91133530856852252</v>
      </c>
      <c r="FB653" s="13" t="e">
        <f>BW654</f>
        <v>#REF!</v>
      </c>
      <c r="FC653" s="17">
        <v>1</v>
      </c>
      <c r="FD653">
        <v>0</v>
      </c>
      <c r="FF653" s="73">
        <f>(FD653^2)*(1-COS(RADIANS(EY653+45)))+(COS(RADIANS(EY653+45)))</f>
        <v>0.71301438394427874</v>
      </c>
      <c r="FG653" s="73">
        <f>(FD653*FD654)*(1-COS(RADIANS(EY653+45)))-FD655*(SIN(RADIANS(EY653+45)))</f>
        <v>0.70114940511174983</v>
      </c>
      <c r="FH653" s="73">
        <f>(FD653*FD655)*(1-COS(RADIANS(EY653+45)))+FD654*(SIN(RADIANS(EY653+45)))</f>
        <v>0</v>
      </c>
      <c r="FI653" s="10"/>
      <c r="FJ653">
        <f t="array" ref="FJ653:FJ655">MMULT(FF653:FH655,FC653:FC655)</f>
        <v>0.71301438394427874</v>
      </c>
      <c r="FK653" s="23">
        <f>COS(RADIANS(176))</f>
        <v>-0.9975640502598242</v>
      </c>
      <c r="FM653" s="30">
        <f>(FK653^2)*(1-COS(RADIANS(EX653)))+(COS(RADIANS(EX653)))</f>
        <v>0.99934808421962718</v>
      </c>
      <c r="FN653" s="30">
        <f>(FK653*FK654)*(1-COS(RADIANS(EX653)))-FK655*(SIN(RADIANS(EX653)))</f>
        <v>-9.3228300025961861E-3</v>
      </c>
      <c r="FO653" s="30">
        <f>(FK653*FK655)*(1-COS(RADIANS(EX653)))+FK654*(SIN(RADIANS(EX653)))</f>
        <v>-3.4878236872062755E-2</v>
      </c>
      <c r="FQ653">
        <f t="array" ref="FQ653:FQ655">MMULT(FM653:FO655,FJ653:FJ655)</f>
        <v>0.71908625532603088</v>
      </c>
      <c r="FS653" s="28">
        <f>(FD653^2)*(1-COS(RADIANS(EW653)))+(COS(RADIANS(EW653)))</f>
        <v>0.90630778703664994</v>
      </c>
      <c r="FT653" s="28">
        <f>(FD653*FD654)*(1-COS(RADIANS(EW653)))-FD655*(SIN(RADIANS(EW653)))</f>
        <v>-0.42261826174069944</v>
      </c>
      <c r="FU653" s="28">
        <f>(FD653*FD655)*(1-COS(RADIANS(EW653)))+FD654*(SIN(RADIANS(EW653)))</f>
        <v>0</v>
      </c>
      <c r="FW653" s="61">
        <f t="array" ref="FW653:FW655">MMULT(FS653:FU655,GG653:GG655)</f>
        <v>-0.37062252837758058</v>
      </c>
      <c r="FX653" s="13" t="e">
        <f>BX654</f>
        <v>#REF!</v>
      </c>
      <c r="FY653" s="17">
        <v>1</v>
      </c>
      <c r="FZ653">
        <v>0</v>
      </c>
      <c r="GB653" s="73">
        <f>(FD653^2)*(1-COS(RADIANS(EY653-45)))+(COS(RADIANS(EY653-45)))</f>
        <v>-0.70114940511175006</v>
      </c>
      <c r="GC653" s="73">
        <f>(FD653*FD654)*(1-COS(RADIANS(EY653-45)))-FD655*(SIN(RADIANS(EY653-45)))</f>
        <v>0.71301438394427841</v>
      </c>
      <c r="GD653" s="73">
        <f>(FD653*FD655)*(1-COS(RADIANS(EY653-45)))+FD654*(SIN(RADIANS(EY653-45)))</f>
        <v>0</v>
      </c>
      <c r="GE653" s="10"/>
      <c r="GF653">
        <f t="array" ref="GF653:GF655">MMULT(GB653:GD655,FC653:FC655)</f>
        <v>-0.70114940511175006</v>
      </c>
      <c r="GG653" s="1">
        <f t="array" ref="GG653:GG655">MMULT(FM653:FO655,GF653:GF655)</f>
        <v>-0.69404500285924031</v>
      </c>
      <c r="GI653">
        <f>FA653+FW653</f>
        <v>0.54071278019094193</v>
      </c>
      <c r="GJ653">
        <f>GI653/(SQRT(GI653^2+GI654^2+GI655^2))</f>
        <v>0.38234167354724624</v>
      </c>
      <c r="GL653" t="e">
        <f>CH654+DC653</f>
        <v>#VALUE!</v>
      </c>
      <c r="GM653" t="e">
        <f>GL653/(SQRT(GL653^2+GL654^2+GL655^2))</f>
        <v>#VALUE!</v>
      </c>
      <c r="GO653" s="27">
        <f>FA654*FW655-FA655*FW654</f>
        <v>-0.17918397477264997</v>
      </c>
    </row>
    <row r="654" spans="1:197" x14ac:dyDescent="0.2">
      <c r="A654" s="4" t="s">
        <v>20</v>
      </c>
      <c r="B654" s="4">
        <f>DEGREES(ACOS(C649/(SQRT((C647^2)+(C648^2)+(C649^2)))))</f>
        <v>83.268342262377359</v>
      </c>
      <c r="C654" s="4">
        <f>DEGREES(ATAN(C648/C647))</f>
        <v>20.975238729179249</v>
      </c>
      <c r="D654" t="s">
        <v>9</v>
      </c>
      <c r="E654" s="5">
        <f t="shared" si="987"/>
        <v>0.36242608885083544</v>
      </c>
      <c r="F654" s="6">
        <f t="shared" si="987"/>
        <v>-0.32798109388891022</v>
      </c>
      <c r="G654" s="7">
        <f t="shared" ref="G654:G655" si="989">Q653</f>
        <v>-0.12501286246974219</v>
      </c>
      <c r="H654" s="8">
        <f t="shared" ref="H654:H655" si="990">AM653</f>
        <v>-0.84495244808536252</v>
      </c>
      <c r="J654" s="10"/>
      <c r="Q654" s="61">
        <v>-0.50583208174515215</v>
      </c>
      <c r="S654" s="17">
        <v>0</v>
      </c>
      <c r="T654">
        <v>1</v>
      </c>
      <c r="V654" s="73">
        <f>(T652*T654)*(1-COS(RADIANS(O652+45)))-T653*(SIN(RADIANS(O652+45)))</f>
        <v>0</v>
      </c>
      <c r="W654" s="73">
        <f>(T653*T654)*(1-COS(RADIANS(O652+45)))+T652*(SIN(RADIANS(O652+45)))</f>
        <v>0</v>
      </c>
      <c r="X654" s="73">
        <f>(T654^2)*(1-COS(RADIANS(O652+45)))+(COS(RADIANS(O652+45)))</f>
        <v>1</v>
      </c>
      <c r="Y654" s="10"/>
      <c r="Z654">
        <v>0</v>
      </c>
      <c r="AA654" s="23">
        <f>SIN(RADIANS('[1]Biaxial Input'!$F$21))*SIN(RADIANS(0))</f>
        <v>0</v>
      </c>
      <c r="AC654" s="30">
        <f>(AA652*AA654)*(1-COS(RADIANS(N652)))-AA653*(SIN(RADIANS(N652)))</f>
        <v>4.4838597018148282E-2</v>
      </c>
      <c r="AD654" s="30">
        <f>(AA653*AA654)*(1-COS(RADIANS(N652)))+AA652*(SIN(RADIANS(N652)))</f>
        <v>0.64122181137573508</v>
      </c>
      <c r="AE654" s="30">
        <f>(AA654^2)*(1-COS(RADIANS(N652)))+(COS(RADIANS(N652)))</f>
        <v>0.76604444311897801</v>
      </c>
      <c r="AG654">
        <v>-0.50583208174515215</v>
      </c>
      <c r="AI654" s="28">
        <f>(T652*T654)*(1-COS(RADIANS(M652)))-T653*(SIN(RADIANS(M652)))</f>
        <v>0</v>
      </c>
      <c r="AJ654" s="28">
        <f>(T653*T654)*(1-COS(RADIANS(M652)))+T652*(SIN(RADIANS(M652)))</f>
        <v>0</v>
      </c>
      <c r="AK654" s="28">
        <f>(T654^2)*(1-COS(RADIANS(M652)))+(COS(RADIANS(M652)))</f>
        <v>1</v>
      </c>
      <c r="AM654" s="61">
        <v>-0.39662301527256388</v>
      </c>
      <c r="AO654" s="17">
        <v>0</v>
      </c>
      <c r="AP654">
        <v>1</v>
      </c>
      <c r="AR654" s="73">
        <f>(T652*T652)*(1-COS(RADIANS(O652-45)))-T652*(SIN(RADIANS(O652-45)))</f>
        <v>0</v>
      </c>
      <c r="AS654" s="73">
        <f>(T653*T654)*(1-COS(RADIANS(O652-45)))+T652*(SIN(RADIANS(O652-45)))</f>
        <v>0</v>
      </c>
      <c r="AT654" s="73">
        <f>(T654^2)*(1-COS(RADIANS(O652-45)))+(COS(RADIANS(O652-45)))</f>
        <v>1</v>
      </c>
      <c r="AU654" s="10"/>
      <c r="AV654">
        <v>0</v>
      </c>
      <c r="AW654" s="1">
        <v>-0.39662301527256388</v>
      </c>
      <c r="AX654" s="10"/>
      <c r="AY654" s="11">
        <f>(G623^2)*F623+G623*G624*F624+G623*G625*F625-((H623^2)*F623+H623*H624*F624+H623*H625*F625)</f>
        <v>-0.33575792440738256</v>
      </c>
      <c r="AZ654" s="12">
        <f>G623*G624*F623+(G624^2)*F624+G624*G625*F625-(H623*H624*F623+(H624^2)*F624+H624*H625*F625)</f>
        <v>0.70373705942624443</v>
      </c>
      <c r="BA654" s="12">
        <f>G623*G625*F623+G624*G625*F624+(G625^2)*F625-(H623*H625*F623+H624*H625*F624+(H625^2)*F625)</f>
        <v>-0.45766943092143941</v>
      </c>
      <c r="BB654" s="12">
        <f>(G623^2)*E623+G623*G624*E624+G623*G625*E625-((H623^2)*E623+H623*H624*E624+H623*H625*E625)</f>
        <v>0.13586990903158505</v>
      </c>
      <c r="BC654" s="12">
        <f>G623*G624*E623+(G624^2)*E624+G624*G625*E625-(H623*H624*E623+(H624^2)*E624+H624*H625*E625)</f>
        <v>-0.5923123443965681</v>
      </c>
      <c r="BD654" s="24">
        <f>G623*G625*E623+G624*G625*E624+(G625^2)*E625-(H623*H625*E623+H624*H625*E624+(H625^2)*E625)</f>
        <v>0.21076943749107344</v>
      </c>
      <c r="BE654" s="10">
        <f>J623</f>
        <v>1.1524955899535616E-3</v>
      </c>
      <c r="BV654" s="3" t="e">
        <f>#REF!+#REF!</f>
        <v>#REF!</v>
      </c>
      <c r="BW654" s="3" t="e">
        <f>#REF!*CG582-CH580*CG584</f>
        <v>#REF!</v>
      </c>
      <c r="BX654" s="3" t="e">
        <f>BV655*BW653-BV653*BW655</f>
        <v>#REF!</v>
      </c>
      <c r="BY654" t="s">
        <v>8</v>
      </c>
      <c r="BZ654" s="5">
        <f t="shared" ref="BZ654:CA656" si="991">BZ649</f>
        <v>0.93180266183863136</v>
      </c>
      <c r="CA654" s="6">
        <f t="shared" si="991"/>
        <v>-0.87956522186239505</v>
      </c>
      <c r="CB654" s="7">
        <f>CY653</f>
        <v>0.90472825278681634</v>
      </c>
      <c r="CC654" s="8">
        <f>DU653</f>
        <v>-0.38647107497714306</v>
      </c>
      <c r="CE654" s="9">
        <f>((SUMPRODUCT(CB654:CB656,BZ654:BZ656))*(SUMPRODUCT(CB654:CB656,CA654:CA656)))-((SUMPRODUCT(CC654:CC656,BZ654:BZ656))*(SUMPRODUCT(CC654:CC656,CA654:CA656)))</f>
        <v>-5.5511151231257827E-16</v>
      </c>
      <c r="CG654">
        <v>1</v>
      </c>
      <c r="CH654" t="s">
        <v>161</v>
      </c>
      <c r="CI654" s="67"/>
      <c r="CJ654" s="1" t="s">
        <v>8</v>
      </c>
      <c r="CK654" s="5">
        <f t="shared" ref="CK654:CL656" si="992">BZ654</f>
        <v>0.93180266183863136</v>
      </c>
      <c r="CL654" s="6">
        <f t="shared" si="992"/>
        <v>-0.87956522186239505</v>
      </c>
      <c r="CM654" s="7">
        <f>FA653</f>
        <v>0.91133530856852252</v>
      </c>
      <c r="CN654" s="8">
        <f>FW653</f>
        <v>-0.37062252837758058</v>
      </c>
      <c r="CO654" s="10"/>
      <c r="CP654">
        <f t="shared" si="988"/>
        <v>0.3492962422733713</v>
      </c>
      <c r="CQ654">
        <f t="shared" si="988"/>
        <v>-0.34518112468713447</v>
      </c>
      <c r="CR654">
        <f>CJ657</f>
        <v>0</v>
      </c>
      <c r="CS654">
        <f>CM657</f>
        <v>0</v>
      </c>
      <c r="CW654" s="28"/>
      <c r="CY654" s="61">
        <v>-0.26761333184281538</v>
      </c>
      <c r="DA654" s="17">
        <v>0</v>
      </c>
      <c r="DB654">
        <v>0</v>
      </c>
      <c r="DD654" s="73">
        <f>(DB653*DB654)*(1-COS(RADIANS(CW653+45)))+DB655*(SIN(RADIANS(CW653+45)))</f>
        <v>-0.71348643348548324</v>
      </c>
      <c r="DE654" s="73">
        <f>(DB654^2)*(1-COS(RADIANS(CW653+45)))+(COS(RADIANS(CW653+45)))</f>
        <v>0.70066904400877095</v>
      </c>
      <c r="DF654" s="73">
        <f>(DB654*DB655)*(1-COS(RADIANS(CW653+45)))-DB653*(SIN(RADIANS(CW653+45)))</f>
        <v>0</v>
      </c>
      <c r="DG654" s="10"/>
      <c r="DH654">
        <v>-0.71348643348548324</v>
      </c>
      <c r="DI654" s="23">
        <f>SIN(RADIANS('[1]Biaxial Input'!$F$21))*(COS(RADIANS(0)))</f>
        <v>6.9756473744125524E-2</v>
      </c>
      <c r="DK654" s="30">
        <f>(DI653*DI654)*(1-COS(RADIANS(CV653)))+DI655*(SIN(RADIANS(CV653)))</f>
        <v>-9.3228300025961861E-3</v>
      </c>
      <c r="DL654" s="30">
        <f>(DI654^2)*(1-COS(RADIANS(CV653)))+(COS(RADIANS(CV653)))</f>
        <v>0.86667731956481153</v>
      </c>
      <c r="DM654" s="30">
        <f>(DI654*DI655)*(1-COS(RADIANS(CV653)))-DI653*(SIN(RADIANS(CV653)))</f>
        <v>-0.49878202512991204</v>
      </c>
      <c r="DO654">
        <v>-0.62489472810443114</v>
      </c>
      <c r="DQ654" s="28">
        <f>(DB653*DB654)*(1-COS(RADIANS(CU653)))+DB655*(SIN(RADIANS(CU653)))</f>
        <v>0.42261826174069944</v>
      </c>
      <c r="DR654" s="28">
        <f>(DB654^2)*(1-COS(RADIANS(CU653)))+(COS(RADIANS(CU653)))</f>
        <v>0.90630778703664994</v>
      </c>
      <c r="DS654" s="28">
        <f>(DB654*DB655)*(1-COS(RADIANS(CU653)))-DB653*(SIN(RADIANS(CU653)))</f>
        <v>0</v>
      </c>
      <c r="DU654" s="61">
        <v>-0.84290568952600686</v>
      </c>
      <c r="DW654" s="17">
        <v>0</v>
      </c>
      <c r="DX654">
        <v>0</v>
      </c>
      <c r="DZ654" s="73">
        <f>(DB653*DB654)*(1-COS(RADIANS(CW653-45)))+DB655*(SIN(RADIANS(CW653-45)))</f>
        <v>-0.70066904400877139</v>
      </c>
      <c r="EA654" s="73">
        <f>(DB654^2)*(1-COS(RADIANS(CW653-45)))+(COS(RADIANS(CW653-45)))</f>
        <v>-0.71348643348548291</v>
      </c>
      <c r="EB654" s="73">
        <f>(DB654*DB655)*(1-COS(RADIANS(CW653-45)))-DB653*(SIN(RADIANS(CW653-45)))</f>
        <v>0</v>
      </c>
      <c r="EC654" s="10"/>
      <c r="ED654">
        <v>-0.70066904400877139</v>
      </c>
      <c r="EE654" s="1">
        <v>-0.60060225623501717</v>
      </c>
      <c r="EG654">
        <f>CY654+DU654</f>
        <v>-1.1105190213688223</v>
      </c>
      <c r="EH654">
        <f>EG654/(SQRT(EG653^2+EG654^2+EG655^2))</f>
        <v>-0.78525553064654252</v>
      </c>
      <c r="EJ654">
        <f>Q654+AM654</f>
        <v>-0.90245509701771609</v>
      </c>
      <c r="EK654">
        <f>EJ654/(SQRT(EJ653^2+EJ654^2+EJ655^2))</f>
        <v>-0.68116940505466972</v>
      </c>
      <c r="EM654" s="23">
        <f>CY655*DU653-CY653*DU655</f>
        <v>0.46679021324860087</v>
      </c>
      <c r="EP654" s="9">
        <f>((SUMPRODUCT(CM654:CM656,BZ654:BZ656))*(SUMPRODUCT(CM654:CM656,CA654:CA656)))-((SUMPRODUCT(CN654:CN656,BZ654:BZ656))*(SUMPRODUCT(CN654:CN656,CA654:CA656)))</f>
        <v>-3.3391502252870742E-2</v>
      </c>
      <c r="EY654" s="28"/>
      <c r="EZ654" s="10"/>
      <c r="FA654" s="61">
        <v>-0.25286184035425441</v>
      </c>
      <c r="FB654" s="13" t="e">
        <f>BW655</f>
        <v>#REF!</v>
      </c>
      <c r="FC654" s="17">
        <v>0</v>
      </c>
      <c r="FD654">
        <v>0</v>
      </c>
      <c r="FF654" s="73">
        <f>(FD653*FD654)*(1-COS(RADIANS(EY653+45)))+FD655*(SIN(RADIANS(EY653+45)))</f>
        <v>-0.70114940511174983</v>
      </c>
      <c r="FG654" s="73">
        <f>(FD654^2)*(1-COS(RADIANS(EY653+45)))+(COS(RADIANS(EY653+45)))</f>
        <v>0.71301438394427874</v>
      </c>
      <c r="FH654" s="73">
        <f>(FD654*FD655)*(1-COS(RADIANS(EY653+45)))-FD653*(SIN(RADIANS(EY653+45)))</f>
        <v>0</v>
      </c>
      <c r="FI654" s="10"/>
      <c r="FJ654">
        <v>-0.70114940511174983</v>
      </c>
      <c r="FK654" s="23">
        <f>SIN(RADIANS(176))*(COS(RADIANS(0)))</f>
        <v>6.9756473744125524E-2</v>
      </c>
      <c r="FM654" s="30">
        <f>(FK653*FK654)*(1-COS(RADIANS(EX653)))+FK655*(SIN(RADIANS(EX653)))</f>
        <v>-9.3228300025961861E-3</v>
      </c>
      <c r="FN654" s="30">
        <f>(FK654^2)*(1-COS(RADIANS(EX653)))+(COS(RADIANS(EX653)))</f>
        <v>0.86667731956481153</v>
      </c>
      <c r="FO654" s="30">
        <f>(FK654*FK655)*(1-COS(RADIANS(EX653)))-FK653*(SIN(RADIANS(EX653)))</f>
        <v>-0.49878202512991204</v>
      </c>
      <c r="FQ654">
        <v>-0.61431759892763194</v>
      </c>
      <c r="FS654" s="28">
        <f>(FD653*FD654)*(1-COS(RADIANS(EW653)))+FD655*(SIN(RADIANS(EW653)))</f>
        <v>0.42261826174069944</v>
      </c>
      <c r="FT654" s="28">
        <f>(FD654^2)*(1-COS(RADIANS(EW653)))+(COS(RADIANS(EW653)))</f>
        <v>0.90630778703664994</v>
      </c>
      <c r="FU654" s="28">
        <f>(FD654*FD655)*(1-COS(RADIANS(EW653)))-FD653*(SIN(RADIANS(EW653)))</f>
        <v>0</v>
      </c>
      <c r="FW654" s="61">
        <v>-0.84744780754214299</v>
      </c>
      <c r="FX654" s="13" t="e">
        <f>BX655</f>
        <v>#REF!</v>
      </c>
      <c r="FY654" s="17">
        <v>0</v>
      </c>
      <c r="FZ654">
        <v>0</v>
      </c>
      <c r="GB654" s="73">
        <f>(FD653*FD654)*(1-COS(RADIANS(EY653-45)))+FD655*(SIN(RADIANS(EY653-45)))</f>
        <v>-0.71301438394427841</v>
      </c>
      <c r="GC654" s="73">
        <f>(FD654^2)*(1-COS(RADIANS(EY653-45)))+(COS(RADIANS(EY653-45)))</f>
        <v>-0.70114940511175006</v>
      </c>
      <c r="GD654" s="73">
        <f>(FD654*FD655)*(1-COS(RADIANS(EY653-45)))-FD653*(SIN(RADIANS(EY653-45)))</f>
        <v>0</v>
      </c>
      <c r="GE654" s="10"/>
      <c r="GF654">
        <v>-0.71301438394427841</v>
      </c>
      <c r="GG654" s="1">
        <v>-0.61141669837770429</v>
      </c>
      <c r="GI654">
        <f>FA654+FW654</f>
        <v>-1.1003096478963974</v>
      </c>
      <c r="GJ654">
        <f>GI654/(SQRT(GI653^2+GI654^2+GI655^2))</f>
        <v>-0.77803641343252528</v>
      </c>
      <c r="GL654">
        <f>CH655+DC654</f>
        <v>-3.3391502252870742E-2</v>
      </c>
      <c r="GM654" t="e">
        <f>GL654/(SQRT(GL653^2+GL654^2+GL655^2))</f>
        <v>#VALUE!</v>
      </c>
      <c r="GO654" s="27">
        <f>FA655*FW653-FA653*FW655</f>
        <v>0.46679021324860082</v>
      </c>
    </row>
    <row r="655" spans="1:197" x14ac:dyDescent="0.2">
      <c r="D655" t="s">
        <v>10</v>
      </c>
      <c r="E655" s="5">
        <f t="shared" si="987"/>
        <v>-0.12299997783119256</v>
      </c>
      <c r="F655" s="6">
        <f t="shared" si="987"/>
        <v>-0.35080276413820755</v>
      </c>
      <c r="G655" s="7">
        <f t="shared" si="989"/>
        <v>-0.50583208174515215</v>
      </c>
      <c r="H655" s="8">
        <f t="shared" si="990"/>
        <v>-0.39662301527256388</v>
      </c>
      <c r="J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W655" s="1"/>
      <c r="AY655" s="11">
        <f>(G628^2)*F628+G628*G629*F629+G628*G630*F630-((H628^2)*F628+H628*H629*F629+H628*H630*F630)</f>
        <v>-0.2897250231331705</v>
      </c>
      <c r="AZ655" s="12">
        <f>G628*G629*F628+(G629^2)*F629+G629*G630*F630-(H628*H629*F628+(H629^2)*F629+H629*H630*F630)</f>
        <v>0.8642630741858639</v>
      </c>
      <c r="BA655" s="12">
        <f>G628*G630*F628+G629*G630*F629+(G630^2)*F630-(H628*H630*F628+H629*H630*F629+(H630^2)*F630)</f>
        <v>5.3910902947361734E-2</v>
      </c>
      <c r="BB655" s="12">
        <f>(G628^2)*E628+G628*G629*E629+G628*G630*E630-((H628^2)*E628+H628*H629*E629+H628*H630*E630)</f>
        <v>0.33094553491214496</v>
      </c>
      <c r="BC655" s="12">
        <f>G628*G629*E628+(G629^2)*E629+G629*G630*E630-(H628*H629*E628+(H629^2)*E629+H629*H630*E630)</f>
        <v>-0.9397160846353525</v>
      </c>
      <c r="BD655" s="24">
        <f>G628*G630*E628+G629*G630*E629+(G630^2)*E630-(H628*H630*E628+H629*H630*E629+(H630^2)*E630)</f>
        <v>-5.9890430745415821E-2</v>
      </c>
      <c r="BE655" s="10">
        <f>J628</f>
        <v>3.8934923534124588E-2</v>
      </c>
      <c r="BV655" s="3" t="e">
        <f>#REF!+CG584</f>
        <v>#REF!</v>
      </c>
      <c r="BW655" s="3" t="e">
        <f>CH580*#REF!-#REF!*CG582</f>
        <v>#REF!</v>
      </c>
      <c r="BX655" s="3" t="e">
        <f>BV653*BW654-BV654*BW653</f>
        <v>#REF!</v>
      </c>
      <c r="BY655" t="s">
        <v>9</v>
      </c>
      <c r="BZ655" s="5">
        <f t="shared" si="991"/>
        <v>0.3492962422733713</v>
      </c>
      <c r="CA655" s="6">
        <f t="shared" si="991"/>
        <v>-0.34518112468713447</v>
      </c>
      <c r="CB655" s="7">
        <f>CY654</f>
        <v>-0.26761333184281538</v>
      </c>
      <c r="CC655" s="8">
        <f>DU654</f>
        <v>-0.84290568952600686</v>
      </c>
      <c r="CE655" s="10"/>
      <c r="CH655">
        <f>((SUMPRODUCT(CM654:CM656,CK654:CK656))*(SUMPRODUCT(CM654:CM656,CL654:CL656)))-((SUMPRODUCT(CN654:CN656,CK654:CK656))*(SUMPRODUCT(CN654:CN656,CL654:CL656)))</f>
        <v>-3.3391502252870742E-2</v>
      </c>
      <c r="CI655" s="67"/>
      <c r="CJ655" s="10" t="s">
        <v>9</v>
      </c>
      <c r="CK655" s="5">
        <f t="shared" si="992"/>
        <v>0.3492962422733713</v>
      </c>
      <c r="CL655" s="6">
        <f t="shared" si="992"/>
        <v>-0.34518112468713447</v>
      </c>
      <c r="CM655" s="7">
        <f>FA654</f>
        <v>-0.25286184035425441</v>
      </c>
      <c r="CN655" s="8">
        <f>FW654</f>
        <v>-0.84744780754214299</v>
      </c>
      <c r="CP655">
        <f t="shared" si="988"/>
        <v>-9.8670839279614439E-2</v>
      </c>
      <c r="CQ655">
        <f t="shared" si="988"/>
        <v>-0.32743703463395935</v>
      </c>
      <c r="CR655">
        <f>CK657</f>
        <v>0</v>
      </c>
      <c r="CS655">
        <f>CN657</f>
        <v>0</v>
      </c>
      <c r="CW655" s="28"/>
      <c r="CY655" s="61">
        <v>-0.33143610731074796</v>
      </c>
      <c r="DA655" s="17">
        <v>0</v>
      </c>
      <c r="DB655">
        <v>1</v>
      </c>
      <c r="DD655" s="73">
        <f>(DB653*DB655)*(1-COS(RADIANS(CW653+45)))-DB654*(SIN(RADIANS(CW653+45)))</f>
        <v>0</v>
      </c>
      <c r="DE655" s="73">
        <f>(DB654*DB655)*(1-COS(RADIANS(CW653+45)))+DB653*(SIN(RADIANS(CW653+45)))</f>
        <v>0</v>
      </c>
      <c r="DF655" s="73">
        <f>(DB655^2)*(1-COS(RADIANS(CW653+45)))+(COS(RADIANS(CW653+45)))</f>
        <v>1</v>
      </c>
      <c r="DG655" s="10"/>
      <c r="DH655">
        <v>0</v>
      </c>
      <c r="DI655" s="23">
        <f>SIN(RADIANS('[1]Biaxial Input'!$F$21))*SIN(RADIANS(0))</f>
        <v>0</v>
      </c>
      <c r="DK655" s="30">
        <f>(DI653*DI655)*(1-COS(RADIANS(CV653)))-DI654*(SIN(RADIANS(CV653)))</f>
        <v>3.4878236872062755E-2</v>
      </c>
      <c r="DL655" s="30">
        <f>(DI654*DI655)*(1-COS(RADIANS(CV653)))+DI653*(SIN(RADIANS(CV653)))</f>
        <v>0.49878202512991204</v>
      </c>
      <c r="DM655" s="30">
        <f>(DI655^2)*(1-COS(RADIANS(CV653)))+(COS(RADIANS(CV653)))</f>
        <v>0.86602540378443871</v>
      </c>
      <c r="DO655">
        <v>-0.33143610731074796</v>
      </c>
      <c r="DQ655" s="28">
        <f>(DB653*DB655)*(1-COS(RADIANS(CU653)))-DB654*(SIN(RADIANS(CU653)))</f>
        <v>0</v>
      </c>
      <c r="DR655" s="28">
        <f>(DB654*DB655)*(1-COS(RADIANS(CU653)))+DB653*(SIN(RADIANS(CU653)))</f>
        <v>0</v>
      </c>
      <c r="DS655" s="28">
        <f>(DB655^2)*(1-COS(RADIANS(CU653)))+(COS(RADIANS(CU653)))</f>
        <v>1</v>
      </c>
      <c r="DU655" s="61">
        <v>-0.37436627354864438</v>
      </c>
      <c r="DW655" s="17">
        <v>0</v>
      </c>
      <c r="DX655">
        <v>1</v>
      </c>
      <c r="DZ655" s="73">
        <f>(DB653*DB653)*(1-COS(RADIANS(CW653-45)))-DB653*(SIN(RADIANS(CW653-45)))</f>
        <v>0</v>
      </c>
      <c r="EA655" s="73">
        <f>(DB654*DB655)*(1-COS(RADIANS(CW653-45)))+DB653*(SIN(RADIANS(CW653-45)))</f>
        <v>0</v>
      </c>
      <c r="EB655" s="73">
        <f>(DB655^2)*(1-COS(RADIANS(CW653-45)))+(COS(RADIANS(CW653-45)))</f>
        <v>1</v>
      </c>
      <c r="EC655" s="10"/>
      <c r="ED655">
        <v>0</v>
      </c>
      <c r="EE655" s="1">
        <v>-0.37436627354864438</v>
      </c>
      <c r="EG655">
        <f>CY655+DU655</f>
        <v>-0.70580238085939229</v>
      </c>
      <c r="EH655">
        <f>EG655/(SQRT(EG653^2+EG654^2+EG655^2))</f>
        <v>-0.4990776496832865</v>
      </c>
      <c r="EJ655">
        <f>Q655+AM655</f>
        <v>0</v>
      </c>
      <c r="EK655">
        <f>EJ655/(SQRT(EJ653^2+EJ654^2+EJ655^2))</f>
        <v>0</v>
      </c>
      <c r="EM655" s="23">
        <f>CY653*DU654-CY654*DU653</f>
        <v>-0.86602540378443871</v>
      </c>
      <c r="ER655">
        <f t="shared" ref="ER655:ES657" si="993">CK654</f>
        <v>0.93180266183863136</v>
      </c>
      <c r="ES655">
        <f t="shared" si="993"/>
        <v>-0.87956522186239505</v>
      </c>
      <c r="ET655" t="e">
        <f>#REF!</f>
        <v>#REF!</v>
      </c>
      <c r="EU655" t="e">
        <f>#REF!</f>
        <v>#REF!</v>
      </c>
      <c r="EY655" s="28"/>
      <c r="EZ655" s="10"/>
      <c r="FA655" s="61">
        <v>-0.32485203562387521</v>
      </c>
      <c r="FB655" s="13">
        <f>BW656</f>
        <v>0</v>
      </c>
      <c r="FC655" s="17">
        <v>0</v>
      </c>
      <c r="FD655">
        <v>1</v>
      </c>
      <c r="FF655" s="73">
        <f>(FD653*FD655)*(1-COS(RADIANS(EY653+45)))-FD654*(SIN(RADIANS(EY653+45)))</f>
        <v>0</v>
      </c>
      <c r="FG655" s="73">
        <f>(FD654*FD655)*(1-COS(RADIANS(EY653+45)))+FD653*(SIN(RADIANS(EY653+45)))</f>
        <v>0</v>
      </c>
      <c r="FH655" s="73">
        <f>(FD655^2)*(1-COS(RADIANS(EY653+45)))+(COS(RADIANS(EY653+45)))</f>
        <v>1</v>
      </c>
      <c r="FI655" s="10"/>
      <c r="FJ655">
        <v>0</v>
      </c>
      <c r="FK655" s="23">
        <f>SIN(RADIANS(176))*SIN(RADIANS(0))</f>
        <v>0</v>
      </c>
      <c r="FM655" s="30">
        <f>(FK653*FK655)*(1-COS(RADIANS(EX653)))-FK654*(SIN(RADIANS(EX653)))</f>
        <v>3.4878236872062755E-2</v>
      </c>
      <c r="FN655" s="30">
        <f>(FK654*FK655)*(1-COS(RADIANS(EX653)))+FK653*(SIN(RADIANS(EX653)))</f>
        <v>0.49878202512991204</v>
      </c>
      <c r="FO655" s="30">
        <f>(FK655^2)*(1-COS(RADIANS(EX653)))+(COS(RADIANS(EX653)))</f>
        <v>0.86602540378443871</v>
      </c>
      <c r="FQ655">
        <v>-0.32485203562387521</v>
      </c>
      <c r="FS655" s="28">
        <f>(FD653*FD655)*(1-COS(RADIANS(EW653)))-FD654*(SIN(RADIANS(EW653)))</f>
        <v>0</v>
      </c>
      <c r="FT655" s="28">
        <f>(FD654*FD655)*(1-COS(RADIANS(EW653)))+FD653*(SIN(RADIANS(EW653)))</f>
        <v>0</v>
      </c>
      <c r="FU655" s="28">
        <f>(FD655^2)*(1-COS(RADIANS(EW653)))+(COS(RADIANS(EW653)))</f>
        <v>1</v>
      </c>
      <c r="FW655" s="61">
        <v>-0.38009361340467729</v>
      </c>
      <c r="FX655" s="13">
        <f>BX656</f>
        <v>0</v>
      </c>
      <c r="FY655" s="17">
        <v>0</v>
      </c>
      <c r="FZ655">
        <v>1</v>
      </c>
      <c r="GB655" s="73">
        <f>(FD653*FD653)*(1-COS(RADIANS(EY653-45)))-FD653*(SIN(RADIANS(EY653-45)))</f>
        <v>0</v>
      </c>
      <c r="GC655" s="73">
        <f>(FD654*FD655)*(1-COS(RADIANS(EY653-45)))+FD653*(SIN(RADIANS(EY653-45)))</f>
        <v>0</v>
      </c>
      <c r="GD655" s="73">
        <f>(FD655^2)*(1-COS(RADIANS(EY653-45)))+(COS(RADIANS(EY653-45)))</f>
        <v>0.99999999999999989</v>
      </c>
      <c r="GE655" s="10"/>
      <c r="GF655">
        <v>0</v>
      </c>
      <c r="GG655" s="1">
        <v>-0.38009361340467729</v>
      </c>
      <c r="GI655">
        <f>FA655+FW655</f>
        <v>-0.7049456490285525</v>
      </c>
      <c r="GJ655">
        <f>GI655/(SQRT(GI653^2+GI654^2+GI655^2))</f>
        <v>-0.49847184879604151</v>
      </c>
      <c r="GL655" t="e">
        <f>#REF!+DC655</f>
        <v>#REF!</v>
      </c>
      <c r="GM655" t="e">
        <f>GL655/(SQRT(GL653^2+GL654^2+GL655^2))</f>
        <v>#REF!</v>
      </c>
      <c r="GO655" s="27">
        <f>FA653*FW654-FA654*FW653</f>
        <v>-0.86602540378443871</v>
      </c>
    </row>
    <row r="656" spans="1:197" x14ac:dyDescent="0.2">
      <c r="Q656" s="82" t="s">
        <v>148</v>
      </c>
      <c r="R656" s="13"/>
      <c r="T656" s="10"/>
      <c r="U656" s="10"/>
      <c r="V656" s="10"/>
      <c r="W656" s="10"/>
      <c r="X656" s="10"/>
      <c r="Y656" s="10"/>
      <c r="Z656" s="80"/>
      <c r="AA656" s="23" t="s">
        <v>149</v>
      </c>
      <c r="AE656" s="1"/>
      <c r="AG656" s="80"/>
      <c r="AK656" s="13"/>
      <c r="AL656" s="81"/>
      <c r="AM656" s="82" t="s">
        <v>150</v>
      </c>
      <c r="AO656" s="13"/>
      <c r="AP656" s="13"/>
      <c r="AS656" s="1"/>
      <c r="AW656" s="1"/>
      <c r="AY656" s="11">
        <f>(G633^2)*F633+G633*G634*F634+G633*G635*F635-((H633^2)*F633+H633*H634*F634+H633*H635*F635)</f>
        <v>-0.30184264493077928</v>
      </c>
      <c r="AZ656" s="12">
        <f>G633*G634*F633+(G634^2)*F634+G634*G635*F635-(H633*H634*F633+(H634^2)*F634+H634*H635*F635)</f>
        <v>0.86756375766057459</v>
      </c>
      <c r="BA656" s="12">
        <f>G633*G635*F633+G634*G635*F634+(G635^2)*F635-(H633*H635*F633+H634*H635*F634+(H635^2)*F635)</f>
        <v>0.16082435604300355</v>
      </c>
      <c r="BB656" s="12">
        <f>(G633^2)*E633+G633*G634*E634+G633*G635*E635-((H633^2)*E633+H633*H634*E634+H633*H635*E635)</f>
        <v>0.38725066923661616</v>
      </c>
      <c r="BC656" s="12">
        <f>G633*G634*E633+(G634^2)*E634+G634*G635*E635-(H633*H634*E633+(H634^2)*E634+H634*H635*E635)</f>
        <v>-0.89931462304096033</v>
      </c>
      <c r="BD656" s="24">
        <f>G633*G635*E633+G634*G635*E634+(G635^2)*E635-(H633*H635*E633+H634*H635*E634+(H635^2)*E635)</f>
        <v>-0.17245804035409701</v>
      </c>
      <c r="BE656" s="10">
        <f>J633</f>
        <v>1.5785832107771791E-2</v>
      </c>
      <c r="BY656" t="s">
        <v>10</v>
      </c>
      <c r="BZ656" s="5">
        <f t="shared" si="991"/>
        <v>-9.8670839279614439E-2</v>
      </c>
      <c r="CA656" s="6">
        <f t="shared" si="991"/>
        <v>-0.32743703463395935</v>
      </c>
      <c r="CB656" s="7">
        <f>CY655</f>
        <v>-0.33143610731074796</v>
      </c>
      <c r="CC656" s="8">
        <f>DU655</f>
        <v>-0.37436627354864438</v>
      </c>
      <c r="CE656" s="10"/>
      <c r="CG656" s="10" t="s">
        <v>160</v>
      </c>
      <c r="CH656" s="10">
        <f>-CH653*((EY653-CW653)/(CH655-CE654))</f>
        <v>269.4807061710261</v>
      </c>
      <c r="CI656" s="67"/>
      <c r="CJ656" s="10" t="s">
        <v>10</v>
      </c>
      <c r="CK656" s="5">
        <f t="shared" si="992"/>
        <v>-9.8670839279614439E-2</v>
      </c>
      <c r="CL656" s="6">
        <f t="shared" si="992"/>
        <v>-0.32743703463395935</v>
      </c>
      <c r="CM656" s="7">
        <f>FA655</f>
        <v>-0.32485203562387521</v>
      </c>
      <c r="CN656" s="8">
        <f>FW655</f>
        <v>-0.38009361340467729</v>
      </c>
      <c r="CW656" s="28"/>
      <c r="EE656" s="1"/>
      <c r="EI656" s="64">
        <f>(DEGREES(ACOS((EH653*EK653+EH654*EK654+EH655*EK655)/((SQRT(EH653^2+EH654^2+EH655^2))*(SQRT(EK653^2+EK654^2+EK655^2))))))</f>
        <v>74.538256942373309</v>
      </c>
      <c r="ER656">
        <f t="shared" si="993"/>
        <v>0.3492962422733713</v>
      </c>
      <c r="ES656">
        <f t="shared" si="993"/>
        <v>-0.34518112468713447</v>
      </c>
      <c r="ET656" t="e">
        <f>#REF!</f>
        <v>#REF!</v>
      </c>
      <c r="EU656" t="e">
        <f>#REF!</f>
        <v>#REF!</v>
      </c>
      <c r="EY656" s="28"/>
      <c r="EZ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GG656" s="1"/>
      <c r="GK656" s="64" t="e">
        <f>(DEGREES(ACOS((GJ653*GM653+GJ654*GM654+GJ655*GM655)/((SQRT(GJ653^2+GJ654^2+GJ655^2))*(SQRT(GM653^2+GM654^2+GM655^2))))))</f>
        <v>#VALUE!</v>
      </c>
    </row>
    <row r="657" spans="1:197" x14ac:dyDescent="0.2">
      <c r="E657" s="5" t="s">
        <v>4</v>
      </c>
      <c r="F657" s="6" t="s">
        <v>5</v>
      </c>
      <c r="G657" s="7" t="s">
        <v>6</v>
      </c>
      <c r="H657" s="8" t="s">
        <v>1</v>
      </c>
      <c r="I657">
        <v>18</v>
      </c>
      <c r="J657" s="9" t="s">
        <v>7</v>
      </c>
      <c r="K657">
        <v>18</v>
      </c>
      <c r="M657" s="17">
        <f>A589</f>
        <v>60</v>
      </c>
      <c r="N657" s="17">
        <f>B589</f>
        <v>-45</v>
      </c>
      <c r="O657" s="17">
        <f>C589</f>
        <v>243.3</v>
      </c>
      <c r="Q657" s="61">
        <f t="array" ref="Q657:Q659">MMULT(AI657:AK659,AG657:AG659)</f>
        <v>0.75456386500450789</v>
      </c>
      <c r="R657" s="13"/>
      <c r="S657" s="17">
        <v>1</v>
      </c>
      <c r="T657">
        <v>0</v>
      </c>
      <c r="V657" s="73">
        <f>(T657^2)*(1-COS(RADIANS(O657+45)))+(COS(RADIANS(O657+45)))</f>
        <v>0.31399245596740527</v>
      </c>
      <c r="W657" s="73">
        <f>(T657*T658)*(1-COS(RADIANS(O657+45)))-T659*(SIN(RADIANS(O657+45)))</f>
        <v>0.94942547764190377</v>
      </c>
      <c r="X657" s="73">
        <f>(T657*T659)*(1-COS(RADIANS(O657+45)))+T658*(SIN(RADIANS(O657+45)))</f>
        <v>0</v>
      </c>
      <c r="Y657" s="10"/>
      <c r="Z657">
        <f t="array" ref="Z657:Z659">MMULT(V657:X659,S657:S659)</f>
        <v>0.31399245596740527</v>
      </c>
      <c r="AA657" s="23">
        <f>COS(RADIANS('[1]Biaxial Input'!$F$21))</f>
        <v>-0.9975640502598242</v>
      </c>
      <c r="AC657" s="30">
        <f>(AA657^2)*(1-COS(RADIANS(N657)))+(COS(RADIANS(N657)))</f>
        <v>0.99857479166422358</v>
      </c>
      <c r="AD657" s="30">
        <f>(AA657*AA658)*(1-COS(RADIANS(N657)))-AA659*(SIN(RADIANS(N657)))</f>
        <v>-2.0381428756221641E-2</v>
      </c>
      <c r="AE657" s="30">
        <f>(AA657*AA659)*(1-COS(RADIANS(N657)))+AA658*(SIN(RADIANS(N657)))</f>
        <v>-4.9325275616132508E-2</v>
      </c>
      <c r="AG657">
        <f t="array" ref="AG657:AG659">MMULT(AC657:AE659,Z657:Z659)</f>
        <v>0.33289559903368976</v>
      </c>
      <c r="AI657" s="28">
        <f>(T657^2)*(1-COS(RADIANS(M657)))+(COS(RADIANS(M657)))</f>
        <v>0.50000000000000011</v>
      </c>
      <c r="AJ657" s="28">
        <f>(T657*T658)*(1-COS(RADIANS(M657)))-T659*(SIN(RADIANS(M657)))</f>
        <v>-0.8660254037844386</v>
      </c>
      <c r="AK657" s="28">
        <f>(T657*T659)*(1-COS(RADIANS(M657)))+T658*(SIN(RADIANS(M657)))</f>
        <v>0</v>
      </c>
      <c r="AM657" s="61">
        <f t="array" ref="AM657:AM659">MMULT(AI657:AK659,AW657:AW659)</f>
        <v>-0.29492664388874956</v>
      </c>
      <c r="AN657" s="13"/>
      <c r="AO657" s="17">
        <v>1</v>
      </c>
      <c r="AP657">
        <v>0</v>
      </c>
      <c r="AR657" s="73">
        <f>(T657^2)*(1-COS(RADIANS(O657-45)))+(COS(RADIANS(O657-45)))</f>
        <v>-0.94942547764190388</v>
      </c>
      <c r="AS657" s="73">
        <f>(T657*T658)*(1-COS(RADIANS(O657-45)))-T659*(SIN(RADIANS(O657-45)))</f>
        <v>0.31399245596740494</v>
      </c>
      <c r="AT657" s="73">
        <f>(T657*T659)*(1-COS(RADIANS(O657-45)))+T658*(SIN(RADIANS(O657-45)))</f>
        <v>0</v>
      </c>
      <c r="AU657" s="10"/>
      <c r="AV657">
        <f t="array" ref="AV657:AV659">MMULT(AR657:AT659,S657:S659)</f>
        <v>-0.94942547764190388</v>
      </c>
      <c r="AW657" s="1">
        <f t="array" ref="AW657:AW659">MMULT(AC657:AE659,AV657:AV659)</f>
        <v>-0.94167273366567938</v>
      </c>
      <c r="AY657" s="11">
        <f>(G638^2)*F638+G638*G639*F639+G638*G640*F640-((H638^2)*F638+H638*H639*F639+H638*H640*F640)</f>
        <v>-0.38356395020230516</v>
      </c>
      <c r="AZ657" s="12">
        <f>G638*G639*F638+(G639^2)*F639+G639*G640*F640-(H638*H639*F638+(H639^2)*F639+H639*H640*F640)</f>
        <v>0.86373212992655235</v>
      </c>
      <c r="BA657" s="12">
        <f>G638*G640*F638+G639*G640*F639+(G640^2)*F640-(H638*H640*F638+H639*H640*F639+(H640^2)*F640)</f>
        <v>0.22370329245100667</v>
      </c>
      <c r="BB657" s="12">
        <f>(G638^2)*E638+G638*G639*E639+G638*G640*E640-((H638^2)*E638+H638*H639*E639+H638*H640*E640)</f>
        <v>0.47155810865197595</v>
      </c>
      <c r="BC657" s="12">
        <f>G638*G639*E638+(G639^2)*E639+G639*G640*E640-(H638*H639*E638+(H639^2)*E639+H639*H640*E640)</f>
        <v>-0.82484056833007768</v>
      </c>
      <c r="BD657" s="24">
        <f>G638*G640*E638+G639*G640*E639+(G640^2)*E640-(H638*H640*E638+H639*H640*E639+(H640^2)*E640)</f>
        <v>-0.21166299926434684</v>
      </c>
      <c r="BE657" s="10">
        <f>J638</f>
        <v>-6.8836048437416752E-2</v>
      </c>
      <c r="BV657" s="4"/>
      <c r="BW657" s="4" t="s">
        <v>2</v>
      </c>
      <c r="BX657" s="4" t="s">
        <v>21</v>
      </c>
      <c r="CE657" s="10"/>
      <c r="CS657" s="15"/>
      <c r="CW657" s="28"/>
      <c r="CY657" s="82" t="s">
        <v>148</v>
      </c>
      <c r="CZ657" s="13"/>
      <c r="DB657" s="10"/>
      <c r="DC657" s="10"/>
      <c r="DD657" s="10"/>
      <c r="DE657" s="10"/>
      <c r="DF657" s="10"/>
      <c r="DG657" s="10"/>
      <c r="DH657" s="80"/>
      <c r="DI657" s="23" t="s">
        <v>149</v>
      </c>
      <c r="DM657" s="1"/>
      <c r="DO657" s="80"/>
      <c r="DS657" s="13"/>
      <c r="DT657" s="81"/>
      <c r="DU657" s="82" t="s">
        <v>150</v>
      </c>
      <c r="DW657" s="13"/>
      <c r="DX657" s="13"/>
      <c r="EA657" s="1"/>
      <c r="EE657" s="1"/>
      <c r="ER657">
        <f t="shared" si="993"/>
        <v>-9.8670839279614439E-2</v>
      </c>
      <c r="ES657">
        <f t="shared" si="993"/>
        <v>-0.32743703463395935</v>
      </c>
      <c r="ET657" t="e">
        <f>#REF!</f>
        <v>#REF!</v>
      </c>
      <c r="EU657" t="e">
        <f>#REF!</f>
        <v>#REF!</v>
      </c>
      <c r="EY657" s="28"/>
      <c r="EZ657" s="10"/>
      <c r="FA657" s="82" t="s">
        <v>148</v>
      </c>
      <c r="FB657" s="13"/>
      <c r="FD657" s="10"/>
      <c r="FE657" s="10"/>
      <c r="FF657" s="10"/>
      <c r="FG657" s="10"/>
      <c r="FH657" s="10"/>
      <c r="FI657" s="10"/>
      <c r="FJ657" s="80"/>
      <c r="FK657" s="23" t="s">
        <v>149</v>
      </c>
      <c r="FO657" s="1"/>
      <c r="FQ657" s="80"/>
      <c r="FU657" s="13"/>
      <c r="FV657" s="81"/>
      <c r="FW657" s="82" t="s">
        <v>150</v>
      </c>
      <c r="FY657" s="13"/>
      <c r="FZ657" s="13"/>
      <c r="GC657" s="1"/>
      <c r="GG657" s="1"/>
      <c r="GK657" s="13"/>
    </row>
    <row r="658" spans="1:197" x14ac:dyDescent="0.2">
      <c r="D658" t="s">
        <v>8</v>
      </c>
      <c r="E658" s="5">
        <f t="shared" ref="E658:F660" si="994">E653</f>
        <v>0.92386056067667077</v>
      </c>
      <c r="F658" s="6">
        <f t="shared" si="994"/>
        <v>-0.87713500826521962</v>
      </c>
      <c r="G658" s="7">
        <f>Q657</f>
        <v>0.75456386500450789</v>
      </c>
      <c r="H658" s="8">
        <f>AM657</f>
        <v>-0.29492664388874956</v>
      </c>
      <c r="J658" s="9">
        <f>((SUMPRODUCT(G658:G660,E658:E660))*(SUMPRODUCT(G658:G660,F658:F660)))-((SUMPRODUCT(H658:H660,E658:E660))*(SUMPRODUCT(H658:H660,F658:F660)))</f>
        <v>5.8355805450111375E-2</v>
      </c>
      <c r="Q658" s="61">
        <v>-5.1252923152832086E-2</v>
      </c>
      <c r="S658" s="17">
        <v>0</v>
      </c>
      <c r="T658">
        <v>0</v>
      </c>
      <c r="V658" s="73">
        <f>(T657*T658)*(1-COS(RADIANS(O657+45)))+T659*(SIN(RADIANS(O657+45)))</f>
        <v>-0.94942547764190377</v>
      </c>
      <c r="W658" s="73">
        <f>(T658^2)*(1-COS(RADIANS(O657+45)))+(COS(RADIANS(O657+45)))</f>
        <v>0.31399245596740527</v>
      </c>
      <c r="X658" s="73">
        <f>(T658*T659)*(1-COS(RADIANS(O657+45)))-T657*(SIN(RADIANS(O657+45)))</f>
        <v>0</v>
      </c>
      <c r="Y658" s="10"/>
      <c r="Z658">
        <v>-0.94942547764190377</v>
      </c>
      <c r="AA658" s="23">
        <f>SIN(RADIANS('[1]Biaxial Input'!$F$21))*(COS(RADIANS(0)))</f>
        <v>6.9756473744125524E-2</v>
      </c>
      <c r="AC658" s="30">
        <f>(AA657*AA658)*(1-COS(RADIANS(N657)))+AA659*(SIN(RADIANS(N657)))</f>
        <v>-2.0381428756221641E-2</v>
      </c>
      <c r="AD658" s="30">
        <f>(AA658^2)*(1-COS(RADIANS(N657)))+(COS(RADIANS(N657)))</f>
        <v>0.70853198952232399</v>
      </c>
      <c r="AE658" s="30">
        <f>(AA658*AA659)*(1-COS(RADIANS(N657)))-AA657*(SIN(RADIANS(N657)))</f>
        <v>-0.70538430460663959</v>
      </c>
      <c r="AG658">
        <v>-0.67909793744809155</v>
      </c>
      <c r="AI658" s="28">
        <f>(T657*T658)*(1-COS(RADIANS(M657)))+T659*(SIN(RADIANS(M657)))</f>
        <v>0.8660254037844386</v>
      </c>
      <c r="AJ658" s="28">
        <f>(T658^2)*(1-COS(RADIANS(M657)))+(COS(RADIANS(M657)))</f>
        <v>0.50000000000000011</v>
      </c>
      <c r="AK658" s="28">
        <f>(T658*T659)*(1-COS(RADIANS(M657)))-T657*(SIN(RADIANS(M657)))</f>
        <v>0</v>
      </c>
      <c r="AM658" s="61">
        <v>-0.91707403530045917</v>
      </c>
      <c r="AO658" s="17">
        <v>0</v>
      </c>
      <c r="AP658">
        <v>0</v>
      </c>
      <c r="AR658" s="73">
        <f>(T657*T658)*(1-COS(RADIANS(O657-45)))+T659*(SIN(RADIANS(O657-45)))</f>
        <v>-0.31399245596740494</v>
      </c>
      <c r="AS658" s="73">
        <f>(T658^2)*(1-COS(RADIANS(O657-45)))+(COS(RADIANS(O657-45)))</f>
        <v>-0.94942547764190388</v>
      </c>
      <c r="AT658" s="73">
        <f>(T658*T659)*(1-COS(RADIANS(O657-45)))-T657*(SIN(RADIANS(O657-45)))</f>
        <v>0</v>
      </c>
      <c r="AU658" s="10"/>
      <c r="AV658">
        <v>-0.31399245596740494</v>
      </c>
      <c r="AW658" s="1">
        <v>-0.20312305178968595</v>
      </c>
      <c r="AY658" s="11">
        <f>(G643^2)*F643+G643*G644*F644+G643*G645*F645-((H643^2)*F643+H643*H644*F644+H643*H645*F645)</f>
        <v>-0.30651193294912626</v>
      </c>
      <c r="AZ658" s="12">
        <f>G643*G644*F643+(G644^2)*F644+G644*G645*F645-(H643*H644*F643+(H644^2)*F644+H644*H645*F645)</f>
        <v>0.85996140349493688</v>
      </c>
      <c r="BA658" s="12">
        <f>G643*G645*F643+G644*G645*F644+(G645^2)*F645-(H643*H645*F643+H644*H645*F644+(H645^2)*F645)</f>
        <v>0.32294702769489669</v>
      </c>
      <c r="BB658" s="12">
        <f>(G643^2)*E643+G643*G644*E644+G643*G645*E645-((H643^2)*E643+H643*H644*E644+H643*H645*E645)</f>
        <v>0.44238946302988302</v>
      </c>
      <c r="BC658" s="12">
        <f>G643*G644*E643+(G644^2)*E644+G644*G645*E645-(H643*H644*E643+(H644^2)*E644+H644*H645*E645)</f>
        <v>-0.81524507089011644</v>
      </c>
      <c r="BD658" s="24">
        <f>G643*G645*E643+G644*G645*E644+(G645^2)*E645-(H643*H645*E643+H644*H645*E644+(H645^2)*E645)</f>
        <v>-0.31193026656347073</v>
      </c>
      <c r="BE658" s="10">
        <f>J643</f>
        <v>-1.1224315444246624E-2</v>
      </c>
      <c r="BV658" s="4" t="s">
        <v>19</v>
      </c>
      <c r="BW658" s="4" t="e">
        <f>DEGREES(ACOS(BV655/(SQRT((BV653^2)+(BV654^2)+(BV655^2)))))</f>
        <v>#REF!</v>
      </c>
      <c r="BX658" s="4" t="e">
        <f>DEGREES(ATAN(BV654/BV653))</f>
        <v>#REF!</v>
      </c>
      <c r="BZ658" s="5" t="s">
        <v>4</v>
      </c>
      <c r="CA658" s="6" t="s">
        <v>5</v>
      </c>
      <c r="CB658" s="7" t="s">
        <v>6</v>
      </c>
      <c r="CC658" s="8" t="s">
        <v>1</v>
      </c>
      <c r="CD658">
        <v>17</v>
      </c>
      <c r="CE658" s="9" t="s">
        <v>7</v>
      </c>
      <c r="CG658" s="90" t="s">
        <v>157</v>
      </c>
      <c r="CH658" s="61">
        <f>CE659-((CH660-CE659)/(EY658-CW658))*CW658</f>
        <v>8.2365562448677512</v>
      </c>
      <c r="CI658" s="10"/>
      <c r="CK658" s="5" t="s">
        <v>4</v>
      </c>
      <c r="CL658" s="6" t="s">
        <v>5</v>
      </c>
      <c r="CM658" s="7" t="s">
        <v>6</v>
      </c>
      <c r="CN658" s="8" t="s">
        <v>1</v>
      </c>
      <c r="CO658" s="10"/>
      <c r="CP658">
        <f t="shared" ref="CP658:CQ660" si="995">BZ659</f>
        <v>0.93180266183863136</v>
      </c>
      <c r="CQ658">
        <f t="shared" si="995"/>
        <v>-0.87956522186239505</v>
      </c>
      <c r="CR658">
        <f>CI662</f>
        <v>0</v>
      </c>
      <c r="CS658">
        <f>CL662</f>
        <v>0</v>
      </c>
      <c r="CU658" s="17">
        <f>CU562</f>
        <v>40</v>
      </c>
      <c r="CV658" s="17">
        <f>CV562</f>
        <v>-40</v>
      </c>
      <c r="CW658" s="31">
        <f>CH565</f>
        <v>259.12368332114198</v>
      </c>
      <c r="CY658" s="61">
        <f t="array" ref="CY658:CY660">MMULT(DQ658:DS660,DO658:DO660)</f>
        <v>0.85367368978239799</v>
      </c>
      <c r="CZ658" s="13"/>
      <c r="DA658" s="17">
        <v>1</v>
      </c>
      <c r="DB658">
        <v>0</v>
      </c>
      <c r="DD658" s="73">
        <f>(DB658^2)*(1-COS(RADIANS(CW658+45)))+(COS(RADIANS(CW658+45)))</f>
        <v>0.56098122699706565</v>
      </c>
      <c r="DE658" s="73">
        <f>(DB658*DB659)*(1-COS(RADIANS(CW658+45)))-DB660*(SIN(RADIANS(CW658+45)))</f>
        <v>0.82782852267656659</v>
      </c>
      <c r="DF658" s="73">
        <f>(DB658*DB660)*(1-COS(RADIANS(CW658+45)))+DB659*(SIN(RADIANS(CW658+45)))</f>
        <v>0</v>
      </c>
      <c r="DG658" s="10"/>
      <c r="DH658">
        <f t="array" ref="DH658:DH660">MMULT(DD658:DF660,DA658:DA660)</f>
        <v>0.56098122699706565</v>
      </c>
      <c r="DI658" s="23">
        <f>COS(RADIANS('[1]Biaxial Input'!$F$21))</f>
        <v>-0.9975640502598242</v>
      </c>
      <c r="DK658" s="30">
        <f>(DI658^2)*(1-COS(RADIANS(CV658)))+(COS(RADIANS(CV658)))</f>
        <v>0.99886158030145311</v>
      </c>
      <c r="DL658" s="30">
        <f>(DI658*DI659)*(1-COS(RADIANS(CV658)))-DI660*(SIN(RADIANS(CV658)))</f>
        <v>-1.6280160168985456E-2</v>
      </c>
      <c r="DM658" s="30">
        <f>(DI658*DI660)*(1-COS(RADIANS(CV658)))+DI659*(SIN(RADIANS(CV658)))</f>
        <v>-4.4838597018148282E-2</v>
      </c>
      <c r="DO658">
        <f t="array" ref="DO658:DO660">MMULT(DK658:DM660,DH658:DH660)</f>
        <v>0.57381977585936628</v>
      </c>
      <c r="DQ658" s="28">
        <f>(DB658^2)*(1-COS(RADIANS(CU658)))+(COS(RADIANS(CU658)))</f>
        <v>0.76604444311897801</v>
      </c>
      <c r="DR658" s="28">
        <f>(DB658*DB659)*(1-COS(RADIANS(CU658)))-DB660*(SIN(RADIANS(CU658)))</f>
        <v>-0.64278760968653925</v>
      </c>
      <c r="DS658" s="28">
        <f>(DB658*DB660)*(1-COS(RADIANS(CU658)))+DB659*(SIN(RADIANS(CU658)))</f>
        <v>0</v>
      </c>
      <c r="DU658" s="61">
        <f t="array" ref="DU658:DU660">MMULT(DQ658:DS660,EE658:EE660)</f>
        <v>-0.35845845630762407</v>
      </c>
      <c r="DV658" s="13"/>
      <c r="DW658" s="17">
        <v>1</v>
      </c>
      <c r="DX658">
        <v>0</v>
      </c>
      <c r="DZ658" s="73">
        <f>(DB658^2)*(1-COS(RADIANS(CW658-45)))+(COS(RADIANS(CW658-45)))</f>
        <v>-0.82782852267656659</v>
      </c>
      <c r="EA658" s="73">
        <f>(DB658*DB659)*(1-COS(RADIANS(CW658-45)))-DB660*(SIN(RADIANS(CW658-45)))</f>
        <v>0.56098122699706565</v>
      </c>
      <c r="EB658" s="73">
        <f>(DB658*DB660)*(1-COS(RADIANS(CW658-45)))+DB659*(SIN(RADIANS(CW658-45)))</f>
        <v>0</v>
      </c>
      <c r="EC658" s="10"/>
      <c r="ED658">
        <f t="array" ref="ED658:ED660">MMULT(DZ658:EB660,DA658:DA660)</f>
        <v>-0.82782852267656659</v>
      </c>
      <c r="EE658" s="1">
        <f t="array" ref="EE658:EE660">MMULT(DK658:DM660,ED658:ED660)</f>
        <v>-0.81775324215202638</v>
      </c>
      <c r="EG658">
        <f>CY658+DU658</f>
        <v>0.49521523347477392</v>
      </c>
      <c r="EH658">
        <f>EG658/(SQRT(EG658^2+EG659^2+EG660^2))</f>
        <v>0.35017004973689203</v>
      </c>
      <c r="EJ658">
        <f>Q658+AM658</f>
        <v>-0.9683269584532912</v>
      </c>
      <c r="EK658">
        <f>EJ658/(SQRT(EJ658^2+EJ659^2+EJ660^2))</f>
        <v>-0.72401770647840957</v>
      </c>
      <c r="EM658" s="23">
        <f>CY659*DU660-CY660*DU659</f>
        <v>-0.37782107733007797</v>
      </c>
      <c r="EO658" s="15">
        <v>17</v>
      </c>
      <c r="EP658" s="9" t="s">
        <v>7</v>
      </c>
      <c r="EW658" s="17">
        <f>CU658</f>
        <v>40</v>
      </c>
      <c r="EX658" s="17">
        <f>CV658</f>
        <v>-40</v>
      </c>
      <c r="EY658" s="31">
        <f>1+CW658</f>
        <v>260.12368332114198</v>
      </c>
      <c r="EZ658" s="10"/>
      <c r="FA658" s="61">
        <f t="array" ref="FA658:FA660">MMULT(FS658:FU660,FQ658:FQ660)</f>
        <v>0.85979963381494473</v>
      </c>
      <c r="FB658" s="13" t="e">
        <f>BW659</f>
        <v>#REF!</v>
      </c>
      <c r="FC658" s="17">
        <v>1</v>
      </c>
      <c r="FD658">
        <v>0</v>
      </c>
      <c r="FF658" s="73">
        <f>(FD658^2)*(1-COS(RADIANS(EY658+45)))+(COS(RADIANS(EY658+45)))</f>
        <v>0.57534338667714768</v>
      </c>
      <c r="FG658" s="73">
        <f>(FD658*FD659)*(1-COS(RADIANS(EY658+45)))-FD660*(SIN(RADIANS(EY658+45)))</f>
        <v>0.81791196800564681</v>
      </c>
      <c r="FH658" s="73">
        <f>(FD658*FD660)*(1-COS(RADIANS(EY658+45)))+FD659*(SIN(RADIANS(EY658+45)))</f>
        <v>0</v>
      </c>
      <c r="FI658" s="10"/>
      <c r="FJ658">
        <f t="array" ref="FJ658:FJ660">MMULT(FF658:FH660,FC658:FC660)</f>
        <v>0.57534338667714768</v>
      </c>
      <c r="FK658" s="23">
        <f>COS(RADIANS(176))</f>
        <v>-0.9975640502598242</v>
      </c>
      <c r="FM658" s="30">
        <f>(FK658^2)*(1-COS(RADIANS(EX658)))+(COS(RADIANS(EX658)))</f>
        <v>0.99886158030145311</v>
      </c>
      <c r="FN658" s="30">
        <f>(FK658*FK659)*(1-COS(RADIANS(EX658)))-FK660*(SIN(RADIANS(EX658)))</f>
        <v>-1.6280160168985456E-2</v>
      </c>
      <c r="FO658" s="30">
        <f>(FK658*FK660)*(1-COS(RADIANS(EX658)))+FK659*(SIN(RADIANS(EX658)))</f>
        <v>-4.4838597018148282E-2</v>
      </c>
      <c r="FQ658">
        <f t="array" ref="FQ658:FQ660">MMULT(FM658:FO660,FJ658:FJ660)</f>
        <v>0.58800414227558773</v>
      </c>
      <c r="FS658" s="28">
        <f>(FD658^2)*(1-COS(RADIANS(EW658)))+(COS(RADIANS(EW658)))</f>
        <v>0.76604444311897801</v>
      </c>
      <c r="FT658" s="28">
        <f>(FD658*FD659)*(1-COS(RADIANS(EW658)))-FD660*(SIN(RADIANS(EW658)))</f>
        <v>-0.64278760968653925</v>
      </c>
      <c r="FU658" s="28">
        <f>(FD658*FD660)*(1-COS(RADIANS(EW658)))+FD659*(SIN(RADIANS(EW658)))</f>
        <v>0</v>
      </c>
      <c r="FW658" s="61">
        <f t="array" ref="FW658:FW660">MMULT(FS658:FU660,GG658:GG660)</f>
        <v>-0.34350520114959782</v>
      </c>
      <c r="FX658" s="13" t="e">
        <f>BX659</f>
        <v>#REF!</v>
      </c>
      <c r="FY658" s="17">
        <v>1</v>
      </c>
      <c r="FZ658">
        <v>0</v>
      </c>
      <c r="GB658" s="73">
        <f>(FD658^2)*(1-COS(RADIANS(EY658-45)))+(COS(RADIANS(EY658-45)))</f>
        <v>-0.81791196800564647</v>
      </c>
      <c r="GC658" s="73">
        <f>(FD658*FD659)*(1-COS(RADIANS(EY658-45)))-FD660*(SIN(RADIANS(EY658-45)))</f>
        <v>0.57534338667714802</v>
      </c>
      <c r="GD658" s="73">
        <f>(FD658*FD660)*(1-COS(RADIANS(EY658-45)))+FD659*(SIN(RADIANS(EY658-45)))</f>
        <v>0</v>
      </c>
      <c r="GE658" s="10"/>
      <c r="GF658">
        <f t="array" ref="GF658:GF660">MMULT(GB658:GD660,FC658:FC660)</f>
        <v>-0.81791196800564647</v>
      </c>
      <c r="GG658" s="1">
        <f t="array" ref="GG658:GG660">MMULT(FM658:FO660,GF658:GF660)</f>
        <v>-0.80761415842232109</v>
      </c>
      <c r="GI658">
        <f>FA658+FW658</f>
        <v>0.51629443266534691</v>
      </c>
      <c r="GJ658">
        <f>GI658/(SQRT(GI658^2+GI659^2+GI660^2))</f>
        <v>0.36507529442652809</v>
      </c>
      <c r="GL658" t="e">
        <f>CH659+DC658</f>
        <v>#VALUE!</v>
      </c>
      <c r="GM658" t="e">
        <f>GL658/(SQRT(GL658^2+GL659^2+GL660^2))</f>
        <v>#VALUE!</v>
      </c>
      <c r="GO658" s="27">
        <f>FA659*FW660-FA660*FW659</f>
        <v>-0.37782107733007803</v>
      </c>
    </row>
    <row r="659" spans="1:197" x14ac:dyDescent="0.2">
      <c r="A659" t="s">
        <v>899</v>
      </c>
      <c r="B659" t="s">
        <v>28</v>
      </c>
      <c r="C659" t="s">
        <v>900</v>
      </c>
      <c r="D659" t="s">
        <v>9</v>
      </c>
      <c r="E659" s="5">
        <f t="shared" si="994"/>
        <v>0.36242608885083544</v>
      </c>
      <c r="F659" s="6">
        <f t="shared" si="994"/>
        <v>-0.32798109388891022</v>
      </c>
      <c r="G659" s="7">
        <f t="shared" ref="G659:G660" si="996">Q658</f>
        <v>-5.1252923152832086E-2</v>
      </c>
      <c r="H659" s="8">
        <f t="shared" ref="H659:H660" si="997">AM658</f>
        <v>-0.91707403530045917</v>
      </c>
      <c r="J659" s="10"/>
      <c r="Q659" s="61">
        <v>-0.65422206589028231</v>
      </c>
      <c r="S659" s="17">
        <v>0</v>
      </c>
      <c r="T659">
        <v>1</v>
      </c>
      <c r="V659" s="73">
        <f>(T657*T659)*(1-COS(RADIANS(O657+45)))-T658*(SIN(RADIANS(O657+45)))</f>
        <v>0</v>
      </c>
      <c r="W659" s="73">
        <f>(T658*T659)*(1-COS(RADIANS(O657+45)))+T657*(SIN(RADIANS(O657+45)))</f>
        <v>0</v>
      </c>
      <c r="X659" s="73">
        <f>(T659^2)*(1-COS(RADIANS(O657+45)))+(COS(RADIANS(O657+45)))</f>
        <v>1</v>
      </c>
      <c r="Y659" s="10"/>
      <c r="Z659">
        <v>0</v>
      </c>
      <c r="AA659" s="23">
        <f>SIN(RADIANS('[1]Biaxial Input'!$F$21))*SIN(RADIANS(0))</f>
        <v>0</v>
      </c>
      <c r="AC659" s="30">
        <f>(AA657*AA659)*(1-COS(RADIANS(N657)))-AA658*(SIN(RADIANS(N657)))</f>
        <v>4.9325275616132508E-2</v>
      </c>
      <c r="AD659" s="30">
        <f>(AA658*AA659)*(1-COS(RADIANS(N657)))+AA657*(SIN(RADIANS(N657)))</f>
        <v>0.70538430460663959</v>
      </c>
      <c r="AE659" s="30">
        <f>(AA659^2)*(1-COS(RADIANS(N657)))+(COS(RADIANS(N657)))</f>
        <v>0.70710678118654757</v>
      </c>
      <c r="AG659">
        <v>-0.65422206589028231</v>
      </c>
      <c r="AI659" s="28">
        <f>(T657*T659)*(1-COS(RADIANS(M657)))-T658*(SIN(RADIANS(M657)))</f>
        <v>0</v>
      </c>
      <c r="AJ659" s="28">
        <f>(T658*T659)*(1-COS(RADIANS(M657)))+T657*(SIN(RADIANS(M657)))</f>
        <v>0</v>
      </c>
      <c r="AK659" s="28">
        <f>(T659^2)*(1-COS(RADIANS(M657)))+(COS(RADIANS(M657)))</f>
        <v>1</v>
      </c>
      <c r="AM659" s="61">
        <v>-0.26831602356596396</v>
      </c>
      <c r="AO659" s="17">
        <v>0</v>
      </c>
      <c r="AP659">
        <v>1</v>
      </c>
      <c r="AR659" s="73">
        <f>(T657*T657)*(1-COS(RADIANS(O657-45)))-T657*(SIN(RADIANS(O657-45)))</f>
        <v>0</v>
      </c>
      <c r="AS659" s="73">
        <f>(T658*T659)*(1-COS(RADIANS(O657-45)))+T657*(SIN(RADIANS(O657-45)))</f>
        <v>0</v>
      </c>
      <c r="AT659" s="73">
        <f>(T659^2)*(1-COS(RADIANS(O657-45)))+(COS(RADIANS(O657-45)))</f>
        <v>1</v>
      </c>
      <c r="AU659" s="10"/>
      <c r="AV659">
        <v>0</v>
      </c>
      <c r="AW659" s="1">
        <v>-0.26831602356596396</v>
      </c>
      <c r="AY659" s="11">
        <f>(G648^2)*F648+G648*G649*F649+G648*G650*F650-((H648^2)*F648+H648*H649*F649+H648*H650*F650)</f>
        <v>-0.28608850371850181</v>
      </c>
      <c r="AZ659" s="12">
        <f>G648*G649*F648+(G649^2)*F649+G649*G650*F650-(H648*H649*F648+(H649^2)*F649+H649*H650*F650)</f>
        <v>0.7727144326112243</v>
      </c>
      <c r="BA659" s="12">
        <f>G648*G650*F648+G649*G650*F649+(G650^2)*F650-(H648*H650*F648+H649*H650*F649+(H650^2)*F650)</f>
        <v>0.47568813595039322</v>
      </c>
      <c r="BB659" s="12">
        <f>(G648^2)*E648+G648*G649*E649+G648*G650*E650-((H648^2)*E648+H648*H649*E649+H648*H650*E650)</f>
        <v>0.50614040728663223</v>
      </c>
      <c r="BC659" s="12">
        <f>G648*G649*E648+(G649^2)*E649+G649*G650*E650-(H648*H649*E648+(H649^2)*E649+H649*H650*E650)</f>
        <v>-0.70484959932700542</v>
      </c>
      <c r="BD659" s="24">
        <f>G648*G650*E648+G649*G650*E649+(G650^2)*E650-(H648*H650*E648+H649*H650*E649+(H650^2)*E650)</f>
        <v>-0.48463837540403115</v>
      </c>
      <c r="BE659" s="10">
        <f>J648</f>
        <v>-4.2763646015106127E-2</v>
      </c>
      <c r="BV659" s="4" t="s">
        <v>18</v>
      </c>
      <c r="BW659" s="4" t="e">
        <f>DEGREES(ACOS(BW655/(SQRT((BW653^2)+(BW654^2)+(BW655^2)))))</f>
        <v>#REF!</v>
      </c>
      <c r="BX659" s="4" t="e">
        <f>DEGREES(ATAN(BW654/BW653))</f>
        <v>#REF!</v>
      </c>
      <c r="BY659" t="s">
        <v>8</v>
      </c>
      <c r="BZ659" s="5">
        <f t="shared" ref="BZ659:CA661" si="998">BZ654</f>
        <v>0.93180266183863136</v>
      </c>
      <c r="CA659" s="6">
        <f t="shared" si="998"/>
        <v>-0.87956522186239505</v>
      </c>
      <c r="CB659" s="7">
        <f>CY658</f>
        <v>0.85367368978239799</v>
      </c>
      <c r="CC659" s="8">
        <f>DU658</f>
        <v>-0.35845845630762407</v>
      </c>
      <c r="CE659" s="9">
        <f>((SUMPRODUCT(CB659:CB661,BZ659:BZ661))*(SUMPRODUCT(CB659:(CB661),CA659:CA661)))-((SUMPRODUCT(CC659:CC661,BZ659:BZ661))*(SUMPRODUCT(CC659:CC661,CA659:CA661)))</f>
        <v>-4.9960036108132044E-16</v>
      </c>
      <c r="CG659">
        <v>1</v>
      </c>
      <c r="CH659" t="s">
        <v>161</v>
      </c>
      <c r="CI659" s="67"/>
      <c r="CJ659" s="1" t="s">
        <v>8</v>
      </c>
      <c r="CK659" s="5">
        <f t="shared" ref="CK659:CL661" si="999">BZ659</f>
        <v>0.93180266183863136</v>
      </c>
      <c r="CL659" s="6">
        <f t="shared" si="999"/>
        <v>-0.87956522186239505</v>
      </c>
      <c r="CM659" s="7">
        <f>FA658</f>
        <v>0.85979963381494473</v>
      </c>
      <c r="CN659" s="8">
        <f>FW658</f>
        <v>-0.34350520114959782</v>
      </c>
      <c r="CO659" s="10"/>
      <c r="CP659">
        <f t="shared" si="995"/>
        <v>0.3492962422733713</v>
      </c>
      <c r="CQ659">
        <f t="shared" si="995"/>
        <v>-0.34518112468713447</v>
      </c>
      <c r="CR659">
        <f>CJ662</f>
        <v>0</v>
      </c>
      <c r="CS659">
        <f>CM662</f>
        <v>0</v>
      </c>
      <c r="CW659" s="28"/>
      <c r="CY659" s="61">
        <v>-0.12466358907321079</v>
      </c>
      <c r="DA659" s="17">
        <v>0</v>
      </c>
      <c r="DB659">
        <v>0</v>
      </c>
      <c r="DD659" s="73">
        <f>(DB658*DB659)*(1-COS(RADIANS(CW658+45)))+DB660*(SIN(RADIANS(CW658+45)))</f>
        <v>-0.82782852267656659</v>
      </c>
      <c r="DE659" s="73">
        <f>(DB659^2)*(1-COS(RADIANS(CW658+45)))+(COS(RADIANS(CW658+45)))</f>
        <v>0.56098122699706565</v>
      </c>
      <c r="DF659" s="73">
        <f>(DB659*DB660)*(1-COS(RADIANS(CW658+45)))-DB658*(SIN(RADIANS(CW658+45)))</f>
        <v>0</v>
      </c>
      <c r="DG659" s="10"/>
      <c r="DH659">
        <v>-0.82782852267656659</v>
      </c>
      <c r="DI659" s="23">
        <f>SIN(RADIANS('[1]Biaxial Input'!$F$21))*(COS(RADIANS(0)))</f>
        <v>6.9756473744125524E-2</v>
      </c>
      <c r="DK659" s="30">
        <f>(DI658*DI659)*(1-COS(RADIANS(CV658)))+DI660*(SIN(RADIANS(CV658)))</f>
        <v>-1.6280160168985456E-2</v>
      </c>
      <c r="DL659" s="30">
        <f>(DI659^2)*(1-COS(RADIANS(CV658)))+(COS(RADIANS(CV658)))</f>
        <v>0.7671828628175249</v>
      </c>
      <c r="DM659" s="30">
        <f>(DI659*DI660)*(1-COS(RADIANS(CV658)))-DI658*(SIN(RADIANS(CV658)))</f>
        <v>-0.64122181137573508</v>
      </c>
      <c r="DO659">
        <v>-0.64422872017631683</v>
      </c>
      <c r="DQ659" s="28">
        <f>(DB658*DB659)*(1-COS(RADIANS(CU658)))+DB660*(SIN(RADIANS(CU658)))</f>
        <v>0.64278760968653925</v>
      </c>
      <c r="DR659" s="28">
        <f>(DB659^2)*(1-COS(RADIANS(CU658)))+(COS(RADIANS(CU658)))</f>
        <v>0.76604444311897801</v>
      </c>
      <c r="DS659" s="28">
        <f>(DB659*DB660)*(1-COS(RADIANS(CU658)))-DB658*(SIN(RADIANS(CU658)))</f>
        <v>0</v>
      </c>
      <c r="DU659" s="61">
        <v>-0.84500405020787417</v>
      </c>
      <c r="DW659" s="17">
        <v>0</v>
      </c>
      <c r="DX659">
        <v>0</v>
      </c>
      <c r="DZ659" s="73">
        <f>(DB658*DB659)*(1-COS(RADIANS(CW658-45)))+DB660*(SIN(RADIANS(CW658-45)))</f>
        <v>-0.56098122699706565</v>
      </c>
      <c r="EA659" s="73">
        <f>(DB659^2)*(1-COS(RADIANS(CW658-45)))+(COS(RADIANS(CW658-45)))</f>
        <v>-0.82782852267656659</v>
      </c>
      <c r="EB659" s="73">
        <f>(DB659*DB660)*(1-COS(RADIANS(CW658-45)))-DB658*(SIN(RADIANS(CW658-45)))</f>
        <v>0</v>
      </c>
      <c r="EC659" s="10"/>
      <c r="ED659">
        <v>-0.56098122699706565</v>
      </c>
      <c r="EE659" s="1">
        <v>-0.41689800277286748</v>
      </c>
      <c r="EG659">
        <f>CY659+DU659</f>
        <v>-0.96966763928108501</v>
      </c>
      <c r="EH659">
        <f>EG659/(SQRT(EG658^2+EG659^2+EG660^2))</f>
        <v>-0.68565856323280638</v>
      </c>
      <c r="EJ659">
        <f>Q659+AM659</f>
        <v>-0.92253808945624627</v>
      </c>
      <c r="EK659">
        <f>EJ659/(SQRT(EJ658^2+EJ659^2+EJ660^2))</f>
        <v>-0.68978138616937423</v>
      </c>
      <c r="EM659" s="23">
        <f>CY660*DU658-CY658*DU660</f>
        <v>0.52002610001006078</v>
      </c>
      <c r="EP659" s="9">
        <f>((SUMPRODUCT(CM659:CM661,BZ659:BZ661))*(SUMPRODUCT(CM659:CM661,CA659:CA661)))-((SUMPRODUCT(CN659:CN661,BZ659:BZ661))*(SUMPRODUCT(CN659:CN661,CA659:CA661)))</f>
        <v>-3.1786196226070151E-2</v>
      </c>
      <c r="EY659" s="28"/>
      <c r="EZ659" s="10"/>
      <c r="FA659" s="61">
        <v>-0.10989724807939494</v>
      </c>
      <c r="FB659" s="13" t="e">
        <f>BW660</f>
        <v>#REF!</v>
      </c>
      <c r="FC659" s="17">
        <v>0</v>
      </c>
      <c r="FD659">
        <v>0</v>
      </c>
      <c r="FF659" s="73">
        <f>(FD658*FD659)*(1-COS(RADIANS(EY658+45)))+FD660*(SIN(RADIANS(EY658+45)))</f>
        <v>-0.81791196800564681</v>
      </c>
      <c r="FG659" s="73">
        <f>(FD659^2)*(1-COS(RADIANS(EY658+45)))+(COS(RADIANS(EY658+45)))</f>
        <v>0.57534338667714768</v>
      </c>
      <c r="FH659" s="73">
        <f>(FD659*FD660)*(1-COS(RADIANS(EY658+45)))-FD658*(SIN(RADIANS(EY658+45)))</f>
        <v>0</v>
      </c>
      <c r="FI659" s="10"/>
      <c r="FJ659">
        <v>-0.81791196800564681</v>
      </c>
      <c r="FK659" s="23">
        <f>SIN(RADIANS(176))*(COS(RADIANS(0)))</f>
        <v>6.9756473744125524E-2</v>
      </c>
      <c r="FM659" s="30">
        <f>(FK658*FK659)*(1-COS(RADIANS(EX658)))+FK660*(SIN(RADIANS(EX658)))</f>
        <v>-1.6280160168985456E-2</v>
      </c>
      <c r="FN659" s="30">
        <f>(FK659^2)*(1-COS(RADIANS(EX658)))+(COS(RADIANS(EX658)))</f>
        <v>0.7671828628175249</v>
      </c>
      <c r="FO659" s="30">
        <f>(FK659*FK660)*(1-COS(RADIANS(EX658)))-FK658*(SIN(RADIANS(EX658)))</f>
        <v>-0.64122181137573508</v>
      </c>
      <c r="FQ659">
        <v>-0.63685472763455842</v>
      </c>
      <c r="FS659" s="28">
        <f>(FD658*FD659)*(1-COS(RADIANS(EW658)))+FD660*(SIN(RADIANS(EW658)))</f>
        <v>0.64278760968653925</v>
      </c>
      <c r="FT659" s="28">
        <f>(FD659^2)*(1-COS(RADIANS(EW658)))+(COS(RADIANS(EW658)))</f>
        <v>0.76604444311897801</v>
      </c>
      <c r="FU659" s="28">
        <f>(FD659*FD660)*(1-COS(RADIANS(EW658)))-FD658*(SIN(RADIANS(EW658)))</f>
        <v>0</v>
      </c>
      <c r="FW659" s="61">
        <v>-0.84705103162259476</v>
      </c>
      <c r="FX659" s="13" t="e">
        <f>BX660</f>
        <v>#REF!</v>
      </c>
      <c r="FY659" s="17">
        <v>0</v>
      </c>
      <c r="FZ659">
        <v>0</v>
      </c>
      <c r="GB659" s="73">
        <f>(FD658*FD659)*(1-COS(RADIANS(EY658-45)))+FD660*(SIN(RADIANS(EY658-45)))</f>
        <v>-0.57534338667714802</v>
      </c>
      <c r="GC659" s="73">
        <f>(FD659^2)*(1-COS(RADIANS(EY658-45)))+(COS(RADIANS(EY658-45)))</f>
        <v>-0.81791196800564647</v>
      </c>
      <c r="GD659" s="73">
        <f>(FD659*FD660)*(1-COS(RADIANS(EY658-45)))-FD658*(SIN(RADIANS(EY658-45)))</f>
        <v>0</v>
      </c>
      <c r="GE659" s="10"/>
      <c r="GF659">
        <v>-0.57534338667714802</v>
      </c>
      <c r="GG659" s="1">
        <v>-0.42807784865084264</v>
      </c>
      <c r="GI659">
        <f>FA659+FW659</f>
        <v>-0.9569482797019897</v>
      </c>
      <c r="GJ659">
        <f>GI659/(SQRT(GI658^2+GI659^2+GI660^2))</f>
        <v>-0.67666461782207776</v>
      </c>
      <c r="GL659">
        <f>CH660+DC659</f>
        <v>-3.1786196226070151E-2</v>
      </c>
      <c r="GM659" t="e">
        <f>GL659/(SQRT(GL658^2+GL659^2+GL660^2))</f>
        <v>#VALUE!</v>
      </c>
      <c r="GO659" s="27">
        <f>FA660*FW658-FA658*FW660</f>
        <v>0.52002610001006078</v>
      </c>
    </row>
    <row r="660" spans="1:197" x14ac:dyDescent="0.2">
      <c r="A660">
        <f>E663</f>
        <v>0.92386056067667077</v>
      </c>
      <c r="B660">
        <f>C660/(SQRT(C660^2+C661^2+C662^2))</f>
        <v>0.92989901791620577</v>
      </c>
      <c r="C660">
        <f t="array" ref="C660:C665">(A660:A665)-(MMULT(MMULT(MINVERSE(MMULT(TRANSPOSE(AY644:BD664),AY644:BD664)),TRANSPOSE(AY644:BD664)),BE644:BE664))</f>
        <v>0.92608124413544335</v>
      </c>
      <c r="D660" t="s">
        <v>10</v>
      </c>
      <c r="E660" s="5">
        <f t="shared" si="994"/>
        <v>-0.12299997783119256</v>
      </c>
      <c r="F660" s="6">
        <f t="shared" si="994"/>
        <v>-0.35080276413820755</v>
      </c>
      <c r="G660" s="7">
        <f t="shared" si="996"/>
        <v>-0.65422206589028231</v>
      </c>
      <c r="H660" s="8">
        <f t="shared" si="997"/>
        <v>-0.26831602356596396</v>
      </c>
      <c r="J660" s="10"/>
      <c r="AW660" s="1"/>
      <c r="AY660" s="11">
        <f>(G653^2)*F653+G653*G654*F654+G653*G655*F655-((H653^2)*F653+H653*H654*F654+H653*H655*F655)</f>
        <v>-0.1902581738030355</v>
      </c>
      <c r="AZ660" s="12">
        <f>G653*G654*F653+(G654^2)*F654+G654*G655*F655-(H653*H654*F653+(H654^2)*F654+H654*H655*F655)</f>
        <v>0.68393529473647596</v>
      </c>
      <c r="BA660" s="12">
        <f>G653*G655*F653+G654*G655*F654+(G655^2)*F655-(H653*H655*F653+H654*H655*F654+(H655^2)*F655)</f>
        <v>0.55812395223099709</v>
      </c>
      <c r="BB660" s="12">
        <f>(G653^2)*E653+G653*G654*E654+G653*G655*E655-((H653^2)*E653+H653*H654*E654+H653*H655*E655)</f>
        <v>0.47615203972431508</v>
      </c>
      <c r="BC660" s="12">
        <f>G653*G654*E653+(G654^2)*E654+G654*G655*E655-(H653*H654*E653+(H654^2)*E654+H654*H655*E655)</f>
        <v>-0.5983174675220011</v>
      </c>
      <c r="BD660" s="24">
        <f>G653*G655*E653+G654*G655*E654+(G655^2)*E655-(H653*H655*E653+H654*H655*E654+(H655^2)*E655)</f>
        <v>-0.64100846920268229</v>
      </c>
      <c r="BE660" s="10">
        <f>J653</f>
        <v>3.4547370239221831E-3</v>
      </c>
      <c r="BV660" s="4" t="s">
        <v>20</v>
      </c>
      <c r="BW660" s="4" t="e">
        <f>DEGREES(ACOS(BX655/(SQRT((BX653^2)+(BX654^2)+(BX655^2)))))</f>
        <v>#REF!</v>
      </c>
      <c r="BX660" s="4" t="e">
        <f>DEGREES(ATAN(BX654/BX653))</f>
        <v>#REF!</v>
      </c>
      <c r="BY660" t="s">
        <v>9</v>
      </c>
      <c r="BZ660" s="5">
        <f t="shared" si="998"/>
        <v>0.3492962422733713</v>
      </c>
      <c r="CA660" s="6">
        <f t="shared" si="998"/>
        <v>-0.34518112468713447</v>
      </c>
      <c r="CB660" s="7">
        <f>CY659</f>
        <v>-0.12466358907321079</v>
      </c>
      <c r="CC660" s="8">
        <f>DU659</f>
        <v>-0.84500405020787417</v>
      </c>
      <c r="CE660" s="10"/>
      <c r="CH660">
        <f>((SUMPRODUCT(CM659:CM661,CK659:CK661))*(SUMPRODUCT(CM659:CM661,CL659:CL661)))-((SUMPRODUCT(CN659:CN661,CK659:CK661))*(SUMPRODUCT(CN659:CN661,CL659:CL661)))</f>
        <v>-3.1786196226070151E-2</v>
      </c>
      <c r="CI660" s="67"/>
      <c r="CJ660" s="10" t="s">
        <v>9</v>
      </c>
      <c r="CK660" s="5">
        <f t="shared" si="999"/>
        <v>0.3492962422733713</v>
      </c>
      <c r="CL660" s="6">
        <f t="shared" si="999"/>
        <v>-0.34518112468713447</v>
      </c>
      <c r="CM660" s="7">
        <f>FA659</f>
        <v>-0.10989724807939494</v>
      </c>
      <c r="CN660" s="8">
        <f>FW659</f>
        <v>-0.84705103162259476</v>
      </c>
      <c r="CP660">
        <f t="shared" si="995"/>
        <v>-9.8670839279614439E-2</v>
      </c>
      <c r="CQ660">
        <f t="shared" si="995"/>
        <v>-0.32743703463395935</v>
      </c>
      <c r="CR660">
        <f>CK662</f>
        <v>0</v>
      </c>
      <c r="CS660">
        <f>CN662</f>
        <v>0</v>
      </c>
      <c r="CW660" s="28"/>
      <c r="CY660" s="61">
        <v>-0.50566809364709897</v>
      </c>
      <c r="DA660" s="17">
        <v>0</v>
      </c>
      <c r="DB660">
        <v>1</v>
      </c>
      <c r="DD660" s="73">
        <f>(DB658*DB660)*(1-COS(RADIANS(CW658+45)))-DB659*(SIN(RADIANS(CW658+45)))</f>
        <v>0</v>
      </c>
      <c r="DE660" s="73">
        <f>(DB659*DB660)*(1-COS(RADIANS(CW658+45)))+DB658*(SIN(RADIANS(CW658+45)))</f>
        <v>0</v>
      </c>
      <c r="DF660" s="73">
        <f>(DB660^2)*(1-COS(RADIANS(CW658+45)))+(COS(RADIANS(CW658+45)))</f>
        <v>1</v>
      </c>
      <c r="DG660" s="10"/>
      <c r="DH660">
        <v>0</v>
      </c>
      <c r="DI660" s="23">
        <f>SIN(RADIANS('[1]Biaxial Input'!$F$21))*SIN(RADIANS(0))</f>
        <v>0</v>
      </c>
      <c r="DK660" s="30">
        <f>(DI658*DI660)*(1-COS(RADIANS(CV658)))-DI659*(SIN(RADIANS(CV658)))</f>
        <v>4.4838597018148282E-2</v>
      </c>
      <c r="DL660" s="30">
        <f>(DI659*DI660)*(1-COS(RADIANS(CV658)))+DI658*(SIN(RADIANS(CV658)))</f>
        <v>0.64122181137573508</v>
      </c>
      <c r="DM660" s="30">
        <f>(DI660^2)*(1-COS(RADIANS(CV658)))+(COS(RADIANS(CV658)))</f>
        <v>0.76604444311897801</v>
      </c>
      <c r="DO660">
        <v>-0.50566809364709897</v>
      </c>
      <c r="DQ660" s="28">
        <f>(DB658*DB660)*(1-COS(RADIANS(CU658)))-DB659*(SIN(RADIANS(CU658)))</f>
        <v>0</v>
      </c>
      <c r="DR660" s="28">
        <f>(DB659*DB660)*(1-COS(RADIANS(CU658)))+DB658*(SIN(RADIANS(CU658)))</f>
        <v>0</v>
      </c>
      <c r="DS660" s="28">
        <f>(DB660^2)*(1-COS(RADIANS(CU658)))+(COS(RADIANS(CU658)))</f>
        <v>1</v>
      </c>
      <c r="DU660" s="61">
        <v>-0.39683206805126442</v>
      </c>
      <c r="DW660" s="17">
        <v>0</v>
      </c>
      <c r="DX660">
        <v>1</v>
      </c>
      <c r="DZ660" s="73">
        <f>(DB658*DB658)*(1-COS(RADIANS(CW658-45)))-DB658*(SIN(RADIANS(CW658-45)))</f>
        <v>0</v>
      </c>
      <c r="EA660" s="73">
        <f>(DB659*DB660)*(1-COS(RADIANS(CW658-45)))+DB658*(SIN(RADIANS(CW658-45)))</f>
        <v>0</v>
      </c>
      <c r="EB660" s="73">
        <f>(DB660^2)*(1-COS(RADIANS(CW658-45)))+(COS(RADIANS(CW658-45)))</f>
        <v>1</v>
      </c>
      <c r="EC660" s="10"/>
      <c r="ED660">
        <v>0</v>
      </c>
      <c r="EE660" s="1">
        <v>-0.39683206805126442</v>
      </c>
      <c r="EG660">
        <f>CY660+DU660</f>
        <v>-0.90250016169836345</v>
      </c>
      <c r="EH660">
        <f>EG660/(SQRT(EG658^2+EG659^2+EG660^2))</f>
        <v>-0.63816398435886845</v>
      </c>
      <c r="EJ660">
        <f>Q660+AM660</f>
        <v>0</v>
      </c>
      <c r="EK660">
        <f>EJ660/(SQRT(EJ658^2+EJ659^2+EJ660^2))</f>
        <v>0</v>
      </c>
      <c r="EM660" s="23">
        <f>CY658*DU659-CY659*DU658</f>
        <v>-0.76604444311897768</v>
      </c>
      <c r="ER660">
        <f t="shared" ref="ER660:ES662" si="1000">CK659</f>
        <v>0.93180266183863136</v>
      </c>
      <c r="ES660">
        <f t="shared" si="1000"/>
        <v>-0.87956522186239505</v>
      </c>
      <c r="ET660" t="e">
        <f>#REF!</f>
        <v>#REF!</v>
      </c>
      <c r="EU660" t="e">
        <f>#REF!</f>
        <v>#REF!</v>
      </c>
      <c r="EY660" s="28"/>
      <c r="EZ660" s="10"/>
      <c r="FA660" s="61">
        <v>-0.49866540340819981</v>
      </c>
      <c r="FB660" s="13">
        <f>BW661</f>
        <v>0</v>
      </c>
      <c r="FC660" s="17">
        <v>0</v>
      </c>
      <c r="FD660">
        <v>1</v>
      </c>
      <c r="FF660" s="73">
        <f>(FD658*FD660)*(1-COS(RADIANS(EY658+45)))-FD659*(SIN(RADIANS(EY658+45)))</f>
        <v>0</v>
      </c>
      <c r="FG660" s="73">
        <f>(FD659*FD660)*(1-COS(RADIANS(EY658+45)))+FD658*(SIN(RADIANS(EY658+45)))</f>
        <v>0</v>
      </c>
      <c r="FH660" s="73">
        <f>(FD660^2)*(1-COS(RADIANS(EY658+45)))+(COS(RADIANS(EY658+45)))</f>
        <v>1</v>
      </c>
      <c r="FI660" s="10"/>
      <c r="FJ660">
        <v>0</v>
      </c>
      <c r="FK660" s="23">
        <f>SIN(RADIANS(176))*SIN(RADIANS(0))</f>
        <v>0</v>
      </c>
      <c r="FM660" s="30">
        <f>(FK658*FK660)*(1-COS(RADIANS(EX658)))-FK659*(SIN(RADIANS(EX658)))</f>
        <v>4.4838597018148282E-2</v>
      </c>
      <c r="FN660" s="30">
        <f>(FK659*FK660)*(1-COS(RADIANS(EX658)))+FK658*(SIN(RADIANS(EX658)))</f>
        <v>0.64122181137573508</v>
      </c>
      <c r="FO660" s="30">
        <f>(FK660^2)*(1-COS(RADIANS(EX658)))+(COS(RADIANS(EX658)))</f>
        <v>0.76604444311897801</v>
      </c>
      <c r="FQ660">
        <v>-0.49866540340819981</v>
      </c>
      <c r="FS660" s="28">
        <f>(FD658*FD660)*(1-COS(RADIANS(EW658)))-FD659*(SIN(RADIANS(EW658)))</f>
        <v>0</v>
      </c>
      <c r="FT660" s="28">
        <f>(FD659*FD660)*(1-COS(RADIANS(EW658)))+FD658*(SIN(RADIANS(EW658)))</f>
        <v>0</v>
      </c>
      <c r="FU660" s="28">
        <f>(FD660^2)*(1-COS(RADIANS(EW658)))+(COS(RADIANS(EW658)))</f>
        <v>1</v>
      </c>
      <c r="FW660" s="61">
        <v>-0.40559675369789661</v>
      </c>
      <c r="FX660" s="13">
        <f>BX661</f>
        <v>0</v>
      </c>
      <c r="FY660" s="17">
        <v>0</v>
      </c>
      <c r="FZ660">
        <v>1</v>
      </c>
      <c r="GB660" s="73">
        <f>(FD658*FD658)*(1-COS(RADIANS(EY658-45)))-FD658*(SIN(RADIANS(EY658-45)))</f>
        <v>0</v>
      </c>
      <c r="GC660" s="73">
        <f>(FD659*FD660)*(1-COS(RADIANS(EY658-45)))+FD658*(SIN(RADIANS(EY658-45)))</f>
        <v>0</v>
      </c>
      <c r="GD660" s="73">
        <f>(FD660^2)*(1-COS(RADIANS(EY658-45)))+(COS(RADIANS(EY658-45)))</f>
        <v>0.99999999999999989</v>
      </c>
      <c r="GE660" s="10"/>
      <c r="GF660">
        <v>0</v>
      </c>
      <c r="GG660" s="1">
        <v>-0.40559675369789661</v>
      </c>
      <c r="GI660">
        <f>FA660+FW660</f>
        <v>-0.90426215710609648</v>
      </c>
      <c r="GJ660">
        <f>GI660/(SQRT(GI658^2+GI659^2+GI660^2))</f>
        <v>-0.63940990326009584</v>
      </c>
      <c r="GL660" t="e">
        <f>#REF!+DC660</f>
        <v>#REF!</v>
      </c>
      <c r="GM660" t="e">
        <f>GL660/(SQRT(GL658^2+GL659^2+GL660^2))</f>
        <v>#REF!</v>
      </c>
      <c r="GO660" s="27">
        <f>FA658*FW659-FA659*FW658</f>
        <v>-0.7660444431189779</v>
      </c>
    </row>
    <row r="661" spans="1:197" x14ac:dyDescent="0.2">
      <c r="A661">
        <f>E664</f>
        <v>0.36242608885083544</v>
      </c>
      <c r="B661">
        <f>C661/(SQRT(C660^2+C661^2+C662^2))</f>
        <v>0.35435293716168215</v>
      </c>
      <c r="C661">
        <v>0.35289811322212838</v>
      </c>
      <c r="D661" s="10"/>
      <c r="G661" s="10"/>
      <c r="H661" s="10"/>
      <c r="J661" s="10"/>
      <c r="Q661" s="82" t="s">
        <v>148</v>
      </c>
      <c r="R661" s="13"/>
      <c r="T661" s="10"/>
      <c r="U661" s="10"/>
      <c r="V661" s="10"/>
      <c r="W661" s="10"/>
      <c r="X661" s="10"/>
      <c r="Y661" s="10"/>
      <c r="Z661" s="80"/>
      <c r="AA661" s="23" t="s">
        <v>149</v>
      </c>
      <c r="AE661" s="1"/>
      <c r="AG661" s="80"/>
      <c r="AK661" s="13"/>
      <c r="AL661" s="81"/>
      <c r="AM661" s="82" t="s">
        <v>150</v>
      </c>
      <c r="AO661" s="13"/>
      <c r="AP661" s="13"/>
      <c r="AS661" s="1"/>
      <c r="AW661" s="1"/>
      <c r="AY661" s="11">
        <f>(G658^2)*F658+G658*G659*F659+G658*G660*F660-((H658^2)*F658+H658*H659*F659+H658*H660*F660)</f>
        <v>-0.12078870055670857</v>
      </c>
      <c r="AZ661" s="12">
        <f>G658*G659*F658+(G659^2)*F659+G659*G660*F660-(H658*H659*F658+(H659^2)*F659+H659*H660*F660)</f>
        <v>0.62069678448450261</v>
      </c>
      <c r="BA661" s="12">
        <f>G658*G660*F658+G659*G660*F659+(G660^2)*F660-(H658*H660*F658+H659*H660*F659+(H660^2)*F660)</f>
        <v>0.44722760819245688</v>
      </c>
      <c r="BB661" s="12">
        <f>(G658^2)*E658+G658*G659*E659+G658*G660*E660-((H658^2)*E658+H658*H659*E659+H658*H660*E660)</f>
        <v>0.40406748466880649</v>
      </c>
      <c r="BC661" s="12">
        <f>G658*G659*E658+(G659^2)*E659+G659*G660*E660-(H658*H659*E658+(H659^2)*E659+H659*H660*E660)</f>
        <v>-0.5633206803095735</v>
      </c>
      <c r="BD661" s="24">
        <f>G658*G660*E658+G659*G660*E659+(G660^2)*E660-(H658*H660*E658+H659*H660*E659+(H660^2)*E660)</f>
        <v>-0.64999205344567557</v>
      </c>
      <c r="BE661" s="10">
        <f>J658</f>
        <v>5.8355805450111375E-2</v>
      </c>
      <c r="BY661" t="s">
        <v>10</v>
      </c>
      <c r="BZ661" s="5">
        <f t="shared" si="998"/>
        <v>-9.8670839279614439E-2</v>
      </c>
      <c r="CA661" s="6">
        <f t="shared" si="998"/>
        <v>-0.32743703463395935</v>
      </c>
      <c r="CB661" s="7">
        <f>CY660</f>
        <v>-0.50566809364709897</v>
      </c>
      <c r="CC661" s="8">
        <f>DU660</f>
        <v>-0.39683206805126442</v>
      </c>
      <c r="CE661" s="10"/>
      <c r="CG661" s="10" t="s">
        <v>160</v>
      </c>
      <c r="CH661" s="10">
        <f>-CH658*((EY658-CW658)/(CH660-CE659))</f>
        <v>259.12368332114198</v>
      </c>
      <c r="CI661" s="67"/>
      <c r="CJ661" s="10" t="s">
        <v>10</v>
      </c>
      <c r="CK661" s="5">
        <f t="shared" si="999"/>
        <v>-9.8670839279614439E-2</v>
      </c>
      <c r="CL661" s="6">
        <f t="shared" si="999"/>
        <v>-0.32743703463395935</v>
      </c>
      <c r="CM661" s="7">
        <f>FA660</f>
        <v>-0.49866540340819981</v>
      </c>
      <c r="CN661" s="8">
        <f>FW660</f>
        <v>-0.40559675369789661</v>
      </c>
      <c r="CW661" s="28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EE661" s="1"/>
      <c r="EI661" s="64">
        <f>(DEGREES(ACOS((EH658*EK658+EH659*EK659+EH660*EK660)/((SQRT(EH658^2+EH659^2+EH660^2))*(SQRT(EK658^2+EK659^2+EK660^2))))))</f>
        <v>77.3247256450572</v>
      </c>
      <c r="ER661">
        <f t="shared" si="1000"/>
        <v>0.3492962422733713</v>
      </c>
      <c r="ES661">
        <f t="shared" si="1000"/>
        <v>-0.34518112468713447</v>
      </c>
      <c r="ET661" t="e">
        <f>#REF!</f>
        <v>#REF!</v>
      </c>
      <c r="EU661" t="e">
        <f>#REF!</f>
        <v>#REF!</v>
      </c>
      <c r="EY661" s="28"/>
      <c r="EZ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GG661" s="1"/>
      <c r="GK661" s="64" t="e">
        <f>(DEGREES(ACOS((GJ658*GM658+GJ659*GM659+GJ660*GM660)/((SQRT(GJ658^2+GJ659^2+GJ660^2))*(SQRT(GM658^2+GM659^2+GM660^2))))))</f>
        <v>#VALUE!</v>
      </c>
    </row>
    <row r="662" spans="1:197" x14ac:dyDescent="0.2">
      <c r="A662">
        <f>E665</f>
        <v>-0.12299997783119256</v>
      </c>
      <c r="B662">
        <f>C662/(SQRT(C660^2+C661^2+C662^2))</f>
        <v>-9.8599251535522028E-2</v>
      </c>
      <c r="C662">
        <v>-9.819444452953266E-2</v>
      </c>
      <c r="E662" s="5" t="s">
        <v>4</v>
      </c>
      <c r="F662" s="6" t="s">
        <v>5</v>
      </c>
      <c r="G662" s="7" t="s">
        <v>6</v>
      </c>
      <c r="H662" s="8" t="s">
        <v>1</v>
      </c>
      <c r="I662">
        <v>19</v>
      </c>
      <c r="J662" s="9" t="s">
        <v>7</v>
      </c>
      <c r="K662">
        <v>19</v>
      </c>
      <c r="M662" s="17">
        <f>A590</f>
        <v>30</v>
      </c>
      <c r="N662" s="17">
        <f>B590</f>
        <v>-50</v>
      </c>
      <c r="O662" s="17">
        <f>C590</f>
        <v>268.7</v>
      </c>
      <c r="Q662" s="61">
        <f t="array" ref="Q662:Q664">MMULT(AI662:AK664,AG662:AG664)</f>
        <v>0.8544171821724218</v>
      </c>
      <c r="R662" s="13"/>
      <c r="S662" s="17">
        <v>1</v>
      </c>
      <c r="T662">
        <v>0</v>
      </c>
      <c r="V662" s="73">
        <f>(T662^2)*(1-COS(RADIANS(O662+45)))+(COS(RADIANS(O662+45)))</f>
        <v>0.69088241107685799</v>
      </c>
      <c r="W662" s="73">
        <f>(T662*T663)*(1-COS(RADIANS(O662+45)))-T664*(SIN(RADIANS(O662+45)))</f>
        <v>0.72296714590956856</v>
      </c>
      <c r="X662" s="73">
        <f>(T662*T664)*(1-COS(RADIANS(O662+45)))+T663*(SIN(RADIANS(O662+45)))</f>
        <v>0</v>
      </c>
      <c r="Y662" s="10"/>
      <c r="Z662">
        <f t="array" ref="Z662:Z664">MMULT(V662:X664,S662:S664)</f>
        <v>0.69088241107685799</v>
      </c>
      <c r="AA662" s="23">
        <f>COS(RADIANS('[1]Biaxial Input'!$F$21))</f>
        <v>-0.9975640502598242</v>
      </c>
      <c r="AC662" s="30">
        <f>(AA662^2)*(1-COS(RADIANS(N662)))+(COS(RADIANS(N662)))</f>
        <v>0.99826181678640502</v>
      </c>
      <c r="AD662" s="30">
        <f>(AA662*AA663)*(1-COS(RADIANS(N662)))-AA664*(SIN(RADIANS(N662)))</f>
        <v>-2.4857178030640859E-2</v>
      </c>
      <c r="AE662" s="30">
        <f>(AA662*AA664)*(1-COS(RADIANS(N662)))+AA663*(SIN(RADIANS(N662)))</f>
        <v>-5.3436559083262246E-2</v>
      </c>
      <c r="AG662">
        <f t="array" ref="AG662:AG664">MMULT(AC662:AE664,Z662:Z664)</f>
        <v>0.7076524539235346</v>
      </c>
      <c r="AI662" s="28">
        <f>(T662^2)*(1-COS(RADIANS(M662)))+(COS(RADIANS(M662)))</f>
        <v>0.86602540378443871</v>
      </c>
      <c r="AJ662" s="28">
        <f>(T662*T663)*(1-COS(RADIANS(M662)))-T664*(SIN(RADIANS(M662)))</f>
        <v>-0.49999999999999994</v>
      </c>
      <c r="AK662" s="28">
        <f>(T662*T664)*(1-COS(RADIANS(M662)))+T663*(SIN(RADIANS(M662)))</f>
        <v>0</v>
      </c>
      <c r="AM662" s="61">
        <f t="array" ref="AM662:AM664">MMULT(AI662:AK664,AW662:AW664)</f>
        <v>-0.3964867293311708</v>
      </c>
      <c r="AN662" s="13"/>
      <c r="AO662" s="17">
        <v>1</v>
      </c>
      <c r="AP662">
        <v>0</v>
      </c>
      <c r="AR662" s="73">
        <f>(T662^2)*(1-COS(RADIANS(O662-45)))+(COS(RADIANS(O662-45)))</f>
        <v>-0.72296714590956823</v>
      </c>
      <c r="AS662" s="73">
        <f>(T662*T663)*(1-COS(RADIANS(O662-45)))-T664*(SIN(RADIANS(O662-45)))</f>
        <v>0.69088241107685833</v>
      </c>
      <c r="AT662" s="73">
        <f>(T662*T664)*(1-COS(RADIANS(O662-45)))+T663*(SIN(RADIANS(O662-45)))</f>
        <v>0</v>
      </c>
      <c r="AU662" s="10"/>
      <c r="AV662">
        <f t="array" ref="AV662:AV664">MMULT(AR662:AT664,S662:S664)</f>
        <v>-0.72296714590956823</v>
      </c>
      <c r="AW662" s="1">
        <f t="array" ref="AW662:AW664">MMULT(AC662:AE664,AV662:AV664)</f>
        <v>-0.70453710946219172</v>
      </c>
      <c r="AY662" s="11">
        <f>(G663^2)*F663+G663*G664*F664+G663*G665*F665-((H663^2)*F663+H663*H664*F664+H663*H665*F665)</f>
        <v>-0.15707825811303205</v>
      </c>
      <c r="AZ662" s="12">
        <f>G663*G664*F663+(G664^2)*F664+G664*G665*F665-(H663*H664*F663+(H664^2)*F664+H664*H665*F665)</f>
        <v>0.60127045699389892</v>
      </c>
      <c r="BA662" s="12">
        <f>G663*G665*F663+G664*G665*F664+(G665^2)*F665-(H663*H665*F663+H664*H665*F664+(H665^2)*F665)</f>
        <v>0.72610791432657862</v>
      </c>
      <c r="BB662" s="12">
        <f>(G663^2)*E663+G663*G664*E664+G663*G665*E665-((H663^2)*E663+H663*H664*E664+H663*H665*E665)</f>
        <v>0.48722639865390882</v>
      </c>
      <c r="BC662" s="12">
        <f>G663*G664*E663+(G664^2)*E664+G664*G665*E665-(H663*H664*E663+(H664^2)*E664+H664*H665*E665)</f>
        <v>-0.45692389490405233</v>
      </c>
      <c r="BD662" s="24">
        <f>G663*G665*E663+G664*G665*E664+(G665^2)*E665-(H663*H665*E663+H664*H665*E664+(H665^2)*E665)</f>
        <v>-0.74397181011693625</v>
      </c>
      <c r="BE662" s="10">
        <f>J663</f>
        <v>-1.6513564905790035E-2</v>
      </c>
      <c r="CS662" s="15"/>
      <c r="CW662" s="28"/>
      <c r="CY662" s="82" t="s">
        <v>148</v>
      </c>
      <c r="CZ662" s="13"/>
      <c r="DB662" s="10"/>
      <c r="DC662" s="10"/>
      <c r="DD662" s="10"/>
      <c r="DE662" s="10"/>
      <c r="DF662" s="10"/>
      <c r="DG662" s="10"/>
      <c r="DH662" s="80"/>
      <c r="DI662" s="23" t="s">
        <v>149</v>
      </c>
      <c r="DM662" s="1"/>
      <c r="DO662" s="80"/>
      <c r="DS662" s="13"/>
      <c r="DT662" s="81"/>
      <c r="DU662" s="82" t="s">
        <v>150</v>
      </c>
      <c r="DW662" s="13"/>
      <c r="DX662" s="13"/>
      <c r="EA662" s="1"/>
      <c r="EE662" s="1"/>
      <c r="ER662">
        <f t="shared" si="1000"/>
        <v>-9.8670839279614439E-2</v>
      </c>
      <c r="ES662">
        <f t="shared" si="1000"/>
        <v>-0.32743703463395935</v>
      </c>
      <c r="ET662" t="e">
        <f>#REF!</f>
        <v>#REF!</v>
      </c>
      <c r="EU662" t="e">
        <f>#REF!</f>
        <v>#REF!</v>
      </c>
      <c r="EY662" s="28"/>
      <c r="EZ662" s="10"/>
      <c r="FA662" s="82" t="s">
        <v>148</v>
      </c>
      <c r="FB662" s="13"/>
      <c r="FD662" s="10"/>
      <c r="FE662" s="10"/>
      <c r="FF662" s="10"/>
      <c r="FG662" s="10"/>
      <c r="FH662" s="10"/>
      <c r="FI662" s="10"/>
      <c r="FJ662" s="80"/>
      <c r="FK662" s="23" t="s">
        <v>149</v>
      </c>
      <c r="FO662" s="1"/>
      <c r="FQ662" s="80"/>
      <c r="FU662" s="13"/>
      <c r="FV662" s="81"/>
      <c r="FW662" s="82" t="s">
        <v>150</v>
      </c>
      <c r="FY662" s="13"/>
      <c r="FZ662" s="13"/>
      <c r="GC662" s="1"/>
      <c r="GG662" s="1"/>
      <c r="GK662" s="13"/>
    </row>
    <row r="663" spans="1:197" x14ac:dyDescent="0.2">
      <c r="A663">
        <f>F663</f>
        <v>-0.87713500826521962</v>
      </c>
      <c r="B663">
        <f>C663/(SQRT(C663^2+C664^2+C665^2))</f>
        <v>-0.88149328419413209</v>
      </c>
      <c r="C663">
        <v>-0.87787731804291014</v>
      </c>
      <c r="D663" t="s">
        <v>8</v>
      </c>
      <c r="E663" s="5">
        <f t="shared" ref="E663:F665" si="1001">E573</f>
        <v>0.92386056067667077</v>
      </c>
      <c r="F663" s="6">
        <f t="shared" si="1001"/>
        <v>-0.87713500826521962</v>
      </c>
      <c r="G663" s="7">
        <f>Q662</f>
        <v>0.8544171821724218</v>
      </c>
      <c r="H663" s="8">
        <f>AM662</f>
        <v>-0.3964867293311708</v>
      </c>
      <c r="J663" s="9">
        <f>((SUMPRODUCT(G663:G665,E663:E665))*(SUMPRODUCT(G663:G665,F663:F665)))-((SUMPRODUCT(H663:H665,E663:E665))*(SUMPRODUCT(H663:H665,F663:F665)))</f>
        <v>-1.6513564905790035E-2</v>
      </c>
      <c r="Q663" s="61">
        <v>-6.4589062535398534E-2</v>
      </c>
      <c r="S663" s="17">
        <v>0</v>
      </c>
      <c r="T663">
        <v>0</v>
      </c>
      <c r="V663" s="73">
        <f>(T662*T663)*(1-COS(RADIANS(O662+45)))+T664*(SIN(RADIANS(O662+45)))</f>
        <v>-0.72296714590956856</v>
      </c>
      <c r="W663" s="73">
        <f>(T663^2)*(1-COS(RADIANS(O662+45)))+(COS(RADIANS(O662+45)))</f>
        <v>0.69088241107685799</v>
      </c>
      <c r="X663" s="73">
        <f>(T663*T664)*(1-COS(RADIANS(O662+45)))-T662*(SIN(RADIANS(O662+45)))</f>
        <v>0</v>
      </c>
      <c r="Y663" s="10"/>
      <c r="Z663">
        <v>-0.72296714590956856</v>
      </c>
      <c r="AA663" s="23">
        <f>SIN(RADIANS('[1]Biaxial Input'!$F$21))*(COS(RADIANS(0)))</f>
        <v>6.9756473744125524E-2</v>
      </c>
      <c r="AC663" s="30">
        <f>(AA662*AA663)*(1-COS(RADIANS(N662)))+AA664*(SIN(RADIANS(N662)))</f>
        <v>-2.4857178030640859E-2</v>
      </c>
      <c r="AD663" s="30">
        <f>(AA663^2)*(1-COS(RADIANS(N662)))+(COS(RADIANS(N662)))</f>
        <v>0.64452579290013434</v>
      </c>
      <c r="AE663" s="30">
        <f>(AA663*AA664)*(1-COS(RADIANS(N662)))-AA662*(SIN(RADIANS(N662)))</f>
        <v>-0.76417839735679927</v>
      </c>
      <c r="AG663">
        <v>-0.48314436004848765</v>
      </c>
      <c r="AI663" s="28">
        <f>(T662*T663)*(1-COS(RADIANS(M662)))+T664*(SIN(RADIANS(M662)))</f>
        <v>0.49999999999999994</v>
      </c>
      <c r="AJ663" s="28">
        <f>(T663^2)*(1-COS(RADIANS(M662)))+(COS(RADIANS(M662)))</f>
        <v>0.86602540378443871</v>
      </c>
      <c r="AK663" s="28">
        <f>(T663*T664)*(1-COS(RADIANS(M662)))-T662*(SIN(RADIANS(M662)))</f>
        <v>0</v>
      </c>
      <c r="AM663" s="61">
        <v>-0.7223390591959864</v>
      </c>
      <c r="AO663" s="17">
        <v>0</v>
      </c>
      <c r="AP663">
        <v>0</v>
      </c>
      <c r="AR663" s="73">
        <f>(T662*T663)*(1-COS(RADIANS(O662-45)))+T664*(SIN(RADIANS(O662-45)))</f>
        <v>-0.69088241107685833</v>
      </c>
      <c r="AS663" s="73">
        <f>(T663^2)*(1-COS(RADIANS(O662-45)))+(COS(RADIANS(O662-45)))</f>
        <v>-0.72296714590956823</v>
      </c>
      <c r="AT663" s="73">
        <f>(T663*T664)*(1-COS(RADIANS(O662-45)))-T662*(SIN(RADIANS(O662-45)))</f>
        <v>0</v>
      </c>
      <c r="AU663" s="10"/>
      <c r="AV663">
        <v>-0.69088241107685833</v>
      </c>
      <c r="AW663" s="1">
        <v>-0.42732061074389027</v>
      </c>
      <c r="AY663" s="11">
        <f>2*E658</f>
        <v>1.8477211213533415</v>
      </c>
      <c r="AZ663" s="12">
        <f>2*E659</f>
        <v>0.72485217770167087</v>
      </c>
      <c r="BA663" s="12">
        <f>2*E660</f>
        <v>-0.24599995566238511</v>
      </c>
      <c r="BB663" s="12">
        <f>0</f>
        <v>0</v>
      </c>
      <c r="BC663" s="12">
        <v>0</v>
      </c>
      <c r="BD663" s="24">
        <v>0</v>
      </c>
      <c r="BE663" s="13">
        <f>E658^2+E659^2+E660^2-1</f>
        <v>0</v>
      </c>
      <c r="BZ663" s="5" t="s">
        <v>4</v>
      </c>
      <c r="CA663" s="6" t="s">
        <v>5</v>
      </c>
      <c r="CB663" s="7" t="s">
        <v>6</v>
      </c>
      <c r="CC663" s="8" t="s">
        <v>1</v>
      </c>
      <c r="CD663">
        <v>18</v>
      </c>
      <c r="CE663" s="9" t="s">
        <v>7</v>
      </c>
      <c r="CG663" s="90" t="s">
        <v>157</v>
      </c>
      <c r="CH663" s="61">
        <f>CE664-((CH665-CE664)/(EY663-CW663))*CW663</f>
        <v>6.381198693861541</v>
      </c>
      <c r="CI663" s="10"/>
      <c r="CK663" s="5" t="s">
        <v>4</v>
      </c>
      <c r="CL663" s="6" t="s">
        <v>5</v>
      </c>
      <c r="CM663" s="7" t="s">
        <v>6</v>
      </c>
      <c r="CN663" s="8" t="s">
        <v>1</v>
      </c>
      <c r="CO663" s="10"/>
      <c r="CP663">
        <f t="shared" ref="CP663:CQ665" si="1002">BZ664</f>
        <v>0.93180266183863136</v>
      </c>
      <c r="CQ663">
        <f t="shared" si="1002"/>
        <v>-0.87956522186239505</v>
      </c>
      <c r="CR663">
        <f>CI667</f>
        <v>0</v>
      </c>
      <c r="CS663">
        <f>CL667</f>
        <v>0</v>
      </c>
      <c r="CU663" s="17">
        <f>CU567</f>
        <v>60</v>
      </c>
      <c r="CV663" s="17">
        <f>CV567</f>
        <v>-45</v>
      </c>
      <c r="CW663" s="31">
        <f>CH570</f>
        <v>245.36873756602247</v>
      </c>
      <c r="CY663" s="61">
        <f t="array" ref="CY663:CY665">MMULT(DQ663:DS665,DO663:DO665)</f>
        <v>0.76471846068633387</v>
      </c>
      <c r="CZ663" s="13"/>
      <c r="DA663" s="17">
        <v>1</v>
      </c>
      <c r="DB663">
        <v>0</v>
      </c>
      <c r="DD663" s="73">
        <f>(DB663^2)*(1-COS(RADIANS(CW663+45)))+(COS(RADIANS(CW663+45)))</f>
        <v>0.34806058403349827</v>
      </c>
      <c r="DE663" s="73">
        <f>(DB663*DB664)*(1-COS(RADIANS(CW663+45)))-DB665*(SIN(RADIANS(CW663+45)))</f>
        <v>0.93747204216566382</v>
      </c>
      <c r="DF663" s="73">
        <f>(DB663*DB665)*(1-COS(RADIANS(CW663+45)))+DB664*(SIN(RADIANS(CW663+45)))</f>
        <v>0</v>
      </c>
      <c r="DG663" s="10"/>
      <c r="DH663">
        <f t="array" ref="DH663:DH665">MMULT(DD663:DF665,DA663:DA665)</f>
        <v>0.34806058403349827</v>
      </c>
      <c r="DI663" s="23">
        <f>COS(RADIANS('[1]Biaxial Input'!$F$21))</f>
        <v>-0.9975640502598242</v>
      </c>
      <c r="DK663" s="30">
        <f>(DI663^2)*(1-COS(RADIANS(CV663)))+(COS(RADIANS(CV663)))</f>
        <v>0.99857479166422358</v>
      </c>
      <c r="DL663" s="30">
        <f>(DI663*DI664)*(1-COS(RADIANS(CV663)))-DI665*(SIN(RADIANS(CV663)))</f>
        <v>-2.0381428756221641E-2</v>
      </c>
      <c r="DM663" s="30">
        <f>(DI663*DI665)*(1-COS(RADIANS(CV663)))+DI664*(SIN(RADIANS(CV663)))</f>
        <v>-4.9325275616132508E-2</v>
      </c>
      <c r="DO663">
        <f t="array" ref="DO663:DO665">MMULT(DK663:DM665,DH663:DH665)</f>
        <v>0.36667154482612763</v>
      </c>
      <c r="DQ663" s="28">
        <f>(DB663^2)*(1-COS(RADIANS(CU663)))+(COS(RADIANS(CU663)))</f>
        <v>0.50000000000000011</v>
      </c>
      <c r="DR663" s="28">
        <f>(DB663*DB664)*(1-COS(RADIANS(CU663)))-DB665*(SIN(RADIANS(CU663)))</f>
        <v>-0.8660254037844386</v>
      </c>
      <c r="DS663" s="28">
        <f>(DB663*DB665)*(1-COS(RADIANS(CU663)))+DB664*(SIN(RADIANS(CU663)))</f>
        <v>0</v>
      </c>
      <c r="DU663" s="61">
        <f t="array" ref="DU663:DU665">MMULT(DQ663:DS665,EE663:EE665)</f>
        <v>-0.2674958458211012</v>
      </c>
      <c r="DV663" s="13"/>
      <c r="DW663" s="17">
        <v>1</v>
      </c>
      <c r="DX663">
        <v>0</v>
      </c>
      <c r="DZ663" s="73">
        <f>(DB663^2)*(1-COS(RADIANS(CW663-45)))+(COS(RADIANS(CW663-45)))</f>
        <v>-0.93747204216566371</v>
      </c>
      <c r="EA663" s="73">
        <f>(DB663*DB664)*(1-COS(RADIANS(CW663-45)))-DB665*(SIN(RADIANS(CW663-45)))</f>
        <v>0.34806058403349838</v>
      </c>
      <c r="EB663" s="73">
        <f>(DB663*DB665)*(1-COS(RADIANS(CW663-45)))+DB664*(SIN(RADIANS(CW663-45)))</f>
        <v>0</v>
      </c>
      <c r="EC663" s="10"/>
      <c r="ED663">
        <f t="array" ref="ED663:ED665">MMULT(DZ663:EB665,DA663:DA665)</f>
        <v>-0.93747204216566371</v>
      </c>
      <c r="EE663" s="1">
        <f t="array" ref="EE663:EE665">MMULT(DK663:DM665,ED663:ED665)</f>
        <v>-0.92904197720028425</v>
      </c>
      <c r="EG663">
        <f>CY663+DU663</f>
        <v>0.49722261486523267</v>
      </c>
      <c r="EH663">
        <f>EG663/(SQRT(EG663^2+EG664^2+EG665^2))</f>
        <v>0.35158948273051299</v>
      </c>
      <c r="EJ663">
        <f>Q663+AM663</f>
        <v>-0.78692812173138493</v>
      </c>
      <c r="EK663">
        <f>EJ663/(SQRT(EJ663^2+EJ664^2+EJ665^2))</f>
        <v>-0.58812846043351119</v>
      </c>
      <c r="EM663" s="23">
        <f>CY664*DU665-CY665*DU664</f>
        <v>-0.58621808941210418</v>
      </c>
      <c r="EO663" s="15">
        <v>18</v>
      </c>
      <c r="EP663" s="9" t="s">
        <v>7</v>
      </c>
      <c r="EW663" s="17">
        <f>CU663</f>
        <v>60</v>
      </c>
      <c r="EX663" s="17">
        <f>CV663</f>
        <v>-45</v>
      </c>
      <c r="EY663" s="31">
        <f>1+CW663</f>
        <v>246.36873756602247</v>
      </c>
      <c r="EZ663" s="10"/>
      <c r="FA663" s="61">
        <f t="array" ref="FA663:FA665">MMULT(FS663:FU665,FQ663:FQ665)</f>
        <v>0.76927043658232908</v>
      </c>
      <c r="FB663" s="13">
        <f>BW664</f>
        <v>0</v>
      </c>
      <c r="FC663" s="17">
        <v>1</v>
      </c>
      <c r="FD663">
        <v>0</v>
      </c>
      <c r="FF663" s="73">
        <f>(FD663^2)*(1-COS(RADIANS(EY663+45)))+(COS(RADIANS(EY663+45)))</f>
        <v>0.36436871582414587</v>
      </c>
      <c r="FG663" s="73">
        <f>(FD663*FD664)*(1-COS(RADIANS(EY663+45)))-FD665*(SIN(RADIANS(EY663+45)))</f>
        <v>0.93125476585554334</v>
      </c>
      <c r="FH663" s="73">
        <f>(FD663*FD665)*(1-COS(RADIANS(EY663+45)))+FD664*(SIN(RADIANS(EY663+45)))</f>
        <v>0</v>
      </c>
      <c r="FI663" s="10"/>
      <c r="FJ663">
        <f t="array" ref="FJ663:FJ665">MMULT(FF663:FH665,FC663:FC665)</f>
        <v>0.36436871582414587</v>
      </c>
      <c r="FK663" s="23">
        <f>COS(RADIANS(176))</f>
        <v>-0.9975640502598242</v>
      </c>
      <c r="FM663" s="30">
        <f>(FK663^2)*(1-COS(RADIANS(EX663)))+(COS(RADIANS(EX663)))</f>
        <v>0.99857479166422358</v>
      </c>
      <c r="FN663" s="30">
        <f>(FK663*FK664)*(1-COS(RADIANS(EX663)))-FK665*(SIN(RADIANS(EX663)))</f>
        <v>-2.0381428756221641E-2</v>
      </c>
      <c r="FO663" s="30">
        <f>(FK663*FK665)*(1-COS(RADIANS(EX663)))+FK664*(SIN(RADIANS(EX663)))</f>
        <v>-4.9325275616132508E-2</v>
      </c>
      <c r="FQ663">
        <f t="array" ref="FQ663:FQ665">MMULT(FM663:FO665,FJ663:FJ665)</f>
        <v>0.38282971715723374</v>
      </c>
      <c r="FS663" s="28">
        <f>(FD663^2)*(1-COS(RADIANS(EW663)))+(COS(RADIANS(EW663)))</f>
        <v>0.50000000000000011</v>
      </c>
      <c r="FT663" s="28">
        <f>(FD663*FD664)*(1-COS(RADIANS(EW663)))-FD665*(SIN(RADIANS(EW663)))</f>
        <v>-0.8660254037844386</v>
      </c>
      <c r="FU663" s="28">
        <f>(FD663*FD665)*(1-COS(RADIANS(EW663)))+FD664*(SIN(RADIANS(EW663)))</f>
        <v>0</v>
      </c>
      <c r="FW663" s="61">
        <f t="array" ref="FW663:FW665">MMULT(FS663:FU665,GG663:GG665)</f>
        <v>-0.25410892752214553</v>
      </c>
      <c r="FX663" s="13">
        <f>BX664</f>
        <v>0</v>
      </c>
      <c r="FY663" s="17">
        <v>1</v>
      </c>
      <c r="FZ663">
        <v>0</v>
      </c>
      <c r="GB663" s="73">
        <f>(FD663^2)*(1-COS(RADIANS(EY663-45)))+(COS(RADIANS(EY663-45)))</f>
        <v>-0.93125476585554312</v>
      </c>
      <c r="GC663" s="73">
        <f>(FD663*FD664)*(1-COS(RADIANS(EY663-45)))-FD665*(SIN(RADIANS(EY663-45)))</f>
        <v>0.36436871582414632</v>
      </c>
      <c r="GD663" s="73">
        <f>(FD663*FD665)*(1-COS(RADIANS(EY663-45)))+FD664*(SIN(RADIANS(EY663-45)))</f>
        <v>0</v>
      </c>
      <c r="GE663" s="10"/>
      <c r="GF663">
        <f t="array" ref="GF663:GF665">MMULT(GB663:GD665,FC663:FC665)</f>
        <v>-0.93125476585554312</v>
      </c>
      <c r="GG663" s="1">
        <f t="array" ref="GG663:GG665">MMULT(FM663:FO665,GF663:GF665)</f>
        <v>-0.92250117877794846</v>
      </c>
      <c r="GI663">
        <f>FA663+FW663</f>
        <v>0.51516150906018354</v>
      </c>
      <c r="GJ663">
        <f>GI663/(SQRT(GI663^2+GI664^2+GI665^2))</f>
        <v>0.36427419646275067</v>
      </c>
      <c r="GL663" t="e">
        <f>CH664+DC663</f>
        <v>#VALUE!</v>
      </c>
      <c r="GM663" t="e">
        <f>GL663/(SQRT(GL663^2+GL664^2+GL665^2))</f>
        <v>#VALUE!</v>
      </c>
      <c r="GO663" s="27">
        <f>FA664*FW665-FA665*FW664</f>
        <v>-0.58621808941210418</v>
      </c>
    </row>
    <row r="664" spans="1:197" x14ac:dyDescent="0.2">
      <c r="A664">
        <f>F664</f>
        <v>-0.32798109388891022</v>
      </c>
      <c r="B664">
        <f>C664/(SQRT(C663^2+C664^2+C665^2))</f>
        <v>-0.34007755354771868</v>
      </c>
      <c r="C664">
        <v>-0.33868252428944912</v>
      </c>
      <c r="D664" t="s">
        <v>9</v>
      </c>
      <c r="E664" s="5">
        <f t="shared" si="1001"/>
        <v>0.36242608885083544</v>
      </c>
      <c r="F664" s="6">
        <f t="shared" si="1001"/>
        <v>-0.32798109388891022</v>
      </c>
      <c r="G664" s="7">
        <f t="shared" ref="G664:G665" si="1003">Q663</f>
        <v>-6.4589062535398534E-2</v>
      </c>
      <c r="H664" s="8">
        <f t="shared" ref="H664:H665" si="1004">AM663</f>
        <v>-0.7223390591959864</v>
      </c>
      <c r="J664" s="10"/>
      <c r="Q664" s="61">
        <v>-0.51555749612369817</v>
      </c>
      <c r="S664" s="17">
        <v>0</v>
      </c>
      <c r="T664">
        <v>1</v>
      </c>
      <c r="V664" s="73">
        <f>(T662*T664)*(1-COS(RADIANS(O662+45)))-T663*(SIN(RADIANS(O662+45)))</f>
        <v>0</v>
      </c>
      <c r="W664" s="73">
        <f>(T663*T664)*(1-COS(RADIANS(O662+45)))+T662*(SIN(RADIANS(O662+45)))</f>
        <v>0</v>
      </c>
      <c r="X664" s="73">
        <f>(T664^2)*(1-COS(RADIANS(O662+45)))+(COS(RADIANS(O662+45)))</f>
        <v>1</v>
      </c>
      <c r="Y664" s="10"/>
      <c r="Z664">
        <v>0</v>
      </c>
      <c r="AA664" s="23">
        <f>SIN(RADIANS('[1]Biaxial Input'!$F$21))*SIN(RADIANS(0))</f>
        <v>0</v>
      </c>
      <c r="AC664" s="30">
        <f>(AA662*AA664)*(1-COS(RADIANS(N662)))-AA663*(SIN(RADIANS(N662)))</f>
        <v>5.3436559083262246E-2</v>
      </c>
      <c r="AD664" s="30">
        <f>(AA663*AA664)*(1-COS(RADIANS(N662)))+AA662*(SIN(RADIANS(N662)))</f>
        <v>0.76417839735679927</v>
      </c>
      <c r="AE664" s="30">
        <f>(AA664^2)*(1-COS(RADIANS(N662)))+(COS(RADIANS(N662)))</f>
        <v>0.64278760968653936</v>
      </c>
      <c r="AG664">
        <v>-0.51555749612369817</v>
      </c>
      <c r="AI664" s="28">
        <f>(T662*T664)*(1-COS(RADIANS(M662)))-T663*(SIN(RADIANS(M662)))</f>
        <v>0</v>
      </c>
      <c r="AJ664" s="28">
        <f>(T663*T664)*(1-COS(RADIANS(M662)))+T662*(SIN(RADIANS(M662)))</f>
        <v>0</v>
      </c>
      <c r="AK664" s="28">
        <f>(T664^2)*(1-COS(RADIANS(M662)))+(COS(RADIANS(M662)))</f>
        <v>1</v>
      </c>
      <c r="AM664" s="61">
        <v>-0.56659029026636909</v>
      </c>
      <c r="AO664" s="17">
        <v>0</v>
      </c>
      <c r="AP664">
        <v>1</v>
      </c>
      <c r="AR664" s="73">
        <f>(T662*T662)*(1-COS(RADIANS(O662-45)))-T662*(SIN(RADIANS(O662-45)))</f>
        <v>0</v>
      </c>
      <c r="AS664" s="73">
        <f>(T663*T664)*(1-COS(RADIANS(O662-45)))+T662*(SIN(RADIANS(O662-45)))</f>
        <v>0</v>
      </c>
      <c r="AT664" s="73">
        <f>(T664^2)*(1-COS(RADIANS(O662-45)))+(COS(RADIANS(O662-45)))</f>
        <v>0.99999999999999989</v>
      </c>
      <c r="AU664" s="10"/>
      <c r="AV664">
        <v>0</v>
      </c>
      <c r="AW664" s="1">
        <v>-0.56659029026636909</v>
      </c>
      <c r="AY664" s="11">
        <v>0</v>
      </c>
      <c r="AZ664" s="12">
        <v>0</v>
      </c>
      <c r="BA664" s="12">
        <v>0</v>
      </c>
      <c r="BB664" s="12">
        <f>2*F658</f>
        <v>-1.7542700165304392</v>
      </c>
      <c r="BC664" s="12">
        <f>2*F659</f>
        <v>-0.65596218777782045</v>
      </c>
      <c r="BD664" s="24">
        <f>2*F660</f>
        <v>-0.70160552827641509</v>
      </c>
      <c r="BE664" s="10">
        <f>F658^2+F659^2+F660^2-1</f>
        <v>0</v>
      </c>
      <c r="BY664" t="s">
        <v>8</v>
      </c>
      <c r="BZ664" s="5">
        <f t="shared" ref="BZ664:CA666" si="1005">BZ659</f>
        <v>0.93180266183863136</v>
      </c>
      <c r="CA664" s="6">
        <f t="shared" si="1005"/>
        <v>-0.87956522186239505</v>
      </c>
      <c r="CB664" s="7">
        <f>CY663</f>
        <v>0.76471846068633387</v>
      </c>
      <c r="CC664" s="8">
        <f>DU663</f>
        <v>-0.2674958458211012</v>
      </c>
      <c r="CE664" s="9">
        <f>((SUMPRODUCT(CB664:CB666,BZ664:BZ666))*(SUMPRODUCT(CB664:CB666,CA664:CA666)))-((SUMPRODUCT(CC664:CC666,BZ664:BZ666))*(SUMPRODUCT(CC664:CC666,CA664:CA666)))</f>
        <v>0</v>
      </c>
      <c r="CG664">
        <v>1</v>
      </c>
      <c r="CH664" t="s">
        <v>161</v>
      </c>
      <c r="CI664" s="67"/>
      <c r="CJ664" s="1" t="s">
        <v>8</v>
      </c>
      <c r="CK664" s="5">
        <f t="shared" ref="CK664:CL666" si="1006">BZ664</f>
        <v>0.93180266183863136</v>
      </c>
      <c r="CL664" s="6">
        <f t="shared" si="1006"/>
        <v>-0.87956522186239505</v>
      </c>
      <c r="CM664" s="7">
        <f>FA663</f>
        <v>0.76927043658232908</v>
      </c>
      <c r="CN664" s="8">
        <f>FW663</f>
        <v>-0.25410892752214553</v>
      </c>
      <c r="CO664" s="10"/>
      <c r="CP664">
        <f t="shared" si="1002"/>
        <v>0.3492962422733713</v>
      </c>
      <c r="CQ664">
        <f t="shared" si="1002"/>
        <v>-0.34518112468713447</v>
      </c>
      <c r="CR664">
        <f>CJ667</f>
        <v>0</v>
      </c>
      <c r="CS664">
        <f>CM667</f>
        <v>0</v>
      </c>
      <c r="CW664" s="28"/>
      <c r="CY664" s="61">
        <v>-1.8114578912449775E-2</v>
      </c>
      <c r="DA664" s="17">
        <v>0</v>
      </c>
      <c r="DB664">
        <v>0</v>
      </c>
      <c r="DD664" s="73">
        <f>(DB663*DB664)*(1-COS(RADIANS(CW663+45)))+DB665*(SIN(RADIANS(CW663+45)))</f>
        <v>-0.93747204216566382</v>
      </c>
      <c r="DE664" s="73">
        <f>(DB664^2)*(1-COS(RADIANS(CW663+45)))+(COS(RADIANS(CW663+45)))</f>
        <v>0.34806058403349827</v>
      </c>
      <c r="DF664" s="73">
        <f>(DB664*DB665)*(1-COS(RADIANS(CW663+45)))-DB663*(SIN(RADIANS(CW663+45)))</f>
        <v>0</v>
      </c>
      <c r="DG664" s="10"/>
      <c r="DH664">
        <v>-0.93747204216566382</v>
      </c>
      <c r="DI664" s="23">
        <f>SIN(RADIANS('[1]Biaxial Input'!$F$21))*(COS(RADIANS(0)))</f>
        <v>6.9756473744125524E-2</v>
      </c>
      <c r="DK664" s="30">
        <f>(DI663*DI664)*(1-COS(RADIANS(CV663)))+DI665*(SIN(RADIANS(CV663)))</f>
        <v>-2.0381428756221641E-2</v>
      </c>
      <c r="DL664" s="30">
        <f>(DI664^2)*(1-COS(RADIANS(CV663)))+(COS(RADIANS(CV663)))</f>
        <v>0.70853198952232399</v>
      </c>
      <c r="DM664" s="30">
        <f>(DI664*DI665)*(1-COS(RADIANS(CV663)))-DI663*(SIN(RADIANS(CV663)))</f>
        <v>-0.70538430460663959</v>
      </c>
      <c r="DO664">
        <v>-0.6713229031535215</v>
      </c>
      <c r="DQ664" s="28">
        <f>(DB663*DB664)*(1-COS(RADIANS(CU663)))+DB665*(SIN(RADIANS(CU663)))</f>
        <v>0.8660254037844386</v>
      </c>
      <c r="DR664" s="28">
        <f>(DB664^2)*(1-COS(RADIANS(CU663)))+(COS(RADIANS(CU663)))</f>
        <v>0.50000000000000011</v>
      </c>
      <c r="DS664" s="28">
        <f>(DB664*DB665)*(1-COS(RADIANS(CU663)))-DB663*(SIN(RADIANS(CU663)))</f>
        <v>0</v>
      </c>
      <c r="DU664" s="61">
        <v>-0.91832647265817313</v>
      </c>
      <c r="DW664" s="17">
        <v>0</v>
      </c>
      <c r="DX664">
        <v>0</v>
      </c>
      <c r="DZ664" s="73">
        <f>(DB663*DB664)*(1-COS(RADIANS(CW663-45)))+DB665*(SIN(RADIANS(CW663-45)))</f>
        <v>-0.34806058403349838</v>
      </c>
      <c r="EA664" s="73">
        <f>(DB664^2)*(1-COS(RADIANS(CW663-45)))+(COS(RADIANS(CW663-45)))</f>
        <v>-0.93747204216566371</v>
      </c>
      <c r="EB664" s="73">
        <f>(DB664*DB665)*(1-COS(RADIANS(CW663-45)))-DB663*(SIN(RADIANS(CW663-45)))</f>
        <v>0</v>
      </c>
      <c r="EC664" s="10"/>
      <c r="ED664">
        <v>-0.34806058403349838</v>
      </c>
      <c r="EE664" s="1">
        <v>-0.22750503844120756</v>
      </c>
      <c r="EG664">
        <f>CY664+DU664</f>
        <v>-0.93644105157062296</v>
      </c>
      <c r="EH664">
        <f>EG664/(SQRT(EG663^2+EG664^2+EG665^2))</f>
        <v>-0.6621638177470488</v>
      </c>
      <c r="EJ664">
        <f>Q664+AM664</f>
        <v>-1.0821477863900673</v>
      </c>
      <c r="EK664">
        <f>EJ664/(SQRT(EJ663^2+EJ664^2+EJ665^2))</f>
        <v>-0.80876752780271022</v>
      </c>
      <c r="EM664" s="23">
        <f>CY665*DU663-CY663*DU665</f>
        <v>0.39540909403555979</v>
      </c>
      <c r="EP664" s="9">
        <f>((SUMPRODUCT(CM664:CM666,BZ664:BZ666))*(SUMPRODUCT(CM664:CM666,CA664:CA666)))-((SUMPRODUCT(CN664:CN666,BZ664:BZ666))*(SUMPRODUCT(CN664:CN666,CA664:CA666)))</f>
        <v>-2.6006567736219954E-2</v>
      </c>
      <c r="EY664" s="28"/>
      <c r="EZ664" s="10"/>
      <c r="FA664" s="61">
        <v>-2.084813131394303E-3</v>
      </c>
      <c r="FB664" s="13">
        <f>BW665</f>
        <v>0</v>
      </c>
      <c r="FC664" s="17">
        <v>0</v>
      </c>
      <c r="FD664">
        <v>0</v>
      </c>
      <c r="FF664" s="73">
        <f>(FD663*FD664)*(1-COS(RADIANS(EY663+45)))+FD665*(SIN(RADIANS(EY663+45)))</f>
        <v>-0.93125476585554334</v>
      </c>
      <c r="FG664" s="73">
        <f>(FD664^2)*(1-COS(RADIANS(EY663+45)))+(COS(RADIANS(EY663+45)))</f>
        <v>0.36436871582414587</v>
      </c>
      <c r="FH664" s="73">
        <f>(FD664*FD665)*(1-COS(RADIANS(EY663+45)))-FD663*(SIN(RADIANS(EY663+45)))</f>
        <v>0</v>
      </c>
      <c r="FI664" s="10"/>
      <c r="FJ664">
        <v>-0.93125476585554334</v>
      </c>
      <c r="FK664" s="23">
        <f>SIN(RADIANS(176))*(COS(RADIANS(0)))</f>
        <v>6.9756473744125524E-2</v>
      </c>
      <c r="FM664" s="30">
        <f>(FK663*FK664)*(1-COS(RADIANS(EX663)))+FK665*(SIN(RADIANS(EX663)))</f>
        <v>-2.0381428756221641E-2</v>
      </c>
      <c r="FN664" s="30">
        <f>(FK664^2)*(1-COS(RADIANS(EX663)))+(COS(RADIANS(EX663)))</f>
        <v>0.70853198952232399</v>
      </c>
      <c r="FO664" s="30">
        <f>(FK664*FK665)*(1-COS(RADIANS(EX663)))-FK663*(SIN(RADIANS(EX663)))</f>
        <v>-0.70538430460663959</v>
      </c>
      <c r="FQ664">
        <v>-0.66725014702634</v>
      </c>
      <c r="FS664" s="28">
        <f>(FD663*FD664)*(1-COS(RADIANS(EW663)))+FD665*(SIN(RADIANS(EW663)))</f>
        <v>0.8660254037844386</v>
      </c>
      <c r="FT664" s="28">
        <f>(FD664^2)*(1-COS(RADIANS(EW663)))+(COS(RADIANS(EW663)))</f>
        <v>0.50000000000000011</v>
      </c>
      <c r="FU664" s="28">
        <f>(FD664*FD665)*(1-COS(RADIANS(EW663)))-FD663*(SIN(RADIANS(EW663)))</f>
        <v>0</v>
      </c>
      <c r="FW664" s="61">
        <v>-0.91850275008199345</v>
      </c>
      <c r="FX664" s="13">
        <f>BX665</f>
        <v>0</v>
      </c>
      <c r="FY664" s="17">
        <v>0</v>
      </c>
      <c r="FZ664">
        <v>0</v>
      </c>
      <c r="GB664" s="73">
        <f>(FD663*FD664)*(1-COS(RADIANS(EY663-45)))+FD665*(SIN(RADIANS(EY663-45)))</f>
        <v>-0.36436871582414632</v>
      </c>
      <c r="GC664" s="73">
        <f>(FD664^2)*(1-COS(RADIANS(EY663-45)))+(COS(RADIANS(EY663-45)))</f>
        <v>-0.93125476585554312</v>
      </c>
      <c r="GD664" s="73">
        <f>(FD664*FD665)*(1-COS(RADIANS(EY663-45)))-FD663*(SIN(RADIANS(EY663-45)))</f>
        <v>0</v>
      </c>
      <c r="GE664" s="10"/>
      <c r="GF664">
        <v>-0.36436871582414632</v>
      </c>
      <c r="GG664" s="1">
        <v>-0.23918658847840008</v>
      </c>
      <c r="GI664">
        <f>FA664+FW664</f>
        <v>-0.92058756321338775</v>
      </c>
      <c r="GJ664">
        <f>GI664/(SQRT(GI663^2+GI664^2+GI665^2))</f>
        <v>-0.65095370862418567</v>
      </c>
      <c r="GL664">
        <f>CH665+DC664</f>
        <v>-2.6006567736219954E-2</v>
      </c>
      <c r="GM664" t="e">
        <f>GL664/(SQRT(GL663^2+GL664^2+GL665^2))</f>
        <v>#VALUE!</v>
      </c>
      <c r="GO664" s="27">
        <f>FA665*FW663-FA663*FW665</f>
        <v>0.39540909403555974</v>
      </c>
    </row>
    <row r="665" spans="1:197" x14ac:dyDescent="0.2">
      <c r="A665" s="1">
        <f>F665</f>
        <v>-0.35080276413820755</v>
      </c>
      <c r="B665">
        <f>C665/(SQRT(C663^2+C664^2+C665^2))</f>
        <v>-0.32759250219387132</v>
      </c>
      <c r="C665">
        <v>-0.32624868775924398</v>
      </c>
      <c r="D665" t="s">
        <v>10</v>
      </c>
      <c r="E665" s="5">
        <f t="shared" si="1001"/>
        <v>-0.12299997783119256</v>
      </c>
      <c r="F665" s="6">
        <f t="shared" si="1001"/>
        <v>-0.35080276413820755</v>
      </c>
      <c r="G665" s="7">
        <f t="shared" si="1003"/>
        <v>-0.51555749612369817</v>
      </c>
      <c r="H665" s="8">
        <f t="shared" si="1004"/>
        <v>-0.56659029026636909</v>
      </c>
      <c r="J665" s="10"/>
      <c r="BE665" s="15"/>
      <c r="BY665" t="s">
        <v>9</v>
      </c>
      <c r="BZ665" s="5">
        <f t="shared" si="1005"/>
        <v>0.3492962422733713</v>
      </c>
      <c r="CA665" s="6">
        <f t="shared" si="1005"/>
        <v>-0.34518112468713447</v>
      </c>
      <c r="CB665" s="7">
        <f>CY664</f>
        <v>-1.8114578912449775E-2</v>
      </c>
      <c r="CC665" s="8">
        <f>DU664</f>
        <v>-0.91832647265817313</v>
      </c>
      <c r="CE665" s="10"/>
      <c r="CH665">
        <f>((SUMPRODUCT(CM664:CM666,CK664:CK666))*(SUMPRODUCT(CM664:CM666,CL664:CL666)))-((SUMPRODUCT(CN664:CN666,CK664:CK666))*(SUMPRODUCT(CN664:CN666,CL664:CL666)))</f>
        <v>-2.6006567736219954E-2</v>
      </c>
      <c r="CI665" s="67"/>
      <c r="CJ665" s="10" t="s">
        <v>9</v>
      </c>
      <c r="CK665" s="5">
        <f t="shared" si="1006"/>
        <v>0.3492962422733713</v>
      </c>
      <c r="CL665" s="6">
        <f t="shared" si="1006"/>
        <v>-0.34518112468713447</v>
      </c>
      <c r="CM665" s="7">
        <f>FA664</f>
        <v>-2.084813131394303E-3</v>
      </c>
      <c r="CN665" s="8">
        <f>FW664</f>
        <v>-0.91850275008199345</v>
      </c>
      <c r="CP665">
        <f t="shared" si="1002"/>
        <v>-9.8670839279614439E-2</v>
      </c>
      <c r="CQ665">
        <f t="shared" si="1002"/>
        <v>-0.32743703463395935</v>
      </c>
      <c r="CR665">
        <f>CK667</f>
        <v>0</v>
      </c>
      <c r="CS665">
        <f>CN667</f>
        <v>0</v>
      </c>
      <c r="CW665" s="28"/>
      <c r="CY665" s="61">
        <v>-0.64410988031262872</v>
      </c>
      <c r="DA665" s="17">
        <v>0</v>
      </c>
      <c r="DB665">
        <v>1</v>
      </c>
      <c r="DD665" s="73">
        <f>(DB663*DB665)*(1-COS(RADIANS(CW663+45)))-DB664*(SIN(RADIANS(CW663+45)))</f>
        <v>0</v>
      </c>
      <c r="DE665" s="73">
        <f>(DB664*DB665)*(1-COS(RADIANS(CW663+45)))+DB663*(SIN(RADIANS(CW663+45)))</f>
        <v>0</v>
      </c>
      <c r="DF665" s="73">
        <f>(DB665^2)*(1-COS(RADIANS(CW663+45)))+(COS(RADIANS(CW663+45)))</f>
        <v>1</v>
      </c>
      <c r="DG665" s="10"/>
      <c r="DH665">
        <v>0</v>
      </c>
      <c r="DI665" s="23">
        <f>SIN(RADIANS('[1]Biaxial Input'!$F$21))*SIN(RADIANS(0))</f>
        <v>0</v>
      </c>
      <c r="DK665" s="30">
        <f>(DI663*DI665)*(1-COS(RADIANS(CV663)))-DI664*(SIN(RADIANS(CV663)))</f>
        <v>4.9325275616132508E-2</v>
      </c>
      <c r="DL665" s="30">
        <f>(DI664*DI665)*(1-COS(RADIANS(CV663)))+DI663*(SIN(RADIANS(CV663)))</f>
        <v>0.70538430460663959</v>
      </c>
      <c r="DM665" s="30">
        <f>(DI665^2)*(1-COS(RADIANS(CV663)))+(COS(RADIANS(CV663)))</f>
        <v>0.70710678118654757</v>
      </c>
      <c r="DO665">
        <v>-0.64410988031262872</v>
      </c>
      <c r="DQ665" s="28">
        <f>(DB663*DB665)*(1-COS(RADIANS(CU663)))-DB664*(SIN(RADIANS(CU663)))</f>
        <v>0</v>
      </c>
      <c r="DR665" s="28">
        <f>(DB664*DB665)*(1-COS(RADIANS(CU663)))+DB663*(SIN(RADIANS(CU663)))</f>
        <v>0</v>
      </c>
      <c r="DS665" s="28">
        <f>(DB665^2)*(1-COS(RADIANS(CU663)))+(COS(RADIANS(CU663)))</f>
        <v>1</v>
      </c>
      <c r="DU665" s="61">
        <v>-0.29175753989169007</v>
      </c>
      <c r="DW665" s="17">
        <v>0</v>
      </c>
      <c r="DX665">
        <v>1</v>
      </c>
      <c r="DZ665" s="73">
        <f>(DB663*DB663)*(1-COS(RADIANS(CW663-45)))-DB663*(SIN(RADIANS(CW663-45)))</f>
        <v>0</v>
      </c>
      <c r="EA665" s="73">
        <f>(DB664*DB665)*(1-COS(RADIANS(CW663-45)))+DB663*(SIN(RADIANS(CW663-45)))</f>
        <v>0</v>
      </c>
      <c r="EB665" s="73">
        <f>(DB665^2)*(1-COS(RADIANS(CW663-45)))+(COS(RADIANS(CW663-45)))</f>
        <v>1</v>
      </c>
      <c r="EC665" s="10"/>
      <c r="ED665">
        <v>0</v>
      </c>
      <c r="EE665" s="1">
        <v>-0.29175753989169007</v>
      </c>
      <c r="EG665">
        <f>CY665+DU665</f>
        <v>-0.93586742020431879</v>
      </c>
      <c r="EH665">
        <f>EG665/(SQRT(EG663^2+EG664^2+EG665^2))</f>
        <v>-0.6617581991180338</v>
      </c>
      <c r="EJ665">
        <f>Q665+AM665</f>
        <v>0</v>
      </c>
      <c r="EK665">
        <f>EJ665/(SQRT(EJ663^2+EJ664^2+EJ665^2))</f>
        <v>0</v>
      </c>
      <c r="EM665" s="23">
        <f>CY663*DU664-CY664*DU663</f>
        <v>-0.70710678118654768</v>
      </c>
      <c r="ER665">
        <f t="shared" ref="ER665:ES667" si="1007">CK664</f>
        <v>0.93180266183863136</v>
      </c>
      <c r="ES665">
        <f t="shared" si="1007"/>
        <v>-0.87956522186239505</v>
      </c>
      <c r="ET665" t="e">
        <f>#REF!</f>
        <v>#REF!</v>
      </c>
      <c r="EU665" t="e">
        <f>#REF!</f>
        <v>#REF!</v>
      </c>
      <c r="EY665" s="28"/>
      <c r="EZ665" s="10"/>
      <c r="FA665" s="61">
        <v>-0.6389199080907092</v>
      </c>
      <c r="FB665" s="13">
        <f>BW666</f>
        <v>0</v>
      </c>
      <c r="FC665" s="17">
        <v>0</v>
      </c>
      <c r="FD665">
        <v>1</v>
      </c>
      <c r="FF665" s="73">
        <f>(FD663*FD665)*(1-COS(RADIANS(EY663+45)))-FD664*(SIN(RADIANS(EY663+45)))</f>
        <v>0</v>
      </c>
      <c r="FG665" s="73">
        <f>(FD664*FD665)*(1-COS(RADIANS(EY663+45)))+FD663*(SIN(RADIANS(EY663+45)))</f>
        <v>0</v>
      </c>
      <c r="FH665" s="73">
        <f>(FD665^2)*(1-COS(RADIANS(EY663+45)))+(COS(RADIANS(EY663+45)))</f>
        <v>1</v>
      </c>
      <c r="FI665" s="10"/>
      <c r="FJ665">
        <v>0</v>
      </c>
      <c r="FK665" s="23">
        <f>SIN(RADIANS(176))*SIN(RADIANS(0))</f>
        <v>0</v>
      </c>
      <c r="FM665" s="30">
        <f>(FK663*FK665)*(1-COS(RADIANS(EX663)))-FK664*(SIN(RADIANS(EX663)))</f>
        <v>4.9325275616132508E-2</v>
      </c>
      <c r="FN665" s="30">
        <f>(FK664*FK665)*(1-COS(RADIANS(EX663)))+FK663*(SIN(RADIANS(EX663)))</f>
        <v>0.70538430460663959</v>
      </c>
      <c r="FO665" s="30">
        <f>(FK665^2)*(1-COS(RADIANS(EX663)))+(COS(RADIANS(EX663)))</f>
        <v>0.70710678118654757</v>
      </c>
      <c r="FQ665">
        <v>-0.6389199080907092</v>
      </c>
      <c r="FS665" s="28">
        <f>(FD663*FD665)*(1-COS(RADIANS(EW663)))-FD664*(SIN(RADIANS(EW663)))</f>
        <v>0</v>
      </c>
      <c r="FT665" s="28">
        <f>(FD664*FD665)*(1-COS(RADIANS(EW663)))+FD663*(SIN(RADIANS(EW663)))</f>
        <v>0</v>
      </c>
      <c r="FU665" s="28">
        <f>(FD665^2)*(1-COS(RADIANS(EW663)))+(COS(RADIANS(EW663)))</f>
        <v>1</v>
      </c>
      <c r="FW665" s="61">
        <v>-0.30295437122669133</v>
      </c>
      <c r="FX665" s="13">
        <f>BX666</f>
        <v>0</v>
      </c>
      <c r="FY665" s="17">
        <v>0</v>
      </c>
      <c r="FZ665">
        <v>1</v>
      </c>
      <c r="GB665" s="73">
        <f>(FD663*FD663)*(1-COS(RADIANS(EY663-45)))-FD663*(SIN(RADIANS(EY663-45)))</f>
        <v>0</v>
      </c>
      <c r="GC665" s="73">
        <f>(FD664*FD665)*(1-COS(RADIANS(EY663-45)))+FD663*(SIN(RADIANS(EY663-45)))</f>
        <v>0</v>
      </c>
      <c r="GD665" s="73">
        <f>(FD665^2)*(1-COS(RADIANS(EY663-45)))+(COS(RADIANS(EY663-45)))</f>
        <v>0.99999999999999989</v>
      </c>
      <c r="GE665" s="10"/>
      <c r="GF665">
        <v>0</v>
      </c>
      <c r="GG665" s="1">
        <v>-0.30295437122669133</v>
      </c>
      <c r="GI665">
        <f>FA665+FW665</f>
        <v>-0.94187427931740053</v>
      </c>
      <c r="GJ665">
        <f>GI665/(SQRT(GI663^2+GI664^2+GI665^2))</f>
        <v>-0.666005689930526</v>
      </c>
      <c r="GL665" t="e">
        <f>#REF!+DC665</f>
        <v>#REF!</v>
      </c>
      <c r="GM665" t="e">
        <f>GL665/(SQRT(GL663^2+GL664^2+GL665^2))</f>
        <v>#REF!</v>
      </c>
      <c r="GO665" s="27">
        <f>FA663*FW664-FA664*FW663</f>
        <v>-0.70710678118654768</v>
      </c>
    </row>
    <row r="666" spans="1:197" x14ac:dyDescent="0.2">
      <c r="A666" s="83" t="s">
        <v>146</v>
      </c>
      <c r="B666" s="17" t="s">
        <v>145</v>
      </c>
      <c r="C666" s="17" t="s">
        <v>147</v>
      </c>
      <c r="M666" s="17" t="s">
        <v>146</v>
      </c>
      <c r="N666" s="17" t="s">
        <v>145</v>
      </c>
      <c r="O666" s="17" t="s">
        <v>147</v>
      </c>
      <c r="P666" s="1"/>
      <c r="Q666" s="82" t="s">
        <v>148</v>
      </c>
      <c r="R666" s="13"/>
      <c r="T666" s="10"/>
      <c r="U666" s="10"/>
      <c r="V666" s="10"/>
      <c r="W666" s="10"/>
      <c r="X666" s="10"/>
      <c r="Y666" s="10"/>
      <c r="Z666" s="80"/>
      <c r="AA666" s="23" t="s">
        <v>149</v>
      </c>
      <c r="AE666" s="1"/>
      <c r="AG666" s="80"/>
      <c r="AK666" s="13"/>
      <c r="AL666" s="81"/>
      <c r="AM666" s="82" t="s">
        <v>150</v>
      </c>
      <c r="AO666" s="13"/>
      <c r="AP666" s="13"/>
      <c r="AS666" s="1"/>
      <c r="AW666" s="1"/>
      <c r="BY666" t="s">
        <v>10</v>
      </c>
      <c r="BZ666" s="5">
        <f t="shared" si="1005"/>
        <v>-9.8670839279614439E-2</v>
      </c>
      <c r="CA666" s="6">
        <f t="shared" si="1005"/>
        <v>-0.32743703463395935</v>
      </c>
      <c r="CB666" s="7">
        <f>CY665</f>
        <v>-0.64410988031262872</v>
      </c>
      <c r="CC666" s="8">
        <f>DU665</f>
        <v>-0.29175753989169007</v>
      </c>
      <c r="CE666" s="10"/>
      <c r="CG666" s="10" t="s">
        <v>160</v>
      </c>
      <c r="CH666" s="10">
        <f>-CH663*((EY663-CW663)/(CH665-CE664))</f>
        <v>245.36873756602247</v>
      </c>
      <c r="CI666" s="67"/>
      <c r="CJ666" s="10" t="s">
        <v>10</v>
      </c>
      <c r="CK666" s="5">
        <f t="shared" si="1006"/>
        <v>-9.8670839279614439E-2</v>
      </c>
      <c r="CL666" s="6">
        <f t="shared" si="1006"/>
        <v>-0.32743703463395935</v>
      </c>
      <c r="CM666" s="7">
        <f>FA665</f>
        <v>-0.6389199080907092</v>
      </c>
      <c r="CN666" s="8">
        <f>FW665</f>
        <v>-0.30295437122669133</v>
      </c>
      <c r="CW666" s="28"/>
      <c r="EE666" s="1"/>
      <c r="EI666" s="64">
        <f>(DEGREES(ACOS((EH663*EK663+EH664*EK664+EH665*EK665)/((SQRT(EH663^2+EH664^2+EH665^2))*(SQRT(EK663^2+EK664^2+EK665^2))))))</f>
        <v>70.806663550490057</v>
      </c>
      <c r="ER666">
        <f t="shared" si="1007"/>
        <v>0.3492962422733713</v>
      </c>
      <c r="ES666">
        <f t="shared" si="1007"/>
        <v>-0.34518112468713447</v>
      </c>
      <c r="ET666" t="e">
        <f>#REF!</f>
        <v>#REF!</v>
      </c>
      <c r="EU666" t="e">
        <f>#REF!</f>
        <v>#REF!</v>
      </c>
      <c r="EY666" s="28"/>
      <c r="EZ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GG666" s="1"/>
      <c r="GK666" s="64" t="e">
        <f>(DEGREES(ACOS((GJ663*GM663+GJ664*GM664+GJ665*GM665)/((SQRT(GJ663^2+GJ664^2+GJ665^2))*(SQRT(GM663^2+GM664^2+GM665^2))))))</f>
        <v>#VALUE!</v>
      </c>
    </row>
    <row r="667" spans="1:197" x14ac:dyDescent="0.2">
      <c r="A667" s="17">
        <f>A572</f>
        <v>0</v>
      </c>
      <c r="B667" s="17">
        <f t="shared" ref="B667:C667" si="1008">B572</f>
        <v>0</v>
      </c>
      <c r="C667" s="17">
        <f t="shared" si="1008"/>
        <v>111.4</v>
      </c>
      <c r="E667" s="5" t="s">
        <v>4</v>
      </c>
      <c r="F667" s="6" t="s">
        <v>5</v>
      </c>
      <c r="G667" s="7" t="s">
        <v>6</v>
      </c>
      <c r="H667" s="8" t="s">
        <v>1</v>
      </c>
      <c r="I667">
        <v>1</v>
      </c>
      <c r="J667" s="9" t="s">
        <v>7</v>
      </c>
      <c r="K667">
        <v>1</v>
      </c>
      <c r="M667" s="17">
        <f>A667</f>
        <v>0</v>
      </c>
      <c r="N667" s="17">
        <f t="shared" ref="N667:O667" si="1009">B667</f>
        <v>0</v>
      </c>
      <c r="O667" s="17">
        <f t="shared" si="1009"/>
        <v>111.4</v>
      </c>
      <c r="P667" s="10"/>
      <c r="Q667" s="61">
        <f t="array" ref="Q667:Q669">MMULT(AI667:AK669,AG667:AG669)</f>
        <v>-0.91636272956223963</v>
      </c>
      <c r="R667" s="13"/>
      <c r="S667" s="17">
        <v>1</v>
      </c>
      <c r="T667">
        <v>0</v>
      </c>
      <c r="V667" s="73">
        <f>(T667^2)*(1-COS(RADIANS(O667+45)))+(COS(RADIANS(O667+45)))</f>
        <v>-0.91636272956223963</v>
      </c>
      <c r="W667" s="73">
        <f>(T667*T668)*(1-COS(RADIANS(O667+45)))-T669*(SIN(RADIANS(O667+45)))</f>
        <v>-0.40034903255689475</v>
      </c>
      <c r="X667" s="73">
        <f>(T667*T669)*(1-COS(RADIANS(O667+45)))+T668*(SIN(RADIANS(O667+45)))</f>
        <v>0</v>
      </c>
      <c r="Y667" s="10"/>
      <c r="Z667">
        <f t="array" ref="Z667:Z669">MMULT(V667:X669,S667:S669)</f>
        <v>-0.91636272956223963</v>
      </c>
      <c r="AA667" s="23">
        <f>COS(RADIANS('[1]Biaxial Input'!$F$21))</f>
        <v>-0.9975640502598242</v>
      </c>
      <c r="AC667" s="30">
        <f>(AA667^2)*(1-COS(RADIANS(N667)))+(COS(RADIANS(N667)))</f>
        <v>1</v>
      </c>
      <c r="AD667" s="30">
        <f>(AA667*AA668)*(1-COS(RADIANS(N667)))-AA669*(SIN(RADIANS(N667)))</f>
        <v>0</v>
      </c>
      <c r="AE667" s="30">
        <f>(AA667*AA669)*(1-COS(RADIANS(N667)))+AA668*(SIN(RADIANS(N667)))</f>
        <v>0</v>
      </c>
      <c r="AG667">
        <f t="array" ref="AG667:AG669">MMULT(AC667:AE669,Z667:Z669)</f>
        <v>-0.91636272956223963</v>
      </c>
      <c r="AI667" s="28">
        <f>(T667^2)*(1-COS(RADIANS(M667)))+(COS(RADIANS(M667)))</f>
        <v>1</v>
      </c>
      <c r="AJ667" s="28">
        <f>(T667*T668)*(1-COS(RADIANS(M667)))-T669*(SIN(RADIANS(M667)))</f>
        <v>0</v>
      </c>
      <c r="AK667" s="28">
        <f>(T667*T669)*(1-COS(RADIANS(M667)))+T668*(SIN(RADIANS(M667)))</f>
        <v>0</v>
      </c>
      <c r="AM667" s="61">
        <f t="array" ref="AM667:AM669">MMULT(AI667:AK669,AW667:AW669)</f>
        <v>0.40034903255689491</v>
      </c>
      <c r="AN667" s="13"/>
      <c r="AO667" s="17">
        <v>1</v>
      </c>
      <c r="AP667">
        <v>0</v>
      </c>
      <c r="AR667" s="73">
        <f>(T667^2)*(1-COS(RADIANS(O667-45)))+(COS(RADIANS(O667-45)))</f>
        <v>0.40034903255689491</v>
      </c>
      <c r="AS667" s="73">
        <f>(T667*T668)*(1-COS(RADIANS(O667-45)))-T669*(SIN(RADIANS(O667-45)))</f>
        <v>-0.91636272956223963</v>
      </c>
      <c r="AT667" s="73">
        <f>(T667*T669)*(1-COS(RADIANS(O667-45)))+T668*(SIN(RADIANS(O667-45)))</f>
        <v>0</v>
      </c>
      <c r="AU667" s="10"/>
      <c r="AV667">
        <f t="array" ref="AV667:AV669">MMULT(AR667:AT669,S667:S669)</f>
        <v>0.40034903255689491</v>
      </c>
      <c r="AW667" s="1">
        <f t="array" ref="AW667:AW669">MMULT(AC667:AE669,AV667:AV669)</f>
        <v>0.40034903255689491</v>
      </c>
      <c r="BY667" s="10"/>
      <c r="CB667" s="10"/>
      <c r="CC667" s="10"/>
      <c r="CE667" s="10"/>
      <c r="CS667" s="15"/>
      <c r="CW667" s="28"/>
      <c r="CY667" s="82" t="s">
        <v>148</v>
      </c>
      <c r="CZ667" s="13"/>
      <c r="DB667" s="10"/>
      <c r="DC667" s="10"/>
      <c r="DD667" s="10"/>
      <c r="DE667" s="10"/>
      <c r="DF667" s="10"/>
      <c r="DG667" s="10"/>
      <c r="DH667" s="80"/>
      <c r="DI667" s="23" t="s">
        <v>149</v>
      </c>
      <c r="DM667" s="1"/>
      <c r="DO667" s="80"/>
      <c r="DS667" s="13"/>
      <c r="DT667" s="81"/>
      <c r="DU667" s="82" t="s">
        <v>150</v>
      </c>
      <c r="DW667" s="13"/>
      <c r="DX667" s="13"/>
      <c r="EA667" s="1"/>
      <c r="EE667" s="1"/>
      <c r="EI667" s="13"/>
      <c r="ER667">
        <f t="shared" si="1007"/>
        <v>-9.8670839279614439E-2</v>
      </c>
      <c r="ES667">
        <f t="shared" si="1007"/>
        <v>-0.32743703463395935</v>
      </c>
      <c r="ET667" t="e">
        <f>#REF!</f>
        <v>#REF!</v>
      </c>
      <c r="EU667" t="e">
        <f>#REF!</f>
        <v>#REF!</v>
      </c>
      <c r="EY667" s="28"/>
      <c r="EZ667" s="10"/>
      <c r="FA667" s="82" t="s">
        <v>148</v>
      </c>
      <c r="FB667" s="13"/>
      <c r="FD667" s="10"/>
      <c r="FE667" s="10"/>
      <c r="FF667" s="10"/>
      <c r="FG667" s="10"/>
      <c r="FH667" s="10"/>
      <c r="FI667" s="10"/>
      <c r="FJ667" s="80"/>
      <c r="FK667" s="23" t="s">
        <v>149</v>
      </c>
      <c r="FO667" s="1"/>
      <c r="FQ667" s="80"/>
      <c r="FU667" s="13"/>
      <c r="FV667" s="81"/>
      <c r="FW667" s="82" t="s">
        <v>150</v>
      </c>
      <c r="FY667" s="13"/>
      <c r="FZ667" s="13"/>
      <c r="GC667" s="1"/>
      <c r="GG667" s="1"/>
      <c r="GK667" s="13"/>
    </row>
    <row r="668" spans="1:197" x14ac:dyDescent="0.2">
      <c r="A668" s="17">
        <f t="shared" ref="A668:C683" si="1010">A573</f>
        <v>0</v>
      </c>
      <c r="B668" s="17">
        <f t="shared" si="1010"/>
        <v>5</v>
      </c>
      <c r="C668" s="17">
        <f t="shared" si="1010"/>
        <v>109</v>
      </c>
      <c r="D668" s="1" t="s">
        <v>8</v>
      </c>
      <c r="E668" s="5">
        <f>B660</f>
        <v>0.92989901791620577</v>
      </c>
      <c r="F668" s="6">
        <f>B663</f>
        <v>-0.88149328419413209</v>
      </c>
      <c r="G668" s="7">
        <f>Q667</f>
        <v>-0.91636272956223963</v>
      </c>
      <c r="H668" s="8">
        <f>AM667</f>
        <v>0.40034903255689491</v>
      </c>
      <c r="J668" s="9">
        <f>((SUMPRODUCT(G668:G670,E668:E670))*(SUMPRODUCT(G668:G670,F668:F670)))-((SUMPRODUCT(H668:H670,E668:E670))*(SUMPRODUCT(H668:H670,F668:F670)))</f>
        <v>-1.3839329324667249E-2</v>
      </c>
      <c r="P668" s="10"/>
      <c r="Q668" s="61">
        <v>0.40034903255689475</v>
      </c>
      <c r="S668" s="17">
        <v>0</v>
      </c>
      <c r="T668">
        <v>0</v>
      </c>
      <c r="V668" s="73">
        <f>(T667*T668)*(1-COS(RADIANS(O667+45)))+T669*(SIN(RADIANS(O667+45)))</f>
        <v>0.40034903255689475</v>
      </c>
      <c r="W668" s="73">
        <f>(T668^2)*(1-COS(RADIANS(O667+45)))+(COS(RADIANS(O667+45)))</f>
        <v>-0.91636272956223963</v>
      </c>
      <c r="X668" s="73">
        <f>(T668*T669)*(1-COS(RADIANS(O667+45)))-T667*(SIN(RADIANS(O667+45)))</f>
        <v>0</v>
      </c>
      <c r="Y668" s="10"/>
      <c r="Z668">
        <v>0.40034903255689475</v>
      </c>
      <c r="AA668" s="23">
        <f>SIN(RADIANS('[1]Biaxial Input'!$F$21))*(COS(RADIANS(0)))</f>
        <v>6.9756473744125524E-2</v>
      </c>
      <c r="AC668" s="30">
        <f>(AA667*AA668)*(1-COS(RADIANS(N667)))+AA669*(SIN(RADIANS(N667)))</f>
        <v>0</v>
      </c>
      <c r="AD668" s="30">
        <f>(AA668^2)*(1-COS(RADIANS(N667)))+(COS(RADIANS(N667)))</f>
        <v>1</v>
      </c>
      <c r="AE668" s="30">
        <f>(AA668*AA669)*(1-COS(RADIANS(N667)))-AA667*(SIN(RADIANS(N667)))</f>
        <v>0</v>
      </c>
      <c r="AG668">
        <v>0.40034903255689475</v>
      </c>
      <c r="AI668" s="28">
        <f>(T667*T668)*(1-COS(RADIANS(M667)))+T669*(SIN(RADIANS(M667)))</f>
        <v>0</v>
      </c>
      <c r="AJ668" s="28">
        <f>(T668^2)*(1-COS(RADIANS(M667)))+(COS(RADIANS(M667)))</f>
        <v>1</v>
      </c>
      <c r="AK668" s="28">
        <f>(T668*T669)*(1-COS(RADIANS(M667)))-T667*(SIN(RADIANS(M667)))</f>
        <v>0</v>
      </c>
      <c r="AM668" s="61">
        <v>0.91636272956223963</v>
      </c>
      <c r="AO668" s="17">
        <v>0</v>
      </c>
      <c r="AP668">
        <v>0</v>
      </c>
      <c r="AR668" s="73">
        <f>(T667*T668)*(1-COS(RADIANS(O667-45)))+T669*(SIN(RADIANS(O667-45)))</f>
        <v>0.91636272956223963</v>
      </c>
      <c r="AS668" s="73">
        <f>(T668^2)*(1-COS(RADIANS(O667-45)))+(COS(RADIANS(O667-45)))</f>
        <v>0.40034903255689491</v>
      </c>
      <c r="AT668" s="73">
        <f>(T668*T669)*(1-COS(RADIANS(O667-45)))-T667*(SIN(RADIANS(O667-45)))</f>
        <v>0</v>
      </c>
      <c r="AU668" s="10"/>
      <c r="AV668">
        <v>0.91636272956223963</v>
      </c>
      <c r="AW668" s="1">
        <v>0.91636272956223963</v>
      </c>
      <c r="BZ668" s="5" t="s">
        <v>4</v>
      </c>
      <c r="CA668" s="6" t="s">
        <v>5</v>
      </c>
      <c r="CB668" s="7" t="s">
        <v>6</v>
      </c>
      <c r="CC668" s="8" t="s">
        <v>1</v>
      </c>
      <c r="CD668">
        <v>19</v>
      </c>
      <c r="CE668" s="9" t="s">
        <v>7</v>
      </c>
      <c r="CG668" s="90" t="s">
        <v>157</v>
      </c>
      <c r="CH668" s="61">
        <f>CE669-((CH670-CE669)/(EY668-CW668))*CW668</f>
        <v>9.0149952440999233</v>
      </c>
      <c r="CI668" s="10"/>
      <c r="CK668" s="5" t="s">
        <v>4</v>
      </c>
      <c r="CL668" s="6" t="s">
        <v>5</v>
      </c>
      <c r="CM668" s="7" t="s">
        <v>6</v>
      </c>
      <c r="CN668" s="8" t="s">
        <v>1</v>
      </c>
      <c r="CO668" s="10"/>
      <c r="CP668">
        <f t="shared" ref="CP668:CQ670" si="1011">BZ669</f>
        <v>0.93180266183863136</v>
      </c>
      <c r="CQ668">
        <f t="shared" si="1011"/>
        <v>-0.87956522186239505</v>
      </c>
      <c r="CR668">
        <f>CI672</f>
        <v>0</v>
      </c>
      <c r="CS668">
        <f>CL672</f>
        <v>0</v>
      </c>
      <c r="CU668" s="17">
        <f>CU572</f>
        <v>30</v>
      </c>
      <c r="CV668" s="17">
        <f>CV572</f>
        <v>-50</v>
      </c>
      <c r="CW668" s="31">
        <f>CH575</f>
        <v>268.14583464928762</v>
      </c>
      <c r="CY668" s="61">
        <f t="array" ref="CY668:CY670">MMULT(DQ668:DS670,DO668:DO670)</f>
        <v>0.85054245426038289</v>
      </c>
      <c r="CZ668" s="13"/>
      <c r="DA668" s="17">
        <v>1</v>
      </c>
      <c r="DB668">
        <v>0</v>
      </c>
      <c r="DD668" s="73">
        <f>(DB668^2)*(1-COS(RADIANS(CW668+45)))+(COS(RADIANS(CW668+45)))</f>
        <v>0.68385765965078704</v>
      </c>
      <c r="DE668" s="73">
        <f>(DB668*DB669)*(1-COS(RADIANS(CW668+45)))-DB670*(SIN(RADIANS(CW668+45)))</f>
        <v>0.72961544757286234</v>
      </c>
      <c r="DF668" s="73">
        <f>(DB668*DB670)*(1-COS(RADIANS(CW668+45)))+DB669*(SIN(RADIANS(CW668+45)))</f>
        <v>0</v>
      </c>
      <c r="DG668" s="10"/>
      <c r="DH668">
        <f t="array" ref="DH668:DH670">MMULT(DD668:DF670,DA668:DA670)</f>
        <v>0.68385765965078704</v>
      </c>
      <c r="DI668" s="23">
        <f>COS(RADIANS('[1]Biaxial Input'!$F$21))</f>
        <v>-0.9975640502598242</v>
      </c>
      <c r="DK668" s="30">
        <f>(DI668^2)*(1-COS(RADIANS(CV668)))+(COS(RADIANS(CV668)))</f>
        <v>0.99826181678640502</v>
      </c>
      <c r="DL668" s="30">
        <f>(DI668*DI669)*(1-COS(RADIANS(CV668)))-DI670*(SIN(RADIANS(CV668)))</f>
        <v>-2.4857178030640859E-2</v>
      </c>
      <c r="DM668" s="30">
        <f>(DI668*DI670)*(1-COS(RADIANS(CV668)))+DI669*(SIN(RADIANS(CV668)))</f>
        <v>-5.3436559083262246E-2</v>
      </c>
      <c r="DO668">
        <f t="array" ref="DO668:DO670">MMULT(DK668:DM670,DH668:DH670)</f>
        <v>0.70080517082051796</v>
      </c>
      <c r="DQ668" s="28">
        <f>(DB668^2)*(1-COS(RADIANS(CU668)))+(COS(RADIANS(CU668)))</f>
        <v>0.86602540378443871</v>
      </c>
      <c r="DR668" s="28">
        <f>(DB668*DB669)*(1-COS(RADIANS(CU668)))-DB670*(SIN(RADIANS(CU668)))</f>
        <v>-0.49999999999999994</v>
      </c>
      <c r="DS668" s="28">
        <f>(DB668*DB670)*(1-COS(RADIANS(CU668)))+DB669*(SIN(RADIANS(CU668)))</f>
        <v>0</v>
      </c>
      <c r="DU668" s="61">
        <f t="array" ref="DU668:DU670">MMULT(DQ668:DS670,EE668:EE670)</f>
        <v>-0.40473198690975132</v>
      </c>
      <c r="DV668" s="13"/>
      <c r="DW668" s="17">
        <v>1</v>
      </c>
      <c r="DX668">
        <v>0</v>
      </c>
      <c r="DZ668" s="73">
        <f>(DB668^2)*(1-COS(RADIANS(CW668-45)))+(COS(RADIANS(CW668-45)))</f>
        <v>-0.72961544757286234</v>
      </c>
      <c r="EA668" s="73">
        <f>(DB668*DB669)*(1-COS(RADIANS(CW668-45)))-DB670*(SIN(RADIANS(CW668-45)))</f>
        <v>0.68385765965078715</v>
      </c>
      <c r="EB668" s="73">
        <f>(DB668*DB670)*(1-COS(RADIANS(CW668-45)))+DB669*(SIN(RADIANS(CW668-45)))</f>
        <v>0</v>
      </c>
      <c r="EC668" s="10"/>
      <c r="ED668">
        <f t="array" ref="ED668:ED670">MMULT(DZ668:EB670,DA668:DA670)</f>
        <v>-0.72961544757286234</v>
      </c>
      <c r="EE668" s="1">
        <f t="array" ref="EE668:EE670">MMULT(DK668:DM670,ED668:ED670)</f>
        <v>-0.71134847065595463</v>
      </c>
      <c r="EG668">
        <f>CY668+DU668</f>
        <v>0.44581046735063157</v>
      </c>
      <c r="EH668">
        <f>EG668/(SQRT(EG668^2+EG669^2+EG670^2))</f>
        <v>0.31523560458757549</v>
      </c>
      <c r="EJ668">
        <f>Q668+AM668</f>
        <v>1.3167117621191344</v>
      </c>
      <c r="EK668">
        <f>EJ668/(SQRT(EJ668^2+EJ669^2+EJ670^2))</f>
        <v>1</v>
      </c>
      <c r="EM668" s="23">
        <f>CY669*DU670-CY670*DU669</f>
        <v>-0.33581178102146636</v>
      </c>
      <c r="EO668" s="15">
        <v>19</v>
      </c>
      <c r="EP668" s="9" t="s">
        <v>7</v>
      </c>
      <c r="EW668" s="17">
        <f>CU668</f>
        <v>30</v>
      </c>
      <c r="EX668" s="17">
        <f>CV668</f>
        <v>-50</v>
      </c>
      <c r="EY668" s="31">
        <f>1+CW668</f>
        <v>269.14583464928762</v>
      </c>
      <c r="EZ668" s="10"/>
      <c r="FA668" s="61">
        <f t="array" ref="FA668:FA670">MMULT(FS668:FU670,FQ668:FQ670)</f>
        <v>0.85747645965862229</v>
      </c>
      <c r="FB668" s="13">
        <f>BW669</f>
        <v>0</v>
      </c>
      <c r="FC668" s="17">
        <v>1</v>
      </c>
      <c r="FD668">
        <v>0</v>
      </c>
      <c r="FF668" s="73">
        <f>(FD668^2)*(1-COS(RADIANS(EY668+45)))+(COS(RADIANS(EY668+45)))</f>
        <v>0.69648705015084522</v>
      </c>
      <c r="FG668" s="73">
        <f>(FD668*FD669)*(1-COS(RADIANS(EY668+45)))-FD670*(SIN(RADIANS(EY668+45)))</f>
        <v>0.71756936178475039</v>
      </c>
      <c r="FH668" s="73">
        <f>(FD668*FD670)*(1-COS(RADIANS(EY668+45)))+FD669*(SIN(RADIANS(EY668+45)))</f>
        <v>0</v>
      </c>
      <c r="FI668" s="10"/>
      <c r="FJ668">
        <f t="array" ref="FJ668:FJ670">MMULT(FF668:FH670,FC668:FC670)</f>
        <v>0.69648705015084522</v>
      </c>
      <c r="FK668" s="23">
        <f>COS(RADIANS(176))</f>
        <v>-0.9975640502598242</v>
      </c>
      <c r="FM668" s="30">
        <f>(FK668^2)*(1-COS(RADIANS(EX668)))+(COS(RADIANS(EX668)))</f>
        <v>0.99826181678640502</v>
      </c>
      <c r="FN668" s="30">
        <f>(FK668*FK669)*(1-COS(RADIANS(EX668)))-FK670*(SIN(RADIANS(EX668)))</f>
        <v>-2.4857178030640859E-2</v>
      </c>
      <c r="FO668" s="30">
        <f>(FK668*FK670)*(1-COS(RADIANS(EX668)))+FK669*(SIN(RADIANS(EX668)))</f>
        <v>-5.3436559083262246E-2</v>
      </c>
      <c r="FQ668">
        <f t="array" ref="FQ668:FQ670">MMULT(FM668:FO670,FJ668:FJ670)</f>
        <v>0.71311317742700353</v>
      </c>
      <c r="FS668" s="28">
        <f>(FD668^2)*(1-COS(RADIANS(EW668)))+(COS(RADIANS(EW668)))</f>
        <v>0.86602540378443871</v>
      </c>
      <c r="FT668" s="28">
        <f>(FD668*FD669)*(1-COS(RADIANS(EW668)))-FD670*(SIN(RADIANS(EW668)))</f>
        <v>-0.49999999999999994</v>
      </c>
      <c r="FU668" s="28">
        <f>(FD668*FD670)*(1-COS(RADIANS(EW668)))+FD669*(SIN(RADIANS(EW668)))</f>
        <v>0</v>
      </c>
      <c r="FW668" s="61">
        <f t="array" ref="FW668:FW670">MMULT(FS668:FU670,GG668:GG670)</f>
        <v>-0.38982633166386471</v>
      </c>
      <c r="FX668" s="13">
        <f>BX669</f>
        <v>0</v>
      </c>
      <c r="FY668" s="17">
        <v>1</v>
      </c>
      <c r="FZ668">
        <v>0</v>
      </c>
      <c r="GB668" s="73">
        <f>(FD668^2)*(1-COS(RADIANS(EY668-45)))+(COS(RADIANS(EY668-45)))</f>
        <v>-0.71756936178475006</v>
      </c>
      <c r="GC668" s="73">
        <f>(FD668*FD669)*(1-COS(RADIANS(EY668-45)))-FD670*(SIN(RADIANS(EY668-45)))</f>
        <v>0.69648705015084567</v>
      </c>
      <c r="GD668" s="73">
        <f>(FD668*FD670)*(1-COS(RADIANS(EY668-45)))+FD669*(SIN(RADIANS(EY668-45)))</f>
        <v>0</v>
      </c>
      <c r="GE668" s="10"/>
      <c r="GF668">
        <f t="array" ref="GF668:GF670">MMULT(GB668:GD670,FC668:FC670)</f>
        <v>-0.71756936178475006</v>
      </c>
      <c r="GG668" s="1">
        <f t="array" ref="GG668:GG670">MMULT(FM668:FO670,GF668:GF670)</f>
        <v>-0.69900939216387037</v>
      </c>
      <c r="GI668">
        <f>FA668+FW668</f>
        <v>0.46765012799475758</v>
      </c>
      <c r="GJ668">
        <f>GI668/(SQRT(GI668^2+GI669^2+GI670^2))</f>
        <v>0.33067857672784984</v>
      </c>
      <c r="GL668" t="e">
        <f>CH669+DC668</f>
        <v>#VALUE!</v>
      </c>
      <c r="GM668" t="e">
        <f>GL668/(SQRT(GL668^2+GL669^2+GL670^2))</f>
        <v>#VALUE!</v>
      </c>
      <c r="GO668" s="27">
        <f>FA669*FW670-FA670*FW669</f>
        <v>-0.33581178102146647</v>
      </c>
    </row>
    <row r="669" spans="1:197" x14ac:dyDescent="0.2">
      <c r="A669" s="17">
        <f t="shared" si="1010"/>
        <v>85</v>
      </c>
      <c r="B669" s="17">
        <f t="shared" si="1010"/>
        <v>10</v>
      </c>
      <c r="C669" s="17">
        <f t="shared" si="1010"/>
        <v>114.6</v>
      </c>
      <c r="D669" s="10" t="s">
        <v>9</v>
      </c>
      <c r="E669" s="5">
        <f t="shared" ref="E669:E670" si="1012">B661</f>
        <v>0.35435293716168215</v>
      </c>
      <c r="F669" s="6">
        <f t="shared" ref="F669:F670" si="1013">B664</f>
        <v>-0.34007755354771868</v>
      </c>
      <c r="G669" s="7">
        <f t="shared" ref="G669:G670" si="1014">Q668</f>
        <v>0.40034903255689475</v>
      </c>
      <c r="H669" s="8">
        <f t="shared" ref="H669:H670" si="1015">AM668</f>
        <v>0.91636272956223963</v>
      </c>
      <c r="J669" s="10"/>
      <c r="P669" s="10"/>
      <c r="Q669" s="61">
        <v>0</v>
      </c>
      <c r="S669" s="17">
        <v>0</v>
      </c>
      <c r="T669">
        <v>1</v>
      </c>
      <c r="V669" s="73">
        <f>(T667*T669)*(1-COS(RADIANS(O667+45)))-T668*(SIN(RADIANS(O667+45)))</f>
        <v>0</v>
      </c>
      <c r="W669" s="73">
        <f>(T668*T669)*(1-COS(RADIANS(O667+45)))+T667*(SIN(RADIANS(O667+45)))</f>
        <v>0</v>
      </c>
      <c r="X669" s="73">
        <f>(T669^2)*(1-COS(RADIANS(O667+45)))+(COS(RADIANS(O667+45)))</f>
        <v>1</v>
      </c>
      <c r="Y669" s="10"/>
      <c r="Z669">
        <v>0</v>
      </c>
      <c r="AA669" s="23">
        <f>SIN(RADIANS('[1]Biaxial Input'!$F$21))*SIN(RADIANS(0))</f>
        <v>0</v>
      </c>
      <c r="AC669" s="30">
        <f>(AA667*AA669)*(1-COS(RADIANS(N667)))-AA668*(SIN(RADIANS(N667)))</f>
        <v>0</v>
      </c>
      <c r="AD669" s="30">
        <f>(AA668*AA669)*(1-COS(RADIANS(N667)))+AA667*(SIN(RADIANS(N667)))</f>
        <v>0</v>
      </c>
      <c r="AE669" s="30">
        <f>(AA669^2)*(1-COS(RADIANS(N667)))+(COS(RADIANS(N667)))</f>
        <v>1</v>
      </c>
      <c r="AG669">
        <v>0</v>
      </c>
      <c r="AI669" s="28">
        <f>(T667*T669)*(1-COS(RADIANS(M667)))-T668*(SIN(RADIANS(M667)))</f>
        <v>0</v>
      </c>
      <c r="AJ669" s="28">
        <f>(T668*T669)*(1-COS(RADIANS(M667)))+T667*(SIN(RADIANS(M667)))</f>
        <v>0</v>
      </c>
      <c r="AK669" s="28">
        <f>(T669^2)*(1-COS(RADIANS(M667)))+(COS(RADIANS(M667)))</f>
        <v>1</v>
      </c>
      <c r="AM669" s="61">
        <v>0</v>
      </c>
      <c r="AO669" s="17">
        <v>0</v>
      </c>
      <c r="AP669">
        <v>1</v>
      </c>
      <c r="AR669" s="73">
        <f>(T667*T667)*(1-COS(RADIANS(O667-45)))-T667*(SIN(RADIANS(O667-45)))</f>
        <v>0</v>
      </c>
      <c r="AS669" s="73">
        <f>(T668*T669)*(1-COS(RADIANS(O667-45)))+T667*(SIN(RADIANS(O667-45)))</f>
        <v>0</v>
      </c>
      <c r="AT669" s="73">
        <f>(T669^2)*(1-COS(RADIANS(O667-45)))+(COS(RADIANS(O667-45)))</f>
        <v>1</v>
      </c>
      <c r="AU669" s="10"/>
      <c r="AV669">
        <v>0</v>
      </c>
      <c r="AW669" s="1">
        <v>0</v>
      </c>
      <c r="BY669" t="s">
        <v>8</v>
      </c>
      <c r="BZ669" s="5">
        <f t="shared" ref="BZ669:CA671" si="1016">BZ579</f>
        <v>0.93180266183863136</v>
      </c>
      <c r="CA669" s="6">
        <f t="shared" si="1016"/>
        <v>-0.87956522186239505</v>
      </c>
      <c r="CB669" s="7">
        <f>CY668</f>
        <v>0.85054245426038289</v>
      </c>
      <c r="CC669" s="8">
        <f>DU668</f>
        <v>-0.40473198690975132</v>
      </c>
      <c r="CE669" s="9">
        <f>((SUMPRODUCT(CB669:CB671,BZ669:BZ671))*(SUMPRODUCT(CB669:CB671,CA669:CA671)))-((SUMPRODUCT(CC669:CC671,BZ669:BZ671))*(SUMPRODUCT(CC669:CC671,CA669:CA671)))</f>
        <v>0</v>
      </c>
      <c r="CG669">
        <v>1</v>
      </c>
      <c r="CH669" t="s">
        <v>161</v>
      </c>
      <c r="CI669" s="67"/>
      <c r="CJ669" s="1" t="s">
        <v>8</v>
      </c>
      <c r="CK669" s="5">
        <f t="shared" ref="CK669:CL671" si="1017">BZ669</f>
        <v>0.93180266183863136</v>
      </c>
      <c r="CL669" s="6">
        <f t="shared" si="1017"/>
        <v>-0.87956522186239505</v>
      </c>
      <c r="CM669" s="7">
        <f>FA668</f>
        <v>0.85747645965862229</v>
      </c>
      <c r="CN669" s="8">
        <f>FW668</f>
        <v>-0.38982633166386471</v>
      </c>
      <c r="CO669" s="10"/>
      <c r="CP669">
        <f t="shared" si="1011"/>
        <v>0.3492962422733713</v>
      </c>
      <c r="CQ669">
        <f t="shared" si="1011"/>
        <v>-0.34518112468713447</v>
      </c>
      <c r="CR669">
        <f>CJ672</f>
        <v>0</v>
      </c>
      <c r="CS669">
        <f>CM672</f>
        <v>0</v>
      </c>
      <c r="CW669" s="28"/>
      <c r="CY669" s="61">
        <v>-7.1572403132275086E-2</v>
      </c>
      <c r="DA669" s="17">
        <v>0</v>
      </c>
      <c r="DB669">
        <v>0</v>
      </c>
      <c r="DD669" s="73">
        <f>(DB668*DB669)*(1-COS(RADIANS(CW668+45)))+DB670*(SIN(RADIANS(CW668+45)))</f>
        <v>-0.72961544757286234</v>
      </c>
      <c r="DE669" s="73">
        <f>(DB669^2)*(1-COS(RADIANS(CW668+45)))+(COS(RADIANS(CW668+45)))</f>
        <v>0.68385765965078704</v>
      </c>
      <c r="DF669" s="73">
        <f>(DB669*DB670)*(1-COS(RADIANS(CW668+45)))-DB668*(SIN(RADIANS(CW668+45)))</f>
        <v>0</v>
      </c>
      <c r="DG669" s="10"/>
      <c r="DH669">
        <v>-0.72961544757286234</v>
      </c>
      <c r="DI669" s="23">
        <f>SIN(RADIANS('[1]Biaxial Input'!$F$21))*(COS(RADIANS(0)))</f>
        <v>6.9756473744125524E-2</v>
      </c>
      <c r="DK669" s="30">
        <f>(DI668*DI669)*(1-COS(RADIANS(CV668)))+DI670*(SIN(RADIANS(CV668)))</f>
        <v>-2.4857178030640859E-2</v>
      </c>
      <c r="DL669" s="30">
        <f>(DI669^2)*(1-COS(RADIANS(CV668)))+(COS(RADIANS(CV668)))</f>
        <v>0.64452579290013434</v>
      </c>
      <c r="DM669" s="30">
        <f>(DI669*DI670)*(1-COS(RADIANS(CV668)))-DI668*(SIN(RADIANS(CV668)))</f>
        <v>-0.76417839735679927</v>
      </c>
      <c r="DO669">
        <v>-0.4872547464526425</v>
      </c>
      <c r="DQ669" s="28">
        <f>(DB668*DB669)*(1-COS(RADIANS(CU668)))+DB670*(SIN(RADIANS(CU668)))</f>
        <v>0.49999999999999994</v>
      </c>
      <c r="DR669" s="28">
        <f>(DB669^2)*(1-COS(RADIANS(CU668)))+(COS(RADIANS(CU668)))</f>
        <v>0.86602540378443871</v>
      </c>
      <c r="DS669" s="28">
        <f>(DB669*DB670)*(1-COS(RADIANS(CU668)))-DB668*(SIN(RADIANS(CU668)))</f>
        <v>0</v>
      </c>
      <c r="DU669" s="61">
        <v>-0.72168057653591822</v>
      </c>
      <c r="DW669" s="17">
        <v>0</v>
      </c>
      <c r="DX669">
        <v>0</v>
      </c>
      <c r="DZ669" s="73">
        <f>(DB668*DB669)*(1-COS(RADIANS(CW668-45)))+DB670*(SIN(RADIANS(CW668-45)))</f>
        <v>-0.68385765965078715</v>
      </c>
      <c r="EA669" s="73">
        <f>(DB669^2)*(1-COS(RADIANS(CW668-45)))+(COS(RADIANS(CW668-45)))</f>
        <v>-0.72961544757286234</v>
      </c>
      <c r="EB669" s="73">
        <f>(DB669*DB670)*(1-COS(RADIANS(CW668-45)))-DB668*(SIN(RADIANS(CW668-45)))</f>
        <v>0</v>
      </c>
      <c r="EC669" s="10"/>
      <c r="ED669">
        <v>-0.68385765965078715</v>
      </c>
      <c r="EE669" s="1">
        <v>-0.42262771924302944</v>
      </c>
      <c r="EG669">
        <f>CY669+DU669</f>
        <v>-0.7932529796681933</v>
      </c>
      <c r="EH669">
        <f>EG669/(SQRT(EG668^2+EG669^2+EG670^2))</f>
        <v>-0.56091456111981397</v>
      </c>
      <c r="EJ669">
        <f>Q669+AM669</f>
        <v>0</v>
      </c>
      <c r="EK669">
        <f>EJ669/(SQRT(EJ668^2+EJ669^2+EJ670^2))</f>
        <v>0</v>
      </c>
      <c r="EM669" s="23">
        <f>CY670*DU668-CY668*DU670</f>
        <v>0.68851618467589837</v>
      </c>
      <c r="EP669" s="9">
        <f>((SUMPRODUCT(CM669:CM671,BZ669:BZ671))*(SUMPRODUCT(CM669:CM671,CA669:CA671)))-((SUMPRODUCT(CN669:CN671,BZ669:BZ671))*(SUMPRODUCT(CN669:CN671,CA669:CA671)))</f>
        <v>-3.3619747462759531E-2</v>
      </c>
      <c r="EY669" s="28"/>
      <c r="EZ669" s="10"/>
      <c r="FA669" s="61">
        <v>-5.8966439569011597E-2</v>
      </c>
      <c r="FB669" s="13">
        <f>BW670</f>
        <v>0</v>
      </c>
      <c r="FC669" s="17">
        <v>0</v>
      </c>
      <c r="FD669">
        <v>0</v>
      </c>
      <c r="FF669" s="73">
        <f>(FD668*FD669)*(1-COS(RADIANS(EY668+45)))+FD670*(SIN(RADIANS(EY668+45)))</f>
        <v>-0.71756936178475039</v>
      </c>
      <c r="FG669" s="73">
        <f>(FD669^2)*(1-COS(RADIANS(EY668+45)))+(COS(RADIANS(EY668+45)))</f>
        <v>0.69648705015084522</v>
      </c>
      <c r="FH669" s="73">
        <f>(FD669*FD670)*(1-COS(RADIANS(EY668+45)))-FD668*(SIN(RADIANS(EY668+45)))</f>
        <v>0</v>
      </c>
      <c r="FI669" s="10"/>
      <c r="FJ669">
        <v>-0.71756936178475039</v>
      </c>
      <c r="FK669" s="23">
        <f>SIN(RADIANS(176))*(COS(RADIANS(0)))</f>
        <v>6.9756473744125524E-2</v>
      </c>
      <c r="FM669" s="30">
        <f>(FK668*FK669)*(1-COS(RADIANS(EX668)))+FK670*(SIN(RADIANS(EX668)))</f>
        <v>-2.4857178030640859E-2</v>
      </c>
      <c r="FN669" s="30">
        <f>(FK669^2)*(1-COS(RADIANS(EX668)))+(COS(RADIANS(EX668)))</f>
        <v>0.64452579290013434</v>
      </c>
      <c r="FO669" s="30">
        <f>(FK669*FK670)*(1-COS(RADIANS(EX668)))-FK668*(SIN(RADIANS(EX668)))</f>
        <v>-0.76417839735679927</v>
      </c>
      <c r="FQ669">
        <v>-0.47980466446679504</v>
      </c>
      <c r="FS669" s="28">
        <f>(FD668*FD669)*(1-COS(RADIANS(EW668)))+FD670*(SIN(RADIANS(EW668)))</f>
        <v>0.49999999999999994</v>
      </c>
      <c r="FT669" s="28">
        <f>(FD669^2)*(1-COS(RADIANS(EW668)))+(COS(RADIANS(EW668)))</f>
        <v>0.86602540378443871</v>
      </c>
      <c r="FU669" s="28">
        <f>(FD669*FD670)*(1-COS(RADIANS(EW668)))-FD668*(SIN(RADIANS(EW668)))</f>
        <v>0</v>
      </c>
      <c r="FW669" s="61">
        <v>-0.72281977175773116</v>
      </c>
      <c r="FX669" s="13">
        <f>BX670</f>
        <v>0</v>
      </c>
      <c r="FY669" s="17">
        <v>0</v>
      </c>
      <c r="FZ669">
        <v>0</v>
      </c>
      <c r="GB669" s="73">
        <f>(FD668*FD669)*(1-COS(RADIANS(EY668-45)))+FD670*(SIN(RADIANS(EY668-45)))</f>
        <v>-0.69648705015084567</v>
      </c>
      <c r="GC669" s="73">
        <f>(FD669^2)*(1-COS(RADIANS(EY668-45)))+(COS(RADIANS(EY668-45)))</f>
        <v>-0.71756936178475006</v>
      </c>
      <c r="GD669" s="73">
        <f>(FD669*FD670)*(1-COS(RADIANS(EY668-45)))-FD668*(SIN(RADIANS(EY668-45)))</f>
        <v>0</v>
      </c>
      <c r="GE669" s="10"/>
      <c r="GF669">
        <v>-0.69648705015084567</v>
      </c>
      <c r="GG669" s="1">
        <v>-0.43106711886793259</v>
      </c>
      <c r="GI669">
        <f>FA669+FW669</f>
        <v>-0.78178621132674275</v>
      </c>
      <c r="GJ669">
        <f>GI669/(SQRT(GI668^2+GI669^2+GI670^2))</f>
        <v>-0.55280633146727887</v>
      </c>
      <c r="GL669">
        <f>CH670+DC669</f>
        <v>-3.3619747462759531E-2</v>
      </c>
      <c r="GM669" t="e">
        <f>GL669/(SQRT(GL668^2+GL669^2+GL670^2))</f>
        <v>#VALUE!</v>
      </c>
      <c r="GO669" s="27">
        <f>FA670*FW668-FA668*FW670</f>
        <v>0.68851618467589859</v>
      </c>
    </row>
    <row r="670" spans="1:197" x14ac:dyDescent="0.2">
      <c r="A670" s="17">
        <f t="shared" si="1010"/>
        <v>140</v>
      </c>
      <c r="B670" s="17">
        <f t="shared" si="1010"/>
        <v>15</v>
      </c>
      <c r="C670" s="17">
        <f t="shared" si="1010"/>
        <v>151.4</v>
      </c>
      <c r="D670" s="10" t="s">
        <v>10</v>
      </c>
      <c r="E670" s="5">
        <f t="shared" si="1012"/>
        <v>-9.8599251535522028E-2</v>
      </c>
      <c r="F670" s="6">
        <f t="shared" si="1013"/>
        <v>-0.32759250219387132</v>
      </c>
      <c r="G670" s="7">
        <f t="shared" si="1014"/>
        <v>0</v>
      </c>
      <c r="H670" s="8">
        <f t="shared" si="1015"/>
        <v>0</v>
      </c>
      <c r="J670" s="10"/>
      <c r="P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W670" s="1"/>
      <c r="BY670" t="s">
        <v>9</v>
      </c>
      <c r="BZ670" s="5">
        <f t="shared" si="1016"/>
        <v>0.3492962422733713</v>
      </c>
      <c r="CA670" s="6">
        <f t="shared" si="1016"/>
        <v>-0.34518112468713447</v>
      </c>
      <c r="CB670" s="7">
        <f>CY669</f>
        <v>-7.1572403132275086E-2</v>
      </c>
      <c r="CC670" s="8">
        <f>DU669</f>
        <v>-0.72168057653591822</v>
      </c>
      <c r="CE670" s="10"/>
      <c r="CH670">
        <f>((SUMPRODUCT(CM669:CM671,CK669:CK671))*(SUMPRODUCT(CM669:CM671,CL669:CL671)))-((SUMPRODUCT(CN669:CN671,CK669:CK671))*(SUMPRODUCT(CN669:CN671,CL669:CL671)))</f>
        <v>-3.3619747462759531E-2</v>
      </c>
      <c r="CI670" s="67"/>
      <c r="CJ670" s="10" t="s">
        <v>9</v>
      </c>
      <c r="CK670" s="5">
        <f t="shared" si="1017"/>
        <v>0.3492962422733713</v>
      </c>
      <c r="CL670" s="6">
        <f t="shared" si="1017"/>
        <v>-0.34518112468713447</v>
      </c>
      <c r="CM670" s="7">
        <f>FA669</f>
        <v>-5.8966439569011597E-2</v>
      </c>
      <c r="CN670" s="8">
        <f>FW669</f>
        <v>-0.72281977175773116</v>
      </c>
      <c r="CP670">
        <f t="shared" si="1011"/>
        <v>-9.8670839279614439E-2</v>
      </c>
      <c r="CQ670">
        <f t="shared" si="1011"/>
        <v>-0.32743703463395935</v>
      </c>
      <c r="CR670">
        <f>CK672</f>
        <v>0</v>
      </c>
      <c r="CS670">
        <f>CN672</f>
        <v>0</v>
      </c>
      <c r="CW670" s="28"/>
      <c r="CY670" s="61">
        <v>-0.52101336317852298</v>
      </c>
      <c r="DA670" s="17">
        <v>0</v>
      </c>
      <c r="DB670">
        <v>1</v>
      </c>
      <c r="DD670" s="73">
        <f>(DB668*DB670)*(1-COS(RADIANS(CW668+45)))-DB669*(SIN(RADIANS(CW668+45)))</f>
        <v>0</v>
      </c>
      <c r="DE670" s="73">
        <f>(DB669*DB670)*(1-COS(RADIANS(CW668+45)))+DB668*(SIN(RADIANS(CW668+45)))</f>
        <v>0</v>
      </c>
      <c r="DF670" s="73">
        <f>(DB670^2)*(1-COS(RADIANS(CW668+45)))+(COS(RADIANS(CW668+45)))</f>
        <v>1</v>
      </c>
      <c r="DG670" s="10"/>
      <c r="DH670">
        <v>0</v>
      </c>
      <c r="DI670" s="23">
        <f>SIN(RADIANS('[1]Biaxial Input'!$F$21))*SIN(RADIANS(0))</f>
        <v>0</v>
      </c>
      <c r="DK670" s="30">
        <f>(DI668*DI670)*(1-COS(RADIANS(CV668)))-DI669*(SIN(RADIANS(CV668)))</f>
        <v>5.3436559083262246E-2</v>
      </c>
      <c r="DL670" s="30">
        <f>(DI669*DI670)*(1-COS(RADIANS(CV668)))+DI668*(SIN(RADIANS(CV668)))</f>
        <v>0.76417839735679927</v>
      </c>
      <c r="DM670" s="30">
        <f>(DI670^2)*(1-COS(RADIANS(CV668)))+(COS(RADIANS(CV668)))</f>
        <v>0.64278760968653936</v>
      </c>
      <c r="DO670">
        <v>-0.52101336317852298</v>
      </c>
      <c r="DQ670" s="28">
        <f>(DB668*DB670)*(1-COS(RADIANS(CU668)))-DB669*(SIN(RADIANS(CU668)))</f>
        <v>0</v>
      </c>
      <c r="DR670" s="28">
        <f>(DB669*DB670)*(1-COS(RADIANS(CU668)))+DB668*(SIN(RADIANS(CU668)))</f>
        <v>0</v>
      </c>
      <c r="DS670" s="28">
        <f>(DB670^2)*(1-COS(RADIANS(CU668)))+(COS(RADIANS(CU668)))</f>
        <v>1</v>
      </c>
      <c r="DU670" s="61">
        <v>-0.56157738934439805</v>
      </c>
      <c r="DW670" s="17">
        <v>0</v>
      </c>
      <c r="DX670">
        <v>1</v>
      </c>
      <c r="DZ670" s="73">
        <f>(DB668*DB668)*(1-COS(RADIANS(CW668-45)))-DB668*(SIN(RADIANS(CW668-45)))</f>
        <v>0</v>
      </c>
      <c r="EA670" s="73">
        <f>(DB669*DB670)*(1-COS(RADIANS(CW668-45)))+DB668*(SIN(RADIANS(CW668-45)))</f>
        <v>0</v>
      </c>
      <c r="EB670" s="73">
        <f>(DB670^2)*(1-COS(RADIANS(CW668-45)))+(COS(RADIANS(CW668-45)))</f>
        <v>0.99999999999999989</v>
      </c>
      <c r="EC670" s="10"/>
      <c r="ED670">
        <v>0</v>
      </c>
      <c r="EE670" s="1">
        <v>-0.56157738934439805</v>
      </c>
      <c r="EG670">
        <f>CY670+DU670</f>
        <v>-1.082590752522921</v>
      </c>
      <c r="EH670">
        <f>EG670/(SQRT(EG668^2+EG669^2+EG670^2))</f>
        <v>-0.76550726235880484</v>
      </c>
      <c r="EJ670">
        <f>Q670+AM670</f>
        <v>0</v>
      </c>
      <c r="EK670">
        <f>EJ670/(SQRT(EJ668^2+EJ669^2+EJ670^2))</f>
        <v>0</v>
      </c>
      <c r="EM670" s="23">
        <f>CY668*DU669-CY669*DU668</f>
        <v>-0.64278760968653936</v>
      </c>
      <c r="ER670">
        <f t="shared" ref="ER670:ES672" si="1018">CK669</f>
        <v>0.93180266183863136</v>
      </c>
      <c r="ES670">
        <f t="shared" si="1018"/>
        <v>-0.87956522186239505</v>
      </c>
      <c r="ET670" t="e">
        <f>#REF!</f>
        <v>#REF!</v>
      </c>
      <c r="EU670" t="e">
        <f>#REF!</f>
        <v>#REF!</v>
      </c>
      <c r="EY670" s="28"/>
      <c r="EZ670" s="10"/>
      <c r="FA670" s="61">
        <v>-0.51113313347489919</v>
      </c>
      <c r="FB670" s="13">
        <f>BW671</f>
        <v>0</v>
      </c>
      <c r="FC670" s="17">
        <v>0</v>
      </c>
      <c r="FD670">
        <v>1</v>
      </c>
      <c r="FF670" s="73">
        <f>(FD668*FD670)*(1-COS(RADIANS(EY668+45)))-FD669*(SIN(RADIANS(EY668+45)))</f>
        <v>0</v>
      </c>
      <c r="FG670" s="73">
        <f>(FD669*FD670)*(1-COS(RADIANS(EY668+45)))+FD668*(SIN(RADIANS(EY668+45)))</f>
        <v>0</v>
      </c>
      <c r="FH670" s="73">
        <f>(FD670^2)*(1-COS(RADIANS(EY668+45)))+(COS(RADIANS(EY668+45)))</f>
        <v>1</v>
      </c>
      <c r="FI670" s="10"/>
      <c r="FJ670">
        <v>0</v>
      </c>
      <c r="FK670" s="23">
        <f>SIN(RADIANS(176))*SIN(RADIANS(0))</f>
        <v>0</v>
      </c>
      <c r="FM670" s="30">
        <f>(FK668*FK670)*(1-COS(RADIANS(EX668)))-FK669*(SIN(RADIANS(EX668)))</f>
        <v>5.3436559083262246E-2</v>
      </c>
      <c r="FN670" s="30">
        <f>(FK669*FK670)*(1-COS(RADIANS(EX668)))+FK668*(SIN(RADIANS(EX668)))</f>
        <v>0.76417839735679927</v>
      </c>
      <c r="FO670" s="30">
        <f>(FK670^2)*(1-COS(RADIANS(EX668)))+(COS(RADIANS(EX668)))</f>
        <v>0.64278760968653936</v>
      </c>
      <c r="FQ670">
        <v>-0.51113313347489919</v>
      </c>
      <c r="FS670" s="28">
        <f>(FD668*FD670)*(1-COS(RADIANS(EW668)))-FD669*(SIN(RADIANS(EW668)))</f>
        <v>0</v>
      </c>
      <c r="FT670" s="28">
        <f>(FD669*FD670)*(1-COS(RADIANS(EW668)))+FD668*(SIN(RADIANS(EW668)))</f>
        <v>0</v>
      </c>
      <c r="FU670" s="28">
        <f>(FD670^2)*(1-COS(RADIANS(EW668)))+(COS(RADIANS(EW668)))</f>
        <v>1</v>
      </c>
      <c r="FW670" s="61">
        <v>-0.57058479536138751</v>
      </c>
      <c r="FX670" s="13">
        <f>BX671</f>
        <v>0</v>
      </c>
      <c r="FY670" s="17">
        <v>0</v>
      </c>
      <c r="FZ670">
        <v>1</v>
      </c>
      <c r="GB670" s="73">
        <f>(FD668*FD668)*(1-COS(RADIANS(EY668-45)))-FD668*(SIN(RADIANS(EY668-45)))</f>
        <v>0</v>
      </c>
      <c r="GC670" s="73">
        <f>(FD669*FD670)*(1-COS(RADIANS(EY668-45)))+FD668*(SIN(RADIANS(EY668-45)))</f>
        <v>0</v>
      </c>
      <c r="GD670" s="73">
        <f>(FD670^2)*(1-COS(RADIANS(EY668-45)))+(COS(RADIANS(EY668-45)))</f>
        <v>1</v>
      </c>
      <c r="GE670" s="10"/>
      <c r="GF670">
        <v>0</v>
      </c>
      <c r="GG670" s="1">
        <v>-0.57058479536138751</v>
      </c>
      <c r="GI670">
        <f>FA670+FW670</f>
        <v>-1.0817179288362868</v>
      </c>
      <c r="GJ670">
        <f>GI670/(SQRT(GI668^2+GI669^2+GI670^2))</f>
        <v>-0.76489008281120541</v>
      </c>
      <c r="GL670" t="e">
        <f>#REF!+DC670</f>
        <v>#REF!</v>
      </c>
      <c r="GM670" t="e">
        <f>GL670/(SQRT(GL668^2+GL669^2+GL670^2))</f>
        <v>#REF!</v>
      </c>
      <c r="GO670" s="27">
        <f>FA668*FW669-FA669*FW668</f>
        <v>-0.64278760968653947</v>
      </c>
    </row>
    <row r="671" spans="1:197" x14ac:dyDescent="0.2">
      <c r="A671" s="17">
        <f t="shared" si="1010"/>
        <v>90</v>
      </c>
      <c r="B671" s="17">
        <f t="shared" si="1010"/>
        <v>20</v>
      </c>
      <c r="C671" s="17">
        <f t="shared" si="1010"/>
        <v>201.2</v>
      </c>
      <c r="J671" s="10"/>
      <c r="P671" s="10"/>
      <c r="Q671" s="82" t="s">
        <v>148</v>
      </c>
      <c r="R671" s="13"/>
      <c r="T671" s="10"/>
      <c r="U671" s="10"/>
      <c r="V671" s="10"/>
      <c r="W671" s="10"/>
      <c r="X671" s="10"/>
      <c r="Y671" s="10"/>
      <c r="Z671" s="80"/>
      <c r="AA671" s="23" t="s">
        <v>149</v>
      </c>
      <c r="AE671" s="1"/>
      <c r="AG671" s="80"/>
      <c r="AK671" s="13"/>
      <c r="AL671" s="81"/>
      <c r="AM671" s="82" t="s">
        <v>150</v>
      </c>
      <c r="AO671" s="13"/>
      <c r="AP671" s="13"/>
      <c r="AS671" s="1"/>
      <c r="AW671" s="1"/>
      <c r="BY671" t="s">
        <v>10</v>
      </c>
      <c r="BZ671" s="5">
        <f t="shared" si="1016"/>
        <v>-9.8670839279614439E-2</v>
      </c>
      <c r="CA671" s="6">
        <f t="shared" si="1016"/>
        <v>-0.32743703463395935</v>
      </c>
      <c r="CB671" s="7">
        <f>CY670</f>
        <v>-0.52101336317852298</v>
      </c>
      <c r="CC671" s="8">
        <f>DU670</f>
        <v>-0.56157738934439805</v>
      </c>
      <c r="CE671" s="10"/>
      <c r="CG671" s="10" t="s">
        <v>160</v>
      </c>
      <c r="CH671" s="10">
        <f>-CH668*((EY668-CW668)/(CH670-CE669))</f>
        <v>268.14583464928762</v>
      </c>
      <c r="CI671" s="67"/>
      <c r="CJ671" s="10" t="s">
        <v>10</v>
      </c>
      <c r="CK671" s="5">
        <f t="shared" si="1017"/>
        <v>-9.8670839279614439E-2</v>
      </c>
      <c r="CL671" s="6">
        <f t="shared" si="1017"/>
        <v>-0.32743703463395935</v>
      </c>
      <c r="CM671" s="7">
        <f>FA670</f>
        <v>-0.51113313347489919</v>
      </c>
      <c r="CN671" s="8">
        <f>FW670</f>
        <v>-0.57058479536138751</v>
      </c>
      <c r="CW671" s="28"/>
      <c r="EI671" s="64">
        <f>(DEGREES(ACOS((EH668*EK668+EH669*EK669+EH670*EK670)/((SQRT(EH668^2+EH669^2+EH670^2))*(SQRT(EK668^2+EK669^2+EK670^2))))))</f>
        <v>71.624962390608729</v>
      </c>
      <c r="ER671">
        <f t="shared" si="1018"/>
        <v>0.3492962422733713</v>
      </c>
      <c r="ES671">
        <f t="shared" si="1018"/>
        <v>-0.34518112468713447</v>
      </c>
      <c r="ET671" t="e">
        <f>#REF!</f>
        <v>#REF!</v>
      </c>
      <c r="EU671" t="e">
        <f>#REF!</f>
        <v>#REF!</v>
      </c>
      <c r="EY671" s="28"/>
      <c r="EZ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GG671" s="1"/>
      <c r="GK671" s="64" t="e">
        <f>(DEGREES(ACOS((GJ668*GM668+GJ669*GM669+GJ670*GM670)/((SQRT(GJ668^2+GJ669^2+GJ670^2))*(SQRT(GM668^2+GM669^2+GM670^2))))))</f>
        <v>#VALUE!</v>
      </c>
    </row>
    <row r="672" spans="1:197" x14ac:dyDescent="0.2">
      <c r="A672" s="17">
        <f t="shared" si="1010"/>
        <v>45</v>
      </c>
      <c r="B672" s="17">
        <f t="shared" si="1010"/>
        <v>25</v>
      </c>
      <c r="C672" s="17">
        <f t="shared" si="1010"/>
        <v>245.2</v>
      </c>
      <c r="E672" s="5" t="s">
        <v>4</v>
      </c>
      <c r="F672" s="6" t="s">
        <v>5</v>
      </c>
      <c r="G672" s="7" t="s">
        <v>6</v>
      </c>
      <c r="H672" s="8" t="s">
        <v>1</v>
      </c>
      <c r="I672">
        <v>2</v>
      </c>
      <c r="J672" s="9" t="s">
        <v>7</v>
      </c>
      <c r="K672">
        <v>2</v>
      </c>
      <c r="M672" s="17">
        <f>A668</f>
        <v>0</v>
      </c>
      <c r="N672" s="17">
        <f>B668</f>
        <v>5</v>
      </c>
      <c r="O672" s="17">
        <f>C668</f>
        <v>109</v>
      </c>
      <c r="P672" s="1"/>
      <c r="Q672" s="61">
        <f t="array" ref="Q672:Q674">MMULT(AI672:AK674,AG672:AG674)</f>
        <v>-0.89889348353757004</v>
      </c>
      <c r="R672" s="13"/>
      <c r="S672" s="17">
        <v>1</v>
      </c>
      <c r="T672">
        <v>0</v>
      </c>
      <c r="V672" s="73">
        <f>(T672^2)*(1-COS(RADIANS(O672+45)))+(COS(RADIANS(O672+45)))</f>
        <v>-0.89879404629916704</v>
      </c>
      <c r="W672" s="73">
        <f>(T672*T673)*(1-COS(RADIANS(O672+45)))-T674*(SIN(RADIANS(O672+45)))</f>
        <v>-0.43837114678907729</v>
      </c>
      <c r="X672" s="73">
        <f>(T672*T674)*(1-COS(RADIANS(O672+45)))+T673*(SIN(RADIANS(O672+45)))</f>
        <v>0</v>
      </c>
      <c r="Y672" s="10"/>
      <c r="Z672">
        <f t="array" ref="Z672:Z674">MMULT(V672:X674,S672:S674)</f>
        <v>-0.89879404629916704</v>
      </c>
      <c r="AA672" s="23">
        <f>COS(RADIANS('[1]Biaxial Input'!$F$21))</f>
        <v>-0.9975640502598242</v>
      </c>
      <c r="AC672" s="30">
        <f>(AA672^2)*(1-COS(RADIANS(N672)))+(COS(RADIANS(N672)))</f>
        <v>0.99998148353170568</v>
      </c>
      <c r="AD672" s="30">
        <f>(AA672*AA673)*(1-COS(RADIANS(N672)))-AA674*(SIN(RADIANS(N672)))</f>
        <v>-2.6479783333051429E-4</v>
      </c>
      <c r="AE672" s="30">
        <f>(AA672*AA674)*(1-COS(RADIANS(N672)))+AA673*(SIN(RADIANS(N672)))</f>
        <v>6.0796772806267756E-3</v>
      </c>
      <c r="AG672">
        <f t="array" ref="AG672:AG674">MMULT(AC672:AE674,Z672:Z674)</f>
        <v>-0.89889348353757004</v>
      </c>
      <c r="AI672" s="28">
        <f>(T672^2)*(1-COS(RADIANS(M672)))+(COS(RADIANS(M672)))</f>
        <v>1</v>
      </c>
      <c r="AJ672" s="28">
        <f>(T672*T673)*(1-COS(RADIANS(M672)))-T674*(SIN(RADIANS(M672)))</f>
        <v>0</v>
      </c>
      <c r="AK672" s="28">
        <f>(T672*T674)*(1-COS(RADIANS(M672)))+T673*(SIN(RADIANS(M672)))</f>
        <v>0</v>
      </c>
      <c r="AM672" s="61">
        <f t="array" ref="AM672:AM674">MMULT(AI672:AK674,AW672:AW674)</f>
        <v>0.43812503098756639</v>
      </c>
      <c r="AN672" s="13"/>
      <c r="AO672" s="17">
        <v>1</v>
      </c>
      <c r="AP672">
        <v>0</v>
      </c>
      <c r="AR672" s="73">
        <f>(T672^2)*(1-COS(RADIANS(O672-45)))+(COS(RADIANS(O672-45)))</f>
        <v>0.43837114678907746</v>
      </c>
      <c r="AS672" s="73">
        <f>(T672*T673)*(1-COS(RADIANS(O672-45)))-T674*(SIN(RADIANS(O672-45)))</f>
        <v>-0.89879404629916704</v>
      </c>
      <c r="AT672" s="73">
        <f>(T672*T674)*(1-COS(RADIANS(O672-45)))+T673*(SIN(RADIANS(O672-45)))</f>
        <v>0</v>
      </c>
      <c r="AU672" s="10"/>
      <c r="AV672">
        <f t="array" ref="AV672:AV674">MMULT(AR672:AT674,S672:S674)</f>
        <v>0.43837114678907746</v>
      </c>
      <c r="AW672" s="1">
        <f t="array" ref="AW672:AW674">MMULT(AC672:AE674,AV672:AV674)</f>
        <v>0.43812503098756639</v>
      </c>
      <c r="CS672" s="15"/>
      <c r="ER672">
        <f t="shared" si="1018"/>
        <v>-9.8670839279614439E-2</v>
      </c>
      <c r="ES672">
        <f t="shared" si="1018"/>
        <v>-0.32743703463395935</v>
      </c>
      <c r="ET672" t="e">
        <f>#REF!</f>
        <v>#REF!</v>
      </c>
      <c r="EU672" t="e">
        <f>#REF!</f>
        <v>#REF!</v>
      </c>
      <c r="EY672" s="28"/>
      <c r="EZ672" s="10"/>
      <c r="FA672" s="82" t="s">
        <v>148</v>
      </c>
      <c r="FB672" s="13"/>
      <c r="FD672" s="10"/>
      <c r="FE672" s="10"/>
      <c r="FF672" s="10"/>
      <c r="FG672" s="10"/>
      <c r="FH672" s="10"/>
      <c r="FI672" s="10"/>
      <c r="FJ672" s="80"/>
      <c r="FK672" s="23" t="s">
        <v>149</v>
      </c>
      <c r="FO672" s="1"/>
      <c r="FQ672" s="80"/>
      <c r="FU672" s="13"/>
      <c r="FV672" s="81"/>
      <c r="FW672" s="82" t="s">
        <v>150</v>
      </c>
      <c r="FY672" s="13"/>
      <c r="FZ672" s="13"/>
      <c r="GC672" s="1"/>
      <c r="GG672" s="1"/>
      <c r="GK672" s="13"/>
      <c r="GO672" s="15"/>
    </row>
    <row r="673" spans="1:197" x14ac:dyDescent="0.2">
      <c r="A673" s="17">
        <f t="shared" si="1010"/>
        <v>20</v>
      </c>
      <c r="B673" s="17">
        <f t="shared" si="1010"/>
        <v>30</v>
      </c>
      <c r="C673" s="17">
        <f t="shared" si="1010"/>
        <v>177.5</v>
      </c>
      <c r="D673" t="s">
        <v>8</v>
      </c>
      <c r="E673" s="5">
        <f t="shared" ref="E673:F675" si="1019">E758</f>
        <v>0.92989901791620577</v>
      </c>
      <c r="F673" s="6">
        <f t="shared" si="1019"/>
        <v>-0.88149328419413209</v>
      </c>
      <c r="G673" s="7">
        <f>Q672</f>
        <v>-0.89889348353757004</v>
      </c>
      <c r="H673" s="8">
        <f>AM672</f>
        <v>0.43812503098756639</v>
      </c>
      <c r="J673" s="9">
        <f>((SUMPRODUCT(G673:G675,E673:E675))*(SUMPRODUCT(G673:(G675),F673:F675)))-((SUMPRODUCT(H673:H675,E673:E675))*(SUMPRODUCT(H673:H675,F673:F675)))</f>
        <v>4.2988415355238674E-2</v>
      </c>
      <c r="P673" s="1"/>
      <c r="Q673" s="61">
        <v>0.43694912802918817</v>
      </c>
      <c r="S673" s="17">
        <v>0</v>
      </c>
      <c r="T673">
        <v>0</v>
      </c>
      <c r="V673" s="73">
        <f>(T672*T673)*(1-COS(RADIANS(O672+45)))+T674*(SIN(RADIANS(O672+45)))</f>
        <v>0.43837114678907729</v>
      </c>
      <c r="W673" s="73">
        <f>(T673^2)*(1-COS(RADIANS(O672+45)))+(COS(RADIANS(O672+45)))</f>
        <v>-0.89879404629916704</v>
      </c>
      <c r="X673" s="73">
        <f>(T673*T674)*(1-COS(RADIANS(O672+45)))-T672*(SIN(RADIANS(O672+45)))</f>
        <v>0</v>
      </c>
      <c r="Y673" s="10"/>
      <c r="Z673">
        <v>0.43837114678907729</v>
      </c>
      <c r="AA673" s="23">
        <f>SIN(RADIANS('[1]Biaxial Input'!$F$21))*(COS(RADIANS(0)))</f>
        <v>6.9756473744125524E-2</v>
      </c>
      <c r="AC673" s="30">
        <f>(AA672*AA673)*(1-COS(RADIANS(N672)))+AA674*(SIN(RADIANS(N672)))</f>
        <v>-2.6479783333051429E-4</v>
      </c>
      <c r="AD673" s="30">
        <f>(AA673^2)*(1-COS(RADIANS(N672)))+(COS(RADIANS(N672)))</f>
        <v>0.99621321456003986</v>
      </c>
      <c r="AE673" s="30">
        <f>(AA673*AA674)*(1-COS(RADIANS(N672)))-AA672*(SIN(RADIANS(N672)))</f>
        <v>8.694343573875718E-2</v>
      </c>
      <c r="AG673">
        <v>0.43694912802918817</v>
      </c>
      <c r="AI673" s="28">
        <f>(T672*T673)*(1-COS(RADIANS(M672)))+T674*(SIN(RADIANS(M672)))</f>
        <v>0</v>
      </c>
      <c r="AJ673" s="28">
        <f>(T673^2)*(1-COS(RADIANS(M672)))+(COS(RADIANS(M672)))</f>
        <v>1</v>
      </c>
      <c r="AK673" s="28">
        <f>(T673*T674)*(1-COS(RADIANS(M672)))-T672*(SIN(RADIANS(M672)))</f>
        <v>0</v>
      </c>
      <c r="AM673" s="61">
        <v>0.89527442636125409</v>
      </c>
      <c r="AO673" s="17">
        <v>0</v>
      </c>
      <c r="AP673">
        <v>0</v>
      </c>
      <c r="AR673" s="73">
        <f>(T672*T673)*(1-COS(RADIANS(O672-45)))+T674*(SIN(RADIANS(O672-45)))</f>
        <v>0.89879404629916704</v>
      </c>
      <c r="AS673" s="73">
        <f>(T673^2)*(1-COS(RADIANS(O672-45)))+(COS(RADIANS(O672-45)))</f>
        <v>0.43837114678907746</v>
      </c>
      <c r="AT673" s="73">
        <f>(T673*T674)*(1-COS(RADIANS(O672-45)))-T672*(SIN(RADIANS(O672-45)))</f>
        <v>0</v>
      </c>
      <c r="AU673" s="10"/>
      <c r="AV673">
        <v>0.89879404629916704</v>
      </c>
      <c r="AW673" s="1">
        <v>0.89527442636125409</v>
      </c>
      <c r="BV673" s="90" t="s">
        <v>146</v>
      </c>
      <c r="BW673" s="17" t="s">
        <v>145</v>
      </c>
      <c r="BX673" s="17" t="s">
        <v>147</v>
      </c>
      <c r="CU673" s="17" t="s">
        <v>146</v>
      </c>
      <c r="CV673" s="17" t="s">
        <v>145</v>
      </c>
      <c r="CW673" s="31" t="s">
        <v>147</v>
      </c>
      <c r="CX673" s="1"/>
      <c r="CY673" s="82" t="s">
        <v>148</v>
      </c>
      <c r="CZ673" s="13"/>
      <c r="DB673" s="10"/>
      <c r="DC673" s="10"/>
      <c r="DD673" s="10"/>
      <c r="DE673" s="10"/>
      <c r="DF673" s="10"/>
      <c r="DG673" s="10"/>
      <c r="DH673" s="80"/>
      <c r="DI673" s="23" t="s">
        <v>149</v>
      </c>
      <c r="DM673" s="1"/>
      <c r="DO673" s="80"/>
      <c r="DS673" s="13"/>
      <c r="DT673" s="81"/>
      <c r="DU673" s="82" t="s">
        <v>150</v>
      </c>
      <c r="DW673" s="13"/>
      <c r="DX673" s="13"/>
      <c r="EA673" s="1"/>
      <c r="EE673" s="1"/>
    </row>
    <row r="674" spans="1:197" x14ac:dyDescent="0.2">
      <c r="A674" s="17">
        <f t="shared" si="1010"/>
        <v>40</v>
      </c>
      <c r="B674" s="17">
        <f t="shared" si="1010"/>
        <v>35</v>
      </c>
      <c r="C674" s="17">
        <f t="shared" si="1010"/>
        <v>250.5</v>
      </c>
      <c r="D674" t="s">
        <v>9</v>
      </c>
      <c r="E674" s="5">
        <f t="shared" si="1019"/>
        <v>0.35435293716168215</v>
      </c>
      <c r="F674" s="6">
        <f t="shared" si="1019"/>
        <v>-0.34007755354771868</v>
      </c>
      <c r="G674" s="7">
        <f t="shared" ref="G674:G675" si="1020">Q673</f>
        <v>0.43694912802918817</v>
      </c>
      <c r="H674" s="8">
        <f t="shared" ref="H674:H675" si="1021">AM673</f>
        <v>0.89527442636125409</v>
      </c>
      <c r="J674" s="10"/>
      <c r="P674" s="1"/>
      <c r="Q674" s="61">
        <v>-3.2649115887333775E-2</v>
      </c>
      <c r="S674" s="17">
        <v>0</v>
      </c>
      <c r="T674">
        <v>1</v>
      </c>
      <c r="V674" s="73">
        <f>(T672*T674)*(1-COS(RADIANS(O672+45)))-T673*(SIN(RADIANS(O672+45)))</f>
        <v>0</v>
      </c>
      <c r="W674" s="73">
        <f>(T673*T674)*(1-COS(RADIANS(O672+45)))+T672*(SIN(RADIANS(O672+45)))</f>
        <v>0</v>
      </c>
      <c r="X674" s="73">
        <f>(T674^2)*(1-COS(RADIANS(O672+45)))+(COS(RADIANS(O672+45)))</f>
        <v>1</v>
      </c>
      <c r="Y674" s="10"/>
      <c r="Z674">
        <v>0</v>
      </c>
      <c r="AA674" s="23">
        <f>SIN(RADIANS('[1]Biaxial Input'!$F$21))*SIN(RADIANS(0))</f>
        <v>0</v>
      </c>
      <c r="AC674" s="30">
        <f>(AA672*AA674)*(1-COS(RADIANS(N672)))-AA673*(SIN(RADIANS(N672)))</f>
        <v>-6.0796772806267756E-3</v>
      </c>
      <c r="AD674" s="30">
        <f>(AA673*AA674)*(1-COS(RADIANS(N672)))+AA672*(SIN(RADIANS(N672)))</f>
        <v>-8.694343573875718E-2</v>
      </c>
      <c r="AE674" s="30">
        <f>(AA674^2)*(1-COS(RADIANS(N672)))+(COS(RADIANS(N672)))</f>
        <v>0.99619469809174555</v>
      </c>
      <c r="AG674">
        <v>-3.2649115887333775E-2</v>
      </c>
      <c r="AI674" s="28">
        <f>(T672*T674)*(1-COS(RADIANS(M672)))-T673*(SIN(RADIANS(M672)))</f>
        <v>0</v>
      </c>
      <c r="AJ674" s="28">
        <f>(T673*T674)*(1-COS(RADIANS(M672)))+T672*(SIN(RADIANS(M672)))</f>
        <v>0</v>
      </c>
      <c r="AK674" s="28">
        <f>(T674^2)*(1-COS(RADIANS(M672)))+(COS(RADIANS(M672)))</f>
        <v>1</v>
      </c>
      <c r="AM674" s="61">
        <v>-8.0809397508405031E-2</v>
      </c>
      <c r="AO674" s="17">
        <v>0</v>
      </c>
      <c r="AP674">
        <v>1</v>
      </c>
      <c r="AR674" s="73">
        <f>(T672*T672)*(1-COS(RADIANS(O672-45)))-T672*(SIN(RADIANS(O672-45)))</f>
        <v>0</v>
      </c>
      <c r="AS674" s="73">
        <f>(T673*T674)*(1-COS(RADIANS(O672-45)))+T672*(SIN(RADIANS(O672-45)))</f>
        <v>0</v>
      </c>
      <c r="AT674" s="73">
        <f>(T674^2)*(1-COS(RADIANS(O672-45)))+(COS(RADIANS(O672-45)))</f>
        <v>1</v>
      </c>
      <c r="AU674" s="10"/>
      <c r="AV674">
        <v>0</v>
      </c>
      <c r="AW674" s="1">
        <v>-8.0809397508405031E-2</v>
      </c>
      <c r="BV674" s="17">
        <f>BV578</f>
        <v>0</v>
      </c>
      <c r="BW674" s="17">
        <f t="shared" ref="BW674:BX674" si="1022">BW578</f>
        <v>0</v>
      </c>
      <c r="BX674" s="17">
        <f t="shared" si="1022"/>
        <v>111.4</v>
      </c>
      <c r="BZ674" s="5" t="s">
        <v>4</v>
      </c>
      <c r="CA674" s="6" t="s">
        <v>5</v>
      </c>
      <c r="CB674" s="7" t="s">
        <v>6</v>
      </c>
      <c r="CC674" s="8" t="s">
        <v>1</v>
      </c>
      <c r="CD674">
        <v>1</v>
      </c>
      <c r="CE674" s="9" t="s">
        <v>7</v>
      </c>
      <c r="CG674" s="90" t="s">
        <v>157</v>
      </c>
      <c r="CH674" s="61">
        <f>CE675-((CH676-CE675)/(EY674-CW674))*CW674</f>
        <v>3.642040698906845</v>
      </c>
      <c r="CI674" s="10"/>
      <c r="CK674" s="5" t="s">
        <v>4</v>
      </c>
      <c r="CL674" s="6" t="s">
        <v>5</v>
      </c>
      <c r="CM674" s="7" t="s">
        <v>6</v>
      </c>
      <c r="CN674" s="8" t="s">
        <v>1</v>
      </c>
      <c r="CO674" s="10"/>
      <c r="CP674">
        <f t="shared" ref="CP674:CQ676" si="1023">BZ675</f>
        <v>0.93180266183863136</v>
      </c>
      <c r="CQ674">
        <f t="shared" si="1023"/>
        <v>-0.87956522186239505</v>
      </c>
      <c r="CR674">
        <f>CI678</f>
        <v>0</v>
      </c>
      <c r="CS674">
        <f>CL678</f>
        <v>0</v>
      </c>
      <c r="CU674" s="17">
        <f>CU578</f>
        <v>0</v>
      </c>
      <c r="CV674" s="17">
        <f>CV578</f>
        <v>0</v>
      </c>
      <c r="CW674" s="31">
        <f>CH581</f>
        <v>110.98816757970239</v>
      </c>
      <c r="CX674" s="10"/>
      <c r="CY674" s="61">
        <f t="array" ref="CY674:CY676">MMULT(DQ674:DS676,DO674:DO676)</f>
        <v>-0.91346144106976579</v>
      </c>
      <c r="CZ674" s="13"/>
      <c r="DA674" s="17">
        <v>1</v>
      </c>
      <c r="DB674">
        <v>0</v>
      </c>
      <c r="DD674" s="73">
        <f>(DB674^2)*(1-COS(RADIANS(CW674+45)))+(COS(RADIANS(CW674+45)))</f>
        <v>-0.91346144106976579</v>
      </c>
      <c r="DE674" s="73">
        <f>(DB674*DB675)*(1-COS(RADIANS(CW674+45)))-DB676*(SIN(RADIANS(CW674+45)))</f>
        <v>-0.40692529496056989</v>
      </c>
      <c r="DF674" s="73">
        <f>(DB674*DB676)*(1-COS(RADIANS(CW674+45)))+DB675*(SIN(RADIANS(CW674+45)))</f>
        <v>0</v>
      </c>
      <c r="DG674" s="10"/>
      <c r="DH674">
        <f t="array" ref="DH674:DH676">MMULT(DD674:DF676,DA674:DA676)</f>
        <v>-0.91346144106976579</v>
      </c>
      <c r="DI674" s="23">
        <f>COS(RADIANS('[1]Biaxial Input'!$F$21))</f>
        <v>-0.9975640502598242</v>
      </c>
      <c r="DK674" s="30">
        <f>(DI674^2)*(1-COS(RADIANS(CV674)))+(COS(RADIANS(CV674)))</f>
        <v>1</v>
      </c>
      <c r="DL674" s="30">
        <f>(DI674*DI675)*(1-COS(RADIANS(CV674)))-DI676*(SIN(RADIANS(CV674)))</f>
        <v>0</v>
      </c>
      <c r="DM674" s="30">
        <f>(DI674*DI676)*(1-COS(RADIANS(CV674)))+DI675*(SIN(RADIANS(CV674)))</f>
        <v>0</v>
      </c>
      <c r="DO674">
        <f t="array" ref="DO674:DO676">MMULT(DK674:DM676,DH674:DH676)</f>
        <v>-0.91346144106976579</v>
      </c>
      <c r="DQ674" s="28">
        <f>(DB674^2)*(1-COS(RADIANS(CU674)))+(COS(RADIANS(CU674)))</f>
        <v>1</v>
      </c>
      <c r="DR674" s="28">
        <f>(DB674*DB675)*(1-COS(RADIANS(CU674)))-DB676*(SIN(RADIANS(CU674)))</f>
        <v>0</v>
      </c>
      <c r="DS674" s="28">
        <f>(DB674*DB676)*(1-COS(RADIANS(CU674)))+DB675*(SIN(RADIANS(CU674)))</f>
        <v>0</v>
      </c>
      <c r="DU674" s="61">
        <f t="array" ref="DU674:DU676">MMULT(DQ674:DS676,EE674:EE676)</f>
        <v>0.40692529496057023</v>
      </c>
      <c r="DV674" s="13">
        <f>H675</f>
        <v>-8.0809397508405031E-2</v>
      </c>
      <c r="DW674" s="17">
        <v>1</v>
      </c>
      <c r="DX674">
        <v>0</v>
      </c>
      <c r="DZ674" s="73">
        <f>(DB674^2)*(1-COS(RADIANS(CW674-45)))+(COS(RADIANS(CW674-45)))</f>
        <v>0.40692529496057023</v>
      </c>
      <c r="EA674" s="73">
        <f>(DB674*DB675)*(1-COS(RADIANS(CW674-45)))-DB676*(SIN(RADIANS(CW674-45)))</f>
        <v>-0.91346144106976568</v>
      </c>
      <c r="EB674" s="73">
        <f>(DB674*DB676)*(1-COS(RADIANS(CW674-45)))+DB675*(SIN(RADIANS(CW674-45)))</f>
        <v>0</v>
      </c>
      <c r="EC674" s="10"/>
      <c r="ED674">
        <f t="array" ref="ED674:ED676">MMULT(DZ674:EB676,DA674:DA676)</f>
        <v>0.40692529496057023</v>
      </c>
      <c r="EE674" s="1">
        <f t="array" ref="EE674:EE676">MMULT(DK674:DM676,ED674:ED676)</f>
        <v>0.40692529496057023</v>
      </c>
      <c r="EG674">
        <f>CY674+DU674</f>
        <v>-0.50653614610919551</v>
      </c>
      <c r="EH674">
        <f>EG674/(SQRT(EG674^2+EG675^2+EG676^2))</f>
        <v>-0.358175143829912</v>
      </c>
      <c r="EJ674">
        <f>Q674+AM674</f>
        <v>-0.11345851339573881</v>
      </c>
      <c r="EK674">
        <f>EJ674/(SQRT(EJ674^2+EJ675^2+EJ676^2))</f>
        <v>-1</v>
      </c>
      <c r="EM674" s="23">
        <f>CY675*DU676-CY676*DU675</f>
        <v>0</v>
      </c>
      <c r="EO674" s="15">
        <v>1</v>
      </c>
      <c r="EP674" s="9" t="s">
        <v>7</v>
      </c>
      <c r="EW674" s="17">
        <f>CU674</f>
        <v>0</v>
      </c>
      <c r="EX674" s="17">
        <f>CV674</f>
        <v>0</v>
      </c>
      <c r="EY674" s="31">
        <f>1+CW674</f>
        <v>111.98816757970239</v>
      </c>
      <c r="EZ674" s="10"/>
      <c r="FA674" s="61">
        <f t="array" ref="FA674:FA676">MMULT(FS674:FU676,FQ674:FQ676)</f>
        <v>-0.92042414210510426</v>
      </c>
      <c r="FB674" s="13">
        <f>BW675</f>
        <v>5</v>
      </c>
      <c r="FC674" s="17">
        <v>1</v>
      </c>
      <c r="FD674">
        <v>0</v>
      </c>
      <c r="FF674" s="73">
        <f>(FD674^2)*(1-COS(RADIANS(EY674+45)))+(COS(RADIANS(EY674+45)))</f>
        <v>-0.92042414210510426</v>
      </c>
      <c r="FG674" s="73">
        <f>(FD674*FD675)*(1-COS(RADIANS(EY674+45)))-FD676*(SIN(RADIANS(EY674+45)))</f>
        <v>-0.39092121793282442</v>
      </c>
      <c r="FH674" s="73">
        <f>(FD674*FD676)*(1-COS(RADIANS(EY674+45)))+FD675*(SIN(RADIANS(EY674+45)))</f>
        <v>0</v>
      </c>
      <c r="FI674" s="10"/>
      <c r="FJ674">
        <f t="array" ref="FJ674:FJ676">MMULT(FF674:FH676,FC674:FC676)</f>
        <v>-0.92042414210510426</v>
      </c>
      <c r="FK674" s="23">
        <f>COS(RADIANS(176))</f>
        <v>-0.9975640502598242</v>
      </c>
      <c r="FM674" s="30">
        <f>(FK674^2)*(1-COS(RADIANS(EX674)))+(COS(RADIANS(EX674)))</f>
        <v>1</v>
      </c>
      <c r="FN674" s="30">
        <f>(FK674*FK675)*(1-COS(RADIANS(EX674)))-FK676*(SIN(RADIANS(EX674)))</f>
        <v>0</v>
      </c>
      <c r="FO674" s="30">
        <f>(FK674*FK676)*(1-COS(RADIANS(EX674)))+FK675*(SIN(RADIANS(EX674)))</f>
        <v>0</v>
      </c>
      <c r="FQ674">
        <f t="array" ref="FQ674:FQ676">MMULT(FM674:FO676,FJ674:FJ676)</f>
        <v>-0.92042414210510426</v>
      </c>
      <c r="FS674" s="28">
        <f>(FD674^2)*(1-COS(RADIANS(EW674)))+(COS(RADIANS(EW674)))</f>
        <v>1</v>
      </c>
      <c r="FT674" s="28">
        <f>(FD674*FD675)*(1-COS(RADIANS(EW674)))-FD676*(SIN(RADIANS(EW674)))</f>
        <v>0</v>
      </c>
      <c r="FU674" s="28">
        <f>(FD674*FD676)*(1-COS(RADIANS(EW674)))+FD675*(SIN(RADIANS(EW674)))</f>
        <v>0</v>
      </c>
      <c r="FW674" s="61">
        <f t="array" ref="FW674:FW676">MMULT(FS674:FU676,GG674:GG676)</f>
        <v>0.39092121793282453</v>
      </c>
      <c r="FX674" s="13">
        <f>BX675</f>
        <v>109</v>
      </c>
      <c r="FY674" s="17">
        <v>1</v>
      </c>
      <c r="FZ674">
        <v>0</v>
      </c>
      <c r="GB674" s="73">
        <f>(FD674^2)*(1-COS(RADIANS(EY674-45)))+(COS(RADIANS(EY674-45)))</f>
        <v>0.39092121793282453</v>
      </c>
      <c r="GC674" s="73">
        <f>(FD674*FD675)*(1-COS(RADIANS(EY674-45)))-FD676*(SIN(RADIANS(EY674-45)))</f>
        <v>-0.92042414210510426</v>
      </c>
      <c r="GD674" s="73">
        <f>(FD674*FD676)*(1-COS(RADIANS(EY674-45)))+FD675*(SIN(RADIANS(EY674-45)))</f>
        <v>0</v>
      </c>
      <c r="GE674" s="10"/>
      <c r="GF674">
        <f t="array" ref="GF674:GF676">MMULT(GB674:GD676,FC674:FC676)</f>
        <v>0.39092121793282453</v>
      </c>
      <c r="GG674" s="1">
        <f t="array" ref="GG674:GG676">MMULT(FM674:FO676,GF674:GF676)</f>
        <v>0.39092121793282453</v>
      </c>
      <c r="GI674">
        <f>FA674+FW674</f>
        <v>-0.52950292417227973</v>
      </c>
      <c r="GJ674">
        <f>GI674/(SQRT(GI674^2+GI675^2+GI676^2))</f>
        <v>-0.37441510834032532</v>
      </c>
      <c r="GL674" t="e">
        <f>CH675+DC674</f>
        <v>#VALUE!</v>
      </c>
      <c r="GM674" t="e">
        <f>GL674/(SQRT(GL674^2+GL675^2+GL676^2))</f>
        <v>#VALUE!</v>
      </c>
      <c r="GO674" s="27">
        <f>FA675*FW676-FA676*FW675</f>
        <v>0</v>
      </c>
    </row>
    <row r="675" spans="1:197" x14ac:dyDescent="0.2">
      <c r="A675" s="17">
        <f t="shared" si="1010"/>
        <v>80</v>
      </c>
      <c r="B675" s="17">
        <f t="shared" si="1010"/>
        <v>40</v>
      </c>
      <c r="C675" s="17">
        <f t="shared" si="1010"/>
        <v>215.7</v>
      </c>
      <c r="D675" t="s">
        <v>10</v>
      </c>
      <c r="E675" s="5">
        <f t="shared" si="1019"/>
        <v>-9.8599251535522028E-2</v>
      </c>
      <c r="F675" s="6">
        <f t="shared" si="1019"/>
        <v>-0.32759250219387132</v>
      </c>
      <c r="G675" s="7">
        <f t="shared" si="1020"/>
        <v>-3.2649115887333775E-2</v>
      </c>
      <c r="H675" s="8">
        <f t="shared" si="1021"/>
        <v>-8.0809397508405031E-2</v>
      </c>
      <c r="J675" s="10"/>
      <c r="P675" s="1"/>
      <c r="Z675" s="10"/>
      <c r="AA675" s="10"/>
      <c r="AB675" s="10"/>
      <c r="AC675" s="10"/>
      <c r="AD675" s="10"/>
      <c r="AE675" s="10"/>
      <c r="AF675" s="10"/>
      <c r="AG675" s="10"/>
      <c r="AH675" s="10"/>
      <c r="AW675" s="1"/>
      <c r="BV675" s="17">
        <f t="shared" ref="BV675:BX690" si="1024">BV579</f>
        <v>0</v>
      </c>
      <c r="BW675" s="17">
        <f t="shared" si="1024"/>
        <v>5</v>
      </c>
      <c r="BX675" s="17">
        <f t="shared" si="1024"/>
        <v>109</v>
      </c>
      <c r="BY675" s="1" t="s">
        <v>8</v>
      </c>
      <c r="BZ675" s="5">
        <f>BZ669</f>
        <v>0.93180266183863136</v>
      </c>
      <c r="CA675" s="6">
        <f>CA669</f>
        <v>-0.87956522186239505</v>
      </c>
      <c r="CB675" s="7">
        <f>CY674</f>
        <v>-0.91346144106976579</v>
      </c>
      <c r="CC675" s="8">
        <f>DU674</f>
        <v>0.40692529496057023</v>
      </c>
      <c r="CE675" s="9">
        <f>((SUMPRODUCT(CB675:CB677,BZ675:BZ677))*(SUMPRODUCT(CB675:CB677,CA675:CA677)))-((SUMPRODUCT(CC675:CC677,BZ675:BZ677))*(SUMPRODUCT(CC675:CC677,CA675:CA677)))</f>
        <v>0</v>
      </c>
      <c r="CG675">
        <v>1</v>
      </c>
      <c r="CH675" t="s">
        <v>161</v>
      </c>
      <c r="CI675" s="67"/>
      <c r="CJ675" s="1" t="s">
        <v>8</v>
      </c>
      <c r="CK675" s="5">
        <f t="shared" ref="CK675:CL677" si="1025">BZ675</f>
        <v>0.93180266183863136</v>
      </c>
      <c r="CL675" s="6">
        <f t="shared" si="1025"/>
        <v>-0.87956522186239505</v>
      </c>
      <c r="CM675" s="7">
        <f>FA674</f>
        <v>-0.92042414210510426</v>
      </c>
      <c r="CN675" s="8">
        <f>FW674</f>
        <v>0.39092121793282453</v>
      </c>
      <c r="CO675" s="10"/>
      <c r="CP675">
        <f t="shared" si="1023"/>
        <v>0.3492962422733713</v>
      </c>
      <c r="CQ675">
        <f t="shared" si="1023"/>
        <v>-0.34518112468713447</v>
      </c>
      <c r="CR675">
        <f>CJ678</f>
        <v>0</v>
      </c>
      <c r="CS675">
        <f>CM678</f>
        <v>0</v>
      </c>
      <c r="CW675" s="28"/>
      <c r="CX675" s="10"/>
      <c r="CY675" s="61">
        <v>0.40692529496056989</v>
      </c>
      <c r="CZ675" s="13"/>
      <c r="DA675" s="17">
        <v>0</v>
      </c>
      <c r="DB675">
        <v>0</v>
      </c>
      <c r="DD675" s="73">
        <f>(DB674*DB675)*(1-COS(RADIANS(CW674+45)))+DB676*(SIN(RADIANS(CW674+45)))</f>
        <v>0.40692529496056989</v>
      </c>
      <c r="DE675" s="73">
        <f>(DB675^2)*(1-COS(RADIANS(CW674+45)))+(COS(RADIANS(CW674+45)))</f>
        <v>-0.91346144106976579</v>
      </c>
      <c r="DF675" s="73">
        <f>(DB675*DB676)*(1-COS(RADIANS(CW674+45)))-DB674*(SIN(RADIANS(CW674+45)))</f>
        <v>0</v>
      </c>
      <c r="DG675" s="10"/>
      <c r="DH675">
        <v>0.40692529496056989</v>
      </c>
      <c r="DI675" s="23">
        <f>SIN(RADIANS('[1]Biaxial Input'!$F$21))*(COS(RADIANS(0)))</f>
        <v>6.9756473744125524E-2</v>
      </c>
      <c r="DK675" s="30">
        <f>(DI674*DI675)*(1-COS(RADIANS(CV674)))+DI676*(SIN(RADIANS(CV674)))</f>
        <v>0</v>
      </c>
      <c r="DL675" s="30">
        <f>(DI675^2)*(1-COS(RADIANS(CV674)))+(COS(RADIANS(CV674)))</f>
        <v>1</v>
      </c>
      <c r="DM675" s="30">
        <f>(DI675*DI676)*(1-COS(RADIANS(CV674)))-DI674*(SIN(RADIANS(CV674)))</f>
        <v>0</v>
      </c>
      <c r="DO675">
        <v>0.40692529496056989</v>
      </c>
      <c r="DQ675" s="28">
        <f>(DB674*DB675)*(1-COS(RADIANS(CU674)))+DB676*(SIN(RADIANS(CU674)))</f>
        <v>0</v>
      </c>
      <c r="DR675" s="28">
        <f>(DB675^2)*(1-COS(RADIANS(CU674)))+(COS(RADIANS(CU674)))</f>
        <v>1</v>
      </c>
      <c r="DS675" s="28">
        <f>(DB675*DB676)*(1-COS(RADIANS(CU674)))-DB674*(SIN(RADIANS(CU674)))</f>
        <v>0</v>
      </c>
      <c r="DU675" s="61">
        <v>0.91346144106976568</v>
      </c>
      <c r="DV675" s="13">
        <f t="shared" ref="DV675:DV676" si="1026">H676</f>
        <v>0</v>
      </c>
      <c r="DW675" s="17">
        <v>0</v>
      </c>
      <c r="DX675">
        <v>0</v>
      </c>
      <c r="DZ675" s="73">
        <f>(DB674*DB675)*(1-COS(RADIANS(CW674-45)))+DB676*(SIN(RADIANS(CW674-45)))</f>
        <v>0.91346144106976568</v>
      </c>
      <c r="EA675" s="73">
        <f>(DB675^2)*(1-COS(RADIANS(CW674-45)))+(COS(RADIANS(CW674-45)))</f>
        <v>0.40692529496057023</v>
      </c>
      <c r="EB675" s="73">
        <f>(DB675*DB676)*(1-COS(RADIANS(CW674-45)))-DB674*(SIN(RADIANS(CW674-45)))</f>
        <v>0</v>
      </c>
      <c r="EC675" s="10"/>
      <c r="ED675">
        <v>0.91346144106976568</v>
      </c>
      <c r="EE675" s="1">
        <v>0.91346144106976568</v>
      </c>
      <c r="EG675">
        <f>CY675+DU675</f>
        <v>1.3203867360303356</v>
      </c>
      <c r="EH675">
        <f>EG675/(SQRT(EG674^2+EG675^2+EG676^2))</f>
        <v>0.93365441483582234</v>
      </c>
      <c r="EJ675">
        <f>Q675+AM675</f>
        <v>0</v>
      </c>
      <c r="EK675">
        <f>EJ675/(SQRT(EJ674^2+EJ675^2+EJ676^2))</f>
        <v>0</v>
      </c>
      <c r="EM675" s="23">
        <f>CY676*DU674-CY674*DU676</f>
        <v>0</v>
      </c>
      <c r="EP675" s="9">
        <f>((SUMPRODUCT(CM675:CM677,BZ675:BZ677))*(SUMPRODUCT(CM675:CM677,CA675:CA677)))-((SUMPRODUCT(CN675:CN677,BZ675:BZ677))*(SUMPRODUCT(CN675:CN677,CA675:CA677)))</f>
        <v>-3.2814675458908149E-2</v>
      </c>
      <c r="EY675" s="28"/>
      <c r="EZ675" s="10"/>
      <c r="FA675" s="61">
        <v>0.39092121793282442</v>
      </c>
      <c r="FB675" s="13">
        <f>BW676</f>
        <v>10</v>
      </c>
      <c r="FC675" s="17">
        <v>0</v>
      </c>
      <c r="FD675">
        <v>0</v>
      </c>
      <c r="FF675" s="73">
        <f>(FD674*FD675)*(1-COS(RADIANS(EY674+45)))+FD676*(SIN(RADIANS(EY674+45)))</f>
        <v>0.39092121793282442</v>
      </c>
      <c r="FG675" s="73">
        <f>(FD675^2)*(1-COS(RADIANS(EY674+45)))+(COS(RADIANS(EY674+45)))</f>
        <v>-0.92042414210510426</v>
      </c>
      <c r="FH675" s="73">
        <f>(FD675*FD676)*(1-COS(RADIANS(EY674+45)))-FD674*(SIN(RADIANS(EY674+45)))</f>
        <v>0</v>
      </c>
      <c r="FI675" s="10"/>
      <c r="FJ675">
        <v>0.39092121793282442</v>
      </c>
      <c r="FK675" s="23">
        <f>SIN(RADIANS(176))*(COS(RADIANS(0)))</f>
        <v>6.9756473744125524E-2</v>
      </c>
      <c r="FM675" s="30">
        <f>(FK674*FK675)*(1-COS(RADIANS(EX674)))+FK676*(SIN(RADIANS(EX674)))</f>
        <v>0</v>
      </c>
      <c r="FN675" s="30">
        <f>(FK675^2)*(1-COS(RADIANS(EX674)))+(COS(RADIANS(EX674)))</f>
        <v>1</v>
      </c>
      <c r="FO675" s="30">
        <f>(FK675*FK676)*(1-COS(RADIANS(EX674)))-FK674*(SIN(RADIANS(EX674)))</f>
        <v>0</v>
      </c>
      <c r="FQ675">
        <v>0.39092121793282442</v>
      </c>
      <c r="FS675" s="28">
        <f>(FD674*FD675)*(1-COS(RADIANS(EW674)))+FD676*(SIN(RADIANS(EW674)))</f>
        <v>0</v>
      </c>
      <c r="FT675" s="28">
        <f>(FD675^2)*(1-COS(RADIANS(EW674)))+(COS(RADIANS(EW674)))</f>
        <v>1</v>
      </c>
      <c r="FU675" s="28">
        <f>(FD675*FD676)*(1-COS(RADIANS(EW674)))-FD674*(SIN(RADIANS(EW674)))</f>
        <v>0</v>
      </c>
      <c r="FW675" s="61">
        <v>0.92042414210510426</v>
      </c>
      <c r="FX675" s="13">
        <f>BX676</f>
        <v>114.6</v>
      </c>
      <c r="FY675" s="17">
        <v>0</v>
      </c>
      <c r="FZ675">
        <v>0</v>
      </c>
      <c r="GB675" s="73">
        <f>(FD674*FD675)*(1-COS(RADIANS(EY674-45)))+FD676*(SIN(RADIANS(EY674-45)))</f>
        <v>0.92042414210510426</v>
      </c>
      <c r="GC675" s="73">
        <f>(FD675^2)*(1-COS(RADIANS(EY674-45)))+(COS(RADIANS(EY674-45)))</f>
        <v>0.39092121793282453</v>
      </c>
      <c r="GD675" s="73">
        <f>(FD675*FD676)*(1-COS(RADIANS(EY674-45)))-FD674*(SIN(RADIANS(EY674-45)))</f>
        <v>0</v>
      </c>
      <c r="GE675" s="10"/>
      <c r="GF675">
        <v>0.92042414210510426</v>
      </c>
      <c r="GG675" s="1">
        <v>0.92042414210510426</v>
      </c>
      <c r="GI675">
        <f>FA675+FW675</f>
        <v>1.3113453600379286</v>
      </c>
      <c r="GJ675">
        <f>GI675/(SQRT(GI674^2+GI675^2+GI676^2))</f>
        <v>0.92726119656033401</v>
      </c>
      <c r="GL675">
        <f>CH676+DC675</f>
        <v>-3.2814675458908149E-2</v>
      </c>
      <c r="GM675" t="e">
        <f>GL675/(SQRT(GL674^2+GL675^2+GL676^2))</f>
        <v>#VALUE!</v>
      </c>
      <c r="GO675" s="27">
        <f>FA676*FW674-FA674*FW676</f>
        <v>0</v>
      </c>
    </row>
    <row r="676" spans="1:197" x14ac:dyDescent="0.2">
      <c r="A676" s="17">
        <f t="shared" si="1010"/>
        <v>120</v>
      </c>
      <c r="B676" s="17">
        <f t="shared" si="1010"/>
        <v>45</v>
      </c>
      <c r="C676" s="17">
        <f t="shared" si="1010"/>
        <v>167.8</v>
      </c>
      <c r="P676" s="1"/>
      <c r="Q676" s="82" t="s">
        <v>148</v>
      </c>
      <c r="R676" s="13"/>
      <c r="T676" s="10"/>
      <c r="U676" s="10"/>
      <c r="V676" s="10"/>
      <c r="W676" s="10"/>
      <c r="X676" s="10"/>
      <c r="Y676" s="10"/>
      <c r="Z676" s="80"/>
      <c r="AA676" s="23" t="s">
        <v>149</v>
      </c>
      <c r="AE676" s="1"/>
      <c r="AG676" s="80"/>
      <c r="AK676" s="13"/>
      <c r="AL676" s="81"/>
      <c r="AM676" s="82" t="s">
        <v>150</v>
      </c>
      <c r="AO676" s="13"/>
      <c r="AP676" s="13"/>
      <c r="AS676" s="1"/>
      <c r="AW676" s="1"/>
      <c r="BV676" s="17">
        <f t="shared" si="1024"/>
        <v>85</v>
      </c>
      <c r="BW676" s="17">
        <f t="shared" si="1024"/>
        <v>10</v>
      </c>
      <c r="BX676" s="17">
        <f t="shared" si="1024"/>
        <v>114.6</v>
      </c>
      <c r="BY676" s="10" t="s">
        <v>9</v>
      </c>
      <c r="BZ676" s="5">
        <f t="shared" ref="BZ676:CA677" si="1027">BZ670</f>
        <v>0.3492962422733713</v>
      </c>
      <c r="CA676" s="6">
        <f t="shared" si="1027"/>
        <v>-0.34518112468713447</v>
      </c>
      <c r="CB676" s="7">
        <f>CY675</f>
        <v>0.40692529496056989</v>
      </c>
      <c r="CC676" s="8">
        <f>DU675</f>
        <v>0.91346144106976568</v>
      </c>
      <c r="CH676">
        <f>((SUMPRODUCT(CM675:CM677,CK675:CK677))*(SUMPRODUCT(CM675:CM677,CL675:CL677)))-((SUMPRODUCT(CN675:CN677,CK675:CK677))*(SUMPRODUCT(CN675:CN677,CL675:CL677)))</f>
        <v>-3.2814675458908149E-2</v>
      </c>
      <c r="CI676" s="67"/>
      <c r="CJ676" s="10" t="s">
        <v>9</v>
      </c>
      <c r="CK676" s="5">
        <f t="shared" si="1025"/>
        <v>0.3492962422733713</v>
      </c>
      <c r="CL676" s="6">
        <f t="shared" si="1025"/>
        <v>-0.34518112468713447</v>
      </c>
      <c r="CM676" s="7">
        <f>FA675</f>
        <v>0.39092121793282442</v>
      </c>
      <c r="CN676" s="8">
        <f>FW675</f>
        <v>0.92042414210510426</v>
      </c>
      <c r="CP676">
        <f t="shared" si="1023"/>
        <v>-9.8670839279614439E-2</v>
      </c>
      <c r="CQ676">
        <f t="shared" si="1023"/>
        <v>-0.32743703463395935</v>
      </c>
      <c r="CR676">
        <f>CK678</f>
        <v>0</v>
      </c>
      <c r="CS676">
        <f>CN678</f>
        <v>0</v>
      </c>
      <c r="CW676" s="28"/>
      <c r="CX676" s="10"/>
      <c r="CY676" s="61">
        <v>0</v>
      </c>
      <c r="CZ676" s="13"/>
      <c r="DA676" s="17">
        <v>0</v>
      </c>
      <c r="DB676">
        <v>1</v>
      </c>
      <c r="DD676" s="73">
        <f>(DB674*DB676)*(1-COS(RADIANS(CW674+45)))-DB675*(SIN(RADIANS(CW674+45)))</f>
        <v>0</v>
      </c>
      <c r="DE676" s="73">
        <f>(DB675*DB676)*(1-COS(RADIANS(CW674+45)))+DB674*(SIN(RADIANS(CW674+45)))</f>
        <v>0</v>
      </c>
      <c r="DF676" s="73">
        <f>(DB676^2)*(1-COS(RADIANS(CW674+45)))+(COS(RADIANS(CW674+45)))</f>
        <v>1</v>
      </c>
      <c r="DG676" s="10"/>
      <c r="DH676">
        <v>0</v>
      </c>
      <c r="DI676" s="23">
        <f>SIN(RADIANS('[1]Biaxial Input'!$F$21))*SIN(RADIANS(0))</f>
        <v>0</v>
      </c>
      <c r="DK676" s="30">
        <f>(DI674*DI676)*(1-COS(RADIANS(CV674)))-DI675*(SIN(RADIANS(CV674)))</f>
        <v>0</v>
      </c>
      <c r="DL676" s="30">
        <f>(DI675*DI676)*(1-COS(RADIANS(CV674)))+DI674*(SIN(RADIANS(CV674)))</f>
        <v>0</v>
      </c>
      <c r="DM676" s="30">
        <f>(DI676^2)*(1-COS(RADIANS(CV674)))+(COS(RADIANS(CV674)))</f>
        <v>1</v>
      </c>
      <c r="DO676">
        <v>0</v>
      </c>
      <c r="DQ676" s="28">
        <f>(DB674*DB676)*(1-COS(RADIANS(CU674)))-DB675*(SIN(RADIANS(CU674)))</f>
        <v>0</v>
      </c>
      <c r="DR676" s="28">
        <f>(DB675*DB676)*(1-COS(RADIANS(CU674)))+DB674*(SIN(RADIANS(CU674)))</f>
        <v>0</v>
      </c>
      <c r="DS676" s="28">
        <f>(DB676^2)*(1-COS(RADIANS(CU674)))+(COS(RADIANS(CU674)))</f>
        <v>1</v>
      </c>
      <c r="DU676" s="61">
        <v>0</v>
      </c>
      <c r="DV676" s="13" t="str">
        <f t="shared" si="1026"/>
        <v>q</v>
      </c>
      <c r="DW676" s="17">
        <v>0</v>
      </c>
      <c r="DX676">
        <v>1</v>
      </c>
      <c r="DZ676" s="73">
        <f>(DB674*DB674)*(1-COS(RADIANS(CW674-45)))-DB674*(SIN(RADIANS(CW674-45)))</f>
        <v>0</v>
      </c>
      <c r="EA676" s="73">
        <f>(DB675*DB676)*(1-COS(RADIANS(CW674-45)))+DB674*(SIN(RADIANS(CW674-45)))</f>
        <v>0</v>
      </c>
      <c r="EB676" s="73">
        <f>(DB676^2)*(1-COS(RADIANS(CW674-45)))+(COS(RADIANS(CW674-45)))</f>
        <v>1</v>
      </c>
      <c r="EC676" s="10"/>
      <c r="ED676">
        <v>0</v>
      </c>
      <c r="EE676" s="1">
        <v>0</v>
      </c>
      <c r="EG676">
        <f>CY676+DU676</f>
        <v>0</v>
      </c>
      <c r="EH676">
        <f>EG676/(SQRT(EG674^2+EG675^2+EG676^2))</f>
        <v>0</v>
      </c>
      <c r="EJ676">
        <f>Q676+AM676</f>
        <v>0</v>
      </c>
      <c r="EK676">
        <f>EJ676/(SQRT(EJ674^2+EJ675^2+EJ676^2))</f>
        <v>0</v>
      </c>
      <c r="EM676" s="23">
        <f>CY674*DU675-CY675*DU674</f>
        <v>-1</v>
      </c>
      <c r="ER676">
        <f t="shared" ref="ER676:ES678" si="1028">CK675</f>
        <v>0.93180266183863136</v>
      </c>
      <c r="ES676">
        <f t="shared" si="1028"/>
        <v>-0.87956522186239505</v>
      </c>
      <c r="ET676" t="e">
        <f>#REF!</f>
        <v>#REF!</v>
      </c>
      <c r="EU676" t="e">
        <f>#REF!</f>
        <v>#REF!</v>
      </c>
      <c r="EY676" s="28"/>
      <c r="EZ676" s="10"/>
      <c r="FA676" s="61">
        <v>0</v>
      </c>
      <c r="FB676" s="13">
        <f>BW677</f>
        <v>15</v>
      </c>
      <c r="FC676" s="17">
        <v>0</v>
      </c>
      <c r="FD676">
        <v>1</v>
      </c>
      <c r="FF676" s="73">
        <f>(FD674*FD676)*(1-COS(RADIANS(EY674+45)))-FD675*(SIN(RADIANS(EY674+45)))</f>
        <v>0</v>
      </c>
      <c r="FG676" s="73">
        <f>(FD675*FD676)*(1-COS(RADIANS(EY674+45)))+FD674*(SIN(RADIANS(EY674+45)))</f>
        <v>0</v>
      </c>
      <c r="FH676" s="73">
        <f>(FD676^2)*(1-COS(RADIANS(EY674+45)))+(COS(RADIANS(EY674+45)))</f>
        <v>1</v>
      </c>
      <c r="FI676" s="10"/>
      <c r="FJ676">
        <v>0</v>
      </c>
      <c r="FK676" s="23">
        <f>SIN(RADIANS(176))*SIN(RADIANS(0))</f>
        <v>0</v>
      </c>
      <c r="FM676" s="30">
        <f>(FK674*FK676)*(1-COS(RADIANS(EX674)))-FK675*(SIN(RADIANS(EX674)))</f>
        <v>0</v>
      </c>
      <c r="FN676" s="30">
        <f>(FK675*FK676)*(1-COS(RADIANS(EX674)))+FK674*(SIN(RADIANS(EX674)))</f>
        <v>0</v>
      </c>
      <c r="FO676" s="30">
        <f>(FK676^2)*(1-COS(RADIANS(EX674)))+(COS(RADIANS(EX674)))</f>
        <v>1</v>
      </c>
      <c r="FQ676">
        <v>0</v>
      </c>
      <c r="FS676" s="28">
        <f>(FD674*FD676)*(1-COS(RADIANS(EW674)))-FD675*(SIN(RADIANS(EW674)))</f>
        <v>0</v>
      </c>
      <c r="FT676" s="28">
        <f>(FD675*FD676)*(1-COS(RADIANS(EW674)))+FD674*(SIN(RADIANS(EW674)))</f>
        <v>0</v>
      </c>
      <c r="FU676" s="28">
        <f>(FD676^2)*(1-COS(RADIANS(EW674)))+(COS(RADIANS(EW674)))</f>
        <v>1</v>
      </c>
      <c r="FW676" s="61">
        <v>0</v>
      </c>
      <c r="FX676" s="13">
        <f>BX677</f>
        <v>151.4</v>
      </c>
      <c r="FY676" s="17">
        <v>0</v>
      </c>
      <c r="FZ676">
        <v>1</v>
      </c>
      <c r="GB676" s="73">
        <f>(FD674*FD674)*(1-COS(RADIANS(EY674-45)))-FD674*(SIN(RADIANS(EY674-45)))</f>
        <v>0</v>
      </c>
      <c r="GC676" s="73">
        <f>(FD675*FD676)*(1-COS(RADIANS(EY674-45)))+FD674*(SIN(RADIANS(EY674-45)))</f>
        <v>0</v>
      </c>
      <c r="GD676" s="73">
        <f>(FD676^2)*(1-COS(RADIANS(EY674-45)))+(COS(RADIANS(EY674-45)))</f>
        <v>1</v>
      </c>
      <c r="GE676" s="10"/>
      <c r="GF676">
        <v>0</v>
      </c>
      <c r="GG676" s="1">
        <v>0</v>
      </c>
      <c r="GI676">
        <f>FA676+FW676</f>
        <v>0</v>
      </c>
      <c r="GJ676">
        <f>GI676/(SQRT(GI674^2+GI675^2+GI676^2))</f>
        <v>0</v>
      </c>
      <c r="GL676" t="e">
        <f>#REF!+DC676</f>
        <v>#REF!</v>
      </c>
      <c r="GM676" t="e">
        <f>GL676/(SQRT(GL674^2+GL675^2+GL676^2))</f>
        <v>#REF!</v>
      </c>
      <c r="GO676" s="27">
        <f>FA674*FW675-FA675*FW674</f>
        <v>-1</v>
      </c>
    </row>
    <row r="677" spans="1:197" x14ac:dyDescent="0.2">
      <c r="A677" s="17">
        <f t="shared" si="1010"/>
        <v>90</v>
      </c>
      <c r="B677" s="17">
        <f t="shared" si="1010"/>
        <v>50</v>
      </c>
      <c r="C677" s="17">
        <f t="shared" si="1010"/>
        <v>209.4</v>
      </c>
      <c r="E677" s="5" t="s">
        <v>4</v>
      </c>
      <c r="F677" s="6" t="s">
        <v>5</v>
      </c>
      <c r="G677" s="7" t="s">
        <v>6</v>
      </c>
      <c r="H677" s="8" t="s">
        <v>1</v>
      </c>
      <c r="I677">
        <v>3</v>
      </c>
      <c r="J677" s="9" t="s">
        <v>7</v>
      </c>
      <c r="K677">
        <v>3</v>
      </c>
      <c r="M677" s="17">
        <f>A669</f>
        <v>85</v>
      </c>
      <c r="N677" s="17">
        <f>B669</f>
        <v>10</v>
      </c>
      <c r="O677" s="17">
        <f>C669</f>
        <v>114.6</v>
      </c>
      <c r="P677" s="1"/>
      <c r="Q677" s="61">
        <f t="array" ref="Q677:Q679">MMULT(AI677:AK679,AG677:AG679)</f>
        <v>-0.42469854190187173</v>
      </c>
      <c r="R677" s="13"/>
      <c r="S677" s="17">
        <v>1</v>
      </c>
      <c r="T677">
        <v>0</v>
      </c>
      <c r="V677" s="73">
        <f>(T677^2)*(1-COS(RADIANS(O677+45)))+(COS(RADIANS(O677+45)))</f>
        <v>-0.93728198949189145</v>
      </c>
      <c r="W677" s="73">
        <f>(T677*T678)*(1-COS(RADIANS(O677+45)))-T679*(SIN(RADIANS(O677+45)))</f>
        <v>-0.34857204732181535</v>
      </c>
      <c r="X677" s="73">
        <f>(T677*T679)*(1-COS(RADIANS(O677+45)))+T678*(SIN(RADIANS(O677+45)))</f>
        <v>0</v>
      </c>
      <c r="Y677" s="10"/>
      <c r="Z677">
        <f t="array" ref="Z677:Z679">MMULT(V677:X679,S677:S679)</f>
        <v>-0.93728198949189145</v>
      </c>
      <c r="AA677" s="23">
        <f>COS(RADIANS('[1]Biaxial Input'!$F$21))</f>
        <v>-0.9975640502598242</v>
      </c>
      <c r="AC677" s="30">
        <f>(AA677^2)*(1-COS(RADIANS(N677)))+(COS(RADIANS(N677)))</f>
        <v>0.99992607504832687</v>
      </c>
      <c r="AD677" s="30">
        <f>(AA677*AA678)*(1-COS(RADIANS(N677)))-AA679*(SIN(RADIANS(N677)))</f>
        <v>-1.0571760619211149E-3</v>
      </c>
      <c r="AE677" s="30">
        <f>(AA677*AA679)*(1-COS(RADIANS(N677)))+AA678*(SIN(RADIANS(N677)))</f>
        <v>1.2113084546138469E-2</v>
      </c>
      <c r="AG677">
        <f t="array" ref="AG677:AG679">MMULT(AC677:AE679,Z677:Z679)</f>
        <v>-0.93758120299039771</v>
      </c>
      <c r="AI677" s="28">
        <f>(T677^2)*(1-COS(RADIANS(M677)))+(COS(RADIANS(M677)))</f>
        <v>8.7155742747658138E-2</v>
      </c>
      <c r="AJ677" s="28">
        <f>(T677*T678)*(1-COS(RADIANS(M677)))-T679*(SIN(RADIANS(M677)))</f>
        <v>-0.99619469809174555</v>
      </c>
      <c r="AK677" s="28">
        <f>(T677*T679)*(1-COS(RADIANS(M677)))+T678*(SIN(RADIANS(M677)))</f>
        <v>0</v>
      </c>
      <c r="AM677" s="61">
        <f t="array" ref="AM677:AM679">MMULT(AI677:AK679,AW677:AW679)</f>
        <v>-0.888940589807519</v>
      </c>
      <c r="AN677" s="13"/>
      <c r="AO677" s="17">
        <v>1</v>
      </c>
      <c r="AP677">
        <v>0</v>
      </c>
      <c r="AR677" s="73">
        <f>(T677^2)*(1-COS(RADIANS(O677-45)))+(COS(RADIANS(O677-45)))</f>
        <v>0.34857204732181529</v>
      </c>
      <c r="AS677" s="73">
        <f>(T677*T678)*(1-COS(RADIANS(O677-45)))-T679*(SIN(RADIANS(O677-45)))</f>
        <v>-0.93728198949189145</v>
      </c>
      <c r="AT677" s="73">
        <f>(T677*T679)*(1-COS(RADIANS(O677-45)))+T678*(SIN(RADIANS(O677-45)))</f>
        <v>0</v>
      </c>
      <c r="AU677" s="10"/>
      <c r="AV677">
        <f t="array" ref="AV677:AV679">MMULT(AR677:AT679,S677:S679)</f>
        <v>0.34857204732181529</v>
      </c>
      <c r="AW677" s="1">
        <f t="array" ref="AW677:AW679">MMULT(AC677:AE679,AV677:AV679)</f>
        <v>0.34755540706750182</v>
      </c>
      <c r="BV677" s="17">
        <f t="shared" si="1024"/>
        <v>140</v>
      </c>
      <c r="BW677" s="17">
        <f t="shared" si="1024"/>
        <v>15</v>
      </c>
      <c r="BX677" s="17">
        <f t="shared" si="1024"/>
        <v>151.4</v>
      </c>
      <c r="BY677" s="10" t="s">
        <v>10</v>
      </c>
      <c r="BZ677" s="5">
        <f t="shared" si="1027"/>
        <v>-9.8670839279614439E-2</v>
      </c>
      <c r="CA677" s="6">
        <f t="shared" si="1027"/>
        <v>-0.32743703463395935</v>
      </c>
      <c r="CB677" s="7">
        <f>CY676</f>
        <v>0</v>
      </c>
      <c r="CC677" s="8">
        <f>DU676</f>
        <v>0</v>
      </c>
      <c r="CE677" s="10"/>
      <c r="CG677" s="10" t="s">
        <v>160</v>
      </c>
      <c r="CH677" s="10">
        <f>-CH674*((EY674-CW674)/(CH676-CE675))</f>
        <v>110.98816757970239</v>
      </c>
      <c r="CI677" s="67"/>
      <c r="CJ677" s="10" t="s">
        <v>10</v>
      </c>
      <c r="CK677" s="5">
        <f t="shared" si="1025"/>
        <v>-9.8670839279614439E-2</v>
      </c>
      <c r="CL677" s="6">
        <f t="shared" si="1025"/>
        <v>-0.32743703463395935</v>
      </c>
      <c r="CM677" s="7">
        <f>FA676</f>
        <v>0</v>
      </c>
      <c r="CN677" s="8">
        <f>FW676</f>
        <v>0</v>
      </c>
      <c r="CW677" s="28"/>
      <c r="CX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EE677" s="1"/>
      <c r="EI677" s="64">
        <f>(DEGREES(ACOS((EH674*EK674+EH675*EK675+EH676*EK676)/((SQRT(EH674^2+EH675^2+EH676^2))*(SQRT(EK674^2+EK675^2+EK676^2))))))</f>
        <v>69.011832420297608</v>
      </c>
      <c r="ER677">
        <f t="shared" si="1028"/>
        <v>0.3492962422733713</v>
      </c>
      <c r="ES677">
        <f t="shared" si="1028"/>
        <v>-0.34518112468713447</v>
      </c>
      <c r="ET677" t="e">
        <f>#REF!</f>
        <v>#REF!</v>
      </c>
      <c r="EU677" t="e">
        <f>#REF!</f>
        <v>#REF!</v>
      </c>
      <c r="EY677" s="28"/>
      <c r="EZ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GG677" s="1"/>
      <c r="GK677" s="64" t="e">
        <f>(DEGREES(ACOS((GJ674*GM674+GJ675*GM675+GJ676*GM676)/((SQRT(GJ674^2+GJ675^2+GJ676^2))*(SQRT(GM674^2+GM675^2+GM676^2))))))</f>
        <v>#VALUE!</v>
      </c>
    </row>
    <row r="678" spans="1:197" x14ac:dyDescent="0.2">
      <c r="A678" s="17">
        <f t="shared" si="1010"/>
        <v>70</v>
      </c>
      <c r="B678" s="17">
        <f t="shared" si="1010"/>
        <v>-5</v>
      </c>
      <c r="C678" s="17">
        <f t="shared" si="1010"/>
        <v>220.3</v>
      </c>
      <c r="D678" t="s">
        <v>8</v>
      </c>
      <c r="E678" s="5">
        <f t="shared" ref="E678:F680" si="1029">E673</f>
        <v>0.92989901791620577</v>
      </c>
      <c r="F678" s="6">
        <f t="shared" si="1029"/>
        <v>-0.88149328419413209</v>
      </c>
      <c r="G678" s="7">
        <f>Q677</f>
        <v>-0.42469854190187173</v>
      </c>
      <c r="H678" s="8">
        <f>AM677</f>
        <v>-0.888940589807519</v>
      </c>
      <c r="J678" s="9">
        <f>((SUMPRODUCT(G678:G680,E678:E680))*(SUMPRODUCT(G678:(G680),F678:F680)))-((SUMPRODUCT(H678:H680,E678:E680))*(SUMPRODUCT(H678:H680,F678:F680)))</f>
        <v>-3.9039409516204215E-2</v>
      </c>
      <c r="P678" s="1"/>
      <c r="Q678" s="61">
        <v>-0.90400630303711393</v>
      </c>
      <c r="S678" s="17">
        <v>0</v>
      </c>
      <c r="T678">
        <v>0</v>
      </c>
      <c r="V678" s="73">
        <f>(T677*T678)*(1-COS(RADIANS(O677+45)))+T679*(SIN(RADIANS(O677+45)))</f>
        <v>0.34857204732181535</v>
      </c>
      <c r="W678" s="73">
        <f>(T678^2)*(1-COS(RADIANS(O677+45)))+(COS(RADIANS(O677+45)))</f>
        <v>-0.93728198949189145</v>
      </c>
      <c r="X678" s="73">
        <f>(T678*T679)*(1-COS(RADIANS(O677+45)))-T677*(SIN(RADIANS(O677+45)))</f>
        <v>0</v>
      </c>
      <c r="Y678" s="10"/>
      <c r="Z678">
        <v>0.34857204732181535</v>
      </c>
      <c r="AA678" s="23">
        <f>SIN(RADIANS('[1]Biaxial Input'!$F$21))*(COS(RADIANS(0)))</f>
        <v>6.9756473744125524E-2</v>
      </c>
      <c r="AC678" s="30">
        <f>(AA677*AA678)*(1-COS(RADIANS(N677)))+AA679*(SIN(RADIANS(N677)))</f>
        <v>-1.0571760619211149E-3</v>
      </c>
      <c r="AD678" s="30">
        <f>(AA678^2)*(1-COS(RADIANS(N677)))+(COS(RADIANS(N677)))</f>
        <v>0.98488167796388115</v>
      </c>
      <c r="AE678" s="30">
        <f>(AA678*AA679)*(1-COS(RADIANS(N677)))-AA677*(SIN(RADIANS(N677)))</f>
        <v>0.17322517943366056</v>
      </c>
      <c r="AG678">
        <v>0.34429309494017546</v>
      </c>
      <c r="AI678" s="28">
        <f>(T677*T678)*(1-COS(RADIANS(M677)))+T679*(SIN(RADIANS(M677)))</f>
        <v>0.99619469809174555</v>
      </c>
      <c r="AJ678" s="28">
        <f>(T678^2)*(1-COS(RADIANS(M677)))+(COS(RADIANS(M677)))</f>
        <v>8.7155742747658138E-2</v>
      </c>
      <c r="AK678" s="28">
        <f>(T678*T679)*(1-COS(RADIANS(M677)))-T677*(SIN(RADIANS(M677)))</f>
        <v>0</v>
      </c>
      <c r="AM678" s="61">
        <v>0.42665523641601805</v>
      </c>
      <c r="AO678" s="17">
        <v>0</v>
      </c>
      <c r="AP678">
        <v>0</v>
      </c>
      <c r="AR678" s="73">
        <f>(T677*T678)*(1-COS(RADIANS(O677-45)))+T679*(SIN(RADIANS(O677-45)))</f>
        <v>0.93728198949189145</v>
      </c>
      <c r="AS678" s="73">
        <f>(T678^2)*(1-COS(RADIANS(O677-45)))+(COS(RADIANS(O677-45)))</f>
        <v>0.34857204732181529</v>
      </c>
      <c r="AT678" s="73">
        <f>(T678*T679)*(1-COS(RADIANS(O677-45)))-T677*(SIN(RADIANS(O677-45)))</f>
        <v>0</v>
      </c>
      <c r="AU678" s="10"/>
      <c r="AV678">
        <v>0.93728198949189145</v>
      </c>
      <c r="AW678" s="1">
        <v>0.92274335651181538</v>
      </c>
      <c r="BV678" s="17">
        <f t="shared" si="1024"/>
        <v>90</v>
      </c>
      <c r="BW678" s="17">
        <f t="shared" si="1024"/>
        <v>20</v>
      </c>
      <c r="BX678" s="17">
        <f t="shared" si="1024"/>
        <v>201.2</v>
      </c>
      <c r="CE678" s="10"/>
      <c r="CS678" s="15"/>
      <c r="CW678" s="28"/>
      <c r="CX678" s="10"/>
      <c r="CY678" s="82" t="s">
        <v>148</v>
      </c>
      <c r="CZ678" s="13"/>
      <c r="DB678" s="10"/>
      <c r="DC678" s="10"/>
      <c r="DD678" s="10"/>
      <c r="DE678" s="10"/>
      <c r="DF678" s="10"/>
      <c r="DG678" s="10"/>
      <c r="DH678" s="80"/>
      <c r="DI678" s="23" t="s">
        <v>149</v>
      </c>
      <c r="DM678" s="1"/>
      <c r="DO678" s="80"/>
      <c r="DS678" s="13"/>
      <c r="DT678" s="81"/>
      <c r="DU678" s="82" t="s">
        <v>150</v>
      </c>
      <c r="DW678" s="13"/>
      <c r="DX678" s="13"/>
      <c r="EA678" s="1"/>
      <c r="EE678" s="1"/>
      <c r="EI678" s="13"/>
      <c r="ER678">
        <f t="shared" si="1028"/>
        <v>-9.8670839279614439E-2</v>
      </c>
      <c r="ES678">
        <f t="shared" si="1028"/>
        <v>-0.32743703463395935</v>
      </c>
      <c r="ET678" t="e">
        <f>#REF!</f>
        <v>#REF!</v>
      </c>
      <c r="EU678" t="e">
        <f>#REF!</f>
        <v>#REF!</v>
      </c>
      <c r="EY678" s="28"/>
      <c r="EZ678" s="10"/>
      <c r="FA678" s="82" t="s">
        <v>148</v>
      </c>
      <c r="FB678" s="13"/>
      <c r="FD678" s="10"/>
      <c r="FE678" s="10"/>
      <c r="FF678" s="10"/>
      <c r="FG678" s="10"/>
      <c r="FH678" s="10"/>
      <c r="FI678" s="10"/>
      <c r="FJ678" s="80"/>
      <c r="FK678" s="23" t="s">
        <v>149</v>
      </c>
      <c r="FO678" s="1"/>
      <c r="FQ678" s="80"/>
      <c r="FU678" s="13"/>
      <c r="FV678" s="81"/>
      <c r="FW678" s="82" t="s">
        <v>150</v>
      </c>
      <c r="FY678" s="13"/>
      <c r="FZ678" s="13"/>
      <c r="GC678" s="1"/>
      <c r="GG678" s="1"/>
      <c r="GK678" s="13"/>
    </row>
    <row r="679" spans="1:197" x14ac:dyDescent="0.2">
      <c r="A679" s="17">
        <f t="shared" si="1010"/>
        <v>30</v>
      </c>
      <c r="B679" s="17">
        <f t="shared" si="1010"/>
        <v>-10</v>
      </c>
      <c r="C679" s="17">
        <f t="shared" si="1010"/>
        <v>261.8</v>
      </c>
      <c r="D679" t="s">
        <v>9</v>
      </c>
      <c r="E679" s="5">
        <f t="shared" si="1029"/>
        <v>0.35435293716168215</v>
      </c>
      <c r="F679" s="6">
        <f t="shared" si="1029"/>
        <v>-0.34007755354771868</v>
      </c>
      <c r="G679" s="7">
        <f t="shared" ref="G679:G680" si="1030">Q678</f>
        <v>-0.90400630303711393</v>
      </c>
      <c r="H679" s="8">
        <f t="shared" ref="H679:H680" si="1031">AM678</f>
        <v>0.42665523641601805</v>
      </c>
      <c r="J679" s="10"/>
      <c r="P679" s="1"/>
      <c r="Q679" s="61">
        <v>-4.9028079460591734E-2</v>
      </c>
      <c r="S679" s="17">
        <v>0</v>
      </c>
      <c r="T679">
        <v>1</v>
      </c>
      <c r="V679" s="73">
        <f>(T677*T679)*(1-COS(RADIANS(O677+45)))-T678*(SIN(RADIANS(O677+45)))</f>
        <v>0</v>
      </c>
      <c r="W679" s="73">
        <f>(T678*T679)*(1-COS(RADIANS(O677+45)))+T677*(SIN(RADIANS(O677+45)))</f>
        <v>0</v>
      </c>
      <c r="X679" s="73">
        <f>(T679^2)*(1-COS(RADIANS(O677+45)))+(COS(RADIANS(O677+45)))</f>
        <v>1</v>
      </c>
      <c r="Y679" s="10"/>
      <c r="Z679">
        <v>0</v>
      </c>
      <c r="AA679" s="23">
        <f>SIN(RADIANS('[1]Biaxial Input'!$F$21))*SIN(RADIANS(0))</f>
        <v>0</v>
      </c>
      <c r="AC679" s="30">
        <f>(AA677*AA679)*(1-COS(RADIANS(N677)))-AA678*(SIN(RADIANS(N677)))</f>
        <v>-1.2113084546138469E-2</v>
      </c>
      <c r="AD679" s="30">
        <f>(AA678*AA679)*(1-COS(RADIANS(N677)))+AA677*(SIN(RADIANS(N677)))</f>
        <v>-0.17322517943366056</v>
      </c>
      <c r="AE679" s="30">
        <f>(AA679^2)*(1-COS(RADIANS(N677)))+(COS(RADIANS(N677)))</f>
        <v>0.98480775301220802</v>
      </c>
      <c r="AG679">
        <v>-4.9028079460591734E-2</v>
      </c>
      <c r="AI679" s="28">
        <f>(T677*T679)*(1-COS(RADIANS(M677)))-T678*(SIN(RADIANS(M677)))</f>
        <v>0</v>
      </c>
      <c r="AJ679" s="28">
        <f>(T678*T679)*(1-COS(RADIANS(M677)))+T677*(SIN(RADIANS(M677)))</f>
        <v>0</v>
      </c>
      <c r="AK679" s="28">
        <f>(T679^2)*(1-COS(RADIANS(M677)))+(COS(RADIANS(M677)))</f>
        <v>1</v>
      </c>
      <c r="AM679" s="61">
        <v>-0.16658312348930099</v>
      </c>
      <c r="AO679" s="17">
        <v>0</v>
      </c>
      <c r="AP679">
        <v>1</v>
      </c>
      <c r="AR679" s="73">
        <f>(T677*T677)*(1-COS(RADIANS(O677-45)))-T677*(SIN(RADIANS(O677-45)))</f>
        <v>0</v>
      </c>
      <c r="AS679" s="73">
        <f>(T678*T679)*(1-COS(RADIANS(O677-45)))+T677*(SIN(RADIANS(O677-45)))</f>
        <v>0</v>
      </c>
      <c r="AT679" s="73">
        <f>(T679^2)*(1-COS(RADIANS(O677-45)))+(COS(RADIANS(O677-45)))</f>
        <v>1</v>
      </c>
      <c r="AU679" s="10"/>
      <c r="AV679">
        <v>0</v>
      </c>
      <c r="AW679" s="1">
        <v>-0.16658312348930099</v>
      </c>
      <c r="BV679" s="17">
        <f t="shared" si="1024"/>
        <v>45</v>
      </c>
      <c r="BW679" s="17">
        <f t="shared" si="1024"/>
        <v>25</v>
      </c>
      <c r="BX679" s="17">
        <f t="shared" si="1024"/>
        <v>245.2</v>
      </c>
      <c r="BZ679" s="5" t="s">
        <v>4</v>
      </c>
      <c r="CA679" s="6" t="s">
        <v>5</v>
      </c>
      <c r="CB679" s="7" t="s">
        <v>6</v>
      </c>
      <c r="CC679" s="8" t="s">
        <v>1</v>
      </c>
      <c r="CD679">
        <v>2</v>
      </c>
      <c r="CE679" s="9" t="s">
        <v>7</v>
      </c>
      <c r="CG679" s="90" t="s">
        <v>157</v>
      </c>
      <c r="CH679" s="61">
        <f>CE680-((CH681-CE680)/(EY679-CW679))*CW679</f>
        <v>3.5832422897931711</v>
      </c>
      <c r="CI679" s="10"/>
      <c r="CK679" s="5" t="s">
        <v>4</v>
      </c>
      <c r="CL679" s="6" t="s">
        <v>5</v>
      </c>
      <c r="CM679" s="7" t="s">
        <v>6</v>
      </c>
      <c r="CN679" s="8" t="s">
        <v>1</v>
      </c>
      <c r="CO679" s="10"/>
      <c r="CP679">
        <f t="shared" ref="CP679:CQ681" si="1032">BZ680</f>
        <v>0.93180266183863136</v>
      </c>
      <c r="CQ679">
        <f t="shared" si="1032"/>
        <v>-0.87956522186239505</v>
      </c>
      <c r="CR679">
        <f>CI683</f>
        <v>0</v>
      </c>
      <c r="CS679">
        <f>CL683</f>
        <v>0</v>
      </c>
      <c r="CU679" s="17">
        <f>CU583</f>
        <v>0</v>
      </c>
      <c r="CV679" s="17">
        <f>CV583</f>
        <v>5</v>
      </c>
      <c r="CW679" s="31">
        <f>CH586</f>
        <v>110.33673337994631</v>
      </c>
      <c r="CX679" s="1"/>
      <c r="CY679" s="61">
        <f t="array" ref="CY679:CY681">MMULT(DQ679:DS681,DO679:DO681)</f>
        <v>-0.90886956179395484</v>
      </c>
      <c r="CZ679" s="13"/>
      <c r="DA679" s="17">
        <v>1</v>
      </c>
      <c r="DB679">
        <v>0</v>
      </c>
      <c r="DD679" s="73">
        <f>(DB679^2)*(1-COS(RADIANS(CW679+45)))+(COS(RADIANS(CW679+45)))</f>
        <v>-0.90877589307543161</v>
      </c>
      <c r="DE679" s="73">
        <f>(DB679*DB680)*(1-COS(RADIANS(CW679+45)))-DB681*(SIN(RADIANS(CW679+45)))</f>
        <v>-0.41728452663015397</v>
      </c>
      <c r="DF679" s="73">
        <f>(DB679*DB681)*(1-COS(RADIANS(CW679+45)))+DB680*(SIN(RADIANS(CW679+45)))</f>
        <v>0</v>
      </c>
      <c r="DG679" s="10"/>
      <c r="DH679">
        <f t="array" ref="DH679:DH681">MMULT(DD679:DF681,DA679:DA681)</f>
        <v>-0.90877589307543161</v>
      </c>
      <c r="DI679" s="23">
        <f>COS(RADIANS('[1]Biaxial Input'!$F$21))</f>
        <v>-0.9975640502598242</v>
      </c>
      <c r="DK679" s="30">
        <f>(DI679^2)*(1-COS(RADIANS(CV679)))+(COS(RADIANS(CV679)))</f>
        <v>0.99998148353170568</v>
      </c>
      <c r="DL679" s="30">
        <f>(DI679*DI680)*(1-COS(RADIANS(CV679)))-DI681*(SIN(RADIANS(CV679)))</f>
        <v>-2.6479783333051429E-4</v>
      </c>
      <c r="DM679" s="30">
        <f>(DI679*DI681)*(1-COS(RADIANS(CV679)))+DI680*(SIN(RADIANS(CV679)))</f>
        <v>6.0796772806267756E-3</v>
      </c>
      <c r="DO679">
        <f t="array" ref="DO679:DO681">MMULT(DK679:DM681,DH679:DH681)</f>
        <v>-0.90886956179395484</v>
      </c>
      <c r="DQ679" s="28">
        <f>(DB679^2)*(1-COS(RADIANS(CU679)))+(COS(RADIANS(CU679)))</f>
        <v>1</v>
      </c>
      <c r="DR679" s="28">
        <f>(DB679*DB680)*(1-COS(RADIANS(CU679)))-DB681*(SIN(RADIANS(CU679)))</f>
        <v>0</v>
      </c>
      <c r="DS679" s="28">
        <f>(DB679*DB681)*(1-COS(RADIANS(CU679)))+DB680*(SIN(RADIANS(CU679)))</f>
        <v>0</v>
      </c>
      <c r="DU679" s="61">
        <f t="array" ref="DU679:DU681">MMULT(DQ679:DS681,EE679:EE681)</f>
        <v>0.41703615810697731</v>
      </c>
      <c r="DV679" s="13">
        <f>H680</f>
        <v>-0.16658312348930099</v>
      </c>
      <c r="DW679" s="17">
        <v>1</v>
      </c>
      <c r="DX679">
        <v>0</v>
      </c>
      <c r="DZ679" s="73">
        <f>(DB679^2)*(1-COS(RADIANS(CW679-45)))+(COS(RADIANS(CW679-45)))</f>
        <v>0.4172845266301537</v>
      </c>
      <c r="EA679" s="73">
        <f>(DB679*DB680)*(1-COS(RADIANS(CW679-45)))-DB681*(SIN(RADIANS(CW679-45)))</f>
        <v>-0.90877589307543172</v>
      </c>
      <c r="EB679" s="73">
        <f>(DB679*DB681)*(1-COS(RADIANS(CW679-45)))+DB680*(SIN(RADIANS(CW679-45)))</f>
        <v>0</v>
      </c>
      <c r="EC679" s="10"/>
      <c r="ED679">
        <f t="array" ref="ED679:ED681">MMULT(DZ679:EB681,DA679:DA681)</f>
        <v>0.4172845266301537</v>
      </c>
      <c r="EE679" s="1">
        <f t="array" ref="EE679:EE681">MMULT(DK679:DM681,ED679:ED681)</f>
        <v>0.41703615810697731</v>
      </c>
      <c r="EG679">
        <f>CY679+DU679</f>
        <v>-0.49183340368697753</v>
      </c>
      <c r="EH679">
        <f>EG679/(SQRT(EG679^2+EG680^2+EG681^2))</f>
        <v>-0.34777873496112249</v>
      </c>
      <c r="EJ679">
        <f>Q679+AM679</f>
        <v>-0.21561120294989272</v>
      </c>
      <c r="EK679">
        <f>EJ679/(SQRT(EJ679^2+EJ680^2+EJ681^2))</f>
        <v>-1</v>
      </c>
      <c r="EM679" s="23">
        <f>CY680*DU681-CY681*DU680</f>
        <v>-6.0796772806267739E-3</v>
      </c>
      <c r="EO679" s="15">
        <v>2</v>
      </c>
      <c r="EP679" s="9" t="s">
        <v>7</v>
      </c>
      <c r="EW679" s="17">
        <f>CU679</f>
        <v>0</v>
      </c>
      <c r="EX679" s="17">
        <f>CV679</f>
        <v>5</v>
      </c>
      <c r="EY679" s="31">
        <f>1+CW679</f>
        <v>111.33673337994631</v>
      </c>
      <c r="EZ679" s="10"/>
      <c r="FA679" s="61">
        <f t="array" ref="FA679:FA681">MMULT(FS679:FU681,FQ679:FQ681)</f>
        <v>-0.91600942108781136</v>
      </c>
      <c r="FB679" s="13">
        <f>BW680</f>
        <v>30</v>
      </c>
      <c r="FC679" s="17">
        <v>1</v>
      </c>
      <c r="FD679">
        <v>0</v>
      </c>
      <c r="FF679" s="73">
        <f>(FD679^2)*(1-COS(RADIANS(EY679+45)))+(COS(RADIANS(EY679+45)))</f>
        <v>-0.91592010126390033</v>
      </c>
      <c r="FG679" s="73">
        <f>(FD679*FD680)*(1-COS(RADIANS(EY679+45)))-FD681*(SIN(RADIANS(EY679+45)))</f>
        <v>-0.40136064592922721</v>
      </c>
      <c r="FH679" s="73">
        <f>(FD679*FD681)*(1-COS(RADIANS(EY679+45)))+FD680*(SIN(RADIANS(EY679+45)))</f>
        <v>0</v>
      </c>
      <c r="FI679" s="10"/>
      <c r="FJ679">
        <f t="array" ref="FJ679:FJ681">MMULT(FF679:FH681,FC679:FC681)</f>
        <v>-0.91592010126390033</v>
      </c>
      <c r="FK679" s="23">
        <f>COS(RADIANS(176))</f>
        <v>-0.9975640502598242</v>
      </c>
      <c r="FM679" s="30">
        <f>(FK679^2)*(1-COS(RADIANS(EX679)))+(COS(RADIANS(EX679)))</f>
        <v>0.99998148353170568</v>
      </c>
      <c r="FN679" s="30">
        <f>(FK679*FK680)*(1-COS(RADIANS(EX679)))-FK681*(SIN(RADIANS(EX679)))</f>
        <v>-2.6479783333051429E-4</v>
      </c>
      <c r="FO679" s="30">
        <f>(FK679*FK681)*(1-COS(RADIANS(EX679)))+FK680*(SIN(RADIANS(EX679)))</f>
        <v>6.0796772806267756E-3</v>
      </c>
      <c r="FQ679">
        <f t="array" ref="FQ679:FQ681">MMULT(FM679:FO681,FJ679:FJ681)</f>
        <v>-0.91600942108781136</v>
      </c>
      <c r="FS679" s="28">
        <f>(FD679^2)*(1-COS(RADIANS(EW679)))+(COS(RADIANS(EW679)))</f>
        <v>1</v>
      </c>
      <c r="FT679" s="28">
        <f>(FD679*FD680)*(1-COS(RADIANS(EW679)))-FD681*(SIN(RADIANS(EW679)))</f>
        <v>0</v>
      </c>
      <c r="FU679" s="28">
        <f>(FD679*FD681)*(1-COS(RADIANS(EW679)))+FD680*(SIN(RADIANS(EW679)))</f>
        <v>0</v>
      </c>
      <c r="FW679" s="61">
        <f t="array" ref="FW679:FW681">MMULT(FS679:FU681,GG679:GG681)</f>
        <v>0.40111068048923387</v>
      </c>
      <c r="FX679" s="13">
        <f>BX680</f>
        <v>177.5</v>
      </c>
      <c r="FY679" s="17">
        <v>1</v>
      </c>
      <c r="FZ679">
        <v>0</v>
      </c>
      <c r="GB679" s="73">
        <f>(FD679^2)*(1-COS(RADIANS(EY679-45)))+(COS(RADIANS(EY679-45)))</f>
        <v>0.40136064592922738</v>
      </c>
      <c r="GC679" s="73">
        <f>(FD679*FD680)*(1-COS(RADIANS(EY679-45)))-FD681*(SIN(RADIANS(EY679-45)))</f>
        <v>-0.91592010126390033</v>
      </c>
      <c r="GD679" s="73">
        <f>(FD679*FD681)*(1-COS(RADIANS(EY679-45)))+FD680*(SIN(RADIANS(EY679-45)))</f>
        <v>0</v>
      </c>
      <c r="GE679" s="10"/>
      <c r="GF679">
        <f t="array" ref="GF679:GF681">MMULT(GB679:GD681,FC679:FC681)</f>
        <v>0.40136064592922738</v>
      </c>
      <c r="GG679" s="1">
        <f t="array" ref="GG679:GG681">MMULT(FM679:FO681,GF679:GF681)</f>
        <v>0.40111068048923387</v>
      </c>
      <c r="GI679">
        <f>FA679+FW679</f>
        <v>-0.51489874059857743</v>
      </c>
      <c r="GJ679">
        <f>GI679/(SQRT(GI679^2+GI680^2+GI681^2))</f>
        <v>-0.36408839110166724</v>
      </c>
      <c r="GL679" t="e">
        <f>CH680+DC679</f>
        <v>#VALUE!</v>
      </c>
      <c r="GM679" t="e">
        <f>GL679/(SQRT(GL679^2+GL680^2+GL681^2))</f>
        <v>#VALUE!</v>
      </c>
      <c r="GO679" s="27">
        <f>FA680*FW681-FA681*FW680</f>
        <v>-6.0796772806267774E-3</v>
      </c>
    </row>
    <row r="680" spans="1:197" x14ac:dyDescent="0.2">
      <c r="A680" s="17">
        <f t="shared" si="1010"/>
        <v>0</v>
      </c>
      <c r="B680" s="17">
        <f t="shared" si="1010"/>
        <v>-15</v>
      </c>
      <c r="C680" s="17">
        <f t="shared" si="1010"/>
        <v>293.89999999999998</v>
      </c>
      <c r="D680" t="s">
        <v>10</v>
      </c>
      <c r="E680" s="5">
        <f t="shared" si="1029"/>
        <v>-9.8599251535522028E-2</v>
      </c>
      <c r="F680" s="6">
        <f t="shared" si="1029"/>
        <v>-0.32759250219387132</v>
      </c>
      <c r="G680" s="7">
        <f t="shared" si="1030"/>
        <v>-4.9028079460591734E-2</v>
      </c>
      <c r="H680" s="8">
        <f t="shared" si="1031"/>
        <v>-0.16658312348930099</v>
      </c>
      <c r="J680" s="10"/>
      <c r="P680" s="1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W680" s="1"/>
      <c r="BV680" s="17">
        <f t="shared" si="1024"/>
        <v>20</v>
      </c>
      <c r="BW680" s="17">
        <f t="shared" si="1024"/>
        <v>30</v>
      </c>
      <c r="BX680" s="17">
        <f t="shared" si="1024"/>
        <v>177.5</v>
      </c>
      <c r="BY680" t="s">
        <v>8</v>
      </c>
      <c r="BZ680" s="5">
        <f t="shared" ref="BZ680:CA682" si="1033">BZ765</f>
        <v>0.93180266183863136</v>
      </c>
      <c r="CA680" s="6">
        <f t="shared" si="1033"/>
        <v>-0.87956522186239505</v>
      </c>
      <c r="CB680" s="7">
        <f>CY679</f>
        <v>-0.90886956179395484</v>
      </c>
      <c r="CC680" s="8">
        <f>DU679</f>
        <v>0.41703615810697731</v>
      </c>
      <c r="CE680" s="9">
        <f>((SUMPRODUCT(CB680:CB682,BZ680:BZ682))*(SUMPRODUCT(CB680:(CB682),CA680:CA682)))-((SUMPRODUCT(CC680:CC682,BZ680:BZ682))*(SUMPRODUCT(CC680:CC682,CA680:CA682)))</f>
        <v>0</v>
      </c>
      <c r="CG680">
        <v>1</v>
      </c>
      <c r="CH680" t="s">
        <v>161</v>
      </c>
      <c r="CI680" s="67"/>
      <c r="CJ680" s="1" t="s">
        <v>8</v>
      </c>
      <c r="CK680" s="5">
        <f t="shared" ref="CK680:CL682" si="1034">BZ680</f>
        <v>0.93180266183863136</v>
      </c>
      <c r="CL680" s="6">
        <f t="shared" si="1034"/>
        <v>-0.87956522186239505</v>
      </c>
      <c r="CM680" s="7">
        <f>FA679</f>
        <v>-0.91600942108781136</v>
      </c>
      <c r="CN680" s="8">
        <f>FW679</f>
        <v>0.40111068048923387</v>
      </c>
      <c r="CO680" s="10"/>
      <c r="CP680">
        <f t="shared" si="1032"/>
        <v>0.3492962422733713</v>
      </c>
      <c r="CQ680">
        <f t="shared" si="1032"/>
        <v>-0.34518112468713447</v>
      </c>
      <c r="CR680">
        <f>CJ683</f>
        <v>0</v>
      </c>
      <c r="CS680">
        <f>CM683</f>
        <v>0</v>
      </c>
      <c r="CW680" s="28"/>
      <c r="CX680" s="1"/>
      <c r="CY680" s="61">
        <v>0.41594500154785963</v>
      </c>
      <c r="CZ680" s="13"/>
      <c r="DA680" s="17">
        <v>0</v>
      </c>
      <c r="DB680">
        <v>0</v>
      </c>
      <c r="DD680" s="73">
        <f>(DB679*DB680)*(1-COS(RADIANS(CW679+45)))+DB681*(SIN(RADIANS(CW679+45)))</f>
        <v>0.41728452663015397</v>
      </c>
      <c r="DE680" s="73">
        <f>(DB680^2)*(1-COS(RADIANS(CW679+45)))+(COS(RADIANS(CW679+45)))</f>
        <v>-0.90877589307543161</v>
      </c>
      <c r="DF680" s="73">
        <f>(DB680*DB681)*(1-COS(RADIANS(CW679+45)))-DB679*(SIN(RADIANS(CW679+45)))</f>
        <v>0</v>
      </c>
      <c r="DG680" s="10"/>
      <c r="DH680">
        <v>0.41728452663015397</v>
      </c>
      <c r="DI680" s="23">
        <f>SIN(RADIANS('[1]Biaxial Input'!$F$21))*(COS(RADIANS(0)))</f>
        <v>6.9756473744125524E-2</v>
      </c>
      <c r="DK680" s="30">
        <f>(DI679*DI680)*(1-COS(RADIANS(CV679)))+DI681*(SIN(RADIANS(CV679)))</f>
        <v>-2.6479783333051429E-4</v>
      </c>
      <c r="DL680" s="30">
        <f>(DI680^2)*(1-COS(RADIANS(CV679)))+(COS(RADIANS(CV679)))</f>
        <v>0.99621321456003986</v>
      </c>
      <c r="DM680" s="30">
        <f>(DI680*DI681)*(1-COS(RADIANS(CV679)))-DI679*(SIN(RADIANS(CV679)))</f>
        <v>8.694343573875718E-2</v>
      </c>
      <c r="DO680">
        <v>0.41594500154785963</v>
      </c>
      <c r="DQ680" s="28">
        <f>(DB679*DB680)*(1-COS(RADIANS(CU679)))+DB681*(SIN(RADIANS(CU679)))</f>
        <v>0</v>
      </c>
      <c r="DR680" s="28">
        <f>(DB680^2)*(1-COS(RADIANS(CU679)))+(COS(RADIANS(CU679)))</f>
        <v>1</v>
      </c>
      <c r="DS680" s="28">
        <f>(DB680*DB681)*(1-COS(RADIANS(CU679)))-DB679*(SIN(RADIANS(CU679)))</f>
        <v>0</v>
      </c>
      <c r="DU680" s="61">
        <v>0.90522405771681291</v>
      </c>
      <c r="DV680" s="13">
        <f t="shared" ref="DV680:DV681" si="1035">H681</f>
        <v>0</v>
      </c>
      <c r="DW680" s="17">
        <v>0</v>
      </c>
      <c r="DX680">
        <v>0</v>
      </c>
      <c r="DZ680" s="73">
        <f>(DB679*DB680)*(1-COS(RADIANS(CW679-45)))+DB681*(SIN(RADIANS(CW679-45)))</f>
        <v>0.90877589307543172</v>
      </c>
      <c r="EA680" s="73">
        <f>(DB680^2)*(1-COS(RADIANS(CW679-45)))+(COS(RADIANS(CW679-45)))</f>
        <v>0.4172845266301537</v>
      </c>
      <c r="EB680" s="73">
        <f>(DB680*DB681)*(1-COS(RADIANS(CW679-45)))-DB679*(SIN(RADIANS(CW679-45)))</f>
        <v>0</v>
      </c>
      <c r="EC680" s="10"/>
      <c r="ED680">
        <v>0.90877589307543172</v>
      </c>
      <c r="EE680" s="1">
        <v>0.90522405771681291</v>
      </c>
      <c r="EG680">
        <f>CY680+DU680</f>
        <v>1.3211690592646725</v>
      </c>
      <c r="EH680">
        <f>EG680/(SQRT(EG679^2+EG680^2+EG681^2))</f>
        <v>0.93420760089990162</v>
      </c>
      <c r="EJ680">
        <f>Q680+AM680</f>
        <v>0</v>
      </c>
      <c r="EK680">
        <f>EJ680/(SQRT(EJ679^2+EJ680^2+EJ681^2))</f>
        <v>0</v>
      </c>
      <c r="EM680" s="23">
        <f>CY681*DU679-CY679*DU681</f>
        <v>-8.694343573875718E-2</v>
      </c>
      <c r="EP680" s="9">
        <f>((SUMPRODUCT(CM680:CM682,BZ680:BZ682))*(SUMPRODUCT(CM680:CM682,CA680:CA682)))-((SUMPRODUCT(CN680:CN682,BZ680:BZ682))*(SUMPRODUCT(CN680:CN682,CA680:CA682)))</f>
        <v>-3.2475515451905024E-2</v>
      </c>
      <c r="EY680" s="28"/>
      <c r="EZ680" s="10"/>
      <c r="FA680" s="61">
        <v>0.40008331293736799</v>
      </c>
      <c r="FB680" s="13">
        <f>BW681</f>
        <v>35</v>
      </c>
      <c r="FC680" s="17">
        <v>0</v>
      </c>
      <c r="FD680">
        <v>0</v>
      </c>
      <c r="FF680" s="73">
        <f>(FD679*FD680)*(1-COS(RADIANS(EY679+45)))+FD681*(SIN(RADIANS(EY679+45)))</f>
        <v>0.40136064592922721</v>
      </c>
      <c r="FG680" s="73">
        <f>(FD680^2)*(1-COS(RADIANS(EY679+45)))+(COS(RADIANS(EY679+45)))</f>
        <v>-0.91592010126390033</v>
      </c>
      <c r="FH680" s="73">
        <f>(FD680*FD681)*(1-COS(RADIANS(EY679+45)))-FD679*(SIN(RADIANS(EY679+45)))</f>
        <v>0</v>
      </c>
      <c r="FI680" s="10"/>
      <c r="FJ680">
        <v>0.40136064592922721</v>
      </c>
      <c r="FK680" s="23">
        <f>SIN(RADIANS(176))*(COS(RADIANS(0)))</f>
        <v>6.9756473744125524E-2</v>
      </c>
      <c r="FM680" s="30">
        <f>(FK679*FK680)*(1-COS(RADIANS(EX679)))+FK681*(SIN(RADIANS(EX679)))</f>
        <v>-2.6479783333051429E-4</v>
      </c>
      <c r="FN680" s="30">
        <f>(FK680^2)*(1-COS(RADIANS(EX679)))+(COS(RADIANS(EX679)))</f>
        <v>0.99621321456003986</v>
      </c>
      <c r="FO680" s="30">
        <f>(FK680*FK681)*(1-COS(RADIANS(EX679)))-FK679*(SIN(RADIANS(EX679)))</f>
        <v>8.694343573875718E-2</v>
      </c>
      <c r="FQ680">
        <v>0.40008331293736799</v>
      </c>
      <c r="FS680" s="28">
        <f>(FD679*FD680)*(1-COS(RADIANS(EW679)))+FD681*(SIN(RADIANS(EW679)))</f>
        <v>0</v>
      </c>
      <c r="FT680" s="28">
        <f>(FD680^2)*(1-COS(RADIANS(EW679)))+(COS(RADIANS(EW679)))</f>
        <v>1</v>
      </c>
      <c r="FU680" s="28">
        <f>(FD680*FD681)*(1-COS(RADIANS(EW679)))-FD679*(SIN(RADIANS(EW679)))</f>
        <v>0</v>
      </c>
      <c r="FW680" s="61">
        <v>0.91234542893084114</v>
      </c>
      <c r="FX680" s="13">
        <f>BX681</f>
        <v>250.5</v>
      </c>
      <c r="FY680" s="17">
        <v>0</v>
      </c>
      <c r="FZ680">
        <v>0</v>
      </c>
      <c r="GB680" s="73">
        <f>(FD679*FD680)*(1-COS(RADIANS(EY679-45)))+FD681*(SIN(RADIANS(EY679-45)))</f>
        <v>0.91592010126390033</v>
      </c>
      <c r="GC680" s="73">
        <f>(FD680^2)*(1-COS(RADIANS(EY679-45)))+(COS(RADIANS(EY679-45)))</f>
        <v>0.40136064592922738</v>
      </c>
      <c r="GD680" s="73">
        <f>(FD680*FD681)*(1-COS(RADIANS(EY679-45)))-FD679*(SIN(RADIANS(EY679-45)))</f>
        <v>0</v>
      </c>
      <c r="GE680" s="10"/>
      <c r="GF680">
        <v>0.91592010126390033</v>
      </c>
      <c r="GG680" s="1">
        <v>0.91234542893084114</v>
      </c>
      <c r="GI680">
        <f>FA680+FW680</f>
        <v>1.3124287418682092</v>
      </c>
      <c r="GJ680">
        <f>GI680/(SQRT(GI679^2+GI680^2+GI681^2))</f>
        <v>0.92802726319913975</v>
      </c>
      <c r="GL680">
        <f>CH681+DC680</f>
        <v>-3.2475515451905024E-2</v>
      </c>
      <c r="GM680" t="e">
        <f>GL680/(SQRT(GL679^2+GL680^2+GL681^2))</f>
        <v>#VALUE!</v>
      </c>
      <c r="GO680" s="27">
        <f>FA681*FW679-FA679*FW681</f>
        <v>-8.6943435738757166E-2</v>
      </c>
    </row>
    <row r="681" spans="1:197" x14ac:dyDescent="0.2">
      <c r="A681" s="17">
        <f t="shared" si="1010"/>
        <v>10</v>
      </c>
      <c r="B681" s="17">
        <f t="shared" si="1010"/>
        <v>-20</v>
      </c>
      <c r="C681" s="17">
        <f t="shared" si="1010"/>
        <v>282.7</v>
      </c>
      <c r="P681" s="1"/>
      <c r="Q681" s="82" t="s">
        <v>148</v>
      </c>
      <c r="R681" s="13"/>
      <c r="T681" s="10"/>
      <c r="U681" s="10"/>
      <c r="V681" s="10"/>
      <c r="W681" s="10"/>
      <c r="X681" s="10"/>
      <c r="Y681" s="10"/>
      <c r="Z681" s="80"/>
      <c r="AA681" s="23" t="s">
        <v>149</v>
      </c>
      <c r="AE681" s="1"/>
      <c r="AG681" s="80"/>
      <c r="AK681" s="13"/>
      <c r="AL681" s="81"/>
      <c r="AM681" s="82" t="s">
        <v>150</v>
      </c>
      <c r="AO681" s="13"/>
      <c r="AP681" s="13"/>
      <c r="AS681" s="1"/>
      <c r="AW681" s="1"/>
      <c r="BV681" s="17">
        <f t="shared" si="1024"/>
        <v>40</v>
      </c>
      <c r="BW681" s="17">
        <f t="shared" si="1024"/>
        <v>35</v>
      </c>
      <c r="BX681" s="17">
        <f t="shared" si="1024"/>
        <v>250.5</v>
      </c>
      <c r="BY681" t="s">
        <v>9</v>
      </c>
      <c r="BZ681" s="5">
        <f t="shared" si="1033"/>
        <v>0.3492962422733713</v>
      </c>
      <c r="CA681" s="6">
        <f t="shared" si="1033"/>
        <v>-0.34518112468713447</v>
      </c>
      <c r="CB681" s="7">
        <f>CY680</f>
        <v>0.41594500154785963</v>
      </c>
      <c r="CC681" s="8">
        <f>DU680</f>
        <v>0.90522405771681291</v>
      </c>
      <c r="CE681" s="10"/>
      <c r="CH681">
        <f>((SUMPRODUCT(CM680:CM682,CK680:CK682))*(SUMPRODUCT(CM680:CM682,CL680:CL682)))-((SUMPRODUCT(CN680:CN682,CK680:CK682))*(SUMPRODUCT(CN680:CN682,CL680:CL682)))</f>
        <v>-3.2475515451905024E-2</v>
      </c>
      <c r="CI681" s="67"/>
      <c r="CJ681" s="10" t="s">
        <v>9</v>
      </c>
      <c r="CK681" s="5">
        <f t="shared" si="1034"/>
        <v>0.3492962422733713</v>
      </c>
      <c r="CL681" s="6">
        <f t="shared" si="1034"/>
        <v>-0.34518112468713447</v>
      </c>
      <c r="CM681" s="7">
        <f>FA680</f>
        <v>0.40008331293736799</v>
      </c>
      <c r="CN681" s="8">
        <f>FW680</f>
        <v>0.91234542893084114</v>
      </c>
      <c r="CP681">
        <f t="shared" si="1032"/>
        <v>-9.8670839279614439E-2</v>
      </c>
      <c r="CQ681">
        <f t="shared" si="1032"/>
        <v>-0.32743703463395935</v>
      </c>
      <c r="CR681">
        <f>CK683</f>
        <v>0</v>
      </c>
      <c r="CS681">
        <f>CN683</f>
        <v>0</v>
      </c>
      <c r="CW681" s="28"/>
      <c r="CX681" s="1"/>
      <c r="CY681" s="61">
        <v>-3.0755086275534492E-2</v>
      </c>
      <c r="CZ681" s="13"/>
      <c r="DA681" s="17">
        <v>0</v>
      </c>
      <c r="DB681">
        <v>1</v>
      </c>
      <c r="DD681" s="73">
        <f>(DB679*DB681)*(1-COS(RADIANS(CW679+45)))-DB680*(SIN(RADIANS(CW679+45)))</f>
        <v>0</v>
      </c>
      <c r="DE681" s="73">
        <f>(DB680*DB681)*(1-COS(RADIANS(CW679+45)))+DB679*(SIN(RADIANS(CW679+45)))</f>
        <v>0</v>
      </c>
      <c r="DF681" s="73">
        <f>(DB681^2)*(1-COS(RADIANS(CW679+45)))+(COS(RADIANS(CW679+45)))</f>
        <v>1</v>
      </c>
      <c r="DG681" s="10"/>
      <c r="DH681">
        <v>0</v>
      </c>
      <c r="DI681" s="23">
        <f>SIN(RADIANS('[1]Biaxial Input'!$F$21))*SIN(RADIANS(0))</f>
        <v>0</v>
      </c>
      <c r="DK681" s="30">
        <f>(DI679*DI681)*(1-COS(RADIANS(CV679)))-DI680*(SIN(RADIANS(CV679)))</f>
        <v>-6.0796772806267756E-3</v>
      </c>
      <c r="DL681" s="30">
        <f>(DI680*DI681)*(1-COS(RADIANS(CV679)))+DI679*(SIN(RADIANS(CV679)))</f>
        <v>-8.694343573875718E-2</v>
      </c>
      <c r="DM681" s="30">
        <f>(DI681^2)*(1-COS(RADIANS(CV679)))+(COS(RADIANS(CV679)))</f>
        <v>0.99619469809174555</v>
      </c>
      <c r="DO681">
        <v>-3.0755086275534492E-2</v>
      </c>
      <c r="DQ681" s="28">
        <f>(DB679*DB681)*(1-COS(RADIANS(CU679)))-DB680*(SIN(RADIANS(CU679)))</f>
        <v>0</v>
      </c>
      <c r="DR681" s="28">
        <f>(DB680*DB681)*(1-COS(RADIANS(CU679)))+DB679*(SIN(RADIANS(CU679)))</f>
        <v>0</v>
      </c>
      <c r="DS681" s="28">
        <f>(DB681^2)*(1-COS(RADIANS(CU679)))+(COS(RADIANS(CU679)))</f>
        <v>1</v>
      </c>
      <c r="DU681" s="61">
        <v>-8.1549053716645906E-2</v>
      </c>
      <c r="DV681" s="13" t="str">
        <f t="shared" si="1035"/>
        <v>q</v>
      </c>
      <c r="DW681" s="17">
        <v>0</v>
      </c>
      <c r="DX681">
        <v>1</v>
      </c>
      <c r="DZ681" s="73">
        <f>(DB679*DB679)*(1-COS(RADIANS(CW679-45)))-DB679*(SIN(RADIANS(CW679-45)))</f>
        <v>0</v>
      </c>
      <c r="EA681" s="73">
        <f>(DB680*DB681)*(1-COS(RADIANS(CW679-45)))+DB679*(SIN(RADIANS(CW679-45)))</f>
        <v>0</v>
      </c>
      <c r="EB681" s="73">
        <f>(DB681^2)*(1-COS(RADIANS(CW679-45)))+(COS(RADIANS(CW679-45)))</f>
        <v>1</v>
      </c>
      <c r="EC681" s="10"/>
      <c r="ED681">
        <v>0</v>
      </c>
      <c r="EE681" s="1">
        <v>-8.1549053716645906E-2</v>
      </c>
      <c r="EG681">
        <f>CY681+DU681</f>
        <v>-0.11230413999218039</v>
      </c>
      <c r="EH681">
        <f>EG681/(SQRT(EG679^2+EG680^2+EG681^2))</f>
        <v>-7.9411018943794098E-2</v>
      </c>
      <c r="EJ681">
        <f>Q681+AM681</f>
        <v>0</v>
      </c>
      <c r="EK681">
        <f>EJ681/(SQRT(EJ679^2+EJ680^2+EJ681^2))</f>
        <v>0</v>
      </c>
      <c r="EM681" s="23">
        <f>CY679*DU680-CY680*DU679</f>
        <v>-0.99619469809174555</v>
      </c>
      <c r="ER681">
        <f t="shared" ref="ER681:ES683" si="1036">CK680</f>
        <v>0.93180266183863136</v>
      </c>
      <c r="ES681">
        <f t="shared" si="1036"/>
        <v>-0.87956522186239505</v>
      </c>
      <c r="ET681" t="e">
        <f>#REF!</f>
        <v>#REF!</v>
      </c>
      <c r="EU681" t="e">
        <f>#REF!</f>
        <v>#REF!</v>
      </c>
      <c r="EY681" s="28"/>
      <c r="EZ681" s="10"/>
      <c r="FA681" s="61">
        <v>-2.9327174896890327E-2</v>
      </c>
      <c r="FB681" s="13">
        <f>BW682</f>
        <v>40</v>
      </c>
      <c r="FC681" s="17">
        <v>0</v>
      </c>
      <c r="FD681">
        <v>1</v>
      </c>
      <c r="FF681" s="73">
        <f>(FD679*FD681)*(1-COS(RADIANS(EY679+45)))-FD680*(SIN(RADIANS(EY679+45)))</f>
        <v>0</v>
      </c>
      <c r="FG681" s="73">
        <f>(FD680*FD681)*(1-COS(RADIANS(EY679+45)))+FD679*(SIN(RADIANS(EY679+45)))</f>
        <v>0</v>
      </c>
      <c r="FH681" s="73">
        <f>(FD681^2)*(1-COS(RADIANS(EY679+45)))+(COS(RADIANS(EY679+45)))</f>
        <v>0.99999999999999989</v>
      </c>
      <c r="FI681" s="10"/>
      <c r="FJ681">
        <v>0</v>
      </c>
      <c r="FK681" s="23">
        <f>SIN(RADIANS(176))*SIN(RADIANS(0))</f>
        <v>0</v>
      </c>
      <c r="FM681" s="30">
        <f>(FK679*FK681)*(1-COS(RADIANS(EX679)))-FK680*(SIN(RADIANS(EX679)))</f>
        <v>-6.0796772806267756E-3</v>
      </c>
      <c r="FN681" s="30">
        <f>(FK680*FK681)*(1-COS(RADIANS(EX679)))+FK679*(SIN(RADIANS(EX679)))</f>
        <v>-8.694343573875718E-2</v>
      </c>
      <c r="FO681" s="30">
        <f>(FK681^2)*(1-COS(RADIANS(EX679)))+(COS(RADIANS(EX679)))</f>
        <v>0.99619469809174555</v>
      </c>
      <c r="FQ681">
        <v>-2.9327174896890327E-2</v>
      </c>
      <c r="FS681" s="28">
        <f>(FD679*FD681)*(1-COS(RADIANS(EW679)))-FD680*(SIN(RADIANS(EW679)))</f>
        <v>0</v>
      </c>
      <c r="FT681" s="28">
        <f>(FD680*FD681)*(1-COS(RADIANS(EW679)))+FD679*(SIN(RADIANS(EW679)))</f>
        <v>0</v>
      </c>
      <c r="FU681" s="28">
        <f>(FD681^2)*(1-COS(RADIANS(EW679)))+(COS(RADIANS(EW679)))</f>
        <v>1</v>
      </c>
      <c r="FW681" s="61">
        <v>-8.2073383666467492E-2</v>
      </c>
      <c r="FX681" s="13">
        <f>BX682</f>
        <v>215.7</v>
      </c>
      <c r="FY681" s="17">
        <v>0</v>
      </c>
      <c r="FZ681">
        <v>1</v>
      </c>
      <c r="GB681" s="73">
        <f>(FD679*FD679)*(1-COS(RADIANS(EY679-45)))-FD679*(SIN(RADIANS(EY679-45)))</f>
        <v>0</v>
      </c>
      <c r="GC681" s="73">
        <f>(FD680*FD681)*(1-COS(RADIANS(EY679-45)))+FD679*(SIN(RADIANS(EY679-45)))</f>
        <v>0</v>
      </c>
      <c r="GD681" s="73">
        <f>(FD681^2)*(1-COS(RADIANS(EY679-45)))+(COS(RADIANS(EY679-45)))</f>
        <v>1</v>
      </c>
      <c r="GE681" s="10"/>
      <c r="GF681">
        <v>0</v>
      </c>
      <c r="GG681" s="1">
        <v>-8.2073383666467492E-2</v>
      </c>
      <c r="GI681">
        <f>FA681+FW681</f>
        <v>-0.11140055856335782</v>
      </c>
      <c r="GJ681">
        <f>GI681/(SQRT(GI679^2+GI680^2+GI681^2))</f>
        <v>-7.8772090388119428E-2</v>
      </c>
      <c r="GL681" t="e">
        <f>#REF!+DC681</f>
        <v>#REF!</v>
      </c>
      <c r="GM681" t="e">
        <f>GL681/(SQRT(GL679^2+GL680^2+GL681^2))</f>
        <v>#REF!</v>
      </c>
      <c r="GO681" s="27">
        <f>FA679*FW680-FA680*FW679</f>
        <v>-0.99619469809174555</v>
      </c>
    </row>
    <row r="682" spans="1:197" x14ac:dyDescent="0.2">
      <c r="A682" s="17">
        <f t="shared" si="1010"/>
        <v>25</v>
      </c>
      <c r="B682" s="17">
        <f t="shared" si="1010"/>
        <v>-30</v>
      </c>
      <c r="C682" s="17">
        <f t="shared" si="1010"/>
        <v>270.8</v>
      </c>
      <c r="E682" s="5" t="s">
        <v>4</v>
      </c>
      <c r="F682" s="6" t="s">
        <v>5</v>
      </c>
      <c r="G682" s="7" t="s">
        <v>6</v>
      </c>
      <c r="H682" s="8" t="s">
        <v>1</v>
      </c>
      <c r="I682">
        <v>4</v>
      </c>
      <c r="J682" s="9" t="s">
        <v>7</v>
      </c>
      <c r="K682">
        <v>4</v>
      </c>
      <c r="L682" s="10"/>
      <c r="M682" s="17">
        <f>A670</f>
        <v>140</v>
      </c>
      <c r="N682" s="17">
        <f>B670</f>
        <v>15</v>
      </c>
      <c r="O682" s="17">
        <f>C670</f>
        <v>151.4</v>
      </c>
      <c r="P682" s="1"/>
      <c r="Q682" s="61">
        <f t="array" ref="Q682:Q684">MMULT(AI682:AK684,AG682:AG684)</f>
        <v>0.90811206057892435</v>
      </c>
      <c r="R682" s="13"/>
      <c r="S682" s="17">
        <v>1</v>
      </c>
      <c r="T682">
        <v>0</v>
      </c>
      <c r="V682" s="73">
        <f>(T682^2)*(1-COS(RADIANS(O682+45)))+(COS(RADIANS(O682+45)))</f>
        <v>-0.95931397454005762</v>
      </c>
      <c r="W682" s="73">
        <f>(T682*T683)*(1-COS(RADIANS(O682+45)))-T684*(SIN(RADIANS(O682+45)))</f>
        <v>0.28234145684287631</v>
      </c>
      <c r="X682" s="73">
        <f>(T682*T684)*(1-COS(RADIANS(O682+45)))+T683*(SIN(RADIANS(O682+45)))</f>
        <v>0</v>
      </c>
      <c r="Y682" s="10"/>
      <c r="Z682">
        <f t="array" ref="Z682:Z684">MMULT(V682:X684,S682:S684)</f>
        <v>-0.95931397454005762</v>
      </c>
      <c r="AA682" s="23">
        <f>COS(RADIANS('[1]Biaxial Input'!$F$21))</f>
        <v>-0.9975640502598242</v>
      </c>
      <c r="AC682" s="30">
        <f>(AA682^2)*(1-COS(RADIANS(N682)))+(COS(RADIANS(N682)))</f>
        <v>0.99983419624187875</v>
      </c>
      <c r="AD682" s="30">
        <f>(AA682*AA683)*(1-COS(RADIANS(N682)))-AA684*(SIN(RADIANS(N682)))</f>
        <v>-2.3711042090011594E-3</v>
      </c>
      <c r="AE682" s="30">
        <f>(AA682*AA684)*(1-COS(RADIANS(N682)))+AA683*(SIN(RADIANS(N682)))</f>
        <v>1.8054303924173627E-2</v>
      </c>
      <c r="AG682">
        <f t="array" ref="AG682:AG684">MMULT(AC682:AE684,Z682:Z684)</f>
        <v>-0.95848545566116505</v>
      </c>
      <c r="AI682" s="28">
        <f>(T682^2)*(1-COS(RADIANS(M682)))+(COS(RADIANS(M682)))</f>
        <v>-0.7660444431189779</v>
      </c>
      <c r="AJ682" s="28">
        <f>(T682*T683)*(1-COS(RADIANS(M682)))-T684*(SIN(RADIANS(M682)))</f>
        <v>-0.64278760968653947</v>
      </c>
      <c r="AK682" s="28">
        <f>(T682*T684)*(1-COS(RADIANS(M682)))+T683*(SIN(RADIANS(M682)))</f>
        <v>0</v>
      </c>
      <c r="AM682" s="61">
        <f t="array" ref="AM682:AM684">MMULT(AI682:AK684,AW682:AW684)</f>
        <v>-0.37816365223527337</v>
      </c>
      <c r="AN682" s="13"/>
      <c r="AO682" s="17">
        <v>1</v>
      </c>
      <c r="AP682">
        <v>0</v>
      </c>
      <c r="AR682" s="73">
        <f>(T682^2)*(1-COS(RADIANS(O682-45)))+(COS(RADIANS(O682-45)))</f>
        <v>-0.28234145684287654</v>
      </c>
      <c r="AS682" s="73">
        <f>(T682*T683)*(1-COS(RADIANS(O682-45)))-T684*(SIN(RADIANS(O682-45)))</f>
        <v>-0.95931397454005751</v>
      </c>
      <c r="AT682" s="73">
        <f>(T682*T684)*(1-COS(RADIANS(O682-45)))+T683*(SIN(RADIANS(O682-45)))</f>
        <v>0</v>
      </c>
      <c r="AU682" s="10"/>
      <c r="AV682">
        <f t="array" ref="AV682:AV684">MMULT(AR682:AT684,S682:S684)</f>
        <v>-0.28234145684287654</v>
      </c>
      <c r="AW682" s="1">
        <f t="array" ref="AW682:AW684">MMULT(AC682:AE684,AV682:AV684)</f>
        <v>-0.28456927697104412</v>
      </c>
      <c r="BV682" s="17">
        <f t="shared" si="1024"/>
        <v>80</v>
      </c>
      <c r="BW682" s="17">
        <f t="shared" si="1024"/>
        <v>40</v>
      </c>
      <c r="BX682" s="17">
        <f t="shared" si="1024"/>
        <v>215.7</v>
      </c>
      <c r="BY682" t="s">
        <v>10</v>
      </c>
      <c r="BZ682" s="5">
        <f t="shared" si="1033"/>
        <v>-9.8670839279614439E-2</v>
      </c>
      <c r="CA682" s="6">
        <f t="shared" si="1033"/>
        <v>-0.32743703463395935</v>
      </c>
      <c r="CB682" s="7">
        <f>CY681</f>
        <v>-3.0755086275534492E-2</v>
      </c>
      <c r="CC682" s="8">
        <f>DU681</f>
        <v>-8.1549053716645906E-2</v>
      </c>
      <c r="CE682" s="10"/>
      <c r="CG682" s="10" t="s">
        <v>160</v>
      </c>
      <c r="CH682" s="10">
        <f>-CH679*((EY679-CW679)/(CH681-CE680))</f>
        <v>110.3367333799463</v>
      </c>
      <c r="CI682" s="67"/>
      <c r="CJ682" s="10" t="s">
        <v>10</v>
      </c>
      <c r="CK682" s="5">
        <f t="shared" si="1034"/>
        <v>-9.8670839279614439E-2</v>
      </c>
      <c r="CL682" s="6">
        <f t="shared" si="1034"/>
        <v>-0.32743703463395935</v>
      </c>
      <c r="CM682" s="7">
        <f>FA681</f>
        <v>-2.9327174896890327E-2</v>
      </c>
      <c r="CN682" s="8">
        <f>FW681</f>
        <v>-8.2073383666467492E-2</v>
      </c>
      <c r="CW682" s="28"/>
      <c r="CX682" s="1"/>
      <c r="DH682" s="10"/>
      <c r="DI682" s="10"/>
      <c r="DJ682" s="10"/>
      <c r="DK682" s="10"/>
      <c r="DL682" s="10"/>
      <c r="DM682" s="10"/>
      <c r="DN682" s="10"/>
      <c r="DO682" s="10"/>
      <c r="DP682" s="10"/>
      <c r="EE682" s="1"/>
      <c r="EI682" s="64">
        <f>(DEGREES(ACOS((EH679*EK679+EH680*EK680+EH681*EK681)/((SQRT(EH679^2+EH680^2+EH681^2))*(SQRT(EK679^2+EK680^2+EK681^2))))))</f>
        <v>69.648487333105578</v>
      </c>
      <c r="ER682">
        <f t="shared" si="1036"/>
        <v>0.3492962422733713</v>
      </c>
      <c r="ES682">
        <f t="shared" si="1036"/>
        <v>-0.34518112468713447</v>
      </c>
      <c r="ET682" t="e">
        <f>#REF!</f>
        <v>#REF!</v>
      </c>
      <c r="EU682" t="e">
        <f>#REF!</f>
        <v>#REF!</v>
      </c>
      <c r="EY682" s="28"/>
      <c r="EZ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GG682" s="1"/>
      <c r="GK682" s="64" t="e">
        <f>(DEGREES(ACOS((GJ679*GM679+GJ680*GM680+GJ681*GM681)/((SQRT(GJ679^2+GJ680^2+GJ681^2))*(SQRT(GM679^2+GM680^2+GM681^2))))))</f>
        <v>#VALUE!</v>
      </c>
    </row>
    <row r="683" spans="1:197" x14ac:dyDescent="0.2">
      <c r="A683" s="17">
        <f t="shared" si="1010"/>
        <v>40</v>
      </c>
      <c r="B683" s="17">
        <f t="shared" si="1010"/>
        <v>-40</v>
      </c>
      <c r="C683" s="17">
        <f t="shared" si="1010"/>
        <v>259.10000000000002</v>
      </c>
      <c r="D683" t="s">
        <v>8</v>
      </c>
      <c r="E683" s="5">
        <f t="shared" ref="E683:F685" si="1037">E678</f>
        <v>0.92989901791620577</v>
      </c>
      <c r="F683" s="6">
        <f t="shared" si="1037"/>
        <v>-0.88149328419413209</v>
      </c>
      <c r="G683" s="7">
        <f>Q682</f>
        <v>0.90811206057892435</v>
      </c>
      <c r="H683" s="8">
        <f>AM682</f>
        <v>-0.37816365223527337</v>
      </c>
      <c r="J683" s="9">
        <f>((SUMPRODUCT(G683:G685,E683:E685))*(SUMPRODUCT(G683:G685,F683:F685)))-((SUMPRODUCT(H683:H685,E683:E685))*(SUMPRODUCT(H683:H685,F683:F685)))</f>
        <v>-1.5506778198046633E-2</v>
      </c>
      <c r="P683" s="1"/>
      <c r="Q683" s="61">
        <v>-0.40889285039816992</v>
      </c>
      <c r="S683" s="17">
        <v>0</v>
      </c>
      <c r="T683">
        <v>0</v>
      </c>
      <c r="V683" s="73">
        <f>(T682*T683)*(1-COS(RADIANS(O682+45)))+T684*(SIN(RADIANS(O682+45)))</f>
        <v>-0.28234145684287631</v>
      </c>
      <c r="W683" s="73">
        <f>(T683^2)*(1-COS(RADIANS(O682+45)))+(COS(RADIANS(O682+45)))</f>
        <v>-0.95931397454005762</v>
      </c>
      <c r="X683" s="73">
        <f>(T683*T684)*(1-COS(RADIANS(O682+45)))-T682*(SIN(RADIANS(O682+45)))</f>
        <v>0</v>
      </c>
      <c r="Y683" s="10"/>
      <c r="Z683">
        <v>-0.28234145684287631</v>
      </c>
      <c r="AA683" s="23">
        <f>SIN(RADIANS('[1]Biaxial Input'!$F$21))*(COS(RADIANS(0)))</f>
        <v>6.9756473744125524E-2</v>
      </c>
      <c r="AC683" s="30">
        <f>(AA682*AA683)*(1-COS(RADIANS(N682)))+AA684*(SIN(RADIANS(N682)))</f>
        <v>-2.3711042090011594E-3</v>
      </c>
      <c r="AD683" s="30">
        <f>(AA683^2)*(1-COS(RADIANS(N682)))+(COS(RADIANS(N682)))</f>
        <v>0.96609163004718956</v>
      </c>
      <c r="AE683" s="30">
        <f>(AA683*AA684)*(1-COS(RADIANS(N682)))-AA682*(SIN(RADIANS(N682)))</f>
        <v>0.25818857491685071</v>
      </c>
      <c r="AG683">
        <v>-0.27049308486844703</v>
      </c>
      <c r="AI683" s="28">
        <f>(T682*T683)*(1-COS(RADIANS(M682)))+T684*(SIN(RADIANS(M682)))</f>
        <v>0.64278760968653947</v>
      </c>
      <c r="AJ683" s="28">
        <f>(T683^2)*(1-COS(RADIANS(M682)))+(COS(RADIANS(M682)))</f>
        <v>-0.7660444431189779</v>
      </c>
      <c r="AK683" s="28">
        <f>(T683*T684)*(1-COS(RADIANS(M682)))-T682*(SIN(RADIANS(M682)))</f>
        <v>0</v>
      </c>
      <c r="AM683" s="61">
        <v>-0.89338909571622749</v>
      </c>
      <c r="AO683" s="17">
        <v>0</v>
      </c>
      <c r="AP683">
        <v>0</v>
      </c>
      <c r="AR683" s="73">
        <f>(T682*T683)*(1-COS(RADIANS(O682-45)))+T684*(SIN(RADIANS(O682-45)))</f>
        <v>0.95931397454005751</v>
      </c>
      <c r="AS683" s="73">
        <f>(T683^2)*(1-COS(RADIANS(O682-45)))+(COS(RADIANS(O682-45)))</f>
        <v>-0.28234145684287654</v>
      </c>
      <c r="AT683" s="73">
        <f>(T683*T684)*(1-COS(RADIANS(O682-45)))-T682*(SIN(RADIANS(O682-45)))</f>
        <v>0</v>
      </c>
      <c r="AU683" s="10"/>
      <c r="AV683">
        <v>0.95931397454005751</v>
      </c>
      <c r="AW683" s="1">
        <v>0.92745466240714791</v>
      </c>
      <c r="BV683" s="17">
        <f t="shared" si="1024"/>
        <v>120</v>
      </c>
      <c r="BW683" s="17">
        <f t="shared" si="1024"/>
        <v>45</v>
      </c>
      <c r="BX683" s="17">
        <f t="shared" si="1024"/>
        <v>167.8</v>
      </c>
      <c r="CS683" s="15"/>
      <c r="CW683" s="28"/>
      <c r="CX683" s="1"/>
      <c r="CY683" s="82" t="s">
        <v>148</v>
      </c>
      <c r="CZ683" s="13"/>
      <c r="DB683" s="10"/>
      <c r="DC683" s="10"/>
      <c r="DD683" s="10"/>
      <c r="DE683" s="10"/>
      <c r="DF683" s="10"/>
      <c r="DG683" s="10"/>
      <c r="DH683" s="80"/>
      <c r="DI683" s="23" t="s">
        <v>149</v>
      </c>
      <c r="DM683" s="1"/>
      <c r="DO683" s="80"/>
      <c r="DS683" s="13"/>
      <c r="DT683" s="81"/>
      <c r="DU683" s="82" t="s">
        <v>150</v>
      </c>
      <c r="DW683" s="13"/>
      <c r="DX683" s="13"/>
      <c r="EA683" s="1"/>
      <c r="EE683" s="1"/>
      <c r="ER683">
        <f t="shared" si="1036"/>
        <v>-9.8670839279614439E-2</v>
      </c>
      <c r="ES683">
        <f t="shared" si="1036"/>
        <v>-0.32743703463395935</v>
      </c>
      <c r="ET683" t="e">
        <f>#REF!</f>
        <v>#REF!</v>
      </c>
      <c r="EU683" t="e">
        <f>#REF!</f>
        <v>#REF!</v>
      </c>
      <c r="EY683" s="28"/>
      <c r="EZ683" s="10"/>
      <c r="FA683" s="82" t="s">
        <v>148</v>
      </c>
      <c r="FB683" s="13"/>
      <c r="FD683" s="10"/>
      <c r="FE683" s="10"/>
      <c r="FF683" s="10"/>
      <c r="FG683" s="10"/>
      <c r="FH683" s="10"/>
      <c r="FI683" s="10"/>
      <c r="FJ683" s="80"/>
      <c r="FK683" s="23" t="s">
        <v>149</v>
      </c>
      <c r="FO683" s="1"/>
      <c r="FQ683" s="80"/>
      <c r="FU683" s="13"/>
      <c r="FV683" s="81"/>
      <c r="FW683" s="82" t="s">
        <v>150</v>
      </c>
      <c r="FY683" s="13"/>
      <c r="FZ683" s="13"/>
      <c r="GC683" s="1"/>
      <c r="GG683" s="1"/>
      <c r="GK683" s="13"/>
    </row>
    <row r="684" spans="1:197" x14ac:dyDescent="0.2">
      <c r="A684" s="17">
        <f t="shared" ref="A684:C685" si="1038">A589</f>
        <v>60</v>
      </c>
      <c r="B684" s="17">
        <f t="shared" si="1038"/>
        <v>-45</v>
      </c>
      <c r="C684" s="17">
        <f t="shared" si="1038"/>
        <v>243.3</v>
      </c>
      <c r="D684" t="s">
        <v>9</v>
      </c>
      <c r="E684" s="5">
        <f t="shared" si="1037"/>
        <v>0.35435293716168215</v>
      </c>
      <c r="F684" s="6">
        <f t="shared" si="1037"/>
        <v>-0.34007755354771868</v>
      </c>
      <c r="G684" s="7">
        <f t="shared" ref="G684:G685" si="1039">Q683</f>
        <v>-0.40889285039816992</v>
      </c>
      <c r="H684" s="8">
        <f t="shared" ref="H684:H685" si="1040">AM683</f>
        <v>-0.89338909571622749</v>
      </c>
      <c r="J684" s="10"/>
      <c r="P684" s="1"/>
      <c r="Q684" s="61">
        <v>9.0217084437262896E-2</v>
      </c>
      <c r="S684" s="17">
        <v>0</v>
      </c>
      <c r="T684">
        <v>1</v>
      </c>
      <c r="V684" s="73">
        <f>(T682*T684)*(1-COS(RADIANS(O682+45)))-T683*(SIN(RADIANS(O682+45)))</f>
        <v>0</v>
      </c>
      <c r="W684" s="73">
        <f>(T683*T684)*(1-COS(RADIANS(O682+45)))+T682*(SIN(RADIANS(O682+45)))</f>
        <v>0</v>
      </c>
      <c r="X684" s="73">
        <f>(T684^2)*(1-COS(RADIANS(O682+45)))+(COS(RADIANS(O682+45)))</f>
        <v>1</v>
      </c>
      <c r="Y684" s="10"/>
      <c r="Z684">
        <v>0</v>
      </c>
      <c r="AA684" s="23">
        <f>SIN(RADIANS('[1]Biaxial Input'!$F$21))*SIN(RADIANS(0))</f>
        <v>0</v>
      </c>
      <c r="AC684" s="30">
        <f>(AA682*AA684)*(1-COS(RADIANS(N682)))-AA683*(SIN(RADIANS(N682)))</f>
        <v>-1.8054303924173627E-2</v>
      </c>
      <c r="AD684" s="30">
        <f>(AA683*AA684)*(1-COS(RADIANS(N682)))+AA682*(SIN(RADIANS(N682)))</f>
        <v>-0.25818857491685071</v>
      </c>
      <c r="AE684" s="30">
        <f>(AA684^2)*(1-COS(RADIANS(N682)))+(COS(RADIANS(N682)))</f>
        <v>0.96592582628906831</v>
      </c>
      <c r="AG684">
        <v>9.0217084437262896E-2</v>
      </c>
      <c r="AI684" s="28">
        <f>(T682*T684)*(1-COS(RADIANS(M682)))-T683*(SIN(RADIANS(M682)))</f>
        <v>0</v>
      </c>
      <c r="AJ684" s="28">
        <f>(T683*T684)*(1-COS(RADIANS(M682)))+T682*(SIN(RADIANS(M682)))</f>
        <v>0</v>
      </c>
      <c r="AK684" s="28">
        <f>(T684^2)*(1-COS(RADIANS(M682)))+(COS(RADIANS(M682)))</f>
        <v>1</v>
      </c>
      <c r="AM684" s="61">
        <v>-0.2425864295120822</v>
      </c>
      <c r="AO684" s="17">
        <v>0</v>
      </c>
      <c r="AP684">
        <v>1</v>
      </c>
      <c r="AR684" s="73">
        <f>(T682*T682)*(1-COS(RADIANS(O682-45)))-T682*(SIN(RADIANS(O682-45)))</f>
        <v>0</v>
      </c>
      <c r="AS684" s="73">
        <f>(T683*T684)*(1-COS(RADIANS(O682-45)))+T682*(SIN(RADIANS(O682-45)))</f>
        <v>0</v>
      </c>
      <c r="AT684" s="73">
        <f>(T684^2)*(1-COS(RADIANS(O682-45)))+(COS(RADIANS(O682-45)))</f>
        <v>1</v>
      </c>
      <c r="AU684" s="10"/>
      <c r="AV684">
        <v>0</v>
      </c>
      <c r="AW684" s="1">
        <v>-0.2425864295120822</v>
      </c>
      <c r="BV684" s="17">
        <f t="shared" si="1024"/>
        <v>90</v>
      </c>
      <c r="BW684" s="17">
        <f t="shared" si="1024"/>
        <v>50</v>
      </c>
      <c r="BX684" s="17">
        <f t="shared" si="1024"/>
        <v>209.4</v>
      </c>
      <c r="BZ684" s="5" t="s">
        <v>4</v>
      </c>
      <c r="CA684" s="6" t="s">
        <v>5</v>
      </c>
      <c r="CB684" s="7" t="s">
        <v>6</v>
      </c>
      <c r="CC684" s="8" t="s">
        <v>1</v>
      </c>
      <c r="CD684">
        <v>3</v>
      </c>
      <c r="CE684" s="9" t="s">
        <v>7</v>
      </c>
      <c r="CG684" s="90" t="s">
        <v>157</v>
      </c>
      <c r="CH684" s="61">
        <f>CE685-((CH686-CE685)/(EY684-CW684))*CW684</f>
        <v>-3.8500870402387486</v>
      </c>
      <c r="CI684" s="10"/>
      <c r="CK684" s="5" t="s">
        <v>4</v>
      </c>
      <c r="CL684" s="6" t="s">
        <v>5</v>
      </c>
      <c r="CM684" s="7" t="s">
        <v>6</v>
      </c>
      <c r="CN684" s="8" t="s">
        <v>1</v>
      </c>
      <c r="CO684" s="10"/>
      <c r="CP684">
        <f t="shared" ref="CP684:CQ686" si="1041">BZ685</f>
        <v>0.93180266183863136</v>
      </c>
      <c r="CQ684">
        <f t="shared" si="1041"/>
        <v>-0.87956522186239505</v>
      </c>
      <c r="CR684">
        <f>CI688</f>
        <v>0</v>
      </c>
      <c r="CS684">
        <f>CL688</f>
        <v>0</v>
      </c>
      <c r="CU684" s="17">
        <f>CU588</f>
        <v>85</v>
      </c>
      <c r="CV684" s="17">
        <f>CV588</f>
        <v>10</v>
      </c>
      <c r="CW684" s="31">
        <f>CH591</f>
        <v>115.77355769164048</v>
      </c>
      <c r="CX684" s="1"/>
      <c r="CY684" s="61">
        <f t="array" ref="CY684:CY686">MMULT(DQ684:DS686,DO684:DO686)</f>
        <v>-0.40640305374498464</v>
      </c>
      <c r="CZ684" s="13"/>
      <c r="DA684" s="17">
        <v>1</v>
      </c>
      <c r="DB684">
        <v>0</v>
      </c>
      <c r="DD684" s="73">
        <f>(DB684^2)*(1-COS(RADIANS(CW684+45)))+(COS(RADIANS(CW684+45)))</f>
        <v>-0.94422449595833369</v>
      </c>
      <c r="DE684" s="73">
        <f>(DB684*DB685)*(1-COS(RADIANS(CW684+45)))-DB686*(SIN(RADIANS(CW684+45)))</f>
        <v>-0.32930244644130841</v>
      </c>
      <c r="DF684" s="73">
        <f>(DB684*DB686)*(1-COS(RADIANS(CW684+45)))+DB685*(SIN(RADIANS(CW684+45)))</f>
        <v>0</v>
      </c>
      <c r="DG684" s="10"/>
      <c r="DH684">
        <f t="array" ref="DH684:DH686">MMULT(DD684:DF686,DA684:DA686)</f>
        <v>-0.94422449595833369</v>
      </c>
      <c r="DI684" s="23">
        <f>COS(RADIANS('[1]Biaxial Input'!$F$21))</f>
        <v>-0.9975640502598242</v>
      </c>
      <c r="DK684" s="30">
        <f>(DI684^2)*(1-COS(RADIANS(CV684)))+(COS(RADIANS(CV684)))</f>
        <v>0.99992607504832687</v>
      </c>
      <c r="DL684" s="30">
        <f>(DI684*DI685)*(1-COS(RADIANS(CV684)))-DI686*(SIN(RADIANS(CV684)))</f>
        <v>-1.0571760619211149E-3</v>
      </c>
      <c r="DM684" s="30">
        <f>(DI684*DI686)*(1-COS(RADIANS(CV684)))+DI685*(SIN(RADIANS(CV684)))</f>
        <v>1.2113084546138469E-2</v>
      </c>
      <c r="DO684">
        <f t="array" ref="DO684:DO686">MMULT(DK684:DM686,DH684:DH686)</f>
        <v>-0.94450282487161119</v>
      </c>
      <c r="DQ684" s="28">
        <f>(DB684^2)*(1-COS(RADIANS(CU684)))+(COS(RADIANS(CU684)))</f>
        <v>8.7155742747658138E-2</v>
      </c>
      <c r="DR684" s="28">
        <f>(DB684*DB685)*(1-COS(RADIANS(CU684)))-DB686*(SIN(RADIANS(CU684)))</f>
        <v>-0.99619469809174555</v>
      </c>
      <c r="DS684" s="28">
        <f>(DB684*DB686)*(1-COS(RADIANS(CU684)))+DB685*(SIN(RADIANS(CU684)))</f>
        <v>0</v>
      </c>
      <c r="DU684" s="61">
        <f t="array" ref="DU684:DU686">MMULT(DQ684:DS686,EE684:EE686)</f>
        <v>-0.8974523840336418</v>
      </c>
      <c r="DV684" s="13"/>
      <c r="DW684" s="17">
        <v>1</v>
      </c>
      <c r="DX684">
        <v>0</v>
      </c>
      <c r="DZ684" s="73">
        <f>(DB684^2)*(1-COS(RADIANS(CW684-45)))+(COS(RADIANS(CW684-45)))</f>
        <v>0.32930244644130813</v>
      </c>
      <c r="EA684" s="73">
        <f>(DB684*DB685)*(1-COS(RADIANS(CW684-45)))-DB686*(SIN(RADIANS(CW684-45)))</f>
        <v>-0.94422449595833369</v>
      </c>
      <c r="EB684" s="73">
        <f>(DB684*DB686)*(1-COS(RADIANS(CW684-45)))+DB685*(SIN(RADIANS(CW684-45)))</f>
        <v>0</v>
      </c>
      <c r="EC684" s="10"/>
      <c r="ED684">
        <f t="array" ref="ED684:ED686">MMULT(DZ684:EB686,DA684:DA686)</f>
        <v>0.32930244644130813</v>
      </c>
      <c r="EE684" s="1">
        <f t="array" ref="EE684:EE686">MMULT(DK684:DM686,ED684:ED686)</f>
        <v>0.32827989123966239</v>
      </c>
      <c r="EG684">
        <f>CY684+DU684</f>
        <v>-1.3038554377786264</v>
      </c>
      <c r="EH684">
        <f>EG684/(SQRT(EG684^2+EG685^2+EG686^2))</f>
        <v>-0.9219650217402211</v>
      </c>
      <c r="EJ684">
        <f>Q684+AM684</f>
        <v>-0.15236934507481931</v>
      </c>
      <c r="EK684">
        <f>EJ684/(SQRT(EJ684^2+EJ685^2+EJ686^2))</f>
        <v>-1</v>
      </c>
      <c r="EM684" s="23">
        <f>CY685*DU686-CY686*DU685</f>
        <v>0.17151028044722005</v>
      </c>
      <c r="EO684" s="15">
        <v>3</v>
      </c>
      <c r="EP684" s="9" t="s">
        <v>7</v>
      </c>
      <c r="EW684" s="17">
        <f>CU684</f>
        <v>85</v>
      </c>
      <c r="EX684" s="17">
        <f>CV684</f>
        <v>10</v>
      </c>
      <c r="EY684" s="31">
        <f>1+CW684</f>
        <v>116.77355769164048</v>
      </c>
      <c r="EZ684" s="10"/>
      <c r="FA684" s="61">
        <f t="array" ref="FA684:FA686">MMULT(FS684:FU686,FQ684:FQ686)</f>
        <v>-0.39067845282717739</v>
      </c>
      <c r="FB684" s="13">
        <f>BW685</f>
        <v>-5</v>
      </c>
      <c r="FC684" s="17">
        <v>1</v>
      </c>
      <c r="FD684">
        <v>0</v>
      </c>
      <c r="FF684" s="73">
        <f>(FD684^2)*(1-COS(RADIANS(EY684+45)))+(COS(RADIANS(EY684+45)))</f>
        <v>-0.94982780613023077</v>
      </c>
      <c r="FG684" s="73">
        <f>(FD684*FD685)*(1-COS(RADIANS(EY684+45)))-FD686*(SIN(RADIANS(EY684+45)))</f>
        <v>-0.31277330241219892</v>
      </c>
      <c r="FH684" s="73">
        <f>(FD684*FD686)*(1-COS(RADIANS(EY684+45)))+FD685*(SIN(RADIANS(EY684+45)))</f>
        <v>0</v>
      </c>
      <c r="FI684" s="10"/>
      <c r="FJ684">
        <f t="array" ref="FJ684:FJ686">MMULT(FF684:FH686,FC684:FC686)</f>
        <v>-0.94982780613023077</v>
      </c>
      <c r="FK684" s="23">
        <f>COS(RADIANS(176))</f>
        <v>-0.9975640502598242</v>
      </c>
      <c r="FM684" s="30">
        <f>(FK684^2)*(1-COS(RADIANS(EX684)))+(COS(RADIANS(EX684)))</f>
        <v>0.99992607504832687</v>
      </c>
      <c r="FN684" s="30">
        <f>(FK684*FK685)*(1-COS(RADIANS(EX684)))-FK686*(SIN(RADIANS(EX684)))</f>
        <v>-1.0571760619211149E-3</v>
      </c>
      <c r="FO684" s="30">
        <f>(FK684*FK686)*(1-COS(RADIANS(EX684)))+FK685*(SIN(RADIANS(EX684)))</f>
        <v>1.2113084546138469E-2</v>
      </c>
      <c r="FQ684">
        <f t="array" ref="FQ684:FQ686">MMULT(FM684:FO686,FJ684:FJ686)</f>
        <v>-0.95008824660368296</v>
      </c>
      <c r="FS684" s="28">
        <f>(FD684^2)*(1-COS(RADIANS(EW684)))+(COS(RADIANS(EW684)))</f>
        <v>8.7155742747658138E-2</v>
      </c>
      <c r="FT684" s="28">
        <f>(FD684*FD685)*(1-COS(RADIANS(EW684)))-FD686*(SIN(RADIANS(EW684)))</f>
        <v>-0.99619469809174555</v>
      </c>
      <c r="FU684" s="28">
        <f>(FD684*FD686)*(1-COS(RADIANS(EW684)))+FD685*(SIN(RADIANS(EW684)))</f>
        <v>0</v>
      </c>
      <c r="FW684" s="61">
        <f t="array" ref="FW684:FW686">MMULT(FS684:FU686,GG684:GG686)</f>
        <v>-0.904408408959956</v>
      </c>
      <c r="FX684" s="13">
        <f>BX685</f>
        <v>220.3</v>
      </c>
      <c r="FY684" s="17">
        <v>1</v>
      </c>
      <c r="FZ684">
        <v>0</v>
      </c>
      <c r="GB684" s="73">
        <f>(FD684^2)*(1-COS(RADIANS(EY684-45)))+(COS(RADIANS(EY684-45)))</f>
        <v>0.31277330241219886</v>
      </c>
      <c r="GC684" s="73">
        <f>(FD684*FD685)*(1-COS(RADIANS(EY684-45)))-FD686*(SIN(RADIANS(EY684-45)))</f>
        <v>-0.94982780613023077</v>
      </c>
      <c r="GD684" s="73">
        <f>(FD684*FD686)*(1-COS(RADIANS(EY684-45)))+FD685*(SIN(RADIANS(EY684-45)))</f>
        <v>0</v>
      </c>
      <c r="GE684" s="10"/>
      <c r="GF684">
        <f t="array" ref="GF684:GF686">MMULT(GB684:GD686,FC684:FC686)</f>
        <v>0.31277330241219886</v>
      </c>
      <c r="GG684" s="1">
        <f t="array" ref="GG684:GG686">MMULT(FM684:FO686,GF684:GF686)</f>
        <v>0.31174604544134549</v>
      </c>
      <c r="GI684">
        <f>FA684+FW684</f>
        <v>-1.2950868617871334</v>
      </c>
      <c r="GJ684">
        <f>GI684/(SQRT(GI684^2+GI685^2+GI686^2))</f>
        <v>-0.91576470219528694</v>
      </c>
      <c r="GL684" t="e">
        <f>CH685+DC684</f>
        <v>#VALUE!</v>
      </c>
      <c r="GM684" t="e">
        <f>GL684/(SQRT(GL684^2+GL685^2+GL686^2))</f>
        <v>#VALUE!</v>
      </c>
      <c r="GO684" s="27">
        <f>FA685*FW686-FA686*FW685</f>
        <v>0.17151028044722011</v>
      </c>
    </row>
    <row r="685" spans="1:197" x14ac:dyDescent="0.2">
      <c r="A685" s="17">
        <f t="shared" si="1038"/>
        <v>30</v>
      </c>
      <c r="B685" s="17">
        <f t="shared" si="1038"/>
        <v>-50</v>
      </c>
      <c r="C685" s="17">
        <f t="shared" si="1038"/>
        <v>268.7</v>
      </c>
      <c r="D685" t="s">
        <v>10</v>
      </c>
      <c r="E685" s="5">
        <f t="shared" si="1037"/>
        <v>-9.8599251535522028E-2</v>
      </c>
      <c r="F685" s="6">
        <f t="shared" si="1037"/>
        <v>-0.32759250219387132</v>
      </c>
      <c r="G685" s="7">
        <f t="shared" si="1039"/>
        <v>9.0217084437262896E-2</v>
      </c>
      <c r="H685" s="8">
        <f t="shared" si="1040"/>
        <v>-0.2425864295120822</v>
      </c>
      <c r="J685" s="10"/>
      <c r="P685" s="1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W685" s="1"/>
      <c r="BV685" s="17">
        <f t="shared" si="1024"/>
        <v>70</v>
      </c>
      <c r="BW685" s="17">
        <f t="shared" si="1024"/>
        <v>-5</v>
      </c>
      <c r="BX685" s="17">
        <f t="shared" si="1024"/>
        <v>220.3</v>
      </c>
      <c r="BY685" t="s">
        <v>8</v>
      </c>
      <c r="BZ685" s="5">
        <f t="shared" ref="BZ685:CA687" si="1042">BZ680</f>
        <v>0.93180266183863136</v>
      </c>
      <c r="CA685" s="6">
        <f t="shared" si="1042"/>
        <v>-0.87956522186239505</v>
      </c>
      <c r="CB685" s="7">
        <f>CY684</f>
        <v>-0.40640305374498464</v>
      </c>
      <c r="CC685" s="8">
        <f>DU684</f>
        <v>-0.8974523840336418</v>
      </c>
      <c r="CE685" s="9">
        <f>((SUMPRODUCT(CB685:CB687,BZ685:BZ687))*(SUMPRODUCT(CB685:(CB687),CA685:CA687)))-((SUMPRODUCT(CC685:CC687,BZ685:BZ687))*(SUMPRODUCT(CC685:CC687,CA685:CA687)))</f>
        <v>0</v>
      </c>
      <c r="CG685">
        <v>1</v>
      </c>
      <c r="CH685" t="s">
        <v>161</v>
      </c>
      <c r="CI685" s="67"/>
      <c r="CJ685" s="1" t="s">
        <v>8</v>
      </c>
      <c r="CK685" s="5">
        <f t="shared" ref="CK685:CL687" si="1043">BZ685</f>
        <v>0.93180266183863136</v>
      </c>
      <c r="CL685" s="6">
        <f t="shared" si="1043"/>
        <v>-0.87956522186239505</v>
      </c>
      <c r="CM685" s="7">
        <f>FA684</f>
        <v>-0.39067845282717739</v>
      </c>
      <c r="CN685" s="8">
        <f>FW684</f>
        <v>-0.904408408959956</v>
      </c>
      <c r="CO685" s="10"/>
      <c r="CP685">
        <f t="shared" si="1041"/>
        <v>0.3492962422733713</v>
      </c>
      <c r="CQ685">
        <f t="shared" si="1041"/>
        <v>-0.34518112468713447</v>
      </c>
      <c r="CR685">
        <f>CJ688</f>
        <v>0</v>
      </c>
      <c r="CS685">
        <f>CM688</f>
        <v>0</v>
      </c>
      <c r="CW685" s="28"/>
      <c r="CX685" s="1"/>
      <c r="CY685" s="61">
        <v>-0.91255501219685053</v>
      </c>
      <c r="DA685" s="17">
        <v>0</v>
      </c>
      <c r="DB685">
        <v>0</v>
      </c>
      <c r="DD685" s="73">
        <f>(DB684*DB685)*(1-COS(RADIANS(CW684+45)))+DB686*(SIN(RADIANS(CW684+45)))</f>
        <v>0.32930244644130841</v>
      </c>
      <c r="DE685" s="73">
        <f>(DB685^2)*(1-COS(RADIANS(CW684+45)))+(COS(RADIANS(CW684+45)))</f>
        <v>-0.94422449595833369</v>
      </c>
      <c r="DF685" s="73">
        <f>(DB685*DB686)*(1-COS(RADIANS(CW684+45)))-DB684*(SIN(RADIANS(CW684+45)))</f>
        <v>0</v>
      </c>
      <c r="DG685" s="10"/>
      <c r="DH685">
        <v>0.32930244644130841</v>
      </c>
      <c r="DI685" s="23">
        <f>SIN(RADIANS('[1]Biaxial Input'!$F$21))*(COS(RADIANS(0)))</f>
        <v>6.9756473744125524E-2</v>
      </c>
      <c r="DK685" s="30">
        <f>(DI684*DI685)*(1-COS(RADIANS(CV684)))+DI686*(SIN(RADIANS(CV684)))</f>
        <v>-1.0571760619211149E-3</v>
      </c>
      <c r="DL685" s="30">
        <f>(DI685^2)*(1-COS(RADIANS(CV684)))+(COS(RADIANS(CV684)))</f>
        <v>0.98488167796388115</v>
      </c>
      <c r="DM685" s="30">
        <f>(DI685*DI686)*(1-COS(RADIANS(CV684)))-DI684*(SIN(RADIANS(CV684)))</f>
        <v>0.17322517943366056</v>
      </c>
      <c r="DO685">
        <v>0.32532215754293364</v>
      </c>
      <c r="DQ685" s="28">
        <f>(DB684*DB685)*(1-COS(RADIANS(CU684)))+DB686*(SIN(RADIANS(CU684)))</f>
        <v>0.99619469809174555</v>
      </c>
      <c r="DR685" s="28">
        <f>(DB685^2)*(1-COS(RADIANS(CU684)))+(COS(RADIANS(CU684)))</f>
        <v>8.7155742747658138E-2</v>
      </c>
      <c r="DS685" s="28">
        <f>(DB685*DB686)*(1-COS(RADIANS(CU684)))-DB684*(SIN(RADIANS(CU684)))</f>
        <v>0</v>
      </c>
      <c r="DU685" s="61">
        <v>0.40805077675020324</v>
      </c>
      <c r="DW685" s="17">
        <v>0</v>
      </c>
      <c r="DX685">
        <v>0</v>
      </c>
      <c r="DZ685" s="73">
        <f>(DB684*DB685)*(1-COS(RADIANS(CW684-45)))+DB686*(SIN(RADIANS(CW684-45)))</f>
        <v>0.94422449595833369</v>
      </c>
      <c r="EA685" s="73">
        <f>(DB685^2)*(1-COS(RADIANS(CW684-45)))+(COS(RADIANS(CW684-45)))</f>
        <v>0.32930244644130813</v>
      </c>
      <c r="EB685" s="73">
        <f>(DB685*DB686)*(1-COS(RADIANS(CW684-45)))-DB684*(SIN(RADIANS(CW684-45)))</f>
        <v>0</v>
      </c>
      <c r="EC685" s="10"/>
      <c r="ED685">
        <v>0.94422449595833369</v>
      </c>
      <c r="EE685" s="1">
        <v>0.92960127529053382</v>
      </c>
      <c r="EG685">
        <f>CY685+DU685</f>
        <v>-0.50450423544664735</v>
      </c>
      <c r="EH685">
        <f>EG685/(SQRT(EG684^2+EG685^2+EG686^2))</f>
        <v>-0.35673836602165887</v>
      </c>
      <c r="EJ685">
        <f>Q685+AM685</f>
        <v>0</v>
      </c>
      <c r="EK685">
        <f>EJ685/(SQRT(EJ684^2+EJ685^2+EJ686^2))</f>
        <v>0</v>
      </c>
      <c r="EM685" s="23">
        <f>CY686*DU684-CY684*DU686</f>
        <v>-2.7164559778537233E-2</v>
      </c>
      <c r="EP685" s="9">
        <f>((SUMPRODUCT(CM685:CM687,BZ685:BZ687))*(SUMPRODUCT(CM685:CM687,CA685:CA687)))-((SUMPRODUCT(CN685:CN687,BZ685:BZ687))*(SUMPRODUCT(CN685:CN687,CA685:CA687)))</f>
        <v>3.3255322864771453E-2</v>
      </c>
      <c r="EY685" s="28"/>
      <c r="EZ685" s="10"/>
      <c r="FA685" s="61">
        <v>-0.91953749365132742</v>
      </c>
      <c r="FB685" s="13">
        <f>BW686</f>
        <v>-10</v>
      </c>
      <c r="FC685" s="17">
        <v>0</v>
      </c>
      <c r="FD685">
        <v>0</v>
      </c>
      <c r="FF685" s="73">
        <f>(FD684*FD685)*(1-COS(RADIANS(EY684+45)))+FD686*(SIN(RADIANS(EY684+45)))</f>
        <v>0.31277330241219892</v>
      </c>
      <c r="FG685" s="73">
        <f>(FD685^2)*(1-COS(RADIANS(EY684+45)))+(COS(RADIANS(EY684+45)))</f>
        <v>-0.94982780613023077</v>
      </c>
      <c r="FH685" s="73">
        <f>(FD685*FD686)*(1-COS(RADIANS(EY684+45)))-FD684*(SIN(RADIANS(EY684+45)))</f>
        <v>0</v>
      </c>
      <c r="FI685" s="10"/>
      <c r="FJ685">
        <v>0.31277330241219892</v>
      </c>
      <c r="FK685" s="23">
        <f>SIN(RADIANS(176))*(COS(RADIANS(0)))</f>
        <v>6.9756473744125524E-2</v>
      </c>
      <c r="FM685" s="30">
        <f>(FK684*FK685)*(1-COS(RADIANS(EX684)))+FK686*(SIN(RADIANS(EX684)))</f>
        <v>-1.0571760619211149E-3</v>
      </c>
      <c r="FN685" s="30">
        <f>(FK685^2)*(1-COS(RADIANS(EX684)))+(COS(RADIANS(EX684)))</f>
        <v>0.98488167796388115</v>
      </c>
      <c r="FO685" s="30">
        <f>(FK685*FK686)*(1-COS(RADIANS(EX684)))-FK684*(SIN(RADIANS(EX684)))</f>
        <v>0.17322517943366056</v>
      </c>
      <c r="FQ685">
        <v>0.30904883012161882</v>
      </c>
      <c r="FS685" s="28">
        <f>(FD684*FD685)*(1-COS(RADIANS(EW684)))+FD686*(SIN(RADIANS(EW684)))</f>
        <v>0.99619469809174555</v>
      </c>
      <c r="FT685" s="28">
        <f>(FD685^2)*(1-COS(RADIANS(EW684)))+(COS(RADIANS(EW684)))</f>
        <v>8.7155742747658138E-2</v>
      </c>
      <c r="FU685" s="28">
        <f>(FD685*FD686)*(1-COS(RADIANS(EW684)))-FD684*(SIN(RADIANS(EW684)))</f>
        <v>0</v>
      </c>
      <c r="FW685" s="61">
        <v>0.39206234767122627</v>
      </c>
      <c r="FX685" s="13">
        <f>BX686</f>
        <v>261.8</v>
      </c>
      <c r="FY685" s="17">
        <v>0</v>
      </c>
      <c r="FZ685">
        <v>0</v>
      </c>
      <c r="GB685" s="73">
        <f>(FD684*FD685)*(1-COS(RADIANS(EY684-45)))+FD686*(SIN(RADIANS(EY684-45)))</f>
        <v>0.94982780613023077</v>
      </c>
      <c r="GC685" s="73">
        <f>(FD685^2)*(1-COS(RADIANS(EY684-45)))+(COS(RADIANS(EY684-45)))</f>
        <v>0.31277330241219886</v>
      </c>
      <c r="GD685" s="73">
        <f>(FD685*FD686)*(1-COS(RADIANS(EY684-45)))-FD684*(SIN(RADIANS(EY684-45)))</f>
        <v>0</v>
      </c>
      <c r="GE685" s="10"/>
      <c r="GF685">
        <v>0.94982780613023077</v>
      </c>
      <c r="GG685" s="1">
        <v>0.93513734703017559</v>
      </c>
      <c r="GI685">
        <f>FA685+FW685</f>
        <v>-0.52747514598010115</v>
      </c>
      <c r="GJ685">
        <f>GI685/(SQRT(GI684^2+GI685^2+GI686^2))</f>
        <v>-0.37298125262989357</v>
      </c>
      <c r="GL685">
        <f>CH686+DC685</f>
        <v>3.3255322864771453E-2</v>
      </c>
      <c r="GM685" t="e">
        <f>GL685/(SQRT(GL684^2+GL685^2+GL686^2))</f>
        <v>#VALUE!</v>
      </c>
      <c r="GO685" s="27">
        <f>FA686*FW684-FA684*FW686</f>
        <v>-2.7164559778537239E-2</v>
      </c>
    </row>
    <row r="686" spans="1:197" x14ac:dyDescent="0.2">
      <c r="A686" s="1"/>
      <c r="J686" s="10"/>
      <c r="Q686" s="82" t="s">
        <v>148</v>
      </c>
      <c r="R686" s="13"/>
      <c r="T686" s="10"/>
      <c r="U686" s="10"/>
      <c r="V686" s="10"/>
      <c r="W686" s="10"/>
      <c r="X686" s="10"/>
      <c r="Y686" s="10"/>
      <c r="Z686" s="80"/>
      <c r="AA686" s="23" t="s">
        <v>149</v>
      </c>
      <c r="AE686" s="1"/>
      <c r="AG686" s="80"/>
      <c r="AK686" s="13"/>
      <c r="AL686" s="81"/>
      <c r="AM686" s="82" t="s">
        <v>150</v>
      </c>
      <c r="AO686" s="13"/>
      <c r="AP686" s="13"/>
      <c r="AS686" s="1"/>
      <c r="AW686" s="1"/>
      <c r="BV686" s="17">
        <f t="shared" si="1024"/>
        <v>30</v>
      </c>
      <c r="BW686" s="17">
        <f t="shared" si="1024"/>
        <v>-10</v>
      </c>
      <c r="BX686" s="17">
        <f t="shared" si="1024"/>
        <v>261.8</v>
      </c>
      <c r="BY686" t="s">
        <v>9</v>
      </c>
      <c r="BZ686" s="5">
        <f t="shared" si="1042"/>
        <v>0.3492962422733713</v>
      </c>
      <c r="CA686" s="6">
        <f t="shared" si="1042"/>
        <v>-0.34518112468713447</v>
      </c>
      <c r="CB686" s="7">
        <f>CY685</f>
        <v>-0.91255501219685053</v>
      </c>
      <c r="CC686" s="8">
        <f>DU685</f>
        <v>0.40805077675020324</v>
      </c>
      <c r="CE686" s="10"/>
      <c r="CH686">
        <f>((SUMPRODUCT(CM685:CM687,CK685:CK687))*(SUMPRODUCT(CM685:CM687,CL685:CL687)))-((SUMPRODUCT(CN685:CN687,CK685:CK687))*(SUMPRODUCT(CN685:CN687,CL685:CL687)))</f>
        <v>3.3255322864771453E-2</v>
      </c>
      <c r="CI686" s="67"/>
      <c r="CJ686" s="10" t="s">
        <v>9</v>
      </c>
      <c r="CK686" s="5">
        <f t="shared" si="1043"/>
        <v>0.3492962422733713</v>
      </c>
      <c r="CL686" s="6">
        <f t="shared" si="1043"/>
        <v>-0.34518112468713447</v>
      </c>
      <c r="CM686" s="7">
        <f>FA685</f>
        <v>-0.91953749365132742</v>
      </c>
      <c r="CN686" s="8">
        <f>FW685</f>
        <v>0.39206234767122627</v>
      </c>
      <c r="CP686">
        <f t="shared" si="1041"/>
        <v>-9.8670839279614439E-2</v>
      </c>
      <c r="CQ686">
        <f t="shared" si="1041"/>
        <v>-0.32743703463395935</v>
      </c>
      <c r="CR686">
        <f>CK688</f>
        <v>0</v>
      </c>
      <c r="CS686">
        <f>CN688</f>
        <v>0</v>
      </c>
      <c r="CW686" s="28"/>
      <c r="CX686" s="1"/>
      <c r="CY686" s="61">
        <v>-4.560600422266077E-2</v>
      </c>
      <c r="DA686" s="17">
        <v>0</v>
      </c>
      <c r="DB686">
        <v>1</v>
      </c>
      <c r="DD686" s="73">
        <f>(DB684*DB686)*(1-COS(RADIANS(CW684+45)))-DB685*(SIN(RADIANS(CW684+45)))</f>
        <v>0</v>
      </c>
      <c r="DE686" s="73">
        <f>(DB685*DB686)*(1-COS(RADIANS(CW684+45)))+DB684*(SIN(RADIANS(CW684+45)))</f>
        <v>0</v>
      </c>
      <c r="DF686" s="73">
        <f>(DB686^2)*(1-COS(RADIANS(CW684+45)))+(COS(RADIANS(CW684+45)))</f>
        <v>1</v>
      </c>
      <c r="DG686" s="10"/>
      <c r="DH686">
        <v>0</v>
      </c>
      <c r="DI686" s="23">
        <f>SIN(RADIANS('[1]Biaxial Input'!$F$21))*SIN(RADIANS(0))</f>
        <v>0</v>
      </c>
      <c r="DK686" s="30">
        <f>(DI684*DI686)*(1-COS(RADIANS(CV684)))-DI685*(SIN(RADIANS(CV684)))</f>
        <v>-1.2113084546138469E-2</v>
      </c>
      <c r="DL686" s="30">
        <f>(DI685*DI686)*(1-COS(RADIANS(CV684)))+DI684*(SIN(RADIANS(CV684)))</f>
        <v>-0.17322517943366056</v>
      </c>
      <c r="DM686" s="30">
        <f>(DI686^2)*(1-COS(RADIANS(CV684)))+(COS(RADIANS(CV684)))</f>
        <v>0.98480775301220802</v>
      </c>
      <c r="DO686">
        <v>-4.560600422266077E-2</v>
      </c>
      <c r="DQ686" s="28">
        <f>(DB684*DB686)*(1-COS(RADIANS(CU684)))-DB685*(SIN(RADIANS(CU684)))</f>
        <v>0</v>
      </c>
      <c r="DR686" s="28">
        <f>(DB685*DB686)*(1-COS(RADIANS(CU684)))+DB684*(SIN(RADIANS(CU684)))</f>
        <v>0</v>
      </c>
      <c r="DS686" s="28">
        <f>(DB686^2)*(1-COS(RADIANS(CU684)))+(COS(RADIANS(CU684)))</f>
        <v>1</v>
      </c>
      <c r="DU686" s="61">
        <v>-0.16755232611303383</v>
      </c>
      <c r="DW686" s="17">
        <v>0</v>
      </c>
      <c r="DX686">
        <v>1</v>
      </c>
      <c r="DZ686" s="73">
        <f>(DB684*DB684)*(1-COS(RADIANS(CW684-45)))-DB684*(SIN(RADIANS(CW684-45)))</f>
        <v>0</v>
      </c>
      <c r="EA686" s="73">
        <f>(DB685*DB686)*(1-COS(RADIANS(CW684-45)))+DB684*(SIN(RADIANS(CW684-45)))</f>
        <v>0</v>
      </c>
      <c r="EB686" s="73">
        <f>(DB686^2)*(1-COS(RADIANS(CW684-45)))+(COS(RADIANS(CW684-45)))</f>
        <v>1</v>
      </c>
      <c r="EC686" s="10"/>
      <c r="ED686">
        <v>0</v>
      </c>
      <c r="EE686" s="1">
        <v>-0.16755232611303383</v>
      </c>
      <c r="EG686">
        <f>CY686+DU686</f>
        <v>-0.21315833033569459</v>
      </c>
      <c r="EH686">
        <f>EG686/(SQRT(EG684^2+EG685^2+EG686^2))</f>
        <v>-0.15072570084677178</v>
      </c>
      <c r="EJ686">
        <f>Q686+AM686</f>
        <v>0</v>
      </c>
      <c r="EK686">
        <f>EJ686/(SQRT(EJ684^2+EJ685^2+EJ686^2))</f>
        <v>0</v>
      </c>
      <c r="EM686" s="23">
        <f>CY684*DU685-CY685*DU684</f>
        <v>-0.98480775301220813</v>
      </c>
      <c r="ER686">
        <f t="shared" ref="ER686:ES688" si="1044">CK685</f>
        <v>0.93180266183863136</v>
      </c>
      <c r="ES686">
        <f t="shared" si="1044"/>
        <v>-0.87956522186239505</v>
      </c>
      <c r="ET686" t="e">
        <f>#REF!</f>
        <v>#REF!</v>
      </c>
      <c r="EU686" t="e">
        <f>#REF!</f>
        <v>#REF!</v>
      </c>
      <c r="EY686" s="28"/>
      <c r="EZ686" s="10"/>
      <c r="FA686" s="61">
        <v>-4.2674866912483032E-2</v>
      </c>
      <c r="FB686" s="13">
        <f>BW687</f>
        <v>-15</v>
      </c>
      <c r="FC686" s="17">
        <v>0</v>
      </c>
      <c r="FD686">
        <v>1</v>
      </c>
      <c r="FF686" s="73">
        <f>(FD684*FD686)*(1-COS(RADIANS(EY684+45)))-FD685*(SIN(RADIANS(EY684+45)))</f>
        <v>0</v>
      </c>
      <c r="FG686" s="73">
        <f>(FD685*FD686)*(1-COS(RADIANS(EY684+45)))+FD684*(SIN(RADIANS(EY684+45)))</f>
        <v>0</v>
      </c>
      <c r="FH686" s="73">
        <f>(FD686^2)*(1-COS(RADIANS(EY684+45)))+(COS(RADIANS(EY684+45)))</f>
        <v>1</v>
      </c>
      <c r="FI686" s="10"/>
      <c r="FJ686">
        <v>0</v>
      </c>
      <c r="FK686" s="23">
        <f>SIN(RADIANS(176))*SIN(RADIANS(0))</f>
        <v>0</v>
      </c>
      <c r="FM686" s="30">
        <f>(FK684*FK686)*(1-COS(RADIANS(EX684)))-FK685*(SIN(RADIANS(EX684)))</f>
        <v>-1.2113084546138469E-2</v>
      </c>
      <c r="FN686" s="30">
        <f>(FK685*FK686)*(1-COS(RADIANS(EX684)))+FK684*(SIN(RADIANS(EX684)))</f>
        <v>-0.17322517943366056</v>
      </c>
      <c r="FO686" s="30">
        <f>(FK686^2)*(1-COS(RADIANS(EX684)))+(COS(RADIANS(EX684)))</f>
        <v>0.98480775301220802</v>
      </c>
      <c r="FQ686">
        <v>-4.2674866912483032E-2</v>
      </c>
      <c r="FS686" s="28">
        <f>(FD684*FD686)*(1-COS(RADIANS(EW684)))-FD685*(SIN(RADIANS(EW684)))</f>
        <v>0</v>
      </c>
      <c r="FT686" s="28">
        <f>(FD685*FD686)*(1-COS(RADIANS(EW684)))+FD684*(SIN(RADIANS(EW684)))</f>
        <v>0</v>
      </c>
      <c r="FU686" s="28">
        <f>(FD686^2)*(1-COS(RADIANS(EW684)))+(COS(RADIANS(EW684)))</f>
        <v>1</v>
      </c>
      <c r="FW686" s="61">
        <v>-0.1683227416038833</v>
      </c>
      <c r="FX686" s="13">
        <f>BX687</f>
        <v>293.89999999999998</v>
      </c>
      <c r="FY686" s="17">
        <v>0</v>
      </c>
      <c r="FZ686">
        <v>1</v>
      </c>
      <c r="GB686" s="73">
        <f>(FD684*FD684)*(1-COS(RADIANS(EY684-45)))-FD684*(SIN(RADIANS(EY684-45)))</f>
        <v>0</v>
      </c>
      <c r="GC686" s="73">
        <f>(FD685*FD686)*(1-COS(RADIANS(EY684-45)))+FD684*(SIN(RADIANS(EY684-45)))</f>
        <v>0</v>
      </c>
      <c r="GD686" s="73">
        <f>(FD686^2)*(1-COS(RADIANS(EY684-45)))+(COS(RADIANS(EY684-45)))</f>
        <v>1</v>
      </c>
      <c r="GE686" s="10"/>
      <c r="GF686">
        <v>0</v>
      </c>
      <c r="GG686" s="1">
        <v>-0.1683227416038833</v>
      </c>
      <c r="GI686">
        <f>FA686+FW686</f>
        <v>-0.21099760851636634</v>
      </c>
      <c r="GJ686">
        <f>GI686/(SQRT(GI684^2+GI685^2+GI686^2))</f>
        <v>-0.14919783979606707</v>
      </c>
      <c r="GL686" t="e">
        <f>#REF!+DC686</f>
        <v>#REF!</v>
      </c>
      <c r="GM686" t="e">
        <f>GL686/(SQRT(GL684^2+GL685^2+GL686^2))</f>
        <v>#REF!</v>
      </c>
      <c r="GO686" s="27">
        <f>FA684*FW685-FA685*FW684</f>
        <v>-0.98480775301220824</v>
      </c>
    </row>
    <row r="687" spans="1:197" x14ac:dyDescent="0.2">
      <c r="A687" s="1"/>
      <c r="E687" s="5" t="s">
        <v>4</v>
      </c>
      <c r="F687" s="6" t="s">
        <v>5</v>
      </c>
      <c r="G687" s="7" t="s">
        <v>6</v>
      </c>
      <c r="H687" s="8" t="s">
        <v>1</v>
      </c>
      <c r="I687">
        <v>5</v>
      </c>
      <c r="J687" s="9" t="s">
        <v>7</v>
      </c>
      <c r="K687">
        <v>5</v>
      </c>
      <c r="L687" s="10"/>
      <c r="M687" s="17">
        <f>A671</f>
        <v>90</v>
      </c>
      <c r="N687" s="17">
        <f>B671</f>
        <v>20</v>
      </c>
      <c r="O687" s="17">
        <f>C671</f>
        <v>201.2</v>
      </c>
      <c r="Q687" s="61">
        <f t="array" ref="Q687:Q689">MMULT(AI687:AK689,AG687:AG689)</f>
        <v>0.85835583531131898</v>
      </c>
      <c r="R687" s="13"/>
      <c r="S687" s="17">
        <v>1</v>
      </c>
      <c r="T687">
        <v>0</v>
      </c>
      <c r="V687" s="73">
        <f>(T687^2)*(1-COS(RADIANS(O687+45)))+(COS(RADIANS(O687+45)))</f>
        <v>-0.40354529635239011</v>
      </c>
      <c r="W687" s="73">
        <f>(T687*T688)*(1-COS(RADIANS(O687+45)))-T689*(SIN(RADIANS(O687+45)))</f>
        <v>0.91495966784982474</v>
      </c>
      <c r="X687" s="73">
        <f>(T687*T689)*(1-COS(RADIANS(O687+45)))+T688*(SIN(RADIANS(O687+45)))</f>
        <v>0</v>
      </c>
      <c r="Y687" s="10"/>
      <c r="Z687">
        <f t="array" ref="Z687:Z689">MMULT(V687:X689,S687:S689)</f>
        <v>-0.40354529635239011</v>
      </c>
      <c r="AA687" s="23">
        <f>COS(RADIANS('[1]Biaxial Input'!$F$21))</f>
        <v>-0.9975640502598242</v>
      </c>
      <c r="AC687" s="30">
        <f>(AA687^2)*(1-COS(RADIANS(N687)))+(COS(RADIANS(N687)))</f>
        <v>0.99970654636555623</v>
      </c>
      <c r="AD687" s="30">
        <f>(AA687*AA688)*(1-COS(RADIANS(N687)))-AA689*(SIN(RADIANS(N687)))</f>
        <v>-4.1965824879998722E-3</v>
      </c>
      <c r="AE687" s="30">
        <f>(AA687*AA689)*(1-COS(RADIANS(N687)))+AA688*(SIN(RADIANS(N687)))</f>
        <v>2.3858119147859059E-2</v>
      </c>
      <c r="AG687">
        <f t="array" ref="AG687:AG689">MMULT(AC687:AE689,Z687:Z689)</f>
        <v>-0.3995871707991881</v>
      </c>
      <c r="AI687" s="28">
        <f>(T687^2)*(1-COS(RADIANS(M687)))+(COS(RADIANS(M687)))</f>
        <v>6.1257422745431001E-17</v>
      </c>
      <c r="AJ687" s="28">
        <f>(T687*T688)*(1-COS(RADIANS(M687)))-T689*(SIN(RADIANS(M687)))</f>
        <v>-1</v>
      </c>
      <c r="AK687" s="28">
        <f>(T687*T689)*(1-COS(RADIANS(M687)))+T688*(SIN(RADIANS(M687)))</f>
        <v>0</v>
      </c>
      <c r="AM687" s="61">
        <f t="array" ref="AM687:AM689">MMULT(AI687:AK689,AW687:AW689)</f>
        <v>-0.3831666626884056</v>
      </c>
      <c r="AN687" s="13"/>
      <c r="AO687" s="17">
        <v>1</v>
      </c>
      <c r="AP687">
        <v>0</v>
      </c>
      <c r="AR687" s="73">
        <f>(T687^2)*(1-COS(RADIANS(O687-45)))+(COS(RADIANS(O687-45)))</f>
        <v>-0.91495966784982474</v>
      </c>
      <c r="AS687" s="73">
        <f>(T687*T688)*(1-COS(RADIANS(O687-45)))-T689*(SIN(RADIANS(O687-45)))</f>
        <v>-0.40354529635239006</v>
      </c>
      <c r="AT687" s="73">
        <f>(T687*T689)*(1-COS(RADIANS(O687-45)))+T688*(SIN(RADIANS(O687-45)))</f>
        <v>0</v>
      </c>
      <c r="AU687" s="10"/>
      <c r="AV687">
        <f t="array" ref="AV687:AV689">MMULT(AR687:AT689,S687:S689)</f>
        <v>-0.91495966784982474</v>
      </c>
      <c r="AW687" s="1">
        <f t="array" ref="AW687:AW689">MMULT(AC687:AE689,AV687:AV689)</f>
        <v>-0.91638468073371182</v>
      </c>
      <c r="BV687" s="17">
        <f t="shared" si="1024"/>
        <v>0</v>
      </c>
      <c r="BW687" s="17">
        <f t="shared" si="1024"/>
        <v>-15</v>
      </c>
      <c r="BX687" s="17">
        <f t="shared" si="1024"/>
        <v>293.89999999999998</v>
      </c>
      <c r="BY687" t="s">
        <v>10</v>
      </c>
      <c r="BZ687" s="5">
        <f t="shared" si="1042"/>
        <v>-9.8670839279614439E-2</v>
      </c>
      <c r="CA687" s="6">
        <f t="shared" si="1042"/>
        <v>-0.32743703463395935</v>
      </c>
      <c r="CB687" s="7">
        <f>CY686</f>
        <v>-4.560600422266077E-2</v>
      </c>
      <c r="CC687" s="8">
        <f>DU686</f>
        <v>-0.16755232611303383</v>
      </c>
      <c r="CE687" s="10"/>
      <c r="CG687" s="10" t="s">
        <v>160</v>
      </c>
      <c r="CH687" s="10">
        <f>-CH684*((EY684-CW684)/(CH686-CE685))</f>
        <v>115.77355769164048</v>
      </c>
      <c r="CI687" s="67"/>
      <c r="CJ687" s="10" t="s">
        <v>10</v>
      </c>
      <c r="CK687" s="5">
        <f t="shared" si="1043"/>
        <v>-9.8670839279614439E-2</v>
      </c>
      <c r="CL687" s="6">
        <f t="shared" si="1043"/>
        <v>-0.32743703463395935</v>
      </c>
      <c r="CM687" s="7">
        <f>FA686</f>
        <v>-4.2674866912483032E-2</v>
      </c>
      <c r="CN687" s="8">
        <f>FW686</f>
        <v>-0.1683227416038833</v>
      </c>
      <c r="CW687" s="28"/>
      <c r="CX687" s="1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EE687" s="1"/>
      <c r="EI687" s="64">
        <f>(DEGREES(ACOS((EH684*EK684+EH685*EK685+EH686*EK686)/((SQRT(EH684^2+EH685^2+EH686^2))*(SQRT(EK684^2+EK685^2+EK686^2))))))</f>
        <v>22.784933364708134</v>
      </c>
      <c r="ER687">
        <f t="shared" si="1044"/>
        <v>0.3492962422733713</v>
      </c>
      <c r="ES687">
        <f t="shared" si="1044"/>
        <v>-0.34518112468713447</v>
      </c>
      <c r="ET687" t="e">
        <f>#REF!</f>
        <v>#REF!</v>
      </c>
      <c r="EU687" t="e">
        <f>#REF!</f>
        <v>#REF!</v>
      </c>
      <c r="EY687" s="28"/>
      <c r="EZ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GG687" s="1"/>
      <c r="GK687" s="64" t="e">
        <f>(DEGREES(ACOS((GJ684*GM684+GJ685*GM685+GJ686*GM686)/((SQRT(GJ684^2+GJ685^2+GJ686^2))*(SQRT(GM684^2+GM685^2+GM686^2))))))</f>
        <v>#VALUE!</v>
      </c>
    </row>
    <row r="688" spans="1:197" x14ac:dyDescent="0.2">
      <c r="A688" s="1"/>
      <c r="D688" t="s">
        <v>8</v>
      </c>
      <c r="E688" s="5">
        <f t="shared" ref="E688:F690" si="1045">E683</f>
        <v>0.92989901791620577</v>
      </c>
      <c r="F688" s="6">
        <f t="shared" si="1045"/>
        <v>-0.88149328419413209</v>
      </c>
      <c r="G688" s="7">
        <f>Q687</f>
        <v>0.85835583531131898</v>
      </c>
      <c r="H688" s="8">
        <f>AM687</f>
        <v>-0.3831666626884056</v>
      </c>
      <c r="J688" s="9">
        <f>((SUMPRODUCT(G688:G690,E688:E690))*(SUMPRODUCT(G688:(G690),F688:F690)))-((SUMPRODUCT(H688:H690,E688:E690))*(SUMPRODUCT(H688:H690,F688:F690)))</f>
        <v>6.5061552049125448E-3</v>
      </c>
      <c r="Q688" s="61">
        <v>-0.39958717079918815</v>
      </c>
      <c r="S688" s="17">
        <v>0</v>
      </c>
      <c r="T688">
        <v>0</v>
      </c>
      <c r="V688" s="73">
        <f>(T687*T688)*(1-COS(RADIANS(O687+45)))+T689*(SIN(RADIANS(O687+45)))</f>
        <v>-0.91495966784982474</v>
      </c>
      <c r="W688" s="73">
        <f>(T688^2)*(1-COS(RADIANS(O687+45)))+(COS(RADIANS(O687+45)))</f>
        <v>-0.40354529635239011</v>
      </c>
      <c r="X688" s="73">
        <f>(T688*T689)*(1-COS(RADIANS(O687+45)))-T687*(SIN(RADIANS(O687+45)))</f>
        <v>0</v>
      </c>
      <c r="Y688" s="10"/>
      <c r="Z688">
        <v>-0.91495966784982474</v>
      </c>
      <c r="AA688" s="23">
        <f>SIN(RADIANS('[1]Biaxial Input'!$F$21))*(COS(RADIANS(0)))</f>
        <v>6.9756473744125524E-2</v>
      </c>
      <c r="AC688" s="30">
        <f>(AA687*AA688)*(1-COS(RADIANS(N687)))+AA689*(SIN(RADIANS(N687)))</f>
        <v>-4.1965824879998722E-3</v>
      </c>
      <c r="AD688" s="30">
        <f>(AA688^2)*(1-COS(RADIANS(N687)))+(COS(RADIANS(N687)))</f>
        <v>0.9399860744203522</v>
      </c>
      <c r="AE688" s="30">
        <f>(AA688*AA689)*(1-COS(RADIANS(N687)))-AA687*(SIN(RADIANS(N687)))</f>
        <v>0.34118699944639969</v>
      </c>
      <c r="AG688">
        <v>-0.85835583531131898</v>
      </c>
      <c r="AI688" s="28">
        <f>(T687*T688)*(1-COS(RADIANS(M687)))+T689*(SIN(RADIANS(M687)))</f>
        <v>1</v>
      </c>
      <c r="AJ688" s="28">
        <f>(T688^2)*(1-COS(RADIANS(M687)))+(COS(RADIANS(M687)))</f>
        <v>6.1257422745431001E-17</v>
      </c>
      <c r="AK688" s="28">
        <f>(T688*T689)*(1-COS(RADIANS(M687)))-T687*(SIN(RADIANS(M687)))</f>
        <v>0</v>
      </c>
      <c r="AM688" s="61">
        <v>-0.91638468073371182</v>
      </c>
      <c r="AO688" s="17">
        <v>0</v>
      </c>
      <c r="AP688">
        <v>0</v>
      </c>
      <c r="AR688" s="73">
        <f>(T687*T688)*(1-COS(RADIANS(O687-45)))+T689*(SIN(RADIANS(O687-45)))</f>
        <v>0.40354529635239006</v>
      </c>
      <c r="AS688" s="73">
        <f>(T688^2)*(1-COS(RADIANS(O687-45)))+(COS(RADIANS(O687-45)))</f>
        <v>-0.91495966784982474</v>
      </c>
      <c r="AT688" s="73">
        <f>(T688*T689)*(1-COS(RADIANS(O687-45)))-T687*(SIN(RADIANS(O687-45)))</f>
        <v>0</v>
      </c>
      <c r="AU688" s="10"/>
      <c r="AV688">
        <v>0.40354529635239006</v>
      </c>
      <c r="AW688" s="1">
        <v>0.38316666268840555</v>
      </c>
      <c r="BV688" s="17">
        <f t="shared" si="1024"/>
        <v>10</v>
      </c>
      <c r="BW688" s="17">
        <f t="shared" si="1024"/>
        <v>-20</v>
      </c>
      <c r="BX688" s="17">
        <f t="shared" si="1024"/>
        <v>282.7</v>
      </c>
      <c r="CS688" s="15"/>
      <c r="CW688" s="28"/>
      <c r="CX688" s="1"/>
      <c r="CY688" s="82" t="s">
        <v>148</v>
      </c>
      <c r="CZ688" s="13"/>
      <c r="DB688" s="10"/>
      <c r="DC688" s="10"/>
      <c r="DD688" s="10"/>
      <c r="DE688" s="10"/>
      <c r="DF688" s="10"/>
      <c r="DG688" s="10"/>
      <c r="DH688" s="80"/>
      <c r="DI688" s="23" t="s">
        <v>149</v>
      </c>
      <c r="DM688" s="1"/>
      <c r="DO688" s="80"/>
      <c r="DS688" s="13"/>
      <c r="DT688" s="81"/>
      <c r="DU688" s="82" t="s">
        <v>150</v>
      </c>
      <c r="DW688" s="13"/>
      <c r="DX688" s="13"/>
      <c r="EA688" s="1"/>
      <c r="EE688" s="1"/>
      <c r="EI688" s="13"/>
      <c r="ER688">
        <f t="shared" si="1044"/>
        <v>-9.8670839279614439E-2</v>
      </c>
      <c r="ES688">
        <f t="shared" si="1044"/>
        <v>-0.32743703463395935</v>
      </c>
      <c r="ET688" t="e">
        <f>#REF!</f>
        <v>#REF!</v>
      </c>
      <c r="EU688" t="e">
        <f>#REF!</f>
        <v>#REF!</v>
      </c>
      <c r="EY688" s="28"/>
      <c r="EZ688" s="10"/>
      <c r="FA688" s="82" t="s">
        <v>148</v>
      </c>
      <c r="FB688" s="13"/>
      <c r="FD688" s="10"/>
      <c r="FE688" s="10"/>
      <c r="FF688" s="10"/>
      <c r="FG688" s="10"/>
      <c r="FH688" s="10"/>
      <c r="FI688" s="10"/>
      <c r="FJ688" s="80"/>
      <c r="FK688" s="23" t="s">
        <v>149</v>
      </c>
      <c r="FO688" s="1"/>
      <c r="FQ688" s="80"/>
      <c r="FU688" s="13"/>
      <c r="FV688" s="81"/>
      <c r="FW688" s="82" t="s">
        <v>150</v>
      </c>
      <c r="FY688" s="13"/>
      <c r="FZ688" s="13"/>
      <c r="GC688" s="1"/>
      <c r="GG688" s="1"/>
      <c r="GK688" s="13"/>
    </row>
    <row r="689" spans="1:197" x14ac:dyDescent="0.2">
      <c r="A689" s="1"/>
      <c r="D689" t="s">
        <v>9</v>
      </c>
      <c r="E689" s="5">
        <f t="shared" si="1045"/>
        <v>0.35435293716168215</v>
      </c>
      <c r="F689" s="6">
        <f t="shared" si="1045"/>
        <v>-0.34007755354771868</v>
      </c>
      <c r="G689" s="7">
        <f t="shared" ref="G689:G690" si="1046">Q688</f>
        <v>-0.39958717079918815</v>
      </c>
      <c r="H689" s="8">
        <f t="shared" ref="H689:H690" si="1047">AM688</f>
        <v>-0.91638468073371182</v>
      </c>
      <c r="J689" s="10"/>
      <c r="Q689" s="61">
        <v>0.32180017545008965</v>
      </c>
      <c r="S689" s="17">
        <v>0</v>
      </c>
      <c r="T689">
        <v>1</v>
      </c>
      <c r="V689" s="73">
        <f>(T687*T689)*(1-COS(RADIANS(O687+45)))-T688*(SIN(RADIANS(O687+45)))</f>
        <v>0</v>
      </c>
      <c r="W689" s="73">
        <f>(T688*T689)*(1-COS(RADIANS(O687+45)))+T687*(SIN(RADIANS(O687+45)))</f>
        <v>0</v>
      </c>
      <c r="X689" s="73">
        <f>(T689^2)*(1-COS(RADIANS(O687+45)))+(COS(RADIANS(O687+45)))</f>
        <v>0.99999999999999989</v>
      </c>
      <c r="Y689" s="10"/>
      <c r="Z689">
        <v>0</v>
      </c>
      <c r="AA689" s="23">
        <f>SIN(RADIANS('[1]Biaxial Input'!$F$21))*SIN(RADIANS(0))</f>
        <v>0</v>
      </c>
      <c r="AC689" s="30">
        <f>(AA687*AA689)*(1-COS(RADIANS(N687)))-AA688*(SIN(RADIANS(N687)))</f>
        <v>-2.3858119147859059E-2</v>
      </c>
      <c r="AD689" s="30">
        <f>(AA688*AA689)*(1-COS(RADIANS(N687)))+AA687*(SIN(RADIANS(N687)))</f>
        <v>-0.34118699944639969</v>
      </c>
      <c r="AE689" s="30">
        <f>(AA689^2)*(1-COS(RADIANS(N687)))+(COS(RADIANS(N687)))</f>
        <v>0.93969262078590843</v>
      </c>
      <c r="AG689">
        <v>0.32180017545008965</v>
      </c>
      <c r="AI689" s="28">
        <f>(T687*T689)*(1-COS(RADIANS(M687)))-T688*(SIN(RADIANS(M687)))</f>
        <v>0</v>
      </c>
      <c r="AJ689" s="28">
        <f>(T688*T689)*(1-COS(RADIANS(M687)))+T687*(SIN(RADIANS(M687)))</f>
        <v>0</v>
      </c>
      <c r="AK689" s="28">
        <f>(T689^2)*(1-COS(RADIANS(M687)))+(COS(RADIANS(M687)))</f>
        <v>1</v>
      </c>
      <c r="AM689" s="61">
        <v>-0.11585519203213344</v>
      </c>
      <c r="AO689" s="17">
        <v>0</v>
      </c>
      <c r="AP689">
        <v>1</v>
      </c>
      <c r="AR689" s="73">
        <f>(T687*T687)*(1-COS(RADIANS(O687-45)))-T687*(SIN(RADIANS(O687-45)))</f>
        <v>0</v>
      </c>
      <c r="AS689" s="73">
        <f>(T688*T689)*(1-COS(RADIANS(O687-45)))+T687*(SIN(RADIANS(O687-45)))</f>
        <v>0</v>
      </c>
      <c r="AT689" s="73">
        <f>(T689^2)*(1-COS(RADIANS(O687-45)))+(COS(RADIANS(O687-45)))</f>
        <v>1</v>
      </c>
      <c r="AU689" s="10"/>
      <c r="AV689">
        <v>0</v>
      </c>
      <c r="AW689" s="1">
        <v>-0.11585519203213344</v>
      </c>
      <c r="BV689" s="17">
        <f t="shared" si="1024"/>
        <v>25</v>
      </c>
      <c r="BW689" s="17">
        <f t="shared" si="1024"/>
        <v>-30</v>
      </c>
      <c r="BX689" s="17">
        <f t="shared" si="1024"/>
        <v>270.8</v>
      </c>
      <c r="BZ689" s="5" t="s">
        <v>4</v>
      </c>
      <c r="CA689" s="6" t="s">
        <v>5</v>
      </c>
      <c r="CB689" s="7" t="s">
        <v>6</v>
      </c>
      <c r="CC689" s="8" t="s">
        <v>1</v>
      </c>
      <c r="CD689">
        <v>4</v>
      </c>
      <c r="CE689" s="9" t="s">
        <v>7</v>
      </c>
      <c r="CG689" s="90" t="s">
        <v>157</v>
      </c>
      <c r="CH689" s="61">
        <f>CE690-((CH691-CE690)/(EY689-CW689))*CW689</f>
        <v>4.9539141998104315</v>
      </c>
      <c r="CI689" s="10"/>
      <c r="CK689" s="5" t="s">
        <v>4</v>
      </c>
      <c r="CL689" s="6" t="s">
        <v>5</v>
      </c>
      <c r="CM689" s="7" t="s">
        <v>6</v>
      </c>
      <c r="CN689" s="8" t="s">
        <v>1</v>
      </c>
      <c r="CO689" s="10"/>
      <c r="CP689">
        <f t="shared" ref="CP689:CQ691" si="1048">BZ690</f>
        <v>0.93180266183863136</v>
      </c>
      <c r="CQ689">
        <f t="shared" si="1048"/>
        <v>-0.87956522186239505</v>
      </c>
      <c r="CR689">
        <f>CI693</f>
        <v>0</v>
      </c>
      <c r="CS689">
        <f>CL693</f>
        <v>0</v>
      </c>
      <c r="CU689" s="17">
        <f>CU593</f>
        <v>140</v>
      </c>
      <c r="CV689" s="17">
        <f>CV593</f>
        <v>15</v>
      </c>
      <c r="CW689" s="31">
        <f>CH596</f>
        <v>150.9200837585752</v>
      </c>
      <c r="CX689" s="1"/>
      <c r="CY689" s="61">
        <f t="array" ref="CY689:CY691">MMULT(DQ689:DS691,DO689:DO691)</f>
        <v>0.90491269794133589</v>
      </c>
      <c r="CZ689" s="13"/>
      <c r="DA689" s="17">
        <v>1</v>
      </c>
      <c r="DB689">
        <v>0</v>
      </c>
      <c r="DD689" s="73">
        <f>(DB689^2)*(1-COS(RADIANS(CW689+45)))+(COS(RADIANS(CW689+45)))</f>
        <v>-0.9616452201682868</v>
      </c>
      <c r="DE689" s="73">
        <f>(DB689*DB690)*(1-COS(RADIANS(CW689+45)))-DB691*(SIN(RADIANS(CW689+45)))</f>
        <v>0.27429631883692357</v>
      </c>
      <c r="DF689" s="73">
        <f>(DB689*DB691)*(1-COS(RADIANS(CW689+45)))+DB690*(SIN(RADIANS(CW689+45)))</f>
        <v>0</v>
      </c>
      <c r="DG689" s="10"/>
      <c r="DH689">
        <f t="array" ref="DH689:DH691">MMULT(DD689:DF691,DA689:DA691)</f>
        <v>-0.9616452201682868</v>
      </c>
      <c r="DI689" s="23">
        <f>COS(RADIANS('[1]Biaxial Input'!$F$21))</f>
        <v>-0.9975640502598242</v>
      </c>
      <c r="DK689" s="30">
        <f>(DI689^2)*(1-COS(RADIANS(CV689)))+(COS(RADIANS(CV689)))</f>
        <v>0.99983419624187875</v>
      </c>
      <c r="DL689" s="30">
        <f>(DI689*DI690)*(1-COS(RADIANS(CV689)))-DI691*(SIN(RADIANS(CV689)))</f>
        <v>-2.3711042090011594E-3</v>
      </c>
      <c r="DM689" s="30">
        <f>(DI689*DI691)*(1-COS(RADIANS(CV689)))+DI690*(SIN(RADIANS(CV689)))</f>
        <v>1.8054303924173627E-2</v>
      </c>
      <c r="DO689">
        <f t="array" ref="DO689:DO691">MMULT(DK689:DM691,DH689:DH691)</f>
        <v>-0.96083539062069589</v>
      </c>
      <c r="DQ689" s="28">
        <f>(DB689^2)*(1-COS(RADIANS(CU689)))+(COS(RADIANS(CU689)))</f>
        <v>-0.7660444431189779</v>
      </c>
      <c r="DR689" s="28">
        <f>(DB689*DB690)*(1-COS(RADIANS(CU689)))-DB691*(SIN(RADIANS(CU689)))</f>
        <v>-0.64278760968653947</v>
      </c>
      <c r="DS689" s="28">
        <f>(DB689*DB691)*(1-COS(RADIANS(CU689)))+DB690*(SIN(RADIANS(CU689)))</f>
        <v>0</v>
      </c>
      <c r="DU689" s="61">
        <f t="array" ref="DU689:DU691">MMULT(DQ689:DS691,EE689:EE691)</f>
        <v>-0.38575675178194013</v>
      </c>
      <c r="DV689" s="13"/>
      <c r="DW689" s="17">
        <v>1</v>
      </c>
      <c r="DX689">
        <v>0</v>
      </c>
      <c r="DZ689" s="73">
        <f>(DB689^2)*(1-COS(RADIANS(CW689-45)))+(COS(RADIANS(CW689-45)))</f>
        <v>-0.2742963188369234</v>
      </c>
      <c r="EA689" s="73">
        <f>(DB689*DB690)*(1-COS(RADIANS(CW689-45)))-DB691*(SIN(RADIANS(CW689-45)))</f>
        <v>-0.9616452201682868</v>
      </c>
      <c r="EB689" s="73">
        <f>(DB689*DB691)*(1-COS(RADIANS(CW689-45)))+DB690*(SIN(RADIANS(CW689-45)))</f>
        <v>0</v>
      </c>
      <c r="EC689" s="10"/>
      <c r="ED689">
        <f t="array" ref="ED689:ED691">MMULT(DZ689:EB691,DA689:DA691)</f>
        <v>-0.2742963188369234</v>
      </c>
      <c r="EE689" s="1">
        <f t="array" ref="EE689:EE691">MMULT(DK689:DM691,ED689:ED691)</f>
        <v>-0.27653100050552831</v>
      </c>
      <c r="EG689">
        <f>CY689+DU689</f>
        <v>0.51915594615939575</v>
      </c>
      <c r="EH689">
        <f>EG689/(SQRT(EG689^2+EG690^2+EG691^2))</f>
        <v>0.36709869002262685</v>
      </c>
      <c r="EJ689">
        <f>Q689+AM689</f>
        <v>0.2059449834179562</v>
      </c>
      <c r="EK689">
        <f>EJ689/(SQRT(EJ689^2+EJ690^2+EJ691^2))</f>
        <v>1</v>
      </c>
      <c r="EM689" s="23">
        <f>CY690*DU691-CY691*DU690</f>
        <v>0.17979081611467088</v>
      </c>
      <c r="EO689" s="15">
        <v>4</v>
      </c>
      <c r="EP689" s="9" t="s">
        <v>7</v>
      </c>
      <c r="EW689" s="17">
        <f>CU689</f>
        <v>140</v>
      </c>
      <c r="EX689" s="17">
        <f>CV689</f>
        <v>15</v>
      </c>
      <c r="EY689" s="31">
        <f>1+CW689</f>
        <v>151.9200837585752</v>
      </c>
      <c r="EZ689" s="10"/>
      <c r="FA689" s="61">
        <f t="array" ref="FA689:FA691">MMULT(FS689:FU691,FQ689:FQ691)</f>
        <v>0.91150725897242102</v>
      </c>
      <c r="FB689" s="13">
        <f>BW690</f>
        <v>-40</v>
      </c>
      <c r="FC689" s="17">
        <v>1</v>
      </c>
      <c r="FD689">
        <v>0</v>
      </c>
      <c r="FF689" s="73">
        <f>(FD689^2)*(1-COS(RADIANS(EY689+45)))+(COS(RADIANS(EY689+45)))</f>
        <v>-0.95671162610282934</v>
      </c>
      <c r="FG689" s="73">
        <f>(FD689*FD690)*(1-COS(RADIANS(EY689+45)))-FD691*(SIN(RADIANS(EY689+45)))</f>
        <v>0.29103756540982839</v>
      </c>
      <c r="FH689" s="73">
        <f>(FD689*FD691)*(1-COS(RADIANS(EY689+45)))+FD690*(SIN(RADIANS(EY689+45)))</f>
        <v>0</v>
      </c>
      <c r="FI689" s="10"/>
      <c r="FJ689">
        <f t="array" ref="FJ689:FJ691">MMULT(FF689:FH691,FC689:FC691)</f>
        <v>-0.95671162610282934</v>
      </c>
      <c r="FK689" s="23">
        <f>COS(RADIANS(176))</f>
        <v>-0.9975640502598242</v>
      </c>
      <c r="FM689" s="30">
        <f>(FK689^2)*(1-COS(RADIANS(EX689)))+(COS(RADIANS(EX689)))</f>
        <v>0.99983419624187875</v>
      </c>
      <c r="FN689" s="30">
        <f>(FK689*FK690)*(1-COS(RADIANS(EX689)))-FK691*(SIN(RADIANS(EX689)))</f>
        <v>-2.3711042090011594E-3</v>
      </c>
      <c r="FO689" s="30">
        <f>(FK689*FK691)*(1-COS(RADIANS(EX689)))+FK690*(SIN(RADIANS(EX689)))</f>
        <v>1.8054303924173627E-2</v>
      </c>
      <c r="FQ689">
        <f t="array" ref="FQ689:FQ691">MMULT(FM689:FO691,FJ689:FJ691)</f>
        <v>-0.95586291932346257</v>
      </c>
      <c r="FS689" s="28">
        <f>(FD689^2)*(1-COS(RADIANS(EW689)))+(COS(RADIANS(EW689)))</f>
        <v>-0.7660444431189779</v>
      </c>
      <c r="FT689" s="28">
        <f>(FD689*FD690)*(1-COS(RADIANS(EW689)))-FD691*(SIN(RADIANS(EW689)))</f>
        <v>-0.64278760968653947</v>
      </c>
      <c r="FU689" s="28">
        <f>(FD689*FD691)*(1-COS(RADIANS(EW689)))+FD690*(SIN(RADIANS(EW689)))</f>
        <v>0</v>
      </c>
      <c r="FW689" s="61">
        <f t="array" ref="FW689:FW691">MMULT(FS689:FU691,GG689:GG691)</f>
        <v>-0.36990509496545804</v>
      </c>
      <c r="FX689" s="13">
        <f>BX690</f>
        <v>259.10000000000002</v>
      </c>
      <c r="FY689" s="17">
        <v>1</v>
      </c>
      <c r="FZ689">
        <v>0</v>
      </c>
      <c r="GB689" s="73">
        <f>(FD689^2)*(1-COS(RADIANS(EY689-45)))+(COS(RADIANS(EY689-45)))</f>
        <v>-0.29103756540982845</v>
      </c>
      <c r="GC689" s="73">
        <f>(FD689*FD690)*(1-COS(RADIANS(EY689-45)))-FD691*(SIN(RADIANS(EY689-45)))</f>
        <v>-0.95671162610282934</v>
      </c>
      <c r="GD689" s="73">
        <f>(FD689*FD691)*(1-COS(RADIANS(EY689-45)))+FD690*(SIN(RADIANS(EY689-45)))</f>
        <v>0</v>
      </c>
      <c r="GE689" s="10"/>
      <c r="GF689">
        <f t="array" ref="GF689:GF691">MMULT(GB689:GD691,FC689:FC691)</f>
        <v>-0.29103756540982845</v>
      </c>
      <c r="GG689" s="1">
        <f t="array" ref="GG689:GG691">MMULT(FM689:FO691,GF689:GF691)</f>
        <v>-0.29325777325118185</v>
      </c>
      <c r="GI689">
        <f>FA689+FW689</f>
        <v>0.54160216400696304</v>
      </c>
      <c r="GJ689">
        <f>GI689/(SQRT(GI689^2+GI690^2+GI691^2))</f>
        <v>0.38297056287463221</v>
      </c>
      <c r="GL689" t="e">
        <f>CH690+DC689</f>
        <v>#VALUE!</v>
      </c>
      <c r="GM689" t="e">
        <f>GL689/(SQRT(GL689^2+GL690^2+GL691^2))</f>
        <v>#VALUE!</v>
      </c>
      <c r="GO689" s="27">
        <f>FA690*FW691-FA691*FW690</f>
        <v>0.1797908161146709</v>
      </c>
    </row>
    <row r="690" spans="1:197" x14ac:dyDescent="0.2">
      <c r="A690" s="1"/>
      <c r="D690" t="s">
        <v>10</v>
      </c>
      <c r="E690" s="5">
        <f t="shared" si="1045"/>
        <v>-9.8599251535522028E-2</v>
      </c>
      <c r="F690" s="6">
        <f t="shared" si="1045"/>
        <v>-0.32759250219387132</v>
      </c>
      <c r="G690" s="7">
        <f t="shared" si="1046"/>
        <v>0.32180017545008965</v>
      </c>
      <c r="H690" s="8">
        <f t="shared" si="1047"/>
        <v>-0.11585519203213344</v>
      </c>
      <c r="J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W690" s="1"/>
      <c r="BV690" s="17">
        <f t="shared" si="1024"/>
        <v>40</v>
      </c>
      <c r="BW690" s="17">
        <f t="shared" si="1024"/>
        <v>-40</v>
      </c>
      <c r="BX690" s="17">
        <f t="shared" si="1024"/>
        <v>259.10000000000002</v>
      </c>
      <c r="BY690" t="s">
        <v>8</v>
      </c>
      <c r="BZ690" s="5">
        <f t="shared" ref="BZ690:CA692" si="1049">BZ685</f>
        <v>0.93180266183863136</v>
      </c>
      <c r="CA690" s="6">
        <f t="shared" si="1049"/>
        <v>-0.87956522186239505</v>
      </c>
      <c r="CB690" s="7">
        <f>CY689</f>
        <v>0.90491269794133589</v>
      </c>
      <c r="CC690" s="8">
        <f>DU689</f>
        <v>-0.38575675178194013</v>
      </c>
      <c r="CE690" s="9">
        <f>((SUMPRODUCT(CB690:CB692,BZ690:BZ692))*(SUMPRODUCT(CB690:CB692,CA690:CA692)))-((SUMPRODUCT(CC690:CC692,BZ690:BZ692))*(SUMPRODUCT(CC690:CC692,CA690:CA692)))</f>
        <v>-4.9960036108132044E-16</v>
      </c>
      <c r="CG690">
        <v>1</v>
      </c>
      <c r="CH690" t="s">
        <v>161</v>
      </c>
      <c r="CI690" s="67"/>
      <c r="CJ690" s="1" t="s">
        <v>8</v>
      </c>
      <c r="CK690" s="5">
        <f t="shared" ref="CK690:CL692" si="1050">BZ690</f>
        <v>0.93180266183863136</v>
      </c>
      <c r="CL690" s="6">
        <f t="shared" si="1050"/>
        <v>-0.87956522186239505</v>
      </c>
      <c r="CM690" s="7">
        <f>FA689</f>
        <v>0.91150725897242102</v>
      </c>
      <c r="CN690" s="8">
        <f>FW689</f>
        <v>-0.36990509496545804</v>
      </c>
      <c r="CO690" s="10"/>
      <c r="CP690">
        <f t="shared" si="1048"/>
        <v>0.3492962422733713</v>
      </c>
      <c r="CQ690">
        <f t="shared" si="1048"/>
        <v>-0.34518112468713447</v>
      </c>
      <c r="CR690">
        <f>CJ693</f>
        <v>0</v>
      </c>
      <c r="CS690">
        <f>CM693</f>
        <v>0</v>
      </c>
      <c r="CW690" s="28"/>
      <c r="CX690" s="1"/>
      <c r="CY690" s="61">
        <v>-0.41636155212364201</v>
      </c>
      <c r="DA690" s="17">
        <v>0</v>
      </c>
      <c r="DB690">
        <v>0</v>
      </c>
      <c r="DD690" s="73">
        <f>(DB689*DB690)*(1-COS(RADIANS(CW689+45)))+DB691*(SIN(RADIANS(CW689+45)))</f>
        <v>-0.27429631883692357</v>
      </c>
      <c r="DE690" s="73">
        <f>(DB690^2)*(1-COS(RADIANS(CW689+45)))+(COS(RADIANS(CW689+45)))</f>
        <v>-0.9616452201682868</v>
      </c>
      <c r="DF690" s="73">
        <f>(DB690*DB691)*(1-COS(RADIANS(CW689+45)))-DB689*(SIN(RADIANS(CW689+45)))</f>
        <v>0</v>
      </c>
      <c r="DG690" s="10"/>
      <c r="DH690">
        <v>-0.27429631883692357</v>
      </c>
      <c r="DI690" s="23">
        <f>SIN(RADIANS('[1]Biaxial Input'!$F$21))*(COS(RADIANS(0)))</f>
        <v>6.9756473744125524E-2</v>
      </c>
      <c r="DK690" s="30">
        <f>(DI689*DI690)*(1-COS(RADIANS(CV689)))+DI691*(SIN(RADIANS(CV689)))</f>
        <v>-2.3711042090011594E-3</v>
      </c>
      <c r="DL690" s="30">
        <f>(DI690^2)*(1-COS(RADIANS(CV689)))+(COS(RADIANS(CV689)))</f>
        <v>0.96609163004718956</v>
      </c>
      <c r="DM690" s="30">
        <f>(DI690*DI691)*(1-COS(RADIANS(CV689)))-DI689*(SIN(RADIANS(CV689)))</f>
        <v>0.25818857491685071</v>
      </c>
      <c r="DO690">
        <v>-0.26271521675200021</v>
      </c>
      <c r="DQ690" s="28">
        <f>(DB689*DB690)*(1-COS(RADIANS(CU689)))+DB691*(SIN(RADIANS(CU689)))</f>
        <v>0.64278760968653947</v>
      </c>
      <c r="DR690" s="28">
        <f>(DB690^2)*(1-COS(RADIANS(CU689)))+(COS(RADIANS(CU689)))</f>
        <v>-0.7660444431189779</v>
      </c>
      <c r="DS690" s="28">
        <f>(DB690*DB691)*(1-COS(RADIANS(CU689)))-DB689*(SIN(RADIANS(CU689)))</f>
        <v>0</v>
      </c>
      <c r="DU690" s="61">
        <v>-0.88993286115559878</v>
      </c>
      <c r="DW690" s="17">
        <v>0</v>
      </c>
      <c r="DX690">
        <v>0</v>
      </c>
      <c r="DZ690" s="73">
        <f>(DB689*DB690)*(1-COS(RADIANS(CW689-45)))+DB691*(SIN(RADIANS(CW689-45)))</f>
        <v>0.9616452201682868</v>
      </c>
      <c r="EA690" s="73">
        <f>(DB690^2)*(1-COS(RADIANS(CW689-45)))+(COS(RADIANS(CW689-45)))</f>
        <v>-0.2742963188369234</v>
      </c>
      <c r="EB690" s="73">
        <f>(DB690*DB691)*(1-COS(RADIANS(CW689-45)))-DB689*(SIN(RADIANS(CW689-45)))</f>
        <v>0</v>
      </c>
      <c r="EC690" s="10"/>
      <c r="ED690">
        <v>0.9616452201682868</v>
      </c>
      <c r="EE690" s="1">
        <v>0.92968778343557634</v>
      </c>
      <c r="EG690">
        <f>CY690+DU690</f>
        <v>-1.3062944132792409</v>
      </c>
      <c r="EH690">
        <f>EG690/(SQRT(EG689^2+EG690^2+EG691^2))</f>
        <v>-0.92368963785585356</v>
      </c>
      <c r="EJ690">
        <f>Q690+AM690</f>
        <v>0</v>
      </c>
      <c r="EK690">
        <f>EJ690/(SQRT(EJ689^2+EJ690^2+EJ691^2))</f>
        <v>0</v>
      </c>
      <c r="EM690" s="23">
        <f>CY691*DU689-CY689*DU691</f>
        <v>0.18617884022788755</v>
      </c>
      <c r="EP690" s="9">
        <f>((SUMPRODUCT(CM690:CM692,BZ690:BZ692))*(SUMPRODUCT(CM690:CM692,CA690:CA692)))-((SUMPRODUCT(CN690:CN692,BZ690:BZ692))*(SUMPRODUCT(CN690:CN692,CA690:CA692)))</f>
        <v>-3.2824751195707103E-2</v>
      </c>
      <c r="EY690" s="28"/>
      <c r="EZ690" s="10"/>
      <c r="FA690" s="61">
        <v>-0.40076666824777912</v>
      </c>
      <c r="FB690" s="13">
        <f>BW691</f>
        <v>-45</v>
      </c>
      <c r="FC690" s="17">
        <v>0</v>
      </c>
      <c r="FD690">
        <v>0</v>
      </c>
      <c r="FF690" s="73">
        <f>(FD689*FD690)*(1-COS(RADIANS(EY689+45)))+FD691*(SIN(RADIANS(EY689+45)))</f>
        <v>-0.29103756540982839</v>
      </c>
      <c r="FG690" s="73">
        <f>(FD690^2)*(1-COS(RADIANS(EY689+45)))+(COS(RADIANS(EY689+45)))</f>
        <v>-0.95671162610282934</v>
      </c>
      <c r="FH690" s="73">
        <f>(FD690*FD691)*(1-COS(RADIANS(EY689+45)))-FD689*(SIN(RADIANS(EY689+45)))</f>
        <v>0</v>
      </c>
      <c r="FI690" s="10"/>
      <c r="FJ690">
        <v>-0.29103756540982839</v>
      </c>
      <c r="FK690" s="23">
        <f>SIN(RADIANS(176))*(COS(RADIANS(0)))</f>
        <v>6.9756473744125524E-2</v>
      </c>
      <c r="FM690" s="30">
        <f>(FK689*FK690)*(1-COS(RADIANS(EX689)))+FK691*(SIN(RADIANS(EX689)))</f>
        <v>-2.3711042090011594E-3</v>
      </c>
      <c r="FN690" s="30">
        <f>(FK690^2)*(1-COS(RADIANS(EX689)))+(COS(RADIANS(EX689)))</f>
        <v>0.96609163004718956</v>
      </c>
      <c r="FO690" s="30">
        <f>(FK690*FK691)*(1-COS(RADIANS(EX689)))-FK689*(SIN(RADIANS(EX689)))</f>
        <v>0.25818857491685071</v>
      </c>
      <c r="FQ690">
        <v>-0.27890049300829389</v>
      </c>
      <c r="FS690" s="28">
        <f>(FD689*FD690)*(1-COS(RADIANS(EW689)))+FD691*(SIN(RADIANS(EW689)))</f>
        <v>0.64278760968653947</v>
      </c>
      <c r="FT690" s="28">
        <f>(FD690^2)*(1-COS(RADIANS(EW689)))+(COS(RADIANS(EW689)))</f>
        <v>-0.7660444431189779</v>
      </c>
      <c r="FU690" s="28">
        <f>(FD690*FD691)*(1-COS(RADIANS(EW689)))-FD689*(SIN(RADIANS(EW689)))</f>
        <v>0</v>
      </c>
      <c r="FW690" s="61">
        <v>-0.89706383110287846</v>
      </c>
      <c r="FX690" s="13">
        <f>BX691</f>
        <v>243.3</v>
      </c>
      <c r="FY690" s="17">
        <v>0</v>
      </c>
      <c r="FZ690">
        <v>0</v>
      </c>
      <c r="GB690" s="73">
        <f>(FD689*FD690)*(1-COS(RADIANS(EY689-45)))+FD691*(SIN(RADIANS(EY689-45)))</f>
        <v>0.95671162610282934</v>
      </c>
      <c r="GC690" s="73">
        <f>(FD690^2)*(1-COS(RADIANS(EY689-45)))+(COS(RADIANS(EY689-45)))</f>
        <v>-0.29103756540982845</v>
      </c>
      <c r="GD690" s="73">
        <f>(FD690*FD691)*(1-COS(RADIANS(EY689-45)))-FD689*(SIN(RADIANS(EY689-45)))</f>
        <v>0</v>
      </c>
      <c r="GE690" s="10"/>
      <c r="GF690">
        <v>0.95671162610282934</v>
      </c>
      <c r="GG690" s="1">
        <v>0.92496117474310047</v>
      </c>
      <c r="GI690">
        <f>FA690+FW690</f>
        <v>-1.2978304993506575</v>
      </c>
      <c r="GJ690">
        <f>GI690/(SQRT(GI689^2+GI690^2+GI691^2))</f>
        <v>-0.917704746921573</v>
      </c>
      <c r="GL690">
        <f>CH691+DC690</f>
        <v>-3.2824751195707103E-2</v>
      </c>
      <c r="GM690" t="e">
        <f>GL690/(SQRT(GL689^2+GL690^2+GL691^2))</f>
        <v>#VALUE!</v>
      </c>
      <c r="GO690" s="27">
        <f>FA691*FW689-FA689*FW691</f>
        <v>0.18617884022788755</v>
      </c>
    </row>
    <row r="691" spans="1:197" x14ac:dyDescent="0.2">
      <c r="A691" s="1"/>
      <c r="Q691" s="82" t="s">
        <v>148</v>
      </c>
      <c r="R691" s="13"/>
      <c r="T691" s="10"/>
      <c r="U691" s="10"/>
      <c r="V691" s="10"/>
      <c r="W691" s="10"/>
      <c r="X691" s="10"/>
      <c r="Y691" s="10"/>
      <c r="Z691" s="80"/>
      <c r="AA691" s="23" t="s">
        <v>149</v>
      </c>
      <c r="AE691" s="1"/>
      <c r="AG691" s="80"/>
      <c r="AK691" s="13"/>
      <c r="AL691" s="81"/>
      <c r="AM691" s="82" t="s">
        <v>150</v>
      </c>
      <c r="AO691" s="13"/>
      <c r="AP691" s="13"/>
      <c r="AS691" s="1"/>
      <c r="AW691" s="1"/>
      <c r="BV691" s="17">
        <f t="shared" ref="BV691:BX692" si="1051">BV595</f>
        <v>60</v>
      </c>
      <c r="BW691" s="17">
        <f t="shared" si="1051"/>
        <v>-45</v>
      </c>
      <c r="BX691" s="17">
        <f t="shared" si="1051"/>
        <v>243.3</v>
      </c>
      <c r="BY691" t="s">
        <v>9</v>
      </c>
      <c r="BZ691" s="5">
        <f t="shared" si="1049"/>
        <v>0.3492962422733713</v>
      </c>
      <c r="CA691" s="6">
        <f t="shared" si="1049"/>
        <v>-0.34518112468713447</v>
      </c>
      <c r="CB691" s="7">
        <f>CY690</f>
        <v>-0.41636155212364201</v>
      </c>
      <c r="CC691" s="8">
        <f>DU690</f>
        <v>-0.88993286115559878</v>
      </c>
      <c r="CE691" s="10"/>
      <c r="CH691">
        <f>((SUMPRODUCT(CM690:CM692,CK690:CK692))*(SUMPRODUCT(CM690:CM692,CL690:CL692)))-((SUMPRODUCT(CN690:CN692,CK690:CK692))*(SUMPRODUCT(CN690:CN692,CL690:CL692)))</f>
        <v>-3.2824751195707103E-2</v>
      </c>
      <c r="CI691" s="67"/>
      <c r="CJ691" s="10" t="s">
        <v>9</v>
      </c>
      <c r="CK691" s="5">
        <f t="shared" si="1050"/>
        <v>0.3492962422733713</v>
      </c>
      <c r="CL691" s="6">
        <f t="shared" si="1050"/>
        <v>-0.34518112468713447</v>
      </c>
      <c r="CM691" s="7">
        <f>FA690</f>
        <v>-0.40076666824777912</v>
      </c>
      <c r="CN691" s="8">
        <f>FW690</f>
        <v>-0.89706383110287846</v>
      </c>
      <c r="CP691">
        <f t="shared" si="1048"/>
        <v>-9.8670839279614439E-2</v>
      </c>
      <c r="CQ691">
        <f t="shared" si="1048"/>
        <v>-0.32743703463395935</v>
      </c>
      <c r="CR691">
        <f>CK693</f>
        <v>0</v>
      </c>
      <c r="CS691">
        <f>CN693</f>
        <v>0</v>
      </c>
      <c r="CW691" s="28"/>
      <c r="CX691" s="1"/>
      <c r="CY691" s="61">
        <v>8.8182010737590522E-2</v>
      </c>
      <c r="DA691" s="17">
        <v>0</v>
      </c>
      <c r="DB691">
        <v>1</v>
      </c>
      <c r="DD691" s="73">
        <f>(DB689*DB691)*(1-COS(RADIANS(CW689+45)))-DB690*(SIN(RADIANS(CW689+45)))</f>
        <v>0</v>
      </c>
      <c r="DE691" s="73">
        <f>(DB690*DB691)*(1-COS(RADIANS(CW689+45)))+DB689*(SIN(RADIANS(CW689+45)))</f>
        <v>0</v>
      </c>
      <c r="DF691" s="73">
        <f>(DB691^2)*(1-COS(RADIANS(CW689+45)))+(COS(RADIANS(CW689+45)))</f>
        <v>1</v>
      </c>
      <c r="DG691" s="10"/>
      <c r="DH691">
        <v>0</v>
      </c>
      <c r="DI691" s="23">
        <f>SIN(RADIANS('[1]Biaxial Input'!$F$21))*SIN(RADIANS(0))</f>
        <v>0</v>
      </c>
      <c r="DK691" s="30">
        <f>(DI689*DI691)*(1-COS(RADIANS(CV689)))-DI690*(SIN(RADIANS(CV689)))</f>
        <v>-1.8054303924173627E-2</v>
      </c>
      <c r="DL691" s="30">
        <f>(DI690*DI691)*(1-COS(RADIANS(CV689)))+DI689*(SIN(RADIANS(CV689)))</f>
        <v>-0.25818857491685071</v>
      </c>
      <c r="DM691" s="30">
        <f>(DI691^2)*(1-COS(RADIANS(CV689)))+(COS(RADIANS(CV689)))</f>
        <v>0.96592582628906831</v>
      </c>
      <c r="DO691">
        <v>8.8182010737590522E-2</v>
      </c>
      <c r="DQ691" s="28">
        <f>(DB689*DB691)*(1-COS(RADIANS(CU689)))-DB690*(SIN(RADIANS(CU689)))</f>
        <v>0</v>
      </c>
      <c r="DR691" s="28">
        <f>(DB690*DB691)*(1-COS(RADIANS(CU689)))+DB689*(SIN(RADIANS(CU689)))</f>
        <v>0</v>
      </c>
      <c r="DS691" s="28">
        <f>(DB691^2)*(1-COS(RADIANS(CU689)))+(COS(RADIANS(CU689)))</f>
        <v>1</v>
      </c>
      <c r="DU691" s="61">
        <v>-0.24333357986528728</v>
      </c>
      <c r="DW691" s="17">
        <v>0</v>
      </c>
      <c r="DX691">
        <v>1</v>
      </c>
      <c r="DZ691" s="73">
        <f>(DB689*DB689)*(1-COS(RADIANS(CW689-45)))-DB689*(SIN(RADIANS(CW689-45)))</f>
        <v>0</v>
      </c>
      <c r="EA691" s="73">
        <f>(DB690*DB691)*(1-COS(RADIANS(CW689-45)))+DB689*(SIN(RADIANS(CW689-45)))</f>
        <v>0</v>
      </c>
      <c r="EB691" s="73">
        <f>(DB691^2)*(1-COS(RADIANS(CW689-45)))+(COS(RADIANS(CW689-45)))</f>
        <v>1</v>
      </c>
      <c r="EC691" s="10"/>
      <c r="ED691">
        <v>0</v>
      </c>
      <c r="EE691" s="1">
        <v>-0.24333357986528728</v>
      </c>
      <c r="EG691">
        <f>CY691+DU691</f>
        <v>-0.15515156912769676</v>
      </c>
      <c r="EH691">
        <f>EG691/(SQRT(EG689^2+EG690^2+EG691^2))</f>
        <v>-0.10970872664192777</v>
      </c>
      <c r="EJ691">
        <f>Q691+AM691</f>
        <v>0</v>
      </c>
      <c r="EK691">
        <f>EJ691/(SQRT(EJ689^2+EJ690^2+EJ691^2))</f>
        <v>0</v>
      </c>
      <c r="EM691" s="23">
        <f>CY689*DU690-CY690*DU689</f>
        <v>-0.9659258262890682</v>
      </c>
      <c r="ER691">
        <f t="shared" ref="ER691:ES693" si="1052">CK690</f>
        <v>0.93180266183863136</v>
      </c>
      <c r="ES691">
        <f t="shared" si="1052"/>
        <v>-0.87956522186239505</v>
      </c>
      <c r="ET691" t="e">
        <f>#REF!</f>
        <v>#REF!</v>
      </c>
      <c r="EU691" t="e">
        <f>#REF!</f>
        <v>#REF!</v>
      </c>
      <c r="EY691" s="28"/>
      <c r="EZ691" s="10"/>
      <c r="FA691" s="61">
        <v>9.2415336725884159E-2</v>
      </c>
      <c r="FB691" s="13">
        <f>BW692</f>
        <v>-50</v>
      </c>
      <c r="FC691" s="17">
        <v>0</v>
      </c>
      <c r="FD691">
        <v>1</v>
      </c>
      <c r="FF691" s="73">
        <f>(FD689*FD691)*(1-COS(RADIANS(EY689+45)))-FD690*(SIN(RADIANS(EY689+45)))</f>
        <v>0</v>
      </c>
      <c r="FG691" s="73">
        <f>(FD690*FD691)*(1-COS(RADIANS(EY689+45)))+FD689*(SIN(RADIANS(EY689+45)))</f>
        <v>0</v>
      </c>
      <c r="FH691" s="73">
        <f>(FD691^2)*(1-COS(RADIANS(EY689+45)))+(COS(RADIANS(EY689+45)))</f>
        <v>1</v>
      </c>
      <c r="FI691" s="10"/>
      <c r="FJ691">
        <v>0</v>
      </c>
      <c r="FK691" s="23">
        <f>SIN(RADIANS(176))*SIN(RADIANS(0))</f>
        <v>0</v>
      </c>
      <c r="FM691" s="30">
        <f>(FK689*FK691)*(1-COS(RADIANS(EX689)))-FK690*(SIN(RADIANS(EX689)))</f>
        <v>-1.8054303924173627E-2</v>
      </c>
      <c r="FN691" s="30">
        <f>(FK690*FK691)*(1-COS(RADIANS(EX689)))+FK689*(SIN(RADIANS(EX689)))</f>
        <v>-0.25818857491685071</v>
      </c>
      <c r="FO691" s="30">
        <f>(FK691^2)*(1-COS(RADIANS(EX689)))+(COS(RADIANS(EX689)))</f>
        <v>0.96592582628906831</v>
      </c>
      <c r="FQ691">
        <v>9.2415336725884159E-2</v>
      </c>
      <c r="FS691" s="28">
        <f>(FD689*FD691)*(1-COS(RADIANS(EW689)))-FD690*(SIN(RADIANS(EW689)))</f>
        <v>0</v>
      </c>
      <c r="FT691" s="28">
        <f>(FD690*FD691)*(1-COS(RADIANS(EW689)))+FD689*(SIN(RADIANS(EW689)))</f>
        <v>0</v>
      </c>
      <c r="FU691" s="28">
        <f>(FD691^2)*(1-COS(RADIANS(EW689)))+(COS(RADIANS(EW689)))</f>
        <v>1</v>
      </c>
      <c r="FW691" s="61">
        <v>-0.24175753069061182</v>
      </c>
      <c r="FX691" s="13">
        <f>BX692</f>
        <v>268.7</v>
      </c>
      <c r="FY691" s="17">
        <v>0</v>
      </c>
      <c r="FZ691">
        <v>1</v>
      </c>
      <c r="GB691" s="73">
        <f>(FD689*FD689)*(1-COS(RADIANS(EY689-45)))-FD689*(SIN(RADIANS(EY689-45)))</f>
        <v>0</v>
      </c>
      <c r="GC691" s="73">
        <f>(FD690*FD691)*(1-COS(RADIANS(EY689-45)))+FD689*(SIN(RADIANS(EY689-45)))</f>
        <v>0</v>
      </c>
      <c r="GD691" s="73">
        <f>(FD691^2)*(1-COS(RADIANS(EY689-45)))+(COS(RADIANS(EY689-45)))</f>
        <v>1</v>
      </c>
      <c r="GE691" s="10"/>
      <c r="GF691">
        <v>0</v>
      </c>
      <c r="GG691" s="1">
        <v>-0.24175753069061182</v>
      </c>
      <c r="GI691">
        <f>FA691+FW691</f>
        <v>-0.14934219396472764</v>
      </c>
      <c r="GJ691">
        <f>GI691/(SQRT(GI689^2+GI690^2+GI691^2))</f>
        <v>-0.1056008780697356</v>
      </c>
      <c r="GL691" t="e">
        <f>#REF!+DC691</f>
        <v>#REF!</v>
      </c>
      <c r="GM691" t="e">
        <f>GL691/(SQRT(GL689^2+GL690^2+GL691^2))</f>
        <v>#REF!</v>
      </c>
      <c r="GO691" s="27">
        <f>FA689*FW690-FA690*FW689</f>
        <v>-0.96592582628906853</v>
      </c>
    </row>
    <row r="692" spans="1:197" x14ac:dyDescent="0.2">
      <c r="A692" s="1"/>
      <c r="E692" s="5" t="s">
        <v>4</v>
      </c>
      <c r="F692" s="6" t="s">
        <v>5</v>
      </c>
      <c r="G692" s="7" t="s">
        <v>6</v>
      </c>
      <c r="H692" s="8" t="s">
        <v>1</v>
      </c>
      <c r="I692">
        <v>6</v>
      </c>
      <c r="J692" s="9" t="s">
        <v>7</v>
      </c>
      <c r="K692">
        <v>6</v>
      </c>
      <c r="L692" s="10"/>
      <c r="M692" s="17">
        <f>A672</f>
        <v>45</v>
      </c>
      <c r="N692" s="17">
        <f>B672</f>
        <v>25</v>
      </c>
      <c r="O692" s="17">
        <f>C672</f>
        <v>245.2</v>
      </c>
      <c r="Q692" s="61">
        <f t="array" ref="Q692:Q694">MMULT(AI692:AK694,AG692:AG694)</f>
        <v>0.85171162377563892</v>
      </c>
      <c r="R692" s="13"/>
      <c r="S692" s="17">
        <v>1</v>
      </c>
      <c r="T692">
        <v>0</v>
      </c>
      <c r="V692" s="73">
        <f>(T692^2)*(1-COS(RADIANS(O692+45)))+(COS(RADIANS(O692+45)))</f>
        <v>0.3452981989985347</v>
      </c>
      <c r="W692" s="73">
        <f>(T692*T693)*(1-COS(RADIANS(O692+45)))-T694*(SIN(RADIANS(O692+45)))</f>
        <v>0.93849302275955593</v>
      </c>
      <c r="X692" s="73">
        <f>(T692*T694)*(1-COS(RADIANS(O692+45)))+T693*(SIN(RADIANS(O692+45)))</f>
        <v>0</v>
      </c>
      <c r="Y692" s="10"/>
      <c r="Z692">
        <f t="array" ref="Z692:Z694">MMULT(V692:X694,S692:S694)</f>
        <v>0.3452981989985347</v>
      </c>
      <c r="AA692" s="23">
        <f>COS(RADIANS('[1]Biaxial Input'!$F$21))</f>
        <v>-0.9975640502598242</v>
      </c>
      <c r="AC692" s="30">
        <f>(AA692^2)*(1-COS(RADIANS(N692)))+(COS(RADIANS(N692)))</f>
        <v>0.99954409691199531</v>
      </c>
      <c r="AD692" s="30">
        <f>(AA692*AA693)*(1-COS(RADIANS(N692)))-AA694*(SIN(RADIANS(N692)))</f>
        <v>-6.5197179069601558E-3</v>
      </c>
      <c r="AE692" s="30">
        <f>(AA692*AA694)*(1-COS(RADIANS(N692)))+AA693*(SIN(RADIANS(N692)))</f>
        <v>2.948035967890307E-2</v>
      </c>
      <c r="AG692">
        <f t="array" ref="AG692:AG694">MMULT(AC692:AE694,Z692:Z694)</f>
        <v>0.35125948624937142</v>
      </c>
      <c r="AI692" s="28">
        <f>(T692^2)*(1-COS(RADIANS(M692)))+(COS(RADIANS(M692)))</f>
        <v>0.70710678118654757</v>
      </c>
      <c r="AJ692" s="28">
        <f>(T692*T693)*(1-COS(RADIANS(M692)))-T694*(SIN(RADIANS(M692)))</f>
        <v>-0.70710678118654746</v>
      </c>
      <c r="AK692" s="28">
        <f>(T692*T694)*(1-COS(RADIANS(M692)))+T693*(SIN(RADIANS(M692)))</f>
        <v>0</v>
      </c>
      <c r="AM692" s="61">
        <f t="array" ref="AM692:AM694">MMULT(AI692:AK694,AW692:AW694)</f>
        <v>-0.44464907664631426</v>
      </c>
      <c r="AN692" s="13"/>
      <c r="AO692" s="17">
        <v>1</v>
      </c>
      <c r="AP692">
        <v>0</v>
      </c>
      <c r="AR692" s="73">
        <f>(T692^2)*(1-COS(RADIANS(O692-45)))+(COS(RADIANS(O692-45)))</f>
        <v>-0.93849302275955604</v>
      </c>
      <c r="AS692" s="73">
        <f>(T692*T693)*(1-COS(RADIANS(O692-45)))-T694*(SIN(RADIANS(O692-45)))</f>
        <v>0.34529819899853437</v>
      </c>
      <c r="AT692" s="73">
        <f>(T692*T694)*(1-COS(RADIANS(O692-45)))+T693*(SIN(RADIANS(O692-45)))</f>
        <v>0</v>
      </c>
      <c r="AU692" s="10"/>
      <c r="AV692">
        <f t="array" ref="AV692:AV694">MMULT(AR692:AT694,S692:S694)</f>
        <v>-0.93849302275955604</v>
      </c>
      <c r="AW692" s="1">
        <f t="array" ref="AW692:AW694">MMULT(AC692:AE694,AV692:AV694)</f>
        <v>-0.93581391404115721</v>
      </c>
      <c r="BV692" s="17">
        <f t="shared" si="1051"/>
        <v>30</v>
      </c>
      <c r="BW692" s="17">
        <f t="shared" si="1051"/>
        <v>-50</v>
      </c>
      <c r="BX692" s="17">
        <f t="shared" si="1051"/>
        <v>268.7</v>
      </c>
      <c r="BY692" t="s">
        <v>10</v>
      </c>
      <c r="BZ692" s="5">
        <f t="shared" si="1049"/>
        <v>-9.8670839279614439E-2</v>
      </c>
      <c r="CA692" s="6">
        <f t="shared" si="1049"/>
        <v>-0.32743703463395935</v>
      </c>
      <c r="CB692" s="7">
        <f>CY691</f>
        <v>8.8182010737590522E-2</v>
      </c>
      <c r="CC692" s="8">
        <f>DU691</f>
        <v>-0.24333357986528728</v>
      </c>
      <c r="CE692" s="10"/>
      <c r="CG692" s="10" t="s">
        <v>160</v>
      </c>
      <c r="CH692" s="10">
        <f>-CH689*((EY689-CW689)/(CH691-CE690))</f>
        <v>150.9200837585752</v>
      </c>
      <c r="CI692" s="67"/>
      <c r="CJ692" s="10" t="s">
        <v>10</v>
      </c>
      <c r="CK692" s="5">
        <f t="shared" si="1050"/>
        <v>-9.8670839279614439E-2</v>
      </c>
      <c r="CL692" s="6">
        <f t="shared" si="1050"/>
        <v>-0.32743703463395935</v>
      </c>
      <c r="CM692" s="7">
        <f>FA691</f>
        <v>9.2415336725884159E-2</v>
      </c>
      <c r="CN692" s="8">
        <f>FW691</f>
        <v>-0.24175753069061182</v>
      </c>
      <c r="CW692" s="28"/>
      <c r="CX692" s="1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EE692" s="1"/>
      <c r="EI692" s="64">
        <f>(DEGREES(ACOS((EH689*EK689+EH690*EK690+EH691*EK691)/((SQRT(EH689^2+EH690^2+EH691^2))*(SQRT(EK689^2+EK690^2+EK691^2))))))</f>
        <v>68.463203125665515</v>
      </c>
      <c r="ER692">
        <f t="shared" si="1052"/>
        <v>0.3492962422733713</v>
      </c>
      <c r="ES692">
        <f t="shared" si="1052"/>
        <v>-0.34518112468713447</v>
      </c>
      <c r="ET692" t="e">
        <f>#REF!</f>
        <v>#REF!</v>
      </c>
      <c r="EU692" t="e">
        <f>#REF!</f>
        <v>#REF!</v>
      </c>
      <c r="EY692" s="28"/>
      <c r="EZ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GG692" s="1"/>
      <c r="GK692" s="64" t="e">
        <f>(DEGREES(ACOS((GJ689*GM689+GJ690*GM690+GJ691*GM691)/((SQRT(GJ689^2+GJ690^2+GJ691^2))*(SQRT(GM689^2+GM690^2+GM691^2))))))</f>
        <v>#VALUE!</v>
      </c>
    </row>
    <row r="693" spans="1:197" x14ac:dyDescent="0.2">
      <c r="A693" s="1"/>
      <c r="D693" t="s">
        <v>8</v>
      </c>
      <c r="E693" s="5">
        <f t="shared" ref="E693:F695" si="1053">E688</f>
        <v>0.92989901791620577</v>
      </c>
      <c r="F693" s="6">
        <f t="shared" si="1053"/>
        <v>-0.88149328419413209</v>
      </c>
      <c r="G693" s="7">
        <f>Q692</f>
        <v>0.85171162377563892</v>
      </c>
      <c r="H693" s="8">
        <f>AM692</f>
        <v>-0.44464907664631426</v>
      </c>
      <c r="J693" s="9">
        <f>((SUMPRODUCT(G693:G695,E693:E695))*(SUMPRODUCT(G693:G695,F693:F695)))-((SUMPRODUCT(H693:H695,E693:E695))*(SUMPRODUCT(H693:H695,F693:F695)))</f>
        <v>-4.7012740743532233E-3</v>
      </c>
      <c r="Q693" s="61">
        <v>-0.35495569440957225</v>
      </c>
      <c r="S693" s="17">
        <v>0</v>
      </c>
      <c r="T693">
        <v>0</v>
      </c>
      <c r="V693" s="73">
        <f>(T692*T693)*(1-COS(RADIANS(O692+45)))+T694*(SIN(RADIANS(O692+45)))</f>
        <v>-0.93849302275955593</v>
      </c>
      <c r="W693" s="73">
        <f>(T693^2)*(1-COS(RADIANS(O692+45)))+(COS(RADIANS(O692+45)))</f>
        <v>0.3452981989985347</v>
      </c>
      <c r="X693" s="73">
        <f>(T693*T694)*(1-COS(RADIANS(O692+45)))-T692*(SIN(RADIANS(O692+45)))</f>
        <v>0</v>
      </c>
      <c r="Y693" s="10"/>
      <c r="Z693">
        <v>-0.93849302275955593</v>
      </c>
      <c r="AA693" s="23">
        <f>SIN(RADIANS('[1]Biaxial Input'!$F$21))*(COS(RADIANS(0)))</f>
        <v>6.9756473744125524E-2</v>
      </c>
      <c r="AC693" s="30">
        <f>(AA692*AA693)*(1-COS(RADIANS(N692)))+AA694*(SIN(RADIANS(N692)))</f>
        <v>-6.5197179069601558E-3</v>
      </c>
      <c r="AD693" s="30">
        <f>(AA693^2)*(1-COS(RADIANS(N692)))+(COS(RADIANS(N692)))</f>
        <v>0.90676369012465463</v>
      </c>
      <c r="AE693" s="30">
        <f>(AA693*AA694)*(1-COS(RADIANS(N692)))-AA692*(SIN(RADIANS(N692)))</f>
        <v>0.42158878489581864</v>
      </c>
      <c r="AG693">
        <v>-0.85324264332494826</v>
      </c>
      <c r="AI693" s="28">
        <f>(T692*T693)*(1-COS(RADIANS(M692)))+T694*(SIN(RADIANS(M692)))</f>
        <v>0.70710678118654746</v>
      </c>
      <c r="AJ693" s="28">
        <f>(T693^2)*(1-COS(RADIANS(M692)))+(COS(RADIANS(M692)))</f>
        <v>0.70710678118654757</v>
      </c>
      <c r="AK693" s="28">
        <f>(T693*T694)*(1-COS(RADIANS(M692)))-T692*(SIN(RADIANS(M692)))</f>
        <v>0</v>
      </c>
      <c r="AM693" s="61">
        <v>-0.87879165244813995</v>
      </c>
      <c r="AO693" s="17">
        <v>0</v>
      </c>
      <c r="AP693">
        <v>0</v>
      </c>
      <c r="AR693" s="73">
        <f>(T692*T693)*(1-COS(RADIANS(O692-45)))+T694*(SIN(RADIANS(O692-45)))</f>
        <v>-0.34529819899853437</v>
      </c>
      <c r="AS693" s="73">
        <f>(T693^2)*(1-COS(RADIANS(O692-45)))+(COS(RADIANS(O692-45)))</f>
        <v>-0.93849302275955604</v>
      </c>
      <c r="AT693" s="73">
        <f>(T693*T694)*(1-COS(RADIANS(O692-45)))-T692*(SIN(RADIANS(O692-45)))</f>
        <v>0</v>
      </c>
      <c r="AU693" s="10"/>
      <c r="AV693">
        <v>-0.34529819899853437</v>
      </c>
      <c r="AW693" s="1">
        <v>-0.30698515935126575</v>
      </c>
      <c r="BV693" s="1"/>
      <c r="CE693" s="10"/>
      <c r="CS693" s="15"/>
      <c r="CW693" s="28"/>
      <c r="CY693" s="82" t="s">
        <v>148</v>
      </c>
      <c r="CZ693" s="13"/>
      <c r="DB693" s="10"/>
      <c r="DC693" s="10"/>
      <c r="DD693" s="10"/>
      <c r="DE693" s="10"/>
      <c r="DF693" s="10"/>
      <c r="DG693" s="10"/>
      <c r="DH693" s="80"/>
      <c r="DI693" s="23" t="s">
        <v>149</v>
      </c>
      <c r="DM693" s="1"/>
      <c r="DO693" s="80"/>
      <c r="DS693" s="13"/>
      <c r="DT693" s="81"/>
      <c r="DU693" s="82" t="s">
        <v>150</v>
      </c>
      <c r="DW693" s="13"/>
      <c r="DX693" s="13"/>
      <c r="EA693" s="1"/>
      <c r="EE693" s="1"/>
      <c r="ER693">
        <f t="shared" si="1052"/>
        <v>-9.8670839279614439E-2</v>
      </c>
      <c r="ES693">
        <f t="shared" si="1052"/>
        <v>-0.32743703463395935</v>
      </c>
      <c r="ET693" t="e">
        <f>#REF!</f>
        <v>#REF!</v>
      </c>
      <c r="EU693" t="e">
        <f>#REF!</f>
        <v>#REF!</v>
      </c>
      <c r="EY693" s="28"/>
      <c r="EZ693" s="10"/>
      <c r="FA693" s="82" t="s">
        <v>148</v>
      </c>
      <c r="FB693" s="13"/>
      <c r="FD693" s="10"/>
      <c r="FE693" s="10"/>
      <c r="FF693" s="10"/>
      <c r="FG693" s="10"/>
      <c r="FH693" s="10"/>
      <c r="FI693" s="10"/>
      <c r="FJ693" s="80"/>
      <c r="FK693" s="23" t="s">
        <v>149</v>
      </c>
      <c r="FO693" s="1"/>
      <c r="FQ693" s="80"/>
      <c r="FU693" s="13"/>
      <c r="FV693" s="81"/>
      <c r="FW693" s="82" t="s">
        <v>150</v>
      </c>
      <c r="FY693" s="13"/>
      <c r="FZ693" s="13"/>
      <c r="GC693" s="1"/>
      <c r="GG693" s="1"/>
      <c r="GK693" s="13"/>
    </row>
    <row r="694" spans="1:197" x14ac:dyDescent="0.2">
      <c r="A694" s="1"/>
      <c r="D694" t="s">
        <v>9</v>
      </c>
      <c r="E694" s="5">
        <f t="shared" si="1053"/>
        <v>0.35435293716168215</v>
      </c>
      <c r="F694" s="6">
        <f t="shared" si="1053"/>
        <v>-0.34007755354771868</v>
      </c>
      <c r="G694" s="7">
        <f t="shared" ref="G694:G695" si="1054">Q693</f>
        <v>-0.35495569440957225</v>
      </c>
      <c r="H694" s="8">
        <f t="shared" ref="H694:H695" si="1055">AM693</f>
        <v>-0.87879165244813995</v>
      </c>
      <c r="J694" s="10"/>
      <c r="Q694" s="61">
        <v>0.3854786179954508</v>
      </c>
      <c r="S694" s="17">
        <v>0</v>
      </c>
      <c r="T694">
        <v>1</v>
      </c>
      <c r="V694" s="73">
        <f>(T692*T694)*(1-COS(RADIANS(O692+45)))-T693*(SIN(RADIANS(O692+45)))</f>
        <v>0</v>
      </c>
      <c r="W694" s="73">
        <f>(T693*T694)*(1-COS(RADIANS(O692+45)))+T692*(SIN(RADIANS(O692+45)))</f>
        <v>0</v>
      </c>
      <c r="X694" s="73">
        <f>(T694^2)*(1-COS(RADIANS(O692+45)))+(COS(RADIANS(O692+45)))</f>
        <v>1</v>
      </c>
      <c r="Y694" s="10"/>
      <c r="Z694">
        <v>0</v>
      </c>
      <c r="AA694" s="23">
        <f>SIN(RADIANS('[1]Biaxial Input'!$F$21))*SIN(RADIANS(0))</f>
        <v>0</v>
      </c>
      <c r="AC694" s="30">
        <f>(AA692*AA694)*(1-COS(RADIANS(N692)))-AA693*(SIN(RADIANS(N692)))</f>
        <v>-2.948035967890307E-2</v>
      </c>
      <c r="AD694" s="30">
        <f>(AA693*AA694)*(1-COS(RADIANS(N692)))+AA692*(SIN(RADIANS(N692)))</f>
        <v>-0.42158878489581864</v>
      </c>
      <c r="AE694" s="30">
        <f>(AA694^2)*(1-COS(RADIANS(N692)))+(COS(RADIANS(N692)))</f>
        <v>0.90630778703664994</v>
      </c>
      <c r="AG694">
        <v>0.3854786179954508</v>
      </c>
      <c r="AI694" s="28">
        <f>(T692*T694)*(1-COS(RADIANS(M692)))-T693*(SIN(RADIANS(M692)))</f>
        <v>0</v>
      </c>
      <c r="AJ694" s="28">
        <f>(T693*T694)*(1-COS(RADIANS(M692)))+T692*(SIN(RADIANS(M692)))</f>
        <v>0</v>
      </c>
      <c r="AK694" s="28">
        <f>(T694^2)*(1-COS(RADIANS(M692)))+(COS(RADIANS(M692)))</f>
        <v>1</v>
      </c>
      <c r="AM694" s="61">
        <v>0.17324096000959935</v>
      </c>
      <c r="AO694" s="17">
        <v>0</v>
      </c>
      <c r="AP694">
        <v>1</v>
      </c>
      <c r="AR694" s="73">
        <f>(T692*T692)*(1-COS(RADIANS(O692-45)))-T692*(SIN(RADIANS(O692-45)))</f>
        <v>0</v>
      </c>
      <c r="AS694" s="73">
        <f>(T693*T694)*(1-COS(RADIANS(O692-45)))+T692*(SIN(RADIANS(O692-45)))</f>
        <v>0</v>
      </c>
      <c r="AT694" s="73">
        <f>(T694^2)*(1-COS(RADIANS(O692-45)))+(COS(RADIANS(O692-45)))</f>
        <v>1</v>
      </c>
      <c r="AU694" s="10"/>
      <c r="AV694">
        <v>0</v>
      </c>
      <c r="AW694" s="1">
        <v>0.17324096000959935</v>
      </c>
      <c r="BV694" s="1"/>
      <c r="BZ694" s="5" t="s">
        <v>4</v>
      </c>
      <c r="CA694" s="6" t="s">
        <v>5</v>
      </c>
      <c r="CB694" s="7" t="s">
        <v>6</v>
      </c>
      <c r="CC694" s="8" t="s">
        <v>1</v>
      </c>
      <c r="CD694">
        <v>5</v>
      </c>
      <c r="CE694" s="9" t="s">
        <v>7</v>
      </c>
      <c r="CG694" s="90" t="s">
        <v>157</v>
      </c>
      <c r="CH694" s="61">
        <f>CE695-((CH696-CE695)/(EY694-CW694))*CW694</f>
        <v>6.433812205907846</v>
      </c>
      <c r="CI694" s="10"/>
      <c r="CK694" s="5" t="s">
        <v>4</v>
      </c>
      <c r="CL694" s="6" t="s">
        <v>5</v>
      </c>
      <c r="CM694" s="7" t="s">
        <v>6</v>
      </c>
      <c r="CN694" s="8" t="s">
        <v>1</v>
      </c>
      <c r="CO694" s="10"/>
      <c r="CP694">
        <f t="shared" ref="CP694:CQ696" si="1056">BZ695</f>
        <v>0.93180266183863136</v>
      </c>
      <c r="CQ694">
        <f t="shared" si="1056"/>
        <v>-0.87956522186239505</v>
      </c>
      <c r="CR694">
        <f>CI698</f>
        <v>0</v>
      </c>
      <c r="CS694">
        <f>CL698</f>
        <v>0</v>
      </c>
      <c r="CU694" s="17">
        <f>CU598</f>
        <v>90</v>
      </c>
      <c r="CV694" s="17">
        <f>CV598</f>
        <v>20</v>
      </c>
      <c r="CW694" s="31">
        <f>CH601</f>
        <v>201.3922336271556</v>
      </c>
      <c r="CY694" s="61">
        <f t="array" ref="CY694:CY696">MMULT(DQ694:DS696,DO694:DO696)</f>
        <v>0.85963656794761734</v>
      </c>
      <c r="CZ694" s="13"/>
      <c r="DA694" s="17">
        <v>1</v>
      </c>
      <c r="DB694">
        <v>0</v>
      </c>
      <c r="DD694" s="73">
        <f>(DB694^2)*(1-COS(RADIANS(CW694+45)))+(COS(RADIANS(CW694+45)))</f>
        <v>-0.40047324072596074</v>
      </c>
      <c r="DE694" s="73">
        <f>(DB694*DB695)*(1-COS(RADIANS(CW694+45)))-DB696*(SIN(RADIANS(CW694+45)))</f>
        <v>0.9163084543222586</v>
      </c>
      <c r="DF694" s="73">
        <f>(DB694*DB696)*(1-COS(RADIANS(CW694+45)))+DB695*(SIN(RADIANS(CW694+45)))</f>
        <v>0</v>
      </c>
      <c r="DG694" s="10"/>
      <c r="DH694">
        <f t="array" ref="DH694:DH696">MMULT(DD694:DF696,DA694:DA696)</f>
        <v>-0.40047324072596074</v>
      </c>
      <c r="DI694" s="23">
        <f>COS(RADIANS('[1]Biaxial Input'!$F$21))</f>
        <v>-0.9975640502598242</v>
      </c>
      <c r="DK694" s="30">
        <f>(DI694^2)*(1-COS(RADIANS(CV694)))+(COS(RADIANS(CV694)))</f>
        <v>0.99970654636555623</v>
      </c>
      <c r="DL694" s="30">
        <f>(DI694*DI695)*(1-COS(RADIANS(CV694)))-DI696*(SIN(RADIANS(CV694)))</f>
        <v>-4.1965824879998722E-3</v>
      </c>
      <c r="DM694" s="30">
        <f>(DI694*DI696)*(1-COS(RADIANS(CV694)))+DI695*(SIN(RADIANS(CV694)))</f>
        <v>2.3858119147859059E-2</v>
      </c>
      <c r="DO694">
        <f t="array" ref="DO694:DO696">MMULT(DK694:DM696,DH694:DH696)</f>
        <v>-0.39651035638495724</v>
      </c>
      <c r="DQ694" s="28">
        <f>(DB694^2)*(1-COS(RADIANS(CU694)))+(COS(RADIANS(CU694)))</f>
        <v>6.1257422745431001E-17</v>
      </c>
      <c r="DR694" s="28">
        <f>(DB694*DB695)*(1-COS(RADIANS(CU694)))-DB696*(SIN(RADIANS(CU694)))</f>
        <v>-1</v>
      </c>
      <c r="DS694" s="28">
        <f>(DB694*DB696)*(1-COS(RADIANS(CU694)))+DB695*(SIN(RADIANS(CU694)))</f>
        <v>0</v>
      </c>
      <c r="DU694" s="61">
        <f t="array" ref="DU694:DU696">MMULT(DQ694:DS696,EE694:EE696)</f>
        <v>-0.38028463347340757</v>
      </c>
      <c r="DV694" s="13"/>
      <c r="DW694" s="17">
        <v>1</v>
      </c>
      <c r="DX694">
        <v>0</v>
      </c>
      <c r="DZ694" s="73">
        <f>(DB694^2)*(1-COS(RADIANS(CW694-45)))+(COS(RADIANS(CW694-45)))</f>
        <v>-0.9163084543222586</v>
      </c>
      <c r="EA694" s="73">
        <f>(DB694*DB695)*(1-COS(RADIANS(CW694-45)))-DB696*(SIN(RADIANS(CW694-45)))</f>
        <v>-0.40047324072596069</v>
      </c>
      <c r="EB694" s="73">
        <f>(DB694*DB696)*(1-COS(RADIANS(CW694-45)))+DB695*(SIN(RADIANS(CW694-45)))</f>
        <v>0</v>
      </c>
      <c r="EC694" s="10"/>
      <c r="ED694">
        <f t="array" ref="ED694:ED696">MMULT(DZ694:EB696,DA694:DA696)</f>
        <v>-0.9163084543222586</v>
      </c>
      <c r="EE694" s="1">
        <f t="array" ref="EE694:EE696">MMULT(DK694:DM696,ED694:ED696)</f>
        <v>-0.91772017926500926</v>
      </c>
      <c r="EG694">
        <f>CY694+DU694</f>
        <v>0.47935193447420976</v>
      </c>
      <c r="EH694">
        <f>EG694/(SQRT(EG694^2+EG695^2+EG696^2))</f>
        <v>0.33895300344160328</v>
      </c>
      <c r="EJ694">
        <f>Q694+AM694</f>
        <v>0.55871957800505012</v>
      </c>
      <c r="EK694">
        <f>EJ694/(SQRT(EJ694^2+EJ695^2+EJ696^2))</f>
        <v>1</v>
      </c>
      <c r="EM694" s="23">
        <f>CY695*DU696-CY696*DU695</f>
        <v>0.34118699944639969</v>
      </c>
      <c r="EO694" s="15">
        <v>5</v>
      </c>
      <c r="EP694" s="9" t="s">
        <v>7</v>
      </c>
      <c r="EW694" s="17">
        <f>CU694</f>
        <v>90</v>
      </c>
      <c r="EX694" s="17">
        <f>CV694</f>
        <v>20</v>
      </c>
      <c r="EY694" s="31">
        <f>1+CW694</f>
        <v>202.3922336271556</v>
      </c>
      <c r="EZ694" s="10"/>
      <c r="FA694" s="61">
        <f t="array" ref="FA694:FA696">MMULT(FS694:FU696,FQ694:FQ696)</f>
        <v>0.866142523119807</v>
      </c>
      <c r="FB694" s="13">
        <f>BW695</f>
        <v>0</v>
      </c>
      <c r="FC694" s="17">
        <v>1</v>
      </c>
      <c r="FD694">
        <v>0</v>
      </c>
      <c r="FF694" s="73">
        <f>(FD694^2)*(1-COS(RADIANS(EY694+45)))+(COS(RADIANS(EY694+45)))</f>
        <v>-0.38442045914491157</v>
      </c>
      <c r="FG694" s="73">
        <f>(FD694*FD695)*(1-COS(RADIANS(EY694+45)))-FD696*(SIN(RADIANS(EY694+45)))</f>
        <v>0.92315811787083113</v>
      </c>
      <c r="FH694" s="73">
        <f>(FD694*FD696)*(1-COS(RADIANS(EY694+45)))+FD695*(SIN(RADIANS(EY694+45)))</f>
        <v>0</v>
      </c>
      <c r="FI694" s="10"/>
      <c r="FJ694">
        <f t="array" ref="FJ694:FJ696">MMULT(FF694:FH696,FC694:FC696)</f>
        <v>-0.38442045914491157</v>
      </c>
      <c r="FK694" s="23">
        <f>COS(RADIANS(176))</f>
        <v>-0.9975640502598242</v>
      </c>
      <c r="FM694" s="30">
        <f>(FK694^2)*(1-COS(RADIANS(EX694)))+(COS(RADIANS(EX694)))</f>
        <v>0.99970654636555623</v>
      </c>
      <c r="FN694" s="30">
        <f>(FK694*FK695)*(1-COS(RADIANS(EX694)))-FK696*(SIN(RADIANS(EX694)))</f>
        <v>-4.1965824879998722E-3</v>
      </c>
      <c r="FO694" s="30">
        <f>(FK694*FK696)*(1-COS(RADIANS(EX694)))+FK695*(SIN(RADIANS(EX694)))</f>
        <v>2.3858119147859059E-2</v>
      </c>
      <c r="FQ694">
        <f t="array" ref="FQ694:FQ696">MMULT(FM694:FO696,FJ694:FJ696)</f>
        <v>-0.38043354037290933</v>
      </c>
      <c r="FS694" s="28">
        <f>(FD694^2)*(1-COS(RADIANS(EW694)))+(COS(RADIANS(EW694)))</f>
        <v>6.1257422745431001E-17</v>
      </c>
      <c r="FT694" s="28">
        <f>(FD694*FD695)*(1-COS(RADIANS(EW694)))-FD696*(SIN(RADIANS(EW694)))</f>
        <v>-1</v>
      </c>
      <c r="FU694" s="28">
        <f>(FD694*FD696)*(1-COS(RADIANS(EW694)))+FD695*(SIN(RADIANS(EW694)))</f>
        <v>0</v>
      </c>
      <c r="FW694" s="61">
        <f t="array" ref="FW694:FW696">MMULT(FS694:FU696,GG694:GG696)</f>
        <v>-0.36522398750960605</v>
      </c>
      <c r="FX694" s="13">
        <f>BX695</f>
        <v>0</v>
      </c>
      <c r="FY694" s="17">
        <v>1</v>
      </c>
      <c r="FZ694">
        <v>0</v>
      </c>
      <c r="GB694" s="73">
        <f>(FD694^2)*(1-COS(RADIANS(EY694-45)))+(COS(RADIANS(EY694-45)))</f>
        <v>-0.92315811787083135</v>
      </c>
      <c r="GC694" s="73">
        <f>(FD694*FD695)*(1-COS(RADIANS(EY694-45)))-FD696*(SIN(RADIANS(EY694-45)))</f>
        <v>-0.38442045914491108</v>
      </c>
      <c r="GD694" s="73">
        <f>(FD694*FD696)*(1-COS(RADIANS(EY694-45)))+FD695*(SIN(RADIANS(EY694-45)))</f>
        <v>0</v>
      </c>
      <c r="GE694" s="10"/>
      <c r="GF694">
        <f t="array" ref="GF694:GF696">MMULT(GB694:GD696,FC694:FC696)</f>
        <v>-0.92315811787083135</v>
      </c>
      <c r="GG694" s="1">
        <f t="array" ref="GG694:GG696">MMULT(FM694:FO696,GF694:GF696)</f>
        <v>-0.92450046593285229</v>
      </c>
      <c r="GI694">
        <f>FA694+FW694</f>
        <v>0.50091853561020094</v>
      </c>
      <c r="GJ694">
        <f>GI694/(SQRT(GI694^2+GI695^2+GI696^2))</f>
        <v>0.35420289335200805</v>
      </c>
      <c r="GL694" t="e">
        <f>CH695+DC694</f>
        <v>#VALUE!</v>
      </c>
      <c r="GM694" t="e">
        <f>GL694/(SQRT(GL694^2+GL695^2+GL696^2))</f>
        <v>#VALUE!</v>
      </c>
      <c r="GO694" s="27">
        <f>FA695*FW696-FA696*FW695</f>
        <v>0.34118699944639974</v>
      </c>
    </row>
    <row r="695" spans="1:197" x14ac:dyDescent="0.2">
      <c r="A695" s="1"/>
      <c r="D695" t="s">
        <v>10</v>
      </c>
      <c r="E695" s="5">
        <f t="shared" si="1053"/>
        <v>-9.8599251535522028E-2</v>
      </c>
      <c r="F695" s="6">
        <f t="shared" si="1053"/>
        <v>-0.32759250219387132</v>
      </c>
      <c r="G695" s="7">
        <f t="shared" si="1054"/>
        <v>0.3854786179954508</v>
      </c>
      <c r="H695" s="8">
        <f t="shared" si="1055"/>
        <v>0.17324096000959935</v>
      </c>
      <c r="J695" s="10"/>
      <c r="Z695" s="10"/>
      <c r="AA695" s="10"/>
      <c r="AB695" s="10"/>
      <c r="AC695" s="10"/>
      <c r="AD695" s="10"/>
      <c r="AE695" s="10"/>
      <c r="AF695" s="10"/>
      <c r="AG695" s="10"/>
      <c r="AH695" s="10"/>
      <c r="AW695" s="1"/>
      <c r="BV695" s="1"/>
      <c r="BY695" t="s">
        <v>8</v>
      </c>
      <c r="BZ695" s="5">
        <f t="shared" ref="BZ695:CA697" si="1057">BZ690</f>
        <v>0.93180266183863136</v>
      </c>
      <c r="CA695" s="6">
        <f t="shared" si="1057"/>
        <v>-0.87956522186239505</v>
      </c>
      <c r="CB695" s="7">
        <f>CY694</f>
        <v>0.85963656794761734</v>
      </c>
      <c r="CC695" s="8">
        <f>DU694</f>
        <v>-0.38028463347340757</v>
      </c>
      <c r="CE695" s="9">
        <f>((SUMPRODUCT(CB695:CB697,BZ695:BZ697))*(SUMPRODUCT(CB695:(CB697),CA695:CA697)))-((SUMPRODUCT(CC695:CC697,BZ695:BZ697))*(SUMPRODUCT(CC695:CC697,CA695:CA697)))</f>
        <v>0</v>
      </c>
      <c r="CG695">
        <v>1</v>
      </c>
      <c r="CH695" t="s">
        <v>161</v>
      </c>
      <c r="CI695" s="67"/>
      <c r="CJ695" s="1" t="s">
        <v>8</v>
      </c>
      <c r="CK695" s="5">
        <f t="shared" ref="CK695:CL697" si="1058">BZ695</f>
        <v>0.93180266183863136</v>
      </c>
      <c r="CL695" s="6">
        <f t="shared" si="1058"/>
        <v>-0.87956522186239505</v>
      </c>
      <c r="CM695" s="7">
        <f>FA694</f>
        <v>0.866142523119807</v>
      </c>
      <c r="CN695" s="8">
        <f>FW694</f>
        <v>-0.36522398750960605</v>
      </c>
      <c r="CO695" s="10"/>
      <c r="CP695">
        <f t="shared" si="1056"/>
        <v>0.3492962422733713</v>
      </c>
      <c r="CQ695">
        <f t="shared" si="1056"/>
        <v>-0.34518112468713447</v>
      </c>
      <c r="CR695">
        <f>CJ698</f>
        <v>0</v>
      </c>
      <c r="CS695">
        <f>CM698</f>
        <v>0</v>
      </c>
      <c r="CW695" s="28"/>
      <c r="CY695" s="61">
        <v>-0.3965103563849573</v>
      </c>
      <c r="DA695" s="17">
        <v>0</v>
      </c>
      <c r="DB695">
        <v>0</v>
      </c>
      <c r="DD695" s="73">
        <f>(DB694*DB695)*(1-COS(RADIANS(CW694+45)))+DB696*(SIN(RADIANS(CW694+45)))</f>
        <v>-0.9163084543222586</v>
      </c>
      <c r="DE695" s="73">
        <f>(DB695^2)*(1-COS(RADIANS(CW694+45)))+(COS(RADIANS(CW694+45)))</f>
        <v>-0.40047324072596074</v>
      </c>
      <c r="DF695" s="73">
        <f>(DB695*DB696)*(1-COS(RADIANS(CW694+45)))-DB694*(SIN(RADIANS(CW694+45)))</f>
        <v>0</v>
      </c>
      <c r="DG695" s="10"/>
      <c r="DH695">
        <v>-0.9163084543222586</v>
      </c>
      <c r="DI695" s="23">
        <f>SIN(RADIANS('[1]Biaxial Input'!$F$21))*(COS(RADIANS(0)))</f>
        <v>6.9756473744125524E-2</v>
      </c>
      <c r="DK695" s="30">
        <f>(DI694*DI695)*(1-COS(RADIANS(CV694)))+DI696*(SIN(RADIANS(CV694)))</f>
        <v>-4.1965824879998722E-3</v>
      </c>
      <c r="DL695" s="30">
        <f>(DI695^2)*(1-COS(RADIANS(CV694)))+(COS(RADIANS(CV694)))</f>
        <v>0.9399860744203522</v>
      </c>
      <c r="DM695" s="30">
        <f>(DI695*DI696)*(1-COS(RADIANS(CV694)))-DI694*(SIN(RADIANS(CV694)))</f>
        <v>0.34118699944639969</v>
      </c>
      <c r="DO695">
        <v>-0.85963656794761734</v>
      </c>
      <c r="DQ695" s="28">
        <f>(DB694*DB695)*(1-COS(RADIANS(CU694)))+DB696*(SIN(RADIANS(CU694)))</f>
        <v>1</v>
      </c>
      <c r="DR695" s="28">
        <f>(DB695^2)*(1-COS(RADIANS(CU694)))+(COS(RADIANS(CU694)))</f>
        <v>6.1257422745431001E-17</v>
      </c>
      <c r="DS695" s="28">
        <f>(DB695*DB696)*(1-COS(RADIANS(CU694)))-DB694*(SIN(RADIANS(CU694)))</f>
        <v>0</v>
      </c>
      <c r="DU695" s="61">
        <v>-0.91772017926500926</v>
      </c>
      <c r="DW695" s="17">
        <v>0</v>
      </c>
      <c r="DX695">
        <v>0</v>
      </c>
      <c r="DZ695" s="73">
        <f>(DB694*DB695)*(1-COS(RADIANS(CW694-45)))+DB696*(SIN(RADIANS(CW694-45)))</f>
        <v>0.40047324072596069</v>
      </c>
      <c r="EA695" s="73">
        <f>(DB695^2)*(1-COS(RADIANS(CW694-45)))+(COS(RADIANS(CW694-45)))</f>
        <v>-0.9163084543222586</v>
      </c>
      <c r="EB695" s="73">
        <f>(DB695*DB696)*(1-COS(RADIANS(CW694-45)))-DB694*(SIN(RADIANS(CW694-45)))</f>
        <v>0</v>
      </c>
      <c r="EC695" s="10"/>
      <c r="ED695">
        <v>0.40047324072596069</v>
      </c>
      <c r="EE695" s="1">
        <v>0.38028463347340752</v>
      </c>
      <c r="EG695">
        <f>CY695+DU695</f>
        <v>-1.3142305356499666</v>
      </c>
      <c r="EH695">
        <f>EG695/(SQRT(EG694^2+EG695^2+EG696^2))</f>
        <v>-0.92930132380052</v>
      </c>
      <c r="EJ695">
        <f>Q695+AM695</f>
        <v>0</v>
      </c>
      <c r="EK695">
        <f>EJ695/(SQRT(EJ694^2+EJ695^2+EJ696^2))</f>
        <v>0</v>
      </c>
      <c r="EM695" s="23">
        <f>CY696*DU694-CY694*DU696</f>
        <v>-2.3858119147859069E-2</v>
      </c>
      <c r="EP695" s="9">
        <f>((SUMPRODUCT(CM695:CM697,BZ695:BZ697))*(SUMPRODUCT(CM695:CM697,CA695:CA697)))-((SUMPRODUCT(CN695:CN697,BZ695:BZ697))*(SUMPRODUCT(CN695:CN697,CA695:CA697)))</f>
        <v>-3.1946674854498036E-2</v>
      </c>
      <c r="EY695" s="28"/>
      <c r="EZ695" s="10"/>
      <c r="FA695" s="61">
        <v>-0.38043354037290938</v>
      </c>
      <c r="FB695" s="13">
        <f>BW696</f>
        <v>0</v>
      </c>
      <c r="FC695" s="17">
        <v>0</v>
      </c>
      <c r="FD695">
        <v>0</v>
      </c>
      <c r="FF695" s="73">
        <f>(FD694*FD695)*(1-COS(RADIANS(EY694+45)))+FD696*(SIN(RADIANS(EY694+45)))</f>
        <v>-0.92315811787083113</v>
      </c>
      <c r="FG695" s="73">
        <f>(FD695^2)*(1-COS(RADIANS(EY694+45)))+(COS(RADIANS(EY694+45)))</f>
        <v>-0.38442045914491157</v>
      </c>
      <c r="FH695" s="73">
        <f>(FD695*FD696)*(1-COS(RADIANS(EY694+45)))-FD694*(SIN(RADIANS(EY694+45)))</f>
        <v>0</v>
      </c>
      <c r="FI695" s="10"/>
      <c r="FJ695">
        <v>-0.92315811787083113</v>
      </c>
      <c r="FK695" s="23">
        <f>SIN(RADIANS(176))*(COS(RADIANS(0)))</f>
        <v>6.9756473744125524E-2</v>
      </c>
      <c r="FM695" s="30">
        <f>(FK694*FK695)*(1-COS(RADIANS(EX694)))+FK696*(SIN(RADIANS(EX694)))</f>
        <v>-4.1965824879998722E-3</v>
      </c>
      <c r="FN695" s="30">
        <f>(FK695^2)*(1-COS(RADIANS(EX694)))+(COS(RADIANS(EX694)))</f>
        <v>0.9399860744203522</v>
      </c>
      <c r="FO695" s="30">
        <f>(FK695*FK696)*(1-COS(RADIANS(EX694)))-FK694*(SIN(RADIANS(EX694)))</f>
        <v>0.34118699944639969</v>
      </c>
      <c r="FQ695">
        <v>-0.866142523119807</v>
      </c>
      <c r="FS695" s="28">
        <f>(FD694*FD695)*(1-COS(RADIANS(EW694)))+FD696*(SIN(RADIANS(EW694)))</f>
        <v>1</v>
      </c>
      <c r="FT695" s="28">
        <f>(FD695^2)*(1-COS(RADIANS(EW694)))+(COS(RADIANS(EW694)))</f>
        <v>6.1257422745431001E-17</v>
      </c>
      <c r="FU695" s="28">
        <f>(FD695*FD696)*(1-COS(RADIANS(EW694)))-FD694*(SIN(RADIANS(EW694)))</f>
        <v>0</v>
      </c>
      <c r="FW695" s="61">
        <v>-0.92450046593285229</v>
      </c>
      <c r="FX695" s="13">
        <f>BX696</f>
        <v>0</v>
      </c>
      <c r="FY695" s="17">
        <v>0</v>
      </c>
      <c r="FZ695">
        <v>0</v>
      </c>
      <c r="GB695" s="73">
        <f>(FD694*FD695)*(1-COS(RADIANS(EY694-45)))+FD696*(SIN(RADIANS(EY694-45)))</f>
        <v>0.38442045914491108</v>
      </c>
      <c r="GC695" s="73">
        <f>(FD695^2)*(1-COS(RADIANS(EY694-45)))+(COS(RADIANS(EY694-45)))</f>
        <v>-0.92315811787083135</v>
      </c>
      <c r="GD695" s="73">
        <f>(FD695*FD696)*(1-COS(RADIANS(EY694-45)))-FD694*(SIN(RADIANS(EY694-45)))</f>
        <v>0</v>
      </c>
      <c r="GE695" s="10"/>
      <c r="GF695">
        <v>0.38442045914491108</v>
      </c>
      <c r="GG695" s="1">
        <v>0.365223987509606</v>
      </c>
      <c r="GI695">
        <f>FA695+FW695</f>
        <v>-1.3049340063057617</v>
      </c>
      <c r="GJ695">
        <f>GI695/(SQRT(GI694^2+GI695^2+GI696^2))</f>
        <v>-0.92272768485973278</v>
      </c>
      <c r="GL695">
        <f>CH696+DC695</f>
        <v>-3.1946674854498036E-2</v>
      </c>
      <c r="GM695" t="e">
        <f>GL695/(SQRT(GL694^2+GL695^2+GL696^2))</f>
        <v>#VALUE!</v>
      </c>
      <c r="GO695" s="27">
        <f>FA696*FW694-FA694*FW696</f>
        <v>-2.3858119147859083E-2</v>
      </c>
    </row>
    <row r="696" spans="1:197" x14ac:dyDescent="0.2">
      <c r="A696" s="1"/>
      <c r="J696" s="10"/>
      <c r="Q696" s="82" t="s">
        <v>148</v>
      </c>
      <c r="R696" s="13"/>
      <c r="T696" s="10"/>
      <c r="U696" s="10"/>
      <c r="V696" s="10"/>
      <c r="W696" s="10"/>
      <c r="X696" s="10"/>
      <c r="Y696" s="10"/>
      <c r="Z696" s="80"/>
      <c r="AA696" s="23" t="s">
        <v>149</v>
      </c>
      <c r="AE696" s="1"/>
      <c r="AG696" s="80"/>
      <c r="AK696" s="13"/>
      <c r="AL696" s="81"/>
      <c r="AM696" s="82" t="s">
        <v>150</v>
      </c>
      <c r="AO696" s="13"/>
      <c r="AP696" s="13"/>
      <c r="AS696" s="1"/>
      <c r="AW696" s="1"/>
      <c r="BV696" s="1"/>
      <c r="BY696" t="s">
        <v>9</v>
      </c>
      <c r="BZ696" s="5">
        <f t="shared" si="1057"/>
        <v>0.3492962422733713</v>
      </c>
      <c r="CA696" s="6">
        <f t="shared" si="1057"/>
        <v>-0.34518112468713447</v>
      </c>
      <c r="CB696" s="7">
        <f>CY695</f>
        <v>-0.3965103563849573</v>
      </c>
      <c r="CC696" s="8">
        <f>DU695</f>
        <v>-0.91772017926500926</v>
      </c>
      <c r="CE696" s="10"/>
      <c r="CH696">
        <f>((SUMPRODUCT(CM695:CM697,CK695:CK697))*(SUMPRODUCT(CM695:CM697,CL695:CL697)))-((SUMPRODUCT(CN695:CN697,CK695:CK697))*(SUMPRODUCT(CN695:CN697,CL695:CL697)))</f>
        <v>-3.1946674854498036E-2</v>
      </c>
      <c r="CI696" s="67"/>
      <c r="CJ696" s="10" t="s">
        <v>9</v>
      </c>
      <c r="CK696" s="5">
        <f t="shared" si="1058"/>
        <v>0.3492962422733713</v>
      </c>
      <c r="CL696" s="6">
        <f t="shared" si="1058"/>
        <v>-0.34518112468713447</v>
      </c>
      <c r="CM696" s="7">
        <f>FA695</f>
        <v>-0.38043354037290938</v>
      </c>
      <c r="CN696" s="8">
        <f>FW695</f>
        <v>-0.92450046593285229</v>
      </c>
      <c r="CP696">
        <f t="shared" si="1056"/>
        <v>-9.8670839279614439E-2</v>
      </c>
      <c r="CQ696">
        <f t="shared" si="1056"/>
        <v>-0.32743703463395935</v>
      </c>
      <c r="CR696">
        <f>CK698</f>
        <v>0</v>
      </c>
      <c r="CS696">
        <f>CN698</f>
        <v>0</v>
      </c>
      <c r="CW696" s="28"/>
      <c r="CY696" s="61">
        <v>0.322187070390349</v>
      </c>
      <c r="DA696" s="17">
        <v>0</v>
      </c>
      <c r="DB696">
        <v>1</v>
      </c>
      <c r="DD696" s="73">
        <f>(DB694*DB696)*(1-COS(RADIANS(CW694+45)))-DB695*(SIN(RADIANS(CW694+45)))</f>
        <v>0</v>
      </c>
      <c r="DE696" s="73">
        <f>(DB695*DB696)*(1-COS(RADIANS(CW694+45)))+DB694*(SIN(RADIANS(CW694+45)))</f>
        <v>0</v>
      </c>
      <c r="DF696" s="73">
        <f>(DB696^2)*(1-COS(RADIANS(CW694+45)))+(COS(RADIANS(CW694+45)))</f>
        <v>1</v>
      </c>
      <c r="DG696" s="10"/>
      <c r="DH696">
        <v>0</v>
      </c>
      <c r="DI696" s="23">
        <f>SIN(RADIANS('[1]Biaxial Input'!$F$21))*SIN(RADIANS(0))</f>
        <v>0</v>
      </c>
      <c r="DK696" s="30">
        <f>(DI694*DI696)*(1-COS(RADIANS(CV694)))-DI695*(SIN(RADIANS(CV694)))</f>
        <v>-2.3858119147859059E-2</v>
      </c>
      <c r="DL696" s="30">
        <f>(DI695*DI696)*(1-COS(RADIANS(CV694)))+DI694*(SIN(RADIANS(CV694)))</f>
        <v>-0.34118699944639969</v>
      </c>
      <c r="DM696" s="30">
        <f>(DI696^2)*(1-COS(RADIANS(CV694)))+(COS(RADIANS(CV694)))</f>
        <v>0.93969262078590843</v>
      </c>
      <c r="DO696">
        <v>0.322187070390349</v>
      </c>
      <c r="DQ696" s="28">
        <f>(DB694*DB696)*(1-COS(RADIANS(CU694)))-DB695*(SIN(RADIANS(CU694)))</f>
        <v>0</v>
      </c>
      <c r="DR696" s="28">
        <f>(DB695*DB696)*(1-COS(RADIANS(CU694)))+DB694*(SIN(RADIANS(CU694)))</f>
        <v>0</v>
      </c>
      <c r="DS696" s="28">
        <f>(DB696^2)*(1-COS(RADIANS(CU694)))+(COS(RADIANS(CU694)))</f>
        <v>1</v>
      </c>
      <c r="DU696" s="61">
        <v>-0.11477486708245523</v>
      </c>
      <c r="DW696" s="17">
        <v>0</v>
      </c>
      <c r="DX696">
        <v>1</v>
      </c>
      <c r="DZ696" s="73">
        <f>(DB694*DB694)*(1-COS(RADIANS(CW694-45)))-DB694*(SIN(RADIANS(CW694-45)))</f>
        <v>0</v>
      </c>
      <c r="EA696" s="73">
        <f>(DB695*DB696)*(1-COS(RADIANS(CW694-45)))+DB694*(SIN(RADIANS(CW694-45)))</f>
        <v>0</v>
      </c>
      <c r="EB696" s="73">
        <f>(DB696^2)*(1-COS(RADIANS(CW694-45)))+(COS(RADIANS(CW694-45)))</f>
        <v>1</v>
      </c>
      <c r="EC696" s="10"/>
      <c r="ED696">
        <v>0</v>
      </c>
      <c r="EE696" s="1">
        <v>-0.11477486708245523</v>
      </c>
      <c r="EG696">
        <f>CY696+DU696</f>
        <v>0.20741220330789378</v>
      </c>
      <c r="EH696">
        <f>EG696/(SQRT(EG694^2+EG695^2+EG696^2))</f>
        <v>0.14666257545985456</v>
      </c>
      <c r="EJ696">
        <f>Q696+AM696</f>
        <v>0</v>
      </c>
      <c r="EK696">
        <f>EJ696/(SQRT(EJ694^2+EJ695^2+EJ696^2))</f>
        <v>0</v>
      </c>
      <c r="EM696" s="23">
        <f>CY694*DU695-CY695*DU694</f>
        <v>-0.93969262078590843</v>
      </c>
      <c r="ER696">
        <f t="shared" ref="ER696:ES698" si="1059">CK695</f>
        <v>0.93180266183863136</v>
      </c>
      <c r="ES696">
        <f t="shared" si="1059"/>
        <v>-0.87956522186239505</v>
      </c>
      <c r="ET696" t="e">
        <f>#REF!</f>
        <v>#REF!</v>
      </c>
      <c r="EU696" t="e">
        <f>#REF!</f>
        <v>#REF!</v>
      </c>
      <c r="EY696" s="28"/>
      <c r="EZ696" s="10"/>
      <c r="FA696" s="61">
        <v>0.32414109736808866</v>
      </c>
      <c r="FB696" s="13">
        <f>BW697</f>
        <v>0</v>
      </c>
      <c r="FC696" s="17">
        <v>0</v>
      </c>
      <c r="FD696">
        <v>1</v>
      </c>
      <c r="FF696" s="73">
        <f>(FD694*FD696)*(1-COS(RADIANS(EY694+45)))-FD695*(SIN(RADIANS(EY694+45)))</f>
        <v>0</v>
      </c>
      <c r="FG696" s="73">
        <f>(FD695*FD696)*(1-COS(RADIANS(EY694+45)))+FD694*(SIN(RADIANS(EY694+45)))</f>
        <v>0</v>
      </c>
      <c r="FH696" s="73">
        <f>(FD696^2)*(1-COS(RADIANS(EY694+45)))+(COS(RADIANS(EY694+45)))</f>
        <v>1</v>
      </c>
      <c r="FI696" s="10"/>
      <c r="FJ696">
        <v>0</v>
      </c>
      <c r="FK696" s="23">
        <f>SIN(RADIANS(176))*SIN(RADIANS(0))</f>
        <v>0</v>
      </c>
      <c r="FM696" s="30">
        <f>(FK694*FK696)*(1-COS(RADIANS(EX694)))-FK695*(SIN(RADIANS(EX694)))</f>
        <v>-2.3858119147859059E-2</v>
      </c>
      <c r="FN696" s="30">
        <f>(FK695*FK696)*(1-COS(RADIANS(EX694)))+FK694*(SIN(RADIANS(EX694)))</f>
        <v>-0.34118699944639969</v>
      </c>
      <c r="FO696" s="30">
        <f>(FK696^2)*(1-COS(RADIANS(EX694)))+(COS(RADIANS(EX694)))</f>
        <v>0.93969262078590843</v>
      </c>
      <c r="FQ696">
        <v>0.32414109736808866</v>
      </c>
      <c r="FS696" s="28">
        <f>(FD694*FD696)*(1-COS(RADIANS(EW694)))-FD695*(SIN(RADIANS(EW694)))</f>
        <v>0</v>
      </c>
      <c r="FT696" s="28">
        <f>(FD695*FD696)*(1-COS(RADIANS(EW694)))+FD694*(SIN(RADIANS(EW694)))</f>
        <v>0</v>
      </c>
      <c r="FU696" s="28">
        <f>(FD696^2)*(1-COS(RADIANS(EW694)))+(COS(RADIANS(EW694)))</f>
        <v>1</v>
      </c>
      <c r="FW696" s="61">
        <v>-0.10913444661298388</v>
      </c>
      <c r="FX696" s="13">
        <f>BX697</f>
        <v>0</v>
      </c>
      <c r="FY696" s="17">
        <v>0</v>
      </c>
      <c r="FZ696">
        <v>1</v>
      </c>
      <c r="GB696" s="73">
        <f>(FD694*FD694)*(1-COS(RADIANS(EY694-45)))-FD694*(SIN(RADIANS(EY694-45)))</f>
        <v>0</v>
      </c>
      <c r="GC696" s="73">
        <f>(FD695*FD696)*(1-COS(RADIANS(EY694-45)))+FD694*(SIN(RADIANS(EY694-45)))</f>
        <v>0</v>
      </c>
      <c r="GD696" s="73">
        <f>(FD696^2)*(1-COS(RADIANS(EY694-45)))+(COS(RADIANS(EY694-45)))</f>
        <v>0.99999999999999989</v>
      </c>
      <c r="GE696" s="10"/>
      <c r="GF696">
        <v>0</v>
      </c>
      <c r="GG696" s="1">
        <v>-0.10913444661298388</v>
      </c>
      <c r="GI696">
        <f>FA696+FW696</f>
        <v>0.21500665075510478</v>
      </c>
      <c r="GJ696">
        <f>GI696/(SQRT(GI694^2+GI695^2+GI696^2))</f>
        <v>0.15203266074914226</v>
      </c>
      <c r="GL696" t="e">
        <f>#REF!+DC696</f>
        <v>#REF!</v>
      </c>
      <c r="GM696" t="e">
        <f>GL696/(SQRT(GL694^2+GL695^2+GL696^2))</f>
        <v>#REF!</v>
      </c>
      <c r="GO696" s="27">
        <f>FA694*FW695-FA695*FW694</f>
        <v>-0.93969262078590854</v>
      </c>
    </row>
    <row r="697" spans="1:197" x14ac:dyDescent="0.2">
      <c r="A697" s="1"/>
      <c r="E697" s="5" t="s">
        <v>4</v>
      </c>
      <c r="F697" s="6" t="s">
        <v>5</v>
      </c>
      <c r="G697" s="7" t="s">
        <v>6</v>
      </c>
      <c r="H697" s="8" t="s">
        <v>1</v>
      </c>
      <c r="I697">
        <v>7</v>
      </c>
      <c r="J697" s="9" t="s">
        <v>7</v>
      </c>
      <c r="K697">
        <v>7</v>
      </c>
      <c r="L697" s="10"/>
      <c r="M697" s="17">
        <f>A673</f>
        <v>20</v>
      </c>
      <c r="N697" s="17">
        <f>B673</f>
        <v>30</v>
      </c>
      <c r="O697" s="17">
        <f>C673</f>
        <v>177.5</v>
      </c>
      <c r="Q697" s="61">
        <f t="array" ref="Q697:Q699">MMULT(AI697:AK699,AG697:AG699)</f>
        <v>-0.48853553065825783</v>
      </c>
      <c r="R697" s="13"/>
      <c r="S697" s="17">
        <v>1</v>
      </c>
      <c r="T697">
        <v>0</v>
      </c>
      <c r="V697" s="73">
        <f>(T697^2)*(1-COS(RADIANS(O697+45)))+(COS(RADIANS(O697+45)))</f>
        <v>-0.73727733681012408</v>
      </c>
      <c r="W697" s="73">
        <f>(T697*T698)*(1-COS(RADIANS(O697+45)))-T699*(SIN(RADIANS(O697+45)))</f>
        <v>0.67559020761566013</v>
      </c>
      <c r="X697" s="73">
        <f>(T697*T699)*(1-COS(RADIANS(O697+45)))+T698*(SIN(RADIANS(O697+45)))</f>
        <v>0</v>
      </c>
      <c r="Y697" s="10"/>
      <c r="Z697">
        <f t="array" ref="Z697:Z699">MMULT(V697:X699,S697:S699)</f>
        <v>-0.73727733681012408</v>
      </c>
      <c r="AA697" s="23">
        <f>COS(RADIANS('[1]Biaxial Input'!$F$21))</f>
        <v>-0.9975640502598242</v>
      </c>
      <c r="AC697" s="30">
        <f>(AA697^2)*(1-COS(RADIANS(N697)))+(COS(RADIANS(N697)))</f>
        <v>0.99934808421962718</v>
      </c>
      <c r="AD697" s="30">
        <f>(AA697*AA698)*(1-COS(RADIANS(N697)))-AA699*(SIN(RADIANS(N697)))</f>
        <v>-9.3228300025961861E-3</v>
      </c>
      <c r="AE697" s="30">
        <f>(AA697*AA699)*(1-COS(RADIANS(N697)))+AA698*(SIN(RADIANS(N697)))</f>
        <v>3.4878236872062755E-2</v>
      </c>
      <c r="AG697">
        <f t="array" ref="AG697:AG699">MMULT(AC697:AE699,Z697:Z699)</f>
        <v>-0.73049828142272688</v>
      </c>
      <c r="AI697" s="28">
        <f>(T697^2)*(1-COS(RADIANS(M697)))+(COS(RADIANS(M697)))</f>
        <v>0.93969262078590843</v>
      </c>
      <c r="AJ697" s="28">
        <f>(T697*T698)*(1-COS(RADIANS(M697)))-T699*(SIN(RADIANS(M697)))</f>
        <v>-0.34202014332566871</v>
      </c>
      <c r="AK697" s="28">
        <f>(T697*T699)*(1-COS(RADIANS(M697)))+T698*(SIN(RADIANS(M697)))</f>
        <v>0</v>
      </c>
      <c r="AM697" s="61">
        <f t="array" ref="AM697:AM699">MMULT(AI697:AK699,AW697:AW699)</f>
        <v>-0.86159099769206515</v>
      </c>
      <c r="AN697" s="13"/>
      <c r="AO697" s="17">
        <v>1</v>
      </c>
      <c r="AP697">
        <v>0</v>
      </c>
      <c r="AR697" s="73">
        <f>(T697^2)*(1-COS(RADIANS(O697-45)))+(COS(RADIANS(O697-45)))</f>
        <v>-0.67559020761566024</v>
      </c>
      <c r="AS697" s="73">
        <f>(T697*T698)*(1-COS(RADIANS(O697-45)))-T699*(SIN(RADIANS(O697-45)))</f>
        <v>-0.73727733681012408</v>
      </c>
      <c r="AT697" s="73">
        <f>(T697*T699)*(1-COS(RADIANS(O697-45)))+T698*(SIN(RADIANS(O697-45)))</f>
        <v>0</v>
      </c>
      <c r="AU697" s="10"/>
      <c r="AV697">
        <f t="array" ref="AV697:AV699">MMULT(AR697:AT699,S697:S699)</f>
        <v>-0.67559020761566024</v>
      </c>
      <c r="AW697" s="1">
        <f t="array" ref="AW697:AW699">MMULT(AC697:AE699,AV697:AV699)</f>
        <v>-0.68202329097409797</v>
      </c>
      <c r="BV697" s="1"/>
      <c r="BY697" t="s">
        <v>10</v>
      </c>
      <c r="BZ697" s="5">
        <f t="shared" si="1057"/>
        <v>-9.8670839279614439E-2</v>
      </c>
      <c r="CA697" s="6">
        <f t="shared" si="1057"/>
        <v>-0.32743703463395935</v>
      </c>
      <c r="CB697" s="7">
        <f>CY696</f>
        <v>0.322187070390349</v>
      </c>
      <c r="CC697" s="8">
        <f>DU696</f>
        <v>-0.11477486708245523</v>
      </c>
      <c r="CE697" s="10"/>
      <c r="CG697" s="10" t="s">
        <v>160</v>
      </c>
      <c r="CH697" s="10">
        <f>-CH694*((EY694-CW694)/(CH696-CE695))</f>
        <v>201.3922336271556</v>
      </c>
      <c r="CI697" s="67"/>
      <c r="CJ697" s="10" t="s">
        <v>10</v>
      </c>
      <c r="CK697" s="5">
        <f t="shared" si="1058"/>
        <v>-9.8670839279614439E-2</v>
      </c>
      <c r="CL697" s="6">
        <f t="shared" si="1058"/>
        <v>-0.32743703463395935</v>
      </c>
      <c r="CM697" s="7">
        <f>FA696</f>
        <v>0.32414109736808866</v>
      </c>
      <c r="CN697" s="8">
        <f>FW696</f>
        <v>-0.10913444661298388</v>
      </c>
      <c r="CW697" s="28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EE697" s="1"/>
      <c r="EI697" s="64">
        <f>(DEGREES(ACOS((EH694*EK694+EH695*EK695+EH696*EK696)/((SQRT(EH694^2+EH695^2+EH696^2))*(SQRT(EK694^2+EK695^2+EK696^2))))))</f>
        <v>70.186901776445737</v>
      </c>
      <c r="ER697">
        <f t="shared" si="1059"/>
        <v>0.3492962422733713</v>
      </c>
      <c r="ES697">
        <f t="shared" si="1059"/>
        <v>-0.34518112468713447</v>
      </c>
      <c r="ET697" t="e">
        <f>#REF!</f>
        <v>#REF!</v>
      </c>
      <c r="EU697" t="e">
        <f>#REF!</f>
        <v>#REF!</v>
      </c>
      <c r="EY697" s="28"/>
      <c r="EZ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GG697" s="1"/>
      <c r="GK697" s="64" t="e">
        <f>(DEGREES(ACOS((GJ694*GM694+GJ695*GM695+GJ696*GM696)/((SQRT(GJ694^2+GJ695^2+GJ696^2))*(SQRT(GM694^2+GM695^2+GM696^2))))))</f>
        <v>#VALUE!</v>
      </c>
    </row>
    <row r="698" spans="1:197" x14ac:dyDescent="0.2">
      <c r="A698" s="1"/>
      <c r="D698" t="s">
        <v>8</v>
      </c>
      <c r="E698" s="5">
        <f t="shared" ref="E698:F700" si="1060">E693</f>
        <v>0.92989901791620577</v>
      </c>
      <c r="F698" s="6">
        <f t="shared" si="1060"/>
        <v>-0.88149328419413209</v>
      </c>
      <c r="G698" s="7">
        <f>Q697</f>
        <v>-0.48853553065825783</v>
      </c>
      <c r="H698" s="8">
        <f>AM697</f>
        <v>-0.86159099769206515</v>
      </c>
      <c r="J698" s="9">
        <f>((SUMPRODUCT(G698:G700,E698:E700))*(SUMPRODUCT(G698:(G700),F698:F700)))-((SUMPRODUCT(H698:H700,E698:E700))*(SUMPRODUCT(H698:H700,F698:F700)))</f>
        <v>2.4684609588420725E-2</v>
      </c>
      <c r="Q698" s="61">
        <v>-0.79359375045049751</v>
      </c>
      <c r="S698" s="17">
        <v>0</v>
      </c>
      <c r="T698">
        <v>0</v>
      </c>
      <c r="V698" s="73">
        <f>(T697*T698)*(1-COS(RADIANS(O697+45)))+T699*(SIN(RADIANS(O697+45)))</f>
        <v>-0.67559020761566013</v>
      </c>
      <c r="W698" s="73">
        <f>(T698^2)*(1-COS(RADIANS(O697+45)))+(COS(RADIANS(O697+45)))</f>
        <v>-0.73727733681012408</v>
      </c>
      <c r="X698" s="73">
        <f>(T698*T699)*(1-COS(RADIANS(O697+45)))-T697*(SIN(RADIANS(O697+45)))</f>
        <v>0</v>
      </c>
      <c r="Y698" s="10"/>
      <c r="Z698">
        <v>-0.67559020761566013</v>
      </c>
      <c r="AA698" s="23">
        <f>SIN(RADIANS('[1]Biaxial Input'!$F$21))*(COS(RADIANS(0)))</f>
        <v>6.9756473744125524E-2</v>
      </c>
      <c r="AC698" s="30">
        <f>(AA697*AA698)*(1-COS(RADIANS(N697)))+AA699*(SIN(RADIANS(N697)))</f>
        <v>-9.3228300025961861E-3</v>
      </c>
      <c r="AD698" s="30">
        <f>(AA698^2)*(1-COS(RADIANS(N697)))+(COS(RADIANS(N697)))</f>
        <v>0.86667731956481153</v>
      </c>
      <c r="AE698" s="30">
        <f>(AA698*AA699)*(1-COS(RADIANS(N697)))-AA697*(SIN(RADIANS(N697)))</f>
        <v>0.49878202512991204</v>
      </c>
      <c r="AG698">
        <v>-0.57864519898472722</v>
      </c>
      <c r="AI698" s="28">
        <f>(T697*T698)*(1-COS(RADIANS(M697)))+T699*(SIN(RADIANS(M697)))</f>
        <v>0.34202014332566871</v>
      </c>
      <c r="AJ698" s="28">
        <f>(T698^2)*(1-COS(RADIANS(M697)))+(COS(RADIANS(M697)))</f>
        <v>0.93969262078590843</v>
      </c>
      <c r="AK698" s="28">
        <f>(T698*T699)*(1-COS(RADIANS(M697)))-T697*(SIN(RADIANS(M697)))</f>
        <v>0</v>
      </c>
      <c r="AM698" s="61">
        <v>0.37309911180055122</v>
      </c>
      <c r="AO698" s="17">
        <v>0</v>
      </c>
      <c r="AP698">
        <v>0</v>
      </c>
      <c r="AR698" s="73">
        <f>(T697*T698)*(1-COS(RADIANS(O697-45)))+T699*(SIN(RADIANS(O697-45)))</f>
        <v>0.73727733681012408</v>
      </c>
      <c r="AS698" s="73">
        <f>(T698^2)*(1-COS(RADIANS(O697-45)))+(COS(RADIANS(O697-45)))</f>
        <v>-0.67559020761566024</v>
      </c>
      <c r="AT698" s="73">
        <f>(T698*T699)*(1-COS(RADIANS(O697-45)))-T697*(SIN(RADIANS(O697-45)))</f>
        <v>0</v>
      </c>
      <c r="AU698" s="10"/>
      <c r="AV698">
        <v>0.73727733681012408</v>
      </c>
      <c r="AW698" s="1">
        <v>0.64527995869950061</v>
      </c>
      <c r="BV698" s="1"/>
      <c r="CS698" s="15"/>
      <c r="CW698" s="28"/>
      <c r="CY698" s="82" t="s">
        <v>148</v>
      </c>
      <c r="CZ698" s="13"/>
      <c r="DB698" s="10"/>
      <c r="DC698" s="10"/>
      <c r="DD698" s="10"/>
      <c r="DE698" s="10"/>
      <c r="DF698" s="10"/>
      <c r="DG698" s="10"/>
      <c r="DH698" s="80"/>
      <c r="DI698" s="23" t="s">
        <v>149</v>
      </c>
      <c r="DM698" s="1"/>
      <c r="DO698" s="80"/>
      <c r="DS698" s="13"/>
      <c r="DT698" s="81"/>
      <c r="DU698" s="82" t="s">
        <v>150</v>
      </c>
      <c r="DW698" s="13"/>
      <c r="DX698" s="13"/>
      <c r="EA698" s="1"/>
      <c r="EE698" s="1"/>
      <c r="EI698" s="13"/>
      <c r="ER698">
        <f t="shared" si="1059"/>
        <v>-9.8670839279614439E-2</v>
      </c>
      <c r="ES698">
        <f t="shared" si="1059"/>
        <v>-0.32743703463395935</v>
      </c>
      <c r="ET698" t="e">
        <f>#REF!</f>
        <v>#REF!</v>
      </c>
      <c r="EU698" t="e">
        <f>#REF!</f>
        <v>#REF!</v>
      </c>
      <c r="EY698" s="28"/>
      <c r="EZ698" s="10"/>
      <c r="FA698" s="82" t="s">
        <v>148</v>
      </c>
      <c r="FB698" s="13"/>
      <c r="FD698" s="10"/>
      <c r="FE698" s="10"/>
      <c r="FF698" s="10"/>
      <c r="FG698" s="10"/>
      <c r="FH698" s="10"/>
      <c r="FI698" s="10"/>
      <c r="FJ698" s="80"/>
      <c r="FK698" s="23" t="s">
        <v>149</v>
      </c>
      <c r="FO698" s="1"/>
      <c r="FQ698" s="80"/>
      <c r="FU698" s="13"/>
      <c r="FV698" s="81"/>
      <c r="FW698" s="82" t="s">
        <v>150</v>
      </c>
      <c r="FY698" s="13"/>
      <c r="FZ698" s="13"/>
      <c r="GC698" s="1"/>
      <c r="GG698" s="1"/>
      <c r="GK698" s="13"/>
    </row>
    <row r="699" spans="1:197" x14ac:dyDescent="0.2">
      <c r="A699" s="1"/>
      <c r="D699" t="s">
        <v>9</v>
      </c>
      <c r="E699" s="5">
        <f t="shared" si="1060"/>
        <v>0.35435293716168215</v>
      </c>
      <c r="F699" s="6">
        <f t="shared" si="1060"/>
        <v>-0.34007755354771868</v>
      </c>
      <c r="G699" s="7">
        <f t="shared" ref="G699:G700" si="1061">Q698</f>
        <v>-0.79359375045049751</v>
      </c>
      <c r="H699" s="8">
        <f t="shared" ref="H699:H700" si="1062">AM698</f>
        <v>0.37309911180055122</v>
      </c>
      <c r="J699" s="10"/>
      <c r="Q699" s="61">
        <v>0.36268718550614382</v>
      </c>
      <c r="S699" s="17">
        <v>0</v>
      </c>
      <c r="T699">
        <v>1</v>
      </c>
      <c r="V699" s="73">
        <f>(T697*T699)*(1-COS(RADIANS(O697+45)))-T698*(SIN(RADIANS(O697+45)))</f>
        <v>0</v>
      </c>
      <c r="W699" s="73">
        <f>(T698*T699)*(1-COS(RADIANS(O697+45)))+T697*(SIN(RADIANS(O697+45)))</f>
        <v>0</v>
      </c>
      <c r="X699" s="73">
        <f>(T699^2)*(1-COS(RADIANS(O697+45)))+(COS(RADIANS(O697+45)))</f>
        <v>0.99999999999999989</v>
      </c>
      <c r="Y699" s="10"/>
      <c r="Z699">
        <v>0</v>
      </c>
      <c r="AA699" s="23">
        <f>SIN(RADIANS('[1]Biaxial Input'!$F$21))*SIN(RADIANS(0))</f>
        <v>0</v>
      </c>
      <c r="AC699" s="30">
        <f>(AA697*AA699)*(1-COS(RADIANS(N697)))-AA698*(SIN(RADIANS(N697)))</f>
        <v>-3.4878236872062755E-2</v>
      </c>
      <c r="AD699" s="30">
        <f>(AA698*AA699)*(1-COS(RADIANS(N697)))+AA697*(SIN(RADIANS(N697)))</f>
        <v>-0.49878202512991204</v>
      </c>
      <c r="AE699" s="30">
        <f>(AA699^2)*(1-COS(RADIANS(N697)))+(COS(RADIANS(N697)))</f>
        <v>0.86602540378443871</v>
      </c>
      <c r="AG699">
        <v>0.36268718550614382</v>
      </c>
      <c r="AI699" s="28">
        <f>(T697*T699)*(1-COS(RADIANS(M697)))-T698*(SIN(RADIANS(M697)))</f>
        <v>0</v>
      </c>
      <c r="AJ699" s="28">
        <f>(T698*T699)*(1-COS(RADIANS(M697)))+T697*(SIN(RADIANS(M697)))</f>
        <v>0</v>
      </c>
      <c r="AK699" s="28">
        <f>(T699^2)*(1-COS(RADIANS(M697)))+(COS(RADIANS(M697)))</f>
        <v>1</v>
      </c>
      <c r="AM699" s="61">
        <v>-0.3441772878468769</v>
      </c>
      <c r="AO699" s="17">
        <v>0</v>
      </c>
      <c r="AP699">
        <v>1</v>
      </c>
      <c r="AR699" s="73">
        <f>(T697*T697)*(1-COS(RADIANS(O697-45)))-T697*(SIN(RADIANS(O697-45)))</f>
        <v>0</v>
      </c>
      <c r="AS699" s="73">
        <f>(T698*T699)*(1-COS(RADIANS(O697-45)))+T697*(SIN(RADIANS(O697-45)))</f>
        <v>0</v>
      </c>
      <c r="AT699" s="73">
        <f>(T699^2)*(1-COS(RADIANS(O697-45)))+(COS(RADIANS(O697-45)))</f>
        <v>1</v>
      </c>
      <c r="AU699" s="10"/>
      <c r="AV699">
        <v>0</v>
      </c>
      <c r="AW699" s="1">
        <v>-0.3441772878468769</v>
      </c>
      <c r="BV699" s="1"/>
      <c r="BZ699" s="5" t="s">
        <v>4</v>
      </c>
      <c r="CA699" s="6" t="s">
        <v>5</v>
      </c>
      <c r="CB699" s="7" t="s">
        <v>6</v>
      </c>
      <c r="CC699" s="8" t="s">
        <v>1</v>
      </c>
      <c r="CD699">
        <v>6</v>
      </c>
      <c r="CE699" s="9" t="s">
        <v>7</v>
      </c>
      <c r="CG699" s="90" t="s">
        <v>157</v>
      </c>
      <c r="CH699" s="61">
        <f>CE700-((CH701-CE700)/(EY699-CW699))*CW699</f>
        <v>8.1990656547917276</v>
      </c>
      <c r="CI699" s="10"/>
      <c r="CK699" s="5" t="s">
        <v>4</v>
      </c>
      <c r="CL699" s="6" t="s">
        <v>5</v>
      </c>
      <c r="CM699" s="7" t="s">
        <v>6</v>
      </c>
      <c r="CN699" s="8" t="s">
        <v>1</v>
      </c>
      <c r="CO699" s="10"/>
      <c r="CP699">
        <f t="shared" ref="CP699:CQ701" si="1063">BZ700</f>
        <v>0.93180266183863136</v>
      </c>
      <c r="CQ699">
        <f t="shared" si="1063"/>
        <v>-0.87956522186239505</v>
      </c>
      <c r="CR699">
        <f>CI703</f>
        <v>0</v>
      </c>
      <c r="CS699">
        <f>CL703</f>
        <v>0</v>
      </c>
      <c r="CU699" s="17">
        <f>CU603</f>
        <v>45</v>
      </c>
      <c r="CV699" s="17">
        <f>CV603</f>
        <v>25</v>
      </c>
      <c r="CW699" s="31">
        <f>CH606</f>
        <v>245.06195136069923</v>
      </c>
      <c r="CY699" s="61">
        <f t="array" ref="CY699:CY701">MMULT(DQ699:DS701,DO699:DO701)</f>
        <v>0.85063781367957314</v>
      </c>
      <c r="CZ699" s="13"/>
      <c r="DA699" s="17">
        <v>1</v>
      </c>
      <c r="DB699">
        <v>0</v>
      </c>
      <c r="DD699" s="73">
        <f>(DB699^2)*(1-COS(RADIANS(CW699+45)))+(COS(RADIANS(CW699+45)))</f>
        <v>0.34303599074933172</v>
      </c>
      <c r="DE699" s="73">
        <f>(DB699*DB700)*(1-COS(RADIANS(CW699+45)))-DB701*(SIN(RADIANS(CW699+45)))</f>
        <v>0.93932226048924472</v>
      </c>
      <c r="DF699" s="73">
        <f>(DB699*DB701)*(1-COS(RADIANS(CW699+45)))+DB700*(SIN(RADIANS(CW699+45)))</f>
        <v>0</v>
      </c>
      <c r="DG699" s="10"/>
      <c r="DH699">
        <f t="array" ref="DH699:DH701">MMULT(DD699:DF701,DA699:DA701)</f>
        <v>0.34303599074933172</v>
      </c>
      <c r="DI699" s="23">
        <f>COS(RADIANS('[1]Biaxial Input'!$F$21))</f>
        <v>-0.9975640502598242</v>
      </c>
      <c r="DK699" s="30">
        <f>(DI699^2)*(1-COS(RADIANS(CV699)))+(COS(RADIANS(CV699)))</f>
        <v>0.99954409691199531</v>
      </c>
      <c r="DL699" s="30">
        <f>(DI699*DI700)*(1-COS(RADIANS(CV699)))-DI701*(SIN(RADIANS(CV699)))</f>
        <v>-6.5197179069601558E-3</v>
      </c>
      <c r="DM699" s="30">
        <f>(DI699*DI701)*(1-COS(RADIANS(CV699)))+DI700*(SIN(RADIANS(CV699)))</f>
        <v>2.948035967890307E-2</v>
      </c>
      <c r="DO699">
        <f t="array" ref="DO699:DO701">MMULT(DK699:DM701,DH699:DH701)</f>
        <v>0.34900371574397032</v>
      </c>
      <c r="DQ699" s="28">
        <f>(DB699^2)*(1-COS(RADIANS(CU699)))+(COS(RADIANS(CU699)))</f>
        <v>0.70710678118654757</v>
      </c>
      <c r="DR699" s="28">
        <f>(DB699*DB700)*(1-COS(RADIANS(CU699)))-DB701*(SIN(RADIANS(CU699)))</f>
        <v>-0.70710678118654746</v>
      </c>
      <c r="DS699" s="28">
        <f>(DB699*DB701)*(1-COS(RADIANS(CU699)))+DB700*(SIN(RADIANS(CU699)))</f>
        <v>0</v>
      </c>
      <c r="DU699" s="61">
        <f t="array" ref="DU699:DU701">MMULT(DQ699:DS701,EE699:EE701)</f>
        <v>-0.44669990080074057</v>
      </c>
      <c r="DV699" s="13"/>
      <c r="DW699" s="17">
        <v>1</v>
      </c>
      <c r="DX699">
        <v>0</v>
      </c>
      <c r="DZ699" s="73">
        <f>(DB699^2)*(1-COS(RADIANS(CW699-45)))+(COS(RADIANS(CW699-45)))</f>
        <v>-0.93932226048924483</v>
      </c>
      <c r="EA699" s="73">
        <f>(DB699*DB700)*(1-COS(RADIANS(CW699-45)))-DB701*(SIN(RADIANS(CW699-45)))</f>
        <v>0.34303599074933133</v>
      </c>
      <c r="EB699" s="73">
        <f>(DB699*DB701)*(1-COS(RADIANS(CW699-45)))+DB700*(SIN(RADIANS(CW699-45)))</f>
        <v>0</v>
      </c>
      <c r="EC699" s="10"/>
      <c r="ED699">
        <f t="array" ref="ED699:ED701">MMULT(DZ699:EB701,DA699:DA701)</f>
        <v>-0.93932226048924483</v>
      </c>
      <c r="EE699" s="1">
        <f t="array" ref="EE699:EE701">MMULT(DK699:DM701,ED699:ED701)</f>
        <v>-0.93665752267843594</v>
      </c>
      <c r="EG699">
        <f>CY699+DU699</f>
        <v>0.40393791287883257</v>
      </c>
      <c r="EH699">
        <f>EG699/(SQRT(EG699^2+EG700^2+EG701^2))</f>
        <v>0.28562723737496337</v>
      </c>
      <c r="EJ699">
        <f>Q699+AM699</f>
        <v>1.8509897659266916E-2</v>
      </c>
      <c r="EK699">
        <f>EJ699/(SQRT(EJ699^2+EJ700^2+EJ701^2))</f>
        <v>1</v>
      </c>
      <c r="EM699" s="23">
        <f>CY700*DU701-CY701*DU700</f>
        <v>0.27726252643125932</v>
      </c>
      <c r="EO699" s="15">
        <v>6</v>
      </c>
      <c r="EP699" s="9" t="s">
        <v>7</v>
      </c>
      <c r="EW699" s="17">
        <f>CU699</f>
        <v>45</v>
      </c>
      <c r="EX699" s="17">
        <f>CV699</f>
        <v>25</v>
      </c>
      <c r="EY699" s="31">
        <f>1+CW699</f>
        <v>246.06195136069923</v>
      </c>
      <c r="EZ699" s="10"/>
      <c r="FA699" s="61">
        <f t="array" ref="FA699:FA701">MMULT(FS699:FU701,FQ699:FQ701)</f>
        <v>0.85830424564466157</v>
      </c>
      <c r="FB699" s="13">
        <f>BW700</f>
        <v>0</v>
      </c>
      <c r="FC699" s="17">
        <v>1</v>
      </c>
      <c r="FD699">
        <v>0</v>
      </c>
      <c r="FF699" s="73">
        <f>(FD699^2)*(1-COS(RADIANS(EY699+45)))+(COS(RADIANS(EY699+45)))</f>
        <v>0.35937717857205448</v>
      </c>
      <c r="FG699" s="73">
        <f>(FD699*FD700)*(1-COS(RADIANS(EY699+45)))-FD701*(SIN(RADIANS(EY699+45)))</f>
        <v>0.93319239362608908</v>
      </c>
      <c r="FH699" s="73">
        <f>(FD699*FD701)*(1-COS(RADIANS(EY699+45)))+FD700*(SIN(RADIANS(EY699+45)))</f>
        <v>0</v>
      </c>
      <c r="FI699" s="10"/>
      <c r="FJ699">
        <f t="array" ref="FJ699:FJ701">MMULT(FF699:FH701,FC699:FC701)</f>
        <v>0.35937717857205448</v>
      </c>
      <c r="FK699" s="23">
        <f>COS(RADIANS(176))</f>
        <v>-0.9975640502598242</v>
      </c>
      <c r="FM699" s="30">
        <f>(FK699^2)*(1-COS(RADIANS(EX699)))+(COS(RADIANS(EX699)))</f>
        <v>0.99954409691199531</v>
      </c>
      <c r="FN699" s="30">
        <f>(FK699*FK700)*(1-COS(RADIANS(EX699)))-FK701*(SIN(RADIANS(EX699)))</f>
        <v>-6.5197179069601558E-3</v>
      </c>
      <c r="FO699" s="30">
        <f>(FK699*FK701)*(1-COS(RADIANS(EX699)))+FK700*(SIN(RADIANS(EX699)))</f>
        <v>2.948035967890307E-2</v>
      </c>
      <c r="FQ699">
        <f t="array" ref="FQ699:FQ701">MMULT(FM699:FO701,FJ699:FJ701)</f>
        <v>0.36529748856594807</v>
      </c>
      <c r="FS699" s="28">
        <f>(FD699^2)*(1-COS(RADIANS(EW699)))+(COS(RADIANS(EW699)))</f>
        <v>0.70710678118654757</v>
      </c>
      <c r="FT699" s="28">
        <f>(FD699*FD700)*(1-COS(RADIANS(EW699)))-FD701*(SIN(RADIANS(EW699)))</f>
        <v>-0.70710678118654746</v>
      </c>
      <c r="FU699" s="28">
        <f>(FD699*FD701)*(1-COS(RADIANS(EW699)))+FD700*(SIN(RADIANS(EW699)))</f>
        <v>0</v>
      </c>
      <c r="FW699" s="61">
        <f t="array" ref="FW699:FW701">MMULT(FS699:FU701,GG699:GG701)</f>
        <v>-0.43178618938695112</v>
      </c>
      <c r="FX699" s="13">
        <f>BX700</f>
        <v>0</v>
      </c>
      <c r="FY699" s="17">
        <v>1</v>
      </c>
      <c r="FZ699">
        <v>0</v>
      </c>
      <c r="GB699" s="73">
        <f>(FD699^2)*(1-COS(RADIANS(EY699-45)))+(COS(RADIANS(EY699-45)))</f>
        <v>-0.9331923936260893</v>
      </c>
      <c r="GC699" s="73">
        <f>(FD699*FD700)*(1-COS(RADIANS(EY699-45)))-FD701*(SIN(RADIANS(EY699-45)))</f>
        <v>0.35937717857205409</v>
      </c>
      <c r="GD699" s="73">
        <f>(FD699*FD701)*(1-COS(RADIANS(EY699-45)))+FD700*(SIN(RADIANS(EY699-45)))</f>
        <v>0</v>
      </c>
      <c r="GE699" s="10"/>
      <c r="GF699">
        <f t="array" ref="GF699:GF701">MMULT(GB699:GD701,FC699:FC701)</f>
        <v>-0.9331923936260893</v>
      </c>
      <c r="GG699" s="1">
        <f t="array" ref="GG699:GG701">MMULT(FM699:FO701,GF699:GF701)</f>
        <v>-0.93042391050564366</v>
      </c>
      <c r="GI699">
        <f>FA699+FW699</f>
        <v>0.42651805625771044</v>
      </c>
      <c r="GJ699">
        <f>GI699/(SQRT(GI699^2+GI700^2+GI701^2))</f>
        <v>0.30159380987833251</v>
      </c>
      <c r="GL699" t="e">
        <f>CH700+DC699</f>
        <v>#VALUE!</v>
      </c>
      <c r="GM699" t="e">
        <f>GL699/(SQRT(GL699^2+GL700^2+GL701^2))</f>
        <v>#VALUE!</v>
      </c>
      <c r="GO699" s="27">
        <f>FA700*FW701-FA701*FW700</f>
        <v>0.27726252643125926</v>
      </c>
    </row>
    <row r="700" spans="1:197" x14ac:dyDescent="0.2">
      <c r="A700" s="1"/>
      <c r="D700" t="s">
        <v>10</v>
      </c>
      <c r="E700" s="5">
        <f t="shared" si="1060"/>
        <v>-9.8599251535522028E-2</v>
      </c>
      <c r="F700" s="6">
        <f t="shared" si="1060"/>
        <v>-0.32759250219387132</v>
      </c>
      <c r="G700" s="7">
        <f t="shared" si="1061"/>
        <v>0.36268718550614382</v>
      </c>
      <c r="H700" s="8">
        <f t="shared" si="1062"/>
        <v>-0.3441772878468769</v>
      </c>
      <c r="J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W700" s="1"/>
      <c r="BV700" s="1"/>
      <c r="BY700" t="s">
        <v>8</v>
      </c>
      <c r="BZ700" s="5">
        <f t="shared" ref="BZ700:CA702" si="1064">BZ695</f>
        <v>0.93180266183863136</v>
      </c>
      <c r="CA700" s="6">
        <f t="shared" si="1064"/>
        <v>-0.87956522186239505</v>
      </c>
      <c r="CB700" s="7">
        <f>CY699</f>
        <v>0.85063781367957314</v>
      </c>
      <c r="CC700" s="8">
        <f>DU699</f>
        <v>-0.44669990080074057</v>
      </c>
      <c r="CE700" s="9">
        <f>((SUMPRODUCT(CB700:CB702,BZ700:BZ702))*(SUMPRODUCT(CB700:CB702,CA700:CA702)))-((SUMPRODUCT(CC700:CC702,BZ700:BZ702))*(SUMPRODUCT(CC700:CC702,CA700:CA702)))</f>
        <v>5.5511151231257827E-16</v>
      </c>
      <c r="CG700">
        <v>1</v>
      </c>
      <c r="CH700" t="s">
        <v>161</v>
      </c>
      <c r="CI700" s="67"/>
      <c r="CJ700" s="1" t="s">
        <v>8</v>
      </c>
      <c r="CK700" s="5">
        <f t="shared" ref="CK700:CL702" si="1065">BZ700</f>
        <v>0.93180266183863136</v>
      </c>
      <c r="CL700" s="6">
        <f t="shared" si="1065"/>
        <v>-0.87956522186239505</v>
      </c>
      <c r="CM700" s="7">
        <f>FA699</f>
        <v>0.85830424564466157</v>
      </c>
      <c r="CN700" s="8">
        <f>FW699</f>
        <v>-0.43178618938695112</v>
      </c>
      <c r="CO700" s="10"/>
      <c r="CP700">
        <f t="shared" si="1063"/>
        <v>0.3492962422733713</v>
      </c>
      <c r="CQ700">
        <f t="shared" si="1063"/>
        <v>-0.34518112468713447</v>
      </c>
      <c r="CR700">
        <f>CJ703</f>
        <v>0</v>
      </c>
      <c r="CS700">
        <f>CM703</f>
        <v>0</v>
      </c>
      <c r="CW700" s="28"/>
      <c r="CY700" s="61">
        <v>-0.35707202555584594</v>
      </c>
      <c r="DA700" s="17">
        <v>0</v>
      </c>
      <c r="DB700">
        <v>0</v>
      </c>
      <c r="DD700" s="73">
        <f>(DB699*DB700)*(1-COS(RADIANS(CW699+45)))+DB701*(SIN(RADIANS(CW699+45)))</f>
        <v>-0.93932226048924472</v>
      </c>
      <c r="DE700" s="73">
        <f>(DB700^2)*(1-COS(RADIANS(CW699+45)))+(COS(RADIANS(CW699+45)))</f>
        <v>0.34303599074933172</v>
      </c>
      <c r="DF700" s="73">
        <f>(DB700*DB701)*(1-COS(RADIANS(CW699+45)))-DB699*(SIN(RADIANS(CW699+45)))</f>
        <v>0</v>
      </c>
      <c r="DG700" s="10"/>
      <c r="DH700">
        <v>-0.93932226048924472</v>
      </c>
      <c r="DI700" s="23">
        <f>SIN(RADIANS('[1]Biaxial Input'!$F$21))*(COS(RADIANS(0)))</f>
        <v>6.9756473744125524E-2</v>
      </c>
      <c r="DK700" s="30">
        <f>(DI699*DI700)*(1-COS(RADIANS(CV699)))+DI701*(SIN(RADIANS(CV699)))</f>
        <v>-6.5197179069601558E-3</v>
      </c>
      <c r="DL700" s="30">
        <f>(DI700^2)*(1-COS(RADIANS(CV699)))+(COS(RADIANS(CV699)))</f>
        <v>0.90676369012465463</v>
      </c>
      <c r="DM700" s="30">
        <f>(DI700*DI701)*(1-COS(RADIANS(CV699)))-DI699*(SIN(RADIANS(CV699)))</f>
        <v>0.42158878489581864</v>
      </c>
      <c r="DO700">
        <v>-0.85397981702907988</v>
      </c>
      <c r="DQ700" s="28">
        <f>(DB699*DB700)*(1-COS(RADIANS(CU699)))+DB701*(SIN(RADIANS(CU699)))</f>
        <v>0.70710678118654746</v>
      </c>
      <c r="DR700" s="28">
        <f>(DB700^2)*(1-COS(RADIANS(CU699)))+(COS(RADIANS(CU699)))</f>
        <v>0.70710678118654757</v>
      </c>
      <c r="DS700" s="28">
        <f>(DB700*DB701)*(1-COS(RADIANS(CU699)))-DB699*(SIN(RADIANS(CU699)))</f>
        <v>0</v>
      </c>
      <c r="DU700" s="61">
        <v>-0.87793387106988852</v>
      </c>
      <c r="DW700" s="17">
        <v>0</v>
      </c>
      <c r="DX700">
        <v>0</v>
      </c>
      <c r="DZ700" s="73">
        <f>(DB699*DB700)*(1-COS(RADIANS(CW699-45)))+DB701*(SIN(RADIANS(CW699-45)))</f>
        <v>-0.34303599074933133</v>
      </c>
      <c r="EA700" s="73">
        <f>(DB700^2)*(1-COS(RADIANS(CW699-45)))+(COS(RADIANS(CW699-45)))</f>
        <v>-0.93932226048924483</v>
      </c>
      <c r="EB700" s="73">
        <f>(DB700*DB701)*(1-COS(RADIANS(CW699-45)))-DB699*(SIN(RADIANS(CW699-45)))</f>
        <v>0</v>
      </c>
      <c r="EC700" s="10"/>
      <c r="ED700">
        <v>-0.34303599074933133</v>
      </c>
      <c r="EE700" s="1">
        <v>-0.30492846465531259</v>
      </c>
      <c r="EG700">
        <f>CY700+DU700</f>
        <v>-1.2350058966257345</v>
      </c>
      <c r="EH700">
        <f>EG700/(SQRT(EG699^2+EG700^2+EG701^2))</f>
        <v>-0.87328104430942921</v>
      </c>
      <c r="EJ700">
        <f>Q700+AM700</f>
        <v>0</v>
      </c>
      <c r="EK700">
        <f>EJ700/(SQRT(EJ699^2+EJ700^2+EJ701^2))</f>
        <v>0</v>
      </c>
      <c r="EM700" s="23">
        <f>CY701*DU699-CY699*DU701</f>
        <v>-0.31895405091280099</v>
      </c>
      <c r="EP700" s="9">
        <f>((SUMPRODUCT(CM700:CM702,BZ700:BZ702))*(SUMPRODUCT(CM700:CM702,CA700:CA702)))-((SUMPRODUCT(CN700:CN702,BZ700:BZ702))*(SUMPRODUCT(CN700:CN702,CA700:CA702)))</f>
        <v>-3.3457114045107872E-2</v>
      </c>
      <c r="EY700" s="28"/>
      <c r="EZ700" s="10"/>
      <c r="FA700" s="61">
        <v>-0.34169558301386721</v>
      </c>
      <c r="FB700" s="13">
        <f>BW701</f>
        <v>0</v>
      </c>
      <c r="FC700" s="17">
        <v>0</v>
      </c>
      <c r="FD700">
        <v>0</v>
      </c>
      <c r="FF700" s="73">
        <f>(FD699*FD700)*(1-COS(RADIANS(EY699+45)))+FD701*(SIN(RADIANS(EY699+45)))</f>
        <v>-0.93319239362608908</v>
      </c>
      <c r="FG700" s="73">
        <f>(FD700^2)*(1-COS(RADIANS(EY699+45)))+(COS(RADIANS(EY699+45)))</f>
        <v>0.35937717857205448</v>
      </c>
      <c r="FH700" s="73">
        <f>(FD700*FD701)*(1-COS(RADIANS(EY699+45)))-FD699*(SIN(RADIANS(EY699+45)))</f>
        <v>0</v>
      </c>
      <c r="FI700" s="10"/>
      <c r="FJ700">
        <v>-0.93319239362608908</v>
      </c>
      <c r="FK700" s="23">
        <f>SIN(RADIANS(176))*(COS(RADIANS(0)))</f>
        <v>6.9756473744125524E-2</v>
      </c>
      <c r="FM700" s="30">
        <f>(FK699*FK700)*(1-COS(RADIANS(EX699)))+FK701*(SIN(RADIANS(EX699)))</f>
        <v>-6.5197179069601558E-3</v>
      </c>
      <c r="FN700" s="30">
        <f>(FK700^2)*(1-COS(RADIANS(EX699)))+(COS(RADIANS(EX699)))</f>
        <v>0.90676369012465463</v>
      </c>
      <c r="FO700" s="30">
        <f>(FK700*FK701)*(1-COS(RADIANS(EX699)))-FK699*(SIN(RADIANS(EX699)))</f>
        <v>0.42158878489581864</v>
      </c>
      <c r="FQ700">
        <v>-0.84852801626714081</v>
      </c>
      <c r="FS700" s="28">
        <f>(FD699*FD700)*(1-COS(RADIANS(EW699)))+FD701*(SIN(RADIANS(EW699)))</f>
        <v>0.70710678118654746</v>
      </c>
      <c r="FT700" s="28">
        <f>(FD700^2)*(1-COS(RADIANS(EW699)))+(COS(RADIANS(EW699)))</f>
        <v>0.70710678118654757</v>
      </c>
      <c r="FU700" s="28">
        <f>(FD700*FD701)*(1-COS(RADIANS(EW699)))-FD699*(SIN(RADIANS(EW699)))</f>
        <v>0</v>
      </c>
      <c r="FW700" s="61">
        <v>-0.88403192360634097</v>
      </c>
      <c r="FX700" s="13">
        <f>BX701</f>
        <v>0</v>
      </c>
      <c r="FY700" s="17">
        <v>0</v>
      </c>
      <c r="FZ700">
        <v>0</v>
      </c>
      <c r="GB700" s="73">
        <f>(FD699*FD700)*(1-COS(RADIANS(EY699-45)))+FD701*(SIN(RADIANS(EY699-45)))</f>
        <v>-0.35937717857205409</v>
      </c>
      <c r="GC700" s="73">
        <f>(FD700^2)*(1-COS(RADIANS(EY699-45)))+(COS(RADIANS(EY699-45)))</f>
        <v>-0.9331923936260893</v>
      </c>
      <c r="GD700" s="73">
        <f>(FD700*FD701)*(1-COS(RADIANS(EY699-45)))-FD699*(SIN(RADIANS(EY699-45)))</f>
        <v>0</v>
      </c>
      <c r="GE700" s="10"/>
      <c r="GF700">
        <v>-0.35937717857205409</v>
      </c>
      <c r="GG700" s="1">
        <v>-0.31978602542921974</v>
      </c>
      <c r="GI700">
        <f>FA700+FW700</f>
        <v>-1.2257275066202082</v>
      </c>
      <c r="GJ700">
        <f>GI700/(SQRT(GI699^2+GI700^2+GI701^2))</f>
        <v>-0.86672023181802826</v>
      </c>
      <c r="GL700">
        <f>CH701+DC700</f>
        <v>-3.3457114045107872E-2</v>
      </c>
      <c r="GM700" t="e">
        <f>GL700/(SQRT(GL699^2+GL700^2+GL701^2))</f>
        <v>#VALUE!</v>
      </c>
      <c r="GO700" s="27">
        <f>FA701*FW699-FA699*FW701</f>
        <v>-0.31895405091280093</v>
      </c>
    </row>
    <row r="701" spans="1:197" x14ac:dyDescent="0.2">
      <c r="A701" s="1"/>
      <c r="Q701" s="82" t="s">
        <v>148</v>
      </c>
      <c r="R701" s="13"/>
      <c r="T701" s="10"/>
      <c r="U701" s="10"/>
      <c r="V701" s="10"/>
      <c r="W701" s="10"/>
      <c r="X701" s="10"/>
      <c r="Y701" s="10"/>
      <c r="Z701" s="80"/>
      <c r="AA701" s="23" t="s">
        <v>149</v>
      </c>
      <c r="AE701" s="1"/>
      <c r="AG701" s="80"/>
      <c r="AK701" s="13"/>
      <c r="AL701" s="81"/>
      <c r="AM701" s="82" t="s">
        <v>150</v>
      </c>
      <c r="AO701" s="13"/>
      <c r="AP701" s="13"/>
      <c r="AS701" s="1"/>
      <c r="AW701" s="1"/>
      <c r="BV701" s="1"/>
      <c r="BY701" t="s">
        <v>9</v>
      </c>
      <c r="BZ701" s="5">
        <f t="shared" si="1064"/>
        <v>0.3492962422733713</v>
      </c>
      <c r="CA701" s="6">
        <f t="shared" si="1064"/>
        <v>-0.34518112468713447</v>
      </c>
      <c r="CB701" s="7">
        <f>CY700</f>
        <v>-0.35707202555584594</v>
      </c>
      <c r="CC701" s="8">
        <f>DU700</f>
        <v>-0.87793387106988852</v>
      </c>
      <c r="CE701" s="10"/>
      <c r="CH701">
        <f>((SUMPRODUCT(CM700:CM702,CK700:CK702))*(SUMPRODUCT(CM700:CM702,CL700:CL702)))-((SUMPRODUCT(CN700:CN702,CK700:CK702))*(SUMPRODUCT(CN700:CN702,CL700:CL702)))</f>
        <v>-3.3457114045107872E-2</v>
      </c>
      <c r="CI701" s="67"/>
      <c r="CJ701" s="10" t="s">
        <v>9</v>
      </c>
      <c r="CK701" s="5">
        <f t="shared" si="1065"/>
        <v>0.3492962422733713</v>
      </c>
      <c r="CL701" s="6">
        <f t="shared" si="1065"/>
        <v>-0.34518112468713447</v>
      </c>
      <c r="CM701" s="7">
        <f>FA700</f>
        <v>-0.34169558301386721</v>
      </c>
      <c r="CN701" s="8">
        <f>FW700</f>
        <v>-0.88403192360634097</v>
      </c>
      <c r="CP701">
        <f t="shared" si="1063"/>
        <v>-9.8670839279614439E-2</v>
      </c>
      <c r="CQ701">
        <f t="shared" si="1063"/>
        <v>-0.32743703463395935</v>
      </c>
      <c r="CR701">
        <f>CK703</f>
        <v>0</v>
      </c>
      <c r="CS701">
        <f>CN703</f>
        <v>0</v>
      </c>
      <c r="CW701" s="28"/>
      <c r="CY701" s="61">
        <v>0.38589490603515519</v>
      </c>
      <c r="DA701" s="17">
        <v>0</v>
      </c>
      <c r="DB701">
        <v>1</v>
      </c>
      <c r="DD701" s="73">
        <f>(DB699*DB701)*(1-COS(RADIANS(CW699+45)))-DB700*(SIN(RADIANS(CW699+45)))</f>
        <v>0</v>
      </c>
      <c r="DE701" s="73">
        <f>(DB700*DB701)*(1-COS(RADIANS(CW699+45)))+DB699*(SIN(RADIANS(CW699+45)))</f>
        <v>0</v>
      </c>
      <c r="DF701" s="73">
        <f>(DB701^2)*(1-COS(RADIANS(CW699+45)))+(COS(RADIANS(CW699+45)))</f>
        <v>1</v>
      </c>
      <c r="DG701" s="10"/>
      <c r="DH701">
        <v>0</v>
      </c>
      <c r="DI701" s="23">
        <f>SIN(RADIANS('[1]Biaxial Input'!$F$21))*SIN(RADIANS(0))</f>
        <v>0</v>
      </c>
      <c r="DK701" s="30">
        <f>(DI699*DI701)*(1-COS(RADIANS(CV699)))-DI700*(SIN(RADIANS(CV699)))</f>
        <v>-2.948035967890307E-2</v>
      </c>
      <c r="DL701" s="30">
        <f>(DI700*DI701)*(1-COS(RADIANS(CV699)))+DI699*(SIN(RADIANS(CV699)))</f>
        <v>-0.42158878489581864</v>
      </c>
      <c r="DM701" s="30">
        <f>(DI701^2)*(1-COS(RADIANS(CV699)))+(COS(RADIANS(CV699)))</f>
        <v>0.90630778703664994</v>
      </c>
      <c r="DO701">
        <v>0.38589490603515519</v>
      </c>
      <c r="DQ701" s="28">
        <f>(DB699*DB701)*(1-COS(RADIANS(CU699)))-DB700*(SIN(RADIANS(CU699)))</f>
        <v>0</v>
      </c>
      <c r="DR701" s="28">
        <f>(DB700*DB701)*(1-COS(RADIANS(CU699)))+DB699*(SIN(RADIANS(CU699)))</f>
        <v>0</v>
      </c>
      <c r="DS701" s="28">
        <f>(DB701^2)*(1-COS(RADIANS(CU699)))+(COS(RADIANS(CU699)))</f>
        <v>1</v>
      </c>
      <c r="DU701" s="61">
        <v>0.1723116846091671</v>
      </c>
      <c r="DW701" s="17">
        <v>0</v>
      </c>
      <c r="DX701">
        <v>1</v>
      </c>
      <c r="DZ701" s="73">
        <f>(DB699*DB699)*(1-COS(RADIANS(CW699-45)))-DB699*(SIN(RADIANS(CW699-45)))</f>
        <v>0</v>
      </c>
      <c r="EA701" s="73">
        <f>(DB700*DB701)*(1-COS(RADIANS(CW699-45)))+DB699*(SIN(RADIANS(CW699-45)))</f>
        <v>0</v>
      </c>
      <c r="EB701" s="73">
        <f>(DB701^2)*(1-COS(RADIANS(CW699-45)))+(COS(RADIANS(CW699-45)))</f>
        <v>1</v>
      </c>
      <c r="EC701" s="10"/>
      <c r="ED701">
        <v>0</v>
      </c>
      <c r="EE701" s="1">
        <v>0.1723116846091671</v>
      </c>
      <c r="EG701">
        <f>CY701+DU701</f>
        <v>0.55820659064432232</v>
      </c>
      <c r="EH701">
        <f>EG701/(SQRT(EG699^2+EG700^2+EG701^2))</f>
        <v>0.39471166554762355</v>
      </c>
      <c r="EJ701">
        <f>Q701+AM701</f>
        <v>0</v>
      </c>
      <c r="EK701">
        <f>EJ701/(SQRT(EJ699^2+EJ700^2+EJ701^2))</f>
        <v>0</v>
      </c>
      <c r="EM701" s="23">
        <f>CY699*DU700-CY700*DU699</f>
        <v>-0.90630778703665005</v>
      </c>
      <c r="ER701">
        <f t="shared" ref="ER701:ES703" si="1066">CK700</f>
        <v>0.93180266183863136</v>
      </c>
      <c r="ES701">
        <f t="shared" si="1066"/>
        <v>-0.87956522186239505</v>
      </c>
      <c r="ET701" t="e">
        <f>#REF!</f>
        <v>#REF!</v>
      </c>
      <c r="EU701" t="e">
        <f>#REF!</f>
        <v>#REF!</v>
      </c>
      <c r="EY701" s="28"/>
      <c r="EZ701" s="10"/>
      <c r="FA701" s="61">
        <v>0.38282887881814986</v>
      </c>
      <c r="FB701" s="13">
        <f>BW702</f>
        <v>0</v>
      </c>
      <c r="FC701" s="17">
        <v>0</v>
      </c>
      <c r="FD701">
        <v>1</v>
      </c>
      <c r="FF701" s="73">
        <f>(FD699*FD701)*(1-COS(RADIANS(EY699+45)))-FD700*(SIN(RADIANS(EY699+45)))</f>
        <v>0</v>
      </c>
      <c r="FG701" s="73">
        <f>(FD700*FD701)*(1-COS(RADIANS(EY699+45)))+FD699*(SIN(RADIANS(EY699+45)))</f>
        <v>0</v>
      </c>
      <c r="FH701" s="73">
        <f>(FD701^2)*(1-COS(RADIANS(EY699+45)))+(COS(RADIANS(EY699+45)))</f>
        <v>1</v>
      </c>
      <c r="FI701" s="10"/>
      <c r="FJ701">
        <v>0</v>
      </c>
      <c r="FK701" s="23">
        <f>SIN(RADIANS(176))*SIN(RADIANS(0))</f>
        <v>0</v>
      </c>
      <c r="FM701" s="30">
        <f>(FK699*FK701)*(1-COS(RADIANS(EX699)))-FK700*(SIN(RADIANS(EX699)))</f>
        <v>-2.948035967890307E-2</v>
      </c>
      <c r="FN701" s="30">
        <f>(FK700*FK701)*(1-COS(RADIANS(EX699)))+FK699*(SIN(RADIANS(EX699)))</f>
        <v>-0.42158878489581864</v>
      </c>
      <c r="FO701" s="30">
        <f>(FK701^2)*(1-COS(RADIANS(EX699)))+(COS(RADIANS(EX699)))</f>
        <v>0.90630778703664994</v>
      </c>
      <c r="FQ701">
        <v>0.38282887881814986</v>
      </c>
      <c r="FS701" s="28">
        <f>(FD699*FD701)*(1-COS(RADIANS(EW699)))-FD700*(SIN(RADIANS(EW699)))</f>
        <v>0</v>
      </c>
      <c r="FT701" s="28">
        <f>(FD700*FD701)*(1-COS(RADIANS(EW699)))+FD699*(SIN(RADIANS(EW699)))</f>
        <v>0</v>
      </c>
      <c r="FU701" s="28">
        <f>(FD701^2)*(1-COS(RADIANS(EW699)))+(COS(RADIANS(EW699)))</f>
        <v>1</v>
      </c>
      <c r="FW701" s="61">
        <v>0.1790202354471935</v>
      </c>
      <c r="FX701" s="13">
        <f>BX702</f>
        <v>0</v>
      </c>
      <c r="FY701" s="17">
        <v>0</v>
      </c>
      <c r="FZ701">
        <v>1</v>
      </c>
      <c r="GB701" s="73">
        <f>(FD699*FD699)*(1-COS(RADIANS(EY699-45)))-FD699*(SIN(RADIANS(EY699-45)))</f>
        <v>0</v>
      </c>
      <c r="GC701" s="73">
        <f>(FD700*FD701)*(1-COS(RADIANS(EY699-45)))+FD699*(SIN(RADIANS(EY699-45)))</f>
        <v>0</v>
      </c>
      <c r="GD701" s="73">
        <f>(FD701^2)*(1-COS(RADIANS(EY699-45)))+(COS(RADIANS(EY699-45)))</f>
        <v>1</v>
      </c>
      <c r="GE701" s="10"/>
      <c r="GF701">
        <v>0</v>
      </c>
      <c r="GG701" s="1">
        <v>0.1790202354471935</v>
      </c>
      <c r="GI701">
        <f>FA701+FW701</f>
        <v>0.56184911426534334</v>
      </c>
      <c r="GJ701">
        <f>GI701/(SQRT(GI699^2+GI700^2+GI701^2))</f>
        <v>0.39728731870067979</v>
      </c>
      <c r="GL701" t="e">
        <f>#REF!+DC701</f>
        <v>#REF!</v>
      </c>
      <c r="GM701" t="e">
        <f>GL701/(SQRT(GL699^2+GL700^2+GL701^2))</f>
        <v>#REF!</v>
      </c>
      <c r="GO701" s="27">
        <f>FA699*FW700-FA700*FW699</f>
        <v>-0.90630778703664983</v>
      </c>
    </row>
    <row r="702" spans="1:197" x14ac:dyDescent="0.2">
      <c r="A702" s="1"/>
      <c r="E702" s="5" t="s">
        <v>4</v>
      </c>
      <c r="F702" s="6" t="s">
        <v>5</v>
      </c>
      <c r="G702" s="7" t="s">
        <v>6</v>
      </c>
      <c r="H702" s="8" t="s">
        <v>1</v>
      </c>
      <c r="I702">
        <v>8</v>
      </c>
      <c r="J702" s="9" t="s">
        <v>7</v>
      </c>
      <c r="K702">
        <v>8</v>
      </c>
      <c r="L702" s="10"/>
      <c r="M702" s="17">
        <f>A674</f>
        <v>40</v>
      </c>
      <c r="N702" s="17">
        <f>B674</f>
        <v>35</v>
      </c>
      <c r="O702" s="17">
        <f>C674</f>
        <v>250.5</v>
      </c>
      <c r="Q702" s="61">
        <f t="array" ref="Q702:Q704">MMULT(AI702:AK704,AG702:AG704)</f>
        <v>0.81744266817451494</v>
      </c>
      <c r="R702" s="13"/>
      <c r="S702" s="17">
        <v>1</v>
      </c>
      <c r="T702">
        <v>0</v>
      </c>
      <c r="V702" s="73">
        <f>(T702^2)*(1-COS(RADIANS(O702+45)))+(COS(RADIANS(O702+45)))</f>
        <v>0.4305110968082948</v>
      </c>
      <c r="W702" s="73">
        <f>(T702*T703)*(1-COS(RADIANS(O702+45)))-T704*(SIN(RADIANS(O702+45)))</f>
        <v>0.90258528434986074</v>
      </c>
      <c r="X702" s="73">
        <f>(T702*T704)*(1-COS(RADIANS(O702+45)))+T703*(SIN(RADIANS(O702+45)))</f>
        <v>0</v>
      </c>
      <c r="Y702" s="10"/>
      <c r="Z702">
        <f t="array" ref="Z702:Z704">MMULT(V702:X704,S702:S704)</f>
        <v>0.4305110968082948</v>
      </c>
      <c r="AA702" s="23">
        <f>COS(RADIANS('[1]Biaxial Input'!$F$21))</f>
        <v>-0.9975640502598242</v>
      </c>
      <c r="AC702" s="30">
        <f>(AA702^2)*(1-COS(RADIANS(N702)))+(COS(RADIANS(N702)))</f>
        <v>0.99912000006339641</v>
      </c>
      <c r="AD702" s="30">
        <f>(AA702*AA703)*(1-COS(RADIANS(N702)))-AA704*(SIN(RADIANS(N702)))</f>
        <v>-1.2584585399294834E-2</v>
      </c>
      <c r="AE702" s="30">
        <f>(AA702*AA704)*(1-COS(RADIANS(N702)))+AA703*(SIN(RADIANS(N702)))</f>
        <v>4.0010669622570827E-2</v>
      </c>
      <c r="AG702">
        <f t="array" ref="AG702:AG704">MMULT(AC702:AE704,Z702:Z704)</f>
        <v>0.44149090866144403</v>
      </c>
      <c r="AI702" s="28">
        <f>(T702^2)*(1-COS(RADIANS(M702)))+(COS(RADIANS(M702)))</f>
        <v>0.76604444311897801</v>
      </c>
      <c r="AJ702" s="28">
        <f>(T702*T703)*(1-COS(RADIANS(M702)))-T704*(SIN(RADIANS(M702)))</f>
        <v>-0.64278760968653925</v>
      </c>
      <c r="AK702" s="28">
        <f>(T702*T704)*(1-COS(RADIANS(M702)))+T703*(SIN(RADIANS(M702)))</f>
        <v>0</v>
      </c>
      <c r="AM702" s="61">
        <f t="array" ref="AM702:AM704">MMULT(AI702:AK704,AW702:AW704)</f>
        <v>-0.46703774954101573</v>
      </c>
      <c r="AN702" s="13"/>
      <c r="AO702" s="17">
        <v>1</v>
      </c>
      <c r="AP702">
        <v>0</v>
      </c>
      <c r="AR702" s="73">
        <f>(T702^2)*(1-COS(RADIANS(O702-45)))+(COS(RADIANS(O702-45)))</f>
        <v>-0.90258528434986052</v>
      </c>
      <c r="AS702" s="73">
        <f>(T702*T703)*(1-COS(RADIANS(O702-45)))-T704*(SIN(RADIANS(O702-45)))</f>
        <v>0.4305110968082953</v>
      </c>
      <c r="AT702" s="73">
        <f>(T702*T704)*(1-COS(RADIANS(O702-45)))+T703*(SIN(RADIANS(O702-45)))</f>
        <v>0</v>
      </c>
      <c r="AU702" s="10"/>
      <c r="AV702">
        <f t="array" ref="AV702:AV704">MMULT(AR702:AT704,S702:S704)</f>
        <v>-0.90258528434986052</v>
      </c>
      <c r="AW702" s="1">
        <f t="array" ref="AW702:AW704">MMULT(AC702:AE704,AV702:AV704)</f>
        <v>-0.89637320569372525</v>
      </c>
      <c r="BV702" s="1"/>
      <c r="BY702" t="s">
        <v>10</v>
      </c>
      <c r="BZ702" s="5">
        <f t="shared" si="1064"/>
        <v>-9.8670839279614439E-2</v>
      </c>
      <c r="CA702" s="6">
        <f t="shared" si="1064"/>
        <v>-0.32743703463395935</v>
      </c>
      <c r="CB702" s="7">
        <f>CY701</f>
        <v>0.38589490603515519</v>
      </c>
      <c r="CC702" s="8">
        <f>DU701</f>
        <v>0.1723116846091671</v>
      </c>
      <c r="CE702" s="10"/>
      <c r="CG702" s="10" t="s">
        <v>160</v>
      </c>
      <c r="CH702" s="10">
        <f>-CH699*((EY699-CW699)/(CH701-CE700))</f>
        <v>245.06195136069923</v>
      </c>
      <c r="CI702" s="67"/>
      <c r="CJ702" s="10" t="s">
        <v>10</v>
      </c>
      <c r="CK702" s="5">
        <f t="shared" si="1065"/>
        <v>-9.8670839279614439E-2</v>
      </c>
      <c r="CL702" s="6">
        <f t="shared" si="1065"/>
        <v>-0.32743703463395935</v>
      </c>
      <c r="CM702" s="7">
        <f>FA701</f>
        <v>0.38282887881814986</v>
      </c>
      <c r="CN702" s="8">
        <f>FW701</f>
        <v>0.1790202354471935</v>
      </c>
      <c r="CW702" s="28"/>
      <c r="DH702" s="10"/>
      <c r="DI702" s="10"/>
      <c r="DJ702" s="10"/>
      <c r="DK702" s="10"/>
      <c r="DL702" s="10"/>
      <c r="DM702" s="10"/>
      <c r="DN702" s="10"/>
      <c r="DO702" s="10"/>
      <c r="DP702" s="10"/>
      <c r="EE702" s="1"/>
      <c r="EI702" s="64">
        <f>(DEGREES(ACOS((EH699*EK699+EH700*EK700+EH701*EK701)/((SQRT(EH699^2+EH700^2+EH701^2))*(SQRT(EK699^2+EK700^2+EK701^2))))))</f>
        <v>73.403654781297419</v>
      </c>
      <c r="ER702">
        <f t="shared" si="1066"/>
        <v>0.3492962422733713</v>
      </c>
      <c r="ES702">
        <f t="shared" si="1066"/>
        <v>-0.34518112468713447</v>
      </c>
      <c r="ET702" t="e">
        <f>#REF!</f>
        <v>#REF!</v>
      </c>
      <c r="EU702" t="e">
        <f>#REF!</f>
        <v>#REF!</v>
      </c>
      <c r="EY702" s="28"/>
      <c r="EZ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GG702" s="1"/>
      <c r="GK702" s="64" t="e">
        <f>(DEGREES(ACOS((GJ699*GM699+GJ700*GM700+GJ701*GM701)/((SQRT(GJ699^2+GJ700^2+GJ701^2))*(SQRT(GM699^2+GM700^2+GM701^2))))))</f>
        <v>#VALUE!</v>
      </c>
    </row>
    <row r="703" spans="1:197" x14ac:dyDescent="0.2">
      <c r="A703" s="1"/>
      <c r="D703" t="s">
        <v>8</v>
      </c>
      <c r="E703" s="5">
        <f t="shared" ref="E703:F705" si="1067">E698</f>
        <v>0.92989901791620577</v>
      </c>
      <c r="F703" s="6">
        <f t="shared" si="1067"/>
        <v>-0.88149328419413209</v>
      </c>
      <c r="G703" s="7">
        <f>Q702</f>
        <v>0.81744266817451494</v>
      </c>
      <c r="H703" s="8">
        <f>AM702</f>
        <v>-0.46703774954101573</v>
      </c>
      <c r="J703" s="9">
        <f>((SUMPRODUCT(G703:G705,E703:E705))*(SUMPRODUCT(G703:G705,F703:F705)))-((SUMPRODUCT(H703:H705,E703:E705))*(SUMPRODUCT(H703:H705,F703:F705)))</f>
        <v>-2.0416365216377907E-2</v>
      </c>
      <c r="Q703" s="61">
        <v>-0.28735231058991251</v>
      </c>
      <c r="S703" s="17">
        <v>0</v>
      </c>
      <c r="T703">
        <v>0</v>
      </c>
      <c r="V703" s="73">
        <f>(T702*T703)*(1-COS(RADIANS(O702+45)))+T704*(SIN(RADIANS(O702+45)))</f>
        <v>-0.90258528434986074</v>
      </c>
      <c r="W703" s="73">
        <f>(T703^2)*(1-COS(RADIANS(O702+45)))+(COS(RADIANS(O702+45)))</f>
        <v>0.4305110968082948</v>
      </c>
      <c r="X703" s="73">
        <f>(T703*T704)*(1-COS(RADIANS(O702+45)))-T702*(SIN(RADIANS(O702+45)))</f>
        <v>0</v>
      </c>
      <c r="Y703" s="10"/>
      <c r="Z703">
        <v>-0.90258528434986074</v>
      </c>
      <c r="AA703" s="23">
        <f>SIN(RADIANS('[1]Biaxial Input'!$F$21))*(COS(RADIANS(0)))</f>
        <v>6.9756473744125524E-2</v>
      </c>
      <c r="AC703" s="30">
        <f>(AA702*AA703)*(1-COS(RADIANS(N702)))+AA704*(SIN(RADIANS(N702)))</f>
        <v>-1.2584585399294834E-2</v>
      </c>
      <c r="AD703" s="30">
        <f>(AA703^2)*(1-COS(RADIANS(N702)))+(COS(RADIANS(N702)))</f>
        <v>0.82003204422559539</v>
      </c>
      <c r="AE703" s="30">
        <f>(AA703*AA704)*(1-COS(RADIANS(N702)))-AA702*(SIN(RADIANS(N702)))</f>
        <v>0.57217923297994577</v>
      </c>
      <c r="AG703">
        <v>-0.74556665947648459</v>
      </c>
      <c r="AI703" s="28">
        <f>(T702*T703)*(1-COS(RADIANS(M702)))+T704*(SIN(RADIANS(M702)))</f>
        <v>0.64278760968653925</v>
      </c>
      <c r="AJ703" s="28">
        <f>(T703^2)*(1-COS(RADIANS(M702)))+(COS(RADIANS(M702)))</f>
        <v>0.76604444311897801</v>
      </c>
      <c r="AK703" s="28">
        <f>(T703*T704)*(1-COS(RADIANS(M702)))-T702*(SIN(RADIANS(M702)))</f>
        <v>0</v>
      </c>
      <c r="AM703" s="61">
        <v>-0.8379152379643573</v>
      </c>
      <c r="AO703" s="17">
        <v>0</v>
      </c>
      <c r="AP703">
        <v>0</v>
      </c>
      <c r="AR703" s="73">
        <f>(T702*T703)*(1-COS(RADIANS(O702-45)))+T704*(SIN(RADIANS(O702-45)))</f>
        <v>-0.4305110968082953</v>
      </c>
      <c r="AS703" s="73">
        <f>(T703^2)*(1-COS(RADIANS(O702-45)))+(COS(RADIANS(O702-45)))</f>
        <v>-0.90258528434986052</v>
      </c>
      <c r="AT703" s="73">
        <f>(T703*T704)*(1-COS(RADIANS(O702-45)))-T702*(SIN(RADIANS(O702-45)))</f>
        <v>0</v>
      </c>
      <c r="AU703" s="10"/>
      <c r="AV703">
        <v>-0.4305110968082953</v>
      </c>
      <c r="AW703" s="1">
        <v>-0.34167423318646195</v>
      </c>
      <c r="BV703" s="1"/>
      <c r="CE703" s="10"/>
      <c r="CS703" s="15"/>
      <c r="CW703" s="28"/>
      <c r="CY703" s="82" t="s">
        <v>148</v>
      </c>
      <c r="CZ703" s="13"/>
      <c r="DB703" s="10"/>
      <c r="DC703" s="10"/>
      <c r="DD703" s="10"/>
      <c r="DE703" s="10"/>
      <c r="DF703" s="10"/>
      <c r="DG703" s="10"/>
      <c r="DH703" s="80"/>
      <c r="DI703" s="23" t="s">
        <v>149</v>
      </c>
      <c r="DM703" s="1"/>
      <c r="DO703" s="80"/>
      <c r="DS703" s="13"/>
      <c r="DT703" s="81"/>
      <c r="DU703" s="82" t="s">
        <v>150</v>
      </c>
      <c r="DW703" s="13"/>
      <c r="DX703" s="13"/>
      <c r="EA703" s="1"/>
      <c r="EE703" s="1"/>
      <c r="ER703">
        <f t="shared" si="1066"/>
        <v>-9.8670839279614439E-2</v>
      </c>
      <c r="ES703">
        <f t="shared" si="1066"/>
        <v>-0.32743703463395935</v>
      </c>
      <c r="ET703" t="e">
        <f>#REF!</f>
        <v>#REF!</v>
      </c>
      <c r="EU703" t="e">
        <f>#REF!</f>
        <v>#REF!</v>
      </c>
      <c r="EY703" s="28"/>
      <c r="EZ703" s="10"/>
      <c r="FA703" s="82" t="s">
        <v>148</v>
      </c>
      <c r="FB703" s="13"/>
      <c r="FD703" s="10"/>
      <c r="FE703" s="10"/>
      <c r="FF703" s="10"/>
      <c r="FG703" s="10"/>
      <c r="FH703" s="10"/>
      <c r="FI703" s="10"/>
      <c r="FJ703" s="80"/>
      <c r="FK703" s="23" t="s">
        <v>149</v>
      </c>
      <c r="FO703" s="1"/>
      <c r="FQ703" s="80"/>
      <c r="FU703" s="13"/>
      <c r="FV703" s="81"/>
      <c r="FW703" s="82" t="s">
        <v>150</v>
      </c>
      <c r="FY703" s="13"/>
      <c r="FZ703" s="13"/>
      <c r="GC703" s="1"/>
      <c r="GG703" s="1"/>
      <c r="GK703" s="13"/>
    </row>
    <row r="704" spans="1:197" x14ac:dyDescent="0.2">
      <c r="A704" s="1"/>
      <c r="D704" t="s">
        <v>9</v>
      </c>
      <c r="E704" s="5">
        <f t="shared" si="1067"/>
        <v>0.35435293716168215</v>
      </c>
      <c r="F704" s="6">
        <f t="shared" si="1067"/>
        <v>-0.34007755354771868</v>
      </c>
      <c r="G704" s="7">
        <f t="shared" ref="G704:G705" si="1068">Q703</f>
        <v>-0.28735231058991251</v>
      </c>
      <c r="H704" s="8">
        <f t="shared" ref="H704:H705" si="1069">AM703</f>
        <v>-0.8379152379643573</v>
      </c>
      <c r="J704" s="10"/>
      <c r="Q704" s="61">
        <v>0.4992155184350423</v>
      </c>
      <c r="S704" s="17">
        <v>0</v>
      </c>
      <c r="T704">
        <v>1</v>
      </c>
      <c r="V704" s="73">
        <f>(T702*T704)*(1-COS(RADIANS(O702+45)))-T703*(SIN(RADIANS(O702+45)))</f>
        <v>0</v>
      </c>
      <c r="W704" s="73">
        <f>(T703*T704)*(1-COS(RADIANS(O702+45)))+T702*(SIN(RADIANS(O702+45)))</f>
        <v>0</v>
      </c>
      <c r="X704" s="73">
        <f>(T704^2)*(1-COS(RADIANS(O702+45)))+(COS(RADIANS(O702+45)))</f>
        <v>1</v>
      </c>
      <c r="Y704" s="10"/>
      <c r="Z704">
        <v>0</v>
      </c>
      <c r="AA704" s="23">
        <f>SIN(RADIANS('[1]Biaxial Input'!$F$21))*SIN(RADIANS(0))</f>
        <v>0</v>
      </c>
      <c r="AC704" s="30">
        <f>(AA702*AA704)*(1-COS(RADIANS(N702)))-AA703*(SIN(RADIANS(N702)))</f>
        <v>-4.0010669622570827E-2</v>
      </c>
      <c r="AD704" s="30">
        <f>(AA703*AA704)*(1-COS(RADIANS(N702)))+AA702*(SIN(RADIANS(N702)))</f>
        <v>-0.57217923297994577</v>
      </c>
      <c r="AE704" s="30">
        <f>(AA704^2)*(1-COS(RADIANS(N702)))+(COS(RADIANS(N702)))</f>
        <v>0.8191520442889918</v>
      </c>
      <c r="AG704">
        <v>0.4992155184350423</v>
      </c>
      <c r="AI704" s="28">
        <f>(T702*T704)*(1-COS(RADIANS(M702)))-T703*(SIN(RADIANS(M702)))</f>
        <v>0</v>
      </c>
      <c r="AJ704" s="28">
        <f>(T703*T704)*(1-COS(RADIANS(M702)))+T702*(SIN(RADIANS(M702)))</f>
        <v>0</v>
      </c>
      <c r="AK704" s="28">
        <f>(T704^2)*(1-COS(RADIANS(M702)))+(COS(RADIANS(M702)))</f>
        <v>1</v>
      </c>
      <c r="AM704" s="61">
        <v>0.28244255077944203</v>
      </c>
      <c r="AO704" s="17">
        <v>0</v>
      </c>
      <c r="AP704">
        <v>1</v>
      </c>
      <c r="AR704" s="73">
        <f>(T702*T702)*(1-COS(RADIANS(O702-45)))-T702*(SIN(RADIANS(O702-45)))</f>
        <v>0</v>
      </c>
      <c r="AS704" s="73">
        <f>(T703*T704)*(1-COS(RADIANS(O702-45)))+T702*(SIN(RADIANS(O702-45)))</f>
        <v>0</v>
      </c>
      <c r="AT704" s="73">
        <f>(T704^2)*(1-COS(RADIANS(O702-45)))+(COS(RADIANS(O702-45)))</f>
        <v>1</v>
      </c>
      <c r="AU704" s="10"/>
      <c r="AV704">
        <v>0</v>
      </c>
      <c r="AW704" s="1">
        <v>0.28244255077944203</v>
      </c>
      <c r="BV704" s="1"/>
      <c r="BZ704" s="5" t="s">
        <v>4</v>
      </c>
      <c r="CA704" s="6" t="s">
        <v>5</v>
      </c>
      <c r="CB704" s="7" t="s">
        <v>6</v>
      </c>
      <c r="CC704" s="8" t="s">
        <v>1</v>
      </c>
      <c r="CD704">
        <v>7</v>
      </c>
      <c r="CE704" s="9" t="s">
        <v>7</v>
      </c>
      <c r="CG704" s="90" t="s">
        <v>157</v>
      </c>
      <c r="CH704" s="61">
        <f>CE705-((CH706-CE705)/(EY704-CW704))*CW704</f>
        <v>-5.8208934435060478</v>
      </c>
      <c r="CI704" s="10"/>
      <c r="CK704" s="5" t="s">
        <v>4</v>
      </c>
      <c r="CL704" s="6" t="s">
        <v>5</v>
      </c>
      <c r="CM704" s="7" t="s">
        <v>6</v>
      </c>
      <c r="CN704" s="8" t="s">
        <v>1</v>
      </c>
      <c r="CO704" s="10"/>
      <c r="CP704">
        <f t="shared" ref="CP704:CQ706" si="1070">BZ705</f>
        <v>0.93180266183863136</v>
      </c>
      <c r="CQ704">
        <f t="shared" si="1070"/>
        <v>-0.87956522186239505</v>
      </c>
      <c r="CR704">
        <f>CI708</f>
        <v>0</v>
      </c>
      <c r="CS704">
        <f>CL708</f>
        <v>0</v>
      </c>
      <c r="CU704" s="17">
        <f>CU608</f>
        <v>20</v>
      </c>
      <c r="CV704" s="17">
        <f>CV608</f>
        <v>30</v>
      </c>
      <c r="CW704" s="31">
        <f>CH611</f>
        <v>176.7612054441409</v>
      </c>
      <c r="CY704" s="61">
        <f t="array" ref="CY704:CY706">MMULT(DQ704:DS706,DO704:DO706)</f>
        <v>-0.49960430686759599</v>
      </c>
      <c r="CZ704" s="13"/>
      <c r="DA704" s="17">
        <v>1</v>
      </c>
      <c r="DB704">
        <v>0</v>
      </c>
      <c r="DD704" s="73">
        <f>(DB704^2)*(1-COS(RADIANS(CW704+45)))+(COS(RADIANS(CW704+45)))</f>
        <v>-0.7459271330559214</v>
      </c>
      <c r="DE704" s="73">
        <f>(DB704*DB705)*(1-COS(RADIANS(CW704+45)))-DB706*(SIN(RADIANS(CW704+45)))</f>
        <v>0.66602756111963846</v>
      </c>
      <c r="DF704" s="73">
        <f>(DB704*DB706)*(1-COS(RADIANS(CW704+45)))+DB705*(SIN(RADIANS(CW704+45)))</f>
        <v>0</v>
      </c>
      <c r="DG704" s="10"/>
      <c r="DH704">
        <f t="array" ref="DH704:DH706">MMULT(DD704:DF706,DA704:DA706)</f>
        <v>-0.7459271330559214</v>
      </c>
      <c r="DI704" s="23">
        <f>COS(RADIANS('[1]Biaxial Input'!$F$21))</f>
        <v>-0.9975640502598242</v>
      </c>
      <c r="DK704" s="30">
        <f>(DI704^2)*(1-COS(RADIANS(CV704)))+(COS(RADIANS(CV704)))</f>
        <v>0.99934808421962718</v>
      </c>
      <c r="DL704" s="30">
        <f>(DI704*DI705)*(1-COS(RADIANS(CV704)))-DI706*(SIN(RADIANS(CV704)))</f>
        <v>-9.3228300025961861E-3</v>
      </c>
      <c r="DM704" s="30">
        <f>(DI704*DI706)*(1-COS(RADIANS(CV704)))+DI705*(SIN(RADIANS(CV704)))</f>
        <v>3.4878236872062755E-2</v>
      </c>
      <c r="DO704">
        <f t="array" ref="DO704:DO706">MMULT(DK704:DM706,DH704:DH706)</f>
        <v>-0.7392315896575119</v>
      </c>
      <c r="DQ704" s="28">
        <f>(DB704^2)*(1-COS(RADIANS(CU704)))+(COS(RADIANS(CU704)))</f>
        <v>0.93969262078590843</v>
      </c>
      <c r="DR704" s="28">
        <f>(DB704*DB705)*(1-COS(RADIANS(CU704)))-DB706*(SIN(RADIANS(CU704)))</f>
        <v>-0.34202014332566871</v>
      </c>
      <c r="DS704" s="28">
        <f>(DB704*DB706)*(1-COS(RADIANS(CU704)))+DB705*(SIN(RADIANS(CU704)))</f>
        <v>0</v>
      </c>
      <c r="DU704" s="61">
        <f t="array" ref="DU704:DU706">MMULT(DQ704:DS706,EE704:EE706)</f>
        <v>-0.85522017549804241</v>
      </c>
      <c r="DV704" s="13"/>
      <c r="DW704" s="17">
        <v>1</v>
      </c>
      <c r="DX704">
        <v>0</v>
      </c>
      <c r="DZ704" s="73">
        <f>(DB704^2)*(1-COS(RADIANS(CW704-45)))+(COS(RADIANS(CW704-45)))</f>
        <v>-0.66602756111963857</v>
      </c>
      <c r="EA704" s="73">
        <f>(DB704*DB705)*(1-COS(RADIANS(CW704-45)))-DB706*(SIN(RADIANS(CW704-45)))</f>
        <v>-0.74592713305592129</v>
      </c>
      <c r="EB704" s="73">
        <f>(DB704*DB706)*(1-COS(RADIANS(CW704-45)))+DB705*(SIN(RADIANS(CW704-45)))</f>
        <v>0</v>
      </c>
      <c r="EC704" s="10"/>
      <c r="ED704">
        <f t="array" ref="ED704:ED706">MMULT(DZ704:EB706,DA704:DA706)</f>
        <v>-0.66602756111963857</v>
      </c>
      <c r="EE704" s="1">
        <f t="array" ref="EE704:EE706">MMULT(DK704:DM706,ED704:ED706)</f>
        <v>-0.67254751909818578</v>
      </c>
      <c r="EG704">
        <f>CY704+DU704</f>
        <v>-1.3548244823656383</v>
      </c>
      <c r="EH704">
        <f>EG704/(SQRT(EG704^2+EG705^2+EG706^2))</f>
        <v>-0.95800557879829684</v>
      </c>
      <c r="EJ704">
        <f>Q704+AM704</f>
        <v>0.78165806921448433</v>
      </c>
      <c r="EK704">
        <f>EJ704/(SQRT(EJ704^2+EJ705^2+EJ706^2))</f>
        <v>1</v>
      </c>
      <c r="EM704" s="23">
        <f>CY705*DU706-CY706*DU705</f>
        <v>0.1378186779084995</v>
      </c>
      <c r="EO704" s="15">
        <v>7</v>
      </c>
      <c r="EP704" s="9" t="s">
        <v>7</v>
      </c>
      <c r="EW704" s="17">
        <f>CU704</f>
        <v>20</v>
      </c>
      <c r="EX704" s="17">
        <f>CV704</f>
        <v>30</v>
      </c>
      <c r="EY704" s="31">
        <f>1+CW704</f>
        <v>177.7612054441409</v>
      </c>
      <c r="EZ704" s="10"/>
      <c r="FA704" s="61">
        <f t="array" ref="FA704:FA706">MMULT(FS704:FU706,FQ704:FQ706)</f>
        <v>-0.48460256461561557</v>
      </c>
      <c r="FB704" s="13">
        <f>BW705</f>
        <v>0</v>
      </c>
      <c r="FC704" s="17">
        <v>1</v>
      </c>
      <c r="FD704">
        <v>0</v>
      </c>
      <c r="FF704" s="73">
        <f>(FD704^2)*(1-COS(RADIANS(EY704+45)))+(COS(RADIANS(EY704+45)))</f>
        <v>-0.73418974104548529</v>
      </c>
      <c r="FG704" s="73">
        <f>(FD704*FD705)*(1-COS(RADIANS(EY704+45)))-FD706*(SIN(RADIANS(EY704+45)))</f>
        <v>0.67894434539479254</v>
      </c>
      <c r="FH704" s="73">
        <f>(FD704*FD706)*(1-COS(RADIANS(EY704+45)))+FD705*(SIN(RADIANS(EY704+45)))</f>
        <v>0</v>
      </c>
      <c r="FI704" s="10"/>
      <c r="FJ704">
        <f t="array" ref="FJ704:FJ706">MMULT(FF704:FH706,FC704:FC706)</f>
        <v>-0.73418974104548529</v>
      </c>
      <c r="FK704" s="23">
        <f>COS(RADIANS(176))</f>
        <v>-0.9975640502598242</v>
      </c>
      <c r="FM704" s="30">
        <f>(FK704^2)*(1-COS(RADIANS(EX704)))+(COS(RADIANS(EX704)))</f>
        <v>0.99934808421962718</v>
      </c>
      <c r="FN704" s="30">
        <f>(FK704*FK705)*(1-COS(RADIANS(EX704)))-FK706*(SIN(RADIANS(EX704)))</f>
        <v>-9.3228300025961861E-3</v>
      </c>
      <c r="FO704" s="30">
        <f>(FK704*FK706)*(1-COS(RADIANS(EX704)))+FK705*(SIN(RADIANS(EX704)))</f>
        <v>3.4878236872062755E-2</v>
      </c>
      <c r="FQ704">
        <f t="array" ref="FQ704:FQ706">MMULT(FM704:FO706,FJ704:FJ706)</f>
        <v>-0.72738142845417031</v>
      </c>
      <c r="FS704" s="28">
        <f>(FD704^2)*(1-COS(RADIANS(EW704)))+(COS(RADIANS(EW704)))</f>
        <v>0.93969262078590843</v>
      </c>
      <c r="FT704" s="28">
        <f>(FD704*FD705)*(1-COS(RADIANS(EW704)))-FD706*(SIN(RADIANS(EW704)))</f>
        <v>-0.34202014332566871</v>
      </c>
      <c r="FU704" s="28">
        <f>(FD704*FD706)*(1-COS(RADIANS(EW704)))+FD705*(SIN(RADIANS(EW704)))</f>
        <v>0</v>
      </c>
      <c r="FW704" s="61">
        <f t="array" ref="FW704:FW706">MMULT(FS704:FU706,GG704:GG706)</f>
        <v>-0.86380921874423267</v>
      </c>
      <c r="FX704" s="13">
        <f>BX705</f>
        <v>0</v>
      </c>
      <c r="FY704" s="17">
        <v>1</v>
      </c>
      <c r="FZ704">
        <v>0</v>
      </c>
      <c r="GB704" s="73">
        <f>(FD704^2)*(1-COS(RADIANS(EY704-45)))+(COS(RADIANS(EY704-45)))</f>
        <v>-0.67894434539479254</v>
      </c>
      <c r="GC704" s="73">
        <f>(FD704*FD705)*(1-COS(RADIANS(EY704-45)))-FD706*(SIN(RADIANS(EY704-45)))</f>
        <v>-0.73418974104548518</v>
      </c>
      <c r="GD704" s="73">
        <f>(FD704*FD706)*(1-COS(RADIANS(EY704-45)))+FD705*(SIN(RADIANS(EY704-45)))</f>
        <v>0</v>
      </c>
      <c r="GE704" s="10"/>
      <c r="GF704">
        <f t="array" ref="GF704:GF706">MMULT(GB704:GD706,FC704:FC706)</f>
        <v>-0.67894434539479254</v>
      </c>
      <c r="GG704" s="1">
        <f t="array" ref="GG704:GG706">MMULT(FM704:FO706,GF704:GF706)</f>
        <v>-0.685346457007452</v>
      </c>
      <c r="GI704">
        <f>FA704+FW704</f>
        <v>-1.3484117833598481</v>
      </c>
      <c r="GJ704">
        <f>GI704/(SQRT(GI704^2+GI705^2+GI706^2))</f>
        <v>-0.95347111584559441</v>
      </c>
      <c r="GL704" t="e">
        <f>CH705+DC704</f>
        <v>#VALUE!</v>
      </c>
      <c r="GM704" t="e">
        <f>GL704/(SQRT(GL704^2+GL705^2+GL706^2))</f>
        <v>#VALUE!</v>
      </c>
      <c r="GO704" s="27">
        <f>FA705*FW706-FA706*FW705</f>
        <v>0.13781867790849947</v>
      </c>
    </row>
    <row r="705" spans="1:197" x14ac:dyDescent="0.2">
      <c r="A705" s="1"/>
      <c r="D705" t="s">
        <v>10</v>
      </c>
      <c r="E705" s="5">
        <f t="shared" si="1067"/>
        <v>-9.8599251535522028E-2</v>
      </c>
      <c r="F705" s="6">
        <f t="shared" si="1067"/>
        <v>-0.32759250219387132</v>
      </c>
      <c r="G705" s="7">
        <f t="shared" si="1068"/>
        <v>0.4992155184350423</v>
      </c>
      <c r="H705" s="8">
        <f t="shared" si="1069"/>
        <v>0.28244255077944203</v>
      </c>
      <c r="J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W705" s="1"/>
      <c r="BV705" s="1"/>
      <c r="BY705" t="s">
        <v>8</v>
      </c>
      <c r="BZ705" s="5">
        <f t="shared" ref="BZ705:CA707" si="1071">BZ700</f>
        <v>0.93180266183863136</v>
      </c>
      <c r="CA705" s="6">
        <f t="shared" si="1071"/>
        <v>-0.87956522186239505</v>
      </c>
      <c r="CB705" s="7">
        <f>CY704</f>
        <v>-0.49960430686759599</v>
      </c>
      <c r="CC705" s="8">
        <f>DU704</f>
        <v>-0.85522017549804241</v>
      </c>
      <c r="CE705" s="9">
        <f>((SUMPRODUCT(CB705:CB707,BZ705:BZ707))*(SUMPRODUCT(CB705:(CB707),CA705:CA707)))-((SUMPRODUCT(CC705:CC707,BZ705:BZ707))*(SUMPRODUCT(CC705:CC707,CA705:CA707)))</f>
        <v>0</v>
      </c>
      <c r="CG705">
        <v>1</v>
      </c>
      <c r="CH705" t="s">
        <v>161</v>
      </c>
      <c r="CI705" s="67"/>
      <c r="CJ705" s="1" t="s">
        <v>8</v>
      </c>
      <c r="CK705" s="5">
        <f t="shared" ref="CK705:CL707" si="1072">BZ705</f>
        <v>0.93180266183863136</v>
      </c>
      <c r="CL705" s="6">
        <f t="shared" si="1072"/>
        <v>-0.87956522186239505</v>
      </c>
      <c r="CM705" s="7">
        <f>FA704</f>
        <v>-0.48460256461561557</v>
      </c>
      <c r="CN705" s="8">
        <f>FW704</f>
        <v>-0.86380921874423267</v>
      </c>
      <c r="CO705" s="10"/>
      <c r="CP705">
        <f t="shared" si="1070"/>
        <v>0.3492962422733713</v>
      </c>
      <c r="CQ705">
        <f t="shared" si="1070"/>
        <v>-0.34518112468713447</v>
      </c>
      <c r="CR705">
        <f>CJ708</f>
        <v>0</v>
      </c>
      <c r="CS705">
        <f>CM708</f>
        <v>0</v>
      </c>
      <c r="CW705" s="28"/>
      <c r="CY705" s="61">
        <v>-0.78871702279918932</v>
      </c>
      <c r="DA705" s="17">
        <v>0</v>
      </c>
      <c r="DB705">
        <v>0</v>
      </c>
      <c r="DD705" s="73">
        <f>(DB704*DB705)*(1-COS(RADIANS(CW704+45)))+DB706*(SIN(RADIANS(CW704+45)))</f>
        <v>-0.66602756111963846</v>
      </c>
      <c r="DE705" s="73">
        <f>(DB705^2)*(1-COS(RADIANS(CW704+45)))+(COS(RADIANS(CW704+45)))</f>
        <v>-0.7459271330559214</v>
      </c>
      <c r="DF705" s="73">
        <f>(DB705*DB706)*(1-COS(RADIANS(CW704+45)))-DB704*(SIN(RADIANS(CW704+45)))</f>
        <v>0</v>
      </c>
      <c r="DG705" s="10"/>
      <c r="DH705">
        <v>-0.66602756111963846</v>
      </c>
      <c r="DI705" s="23">
        <f>SIN(RADIANS('[1]Biaxial Input'!$F$21))*(COS(RADIANS(0)))</f>
        <v>6.9756473744125524E-2</v>
      </c>
      <c r="DK705" s="30">
        <f>(DI704*DI705)*(1-COS(RADIANS(CV704)))+DI706*(SIN(RADIANS(CV704)))</f>
        <v>-9.3228300025961861E-3</v>
      </c>
      <c r="DL705" s="30">
        <f>(DI705^2)*(1-COS(RADIANS(CV704)))+(COS(RADIANS(CV704)))</f>
        <v>0.86667731956481153</v>
      </c>
      <c r="DM705" s="30">
        <f>(DI705*DI706)*(1-COS(RADIANS(CV704)))-DI704*(SIN(RADIANS(CV704)))</f>
        <v>0.49878202512991204</v>
      </c>
      <c r="DO705">
        <v>-0.57027682957165271</v>
      </c>
      <c r="DQ705" s="28">
        <f>(DB704*DB705)*(1-COS(RADIANS(CU704)))+DB706*(SIN(RADIANS(CU704)))</f>
        <v>0.34202014332566871</v>
      </c>
      <c r="DR705" s="28">
        <f>(DB705^2)*(1-COS(RADIANS(CU704)))+(COS(RADIANS(CU704)))</f>
        <v>0.93969262078590843</v>
      </c>
      <c r="DS705" s="28">
        <f>(DB705*DB706)*(1-COS(RADIANS(CU704)))-DB704*(SIN(RADIANS(CU704)))</f>
        <v>0</v>
      </c>
      <c r="DU705" s="61">
        <v>0.38330072518484737</v>
      </c>
      <c r="DW705" s="17">
        <v>0</v>
      </c>
      <c r="DX705">
        <v>0</v>
      </c>
      <c r="DZ705" s="73">
        <f>(DB704*DB705)*(1-COS(RADIANS(CW704-45)))+DB706*(SIN(RADIANS(CW704-45)))</f>
        <v>0.74592713305592129</v>
      </c>
      <c r="EA705" s="73">
        <f>(DB705^2)*(1-COS(RADIANS(CW704-45)))+(COS(RADIANS(CW704-45)))</f>
        <v>-0.66602756111963857</v>
      </c>
      <c r="EB705" s="73">
        <f>(DB705*DB706)*(1-COS(RADIANS(CW704-45)))-DB704*(SIN(RADIANS(CW704-45)))</f>
        <v>0</v>
      </c>
      <c r="EC705" s="10"/>
      <c r="ED705">
        <v>0.74592713305592129</v>
      </c>
      <c r="EE705" s="1">
        <v>0.65268738999693243</v>
      </c>
      <c r="EG705">
        <f>CY705+DU705</f>
        <v>-0.40541629761434195</v>
      </c>
      <c r="EH705">
        <f>EG705/(SQRT(EG704^2+EG705^2+EG706^2))</f>
        <v>-0.28667261324664473</v>
      </c>
      <c r="EJ705">
        <f>Q705+AM705</f>
        <v>0</v>
      </c>
      <c r="EK705">
        <f>EJ705/(SQRT(EJ704^2+EJ705^2+EJ706^2))</f>
        <v>0</v>
      </c>
      <c r="EM705" s="23">
        <f>CY706*DU704-CY704*DU706</f>
        <v>-0.48063084796915945</v>
      </c>
      <c r="EP705" s="9">
        <f>((SUMPRODUCT(CM705:CM707,BZ705:BZ707))*(SUMPRODUCT(CM705:CM707,CA705:CA707)))-((SUMPRODUCT(CN705:CN707,BZ705:BZ707))*(SUMPRODUCT(CN705:CN707,CA705:CA707)))</f>
        <v>3.2930831337567079E-2</v>
      </c>
      <c r="EY705" s="28"/>
      <c r="EZ705" s="10"/>
      <c r="FA705" s="61">
        <v>-0.79528641742001172</v>
      </c>
      <c r="FB705" s="13">
        <f>BW706</f>
        <v>0</v>
      </c>
      <c r="FC705" s="17">
        <v>0</v>
      </c>
      <c r="FD705">
        <v>0</v>
      </c>
      <c r="FF705" s="73">
        <f>(FD704*FD705)*(1-COS(RADIANS(EY704+45)))+FD706*(SIN(RADIANS(EY704+45)))</f>
        <v>-0.67894434539479254</v>
      </c>
      <c r="FG705" s="73">
        <f>(FD705^2)*(1-COS(RADIANS(EY704+45)))+(COS(RADIANS(EY704+45)))</f>
        <v>-0.73418974104548529</v>
      </c>
      <c r="FH705" s="73">
        <f>(FD705*FD706)*(1-COS(RADIANS(EY704+45)))-FD704*(SIN(RADIANS(EY704+45)))</f>
        <v>0</v>
      </c>
      <c r="FI705" s="10"/>
      <c r="FJ705">
        <v>-0.67894434539479254</v>
      </c>
      <c r="FK705" s="23">
        <f>SIN(RADIANS(176))*(COS(RADIANS(0)))</f>
        <v>6.9756473744125524E-2</v>
      </c>
      <c r="FM705" s="30">
        <f>(FK704*FK705)*(1-COS(RADIANS(EX704)))+FK706*(SIN(RADIANS(EX704)))</f>
        <v>-9.3228300025961861E-3</v>
      </c>
      <c r="FN705" s="30">
        <f>(FK705^2)*(1-COS(RADIANS(EX704)))+(COS(RADIANS(EX704)))</f>
        <v>0.86667731956481153</v>
      </c>
      <c r="FO705" s="30">
        <f>(FK705*FK706)*(1-COS(RADIANS(EX704)))-FK704*(SIN(RADIANS(EX704)))</f>
        <v>0.49878202512991204</v>
      </c>
      <c r="FQ705">
        <v>-0.58158093925502719</v>
      </c>
      <c r="FS705" s="28">
        <f>(FD704*FD705)*(1-COS(RADIANS(EW704)))+FD706*(SIN(RADIANS(EW704)))</f>
        <v>0.34202014332566871</v>
      </c>
      <c r="FT705" s="28">
        <f>(FD705^2)*(1-COS(RADIANS(EW704)))+(COS(RADIANS(EW704)))</f>
        <v>0.93969262078590843</v>
      </c>
      <c r="FU705" s="28">
        <f>(FD705*FD706)*(1-COS(RADIANS(EW704)))-FD704*(SIN(RADIANS(EW704)))</f>
        <v>0</v>
      </c>
      <c r="FW705" s="61">
        <v>0.36947733658194748</v>
      </c>
      <c r="FX705" s="13">
        <f>BX706</f>
        <v>0</v>
      </c>
      <c r="FY705" s="17">
        <v>0</v>
      </c>
      <c r="FZ705">
        <v>0</v>
      </c>
      <c r="GB705" s="73">
        <f>(FD704*FD705)*(1-COS(RADIANS(EY704-45)))+FD706*(SIN(RADIANS(EY704-45)))</f>
        <v>0.73418974104548518</v>
      </c>
      <c r="GC705" s="73">
        <f>(FD705^2)*(1-COS(RADIANS(EY704-45)))+(COS(RADIANS(EY704-45)))</f>
        <v>-0.67894434539479254</v>
      </c>
      <c r="GD705" s="73">
        <f>(FD705*FD706)*(1-COS(RADIANS(EY704-45)))-FD704*(SIN(RADIANS(EY704-45)))</f>
        <v>0</v>
      </c>
      <c r="GE705" s="10"/>
      <c r="GF705">
        <v>0.73418974104548518</v>
      </c>
      <c r="GG705" s="1">
        <v>0.64263527953462374</v>
      </c>
      <c r="GI705">
        <f>FA705+FW705</f>
        <v>-0.42580908083806424</v>
      </c>
      <c r="GJ705">
        <f>GI705/(SQRT(GI704^2+GI705^2+GI706^2))</f>
        <v>-0.30109248855140597</v>
      </c>
      <c r="GL705">
        <f>CH706+DC705</f>
        <v>3.2930831337567079E-2</v>
      </c>
      <c r="GM705" t="e">
        <f>GL705/(SQRT(GL704^2+GL705^2+GL706^2))</f>
        <v>#VALUE!</v>
      </c>
      <c r="GO705" s="27">
        <f>FA706*FW704-FA704*FW706</f>
        <v>-0.48063084796915945</v>
      </c>
    </row>
    <row r="706" spans="1:197" x14ac:dyDescent="0.2">
      <c r="A706" s="1"/>
      <c r="J706" s="10"/>
      <c r="Q706" s="82" t="s">
        <v>148</v>
      </c>
      <c r="R706" s="13"/>
      <c r="T706" s="10"/>
      <c r="U706" s="10"/>
      <c r="V706" s="10"/>
      <c r="W706" s="10"/>
      <c r="X706" s="10"/>
      <c r="Y706" s="10"/>
      <c r="Z706" s="80"/>
      <c r="AA706" s="23" t="s">
        <v>149</v>
      </c>
      <c r="AE706" s="1"/>
      <c r="AG706" s="80"/>
      <c r="AK706" s="13"/>
      <c r="AL706" s="81"/>
      <c r="AM706" s="82" t="s">
        <v>150</v>
      </c>
      <c r="AO706" s="13"/>
      <c r="AP706" s="13"/>
      <c r="AS706" s="1"/>
      <c r="AW706" s="1"/>
      <c r="BV706" s="1"/>
      <c r="BY706" t="s">
        <v>9</v>
      </c>
      <c r="BZ706" s="5">
        <f t="shared" si="1071"/>
        <v>0.3492962422733713</v>
      </c>
      <c r="CA706" s="6">
        <f t="shared" si="1071"/>
        <v>-0.34518112468713447</v>
      </c>
      <c r="CB706" s="7">
        <f>CY705</f>
        <v>-0.78871702279918932</v>
      </c>
      <c r="CC706" s="8">
        <f>DU705</f>
        <v>0.38330072518484737</v>
      </c>
      <c r="CE706" s="10"/>
      <c r="CH706">
        <f>((SUMPRODUCT(CM705:CM707,CK705:CK707))*(SUMPRODUCT(CM705:CM707,CL705:CL707)))-((SUMPRODUCT(CN705:CN707,CK705:CK707))*(SUMPRODUCT(CN705:CN707,CL705:CL707)))</f>
        <v>3.2930831337567079E-2</v>
      </c>
      <c r="CI706" s="67"/>
      <c r="CJ706" s="10" t="s">
        <v>9</v>
      </c>
      <c r="CK706" s="5">
        <f t="shared" si="1072"/>
        <v>0.3492962422733713</v>
      </c>
      <c r="CL706" s="6">
        <f t="shared" si="1072"/>
        <v>-0.34518112468713447</v>
      </c>
      <c r="CM706" s="7">
        <f>FA705</f>
        <v>-0.79528641742001172</v>
      </c>
      <c r="CN706" s="8">
        <f>FW705</f>
        <v>0.36947733658194748</v>
      </c>
      <c r="CP706">
        <f t="shared" si="1070"/>
        <v>-9.8670839279614439E-2</v>
      </c>
      <c r="CQ706">
        <f t="shared" si="1070"/>
        <v>-0.32743703463395935</v>
      </c>
      <c r="CR706">
        <f>CK708</f>
        <v>0</v>
      </c>
      <c r="CS706">
        <f>CN708</f>
        <v>0</v>
      </c>
      <c r="CW706" s="28"/>
      <c r="CY706" s="61">
        <v>0.35821919896361265</v>
      </c>
      <c r="DA706" s="17">
        <v>0</v>
      </c>
      <c r="DB706">
        <v>1</v>
      </c>
      <c r="DD706" s="73">
        <f>(DB704*DB706)*(1-COS(RADIANS(CW704+45)))-DB705*(SIN(RADIANS(CW704+45)))</f>
        <v>0</v>
      </c>
      <c r="DE706" s="73">
        <f>(DB705*DB706)*(1-COS(RADIANS(CW704+45)))+DB704*(SIN(RADIANS(CW704+45)))</f>
        <v>0</v>
      </c>
      <c r="DF706" s="73">
        <f>(DB706^2)*(1-COS(RADIANS(CW704+45)))+(COS(RADIANS(CW704+45)))</f>
        <v>1</v>
      </c>
      <c r="DG706" s="10"/>
      <c r="DH706">
        <v>0</v>
      </c>
      <c r="DI706" s="23">
        <f>SIN(RADIANS('[1]Biaxial Input'!$F$21))*SIN(RADIANS(0))</f>
        <v>0</v>
      </c>
      <c r="DK706" s="30">
        <f>(DI704*DI706)*(1-COS(RADIANS(CV704)))-DI705*(SIN(RADIANS(CV704)))</f>
        <v>-3.4878236872062755E-2</v>
      </c>
      <c r="DL706" s="30">
        <f>(DI705*DI706)*(1-COS(RADIANS(CV704)))+DI704*(SIN(RADIANS(CV704)))</f>
        <v>-0.49878202512991204</v>
      </c>
      <c r="DM706" s="30">
        <f>(DI706^2)*(1-COS(RADIANS(CV704)))+(COS(RADIANS(CV704)))</f>
        <v>0.86602540378443871</v>
      </c>
      <c r="DO706">
        <v>0.35821919896361265</v>
      </c>
      <c r="DQ706" s="28">
        <f>(DB704*DB706)*(1-COS(RADIANS(CU704)))-DB705*(SIN(RADIANS(CU704)))</f>
        <v>0</v>
      </c>
      <c r="DR706" s="28">
        <f>(DB705*DB706)*(1-COS(RADIANS(CU704)))+DB704*(SIN(RADIANS(CU704)))</f>
        <v>0</v>
      </c>
      <c r="DS706" s="28">
        <f>(DB706^2)*(1-COS(RADIANS(CU704)))+(COS(RADIANS(CU704)))</f>
        <v>1</v>
      </c>
      <c r="DU706" s="61">
        <v>-0.34882517898492876</v>
      </c>
      <c r="DW706" s="17">
        <v>0</v>
      </c>
      <c r="DX706">
        <v>1</v>
      </c>
      <c r="DZ706" s="73">
        <f>(DB704*DB704)*(1-COS(RADIANS(CW704-45)))-DB704*(SIN(RADIANS(CW704-45)))</f>
        <v>0</v>
      </c>
      <c r="EA706" s="73">
        <f>(DB705*DB706)*(1-COS(RADIANS(CW704-45)))+DB704*(SIN(RADIANS(CW704-45)))</f>
        <v>0</v>
      </c>
      <c r="EB706" s="73">
        <f>(DB706^2)*(1-COS(RADIANS(CW704-45)))+(COS(RADIANS(CW704-45)))</f>
        <v>0.99999999999999989</v>
      </c>
      <c r="EC706" s="10"/>
      <c r="ED706">
        <v>0</v>
      </c>
      <c r="EE706" s="1">
        <v>-0.34882517898492876</v>
      </c>
      <c r="EG706">
        <f>CY706+DU706</f>
        <v>9.3940199786838874E-3</v>
      </c>
      <c r="EH706">
        <f>EG706/(SQRT(EG704^2+EG705^2+EG706^2))</f>
        <v>6.6425752295292831E-3</v>
      </c>
      <c r="EJ706">
        <f>Q706+AM706</f>
        <v>0</v>
      </c>
      <c r="EK706">
        <f>EJ706/(SQRT(EJ704^2+EJ705^2+EJ706^2))</f>
        <v>0</v>
      </c>
      <c r="EM706" s="23">
        <f>CY704*DU705-CY705*DU704</f>
        <v>-0.86602540378443871</v>
      </c>
      <c r="ER706">
        <f t="shared" ref="ER706:ES708" si="1073">CK705</f>
        <v>0.93180266183863136</v>
      </c>
      <c r="ES706">
        <f t="shared" si="1073"/>
        <v>-0.87956522186239505</v>
      </c>
      <c r="ET706" t="e">
        <f>#REF!</f>
        <v>#REF!</v>
      </c>
      <c r="EU706" t="e">
        <f>#REF!</f>
        <v>#REF!</v>
      </c>
      <c r="EY706" s="28"/>
      <c r="EZ706" s="10"/>
      <c r="FA706" s="61">
        <v>0.36425247924373994</v>
      </c>
      <c r="FB706" s="13">
        <f>BW707</f>
        <v>0</v>
      </c>
      <c r="FC706" s="17">
        <v>0</v>
      </c>
      <c r="FD706">
        <v>1</v>
      </c>
      <c r="FF706" s="73">
        <f>(FD704*FD706)*(1-COS(RADIANS(EY704+45)))-FD705*(SIN(RADIANS(EY704+45)))</f>
        <v>0</v>
      </c>
      <c r="FG706" s="73">
        <f>(FD705*FD706)*(1-COS(RADIANS(EY704+45)))+FD704*(SIN(RADIANS(EY704+45)))</f>
        <v>0</v>
      </c>
      <c r="FH706" s="73">
        <f>(FD706^2)*(1-COS(RADIANS(EY704+45)))+(COS(RADIANS(EY704+45)))</f>
        <v>0.99999999999999989</v>
      </c>
      <c r="FI706" s="10"/>
      <c r="FJ706">
        <v>0</v>
      </c>
      <c r="FK706" s="23">
        <f>SIN(RADIANS(176))*SIN(RADIANS(0))</f>
        <v>0</v>
      </c>
      <c r="FM706" s="30">
        <f>(FK704*FK706)*(1-COS(RADIANS(EX704)))-FK705*(SIN(RADIANS(EX704)))</f>
        <v>-3.4878236872062755E-2</v>
      </c>
      <c r="FN706" s="30">
        <f>(FK705*FK706)*(1-COS(RADIANS(EX704)))+FK704*(SIN(RADIANS(EX704)))</f>
        <v>-0.49878202512991204</v>
      </c>
      <c r="FO706" s="30">
        <f>(FK706^2)*(1-COS(RADIANS(EX704)))+(COS(RADIANS(EX704)))</f>
        <v>0.86602540378443871</v>
      </c>
      <c r="FQ706">
        <v>0.36425247924373994</v>
      </c>
      <c r="FS706" s="28">
        <f>(FD704*FD706)*(1-COS(RADIANS(EW704)))-FD705*(SIN(RADIANS(EW704)))</f>
        <v>0</v>
      </c>
      <c r="FT706" s="28">
        <f>(FD705*FD706)*(1-COS(RADIANS(EW704)))+FD704*(SIN(RADIANS(EW704)))</f>
        <v>0</v>
      </c>
      <c r="FU706" s="28">
        <f>(FD706^2)*(1-COS(RADIANS(EW704)))+(COS(RADIANS(EW704)))</f>
        <v>1</v>
      </c>
      <c r="FW706" s="61">
        <v>-0.3425202641666456</v>
      </c>
      <c r="FX706" s="13">
        <f>BX707</f>
        <v>0</v>
      </c>
      <c r="FY706" s="17">
        <v>0</v>
      </c>
      <c r="FZ706">
        <v>1</v>
      </c>
      <c r="GB706" s="73">
        <f>(FD704*FD704)*(1-COS(RADIANS(EY704-45)))-FD704*(SIN(RADIANS(EY704-45)))</f>
        <v>0</v>
      </c>
      <c r="GC706" s="73">
        <f>(FD705*FD706)*(1-COS(RADIANS(EY704-45)))+FD704*(SIN(RADIANS(EY704-45)))</f>
        <v>0</v>
      </c>
      <c r="GD706" s="73">
        <f>(FD706^2)*(1-COS(RADIANS(EY704-45)))+(COS(RADIANS(EY704-45)))</f>
        <v>1</v>
      </c>
      <c r="GE706" s="10"/>
      <c r="GF706">
        <v>0</v>
      </c>
      <c r="GG706" s="1">
        <v>-0.3425202641666456</v>
      </c>
      <c r="GI706">
        <f>FA706+FW706</f>
        <v>2.173221507709433E-2</v>
      </c>
      <c r="GJ706">
        <f>GI706/(SQRT(GI704^2+GI705^2+GI706^2))</f>
        <v>1.5366996651217928E-2</v>
      </c>
      <c r="GL706" t="e">
        <f>#REF!+DC706</f>
        <v>#REF!</v>
      </c>
      <c r="GM706" t="e">
        <f>GL706/(SQRT(GL704^2+GL705^2+GL706^2))</f>
        <v>#REF!</v>
      </c>
      <c r="GO706" s="27">
        <f>FA704*FW705-FA705*FW704</f>
        <v>-0.86602540378443882</v>
      </c>
    </row>
    <row r="707" spans="1:197" x14ac:dyDescent="0.2">
      <c r="E707" s="5" t="s">
        <v>4</v>
      </c>
      <c r="F707" s="6" t="s">
        <v>5</v>
      </c>
      <c r="G707" s="7" t="s">
        <v>6</v>
      </c>
      <c r="H707" s="8" t="s">
        <v>1</v>
      </c>
      <c r="I707">
        <v>9</v>
      </c>
      <c r="J707" s="9" t="s">
        <v>7</v>
      </c>
      <c r="K707">
        <v>9</v>
      </c>
      <c r="L707" s="10"/>
      <c r="M707" s="17">
        <f>A675</f>
        <v>80</v>
      </c>
      <c r="N707" s="17">
        <f>B675</f>
        <v>40</v>
      </c>
      <c r="O707" s="17">
        <f>C675</f>
        <v>215.7</v>
      </c>
      <c r="Q707" s="61">
        <f t="array" ref="Q707:Q709">MMULT(AI707:AK709,AG707:AG709)</f>
        <v>0.7177653940960772</v>
      </c>
      <c r="R707" s="13"/>
      <c r="S707" s="17">
        <v>1</v>
      </c>
      <c r="T707">
        <v>0</v>
      </c>
      <c r="V707" s="73">
        <f>(T707^2)*(1-COS(RADIANS(O707+45)))+(COS(RADIANS(O707+45)))</f>
        <v>-0.161603821103361</v>
      </c>
      <c r="W707" s="73">
        <f>(T707*T708)*(1-COS(RADIANS(O707+45)))-T709*(SIN(RADIANS(O707+45)))</f>
        <v>0.98685571640680736</v>
      </c>
      <c r="X707" s="73">
        <f>(T707*T709)*(1-COS(RADIANS(O707+45)))+T708*(SIN(RADIANS(O707+45)))</f>
        <v>0</v>
      </c>
      <c r="Y707" s="10"/>
      <c r="Z707">
        <f t="array" ref="Z707:Z709">MMULT(V707:X709,S707:S709)</f>
        <v>-0.161603821103361</v>
      </c>
      <c r="AA707" s="23">
        <f>COS(RADIANS('[1]Biaxial Input'!$F$21))</f>
        <v>-0.9975640502598242</v>
      </c>
      <c r="AC707" s="30">
        <f>(AA707^2)*(1-COS(RADIANS(N707)))+(COS(RADIANS(N707)))</f>
        <v>0.99886158030145311</v>
      </c>
      <c r="AD707" s="30">
        <f>(AA707*AA708)*(1-COS(RADIANS(N707)))-AA709*(SIN(RADIANS(N707)))</f>
        <v>-1.6280160168985456E-2</v>
      </c>
      <c r="AE707" s="30">
        <f>(AA707*AA709)*(1-COS(RADIANS(N707)))+AA708*(SIN(RADIANS(N707)))</f>
        <v>4.4838597018148282E-2</v>
      </c>
      <c r="AG707">
        <f t="array" ref="AG707:AG709">MMULT(AC707:AE709,Z707:Z709)</f>
        <v>-0.14535367900327475</v>
      </c>
      <c r="AI707" s="28">
        <f>(T707^2)*(1-COS(RADIANS(M707)))+(COS(RADIANS(M707)))</f>
        <v>0.17364817766693041</v>
      </c>
      <c r="AJ707" s="28">
        <f>(T707*T708)*(1-COS(RADIANS(M707)))-T709*(SIN(RADIANS(M707)))</f>
        <v>-0.98480775301220802</v>
      </c>
      <c r="AK707" s="28">
        <f>(T707*T709)*(1-COS(RADIANS(M707)))+T708*(SIN(RADIANS(M707)))</f>
        <v>0</v>
      </c>
      <c r="AM707" s="61">
        <f t="array" ref="AM707:AM709">MMULT(AI707:AK709,AW707:AW709)</f>
        <v>-0.30954570802862502</v>
      </c>
      <c r="AN707" s="13"/>
      <c r="AO707" s="17">
        <v>1</v>
      </c>
      <c r="AP707">
        <v>0</v>
      </c>
      <c r="AR707" s="73">
        <f>(T707^2)*(1-COS(RADIANS(O707-45)))+(COS(RADIANS(O707-45)))</f>
        <v>-0.98685571640680725</v>
      </c>
      <c r="AS707" s="73">
        <f>(T707*T708)*(1-COS(RADIANS(O707-45)))-T709*(SIN(RADIANS(O707-45)))</f>
        <v>-0.16160382110336138</v>
      </c>
      <c r="AT707" s="73">
        <f>(T707*T709)*(1-COS(RADIANS(O707-45)))+T708*(SIN(RADIANS(O707-45)))</f>
        <v>0</v>
      </c>
      <c r="AU707" s="10"/>
      <c r="AV707">
        <f t="array" ref="AV707:AV709">MMULT(AR707:AT709,S707:S709)</f>
        <v>-0.98685571640680725</v>
      </c>
      <c r="AW707" s="1">
        <f t="array" ref="AW707:AW709">MMULT(AC707:AE709,AV707:AV709)</f>
        <v>-0.98836319651110893</v>
      </c>
      <c r="BV707" s="1"/>
      <c r="BY707" t="s">
        <v>10</v>
      </c>
      <c r="BZ707" s="5">
        <f t="shared" si="1071"/>
        <v>-9.8670839279614439E-2</v>
      </c>
      <c r="CA707" s="6">
        <f t="shared" si="1071"/>
        <v>-0.32743703463395935</v>
      </c>
      <c r="CB707" s="7">
        <f>CY706</f>
        <v>0.35821919896361265</v>
      </c>
      <c r="CC707" s="8">
        <f>DU706</f>
        <v>-0.34882517898492876</v>
      </c>
      <c r="CE707" s="10"/>
      <c r="CG707" s="10" t="s">
        <v>160</v>
      </c>
      <c r="CH707" s="10">
        <f>-CH704*((EY704-CW704)/(CH706-CE705))</f>
        <v>176.7612054441409</v>
      </c>
      <c r="CI707" s="67"/>
      <c r="CJ707" s="10" t="s">
        <v>10</v>
      </c>
      <c r="CK707" s="5">
        <f t="shared" si="1072"/>
        <v>-9.8670839279614439E-2</v>
      </c>
      <c r="CL707" s="6">
        <f t="shared" si="1072"/>
        <v>-0.32743703463395935</v>
      </c>
      <c r="CM707" s="7">
        <f>FA706</f>
        <v>0.36425247924373994</v>
      </c>
      <c r="CN707" s="8">
        <f>FW706</f>
        <v>-0.3425202641666456</v>
      </c>
      <c r="CW707" s="28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EE707" s="1"/>
      <c r="EI707" s="64">
        <f>(DEGREES(ACOS((EH704*EK704+EH705*EK705+EH706*EK706)/((SQRT(EH704^2+EH705^2+EH706^2))*(SQRT(EK704^2+EK705^2+EK706^2))))))</f>
        <v>163.33654329644622</v>
      </c>
      <c r="ER707">
        <f t="shared" si="1073"/>
        <v>0.3492962422733713</v>
      </c>
      <c r="ES707">
        <f t="shared" si="1073"/>
        <v>-0.34518112468713447</v>
      </c>
      <c r="ET707" t="e">
        <f>#REF!</f>
        <v>#REF!</v>
      </c>
      <c r="EU707" t="e">
        <f>#REF!</f>
        <v>#REF!</v>
      </c>
      <c r="EY707" s="28"/>
      <c r="EZ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GG707" s="1"/>
      <c r="GK707" s="64" t="e">
        <f>(DEGREES(ACOS((GJ704*GM704+GJ705*GM705+GJ706*GM706)/((SQRT(GJ704^2+GJ705^2+GJ706^2))*(SQRT(GM704^2+GM705^2+GM706^2))))))</f>
        <v>#VALUE!</v>
      </c>
    </row>
    <row r="708" spans="1:197" x14ac:dyDescent="0.2">
      <c r="D708" t="s">
        <v>8</v>
      </c>
      <c r="E708" s="5">
        <f t="shared" ref="E708:F710" si="1074">E703</f>
        <v>0.92989901791620577</v>
      </c>
      <c r="F708" s="6">
        <f t="shared" si="1074"/>
        <v>-0.88149328419413209</v>
      </c>
      <c r="G708" s="7">
        <f>Q707</f>
        <v>0.7177653940960772</v>
      </c>
      <c r="H708" s="8">
        <f>AM707</f>
        <v>-0.30954570802862502</v>
      </c>
      <c r="J708" s="9">
        <f>((SUMPRODUCT(G708:G710,E708:E710))*(SUMPRODUCT(G708:(G710),F708:F710)))-((SUMPRODUCT(H708:H710,E708:E710))*(SUMPRODUCT(H708:H710,F708:F710)))</f>
        <v>3.1888509872624038E-4</v>
      </c>
      <c r="Q708" s="61">
        <v>-0.27415739859340627</v>
      </c>
      <c r="S708" s="17">
        <v>0</v>
      </c>
      <c r="T708">
        <v>0</v>
      </c>
      <c r="V708" s="73">
        <f>(T707*T708)*(1-COS(RADIANS(O707+45)))+T709*(SIN(RADIANS(O707+45)))</f>
        <v>-0.98685571640680736</v>
      </c>
      <c r="W708" s="73">
        <f>(T708^2)*(1-COS(RADIANS(O707+45)))+(COS(RADIANS(O707+45)))</f>
        <v>-0.161603821103361</v>
      </c>
      <c r="X708" s="73">
        <f>(T708*T709)*(1-COS(RADIANS(O707+45)))-T707*(SIN(RADIANS(O707+45)))</f>
        <v>0</v>
      </c>
      <c r="Y708" s="10"/>
      <c r="Z708">
        <v>-0.98685571640680736</v>
      </c>
      <c r="AA708" s="23">
        <f>SIN(RADIANS('[1]Biaxial Input'!$F$21))*(COS(RADIANS(0)))</f>
        <v>6.9756473744125524E-2</v>
      </c>
      <c r="AC708" s="30">
        <f>(AA707*AA708)*(1-COS(RADIANS(N707)))+AA709*(SIN(RADIANS(N707)))</f>
        <v>-1.6280160168985456E-2</v>
      </c>
      <c r="AD708" s="30">
        <f>(AA708^2)*(1-COS(RADIANS(N707)))+(COS(RADIANS(N707)))</f>
        <v>0.7671828628175249</v>
      </c>
      <c r="AE708" s="30">
        <f>(AA708*AA709)*(1-COS(RADIANS(N707)))-AA707*(SIN(RADIANS(N707)))</f>
        <v>0.64122181137573508</v>
      </c>
      <c r="AG708">
        <v>-0.75446785760933111</v>
      </c>
      <c r="AI708" s="28">
        <f>(T707*T708)*(1-COS(RADIANS(M707)))+T709*(SIN(RADIANS(M707)))</f>
        <v>0.98480775301220802</v>
      </c>
      <c r="AJ708" s="28">
        <f>(T708^2)*(1-COS(RADIANS(M707)))+(COS(RADIANS(M707)))</f>
        <v>0.17364817766693041</v>
      </c>
      <c r="AK708" s="28">
        <f>(T708*T709)*(1-COS(RADIANS(M707)))-T707*(SIN(RADIANS(M707)))</f>
        <v>0</v>
      </c>
      <c r="AM708" s="61">
        <v>-0.94902903185788856</v>
      </c>
      <c r="AO708" s="17">
        <v>0</v>
      </c>
      <c r="AP708">
        <v>0</v>
      </c>
      <c r="AR708" s="73">
        <f>(T707*T708)*(1-COS(RADIANS(O707-45)))+T709*(SIN(RADIANS(O707-45)))</f>
        <v>0.16160382110336138</v>
      </c>
      <c r="AS708" s="73">
        <f>(T708^2)*(1-COS(RADIANS(O707-45)))+(COS(RADIANS(O707-45)))</f>
        <v>-0.98685571640680725</v>
      </c>
      <c r="AT708" s="73">
        <f>(T708*T709)*(1-COS(RADIANS(O707-45)))-T707*(SIN(RADIANS(O707-45)))</f>
        <v>0</v>
      </c>
      <c r="AU708" s="10"/>
      <c r="AV708">
        <v>0.16160382110336138</v>
      </c>
      <c r="AW708" s="1">
        <v>0.14004585124310964</v>
      </c>
      <c r="BV708" s="1"/>
      <c r="CS708" s="15"/>
      <c r="CW708" s="28"/>
      <c r="CY708" s="82" t="s">
        <v>148</v>
      </c>
      <c r="CZ708" s="13"/>
      <c r="DB708" s="10"/>
      <c r="DC708" s="10"/>
      <c r="DD708" s="10"/>
      <c r="DE708" s="10"/>
      <c r="DF708" s="10"/>
      <c r="DG708" s="10"/>
      <c r="DH708" s="80"/>
      <c r="DI708" s="23" t="s">
        <v>149</v>
      </c>
      <c r="DM708" s="1"/>
      <c r="DO708" s="80"/>
      <c r="DS708" s="13"/>
      <c r="DT708" s="81"/>
      <c r="DU708" s="82" t="s">
        <v>150</v>
      </c>
      <c r="DW708" s="13"/>
      <c r="DX708" s="13"/>
      <c r="EA708" s="1"/>
      <c r="EE708" s="1"/>
      <c r="EI708" s="13"/>
      <c r="ER708">
        <f t="shared" si="1073"/>
        <v>-9.8670839279614439E-2</v>
      </c>
      <c r="ES708">
        <f t="shared" si="1073"/>
        <v>-0.32743703463395935</v>
      </c>
      <c r="ET708" t="e">
        <f>#REF!</f>
        <v>#REF!</v>
      </c>
      <c r="EU708" t="e">
        <f>#REF!</f>
        <v>#REF!</v>
      </c>
      <c r="EY708" s="28"/>
      <c r="EZ708" s="10"/>
      <c r="FA708" s="82" t="s">
        <v>148</v>
      </c>
      <c r="FB708" s="13"/>
      <c r="FD708" s="10"/>
      <c r="FE708" s="10"/>
      <c r="FF708" s="10"/>
      <c r="FG708" s="10"/>
      <c r="FH708" s="10"/>
      <c r="FI708" s="10"/>
      <c r="FJ708" s="80"/>
      <c r="FK708" s="23" t="s">
        <v>149</v>
      </c>
      <c r="FO708" s="1"/>
      <c r="FQ708" s="80"/>
      <c r="FU708" s="13"/>
      <c r="FV708" s="81"/>
      <c r="FW708" s="82" t="s">
        <v>150</v>
      </c>
      <c r="FY708" s="13"/>
      <c r="FZ708" s="13"/>
      <c r="GC708" s="1"/>
      <c r="GG708" s="1"/>
      <c r="GK708" s="13"/>
    </row>
    <row r="709" spans="1:197" x14ac:dyDescent="0.2">
      <c r="D709" t="s">
        <v>9</v>
      </c>
      <c r="E709" s="5">
        <f t="shared" si="1074"/>
        <v>0.35435293716168215</v>
      </c>
      <c r="F709" s="6">
        <f t="shared" si="1074"/>
        <v>-0.34007755354771868</v>
      </c>
      <c r="G709" s="7">
        <f t="shared" ref="G709:G710" si="1075">Q708</f>
        <v>-0.27415739859340627</v>
      </c>
      <c r="H709" s="8">
        <f t="shared" ref="H709:H710" si="1076">AM708</f>
        <v>-0.94902903185788856</v>
      </c>
      <c r="J709" s="10"/>
      <c r="Q709" s="61">
        <v>0.64003949865191823</v>
      </c>
      <c r="S709" s="17">
        <v>0</v>
      </c>
      <c r="T709">
        <v>1</v>
      </c>
      <c r="V709" s="73">
        <f>(T707*T709)*(1-COS(RADIANS(O707+45)))-T708*(SIN(RADIANS(O707+45)))</f>
        <v>0</v>
      </c>
      <c r="W709" s="73">
        <f>(T708*T709)*(1-COS(RADIANS(O707+45)))+T707*(SIN(RADIANS(O707+45)))</f>
        <v>0</v>
      </c>
      <c r="X709" s="73">
        <f>(T709^2)*(1-COS(RADIANS(O707+45)))+(COS(RADIANS(O707+45)))</f>
        <v>1</v>
      </c>
      <c r="Y709" s="10"/>
      <c r="Z709">
        <v>0</v>
      </c>
      <c r="AA709" s="23">
        <f>SIN(RADIANS('[1]Biaxial Input'!$F$21))*SIN(RADIANS(0))</f>
        <v>0</v>
      </c>
      <c r="AC709" s="30">
        <f>(AA707*AA709)*(1-COS(RADIANS(N707)))-AA708*(SIN(RADIANS(N707)))</f>
        <v>-4.4838597018148282E-2</v>
      </c>
      <c r="AD709" s="30">
        <f>(AA708*AA709)*(1-COS(RADIANS(N707)))+AA707*(SIN(RADIANS(N707)))</f>
        <v>-0.64122181137573508</v>
      </c>
      <c r="AE709" s="30">
        <f>(AA709^2)*(1-COS(RADIANS(N707)))+(COS(RADIANS(N707)))</f>
        <v>0.76604444311897801</v>
      </c>
      <c r="AG709">
        <v>0.64003949865191823</v>
      </c>
      <c r="AI709" s="28">
        <f>(T707*T709)*(1-COS(RADIANS(M707)))-T708*(SIN(RADIANS(M707)))</f>
        <v>0</v>
      </c>
      <c r="AJ709" s="28">
        <f>(T708*T709)*(1-COS(RADIANS(M707)))+T707*(SIN(RADIANS(M707)))</f>
        <v>0</v>
      </c>
      <c r="AK709" s="28">
        <f>(T709^2)*(1-COS(RADIANS(M707)))+(COS(RADIANS(M707)))</f>
        <v>1</v>
      </c>
      <c r="AM709" s="61">
        <v>-5.9374669110116775E-2</v>
      </c>
      <c r="AO709" s="17">
        <v>0</v>
      </c>
      <c r="AP709">
        <v>1</v>
      </c>
      <c r="AR709" s="73">
        <f>(T707*T707)*(1-COS(RADIANS(O707-45)))-T707*(SIN(RADIANS(O707-45)))</f>
        <v>0</v>
      </c>
      <c r="AS709" s="73">
        <f>(T708*T709)*(1-COS(RADIANS(O707-45)))+T707*(SIN(RADIANS(O707-45)))</f>
        <v>0</v>
      </c>
      <c r="AT709" s="73">
        <f>(T709^2)*(1-COS(RADIANS(O707-45)))+(COS(RADIANS(O707-45)))</f>
        <v>1</v>
      </c>
      <c r="AU709" s="10"/>
      <c r="AV709">
        <v>0</v>
      </c>
      <c r="AW709" s="1">
        <v>-5.9374669110116775E-2</v>
      </c>
      <c r="BV709" s="1"/>
      <c r="BZ709" s="5" t="s">
        <v>4</v>
      </c>
      <c r="CA709" s="6" t="s">
        <v>5</v>
      </c>
      <c r="CB709" s="7" t="s">
        <v>6</v>
      </c>
      <c r="CC709" s="8" t="s">
        <v>1</v>
      </c>
      <c r="CD709">
        <v>8</v>
      </c>
      <c r="CE709" s="9" t="s">
        <v>7</v>
      </c>
      <c r="CG709" s="90" t="s">
        <v>157</v>
      </c>
      <c r="CH709" s="61">
        <f>CE710-((CH711-CE710)/(EY709-CW709))*CW709</f>
        <v>8.4074349207847003</v>
      </c>
      <c r="CI709" s="10"/>
      <c r="CK709" s="5" t="s">
        <v>4</v>
      </c>
      <c r="CL709" s="6" t="s">
        <v>5</v>
      </c>
      <c r="CM709" s="7" t="s">
        <v>6</v>
      </c>
      <c r="CN709" s="8" t="s">
        <v>1</v>
      </c>
      <c r="CO709" s="10"/>
      <c r="CP709">
        <f t="shared" ref="CP709:CQ711" si="1077">BZ710</f>
        <v>0.93180266183863136</v>
      </c>
      <c r="CQ709">
        <f t="shared" si="1077"/>
        <v>-0.87956522186239505</v>
      </c>
      <c r="CR709">
        <f>CI713</f>
        <v>0</v>
      </c>
      <c r="CS709">
        <f>CL713</f>
        <v>0</v>
      </c>
      <c r="CU709" s="17">
        <f>CU613</f>
        <v>40</v>
      </c>
      <c r="CV709" s="17">
        <f>CV613</f>
        <v>35</v>
      </c>
      <c r="CW709" s="31">
        <f>CH616</f>
        <v>249.89756133695954</v>
      </c>
      <c r="CY709" s="61">
        <f t="array" ref="CY709:CY711">MMULT(DQ709:DS711,DO709:DO711)</f>
        <v>0.81248688641343003</v>
      </c>
      <c r="CZ709" s="13"/>
      <c r="DA709" s="17">
        <v>1</v>
      </c>
      <c r="DB709">
        <v>0</v>
      </c>
      <c r="DD709" s="73">
        <f>(DB709^2)*(1-COS(RADIANS(CW709+45)))+(COS(RADIANS(CW709+45)))</f>
        <v>0.42099720674440649</v>
      </c>
      <c r="DE709" s="73">
        <f>(DB709*DB710)*(1-COS(RADIANS(CW709+45)))-DB711*(SIN(RADIANS(CW709+45)))</f>
        <v>0.90706193389062884</v>
      </c>
      <c r="DF709" s="73">
        <f>(DB709*DB711)*(1-COS(RADIANS(CW709+45)))+DB710*(SIN(RADIANS(CW709+45)))</f>
        <v>0</v>
      </c>
      <c r="DG709" s="10"/>
      <c r="DH709">
        <f t="array" ref="DH709:DH711">MMULT(DD709:DF711,DA709:DA711)</f>
        <v>0.42099720674440649</v>
      </c>
      <c r="DI709" s="23">
        <f>COS(RADIANS('[1]Biaxial Input'!$F$21))</f>
        <v>-0.9975640502598242</v>
      </c>
      <c r="DK709" s="30">
        <f>(DI709^2)*(1-COS(RADIANS(CV709)))+(COS(RADIANS(CV709)))</f>
        <v>0.99912000006339641</v>
      </c>
      <c r="DL709" s="30">
        <f>(DI709*DI710)*(1-COS(RADIANS(CV709)))-DI711*(SIN(RADIANS(CV709)))</f>
        <v>-1.2584585399294834E-2</v>
      </c>
      <c r="DM709" s="30">
        <f>(DI709*DI711)*(1-COS(RADIANS(CV709)))+DI710*(SIN(RADIANS(CV709)))</f>
        <v>4.0010669622570827E-2</v>
      </c>
      <c r="DO709">
        <f t="array" ref="DO709:DO711">MMULT(DK709:DM711,DH709:DH711)</f>
        <v>0.43204172759865728</v>
      </c>
      <c r="DQ709" s="28">
        <f>(DB709^2)*(1-COS(RADIANS(CU709)))+(COS(RADIANS(CU709)))</f>
        <v>0.76604444311897801</v>
      </c>
      <c r="DR709" s="28">
        <f>(DB709*DB710)*(1-COS(RADIANS(CU709)))-DB711*(SIN(RADIANS(CU709)))</f>
        <v>-0.64278760968653925</v>
      </c>
      <c r="DS709" s="28">
        <f>(DB709*DB711)*(1-COS(RADIANS(CU709)))+DB710*(SIN(RADIANS(CU709)))</f>
        <v>0</v>
      </c>
      <c r="DU709" s="61">
        <f t="array" ref="DU709:DU711">MMULT(DQ709:DS711,EE709:EE711)</f>
        <v>-0.47560680677931577</v>
      </c>
      <c r="DV709" s="13"/>
      <c r="DW709" s="17">
        <v>1</v>
      </c>
      <c r="DX709">
        <v>0</v>
      </c>
      <c r="DZ709" s="73">
        <f>(DB709^2)*(1-COS(RADIANS(CW709-45)))+(COS(RADIANS(CW709-45)))</f>
        <v>-0.90706193389062884</v>
      </c>
      <c r="EA709" s="73">
        <f>(DB709*DB710)*(1-COS(RADIANS(CW709-45)))-DB711*(SIN(RADIANS(CW709-45)))</f>
        <v>0.42099720674440655</v>
      </c>
      <c r="EB709" s="73">
        <f>(DB709*DB711)*(1-COS(RADIANS(CW709-45)))+DB710*(SIN(RADIANS(CW709-45)))</f>
        <v>0</v>
      </c>
      <c r="EC709" s="10"/>
      <c r="ED709">
        <f t="array" ref="ED709:ED711">MMULT(DZ709:EB711,DA709:DA711)</f>
        <v>-0.90706193389062884</v>
      </c>
      <c r="EE709" s="1">
        <f t="array" ref="EE709:EE711">MMULT(DK709:DM711,ED709:ED711)</f>
        <v>-0.90096564414517</v>
      </c>
      <c r="EG709">
        <f>CY709+DU709</f>
        <v>0.33688007963411426</v>
      </c>
      <c r="EH709">
        <f>EG709/(SQRT(EG709^2+EG710^2+EG711^2))</f>
        <v>0.23821018875594635</v>
      </c>
      <c r="EJ709">
        <f>Q709+AM709</f>
        <v>0.58066482954180143</v>
      </c>
      <c r="EK709">
        <f>EJ709/(SQRT(EJ709^2+EJ710^2+EJ711^2))</f>
        <v>1</v>
      </c>
      <c r="EM709" s="23">
        <f>CY710*DU711-CY711*DU710</f>
        <v>0.33713977034961706</v>
      </c>
      <c r="EO709" s="15">
        <v>8</v>
      </c>
      <c r="EP709" s="9" t="s">
        <v>7</v>
      </c>
      <c r="EW709" s="17">
        <f>CU709</f>
        <v>40</v>
      </c>
      <c r="EX709" s="17">
        <f>CV709</f>
        <v>35</v>
      </c>
      <c r="EY709" s="31">
        <f>1+CW709</f>
        <v>250.89756133695954</v>
      </c>
      <c r="EZ709" s="10"/>
      <c r="FA709" s="61">
        <f t="array" ref="FA709:FA711">MMULT(FS709:FU711,FQ709:FQ711)</f>
        <v>0.82066362402151172</v>
      </c>
      <c r="FB709" s="13">
        <f>BW710</f>
        <v>0</v>
      </c>
      <c r="FC709" s="17">
        <v>1</v>
      </c>
      <c r="FD709">
        <v>0</v>
      </c>
      <c r="FF709" s="73">
        <f>(FD709^2)*(1-COS(RADIANS(EY709+45)))+(COS(RADIANS(EY709+45)))</f>
        <v>0.436763500364721</v>
      </c>
      <c r="FG709" s="73">
        <f>(FD709*FD710)*(1-COS(RADIANS(EY709+45)))-FD711*(SIN(RADIANS(EY709+45)))</f>
        <v>0.89957636960357978</v>
      </c>
      <c r="FH709" s="73">
        <f>(FD709*FD711)*(1-COS(RADIANS(EY709+45)))+FD710*(SIN(RADIANS(EY709+45)))</f>
        <v>0</v>
      </c>
      <c r="FI709" s="10"/>
      <c r="FJ709">
        <f t="array" ref="FJ709:FJ711">MMULT(FF709:FH711,FC709:FC711)</f>
        <v>0.436763500364721</v>
      </c>
      <c r="FK709" s="23">
        <f>COS(RADIANS(176))</f>
        <v>-0.9975640502598242</v>
      </c>
      <c r="FM709" s="30">
        <f>(FK709^2)*(1-COS(RADIANS(EX709)))+(COS(RADIANS(EX709)))</f>
        <v>0.99912000006339641</v>
      </c>
      <c r="FN709" s="30">
        <f>(FK709*FK710)*(1-COS(RADIANS(EX709)))-FK711*(SIN(RADIANS(EX709)))</f>
        <v>-1.2584585399294834E-2</v>
      </c>
      <c r="FO709" s="30">
        <f>(FK709*FK711)*(1-COS(RADIANS(EX709)))+FK710*(SIN(RADIANS(EX709)))</f>
        <v>4.0010669622570827E-2</v>
      </c>
      <c r="FQ709">
        <f t="array" ref="FQ709:FQ711">MMULT(FM709:FO711,FJ709:FJ711)</f>
        <v>0.44769994415855319</v>
      </c>
      <c r="FS709" s="28">
        <f>(FD709^2)*(1-COS(RADIANS(EW709)))+(COS(RADIANS(EW709)))</f>
        <v>0.76604444311897801</v>
      </c>
      <c r="FT709" s="28">
        <f>(FD709*FD710)*(1-COS(RADIANS(EW709)))-FD711*(SIN(RADIANS(EW709)))</f>
        <v>-0.64278760968653925</v>
      </c>
      <c r="FU709" s="28">
        <f>(FD709*FD711)*(1-COS(RADIANS(EW709)))+FD710*(SIN(RADIANS(EW709)))</f>
        <v>0</v>
      </c>
      <c r="FW709" s="61">
        <f t="array" ref="FW709:FW711">MMULT(FS709:FU711,GG709:GG711)</f>
        <v>-0.46135451819233958</v>
      </c>
      <c r="FX709" s="13">
        <f>BX710</f>
        <v>0</v>
      </c>
      <c r="FY709" s="17">
        <v>1</v>
      </c>
      <c r="FZ709">
        <v>0</v>
      </c>
      <c r="GB709" s="73">
        <f>(FD709^2)*(1-COS(RADIANS(EY709-45)))+(COS(RADIANS(EY709-45)))</f>
        <v>-0.89957636960357956</v>
      </c>
      <c r="GC709" s="73">
        <f>(FD709*FD710)*(1-COS(RADIANS(EY709-45)))-FD711*(SIN(RADIANS(EY709-45)))</f>
        <v>0.43676350036472145</v>
      </c>
      <c r="GD709" s="73">
        <f>(FD709*FD711)*(1-COS(RADIANS(EY709-45)))+FD710*(SIN(RADIANS(EY709-45)))</f>
        <v>0</v>
      </c>
      <c r="GE709" s="10"/>
      <c r="GF709">
        <f t="array" ref="GF709:GF711">MMULT(GB709:GD711,FC709:FC711)</f>
        <v>-0.89957636960357956</v>
      </c>
      <c r="GG709" s="1">
        <f t="array" ref="GG709:GG711">MMULT(FM709:FO711,GF709:GF711)</f>
        <v>-0.89328825488572361</v>
      </c>
      <c r="GI709">
        <f>FA709+FW709</f>
        <v>0.35930910582917214</v>
      </c>
      <c r="GJ709">
        <f>GI709/(SQRT(GI709^2+GI710^2+GI711^2))</f>
        <v>0.2540699052738824</v>
      </c>
      <c r="GL709" t="e">
        <f>CH710+DC709</f>
        <v>#VALUE!</v>
      </c>
      <c r="GM709" t="e">
        <f>GL709/(SQRT(GL709^2+GL710^2+GL711^2))</f>
        <v>#VALUE!</v>
      </c>
      <c r="GO709" s="27">
        <f>FA710*FW711-FA711*FW710</f>
        <v>0.33713977034961717</v>
      </c>
    </row>
    <row r="710" spans="1:197" x14ac:dyDescent="0.2">
      <c r="D710" t="s">
        <v>10</v>
      </c>
      <c r="E710" s="5">
        <f t="shared" si="1074"/>
        <v>-9.8599251535522028E-2</v>
      </c>
      <c r="F710" s="6">
        <f t="shared" si="1074"/>
        <v>-0.32759250219387132</v>
      </c>
      <c r="G710" s="7">
        <f t="shared" si="1075"/>
        <v>0.64003949865191823</v>
      </c>
      <c r="H710" s="8">
        <f t="shared" si="1076"/>
        <v>-5.9374669110116775E-2</v>
      </c>
      <c r="J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W710" s="1"/>
      <c r="BV710" s="1"/>
      <c r="BY710" t="s">
        <v>8</v>
      </c>
      <c r="BZ710" s="5">
        <f t="shared" ref="BZ710:CA712" si="1078">BZ705</f>
        <v>0.93180266183863136</v>
      </c>
      <c r="CA710" s="6">
        <f t="shared" si="1078"/>
        <v>-0.87956522186239505</v>
      </c>
      <c r="CB710" s="7">
        <f>CY709</f>
        <v>0.81248688641343003</v>
      </c>
      <c r="CC710" s="8">
        <f>DU709</f>
        <v>-0.47560680677931577</v>
      </c>
      <c r="CE710" s="9">
        <f>((SUMPRODUCT(CB710:CB712,BZ710:BZ712))*(SUMPRODUCT(CB710:CB712,CA710:CA712)))-((SUMPRODUCT(CC710:CC712,BZ710:BZ712))*(SUMPRODUCT(CC710:CC712,CA710:CA712)))</f>
        <v>0</v>
      </c>
      <c r="CG710">
        <v>1</v>
      </c>
      <c r="CH710" t="s">
        <v>161</v>
      </c>
      <c r="CI710" s="67"/>
      <c r="CJ710" s="1" t="s">
        <v>8</v>
      </c>
      <c r="CK710" s="5">
        <f t="shared" ref="CK710:CL712" si="1079">BZ710</f>
        <v>0.93180266183863136</v>
      </c>
      <c r="CL710" s="6">
        <f t="shared" si="1079"/>
        <v>-0.87956522186239505</v>
      </c>
      <c r="CM710" s="7">
        <f>FA709</f>
        <v>0.82066362402151172</v>
      </c>
      <c r="CN710" s="8">
        <f>FW709</f>
        <v>-0.46135451819233958</v>
      </c>
      <c r="CO710" s="10"/>
      <c r="CP710">
        <f t="shared" si="1077"/>
        <v>0.3492962422733713</v>
      </c>
      <c r="CQ710">
        <f t="shared" si="1077"/>
        <v>-0.34518112468713447</v>
      </c>
      <c r="CR710">
        <f>CJ713</f>
        <v>0</v>
      </c>
      <c r="CS710">
        <f>CM713</f>
        <v>0</v>
      </c>
      <c r="CW710" s="28"/>
      <c r="CY710" s="61">
        <v>-0.29614655599572215</v>
      </c>
      <c r="DA710" s="17">
        <v>0</v>
      </c>
      <c r="DB710">
        <v>0</v>
      </c>
      <c r="DD710" s="73">
        <f>(DB709*DB710)*(1-COS(RADIANS(CW709+45)))+DB711*(SIN(RADIANS(CW709+45)))</f>
        <v>-0.90706193389062884</v>
      </c>
      <c r="DE710" s="73">
        <f>(DB710^2)*(1-COS(RADIANS(CW709+45)))+(COS(RADIANS(CW709+45)))</f>
        <v>0.42099720674440649</v>
      </c>
      <c r="DF710" s="73">
        <f>(DB710*DB711)*(1-COS(RADIANS(CW709+45)))-DB709*(SIN(RADIANS(CW709+45)))</f>
        <v>0</v>
      </c>
      <c r="DG710" s="10"/>
      <c r="DH710">
        <v>-0.90706193389062884</v>
      </c>
      <c r="DI710" s="23">
        <f>SIN(RADIANS('[1]Biaxial Input'!$F$21))*(COS(RADIANS(0)))</f>
        <v>6.9756473744125524E-2</v>
      </c>
      <c r="DK710" s="30">
        <f>(DI709*DI710)*(1-COS(RADIANS(CV709)))+DI711*(SIN(RADIANS(CV709)))</f>
        <v>-1.2584585399294834E-2</v>
      </c>
      <c r="DL710" s="30">
        <f>(DI710^2)*(1-COS(RADIANS(CV709)))+(COS(RADIANS(CV709)))</f>
        <v>0.82003204422559539</v>
      </c>
      <c r="DM710" s="30">
        <f>(DI710*DI711)*(1-COS(RADIANS(CV709)))-DI709*(SIN(RADIANS(CV709)))</f>
        <v>0.57217923297994577</v>
      </c>
      <c r="DO710">
        <v>-0.74911792718869374</v>
      </c>
      <c r="DQ710" s="28">
        <f>(DB709*DB710)*(1-COS(RADIANS(CU709)))+DB711*(SIN(RADIANS(CU709)))</f>
        <v>0.64278760968653925</v>
      </c>
      <c r="DR710" s="28">
        <f>(DB710^2)*(1-COS(RADIANS(CU709)))+(COS(RADIANS(CU709)))</f>
        <v>0.76604444311897801</v>
      </c>
      <c r="DS710" s="28">
        <f>(DB710*DB711)*(1-COS(RADIANS(CU709)))-DB709*(SIN(RADIANS(CU709)))</f>
        <v>0</v>
      </c>
      <c r="DU710" s="61">
        <v>-0.83484759913777051</v>
      </c>
      <c r="DW710" s="17">
        <v>0</v>
      </c>
      <c r="DX710">
        <v>0</v>
      </c>
      <c r="DZ710" s="73">
        <f>(DB709*DB710)*(1-COS(RADIANS(CW709-45)))+DB711*(SIN(RADIANS(CW709-45)))</f>
        <v>-0.42099720674440655</v>
      </c>
      <c r="EA710" s="73">
        <f>(DB710^2)*(1-COS(RADIANS(CW709-45)))+(COS(RADIANS(CW709-45)))</f>
        <v>-0.90706193389062884</v>
      </c>
      <c r="EB710" s="73">
        <f>(DB710*DB711)*(1-COS(RADIANS(CW709-45)))-DB709*(SIN(RADIANS(CW709-45)))</f>
        <v>0</v>
      </c>
      <c r="EC710" s="10"/>
      <c r="ED710">
        <v>-0.42099720674440655</v>
      </c>
      <c r="EE710" s="1">
        <v>-0.33381620169038517</v>
      </c>
      <c r="EG710">
        <f>CY710+DU710</f>
        <v>-1.1309941551334926</v>
      </c>
      <c r="EH710">
        <f>EG710/(SQRT(EG709^2+EG710^2+EG711^2))</f>
        <v>-0.79973363657724272</v>
      </c>
      <c r="EJ710">
        <f>Q710+AM710</f>
        <v>0</v>
      </c>
      <c r="EK710">
        <f>EJ710/(SQRT(EJ709^2+EJ710^2+EJ711^2))</f>
        <v>0</v>
      </c>
      <c r="EM710" s="23">
        <f>CY711*DU709-CY709*DU711</f>
        <v>-0.46403308458101672</v>
      </c>
      <c r="EP710" s="9">
        <f>((SUMPRODUCT(CM710:CM712,BZ710:BZ712))*(SUMPRODUCT(CM710:CM712,CA710:CA712)))-((SUMPRODUCT(CN710:CN712,BZ710:BZ712))*(SUMPRODUCT(CN710:CN712,CA710:CA712)))</f>
        <v>-3.3643525274135E-2</v>
      </c>
      <c r="EY710" s="28"/>
      <c r="EZ710" s="10"/>
      <c r="FA710" s="61">
        <v>-0.28153135182748346</v>
      </c>
      <c r="FB710" s="13">
        <f>BW711</f>
        <v>0</v>
      </c>
      <c r="FC710" s="17">
        <v>0</v>
      </c>
      <c r="FD710">
        <v>0</v>
      </c>
      <c r="FF710" s="73">
        <f>(FD709*FD710)*(1-COS(RADIANS(EY709+45)))+FD711*(SIN(RADIANS(EY709+45)))</f>
        <v>-0.89957636960357978</v>
      </c>
      <c r="FG710" s="73">
        <f>(FD710^2)*(1-COS(RADIANS(EY709+45)))+(COS(RADIANS(EY709+45)))</f>
        <v>0.436763500364721</v>
      </c>
      <c r="FH710" s="73">
        <f>(FD710*FD711)*(1-COS(RADIANS(EY709+45)))-FD709*(SIN(RADIANS(EY709+45)))</f>
        <v>0</v>
      </c>
      <c r="FI710" s="10"/>
      <c r="FJ710">
        <v>-0.89957636960357978</v>
      </c>
      <c r="FK710" s="23">
        <f>SIN(RADIANS(176))*(COS(RADIANS(0)))</f>
        <v>6.9756473744125524E-2</v>
      </c>
      <c r="FM710" s="30">
        <f>(FK709*FK710)*(1-COS(RADIANS(EX709)))+FK711*(SIN(RADIANS(EX709)))</f>
        <v>-1.2584585399294834E-2</v>
      </c>
      <c r="FN710" s="30">
        <f>(FK710^2)*(1-COS(RADIANS(EX709)))+(COS(RADIANS(EX709)))</f>
        <v>0.82003204422559539</v>
      </c>
      <c r="FO710" s="30">
        <f>(FK710*FK711)*(1-COS(RADIANS(EX709)))-FK709*(SIN(RADIANS(EX709)))</f>
        <v>0.57217923297994577</v>
      </c>
      <c r="FQ710">
        <v>-0.74317793687269795</v>
      </c>
      <c r="FS710" s="28">
        <f>(FD709*FD710)*(1-COS(RADIANS(EW709)))+FD711*(SIN(RADIANS(EW709)))</f>
        <v>0.64278760968653925</v>
      </c>
      <c r="FT710" s="28">
        <f>(FD710^2)*(1-COS(RADIANS(EW709)))+(COS(RADIANS(EW709)))</f>
        <v>0.76604444311897801</v>
      </c>
      <c r="FU710" s="28">
        <f>(FD710*FD711)*(1-COS(RADIANS(EW709)))-FD709*(SIN(RADIANS(EW709)))</f>
        <v>0</v>
      </c>
      <c r="FW710" s="61">
        <v>-0.83988891786498576</v>
      </c>
      <c r="FX710" s="13">
        <f>BX711</f>
        <v>0</v>
      </c>
      <c r="FY710" s="17">
        <v>0</v>
      </c>
      <c r="FZ710">
        <v>0</v>
      </c>
      <c r="GB710" s="73">
        <f>(FD709*FD710)*(1-COS(RADIANS(EY709-45)))+FD711*(SIN(RADIANS(EY709-45)))</f>
        <v>-0.43676350036472145</v>
      </c>
      <c r="GC710" s="73">
        <f>(FD710^2)*(1-COS(RADIANS(EY709-45)))+(COS(RADIANS(EY709-45)))</f>
        <v>-0.89957636960357956</v>
      </c>
      <c r="GD710" s="73">
        <f>(FD710*FD711)*(1-COS(RADIANS(EY709-45)))-FD709*(SIN(RADIANS(EY709-45)))</f>
        <v>0</v>
      </c>
      <c r="GE710" s="10"/>
      <c r="GF710">
        <v>-0.43676350036472145</v>
      </c>
      <c r="GG710" s="1">
        <v>-0.34683927040074525</v>
      </c>
      <c r="GI710">
        <f>FA710+FW710</f>
        <v>-1.1214202696924693</v>
      </c>
      <c r="GJ710">
        <f>GI710/(SQRT(GI709^2+GI710^2+GI711^2))</f>
        <v>-0.79296387725959183</v>
      </c>
      <c r="GL710">
        <f>CH711+DC710</f>
        <v>-3.3643525274135E-2</v>
      </c>
      <c r="GM710" t="e">
        <f>GL710/(SQRT(GL709^2+GL710^2+GL711^2))</f>
        <v>#VALUE!</v>
      </c>
      <c r="GO710" s="27">
        <f>FA711*FW709-FA709*FW711</f>
        <v>-0.46403308458101672</v>
      </c>
    </row>
    <row r="711" spans="1:197" x14ac:dyDescent="0.2">
      <c r="Q711" s="82" t="s">
        <v>148</v>
      </c>
      <c r="R711" s="13"/>
      <c r="T711" s="10"/>
      <c r="U711" s="10"/>
      <c r="V711" s="10"/>
      <c r="W711" s="10"/>
      <c r="X711" s="10"/>
      <c r="Y711" s="10"/>
      <c r="Z711" s="80"/>
      <c r="AA711" s="23" t="s">
        <v>149</v>
      </c>
      <c r="AE711" s="1"/>
      <c r="AG711" s="80"/>
      <c r="AK711" s="13"/>
      <c r="AL711" s="81"/>
      <c r="AM711" s="82" t="s">
        <v>150</v>
      </c>
      <c r="AO711" s="13"/>
      <c r="AP711" s="13"/>
      <c r="AS711" s="1"/>
      <c r="AW711" s="1"/>
      <c r="BV711" s="1"/>
      <c r="BY711" t="s">
        <v>9</v>
      </c>
      <c r="BZ711" s="5">
        <f t="shared" si="1078"/>
        <v>0.3492962422733713</v>
      </c>
      <c r="CA711" s="6">
        <f t="shared" si="1078"/>
        <v>-0.34518112468713447</v>
      </c>
      <c r="CB711" s="7">
        <f>CY710</f>
        <v>-0.29614655599572215</v>
      </c>
      <c r="CC711" s="8">
        <f>DU710</f>
        <v>-0.83484759913777051</v>
      </c>
      <c r="CE711" s="10"/>
      <c r="CH711">
        <f>((SUMPRODUCT(CM710:CM712,CK710:CK712))*(SUMPRODUCT(CM710:CM712,CL710:CL712)))-((SUMPRODUCT(CN710:CN712,CK710:CK712))*(SUMPRODUCT(CN710:CN712,CL710:CL712)))</f>
        <v>-3.3643525274135E-2</v>
      </c>
      <c r="CI711" s="67"/>
      <c r="CJ711" s="10" t="s">
        <v>9</v>
      </c>
      <c r="CK711" s="5">
        <f t="shared" si="1079"/>
        <v>0.3492962422733713</v>
      </c>
      <c r="CL711" s="6">
        <f t="shared" si="1079"/>
        <v>-0.34518112468713447</v>
      </c>
      <c r="CM711" s="7">
        <f>FA710</f>
        <v>-0.28153135182748346</v>
      </c>
      <c r="CN711" s="8">
        <f>FW710</f>
        <v>-0.83988891786498576</v>
      </c>
      <c r="CP711">
        <f t="shared" si="1077"/>
        <v>-9.8670839279614439E-2</v>
      </c>
      <c r="CQ711">
        <f t="shared" si="1077"/>
        <v>-0.32743703463395935</v>
      </c>
      <c r="CR711">
        <f>CK713</f>
        <v>0</v>
      </c>
      <c r="CS711">
        <f>CN713</f>
        <v>0</v>
      </c>
      <c r="CW711" s="28"/>
      <c r="CY711" s="61">
        <v>0.50215762144777065</v>
      </c>
      <c r="DA711" s="17">
        <v>0</v>
      </c>
      <c r="DB711">
        <v>1</v>
      </c>
      <c r="DD711" s="73">
        <f>(DB709*DB711)*(1-COS(RADIANS(CW709+45)))-DB710*(SIN(RADIANS(CW709+45)))</f>
        <v>0</v>
      </c>
      <c r="DE711" s="73">
        <f>(DB710*DB711)*(1-COS(RADIANS(CW709+45)))+DB709*(SIN(RADIANS(CW709+45)))</f>
        <v>0</v>
      </c>
      <c r="DF711" s="73">
        <f>(DB711^2)*(1-COS(RADIANS(CW709+45)))+(COS(RADIANS(CW709+45)))</f>
        <v>1</v>
      </c>
      <c r="DG711" s="10"/>
      <c r="DH711">
        <v>0</v>
      </c>
      <c r="DI711" s="23">
        <f>SIN(RADIANS('[1]Biaxial Input'!$F$21))*SIN(RADIANS(0))</f>
        <v>0</v>
      </c>
      <c r="DK711" s="30">
        <f>(DI709*DI711)*(1-COS(RADIANS(CV709)))-DI710*(SIN(RADIANS(CV709)))</f>
        <v>-4.0010669622570827E-2</v>
      </c>
      <c r="DL711" s="30">
        <f>(DI710*DI711)*(1-COS(RADIANS(CV709)))+DI709*(SIN(RADIANS(CV709)))</f>
        <v>-0.57217923297994577</v>
      </c>
      <c r="DM711" s="30">
        <f>(DI711^2)*(1-COS(RADIANS(CV709)))+(COS(RADIANS(CV709)))</f>
        <v>0.8191520442889918</v>
      </c>
      <c r="DO711">
        <v>0.50215762144777065</v>
      </c>
      <c r="DQ711" s="28">
        <f>(DB709*DB711)*(1-COS(RADIANS(CU709)))-DB710*(SIN(RADIANS(CU709)))</f>
        <v>0</v>
      </c>
      <c r="DR711" s="28">
        <f>(DB710*DB711)*(1-COS(RADIANS(CU709)))+DB709*(SIN(RADIANS(CU709)))</f>
        <v>0</v>
      </c>
      <c r="DS711" s="28">
        <f>(DB711^2)*(1-COS(RADIANS(CU709)))+(COS(RADIANS(CU709)))</f>
        <v>1</v>
      </c>
      <c r="DU711" s="61">
        <v>0.27717801420582233</v>
      </c>
      <c r="DW711" s="17">
        <v>0</v>
      </c>
      <c r="DX711">
        <v>1</v>
      </c>
      <c r="DZ711" s="73">
        <f>(DB709*DB709)*(1-COS(RADIANS(CW709-45)))-DB709*(SIN(RADIANS(CW709-45)))</f>
        <v>0</v>
      </c>
      <c r="EA711" s="73">
        <f>(DB710*DB711)*(1-COS(RADIANS(CW709-45)))+DB709*(SIN(RADIANS(CW709-45)))</f>
        <v>0</v>
      </c>
      <c r="EB711" s="73">
        <f>(DB711^2)*(1-COS(RADIANS(CW709-45)))+(COS(RADIANS(CW709-45)))</f>
        <v>1</v>
      </c>
      <c r="EC711" s="10"/>
      <c r="ED711">
        <v>0</v>
      </c>
      <c r="EE711" s="1">
        <v>0.27717801420582233</v>
      </c>
      <c r="EG711">
        <f>CY711+DU711</f>
        <v>0.77933563565359298</v>
      </c>
      <c r="EH711">
        <f>EG711/(SQRT(EG709^2+EG710^2+EG711^2))</f>
        <v>0.55107351279098415</v>
      </c>
      <c r="EJ711">
        <f>Q711+AM711</f>
        <v>0</v>
      </c>
      <c r="EK711">
        <f>EJ711/(SQRT(EJ709^2+EJ710^2+EJ711^2))</f>
        <v>0</v>
      </c>
      <c r="EM711" s="23">
        <f>CY709*DU710-CY710*DU709</f>
        <v>-0.81915204428899169</v>
      </c>
      <c r="ER711">
        <f t="shared" ref="ER711:ES713" si="1080">CK710</f>
        <v>0.93180266183863136</v>
      </c>
      <c r="ES711">
        <f t="shared" si="1080"/>
        <v>-0.87956522186239505</v>
      </c>
      <c r="ET711" t="e">
        <f>#REF!</f>
        <v>#REF!</v>
      </c>
      <c r="EU711" t="e">
        <f>#REF!</f>
        <v>#REF!</v>
      </c>
      <c r="EY711" s="28"/>
      <c r="EZ711" s="10"/>
      <c r="FA711" s="61">
        <v>0.49724371705037007</v>
      </c>
      <c r="FB711" s="13">
        <f>BW712</f>
        <v>0</v>
      </c>
      <c r="FC711" s="17">
        <v>0</v>
      </c>
      <c r="FD711">
        <v>1</v>
      </c>
      <c r="FF711" s="73">
        <f>(FD709*FD711)*(1-COS(RADIANS(EY709+45)))-FD710*(SIN(RADIANS(EY709+45)))</f>
        <v>0</v>
      </c>
      <c r="FG711" s="73">
        <f>(FD710*FD711)*(1-COS(RADIANS(EY709+45)))+FD709*(SIN(RADIANS(EY709+45)))</f>
        <v>0</v>
      </c>
      <c r="FH711" s="73">
        <f>(FD711^2)*(1-COS(RADIANS(EY709+45)))+(COS(RADIANS(EY709+45)))</f>
        <v>1</v>
      </c>
      <c r="FI711" s="10"/>
      <c r="FJ711">
        <v>0</v>
      </c>
      <c r="FK711" s="23">
        <f>SIN(RADIANS(176))*SIN(RADIANS(0))</f>
        <v>0</v>
      </c>
      <c r="FM711" s="30">
        <f>(FK709*FK711)*(1-COS(RADIANS(EX709)))-FK710*(SIN(RADIANS(EX709)))</f>
        <v>-4.0010669622570827E-2</v>
      </c>
      <c r="FN711" s="30">
        <f>(FK710*FK711)*(1-COS(RADIANS(EX709)))+FK709*(SIN(RADIANS(EX709)))</f>
        <v>-0.57217923297994577</v>
      </c>
      <c r="FO711" s="30">
        <f>(FK711^2)*(1-COS(RADIANS(EX709)))+(COS(RADIANS(EX709)))</f>
        <v>0.8191520442889918</v>
      </c>
      <c r="FQ711">
        <v>0.49724371705037007</v>
      </c>
      <c r="FS711" s="28">
        <f>(FD709*FD711)*(1-COS(RADIANS(EW709)))-FD710*(SIN(RADIANS(EW709)))</f>
        <v>0</v>
      </c>
      <c r="FT711" s="28">
        <f>(FD710*FD711)*(1-COS(RADIANS(EW709)))+FD709*(SIN(RADIANS(EW709)))</f>
        <v>0</v>
      </c>
      <c r="FU711" s="28">
        <f>(FD711^2)*(1-COS(RADIANS(EW709)))+(COS(RADIANS(EW709)))</f>
        <v>1</v>
      </c>
      <c r="FW711" s="61">
        <v>0.28589965755680308</v>
      </c>
      <c r="FX711" s="13">
        <f>BX712</f>
        <v>0</v>
      </c>
      <c r="FY711" s="17">
        <v>0</v>
      </c>
      <c r="FZ711">
        <v>1</v>
      </c>
      <c r="GB711" s="73">
        <f>(FD709*FD709)*(1-COS(RADIANS(EY709-45)))-FD709*(SIN(RADIANS(EY709-45)))</f>
        <v>0</v>
      </c>
      <c r="GC711" s="73">
        <f>(FD710*FD711)*(1-COS(RADIANS(EY709-45)))+FD709*(SIN(RADIANS(EY709-45)))</f>
        <v>0</v>
      </c>
      <c r="GD711" s="73">
        <f>(FD711^2)*(1-COS(RADIANS(EY709-45)))+(COS(RADIANS(EY709-45)))</f>
        <v>0.99999999999999989</v>
      </c>
      <c r="GE711" s="10"/>
      <c r="GF711">
        <v>0</v>
      </c>
      <c r="GG711" s="1">
        <v>0.28589965755680308</v>
      </c>
      <c r="GI711">
        <f>FA711+FW711</f>
        <v>0.7831433746071732</v>
      </c>
      <c r="GJ711">
        <f>GI711/(SQRT(GI709^2+GI710^2+GI711^2))</f>
        <v>0.55376599082604872</v>
      </c>
      <c r="GL711" t="e">
        <f>#REF!+DC711</f>
        <v>#REF!</v>
      </c>
      <c r="GM711" t="e">
        <f>GL711/(SQRT(GL709^2+GL710^2+GL711^2))</f>
        <v>#REF!</v>
      </c>
      <c r="GO711" s="27">
        <f>FA709*FW710-FA710*FW709</f>
        <v>-0.81915204428899169</v>
      </c>
    </row>
    <row r="712" spans="1:197" x14ac:dyDescent="0.2">
      <c r="E712" s="5" t="s">
        <v>4</v>
      </c>
      <c r="F712" s="6" t="s">
        <v>5</v>
      </c>
      <c r="G712" s="7" t="s">
        <v>6</v>
      </c>
      <c r="H712" s="8" t="s">
        <v>1</v>
      </c>
      <c r="I712">
        <v>10</v>
      </c>
      <c r="J712" s="9" t="s">
        <v>7</v>
      </c>
      <c r="K712">
        <v>10</v>
      </c>
      <c r="L712" s="10"/>
      <c r="M712" s="17">
        <f>A676</f>
        <v>120</v>
      </c>
      <c r="N712" s="17">
        <f>B676</f>
        <v>45</v>
      </c>
      <c r="O712" s="17">
        <f>C676</f>
        <v>167.8</v>
      </c>
      <c r="Q712" s="61">
        <f t="array" ref="Q712:Q714">MMULT(AI712:AK714,AG712:AG714)</f>
        <v>0.73172300288470526</v>
      </c>
      <c r="R712" s="13"/>
      <c r="S712" s="17">
        <v>1</v>
      </c>
      <c r="T712">
        <v>0</v>
      </c>
      <c r="V712" s="73">
        <f>(T712^2)*(1-COS(RADIANS(O712+45)))+(COS(RADIANS(O712+45)))</f>
        <v>-0.84056660349568413</v>
      </c>
      <c r="W712" s="73">
        <f>(T712*T713)*(1-COS(RADIANS(O712+45)))-T714*(SIN(RADIANS(O712+45)))</f>
        <v>0.54170821028274008</v>
      </c>
      <c r="X712" s="73">
        <f>(T712*T714)*(1-COS(RADIANS(O712+45)))+T713*(SIN(RADIANS(O712+45)))</f>
        <v>0</v>
      </c>
      <c r="Y712" s="10"/>
      <c r="Z712">
        <f t="array" ref="Z712:Z714">MMULT(V712:X714,S712:S714)</f>
        <v>-0.84056660349568413</v>
      </c>
      <c r="AA712" s="23">
        <f>COS(RADIANS('[1]Biaxial Input'!$F$21))</f>
        <v>-0.9975640502598242</v>
      </c>
      <c r="AC712" s="30">
        <f>(AA712^2)*(1-COS(RADIANS(N712)))+(COS(RADIANS(N712)))</f>
        <v>0.99857479166422358</v>
      </c>
      <c r="AD712" s="30">
        <f>(AA712*AA713)*(1-COS(RADIANS(N712)))-AA714*(SIN(RADIANS(N712)))</f>
        <v>-2.0381428756221641E-2</v>
      </c>
      <c r="AE712" s="30">
        <f>(AA712*AA714)*(1-COS(RADIANS(N712)))+AA713*(SIN(RADIANS(N712)))</f>
        <v>4.9325275616132508E-2</v>
      </c>
      <c r="AG712">
        <f t="array" ref="AG712:AG714">MMULT(AC712:AE714,Z712:Z714)</f>
        <v>-0.82832783367106888</v>
      </c>
      <c r="AI712" s="28">
        <f>(T712^2)*(1-COS(RADIANS(M712)))+(COS(RADIANS(M712)))</f>
        <v>-0.49999999999999978</v>
      </c>
      <c r="AJ712" s="28">
        <f>(T712*T713)*(1-COS(RADIANS(M712)))-T714*(SIN(RADIANS(M712)))</f>
        <v>-0.86602540378443871</v>
      </c>
      <c r="AK712" s="28">
        <f>(T712*T714)*(1-COS(RADIANS(M712)))+T713*(SIN(RADIANS(M712)))</f>
        <v>0</v>
      </c>
      <c r="AM712" s="61">
        <f t="array" ref="AM712:AM714">MMULT(AI712:AK714,AW712:AW714)</f>
        <v>-0.24630484814143411</v>
      </c>
      <c r="AN712" s="13"/>
      <c r="AO712" s="17">
        <v>1</v>
      </c>
      <c r="AP712">
        <v>0</v>
      </c>
      <c r="AR712" s="73">
        <f>(T712^2)*(1-COS(RADIANS(O712-45)))+(COS(RADIANS(O712-45)))</f>
        <v>-0.54170821028274008</v>
      </c>
      <c r="AS712" s="73">
        <f>(T712*T713)*(1-COS(RADIANS(O712-45)))-T714*(SIN(RADIANS(O712-45)))</f>
        <v>-0.84056660349568413</v>
      </c>
      <c r="AT712" s="73">
        <f>(T712*T714)*(1-COS(RADIANS(O712-45)))+T713*(SIN(RADIANS(O712-45)))</f>
        <v>0</v>
      </c>
      <c r="AU712" s="10"/>
      <c r="AV712">
        <f t="array" ref="AV712:AV714">MMULT(AR712:AT714,S712:S714)</f>
        <v>-0.54170821028274008</v>
      </c>
      <c r="AW712" s="1">
        <f t="array" ref="AW712:AW714">MMULT(AC712:AE714,AV712:AV714)</f>
        <v>-0.558068111569893</v>
      </c>
      <c r="BV712" s="1"/>
      <c r="BY712" t="s">
        <v>10</v>
      </c>
      <c r="BZ712" s="5">
        <f t="shared" si="1078"/>
        <v>-9.8670839279614439E-2</v>
      </c>
      <c r="CA712" s="6">
        <f t="shared" si="1078"/>
        <v>-0.32743703463395935</v>
      </c>
      <c r="CB712" s="7">
        <f>CY711</f>
        <v>0.50215762144777065</v>
      </c>
      <c r="CC712" s="8">
        <f>DU711</f>
        <v>0.27717801420582233</v>
      </c>
      <c r="CE712" s="10"/>
      <c r="CG712" s="10" t="s">
        <v>160</v>
      </c>
      <c r="CH712" s="10">
        <f>-CH709*((EY709-CW709)/(CH711-CE710))</f>
        <v>249.89756133695954</v>
      </c>
      <c r="CI712" s="67"/>
      <c r="CJ712" s="10" t="s">
        <v>10</v>
      </c>
      <c r="CK712" s="5">
        <f t="shared" si="1079"/>
        <v>-9.8670839279614439E-2</v>
      </c>
      <c r="CL712" s="6">
        <f t="shared" si="1079"/>
        <v>-0.32743703463395935</v>
      </c>
      <c r="CM712" s="7">
        <f>FA711</f>
        <v>0.49724371705037007</v>
      </c>
      <c r="CN712" s="8">
        <f>FW711</f>
        <v>0.28589965755680308</v>
      </c>
      <c r="CW712" s="28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EE712" s="1"/>
      <c r="EI712" s="64">
        <f>(DEGREES(ACOS((EH709*EK709+EH710*EK710+EH711*EK711)/((SQRT(EH709^2+EH710^2+EH711^2))*(SQRT(EK709^2+EK710^2+EK711^2))))))</f>
        <v>76.219071700764218</v>
      </c>
      <c r="ER712">
        <f t="shared" si="1080"/>
        <v>0.3492962422733713</v>
      </c>
      <c r="ES712">
        <f t="shared" si="1080"/>
        <v>-0.34518112468713447</v>
      </c>
      <c r="ET712" t="e">
        <f>#REF!</f>
        <v>#REF!</v>
      </c>
      <c r="EU712" t="e">
        <f>#REF!</f>
        <v>#REF!</v>
      </c>
      <c r="EY712" s="28"/>
      <c r="EZ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GG712" s="1"/>
      <c r="GK712" s="64" t="e">
        <f>(DEGREES(ACOS((GJ709*GM709+GJ710*GM710+GJ711*GM711)/((SQRT(GJ709^2+GJ710^2+GJ711^2))*(SQRT(GM709^2+GM710^2+GM711^2))))))</f>
        <v>#VALUE!</v>
      </c>
    </row>
    <row r="713" spans="1:197" x14ac:dyDescent="0.2">
      <c r="D713" t="s">
        <v>8</v>
      </c>
      <c r="E713" s="5">
        <f t="shared" ref="E713:F715" si="1081">E708</f>
        <v>0.92989901791620577</v>
      </c>
      <c r="F713" s="6">
        <f t="shared" si="1081"/>
        <v>-0.88149328419413209</v>
      </c>
      <c r="G713" s="7">
        <f>Q712</f>
        <v>0.73172300288470526</v>
      </c>
      <c r="H713" s="8">
        <f>AM712</f>
        <v>-0.24630484814143411</v>
      </c>
      <c r="J713" s="9">
        <f>((SUMPRODUCT(G713:G715,E713:E715))*(SUMPRODUCT(G713:G715,F713:F715)))-((SUMPRODUCT(H713:H715,E713:E715))*(SUMPRODUCT(H713:H715,F713:F715)))</f>
        <v>3.2218841937640574E-2</v>
      </c>
      <c r="Q713" s="61">
        <v>-0.53401012280677651</v>
      </c>
      <c r="S713" s="17">
        <v>0</v>
      </c>
      <c r="T713">
        <v>0</v>
      </c>
      <c r="V713" s="73">
        <f>(T712*T713)*(1-COS(RADIANS(O712+45)))+T714*(SIN(RADIANS(O712+45)))</f>
        <v>-0.54170821028274008</v>
      </c>
      <c r="W713" s="73">
        <f>(T713^2)*(1-COS(RADIANS(O712+45)))+(COS(RADIANS(O712+45)))</f>
        <v>-0.84056660349568413</v>
      </c>
      <c r="X713" s="73">
        <f>(T713*T714)*(1-COS(RADIANS(O712+45)))-T712*(SIN(RADIANS(O712+45)))</f>
        <v>0</v>
      </c>
      <c r="Y713" s="10"/>
      <c r="Z713">
        <v>-0.54170821028274008</v>
      </c>
      <c r="AA713" s="23">
        <f>SIN(RADIANS('[1]Biaxial Input'!$F$21))*(COS(RADIANS(0)))</f>
        <v>6.9756473744125524E-2</v>
      </c>
      <c r="AC713" s="30">
        <f>(AA712*AA713)*(1-COS(RADIANS(N712)))+AA714*(SIN(RADIANS(N712)))</f>
        <v>-2.0381428756221641E-2</v>
      </c>
      <c r="AD713" s="30">
        <f>(AA713^2)*(1-COS(RADIANS(N712)))+(COS(RADIANS(N712)))</f>
        <v>0.70853198952232399</v>
      </c>
      <c r="AE713" s="30">
        <f>(AA713*AA714)*(1-COS(RADIANS(N712)))-AA712*(SIN(RADIANS(N712)))</f>
        <v>0.70538430460663959</v>
      </c>
      <c r="AG713">
        <v>-0.36668564762820077</v>
      </c>
      <c r="AI713" s="28">
        <f>(T712*T713)*(1-COS(RADIANS(M712)))+T714*(SIN(RADIANS(M712)))</f>
        <v>0.86602540378443871</v>
      </c>
      <c r="AJ713" s="28">
        <f>(T713^2)*(1-COS(RADIANS(M712)))+(COS(RADIANS(M712)))</f>
        <v>-0.49999999999999978</v>
      </c>
      <c r="AK713" s="28">
        <f>(T713*T714)*(1-COS(RADIANS(M712)))-T712*(SIN(RADIANS(M712)))</f>
        <v>0</v>
      </c>
      <c r="AM713" s="61">
        <v>-0.78660571925921441</v>
      </c>
      <c r="AO713" s="17">
        <v>0</v>
      </c>
      <c r="AP713">
        <v>0</v>
      </c>
      <c r="AR713" s="73">
        <f>(T712*T713)*(1-COS(RADIANS(O712-45)))+T714*(SIN(RADIANS(O712-45)))</f>
        <v>0.84056660349568413</v>
      </c>
      <c r="AS713" s="73">
        <f>(T713^2)*(1-COS(RADIANS(O712-45)))+(COS(RADIANS(O712-45)))</f>
        <v>-0.54170821028274008</v>
      </c>
      <c r="AT713" s="73">
        <f>(T713*T714)*(1-COS(RADIANS(O712-45)))-T712*(SIN(RADIANS(O712-45)))</f>
        <v>0</v>
      </c>
      <c r="AU713" s="10"/>
      <c r="AV713">
        <v>0.84056660349568413</v>
      </c>
      <c r="AW713" s="1">
        <v>0.60660911519535743</v>
      </c>
      <c r="BV713" s="1"/>
      <c r="CE713" s="10"/>
      <c r="CS713" s="15"/>
      <c r="CW713" s="28"/>
      <c r="CY713" s="82" t="s">
        <v>148</v>
      </c>
      <c r="CZ713" s="13"/>
      <c r="DB713" s="10"/>
      <c r="DC713" s="10"/>
      <c r="DD713" s="10"/>
      <c r="DE713" s="10"/>
      <c r="DF713" s="10"/>
      <c r="DG713" s="10"/>
      <c r="DH713" s="80"/>
      <c r="DI713" s="23" t="s">
        <v>149</v>
      </c>
      <c r="DM713" s="1"/>
      <c r="DO713" s="80"/>
      <c r="DS713" s="13"/>
      <c r="DT713" s="81"/>
      <c r="DU713" s="82" t="s">
        <v>150</v>
      </c>
      <c r="DW713" s="13"/>
      <c r="DX713" s="13"/>
      <c r="EA713" s="1"/>
      <c r="EE713" s="1"/>
      <c r="ER713">
        <f t="shared" si="1080"/>
        <v>-9.8670839279614439E-2</v>
      </c>
      <c r="ES713">
        <f t="shared" si="1080"/>
        <v>-0.32743703463395935</v>
      </c>
      <c r="ET713" t="e">
        <f>#REF!</f>
        <v>#REF!</v>
      </c>
      <c r="EU713" t="e">
        <f>#REF!</f>
        <v>#REF!</v>
      </c>
      <c r="EY713" s="28"/>
      <c r="EZ713" s="10"/>
      <c r="FA713" s="82" t="s">
        <v>148</v>
      </c>
      <c r="FB713" s="13"/>
      <c r="FD713" s="10"/>
      <c r="FE713" s="10"/>
      <c r="FF713" s="10"/>
      <c r="FG713" s="10"/>
      <c r="FH713" s="10"/>
      <c r="FI713" s="10"/>
      <c r="FJ713" s="80"/>
      <c r="FK713" s="23" t="s">
        <v>149</v>
      </c>
      <c r="FO713" s="1"/>
      <c r="FQ713" s="80"/>
      <c r="FU713" s="13"/>
      <c r="FV713" s="81"/>
      <c r="FW713" s="82" t="s">
        <v>150</v>
      </c>
      <c r="FY713" s="13"/>
      <c r="FZ713" s="13"/>
      <c r="GC713" s="1"/>
      <c r="GG713" s="1"/>
      <c r="GK713" s="13"/>
    </row>
    <row r="714" spans="1:197" x14ac:dyDescent="0.2">
      <c r="D714" t="s">
        <v>9</v>
      </c>
      <c r="E714" s="5">
        <f t="shared" si="1081"/>
        <v>0.35435293716168215</v>
      </c>
      <c r="F714" s="6">
        <f t="shared" si="1081"/>
        <v>-0.34007755354771868</v>
      </c>
      <c r="G714" s="7">
        <f t="shared" ref="G714:G715" si="1082">Q713</f>
        <v>-0.53401012280677651</v>
      </c>
      <c r="H714" s="8">
        <f t="shared" ref="H714:H715" si="1083">AM713</f>
        <v>-0.78660571925921441</v>
      </c>
      <c r="J714" s="10"/>
      <c r="Q714" s="61">
        <v>0.42357364860113889</v>
      </c>
      <c r="S714" s="17">
        <v>0</v>
      </c>
      <c r="T714">
        <v>1</v>
      </c>
      <c r="V714" s="73">
        <f>(T712*T714)*(1-COS(RADIANS(O712+45)))-T713*(SIN(RADIANS(O712+45)))</f>
        <v>0</v>
      </c>
      <c r="W714" s="73">
        <f>(T713*T714)*(1-COS(RADIANS(O712+45)))+T712*(SIN(RADIANS(O712+45)))</f>
        <v>0</v>
      </c>
      <c r="X714" s="73">
        <f>(T714^2)*(1-COS(RADIANS(O712+45)))+(COS(RADIANS(O712+45)))</f>
        <v>0.99999999999999989</v>
      </c>
      <c r="Y714" s="10"/>
      <c r="Z714">
        <v>0</v>
      </c>
      <c r="AA714" s="23">
        <f>SIN(RADIANS('[1]Biaxial Input'!$F$21))*SIN(RADIANS(0))</f>
        <v>0</v>
      </c>
      <c r="AC714" s="30">
        <f>(AA712*AA714)*(1-COS(RADIANS(N712)))-AA713*(SIN(RADIANS(N712)))</f>
        <v>-4.9325275616132508E-2</v>
      </c>
      <c r="AD714" s="30">
        <f>(AA713*AA714)*(1-COS(RADIANS(N712)))+AA712*(SIN(RADIANS(N712)))</f>
        <v>-0.70538430460663959</v>
      </c>
      <c r="AE714" s="30">
        <f>(AA714^2)*(1-COS(RADIANS(N712)))+(COS(RADIANS(N712)))</f>
        <v>0.70710678118654757</v>
      </c>
      <c r="AG714">
        <v>0.42357364860113889</v>
      </c>
      <c r="AI714" s="28">
        <f>(T712*T714)*(1-COS(RADIANS(M712)))-T713*(SIN(RADIANS(M712)))</f>
        <v>0</v>
      </c>
      <c r="AJ714" s="28">
        <f>(T713*T714)*(1-COS(RADIANS(M712)))+T712*(SIN(RADIANS(M712)))</f>
        <v>0</v>
      </c>
      <c r="AK714" s="28">
        <f>(T714^2)*(1-COS(RADIANS(M712)))+(COS(RADIANS(M712)))</f>
        <v>1</v>
      </c>
      <c r="AM714" s="61">
        <v>-0.5662025823066501</v>
      </c>
      <c r="AO714" s="17">
        <v>0</v>
      </c>
      <c r="AP714">
        <v>1</v>
      </c>
      <c r="AR714" s="73">
        <f>(T712*T712)*(1-COS(RADIANS(O712-45)))-T712*(SIN(RADIANS(O712-45)))</f>
        <v>0</v>
      </c>
      <c r="AS714" s="73">
        <f>(T713*T714)*(1-COS(RADIANS(O712-45)))+T712*(SIN(RADIANS(O712-45)))</f>
        <v>0</v>
      </c>
      <c r="AT714" s="73">
        <f>(T714^2)*(1-COS(RADIANS(O712-45)))+(COS(RADIANS(O712-45)))</f>
        <v>0.99999999999999989</v>
      </c>
      <c r="AU714" s="10"/>
      <c r="AV714">
        <v>0</v>
      </c>
      <c r="AW714" s="1">
        <v>-0.5662025823066501</v>
      </c>
      <c r="BZ714" s="5" t="s">
        <v>4</v>
      </c>
      <c r="CA714" s="6" t="s">
        <v>5</v>
      </c>
      <c r="CB714" s="7" t="s">
        <v>6</v>
      </c>
      <c r="CC714" s="8" t="s">
        <v>1</v>
      </c>
      <c r="CD714">
        <v>9</v>
      </c>
      <c r="CE714" s="9" t="s">
        <v>7</v>
      </c>
      <c r="CG714" s="90" t="s">
        <v>157</v>
      </c>
      <c r="CH714" s="61">
        <f>CE715-((CH716-CE715)/(EY714-CW714))*CW714</f>
        <v>5.8265583145608435</v>
      </c>
      <c r="CI714" s="10"/>
      <c r="CK714" s="5" t="s">
        <v>4</v>
      </c>
      <c r="CL714" s="6" t="s">
        <v>5</v>
      </c>
      <c r="CM714" s="7" t="s">
        <v>6</v>
      </c>
      <c r="CN714" s="8" t="s">
        <v>1</v>
      </c>
      <c r="CO714" s="10"/>
      <c r="CP714">
        <f t="shared" ref="CP714:CQ716" si="1084">BZ715</f>
        <v>0.93180266183863136</v>
      </c>
      <c r="CQ714">
        <f t="shared" si="1084"/>
        <v>-0.87956522186239505</v>
      </c>
      <c r="CR714">
        <f>CI718</f>
        <v>0</v>
      </c>
      <c r="CS714">
        <f>CL718</f>
        <v>0</v>
      </c>
      <c r="CU714" s="17">
        <f>CU618</f>
        <v>80</v>
      </c>
      <c r="CV714" s="17">
        <f>CV618</f>
        <v>40</v>
      </c>
      <c r="CW714" s="31">
        <f>CH621</f>
        <v>215.69152860148535</v>
      </c>
      <c r="CY714" s="61">
        <f t="array" ref="CY714:CY716">MMULT(DQ714:DS716,DO714:DO716)</f>
        <v>0.71771961874273116</v>
      </c>
      <c r="CZ714" s="13"/>
      <c r="DA714" s="17">
        <v>1</v>
      </c>
      <c r="DB714">
        <v>0</v>
      </c>
      <c r="DD714" s="73">
        <f>(DB714^2)*(1-COS(RADIANS(CW714+45)))+(COS(RADIANS(CW714+45)))</f>
        <v>-0.16174972970053988</v>
      </c>
      <c r="DE714" s="73">
        <f>(DB714*DB715)*(1-COS(RADIANS(CW714+45)))-DB716*(SIN(RADIANS(CW714+45)))</f>
        <v>0.98683181188174218</v>
      </c>
      <c r="DF714" s="73">
        <f>(DB714*DB716)*(1-COS(RADIANS(CW714+45)))+DB715*(SIN(RADIANS(CW714+45)))</f>
        <v>0</v>
      </c>
      <c r="DG714" s="10"/>
      <c r="DH714">
        <f t="array" ref="DH714:DH716">MMULT(DD714:DF716,DA714:DA716)</f>
        <v>-0.16174972970053988</v>
      </c>
      <c r="DI714" s="23">
        <f>COS(RADIANS('[1]Biaxial Input'!$F$21))</f>
        <v>-0.9975640502598242</v>
      </c>
      <c r="DK714" s="30">
        <f>(DI714^2)*(1-COS(RADIANS(CV714)))+(COS(RADIANS(CV714)))</f>
        <v>0.99886158030145311</v>
      </c>
      <c r="DL714" s="30">
        <f>(DI714*DI715)*(1-COS(RADIANS(CV714)))-DI716*(SIN(RADIANS(CV714)))</f>
        <v>-1.6280160168985456E-2</v>
      </c>
      <c r="DM714" s="30">
        <f>(DI714*DI716)*(1-COS(RADIANS(CV714)))+DI715*(SIN(RADIANS(CV714)))</f>
        <v>4.4838597018148282E-2</v>
      </c>
      <c r="DO714">
        <f t="array" ref="DO714:DO716">MMULT(DK714:DM716,DH714:DH716)</f>
        <v>-0.14549981066472925</v>
      </c>
      <c r="DQ714" s="28">
        <f>(DB714^2)*(1-COS(RADIANS(CU714)))+(COS(RADIANS(CU714)))</f>
        <v>0.17364817766693041</v>
      </c>
      <c r="DR714" s="28">
        <f>(DB714*DB715)*(1-COS(RADIANS(CU714)))-DB716*(SIN(RADIANS(CU714)))</f>
        <v>-0.98480775301220802</v>
      </c>
      <c r="DS714" s="28">
        <f>(DB714*DB716)*(1-COS(RADIANS(CU714)))+DB715*(SIN(RADIANS(CU714)))</f>
        <v>0</v>
      </c>
      <c r="DU714" s="61">
        <f t="array" ref="DU714:DU716">MMULT(DQ714:DS716,EE714:EE716)</f>
        <v>-0.30965182898317944</v>
      </c>
      <c r="DV714" s="13"/>
      <c r="DW714" s="17">
        <v>1</v>
      </c>
      <c r="DX714">
        <v>0</v>
      </c>
      <c r="DZ714" s="73">
        <f>(DB714^2)*(1-COS(RADIANS(CW714-45)))+(COS(RADIANS(CW714-45)))</f>
        <v>-0.98683181188174229</v>
      </c>
      <c r="EA714" s="73">
        <f>(DB714*DB715)*(1-COS(RADIANS(CW714-45)))-DB716*(SIN(RADIANS(CW714-45)))</f>
        <v>-0.16174972970053983</v>
      </c>
      <c r="EB714" s="73">
        <f>(DB714*DB716)*(1-COS(RADIANS(CW714-45)))+DB715*(SIN(RADIANS(CW714-45)))</f>
        <v>0</v>
      </c>
      <c r="EC714" s="10"/>
      <c r="ED714">
        <f t="array" ref="ED714:ED716">MMULT(DZ714:EB716,DA714:DA716)</f>
        <v>-0.98683181188174229</v>
      </c>
      <c r="EE714" s="1">
        <f t="array" ref="EE714:EE716">MMULT(DK714:DM716,ED714:ED716)</f>
        <v>-0.98834169461475829</v>
      </c>
      <c r="EG714">
        <f>CY714+DU714</f>
        <v>0.40806778975955171</v>
      </c>
      <c r="EH714">
        <f>EG714/(SQRT(EG714^2+EG715^2+EG716^2))</f>
        <v>0.28854750132278539</v>
      </c>
      <c r="EJ714">
        <f>Q714+AM714</f>
        <v>-0.14262893370551122</v>
      </c>
      <c r="EK714">
        <f>EJ714/(SQRT(EJ714^2+EJ715^2+EJ716^2))</f>
        <v>-1</v>
      </c>
      <c r="EM714" s="23">
        <f>CY715*DU716-CY716*DU715</f>
        <v>0.62369407058201221</v>
      </c>
      <c r="EO714" s="15">
        <v>9</v>
      </c>
      <c r="EP714" s="9" t="s">
        <v>7</v>
      </c>
      <c r="EW714" s="17">
        <f>CU714</f>
        <v>80</v>
      </c>
      <c r="EX714" s="17">
        <f>CV714</f>
        <v>40</v>
      </c>
      <c r="EY714" s="31">
        <f>1+CW714</f>
        <v>216.69152860148535</v>
      </c>
      <c r="EZ714" s="10"/>
      <c r="FA714" s="61">
        <f t="array" ref="FA714:FA716">MMULT(FS714:FU716,FQ714:FQ716)</f>
        <v>0.72301447614190628</v>
      </c>
      <c r="FB714" s="13">
        <f>BW715</f>
        <v>0</v>
      </c>
      <c r="FC714" s="17">
        <v>1</v>
      </c>
      <c r="FD714">
        <v>0</v>
      </c>
      <c r="FF714" s="73">
        <f>(FD714^2)*(1-COS(RADIANS(EY714+45)))+(COS(RADIANS(EY714+45)))</f>
        <v>-0.14450250456705321</v>
      </c>
      <c r="FG714" s="73">
        <f>(FD714*FD715)*(1-COS(RADIANS(EY714+45)))-FD716*(SIN(RADIANS(EY714+45)))</f>
        <v>0.98950443464081994</v>
      </c>
      <c r="FH714" s="73">
        <f>(FD714*FD716)*(1-COS(RADIANS(EY714+45)))+FD715*(SIN(RADIANS(EY714+45)))</f>
        <v>0</v>
      </c>
      <c r="FI714" s="10"/>
      <c r="FJ714">
        <f t="array" ref="FJ714:FJ716">MMULT(FF714:FH716,FC714:FC716)</f>
        <v>-0.14450250456705321</v>
      </c>
      <c r="FK714" s="23">
        <f>COS(RADIANS(176))</f>
        <v>-0.9975640502598242</v>
      </c>
      <c r="FM714" s="30">
        <f>(FK714^2)*(1-COS(RADIANS(EX714)))+(COS(RADIANS(EX714)))</f>
        <v>0.99886158030145311</v>
      </c>
      <c r="FN714" s="30">
        <f>(FK714*FK715)*(1-COS(RADIANS(EX714)))-FK716*(SIN(RADIANS(EX714)))</f>
        <v>-1.6280160168985456E-2</v>
      </c>
      <c r="FO714" s="30">
        <f>(FK714*FK716)*(1-COS(RADIANS(EX714)))+FK715*(SIN(RADIANS(EX714)))</f>
        <v>4.4838597018148282E-2</v>
      </c>
      <c r="FQ714">
        <f t="array" ref="FQ714:FQ716">MMULT(FM714:FO716,FJ714:FJ716)</f>
        <v>-0.12822870938549077</v>
      </c>
      <c r="FS714" s="28">
        <f>(FD714^2)*(1-COS(RADIANS(EW714)))+(COS(RADIANS(EW714)))</f>
        <v>0.17364817766693041</v>
      </c>
      <c r="FT714" s="28">
        <f>(FD714*FD715)*(1-COS(RADIANS(EW714)))-FD716*(SIN(RADIANS(EW714)))</f>
        <v>-0.98480775301220802</v>
      </c>
      <c r="FU714" s="28">
        <f>(FD714*FD716)*(1-COS(RADIANS(EW714)))+FD715*(SIN(RADIANS(EW714)))</f>
        <v>0</v>
      </c>
      <c r="FW714" s="61">
        <f t="array" ref="FW714:FW716">MMULT(FS714:FU716,GG714:GG716)</f>
        <v>-0.29707873301548249</v>
      </c>
      <c r="FX714" s="13">
        <f>BX715</f>
        <v>0</v>
      </c>
      <c r="FY714" s="17">
        <v>1</v>
      </c>
      <c r="FZ714">
        <v>0</v>
      </c>
      <c r="GB714" s="73">
        <f>(FD714^2)*(1-COS(RADIANS(EY714-45)))+(COS(RADIANS(EY714-45)))</f>
        <v>-0.98950443464082005</v>
      </c>
      <c r="GC714" s="73">
        <f>(FD714*FD715)*(1-COS(RADIANS(EY714-45)))-FD716*(SIN(RADIANS(EY714-45)))</f>
        <v>-0.14450250456705271</v>
      </c>
      <c r="GD714" s="73">
        <f>(FD714*FD716)*(1-COS(RADIANS(EY714-45)))+FD715*(SIN(RADIANS(EY714-45)))</f>
        <v>0</v>
      </c>
      <c r="GE714" s="10"/>
      <c r="GF714">
        <f t="array" ref="GF714:GF716">MMULT(GB714:GD716,FC714:FC716)</f>
        <v>-0.98950443464082005</v>
      </c>
      <c r="GG714" s="1">
        <f t="array" ref="GG714:GG716">MMULT(FM714:FO716,GF714:GF716)</f>
        <v>-0.99073048721979662</v>
      </c>
      <c r="GI714">
        <f>FA714+FW714</f>
        <v>0.42593574312642379</v>
      </c>
      <c r="GJ714">
        <f>GI714/(SQRT(GI714^2+GI715^2+GI716^2))</f>
        <v>0.30118205231442563</v>
      </c>
      <c r="GL714" t="e">
        <f>CH715+DC714</f>
        <v>#VALUE!</v>
      </c>
      <c r="GM714" t="e">
        <f>GL714/(SQRT(GL714^2+GL715^2+GL716^2))</f>
        <v>#VALUE!</v>
      </c>
      <c r="GO714" s="27">
        <f>FA715*FW716-FA716*FW715</f>
        <v>0.62369407058201221</v>
      </c>
    </row>
    <row r="715" spans="1:197" x14ac:dyDescent="0.2">
      <c r="D715" t="s">
        <v>10</v>
      </c>
      <c r="E715" s="5">
        <f t="shared" si="1081"/>
        <v>-9.8599251535522028E-2</v>
      </c>
      <c r="F715" s="6">
        <f t="shared" si="1081"/>
        <v>-0.32759250219387132</v>
      </c>
      <c r="G715" s="7">
        <f t="shared" si="1082"/>
        <v>0.42357364860113889</v>
      </c>
      <c r="H715" s="8">
        <f t="shared" si="1083"/>
        <v>-0.5662025823066501</v>
      </c>
      <c r="J715" s="10"/>
      <c r="Z715" s="10"/>
      <c r="AA715" s="10"/>
      <c r="AB715" s="10"/>
      <c r="AC715" s="10"/>
      <c r="AD715" s="10"/>
      <c r="AE715" s="10"/>
      <c r="AF715" s="10"/>
      <c r="AG715" s="10"/>
      <c r="AH715" s="10"/>
      <c r="AW715" s="1"/>
      <c r="BY715" t="s">
        <v>8</v>
      </c>
      <c r="BZ715" s="5">
        <f t="shared" ref="BZ715:CA717" si="1085">BZ710</f>
        <v>0.93180266183863136</v>
      </c>
      <c r="CA715" s="6">
        <f t="shared" si="1085"/>
        <v>-0.87956522186239505</v>
      </c>
      <c r="CB715" s="7">
        <f>CY714</f>
        <v>0.71771961874273116</v>
      </c>
      <c r="CC715" s="8">
        <f>DU714</f>
        <v>-0.30965182898317944</v>
      </c>
      <c r="CE715" s="9">
        <f>((SUMPRODUCT(CB715:CB717,BZ715:BZ717))*(SUMPRODUCT(CB715:(CB717),CA715:CA717)))-((SUMPRODUCT(CC715:CC717,BZ715:BZ717))*(SUMPRODUCT(CC715:CC717,CA715:CA717)))</f>
        <v>1.0547118733938987E-15</v>
      </c>
      <c r="CG715">
        <v>1</v>
      </c>
      <c r="CH715" t="s">
        <v>161</v>
      </c>
      <c r="CI715" s="67"/>
      <c r="CJ715" s="1" t="s">
        <v>8</v>
      </c>
      <c r="CK715" s="5">
        <f t="shared" ref="CK715:CL717" si="1086">BZ715</f>
        <v>0.93180266183863136</v>
      </c>
      <c r="CL715" s="6">
        <f t="shared" si="1086"/>
        <v>-0.87956522186239505</v>
      </c>
      <c r="CM715" s="7">
        <f>FA714</f>
        <v>0.72301447614190628</v>
      </c>
      <c r="CN715" s="8">
        <f>FW714</f>
        <v>-0.29707873301548249</v>
      </c>
      <c r="CO715" s="10"/>
      <c r="CP715">
        <f t="shared" si="1084"/>
        <v>0.3492962422733713</v>
      </c>
      <c r="CQ715">
        <f t="shared" si="1084"/>
        <v>-0.34518112468713447</v>
      </c>
      <c r="CR715">
        <f>CJ718</f>
        <v>0</v>
      </c>
      <c r="CS715">
        <f>CM718</f>
        <v>0</v>
      </c>
      <c r="CW715" s="28"/>
      <c r="CY715" s="61">
        <v>-0.27429771314143986</v>
      </c>
      <c r="DA715" s="17">
        <v>0</v>
      </c>
      <c r="DB715">
        <v>0</v>
      </c>
      <c r="DD715" s="73">
        <f>(DB714*DB715)*(1-COS(RADIANS(CW714+45)))+DB716*(SIN(RADIANS(CW714+45)))</f>
        <v>-0.98683181188174218</v>
      </c>
      <c r="DE715" s="73">
        <f>(DB715^2)*(1-COS(RADIANS(CW714+45)))+(COS(RADIANS(CW714+45)))</f>
        <v>-0.16174972970053988</v>
      </c>
      <c r="DF715" s="73">
        <f>(DB715*DB716)*(1-COS(RADIANS(CW714+45)))-DB714*(SIN(RADIANS(CW714+45)))</f>
        <v>0</v>
      </c>
      <c r="DG715" s="10"/>
      <c r="DH715">
        <v>-0.98683181188174218</v>
      </c>
      <c r="DI715" s="23">
        <f>SIN(RADIANS('[1]Biaxial Input'!$F$21))*(COS(RADIANS(0)))</f>
        <v>6.9756473744125524E-2</v>
      </c>
      <c r="DK715" s="30">
        <f>(DI714*DI715)*(1-COS(RADIANS(CV714)))+DI716*(SIN(RADIANS(CV714)))</f>
        <v>-1.6280160168985456E-2</v>
      </c>
      <c r="DL715" s="30">
        <f>(DI715^2)*(1-COS(RADIANS(CV714)))+(COS(RADIANS(CV714)))</f>
        <v>0.7671828628175249</v>
      </c>
      <c r="DM715" s="30">
        <f>(DI715*DI716)*(1-COS(RADIANS(CV714)))-DI714*(SIN(RADIANS(CV714)))</f>
        <v>0.64122181137573508</v>
      </c>
      <c r="DO715">
        <v>-0.7544471430520252</v>
      </c>
      <c r="DQ715" s="28">
        <f>(DB714*DB715)*(1-COS(RADIANS(CU714)))+DB716*(SIN(RADIANS(CU714)))</f>
        <v>0.98480775301220802</v>
      </c>
      <c r="DR715" s="28">
        <f>(DB715^2)*(1-COS(RADIANS(CU714)))+(COS(RADIANS(CU714)))</f>
        <v>0.17364817766693041</v>
      </c>
      <c r="DS715" s="28">
        <f>(DB715*DB716)*(1-COS(RADIANS(CU714)))-DB714*(SIN(RADIANS(CU714)))</f>
        <v>0</v>
      </c>
      <c r="DU715" s="61">
        <v>-0.94898848627262167</v>
      </c>
      <c r="DW715" s="17">
        <v>0</v>
      </c>
      <c r="DX715">
        <v>0</v>
      </c>
      <c r="DZ715" s="73">
        <f>(DB714*DB715)*(1-COS(RADIANS(CW714-45)))+DB716*(SIN(RADIANS(CW714-45)))</f>
        <v>0.16174972970053983</v>
      </c>
      <c r="EA715" s="73">
        <f>(DB715^2)*(1-COS(RADIANS(CW714-45)))+(COS(RADIANS(CW714-45)))</f>
        <v>-0.98683181188174229</v>
      </c>
      <c r="EB715" s="73">
        <f>(DB715*DB716)*(1-COS(RADIANS(CW714-45)))-DB714*(SIN(RADIANS(CW714-45)))</f>
        <v>0</v>
      </c>
      <c r="EC715" s="10"/>
      <c r="ED715">
        <v>0.16174972970053983</v>
      </c>
      <c r="EE715" s="1">
        <v>0.14015740064890586</v>
      </c>
      <c r="EG715">
        <f>CY715+DU715</f>
        <v>-1.2232861994140616</v>
      </c>
      <c r="EH715">
        <f>EG715/(SQRT(EG714^2+EG715^2+EG716^2))</f>
        <v>-0.86499396693760211</v>
      </c>
      <c r="EJ715">
        <f>Q715+AM715</f>
        <v>0</v>
      </c>
      <c r="EK715">
        <f>EJ715/(SQRT(EJ714^2+EJ715^2+EJ716^2))</f>
        <v>0</v>
      </c>
      <c r="EM715" s="23">
        <f>CY716*DU714-CY714*DU716</f>
        <v>-0.15550439700334709</v>
      </c>
      <c r="EP715" s="9">
        <f>((SUMPRODUCT(CM715:CM717,BZ715:BZ717))*(SUMPRODUCT(CM715:CM717,CA715:CA717)))-((SUMPRODUCT(CN715:CN717,BZ715:BZ717))*(SUMPRODUCT(CN715:CN717,CA715:CA717)))</f>
        <v>-2.7013385051973204E-2</v>
      </c>
      <c r="EY715" s="28"/>
      <c r="EZ715" s="10"/>
      <c r="FA715" s="61">
        <v>-0.25769380350440557</v>
      </c>
      <c r="FB715" s="13">
        <f>BW716</f>
        <v>0</v>
      </c>
      <c r="FC715" s="17">
        <v>0</v>
      </c>
      <c r="FD715">
        <v>0</v>
      </c>
      <c r="FF715" s="73">
        <f>(FD714*FD715)*(1-COS(RADIANS(EY714+45)))+FD716*(SIN(RADIANS(EY714+45)))</f>
        <v>-0.98950443464081994</v>
      </c>
      <c r="FG715" s="73">
        <f>(FD715^2)*(1-COS(RADIANS(EY714+45)))+(COS(RADIANS(EY714+45)))</f>
        <v>-0.14450250456705321</v>
      </c>
      <c r="FH715" s="73">
        <f>(FD715*FD716)*(1-COS(RADIANS(EY714+45)))-FD714*(SIN(RADIANS(EY714+45)))</f>
        <v>0</v>
      </c>
      <c r="FI715" s="10"/>
      <c r="FJ715">
        <v>-0.98950443464081994</v>
      </c>
      <c r="FK715" s="23">
        <f>SIN(RADIANS(176))*(COS(RADIANS(0)))</f>
        <v>6.9756473744125524E-2</v>
      </c>
      <c r="FM715" s="30">
        <f>(FK714*FK715)*(1-COS(RADIANS(EX714)))+FK716*(SIN(RADIANS(EX714)))</f>
        <v>-1.6280160168985456E-2</v>
      </c>
      <c r="FN715" s="30">
        <f>(FK715^2)*(1-COS(RADIANS(EX714)))+(COS(RADIANS(EX714)))</f>
        <v>0.7671828628175249</v>
      </c>
      <c r="FO715" s="30">
        <f>(FK715*FK716)*(1-COS(RADIANS(EX714)))-FK714*(SIN(RADIANS(EX714)))</f>
        <v>0.64122181137573508</v>
      </c>
      <c r="FQ715">
        <v>-0.7567783210192095</v>
      </c>
      <c r="FS715" s="28">
        <f>(FD714*FD715)*(1-COS(RADIANS(EW714)))+FD716*(SIN(RADIANS(EW714)))</f>
        <v>0.98480775301220802</v>
      </c>
      <c r="FT715" s="28">
        <f>(FD715^2)*(1-COS(RADIANS(EW714)))+(COS(RADIANS(EW714)))</f>
        <v>0.17364817766693041</v>
      </c>
      <c r="FU715" s="28">
        <f>(FD715*FD716)*(1-COS(RADIANS(EW714)))-FD714*(SIN(RADIANS(EW714)))</f>
        <v>0</v>
      </c>
      <c r="FW715" s="61">
        <v>-0.9536311059041952</v>
      </c>
      <c r="FX715" s="13">
        <f>BX716</f>
        <v>0</v>
      </c>
      <c r="FY715" s="17">
        <v>0</v>
      </c>
      <c r="FZ715">
        <v>0</v>
      </c>
      <c r="GB715" s="73">
        <f>(FD714*FD715)*(1-COS(RADIANS(EY714-45)))+FD716*(SIN(RADIANS(EY714-45)))</f>
        <v>0.14450250456705271</v>
      </c>
      <c r="GC715" s="73">
        <f>(FD715^2)*(1-COS(RADIANS(EY714-45)))+(COS(RADIANS(EY714-45)))</f>
        <v>-0.98950443464082005</v>
      </c>
      <c r="GD715" s="73">
        <f>(FD715*FD716)*(1-COS(RADIANS(EY714-45)))-FD714*(SIN(RADIANS(EY714-45)))</f>
        <v>0</v>
      </c>
      <c r="GE715" s="10"/>
      <c r="GF715">
        <v>0.14450250456705271</v>
      </c>
      <c r="GG715" s="1">
        <v>0.12696913582192793</v>
      </c>
      <c r="GI715">
        <f>FA715+FW715</f>
        <v>-1.2113249094086007</v>
      </c>
      <c r="GJ715">
        <f>GI715/(SQRT(GI714^2+GI715^2+GI716^2))</f>
        <v>-0.85653605766300189</v>
      </c>
      <c r="GL715">
        <f>CH716+DC715</f>
        <v>-2.7013385051973204E-2</v>
      </c>
      <c r="GM715" t="e">
        <f>GL715/(SQRT(GL714^2+GL715^2+GL716^2))</f>
        <v>#VALUE!</v>
      </c>
      <c r="GO715" s="27">
        <f>FA716*FW714-FA714*FW716</f>
        <v>-0.15550439700334709</v>
      </c>
    </row>
    <row r="716" spans="1:197" x14ac:dyDescent="0.2">
      <c r="J716" s="10"/>
      <c r="Q716" s="82" t="s">
        <v>148</v>
      </c>
      <c r="R716" s="13"/>
      <c r="T716" s="10"/>
      <c r="U716" s="10"/>
      <c r="V716" s="10"/>
      <c r="W716" s="10"/>
      <c r="X716" s="10"/>
      <c r="Y716" s="10"/>
      <c r="Z716" s="80"/>
      <c r="AA716" s="23" t="s">
        <v>149</v>
      </c>
      <c r="AE716" s="1"/>
      <c r="AG716" s="80"/>
      <c r="AK716" s="13"/>
      <c r="AL716" s="81"/>
      <c r="AM716" s="82" t="s">
        <v>150</v>
      </c>
      <c r="AO716" s="13"/>
      <c r="AP716" s="13"/>
      <c r="AS716" s="1"/>
      <c r="AW716" s="1"/>
      <c r="BY716" t="s">
        <v>9</v>
      </c>
      <c r="BZ716" s="5">
        <f t="shared" si="1085"/>
        <v>0.3492962422733713</v>
      </c>
      <c r="CA716" s="6">
        <f t="shared" si="1085"/>
        <v>-0.34518112468713447</v>
      </c>
      <c r="CB716" s="7">
        <f>CY715</f>
        <v>-0.27429771314143986</v>
      </c>
      <c r="CC716" s="8">
        <f>DU715</f>
        <v>-0.94898848627262167</v>
      </c>
      <c r="CE716" s="10"/>
      <c r="CH716">
        <f>((SUMPRODUCT(CM715:CM717,CK715:CK717))*(SUMPRODUCT(CM715:CM717,CL715:CL717)))-((SUMPRODUCT(CN715:CN717,CK715:CK717))*(SUMPRODUCT(CN715:CN717,CL715:CL717)))</f>
        <v>-2.7013385051973204E-2</v>
      </c>
      <c r="CI716" s="67"/>
      <c r="CJ716" s="10" t="s">
        <v>9</v>
      </c>
      <c r="CK716" s="5">
        <f t="shared" si="1086"/>
        <v>0.3492962422733713</v>
      </c>
      <c r="CL716" s="6">
        <f t="shared" si="1086"/>
        <v>-0.34518112468713447</v>
      </c>
      <c r="CM716" s="7">
        <f>FA715</f>
        <v>-0.25769380350440557</v>
      </c>
      <c r="CN716" s="8">
        <f>FW715</f>
        <v>-0.9536311059041952</v>
      </c>
      <c r="CP716">
        <f t="shared" si="1084"/>
        <v>-9.8670839279614439E-2</v>
      </c>
      <c r="CQ716">
        <f t="shared" si="1084"/>
        <v>-0.32743703463395935</v>
      </c>
      <c r="CR716">
        <f>CK718</f>
        <v>0</v>
      </c>
      <c r="CS716">
        <f>CN718</f>
        <v>0</v>
      </c>
      <c r="CW716" s="28"/>
      <c r="CY716" s="61">
        <v>0.64003071288584623</v>
      </c>
      <c r="DA716" s="17">
        <v>0</v>
      </c>
      <c r="DB716">
        <v>1</v>
      </c>
      <c r="DD716" s="73">
        <f>(DB714*DB716)*(1-COS(RADIANS(CW714+45)))-DB715*(SIN(RADIANS(CW714+45)))</f>
        <v>0</v>
      </c>
      <c r="DE716" s="73">
        <f>(DB715*DB716)*(1-COS(RADIANS(CW714+45)))+DB714*(SIN(RADIANS(CW714+45)))</f>
        <v>0</v>
      </c>
      <c r="DF716" s="73">
        <f>(DB716^2)*(1-COS(RADIANS(CW714+45)))+(COS(RADIANS(CW714+45)))</f>
        <v>1</v>
      </c>
      <c r="DG716" s="10"/>
      <c r="DH716">
        <v>0</v>
      </c>
      <c r="DI716" s="23">
        <f>SIN(RADIANS('[1]Biaxial Input'!$F$21))*SIN(RADIANS(0))</f>
        <v>0</v>
      </c>
      <c r="DK716" s="30">
        <f>(DI714*DI716)*(1-COS(RADIANS(CV714)))-DI715*(SIN(RADIANS(CV714)))</f>
        <v>-4.4838597018148282E-2</v>
      </c>
      <c r="DL716" s="30">
        <f>(DI715*DI716)*(1-COS(RADIANS(CV714)))+DI714*(SIN(RADIANS(CV714)))</f>
        <v>-0.64122181137573508</v>
      </c>
      <c r="DM716" s="30">
        <f>(DI716^2)*(1-COS(RADIANS(CV714)))+(COS(RADIANS(CV714)))</f>
        <v>0.76604444311897801</v>
      </c>
      <c r="DO716">
        <v>0.64003071288584623</v>
      </c>
      <c r="DQ716" s="28">
        <f>(DB714*DB716)*(1-COS(RADIANS(CU714)))-DB715*(SIN(RADIANS(CU714)))</f>
        <v>0</v>
      </c>
      <c r="DR716" s="28">
        <f>(DB715*DB716)*(1-COS(RADIANS(CU714)))+DB714*(SIN(RADIANS(CU714)))</f>
        <v>0</v>
      </c>
      <c r="DS716" s="28">
        <f>(DB716^2)*(1-COS(RADIANS(CU714)))+(COS(RADIANS(CU714)))</f>
        <v>1</v>
      </c>
      <c r="DU716" s="61">
        <v>-5.9469300730461132E-2</v>
      </c>
      <c r="DW716" s="17">
        <v>0</v>
      </c>
      <c r="DX716">
        <v>1</v>
      </c>
      <c r="DZ716" s="73">
        <f>(DB714*DB714)*(1-COS(RADIANS(CW714-45)))-DB714*(SIN(RADIANS(CW714-45)))</f>
        <v>0</v>
      </c>
      <c r="EA716" s="73">
        <f>(DB715*DB716)*(1-COS(RADIANS(CW714-45)))+DB714*(SIN(RADIANS(CW714-45)))</f>
        <v>0</v>
      </c>
      <c r="EB716" s="73">
        <f>(DB716^2)*(1-COS(RADIANS(CW714-45)))+(COS(RADIANS(CW714-45)))</f>
        <v>1</v>
      </c>
      <c r="EC716" s="10"/>
      <c r="ED716">
        <v>0</v>
      </c>
      <c r="EE716" s="1">
        <v>-5.9469300730461132E-2</v>
      </c>
      <c r="EG716">
        <f>CY716+DU716</f>
        <v>0.58056141215538515</v>
      </c>
      <c r="EH716">
        <f>EG716/(SQRT(EG714^2+EG715^2+EG716^2))</f>
        <v>0.41051891143031094</v>
      </c>
      <c r="EJ716">
        <f>Q716+AM716</f>
        <v>0</v>
      </c>
      <c r="EK716">
        <f>EJ716/(SQRT(EJ714^2+EJ715^2+EJ716^2))</f>
        <v>0</v>
      </c>
      <c r="EM716" s="23">
        <f>CY714*DU715-CY715*DU714</f>
        <v>-0.7660444431189779</v>
      </c>
      <c r="ER716">
        <f t="shared" ref="ER716:ES718" si="1087">CK715</f>
        <v>0.93180266183863136</v>
      </c>
      <c r="ES716">
        <f t="shared" si="1087"/>
        <v>-0.87956522186239505</v>
      </c>
      <c r="ET716" t="e">
        <f>#REF!</f>
        <v>#REF!</v>
      </c>
      <c r="EU716" t="e">
        <f>#REF!</f>
        <v>#REF!</v>
      </c>
      <c r="EY716" s="28"/>
      <c r="EZ716" s="10"/>
      <c r="FA716" s="61">
        <v>0.64097111551510444</v>
      </c>
      <c r="FB716" s="13">
        <f>BW717</f>
        <v>0</v>
      </c>
      <c r="FC716" s="17">
        <v>0</v>
      </c>
      <c r="FD716">
        <v>1</v>
      </c>
      <c r="FF716" s="73">
        <f>(FD714*FD716)*(1-COS(RADIANS(EY714+45)))-FD715*(SIN(RADIANS(EY714+45)))</f>
        <v>0</v>
      </c>
      <c r="FG716" s="73">
        <f>(FD715*FD716)*(1-COS(RADIANS(EY714+45)))+FD714*(SIN(RADIANS(EY714+45)))</f>
        <v>0</v>
      </c>
      <c r="FH716" s="73">
        <f>(FD716^2)*(1-COS(RADIANS(EY714+45)))+(COS(RADIANS(EY714+45)))</f>
        <v>1</v>
      </c>
      <c r="FI716" s="10"/>
      <c r="FJ716">
        <v>0</v>
      </c>
      <c r="FK716" s="23">
        <f>SIN(RADIANS(176))*SIN(RADIANS(0))</f>
        <v>0</v>
      </c>
      <c r="FM716" s="30">
        <f>(FK714*FK716)*(1-COS(RADIANS(EX714)))-FK715*(SIN(RADIANS(EX714)))</f>
        <v>-4.4838597018148282E-2</v>
      </c>
      <c r="FN716" s="30">
        <f>(FK715*FK716)*(1-COS(RADIANS(EX714)))+FK714*(SIN(RADIANS(EX714)))</f>
        <v>-0.64122181137573508</v>
      </c>
      <c r="FO716" s="30">
        <f>(FK716^2)*(1-COS(RADIANS(EX714)))+(COS(RADIANS(EX714)))</f>
        <v>0.76604444311897801</v>
      </c>
      <c r="FQ716">
        <v>0.64097111551510444</v>
      </c>
      <c r="FS716" s="28">
        <f>(FD714*FD716)*(1-COS(RADIANS(EW714)))-FD715*(SIN(RADIANS(EW714)))</f>
        <v>0</v>
      </c>
      <c r="FT716" s="28">
        <f>(FD715*FD716)*(1-COS(RADIANS(EW714)))+FD714*(SIN(RADIANS(EW714)))</f>
        <v>0</v>
      </c>
      <c r="FU716" s="28">
        <f>(FD716^2)*(1-COS(RADIANS(EW714)))+(COS(RADIANS(EW714)))</f>
        <v>1</v>
      </c>
      <c r="FW716" s="61">
        <v>-4.8290167134285598E-2</v>
      </c>
      <c r="FX716" s="13">
        <f>BX717</f>
        <v>0</v>
      </c>
      <c r="FY716" s="17">
        <v>0</v>
      </c>
      <c r="FZ716">
        <v>1</v>
      </c>
      <c r="GB716" s="73">
        <f>(FD714*FD714)*(1-COS(RADIANS(EY714-45)))-FD714*(SIN(RADIANS(EY714-45)))</f>
        <v>0</v>
      </c>
      <c r="GC716" s="73">
        <f>(FD715*FD716)*(1-COS(RADIANS(EY714-45)))+FD714*(SIN(RADIANS(EY714-45)))</f>
        <v>0</v>
      </c>
      <c r="GD716" s="73">
        <f>(FD716^2)*(1-COS(RADIANS(EY714-45)))+(COS(RADIANS(EY714-45)))</f>
        <v>0.99999999999999989</v>
      </c>
      <c r="GE716" s="10"/>
      <c r="GF716">
        <v>0</v>
      </c>
      <c r="GG716" s="1">
        <v>-4.8290167134285598E-2</v>
      </c>
      <c r="GI716">
        <f>FA716+FW716</f>
        <v>0.59268094838081886</v>
      </c>
      <c r="GJ716">
        <f>GI716/(SQRT(GI714^2+GI715^2+GI716^2))</f>
        <v>0.4190887176801511</v>
      </c>
      <c r="GL716" t="e">
        <f>#REF!+DC716</f>
        <v>#REF!</v>
      </c>
      <c r="GM716" t="e">
        <f>GL716/(SQRT(GL714^2+GL715^2+GL716^2))</f>
        <v>#REF!</v>
      </c>
      <c r="GO716" s="27">
        <f>FA714*FW715-FA715*FW714</f>
        <v>-0.76604444311897801</v>
      </c>
    </row>
    <row r="717" spans="1:197" x14ac:dyDescent="0.2">
      <c r="E717" s="5" t="s">
        <v>4</v>
      </c>
      <c r="F717" s="6" t="s">
        <v>5</v>
      </c>
      <c r="G717" s="7" t="s">
        <v>6</v>
      </c>
      <c r="H717" s="8" t="s">
        <v>1</v>
      </c>
      <c r="I717">
        <v>11</v>
      </c>
      <c r="J717" s="9" t="s">
        <v>7</v>
      </c>
      <c r="K717">
        <v>11</v>
      </c>
      <c r="L717" s="10"/>
      <c r="M717" s="17">
        <f>A677</f>
        <v>90</v>
      </c>
      <c r="N717" s="17">
        <f>B677</f>
        <v>50</v>
      </c>
      <c r="O717" s="17">
        <f>C677</f>
        <v>209.4</v>
      </c>
      <c r="Q717" s="61">
        <f t="array" ref="Q717:Q719">MMULT(AI717:AK719,AG717:AG719)</f>
        <v>0.61409852919998753</v>
      </c>
      <c r="R717" s="13"/>
      <c r="S717" s="17">
        <v>1</v>
      </c>
      <c r="T717">
        <v>0</v>
      </c>
      <c r="V717" s="73">
        <f>(T717^2)*(1-COS(RADIANS(O717+45)))+(COS(RADIANS(O717+45)))</f>
        <v>-0.26891982061526581</v>
      </c>
      <c r="W717" s="73">
        <f>(T717*T718)*(1-COS(RADIANS(O717+45)))-T719*(SIN(RADIANS(O717+45)))</f>
        <v>0.9631625667976581</v>
      </c>
      <c r="X717" s="73">
        <f>(T717*T719)*(1-COS(RADIANS(O717+45)))+T718*(SIN(RADIANS(O717+45)))</f>
        <v>0</v>
      </c>
      <c r="Y717" s="10"/>
      <c r="Z717">
        <f t="array" ref="Z717:Z719">MMULT(V717:X719,S717:S719)</f>
        <v>-0.26891982061526581</v>
      </c>
      <c r="AA717" s="23">
        <f>COS(RADIANS('[1]Biaxial Input'!$F$21))</f>
        <v>-0.9975640502598242</v>
      </c>
      <c r="AC717" s="30">
        <f>(AA717^2)*(1-COS(RADIANS(N717)))+(COS(RADIANS(N717)))</f>
        <v>0.99826181678640502</v>
      </c>
      <c r="AD717" s="30">
        <f>(AA717*AA718)*(1-COS(RADIANS(N717)))-AA719*(SIN(RADIANS(N717)))</f>
        <v>-2.4857178030640859E-2</v>
      </c>
      <c r="AE717" s="30">
        <f>(AA717*AA719)*(1-COS(RADIANS(N717)))+AA718*(SIN(RADIANS(N717)))</f>
        <v>5.3436559083262246E-2</v>
      </c>
      <c r="AG717">
        <f t="array" ref="AG717:AG719">MMULT(AC717:AE719,Z717:Z719)</f>
        <v>-0.24451088530193099</v>
      </c>
      <c r="AI717" s="28">
        <f>(T717^2)*(1-COS(RADIANS(M717)))+(COS(RADIANS(M717)))</f>
        <v>6.1257422745431001E-17</v>
      </c>
      <c r="AJ717" s="28">
        <f>(T717*T718)*(1-COS(RADIANS(M717)))-T719*(SIN(RADIANS(M717)))</f>
        <v>-1</v>
      </c>
      <c r="AK717" s="28">
        <f>(T717*T719)*(1-COS(RADIANS(M717)))+T718*(SIN(RADIANS(M717)))</f>
        <v>0</v>
      </c>
      <c r="AM717" s="61">
        <f t="array" ref="AM717:AM719">MMULT(AI717:AK719,AW717:AW719)</f>
        <v>-0.19726726400395453</v>
      </c>
      <c r="AN717" s="13"/>
      <c r="AO717" s="17">
        <v>1</v>
      </c>
      <c r="AP717">
        <v>0</v>
      </c>
      <c r="AR717" s="73">
        <f>(T717^2)*(1-COS(RADIANS(O717-45)))+(COS(RADIANS(O717-45)))</f>
        <v>-0.9631625667976581</v>
      </c>
      <c r="AS717" s="73">
        <f>(T717*T718)*(1-COS(RADIANS(O717-45)))-T719*(SIN(RADIANS(O717-45)))</f>
        <v>-0.26891982061526576</v>
      </c>
      <c r="AT717" s="73">
        <f>(T717*T719)*(1-COS(RADIANS(O717-45)))+T718*(SIN(RADIANS(O717-45)))</f>
        <v>0</v>
      </c>
      <c r="AU717" s="10"/>
      <c r="AV717">
        <f t="array" ref="AV717:AV719">MMULT(AR717:AT719,S717:S719)</f>
        <v>-0.9631625667976581</v>
      </c>
      <c r="AW717" s="1">
        <f t="array" ref="AW717:AW719">MMULT(AC717:AE719,AV717:AV719)</f>
        <v>-0.96817300164908904</v>
      </c>
      <c r="BY717" t="s">
        <v>10</v>
      </c>
      <c r="BZ717" s="5">
        <f t="shared" si="1085"/>
        <v>-9.8670839279614439E-2</v>
      </c>
      <c r="CA717" s="6">
        <f t="shared" si="1085"/>
        <v>-0.32743703463395935</v>
      </c>
      <c r="CB717" s="7">
        <f>CY716</f>
        <v>0.64003071288584623</v>
      </c>
      <c r="CC717" s="8">
        <f>DU716</f>
        <v>-5.9469300730461132E-2</v>
      </c>
      <c r="CE717" s="10"/>
      <c r="CG717" s="10" t="s">
        <v>160</v>
      </c>
      <c r="CH717" s="10">
        <f>-CH714*((EY714-CW714)/(CH716-CE715))</f>
        <v>215.6915286014854</v>
      </c>
      <c r="CI717" s="67"/>
      <c r="CJ717" s="10" t="s">
        <v>10</v>
      </c>
      <c r="CK717" s="5">
        <f t="shared" si="1086"/>
        <v>-9.8670839279614439E-2</v>
      </c>
      <c r="CL717" s="6">
        <f t="shared" si="1086"/>
        <v>-0.32743703463395935</v>
      </c>
      <c r="CM717" s="7">
        <f>FA716</f>
        <v>0.64097111551510444</v>
      </c>
      <c r="CN717" s="8">
        <f>FW716</f>
        <v>-4.8290167134285598E-2</v>
      </c>
      <c r="CW717" s="28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EE717" s="1"/>
      <c r="EI717" s="64">
        <f>(DEGREES(ACOS((EH714*EK714+EH715*EK715+EH716*EK716)/((SQRT(EH714^2+EH715^2+EH716^2))*(SQRT(EK714^2+EK715^2+EK716^2))))))</f>
        <v>106.7710170139996</v>
      </c>
      <c r="ER717">
        <f t="shared" si="1087"/>
        <v>0.3492962422733713</v>
      </c>
      <c r="ES717">
        <f t="shared" si="1087"/>
        <v>-0.34518112468713447</v>
      </c>
      <c r="ET717" t="e">
        <f>#REF!</f>
        <v>#REF!</v>
      </c>
      <c r="EU717" t="e">
        <f>#REF!</f>
        <v>#REF!</v>
      </c>
      <c r="EY717" s="28"/>
      <c r="EZ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GG717" s="1"/>
      <c r="GK717" s="64" t="e">
        <f>(DEGREES(ACOS((GJ714*GM714+GJ715*GM715+GJ716*GM716)/((SQRT(GJ714^2+GJ715^2+GJ716^2))*(SQRT(GM714^2+GM715^2+GM716^2))))))</f>
        <v>#VALUE!</v>
      </c>
    </row>
    <row r="718" spans="1:197" x14ac:dyDescent="0.2">
      <c r="D718" t="s">
        <v>8</v>
      </c>
      <c r="E718" s="5">
        <f t="shared" ref="E718:F720" si="1088">E713</f>
        <v>0.92989901791620577</v>
      </c>
      <c r="F718" s="6">
        <f t="shared" si="1088"/>
        <v>-0.88149328419413209</v>
      </c>
      <c r="G718" s="7">
        <f>Q717</f>
        <v>0.61409852919998753</v>
      </c>
      <c r="H718" s="8">
        <f>AM717</f>
        <v>-0.19726726400395453</v>
      </c>
      <c r="J718" s="9">
        <f>((SUMPRODUCT(G718:G720,E718:E720))*(SUMPRODUCT(G718:(G720),F718:F720)))-((SUMPRODUCT(H718:H720,E718:E720))*(SUMPRODUCT(H718:H720,F718:F720)))</f>
        <v>-5.8602318322892866E-3</v>
      </c>
      <c r="Q718" s="61">
        <v>-0.24451088530193102</v>
      </c>
      <c r="S718" s="17">
        <v>0</v>
      </c>
      <c r="T718">
        <v>0</v>
      </c>
      <c r="V718" s="73">
        <f>(T717*T718)*(1-COS(RADIANS(O717+45)))+T719*(SIN(RADIANS(O717+45)))</f>
        <v>-0.9631625667976581</v>
      </c>
      <c r="W718" s="73">
        <f>(T718^2)*(1-COS(RADIANS(O717+45)))+(COS(RADIANS(O717+45)))</f>
        <v>-0.26891982061526581</v>
      </c>
      <c r="X718" s="73">
        <f>(T718*T719)*(1-COS(RADIANS(O717+45)))-T717*(SIN(RADIANS(O717+45)))</f>
        <v>0</v>
      </c>
      <c r="Y718" s="10"/>
      <c r="Z718">
        <v>-0.9631625667976581</v>
      </c>
      <c r="AA718" s="23">
        <f>SIN(RADIANS('[1]Biaxial Input'!$F$21))*(COS(RADIANS(0)))</f>
        <v>6.9756473744125524E-2</v>
      </c>
      <c r="AC718" s="30">
        <f>(AA717*AA718)*(1-COS(RADIANS(N717)))+AA719*(SIN(RADIANS(N717)))</f>
        <v>-2.4857178030640859E-2</v>
      </c>
      <c r="AD718" s="30">
        <f>(AA718^2)*(1-COS(RADIANS(N717)))+(COS(RADIANS(N717)))</f>
        <v>0.64452579290013434</v>
      </c>
      <c r="AE718" s="30">
        <f>(AA718*AA719)*(1-COS(RADIANS(N717)))-AA717*(SIN(RADIANS(N717)))</f>
        <v>0.76417839735679927</v>
      </c>
      <c r="AG718">
        <v>-0.61409852919998753</v>
      </c>
      <c r="AI718" s="28">
        <f>(T717*T718)*(1-COS(RADIANS(M717)))+T719*(SIN(RADIANS(M717)))</f>
        <v>1</v>
      </c>
      <c r="AJ718" s="28">
        <f>(T718^2)*(1-COS(RADIANS(M717)))+(COS(RADIANS(M717)))</f>
        <v>6.1257422745431001E-17</v>
      </c>
      <c r="AK718" s="28">
        <f>(T718*T719)*(1-COS(RADIANS(M717)))-T717*(SIN(RADIANS(M717)))</f>
        <v>0</v>
      </c>
      <c r="AM718" s="61">
        <v>-0.96817300164908904</v>
      </c>
      <c r="AO718" s="17">
        <v>0</v>
      </c>
      <c r="AP718">
        <v>0</v>
      </c>
      <c r="AR718" s="73">
        <f>(T717*T718)*(1-COS(RADIANS(O717-45)))+T719*(SIN(RADIANS(O717-45)))</f>
        <v>0.26891982061526576</v>
      </c>
      <c r="AS718" s="73">
        <f>(T718^2)*(1-COS(RADIANS(O717-45)))+(COS(RADIANS(O717-45)))</f>
        <v>-0.9631625667976581</v>
      </c>
      <c r="AT718" s="73">
        <f>(T718*T719)*(1-COS(RADIANS(O717-45)))-T717*(SIN(RADIANS(O717-45)))</f>
        <v>0</v>
      </c>
      <c r="AU718" s="10"/>
      <c r="AV718">
        <v>0.26891982061526576</v>
      </c>
      <c r="AW718" s="1">
        <v>0.19726726400395447</v>
      </c>
      <c r="CS718" s="15"/>
      <c r="CW718" s="28"/>
      <c r="CY718" s="82" t="s">
        <v>148</v>
      </c>
      <c r="CZ718" s="13"/>
      <c r="DB718" s="10"/>
      <c r="DC718" s="10"/>
      <c r="DD718" s="10"/>
      <c r="DE718" s="10"/>
      <c r="DF718" s="10"/>
      <c r="DG718" s="10"/>
      <c r="DH718" s="80"/>
      <c r="DI718" s="23" t="s">
        <v>149</v>
      </c>
      <c r="DM718" s="1"/>
      <c r="DO718" s="80"/>
      <c r="DS718" s="13"/>
      <c r="DT718" s="81"/>
      <c r="DU718" s="82" t="s">
        <v>150</v>
      </c>
      <c r="DW718" s="13"/>
      <c r="DX718" s="13"/>
      <c r="EA718" s="1"/>
      <c r="EE718" s="1"/>
      <c r="EI718" s="13"/>
      <c r="ER718">
        <f t="shared" si="1087"/>
        <v>-9.8670839279614439E-2</v>
      </c>
      <c r="ES718">
        <f t="shared" si="1087"/>
        <v>-0.32743703463395935</v>
      </c>
      <c r="ET718" t="e">
        <f>#REF!</f>
        <v>#REF!</v>
      </c>
      <c r="EU718" t="e">
        <f>#REF!</f>
        <v>#REF!</v>
      </c>
      <c r="EY718" s="28"/>
      <c r="EZ718" s="10"/>
      <c r="FA718" s="82" t="s">
        <v>148</v>
      </c>
      <c r="FB718" s="13"/>
      <c r="FD718" s="10"/>
      <c r="FE718" s="10"/>
      <c r="FF718" s="10"/>
      <c r="FG718" s="10"/>
      <c r="FH718" s="10"/>
      <c r="FI718" s="10"/>
      <c r="FJ718" s="80"/>
      <c r="FK718" s="23" t="s">
        <v>149</v>
      </c>
      <c r="FO718" s="1"/>
      <c r="FQ718" s="80"/>
      <c r="FU718" s="13"/>
      <c r="FV718" s="81"/>
      <c r="FW718" s="82" t="s">
        <v>150</v>
      </c>
      <c r="FY718" s="13"/>
      <c r="FZ718" s="13"/>
      <c r="GC718" s="1"/>
      <c r="GG718" s="1"/>
      <c r="GK718" s="13"/>
    </row>
    <row r="719" spans="1:197" x14ac:dyDescent="0.2">
      <c r="D719" t="s">
        <v>9</v>
      </c>
      <c r="E719" s="5">
        <f t="shared" si="1088"/>
        <v>0.35435293716168215</v>
      </c>
      <c r="F719" s="6">
        <f t="shared" si="1088"/>
        <v>-0.34007755354771868</v>
      </c>
      <c r="G719" s="7">
        <f t="shared" ref="G719:G720" si="1089">Q718</f>
        <v>-0.24451088530193102</v>
      </c>
      <c r="H719" s="8">
        <f t="shared" ref="H719:H720" si="1090">AM718</f>
        <v>-0.96817300164908904</v>
      </c>
      <c r="J719" s="10"/>
      <c r="Q719" s="61">
        <v>0.75039817657246344</v>
      </c>
      <c r="S719" s="17">
        <v>0</v>
      </c>
      <c r="T719">
        <v>1</v>
      </c>
      <c r="V719" s="73">
        <f>(T717*T719)*(1-COS(RADIANS(O717+45)))-T718*(SIN(RADIANS(O717+45)))</f>
        <v>0</v>
      </c>
      <c r="W719" s="73">
        <f>(T718*T719)*(1-COS(RADIANS(O717+45)))+T717*(SIN(RADIANS(O717+45)))</f>
        <v>0</v>
      </c>
      <c r="X719" s="73">
        <f>(T719^2)*(1-COS(RADIANS(O717+45)))+(COS(RADIANS(O717+45)))</f>
        <v>1</v>
      </c>
      <c r="Y719" s="10"/>
      <c r="Z719">
        <v>0</v>
      </c>
      <c r="AA719" s="23">
        <f>SIN(RADIANS('[1]Biaxial Input'!$F$21))*SIN(RADIANS(0))</f>
        <v>0</v>
      </c>
      <c r="AC719" s="30">
        <f>(AA717*AA719)*(1-COS(RADIANS(N717)))-AA718*(SIN(RADIANS(N717)))</f>
        <v>-5.3436559083262246E-2</v>
      </c>
      <c r="AD719" s="30">
        <f>(AA718*AA719)*(1-COS(RADIANS(N717)))+AA717*(SIN(RADIANS(N717)))</f>
        <v>-0.76417839735679927</v>
      </c>
      <c r="AE719" s="30">
        <f>(AA719^2)*(1-COS(RADIANS(N717)))+(COS(RADIANS(N717)))</f>
        <v>0.64278760968653936</v>
      </c>
      <c r="AG719">
        <v>0.75039817657246344</v>
      </c>
      <c r="AI719" s="28">
        <f>(T717*T719)*(1-COS(RADIANS(M717)))-T718*(SIN(RADIANS(M717)))</f>
        <v>0</v>
      </c>
      <c r="AJ719" s="28">
        <f>(T718*T719)*(1-COS(RADIANS(M717)))+T717*(SIN(RADIANS(M717)))</f>
        <v>0</v>
      </c>
      <c r="AK719" s="28">
        <f>(T719^2)*(1-COS(RADIANS(M717)))+(COS(RADIANS(M717)))</f>
        <v>1</v>
      </c>
      <c r="AM719" s="61">
        <v>-0.15403462412778215</v>
      </c>
      <c r="AO719" s="17">
        <v>0</v>
      </c>
      <c r="AP719">
        <v>1</v>
      </c>
      <c r="AR719" s="73">
        <f>(T717*T717)*(1-COS(RADIANS(O717-45)))-T717*(SIN(RADIANS(O717-45)))</f>
        <v>0</v>
      </c>
      <c r="AS719" s="73">
        <f>(T718*T719)*(1-COS(RADIANS(O717-45)))+T717*(SIN(RADIANS(O717-45)))</f>
        <v>0</v>
      </c>
      <c r="AT719" s="73">
        <f>(T719^2)*(1-COS(RADIANS(O717-45)))+(COS(RADIANS(O717-45)))</f>
        <v>1</v>
      </c>
      <c r="AU719" s="10"/>
      <c r="AV719">
        <v>0</v>
      </c>
      <c r="AW719" s="1">
        <v>-0.15403462412778215</v>
      </c>
      <c r="BZ719" s="5" t="s">
        <v>4</v>
      </c>
      <c r="CA719" s="6" t="s">
        <v>5</v>
      </c>
      <c r="CB719" s="7" t="s">
        <v>6</v>
      </c>
      <c r="CC719" s="8" t="s">
        <v>1</v>
      </c>
      <c r="CD719">
        <v>10</v>
      </c>
      <c r="CE719" s="9" t="s">
        <v>7</v>
      </c>
      <c r="CG719" s="90" t="s">
        <v>157</v>
      </c>
      <c r="CH719" s="61">
        <f>CE720-((CH721-CE720)/(EY719-CW719))*CW719</f>
        <v>3.3946906844774847</v>
      </c>
      <c r="CI719" s="10"/>
      <c r="CK719" s="5" t="s">
        <v>4</v>
      </c>
      <c r="CL719" s="6" t="s">
        <v>5</v>
      </c>
      <c r="CM719" s="7" t="s">
        <v>6</v>
      </c>
      <c r="CN719" s="8" t="s">
        <v>1</v>
      </c>
      <c r="CO719" s="10"/>
      <c r="CP719">
        <f t="shared" ref="CP719:CQ721" si="1091">BZ720</f>
        <v>0.93180266183863136</v>
      </c>
      <c r="CQ719">
        <f t="shared" si="1091"/>
        <v>-0.87956522186239505</v>
      </c>
      <c r="CR719">
        <f>CI723</f>
        <v>0</v>
      </c>
      <c r="CS719">
        <f>CL723</f>
        <v>0</v>
      </c>
      <c r="CU719" s="17">
        <f>CU623</f>
        <v>120</v>
      </c>
      <c r="CV719" s="17">
        <f>CV623</f>
        <v>45</v>
      </c>
      <c r="CW719" s="31">
        <f>CH626</f>
        <v>169.3391946992854</v>
      </c>
      <c r="CY719" s="61">
        <f t="array" ref="CY719:CY721">MMULT(DQ719:DS721,DO719:DO721)</f>
        <v>0.73807492693662946</v>
      </c>
      <c r="CZ719" s="13"/>
      <c r="DA719" s="17">
        <v>1</v>
      </c>
      <c r="DB719">
        <v>0</v>
      </c>
      <c r="DD719" s="73">
        <f>(DB719^2)*(1-COS(RADIANS(CW719+45)))+(COS(RADIANS(CW719+45)))</f>
        <v>-0.82571260627861753</v>
      </c>
      <c r="DE719" s="73">
        <f>(DB719*DB720)*(1-COS(RADIANS(CW719+45)))-DB721*(SIN(RADIANS(CW719+45)))</f>
        <v>0.56409103151226647</v>
      </c>
      <c r="DF719" s="73">
        <f>(DB719*DB721)*(1-COS(RADIANS(CW719+45)))+DB720*(SIN(RADIANS(CW719+45)))</f>
        <v>0</v>
      </c>
      <c r="DG719" s="10"/>
      <c r="DH719">
        <f t="array" ref="DH719:DH721">MMULT(DD719:DF721,DA719:DA721)</f>
        <v>-0.82571260627861753</v>
      </c>
      <c r="DI719" s="23">
        <f>COS(RADIANS('[1]Biaxial Input'!$F$21))</f>
        <v>-0.9975640502598242</v>
      </c>
      <c r="DK719" s="30">
        <f>(DI719^2)*(1-COS(RADIANS(CV719)))+(COS(RADIANS(CV719)))</f>
        <v>0.99857479166422358</v>
      </c>
      <c r="DL719" s="30">
        <f>(DI719*DI720)*(1-COS(RADIANS(CV719)))-DI721*(SIN(RADIANS(CV719)))</f>
        <v>-2.0381428756221641E-2</v>
      </c>
      <c r="DM719" s="30">
        <f>(DI719*DI721)*(1-COS(RADIANS(CV719)))+DI720*(SIN(RADIANS(CV719)))</f>
        <v>4.9325275616132508E-2</v>
      </c>
      <c r="DO719">
        <f t="array" ref="DO719:DO721">MMULT(DK719:DM721,DH719:DH721)</f>
        <v>-0.81303881261840283</v>
      </c>
      <c r="DQ719" s="28">
        <f>(DB719^2)*(1-COS(RADIANS(CU719)))+(COS(RADIANS(CU719)))</f>
        <v>-0.49999999999999978</v>
      </c>
      <c r="DR719" s="28">
        <f>(DB719*DB720)*(1-COS(RADIANS(CU719)))-DB721*(SIN(RADIANS(CU719)))</f>
        <v>-0.86602540378443871</v>
      </c>
      <c r="DS719" s="28">
        <f>(DB719*DB721)*(1-COS(RADIANS(CU719)))+DB720*(SIN(RADIANS(CU719)))</f>
        <v>0</v>
      </c>
      <c r="DU719" s="61">
        <f t="array" ref="DU719:DU721">MMULT(DQ719:DS721,EE719:EE721)</f>
        <v>-0.22656132369862786</v>
      </c>
      <c r="DV719" s="13"/>
      <c r="DW719" s="17">
        <v>1</v>
      </c>
      <c r="DX719">
        <v>0</v>
      </c>
      <c r="DZ719" s="73">
        <f>(DB719^2)*(1-COS(RADIANS(CW719-45)))+(COS(RADIANS(CW719-45)))</f>
        <v>-0.56409103151226647</v>
      </c>
      <c r="EA719" s="73">
        <f>(DB719*DB720)*(1-COS(RADIANS(CW719-45)))-DB721*(SIN(RADIANS(CW719-45)))</f>
        <v>-0.82571260627861753</v>
      </c>
      <c r="EB719" s="73">
        <f>(DB719*DB721)*(1-COS(RADIANS(CW719-45)))+DB720*(SIN(RADIANS(CW719-45)))</f>
        <v>0</v>
      </c>
      <c r="EC719" s="10"/>
      <c r="ED719">
        <f t="array" ref="ED719:ED721">MMULT(DZ719:EB721,DA719:DA721)</f>
        <v>-0.56409103151226647</v>
      </c>
      <c r="EE719" s="1">
        <f t="array" ref="EE719:EE721">MMULT(DK719:DM721,ED719:ED721)</f>
        <v>-0.58011628693000017</v>
      </c>
      <c r="EG719">
        <f>CY719+DU719</f>
        <v>0.51151360323800166</v>
      </c>
      <c r="EH719">
        <f>EG719/(SQRT(EG719^2+EG720^2+EG721^2))</f>
        <v>0.36169473751875614</v>
      </c>
      <c r="EJ719">
        <f>Q719+AM719</f>
        <v>0.59636355244468131</v>
      </c>
      <c r="EK719">
        <f>EJ719/(SQRT(EJ719^2+EJ720^2+EJ721^2))</f>
        <v>1</v>
      </c>
      <c r="EM719" s="23">
        <f>CY720*DU721-CY721*DU720</f>
        <v>0.63554336502823683</v>
      </c>
      <c r="EO719" s="15">
        <v>10</v>
      </c>
      <c r="EP719" s="9" t="s">
        <v>7</v>
      </c>
      <c r="EW719" s="17">
        <f>CU719</f>
        <v>120</v>
      </c>
      <c r="EX719" s="17">
        <f>CV719</f>
        <v>45</v>
      </c>
      <c r="EY719" s="31">
        <f>1+CW719</f>
        <v>170.3391946992854</v>
      </c>
      <c r="EZ719" s="10"/>
      <c r="FA719" s="61">
        <f t="array" ref="FA719:FA721">MMULT(FS719:FU721,FQ719:FQ721)</f>
        <v>0.74191655485446828</v>
      </c>
      <c r="FB719" s="13">
        <f>BW720</f>
        <v>0</v>
      </c>
      <c r="FC719" s="17">
        <v>1</v>
      </c>
      <c r="FD719">
        <v>0</v>
      </c>
      <c r="FF719" s="73">
        <f>(FD719^2)*(1-COS(RADIANS(EY719+45)))+(COS(RADIANS(EY719+45)))</f>
        <v>-0.81574210029967376</v>
      </c>
      <c r="FG719" s="73">
        <f>(FD719*FD720)*(1-COS(RADIANS(EY719+45)))-FD721*(SIN(RADIANS(EY719+45)))</f>
        <v>0.5784157897210942</v>
      </c>
      <c r="FH719" s="73">
        <f>(FD719*FD721)*(1-COS(RADIANS(EY719+45)))+FD720*(SIN(RADIANS(EY719+45)))</f>
        <v>0</v>
      </c>
      <c r="FI719" s="10"/>
      <c r="FJ719">
        <f t="array" ref="FJ719:FJ721">MMULT(FF719:FH721,FC719:FC721)</f>
        <v>-0.81574210029967376</v>
      </c>
      <c r="FK719" s="23">
        <f>COS(RADIANS(176))</f>
        <v>-0.9975640502598242</v>
      </c>
      <c r="FM719" s="30">
        <f>(FK719^2)*(1-COS(RADIANS(EX719)))+(COS(RADIANS(EX719)))</f>
        <v>0.99857479166422358</v>
      </c>
      <c r="FN719" s="30">
        <f>(FK719*FK720)*(1-COS(RADIANS(EX719)))-FK721*(SIN(RADIANS(EX719)))</f>
        <v>-2.0381428756221641E-2</v>
      </c>
      <c r="FO719" s="30">
        <f>(FK719*FK721)*(1-COS(RADIANS(EX719)))+FK720*(SIN(RADIANS(EX719)))</f>
        <v>4.9325275616132508E-2</v>
      </c>
      <c r="FQ719">
        <f t="array" ref="FQ719:FQ721">MMULT(FM719:FO721,FJ719:FJ721)</f>
        <v>-0.8027905576488088</v>
      </c>
      <c r="FS719" s="28">
        <f>(FD719^2)*(1-COS(RADIANS(EW719)))+(COS(RADIANS(EW719)))</f>
        <v>-0.49999999999999978</v>
      </c>
      <c r="FT719" s="28">
        <f>(FD719*FD720)*(1-COS(RADIANS(EW719)))-FD721*(SIN(RADIANS(EW719)))</f>
        <v>-0.86602540378443871</v>
      </c>
      <c r="FU719" s="28">
        <f>(FD719*FD721)*(1-COS(RADIANS(EW719)))+FD720*(SIN(RADIANS(EW719)))</f>
        <v>0</v>
      </c>
      <c r="FW719" s="61">
        <f t="array" ref="FW719:FW721">MMULT(FS719:FU721,GG719:GG721)</f>
        <v>-0.21364563370558748</v>
      </c>
      <c r="FX719" s="13">
        <f>BX720</f>
        <v>0</v>
      </c>
      <c r="FY719" s="17">
        <v>1</v>
      </c>
      <c r="FZ719">
        <v>0</v>
      </c>
      <c r="GB719" s="73">
        <f>(FD719^2)*(1-COS(RADIANS(EY719-45)))+(COS(RADIANS(EY719-45)))</f>
        <v>-0.5784157897210942</v>
      </c>
      <c r="GC719" s="73">
        <f>(FD719*FD720)*(1-COS(RADIANS(EY719-45)))-FD721*(SIN(RADIANS(EY719-45)))</f>
        <v>-0.81574210029967376</v>
      </c>
      <c r="GD719" s="73">
        <f>(FD719*FD721)*(1-COS(RADIANS(EY719-45)))+FD720*(SIN(RADIANS(EY719-45)))</f>
        <v>0</v>
      </c>
      <c r="GE719" s="10"/>
      <c r="GF719">
        <f t="array" ref="GF719:GF721">MMULT(GB719:GD721,FC719:FC721)</f>
        <v>-0.5784157897210942</v>
      </c>
      <c r="GG719" s="1">
        <f t="array" ref="GG719:GG721">MMULT(FM719:FO721,GF719:GF721)</f>
        <v>-0.5942174162167474</v>
      </c>
      <c r="GI719">
        <f>FA719+FW719</f>
        <v>0.52827092114888075</v>
      </c>
      <c r="GJ719">
        <f>GI719/(SQRT(GI719^2+GI720^2+GI721^2))</f>
        <v>0.37354395064803747</v>
      </c>
      <c r="GL719" t="e">
        <f>CH720+DC719</f>
        <v>#VALUE!</v>
      </c>
      <c r="GM719" t="e">
        <f>GL719/(SQRT(GL719^2+GL720^2+GL721^2))</f>
        <v>#VALUE!</v>
      </c>
      <c r="GO719" s="27">
        <f>FA720*FW721-FA721*FW720</f>
        <v>0.63554336502823694</v>
      </c>
    </row>
    <row r="720" spans="1:197" x14ac:dyDescent="0.2">
      <c r="D720" t="s">
        <v>10</v>
      </c>
      <c r="E720" s="5">
        <f t="shared" si="1088"/>
        <v>-9.8599251535522028E-2</v>
      </c>
      <c r="F720" s="6">
        <f t="shared" si="1088"/>
        <v>-0.32759250219387132</v>
      </c>
      <c r="G720" s="7">
        <f t="shared" si="1089"/>
        <v>0.75039817657246344</v>
      </c>
      <c r="H720" s="8">
        <f t="shared" si="1090"/>
        <v>-0.15403462412778215</v>
      </c>
      <c r="J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W720" s="1"/>
      <c r="BY720" t="s">
        <v>8</v>
      </c>
      <c r="BZ720" s="5">
        <f t="shared" ref="BZ720:CA722" si="1092">BZ715</f>
        <v>0.93180266183863136</v>
      </c>
      <c r="CA720" s="6">
        <f t="shared" si="1092"/>
        <v>-0.87956522186239505</v>
      </c>
      <c r="CB720" s="7">
        <f>CY719</f>
        <v>0.73807492693662946</v>
      </c>
      <c r="CC720" s="8">
        <f>DU719</f>
        <v>-0.22656132369862786</v>
      </c>
      <c r="CE720" s="9">
        <f>((SUMPRODUCT(CB720:CB722,BZ720:BZ722))*(SUMPRODUCT(CB720:CB722,CA720:CA722)))-((SUMPRODUCT(CC720:CC722,BZ720:BZ722))*(SUMPRODUCT(CC720:CC722,CA720:CA722)))</f>
        <v>6.106226635438361E-16</v>
      </c>
      <c r="CG720">
        <v>1</v>
      </c>
      <c r="CH720" t="s">
        <v>161</v>
      </c>
      <c r="CI720" s="67"/>
      <c r="CJ720" s="1" t="s">
        <v>8</v>
      </c>
      <c r="CK720" s="5">
        <f t="shared" ref="CK720:CL722" si="1093">BZ720</f>
        <v>0.93180266183863136</v>
      </c>
      <c r="CL720" s="6">
        <f t="shared" si="1093"/>
        <v>-0.87956522186239505</v>
      </c>
      <c r="CM720" s="7">
        <f>FA719</f>
        <v>0.74191655485446828</v>
      </c>
      <c r="CN720" s="8">
        <f>FW719</f>
        <v>-0.21364563370558748</v>
      </c>
      <c r="CO720" s="10"/>
      <c r="CP720">
        <f t="shared" si="1091"/>
        <v>0.3492962422733713</v>
      </c>
      <c r="CQ720">
        <f t="shared" si="1091"/>
        <v>-0.34518112468713447</v>
      </c>
      <c r="CR720">
        <f>CJ723</f>
        <v>0</v>
      </c>
      <c r="CS720">
        <f>CM723</f>
        <v>0</v>
      </c>
      <c r="CW720" s="28"/>
      <c r="CY720" s="61">
        <v>-0.51268859690472079</v>
      </c>
      <c r="DA720" s="17">
        <v>0</v>
      </c>
      <c r="DB720">
        <v>0</v>
      </c>
      <c r="DD720" s="73">
        <f>(DB719*DB720)*(1-COS(RADIANS(CW719+45)))+DB721*(SIN(RADIANS(CW719+45)))</f>
        <v>-0.56409103151226647</v>
      </c>
      <c r="DE720" s="73">
        <f>(DB720^2)*(1-COS(RADIANS(CW719+45)))+(COS(RADIANS(CW719+45)))</f>
        <v>-0.82571260627861753</v>
      </c>
      <c r="DF720" s="73">
        <f>(DB720*DB721)*(1-COS(RADIANS(CW719+45)))-DB719*(SIN(RADIANS(CW719+45)))</f>
        <v>0</v>
      </c>
      <c r="DG720" s="10"/>
      <c r="DH720">
        <v>-0.56409103151226647</v>
      </c>
      <c r="DI720" s="23">
        <f>SIN(RADIANS('[1]Biaxial Input'!$F$21))*(COS(RADIANS(0)))</f>
        <v>6.9756473744125524E-2</v>
      </c>
      <c r="DK720" s="30">
        <f>(DI719*DI720)*(1-COS(RADIANS(CV719)))+DI721*(SIN(RADIANS(CV719)))</f>
        <v>-2.0381428756221641E-2</v>
      </c>
      <c r="DL720" s="30">
        <f>(DI720^2)*(1-COS(RADIANS(CV719)))+(COS(RADIANS(CV719)))</f>
        <v>0.70853198952232399</v>
      </c>
      <c r="DM720" s="30">
        <f>(DI720*DI721)*(1-COS(RADIANS(CV719)))-DI719*(SIN(RADIANS(CV719)))</f>
        <v>0.70538430460663959</v>
      </c>
      <c r="DO720">
        <v>-0.38284733817110439</v>
      </c>
      <c r="DQ720" s="28">
        <f>(DB719*DB720)*(1-COS(RADIANS(CU719)))+DB721*(SIN(RADIANS(CU719)))</f>
        <v>0.86602540378443871</v>
      </c>
      <c r="DR720" s="28">
        <f>(DB720^2)*(1-COS(RADIANS(CU719)))+(COS(RADIANS(CU719)))</f>
        <v>-0.49999999999999978</v>
      </c>
      <c r="DS720" s="28">
        <f>(DB720*DB721)*(1-COS(RADIANS(CU719)))-DB719*(SIN(RADIANS(CU719)))</f>
        <v>0</v>
      </c>
      <c r="DU720" s="61">
        <v>-0.80066583006600411</v>
      </c>
      <c r="DW720" s="17">
        <v>0</v>
      </c>
      <c r="DX720">
        <v>0</v>
      </c>
      <c r="DZ720" s="73">
        <f>(DB719*DB720)*(1-COS(RADIANS(CW719-45)))+DB721*(SIN(RADIANS(CW719-45)))</f>
        <v>0.82571260627861753</v>
      </c>
      <c r="EA720" s="73">
        <f>(DB720^2)*(1-COS(RADIANS(CW719-45)))+(COS(RADIANS(CW719-45)))</f>
        <v>-0.56409103151226647</v>
      </c>
      <c r="EB720" s="73">
        <f>(DB720*DB721)*(1-COS(RADIANS(CW719-45)))-DB719*(SIN(RADIANS(CW719-45)))</f>
        <v>0</v>
      </c>
      <c r="EC720" s="10"/>
      <c r="ED720">
        <v>0.82571260627861753</v>
      </c>
      <c r="EE720" s="1">
        <v>0.59654077687104301</v>
      </c>
      <c r="EG720">
        <f>CY720+DU720</f>
        <v>-1.3133544269707249</v>
      </c>
      <c r="EH720">
        <f>EG720/(SQRT(EG719^2+EG720^2+EG721^2))</f>
        <v>-0.92868182141237199</v>
      </c>
      <c r="EJ720">
        <f>Q720+AM720</f>
        <v>0</v>
      </c>
      <c r="EK720">
        <f>EJ720/(SQRT(EJ719^2+EJ720^2+EJ721^2))</f>
        <v>0</v>
      </c>
      <c r="EM720" s="23">
        <f>CY721*DU719-CY719*DU721</f>
        <v>0.3099752105710798</v>
      </c>
      <c r="EP720" s="9">
        <f>((SUMPRODUCT(CM720:CM722,BZ720:BZ722))*(SUMPRODUCT(CM720:CM722,CA720:CA722)))-((SUMPRODUCT(CN720:CN722,BZ720:BZ722))*(SUMPRODUCT(CN720:CN722,CA720:CA722)))</f>
        <v>-2.0046692028420909E-2</v>
      </c>
      <c r="EY720" s="28"/>
      <c r="EZ720" s="10"/>
      <c r="FA720" s="61">
        <v>-0.49863696646139211</v>
      </c>
      <c r="FB720" s="13">
        <f>BW721</f>
        <v>0</v>
      </c>
      <c r="FC720" s="17">
        <v>0</v>
      </c>
      <c r="FD720">
        <v>0</v>
      </c>
      <c r="FF720" s="73">
        <f>(FD719*FD720)*(1-COS(RADIANS(EY719+45)))+FD721*(SIN(RADIANS(EY719+45)))</f>
        <v>-0.5784157897210942</v>
      </c>
      <c r="FG720" s="73">
        <f>(FD720^2)*(1-COS(RADIANS(EY719+45)))+(COS(RADIANS(EY719+45)))</f>
        <v>-0.81574210029967376</v>
      </c>
      <c r="FH720" s="73">
        <f>(FD720*FD721)*(1-COS(RADIANS(EY719+45)))-FD719*(SIN(RADIANS(EY719+45)))</f>
        <v>0</v>
      </c>
      <c r="FI720" s="10"/>
      <c r="FJ720">
        <v>-0.5784157897210942</v>
      </c>
      <c r="FK720" s="23">
        <f>SIN(RADIANS(176))*(COS(RADIANS(0)))</f>
        <v>6.9756473744125524E-2</v>
      </c>
      <c r="FM720" s="30">
        <f>(FK719*FK720)*(1-COS(RADIANS(EX719)))+FK721*(SIN(RADIANS(EX719)))</f>
        <v>-2.0381428756221641E-2</v>
      </c>
      <c r="FN720" s="30">
        <f>(FK720^2)*(1-COS(RADIANS(EX719)))+(COS(RADIANS(EX719)))</f>
        <v>0.70853198952232399</v>
      </c>
      <c r="FO720" s="30">
        <f>(FK720*FK721)*(1-COS(RADIANS(EX719)))-FK719*(SIN(RADIANS(EX719)))</f>
        <v>0.70538430460663959</v>
      </c>
      <c r="FQ720">
        <v>-0.39320010076150463</v>
      </c>
      <c r="FS720" s="28">
        <f>(FD719*FD720)*(1-COS(RADIANS(EW719)))+FD721*(SIN(RADIANS(EW719)))</f>
        <v>0.86602540378443871</v>
      </c>
      <c r="FT720" s="28">
        <f>(FD720^2)*(1-COS(RADIANS(EW719)))+(COS(RADIANS(EW719)))</f>
        <v>-0.49999999999999978</v>
      </c>
      <c r="FU720" s="28">
        <f>(FD720*FD721)*(1-COS(RADIANS(EW719)))-FD719*(SIN(RADIANS(EW719)))</f>
        <v>0</v>
      </c>
      <c r="FW720" s="61">
        <v>-0.80949153455091505</v>
      </c>
      <c r="FX720" s="13">
        <f>BX721</f>
        <v>0</v>
      </c>
      <c r="FY720" s="17">
        <v>0</v>
      </c>
      <c r="FZ720">
        <v>0</v>
      </c>
      <c r="GB720" s="73">
        <f>(FD719*FD720)*(1-COS(RADIANS(EY719-45)))+FD721*(SIN(RADIANS(EY719-45)))</f>
        <v>0.81574210029967376</v>
      </c>
      <c r="GC720" s="73">
        <f>(FD720^2)*(1-COS(RADIANS(EY719-45)))+(COS(RADIANS(EY719-45)))</f>
        <v>-0.5784157897210942</v>
      </c>
      <c r="GD720" s="73">
        <f>(FD720*FD721)*(1-COS(RADIANS(EY719-45)))-FD719*(SIN(RADIANS(EY719-45)))</f>
        <v>0</v>
      </c>
      <c r="GE720" s="10"/>
      <c r="GF720">
        <v>0.81574210029967376</v>
      </c>
      <c r="GG720" s="1">
        <v>0.58976831347212111</v>
      </c>
      <c r="GI720">
        <f>FA720+FW720</f>
        <v>-1.3081285010123072</v>
      </c>
      <c r="GJ720">
        <f>GI720/(SQRT(GI719^2+GI720^2+GI721^2))</f>
        <v>-0.92498653372919581</v>
      </c>
      <c r="GL720">
        <f>CH721+DC720</f>
        <v>-2.0046692028420909E-2</v>
      </c>
      <c r="GM720" t="e">
        <f>GL720/(SQRT(GL719^2+GL720^2+GL721^2))</f>
        <v>#VALUE!</v>
      </c>
      <c r="GO720" s="27">
        <f>FA721*FW719-FA719*FW721</f>
        <v>0.30997521057107985</v>
      </c>
    </row>
    <row r="721" spans="1:197" x14ac:dyDescent="0.2">
      <c r="Q721" s="82" t="s">
        <v>148</v>
      </c>
      <c r="R721" s="13"/>
      <c r="T721" s="10"/>
      <c r="U721" s="10"/>
      <c r="V721" s="10"/>
      <c r="W721" s="10"/>
      <c r="X721" s="10"/>
      <c r="Y721" s="10"/>
      <c r="Z721" s="80"/>
      <c r="AA721" s="23" t="s">
        <v>149</v>
      </c>
      <c r="AE721" s="1"/>
      <c r="AG721" s="80"/>
      <c r="AK721" s="13"/>
      <c r="AL721" s="81"/>
      <c r="AM721" s="82" t="s">
        <v>150</v>
      </c>
      <c r="AO721" s="13"/>
      <c r="AP721" s="13"/>
      <c r="AS721" s="1"/>
      <c r="AW721" s="1"/>
      <c r="BY721" t="s">
        <v>9</v>
      </c>
      <c r="BZ721" s="5">
        <f t="shared" si="1092"/>
        <v>0.3492962422733713</v>
      </c>
      <c r="CA721" s="6">
        <f t="shared" si="1092"/>
        <v>-0.34518112468713447</v>
      </c>
      <c r="CB721" s="7">
        <f>CY720</f>
        <v>-0.51268859690472079</v>
      </c>
      <c r="CC721" s="8">
        <f>DU720</f>
        <v>-0.80066583006600411</v>
      </c>
      <c r="CE721" s="10"/>
      <c r="CH721">
        <f>((SUMPRODUCT(CM720:CM722,CK720:CK722))*(SUMPRODUCT(CM720:CM722,CL720:CL722)))-((SUMPRODUCT(CN720:CN722,CK720:CK722))*(SUMPRODUCT(CN720:CN722,CL720:CL722)))</f>
        <v>-2.0046692028420909E-2</v>
      </c>
      <c r="CI721" s="67"/>
      <c r="CJ721" s="10" t="s">
        <v>9</v>
      </c>
      <c r="CK721" s="5">
        <f t="shared" si="1093"/>
        <v>0.3492962422733713</v>
      </c>
      <c r="CL721" s="6">
        <f t="shared" si="1093"/>
        <v>-0.34518112468713447</v>
      </c>
      <c r="CM721" s="7">
        <f>FA720</f>
        <v>-0.49863696646139211</v>
      </c>
      <c r="CN721" s="8">
        <f>FW720</f>
        <v>-0.80949153455091505</v>
      </c>
      <c r="CP721">
        <f t="shared" si="1091"/>
        <v>-9.8670839279614439E-2</v>
      </c>
      <c r="CQ721">
        <f t="shared" si="1091"/>
        <v>-0.32743703463395935</v>
      </c>
      <c r="CR721">
        <f>CK723</f>
        <v>0</v>
      </c>
      <c r="CS721">
        <f>CN723</f>
        <v>0</v>
      </c>
      <c r="CW721" s="28"/>
      <c r="CY721" s="61">
        <v>0.43862946188252999</v>
      </c>
      <c r="DA721" s="17">
        <v>0</v>
      </c>
      <c r="DB721">
        <v>1</v>
      </c>
      <c r="DD721" s="73">
        <f>(DB719*DB721)*(1-COS(RADIANS(CW719+45)))-DB720*(SIN(RADIANS(CW719+45)))</f>
        <v>0</v>
      </c>
      <c r="DE721" s="73">
        <f>(DB720*DB721)*(1-COS(RADIANS(CW719+45)))+DB719*(SIN(RADIANS(CW719+45)))</f>
        <v>0</v>
      </c>
      <c r="DF721" s="73">
        <f>(DB721^2)*(1-COS(RADIANS(CW719+45)))+(COS(RADIANS(CW719+45)))</f>
        <v>1</v>
      </c>
      <c r="DG721" s="10"/>
      <c r="DH721">
        <v>0</v>
      </c>
      <c r="DI721" s="23">
        <f>SIN(RADIANS('[1]Biaxial Input'!$F$21))*SIN(RADIANS(0))</f>
        <v>0</v>
      </c>
      <c r="DK721" s="30">
        <f>(DI719*DI721)*(1-COS(RADIANS(CV719)))-DI720*(SIN(RADIANS(CV719)))</f>
        <v>-4.9325275616132508E-2</v>
      </c>
      <c r="DL721" s="30">
        <f>(DI720*DI721)*(1-COS(RADIANS(CV719)))+DI719*(SIN(RADIANS(CV719)))</f>
        <v>-0.70538430460663959</v>
      </c>
      <c r="DM721" s="30">
        <f>(DI721^2)*(1-COS(RADIANS(CV719)))+(COS(RADIANS(CV719)))</f>
        <v>0.70710678118654757</v>
      </c>
      <c r="DO721">
        <v>0.43862946188252999</v>
      </c>
      <c r="DQ721" s="28">
        <f>(DB719*DB721)*(1-COS(RADIANS(CU719)))-DB720*(SIN(RADIANS(CU719)))</f>
        <v>0</v>
      </c>
      <c r="DR721" s="28">
        <f>(DB720*DB721)*(1-COS(RADIANS(CU719)))+DB719*(SIN(RADIANS(CU719)))</f>
        <v>0</v>
      </c>
      <c r="DS721" s="28">
        <f>(DB721^2)*(1-COS(RADIANS(CU719)))+(COS(RADIANS(CU719)))</f>
        <v>1</v>
      </c>
      <c r="DU721" s="61">
        <v>-0.55462076698284757</v>
      </c>
      <c r="DW721" s="17">
        <v>0</v>
      </c>
      <c r="DX721">
        <v>1</v>
      </c>
      <c r="DZ721" s="73">
        <f>(DB719*DB719)*(1-COS(RADIANS(CW719-45)))-DB719*(SIN(RADIANS(CW719-45)))</f>
        <v>0</v>
      </c>
      <c r="EA721" s="73">
        <f>(DB720*DB721)*(1-COS(RADIANS(CW719-45)))+DB719*(SIN(RADIANS(CW719-45)))</f>
        <v>0</v>
      </c>
      <c r="EB721" s="73">
        <f>(DB721^2)*(1-COS(RADIANS(CW719-45)))+(COS(RADIANS(CW719-45)))</f>
        <v>1</v>
      </c>
      <c r="EC721" s="10"/>
      <c r="ED721">
        <v>0</v>
      </c>
      <c r="EE721" s="1">
        <v>-0.55462076698284757</v>
      </c>
      <c r="EG721">
        <f>CY721+DU721</f>
        <v>-0.11599130510031758</v>
      </c>
      <c r="EH721">
        <f>EG721/(SQRT(EG719^2+EG720^2+EG721^2))</f>
        <v>-8.2018238395112339E-2</v>
      </c>
      <c r="EJ721">
        <f>Q721+AM721</f>
        <v>0</v>
      </c>
      <c r="EK721">
        <f>EJ721/(SQRT(EJ719^2+EJ720^2+EJ721^2))</f>
        <v>0</v>
      </c>
      <c r="EM721" s="23">
        <f>CY719*DU720-CY720*DU719</f>
        <v>-0.70710678118654757</v>
      </c>
      <c r="ER721">
        <f t="shared" ref="ER721:ES723" si="1094">CK720</f>
        <v>0.93180266183863136</v>
      </c>
      <c r="ES721">
        <f t="shared" si="1094"/>
        <v>-0.87956522186239505</v>
      </c>
      <c r="ET721" t="e">
        <f>#REF!</f>
        <v>#REF!</v>
      </c>
      <c r="EU721" t="e">
        <f>#REF!</f>
        <v>#REF!</v>
      </c>
      <c r="EY721" s="28"/>
      <c r="EZ721" s="10"/>
      <c r="FA721" s="61">
        <v>0.44824212353487852</v>
      </c>
      <c r="FB721" s="13">
        <f>BW722</f>
        <v>0</v>
      </c>
      <c r="FC721" s="17">
        <v>0</v>
      </c>
      <c r="FD721">
        <v>1</v>
      </c>
      <c r="FF721" s="73">
        <f>(FD719*FD721)*(1-COS(RADIANS(EY719+45)))-FD720*(SIN(RADIANS(EY719+45)))</f>
        <v>0</v>
      </c>
      <c r="FG721" s="73">
        <f>(FD720*FD721)*(1-COS(RADIANS(EY719+45)))+FD719*(SIN(RADIANS(EY719+45)))</f>
        <v>0</v>
      </c>
      <c r="FH721" s="73">
        <f>(FD721^2)*(1-COS(RADIANS(EY719+45)))+(COS(RADIANS(EY719+45)))</f>
        <v>0.99999999999999989</v>
      </c>
      <c r="FI721" s="10"/>
      <c r="FJ721">
        <v>0</v>
      </c>
      <c r="FK721" s="23">
        <f>SIN(RADIANS(176))*SIN(RADIANS(0))</f>
        <v>0</v>
      </c>
      <c r="FM721" s="30">
        <f>(FK719*FK721)*(1-COS(RADIANS(EX719)))-FK720*(SIN(RADIANS(EX719)))</f>
        <v>-4.9325275616132508E-2</v>
      </c>
      <c r="FN721" s="30">
        <f>(FK720*FK721)*(1-COS(RADIANS(EX719)))+FK719*(SIN(RADIANS(EX719)))</f>
        <v>-0.70538430460663959</v>
      </c>
      <c r="FO721" s="30">
        <f>(FK721^2)*(1-COS(RADIANS(EX719)))+(COS(RADIANS(EX719)))</f>
        <v>0.70710678118654757</v>
      </c>
      <c r="FQ721">
        <v>0.44824212353487852</v>
      </c>
      <c r="FS721" s="28">
        <f>(FD719*FD721)*(1-COS(RADIANS(EW719)))-FD720*(SIN(RADIANS(EW719)))</f>
        <v>0</v>
      </c>
      <c r="FT721" s="28">
        <f>(FD720*FD721)*(1-COS(RADIANS(EW719)))+FD719*(SIN(RADIANS(EW719)))</f>
        <v>0</v>
      </c>
      <c r="FU721" s="28">
        <f>(FD721^2)*(1-COS(RADIANS(EW719)))+(COS(RADIANS(EW719)))</f>
        <v>1</v>
      </c>
      <c r="FW721" s="61">
        <v>-0.54688115590952913</v>
      </c>
      <c r="FX721" s="13">
        <f>BX722</f>
        <v>0</v>
      </c>
      <c r="FY721" s="17">
        <v>0</v>
      </c>
      <c r="FZ721">
        <v>1</v>
      </c>
      <c r="GB721" s="73">
        <f>(FD719*FD719)*(1-COS(RADIANS(EY719-45)))-FD719*(SIN(RADIANS(EY719-45)))</f>
        <v>0</v>
      </c>
      <c r="GC721" s="73">
        <f>(FD720*FD721)*(1-COS(RADIANS(EY719-45)))+FD719*(SIN(RADIANS(EY719-45)))</f>
        <v>0</v>
      </c>
      <c r="GD721" s="73">
        <f>(FD721^2)*(1-COS(RADIANS(EY719-45)))+(COS(RADIANS(EY719-45)))</f>
        <v>1</v>
      </c>
      <c r="GE721" s="10"/>
      <c r="GF721">
        <v>0</v>
      </c>
      <c r="GG721" s="1">
        <v>-0.54688115590952913</v>
      </c>
      <c r="GI721">
        <f>FA721+FW721</f>
        <v>-9.8639032374650604E-2</v>
      </c>
      <c r="GJ721">
        <f>GI721/(SQRT(GI719^2+GI720^2+GI721^2))</f>
        <v>-6.9748328681794841E-2</v>
      </c>
      <c r="GL721" t="e">
        <f>#REF!+DC721</f>
        <v>#REF!</v>
      </c>
      <c r="GM721" t="e">
        <f>GL721/(SQRT(GL719^2+GL720^2+GL721^2))</f>
        <v>#REF!</v>
      </c>
      <c r="GO721" s="27">
        <f>FA719*FW720-FA720*FW719</f>
        <v>-0.70710678118654757</v>
      </c>
    </row>
    <row r="722" spans="1:197" x14ac:dyDescent="0.2">
      <c r="E722" s="5" t="s">
        <v>4</v>
      </c>
      <c r="F722" s="6" t="s">
        <v>5</v>
      </c>
      <c r="G722" s="7" t="s">
        <v>6</v>
      </c>
      <c r="H722" s="8" t="s">
        <v>1</v>
      </c>
      <c r="I722">
        <v>12</v>
      </c>
      <c r="J722" s="9" t="s">
        <v>7</v>
      </c>
      <c r="K722">
        <v>12</v>
      </c>
      <c r="L722" s="10"/>
      <c r="M722" s="17">
        <f>A678</f>
        <v>70</v>
      </c>
      <c r="N722" s="17">
        <f>B678</f>
        <v>-5</v>
      </c>
      <c r="O722" s="17">
        <f>C678</f>
        <v>220.3</v>
      </c>
      <c r="Q722" s="61">
        <f t="array" ref="Q722:Q724">MMULT(AI722:AK724,AG722:AG724)</f>
        <v>0.90503212069214112</v>
      </c>
      <c r="R722" s="13"/>
      <c r="S722" s="17">
        <v>1</v>
      </c>
      <c r="T722">
        <v>0</v>
      </c>
      <c r="V722" s="73">
        <f>(T722^2)*(1-COS(RADIANS(O722+45)))+(COS(RADIANS(O722+45)))</f>
        <v>-8.1938508630040444E-2</v>
      </c>
      <c r="W722" s="73">
        <f>(T722*T723)*(1-COS(RADIANS(O722+45)))-T724*(SIN(RADIANS(O722+45)))</f>
        <v>0.9966373868180366</v>
      </c>
      <c r="X722" s="73">
        <f>(T722*T724)*(1-COS(RADIANS(O722+45)))+T723*(SIN(RADIANS(O722+45)))</f>
        <v>0</v>
      </c>
      <c r="Y722" s="10"/>
      <c r="Z722">
        <f t="array" ref="Z722:Z724">MMULT(V722:X724,S722:S724)</f>
        <v>-8.1938508630040444E-2</v>
      </c>
      <c r="AA722" s="23">
        <f>COS(RADIANS('[1]Biaxial Input'!$F$21))</f>
        <v>-0.9975640502598242</v>
      </c>
      <c r="AC722" s="30">
        <f>(AA722^2)*(1-COS(RADIANS(N722)))+(COS(RADIANS(N722)))</f>
        <v>0.99998148353170568</v>
      </c>
      <c r="AD722" s="30">
        <f>(AA722*AA723)*(1-COS(RADIANS(N722)))-AA724*(SIN(RADIANS(N722)))</f>
        <v>-2.6479783333051429E-4</v>
      </c>
      <c r="AE722" s="30">
        <f>(AA722*AA724)*(1-COS(RADIANS(N722)))+AA723*(SIN(RADIANS(N722)))</f>
        <v>-6.0796772806267756E-3</v>
      </c>
      <c r="AG722">
        <f t="array" ref="AG722:AG724">MMULT(AC722:AE724,Z722:Z724)</f>
        <v>-8.167308399759772E-2</v>
      </c>
      <c r="AI722" s="28">
        <f>(T722^2)*(1-COS(RADIANS(M722)))+(COS(RADIANS(M722)))</f>
        <v>0.34202014332566882</v>
      </c>
      <c r="AJ722" s="28">
        <f>(T722*T723)*(1-COS(RADIANS(M722)))-T724*(SIN(RADIANS(M722)))</f>
        <v>-0.93969262078590832</v>
      </c>
      <c r="AK722" s="28">
        <f>(T722*T724)*(1-COS(RADIANS(M722)))+T723*(SIN(RADIANS(M722)))</f>
        <v>0</v>
      </c>
      <c r="AM722" s="61">
        <f t="array" ref="AM722:AM724">MMULT(AI722:AK724,AW722:AW724)</f>
        <v>-0.41782460364226298</v>
      </c>
      <c r="AN722" s="13"/>
      <c r="AO722" s="17">
        <v>1</v>
      </c>
      <c r="AP722">
        <v>0</v>
      </c>
      <c r="AR722" s="73">
        <f>(T722^2)*(1-COS(RADIANS(O722-45)))+(COS(RADIANS(O722-45)))</f>
        <v>-0.9966373868180366</v>
      </c>
      <c r="AS722" s="73">
        <f>(T722*T723)*(1-COS(RADIANS(O722-45)))-T724*(SIN(RADIANS(O722-45)))</f>
        <v>-8.1938508630040832E-2</v>
      </c>
      <c r="AT722" s="73">
        <f>(T722*T724)*(1-COS(RADIANS(O722-45)))+T723*(SIN(RADIANS(O722-45)))</f>
        <v>0</v>
      </c>
      <c r="AU722" s="10"/>
      <c r="AV722">
        <f t="array" ref="AV722:AV724">MMULT(AR722:AT724,S722:S724)</f>
        <v>-0.9966373868180366</v>
      </c>
      <c r="AW722" s="1">
        <f t="array" ref="AW722:AW724">MMULT(AC722:AE724,AV722:AV724)</f>
        <v>-0.99664062975301426</v>
      </c>
      <c r="BY722" t="s">
        <v>10</v>
      </c>
      <c r="BZ722" s="5">
        <f t="shared" si="1092"/>
        <v>-9.8670839279614439E-2</v>
      </c>
      <c r="CA722" s="6">
        <f t="shared" si="1092"/>
        <v>-0.32743703463395935</v>
      </c>
      <c r="CB722" s="7">
        <f>CY721</f>
        <v>0.43862946188252999</v>
      </c>
      <c r="CC722" s="8">
        <f>DU721</f>
        <v>-0.55462076698284757</v>
      </c>
      <c r="CE722" s="10"/>
      <c r="CG722" s="10" t="s">
        <v>160</v>
      </c>
      <c r="CH722" s="10">
        <f>-CH719*((EY719-CW719)/(CH721-CE720))</f>
        <v>169.3391946992854</v>
      </c>
      <c r="CI722" s="67"/>
      <c r="CJ722" s="10" t="s">
        <v>10</v>
      </c>
      <c r="CK722" s="5">
        <f t="shared" si="1093"/>
        <v>-9.8670839279614439E-2</v>
      </c>
      <c r="CL722" s="6">
        <f t="shared" si="1093"/>
        <v>-0.32743703463395935</v>
      </c>
      <c r="CM722" s="7">
        <f>FA721</f>
        <v>0.44824212353487852</v>
      </c>
      <c r="CN722" s="8">
        <f>FW721</f>
        <v>-0.54688115590952913</v>
      </c>
      <c r="CW722" s="28"/>
      <c r="DH722" s="10"/>
      <c r="DI722" s="10"/>
      <c r="DJ722" s="10"/>
      <c r="DK722" s="10"/>
      <c r="DL722" s="10"/>
      <c r="DM722" s="10"/>
      <c r="DN722" s="10"/>
      <c r="DO722" s="10"/>
      <c r="DP722" s="10"/>
      <c r="EE722" s="1"/>
      <c r="EI722" s="64">
        <f>(DEGREES(ACOS((EH719*EK719+EH720*EK720+EH721*EK721)/((SQRT(EH719^2+EH720^2+EH721^2))*(SQRT(EK719^2+EK720^2+EK721^2))))))</f>
        <v>68.795687810758338</v>
      </c>
      <c r="ER722">
        <f t="shared" si="1094"/>
        <v>0.3492962422733713</v>
      </c>
      <c r="ES722">
        <f t="shared" si="1094"/>
        <v>-0.34518112468713447</v>
      </c>
      <c r="ET722" t="e">
        <f>#REF!</f>
        <v>#REF!</v>
      </c>
      <c r="EU722" t="e">
        <f>#REF!</f>
        <v>#REF!</v>
      </c>
      <c r="EY722" s="28"/>
      <c r="EZ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GG722" s="1"/>
      <c r="GK722" s="64" t="e">
        <f>(DEGREES(ACOS((GJ719*GM719+GJ720*GM720+GJ721*GM721)/((SQRT(GJ719^2+GJ720^2+GJ721^2))*(SQRT(GM719^2+GM720^2+GM721^2))))))</f>
        <v>#VALUE!</v>
      </c>
    </row>
    <row r="723" spans="1:197" x14ac:dyDescent="0.2">
      <c r="D723" t="s">
        <v>8</v>
      </c>
      <c r="E723" s="5">
        <f t="shared" ref="E723:F725" si="1095">E718</f>
        <v>0.92989901791620577</v>
      </c>
      <c r="F723" s="6">
        <f t="shared" si="1095"/>
        <v>-0.88149328419413209</v>
      </c>
      <c r="G723" s="7">
        <f>Q722</f>
        <v>0.90503212069214112</v>
      </c>
      <c r="H723" s="8">
        <f>AM722</f>
        <v>-0.41782460364226298</v>
      </c>
      <c r="J723" s="9">
        <f>((SUMPRODUCT(G723:G725,E723:E725))*(SUMPRODUCT(G723:(G725),F723:F725)))-((SUMPRODUCT(H723:H725,E723:E725))*(SUMPRODUCT(H723:H725,F723:F725)))</f>
        <v>3.999005023357094E-2</v>
      </c>
      <c r="Q723" s="61">
        <v>-0.41631943358655826</v>
      </c>
      <c r="S723" s="17">
        <v>0</v>
      </c>
      <c r="T723">
        <v>0</v>
      </c>
      <c r="V723" s="73">
        <f>(T722*T723)*(1-COS(RADIANS(O722+45)))+T724*(SIN(RADIANS(O722+45)))</f>
        <v>-0.9966373868180366</v>
      </c>
      <c r="W723" s="73">
        <f>(T723^2)*(1-COS(RADIANS(O722+45)))+(COS(RADIANS(O722+45)))</f>
        <v>-8.1938508630040444E-2</v>
      </c>
      <c r="X723" s="73">
        <f>(T723*T724)*(1-COS(RADIANS(O722+45)))-T722*(SIN(RADIANS(O722+45)))</f>
        <v>0</v>
      </c>
      <c r="Y723" s="10"/>
      <c r="Z723">
        <v>-0.9966373868180366</v>
      </c>
      <c r="AA723" s="23">
        <f>SIN(RADIANS('[1]Biaxial Input'!$F$21))*(COS(RADIANS(0)))</f>
        <v>6.9756473744125524E-2</v>
      </c>
      <c r="AC723" s="30">
        <f>(AA722*AA723)*(1-COS(RADIANS(N722)))+AA724*(SIN(RADIANS(N722)))</f>
        <v>-2.6479783333051429E-4</v>
      </c>
      <c r="AD723" s="30">
        <f>(AA723^2)*(1-COS(RADIANS(N722)))+(COS(RADIANS(N722)))</f>
        <v>0.99621321456003986</v>
      </c>
      <c r="AE723" s="30">
        <f>(AA723*AA724)*(1-COS(RADIANS(N722)))-AA722*(SIN(RADIANS(N722)))</f>
        <v>-8.694343573875718E-2</v>
      </c>
      <c r="AG723">
        <v>-0.99284163773316259</v>
      </c>
      <c r="AI723" s="28">
        <f>(T722*T723)*(1-COS(RADIANS(M722)))+T724*(SIN(RADIANS(M722)))</f>
        <v>0.93969262078590832</v>
      </c>
      <c r="AJ723" s="28">
        <f>(T723^2)*(1-COS(RADIANS(M722)))+(COS(RADIANS(M722)))</f>
        <v>0.34202014332566882</v>
      </c>
      <c r="AK723" s="28">
        <f>(T723*T724)*(1-COS(RADIANS(M722)))-T722*(SIN(RADIANS(M722)))</f>
        <v>0</v>
      </c>
      <c r="AM723" s="61">
        <v>-0.90852708645969538</v>
      </c>
      <c r="AO723" s="17">
        <v>0</v>
      </c>
      <c r="AP723">
        <v>0</v>
      </c>
      <c r="AR723" s="73">
        <f>(T722*T723)*(1-COS(RADIANS(O722-45)))+T724*(SIN(RADIANS(O722-45)))</f>
        <v>8.1938508630040832E-2</v>
      </c>
      <c r="AS723" s="73">
        <f>(T723^2)*(1-COS(RADIANS(O722-45)))+(COS(RADIANS(O722-45)))</f>
        <v>-0.9966373868180366</v>
      </c>
      <c r="AT723" s="73">
        <f>(T723*T724)*(1-COS(RADIANS(O722-45)))-T722*(SIN(RADIANS(O722-45)))</f>
        <v>0</v>
      </c>
      <c r="AU723" s="10"/>
      <c r="AV723">
        <v>8.1938508630040832E-2</v>
      </c>
      <c r="AW723" s="1">
        <v>8.1892132499234147E-2</v>
      </c>
      <c r="CE723" s="10"/>
      <c r="CS723" s="15"/>
      <c r="CW723" s="28"/>
      <c r="CY723" s="82" t="s">
        <v>148</v>
      </c>
      <c r="CZ723" s="13"/>
      <c r="DB723" s="10"/>
      <c r="DC723" s="10"/>
      <c r="DD723" s="10"/>
      <c r="DE723" s="10"/>
      <c r="DF723" s="10"/>
      <c r="DG723" s="10"/>
      <c r="DH723" s="80"/>
      <c r="DI723" s="23" t="s">
        <v>149</v>
      </c>
      <c r="DM723" s="1"/>
      <c r="DO723" s="80"/>
      <c r="DS723" s="13"/>
      <c r="DT723" s="81"/>
      <c r="DU723" s="82" t="s">
        <v>150</v>
      </c>
      <c r="DW723" s="13"/>
      <c r="DX723" s="13"/>
      <c r="EA723" s="1"/>
      <c r="EE723" s="1"/>
      <c r="ER723">
        <f t="shared" si="1094"/>
        <v>-9.8670839279614439E-2</v>
      </c>
      <c r="ES723">
        <f t="shared" si="1094"/>
        <v>-0.32743703463395935</v>
      </c>
      <c r="ET723" t="e">
        <f>#REF!</f>
        <v>#REF!</v>
      </c>
      <c r="EU723" t="e">
        <f>#REF!</f>
        <v>#REF!</v>
      </c>
      <c r="EY723" s="28"/>
      <c r="EZ723" s="10"/>
      <c r="FA723" s="82" t="s">
        <v>148</v>
      </c>
      <c r="FB723" s="13"/>
      <c r="FD723" s="10"/>
      <c r="FE723" s="10"/>
      <c r="FF723" s="10"/>
      <c r="FG723" s="10"/>
      <c r="FH723" s="10"/>
      <c r="FI723" s="10"/>
      <c r="FJ723" s="80"/>
      <c r="FK723" s="23" t="s">
        <v>149</v>
      </c>
      <c r="FO723" s="1"/>
      <c r="FQ723" s="80"/>
      <c r="FU723" s="13"/>
      <c r="FV723" s="81"/>
      <c r="FW723" s="82" t="s">
        <v>150</v>
      </c>
      <c r="FY723" s="13"/>
      <c r="FZ723" s="13"/>
      <c r="GC723" s="1"/>
      <c r="GG723" s="1"/>
      <c r="GK723" s="13"/>
    </row>
    <row r="724" spans="1:197" x14ac:dyDescent="0.2">
      <c r="D724" t="s">
        <v>9</v>
      </c>
      <c r="E724" s="5">
        <f t="shared" si="1095"/>
        <v>0.35435293716168215</v>
      </c>
      <c r="F724" s="6">
        <f t="shared" si="1095"/>
        <v>-0.34007755354771868</v>
      </c>
      <c r="G724" s="7">
        <f t="shared" ref="G724:G725" si="1096">Q723</f>
        <v>-0.41631943358655826</v>
      </c>
      <c r="H724" s="8">
        <f t="shared" ref="H724:H725" si="1097">AM723</f>
        <v>-0.90852708645969538</v>
      </c>
      <c r="J724" s="10"/>
      <c r="Q724" s="61">
        <v>-8.7149238284983346E-2</v>
      </c>
      <c r="S724" s="17">
        <v>0</v>
      </c>
      <c r="T724">
        <v>1</v>
      </c>
      <c r="V724" s="73">
        <f>(T722*T724)*(1-COS(RADIANS(O722+45)))-T723*(SIN(RADIANS(O722+45)))</f>
        <v>0</v>
      </c>
      <c r="W724" s="73">
        <f>(T723*T724)*(1-COS(RADIANS(O722+45)))+T722*(SIN(RADIANS(O722+45)))</f>
        <v>0</v>
      </c>
      <c r="X724" s="73">
        <f>(T724^2)*(1-COS(RADIANS(O722+45)))+(COS(RADIANS(O722+45)))</f>
        <v>0.99999999999999989</v>
      </c>
      <c r="Y724" s="10"/>
      <c r="Z724">
        <v>0</v>
      </c>
      <c r="AA724" s="23">
        <f>SIN(RADIANS('[1]Biaxial Input'!$F$21))*SIN(RADIANS(0))</f>
        <v>0</v>
      </c>
      <c r="AC724" s="30">
        <f>(AA722*AA724)*(1-COS(RADIANS(N722)))-AA723*(SIN(RADIANS(N722)))</f>
        <v>6.0796772806267756E-3</v>
      </c>
      <c r="AD724" s="30">
        <f>(AA723*AA724)*(1-COS(RADIANS(N722)))+AA722*(SIN(RADIANS(N722)))</f>
        <v>8.694343573875718E-2</v>
      </c>
      <c r="AE724" s="30">
        <f>(AA724^2)*(1-COS(RADIANS(N722)))+(COS(RADIANS(N722)))</f>
        <v>0.99619469809174555</v>
      </c>
      <c r="AG724">
        <v>-8.7149238284983346E-2</v>
      </c>
      <c r="AI724" s="28">
        <f>(T722*T724)*(1-COS(RADIANS(M722)))-T723*(SIN(RADIANS(M722)))</f>
        <v>0</v>
      </c>
      <c r="AJ724" s="28">
        <f>(T723*T724)*(1-COS(RADIANS(M722)))+T722*(SIN(RADIANS(M722)))</f>
        <v>0</v>
      </c>
      <c r="AK724" s="28">
        <f>(T724^2)*(1-COS(RADIANS(M722)))+(COS(RADIANS(M722)))</f>
        <v>1</v>
      </c>
      <c r="AM724" s="61">
        <v>1.064781781944699E-3</v>
      </c>
      <c r="AO724" s="17">
        <v>0</v>
      </c>
      <c r="AP724">
        <v>1</v>
      </c>
      <c r="AR724" s="73">
        <f>(T722*T722)*(1-COS(RADIANS(O722-45)))-T722*(SIN(RADIANS(O722-45)))</f>
        <v>0</v>
      </c>
      <c r="AS724" s="73">
        <f>(T723*T724)*(1-COS(RADIANS(O722-45)))+T722*(SIN(RADIANS(O722-45)))</f>
        <v>0</v>
      </c>
      <c r="AT724" s="73">
        <f>(T724^2)*(1-COS(RADIANS(O722-45)))+(COS(RADIANS(O722-45)))</f>
        <v>0.99999999999999989</v>
      </c>
      <c r="AU724" s="10"/>
      <c r="AV724">
        <v>0</v>
      </c>
      <c r="AW724" s="1">
        <v>1.064781781944699E-3</v>
      </c>
      <c r="BZ724" s="5" t="s">
        <v>4</v>
      </c>
      <c r="CA724" s="6" t="s">
        <v>5</v>
      </c>
      <c r="CB724" s="7" t="s">
        <v>6</v>
      </c>
      <c r="CC724" s="8" t="s">
        <v>1</v>
      </c>
      <c r="CD724">
        <v>11</v>
      </c>
      <c r="CE724" s="9" t="s">
        <v>7</v>
      </c>
      <c r="CG724" s="90" t="s">
        <v>157</v>
      </c>
      <c r="CH724" s="61">
        <f>CE725-((CH726-CE725)/(EY724-CW724))*CW724</f>
        <v>4.2751416909464126</v>
      </c>
      <c r="CI724" s="10"/>
      <c r="CK724" s="5" t="s">
        <v>4</v>
      </c>
      <c r="CL724" s="6" t="s">
        <v>5</v>
      </c>
      <c r="CM724" s="7" t="s">
        <v>6</v>
      </c>
      <c r="CN724" s="8" t="s">
        <v>1</v>
      </c>
      <c r="CO724" s="10"/>
      <c r="CP724">
        <f t="shared" ref="CP724:CQ726" si="1098">BZ725</f>
        <v>0.93180266183863136</v>
      </c>
      <c r="CQ724">
        <f t="shared" si="1098"/>
        <v>-0.87956522186239505</v>
      </c>
      <c r="CR724">
        <f>CI728</f>
        <v>0</v>
      </c>
      <c r="CS724">
        <f>CL728</f>
        <v>0</v>
      </c>
      <c r="CU724" s="17">
        <f>CU628</f>
        <v>90</v>
      </c>
      <c r="CV724" s="17">
        <f>CV628</f>
        <v>50</v>
      </c>
      <c r="CW724" s="31">
        <f>CH631</f>
        <v>209.07371265078723</v>
      </c>
      <c r="CY724" s="61">
        <f t="array" ref="CY724:CY726">MMULT(DQ724:DS726,DO724:DO726)</f>
        <v>0.61296518214535589</v>
      </c>
      <c r="CZ724" s="13"/>
      <c r="DA724" s="17">
        <v>1</v>
      </c>
      <c r="DB724">
        <v>0</v>
      </c>
      <c r="DD724" s="73">
        <f>(DB724^2)*(1-COS(RADIANS(CW724+45)))+(COS(RADIANS(CW724+45)))</f>
        <v>-0.27440043752077092</v>
      </c>
      <c r="DE724" s="73">
        <f>(DB724*DB725)*(1-COS(RADIANS(CW724+45)))-DB726*(SIN(RADIANS(CW724+45)))</f>
        <v>0.961615515623791</v>
      </c>
      <c r="DF724" s="73">
        <f>(DB724*DB726)*(1-COS(RADIANS(CW724+45)))+DB725*(SIN(RADIANS(CW724+45)))</f>
        <v>0</v>
      </c>
      <c r="DG724" s="10"/>
      <c r="DH724">
        <f t="array" ref="DH724:DH726">MMULT(DD724:DF726,DA724:DA726)</f>
        <v>-0.27440043752077092</v>
      </c>
      <c r="DI724" s="23">
        <f>COS(RADIANS('[1]Biaxial Input'!$F$21))</f>
        <v>-0.9975640502598242</v>
      </c>
      <c r="DK724" s="30">
        <f>(DI724^2)*(1-COS(RADIANS(CV724)))+(COS(RADIANS(CV724)))</f>
        <v>0.99826181678640502</v>
      </c>
      <c r="DL724" s="30">
        <f>(DI724*DI725)*(1-COS(RADIANS(CV724)))-DI726*(SIN(RADIANS(CV724)))</f>
        <v>-2.4857178030640859E-2</v>
      </c>
      <c r="DM724" s="30">
        <f>(DI724*DI726)*(1-COS(RADIANS(CV724)))+DI725*(SIN(RADIANS(CV724)))</f>
        <v>5.3436559083262246E-2</v>
      </c>
      <c r="DO724">
        <f t="array" ref="DO724:DO726">MMULT(DK724:DM726,DH724:DH726)</f>
        <v>-0.25002043121758211</v>
      </c>
      <c r="DQ724" s="28">
        <f>(DB724^2)*(1-COS(RADIANS(CU724)))+(COS(RADIANS(CU724)))</f>
        <v>6.1257422745431001E-17</v>
      </c>
      <c r="DR724" s="28">
        <f>(DB724*DB725)*(1-COS(RADIANS(CU724)))-DB726*(SIN(RADIANS(CU724)))</f>
        <v>-1</v>
      </c>
      <c r="DS724" s="28">
        <f>(DB724*DB726)*(1-COS(RADIANS(CU724)))+DB725*(SIN(RADIANS(CU724)))</f>
        <v>0</v>
      </c>
      <c r="DU724" s="61">
        <f t="array" ref="DU724:DU726">MMULT(DQ724:DS726,EE724:EE726)</f>
        <v>-0.20076120763410574</v>
      </c>
      <c r="DV724" s="13"/>
      <c r="DW724" s="17">
        <v>1</v>
      </c>
      <c r="DX724">
        <v>0</v>
      </c>
      <c r="DZ724" s="73">
        <f>(DB724^2)*(1-COS(RADIANS(CW724-45)))+(COS(RADIANS(CW724-45)))</f>
        <v>-0.961615515623791</v>
      </c>
      <c r="EA724" s="73">
        <f>(DB724*DB725)*(1-COS(RADIANS(CW724-45)))-DB726*(SIN(RADIANS(CW724-45)))</f>
        <v>-0.27440043752077087</v>
      </c>
      <c r="EB724" s="73">
        <f>(DB724*DB726)*(1-COS(RADIANS(CW724-45)))+DB725*(SIN(RADIANS(CW724-45)))</f>
        <v>0</v>
      </c>
      <c r="EC724" s="10"/>
      <c r="ED724">
        <f t="array" ref="ED724:ED726">MMULT(DZ724:EB726,DA724:DA726)</f>
        <v>-0.961615515623791</v>
      </c>
      <c r="EE724" s="1">
        <f t="array" ref="EE724:EE726">MMULT(DK724:DM726,ED724:ED726)</f>
        <v>-0.96676487220374074</v>
      </c>
      <c r="EG724">
        <f>CY724+DU724</f>
        <v>0.41220397451125013</v>
      </c>
      <c r="EH724">
        <f>EG724/(SQRT(EG724^2+EG725^2+EG726^2))</f>
        <v>0.29147222560895175</v>
      </c>
      <c r="EJ724">
        <f>Q724+AM724</f>
        <v>-8.6084456503038642E-2</v>
      </c>
      <c r="EK724">
        <f>EJ724/(SQRT(EJ724^2+EJ725^2+EJ726^2))</f>
        <v>-1</v>
      </c>
      <c r="EM724" s="23">
        <f>CY725*DU726-CY726*DU725</f>
        <v>0.76417839735679927</v>
      </c>
      <c r="EO724" s="15">
        <v>11</v>
      </c>
      <c r="EP724" s="9" t="s">
        <v>7</v>
      </c>
      <c r="EW724" s="17">
        <f>CU724</f>
        <v>90</v>
      </c>
      <c r="EX724" s="17">
        <f>CV724</f>
        <v>50</v>
      </c>
      <c r="EY724" s="31">
        <f>1+CW724</f>
        <v>210.07371265078723</v>
      </c>
      <c r="EZ724" s="10"/>
      <c r="FA724" s="61">
        <f t="array" ref="FA724:FA726">MMULT(FS724:FU726,FQ724:FQ726)</f>
        <v>0.61637559077162185</v>
      </c>
      <c r="FB724" s="13">
        <f>BW725</f>
        <v>0</v>
      </c>
      <c r="FC724" s="17">
        <v>1</v>
      </c>
      <c r="FD724">
        <v>0</v>
      </c>
      <c r="FF724" s="73">
        <f>(FD724^2)*(1-COS(RADIANS(EY724+45)))+(COS(RADIANS(EY724+45)))</f>
        <v>-0.25757614018998398</v>
      </c>
      <c r="FG724" s="73">
        <f>(FD724*FD725)*(1-COS(RADIANS(EY724+45)))-FD726*(SIN(RADIANS(EY724+45)))</f>
        <v>0.96625800488525304</v>
      </c>
      <c r="FH724" s="73">
        <f>(FD724*FD726)*(1-COS(RADIANS(EY724+45)))+FD725*(SIN(RADIANS(EY724+45)))</f>
        <v>0</v>
      </c>
      <c r="FI724" s="10"/>
      <c r="FJ724">
        <f t="array" ref="FJ724:FJ726">MMULT(FF724:FH726,FC724:FC726)</f>
        <v>-0.25757614018998398</v>
      </c>
      <c r="FK724" s="23">
        <f>COS(RADIANS(176))</f>
        <v>-0.9975640502598242</v>
      </c>
      <c r="FM724" s="30">
        <f>(FK724^2)*(1-COS(RADIANS(EX724)))+(COS(RADIANS(EX724)))</f>
        <v>0.99826181678640502</v>
      </c>
      <c r="FN724" s="30">
        <f>(FK724*FK725)*(1-COS(RADIANS(EX724)))-FK726*(SIN(RADIANS(EX724)))</f>
        <v>-2.4857178030640859E-2</v>
      </c>
      <c r="FO724" s="30">
        <f>(FK724*FK726)*(1-COS(RADIANS(EX724)))+FK725*(SIN(RADIANS(EX724)))</f>
        <v>5.3436559083262246E-2</v>
      </c>
      <c r="FQ724">
        <f t="array" ref="FQ724:FQ726">MMULT(FM724:FO726,FJ724:FJ726)</f>
        <v>-0.23310997841591857</v>
      </c>
      <c r="FS724" s="28">
        <f>(FD724^2)*(1-COS(RADIANS(EW724)))+(COS(RADIANS(EW724)))</f>
        <v>6.1257422745431001E-17</v>
      </c>
      <c r="FT724" s="28">
        <f>(FD724*FD725)*(1-COS(RADIANS(EW724)))-FD726*(SIN(RADIANS(EW724)))</f>
        <v>-1</v>
      </c>
      <c r="FU724" s="28">
        <f>(FD724*FD726)*(1-COS(RADIANS(EW724)))+FD725*(SIN(RADIANS(EW724)))</f>
        <v>0</v>
      </c>
      <c r="FW724" s="61">
        <f t="array" ref="FW724:FW726">MMULT(FS724:FU726,GG724:GG726)</f>
        <v>-0.1900329132390699</v>
      </c>
      <c r="FX724" s="13">
        <f>BX725</f>
        <v>0</v>
      </c>
      <c r="FY724" s="17">
        <v>1</v>
      </c>
      <c r="FZ724">
        <v>0</v>
      </c>
      <c r="GB724" s="73">
        <f>(FD724^2)*(1-COS(RADIANS(EY724-45)))+(COS(RADIANS(EY724-45)))</f>
        <v>-0.96625800488525315</v>
      </c>
      <c r="GC724" s="73">
        <f>(FD724*FD725)*(1-COS(RADIANS(EY724-45)))-FD726*(SIN(RADIANS(EY724-45)))</f>
        <v>-0.25757614018998348</v>
      </c>
      <c r="GD724" s="73">
        <f>(FD724*FD726)*(1-COS(RADIANS(EY724-45)))+FD725*(SIN(RADIANS(EY724-45)))</f>
        <v>0</v>
      </c>
      <c r="GE724" s="10"/>
      <c r="GF724">
        <f t="array" ref="GF724:GF726">MMULT(GB724:GD726,FC724:FC726)</f>
        <v>-0.96625800488525315</v>
      </c>
      <c r="GG724" s="1">
        <f t="array" ref="GG724:GG726">MMULT(FM724:FO726,GF724:GF726)</f>
        <v>-0.97098108741430755</v>
      </c>
      <c r="GI724">
        <f>FA724+FW724</f>
        <v>0.42634267753255195</v>
      </c>
      <c r="GJ724">
        <f>GI724/(SQRT(GI724^2+GI725^2+GI726^2))</f>
        <v>0.30146979839249693</v>
      </c>
      <c r="GL724" t="e">
        <f>CH725+DC724</f>
        <v>#VALUE!</v>
      </c>
      <c r="GM724" t="e">
        <f>GL724/(SQRT(GL724^2+GL725^2+GL726^2))</f>
        <v>#VALUE!</v>
      </c>
      <c r="GO724" s="27">
        <f>FA725*FW726-FA726*FW725</f>
        <v>0.76417839735679916</v>
      </c>
    </row>
    <row r="725" spans="1:197" x14ac:dyDescent="0.2">
      <c r="D725" t="s">
        <v>10</v>
      </c>
      <c r="E725" s="5">
        <f t="shared" si="1095"/>
        <v>-9.8599251535522028E-2</v>
      </c>
      <c r="F725" s="6">
        <f t="shared" si="1095"/>
        <v>-0.32759250219387132</v>
      </c>
      <c r="G725" s="7">
        <f t="shared" si="1096"/>
        <v>-8.7149238284983346E-2</v>
      </c>
      <c r="H725" s="8">
        <f t="shared" si="1097"/>
        <v>1.064781781944699E-3</v>
      </c>
      <c r="J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W725" s="1"/>
      <c r="BY725" t="s">
        <v>8</v>
      </c>
      <c r="BZ725" s="5">
        <f t="shared" ref="BZ725:CA727" si="1099">BZ720</f>
        <v>0.93180266183863136</v>
      </c>
      <c r="CA725" s="6">
        <f t="shared" si="1099"/>
        <v>-0.87956522186239505</v>
      </c>
      <c r="CB725" s="7">
        <f>CY724</f>
        <v>0.61296518214535589</v>
      </c>
      <c r="CC725" s="8">
        <f>DU724</f>
        <v>-0.20076120763410574</v>
      </c>
      <c r="CE725" s="9">
        <f>((SUMPRODUCT(CB725:CB727,BZ725:BZ727))*(SUMPRODUCT(CB725:(CB727),CA725:CA727)))-((SUMPRODUCT(CC725:CC727,BZ725:BZ727))*(SUMPRODUCT(CC725:CC727,CA725:CA727)))</f>
        <v>0</v>
      </c>
      <c r="CG725">
        <v>1</v>
      </c>
      <c r="CH725" t="s">
        <v>161</v>
      </c>
      <c r="CI725" s="67"/>
      <c r="CJ725" s="1" t="s">
        <v>8</v>
      </c>
      <c r="CK725" s="5">
        <f t="shared" ref="CK725:CL727" si="1100">BZ725</f>
        <v>0.93180266183863136</v>
      </c>
      <c r="CL725" s="6">
        <f t="shared" si="1100"/>
        <v>-0.87956522186239505</v>
      </c>
      <c r="CM725" s="7">
        <f>FA724</f>
        <v>0.61637559077162185</v>
      </c>
      <c r="CN725" s="8">
        <f>FW724</f>
        <v>-0.1900329132390699</v>
      </c>
      <c r="CO725" s="10"/>
      <c r="CP725">
        <f t="shared" si="1098"/>
        <v>0.3492962422733713</v>
      </c>
      <c r="CQ725">
        <f t="shared" si="1098"/>
        <v>-0.34518112468713447</v>
      </c>
      <c r="CR725">
        <f>CJ728</f>
        <v>0</v>
      </c>
      <c r="CS725">
        <f>CM728</f>
        <v>0</v>
      </c>
      <c r="CW725" s="28"/>
      <c r="CY725" s="61">
        <v>-0.25002043121758216</v>
      </c>
      <c r="DA725" s="17">
        <v>0</v>
      </c>
      <c r="DB725">
        <v>0</v>
      </c>
      <c r="DD725" s="73">
        <f>(DB724*DB725)*(1-COS(RADIANS(CW724+45)))+DB726*(SIN(RADIANS(CW724+45)))</f>
        <v>-0.961615515623791</v>
      </c>
      <c r="DE725" s="73">
        <f>(DB725^2)*(1-COS(RADIANS(CW724+45)))+(COS(RADIANS(CW724+45)))</f>
        <v>-0.27440043752077092</v>
      </c>
      <c r="DF725" s="73">
        <f>(DB725*DB726)*(1-COS(RADIANS(CW724+45)))-DB724*(SIN(RADIANS(CW724+45)))</f>
        <v>0</v>
      </c>
      <c r="DG725" s="10"/>
      <c r="DH725">
        <v>-0.961615515623791</v>
      </c>
      <c r="DI725" s="23">
        <f>SIN(RADIANS('[1]Biaxial Input'!$F$21))*(COS(RADIANS(0)))</f>
        <v>6.9756473744125524E-2</v>
      </c>
      <c r="DK725" s="30">
        <f>(DI724*DI725)*(1-COS(RADIANS(CV724)))+DI726*(SIN(RADIANS(CV724)))</f>
        <v>-2.4857178030640859E-2</v>
      </c>
      <c r="DL725" s="30">
        <f>(DI725^2)*(1-COS(RADIANS(CV724)))+(COS(RADIANS(CV724)))</f>
        <v>0.64452579290013434</v>
      </c>
      <c r="DM725" s="30">
        <f>(DI725*DI726)*(1-COS(RADIANS(CV724)))-DI724*(SIN(RADIANS(CV724)))</f>
        <v>0.76417839735679927</v>
      </c>
      <c r="DO725">
        <v>-0.61296518214535589</v>
      </c>
      <c r="DQ725" s="28">
        <f>(DB724*DB725)*(1-COS(RADIANS(CU724)))+DB726*(SIN(RADIANS(CU724)))</f>
        <v>1</v>
      </c>
      <c r="DR725" s="28">
        <f>(DB725^2)*(1-COS(RADIANS(CU724)))+(COS(RADIANS(CU724)))</f>
        <v>6.1257422745431001E-17</v>
      </c>
      <c r="DS725" s="28">
        <f>(DB725*DB726)*(1-COS(RADIANS(CU724)))-DB724*(SIN(RADIANS(CU724)))</f>
        <v>0</v>
      </c>
      <c r="DU725" s="61">
        <v>-0.96676487220374074</v>
      </c>
      <c r="DW725" s="17">
        <v>0</v>
      </c>
      <c r="DX725">
        <v>0</v>
      </c>
      <c r="DZ725" s="73">
        <f>(DB724*DB725)*(1-COS(RADIANS(CW724-45)))+DB726*(SIN(RADIANS(CW724-45)))</f>
        <v>0.27440043752077087</v>
      </c>
      <c r="EA725" s="73">
        <f>(DB725^2)*(1-COS(RADIANS(CW724-45)))+(COS(RADIANS(CW724-45)))</f>
        <v>-0.961615515623791</v>
      </c>
      <c r="EB725" s="73">
        <f>(DB725*DB726)*(1-COS(RADIANS(CW724-45)))-DB724*(SIN(RADIANS(CW724-45)))</f>
        <v>0</v>
      </c>
      <c r="EC725" s="10"/>
      <c r="ED725">
        <v>0.27440043752077087</v>
      </c>
      <c r="EE725" s="1">
        <v>0.20076120763410568</v>
      </c>
      <c r="EG725">
        <f>CY725+DU725</f>
        <v>-1.216785303421323</v>
      </c>
      <c r="EH725">
        <f>EG725/(SQRT(EG724^2+EG725^2+EG726^2))</f>
        <v>-0.86039713929734818</v>
      </c>
      <c r="EJ725">
        <f>Q725+AM725</f>
        <v>0</v>
      </c>
      <c r="EK725">
        <f>EJ725/(SQRT(EJ724^2+EJ725^2+EJ726^2))</f>
        <v>0</v>
      </c>
      <c r="EM725" s="23">
        <f>CY726*DU724-CY724*DU726</f>
        <v>-5.3436559083262267E-2</v>
      </c>
      <c r="EP725" s="9">
        <f>((SUMPRODUCT(CM725:CM727,BZ725:BZ727))*(SUMPRODUCT(CM725:CM727,CA725:CA727)))-((SUMPRODUCT(CN725:CN727,BZ725:BZ727))*(SUMPRODUCT(CN725:CN727,CA725:CA727)))</f>
        <v>-2.0448011549338674E-2</v>
      </c>
      <c r="EY725" s="28"/>
      <c r="EZ725" s="10"/>
      <c r="FA725" s="61">
        <v>-0.2331099784159186</v>
      </c>
      <c r="FB725" s="13">
        <f>BW726</f>
        <v>0</v>
      </c>
      <c r="FC725" s="17">
        <v>0</v>
      </c>
      <c r="FD725">
        <v>0</v>
      </c>
      <c r="FF725" s="73">
        <f>(FD724*FD725)*(1-COS(RADIANS(EY724+45)))+FD726*(SIN(RADIANS(EY724+45)))</f>
        <v>-0.96625800488525304</v>
      </c>
      <c r="FG725" s="73">
        <f>(FD725^2)*(1-COS(RADIANS(EY724+45)))+(COS(RADIANS(EY724+45)))</f>
        <v>-0.25757614018998398</v>
      </c>
      <c r="FH725" s="73">
        <f>(FD725*FD726)*(1-COS(RADIANS(EY724+45)))-FD724*(SIN(RADIANS(EY724+45)))</f>
        <v>0</v>
      </c>
      <c r="FI725" s="10"/>
      <c r="FJ725">
        <v>-0.96625800488525304</v>
      </c>
      <c r="FK725" s="23">
        <f>SIN(RADIANS(176))*(COS(RADIANS(0)))</f>
        <v>6.9756473744125524E-2</v>
      </c>
      <c r="FM725" s="30">
        <f>(FK724*FK725)*(1-COS(RADIANS(EX724)))+FK726*(SIN(RADIANS(EX724)))</f>
        <v>-2.4857178030640859E-2</v>
      </c>
      <c r="FN725" s="30">
        <f>(FK725^2)*(1-COS(RADIANS(EX724)))+(COS(RADIANS(EX724)))</f>
        <v>0.64452579290013434</v>
      </c>
      <c r="FO725" s="30">
        <f>(FK725*FK726)*(1-COS(RADIANS(EX724)))-FK724*(SIN(RADIANS(EX724)))</f>
        <v>0.76417839735679927</v>
      </c>
      <c r="FQ725">
        <v>-0.61637559077162185</v>
      </c>
      <c r="FS725" s="28">
        <f>(FD724*FD725)*(1-COS(RADIANS(EW724)))+FD726*(SIN(RADIANS(EW724)))</f>
        <v>1</v>
      </c>
      <c r="FT725" s="28">
        <f>(FD725^2)*(1-COS(RADIANS(EW724)))+(COS(RADIANS(EW724)))</f>
        <v>6.1257422745431001E-17</v>
      </c>
      <c r="FU725" s="28">
        <f>(FD725*FD726)*(1-COS(RADIANS(EW724)))-FD724*(SIN(RADIANS(EW724)))</f>
        <v>0</v>
      </c>
      <c r="FW725" s="61">
        <v>-0.97098108741430755</v>
      </c>
      <c r="FX725" s="13">
        <f>BX726</f>
        <v>0</v>
      </c>
      <c r="FY725" s="17">
        <v>0</v>
      </c>
      <c r="FZ725">
        <v>0</v>
      </c>
      <c r="GB725" s="73">
        <f>(FD724*FD725)*(1-COS(RADIANS(EY724-45)))+FD726*(SIN(RADIANS(EY724-45)))</f>
        <v>0.25757614018998348</v>
      </c>
      <c r="GC725" s="73">
        <f>(FD725^2)*(1-COS(RADIANS(EY724-45)))+(COS(RADIANS(EY724-45)))</f>
        <v>-0.96625800488525315</v>
      </c>
      <c r="GD725" s="73">
        <f>(FD725*FD726)*(1-COS(RADIANS(EY724-45)))-FD724*(SIN(RADIANS(EY724-45)))</f>
        <v>0</v>
      </c>
      <c r="GE725" s="10"/>
      <c r="GF725">
        <v>0.25757614018998348</v>
      </c>
      <c r="GG725" s="1">
        <v>0.19003291323906985</v>
      </c>
      <c r="GI725">
        <f>FA725+FW725</f>
        <v>-1.2040910658302262</v>
      </c>
      <c r="GJ725">
        <f>GI725/(SQRT(GI724^2+GI725^2+GI726^2))</f>
        <v>-0.85142095781469029</v>
      </c>
      <c r="GL725">
        <f>CH726+DC725</f>
        <v>-2.0448011549338674E-2</v>
      </c>
      <c r="GM725" t="e">
        <f>GL725/(SQRT(GL724^2+GL725^2+GL726^2))</f>
        <v>#VALUE!</v>
      </c>
      <c r="GO725" s="27">
        <f>FA726*FW724-FA724*FW726</f>
        <v>-5.3436559083262267E-2</v>
      </c>
    </row>
    <row r="726" spans="1:197" x14ac:dyDescent="0.2">
      <c r="Q726" s="82" t="s">
        <v>148</v>
      </c>
      <c r="R726" s="13"/>
      <c r="T726" s="10"/>
      <c r="U726" s="10"/>
      <c r="V726" s="10"/>
      <c r="W726" s="10"/>
      <c r="X726" s="10"/>
      <c r="Y726" s="10"/>
      <c r="Z726" s="80"/>
      <c r="AA726" s="23" t="s">
        <v>149</v>
      </c>
      <c r="AE726" s="1"/>
      <c r="AG726" s="80"/>
      <c r="AK726" s="13"/>
      <c r="AL726" s="81"/>
      <c r="AM726" s="82" t="s">
        <v>150</v>
      </c>
      <c r="AO726" s="13"/>
      <c r="AP726" s="13"/>
      <c r="AS726" s="1"/>
      <c r="AW726" s="1"/>
      <c r="BY726" t="s">
        <v>9</v>
      </c>
      <c r="BZ726" s="5">
        <f t="shared" si="1099"/>
        <v>0.3492962422733713</v>
      </c>
      <c r="CA726" s="6">
        <f t="shared" si="1099"/>
        <v>-0.34518112468713447</v>
      </c>
      <c r="CB726" s="7">
        <f>CY725</f>
        <v>-0.25002043121758216</v>
      </c>
      <c r="CC726" s="8">
        <f>DU725</f>
        <v>-0.96676487220374074</v>
      </c>
      <c r="CE726" s="10"/>
      <c r="CH726">
        <f>((SUMPRODUCT(CM725:CM727,CK725:CK727))*(SUMPRODUCT(CM725:CM727,CL725:CL727)))-((SUMPRODUCT(CN725:CN727,CK725:CK727))*(SUMPRODUCT(CN725:CN727,CL725:CL727)))</f>
        <v>-2.0448011549338674E-2</v>
      </c>
      <c r="CI726" s="67"/>
      <c r="CJ726" s="10" t="s">
        <v>9</v>
      </c>
      <c r="CK726" s="5">
        <f t="shared" si="1100"/>
        <v>0.3492962422733713</v>
      </c>
      <c r="CL726" s="6">
        <f t="shared" si="1100"/>
        <v>-0.34518112468713447</v>
      </c>
      <c r="CM726" s="7">
        <f>FA725</f>
        <v>-0.2331099784159186</v>
      </c>
      <c r="CN726" s="8">
        <f>FW725</f>
        <v>-0.97098108741430755</v>
      </c>
      <c r="CP726">
        <f t="shared" si="1098"/>
        <v>-9.8670839279614439E-2</v>
      </c>
      <c r="CQ726">
        <f t="shared" si="1098"/>
        <v>-0.32743703463395935</v>
      </c>
      <c r="CR726">
        <f>CK728</f>
        <v>0</v>
      </c>
      <c r="CS726">
        <f>CN728</f>
        <v>0</v>
      </c>
      <c r="CW726" s="28"/>
      <c r="CY726" s="61">
        <v>0.74950881879487252</v>
      </c>
      <c r="DA726" s="17">
        <v>0</v>
      </c>
      <c r="DB726">
        <v>1</v>
      </c>
      <c r="DD726" s="73">
        <f>(DB724*DB726)*(1-COS(RADIANS(CW724+45)))-DB725*(SIN(RADIANS(CW724+45)))</f>
        <v>0</v>
      </c>
      <c r="DE726" s="73">
        <f>(DB725*DB726)*(1-COS(RADIANS(CW724+45)))+DB724*(SIN(RADIANS(CW724+45)))</f>
        <v>0</v>
      </c>
      <c r="DF726" s="73">
        <f>(DB726^2)*(1-COS(RADIANS(CW724+45)))+(COS(RADIANS(CW724+45)))</f>
        <v>1</v>
      </c>
      <c r="DG726" s="10"/>
      <c r="DH726">
        <v>0</v>
      </c>
      <c r="DI726" s="23">
        <f>SIN(RADIANS('[1]Biaxial Input'!$F$21))*SIN(RADIANS(0))</f>
        <v>0</v>
      </c>
      <c r="DK726" s="30">
        <f>(DI724*DI726)*(1-COS(RADIANS(CV724)))-DI725*(SIN(RADIANS(CV724)))</f>
        <v>-5.3436559083262246E-2</v>
      </c>
      <c r="DL726" s="30">
        <f>(DI725*DI726)*(1-COS(RADIANS(CV724)))+DI724*(SIN(RADIANS(CV724)))</f>
        <v>-0.76417839735679927</v>
      </c>
      <c r="DM726" s="30">
        <f>(DI726^2)*(1-COS(RADIANS(CV724)))+(COS(RADIANS(CV724)))</f>
        <v>0.64278760968653936</v>
      </c>
      <c r="DO726">
        <v>0.74950881879487252</v>
      </c>
      <c r="DQ726" s="28">
        <f>(DB724*DB726)*(1-COS(RADIANS(CU724)))-DB725*(SIN(RADIANS(CU724)))</f>
        <v>0</v>
      </c>
      <c r="DR726" s="28">
        <f>(DB725*DB726)*(1-COS(RADIANS(CU724)))+DB724*(SIN(RADIANS(CU724)))</f>
        <v>0</v>
      </c>
      <c r="DS726" s="28">
        <f>(DB726^2)*(1-COS(RADIANS(CU724)))+(COS(RADIANS(CU724)))</f>
        <v>1</v>
      </c>
      <c r="DU726" s="61">
        <v>-0.15830546226261483</v>
      </c>
      <c r="DW726" s="17">
        <v>0</v>
      </c>
      <c r="DX726">
        <v>1</v>
      </c>
      <c r="DZ726" s="73">
        <f>(DB724*DB724)*(1-COS(RADIANS(CW724-45)))-DB724*(SIN(RADIANS(CW724-45)))</f>
        <v>0</v>
      </c>
      <c r="EA726" s="73">
        <f>(DB725*DB726)*(1-COS(RADIANS(CW724-45)))+DB724*(SIN(RADIANS(CW724-45)))</f>
        <v>0</v>
      </c>
      <c r="EB726" s="73">
        <f>(DB726^2)*(1-COS(RADIANS(CW724-45)))+(COS(RADIANS(CW724-45)))</f>
        <v>0.99999999999999989</v>
      </c>
      <c r="EC726" s="10"/>
      <c r="ED726">
        <v>0</v>
      </c>
      <c r="EE726" s="1">
        <v>-0.15830546226261483</v>
      </c>
      <c r="EG726">
        <f>CY726+DU726</f>
        <v>0.59120335653225764</v>
      </c>
      <c r="EH726">
        <f>EG726/(SQRT(EG724^2+EG725^2+EG726^2))</f>
        <v>0.41804390246420753</v>
      </c>
      <c r="EJ726">
        <f>Q726+AM726</f>
        <v>0</v>
      </c>
      <c r="EK726">
        <f>EJ726/(SQRT(EJ724^2+EJ725^2+EJ726^2))</f>
        <v>0</v>
      </c>
      <c r="EM726" s="23">
        <f>CY724*DU725-CY725*DU724</f>
        <v>-0.64278760968653925</v>
      </c>
      <c r="ER726">
        <f t="shared" ref="ER726:ES728" si="1101">CK725</f>
        <v>0.93180266183863136</v>
      </c>
      <c r="ES726">
        <f t="shared" si="1101"/>
        <v>-0.87956522186239505</v>
      </c>
      <c r="ET726" t="e">
        <f>#REF!</f>
        <v>#REF!</v>
      </c>
      <c r="EU726" t="e">
        <f>#REF!</f>
        <v>#REF!</v>
      </c>
      <c r="EY726" s="28"/>
      <c r="EZ726" s="10"/>
      <c r="FA726" s="61">
        <v>0.75215747624009166</v>
      </c>
      <c r="FB726" s="13">
        <f>BW727</f>
        <v>0</v>
      </c>
      <c r="FC726" s="17">
        <v>0</v>
      </c>
      <c r="FD726">
        <v>1</v>
      </c>
      <c r="FF726" s="73">
        <f>(FD724*FD726)*(1-COS(RADIANS(EY724+45)))-FD725*(SIN(RADIANS(EY724+45)))</f>
        <v>0</v>
      </c>
      <c r="FG726" s="73">
        <f>(FD725*FD726)*(1-COS(RADIANS(EY724+45)))+FD724*(SIN(RADIANS(EY724+45)))</f>
        <v>0</v>
      </c>
      <c r="FH726" s="73">
        <f>(FD726^2)*(1-COS(RADIANS(EY724+45)))+(COS(RADIANS(EY724+45)))</f>
        <v>0.99999999999999989</v>
      </c>
      <c r="FI726" s="10"/>
      <c r="FJ726">
        <v>0</v>
      </c>
      <c r="FK726" s="23">
        <f>SIN(RADIANS(176))*SIN(RADIANS(0))</f>
        <v>0</v>
      </c>
      <c r="FM726" s="30">
        <f>(FK724*FK726)*(1-COS(RADIANS(EX724)))-FK725*(SIN(RADIANS(EX724)))</f>
        <v>-5.3436559083262246E-2</v>
      </c>
      <c r="FN726" s="30">
        <f>(FK725*FK726)*(1-COS(RADIANS(EX724)))+FK724*(SIN(RADIANS(EX724)))</f>
        <v>-0.76417839735679927</v>
      </c>
      <c r="FO726" s="30">
        <f>(FK726^2)*(1-COS(RADIANS(EX724)))+(COS(RADIANS(EX724)))</f>
        <v>0.64278760968653936</v>
      </c>
      <c r="FQ726">
        <v>0.75215747624009166</v>
      </c>
      <c r="FS726" s="28">
        <f>(FD724*FD726)*(1-COS(RADIANS(EW724)))-FD725*(SIN(RADIANS(EW724)))</f>
        <v>0</v>
      </c>
      <c r="FT726" s="28">
        <f>(FD725*FD726)*(1-COS(RADIANS(EW724)))+FD724*(SIN(RADIANS(EW724)))</f>
        <v>0</v>
      </c>
      <c r="FU726" s="28">
        <f>(FD726^2)*(1-COS(RADIANS(EW724)))+(COS(RADIANS(EW724)))</f>
        <v>1</v>
      </c>
      <c r="FW726" s="61">
        <v>-0.14520061904000592</v>
      </c>
      <c r="FX726" s="13">
        <f>BX727</f>
        <v>0</v>
      </c>
      <c r="FY726" s="17">
        <v>0</v>
      </c>
      <c r="FZ726">
        <v>1</v>
      </c>
      <c r="GB726" s="73">
        <f>(FD724*FD724)*(1-COS(RADIANS(EY724-45)))-FD724*(SIN(RADIANS(EY724-45)))</f>
        <v>0</v>
      </c>
      <c r="GC726" s="73">
        <f>(FD725*FD726)*(1-COS(RADIANS(EY724-45)))+FD724*(SIN(RADIANS(EY724-45)))</f>
        <v>0</v>
      </c>
      <c r="GD726" s="73">
        <f>(FD726^2)*(1-COS(RADIANS(EY724-45)))+(COS(RADIANS(EY724-45)))</f>
        <v>1</v>
      </c>
      <c r="GE726" s="10"/>
      <c r="GF726">
        <v>0</v>
      </c>
      <c r="GG726" s="1">
        <v>-0.14520061904000592</v>
      </c>
      <c r="GI726">
        <f>FA726+FW726</f>
        <v>0.60695685720008574</v>
      </c>
      <c r="GJ726">
        <f>GI726/(SQRT(GI724^2+GI725^2+GI726^2))</f>
        <v>0.42918330961385548</v>
      </c>
      <c r="GL726" t="e">
        <f>#REF!+DC726</f>
        <v>#REF!</v>
      </c>
      <c r="GM726" t="e">
        <f>GL726/(SQRT(GL724^2+GL725^2+GL726^2))</f>
        <v>#REF!</v>
      </c>
      <c r="GO726" s="27">
        <f>FA724*FW725-FA725*FW724</f>
        <v>-0.64278760968653925</v>
      </c>
    </row>
    <row r="727" spans="1:197" x14ac:dyDescent="0.2">
      <c r="E727" s="5" t="s">
        <v>4</v>
      </c>
      <c r="F727" s="6" t="s">
        <v>5</v>
      </c>
      <c r="G727" s="7" t="s">
        <v>6</v>
      </c>
      <c r="H727" s="8" t="s">
        <v>1</v>
      </c>
      <c r="I727">
        <v>13</v>
      </c>
      <c r="J727" s="9" t="s">
        <v>7</v>
      </c>
      <c r="K727">
        <v>13</v>
      </c>
      <c r="L727" s="10"/>
      <c r="M727" s="17">
        <f>A679</f>
        <v>30</v>
      </c>
      <c r="N727" s="17">
        <f>B679</f>
        <v>-10</v>
      </c>
      <c r="O727" s="17">
        <f>C679</f>
        <v>261.8</v>
      </c>
      <c r="Q727" s="61">
        <f t="array" ref="Q727:Q729">MMULT(AI727:AK729,AG727:AG729)</f>
        <v>0.91409387123391983</v>
      </c>
      <c r="R727" s="13"/>
      <c r="S727" s="17">
        <v>1</v>
      </c>
      <c r="T727">
        <v>0</v>
      </c>
      <c r="V727" s="73">
        <f>(T727^2)*(1-COS(RADIANS(O727+45)))+(COS(RADIANS(O727+45)))</f>
        <v>0.59902359851558573</v>
      </c>
      <c r="W727" s="73">
        <f>(T727*T728)*(1-COS(RADIANS(O727+45)))-T729*(SIN(RADIANS(O727+45)))</f>
        <v>0.80073137094873359</v>
      </c>
      <c r="X727" s="73">
        <f>(T727*T729)*(1-COS(RADIANS(O727+45)))+T728*(SIN(RADIANS(O727+45)))</f>
        <v>0</v>
      </c>
      <c r="Y727" s="10"/>
      <c r="Z727">
        <f t="array" ref="Z727:Z729">MMULT(V727:X729,S727:S729)</f>
        <v>0.59902359851558573</v>
      </c>
      <c r="AA727" s="23">
        <f>COS(RADIANS('[1]Biaxial Input'!$F$21))</f>
        <v>-0.9975640502598242</v>
      </c>
      <c r="AC727" s="30">
        <f>(AA727^2)*(1-COS(RADIANS(N727)))+(COS(RADIANS(N727)))</f>
        <v>0.99992607504832687</v>
      </c>
      <c r="AD727" s="30">
        <f>(AA727*AA728)*(1-COS(RADIANS(N727)))-AA729*(SIN(RADIANS(N727)))</f>
        <v>-1.0571760619211149E-3</v>
      </c>
      <c r="AE727" s="30">
        <f>(AA727*AA729)*(1-COS(RADIANS(N727)))+AA728*(SIN(RADIANS(N727)))</f>
        <v>-1.2113084546138469E-2</v>
      </c>
      <c r="AG727">
        <f t="array" ref="AG727:AG729">MMULT(AC727:AE729,Z727:Z729)</f>
        <v>0.59982582976241072</v>
      </c>
      <c r="AI727" s="28">
        <f>(T727^2)*(1-COS(RADIANS(M727)))+(COS(RADIANS(M727)))</f>
        <v>0.86602540378443871</v>
      </c>
      <c r="AJ727" s="28">
        <f>(T727*T728)*(1-COS(RADIANS(M727)))-T729*(SIN(RADIANS(M727)))</f>
        <v>-0.49999999999999994</v>
      </c>
      <c r="AK727" s="28">
        <f>(T727*T729)*(1-COS(RADIANS(M727)))+T728*(SIN(RADIANS(M727)))</f>
        <v>0</v>
      </c>
      <c r="AM727" s="61">
        <f t="array" ref="AM727:AM729">MMULT(AI727:AK729,AW727:AW729)</f>
        <v>-0.39829358805290327</v>
      </c>
      <c r="AN727" s="13"/>
      <c r="AO727" s="17">
        <v>1</v>
      </c>
      <c r="AP727">
        <v>0</v>
      </c>
      <c r="AR727" s="73">
        <f>(T727^2)*(1-COS(RADIANS(O727-45)))+(COS(RADIANS(O727-45)))</f>
        <v>-0.80073137094873326</v>
      </c>
      <c r="AS727" s="73">
        <f>(T727*T728)*(1-COS(RADIANS(O727-45)))-T729*(SIN(RADIANS(O727-45)))</f>
        <v>0.59902359851558606</v>
      </c>
      <c r="AT727" s="73">
        <f>(T727*T729)*(1-COS(RADIANS(O727-45)))+T728*(SIN(RADIANS(O727-45)))</f>
        <v>0</v>
      </c>
      <c r="AU727" s="10"/>
      <c r="AV727">
        <f t="array" ref="AV727:AV729">MMULT(AR727:AT729,S727:S729)</f>
        <v>-0.80073137094873326</v>
      </c>
      <c r="AW727" s="1">
        <f t="array" ref="AW727:AW729">MMULT(AC727:AE729,AV727:AV729)</f>
        <v>-0.80003890351195617</v>
      </c>
      <c r="BY727" t="s">
        <v>10</v>
      </c>
      <c r="BZ727" s="5">
        <f t="shared" si="1099"/>
        <v>-9.8670839279614439E-2</v>
      </c>
      <c r="CA727" s="6">
        <f t="shared" si="1099"/>
        <v>-0.32743703463395935</v>
      </c>
      <c r="CB727" s="7">
        <f>CY726</f>
        <v>0.74950881879487252</v>
      </c>
      <c r="CC727" s="8">
        <f>DU726</f>
        <v>-0.15830546226261483</v>
      </c>
      <c r="CE727" s="10"/>
      <c r="CG727" s="10" t="s">
        <v>160</v>
      </c>
      <c r="CH727" s="10">
        <f>-CH724*((EY724-CW724)/(CH726-CE725))</f>
        <v>209.07371265078723</v>
      </c>
      <c r="CI727" s="67"/>
      <c r="CJ727" s="10" t="s">
        <v>10</v>
      </c>
      <c r="CK727" s="5">
        <f t="shared" si="1100"/>
        <v>-9.8670839279614439E-2</v>
      </c>
      <c r="CL727" s="6">
        <f t="shared" si="1100"/>
        <v>-0.32743703463395935</v>
      </c>
      <c r="CM727" s="7">
        <f>FA726</f>
        <v>0.75215747624009166</v>
      </c>
      <c r="CN727" s="8">
        <f>FW726</f>
        <v>-0.14520061904000592</v>
      </c>
      <c r="CW727" s="28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EE727" s="1"/>
      <c r="EI727" s="64">
        <f>(DEGREES(ACOS((EH724*EK724+EH725*EK725+EH726*EK726)/((SQRT(EH724^2+EH725^2+EH726^2))*(SQRT(EK724^2+EK725^2+EK726^2))))))</f>
        <v>106.9461165947417</v>
      </c>
      <c r="ER727">
        <f t="shared" si="1101"/>
        <v>0.3492962422733713</v>
      </c>
      <c r="ES727">
        <f t="shared" si="1101"/>
        <v>-0.34518112468713447</v>
      </c>
      <c r="ET727" t="e">
        <f>#REF!</f>
        <v>#REF!</v>
      </c>
      <c r="EU727" t="e">
        <f>#REF!</f>
        <v>#REF!</v>
      </c>
      <c r="EY727" s="28"/>
      <c r="EZ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GG727" s="1"/>
      <c r="GK727" s="64" t="e">
        <f>(DEGREES(ACOS((GJ724*GM724+GJ725*GM725+GJ726*GM726)/((SQRT(GJ724^2+GJ725^2+GJ726^2))*(SQRT(GM724^2+GM725^2+GM726^2))))))</f>
        <v>#VALUE!</v>
      </c>
    </row>
    <row r="728" spans="1:197" x14ac:dyDescent="0.2">
      <c r="D728" t="s">
        <v>8</v>
      </c>
      <c r="E728" s="5">
        <f t="shared" ref="E728:F730" si="1102">E723</f>
        <v>0.92989901791620577</v>
      </c>
      <c r="F728" s="6">
        <f t="shared" si="1102"/>
        <v>-0.88149328419413209</v>
      </c>
      <c r="G728" s="7">
        <f>Q727</f>
        <v>0.91409387123391983</v>
      </c>
      <c r="H728" s="8">
        <f>AM727</f>
        <v>-0.39829358805290327</v>
      </c>
      <c r="J728" s="9">
        <f>((SUMPRODUCT(G728:G730,E728:E730))*(SUMPRODUCT(G728:G730,F728:F730)))-((SUMPRODUCT(H728:H730,E728:E730))*(SUMPRODUCT(H728:H730,F728:F730)))</f>
        <v>1.6036463461900907E-2</v>
      </c>
      <c r="Q728" s="61">
        <v>-0.38360536833965087</v>
      </c>
      <c r="S728" s="17">
        <v>0</v>
      </c>
      <c r="T728">
        <v>0</v>
      </c>
      <c r="V728" s="73">
        <f>(T727*T728)*(1-COS(RADIANS(O727+45)))+T729*(SIN(RADIANS(O727+45)))</f>
        <v>-0.80073137094873359</v>
      </c>
      <c r="W728" s="73">
        <f>(T728^2)*(1-COS(RADIANS(O727+45)))+(COS(RADIANS(O727+45)))</f>
        <v>0.59902359851558573</v>
      </c>
      <c r="X728" s="73">
        <f>(T728*T729)*(1-COS(RADIANS(O727+45)))-T727*(SIN(RADIANS(O727+45)))</f>
        <v>0</v>
      </c>
      <c r="Y728" s="10"/>
      <c r="Z728">
        <v>-0.80073137094873359</v>
      </c>
      <c r="AA728" s="23">
        <f>SIN(RADIANS('[1]Biaxial Input'!$F$21))*(COS(RADIANS(0)))</f>
        <v>6.9756473744125524E-2</v>
      </c>
      <c r="AC728" s="30">
        <f>(AA727*AA728)*(1-COS(RADIANS(N727)))+AA729*(SIN(RADIANS(N727)))</f>
        <v>-1.0571760619211149E-3</v>
      </c>
      <c r="AD728" s="30">
        <f>(AA728^2)*(1-COS(RADIANS(N727)))+(COS(RADIANS(N727)))</f>
        <v>0.98488167796388115</v>
      </c>
      <c r="AE728" s="30">
        <f>(AA728*AA729)*(1-COS(RADIANS(N727)))-AA727*(SIN(RADIANS(N727)))</f>
        <v>-0.17322517943366056</v>
      </c>
      <c r="AG728">
        <v>-0.78925892962718425</v>
      </c>
      <c r="AI728" s="28">
        <f>(T727*T728)*(1-COS(RADIANS(M727)))+T729*(SIN(RADIANS(M727)))</f>
        <v>0.49999999999999994</v>
      </c>
      <c r="AJ728" s="28">
        <f>(T728^2)*(1-COS(RADIANS(M727)))+(COS(RADIANS(M727)))</f>
        <v>0.86602540378443871</v>
      </c>
      <c r="AK728" s="28">
        <f>(T728*T729)*(1-COS(RADIANS(M727)))-T727*(SIN(RADIANS(M727)))</f>
        <v>0</v>
      </c>
      <c r="AM728" s="61">
        <v>-0.91021307618737568</v>
      </c>
      <c r="AO728" s="17">
        <v>0</v>
      </c>
      <c r="AP728">
        <v>0</v>
      </c>
      <c r="AR728" s="73">
        <f>(T727*T728)*(1-COS(RADIANS(O727-45)))+T729*(SIN(RADIANS(O727-45)))</f>
        <v>-0.59902359851558606</v>
      </c>
      <c r="AS728" s="73">
        <f>(T728^2)*(1-COS(RADIANS(O727-45)))+(COS(RADIANS(O727-45)))</f>
        <v>-0.80073137094873326</v>
      </c>
      <c r="AT728" s="73">
        <f>(T728*T729)*(1-COS(RADIANS(O727-45)))-T727*(SIN(RADIANS(O727-45)))</f>
        <v>0</v>
      </c>
      <c r="AU728" s="10"/>
      <c r="AV728">
        <v>-0.59902359851558606</v>
      </c>
      <c r="AW728" s="1">
        <v>-0.58912085280859638</v>
      </c>
      <c r="CS728" s="15"/>
      <c r="CW728" s="28"/>
      <c r="CY728" s="82" t="s">
        <v>148</v>
      </c>
      <c r="CZ728" s="13"/>
      <c r="DB728" s="10"/>
      <c r="DC728" s="10"/>
      <c r="DD728" s="10"/>
      <c r="DE728" s="10"/>
      <c r="DF728" s="10"/>
      <c r="DG728" s="10"/>
      <c r="DH728" s="80"/>
      <c r="DI728" s="23" t="s">
        <v>149</v>
      </c>
      <c r="DM728" s="1"/>
      <c r="DO728" s="80"/>
      <c r="DS728" s="13"/>
      <c r="DT728" s="81"/>
      <c r="DU728" s="82" t="s">
        <v>150</v>
      </c>
      <c r="DW728" s="13"/>
      <c r="DX728" s="13"/>
      <c r="EA728" s="1"/>
      <c r="EE728" s="1"/>
      <c r="EI728" s="13"/>
      <c r="ER728">
        <f t="shared" si="1101"/>
        <v>-9.8670839279614439E-2</v>
      </c>
      <c r="ES728">
        <f t="shared" si="1101"/>
        <v>-0.32743703463395935</v>
      </c>
      <c r="ET728" t="e">
        <f>#REF!</f>
        <v>#REF!</v>
      </c>
      <c r="EU728" t="e">
        <f>#REF!</f>
        <v>#REF!</v>
      </c>
      <c r="EY728" s="28"/>
      <c r="EZ728" s="10"/>
      <c r="FA728" s="82" t="s">
        <v>148</v>
      </c>
      <c r="FB728" s="13"/>
      <c r="FD728" s="10"/>
      <c r="FE728" s="10"/>
      <c r="FF728" s="10"/>
      <c r="FG728" s="10"/>
      <c r="FH728" s="10"/>
      <c r="FI728" s="10"/>
      <c r="FJ728" s="80"/>
      <c r="FK728" s="23" t="s">
        <v>149</v>
      </c>
      <c r="FO728" s="1"/>
      <c r="FQ728" s="80"/>
      <c r="FU728" s="13"/>
      <c r="FV728" s="81"/>
      <c r="FW728" s="82" t="s">
        <v>150</v>
      </c>
      <c r="FY728" s="13"/>
      <c r="FZ728" s="13"/>
      <c r="GC728" s="1"/>
      <c r="GG728" s="1"/>
      <c r="GK728" s="13"/>
    </row>
    <row r="729" spans="1:197" x14ac:dyDescent="0.2">
      <c r="D729" t="s">
        <v>9</v>
      </c>
      <c r="E729" s="5">
        <f t="shared" si="1102"/>
        <v>0.35435293716168215</v>
      </c>
      <c r="F729" s="6">
        <f t="shared" si="1102"/>
        <v>-0.34007755354771868</v>
      </c>
      <c r="G729" s="7">
        <f t="shared" ref="G729:G730" si="1103">Q728</f>
        <v>-0.38360536833965087</v>
      </c>
      <c r="H729" s="8">
        <f t="shared" ref="H729:H730" si="1104">AM728</f>
        <v>-0.91021307618737568</v>
      </c>
      <c r="J729" s="10"/>
      <c r="Q729" s="61">
        <v>-0.13145081191680399</v>
      </c>
      <c r="S729" s="17">
        <v>0</v>
      </c>
      <c r="T729">
        <v>1</v>
      </c>
      <c r="V729" s="73">
        <f>(T727*T729)*(1-COS(RADIANS(O727+45)))-T728*(SIN(RADIANS(O727+45)))</f>
        <v>0</v>
      </c>
      <c r="W729" s="73">
        <f>(T728*T729)*(1-COS(RADIANS(O727+45)))+T727*(SIN(RADIANS(O727+45)))</f>
        <v>0</v>
      </c>
      <c r="X729" s="73">
        <f>(T729^2)*(1-COS(RADIANS(O727+45)))+(COS(RADIANS(O727+45)))</f>
        <v>1</v>
      </c>
      <c r="Y729" s="10"/>
      <c r="Z729">
        <v>0</v>
      </c>
      <c r="AA729" s="23">
        <f>SIN(RADIANS('[1]Biaxial Input'!$F$21))*SIN(RADIANS(0))</f>
        <v>0</v>
      </c>
      <c r="AC729" s="30">
        <f>(AA727*AA729)*(1-COS(RADIANS(N727)))-AA728*(SIN(RADIANS(N727)))</f>
        <v>1.2113084546138469E-2</v>
      </c>
      <c r="AD729" s="30">
        <f>(AA728*AA729)*(1-COS(RADIANS(N727)))+AA727*(SIN(RADIANS(N727)))</f>
        <v>0.17322517943366056</v>
      </c>
      <c r="AE729" s="30">
        <f>(AA729^2)*(1-COS(RADIANS(N727)))+(COS(RADIANS(N727)))</f>
        <v>0.98480775301220802</v>
      </c>
      <c r="AG729">
        <v>-0.13145081191680399</v>
      </c>
      <c r="AI729" s="28">
        <f>(T727*T729)*(1-COS(RADIANS(M727)))-T728*(SIN(RADIANS(M727)))</f>
        <v>0</v>
      </c>
      <c r="AJ729" s="28">
        <f>(T728*T729)*(1-COS(RADIANS(M727)))+T727*(SIN(RADIANS(M727)))</f>
        <v>0</v>
      </c>
      <c r="AK729" s="28">
        <f>(T729^2)*(1-COS(RADIANS(M727)))+(COS(RADIANS(M727)))</f>
        <v>1</v>
      </c>
      <c r="AM729" s="61">
        <v>-0.1134652971329068</v>
      </c>
      <c r="AO729" s="17">
        <v>0</v>
      </c>
      <c r="AP729">
        <v>1</v>
      </c>
      <c r="AR729" s="73">
        <f>(T727*T727)*(1-COS(RADIANS(O727-45)))-T727*(SIN(RADIANS(O727-45)))</f>
        <v>0</v>
      </c>
      <c r="AS729" s="73">
        <f>(T728*T729)*(1-COS(RADIANS(O727-45)))+T727*(SIN(RADIANS(O727-45)))</f>
        <v>0</v>
      </c>
      <c r="AT729" s="73">
        <f>(T729^2)*(1-COS(RADIANS(O727-45)))+(COS(RADIANS(O727-45)))</f>
        <v>1</v>
      </c>
      <c r="AU729" s="10"/>
      <c r="AV729">
        <v>0</v>
      </c>
      <c r="AW729" s="1">
        <v>-0.1134652971329068</v>
      </c>
      <c r="BZ729" s="5" t="s">
        <v>4</v>
      </c>
      <c r="CA729" s="6" t="s">
        <v>5</v>
      </c>
      <c r="CB729" s="7" t="s">
        <v>6</v>
      </c>
      <c r="CC729" s="8" t="s">
        <v>1</v>
      </c>
      <c r="CD729">
        <v>12</v>
      </c>
      <c r="CE729" s="9" t="s">
        <v>7</v>
      </c>
      <c r="CG729" s="90" t="s">
        <v>157</v>
      </c>
      <c r="CH729" s="61">
        <f>CE730-((CH731-CE730)/(EY729-CW729))*CW729</f>
        <v>7.1346825574597235</v>
      </c>
      <c r="CI729" s="10"/>
      <c r="CK729" s="5" t="s">
        <v>4</v>
      </c>
      <c r="CL729" s="6" t="s">
        <v>5</v>
      </c>
      <c r="CM729" s="7" t="s">
        <v>6</v>
      </c>
      <c r="CN729" s="8" t="s">
        <v>1</v>
      </c>
      <c r="CO729" s="10"/>
      <c r="CP729">
        <f t="shared" ref="CP729:CQ731" si="1105">BZ730</f>
        <v>0.93180266183863136</v>
      </c>
      <c r="CQ729">
        <f t="shared" si="1105"/>
        <v>-0.87956522186239505</v>
      </c>
      <c r="CR729">
        <f>CI733</f>
        <v>0</v>
      </c>
      <c r="CS729">
        <f>CL733</f>
        <v>0</v>
      </c>
      <c r="CU729" s="17">
        <f>CU633</f>
        <v>70</v>
      </c>
      <c r="CV729" s="17">
        <f>CV633</f>
        <v>-5</v>
      </c>
      <c r="CW729" s="31">
        <f>CH636</f>
        <v>221.55607767973757</v>
      </c>
      <c r="CY729" s="61">
        <f t="array" ref="CY729:CY731">MMULT(DQ729:DS731,DO729:DO731)</f>
        <v>0.91397375425543204</v>
      </c>
      <c r="CZ729" s="13"/>
      <c r="DA729" s="17">
        <v>1</v>
      </c>
      <c r="DB729">
        <v>0</v>
      </c>
      <c r="DD729" s="73">
        <f>(DB729^2)*(1-COS(RADIANS(CW729+45)))+(COS(RADIANS(CW729+45)))</f>
        <v>-6.0071595850015709E-2</v>
      </c>
      <c r="DE729" s="73">
        <f>(DB729*DB730)*(1-COS(RADIANS(CW729+45)))-DB731*(SIN(RADIANS(CW729+45)))</f>
        <v>0.99819407099623292</v>
      </c>
      <c r="DF729" s="73">
        <f>(DB729*DB731)*(1-COS(RADIANS(CW729+45)))+DB730*(SIN(RADIANS(CW729+45)))</f>
        <v>0</v>
      </c>
      <c r="DG729" s="10"/>
      <c r="DH729">
        <f t="array" ref="DH729:DH731">MMULT(DD729:DF731,DA729:DA731)</f>
        <v>-6.0071595850015709E-2</v>
      </c>
      <c r="DI729" s="23">
        <f>COS(RADIANS('[1]Biaxial Input'!$F$21))</f>
        <v>-0.9975640502598242</v>
      </c>
      <c r="DK729" s="30">
        <f>(DI729^2)*(1-COS(RADIANS(CV729)))+(COS(RADIANS(CV729)))</f>
        <v>0.99998148353170568</v>
      </c>
      <c r="DL729" s="30">
        <f>(DI729*DI730)*(1-COS(RADIANS(CV729)))-DI731*(SIN(RADIANS(CV729)))</f>
        <v>-2.6479783333051429E-4</v>
      </c>
      <c r="DM729" s="30">
        <f>(DI729*DI731)*(1-COS(RADIANS(CV729)))+DI730*(SIN(RADIANS(CV729)))</f>
        <v>-6.0796772806267756E-3</v>
      </c>
      <c r="DO729">
        <f t="array" ref="DO729:DO731">MMULT(DK729:DM731,DH729:DH731)</f>
        <v>-5.9806163908972594E-2</v>
      </c>
      <c r="DQ729" s="28">
        <f>(DB729^2)*(1-COS(RADIANS(CU729)))+(COS(RADIANS(CU729)))</f>
        <v>0.34202014332566882</v>
      </c>
      <c r="DR729" s="28">
        <f>(DB729*DB730)*(1-COS(RADIANS(CU729)))-DB731*(SIN(RADIANS(CU729)))</f>
        <v>-0.93969262078590832</v>
      </c>
      <c r="DS729" s="28">
        <f>(DB729*DB731)*(1-COS(RADIANS(CU729)))+DB730*(SIN(RADIANS(CU729)))</f>
        <v>0</v>
      </c>
      <c r="DU729" s="61">
        <f t="array" ref="DU729:DU731">MMULT(DQ729:DS731,EE729:EE731)</f>
        <v>-0.39788505303109739</v>
      </c>
      <c r="DV729" s="13"/>
      <c r="DW729" s="17">
        <v>1</v>
      </c>
      <c r="DX729">
        <v>0</v>
      </c>
      <c r="DZ729" s="73">
        <f>(DB729^2)*(1-COS(RADIANS(CW729-45)))+(COS(RADIANS(CW729-45)))</f>
        <v>-0.99819407099623292</v>
      </c>
      <c r="EA729" s="73">
        <f>(DB729*DB730)*(1-COS(RADIANS(CW729-45)))-DB731*(SIN(RADIANS(CW729-45)))</f>
        <v>-6.0071595850015203E-2</v>
      </c>
      <c r="EB729" s="73">
        <f>(DB729*DB731)*(1-COS(RADIANS(CW729-45)))+DB730*(SIN(RADIANS(CW729-45)))</f>
        <v>0</v>
      </c>
      <c r="EC729" s="10"/>
      <c r="ED729">
        <f t="array" ref="ED729:ED731">MMULT(DZ729:EB731,DA729:DA731)</f>
        <v>-0.99819407099623292</v>
      </c>
      <c r="EE729" s="1">
        <f t="array" ref="EE729:EE731">MMULT(DK729:DM731,ED729:ED731)</f>
        <v>-0.9981914947957915</v>
      </c>
      <c r="EG729">
        <f>CY729+DU729</f>
        <v>0.5160887012243347</v>
      </c>
      <c r="EH729">
        <f>EG729/(SQRT(EG729^2+EG730^2+EG731^2))</f>
        <v>0.36492982032948507</v>
      </c>
      <c r="EJ729">
        <f>Q729+AM729</f>
        <v>-0.24491610904971078</v>
      </c>
      <c r="EK729">
        <f>EJ729/(SQRT(EJ729^2+EJ730^2+EJ731^2))</f>
        <v>-1</v>
      </c>
      <c r="EM729" s="23">
        <f>CY730*DU731-CY731*DU730</f>
        <v>-7.9620732894590179E-2</v>
      </c>
      <c r="EO729" s="15">
        <v>12</v>
      </c>
      <c r="EP729" s="9" t="s">
        <v>7</v>
      </c>
      <c r="EW729" s="17">
        <f>CU729</f>
        <v>70</v>
      </c>
      <c r="EX729" s="17">
        <f>CV729</f>
        <v>-5</v>
      </c>
      <c r="EY729" s="31">
        <f>1+CW729</f>
        <v>222.55607767973757</v>
      </c>
      <c r="EZ729" s="10"/>
      <c r="FA729" s="61">
        <f t="array" ref="FA729:FA731">MMULT(FS729:FU731,FQ729:FQ731)</f>
        <v>0.92077860328654615</v>
      </c>
      <c r="FB729" s="13">
        <f>BW730</f>
        <v>0</v>
      </c>
      <c r="FC729" s="17">
        <v>1</v>
      </c>
      <c r="FD729">
        <v>0</v>
      </c>
      <c r="FF729" s="73">
        <f>(FD729^2)*(1-COS(RADIANS(EY729+45)))+(COS(RADIANS(EY729+45)))</f>
        <v>-4.2641558024691752E-2</v>
      </c>
      <c r="FG729" s="73">
        <f>(FD729*FD730)*(1-COS(RADIANS(EY729+45)))-FD731*(SIN(RADIANS(EY729+45)))</f>
        <v>0.99909043511046924</v>
      </c>
      <c r="FH729" s="73">
        <f>(FD729*FD731)*(1-COS(RADIANS(EY729+45)))+FD730*(SIN(RADIANS(EY729+45)))</f>
        <v>0</v>
      </c>
      <c r="FI729" s="10"/>
      <c r="FJ729">
        <f t="array" ref="FJ729:FJ731">MMULT(FF729:FH731,FC729:FC731)</f>
        <v>-4.2641558024691752E-2</v>
      </c>
      <c r="FK729" s="23">
        <f>COS(RADIANS(176))</f>
        <v>-0.9975640502598242</v>
      </c>
      <c r="FM729" s="30">
        <f>(FK729^2)*(1-COS(RADIANS(EX729)))+(COS(RADIANS(EX729)))</f>
        <v>0.99998148353170568</v>
      </c>
      <c r="FN729" s="30">
        <f>(FK729*FK730)*(1-COS(RADIANS(EX729)))-FK731*(SIN(RADIANS(EX729)))</f>
        <v>-2.6479783333051429E-4</v>
      </c>
      <c r="FO729" s="30">
        <f>(FK729*FK731)*(1-COS(RADIANS(EX729)))+FK730*(SIN(RADIANS(EX729)))</f>
        <v>-6.0796772806267756E-3</v>
      </c>
      <c r="FQ729">
        <f t="array" ref="FQ729:FQ731">MMULT(FM729:FO731,FJ729:FJ731)</f>
        <v>-4.2376211471116074E-2</v>
      </c>
      <c r="FS729" s="28">
        <f>(FD729^2)*(1-COS(RADIANS(EW729)))+(COS(RADIANS(EW729)))</f>
        <v>0.34202014332566882</v>
      </c>
      <c r="FT729" s="28">
        <f>(FD729*FD730)*(1-COS(RADIANS(EW729)))-FD731*(SIN(RADIANS(EW729)))</f>
        <v>-0.93969262078590832</v>
      </c>
      <c r="FU729" s="28">
        <f>(FD729*FD731)*(1-COS(RADIANS(EW729)))+FD730*(SIN(RADIANS(EW729)))</f>
        <v>0</v>
      </c>
      <c r="FW729" s="61">
        <f t="array" ref="FW729:FW731">MMULT(FS729:FU731,GG729:GG731)</f>
        <v>-0.38187341177804573</v>
      </c>
      <c r="FX729" s="13">
        <f>BX730</f>
        <v>0</v>
      </c>
      <c r="FY729" s="17">
        <v>1</v>
      </c>
      <c r="FZ729">
        <v>0</v>
      </c>
      <c r="GB729" s="73">
        <f>(FD729^2)*(1-COS(RADIANS(EY729-45)))+(COS(RADIANS(EY729-45)))</f>
        <v>-0.99909043511046935</v>
      </c>
      <c r="GC729" s="73">
        <f>(FD729*FD730)*(1-COS(RADIANS(EY729-45)))-FD731*(SIN(RADIANS(EY729-45)))</f>
        <v>-4.2641558024691245E-2</v>
      </c>
      <c r="GD729" s="73">
        <f>(FD729*FD731)*(1-COS(RADIANS(EY729-45)))+FD730*(SIN(RADIANS(EY729-45)))</f>
        <v>0</v>
      </c>
      <c r="GE729" s="10"/>
      <c r="GF729">
        <f t="array" ref="GF729:GF731">MMULT(GB729:GD731,FC729:FC731)</f>
        <v>-0.99909043511046935</v>
      </c>
      <c r="GG729" s="1">
        <f t="array" ref="GG729:GG731">MMULT(FM729:FO731,GF729:GF731)</f>
        <v>-0.99908322687627926</v>
      </c>
      <c r="GI729">
        <f>FA729+FW729</f>
        <v>0.53890519150850036</v>
      </c>
      <c r="GJ729">
        <f>GI729/(SQRT(GI729^2+GI730^2+GI731^2))</f>
        <v>0.3810635153322956</v>
      </c>
      <c r="GL729" t="e">
        <f>CH730+DC729</f>
        <v>#VALUE!</v>
      </c>
      <c r="GM729" t="e">
        <f>GL729/(SQRT(GL729^2+GL730^2+GL731^2))</f>
        <v>#VALUE!</v>
      </c>
      <c r="GO729" s="27">
        <f>FA730*FW731-FA731*FW730</f>
        <v>-7.9620732894590152E-2</v>
      </c>
    </row>
    <row r="730" spans="1:197" x14ac:dyDescent="0.2">
      <c r="D730" t="s">
        <v>10</v>
      </c>
      <c r="E730" s="5">
        <f t="shared" si="1102"/>
        <v>-9.8599251535522028E-2</v>
      </c>
      <c r="F730" s="6">
        <f t="shared" si="1102"/>
        <v>-0.32759250219387132</v>
      </c>
      <c r="G730" s="7">
        <f t="shared" si="1103"/>
        <v>-0.13145081191680399</v>
      </c>
      <c r="H730" s="8">
        <f t="shared" si="1104"/>
        <v>-0.1134652971329068</v>
      </c>
      <c r="J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W730" s="1"/>
      <c r="BY730" t="s">
        <v>8</v>
      </c>
      <c r="BZ730" s="5">
        <f t="shared" ref="BZ730:CA732" si="1106">BZ725</f>
        <v>0.93180266183863136</v>
      </c>
      <c r="CA730" s="6">
        <f t="shared" si="1106"/>
        <v>-0.87956522186239505</v>
      </c>
      <c r="CB730" s="7">
        <f>CY729</f>
        <v>0.91397375425543204</v>
      </c>
      <c r="CC730" s="8">
        <f>DU729</f>
        <v>-0.39788505303109739</v>
      </c>
      <c r="CE730" s="9">
        <f>((SUMPRODUCT(CB730:CB732,BZ730:BZ732))*(SUMPRODUCT(CB730:(CB732),CA730:CA732)))-((SUMPRODUCT(CC730:CC732,BZ730:BZ732))*(SUMPRODUCT(CC730:CC732,CA730:CA732)))</f>
        <v>0</v>
      </c>
      <c r="CG730">
        <v>1</v>
      </c>
      <c r="CH730" t="s">
        <v>161</v>
      </c>
      <c r="CI730" s="67"/>
      <c r="CJ730" s="1" t="s">
        <v>8</v>
      </c>
      <c r="CK730" s="5">
        <f t="shared" ref="CK730:CL732" si="1107">BZ730</f>
        <v>0.93180266183863136</v>
      </c>
      <c r="CL730" s="6">
        <f t="shared" si="1107"/>
        <v>-0.87956522186239505</v>
      </c>
      <c r="CM730" s="7">
        <f>FA729</f>
        <v>0.92077860328654615</v>
      </c>
      <c r="CN730" s="8">
        <f>FW729</f>
        <v>-0.38187341177804573</v>
      </c>
      <c r="CO730" s="10"/>
      <c r="CP730">
        <f t="shared" si="1105"/>
        <v>0.3492962422733713</v>
      </c>
      <c r="CQ730">
        <f t="shared" si="1105"/>
        <v>-0.34518112468713447</v>
      </c>
      <c r="CR730">
        <f>CJ733</f>
        <v>0</v>
      </c>
      <c r="CS730">
        <f>CM733</f>
        <v>0</v>
      </c>
      <c r="CW730" s="28"/>
      <c r="CY730" s="61">
        <v>-0.39630363173848993</v>
      </c>
      <c r="DA730" s="17">
        <v>0</v>
      </c>
      <c r="DB730">
        <v>0</v>
      </c>
      <c r="DD730" s="73">
        <f>(DB729*DB730)*(1-COS(RADIANS(CW729+45)))+DB731*(SIN(RADIANS(CW729+45)))</f>
        <v>-0.99819407099623292</v>
      </c>
      <c r="DE730" s="73">
        <f>(DB730^2)*(1-COS(RADIANS(CW729+45)))+(COS(RADIANS(CW729+45)))</f>
        <v>-6.0071595850015709E-2</v>
      </c>
      <c r="DF730" s="73">
        <f>(DB730*DB731)*(1-COS(RADIANS(CW729+45)))-DB729*(SIN(RADIANS(CW729+45)))</f>
        <v>0</v>
      </c>
      <c r="DG730" s="10"/>
      <c r="DH730">
        <v>-0.99819407099623292</v>
      </c>
      <c r="DI730" s="23">
        <f>SIN(RADIANS('[1]Biaxial Input'!$F$21))*(COS(RADIANS(0)))</f>
        <v>6.9756473744125524E-2</v>
      </c>
      <c r="DK730" s="30">
        <f>(DI729*DI730)*(1-COS(RADIANS(CV729)))+DI731*(SIN(RADIANS(CV729)))</f>
        <v>-2.6479783333051429E-4</v>
      </c>
      <c r="DL730" s="30">
        <f>(DI730^2)*(1-COS(RADIANS(CV729)))+(COS(RADIANS(CV729)))</f>
        <v>0.99621321456003986</v>
      </c>
      <c r="DM730" s="30">
        <f>(DI730*DI731)*(1-COS(RADIANS(CV729)))-DI729*(SIN(RADIANS(CV729)))</f>
        <v>-8.694343573875718E-2</v>
      </c>
      <c r="DO730">
        <v>-0.99439821739350409</v>
      </c>
      <c r="DQ730" s="28">
        <f>(DB729*DB730)*(1-COS(RADIANS(CU729)))+DB731*(SIN(RADIANS(CU729)))</f>
        <v>0.93969262078590832</v>
      </c>
      <c r="DR730" s="28">
        <f>(DB730^2)*(1-COS(RADIANS(CU729)))+(COS(RADIANS(CU729)))</f>
        <v>0.34202014332566882</v>
      </c>
      <c r="DS730" s="28">
        <f>(DB730*DB731)*(1-COS(RADIANS(CU729)))-DB729*(SIN(RADIANS(CU729)))</f>
        <v>0</v>
      </c>
      <c r="DU730" s="61">
        <v>-0.91743488547343754</v>
      </c>
      <c r="DW730" s="17">
        <v>0</v>
      </c>
      <c r="DX730">
        <v>0</v>
      </c>
      <c r="DZ730" s="73">
        <f>(DB729*DB730)*(1-COS(RADIANS(CW729-45)))+DB731*(SIN(RADIANS(CW729-45)))</f>
        <v>6.0071595850015203E-2</v>
      </c>
      <c r="EA730" s="73">
        <f>(DB730^2)*(1-COS(RADIANS(CW729-45)))+(COS(RADIANS(CW729-45)))</f>
        <v>-0.99819407099623292</v>
      </c>
      <c r="EB730" s="73">
        <f>(DB730*DB731)*(1-COS(RADIANS(CW729-45)))-DB729*(SIN(RADIANS(CW729-45)))</f>
        <v>0</v>
      </c>
      <c r="EC730" s="10"/>
      <c r="ED730">
        <v>6.0071595850015203E-2</v>
      </c>
      <c r="EE730" s="1">
        <v>6.0108437232738364E-2</v>
      </c>
      <c r="EG730">
        <f>CY730+DU730</f>
        <v>-1.3137385172119274</v>
      </c>
      <c r="EH730">
        <f>EG730/(SQRT(EG729^2+EG730^2+EG731^2))</f>
        <v>-0.92895341422651356</v>
      </c>
      <c r="EJ730">
        <f>Q730+AM730</f>
        <v>0</v>
      </c>
      <c r="EK730">
        <f>EJ730/(SQRT(EJ729^2+EJ730^2+EJ731^2))</f>
        <v>0</v>
      </c>
      <c r="EM730" s="23">
        <f>CY731*DU729-CY729*DU731</f>
        <v>3.5449434229960525E-2</v>
      </c>
      <c r="EP730" s="9">
        <f>((SUMPRODUCT(CM730:CM732,BZ730:BZ732))*(SUMPRODUCT(CM730:CM732,CA730:CA732)))-((SUMPRODUCT(CN730:CN732,BZ730:BZ732))*(SUMPRODUCT(CN730:CN732,CA730:CA732)))</f>
        <v>-3.2202603657630224E-2</v>
      </c>
      <c r="EY730" s="28"/>
      <c r="EZ730" s="10"/>
      <c r="FA730" s="61">
        <v>-0.38023182627481145</v>
      </c>
      <c r="FB730" s="13">
        <f>BW731</f>
        <v>0</v>
      </c>
      <c r="FC730" s="17">
        <v>0</v>
      </c>
      <c r="FD730">
        <v>0</v>
      </c>
      <c r="FF730" s="73">
        <f>(FD729*FD730)*(1-COS(RADIANS(EY729+45)))+FD731*(SIN(RADIANS(EY729+45)))</f>
        <v>-0.99909043511046924</v>
      </c>
      <c r="FG730" s="73">
        <f>(FD730^2)*(1-COS(RADIANS(EY729+45)))+(COS(RADIANS(EY729+45)))</f>
        <v>-4.2641558024691752E-2</v>
      </c>
      <c r="FH730" s="73">
        <f>(FD730*FD731)*(1-COS(RADIANS(EY729+45)))-FD729*(SIN(RADIANS(EY729+45)))</f>
        <v>0</v>
      </c>
      <c r="FI730" s="10"/>
      <c r="FJ730">
        <v>-0.99909043511046924</v>
      </c>
      <c r="FK730" s="23">
        <f>SIN(RADIANS(176))*(COS(RADIANS(0)))</f>
        <v>6.9756473744125524E-2</v>
      </c>
      <c r="FM730" s="30">
        <f>(FK729*FK730)*(1-COS(RADIANS(EX729)))+FK731*(SIN(RADIANS(EX729)))</f>
        <v>-2.6479783333051429E-4</v>
      </c>
      <c r="FN730" s="30">
        <f>(FK730^2)*(1-COS(RADIANS(EX729)))+(COS(RADIANS(EX729)))</f>
        <v>0.99621321456003986</v>
      </c>
      <c r="FO730" s="30">
        <f>(FK730*FK731)*(1-COS(RADIANS(EX729)))-FK729*(SIN(RADIANS(EX729)))</f>
        <v>-8.694343573875718E-2</v>
      </c>
      <c r="FQ730">
        <v>-0.99529580260541461</v>
      </c>
      <c r="FS730" s="28">
        <f>(FD729*FD730)*(1-COS(RADIANS(EW729)))+FD731*(SIN(RADIANS(EW729)))</f>
        <v>0.93969262078590832</v>
      </c>
      <c r="FT730" s="28">
        <f>(FD730^2)*(1-COS(RADIANS(EW729)))+(COS(RADIANS(EW729)))</f>
        <v>0.34202014332566882</v>
      </c>
      <c r="FU730" s="28">
        <f>(FD730*FD731)*(1-COS(RADIANS(EW729)))-FD729*(SIN(RADIANS(EW729)))</f>
        <v>0</v>
      </c>
      <c r="FW730" s="61">
        <v>-0.92421160775035582</v>
      </c>
      <c r="FX730" s="13">
        <f>BX731</f>
        <v>0</v>
      </c>
      <c r="FY730" s="17">
        <v>0</v>
      </c>
      <c r="FZ730">
        <v>0</v>
      </c>
      <c r="GB730" s="73">
        <f>(FD729*FD730)*(1-COS(RADIANS(EY729-45)))+FD731*(SIN(RADIANS(EY729-45)))</f>
        <v>4.2641558024691245E-2</v>
      </c>
      <c r="GC730" s="73">
        <f>(FD730^2)*(1-COS(RADIANS(EY729-45)))+(COS(RADIANS(EY729-45)))</f>
        <v>-0.99909043511046935</v>
      </c>
      <c r="GD730" s="73">
        <f>(FD730*FD731)*(1-COS(RADIANS(EY729-45)))-FD729*(SIN(RADIANS(EY729-45)))</f>
        <v>0</v>
      </c>
      <c r="GE730" s="10"/>
      <c r="GF730">
        <v>4.2641558024691245E-2</v>
      </c>
      <c r="GG730" s="1">
        <v>4.2744640576144625E-2</v>
      </c>
      <c r="GI730">
        <f>FA730+FW730</f>
        <v>-1.3044434340251674</v>
      </c>
      <c r="GJ730">
        <f>GI730/(SQRT(GI729^2+GI730^2+GI731^2))</f>
        <v>-0.92238079787346261</v>
      </c>
      <c r="GL730">
        <f>CH731+DC730</f>
        <v>-3.2202603657630224E-2</v>
      </c>
      <c r="GM730" t="e">
        <f>GL730/(SQRT(GL729^2+GL730^2+GL731^2))</f>
        <v>#VALUE!</v>
      </c>
      <c r="GO730" s="27">
        <f>FA731*FW729-FA729*FW731</f>
        <v>3.5449434229960525E-2</v>
      </c>
    </row>
    <row r="731" spans="1:197" x14ac:dyDescent="0.2">
      <c r="J731" s="10"/>
      <c r="Q731" s="82" t="s">
        <v>148</v>
      </c>
      <c r="R731" s="13"/>
      <c r="T731" s="10"/>
      <c r="U731" s="10"/>
      <c r="V731" s="10"/>
      <c r="W731" s="10"/>
      <c r="X731" s="10"/>
      <c r="Y731" s="10"/>
      <c r="Z731" s="80"/>
      <c r="AA731" s="23" t="s">
        <v>149</v>
      </c>
      <c r="AE731" s="1"/>
      <c r="AG731" s="80"/>
      <c r="AK731" s="13"/>
      <c r="AL731" s="81"/>
      <c r="AM731" s="82" t="s">
        <v>150</v>
      </c>
      <c r="AO731" s="13"/>
      <c r="AP731" s="13"/>
      <c r="AS731" s="1"/>
      <c r="AW731" s="1"/>
      <c r="BY731" t="s">
        <v>9</v>
      </c>
      <c r="BZ731" s="5">
        <f t="shared" si="1106"/>
        <v>0.3492962422733713</v>
      </c>
      <c r="CA731" s="6">
        <f t="shared" si="1106"/>
        <v>-0.34518112468713447</v>
      </c>
      <c r="CB731" s="7">
        <f>CY730</f>
        <v>-0.39630363173848993</v>
      </c>
      <c r="CC731" s="8">
        <f>DU730</f>
        <v>-0.91743488547343754</v>
      </c>
      <c r="CE731" s="10"/>
      <c r="CH731">
        <f>((SUMPRODUCT(CM730:CM732,CK730:CK732))*(SUMPRODUCT(CM730:CM732,CL730:CL732)))-((SUMPRODUCT(CN730:CN732,CK730:CK732))*(SUMPRODUCT(CN730:CN732,CL730:CL732)))</f>
        <v>-3.2202603657630224E-2</v>
      </c>
      <c r="CI731" s="67"/>
      <c r="CJ731" s="10" t="s">
        <v>9</v>
      </c>
      <c r="CK731" s="5">
        <f t="shared" si="1107"/>
        <v>0.3492962422733713</v>
      </c>
      <c r="CL731" s="6">
        <f t="shared" si="1107"/>
        <v>-0.34518112468713447</v>
      </c>
      <c r="CM731" s="7">
        <f>FA730</f>
        <v>-0.38023182627481145</v>
      </c>
      <c r="CN731" s="8">
        <f>FW730</f>
        <v>-0.92421160775035582</v>
      </c>
      <c r="CP731">
        <f t="shared" si="1105"/>
        <v>-9.8670839279614439E-2</v>
      </c>
      <c r="CQ731">
        <f t="shared" si="1105"/>
        <v>-0.32743703463395935</v>
      </c>
      <c r="CR731">
        <f>CK733</f>
        <v>0</v>
      </c>
      <c r="CS731">
        <f>CN733</f>
        <v>0</v>
      </c>
      <c r="CW731" s="28"/>
      <c r="CY731" s="61">
        <v>-8.7151637982969737E-2</v>
      </c>
      <c r="DA731" s="17">
        <v>0</v>
      </c>
      <c r="DB731">
        <v>1</v>
      </c>
      <c r="DD731" s="73">
        <f>(DB729*DB731)*(1-COS(RADIANS(CW729+45)))-DB730*(SIN(RADIANS(CW729+45)))</f>
        <v>0</v>
      </c>
      <c r="DE731" s="73">
        <f>(DB730*DB731)*(1-COS(RADIANS(CW729+45)))+DB729*(SIN(RADIANS(CW729+45)))</f>
        <v>0</v>
      </c>
      <c r="DF731" s="73">
        <f>(DB731^2)*(1-COS(RADIANS(CW729+45)))+(COS(RADIANS(CW729+45)))</f>
        <v>1</v>
      </c>
      <c r="DG731" s="10"/>
      <c r="DH731">
        <v>0</v>
      </c>
      <c r="DI731" s="23">
        <f>SIN(RADIANS('[1]Biaxial Input'!$F$21))*SIN(RADIANS(0))</f>
        <v>0</v>
      </c>
      <c r="DK731" s="30">
        <f>(DI729*DI731)*(1-COS(RADIANS(CV729)))-DI730*(SIN(RADIANS(CV729)))</f>
        <v>6.0796772806267756E-3</v>
      </c>
      <c r="DL731" s="30">
        <f>(DI730*DI731)*(1-COS(RADIANS(CV729)))+DI729*(SIN(RADIANS(CV729)))</f>
        <v>8.694343573875718E-2</v>
      </c>
      <c r="DM731" s="30">
        <f>(DI731^2)*(1-COS(RADIANS(CV729)))+(COS(RADIANS(CV729)))</f>
        <v>0.99619469809174555</v>
      </c>
      <c r="DO731">
        <v>-8.7151637982969737E-2</v>
      </c>
      <c r="DQ731" s="28">
        <f>(DB729*DB731)*(1-COS(RADIANS(CU729)))-DB730*(SIN(RADIANS(CU729)))</f>
        <v>0</v>
      </c>
      <c r="DR731" s="28">
        <f>(DB730*DB731)*(1-COS(RADIANS(CU729)))+DB729*(SIN(RADIANS(CU729)))</f>
        <v>0</v>
      </c>
      <c r="DS731" s="28">
        <f>(DB731^2)*(1-COS(RADIANS(CU729)))+(COS(RADIANS(CU729)))</f>
        <v>1</v>
      </c>
      <c r="DU731" s="61">
        <v>-8.4586688158175879E-4</v>
      </c>
      <c r="DW731" s="17">
        <v>0</v>
      </c>
      <c r="DX731">
        <v>1</v>
      </c>
      <c r="DZ731" s="73">
        <f>(DB729*DB729)*(1-COS(RADIANS(CW729-45)))-DB729*(SIN(RADIANS(CW729-45)))</f>
        <v>0</v>
      </c>
      <c r="EA731" s="73">
        <f>(DB730*DB731)*(1-COS(RADIANS(CW729-45)))+DB729*(SIN(RADIANS(CW729-45)))</f>
        <v>0</v>
      </c>
      <c r="EB731" s="73">
        <f>(DB731^2)*(1-COS(RADIANS(CW729-45)))+(COS(RADIANS(CW729-45)))</f>
        <v>1</v>
      </c>
      <c r="EC731" s="10"/>
      <c r="ED731">
        <v>0</v>
      </c>
      <c r="EE731" s="1">
        <v>-8.4586688158175879E-4</v>
      </c>
      <c r="EG731">
        <f>CY731+DU731</f>
        <v>-8.799750486455149E-2</v>
      </c>
      <c r="EH731">
        <f>EG731/(SQRT(EG729^2+EG730^2+EG731^2))</f>
        <v>-6.2223632417220551E-2</v>
      </c>
      <c r="EJ731">
        <f>Q731+AM731</f>
        <v>0</v>
      </c>
      <c r="EK731">
        <f>EJ731/(SQRT(EJ729^2+EJ730^2+EJ731^2))</f>
        <v>0</v>
      </c>
      <c r="EM731" s="23">
        <f>CY729*DU730-CY730*DU729</f>
        <v>-0.99619469809174555</v>
      </c>
      <c r="ER731">
        <f t="shared" ref="ER731:ES733" si="1108">CK730</f>
        <v>0.93180266183863136</v>
      </c>
      <c r="ES731">
        <f t="shared" si="1108"/>
        <v>-0.87956522186239505</v>
      </c>
      <c r="ET731" t="e">
        <f>#REF!</f>
        <v>#REF!</v>
      </c>
      <c r="EU731" t="e">
        <f>#REF!</f>
        <v>#REF!</v>
      </c>
      <c r="EY731" s="28"/>
      <c r="EZ731" s="10"/>
      <c r="FA731" s="61">
        <v>-8.7123601953767268E-2</v>
      </c>
      <c r="FB731" s="13">
        <f>BW732</f>
        <v>0</v>
      </c>
      <c r="FC731" s="17">
        <v>0</v>
      </c>
      <c r="FD731">
        <v>1</v>
      </c>
      <c r="FF731" s="73">
        <f>(FD729*FD731)*(1-COS(RADIANS(EY729+45)))-FD730*(SIN(RADIANS(EY729+45)))</f>
        <v>0</v>
      </c>
      <c r="FG731" s="73">
        <f>(FD730*FD731)*(1-COS(RADIANS(EY729+45)))+FD729*(SIN(RADIANS(EY729+45)))</f>
        <v>0</v>
      </c>
      <c r="FH731" s="73">
        <f>(FD731^2)*(1-COS(RADIANS(EY729+45)))+(COS(RADIANS(EY729+45)))</f>
        <v>1</v>
      </c>
      <c r="FI731" s="10"/>
      <c r="FJ731">
        <v>0</v>
      </c>
      <c r="FK731" s="23">
        <f>SIN(RADIANS(176))*SIN(RADIANS(0))</f>
        <v>0</v>
      </c>
      <c r="FM731" s="30">
        <f>(FK729*FK731)*(1-COS(RADIANS(EX729)))-FK730*(SIN(RADIANS(EX729)))</f>
        <v>6.0796772806267756E-3</v>
      </c>
      <c r="FN731" s="30">
        <f>(FK730*FK731)*(1-COS(RADIANS(EX729)))+FK729*(SIN(RADIANS(EX729)))</f>
        <v>8.694343573875718E-2</v>
      </c>
      <c r="FO731" s="30">
        <f>(FK731^2)*(1-COS(RADIANS(EX729)))+(COS(RADIANS(EX729)))</f>
        <v>0.99619469809174555</v>
      </c>
      <c r="FQ731">
        <v>-8.7123601953767268E-2</v>
      </c>
      <c r="FS731" s="28">
        <f>(FD729*FD731)*(1-COS(RADIANS(EW729)))-FD730*(SIN(RADIANS(EW729)))</f>
        <v>0</v>
      </c>
      <c r="FT731" s="28">
        <f>(FD730*FD731)*(1-COS(RADIANS(EW729)))+FD729*(SIN(RADIANS(EW729)))</f>
        <v>0</v>
      </c>
      <c r="FU731" s="28">
        <f>(FD731^2)*(1-COS(RADIANS(EW729)))+(COS(RADIANS(EW729)))</f>
        <v>1</v>
      </c>
      <c r="FW731" s="61">
        <v>-2.3667438597124116E-3</v>
      </c>
      <c r="FX731" s="13">
        <f>BX732</f>
        <v>0</v>
      </c>
      <c r="FY731" s="17">
        <v>0</v>
      </c>
      <c r="FZ731">
        <v>1</v>
      </c>
      <c r="GB731" s="73">
        <f>(FD729*FD729)*(1-COS(RADIANS(EY729-45)))-FD729*(SIN(RADIANS(EY729-45)))</f>
        <v>0</v>
      </c>
      <c r="GC731" s="73">
        <f>(FD730*FD731)*(1-COS(RADIANS(EY729-45)))+FD729*(SIN(RADIANS(EY729-45)))</f>
        <v>0</v>
      </c>
      <c r="GD731" s="73">
        <f>(FD731^2)*(1-COS(RADIANS(EY729-45)))+(COS(RADIANS(EY729-45)))</f>
        <v>0.99999999999999989</v>
      </c>
      <c r="GE731" s="10"/>
      <c r="GF731">
        <v>0</v>
      </c>
      <c r="GG731" s="1">
        <v>-2.3667438597124116E-3</v>
      </c>
      <c r="GI731">
        <f>FA731+FW731</f>
        <v>-8.9490345813479685E-2</v>
      </c>
      <c r="GJ731">
        <f>GI731/(SQRT(GI729^2+GI730^2+GI731^2))</f>
        <v>-6.3279230375440643E-2</v>
      </c>
      <c r="GL731" t="e">
        <f>#REF!+DC731</f>
        <v>#REF!</v>
      </c>
      <c r="GM731" t="e">
        <f>GL731/(SQRT(GL729^2+GL730^2+GL731^2))</f>
        <v>#REF!</v>
      </c>
      <c r="GO731" s="27">
        <f>FA729*FW730-FA730*FW729</f>
        <v>-0.99619469809174532</v>
      </c>
    </row>
    <row r="732" spans="1:197" x14ac:dyDescent="0.2">
      <c r="E732" s="5" t="s">
        <v>4</v>
      </c>
      <c r="F732" s="6" t="s">
        <v>5</v>
      </c>
      <c r="G732" s="7" t="s">
        <v>6</v>
      </c>
      <c r="H732" s="8" t="s">
        <v>1</v>
      </c>
      <c r="I732">
        <v>14</v>
      </c>
      <c r="J732" s="9" t="s">
        <v>7</v>
      </c>
      <c r="K732">
        <v>14</v>
      </c>
      <c r="L732" s="10"/>
      <c r="M732" s="17">
        <f>A680</f>
        <v>0</v>
      </c>
      <c r="N732" s="17">
        <f>B680</f>
        <v>-15</v>
      </c>
      <c r="O732" s="17">
        <f>C680</f>
        <v>293.89999999999998</v>
      </c>
      <c r="Q732" s="61">
        <f t="array" ref="Q732:Q734">MMULT(AI732:AK734,AG732:AG734)</f>
        <v>0.93365243757022276</v>
      </c>
      <c r="R732" s="13"/>
      <c r="S732" s="17">
        <v>1</v>
      </c>
      <c r="T732">
        <v>0</v>
      </c>
      <c r="V732" s="73">
        <f>(T732^2)*(1-COS(RADIANS(O732+45)))+(COS(RADIANS(O732+45)))</f>
        <v>0.93295353482548893</v>
      </c>
      <c r="W732" s="73">
        <f>(T732*T733)*(1-COS(RADIANS(O732+45)))-T734*(SIN(RADIANS(O732+45)))</f>
        <v>0.35999680812005158</v>
      </c>
      <c r="X732" s="73">
        <f>(T732*T734)*(1-COS(RADIANS(O732+45)))+T733*(SIN(RADIANS(O732+45)))</f>
        <v>0</v>
      </c>
      <c r="Y732" s="10"/>
      <c r="Z732">
        <f t="array" ref="Z732:Z734">MMULT(V732:X734,S732:S734)</f>
        <v>0.93295353482548893</v>
      </c>
      <c r="AA732" s="23">
        <f>COS(RADIANS('[1]Biaxial Input'!$F$21))</f>
        <v>-0.9975640502598242</v>
      </c>
      <c r="AC732" s="30">
        <f>(AA732^2)*(1-COS(RADIANS(N732)))+(COS(RADIANS(N732)))</f>
        <v>0.99983419624187875</v>
      </c>
      <c r="AD732" s="30">
        <f>(AA732*AA733)*(1-COS(RADIANS(N732)))-AA734*(SIN(RADIANS(N732)))</f>
        <v>-2.3711042090011594E-3</v>
      </c>
      <c r="AE732" s="30">
        <f>(AA732*AA734)*(1-COS(RADIANS(N732)))+AA733*(SIN(RADIANS(N732)))</f>
        <v>-1.8054303924173627E-2</v>
      </c>
      <c r="AG732">
        <f t="array" ref="AG732:AG734">MMULT(AC732:AE734,Z732:Z734)</f>
        <v>0.93365243757022276</v>
      </c>
      <c r="AI732" s="28">
        <f>(T732^2)*(1-COS(RADIANS(M732)))+(COS(RADIANS(M732)))</f>
        <v>1</v>
      </c>
      <c r="AJ732" s="28">
        <f>(T732*T733)*(1-COS(RADIANS(M732)))-T734*(SIN(RADIANS(M732)))</f>
        <v>0</v>
      </c>
      <c r="AK732" s="28">
        <f>(T732*T734)*(1-COS(RADIANS(M732)))+T733*(SIN(RADIANS(M732)))</f>
        <v>0</v>
      </c>
      <c r="AM732" s="61">
        <f t="array" ref="AM732:AM734">MMULT(AI732:AK734,AW732:AW734)</f>
        <v>-0.35772498924312635</v>
      </c>
      <c r="AN732" s="13"/>
      <c r="AO732" s="17">
        <v>1</v>
      </c>
      <c r="AP732">
        <v>0</v>
      </c>
      <c r="AR732" s="73">
        <f>(T732^2)*(1-COS(RADIANS(O732-45)))+(COS(RADIANS(O732-45)))</f>
        <v>-0.35999680812005153</v>
      </c>
      <c r="AS732" s="73">
        <f>(T732*T733)*(1-COS(RADIANS(O732-45)))-T734*(SIN(RADIANS(O732-45)))</f>
        <v>0.93295353482548893</v>
      </c>
      <c r="AT732" s="73">
        <f>(T732*T734)*(1-COS(RADIANS(O732-45)))+T733*(SIN(RADIANS(O732-45)))</f>
        <v>0</v>
      </c>
      <c r="AU732" s="10"/>
      <c r="AV732">
        <f t="array" ref="AV732:AV734">MMULT(AR732:AT734,S732:S734)</f>
        <v>-0.35999680812005153</v>
      </c>
      <c r="AW732" s="1">
        <f t="array" ref="AW732:AW734">MMULT(AC732:AE734,AV732:AV734)</f>
        <v>-0.35772498924312635</v>
      </c>
      <c r="BY732" t="s">
        <v>10</v>
      </c>
      <c r="BZ732" s="5">
        <f t="shared" si="1106"/>
        <v>-9.8670839279614439E-2</v>
      </c>
      <c r="CA732" s="6">
        <f t="shared" si="1106"/>
        <v>-0.32743703463395935</v>
      </c>
      <c r="CB732" s="7">
        <f>CY731</f>
        <v>-8.7151637982969737E-2</v>
      </c>
      <c r="CC732" s="8">
        <f>DU731</f>
        <v>-8.4586688158175879E-4</v>
      </c>
      <c r="CE732" s="10"/>
      <c r="CG732" s="10" t="s">
        <v>160</v>
      </c>
      <c r="CH732" s="10">
        <f>-CH729*((EY729-CW729)/(CH731-CE730))</f>
        <v>221.55607767973757</v>
      </c>
      <c r="CI732" s="67"/>
      <c r="CJ732" s="10" t="s">
        <v>10</v>
      </c>
      <c r="CK732" s="5">
        <f t="shared" si="1107"/>
        <v>-9.8670839279614439E-2</v>
      </c>
      <c r="CL732" s="6">
        <f t="shared" si="1107"/>
        <v>-0.32743703463395935</v>
      </c>
      <c r="CM732" s="7">
        <f>FA731</f>
        <v>-8.7123601953767268E-2</v>
      </c>
      <c r="CN732" s="8">
        <f>FW731</f>
        <v>-2.3667438597124116E-3</v>
      </c>
      <c r="CW732" s="28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EE732" s="1"/>
      <c r="EI732" s="64">
        <f>(DEGREES(ACOS((EH729*EK729+EH730*EK730+EH731*EK731)/((SQRT(EH729^2+EH730^2+EH731^2))*(SQRT(EK729^2+EK730^2+EK731^2))))))</f>
        <v>111.40326379188518</v>
      </c>
      <c r="ER732">
        <f t="shared" si="1108"/>
        <v>0.3492962422733713</v>
      </c>
      <c r="ES732">
        <f t="shared" si="1108"/>
        <v>-0.34518112468713447</v>
      </c>
      <c r="ET732" t="e">
        <f>#REF!</f>
        <v>#REF!</v>
      </c>
      <c r="EU732" t="e">
        <f>#REF!</f>
        <v>#REF!</v>
      </c>
      <c r="EY732" s="28"/>
      <c r="EZ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GG732" s="1"/>
      <c r="GK732" s="64" t="e">
        <f>(DEGREES(ACOS((GJ729*GM729+GJ730*GM730+GJ731*GM731)/((SQRT(GJ729^2+GJ730^2+GJ731^2))*(SQRT(GM729^2+GM730^2+GM731^2))))))</f>
        <v>#VALUE!</v>
      </c>
    </row>
    <row r="733" spans="1:197" x14ac:dyDescent="0.2">
      <c r="D733" t="s">
        <v>8</v>
      </c>
      <c r="E733" s="5">
        <f t="shared" ref="E733:F735" si="1109">E728</f>
        <v>0.92989901791620577</v>
      </c>
      <c r="F733" s="6">
        <f t="shared" si="1109"/>
        <v>-0.88149328419413209</v>
      </c>
      <c r="G733" s="7">
        <f>Q732</f>
        <v>0.93365243757022276</v>
      </c>
      <c r="H733" s="8">
        <f>AM732</f>
        <v>-0.35772498924312635</v>
      </c>
      <c r="J733" s="9">
        <f>((SUMPRODUCT(G733:G735,E733:E735))*(SUMPRODUCT(G733:G735,F733:F735)))-((SUMPRODUCT(H733:H735,E733:E735))*(SUMPRODUCT(H733:H735,F733:F735)))</f>
        <v>-6.9661347590065925E-2</v>
      </c>
      <c r="Q733" s="61">
        <v>-0.35000203322171319</v>
      </c>
      <c r="S733" s="17">
        <v>0</v>
      </c>
      <c r="T733">
        <v>0</v>
      </c>
      <c r="V733" s="73">
        <f>(T732*T733)*(1-COS(RADIANS(O732+45)))+T734*(SIN(RADIANS(O732+45)))</f>
        <v>-0.35999680812005158</v>
      </c>
      <c r="W733" s="73">
        <f>(T733^2)*(1-COS(RADIANS(O732+45)))+(COS(RADIANS(O732+45)))</f>
        <v>0.93295353482548893</v>
      </c>
      <c r="X733" s="73">
        <f>(T733*T734)*(1-COS(RADIANS(O732+45)))-T732*(SIN(RADIANS(O732+45)))</f>
        <v>0</v>
      </c>
      <c r="Y733" s="10"/>
      <c r="Z733">
        <v>-0.35999680812005158</v>
      </c>
      <c r="AA733" s="23">
        <f>SIN(RADIANS('[1]Biaxial Input'!$F$21))*(COS(RADIANS(0)))</f>
        <v>6.9756473744125524E-2</v>
      </c>
      <c r="AC733" s="30">
        <f>(AA732*AA733)*(1-COS(RADIANS(N732)))+AA734*(SIN(RADIANS(N732)))</f>
        <v>-2.3711042090011594E-3</v>
      </c>
      <c r="AD733" s="30">
        <f>(AA733^2)*(1-COS(RADIANS(N732)))+(COS(RADIANS(N732)))</f>
        <v>0.96609163004718956</v>
      </c>
      <c r="AE733" s="30">
        <f>(AA733*AA734)*(1-COS(RADIANS(N732)))-AA732*(SIN(RADIANS(N732)))</f>
        <v>-0.25818857491685071</v>
      </c>
      <c r="AG733">
        <v>-0.35000203322171319</v>
      </c>
      <c r="AI733" s="28">
        <f>(T732*T733)*(1-COS(RADIANS(M732)))+T734*(SIN(RADIANS(M732)))</f>
        <v>0</v>
      </c>
      <c r="AJ733" s="28">
        <f>(T733^2)*(1-COS(RADIANS(M732)))+(COS(RADIANS(M732)))</f>
        <v>1</v>
      </c>
      <c r="AK733" s="28">
        <f>(T733*T734)*(1-COS(RADIANS(M732)))-T732*(SIN(RADIANS(M732)))</f>
        <v>0</v>
      </c>
      <c r="AM733" s="61">
        <v>-0.90046501127088363</v>
      </c>
      <c r="AO733" s="17">
        <v>0</v>
      </c>
      <c r="AP733">
        <v>0</v>
      </c>
      <c r="AR733" s="73">
        <f>(T732*T733)*(1-COS(RADIANS(O732-45)))+T734*(SIN(RADIANS(O732-45)))</f>
        <v>-0.93295353482548893</v>
      </c>
      <c r="AS733" s="73">
        <f>(T733^2)*(1-COS(RADIANS(O732-45)))+(COS(RADIANS(O732-45)))</f>
        <v>-0.35999680812005153</v>
      </c>
      <c r="AT733" s="73">
        <f>(T733*T734)*(1-COS(RADIANS(O732-45)))-T732*(SIN(RADIANS(O732-45)))</f>
        <v>0</v>
      </c>
      <c r="AU733" s="10"/>
      <c r="AV733">
        <v>-0.93295353482548893</v>
      </c>
      <c r="AW733" s="1">
        <v>-0.90046501127088363</v>
      </c>
      <c r="CS733" s="15"/>
      <c r="CW733" s="28"/>
      <c r="CY733" s="82" t="s">
        <v>148</v>
      </c>
      <c r="CZ733" s="13"/>
      <c r="DB733" s="10"/>
      <c r="DC733" s="10"/>
      <c r="DD733" s="10"/>
      <c r="DE733" s="10"/>
      <c r="DF733" s="10"/>
      <c r="DG733" s="10"/>
      <c r="DH733" s="80"/>
      <c r="DI733" s="23" t="s">
        <v>149</v>
      </c>
      <c r="DM733" s="1"/>
      <c r="DO733" s="80"/>
      <c r="DS733" s="13"/>
      <c r="DT733" s="81"/>
      <c r="DU733" s="82" t="s">
        <v>150</v>
      </c>
      <c r="DW733" s="13"/>
      <c r="DX733" s="13"/>
      <c r="EA733" s="1"/>
      <c r="EE733" s="1"/>
      <c r="ER733">
        <f t="shared" si="1108"/>
        <v>-9.8670839279614439E-2</v>
      </c>
      <c r="ES733">
        <f t="shared" si="1108"/>
        <v>-0.32743703463395935</v>
      </c>
      <c r="ET733" t="e">
        <f>#REF!</f>
        <v>#REF!</v>
      </c>
      <c r="EU733" t="e">
        <f>#REF!</f>
        <v>#REF!</v>
      </c>
      <c r="EY733" s="28"/>
      <c r="EZ733" s="10"/>
      <c r="FA733" s="82" t="s">
        <v>148</v>
      </c>
      <c r="FB733" s="13"/>
      <c r="FD733" s="10"/>
      <c r="FE733" s="10"/>
      <c r="FF733" s="10"/>
      <c r="FG733" s="10"/>
      <c r="FH733" s="10"/>
      <c r="FI733" s="10"/>
      <c r="FJ733" s="80"/>
      <c r="FK733" s="23" t="s">
        <v>149</v>
      </c>
      <c r="FO733" s="1"/>
      <c r="FQ733" s="80"/>
      <c r="FU733" s="13"/>
      <c r="FV733" s="81"/>
      <c r="FW733" s="82" t="s">
        <v>150</v>
      </c>
      <c r="FY733" s="13"/>
      <c r="FZ733" s="13"/>
      <c r="GC733" s="1"/>
      <c r="GG733" s="1"/>
      <c r="GK733" s="13"/>
    </row>
    <row r="734" spans="1:197" x14ac:dyDescent="0.2">
      <c r="D734" t="s">
        <v>9</v>
      </c>
      <c r="E734" s="5">
        <f t="shared" si="1109"/>
        <v>0.35435293716168215</v>
      </c>
      <c r="F734" s="6">
        <f t="shared" si="1109"/>
        <v>-0.34007755354771868</v>
      </c>
      <c r="G734" s="7">
        <f t="shared" ref="G734:G735" si="1110">Q733</f>
        <v>-0.35000203322171319</v>
      </c>
      <c r="H734" s="8">
        <f t="shared" ref="H734:H735" si="1111">AM733</f>
        <v>-0.90046501127088363</v>
      </c>
      <c r="J734" s="10"/>
      <c r="Q734" s="61">
        <v>-7.610323619825958E-2</v>
      </c>
      <c r="S734" s="17">
        <v>0</v>
      </c>
      <c r="T734">
        <v>1</v>
      </c>
      <c r="V734" s="73">
        <f>(T732*T734)*(1-COS(RADIANS(O732+45)))-T733*(SIN(RADIANS(O732+45)))</f>
        <v>0</v>
      </c>
      <c r="W734" s="73">
        <f>(T733*T734)*(1-COS(RADIANS(O732+45)))+T732*(SIN(RADIANS(O732+45)))</f>
        <v>0</v>
      </c>
      <c r="X734" s="73">
        <f>(T734^2)*(1-COS(RADIANS(O732+45)))+(COS(RADIANS(O732+45)))</f>
        <v>1</v>
      </c>
      <c r="Y734" s="10"/>
      <c r="Z734">
        <v>0</v>
      </c>
      <c r="AA734" s="23">
        <f>SIN(RADIANS('[1]Biaxial Input'!$F$21))*SIN(RADIANS(0))</f>
        <v>0</v>
      </c>
      <c r="AC734" s="30">
        <f>(AA732*AA734)*(1-COS(RADIANS(N732)))-AA733*(SIN(RADIANS(N732)))</f>
        <v>1.8054303924173627E-2</v>
      </c>
      <c r="AD734" s="30">
        <f>(AA733*AA734)*(1-COS(RADIANS(N732)))+AA732*(SIN(RADIANS(N732)))</f>
        <v>0.25818857491685071</v>
      </c>
      <c r="AE734" s="30">
        <f>(AA734^2)*(1-COS(RADIANS(N732)))+(COS(RADIANS(N732)))</f>
        <v>0.96592582628906831</v>
      </c>
      <c r="AG734">
        <v>-7.610323619825958E-2</v>
      </c>
      <c r="AI734" s="28">
        <f>(T732*T734)*(1-COS(RADIANS(M732)))-T733*(SIN(RADIANS(M732)))</f>
        <v>0</v>
      </c>
      <c r="AJ734" s="28">
        <f>(T733*T734)*(1-COS(RADIANS(M732)))+T732*(SIN(RADIANS(M732)))</f>
        <v>0</v>
      </c>
      <c r="AK734" s="28">
        <f>(T734^2)*(1-COS(RADIANS(M732)))+(COS(RADIANS(M732)))</f>
        <v>1</v>
      </c>
      <c r="AM734" s="61">
        <v>-0.24737743540576326</v>
      </c>
      <c r="AO734" s="17">
        <v>0</v>
      </c>
      <c r="AP734">
        <v>1</v>
      </c>
      <c r="AR734" s="73">
        <f>(T732*T732)*(1-COS(RADIANS(O732-45)))-T732*(SIN(RADIANS(O732-45)))</f>
        <v>0</v>
      </c>
      <c r="AS734" s="73">
        <f>(T733*T734)*(1-COS(RADIANS(O732-45)))+T732*(SIN(RADIANS(O732-45)))</f>
        <v>0</v>
      </c>
      <c r="AT734" s="73">
        <f>(T734^2)*(1-COS(RADIANS(O732-45)))+(COS(RADIANS(O732-45)))</f>
        <v>1</v>
      </c>
      <c r="AU734" s="10"/>
      <c r="AV734">
        <v>0</v>
      </c>
      <c r="AW734" s="1">
        <v>-0.24737743540576326</v>
      </c>
      <c r="BZ734" s="5" t="s">
        <v>4</v>
      </c>
      <c r="CA734" s="6" t="s">
        <v>5</v>
      </c>
      <c r="CB734" s="7" t="s">
        <v>6</v>
      </c>
      <c r="CC734" s="8" t="s">
        <v>1</v>
      </c>
      <c r="CD734">
        <v>13</v>
      </c>
      <c r="CE734" s="9" t="s">
        <v>7</v>
      </c>
      <c r="CG734" s="90" t="s">
        <v>157</v>
      </c>
      <c r="CH734" s="61">
        <f>CE735-((CH736-CE735)/(EY734-CW734))*CW734</f>
        <v>8.595207834116998</v>
      </c>
      <c r="CI734" s="10"/>
      <c r="CK734" s="5" t="s">
        <v>4</v>
      </c>
      <c r="CL734" s="6" t="s">
        <v>5</v>
      </c>
      <c r="CM734" s="7" t="s">
        <v>6</v>
      </c>
      <c r="CN734" s="8" t="s">
        <v>1</v>
      </c>
      <c r="CO734" s="10"/>
      <c r="CP734">
        <f t="shared" ref="CP734:CQ736" si="1112">BZ735</f>
        <v>0.93180266183863136</v>
      </c>
      <c r="CQ734">
        <f t="shared" si="1112"/>
        <v>-0.87956522186239505</v>
      </c>
      <c r="CR734">
        <f>CI738</f>
        <v>0</v>
      </c>
      <c r="CS734">
        <f>CL738</f>
        <v>0</v>
      </c>
      <c r="CU734" s="17">
        <f>CU638</f>
        <v>30</v>
      </c>
      <c r="CV734" s="17">
        <f>CV638</f>
        <v>-10</v>
      </c>
      <c r="CW734" s="31">
        <f>CH641</f>
        <v>262.29843135903258</v>
      </c>
      <c r="CY734" s="61">
        <f t="array" ref="CY734:CY736">MMULT(DQ734:DS736,DO734:DO736)</f>
        <v>0.91752410247511329</v>
      </c>
      <c r="CZ734" s="13"/>
      <c r="DA734" s="17">
        <v>1</v>
      </c>
      <c r="DB734">
        <v>0</v>
      </c>
      <c r="DD734" s="73">
        <f>(DB734^2)*(1-COS(RADIANS(CW734+45)))+(COS(RADIANS(CW734+45)))</f>
        <v>0.60596662160568615</v>
      </c>
      <c r="DE734" s="73">
        <f>(DB734*DB735)*(1-COS(RADIANS(CW734+45)))-DB736*(SIN(RADIANS(CW734+45)))</f>
        <v>0.79549007127668858</v>
      </c>
      <c r="DF734" s="73">
        <f>(DB734*DB736)*(1-COS(RADIANS(CW734+45)))+DB735*(SIN(RADIANS(CW734+45)))</f>
        <v>0</v>
      </c>
      <c r="DG734" s="10"/>
      <c r="DH734">
        <f t="array" ref="DH734:DH736">MMULT(DD734:DF736,DA734:DA736)</f>
        <v>0.60596662160568615</v>
      </c>
      <c r="DI734" s="23">
        <f>COS(RADIANS('[1]Biaxial Input'!$F$21))</f>
        <v>-0.9975640502598242</v>
      </c>
      <c r="DK734" s="30">
        <f>(DI734^2)*(1-COS(RADIANS(CV734)))+(COS(RADIANS(CV734)))</f>
        <v>0.99992607504832687</v>
      </c>
      <c r="DL734" s="30">
        <f>(DI734*DI735)*(1-COS(RADIANS(CV734)))-DI736*(SIN(RADIANS(CV734)))</f>
        <v>-1.0571760619211149E-3</v>
      </c>
      <c r="DM734" s="30">
        <f>(DI734*DI736)*(1-COS(RADIANS(CV734)))+DI735*(SIN(RADIANS(CV734)))</f>
        <v>-1.2113084546138469E-2</v>
      </c>
      <c r="DO734">
        <f t="array" ref="DO734:DO736">MMULT(DK734:DM736,DH734:DH736)</f>
        <v>0.60676279861331806</v>
      </c>
      <c r="DQ734" s="28">
        <f>(DB734^2)*(1-COS(RADIANS(CU734)))+(COS(RADIANS(CU734)))</f>
        <v>0.86602540378443871</v>
      </c>
      <c r="DR734" s="28">
        <f>(DB734*DB735)*(1-COS(RADIANS(CU734)))-DB736*(SIN(RADIANS(CU734)))</f>
        <v>-0.49999999999999994</v>
      </c>
      <c r="DS734" s="28">
        <f>(DB734*DB736)*(1-COS(RADIANS(CU734)))+DB735*(SIN(RADIANS(CU734)))</f>
        <v>0</v>
      </c>
      <c r="DU734" s="61">
        <f t="array" ref="DU734:DU736">MMULT(DQ734:DS736,EE734:EE736)</f>
        <v>-0.39032666971231567</v>
      </c>
      <c r="DV734" s="13"/>
      <c r="DW734" s="17">
        <v>1</v>
      </c>
      <c r="DX734">
        <v>0</v>
      </c>
      <c r="DZ734" s="73">
        <f>(DB734^2)*(1-COS(RADIANS(CW734-45)))+(COS(RADIANS(CW734-45)))</f>
        <v>-0.79549007127668825</v>
      </c>
      <c r="EA734" s="73">
        <f>(DB734*DB735)*(1-COS(RADIANS(CW734-45)))-DB736*(SIN(RADIANS(CW734-45)))</f>
        <v>0.6059666216056866</v>
      </c>
      <c r="EB734" s="73">
        <f>(DB734*DB736)*(1-COS(RADIANS(CW734-45)))+DB735*(SIN(RADIANS(CW734-45)))</f>
        <v>0</v>
      </c>
      <c r="EC734" s="10"/>
      <c r="ED734">
        <f t="array" ref="ED734:ED736">MMULT(DZ734:EB736,DA734:DA736)</f>
        <v>-0.79549007127668825</v>
      </c>
      <c r="EE734" s="1">
        <f t="array" ref="EE734:EE736">MMULT(DK734:DM736,ED734:ED736)</f>
        <v>-0.79479065130492788</v>
      </c>
      <c r="EG734">
        <f>CY734+DU734</f>
        <v>0.52719743276279762</v>
      </c>
      <c r="EH734">
        <f>EG734/(SQRT(EG734^2+EG735^2+EG736^2))</f>
        <v>0.37278487973071311</v>
      </c>
      <c r="EJ734">
        <f>Q734+AM734</f>
        <v>-0.32348067160402283</v>
      </c>
      <c r="EK734">
        <f>EJ734/(SQRT(EJ734^2+EJ735^2+EJ736^2))</f>
        <v>-1</v>
      </c>
      <c r="EM734" s="23">
        <f>CY735*DU736-CY736*DU735</f>
        <v>-7.6122350781685638E-2</v>
      </c>
      <c r="EO734" s="15">
        <v>13</v>
      </c>
      <c r="EP734" s="9" t="s">
        <v>7</v>
      </c>
      <c r="EW734" s="17">
        <f>CU734</f>
        <v>30</v>
      </c>
      <c r="EX734" s="17">
        <f>CV734</f>
        <v>-10</v>
      </c>
      <c r="EY734" s="31">
        <f>1+CW734</f>
        <v>263.29843135903258</v>
      </c>
      <c r="EZ734" s="10"/>
      <c r="FA734" s="61">
        <f t="array" ref="FA734:FA736">MMULT(FS734:FU736,FQ734:FQ736)</f>
        <v>0.92419649879330978</v>
      </c>
      <c r="FB734" s="13">
        <f>BW735</f>
        <v>0</v>
      </c>
      <c r="FC734" s="17">
        <v>1</v>
      </c>
      <c r="FD734">
        <v>0</v>
      </c>
      <c r="FF734" s="73">
        <f>(FD734^2)*(1-COS(RADIANS(EY734+45)))+(COS(RADIANS(EY734+45)))</f>
        <v>0.61975754599489541</v>
      </c>
      <c r="FG734" s="73">
        <f>(FD734*FD735)*(1-COS(RADIANS(EY734+45)))-FD736*(SIN(RADIANS(EY734+45)))</f>
        <v>0.78479333851810007</v>
      </c>
      <c r="FH734" s="73">
        <f>(FD734*FD736)*(1-COS(RADIANS(EY734+45)))+FD735*(SIN(RADIANS(EY734+45)))</f>
        <v>0</v>
      </c>
      <c r="FI734" s="10"/>
      <c r="FJ734">
        <f t="array" ref="FJ734:FJ736">MMULT(FF734:FH736,FC734:FC736)</f>
        <v>0.61975754599489541</v>
      </c>
      <c r="FK734" s="23">
        <f>COS(RADIANS(176))</f>
        <v>-0.9975640502598242</v>
      </c>
      <c r="FM734" s="30">
        <f>(FK734^2)*(1-COS(RADIANS(EX734)))+(COS(RADIANS(EX734)))</f>
        <v>0.99992607504832687</v>
      </c>
      <c r="FN734" s="30">
        <f>(FK734*FK735)*(1-COS(RADIANS(EX734)))-FK736*(SIN(RADIANS(EX734)))</f>
        <v>-1.0571760619211149E-3</v>
      </c>
      <c r="FO734" s="30">
        <f>(FK734*FK736)*(1-COS(RADIANS(EX734)))+FK735*(SIN(RADIANS(EX734)))</f>
        <v>-1.2113084546138469E-2</v>
      </c>
      <c r="FQ734">
        <f t="array" ref="FQ734:FQ736">MMULT(FM734:FO736,FJ734:FJ736)</f>
        <v>0.62054139517929519</v>
      </c>
      <c r="FS734" s="28">
        <f>(FD734^2)*(1-COS(RADIANS(EW734)))+(COS(RADIANS(EW734)))</f>
        <v>0.86602540378443871</v>
      </c>
      <c r="FT734" s="28">
        <f>(FD734*FD735)*(1-COS(RADIANS(EW734)))-FD736*(SIN(RADIANS(EW734)))</f>
        <v>-0.49999999999999994</v>
      </c>
      <c r="FU734" s="28">
        <f>(FD734*FD736)*(1-COS(RADIANS(EW734)))+FD735*(SIN(RADIANS(EW734)))</f>
        <v>0</v>
      </c>
      <c r="FW734" s="61">
        <f t="array" ref="FW734:FW736">MMULT(FS734:FU736,GG734:GG736)</f>
        <v>-0.37425421751752952</v>
      </c>
      <c r="FX734" s="13">
        <f>BX735</f>
        <v>0</v>
      </c>
      <c r="FY734" s="17">
        <v>1</v>
      </c>
      <c r="FZ734">
        <v>0</v>
      </c>
      <c r="GB734" s="73">
        <f>(FD734^2)*(1-COS(RADIANS(EY734-45)))+(COS(RADIANS(EY734-45)))</f>
        <v>-0.78479333851810029</v>
      </c>
      <c r="GC734" s="73">
        <f>(FD734*FD735)*(1-COS(RADIANS(EY734-45)))-FD736*(SIN(RADIANS(EY734-45)))</f>
        <v>0.61975754599489508</v>
      </c>
      <c r="GD734" s="73">
        <f>(FD734*FD736)*(1-COS(RADIANS(EY734-45)))+FD735*(SIN(RADIANS(EY734-45)))</f>
        <v>0</v>
      </c>
      <c r="GE734" s="10"/>
      <c r="GF734">
        <f t="array" ref="GF734:GF736">MMULT(GB734:GD736,FC734:FC736)</f>
        <v>-0.78479333851810029</v>
      </c>
      <c r="GG734" s="1">
        <f t="array" ref="GG734:GG736">MMULT(FM734:FO736,GF734:GF736)</f>
        <v>-0.78408012986665609</v>
      </c>
      <c r="GI734">
        <f>FA734+FW734</f>
        <v>0.54994228127578026</v>
      </c>
      <c r="GJ734">
        <f>GI734/(SQRT(GI734^2+GI735^2+GI736^2))</f>
        <v>0.38886791635130397</v>
      </c>
      <c r="GL734" t="e">
        <f>CH735+DC734</f>
        <v>#VALUE!</v>
      </c>
      <c r="GM734" t="e">
        <f>GL734/(SQRT(GL734^2+GL735^2+GL736^2))</f>
        <v>#VALUE!</v>
      </c>
      <c r="GO734" s="27">
        <f>FA735*FW736-FA736*FW735</f>
        <v>-7.6122350781685638E-2</v>
      </c>
    </row>
    <row r="735" spans="1:197" x14ac:dyDescent="0.2">
      <c r="D735" t="s">
        <v>10</v>
      </c>
      <c r="E735" s="5">
        <f t="shared" si="1109"/>
        <v>-9.8599251535522028E-2</v>
      </c>
      <c r="F735" s="6">
        <f t="shared" si="1109"/>
        <v>-0.32759250219387132</v>
      </c>
      <c r="G735" s="7">
        <f t="shared" si="1110"/>
        <v>-7.610323619825958E-2</v>
      </c>
      <c r="H735" s="8">
        <f t="shared" si="1111"/>
        <v>-0.24737743540576326</v>
      </c>
      <c r="J735" s="10"/>
      <c r="Z735" s="10"/>
      <c r="AA735" s="10"/>
      <c r="AB735" s="10"/>
      <c r="AC735" s="10"/>
      <c r="AD735" s="10"/>
      <c r="AE735" s="10"/>
      <c r="AF735" s="10"/>
      <c r="AG735" s="10"/>
      <c r="AH735" s="10"/>
      <c r="AW735" s="1"/>
      <c r="BY735" t="s">
        <v>8</v>
      </c>
      <c r="BZ735" s="5">
        <f t="shared" ref="BZ735:CA737" si="1113">BZ730</f>
        <v>0.93180266183863136</v>
      </c>
      <c r="CA735" s="6">
        <f t="shared" si="1113"/>
        <v>-0.87956522186239505</v>
      </c>
      <c r="CB735" s="7">
        <f>CY734</f>
        <v>0.91752410247511329</v>
      </c>
      <c r="CC735" s="8">
        <f>DU734</f>
        <v>-0.39032666971231567</v>
      </c>
      <c r="CE735" s="9">
        <f>((SUMPRODUCT(CB735:CB737,BZ735:BZ737))*(SUMPRODUCT(CB735:CB737,CA735:CA737)))-((SUMPRODUCT(CC735:CC737,BZ735:BZ737))*(SUMPRODUCT(CC735:CC737,CA735:CA737)))</f>
        <v>-2.1649348980190553E-15</v>
      </c>
      <c r="CG735">
        <v>1</v>
      </c>
      <c r="CH735" t="s">
        <v>161</v>
      </c>
      <c r="CI735" s="67"/>
      <c r="CJ735" s="1" t="s">
        <v>8</v>
      </c>
      <c r="CK735" s="5">
        <f t="shared" ref="CK735:CL737" si="1114">BZ735</f>
        <v>0.93180266183863136</v>
      </c>
      <c r="CL735" s="6">
        <f t="shared" si="1114"/>
        <v>-0.87956522186239505</v>
      </c>
      <c r="CM735" s="7">
        <f>FA734</f>
        <v>0.92419649879330978</v>
      </c>
      <c r="CN735" s="8">
        <f>FW734</f>
        <v>-0.37425421751752952</v>
      </c>
      <c r="CO735" s="10"/>
      <c r="CP735">
        <f t="shared" si="1112"/>
        <v>0.3492962422733713</v>
      </c>
      <c r="CQ735">
        <f t="shared" si="1112"/>
        <v>-0.34518112468713447</v>
      </c>
      <c r="CR735">
        <f>CJ738</f>
        <v>0</v>
      </c>
      <c r="CS735">
        <f>CM738</f>
        <v>0</v>
      </c>
      <c r="CW735" s="28"/>
      <c r="CY735" s="61">
        <v>-0.37567276542929351</v>
      </c>
      <c r="DA735" s="17">
        <v>0</v>
      </c>
      <c r="DB735">
        <v>0</v>
      </c>
      <c r="DD735" s="73">
        <f>(DB734*DB735)*(1-COS(RADIANS(CW734+45)))+DB736*(SIN(RADIANS(CW734+45)))</f>
        <v>-0.79549007127668858</v>
      </c>
      <c r="DE735" s="73">
        <f>(DB735^2)*(1-COS(RADIANS(CW734+45)))+(COS(RADIANS(CW734+45)))</f>
        <v>0.60596662160568615</v>
      </c>
      <c r="DF735" s="73">
        <f>(DB735*DB736)*(1-COS(RADIANS(CW734+45)))-DB734*(SIN(RADIANS(CW734+45)))</f>
        <v>0</v>
      </c>
      <c r="DG735" s="10"/>
      <c r="DH735">
        <v>-0.79549007127668858</v>
      </c>
      <c r="DI735" s="23">
        <f>SIN(RADIANS('[1]Biaxial Input'!$F$21))*(COS(RADIANS(0)))</f>
        <v>6.9756473744125524E-2</v>
      </c>
      <c r="DK735" s="30">
        <f>(DI734*DI735)*(1-COS(RADIANS(CV734)))+DI736*(SIN(RADIANS(CV734)))</f>
        <v>-1.0571760619211149E-3</v>
      </c>
      <c r="DL735" s="30">
        <f>(DI735^2)*(1-COS(RADIANS(CV734)))+(COS(RADIANS(CV734)))</f>
        <v>0.98488167796388115</v>
      </c>
      <c r="DM735" s="30">
        <f>(DI735*DI736)*(1-COS(RADIANS(CV734)))-DI734*(SIN(RADIANS(CV734)))</f>
        <v>-0.17322517943366056</v>
      </c>
      <c r="DO735">
        <v>-0.78410420960927718</v>
      </c>
      <c r="DQ735" s="28">
        <f>(DB734*DB735)*(1-COS(RADIANS(CU734)))+DB736*(SIN(RADIANS(CU734)))</f>
        <v>0.49999999999999994</v>
      </c>
      <c r="DR735" s="28">
        <f>(DB735^2)*(1-COS(RADIANS(CU734)))+(COS(RADIANS(CU734)))</f>
        <v>0.86602540378443871</v>
      </c>
      <c r="DS735" s="28">
        <f>(DB735*DB736)*(1-COS(RADIANS(CU734)))-DB734*(SIN(RADIANS(CU734)))</f>
        <v>0</v>
      </c>
      <c r="DU735" s="61">
        <v>-0.91351567911896914</v>
      </c>
      <c r="DW735" s="17">
        <v>0</v>
      </c>
      <c r="DX735">
        <v>0</v>
      </c>
      <c r="DZ735" s="73">
        <f>(DB734*DB735)*(1-COS(RADIANS(CW734-45)))+DB736*(SIN(RADIANS(CW734-45)))</f>
        <v>-0.6059666216056866</v>
      </c>
      <c r="EA735" s="73">
        <f>(DB735^2)*(1-COS(RADIANS(CW734-45)))+(COS(RADIANS(CW734-45)))</f>
        <v>-0.79549007127668825</v>
      </c>
      <c r="EB735" s="73">
        <f>(DB735*DB736)*(1-COS(RADIANS(CW734-45)))-DB734*(SIN(RADIANS(CW734-45)))</f>
        <v>0</v>
      </c>
      <c r="EC735" s="10"/>
      <c r="ED735">
        <v>-0.6059666216056866</v>
      </c>
      <c r="EE735" s="1">
        <v>-0.59596445001626319</v>
      </c>
      <c r="EG735">
        <f>CY735+DU735</f>
        <v>-1.2891884445482626</v>
      </c>
      <c r="EH735">
        <f>EG735/(SQRT(EG734^2+EG735^2+EG736^2))</f>
        <v>-0.91159389136741387</v>
      </c>
      <c r="EJ735">
        <f>Q735+AM735</f>
        <v>0</v>
      </c>
      <c r="EK735">
        <f>EJ735/(SQRT(EJ734^2+EJ735^2+EJ736^2))</f>
        <v>0</v>
      </c>
      <c r="EM735" s="23">
        <f>CY736*DU734-CY734*DU736</f>
        <v>0.15607394823773696</v>
      </c>
      <c r="EP735" s="9">
        <f>((SUMPRODUCT(CM735:CM737,BZ735:BZ737))*(SUMPRODUCT(CM735:CM737,CA735:CA737)))-((SUMPRODUCT(CN735:CN737,BZ735:BZ737))*(SUMPRODUCT(CN735:CN737,CA735:CA737)))</f>
        <v>-3.2768811424390476E-2</v>
      </c>
      <c r="EY735" s="28"/>
      <c r="EZ735" s="10"/>
      <c r="FA735" s="61">
        <v>-0.35967250172869081</v>
      </c>
      <c r="FB735" s="13">
        <f>BW736</f>
        <v>0</v>
      </c>
      <c r="FC735" s="17">
        <v>0</v>
      </c>
      <c r="FD735">
        <v>0</v>
      </c>
      <c r="FF735" s="73">
        <f>(FD734*FD735)*(1-COS(RADIANS(EY734+45)))+FD736*(SIN(RADIANS(EY734+45)))</f>
        <v>-0.78479333851810007</v>
      </c>
      <c r="FG735" s="73">
        <f>(FD735^2)*(1-COS(RADIANS(EY734+45)))+(COS(RADIANS(EY734+45)))</f>
        <v>0.61975754599489541</v>
      </c>
      <c r="FH735" s="73">
        <f>(FD735*FD736)*(1-COS(RADIANS(EY734+45)))-FD734*(SIN(RADIANS(EY734+45)))</f>
        <v>0</v>
      </c>
      <c r="FI735" s="10"/>
      <c r="FJ735">
        <v>-0.78479333851810007</v>
      </c>
      <c r="FK735" s="23">
        <f>SIN(RADIANS(176))*(COS(RADIANS(0)))</f>
        <v>6.9756473744125524E-2</v>
      </c>
      <c r="FM735" s="30">
        <f>(FK734*FK735)*(1-COS(RADIANS(EX734)))+FK736*(SIN(RADIANS(EX734)))</f>
        <v>-1.0571760619211149E-3</v>
      </c>
      <c r="FN735" s="30">
        <f>(FK735^2)*(1-COS(RADIANS(EX734)))+(COS(RADIANS(EX734)))</f>
        <v>0.98488167796388115</v>
      </c>
      <c r="FO735" s="30">
        <f>(FK735*FK736)*(1-COS(RADIANS(EX734)))-FK734*(SIN(RADIANS(EX734)))</f>
        <v>-0.17322517943366056</v>
      </c>
      <c r="FQ735">
        <v>-0.77358377293640346</v>
      </c>
      <c r="FS735" s="28">
        <f>(FD734*FD735)*(1-COS(RADIANS(EW734)))+FD736*(SIN(RADIANS(EW734)))</f>
        <v>0.49999999999999994</v>
      </c>
      <c r="FT735" s="28">
        <f>(FD735^2)*(1-COS(RADIANS(EW734)))+(COS(RADIANS(EW734)))</f>
        <v>0.86602540378443871</v>
      </c>
      <c r="FU735" s="28">
        <f>(FD735*FD736)*(1-COS(RADIANS(EW734)))-FD734*(SIN(RADIANS(EW734)))</f>
        <v>0</v>
      </c>
      <c r="FW735" s="61">
        <v>-0.919932940046017</v>
      </c>
      <c r="FX735" s="13">
        <f>BX736</f>
        <v>0</v>
      </c>
      <c r="FY735" s="17">
        <v>0</v>
      </c>
      <c r="FZ735">
        <v>0</v>
      </c>
      <c r="GB735" s="73">
        <f>(FD734*FD735)*(1-COS(RADIANS(EY734-45)))+FD736*(SIN(RADIANS(EY734-45)))</f>
        <v>-0.61975754599489508</v>
      </c>
      <c r="GC735" s="73">
        <f>(FD735^2)*(1-COS(RADIANS(EY734-45)))+(COS(RADIANS(EY734-45)))</f>
        <v>-0.78479333851810029</v>
      </c>
      <c r="GD735" s="73">
        <f>(FD735*FD736)*(1-COS(RADIANS(EY734-45)))-FD734*(SIN(RADIANS(EY734-45)))</f>
        <v>0</v>
      </c>
      <c r="GE735" s="10"/>
      <c r="GF735">
        <v>-0.61975754599489508</v>
      </c>
      <c r="GG735" s="1">
        <v>-0.60955818709919296</v>
      </c>
      <c r="GI735">
        <f>FA735+FW735</f>
        <v>-1.2796054417747078</v>
      </c>
      <c r="GJ735">
        <f>GI735/(SQRT(GI734^2+GI735^2+GI736^2))</f>
        <v>-0.90481768512210392</v>
      </c>
      <c r="GL735">
        <f>CH736+DC735</f>
        <v>-3.2768811424390476E-2</v>
      </c>
      <c r="GM735" t="e">
        <f>GL735/(SQRT(GL734^2+GL735^2+GL736^2))</f>
        <v>#VALUE!</v>
      </c>
      <c r="GO735" s="27">
        <f>FA736*FW734-FA734*FW736</f>
        <v>0.15607394823773696</v>
      </c>
    </row>
    <row r="736" spans="1:197" x14ac:dyDescent="0.2">
      <c r="A736" s="2" t="s">
        <v>3</v>
      </c>
      <c r="J736" s="10"/>
      <c r="Q736" s="82" t="s">
        <v>148</v>
      </c>
      <c r="R736" s="13"/>
      <c r="T736" s="10"/>
      <c r="U736" s="10"/>
      <c r="V736" s="10"/>
      <c r="W736" s="10"/>
      <c r="X736" s="10"/>
      <c r="Y736" s="10"/>
      <c r="Z736" s="80"/>
      <c r="AA736" s="23" t="s">
        <v>149</v>
      </c>
      <c r="AE736" s="1"/>
      <c r="AG736" s="80"/>
      <c r="AK736" s="13"/>
      <c r="AL736" s="81"/>
      <c r="AM736" s="82" t="s">
        <v>150</v>
      </c>
      <c r="AO736" s="13"/>
      <c r="AP736" s="13"/>
      <c r="AS736" s="1"/>
      <c r="AW736" s="1"/>
      <c r="BY736" t="s">
        <v>9</v>
      </c>
      <c r="BZ736" s="5">
        <f t="shared" si="1113"/>
        <v>0.3492962422733713</v>
      </c>
      <c r="CA736" s="6">
        <f t="shared" si="1113"/>
        <v>-0.34518112468713447</v>
      </c>
      <c r="CB736" s="7">
        <f>CY735</f>
        <v>-0.37567276542929351</v>
      </c>
      <c r="CC736" s="8">
        <f>DU735</f>
        <v>-0.91351567911896914</v>
      </c>
      <c r="CE736" s="10"/>
      <c r="CH736">
        <f>((SUMPRODUCT(CM735:CM737,CK735:CK737))*(SUMPRODUCT(CM735:CM737,CL735:CL737)))-((SUMPRODUCT(CN735:CN737,CK735:CK737))*(SUMPRODUCT(CN735:CN737,CL735:CL737)))</f>
        <v>-3.2768811424390476E-2</v>
      </c>
      <c r="CI736" s="67"/>
      <c r="CJ736" s="10" t="s">
        <v>9</v>
      </c>
      <c r="CK736" s="5">
        <f t="shared" si="1114"/>
        <v>0.3492962422733713</v>
      </c>
      <c r="CL736" s="6">
        <f t="shared" si="1114"/>
        <v>-0.34518112468713447</v>
      </c>
      <c r="CM736" s="7">
        <f>FA735</f>
        <v>-0.35967250172869081</v>
      </c>
      <c r="CN736" s="8">
        <f>FW735</f>
        <v>-0.919932940046017</v>
      </c>
      <c r="CP736">
        <f t="shared" si="1112"/>
        <v>-9.8670839279614439E-2</v>
      </c>
      <c r="CQ736">
        <f t="shared" si="1112"/>
        <v>-0.32743703463395935</v>
      </c>
      <c r="CR736">
        <f>CK738</f>
        <v>0</v>
      </c>
      <c r="CS736">
        <f>CN738</f>
        <v>0</v>
      </c>
      <c r="CW736" s="28"/>
      <c r="CY736" s="61">
        <v>-0.13045878541495223</v>
      </c>
      <c r="DA736" s="17">
        <v>0</v>
      </c>
      <c r="DB736">
        <v>1</v>
      </c>
      <c r="DD736" s="73">
        <f>(DB734*DB736)*(1-COS(RADIANS(CW734+45)))-DB735*(SIN(RADIANS(CW734+45)))</f>
        <v>0</v>
      </c>
      <c r="DE736" s="73">
        <f>(DB735*DB736)*(1-COS(RADIANS(CW734+45)))+DB734*(SIN(RADIANS(CW734+45)))</f>
        <v>0</v>
      </c>
      <c r="DF736" s="73">
        <f>(DB736^2)*(1-COS(RADIANS(CW734+45)))+(COS(RADIANS(CW734+45)))</f>
        <v>1</v>
      </c>
      <c r="DG736" s="10"/>
      <c r="DH736">
        <v>0</v>
      </c>
      <c r="DI736" s="23">
        <f>SIN(RADIANS('[1]Biaxial Input'!$F$21))*SIN(RADIANS(0))</f>
        <v>0</v>
      </c>
      <c r="DK736" s="30">
        <f>(DI734*DI736)*(1-COS(RADIANS(CV734)))-DI735*(SIN(RADIANS(CV734)))</f>
        <v>1.2113084546138469E-2</v>
      </c>
      <c r="DL736" s="30">
        <f>(DI735*DI736)*(1-COS(RADIANS(CV734)))+DI734*(SIN(RADIANS(CV734)))</f>
        <v>0.17322517943366056</v>
      </c>
      <c r="DM736" s="30">
        <f>(DI736^2)*(1-COS(RADIANS(CV734)))+(COS(RADIANS(CV734)))</f>
        <v>0.98480775301220802</v>
      </c>
      <c r="DO736">
        <v>-0.13045878541495223</v>
      </c>
      <c r="DQ736" s="28">
        <f>(DB734*DB736)*(1-COS(RADIANS(CU734)))-DB735*(SIN(RADIANS(CU734)))</f>
        <v>0</v>
      </c>
      <c r="DR736" s="28">
        <f>(DB735*DB736)*(1-COS(RADIANS(CU734)))+DB734*(SIN(RADIANS(CU734)))</f>
        <v>0</v>
      </c>
      <c r="DS736" s="28">
        <f>(DB736^2)*(1-COS(RADIANS(CU734)))+(COS(RADIANS(CU734)))</f>
        <v>1</v>
      </c>
      <c r="DU736" s="61">
        <v>-0.1146045152474424</v>
      </c>
      <c r="DW736" s="17">
        <v>0</v>
      </c>
      <c r="DX736">
        <v>1</v>
      </c>
      <c r="DZ736" s="73">
        <f>(DB734*DB734)*(1-COS(RADIANS(CW734-45)))-DB734*(SIN(RADIANS(CW734-45)))</f>
        <v>0</v>
      </c>
      <c r="EA736" s="73">
        <f>(DB735*DB736)*(1-COS(RADIANS(CW734-45)))+DB734*(SIN(RADIANS(CW734-45)))</f>
        <v>0</v>
      </c>
      <c r="EB736" s="73">
        <f>(DB736^2)*(1-COS(RADIANS(CW734-45)))+(COS(RADIANS(CW734-45)))</f>
        <v>0.99999999999999989</v>
      </c>
      <c r="EC736" s="10"/>
      <c r="ED736">
        <v>0</v>
      </c>
      <c r="EE736" s="1">
        <v>-0.1146045152474424</v>
      </c>
      <c r="EG736">
        <f>CY736+DU736</f>
        <v>-0.24506330066239462</v>
      </c>
      <c r="EH736">
        <f>EG736/(SQRT(EG734^2+EG735^2+EG736^2))</f>
        <v>-0.17328592171833698</v>
      </c>
      <c r="EJ736">
        <f>Q736+AM736</f>
        <v>0</v>
      </c>
      <c r="EK736">
        <f>EJ736/(SQRT(EJ734^2+EJ735^2+EJ736^2))</f>
        <v>0</v>
      </c>
      <c r="EM736" s="23">
        <f>CY734*DU735-CY735*DU734</f>
        <v>-0.98480775301220791</v>
      </c>
      <c r="ER736">
        <f t="shared" ref="ER736:ES738" si="1115">CK735</f>
        <v>0.93180266183863136</v>
      </c>
      <c r="ES736">
        <f t="shared" si="1115"/>
        <v>-0.87956522186239505</v>
      </c>
      <c r="ET736" t="e">
        <f>#REF!</f>
        <v>#REF!</v>
      </c>
      <c r="EU736" t="e">
        <f>#REF!</f>
        <v>#REF!</v>
      </c>
      <c r="EY736" s="28"/>
      <c r="EZ736" s="10"/>
      <c r="FA736" s="61">
        <v>-0.12843879133039593</v>
      </c>
      <c r="FB736" s="13">
        <f>BW737</f>
        <v>0</v>
      </c>
      <c r="FC736" s="17">
        <v>0</v>
      </c>
      <c r="FD736">
        <v>1</v>
      </c>
      <c r="FF736" s="73">
        <f>(FD734*FD736)*(1-COS(RADIANS(EY734+45)))-FD735*(SIN(RADIANS(EY734+45)))</f>
        <v>0</v>
      </c>
      <c r="FG736" s="73">
        <f>(FD735*FD736)*(1-COS(RADIANS(EY734+45)))+FD734*(SIN(RADIANS(EY734+45)))</f>
        <v>0</v>
      </c>
      <c r="FH736" s="73">
        <f>(FD736^2)*(1-COS(RADIANS(EY734+45)))+(COS(RADIANS(EY734+45)))</f>
        <v>1</v>
      </c>
      <c r="FI736" s="10"/>
      <c r="FJ736">
        <v>0</v>
      </c>
      <c r="FK736" s="23">
        <f>SIN(RADIANS(176))*SIN(RADIANS(0))</f>
        <v>0</v>
      </c>
      <c r="FM736" s="30">
        <f>(FK734*FK736)*(1-COS(RADIANS(EX734)))-FK735*(SIN(RADIANS(EX734)))</f>
        <v>1.2113084546138469E-2</v>
      </c>
      <c r="FN736" s="30">
        <f>(FK735*FK736)*(1-COS(RADIANS(EX734)))+FK734*(SIN(RADIANS(EX734)))</f>
        <v>0.17322517943366056</v>
      </c>
      <c r="FO736" s="30">
        <f>(FK736^2)*(1-COS(RADIANS(EX734)))+(COS(RADIANS(EX734)))</f>
        <v>0.98480775301220802</v>
      </c>
      <c r="FQ736">
        <v>-0.12843879133039593</v>
      </c>
      <c r="FS736" s="28">
        <f>(FD734*FD736)*(1-COS(RADIANS(EW734)))-FD735*(SIN(RADIANS(EW734)))</f>
        <v>0</v>
      </c>
      <c r="FT736" s="28">
        <f>(FD735*FD736)*(1-COS(RADIANS(EW734)))+FD734*(SIN(RADIANS(EW734)))</f>
        <v>0</v>
      </c>
      <c r="FU736" s="28">
        <f>(FD736^2)*(1-COS(RADIANS(EW734)))+(COS(RADIANS(EW734)))</f>
        <v>1</v>
      </c>
      <c r="FW736" s="61">
        <v>-0.11686388017104685</v>
      </c>
      <c r="FX736" s="13">
        <f>BX737</f>
        <v>0</v>
      </c>
      <c r="FY736" s="17">
        <v>0</v>
      </c>
      <c r="FZ736">
        <v>1</v>
      </c>
      <c r="GB736" s="73">
        <f>(FD734*FD734)*(1-COS(RADIANS(EY734-45)))-FD734*(SIN(RADIANS(EY734-45)))</f>
        <v>0</v>
      </c>
      <c r="GC736" s="73">
        <f>(FD735*FD736)*(1-COS(RADIANS(EY734-45)))+FD734*(SIN(RADIANS(EY734-45)))</f>
        <v>0</v>
      </c>
      <c r="GD736" s="73">
        <f>(FD736^2)*(1-COS(RADIANS(EY734-45)))+(COS(RADIANS(EY734-45)))</f>
        <v>1</v>
      </c>
      <c r="GE736" s="10"/>
      <c r="GF736">
        <v>0</v>
      </c>
      <c r="GG736" s="1">
        <v>-0.11686388017104685</v>
      </c>
      <c r="GI736">
        <f>FA736+FW736</f>
        <v>-0.24530267150144278</v>
      </c>
      <c r="GJ736">
        <f>GI736/(SQRT(GI734^2+GI735^2+GI736^2))</f>
        <v>-0.17345518246184627</v>
      </c>
      <c r="GL736" t="e">
        <f>#REF!+DC736</f>
        <v>#REF!</v>
      </c>
      <c r="GM736" t="e">
        <f>GL736/(SQRT(GL734^2+GL735^2+GL736^2))</f>
        <v>#REF!</v>
      </c>
      <c r="GO736" s="27">
        <f>FA734*FW735-FA735*FW734</f>
        <v>-0.98480775301220813</v>
      </c>
    </row>
    <row r="737" spans="1:197" x14ac:dyDescent="0.2">
      <c r="A737" s="2">
        <f>DEGREES(ACOS(((C755*C758+C756*C759+C757*C760)/(((SQRT((C755^2)+(C756^2)+(C757^2)))*(SQRT((C758^2)+(C759^2)+(C760^2))))))))</f>
        <v>155.25973219721436</v>
      </c>
      <c r="E737" s="5" t="s">
        <v>4</v>
      </c>
      <c r="F737" s="6" t="s">
        <v>5</v>
      </c>
      <c r="G737" s="7" t="s">
        <v>6</v>
      </c>
      <c r="H737" s="8" t="s">
        <v>1</v>
      </c>
      <c r="I737">
        <v>15</v>
      </c>
      <c r="J737" s="9" t="s">
        <v>7</v>
      </c>
      <c r="K737">
        <v>15</v>
      </c>
      <c r="L737" s="10"/>
      <c r="M737" s="17">
        <f>A681</f>
        <v>10</v>
      </c>
      <c r="N737" s="17">
        <f>B681</f>
        <v>-20</v>
      </c>
      <c r="O737" s="17">
        <f>C681</f>
        <v>282.7</v>
      </c>
      <c r="Q737" s="61">
        <f t="array" ref="Q737:Q739">MMULT(AI737:AK739,AG737:AG739)</f>
        <v>0.92222114327328986</v>
      </c>
      <c r="R737" s="13"/>
      <c r="S737" s="17">
        <v>1</v>
      </c>
      <c r="T737">
        <v>0</v>
      </c>
      <c r="V737" s="73">
        <f>(T737^2)*(1-COS(RADIANS(O737+45)))+(COS(RADIANS(O737+45)))</f>
        <v>0.84526183322185577</v>
      </c>
      <c r="W737" s="73">
        <f>(T737*T738)*(1-COS(RADIANS(O737+45)))-T739*(SIN(RADIANS(O737+45)))</f>
        <v>0.5343523493898269</v>
      </c>
      <c r="X737" s="73">
        <f>(T737*T739)*(1-COS(RADIANS(O737+45)))+T738*(SIN(RADIANS(O737+45)))</f>
        <v>0</v>
      </c>
      <c r="Y737" s="10"/>
      <c r="Z737">
        <f t="array" ref="Z737:Z739">MMULT(V737:X739,S737:S739)</f>
        <v>0.84526183322185577</v>
      </c>
      <c r="AA737" s="23">
        <f>COS(RADIANS('[1]Biaxial Input'!$F$21))</f>
        <v>-0.9975640502598242</v>
      </c>
      <c r="AC737" s="30">
        <f>(AA737^2)*(1-COS(RADIANS(N737)))+(COS(RADIANS(N737)))</f>
        <v>0.99970654636555623</v>
      </c>
      <c r="AD737" s="30">
        <f>(AA737*AA738)*(1-COS(RADIANS(N737)))-AA739*(SIN(RADIANS(N737)))</f>
        <v>-4.1965824879998722E-3</v>
      </c>
      <c r="AE737" s="30">
        <f>(AA737*AA739)*(1-COS(RADIANS(N737)))+AA738*(SIN(RADIANS(N737)))</f>
        <v>-2.3858119147859059E-2</v>
      </c>
      <c r="AG737">
        <f t="array" ref="AG737:AG739">MMULT(AC737:AE739,Z737:Z739)</f>
        <v>0.84725624177671111</v>
      </c>
      <c r="AI737" s="28">
        <f>(T737^2)*(1-COS(RADIANS(M737)))+(COS(RADIANS(M737)))</f>
        <v>0.98480775301220802</v>
      </c>
      <c r="AJ737" s="28">
        <f>(T737*T738)*(1-COS(RADIANS(M737)))-T739*(SIN(RADIANS(M737)))</f>
        <v>-0.17364817766693033</v>
      </c>
      <c r="AK737" s="28">
        <f>(T737*T739)*(1-COS(RADIANS(M737)))+T738*(SIN(RADIANS(M737)))</f>
        <v>0</v>
      </c>
      <c r="AM737" s="61">
        <f t="array" ref="AM737:AM739">MMULT(AI737:AK739,AW737:AW739)</f>
        <v>-0.38500654584023475</v>
      </c>
      <c r="AN737" s="13"/>
      <c r="AO737" s="17">
        <v>1</v>
      </c>
      <c r="AP737">
        <v>0</v>
      </c>
      <c r="AR737" s="73">
        <f>(T737^2)*(1-COS(RADIANS(O737-45)))+(COS(RADIANS(O737-45)))</f>
        <v>-0.5343523493898269</v>
      </c>
      <c r="AS737" s="73">
        <f>(T737*T738)*(1-COS(RADIANS(O737-45)))-T739*(SIN(RADIANS(O737-45)))</f>
        <v>0.84526183322185577</v>
      </c>
      <c r="AT737" s="73">
        <f>(T737*T739)*(1-COS(RADIANS(O737-45)))+T738*(SIN(RADIANS(O737-45)))</f>
        <v>0</v>
      </c>
      <c r="AU737" s="10"/>
      <c r="AV737">
        <f t="array" ref="AV737:AV739">MMULT(AR737:AT739,S737:S739)</f>
        <v>-0.5343523493898269</v>
      </c>
      <c r="AW737" s="1">
        <f t="array" ref="AW737:AW739">MMULT(AC737:AE739,AV737:AV739)</f>
        <v>-0.53064833074375128</v>
      </c>
      <c r="BY737" t="s">
        <v>10</v>
      </c>
      <c r="BZ737" s="5">
        <f t="shared" si="1113"/>
        <v>-9.8670839279614439E-2</v>
      </c>
      <c r="CA737" s="6">
        <f t="shared" si="1113"/>
        <v>-0.32743703463395935</v>
      </c>
      <c r="CB737" s="7">
        <f>CY736</f>
        <v>-0.13045878541495223</v>
      </c>
      <c r="CC737" s="8">
        <f>DU736</f>
        <v>-0.1146045152474424</v>
      </c>
      <c r="CE737" s="10"/>
      <c r="CG737" s="10" t="s">
        <v>160</v>
      </c>
      <c r="CH737" s="10">
        <f>-CH734*((EY734-CW734)/(CH736-CE735))</f>
        <v>262.29843135903252</v>
      </c>
      <c r="CI737" s="67"/>
      <c r="CJ737" s="10" t="s">
        <v>10</v>
      </c>
      <c r="CK737" s="5">
        <f t="shared" si="1114"/>
        <v>-9.8670839279614439E-2</v>
      </c>
      <c r="CL737" s="6">
        <f t="shared" si="1114"/>
        <v>-0.32743703463395935</v>
      </c>
      <c r="CM737" s="7">
        <f>FA736</f>
        <v>-0.12843879133039593</v>
      </c>
      <c r="CN737" s="8">
        <f>FW736</f>
        <v>-0.11686388017104685</v>
      </c>
      <c r="CW737" s="28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EE737" s="1"/>
      <c r="EI737" s="64">
        <f>(DEGREES(ACOS((EH734*EK734+EH735*EK735+EH736*EK736)/((SQRT(EH734^2+EH735^2+EH736^2))*(SQRT(EK734^2+EK735^2+EK736^2))))))</f>
        <v>111.88747088641561</v>
      </c>
      <c r="ER737">
        <f t="shared" si="1115"/>
        <v>0.3492962422733713</v>
      </c>
      <c r="ES737">
        <f t="shared" si="1115"/>
        <v>-0.34518112468713447</v>
      </c>
      <c r="ET737" t="e">
        <f>#REF!</f>
        <v>#REF!</v>
      </c>
      <c r="EU737" t="e">
        <f>#REF!</f>
        <v>#REF!</v>
      </c>
      <c r="EY737" s="28"/>
      <c r="EZ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GG737" s="1"/>
      <c r="GK737" s="64" t="e">
        <f>(DEGREES(ACOS((GJ734*GM734+GJ735*GM735+GJ736*GM736)/((SQRT(GJ734^2+GJ735^2+GJ736^2))*(SQRT(GM734^2+GM735^2+GM736^2))))))</f>
        <v>#VALUE!</v>
      </c>
    </row>
    <row r="738" spans="1:197" x14ac:dyDescent="0.2">
      <c r="D738" t="s">
        <v>8</v>
      </c>
      <c r="E738" s="5">
        <f t="shared" ref="E738:F740" si="1116">E733</f>
        <v>0.92989901791620577</v>
      </c>
      <c r="F738" s="6">
        <f t="shared" si="1116"/>
        <v>-0.88149328419413209</v>
      </c>
      <c r="G738" s="7">
        <f>Q737</f>
        <v>0.92222114327328986</v>
      </c>
      <c r="H738" s="8">
        <f>AM737</f>
        <v>-0.38500654584023475</v>
      </c>
      <c r="J738" s="9">
        <f>((SUMPRODUCT(G738:G740,E738:E740))*(SUMPRODUCT(G738:(G740),F738:F740)))-((SUMPRODUCT(H738:H740,E738:E740))*(SUMPRODUCT(H738:H740,F738:F740)))</f>
        <v>-1.1446031190653849E-2</v>
      </c>
      <c r="Q738" s="61">
        <v>-0.35102176670993795</v>
      </c>
      <c r="S738" s="17">
        <v>0</v>
      </c>
      <c r="T738">
        <v>0</v>
      </c>
      <c r="V738" s="73">
        <f>(T737*T738)*(1-COS(RADIANS(O737+45)))+T739*(SIN(RADIANS(O737+45)))</f>
        <v>-0.5343523493898269</v>
      </c>
      <c r="W738" s="73">
        <f>(T738^2)*(1-COS(RADIANS(O737+45)))+(COS(RADIANS(O737+45)))</f>
        <v>0.84526183322185577</v>
      </c>
      <c r="X738" s="73">
        <f>(T738*T739)*(1-COS(RADIANS(O737+45)))-T737*(SIN(RADIANS(O737+45)))</f>
        <v>0</v>
      </c>
      <c r="Y738" s="10"/>
      <c r="Z738">
        <v>-0.5343523493898269</v>
      </c>
      <c r="AA738" s="23">
        <f>SIN(RADIANS('[1]Biaxial Input'!$F$21))*(COS(RADIANS(0)))</f>
        <v>6.9756473744125524E-2</v>
      </c>
      <c r="AC738" s="30">
        <f>(AA737*AA738)*(1-COS(RADIANS(N737)))+AA739*(SIN(RADIANS(N737)))</f>
        <v>-4.1965824879998722E-3</v>
      </c>
      <c r="AD738" s="30">
        <f>(AA738^2)*(1-COS(RADIANS(N737)))+(COS(RADIANS(N737)))</f>
        <v>0.9399860744203522</v>
      </c>
      <c r="AE738" s="30">
        <f>(AA738*AA739)*(1-COS(RADIANS(N737)))-AA737*(SIN(RADIANS(N737)))</f>
        <v>-0.34118699944639969</v>
      </c>
      <c r="AG738">
        <v>-0.50583097826730938</v>
      </c>
      <c r="AI738" s="28">
        <f>(T737*T738)*(1-COS(RADIANS(M737)))+T739*(SIN(RADIANS(M737)))</f>
        <v>0.17364817766693033</v>
      </c>
      <c r="AJ738" s="28">
        <f>(T738^2)*(1-COS(RADIANS(M737)))+(COS(RADIANS(M737)))</f>
        <v>0.98480775301220802</v>
      </c>
      <c r="AK738" s="28">
        <f>(T738*T739)*(1-COS(RADIANS(M737)))-T737*(SIN(RADIANS(M737)))</f>
        <v>0</v>
      </c>
      <c r="AM738" s="61">
        <v>-0.8724013201590195</v>
      </c>
      <c r="AO738" s="17">
        <v>0</v>
      </c>
      <c r="AP738">
        <v>0</v>
      </c>
      <c r="AR738" s="73">
        <f>(T737*T738)*(1-COS(RADIANS(O737-45)))+T739*(SIN(RADIANS(O737-45)))</f>
        <v>-0.84526183322185577</v>
      </c>
      <c r="AS738" s="73">
        <f>(T738^2)*(1-COS(RADIANS(O737-45)))+(COS(RADIANS(O737-45)))</f>
        <v>-0.5343523493898269</v>
      </c>
      <c r="AT738" s="73">
        <f>(T738*T739)*(1-COS(RADIANS(O737-45)))-T737*(SIN(RADIANS(O737-45)))</f>
        <v>0</v>
      </c>
      <c r="AU738" s="10"/>
      <c r="AV738">
        <v>-0.84526183322185577</v>
      </c>
      <c r="AW738" s="1">
        <v>-0.79229189875569173</v>
      </c>
      <c r="AX738" s="10"/>
      <c r="AY738" t="s">
        <v>12</v>
      </c>
      <c r="AZ738" t="s">
        <v>13</v>
      </c>
      <c r="BA738" t="s">
        <v>14</v>
      </c>
      <c r="BB738" t="s">
        <v>15</v>
      </c>
      <c r="BC738" t="s">
        <v>16</v>
      </c>
      <c r="BD738" t="s">
        <v>17</v>
      </c>
      <c r="BE738" s="10"/>
      <c r="CE738" s="10"/>
      <c r="CS738" s="15"/>
      <c r="CW738" s="28"/>
      <c r="CY738" s="82" t="s">
        <v>148</v>
      </c>
      <c r="CZ738" s="13"/>
      <c r="DB738" s="10"/>
      <c r="DC738" s="10"/>
      <c r="DD738" s="10"/>
      <c r="DE738" s="10"/>
      <c r="DF738" s="10"/>
      <c r="DG738" s="10"/>
      <c r="DH738" s="80"/>
      <c r="DI738" s="23" t="s">
        <v>149</v>
      </c>
      <c r="DM738" s="1"/>
      <c r="DO738" s="80"/>
      <c r="DS738" s="13"/>
      <c r="DT738" s="81"/>
      <c r="DU738" s="82" t="s">
        <v>150</v>
      </c>
      <c r="DW738" s="13"/>
      <c r="DX738" s="13"/>
      <c r="EA738" s="1"/>
      <c r="EE738" s="1"/>
      <c r="EI738" s="13"/>
      <c r="ER738">
        <f t="shared" si="1115"/>
        <v>-9.8670839279614439E-2</v>
      </c>
      <c r="ES738">
        <f t="shared" si="1115"/>
        <v>-0.32743703463395935</v>
      </c>
      <c r="ET738" t="e">
        <f>#REF!</f>
        <v>#REF!</v>
      </c>
      <c r="EU738" t="e">
        <f>#REF!</f>
        <v>#REF!</v>
      </c>
      <c r="EY738" s="28"/>
      <c r="EZ738" s="10"/>
      <c r="FA738" s="82" t="s">
        <v>148</v>
      </c>
      <c r="FB738" s="13"/>
      <c r="FD738" s="10"/>
      <c r="FE738" s="10"/>
      <c r="FF738" s="10"/>
      <c r="FG738" s="10"/>
      <c r="FH738" s="10"/>
      <c r="FI738" s="10"/>
      <c r="FJ738" s="80"/>
      <c r="FK738" s="23" t="s">
        <v>149</v>
      </c>
      <c r="FO738" s="1"/>
      <c r="FQ738" s="80"/>
      <c r="FU738" s="13"/>
      <c r="FV738" s="81"/>
      <c r="FW738" s="82" t="s">
        <v>150</v>
      </c>
      <c r="FY738" s="13"/>
      <c r="FZ738" s="13"/>
      <c r="GC738" s="1"/>
      <c r="GG738" s="1"/>
      <c r="GK738" s="13"/>
    </row>
    <row r="739" spans="1:197" x14ac:dyDescent="0.2">
      <c r="D739" t="s">
        <v>9</v>
      </c>
      <c r="E739" s="5">
        <f t="shared" si="1116"/>
        <v>0.35435293716168215</v>
      </c>
      <c r="F739" s="6">
        <f t="shared" si="1116"/>
        <v>-0.34007755354771868</v>
      </c>
      <c r="G739" s="7">
        <f t="shared" ref="G739:G740" si="1117">Q738</f>
        <v>-0.35102176670993795</v>
      </c>
      <c r="H739" s="8">
        <f t="shared" ref="H739:H740" si="1118">AM738</f>
        <v>-0.8724013201590195</v>
      </c>
      <c r="J739" s="10"/>
      <c r="Q739" s="61">
        <v>-0.16214771720730445</v>
      </c>
      <c r="S739" s="17">
        <v>0</v>
      </c>
      <c r="T739">
        <v>1</v>
      </c>
      <c r="V739" s="73">
        <f>(T737*T739)*(1-COS(RADIANS(O737+45)))-T738*(SIN(RADIANS(O737+45)))</f>
        <v>0</v>
      </c>
      <c r="W739" s="73">
        <f>(T738*T739)*(1-COS(RADIANS(O737+45)))+T737*(SIN(RADIANS(O737+45)))</f>
        <v>0</v>
      </c>
      <c r="X739" s="73">
        <f>(T739^2)*(1-COS(RADIANS(O737+45)))+(COS(RADIANS(O737+45)))</f>
        <v>1</v>
      </c>
      <c r="Y739" s="10"/>
      <c r="Z739">
        <v>0</v>
      </c>
      <c r="AA739" s="23">
        <f>SIN(RADIANS('[1]Biaxial Input'!$F$21))*SIN(RADIANS(0))</f>
        <v>0</v>
      </c>
      <c r="AC739" s="30">
        <f>(AA737*AA739)*(1-COS(RADIANS(N737)))-AA738*(SIN(RADIANS(N737)))</f>
        <v>2.3858119147859059E-2</v>
      </c>
      <c r="AD739" s="30">
        <f>(AA738*AA739)*(1-COS(RADIANS(N737)))+AA737*(SIN(RADIANS(N737)))</f>
        <v>0.34118699944639969</v>
      </c>
      <c r="AE739" s="30">
        <f>(AA739^2)*(1-COS(RADIANS(N737)))+(COS(RADIANS(N737)))</f>
        <v>0.93969262078590843</v>
      </c>
      <c r="AG739">
        <v>-0.16214771720730445</v>
      </c>
      <c r="AI739" s="28">
        <f>(T737*T739)*(1-COS(RADIANS(M737)))-T738*(SIN(RADIANS(M737)))</f>
        <v>0</v>
      </c>
      <c r="AJ739" s="28">
        <f>(T738*T739)*(1-COS(RADIANS(M737)))+T737*(SIN(RADIANS(M737)))</f>
        <v>0</v>
      </c>
      <c r="AK739" s="28">
        <f>(T739^2)*(1-COS(RADIANS(M737)))+(COS(RADIANS(M737)))</f>
        <v>1</v>
      </c>
      <c r="AM739" s="61">
        <v>-0.30114099064220901</v>
      </c>
      <c r="AO739" s="17">
        <v>0</v>
      </c>
      <c r="AP739">
        <v>1</v>
      </c>
      <c r="AR739" s="73">
        <f>(T737*T737)*(1-COS(RADIANS(O737-45)))-T737*(SIN(RADIANS(O737-45)))</f>
        <v>0</v>
      </c>
      <c r="AS739" s="73">
        <f>(T738*T739)*(1-COS(RADIANS(O737-45)))+T737*(SIN(RADIANS(O737-45)))</f>
        <v>0</v>
      </c>
      <c r="AT739" s="73">
        <f>(T739^2)*(1-COS(RADIANS(O737-45)))+(COS(RADIANS(O737-45)))</f>
        <v>1</v>
      </c>
      <c r="AU739" s="10"/>
      <c r="AV739">
        <v>0</v>
      </c>
      <c r="AW739" s="1">
        <v>-0.30114099064220901</v>
      </c>
      <c r="AX739" s="10"/>
      <c r="AY739" s="11">
        <f>(G668^2)*F668+G668*G669*F669+G668*G670*F670-((H668^2)*F668+H668*H669*F669+H668*H670*F670)</f>
        <v>-0.34939788942559158</v>
      </c>
      <c r="AZ739" s="12">
        <f>G668*G669*F668+(G669^2)*F669+G669*G670*F670-(H668*H669*F668+(H669^2)*F669+H669*H670*F670)</f>
        <v>0.87784068450448371</v>
      </c>
      <c r="BA739" s="12">
        <f>G668*G670*F668+G669*G670*F669+(G670^2)*F670-(H668*H670*F668+H669*H670*F669+(H670^2)*F670)</f>
        <v>0</v>
      </c>
      <c r="BB739" s="12">
        <f>(G668^2)*E668+G668*G669*E669+G668*G670*E670-((H668^2)*E668+H668*H669*E669+H668*H670*E670)</f>
        <v>0.37181246899465298</v>
      </c>
      <c r="BC739" s="12">
        <f>G668*G669*E668+(G669^2)*E669+G669*G670*E670-(H668*H669*E668+(H669^2)*E669+H669*H670*E670)</f>
        <v>-0.92305670221104796</v>
      </c>
      <c r="BD739" s="24">
        <f>G668*G670*E668+G669*G670*E669+(G670^2)*E670-(H668*H670*E668+H669*H670*E669+(H670^2)*E670)</f>
        <v>0</v>
      </c>
      <c r="BE739" s="10">
        <f>J668</f>
        <v>-1.3839329324667249E-2</v>
      </c>
      <c r="BZ739" s="5" t="s">
        <v>4</v>
      </c>
      <c r="CA739" s="6" t="s">
        <v>5</v>
      </c>
      <c r="CB739" s="7" t="s">
        <v>6</v>
      </c>
      <c r="CC739" s="8" t="s">
        <v>1</v>
      </c>
      <c r="CD739">
        <v>14</v>
      </c>
      <c r="CE739" s="9" t="s">
        <v>7</v>
      </c>
      <c r="CG739" s="90" t="s">
        <v>157</v>
      </c>
      <c r="CH739" s="61">
        <f>CE740-((CH741-CE740)/(EY739-CW739))*CW739</f>
        <v>9.7483546045667957</v>
      </c>
      <c r="CI739" s="10"/>
      <c r="CK739" s="5" t="s">
        <v>4</v>
      </c>
      <c r="CL739" s="6" t="s">
        <v>5</v>
      </c>
      <c r="CM739" s="7" t="s">
        <v>6</v>
      </c>
      <c r="CN739" s="8" t="s">
        <v>1</v>
      </c>
      <c r="CO739" s="10"/>
      <c r="CP739">
        <f t="shared" ref="CP739:CQ741" si="1119">BZ740</f>
        <v>0.93180266183863136</v>
      </c>
      <c r="CQ739">
        <f t="shared" si="1119"/>
        <v>-0.87956522186239505</v>
      </c>
      <c r="CR739">
        <f>CI743</f>
        <v>0</v>
      </c>
      <c r="CS739">
        <f>CL743</f>
        <v>0</v>
      </c>
      <c r="CU739" s="17">
        <f>CU643</f>
        <v>0</v>
      </c>
      <c r="CV739" s="17">
        <f>CV643</f>
        <v>-15</v>
      </c>
      <c r="CW739" s="31">
        <f>CH646</f>
        <v>291.81225491252428</v>
      </c>
      <c r="CY739" s="61">
        <f t="array" ref="CY739:CY741">MMULT(DQ739:DS741,DO739:DO741)</f>
        <v>0.9200007789996677</v>
      </c>
      <c r="CZ739" s="13"/>
      <c r="DA739" s="17">
        <v>1</v>
      </c>
      <c r="DB739">
        <v>0</v>
      </c>
      <c r="DD739" s="73">
        <f>(DB739^2)*(1-COS(RADIANS(CW739+45)))+(COS(RADIANS(CW739+45)))</f>
        <v>0.91921957790306608</v>
      </c>
      <c r="DE739" s="73">
        <f>(DB739*DB740)*(1-COS(RADIANS(CW739+45)))-DB741*(SIN(RADIANS(CW739+45)))</f>
        <v>0.39374530803516766</v>
      </c>
      <c r="DF739" s="73">
        <f>(DB739*DB741)*(1-COS(RADIANS(CW739+45)))+DB740*(SIN(RADIANS(CW739+45)))</f>
        <v>0</v>
      </c>
      <c r="DG739" s="10"/>
      <c r="DH739">
        <f t="array" ref="DH739:DH741">MMULT(DD739:DF741,DA739:DA741)</f>
        <v>0.91921957790306608</v>
      </c>
      <c r="DI739" s="23">
        <f>COS(RADIANS('[1]Biaxial Input'!$F$21))</f>
        <v>-0.9975640502598242</v>
      </c>
      <c r="DK739" s="30">
        <f>(DI739^2)*(1-COS(RADIANS(CV739)))+(COS(RADIANS(CV739)))</f>
        <v>0.99983419624187875</v>
      </c>
      <c r="DL739" s="30">
        <f>(DI739*DI740)*(1-COS(RADIANS(CV739)))-DI741*(SIN(RADIANS(CV739)))</f>
        <v>-2.3711042090011594E-3</v>
      </c>
      <c r="DM739" s="30">
        <f>(DI739*DI741)*(1-COS(RADIANS(CV739)))+DI740*(SIN(RADIANS(CV739)))</f>
        <v>-1.8054303924173627E-2</v>
      </c>
      <c r="DO739">
        <f t="array" ref="DO739:DO741">MMULT(DK739:DM741,DH739:DH741)</f>
        <v>0.9200007789996677</v>
      </c>
      <c r="DQ739" s="28">
        <f>(DB739^2)*(1-COS(RADIANS(CU739)))+(COS(RADIANS(CU739)))</f>
        <v>1</v>
      </c>
      <c r="DR739" s="28">
        <f>(DB739*DB740)*(1-COS(RADIANS(CU739)))-DB741*(SIN(RADIANS(CU739)))</f>
        <v>0</v>
      </c>
      <c r="DS739" s="28">
        <f>(DB739*DB741)*(1-COS(RADIANS(CU739)))+DB740*(SIN(RADIANS(CU739)))</f>
        <v>0</v>
      </c>
      <c r="DU739" s="61">
        <f t="array" ref="DU739:DU741">MMULT(DQ739:DS741,EE739:EE741)</f>
        <v>-0.39150045817319051</v>
      </c>
      <c r="DV739" s="13"/>
      <c r="DW739" s="17">
        <v>1</v>
      </c>
      <c r="DX739">
        <v>0</v>
      </c>
      <c r="DZ739" s="73">
        <f>(DB739^2)*(1-COS(RADIANS(CW739-45)))+(COS(RADIANS(CW739-45)))</f>
        <v>-0.39374530803516761</v>
      </c>
      <c r="EA739" s="73">
        <f>(DB739*DB740)*(1-COS(RADIANS(CW739-45)))-DB741*(SIN(RADIANS(CW739-45)))</f>
        <v>0.91921957790306608</v>
      </c>
      <c r="EB739" s="73">
        <f>(DB739*DB741)*(1-COS(RADIANS(CW739-45)))+DB740*(SIN(RADIANS(CW739-45)))</f>
        <v>0</v>
      </c>
      <c r="EC739" s="10"/>
      <c r="ED739">
        <f t="array" ref="ED739:ED741">MMULT(DZ739:EB741,DA739:DA741)</f>
        <v>-0.39374530803516761</v>
      </c>
      <c r="EE739" s="1">
        <f t="array" ref="EE739:EE741">MMULT(DK739:DM741,ED739:ED741)</f>
        <v>-0.39150045817319051</v>
      </c>
      <c r="EG739">
        <f>CY739+DU739</f>
        <v>0.52850032082647713</v>
      </c>
      <c r="EH739">
        <f>EG739/(SQRT(EG739^2+EG740^2+EG741^2))</f>
        <v>0.37370616071566798</v>
      </c>
      <c r="EJ739">
        <f>Q739+AM739</f>
        <v>-0.46328870784951348</v>
      </c>
      <c r="EK739">
        <f>EJ739/(SQRT(EJ739^2+EJ740^2+EJ741^2))</f>
        <v>-1</v>
      </c>
      <c r="EM739" s="23">
        <f>CY740*DU741-CY741*DU740</f>
        <v>1.8054303924173634E-2</v>
      </c>
      <c r="EO739" s="15">
        <v>14</v>
      </c>
      <c r="EP739" s="9" t="s">
        <v>7</v>
      </c>
      <c r="EW739" s="17">
        <f>CU739</f>
        <v>0</v>
      </c>
      <c r="EX739" s="17">
        <f>CV739</f>
        <v>-15</v>
      </c>
      <c r="EY739" s="31">
        <f>1+CW739</f>
        <v>292.81225491252428</v>
      </c>
      <c r="EZ739" s="10"/>
      <c r="FA739" s="61">
        <f t="array" ref="FA739:FA741">MMULT(FS739:FU741,FQ739:FQ741)</f>
        <v>0.92669328354132385</v>
      </c>
      <c r="FB739" s="13">
        <f>BW740</f>
        <v>0</v>
      </c>
      <c r="FC739" s="17">
        <v>1</v>
      </c>
      <c r="FD739">
        <v>0</v>
      </c>
      <c r="FF739" s="73">
        <f>(FD739^2)*(1-COS(RADIANS(EY739+45)))+(COS(RADIANS(EY739+45)))</f>
        <v>0.92595137945761485</v>
      </c>
      <c r="FG739" s="73">
        <f>(FD739*FD740)*(1-COS(RADIANS(EY739+45)))-FD741*(SIN(RADIANS(EY739+45)))</f>
        <v>0.37764274503893258</v>
      </c>
      <c r="FH739" s="73">
        <f>(FD739*FD741)*(1-COS(RADIANS(EY739+45)))+FD740*(SIN(RADIANS(EY739+45)))</f>
        <v>0</v>
      </c>
      <c r="FI739" s="10"/>
      <c r="FJ739">
        <f t="array" ref="FJ739:FJ741">MMULT(FF739:FH741,FC739:FC741)</f>
        <v>0.92595137945761485</v>
      </c>
      <c r="FK739" s="23">
        <f>COS(RADIANS(176))</f>
        <v>-0.9975640502598242</v>
      </c>
      <c r="FM739" s="30">
        <f>(FK739^2)*(1-COS(RADIANS(EX739)))+(COS(RADIANS(EX739)))</f>
        <v>0.99983419624187875</v>
      </c>
      <c r="FN739" s="30">
        <f>(FK739*FK740)*(1-COS(RADIANS(EX739)))-FK741*(SIN(RADIANS(EX739)))</f>
        <v>-2.3711042090011594E-3</v>
      </c>
      <c r="FO739" s="30">
        <f>(FK739*FK741)*(1-COS(RADIANS(EX739)))+FK740*(SIN(RADIANS(EX739)))</f>
        <v>-1.8054303924173627E-2</v>
      </c>
      <c r="FQ739">
        <f t="array" ref="FQ739:FQ741">MMULT(FM739:FO741,FJ739:FJ741)</f>
        <v>0.92669328354132385</v>
      </c>
      <c r="FS739" s="28">
        <f>(FD739^2)*(1-COS(RADIANS(EW739)))+(COS(RADIANS(EW739)))</f>
        <v>1</v>
      </c>
      <c r="FT739" s="28">
        <f>(FD739*FD740)*(1-COS(RADIANS(EW739)))-FD741*(SIN(RADIANS(EW739)))</f>
        <v>0</v>
      </c>
      <c r="FU739" s="28">
        <f>(FD739*FD741)*(1-COS(RADIANS(EW739)))+FD740*(SIN(RADIANS(EW739)))</f>
        <v>0</v>
      </c>
      <c r="FW739" s="61">
        <f t="array" ref="FW739:FW741">MMULT(FS739:FU741,GG739:GG741)</f>
        <v>-0.37538460323941542</v>
      </c>
      <c r="FX739" s="13">
        <f>BX740</f>
        <v>0</v>
      </c>
      <c r="FY739" s="17">
        <v>1</v>
      </c>
      <c r="FZ739">
        <v>0</v>
      </c>
      <c r="GB739" s="73">
        <f>(FD739^2)*(1-COS(RADIANS(EY739-45)))+(COS(RADIANS(EY739-45)))</f>
        <v>-0.37764274503893253</v>
      </c>
      <c r="GC739" s="73">
        <f>(FD739*FD740)*(1-COS(RADIANS(EY739-45)))-FD741*(SIN(RADIANS(EY739-45)))</f>
        <v>0.92595137945761485</v>
      </c>
      <c r="GD739" s="73">
        <f>(FD739*FD741)*(1-COS(RADIANS(EY739-45)))+FD740*(SIN(RADIANS(EY739-45)))</f>
        <v>0</v>
      </c>
      <c r="GE739" s="10"/>
      <c r="GF739">
        <f t="array" ref="GF739:GF741">MMULT(GB739:GD741,FC739:FC741)</f>
        <v>-0.37764274503893253</v>
      </c>
      <c r="GG739" s="1">
        <f t="array" ref="GG739:GG741">MMULT(FM739:FO741,GF739:GF741)</f>
        <v>-0.37538460323941542</v>
      </c>
      <c r="GI739">
        <f>FA739+FW739</f>
        <v>0.55130868030190849</v>
      </c>
      <c r="GJ739">
        <f>GI739/(SQRT(GI739^2+GI740^2+GI741^2))</f>
        <v>0.38983410636848587</v>
      </c>
      <c r="GL739" t="e">
        <f>CH740+DC739</f>
        <v>#VALUE!</v>
      </c>
      <c r="GM739" t="e">
        <f>GL739/(SQRT(GL739^2+GL740^2+GL741^2))</f>
        <v>#VALUE!</v>
      </c>
      <c r="GO739" s="27">
        <f>FA740*FW741-FA741*FW740</f>
        <v>1.8054303924173634E-2</v>
      </c>
    </row>
    <row r="740" spans="1:197" x14ac:dyDescent="0.2">
      <c r="D740" t="s">
        <v>10</v>
      </c>
      <c r="E740" s="5">
        <f t="shared" si="1116"/>
        <v>-9.8599251535522028E-2</v>
      </c>
      <c r="F740" s="6">
        <f t="shared" si="1116"/>
        <v>-0.32759250219387132</v>
      </c>
      <c r="G740" s="7">
        <f t="shared" si="1117"/>
        <v>-0.16214771720730445</v>
      </c>
      <c r="H740" s="8">
        <f t="shared" si="1118"/>
        <v>-0.30114099064220901</v>
      </c>
      <c r="J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W740" s="1"/>
      <c r="AX740" s="10"/>
      <c r="AY740" s="11">
        <f>(G673^2)*F673+G673*G674*F674+G673*G675*F675-((H673^2)*F673+H673*H674*F674+H673*H675*F675)</f>
        <v>-0.29729642967963971</v>
      </c>
      <c r="AZ740" s="12">
        <f>G673*G674*F673+(G674^2)*F674+G674*G675*F675-(H673*H674*F673+(H674^2)*F674+H674*H675*F675)</f>
        <v>0.88060535110371729</v>
      </c>
      <c r="BA740" s="12">
        <f>G673*G675*F673+G674*G675*F674+(G675^2)*F675-(H673*H675*F673+H674*H675*F674+(H675^2)*F675)</f>
        <v>-7.5040941844956827E-2</v>
      </c>
      <c r="BB740" s="12">
        <f>(G673^2)*E673+G673*G674*E674+G673*G675*E675-((H673^2)*E673+H673*H674*E674+H673*H675*E675)</f>
        <v>0.28831364471384663</v>
      </c>
      <c r="BC740" s="12">
        <f>G673*G674*E673+(G674^2)*E674+G674*G675*E675-(H673*H674*E673+(H674^2)*E674+H674*H675*E675)</f>
        <v>-0.9520743722041296</v>
      </c>
      <c r="BD740" s="24">
        <f>G673*G675*E673+G674*G675*E674+(G675^2)*E675-(H673*H675*E673+H674*H675*E674+(H675^2)*E675)</f>
        <v>8.1333260694912757E-2</v>
      </c>
      <c r="BE740" s="10">
        <f>J673</f>
        <v>4.2988415355238674E-2</v>
      </c>
      <c r="BY740" t="s">
        <v>8</v>
      </c>
      <c r="BZ740" s="5">
        <f t="shared" ref="BZ740:CA742" si="1120">BZ735</f>
        <v>0.93180266183863136</v>
      </c>
      <c r="CA740" s="6">
        <f t="shared" si="1120"/>
        <v>-0.87956522186239505</v>
      </c>
      <c r="CB740" s="7">
        <f>CY739</f>
        <v>0.9200007789996677</v>
      </c>
      <c r="CC740" s="8">
        <f>DU739</f>
        <v>-0.39150045817319051</v>
      </c>
      <c r="CE740" s="9">
        <f>((SUMPRODUCT(CB740:CB742,BZ740:BZ742))*(SUMPRODUCT(CB740:CB742,CA740:CA742)))-((SUMPRODUCT(CC740:CC742,BZ740:BZ742))*(SUMPRODUCT(CC740:CC742,CA740:CA742)))</f>
        <v>0</v>
      </c>
      <c r="CG740">
        <v>1</v>
      </c>
      <c r="CH740" t="s">
        <v>161</v>
      </c>
      <c r="CI740" s="67"/>
      <c r="CJ740" s="1" t="s">
        <v>8</v>
      </c>
      <c r="CK740" s="5">
        <f t="shared" ref="CK740:CL742" si="1121">BZ740</f>
        <v>0.93180266183863136</v>
      </c>
      <c r="CL740" s="6">
        <f t="shared" si="1121"/>
        <v>-0.87956522186239505</v>
      </c>
      <c r="CM740" s="7">
        <f>FA739</f>
        <v>0.92669328354132385</v>
      </c>
      <c r="CN740" s="8">
        <f>FW739</f>
        <v>-0.37538460323941542</v>
      </c>
      <c r="CO740" s="10"/>
      <c r="CP740">
        <f t="shared" si="1119"/>
        <v>0.3492962422733713</v>
      </c>
      <c r="CQ740">
        <f t="shared" si="1119"/>
        <v>-0.34518112468713447</v>
      </c>
      <c r="CR740">
        <f>CJ743</f>
        <v>0</v>
      </c>
      <c r="CS740">
        <f>CM743</f>
        <v>0</v>
      </c>
      <c r="CW740" s="28"/>
      <c r="CY740" s="61">
        <v>-0.38257361187329014</v>
      </c>
      <c r="DA740" s="17">
        <v>0</v>
      </c>
      <c r="DB740">
        <v>0</v>
      </c>
      <c r="DD740" s="73">
        <f>(DB739*DB740)*(1-COS(RADIANS(CW739+45)))+DB741*(SIN(RADIANS(CW739+45)))</f>
        <v>-0.39374530803516766</v>
      </c>
      <c r="DE740" s="73">
        <f>(DB740^2)*(1-COS(RADIANS(CW739+45)))+(COS(RADIANS(CW739+45)))</f>
        <v>0.91921957790306608</v>
      </c>
      <c r="DF740" s="73">
        <f>(DB740*DB741)*(1-COS(RADIANS(CW739+45)))-DB739*(SIN(RADIANS(CW739+45)))</f>
        <v>0</v>
      </c>
      <c r="DG740" s="10"/>
      <c r="DH740">
        <v>-0.39374530803516766</v>
      </c>
      <c r="DI740" s="23">
        <f>SIN(RADIANS('[1]Biaxial Input'!$F$21))*(COS(RADIANS(0)))</f>
        <v>6.9756473744125524E-2</v>
      </c>
      <c r="DK740" s="30">
        <f>(DI739*DI740)*(1-COS(RADIANS(CV739)))+DI741*(SIN(RADIANS(CV739)))</f>
        <v>-2.3711042090011594E-3</v>
      </c>
      <c r="DL740" s="30">
        <f>(DI740^2)*(1-COS(RADIANS(CV739)))+(COS(RADIANS(CV739)))</f>
        <v>0.96609163004718956</v>
      </c>
      <c r="DM740" s="30">
        <f>(DI740*DI741)*(1-COS(RADIANS(CV739)))-DI739*(SIN(RADIANS(CV739)))</f>
        <v>-0.25818857491685071</v>
      </c>
      <c r="DO740">
        <v>-0.38257361187329014</v>
      </c>
      <c r="DQ740" s="28">
        <f>(DB739*DB740)*(1-COS(RADIANS(CU739)))+DB741*(SIN(RADIANS(CU739)))</f>
        <v>0</v>
      </c>
      <c r="DR740" s="28">
        <f>(DB740^2)*(1-COS(RADIANS(CU739)))+(COS(RADIANS(CU739)))</f>
        <v>1</v>
      </c>
      <c r="DS740" s="28">
        <f>(DB740*DB741)*(1-COS(RADIANS(CU739)))-DB739*(SIN(RADIANS(CU739)))</f>
        <v>0</v>
      </c>
      <c r="DU740" s="61">
        <v>-0.887116729230506</v>
      </c>
      <c r="DW740" s="17">
        <v>0</v>
      </c>
      <c r="DX740">
        <v>0</v>
      </c>
      <c r="DZ740" s="73">
        <f>(DB739*DB740)*(1-COS(RADIANS(CW739-45)))+DB741*(SIN(RADIANS(CW739-45)))</f>
        <v>-0.91921957790306608</v>
      </c>
      <c r="EA740" s="73">
        <f>(DB740^2)*(1-COS(RADIANS(CW739-45)))+(COS(RADIANS(CW739-45)))</f>
        <v>-0.39374530803516761</v>
      </c>
      <c r="EB740" s="73">
        <f>(DB740*DB741)*(1-COS(RADIANS(CW739-45)))-DB739*(SIN(RADIANS(CW739-45)))</f>
        <v>0</v>
      </c>
      <c r="EC740" s="10"/>
      <c r="ED740">
        <v>-0.91921957790306608</v>
      </c>
      <c r="EE740" s="1">
        <v>-0.887116729230506</v>
      </c>
      <c r="EG740">
        <f>CY740+DU740</f>
        <v>-1.2696903411037961</v>
      </c>
      <c r="EH740">
        <f>EG740/(SQRT(EG739^2+EG740^2+EG741^2))</f>
        <v>-0.89780665020155492</v>
      </c>
      <c r="EJ740">
        <f>Q740+AM740</f>
        <v>0</v>
      </c>
      <c r="EK740">
        <f>EJ740/(SQRT(EJ739^2+EJ740^2+EJ741^2))</f>
        <v>0</v>
      </c>
      <c r="EM740" s="23">
        <f>CY741*DU739-CY739*DU741</f>
        <v>0.25818857491685071</v>
      </c>
      <c r="EP740" s="9">
        <f>((SUMPRODUCT(CM740:CM742,BZ740:BZ742))*(SUMPRODUCT(CM740:CM742,CA740:CA742)))-((SUMPRODUCT(CN740:CN742,BZ740:BZ742))*(SUMPRODUCT(CN740:CN742,CA740:CA742)))</f>
        <v>-3.3406255016565467E-2</v>
      </c>
      <c r="EY740" s="28"/>
      <c r="EZ740" s="10"/>
      <c r="FA740" s="61">
        <v>-0.36703302234331997</v>
      </c>
      <c r="FB740" s="13">
        <f>BW741</f>
        <v>0</v>
      </c>
      <c r="FC740" s="17">
        <v>0</v>
      </c>
      <c r="FD740">
        <v>0</v>
      </c>
      <c r="FF740" s="73">
        <f>(FD739*FD740)*(1-COS(RADIANS(EY739+45)))+FD741*(SIN(RADIANS(EY739+45)))</f>
        <v>-0.37764274503893258</v>
      </c>
      <c r="FG740" s="73">
        <f>(FD740^2)*(1-COS(RADIANS(EY739+45)))+(COS(RADIANS(EY739+45)))</f>
        <v>0.92595137945761485</v>
      </c>
      <c r="FH740" s="73">
        <f>(FD740*FD741)*(1-COS(RADIANS(EY739+45)))-FD739*(SIN(RADIANS(EY739+45)))</f>
        <v>0</v>
      </c>
      <c r="FI740" s="10"/>
      <c r="FJ740">
        <v>-0.37764274503893258</v>
      </c>
      <c r="FK740" s="23">
        <f>SIN(RADIANS(176))*(COS(RADIANS(0)))</f>
        <v>6.9756473744125524E-2</v>
      </c>
      <c r="FM740" s="30">
        <f>(FK739*FK740)*(1-COS(RADIANS(EX739)))+FK741*(SIN(RADIANS(EX739)))</f>
        <v>-2.3711042090011594E-3</v>
      </c>
      <c r="FN740" s="30">
        <f>(FK740^2)*(1-COS(RADIANS(EX739)))+(COS(RADIANS(EX739)))</f>
        <v>0.96609163004718956</v>
      </c>
      <c r="FO740" s="30">
        <f>(FK740*FK741)*(1-COS(RADIANS(EX739)))-FK739*(SIN(RADIANS(EX739)))</f>
        <v>-0.25818857491685071</v>
      </c>
      <c r="FQ740">
        <v>-0.36703302234331997</v>
      </c>
      <c r="FS740" s="28">
        <f>(FD739*FD740)*(1-COS(RADIANS(EW739)))+FD741*(SIN(RADIANS(EW739)))</f>
        <v>0</v>
      </c>
      <c r="FT740" s="28">
        <f>(FD740^2)*(1-COS(RADIANS(EW739)))+(COS(RADIANS(EW739)))</f>
        <v>1</v>
      </c>
      <c r="FU740" s="28">
        <f>(FD740*FD741)*(1-COS(RADIANS(EW739)))-FD739*(SIN(RADIANS(EW739)))</f>
        <v>0</v>
      </c>
      <c r="FW740" s="61">
        <v>-0.8936584472223903</v>
      </c>
      <c r="FX740" s="13">
        <f>BX741</f>
        <v>0</v>
      </c>
      <c r="FY740" s="17">
        <v>0</v>
      </c>
      <c r="FZ740">
        <v>0</v>
      </c>
      <c r="GB740" s="73">
        <f>(FD739*FD740)*(1-COS(RADIANS(EY739-45)))+FD741*(SIN(RADIANS(EY739-45)))</f>
        <v>-0.92595137945761485</v>
      </c>
      <c r="GC740" s="73">
        <f>(FD740^2)*(1-COS(RADIANS(EY739-45)))+(COS(RADIANS(EY739-45)))</f>
        <v>-0.37764274503893253</v>
      </c>
      <c r="GD740" s="73">
        <f>(FD740*FD741)*(1-COS(RADIANS(EY739-45)))-FD739*(SIN(RADIANS(EY739-45)))</f>
        <v>0</v>
      </c>
      <c r="GE740" s="10"/>
      <c r="GF740">
        <v>-0.92595137945761485</v>
      </c>
      <c r="GG740" s="1">
        <v>-0.8936584472223903</v>
      </c>
      <c r="GI740">
        <f>FA740+FW740</f>
        <v>-1.2606914695657103</v>
      </c>
      <c r="GJ740">
        <f>GI740/(SQRT(GI739^2+GI740^2+GI741^2))</f>
        <v>-0.89144348711394772</v>
      </c>
      <c r="GL740">
        <f>CH741+DC740</f>
        <v>-3.3406255016565467E-2</v>
      </c>
      <c r="GM740" t="e">
        <f>GL740/(SQRT(GL739^2+GL740^2+GL741^2))</f>
        <v>#VALUE!</v>
      </c>
      <c r="GO740" s="27">
        <f>FA741*FW739-FA739*FW741</f>
        <v>0.25818857491685077</v>
      </c>
    </row>
    <row r="741" spans="1:197" x14ac:dyDescent="0.2">
      <c r="A741" s="3" t="s">
        <v>19</v>
      </c>
      <c r="B741" s="3" t="s">
        <v>18</v>
      </c>
      <c r="C741" s="3" t="s">
        <v>20</v>
      </c>
      <c r="Q741" s="82" t="s">
        <v>148</v>
      </c>
      <c r="R741" s="13"/>
      <c r="T741" s="10"/>
      <c r="U741" s="10"/>
      <c r="V741" s="10"/>
      <c r="W741" s="10"/>
      <c r="X741" s="10"/>
      <c r="Y741" s="10"/>
      <c r="Z741" s="80"/>
      <c r="AA741" s="23" t="s">
        <v>149</v>
      </c>
      <c r="AE741" s="1"/>
      <c r="AG741" s="80"/>
      <c r="AK741" s="13"/>
      <c r="AL741" s="81"/>
      <c r="AM741" s="82" t="s">
        <v>150</v>
      </c>
      <c r="AO741" s="13"/>
      <c r="AP741" s="13"/>
      <c r="AS741" s="1"/>
      <c r="AW741" s="1"/>
      <c r="AX741" s="10"/>
      <c r="AY741" s="11">
        <f>(G678^2)*F678+G678*G679*F679+G678*G680*F680-((H678^2)*F678+H678*H679*F679+H678*H680*F680)</f>
        <v>0.31971751113303798</v>
      </c>
      <c r="AZ741" s="12">
        <f>G678*G679*F678+(G679^2)*F679+G679*G680*F680-(H678*H679*F678+(H679^2)*F679+H679*H680*F680)</f>
        <v>-0.9265742362482482</v>
      </c>
      <c r="BA741" s="12">
        <f>G678*G680*F678+G679*G680*F679+(G680^2)*F680-(H678*H680*F678+H679*H680*F679+(H680^2)*F680)</f>
        <v>8.1239024554207395E-2</v>
      </c>
      <c r="BB741" s="12">
        <f>(G678^2)*E678+G678*G679*E679+G678*G680*E680-((H678^2)*E678+H678*H679*E679+H678*H680*E680)</f>
        <v>-0.28410527773973138</v>
      </c>
      <c r="BC741" s="12">
        <f>G678*G679*E678+(G679^2)*E679+G679*G680*E680-(H678*H679*E678+(H679^2)*E679+H679*H680*E680)</f>
        <v>0.92340466946277489</v>
      </c>
      <c r="BD741" s="24">
        <f>G678*G680*E678+G679*G680*E679+(G680^2)*E680-(H678*H680*E678+H679*H680*E679+(H680^2)*E680)</f>
        <v>-7.4949508652135538E-2</v>
      </c>
      <c r="BE741" s="10">
        <f>J678</f>
        <v>-3.9039409516204215E-2</v>
      </c>
      <c r="BY741" t="s">
        <v>9</v>
      </c>
      <c r="BZ741" s="5">
        <f t="shared" si="1120"/>
        <v>0.3492962422733713</v>
      </c>
      <c r="CA741" s="6">
        <f t="shared" si="1120"/>
        <v>-0.34518112468713447</v>
      </c>
      <c r="CB741" s="7">
        <f>CY740</f>
        <v>-0.38257361187329014</v>
      </c>
      <c r="CC741" s="8">
        <f>DU740</f>
        <v>-0.887116729230506</v>
      </c>
      <c r="CE741" s="10"/>
      <c r="CH741">
        <f>((SUMPRODUCT(CM740:CM742,CK740:CK742))*(SUMPRODUCT(CM740:CM742,CL740:CL742)))-((SUMPRODUCT(CN740:CN742,CK740:CK742))*(SUMPRODUCT(CN740:CN742,CL740:CL742)))</f>
        <v>-3.3406255016565467E-2</v>
      </c>
      <c r="CI741" s="67"/>
      <c r="CJ741" s="10" t="s">
        <v>9</v>
      </c>
      <c r="CK741" s="5">
        <f t="shared" si="1121"/>
        <v>0.3492962422733713</v>
      </c>
      <c r="CL741" s="6">
        <f t="shared" si="1121"/>
        <v>-0.34518112468713447</v>
      </c>
      <c r="CM741" s="7">
        <f>FA740</f>
        <v>-0.36703302234331997</v>
      </c>
      <c r="CN741" s="8">
        <f>FW740</f>
        <v>-0.8936584472223903</v>
      </c>
      <c r="CP741">
        <f t="shared" si="1119"/>
        <v>-9.8670839279614439E-2</v>
      </c>
      <c r="CQ741">
        <f t="shared" si="1119"/>
        <v>-0.32743703463395935</v>
      </c>
      <c r="CR741">
        <f>CK743</f>
        <v>0</v>
      </c>
      <c r="CS741">
        <f>CN743</f>
        <v>0</v>
      </c>
      <c r="CW741" s="28"/>
      <c r="CY741" s="61">
        <v>-8.506467032928379E-2</v>
      </c>
      <c r="DA741" s="17">
        <v>0</v>
      </c>
      <c r="DB741">
        <v>1</v>
      </c>
      <c r="DD741" s="73">
        <f>(DB739*DB741)*(1-COS(RADIANS(CW739+45)))-DB740*(SIN(RADIANS(CW739+45)))</f>
        <v>0</v>
      </c>
      <c r="DE741" s="73">
        <f>(DB740*DB741)*(1-COS(RADIANS(CW739+45)))+DB739*(SIN(RADIANS(CW739+45)))</f>
        <v>0</v>
      </c>
      <c r="DF741" s="73">
        <f>(DB741^2)*(1-COS(RADIANS(CW739+45)))+(COS(RADIANS(CW739+45)))</f>
        <v>1</v>
      </c>
      <c r="DG741" s="10"/>
      <c r="DH741">
        <v>0</v>
      </c>
      <c r="DI741" s="23">
        <f>SIN(RADIANS('[1]Biaxial Input'!$F$21))*SIN(RADIANS(0))</f>
        <v>0</v>
      </c>
      <c r="DK741" s="30">
        <f>(DI739*DI741)*(1-COS(RADIANS(CV739)))-DI740*(SIN(RADIANS(CV739)))</f>
        <v>1.8054303924173627E-2</v>
      </c>
      <c r="DL741" s="30">
        <f>(DI740*DI741)*(1-COS(RADIANS(CV739)))+DI739*(SIN(RADIANS(CV739)))</f>
        <v>0.25818857491685071</v>
      </c>
      <c r="DM741" s="30">
        <f>(DI741^2)*(1-COS(RADIANS(CV739)))+(COS(RADIANS(CV739)))</f>
        <v>0.96592582628906831</v>
      </c>
      <c r="DO741">
        <v>-8.506467032928379E-2</v>
      </c>
      <c r="DQ741" s="28">
        <f>(DB739*DB741)*(1-COS(RADIANS(CU739)))-DB740*(SIN(RADIANS(CU739)))</f>
        <v>0</v>
      </c>
      <c r="DR741" s="28">
        <f>(DB740*DB741)*(1-COS(RADIANS(CU739)))+DB739*(SIN(RADIANS(CU739)))</f>
        <v>0</v>
      </c>
      <c r="DS741" s="28">
        <f>(DB741^2)*(1-COS(RADIANS(CU739)))+(COS(RADIANS(CU739)))</f>
        <v>1</v>
      </c>
      <c r="DU741" s="61">
        <v>-0.24444079031444593</v>
      </c>
      <c r="DW741" s="17">
        <v>0</v>
      </c>
      <c r="DX741">
        <v>1</v>
      </c>
      <c r="DZ741" s="73">
        <f>(DB739*DB739)*(1-COS(RADIANS(CW739-45)))-DB739*(SIN(RADIANS(CW739-45)))</f>
        <v>0</v>
      </c>
      <c r="EA741" s="73">
        <f>(DB740*DB741)*(1-COS(RADIANS(CW739-45)))+DB739*(SIN(RADIANS(CW739-45)))</f>
        <v>0</v>
      </c>
      <c r="EB741" s="73">
        <f>(DB741^2)*(1-COS(RADIANS(CW739-45)))+(COS(RADIANS(CW739-45)))</f>
        <v>1</v>
      </c>
      <c r="EC741" s="10"/>
      <c r="ED741">
        <v>0</v>
      </c>
      <c r="EE741" s="1">
        <v>-0.24444079031444593</v>
      </c>
      <c r="EG741">
        <f>CY741+DU741</f>
        <v>-0.32950546064372971</v>
      </c>
      <c r="EH741">
        <f>EG741/(SQRT(EG739^2+EG740^2+EG741^2))</f>
        <v>-0.23299554565917835</v>
      </c>
      <c r="EJ741">
        <f>Q741+AM741</f>
        <v>0</v>
      </c>
      <c r="EK741">
        <f>EJ741/(SQRT(EJ739^2+EJ740^2+EJ741^2))</f>
        <v>0</v>
      </c>
      <c r="EM741" s="23">
        <f>CY739*DU740-CY740*DU739</f>
        <v>-0.9659258262890682</v>
      </c>
      <c r="ER741">
        <f t="shared" ref="ER741:ES743" si="1122">CK740</f>
        <v>0.93180266183863136</v>
      </c>
      <c r="ES741">
        <f t="shared" si="1122"/>
        <v>-0.87956522186239505</v>
      </c>
      <c r="ET741" t="e">
        <f>#REF!</f>
        <v>#REF!</v>
      </c>
      <c r="EU741" t="e">
        <f>#REF!</f>
        <v>#REF!</v>
      </c>
      <c r="EY741" s="28"/>
      <c r="EZ741" s="10"/>
      <c r="FA741" s="61">
        <v>-8.0785634545554E-2</v>
      </c>
      <c r="FB741" s="13">
        <f>BW742</f>
        <v>0</v>
      </c>
      <c r="FC741" s="17">
        <v>0</v>
      </c>
      <c r="FD741">
        <v>1</v>
      </c>
      <c r="FF741" s="73">
        <f>(FD739*FD741)*(1-COS(RADIANS(EY739+45)))-FD740*(SIN(RADIANS(EY739+45)))</f>
        <v>0</v>
      </c>
      <c r="FG741" s="73">
        <f>(FD740*FD741)*(1-COS(RADIANS(EY739+45)))+FD739*(SIN(RADIANS(EY739+45)))</f>
        <v>0</v>
      </c>
      <c r="FH741" s="73">
        <f>(FD741^2)*(1-COS(RADIANS(EY739+45)))+(COS(RADIANS(EY739+45)))</f>
        <v>1</v>
      </c>
      <c r="FI741" s="10"/>
      <c r="FJ741">
        <v>0</v>
      </c>
      <c r="FK741" s="23">
        <f>SIN(RADIANS(176))*SIN(RADIANS(0))</f>
        <v>0</v>
      </c>
      <c r="FM741" s="30">
        <f>(FK739*FK741)*(1-COS(RADIANS(EX739)))-FK740*(SIN(RADIANS(EX739)))</f>
        <v>1.8054303924173627E-2</v>
      </c>
      <c r="FN741" s="30">
        <f>(FK740*FK741)*(1-COS(RADIANS(EX739)))+FK739*(SIN(RADIANS(EX739)))</f>
        <v>0.25818857491685071</v>
      </c>
      <c r="FO741" s="30">
        <f>(FK741^2)*(1-COS(RADIANS(EX739)))+(COS(RADIANS(EX739)))</f>
        <v>0.96592582628906831</v>
      </c>
      <c r="FQ741">
        <v>-8.0785634545554E-2</v>
      </c>
      <c r="FS741" s="28">
        <f>(FD739*FD741)*(1-COS(RADIANS(EW739)))-FD740*(SIN(RADIANS(EW739)))</f>
        <v>0</v>
      </c>
      <c r="FT741" s="28">
        <f>(FD740*FD741)*(1-COS(RADIANS(EW739)))+FD739*(SIN(RADIANS(EW739)))</f>
        <v>0</v>
      </c>
      <c r="FU741" s="28">
        <f>(FD741^2)*(1-COS(RADIANS(EW739)))+(COS(RADIANS(EW739)))</f>
        <v>1</v>
      </c>
      <c r="FW741" s="61">
        <v>-0.24588814399814576</v>
      </c>
      <c r="FX741" s="13">
        <f>BX742</f>
        <v>0</v>
      </c>
      <c r="FY741" s="17">
        <v>0</v>
      </c>
      <c r="FZ741">
        <v>1</v>
      </c>
      <c r="GB741" s="73">
        <f>(FD739*FD739)*(1-COS(RADIANS(EY739-45)))-FD739*(SIN(RADIANS(EY739-45)))</f>
        <v>0</v>
      </c>
      <c r="GC741" s="73">
        <f>(FD740*FD741)*(1-COS(RADIANS(EY739-45)))+FD739*(SIN(RADIANS(EY739-45)))</f>
        <v>0</v>
      </c>
      <c r="GD741" s="73">
        <f>(FD741^2)*(1-COS(RADIANS(EY739-45)))+(COS(RADIANS(EY739-45)))</f>
        <v>1</v>
      </c>
      <c r="GE741" s="10"/>
      <c r="GF741">
        <v>0</v>
      </c>
      <c r="GG741" s="1">
        <v>-0.24588814399814576</v>
      </c>
      <c r="GI741">
        <f>FA741+FW741</f>
        <v>-0.32667377854369978</v>
      </c>
      <c r="GJ741">
        <f>GI741/(SQRT(GI739^2+GI740^2+GI741^2))</f>
        <v>-0.23099324404408259</v>
      </c>
      <c r="GL741" t="e">
        <f>#REF!+DC741</f>
        <v>#REF!</v>
      </c>
      <c r="GM741" t="e">
        <f>GL741/(SQRT(GL739^2+GL740^2+GL741^2))</f>
        <v>#REF!</v>
      </c>
      <c r="GO741" s="27">
        <f>FA739*FW740-FA740*FW739</f>
        <v>-0.96592582628906831</v>
      </c>
    </row>
    <row r="742" spans="1:197" x14ac:dyDescent="0.2">
      <c r="A742" s="3">
        <f>C755+C758</f>
        <v>5.0783357303367027E-2</v>
      </c>
      <c r="B742" s="3">
        <f>C756*C760-C757*C759</f>
        <v>-0.14720261501670068</v>
      </c>
      <c r="C742" s="3">
        <f>A743*B744-A744*B743</f>
        <v>0.16406675564394349</v>
      </c>
      <c r="E742" s="5" t="s">
        <v>4</v>
      </c>
      <c r="F742" s="6" t="s">
        <v>5</v>
      </c>
      <c r="G742" s="7" t="s">
        <v>6</v>
      </c>
      <c r="H742" s="8" t="s">
        <v>1</v>
      </c>
      <c r="I742">
        <v>16</v>
      </c>
      <c r="J742" s="9" t="s">
        <v>7</v>
      </c>
      <c r="K742">
        <v>16</v>
      </c>
      <c r="L742" s="10"/>
      <c r="M742" s="17">
        <f>A682</f>
        <v>25</v>
      </c>
      <c r="N742" s="17">
        <f>B682</f>
        <v>-30</v>
      </c>
      <c r="O742" s="17">
        <f>C682</f>
        <v>270.8</v>
      </c>
      <c r="Q742" s="61">
        <f t="array" ref="Q742:Q744">MMULT(AI742:AK744,AG742:AG744)</f>
        <v>0.91338652578000923</v>
      </c>
      <c r="R742" s="13"/>
      <c r="S742" s="17">
        <v>1</v>
      </c>
      <c r="T742">
        <v>0</v>
      </c>
      <c r="V742" s="73">
        <f>(T742^2)*(1-COS(RADIANS(O742+45)))+(COS(RADIANS(O742+45)))</f>
        <v>0.71691060765048265</v>
      </c>
      <c r="W742" s="73">
        <f>(T742*T743)*(1-COS(RADIANS(O742+45)))-T744*(SIN(RADIANS(O742+45)))</f>
        <v>0.69716510285456468</v>
      </c>
      <c r="X742" s="73">
        <f>(T742*T744)*(1-COS(RADIANS(O742+45)))+T743*(SIN(RADIANS(O742+45)))</f>
        <v>0</v>
      </c>
      <c r="Y742" s="10"/>
      <c r="Z742">
        <f t="array" ref="Z742:Z744">MMULT(V742:X744,S742:S744)</f>
        <v>0.71691060765048265</v>
      </c>
      <c r="AA742" s="23">
        <f>COS(RADIANS('[1]Biaxial Input'!$F$21))</f>
        <v>-0.9975640502598242</v>
      </c>
      <c r="AC742" s="30">
        <f>(AA742^2)*(1-COS(RADIANS(N742)))+(COS(RADIANS(N742)))</f>
        <v>0.99934808421962718</v>
      </c>
      <c r="AD742" s="30">
        <f>(AA742*AA743)*(1-COS(RADIANS(N742)))-AA744*(SIN(RADIANS(N742)))</f>
        <v>-9.3228300025961861E-3</v>
      </c>
      <c r="AE742" s="30">
        <f>(AA742*AA744)*(1-COS(RADIANS(N742)))+AA743*(SIN(RADIANS(N742)))</f>
        <v>-3.4878236872062755E-2</v>
      </c>
      <c r="AG742">
        <f t="array" ref="AG742:AG744">MMULT(AC742:AE744,Z742:Z744)</f>
        <v>0.72294279404989426</v>
      </c>
      <c r="AI742" s="28">
        <f>(T742^2)*(1-COS(RADIANS(M742)))+(COS(RADIANS(M742)))</f>
        <v>0.90630778703664994</v>
      </c>
      <c r="AJ742" s="28">
        <f>(T742*T743)*(1-COS(RADIANS(M742)))-T744*(SIN(RADIANS(M742)))</f>
        <v>-0.42261826174069944</v>
      </c>
      <c r="AK742" s="28">
        <f>(T742*T744)*(1-COS(RADIANS(M742)))+T743*(SIN(RADIANS(M742)))</f>
        <v>0</v>
      </c>
      <c r="AM742" s="61">
        <f t="array" ref="AM742:AM744">MMULT(AI742:AK744,AW742:AW744)</f>
        <v>-0.36553817544573719</v>
      </c>
      <c r="AN742" s="13"/>
      <c r="AO742" s="17">
        <v>1</v>
      </c>
      <c r="AP742">
        <v>0</v>
      </c>
      <c r="AR742" s="73">
        <f>(T742^2)*(1-COS(RADIANS(O742-45)))+(COS(RADIANS(O742-45)))</f>
        <v>-0.69716510285456434</v>
      </c>
      <c r="AS742" s="73">
        <f>(T742*T743)*(1-COS(RADIANS(O742-45)))-T744*(SIN(RADIANS(O742-45)))</f>
        <v>0.71691060765048298</v>
      </c>
      <c r="AT742" s="73">
        <f>(T742*T744)*(1-COS(RADIANS(O742-45)))+T743*(SIN(RADIANS(O742-45)))</f>
        <v>0</v>
      </c>
      <c r="AU742" s="10"/>
      <c r="AV742">
        <f t="array" ref="AV742:AV744">MMULT(AR742:AT744,S742:S744)</f>
        <v>-0.69716510285456434</v>
      </c>
      <c r="AW742" s="1">
        <f t="array" ref="AW742:AW744">MMULT(AC742:AE744,AV742:AV744)</f>
        <v>-0.6900269742003049</v>
      </c>
      <c r="AX742" s="10"/>
      <c r="AY742" s="11">
        <f>(G683^2)*F683+G683*G684*F684+G683*G685*F685-((H683^2)*F683+H683*H684*F684+H683*H685*F685)</f>
        <v>-0.356492720971058</v>
      </c>
      <c r="AZ742" s="12">
        <f>G683*G684*F683+(G684^2)*F684+G684*G685*F685-(H683*H684*F683+(H684^2)*F684+H684*H685*F685)</f>
        <v>0.92278061887832274</v>
      </c>
      <c r="BA742" s="12">
        <f>G683*G685*F683+G684*G685*F684+(G685^2)*F685-(H683*H685*F683+H684*H685*F684+(H685^2)*F685)</f>
        <v>0.11150763882047705</v>
      </c>
      <c r="BB742" s="12">
        <f>(G683^2)*E683+G683*G684*E684+G683*G685*E685-((H683^2)*E683+H683*H684*E684+H683*H685*E685)</f>
        <v>0.38354632362133811</v>
      </c>
      <c r="BC742" s="12">
        <f>G683*G684*E683+(G684^2)*E684+G684*G685*E685-(H683*H684*E683+(H684^2)*E684+H684*H685*E685)</f>
        <v>-0.85802761969291685</v>
      </c>
      <c r="BD742" s="24">
        <f>G683*G685*E683+G684*G685*E684+(G685^2)*E685-(H683*H685*E683+H684*H685*E684+(H685^2)*E685)</f>
        <v>-9.3991151396225686E-2</v>
      </c>
      <c r="BE742" s="10">
        <f>J683</f>
        <v>-1.5506778198046633E-2</v>
      </c>
      <c r="BY742" t="s">
        <v>10</v>
      </c>
      <c r="BZ742" s="5">
        <f t="shared" si="1120"/>
        <v>-9.8670839279614439E-2</v>
      </c>
      <c r="CA742" s="6">
        <f t="shared" si="1120"/>
        <v>-0.32743703463395935</v>
      </c>
      <c r="CB742" s="7">
        <f>CY741</f>
        <v>-8.506467032928379E-2</v>
      </c>
      <c r="CC742" s="8">
        <f>DU741</f>
        <v>-0.24444079031444593</v>
      </c>
      <c r="CE742" s="10"/>
      <c r="CG742" s="10" t="s">
        <v>160</v>
      </c>
      <c r="CH742" s="10">
        <f>-CH739*((EY739-CW739)/(CH741-CE740))</f>
        <v>291.81225491252428</v>
      </c>
      <c r="CI742" s="67"/>
      <c r="CJ742" s="10" t="s">
        <v>10</v>
      </c>
      <c r="CK742" s="5">
        <f t="shared" si="1121"/>
        <v>-9.8670839279614439E-2</v>
      </c>
      <c r="CL742" s="6">
        <f t="shared" si="1121"/>
        <v>-0.32743703463395935</v>
      </c>
      <c r="CM742" s="7">
        <f>FA741</f>
        <v>-8.0785634545554E-2</v>
      </c>
      <c r="CN742" s="8">
        <f>FW741</f>
        <v>-0.24588814399814576</v>
      </c>
      <c r="CW742" s="28"/>
      <c r="DH742" s="10"/>
      <c r="DI742" s="10"/>
      <c r="DJ742" s="10"/>
      <c r="DK742" s="10"/>
      <c r="DL742" s="10"/>
      <c r="DM742" s="10"/>
      <c r="DN742" s="10"/>
      <c r="DO742" s="10"/>
      <c r="DP742" s="10"/>
      <c r="EE742" s="1"/>
      <c r="EI742" s="64">
        <f>(DEGREES(ACOS((EH739*EK739+EH740*EK740+EH741*EK741)/((SQRT(EH739^2+EH740^2+EH741^2))*(SQRT(EK739^2+EK740^2+EK741^2))))))</f>
        <v>111.94436822436272</v>
      </c>
      <c r="ER742">
        <f t="shared" si="1122"/>
        <v>0.3492962422733713</v>
      </c>
      <c r="ES742">
        <f t="shared" si="1122"/>
        <v>-0.34518112468713447</v>
      </c>
      <c r="ET742" t="e">
        <f>#REF!</f>
        <v>#REF!</v>
      </c>
      <c r="EU742" t="e">
        <f>#REF!</f>
        <v>#REF!</v>
      </c>
      <c r="EY742" s="28"/>
      <c r="EZ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GG742" s="1"/>
      <c r="GK742" s="64" t="e">
        <f>(DEGREES(ACOS((GJ739*GM739+GJ740*GM740+GJ741*GM741)/((SQRT(GJ739^2+GJ740^2+GJ741^2))*(SQRT(GM739^2+GM740^2+GM741^2))))))</f>
        <v>#VALUE!</v>
      </c>
    </row>
    <row r="743" spans="1:197" x14ac:dyDescent="0.2">
      <c r="A743" s="3">
        <f>C756+C759</f>
        <v>7.083429141570674E-3</v>
      </c>
      <c r="B743" s="3">
        <f>C757*C758-C755*C760</f>
        <v>0.38763459512571247</v>
      </c>
      <c r="C743" s="3">
        <f>A744*B742-A742*B744</f>
        <v>6.2900917949785473E-2</v>
      </c>
      <c r="D743" t="s">
        <v>8</v>
      </c>
      <c r="E743" s="5">
        <f t="shared" ref="E743:F745" si="1123">E738</f>
        <v>0.92989901791620577</v>
      </c>
      <c r="F743" s="6">
        <f t="shared" si="1123"/>
        <v>-0.88149328419413209</v>
      </c>
      <c r="G743" s="7">
        <f>Q742</f>
        <v>0.91338652578000923</v>
      </c>
      <c r="H743" s="8">
        <f>AM742</f>
        <v>-0.36553817544573719</v>
      </c>
      <c r="J743" s="9">
        <f>((SUMPRODUCT(G743:G745,E743:E745))*(SUMPRODUCT(G743:G745,F743:F745)))-((SUMPRODUCT(H743:H745,E743:E745))*(SUMPRODUCT(H743:H745,F743:F745)))</f>
        <v>-4.4033560184413956E-2</v>
      </c>
      <c r="Q743" s="61">
        <v>-0.24813534182586178</v>
      </c>
      <c r="S743" s="17">
        <v>0</v>
      </c>
      <c r="T743">
        <v>0</v>
      </c>
      <c r="V743" s="73">
        <f>(T742*T743)*(1-COS(RADIANS(O742+45)))+T744*(SIN(RADIANS(O742+45)))</f>
        <v>-0.69716510285456468</v>
      </c>
      <c r="W743" s="73">
        <f>(T743^2)*(1-COS(RADIANS(O742+45)))+(COS(RADIANS(O742+45)))</f>
        <v>0.71691060765048265</v>
      </c>
      <c r="X743" s="73">
        <f>(T743*T744)*(1-COS(RADIANS(O742+45)))-T742*(SIN(RADIANS(O742+45)))</f>
        <v>0</v>
      </c>
      <c r="Y743" s="10"/>
      <c r="Z743">
        <v>-0.69716510285456468</v>
      </c>
      <c r="AA743" s="23">
        <f>SIN(RADIANS('[1]Biaxial Input'!$F$21))*(COS(RADIANS(0)))</f>
        <v>6.9756473744125524E-2</v>
      </c>
      <c r="AC743" s="30">
        <f>(AA742*AA743)*(1-COS(RADIANS(N742)))+AA744*(SIN(RADIANS(N742)))</f>
        <v>-9.3228300025961861E-3</v>
      </c>
      <c r="AD743" s="30">
        <f>(AA743^2)*(1-COS(RADIANS(N742)))+(COS(RADIANS(N742)))</f>
        <v>0.86667731956481153</v>
      </c>
      <c r="AE743" s="30">
        <f>(AA743*AA744)*(1-COS(RADIANS(N742)))-AA742*(SIN(RADIANS(N742)))</f>
        <v>-0.49878202512991204</v>
      </c>
      <c r="AG743">
        <v>-0.61090081835830357</v>
      </c>
      <c r="AI743" s="28">
        <f>(T742*T743)*(1-COS(RADIANS(M742)))+T744*(SIN(RADIANS(M742)))</f>
        <v>0.42261826174069944</v>
      </c>
      <c r="AJ743" s="28">
        <f>(T743^2)*(1-COS(RADIANS(M742)))+(COS(RADIANS(M742)))</f>
        <v>0.90630778703664994</v>
      </c>
      <c r="AK743" s="28">
        <f>(T743*T744)*(1-COS(RADIANS(M742)))-T742*(SIN(RADIANS(M742)))</f>
        <v>0</v>
      </c>
      <c r="AM743" s="61">
        <v>-0.84884377181686888</v>
      </c>
      <c r="AO743" s="17">
        <v>0</v>
      </c>
      <c r="AP743">
        <v>0</v>
      </c>
      <c r="AR743" s="73">
        <f>(T742*T743)*(1-COS(RADIANS(O742-45)))+T744*(SIN(RADIANS(O742-45)))</f>
        <v>-0.71691060765048298</v>
      </c>
      <c r="AS743" s="73">
        <f>(T743^2)*(1-COS(RADIANS(O742-45)))+(COS(RADIANS(O742-45)))</f>
        <v>-0.69716510285456434</v>
      </c>
      <c r="AT743" s="73">
        <f>(T743*T744)*(1-COS(RADIANS(O742-45)))-T742*(SIN(RADIANS(O742-45)))</f>
        <v>0</v>
      </c>
      <c r="AU743" s="10"/>
      <c r="AV743">
        <v>-0.71691060765048298</v>
      </c>
      <c r="AW743" s="1">
        <v>-0.61483061206844525</v>
      </c>
      <c r="AX743" s="10"/>
      <c r="AY743" s="11">
        <f>(G688^2)*F688+G688*G689*F689+G688*G690*F690-((H688^2)*F688+H688*H689*F689+H688*H690*F690)</f>
        <v>-0.35993562934395468</v>
      </c>
      <c r="AZ743" s="12">
        <f>G688*G689*F688+(G689^2)*F689+G689*G690*F690-(H688*H689*F688+(H689^2)*F689+H689*H690*F690)</f>
        <v>0.92004632799422925</v>
      </c>
      <c r="BA743" s="12">
        <f>G688*G690*F688+G689*G690*F689+(G690^2)*F690-(H688*H690*F688+H689*H690*F689+(H690^2)*F690)</f>
        <v>-0.15404604557124846</v>
      </c>
      <c r="BB743" s="12">
        <f>(G688^2)*E688+G688*G689*E689+G688*G690*E690-((H688^2)*E688+H688*H689*E689+H688*H690*E690)</f>
        <v>0.27978136314663976</v>
      </c>
      <c r="BC743" s="12">
        <f>G688*G689*E688+(G689^2)*E689+G689*G690*E690-(H688*H689*E688+(H689^2)*E689+H689*H690*E690)</f>
        <v>-0.86330337688247882</v>
      </c>
      <c r="BD743" s="24">
        <f>G688*G690*E688+G689*G690*E689+(G690^2)*E690-(H688*H690*E688+H689*H690*E689+(H690^2)*E690)</f>
        <v>0.12350268167730742</v>
      </c>
      <c r="BE743" s="10">
        <f>J688</f>
        <v>6.5061552049125448E-3</v>
      </c>
      <c r="BV743" s="2" t="s">
        <v>3</v>
      </c>
      <c r="CE743" s="10"/>
      <c r="CS743" s="15"/>
      <c r="CW743" s="28"/>
      <c r="CY743" s="82" t="s">
        <v>148</v>
      </c>
      <c r="CZ743" s="13"/>
      <c r="DB743" s="10"/>
      <c r="DC743" s="10"/>
      <c r="DD743" s="10"/>
      <c r="DE743" s="10"/>
      <c r="DF743" s="10"/>
      <c r="DG743" s="10"/>
      <c r="DH743" s="80"/>
      <c r="DI743" s="23" t="s">
        <v>149</v>
      </c>
      <c r="DM743" s="1"/>
      <c r="DO743" s="80"/>
      <c r="DS743" s="13"/>
      <c r="DT743" s="81"/>
      <c r="DU743" s="82" t="s">
        <v>150</v>
      </c>
      <c r="DW743" s="13"/>
      <c r="DX743" s="13"/>
      <c r="EA743" s="1"/>
      <c r="EE743" s="1"/>
      <c r="ER743">
        <f t="shared" si="1122"/>
        <v>-9.8670839279614439E-2</v>
      </c>
      <c r="ES743">
        <f t="shared" si="1122"/>
        <v>-0.32743703463395935</v>
      </c>
      <c r="ET743" t="e">
        <f>#REF!</f>
        <v>#REF!</v>
      </c>
      <c r="EU743" t="e">
        <f>#REF!</f>
        <v>#REF!</v>
      </c>
      <c r="EY743" s="28"/>
      <c r="EZ743" s="10"/>
      <c r="FA743" s="82" t="s">
        <v>148</v>
      </c>
      <c r="FB743" s="13"/>
      <c r="FD743" s="10"/>
      <c r="FE743" s="10"/>
      <c r="FF743" s="10"/>
      <c r="FG743" s="10"/>
      <c r="FH743" s="10"/>
      <c r="FI743" s="10"/>
      <c r="FJ743" s="80"/>
      <c r="FK743" s="23" t="s">
        <v>149</v>
      </c>
      <c r="FO743" s="1"/>
      <c r="FQ743" s="80"/>
      <c r="FU743" s="13"/>
      <c r="FV743" s="81"/>
      <c r="FW743" s="82" t="s">
        <v>150</v>
      </c>
      <c r="FY743" s="13"/>
      <c r="FZ743" s="13"/>
      <c r="GC743" s="1"/>
      <c r="GG743" s="1"/>
      <c r="GK743" s="13"/>
    </row>
    <row r="744" spans="1:197" x14ac:dyDescent="0.2">
      <c r="A744" s="3">
        <f>C757+C760</f>
        <v>-0.42345516637178465</v>
      </c>
      <c r="B744" s="3">
        <f>C755*C759-C756*C758</f>
        <v>-1.1169212664266182E-2</v>
      </c>
      <c r="C744" s="3">
        <f>A742*B743-A743*B742</f>
        <v>2.0728085440339779E-2</v>
      </c>
      <c r="D744" t="s">
        <v>9</v>
      </c>
      <c r="E744" s="5">
        <f t="shared" si="1123"/>
        <v>0.35435293716168215</v>
      </c>
      <c r="F744" s="6">
        <f t="shared" si="1123"/>
        <v>-0.34007755354771868</v>
      </c>
      <c r="G744" s="7">
        <f t="shared" ref="G744:G745" si="1124">Q743</f>
        <v>-0.24813534182586178</v>
      </c>
      <c r="H744" s="8">
        <f t="shared" ref="H744:H745" si="1125">AM743</f>
        <v>-0.84884377181686888</v>
      </c>
      <c r="J744" s="10"/>
      <c r="Q744" s="61">
        <v>-0.3227288438619752</v>
      </c>
      <c r="S744" s="17">
        <v>0</v>
      </c>
      <c r="T744">
        <v>1</v>
      </c>
      <c r="V744" s="73">
        <f>(T742*T744)*(1-COS(RADIANS(O742+45)))-T743*(SIN(RADIANS(O742+45)))</f>
        <v>0</v>
      </c>
      <c r="W744" s="73">
        <f>(T743*T744)*(1-COS(RADIANS(O742+45)))+T742*(SIN(RADIANS(O742+45)))</f>
        <v>0</v>
      </c>
      <c r="X744" s="73">
        <f>(T744^2)*(1-COS(RADIANS(O742+45)))+(COS(RADIANS(O742+45)))</f>
        <v>1</v>
      </c>
      <c r="Y744" s="10"/>
      <c r="Z744">
        <v>0</v>
      </c>
      <c r="AA744" s="23">
        <f>SIN(RADIANS('[1]Biaxial Input'!$F$21))*SIN(RADIANS(0))</f>
        <v>0</v>
      </c>
      <c r="AC744" s="30">
        <f>(AA742*AA744)*(1-COS(RADIANS(N742)))-AA743*(SIN(RADIANS(N742)))</f>
        <v>3.4878236872062755E-2</v>
      </c>
      <c r="AD744" s="30">
        <f>(AA743*AA744)*(1-COS(RADIANS(N742)))+AA742*(SIN(RADIANS(N742)))</f>
        <v>0.49878202512991204</v>
      </c>
      <c r="AE744" s="30">
        <f>(AA744^2)*(1-COS(RADIANS(N742)))+(COS(RADIANS(N742)))</f>
        <v>0.86602540378443871</v>
      </c>
      <c r="AG744">
        <v>-0.3227288438619752</v>
      </c>
      <c r="AI744" s="28">
        <f>(T742*T744)*(1-COS(RADIANS(M742)))-T743*(SIN(RADIANS(M742)))</f>
        <v>0</v>
      </c>
      <c r="AJ744" s="28">
        <f>(T743*T744)*(1-COS(RADIANS(M742)))+T742*(SIN(RADIANS(M742)))</f>
        <v>0</v>
      </c>
      <c r="AK744" s="28">
        <f>(T744^2)*(1-COS(RADIANS(M742)))+(COS(RADIANS(M742)))</f>
        <v>1</v>
      </c>
      <c r="AM744" s="61">
        <v>-0.38189801431732118</v>
      </c>
      <c r="AO744" s="17">
        <v>0</v>
      </c>
      <c r="AP744">
        <v>1</v>
      </c>
      <c r="AR744" s="73">
        <f>(T742*T742)*(1-COS(RADIANS(O742-45)))-T742*(SIN(RADIANS(O742-45)))</f>
        <v>0</v>
      </c>
      <c r="AS744" s="73">
        <f>(T743*T744)*(1-COS(RADIANS(O742-45)))+T742*(SIN(RADIANS(O742-45)))</f>
        <v>0</v>
      </c>
      <c r="AT744" s="73">
        <f>(T744^2)*(1-COS(RADIANS(O742-45)))+(COS(RADIANS(O742-45)))</f>
        <v>1</v>
      </c>
      <c r="AU744" s="10"/>
      <c r="AV744">
        <v>0</v>
      </c>
      <c r="AW744" s="1">
        <v>-0.38189801431732118</v>
      </c>
      <c r="AX744" s="10"/>
      <c r="AY744" s="11">
        <f>(G693^2)*F693+G693*G694*F694+G693*G695*F695-((H693^2)*F693+H693*H694*F694+H693*H695*F695)</f>
        <v>-0.36225405262819638</v>
      </c>
      <c r="AZ744" s="12">
        <f>G693*G694*F693+(G694^2)*F694+G694*G695*F695-(H693*H694*F693+(H694^2)*F694+H694*H695*F695)</f>
        <v>0.82567582787591132</v>
      </c>
      <c r="BA744" s="12">
        <f>G693*G695*F693+G694*G695*F694+(G695^2)*F695-(H693*H695*F693+H694*H695*F694+(H695^2)*F695)</f>
        <v>-0.40140019658547554</v>
      </c>
      <c r="BB744" s="12">
        <f>(G693^2)*E693+G693*G694*E694+G693*G695*E695-((H693^2)*E693+H693*H694*E694+H693*H695*E695)</f>
        <v>0.20514786133915741</v>
      </c>
      <c r="BC744" s="12">
        <f>G693*G694*E693+(G694^2)*E694+G694*G695*E695-(H693*H694*E693+(H694^2)*E694+H694*H695*E695)</f>
        <v>-0.87502017978826863</v>
      </c>
      <c r="BD744" s="24">
        <f>G693*G695*E693+G694*G695*E694+(G695^2)*E695-(H693*H695*E693+H694*H695*E694+(H695^2)*E695)</f>
        <v>0.37070303279562783</v>
      </c>
      <c r="BE744" s="10">
        <f>J693</f>
        <v>-4.7012740743532233E-3</v>
      </c>
      <c r="BV744" s="2" t="e">
        <f>DEGREES(ACOS(((CH676*CG678+#REF!*#REF!+#REF!*CG680)/(((SQRT((CH676^2)+(#REF!^2)+(#REF!^2)))*(SQRT((CG678^2)+(#REF!^2)+(CG680^2))))))))</f>
        <v>#REF!</v>
      </c>
      <c r="BZ744" s="5" t="s">
        <v>4</v>
      </c>
      <c r="CA744" s="6" t="s">
        <v>5</v>
      </c>
      <c r="CB744" s="7" t="s">
        <v>6</v>
      </c>
      <c r="CC744" s="8" t="s">
        <v>1</v>
      </c>
      <c r="CD744">
        <v>15</v>
      </c>
      <c r="CE744" s="9" t="s">
        <v>7</v>
      </c>
      <c r="CG744" s="90" t="s">
        <v>157</v>
      </c>
      <c r="CH744" s="61">
        <f>CE745-((CH746-CE745)/(EY744-CW744))*CW744</f>
        <v>9.4550586610984286</v>
      </c>
      <c r="CI744" s="10"/>
      <c r="CK744" s="5" t="s">
        <v>4</v>
      </c>
      <c r="CL744" s="6" t="s">
        <v>5</v>
      </c>
      <c r="CM744" s="7" t="s">
        <v>6</v>
      </c>
      <c r="CN744" s="8" t="s">
        <v>1</v>
      </c>
      <c r="CO744" s="10"/>
      <c r="CP744">
        <f t="shared" ref="CP744:CQ746" si="1126">BZ745</f>
        <v>0.93180266183863136</v>
      </c>
      <c r="CQ744">
        <f t="shared" si="1126"/>
        <v>-0.87956522186239505</v>
      </c>
      <c r="CR744">
        <f>CI748</f>
        <v>0</v>
      </c>
      <c r="CS744">
        <f>CL748</f>
        <v>0</v>
      </c>
      <c r="CU744" s="17">
        <f>CU648</f>
        <v>10</v>
      </c>
      <c r="CV744" s="17">
        <f>CV648</f>
        <v>-20</v>
      </c>
      <c r="CW744" s="31">
        <f>CH651</f>
        <v>282.35831847186972</v>
      </c>
      <c r="CY744" s="61">
        <f t="array" ref="CY744:CY746">MMULT(DQ744:DS746,DO744:DO746)</f>
        <v>0.91990878439519774</v>
      </c>
      <c r="CZ744" s="13"/>
      <c r="DA744" s="17">
        <v>1</v>
      </c>
      <c r="DB744">
        <v>0</v>
      </c>
      <c r="DD744" s="73">
        <f>(DB744^2)*(1-COS(RADIANS(CW744+45)))+(COS(RADIANS(CW744+45)))</f>
        <v>0.84206022919895818</v>
      </c>
      <c r="DE744" s="73">
        <f>(DB744*DB745)*(1-COS(RADIANS(CW744+45)))-DB746*(SIN(RADIANS(CW744+45)))</f>
        <v>0.53938350957495729</v>
      </c>
      <c r="DF744" s="73">
        <f>(DB744*DB746)*(1-COS(RADIANS(CW744+45)))+DB745*(SIN(RADIANS(CW744+45)))</f>
        <v>0</v>
      </c>
      <c r="DG744" s="10"/>
      <c r="DH744">
        <f t="array" ref="DH744:DH746">MMULT(DD744:DF746,DA744:DA746)</f>
        <v>0.84206022919895818</v>
      </c>
      <c r="DI744" s="23">
        <f>COS(RADIANS('[1]Biaxial Input'!$F$21))</f>
        <v>-0.9975640502598242</v>
      </c>
      <c r="DK744" s="30">
        <f>(DI744^2)*(1-COS(RADIANS(CV744)))+(COS(RADIANS(CV744)))</f>
        <v>0.99970654636555623</v>
      </c>
      <c r="DL744" s="30">
        <f>(DI744*DI745)*(1-COS(RADIANS(CV744)))-DI746*(SIN(RADIANS(CV744)))</f>
        <v>-4.1965824879998722E-3</v>
      </c>
      <c r="DM744" s="30">
        <f>(DI744*DI746)*(1-COS(RADIANS(CV744)))+DI745*(SIN(RADIANS(CV744)))</f>
        <v>-2.3858119147859059E-2</v>
      </c>
      <c r="DO744">
        <f t="array" ref="DO744:DO746">MMULT(DK744:DM746,DH744:DH746)</f>
        <v>0.84407669095487736</v>
      </c>
      <c r="DQ744" s="28">
        <f>(DB744^2)*(1-COS(RADIANS(CU744)))+(COS(RADIANS(CU744)))</f>
        <v>0.98480775301220802</v>
      </c>
      <c r="DR744" s="28">
        <f>(DB744*DB745)*(1-COS(RADIANS(CU744)))-DB746*(SIN(RADIANS(CU744)))</f>
        <v>-0.17364817766693033</v>
      </c>
      <c r="DS744" s="28">
        <f>(DB744*DB746)*(1-COS(RADIANS(CU744)))+DB745*(SIN(RADIANS(CU744)))</f>
        <v>0</v>
      </c>
      <c r="DU744" s="61">
        <f t="array" ref="DU744:DU746">MMULT(DQ744:DS746,EE744:EE746)</f>
        <v>-0.39049930324223647</v>
      </c>
      <c r="DV744" s="13"/>
      <c r="DW744" s="17">
        <v>1</v>
      </c>
      <c r="DX744">
        <v>0</v>
      </c>
      <c r="DZ744" s="73">
        <f>(DB744^2)*(1-COS(RADIANS(CW744-45)))+(COS(RADIANS(CW744-45)))</f>
        <v>-0.53938350957495718</v>
      </c>
      <c r="EA744" s="73">
        <f>(DB744*DB745)*(1-COS(RADIANS(CW744-45)))-DB746*(SIN(RADIANS(CW744-45)))</f>
        <v>0.84206022919895818</v>
      </c>
      <c r="EB744" s="73">
        <f>(DB744*DB746)*(1-COS(RADIANS(CW744-45)))+DB745*(SIN(RADIANS(CW744-45)))</f>
        <v>0</v>
      </c>
      <c r="EC744" s="10"/>
      <c r="ED744">
        <f t="array" ref="ED744:ED746">MMULT(DZ744:EB746,DA744:DA746)</f>
        <v>-0.53938350957495718</v>
      </c>
      <c r="EE744" s="1">
        <f t="array" ref="EE744:EE746">MMULT(DK744:DM746,ED744:ED746)</f>
        <v>-0.53569145031201582</v>
      </c>
      <c r="EG744">
        <f>CY744+DU744</f>
        <v>0.52940948115296127</v>
      </c>
      <c r="EH744">
        <f>EG744/(SQRT(EG744^2+EG745^2+EG746^2))</f>
        <v>0.37434903414771065</v>
      </c>
      <c r="EJ744">
        <f>Q744+AM744</f>
        <v>-0.70462685817929638</v>
      </c>
      <c r="EK744">
        <f>EJ744/(SQRT(EJ744^2+EJ745^2+EJ746^2))</f>
        <v>-1</v>
      </c>
      <c r="EM744" s="23">
        <f>CY745*DU746-CY746*DU745</f>
        <v>-3.5750839988414662E-2</v>
      </c>
      <c r="EO744" s="15">
        <v>15</v>
      </c>
      <c r="EP744" s="9" t="s">
        <v>7</v>
      </c>
      <c r="EW744" s="17">
        <f>CU744</f>
        <v>10</v>
      </c>
      <c r="EX744" s="17">
        <f>CV744</f>
        <v>-20</v>
      </c>
      <c r="EY744" s="31">
        <f>1+CW744</f>
        <v>283.35831847186972</v>
      </c>
      <c r="EZ744" s="10"/>
      <c r="FA744" s="61">
        <f t="array" ref="FA744:FA746">MMULT(FS744:FU746,FQ744:FQ746)</f>
        <v>0.92658383038531567</v>
      </c>
      <c r="FB744" s="13">
        <f>BW745</f>
        <v>0</v>
      </c>
      <c r="FC744" s="17">
        <v>1</v>
      </c>
      <c r="FD744">
        <v>0</v>
      </c>
      <c r="FF744" s="73">
        <f>(FD744^2)*(1-COS(RADIANS(EY744+45)))+(COS(RADIANS(EY744+45)))</f>
        <v>0.85134551958211135</v>
      </c>
      <c r="FG744" s="73">
        <f>(FD744*FD745)*(1-COS(RADIANS(EY744+45)))-FD746*(SIN(RADIANS(EY744+45)))</f>
        <v>0.52460538148923419</v>
      </c>
      <c r="FH744" s="73">
        <f>(FD744*FD746)*(1-COS(RADIANS(EY744+45)))+FD745*(SIN(RADIANS(EY744+45)))</f>
        <v>0</v>
      </c>
      <c r="FI744" s="10"/>
      <c r="FJ744">
        <f t="array" ref="FJ744:FJ746">MMULT(FF744:FH746,FC744:FC746)</f>
        <v>0.85134551958211135</v>
      </c>
      <c r="FK744" s="23">
        <f>COS(RADIANS(176))</f>
        <v>-0.9975640502598242</v>
      </c>
      <c r="FM744" s="30">
        <f>(FK744^2)*(1-COS(RADIANS(EX744)))+(COS(RADIANS(EX744)))</f>
        <v>0.99970654636555623</v>
      </c>
      <c r="FN744" s="30">
        <f>(FK744*FK745)*(1-COS(RADIANS(EX744)))-FK746*(SIN(RADIANS(EX744)))</f>
        <v>-4.1965824879998722E-3</v>
      </c>
      <c r="FO744" s="30">
        <f>(FK744*FK746)*(1-COS(RADIANS(EX744)))+FK745*(SIN(RADIANS(EX744)))</f>
        <v>-2.3858119147859059E-2</v>
      </c>
      <c r="FQ744">
        <f t="array" ref="FQ744:FQ746">MMULT(FM744:FO746,FJ744:FJ746)</f>
        <v>0.85329723890229081</v>
      </c>
      <c r="FS744" s="28">
        <f>(FD744^2)*(1-COS(RADIANS(EW744)))+(COS(RADIANS(EW744)))</f>
        <v>0.98480775301220802</v>
      </c>
      <c r="FT744" s="28">
        <f>(FD744*FD745)*(1-COS(RADIANS(EW744)))-FD746*(SIN(RADIANS(EW744)))</f>
        <v>-0.17364817766693033</v>
      </c>
      <c r="FU744" s="28">
        <f>(FD744*FD746)*(1-COS(RADIANS(EW744)))+FD745*(SIN(RADIANS(EW744)))</f>
        <v>0</v>
      </c>
      <c r="FW744" s="61">
        <f t="array" ref="FW744:FW746">MMULT(FS744:FU746,GG744:GG746)</f>
        <v>-0.37438520631643468</v>
      </c>
      <c r="FX744" s="13">
        <f>BX745</f>
        <v>0</v>
      </c>
      <c r="FY744" s="17">
        <v>1</v>
      </c>
      <c r="FZ744">
        <v>0</v>
      </c>
      <c r="GB744" s="73">
        <f>(FD744^2)*(1-COS(RADIANS(EY744-45)))+(COS(RADIANS(EY744-45)))</f>
        <v>-0.52460538148923408</v>
      </c>
      <c r="GC744" s="73">
        <f>(FD744*FD745)*(1-COS(RADIANS(EY744-45)))-FD746*(SIN(RADIANS(EY744-45)))</f>
        <v>0.85134551958211135</v>
      </c>
      <c r="GD744" s="73">
        <f>(FD744*FD746)*(1-COS(RADIANS(EY744-45)))+FD745*(SIN(RADIANS(EY744-45)))</f>
        <v>0</v>
      </c>
      <c r="GE744" s="10"/>
      <c r="GF744">
        <f t="array" ref="GF744:GF746">MMULT(GB744:GD746,FC744:FC746)</f>
        <v>-0.52460538148923408</v>
      </c>
      <c r="GG744" s="1">
        <f t="array" ref="GG744:GG746">MMULT(FM744:FO746,GF744:GF746)</f>
        <v>-0.52087869243467189</v>
      </c>
      <c r="GI744">
        <f>FA744+FW744</f>
        <v>0.55219862406888098</v>
      </c>
      <c r="GJ744">
        <f>GI744/(SQRT(GI744^2+GI745^2+GI746^2))</f>
        <v>0.39046339164098681</v>
      </c>
      <c r="GL744" t="e">
        <f>CH745+DC744</f>
        <v>#VALUE!</v>
      </c>
      <c r="GM744" t="e">
        <f>GL744/(SQRT(GL744^2+GL745^2+GL746^2))</f>
        <v>#VALUE!</v>
      </c>
      <c r="GO744" s="27">
        <f>FA745*FW746-FA746*FW745</f>
        <v>-3.5750839988414634E-2</v>
      </c>
    </row>
    <row r="745" spans="1:197" x14ac:dyDescent="0.2">
      <c r="D745" t="s">
        <v>10</v>
      </c>
      <c r="E745" s="5">
        <f t="shared" si="1123"/>
        <v>-9.8599251535522028E-2</v>
      </c>
      <c r="F745" s="6">
        <f t="shared" si="1123"/>
        <v>-0.32759250219387132</v>
      </c>
      <c r="G745" s="7">
        <f t="shared" si="1124"/>
        <v>-0.3227288438619752</v>
      </c>
      <c r="H745" s="8">
        <f t="shared" si="1125"/>
        <v>-0.38189801431732118</v>
      </c>
      <c r="J745" s="10"/>
      <c r="AW745" s="1"/>
      <c r="AX745" s="10"/>
      <c r="AY745" s="11">
        <f>(G698^2)*F698+G698*G699*F699+G698*G700*F700-((H698^2)*F698+H698*H699*F699+H698*H700*F700)</f>
        <v>0.35800394766509375</v>
      </c>
      <c r="AZ745" s="12">
        <f>G698*G699*F698+(G699^2)*F699+G699*G700*F700-(H698*H699*F698+(H699^2)*F699+H699*H700*F700)</f>
        <v>-0.73973279747372689</v>
      </c>
      <c r="BA745" s="12">
        <f>G698*G700*F698+G699*G700*F699+(G700^2)*F700-(H698*H700*F698+H699*H700*F699+(H700^2)*F700)</f>
        <v>0.46751288207522418</v>
      </c>
      <c r="BB745" s="12">
        <f>(G698^2)*E698+G698*G699*E699+G698*G700*E700-((H698^2)*E698+H698*H699*E699+H698*H700*E700)</f>
        <v>-0.17036311107799018</v>
      </c>
      <c r="BC745" s="12">
        <f>G698*G699*E698+(G699^2)*E699+G699*G700*E700-(H698*H699*E698+(H699^2)*E699+H699*H700*E700)</f>
        <v>0.84900437440953302</v>
      </c>
      <c r="BD745" s="24">
        <f>G698*G700*E698+G699*G700*E699+(G700^2)*E700-(H698*H700*E698+H699*H700*E699+(H700^2)*E700)</f>
        <v>-0.49829590361825027</v>
      </c>
      <c r="BE745" s="10">
        <f>J698</f>
        <v>2.4684609588420725E-2</v>
      </c>
      <c r="BY745" t="s">
        <v>8</v>
      </c>
      <c r="BZ745" s="5">
        <f t="shared" ref="BZ745:CA747" si="1127">BZ740</f>
        <v>0.93180266183863136</v>
      </c>
      <c r="CA745" s="6">
        <f t="shared" si="1127"/>
        <v>-0.87956522186239505</v>
      </c>
      <c r="CB745" s="7">
        <f>CY744</f>
        <v>0.91990878439519774</v>
      </c>
      <c r="CC745" s="8">
        <f>DU744</f>
        <v>-0.39049930324223647</v>
      </c>
      <c r="CE745" s="9">
        <f>((SUMPRODUCT(CB745:CB747,BZ745:BZ747))*(SUMPRODUCT(CB745:(CB747),CA745:CA747)))-((SUMPRODUCT(CC745:CC747,BZ745:BZ747))*(SUMPRODUCT(CC745:CC747,CA745:CA747)))</f>
        <v>-1.5543122344752192E-15</v>
      </c>
      <c r="CG745">
        <v>1</v>
      </c>
      <c r="CH745" t="s">
        <v>161</v>
      </c>
      <c r="CI745" s="67"/>
      <c r="CJ745" s="1" t="s">
        <v>8</v>
      </c>
      <c r="CK745" s="5">
        <f t="shared" ref="CK745:CL747" si="1128">BZ745</f>
        <v>0.93180266183863136</v>
      </c>
      <c r="CL745" s="6">
        <f t="shared" si="1128"/>
        <v>-0.87956522186239505</v>
      </c>
      <c r="CM745" s="7">
        <f>FA744</f>
        <v>0.92658383038531567</v>
      </c>
      <c r="CN745" s="8">
        <f>FW744</f>
        <v>-0.37438520631643468</v>
      </c>
      <c r="CO745" s="10"/>
      <c r="CP745">
        <f t="shared" si="1126"/>
        <v>0.3492962422733713</v>
      </c>
      <c r="CQ745">
        <f t="shared" si="1126"/>
        <v>-0.34518112468713447</v>
      </c>
      <c r="CR745">
        <f>CJ748</f>
        <v>0</v>
      </c>
      <c r="CS745">
        <f>CM748</f>
        <v>0</v>
      </c>
      <c r="CW745" s="28"/>
      <c r="CY745" s="61">
        <v>-0.35621803126661422</v>
      </c>
      <c r="DA745" s="17">
        <v>0</v>
      </c>
      <c r="DB745">
        <v>0</v>
      </c>
      <c r="DD745" s="73">
        <f>(DB744*DB745)*(1-COS(RADIANS(CW744+45)))+DB746*(SIN(RADIANS(CW744+45)))</f>
        <v>-0.53938350957495729</v>
      </c>
      <c r="DE745" s="73">
        <f>(DB745^2)*(1-COS(RADIANS(CW744+45)))+(COS(RADIANS(CW744+45)))</f>
        <v>0.84206022919895818</v>
      </c>
      <c r="DF745" s="73">
        <f>(DB745*DB746)*(1-COS(RADIANS(CW744+45)))-DB744*(SIN(RADIANS(CW744+45)))</f>
        <v>0</v>
      </c>
      <c r="DG745" s="10"/>
      <c r="DH745">
        <v>-0.53938350957495729</v>
      </c>
      <c r="DI745" s="23">
        <f>SIN(RADIANS('[1]Biaxial Input'!$F$21))*(COS(RADIANS(0)))</f>
        <v>6.9756473744125524E-2</v>
      </c>
      <c r="DK745" s="30">
        <f>(DI744*DI745)*(1-COS(RADIANS(CV744)))+DI746*(SIN(RADIANS(CV744)))</f>
        <v>-4.1965824879998722E-3</v>
      </c>
      <c r="DL745" s="30">
        <f>(DI745^2)*(1-COS(RADIANS(CV744)))+(COS(RADIANS(CV744)))</f>
        <v>0.9399860744203522</v>
      </c>
      <c r="DM745" s="30">
        <f>(DI745*DI746)*(1-COS(RADIANS(CV744)))-DI744*(SIN(RADIANS(CV744)))</f>
        <v>-0.34118699944639969</v>
      </c>
      <c r="DO745">
        <v>-0.51054676298413404</v>
      </c>
      <c r="DQ745" s="28">
        <f>(DB744*DB745)*(1-COS(RADIANS(CU744)))+DB746*(SIN(RADIANS(CU744)))</f>
        <v>0.17364817766693033</v>
      </c>
      <c r="DR745" s="28">
        <f>(DB745^2)*(1-COS(RADIANS(CU744)))+(COS(RADIANS(CU744)))</f>
        <v>0.98480775301220802</v>
      </c>
      <c r="DS745" s="28">
        <f>(DB745*DB746)*(1-COS(RADIANS(CU744)))-DB744*(SIN(RADIANS(CU744)))</f>
        <v>0</v>
      </c>
      <c r="DU745" s="61">
        <v>-0.87029251307816247</v>
      </c>
      <c r="DW745" s="17">
        <v>0</v>
      </c>
      <c r="DX745">
        <v>0</v>
      </c>
      <c r="DZ745" s="73">
        <f>(DB744*DB745)*(1-COS(RADIANS(CW744-45)))+DB746*(SIN(RADIANS(CW744-45)))</f>
        <v>-0.84206022919895818</v>
      </c>
      <c r="EA745" s="73">
        <f>(DB745^2)*(1-COS(RADIANS(CW744-45)))+(COS(RADIANS(CW744-45)))</f>
        <v>-0.53938350957495718</v>
      </c>
      <c r="EB745" s="73">
        <f>(DB745*DB746)*(1-COS(RADIANS(CW744-45)))-DB744*(SIN(RADIANS(CW744-45)))</f>
        <v>0</v>
      </c>
      <c r="EC745" s="10"/>
      <c r="ED745">
        <v>-0.84206022919895818</v>
      </c>
      <c r="EE745" s="1">
        <v>-0.78926132187963249</v>
      </c>
      <c r="EG745">
        <f>CY745+DU745</f>
        <v>-1.2265105443447766</v>
      </c>
      <c r="EH745">
        <f>EG745/(SQRT(EG744^2+EG745^2+EG746^2))</f>
        <v>-0.86727392310299534</v>
      </c>
      <c r="EJ745">
        <f>Q745+AM745</f>
        <v>0</v>
      </c>
      <c r="EK745">
        <f>EJ745/(SQRT(EJ744^2+EJ745^2+EJ746^2))</f>
        <v>0</v>
      </c>
      <c r="EM745" s="23">
        <f>CY746*DU744-CY744*DU746</f>
        <v>0.3401465211943725</v>
      </c>
      <c r="EP745" s="9">
        <f>((SUMPRODUCT(CM745:CM747,BZ745:BZ747))*(SUMPRODUCT(CM745:CM747,CA745:CA747)))-((SUMPRODUCT(CN745:CN747,BZ745:BZ747))*(SUMPRODUCT(CN745:CN747,CA745:CA747)))</f>
        <v>-3.3486028363782172E-2</v>
      </c>
      <c r="EY745" s="28"/>
      <c r="EZ745" s="10"/>
      <c r="FA745" s="61">
        <v>-0.34097507887750678</v>
      </c>
      <c r="FB745" s="13">
        <f>BW746</f>
        <v>0</v>
      </c>
      <c r="FC745" s="17">
        <v>0</v>
      </c>
      <c r="FD745">
        <v>0</v>
      </c>
      <c r="FF745" s="73">
        <f>(FD744*FD745)*(1-COS(RADIANS(EY744+45)))+FD746*(SIN(RADIANS(EY744+45)))</f>
        <v>-0.52460538148923419</v>
      </c>
      <c r="FG745" s="73">
        <f>(FD745^2)*(1-COS(RADIANS(EY744+45)))+(COS(RADIANS(EY744+45)))</f>
        <v>0.85134551958211135</v>
      </c>
      <c r="FH745" s="73">
        <f>(FD745*FD746)*(1-COS(RADIANS(EY744+45)))-FD744*(SIN(RADIANS(EY744+45)))</f>
        <v>0</v>
      </c>
      <c r="FI745" s="10"/>
      <c r="FJ745">
        <v>-0.52460538148923419</v>
      </c>
      <c r="FK745" s="23">
        <f>SIN(RADIANS(176))*(COS(RADIANS(0)))</f>
        <v>6.9756473744125524E-2</v>
      </c>
      <c r="FM745" s="30">
        <f>(FK744*FK745)*(1-COS(RADIANS(EX744)))+FK746*(SIN(RADIANS(EX744)))</f>
        <v>-4.1965824879998722E-3</v>
      </c>
      <c r="FN745" s="30">
        <f>(FK745^2)*(1-COS(RADIANS(EX744)))+(COS(RADIANS(EX744)))</f>
        <v>0.9399860744203522</v>
      </c>
      <c r="FO745" s="30">
        <f>(FK745*FK746)*(1-COS(RADIANS(EX744)))-FK744*(SIN(RADIANS(EX744)))</f>
        <v>-0.34118699944639969</v>
      </c>
      <c r="FQ745">
        <v>-0.49669449486457201</v>
      </c>
      <c r="FS745" s="28">
        <f>(FD744*FD745)*(1-COS(RADIANS(EW744)))+FD746*(SIN(RADIANS(EW744)))</f>
        <v>0.17364817766693033</v>
      </c>
      <c r="FT745" s="28">
        <f>(FD745^2)*(1-COS(RADIANS(EW744)))+(COS(RADIANS(EW744)))</f>
        <v>0.98480775301220802</v>
      </c>
      <c r="FU745" s="28">
        <f>(FD745*FD746)*(1-COS(RADIANS(EW744)))-FD744*(SIN(RADIANS(EW744)))</f>
        <v>0</v>
      </c>
      <c r="FW745" s="61">
        <v>-0.87637682517501814</v>
      </c>
      <c r="FX745" s="13">
        <f>BX746</f>
        <v>0</v>
      </c>
      <c r="FY745" s="17">
        <v>0</v>
      </c>
      <c r="FZ745">
        <v>0</v>
      </c>
      <c r="GB745" s="73">
        <f>(FD744*FD745)*(1-COS(RADIANS(EY744-45)))+FD746*(SIN(RADIANS(EY744-45)))</f>
        <v>-0.85134551958211135</v>
      </c>
      <c r="GC745" s="73">
        <f>(FD745^2)*(1-COS(RADIANS(EY744-45)))+(COS(RADIANS(EY744-45)))</f>
        <v>-0.52460538148923408</v>
      </c>
      <c r="GD745" s="73">
        <f>(FD745*FD746)*(1-COS(RADIANS(EY744-45)))-FD744*(SIN(RADIANS(EY744-45)))</f>
        <v>0</v>
      </c>
      <c r="GE745" s="10"/>
      <c r="GF745">
        <v>-0.85134551958211135</v>
      </c>
      <c r="GG745" s="1">
        <v>-0.79805138317027569</v>
      </c>
      <c r="GI745">
        <f>FA745+FW745</f>
        <v>-1.2173519040525249</v>
      </c>
      <c r="GJ745">
        <f>GI745/(SQRT(GI744^2+GI745^2+GI746^2))</f>
        <v>-0.86079778644589566</v>
      </c>
      <c r="GL745">
        <f>CH746+DC745</f>
        <v>-3.3486028363782172E-2</v>
      </c>
      <c r="GM745" t="e">
        <f>GL745/(SQRT(GL744^2+GL745^2+GL746^2))</f>
        <v>#VALUE!</v>
      </c>
      <c r="GO745" s="27">
        <f>FA746*FW744-FA744*FW746</f>
        <v>0.34014652119437261</v>
      </c>
    </row>
    <row r="746" spans="1:197" x14ac:dyDescent="0.2">
      <c r="A746" s="4"/>
      <c r="B746" s="4" t="s">
        <v>2</v>
      </c>
      <c r="C746" s="4" t="s">
        <v>21</v>
      </c>
      <c r="J746" s="10"/>
      <c r="Q746" s="82" t="s">
        <v>148</v>
      </c>
      <c r="R746" s="13"/>
      <c r="T746" s="10"/>
      <c r="U746" s="10"/>
      <c r="V746" s="10"/>
      <c r="W746" s="10"/>
      <c r="X746" s="10"/>
      <c r="Y746" s="10"/>
      <c r="Z746" s="80"/>
      <c r="AA746" s="23" t="s">
        <v>149</v>
      </c>
      <c r="AE746" s="1"/>
      <c r="AG746" s="80"/>
      <c r="AK746" s="13"/>
      <c r="AL746" s="81"/>
      <c r="AM746" s="82" t="s">
        <v>150</v>
      </c>
      <c r="AO746" s="13"/>
      <c r="AP746" s="13"/>
      <c r="AS746" s="1"/>
      <c r="AW746" s="1"/>
      <c r="AX746" s="14" t="s">
        <v>11</v>
      </c>
      <c r="AY746" s="11">
        <f>(G703^2)*F703+G703*G704*F704+G703*G705*F705-((H703^2)*F703+H703*H704*F704+H703*H705*F705)</f>
        <v>-0.36067943270242919</v>
      </c>
      <c r="AZ746" s="12">
        <f>G703*G704*F703+(G704^2)*F704+G704*G705*F705-(H703*H704*F703+(H704^2)*F704+H704*H705*F705)</f>
        <v>0.73217221518091236</v>
      </c>
      <c r="BA746" s="12">
        <f>G703*G705*F703+G704*G705*F704+(G705^2)*F705-(H703*H705*F703+H704*H705*F704+(H705^2)*F705)</f>
        <v>-0.56320620302728563</v>
      </c>
      <c r="BB746" s="12">
        <f>(G703^2)*E703+G703*G704*E704+G703*G705*E705-((H703^2)*E703+H703*H704*E704+H703*H705*E705)</f>
        <v>0.1433867005199484</v>
      </c>
      <c r="BC746" s="12">
        <f>G703*G704*E703+(G704^2)*E704+G704*G705*E705-(H703*H704*E703+(H704^2)*E704+H704*H705*E705)</f>
        <v>-0.81105574007884174</v>
      </c>
      <c r="BD746" s="24">
        <f>G703*G705*E703+G704*G705*E704+(G705^2)*E705-(H703*H705*E703+H704*H705*E704+(H705^2)*E705)</f>
        <v>0.51846059480818218</v>
      </c>
      <c r="BE746" s="10">
        <f>J703</f>
        <v>-2.0416365216377907E-2</v>
      </c>
      <c r="BY746" t="s">
        <v>9</v>
      </c>
      <c r="BZ746" s="5">
        <f t="shared" si="1127"/>
        <v>0.3492962422733713</v>
      </c>
      <c r="CA746" s="6">
        <f t="shared" si="1127"/>
        <v>-0.34518112468713447</v>
      </c>
      <c r="CB746" s="7">
        <f>CY745</f>
        <v>-0.35621803126661422</v>
      </c>
      <c r="CC746" s="8">
        <f>DU745</f>
        <v>-0.87029251307816247</v>
      </c>
      <c r="CE746" s="10"/>
      <c r="CH746">
        <f>((SUMPRODUCT(CM745:CM747,CK745:CK747))*(SUMPRODUCT(CM745:CM747,CL745:CL747)))-((SUMPRODUCT(CN745:CN747,CK745:CK747))*(SUMPRODUCT(CN745:CN747,CL745:CL747)))</f>
        <v>-3.3486028363782172E-2</v>
      </c>
      <c r="CI746" s="67"/>
      <c r="CJ746" s="10" t="s">
        <v>9</v>
      </c>
      <c r="CK746" s="5">
        <f t="shared" si="1128"/>
        <v>0.3492962422733713</v>
      </c>
      <c r="CL746" s="6">
        <f t="shared" si="1128"/>
        <v>-0.34518112468713447</v>
      </c>
      <c r="CM746" s="7">
        <f>FA745</f>
        <v>-0.34097507887750678</v>
      </c>
      <c r="CN746" s="8">
        <f>FW745</f>
        <v>-0.87637682517501814</v>
      </c>
      <c r="CP746">
        <f t="shared" si="1126"/>
        <v>-9.8670839279614439E-2</v>
      </c>
      <c r="CQ746">
        <f t="shared" si="1126"/>
        <v>-0.32743703463395935</v>
      </c>
      <c r="CR746">
        <f>CK748</f>
        <v>0</v>
      </c>
      <c r="CS746">
        <f>CN748</f>
        <v>0</v>
      </c>
      <c r="CW746" s="28"/>
      <c r="CY746" s="61">
        <v>-0.16394066790484582</v>
      </c>
      <c r="DA746" s="17">
        <v>0</v>
      </c>
      <c r="DB746">
        <v>1</v>
      </c>
      <c r="DD746" s="73">
        <f>(DB744*DB746)*(1-COS(RADIANS(CW744+45)))-DB745*(SIN(RADIANS(CW744+45)))</f>
        <v>0</v>
      </c>
      <c r="DE746" s="73">
        <f>(DB745*DB746)*(1-COS(RADIANS(CW744+45)))+DB744*(SIN(RADIANS(CW744+45)))</f>
        <v>0</v>
      </c>
      <c r="DF746" s="73">
        <f>(DB746^2)*(1-COS(RADIANS(CW744+45)))+(COS(RADIANS(CW744+45)))</f>
        <v>1</v>
      </c>
      <c r="DG746" s="10"/>
      <c r="DH746">
        <v>0</v>
      </c>
      <c r="DI746" s="23">
        <f>SIN(RADIANS('[1]Biaxial Input'!$F$21))*SIN(RADIANS(0))</f>
        <v>0</v>
      </c>
      <c r="DK746" s="30">
        <f>(DI744*DI746)*(1-COS(RADIANS(CV744)))-DI745*(SIN(RADIANS(CV744)))</f>
        <v>2.3858119147859059E-2</v>
      </c>
      <c r="DL746" s="30">
        <f>(DI745*DI746)*(1-COS(RADIANS(CV744)))+DI744*(SIN(RADIANS(CV744)))</f>
        <v>0.34118699944639969</v>
      </c>
      <c r="DM746" s="30">
        <f>(DI746^2)*(1-COS(RADIANS(CV744)))+(COS(RADIANS(CV744)))</f>
        <v>0.93969262078590843</v>
      </c>
      <c r="DO746">
        <v>-0.16394066790484582</v>
      </c>
      <c r="DQ746" s="28">
        <f>(DB744*DB746)*(1-COS(RADIANS(CU744)))-DB745*(SIN(RADIANS(CU744)))</f>
        <v>0</v>
      </c>
      <c r="DR746" s="28">
        <f>(DB745*DB746)*(1-COS(RADIANS(CU744)))+DB744*(SIN(RADIANS(CU744)))</f>
        <v>0</v>
      </c>
      <c r="DS746" s="28">
        <f>(DB746^2)*(1-COS(RADIANS(CU744)))+(COS(RADIANS(CU744)))</f>
        <v>1</v>
      </c>
      <c r="DU746" s="61">
        <v>-0.30016867899136984</v>
      </c>
      <c r="DW746" s="17">
        <v>0</v>
      </c>
      <c r="DX746">
        <v>1</v>
      </c>
      <c r="DZ746" s="73">
        <f>(DB744*DB744)*(1-COS(RADIANS(CW744-45)))-DB744*(SIN(RADIANS(CW744-45)))</f>
        <v>0</v>
      </c>
      <c r="EA746" s="73">
        <f>(DB745*DB746)*(1-COS(RADIANS(CW744-45)))+DB744*(SIN(RADIANS(CW744-45)))</f>
        <v>0</v>
      </c>
      <c r="EB746" s="73">
        <f>(DB746^2)*(1-COS(RADIANS(CW744-45)))+(COS(RADIANS(CW744-45)))</f>
        <v>1</v>
      </c>
      <c r="EC746" s="10"/>
      <c r="ED746">
        <v>0</v>
      </c>
      <c r="EE746" s="1">
        <v>-0.30016867899136984</v>
      </c>
      <c r="EG746">
        <f>CY746+DU746</f>
        <v>-0.46410934689621564</v>
      </c>
      <c r="EH746">
        <f>EG746/(SQRT(EG744^2+EG745^2+EG746^2))</f>
        <v>-0.32817486640237387</v>
      </c>
      <c r="EJ746">
        <f>Q746+AM746</f>
        <v>0</v>
      </c>
      <c r="EK746">
        <f>EJ746/(SQRT(EJ744^2+EJ745^2+EJ746^2))</f>
        <v>0</v>
      </c>
      <c r="EM746" s="23">
        <f>CY744*DU745-CY745*DU744</f>
        <v>-0.93969262078590821</v>
      </c>
      <c r="ER746">
        <f t="shared" ref="ER746:ES748" si="1129">CK745</f>
        <v>0.93180266183863136</v>
      </c>
      <c r="ES746">
        <f t="shared" si="1129"/>
        <v>-0.87956522186239505</v>
      </c>
      <c r="ET746" t="e">
        <f>#REF!</f>
        <v>#REF!</v>
      </c>
      <c r="EU746" t="e">
        <f>#REF!</f>
        <v>#REF!</v>
      </c>
      <c r="EY746" s="28"/>
      <c r="EZ746" s="10"/>
      <c r="FA746" s="61">
        <v>-0.15867703316155965</v>
      </c>
      <c r="FB746" s="13">
        <f>BW747</f>
        <v>0</v>
      </c>
      <c r="FC746" s="17">
        <v>0</v>
      </c>
      <c r="FD746">
        <v>1</v>
      </c>
      <c r="FF746" s="73">
        <f>(FD744*FD746)*(1-COS(RADIANS(EY744+45)))-FD745*(SIN(RADIANS(EY744+45)))</f>
        <v>0</v>
      </c>
      <c r="FG746" s="73">
        <f>(FD745*FD746)*(1-COS(RADIANS(EY744+45)))+FD744*(SIN(RADIANS(EY744+45)))</f>
        <v>0</v>
      </c>
      <c r="FH746" s="73">
        <f>(FD746^2)*(1-COS(RADIANS(EY744+45)))+(COS(RADIANS(EY744+45)))</f>
        <v>1</v>
      </c>
      <c r="FI746" s="10"/>
      <c r="FJ746">
        <v>0</v>
      </c>
      <c r="FK746" s="23">
        <f>SIN(RADIANS(176))*SIN(RADIANS(0))</f>
        <v>0</v>
      </c>
      <c r="FM746" s="30">
        <f>(FK744*FK746)*(1-COS(RADIANS(EX744)))-FK745*(SIN(RADIANS(EX744)))</f>
        <v>2.3858119147859059E-2</v>
      </c>
      <c r="FN746" s="30">
        <f>(FK745*FK746)*(1-COS(RADIANS(EX744)))+FK744*(SIN(RADIANS(EX744)))</f>
        <v>0.34118699944639969</v>
      </c>
      <c r="FO746" s="30">
        <f>(FK746^2)*(1-COS(RADIANS(EX744)))+(COS(RADIANS(EX744)))</f>
        <v>0.93969262078590843</v>
      </c>
      <c r="FQ746">
        <v>-0.15867703316155965</v>
      </c>
      <c r="FS746" s="28">
        <f>(FD744*FD746)*(1-COS(RADIANS(EW744)))-FD745*(SIN(RADIANS(EW744)))</f>
        <v>0</v>
      </c>
      <c r="FT746" s="28">
        <f>(FD745*FD746)*(1-COS(RADIANS(EW744)))+FD744*(SIN(RADIANS(EW744)))</f>
        <v>0</v>
      </c>
      <c r="FU746" s="28">
        <f>(FD746^2)*(1-COS(RADIANS(EW744)))+(COS(RADIANS(EW744)))</f>
        <v>1</v>
      </c>
      <c r="FW746" s="61">
        <v>-0.3029841210155349</v>
      </c>
      <c r="FX746" s="13">
        <f>BX747</f>
        <v>0</v>
      </c>
      <c r="FY746" s="17">
        <v>0</v>
      </c>
      <c r="FZ746">
        <v>1</v>
      </c>
      <c r="GB746" s="73">
        <f>(FD744*FD744)*(1-COS(RADIANS(EY744-45)))-FD744*(SIN(RADIANS(EY744-45)))</f>
        <v>0</v>
      </c>
      <c r="GC746" s="73">
        <f>(FD745*FD746)*(1-COS(RADIANS(EY744-45)))+FD744*(SIN(RADIANS(EY744-45)))</f>
        <v>0</v>
      </c>
      <c r="GD746" s="73">
        <f>(FD746^2)*(1-COS(RADIANS(EY744-45)))+(COS(RADIANS(EY744-45)))</f>
        <v>1</v>
      </c>
      <c r="GE746" s="10"/>
      <c r="GF746">
        <v>0</v>
      </c>
      <c r="GG746" s="1">
        <v>-0.3029841210155349</v>
      </c>
      <c r="GI746">
        <f>FA746+FW746</f>
        <v>-0.46166115417709452</v>
      </c>
      <c r="GJ746">
        <f>GI746/(SQRT(GI744^2+GI745^2+GI746^2))</f>
        <v>-0.32644373272903171</v>
      </c>
      <c r="GL746" t="e">
        <f>#REF!+DC746</f>
        <v>#REF!</v>
      </c>
      <c r="GM746" t="e">
        <f>GL746/(SQRT(GL744^2+GL745^2+GL746^2))</f>
        <v>#REF!</v>
      </c>
      <c r="GO746" s="27">
        <f>FA744*FW745-FA745*FW744</f>
        <v>-0.93969262078590843</v>
      </c>
    </row>
    <row r="747" spans="1:197" x14ac:dyDescent="0.2">
      <c r="A747" s="4" t="s">
        <v>19</v>
      </c>
      <c r="B747" s="4">
        <f>DEGREES(ACOS(A744/(SQRT((A742^2)+(A743^2)+(A744^2)))))</f>
        <v>173.09582852454412</v>
      </c>
      <c r="C747" s="4">
        <f>DEGREES(ATAN(A743/A742))</f>
        <v>7.9405714660352436</v>
      </c>
      <c r="E747" s="5" t="s">
        <v>4</v>
      </c>
      <c r="F747" s="6" t="s">
        <v>5</v>
      </c>
      <c r="G747" s="7" t="s">
        <v>6</v>
      </c>
      <c r="H747" s="8" t="s">
        <v>1</v>
      </c>
      <c r="I747">
        <v>17</v>
      </c>
      <c r="J747" s="9" t="s">
        <v>7</v>
      </c>
      <c r="K747">
        <v>17</v>
      </c>
      <c r="M747" s="17">
        <f>A683</f>
        <v>40</v>
      </c>
      <c r="N747" s="17">
        <f>B683</f>
        <v>-40</v>
      </c>
      <c r="O747" s="17">
        <f>C683</f>
        <v>259.10000000000002</v>
      </c>
      <c r="Q747" s="61">
        <f t="array" ref="Q747:Q749">MMULT(AI747:AK749,AG747:AG749)</f>
        <v>0.85352544736199099</v>
      </c>
      <c r="R747" s="13"/>
      <c r="S747" s="17">
        <v>1</v>
      </c>
      <c r="T747">
        <v>0</v>
      </c>
      <c r="V747" s="73">
        <f>(T747^2)*(1-COS(RADIANS(O747+45)))+(COS(RADIANS(O747+45)))</f>
        <v>0.56063899456324184</v>
      </c>
      <c r="W747" s="73">
        <f>(T747*T748)*(1-COS(RADIANS(O747+45)))-T749*(SIN(RADIANS(O747+45)))</f>
        <v>0.8280603346224944</v>
      </c>
      <c r="X747" s="73">
        <f>(T747*T749)*(1-COS(RADIANS(O747+45)))+T748*(SIN(RADIANS(O747+45)))</f>
        <v>0</v>
      </c>
      <c r="Y747" s="10"/>
      <c r="Z747">
        <f t="array" ref="Z747:Z749">MMULT(V747:X749,S747:S749)</f>
        <v>0.56063899456324184</v>
      </c>
      <c r="AA747" s="23">
        <f>COS(RADIANS('[1]Biaxial Input'!$F$21))</f>
        <v>-0.9975640502598242</v>
      </c>
      <c r="AC747" s="30">
        <f>(AA747^2)*(1-COS(RADIANS(N747)))+(COS(RADIANS(N747)))</f>
        <v>0.99886158030145311</v>
      </c>
      <c r="AD747" s="30">
        <f>(AA747*AA748)*(1-COS(RADIANS(N747)))-AA749*(SIN(RADIANS(N747)))</f>
        <v>-1.6280160168985456E-2</v>
      </c>
      <c r="AE747" s="30">
        <f>(AA747*AA749)*(1-COS(RADIANS(N747)))+AA748*(SIN(RADIANS(N747)))</f>
        <v>-4.4838597018148282E-2</v>
      </c>
      <c r="AG747">
        <f t="array" ref="AG747:AG749">MMULT(AC747:AE749,Z747:Z749)</f>
        <v>0.57348170696529543</v>
      </c>
      <c r="AI747" s="28">
        <f>(T747^2)*(1-COS(RADIANS(M747)))+(COS(RADIANS(M747)))</f>
        <v>0.76604444311897801</v>
      </c>
      <c r="AJ747" s="28">
        <f>(T747*T748)*(1-COS(RADIANS(M747)))-T749*(SIN(RADIANS(M747)))</f>
        <v>-0.64278760968653925</v>
      </c>
      <c r="AK747" s="28">
        <f>(T747*T749)*(1-COS(RADIANS(M747)))+T748*(SIN(RADIANS(M747)))</f>
        <v>0</v>
      </c>
      <c r="AM747" s="61">
        <f t="array" ref="AM747:AM749">MMULT(AI747:AK749,AW747:AW749)</f>
        <v>-0.3588112933432448</v>
      </c>
      <c r="AN747" s="13"/>
      <c r="AO747" s="17">
        <v>1</v>
      </c>
      <c r="AP747">
        <v>0</v>
      </c>
      <c r="AR747" s="73">
        <f>(T747^2)*(1-COS(RADIANS(O747-45)))+(COS(RADIANS(O747-45)))</f>
        <v>-0.82806033462249429</v>
      </c>
      <c r="AS747" s="73">
        <f>(T747*T748)*(1-COS(RADIANS(O747-45)))-T749*(SIN(RADIANS(O747-45)))</f>
        <v>0.56063899456324184</v>
      </c>
      <c r="AT747" s="73">
        <f>(T747*T749)*(1-COS(RADIANS(O747-45)))+T748*(SIN(RADIANS(O747-45)))</f>
        <v>0</v>
      </c>
      <c r="AU747" s="10"/>
      <c r="AV747">
        <f t="array" ref="AV747:AV749">MMULT(AR747:AT749,S747:S749)</f>
        <v>-0.82806033462249429</v>
      </c>
      <c r="AW747" s="1">
        <f t="array" ref="AW747:AW749">MMULT(AC747:AE749,AV747:AV749)</f>
        <v>-0.81799036179750617</v>
      </c>
      <c r="AX747" s="10"/>
      <c r="AY747" s="11">
        <f>(G708^2)*F708+G708*G709*F709+G708*G710*F710-((H708^2)*F708+H708*H709*F709+H708*H710*F710)</f>
        <v>-0.34732059236989143</v>
      </c>
      <c r="AZ747" s="12">
        <f>G708*G709*F708+(G709^2)*F709+G709*G710*F710-(H708*H709*F708+(H709^2)*F709+H709*H710*F710)</f>
        <v>0.78908962289720908</v>
      </c>
      <c r="BA747" s="12">
        <f>G708*G710*F708+G709*G710*F709+(G710^2)*F710-(H708*H710*F708+H709*H710*F709+(H710^2)*F710)</f>
        <v>-0.44296215851494625</v>
      </c>
      <c r="BB747" s="12">
        <f>(G708^2)*E708+G708*G709*E709+G708*G710*E710-((H708^2)*E708+H708*H709*E709+H708*H710*E710)</f>
        <v>0.17265899568100851</v>
      </c>
      <c r="BC747" s="12">
        <f>G708*G709*E708+(G709^2)*E709+G709*G710*E710-(H708*H709*E708+(H709^2)*E709+H709*H710*E710)</f>
        <v>-0.7258195188655675</v>
      </c>
      <c r="BD747" s="24">
        <f>G708*G710*E708+G709*G710*E709+(G710^2)*E710-(H708*H710*E708+H709*H710*E709+(H710^2)*E710)</f>
        <v>0.2879134760841604</v>
      </c>
      <c r="BE747" s="10">
        <f>J708</f>
        <v>3.1888509872624038E-4</v>
      </c>
      <c r="BY747" t="s">
        <v>10</v>
      </c>
      <c r="BZ747" s="5">
        <f t="shared" si="1127"/>
        <v>-9.8670839279614439E-2</v>
      </c>
      <c r="CA747" s="6">
        <f t="shared" si="1127"/>
        <v>-0.32743703463395935</v>
      </c>
      <c r="CB747" s="7">
        <f>CY746</f>
        <v>-0.16394066790484582</v>
      </c>
      <c r="CC747" s="8">
        <f>DU746</f>
        <v>-0.30016867899136984</v>
      </c>
      <c r="CE747" s="10"/>
      <c r="CG747" s="10" t="s">
        <v>160</v>
      </c>
      <c r="CH747" s="10">
        <f>-CH744*((EY744-CW744)/(CH746-CE745))</f>
        <v>282.35831847186967</v>
      </c>
      <c r="CI747" s="67"/>
      <c r="CJ747" s="10" t="s">
        <v>10</v>
      </c>
      <c r="CK747" s="5">
        <f t="shared" si="1128"/>
        <v>-9.8670839279614439E-2</v>
      </c>
      <c r="CL747" s="6">
        <f t="shared" si="1128"/>
        <v>-0.32743703463395935</v>
      </c>
      <c r="CM747" s="7">
        <f>FA746</f>
        <v>-0.15867703316155965</v>
      </c>
      <c r="CN747" s="8">
        <f>FW746</f>
        <v>-0.3029841210155349</v>
      </c>
      <c r="CW747" s="28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EE747" s="1"/>
      <c r="EI747" s="64">
        <f>(DEGREES(ACOS((EH744*EK744+EH745*EK745+EH746*EK746)/((SQRT(EH744^2+EH745^2+EH746^2))*(SQRT(EK744^2+EK745^2+EK746^2))))))</f>
        <v>111.98408489196903</v>
      </c>
      <c r="ER747">
        <f t="shared" si="1129"/>
        <v>0.3492962422733713</v>
      </c>
      <c r="ES747">
        <f t="shared" si="1129"/>
        <v>-0.34518112468713447</v>
      </c>
      <c r="ET747" t="e">
        <f>#REF!</f>
        <v>#REF!</v>
      </c>
      <c r="EU747" t="e">
        <f>#REF!</f>
        <v>#REF!</v>
      </c>
      <c r="EY747" s="28"/>
      <c r="EZ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GG747" s="1"/>
      <c r="GK747" s="64" t="e">
        <f>(DEGREES(ACOS((GJ744*GM744+GJ745*GM745+GJ746*GM746)/((SQRT(GJ744^2+GJ745^2+GJ746^2))*(SQRT(GM744^2+GM745^2+GM746^2))))))</f>
        <v>#VALUE!</v>
      </c>
    </row>
    <row r="748" spans="1:197" x14ac:dyDescent="0.2">
      <c r="A748" s="4" t="s">
        <v>18</v>
      </c>
      <c r="B748" s="4">
        <f>DEGREES(ACOS(B744/(SQRT((B742^2)+(B743^2)+(B744^2)))))</f>
        <v>91.542998049295264</v>
      </c>
      <c r="C748" s="4">
        <f>DEGREES(ATAN(B743/B742))</f>
        <v>-69.205936172731327</v>
      </c>
      <c r="D748" t="s">
        <v>8</v>
      </c>
      <c r="E748" s="5">
        <f t="shared" ref="E748:F750" si="1130">E743</f>
        <v>0.92989901791620577</v>
      </c>
      <c r="F748" s="6">
        <f t="shared" si="1130"/>
        <v>-0.88149328419413209</v>
      </c>
      <c r="G748" s="7">
        <f>Q747</f>
        <v>0.85352544736199099</v>
      </c>
      <c r="H748" s="8">
        <f>AM747</f>
        <v>-0.3588112933432448</v>
      </c>
      <c r="J748" s="9">
        <f>((SUMPRODUCT(G748:G750,E748:E750))*(SUMPRODUCT(G748:(G750),F748:F750)))-((SUMPRODUCT(H748:H750,E748:E750))*(SUMPRODUCT(H748:H750,F748:F750)))</f>
        <v>7.8648096167910353E-4</v>
      </c>
      <c r="Q748" s="61">
        <v>-0.12501286246974219</v>
      </c>
      <c r="S748" s="17">
        <v>0</v>
      </c>
      <c r="T748">
        <v>0</v>
      </c>
      <c r="V748" s="73">
        <f>(T747*T748)*(1-COS(RADIANS(O747+45)))+T749*(SIN(RADIANS(O747+45)))</f>
        <v>-0.8280603346224944</v>
      </c>
      <c r="W748" s="73">
        <f>(T748^2)*(1-COS(RADIANS(O747+45)))+(COS(RADIANS(O747+45)))</f>
        <v>0.56063899456324184</v>
      </c>
      <c r="X748" s="73">
        <f>(T748*T749)*(1-COS(RADIANS(O747+45)))-T747*(SIN(RADIANS(O747+45)))</f>
        <v>0</v>
      </c>
      <c r="Y748" s="10"/>
      <c r="Z748">
        <v>-0.8280603346224944</v>
      </c>
      <c r="AA748" s="23">
        <f>SIN(RADIANS('[1]Biaxial Input'!$F$21))*(COS(RADIANS(0)))</f>
        <v>6.9756473744125524E-2</v>
      </c>
      <c r="AC748" s="30">
        <f>(AA747*AA748)*(1-COS(RADIANS(N747)))+AA749*(SIN(RADIANS(N747)))</f>
        <v>-1.6280160168985456E-2</v>
      </c>
      <c r="AD748" s="30">
        <f>(AA748^2)*(1-COS(RADIANS(N747)))+(COS(RADIANS(N747)))</f>
        <v>0.7671828628175249</v>
      </c>
      <c r="AE748" s="30">
        <f>(AA748*AA749)*(1-COS(RADIANS(N747)))-AA747*(SIN(RADIANS(N747)))</f>
        <v>-0.64122181137573508</v>
      </c>
      <c r="AG748">
        <v>-0.6444009907297914</v>
      </c>
      <c r="AI748" s="28">
        <f>(T747*T748)*(1-COS(RADIANS(M747)))+T749*(SIN(RADIANS(M747)))</f>
        <v>0.64278760968653925</v>
      </c>
      <c r="AJ748" s="28">
        <f>(T748^2)*(1-COS(RADIANS(M747)))+(COS(RADIANS(M747)))</f>
        <v>0.76604444311897801</v>
      </c>
      <c r="AK748" s="28">
        <f>(T748*T749)*(1-COS(RADIANS(M747)))-T747*(SIN(RADIANS(M747)))</f>
        <v>0</v>
      </c>
      <c r="AM748" s="61">
        <v>-0.84495244808536252</v>
      </c>
      <c r="AO748" s="17">
        <v>0</v>
      </c>
      <c r="AP748">
        <v>0</v>
      </c>
      <c r="AR748" s="73">
        <f>(T747*T748)*(1-COS(RADIANS(O747-45)))+T749*(SIN(RADIANS(O747-45)))</f>
        <v>-0.56063899456324184</v>
      </c>
      <c r="AS748" s="73">
        <f>(T748^2)*(1-COS(RADIANS(O747-45)))+(COS(RADIANS(O747-45)))</f>
        <v>-0.82806033462249429</v>
      </c>
      <c r="AT748" s="73">
        <f>(T748*T749)*(1-COS(RADIANS(O747-45)))-T747*(SIN(RADIANS(O747-45)))</f>
        <v>0</v>
      </c>
      <c r="AU748" s="10"/>
      <c r="AV748">
        <v>-0.56063899456324184</v>
      </c>
      <c r="AW748" s="1">
        <v>-0.41663167397892875</v>
      </c>
      <c r="AX748" s="10"/>
      <c r="AY748" s="11">
        <f>(G713^2)*F713+G713*G714*F714+G713*G715*F715-((H713^2)*F713+H713*H714*F714+H713*H715*F715)</f>
        <v>-0.27556642508719742</v>
      </c>
      <c r="AZ748" s="12">
        <f>G713*G714*F713+(G714^2)*F714+G714*G715*F715-(H713*H714*F713+(H714^2)*F714+H714*H715*F715)</f>
        <v>0.84867125562308943</v>
      </c>
      <c r="BA748" s="12">
        <f>G713*G715*F713+G714*G715*F714+(G715^2)*F715-(H713*H715*F713+H714*H715*F714+(H715^2)*F715)</f>
        <v>0.12435552934610117</v>
      </c>
      <c r="BB748" s="12">
        <f>(G713^2)*E713+G713*G714*E714+G713*G715*E715-((H713^2)*E713+H713*H714*E714+H713*H715*E715)</f>
        <v>0.21754608497504208</v>
      </c>
      <c r="BC748" s="12">
        <f>G713*G714*E713+(G714^2)*E714+G714*G715*E715-(H713*H714*E713+(H714^2)*E714+H714*H715*E715)</f>
        <v>-0.59550810191315673</v>
      </c>
      <c r="BD748" s="24">
        <f>G713*G715*E713+G714*G715*E714+(G715^2)*E715-(H713*H715*E713+H714*H715*E714+(H715^2)*E715)</f>
        <v>-6.5524443586596592E-2</v>
      </c>
      <c r="BE748" s="10">
        <f>J713</f>
        <v>3.2218841937640574E-2</v>
      </c>
      <c r="BV748" s="3" t="s">
        <v>19</v>
      </c>
      <c r="BW748" s="3" t="s">
        <v>18</v>
      </c>
      <c r="BX748" s="3" t="s">
        <v>20</v>
      </c>
      <c r="CS748" s="15"/>
      <c r="CW748" s="28"/>
      <c r="CY748" s="82" t="s">
        <v>148</v>
      </c>
      <c r="CZ748" s="13"/>
      <c r="DB748" s="10"/>
      <c r="DC748" s="10"/>
      <c r="DD748" s="10"/>
      <c r="DE748" s="10"/>
      <c r="DF748" s="10"/>
      <c r="DG748" s="10"/>
      <c r="DH748" s="80"/>
      <c r="DI748" s="23" t="s">
        <v>149</v>
      </c>
      <c r="DM748" s="1"/>
      <c r="DO748" s="80"/>
      <c r="DS748" s="13"/>
      <c r="DT748" s="81"/>
      <c r="DU748" s="82" t="s">
        <v>150</v>
      </c>
      <c r="DW748" s="13"/>
      <c r="DX748" s="13"/>
      <c r="EA748" s="1"/>
      <c r="EE748" s="1"/>
      <c r="EI748" s="13"/>
      <c r="ER748">
        <f t="shared" si="1129"/>
        <v>-9.8670839279614439E-2</v>
      </c>
      <c r="ES748">
        <f t="shared" si="1129"/>
        <v>-0.32743703463395935</v>
      </c>
      <c r="ET748" t="e">
        <f>#REF!</f>
        <v>#REF!</v>
      </c>
      <c r="EU748" t="e">
        <f>#REF!</f>
        <v>#REF!</v>
      </c>
      <c r="EY748" s="28"/>
      <c r="EZ748" s="10"/>
      <c r="FA748" s="82" t="s">
        <v>148</v>
      </c>
      <c r="FB748" s="13"/>
      <c r="FD748" s="10"/>
      <c r="FE748" s="10"/>
      <c r="FF748" s="10"/>
      <c r="FG748" s="10"/>
      <c r="FH748" s="10"/>
      <c r="FI748" s="10"/>
      <c r="FJ748" s="80"/>
      <c r="FK748" s="23" t="s">
        <v>149</v>
      </c>
      <c r="FO748" s="1"/>
      <c r="FQ748" s="80"/>
      <c r="FU748" s="13"/>
      <c r="FV748" s="81"/>
      <c r="FW748" s="82" t="s">
        <v>150</v>
      </c>
      <c r="FY748" s="13"/>
      <c r="FZ748" s="13"/>
      <c r="GC748" s="1"/>
      <c r="GG748" s="1"/>
      <c r="GK748" s="13"/>
    </row>
    <row r="749" spans="1:197" x14ac:dyDescent="0.2">
      <c r="A749" s="4" t="s">
        <v>20</v>
      </c>
      <c r="B749" s="4">
        <f>DEGREES(ACOS(C744/(SQRT((C742^2)+(C743^2)+(C744^2)))))</f>
        <v>83.2720949605811</v>
      </c>
      <c r="C749" s="4">
        <f>DEGREES(ATAN(C743/C742))</f>
        <v>20.976130670123272</v>
      </c>
      <c r="D749" t="s">
        <v>9</v>
      </c>
      <c r="E749" s="5">
        <f t="shared" si="1130"/>
        <v>0.35435293716168215</v>
      </c>
      <c r="F749" s="6">
        <f t="shared" si="1130"/>
        <v>-0.34007755354771868</v>
      </c>
      <c r="G749" s="7">
        <f t="shared" ref="G749:G750" si="1131">Q748</f>
        <v>-0.12501286246974219</v>
      </c>
      <c r="H749" s="8">
        <f t="shared" ref="H749:H750" si="1132">AM748</f>
        <v>-0.84495244808536252</v>
      </c>
      <c r="J749" s="10"/>
      <c r="Q749" s="61">
        <v>-0.50583208174515215</v>
      </c>
      <c r="S749" s="17">
        <v>0</v>
      </c>
      <c r="T749">
        <v>1</v>
      </c>
      <c r="V749" s="73">
        <f>(T747*T749)*(1-COS(RADIANS(O747+45)))-T748*(SIN(RADIANS(O747+45)))</f>
        <v>0</v>
      </c>
      <c r="W749" s="73">
        <f>(T748*T749)*(1-COS(RADIANS(O747+45)))+T747*(SIN(RADIANS(O747+45)))</f>
        <v>0</v>
      </c>
      <c r="X749" s="73">
        <f>(T749^2)*(1-COS(RADIANS(O747+45)))+(COS(RADIANS(O747+45)))</f>
        <v>1</v>
      </c>
      <c r="Y749" s="10"/>
      <c r="Z749">
        <v>0</v>
      </c>
      <c r="AA749" s="23">
        <f>SIN(RADIANS('[1]Biaxial Input'!$F$21))*SIN(RADIANS(0))</f>
        <v>0</v>
      </c>
      <c r="AC749" s="30">
        <f>(AA747*AA749)*(1-COS(RADIANS(N747)))-AA748*(SIN(RADIANS(N747)))</f>
        <v>4.4838597018148282E-2</v>
      </c>
      <c r="AD749" s="30">
        <f>(AA748*AA749)*(1-COS(RADIANS(N747)))+AA747*(SIN(RADIANS(N747)))</f>
        <v>0.64122181137573508</v>
      </c>
      <c r="AE749" s="30">
        <f>(AA749^2)*(1-COS(RADIANS(N747)))+(COS(RADIANS(N747)))</f>
        <v>0.76604444311897801</v>
      </c>
      <c r="AG749">
        <v>-0.50583208174515215</v>
      </c>
      <c r="AI749" s="28">
        <f>(T747*T749)*(1-COS(RADIANS(M747)))-T748*(SIN(RADIANS(M747)))</f>
        <v>0</v>
      </c>
      <c r="AJ749" s="28">
        <f>(T748*T749)*(1-COS(RADIANS(M747)))+T747*(SIN(RADIANS(M747)))</f>
        <v>0</v>
      </c>
      <c r="AK749" s="28">
        <f>(T749^2)*(1-COS(RADIANS(M747)))+(COS(RADIANS(M747)))</f>
        <v>1</v>
      </c>
      <c r="AM749" s="61">
        <v>-0.39662301527256388</v>
      </c>
      <c r="AO749" s="17">
        <v>0</v>
      </c>
      <c r="AP749">
        <v>1</v>
      </c>
      <c r="AR749" s="73">
        <f>(T747*T747)*(1-COS(RADIANS(O747-45)))-T747*(SIN(RADIANS(O747-45)))</f>
        <v>0</v>
      </c>
      <c r="AS749" s="73">
        <f>(T748*T749)*(1-COS(RADIANS(O747-45)))+T747*(SIN(RADIANS(O747-45)))</f>
        <v>0</v>
      </c>
      <c r="AT749" s="73">
        <f>(T749^2)*(1-COS(RADIANS(O747-45)))+(COS(RADIANS(O747-45)))</f>
        <v>1</v>
      </c>
      <c r="AU749" s="10"/>
      <c r="AV749">
        <v>0</v>
      </c>
      <c r="AW749" s="1">
        <v>-0.39662301527256388</v>
      </c>
      <c r="AX749" s="10"/>
      <c r="AY749" s="11">
        <f>(G718^2)*F718+G718*G719*F719+G718*G720*F720-((H718^2)*F718+H718*H719*F719+H718*H720*F720)</f>
        <v>-0.32311483752341208</v>
      </c>
      <c r="AZ749" s="12">
        <f>G718*G719*F718+(G719^2)*F719+G719*G720*F720-(H718*H719*F718+(H719^2)*F719+H719*H720*F720)</f>
        <v>0.70811935656798108</v>
      </c>
      <c r="BA749" s="12">
        <f>G718*G720*F718+G719*G720*F719+(G720^2)*F720-(H718*H720*F718+H719*H720*F719+(H720^2)*F720)</f>
        <v>-0.4430030016834865</v>
      </c>
      <c r="BB749" s="12">
        <f>(G718^2)*E718+G718*G719*E719+G718*G720*E720-((H718^2)*E718+H718*H719*E719+H718*H720*E720)</f>
        <v>0.15116909108025606</v>
      </c>
      <c r="BC749" s="12">
        <f>G718*G719*E718+(G719^2)*E719+G719*G720*E720-(H718*H719*E718+(H719^2)*E719+H719*H720*E720)</f>
        <v>-0.59540352753938786</v>
      </c>
      <c r="BD749" s="24">
        <f>G718*G720*E718+G719*G720*E719+(G720^2)*E720-(H718*H720*E718+H719*H720*E719+(H720^2)*E720)</f>
        <v>0.2292148562122801</v>
      </c>
      <c r="BE749" s="10">
        <f>J718</f>
        <v>-5.8602318322892866E-3</v>
      </c>
      <c r="BV749" s="3">
        <f>CH676+CG678</f>
        <v>-3.2814675458908149E-2</v>
      </c>
      <c r="BW749" s="3" t="e">
        <f>#REF!*CG680-#REF!*#REF!</f>
        <v>#REF!</v>
      </c>
      <c r="BX749" s="3" t="e">
        <f>BV750*BW751-BV751*BW750</f>
        <v>#REF!</v>
      </c>
      <c r="BZ749" s="5" t="s">
        <v>4</v>
      </c>
      <c r="CA749" s="6" t="s">
        <v>5</v>
      </c>
      <c r="CB749" s="7" t="s">
        <v>6</v>
      </c>
      <c r="CC749" s="8" t="s">
        <v>1</v>
      </c>
      <c r="CD749">
        <v>16</v>
      </c>
      <c r="CE749" s="9" t="s">
        <v>7</v>
      </c>
      <c r="CG749" s="90" t="s">
        <v>157</v>
      </c>
      <c r="CH749" s="61">
        <f>CE750-((CH751-CE750)/(EY749-CW749))*CW749</f>
        <v>8.9983656072148666</v>
      </c>
      <c r="CI749" s="10"/>
      <c r="CK749" s="5" t="s">
        <v>4</v>
      </c>
      <c r="CL749" s="6" t="s">
        <v>5</v>
      </c>
      <c r="CM749" s="7" t="s">
        <v>6</v>
      </c>
      <c r="CN749" s="8" t="s">
        <v>1</v>
      </c>
      <c r="CO749" s="10"/>
      <c r="CP749">
        <f t="shared" ref="CP749:CQ751" si="1133">BZ750</f>
        <v>0.93180266183863136</v>
      </c>
      <c r="CQ749">
        <f t="shared" si="1133"/>
        <v>-0.87956522186239505</v>
      </c>
      <c r="CR749">
        <f>CI753</f>
        <v>0</v>
      </c>
      <c r="CS749">
        <f>CL753</f>
        <v>0</v>
      </c>
      <c r="CU749" s="17">
        <f>CU653</f>
        <v>25</v>
      </c>
      <c r="CV749" s="17">
        <f>CV653</f>
        <v>-30</v>
      </c>
      <c r="CW749" s="31">
        <f>CH656</f>
        <v>269.4807061710261</v>
      </c>
      <c r="CY749" s="61">
        <f t="array" ref="CY749:CY751">MMULT(DQ749:DS751,DO749:DO751)</f>
        <v>0.90472825278681634</v>
      </c>
      <c r="CZ749" s="13"/>
      <c r="DA749" s="17">
        <v>1</v>
      </c>
      <c r="DB749">
        <v>0</v>
      </c>
      <c r="DD749" s="73">
        <f>(DB749^2)*(1-COS(RADIANS(CW749+45)))+(COS(RADIANS(CW749+45)))</f>
        <v>0.70066904400877095</v>
      </c>
      <c r="DE749" s="73">
        <f>(DB749*DB750)*(1-COS(RADIANS(CW749+45)))-DB751*(SIN(RADIANS(CW749+45)))</f>
        <v>0.71348643348548324</v>
      </c>
      <c r="DF749" s="73">
        <f>(DB749*DB751)*(1-COS(RADIANS(CW749+45)))+DB750*(SIN(RADIANS(CW749+45)))</f>
        <v>0</v>
      </c>
      <c r="DG749" s="10"/>
      <c r="DH749">
        <f t="array" ref="DH749:DH751">MMULT(DD749:DF751,DA749:DA751)</f>
        <v>0.70066904400877095</v>
      </c>
      <c r="DI749" s="23">
        <f>COS(RADIANS('[1]Biaxial Input'!$F$21))</f>
        <v>-0.9975640502598242</v>
      </c>
      <c r="DK749" s="30">
        <f>(DI749^2)*(1-COS(RADIANS(CV749)))+(COS(RADIANS(CV749)))</f>
        <v>0.99934808421962718</v>
      </c>
      <c r="DL749" s="30">
        <f>(DI749*DI750)*(1-COS(RADIANS(CV749)))-DI751*(SIN(RADIANS(CV749)))</f>
        <v>-9.3228300025961861E-3</v>
      </c>
      <c r="DM749" s="30">
        <f>(DI749*DI751)*(1-COS(RADIANS(CV749)))+DI750*(SIN(RADIANS(CV749)))</f>
        <v>-3.4878236872062755E-2</v>
      </c>
      <c r="DO749">
        <f t="array" ref="DO749:DO751">MMULT(DK749:DM751,DH749:DH751)</f>
        <v>0.70686397953070668</v>
      </c>
      <c r="DQ749" s="28">
        <f>(DB749^2)*(1-COS(RADIANS(CU749)))+(COS(RADIANS(CU749)))</f>
        <v>0.90630778703664994</v>
      </c>
      <c r="DR749" s="28">
        <f>(DB749*DB750)*(1-COS(RADIANS(CU749)))-DB751*(SIN(RADIANS(CU749)))</f>
        <v>-0.42261826174069944</v>
      </c>
      <c r="DS749" s="28">
        <f>(DB749*DB751)*(1-COS(RADIANS(CU749)))+DB750*(SIN(RADIANS(CU749)))</f>
        <v>0</v>
      </c>
      <c r="DU749" s="61">
        <f t="array" ref="DU749:DU751">MMULT(DQ749:DS751,EE749:EE751)</f>
        <v>-0.38647107497714306</v>
      </c>
      <c r="DV749" s="13"/>
      <c r="DW749" s="17">
        <v>1</v>
      </c>
      <c r="DX749">
        <v>0</v>
      </c>
      <c r="DZ749" s="73">
        <f>(DB749^2)*(1-COS(RADIANS(CW749-45)))+(COS(RADIANS(CW749-45)))</f>
        <v>-0.71348643348548291</v>
      </c>
      <c r="EA749" s="73">
        <f>(DB749*DB750)*(1-COS(RADIANS(CW749-45)))-DB751*(SIN(RADIANS(CW749-45)))</f>
        <v>0.70066904400877139</v>
      </c>
      <c r="EB749" s="73">
        <f>(DB749*DB751)*(1-COS(RADIANS(CW749-45)))+DB750*(SIN(RADIANS(CW749-45)))</f>
        <v>0</v>
      </c>
      <c r="EC749" s="10"/>
      <c r="ED749">
        <f t="array" ref="ED749:ED751">MMULT(DZ749:EB751,DA749:DA751)</f>
        <v>-0.71348643348548291</v>
      </c>
      <c r="EE749" s="1">
        <f t="array" ref="EE749:EE751">MMULT(DK749:DM751,ED749:ED751)</f>
        <v>-0.70648908203503646</v>
      </c>
      <c r="EG749">
        <f>CY749+DU749</f>
        <v>0.51825717780967329</v>
      </c>
      <c r="EH749">
        <f>EG749/(SQRT(EG749^2+EG750^2+EG751^2))</f>
        <v>0.36646316482782221</v>
      </c>
      <c r="EJ749">
        <f>Q749+AM749</f>
        <v>-0.90245509701771609</v>
      </c>
      <c r="EK749">
        <f>EJ749/(SQRT(EJ749^2+EJ750^2+EJ751^2))</f>
        <v>-1</v>
      </c>
      <c r="EM749" s="23">
        <f>CY750*DU751-CY751*DU750</f>
        <v>-0.17918397477265005</v>
      </c>
      <c r="EO749" s="15">
        <v>16</v>
      </c>
      <c r="EP749" s="9" t="s">
        <v>7</v>
      </c>
      <c r="EW749" s="17">
        <f>CU749</f>
        <v>25</v>
      </c>
      <c r="EX749" s="17">
        <f>CV749</f>
        <v>-30</v>
      </c>
      <c r="EY749" s="31">
        <f>1+CW749</f>
        <v>270.4807061710261</v>
      </c>
      <c r="EZ749" s="10"/>
      <c r="FA749" s="61">
        <f t="array" ref="FA749:FA751">MMULT(FS749:FU751,FQ749:FQ751)</f>
        <v>0.91133530856852252</v>
      </c>
      <c r="FB749" s="13" t="e">
        <f>BW750</f>
        <v>#REF!</v>
      </c>
      <c r="FC749" s="17">
        <v>1</v>
      </c>
      <c r="FD749">
        <v>0</v>
      </c>
      <c r="FF749" s="73">
        <f>(FD749^2)*(1-COS(RADIANS(EY749+45)))+(COS(RADIANS(EY749+45)))</f>
        <v>0.71301438394427874</v>
      </c>
      <c r="FG749" s="73">
        <f>(FD749*FD750)*(1-COS(RADIANS(EY749+45)))-FD751*(SIN(RADIANS(EY749+45)))</f>
        <v>0.70114940511174983</v>
      </c>
      <c r="FH749" s="73">
        <f>(FD749*FD751)*(1-COS(RADIANS(EY749+45)))+FD750*(SIN(RADIANS(EY749+45)))</f>
        <v>0</v>
      </c>
      <c r="FI749" s="10"/>
      <c r="FJ749">
        <f t="array" ref="FJ749:FJ751">MMULT(FF749:FH751,FC749:FC751)</f>
        <v>0.71301438394427874</v>
      </c>
      <c r="FK749" s="23">
        <f>COS(RADIANS(176))</f>
        <v>-0.9975640502598242</v>
      </c>
      <c r="FM749" s="30">
        <f>(FK749^2)*(1-COS(RADIANS(EX749)))+(COS(RADIANS(EX749)))</f>
        <v>0.99934808421962718</v>
      </c>
      <c r="FN749" s="30">
        <f>(FK749*FK750)*(1-COS(RADIANS(EX749)))-FK751*(SIN(RADIANS(EX749)))</f>
        <v>-9.3228300025961861E-3</v>
      </c>
      <c r="FO749" s="30">
        <f>(FK749*FK751)*(1-COS(RADIANS(EX749)))+FK750*(SIN(RADIANS(EX749)))</f>
        <v>-3.4878236872062755E-2</v>
      </c>
      <c r="FQ749">
        <f t="array" ref="FQ749:FQ751">MMULT(FM749:FO751,FJ749:FJ751)</f>
        <v>0.71908625532603088</v>
      </c>
      <c r="FS749" s="28">
        <f>(FD749^2)*(1-COS(RADIANS(EW749)))+(COS(RADIANS(EW749)))</f>
        <v>0.90630778703664994</v>
      </c>
      <c r="FT749" s="28">
        <f>(FD749*FD750)*(1-COS(RADIANS(EW749)))-FD751*(SIN(RADIANS(EW749)))</f>
        <v>-0.42261826174069944</v>
      </c>
      <c r="FU749" s="28">
        <f>(FD749*FD751)*(1-COS(RADIANS(EW749)))+FD750*(SIN(RADIANS(EW749)))</f>
        <v>0</v>
      </c>
      <c r="FW749" s="61">
        <f t="array" ref="FW749:FW751">MMULT(FS749:FU751,GG749:GG751)</f>
        <v>-0.37062252837758058</v>
      </c>
      <c r="FX749" s="13" t="e">
        <f>BX750</f>
        <v>#REF!</v>
      </c>
      <c r="FY749" s="17">
        <v>1</v>
      </c>
      <c r="FZ749">
        <v>0</v>
      </c>
      <c r="GB749" s="73">
        <f>(FD749^2)*(1-COS(RADIANS(EY749-45)))+(COS(RADIANS(EY749-45)))</f>
        <v>-0.70114940511175006</v>
      </c>
      <c r="GC749" s="73">
        <f>(FD749*FD750)*(1-COS(RADIANS(EY749-45)))-FD751*(SIN(RADIANS(EY749-45)))</f>
        <v>0.71301438394427841</v>
      </c>
      <c r="GD749" s="73">
        <f>(FD749*FD751)*(1-COS(RADIANS(EY749-45)))+FD750*(SIN(RADIANS(EY749-45)))</f>
        <v>0</v>
      </c>
      <c r="GE749" s="10"/>
      <c r="GF749">
        <f t="array" ref="GF749:GF751">MMULT(GB749:GD751,FC749:FC751)</f>
        <v>-0.70114940511175006</v>
      </c>
      <c r="GG749" s="1">
        <f t="array" ref="GG749:GG751">MMULT(FM749:FO751,GF749:GF751)</f>
        <v>-0.69404500285924031</v>
      </c>
      <c r="GI749">
        <f>FA749+FW749</f>
        <v>0.54071278019094193</v>
      </c>
      <c r="GJ749">
        <f>GI749/(SQRT(GI749^2+GI750^2+GI751^2))</f>
        <v>0.38234167354724624</v>
      </c>
      <c r="GL749" t="e">
        <f>CH750+DC749</f>
        <v>#VALUE!</v>
      </c>
      <c r="GM749" t="e">
        <f>GL749/(SQRT(GL749^2+GL750^2+GL751^2))</f>
        <v>#VALUE!</v>
      </c>
      <c r="GO749" s="27">
        <f>FA750*FW751-FA751*FW750</f>
        <v>-0.17918397477264997</v>
      </c>
    </row>
    <row r="750" spans="1:197" x14ac:dyDescent="0.2">
      <c r="D750" t="s">
        <v>10</v>
      </c>
      <c r="E750" s="5">
        <f t="shared" si="1130"/>
        <v>-9.8599251535522028E-2</v>
      </c>
      <c r="F750" s="6">
        <f t="shared" si="1130"/>
        <v>-0.32759250219387132</v>
      </c>
      <c r="G750" s="7">
        <f t="shared" si="1131"/>
        <v>-0.50583208174515215</v>
      </c>
      <c r="H750" s="8">
        <f t="shared" si="1132"/>
        <v>-0.39662301527256388</v>
      </c>
      <c r="J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W750" s="1"/>
      <c r="AY750" s="11">
        <f>(G723^2)*F723+G723*G724*F724+G723*G725*F725-((H723^2)*F723+H723*H724*F724+H723*H725*F725)</f>
        <v>-0.28520468063593318</v>
      </c>
      <c r="AZ750" s="12">
        <f>G723*G724*F723+(G724^2)*F724+G724*G725*F725-(H723*H724*F723+(H724^2)*F724+H724*H725*F725)</f>
        <v>0.87631228188787835</v>
      </c>
      <c r="BA750" s="12">
        <f>G723*G725*F723+G724*G725*F724+(G725^2)*F725-(H723*H725*F723+H724*H725*F724+(H725^2)*F725)</f>
        <v>5.3978384347854888E-2</v>
      </c>
      <c r="BB750" s="12">
        <f>(G723^2)*E723+G723*G724*E724+G723*G725*E725-((H723^2)*E723+H723*H724*E724+H723*H725*E725)</f>
        <v>0.33903008634062282</v>
      </c>
      <c r="BC750" s="12">
        <f>G723*G724*E723+(G724^2)*E724+G724*G725*E725-(H723*H724*E723+(H724^2)*E724+H724*H725*E725)</f>
        <v>-0.93811008874404944</v>
      </c>
      <c r="BD750" s="24">
        <f>G723*G725*E723+G724*G725*E724+(G725^2)*E725-(H723*H725*E723+H724*H725*E724+(H725^2)*E725)</f>
        <v>-6.0479438361357822E-2</v>
      </c>
      <c r="BE750" s="10">
        <f>J723</f>
        <v>3.999005023357094E-2</v>
      </c>
      <c r="BV750" s="3" t="e">
        <f>#REF!+#REF!</f>
        <v>#REF!</v>
      </c>
      <c r="BW750" s="3" t="e">
        <f>#REF!*CG678-CH676*CG680</f>
        <v>#REF!</v>
      </c>
      <c r="BX750" s="3" t="e">
        <f>BV751*BW749-BV749*BW751</f>
        <v>#REF!</v>
      </c>
      <c r="BY750" t="s">
        <v>8</v>
      </c>
      <c r="BZ750" s="5">
        <f t="shared" ref="BZ750:CA752" si="1134">BZ745</f>
        <v>0.93180266183863136</v>
      </c>
      <c r="CA750" s="6">
        <f t="shared" si="1134"/>
        <v>-0.87956522186239505</v>
      </c>
      <c r="CB750" s="7">
        <f>CY749</f>
        <v>0.90472825278681634</v>
      </c>
      <c r="CC750" s="8">
        <f>DU749</f>
        <v>-0.38647107497714306</v>
      </c>
      <c r="CE750" s="9">
        <f>((SUMPRODUCT(CB750:CB752,BZ750:BZ752))*(SUMPRODUCT(CB750:CB752,CA750:CA752)))-((SUMPRODUCT(CC750:CC752,BZ750:BZ752))*(SUMPRODUCT(CC750:CC752,CA750:CA752)))</f>
        <v>-5.5511151231257827E-16</v>
      </c>
      <c r="CG750">
        <v>1</v>
      </c>
      <c r="CH750" t="s">
        <v>161</v>
      </c>
      <c r="CI750" s="67"/>
      <c r="CJ750" s="1" t="s">
        <v>8</v>
      </c>
      <c r="CK750" s="5">
        <f t="shared" ref="CK750:CL752" si="1135">BZ750</f>
        <v>0.93180266183863136</v>
      </c>
      <c r="CL750" s="6">
        <f t="shared" si="1135"/>
        <v>-0.87956522186239505</v>
      </c>
      <c r="CM750" s="7">
        <f>FA749</f>
        <v>0.91133530856852252</v>
      </c>
      <c r="CN750" s="8">
        <f>FW749</f>
        <v>-0.37062252837758058</v>
      </c>
      <c r="CO750" s="10"/>
      <c r="CP750">
        <f t="shared" si="1133"/>
        <v>0.3492962422733713</v>
      </c>
      <c r="CQ750">
        <f t="shared" si="1133"/>
        <v>-0.34518112468713447</v>
      </c>
      <c r="CR750">
        <f>CJ753</f>
        <v>0</v>
      </c>
      <c r="CS750">
        <f>CM753</f>
        <v>0</v>
      </c>
      <c r="CW750" s="28"/>
      <c r="CY750" s="61">
        <v>-0.26761333184281538</v>
      </c>
      <c r="DA750" s="17">
        <v>0</v>
      </c>
      <c r="DB750">
        <v>0</v>
      </c>
      <c r="DD750" s="73">
        <f>(DB749*DB750)*(1-COS(RADIANS(CW749+45)))+DB751*(SIN(RADIANS(CW749+45)))</f>
        <v>-0.71348643348548324</v>
      </c>
      <c r="DE750" s="73">
        <f>(DB750^2)*(1-COS(RADIANS(CW749+45)))+(COS(RADIANS(CW749+45)))</f>
        <v>0.70066904400877095</v>
      </c>
      <c r="DF750" s="73">
        <f>(DB750*DB751)*(1-COS(RADIANS(CW749+45)))-DB749*(SIN(RADIANS(CW749+45)))</f>
        <v>0</v>
      </c>
      <c r="DG750" s="10"/>
      <c r="DH750">
        <v>-0.71348643348548324</v>
      </c>
      <c r="DI750" s="23">
        <f>SIN(RADIANS('[1]Biaxial Input'!$F$21))*(COS(RADIANS(0)))</f>
        <v>6.9756473744125524E-2</v>
      </c>
      <c r="DK750" s="30">
        <f>(DI749*DI750)*(1-COS(RADIANS(CV749)))+DI751*(SIN(RADIANS(CV749)))</f>
        <v>-9.3228300025961861E-3</v>
      </c>
      <c r="DL750" s="30">
        <f>(DI750^2)*(1-COS(RADIANS(CV749)))+(COS(RADIANS(CV749)))</f>
        <v>0.86667731956481153</v>
      </c>
      <c r="DM750" s="30">
        <f>(DI750*DI751)*(1-COS(RADIANS(CV749)))-DI749*(SIN(RADIANS(CV749)))</f>
        <v>-0.49878202512991204</v>
      </c>
      <c r="DO750">
        <v>-0.62489472810443114</v>
      </c>
      <c r="DQ750" s="28">
        <f>(DB749*DB750)*(1-COS(RADIANS(CU749)))+DB751*(SIN(RADIANS(CU749)))</f>
        <v>0.42261826174069944</v>
      </c>
      <c r="DR750" s="28">
        <f>(DB750^2)*(1-COS(RADIANS(CU749)))+(COS(RADIANS(CU749)))</f>
        <v>0.90630778703664994</v>
      </c>
      <c r="DS750" s="28">
        <f>(DB750*DB751)*(1-COS(RADIANS(CU749)))-DB749*(SIN(RADIANS(CU749)))</f>
        <v>0</v>
      </c>
      <c r="DU750" s="61">
        <v>-0.84290568952600686</v>
      </c>
      <c r="DW750" s="17">
        <v>0</v>
      </c>
      <c r="DX750">
        <v>0</v>
      </c>
      <c r="DZ750" s="73">
        <f>(DB749*DB750)*(1-COS(RADIANS(CW749-45)))+DB751*(SIN(RADIANS(CW749-45)))</f>
        <v>-0.70066904400877139</v>
      </c>
      <c r="EA750" s="73">
        <f>(DB750^2)*(1-COS(RADIANS(CW749-45)))+(COS(RADIANS(CW749-45)))</f>
        <v>-0.71348643348548291</v>
      </c>
      <c r="EB750" s="73">
        <f>(DB750*DB751)*(1-COS(RADIANS(CW749-45)))-DB749*(SIN(RADIANS(CW749-45)))</f>
        <v>0</v>
      </c>
      <c r="EC750" s="10"/>
      <c r="ED750">
        <v>-0.70066904400877139</v>
      </c>
      <c r="EE750" s="1">
        <v>-0.60060225623501717</v>
      </c>
      <c r="EG750">
        <f>CY750+DU750</f>
        <v>-1.1105190213688223</v>
      </c>
      <c r="EH750">
        <f>EG750/(SQRT(EG749^2+EG750^2+EG751^2))</f>
        <v>-0.78525553064654252</v>
      </c>
      <c r="EJ750">
        <f>Q750+AM750</f>
        <v>0</v>
      </c>
      <c r="EK750">
        <f>EJ750/(SQRT(EJ749^2+EJ750^2+EJ751^2))</f>
        <v>0</v>
      </c>
      <c r="EM750" s="23">
        <f>CY751*DU749-CY749*DU751</f>
        <v>0.46679021324860087</v>
      </c>
      <c r="EP750" s="9">
        <f>((SUMPRODUCT(CM750:CM752,BZ750:BZ752))*(SUMPRODUCT(CM750:CM752,CA750:CA752)))-((SUMPRODUCT(CN750:CN752,BZ750:BZ752))*(SUMPRODUCT(CN750:CN752,CA750:CA752)))</f>
        <v>-3.3391502252870742E-2</v>
      </c>
      <c r="EY750" s="28"/>
      <c r="EZ750" s="10"/>
      <c r="FA750" s="61">
        <v>-0.25286184035425441</v>
      </c>
      <c r="FB750" s="13" t="e">
        <f>BW751</f>
        <v>#REF!</v>
      </c>
      <c r="FC750" s="17">
        <v>0</v>
      </c>
      <c r="FD750">
        <v>0</v>
      </c>
      <c r="FF750" s="73">
        <f>(FD749*FD750)*(1-COS(RADIANS(EY749+45)))+FD751*(SIN(RADIANS(EY749+45)))</f>
        <v>-0.70114940511174983</v>
      </c>
      <c r="FG750" s="73">
        <f>(FD750^2)*(1-COS(RADIANS(EY749+45)))+(COS(RADIANS(EY749+45)))</f>
        <v>0.71301438394427874</v>
      </c>
      <c r="FH750" s="73">
        <f>(FD750*FD751)*(1-COS(RADIANS(EY749+45)))-FD749*(SIN(RADIANS(EY749+45)))</f>
        <v>0</v>
      </c>
      <c r="FI750" s="10"/>
      <c r="FJ750">
        <v>-0.70114940511174983</v>
      </c>
      <c r="FK750" s="23">
        <f>SIN(RADIANS(176))*(COS(RADIANS(0)))</f>
        <v>6.9756473744125524E-2</v>
      </c>
      <c r="FM750" s="30">
        <f>(FK749*FK750)*(1-COS(RADIANS(EX749)))+FK751*(SIN(RADIANS(EX749)))</f>
        <v>-9.3228300025961861E-3</v>
      </c>
      <c r="FN750" s="30">
        <f>(FK750^2)*(1-COS(RADIANS(EX749)))+(COS(RADIANS(EX749)))</f>
        <v>0.86667731956481153</v>
      </c>
      <c r="FO750" s="30">
        <f>(FK750*FK751)*(1-COS(RADIANS(EX749)))-FK749*(SIN(RADIANS(EX749)))</f>
        <v>-0.49878202512991204</v>
      </c>
      <c r="FQ750">
        <v>-0.61431759892763194</v>
      </c>
      <c r="FS750" s="28">
        <f>(FD749*FD750)*(1-COS(RADIANS(EW749)))+FD751*(SIN(RADIANS(EW749)))</f>
        <v>0.42261826174069944</v>
      </c>
      <c r="FT750" s="28">
        <f>(FD750^2)*(1-COS(RADIANS(EW749)))+(COS(RADIANS(EW749)))</f>
        <v>0.90630778703664994</v>
      </c>
      <c r="FU750" s="28">
        <f>(FD750*FD751)*(1-COS(RADIANS(EW749)))-FD749*(SIN(RADIANS(EW749)))</f>
        <v>0</v>
      </c>
      <c r="FW750" s="61">
        <v>-0.84744780754214299</v>
      </c>
      <c r="FX750" s="13" t="e">
        <f>BX751</f>
        <v>#REF!</v>
      </c>
      <c r="FY750" s="17">
        <v>0</v>
      </c>
      <c r="FZ750">
        <v>0</v>
      </c>
      <c r="GB750" s="73">
        <f>(FD749*FD750)*(1-COS(RADIANS(EY749-45)))+FD751*(SIN(RADIANS(EY749-45)))</f>
        <v>-0.71301438394427841</v>
      </c>
      <c r="GC750" s="73">
        <f>(FD750^2)*(1-COS(RADIANS(EY749-45)))+(COS(RADIANS(EY749-45)))</f>
        <v>-0.70114940511175006</v>
      </c>
      <c r="GD750" s="73">
        <f>(FD750*FD751)*(1-COS(RADIANS(EY749-45)))-FD749*(SIN(RADIANS(EY749-45)))</f>
        <v>0</v>
      </c>
      <c r="GE750" s="10"/>
      <c r="GF750">
        <v>-0.71301438394427841</v>
      </c>
      <c r="GG750" s="1">
        <v>-0.61141669837770429</v>
      </c>
      <c r="GI750">
        <f>FA750+FW750</f>
        <v>-1.1003096478963974</v>
      </c>
      <c r="GJ750">
        <f>GI750/(SQRT(GI749^2+GI750^2+GI751^2))</f>
        <v>-0.77803641343252528</v>
      </c>
      <c r="GL750">
        <f>CH751+DC750</f>
        <v>-3.3391502252870742E-2</v>
      </c>
      <c r="GM750" t="e">
        <f>GL750/(SQRT(GL749^2+GL750^2+GL751^2))</f>
        <v>#VALUE!</v>
      </c>
      <c r="GO750" s="27">
        <f>FA751*FW749-FA749*FW751</f>
        <v>0.46679021324860082</v>
      </c>
    </row>
    <row r="751" spans="1:197" x14ac:dyDescent="0.2">
      <c r="Q751" s="82" t="s">
        <v>148</v>
      </c>
      <c r="R751" s="13"/>
      <c r="T751" s="10"/>
      <c r="U751" s="10"/>
      <c r="V751" s="10"/>
      <c r="W751" s="10"/>
      <c r="X751" s="10"/>
      <c r="Y751" s="10"/>
      <c r="Z751" s="80"/>
      <c r="AA751" s="23" t="s">
        <v>149</v>
      </c>
      <c r="AE751" s="1"/>
      <c r="AG751" s="80"/>
      <c r="AK751" s="13"/>
      <c r="AL751" s="81"/>
      <c r="AM751" s="82" t="s">
        <v>150</v>
      </c>
      <c r="AO751" s="13"/>
      <c r="AP751" s="13"/>
      <c r="AS751" s="1"/>
      <c r="AW751" s="1"/>
      <c r="AY751" s="11">
        <f>(G728^2)*F728+G728*G729*F729+G728*G730*F730-((H728^2)*F728+H728*H729*F729+H728*H730*F730)</f>
        <v>-0.30000373556458082</v>
      </c>
      <c r="AZ751" s="12">
        <f>G728*G729*F728+(G729^2)*F729+G729*G730*F730-(H728*H729*F728+(H729^2)*F729+H729*H730*F730)</f>
        <v>0.87768702886373551</v>
      </c>
      <c r="BA751" s="12">
        <f>G728*G730*F728+G729*G730*F729+(G730^2)*F730-(H728*H730*F728+H729*H730*F729+(H730^2)*F730)</f>
        <v>0.16228656711671288</v>
      </c>
      <c r="BB751" s="12">
        <f>(G728^2)*E728+G728*G729*E729+G728*G730*E730-((H728^2)*E728+H728*H729*E729+H728*H730*E730)</f>
        <v>0.39306123676893445</v>
      </c>
      <c r="BC751" s="12">
        <f>G728*G729*E728+(G729^2)*E729+G729*G730*E730-(H728*H729*E728+(H729^2)*E729+H729*H730*E730)</f>
        <v>-0.89941026725129647</v>
      </c>
      <c r="BD751" s="24">
        <f>G728*G730*E728+G729*G730*E729+(G730^2)*E730-(H728*H730*E728+H729*H730*E729+(H730^2)*E730)</f>
        <v>-0.17292233567272189</v>
      </c>
      <c r="BE751" s="10">
        <f>J728</f>
        <v>1.6036463461900907E-2</v>
      </c>
      <c r="BV751" s="3" t="e">
        <f>#REF!+CG680</f>
        <v>#REF!</v>
      </c>
      <c r="BW751" s="3" t="e">
        <f>CH676*#REF!-#REF!*CG678</f>
        <v>#REF!</v>
      </c>
      <c r="BX751" s="3" t="e">
        <f>BV749*BW750-BV750*BW749</f>
        <v>#REF!</v>
      </c>
      <c r="BY751" t="s">
        <v>9</v>
      </c>
      <c r="BZ751" s="5">
        <f t="shared" si="1134"/>
        <v>0.3492962422733713</v>
      </c>
      <c r="CA751" s="6">
        <f t="shared" si="1134"/>
        <v>-0.34518112468713447</v>
      </c>
      <c r="CB751" s="7">
        <f>CY750</f>
        <v>-0.26761333184281538</v>
      </c>
      <c r="CC751" s="8">
        <f>DU750</f>
        <v>-0.84290568952600686</v>
      </c>
      <c r="CE751" s="10"/>
      <c r="CH751">
        <f>((SUMPRODUCT(CM750:CM752,CK750:CK752))*(SUMPRODUCT(CM750:CM752,CL750:CL752)))-((SUMPRODUCT(CN750:CN752,CK750:CK752))*(SUMPRODUCT(CN750:CN752,CL750:CL752)))</f>
        <v>-3.3391502252870742E-2</v>
      </c>
      <c r="CI751" s="67"/>
      <c r="CJ751" s="10" t="s">
        <v>9</v>
      </c>
      <c r="CK751" s="5">
        <f t="shared" si="1135"/>
        <v>0.3492962422733713</v>
      </c>
      <c r="CL751" s="6">
        <f t="shared" si="1135"/>
        <v>-0.34518112468713447</v>
      </c>
      <c r="CM751" s="7">
        <f>FA750</f>
        <v>-0.25286184035425441</v>
      </c>
      <c r="CN751" s="8">
        <f>FW750</f>
        <v>-0.84744780754214299</v>
      </c>
      <c r="CP751">
        <f t="shared" si="1133"/>
        <v>-9.8670839279614439E-2</v>
      </c>
      <c r="CQ751">
        <f t="shared" si="1133"/>
        <v>-0.32743703463395935</v>
      </c>
      <c r="CR751">
        <f>CK753</f>
        <v>0</v>
      </c>
      <c r="CS751">
        <f>CN753</f>
        <v>0</v>
      </c>
      <c r="CW751" s="28"/>
      <c r="CY751" s="61">
        <v>-0.33143610731074796</v>
      </c>
      <c r="DA751" s="17">
        <v>0</v>
      </c>
      <c r="DB751">
        <v>1</v>
      </c>
      <c r="DD751" s="73">
        <f>(DB749*DB751)*(1-COS(RADIANS(CW749+45)))-DB750*(SIN(RADIANS(CW749+45)))</f>
        <v>0</v>
      </c>
      <c r="DE751" s="73">
        <f>(DB750*DB751)*(1-COS(RADIANS(CW749+45)))+DB749*(SIN(RADIANS(CW749+45)))</f>
        <v>0</v>
      </c>
      <c r="DF751" s="73">
        <f>(DB751^2)*(1-COS(RADIANS(CW749+45)))+(COS(RADIANS(CW749+45)))</f>
        <v>1</v>
      </c>
      <c r="DG751" s="10"/>
      <c r="DH751">
        <v>0</v>
      </c>
      <c r="DI751" s="23">
        <f>SIN(RADIANS('[1]Biaxial Input'!$F$21))*SIN(RADIANS(0))</f>
        <v>0</v>
      </c>
      <c r="DK751" s="30">
        <f>(DI749*DI751)*(1-COS(RADIANS(CV749)))-DI750*(SIN(RADIANS(CV749)))</f>
        <v>3.4878236872062755E-2</v>
      </c>
      <c r="DL751" s="30">
        <f>(DI750*DI751)*(1-COS(RADIANS(CV749)))+DI749*(SIN(RADIANS(CV749)))</f>
        <v>0.49878202512991204</v>
      </c>
      <c r="DM751" s="30">
        <f>(DI751^2)*(1-COS(RADIANS(CV749)))+(COS(RADIANS(CV749)))</f>
        <v>0.86602540378443871</v>
      </c>
      <c r="DO751">
        <v>-0.33143610731074796</v>
      </c>
      <c r="DQ751" s="28">
        <f>(DB749*DB751)*(1-COS(RADIANS(CU749)))-DB750*(SIN(RADIANS(CU749)))</f>
        <v>0</v>
      </c>
      <c r="DR751" s="28">
        <f>(DB750*DB751)*(1-COS(RADIANS(CU749)))+DB749*(SIN(RADIANS(CU749)))</f>
        <v>0</v>
      </c>
      <c r="DS751" s="28">
        <f>(DB751^2)*(1-COS(RADIANS(CU749)))+(COS(RADIANS(CU749)))</f>
        <v>1</v>
      </c>
      <c r="DU751" s="61">
        <v>-0.37436627354864438</v>
      </c>
      <c r="DW751" s="17">
        <v>0</v>
      </c>
      <c r="DX751">
        <v>1</v>
      </c>
      <c r="DZ751" s="73">
        <f>(DB749*DB749)*(1-COS(RADIANS(CW749-45)))-DB749*(SIN(RADIANS(CW749-45)))</f>
        <v>0</v>
      </c>
      <c r="EA751" s="73">
        <f>(DB750*DB751)*(1-COS(RADIANS(CW749-45)))+DB749*(SIN(RADIANS(CW749-45)))</f>
        <v>0</v>
      </c>
      <c r="EB751" s="73">
        <f>(DB751^2)*(1-COS(RADIANS(CW749-45)))+(COS(RADIANS(CW749-45)))</f>
        <v>1</v>
      </c>
      <c r="EC751" s="10"/>
      <c r="ED751">
        <v>0</v>
      </c>
      <c r="EE751" s="1">
        <v>-0.37436627354864438</v>
      </c>
      <c r="EG751">
        <f>CY751+DU751</f>
        <v>-0.70580238085939229</v>
      </c>
      <c r="EH751">
        <f>EG751/(SQRT(EG749^2+EG750^2+EG751^2))</f>
        <v>-0.4990776496832865</v>
      </c>
      <c r="EJ751">
        <f>Q751+AM751</f>
        <v>0</v>
      </c>
      <c r="EK751">
        <f>EJ751/(SQRT(EJ749^2+EJ750^2+EJ751^2))</f>
        <v>0</v>
      </c>
      <c r="EM751" s="23">
        <f>CY749*DU750-CY750*DU749</f>
        <v>-0.86602540378443871</v>
      </c>
      <c r="ER751">
        <f t="shared" ref="ER751:ES753" si="1136">CK750</f>
        <v>0.93180266183863136</v>
      </c>
      <c r="ES751">
        <f t="shared" si="1136"/>
        <v>-0.87956522186239505</v>
      </c>
      <c r="ET751" t="e">
        <f>#REF!</f>
        <v>#REF!</v>
      </c>
      <c r="EU751" t="e">
        <f>#REF!</f>
        <v>#REF!</v>
      </c>
      <c r="EY751" s="28"/>
      <c r="EZ751" s="10"/>
      <c r="FA751" s="61">
        <v>-0.32485203562387521</v>
      </c>
      <c r="FB751" s="13">
        <f>BW752</f>
        <v>0</v>
      </c>
      <c r="FC751" s="17">
        <v>0</v>
      </c>
      <c r="FD751">
        <v>1</v>
      </c>
      <c r="FF751" s="73">
        <f>(FD749*FD751)*(1-COS(RADIANS(EY749+45)))-FD750*(SIN(RADIANS(EY749+45)))</f>
        <v>0</v>
      </c>
      <c r="FG751" s="73">
        <f>(FD750*FD751)*(1-COS(RADIANS(EY749+45)))+FD749*(SIN(RADIANS(EY749+45)))</f>
        <v>0</v>
      </c>
      <c r="FH751" s="73">
        <f>(FD751^2)*(1-COS(RADIANS(EY749+45)))+(COS(RADIANS(EY749+45)))</f>
        <v>1</v>
      </c>
      <c r="FI751" s="10"/>
      <c r="FJ751">
        <v>0</v>
      </c>
      <c r="FK751" s="23">
        <f>SIN(RADIANS(176))*SIN(RADIANS(0))</f>
        <v>0</v>
      </c>
      <c r="FM751" s="30">
        <f>(FK749*FK751)*(1-COS(RADIANS(EX749)))-FK750*(SIN(RADIANS(EX749)))</f>
        <v>3.4878236872062755E-2</v>
      </c>
      <c r="FN751" s="30">
        <f>(FK750*FK751)*(1-COS(RADIANS(EX749)))+FK749*(SIN(RADIANS(EX749)))</f>
        <v>0.49878202512991204</v>
      </c>
      <c r="FO751" s="30">
        <f>(FK751^2)*(1-COS(RADIANS(EX749)))+(COS(RADIANS(EX749)))</f>
        <v>0.86602540378443871</v>
      </c>
      <c r="FQ751">
        <v>-0.32485203562387521</v>
      </c>
      <c r="FS751" s="28">
        <f>(FD749*FD751)*(1-COS(RADIANS(EW749)))-FD750*(SIN(RADIANS(EW749)))</f>
        <v>0</v>
      </c>
      <c r="FT751" s="28">
        <f>(FD750*FD751)*(1-COS(RADIANS(EW749)))+FD749*(SIN(RADIANS(EW749)))</f>
        <v>0</v>
      </c>
      <c r="FU751" s="28">
        <f>(FD751^2)*(1-COS(RADIANS(EW749)))+(COS(RADIANS(EW749)))</f>
        <v>1</v>
      </c>
      <c r="FW751" s="61">
        <v>-0.38009361340467729</v>
      </c>
      <c r="FX751" s="13">
        <f>BX752</f>
        <v>0</v>
      </c>
      <c r="FY751" s="17">
        <v>0</v>
      </c>
      <c r="FZ751">
        <v>1</v>
      </c>
      <c r="GB751" s="73">
        <f>(FD749*FD749)*(1-COS(RADIANS(EY749-45)))-FD749*(SIN(RADIANS(EY749-45)))</f>
        <v>0</v>
      </c>
      <c r="GC751" s="73">
        <f>(FD750*FD751)*(1-COS(RADIANS(EY749-45)))+FD749*(SIN(RADIANS(EY749-45)))</f>
        <v>0</v>
      </c>
      <c r="GD751" s="73">
        <f>(FD751^2)*(1-COS(RADIANS(EY749-45)))+(COS(RADIANS(EY749-45)))</f>
        <v>0.99999999999999989</v>
      </c>
      <c r="GE751" s="10"/>
      <c r="GF751">
        <v>0</v>
      </c>
      <c r="GG751" s="1">
        <v>-0.38009361340467729</v>
      </c>
      <c r="GI751">
        <f>FA751+FW751</f>
        <v>-0.7049456490285525</v>
      </c>
      <c r="GJ751">
        <f>GI751/(SQRT(GI749^2+GI750^2+GI751^2))</f>
        <v>-0.49847184879604151</v>
      </c>
      <c r="GL751" t="e">
        <f>#REF!+DC751</f>
        <v>#REF!</v>
      </c>
      <c r="GM751" t="e">
        <f>GL751/(SQRT(GL749^2+GL750^2+GL751^2))</f>
        <v>#REF!</v>
      </c>
      <c r="GO751" s="27">
        <f>FA749*FW750-FA750*FW749</f>
        <v>-0.86602540378443871</v>
      </c>
    </row>
    <row r="752" spans="1:197" x14ac:dyDescent="0.2">
      <c r="E752" s="5" t="s">
        <v>4</v>
      </c>
      <c r="F752" s="6" t="s">
        <v>5</v>
      </c>
      <c r="G752" s="7" t="s">
        <v>6</v>
      </c>
      <c r="H752" s="8" t="s">
        <v>1</v>
      </c>
      <c r="I752">
        <v>18</v>
      </c>
      <c r="J752" s="9" t="s">
        <v>7</v>
      </c>
      <c r="K752">
        <v>18</v>
      </c>
      <c r="M752" s="17">
        <f>A684</f>
        <v>60</v>
      </c>
      <c r="N752" s="17">
        <f>B684</f>
        <v>-45</v>
      </c>
      <c r="O752" s="17">
        <f>C684</f>
        <v>243.3</v>
      </c>
      <c r="Q752" s="61">
        <f t="array" ref="Q752:Q754">MMULT(AI752:AK754,AG752:AG754)</f>
        <v>0.75456386500450789</v>
      </c>
      <c r="R752" s="13"/>
      <c r="S752" s="17">
        <v>1</v>
      </c>
      <c r="T752">
        <v>0</v>
      </c>
      <c r="V752" s="73">
        <f>(T752^2)*(1-COS(RADIANS(O752+45)))+(COS(RADIANS(O752+45)))</f>
        <v>0.31399245596740527</v>
      </c>
      <c r="W752" s="73">
        <f>(T752*T753)*(1-COS(RADIANS(O752+45)))-T754*(SIN(RADIANS(O752+45)))</f>
        <v>0.94942547764190377</v>
      </c>
      <c r="X752" s="73">
        <f>(T752*T754)*(1-COS(RADIANS(O752+45)))+T753*(SIN(RADIANS(O752+45)))</f>
        <v>0</v>
      </c>
      <c r="Y752" s="10"/>
      <c r="Z752">
        <f t="array" ref="Z752:Z754">MMULT(V752:X754,S752:S754)</f>
        <v>0.31399245596740527</v>
      </c>
      <c r="AA752" s="23">
        <f>COS(RADIANS('[1]Biaxial Input'!$F$21))</f>
        <v>-0.9975640502598242</v>
      </c>
      <c r="AC752" s="30">
        <f>(AA752^2)*(1-COS(RADIANS(N752)))+(COS(RADIANS(N752)))</f>
        <v>0.99857479166422358</v>
      </c>
      <c r="AD752" s="30">
        <f>(AA752*AA753)*(1-COS(RADIANS(N752)))-AA754*(SIN(RADIANS(N752)))</f>
        <v>-2.0381428756221641E-2</v>
      </c>
      <c r="AE752" s="30">
        <f>(AA752*AA754)*(1-COS(RADIANS(N752)))+AA753*(SIN(RADIANS(N752)))</f>
        <v>-4.9325275616132508E-2</v>
      </c>
      <c r="AG752">
        <f t="array" ref="AG752:AG754">MMULT(AC752:AE754,Z752:Z754)</f>
        <v>0.33289559903368976</v>
      </c>
      <c r="AI752" s="28">
        <f>(T752^2)*(1-COS(RADIANS(M752)))+(COS(RADIANS(M752)))</f>
        <v>0.50000000000000011</v>
      </c>
      <c r="AJ752" s="28">
        <f>(T752*T753)*(1-COS(RADIANS(M752)))-T754*(SIN(RADIANS(M752)))</f>
        <v>-0.8660254037844386</v>
      </c>
      <c r="AK752" s="28">
        <f>(T752*T754)*(1-COS(RADIANS(M752)))+T753*(SIN(RADIANS(M752)))</f>
        <v>0</v>
      </c>
      <c r="AM752" s="61">
        <f t="array" ref="AM752:AM754">MMULT(AI752:AK754,AW752:AW754)</f>
        <v>-0.29492664388874956</v>
      </c>
      <c r="AN752" s="13"/>
      <c r="AO752" s="17">
        <v>1</v>
      </c>
      <c r="AP752">
        <v>0</v>
      </c>
      <c r="AR752" s="73">
        <f>(T752^2)*(1-COS(RADIANS(O752-45)))+(COS(RADIANS(O752-45)))</f>
        <v>-0.94942547764190388</v>
      </c>
      <c r="AS752" s="73">
        <f>(T752*T753)*(1-COS(RADIANS(O752-45)))-T754*(SIN(RADIANS(O752-45)))</f>
        <v>0.31399245596740494</v>
      </c>
      <c r="AT752" s="73">
        <f>(T752*T754)*(1-COS(RADIANS(O752-45)))+T753*(SIN(RADIANS(O752-45)))</f>
        <v>0</v>
      </c>
      <c r="AU752" s="10"/>
      <c r="AV752">
        <f t="array" ref="AV752:AV754">MMULT(AR752:AT754,S752:S754)</f>
        <v>-0.94942547764190388</v>
      </c>
      <c r="AW752" s="1">
        <f t="array" ref="AW752:AW754">MMULT(AC752:AE754,AV752:AV754)</f>
        <v>-0.94167273366567938</v>
      </c>
      <c r="AY752" s="11">
        <f>(G733^2)*F733+G733*G734*F734+G733*G735*F735-((H733^2)*F733+H733*H734*F734+H733*H735*F735)</f>
        <v>-0.38265912053232587</v>
      </c>
      <c r="AZ752" s="12">
        <f>G733*G734*F733+(G734^2)*F734+G734*G735*F735-(H733*H734*F733+(H734^2)*F734+H734*H735*F735)</f>
        <v>0.87033467728623792</v>
      </c>
      <c r="BA752" s="12">
        <f>G733*G735*F733+G734*G735*F734+(G735^2)*F735-(H733*H735*F733+H734*H735*F734+(H735^2)*F735)</f>
        <v>0.22548504247428902</v>
      </c>
      <c r="BB752" s="12">
        <f>(G733^2)*E733+G733*G734*E734+G733*G735*E735-((H733^2)*E733+H733*H734*E734+H733*H735*E735)</f>
        <v>0.47739474563246231</v>
      </c>
      <c r="BC752" s="12">
        <f>G733*G734*E733+(G734^2)*E734+G734*G735*E735-(H733*H734*E733+(H734^2)*E734+H734*H735*E735)</f>
        <v>-0.82798731061307285</v>
      </c>
      <c r="BD752" s="24">
        <f>G733*G735*E733+G734*G735*E734+(G735^2)*E735-(H733*H735*E733+H734*H735*E734+(H735^2)*E735)</f>
        <v>-0.21239501870982835</v>
      </c>
      <c r="BE752" s="10">
        <f>J733</f>
        <v>-6.9661347590065925E-2</v>
      </c>
      <c r="BY752" t="s">
        <v>10</v>
      </c>
      <c r="BZ752" s="5">
        <f t="shared" si="1134"/>
        <v>-9.8670839279614439E-2</v>
      </c>
      <c r="CA752" s="6">
        <f t="shared" si="1134"/>
        <v>-0.32743703463395935</v>
      </c>
      <c r="CB752" s="7">
        <f>CY751</f>
        <v>-0.33143610731074796</v>
      </c>
      <c r="CC752" s="8">
        <f>DU751</f>
        <v>-0.37436627354864438</v>
      </c>
      <c r="CE752" s="10"/>
      <c r="CG752" s="10" t="s">
        <v>160</v>
      </c>
      <c r="CH752" s="10">
        <f>-CH749*((EY749-CW749)/(CH751-CE750))</f>
        <v>269.4807061710261</v>
      </c>
      <c r="CI752" s="67"/>
      <c r="CJ752" s="10" t="s">
        <v>10</v>
      </c>
      <c r="CK752" s="5">
        <f t="shared" si="1135"/>
        <v>-9.8670839279614439E-2</v>
      </c>
      <c r="CL752" s="6">
        <f t="shared" si="1135"/>
        <v>-0.32743703463395935</v>
      </c>
      <c r="CM752" s="7">
        <f>FA751</f>
        <v>-0.32485203562387521</v>
      </c>
      <c r="CN752" s="8">
        <f>FW751</f>
        <v>-0.38009361340467729</v>
      </c>
      <c r="CW752" s="28"/>
      <c r="EE752" s="1"/>
      <c r="EI752" s="64">
        <f>(DEGREES(ACOS((EH749*EK749+EH750*EK750+EH751*EK751)/((SQRT(EH749^2+EH750^2+EH751^2))*(SQRT(EK749^2+EK750^2+EK751^2))))))</f>
        <v>111.49765614006725</v>
      </c>
      <c r="ER752">
        <f t="shared" si="1136"/>
        <v>0.3492962422733713</v>
      </c>
      <c r="ES752">
        <f t="shared" si="1136"/>
        <v>-0.34518112468713447</v>
      </c>
      <c r="ET752" t="e">
        <f>#REF!</f>
        <v>#REF!</v>
      </c>
      <c r="EU752" t="e">
        <f>#REF!</f>
        <v>#REF!</v>
      </c>
      <c r="EY752" s="28"/>
      <c r="EZ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GG752" s="1"/>
      <c r="GK752" s="64" t="e">
        <f>(DEGREES(ACOS((GJ749*GM749+GJ750*GM750+GJ751*GM751)/((SQRT(GJ749^2+GJ750^2+GJ751^2))*(SQRT(GM749^2+GM750^2+GM751^2))))))</f>
        <v>#VALUE!</v>
      </c>
    </row>
    <row r="753" spans="1:197" x14ac:dyDescent="0.2">
      <c r="D753" t="s">
        <v>8</v>
      </c>
      <c r="E753" s="5">
        <f t="shared" ref="E753:F755" si="1137">E748</f>
        <v>0.92989901791620577</v>
      </c>
      <c r="F753" s="6">
        <f t="shared" si="1137"/>
        <v>-0.88149328419413209</v>
      </c>
      <c r="G753" s="7">
        <f>Q752</f>
        <v>0.75456386500450789</v>
      </c>
      <c r="H753" s="8">
        <f>AM752</f>
        <v>-0.29492664388874956</v>
      </c>
      <c r="J753" s="9">
        <f>((SUMPRODUCT(G753:G755,E753:E755))*(SUMPRODUCT(G753:G755,F753:F755)))-((SUMPRODUCT(H753:H755,E753:E755))*(SUMPRODUCT(H753:H755,F753:F755)))</f>
        <v>5.3696742121869645E-2</v>
      </c>
      <c r="Q753" s="61">
        <v>-5.1252923152832086E-2</v>
      </c>
      <c r="S753" s="17">
        <v>0</v>
      </c>
      <c r="T753">
        <v>0</v>
      </c>
      <c r="V753" s="73">
        <f>(T752*T753)*(1-COS(RADIANS(O752+45)))+T754*(SIN(RADIANS(O752+45)))</f>
        <v>-0.94942547764190377</v>
      </c>
      <c r="W753" s="73">
        <f>(T753^2)*(1-COS(RADIANS(O752+45)))+(COS(RADIANS(O752+45)))</f>
        <v>0.31399245596740527</v>
      </c>
      <c r="X753" s="73">
        <f>(T753*T754)*(1-COS(RADIANS(O752+45)))-T752*(SIN(RADIANS(O752+45)))</f>
        <v>0</v>
      </c>
      <c r="Y753" s="10"/>
      <c r="Z753">
        <v>-0.94942547764190377</v>
      </c>
      <c r="AA753" s="23">
        <f>SIN(RADIANS('[1]Biaxial Input'!$F$21))*(COS(RADIANS(0)))</f>
        <v>6.9756473744125524E-2</v>
      </c>
      <c r="AC753" s="30">
        <f>(AA752*AA753)*(1-COS(RADIANS(N752)))+AA754*(SIN(RADIANS(N752)))</f>
        <v>-2.0381428756221641E-2</v>
      </c>
      <c r="AD753" s="30">
        <f>(AA753^2)*(1-COS(RADIANS(N752)))+(COS(RADIANS(N752)))</f>
        <v>0.70853198952232399</v>
      </c>
      <c r="AE753" s="30">
        <f>(AA753*AA754)*(1-COS(RADIANS(N752)))-AA752*(SIN(RADIANS(N752)))</f>
        <v>-0.70538430460663959</v>
      </c>
      <c r="AG753">
        <v>-0.67909793744809155</v>
      </c>
      <c r="AI753" s="28">
        <f>(T752*T753)*(1-COS(RADIANS(M752)))+T754*(SIN(RADIANS(M752)))</f>
        <v>0.8660254037844386</v>
      </c>
      <c r="AJ753" s="28">
        <f>(T753^2)*(1-COS(RADIANS(M752)))+(COS(RADIANS(M752)))</f>
        <v>0.50000000000000011</v>
      </c>
      <c r="AK753" s="28">
        <f>(T753*T754)*(1-COS(RADIANS(M752)))-T752*(SIN(RADIANS(M752)))</f>
        <v>0</v>
      </c>
      <c r="AM753" s="61">
        <v>-0.91707403530045917</v>
      </c>
      <c r="AO753" s="17">
        <v>0</v>
      </c>
      <c r="AP753">
        <v>0</v>
      </c>
      <c r="AR753" s="73">
        <f>(T752*T753)*(1-COS(RADIANS(O752-45)))+T754*(SIN(RADIANS(O752-45)))</f>
        <v>-0.31399245596740494</v>
      </c>
      <c r="AS753" s="73">
        <f>(T753^2)*(1-COS(RADIANS(O752-45)))+(COS(RADIANS(O752-45)))</f>
        <v>-0.94942547764190388</v>
      </c>
      <c r="AT753" s="73">
        <f>(T753*T754)*(1-COS(RADIANS(O752-45)))-T752*(SIN(RADIANS(O752-45)))</f>
        <v>0</v>
      </c>
      <c r="AU753" s="10"/>
      <c r="AV753">
        <v>-0.31399245596740494</v>
      </c>
      <c r="AW753" s="1">
        <v>-0.20312305178968595</v>
      </c>
      <c r="AY753" s="11">
        <f>(G738^2)*F738+G738*G739*F739+G738*G740*F740-((H738^2)*F738+H738*H739*F739+H738*H740*F740)</f>
        <v>-0.30775555769163043</v>
      </c>
      <c r="AZ753" s="12">
        <f>G738*G739*F738+(G739^2)*F739+G739*G740*F740-(H738*H739*F738+(H739^2)*F739+H739*H740*F740)</f>
        <v>0.86577542859618639</v>
      </c>
      <c r="BA753" s="12">
        <f>G738*G740*F738+G739*G740*F739+(G740^2)*F740-(H738*H740*F738+H739*H740*F739+(H740^2)*F740)</f>
        <v>0.32509888139340776</v>
      </c>
      <c r="BB753" s="12">
        <f>(G738^2)*E738+G738*G739*E739+G738*G740*E740-((H738^2)*E738+H738*H739*E739+H738*H740*E740)</f>
        <v>0.44547725194383947</v>
      </c>
      <c r="BC753" s="12">
        <f>G738*G739*E738+(G739^2)*E739+G739*G740*E740-(H738*H739*E738+(H739^2)*E739+H739*H740*E740)</f>
        <v>-0.8191000643071995</v>
      </c>
      <c r="BD753" s="24">
        <f>G738*G740*E738+G739*G740*E739+(G740^2)*E740-(H738*H740*E738+H739*H740*E739+(H740^2)*E740)</f>
        <v>-0.31344315877522377</v>
      </c>
      <c r="BE753" s="10">
        <f>J738</f>
        <v>-1.1446031190653849E-2</v>
      </c>
      <c r="BV753" s="4"/>
      <c r="BW753" s="4" t="s">
        <v>2</v>
      </c>
      <c r="BX753" s="4" t="s">
        <v>21</v>
      </c>
      <c r="CE753" s="10"/>
      <c r="CS753" s="15"/>
      <c r="CW753" s="28"/>
      <c r="CY753" s="82" t="s">
        <v>148</v>
      </c>
      <c r="CZ753" s="13"/>
      <c r="DB753" s="10"/>
      <c r="DC753" s="10"/>
      <c r="DD753" s="10"/>
      <c r="DE753" s="10"/>
      <c r="DF753" s="10"/>
      <c r="DG753" s="10"/>
      <c r="DH753" s="80"/>
      <c r="DI753" s="23" t="s">
        <v>149</v>
      </c>
      <c r="DM753" s="1"/>
      <c r="DO753" s="80"/>
      <c r="DS753" s="13"/>
      <c r="DT753" s="81"/>
      <c r="DU753" s="82" t="s">
        <v>150</v>
      </c>
      <c r="DW753" s="13"/>
      <c r="DX753" s="13"/>
      <c r="EA753" s="1"/>
      <c r="EE753" s="1"/>
      <c r="ER753">
        <f t="shared" si="1136"/>
        <v>-9.8670839279614439E-2</v>
      </c>
      <c r="ES753">
        <f t="shared" si="1136"/>
        <v>-0.32743703463395935</v>
      </c>
      <c r="ET753" t="e">
        <f>#REF!</f>
        <v>#REF!</v>
      </c>
      <c r="EU753" t="e">
        <f>#REF!</f>
        <v>#REF!</v>
      </c>
      <c r="EY753" s="28"/>
      <c r="EZ753" s="10"/>
      <c r="FA753" s="82" t="s">
        <v>148</v>
      </c>
      <c r="FB753" s="13"/>
      <c r="FD753" s="10"/>
      <c r="FE753" s="10"/>
      <c r="FF753" s="10"/>
      <c r="FG753" s="10"/>
      <c r="FH753" s="10"/>
      <c r="FI753" s="10"/>
      <c r="FJ753" s="80"/>
      <c r="FK753" s="23" t="s">
        <v>149</v>
      </c>
      <c r="FO753" s="1"/>
      <c r="FQ753" s="80"/>
      <c r="FU753" s="13"/>
      <c r="FV753" s="81"/>
      <c r="FW753" s="82" t="s">
        <v>150</v>
      </c>
      <c r="FY753" s="13"/>
      <c r="FZ753" s="13"/>
      <c r="GC753" s="1"/>
      <c r="GG753" s="1"/>
      <c r="GK753" s="13"/>
    </row>
    <row r="754" spans="1:197" x14ac:dyDescent="0.2">
      <c r="A754" t="s">
        <v>899</v>
      </c>
      <c r="B754" t="s">
        <v>28</v>
      </c>
      <c r="C754" t="s">
        <v>900</v>
      </c>
      <c r="D754" t="s">
        <v>9</v>
      </c>
      <c r="E754" s="5">
        <f t="shared" si="1137"/>
        <v>0.35435293716168215</v>
      </c>
      <c r="F754" s="6">
        <f t="shared" si="1137"/>
        <v>-0.34007755354771868</v>
      </c>
      <c r="G754" s="7">
        <f t="shared" ref="G754:G755" si="1138">Q753</f>
        <v>-5.1252923152832086E-2</v>
      </c>
      <c r="H754" s="8">
        <f t="shared" ref="H754:H755" si="1139">AM753</f>
        <v>-0.91707403530045917</v>
      </c>
      <c r="J754" s="10"/>
      <c r="Q754" s="61">
        <v>-0.65422206589028231</v>
      </c>
      <c r="S754" s="17">
        <v>0</v>
      </c>
      <c r="T754">
        <v>1</v>
      </c>
      <c r="V754" s="73">
        <f>(T752*T754)*(1-COS(RADIANS(O752+45)))-T753*(SIN(RADIANS(O752+45)))</f>
        <v>0</v>
      </c>
      <c r="W754" s="73">
        <f>(T753*T754)*(1-COS(RADIANS(O752+45)))+T752*(SIN(RADIANS(O752+45)))</f>
        <v>0</v>
      </c>
      <c r="X754" s="73">
        <f>(T754^2)*(1-COS(RADIANS(O752+45)))+(COS(RADIANS(O752+45)))</f>
        <v>1</v>
      </c>
      <c r="Y754" s="10"/>
      <c r="Z754">
        <v>0</v>
      </c>
      <c r="AA754" s="23">
        <f>SIN(RADIANS('[1]Biaxial Input'!$F$21))*SIN(RADIANS(0))</f>
        <v>0</v>
      </c>
      <c r="AC754" s="30">
        <f>(AA752*AA754)*(1-COS(RADIANS(N752)))-AA753*(SIN(RADIANS(N752)))</f>
        <v>4.9325275616132508E-2</v>
      </c>
      <c r="AD754" s="30">
        <f>(AA753*AA754)*(1-COS(RADIANS(N752)))+AA752*(SIN(RADIANS(N752)))</f>
        <v>0.70538430460663959</v>
      </c>
      <c r="AE754" s="30">
        <f>(AA754^2)*(1-COS(RADIANS(N752)))+(COS(RADIANS(N752)))</f>
        <v>0.70710678118654757</v>
      </c>
      <c r="AG754">
        <v>-0.65422206589028231</v>
      </c>
      <c r="AI754" s="28">
        <f>(T752*T754)*(1-COS(RADIANS(M752)))-T753*(SIN(RADIANS(M752)))</f>
        <v>0</v>
      </c>
      <c r="AJ754" s="28">
        <f>(T753*T754)*(1-COS(RADIANS(M752)))+T752*(SIN(RADIANS(M752)))</f>
        <v>0</v>
      </c>
      <c r="AK754" s="28">
        <f>(T754^2)*(1-COS(RADIANS(M752)))+(COS(RADIANS(M752)))</f>
        <v>1</v>
      </c>
      <c r="AM754" s="61">
        <v>-0.26831602356596396</v>
      </c>
      <c r="AO754" s="17">
        <v>0</v>
      </c>
      <c r="AP754">
        <v>1</v>
      </c>
      <c r="AR754" s="73">
        <f>(T752*T752)*(1-COS(RADIANS(O752-45)))-T752*(SIN(RADIANS(O752-45)))</f>
        <v>0</v>
      </c>
      <c r="AS754" s="73">
        <f>(T753*T754)*(1-COS(RADIANS(O752-45)))+T752*(SIN(RADIANS(O752-45)))</f>
        <v>0</v>
      </c>
      <c r="AT754" s="73">
        <f>(T754^2)*(1-COS(RADIANS(O752-45)))+(COS(RADIANS(O752-45)))</f>
        <v>1</v>
      </c>
      <c r="AU754" s="10"/>
      <c r="AV754">
        <v>0</v>
      </c>
      <c r="AW754" s="1">
        <v>-0.26831602356596396</v>
      </c>
      <c r="AY754" s="11">
        <f>(G743^2)*F743+G743*G744*F744+G743*G745*F745-((H743^2)*F743+H743*H744*F744+H743*H745*F745)</f>
        <v>-0.29272917351751099</v>
      </c>
      <c r="AZ754" s="12">
        <f>G743*G744*F743+(G744^2)*F744+G744*G745*F745-(H743*H744*F743+(H744^2)*F744+H744*H745*F745)</f>
        <v>0.77736022947839223</v>
      </c>
      <c r="BA754" s="12">
        <f>G743*G745*F743+G744*G745*F744+(G745^2)*F745-(H743*H745*F743+H744*H745*F744+(H745^2)*F745)</f>
        <v>0.47956621401299721</v>
      </c>
      <c r="BB754" s="12">
        <f>(G743^2)*E743+G743*G744*E744+G743*G745*E745-((H743^2)*E743+H743*H744*E744+H743*H745*E745)</f>
        <v>0.50410694398454392</v>
      </c>
      <c r="BC754" s="12">
        <f>G743*G744*E743+(G744^2)*E744+G744*G745*E745-(H743*H744*E743+(H744^2)*E744+H744*H745*E745)</f>
        <v>-0.70872790207690273</v>
      </c>
      <c r="BD754" s="24">
        <f>G743*G745*E743+G744*G745*E744+(G745^2)*E745-(H743*H745*E743+H744*H745*E744+(H745^2)*E745)</f>
        <v>-0.48630806052449743</v>
      </c>
      <c r="BE754" s="10">
        <f>J743</f>
        <v>-4.4033560184413956E-2</v>
      </c>
      <c r="BV754" s="4" t="s">
        <v>19</v>
      </c>
      <c r="BW754" s="4" t="e">
        <f>DEGREES(ACOS(BV751/(SQRT((BV749^2)+(BV750^2)+(BV751^2)))))</f>
        <v>#REF!</v>
      </c>
      <c r="BX754" s="4" t="e">
        <f>DEGREES(ATAN(BV750/BV749))</f>
        <v>#REF!</v>
      </c>
      <c r="BZ754" s="5" t="s">
        <v>4</v>
      </c>
      <c r="CA754" s="6" t="s">
        <v>5</v>
      </c>
      <c r="CB754" s="7" t="s">
        <v>6</v>
      </c>
      <c r="CC754" s="8" t="s">
        <v>1</v>
      </c>
      <c r="CD754">
        <v>17</v>
      </c>
      <c r="CE754" s="9" t="s">
        <v>7</v>
      </c>
      <c r="CG754" s="90" t="s">
        <v>157</v>
      </c>
      <c r="CH754" s="61">
        <f>CE755-((CH756-CE755)/(EY754-CW754))*CW754</f>
        <v>8.2365562448677512</v>
      </c>
      <c r="CI754" s="10"/>
      <c r="CK754" s="5" t="s">
        <v>4</v>
      </c>
      <c r="CL754" s="6" t="s">
        <v>5</v>
      </c>
      <c r="CM754" s="7" t="s">
        <v>6</v>
      </c>
      <c r="CN754" s="8" t="s">
        <v>1</v>
      </c>
      <c r="CO754" s="10"/>
      <c r="CP754">
        <f t="shared" ref="CP754:CQ756" si="1140">BZ755</f>
        <v>0.93180266183863136</v>
      </c>
      <c r="CQ754">
        <f t="shared" si="1140"/>
        <v>-0.87956522186239505</v>
      </c>
      <c r="CR754">
        <f>CI758</f>
        <v>0</v>
      </c>
      <c r="CS754">
        <f>CL758</f>
        <v>0</v>
      </c>
      <c r="CU754" s="17">
        <f>CU658</f>
        <v>40</v>
      </c>
      <c r="CV754" s="17">
        <f>CV658</f>
        <v>-40</v>
      </c>
      <c r="CW754" s="31">
        <f>CH661</f>
        <v>259.12368332114198</v>
      </c>
      <c r="CY754" s="61">
        <f t="array" ref="CY754:CY756">MMULT(DQ754:DS756,DO754:DO756)</f>
        <v>0.85367368978239799</v>
      </c>
      <c r="CZ754" s="13"/>
      <c r="DA754" s="17">
        <v>1</v>
      </c>
      <c r="DB754">
        <v>0</v>
      </c>
      <c r="DD754" s="73">
        <f>(DB754^2)*(1-COS(RADIANS(CW754+45)))+(COS(RADIANS(CW754+45)))</f>
        <v>0.56098122699706565</v>
      </c>
      <c r="DE754" s="73">
        <f>(DB754*DB755)*(1-COS(RADIANS(CW754+45)))-DB756*(SIN(RADIANS(CW754+45)))</f>
        <v>0.82782852267656659</v>
      </c>
      <c r="DF754" s="73">
        <f>(DB754*DB756)*(1-COS(RADIANS(CW754+45)))+DB755*(SIN(RADIANS(CW754+45)))</f>
        <v>0</v>
      </c>
      <c r="DG754" s="10"/>
      <c r="DH754">
        <f t="array" ref="DH754:DH756">MMULT(DD754:DF756,DA754:DA756)</f>
        <v>0.56098122699706565</v>
      </c>
      <c r="DI754" s="23">
        <f>COS(RADIANS('[1]Biaxial Input'!$F$21))</f>
        <v>-0.9975640502598242</v>
      </c>
      <c r="DK754" s="30">
        <f>(DI754^2)*(1-COS(RADIANS(CV754)))+(COS(RADIANS(CV754)))</f>
        <v>0.99886158030145311</v>
      </c>
      <c r="DL754" s="30">
        <f>(DI754*DI755)*(1-COS(RADIANS(CV754)))-DI756*(SIN(RADIANS(CV754)))</f>
        <v>-1.6280160168985456E-2</v>
      </c>
      <c r="DM754" s="30">
        <f>(DI754*DI756)*(1-COS(RADIANS(CV754)))+DI755*(SIN(RADIANS(CV754)))</f>
        <v>-4.4838597018148282E-2</v>
      </c>
      <c r="DO754">
        <f t="array" ref="DO754:DO756">MMULT(DK754:DM756,DH754:DH756)</f>
        <v>0.57381977585936628</v>
      </c>
      <c r="DQ754" s="28">
        <f>(DB754^2)*(1-COS(RADIANS(CU754)))+(COS(RADIANS(CU754)))</f>
        <v>0.76604444311897801</v>
      </c>
      <c r="DR754" s="28">
        <f>(DB754*DB755)*(1-COS(RADIANS(CU754)))-DB756*(SIN(RADIANS(CU754)))</f>
        <v>-0.64278760968653925</v>
      </c>
      <c r="DS754" s="28">
        <f>(DB754*DB756)*(1-COS(RADIANS(CU754)))+DB755*(SIN(RADIANS(CU754)))</f>
        <v>0</v>
      </c>
      <c r="DU754" s="61">
        <f t="array" ref="DU754:DU756">MMULT(DQ754:DS756,EE754:EE756)</f>
        <v>-0.35845845630762407</v>
      </c>
      <c r="DV754" s="13"/>
      <c r="DW754" s="17">
        <v>1</v>
      </c>
      <c r="DX754">
        <v>0</v>
      </c>
      <c r="DZ754" s="73">
        <f>(DB754^2)*(1-COS(RADIANS(CW754-45)))+(COS(RADIANS(CW754-45)))</f>
        <v>-0.82782852267656659</v>
      </c>
      <c r="EA754" s="73">
        <f>(DB754*DB755)*(1-COS(RADIANS(CW754-45)))-DB756*(SIN(RADIANS(CW754-45)))</f>
        <v>0.56098122699706565</v>
      </c>
      <c r="EB754" s="73">
        <f>(DB754*DB756)*(1-COS(RADIANS(CW754-45)))+DB755*(SIN(RADIANS(CW754-45)))</f>
        <v>0</v>
      </c>
      <c r="EC754" s="10"/>
      <c r="ED754">
        <f t="array" ref="ED754:ED756">MMULT(DZ754:EB756,DA754:DA756)</f>
        <v>-0.82782852267656659</v>
      </c>
      <c r="EE754" s="1">
        <f t="array" ref="EE754:EE756">MMULT(DK754:DM756,ED754:ED756)</f>
        <v>-0.81775324215202638</v>
      </c>
      <c r="EG754">
        <f>CY754+DU754</f>
        <v>0.49521523347477392</v>
      </c>
      <c r="EH754">
        <f>EG754/(SQRT(EG754^2+EG755^2+EG756^2))</f>
        <v>0.35017004973689203</v>
      </c>
      <c r="EJ754">
        <f>Q754+AM754</f>
        <v>-0.92253808945624627</v>
      </c>
      <c r="EK754">
        <f>EJ754/(SQRT(EJ754^2+EJ755^2+EJ756^2))</f>
        <v>-1</v>
      </c>
      <c r="EM754" s="23">
        <f>CY755*DU756-CY756*DU755</f>
        <v>-0.37782107733007797</v>
      </c>
      <c r="EO754" s="15">
        <v>17</v>
      </c>
      <c r="EP754" s="9" t="s">
        <v>7</v>
      </c>
      <c r="EW754" s="17">
        <f>CU754</f>
        <v>40</v>
      </c>
      <c r="EX754" s="17">
        <f>CV754</f>
        <v>-40</v>
      </c>
      <c r="EY754" s="31">
        <f>1+CW754</f>
        <v>260.12368332114198</v>
      </c>
      <c r="EZ754" s="10"/>
      <c r="FA754" s="61">
        <f t="array" ref="FA754:FA756">MMULT(FS754:FU756,FQ754:FQ756)</f>
        <v>0.85979963381494473</v>
      </c>
      <c r="FB754" s="13" t="e">
        <f>BW755</f>
        <v>#REF!</v>
      </c>
      <c r="FC754" s="17">
        <v>1</v>
      </c>
      <c r="FD754">
        <v>0</v>
      </c>
      <c r="FF754" s="73">
        <f>(FD754^2)*(1-COS(RADIANS(EY754+45)))+(COS(RADIANS(EY754+45)))</f>
        <v>0.57534338667714768</v>
      </c>
      <c r="FG754" s="73">
        <f>(FD754*FD755)*(1-COS(RADIANS(EY754+45)))-FD756*(SIN(RADIANS(EY754+45)))</f>
        <v>0.81791196800564681</v>
      </c>
      <c r="FH754" s="73">
        <f>(FD754*FD756)*(1-COS(RADIANS(EY754+45)))+FD755*(SIN(RADIANS(EY754+45)))</f>
        <v>0</v>
      </c>
      <c r="FI754" s="10"/>
      <c r="FJ754">
        <f t="array" ref="FJ754:FJ756">MMULT(FF754:FH756,FC754:FC756)</f>
        <v>0.57534338667714768</v>
      </c>
      <c r="FK754" s="23">
        <f>COS(RADIANS(176))</f>
        <v>-0.9975640502598242</v>
      </c>
      <c r="FM754" s="30">
        <f>(FK754^2)*(1-COS(RADIANS(EX754)))+(COS(RADIANS(EX754)))</f>
        <v>0.99886158030145311</v>
      </c>
      <c r="FN754" s="30">
        <f>(FK754*FK755)*(1-COS(RADIANS(EX754)))-FK756*(SIN(RADIANS(EX754)))</f>
        <v>-1.6280160168985456E-2</v>
      </c>
      <c r="FO754" s="30">
        <f>(FK754*FK756)*(1-COS(RADIANS(EX754)))+FK755*(SIN(RADIANS(EX754)))</f>
        <v>-4.4838597018148282E-2</v>
      </c>
      <c r="FQ754">
        <f t="array" ref="FQ754:FQ756">MMULT(FM754:FO756,FJ754:FJ756)</f>
        <v>0.58800414227558773</v>
      </c>
      <c r="FS754" s="28">
        <f>(FD754^2)*(1-COS(RADIANS(EW754)))+(COS(RADIANS(EW754)))</f>
        <v>0.76604444311897801</v>
      </c>
      <c r="FT754" s="28">
        <f>(FD754*FD755)*(1-COS(RADIANS(EW754)))-FD756*(SIN(RADIANS(EW754)))</f>
        <v>-0.64278760968653925</v>
      </c>
      <c r="FU754" s="28">
        <f>(FD754*FD756)*(1-COS(RADIANS(EW754)))+FD755*(SIN(RADIANS(EW754)))</f>
        <v>0</v>
      </c>
      <c r="FW754" s="61">
        <f t="array" ref="FW754:FW756">MMULT(FS754:FU756,GG754:GG756)</f>
        <v>-0.34350520114959782</v>
      </c>
      <c r="FX754" s="13" t="e">
        <f>BX755</f>
        <v>#REF!</v>
      </c>
      <c r="FY754" s="17">
        <v>1</v>
      </c>
      <c r="FZ754">
        <v>0</v>
      </c>
      <c r="GB754" s="73">
        <f>(FD754^2)*(1-COS(RADIANS(EY754-45)))+(COS(RADIANS(EY754-45)))</f>
        <v>-0.81791196800564647</v>
      </c>
      <c r="GC754" s="73">
        <f>(FD754*FD755)*(1-COS(RADIANS(EY754-45)))-FD756*(SIN(RADIANS(EY754-45)))</f>
        <v>0.57534338667714802</v>
      </c>
      <c r="GD754" s="73">
        <f>(FD754*FD756)*(1-COS(RADIANS(EY754-45)))+FD755*(SIN(RADIANS(EY754-45)))</f>
        <v>0</v>
      </c>
      <c r="GE754" s="10"/>
      <c r="GF754">
        <f t="array" ref="GF754:GF756">MMULT(GB754:GD756,FC754:FC756)</f>
        <v>-0.81791196800564647</v>
      </c>
      <c r="GG754" s="1">
        <f t="array" ref="GG754:GG756">MMULT(FM754:FO756,GF754:GF756)</f>
        <v>-0.80761415842232109</v>
      </c>
      <c r="GI754">
        <f>FA754+FW754</f>
        <v>0.51629443266534691</v>
      </c>
      <c r="GJ754">
        <f>GI754/(SQRT(GI754^2+GI755^2+GI756^2))</f>
        <v>0.36507529442652809</v>
      </c>
      <c r="GL754" t="e">
        <f>CH755+DC754</f>
        <v>#VALUE!</v>
      </c>
      <c r="GM754" t="e">
        <f>GL754/(SQRT(GL754^2+GL755^2+GL756^2))</f>
        <v>#VALUE!</v>
      </c>
      <c r="GO754" s="27">
        <f>FA755*FW756-FA756*FW755</f>
        <v>-0.37782107733007803</v>
      </c>
    </row>
    <row r="755" spans="1:197" x14ac:dyDescent="0.2">
      <c r="A755">
        <f>E758</f>
        <v>0.92989901791620577</v>
      </c>
      <c r="B755">
        <f>C755/(SQRT(C755^2+C756^2+C757^2))</f>
        <v>0.93127665311444463</v>
      </c>
      <c r="C755">
        <f t="array" ref="C755:C760">(A755:A760)-(MMULT(MMULT(MINVERSE(MMULT(TRANSPOSE(AY739:BD759),AY739:BD759)),TRANSPOSE(AY739:BD759)),BE739:BE759))</f>
        <v>0.9271377415975135</v>
      </c>
      <c r="D755" t="s">
        <v>10</v>
      </c>
      <c r="E755" s="5">
        <f t="shared" si="1137"/>
        <v>-9.8599251535522028E-2</v>
      </c>
      <c r="F755" s="6">
        <f t="shared" si="1137"/>
        <v>-0.32759250219387132</v>
      </c>
      <c r="G755" s="7">
        <f t="shared" si="1138"/>
        <v>-0.65422206589028231</v>
      </c>
      <c r="H755" s="8">
        <f t="shared" si="1139"/>
        <v>-0.26831602356596396</v>
      </c>
      <c r="J755" s="10"/>
      <c r="AW755" s="1"/>
      <c r="AY755" s="11">
        <f>(G748^2)*F748+G748*G749*F749+G748*G750*F750-((H748^2)*F748+H748*H749*F749+H748*H750*F750)</f>
        <v>-0.20123792453658074</v>
      </c>
      <c r="AZ755" s="12">
        <f>G748*G749*F748+(G749^2)*F749+G749*G750*F750-(H748*H749*F748+(H749^2)*F749+H749*H750*F750)</f>
        <v>0.68785813573921295</v>
      </c>
      <c r="BA755" s="12">
        <f>G748*G750*F748+G749*G750*F749+(G750^2)*F750-(H748*H750*F748+H749*H750*F749+(H750^2)*F750)</f>
        <v>0.56620228373534232</v>
      </c>
      <c r="BB755" s="12">
        <f>(G748^2)*E748+G748*G749*E749+G748*G750*E750-((H748^2)*E748+H748*H749*E749+H748*H750*E750)</f>
        <v>0.46907537107602582</v>
      </c>
      <c r="BC755" s="12">
        <f>G748*G749*E748+(G749^2)*E749+G749*G750*E750-(H748*H749*E748+(H749^2)*E749+H749*H750*E750)</f>
        <v>-0.60178926081790807</v>
      </c>
      <c r="BD755" s="24">
        <f>G748*G750*E748+G749*G750*E749+(G750^2)*E750-(H748*H750*E748+H749*H750*E749+(H750^2)*E750)</f>
        <v>-0.63987499522125402</v>
      </c>
      <c r="BE755" s="10">
        <f>J748</f>
        <v>7.8648096167910353E-4</v>
      </c>
      <c r="BV755" s="4" t="s">
        <v>18</v>
      </c>
      <c r="BW755" s="4" t="e">
        <f>DEGREES(ACOS(BW751/(SQRT((BW749^2)+(BW750^2)+(BW751^2)))))</f>
        <v>#REF!</v>
      </c>
      <c r="BX755" s="4" t="e">
        <f>DEGREES(ATAN(BW750/BW749))</f>
        <v>#REF!</v>
      </c>
      <c r="BY755" t="s">
        <v>8</v>
      </c>
      <c r="BZ755" s="5">
        <f t="shared" ref="BZ755:CA757" si="1141">BZ750</f>
        <v>0.93180266183863136</v>
      </c>
      <c r="CA755" s="6">
        <f t="shared" si="1141"/>
        <v>-0.87956522186239505</v>
      </c>
      <c r="CB755" s="7">
        <f>CY754</f>
        <v>0.85367368978239799</v>
      </c>
      <c r="CC755" s="8">
        <f>DU754</f>
        <v>-0.35845845630762407</v>
      </c>
      <c r="CE755" s="9">
        <f>((SUMPRODUCT(CB755:CB757,BZ755:BZ757))*(SUMPRODUCT(CB755:(CB757),CA755:CA757)))-((SUMPRODUCT(CC755:CC757,BZ755:BZ757))*(SUMPRODUCT(CC755:CC757,CA755:CA757)))</f>
        <v>-4.9960036108132044E-16</v>
      </c>
      <c r="CG755">
        <v>1</v>
      </c>
      <c r="CH755" t="s">
        <v>161</v>
      </c>
      <c r="CI755" s="67"/>
      <c r="CJ755" s="1" t="s">
        <v>8</v>
      </c>
      <c r="CK755" s="5">
        <f t="shared" ref="CK755:CL757" si="1142">BZ755</f>
        <v>0.93180266183863136</v>
      </c>
      <c r="CL755" s="6">
        <f t="shared" si="1142"/>
        <v>-0.87956522186239505</v>
      </c>
      <c r="CM755" s="7">
        <f>FA754</f>
        <v>0.85979963381494473</v>
      </c>
      <c r="CN755" s="8">
        <f>FW754</f>
        <v>-0.34350520114959782</v>
      </c>
      <c r="CO755" s="10"/>
      <c r="CP755">
        <f t="shared" si="1140"/>
        <v>0.3492962422733713</v>
      </c>
      <c r="CQ755">
        <f t="shared" si="1140"/>
        <v>-0.34518112468713447</v>
      </c>
      <c r="CR755">
        <f>CJ758</f>
        <v>0</v>
      </c>
      <c r="CS755">
        <f>CM758</f>
        <v>0</v>
      </c>
      <c r="CW755" s="28"/>
      <c r="CY755" s="61">
        <v>-0.12466358907321079</v>
      </c>
      <c r="DA755" s="17">
        <v>0</v>
      </c>
      <c r="DB755">
        <v>0</v>
      </c>
      <c r="DD755" s="73">
        <f>(DB754*DB755)*(1-COS(RADIANS(CW754+45)))+DB756*(SIN(RADIANS(CW754+45)))</f>
        <v>-0.82782852267656659</v>
      </c>
      <c r="DE755" s="73">
        <f>(DB755^2)*(1-COS(RADIANS(CW754+45)))+(COS(RADIANS(CW754+45)))</f>
        <v>0.56098122699706565</v>
      </c>
      <c r="DF755" s="73">
        <f>(DB755*DB756)*(1-COS(RADIANS(CW754+45)))-DB754*(SIN(RADIANS(CW754+45)))</f>
        <v>0</v>
      </c>
      <c r="DG755" s="10"/>
      <c r="DH755">
        <v>-0.82782852267656659</v>
      </c>
      <c r="DI755" s="23">
        <f>SIN(RADIANS('[1]Biaxial Input'!$F$21))*(COS(RADIANS(0)))</f>
        <v>6.9756473744125524E-2</v>
      </c>
      <c r="DK755" s="30">
        <f>(DI754*DI755)*(1-COS(RADIANS(CV754)))+DI756*(SIN(RADIANS(CV754)))</f>
        <v>-1.6280160168985456E-2</v>
      </c>
      <c r="DL755" s="30">
        <f>(DI755^2)*(1-COS(RADIANS(CV754)))+(COS(RADIANS(CV754)))</f>
        <v>0.7671828628175249</v>
      </c>
      <c r="DM755" s="30">
        <f>(DI755*DI756)*(1-COS(RADIANS(CV754)))-DI754*(SIN(RADIANS(CV754)))</f>
        <v>-0.64122181137573508</v>
      </c>
      <c r="DO755">
        <v>-0.64422872017631683</v>
      </c>
      <c r="DQ755" s="28">
        <f>(DB754*DB755)*(1-COS(RADIANS(CU754)))+DB756*(SIN(RADIANS(CU754)))</f>
        <v>0.64278760968653925</v>
      </c>
      <c r="DR755" s="28">
        <f>(DB755^2)*(1-COS(RADIANS(CU754)))+(COS(RADIANS(CU754)))</f>
        <v>0.76604444311897801</v>
      </c>
      <c r="DS755" s="28">
        <f>(DB755*DB756)*(1-COS(RADIANS(CU754)))-DB754*(SIN(RADIANS(CU754)))</f>
        <v>0</v>
      </c>
      <c r="DU755" s="61">
        <v>-0.84500405020787417</v>
      </c>
      <c r="DW755" s="17">
        <v>0</v>
      </c>
      <c r="DX755">
        <v>0</v>
      </c>
      <c r="DZ755" s="73">
        <f>(DB754*DB755)*(1-COS(RADIANS(CW754-45)))+DB756*(SIN(RADIANS(CW754-45)))</f>
        <v>-0.56098122699706565</v>
      </c>
      <c r="EA755" s="73">
        <f>(DB755^2)*(1-COS(RADIANS(CW754-45)))+(COS(RADIANS(CW754-45)))</f>
        <v>-0.82782852267656659</v>
      </c>
      <c r="EB755" s="73">
        <f>(DB755*DB756)*(1-COS(RADIANS(CW754-45)))-DB754*(SIN(RADIANS(CW754-45)))</f>
        <v>0</v>
      </c>
      <c r="EC755" s="10"/>
      <c r="ED755">
        <v>-0.56098122699706565</v>
      </c>
      <c r="EE755" s="1">
        <v>-0.41689800277286748</v>
      </c>
      <c r="EG755">
        <f>CY755+DU755</f>
        <v>-0.96966763928108501</v>
      </c>
      <c r="EH755">
        <f>EG755/(SQRT(EG754^2+EG755^2+EG756^2))</f>
        <v>-0.68565856323280638</v>
      </c>
      <c r="EJ755">
        <f>Q755+AM755</f>
        <v>0</v>
      </c>
      <c r="EK755">
        <f>EJ755/(SQRT(EJ754^2+EJ755^2+EJ756^2))</f>
        <v>0</v>
      </c>
      <c r="EM755" s="23">
        <f>CY756*DU754-CY754*DU756</f>
        <v>0.52002610001006078</v>
      </c>
      <c r="EP755" s="9">
        <f>((SUMPRODUCT(CM755:CM757,BZ755:BZ757))*(SUMPRODUCT(CM755:CM757,CA755:CA757)))-((SUMPRODUCT(CN755:CN757,BZ755:BZ757))*(SUMPRODUCT(CN755:CN757,CA755:CA757)))</f>
        <v>-3.1786196226070151E-2</v>
      </c>
      <c r="EY755" s="28"/>
      <c r="EZ755" s="10"/>
      <c r="FA755" s="61">
        <v>-0.10989724807939494</v>
      </c>
      <c r="FB755" s="13" t="e">
        <f>BW756</f>
        <v>#REF!</v>
      </c>
      <c r="FC755" s="17">
        <v>0</v>
      </c>
      <c r="FD755">
        <v>0</v>
      </c>
      <c r="FF755" s="73">
        <f>(FD754*FD755)*(1-COS(RADIANS(EY754+45)))+FD756*(SIN(RADIANS(EY754+45)))</f>
        <v>-0.81791196800564681</v>
      </c>
      <c r="FG755" s="73">
        <f>(FD755^2)*(1-COS(RADIANS(EY754+45)))+(COS(RADIANS(EY754+45)))</f>
        <v>0.57534338667714768</v>
      </c>
      <c r="FH755" s="73">
        <f>(FD755*FD756)*(1-COS(RADIANS(EY754+45)))-FD754*(SIN(RADIANS(EY754+45)))</f>
        <v>0</v>
      </c>
      <c r="FI755" s="10"/>
      <c r="FJ755">
        <v>-0.81791196800564681</v>
      </c>
      <c r="FK755" s="23">
        <f>SIN(RADIANS(176))*(COS(RADIANS(0)))</f>
        <v>6.9756473744125524E-2</v>
      </c>
      <c r="FM755" s="30">
        <f>(FK754*FK755)*(1-COS(RADIANS(EX754)))+FK756*(SIN(RADIANS(EX754)))</f>
        <v>-1.6280160168985456E-2</v>
      </c>
      <c r="FN755" s="30">
        <f>(FK755^2)*(1-COS(RADIANS(EX754)))+(COS(RADIANS(EX754)))</f>
        <v>0.7671828628175249</v>
      </c>
      <c r="FO755" s="30">
        <f>(FK755*FK756)*(1-COS(RADIANS(EX754)))-FK754*(SIN(RADIANS(EX754)))</f>
        <v>-0.64122181137573508</v>
      </c>
      <c r="FQ755">
        <v>-0.63685472763455842</v>
      </c>
      <c r="FS755" s="28">
        <f>(FD754*FD755)*(1-COS(RADIANS(EW754)))+FD756*(SIN(RADIANS(EW754)))</f>
        <v>0.64278760968653925</v>
      </c>
      <c r="FT755" s="28">
        <f>(FD755^2)*(1-COS(RADIANS(EW754)))+(COS(RADIANS(EW754)))</f>
        <v>0.76604444311897801</v>
      </c>
      <c r="FU755" s="28">
        <f>(FD755*FD756)*(1-COS(RADIANS(EW754)))-FD754*(SIN(RADIANS(EW754)))</f>
        <v>0</v>
      </c>
      <c r="FW755" s="61">
        <v>-0.84705103162259476</v>
      </c>
      <c r="FX755" s="13" t="e">
        <f>BX756</f>
        <v>#REF!</v>
      </c>
      <c r="FY755" s="17">
        <v>0</v>
      </c>
      <c r="FZ755">
        <v>0</v>
      </c>
      <c r="GB755" s="73">
        <f>(FD754*FD755)*(1-COS(RADIANS(EY754-45)))+FD756*(SIN(RADIANS(EY754-45)))</f>
        <v>-0.57534338667714802</v>
      </c>
      <c r="GC755" s="73">
        <f>(FD755^2)*(1-COS(RADIANS(EY754-45)))+(COS(RADIANS(EY754-45)))</f>
        <v>-0.81791196800564647</v>
      </c>
      <c r="GD755" s="73">
        <f>(FD755*FD756)*(1-COS(RADIANS(EY754-45)))-FD754*(SIN(RADIANS(EY754-45)))</f>
        <v>0</v>
      </c>
      <c r="GE755" s="10"/>
      <c r="GF755">
        <v>-0.57534338667714802</v>
      </c>
      <c r="GG755" s="1">
        <v>-0.42807784865084264</v>
      </c>
      <c r="GI755">
        <f>FA755+FW755</f>
        <v>-0.9569482797019897</v>
      </c>
      <c r="GJ755">
        <f>GI755/(SQRT(GI754^2+GI755^2+GI756^2))</f>
        <v>-0.67666461782207776</v>
      </c>
      <c r="GL755">
        <f>CH756+DC755</f>
        <v>-3.1786196226070151E-2</v>
      </c>
      <c r="GM755" t="e">
        <f>GL755/(SQRT(GL754^2+GL755^2+GL756^2))</f>
        <v>#VALUE!</v>
      </c>
      <c r="GO755" s="27">
        <f>FA756*FW754-FA754*FW756</f>
        <v>0.52002610001006078</v>
      </c>
    </row>
    <row r="756" spans="1:197" x14ac:dyDescent="0.2">
      <c r="A756">
        <f>E759</f>
        <v>0.35435293716168215</v>
      </c>
      <c r="B756">
        <f>C756/(SQRT(C755^2+C756^2+C757^2))</f>
        <v>0.35081781100632181</v>
      </c>
      <c r="C756">
        <v>0.34925865683504231</v>
      </c>
      <c r="D756" s="10"/>
      <c r="G756" s="10"/>
      <c r="H756" s="10"/>
      <c r="J756" s="10"/>
      <c r="Q756" s="82" t="s">
        <v>148</v>
      </c>
      <c r="R756" s="13"/>
      <c r="T756" s="10"/>
      <c r="U756" s="10"/>
      <c r="V756" s="10"/>
      <c r="W756" s="10"/>
      <c r="X756" s="10"/>
      <c r="Y756" s="10"/>
      <c r="Z756" s="80"/>
      <c r="AA756" s="23" t="s">
        <v>149</v>
      </c>
      <c r="AE756" s="1"/>
      <c r="AG756" s="80"/>
      <c r="AK756" s="13"/>
      <c r="AL756" s="81"/>
      <c r="AM756" s="82" t="s">
        <v>150</v>
      </c>
      <c r="AO756" s="13"/>
      <c r="AP756" s="13"/>
      <c r="AS756" s="1"/>
      <c r="AW756" s="1"/>
      <c r="AY756" s="11">
        <f>(G753^2)*F753+G753*G754*F754+G753*G755*F755-((H753^2)*F753+H753*H754*F754+H753*H755*F755)</f>
        <v>-0.13244603935561891</v>
      </c>
      <c r="AZ756" s="12">
        <f>G753*G754*F753+(G754^2)*F754+G754*G755*F755-(H753*H754*F753+(H754^2)*F754+H754*H755*F755)</f>
        <v>0.62725277249940614</v>
      </c>
      <c r="BA756" s="12">
        <f>G753*G755*F753+G754*G755*F754+(G755^2)*F755-(H753*H755*F753+H754*H755*F754+(H755^2)*F755)</f>
        <v>0.46055804202593054</v>
      </c>
      <c r="BB756" s="12">
        <f>(G753^2)*E753+G753*G754*E754+G753*G755*E755-((H753^2)*E753+H753*H754*E754+H753*H755*E755)</f>
        <v>0.39549971362148773</v>
      </c>
      <c r="BC756" s="12">
        <f>G753*G754*E753+(G754^2)*E754+G754*G755*E755-(H753*H754*E753+(H754^2)*E754+H754*H755*E755)</f>
        <v>-0.56360491958681824</v>
      </c>
      <c r="BD756" s="24">
        <f>G753*G755*E753+G754*G755*E754+(G755^2)*E755-(H753*H755*E753+H754*H755*E754+(H755^2)*E755)</f>
        <v>-0.64304799392112189</v>
      </c>
      <c r="BE756" s="10">
        <f>J753</f>
        <v>5.3696742121869645E-2</v>
      </c>
      <c r="BV756" s="4" t="s">
        <v>20</v>
      </c>
      <c r="BW756" s="4" t="e">
        <f>DEGREES(ACOS(BX751/(SQRT((BX749^2)+(BX750^2)+(BX751^2)))))</f>
        <v>#REF!</v>
      </c>
      <c r="BX756" s="4" t="e">
        <f>DEGREES(ATAN(BX750/BX749))</f>
        <v>#REF!</v>
      </c>
      <c r="BY756" t="s">
        <v>9</v>
      </c>
      <c r="BZ756" s="5">
        <f t="shared" si="1141"/>
        <v>0.3492962422733713</v>
      </c>
      <c r="CA756" s="6">
        <f t="shared" si="1141"/>
        <v>-0.34518112468713447</v>
      </c>
      <c r="CB756" s="7">
        <f>CY755</f>
        <v>-0.12466358907321079</v>
      </c>
      <c r="CC756" s="8">
        <f>DU755</f>
        <v>-0.84500405020787417</v>
      </c>
      <c r="CE756" s="10"/>
      <c r="CH756">
        <f>((SUMPRODUCT(CM755:CM757,CK755:CK757))*(SUMPRODUCT(CM755:CM757,CL755:CL757)))-((SUMPRODUCT(CN755:CN757,CK755:CK757))*(SUMPRODUCT(CN755:CN757,CL755:CL757)))</f>
        <v>-3.1786196226070151E-2</v>
      </c>
      <c r="CI756" s="67"/>
      <c r="CJ756" s="10" t="s">
        <v>9</v>
      </c>
      <c r="CK756" s="5">
        <f t="shared" si="1142"/>
        <v>0.3492962422733713</v>
      </c>
      <c r="CL756" s="6">
        <f t="shared" si="1142"/>
        <v>-0.34518112468713447</v>
      </c>
      <c r="CM756" s="7">
        <f>FA755</f>
        <v>-0.10989724807939494</v>
      </c>
      <c r="CN756" s="8">
        <f>FW755</f>
        <v>-0.84705103162259476</v>
      </c>
      <c r="CP756">
        <f t="shared" si="1140"/>
        <v>-9.8670839279614439E-2</v>
      </c>
      <c r="CQ756">
        <f t="shared" si="1140"/>
        <v>-0.32743703463395935</v>
      </c>
      <c r="CR756">
        <f>CK758</f>
        <v>0</v>
      </c>
      <c r="CS756">
        <f>CN758</f>
        <v>0</v>
      </c>
      <c r="CW756" s="28"/>
      <c r="CY756" s="61">
        <v>-0.50566809364709897</v>
      </c>
      <c r="DA756" s="17">
        <v>0</v>
      </c>
      <c r="DB756">
        <v>1</v>
      </c>
      <c r="DD756" s="73">
        <f>(DB754*DB756)*(1-COS(RADIANS(CW754+45)))-DB755*(SIN(RADIANS(CW754+45)))</f>
        <v>0</v>
      </c>
      <c r="DE756" s="73">
        <f>(DB755*DB756)*(1-COS(RADIANS(CW754+45)))+DB754*(SIN(RADIANS(CW754+45)))</f>
        <v>0</v>
      </c>
      <c r="DF756" s="73">
        <f>(DB756^2)*(1-COS(RADIANS(CW754+45)))+(COS(RADIANS(CW754+45)))</f>
        <v>1</v>
      </c>
      <c r="DG756" s="10"/>
      <c r="DH756">
        <v>0</v>
      </c>
      <c r="DI756" s="23">
        <f>SIN(RADIANS('[1]Biaxial Input'!$F$21))*SIN(RADIANS(0))</f>
        <v>0</v>
      </c>
      <c r="DK756" s="30">
        <f>(DI754*DI756)*(1-COS(RADIANS(CV754)))-DI755*(SIN(RADIANS(CV754)))</f>
        <v>4.4838597018148282E-2</v>
      </c>
      <c r="DL756" s="30">
        <f>(DI755*DI756)*(1-COS(RADIANS(CV754)))+DI754*(SIN(RADIANS(CV754)))</f>
        <v>0.64122181137573508</v>
      </c>
      <c r="DM756" s="30">
        <f>(DI756^2)*(1-COS(RADIANS(CV754)))+(COS(RADIANS(CV754)))</f>
        <v>0.76604444311897801</v>
      </c>
      <c r="DO756">
        <v>-0.50566809364709897</v>
      </c>
      <c r="DQ756" s="28">
        <f>(DB754*DB756)*(1-COS(RADIANS(CU754)))-DB755*(SIN(RADIANS(CU754)))</f>
        <v>0</v>
      </c>
      <c r="DR756" s="28">
        <f>(DB755*DB756)*(1-COS(RADIANS(CU754)))+DB754*(SIN(RADIANS(CU754)))</f>
        <v>0</v>
      </c>
      <c r="DS756" s="28">
        <f>(DB756^2)*(1-COS(RADIANS(CU754)))+(COS(RADIANS(CU754)))</f>
        <v>1</v>
      </c>
      <c r="DU756" s="61">
        <v>-0.39683206805126442</v>
      </c>
      <c r="DW756" s="17">
        <v>0</v>
      </c>
      <c r="DX756">
        <v>1</v>
      </c>
      <c r="DZ756" s="73">
        <f>(DB754*DB754)*(1-COS(RADIANS(CW754-45)))-DB754*(SIN(RADIANS(CW754-45)))</f>
        <v>0</v>
      </c>
      <c r="EA756" s="73">
        <f>(DB755*DB756)*(1-COS(RADIANS(CW754-45)))+DB754*(SIN(RADIANS(CW754-45)))</f>
        <v>0</v>
      </c>
      <c r="EB756" s="73">
        <f>(DB756^2)*(1-COS(RADIANS(CW754-45)))+(COS(RADIANS(CW754-45)))</f>
        <v>1</v>
      </c>
      <c r="EC756" s="10"/>
      <c r="ED756">
        <v>0</v>
      </c>
      <c r="EE756" s="1">
        <v>-0.39683206805126442</v>
      </c>
      <c r="EG756">
        <f>CY756+DU756</f>
        <v>-0.90250016169836345</v>
      </c>
      <c r="EH756">
        <f>EG756/(SQRT(EG754^2+EG755^2+EG756^2))</f>
        <v>-0.63816398435886845</v>
      </c>
      <c r="EJ756">
        <f>Q756+AM756</f>
        <v>0</v>
      </c>
      <c r="EK756">
        <f>EJ756/(SQRT(EJ754^2+EJ755^2+EJ756^2))</f>
        <v>0</v>
      </c>
      <c r="EM756" s="23">
        <f>CY754*DU755-CY755*DU754</f>
        <v>-0.76604444311897768</v>
      </c>
      <c r="ER756">
        <f t="shared" ref="ER756:ES758" si="1143">CK755</f>
        <v>0.93180266183863136</v>
      </c>
      <c r="ES756">
        <f t="shared" si="1143"/>
        <v>-0.87956522186239505</v>
      </c>
      <c r="ET756" t="e">
        <f>#REF!</f>
        <v>#REF!</v>
      </c>
      <c r="EU756" t="e">
        <f>#REF!</f>
        <v>#REF!</v>
      </c>
      <c r="EY756" s="28"/>
      <c r="EZ756" s="10"/>
      <c r="FA756" s="61">
        <v>-0.49866540340819981</v>
      </c>
      <c r="FB756" s="13">
        <f>BW757</f>
        <v>0</v>
      </c>
      <c r="FC756" s="17">
        <v>0</v>
      </c>
      <c r="FD756">
        <v>1</v>
      </c>
      <c r="FF756" s="73">
        <f>(FD754*FD756)*(1-COS(RADIANS(EY754+45)))-FD755*(SIN(RADIANS(EY754+45)))</f>
        <v>0</v>
      </c>
      <c r="FG756" s="73">
        <f>(FD755*FD756)*(1-COS(RADIANS(EY754+45)))+FD754*(SIN(RADIANS(EY754+45)))</f>
        <v>0</v>
      </c>
      <c r="FH756" s="73">
        <f>(FD756^2)*(1-COS(RADIANS(EY754+45)))+(COS(RADIANS(EY754+45)))</f>
        <v>1</v>
      </c>
      <c r="FI756" s="10"/>
      <c r="FJ756">
        <v>0</v>
      </c>
      <c r="FK756" s="23">
        <f>SIN(RADIANS(176))*SIN(RADIANS(0))</f>
        <v>0</v>
      </c>
      <c r="FM756" s="30">
        <f>(FK754*FK756)*(1-COS(RADIANS(EX754)))-FK755*(SIN(RADIANS(EX754)))</f>
        <v>4.4838597018148282E-2</v>
      </c>
      <c r="FN756" s="30">
        <f>(FK755*FK756)*(1-COS(RADIANS(EX754)))+FK754*(SIN(RADIANS(EX754)))</f>
        <v>0.64122181137573508</v>
      </c>
      <c r="FO756" s="30">
        <f>(FK756^2)*(1-COS(RADIANS(EX754)))+(COS(RADIANS(EX754)))</f>
        <v>0.76604444311897801</v>
      </c>
      <c r="FQ756">
        <v>-0.49866540340819981</v>
      </c>
      <c r="FS756" s="28">
        <f>(FD754*FD756)*(1-COS(RADIANS(EW754)))-FD755*(SIN(RADIANS(EW754)))</f>
        <v>0</v>
      </c>
      <c r="FT756" s="28">
        <f>(FD755*FD756)*(1-COS(RADIANS(EW754)))+FD754*(SIN(RADIANS(EW754)))</f>
        <v>0</v>
      </c>
      <c r="FU756" s="28">
        <f>(FD756^2)*(1-COS(RADIANS(EW754)))+(COS(RADIANS(EW754)))</f>
        <v>1</v>
      </c>
      <c r="FW756" s="61">
        <v>-0.40559675369789661</v>
      </c>
      <c r="FX756" s="13">
        <f>BX757</f>
        <v>0</v>
      </c>
      <c r="FY756" s="17">
        <v>0</v>
      </c>
      <c r="FZ756">
        <v>1</v>
      </c>
      <c r="GB756" s="73">
        <f>(FD754*FD754)*(1-COS(RADIANS(EY754-45)))-FD754*(SIN(RADIANS(EY754-45)))</f>
        <v>0</v>
      </c>
      <c r="GC756" s="73">
        <f>(FD755*FD756)*(1-COS(RADIANS(EY754-45)))+FD754*(SIN(RADIANS(EY754-45)))</f>
        <v>0</v>
      </c>
      <c r="GD756" s="73">
        <f>(FD756^2)*(1-COS(RADIANS(EY754-45)))+(COS(RADIANS(EY754-45)))</f>
        <v>0.99999999999999989</v>
      </c>
      <c r="GE756" s="10"/>
      <c r="GF756">
        <v>0</v>
      </c>
      <c r="GG756" s="1">
        <v>-0.40559675369789661</v>
      </c>
      <c r="GI756">
        <f>FA756+FW756</f>
        <v>-0.90426215710609648</v>
      </c>
      <c r="GJ756">
        <f>GI756/(SQRT(GI754^2+GI755^2+GI756^2))</f>
        <v>-0.63940990326009584</v>
      </c>
      <c r="GL756" t="e">
        <f>#REF!+DC756</f>
        <v>#REF!</v>
      </c>
      <c r="GM756" t="e">
        <f>GL756/(SQRT(GL754^2+GL755^2+GL756^2))</f>
        <v>#REF!</v>
      </c>
      <c r="GO756" s="27">
        <f>FA754*FW755-FA755*FW754</f>
        <v>-0.7660444431189779</v>
      </c>
    </row>
    <row r="757" spans="1:197" x14ac:dyDescent="0.2">
      <c r="A757">
        <f>E760</f>
        <v>-9.8599251535522028E-2</v>
      </c>
      <c r="B757">
        <f>C757/(SQRT(C755^2+C756^2+C757^2))</f>
        <v>-9.8237766895889173E-2</v>
      </c>
      <c r="C757">
        <v>-9.7801164707438284E-2</v>
      </c>
      <c r="E757" s="5" t="s">
        <v>4</v>
      </c>
      <c r="F757" s="6" t="s">
        <v>5</v>
      </c>
      <c r="G757" s="7" t="s">
        <v>6</v>
      </c>
      <c r="H757" s="8" t="s">
        <v>1</v>
      </c>
      <c r="I757">
        <v>19</v>
      </c>
      <c r="J757" s="9" t="s">
        <v>7</v>
      </c>
      <c r="K757">
        <v>19</v>
      </c>
      <c r="M757" s="17">
        <f>A685</f>
        <v>30</v>
      </c>
      <c r="N757" s="17">
        <f>B685</f>
        <v>-50</v>
      </c>
      <c r="O757" s="17">
        <f>C685</f>
        <v>268.7</v>
      </c>
      <c r="Q757" s="61">
        <f t="array" ref="Q757:Q759">MMULT(AI757:AK759,AG757:AG759)</f>
        <v>0.8544171821724218</v>
      </c>
      <c r="R757" s="13"/>
      <c r="S757" s="17">
        <v>1</v>
      </c>
      <c r="T757">
        <v>0</v>
      </c>
      <c r="V757" s="73">
        <f>(T757^2)*(1-COS(RADIANS(O757+45)))+(COS(RADIANS(O757+45)))</f>
        <v>0.69088241107685799</v>
      </c>
      <c r="W757" s="73">
        <f>(T757*T758)*(1-COS(RADIANS(O757+45)))-T759*(SIN(RADIANS(O757+45)))</f>
        <v>0.72296714590956856</v>
      </c>
      <c r="X757" s="73">
        <f>(T757*T759)*(1-COS(RADIANS(O757+45)))+T758*(SIN(RADIANS(O757+45)))</f>
        <v>0</v>
      </c>
      <c r="Y757" s="10"/>
      <c r="Z757">
        <f t="array" ref="Z757:Z759">MMULT(V757:X759,S757:S759)</f>
        <v>0.69088241107685799</v>
      </c>
      <c r="AA757" s="23">
        <f>COS(RADIANS('[1]Biaxial Input'!$F$21))</f>
        <v>-0.9975640502598242</v>
      </c>
      <c r="AC757" s="30">
        <f>(AA757^2)*(1-COS(RADIANS(N757)))+(COS(RADIANS(N757)))</f>
        <v>0.99826181678640502</v>
      </c>
      <c r="AD757" s="30">
        <f>(AA757*AA758)*(1-COS(RADIANS(N757)))-AA759*(SIN(RADIANS(N757)))</f>
        <v>-2.4857178030640859E-2</v>
      </c>
      <c r="AE757" s="30">
        <f>(AA757*AA759)*(1-COS(RADIANS(N757)))+AA758*(SIN(RADIANS(N757)))</f>
        <v>-5.3436559083262246E-2</v>
      </c>
      <c r="AG757">
        <f t="array" ref="AG757:AG759">MMULT(AC757:AE759,Z757:Z759)</f>
        <v>0.7076524539235346</v>
      </c>
      <c r="AI757" s="28">
        <f>(T757^2)*(1-COS(RADIANS(M757)))+(COS(RADIANS(M757)))</f>
        <v>0.86602540378443871</v>
      </c>
      <c r="AJ757" s="28">
        <f>(T757*T758)*(1-COS(RADIANS(M757)))-T759*(SIN(RADIANS(M757)))</f>
        <v>-0.49999999999999994</v>
      </c>
      <c r="AK757" s="28">
        <f>(T757*T759)*(1-COS(RADIANS(M757)))+T758*(SIN(RADIANS(M757)))</f>
        <v>0</v>
      </c>
      <c r="AM757" s="61">
        <f t="array" ref="AM757:AM759">MMULT(AI757:AK759,AW757:AW759)</f>
        <v>-0.3964867293311708</v>
      </c>
      <c r="AN757" s="13"/>
      <c r="AO757" s="17">
        <v>1</v>
      </c>
      <c r="AP757">
        <v>0</v>
      </c>
      <c r="AR757" s="73">
        <f>(T757^2)*(1-COS(RADIANS(O757-45)))+(COS(RADIANS(O757-45)))</f>
        <v>-0.72296714590956823</v>
      </c>
      <c r="AS757" s="73">
        <f>(T757*T758)*(1-COS(RADIANS(O757-45)))-T759*(SIN(RADIANS(O757-45)))</f>
        <v>0.69088241107685833</v>
      </c>
      <c r="AT757" s="73">
        <f>(T757*T759)*(1-COS(RADIANS(O757-45)))+T758*(SIN(RADIANS(O757-45)))</f>
        <v>0</v>
      </c>
      <c r="AU757" s="10"/>
      <c r="AV757">
        <f t="array" ref="AV757:AV759">MMULT(AR757:AT759,S757:S759)</f>
        <v>-0.72296714590956823</v>
      </c>
      <c r="AW757" s="1">
        <f t="array" ref="AW757:AW759">MMULT(AC757:AE759,AV757:AV759)</f>
        <v>-0.70453710946219172</v>
      </c>
      <c r="AY757" s="11">
        <f>(G758^2)*F758+G758*G759*F759+G758*G760*F760-((H758^2)*F758+H758*H759*F759+H758*H760*F760)</f>
        <v>-0.17088107034947342</v>
      </c>
      <c r="AZ757" s="12">
        <f>G758*G759*F758+(G759^2)*F759+G759*G760*F760-(H758*H759*F758+(H759^2)*F759+H759*H760*F760)</f>
        <v>0.60029394145336779</v>
      </c>
      <c r="BA757" s="12">
        <f>G758*G760*F758+G759*G760*F759+(G760^2)*F760-(H758*H760*F758+H759*H760*F759+(H760^2)*F760)</f>
        <v>0.73227293702811069</v>
      </c>
      <c r="BB757" s="12">
        <f>(G758^2)*E758+G758*G759*E759+G758*G760*E760-((H758^2)*E758+H758*H759*E759+H758*H760*E760)</f>
        <v>0.47721298533140594</v>
      </c>
      <c r="BC757" s="12">
        <f>G758*G759*E758+(G759^2)*E759+G759*G760*E760-(H758*H759*E758+(H759^2)*E759+H759*H760*E760)</f>
        <v>-0.46398181875698047</v>
      </c>
      <c r="BD757" s="24">
        <f>G758*G760*E758+G759*G760*E759+(G760^2)*E760-(H758*H760*E758+H759*H760*E759+(H760^2)*E760)</f>
        <v>-0.74630053055034229</v>
      </c>
      <c r="BE757" s="10">
        <f>J758</f>
        <v>-1.8387781694771899E-2</v>
      </c>
      <c r="BY757" t="s">
        <v>10</v>
      </c>
      <c r="BZ757" s="5">
        <f t="shared" si="1141"/>
        <v>-9.8670839279614439E-2</v>
      </c>
      <c r="CA757" s="6">
        <f t="shared" si="1141"/>
        <v>-0.32743703463395935</v>
      </c>
      <c r="CB757" s="7">
        <f>CY756</f>
        <v>-0.50566809364709897</v>
      </c>
      <c r="CC757" s="8">
        <f>DU756</f>
        <v>-0.39683206805126442</v>
      </c>
      <c r="CE757" s="10"/>
      <c r="CG757" s="10" t="s">
        <v>160</v>
      </c>
      <c r="CH757" s="10">
        <f>-CH754*((EY754-CW754)/(CH756-CE755))</f>
        <v>259.12368332114198</v>
      </c>
      <c r="CI757" s="67"/>
      <c r="CJ757" s="10" t="s">
        <v>10</v>
      </c>
      <c r="CK757" s="5">
        <f t="shared" si="1142"/>
        <v>-9.8670839279614439E-2</v>
      </c>
      <c r="CL757" s="6">
        <f t="shared" si="1142"/>
        <v>-0.32743703463395935</v>
      </c>
      <c r="CM757" s="7">
        <f>FA756</f>
        <v>-0.49866540340819981</v>
      </c>
      <c r="CN757" s="8">
        <f>FW756</f>
        <v>-0.40559675369789661</v>
      </c>
      <c r="CW757" s="28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EE757" s="1"/>
      <c r="EI757" s="64">
        <f>(DEGREES(ACOS((EH754*EK754+EH755*EK755+EH756*EK756)/((SQRT(EH754^2+EH755^2+EH756^2))*(SQRT(EK754^2+EK755^2+EK756^2))))))</f>
        <v>110.4977164660431</v>
      </c>
      <c r="ER757">
        <f t="shared" si="1143"/>
        <v>0.3492962422733713</v>
      </c>
      <c r="ES757">
        <f t="shared" si="1143"/>
        <v>-0.34518112468713447</v>
      </c>
      <c r="ET757" t="e">
        <f>#REF!</f>
        <v>#REF!</v>
      </c>
      <c r="EU757" t="e">
        <f>#REF!</f>
        <v>#REF!</v>
      </c>
      <c r="EY757" s="28"/>
      <c r="EZ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GG757" s="1"/>
      <c r="GK757" s="64" t="e">
        <f>(DEGREES(ACOS((GJ754*GM754+GJ755*GM755+GJ756*GM756)/((SQRT(GJ754^2+GJ755^2+GJ756^2))*(SQRT(GM754^2+GM755^2+GM756^2))))))</f>
        <v>#VALUE!</v>
      </c>
    </row>
    <row r="758" spans="1:197" x14ac:dyDescent="0.2">
      <c r="A758">
        <f>F758</f>
        <v>-0.88149328419413209</v>
      </c>
      <c r="B758">
        <f>C758/(SQRT(C758^2+C759^2+C760^2))</f>
        <v>-0.88026643289562845</v>
      </c>
      <c r="C758">
        <v>-0.87635438429414647</v>
      </c>
      <c r="D758" t="s">
        <v>8</v>
      </c>
      <c r="E758" s="5">
        <f t="shared" ref="E758:F760" si="1144">E668</f>
        <v>0.92989901791620577</v>
      </c>
      <c r="F758" s="6">
        <f t="shared" si="1144"/>
        <v>-0.88149328419413209</v>
      </c>
      <c r="G758" s="7">
        <f>Q757</f>
        <v>0.8544171821724218</v>
      </c>
      <c r="H758" s="8">
        <f>AM757</f>
        <v>-0.3964867293311708</v>
      </c>
      <c r="J758" s="9">
        <f>((SUMPRODUCT(G758:G760,E758:E760))*(SUMPRODUCT(G758:G760,F758:F760)))-((SUMPRODUCT(H758:H760,E758:E760))*(SUMPRODUCT(H758:H760,F758:F760)))</f>
        <v>-1.8387781694771899E-2</v>
      </c>
      <c r="Q758" s="61">
        <v>-6.4589062535398534E-2</v>
      </c>
      <c r="S758" s="17">
        <v>0</v>
      </c>
      <c r="T758">
        <v>0</v>
      </c>
      <c r="V758" s="73">
        <f>(T757*T758)*(1-COS(RADIANS(O757+45)))+T759*(SIN(RADIANS(O757+45)))</f>
        <v>-0.72296714590956856</v>
      </c>
      <c r="W758" s="73">
        <f>(T758^2)*(1-COS(RADIANS(O757+45)))+(COS(RADIANS(O757+45)))</f>
        <v>0.69088241107685799</v>
      </c>
      <c r="X758" s="73">
        <f>(T758*T759)*(1-COS(RADIANS(O757+45)))-T757*(SIN(RADIANS(O757+45)))</f>
        <v>0</v>
      </c>
      <c r="Y758" s="10"/>
      <c r="Z758">
        <v>-0.72296714590956856</v>
      </c>
      <c r="AA758" s="23">
        <f>SIN(RADIANS('[1]Biaxial Input'!$F$21))*(COS(RADIANS(0)))</f>
        <v>6.9756473744125524E-2</v>
      </c>
      <c r="AC758" s="30">
        <f>(AA757*AA758)*(1-COS(RADIANS(N757)))+AA759*(SIN(RADIANS(N757)))</f>
        <v>-2.4857178030640859E-2</v>
      </c>
      <c r="AD758" s="30">
        <f>(AA758^2)*(1-COS(RADIANS(N757)))+(COS(RADIANS(N757)))</f>
        <v>0.64452579290013434</v>
      </c>
      <c r="AE758" s="30">
        <f>(AA758*AA759)*(1-COS(RADIANS(N757)))-AA757*(SIN(RADIANS(N757)))</f>
        <v>-0.76417839735679927</v>
      </c>
      <c r="AG758">
        <v>-0.48314436004848765</v>
      </c>
      <c r="AI758" s="28">
        <f>(T757*T758)*(1-COS(RADIANS(M757)))+T759*(SIN(RADIANS(M757)))</f>
        <v>0.49999999999999994</v>
      </c>
      <c r="AJ758" s="28">
        <f>(T758^2)*(1-COS(RADIANS(M757)))+(COS(RADIANS(M757)))</f>
        <v>0.86602540378443871</v>
      </c>
      <c r="AK758" s="28">
        <f>(T758*T759)*(1-COS(RADIANS(M757)))-T757*(SIN(RADIANS(M757)))</f>
        <v>0</v>
      </c>
      <c r="AM758" s="61">
        <v>-0.7223390591959864</v>
      </c>
      <c r="AO758" s="17">
        <v>0</v>
      </c>
      <c r="AP758">
        <v>0</v>
      </c>
      <c r="AR758" s="73">
        <f>(T757*T758)*(1-COS(RADIANS(O757-45)))+T759*(SIN(RADIANS(O757-45)))</f>
        <v>-0.69088241107685833</v>
      </c>
      <c r="AS758" s="73">
        <f>(T758^2)*(1-COS(RADIANS(O757-45)))+(COS(RADIANS(O757-45)))</f>
        <v>-0.72296714590956823</v>
      </c>
      <c r="AT758" s="73">
        <f>(T758*T759)*(1-COS(RADIANS(O757-45)))-T757*(SIN(RADIANS(O757-45)))</f>
        <v>0</v>
      </c>
      <c r="AU758" s="10"/>
      <c r="AV758">
        <v>-0.69088241107685833</v>
      </c>
      <c r="AW758" s="1">
        <v>-0.42732061074389027</v>
      </c>
      <c r="AY758" s="11">
        <f>2*E753</f>
        <v>1.8597980358324115</v>
      </c>
      <c r="AZ758" s="12">
        <f>2*E754</f>
        <v>0.70870587432336429</v>
      </c>
      <c r="BA758" s="12">
        <f>2*E755</f>
        <v>-0.19719850307104406</v>
      </c>
      <c r="BB758" s="12">
        <f>0</f>
        <v>0</v>
      </c>
      <c r="BC758" s="12">
        <v>0</v>
      </c>
      <c r="BD758" s="24">
        <v>0</v>
      </c>
      <c r="BE758" s="13">
        <f>E753^2+E754^2+E755^2-1</f>
        <v>0</v>
      </c>
      <c r="CS758" s="15"/>
      <c r="CW758" s="28"/>
      <c r="CY758" s="82" t="s">
        <v>148</v>
      </c>
      <c r="CZ758" s="13"/>
      <c r="DB758" s="10"/>
      <c r="DC758" s="10"/>
      <c r="DD758" s="10"/>
      <c r="DE758" s="10"/>
      <c r="DF758" s="10"/>
      <c r="DG758" s="10"/>
      <c r="DH758" s="80"/>
      <c r="DI758" s="23" t="s">
        <v>149</v>
      </c>
      <c r="DM758" s="1"/>
      <c r="DO758" s="80"/>
      <c r="DS758" s="13"/>
      <c r="DT758" s="81"/>
      <c r="DU758" s="82" t="s">
        <v>150</v>
      </c>
      <c r="DW758" s="13"/>
      <c r="DX758" s="13"/>
      <c r="EA758" s="1"/>
      <c r="EE758" s="1"/>
      <c r="ER758">
        <f t="shared" si="1143"/>
        <v>-9.8670839279614439E-2</v>
      </c>
      <c r="ES758">
        <f t="shared" si="1143"/>
        <v>-0.32743703463395935</v>
      </c>
      <c r="ET758" t="e">
        <f>#REF!</f>
        <v>#REF!</v>
      </c>
      <c r="EU758" t="e">
        <f>#REF!</f>
        <v>#REF!</v>
      </c>
      <c r="EY758" s="28"/>
      <c r="EZ758" s="10"/>
      <c r="FA758" s="82" t="s">
        <v>148</v>
      </c>
      <c r="FB758" s="13"/>
      <c r="FD758" s="10"/>
      <c r="FE758" s="10"/>
      <c r="FF758" s="10"/>
      <c r="FG758" s="10"/>
      <c r="FH758" s="10"/>
      <c r="FI758" s="10"/>
      <c r="FJ758" s="80"/>
      <c r="FK758" s="23" t="s">
        <v>149</v>
      </c>
      <c r="FO758" s="1"/>
      <c r="FQ758" s="80"/>
      <c r="FU758" s="13"/>
      <c r="FV758" s="81"/>
      <c r="FW758" s="82" t="s">
        <v>150</v>
      </c>
      <c r="FY758" s="13"/>
      <c r="FZ758" s="13"/>
      <c r="GC758" s="1"/>
      <c r="GG758" s="1"/>
      <c r="GK758" s="13"/>
    </row>
    <row r="759" spans="1:197" x14ac:dyDescent="0.2">
      <c r="A759">
        <f>F759</f>
        <v>-0.34007755354771868</v>
      </c>
      <c r="B759">
        <f>C759/(SQRT(C758^2+C759^2+C760^2))</f>
        <v>-0.34370269893678401</v>
      </c>
      <c r="C759">
        <v>-0.34217522769347164</v>
      </c>
      <c r="D759" t="s">
        <v>9</v>
      </c>
      <c r="E759" s="5">
        <f t="shared" si="1144"/>
        <v>0.35435293716168215</v>
      </c>
      <c r="F759" s="6">
        <f t="shared" si="1144"/>
        <v>-0.34007755354771868</v>
      </c>
      <c r="G759" s="7">
        <f t="shared" ref="G759:G760" si="1145">Q758</f>
        <v>-6.4589062535398534E-2</v>
      </c>
      <c r="H759" s="8">
        <f t="shared" ref="H759:H760" si="1146">AM758</f>
        <v>-0.7223390591959864</v>
      </c>
      <c r="J759" s="10"/>
      <c r="Q759" s="61">
        <v>-0.51555749612369817</v>
      </c>
      <c r="S759" s="17">
        <v>0</v>
      </c>
      <c r="T759">
        <v>1</v>
      </c>
      <c r="V759" s="73">
        <f>(T757*T759)*(1-COS(RADIANS(O757+45)))-T758*(SIN(RADIANS(O757+45)))</f>
        <v>0</v>
      </c>
      <c r="W759" s="73">
        <f>(T758*T759)*(1-COS(RADIANS(O757+45)))+T757*(SIN(RADIANS(O757+45)))</f>
        <v>0</v>
      </c>
      <c r="X759" s="73">
        <f>(T759^2)*(1-COS(RADIANS(O757+45)))+(COS(RADIANS(O757+45)))</f>
        <v>1</v>
      </c>
      <c r="Y759" s="10"/>
      <c r="Z759">
        <v>0</v>
      </c>
      <c r="AA759" s="23">
        <f>SIN(RADIANS('[1]Biaxial Input'!$F$21))*SIN(RADIANS(0))</f>
        <v>0</v>
      </c>
      <c r="AC759" s="30">
        <f>(AA757*AA759)*(1-COS(RADIANS(N757)))-AA758*(SIN(RADIANS(N757)))</f>
        <v>5.3436559083262246E-2</v>
      </c>
      <c r="AD759" s="30">
        <f>(AA758*AA759)*(1-COS(RADIANS(N757)))+AA757*(SIN(RADIANS(N757)))</f>
        <v>0.76417839735679927</v>
      </c>
      <c r="AE759" s="30">
        <f>(AA759^2)*(1-COS(RADIANS(N757)))+(COS(RADIANS(N757)))</f>
        <v>0.64278760968653936</v>
      </c>
      <c r="AG759">
        <v>-0.51555749612369817</v>
      </c>
      <c r="AI759" s="28">
        <f>(T757*T759)*(1-COS(RADIANS(M757)))-T758*(SIN(RADIANS(M757)))</f>
        <v>0</v>
      </c>
      <c r="AJ759" s="28">
        <f>(T758*T759)*(1-COS(RADIANS(M757)))+T757*(SIN(RADIANS(M757)))</f>
        <v>0</v>
      </c>
      <c r="AK759" s="28">
        <f>(T759^2)*(1-COS(RADIANS(M757)))+(COS(RADIANS(M757)))</f>
        <v>1</v>
      </c>
      <c r="AM759" s="61">
        <v>-0.56659029026636909</v>
      </c>
      <c r="AO759" s="17">
        <v>0</v>
      </c>
      <c r="AP759">
        <v>1</v>
      </c>
      <c r="AR759" s="73">
        <f>(T757*T757)*(1-COS(RADIANS(O757-45)))-T757*(SIN(RADIANS(O757-45)))</f>
        <v>0</v>
      </c>
      <c r="AS759" s="73">
        <f>(T758*T759)*(1-COS(RADIANS(O757-45)))+T757*(SIN(RADIANS(O757-45)))</f>
        <v>0</v>
      </c>
      <c r="AT759" s="73">
        <f>(T759^2)*(1-COS(RADIANS(O757-45)))+(COS(RADIANS(O757-45)))</f>
        <v>0.99999999999999989</v>
      </c>
      <c r="AU759" s="10"/>
      <c r="AV759">
        <v>0</v>
      </c>
      <c r="AW759" s="1">
        <v>-0.56659029026636909</v>
      </c>
      <c r="AY759" s="11">
        <v>0</v>
      </c>
      <c r="AZ759" s="12">
        <v>0</v>
      </c>
      <c r="BA759" s="12">
        <v>0</v>
      </c>
      <c r="BB759" s="12">
        <f>2*F753</f>
        <v>-1.7629865683882642</v>
      </c>
      <c r="BC759" s="12">
        <f>2*F754</f>
        <v>-0.68015510709543736</v>
      </c>
      <c r="BD759" s="24">
        <f>2*F755</f>
        <v>-0.65518500438774263</v>
      </c>
      <c r="BE759" s="10">
        <f>F753^2+F754^2+F755^2-1</f>
        <v>0</v>
      </c>
      <c r="BZ759" s="5" t="s">
        <v>4</v>
      </c>
      <c r="CA759" s="6" t="s">
        <v>5</v>
      </c>
      <c r="CB759" s="7" t="s">
        <v>6</v>
      </c>
      <c r="CC759" s="8" t="s">
        <v>1</v>
      </c>
      <c r="CD759">
        <v>18</v>
      </c>
      <c r="CE759" s="9" t="s">
        <v>7</v>
      </c>
      <c r="CG759" s="90" t="s">
        <v>157</v>
      </c>
      <c r="CH759" s="61">
        <f>CE760-((CH761-CE760)/(EY759-CW759))*CW759</f>
        <v>6.381198693861541</v>
      </c>
      <c r="CI759" s="10"/>
      <c r="CK759" s="5" t="s">
        <v>4</v>
      </c>
      <c r="CL759" s="6" t="s">
        <v>5</v>
      </c>
      <c r="CM759" s="7" t="s">
        <v>6</v>
      </c>
      <c r="CN759" s="8" t="s">
        <v>1</v>
      </c>
      <c r="CO759" s="10"/>
      <c r="CP759">
        <f t="shared" ref="CP759:CQ761" si="1147">BZ760</f>
        <v>0.93180266183863136</v>
      </c>
      <c r="CQ759">
        <f t="shared" si="1147"/>
        <v>-0.87956522186239505</v>
      </c>
      <c r="CR759">
        <f>CI763</f>
        <v>0</v>
      </c>
      <c r="CS759">
        <f>CL763</f>
        <v>0</v>
      </c>
      <c r="CU759" s="17">
        <f>CU663</f>
        <v>60</v>
      </c>
      <c r="CV759" s="17">
        <f>CV663</f>
        <v>-45</v>
      </c>
      <c r="CW759" s="31">
        <f>CH666</f>
        <v>245.36873756602247</v>
      </c>
      <c r="CY759" s="61">
        <f t="array" ref="CY759:CY761">MMULT(DQ759:DS761,DO759:DO761)</f>
        <v>0.76471846068633387</v>
      </c>
      <c r="CZ759" s="13"/>
      <c r="DA759" s="17">
        <v>1</v>
      </c>
      <c r="DB759">
        <v>0</v>
      </c>
      <c r="DD759" s="73">
        <f>(DB759^2)*(1-COS(RADIANS(CW759+45)))+(COS(RADIANS(CW759+45)))</f>
        <v>0.34806058403349827</v>
      </c>
      <c r="DE759" s="73">
        <f>(DB759*DB760)*(1-COS(RADIANS(CW759+45)))-DB761*(SIN(RADIANS(CW759+45)))</f>
        <v>0.93747204216566382</v>
      </c>
      <c r="DF759" s="73">
        <f>(DB759*DB761)*(1-COS(RADIANS(CW759+45)))+DB760*(SIN(RADIANS(CW759+45)))</f>
        <v>0</v>
      </c>
      <c r="DG759" s="10"/>
      <c r="DH759">
        <f t="array" ref="DH759:DH761">MMULT(DD759:DF761,DA759:DA761)</f>
        <v>0.34806058403349827</v>
      </c>
      <c r="DI759" s="23">
        <f>COS(RADIANS('[1]Biaxial Input'!$F$21))</f>
        <v>-0.9975640502598242</v>
      </c>
      <c r="DK759" s="30">
        <f>(DI759^2)*(1-COS(RADIANS(CV759)))+(COS(RADIANS(CV759)))</f>
        <v>0.99857479166422358</v>
      </c>
      <c r="DL759" s="30">
        <f>(DI759*DI760)*(1-COS(RADIANS(CV759)))-DI761*(SIN(RADIANS(CV759)))</f>
        <v>-2.0381428756221641E-2</v>
      </c>
      <c r="DM759" s="30">
        <f>(DI759*DI761)*(1-COS(RADIANS(CV759)))+DI760*(SIN(RADIANS(CV759)))</f>
        <v>-4.9325275616132508E-2</v>
      </c>
      <c r="DO759">
        <f t="array" ref="DO759:DO761">MMULT(DK759:DM761,DH759:DH761)</f>
        <v>0.36667154482612763</v>
      </c>
      <c r="DQ759" s="28">
        <f>(DB759^2)*(1-COS(RADIANS(CU759)))+(COS(RADIANS(CU759)))</f>
        <v>0.50000000000000011</v>
      </c>
      <c r="DR759" s="28">
        <f>(DB759*DB760)*(1-COS(RADIANS(CU759)))-DB761*(SIN(RADIANS(CU759)))</f>
        <v>-0.8660254037844386</v>
      </c>
      <c r="DS759" s="28">
        <f>(DB759*DB761)*(1-COS(RADIANS(CU759)))+DB760*(SIN(RADIANS(CU759)))</f>
        <v>0</v>
      </c>
      <c r="DU759" s="61">
        <f t="array" ref="DU759:DU761">MMULT(DQ759:DS761,EE759:EE761)</f>
        <v>-0.2674958458211012</v>
      </c>
      <c r="DV759" s="13"/>
      <c r="DW759" s="17">
        <v>1</v>
      </c>
      <c r="DX759">
        <v>0</v>
      </c>
      <c r="DZ759" s="73">
        <f>(DB759^2)*(1-COS(RADIANS(CW759-45)))+(COS(RADIANS(CW759-45)))</f>
        <v>-0.93747204216566371</v>
      </c>
      <c r="EA759" s="73">
        <f>(DB759*DB760)*(1-COS(RADIANS(CW759-45)))-DB761*(SIN(RADIANS(CW759-45)))</f>
        <v>0.34806058403349838</v>
      </c>
      <c r="EB759" s="73">
        <f>(DB759*DB761)*(1-COS(RADIANS(CW759-45)))+DB760*(SIN(RADIANS(CW759-45)))</f>
        <v>0</v>
      </c>
      <c r="EC759" s="10"/>
      <c r="ED759">
        <f t="array" ref="ED759:ED761">MMULT(DZ759:EB761,DA759:DA761)</f>
        <v>-0.93747204216566371</v>
      </c>
      <c r="EE759" s="1">
        <f t="array" ref="EE759:EE761">MMULT(DK759:DM761,ED759:ED761)</f>
        <v>-0.92904197720028425</v>
      </c>
      <c r="EG759">
        <f>CY759+DU759</f>
        <v>0.49722261486523267</v>
      </c>
      <c r="EH759">
        <f>EG759/(SQRT(EG759^2+EG760^2+EG761^2))</f>
        <v>0.35158948273051299</v>
      </c>
      <c r="EJ759">
        <f>Q759+AM759</f>
        <v>-1.0821477863900673</v>
      </c>
      <c r="EK759">
        <f>EJ759/(SQRT(EJ759^2+EJ760^2+EJ761^2))</f>
        <v>-1</v>
      </c>
      <c r="EM759" s="23">
        <f>CY760*DU761-CY761*DU760</f>
        <v>-0.58621808941210418</v>
      </c>
      <c r="EO759" s="15">
        <v>18</v>
      </c>
      <c r="EP759" s="9" t="s">
        <v>7</v>
      </c>
      <c r="EW759" s="17">
        <f>CU759</f>
        <v>60</v>
      </c>
      <c r="EX759" s="17">
        <f>CV759</f>
        <v>-45</v>
      </c>
      <c r="EY759" s="31">
        <f>1+CW759</f>
        <v>246.36873756602247</v>
      </c>
      <c r="EZ759" s="10"/>
      <c r="FA759" s="61">
        <f t="array" ref="FA759:FA761">MMULT(FS759:FU761,FQ759:FQ761)</f>
        <v>0.76927043658232908</v>
      </c>
      <c r="FB759" s="13">
        <f>BW760</f>
        <v>0</v>
      </c>
      <c r="FC759" s="17">
        <v>1</v>
      </c>
      <c r="FD759">
        <v>0</v>
      </c>
      <c r="FF759" s="73">
        <f>(FD759^2)*(1-COS(RADIANS(EY759+45)))+(COS(RADIANS(EY759+45)))</f>
        <v>0.36436871582414587</v>
      </c>
      <c r="FG759" s="73">
        <f>(FD759*FD760)*(1-COS(RADIANS(EY759+45)))-FD761*(SIN(RADIANS(EY759+45)))</f>
        <v>0.93125476585554334</v>
      </c>
      <c r="FH759" s="73">
        <f>(FD759*FD761)*(1-COS(RADIANS(EY759+45)))+FD760*(SIN(RADIANS(EY759+45)))</f>
        <v>0</v>
      </c>
      <c r="FI759" s="10"/>
      <c r="FJ759">
        <f t="array" ref="FJ759:FJ761">MMULT(FF759:FH761,FC759:FC761)</f>
        <v>0.36436871582414587</v>
      </c>
      <c r="FK759" s="23">
        <f>COS(RADIANS(176))</f>
        <v>-0.9975640502598242</v>
      </c>
      <c r="FM759" s="30">
        <f>(FK759^2)*(1-COS(RADIANS(EX759)))+(COS(RADIANS(EX759)))</f>
        <v>0.99857479166422358</v>
      </c>
      <c r="FN759" s="30">
        <f>(FK759*FK760)*(1-COS(RADIANS(EX759)))-FK761*(SIN(RADIANS(EX759)))</f>
        <v>-2.0381428756221641E-2</v>
      </c>
      <c r="FO759" s="30">
        <f>(FK759*FK761)*(1-COS(RADIANS(EX759)))+FK760*(SIN(RADIANS(EX759)))</f>
        <v>-4.9325275616132508E-2</v>
      </c>
      <c r="FQ759">
        <f t="array" ref="FQ759:FQ761">MMULT(FM759:FO761,FJ759:FJ761)</f>
        <v>0.38282971715723374</v>
      </c>
      <c r="FS759" s="28">
        <f>(FD759^2)*(1-COS(RADIANS(EW759)))+(COS(RADIANS(EW759)))</f>
        <v>0.50000000000000011</v>
      </c>
      <c r="FT759" s="28">
        <f>(FD759*FD760)*(1-COS(RADIANS(EW759)))-FD761*(SIN(RADIANS(EW759)))</f>
        <v>-0.8660254037844386</v>
      </c>
      <c r="FU759" s="28">
        <f>(FD759*FD761)*(1-COS(RADIANS(EW759)))+FD760*(SIN(RADIANS(EW759)))</f>
        <v>0</v>
      </c>
      <c r="FW759" s="61">
        <f t="array" ref="FW759:FW761">MMULT(FS759:FU761,GG759:GG761)</f>
        <v>-0.25410892752214553</v>
      </c>
      <c r="FX759" s="13">
        <f>BX760</f>
        <v>0</v>
      </c>
      <c r="FY759" s="17">
        <v>1</v>
      </c>
      <c r="FZ759">
        <v>0</v>
      </c>
      <c r="GB759" s="73">
        <f>(FD759^2)*(1-COS(RADIANS(EY759-45)))+(COS(RADIANS(EY759-45)))</f>
        <v>-0.93125476585554312</v>
      </c>
      <c r="GC759" s="73">
        <f>(FD759*FD760)*(1-COS(RADIANS(EY759-45)))-FD761*(SIN(RADIANS(EY759-45)))</f>
        <v>0.36436871582414632</v>
      </c>
      <c r="GD759" s="73">
        <f>(FD759*FD761)*(1-COS(RADIANS(EY759-45)))+FD760*(SIN(RADIANS(EY759-45)))</f>
        <v>0</v>
      </c>
      <c r="GE759" s="10"/>
      <c r="GF759">
        <f t="array" ref="GF759:GF761">MMULT(GB759:GD761,FC759:FC761)</f>
        <v>-0.93125476585554312</v>
      </c>
      <c r="GG759" s="1">
        <f t="array" ref="GG759:GG761">MMULT(FM759:FO761,GF759:GF761)</f>
        <v>-0.92250117877794846</v>
      </c>
      <c r="GI759">
        <f>FA759+FW759</f>
        <v>0.51516150906018354</v>
      </c>
      <c r="GJ759">
        <f>GI759/(SQRT(GI759^2+GI760^2+GI761^2))</f>
        <v>0.36427419646275067</v>
      </c>
      <c r="GL759" t="e">
        <f>CH760+DC759</f>
        <v>#VALUE!</v>
      </c>
      <c r="GM759" t="e">
        <f>GL759/(SQRT(GL759^2+GL760^2+GL761^2))</f>
        <v>#VALUE!</v>
      </c>
      <c r="GO759" s="27">
        <f>FA760*FW761-FA761*FW760</f>
        <v>-0.58621808941210418</v>
      </c>
    </row>
    <row r="760" spans="1:197" x14ac:dyDescent="0.2">
      <c r="A760" s="1">
        <f>F760</f>
        <v>-0.32759250219387132</v>
      </c>
      <c r="B760">
        <f>C760/(SQRT(C758^2+C759^2+C760^2))</f>
        <v>-0.32710772210508354</v>
      </c>
      <c r="C760">
        <v>-0.32565400166434638</v>
      </c>
      <c r="D760" t="s">
        <v>10</v>
      </c>
      <c r="E760" s="5">
        <f t="shared" si="1144"/>
        <v>-9.8599251535522028E-2</v>
      </c>
      <c r="F760" s="6">
        <f t="shared" si="1144"/>
        <v>-0.32759250219387132</v>
      </c>
      <c r="G760" s="7">
        <f t="shared" si="1145"/>
        <v>-0.51555749612369817</v>
      </c>
      <c r="H760" s="8">
        <f t="shared" si="1146"/>
        <v>-0.56659029026636909</v>
      </c>
      <c r="J760" s="10"/>
      <c r="BE760" s="15"/>
      <c r="BY760" t="s">
        <v>8</v>
      </c>
      <c r="BZ760" s="5">
        <f t="shared" ref="BZ760:CA762" si="1148">BZ755</f>
        <v>0.93180266183863136</v>
      </c>
      <c r="CA760" s="6">
        <f t="shared" si="1148"/>
        <v>-0.87956522186239505</v>
      </c>
      <c r="CB760" s="7">
        <f>CY759</f>
        <v>0.76471846068633387</v>
      </c>
      <c r="CC760" s="8">
        <f>DU759</f>
        <v>-0.2674958458211012</v>
      </c>
      <c r="CE760" s="9">
        <f>((SUMPRODUCT(CB760:CB762,BZ760:BZ762))*(SUMPRODUCT(CB760:CB762,CA760:CA762)))-((SUMPRODUCT(CC760:CC762,BZ760:BZ762))*(SUMPRODUCT(CC760:CC762,CA760:CA762)))</f>
        <v>0</v>
      </c>
      <c r="CG760">
        <v>1</v>
      </c>
      <c r="CH760" t="s">
        <v>161</v>
      </c>
      <c r="CI760" s="67"/>
      <c r="CJ760" s="1" t="s">
        <v>8</v>
      </c>
      <c r="CK760" s="5">
        <f t="shared" ref="CK760:CL762" si="1149">BZ760</f>
        <v>0.93180266183863136</v>
      </c>
      <c r="CL760" s="6">
        <f t="shared" si="1149"/>
        <v>-0.87956522186239505</v>
      </c>
      <c r="CM760" s="7">
        <f>FA759</f>
        <v>0.76927043658232908</v>
      </c>
      <c r="CN760" s="8">
        <f>FW759</f>
        <v>-0.25410892752214553</v>
      </c>
      <c r="CO760" s="10"/>
      <c r="CP760">
        <f t="shared" si="1147"/>
        <v>0.3492962422733713</v>
      </c>
      <c r="CQ760">
        <f t="shared" si="1147"/>
        <v>-0.34518112468713447</v>
      </c>
      <c r="CR760">
        <f>CJ763</f>
        <v>0</v>
      </c>
      <c r="CS760">
        <f>CM763</f>
        <v>0</v>
      </c>
      <c r="CW760" s="28"/>
      <c r="CY760" s="61">
        <v>-1.8114578912449775E-2</v>
      </c>
      <c r="DA760" s="17">
        <v>0</v>
      </c>
      <c r="DB760">
        <v>0</v>
      </c>
      <c r="DD760" s="73">
        <f>(DB759*DB760)*(1-COS(RADIANS(CW759+45)))+DB761*(SIN(RADIANS(CW759+45)))</f>
        <v>-0.93747204216566382</v>
      </c>
      <c r="DE760" s="73">
        <f>(DB760^2)*(1-COS(RADIANS(CW759+45)))+(COS(RADIANS(CW759+45)))</f>
        <v>0.34806058403349827</v>
      </c>
      <c r="DF760" s="73">
        <f>(DB760*DB761)*(1-COS(RADIANS(CW759+45)))-DB759*(SIN(RADIANS(CW759+45)))</f>
        <v>0</v>
      </c>
      <c r="DG760" s="10"/>
      <c r="DH760">
        <v>-0.93747204216566382</v>
      </c>
      <c r="DI760" s="23">
        <f>SIN(RADIANS('[1]Biaxial Input'!$F$21))*(COS(RADIANS(0)))</f>
        <v>6.9756473744125524E-2</v>
      </c>
      <c r="DK760" s="30">
        <f>(DI759*DI760)*(1-COS(RADIANS(CV759)))+DI761*(SIN(RADIANS(CV759)))</f>
        <v>-2.0381428756221641E-2</v>
      </c>
      <c r="DL760" s="30">
        <f>(DI760^2)*(1-COS(RADIANS(CV759)))+(COS(RADIANS(CV759)))</f>
        <v>0.70853198952232399</v>
      </c>
      <c r="DM760" s="30">
        <f>(DI760*DI761)*(1-COS(RADIANS(CV759)))-DI759*(SIN(RADIANS(CV759)))</f>
        <v>-0.70538430460663959</v>
      </c>
      <c r="DO760">
        <v>-0.6713229031535215</v>
      </c>
      <c r="DQ760" s="28">
        <f>(DB759*DB760)*(1-COS(RADIANS(CU759)))+DB761*(SIN(RADIANS(CU759)))</f>
        <v>0.8660254037844386</v>
      </c>
      <c r="DR760" s="28">
        <f>(DB760^2)*(1-COS(RADIANS(CU759)))+(COS(RADIANS(CU759)))</f>
        <v>0.50000000000000011</v>
      </c>
      <c r="DS760" s="28">
        <f>(DB760*DB761)*(1-COS(RADIANS(CU759)))-DB759*(SIN(RADIANS(CU759)))</f>
        <v>0</v>
      </c>
      <c r="DU760" s="61">
        <v>-0.91832647265817313</v>
      </c>
      <c r="DW760" s="17">
        <v>0</v>
      </c>
      <c r="DX760">
        <v>0</v>
      </c>
      <c r="DZ760" s="73">
        <f>(DB759*DB760)*(1-COS(RADIANS(CW759-45)))+DB761*(SIN(RADIANS(CW759-45)))</f>
        <v>-0.34806058403349838</v>
      </c>
      <c r="EA760" s="73">
        <f>(DB760^2)*(1-COS(RADIANS(CW759-45)))+(COS(RADIANS(CW759-45)))</f>
        <v>-0.93747204216566371</v>
      </c>
      <c r="EB760" s="73">
        <f>(DB760*DB761)*(1-COS(RADIANS(CW759-45)))-DB759*(SIN(RADIANS(CW759-45)))</f>
        <v>0</v>
      </c>
      <c r="EC760" s="10"/>
      <c r="ED760">
        <v>-0.34806058403349838</v>
      </c>
      <c r="EE760" s="1">
        <v>-0.22750503844120756</v>
      </c>
      <c r="EG760">
        <f>CY760+DU760</f>
        <v>-0.93644105157062296</v>
      </c>
      <c r="EH760">
        <f>EG760/(SQRT(EG759^2+EG760^2+EG761^2))</f>
        <v>-0.6621638177470488</v>
      </c>
      <c r="EJ760">
        <f>Q760+AM760</f>
        <v>0</v>
      </c>
      <c r="EK760">
        <f>EJ760/(SQRT(EJ759^2+EJ760^2+EJ761^2))</f>
        <v>0</v>
      </c>
      <c r="EM760" s="23">
        <f>CY761*DU759-CY759*DU761</f>
        <v>0.39540909403555979</v>
      </c>
      <c r="EP760" s="9">
        <f>((SUMPRODUCT(CM760:CM762,BZ760:BZ762))*(SUMPRODUCT(CM760:CM762,CA760:CA762)))-((SUMPRODUCT(CN760:CN762,BZ760:BZ762))*(SUMPRODUCT(CN760:CN762,CA760:CA762)))</f>
        <v>-2.6006567736219954E-2</v>
      </c>
      <c r="EY760" s="28"/>
      <c r="EZ760" s="10"/>
      <c r="FA760" s="61">
        <v>-2.084813131394303E-3</v>
      </c>
      <c r="FB760" s="13">
        <f>BW761</f>
        <v>0</v>
      </c>
      <c r="FC760" s="17">
        <v>0</v>
      </c>
      <c r="FD760">
        <v>0</v>
      </c>
      <c r="FF760" s="73">
        <f>(FD759*FD760)*(1-COS(RADIANS(EY759+45)))+FD761*(SIN(RADIANS(EY759+45)))</f>
        <v>-0.93125476585554334</v>
      </c>
      <c r="FG760" s="73">
        <f>(FD760^2)*(1-COS(RADIANS(EY759+45)))+(COS(RADIANS(EY759+45)))</f>
        <v>0.36436871582414587</v>
      </c>
      <c r="FH760" s="73">
        <f>(FD760*FD761)*(1-COS(RADIANS(EY759+45)))-FD759*(SIN(RADIANS(EY759+45)))</f>
        <v>0</v>
      </c>
      <c r="FI760" s="10"/>
      <c r="FJ760">
        <v>-0.93125476585554334</v>
      </c>
      <c r="FK760" s="23">
        <f>SIN(RADIANS(176))*(COS(RADIANS(0)))</f>
        <v>6.9756473744125524E-2</v>
      </c>
      <c r="FM760" s="30">
        <f>(FK759*FK760)*(1-COS(RADIANS(EX759)))+FK761*(SIN(RADIANS(EX759)))</f>
        <v>-2.0381428756221641E-2</v>
      </c>
      <c r="FN760" s="30">
        <f>(FK760^2)*(1-COS(RADIANS(EX759)))+(COS(RADIANS(EX759)))</f>
        <v>0.70853198952232399</v>
      </c>
      <c r="FO760" s="30">
        <f>(FK760*FK761)*(1-COS(RADIANS(EX759)))-FK759*(SIN(RADIANS(EX759)))</f>
        <v>-0.70538430460663959</v>
      </c>
      <c r="FQ760">
        <v>-0.66725014702634</v>
      </c>
      <c r="FS760" s="28">
        <f>(FD759*FD760)*(1-COS(RADIANS(EW759)))+FD761*(SIN(RADIANS(EW759)))</f>
        <v>0.8660254037844386</v>
      </c>
      <c r="FT760" s="28">
        <f>(FD760^2)*(1-COS(RADIANS(EW759)))+(COS(RADIANS(EW759)))</f>
        <v>0.50000000000000011</v>
      </c>
      <c r="FU760" s="28">
        <f>(FD760*FD761)*(1-COS(RADIANS(EW759)))-FD759*(SIN(RADIANS(EW759)))</f>
        <v>0</v>
      </c>
      <c r="FW760" s="61">
        <v>-0.91850275008199345</v>
      </c>
      <c r="FX760" s="13">
        <f>BX761</f>
        <v>0</v>
      </c>
      <c r="FY760" s="17">
        <v>0</v>
      </c>
      <c r="FZ760">
        <v>0</v>
      </c>
      <c r="GB760" s="73">
        <f>(FD759*FD760)*(1-COS(RADIANS(EY759-45)))+FD761*(SIN(RADIANS(EY759-45)))</f>
        <v>-0.36436871582414632</v>
      </c>
      <c r="GC760" s="73">
        <f>(FD760^2)*(1-COS(RADIANS(EY759-45)))+(COS(RADIANS(EY759-45)))</f>
        <v>-0.93125476585554312</v>
      </c>
      <c r="GD760" s="73">
        <f>(FD760*FD761)*(1-COS(RADIANS(EY759-45)))-FD759*(SIN(RADIANS(EY759-45)))</f>
        <v>0</v>
      </c>
      <c r="GE760" s="10"/>
      <c r="GF760">
        <v>-0.36436871582414632</v>
      </c>
      <c r="GG760" s="1">
        <v>-0.23918658847840008</v>
      </c>
      <c r="GI760">
        <f>FA760+FW760</f>
        <v>-0.92058756321338775</v>
      </c>
      <c r="GJ760">
        <f>GI760/(SQRT(GI759^2+GI760^2+GI761^2))</f>
        <v>-0.65095370862418567</v>
      </c>
      <c r="GL760">
        <f>CH761+DC760</f>
        <v>-2.6006567736219954E-2</v>
      </c>
      <c r="GM760" t="e">
        <f>GL760/(SQRT(GL759^2+GL760^2+GL761^2))</f>
        <v>#VALUE!</v>
      </c>
      <c r="GO760" s="27">
        <f>FA761*FW759-FA759*FW761</f>
        <v>0.39540909403555974</v>
      </c>
    </row>
    <row r="761" spans="1:197" x14ac:dyDescent="0.2">
      <c r="A761" s="83" t="s">
        <v>146</v>
      </c>
      <c r="B761" s="17" t="s">
        <v>145</v>
      </c>
      <c r="C761" s="17" t="s">
        <v>147</v>
      </c>
      <c r="M761" s="17" t="s">
        <v>146</v>
      </c>
      <c r="N761" s="17" t="s">
        <v>145</v>
      </c>
      <c r="O761" s="17" t="s">
        <v>147</v>
      </c>
      <c r="P761" s="1"/>
      <c r="Q761" s="82" t="s">
        <v>148</v>
      </c>
      <c r="R761" s="13"/>
      <c r="T761" s="10"/>
      <c r="U761" s="10"/>
      <c r="V761" s="10"/>
      <c r="W761" s="10"/>
      <c r="X761" s="10"/>
      <c r="Y761" s="10"/>
      <c r="Z761" s="80"/>
      <c r="AA761" s="23" t="s">
        <v>149</v>
      </c>
      <c r="AE761" s="1"/>
      <c r="AG761" s="80"/>
      <c r="AK761" s="13"/>
      <c r="AL761" s="81"/>
      <c r="AM761" s="82" t="s">
        <v>150</v>
      </c>
      <c r="AO761" s="13"/>
      <c r="AP761" s="13"/>
      <c r="AS761" s="1"/>
      <c r="AW761" s="1"/>
      <c r="BY761" t="s">
        <v>9</v>
      </c>
      <c r="BZ761" s="5">
        <f t="shared" si="1148"/>
        <v>0.3492962422733713</v>
      </c>
      <c r="CA761" s="6">
        <f t="shared" si="1148"/>
        <v>-0.34518112468713447</v>
      </c>
      <c r="CB761" s="7">
        <f>CY760</f>
        <v>-1.8114578912449775E-2</v>
      </c>
      <c r="CC761" s="8">
        <f>DU760</f>
        <v>-0.91832647265817313</v>
      </c>
      <c r="CE761" s="10"/>
      <c r="CH761">
        <f>((SUMPRODUCT(CM760:CM762,CK760:CK762))*(SUMPRODUCT(CM760:CM762,CL760:CL762)))-((SUMPRODUCT(CN760:CN762,CK760:CK762))*(SUMPRODUCT(CN760:CN762,CL760:CL762)))</f>
        <v>-2.6006567736219954E-2</v>
      </c>
      <c r="CI761" s="67"/>
      <c r="CJ761" s="10" t="s">
        <v>9</v>
      </c>
      <c r="CK761" s="5">
        <f t="shared" si="1149"/>
        <v>0.3492962422733713</v>
      </c>
      <c r="CL761" s="6">
        <f t="shared" si="1149"/>
        <v>-0.34518112468713447</v>
      </c>
      <c r="CM761" s="7">
        <f>FA760</f>
        <v>-2.084813131394303E-3</v>
      </c>
      <c r="CN761" s="8">
        <f>FW760</f>
        <v>-0.91850275008199345</v>
      </c>
      <c r="CP761">
        <f t="shared" si="1147"/>
        <v>-9.8670839279614439E-2</v>
      </c>
      <c r="CQ761">
        <f t="shared" si="1147"/>
        <v>-0.32743703463395935</v>
      </c>
      <c r="CR761">
        <f>CK763</f>
        <v>0</v>
      </c>
      <c r="CS761">
        <f>CN763</f>
        <v>0</v>
      </c>
      <c r="CW761" s="28"/>
      <c r="CY761" s="61">
        <v>-0.64410988031262872</v>
      </c>
      <c r="DA761" s="17">
        <v>0</v>
      </c>
      <c r="DB761">
        <v>1</v>
      </c>
      <c r="DD761" s="73">
        <f>(DB759*DB761)*(1-COS(RADIANS(CW759+45)))-DB760*(SIN(RADIANS(CW759+45)))</f>
        <v>0</v>
      </c>
      <c r="DE761" s="73">
        <f>(DB760*DB761)*(1-COS(RADIANS(CW759+45)))+DB759*(SIN(RADIANS(CW759+45)))</f>
        <v>0</v>
      </c>
      <c r="DF761" s="73">
        <f>(DB761^2)*(1-COS(RADIANS(CW759+45)))+(COS(RADIANS(CW759+45)))</f>
        <v>1</v>
      </c>
      <c r="DG761" s="10"/>
      <c r="DH761">
        <v>0</v>
      </c>
      <c r="DI761" s="23">
        <f>SIN(RADIANS('[1]Biaxial Input'!$F$21))*SIN(RADIANS(0))</f>
        <v>0</v>
      </c>
      <c r="DK761" s="30">
        <f>(DI759*DI761)*(1-COS(RADIANS(CV759)))-DI760*(SIN(RADIANS(CV759)))</f>
        <v>4.9325275616132508E-2</v>
      </c>
      <c r="DL761" s="30">
        <f>(DI760*DI761)*(1-COS(RADIANS(CV759)))+DI759*(SIN(RADIANS(CV759)))</f>
        <v>0.70538430460663959</v>
      </c>
      <c r="DM761" s="30">
        <f>(DI761^2)*(1-COS(RADIANS(CV759)))+(COS(RADIANS(CV759)))</f>
        <v>0.70710678118654757</v>
      </c>
      <c r="DO761">
        <v>-0.64410988031262872</v>
      </c>
      <c r="DQ761" s="28">
        <f>(DB759*DB761)*(1-COS(RADIANS(CU759)))-DB760*(SIN(RADIANS(CU759)))</f>
        <v>0</v>
      </c>
      <c r="DR761" s="28">
        <f>(DB760*DB761)*(1-COS(RADIANS(CU759)))+DB759*(SIN(RADIANS(CU759)))</f>
        <v>0</v>
      </c>
      <c r="DS761" s="28">
        <f>(DB761^2)*(1-COS(RADIANS(CU759)))+(COS(RADIANS(CU759)))</f>
        <v>1</v>
      </c>
      <c r="DU761" s="61">
        <v>-0.29175753989169007</v>
      </c>
      <c r="DW761" s="17">
        <v>0</v>
      </c>
      <c r="DX761">
        <v>1</v>
      </c>
      <c r="DZ761" s="73">
        <f>(DB759*DB759)*(1-COS(RADIANS(CW759-45)))-DB759*(SIN(RADIANS(CW759-45)))</f>
        <v>0</v>
      </c>
      <c r="EA761" s="73">
        <f>(DB760*DB761)*(1-COS(RADIANS(CW759-45)))+DB759*(SIN(RADIANS(CW759-45)))</f>
        <v>0</v>
      </c>
      <c r="EB761" s="73">
        <f>(DB761^2)*(1-COS(RADIANS(CW759-45)))+(COS(RADIANS(CW759-45)))</f>
        <v>1</v>
      </c>
      <c r="EC761" s="10"/>
      <c r="ED761">
        <v>0</v>
      </c>
      <c r="EE761" s="1">
        <v>-0.29175753989169007</v>
      </c>
      <c r="EG761">
        <f>CY761+DU761</f>
        <v>-0.93586742020431879</v>
      </c>
      <c r="EH761">
        <f>EG761/(SQRT(EG759^2+EG760^2+EG761^2))</f>
        <v>-0.6617581991180338</v>
      </c>
      <c r="EJ761">
        <f>Q761+AM761</f>
        <v>0</v>
      </c>
      <c r="EK761">
        <f>EJ761/(SQRT(EJ759^2+EJ760^2+EJ761^2))</f>
        <v>0</v>
      </c>
      <c r="EM761" s="23">
        <f>CY759*DU760-CY760*DU759</f>
        <v>-0.70710678118654768</v>
      </c>
      <c r="ER761">
        <f t="shared" ref="ER761:ES763" si="1150">CK760</f>
        <v>0.93180266183863136</v>
      </c>
      <c r="ES761">
        <f t="shared" si="1150"/>
        <v>-0.87956522186239505</v>
      </c>
      <c r="ET761" t="e">
        <f>#REF!</f>
        <v>#REF!</v>
      </c>
      <c r="EU761" t="e">
        <f>#REF!</f>
        <v>#REF!</v>
      </c>
      <c r="EY761" s="28"/>
      <c r="EZ761" s="10"/>
      <c r="FA761" s="61">
        <v>-0.6389199080907092</v>
      </c>
      <c r="FB761" s="13">
        <f>BW762</f>
        <v>0</v>
      </c>
      <c r="FC761" s="17">
        <v>0</v>
      </c>
      <c r="FD761">
        <v>1</v>
      </c>
      <c r="FF761" s="73">
        <f>(FD759*FD761)*(1-COS(RADIANS(EY759+45)))-FD760*(SIN(RADIANS(EY759+45)))</f>
        <v>0</v>
      </c>
      <c r="FG761" s="73">
        <f>(FD760*FD761)*(1-COS(RADIANS(EY759+45)))+FD759*(SIN(RADIANS(EY759+45)))</f>
        <v>0</v>
      </c>
      <c r="FH761" s="73">
        <f>(FD761^2)*(1-COS(RADIANS(EY759+45)))+(COS(RADIANS(EY759+45)))</f>
        <v>1</v>
      </c>
      <c r="FI761" s="10"/>
      <c r="FJ761">
        <v>0</v>
      </c>
      <c r="FK761" s="23">
        <f>SIN(RADIANS(176))*SIN(RADIANS(0))</f>
        <v>0</v>
      </c>
      <c r="FM761" s="30">
        <f>(FK759*FK761)*(1-COS(RADIANS(EX759)))-FK760*(SIN(RADIANS(EX759)))</f>
        <v>4.9325275616132508E-2</v>
      </c>
      <c r="FN761" s="30">
        <f>(FK760*FK761)*(1-COS(RADIANS(EX759)))+FK759*(SIN(RADIANS(EX759)))</f>
        <v>0.70538430460663959</v>
      </c>
      <c r="FO761" s="30">
        <f>(FK761^2)*(1-COS(RADIANS(EX759)))+(COS(RADIANS(EX759)))</f>
        <v>0.70710678118654757</v>
      </c>
      <c r="FQ761">
        <v>-0.6389199080907092</v>
      </c>
      <c r="FS761" s="28">
        <f>(FD759*FD761)*(1-COS(RADIANS(EW759)))-FD760*(SIN(RADIANS(EW759)))</f>
        <v>0</v>
      </c>
      <c r="FT761" s="28">
        <f>(FD760*FD761)*(1-COS(RADIANS(EW759)))+FD759*(SIN(RADIANS(EW759)))</f>
        <v>0</v>
      </c>
      <c r="FU761" s="28">
        <f>(FD761^2)*(1-COS(RADIANS(EW759)))+(COS(RADIANS(EW759)))</f>
        <v>1</v>
      </c>
      <c r="FW761" s="61">
        <v>-0.30295437122669133</v>
      </c>
      <c r="FX761" s="13">
        <f>BX762</f>
        <v>0</v>
      </c>
      <c r="FY761" s="17">
        <v>0</v>
      </c>
      <c r="FZ761">
        <v>1</v>
      </c>
      <c r="GB761" s="73">
        <f>(FD759*FD759)*(1-COS(RADIANS(EY759-45)))-FD759*(SIN(RADIANS(EY759-45)))</f>
        <v>0</v>
      </c>
      <c r="GC761" s="73">
        <f>(FD760*FD761)*(1-COS(RADIANS(EY759-45)))+FD759*(SIN(RADIANS(EY759-45)))</f>
        <v>0</v>
      </c>
      <c r="GD761" s="73">
        <f>(FD761^2)*(1-COS(RADIANS(EY759-45)))+(COS(RADIANS(EY759-45)))</f>
        <v>0.99999999999999989</v>
      </c>
      <c r="GE761" s="10"/>
      <c r="GF761">
        <v>0</v>
      </c>
      <c r="GG761" s="1">
        <v>-0.30295437122669133</v>
      </c>
      <c r="GI761">
        <f>FA761+FW761</f>
        <v>-0.94187427931740053</v>
      </c>
      <c r="GJ761">
        <f>GI761/(SQRT(GI759^2+GI760^2+GI761^2))</f>
        <v>-0.666005689930526</v>
      </c>
      <c r="GL761" t="e">
        <f>#REF!+DC761</f>
        <v>#REF!</v>
      </c>
      <c r="GM761" t="e">
        <f>GL761/(SQRT(GL759^2+GL760^2+GL761^2))</f>
        <v>#REF!</v>
      </c>
      <c r="GO761" s="27">
        <f>FA759*FW760-FA760*FW759</f>
        <v>-0.70710678118654768</v>
      </c>
    </row>
    <row r="762" spans="1:197" x14ac:dyDescent="0.2">
      <c r="A762" s="17">
        <f>A667</f>
        <v>0</v>
      </c>
      <c r="B762" s="17">
        <f t="shared" ref="B762:C762" si="1151">B667</f>
        <v>0</v>
      </c>
      <c r="C762" s="17">
        <f t="shared" si="1151"/>
        <v>111.4</v>
      </c>
      <c r="E762" s="5" t="s">
        <v>4</v>
      </c>
      <c r="F762" s="6" t="s">
        <v>5</v>
      </c>
      <c r="G762" s="7" t="s">
        <v>6</v>
      </c>
      <c r="H762" s="8" t="s">
        <v>1</v>
      </c>
      <c r="I762">
        <v>1</v>
      </c>
      <c r="J762" s="9" t="s">
        <v>7</v>
      </c>
      <c r="K762">
        <v>1</v>
      </c>
      <c r="M762" s="17">
        <f>A762</f>
        <v>0</v>
      </c>
      <c r="N762" s="17">
        <f t="shared" ref="N762:O762" si="1152">B762</f>
        <v>0</v>
      </c>
      <c r="O762" s="17">
        <f t="shared" si="1152"/>
        <v>111.4</v>
      </c>
      <c r="P762" s="10"/>
      <c r="Q762" s="61">
        <f t="array" ref="Q762:Q764">MMULT(AI762:AK764,AG762:AG764)</f>
        <v>-0.91636272956223963</v>
      </c>
      <c r="R762" s="13"/>
      <c r="S762" s="17">
        <v>1</v>
      </c>
      <c r="T762">
        <v>0</v>
      </c>
      <c r="V762" s="73">
        <f>(T762^2)*(1-COS(RADIANS(O762+45)))+(COS(RADIANS(O762+45)))</f>
        <v>-0.91636272956223963</v>
      </c>
      <c r="W762" s="73">
        <f>(T762*T763)*(1-COS(RADIANS(O762+45)))-T764*(SIN(RADIANS(O762+45)))</f>
        <v>-0.40034903255689475</v>
      </c>
      <c r="X762" s="73">
        <f>(T762*T764)*(1-COS(RADIANS(O762+45)))+T763*(SIN(RADIANS(O762+45)))</f>
        <v>0</v>
      </c>
      <c r="Y762" s="10"/>
      <c r="Z762">
        <f t="array" ref="Z762:Z764">MMULT(V762:X764,S762:S764)</f>
        <v>-0.91636272956223963</v>
      </c>
      <c r="AA762" s="23">
        <f>COS(RADIANS('[1]Biaxial Input'!$F$21))</f>
        <v>-0.9975640502598242</v>
      </c>
      <c r="AC762" s="30">
        <f>(AA762^2)*(1-COS(RADIANS(N762)))+(COS(RADIANS(N762)))</f>
        <v>1</v>
      </c>
      <c r="AD762" s="30">
        <f>(AA762*AA763)*(1-COS(RADIANS(N762)))-AA764*(SIN(RADIANS(N762)))</f>
        <v>0</v>
      </c>
      <c r="AE762" s="30">
        <f>(AA762*AA764)*(1-COS(RADIANS(N762)))+AA763*(SIN(RADIANS(N762)))</f>
        <v>0</v>
      </c>
      <c r="AG762">
        <f t="array" ref="AG762:AG764">MMULT(AC762:AE764,Z762:Z764)</f>
        <v>-0.91636272956223963</v>
      </c>
      <c r="AI762" s="28">
        <f>(T762^2)*(1-COS(RADIANS(M762)))+(COS(RADIANS(M762)))</f>
        <v>1</v>
      </c>
      <c r="AJ762" s="28">
        <f>(T762*T763)*(1-COS(RADIANS(M762)))-T764*(SIN(RADIANS(M762)))</f>
        <v>0</v>
      </c>
      <c r="AK762" s="28">
        <f>(T762*T764)*(1-COS(RADIANS(M762)))+T763*(SIN(RADIANS(M762)))</f>
        <v>0</v>
      </c>
      <c r="AM762" s="61">
        <f t="array" ref="AM762:AM764">MMULT(AI762:AK764,AW762:AW764)</f>
        <v>0.40034903255689491</v>
      </c>
      <c r="AN762" s="13"/>
      <c r="AO762" s="17">
        <v>1</v>
      </c>
      <c r="AP762">
        <v>0</v>
      </c>
      <c r="AR762" s="73">
        <f>(T762^2)*(1-COS(RADIANS(O762-45)))+(COS(RADIANS(O762-45)))</f>
        <v>0.40034903255689491</v>
      </c>
      <c r="AS762" s="73">
        <f>(T762*T763)*(1-COS(RADIANS(O762-45)))-T764*(SIN(RADIANS(O762-45)))</f>
        <v>-0.91636272956223963</v>
      </c>
      <c r="AT762" s="73">
        <f>(T762*T764)*(1-COS(RADIANS(O762-45)))+T763*(SIN(RADIANS(O762-45)))</f>
        <v>0</v>
      </c>
      <c r="AU762" s="10"/>
      <c r="AV762">
        <f t="array" ref="AV762:AV764">MMULT(AR762:AT764,S762:S764)</f>
        <v>0.40034903255689491</v>
      </c>
      <c r="AW762" s="1">
        <f t="array" ref="AW762:AW764">MMULT(AC762:AE764,AV762:AV764)</f>
        <v>0.40034903255689491</v>
      </c>
      <c r="BY762" t="s">
        <v>10</v>
      </c>
      <c r="BZ762" s="5">
        <f t="shared" si="1148"/>
        <v>-9.8670839279614439E-2</v>
      </c>
      <c r="CA762" s="6">
        <f t="shared" si="1148"/>
        <v>-0.32743703463395935</v>
      </c>
      <c r="CB762" s="7">
        <f>CY761</f>
        <v>-0.64410988031262872</v>
      </c>
      <c r="CC762" s="8">
        <f>DU761</f>
        <v>-0.29175753989169007</v>
      </c>
      <c r="CE762" s="10"/>
      <c r="CG762" s="10" t="s">
        <v>160</v>
      </c>
      <c r="CH762" s="10">
        <f>-CH759*((EY759-CW759)/(CH761-CE760))</f>
        <v>245.36873756602247</v>
      </c>
      <c r="CI762" s="67"/>
      <c r="CJ762" s="10" t="s">
        <v>10</v>
      </c>
      <c r="CK762" s="5">
        <f t="shared" si="1149"/>
        <v>-9.8670839279614439E-2</v>
      </c>
      <c r="CL762" s="6">
        <f t="shared" si="1149"/>
        <v>-0.32743703463395935</v>
      </c>
      <c r="CM762" s="7">
        <f>FA761</f>
        <v>-0.6389199080907092</v>
      </c>
      <c r="CN762" s="8">
        <f>FW761</f>
        <v>-0.30295437122669133</v>
      </c>
      <c r="CW762" s="28"/>
      <c r="EE762" s="1"/>
      <c r="EI762" s="64">
        <f>(DEGREES(ACOS((EH759*EK759+EH760*EK760+EH761*EK761)/((SQRT(EH759^2+EH760^2+EH761^2))*(SQRT(EK759^2+EK760^2+EK761^2))))))</f>
        <v>110.5845658346695</v>
      </c>
      <c r="ER762">
        <f t="shared" si="1150"/>
        <v>0.3492962422733713</v>
      </c>
      <c r="ES762">
        <f t="shared" si="1150"/>
        <v>-0.34518112468713447</v>
      </c>
      <c r="ET762" t="e">
        <f>#REF!</f>
        <v>#REF!</v>
      </c>
      <c r="EU762" t="e">
        <f>#REF!</f>
        <v>#REF!</v>
      </c>
      <c r="EY762" s="28"/>
      <c r="EZ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GG762" s="1"/>
      <c r="GK762" s="64" t="e">
        <f>(DEGREES(ACOS((GJ759*GM759+GJ760*GM760+GJ761*GM761)/((SQRT(GJ759^2+GJ760^2+GJ761^2))*(SQRT(GM759^2+GM760^2+GM761^2))))))</f>
        <v>#VALUE!</v>
      </c>
    </row>
    <row r="763" spans="1:197" x14ac:dyDescent="0.2">
      <c r="A763" s="17">
        <f t="shared" ref="A763:C778" si="1153">A668</f>
        <v>0</v>
      </c>
      <c r="B763" s="17">
        <f t="shared" si="1153"/>
        <v>5</v>
      </c>
      <c r="C763" s="17">
        <f t="shared" si="1153"/>
        <v>109</v>
      </c>
      <c r="D763" s="1" t="s">
        <v>8</v>
      </c>
      <c r="E763" s="5">
        <f>B755</f>
        <v>0.93127665311444463</v>
      </c>
      <c r="F763" s="6">
        <f>B758</f>
        <v>-0.88026643289562845</v>
      </c>
      <c r="G763" s="7">
        <f>Q762</f>
        <v>-0.91636272956223963</v>
      </c>
      <c r="H763" s="8">
        <f>AM762</f>
        <v>0.40034903255689491</v>
      </c>
      <c r="J763" s="9">
        <f>((SUMPRODUCT(G763:G765,E763:E765))*(SUMPRODUCT(G763:G765,F763:F765)))-((SUMPRODUCT(H763:H765,E763:E765))*(SUMPRODUCT(H763:H765,F763:F765)))</f>
        <v>-1.3622288695001927E-2</v>
      </c>
      <c r="P763" s="10"/>
      <c r="Q763" s="61">
        <v>0.40034903255689475</v>
      </c>
      <c r="S763" s="17">
        <v>0</v>
      </c>
      <c r="T763">
        <v>0</v>
      </c>
      <c r="V763" s="73">
        <f>(T762*T763)*(1-COS(RADIANS(O762+45)))+T764*(SIN(RADIANS(O762+45)))</f>
        <v>0.40034903255689475</v>
      </c>
      <c r="W763" s="73">
        <f>(T763^2)*(1-COS(RADIANS(O762+45)))+(COS(RADIANS(O762+45)))</f>
        <v>-0.91636272956223963</v>
      </c>
      <c r="X763" s="73">
        <f>(T763*T764)*(1-COS(RADIANS(O762+45)))-T762*(SIN(RADIANS(O762+45)))</f>
        <v>0</v>
      </c>
      <c r="Y763" s="10"/>
      <c r="Z763">
        <v>0.40034903255689475</v>
      </c>
      <c r="AA763" s="23">
        <f>SIN(RADIANS('[1]Biaxial Input'!$F$21))*(COS(RADIANS(0)))</f>
        <v>6.9756473744125524E-2</v>
      </c>
      <c r="AC763" s="30">
        <f>(AA762*AA763)*(1-COS(RADIANS(N762)))+AA764*(SIN(RADIANS(N762)))</f>
        <v>0</v>
      </c>
      <c r="AD763" s="30">
        <f>(AA763^2)*(1-COS(RADIANS(N762)))+(COS(RADIANS(N762)))</f>
        <v>1</v>
      </c>
      <c r="AE763" s="30">
        <f>(AA763*AA764)*(1-COS(RADIANS(N762)))-AA762*(SIN(RADIANS(N762)))</f>
        <v>0</v>
      </c>
      <c r="AG763">
        <v>0.40034903255689475</v>
      </c>
      <c r="AI763" s="28">
        <f>(T762*T763)*(1-COS(RADIANS(M762)))+T764*(SIN(RADIANS(M762)))</f>
        <v>0</v>
      </c>
      <c r="AJ763" s="28">
        <f>(T763^2)*(1-COS(RADIANS(M762)))+(COS(RADIANS(M762)))</f>
        <v>1</v>
      </c>
      <c r="AK763" s="28">
        <f>(T763*T764)*(1-COS(RADIANS(M762)))-T762*(SIN(RADIANS(M762)))</f>
        <v>0</v>
      </c>
      <c r="AM763" s="61">
        <v>0.91636272956223963</v>
      </c>
      <c r="AO763" s="17">
        <v>0</v>
      </c>
      <c r="AP763">
        <v>0</v>
      </c>
      <c r="AR763" s="73">
        <f>(T762*T763)*(1-COS(RADIANS(O762-45)))+T764*(SIN(RADIANS(O762-45)))</f>
        <v>0.91636272956223963</v>
      </c>
      <c r="AS763" s="73">
        <f>(T763^2)*(1-COS(RADIANS(O762-45)))+(COS(RADIANS(O762-45)))</f>
        <v>0.40034903255689491</v>
      </c>
      <c r="AT763" s="73">
        <f>(T763*T764)*(1-COS(RADIANS(O762-45)))-T762*(SIN(RADIANS(O762-45)))</f>
        <v>0</v>
      </c>
      <c r="AU763" s="10"/>
      <c r="AV763">
        <v>0.91636272956223963</v>
      </c>
      <c r="AW763" s="1">
        <v>0.91636272956223963</v>
      </c>
      <c r="BY763" s="10"/>
      <c r="CB763" s="10"/>
      <c r="CC763" s="10"/>
      <c r="CE763" s="10"/>
      <c r="CS763" s="15"/>
      <c r="CW763" s="28"/>
      <c r="CY763" s="82" t="s">
        <v>148</v>
      </c>
      <c r="CZ763" s="13"/>
      <c r="DB763" s="10"/>
      <c r="DC763" s="10"/>
      <c r="DD763" s="10"/>
      <c r="DE763" s="10"/>
      <c r="DF763" s="10"/>
      <c r="DG763" s="10"/>
      <c r="DH763" s="80"/>
      <c r="DI763" s="23" t="s">
        <v>149</v>
      </c>
      <c r="DM763" s="1"/>
      <c r="DO763" s="80"/>
      <c r="DS763" s="13"/>
      <c r="DT763" s="81"/>
      <c r="DU763" s="82" t="s">
        <v>150</v>
      </c>
      <c r="DW763" s="13"/>
      <c r="DX763" s="13"/>
      <c r="EA763" s="1"/>
      <c r="EE763" s="1"/>
      <c r="EI763" s="13"/>
      <c r="ER763">
        <f t="shared" si="1150"/>
        <v>-9.8670839279614439E-2</v>
      </c>
      <c r="ES763">
        <f t="shared" si="1150"/>
        <v>-0.32743703463395935</v>
      </c>
      <c r="ET763" t="e">
        <f>#REF!</f>
        <v>#REF!</v>
      </c>
      <c r="EU763" t="e">
        <f>#REF!</f>
        <v>#REF!</v>
      </c>
      <c r="EY763" s="28"/>
      <c r="EZ763" s="10"/>
      <c r="FA763" s="82" t="s">
        <v>148</v>
      </c>
      <c r="FB763" s="13"/>
      <c r="FD763" s="10"/>
      <c r="FE763" s="10"/>
      <c r="FF763" s="10"/>
      <c r="FG763" s="10"/>
      <c r="FH763" s="10"/>
      <c r="FI763" s="10"/>
      <c r="FJ763" s="80"/>
      <c r="FK763" s="23" t="s">
        <v>149</v>
      </c>
      <c r="FO763" s="1"/>
      <c r="FQ763" s="80"/>
      <c r="FU763" s="13"/>
      <c r="FV763" s="81"/>
      <c r="FW763" s="82" t="s">
        <v>150</v>
      </c>
      <c r="FY763" s="13"/>
      <c r="FZ763" s="13"/>
      <c r="GC763" s="1"/>
      <c r="GG763" s="1"/>
      <c r="GK763" s="13"/>
    </row>
    <row r="764" spans="1:197" x14ac:dyDescent="0.2">
      <c r="A764" s="17">
        <f t="shared" si="1153"/>
        <v>85</v>
      </c>
      <c r="B764" s="17">
        <f t="shared" si="1153"/>
        <v>10</v>
      </c>
      <c r="C764" s="17">
        <f t="shared" si="1153"/>
        <v>114.6</v>
      </c>
      <c r="D764" s="10" t="s">
        <v>9</v>
      </c>
      <c r="E764" s="5">
        <f t="shared" ref="E764:E765" si="1154">B756</f>
        <v>0.35081781100632181</v>
      </c>
      <c r="F764" s="6">
        <f t="shared" ref="F764:F765" si="1155">B759</f>
        <v>-0.34370269893678401</v>
      </c>
      <c r="G764" s="7">
        <f t="shared" ref="G764:G765" si="1156">Q763</f>
        <v>0.40034903255689475</v>
      </c>
      <c r="H764" s="8">
        <f t="shared" ref="H764:H765" si="1157">AM763</f>
        <v>0.91636272956223963</v>
      </c>
      <c r="J764" s="10"/>
      <c r="P764" s="10"/>
      <c r="Q764" s="61">
        <v>0</v>
      </c>
      <c r="S764" s="17">
        <v>0</v>
      </c>
      <c r="T764">
        <v>1</v>
      </c>
      <c r="V764" s="73">
        <f>(T762*T764)*(1-COS(RADIANS(O762+45)))-T763*(SIN(RADIANS(O762+45)))</f>
        <v>0</v>
      </c>
      <c r="W764" s="73">
        <f>(T763*T764)*(1-COS(RADIANS(O762+45)))+T762*(SIN(RADIANS(O762+45)))</f>
        <v>0</v>
      </c>
      <c r="X764" s="73">
        <f>(T764^2)*(1-COS(RADIANS(O762+45)))+(COS(RADIANS(O762+45)))</f>
        <v>1</v>
      </c>
      <c r="Y764" s="10"/>
      <c r="Z764">
        <v>0</v>
      </c>
      <c r="AA764" s="23">
        <f>SIN(RADIANS('[1]Biaxial Input'!$F$21))*SIN(RADIANS(0))</f>
        <v>0</v>
      </c>
      <c r="AC764" s="30">
        <f>(AA762*AA764)*(1-COS(RADIANS(N762)))-AA763*(SIN(RADIANS(N762)))</f>
        <v>0</v>
      </c>
      <c r="AD764" s="30">
        <f>(AA763*AA764)*(1-COS(RADIANS(N762)))+AA762*(SIN(RADIANS(N762)))</f>
        <v>0</v>
      </c>
      <c r="AE764" s="30">
        <f>(AA764^2)*(1-COS(RADIANS(N762)))+(COS(RADIANS(N762)))</f>
        <v>1</v>
      </c>
      <c r="AG764">
        <v>0</v>
      </c>
      <c r="AI764" s="28">
        <f>(T762*T764)*(1-COS(RADIANS(M762)))-T763*(SIN(RADIANS(M762)))</f>
        <v>0</v>
      </c>
      <c r="AJ764" s="28">
        <f>(T763*T764)*(1-COS(RADIANS(M762)))+T762*(SIN(RADIANS(M762)))</f>
        <v>0</v>
      </c>
      <c r="AK764" s="28">
        <f>(T764^2)*(1-COS(RADIANS(M762)))+(COS(RADIANS(M762)))</f>
        <v>1</v>
      </c>
      <c r="AM764" s="61">
        <v>0</v>
      </c>
      <c r="AO764" s="17">
        <v>0</v>
      </c>
      <c r="AP764">
        <v>1</v>
      </c>
      <c r="AR764" s="73">
        <f>(T762*T762)*(1-COS(RADIANS(O762-45)))-T762*(SIN(RADIANS(O762-45)))</f>
        <v>0</v>
      </c>
      <c r="AS764" s="73">
        <f>(T763*T764)*(1-COS(RADIANS(O762-45)))+T762*(SIN(RADIANS(O762-45)))</f>
        <v>0</v>
      </c>
      <c r="AT764" s="73">
        <f>(T764^2)*(1-COS(RADIANS(O762-45)))+(COS(RADIANS(O762-45)))</f>
        <v>1</v>
      </c>
      <c r="AU764" s="10"/>
      <c r="AV764">
        <v>0</v>
      </c>
      <c r="AW764" s="1">
        <v>0</v>
      </c>
      <c r="BZ764" s="5" t="s">
        <v>4</v>
      </c>
      <c r="CA764" s="6" t="s">
        <v>5</v>
      </c>
      <c r="CB764" s="7" t="s">
        <v>6</v>
      </c>
      <c r="CC764" s="8" t="s">
        <v>1</v>
      </c>
      <c r="CD764">
        <v>19</v>
      </c>
      <c r="CE764" s="9" t="s">
        <v>7</v>
      </c>
      <c r="CG764" s="90" t="s">
        <v>157</v>
      </c>
      <c r="CH764" s="61">
        <f>CE765-((CH766-CE765)/(EY764-CW764))*CW764</f>
        <v>9.0149952440999233</v>
      </c>
      <c r="CI764" s="10"/>
      <c r="CK764" s="5" t="s">
        <v>4</v>
      </c>
      <c r="CL764" s="6" t="s">
        <v>5</v>
      </c>
      <c r="CM764" s="7" t="s">
        <v>6</v>
      </c>
      <c r="CN764" s="8" t="s">
        <v>1</v>
      </c>
      <c r="CO764" s="10"/>
      <c r="CP764">
        <f t="shared" ref="CP764:CQ766" si="1158">BZ765</f>
        <v>0.93180266183863136</v>
      </c>
      <c r="CQ764">
        <f t="shared" si="1158"/>
        <v>-0.87956522186239505</v>
      </c>
      <c r="CR764">
        <f>CI768</f>
        <v>0</v>
      </c>
      <c r="CS764">
        <f>CL768</f>
        <v>0</v>
      </c>
      <c r="CU764" s="17">
        <f>CU668</f>
        <v>30</v>
      </c>
      <c r="CV764" s="17">
        <f>CV668</f>
        <v>-50</v>
      </c>
      <c r="CW764" s="31">
        <f>CH671</f>
        <v>268.14583464928762</v>
      </c>
      <c r="CY764" s="61">
        <f t="array" ref="CY764:CY766">MMULT(DQ764:DS766,DO764:DO766)</f>
        <v>0.85054245426038289</v>
      </c>
      <c r="CZ764" s="13"/>
      <c r="DA764" s="17">
        <v>1</v>
      </c>
      <c r="DB764">
        <v>0</v>
      </c>
      <c r="DD764" s="73">
        <f>(DB764^2)*(1-COS(RADIANS(CW764+45)))+(COS(RADIANS(CW764+45)))</f>
        <v>0.68385765965078704</v>
      </c>
      <c r="DE764" s="73">
        <f>(DB764*DB765)*(1-COS(RADIANS(CW764+45)))-DB766*(SIN(RADIANS(CW764+45)))</f>
        <v>0.72961544757286234</v>
      </c>
      <c r="DF764" s="73">
        <f>(DB764*DB766)*(1-COS(RADIANS(CW764+45)))+DB765*(SIN(RADIANS(CW764+45)))</f>
        <v>0</v>
      </c>
      <c r="DG764" s="10"/>
      <c r="DH764">
        <f t="array" ref="DH764:DH766">MMULT(DD764:DF766,DA764:DA766)</f>
        <v>0.68385765965078704</v>
      </c>
      <c r="DI764" s="23">
        <f>COS(RADIANS('[1]Biaxial Input'!$F$21))</f>
        <v>-0.9975640502598242</v>
      </c>
      <c r="DK764" s="30">
        <f>(DI764^2)*(1-COS(RADIANS(CV764)))+(COS(RADIANS(CV764)))</f>
        <v>0.99826181678640502</v>
      </c>
      <c r="DL764" s="30">
        <f>(DI764*DI765)*(1-COS(RADIANS(CV764)))-DI766*(SIN(RADIANS(CV764)))</f>
        <v>-2.4857178030640859E-2</v>
      </c>
      <c r="DM764" s="30">
        <f>(DI764*DI766)*(1-COS(RADIANS(CV764)))+DI765*(SIN(RADIANS(CV764)))</f>
        <v>-5.3436559083262246E-2</v>
      </c>
      <c r="DO764">
        <f t="array" ref="DO764:DO766">MMULT(DK764:DM766,DH764:DH766)</f>
        <v>0.70080517082051796</v>
      </c>
      <c r="DQ764" s="28">
        <f>(DB764^2)*(1-COS(RADIANS(CU764)))+(COS(RADIANS(CU764)))</f>
        <v>0.86602540378443871</v>
      </c>
      <c r="DR764" s="28">
        <f>(DB764*DB765)*(1-COS(RADIANS(CU764)))-DB766*(SIN(RADIANS(CU764)))</f>
        <v>-0.49999999999999994</v>
      </c>
      <c r="DS764" s="28">
        <f>(DB764*DB766)*(1-COS(RADIANS(CU764)))+DB765*(SIN(RADIANS(CU764)))</f>
        <v>0</v>
      </c>
      <c r="DU764" s="61">
        <f t="array" ref="DU764:DU766">MMULT(DQ764:DS766,EE764:EE766)</f>
        <v>-0.40473198690975132</v>
      </c>
      <c r="DV764" s="13"/>
      <c r="DW764" s="17">
        <v>1</v>
      </c>
      <c r="DX764">
        <v>0</v>
      </c>
      <c r="DZ764" s="73">
        <f>(DB764^2)*(1-COS(RADIANS(CW764-45)))+(COS(RADIANS(CW764-45)))</f>
        <v>-0.72961544757286234</v>
      </c>
      <c r="EA764" s="73">
        <f>(DB764*DB765)*(1-COS(RADIANS(CW764-45)))-DB766*(SIN(RADIANS(CW764-45)))</f>
        <v>0.68385765965078715</v>
      </c>
      <c r="EB764" s="73">
        <f>(DB764*DB766)*(1-COS(RADIANS(CW764-45)))+DB765*(SIN(RADIANS(CW764-45)))</f>
        <v>0</v>
      </c>
      <c r="EC764" s="10"/>
      <c r="ED764">
        <f t="array" ref="ED764:ED766">MMULT(DZ764:EB766,DA764:DA766)</f>
        <v>-0.72961544757286234</v>
      </c>
      <c r="EE764" s="1">
        <f t="array" ref="EE764:EE766">MMULT(DK764:DM766,ED764:ED766)</f>
        <v>-0.71134847065595463</v>
      </c>
      <c r="EG764">
        <f>CY764+DU764</f>
        <v>0.44581046735063157</v>
      </c>
      <c r="EH764">
        <f>EG764/(SQRT(EG764^2+EG765^2+EG766^2))</f>
        <v>0.31523560458757549</v>
      </c>
      <c r="EJ764">
        <f>Q764+AM764</f>
        <v>0</v>
      </c>
      <c r="EK764" t="e">
        <f>EJ764/(SQRT(EJ764^2+EJ765^2+EJ766^2))</f>
        <v>#DIV/0!</v>
      </c>
      <c r="EM764" s="23">
        <f>CY765*DU766-CY766*DU765</f>
        <v>-0.33581178102146636</v>
      </c>
      <c r="EO764" s="15">
        <v>19</v>
      </c>
      <c r="EP764" s="9" t="s">
        <v>7</v>
      </c>
      <c r="EW764" s="17">
        <f>CU764</f>
        <v>30</v>
      </c>
      <c r="EX764" s="17">
        <f>CV764</f>
        <v>-50</v>
      </c>
      <c r="EY764" s="31">
        <f>1+CW764</f>
        <v>269.14583464928762</v>
      </c>
      <c r="EZ764" s="10"/>
      <c r="FA764" s="61">
        <f t="array" ref="FA764:FA766">MMULT(FS764:FU766,FQ764:FQ766)</f>
        <v>0.85747645965862229</v>
      </c>
      <c r="FB764" s="13">
        <f>BW765</f>
        <v>0</v>
      </c>
      <c r="FC764" s="17">
        <v>1</v>
      </c>
      <c r="FD764">
        <v>0</v>
      </c>
      <c r="FF764" s="73">
        <f>(FD764^2)*(1-COS(RADIANS(EY764+45)))+(COS(RADIANS(EY764+45)))</f>
        <v>0.69648705015084522</v>
      </c>
      <c r="FG764" s="73">
        <f>(FD764*FD765)*(1-COS(RADIANS(EY764+45)))-FD766*(SIN(RADIANS(EY764+45)))</f>
        <v>0.71756936178475039</v>
      </c>
      <c r="FH764" s="73">
        <f>(FD764*FD766)*(1-COS(RADIANS(EY764+45)))+FD765*(SIN(RADIANS(EY764+45)))</f>
        <v>0</v>
      </c>
      <c r="FI764" s="10"/>
      <c r="FJ764">
        <f t="array" ref="FJ764:FJ766">MMULT(FF764:FH766,FC764:FC766)</f>
        <v>0.69648705015084522</v>
      </c>
      <c r="FK764" s="23">
        <f>COS(RADIANS(176))</f>
        <v>-0.9975640502598242</v>
      </c>
      <c r="FM764" s="30">
        <f>(FK764^2)*(1-COS(RADIANS(EX764)))+(COS(RADIANS(EX764)))</f>
        <v>0.99826181678640502</v>
      </c>
      <c r="FN764" s="30">
        <f>(FK764*FK765)*(1-COS(RADIANS(EX764)))-FK766*(SIN(RADIANS(EX764)))</f>
        <v>-2.4857178030640859E-2</v>
      </c>
      <c r="FO764" s="30">
        <f>(FK764*FK766)*(1-COS(RADIANS(EX764)))+FK765*(SIN(RADIANS(EX764)))</f>
        <v>-5.3436559083262246E-2</v>
      </c>
      <c r="FQ764">
        <f t="array" ref="FQ764:FQ766">MMULT(FM764:FO766,FJ764:FJ766)</f>
        <v>0.71311317742700353</v>
      </c>
      <c r="FS764" s="28">
        <f>(FD764^2)*(1-COS(RADIANS(EW764)))+(COS(RADIANS(EW764)))</f>
        <v>0.86602540378443871</v>
      </c>
      <c r="FT764" s="28">
        <f>(FD764*FD765)*(1-COS(RADIANS(EW764)))-FD766*(SIN(RADIANS(EW764)))</f>
        <v>-0.49999999999999994</v>
      </c>
      <c r="FU764" s="28">
        <f>(FD764*FD766)*(1-COS(RADIANS(EW764)))+FD765*(SIN(RADIANS(EW764)))</f>
        <v>0</v>
      </c>
      <c r="FW764" s="61">
        <f t="array" ref="FW764:FW766">MMULT(FS764:FU766,GG764:GG766)</f>
        <v>-0.38982633166386471</v>
      </c>
      <c r="FX764" s="13">
        <f>BX765</f>
        <v>0</v>
      </c>
      <c r="FY764" s="17">
        <v>1</v>
      </c>
      <c r="FZ764">
        <v>0</v>
      </c>
      <c r="GB764" s="73">
        <f>(FD764^2)*(1-COS(RADIANS(EY764-45)))+(COS(RADIANS(EY764-45)))</f>
        <v>-0.71756936178475006</v>
      </c>
      <c r="GC764" s="73">
        <f>(FD764*FD765)*(1-COS(RADIANS(EY764-45)))-FD766*(SIN(RADIANS(EY764-45)))</f>
        <v>0.69648705015084567</v>
      </c>
      <c r="GD764" s="73">
        <f>(FD764*FD766)*(1-COS(RADIANS(EY764-45)))+FD765*(SIN(RADIANS(EY764-45)))</f>
        <v>0</v>
      </c>
      <c r="GE764" s="10"/>
      <c r="GF764">
        <f t="array" ref="GF764:GF766">MMULT(GB764:GD766,FC764:FC766)</f>
        <v>-0.71756936178475006</v>
      </c>
      <c r="GG764" s="1">
        <f t="array" ref="GG764:GG766">MMULT(FM764:FO766,GF764:GF766)</f>
        <v>-0.69900939216387037</v>
      </c>
      <c r="GI764">
        <f>FA764+FW764</f>
        <v>0.46765012799475758</v>
      </c>
      <c r="GJ764">
        <f>GI764/(SQRT(GI764^2+GI765^2+GI766^2))</f>
        <v>0.33067857672784984</v>
      </c>
      <c r="GL764" t="e">
        <f>CH765+DC764</f>
        <v>#VALUE!</v>
      </c>
      <c r="GM764" t="e">
        <f>GL764/(SQRT(GL764^2+GL765^2+GL766^2))</f>
        <v>#VALUE!</v>
      </c>
      <c r="GO764" s="27">
        <f>FA765*FW766-FA766*FW765</f>
        <v>-0.33581178102146647</v>
      </c>
    </row>
    <row r="765" spans="1:197" x14ac:dyDescent="0.2">
      <c r="A765" s="17">
        <f t="shared" si="1153"/>
        <v>140</v>
      </c>
      <c r="B765" s="17">
        <f t="shared" si="1153"/>
        <v>15</v>
      </c>
      <c r="C765" s="17">
        <f t="shared" si="1153"/>
        <v>151.4</v>
      </c>
      <c r="D765" s="10" t="s">
        <v>10</v>
      </c>
      <c r="E765" s="5">
        <f t="shared" si="1154"/>
        <v>-9.8237766895889173E-2</v>
      </c>
      <c r="F765" s="6">
        <f t="shared" si="1155"/>
        <v>-0.32710772210508354</v>
      </c>
      <c r="G765" s="7">
        <f t="shared" si="1156"/>
        <v>0</v>
      </c>
      <c r="H765" s="8">
        <f t="shared" si="1157"/>
        <v>0</v>
      </c>
      <c r="J765" s="10"/>
      <c r="P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W765" s="1"/>
      <c r="BY765" t="s">
        <v>8</v>
      </c>
      <c r="BZ765" s="5">
        <f t="shared" ref="BZ765:CA767" si="1159">BZ675</f>
        <v>0.93180266183863136</v>
      </c>
      <c r="CA765" s="6">
        <f t="shared" si="1159"/>
        <v>-0.87956522186239505</v>
      </c>
      <c r="CB765" s="7">
        <f>CY764</f>
        <v>0.85054245426038289</v>
      </c>
      <c r="CC765" s="8">
        <f>DU764</f>
        <v>-0.40473198690975132</v>
      </c>
      <c r="CE765" s="9">
        <f>((SUMPRODUCT(CB765:CB767,BZ765:BZ767))*(SUMPRODUCT(CB765:CB767,CA765:CA767)))-((SUMPRODUCT(CC765:CC767,BZ765:BZ767))*(SUMPRODUCT(CC765:CC767,CA765:CA767)))</f>
        <v>0</v>
      </c>
      <c r="CG765">
        <v>1</v>
      </c>
      <c r="CH765" t="s">
        <v>161</v>
      </c>
      <c r="CI765" s="67"/>
      <c r="CJ765" s="1" t="s">
        <v>8</v>
      </c>
      <c r="CK765" s="5">
        <f t="shared" ref="CK765:CL767" si="1160">BZ765</f>
        <v>0.93180266183863136</v>
      </c>
      <c r="CL765" s="6">
        <f t="shared" si="1160"/>
        <v>-0.87956522186239505</v>
      </c>
      <c r="CM765" s="7">
        <f>FA764</f>
        <v>0.85747645965862229</v>
      </c>
      <c r="CN765" s="8">
        <f>FW764</f>
        <v>-0.38982633166386471</v>
      </c>
      <c r="CO765" s="10"/>
      <c r="CP765">
        <f t="shared" si="1158"/>
        <v>0.3492962422733713</v>
      </c>
      <c r="CQ765">
        <f t="shared" si="1158"/>
        <v>-0.34518112468713447</v>
      </c>
      <c r="CR765">
        <f>CJ768</f>
        <v>0</v>
      </c>
      <c r="CS765">
        <f>CM768</f>
        <v>0</v>
      </c>
      <c r="CW765" s="28"/>
      <c r="CY765" s="61">
        <v>-7.1572403132275086E-2</v>
      </c>
      <c r="DA765" s="17">
        <v>0</v>
      </c>
      <c r="DB765">
        <v>0</v>
      </c>
      <c r="DD765" s="73">
        <f>(DB764*DB765)*(1-COS(RADIANS(CW764+45)))+DB766*(SIN(RADIANS(CW764+45)))</f>
        <v>-0.72961544757286234</v>
      </c>
      <c r="DE765" s="73">
        <f>(DB765^2)*(1-COS(RADIANS(CW764+45)))+(COS(RADIANS(CW764+45)))</f>
        <v>0.68385765965078704</v>
      </c>
      <c r="DF765" s="73">
        <f>(DB765*DB766)*(1-COS(RADIANS(CW764+45)))-DB764*(SIN(RADIANS(CW764+45)))</f>
        <v>0</v>
      </c>
      <c r="DG765" s="10"/>
      <c r="DH765">
        <v>-0.72961544757286234</v>
      </c>
      <c r="DI765" s="23">
        <f>SIN(RADIANS('[1]Biaxial Input'!$F$21))*(COS(RADIANS(0)))</f>
        <v>6.9756473744125524E-2</v>
      </c>
      <c r="DK765" s="30">
        <f>(DI764*DI765)*(1-COS(RADIANS(CV764)))+DI766*(SIN(RADIANS(CV764)))</f>
        <v>-2.4857178030640859E-2</v>
      </c>
      <c r="DL765" s="30">
        <f>(DI765^2)*(1-COS(RADIANS(CV764)))+(COS(RADIANS(CV764)))</f>
        <v>0.64452579290013434</v>
      </c>
      <c r="DM765" s="30">
        <f>(DI765*DI766)*(1-COS(RADIANS(CV764)))-DI764*(SIN(RADIANS(CV764)))</f>
        <v>-0.76417839735679927</v>
      </c>
      <c r="DO765">
        <v>-0.4872547464526425</v>
      </c>
      <c r="DQ765" s="28">
        <f>(DB764*DB765)*(1-COS(RADIANS(CU764)))+DB766*(SIN(RADIANS(CU764)))</f>
        <v>0.49999999999999994</v>
      </c>
      <c r="DR765" s="28">
        <f>(DB765^2)*(1-COS(RADIANS(CU764)))+(COS(RADIANS(CU764)))</f>
        <v>0.86602540378443871</v>
      </c>
      <c r="DS765" s="28">
        <f>(DB765*DB766)*(1-COS(RADIANS(CU764)))-DB764*(SIN(RADIANS(CU764)))</f>
        <v>0</v>
      </c>
      <c r="DU765" s="61">
        <v>-0.72168057653591822</v>
      </c>
      <c r="DW765" s="17">
        <v>0</v>
      </c>
      <c r="DX765">
        <v>0</v>
      </c>
      <c r="DZ765" s="73">
        <f>(DB764*DB765)*(1-COS(RADIANS(CW764-45)))+DB766*(SIN(RADIANS(CW764-45)))</f>
        <v>-0.68385765965078715</v>
      </c>
      <c r="EA765" s="73">
        <f>(DB765^2)*(1-COS(RADIANS(CW764-45)))+(COS(RADIANS(CW764-45)))</f>
        <v>-0.72961544757286234</v>
      </c>
      <c r="EB765" s="73">
        <f>(DB765*DB766)*(1-COS(RADIANS(CW764-45)))-DB764*(SIN(RADIANS(CW764-45)))</f>
        <v>0</v>
      </c>
      <c r="EC765" s="10"/>
      <c r="ED765">
        <v>-0.68385765965078715</v>
      </c>
      <c r="EE765" s="1">
        <v>-0.42262771924302944</v>
      </c>
      <c r="EG765">
        <f>CY765+DU765</f>
        <v>-0.7932529796681933</v>
      </c>
      <c r="EH765">
        <f>EG765/(SQRT(EG764^2+EG765^2+EG766^2))</f>
        <v>-0.56091456111981397</v>
      </c>
      <c r="EJ765">
        <f>Q765+AM765</f>
        <v>0</v>
      </c>
      <c r="EK765" t="e">
        <f>EJ765/(SQRT(EJ764^2+EJ765^2+EJ766^2))</f>
        <v>#DIV/0!</v>
      </c>
      <c r="EM765" s="23">
        <f>CY766*DU764-CY764*DU766</f>
        <v>0.68851618467589837</v>
      </c>
      <c r="EP765" s="9">
        <f>((SUMPRODUCT(CM765:CM767,BZ765:BZ767))*(SUMPRODUCT(CM765:CM767,CA765:CA767)))-((SUMPRODUCT(CN765:CN767,BZ765:BZ767))*(SUMPRODUCT(CN765:CN767,CA765:CA767)))</f>
        <v>-3.3619747462759531E-2</v>
      </c>
      <c r="EY765" s="28"/>
      <c r="EZ765" s="10"/>
      <c r="FA765" s="61">
        <v>-5.8966439569011597E-2</v>
      </c>
      <c r="FB765" s="13">
        <f>BW766</f>
        <v>0</v>
      </c>
      <c r="FC765" s="17">
        <v>0</v>
      </c>
      <c r="FD765">
        <v>0</v>
      </c>
      <c r="FF765" s="73">
        <f>(FD764*FD765)*(1-COS(RADIANS(EY764+45)))+FD766*(SIN(RADIANS(EY764+45)))</f>
        <v>-0.71756936178475039</v>
      </c>
      <c r="FG765" s="73">
        <f>(FD765^2)*(1-COS(RADIANS(EY764+45)))+(COS(RADIANS(EY764+45)))</f>
        <v>0.69648705015084522</v>
      </c>
      <c r="FH765" s="73">
        <f>(FD765*FD766)*(1-COS(RADIANS(EY764+45)))-FD764*(SIN(RADIANS(EY764+45)))</f>
        <v>0</v>
      </c>
      <c r="FI765" s="10"/>
      <c r="FJ765">
        <v>-0.71756936178475039</v>
      </c>
      <c r="FK765" s="23">
        <f>SIN(RADIANS(176))*(COS(RADIANS(0)))</f>
        <v>6.9756473744125524E-2</v>
      </c>
      <c r="FM765" s="30">
        <f>(FK764*FK765)*(1-COS(RADIANS(EX764)))+FK766*(SIN(RADIANS(EX764)))</f>
        <v>-2.4857178030640859E-2</v>
      </c>
      <c r="FN765" s="30">
        <f>(FK765^2)*(1-COS(RADIANS(EX764)))+(COS(RADIANS(EX764)))</f>
        <v>0.64452579290013434</v>
      </c>
      <c r="FO765" s="30">
        <f>(FK765*FK766)*(1-COS(RADIANS(EX764)))-FK764*(SIN(RADIANS(EX764)))</f>
        <v>-0.76417839735679927</v>
      </c>
      <c r="FQ765">
        <v>-0.47980466446679504</v>
      </c>
      <c r="FS765" s="28">
        <f>(FD764*FD765)*(1-COS(RADIANS(EW764)))+FD766*(SIN(RADIANS(EW764)))</f>
        <v>0.49999999999999994</v>
      </c>
      <c r="FT765" s="28">
        <f>(FD765^2)*(1-COS(RADIANS(EW764)))+(COS(RADIANS(EW764)))</f>
        <v>0.86602540378443871</v>
      </c>
      <c r="FU765" s="28">
        <f>(FD765*FD766)*(1-COS(RADIANS(EW764)))-FD764*(SIN(RADIANS(EW764)))</f>
        <v>0</v>
      </c>
      <c r="FW765" s="61">
        <v>-0.72281977175773116</v>
      </c>
      <c r="FX765" s="13">
        <f>BX766</f>
        <v>0</v>
      </c>
      <c r="FY765" s="17">
        <v>0</v>
      </c>
      <c r="FZ765">
        <v>0</v>
      </c>
      <c r="GB765" s="73">
        <f>(FD764*FD765)*(1-COS(RADIANS(EY764-45)))+FD766*(SIN(RADIANS(EY764-45)))</f>
        <v>-0.69648705015084567</v>
      </c>
      <c r="GC765" s="73">
        <f>(FD765^2)*(1-COS(RADIANS(EY764-45)))+(COS(RADIANS(EY764-45)))</f>
        <v>-0.71756936178475006</v>
      </c>
      <c r="GD765" s="73">
        <f>(FD765*FD766)*(1-COS(RADIANS(EY764-45)))-FD764*(SIN(RADIANS(EY764-45)))</f>
        <v>0</v>
      </c>
      <c r="GE765" s="10"/>
      <c r="GF765">
        <v>-0.69648705015084567</v>
      </c>
      <c r="GG765" s="1">
        <v>-0.43106711886793259</v>
      </c>
      <c r="GI765">
        <f>FA765+FW765</f>
        <v>-0.78178621132674275</v>
      </c>
      <c r="GJ765">
        <f>GI765/(SQRT(GI764^2+GI765^2+GI766^2))</f>
        <v>-0.55280633146727887</v>
      </c>
      <c r="GL765">
        <f>CH766+DC765</f>
        <v>-3.3619747462759531E-2</v>
      </c>
      <c r="GM765" t="e">
        <f>GL765/(SQRT(GL764^2+GL765^2+GL766^2))</f>
        <v>#VALUE!</v>
      </c>
      <c r="GO765" s="27">
        <f>FA766*FW764-FA764*FW766</f>
        <v>0.68851618467589859</v>
      </c>
    </row>
    <row r="766" spans="1:197" x14ac:dyDescent="0.2">
      <c r="A766" s="17">
        <f t="shared" si="1153"/>
        <v>90</v>
      </c>
      <c r="B766" s="17">
        <f t="shared" si="1153"/>
        <v>20</v>
      </c>
      <c r="C766" s="17">
        <f t="shared" si="1153"/>
        <v>201.2</v>
      </c>
      <c r="J766" s="10"/>
      <c r="P766" s="10"/>
      <c r="Q766" s="82" t="s">
        <v>148</v>
      </c>
      <c r="R766" s="13"/>
      <c r="T766" s="10"/>
      <c r="U766" s="10"/>
      <c r="V766" s="10"/>
      <c r="W766" s="10"/>
      <c r="X766" s="10"/>
      <c r="Y766" s="10"/>
      <c r="Z766" s="80"/>
      <c r="AA766" s="23" t="s">
        <v>149</v>
      </c>
      <c r="AE766" s="1"/>
      <c r="AG766" s="80"/>
      <c r="AK766" s="13"/>
      <c r="AL766" s="81"/>
      <c r="AM766" s="82" t="s">
        <v>150</v>
      </c>
      <c r="AO766" s="13"/>
      <c r="AP766" s="13"/>
      <c r="AS766" s="1"/>
      <c r="AW766" s="1"/>
      <c r="BY766" t="s">
        <v>9</v>
      </c>
      <c r="BZ766" s="5">
        <f t="shared" si="1159"/>
        <v>0.3492962422733713</v>
      </c>
      <c r="CA766" s="6">
        <f t="shared" si="1159"/>
        <v>-0.34518112468713447</v>
      </c>
      <c r="CB766" s="7">
        <f>CY765</f>
        <v>-7.1572403132275086E-2</v>
      </c>
      <c r="CC766" s="8">
        <f>DU765</f>
        <v>-0.72168057653591822</v>
      </c>
      <c r="CE766" s="10"/>
      <c r="CH766">
        <f>((SUMPRODUCT(CM765:CM767,CK765:CK767))*(SUMPRODUCT(CM765:CM767,CL765:CL767)))-((SUMPRODUCT(CN765:CN767,CK765:CK767))*(SUMPRODUCT(CN765:CN767,CL765:CL767)))</f>
        <v>-3.3619747462759531E-2</v>
      </c>
      <c r="CI766" s="67"/>
      <c r="CJ766" s="10" t="s">
        <v>9</v>
      </c>
      <c r="CK766" s="5">
        <f t="shared" si="1160"/>
        <v>0.3492962422733713</v>
      </c>
      <c r="CL766" s="6">
        <f t="shared" si="1160"/>
        <v>-0.34518112468713447</v>
      </c>
      <c r="CM766" s="7">
        <f>FA765</f>
        <v>-5.8966439569011597E-2</v>
      </c>
      <c r="CN766" s="8">
        <f>FW765</f>
        <v>-0.72281977175773116</v>
      </c>
      <c r="CP766">
        <f t="shared" si="1158"/>
        <v>-9.8670839279614439E-2</v>
      </c>
      <c r="CQ766">
        <f t="shared" si="1158"/>
        <v>-0.32743703463395935</v>
      </c>
      <c r="CR766">
        <f>CK768</f>
        <v>0</v>
      </c>
      <c r="CS766">
        <f>CN768</f>
        <v>0</v>
      </c>
      <c r="CW766" s="28"/>
      <c r="CY766" s="61">
        <v>-0.52101336317852298</v>
      </c>
      <c r="DA766" s="17">
        <v>0</v>
      </c>
      <c r="DB766">
        <v>1</v>
      </c>
      <c r="DD766" s="73">
        <f>(DB764*DB766)*(1-COS(RADIANS(CW764+45)))-DB765*(SIN(RADIANS(CW764+45)))</f>
        <v>0</v>
      </c>
      <c r="DE766" s="73">
        <f>(DB765*DB766)*(1-COS(RADIANS(CW764+45)))+DB764*(SIN(RADIANS(CW764+45)))</f>
        <v>0</v>
      </c>
      <c r="DF766" s="73">
        <f>(DB766^2)*(1-COS(RADIANS(CW764+45)))+(COS(RADIANS(CW764+45)))</f>
        <v>1</v>
      </c>
      <c r="DG766" s="10"/>
      <c r="DH766">
        <v>0</v>
      </c>
      <c r="DI766" s="23">
        <f>SIN(RADIANS('[1]Biaxial Input'!$F$21))*SIN(RADIANS(0))</f>
        <v>0</v>
      </c>
      <c r="DK766" s="30">
        <f>(DI764*DI766)*(1-COS(RADIANS(CV764)))-DI765*(SIN(RADIANS(CV764)))</f>
        <v>5.3436559083262246E-2</v>
      </c>
      <c r="DL766" s="30">
        <f>(DI765*DI766)*(1-COS(RADIANS(CV764)))+DI764*(SIN(RADIANS(CV764)))</f>
        <v>0.76417839735679927</v>
      </c>
      <c r="DM766" s="30">
        <f>(DI766^2)*(1-COS(RADIANS(CV764)))+(COS(RADIANS(CV764)))</f>
        <v>0.64278760968653936</v>
      </c>
      <c r="DO766">
        <v>-0.52101336317852298</v>
      </c>
      <c r="DQ766" s="28">
        <f>(DB764*DB766)*(1-COS(RADIANS(CU764)))-DB765*(SIN(RADIANS(CU764)))</f>
        <v>0</v>
      </c>
      <c r="DR766" s="28">
        <f>(DB765*DB766)*(1-COS(RADIANS(CU764)))+DB764*(SIN(RADIANS(CU764)))</f>
        <v>0</v>
      </c>
      <c r="DS766" s="28">
        <f>(DB766^2)*(1-COS(RADIANS(CU764)))+(COS(RADIANS(CU764)))</f>
        <v>1</v>
      </c>
      <c r="DU766" s="61">
        <v>-0.56157738934439805</v>
      </c>
      <c r="DW766" s="17">
        <v>0</v>
      </c>
      <c r="DX766">
        <v>1</v>
      </c>
      <c r="DZ766" s="73">
        <f>(DB764*DB764)*(1-COS(RADIANS(CW764-45)))-DB764*(SIN(RADIANS(CW764-45)))</f>
        <v>0</v>
      </c>
      <c r="EA766" s="73">
        <f>(DB765*DB766)*(1-COS(RADIANS(CW764-45)))+DB764*(SIN(RADIANS(CW764-45)))</f>
        <v>0</v>
      </c>
      <c r="EB766" s="73">
        <f>(DB766^2)*(1-COS(RADIANS(CW764-45)))+(COS(RADIANS(CW764-45)))</f>
        <v>0.99999999999999989</v>
      </c>
      <c r="EC766" s="10"/>
      <c r="ED766">
        <v>0</v>
      </c>
      <c r="EE766" s="1">
        <v>-0.56157738934439805</v>
      </c>
      <c r="EG766">
        <f>CY766+DU766</f>
        <v>-1.082590752522921</v>
      </c>
      <c r="EH766">
        <f>EG766/(SQRT(EG764^2+EG765^2+EG766^2))</f>
        <v>-0.76550726235880484</v>
      </c>
      <c r="EJ766">
        <f>Q766+AM766</f>
        <v>0</v>
      </c>
      <c r="EK766" t="e">
        <f>EJ766/(SQRT(EJ764^2+EJ765^2+EJ766^2))</f>
        <v>#DIV/0!</v>
      </c>
      <c r="EM766" s="23">
        <f>CY764*DU765-CY765*DU764</f>
        <v>-0.64278760968653936</v>
      </c>
      <c r="ER766">
        <f t="shared" ref="ER766:ES768" si="1161">CK765</f>
        <v>0.93180266183863136</v>
      </c>
      <c r="ES766">
        <f t="shared" si="1161"/>
        <v>-0.87956522186239505</v>
      </c>
      <c r="ET766" t="e">
        <f>#REF!</f>
        <v>#REF!</v>
      </c>
      <c r="EU766" t="e">
        <f>#REF!</f>
        <v>#REF!</v>
      </c>
      <c r="EY766" s="28"/>
      <c r="EZ766" s="10"/>
      <c r="FA766" s="61">
        <v>-0.51113313347489919</v>
      </c>
      <c r="FB766" s="13">
        <f>BW767</f>
        <v>0</v>
      </c>
      <c r="FC766" s="17">
        <v>0</v>
      </c>
      <c r="FD766">
        <v>1</v>
      </c>
      <c r="FF766" s="73">
        <f>(FD764*FD766)*(1-COS(RADIANS(EY764+45)))-FD765*(SIN(RADIANS(EY764+45)))</f>
        <v>0</v>
      </c>
      <c r="FG766" s="73">
        <f>(FD765*FD766)*(1-COS(RADIANS(EY764+45)))+FD764*(SIN(RADIANS(EY764+45)))</f>
        <v>0</v>
      </c>
      <c r="FH766" s="73">
        <f>(FD766^2)*(1-COS(RADIANS(EY764+45)))+(COS(RADIANS(EY764+45)))</f>
        <v>1</v>
      </c>
      <c r="FI766" s="10"/>
      <c r="FJ766">
        <v>0</v>
      </c>
      <c r="FK766" s="23">
        <f>SIN(RADIANS(176))*SIN(RADIANS(0))</f>
        <v>0</v>
      </c>
      <c r="FM766" s="30">
        <f>(FK764*FK766)*(1-COS(RADIANS(EX764)))-FK765*(SIN(RADIANS(EX764)))</f>
        <v>5.3436559083262246E-2</v>
      </c>
      <c r="FN766" s="30">
        <f>(FK765*FK766)*(1-COS(RADIANS(EX764)))+FK764*(SIN(RADIANS(EX764)))</f>
        <v>0.76417839735679927</v>
      </c>
      <c r="FO766" s="30">
        <f>(FK766^2)*(1-COS(RADIANS(EX764)))+(COS(RADIANS(EX764)))</f>
        <v>0.64278760968653936</v>
      </c>
      <c r="FQ766">
        <v>-0.51113313347489919</v>
      </c>
      <c r="FS766" s="28">
        <f>(FD764*FD766)*(1-COS(RADIANS(EW764)))-FD765*(SIN(RADIANS(EW764)))</f>
        <v>0</v>
      </c>
      <c r="FT766" s="28">
        <f>(FD765*FD766)*(1-COS(RADIANS(EW764)))+FD764*(SIN(RADIANS(EW764)))</f>
        <v>0</v>
      </c>
      <c r="FU766" s="28">
        <f>(FD766^2)*(1-COS(RADIANS(EW764)))+(COS(RADIANS(EW764)))</f>
        <v>1</v>
      </c>
      <c r="FW766" s="61">
        <v>-0.57058479536138751</v>
      </c>
      <c r="FX766" s="13">
        <f>BX767</f>
        <v>0</v>
      </c>
      <c r="FY766" s="17">
        <v>0</v>
      </c>
      <c r="FZ766">
        <v>1</v>
      </c>
      <c r="GB766" s="73">
        <f>(FD764*FD764)*(1-COS(RADIANS(EY764-45)))-FD764*(SIN(RADIANS(EY764-45)))</f>
        <v>0</v>
      </c>
      <c r="GC766" s="73">
        <f>(FD765*FD766)*(1-COS(RADIANS(EY764-45)))+FD764*(SIN(RADIANS(EY764-45)))</f>
        <v>0</v>
      </c>
      <c r="GD766" s="73">
        <f>(FD766^2)*(1-COS(RADIANS(EY764-45)))+(COS(RADIANS(EY764-45)))</f>
        <v>1</v>
      </c>
      <c r="GE766" s="10"/>
      <c r="GF766">
        <v>0</v>
      </c>
      <c r="GG766" s="1">
        <v>-0.57058479536138751</v>
      </c>
      <c r="GI766">
        <f>FA766+FW766</f>
        <v>-1.0817179288362868</v>
      </c>
      <c r="GJ766">
        <f>GI766/(SQRT(GI764^2+GI765^2+GI766^2))</f>
        <v>-0.76489008281120541</v>
      </c>
      <c r="GL766" t="e">
        <f>#REF!+DC766</f>
        <v>#REF!</v>
      </c>
      <c r="GM766" t="e">
        <f>GL766/(SQRT(GL764^2+GL765^2+GL766^2))</f>
        <v>#REF!</v>
      </c>
      <c r="GO766" s="27">
        <f>FA764*FW765-FA765*FW764</f>
        <v>-0.64278760968653947</v>
      </c>
    </row>
    <row r="767" spans="1:197" x14ac:dyDescent="0.2">
      <c r="A767" s="17">
        <f t="shared" si="1153"/>
        <v>45</v>
      </c>
      <c r="B767" s="17">
        <f t="shared" si="1153"/>
        <v>25</v>
      </c>
      <c r="C767" s="17">
        <f t="shared" si="1153"/>
        <v>245.2</v>
      </c>
      <c r="E767" s="5" t="s">
        <v>4</v>
      </c>
      <c r="F767" s="6" t="s">
        <v>5</v>
      </c>
      <c r="G767" s="7" t="s">
        <v>6</v>
      </c>
      <c r="H767" s="8" t="s">
        <v>1</v>
      </c>
      <c r="I767">
        <v>2</v>
      </c>
      <c r="J767" s="9" t="s">
        <v>7</v>
      </c>
      <c r="K767">
        <v>2</v>
      </c>
      <c r="M767" s="17">
        <f>A763</f>
        <v>0</v>
      </c>
      <c r="N767" s="17">
        <f>B763</f>
        <v>5</v>
      </c>
      <c r="O767" s="17">
        <f>C763</f>
        <v>109</v>
      </c>
      <c r="P767" s="1"/>
      <c r="Q767" s="61">
        <f t="array" ref="Q767:Q769">MMULT(AI767:AK769,AG767:AG769)</f>
        <v>-0.89889348353757004</v>
      </c>
      <c r="R767" s="13"/>
      <c r="S767" s="17">
        <v>1</v>
      </c>
      <c r="T767">
        <v>0</v>
      </c>
      <c r="V767" s="73">
        <f>(T767^2)*(1-COS(RADIANS(O767+45)))+(COS(RADIANS(O767+45)))</f>
        <v>-0.89879404629916704</v>
      </c>
      <c r="W767" s="73">
        <f>(T767*T768)*(1-COS(RADIANS(O767+45)))-T769*(SIN(RADIANS(O767+45)))</f>
        <v>-0.43837114678907729</v>
      </c>
      <c r="X767" s="73">
        <f>(T767*T769)*(1-COS(RADIANS(O767+45)))+T768*(SIN(RADIANS(O767+45)))</f>
        <v>0</v>
      </c>
      <c r="Y767" s="10"/>
      <c r="Z767">
        <f t="array" ref="Z767:Z769">MMULT(V767:X769,S767:S769)</f>
        <v>-0.89879404629916704</v>
      </c>
      <c r="AA767" s="23">
        <f>COS(RADIANS('[1]Biaxial Input'!$F$21))</f>
        <v>-0.9975640502598242</v>
      </c>
      <c r="AC767" s="30">
        <f>(AA767^2)*(1-COS(RADIANS(N767)))+(COS(RADIANS(N767)))</f>
        <v>0.99998148353170568</v>
      </c>
      <c r="AD767" s="30">
        <f>(AA767*AA768)*(1-COS(RADIANS(N767)))-AA769*(SIN(RADIANS(N767)))</f>
        <v>-2.6479783333051429E-4</v>
      </c>
      <c r="AE767" s="30">
        <f>(AA767*AA769)*(1-COS(RADIANS(N767)))+AA768*(SIN(RADIANS(N767)))</f>
        <v>6.0796772806267756E-3</v>
      </c>
      <c r="AG767">
        <f t="array" ref="AG767:AG769">MMULT(AC767:AE769,Z767:Z769)</f>
        <v>-0.89889348353757004</v>
      </c>
      <c r="AI767" s="28">
        <f>(T767^2)*(1-COS(RADIANS(M767)))+(COS(RADIANS(M767)))</f>
        <v>1</v>
      </c>
      <c r="AJ767" s="28">
        <f>(T767*T768)*(1-COS(RADIANS(M767)))-T769*(SIN(RADIANS(M767)))</f>
        <v>0</v>
      </c>
      <c r="AK767" s="28">
        <f>(T767*T769)*(1-COS(RADIANS(M767)))+T768*(SIN(RADIANS(M767)))</f>
        <v>0</v>
      </c>
      <c r="AM767" s="61">
        <f t="array" ref="AM767:AM769">MMULT(AI767:AK769,AW767:AW769)</f>
        <v>0.43812503098756639</v>
      </c>
      <c r="AN767" s="13"/>
      <c r="AO767" s="17">
        <v>1</v>
      </c>
      <c r="AP767">
        <v>0</v>
      </c>
      <c r="AR767" s="73">
        <f>(T767^2)*(1-COS(RADIANS(O767-45)))+(COS(RADIANS(O767-45)))</f>
        <v>0.43837114678907746</v>
      </c>
      <c r="AS767" s="73">
        <f>(T767*T768)*(1-COS(RADIANS(O767-45)))-T769*(SIN(RADIANS(O767-45)))</f>
        <v>-0.89879404629916704</v>
      </c>
      <c r="AT767" s="73">
        <f>(T767*T769)*(1-COS(RADIANS(O767-45)))+T768*(SIN(RADIANS(O767-45)))</f>
        <v>0</v>
      </c>
      <c r="AU767" s="10"/>
      <c r="AV767">
        <f t="array" ref="AV767:AV769">MMULT(AR767:AT769,S767:S769)</f>
        <v>0.43837114678907746</v>
      </c>
      <c r="AW767" s="1">
        <f t="array" ref="AW767:AW769">MMULT(AC767:AE769,AV767:AV769)</f>
        <v>0.43812503098756639</v>
      </c>
      <c r="BY767" t="s">
        <v>10</v>
      </c>
      <c r="BZ767" s="5">
        <f t="shared" si="1159"/>
        <v>-9.8670839279614439E-2</v>
      </c>
      <c r="CA767" s="6">
        <f t="shared" si="1159"/>
        <v>-0.32743703463395935</v>
      </c>
      <c r="CB767" s="7">
        <f>CY766</f>
        <v>-0.52101336317852298</v>
      </c>
      <c r="CC767" s="8">
        <f>DU766</f>
        <v>-0.56157738934439805</v>
      </c>
      <c r="CE767" s="10"/>
      <c r="CG767" s="10" t="s">
        <v>160</v>
      </c>
      <c r="CH767" s="10">
        <f>-CH764*((EY764-CW764)/(CH766-CE765))</f>
        <v>268.14583464928762</v>
      </c>
      <c r="CI767" s="67"/>
      <c r="CJ767" s="10" t="s">
        <v>10</v>
      </c>
      <c r="CK767" s="5">
        <f t="shared" si="1160"/>
        <v>-9.8670839279614439E-2</v>
      </c>
      <c r="CL767" s="6">
        <f t="shared" si="1160"/>
        <v>-0.32743703463395935</v>
      </c>
      <c r="CM767" s="7">
        <f>FA766</f>
        <v>-0.51113313347489919</v>
      </c>
      <c r="CN767" s="8">
        <f>FW766</f>
        <v>-0.57058479536138751</v>
      </c>
      <c r="CW767" s="28"/>
      <c r="EI767" s="64" t="e">
        <f>(DEGREES(ACOS((EH764*EK764+EH765*EK765+EH766*EK766)/((SQRT(EH764^2+EH765^2+EH766^2))*(SQRT(EK764^2+EK765^2+EK766^2))))))</f>
        <v>#DIV/0!</v>
      </c>
      <c r="ER767">
        <f t="shared" si="1161"/>
        <v>0.3492962422733713</v>
      </c>
      <c r="ES767">
        <f t="shared" si="1161"/>
        <v>-0.34518112468713447</v>
      </c>
      <c r="ET767" t="e">
        <f>#REF!</f>
        <v>#REF!</v>
      </c>
      <c r="EU767" t="e">
        <f>#REF!</f>
        <v>#REF!</v>
      </c>
      <c r="EY767" s="28"/>
      <c r="EZ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GG767" s="1"/>
      <c r="GK767" s="64" t="e">
        <f>(DEGREES(ACOS((GJ764*GM764+GJ765*GM765+GJ766*GM766)/((SQRT(GJ764^2+GJ765^2+GJ766^2))*(SQRT(GM764^2+GM765^2+GM766^2))))))</f>
        <v>#VALUE!</v>
      </c>
    </row>
    <row r="768" spans="1:197" x14ac:dyDescent="0.2">
      <c r="A768" s="17">
        <f t="shared" si="1153"/>
        <v>20</v>
      </c>
      <c r="B768" s="17">
        <f t="shared" si="1153"/>
        <v>30</v>
      </c>
      <c r="C768" s="17">
        <f t="shared" si="1153"/>
        <v>177.5</v>
      </c>
      <c r="D768" t="s">
        <v>8</v>
      </c>
      <c r="E768" s="5">
        <f t="shared" ref="E768:F770" si="1162">E853</f>
        <v>0.93127665311444463</v>
      </c>
      <c r="F768" s="6">
        <f t="shared" si="1162"/>
        <v>-0.88026643289562845</v>
      </c>
      <c r="G768" s="7">
        <f>Q767</f>
        <v>-0.89889348353757004</v>
      </c>
      <c r="H768" s="8">
        <f>AM767</f>
        <v>0.43812503098756639</v>
      </c>
      <c r="J768" s="9">
        <f>((SUMPRODUCT(G768:G770,E768:E770))*(SUMPRODUCT(G768:(G770),F768:F770)))-((SUMPRODUCT(H768:H770,E768:E770))*(SUMPRODUCT(H768:H770,F768:F770)))</f>
        <v>4.328366366309544E-2</v>
      </c>
      <c r="P768" s="1"/>
      <c r="Q768" s="61">
        <v>0.43694912802918817</v>
      </c>
      <c r="S768" s="17">
        <v>0</v>
      </c>
      <c r="T768">
        <v>0</v>
      </c>
      <c r="V768" s="73">
        <f>(T767*T768)*(1-COS(RADIANS(O767+45)))+T769*(SIN(RADIANS(O767+45)))</f>
        <v>0.43837114678907729</v>
      </c>
      <c r="W768" s="73">
        <f>(T768^2)*(1-COS(RADIANS(O767+45)))+(COS(RADIANS(O767+45)))</f>
        <v>-0.89879404629916704</v>
      </c>
      <c r="X768" s="73">
        <f>(T768*T769)*(1-COS(RADIANS(O767+45)))-T767*(SIN(RADIANS(O767+45)))</f>
        <v>0</v>
      </c>
      <c r="Y768" s="10"/>
      <c r="Z768">
        <v>0.43837114678907729</v>
      </c>
      <c r="AA768" s="23">
        <f>SIN(RADIANS('[1]Biaxial Input'!$F$21))*(COS(RADIANS(0)))</f>
        <v>6.9756473744125524E-2</v>
      </c>
      <c r="AC768" s="30">
        <f>(AA767*AA768)*(1-COS(RADIANS(N767)))+AA769*(SIN(RADIANS(N767)))</f>
        <v>-2.6479783333051429E-4</v>
      </c>
      <c r="AD768" s="30">
        <f>(AA768^2)*(1-COS(RADIANS(N767)))+(COS(RADIANS(N767)))</f>
        <v>0.99621321456003986</v>
      </c>
      <c r="AE768" s="30">
        <f>(AA768*AA769)*(1-COS(RADIANS(N767)))-AA767*(SIN(RADIANS(N767)))</f>
        <v>8.694343573875718E-2</v>
      </c>
      <c r="AG768">
        <v>0.43694912802918817</v>
      </c>
      <c r="AI768" s="28">
        <f>(T767*T768)*(1-COS(RADIANS(M767)))+T769*(SIN(RADIANS(M767)))</f>
        <v>0</v>
      </c>
      <c r="AJ768" s="28">
        <f>(T768^2)*(1-COS(RADIANS(M767)))+(COS(RADIANS(M767)))</f>
        <v>1</v>
      </c>
      <c r="AK768" s="28">
        <f>(T768*T769)*(1-COS(RADIANS(M767)))-T767*(SIN(RADIANS(M767)))</f>
        <v>0</v>
      </c>
      <c r="AM768" s="61">
        <v>0.89527442636125409</v>
      </c>
      <c r="AO768" s="17">
        <v>0</v>
      </c>
      <c r="AP768">
        <v>0</v>
      </c>
      <c r="AR768" s="73">
        <f>(T767*T768)*(1-COS(RADIANS(O767-45)))+T769*(SIN(RADIANS(O767-45)))</f>
        <v>0.89879404629916704</v>
      </c>
      <c r="AS768" s="73">
        <f>(T768^2)*(1-COS(RADIANS(O767-45)))+(COS(RADIANS(O767-45)))</f>
        <v>0.43837114678907746</v>
      </c>
      <c r="AT768" s="73">
        <f>(T768*T769)*(1-COS(RADIANS(O767-45)))-T767*(SIN(RADIANS(O767-45)))</f>
        <v>0</v>
      </c>
      <c r="AU768" s="10"/>
      <c r="AV768">
        <v>0.89879404629916704</v>
      </c>
      <c r="AW768" s="1">
        <v>0.89527442636125409</v>
      </c>
      <c r="CS768" s="15"/>
      <c r="ER768">
        <f t="shared" si="1161"/>
        <v>-9.8670839279614439E-2</v>
      </c>
      <c r="ES768">
        <f t="shared" si="1161"/>
        <v>-0.32743703463395935</v>
      </c>
      <c r="ET768" t="e">
        <f>#REF!</f>
        <v>#REF!</v>
      </c>
      <c r="EU768" t="e">
        <f>#REF!</f>
        <v>#REF!</v>
      </c>
      <c r="EY768" s="28"/>
      <c r="EZ768" s="10"/>
      <c r="FA768" s="82" t="s">
        <v>148</v>
      </c>
      <c r="FB768" s="13"/>
      <c r="FD768" s="10"/>
      <c r="FE768" s="10"/>
      <c r="FF768" s="10"/>
      <c r="FG768" s="10"/>
      <c r="FH768" s="10"/>
      <c r="FI768" s="10"/>
      <c r="FJ768" s="80"/>
      <c r="FK768" s="23" t="s">
        <v>149</v>
      </c>
      <c r="FO768" s="1"/>
      <c r="FQ768" s="80"/>
      <c r="FU768" s="13"/>
      <c r="FV768" s="81"/>
      <c r="FW768" s="82" t="s">
        <v>150</v>
      </c>
      <c r="FY768" s="13"/>
      <c r="FZ768" s="13"/>
      <c r="GC768" s="1"/>
      <c r="GG768" s="1"/>
      <c r="GK768" s="13"/>
      <c r="GO768" s="15"/>
    </row>
    <row r="769" spans="1:197" x14ac:dyDescent="0.2">
      <c r="A769" s="17">
        <f t="shared" si="1153"/>
        <v>40</v>
      </c>
      <c r="B769" s="17">
        <f t="shared" si="1153"/>
        <v>35</v>
      </c>
      <c r="C769" s="17">
        <f t="shared" si="1153"/>
        <v>250.5</v>
      </c>
      <c r="D769" t="s">
        <v>9</v>
      </c>
      <c r="E769" s="5">
        <f t="shared" si="1162"/>
        <v>0.35081781100632181</v>
      </c>
      <c r="F769" s="6">
        <f t="shared" si="1162"/>
        <v>-0.34370269893678401</v>
      </c>
      <c r="G769" s="7">
        <f t="shared" ref="G769:G770" si="1163">Q768</f>
        <v>0.43694912802918817</v>
      </c>
      <c r="H769" s="8">
        <f t="shared" ref="H769:H770" si="1164">AM768</f>
        <v>0.89527442636125409</v>
      </c>
      <c r="J769" s="10"/>
      <c r="P769" s="1"/>
      <c r="Q769" s="61">
        <v>-3.2649115887333775E-2</v>
      </c>
      <c r="S769" s="17">
        <v>0</v>
      </c>
      <c r="T769">
        <v>1</v>
      </c>
      <c r="V769" s="73">
        <f>(T767*T769)*(1-COS(RADIANS(O767+45)))-T768*(SIN(RADIANS(O767+45)))</f>
        <v>0</v>
      </c>
      <c r="W769" s="73">
        <f>(T768*T769)*(1-COS(RADIANS(O767+45)))+T767*(SIN(RADIANS(O767+45)))</f>
        <v>0</v>
      </c>
      <c r="X769" s="73">
        <f>(T769^2)*(1-COS(RADIANS(O767+45)))+(COS(RADIANS(O767+45)))</f>
        <v>1</v>
      </c>
      <c r="Y769" s="10"/>
      <c r="Z769">
        <v>0</v>
      </c>
      <c r="AA769" s="23">
        <f>SIN(RADIANS('[1]Biaxial Input'!$F$21))*SIN(RADIANS(0))</f>
        <v>0</v>
      </c>
      <c r="AC769" s="30">
        <f>(AA767*AA769)*(1-COS(RADIANS(N767)))-AA768*(SIN(RADIANS(N767)))</f>
        <v>-6.0796772806267756E-3</v>
      </c>
      <c r="AD769" s="30">
        <f>(AA768*AA769)*(1-COS(RADIANS(N767)))+AA767*(SIN(RADIANS(N767)))</f>
        <v>-8.694343573875718E-2</v>
      </c>
      <c r="AE769" s="30">
        <f>(AA769^2)*(1-COS(RADIANS(N767)))+(COS(RADIANS(N767)))</f>
        <v>0.99619469809174555</v>
      </c>
      <c r="AG769">
        <v>-3.2649115887333775E-2</v>
      </c>
      <c r="AI769" s="28">
        <f>(T767*T769)*(1-COS(RADIANS(M767)))-T768*(SIN(RADIANS(M767)))</f>
        <v>0</v>
      </c>
      <c r="AJ769" s="28">
        <f>(T768*T769)*(1-COS(RADIANS(M767)))+T767*(SIN(RADIANS(M767)))</f>
        <v>0</v>
      </c>
      <c r="AK769" s="28">
        <f>(T769^2)*(1-COS(RADIANS(M767)))+(COS(RADIANS(M767)))</f>
        <v>1</v>
      </c>
      <c r="AM769" s="61">
        <v>-8.0809397508405031E-2</v>
      </c>
      <c r="AO769" s="17">
        <v>0</v>
      </c>
      <c r="AP769">
        <v>1</v>
      </c>
      <c r="AR769" s="73">
        <f>(T767*T767)*(1-COS(RADIANS(O767-45)))-T767*(SIN(RADIANS(O767-45)))</f>
        <v>0</v>
      </c>
      <c r="AS769" s="73">
        <f>(T768*T769)*(1-COS(RADIANS(O767-45)))+T767*(SIN(RADIANS(O767-45)))</f>
        <v>0</v>
      </c>
      <c r="AT769" s="73">
        <f>(T769^2)*(1-COS(RADIANS(O767-45)))+(COS(RADIANS(O767-45)))</f>
        <v>1</v>
      </c>
      <c r="AU769" s="10"/>
      <c r="AV769">
        <v>0</v>
      </c>
      <c r="AW769" s="1">
        <v>-8.0809397508405031E-2</v>
      </c>
      <c r="BV769" s="90" t="s">
        <v>146</v>
      </c>
      <c r="BW769" s="17" t="s">
        <v>145</v>
      </c>
      <c r="BX769" s="17" t="s">
        <v>147</v>
      </c>
      <c r="CU769" s="17" t="s">
        <v>146</v>
      </c>
      <c r="CV769" s="17" t="s">
        <v>145</v>
      </c>
      <c r="CW769" s="31" t="s">
        <v>147</v>
      </c>
      <c r="CX769" s="1"/>
      <c r="CY769" s="82" t="s">
        <v>148</v>
      </c>
      <c r="CZ769" s="13"/>
      <c r="DB769" s="10"/>
      <c r="DC769" s="10"/>
      <c r="DD769" s="10"/>
      <c r="DE769" s="10"/>
      <c r="DF769" s="10"/>
      <c r="DG769" s="10"/>
      <c r="DH769" s="80"/>
      <c r="DI769" s="23" t="s">
        <v>149</v>
      </c>
      <c r="DM769" s="1"/>
      <c r="DO769" s="80"/>
      <c r="DS769" s="13"/>
      <c r="DT769" s="81"/>
      <c r="DU769" s="82" t="s">
        <v>150</v>
      </c>
      <c r="DW769" s="13"/>
      <c r="DX769" s="13"/>
      <c r="EA769" s="1"/>
      <c r="EE769" s="1"/>
    </row>
    <row r="770" spans="1:197" x14ac:dyDescent="0.2">
      <c r="A770" s="17">
        <f t="shared" si="1153"/>
        <v>80</v>
      </c>
      <c r="B770" s="17">
        <f t="shared" si="1153"/>
        <v>40</v>
      </c>
      <c r="C770" s="17">
        <f t="shared" si="1153"/>
        <v>215.7</v>
      </c>
      <c r="D770" t="s">
        <v>10</v>
      </c>
      <c r="E770" s="5">
        <f t="shared" si="1162"/>
        <v>-9.8237766895889173E-2</v>
      </c>
      <c r="F770" s="6">
        <f t="shared" si="1162"/>
        <v>-0.32710772210508354</v>
      </c>
      <c r="G770" s="7">
        <f t="shared" si="1163"/>
        <v>-3.2649115887333775E-2</v>
      </c>
      <c r="H770" s="8">
        <f t="shared" si="1164"/>
        <v>-8.0809397508405031E-2</v>
      </c>
      <c r="J770" s="10"/>
      <c r="P770" s="1"/>
      <c r="Z770" s="10"/>
      <c r="AA770" s="10"/>
      <c r="AB770" s="10"/>
      <c r="AC770" s="10"/>
      <c r="AD770" s="10"/>
      <c r="AE770" s="10"/>
      <c r="AF770" s="10"/>
      <c r="AG770" s="10"/>
      <c r="AH770" s="10"/>
      <c r="AW770" s="1"/>
      <c r="BV770" s="17">
        <f>BV674</f>
        <v>0</v>
      </c>
      <c r="BW770" s="17">
        <f t="shared" ref="BW770:BX770" si="1165">BW674</f>
        <v>0</v>
      </c>
      <c r="BX770" s="17">
        <f t="shared" si="1165"/>
        <v>111.4</v>
      </c>
      <c r="BZ770" s="5" t="s">
        <v>4</v>
      </c>
      <c r="CA770" s="6" t="s">
        <v>5</v>
      </c>
      <c r="CB770" s="7" t="s">
        <v>6</v>
      </c>
      <c r="CC770" s="8" t="s">
        <v>1</v>
      </c>
      <c r="CD770">
        <v>1</v>
      </c>
      <c r="CE770" s="9" t="s">
        <v>7</v>
      </c>
      <c r="CG770" s="90" t="s">
        <v>157</v>
      </c>
      <c r="CH770" s="61">
        <f>CE771-((CH772-CE771)/(EY770-CW770))*CW770</f>
        <v>3.642040698906845</v>
      </c>
      <c r="CI770" s="10"/>
      <c r="CK770" s="5" t="s">
        <v>4</v>
      </c>
      <c r="CL770" s="6" t="s">
        <v>5</v>
      </c>
      <c r="CM770" s="7" t="s">
        <v>6</v>
      </c>
      <c r="CN770" s="8" t="s">
        <v>1</v>
      </c>
      <c r="CO770" s="10"/>
      <c r="CP770">
        <f t="shared" ref="CP770:CQ772" si="1166">BZ771</f>
        <v>0.93180266183863136</v>
      </c>
      <c r="CQ770">
        <f t="shared" si="1166"/>
        <v>-0.87956522186239505</v>
      </c>
      <c r="CR770">
        <f>CI774</f>
        <v>0</v>
      </c>
      <c r="CS770">
        <f>CL774</f>
        <v>0</v>
      </c>
      <c r="CU770" s="17">
        <f>CU674</f>
        <v>0</v>
      </c>
      <c r="CV770" s="17">
        <f>CV674</f>
        <v>0</v>
      </c>
      <c r="CW770" s="31">
        <f>CH677</f>
        <v>110.98816757970239</v>
      </c>
      <c r="CX770" s="10"/>
      <c r="CY770" s="61">
        <f t="array" ref="CY770:CY772">MMULT(DQ770:DS772,DO770:DO772)</f>
        <v>-0.91346144106976579</v>
      </c>
      <c r="CZ770" s="13"/>
      <c r="DA770" s="17">
        <v>1</v>
      </c>
      <c r="DB770">
        <v>0</v>
      </c>
      <c r="DD770" s="73">
        <f>(DB770^2)*(1-COS(RADIANS(CW770+45)))+(COS(RADIANS(CW770+45)))</f>
        <v>-0.91346144106976579</v>
      </c>
      <c r="DE770" s="73">
        <f>(DB770*DB771)*(1-COS(RADIANS(CW770+45)))-DB772*(SIN(RADIANS(CW770+45)))</f>
        <v>-0.40692529496056989</v>
      </c>
      <c r="DF770" s="73">
        <f>(DB770*DB772)*(1-COS(RADIANS(CW770+45)))+DB771*(SIN(RADIANS(CW770+45)))</f>
        <v>0</v>
      </c>
      <c r="DG770" s="10"/>
      <c r="DH770">
        <f t="array" ref="DH770:DH772">MMULT(DD770:DF772,DA770:DA772)</f>
        <v>-0.91346144106976579</v>
      </c>
      <c r="DI770" s="23">
        <f>COS(RADIANS('[1]Biaxial Input'!$F$21))</f>
        <v>-0.9975640502598242</v>
      </c>
      <c r="DK770" s="30">
        <f>(DI770^2)*(1-COS(RADIANS(CV770)))+(COS(RADIANS(CV770)))</f>
        <v>1</v>
      </c>
      <c r="DL770" s="30">
        <f>(DI770*DI771)*(1-COS(RADIANS(CV770)))-DI772*(SIN(RADIANS(CV770)))</f>
        <v>0</v>
      </c>
      <c r="DM770" s="30">
        <f>(DI770*DI772)*(1-COS(RADIANS(CV770)))+DI771*(SIN(RADIANS(CV770)))</f>
        <v>0</v>
      </c>
      <c r="DO770">
        <f t="array" ref="DO770:DO772">MMULT(DK770:DM772,DH770:DH772)</f>
        <v>-0.91346144106976579</v>
      </c>
      <c r="DQ770" s="28">
        <f>(DB770^2)*(1-COS(RADIANS(CU770)))+(COS(RADIANS(CU770)))</f>
        <v>1</v>
      </c>
      <c r="DR770" s="28">
        <f>(DB770*DB771)*(1-COS(RADIANS(CU770)))-DB772*(SIN(RADIANS(CU770)))</f>
        <v>0</v>
      </c>
      <c r="DS770" s="28">
        <f>(DB770*DB772)*(1-COS(RADIANS(CU770)))+DB771*(SIN(RADIANS(CU770)))</f>
        <v>0</v>
      </c>
      <c r="DU770" s="61">
        <f t="array" ref="DU770:DU772">MMULT(DQ770:DS772,EE770:EE772)</f>
        <v>0.40692529496057023</v>
      </c>
      <c r="DV770" s="13">
        <f>H771</f>
        <v>0</v>
      </c>
      <c r="DW770" s="17">
        <v>1</v>
      </c>
      <c r="DX770">
        <v>0</v>
      </c>
      <c r="DZ770" s="73">
        <f>(DB770^2)*(1-COS(RADIANS(CW770-45)))+(COS(RADIANS(CW770-45)))</f>
        <v>0.40692529496057023</v>
      </c>
      <c r="EA770" s="73">
        <f>(DB770*DB771)*(1-COS(RADIANS(CW770-45)))-DB772*(SIN(RADIANS(CW770-45)))</f>
        <v>-0.91346144106976568</v>
      </c>
      <c r="EB770" s="73">
        <f>(DB770*DB772)*(1-COS(RADIANS(CW770-45)))+DB771*(SIN(RADIANS(CW770-45)))</f>
        <v>0</v>
      </c>
      <c r="EC770" s="10"/>
      <c r="ED770">
        <f t="array" ref="ED770:ED772">MMULT(DZ770:EB772,DA770:DA772)</f>
        <v>0.40692529496057023</v>
      </c>
      <c r="EE770" s="1">
        <f t="array" ref="EE770:EE772">MMULT(DK770:DM772,ED770:ED772)</f>
        <v>0.40692529496057023</v>
      </c>
      <c r="EG770">
        <f>CY770+DU770</f>
        <v>-0.50653614610919551</v>
      </c>
      <c r="EH770">
        <f>EG770/(SQRT(EG770^2+EG771^2+EG772^2))</f>
        <v>-0.358175143829912</v>
      </c>
      <c r="EJ770">
        <f>Q770+AM770</f>
        <v>0</v>
      </c>
      <c r="EK770">
        <f>EJ770/(SQRT(EJ770^2+EJ771^2+EJ772^2))</f>
        <v>0</v>
      </c>
      <c r="EM770" s="23">
        <f>CY771*DU772-CY772*DU771</f>
        <v>0</v>
      </c>
      <c r="EO770" s="15">
        <v>1</v>
      </c>
      <c r="EP770" s="9" t="s">
        <v>7</v>
      </c>
      <c r="EW770" s="17">
        <f>CU770</f>
        <v>0</v>
      </c>
      <c r="EX770" s="17">
        <f>CV770</f>
        <v>0</v>
      </c>
      <c r="EY770" s="31">
        <f>1+CW770</f>
        <v>111.98816757970239</v>
      </c>
      <c r="EZ770" s="10"/>
      <c r="FA770" s="61">
        <f t="array" ref="FA770:FA772">MMULT(FS770:FU772,FQ770:FQ772)</f>
        <v>-0.92042414210510426</v>
      </c>
      <c r="FB770" s="13">
        <f>BW771</f>
        <v>5</v>
      </c>
      <c r="FC770" s="17">
        <v>1</v>
      </c>
      <c r="FD770">
        <v>0</v>
      </c>
      <c r="FF770" s="73">
        <f>(FD770^2)*(1-COS(RADIANS(EY770+45)))+(COS(RADIANS(EY770+45)))</f>
        <v>-0.92042414210510426</v>
      </c>
      <c r="FG770" s="73">
        <f>(FD770*FD771)*(1-COS(RADIANS(EY770+45)))-FD772*(SIN(RADIANS(EY770+45)))</f>
        <v>-0.39092121793282442</v>
      </c>
      <c r="FH770" s="73">
        <f>(FD770*FD772)*(1-COS(RADIANS(EY770+45)))+FD771*(SIN(RADIANS(EY770+45)))</f>
        <v>0</v>
      </c>
      <c r="FI770" s="10"/>
      <c r="FJ770">
        <f t="array" ref="FJ770:FJ772">MMULT(FF770:FH772,FC770:FC772)</f>
        <v>-0.92042414210510426</v>
      </c>
      <c r="FK770" s="23">
        <f>COS(RADIANS(176))</f>
        <v>-0.9975640502598242</v>
      </c>
      <c r="FM770" s="30">
        <f>(FK770^2)*(1-COS(RADIANS(EX770)))+(COS(RADIANS(EX770)))</f>
        <v>1</v>
      </c>
      <c r="FN770" s="30">
        <f>(FK770*FK771)*(1-COS(RADIANS(EX770)))-FK772*(SIN(RADIANS(EX770)))</f>
        <v>0</v>
      </c>
      <c r="FO770" s="30">
        <f>(FK770*FK772)*(1-COS(RADIANS(EX770)))+FK771*(SIN(RADIANS(EX770)))</f>
        <v>0</v>
      </c>
      <c r="FQ770">
        <f t="array" ref="FQ770:FQ772">MMULT(FM770:FO772,FJ770:FJ772)</f>
        <v>-0.92042414210510426</v>
      </c>
      <c r="FS770" s="28">
        <f>(FD770^2)*(1-COS(RADIANS(EW770)))+(COS(RADIANS(EW770)))</f>
        <v>1</v>
      </c>
      <c r="FT770" s="28">
        <f>(FD770*FD771)*(1-COS(RADIANS(EW770)))-FD772*(SIN(RADIANS(EW770)))</f>
        <v>0</v>
      </c>
      <c r="FU770" s="28">
        <f>(FD770*FD772)*(1-COS(RADIANS(EW770)))+FD771*(SIN(RADIANS(EW770)))</f>
        <v>0</v>
      </c>
      <c r="FW770" s="61">
        <f t="array" ref="FW770:FW772">MMULT(FS770:FU772,GG770:GG772)</f>
        <v>0.39092121793282453</v>
      </c>
      <c r="FX770" s="13">
        <f>BX771</f>
        <v>109</v>
      </c>
      <c r="FY770" s="17">
        <v>1</v>
      </c>
      <c r="FZ770">
        <v>0</v>
      </c>
      <c r="GB770" s="73">
        <f>(FD770^2)*(1-COS(RADIANS(EY770-45)))+(COS(RADIANS(EY770-45)))</f>
        <v>0.39092121793282453</v>
      </c>
      <c r="GC770" s="73">
        <f>(FD770*FD771)*(1-COS(RADIANS(EY770-45)))-FD772*(SIN(RADIANS(EY770-45)))</f>
        <v>-0.92042414210510426</v>
      </c>
      <c r="GD770" s="73">
        <f>(FD770*FD772)*(1-COS(RADIANS(EY770-45)))+FD771*(SIN(RADIANS(EY770-45)))</f>
        <v>0</v>
      </c>
      <c r="GE770" s="10"/>
      <c r="GF770">
        <f t="array" ref="GF770:GF772">MMULT(GB770:GD772,FC770:FC772)</f>
        <v>0.39092121793282453</v>
      </c>
      <c r="GG770" s="1">
        <f t="array" ref="GG770:GG772">MMULT(FM770:FO772,GF770:GF772)</f>
        <v>0.39092121793282453</v>
      </c>
      <c r="GI770">
        <f>FA770+FW770</f>
        <v>-0.52950292417227973</v>
      </c>
      <c r="GJ770">
        <f>GI770/(SQRT(GI770^2+GI771^2+GI772^2))</f>
        <v>-0.37441510834032532</v>
      </c>
      <c r="GL770" t="e">
        <f>CH771+DC770</f>
        <v>#VALUE!</v>
      </c>
      <c r="GM770" t="e">
        <f>GL770/(SQRT(GL770^2+GL771^2+GL772^2))</f>
        <v>#VALUE!</v>
      </c>
      <c r="GO770" s="27">
        <f>FA771*FW772-FA772*FW771</f>
        <v>0</v>
      </c>
    </row>
    <row r="771" spans="1:197" x14ac:dyDescent="0.2">
      <c r="A771" s="17">
        <f t="shared" si="1153"/>
        <v>120</v>
      </c>
      <c r="B771" s="17">
        <f t="shared" si="1153"/>
        <v>45</v>
      </c>
      <c r="C771" s="17">
        <f t="shared" si="1153"/>
        <v>167.8</v>
      </c>
      <c r="P771" s="1"/>
      <c r="Q771" s="82" t="s">
        <v>148</v>
      </c>
      <c r="R771" s="13"/>
      <c r="T771" s="10"/>
      <c r="U771" s="10"/>
      <c r="V771" s="10"/>
      <c r="W771" s="10"/>
      <c r="X771" s="10"/>
      <c r="Y771" s="10"/>
      <c r="Z771" s="80"/>
      <c r="AA771" s="23" t="s">
        <v>149</v>
      </c>
      <c r="AE771" s="1"/>
      <c r="AG771" s="80"/>
      <c r="AK771" s="13"/>
      <c r="AL771" s="81"/>
      <c r="AM771" s="82" t="s">
        <v>150</v>
      </c>
      <c r="AO771" s="13"/>
      <c r="AP771" s="13"/>
      <c r="AS771" s="1"/>
      <c r="AW771" s="1"/>
      <c r="BV771" s="17">
        <f t="shared" ref="BV771:BX786" si="1167">BV675</f>
        <v>0</v>
      </c>
      <c r="BW771" s="17">
        <f t="shared" si="1167"/>
        <v>5</v>
      </c>
      <c r="BX771" s="17">
        <f t="shared" si="1167"/>
        <v>109</v>
      </c>
      <c r="BY771" s="1" t="s">
        <v>8</v>
      </c>
      <c r="BZ771" s="5">
        <f>BZ765</f>
        <v>0.93180266183863136</v>
      </c>
      <c r="CA771" s="6">
        <f>CA765</f>
        <v>-0.87956522186239505</v>
      </c>
      <c r="CB771" s="7">
        <f>CY770</f>
        <v>-0.91346144106976579</v>
      </c>
      <c r="CC771" s="8">
        <f>DU770</f>
        <v>0.40692529496057023</v>
      </c>
      <c r="CE771" s="9">
        <f>((SUMPRODUCT(CB771:CB773,BZ771:BZ773))*(SUMPRODUCT(CB771:CB773,CA771:CA773)))-((SUMPRODUCT(CC771:CC773,BZ771:BZ773))*(SUMPRODUCT(CC771:CC773,CA771:CA773)))</f>
        <v>0</v>
      </c>
      <c r="CG771">
        <v>1</v>
      </c>
      <c r="CH771" t="s">
        <v>161</v>
      </c>
      <c r="CI771" s="67"/>
      <c r="CJ771" s="1" t="s">
        <v>8</v>
      </c>
      <c r="CK771" s="5">
        <f t="shared" ref="CK771:CL773" si="1168">BZ771</f>
        <v>0.93180266183863136</v>
      </c>
      <c r="CL771" s="6">
        <f t="shared" si="1168"/>
        <v>-0.87956522186239505</v>
      </c>
      <c r="CM771" s="7">
        <f>FA770</f>
        <v>-0.92042414210510426</v>
      </c>
      <c r="CN771" s="8">
        <f>FW770</f>
        <v>0.39092121793282453</v>
      </c>
      <c r="CO771" s="10"/>
      <c r="CP771">
        <f t="shared" si="1166"/>
        <v>0.3492962422733713</v>
      </c>
      <c r="CQ771">
        <f t="shared" si="1166"/>
        <v>-0.34518112468713447</v>
      </c>
      <c r="CR771">
        <f>CJ774</f>
        <v>0</v>
      </c>
      <c r="CS771">
        <f>CM774</f>
        <v>0</v>
      </c>
      <c r="CW771" s="28"/>
      <c r="CX771" s="10"/>
      <c r="CY771" s="61">
        <v>0.40692529496056989</v>
      </c>
      <c r="CZ771" s="13"/>
      <c r="DA771" s="17">
        <v>0</v>
      </c>
      <c r="DB771">
        <v>0</v>
      </c>
      <c r="DD771" s="73">
        <f>(DB770*DB771)*(1-COS(RADIANS(CW770+45)))+DB772*(SIN(RADIANS(CW770+45)))</f>
        <v>0.40692529496056989</v>
      </c>
      <c r="DE771" s="73">
        <f>(DB771^2)*(1-COS(RADIANS(CW770+45)))+(COS(RADIANS(CW770+45)))</f>
        <v>-0.91346144106976579</v>
      </c>
      <c r="DF771" s="73">
        <f>(DB771*DB772)*(1-COS(RADIANS(CW770+45)))-DB770*(SIN(RADIANS(CW770+45)))</f>
        <v>0</v>
      </c>
      <c r="DG771" s="10"/>
      <c r="DH771">
        <v>0.40692529496056989</v>
      </c>
      <c r="DI771" s="23">
        <f>SIN(RADIANS('[1]Biaxial Input'!$F$21))*(COS(RADIANS(0)))</f>
        <v>6.9756473744125524E-2</v>
      </c>
      <c r="DK771" s="30">
        <f>(DI770*DI771)*(1-COS(RADIANS(CV770)))+DI772*(SIN(RADIANS(CV770)))</f>
        <v>0</v>
      </c>
      <c r="DL771" s="30">
        <f>(DI771^2)*(1-COS(RADIANS(CV770)))+(COS(RADIANS(CV770)))</f>
        <v>1</v>
      </c>
      <c r="DM771" s="30">
        <f>(DI771*DI772)*(1-COS(RADIANS(CV770)))-DI770*(SIN(RADIANS(CV770)))</f>
        <v>0</v>
      </c>
      <c r="DO771">
        <v>0.40692529496056989</v>
      </c>
      <c r="DQ771" s="28">
        <f>(DB770*DB771)*(1-COS(RADIANS(CU770)))+DB772*(SIN(RADIANS(CU770)))</f>
        <v>0</v>
      </c>
      <c r="DR771" s="28">
        <f>(DB771^2)*(1-COS(RADIANS(CU770)))+(COS(RADIANS(CU770)))</f>
        <v>1</v>
      </c>
      <c r="DS771" s="28">
        <f>(DB771*DB772)*(1-COS(RADIANS(CU770)))-DB770*(SIN(RADIANS(CU770)))</f>
        <v>0</v>
      </c>
      <c r="DU771" s="61">
        <v>0.91346144106976568</v>
      </c>
      <c r="DV771" s="13" t="str">
        <f t="shared" ref="DV771:DV772" si="1169">H772</f>
        <v>q</v>
      </c>
      <c r="DW771" s="17">
        <v>0</v>
      </c>
      <c r="DX771">
        <v>0</v>
      </c>
      <c r="DZ771" s="73">
        <f>(DB770*DB771)*(1-COS(RADIANS(CW770-45)))+DB772*(SIN(RADIANS(CW770-45)))</f>
        <v>0.91346144106976568</v>
      </c>
      <c r="EA771" s="73">
        <f>(DB771^2)*(1-COS(RADIANS(CW770-45)))+(COS(RADIANS(CW770-45)))</f>
        <v>0.40692529496057023</v>
      </c>
      <c r="EB771" s="73">
        <f>(DB771*DB772)*(1-COS(RADIANS(CW770-45)))-DB770*(SIN(RADIANS(CW770-45)))</f>
        <v>0</v>
      </c>
      <c r="EC771" s="10"/>
      <c r="ED771">
        <v>0.91346144106976568</v>
      </c>
      <c r="EE771" s="1">
        <v>0.91346144106976568</v>
      </c>
      <c r="EG771">
        <f>CY771+DU771</f>
        <v>1.3203867360303356</v>
      </c>
      <c r="EH771">
        <f>EG771/(SQRT(EG770^2+EG771^2+EG772^2))</f>
        <v>0.93365441483582234</v>
      </c>
      <c r="EJ771">
        <f>Q771+AM771</f>
        <v>0</v>
      </c>
      <c r="EK771">
        <f>EJ771/(SQRT(EJ770^2+EJ771^2+EJ772^2))</f>
        <v>0</v>
      </c>
      <c r="EM771" s="23">
        <f>CY772*DU770-CY770*DU772</f>
        <v>0</v>
      </c>
      <c r="EP771" s="9">
        <f>((SUMPRODUCT(CM771:CM773,BZ771:BZ773))*(SUMPRODUCT(CM771:CM773,CA771:CA773)))-((SUMPRODUCT(CN771:CN773,BZ771:BZ773))*(SUMPRODUCT(CN771:CN773,CA771:CA773)))</f>
        <v>-3.2814675458908149E-2</v>
      </c>
      <c r="EY771" s="28"/>
      <c r="EZ771" s="10"/>
      <c r="FA771" s="61">
        <v>0.39092121793282442</v>
      </c>
      <c r="FB771" s="13">
        <f>BW772</f>
        <v>10</v>
      </c>
      <c r="FC771" s="17">
        <v>0</v>
      </c>
      <c r="FD771">
        <v>0</v>
      </c>
      <c r="FF771" s="73">
        <f>(FD770*FD771)*(1-COS(RADIANS(EY770+45)))+FD772*(SIN(RADIANS(EY770+45)))</f>
        <v>0.39092121793282442</v>
      </c>
      <c r="FG771" s="73">
        <f>(FD771^2)*(1-COS(RADIANS(EY770+45)))+(COS(RADIANS(EY770+45)))</f>
        <v>-0.92042414210510426</v>
      </c>
      <c r="FH771" s="73">
        <f>(FD771*FD772)*(1-COS(RADIANS(EY770+45)))-FD770*(SIN(RADIANS(EY770+45)))</f>
        <v>0</v>
      </c>
      <c r="FI771" s="10"/>
      <c r="FJ771">
        <v>0.39092121793282442</v>
      </c>
      <c r="FK771" s="23">
        <f>SIN(RADIANS(176))*(COS(RADIANS(0)))</f>
        <v>6.9756473744125524E-2</v>
      </c>
      <c r="FM771" s="30">
        <f>(FK770*FK771)*(1-COS(RADIANS(EX770)))+FK772*(SIN(RADIANS(EX770)))</f>
        <v>0</v>
      </c>
      <c r="FN771" s="30">
        <f>(FK771^2)*(1-COS(RADIANS(EX770)))+(COS(RADIANS(EX770)))</f>
        <v>1</v>
      </c>
      <c r="FO771" s="30">
        <f>(FK771*FK772)*(1-COS(RADIANS(EX770)))-FK770*(SIN(RADIANS(EX770)))</f>
        <v>0</v>
      </c>
      <c r="FQ771">
        <v>0.39092121793282442</v>
      </c>
      <c r="FS771" s="28">
        <f>(FD770*FD771)*(1-COS(RADIANS(EW770)))+FD772*(SIN(RADIANS(EW770)))</f>
        <v>0</v>
      </c>
      <c r="FT771" s="28">
        <f>(FD771^2)*(1-COS(RADIANS(EW770)))+(COS(RADIANS(EW770)))</f>
        <v>1</v>
      </c>
      <c r="FU771" s="28">
        <f>(FD771*FD772)*(1-COS(RADIANS(EW770)))-FD770*(SIN(RADIANS(EW770)))</f>
        <v>0</v>
      </c>
      <c r="FW771" s="61">
        <v>0.92042414210510426</v>
      </c>
      <c r="FX771" s="13">
        <f>BX772</f>
        <v>114.6</v>
      </c>
      <c r="FY771" s="17">
        <v>0</v>
      </c>
      <c r="FZ771">
        <v>0</v>
      </c>
      <c r="GB771" s="73">
        <f>(FD770*FD771)*(1-COS(RADIANS(EY770-45)))+FD772*(SIN(RADIANS(EY770-45)))</f>
        <v>0.92042414210510426</v>
      </c>
      <c r="GC771" s="73">
        <f>(FD771^2)*(1-COS(RADIANS(EY770-45)))+(COS(RADIANS(EY770-45)))</f>
        <v>0.39092121793282453</v>
      </c>
      <c r="GD771" s="73">
        <f>(FD771*FD772)*(1-COS(RADIANS(EY770-45)))-FD770*(SIN(RADIANS(EY770-45)))</f>
        <v>0</v>
      </c>
      <c r="GE771" s="10"/>
      <c r="GF771">
        <v>0.92042414210510426</v>
      </c>
      <c r="GG771" s="1">
        <v>0.92042414210510426</v>
      </c>
      <c r="GI771">
        <f>FA771+FW771</f>
        <v>1.3113453600379286</v>
      </c>
      <c r="GJ771">
        <f>GI771/(SQRT(GI770^2+GI771^2+GI772^2))</f>
        <v>0.92726119656033401</v>
      </c>
      <c r="GL771">
        <f>CH772+DC771</f>
        <v>-3.2814675458908149E-2</v>
      </c>
      <c r="GM771" t="e">
        <f>GL771/(SQRT(GL770^2+GL771^2+GL772^2))</f>
        <v>#VALUE!</v>
      </c>
      <c r="GO771" s="27">
        <f>FA772*FW770-FA770*FW772</f>
        <v>0</v>
      </c>
    </row>
    <row r="772" spans="1:197" x14ac:dyDescent="0.2">
      <c r="A772" s="17">
        <f t="shared" si="1153"/>
        <v>90</v>
      </c>
      <c r="B772" s="17">
        <f t="shared" si="1153"/>
        <v>50</v>
      </c>
      <c r="C772" s="17">
        <f t="shared" si="1153"/>
        <v>209.4</v>
      </c>
      <c r="E772" s="5" t="s">
        <v>4</v>
      </c>
      <c r="F772" s="6" t="s">
        <v>5</v>
      </c>
      <c r="G772" s="7" t="s">
        <v>6</v>
      </c>
      <c r="H772" s="8" t="s">
        <v>1</v>
      </c>
      <c r="I772">
        <v>3</v>
      </c>
      <c r="J772" s="9" t="s">
        <v>7</v>
      </c>
      <c r="K772">
        <v>3</v>
      </c>
      <c r="M772" s="17">
        <f>A764</f>
        <v>85</v>
      </c>
      <c r="N772" s="17">
        <f>B764</f>
        <v>10</v>
      </c>
      <c r="O772" s="17">
        <f>C764</f>
        <v>114.6</v>
      </c>
      <c r="P772" s="1"/>
      <c r="Q772" s="61">
        <f t="array" ref="Q772:Q774">MMULT(AI772:AK774,AG772:AG774)</f>
        <v>-0.42469854190187173</v>
      </c>
      <c r="R772" s="13"/>
      <c r="S772" s="17">
        <v>1</v>
      </c>
      <c r="T772">
        <v>0</v>
      </c>
      <c r="V772" s="73">
        <f>(T772^2)*(1-COS(RADIANS(O772+45)))+(COS(RADIANS(O772+45)))</f>
        <v>-0.93728198949189145</v>
      </c>
      <c r="W772" s="73">
        <f>(T772*T773)*(1-COS(RADIANS(O772+45)))-T774*(SIN(RADIANS(O772+45)))</f>
        <v>-0.34857204732181535</v>
      </c>
      <c r="X772" s="73">
        <f>(T772*T774)*(1-COS(RADIANS(O772+45)))+T773*(SIN(RADIANS(O772+45)))</f>
        <v>0</v>
      </c>
      <c r="Y772" s="10"/>
      <c r="Z772">
        <f t="array" ref="Z772:Z774">MMULT(V772:X774,S772:S774)</f>
        <v>-0.93728198949189145</v>
      </c>
      <c r="AA772" s="23">
        <f>COS(RADIANS('[1]Biaxial Input'!$F$21))</f>
        <v>-0.9975640502598242</v>
      </c>
      <c r="AC772" s="30">
        <f>(AA772^2)*(1-COS(RADIANS(N772)))+(COS(RADIANS(N772)))</f>
        <v>0.99992607504832687</v>
      </c>
      <c r="AD772" s="30">
        <f>(AA772*AA773)*(1-COS(RADIANS(N772)))-AA774*(SIN(RADIANS(N772)))</f>
        <v>-1.0571760619211149E-3</v>
      </c>
      <c r="AE772" s="30">
        <f>(AA772*AA774)*(1-COS(RADIANS(N772)))+AA773*(SIN(RADIANS(N772)))</f>
        <v>1.2113084546138469E-2</v>
      </c>
      <c r="AG772">
        <f t="array" ref="AG772:AG774">MMULT(AC772:AE774,Z772:Z774)</f>
        <v>-0.93758120299039771</v>
      </c>
      <c r="AI772" s="28">
        <f>(T772^2)*(1-COS(RADIANS(M772)))+(COS(RADIANS(M772)))</f>
        <v>8.7155742747658138E-2</v>
      </c>
      <c r="AJ772" s="28">
        <f>(T772*T773)*(1-COS(RADIANS(M772)))-T774*(SIN(RADIANS(M772)))</f>
        <v>-0.99619469809174555</v>
      </c>
      <c r="AK772" s="28">
        <f>(T772*T774)*(1-COS(RADIANS(M772)))+T773*(SIN(RADIANS(M772)))</f>
        <v>0</v>
      </c>
      <c r="AM772" s="61">
        <f t="array" ref="AM772:AM774">MMULT(AI772:AK774,AW772:AW774)</f>
        <v>-0.888940589807519</v>
      </c>
      <c r="AN772" s="13"/>
      <c r="AO772" s="17">
        <v>1</v>
      </c>
      <c r="AP772">
        <v>0</v>
      </c>
      <c r="AR772" s="73">
        <f>(T772^2)*(1-COS(RADIANS(O772-45)))+(COS(RADIANS(O772-45)))</f>
        <v>0.34857204732181529</v>
      </c>
      <c r="AS772" s="73">
        <f>(T772*T773)*(1-COS(RADIANS(O772-45)))-T774*(SIN(RADIANS(O772-45)))</f>
        <v>-0.93728198949189145</v>
      </c>
      <c r="AT772" s="73">
        <f>(T772*T774)*(1-COS(RADIANS(O772-45)))+T773*(SIN(RADIANS(O772-45)))</f>
        <v>0</v>
      </c>
      <c r="AU772" s="10"/>
      <c r="AV772">
        <f t="array" ref="AV772:AV774">MMULT(AR772:AT774,S772:S774)</f>
        <v>0.34857204732181529</v>
      </c>
      <c r="AW772" s="1">
        <f t="array" ref="AW772:AW774">MMULT(AC772:AE774,AV772:AV774)</f>
        <v>0.34755540706750182</v>
      </c>
      <c r="BV772" s="17">
        <f t="shared" si="1167"/>
        <v>85</v>
      </c>
      <c r="BW772" s="17">
        <f t="shared" si="1167"/>
        <v>10</v>
      </c>
      <c r="BX772" s="17">
        <f t="shared" si="1167"/>
        <v>114.6</v>
      </c>
      <c r="BY772" s="10" t="s">
        <v>9</v>
      </c>
      <c r="BZ772" s="5">
        <f t="shared" ref="BZ772:CA773" si="1170">BZ766</f>
        <v>0.3492962422733713</v>
      </c>
      <c r="CA772" s="6">
        <f t="shared" si="1170"/>
        <v>-0.34518112468713447</v>
      </c>
      <c r="CB772" s="7">
        <f>CY771</f>
        <v>0.40692529496056989</v>
      </c>
      <c r="CC772" s="8">
        <f>DU771</f>
        <v>0.91346144106976568</v>
      </c>
      <c r="CH772">
        <f>((SUMPRODUCT(CM771:CM773,CK771:CK773))*(SUMPRODUCT(CM771:CM773,CL771:CL773)))-((SUMPRODUCT(CN771:CN773,CK771:CK773))*(SUMPRODUCT(CN771:CN773,CL771:CL773)))</f>
        <v>-3.2814675458908149E-2</v>
      </c>
      <c r="CI772" s="67"/>
      <c r="CJ772" s="10" t="s">
        <v>9</v>
      </c>
      <c r="CK772" s="5">
        <f t="shared" si="1168"/>
        <v>0.3492962422733713</v>
      </c>
      <c r="CL772" s="6">
        <f t="shared" si="1168"/>
        <v>-0.34518112468713447</v>
      </c>
      <c r="CM772" s="7">
        <f>FA771</f>
        <v>0.39092121793282442</v>
      </c>
      <c r="CN772" s="8">
        <f>FW771</f>
        <v>0.92042414210510426</v>
      </c>
      <c r="CP772">
        <f t="shared" si="1166"/>
        <v>-9.8670839279614439E-2</v>
      </c>
      <c r="CQ772">
        <f t="shared" si="1166"/>
        <v>-0.32743703463395935</v>
      </c>
      <c r="CR772">
        <f>CK774</f>
        <v>0</v>
      </c>
      <c r="CS772">
        <f>CN774</f>
        <v>0</v>
      </c>
      <c r="CW772" s="28"/>
      <c r="CX772" s="10"/>
      <c r="CY772" s="61">
        <v>0</v>
      </c>
      <c r="CZ772" s="13"/>
      <c r="DA772" s="17">
        <v>0</v>
      </c>
      <c r="DB772">
        <v>1</v>
      </c>
      <c r="DD772" s="73">
        <f>(DB770*DB772)*(1-COS(RADIANS(CW770+45)))-DB771*(SIN(RADIANS(CW770+45)))</f>
        <v>0</v>
      </c>
      <c r="DE772" s="73">
        <f>(DB771*DB772)*(1-COS(RADIANS(CW770+45)))+DB770*(SIN(RADIANS(CW770+45)))</f>
        <v>0</v>
      </c>
      <c r="DF772" s="73">
        <f>(DB772^2)*(1-COS(RADIANS(CW770+45)))+(COS(RADIANS(CW770+45)))</f>
        <v>1</v>
      </c>
      <c r="DG772" s="10"/>
      <c r="DH772">
        <v>0</v>
      </c>
      <c r="DI772" s="23">
        <f>SIN(RADIANS('[1]Biaxial Input'!$F$21))*SIN(RADIANS(0))</f>
        <v>0</v>
      </c>
      <c r="DK772" s="30">
        <f>(DI770*DI772)*(1-COS(RADIANS(CV770)))-DI771*(SIN(RADIANS(CV770)))</f>
        <v>0</v>
      </c>
      <c r="DL772" s="30">
        <f>(DI771*DI772)*(1-COS(RADIANS(CV770)))+DI770*(SIN(RADIANS(CV770)))</f>
        <v>0</v>
      </c>
      <c r="DM772" s="30">
        <f>(DI772^2)*(1-COS(RADIANS(CV770)))+(COS(RADIANS(CV770)))</f>
        <v>1</v>
      </c>
      <c r="DO772">
        <v>0</v>
      </c>
      <c r="DQ772" s="28">
        <f>(DB770*DB772)*(1-COS(RADIANS(CU770)))-DB771*(SIN(RADIANS(CU770)))</f>
        <v>0</v>
      </c>
      <c r="DR772" s="28">
        <f>(DB771*DB772)*(1-COS(RADIANS(CU770)))+DB770*(SIN(RADIANS(CU770)))</f>
        <v>0</v>
      </c>
      <c r="DS772" s="28">
        <f>(DB772^2)*(1-COS(RADIANS(CU770)))+(COS(RADIANS(CU770)))</f>
        <v>1</v>
      </c>
      <c r="DU772" s="61">
        <v>0</v>
      </c>
      <c r="DV772" s="13">
        <f t="shared" si="1169"/>
        <v>-0.888940589807519</v>
      </c>
      <c r="DW772" s="17">
        <v>0</v>
      </c>
      <c r="DX772">
        <v>1</v>
      </c>
      <c r="DZ772" s="73">
        <f>(DB770*DB770)*(1-COS(RADIANS(CW770-45)))-DB770*(SIN(RADIANS(CW770-45)))</f>
        <v>0</v>
      </c>
      <c r="EA772" s="73">
        <f>(DB771*DB772)*(1-COS(RADIANS(CW770-45)))+DB770*(SIN(RADIANS(CW770-45)))</f>
        <v>0</v>
      </c>
      <c r="EB772" s="73">
        <f>(DB772^2)*(1-COS(RADIANS(CW770-45)))+(COS(RADIANS(CW770-45)))</f>
        <v>1</v>
      </c>
      <c r="EC772" s="10"/>
      <c r="ED772">
        <v>0</v>
      </c>
      <c r="EE772" s="1">
        <v>0</v>
      </c>
      <c r="EG772">
        <f>CY772+DU772</f>
        <v>0</v>
      </c>
      <c r="EH772">
        <f>EG772/(SQRT(EG770^2+EG771^2+EG772^2))</f>
        <v>0</v>
      </c>
      <c r="EJ772">
        <f>Q772+AM772</f>
        <v>-1.3136391317093907</v>
      </c>
      <c r="EK772">
        <f>EJ772/(SQRT(EJ770^2+EJ771^2+EJ772^2))</f>
        <v>-1</v>
      </c>
      <c r="EM772" s="23">
        <f>CY770*DU771-CY771*DU770</f>
        <v>-1</v>
      </c>
      <c r="ER772">
        <f t="shared" ref="ER772:ES774" si="1171">CK771</f>
        <v>0.93180266183863136</v>
      </c>
      <c r="ES772">
        <f t="shared" si="1171"/>
        <v>-0.87956522186239505</v>
      </c>
      <c r="ET772" t="e">
        <f>#REF!</f>
        <v>#REF!</v>
      </c>
      <c r="EU772" t="e">
        <f>#REF!</f>
        <v>#REF!</v>
      </c>
      <c r="EY772" s="28"/>
      <c r="EZ772" s="10"/>
      <c r="FA772" s="61">
        <v>0</v>
      </c>
      <c r="FB772" s="13">
        <f>BW773</f>
        <v>15</v>
      </c>
      <c r="FC772" s="17">
        <v>0</v>
      </c>
      <c r="FD772">
        <v>1</v>
      </c>
      <c r="FF772" s="73">
        <f>(FD770*FD772)*(1-COS(RADIANS(EY770+45)))-FD771*(SIN(RADIANS(EY770+45)))</f>
        <v>0</v>
      </c>
      <c r="FG772" s="73">
        <f>(FD771*FD772)*(1-COS(RADIANS(EY770+45)))+FD770*(SIN(RADIANS(EY770+45)))</f>
        <v>0</v>
      </c>
      <c r="FH772" s="73">
        <f>(FD772^2)*(1-COS(RADIANS(EY770+45)))+(COS(RADIANS(EY770+45)))</f>
        <v>1</v>
      </c>
      <c r="FI772" s="10"/>
      <c r="FJ772">
        <v>0</v>
      </c>
      <c r="FK772" s="23">
        <f>SIN(RADIANS(176))*SIN(RADIANS(0))</f>
        <v>0</v>
      </c>
      <c r="FM772" s="30">
        <f>(FK770*FK772)*(1-COS(RADIANS(EX770)))-FK771*(SIN(RADIANS(EX770)))</f>
        <v>0</v>
      </c>
      <c r="FN772" s="30">
        <f>(FK771*FK772)*(1-COS(RADIANS(EX770)))+FK770*(SIN(RADIANS(EX770)))</f>
        <v>0</v>
      </c>
      <c r="FO772" s="30">
        <f>(FK772^2)*(1-COS(RADIANS(EX770)))+(COS(RADIANS(EX770)))</f>
        <v>1</v>
      </c>
      <c r="FQ772">
        <v>0</v>
      </c>
      <c r="FS772" s="28">
        <f>(FD770*FD772)*(1-COS(RADIANS(EW770)))-FD771*(SIN(RADIANS(EW770)))</f>
        <v>0</v>
      </c>
      <c r="FT772" s="28">
        <f>(FD771*FD772)*(1-COS(RADIANS(EW770)))+FD770*(SIN(RADIANS(EW770)))</f>
        <v>0</v>
      </c>
      <c r="FU772" s="28">
        <f>(FD772^2)*(1-COS(RADIANS(EW770)))+(COS(RADIANS(EW770)))</f>
        <v>1</v>
      </c>
      <c r="FW772" s="61">
        <v>0</v>
      </c>
      <c r="FX772" s="13">
        <f>BX773</f>
        <v>151.4</v>
      </c>
      <c r="FY772" s="17">
        <v>0</v>
      </c>
      <c r="FZ772">
        <v>1</v>
      </c>
      <c r="GB772" s="73">
        <f>(FD770*FD770)*(1-COS(RADIANS(EY770-45)))-FD770*(SIN(RADIANS(EY770-45)))</f>
        <v>0</v>
      </c>
      <c r="GC772" s="73">
        <f>(FD771*FD772)*(1-COS(RADIANS(EY770-45)))+FD770*(SIN(RADIANS(EY770-45)))</f>
        <v>0</v>
      </c>
      <c r="GD772" s="73">
        <f>(FD772^2)*(1-COS(RADIANS(EY770-45)))+(COS(RADIANS(EY770-45)))</f>
        <v>1</v>
      </c>
      <c r="GE772" s="10"/>
      <c r="GF772">
        <v>0</v>
      </c>
      <c r="GG772" s="1">
        <v>0</v>
      </c>
      <c r="GI772">
        <f>FA772+FW772</f>
        <v>0</v>
      </c>
      <c r="GJ772">
        <f>GI772/(SQRT(GI770^2+GI771^2+GI772^2))</f>
        <v>0</v>
      </c>
      <c r="GL772" t="e">
        <f>#REF!+DC772</f>
        <v>#REF!</v>
      </c>
      <c r="GM772" t="e">
        <f>GL772/(SQRT(GL770^2+GL771^2+GL772^2))</f>
        <v>#REF!</v>
      </c>
      <c r="GO772" s="27">
        <f>FA770*FW771-FA771*FW770</f>
        <v>-1</v>
      </c>
    </row>
    <row r="773" spans="1:197" x14ac:dyDescent="0.2">
      <c r="A773" s="17">
        <f t="shared" si="1153"/>
        <v>70</v>
      </c>
      <c r="B773" s="17">
        <f t="shared" si="1153"/>
        <v>-5</v>
      </c>
      <c r="C773" s="17">
        <f t="shared" si="1153"/>
        <v>220.3</v>
      </c>
      <c r="D773" t="s">
        <v>8</v>
      </c>
      <c r="E773" s="5">
        <f t="shared" ref="E773:F775" si="1172">E768</f>
        <v>0.93127665311444463</v>
      </c>
      <c r="F773" s="6">
        <f t="shared" si="1172"/>
        <v>-0.88026643289562845</v>
      </c>
      <c r="G773" s="7">
        <f>Q772</f>
        <v>-0.42469854190187173</v>
      </c>
      <c r="H773" s="8">
        <f>AM772</f>
        <v>-0.888940589807519</v>
      </c>
      <c r="J773" s="9">
        <f>((SUMPRODUCT(G773:G775,E773:E775))*(SUMPRODUCT(G773:(G775),F773:F775)))-((SUMPRODUCT(H773:H775,E773:E775))*(SUMPRODUCT(H773:H775,F773:F775)))</f>
        <v>-3.9026904034430931E-2</v>
      </c>
      <c r="P773" s="1"/>
      <c r="Q773" s="61">
        <v>-0.90400630303711393</v>
      </c>
      <c r="S773" s="17">
        <v>0</v>
      </c>
      <c r="T773">
        <v>0</v>
      </c>
      <c r="V773" s="73">
        <f>(T772*T773)*(1-COS(RADIANS(O772+45)))+T774*(SIN(RADIANS(O772+45)))</f>
        <v>0.34857204732181535</v>
      </c>
      <c r="W773" s="73">
        <f>(T773^2)*(1-COS(RADIANS(O772+45)))+(COS(RADIANS(O772+45)))</f>
        <v>-0.93728198949189145</v>
      </c>
      <c r="X773" s="73">
        <f>(T773*T774)*(1-COS(RADIANS(O772+45)))-T772*(SIN(RADIANS(O772+45)))</f>
        <v>0</v>
      </c>
      <c r="Y773" s="10"/>
      <c r="Z773">
        <v>0.34857204732181535</v>
      </c>
      <c r="AA773" s="23">
        <f>SIN(RADIANS('[1]Biaxial Input'!$F$21))*(COS(RADIANS(0)))</f>
        <v>6.9756473744125524E-2</v>
      </c>
      <c r="AC773" s="30">
        <f>(AA772*AA773)*(1-COS(RADIANS(N772)))+AA774*(SIN(RADIANS(N772)))</f>
        <v>-1.0571760619211149E-3</v>
      </c>
      <c r="AD773" s="30">
        <f>(AA773^2)*(1-COS(RADIANS(N772)))+(COS(RADIANS(N772)))</f>
        <v>0.98488167796388115</v>
      </c>
      <c r="AE773" s="30">
        <f>(AA773*AA774)*(1-COS(RADIANS(N772)))-AA772*(SIN(RADIANS(N772)))</f>
        <v>0.17322517943366056</v>
      </c>
      <c r="AG773">
        <v>0.34429309494017546</v>
      </c>
      <c r="AI773" s="28">
        <f>(T772*T773)*(1-COS(RADIANS(M772)))+T774*(SIN(RADIANS(M772)))</f>
        <v>0.99619469809174555</v>
      </c>
      <c r="AJ773" s="28">
        <f>(T773^2)*(1-COS(RADIANS(M772)))+(COS(RADIANS(M772)))</f>
        <v>8.7155742747658138E-2</v>
      </c>
      <c r="AK773" s="28">
        <f>(T773*T774)*(1-COS(RADIANS(M772)))-T772*(SIN(RADIANS(M772)))</f>
        <v>0</v>
      </c>
      <c r="AM773" s="61">
        <v>0.42665523641601805</v>
      </c>
      <c r="AO773" s="17">
        <v>0</v>
      </c>
      <c r="AP773">
        <v>0</v>
      </c>
      <c r="AR773" s="73">
        <f>(T772*T773)*(1-COS(RADIANS(O772-45)))+T774*(SIN(RADIANS(O772-45)))</f>
        <v>0.93728198949189145</v>
      </c>
      <c r="AS773" s="73">
        <f>(T773^2)*(1-COS(RADIANS(O772-45)))+(COS(RADIANS(O772-45)))</f>
        <v>0.34857204732181529</v>
      </c>
      <c r="AT773" s="73">
        <f>(T773*T774)*(1-COS(RADIANS(O772-45)))-T772*(SIN(RADIANS(O772-45)))</f>
        <v>0</v>
      </c>
      <c r="AU773" s="10"/>
      <c r="AV773">
        <v>0.93728198949189145</v>
      </c>
      <c r="AW773" s="1">
        <v>0.92274335651181538</v>
      </c>
      <c r="BV773" s="17">
        <f t="shared" si="1167"/>
        <v>140</v>
      </c>
      <c r="BW773" s="17">
        <f t="shared" si="1167"/>
        <v>15</v>
      </c>
      <c r="BX773" s="17">
        <f t="shared" si="1167"/>
        <v>151.4</v>
      </c>
      <c r="BY773" s="10" t="s">
        <v>10</v>
      </c>
      <c r="BZ773" s="5">
        <f t="shared" si="1170"/>
        <v>-9.8670839279614439E-2</v>
      </c>
      <c r="CA773" s="6">
        <f t="shared" si="1170"/>
        <v>-0.32743703463395935</v>
      </c>
      <c r="CB773" s="7">
        <f>CY772</f>
        <v>0</v>
      </c>
      <c r="CC773" s="8">
        <f>DU772</f>
        <v>0</v>
      </c>
      <c r="CE773" s="10"/>
      <c r="CG773" s="10" t="s">
        <v>160</v>
      </c>
      <c r="CH773" s="10">
        <f>-CH770*((EY770-CW770)/(CH772-CE771))</f>
        <v>110.98816757970239</v>
      </c>
      <c r="CI773" s="67"/>
      <c r="CJ773" s="10" t="s">
        <v>10</v>
      </c>
      <c r="CK773" s="5">
        <f t="shared" si="1168"/>
        <v>-9.8670839279614439E-2</v>
      </c>
      <c r="CL773" s="6">
        <f t="shared" si="1168"/>
        <v>-0.32743703463395935</v>
      </c>
      <c r="CM773" s="7">
        <f>FA772</f>
        <v>0</v>
      </c>
      <c r="CN773" s="8">
        <f>FW772</f>
        <v>0</v>
      </c>
      <c r="CW773" s="28"/>
      <c r="CX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EE773" s="1"/>
      <c r="EI773" s="64">
        <f>(DEGREES(ACOS((EH770*EK770+EH771*EK771+EH772*EK772)/((SQRT(EH770^2+EH771^2+EH772^2))*(SQRT(EK770^2+EK771^2+EK772^2))))))</f>
        <v>90</v>
      </c>
      <c r="ER773">
        <f t="shared" si="1171"/>
        <v>0.3492962422733713</v>
      </c>
      <c r="ES773">
        <f t="shared" si="1171"/>
        <v>-0.34518112468713447</v>
      </c>
      <c r="ET773" t="e">
        <f>#REF!</f>
        <v>#REF!</v>
      </c>
      <c r="EU773" t="e">
        <f>#REF!</f>
        <v>#REF!</v>
      </c>
      <c r="EY773" s="28"/>
      <c r="EZ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GG773" s="1"/>
      <c r="GK773" s="64" t="e">
        <f>(DEGREES(ACOS((GJ770*GM770+GJ771*GM771+GJ772*GM772)/((SQRT(GJ770^2+GJ771^2+GJ772^2))*(SQRT(GM770^2+GM771^2+GM772^2))))))</f>
        <v>#VALUE!</v>
      </c>
    </row>
    <row r="774" spans="1:197" x14ac:dyDescent="0.2">
      <c r="A774" s="17">
        <f t="shared" si="1153"/>
        <v>30</v>
      </c>
      <c r="B774" s="17">
        <f t="shared" si="1153"/>
        <v>-10</v>
      </c>
      <c r="C774" s="17">
        <f t="shared" si="1153"/>
        <v>261.8</v>
      </c>
      <c r="D774" t="s">
        <v>9</v>
      </c>
      <c r="E774" s="5">
        <f t="shared" si="1172"/>
        <v>0.35081781100632181</v>
      </c>
      <c r="F774" s="6">
        <f t="shared" si="1172"/>
        <v>-0.34370269893678401</v>
      </c>
      <c r="G774" s="7">
        <f t="shared" ref="G774:G775" si="1173">Q773</f>
        <v>-0.90400630303711393</v>
      </c>
      <c r="H774" s="8">
        <f t="shared" ref="H774:H775" si="1174">AM773</f>
        <v>0.42665523641601805</v>
      </c>
      <c r="J774" s="10"/>
      <c r="P774" s="1"/>
      <c r="Q774" s="61">
        <v>-4.9028079460591734E-2</v>
      </c>
      <c r="S774" s="17">
        <v>0</v>
      </c>
      <c r="T774">
        <v>1</v>
      </c>
      <c r="V774" s="73">
        <f>(T772*T774)*(1-COS(RADIANS(O772+45)))-T773*(SIN(RADIANS(O772+45)))</f>
        <v>0</v>
      </c>
      <c r="W774" s="73">
        <f>(T773*T774)*(1-COS(RADIANS(O772+45)))+T772*(SIN(RADIANS(O772+45)))</f>
        <v>0</v>
      </c>
      <c r="X774" s="73">
        <f>(T774^2)*(1-COS(RADIANS(O772+45)))+(COS(RADIANS(O772+45)))</f>
        <v>1</v>
      </c>
      <c r="Y774" s="10"/>
      <c r="Z774">
        <v>0</v>
      </c>
      <c r="AA774" s="23">
        <f>SIN(RADIANS('[1]Biaxial Input'!$F$21))*SIN(RADIANS(0))</f>
        <v>0</v>
      </c>
      <c r="AC774" s="30">
        <f>(AA772*AA774)*(1-COS(RADIANS(N772)))-AA773*(SIN(RADIANS(N772)))</f>
        <v>-1.2113084546138469E-2</v>
      </c>
      <c r="AD774" s="30">
        <f>(AA773*AA774)*(1-COS(RADIANS(N772)))+AA772*(SIN(RADIANS(N772)))</f>
        <v>-0.17322517943366056</v>
      </c>
      <c r="AE774" s="30">
        <f>(AA774^2)*(1-COS(RADIANS(N772)))+(COS(RADIANS(N772)))</f>
        <v>0.98480775301220802</v>
      </c>
      <c r="AG774">
        <v>-4.9028079460591734E-2</v>
      </c>
      <c r="AI774" s="28">
        <f>(T772*T774)*(1-COS(RADIANS(M772)))-T773*(SIN(RADIANS(M772)))</f>
        <v>0</v>
      </c>
      <c r="AJ774" s="28">
        <f>(T773*T774)*(1-COS(RADIANS(M772)))+T772*(SIN(RADIANS(M772)))</f>
        <v>0</v>
      </c>
      <c r="AK774" s="28">
        <f>(T774^2)*(1-COS(RADIANS(M772)))+(COS(RADIANS(M772)))</f>
        <v>1</v>
      </c>
      <c r="AM774" s="61">
        <v>-0.16658312348930099</v>
      </c>
      <c r="AO774" s="17">
        <v>0</v>
      </c>
      <c r="AP774">
        <v>1</v>
      </c>
      <c r="AR774" s="73">
        <f>(T772*T772)*(1-COS(RADIANS(O772-45)))-T772*(SIN(RADIANS(O772-45)))</f>
        <v>0</v>
      </c>
      <c r="AS774" s="73">
        <f>(T773*T774)*(1-COS(RADIANS(O772-45)))+T772*(SIN(RADIANS(O772-45)))</f>
        <v>0</v>
      </c>
      <c r="AT774" s="73">
        <f>(T774^2)*(1-COS(RADIANS(O772-45)))+(COS(RADIANS(O772-45)))</f>
        <v>1</v>
      </c>
      <c r="AU774" s="10"/>
      <c r="AV774">
        <v>0</v>
      </c>
      <c r="AW774" s="1">
        <v>-0.16658312348930099</v>
      </c>
      <c r="BV774" s="17">
        <f t="shared" si="1167"/>
        <v>90</v>
      </c>
      <c r="BW774" s="17">
        <f t="shared" si="1167"/>
        <v>20</v>
      </c>
      <c r="BX774" s="17">
        <f t="shared" si="1167"/>
        <v>201.2</v>
      </c>
      <c r="CE774" s="10"/>
      <c r="CS774" s="15"/>
      <c r="CW774" s="28"/>
      <c r="CX774" s="10"/>
      <c r="CY774" s="82" t="s">
        <v>148</v>
      </c>
      <c r="CZ774" s="13"/>
      <c r="DB774" s="10"/>
      <c r="DC774" s="10"/>
      <c r="DD774" s="10"/>
      <c r="DE774" s="10"/>
      <c r="DF774" s="10"/>
      <c r="DG774" s="10"/>
      <c r="DH774" s="80"/>
      <c r="DI774" s="23" t="s">
        <v>149</v>
      </c>
      <c r="DM774" s="1"/>
      <c r="DO774" s="80"/>
      <c r="DS774" s="13"/>
      <c r="DT774" s="81"/>
      <c r="DU774" s="82" t="s">
        <v>150</v>
      </c>
      <c r="DW774" s="13"/>
      <c r="DX774" s="13"/>
      <c r="EA774" s="1"/>
      <c r="EE774" s="1"/>
      <c r="EI774" s="13"/>
      <c r="ER774">
        <f t="shared" si="1171"/>
        <v>-9.8670839279614439E-2</v>
      </c>
      <c r="ES774">
        <f t="shared" si="1171"/>
        <v>-0.32743703463395935</v>
      </c>
      <c r="ET774" t="e">
        <f>#REF!</f>
        <v>#REF!</v>
      </c>
      <c r="EU774" t="e">
        <f>#REF!</f>
        <v>#REF!</v>
      </c>
      <c r="EY774" s="28"/>
      <c r="EZ774" s="10"/>
      <c r="FA774" s="82" t="s">
        <v>148</v>
      </c>
      <c r="FB774" s="13"/>
      <c r="FD774" s="10"/>
      <c r="FE774" s="10"/>
      <c r="FF774" s="10"/>
      <c r="FG774" s="10"/>
      <c r="FH774" s="10"/>
      <c r="FI774" s="10"/>
      <c r="FJ774" s="80"/>
      <c r="FK774" s="23" t="s">
        <v>149</v>
      </c>
      <c r="FO774" s="1"/>
      <c r="FQ774" s="80"/>
      <c r="FU774" s="13"/>
      <c r="FV774" s="81"/>
      <c r="FW774" s="82" t="s">
        <v>150</v>
      </c>
      <c r="FY774" s="13"/>
      <c r="FZ774" s="13"/>
      <c r="GC774" s="1"/>
      <c r="GG774" s="1"/>
      <c r="GK774" s="13"/>
    </row>
    <row r="775" spans="1:197" x14ac:dyDescent="0.2">
      <c r="A775" s="17">
        <f t="shared" si="1153"/>
        <v>0</v>
      </c>
      <c r="B775" s="17">
        <f t="shared" si="1153"/>
        <v>-15</v>
      </c>
      <c r="C775" s="17">
        <f t="shared" si="1153"/>
        <v>293.89999999999998</v>
      </c>
      <c r="D775" t="s">
        <v>10</v>
      </c>
      <c r="E775" s="5">
        <f t="shared" si="1172"/>
        <v>-9.8237766895889173E-2</v>
      </c>
      <c r="F775" s="6">
        <f t="shared" si="1172"/>
        <v>-0.32710772210508354</v>
      </c>
      <c r="G775" s="7">
        <f t="shared" si="1173"/>
        <v>-4.9028079460591734E-2</v>
      </c>
      <c r="H775" s="8">
        <f t="shared" si="1174"/>
        <v>-0.16658312348930099</v>
      </c>
      <c r="J775" s="10"/>
      <c r="P775" s="1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W775" s="1"/>
      <c r="BV775" s="17">
        <f t="shared" si="1167"/>
        <v>45</v>
      </c>
      <c r="BW775" s="17">
        <f t="shared" si="1167"/>
        <v>25</v>
      </c>
      <c r="BX775" s="17">
        <f t="shared" si="1167"/>
        <v>245.2</v>
      </c>
      <c r="BZ775" s="5" t="s">
        <v>4</v>
      </c>
      <c r="CA775" s="6" t="s">
        <v>5</v>
      </c>
      <c r="CB775" s="7" t="s">
        <v>6</v>
      </c>
      <c r="CC775" s="8" t="s">
        <v>1</v>
      </c>
      <c r="CD775">
        <v>2</v>
      </c>
      <c r="CE775" s="9" t="s">
        <v>7</v>
      </c>
      <c r="CG775" s="90" t="s">
        <v>157</v>
      </c>
      <c r="CH775" s="61">
        <f>CE776-((CH777-CE776)/(EY775-CW775))*CW775</f>
        <v>3.5832422897931284</v>
      </c>
      <c r="CI775" s="10"/>
      <c r="CK775" s="5" t="s">
        <v>4</v>
      </c>
      <c r="CL775" s="6" t="s">
        <v>5</v>
      </c>
      <c r="CM775" s="7" t="s">
        <v>6</v>
      </c>
      <c r="CN775" s="8" t="s">
        <v>1</v>
      </c>
      <c r="CO775" s="10"/>
      <c r="CP775">
        <f t="shared" ref="CP775:CQ777" si="1175">BZ776</f>
        <v>0.93180266183863136</v>
      </c>
      <c r="CQ775">
        <f t="shared" si="1175"/>
        <v>-0.87956522186239505</v>
      </c>
      <c r="CR775">
        <f>CI779</f>
        <v>0</v>
      </c>
      <c r="CS775">
        <f>CL779</f>
        <v>0</v>
      </c>
      <c r="CU775" s="17">
        <f>CU679</f>
        <v>0</v>
      </c>
      <c r="CV775" s="17">
        <f>CV679</f>
        <v>5</v>
      </c>
      <c r="CW775" s="31">
        <f>CH682</f>
        <v>110.3367333799463</v>
      </c>
      <c r="CX775" s="1"/>
      <c r="CY775" s="61">
        <f t="array" ref="CY775:CY777">MMULT(DQ775:DS777,DO775:DO777)</f>
        <v>-0.90886956179395462</v>
      </c>
      <c r="CZ775" s="13"/>
      <c r="DA775" s="17">
        <v>1</v>
      </c>
      <c r="DB775">
        <v>0</v>
      </c>
      <c r="DD775" s="73">
        <f>(DB775^2)*(1-COS(RADIANS(CW775+45)))+(COS(RADIANS(CW775+45)))</f>
        <v>-0.90877589307543138</v>
      </c>
      <c r="DE775" s="73">
        <f>(DB775*DB776)*(1-COS(RADIANS(CW775+45)))-DB777*(SIN(RADIANS(CW775+45)))</f>
        <v>-0.41728452663015436</v>
      </c>
      <c r="DF775" s="73">
        <f>(DB775*DB777)*(1-COS(RADIANS(CW775+45)))+DB776*(SIN(RADIANS(CW775+45)))</f>
        <v>0</v>
      </c>
      <c r="DG775" s="10"/>
      <c r="DH775">
        <f t="array" ref="DH775:DH777">MMULT(DD775:DF777,DA775:DA777)</f>
        <v>-0.90877589307543138</v>
      </c>
      <c r="DI775" s="23">
        <f>COS(RADIANS('[1]Biaxial Input'!$F$21))</f>
        <v>-0.9975640502598242</v>
      </c>
      <c r="DK775" s="30">
        <f>(DI775^2)*(1-COS(RADIANS(CV775)))+(COS(RADIANS(CV775)))</f>
        <v>0.99998148353170568</v>
      </c>
      <c r="DL775" s="30">
        <f>(DI775*DI776)*(1-COS(RADIANS(CV775)))-DI777*(SIN(RADIANS(CV775)))</f>
        <v>-2.6479783333051429E-4</v>
      </c>
      <c r="DM775" s="30">
        <f>(DI775*DI777)*(1-COS(RADIANS(CV775)))+DI776*(SIN(RADIANS(CV775)))</f>
        <v>6.0796772806267756E-3</v>
      </c>
      <c r="DO775">
        <f t="array" ref="DO775:DO777">MMULT(DK775:DM777,DH775:DH777)</f>
        <v>-0.90886956179395462</v>
      </c>
      <c r="DQ775" s="28">
        <f>(DB775^2)*(1-COS(RADIANS(CU775)))+(COS(RADIANS(CU775)))</f>
        <v>1</v>
      </c>
      <c r="DR775" s="28">
        <f>(DB775*DB776)*(1-COS(RADIANS(CU775)))-DB777*(SIN(RADIANS(CU775)))</f>
        <v>0</v>
      </c>
      <c r="DS775" s="28">
        <f>(DB775*DB777)*(1-COS(RADIANS(CU775)))+DB776*(SIN(RADIANS(CU775)))</f>
        <v>0</v>
      </c>
      <c r="DU775" s="61">
        <f t="array" ref="DU775:DU777">MMULT(DQ775:DS777,EE775:EE777)</f>
        <v>0.41703615810697769</v>
      </c>
      <c r="DV775" s="13">
        <f>H776</f>
        <v>0</v>
      </c>
      <c r="DW775" s="17">
        <v>1</v>
      </c>
      <c r="DX775">
        <v>0</v>
      </c>
      <c r="DZ775" s="73">
        <f>(DB775^2)*(1-COS(RADIANS(CW775-45)))+(COS(RADIANS(CW775-45)))</f>
        <v>0.41728452663015408</v>
      </c>
      <c r="EA775" s="73">
        <f>(DB775*DB776)*(1-COS(RADIANS(CW775-45)))-DB777*(SIN(RADIANS(CW775-45)))</f>
        <v>-0.90877589307543161</v>
      </c>
      <c r="EB775" s="73">
        <f>(DB775*DB777)*(1-COS(RADIANS(CW775-45)))+DB776*(SIN(RADIANS(CW775-45)))</f>
        <v>0</v>
      </c>
      <c r="EC775" s="10"/>
      <c r="ED775">
        <f t="array" ref="ED775:ED777">MMULT(DZ775:EB777,DA775:DA777)</f>
        <v>0.41728452663015408</v>
      </c>
      <c r="EE775" s="1">
        <f t="array" ref="EE775:EE777">MMULT(DK775:DM777,ED775:ED777)</f>
        <v>0.41703615810697769</v>
      </c>
      <c r="EG775">
        <f>CY775+DU775</f>
        <v>-0.49183340368697692</v>
      </c>
      <c r="EH775">
        <f>EG775/(SQRT(EG775^2+EG776^2+EG777^2))</f>
        <v>-0.34777873496112205</v>
      </c>
      <c r="EJ775">
        <f>Q775+AM775</f>
        <v>0</v>
      </c>
      <c r="EK775">
        <f>EJ775/(SQRT(EJ775^2+EJ776^2+EJ777^2))</f>
        <v>0</v>
      </c>
      <c r="EM775" s="23">
        <f>CY776*DU777-CY777*DU776</f>
        <v>-6.0796772806267774E-3</v>
      </c>
      <c r="EO775" s="15">
        <v>2</v>
      </c>
      <c r="EP775" s="9" t="s">
        <v>7</v>
      </c>
      <c r="EW775" s="17">
        <f>CU775</f>
        <v>0</v>
      </c>
      <c r="EX775" s="17">
        <f>CV775</f>
        <v>5</v>
      </c>
      <c r="EY775" s="31">
        <f>1+CW775</f>
        <v>111.3367333799463</v>
      </c>
      <c r="EZ775" s="10"/>
      <c r="FA775" s="61">
        <f t="array" ref="FA775:FA777">MMULT(FS775:FU777,FQ775:FQ777)</f>
        <v>-0.91600942108781125</v>
      </c>
      <c r="FB775" s="13">
        <f>BW776</f>
        <v>30</v>
      </c>
      <c r="FC775" s="17">
        <v>1</v>
      </c>
      <c r="FD775">
        <v>0</v>
      </c>
      <c r="FF775" s="73">
        <f>(FD775^2)*(1-COS(RADIANS(EY775+45)))+(COS(RADIANS(EY775+45)))</f>
        <v>-0.91592010126390022</v>
      </c>
      <c r="FG775" s="73">
        <f>(FD775*FD776)*(1-COS(RADIANS(EY775+45)))-FD777*(SIN(RADIANS(EY775+45)))</f>
        <v>-0.40136064592922766</v>
      </c>
      <c r="FH775" s="73">
        <f>(FD775*FD777)*(1-COS(RADIANS(EY775+45)))+FD776*(SIN(RADIANS(EY775+45)))</f>
        <v>0</v>
      </c>
      <c r="FI775" s="10"/>
      <c r="FJ775">
        <f t="array" ref="FJ775:FJ777">MMULT(FF775:FH777,FC775:FC777)</f>
        <v>-0.91592010126390022</v>
      </c>
      <c r="FK775" s="23">
        <f>COS(RADIANS(176))</f>
        <v>-0.9975640502598242</v>
      </c>
      <c r="FM775" s="30">
        <f>(FK775^2)*(1-COS(RADIANS(EX775)))+(COS(RADIANS(EX775)))</f>
        <v>0.99998148353170568</v>
      </c>
      <c r="FN775" s="30">
        <f>(FK775*FK776)*(1-COS(RADIANS(EX775)))-FK777*(SIN(RADIANS(EX775)))</f>
        <v>-2.6479783333051429E-4</v>
      </c>
      <c r="FO775" s="30">
        <f>(FK775*FK777)*(1-COS(RADIANS(EX775)))+FK776*(SIN(RADIANS(EX775)))</f>
        <v>6.0796772806267756E-3</v>
      </c>
      <c r="FQ775">
        <f t="array" ref="FQ775:FQ777">MMULT(FM775:FO777,FJ775:FJ777)</f>
        <v>-0.91600942108781125</v>
      </c>
      <c r="FS775" s="28">
        <f>(FD775^2)*(1-COS(RADIANS(EW775)))+(COS(RADIANS(EW775)))</f>
        <v>1</v>
      </c>
      <c r="FT775" s="28">
        <f>(FD775*FD776)*(1-COS(RADIANS(EW775)))-FD777*(SIN(RADIANS(EW775)))</f>
        <v>0</v>
      </c>
      <c r="FU775" s="28">
        <f>(FD775*FD777)*(1-COS(RADIANS(EW775)))+FD776*(SIN(RADIANS(EW775)))</f>
        <v>0</v>
      </c>
      <c r="FW775" s="61">
        <f t="array" ref="FW775:FW777">MMULT(FS775:FU777,GG775:GG777)</f>
        <v>0.40111068048923409</v>
      </c>
      <c r="FX775" s="13">
        <f>BX776</f>
        <v>177.5</v>
      </c>
      <c r="FY775" s="17">
        <v>1</v>
      </c>
      <c r="FZ775">
        <v>0</v>
      </c>
      <c r="GB775" s="73">
        <f>(FD775^2)*(1-COS(RADIANS(EY775-45)))+(COS(RADIANS(EY775-45)))</f>
        <v>0.4013606459292276</v>
      </c>
      <c r="GC775" s="73">
        <f>(FD775*FD776)*(1-COS(RADIANS(EY775-45)))-FD777*(SIN(RADIANS(EY775-45)))</f>
        <v>-0.91592010126390022</v>
      </c>
      <c r="GD775" s="73">
        <f>(FD775*FD777)*(1-COS(RADIANS(EY775-45)))+FD776*(SIN(RADIANS(EY775-45)))</f>
        <v>0</v>
      </c>
      <c r="GE775" s="10"/>
      <c r="GF775">
        <f t="array" ref="GF775:GF777">MMULT(GB775:GD777,FC775:FC777)</f>
        <v>0.4013606459292276</v>
      </c>
      <c r="GG775" s="1">
        <f t="array" ref="GG775:GG777">MMULT(FM775:FO777,GF775:GF777)</f>
        <v>0.40111068048923409</v>
      </c>
      <c r="GI775">
        <f>FA775+FW775</f>
        <v>-0.51489874059857721</v>
      </c>
      <c r="GJ775">
        <f>GI775/(SQRT(GI775^2+GI776^2+GI777^2))</f>
        <v>-0.36408839110166702</v>
      </c>
      <c r="GL775" t="e">
        <f>CH776+DC775</f>
        <v>#VALUE!</v>
      </c>
      <c r="GM775" t="e">
        <f>GL775/(SQRT(GL775^2+GL776^2+GL777^2))</f>
        <v>#VALUE!</v>
      </c>
      <c r="GO775" s="27">
        <f>FA776*FW777-FA777*FW776</f>
        <v>-6.0796772806267843E-3</v>
      </c>
    </row>
    <row r="776" spans="1:197" x14ac:dyDescent="0.2">
      <c r="A776" s="17">
        <f t="shared" si="1153"/>
        <v>10</v>
      </c>
      <c r="B776" s="17">
        <f t="shared" si="1153"/>
        <v>-20</v>
      </c>
      <c r="C776" s="17">
        <f t="shared" si="1153"/>
        <v>282.7</v>
      </c>
      <c r="P776" s="1"/>
      <c r="Q776" s="82" t="s">
        <v>148</v>
      </c>
      <c r="R776" s="13"/>
      <c r="T776" s="10"/>
      <c r="U776" s="10"/>
      <c r="V776" s="10"/>
      <c r="W776" s="10"/>
      <c r="X776" s="10"/>
      <c r="Y776" s="10"/>
      <c r="Z776" s="80"/>
      <c r="AA776" s="23" t="s">
        <v>149</v>
      </c>
      <c r="AE776" s="1"/>
      <c r="AG776" s="80"/>
      <c r="AK776" s="13"/>
      <c r="AL776" s="81"/>
      <c r="AM776" s="82" t="s">
        <v>150</v>
      </c>
      <c r="AO776" s="13"/>
      <c r="AP776" s="13"/>
      <c r="AS776" s="1"/>
      <c r="AW776" s="1"/>
      <c r="BV776" s="17">
        <f t="shared" si="1167"/>
        <v>20</v>
      </c>
      <c r="BW776" s="17">
        <f t="shared" si="1167"/>
        <v>30</v>
      </c>
      <c r="BX776" s="17">
        <f t="shared" si="1167"/>
        <v>177.5</v>
      </c>
      <c r="BY776" t="s">
        <v>8</v>
      </c>
      <c r="BZ776" s="5">
        <f t="shared" ref="BZ776:CA778" si="1176">BZ861</f>
        <v>0.93180266183863136</v>
      </c>
      <c r="CA776" s="6">
        <f t="shared" si="1176"/>
        <v>-0.87956522186239505</v>
      </c>
      <c r="CB776" s="7">
        <f>CY775</f>
        <v>-0.90886956179395462</v>
      </c>
      <c r="CC776" s="8">
        <f>DU775</f>
        <v>0.41703615810697769</v>
      </c>
      <c r="CE776" s="9">
        <f>((SUMPRODUCT(CB776:CB778,BZ776:BZ778))*(SUMPRODUCT(CB776:(CB778),CA776:CA778)))-((SUMPRODUCT(CC776:CC778,BZ776:BZ778))*(SUMPRODUCT(CC776:CC778,CA776:CA778)))</f>
        <v>4.4408920985006262E-16</v>
      </c>
      <c r="CG776">
        <v>1</v>
      </c>
      <c r="CH776" t="s">
        <v>161</v>
      </c>
      <c r="CI776" s="67"/>
      <c r="CJ776" s="1" t="s">
        <v>8</v>
      </c>
      <c r="CK776" s="5">
        <f t="shared" ref="CK776:CL778" si="1177">BZ776</f>
        <v>0.93180266183863136</v>
      </c>
      <c r="CL776" s="6">
        <f t="shared" si="1177"/>
        <v>-0.87956522186239505</v>
      </c>
      <c r="CM776" s="7">
        <f>FA775</f>
        <v>-0.91600942108781125</v>
      </c>
      <c r="CN776" s="8">
        <f>FW775</f>
        <v>0.40111068048923409</v>
      </c>
      <c r="CO776" s="10"/>
      <c r="CP776">
        <f t="shared" si="1175"/>
        <v>0.3492962422733713</v>
      </c>
      <c r="CQ776">
        <f t="shared" si="1175"/>
        <v>-0.34518112468713447</v>
      </c>
      <c r="CR776">
        <f>CJ779</f>
        <v>0</v>
      </c>
      <c r="CS776">
        <f>CM779</f>
        <v>0</v>
      </c>
      <c r="CW776" s="28"/>
      <c r="CX776" s="1"/>
      <c r="CY776" s="61">
        <v>0.41594500154786002</v>
      </c>
      <c r="CZ776" s="13"/>
      <c r="DA776" s="17">
        <v>0</v>
      </c>
      <c r="DB776">
        <v>0</v>
      </c>
      <c r="DD776" s="73">
        <f>(DB775*DB776)*(1-COS(RADIANS(CW775+45)))+DB777*(SIN(RADIANS(CW775+45)))</f>
        <v>0.41728452663015436</v>
      </c>
      <c r="DE776" s="73">
        <f>(DB776^2)*(1-COS(RADIANS(CW775+45)))+(COS(RADIANS(CW775+45)))</f>
        <v>-0.90877589307543138</v>
      </c>
      <c r="DF776" s="73">
        <f>(DB776*DB777)*(1-COS(RADIANS(CW775+45)))-DB775*(SIN(RADIANS(CW775+45)))</f>
        <v>0</v>
      </c>
      <c r="DG776" s="10"/>
      <c r="DH776">
        <v>0.41728452663015436</v>
      </c>
      <c r="DI776" s="23">
        <f>SIN(RADIANS('[1]Biaxial Input'!$F$21))*(COS(RADIANS(0)))</f>
        <v>6.9756473744125524E-2</v>
      </c>
      <c r="DK776" s="30">
        <f>(DI775*DI776)*(1-COS(RADIANS(CV775)))+DI777*(SIN(RADIANS(CV775)))</f>
        <v>-2.6479783333051429E-4</v>
      </c>
      <c r="DL776" s="30">
        <f>(DI776^2)*(1-COS(RADIANS(CV775)))+(COS(RADIANS(CV775)))</f>
        <v>0.99621321456003986</v>
      </c>
      <c r="DM776" s="30">
        <f>(DI776*DI777)*(1-COS(RADIANS(CV775)))-DI775*(SIN(RADIANS(CV775)))</f>
        <v>8.694343573875718E-2</v>
      </c>
      <c r="DO776">
        <v>0.41594500154786002</v>
      </c>
      <c r="DQ776" s="28">
        <f>(DB775*DB776)*(1-COS(RADIANS(CU775)))+DB777*(SIN(RADIANS(CU775)))</f>
        <v>0</v>
      </c>
      <c r="DR776" s="28">
        <f>(DB776^2)*(1-COS(RADIANS(CU775)))+(COS(RADIANS(CU775)))</f>
        <v>1</v>
      </c>
      <c r="DS776" s="28">
        <f>(DB776*DB777)*(1-COS(RADIANS(CU775)))-DB775*(SIN(RADIANS(CU775)))</f>
        <v>0</v>
      </c>
      <c r="DU776" s="61">
        <v>0.9052240577168128</v>
      </c>
      <c r="DV776" s="13" t="str">
        <f t="shared" ref="DV776:DV777" si="1178">H777</f>
        <v>q</v>
      </c>
      <c r="DW776" s="17">
        <v>0</v>
      </c>
      <c r="DX776">
        <v>0</v>
      </c>
      <c r="DZ776" s="73">
        <f>(DB775*DB776)*(1-COS(RADIANS(CW775-45)))+DB777*(SIN(RADIANS(CW775-45)))</f>
        <v>0.90877589307543161</v>
      </c>
      <c r="EA776" s="73">
        <f>(DB776^2)*(1-COS(RADIANS(CW775-45)))+(COS(RADIANS(CW775-45)))</f>
        <v>0.41728452663015408</v>
      </c>
      <c r="EB776" s="73">
        <f>(DB776*DB777)*(1-COS(RADIANS(CW775-45)))-DB775*(SIN(RADIANS(CW775-45)))</f>
        <v>0</v>
      </c>
      <c r="EC776" s="10"/>
      <c r="ED776">
        <v>0.90877589307543161</v>
      </c>
      <c r="EE776" s="1">
        <v>0.9052240577168128</v>
      </c>
      <c r="EG776">
        <f>CY776+DU776</f>
        <v>1.3211690592646728</v>
      </c>
      <c r="EH776">
        <f>EG776/(SQRT(EG775^2+EG776^2+EG777^2))</f>
        <v>0.93420760089990174</v>
      </c>
      <c r="EJ776">
        <f>Q776+AM776</f>
        <v>0</v>
      </c>
      <c r="EK776">
        <f>EJ776/(SQRT(EJ775^2+EJ776^2+EJ777^2))</f>
        <v>0</v>
      </c>
      <c r="EM776" s="23">
        <f>CY777*DU775-CY775*DU777</f>
        <v>-8.6943435738757194E-2</v>
      </c>
      <c r="EP776" s="9">
        <f>((SUMPRODUCT(CM776:CM778,BZ776:BZ778))*(SUMPRODUCT(CM776:CM778,CA776:CA778)))-((SUMPRODUCT(CN776:CN778,BZ776:BZ778))*(SUMPRODUCT(CN776:CN778,CA776:CA778)))</f>
        <v>-3.2475515451904191E-2</v>
      </c>
      <c r="EY776" s="28"/>
      <c r="EZ776" s="10"/>
      <c r="FA776" s="61">
        <v>0.40008331293736843</v>
      </c>
      <c r="FB776" s="13">
        <f>BW777</f>
        <v>35</v>
      </c>
      <c r="FC776" s="17">
        <v>0</v>
      </c>
      <c r="FD776">
        <v>0</v>
      </c>
      <c r="FF776" s="73">
        <f>(FD775*FD776)*(1-COS(RADIANS(EY775+45)))+FD777*(SIN(RADIANS(EY775+45)))</f>
        <v>0.40136064592922766</v>
      </c>
      <c r="FG776" s="73">
        <f>(FD776^2)*(1-COS(RADIANS(EY775+45)))+(COS(RADIANS(EY775+45)))</f>
        <v>-0.91592010126390022</v>
      </c>
      <c r="FH776" s="73">
        <f>(FD776*FD777)*(1-COS(RADIANS(EY775+45)))-FD775*(SIN(RADIANS(EY775+45)))</f>
        <v>0</v>
      </c>
      <c r="FI776" s="10"/>
      <c r="FJ776">
        <v>0.40136064592922766</v>
      </c>
      <c r="FK776" s="23">
        <f>SIN(RADIANS(176))*(COS(RADIANS(0)))</f>
        <v>6.9756473744125524E-2</v>
      </c>
      <c r="FM776" s="30">
        <f>(FK775*FK776)*(1-COS(RADIANS(EX775)))+FK777*(SIN(RADIANS(EX775)))</f>
        <v>-2.6479783333051429E-4</v>
      </c>
      <c r="FN776" s="30">
        <f>(FK776^2)*(1-COS(RADIANS(EX775)))+(COS(RADIANS(EX775)))</f>
        <v>0.99621321456003986</v>
      </c>
      <c r="FO776" s="30">
        <f>(FK776*FK777)*(1-COS(RADIANS(EX775)))-FK775*(SIN(RADIANS(EX775)))</f>
        <v>8.694343573875718E-2</v>
      </c>
      <c r="FQ776">
        <v>0.40008331293736843</v>
      </c>
      <c r="FS776" s="28">
        <f>(FD775*FD776)*(1-COS(RADIANS(EW775)))+FD777*(SIN(RADIANS(EW775)))</f>
        <v>0</v>
      </c>
      <c r="FT776" s="28">
        <f>(FD776^2)*(1-COS(RADIANS(EW775)))+(COS(RADIANS(EW775)))</f>
        <v>1</v>
      </c>
      <c r="FU776" s="28">
        <f>(FD776*FD777)*(1-COS(RADIANS(EW775)))-FD775*(SIN(RADIANS(EW775)))</f>
        <v>0</v>
      </c>
      <c r="FW776" s="61">
        <v>0.91234542893084103</v>
      </c>
      <c r="FX776" s="13">
        <f>BX777</f>
        <v>250.5</v>
      </c>
      <c r="FY776" s="17">
        <v>0</v>
      </c>
      <c r="FZ776">
        <v>0</v>
      </c>
      <c r="GB776" s="73">
        <f>(FD775*FD776)*(1-COS(RADIANS(EY775-45)))+FD777*(SIN(RADIANS(EY775-45)))</f>
        <v>0.91592010126390022</v>
      </c>
      <c r="GC776" s="73">
        <f>(FD776^2)*(1-COS(RADIANS(EY775-45)))+(COS(RADIANS(EY775-45)))</f>
        <v>0.4013606459292276</v>
      </c>
      <c r="GD776" s="73">
        <f>(FD776*FD777)*(1-COS(RADIANS(EY775-45)))-FD775*(SIN(RADIANS(EY775-45)))</f>
        <v>0</v>
      </c>
      <c r="GE776" s="10"/>
      <c r="GF776">
        <v>0.91592010126390022</v>
      </c>
      <c r="GG776" s="1">
        <v>0.91234542893084103</v>
      </c>
      <c r="GI776">
        <f>FA776+FW776</f>
        <v>1.3124287418682095</v>
      </c>
      <c r="GJ776">
        <f>GI776/(SQRT(GI775^2+GI776^2+GI777^2))</f>
        <v>0.92802726319913975</v>
      </c>
      <c r="GL776">
        <f>CH777+DC776</f>
        <v>-3.2475515451904191E-2</v>
      </c>
      <c r="GM776" t="e">
        <f>GL776/(SQRT(GL775^2+GL776^2+GL777^2))</f>
        <v>#VALUE!</v>
      </c>
      <c r="GO776" s="27">
        <f>FA777*FW775-FA775*FW777</f>
        <v>-8.6943435738757194E-2</v>
      </c>
    </row>
    <row r="777" spans="1:197" x14ac:dyDescent="0.2">
      <c r="A777" s="17">
        <f t="shared" si="1153"/>
        <v>25</v>
      </c>
      <c r="B777" s="17">
        <f t="shared" si="1153"/>
        <v>-30</v>
      </c>
      <c r="C777" s="17">
        <f t="shared" si="1153"/>
        <v>270.8</v>
      </c>
      <c r="E777" s="5" t="s">
        <v>4</v>
      </c>
      <c r="F777" s="6" t="s">
        <v>5</v>
      </c>
      <c r="G777" s="7" t="s">
        <v>6</v>
      </c>
      <c r="H777" s="8" t="s">
        <v>1</v>
      </c>
      <c r="I777">
        <v>4</v>
      </c>
      <c r="J777" s="9" t="s">
        <v>7</v>
      </c>
      <c r="K777">
        <v>4</v>
      </c>
      <c r="L777" s="10"/>
      <c r="M777" s="17">
        <f>A765</f>
        <v>140</v>
      </c>
      <c r="N777" s="17">
        <f>B765</f>
        <v>15</v>
      </c>
      <c r="O777" s="17">
        <f>C765</f>
        <v>151.4</v>
      </c>
      <c r="P777" s="1"/>
      <c r="Q777" s="61">
        <f t="array" ref="Q777:Q779">MMULT(AI777:AK779,AG777:AG779)</f>
        <v>0.90811206057892435</v>
      </c>
      <c r="R777" s="13"/>
      <c r="S777" s="17">
        <v>1</v>
      </c>
      <c r="T777">
        <v>0</v>
      </c>
      <c r="V777" s="73">
        <f>(T777^2)*(1-COS(RADIANS(O777+45)))+(COS(RADIANS(O777+45)))</f>
        <v>-0.95931397454005762</v>
      </c>
      <c r="W777" s="73">
        <f>(T777*T778)*(1-COS(RADIANS(O777+45)))-T779*(SIN(RADIANS(O777+45)))</f>
        <v>0.28234145684287631</v>
      </c>
      <c r="X777" s="73">
        <f>(T777*T779)*(1-COS(RADIANS(O777+45)))+T778*(SIN(RADIANS(O777+45)))</f>
        <v>0</v>
      </c>
      <c r="Y777" s="10"/>
      <c r="Z777">
        <f t="array" ref="Z777:Z779">MMULT(V777:X779,S777:S779)</f>
        <v>-0.95931397454005762</v>
      </c>
      <c r="AA777" s="23">
        <f>COS(RADIANS('[1]Biaxial Input'!$F$21))</f>
        <v>-0.9975640502598242</v>
      </c>
      <c r="AC777" s="30">
        <f>(AA777^2)*(1-COS(RADIANS(N777)))+(COS(RADIANS(N777)))</f>
        <v>0.99983419624187875</v>
      </c>
      <c r="AD777" s="30">
        <f>(AA777*AA778)*(1-COS(RADIANS(N777)))-AA779*(SIN(RADIANS(N777)))</f>
        <v>-2.3711042090011594E-3</v>
      </c>
      <c r="AE777" s="30">
        <f>(AA777*AA779)*(1-COS(RADIANS(N777)))+AA778*(SIN(RADIANS(N777)))</f>
        <v>1.8054303924173627E-2</v>
      </c>
      <c r="AG777">
        <f t="array" ref="AG777:AG779">MMULT(AC777:AE779,Z777:Z779)</f>
        <v>-0.95848545566116505</v>
      </c>
      <c r="AI777" s="28">
        <f>(T777^2)*(1-COS(RADIANS(M777)))+(COS(RADIANS(M777)))</f>
        <v>-0.7660444431189779</v>
      </c>
      <c r="AJ777" s="28">
        <f>(T777*T778)*(1-COS(RADIANS(M777)))-T779*(SIN(RADIANS(M777)))</f>
        <v>-0.64278760968653947</v>
      </c>
      <c r="AK777" s="28">
        <f>(T777*T779)*(1-COS(RADIANS(M777)))+T778*(SIN(RADIANS(M777)))</f>
        <v>0</v>
      </c>
      <c r="AM777" s="61">
        <f t="array" ref="AM777:AM779">MMULT(AI777:AK779,AW777:AW779)</f>
        <v>-0.37816365223527337</v>
      </c>
      <c r="AN777" s="13"/>
      <c r="AO777" s="17">
        <v>1</v>
      </c>
      <c r="AP777">
        <v>0</v>
      </c>
      <c r="AR777" s="73">
        <f>(T777^2)*(1-COS(RADIANS(O777-45)))+(COS(RADIANS(O777-45)))</f>
        <v>-0.28234145684287654</v>
      </c>
      <c r="AS777" s="73">
        <f>(T777*T778)*(1-COS(RADIANS(O777-45)))-T779*(SIN(RADIANS(O777-45)))</f>
        <v>-0.95931397454005751</v>
      </c>
      <c r="AT777" s="73">
        <f>(T777*T779)*(1-COS(RADIANS(O777-45)))+T778*(SIN(RADIANS(O777-45)))</f>
        <v>0</v>
      </c>
      <c r="AU777" s="10"/>
      <c r="AV777">
        <f t="array" ref="AV777:AV779">MMULT(AR777:AT779,S777:S779)</f>
        <v>-0.28234145684287654</v>
      </c>
      <c r="AW777" s="1">
        <f t="array" ref="AW777:AW779">MMULT(AC777:AE779,AV777:AV779)</f>
        <v>-0.28456927697104412</v>
      </c>
      <c r="BV777" s="17">
        <f t="shared" si="1167"/>
        <v>40</v>
      </c>
      <c r="BW777" s="17">
        <f t="shared" si="1167"/>
        <v>35</v>
      </c>
      <c r="BX777" s="17">
        <f t="shared" si="1167"/>
        <v>250.5</v>
      </c>
      <c r="BY777" t="s">
        <v>9</v>
      </c>
      <c r="BZ777" s="5">
        <f t="shared" si="1176"/>
        <v>0.3492962422733713</v>
      </c>
      <c r="CA777" s="6">
        <f t="shared" si="1176"/>
        <v>-0.34518112468713447</v>
      </c>
      <c r="CB777" s="7">
        <f>CY776</f>
        <v>0.41594500154786002</v>
      </c>
      <c r="CC777" s="8">
        <f>DU776</f>
        <v>0.9052240577168128</v>
      </c>
      <c r="CE777" s="10"/>
      <c r="CH777">
        <f>((SUMPRODUCT(CM776:CM778,CK776:CK778))*(SUMPRODUCT(CM776:CM778,CL776:CL778)))-((SUMPRODUCT(CN776:CN778,CK776:CK778))*(SUMPRODUCT(CN776:CN778,CL776:CL778)))</f>
        <v>-3.2475515451904191E-2</v>
      </c>
      <c r="CI777" s="67"/>
      <c r="CJ777" s="10" t="s">
        <v>9</v>
      </c>
      <c r="CK777" s="5">
        <f t="shared" si="1177"/>
        <v>0.3492962422733713</v>
      </c>
      <c r="CL777" s="6">
        <f t="shared" si="1177"/>
        <v>-0.34518112468713447</v>
      </c>
      <c r="CM777" s="7">
        <f>FA776</f>
        <v>0.40008331293736843</v>
      </c>
      <c r="CN777" s="8">
        <f>FW776</f>
        <v>0.91234542893084103</v>
      </c>
      <c r="CP777">
        <f t="shared" si="1175"/>
        <v>-9.8670839279614439E-2</v>
      </c>
      <c r="CQ777">
        <f t="shared" si="1175"/>
        <v>-0.32743703463395935</v>
      </c>
      <c r="CR777">
        <f>CK779</f>
        <v>0</v>
      </c>
      <c r="CS777">
        <f>CN779</f>
        <v>0</v>
      </c>
      <c r="CW777" s="28"/>
      <c r="CX777" s="1"/>
      <c r="CY777" s="61">
        <v>-3.0755086275534527E-2</v>
      </c>
      <c r="CZ777" s="13"/>
      <c r="DA777" s="17">
        <v>0</v>
      </c>
      <c r="DB777">
        <v>1</v>
      </c>
      <c r="DD777" s="73">
        <f>(DB775*DB777)*(1-COS(RADIANS(CW775+45)))-DB776*(SIN(RADIANS(CW775+45)))</f>
        <v>0</v>
      </c>
      <c r="DE777" s="73">
        <f>(DB776*DB777)*(1-COS(RADIANS(CW775+45)))+DB775*(SIN(RADIANS(CW775+45)))</f>
        <v>0</v>
      </c>
      <c r="DF777" s="73">
        <f>(DB777^2)*(1-COS(RADIANS(CW775+45)))+(COS(RADIANS(CW775+45)))</f>
        <v>0.99999999999999989</v>
      </c>
      <c r="DG777" s="10"/>
      <c r="DH777">
        <v>0</v>
      </c>
      <c r="DI777" s="23">
        <f>SIN(RADIANS('[1]Biaxial Input'!$F$21))*SIN(RADIANS(0))</f>
        <v>0</v>
      </c>
      <c r="DK777" s="30">
        <f>(DI775*DI777)*(1-COS(RADIANS(CV775)))-DI776*(SIN(RADIANS(CV775)))</f>
        <v>-6.0796772806267756E-3</v>
      </c>
      <c r="DL777" s="30">
        <f>(DI776*DI777)*(1-COS(RADIANS(CV775)))+DI775*(SIN(RADIANS(CV775)))</f>
        <v>-8.694343573875718E-2</v>
      </c>
      <c r="DM777" s="30">
        <f>(DI777^2)*(1-COS(RADIANS(CV775)))+(COS(RADIANS(CV775)))</f>
        <v>0.99619469809174555</v>
      </c>
      <c r="DO777">
        <v>-3.0755086275534527E-2</v>
      </c>
      <c r="DQ777" s="28">
        <f>(DB775*DB777)*(1-COS(RADIANS(CU775)))-DB776*(SIN(RADIANS(CU775)))</f>
        <v>0</v>
      </c>
      <c r="DR777" s="28">
        <f>(DB776*DB777)*(1-COS(RADIANS(CU775)))+DB775*(SIN(RADIANS(CU775)))</f>
        <v>0</v>
      </c>
      <c r="DS777" s="28">
        <f>(DB777^2)*(1-COS(RADIANS(CU775)))+(COS(RADIANS(CU775)))</f>
        <v>1</v>
      </c>
      <c r="DU777" s="61">
        <v>-8.1549053716645906E-2</v>
      </c>
      <c r="DV777" s="13">
        <f t="shared" si="1178"/>
        <v>-0.37816365223527337</v>
      </c>
      <c r="DW777" s="17">
        <v>0</v>
      </c>
      <c r="DX777">
        <v>1</v>
      </c>
      <c r="DZ777" s="73">
        <f>(DB775*DB775)*(1-COS(RADIANS(CW775-45)))-DB775*(SIN(RADIANS(CW775-45)))</f>
        <v>0</v>
      </c>
      <c r="EA777" s="73">
        <f>(DB776*DB777)*(1-COS(RADIANS(CW775-45)))+DB775*(SIN(RADIANS(CW775-45)))</f>
        <v>0</v>
      </c>
      <c r="EB777" s="73">
        <f>(DB777^2)*(1-COS(RADIANS(CW775-45)))+(COS(RADIANS(CW775-45)))</f>
        <v>1</v>
      </c>
      <c r="EC777" s="10"/>
      <c r="ED777">
        <v>0</v>
      </c>
      <c r="EE777" s="1">
        <v>-8.1549053716645906E-2</v>
      </c>
      <c r="EG777">
        <f>CY777+DU777</f>
        <v>-0.11230413999218043</v>
      </c>
      <c r="EH777">
        <f>EG777/(SQRT(EG775^2+EG776^2+EG777^2))</f>
        <v>-7.9411018943794126E-2</v>
      </c>
      <c r="EJ777">
        <f>Q777+AM777</f>
        <v>0.52994840834365098</v>
      </c>
      <c r="EK777">
        <f>EJ777/(SQRT(EJ775^2+EJ776^2+EJ777^2))</f>
        <v>1</v>
      </c>
      <c r="EM777" s="23">
        <f>CY775*DU776-CY776*DU775</f>
        <v>-0.99619469809174555</v>
      </c>
      <c r="ER777">
        <f t="shared" ref="ER777:ES779" si="1179">CK776</f>
        <v>0.93180266183863136</v>
      </c>
      <c r="ES777">
        <f t="shared" si="1179"/>
        <v>-0.87956522186239505</v>
      </c>
      <c r="ET777" t="e">
        <f>#REF!</f>
        <v>#REF!</v>
      </c>
      <c r="EU777" t="e">
        <f>#REF!</f>
        <v>#REF!</v>
      </c>
      <c r="EY777" s="28"/>
      <c r="EZ777" s="10"/>
      <c r="FA777" s="61">
        <v>-2.9327174896890369E-2</v>
      </c>
      <c r="FB777" s="13">
        <f>BW778</f>
        <v>40</v>
      </c>
      <c r="FC777" s="17">
        <v>0</v>
      </c>
      <c r="FD777">
        <v>1</v>
      </c>
      <c r="FF777" s="73">
        <f>(FD775*FD777)*(1-COS(RADIANS(EY775+45)))-FD776*(SIN(RADIANS(EY775+45)))</f>
        <v>0</v>
      </c>
      <c r="FG777" s="73">
        <f>(FD776*FD777)*(1-COS(RADIANS(EY775+45)))+FD775*(SIN(RADIANS(EY775+45)))</f>
        <v>0</v>
      </c>
      <c r="FH777" s="73">
        <f>(FD777^2)*(1-COS(RADIANS(EY775+45)))+(COS(RADIANS(EY775+45)))</f>
        <v>1</v>
      </c>
      <c r="FI777" s="10"/>
      <c r="FJ777">
        <v>0</v>
      </c>
      <c r="FK777" s="23">
        <f>SIN(RADIANS(176))*SIN(RADIANS(0))</f>
        <v>0</v>
      </c>
      <c r="FM777" s="30">
        <f>(FK775*FK777)*(1-COS(RADIANS(EX775)))-FK776*(SIN(RADIANS(EX775)))</f>
        <v>-6.0796772806267756E-3</v>
      </c>
      <c r="FN777" s="30">
        <f>(FK776*FK777)*(1-COS(RADIANS(EX775)))+FK775*(SIN(RADIANS(EX775)))</f>
        <v>-8.694343573875718E-2</v>
      </c>
      <c r="FO777" s="30">
        <f>(FK777^2)*(1-COS(RADIANS(EX775)))+(COS(RADIANS(EX775)))</f>
        <v>0.99619469809174555</v>
      </c>
      <c r="FQ777">
        <v>-2.9327174896890369E-2</v>
      </c>
      <c r="FS777" s="28">
        <f>(FD775*FD777)*(1-COS(RADIANS(EW775)))-FD776*(SIN(RADIANS(EW775)))</f>
        <v>0</v>
      </c>
      <c r="FT777" s="28">
        <f>(FD776*FD777)*(1-COS(RADIANS(EW775)))+FD775*(SIN(RADIANS(EW775)))</f>
        <v>0</v>
      </c>
      <c r="FU777" s="28">
        <f>(FD777^2)*(1-COS(RADIANS(EW775)))+(COS(RADIANS(EW775)))</f>
        <v>1</v>
      </c>
      <c r="FW777" s="61">
        <v>-8.2073383666467492E-2</v>
      </c>
      <c r="FX777" s="13">
        <f>BX778</f>
        <v>215.7</v>
      </c>
      <c r="FY777" s="17">
        <v>0</v>
      </c>
      <c r="FZ777">
        <v>1</v>
      </c>
      <c r="GB777" s="73">
        <f>(FD775*FD775)*(1-COS(RADIANS(EY775-45)))-FD775*(SIN(RADIANS(EY775-45)))</f>
        <v>0</v>
      </c>
      <c r="GC777" s="73">
        <f>(FD776*FD777)*(1-COS(RADIANS(EY775-45)))+FD775*(SIN(RADIANS(EY775-45)))</f>
        <v>0</v>
      </c>
      <c r="GD777" s="73">
        <f>(FD777^2)*(1-COS(RADIANS(EY775-45)))+(COS(RADIANS(EY775-45)))</f>
        <v>1</v>
      </c>
      <c r="GE777" s="10"/>
      <c r="GF777">
        <v>0</v>
      </c>
      <c r="GG777" s="1">
        <v>-8.2073383666467492E-2</v>
      </c>
      <c r="GI777">
        <f>FA777+FW777</f>
        <v>-0.11140055856335786</v>
      </c>
      <c r="GJ777">
        <f>GI777/(SQRT(GI775^2+GI776^2+GI777^2))</f>
        <v>-7.8772090388119456E-2</v>
      </c>
      <c r="GL777" t="e">
        <f>#REF!+DC777</f>
        <v>#REF!</v>
      </c>
      <c r="GM777" t="e">
        <f>GL777/(SQRT(GL775^2+GL776^2+GL777^2))</f>
        <v>#REF!</v>
      </c>
      <c r="GO777" s="27">
        <f>FA775*FW776-FA776*FW775</f>
        <v>-0.99619469809174555</v>
      </c>
    </row>
    <row r="778" spans="1:197" x14ac:dyDescent="0.2">
      <c r="A778" s="17">
        <f t="shared" si="1153"/>
        <v>40</v>
      </c>
      <c r="B778" s="17">
        <f t="shared" si="1153"/>
        <v>-40</v>
      </c>
      <c r="C778" s="17">
        <f t="shared" si="1153"/>
        <v>259.10000000000002</v>
      </c>
      <c r="D778" t="s">
        <v>8</v>
      </c>
      <c r="E778" s="5">
        <f t="shared" ref="E778:F780" si="1180">E773</f>
        <v>0.93127665311444463</v>
      </c>
      <c r="F778" s="6">
        <f t="shared" si="1180"/>
        <v>-0.88026643289562845</v>
      </c>
      <c r="G778" s="7">
        <f>Q777</f>
        <v>0.90811206057892435</v>
      </c>
      <c r="H778" s="8">
        <f>AM777</f>
        <v>-0.37816365223527337</v>
      </c>
      <c r="J778" s="9">
        <f>((SUMPRODUCT(G778:G780,E778:E780))*(SUMPRODUCT(G778:G780,F778:F780)))-((SUMPRODUCT(H778:H780,E778:E780))*(SUMPRODUCT(H778:H780,F778:F780)))</f>
        <v>-1.5683837753023677E-2</v>
      </c>
      <c r="P778" s="1"/>
      <c r="Q778" s="61">
        <v>-0.40889285039816992</v>
      </c>
      <c r="S778" s="17">
        <v>0</v>
      </c>
      <c r="T778">
        <v>0</v>
      </c>
      <c r="V778" s="73">
        <f>(T777*T778)*(1-COS(RADIANS(O777+45)))+T779*(SIN(RADIANS(O777+45)))</f>
        <v>-0.28234145684287631</v>
      </c>
      <c r="W778" s="73">
        <f>(T778^2)*(1-COS(RADIANS(O777+45)))+(COS(RADIANS(O777+45)))</f>
        <v>-0.95931397454005762</v>
      </c>
      <c r="X778" s="73">
        <f>(T778*T779)*(1-COS(RADIANS(O777+45)))-T777*(SIN(RADIANS(O777+45)))</f>
        <v>0</v>
      </c>
      <c r="Y778" s="10"/>
      <c r="Z778">
        <v>-0.28234145684287631</v>
      </c>
      <c r="AA778" s="23">
        <f>SIN(RADIANS('[1]Biaxial Input'!$F$21))*(COS(RADIANS(0)))</f>
        <v>6.9756473744125524E-2</v>
      </c>
      <c r="AC778" s="30">
        <f>(AA777*AA778)*(1-COS(RADIANS(N777)))+AA779*(SIN(RADIANS(N777)))</f>
        <v>-2.3711042090011594E-3</v>
      </c>
      <c r="AD778" s="30">
        <f>(AA778^2)*(1-COS(RADIANS(N777)))+(COS(RADIANS(N777)))</f>
        <v>0.96609163004718956</v>
      </c>
      <c r="AE778" s="30">
        <f>(AA778*AA779)*(1-COS(RADIANS(N777)))-AA777*(SIN(RADIANS(N777)))</f>
        <v>0.25818857491685071</v>
      </c>
      <c r="AG778">
        <v>-0.27049308486844703</v>
      </c>
      <c r="AI778" s="28">
        <f>(T777*T778)*(1-COS(RADIANS(M777)))+T779*(SIN(RADIANS(M777)))</f>
        <v>0.64278760968653947</v>
      </c>
      <c r="AJ778" s="28">
        <f>(T778^2)*(1-COS(RADIANS(M777)))+(COS(RADIANS(M777)))</f>
        <v>-0.7660444431189779</v>
      </c>
      <c r="AK778" s="28">
        <f>(T778*T779)*(1-COS(RADIANS(M777)))-T777*(SIN(RADIANS(M777)))</f>
        <v>0</v>
      </c>
      <c r="AM778" s="61">
        <v>-0.89338909571622749</v>
      </c>
      <c r="AO778" s="17">
        <v>0</v>
      </c>
      <c r="AP778">
        <v>0</v>
      </c>
      <c r="AR778" s="73">
        <f>(T777*T778)*(1-COS(RADIANS(O777-45)))+T779*(SIN(RADIANS(O777-45)))</f>
        <v>0.95931397454005751</v>
      </c>
      <c r="AS778" s="73">
        <f>(T778^2)*(1-COS(RADIANS(O777-45)))+(COS(RADIANS(O777-45)))</f>
        <v>-0.28234145684287654</v>
      </c>
      <c r="AT778" s="73">
        <f>(T778*T779)*(1-COS(RADIANS(O777-45)))-T777*(SIN(RADIANS(O777-45)))</f>
        <v>0</v>
      </c>
      <c r="AU778" s="10"/>
      <c r="AV778">
        <v>0.95931397454005751</v>
      </c>
      <c r="AW778" s="1">
        <v>0.92745466240714791</v>
      </c>
      <c r="BV778" s="17">
        <f t="shared" si="1167"/>
        <v>80</v>
      </c>
      <c r="BW778" s="17">
        <f t="shared" si="1167"/>
        <v>40</v>
      </c>
      <c r="BX778" s="17">
        <f t="shared" si="1167"/>
        <v>215.7</v>
      </c>
      <c r="BY778" t="s">
        <v>10</v>
      </c>
      <c r="BZ778" s="5">
        <f t="shared" si="1176"/>
        <v>-9.8670839279614439E-2</v>
      </c>
      <c r="CA778" s="6">
        <f t="shared" si="1176"/>
        <v>-0.32743703463395935</v>
      </c>
      <c r="CB778" s="7">
        <f>CY777</f>
        <v>-3.0755086275534527E-2</v>
      </c>
      <c r="CC778" s="8">
        <f>DU777</f>
        <v>-8.1549053716645906E-2</v>
      </c>
      <c r="CE778" s="10"/>
      <c r="CG778" s="10" t="s">
        <v>160</v>
      </c>
      <c r="CH778" s="10">
        <f>-CH775*((EY775-CW775)/(CH777-CE776))</f>
        <v>110.33673337994631</v>
      </c>
      <c r="CI778" s="67"/>
      <c r="CJ778" s="10" t="s">
        <v>10</v>
      </c>
      <c r="CK778" s="5">
        <f t="shared" si="1177"/>
        <v>-9.8670839279614439E-2</v>
      </c>
      <c r="CL778" s="6">
        <f t="shared" si="1177"/>
        <v>-0.32743703463395935</v>
      </c>
      <c r="CM778" s="7">
        <f>FA777</f>
        <v>-2.9327174896890369E-2</v>
      </c>
      <c r="CN778" s="8">
        <f>FW777</f>
        <v>-8.2073383666467492E-2</v>
      </c>
      <c r="CW778" s="28"/>
      <c r="CX778" s="1"/>
      <c r="DH778" s="10"/>
      <c r="DI778" s="10"/>
      <c r="DJ778" s="10"/>
      <c r="DK778" s="10"/>
      <c r="DL778" s="10"/>
      <c r="DM778" s="10"/>
      <c r="DN778" s="10"/>
      <c r="DO778" s="10"/>
      <c r="DP778" s="10"/>
      <c r="EE778" s="1"/>
      <c r="EI778" s="64">
        <f>(DEGREES(ACOS((EH775*EK775+EH776*EK776+EH777*EK777)/((SQRT(EH775^2+EH776^2+EH777^2))*(SQRT(EK775^2+EK776^2+EK777^2))))))</f>
        <v>94.554711899038779</v>
      </c>
      <c r="ER778">
        <f t="shared" si="1179"/>
        <v>0.3492962422733713</v>
      </c>
      <c r="ES778">
        <f t="shared" si="1179"/>
        <v>-0.34518112468713447</v>
      </c>
      <c r="ET778" t="e">
        <f>#REF!</f>
        <v>#REF!</v>
      </c>
      <c r="EU778" t="e">
        <f>#REF!</f>
        <v>#REF!</v>
      </c>
      <c r="EY778" s="28"/>
      <c r="EZ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GG778" s="1"/>
      <c r="GK778" s="64" t="e">
        <f>(DEGREES(ACOS((GJ775*GM775+GJ776*GM776+GJ777*GM777)/((SQRT(GJ775^2+GJ776^2+GJ777^2))*(SQRT(GM775^2+GM776^2+GM777^2))))))</f>
        <v>#VALUE!</v>
      </c>
    </row>
    <row r="779" spans="1:197" x14ac:dyDescent="0.2">
      <c r="A779" s="17">
        <f t="shared" ref="A779:C780" si="1181">A684</f>
        <v>60</v>
      </c>
      <c r="B779" s="17">
        <f t="shared" si="1181"/>
        <v>-45</v>
      </c>
      <c r="C779" s="17">
        <f t="shared" si="1181"/>
        <v>243.3</v>
      </c>
      <c r="D779" t="s">
        <v>9</v>
      </c>
      <c r="E779" s="5">
        <f t="shared" si="1180"/>
        <v>0.35081781100632181</v>
      </c>
      <c r="F779" s="6">
        <f t="shared" si="1180"/>
        <v>-0.34370269893678401</v>
      </c>
      <c r="G779" s="7">
        <f t="shared" ref="G779:G780" si="1182">Q778</f>
        <v>-0.40889285039816992</v>
      </c>
      <c r="H779" s="8">
        <f t="shared" ref="H779:H780" si="1183">AM778</f>
        <v>-0.89338909571622749</v>
      </c>
      <c r="J779" s="10"/>
      <c r="P779" s="1"/>
      <c r="Q779" s="61">
        <v>9.0217084437262896E-2</v>
      </c>
      <c r="S779" s="17">
        <v>0</v>
      </c>
      <c r="T779">
        <v>1</v>
      </c>
      <c r="V779" s="73">
        <f>(T777*T779)*(1-COS(RADIANS(O777+45)))-T778*(SIN(RADIANS(O777+45)))</f>
        <v>0</v>
      </c>
      <c r="W779" s="73">
        <f>(T778*T779)*(1-COS(RADIANS(O777+45)))+T777*(SIN(RADIANS(O777+45)))</f>
        <v>0</v>
      </c>
      <c r="X779" s="73">
        <f>(T779^2)*(1-COS(RADIANS(O777+45)))+(COS(RADIANS(O777+45)))</f>
        <v>1</v>
      </c>
      <c r="Y779" s="10"/>
      <c r="Z779">
        <v>0</v>
      </c>
      <c r="AA779" s="23">
        <f>SIN(RADIANS('[1]Biaxial Input'!$F$21))*SIN(RADIANS(0))</f>
        <v>0</v>
      </c>
      <c r="AC779" s="30">
        <f>(AA777*AA779)*(1-COS(RADIANS(N777)))-AA778*(SIN(RADIANS(N777)))</f>
        <v>-1.8054303924173627E-2</v>
      </c>
      <c r="AD779" s="30">
        <f>(AA778*AA779)*(1-COS(RADIANS(N777)))+AA777*(SIN(RADIANS(N777)))</f>
        <v>-0.25818857491685071</v>
      </c>
      <c r="AE779" s="30">
        <f>(AA779^2)*(1-COS(RADIANS(N777)))+(COS(RADIANS(N777)))</f>
        <v>0.96592582628906831</v>
      </c>
      <c r="AG779">
        <v>9.0217084437262896E-2</v>
      </c>
      <c r="AI779" s="28">
        <f>(T777*T779)*(1-COS(RADIANS(M777)))-T778*(SIN(RADIANS(M777)))</f>
        <v>0</v>
      </c>
      <c r="AJ779" s="28">
        <f>(T778*T779)*(1-COS(RADIANS(M777)))+T777*(SIN(RADIANS(M777)))</f>
        <v>0</v>
      </c>
      <c r="AK779" s="28">
        <f>(T779^2)*(1-COS(RADIANS(M777)))+(COS(RADIANS(M777)))</f>
        <v>1</v>
      </c>
      <c r="AM779" s="61">
        <v>-0.2425864295120822</v>
      </c>
      <c r="AO779" s="17">
        <v>0</v>
      </c>
      <c r="AP779">
        <v>1</v>
      </c>
      <c r="AR779" s="73">
        <f>(T777*T777)*(1-COS(RADIANS(O777-45)))-T777*(SIN(RADIANS(O777-45)))</f>
        <v>0</v>
      </c>
      <c r="AS779" s="73">
        <f>(T778*T779)*(1-COS(RADIANS(O777-45)))+T777*(SIN(RADIANS(O777-45)))</f>
        <v>0</v>
      </c>
      <c r="AT779" s="73">
        <f>(T779^2)*(1-COS(RADIANS(O777-45)))+(COS(RADIANS(O777-45)))</f>
        <v>1</v>
      </c>
      <c r="AU779" s="10"/>
      <c r="AV779">
        <v>0</v>
      </c>
      <c r="AW779" s="1">
        <v>-0.2425864295120822</v>
      </c>
      <c r="BV779" s="17">
        <f t="shared" si="1167"/>
        <v>120</v>
      </c>
      <c r="BW779" s="17">
        <f t="shared" si="1167"/>
        <v>45</v>
      </c>
      <c r="BX779" s="17">
        <f t="shared" si="1167"/>
        <v>167.8</v>
      </c>
      <c r="CS779" s="15"/>
      <c r="CW779" s="28"/>
      <c r="CX779" s="1"/>
      <c r="CY779" s="82" t="s">
        <v>148</v>
      </c>
      <c r="CZ779" s="13"/>
      <c r="DB779" s="10"/>
      <c r="DC779" s="10"/>
      <c r="DD779" s="10"/>
      <c r="DE779" s="10"/>
      <c r="DF779" s="10"/>
      <c r="DG779" s="10"/>
      <c r="DH779" s="80"/>
      <c r="DI779" s="23" t="s">
        <v>149</v>
      </c>
      <c r="DM779" s="1"/>
      <c r="DO779" s="80"/>
      <c r="DS779" s="13"/>
      <c r="DT779" s="81"/>
      <c r="DU779" s="82" t="s">
        <v>150</v>
      </c>
      <c r="DW779" s="13"/>
      <c r="DX779" s="13"/>
      <c r="EA779" s="1"/>
      <c r="EE779" s="1"/>
      <c r="ER779">
        <f t="shared" si="1179"/>
        <v>-9.8670839279614439E-2</v>
      </c>
      <c r="ES779">
        <f t="shared" si="1179"/>
        <v>-0.32743703463395935</v>
      </c>
      <c r="ET779" t="e">
        <f>#REF!</f>
        <v>#REF!</v>
      </c>
      <c r="EU779" t="e">
        <f>#REF!</f>
        <v>#REF!</v>
      </c>
      <c r="EY779" s="28"/>
      <c r="EZ779" s="10"/>
      <c r="FA779" s="82" t="s">
        <v>148</v>
      </c>
      <c r="FB779" s="13"/>
      <c r="FD779" s="10"/>
      <c r="FE779" s="10"/>
      <c r="FF779" s="10"/>
      <c r="FG779" s="10"/>
      <c r="FH779" s="10"/>
      <c r="FI779" s="10"/>
      <c r="FJ779" s="80"/>
      <c r="FK779" s="23" t="s">
        <v>149</v>
      </c>
      <c r="FO779" s="1"/>
      <c r="FQ779" s="80"/>
      <c r="FU779" s="13"/>
      <c r="FV779" s="81"/>
      <c r="FW779" s="82" t="s">
        <v>150</v>
      </c>
      <c r="FY779" s="13"/>
      <c r="FZ779" s="13"/>
      <c r="GC779" s="1"/>
      <c r="GG779" s="1"/>
      <c r="GK779" s="13"/>
    </row>
    <row r="780" spans="1:197" x14ac:dyDescent="0.2">
      <c r="A780" s="17">
        <f t="shared" si="1181"/>
        <v>30</v>
      </c>
      <c r="B780" s="17">
        <f t="shared" si="1181"/>
        <v>-50</v>
      </c>
      <c r="C780" s="17">
        <f t="shared" si="1181"/>
        <v>268.7</v>
      </c>
      <c r="D780" t="s">
        <v>10</v>
      </c>
      <c r="E780" s="5">
        <f t="shared" si="1180"/>
        <v>-9.8237766895889173E-2</v>
      </c>
      <c r="F780" s="6">
        <f t="shared" si="1180"/>
        <v>-0.32710772210508354</v>
      </c>
      <c r="G780" s="7">
        <f t="shared" si="1182"/>
        <v>9.0217084437262896E-2</v>
      </c>
      <c r="H780" s="8">
        <f t="shared" si="1183"/>
        <v>-0.2425864295120822</v>
      </c>
      <c r="J780" s="10"/>
      <c r="P780" s="1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W780" s="1"/>
      <c r="BV780" s="17">
        <f t="shared" si="1167"/>
        <v>90</v>
      </c>
      <c r="BW780" s="17">
        <f t="shared" si="1167"/>
        <v>50</v>
      </c>
      <c r="BX780" s="17">
        <f t="shared" si="1167"/>
        <v>209.4</v>
      </c>
      <c r="BZ780" s="5" t="s">
        <v>4</v>
      </c>
      <c r="CA780" s="6" t="s">
        <v>5</v>
      </c>
      <c r="CB780" s="7" t="s">
        <v>6</v>
      </c>
      <c r="CC780" s="8" t="s">
        <v>1</v>
      </c>
      <c r="CD780">
        <v>3</v>
      </c>
      <c r="CE780" s="9" t="s">
        <v>7</v>
      </c>
      <c r="CG780" s="90" t="s">
        <v>157</v>
      </c>
      <c r="CH780" s="61">
        <f>CE781-((CH782-CE781)/(EY780-CW780))*CW780</f>
        <v>-3.8500870402387486</v>
      </c>
      <c r="CI780" s="10"/>
      <c r="CK780" s="5" t="s">
        <v>4</v>
      </c>
      <c r="CL780" s="6" t="s">
        <v>5</v>
      </c>
      <c r="CM780" s="7" t="s">
        <v>6</v>
      </c>
      <c r="CN780" s="8" t="s">
        <v>1</v>
      </c>
      <c r="CO780" s="10"/>
      <c r="CP780">
        <f t="shared" ref="CP780:CQ782" si="1184">BZ781</f>
        <v>0.93180266183863136</v>
      </c>
      <c r="CQ780">
        <f t="shared" si="1184"/>
        <v>-0.87956522186239505</v>
      </c>
      <c r="CR780">
        <f>CI784</f>
        <v>0</v>
      </c>
      <c r="CS780">
        <f>CL784</f>
        <v>0</v>
      </c>
      <c r="CU780" s="17">
        <f>CU684</f>
        <v>85</v>
      </c>
      <c r="CV780" s="17">
        <f>CV684</f>
        <v>10</v>
      </c>
      <c r="CW780" s="31">
        <f>CH687</f>
        <v>115.77355769164048</v>
      </c>
      <c r="CX780" s="1"/>
      <c r="CY780" s="61">
        <f t="array" ref="CY780:CY782">MMULT(DQ780:DS782,DO780:DO782)</f>
        <v>-0.40640305374498464</v>
      </c>
      <c r="CZ780" s="13"/>
      <c r="DA780" s="17">
        <v>1</v>
      </c>
      <c r="DB780">
        <v>0</v>
      </c>
      <c r="DD780" s="73">
        <f>(DB780^2)*(1-COS(RADIANS(CW780+45)))+(COS(RADIANS(CW780+45)))</f>
        <v>-0.94422449595833369</v>
      </c>
      <c r="DE780" s="73">
        <f>(DB780*DB781)*(1-COS(RADIANS(CW780+45)))-DB782*(SIN(RADIANS(CW780+45)))</f>
        <v>-0.32930244644130841</v>
      </c>
      <c r="DF780" s="73">
        <f>(DB780*DB782)*(1-COS(RADIANS(CW780+45)))+DB781*(SIN(RADIANS(CW780+45)))</f>
        <v>0</v>
      </c>
      <c r="DG780" s="10"/>
      <c r="DH780">
        <f t="array" ref="DH780:DH782">MMULT(DD780:DF782,DA780:DA782)</f>
        <v>-0.94422449595833369</v>
      </c>
      <c r="DI780" s="23">
        <f>COS(RADIANS('[1]Biaxial Input'!$F$21))</f>
        <v>-0.9975640502598242</v>
      </c>
      <c r="DK780" s="30">
        <f>(DI780^2)*(1-COS(RADIANS(CV780)))+(COS(RADIANS(CV780)))</f>
        <v>0.99992607504832687</v>
      </c>
      <c r="DL780" s="30">
        <f>(DI780*DI781)*(1-COS(RADIANS(CV780)))-DI782*(SIN(RADIANS(CV780)))</f>
        <v>-1.0571760619211149E-3</v>
      </c>
      <c r="DM780" s="30">
        <f>(DI780*DI782)*(1-COS(RADIANS(CV780)))+DI781*(SIN(RADIANS(CV780)))</f>
        <v>1.2113084546138469E-2</v>
      </c>
      <c r="DO780">
        <f t="array" ref="DO780:DO782">MMULT(DK780:DM782,DH780:DH782)</f>
        <v>-0.94450282487161119</v>
      </c>
      <c r="DQ780" s="28">
        <f>(DB780^2)*(1-COS(RADIANS(CU780)))+(COS(RADIANS(CU780)))</f>
        <v>8.7155742747658138E-2</v>
      </c>
      <c r="DR780" s="28">
        <f>(DB780*DB781)*(1-COS(RADIANS(CU780)))-DB782*(SIN(RADIANS(CU780)))</f>
        <v>-0.99619469809174555</v>
      </c>
      <c r="DS780" s="28">
        <f>(DB780*DB782)*(1-COS(RADIANS(CU780)))+DB781*(SIN(RADIANS(CU780)))</f>
        <v>0</v>
      </c>
      <c r="DU780" s="61">
        <f t="array" ref="DU780:DU782">MMULT(DQ780:DS782,EE780:EE782)</f>
        <v>-0.8974523840336418</v>
      </c>
      <c r="DV780" s="13"/>
      <c r="DW780" s="17">
        <v>1</v>
      </c>
      <c r="DX780">
        <v>0</v>
      </c>
      <c r="DZ780" s="73">
        <f>(DB780^2)*(1-COS(RADIANS(CW780-45)))+(COS(RADIANS(CW780-45)))</f>
        <v>0.32930244644130813</v>
      </c>
      <c r="EA780" s="73">
        <f>(DB780*DB781)*(1-COS(RADIANS(CW780-45)))-DB782*(SIN(RADIANS(CW780-45)))</f>
        <v>-0.94422449595833369</v>
      </c>
      <c r="EB780" s="73">
        <f>(DB780*DB782)*(1-COS(RADIANS(CW780-45)))+DB781*(SIN(RADIANS(CW780-45)))</f>
        <v>0</v>
      </c>
      <c r="EC780" s="10"/>
      <c r="ED780">
        <f t="array" ref="ED780:ED782">MMULT(DZ780:EB782,DA780:DA782)</f>
        <v>0.32930244644130813</v>
      </c>
      <c r="EE780" s="1">
        <f t="array" ref="EE780:EE782">MMULT(DK780:DM782,ED780:ED782)</f>
        <v>0.32827989123966239</v>
      </c>
      <c r="EG780">
        <f>CY780+DU780</f>
        <v>-1.3038554377786264</v>
      </c>
      <c r="EH780">
        <f>EG780/(SQRT(EG780^2+EG781^2+EG782^2))</f>
        <v>-0.9219650217402211</v>
      </c>
      <c r="EJ780">
        <f>Q780+AM780</f>
        <v>0</v>
      </c>
      <c r="EK780">
        <f>EJ780/(SQRT(EJ780^2+EJ781^2+EJ782^2))</f>
        <v>0</v>
      </c>
      <c r="EM780" s="23">
        <f>CY781*DU782-CY782*DU781</f>
        <v>0.17151028044722005</v>
      </c>
      <c r="EO780" s="15">
        <v>3</v>
      </c>
      <c r="EP780" s="9" t="s">
        <v>7</v>
      </c>
      <c r="EW780" s="17">
        <f>CU780</f>
        <v>85</v>
      </c>
      <c r="EX780" s="17">
        <f>CV780</f>
        <v>10</v>
      </c>
      <c r="EY780" s="31">
        <f>1+CW780</f>
        <v>116.77355769164048</v>
      </c>
      <c r="EZ780" s="10"/>
      <c r="FA780" s="61">
        <f t="array" ref="FA780:FA782">MMULT(FS780:FU782,FQ780:FQ782)</f>
        <v>-0.39067845282717739</v>
      </c>
      <c r="FB780" s="13">
        <f>BW781</f>
        <v>-5</v>
      </c>
      <c r="FC780" s="17">
        <v>1</v>
      </c>
      <c r="FD780">
        <v>0</v>
      </c>
      <c r="FF780" s="73">
        <f>(FD780^2)*(1-COS(RADIANS(EY780+45)))+(COS(RADIANS(EY780+45)))</f>
        <v>-0.94982780613023077</v>
      </c>
      <c r="FG780" s="73">
        <f>(FD780*FD781)*(1-COS(RADIANS(EY780+45)))-FD782*(SIN(RADIANS(EY780+45)))</f>
        <v>-0.31277330241219892</v>
      </c>
      <c r="FH780" s="73">
        <f>(FD780*FD782)*(1-COS(RADIANS(EY780+45)))+FD781*(SIN(RADIANS(EY780+45)))</f>
        <v>0</v>
      </c>
      <c r="FI780" s="10"/>
      <c r="FJ780">
        <f t="array" ref="FJ780:FJ782">MMULT(FF780:FH782,FC780:FC782)</f>
        <v>-0.94982780613023077</v>
      </c>
      <c r="FK780" s="23">
        <f>COS(RADIANS(176))</f>
        <v>-0.9975640502598242</v>
      </c>
      <c r="FM780" s="30">
        <f>(FK780^2)*(1-COS(RADIANS(EX780)))+(COS(RADIANS(EX780)))</f>
        <v>0.99992607504832687</v>
      </c>
      <c r="FN780" s="30">
        <f>(FK780*FK781)*(1-COS(RADIANS(EX780)))-FK782*(SIN(RADIANS(EX780)))</f>
        <v>-1.0571760619211149E-3</v>
      </c>
      <c r="FO780" s="30">
        <f>(FK780*FK782)*(1-COS(RADIANS(EX780)))+FK781*(SIN(RADIANS(EX780)))</f>
        <v>1.2113084546138469E-2</v>
      </c>
      <c r="FQ780">
        <f t="array" ref="FQ780:FQ782">MMULT(FM780:FO782,FJ780:FJ782)</f>
        <v>-0.95008824660368296</v>
      </c>
      <c r="FS780" s="28">
        <f>(FD780^2)*(1-COS(RADIANS(EW780)))+(COS(RADIANS(EW780)))</f>
        <v>8.7155742747658138E-2</v>
      </c>
      <c r="FT780" s="28">
        <f>(FD780*FD781)*(1-COS(RADIANS(EW780)))-FD782*(SIN(RADIANS(EW780)))</f>
        <v>-0.99619469809174555</v>
      </c>
      <c r="FU780" s="28">
        <f>(FD780*FD782)*(1-COS(RADIANS(EW780)))+FD781*(SIN(RADIANS(EW780)))</f>
        <v>0</v>
      </c>
      <c r="FW780" s="61">
        <f t="array" ref="FW780:FW782">MMULT(FS780:FU782,GG780:GG782)</f>
        <v>-0.904408408959956</v>
      </c>
      <c r="FX780" s="13">
        <f>BX781</f>
        <v>220.3</v>
      </c>
      <c r="FY780" s="17">
        <v>1</v>
      </c>
      <c r="FZ780">
        <v>0</v>
      </c>
      <c r="GB780" s="73">
        <f>(FD780^2)*(1-COS(RADIANS(EY780-45)))+(COS(RADIANS(EY780-45)))</f>
        <v>0.31277330241219886</v>
      </c>
      <c r="GC780" s="73">
        <f>(FD780*FD781)*(1-COS(RADIANS(EY780-45)))-FD782*(SIN(RADIANS(EY780-45)))</f>
        <v>-0.94982780613023077</v>
      </c>
      <c r="GD780" s="73">
        <f>(FD780*FD782)*(1-COS(RADIANS(EY780-45)))+FD781*(SIN(RADIANS(EY780-45)))</f>
        <v>0</v>
      </c>
      <c r="GE780" s="10"/>
      <c r="GF780">
        <f t="array" ref="GF780:GF782">MMULT(GB780:GD782,FC780:FC782)</f>
        <v>0.31277330241219886</v>
      </c>
      <c r="GG780" s="1">
        <f t="array" ref="GG780:GG782">MMULT(FM780:FO782,GF780:GF782)</f>
        <v>0.31174604544134549</v>
      </c>
      <c r="GI780">
        <f>FA780+FW780</f>
        <v>-1.2950868617871334</v>
      </c>
      <c r="GJ780">
        <f>GI780/(SQRT(GI780^2+GI781^2+GI782^2))</f>
        <v>-0.91576470219528694</v>
      </c>
      <c r="GL780" t="e">
        <f>CH781+DC780</f>
        <v>#VALUE!</v>
      </c>
      <c r="GM780" t="e">
        <f>GL780/(SQRT(GL780^2+GL781^2+GL782^2))</f>
        <v>#VALUE!</v>
      </c>
      <c r="GO780" s="27">
        <f>FA781*FW782-FA782*FW781</f>
        <v>0.17151028044722011</v>
      </c>
    </row>
    <row r="781" spans="1:197" x14ac:dyDescent="0.2">
      <c r="A781" s="1"/>
      <c r="J781" s="10"/>
      <c r="Q781" s="82" t="s">
        <v>148</v>
      </c>
      <c r="R781" s="13"/>
      <c r="T781" s="10"/>
      <c r="U781" s="10"/>
      <c r="V781" s="10"/>
      <c r="W781" s="10"/>
      <c r="X781" s="10"/>
      <c r="Y781" s="10"/>
      <c r="Z781" s="80"/>
      <c r="AA781" s="23" t="s">
        <v>149</v>
      </c>
      <c r="AE781" s="1"/>
      <c r="AG781" s="80"/>
      <c r="AK781" s="13"/>
      <c r="AL781" s="81"/>
      <c r="AM781" s="82" t="s">
        <v>150</v>
      </c>
      <c r="AO781" s="13"/>
      <c r="AP781" s="13"/>
      <c r="AS781" s="1"/>
      <c r="AW781" s="1"/>
      <c r="BV781" s="17">
        <f t="shared" si="1167"/>
        <v>70</v>
      </c>
      <c r="BW781" s="17">
        <f t="shared" si="1167"/>
        <v>-5</v>
      </c>
      <c r="BX781" s="17">
        <f t="shared" si="1167"/>
        <v>220.3</v>
      </c>
      <c r="BY781" t="s">
        <v>8</v>
      </c>
      <c r="BZ781" s="5">
        <f t="shared" ref="BZ781:CA783" si="1185">BZ776</f>
        <v>0.93180266183863136</v>
      </c>
      <c r="CA781" s="6">
        <f t="shared" si="1185"/>
        <v>-0.87956522186239505</v>
      </c>
      <c r="CB781" s="7">
        <f>CY780</f>
        <v>-0.40640305374498464</v>
      </c>
      <c r="CC781" s="8">
        <f>DU780</f>
        <v>-0.8974523840336418</v>
      </c>
      <c r="CE781" s="9">
        <f>((SUMPRODUCT(CB781:CB783,BZ781:BZ783))*(SUMPRODUCT(CB781:(CB783),CA781:CA783)))-((SUMPRODUCT(CC781:CC783,BZ781:BZ783))*(SUMPRODUCT(CC781:CC783,CA781:CA783)))</f>
        <v>0</v>
      </c>
      <c r="CG781">
        <v>1</v>
      </c>
      <c r="CH781" t="s">
        <v>161</v>
      </c>
      <c r="CI781" s="67"/>
      <c r="CJ781" s="1" t="s">
        <v>8</v>
      </c>
      <c r="CK781" s="5">
        <f t="shared" ref="CK781:CL783" si="1186">BZ781</f>
        <v>0.93180266183863136</v>
      </c>
      <c r="CL781" s="6">
        <f t="shared" si="1186"/>
        <v>-0.87956522186239505</v>
      </c>
      <c r="CM781" s="7">
        <f>FA780</f>
        <v>-0.39067845282717739</v>
      </c>
      <c r="CN781" s="8">
        <f>FW780</f>
        <v>-0.904408408959956</v>
      </c>
      <c r="CO781" s="10"/>
      <c r="CP781">
        <f t="shared" si="1184"/>
        <v>0.3492962422733713</v>
      </c>
      <c r="CQ781">
        <f t="shared" si="1184"/>
        <v>-0.34518112468713447</v>
      </c>
      <c r="CR781">
        <f>CJ784</f>
        <v>0</v>
      </c>
      <c r="CS781">
        <f>CM784</f>
        <v>0</v>
      </c>
      <c r="CW781" s="28"/>
      <c r="CX781" s="1"/>
      <c r="CY781" s="61">
        <v>-0.91255501219685053</v>
      </c>
      <c r="DA781" s="17">
        <v>0</v>
      </c>
      <c r="DB781">
        <v>0</v>
      </c>
      <c r="DD781" s="73">
        <f>(DB780*DB781)*(1-COS(RADIANS(CW780+45)))+DB782*(SIN(RADIANS(CW780+45)))</f>
        <v>0.32930244644130841</v>
      </c>
      <c r="DE781" s="73">
        <f>(DB781^2)*(1-COS(RADIANS(CW780+45)))+(COS(RADIANS(CW780+45)))</f>
        <v>-0.94422449595833369</v>
      </c>
      <c r="DF781" s="73">
        <f>(DB781*DB782)*(1-COS(RADIANS(CW780+45)))-DB780*(SIN(RADIANS(CW780+45)))</f>
        <v>0</v>
      </c>
      <c r="DG781" s="10"/>
      <c r="DH781">
        <v>0.32930244644130841</v>
      </c>
      <c r="DI781" s="23">
        <f>SIN(RADIANS('[1]Biaxial Input'!$F$21))*(COS(RADIANS(0)))</f>
        <v>6.9756473744125524E-2</v>
      </c>
      <c r="DK781" s="30">
        <f>(DI780*DI781)*(1-COS(RADIANS(CV780)))+DI782*(SIN(RADIANS(CV780)))</f>
        <v>-1.0571760619211149E-3</v>
      </c>
      <c r="DL781" s="30">
        <f>(DI781^2)*(1-COS(RADIANS(CV780)))+(COS(RADIANS(CV780)))</f>
        <v>0.98488167796388115</v>
      </c>
      <c r="DM781" s="30">
        <f>(DI781*DI782)*(1-COS(RADIANS(CV780)))-DI780*(SIN(RADIANS(CV780)))</f>
        <v>0.17322517943366056</v>
      </c>
      <c r="DO781">
        <v>0.32532215754293364</v>
      </c>
      <c r="DQ781" s="28">
        <f>(DB780*DB781)*(1-COS(RADIANS(CU780)))+DB782*(SIN(RADIANS(CU780)))</f>
        <v>0.99619469809174555</v>
      </c>
      <c r="DR781" s="28">
        <f>(DB781^2)*(1-COS(RADIANS(CU780)))+(COS(RADIANS(CU780)))</f>
        <v>8.7155742747658138E-2</v>
      </c>
      <c r="DS781" s="28">
        <f>(DB781*DB782)*(1-COS(RADIANS(CU780)))-DB780*(SIN(RADIANS(CU780)))</f>
        <v>0</v>
      </c>
      <c r="DU781" s="61">
        <v>0.40805077675020324</v>
      </c>
      <c r="DW781" s="17">
        <v>0</v>
      </c>
      <c r="DX781">
        <v>0</v>
      </c>
      <c r="DZ781" s="73">
        <f>(DB780*DB781)*(1-COS(RADIANS(CW780-45)))+DB782*(SIN(RADIANS(CW780-45)))</f>
        <v>0.94422449595833369</v>
      </c>
      <c r="EA781" s="73">
        <f>(DB781^2)*(1-COS(RADIANS(CW780-45)))+(COS(RADIANS(CW780-45)))</f>
        <v>0.32930244644130813</v>
      </c>
      <c r="EB781" s="73">
        <f>(DB781*DB782)*(1-COS(RADIANS(CW780-45)))-DB780*(SIN(RADIANS(CW780-45)))</f>
        <v>0</v>
      </c>
      <c r="EC781" s="10"/>
      <c r="ED781">
        <v>0.94422449595833369</v>
      </c>
      <c r="EE781" s="1">
        <v>0.92960127529053382</v>
      </c>
      <c r="EG781">
        <f>CY781+DU781</f>
        <v>-0.50450423544664735</v>
      </c>
      <c r="EH781">
        <f>EG781/(SQRT(EG780^2+EG781^2+EG782^2))</f>
        <v>-0.35673836602165887</v>
      </c>
      <c r="EJ781">
        <f>Q781+AM781</f>
        <v>0</v>
      </c>
      <c r="EK781">
        <f>EJ781/(SQRT(EJ780^2+EJ781^2+EJ782^2))</f>
        <v>0</v>
      </c>
      <c r="EM781" s="23">
        <f>CY782*DU780-CY780*DU782</f>
        <v>-2.7164559778537233E-2</v>
      </c>
      <c r="EP781" s="9">
        <f>((SUMPRODUCT(CM781:CM783,BZ781:BZ783))*(SUMPRODUCT(CM781:CM783,CA781:CA783)))-((SUMPRODUCT(CN781:CN783,BZ781:BZ783))*(SUMPRODUCT(CN781:CN783,CA781:CA783)))</f>
        <v>3.3255322864771453E-2</v>
      </c>
      <c r="EY781" s="28"/>
      <c r="EZ781" s="10"/>
      <c r="FA781" s="61">
        <v>-0.91953749365132742</v>
      </c>
      <c r="FB781" s="13">
        <f>BW782</f>
        <v>-10</v>
      </c>
      <c r="FC781" s="17">
        <v>0</v>
      </c>
      <c r="FD781">
        <v>0</v>
      </c>
      <c r="FF781" s="73">
        <f>(FD780*FD781)*(1-COS(RADIANS(EY780+45)))+FD782*(SIN(RADIANS(EY780+45)))</f>
        <v>0.31277330241219892</v>
      </c>
      <c r="FG781" s="73">
        <f>(FD781^2)*(1-COS(RADIANS(EY780+45)))+(COS(RADIANS(EY780+45)))</f>
        <v>-0.94982780613023077</v>
      </c>
      <c r="FH781" s="73">
        <f>(FD781*FD782)*(1-COS(RADIANS(EY780+45)))-FD780*(SIN(RADIANS(EY780+45)))</f>
        <v>0</v>
      </c>
      <c r="FI781" s="10"/>
      <c r="FJ781">
        <v>0.31277330241219892</v>
      </c>
      <c r="FK781" s="23">
        <f>SIN(RADIANS(176))*(COS(RADIANS(0)))</f>
        <v>6.9756473744125524E-2</v>
      </c>
      <c r="FM781" s="30">
        <f>(FK780*FK781)*(1-COS(RADIANS(EX780)))+FK782*(SIN(RADIANS(EX780)))</f>
        <v>-1.0571760619211149E-3</v>
      </c>
      <c r="FN781" s="30">
        <f>(FK781^2)*(1-COS(RADIANS(EX780)))+(COS(RADIANS(EX780)))</f>
        <v>0.98488167796388115</v>
      </c>
      <c r="FO781" s="30">
        <f>(FK781*FK782)*(1-COS(RADIANS(EX780)))-FK780*(SIN(RADIANS(EX780)))</f>
        <v>0.17322517943366056</v>
      </c>
      <c r="FQ781">
        <v>0.30904883012161882</v>
      </c>
      <c r="FS781" s="28">
        <f>(FD780*FD781)*(1-COS(RADIANS(EW780)))+FD782*(SIN(RADIANS(EW780)))</f>
        <v>0.99619469809174555</v>
      </c>
      <c r="FT781" s="28">
        <f>(FD781^2)*(1-COS(RADIANS(EW780)))+(COS(RADIANS(EW780)))</f>
        <v>8.7155742747658138E-2</v>
      </c>
      <c r="FU781" s="28">
        <f>(FD781*FD782)*(1-COS(RADIANS(EW780)))-FD780*(SIN(RADIANS(EW780)))</f>
        <v>0</v>
      </c>
      <c r="FW781" s="61">
        <v>0.39206234767122627</v>
      </c>
      <c r="FX781" s="13">
        <f>BX782</f>
        <v>261.8</v>
      </c>
      <c r="FY781" s="17">
        <v>0</v>
      </c>
      <c r="FZ781">
        <v>0</v>
      </c>
      <c r="GB781" s="73">
        <f>(FD780*FD781)*(1-COS(RADIANS(EY780-45)))+FD782*(SIN(RADIANS(EY780-45)))</f>
        <v>0.94982780613023077</v>
      </c>
      <c r="GC781" s="73">
        <f>(FD781^2)*(1-COS(RADIANS(EY780-45)))+(COS(RADIANS(EY780-45)))</f>
        <v>0.31277330241219886</v>
      </c>
      <c r="GD781" s="73">
        <f>(FD781*FD782)*(1-COS(RADIANS(EY780-45)))-FD780*(SIN(RADIANS(EY780-45)))</f>
        <v>0</v>
      </c>
      <c r="GE781" s="10"/>
      <c r="GF781">
        <v>0.94982780613023077</v>
      </c>
      <c r="GG781" s="1">
        <v>0.93513734703017559</v>
      </c>
      <c r="GI781">
        <f>FA781+FW781</f>
        <v>-0.52747514598010115</v>
      </c>
      <c r="GJ781">
        <f>GI781/(SQRT(GI780^2+GI781^2+GI782^2))</f>
        <v>-0.37298125262989357</v>
      </c>
      <c r="GL781">
        <f>CH782+DC781</f>
        <v>3.3255322864771453E-2</v>
      </c>
      <c r="GM781" t="e">
        <f>GL781/(SQRT(GL780^2+GL781^2+GL782^2))</f>
        <v>#VALUE!</v>
      </c>
      <c r="GO781" s="27">
        <f>FA782*FW780-FA780*FW782</f>
        <v>-2.7164559778537239E-2</v>
      </c>
    </row>
    <row r="782" spans="1:197" x14ac:dyDescent="0.2">
      <c r="A782" s="1"/>
      <c r="E782" s="5" t="s">
        <v>4</v>
      </c>
      <c r="F782" s="6" t="s">
        <v>5</v>
      </c>
      <c r="G782" s="7" t="s">
        <v>6</v>
      </c>
      <c r="H782" s="8" t="s">
        <v>1</v>
      </c>
      <c r="I782">
        <v>5</v>
      </c>
      <c r="J782" s="9" t="s">
        <v>7</v>
      </c>
      <c r="K782">
        <v>5</v>
      </c>
      <c r="L782" s="10"/>
      <c r="M782" s="17">
        <f>A766</f>
        <v>90</v>
      </c>
      <c r="N782" s="17">
        <f>B766</f>
        <v>20</v>
      </c>
      <c r="O782" s="17">
        <f>C766</f>
        <v>201.2</v>
      </c>
      <c r="Q782" s="61">
        <f t="array" ref="Q782:Q784">MMULT(AI782:AK784,AG782:AG784)</f>
        <v>0.85835583531131898</v>
      </c>
      <c r="R782" s="13"/>
      <c r="S782" s="17">
        <v>1</v>
      </c>
      <c r="T782">
        <v>0</v>
      </c>
      <c r="V782" s="73">
        <f>(T782^2)*(1-COS(RADIANS(O782+45)))+(COS(RADIANS(O782+45)))</f>
        <v>-0.40354529635239011</v>
      </c>
      <c r="W782" s="73">
        <f>(T782*T783)*(1-COS(RADIANS(O782+45)))-T784*(SIN(RADIANS(O782+45)))</f>
        <v>0.91495966784982474</v>
      </c>
      <c r="X782" s="73">
        <f>(T782*T784)*(1-COS(RADIANS(O782+45)))+T783*(SIN(RADIANS(O782+45)))</f>
        <v>0</v>
      </c>
      <c r="Y782" s="10"/>
      <c r="Z782">
        <f t="array" ref="Z782:Z784">MMULT(V782:X784,S782:S784)</f>
        <v>-0.40354529635239011</v>
      </c>
      <c r="AA782" s="23">
        <f>COS(RADIANS('[1]Biaxial Input'!$F$21))</f>
        <v>-0.9975640502598242</v>
      </c>
      <c r="AC782" s="30">
        <f>(AA782^2)*(1-COS(RADIANS(N782)))+(COS(RADIANS(N782)))</f>
        <v>0.99970654636555623</v>
      </c>
      <c r="AD782" s="30">
        <f>(AA782*AA783)*(1-COS(RADIANS(N782)))-AA784*(SIN(RADIANS(N782)))</f>
        <v>-4.1965824879998722E-3</v>
      </c>
      <c r="AE782" s="30">
        <f>(AA782*AA784)*(1-COS(RADIANS(N782)))+AA783*(SIN(RADIANS(N782)))</f>
        <v>2.3858119147859059E-2</v>
      </c>
      <c r="AG782">
        <f t="array" ref="AG782:AG784">MMULT(AC782:AE784,Z782:Z784)</f>
        <v>-0.3995871707991881</v>
      </c>
      <c r="AI782" s="28">
        <f>(T782^2)*(1-COS(RADIANS(M782)))+(COS(RADIANS(M782)))</f>
        <v>6.1257422745431001E-17</v>
      </c>
      <c r="AJ782" s="28">
        <f>(T782*T783)*(1-COS(RADIANS(M782)))-T784*(SIN(RADIANS(M782)))</f>
        <v>-1</v>
      </c>
      <c r="AK782" s="28">
        <f>(T782*T784)*(1-COS(RADIANS(M782)))+T783*(SIN(RADIANS(M782)))</f>
        <v>0</v>
      </c>
      <c r="AM782" s="61">
        <f t="array" ref="AM782:AM784">MMULT(AI782:AK784,AW782:AW784)</f>
        <v>-0.3831666626884056</v>
      </c>
      <c r="AN782" s="13"/>
      <c r="AO782" s="17">
        <v>1</v>
      </c>
      <c r="AP782">
        <v>0</v>
      </c>
      <c r="AR782" s="73">
        <f>(T782^2)*(1-COS(RADIANS(O782-45)))+(COS(RADIANS(O782-45)))</f>
        <v>-0.91495966784982474</v>
      </c>
      <c r="AS782" s="73">
        <f>(T782*T783)*(1-COS(RADIANS(O782-45)))-T784*(SIN(RADIANS(O782-45)))</f>
        <v>-0.40354529635239006</v>
      </c>
      <c r="AT782" s="73">
        <f>(T782*T784)*(1-COS(RADIANS(O782-45)))+T783*(SIN(RADIANS(O782-45)))</f>
        <v>0</v>
      </c>
      <c r="AU782" s="10"/>
      <c r="AV782">
        <f t="array" ref="AV782:AV784">MMULT(AR782:AT784,S782:S784)</f>
        <v>-0.91495966784982474</v>
      </c>
      <c r="AW782" s="1">
        <f t="array" ref="AW782:AW784">MMULT(AC782:AE784,AV782:AV784)</f>
        <v>-0.91638468073371182</v>
      </c>
      <c r="BV782" s="17">
        <f t="shared" si="1167"/>
        <v>30</v>
      </c>
      <c r="BW782" s="17">
        <f t="shared" si="1167"/>
        <v>-10</v>
      </c>
      <c r="BX782" s="17">
        <f t="shared" si="1167"/>
        <v>261.8</v>
      </c>
      <c r="BY782" t="s">
        <v>9</v>
      </c>
      <c r="BZ782" s="5">
        <f t="shared" si="1185"/>
        <v>0.3492962422733713</v>
      </c>
      <c r="CA782" s="6">
        <f t="shared" si="1185"/>
        <v>-0.34518112468713447</v>
      </c>
      <c r="CB782" s="7">
        <f>CY781</f>
        <v>-0.91255501219685053</v>
      </c>
      <c r="CC782" s="8">
        <f>DU781</f>
        <v>0.40805077675020324</v>
      </c>
      <c r="CE782" s="10"/>
      <c r="CH782">
        <f>((SUMPRODUCT(CM781:CM783,CK781:CK783))*(SUMPRODUCT(CM781:CM783,CL781:CL783)))-((SUMPRODUCT(CN781:CN783,CK781:CK783))*(SUMPRODUCT(CN781:CN783,CL781:CL783)))</f>
        <v>3.3255322864771453E-2</v>
      </c>
      <c r="CI782" s="67"/>
      <c r="CJ782" s="10" t="s">
        <v>9</v>
      </c>
      <c r="CK782" s="5">
        <f t="shared" si="1186"/>
        <v>0.3492962422733713</v>
      </c>
      <c r="CL782" s="6">
        <f t="shared" si="1186"/>
        <v>-0.34518112468713447</v>
      </c>
      <c r="CM782" s="7">
        <f>FA781</f>
        <v>-0.91953749365132742</v>
      </c>
      <c r="CN782" s="8">
        <f>FW781</f>
        <v>0.39206234767122627</v>
      </c>
      <c r="CP782">
        <f t="shared" si="1184"/>
        <v>-9.8670839279614439E-2</v>
      </c>
      <c r="CQ782">
        <f t="shared" si="1184"/>
        <v>-0.32743703463395935</v>
      </c>
      <c r="CR782">
        <f>CK784</f>
        <v>0</v>
      </c>
      <c r="CS782">
        <f>CN784</f>
        <v>0</v>
      </c>
      <c r="CW782" s="28"/>
      <c r="CX782" s="1"/>
      <c r="CY782" s="61">
        <v>-4.560600422266077E-2</v>
      </c>
      <c r="DA782" s="17">
        <v>0</v>
      </c>
      <c r="DB782">
        <v>1</v>
      </c>
      <c r="DD782" s="73">
        <f>(DB780*DB782)*(1-COS(RADIANS(CW780+45)))-DB781*(SIN(RADIANS(CW780+45)))</f>
        <v>0</v>
      </c>
      <c r="DE782" s="73">
        <f>(DB781*DB782)*(1-COS(RADIANS(CW780+45)))+DB780*(SIN(RADIANS(CW780+45)))</f>
        <v>0</v>
      </c>
      <c r="DF782" s="73">
        <f>(DB782^2)*(1-COS(RADIANS(CW780+45)))+(COS(RADIANS(CW780+45)))</f>
        <v>1</v>
      </c>
      <c r="DG782" s="10"/>
      <c r="DH782">
        <v>0</v>
      </c>
      <c r="DI782" s="23">
        <f>SIN(RADIANS('[1]Biaxial Input'!$F$21))*SIN(RADIANS(0))</f>
        <v>0</v>
      </c>
      <c r="DK782" s="30">
        <f>(DI780*DI782)*(1-COS(RADIANS(CV780)))-DI781*(SIN(RADIANS(CV780)))</f>
        <v>-1.2113084546138469E-2</v>
      </c>
      <c r="DL782" s="30">
        <f>(DI781*DI782)*(1-COS(RADIANS(CV780)))+DI780*(SIN(RADIANS(CV780)))</f>
        <v>-0.17322517943366056</v>
      </c>
      <c r="DM782" s="30">
        <f>(DI782^2)*(1-COS(RADIANS(CV780)))+(COS(RADIANS(CV780)))</f>
        <v>0.98480775301220802</v>
      </c>
      <c r="DO782">
        <v>-4.560600422266077E-2</v>
      </c>
      <c r="DQ782" s="28">
        <f>(DB780*DB782)*(1-COS(RADIANS(CU780)))-DB781*(SIN(RADIANS(CU780)))</f>
        <v>0</v>
      </c>
      <c r="DR782" s="28">
        <f>(DB781*DB782)*(1-COS(RADIANS(CU780)))+DB780*(SIN(RADIANS(CU780)))</f>
        <v>0</v>
      </c>
      <c r="DS782" s="28">
        <f>(DB782^2)*(1-COS(RADIANS(CU780)))+(COS(RADIANS(CU780)))</f>
        <v>1</v>
      </c>
      <c r="DU782" s="61">
        <v>-0.16755232611303383</v>
      </c>
      <c r="DW782" s="17">
        <v>0</v>
      </c>
      <c r="DX782">
        <v>1</v>
      </c>
      <c r="DZ782" s="73">
        <f>(DB780*DB780)*(1-COS(RADIANS(CW780-45)))-DB780*(SIN(RADIANS(CW780-45)))</f>
        <v>0</v>
      </c>
      <c r="EA782" s="73">
        <f>(DB781*DB782)*(1-COS(RADIANS(CW780-45)))+DB780*(SIN(RADIANS(CW780-45)))</f>
        <v>0</v>
      </c>
      <c r="EB782" s="73">
        <f>(DB782^2)*(1-COS(RADIANS(CW780-45)))+(COS(RADIANS(CW780-45)))</f>
        <v>1</v>
      </c>
      <c r="EC782" s="10"/>
      <c r="ED782">
        <v>0</v>
      </c>
      <c r="EE782" s="1">
        <v>-0.16755232611303383</v>
      </c>
      <c r="EG782">
        <f>CY782+DU782</f>
        <v>-0.21315833033569459</v>
      </c>
      <c r="EH782">
        <f>EG782/(SQRT(EG780^2+EG781^2+EG782^2))</f>
        <v>-0.15072570084677178</v>
      </c>
      <c r="EJ782">
        <f>Q782+AM782</f>
        <v>0.47518917262291338</v>
      </c>
      <c r="EK782">
        <f>EJ782/(SQRT(EJ780^2+EJ781^2+EJ782^2))</f>
        <v>1</v>
      </c>
      <c r="EM782" s="23">
        <f>CY780*DU781-CY781*DU780</f>
        <v>-0.98480775301220813</v>
      </c>
      <c r="ER782">
        <f t="shared" ref="ER782:ES784" si="1187">CK781</f>
        <v>0.93180266183863136</v>
      </c>
      <c r="ES782">
        <f t="shared" si="1187"/>
        <v>-0.87956522186239505</v>
      </c>
      <c r="ET782" t="e">
        <f>#REF!</f>
        <v>#REF!</v>
      </c>
      <c r="EU782" t="e">
        <f>#REF!</f>
        <v>#REF!</v>
      </c>
      <c r="EY782" s="28"/>
      <c r="EZ782" s="10"/>
      <c r="FA782" s="61">
        <v>-4.2674866912483032E-2</v>
      </c>
      <c r="FB782" s="13">
        <f>BW783</f>
        <v>-15</v>
      </c>
      <c r="FC782" s="17">
        <v>0</v>
      </c>
      <c r="FD782">
        <v>1</v>
      </c>
      <c r="FF782" s="73">
        <f>(FD780*FD782)*(1-COS(RADIANS(EY780+45)))-FD781*(SIN(RADIANS(EY780+45)))</f>
        <v>0</v>
      </c>
      <c r="FG782" s="73">
        <f>(FD781*FD782)*(1-COS(RADIANS(EY780+45)))+FD780*(SIN(RADIANS(EY780+45)))</f>
        <v>0</v>
      </c>
      <c r="FH782" s="73">
        <f>(FD782^2)*(1-COS(RADIANS(EY780+45)))+(COS(RADIANS(EY780+45)))</f>
        <v>1</v>
      </c>
      <c r="FI782" s="10"/>
      <c r="FJ782">
        <v>0</v>
      </c>
      <c r="FK782" s="23">
        <f>SIN(RADIANS(176))*SIN(RADIANS(0))</f>
        <v>0</v>
      </c>
      <c r="FM782" s="30">
        <f>(FK780*FK782)*(1-COS(RADIANS(EX780)))-FK781*(SIN(RADIANS(EX780)))</f>
        <v>-1.2113084546138469E-2</v>
      </c>
      <c r="FN782" s="30">
        <f>(FK781*FK782)*(1-COS(RADIANS(EX780)))+FK780*(SIN(RADIANS(EX780)))</f>
        <v>-0.17322517943366056</v>
      </c>
      <c r="FO782" s="30">
        <f>(FK782^2)*(1-COS(RADIANS(EX780)))+(COS(RADIANS(EX780)))</f>
        <v>0.98480775301220802</v>
      </c>
      <c r="FQ782">
        <v>-4.2674866912483032E-2</v>
      </c>
      <c r="FS782" s="28">
        <f>(FD780*FD782)*(1-COS(RADIANS(EW780)))-FD781*(SIN(RADIANS(EW780)))</f>
        <v>0</v>
      </c>
      <c r="FT782" s="28">
        <f>(FD781*FD782)*(1-COS(RADIANS(EW780)))+FD780*(SIN(RADIANS(EW780)))</f>
        <v>0</v>
      </c>
      <c r="FU782" s="28">
        <f>(FD782^2)*(1-COS(RADIANS(EW780)))+(COS(RADIANS(EW780)))</f>
        <v>1</v>
      </c>
      <c r="FW782" s="61">
        <v>-0.1683227416038833</v>
      </c>
      <c r="FX782" s="13">
        <f>BX783</f>
        <v>293.89999999999998</v>
      </c>
      <c r="FY782" s="17">
        <v>0</v>
      </c>
      <c r="FZ782">
        <v>1</v>
      </c>
      <c r="GB782" s="73">
        <f>(FD780*FD780)*(1-COS(RADIANS(EY780-45)))-FD780*(SIN(RADIANS(EY780-45)))</f>
        <v>0</v>
      </c>
      <c r="GC782" s="73">
        <f>(FD781*FD782)*(1-COS(RADIANS(EY780-45)))+FD780*(SIN(RADIANS(EY780-45)))</f>
        <v>0</v>
      </c>
      <c r="GD782" s="73">
        <f>(FD782^2)*(1-COS(RADIANS(EY780-45)))+(COS(RADIANS(EY780-45)))</f>
        <v>1</v>
      </c>
      <c r="GE782" s="10"/>
      <c r="GF782">
        <v>0</v>
      </c>
      <c r="GG782" s="1">
        <v>-0.1683227416038833</v>
      </c>
      <c r="GI782">
        <f>FA782+FW782</f>
        <v>-0.21099760851636634</v>
      </c>
      <c r="GJ782">
        <f>GI782/(SQRT(GI780^2+GI781^2+GI782^2))</f>
        <v>-0.14919783979606707</v>
      </c>
      <c r="GL782" t="e">
        <f>#REF!+DC782</f>
        <v>#REF!</v>
      </c>
      <c r="GM782" t="e">
        <f>GL782/(SQRT(GL780^2+GL781^2+GL782^2))</f>
        <v>#REF!</v>
      </c>
      <c r="GO782" s="27">
        <f>FA780*FW781-FA781*FW780</f>
        <v>-0.98480775301220824</v>
      </c>
    </row>
    <row r="783" spans="1:197" x14ac:dyDescent="0.2">
      <c r="A783" s="1"/>
      <c r="D783" t="s">
        <v>8</v>
      </c>
      <c r="E783" s="5">
        <f t="shared" ref="E783:F785" si="1188">E778</f>
        <v>0.93127665311444463</v>
      </c>
      <c r="F783" s="6">
        <f t="shared" si="1188"/>
        <v>-0.88026643289562845</v>
      </c>
      <c r="G783" s="7">
        <f>Q782</f>
        <v>0.85835583531131898</v>
      </c>
      <c r="H783" s="8">
        <f>AM782</f>
        <v>-0.3831666626884056</v>
      </c>
      <c r="J783" s="9">
        <f>((SUMPRODUCT(G783:G785,E783:E785))*(SUMPRODUCT(G783:(G785),F783:F785)))-((SUMPRODUCT(H783:H785,E783:E785))*(SUMPRODUCT(H783:H785,F783:F785)))</f>
        <v>6.2345939545878637E-3</v>
      </c>
      <c r="Q783" s="61">
        <v>-0.39958717079918815</v>
      </c>
      <c r="S783" s="17">
        <v>0</v>
      </c>
      <c r="T783">
        <v>0</v>
      </c>
      <c r="V783" s="73">
        <f>(T782*T783)*(1-COS(RADIANS(O782+45)))+T784*(SIN(RADIANS(O782+45)))</f>
        <v>-0.91495966784982474</v>
      </c>
      <c r="W783" s="73">
        <f>(T783^2)*(1-COS(RADIANS(O782+45)))+(COS(RADIANS(O782+45)))</f>
        <v>-0.40354529635239011</v>
      </c>
      <c r="X783" s="73">
        <f>(T783*T784)*(1-COS(RADIANS(O782+45)))-T782*(SIN(RADIANS(O782+45)))</f>
        <v>0</v>
      </c>
      <c r="Y783" s="10"/>
      <c r="Z783">
        <v>-0.91495966784982474</v>
      </c>
      <c r="AA783" s="23">
        <f>SIN(RADIANS('[1]Biaxial Input'!$F$21))*(COS(RADIANS(0)))</f>
        <v>6.9756473744125524E-2</v>
      </c>
      <c r="AC783" s="30">
        <f>(AA782*AA783)*(1-COS(RADIANS(N782)))+AA784*(SIN(RADIANS(N782)))</f>
        <v>-4.1965824879998722E-3</v>
      </c>
      <c r="AD783" s="30">
        <f>(AA783^2)*(1-COS(RADIANS(N782)))+(COS(RADIANS(N782)))</f>
        <v>0.9399860744203522</v>
      </c>
      <c r="AE783" s="30">
        <f>(AA783*AA784)*(1-COS(RADIANS(N782)))-AA782*(SIN(RADIANS(N782)))</f>
        <v>0.34118699944639969</v>
      </c>
      <c r="AG783">
        <v>-0.85835583531131898</v>
      </c>
      <c r="AI783" s="28">
        <f>(T782*T783)*(1-COS(RADIANS(M782)))+T784*(SIN(RADIANS(M782)))</f>
        <v>1</v>
      </c>
      <c r="AJ783" s="28">
        <f>(T783^2)*(1-COS(RADIANS(M782)))+(COS(RADIANS(M782)))</f>
        <v>6.1257422745431001E-17</v>
      </c>
      <c r="AK783" s="28">
        <f>(T783*T784)*(1-COS(RADIANS(M782)))-T782*(SIN(RADIANS(M782)))</f>
        <v>0</v>
      </c>
      <c r="AM783" s="61">
        <v>-0.91638468073371182</v>
      </c>
      <c r="AO783" s="17">
        <v>0</v>
      </c>
      <c r="AP783">
        <v>0</v>
      </c>
      <c r="AR783" s="73">
        <f>(T782*T783)*(1-COS(RADIANS(O782-45)))+T784*(SIN(RADIANS(O782-45)))</f>
        <v>0.40354529635239006</v>
      </c>
      <c r="AS783" s="73">
        <f>(T783^2)*(1-COS(RADIANS(O782-45)))+(COS(RADIANS(O782-45)))</f>
        <v>-0.91495966784982474</v>
      </c>
      <c r="AT783" s="73">
        <f>(T783*T784)*(1-COS(RADIANS(O782-45)))-T782*(SIN(RADIANS(O782-45)))</f>
        <v>0</v>
      </c>
      <c r="AU783" s="10"/>
      <c r="AV783">
        <v>0.40354529635239006</v>
      </c>
      <c r="AW783" s="1">
        <v>0.38316666268840555</v>
      </c>
      <c r="BV783" s="17">
        <f t="shared" si="1167"/>
        <v>0</v>
      </c>
      <c r="BW783" s="17">
        <f t="shared" si="1167"/>
        <v>-15</v>
      </c>
      <c r="BX783" s="17">
        <f t="shared" si="1167"/>
        <v>293.89999999999998</v>
      </c>
      <c r="BY783" t="s">
        <v>10</v>
      </c>
      <c r="BZ783" s="5">
        <f t="shared" si="1185"/>
        <v>-9.8670839279614439E-2</v>
      </c>
      <c r="CA783" s="6">
        <f t="shared" si="1185"/>
        <v>-0.32743703463395935</v>
      </c>
      <c r="CB783" s="7">
        <f>CY782</f>
        <v>-4.560600422266077E-2</v>
      </c>
      <c r="CC783" s="8">
        <f>DU782</f>
        <v>-0.16755232611303383</v>
      </c>
      <c r="CE783" s="10"/>
      <c r="CG783" s="10" t="s">
        <v>160</v>
      </c>
      <c r="CH783" s="10">
        <f>-CH780*((EY780-CW780)/(CH782-CE781))</f>
        <v>115.77355769164048</v>
      </c>
      <c r="CI783" s="67"/>
      <c r="CJ783" s="10" t="s">
        <v>10</v>
      </c>
      <c r="CK783" s="5">
        <f t="shared" si="1186"/>
        <v>-9.8670839279614439E-2</v>
      </c>
      <c r="CL783" s="6">
        <f t="shared" si="1186"/>
        <v>-0.32743703463395935</v>
      </c>
      <c r="CM783" s="7">
        <f>FA782</f>
        <v>-4.2674866912483032E-2</v>
      </c>
      <c r="CN783" s="8">
        <f>FW782</f>
        <v>-0.1683227416038833</v>
      </c>
      <c r="CW783" s="28"/>
      <c r="CX783" s="1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EE783" s="1"/>
      <c r="EI783" s="64">
        <f>(DEGREES(ACOS((EH780*EK780+EH781*EK781+EH782*EK782)/((SQRT(EH780^2+EH781^2+EH782^2))*(SQRT(EK780^2+EK781^2+EK782^2))))))</f>
        <v>98.668984315144414</v>
      </c>
      <c r="ER783">
        <f t="shared" si="1187"/>
        <v>0.3492962422733713</v>
      </c>
      <c r="ES783">
        <f t="shared" si="1187"/>
        <v>-0.34518112468713447</v>
      </c>
      <c r="ET783" t="e">
        <f>#REF!</f>
        <v>#REF!</v>
      </c>
      <c r="EU783" t="e">
        <f>#REF!</f>
        <v>#REF!</v>
      </c>
      <c r="EY783" s="28"/>
      <c r="EZ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GG783" s="1"/>
      <c r="GK783" s="64" t="e">
        <f>(DEGREES(ACOS((GJ780*GM780+GJ781*GM781+GJ782*GM782)/((SQRT(GJ780^2+GJ781^2+GJ782^2))*(SQRT(GM780^2+GM781^2+GM782^2))))))</f>
        <v>#VALUE!</v>
      </c>
    </row>
    <row r="784" spans="1:197" x14ac:dyDescent="0.2">
      <c r="A784" s="1"/>
      <c r="D784" t="s">
        <v>9</v>
      </c>
      <c r="E784" s="5">
        <f t="shared" si="1188"/>
        <v>0.35081781100632181</v>
      </c>
      <c r="F784" s="6">
        <f t="shared" si="1188"/>
        <v>-0.34370269893678401</v>
      </c>
      <c r="G784" s="7">
        <f t="shared" ref="G784:G785" si="1189">Q783</f>
        <v>-0.39958717079918815</v>
      </c>
      <c r="H784" s="8">
        <f t="shared" ref="H784:H785" si="1190">AM783</f>
        <v>-0.91638468073371182</v>
      </c>
      <c r="J784" s="10"/>
      <c r="Q784" s="61">
        <v>0.32180017545008965</v>
      </c>
      <c r="S784" s="17">
        <v>0</v>
      </c>
      <c r="T784">
        <v>1</v>
      </c>
      <c r="V784" s="73">
        <f>(T782*T784)*(1-COS(RADIANS(O782+45)))-T783*(SIN(RADIANS(O782+45)))</f>
        <v>0</v>
      </c>
      <c r="W784" s="73">
        <f>(T783*T784)*(1-COS(RADIANS(O782+45)))+T782*(SIN(RADIANS(O782+45)))</f>
        <v>0</v>
      </c>
      <c r="X784" s="73">
        <f>(T784^2)*(1-COS(RADIANS(O782+45)))+(COS(RADIANS(O782+45)))</f>
        <v>0.99999999999999989</v>
      </c>
      <c r="Y784" s="10"/>
      <c r="Z784">
        <v>0</v>
      </c>
      <c r="AA784" s="23">
        <f>SIN(RADIANS('[1]Biaxial Input'!$F$21))*SIN(RADIANS(0))</f>
        <v>0</v>
      </c>
      <c r="AC784" s="30">
        <f>(AA782*AA784)*(1-COS(RADIANS(N782)))-AA783*(SIN(RADIANS(N782)))</f>
        <v>-2.3858119147859059E-2</v>
      </c>
      <c r="AD784" s="30">
        <f>(AA783*AA784)*(1-COS(RADIANS(N782)))+AA782*(SIN(RADIANS(N782)))</f>
        <v>-0.34118699944639969</v>
      </c>
      <c r="AE784" s="30">
        <f>(AA784^2)*(1-COS(RADIANS(N782)))+(COS(RADIANS(N782)))</f>
        <v>0.93969262078590843</v>
      </c>
      <c r="AG784">
        <v>0.32180017545008965</v>
      </c>
      <c r="AI784" s="28">
        <f>(T782*T784)*(1-COS(RADIANS(M782)))-T783*(SIN(RADIANS(M782)))</f>
        <v>0</v>
      </c>
      <c r="AJ784" s="28">
        <f>(T783*T784)*(1-COS(RADIANS(M782)))+T782*(SIN(RADIANS(M782)))</f>
        <v>0</v>
      </c>
      <c r="AK784" s="28">
        <f>(T784^2)*(1-COS(RADIANS(M782)))+(COS(RADIANS(M782)))</f>
        <v>1</v>
      </c>
      <c r="AM784" s="61">
        <v>-0.11585519203213344</v>
      </c>
      <c r="AO784" s="17">
        <v>0</v>
      </c>
      <c r="AP784">
        <v>1</v>
      </c>
      <c r="AR784" s="73">
        <f>(T782*T782)*(1-COS(RADIANS(O782-45)))-T782*(SIN(RADIANS(O782-45)))</f>
        <v>0</v>
      </c>
      <c r="AS784" s="73">
        <f>(T783*T784)*(1-COS(RADIANS(O782-45)))+T782*(SIN(RADIANS(O782-45)))</f>
        <v>0</v>
      </c>
      <c r="AT784" s="73">
        <f>(T784^2)*(1-COS(RADIANS(O782-45)))+(COS(RADIANS(O782-45)))</f>
        <v>1</v>
      </c>
      <c r="AU784" s="10"/>
      <c r="AV784">
        <v>0</v>
      </c>
      <c r="AW784" s="1">
        <v>-0.11585519203213344</v>
      </c>
      <c r="BV784" s="17">
        <f t="shared" si="1167"/>
        <v>10</v>
      </c>
      <c r="BW784" s="17">
        <f t="shared" si="1167"/>
        <v>-20</v>
      </c>
      <c r="BX784" s="17">
        <f t="shared" si="1167"/>
        <v>282.7</v>
      </c>
      <c r="CS784" s="15"/>
      <c r="CW784" s="28"/>
      <c r="CX784" s="1"/>
      <c r="CY784" s="82" t="s">
        <v>148</v>
      </c>
      <c r="CZ784" s="13"/>
      <c r="DB784" s="10"/>
      <c r="DC784" s="10"/>
      <c r="DD784" s="10"/>
      <c r="DE784" s="10"/>
      <c r="DF784" s="10"/>
      <c r="DG784" s="10"/>
      <c r="DH784" s="80"/>
      <c r="DI784" s="23" t="s">
        <v>149</v>
      </c>
      <c r="DM784" s="1"/>
      <c r="DO784" s="80"/>
      <c r="DS784" s="13"/>
      <c r="DT784" s="81"/>
      <c r="DU784" s="82" t="s">
        <v>150</v>
      </c>
      <c r="DW784" s="13"/>
      <c r="DX784" s="13"/>
      <c r="EA784" s="1"/>
      <c r="EE784" s="1"/>
      <c r="EI784" s="13"/>
      <c r="ER784">
        <f t="shared" si="1187"/>
        <v>-9.8670839279614439E-2</v>
      </c>
      <c r="ES784">
        <f t="shared" si="1187"/>
        <v>-0.32743703463395935</v>
      </c>
      <c r="ET784" t="e">
        <f>#REF!</f>
        <v>#REF!</v>
      </c>
      <c r="EU784" t="e">
        <f>#REF!</f>
        <v>#REF!</v>
      </c>
      <c r="EY784" s="28"/>
      <c r="EZ784" s="10"/>
      <c r="FA784" s="82" t="s">
        <v>148</v>
      </c>
      <c r="FB784" s="13"/>
      <c r="FD784" s="10"/>
      <c r="FE784" s="10"/>
      <c r="FF784" s="10"/>
      <c r="FG784" s="10"/>
      <c r="FH784" s="10"/>
      <c r="FI784" s="10"/>
      <c r="FJ784" s="80"/>
      <c r="FK784" s="23" t="s">
        <v>149</v>
      </c>
      <c r="FO784" s="1"/>
      <c r="FQ784" s="80"/>
      <c r="FU784" s="13"/>
      <c r="FV784" s="81"/>
      <c r="FW784" s="82" t="s">
        <v>150</v>
      </c>
      <c r="FY784" s="13"/>
      <c r="FZ784" s="13"/>
      <c r="GC784" s="1"/>
      <c r="GG784" s="1"/>
      <c r="GK784" s="13"/>
    </row>
    <row r="785" spans="1:197" x14ac:dyDescent="0.2">
      <c r="A785" s="1"/>
      <c r="D785" t="s">
        <v>10</v>
      </c>
      <c r="E785" s="5">
        <f t="shared" si="1188"/>
        <v>-9.8237766895889173E-2</v>
      </c>
      <c r="F785" s="6">
        <f t="shared" si="1188"/>
        <v>-0.32710772210508354</v>
      </c>
      <c r="G785" s="7">
        <f t="shared" si="1189"/>
        <v>0.32180017545008965</v>
      </c>
      <c r="H785" s="8">
        <f t="shared" si="1190"/>
        <v>-0.11585519203213344</v>
      </c>
      <c r="J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W785" s="1"/>
      <c r="BV785" s="17">
        <f t="shared" si="1167"/>
        <v>25</v>
      </c>
      <c r="BW785" s="17">
        <f t="shared" si="1167"/>
        <v>-30</v>
      </c>
      <c r="BX785" s="17">
        <f t="shared" si="1167"/>
        <v>270.8</v>
      </c>
      <c r="BZ785" s="5" t="s">
        <v>4</v>
      </c>
      <c r="CA785" s="6" t="s">
        <v>5</v>
      </c>
      <c r="CB785" s="7" t="s">
        <v>6</v>
      </c>
      <c r="CC785" s="8" t="s">
        <v>1</v>
      </c>
      <c r="CD785">
        <v>4</v>
      </c>
      <c r="CE785" s="9" t="s">
        <v>7</v>
      </c>
      <c r="CG785" s="90" t="s">
        <v>157</v>
      </c>
      <c r="CH785" s="61">
        <f>CE786-((CH787-CE786)/(EY785-CW785))*CW785</f>
        <v>4.9539141998104315</v>
      </c>
      <c r="CI785" s="10"/>
      <c r="CK785" s="5" t="s">
        <v>4</v>
      </c>
      <c r="CL785" s="6" t="s">
        <v>5</v>
      </c>
      <c r="CM785" s="7" t="s">
        <v>6</v>
      </c>
      <c r="CN785" s="8" t="s">
        <v>1</v>
      </c>
      <c r="CO785" s="10"/>
      <c r="CP785">
        <f t="shared" ref="CP785:CQ787" si="1191">BZ786</f>
        <v>0.93180266183863136</v>
      </c>
      <c r="CQ785">
        <f t="shared" si="1191"/>
        <v>-0.87956522186239505</v>
      </c>
      <c r="CR785">
        <f>CI789</f>
        <v>0</v>
      </c>
      <c r="CS785">
        <f>CL789</f>
        <v>0</v>
      </c>
      <c r="CU785" s="17">
        <f>CU689</f>
        <v>140</v>
      </c>
      <c r="CV785" s="17">
        <f>CV689</f>
        <v>15</v>
      </c>
      <c r="CW785" s="31">
        <f>CH692</f>
        <v>150.9200837585752</v>
      </c>
      <c r="CX785" s="1"/>
      <c r="CY785" s="61">
        <f t="array" ref="CY785:CY787">MMULT(DQ785:DS787,DO785:DO787)</f>
        <v>0.90491269794133589</v>
      </c>
      <c r="CZ785" s="13"/>
      <c r="DA785" s="17">
        <v>1</v>
      </c>
      <c r="DB785">
        <v>0</v>
      </c>
      <c r="DD785" s="73">
        <f>(DB785^2)*(1-COS(RADIANS(CW785+45)))+(COS(RADIANS(CW785+45)))</f>
        <v>-0.9616452201682868</v>
      </c>
      <c r="DE785" s="73">
        <f>(DB785*DB786)*(1-COS(RADIANS(CW785+45)))-DB787*(SIN(RADIANS(CW785+45)))</f>
        <v>0.27429631883692357</v>
      </c>
      <c r="DF785" s="73">
        <f>(DB785*DB787)*(1-COS(RADIANS(CW785+45)))+DB786*(SIN(RADIANS(CW785+45)))</f>
        <v>0</v>
      </c>
      <c r="DG785" s="10"/>
      <c r="DH785">
        <f t="array" ref="DH785:DH787">MMULT(DD785:DF787,DA785:DA787)</f>
        <v>-0.9616452201682868</v>
      </c>
      <c r="DI785" s="23">
        <f>COS(RADIANS('[1]Biaxial Input'!$F$21))</f>
        <v>-0.9975640502598242</v>
      </c>
      <c r="DK785" s="30">
        <f>(DI785^2)*(1-COS(RADIANS(CV785)))+(COS(RADIANS(CV785)))</f>
        <v>0.99983419624187875</v>
      </c>
      <c r="DL785" s="30">
        <f>(DI785*DI786)*(1-COS(RADIANS(CV785)))-DI787*(SIN(RADIANS(CV785)))</f>
        <v>-2.3711042090011594E-3</v>
      </c>
      <c r="DM785" s="30">
        <f>(DI785*DI787)*(1-COS(RADIANS(CV785)))+DI786*(SIN(RADIANS(CV785)))</f>
        <v>1.8054303924173627E-2</v>
      </c>
      <c r="DO785">
        <f t="array" ref="DO785:DO787">MMULT(DK785:DM787,DH785:DH787)</f>
        <v>-0.96083539062069589</v>
      </c>
      <c r="DQ785" s="28">
        <f>(DB785^2)*(1-COS(RADIANS(CU785)))+(COS(RADIANS(CU785)))</f>
        <v>-0.7660444431189779</v>
      </c>
      <c r="DR785" s="28">
        <f>(DB785*DB786)*(1-COS(RADIANS(CU785)))-DB787*(SIN(RADIANS(CU785)))</f>
        <v>-0.64278760968653947</v>
      </c>
      <c r="DS785" s="28">
        <f>(DB785*DB787)*(1-COS(RADIANS(CU785)))+DB786*(SIN(RADIANS(CU785)))</f>
        <v>0</v>
      </c>
      <c r="DU785" s="61">
        <f t="array" ref="DU785:DU787">MMULT(DQ785:DS787,EE785:EE787)</f>
        <v>-0.38575675178194013</v>
      </c>
      <c r="DV785" s="13"/>
      <c r="DW785" s="17">
        <v>1</v>
      </c>
      <c r="DX785">
        <v>0</v>
      </c>
      <c r="DZ785" s="73">
        <f>(DB785^2)*(1-COS(RADIANS(CW785-45)))+(COS(RADIANS(CW785-45)))</f>
        <v>-0.2742963188369234</v>
      </c>
      <c r="EA785" s="73">
        <f>(DB785*DB786)*(1-COS(RADIANS(CW785-45)))-DB787*(SIN(RADIANS(CW785-45)))</f>
        <v>-0.9616452201682868</v>
      </c>
      <c r="EB785" s="73">
        <f>(DB785*DB787)*(1-COS(RADIANS(CW785-45)))+DB786*(SIN(RADIANS(CW785-45)))</f>
        <v>0</v>
      </c>
      <c r="EC785" s="10"/>
      <c r="ED785">
        <f t="array" ref="ED785:ED787">MMULT(DZ785:EB787,DA785:DA787)</f>
        <v>-0.2742963188369234</v>
      </c>
      <c r="EE785" s="1">
        <f t="array" ref="EE785:EE787">MMULT(DK785:DM787,ED785:ED787)</f>
        <v>-0.27653100050552831</v>
      </c>
      <c r="EG785">
        <f>CY785+DU785</f>
        <v>0.51915594615939575</v>
      </c>
      <c r="EH785">
        <f>EG785/(SQRT(EG785^2+EG786^2+EG787^2))</f>
        <v>0.36709869002262685</v>
      </c>
      <c r="EJ785">
        <f>Q785+AM785</f>
        <v>0</v>
      </c>
      <c r="EK785">
        <f>EJ785/(SQRT(EJ785^2+EJ786^2+EJ787^2))</f>
        <v>0</v>
      </c>
      <c r="EM785" s="23">
        <f>CY786*DU787-CY787*DU786</f>
        <v>0.17979081611467088</v>
      </c>
      <c r="EO785" s="15">
        <v>4</v>
      </c>
      <c r="EP785" s="9" t="s">
        <v>7</v>
      </c>
      <c r="EW785" s="17">
        <f>CU785</f>
        <v>140</v>
      </c>
      <c r="EX785" s="17">
        <f>CV785</f>
        <v>15</v>
      </c>
      <c r="EY785" s="31">
        <f>1+CW785</f>
        <v>151.9200837585752</v>
      </c>
      <c r="EZ785" s="10"/>
      <c r="FA785" s="61">
        <f t="array" ref="FA785:FA787">MMULT(FS785:FU787,FQ785:FQ787)</f>
        <v>0.91150725897242102</v>
      </c>
      <c r="FB785" s="13">
        <f>BW786</f>
        <v>-40</v>
      </c>
      <c r="FC785" s="17">
        <v>1</v>
      </c>
      <c r="FD785">
        <v>0</v>
      </c>
      <c r="FF785" s="73">
        <f>(FD785^2)*(1-COS(RADIANS(EY785+45)))+(COS(RADIANS(EY785+45)))</f>
        <v>-0.95671162610282934</v>
      </c>
      <c r="FG785" s="73">
        <f>(FD785*FD786)*(1-COS(RADIANS(EY785+45)))-FD787*(SIN(RADIANS(EY785+45)))</f>
        <v>0.29103756540982839</v>
      </c>
      <c r="FH785" s="73">
        <f>(FD785*FD787)*(1-COS(RADIANS(EY785+45)))+FD786*(SIN(RADIANS(EY785+45)))</f>
        <v>0</v>
      </c>
      <c r="FI785" s="10"/>
      <c r="FJ785">
        <f t="array" ref="FJ785:FJ787">MMULT(FF785:FH787,FC785:FC787)</f>
        <v>-0.95671162610282934</v>
      </c>
      <c r="FK785" s="23">
        <f>COS(RADIANS(176))</f>
        <v>-0.9975640502598242</v>
      </c>
      <c r="FM785" s="30">
        <f>(FK785^2)*(1-COS(RADIANS(EX785)))+(COS(RADIANS(EX785)))</f>
        <v>0.99983419624187875</v>
      </c>
      <c r="FN785" s="30">
        <f>(FK785*FK786)*(1-COS(RADIANS(EX785)))-FK787*(SIN(RADIANS(EX785)))</f>
        <v>-2.3711042090011594E-3</v>
      </c>
      <c r="FO785" s="30">
        <f>(FK785*FK787)*(1-COS(RADIANS(EX785)))+FK786*(SIN(RADIANS(EX785)))</f>
        <v>1.8054303924173627E-2</v>
      </c>
      <c r="FQ785">
        <f t="array" ref="FQ785:FQ787">MMULT(FM785:FO787,FJ785:FJ787)</f>
        <v>-0.95586291932346257</v>
      </c>
      <c r="FS785" s="28">
        <f>(FD785^2)*(1-COS(RADIANS(EW785)))+(COS(RADIANS(EW785)))</f>
        <v>-0.7660444431189779</v>
      </c>
      <c r="FT785" s="28">
        <f>(FD785*FD786)*(1-COS(RADIANS(EW785)))-FD787*(SIN(RADIANS(EW785)))</f>
        <v>-0.64278760968653947</v>
      </c>
      <c r="FU785" s="28">
        <f>(FD785*FD787)*(1-COS(RADIANS(EW785)))+FD786*(SIN(RADIANS(EW785)))</f>
        <v>0</v>
      </c>
      <c r="FW785" s="61">
        <f t="array" ref="FW785:FW787">MMULT(FS785:FU787,GG785:GG787)</f>
        <v>-0.36990509496545804</v>
      </c>
      <c r="FX785" s="13">
        <f>BX786</f>
        <v>259.10000000000002</v>
      </c>
      <c r="FY785" s="17">
        <v>1</v>
      </c>
      <c r="FZ785">
        <v>0</v>
      </c>
      <c r="GB785" s="73">
        <f>(FD785^2)*(1-COS(RADIANS(EY785-45)))+(COS(RADIANS(EY785-45)))</f>
        <v>-0.29103756540982845</v>
      </c>
      <c r="GC785" s="73">
        <f>(FD785*FD786)*(1-COS(RADIANS(EY785-45)))-FD787*(SIN(RADIANS(EY785-45)))</f>
        <v>-0.95671162610282934</v>
      </c>
      <c r="GD785" s="73">
        <f>(FD785*FD787)*(1-COS(RADIANS(EY785-45)))+FD786*(SIN(RADIANS(EY785-45)))</f>
        <v>0</v>
      </c>
      <c r="GE785" s="10"/>
      <c r="GF785">
        <f t="array" ref="GF785:GF787">MMULT(GB785:GD787,FC785:FC787)</f>
        <v>-0.29103756540982845</v>
      </c>
      <c r="GG785" s="1">
        <f t="array" ref="GG785:GG787">MMULT(FM785:FO787,GF785:GF787)</f>
        <v>-0.29325777325118185</v>
      </c>
      <c r="GI785">
        <f>FA785+FW785</f>
        <v>0.54160216400696304</v>
      </c>
      <c r="GJ785">
        <f>GI785/(SQRT(GI785^2+GI786^2+GI787^2))</f>
        <v>0.38297056287463221</v>
      </c>
      <c r="GL785" t="e">
        <f>CH786+DC785</f>
        <v>#VALUE!</v>
      </c>
      <c r="GM785" t="e">
        <f>GL785/(SQRT(GL785^2+GL786^2+GL787^2))</f>
        <v>#VALUE!</v>
      </c>
      <c r="GO785" s="27">
        <f>FA786*FW787-FA787*FW786</f>
        <v>0.1797908161146709</v>
      </c>
    </row>
    <row r="786" spans="1:197" x14ac:dyDescent="0.2">
      <c r="A786" s="1"/>
      <c r="Q786" s="82" t="s">
        <v>148</v>
      </c>
      <c r="R786" s="13"/>
      <c r="T786" s="10"/>
      <c r="U786" s="10"/>
      <c r="V786" s="10"/>
      <c r="W786" s="10"/>
      <c r="X786" s="10"/>
      <c r="Y786" s="10"/>
      <c r="Z786" s="80"/>
      <c r="AA786" s="23" t="s">
        <v>149</v>
      </c>
      <c r="AE786" s="1"/>
      <c r="AG786" s="80"/>
      <c r="AK786" s="13"/>
      <c r="AL786" s="81"/>
      <c r="AM786" s="82" t="s">
        <v>150</v>
      </c>
      <c r="AO786" s="13"/>
      <c r="AP786" s="13"/>
      <c r="AS786" s="1"/>
      <c r="AW786" s="1"/>
      <c r="BV786" s="17">
        <f t="shared" si="1167"/>
        <v>40</v>
      </c>
      <c r="BW786" s="17">
        <f t="shared" si="1167"/>
        <v>-40</v>
      </c>
      <c r="BX786" s="17">
        <f t="shared" si="1167"/>
        <v>259.10000000000002</v>
      </c>
      <c r="BY786" t="s">
        <v>8</v>
      </c>
      <c r="BZ786" s="5">
        <f t="shared" ref="BZ786:CA788" si="1192">BZ781</f>
        <v>0.93180266183863136</v>
      </c>
      <c r="CA786" s="6">
        <f t="shared" si="1192"/>
        <v>-0.87956522186239505</v>
      </c>
      <c r="CB786" s="7">
        <f>CY785</f>
        <v>0.90491269794133589</v>
      </c>
      <c r="CC786" s="8">
        <f>DU785</f>
        <v>-0.38575675178194013</v>
      </c>
      <c r="CE786" s="9">
        <f>((SUMPRODUCT(CB786:CB788,BZ786:BZ788))*(SUMPRODUCT(CB786:CB788,CA786:CA788)))-((SUMPRODUCT(CC786:CC788,BZ786:BZ788))*(SUMPRODUCT(CC786:CC788,CA786:CA788)))</f>
        <v>-4.9960036108132044E-16</v>
      </c>
      <c r="CG786">
        <v>1</v>
      </c>
      <c r="CH786" t="s">
        <v>161</v>
      </c>
      <c r="CI786" s="67"/>
      <c r="CJ786" s="1" t="s">
        <v>8</v>
      </c>
      <c r="CK786" s="5">
        <f t="shared" ref="CK786:CL788" si="1193">BZ786</f>
        <v>0.93180266183863136</v>
      </c>
      <c r="CL786" s="6">
        <f t="shared" si="1193"/>
        <v>-0.87956522186239505</v>
      </c>
      <c r="CM786" s="7">
        <f>FA785</f>
        <v>0.91150725897242102</v>
      </c>
      <c r="CN786" s="8">
        <f>FW785</f>
        <v>-0.36990509496545804</v>
      </c>
      <c r="CO786" s="10"/>
      <c r="CP786">
        <f t="shared" si="1191"/>
        <v>0.3492962422733713</v>
      </c>
      <c r="CQ786">
        <f t="shared" si="1191"/>
        <v>-0.34518112468713447</v>
      </c>
      <c r="CR786">
        <f>CJ789</f>
        <v>0</v>
      </c>
      <c r="CS786">
        <f>CM789</f>
        <v>0</v>
      </c>
      <c r="CW786" s="28"/>
      <c r="CX786" s="1"/>
      <c r="CY786" s="61">
        <v>-0.41636155212364201</v>
      </c>
      <c r="DA786" s="17">
        <v>0</v>
      </c>
      <c r="DB786">
        <v>0</v>
      </c>
      <c r="DD786" s="73">
        <f>(DB785*DB786)*(1-COS(RADIANS(CW785+45)))+DB787*(SIN(RADIANS(CW785+45)))</f>
        <v>-0.27429631883692357</v>
      </c>
      <c r="DE786" s="73">
        <f>(DB786^2)*(1-COS(RADIANS(CW785+45)))+(COS(RADIANS(CW785+45)))</f>
        <v>-0.9616452201682868</v>
      </c>
      <c r="DF786" s="73">
        <f>(DB786*DB787)*(1-COS(RADIANS(CW785+45)))-DB785*(SIN(RADIANS(CW785+45)))</f>
        <v>0</v>
      </c>
      <c r="DG786" s="10"/>
      <c r="DH786">
        <v>-0.27429631883692357</v>
      </c>
      <c r="DI786" s="23">
        <f>SIN(RADIANS('[1]Biaxial Input'!$F$21))*(COS(RADIANS(0)))</f>
        <v>6.9756473744125524E-2</v>
      </c>
      <c r="DK786" s="30">
        <f>(DI785*DI786)*(1-COS(RADIANS(CV785)))+DI787*(SIN(RADIANS(CV785)))</f>
        <v>-2.3711042090011594E-3</v>
      </c>
      <c r="DL786" s="30">
        <f>(DI786^2)*(1-COS(RADIANS(CV785)))+(COS(RADIANS(CV785)))</f>
        <v>0.96609163004718956</v>
      </c>
      <c r="DM786" s="30">
        <f>(DI786*DI787)*(1-COS(RADIANS(CV785)))-DI785*(SIN(RADIANS(CV785)))</f>
        <v>0.25818857491685071</v>
      </c>
      <c r="DO786">
        <v>-0.26271521675200021</v>
      </c>
      <c r="DQ786" s="28">
        <f>(DB785*DB786)*(1-COS(RADIANS(CU785)))+DB787*(SIN(RADIANS(CU785)))</f>
        <v>0.64278760968653947</v>
      </c>
      <c r="DR786" s="28">
        <f>(DB786^2)*(1-COS(RADIANS(CU785)))+(COS(RADIANS(CU785)))</f>
        <v>-0.7660444431189779</v>
      </c>
      <c r="DS786" s="28">
        <f>(DB786*DB787)*(1-COS(RADIANS(CU785)))-DB785*(SIN(RADIANS(CU785)))</f>
        <v>0</v>
      </c>
      <c r="DU786" s="61">
        <v>-0.88993286115559878</v>
      </c>
      <c r="DW786" s="17">
        <v>0</v>
      </c>
      <c r="DX786">
        <v>0</v>
      </c>
      <c r="DZ786" s="73">
        <f>(DB785*DB786)*(1-COS(RADIANS(CW785-45)))+DB787*(SIN(RADIANS(CW785-45)))</f>
        <v>0.9616452201682868</v>
      </c>
      <c r="EA786" s="73">
        <f>(DB786^2)*(1-COS(RADIANS(CW785-45)))+(COS(RADIANS(CW785-45)))</f>
        <v>-0.2742963188369234</v>
      </c>
      <c r="EB786" s="73">
        <f>(DB786*DB787)*(1-COS(RADIANS(CW785-45)))-DB785*(SIN(RADIANS(CW785-45)))</f>
        <v>0</v>
      </c>
      <c r="EC786" s="10"/>
      <c r="ED786">
        <v>0.9616452201682868</v>
      </c>
      <c r="EE786" s="1">
        <v>0.92968778343557634</v>
      </c>
      <c r="EG786">
        <f>CY786+DU786</f>
        <v>-1.3062944132792409</v>
      </c>
      <c r="EH786">
        <f>EG786/(SQRT(EG785^2+EG786^2+EG787^2))</f>
        <v>-0.92368963785585356</v>
      </c>
      <c r="EJ786">
        <f>Q786+AM786</f>
        <v>0</v>
      </c>
      <c r="EK786">
        <f>EJ786/(SQRT(EJ785^2+EJ786^2+EJ787^2))</f>
        <v>0</v>
      </c>
      <c r="EM786" s="23">
        <f>CY787*DU785-CY785*DU787</f>
        <v>0.18617884022788755</v>
      </c>
      <c r="EP786" s="9">
        <f>((SUMPRODUCT(CM786:CM788,BZ786:BZ788))*(SUMPRODUCT(CM786:CM788,CA786:CA788)))-((SUMPRODUCT(CN786:CN788,BZ786:BZ788))*(SUMPRODUCT(CN786:CN788,CA786:CA788)))</f>
        <v>-3.2824751195707103E-2</v>
      </c>
      <c r="EY786" s="28"/>
      <c r="EZ786" s="10"/>
      <c r="FA786" s="61">
        <v>-0.40076666824777912</v>
      </c>
      <c r="FB786" s="13">
        <f>BW787</f>
        <v>-45</v>
      </c>
      <c r="FC786" s="17">
        <v>0</v>
      </c>
      <c r="FD786">
        <v>0</v>
      </c>
      <c r="FF786" s="73">
        <f>(FD785*FD786)*(1-COS(RADIANS(EY785+45)))+FD787*(SIN(RADIANS(EY785+45)))</f>
        <v>-0.29103756540982839</v>
      </c>
      <c r="FG786" s="73">
        <f>(FD786^2)*(1-COS(RADIANS(EY785+45)))+(COS(RADIANS(EY785+45)))</f>
        <v>-0.95671162610282934</v>
      </c>
      <c r="FH786" s="73">
        <f>(FD786*FD787)*(1-COS(RADIANS(EY785+45)))-FD785*(SIN(RADIANS(EY785+45)))</f>
        <v>0</v>
      </c>
      <c r="FI786" s="10"/>
      <c r="FJ786">
        <v>-0.29103756540982839</v>
      </c>
      <c r="FK786" s="23">
        <f>SIN(RADIANS(176))*(COS(RADIANS(0)))</f>
        <v>6.9756473744125524E-2</v>
      </c>
      <c r="FM786" s="30">
        <f>(FK785*FK786)*(1-COS(RADIANS(EX785)))+FK787*(SIN(RADIANS(EX785)))</f>
        <v>-2.3711042090011594E-3</v>
      </c>
      <c r="FN786" s="30">
        <f>(FK786^2)*(1-COS(RADIANS(EX785)))+(COS(RADIANS(EX785)))</f>
        <v>0.96609163004718956</v>
      </c>
      <c r="FO786" s="30">
        <f>(FK786*FK787)*(1-COS(RADIANS(EX785)))-FK785*(SIN(RADIANS(EX785)))</f>
        <v>0.25818857491685071</v>
      </c>
      <c r="FQ786">
        <v>-0.27890049300829389</v>
      </c>
      <c r="FS786" s="28">
        <f>(FD785*FD786)*(1-COS(RADIANS(EW785)))+FD787*(SIN(RADIANS(EW785)))</f>
        <v>0.64278760968653947</v>
      </c>
      <c r="FT786" s="28">
        <f>(FD786^2)*(1-COS(RADIANS(EW785)))+(COS(RADIANS(EW785)))</f>
        <v>-0.7660444431189779</v>
      </c>
      <c r="FU786" s="28">
        <f>(FD786*FD787)*(1-COS(RADIANS(EW785)))-FD785*(SIN(RADIANS(EW785)))</f>
        <v>0</v>
      </c>
      <c r="FW786" s="61">
        <v>-0.89706383110287846</v>
      </c>
      <c r="FX786" s="13">
        <f>BX787</f>
        <v>243.3</v>
      </c>
      <c r="FY786" s="17">
        <v>0</v>
      </c>
      <c r="FZ786">
        <v>0</v>
      </c>
      <c r="GB786" s="73">
        <f>(FD785*FD786)*(1-COS(RADIANS(EY785-45)))+FD787*(SIN(RADIANS(EY785-45)))</f>
        <v>0.95671162610282934</v>
      </c>
      <c r="GC786" s="73">
        <f>(FD786^2)*(1-COS(RADIANS(EY785-45)))+(COS(RADIANS(EY785-45)))</f>
        <v>-0.29103756540982845</v>
      </c>
      <c r="GD786" s="73">
        <f>(FD786*FD787)*(1-COS(RADIANS(EY785-45)))-FD785*(SIN(RADIANS(EY785-45)))</f>
        <v>0</v>
      </c>
      <c r="GE786" s="10"/>
      <c r="GF786">
        <v>0.95671162610282934</v>
      </c>
      <c r="GG786" s="1">
        <v>0.92496117474310047</v>
      </c>
      <c r="GI786">
        <f>FA786+FW786</f>
        <v>-1.2978304993506575</v>
      </c>
      <c r="GJ786">
        <f>GI786/(SQRT(GI785^2+GI786^2+GI787^2))</f>
        <v>-0.917704746921573</v>
      </c>
      <c r="GL786">
        <f>CH787+DC786</f>
        <v>-3.2824751195707103E-2</v>
      </c>
      <c r="GM786" t="e">
        <f>GL786/(SQRT(GL785^2+GL786^2+GL787^2))</f>
        <v>#VALUE!</v>
      </c>
      <c r="GO786" s="27">
        <f>FA787*FW785-FA785*FW787</f>
        <v>0.18617884022788755</v>
      </c>
    </row>
    <row r="787" spans="1:197" x14ac:dyDescent="0.2">
      <c r="A787" s="1"/>
      <c r="E787" s="5" t="s">
        <v>4</v>
      </c>
      <c r="F787" s="6" t="s">
        <v>5</v>
      </c>
      <c r="G787" s="7" t="s">
        <v>6</v>
      </c>
      <c r="H787" s="8" t="s">
        <v>1</v>
      </c>
      <c r="I787">
        <v>6</v>
      </c>
      <c r="J787" s="9" t="s">
        <v>7</v>
      </c>
      <c r="K787">
        <v>6</v>
      </c>
      <c r="L787" s="10"/>
      <c r="M787" s="17">
        <f>A767</f>
        <v>45</v>
      </c>
      <c r="N787" s="17">
        <f>B767</f>
        <v>25</v>
      </c>
      <c r="O787" s="17">
        <f>C767</f>
        <v>245.2</v>
      </c>
      <c r="Q787" s="61">
        <f t="array" ref="Q787:Q789">MMULT(AI787:AK789,AG787:AG789)</f>
        <v>0.85171162377563892</v>
      </c>
      <c r="R787" s="13"/>
      <c r="S787" s="17">
        <v>1</v>
      </c>
      <c r="T787">
        <v>0</v>
      </c>
      <c r="V787" s="73">
        <f>(T787^2)*(1-COS(RADIANS(O787+45)))+(COS(RADIANS(O787+45)))</f>
        <v>0.3452981989985347</v>
      </c>
      <c r="W787" s="73">
        <f>(T787*T788)*(1-COS(RADIANS(O787+45)))-T789*(SIN(RADIANS(O787+45)))</f>
        <v>0.93849302275955593</v>
      </c>
      <c r="X787" s="73">
        <f>(T787*T789)*(1-COS(RADIANS(O787+45)))+T788*(SIN(RADIANS(O787+45)))</f>
        <v>0</v>
      </c>
      <c r="Y787" s="10"/>
      <c r="Z787">
        <f t="array" ref="Z787:Z789">MMULT(V787:X789,S787:S789)</f>
        <v>0.3452981989985347</v>
      </c>
      <c r="AA787" s="23">
        <f>COS(RADIANS('[1]Biaxial Input'!$F$21))</f>
        <v>-0.9975640502598242</v>
      </c>
      <c r="AC787" s="30">
        <f>(AA787^2)*(1-COS(RADIANS(N787)))+(COS(RADIANS(N787)))</f>
        <v>0.99954409691199531</v>
      </c>
      <c r="AD787" s="30">
        <f>(AA787*AA788)*(1-COS(RADIANS(N787)))-AA789*(SIN(RADIANS(N787)))</f>
        <v>-6.5197179069601558E-3</v>
      </c>
      <c r="AE787" s="30">
        <f>(AA787*AA789)*(1-COS(RADIANS(N787)))+AA788*(SIN(RADIANS(N787)))</f>
        <v>2.948035967890307E-2</v>
      </c>
      <c r="AG787">
        <f t="array" ref="AG787:AG789">MMULT(AC787:AE789,Z787:Z789)</f>
        <v>0.35125948624937142</v>
      </c>
      <c r="AI787" s="28">
        <f>(T787^2)*(1-COS(RADIANS(M787)))+(COS(RADIANS(M787)))</f>
        <v>0.70710678118654757</v>
      </c>
      <c r="AJ787" s="28">
        <f>(T787*T788)*(1-COS(RADIANS(M787)))-T789*(SIN(RADIANS(M787)))</f>
        <v>-0.70710678118654746</v>
      </c>
      <c r="AK787" s="28">
        <f>(T787*T789)*(1-COS(RADIANS(M787)))+T788*(SIN(RADIANS(M787)))</f>
        <v>0</v>
      </c>
      <c r="AM787" s="61">
        <f t="array" ref="AM787:AM789">MMULT(AI787:AK789,AW787:AW789)</f>
        <v>-0.44464907664631426</v>
      </c>
      <c r="AN787" s="13"/>
      <c r="AO787" s="17">
        <v>1</v>
      </c>
      <c r="AP787">
        <v>0</v>
      </c>
      <c r="AR787" s="73">
        <f>(T787^2)*(1-COS(RADIANS(O787-45)))+(COS(RADIANS(O787-45)))</f>
        <v>-0.93849302275955604</v>
      </c>
      <c r="AS787" s="73">
        <f>(T787*T788)*(1-COS(RADIANS(O787-45)))-T789*(SIN(RADIANS(O787-45)))</f>
        <v>0.34529819899853437</v>
      </c>
      <c r="AT787" s="73">
        <f>(T787*T789)*(1-COS(RADIANS(O787-45)))+T788*(SIN(RADIANS(O787-45)))</f>
        <v>0</v>
      </c>
      <c r="AU787" s="10"/>
      <c r="AV787">
        <f t="array" ref="AV787:AV789">MMULT(AR787:AT789,S787:S789)</f>
        <v>-0.93849302275955604</v>
      </c>
      <c r="AW787" s="1">
        <f t="array" ref="AW787:AW789">MMULT(AC787:AE789,AV787:AV789)</f>
        <v>-0.93581391404115721</v>
      </c>
      <c r="BV787" s="17">
        <f t="shared" ref="BV787:BX788" si="1194">BV691</f>
        <v>60</v>
      </c>
      <c r="BW787" s="17">
        <f t="shared" si="1194"/>
        <v>-45</v>
      </c>
      <c r="BX787" s="17">
        <f t="shared" si="1194"/>
        <v>243.3</v>
      </c>
      <c r="BY787" t="s">
        <v>9</v>
      </c>
      <c r="BZ787" s="5">
        <f t="shared" si="1192"/>
        <v>0.3492962422733713</v>
      </c>
      <c r="CA787" s="6">
        <f t="shared" si="1192"/>
        <v>-0.34518112468713447</v>
      </c>
      <c r="CB787" s="7">
        <f>CY786</f>
        <v>-0.41636155212364201</v>
      </c>
      <c r="CC787" s="8">
        <f>DU786</f>
        <v>-0.88993286115559878</v>
      </c>
      <c r="CE787" s="10"/>
      <c r="CH787">
        <f>((SUMPRODUCT(CM786:CM788,CK786:CK788))*(SUMPRODUCT(CM786:CM788,CL786:CL788)))-((SUMPRODUCT(CN786:CN788,CK786:CK788))*(SUMPRODUCT(CN786:CN788,CL786:CL788)))</f>
        <v>-3.2824751195707103E-2</v>
      </c>
      <c r="CI787" s="67"/>
      <c r="CJ787" s="10" t="s">
        <v>9</v>
      </c>
      <c r="CK787" s="5">
        <f t="shared" si="1193"/>
        <v>0.3492962422733713</v>
      </c>
      <c r="CL787" s="6">
        <f t="shared" si="1193"/>
        <v>-0.34518112468713447</v>
      </c>
      <c r="CM787" s="7">
        <f>FA786</f>
        <v>-0.40076666824777912</v>
      </c>
      <c r="CN787" s="8">
        <f>FW786</f>
        <v>-0.89706383110287846</v>
      </c>
      <c r="CP787">
        <f t="shared" si="1191"/>
        <v>-9.8670839279614439E-2</v>
      </c>
      <c r="CQ787">
        <f t="shared" si="1191"/>
        <v>-0.32743703463395935</v>
      </c>
      <c r="CR787">
        <f>CK789</f>
        <v>0</v>
      </c>
      <c r="CS787">
        <f>CN789</f>
        <v>0</v>
      </c>
      <c r="CW787" s="28"/>
      <c r="CX787" s="1"/>
      <c r="CY787" s="61">
        <v>8.8182010737590522E-2</v>
      </c>
      <c r="DA787" s="17">
        <v>0</v>
      </c>
      <c r="DB787">
        <v>1</v>
      </c>
      <c r="DD787" s="73">
        <f>(DB785*DB787)*(1-COS(RADIANS(CW785+45)))-DB786*(SIN(RADIANS(CW785+45)))</f>
        <v>0</v>
      </c>
      <c r="DE787" s="73">
        <f>(DB786*DB787)*(1-COS(RADIANS(CW785+45)))+DB785*(SIN(RADIANS(CW785+45)))</f>
        <v>0</v>
      </c>
      <c r="DF787" s="73">
        <f>(DB787^2)*(1-COS(RADIANS(CW785+45)))+(COS(RADIANS(CW785+45)))</f>
        <v>1</v>
      </c>
      <c r="DG787" s="10"/>
      <c r="DH787">
        <v>0</v>
      </c>
      <c r="DI787" s="23">
        <f>SIN(RADIANS('[1]Biaxial Input'!$F$21))*SIN(RADIANS(0))</f>
        <v>0</v>
      </c>
      <c r="DK787" s="30">
        <f>(DI785*DI787)*(1-COS(RADIANS(CV785)))-DI786*(SIN(RADIANS(CV785)))</f>
        <v>-1.8054303924173627E-2</v>
      </c>
      <c r="DL787" s="30">
        <f>(DI786*DI787)*(1-COS(RADIANS(CV785)))+DI785*(SIN(RADIANS(CV785)))</f>
        <v>-0.25818857491685071</v>
      </c>
      <c r="DM787" s="30">
        <f>(DI787^2)*(1-COS(RADIANS(CV785)))+(COS(RADIANS(CV785)))</f>
        <v>0.96592582628906831</v>
      </c>
      <c r="DO787">
        <v>8.8182010737590522E-2</v>
      </c>
      <c r="DQ787" s="28">
        <f>(DB785*DB787)*(1-COS(RADIANS(CU785)))-DB786*(SIN(RADIANS(CU785)))</f>
        <v>0</v>
      </c>
      <c r="DR787" s="28">
        <f>(DB786*DB787)*(1-COS(RADIANS(CU785)))+DB785*(SIN(RADIANS(CU785)))</f>
        <v>0</v>
      </c>
      <c r="DS787" s="28">
        <f>(DB787^2)*(1-COS(RADIANS(CU785)))+(COS(RADIANS(CU785)))</f>
        <v>1</v>
      </c>
      <c r="DU787" s="61">
        <v>-0.24333357986528728</v>
      </c>
      <c r="DW787" s="17">
        <v>0</v>
      </c>
      <c r="DX787">
        <v>1</v>
      </c>
      <c r="DZ787" s="73">
        <f>(DB785*DB785)*(1-COS(RADIANS(CW785-45)))-DB785*(SIN(RADIANS(CW785-45)))</f>
        <v>0</v>
      </c>
      <c r="EA787" s="73">
        <f>(DB786*DB787)*(1-COS(RADIANS(CW785-45)))+DB785*(SIN(RADIANS(CW785-45)))</f>
        <v>0</v>
      </c>
      <c r="EB787" s="73">
        <f>(DB787^2)*(1-COS(RADIANS(CW785-45)))+(COS(RADIANS(CW785-45)))</f>
        <v>1</v>
      </c>
      <c r="EC787" s="10"/>
      <c r="ED787">
        <v>0</v>
      </c>
      <c r="EE787" s="1">
        <v>-0.24333357986528728</v>
      </c>
      <c r="EG787">
        <f>CY787+DU787</f>
        <v>-0.15515156912769676</v>
      </c>
      <c r="EH787">
        <f>EG787/(SQRT(EG785^2+EG786^2+EG787^2))</f>
        <v>-0.10970872664192777</v>
      </c>
      <c r="EJ787">
        <f>Q787+AM787</f>
        <v>0.40706254712932466</v>
      </c>
      <c r="EK787">
        <f>EJ787/(SQRT(EJ785^2+EJ786^2+EJ787^2))</f>
        <v>1</v>
      </c>
      <c r="EM787" s="23">
        <f>CY785*DU786-CY786*DU785</f>
        <v>-0.9659258262890682</v>
      </c>
      <c r="ER787">
        <f t="shared" ref="ER787:ES789" si="1195">CK786</f>
        <v>0.93180266183863136</v>
      </c>
      <c r="ES787">
        <f t="shared" si="1195"/>
        <v>-0.87956522186239505</v>
      </c>
      <c r="ET787" t="e">
        <f>#REF!</f>
        <v>#REF!</v>
      </c>
      <c r="EU787" t="e">
        <f>#REF!</f>
        <v>#REF!</v>
      </c>
      <c r="EY787" s="28"/>
      <c r="EZ787" s="10"/>
      <c r="FA787" s="61">
        <v>9.2415336725884159E-2</v>
      </c>
      <c r="FB787" s="13">
        <f>BW788</f>
        <v>-50</v>
      </c>
      <c r="FC787" s="17">
        <v>0</v>
      </c>
      <c r="FD787">
        <v>1</v>
      </c>
      <c r="FF787" s="73">
        <f>(FD785*FD787)*(1-COS(RADIANS(EY785+45)))-FD786*(SIN(RADIANS(EY785+45)))</f>
        <v>0</v>
      </c>
      <c r="FG787" s="73">
        <f>(FD786*FD787)*(1-COS(RADIANS(EY785+45)))+FD785*(SIN(RADIANS(EY785+45)))</f>
        <v>0</v>
      </c>
      <c r="FH787" s="73">
        <f>(FD787^2)*(1-COS(RADIANS(EY785+45)))+(COS(RADIANS(EY785+45)))</f>
        <v>1</v>
      </c>
      <c r="FI787" s="10"/>
      <c r="FJ787">
        <v>0</v>
      </c>
      <c r="FK787" s="23">
        <f>SIN(RADIANS(176))*SIN(RADIANS(0))</f>
        <v>0</v>
      </c>
      <c r="FM787" s="30">
        <f>(FK785*FK787)*(1-COS(RADIANS(EX785)))-FK786*(SIN(RADIANS(EX785)))</f>
        <v>-1.8054303924173627E-2</v>
      </c>
      <c r="FN787" s="30">
        <f>(FK786*FK787)*(1-COS(RADIANS(EX785)))+FK785*(SIN(RADIANS(EX785)))</f>
        <v>-0.25818857491685071</v>
      </c>
      <c r="FO787" s="30">
        <f>(FK787^2)*(1-COS(RADIANS(EX785)))+(COS(RADIANS(EX785)))</f>
        <v>0.96592582628906831</v>
      </c>
      <c r="FQ787">
        <v>9.2415336725884159E-2</v>
      </c>
      <c r="FS787" s="28">
        <f>(FD785*FD787)*(1-COS(RADIANS(EW785)))-FD786*(SIN(RADIANS(EW785)))</f>
        <v>0</v>
      </c>
      <c r="FT787" s="28">
        <f>(FD786*FD787)*(1-COS(RADIANS(EW785)))+FD785*(SIN(RADIANS(EW785)))</f>
        <v>0</v>
      </c>
      <c r="FU787" s="28">
        <f>(FD787^2)*(1-COS(RADIANS(EW785)))+(COS(RADIANS(EW785)))</f>
        <v>1</v>
      </c>
      <c r="FW787" s="61">
        <v>-0.24175753069061182</v>
      </c>
      <c r="FX787" s="13">
        <f>BX788</f>
        <v>268.7</v>
      </c>
      <c r="FY787" s="17">
        <v>0</v>
      </c>
      <c r="FZ787">
        <v>1</v>
      </c>
      <c r="GB787" s="73">
        <f>(FD785*FD785)*(1-COS(RADIANS(EY785-45)))-FD785*(SIN(RADIANS(EY785-45)))</f>
        <v>0</v>
      </c>
      <c r="GC787" s="73">
        <f>(FD786*FD787)*(1-COS(RADIANS(EY785-45)))+FD785*(SIN(RADIANS(EY785-45)))</f>
        <v>0</v>
      </c>
      <c r="GD787" s="73">
        <f>(FD787^2)*(1-COS(RADIANS(EY785-45)))+(COS(RADIANS(EY785-45)))</f>
        <v>1</v>
      </c>
      <c r="GE787" s="10"/>
      <c r="GF787">
        <v>0</v>
      </c>
      <c r="GG787" s="1">
        <v>-0.24175753069061182</v>
      </c>
      <c r="GI787">
        <f>FA787+FW787</f>
        <v>-0.14934219396472764</v>
      </c>
      <c r="GJ787">
        <f>GI787/(SQRT(GI785^2+GI786^2+GI787^2))</f>
        <v>-0.1056008780697356</v>
      </c>
      <c r="GL787" t="e">
        <f>#REF!+DC787</f>
        <v>#REF!</v>
      </c>
      <c r="GM787" t="e">
        <f>GL787/(SQRT(GL785^2+GL786^2+GL787^2))</f>
        <v>#REF!</v>
      </c>
      <c r="GO787" s="27">
        <f>FA785*FW786-FA786*FW785</f>
        <v>-0.96592582628906853</v>
      </c>
    </row>
    <row r="788" spans="1:197" x14ac:dyDescent="0.2">
      <c r="A788" s="1"/>
      <c r="D788" t="s">
        <v>8</v>
      </c>
      <c r="E788" s="5">
        <f t="shared" ref="E788:F790" si="1196">E783</f>
        <v>0.93127665311444463</v>
      </c>
      <c r="F788" s="6">
        <f t="shared" si="1196"/>
        <v>-0.88026643289562845</v>
      </c>
      <c r="G788" s="7">
        <f>Q787</f>
        <v>0.85171162377563892</v>
      </c>
      <c r="H788" s="8">
        <f>AM787</f>
        <v>-0.44464907664631426</v>
      </c>
      <c r="J788" s="9">
        <f>((SUMPRODUCT(G788:G790,E788:E790))*(SUMPRODUCT(G788:G790,F788:F790)))-((SUMPRODUCT(H788:H790,E788:E790))*(SUMPRODUCT(H788:H790,F788:F790)))</f>
        <v>-4.661324059964056E-3</v>
      </c>
      <c r="Q788" s="61">
        <v>-0.35495569440957225</v>
      </c>
      <c r="S788" s="17">
        <v>0</v>
      </c>
      <c r="T788">
        <v>0</v>
      </c>
      <c r="V788" s="73">
        <f>(T787*T788)*(1-COS(RADIANS(O787+45)))+T789*(SIN(RADIANS(O787+45)))</f>
        <v>-0.93849302275955593</v>
      </c>
      <c r="W788" s="73">
        <f>(T788^2)*(1-COS(RADIANS(O787+45)))+(COS(RADIANS(O787+45)))</f>
        <v>0.3452981989985347</v>
      </c>
      <c r="X788" s="73">
        <f>(T788*T789)*(1-COS(RADIANS(O787+45)))-T787*(SIN(RADIANS(O787+45)))</f>
        <v>0</v>
      </c>
      <c r="Y788" s="10"/>
      <c r="Z788">
        <v>-0.93849302275955593</v>
      </c>
      <c r="AA788" s="23">
        <f>SIN(RADIANS('[1]Biaxial Input'!$F$21))*(COS(RADIANS(0)))</f>
        <v>6.9756473744125524E-2</v>
      </c>
      <c r="AC788" s="30">
        <f>(AA787*AA788)*(1-COS(RADIANS(N787)))+AA789*(SIN(RADIANS(N787)))</f>
        <v>-6.5197179069601558E-3</v>
      </c>
      <c r="AD788" s="30">
        <f>(AA788^2)*(1-COS(RADIANS(N787)))+(COS(RADIANS(N787)))</f>
        <v>0.90676369012465463</v>
      </c>
      <c r="AE788" s="30">
        <f>(AA788*AA789)*(1-COS(RADIANS(N787)))-AA787*(SIN(RADIANS(N787)))</f>
        <v>0.42158878489581864</v>
      </c>
      <c r="AG788">
        <v>-0.85324264332494826</v>
      </c>
      <c r="AI788" s="28">
        <f>(T787*T788)*(1-COS(RADIANS(M787)))+T789*(SIN(RADIANS(M787)))</f>
        <v>0.70710678118654746</v>
      </c>
      <c r="AJ788" s="28">
        <f>(T788^2)*(1-COS(RADIANS(M787)))+(COS(RADIANS(M787)))</f>
        <v>0.70710678118654757</v>
      </c>
      <c r="AK788" s="28">
        <f>(T788*T789)*(1-COS(RADIANS(M787)))-T787*(SIN(RADIANS(M787)))</f>
        <v>0</v>
      </c>
      <c r="AM788" s="61">
        <v>-0.87879165244813995</v>
      </c>
      <c r="AO788" s="17">
        <v>0</v>
      </c>
      <c r="AP788">
        <v>0</v>
      </c>
      <c r="AR788" s="73">
        <f>(T787*T788)*(1-COS(RADIANS(O787-45)))+T789*(SIN(RADIANS(O787-45)))</f>
        <v>-0.34529819899853437</v>
      </c>
      <c r="AS788" s="73">
        <f>(T788^2)*(1-COS(RADIANS(O787-45)))+(COS(RADIANS(O787-45)))</f>
        <v>-0.93849302275955604</v>
      </c>
      <c r="AT788" s="73">
        <f>(T788*T789)*(1-COS(RADIANS(O787-45)))-T787*(SIN(RADIANS(O787-45)))</f>
        <v>0</v>
      </c>
      <c r="AU788" s="10"/>
      <c r="AV788">
        <v>-0.34529819899853437</v>
      </c>
      <c r="AW788" s="1">
        <v>-0.30698515935126575</v>
      </c>
      <c r="BV788" s="17">
        <f t="shared" si="1194"/>
        <v>30</v>
      </c>
      <c r="BW788" s="17">
        <f t="shared" si="1194"/>
        <v>-50</v>
      </c>
      <c r="BX788" s="17">
        <f t="shared" si="1194"/>
        <v>268.7</v>
      </c>
      <c r="BY788" t="s">
        <v>10</v>
      </c>
      <c r="BZ788" s="5">
        <f t="shared" si="1192"/>
        <v>-9.8670839279614439E-2</v>
      </c>
      <c r="CA788" s="6">
        <f t="shared" si="1192"/>
        <v>-0.32743703463395935</v>
      </c>
      <c r="CB788" s="7">
        <f>CY787</f>
        <v>8.8182010737590522E-2</v>
      </c>
      <c r="CC788" s="8">
        <f>DU787</f>
        <v>-0.24333357986528728</v>
      </c>
      <c r="CE788" s="10"/>
      <c r="CG788" s="10" t="s">
        <v>160</v>
      </c>
      <c r="CH788" s="10">
        <f>-CH785*((EY785-CW785)/(CH787-CE786))</f>
        <v>150.9200837585752</v>
      </c>
      <c r="CI788" s="67"/>
      <c r="CJ788" s="10" t="s">
        <v>10</v>
      </c>
      <c r="CK788" s="5">
        <f t="shared" si="1193"/>
        <v>-9.8670839279614439E-2</v>
      </c>
      <c r="CL788" s="6">
        <f t="shared" si="1193"/>
        <v>-0.32743703463395935</v>
      </c>
      <c r="CM788" s="7">
        <f>FA787</f>
        <v>9.2415336725884159E-2</v>
      </c>
      <c r="CN788" s="8">
        <f>FW787</f>
        <v>-0.24175753069061182</v>
      </c>
      <c r="CW788" s="28"/>
      <c r="CX788" s="1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EE788" s="1"/>
      <c r="EI788" s="64">
        <f>(DEGREES(ACOS((EH785*EK785+EH786*EK786+EH787*EK787)/((SQRT(EH785^2+EH786^2+EH787^2))*(SQRT(EK785^2+EK786^2+EK787^2))))))</f>
        <v>96.298525214833731</v>
      </c>
      <c r="ER788">
        <f t="shared" si="1195"/>
        <v>0.3492962422733713</v>
      </c>
      <c r="ES788">
        <f t="shared" si="1195"/>
        <v>-0.34518112468713447</v>
      </c>
      <c r="ET788" t="e">
        <f>#REF!</f>
        <v>#REF!</v>
      </c>
      <c r="EU788" t="e">
        <f>#REF!</f>
        <v>#REF!</v>
      </c>
      <c r="EY788" s="28"/>
      <c r="EZ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GG788" s="1"/>
      <c r="GK788" s="64" t="e">
        <f>(DEGREES(ACOS((GJ785*GM785+GJ786*GM786+GJ787*GM787)/((SQRT(GJ785^2+GJ786^2+GJ787^2))*(SQRT(GM785^2+GM786^2+GM787^2))))))</f>
        <v>#VALUE!</v>
      </c>
    </row>
    <row r="789" spans="1:197" x14ac:dyDescent="0.2">
      <c r="A789" s="1"/>
      <c r="D789" t="s">
        <v>9</v>
      </c>
      <c r="E789" s="5">
        <f t="shared" si="1196"/>
        <v>0.35081781100632181</v>
      </c>
      <c r="F789" s="6">
        <f t="shared" si="1196"/>
        <v>-0.34370269893678401</v>
      </c>
      <c r="G789" s="7">
        <f t="shared" ref="G789:G790" si="1197">Q788</f>
        <v>-0.35495569440957225</v>
      </c>
      <c r="H789" s="8">
        <f t="shared" ref="H789:H790" si="1198">AM788</f>
        <v>-0.87879165244813995</v>
      </c>
      <c r="J789" s="10"/>
      <c r="Q789" s="61">
        <v>0.3854786179954508</v>
      </c>
      <c r="S789" s="17">
        <v>0</v>
      </c>
      <c r="T789">
        <v>1</v>
      </c>
      <c r="V789" s="73">
        <f>(T787*T789)*(1-COS(RADIANS(O787+45)))-T788*(SIN(RADIANS(O787+45)))</f>
        <v>0</v>
      </c>
      <c r="W789" s="73">
        <f>(T788*T789)*(1-COS(RADIANS(O787+45)))+T787*(SIN(RADIANS(O787+45)))</f>
        <v>0</v>
      </c>
      <c r="X789" s="73">
        <f>(T789^2)*(1-COS(RADIANS(O787+45)))+(COS(RADIANS(O787+45)))</f>
        <v>1</v>
      </c>
      <c r="Y789" s="10"/>
      <c r="Z789">
        <v>0</v>
      </c>
      <c r="AA789" s="23">
        <f>SIN(RADIANS('[1]Biaxial Input'!$F$21))*SIN(RADIANS(0))</f>
        <v>0</v>
      </c>
      <c r="AC789" s="30">
        <f>(AA787*AA789)*(1-COS(RADIANS(N787)))-AA788*(SIN(RADIANS(N787)))</f>
        <v>-2.948035967890307E-2</v>
      </c>
      <c r="AD789" s="30">
        <f>(AA788*AA789)*(1-COS(RADIANS(N787)))+AA787*(SIN(RADIANS(N787)))</f>
        <v>-0.42158878489581864</v>
      </c>
      <c r="AE789" s="30">
        <f>(AA789^2)*(1-COS(RADIANS(N787)))+(COS(RADIANS(N787)))</f>
        <v>0.90630778703664994</v>
      </c>
      <c r="AG789">
        <v>0.3854786179954508</v>
      </c>
      <c r="AI789" s="28">
        <f>(T787*T789)*(1-COS(RADIANS(M787)))-T788*(SIN(RADIANS(M787)))</f>
        <v>0</v>
      </c>
      <c r="AJ789" s="28">
        <f>(T788*T789)*(1-COS(RADIANS(M787)))+T787*(SIN(RADIANS(M787)))</f>
        <v>0</v>
      </c>
      <c r="AK789" s="28">
        <f>(T789^2)*(1-COS(RADIANS(M787)))+(COS(RADIANS(M787)))</f>
        <v>1</v>
      </c>
      <c r="AM789" s="61">
        <v>0.17324096000959935</v>
      </c>
      <c r="AO789" s="17">
        <v>0</v>
      </c>
      <c r="AP789">
        <v>1</v>
      </c>
      <c r="AR789" s="73">
        <f>(T787*T787)*(1-COS(RADIANS(O787-45)))-T787*(SIN(RADIANS(O787-45)))</f>
        <v>0</v>
      </c>
      <c r="AS789" s="73">
        <f>(T788*T789)*(1-COS(RADIANS(O787-45)))+T787*(SIN(RADIANS(O787-45)))</f>
        <v>0</v>
      </c>
      <c r="AT789" s="73">
        <f>(T789^2)*(1-COS(RADIANS(O787-45)))+(COS(RADIANS(O787-45)))</f>
        <v>1</v>
      </c>
      <c r="AU789" s="10"/>
      <c r="AV789">
        <v>0</v>
      </c>
      <c r="AW789" s="1">
        <v>0.17324096000959935</v>
      </c>
      <c r="BV789" s="1"/>
      <c r="CE789" s="10"/>
      <c r="CS789" s="15"/>
      <c r="CW789" s="28"/>
      <c r="CY789" s="82" t="s">
        <v>148</v>
      </c>
      <c r="CZ789" s="13"/>
      <c r="DB789" s="10"/>
      <c r="DC789" s="10"/>
      <c r="DD789" s="10"/>
      <c r="DE789" s="10"/>
      <c r="DF789" s="10"/>
      <c r="DG789" s="10"/>
      <c r="DH789" s="80"/>
      <c r="DI789" s="23" t="s">
        <v>149</v>
      </c>
      <c r="DM789" s="1"/>
      <c r="DO789" s="80"/>
      <c r="DS789" s="13"/>
      <c r="DT789" s="81"/>
      <c r="DU789" s="82" t="s">
        <v>150</v>
      </c>
      <c r="DW789" s="13"/>
      <c r="DX789" s="13"/>
      <c r="EA789" s="1"/>
      <c r="EE789" s="1"/>
      <c r="ER789">
        <f t="shared" si="1195"/>
        <v>-9.8670839279614439E-2</v>
      </c>
      <c r="ES789">
        <f t="shared" si="1195"/>
        <v>-0.32743703463395935</v>
      </c>
      <c r="ET789" t="e">
        <f>#REF!</f>
        <v>#REF!</v>
      </c>
      <c r="EU789" t="e">
        <f>#REF!</f>
        <v>#REF!</v>
      </c>
      <c r="EY789" s="28"/>
      <c r="EZ789" s="10"/>
      <c r="FA789" s="82" t="s">
        <v>148</v>
      </c>
      <c r="FB789" s="13"/>
      <c r="FD789" s="10"/>
      <c r="FE789" s="10"/>
      <c r="FF789" s="10"/>
      <c r="FG789" s="10"/>
      <c r="FH789" s="10"/>
      <c r="FI789" s="10"/>
      <c r="FJ789" s="80"/>
      <c r="FK789" s="23" t="s">
        <v>149</v>
      </c>
      <c r="FO789" s="1"/>
      <c r="FQ789" s="80"/>
      <c r="FU789" s="13"/>
      <c r="FV789" s="81"/>
      <c r="FW789" s="82" t="s">
        <v>150</v>
      </c>
      <c r="FY789" s="13"/>
      <c r="FZ789" s="13"/>
      <c r="GC789" s="1"/>
      <c r="GG789" s="1"/>
      <c r="GK789" s="13"/>
    </row>
    <row r="790" spans="1:197" x14ac:dyDescent="0.2">
      <c r="A790" s="1"/>
      <c r="D790" t="s">
        <v>10</v>
      </c>
      <c r="E790" s="5">
        <f t="shared" si="1196"/>
        <v>-9.8237766895889173E-2</v>
      </c>
      <c r="F790" s="6">
        <f t="shared" si="1196"/>
        <v>-0.32710772210508354</v>
      </c>
      <c r="G790" s="7">
        <f t="shared" si="1197"/>
        <v>0.3854786179954508</v>
      </c>
      <c r="H790" s="8">
        <f t="shared" si="1198"/>
        <v>0.17324096000959935</v>
      </c>
      <c r="J790" s="10"/>
      <c r="Z790" s="10"/>
      <c r="AA790" s="10"/>
      <c r="AB790" s="10"/>
      <c r="AC790" s="10"/>
      <c r="AD790" s="10"/>
      <c r="AE790" s="10"/>
      <c r="AF790" s="10"/>
      <c r="AG790" s="10"/>
      <c r="AH790" s="10"/>
      <c r="AW790" s="1"/>
      <c r="BV790" s="1"/>
      <c r="BZ790" s="5" t="s">
        <v>4</v>
      </c>
      <c r="CA790" s="6" t="s">
        <v>5</v>
      </c>
      <c r="CB790" s="7" t="s">
        <v>6</v>
      </c>
      <c r="CC790" s="8" t="s">
        <v>1</v>
      </c>
      <c r="CD790">
        <v>5</v>
      </c>
      <c r="CE790" s="9" t="s">
        <v>7</v>
      </c>
      <c r="CG790" s="90" t="s">
        <v>157</v>
      </c>
      <c r="CH790" s="61">
        <f>CE791-((CH792-CE791)/(EY790-CW790))*CW790</f>
        <v>6.433812205907846</v>
      </c>
      <c r="CI790" s="10"/>
      <c r="CK790" s="5" t="s">
        <v>4</v>
      </c>
      <c r="CL790" s="6" t="s">
        <v>5</v>
      </c>
      <c r="CM790" s="7" t="s">
        <v>6</v>
      </c>
      <c r="CN790" s="8" t="s">
        <v>1</v>
      </c>
      <c r="CO790" s="10"/>
      <c r="CP790">
        <f t="shared" ref="CP790:CQ792" si="1199">BZ791</f>
        <v>0.93180266183863136</v>
      </c>
      <c r="CQ790">
        <f t="shared" si="1199"/>
        <v>-0.87956522186239505</v>
      </c>
      <c r="CR790">
        <f>CI794</f>
        <v>0</v>
      </c>
      <c r="CS790">
        <f>CL794</f>
        <v>0</v>
      </c>
      <c r="CU790" s="17">
        <f>CU694</f>
        <v>90</v>
      </c>
      <c r="CV790" s="17">
        <f>CV694</f>
        <v>20</v>
      </c>
      <c r="CW790" s="31">
        <f>CH697</f>
        <v>201.3922336271556</v>
      </c>
      <c r="CY790" s="61">
        <f t="array" ref="CY790:CY792">MMULT(DQ790:DS792,DO790:DO792)</f>
        <v>0.85963656794761734</v>
      </c>
      <c r="CZ790" s="13"/>
      <c r="DA790" s="17">
        <v>1</v>
      </c>
      <c r="DB790">
        <v>0</v>
      </c>
      <c r="DD790" s="73">
        <f>(DB790^2)*(1-COS(RADIANS(CW790+45)))+(COS(RADIANS(CW790+45)))</f>
        <v>-0.40047324072596074</v>
      </c>
      <c r="DE790" s="73">
        <f>(DB790*DB791)*(1-COS(RADIANS(CW790+45)))-DB792*(SIN(RADIANS(CW790+45)))</f>
        <v>0.9163084543222586</v>
      </c>
      <c r="DF790" s="73">
        <f>(DB790*DB792)*(1-COS(RADIANS(CW790+45)))+DB791*(SIN(RADIANS(CW790+45)))</f>
        <v>0</v>
      </c>
      <c r="DG790" s="10"/>
      <c r="DH790">
        <f t="array" ref="DH790:DH792">MMULT(DD790:DF792,DA790:DA792)</f>
        <v>-0.40047324072596074</v>
      </c>
      <c r="DI790" s="23">
        <f>COS(RADIANS('[1]Biaxial Input'!$F$21))</f>
        <v>-0.9975640502598242</v>
      </c>
      <c r="DK790" s="30">
        <f>(DI790^2)*(1-COS(RADIANS(CV790)))+(COS(RADIANS(CV790)))</f>
        <v>0.99970654636555623</v>
      </c>
      <c r="DL790" s="30">
        <f>(DI790*DI791)*(1-COS(RADIANS(CV790)))-DI792*(SIN(RADIANS(CV790)))</f>
        <v>-4.1965824879998722E-3</v>
      </c>
      <c r="DM790" s="30">
        <f>(DI790*DI792)*(1-COS(RADIANS(CV790)))+DI791*(SIN(RADIANS(CV790)))</f>
        <v>2.3858119147859059E-2</v>
      </c>
      <c r="DO790">
        <f t="array" ref="DO790:DO792">MMULT(DK790:DM792,DH790:DH792)</f>
        <v>-0.39651035638495724</v>
      </c>
      <c r="DQ790" s="28">
        <f>(DB790^2)*(1-COS(RADIANS(CU790)))+(COS(RADIANS(CU790)))</f>
        <v>6.1257422745431001E-17</v>
      </c>
      <c r="DR790" s="28">
        <f>(DB790*DB791)*(1-COS(RADIANS(CU790)))-DB792*(SIN(RADIANS(CU790)))</f>
        <v>-1</v>
      </c>
      <c r="DS790" s="28">
        <f>(DB790*DB792)*(1-COS(RADIANS(CU790)))+DB791*(SIN(RADIANS(CU790)))</f>
        <v>0</v>
      </c>
      <c r="DU790" s="61">
        <f t="array" ref="DU790:DU792">MMULT(DQ790:DS792,EE790:EE792)</f>
        <v>-0.38028463347340757</v>
      </c>
      <c r="DV790" s="13"/>
      <c r="DW790" s="17">
        <v>1</v>
      </c>
      <c r="DX790">
        <v>0</v>
      </c>
      <c r="DZ790" s="73">
        <f>(DB790^2)*(1-COS(RADIANS(CW790-45)))+(COS(RADIANS(CW790-45)))</f>
        <v>-0.9163084543222586</v>
      </c>
      <c r="EA790" s="73">
        <f>(DB790*DB791)*(1-COS(RADIANS(CW790-45)))-DB792*(SIN(RADIANS(CW790-45)))</f>
        <v>-0.40047324072596069</v>
      </c>
      <c r="EB790" s="73">
        <f>(DB790*DB792)*(1-COS(RADIANS(CW790-45)))+DB791*(SIN(RADIANS(CW790-45)))</f>
        <v>0</v>
      </c>
      <c r="EC790" s="10"/>
      <c r="ED790">
        <f t="array" ref="ED790:ED792">MMULT(DZ790:EB792,DA790:DA792)</f>
        <v>-0.9163084543222586</v>
      </c>
      <c r="EE790" s="1">
        <f t="array" ref="EE790:EE792">MMULT(DK790:DM792,ED790:ED792)</f>
        <v>-0.91772017926500926</v>
      </c>
      <c r="EG790">
        <f>CY790+DU790</f>
        <v>0.47935193447420976</v>
      </c>
      <c r="EH790">
        <f>EG790/(SQRT(EG790^2+EG791^2+EG792^2))</f>
        <v>0.33895300344160328</v>
      </c>
      <c r="EJ790">
        <f>Q790+AM790</f>
        <v>0</v>
      </c>
      <c r="EK790">
        <f>EJ790/(SQRT(EJ790^2+EJ791^2+EJ792^2))</f>
        <v>0</v>
      </c>
      <c r="EM790" s="23">
        <f>CY791*DU792-CY792*DU791</f>
        <v>0.34118699944639969</v>
      </c>
      <c r="EO790" s="15">
        <v>5</v>
      </c>
      <c r="EP790" s="9" t="s">
        <v>7</v>
      </c>
      <c r="EW790" s="17">
        <f>CU790</f>
        <v>90</v>
      </c>
      <c r="EX790" s="17">
        <f>CV790</f>
        <v>20</v>
      </c>
      <c r="EY790" s="31">
        <f>1+CW790</f>
        <v>202.3922336271556</v>
      </c>
      <c r="EZ790" s="10"/>
      <c r="FA790" s="61">
        <f t="array" ref="FA790:FA792">MMULT(FS790:FU792,FQ790:FQ792)</f>
        <v>0.866142523119807</v>
      </c>
      <c r="FB790" s="13">
        <f>BW791</f>
        <v>0</v>
      </c>
      <c r="FC790" s="17">
        <v>1</v>
      </c>
      <c r="FD790">
        <v>0</v>
      </c>
      <c r="FF790" s="73">
        <f>(FD790^2)*(1-COS(RADIANS(EY790+45)))+(COS(RADIANS(EY790+45)))</f>
        <v>-0.38442045914491157</v>
      </c>
      <c r="FG790" s="73">
        <f>(FD790*FD791)*(1-COS(RADIANS(EY790+45)))-FD792*(SIN(RADIANS(EY790+45)))</f>
        <v>0.92315811787083113</v>
      </c>
      <c r="FH790" s="73">
        <f>(FD790*FD792)*(1-COS(RADIANS(EY790+45)))+FD791*(SIN(RADIANS(EY790+45)))</f>
        <v>0</v>
      </c>
      <c r="FI790" s="10"/>
      <c r="FJ790">
        <f t="array" ref="FJ790:FJ792">MMULT(FF790:FH792,FC790:FC792)</f>
        <v>-0.38442045914491157</v>
      </c>
      <c r="FK790" s="23">
        <f>COS(RADIANS(176))</f>
        <v>-0.9975640502598242</v>
      </c>
      <c r="FM790" s="30">
        <f>(FK790^2)*(1-COS(RADIANS(EX790)))+(COS(RADIANS(EX790)))</f>
        <v>0.99970654636555623</v>
      </c>
      <c r="FN790" s="30">
        <f>(FK790*FK791)*(1-COS(RADIANS(EX790)))-FK792*(SIN(RADIANS(EX790)))</f>
        <v>-4.1965824879998722E-3</v>
      </c>
      <c r="FO790" s="30">
        <f>(FK790*FK792)*(1-COS(RADIANS(EX790)))+FK791*(SIN(RADIANS(EX790)))</f>
        <v>2.3858119147859059E-2</v>
      </c>
      <c r="FQ790">
        <f t="array" ref="FQ790:FQ792">MMULT(FM790:FO792,FJ790:FJ792)</f>
        <v>-0.38043354037290933</v>
      </c>
      <c r="FS790" s="28">
        <f>(FD790^2)*(1-COS(RADIANS(EW790)))+(COS(RADIANS(EW790)))</f>
        <v>6.1257422745431001E-17</v>
      </c>
      <c r="FT790" s="28">
        <f>(FD790*FD791)*(1-COS(RADIANS(EW790)))-FD792*(SIN(RADIANS(EW790)))</f>
        <v>-1</v>
      </c>
      <c r="FU790" s="28">
        <f>(FD790*FD792)*(1-COS(RADIANS(EW790)))+FD791*(SIN(RADIANS(EW790)))</f>
        <v>0</v>
      </c>
      <c r="FW790" s="61">
        <f t="array" ref="FW790:FW792">MMULT(FS790:FU792,GG790:GG792)</f>
        <v>-0.36522398750960605</v>
      </c>
      <c r="FX790" s="13">
        <f>BX791</f>
        <v>0</v>
      </c>
      <c r="FY790" s="17">
        <v>1</v>
      </c>
      <c r="FZ790">
        <v>0</v>
      </c>
      <c r="GB790" s="73">
        <f>(FD790^2)*(1-COS(RADIANS(EY790-45)))+(COS(RADIANS(EY790-45)))</f>
        <v>-0.92315811787083135</v>
      </c>
      <c r="GC790" s="73">
        <f>(FD790*FD791)*(1-COS(RADIANS(EY790-45)))-FD792*(SIN(RADIANS(EY790-45)))</f>
        <v>-0.38442045914491108</v>
      </c>
      <c r="GD790" s="73">
        <f>(FD790*FD792)*(1-COS(RADIANS(EY790-45)))+FD791*(SIN(RADIANS(EY790-45)))</f>
        <v>0</v>
      </c>
      <c r="GE790" s="10"/>
      <c r="GF790">
        <f t="array" ref="GF790:GF792">MMULT(GB790:GD792,FC790:FC792)</f>
        <v>-0.92315811787083135</v>
      </c>
      <c r="GG790" s="1">
        <f t="array" ref="GG790:GG792">MMULT(FM790:FO792,GF790:GF792)</f>
        <v>-0.92450046593285229</v>
      </c>
      <c r="GI790">
        <f>FA790+FW790</f>
        <v>0.50091853561020094</v>
      </c>
      <c r="GJ790">
        <f>GI790/(SQRT(GI790^2+GI791^2+GI792^2))</f>
        <v>0.35420289335200805</v>
      </c>
      <c r="GL790" t="e">
        <f>CH791+DC790</f>
        <v>#VALUE!</v>
      </c>
      <c r="GM790" t="e">
        <f>GL790/(SQRT(GL790^2+GL791^2+GL792^2))</f>
        <v>#VALUE!</v>
      </c>
      <c r="GO790" s="27">
        <f>FA791*FW792-FA792*FW791</f>
        <v>0.34118699944639974</v>
      </c>
    </row>
    <row r="791" spans="1:197" x14ac:dyDescent="0.2">
      <c r="A791" s="1"/>
      <c r="J791" s="10"/>
      <c r="Q791" s="82" t="s">
        <v>148</v>
      </c>
      <c r="R791" s="13"/>
      <c r="T791" s="10"/>
      <c r="U791" s="10"/>
      <c r="V791" s="10"/>
      <c r="W791" s="10"/>
      <c r="X791" s="10"/>
      <c r="Y791" s="10"/>
      <c r="Z791" s="80"/>
      <c r="AA791" s="23" t="s">
        <v>149</v>
      </c>
      <c r="AE791" s="1"/>
      <c r="AG791" s="80"/>
      <c r="AK791" s="13"/>
      <c r="AL791" s="81"/>
      <c r="AM791" s="82" t="s">
        <v>150</v>
      </c>
      <c r="AO791" s="13"/>
      <c r="AP791" s="13"/>
      <c r="AS791" s="1"/>
      <c r="AW791" s="1"/>
      <c r="BV791" s="1"/>
      <c r="BY791" t="s">
        <v>8</v>
      </c>
      <c r="BZ791" s="5">
        <f t="shared" ref="BZ791:CA793" si="1200">BZ786</f>
        <v>0.93180266183863136</v>
      </c>
      <c r="CA791" s="6">
        <f t="shared" si="1200"/>
        <v>-0.87956522186239505</v>
      </c>
      <c r="CB791" s="7">
        <f>CY790</f>
        <v>0.85963656794761734</v>
      </c>
      <c r="CC791" s="8">
        <f>DU790</f>
        <v>-0.38028463347340757</v>
      </c>
      <c r="CE791" s="9">
        <f>((SUMPRODUCT(CB791:CB793,BZ791:BZ793))*(SUMPRODUCT(CB791:(CB793),CA791:CA793)))-((SUMPRODUCT(CC791:CC793,BZ791:BZ793))*(SUMPRODUCT(CC791:CC793,CA791:CA793)))</f>
        <v>0</v>
      </c>
      <c r="CG791">
        <v>1</v>
      </c>
      <c r="CH791" t="s">
        <v>161</v>
      </c>
      <c r="CI791" s="67"/>
      <c r="CJ791" s="1" t="s">
        <v>8</v>
      </c>
      <c r="CK791" s="5">
        <f t="shared" ref="CK791:CL793" si="1201">BZ791</f>
        <v>0.93180266183863136</v>
      </c>
      <c r="CL791" s="6">
        <f t="shared" si="1201"/>
        <v>-0.87956522186239505</v>
      </c>
      <c r="CM791" s="7">
        <f>FA790</f>
        <v>0.866142523119807</v>
      </c>
      <c r="CN791" s="8">
        <f>FW790</f>
        <v>-0.36522398750960605</v>
      </c>
      <c r="CO791" s="10"/>
      <c r="CP791">
        <f t="shared" si="1199"/>
        <v>0.3492962422733713</v>
      </c>
      <c r="CQ791">
        <f t="shared" si="1199"/>
        <v>-0.34518112468713447</v>
      </c>
      <c r="CR791">
        <f>CJ794</f>
        <v>0</v>
      </c>
      <c r="CS791">
        <f>CM794</f>
        <v>0</v>
      </c>
      <c r="CW791" s="28"/>
      <c r="CY791" s="61">
        <v>-0.3965103563849573</v>
      </c>
      <c r="DA791" s="17">
        <v>0</v>
      </c>
      <c r="DB791">
        <v>0</v>
      </c>
      <c r="DD791" s="73">
        <f>(DB790*DB791)*(1-COS(RADIANS(CW790+45)))+DB792*(SIN(RADIANS(CW790+45)))</f>
        <v>-0.9163084543222586</v>
      </c>
      <c r="DE791" s="73">
        <f>(DB791^2)*(1-COS(RADIANS(CW790+45)))+(COS(RADIANS(CW790+45)))</f>
        <v>-0.40047324072596074</v>
      </c>
      <c r="DF791" s="73">
        <f>(DB791*DB792)*(1-COS(RADIANS(CW790+45)))-DB790*(SIN(RADIANS(CW790+45)))</f>
        <v>0</v>
      </c>
      <c r="DG791" s="10"/>
      <c r="DH791">
        <v>-0.9163084543222586</v>
      </c>
      <c r="DI791" s="23">
        <f>SIN(RADIANS('[1]Biaxial Input'!$F$21))*(COS(RADIANS(0)))</f>
        <v>6.9756473744125524E-2</v>
      </c>
      <c r="DK791" s="30">
        <f>(DI790*DI791)*(1-COS(RADIANS(CV790)))+DI792*(SIN(RADIANS(CV790)))</f>
        <v>-4.1965824879998722E-3</v>
      </c>
      <c r="DL791" s="30">
        <f>(DI791^2)*(1-COS(RADIANS(CV790)))+(COS(RADIANS(CV790)))</f>
        <v>0.9399860744203522</v>
      </c>
      <c r="DM791" s="30">
        <f>(DI791*DI792)*(1-COS(RADIANS(CV790)))-DI790*(SIN(RADIANS(CV790)))</f>
        <v>0.34118699944639969</v>
      </c>
      <c r="DO791">
        <v>-0.85963656794761734</v>
      </c>
      <c r="DQ791" s="28">
        <f>(DB790*DB791)*(1-COS(RADIANS(CU790)))+DB792*(SIN(RADIANS(CU790)))</f>
        <v>1</v>
      </c>
      <c r="DR791" s="28">
        <f>(DB791^2)*(1-COS(RADIANS(CU790)))+(COS(RADIANS(CU790)))</f>
        <v>6.1257422745431001E-17</v>
      </c>
      <c r="DS791" s="28">
        <f>(DB791*DB792)*(1-COS(RADIANS(CU790)))-DB790*(SIN(RADIANS(CU790)))</f>
        <v>0</v>
      </c>
      <c r="DU791" s="61">
        <v>-0.91772017926500926</v>
      </c>
      <c r="DW791" s="17">
        <v>0</v>
      </c>
      <c r="DX791">
        <v>0</v>
      </c>
      <c r="DZ791" s="73">
        <f>(DB790*DB791)*(1-COS(RADIANS(CW790-45)))+DB792*(SIN(RADIANS(CW790-45)))</f>
        <v>0.40047324072596069</v>
      </c>
      <c r="EA791" s="73">
        <f>(DB791^2)*(1-COS(RADIANS(CW790-45)))+(COS(RADIANS(CW790-45)))</f>
        <v>-0.9163084543222586</v>
      </c>
      <c r="EB791" s="73">
        <f>(DB791*DB792)*(1-COS(RADIANS(CW790-45)))-DB790*(SIN(RADIANS(CW790-45)))</f>
        <v>0</v>
      </c>
      <c r="EC791" s="10"/>
      <c r="ED791">
        <v>0.40047324072596069</v>
      </c>
      <c r="EE791" s="1">
        <v>0.38028463347340752</v>
      </c>
      <c r="EG791">
        <f>CY791+DU791</f>
        <v>-1.3142305356499666</v>
      </c>
      <c r="EH791">
        <f>EG791/(SQRT(EG790^2+EG791^2+EG792^2))</f>
        <v>-0.92930132380052</v>
      </c>
      <c r="EJ791">
        <f>Q791+AM791</f>
        <v>0</v>
      </c>
      <c r="EK791">
        <f>EJ791/(SQRT(EJ790^2+EJ791^2+EJ792^2))</f>
        <v>0</v>
      </c>
      <c r="EM791" s="23">
        <f>CY792*DU790-CY790*DU792</f>
        <v>-2.3858119147859069E-2</v>
      </c>
      <c r="EP791" s="9">
        <f>((SUMPRODUCT(CM791:CM793,BZ791:BZ793))*(SUMPRODUCT(CM791:CM793,CA791:CA793)))-((SUMPRODUCT(CN791:CN793,BZ791:BZ793))*(SUMPRODUCT(CN791:CN793,CA791:CA793)))</f>
        <v>-3.1946674854498036E-2</v>
      </c>
      <c r="EY791" s="28"/>
      <c r="EZ791" s="10"/>
      <c r="FA791" s="61">
        <v>-0.38043354037290938</v>
      </c>
      <c r="FB791" s="13">
        <f>BW792</f>
        <v>0</v>
      </c>
      <c r="FC791" s="17">
        <v>0</v>
      </c>
      <c r="FD791">
        <v>0</v>
      </c>
      <c r="FF791" s="73">
        <f>(FD790*FD791)*(1-COS(RADIANS(EY790+45)))+FD792*(SIN(RADIANS(EY790+45)))</f>
        <v>-0.92315811787083113</v>
      </c>
      <c r="FG791" s="73">
        <f>(FD791^2)*(1-COS(RADIANS(EY790+45)))+(COS(RADIANS(EY790+45)))</f>
        <v>-0.38442045914491157</v>
      </c>
      <c r="FH791" s="73">
        <f>(FD791*FD792)*(1-COS(RADIANS(EY790+45)))-FD790*(SIN(RADIANS(EY790+45)))</f>
        <v>0</v>
      </c>
      <c r="FI791" s="10"/>
      <c r="FJ791">
        <v>-0.92315811787083113</v>
      </c>
      <c r="FK791" s="23">
        <f>SIN(RADIANS(176))*(COS(RADIANS(0)))</f>
        <v>6.9756473744125524E-2</v>
      </c>
      <c r="FM791" s="30">
        <f>(FK790*FK791)*(1-COS(RADIANS(EX790)))+FK792*(SIN(RADIANS(EX790)))</f>
        <v>-4.1965824879998722E-3</v>
      </c>
      <c r="FN791" s="30">
        <f>(FK791^2)*(1-COS(RADIANS(EX790)))+(COS(RADIANS(EX790)))</f>
        <v>0.9399860744203522</v>
      </c>
      <c r="FO791" s="30">
        <f>(FK791*FK792)*(1-COS(RADIANS(EX790)))-FK790*(SIN(RADIANS(EX790)))</f>
        <v>0.34118699944639969</v>
      </c>
      <c r="FQ791">
        <v>-0.866142523119807</v>
      </c>
      <c r="FS791" s="28">
        <f>(FD790*FD791)*(1-COS(RADIANS(EW790)))+FD792*(SIN(RADIANS(EW790)))</f>
        <v>1</v>
      </c>
      <c r="FT791" s="28">
        <f>(FD791^2)*(1-COS(RADIANS(EW790)))+(COS(RADIANS(EW790)))</f>
        <v>6.1257422745431001E-17</v>
      </c>
      <c r="FU791" s="28">
        <f>(FD791*FD792)*(1-COS(RADIANS(EW790)))-FD790*(SIN(RADIANS(EW790)))</f>
        <v>0</v>
      </c>
      <c r="FW791" s="61">
        <v>-0.92450046593285229</v>
      </c>
      <c r="FX791" s="13">
        <f>BX792</f>
        <v>0</v>
      </c>
      <c r="FY791" s="17">
        <v>0</v>
      </c>
      <c r="FZ791">
        <v>0</v>
      </c>
      <c r="GB791" s="73">
        <f>(FD790*FD791)*(1-COS(RADIANS(EY790-45)))+FD792*(SIN(RADIANS(EY790-45)))</f>
        <v>0.38442045914491108</v>
      </c>
      <c r="GC791" s="73">
        <f>(FD791^2)*(1-COS(RADIANS(EY790-45)))+(COS(RADIANS(EY790-45)))</f>
        <v>-0.92315811787083135</v>
      </c>
      <c r="GD791" s="73">
        <f>(FD791*FD792)*(1-COS(RADIANS(EY790-45)))-FD790*(SIN(RADIANS(EY790-45)))</f>
        <v>0</v>
      </c>
      <c r="GE791" s="10"/>
      <c r="GF791">
        <v>0.38442045914491108</v>
      </c>
      <c r="GG791" s="1">
        <v>0.365223987509606</v>
      </c>
      <c r="GI791">
        <f>FA791+FW791</f>
        <v>-1.3049340063057617</v>
      </c>
      <c r="GJ791">
        <f>GI791/(SQRT(GI790^2+GI791^2+GI792^2))</f>
        <v>-0.92272768485973278</v>
      </c>
      <c r="GL791">
        <f>CH792+DC791</f>
        <v>-3.1946674854498036E-2</v>
      </c>
      <c r="GM791" t="e">
        <f>GL791/(SQRT(GL790^2+GL791^2+GL792^2))</f>
        <v>#VALUE!</v>
      </c>
      <c r="GO791" s="27">
        <f>FA792*FW790-FA790*FW792</f>
        <v>-2.3858119147859083E-2</v>
      </c>
    </row>
    <row r="792" spans="1:197" x14ac:dyDescent="0.2">
      <c r="A792" s="1"/>
      <c r="E792" s="5" t="s">
        <v>4</v>
      </c>
      <c r="F792" s="6" t="s">
        <v>5</v>
      </c>
      <c r="G792" s="7" t="s">
        <v>6</v>
      </c>
      <c r="H792" s="8" t="s">
        <v>1</v>
      </c>
      <c r="I792">
        <v>7</v>
      </c>
      <c r="J792" s="9" t="s">
        <v>7</v>
      </c>
      <c r="K792">
        <v>7</v>
      </c>
      <c r="L792" s="10"/>
      <c r="M792" s="17">
        <f>A768</f>
        <v>20</v>
      </c>
      <c r="N792" s="17">
        <f>B768</f>
        <v>30</v>
      </c>
      <c r="O792" s="17">
        <f>C768</f>
        <v>177.5</v>
      </c>
      <c r="Q792" s="61">
        <f t="array" ref="Q792:Q794">MMULT(AI792:AK794,AG792:AG794)</f>
        <v>-0.48853553065825783</v>
      </c>
      <c r="R792" s="13"/>
      <c r="S792" s="17">
        <v>1</v>
      </c>
      <c r="T792">
        <v>0</v>
      </c>
      <c r="V792" s="73">
        <f>(T792^2)*(1-COS(RADIANS(O792+45)))+(COS(RADIANS(O792+45)))</f>
        <v>-0.73727733681012408</v>
      </c>
      <c r="W792" s="73">
        <f>(T792*T793)*(1-COS(RADIANS(O792+45)))-T794*(SIN(RADIANS(O792+45)))</f>
        <v>0.67559020761566013</v>
      </c>
      <c r="X792" s="73">
        <f>(T792*T794)*(1-COS(RADIANS(O792+45)))+T793*(SIN(RADIANS(O792+45)))</f>
        <v>0</v>
      </c>
      <c r="Y792" s="10"/>
      <c r="Z792">
        <f t="array" ref="Z792:Z794">MMULT(V792:X794,S792:S794)</f>
        <v>-0.73727733681012408</v>
      </c>
      <c r="AA792" s="23">
        <f>COS(RADIANS('[1]Biaxial Input'!$F$21))</f>
        <v>-0.9975640502598242</v>
      </c>
      <c r="AC792" s="30">
        <f>(AA792^2)*(1-COS(RADIANS(N792)))+(COS(RADIANS(N792)))</f>
        <v>0.99934808421962718</v>
      </c>
      <c r="AD792" s="30">
        <f>(AA792*AA793)*(1-COS(RADIANS(N792)))-AA794*(SIN(RADIANS(N792)))</f>
        <v>-9.3228300025961861E-3</v>
      </c>
      <c r="AE792" s="30">
        <f>(AA792*AA794)*(1-COS(RADIANS(N792)))+AA793*(SIN(RADIANS(N792)))</f>
        <v>3.4878236872062755E-2</v>
      </c>
      <c r="AG792">
        <f t="array" ref="AG792:AG794">MMULT(AC792:AE794,Z792:Z794)</f>
        <v>-0.73049828142272688</v>
      </c>
      <c r="AI792" s="28">
        <f>(T792^2)*(1-COS(RADIANS(M792)))+(COS(RADIANS(M792)))</f>
        <v>0.93969262078590843</v>
      </c>
      <c r="AJ792" s="28">
        <f>(T792*T793)*(1-COS(RADIANS(M792)))-T794*(SIN(RADIANS(M792)))</f>
        <v>-0.34202014332566871</v>
      </c>
      <c r="AK792" s="28">
        <f>(T792*T794)*(1-COS(RADIANS(M792)))+T793*(SIN(RADIANS(M792)))</f>
        <v>0</v>
      </c>
      <c r="AM792" s="61">
        <f t="array" ref="AM792:AM794">MMULT(AI792:AK794,AW792:AW794)</f>
        <v>-0.86159099769206515</v>
      </c>
      <c r="AN792" s="13"/>
      <c r="AO792" s="17">
        <v>1</v>
      </c>
      <c r="AP792">
        <v>0</v>
      </c>
      <c r="AR792" s="73">
        <f>(T792^2)*(1-COS(RADIANS(O792-45)))+(COS(RADIANS(O792-45)))</f>
        <v>-0.67559020761566024</v>
      </c>
      <c r="AS792" s="73">
        <f>(T792*T793)*(1-COS(RADIANS(O792-45)))-T794*(SIN(RADIANS(O792-45)))</f>
        <v>-0.73727733681012408</v>
      </c>
      <c r="AT792" s="73">
        <f>(T792*T794)*(1-COS(RADIANS(O792-45)))+T793*(SIN(RADIANS(O792-45)))</f>
        <v>0</v>
      </c>
      <c r="AU792" s="10"/>
      <c r="AV792">
        <f t="array" ref="AV792:AV794">MMULT(AR792:AT794,S792:S794)</f>
        <v>-0.67559020761566024</v>
      </c>
      <c r="AW792" s="1">
        <f t="array" ref="AW792:AW794">MMULT(AC792:AE794,AV792:AV794)</f>
        <v>-0.68202329097409797</v>
      </c>
      <c r="BV792" s="1"/>
      <c r="BY792" t="s">
        <v>9</v>
      </c>
      <c r="BZ792" s="5">
        <f t="shared" si="1200"/>
        <v>0.3492962422733713</v>
      </c>
      <c r="CA792" s="6">
        <f t="shared" si="1200"/>
        <v>-0.34518112468713447</v>
      </c>
      <c r="CB792" s="7">
        <f>CY791</f>
        <v>-0.3965103563849573</v>
      </c>
      <c r="CC792" s="8">
        <f>DU791</f>
        <v>-0.91772017926500926</v>
      </c>
      <c r="CE792" s="10"/>
      <c r="CH792">
        <f>((SUMPRODUCT(CM791:CM793,CK791:CK793))*(SUMPRODUCT(CM791:CM793,CL791:CL793)))-((SUMPRODUCT(CN791:CN793,CK791:CK793))*(SUMPRODUCT(CN791:CN793,CL791:CL793)))</f>
        <v>-3.1946674854498036E-2</v>
      </c>
      <c r="CI792" s="67"/>
      <c r="CJ792" s="10" t="s">
        <v>9</v>
      </c>
      <c r="CK792" s="5">
        <f t="shared" si="1201"/>
        <v>0.3492962422733713</v>
      </c>
      <c r="CL792" s="6">
        <f t="shared" si="1201"/>
        <v>-0.34518112468713447</v>
      </c>
      <c r="CM792" s="7">
        <f>FA791</f>
        <v>-0.38043354037290938</v>
      </c>
      <c r="CN792" s="8">
        <f>FW791</f>
        <v>-0.92450046593285229</v>
      </c>
      <c r="CP792">
        <f t="shared" si="1199"/>
        <v>-9.8670839279614439E-2</v>
      </c>
      <c r="CQ792">
        <f t="shared" si="1199"/>
        <v>-0.32743703463395935</v>
      </c>
      <c r="CR792">
        <f>CK794</f>
        <v>0</v>
      </c>
      <c r="CS792">
        <f>CN794</f>
        <v>0</v>
      </c>
      <c r="CW792" s="28"/>
      <c r="CY792" s="61">
        <v>0.322187070390349</v>
      </c>
      <c r="DA792" s="17">
        <v>0</v>
      </c>
      <c r="DB792">
        <v>1</v>
      </c>
      <c r="DD792" s="73">
        <f>(DB790*DB792)*(1-COS(RADIANS(CW790+45)))-DB791*(SIN(RADIANS(CW790+45)))</f>
        <v>0</v>
      </c>
      <c r="DE792" s="73">
        <f>(DB791*DB792)*(1-COS(RADIANS(CW790+45)))+DB790*(SIN(RADIANS(CW790+45)))</f>
        <v>0</v>
      </c>
      <c r="DF792" s="73">
        <f>(DB792^2)*(1-COS(RADIANS(CW790+45)))+(COS(RADIANS(CW790+45)))</f>
        <v>1</v>
      </c>
      <c r="DG792" s="10"/>
      <c r="DH792">
        <v>0</v>
      </c>
      <c r="DI792" s="23">
        <f>SIN(RADIANS('[1]Biaxial Input'!$F$21))*SIN(RADIANS(0))</f>
        <v>0</v>
      </c>
      <c r="DK792" s="30">
        <f>(DI790*DI792)*(1-COS(RADIANS(CV790)))-DI791*(SIN(RADIANS(CV790)))</f>
        <v>-2.3858119147859059E-2</v>
      </c>
      <c r="DL792" s="30">
        <f>(DI791*DI792)*(1-COS(RADIANS(CV790)))+DI790*(SIN(RADIANS(CV790)))</f>
        <v>-0.34118699944639969</v>
      </c>
      <c r="DM792" s="30">
        <f>(DI792^2)*(1-COS(RADIANS(CV790)))+(COS(RADIANS(CV790)))</f>
        <v>0.93969262078590843</v>
      </c>
      <c r="DO792">
        <v>0.322187070390349</v>
      </c>
      <c r="DQ792" s="28">
        <f>(DB790*DB792)*(1-COS(RADIANS(CU790)))-DB791*(SIN(RADIANS(CU790)))</f>
        <v>0</v>
      </c>
      <c r="DR792" s="28">
        <f>(DB791*DB792)*(1-COS(RADIANS(CU790)))+DB790*(SIN(RADIANS(CU790)))</f>
        <v>0</v>
      </c>
      <c r="DS792" s="28">
        <f>(DB792^2)*(1-COS(RADIANS(CU790)))+(COS(RADIANS(CU790)))</f>
        <v>1</v>
      </c>
      <c r="DU792" s="61">
        <v>-0.11477486708245523</v>
      </c>
      <c r="DW792" s="17">
        <v>0</v>
      </c>
      <c r="DX792">
        <v>1</v>
      </c>
      <c r="DZ792" s="73">
        <f>(DB790*DB790)*(1-COS(RADIANS(CW790-45)))-DB790*(SIN(RADIANS(CW790-45)))</f>
        <v>0</v>
      </c>
      <c r="EA792" s="73">
        <f>(DB791*DB792)*(1-COS(RADIANS(CW790-45)))+DB790*(SIN(RADIANS(CW790-45)))</f>
        <v>0</v>
      </c>
      <c r="EB792" s="73">
        <f>(DB792^2)*(1-COS(RADIANS(CW790-45)))+(COS(RADIANS(CW790-45)))</f>
        <v>1</v>
      </c>
      <c r="EC792" s="10"/>
      <c r="ED792">
        <v>0</v>
      </c>
      <c r="EE792" s="1">
        <v>-0.11477486708245523</v>
      </c>
      <c r="EG792">
        <f>CY792+DU792</f>
        <v>0.20741220330789378</v>
      </c>
      <c r="EH792">
        <f>EG792/(SQRT(EG790^2+EG791^2+EG792^2))</f>
        <v>0.14666257545985456</v>
      </c>
      <c r="EJ792">
        <f>Q792+AM792</f>
        <v>-1.350126528350323</v>
      </c>
      <c r="EK792">
        <f>EJ792/(SQRT(EJ790^2+EJ791^2+EJ792^2))</f>
        <v>-1</v>
      </c>
      <c r="EM792" s="23">
        <f>CY790*DU791-CY791*DU790</f>
        <v>-0.93969262078590843</v>
      </c>
      <c r="ER792">
        <f t="shared" ref="ER792:ES794" si="1202">CK791</f>
        <v>0.93180266183863136</v>
      </c>
      <c r="ES792">
        <f t="shared" si="1202"/>
        <v>-0.87956522186239505</v>
      </c>
      <c r="ET792" t="e">
        <f>#REF!</f>
        <v>#REF!</v>
      </c>
      <c r="EU792" t="e">
        <f>#REF!</f>
        <v>#REF!</v>
      </c>
      <c r="EY792" s="28"/>
      <c r="EZ792" s="10"/>
      <c r="FA792" s="61">
        <v>0.32414109736808866</v>
      </c>
      <c r="FB792" s="13">
        <f>BW793</f>
        <v>0</v>
      </c>
      <c r="FC792" s="17">
        <v>0</v>
      </c>
      <c r="FD792">
        <v>1</v>
      </c>
      <c r="FF792" s="73">
        <f>(FD790*FD792)*(1-COS(RADIANS(EY790+45)))-FD791*(SIN(RADIANS(EY790+45)))</f>
        <v>0</v>
      </c>
      <c r="FG792" s="73">
        <f>(FD791*FD792)*(1-COS(RADIANS(EY790+45)))+FD790*(SIN(RADIANS(EY790+45)))</f>
        <v>0</v>
      </c>
      <c r="FH792" s="73">
        <f>(FD792^2)*(1-COS(RADIANS(EY790+45)))+(COS(RADIANS(EY790+45)))</f>
        <v>1</v>
      </c>
      <c r="FI792" s="10"/>
      <c r="FJ792">
        <v>0</v>
      </c>
      <c r="FK792" s="23">
        <f>SIN(RADIANS(176))*SIN(RADIANS(0))</f>
        <v>0</v>
      </c>
      <c r="FM792" s="30">
        <f>(FK790*FK792)*(1-COS(RADIANS(EX790)))-FK791*(SIN(RADIANS(EX790)))</f>
        <v>-2.3858119147859059E-2</v>
      </c>
      <c r="FN792" s="30">
        <f>(FK791*FK792)*(1-COS(RADIANS(EX790)))+FK790*(SIN(RADIANS(EX790)))</f>
        <v>-0.34118699944639969</v>
      </c>
      <c r="FO792" s="30">
        <f>(FK792^2)*(1-COS(RADIANS(EX790)))+(COS(RADIANS(EX790)))</f>
        <v>0.93969262078590843</v>
      </c>
      <c r="FQ792">
        <v>0.32414109736808866</v>
      </c>
      <c r="FS792" s="28">
        <f>(FD790*FD792)*(1-COS(RADIANS(EW790)))-FD791*(SIN(RADIANS(EW790)))</f>
        <v>0</v>
      </c>
      <c r="FT792" s="28">
        <f>(FD791*FD792)*(1-COS(RADIANS(EW790)))+FD790*(SIN(RADIANS(EW790)))</f>
        <v>0</v>
      </c>
      <c r="FU792" s="28">
        <f>(FD792^2)*(1-COS(RADIANS(EW790)))+(COS(RADIANS(EW790)))</f>
        <v>1</v>
      </c>
      <c r="FW792" s="61">
        <v>-0.10913444661298388</v>
      </c>
      <c r="FX792" s="13">
        <f>BX793</f>
        <v>0</v>
      </c>
      <c r="FY792" s="17">
        <v>0</v>
      </c>
      <c r="FZ792">
        <v>1</v>
      </c>
      <c r="GB792" s="73">
        <f>(FD790*FD790)*(1-COS(RADIANS(EY790-45)))-FD790*(SIN(RADIANS(EY790-45)))</f>
        <v>0</v>
      </c>
      <c r="GC792" s="73">
        <f>(FD791*FD792)*(1-COS(RADIANS(EY790-45)))+FD790*(SIN(RADIANS(EY790-45)))</f>
        <v>0</v>
      </c>
      <c r="GD792" s="73">
        <f>(FD792^2)*(1-COS(RADIANS(EY790-45)))+(COS(RADIANS(EY790-45)))</f>
        <v>0.99999999999999989</v>
      </c>
      <c r="GE792" s="10"/>
      <c r="GF792">
        <v>0</v>
      </c>
      <c r="GG792" s="1">
        <v>-0.10913444661298388</v>
      </c>
      <c r="GI792">
        <f>FA792+FW792</f>
        <v>0.21500665075510478</v>
      </c>
      <c r="GJ792">
        <f>GI792/(SQRT(GI790^2+GI791^2+GI792^2))</f>
        <v>0.15203266074914226</v>
      </c>
      <c r="GL792" t="e">
        <f>#REF!+DC792</f>
        <v>#REF!</v>
      </c>
      <c r="GM792" t="e">
        <f>GL792/(SQRT(GL790^2+GL791^2+GL792^2))</f>
        <v>#REF!</v>
      </c>
      <c r="GO792" s="27">
        <f>FA790*FW791-FA791*FW790</f>
        <v>-0.93969262078590854</v>
      </c>
    </row>
    <row r="793" spans="1:197" x14ac:dyDescent="0.2">
      <c r="A793" s="1"/>
      <c r="D793" t="s">
        <v>8</v>
      </c>
      <c r="E793" s="5">
        <f t="shared" ref="E793:F795" si="1203">E788</f>
        <v>0.93127665311444463</v>
      </c>
      <c r="F793" s="6">
        <f t="shared" si="1203"/>
        <v>-0.88026643289562845</v>
      </c>
      <c r="G793" s="7">
        <f>Q792</f>
        <v>-0.48853553065825783</v>
      </c>
      <c r="H793" s="8">
        <f>AM792</f>
        <v>-0.86159099769206515</v>
      </c>
      <c r="J793" s="9">
        <f>((SUMPRODUCT(G793:G795,E793:E795))*(SUMPRODUCT(G793:(G795),F793:F795)))-((SUMPRODUCT(H793:H795,E793:E795))*(SUMPRODUCT(H793:H795,F793:F795)))</f>
        <v>2.4432293887156897E-2</v>
      </c>
      <c r="Q793" s="61">
        <v>-0.79359375045049751</v>
      </c>
      <c r="S793" s="17">
        <v>0</v>
      </c>
      <c r="T793">
        <v>0</v>
      </c>
      <c r="V793" s="73">
        <f>(T792*T793)*(1-COS(RADIANS(O792+45)))+T794*(SIN(RADIANS(O792+45)))</f>
        <v>-0.67559020761566013</v>
      </c>
      <c r="W793" s="73">
        <f>(T793^2)*(1-COS(RADIANS(O792+45)))+(COS(RADIANS(O792+45)))</f>
        <v>-0.73727733681012408</v>
      </c>
      <c r="X793" s="73">
        <f>(T793*T794)*(1-COS(RADIANS(O792+45)))-T792*(SIN(RADIANS(O792+45)))</f>
        <v>0</v>
      </c>
      <c r="Y793" s="10"/>
      <c r="Z793">
        <v>-0.67559020761566013</v>
      </c>
      <c r="AA793" s="23">
        <f>SIN(RADIANS('[1]Biaxial Input'!$F$21))*(COS(RADIANS(0)))</f>
        <v>6.9756473744125524E-2</v>
      </c>
      <c r="AC793" s="30">
        <f>(AA792*AA793)*(1-COS(RADIANS(N792)))+AA794*(SIN(RADIANS(N792)))</f>
        <v>-9.3228300025961861E-3</v>
      </c>
      <c r="AD793" s="30">
        <f>(AA793^2)*(1-COS(RADIANS(N792)))+(COS(RADIANS(N792)))</f>
        <v>0.86667731956481153</v>
      </c>
      <c r="AE793" s="30">
        <f>(AA793*AA794)*(1-COS(RADIANS(N792)))-AA792*(SIN(RADIANS(N792)))</f>
        <v>0.49878202512991204</v>
      </c>
      <c r="AG793">
        <v>-0.57864519898472722</v>
      </c>
      <c r="AI793" s="28">
        <f>(T792*T793)*(1-COS(RADIANS(M792)))+T794*(SIN(RADIANS(M792)))</f>
        <v>0.34202014332566871</v>
      </c>
      <c r="AJ793" s="28">
        <f>(T793^2)*(1-COS(RADIANS(M792)))+(COS(RADIANS(M792)))</f>
        <v>0.93969262078590843</v>
      </c>
      <c r="AK793" s="28">
        <f>(T793*T794)*(1-COS(RADIANS(M792)))-T792*(SIN(RADIANS(M792)))</f>
        <v>0</v>
      </c>
      <c r="AM793" s="61">
        <v>0.37309911180055122</v>
      </c>
      <c r="AO793" s="17">
        <v>0</v>
      </c>
      <c r="AP793">
        <v>0</v>
      </c>
      <c r="AR793" s="73">
        <f>(T792*T793)*(1-COS(RADIANS(O792-45)))+T794*(SIN(RADIANS(O792-45)))</f>
        <v>0.73727733681012408</v>
      </c>
      <c r="AS793" s="73">
        <f>(T793^2)*(1-COS(RADIANS(O792-45)))+(COS(RADIANS(O792-45)))</f>
        <v>-0.67559020761566024</v>
      </c>
      <c r="AT793" s="73">
        <f>(T793*T794)*(1-COS(RADIANS(O792-45)))-T792*(SIN(RADIANS(O792-45)))</f>
        <v>0</v>
      </c>
      <c r="AU793" s="10"/>
      <c r="AV793">
        <v>0.73727733681012408</v>
      </c>
      <c r="AW793" s="1">
        <v>0.64527995869950061</v>
      </c>
      <c r="BV793" s="1"/>
      <c r="BY793" t="s">
        <v>10</v>
      </c>
      <c r="BZ793" s="5">
        <f t="shared" si="1200"/>
        <v>-9.8670839279614439E-2</v>
      </c>
      <c r="CA793" s="6">
        <f t="shared" si="1200"/>
        <v>-0.32743703463395935</v>
      </c>
      <c r="CB793" s="7">
        <f>CY792</f>
        <v>0.322187070390349</v>
      </c>
      <c r="CC793" s="8">
        <f>DU792</f>
        <v>-0.11477486708245523</v>
      </c>
      <c r="CE793" s="10"/>
      <c r="CG793" s="10" t="s">
        <v>160</v>
      </c>
      <c r="CH793" s="10">
        <f>-CH790*((EY790-CW790)/(CH792-CE791))</f>
        <v>201.3922336271556</v>
      </c>
      <c r="CI793" s="67"/>
      <c r="CJ793" s="10" t="s">
        <v>10</v>
      </c>
      <c r="CK793" s="5">
        <f t="shared" si="1201"/>
        <v>-9.8670839279614439E-2</v>
      </c>
      <c r="CL793" s="6">
        <f t="shared" si="1201"/>
        <v>-0.32743703463395935</v>
      </c>
      <c r="CM793" s="7">
        <f>FA792</f>
        <v>0.32414109736808866</v>
      </c>
      <c r="CN793" s="8">
        <f>FW792</f>
        <v>-0.10913444661298388</v>
      </c>
      <c r="CW793" s="28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EE793" s="1"/>
      <c r="EI793" s="64">
        <f>(DEGREES(ACOS((EH790*EK790+EH791*EK791+EH792*EK792)/((SQRT(EH790^2+EH791^2+EH792^2))*(SQRT(EK790^2+EK791^2+EK792^2))))))</f>
        <v>98.433567126509757</v>
      </c>
      <c r="ER793">
        <f t="shared" si="1202"/>
        <v>0.3492962422733713</v>
      </c>
      <c r="ES793">
        <f t="shared" si="1202"/>
        <v>-0.34518112468713447</v>
      </c>
      <c r="ET793" t="e">
        <f>#REF!</f>
        <v>#REF!</v>
      </c>
      <c r="EU793" t="e">
        <f>#REF!</f>
        <v>#REF!</v>
      </c>
      <c r="EY793" s="28"/>
      <c r="EZ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GG793" s="1"/>
      <c r="GK793" s="64" t="e">
        <f>(DEGREES(ACOS((GJ790*GM790+GJ791*GM791+GJ792*GM792)/((SQRT(GJ790^2+GJ791^2+GJ792^2))*(SQRT(GM790^2+GM791^2+GM792^2))))))</f>
        <v>#VALUE!</v>
      </c>
    </row>
    <row r="794" spans="1:197" x14ac:dyDescent="0.2">
      <c r="A794" s="1"/>
      <c r="D794" t="s">
        <v>9</v>
      </c>
      <c r="E794" s="5">
        <f t="shared" si="1203"/>
        <v>0.35081781100632181</v>
      </c>
      <c r="F794" s="6">
        <f t="shared" si="1203"/>
        <v>-0.34370269893678401</v>
      </c>
      <c r="G794" s="7">
        <f t="shared" ref="G794:G795" si="1204">Q793</f>
        <v>-0.79359375045049751</v>
      </c>
      <c r="H794" s="8">
        <f t="shared" ref="H794:H795" si="1205">AM793</f>
        <v>0.37309911180055122</v>
      </c>
      <c r="J794" s="10"/>
      <c r="Q794" s="61">
        <v>0.36268718550614382</v>
      </c>
      <c r="S794" s="17">
        <v>0</v>
      </c>
      <c r="T794">
        <v>1</v>
      </c>
      <c r="V794" s="73">
        <f>(T792*T794)*(1-COS(RADIANS(O792+45)))-T793*(SIN(RADIANS(O792+45)))</f>
        <v>0</v>
      </c>
      <c r="W794" s="73">
        <f>(T793*T794)*(1-COS(RADIANS(O792+45)))+T792*(SIN(RADIANS(O792+45)))</f>
        <v>0</v>
      </c>
      <c r="X794" s="73">
        <f>(T794^2)*(1-COS(RADIANS(O792+45)))+(COS(RADIANS(O792+45)))</f>
        <v>0.99999999999999989</v>
      </c>
      <c r="Y794" s="10"/>
      <c r="Z794">
        <v>0</v>
      </c>
      <c r="AA794" s="23">
        <f>SIN(RADIANS('[1]Biaxial Input'!$F$21))*SIN(RADIANS(0))</f>
        <v>0</v>
      </c>
      <c r="AC794" s="30">
        <f>(AA792*AA794)*(1-COS(RADIANS(N792)))-AA793*(SIN(RADIANS(N792)))</f>
        <v>-3.4878236872062755E-2</v>
      </c>
      <c r="AD794" s="30">
        <f>(AA793*AA794)*(1-COS(RADIANS(N792)))+AA792*(SIN(RADIANS(N792)))</f>
        <v>-0.49878202512991204</v>
      </c>
      <c r="AE794" s="30">
        <f>(AA794^2)*(1-COS(RADIANS(N792)))+(COS(RADIANS(N792)))</f>
        <v>0.86602540378443871</v>
      </c>
      <c r="AG794">
        <v>0.36268718550614382</v>
      </c>
      <c r="AI794" s="28">
        <f>(T792*T794)*(1-COS(RADIANS(M792)))-T793*(SIN(RADIANS(M792)))</f>
        <v>0</v>
      </c>
      <c r="AJ794" s="28">
        <f>(T793*T794)*(1-COS(RADIANS(M792)))+T792*(SIN(RADIANS(M792)))</f>
        <v>0</v>
      </c>
      <c r="AK794" s="28">
        <f>(T794^2)*(1-COS(RADIANS(M792)))+(COS(RADIANS(M792)))</f>
        <v>1</v>
      </c>
      <c r="AM794" s="61">
        <v>-0.3441772878468769</v>
      </c>
      <c r="AO794" s="17">
        <v>0</v>
      </c>
      <c r="AP794">
        <v>1</v>
      </c>
      <c r="AR794" s="73">
        <f>(T792*T792)*(1-COS(RADIANS(O792-45)))-T792*(SIN(RADIANS(O792-45)))</f>
        <v>0</v>
      </c>
      <c r="AS794" s="73">
        <f>(T793*T794)*(1-COS(RADIANS(O792-45)))+T792*(SIN(RADIANS(O792-45)))</f>
        <v>0</v>
      </c>
      <c r="AT794" s="73">
        <f>(T794^2)*(1-COS(RADIANS(O792-45)))+(COS(RADIANS(O792-45)))</f>
        <v>1</v>
      </c>
      <c r="AU794" s="10"/>
      <c r="AV794">
        <v>0</v>
      </c>
      <c r="AW794" s="1">
        <v>-0.3441772878468769</v>
      </c>
      <c r="BV794" s="1"/>
      <c r="CS794" s="15"/>
      <c r="CW794" s="28"/>
      <c r="CY794" s="82" t="s">
        <v>148</v>
      </c>
      <c r="CZ794" s="13"/>
      <c r="DB794" s="10"/>
      <c r="DC794" s="10"/>
      <c r="DD794" s="10"/>
      <c r="DE794" s="10"/>
      <c r="DF794" s="10"/>
      <c r="DG794" s="10"/>
      <c r="DH794" s="80"/>
      <c r="DI794" s="23" t="s">
        <v>149</v>
      </c>
      <c r="DM794" s="1"/>
      <c r="DO794" s="80"/>
      <c r="DS794" s="13"/>
      <c r="DT794" s="81"/>
      <c r="DU794" s="82" t="s">
        <v>150</v>
      </c>
      <c r="DW794" s="13"/>
      <c r="DX794" s="13"/>
      <c r="EA794" s="1"/>
      <c r="EE794" s="1"/>
      <c r="EI794" s="13"/>
      <c r="ER794">
        <f t="shared" si="1202"/>
        <v>-9.8670839279614439E-2</v>
      </c>
      <c r="ES794">
        <f t="shared" si="1202"/>
        <v>-0.32743703463395935</v>
      </c>
      <c r="ET794" t="e">
        <f>#REF!</f>
        <v>#REF!</v>
      </c>
      <c r="EU794" t="e">
        <f>#REF!</f>
        <v>#REF!</v>
      </c>
      <c r="EY794" s="28"/>
      <c r="EZ794" s="10"/>
      <c r="FA794" s="82" t="s">
        <v>148</v>
      </c>
      <c r="FB794" s="13"/>
      <c r="FD794" s="10"/>
      <c r="FE794" s="10"/>
      <c r="FF794" s="10"/>
      <c r="FG794" s="10"/>
      <c r="FH794" s="10"/>
      <c r="FI794" s="10"/>
      <c r="FJ794" s="80"/>
      <c r="FK794" s="23" t="s">
        <v>149</v>
      </c>
      <c r="FO794" s="1"/>
      <c r="FQ794" s="80"/>
      <c r="FU794" s="13"/>
      <c r="FV794" s="81"/>
      <c r="FW794" s="82" t="s">
        <v>150</v>
      </c>
      <c r="FY794" s="13"/>
      <c r="FZ794" s="13"/>
      <c r="GC794" s="1"/>
      <c r="GG794" s="1"/>
      <c r="GK794" s="13"/>
    </row>
    <row r="795" spans="1:197" x14ac:dyDescent="0.2">
      <c r="A795" s="1"/>
      <c r="D795" t="s">
        <v>10</v>
      </c>
      <c r="E795" s="5">
        <f t="shared" si="1203"/>
        <v>-9.8237766895889173E-2</v>
      </c>
      <c r="F795" s="6">
        <f t="shared" si="1203"/>
        <v>-0.32710772210508354</v>
      </c>
      <c r="G795" s="7">
        <f t="shared" si="1204"/>
        <v>0.36268718550614382</v>
      </c>
      <c r="H795" s="8">
        <f t="shared" si="1205"/>
        <v>-0.3441772878468769</v>
      </c>
      <c r="J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W795" s="1"/>
      <c r="BV795" s="1"/>
      <c r="BZ795" s="5" t="s">
        <v>4</v>
      </c>
      <c r="CA795" s="6" t="s">
        <v>5</v>
      </c>
      <c r="CB795" s="7" t="s">
        <v>6</v>
      </c>
      <c r="CC795" s="8" t="s">
        <v>1</v>
      </c>
      <c r="CD795">
        <v>6</v>
      </c>
      <c r="CE795" s="9" t="s">
        <v>7</v>
      </c>
      <c r="CG795" s="90" t="s">
        <v>157</v>
      </c>
      <c r="CH795" s="61">
        <f>CE796-((CH797-CE796)/(EY795-CW795))*CW795</f>
        <v>8.1990656547917276</v>
      </c>
      <c r="CI795" s="10"/>
      <c r="CK795" s="5" t="s">
        <v>4</v>
      </c>
      <c r="CL795" s="6" t="s">
        <v>5</v>
      </c>
      <c r="CM795" s="7" t="s">
        <v>6</v>
      </c>
      <c r="CN795" s="8" t="s">
        <v>1</v>
      </c>
      <c r="CO795" s="10"/>
      <c r="CP795">
        <f t="shared" ref="CP795:CQ797" si="1206">BZ796</f>
        <v>0.93180266183863136</v>
      </c>
      <c r="CQ795">
        <f t="shared" si="1206"/>
        <v>-0.87956522186239505</v>
      </c>
      <c r="CR795">
        <f>CI799</f>
        <v>0</v>
      </c>
      <c r="CS795">
        <f>CL799</f>
        <v>0</v>
      </c>
      <c r="CU795" s="17">
        <f>CU699</f>
        <v>45</v>
      </c>
      <c r="CV795" s="17">
        <f>CV699</f>
        <v>25</v>
      </c>
      <c r="CW795" s="31">
        <f>CH702</f>
        <v>245.06195136069923</v>
      </c>
      <c r="CY795" s="61">
        <f t="array" ref="CY795:CY797">MMULT(DQ795:DS797,DO795:DO797)</f>
        <v>0.85063781367957314</v>
      </c>
      <c r="CZ795" s="13"/>
      <c r="DA795" s="17">
        <v>1</v>
      </c>
      <c r="DB795">
        <v>0</v>
      </c>
      <c r="DD795" s="73">
        <f>(DB795^2)*(1-COS(RADIANS(CW795+45)))+(COS(RADIANS(CW795+45)))</f>
        <v>0.34303599074933172</v>
      </c>
      <c r="DE795" s="73">
        <f>(DB795*DB796)*(1-COS(RADIANS(CW795+45)))-DB797*(SIN(RADIANS(CW795+45)))</f>
        <v>0.93932226048924472</v>
      </c>
      <c r="DF795" s="73">
        <f>(DB795*DB797)*(1-COS(RADIANS(CW795+45)))+DB796*(SIN(RADIANS(CW795+45)))</f>
        <v>0</v>
      </c>
      <c r="DG795" s="10"/>
      <c r="DH795">
        <f t="array" ref="DH795:DH797">MMULT(DD795:DF797,DA795:DA797)</f>
        <v>0.34303599074933172</v>
      </c>
      <c r="DI795" s="23">
        <f>COS(RADIANS('[1]Biaxial Input'!$F$21))</f>
        <v>-0.9975640502598242</v>
      </c>
      <c r="DK795" s="30">
        <f>(DI795^2)*(1-COS(RADIANS(CV795)))+(COS(RADIANS(CV795)))</f>
        <v>0.99954409691199531</v>
      </c>
      <c r="DL795" s="30">
        <f>(DI795*DI796)*(1-COS(RADIANS(CV795)))-DI797*(SIN(RADIANS(CV795)))</f>
        <v>-6.5197179069601558E-3</v>
      </c>
      <c r="DM795" s="30">
        <f>(DI795*DI797)*(1-COS(RADIANS(CV795)))+DI796*(SIN(RADIANS(CV795)))</f>
        <v>2.948035967890307E-2</v>
      </c>
      <c r="DO795">
        <f t="array" ref="DO795:DO797">MMULT(DK795:DM797,DH795:DH797)</f>
        <v>0.34900371574397032</v>
      </c>
      <c r="DQ795" s="28">
        <f>(DB795^2)*(1-COS(RADIANS(CU795)))+(COS(RADIANS(CU795)))</f>
        <v>0.70710678118654757</v>
      </c>
      <c r="DR795" s="28">
        <f>(DB795*DB796)*(1-COS(RADIANS(CU795)))-DB797*(SIN(RADIANS(CU795)))</f>
        <v>-0.70710678118654746</v>
      </c>
      <c r="DS795" s="28">
        <f>(DB795*DB797)*(1-COS(RADIANS(CU795)))+DB796*(SIN(RADIANS(CU795)))</f>
        <v>0</v>
      </c>
      <c r="DU795" s="61">
        <f t="array" ref="DU795:DU797">MMULT(DQ795:DS797,EE795:EE797)</f>
        <v>-0.44669990080074057</v>
      </c>
      <c r="DV795" s="13"/>
      <c r="DW795" s="17">
        <v>1</v>
      </c>
      <c r="DX795">
        <v>0</v>
      </c>
      <c r="DZ795" s="73">
        <f>(DB795^2)*(1-COS(RADIANS(CW795-45)))+(COS(RADIANS(CW795-45)))</f>
        <v>-0.93932226048924483</v>
      </c>
      <c r="EA795" s="73">
        <f>(DB795*DB796)*(1-COS(RADIANS(CW795-45)))-DB797*(SIN(RADIANS(CW795-45)))</f>
        <v>0.34303599074933133</v>
      </c>
      <c r="EB795" s="73">
        <f>(DB795*DB797)*(1-COS(RADIANS(CW795-45)))+DB796*(SIN(RADIANS(CW795-45)))</f>
        <v>0</v>
      </c>
      <c r="EC795" s="10"/>
      <c r="ED795">
        <f t="array" ref="ED795:ED797">MMULT(DZ795:EB797,DA795:DA797)</f>
        <v>-0.93932226048924483</v>
      </c>
      <c r="EE795" s="1">
        <f t="array" ref="EE795:EE797">MMULT(DK795:DM797,ED795:ED797)</f>
        <v>-0.93665752267843594</v>
      </c>
      <c r="EG795">
        <f>CY795+DU795</f>
        <v>0.40393791287883257</v>
      </c>
      <c r="EH795">
        <f>EG795/(SQRT(EG795^2+EG796^2+EG797^2))</f>
        <v>0.28562723737496337</v>
      </c>
      <c r="EJ795">
        <f>Q795+AM795</f>
        <v>0</v>
      </c>
      <c r="EK795">
        <f>EJ795/(SQRT(EJ795^2+EJ796^2+EJ797^2))</f>
        <v>0</v>
      </c>
      <c r="EM795" s="23">
        <f>CY796*DU797-CY797*DU796</f>
        <v>0.27726252643125932</v>
      </c>
      <c r="EO795" s="15">
        <v>6</v>
      </c>
      <c r="EP795" s="9" t="s">
        <v>7</v>
      </c>
      <c r="EW795" s="17">
        <f>CU795</f>
        <v>45</v>
      </c>
      <c r="EX795" s="17">
        <f>CV795</f>
        <v>25</v>
      </c>
      <c r="EY795" s="31">
        <f>1+CW795</f>
        <v>246.06195136069923</v>
      </c>
      <c r="EZ795" s="10"/>
      <c r="FA795" s="61">
        <f t="array" ref="FA795:FA797">MMULT(FS795:FU797,FQ795:FQ797)</f>
        <v>0.85830424564466157</v>
      </c>
      <c r="FB795" s="13">
        <f>BW796</f>
        <v>0</v>
      </c>
      <c r="FC795" s="17">
        <v>1</v>
      </c>
      <c r="FD795">
        <v>0</v>
      </c>
      <c r="FF795" s="73">
        <f>(FD795^2)*(1-COS(RADIANS(EY795+45)))+(COS(RADIANS(EY795+45)))</f>
        <v>0.35937717857205448</v>
      </c>
      <c r="FG795" s="73">
        <f>(FD795*FD796)*(1-COS(RADIANS(EY795+45)))-FD797*(SIN(RADIANS(EY795+45)))</f>
        <v>0.93319239362608908</v>
      </c>
      <c r="FH795" s="73">
        <f>(FD795*FD797)*(1-COS(RADIANS(EY795+45)))+FD796*(SIN(RADIANS(EY795+45)))</f>
        <v>0</v>
      </c>
      <c r="FI795" s="10"/>
      <c r="FJ795">
        <f t="array" ref="FJ795:FJ797">MMULT(FF795:FH797,FC795:FC797)</f>
        <v>0.35937717857205448</v>
      </c>
      <c r="FK795" s="23">
        <f>COS(RADIANS(176))</f>
        <v>-0.9975640502598242</v>
      </c>
      <c r="FM795" s="30">
        <f>(FK795^2)*(1-COS(RADIANS(EX795)))+(COS(RADIANS(EX795)))</f>
        <v>0.99954409691199531</v>
      </c>
      <c r="FN795" s="30">
        <f>(FK795*FK796)*(1-COS(RADIANS(EX795)))-FK797*(SIN(RADIANS(EX795)))</f>
        <v>-6.5197179069601558E-3</v>
      </c>
      <c r="FO795" s="30">
        <f>(FK795*FK797)*(1-COS(RADIANS(EX795)))+FK796*(SIN(RADIANS(EX795)))</f>
        <v>2.948035967890307E-2</v>
      </c>
      <c r="FQ795">
        <f t="array" ref="FQ795:FQ797">MMULT(FM795:FO797,FJ795:FJ797)</f>
        <v>0.36529748856594807</v>
      </c>
      <c r="FS795" s="28">
        <f>(FD795^2)*(1-COS(RADIANS(EW795)))+(COS(RADIANS(EW795)))</f>
        <v>0.70710678118654757</v>
      </c>
      <c r="FT795" s="28">
        <f>(FD795*FD796)*(1-COS(RADIANS(EW795)))-FD797*(SIN(RADIANS(EW795)))</f>
        <v>-0.70710678118654746</v>
      </c>
      <c r="FU795" s="28">
        <f>(FD795*FD797)*(1-COS(RADIANS(EW795)))+FD796*(SIN(RADIANS(EW795)))</f>
        <v>0</v>
      </c>
      <c r="FW795" s="61">
        <f t="array" ref="FW795:FW797">MMULT(FS795:FU797,GG795:GG797)</f>
        <v>-0.43178618938695112</v>
      </c>
      <c r="FX795" s="13">
        <f>BX796</f>
        <v>0</v>
      </c>
      <c r="FY795" s="17">
        <v>1</v>
      </c>
      <c r="FZ795">
        <v>0</v>
      </c>
      <c r="GB795" s="73">
        <f>(FD795^2)*(1-COS(RADIANS(EY795-45)))+(COS(RADIANS(EY795-45)))</f>
        <v>-0.9331923936260893</v>
      </c>
      <c r="GC795" s="73">
        <f>(FD795*FD796)*(1-COS(RADIANS(EY795-45)))-FD797*(SIN(RADIANS(EY795-45)))</f>
        <v>0.35937717857205409</v>
      </c>
      <c r="GD795" s="73">
        <f>(FD795*FD797)*(1-COS(RADIANS(EY795-45)))+FD796*(SIN(RADIANS(EY795-45)))</f>
        <v>0</v>
      </c>
      <c r="GE795" s="10"/>
      <c r="GF795">
        <f t="array" ref="GF795:GF797">MMULT(GB795:GD797,FC795:FC797)</f>
        <v>-0.9331923936260893</v>
      </c>
      <c r="GG795" s="1">
        <f t="array" ref="GG795:GG797">MMULT(FM795:FO797,GF795:GF797)</f>
        <v>-0.93042391050564366</v>
      </c>
      <c r="GI795">
        <f>FA795+FW795</f>
        <v>0.42651805625771044</v>
      </c>
      <c r="GJ795">
        <f>GI795/(SQRT(GI795^2+GI796^2+GI797^2))</f>
        <v>0.30159380987833251</v>
      </c>
      <c r="GL795" t="e">
        <f>CH796+DC795</f>
        <v>#VALUE!</v>
      </c>
      <c r="GM795" t="e">
        <f>GL795/(SQRT(GL795^2+GL796^2+GL797^2))</f>
        <v>#VALUE!</v>
      </c>
      <c r="GO795" s="27">
        <f>FA796*FW797-FA797*FW796</f>
        <v>0.27726252643125926</v>
      </c>
    </row>
    <row r="796" spans="1:197" x14ac:dyDescent="0.2">
      <c r="A796" s="1"/>
      <c r="Q796" s="82" t="s">
        <v>148</v>
      </c>
      <c r="R796" s="13"/>
      <c r="T796" s="10"/>
      <c r="U796" s="10"/>
      <c r="V796" s="10"/>
      <c r="W796" s="10"/>
      <c r="X796" s="10"/>
      <c r="Y796" s="10"/>
      <c r="Z796" s="80"/>
      <c r="AA796" s="23" t="s">
        <v>149</v>
      </c>
      <c r="AE796" s="1"/>
      <c r="AG796" s="80"/>
      <c r="AK796" s="13"/>
      <c r="AL796" s="81"/>
      <c r="AM796" s="82" t="s">
        <v>150</v>
      </c>
      <c r="AO796" s="13"/>
      <c r="AP796" s="13"/>
      <c r="AS796" s="1"/>
      <c r="AW796" s="1"/>
      <c r="BV796" s="1"/>
      <c r="BY796" t="s">
        <v>8</v>
      </c>
      <c r="BZ796" s="5">
        <f t="shared" ref="BZ796:CA798" si="1207">BZ791</f>
        <v>0.93180266183863136</v>
      </c>
      <c r="CA796" s="6">
        <f t="shared" si="1207"/>
        <v>-0.87956522186239505</v>
      </c>
      <c r="CB796" s="7">
        <f>CY795</f>
        <v>0.85063781367957314</v>
      </c>
      <c r="CC796" s="8">
        <f>DU795</f>
        <v>-0.44669990080074057</v>
      </c>
      <c r="CE796" s="9">
        <f>((SUMPRODUCT(CB796:CB798,BZ796:BZ798))*(SUMPRODUCT(CB796:CB798,CA796:CA798)))-((SUMPRODUCT(CC796:CC798,BZ796:BZ798))*(SUMPRODUCT(CC796:CC798,CA796:CA798)))</f>
        <v>5.5511151231257827E-16</v>
      </c>
      <c r="CG796">
        <v>1</v>
      </c>
      <c r="CH796" t="s">
        <v>161</v>
      </c>
      <c r="CI796" s="67"/>
      <c r="CJ796" s="1" t="s">
        <v>8</v>
      </c>
      <c r="CK796" s="5">
        <f t="shared" ref="CK796:CL798" si="1208">BZ796</f>
        <v>0.93180266183863136</v>
      </c>
      <c r="CL796" s="6">
        <f t="shared" si="1208"/>
        <v>-0.87956522186239505</v>
      </c>
      <c r="CM796" s="7">
        <f>FA795</f>
        <v>0.85830424564466157</v>
      </c>
      <c r="CN796" s="8">
        <f>FW795</f>
        <v>-0.43178618938695112</v>
      </c>
      <c r="CO796" s="10"/>
      <c r="CP796">
        <f t="shared" si="1206"/>
        <v>0.3492962422733713</v>
      </c>
      <c r="CQ796">
        <f t="shared" si="1206"/>
        <v>-0.34518112468713447</v>
      </c>
      <c r="CR796">
        <f>CJ799</f>
        <v>0</v>
      </c>
      <c r="CS796">
        <f>CM799</f>
        <v>0</v>
      </c>
      <c r="CW796" s="28"/>
      <c r="CY796" s="61">
        <v>-0.35707202555584594</v>
      </c>
      <c r="DA796" s="17">
        <v>0</v>
      </c>
      <c r="DB796">
        <v>0</v>
      </c>
      <c r="DD796" s="73">
        <f>(DB795*DB796)*(1-COS(RADIANS(CW795+45)))+DB797*(SIN(RADIANS(CW795+45)))</f>
        <v>-0.93932226048924472</v>
      </c>
      <c r="DE796" s="73">
        <f>(DB796^2)*(1-COS(RADIANS(CW795+45)))+(COS(RADIANS(CW795+45)))</f>
        <v>0.34303599074933172</v>
      </c>
      <c r="DF796" s="73">
        <f>(DB796*DB797)*(1-COS(RADIANS(CW795+45)))-DB795*(SIN(RADIANS(CW795+45)))</f>
        <v>0</v>
      </c>
      <c r="DG796" s="10"/>
      <c r="DH796">
        <v>-0.93932226048924472</v>
      </c>
      <c r="DI796" s="23">
        <f>SIN(RADIANS('[1]Biaxial Input'!$F$21))*(COS(RADIANS(0)))</f>
        <v>6.9756473744125524E-2</v>
      </c>
      <c r="DK796" s="30">
        <f>(DI795*DI796)*(1-COS(RADIANS(CV795)))+DI797*(SIN(RADIANS(CV795)))</f>
        <v>-6.5197179069601558E-3</v>
      </c>
      <c r="DL796" s="30">
        <f>(DI796^2)*(1-COS(RADIANS(CV795)))+(COS(RADIANS(CV795)))</f>
        <v>0.90676369012465463</v>
      </c>
      <c r="DM796" s="30">
        <f>(DI796*DI797)*(1-COS(RADIANS(CV795)))-DI795*(SIN(RADIANS(CV795)))</f>
        <v>0.42158878489581864</v>
      </c>
      <c r="DO796">
        <v>-0.85397981702907988</v>
      </c>
      <c r="DQ796" s="28">
        <f>(DB795*DB796)*(1-COS(RADIANS(CU795)))+DB797*(SIN(RADIANS(CU795)))</f>
        <v>0.70710678118654746</v>
      </c>
      <c r="DR796" s="28">
        <f>(DB796^2)*(1-COS(RADIANS(CU795)))+(COS(RADIANS(CU795)))</f>
        <v>0.70710678118654757</v>
      </c>
      <c r="DS796" s="28">
        <f>(DB796*DB797)*(1-COS(RADIANS(CU795)))-DB795*(SIN(RADIANS(CU795)))</f>
        <v>0</v>
      </c>
      <c r="DU796" s="61">
        <v>-0.87793387106988852</v>
      </c>
      <c r="DW796" s="17">
        <v>0</v>
      </c>
      <c r="DX796">
        <v>0</v>
      </c>
      <c r="DZ796" s="73">
        <f>(DB795*DB796)*(1-COS(RADIANS(CW795-45)))+DB797*(SIN(RADIANS(CW795-45)))</f>
        <v>-0.34303599074933133</v>
      </c>
      <c r="EA796" s="73">
        <f>(DB796^2)*(1-COS(RADIANS(CW795-45)))+(COS(RADIANS(CW795-45)))</f>
        <v>-0.93932226048924483</v>
      </c>
      <c r="EB796" s="73">
        <f>(DB796*DB797)*(1-COS(RADIANS(CW795-45)))-DB795*(SIN(RADIANS(CW795-45)))</f>
        <v>0</v>
      </c>
      <c r="EC796" s="10"/>
      <c r="ED796">
        <v>-0.34303599074933133</v>
      </c>
      <c r="EE796" s="1">
        <v>-0.30492846465531259</v>
      </c>
      <c r="EG796">
        <f>CY796+DU796</f>
        <v>-1.2350058966257345</v>
      </c>
      <c r="EH796">
        <f>EG796/(SQRT(EG795^2+EG796^2+EG797^2))</f>
        <v>-0.87328104430942921</v>
      </c>
      <c r="EJ796">
        <f>Q796+AM796</f>
        <v>0</v>
      </c>
      <c r="EK796">
        <f>EJ796/(SQRT(EJ795^2+EJ796^2+EJ797^2))</f>
        <v>0</v>
      </c>
      <c r="EM796" s="23">
        <f>CY797*DU795-CY795*DU797</f>
        <v>-0.31895405091280099</v>
      </c>
      <c r="EP796" s="9">
        <f>((SUMPRODUCT(CM796:CM798,BZ796:BZ798))*(SUMPRODUCT(CM796:CM798,CA796:CA798)))-((SUMPRODUCT(CN796:CN798,BZ796:BZ798))*(SUMPRODUCT(CN796:CN798,CA796:CA798)))</f>
        <v>-3.3457114045107872E-2</v>
      </c>
      <c r="EY796" s="28"/>
      <c r="EZ796" s="10"/>
      <c r="FA796" s="61">
        <v>-0.34169558301386721</v>
      </c>
      <c r="FB796" s="13">
        <f>BW797</f>
        <v>0</v>
      </c>
      <c r="FC796" s="17">
        <v>0</v>
      </c>
      <c r="FD796">
        <v>0</v>
      </c>
      <c r="FF796" s="73">
        <f>(FD795*FD796)*(1-COS(RADIANS(EY795+45)))+FD797*(SIN(RADIANS(EY795+45)))</f>
        <v>-0.93319239362608908</v>
      </c>
      <c r="FG796" s="73">
        <f>(FD796^2)*(1-COS(RADIANS(EY795+45)))+(COS(RADIANS(EY795+45)))</f>
        <v>0.35937717857205448</v>
      </c>
      <c r="FH796" s="73">
        <f>(FD796*FD797)*(1-COS(RADIANS(EY795+45)))-FD795*(SIN(RADIANS(EY795+45)))</f>
        <v>0</v>
      </c>
      <c r="FI796" s="10"/>
      <c r="FJ796">
        <v>-0.93319239362608908</v>
      </c>
      <c r="FK796" s="23">
        <f>SIN(RADIANS(176))*(COS(RADIANS(0)))</f>
        <v>6.9756473744125524E-2</v>
      </c>
      <c r="FM796" s="30">
        <f>(FK795*FK796)*(1-COS(RADIANS(EX795)))+FK797*(SIN(RADIANS(EX795)))</f>
        <v>-6.5197179069601558E-3</v>
      </c>
      <c r="FN796" s="30">
        <f>(FK796^2)*(1-COS(RADIANS(EX795)))+(COS(RADIANS(EX795)))</f>
        <v>0.90676369012465463</v>
      </c>
      <c r="FO796" s="30">
        <f>(FK796*FK797)*(1-COS(RADIANS(EX795)))-FK795*(SIN(RADIANS(EX795)))</f>
        <v>0.42158878489581864</v>
      </c>
      <c r="FQ796">
        <v>-0.84852801626714081</v>
      </c>
      <c r="FS796" s="28">
        <f>(FD795*FD796)*(1-COS(RADIANS(EW795)))+FD797*(SIN(RADIANS(EW795)))</f>
        <v>0.70710678118654746</v>
      </c>
      <c r="FT796" s="28">
        <f>(FD796^2)*(1-COS(RADIANS(EW795)))+(COS(RADIANS(EW795)))</f>
        <v>0.70710678118654757</v>
      </c>
      <c r="FU796" s="28">
        <f>(FD796*FD797)*(1-COS(RADIANS(EW795)))-FD795*(SIN(RADIANS(EW795)))</f>
        <v>0</v>
      </c>
      <c r="FW796" s="61">
        <v>-0.88403192360634097</v>
      </c>
      <c r="FX796" s="13">
        <f>BX797</f>
        <v>0</v>
      </c>
      <c r="FY796" s="17">
        <v>0</v>
      </c>
      <c r="FZ796">
        <v>0</v>
      </c>
      <c r="GB796" s="73">
        <f>(FD795*FD796)*(1-COS(RADIANS(EY795-45)))+FD797*(SIN(RADIANS(EY795-45)))</f>
        <v>-0.35937717857205409</v>
      </c>
      <c r="GC796" s="73">
        <f>(FD796^2)*(1-COS(RADIANS(EY795-45)))+(COS(RADIANS(EY795-45)))</f>
        <v>-0.9331923936260893</v>
      </c>
      <c r="GD796" s="73">
        <f>(FD796*FD797)*(1-COS(RADIANS(EY795-45)))-FD795*(SIN(RADIANS(EY795-45)))</f>
        <v>0</v>
      </c>
      <c r="GE796" s="10"/>
      <c r="GF796">
        <v>-0.35937717857205409</v>
      </c>
      <c r="GG796" s="1">
        <v>-0.31978602542921974</v>
      </c>
      <c r="GI796">
        <f>FA796+FW796</f>
        <v>-1.2257275066202082</v>
      </c>
      <c r="GJ796">
        <f>GI796/(SQRT(GI795^2+GI796^2+GI797^2))</f>
        <v>-0.86672023181802826</v>
      </c>
      <c r="GL796">
        <f>CH797+DC796</f>
        <v>-3.3457114045107872E-2</v>
      </c>
      <c r="GM796" t="e">
        <f>GL796/(SQRT(GL795^2+GL796^2+GL797^2))</f>
        <v>#VALUE!</v>
      </c>
      <c r="GO796" s="27">
        <f>FA797*FW795-FA795*FW797</f>
        <v>-0.31895405091280093</v>
      </c>
    </row>
    <row r="797" spans="1:197" x14ac:dyDescent="0.2">
      <c r="A797" s="1"/>
      <c r="E797" s="5" t="s">
        <v>4</v>
      </c>
      <c r="F797" s="6" t="s">
        <v>5</v>
      </c>
      <c r="G797" s="7" t="s">
        <v>6</v>
      </c>
      <c r="H797" s="8" t="s">
        <v>1</v>
      </c>
      <c r="I797">
        <v>8</v>
      </c>
      <c r="J797" s="9" t="s">
        <v>7</v>
      </c>
      <c r="K797">
        <v>8</v>
      </c>
      <c r="L797" s="10"/>
      <c r="M797" s="17">
        <f>A769</f>
        <v>40</v>
      </c>
      <c r="N797" s="17">
        <f>B769</f>
        <v>35</v>
      </c>
      <c r="O797" s="17">
        <f>C769</f>
        <v>250.5</v>
      </c>
      <c r="Q797" s="61">
        <f t="array" ref="Q797:Q799">MMULT(AI797:AK799,AG797:AG799)</f>
        <v>0.81744266817451494</v>
      </c>
      <c r="R797" s="13"/>
      <c r="S797" s="17">
        <v>1</v>
      </c>
      <c r="T797">
        <v>0</v>
      </c>
      <c r="V797" s="73">
        <f>(T797^2)*(1-COS(RADIANS(O797+45)))+(COS(RADIANS(O797+45)))</f>
        <v>0.4305110968082948</v>
      </c>
      <c r="W797" s="73">
        <f>(T797*T798)*(1-COS(RADIANS(O797+45)))-T799*(SIN(RADIANS(O797+45)))</f>
        <v>0.90258528434986074</v>
      </c>
      <c r="X797" s="73">
        <f>(T797*T799)*(1-COS(RADIANS(O797+45)))+T798*(SIN(RADIANS(O797+45)))</f>
        <v>0</v>
      </c>
      <c r="Y797" s="10"/>
      <c r="Z797">
        <f t="array" ref="Z797:Z799">MMULT(V797:X799,S797:S799)</f>
        <v>0.4305110968082948</v>
      </c>
      <c r="AA797" s="23">
        <f>COS(RADIANS('[1]Biaxial Input'!$F$21))</f>
        <v>-0.9975640502598242</v>
      </c>
      <c r="AC797" s="30">
        <f>(AA797^2)*(1-COS(RADIANS(N797)))+(COS(RADIANS(N797)))</f>
        <v>0.99912000006339641</v>
      </c>
      <c r="AD797" s="30">
        <f>(AA797*AA798)*(1-COS(RADIANS(N797)))-AA799*(SIN(RADIANS(N797)))</f>
        <v>-1.2584585399294834E-2</v>
      </c>
      <c r="AE797" s="30">
        <f>(AA797*AA799)*(1-COS(RADIANS(N797)))+AA798*(SIN(RADIANS(N797)))</f>
        <v>4.0010669622570827E-2</v>
      </c>
      <c r="AG797">
        <f t="array" ref="AG797:AG799">MMULT(AC797:AE799,Z797:Z799)</f>
        <v>0.44149090866144403</v>
      </c>
      <c r="AI797" s="28">
        <f>(T797^2)*(1-COS(RADIANS(M797)))+(COS(RADIANS(M797)))</f>
        <v>0.76604444311897801</v>
      </c>
      <c r="AJ797" s="28">
        <f>(T797*T798)*(1-COS(RADIANS(M797)))-T799*(SIN(RADIANS(M797)))</f>
        <v>-0.64278760968653925</v>
      </c>
      <c r="AK797" s="28">
        <f>(T797*T799)*(1-COS(RADIANS(M797)))+T798*(SIN(RADIANS(M797)))</f>
        <v>0</v>
      </c>
      <c r="AM797" s="61">
        <f t="array" ref="AM797:AM799">MMULT(AI797:AK799,AW797:AW799)</f>
        <v>-0.46703774954101573</v>
      </c>
      <c r="AN797" s="13"/>
      <c r="AO797" s="17">
        <v>1</v>
      </c>
      <c r="AP797">
        <v>0</v>
      </c>
      <c r="AR797" s="73">
        <f>(T797^2)*(1-COS(RADIANS(O797-45)))+(COS(RADIANS(O797-45)))</f>
        <v>-0.90258528434986052</v>
      </c>
      <c r="AS797" s="73">
        <f>(T797*T798)*(1-COS(RADIANS(O797-45)))-T799*(SIN(RADIANS(O797-45)))</f>
        <v>0.4305110968082953</v>
      </c>
      <c r="AT797" s="73">
        <f>(T797*T799)*(1-COS(RADIANS(O797-45)))+T798*(SIN(RADIANS(O797-45)))</f>
        <v>0</v>
      </c>
      <c r="AU797" s="10"/>
      <c r="AV797">
        <f t="array" ref="AV797:AV799">MMULT(AR797:AT799,S797:S799)</f>
        <v>-0.90258528434986052</v>
      </c>
      <c r="AW797" s="1">
        <f t="array" ref="AW797:AW799">MMULT(AC797:AE799,AV797:AV799)</f>
        <v>-0.89637320569372525</v>
      </c>
      <c r="BV797" s="1"/>
      <c r="BY797" t="s">
        <v>9</v>
      </c>
      <c r="BZ797" s="5">
        <f t="shared" si="1207"/>
        <v>0.3492962422733713</v>
      </c>
      <c r="CA797" s="6">
        <f t="shared" si="1207"/>
        <v>-0.34518112468713447</v>
      </c>
      <c r="CB797" s="7">
        <f>CY796</f>
        <v>-0.35707202555584594</v>
      </c>
      <c r="CC797" s="8">
        <f>DU796</f>
        <v>-0.87793387106988852</v>
      </c>
      <c r="CE797" s="10"/>
      <c r="CH797">
        <f>((SUMPRODUCT(CM796:CM798,CK796:CK798))*(SUMPRODUCT(CM796:CM798,CL796:CL798)))-((SUMPRODUCT(CN796:CN798,CK796:CK798))*(SUMPRODUCT(CN796:CN798,CL796:CL798)))</f>
        <v>-3.3457114045107872E-2</v>
      </c>
      <c r="CI797" s="67"/>
      <c r="CJ797" s="10" t="s">
        <v>9</v>
      </c>
      <c r="CK797" s="5">
        <f t="shared" si="1208"/>
        <v>0.3492962422733713</v>
      </c>
      <c r="CL797" s="6">
        <f t="shared" si="1208"/>
        <v>-0.34518112468713447</v>
      </c>
      <c r="CM797" s="7">
        <f>FA796</f>
        <v>-0.34169558301386721</v>
      </c>
      <c r="CN797" s="8">
        <f>FW796</f>
        <v>-0.88403192360634097</v>
      </c>
      <c r="CP797">
        <f t="shared" si="1206"/>
        <v>-9.8670839279614439E-2</v>
      </c>
      <c r="CQ797">
        <f t="shared" si="1206"/>
        <v>-0.32743703463395935</v>
      </c>
      <c r="CR797">
        <f>CK799</f>
        <v>0</v>
      </c>
      <c r="CS797">
        <f>CN799</f>
        <v>0</v>
      </c>
      <c r="CW797" s="28"/>
      <c r="CY797" s="61">
        <v>0.38589490603515519</v>
      </c>
      <c r="DA797" s="17">
        <v>0</v>
      </c>
      <c r="DB797">
        <v>1</v>
      </c>
      <c r="DD797" s="73">
        <f>(DB795*DB797)*(1-COS(RADIANS(CW795+45)))-DB796*(SIN(RADIANS(CW795+45)))</f>
        <v>0</v>
      </c>
      <c r="DE797" s="73">
        <f>(DB796*DB797)*(1-COS(RADIANS(CW795+45)))+DB795*(SIN(RADIANS(CW795+45)))</f>
        <v>0</v>
      </c>
      <c r="DF797" s="73">
        <f>(DB797^2)*(1-COS(RADIANS(CW795+45)))+(COS(RADIANS(CW795+45)))</f>
        <v>1</v>
      </c>
      <c r="DG797" s="10"/>
      <c r="DH797">
        <v>0</v>
      </c>
      <c r="DI797" s="23">
        <f>SIN(RADIANS('[1]Biaxial Input'!$F$21))*SIN(RADIANS(0))</f>
        <v>0</v>
      </c>
      <c r="DK797" s="30">
        <f>(DI795*DI797)*(1-COS(RADIANS(CV795)))-DI796*(SIN(RADIANS(CV795)))</f>
        <v>-2.948035967890307E-2</v>
      </c>
      <c r="DL797" s="30">
        <f>(DI796*DI797)*(1-COS(RADIANS(CV795)))+DI795*(SIN(RADIANS(CV795)))</f>
        <v>-0.42158878489581864</v>
      </c>
      <c r="DM797" s="30">
        <f>(DI797^2)*(1-COS(RADIANS(CV795)))+(COS(RADIANS(CV795)))</f>
        <v>0.90630778703664994</v>
      </c>
      <c r="DO797">
        <v>0.38589490603515519</v>
      </c>
      <c r="DQ797" s="28">
        <f>(DB795*DB797)*(1-COS(RADIANS(CU795)))-DB796*(SIN(RADIANS(CU795)))</f>
        <v>0</v>
      </c>
      <c r="DR797" s="28">
        <f>(DB796*DB797)*(1-COS(RADIANS(CU795)))+DB795*(SIN(RADIANS(CU795)))</f>
        <v>0</v>
      </c>
      <c r="DS797" s="28">
        <f>(DB797^2)*(1-COS(RADIANS(CU795)))+(COS(RADIANS(CU795)))</f>
        <v>1</v>
      </c>
      <c r="DU797" s="61">
        <v>0.1723116846091671</v>
      </c>
      <c r="DW797" s="17">
        <v>0</v>
      </c>
      <c r="DX797">
        <v>1</v>
      </c>
      <c r="DZ797" s="73">
        <f>(DB795*DB795)*(1-COS(RADIANS(CW795-45)))-DB795*(SIN(RADIANS(CW795-45)))</f>
        <v>0</v>
      </c>
      <c r="EA797" s="73">
        <f>(DB796*DB797)*(1-COS(RADIANS(CW795-45)))+DB795*(SIN(RADIANS(CW795-45)))</f>
        <v>0</v>
      </c>
      <c r="EB797" s="73">
        <f>(DB797^2)*(1-COS(RADIANS(CW795-45)))+(COS(RADIANS(CW795-45)))</f>
        <v>1</v>
      </c>
      <c r="EC797" s="10"/>
      <c r="ED797">
        <v>0</v>
      </c>
      <c r="EE797" s="1">
        <v>0.1723116846091671</v>
      </c>
      <c r="EG797">
        <f>CY797+DU797</f>
        <v>0.55820659064432232</v>
      </c>
      <c r="EH797">
        <f>EG797/(SQRT(EG795^2+EG796^2+EG797^2))</f>
        <v>0.39471166554762355</v>
      </c>
      <c r="EJ797">
        <f>Q797+AM797</f>
        <v>0.35040491863349921</v>
      </c>
      <c r="EK797">
        <f>EJ797/(SQRT(EJ795^2+EJ796^2+EJ797^2))</f>
        <v>1</v>
      </c>
      <c r="EM797" s="23">
        <f>CY795*DU796-CY796*DU795</f>
        <v>-0.90630778703665005</v>
      </c>
      <c r="ER797">
        <f t="shared" ref="ER797:ES799" si="1209">CK796</f>
        <v>0.93180266183863136</v>
      </c>
      <c r="ES797">
        <f t="shared" si="1209"/>
        <v>-0.87956522186239505</v>
      </c>
      <c r="ET797" t="e">
        <f>#REF!</f>
        <v>#REF!</v>
      </c>
      <c r="EU797" t="e">
        <f>#REF!</f>
        <v>#REF!</v>
      </c>
      <c r="EY797" s="28"/>
      <c r="EZ797" s="10"/>
      <c r="FA797" s="61">
        <v>0.38282887881814986</v>
      </c>
      <c r="FB797" s="13">
        <f>BW798</f>
        <v>0</v>
      </c>
      <c r="FC797" s="17">
        <v>0</v>
      </c>
      <c r="FD797">
        <v>1</v>
      </c>
      <c r="FF797" s="73">
        <f>(FD795*FD797)*(1-COS(RADIANS(EY795+45)))-FD796*(SIN(RADIANS(EY795+45)))</f>
        <v>0</v>
      </c>
      <c r="FG797" s="73">
        <f>(FD796*FD797)*(1-COS(RADIANS(EY795+45)))+FD795*(SIN(RADIANS(EY795+45)))</f>
        <v>0</v>
      </c>
      <c r="FH797" s="73">
        <f>(FD797^2)*(1-COS(RADIANS(EY795+45)))+(COS(RADIANS(EY795+45)))</f>
        <v>1</v>
      </c>
      <c r="FI797" s="10"/>
      <c r="FJ797">
        <v>0</v>
      </c>
      <c r="FK797" s="23">
        <f>SIN(RADIANS(176))*SIN(RADIANS(0))</f>
        <v>0</v>
      </c>
      <c r="FM797" s="30">
        <f>(FK795*FK797)*(1-COS(RADIANS(EX795)))-FK796*(SIN(RADIANS(EX795)))</f>
        <v>-2.948035967890307E-2</v>
      </c>
      <c r="FN797" s="30">
        <f>(FK796*FK797)*(1-COS(RADIANS(EX795)))+FK795*(SIN(RADIANS(EX795)))</f>
        <v>-0.42158878489581864</v>
      </c>
      <c r="FO797" s="30">
        <f>(FK797^2)*(1-COS(RADIANS(EX795)))+(COS(RADIANS(EX795)))</f>
        <v>0.90630778703664994</v>
      </c>
      <c r="FQ797">
        <v>0.38282887881814986</v>
      </c>
      <c r="FS797" s="28">
        <f>(FD795*FD797)*(1-COS(RADIANS(EW795)))-FD796*(SIN(RADIANS(EW795)))</f>
        <v>0</v>
      </c>
      <c r="FT797" s="28">
        <f>(FD796*FD797)*(1-COS(RADIANS(EW795)))+FD795*(SIN(RADIANS(EW795)))</f>
        <v>0</v>
      </c>
      <c r="FU797" s="28">
        <f>(FD797^2)*(1-COS(RADIANS(EW795)))+(COS(RADIANS(EW795)))</f>
        <v>1</v>
      </c>
      <c r="FW797" s="61">
        <v>0.1790202354471935</v>
      </c>
      <c r="FX797" s="13">
        <f>BX798</f>
        <v>0</v>
      </c>
      <c r="FY797" s="17">
        <v>0</v>
      </c>
      <c r="FZ797">
        <v>1</v>
      </c>
      <c r="GB797" s="73">
        <f>(FD795*FD795)*(1-COS(RADIANS(EY795-45)))-FD795*(SIN(RADIANS(EY795-45)))</f>
        <v>0</v>
      </c>
      <c r="GC797" s="73">
        <f>(FD796*FD797)*(1-COS(RADIANS(EY795-45)))+FD795*(SIN(RADIANS(EY795-45)))</f>
        <v>0</v>
      </c>
      <c r="GD797" s="73">
        <f>(FD797^2)*(1-COS(RADIANS(EY795-45)))+(COS(RADIANS(EY795-45)))</f>
        <v>1</v>
      </c>
      <c r="GE797" s="10"/>
      <c r="GF797">
        <v>0</v>
      </c>
      <c r="GG797" s="1">
        <v>0.1790202354471935</v>
      </c>
      <c r="GI797">
        <f>FA797+FW797</f>
        <v>0.56184911426534334</v>
      </c>
      <c r="GJ797">
        <f>GI797/(SQRT(GI795^2+GI796^2+GI797^2))</f>
        <v>0.39728731870067979</v>
      </c>
      <c r="GL797" t="e">
        <f>#REF!+DC797</f>
        <v>#REF!</v>
      </c>
      <c r="GM797" t="e">
        <f>GL797/(SQRT(GL795^2+GL796^2+GL797^2))</f>
        <v>#REF!</v>
      </c>
      <c r="GO797" s="27">
        <f>FA795*FW796-FA796*FW795</f>
        <v>-0.90630778703664983</v>
      </c>
    </row>
    <row r="798" spans="1:197" x14ac:dyDescent="0.2">
      <c r="A798" s="1"/>
      <c r="D798" t="s">
        <v>8</v>
      </c>
      <c r="E798" s="5">
        <f t="shared" ref="E798:F800" si="1210">E793</f>
        <v>0.93127665311444463</v>
      </c>
      <c r="F798" s="6">
        <f t="shared" si="1210"/>
        <v>-0.88026643289562845</v>
      </c>
      <c r="G798" s="7">
        <f>Q797</f>
        <v>0.81744266817451494</v>
      </c>
      <c r="H798" s="8">
        <f>AM797</f>
        <v>-0.46703774954101573</v>
      </c>
      <c r="J798" s="9">
        <f>((SUMPRODUCT(G798:G800,E798:E800))*(SUMPRODUCT(G798:G800,F798:F800)))-((SUMPRODUCT(H798:H800,E798:E800))*(SUMPRODUCT(H798:H800,F798:F800)))</f>
        <v>-2.0338700296548995E-2</v>
      </c>
      <c r="Q798" s="61">
        <v>-0.28735231058991251</v>
      </c>
      <c r="S798" s="17">
        <v>0</v>
      </c>
      <c r="T798">
        <v>0</v>
      </c>
      <c r="V798" s="73">
        <f>(T797*T798)*(1-COS(RADIANS(O797+45)))+T799*(SIN(RADIANS(O797+45)))</f>
        <v>-0.90258528434986074</v>
      </c>
      <c r="W798" s="73">
        <f>(T798^2)*(1-COS(RADIANS(O797+45)))+(COS(RADIANS(O797+45)))</f>
        <v>0.4305110968082948</v>
      </c>
      <c r="X798" s="73">
        <f>(T798*T799)*(1-COS(RADIANS(O797+45)))-T797*(SIN(RADIANS(O797+45)))</f>
        <v>0</v>
      </c>
      <c r="Y798" s="10"/>
      <c r="Z798">
        <v>-0.90258528434986074</v>
      </c>
      <c r="AA798" s="23">
        <f>SIN(RADIANS('[1]Biaxial Input'!$F$21))*(COS(RADIANS(0)))</f>
        <v>6.9756473744125524E-2</v>
      </c>
      <c r="AC798" s="30">
        <f>(AA797*AA798)*(1-COS(RADIANS(N797)))+AA799*(SIN(RADIANS(N797)))</f>
        <v>-1.2584585399294834E-2</v>
      </c>
      <c r="AD798" s="30">
        <f>(AA798^2)*(1-COS(RADIANS(N797)))+(COS(RADIANS(N797)))</f>
        <v>0.82003204422559539</v>
      </c>
      <c r="AE798" s="30">
        <f>(AA798*AA799)*(1-COS(RADIANS(N797)))-AA797*(SIN(RADIANS(N797)))</f>
        <v>0.57217923297994577</v>
      </c>
      <c r="AG798">
        <v>-0.74556665947648459</v>
      </c>
      <c r="AI798" s="28">
        <f>(T797*T798)*(1-COS(RADIANS(M797)))+T799*(SIN(RADIANS(M797)))</f>
        <v>0.64278760968653925</v>
      </c>
      <c r="AJ798" s="28">
        <f>(T798^2)*(1-COS(RADIANS(M797)))+(COS(RADIANS(M797)))</f>
        <v>0.76604444311897801</v>
      </c>
      <c r="AK798" s="28">
        <f>(T798*T799)*(1-COS(RADIANS(M797)))-T797*(SIN(RADIANS(M797)))</f>
        <v>0</v>
      </c>
      <c r="AM798" s="61">
        <v>-0.8379152379643573</v>
      </c>
      <c r="AO798" s="17">
        <v>0</v>
      </c>
      <c r="AP798">
        <v>0</v>
      </c>
      <c r="AR798" s="73">
        <f>(T797*T798)*(1-COS(RADIANS(O797-45)))+T799*(SIN(RADIANS(O797-45)))</f>
        <v>-0.4305110968082953</v>
      </c>
      <c r="AS798" s="73">
        <f>(T798^2)*(1-COS(RADIANS(O797-45)))+(COS(RADIANS(O797-45)))</f>
        <v>-0.90258528434986052</v>
      </c>
      <c r="AT798" s="73">
        <f>(T798*T799)*(1-COS(RADIANS(O797-45)))-T797*(SIN(RADIANS(O797-45)))</f>
        <v>0</v>
      </c>
      <c r="AU798" s="10"/>
      <c r="AV798">
        <v>-0.4305110968082953</v>
      </c>
      <c r="AW798" s="1">
        <v>-0.34167423318646195</v>
      </c>
      <c r="BV798" s="1"/>
      <c r="BY798" t="s">
        <v>10</v>
      </c>
      <c r="BZ798" s="5">
        <f t="shared" si="1207"/>
        <v>-9.8670839279614439E-2</v>
      </c>
      <c r="CA798" s="6">
        <f t="shared" si="1207"/>
        <v>-0.32743703463395935</v>
      </c>
      <c r="CB798" s="7">
        <f>CY797</f>
        <v>0.38589490603515519</v>
      </c>
      <c r="CC798" s="8">
        <f>DU797</f>
        <v>0.1723116846091671</v>
      </c>
      <c r="CE798" s="10"/>
      <c r="CG798" s="10" t="s">
        <v>160</v>
      </c>
      <c r="CH798" s="10">
        <f>-CH795*((EY795-CW795)/(CH797-CE796))</f>
        <v>245.06195136069923</v>
      </c>
      <c r="CI798" s="67"/>
      <c r="CJ798" s="10" t="s">
        <v>10</v>
      </c>
      <c r="CK798" s="5">
        <f t="shared" si="1208"/>
        <v>-9.8670839279614439E-2</v>
      </c>
      <c r="CL798" s="6">
        <f t="shared" si="1208"/>
        <v>-0.32743703463395935</v>
      </c>
      <c r="CM798" s="7">
        <f>FA797</f>
        <v>0.38282887881814986</v>
      </c>
      <c r="CN798" s="8">
        <f>FW797</f>
        <v>0.1790202354471935</v>
      </c>
      <c r="CW798" s="28"/>
      <c r="DH798" s="10"/>
      <c r="DI798" s="10"/>
      <c r="DJ798" s="10"/>
      <c r="DK798" s="10"/>
      <c r="DL798" s="10"/>
      <c r="DM798" s="10"/>
      <c r="DN798" s="10"/>
      <c r="DO798" s="10"/>
      <c r="DP798" s="10"/>
      <c r="EE798" s="1"/>
      <c r="EI798" s="64">
        <f>(DEGREES(ACOS((EH795*EK795+EH796*EK796+EH797*EK797)/((SQRT(EH795^2+EH796^2+EH797^2))*(SQRT(EK795^2+EK796^2+EK797^2))))))</f>
        <v>66.752007404051454</v>
      </c>
      <c r="ER798">
        <f t="shared" si="1209"/>
        <v>0.3492962422733713</v>
      </c>
      <c r="ES798">
        <f t="shared" si="1209"/>
        <v>-0.34518112468713447</v>
      </c>
      <c r="ET798" t="e">
        <f>#REF!</f>
        <v>#REF!</v>
      </c>
      <c r="EU798" t="e">
        <f>#REF!</f>
        <v>#REF!</v>
      </c>
      <c r="EY798" s="28"/>
      <c r="EZ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GG798" s="1"/>
      <c r="GK798" s="64" t="e">
        <f>(DEGREES(ACOS((GJ795*GM795+GJ796*GM796+GJ797*GM797)/((SQRT(GJ795^2+GJ796^2+GJ797^2))*(SQRT(GM795^2+GM796^2+GM797^2))))))</f>
        <v>#VALUE!</v>
      </c>
    </row>
    <row r="799" spans="1:197" x14ac:dyDescent="0.2">
      <c r="A799" s="1"/>
      <c r="D799" t="s">
        <v>9</v>
      </c>
      <c r="E799" s="5">
        <f t="shared" si="1210"/>
        <v>0.35081781100632181</v>
      </c>
      <c r="F799" s="6">
        <f t="shared" si="1210"/>
        <v>-0.34370269893678401</v>
      </c>
      <c r="G799" s="7">
        <f t="shared" ref="G799:G800" si="1211">Q798</f>
        <v>-0.28735231058991251</v>
      </c>
      <c r="H799" s="8">
        <f t="shared" ref="H799:H800" si="1212">AM798</f>
        <v>-0.8379152379643573</v>
      </c>
      <c r="J799" s="10"/>
      <c r="Q799" s="61">
        <v>0.4992155184350423</v>
      </c>
      <c r="S799" s="17">
        <v>0</v>
      </c>
      <c r="T799">
        <v>1</v>
      </c>
      <c r="V799" s="73">
        <f>(T797*T799)*(1-COS(RADIANS(O797+45)))-T798*(SIN(RADIANS(O797+45)))</f>
        <v>0</v>
      </c>
      <c r="W799" s="73">
        <f>(T798*T799)*(1-COS(RADIANS(O797+45)))+T797*(SIN(RADIANS(O797+45)))</f>
        <v>0</v>
      </c>
      <c r="X799" s="73">
        <f>(T799^2)*(1-COS(RADIANS(O797+45)))+(COS(RADIANS(O797+45)))</f>
        <v>1</v>
      </c>
      <c r="Y799" s="10"/>
      <c r="Z799">
        <v>0</v>
      </c>
      <c r="AA799" s="23">
        <f>SIN(RADIANS('[1]Biaxial Input'!$F$21))*SIN(RADIANS(0))</f>
        <v>0</v>
      </c>
      <c r="AC799" s="30">
        <f>(AA797*AA799)*(1-COS(RADIANS(N797)))-AA798*(SIN(RADIANS(N797)))</f>
        <v>-4.0010669622570827E-2</v>
      </c>
      <c r="AD799" s="30">
        <f>(AA798*AA799)*(1-COS(RADIANS(N797)))+AA797*(SIN(RADIANS(N797)))</f>
        <v>-0.57217923297994577</v>
      </c>
      <c r="AE799" s="30">
        <f>(AA799^2)*(1-COS(RADIANS(N797)))+(COS(RADIANS(N797)))</f>
        <v>0.8191520442889918</v>
      </c>
      <c r="AG799">
        <v>0.4992155184350423</v>
      </c>
      <c r="AI799" s="28">
        <f>(T797*T799)*(1-COS(RADIANS(M797)))-T798*(SIN(RADIANS(M797)))</f>
        <v>0</v>
      </c>
      <c r="AJ799" s="28">
        <f>(T798*T799)*(1-COS(RADIANS(M797)))+T797*(SIN(RADIANS(M797)))</f>
        <v>0</v>
      </c>
      <c r="AK799" s="28">
        <f>(T799^2)*(1-COS(RADIANS(M797)))+(COS(RADIANS(M797)))</f>
        <v>1</v>
      </c>
      <c r="AM799" s="61">
        <v>0.28244255077944203</v>
      </c>
      <c r="AO799" s="17">
        <v>0</v>
      </c>
      <c r="AP799">
        <v>1</v>
      </c>
      <c r="AR799" s="73">
        <f>(T797*T797)*(1-COS(RADIANS(O797-45)))-T797*(SIN(RADIANS(O797-45)))</f>
        <v>0</v>
      </c>
      <c r="AS799" s="73">
        <f>(T798*T799)*(1-COS(RADIANS(O797-45)))+T797*(SIN(RADIANS(O797-45)))</f>
        <v>0</v>
      </c>
      <c r="AT799" s="73">
        <f>(T799^2)*(1-COS(RADIANS(O797-45)))+(COS(RADIANS(O797-45)))</f>
        <v>1</v>
      </c>
      <c r="AU799" s="10"/>
      <c r="AV799">
        <v>0</v>
      </c>
      <c r="AW799" s="1">
        <v>0.28244255077944203</v>
      </c>
      <c r="BV799" s="1"/>
      <c r="CE799" s="10"/>
      <c r="CS799" s="15"/>
      <c r="CW799" s="28"/>
      <c r="CY799" s="82" t="s">
        <v>148</v>
      </c>
      <c r="CZ799" s="13"/>
      <c r="DB799" s="10"/>
      <c r="DC799" s="10"/>
      <c r="DD799" s="10"/>
      <c r="DE799" s="10"/>
      <c r="DF799" s="10"/>
      <c r="DG799" s="10"/>
      <c r="DH799" s="80"/>
      <c r="DI799" s="23" t="s">
        <v>149</v>
      </c>
      <c r="DM799" s="1"/>
      <c r="DO799" s="80"/>
      <c r="DS799" s="13"/>
      <c r="DT799" s="81"/>
      <c r="DU799" s="82" t="s">
        <v>150</v>
      </c>
      <c r="DW799" s="13"/>
      <c r="DX799" s="13"/>
      <c r="EA799" s="1"/>
      <c r="EE799" s="1"/>
      <c r="ER799">
        <f t="shared" si="1209"/>
        <v>-9.8670839279614439E-2</v>
      </c>
      <c r="ES799">
        <f t="shared" si="1209"/>
        <v>-0.32743703463395935</v>
      </c>
      <c r="ET799" t="e">
        <f>#REF!</f>
        <v>#REF!</v>
      </c>
      <c r="EU799" t="e">
        <f>#REF!</f>
        <v>#REF!</v>
      </c>
      <c r="EY799" s="28"/>
      <c r="EZ799" s="10"/>
      <c r="FA799" s="82" t="s">
        <v>148</v>
      </c>
      <c r="FB799" s="13"/>
      <c r="FD799" s="10"/>
      <c r="FE799" s="10"/>
      <c r="FF799" s="10"/>
      <c r="FG799" s="10"/>
      <c r="FH799" s="10"/>
      <c r="FI799" s="10"/>
      <c r="FJ799" s="80"/>
      <c r="FK799" s="23" t="s">
        <v>149</v>
      </c>
      <c r="FO799" s="1"/>
      <c r="FQ799" s="80"/>
      <c r="FU799" s="13"/>
      <c r="FV799" s="81"/>
      <c r="FW799" s="82" t="s">
        <v>150</v>
      </c>
      <c r="FY799" s="13"/>
      <c r="FZ799" s="13"/>
      <c r="GC799" s="1"/>
      <c r="GG799" s="1"/>
      <c r="GK799" s="13"/>
    </row>
    <row r="800" spans="1:197" x14ac:dyDescent="0.2">
      <c r="A800" s="1"/>
      <c r="D800" t="s">
        <v>10</v>
      </c>
      <c r="E800" s="5">
        <f t="shared" si="1210"/>
        <v>-9.8237766895889173E-2</v>
      </c>
      <c r="F800" s="6">
        <f t="shared" si="1210"/>
        <v>-0.32710772210508354</v>
      </c>
      <c r="G800" s="7">
        <f t="shared" si="1211"/>
        <v>0.4992155184350423</v>
      </c>
      <c r="H800" s="8">
        <f t="shared" si="1212"/>
        <v>0.28244255077944203</v>
      </c>
      <c r="J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W800" s="1"/>
      <c r="BV800" s="1"/>
      <c r="BZ800" s="5" t="s">
        <v>4</v>
      </c>
      <c r="CA800" s="6" t="s">
        <v>5</v>
      </c>
      <c r="CB800" s="7" t="s">
        <v>6</v>
      </c>
      <c r="CC800" s="8" t="s">
        <v>1</v>
      </c>
      <c r="CD800">
        <v>7</v>
      </c>
      <c r="CE800" s="9" t="s">
        <v>7</v>
      </c>
      <c r="CG800" s="90" t="s">
        <v>157</v>
      </c>
      <c r="CH800" s="61">
        <f>CE801-((CH802-CE801)/(EY800-CW800))*CW800</f>
        <v>-5.8208934435060478</v>
      </c>
      <c r="CI800" s="10"/>
      <c r="CK800" s="5" t="s">
        <v>4</v>
      </c>
      <c r="CL800" s="6" t="s">
        <v>5</v>
      </c>
      <c r="CM800" s="7" t="s">
        <v>6</v>
      </c>
      <c r="CN800" s="8" t="s">
        <v>1</v>
      </c>
      <c r="CO800" s="10"/>
      <c r="CP800">
        <f t="shared" ref="CP800:CQ802" si="1213">BZ801</f>
        <v>0.93180266183863136</v>
      </c>
      <c r="CQ800">
        <f t="shared" si="1213"/>
        <v>-0.87956522186239505</v>
      </c>
      <c r="CR800">
        <f>CI804</f>
        <v>0</v>
      </c>
      <c r="CS800">
        <f>CL804</f>
        <v>0</v>
      </c>
      <c r="CU800" s="17">
        <f>CU704</f>
        <v>20</v>
      </c>
      <c r="CV800" s="17">
        <f>CV704</f>
        <v>30</v>
      </c>
      <c r="CW800" s="31">
        <f>CH707</f>
        <v>176.7612054441409</v>
      </c>
      <c r="CY800" s="61">
        <f t="array" ref="CY800:CY802">MMULT(DQ800:DS802,DO800:DO802)</f>
        <v>-0.49960430686759599</v>
      </c>
      <c r="CZ800" s="13"/>
      <c r="DA800" s="17">
        <v>1</v>
      </c>
      <c r="DB800">
        <v>0</v>
      </c>
      <c r="DD800" s="73">
        <f>(DB800^2)*(1-COS(RADIANS(CW800+45)))+(COS(RADIANS(CW800+45)))</f>
        <v>-0.7459271330559214</v>
      </c>
      <c r="DE800" s="73">
        <f>(DB800*DB801)*(1-COS(RADIANS(CW800+45)))-DB802*(SIN(RADIANS(CW800+45)))</f>
        <v>0.66602756111963846</v>
      </c>
      <c r="DF800" s="73">
        <f>(DB800*DB802)*(1-COS(RADIANS(CW800+45)))+DB801*(SIN(RADIANS(CW800+45)))</f>
        <v>0</v>
      </c>
      <c r="DG800" s="10"/>
      <c r="DH800">
        <f t="array" ref="DH800:DH802">MMULT(DD800:DF802,DA800:DA802)</f>
        <v>-0.7459271330559214</v>
      </c>
      <c r="DI800" s="23">
        <f>COS(RADIANS('[1]Biaxial Input'!$F$21))</f>
        <v>-0.9975640502598242</v>
      </c>
      <c r="DK800" s="30">
        <f>(DI800^2)*(1-COS(RADIANS(CV800)))+(COS(RADIANS(CV800)))</f>
        <v>0.99934808421962718</v>
      </c>
      <c r="DL800" s="30">
        <f>(DI800*DI801)*(1-COS(RADIANS(CV800)))-DI802*(SIN(RADIANS(CV800)))</f>
        <v>-9.3228300025961861E-3</v>
      </c>
      <c r="DM800" s="30">
        <f>(DI800*DI802)*(1-COS(RADIANS(CV800)))+DI801*(SIN(RADIANS(CV800)))</f>
        <v>3.4878236872062755E-2</v>
      </c>
      <c r="DO800">
        <f t="array" ref="DO800:DO802">MMULT(DK800:DM802,DH800:DH802)</f>
        <v>-0.7392315896575119</v>
      </c>
      <c r="DQ800" s="28">
        <f>(DB800^2)*(1-COS(RADIANS(CU800)))+(COS(RADIANS(CU800)))</f>
        <v>0.93969262078590843</v>
      </c>
      <c r="DR800" s="28">
        <f>(DB800*DB801)*(1-COS(RADIANS(CU800)))-DB802*(SIN(RADIANS(CU800)))</f>
        <v>-0.34202014332566871</v>
      </c>
      <c r="DS800" s="28">
        <f>(DB800*DB802)*(1-COS(RADIANS(CU800)))+DB801*(SIN(RADIANS(CU800)))</f>
        <v>0</v>
      </c>
      <c r="DU800" s="61">
        <f t="array" ref="DU800:DU802">MMULT(DQ800:DS802,EE800:EE802)</f>
        <v>-0.85522017549804241</v>
      </c>
      <c r="DV800" s="13"/>
      <c r="DW800" s="17">
        <v>1</v>
      </c>
      <c r="DX800">
        <v>0</v>
      </c>
      <c r="DZ800" s="73">
        <f>(DB800^2)*(1-COS(RADIANS(CW800-45)))+(COS(RADIANS(CW800-45)))</f>
        <v>-0.66602756111963857</v>
      </c>
      <c r="EA800" s="73">
        <f>(DB800*DB801)*(1-COS(RADIANS(CW800-45)))-DB802*(SIN(RADIANS(CW800-45)))</f>
        <v>-0.74592713305592129</v>
      </c>
      <c r="EB800" s="73">
        <f>(DB800*DB802)*(1-COS(RADIANS(CW800-45)))+DB801*(SIN(RADIANS(CW800-45)))</f>
        <v>0</v>
      </c>
      <c r="EC800" s="10"/>
      <c r="ED800">
        <f t="array" ref="ED800:ED802">MMULT(DZ800:EB802,DA800:DA802)</f>
        <v>-0.66602756111963857</v>
      </c>
      <c r="EE800" s="1">
        <f t="array" ref="EE800:EE802">MMULT(DK800:DM802,ED800:ED802)</f>
        <v>-0.67254751909818578</v>
      </c>
      <c r="EG800">
        <f>CY800+DU800</f>
        <v>-1.3548244823656383</v>
      </c>
      <c r="EH800">
        <f>EG800/(SQRT(EG800^2+EG801^2+EG802^2))</f>
        <v>-0.95800557879829684</v>
      </c>
      <c r="EJ800">
        <f>Q800+AM800</f>
        <v>0</v>
      </c>
      <c r="EK800">
        <f>EJ800/(SQRT(EJ800^2+EJ801^2+EJ802^2))</f>
        <v>0</v>
      </c>
      <c r="EM800" s="23">
        <f>CY801*DU802-CY802*DU801</f>
        <v>0.1378186779084995</v>
      </c>
      <c r="EO800" s="15">
        <v>7</v>
      </c>
      <c r="EP800" s="9" t="s">
        <v>7</v>
      </c>
      <c r="EW800" s="17">
        <f>CU800</f>
        <v>20</v>
      </c>
      <c r="EX800" s="17">
        <f>CV800</f>
        <v>30</v>
      </c>
      <c r="EY800" s="31">
        <f>1+CW800</f>
        <v>177.7612054441409</v>
      </c>
      <c r="EZ800" s="10"/>
      <c r="FA800" s="61">
        <f t="array" ref="FA800:FA802">MMULT(FS800:FU802,FQ800:FQ802)</f>
        <v>-0.48460256461561557</v>
      </c>
      <c r="FB800" s="13">
        <f>BW801</f>
        <v>0</v>
      </c>
      <c r="FC800" s="17">
        <v>1</v>
      </c>
      <c r="FD800">
        <v>0</v>
      </c>
      <c r="FF800" s="73">
        <f>(FD800^2)*(1-COS(RADIANS(EY800+45)))+(COS(RADIANS(EY800+45)))</f>
        <v>-0.73418974104548529</v>
      </c>
      <c r="FG800" s="73">
        <f>(FD800*FD801)*(1-COS(RADIANS(EY800+45)))-FD802*(SIN(RADIANS(EY800+45)))</f>
        <v>0.67894434539479254</v>
      </c>
      <c r="FH800" s="73">
        <f>(FD800*FD802)*(1-COS(RADIANS(EY800+45)))+FD801*(SIN(RADIANS(EY800+45)))</f>
        <v>0</v>
      </c>
      <c r="FI800" s="10"/>
      <c r="FJ800">
        <f t="array" ref="FJ800:FJ802">MMULT(FF800:FH802,FC800:FC802)</f>
        <v>-0.73418974104548529</v>
      </c>
      <c r="FK800" s="23">
        <f>COS(RADIANS(176))</f>
        <v>-0.9975640502598242</v>
      </c>
      <c r="FM800" s="30">
        <f>(FK800^2)*(1-COS(RADIANS(EX800)))+(COS(RADIANS(EX800)))</f>
        <v>0.99934808421962718</v>
      </c>
      <c r="FN800" s="30">
        <f>(FK800*FK801)*(1-COS(RADIANS(EX800)))-FK802*(SIN(RADIANS(EX800)))</f>
        <v>-9.3228300025961861E-3</v>
      </c>
      <c r="FO800" s="30">
        <f>(FK800*FK802)*(1-COS(RADIANS(EX800)))+FK801*(SIN(RADIANS(EX800)))</f>
        <v>3.4878236872062755E-2</v>
      </c>
      <c r="FQ800">
        <f t="array" ref="FQ800:FQ802">MMULT(FM800:FO802,FJ800:FJ802)</f>
        <v>-0.72738142845417031</v>
      </c>
      <c r="FS800" s="28">
        <f>(FD800^2)*(1-COS(RADIANS(EW800)))+(COS(RADIANS(EW800)))</f>
        <v>0.93969262078590843</v>
      </c>
      <c r="FT800" s="28">
        <f>(FD800*FD801)*(1-COS(RADIANS(EW800)))-FD802*(SIN(RADIANS(EW800)))</f>
        <v>-0.34202014332566871</v>
      </c>
      <c r="FU800" s="28">
        <f>(FD800*FD802)*(1-COS(RADIANS(EW800)))+FD801*(SIN(RADIANS(EW800)))</f>
        <v>0</v>
      </c>
      <c r="FW800" s="61">
        <f t="array" ref="FW800:FW802">MMULT(FS800:FU802,GG800:GG802)</f>
        <v>-0.86380921874423267</v>
      </c>
      <c r="FX800" s="13">
        <f>BX801</f>
        <v>0</v>
      </c>
      <c r="FY800" s="17">
        <v>1</v>
      </c>
      <c r="FZ800">
        <v>0</v>
      </c>
      <c r="GB800" s="73">
        <f>(FD800^2)*(1-COS(RADIANS(EY800-45)))+(COS(RADIANS(EY800-45)))</f>
        <v>-0.67894434539479254</v>
      </c>
      <c r="GC800" s="73">
        <f>(FD800*FD801)*(1-COS(RADIANS(EY800-45)))-FD802*(SIN(RADIANS(EY800-45)))</f>
        <v>-0.73418974104548518</v>
      </c>
      <c r="GD800" s="73">
        <f>(FD800*FD802)*(1-COS(RADIANS(EY800-45)))+FD801*(SIN(RADIANS(EY800-45)))</f>
        <v>0</v>
      </c>
      <c r="GE800" s="10"/>
      <c r="GF800">
        <f t="array" ref="GF800:GF802">MMULT(GB800:GD802,FC800:FC802)</f>
        <v>-0.67894434539479254</v>
      </c>
      <c r="GG800" s="1">
        <f t="array" ref="GG800:GG802">MMULT(FM800:FO802,GF800:GF802)</f>
        <v>-0.685346457007452</v>
      </c>
      <c r="GI800">
        <f>FA800+FW800</f>
        <v>-1.3484117833598481</v>
      </c>
      <c r="GJ800">
        <f>GI800/(SQRT(GI800^2+GI801^2+GI802^2))</f>
        <v>-0.95347111584559441</v>
      </c>
      <c r="GL800" t="e">
        <f>CH801+DC800</f>
        <v>#VALUE!</v>
      </c>
      <c r="GM800" t="e">
        <f>GL800/(SQRT(GL800^2+GL801^2+GL802^2))</f>
        <v>#VALUE!</v>
      </c>
      <c r="GO800" s="27">
        <f>FA801*FW802-FA802*FW801</f>
        <v>0.13781867790849947</v>
      </c>
    </row>
    <row r="801" spans="1:197" x14ac:dyDescent="0.2">
      <c r="A801" s="1"/>
      <c r="J801" s="10"/>
      <c r="Q801" s="82" t="s">
        <v>148</v>
      </c>
      <c r="R801" s="13"/>
      <c r="T801" s="10"/>
      <c r="U801" s="10"/>
      <c r="V801" s="10"/>
      <c r="W801" s="10"/>
      <c r="X801" s="10"/>
      <c r="Y801" s="10"/>
      <c r="Z801" s="80"/>
      <c r="AA801" s="23" t="s">
        <v>149</v>
      </c>
      <c r="AE801" s="1"/>
      <c r="AG801" s="80"/>
      <c r="AK801" s="13"/>
      <c r="AL801" s="81"/>
      <c r="AM801" s="82" t="s">
        <v>150</v>
      </c>
      <c r="AO801" s="13"/>
      <c r="AP801" s="13"/>
      <c r="AS801" s="1"/>
      <c r="AW801" s="1"/>
      <c r="BV801" s="1"/>
      <c r="BY801" t="s">
        <v>8</v>
      </c>
      <c r="BZ801" s="5">
        <f t="shared" ref="BZ801:CA803" si="1214">BZ796</f>
        <v>0.93180266183863136</v>
      </c>
      <c r="CA801" s="6">
        <f t="shared" si="1214"/>
        <v>-0.87956522186239505</v>
      </c>
      <c r="CB801" s="7">
        <f>CY800</f>
        <v>-0.49960430686759599</v>
      </c>
      <c r="CC801" s="8">
        <f>DU800</f>
        <v>-0.85522017549804241</v>
      </c>
      <c r="CE801" s="9">
        <f>((SUMPRODUCT(CB801:CB803,BZ801:BZ803))*(SUMPRODUCT(CB801:(CB803),CA801:CA803)))-((SUMPRODUCT(CC801:CC803,BZ801:BZ803))*(SUMPRODUCT(CC801:CC803,CA801:CA803)))</f>
        <v>0</v>
      </c>
      <c r="CG801">
        <v>1</v>
      </c>
      <c r="CH801" t="s">
        <v>161</v>
      </c>
      <c r="CI801" s="67"/>
      <c r="CJ801" s="1" t="s">
        <v>8</v>
      </c>
      <c r="CK801" s="5">
        <f t="shared" ref="CK801:CL803" si="1215">BZ801</f>
        <v>0.93180266183863136</v>
      </c>
      <c r="CL801" s="6">
        <f t="shared" si="1215"/>
        <v>-0.87956522186239505</v>
      </c>
      <c r="CM801" s="7">
        <f>FA800</f>
        <v>-0.48460256461561557</v>
      </c>
      <c r="CN801" s="8">
        <f>FW800</f>
        <v>-0.86380921874423267</v>
      </c>
      <c r="CO801" s="10"/>
      <c r="CP801">
        <f t="shared" si="1213"/>
        <v>0.3492962422733713</v>
      </c>
      <c r="CQ801">
        <f t="shared" si="1213"/>
        <v>-0.34518112468713447</v>
      </c>
      <c r="CR801">
        <f>CJ804</f>
        <v>0</v>
      </c>
      <c r="CS801">
        <f>CM804</f>
        <v>0</v>
      </c>
      <c r="CW801" s="28"/>
      <c r="CY801" s="61">
        <v>-0.78871702279918932</v>
      </c>
      <c r="DA801" s="17">
        <v>0</v>
      </c>
      <c r="DB801">
        <v>0</v>
      </c>
      <c r="DD801" s="73">
        <f>(DB800*DB801)*(1-COS(RADIANS(CW800+45)))+DB802*(SIN(RADIANS(CW800+45)))</f>
        <v>-0.66602756111963846</v>
      </c>
      <c r="DE801" s="73">
        <f>(DB801^2)*(1-COS(RADIANS(CW800+45)))+(COS(RADIANS(CW800+45)))</f>
        <v>-0.7459271330559214</v>
      </c>
      <c r="DF801" s="73">
        <f>(DB801*DB802)*(1-COS(RADIANS(CW800+45)))-DB800*(SIN(RADIANS(CW800+45)))</f>
        <v>0</v>
      </c>
      <c r="DG801" s="10"/>
      <c r="DH801">
        <v>-0.66602756111963846</v>
      </c>
      <c r="DI801" s="23">
        <f>SIN(RADIANS('[1]Biaxial Input'!$F$21))*(COS(RADIANS(0)))</f>
        <v>6.9756473744125524E-2</v>
      </c>
      <c r="DK801" s="30">
        <f>(DI800*DI801)*(1-COS(RADIANS(CV800)))+DI802*(SIN(RADIANS(CV800)))</f>
        <v>-9.3228300025961861E-3</v>
      </c>
      <c r="DL801" s="30">
        <f>(DI801^2)*(1-COS(RADIANS(CV800)))+(COS(RADIANS(CV800)))</f>
        <v>0.86667731956481153</v>
      </c>
      <c r="DM801" s="30">
        <f>(DI801*DI802)*(1-COS(RADIANS(CV800)))-DI800*(SIN(RADIANS(CV800)))</f>
        <v>0.49878202512991204</v>
      </c>
      <c r="DO801">
        <v>-0.57027682957165271</v>
      </c>
      <c r="DQ801" s="28">
        <f>(DB800*DB801)*(1-COS(RADIANS(CU800)))+DB802*(SIN(RADIANS(CU800)))</f>
        <v>0.34202014332566871</v>
      </c>
      <c r="DR801" s="28">
        <f>(DB801^2)*(1-COS(RADIANS(CU800)))+(COS(RADIANS(CU800)))</f>
        <v>0.93969262078590843</v>
      </c>
      <c r="DS801" s="28">
        <f>(DB801*DB802)*(1-COS(RADIANS(CU800)))-DB800*(SIN(RADIANS(CU800)))</f>
        <v>0</v>
      </c>
      <c r="DU801" s="61">
        <v>0.38330072518484737</v>
      </c>
      <c r="DW801" s="17">
        <v>0</v>
      </c>
      <c r="DX801">
        <v>0</v>
      </c>
      <c r="DZ801" s="73">
        <f>(DB800*DB801)*(1-COS(RADIANS(CW800-45)))+DB802*(SIN(RADIANS(CW800-45)))</f>
        <v>0.74592713305592129</v>
      </c>
      <c r="EA801" s="73">
        <f>(DB801^2)*(1-COS(RADIANS(CW800-45)))+(COS(RADIANS(CW800-45)))</f>
        <v>-0.66602756111963857</v>
      </c>
      <c r="EB801" s="73">
        <f>(DB801*DB802)*(1-COS(RADIANS(CW800-45)))-DB800*(SIN(RADIANS(CW800-45)))</f>
        <v>0</v>
      </c>
      <c r="EC801" s="10"/>
      <c r="ED801">
        <v>0.74592713305592129</v>
      </c>
      <c r="EE801" s="1">
        <v>0.65268738999693243</v>
      </c>
      <c r="EG801">
        <f>CY801+DU801</f>
        <v>-0.40541629761434195</v>
      </c>
      <c r="EH801">
        <f>EG801/(SQRT(EG800^2+EG801^2+EG802^2))</f>
        <v>-0.28667261324664473</v>
      </c>
      <c r="EJ801">
        <f>Q801+AM801</f>
        <v>0</v>
      </c>
      <c r="EK801">
        <f>EJ801/(SQRT(EJ800^2+EJ801^2+EJ802^2))</f>
        <v>0</v>
      </c>
      <c r="EM801" s="23">
        <f>CY802*DU800-CY800*DU802</f>
        <v>-0.48063084796915945</v>
      </c>
      <c r="EP801" s="9">
        <f>((SUMPRODUCT(CM801:CM803,BZ801:BZ803))*(SUMPRODUCT(CM801:CM803,CA801:CA803)))-((SUMPRODUCT(CN801:CN803,BZ801:BZ803))*(SUMPRODUCT(CN801:CN803,CA801:CA803)))</f>
        <v>3.2930831337567079E-2</v>
      </c>
      <c r="EY801" s="28"/>
      <c r="EZ801" s="10"/>
      <c r="FA801" s="61">
        <v>-0.79528641742001172</v>
      </c>
      <c r="FB801" s="13">
        <f>BW802</f>
        <v>0</v>
      </c>
      <c r="FC801" s="17">
        <v>0</v>
      </c>
      <c r="FD801">
        <v>0</v>
      </c>
      <c r="FF801" s="73">
        <f>(FD800*FD801)*(1-COS(RADIANS(EY800+45)))+FD802*(SIN(RADIANS(EY800+45)))</f>
        <v>-0.67894434539479254</v>
      </c>
      <c r="FG801" s="73">
        <f>(FD801^2)*(1-COS(RADIANS(EY800+45)))+(COS(RADIANS(EY800+45)))</f>
        <v>-0.73418974104548529</v>
      </c>
      <c r="FH801" s="73">
        <f>(FD801*FD802)*(1-COS(RADIANS(EY800+45)))-FD800*(SIN(RADIANS(EY800+45)))</f>
        <v>0</v>
      </c>
      <c r="FI801" s="10"/>
      <c r="FJ801">
        <v>-0.67894434539479254</v>
      </c>
      <c r="FK801" s="23">
        <f>SIN(RADIANS(176))*(COS(RADIANS(0)))</f>
        <v>6.9756473744125524E-2</v>
      </c>
      <c r="FM801" s="30">
        <f>(FK800*FK801)*(1-COS(RADIANS(EX800)))+FK802*(SIN(RADIANS(EX800)))</f>
        <v>-9.3228300025961861E-3</v>
      </c>
      <c r="FN801" s="30">
        <f>(FK801^2)*(1-COS(RADIANS(EX800)))+(COS(RADIANS(EX800)))</f>
        <v>0.86667731956481153</v>
      </c>
      <c r="FO801" s="30">
        <f>(FK801*FK802)*(1-COS(RADIANS(EX800)))-FK800*(SIN(RADIANS(EX800)))</f>
        <v>0.49878202512991204</v>
      </c>
      <c r="FQ801">
        <v>-0.58158093925502719</v>
      </c>
      <c r="FS801" s="28">
        <f>(FD800*FD801)*(1-COS(RADIANS(EW800)))+FD802*(SIN(RADIANS(EW800)))</f>
        <v>0.34202014332566871</v>
      </c>
      <c r="FT801" s="28">
        <f>(FD801^2)*(1-COS(RADIANS(EW800)))+(COS(RADIANS(EW800)))</f>
        <v>0.93969262078590843</v>
      </c>
      <c r="FU801" s="28">
        <f>(FD801*FD802)*(1-COS(RADIANS(EW800)))-FD800*(SIN(RADIANS(EW800)))</f>
        <v>0</v>
      </c>
      <c r="FW801" s="61">
        <v>0.36947733658194748</v>
      </c>
      <c r="FX801" s="13">
        <f>BX802</f>
        <v>0</v>
      </c>
      <c r="FY801" s="17">
        <v>0</v>
      </c>
      <c r="FZ801">
        <v>0</v>
      </c>
      <c r="GB801" s="73">
        <f>(FD800*FD801)*(1-COS(RADIANS(EY800-45)))+FD802*(SIN(RADIANS(EY800-45)))</f>
        <v>0.73418974104548518</v>
      </c>
      <c r="GC801" s="73">
        <f>(FD801^2)*(1-COS(RADIANS(EY800-45)))+(COS(RADIANS(EY800-45)))</f>
        <v>-0.67894434539479254</v>
      </c>
      <c r="GD801" s="73">
        <f>(FD801*FD802)*(1-COS(RADIANS(EY800-45)))-FD800*(SIN(RADIANS(EY800-45)))</f>
        <v>0</v>
      </c>
      <c r="GE801" s="10"/>
      <c r="GF801">
        <v>0.73418974104548518</v>
      </c>
      <c r="GG801" s="1">
        <v>0.64263527953462374</v>
      </c>
      <c r="GI801">
        <f>FA801+FW801</f>
        <v>-0.42580908083806424</v>
      </c>
      <c r="GJ801">
        <f>GI801/(SQRT(GI800^2+GI801^2+GI802^2))</f>
        <v>-0.30109248855140597</v>
      </c>
      <c r="GL801">
        <f>CH802+DC801</f>
        <v>3.2930831337567079E-2</v>
      </c>
      <c r="GM801" t="e">
        <f>GL801/(SQRT(GL800^2+GL801^2+GL802^2))</f>
        <v>#VALUE!</v>
      </c>
      <c r="GO801" s="27">
        <f>FA802*FW800-FA800*FW802</f>
        <v>-0.48063084796915945</v>
      </c>
    </row>
    <row r="802" spans="1:197" x14ac:dyDescent="0.2">
      <c r="E802" s="5" t="s">
        <v>4</v>
      </c>
      <c r="F802" s="6" t="s">
        <v>5</v>
      </c>
      <c r="G802" s="7" t="s">
        <v>6</v>
      </c>
      <c r="H802" s="8" t="s">
        <v>1</v>
      </c>
      <c r="I802">
        <v>9</v>
      </c>
      <c r="J802" s="9" t="s">
        <v>7</v>
      </c>
      <c r="K802">
        <v>9</v>
      </c>
      <c r="L802" s="10"/>
      <c r="M802" s="17">
        <f>A770</f>
        <v>80</v>
      </c>
      <c r="N802" s="17">
        <f>B770</f>
        <v>40</v>
      </c>
      <c r="O802" s="17">
        <f>C770</f>
        <v>215.7</v>
      </c>
      <c r="Q802" s="61">
        <f t="array" ref="Q802:Q804">MMULT(AI802:AK804,AG802:AG804)</f>
        <v>0.7177653940960772</v>
      </c>
      <c r="R802" s="13"/>
      <c r="S802" s="17">
        <v>1</v>
      </c>
      <c r="T802">
        <v>0</v>
      </c>
      <c r="V802" s="73">
        <f>(T802^2)*(1-COS(RADIANS(O802+45)))+(COS(RADIANS(O802+45)))</f>
        <v>-0.161603821103361</v>
      </c>
      <c r="W802" s="73">
        <f>(T802*T803)*(1-COS(RADIANS(O802+45)))-T804*(SIN(RADIANS(O802+45)))</f>
        <v>0.98685571640680736</v>
      </c>
      <c r="X802" s="73">
        <f>(T802*T804)*(1-COS(RADIANS(O802+45)))+T803*(SIN(RADIANS(O802+45)))</f>
        <v>0</v>
      </c>
      <c r="Y802" s="10"/>
      <c r="Z802">
        <f t="array" ref="Z802:Z804">MMULT(V802:X804,S802:S804)</f>
        <v>-0.161603821103361</v>
      </c>
      <c r="AA802" s="23">
        <f>COS(RADIANS('[1]Biaxial Input'!$F$21))</f>
        <v>-0.9975640502598242</v>
      </c>
      <c r="AC802" s="30">
        <f>(AA802^2)*(1-COS(RADIANS(N802)))+(COS(RADIANS(N802)))</f>
        <v>0.99886158030145311</v>
      </c>
      <c r="AD802" s="30">
        <f>(AA802*AA803)*(1-COS(RADIANS(N802)))-AA804*(SIN(RADIANS(N802)))</f>
        <v>-1.6280160168985456E-2</v>
      </c>
      <c r="AE802" s="30">
        <f>(AA802*AA804)*(1-COS(RADIANS(N802)))+AA803*(SIN(RADIANS(N802)))</f>
        <v>4.4838597018148282E-2</v>
      </c>
      <c r="AG802">
        <f t="array" ref="AG802:AG804">MMULT(AC802:AE804,Z802:Z804)</f>
        <v>-0.14535367900327475</v>
      </c>
      <c r="AI802" s="28">
        <f>(T802^2)*(1-COS(RADIANS(M802)))+(COS(RADIANS(M802)))</f>
        <v>0.17364817766693041</v>
      </c>
      <c r="AJ802" s="28">
        <f>(T802*T803)*(1-COS(RADIANS(M802)))-T804*(SIN(RADIANS(M802)))</f>
        <v>-0.98480775301220802</v>
      </c>
      <c r="AK802" s="28">
        <f>(T802*T804)*(1-COS(RADIANS(M802)))+T803*(SIN(RADIANS(M802)))</f>
        <v>0</v>
      </c>
      <c r="AM802" s="61">
        <f t="array" ref="AM802:AM804">MMULT(AI802:AK804,AW802:AW804)</f>
        <v>-0.30954570802862502</v>
      </c>
      <c r="AN802" s="13"/>
      <c r="AO802" s="17">
        <v>1</v>
      </c>
      <c r="AP802">
        <v>0</v>
      </c>
      <c r="AR802" s="73">
        <f>(T802^2)*(1-COS(RADIANS(O802-45)))+(COS(RADIANS(O802-45)))</f>
        <v>-0.98685571640680725</v>
      </c>
      <c r="AS802" s="73">
        <f>(T802*T803)*(1-COS(RADIANS(O802-45)))-T804*(SIN(RADIANS(O802-45)))</f>
        <v>-0.16160382110336138</v>
      </c>
      <c r="AT802" s="73">
        <f>(T802*T804)*(1-COS(RADIANS(O802-45)))+T803*(SIN(RADIANS(O802-45)))</f>
        <v>0</v>
      </c>
      <c r="AU802" s="10"/>
      <c r="AV802">
        <f t="array" ref="AV802:AV804">MMULT(AR802:AT804,S802:S804)</f>
        <v>-0.98685571640680725</v>
      </c>
      <c r="AW802" s="1">
        <f t="array" ref="AW802:AW804">MMULT(AC802:AE804,AV802:AV804)</f>
        <v>-0.98836319651110893</v>
      </c>
      <c r="BV802" s="1"/>
      <c r="BY802" t="s">
        <v>9</v>
      </c>
      <c r="BZ802" s="5">
        <f t="shared" si="1214"/>
        <v>0.3492962422733713</v>
      </c>
      <c r="CA802" s="6">
        <f t="shared" si="1214"/>
        <v>-0.34518112468713447</v>
      </c>
      <c r="CB802" s="7">
        <f>CY801</f>
        <v>-0.78871702279918932</v>
      </c>
      <c r="CC802" s="8">
        <f>DU801</f>
        <v>0.38330072518484737</v>
      </c>
      <c r="CE802" s="10"/>
      <c r="CH802">
        <f>((SUMPRODUCT(CM801:CM803,CK801:CK803))*(SUMPRODUCT(CM801:CM803,CL801:CL803)))-((SUMPRODUCT(CN801:CN803,CK801:CK803))*(SUMPRODUCT(CN801:CN803,CL801:CL803)))</f>
        <v>3.2930831337567079E-2</v>
      </c>
      <c r="CI802" s="67"/>
      <c r="CJ802" s="10" t="s">
        <v>9</v>
      </c>
      <c r="CK802" s="5">
        <f t="shared" si="1215"/>
        <v>0.3492962422733713</v>
      </c>
      <c r="CL802" s="6">
        <f t="shared" si="1215"/>
        <v>-0.34518112468713447</v>
      </c>
      <c r="CM802" s="7">
        <f>FA801</f>
        <v>-0.79528641742001172</v>
      </c>
      <c r="CN802" s="8">
        <f>FW801</f>
        <v>0.36947733658194748</v>
      </c>
      <c r="CP802">
        <f t="shared" si="1213"/>
        <v>-9.8670839279614439E-2</v>
      </c>
      <c r="CQ802">
        <f t="shared" si="1213"/>
        <v>-0.32743703463395935</v>
      </c>
      <c r="CR802">
        <f>CK804</f>
        <v>0</v>
      </c>
      <c r="CS802">
        <f>CN804</f>
        <v>0</v>
      </c>
      <c r="CW802" s="28"/>
      <c r="CY802" s="61">
        <v>0.35821919896361265</v>
      </c>
      <c r="DA802" s="17">
        <v>0</v>
      </c>
      <c r="DB802">
        <v>1</v>
      </c>
      <c r="DD802" s="73">
        <f>(DB800*DB802)*(1-COS(RADIANS(CW800+45)))-DB801*(SIN(RADIANS(CW800+45)))</f>
        <v>0</v>
      </c>
      <c r="DE802" s="73">
        <f>(DB801*DB802)*(1-COS(RADIANS(CW800+45)))+DB800*(SIN(RADIANS(CW800+45)))</f>
        <v>0</v>
      </c>
      <c r="DF802" s="73">
        <f>(DB802^2)*(1-COS(RADIANS(CW800+45)))+(COS(RADIANS(CW800+45)))</f>
        <v>1</v>
      </c>
      <c r="DG802" s="10"/>
      <c r="DH802">
        <v>0</v>
      </c>
      <c r="DI802" s="23">
        <f>SIN(RADIANS('[1]Biaxial Input'!$F$21))*SIN(RADIANS(0))</f>
        <v>0</v>
      </c>
      <c r="DK802" s="30">
        <f>(DI800*DI802)*(1-COS(RADIANS(CV800)))-DI801*(SIN(RADIANS(CV800)))</f>
        <v>-3.4878236872062755E-2</v>
      </c>
      <c r="DL802" s="30">
        <f>(DI801*DI802)*(1-COS(RADIANS(CV800)))+DI800*(SIN(RADIANS(CV800)))</f>
        <v>-0.49878202512991204</v>
      </c>
      <c r="DM802" s="30">
        <f>(DI802^2)*(1-COS(RADIANS(CV800)))+(COS(RADIANS(CV800)))</f>
        <v>0.86602540378443871</v>
      </c>
      <c r="DO802">
        <v>0.35821919896361265</v>
      </c>
      <c r="DQ802" s="28">
        <f>(DB800*DB802)*(1-COS(RADIANS(CU800)))-DB801*(SIN(RADIANS(CU800)))</f>
        <v>0</v>
      </c>
      <c r="DR802" s="28">
        <f>(DB801*DB802)*(1-COS(RADIANS(CU800)))+DB800*(SIN(RADIANS(CU800)))</f>
        <v>0</v>
      </c>
      <c r="DS802" s="28">
        <f>(DB802^2)*(1-COS(RADIANS(CU800)))+(COS(RADIANS(CU800)))</f>
        <v>1</v>
      </c>
      <c r="DU802" s="61">
        <v>-0.34882517898492876</v>
      </c>
      <c r="DW802" s="17">
        <v>0</v>
      </c>
      <c r="DX802">
        <v>1</v>
      </c>
      <c r="DZ802" s="73">
        <f>(DB800*DB800)*(1-COS(RADIANS(CW800-45)))-DB800*(SIN(RADIANS(CW800-45)))</f>
        <v>0</v>
      </c>
      <c r="EA802" s="73">
        <f>(DB801*DB802)*(1-COS(RADIANS(CW800-45)))+DB800*(SIN(RADIANS(CW800-45)))</f>
        <v>0</v>
      </c>
      <c r="EB802" s="73">
        <f>(DB802^2)*(1-COS(RADIANS(CW800-45)))+(COS(RADIANS(CW800-45)))</f>
        <v>0.99999999999999989</v>
      </c>
      <c r="EC802" s="10"/>
      <c r="ED802">
        <v>0</v>
      </c>
      <c r="EE802" s="1">
        <v>-0.34882517898492876</v>
      </c>
      <c r="EG802">
        <f>CY802+DU802</f>
        <v>9.3940199786838874E-3</v>
      </c>
      <c r="EH802">
        <f>EG802/(SQRT(EG800^2+EG801^2+EG802^2))</f>
        <v>6.6425752295292831E-3</v>
      </c>
      <c r="EJ802">
        <f>Q802+AM802</f>
        <v>0.40821968606745218</v>
      </c>
      <c r="EK802">
        <f>EJ802/(SQRT(EJ800^2+EJ801^2+EJ802^2))</f>
        <v>1</v>
      </c>
      <c r="EM802" s="23">
        <f>CY800*DU801-CY801*DU800</f>
        <v>-0.86602540378443871</v>
      </c>
      <c r="ER802">
        <f t="shared" ref="ER802:ES804" si="1216">CK801</f>
        <v>0.93180266183863136</v>
      </c>
      <c r="ES802">
        <f t="shared" si="1216"/>
        <v>-0.87956522186239505</v>
      </c>
      <c r="ET802" t="e">
        <f>#REF!</f>
        <v>#REF!</v>
      </c>
      <c r="EU802" t="e">
        <f>#REF!</f>
        <v>#REF!</v>
      </c>
      <c r="EY802" s="28"/>
      <c r="EZ802" s="10"/>
      <c r="FA802" s="61">
        <v>0.36425247924373994</v>
      </c>
      <c r="FB802" s="13">
        <f>BW803</f>
        <v>0</v>
      </c>
      <c r="FC802" s="17">
        <v>0</v>
      </c>
      <c r="FD802">
        <v>1</v>
      </c>
      <c r="FF802" s="73">
        <f>(FD800*FD802)*(1-COS(RADIANS(EY800+45)))-FD801*(SIN(RADIANS(EY800+45)))</f>
        <v>0</v>
      </c>
      <c r="FG802" s="73">
        <f>(FD801*FD802)*(1-COS(RADIANS(EY800+45)))+FD800*(SIN(RADIANS(EY800+45)))</f>
        <v>0</v>
      </c>
      <c r="FH802" s="73">
        <f>(FD802^2)*(1-COS(RADIANS(EY800+45)))+(COS(RADIANS(EY800+45)))</f>
        <v>0.99999999999999989</v>
      </c>
      <c r="FI802" s="10"/>
      <c r="FJ802">
        <v>0</v>
      </c>
      <c r="FK802" s="23">
        <f>SIN(RADIANS(176))*SIN(RADIANS(0))</f>
        <v>0</v>
      </c>
      <c r="FM802" s="30">
        <f>(FK800*FK802)*(1-COS(RADIANS(EX800)))-FK801*(SIN(RADIANS(EX800)))</f>
        <v>-3.4878236872062755E-2</v>
      </c>
      <c r="FN802" s="30">
        <f>(FK801*FK802)*(1-COS(RADIANS(EX800)))+FK800*(SIN(RADIANS(EX800)))</f>
        <v>-0.49878202512991204</v>
      </c>
      <c r="FO802" s="30">
        <f>(FK802^2)*(1-COS(RADIANS(EX800)))+(COS(RADIANS(EX800)))</f>
        <v>0.86602540378443871</v>
      </c>
      <c r="FQ802">
        <v>0.36425247924373994</v>
      </c>
      <c r="FS802" s="28">
        <f>(FD800*FD802)*(1-COS(RADIANS(EW800)))-FD801*(SIN(RADIANS(EW800)))</f>
        <v>0</v>
      </c>
      <c r="FT802" s="28">
        <f>(FD801*FD802)*(1-COS(RADIANS(EW800)))+FD800*(SIN(RADIANS(EW800)))</f>
        <v>0</v>
      </c>
      <c r="FU802" s="28">
        <f>(FD802^2)*(1-COS(RADIANS(EW800)))+(COS(RADIANS(EW800)))</f>
        <v>1</v>
      </c>
      <c r="FW802" s="61">
        <v>-0.3425202641666456</v>
      </c>
      <c r="FX802" s="13">
        <f>BX803</f>
        <v>0</v>
      </c>
      <c r="FY802" s="17">
        <v>0</v>
      </c>
      <c r="FZ802">
        <v>1</v>
      </c>
      <c r="GB802" s="73">
        <f>(FD800*FD800)*(1-COS(RADIANS(EY800-45)))-FD800*(SIN(RADIANS(EY800-45)))</f>
        <v>0</v>
      </c>
      <c r="GC802" s="73">
        <f>(FD801*FD802)*(1-COS(RADIANS(EY800-45)))+FD800*(SIN(RADIANS(EY800-45)))</f>
        <v>0</v>
      </c>
      <c r="GD802" s="73">
        <f>(FD802^2)*(1-COS(RADIANS(EY800-45)))+(COS(RADIANS(EY800-45)))</f>
        <v>1</v>
      </c>
      <c r="GE802" s="10"/>
      <c r="GF802">
        <v>0</v>
      </c>
      <c r="GG802" s="1">
        <v>-0.3425202641666456</v>
      </c>
      <c r="GI802">
        <f>FA802+FW802</f>
        <v>2.173221507709433E-2</v>
      </c>
      <c r="GJ802">
        <f>GI802/(SQRT(GI800^2+GI801^2+GI802^2))</f>
        <v>1.5366996651217928E-2</v>
      </c>
      <c r="GL802" t="e">
        <f>#REF!+DC802</f>
        <v>#REF!</v>
      </c>
      <c r="GM802" t="e">
        <f>GL802/(SQRT(GL800^2+GL801^2+GL802^2))</f>
        <v>#REF!</v>
      </c>
      <c r="GO802" s="27">
        <f>FA800*FW801-FA801*FW800</f>
        <v>-0.86602540378443882</v>
      </c>
    </row>
    <row r="803" spans="1:197" x14ac:dyDescent="0.2">
      <c r="D803" t="s">
        <v>8</v>
      </c>
      <c r="E803" s="5">
        <f t="shared" ref="E803:F805" si="1217">E798</f>
        <v>0.93127665311444463</v>
      </c>
      <c r="F803" s="6">
        <f t="shared" si="1217"/>
        <v>-0.88026643289562845</v>
      </c>
      <c r="G803" s="7">
        <f>Q802</f>
        <v>0.7177653940960772</v>
      </c>
      <c r="H803" s="8">
        <f>AM802</f>
        <v>-0.30954570802862502</v>
      </c>
      <c r="J803" s="9">
        <f>((SUMPRODUCT(G803:G805,E803:E805))*(SUMPRODUCT(G803:(G805),F803:F805)))-((SUMPRODUCT(H803:H805,E803:E805))*(SUMPRODUCT(H803:H805,F803:F805)))</f>
        <v>-1.3067886517798E-4</v>
      </c>
      <c r="Q803" s="61">
        <v>-0.27415739859340627</v>
      </c>
      <c r="S803" s="17">
        <v>0</v>
      </c>
      <c r="T803">
        <v>0</v>
      </c>
      <c r="V803" s="73">
        <f>(T802*T803)*(1-COS(RADIANS(O802+45)))+T804*(SIN(RADIANS(O802+45)))</f>
        <v>-0.98685571640680736</v>
      </c>
      <c r="W803" s="73">
        <f>(T803^2)*(1-COS(RADIANS(O802+45)))+(COS(RADIANS(O802+45)))</f>
        <v>-0.161603821103361</v>
      </c>
      <c r="X803" s="73">
        <f>(T803*T804)*(1-COS(RADIANS(O802+45)))-T802*(SIN(RADIANS(O802+45)))</f>
        <v>0</v>
      </c>
      <c r="Y803" s="10"/>
      <c r="Z803">
        <v>-0.98685571640680736</v>
      </c>
      <c r="AA803" s="23">
        <f>SIN(RADIANS('[1]Biaxial Input'!$F$21))*(COS(RADIANS(0)))</f>
        <v>6.9756473744125524E-2</v>
      </c>
      <c r="AC803" s="30">
        <f>(AA802*AA803)*(1-COS(RADIANS(N802)))+AA804*(SIN(RADIANS(N802)))</f>
        <v>-1.6280160168985456E-2</v>
      </c>
      <c r="AD803" s="30">
        <f>(AA803^2)*(1-COS(RADIANS(N802)))+(COS(RADIANS(N802)))</f>
        <v>0.7671828628175249</v>
      </c>
      <c r="AE803" s="30">
        <f>(AA803*AA804)*(1-COS(RADIANS(N802)))-AA802*(SIN(RADIANS(N802)))</f>
        <v>0.64122181137573508</v>
      </c>
      <c r="AG803">
        <v>-0.75446785760933111</v>
      </c>
      <c r="AI803" s="28">
        <f>(T802*T803)*(1-COS(RADIANS(M802)))+T804*(SIN(RADIANS(M802)))</f>
        <v>0.98480775301220802</v>
      </c>
      <c r="AJ803" s="28">
        <f>(T803^2)*(1-COS(RADIANS(M802)))+(COS(RADIANS(M802)))</f>
        <v>0.17364817766693041</v>
      </c>
      <c r="AK803" s="28">
        <f>(T803*T804)*(1-COS(RADIANS(M802)))-T802*(SIN(RADIANS(M802)))</f>
        <v>0</v>
      </c>
      <c r="AM803" s="61">
        <v>-0.94902903185788856</v>
      </c>
      <c r="AO803" s="17">
        <v>0</v>
      </c>
      <c r="AP803">
        <v>0</v>
      </c>
      <c r="AR803" s="73">
        <f>(T802*T803)*(1-COS(RADIANS(O802-45)))+T804*(SIN(RADIANS(O802-45)))</f>
        <v>0.16160382110336138</v>
      </c>
      <c r="AS803" s="73">
        <f>(T803^2)*(1-COS(RADIANS(O802-45)))+(COS(RADIANS(O802-45)))</f>
        <v>-0.98685571640680725</v>
      </c>
      <c r="AT803" s="73">
        <f>(T803*T804)*(1-COS(RADIANS(O802-45)))-T802*(SIN(RADIANS(O802-45)))</f>
        <v>0</v>
      </c>
      <c r="AU803" s="10"/>
      <c r="AV803">
        <v>0.16160382110336138</v>
      </c>
      <c r="AW803" s="1">
        <v>0.14004585124310964</v>
      </c>
      <c r="BV803" s="1"/>
      <c r="BY803" t="s">
        <v>10</v>
      </c>
      <c r="BZ803" s="5">
        <f t="shared" si="1214"/>
        <v>-9.8670839279614439E-2</v>
      </c>
      <c r="CA803" s="6">
        <f t="shared" si="1214"/>
        <v>-0.32743703463395935</v>
      </c>
      <c r="CB803" s="7">
        <f>CY802</f>
        <v>0.35821919896361265</v>
      </c>
      <c r="CC803" s="8">
        <f>DU802</f>
        <v>-0.34882517898492876</v>
      </c>
      <c r="CE803" s="10"/>
      <c r="CG803" s="10" t="s">
        <v>160</v>
      </c>
      <c r="CH803" s="10">
        <f>-CH800*((EY800-CW800)/(CH802-CE801))</f>
        <v>176.7612054441409</v>
      </c>
      <c r="CI803" s="67"/>
      <c r="CJ803" s="10" t="s">
        <v>10</v>
      </c>
      <c r="CK803" s="5">
        <f t="shared" si="1215"/>
        <v>-9.8670839279614439E-2</v>
      </c>
      <c r="CL803" s="6">
        <f t="shared" si="1215"/>
        <v>-0.32743703463395935</v>
      </c>
      <c r="CM803" s="7">
        <f>FA802</f>
        <v>0.36425247924373994</v>
      </c>
      <c r="CN803" s="8">
        <f>FW802</f>
        <v>-0.3425202641666456</v>
      </c>
      <c r="CW803" s="28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EE803" s="1"/>
      <c r="EI803" s="64">
        <f>(DEGREES(ACOS((EH800*EK800+EH801*EK801+EH802*EK802)/((SQRT(EH800^2+EH801^2+EH802^2))*(SQRT(EK800^2+EK801^2+EK802^2))))))</f>
        <v>89.619405675336495</v>
      </c>
      <c r="ER803">
        <f t="shared" si="1216"/>
        <v>0.3492962422733713</v>
      </c>
      <c r="ES803">
        <f t="shared" si="1216"/>
        <v>-0.34518112468713447</v>
      </c>
      <c r="ET803" t="e">
        <f>#REF!</f>
        <v>#REF!</v>
      </c>
      <c r="EU803" t="e">
        <f>#REF!</f>
        <v>#REF!</v>
      </c>
      <c r="EY803" s="28"/>
      <c r="EZ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GG803" s="1"/>
      <c r="GK803" s="64" t="e">
        <f>(DEGREES(ACOS((GJ800*GM800+GJ801*GM801+GJ802*GM802)/((SQRT(GJ800^2+GJ801^2+GJ802^2))*(SQRT(GM800^2+GM801^2+GM802^2))))))</f>
        <v>#VALUE!</v>
      </c>
    </row>
    <row r="804" spans="1:197" x14ac:dyDescent="0.2">
      <c r="D804" t="s">
        <v>9</v>
      </c>
      <c r="E804" s="5">
        <f t="shared" si="1217"/>
        <v>0.35081781100632181</v>
      </c>
      <c r="F804" s="6">
        <f t="shared" si="1217"/>
        <v>-0.34370269893678401</v>
      </c>
      <c r="G804" s="7">
        <f t="shared" ref="G804:G805" si="1218">Q803</f>
        <v>-0.27415739859340627</v>
      </c>
      <c r="H804" s="8">
        <f t="shared" ref="H804:H805" si="1219">AM803</f>
        <v>-0.94902903185788856</v>
      </c>
      <c r="J804" s="10"/>
      <c r="Q804" s="61">
        <v>0.64003949865191823</v>
      </c>
      <c r="S804" s="17">
        <v>0</v>
      </c>
      <c r="T804">
        <v>1</v>
      </c>
      <c r="V804" s="73">
        <f>(T802*T804)*(1-COS(RADIANS(O802+45)))-T803*(SIN(RADIANS(O802+45)))</f>
        <v>0</v>
      </c>
      <c r="W804" s="73">
        <f>(T803*T804)*(1-COS(RADIANS(O802+45)))+T802*(SIN(RADIANS(O802+45)))</f>
        <v>0</v>
      </c>
      <c r="X804" s="73">
        <f>(T804^2)*(1-COS(RADIANS(O802+45)))+(COS(RADIANS(O802+45)))</f>
        <v>1</v>
      </c>
      <c r="Y804" s="10"/>
      <c r="Z804">
        <v>0</v>
      </c>
      <c r="AA804" s="23">
        <f>SIN(RADIANS('[1]Biaxial Input'!$F$21))*SIN(RADIANS(0))</f>
        <v>0</v>
      </c>
      <c r="AC804" s="30">
        <f>(AA802*AA804)*(1-COS(RADIANS(N802)))-AA803*(SIN(RADIANS(N802)))</f>
        <v>-4.4838597018148282E-2</v>
      </c>
      <c r="AD804" s="30">
        <f>(AA803*AA804)*(1-COS(RADIANS(N802)))+AA802*(SIN(RADIANS(N802)))</f>
        <v>-0.64122181137573508</v>
      </c>
      <c r="AE804" s="30">
        <f>(AA804^2)*(1-COS(RADIANS(N802)))+(COS(RADIANS(N802)))</f>
        <v>0.76604444311897801</v>
      </c>
      <c r="AG804">
        <v>0.64003949865191823</v>
      </c>
      <c r="AI804" s="28">
        <f>(T802*T804)*(1-COS(RADIANS(M802)))-T803*(SIN(RADIANS(M802)))</f>
        <v>0</v>
      </c>
      <c r="AJ804" s="28">
        <f>(T803*T804)*(1-COS(RADIANS(M802)))+T802*(SIN(RADIANS(M802)))</f>
        <v>0</v>
      </c>
      <c r="AK804" s="28">
        <f>(T804^2)*(1-COS(RADIANS(M802)))+(COS(RADIANS(M802)))</f>
        <v>1</v>
      </c>
      <c r="AM804" s="61">
        <v>-5.9374669110116775E-2</v>
      </c>
      <c r="AO804" s="17">
        <v>0</v>
      </c>
      <c r="AP804">
        <v>1</v>
      </c>
      <c r="AR804" s="73">
        <f>(T802*T802)*(1-COS(RADIANS(O802-45)))-T802*(SIN(RADIANS(O802-45)))</f>
        <v>0</v>
      </c>
      <c r="AS804" s="73">
        <f>(T803*T804)*(1-COS(RADIANS(O802-45)))+T802*(SIN(RADIANS(O802-45)))</f>
        <v>0</v>
      </c>
      <c r="AT804" s="73">
        <f>(T804^2)*(1-COS(RADIANS(O802-45)))+(COS(RADIANS(O802-45)))</f>
        <v>1</v>
      </c>
      <c r="AU804" s="10"/>
      <c r="AV804">
        <v>0</v>
      </c>
      <c r="AW804" s="1">
        <v>-5.9374669110116775E-2</v>
      </c>
      <c r="BV804" s="1"/>
      <c r="CS804" s="15"/>
      <c r="CW804" s="28"/>
      <c r="CY804" s="82" t="s">
        <v>148</v>
      </c>
      <c r="CZ804" s="13"/>
      <c r="DB804" s="10"/>
      <c r="DC804" s="10"/>
      <c r="DD804" s="10"/>
      <c r="DE804" s="10"/>
      <c r="DF804" s="10"/>
      <c r="DG804" s="10"/>
      <c r="DH804" s="80"/>
      <c r="DI804" s="23" t="s">
        <v>149</v>
      </c>
      <c r="DM804" s="1"/>
      <c r="DO804" s="80"/>
      <c r="DS804" s="13"/>
      <c r="DT804" s="81"/>
      <c r="DU804" s="82" t="s">
        <v>150</v>
      </c>
      <c r="DW804" s="13"/>
      <c r="DX804" s="13"/>
      <c r="EA804" s="1"/>
      <c r="EE804" s="1"/>
      <c r="EI804" s="13"/>
      <c r="ER804">
        <f t="shared" si="1216"/>
        <v>-9.8670839279614439E-2</v>
      </c>
      <c r="ES804">
        <f t="shared" si="1216"/>
        <v>-0.32743703463395935</v>
      </c>
      <c r="ET804" t="e">
        <f>#REF!</f>
        <v>#REF!</v>
      </c>
      <c r="EU804" t="e">
        <f>#REF!</f>
        <v>#REF!</v>
      </c>
      <c r="EY804" s="28"/>
      <c r="EZ804" s="10"/>
      <c r="FA804" s="82" t="s">
        <v>148</v>
      </c>
      <c r="FB804" s="13"/>
      <c r="FD804" s="10"/>
      <c r="FE804" s="10"/>
      <c r="FF804" s="10"/>
      <c r="FG804" s="10"/>
      <c r="FH804" s="10"/>
      <c r="FI804" s="10"/>
      <c r="FJ804" s="80"/>
      <c r="FK804" s="23" t="s">
        <v>149</v>
      </c>
      <c r="FO804" s="1"/>
      <c r="FQ804" s="80"/>
      <c r="FU804" s="13"/>
      <c r="FV804" s="81"/>
      <c r="FW804" s="82" t="s">
        <v>150</v>
      </c>
      <c r="FY804" s="13"/>
      <c r="FZ804" s="13"/>
      <c r="GC804" s="1"/>
      <c r="GG804" s="1"/>
      <c r="GK804" s="13"/>
    </row>
    <row r="805" spans="1:197" x14ac:dyDescent="0.2">
      <c r="D805" t="s">
        <v>10</v>
      </c>
      <c r="E805" s="5">
        <f t="shared" si="1217"/>
        <v>-9.8237766895889173E-2</v>
      </c>
      <c r="F805" s="6">
        <f t="shared" si="1217"/>
        <v>-0.32710772210508354</v>
      </c>
      <c r="G805" s="7">
        <f t="shared" si="1218"/>
        <v>0.64003949865191823</v>
      </c>
      <c r="H805" s="8">
        <f t="shared" si="1219"/>
        <v>-5.9374669110116775E-2</v>
      </c>
      <c r="J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W805" s="1"/>
      <c r="BV805" s="1"/>
      <c r="BZ805" s="5" t="s">
        <v>4</v>
      </c>
      <c r="CA805" s="6" t="s">
        <v>5</v>
      </c>
      <c r="CB805" s="7" t="s">
        <v>6</v>
      </c>
      <c r="CC805" s="8" t="s">
        <v>1</v>
      </c>
      <c r="CD805">
        <v>8</v>
      </c>
      <c r="CE805" s="9" t="s">
        <v>7</v>
      </c>
      <c r="CG805" s="90" t="s">
        <v>157</v>
      </c>
      <c r="CH805" s="61">
        <f>CE806-((CH807-CE806)/(EY805-CW805))*CW805</f>
        <v>8.4074349207847003</v>
      </c>
      <c r="CI805" s="10"/>
      <c r="CK805" s="5" t="s">
        <v>4</v>
      </c>
      <c r="CL805" s="6" t="s">
        <v>5</v>
      </c>
      <c r="CM805" s="7" t="s">
        <v>6</v>
      </c>
      <c r="CN805" s="8" t="s">
        <v>1</v>
      </c>
      <c r="CO805" s="10"/>
      <c r="CP805">
        <f t="shared" ref="CP805:CQ807" si="1220">BZ806</f>
        <v>0.93180266183863136</v>
      </c>
      <c r="CQ805">
        <f t="shared" si="1220"/>
        <v>-0.87956522186239505</v>
      </c>
      <c r="CR805">
        <f>CI809</f>
        <v>0</v>
      </c>
      <c r="CS805">
        <f>CL809</f>
        <v>0</v>
      </c>
      <c r="CU805" s="17">
        <f>CU709</f>
        <v>40</v>
      </c>
      <c r="CV805" s="17">
        <f>CV709</f>
        <v>35</v>
      </c>
      <c r="CW805" s="31">
        <f>CH712</f>
        <v>249.89756133695954</v>
      </c>
      <c r="CY805" s="61">
        <f t="array" ref="CY805:CY807">MMULT(DQ805:DS807,DO805:DO807)</f>
        <v>0.81248688641343003</v>
      </c>
      <c r="CZ805" s="13"/>
      <c r="DA805" s="17">
        <v>1</v>
      </c>
      <c r="DB805">
        <v>0</v>
      </c>
      <c r="DD805" s="73">
        <f>(DB805^2)*(1-COS(RADIANS(CW805+45)))+(COS(RADIANS(CW805+45)))</f>
        <v>0.42099720674440649</v>
      </c>
      <c r="DE805" s="73">
        <f>(DB805*DB806)*(1-COS(RADIANS(CW805+45)))-DB807*(SIN(RADIANS(CW805+45)))</f>
        <v>0.90706193389062884</v>
      </c>
      <c r="DF805" s="73">
        <f>(DB805*DB807)*(1-COS(RADIANS(CW805+45)))+DB806*(SIN(RADIANS(CW805+45)))</f>
        <v>0</v>
      </c>
      <c r="DG805" s="10"/>
      <c r="DH805">
        <f t="array" ref="DH805:DH807">MMULT(DD805:DF807,DA805:DA807)</f>
        <v>0.42099720674440649</v>
      </c>
      <c r="DI805" s="23">
        <f>COS(RADIANS('[1]Biaxial Input'!$F$21))</f>
        <v>-0.9975640502598242</v>
      </c>
      <c r="DK805" s="30">
        <f>(DI805^2)*(1-COS(RADIANS(CV805)))+(COS(RADIANS(CV805)))</f>
        <v>0.99912000006339641</v>
      </c>
      <c r="DL805" s="30">
        <f>(DI805*DI806)*(1-COS(RADIANS(CV805)))-DI807*(SIN(RADIANS(CV805)))</f>
        <v>-1.2584585399294834E-2</v>
      </c>
      <c r="DM805" s="30">
        <f>(DI805*DI807)*(1-COS(RADIANS(CV805)))+DI806*(SIN(RADIANS(CV805)))</f>
        <v>4.0010669622570827E-2</v>
      </c>
      <c r="DO805">
        <f t="array" ref="DO805:DO807">MMULT(DK805:DM807,DH805:DH807)</f>
        <v>0.43204172759865728</v>
      </c>
      <c r="DQ805" s="28">
        <f>(DB805^2)*(1-COS(RADIANS(CU805)))+(COS(RADIANS(CU805)))</f>
        <v>0.76604444311897801</v>
      </c>
      <c r="DR805" s="28">
        <f>(DB805*DB806)*(1-COS(RADIANS(CU805)))-DB807*(SIN(RADIANS(CU805)))</f>
        <v>-0.64278760968653925</v>
      </c>
      <c r="DS805" s="28">
        <f>(DB805*DB807)*(1-COS(RADIANS(CU805)))+DB806*(SIN(RADIANS(CU805)))</f>
        <v>0</v>
      </c>
      <c r="DU805" s="61">
        <f t="array" ref="DU805:DU807">MMULT(DQ805:DS807,EE805:EE807)</f>
        <v>-0.47560680677931577</v>
      </c>
      <c r="DV805" s="13"/>
      <c r="DW805" s="17">
        <v>1</v>
      </c>
      <c r="DX805">
        <v>0</v>
      </c>
      <c r="DZ805" s="73">
        <f>(DB805^2)*(1-COS(RADIANS(CW805-45)))+(COS(RADIANS(CW805-45)))</f>
        <v>-0.90706193389062884</v>
      </c>
      <c r="EA805" s="73">
        <f>(DB805*DB806)*(1-COS(RADIANS(CW805-45)))-DB807*(SIN(RADIANS(CW805-45)))</f>
        <v>0.42099720674440655</v>
      </c>
      <c r="EB805" s="73">
        <f>(DB805*DB807)*(1-COS(RADIANS(CW805-45)))+DB806*(SIN(RADIANS(CW805-45)))</f>
        <v>0</v>
      </c>
      <c r="EC805" s="10"/>
      <c r="ED805">
        <f t="array" ref="ED805:ED807">MMULT(DZ805:EB807,DA805:DA807)</f>
        <v>-0.90706193389062884</v>
      </c>
      <c r="EE805" s="1">
        <f t="array" ref="EE805:EE807">MMULT(DK805:DM807,ED805:ED807)</f>
        <v>-0.90096564414517</v>
      </c>
      <c r="EG805">
        <f>CY805+DU805</f>
        <v>0.33688007963411426</v>
      </c>
      <c r="EH805">
        <f>EG805/(SQRT(EG805^2+EG806^2+EG807^2))</f>
        <v>0.23821018875594635</v>
      </c>
      <c r="EJ805">
        <f>Q805+AM805</f>
        <v>0</v>
      </c>
      <c r="EK805">
        <f>EJ805/(SQRT(EJ805^2+EJ806^2+EJ807^2))</f>
        <v>0</v>
      </c>
      <c r="EM805" s="23">
        <f>CY806*DU807-CY807*DU806</f>
        <v>0.33713977034961706</v>
      </c>
      <c r="EO805" s="15">
        <v>8</v>
      </c>
      <c r="EP805" s="9" t="s">
        <v>7</v>
      </c>
      <c r="EW805" s="17">
        <f>CU805</f>
        <v>40</v>
      </c>
      <c r="EX805" s="17">
        <f>CV805</f>
        <v>35</v>
      </c>
      <c r="EY805" s="31">
        <f>1+CW805</f>
        <v>250.89756133695954</v>
      </c>
      <c r="EZ805" s="10"/>
      <c r="FA805" s="61">
        <f t="array" ref="FA805:FA807">MMULT(FS805:FU807,FQ805:FQ807)</f>
        <v>0.82066362402151172</v>
      </c>
      <c r="FB805" s="13">
        <f>BW806</f>
        <v>0</v>
      </c>
      <c r="FC805" s="17">
        <v>1</v>
      </c>
      <c r="FD805">
        <v>0</v>
      </c>
      <c r="FF805" s="73">
        <f>(FD805^2)*(1-COS(RADIANS(EY805+45)))+(COS(RADIANS(EY805+45)))</f>
        <v>0.436763500364721</v>
      </c>
      <c r="FG805" s="73">
        <f>(FD805*FD806)*(1-COS(RADIANS(EY805+45)))-FD807*(SIN(RADIANS(EY805+45)))</f>
        <v>0.89957636960357978</v>
      </c>
      <c r="FH805" s="73">
        <f>(FD805*FD807)*(1-COS(RADIANS(EY805+45)))+FD806*(SIN(RADIANS(EY805+45)))</f>
        <v>0</v>
      </c>
      <c r="FI805" s="10"/>
      <c r="FJ805">
        <f t="array" ref="FJ805:FJ807">MMULT(FF805:FH807,FC805:FC807)</f>
        <v>0.436763500364721</v>
      </c>
      <c r="FK805" s="23">
        <f>COS(RADIANS(176))</f>
        <v>-0.9975640502598242</v>
      </c>
      <c r="FM805" s="30">
        <f>(FK805^2)*(1-COS(RADIANS(EX805)))+(COS(RADIANS(EX805)))</f>
        <v>0.99912000006339641</v>
      </c>
      <c r="FN805" s="30">
        <f>(FK805*FK806)*(1-COS(RADIANS(EX805)))-FK807*(SIN(RADIANS(EX805)))</f>
        <v>-1.2584585399294834E-2</v>
      </c>
      <c r="FO805" s="30">
        <f>(FK805*FK807)*(1-COS(RADIANS(EX805)))+FK806*(SIN(RADIANS(EX805)))</f>
        <v>4.0010669622570827E-2</v>
      </c>
      <c r="FQ805">
        <f t="array" ref="FQ805:FQ807">MMULT(FM805:FO807,FJ805:FJ807)</f>
        <v>0.44769994415855319</v>
      </c>
      <c r="FS805" s="28">
        <f>(FD805^2)*(1-COS(RADIANS(EW805)))+(COS(RADIANS(EW805)))</f>
        <v>0.76604444311897801</v>
      </c>
      <c r="FT805" s="28">
        <f>(FD805*FD806)*(1-COS(RADIANS(EW805)))-FD807*(SIN(RADIANS(EW805)))</f>
        <v>-0.64278760968653925</v>
      </c>
      <c r="FU805" s="28">
        <f>(FD805*FD807)*(1-COS(RADIANS(EW805)))+FD806*(SIN(RADIANS(EW805)))</f>
        <v>0</v>
      </c>
      <c r="FW805" s="61">
        <f t="array" ref="FW805:FW807">MMULT(FS805:FU807,GG805:GG807)</f>
        <v>-0.46135451819233958</v>
      </c>
      <c r="FX805" s="13">
        <f>BX806</f>
        <v>0</v>
      </c>
      <c r="FY805" s="17">
        <v>1</v>
      </c>
      <c r="FZ805">
        <v>0</v>
      </c>
      <c r="GB805" s="73">
        <f>(FD805^2)*(1-COS(RADIANS(EY805-45)))+(COS(RADIANS(EY805-45)))</f>
        <v>-0.89957636960357956</v>
      </c>
      <c r="GC805" s="73">
        <f>(FD805*FD806)*(1-COS(RADIANS(EY805-45)))-FD807*(SIN(RADIANS(EY805-45)))</f>
        <v>0.43676350036472145</v>
      </c>
      <c r="GD805" s="73">
        <f>(FD805*FD807)*(1-COS(RADIANS(EY805-45)))+FD806*(SIN(RADIANS(EY805-45)))</f>
        <v>0</v>
      </c>
      <c r="GE805" s="10"/>
      <c r="GF805">
        <f t="array" ref="GF805:GF807">MMULT(GB805:GD807,FC805:FC807)</f>
        <v>-0.89957636960357956</v>
      </c>
      <c r="GG805" s="1">
        <f t="array" ref="GG805:GG807">MMULT(FM805:FO807,GF805:GF807)</f>
        <v>-0.89328825488572361</v>
      </c>
      <c r="GI805">
        <f>FA805+FW805</f>
        <v>0.35930910582917214</v>
      </c>
      <c r="GJ805">
        <f>GI805/(SQRT(GI805^2+GI806^2+GI807^2))</f>
        <v>0.2540699052738824</v>
      </c>
      <c r="GL805" t="e">
        <f>CH806+DC805</f>
        <v>#VALUE!</v>
      </c>
      <c r="GM805" t="e">
        <f>GL805/(SQRT(GL805^2+GL806^2+GL807^2))</f>
        <v>#VALUE!</v>
      </c>
      <c r="GO805" s="27">
        <f>FA806*FW807-FA807*FW806</f>
        <v>0.33713977034961717</v>
      </c>
    </row>
    <row r="806" spans="1:197" x14ac:dyDescent="0.2">
      <c r="Q806" s="82" t="s">
        <v>148</v>
      </c>
      <c r="R806" s="13"/>
      <c r="T806" s="10"/>
      <c r="U806" s="10"/>
      <c r="V806" s="10"/>
      <c r="W806" s="10"/>
      <c r="X806" s="10"/>
      <c r="Y806" s="10"/>
      <c r="Z806" s="80"/>
      <c r="AA806" s="23" t="s">
        <v>149</v>
      </c>
      <c r="AE806" s="1"/>
      <c r="AG806" s="80"/>
      <c r="AK806" s="13"/>
      <c r="AL806" s="81"/>
      <c r="AM806" s="82" t="s">
        <v>150</v>
      </c>
      <c r="AO806" s="13"/>
      <c r="AP806" s="13"/>
      <c r="AS806" s="1"/>
      <c r="AW806" s="1"/>
      <c r="BV806" s="1"/>
      <c r="BY806" t="s">
        <v>8</v>
      </c>
      <c r="BZ806" s="5">
        <f t="shared" ref="BZ806:CA808" si="1221">BZ801</f>
        <v>0.93180266183863136</v>
      </c>
      <c r="CA806" s="6">
        <f t="shared" si="1221"/>
        <v>-0.87956522186239505</v>
      </c>
      <c r="CB806" s="7">
        <f>CY805</f>
        <v>0.81248688641343003</v>
      </c>
      <c r="CC806" s="8">
        <f>DU805</f>
        <v>-0.47560680677931577</v>
      </c>
      <c r="CE806" s="9">
        <f>((SUMPRODUCT(CB806:CB808,BZ806:BZ808))*(SUMPRODUCT(CB806:CB808,CA806:CA808)))-((SUMPRODUCT(CC806:CC808,BZ806:BZ808))*(SUMPRODUCT(CC806:CC808,CA806:CA808)))</f>
        <v>0</v>
      </c>
      <c r="CG806">
        <v>1</v>
      </c>
      <c r="CH806" t="s">
        <v>161</v>
      </c>
      <c r="CI806" s="67"/>
      <c r="CJ806" s="1" t="s">
        <v>8</v>
      </c>
      <c r="CK806" s="5">
        <f t="shared" ref="CK806:CL808" si="1222">BZ806</f>
        <v>0.93180266183863136</v>
      </c>
      <c r="CL806" s="6">
        <f t="shared" si="1222"/>
        <v>-0.87956522186239505</v>
      </c>
      <c r="CM806" s="7">
        <f>FA805</f>
        <v>0.82066362402151172</v>
      </c>
      <c r="CN806" s="8">
        <f>FW805</f>
        <v>-0.46135451819233958</v>
      </c>
      <c r="CO806" s="10"/>
      <c r="CP806">
        <f t="shared" si="1220"/>
        <v>0.3492962422733713</v>
      </c>
      <c r="CQ806">
        <f t="shared" si="1220"/>
        <v>-0.34518112468713447</v>
      </c>
      <c r="CR806">
        <f>CJ809</f>
        <v>0</v>
      </c>
      <c r="CS806">
        <f>CM809</f>
        <v>0</v>
      </c>
      <c r="CW806" s="28"/>
      <c r="CY806" s="61">
        <v>-0.29614655599572215</v>
      </c>
      <c r="DA806" s="17">
        <v>0</v>
      </c>
      <c r="DB806">
        <v>0</v>
      </c>
      <c r="DD806" s="73">
        <f>(DB805*DB806)*(1-COS(RADIANS(CW805+45)))+DB807*(SIN(RADIANS(CW805+45)))</f>
        <v>-0.90706193389062884</v>
      </c>
      <c r="DE806" s="73">
        <f>(DB806^2)*(1-COS(RADIANS(CW805+45)))+(COS(RADIANS(CW805+45)))</f>
        <v>0.42099720674440649</v>
      </c>
      <c r="DF806" s="73">
        <f>(DB806*DB807)*(1-COS(RADIANS(CW805+45)))-DB805*(SIN(RADIANS(CW805+45)))</f>
        <v>0</v>
      </c>
      <c r="DG806" s="10"/>
      <c r="DH806">
        <v>-0.90706193389062884</v>
      </c>
      <c r="DI806" s="23">
        <f>SIN(RADIANS('[1]Biaxial Input'!$F$21))*(COS(RADIANS(0)))</f>
        <v>6.9756473744125524E-2</v>
      </c>
      <c r="DK806" s="30">
        <f>(DI805*DI806)*(1-COS(RADIANS(CV805)))+DI807*(SIN(RADIANS(CV805)))</f>
        <v>-1.2584585399294834E-2</v>
      </c>
      <c r="DL806" s="30">
        <f>(DI806^2)*(1-COS(RADIANS(CV805)))+(COS(RADIANS(CV805)))</f>
        <v>0.82003204422559539</v>
      </c>
      <c r="DM806" s="30">
        <f>(DI806*DI807)*(1-COS(RADIANS(CV805)))-DI805*(SIN(RADIANS(CV805)))</f>
        <v>0.57217923297994577</v>
      </c>
      <c r="DO806">
        <v>-0.74911792718869374</v>
      </c>
      <c r="DQ806" s="28">
        <f>(DB805*DB806)*(1-COS(RADIANS(CU805)))+DB807*(SIN(RADIANS(CU805)))</f>
        <v>0.64278760968653925</v>
      </c>
      <c r="DR806" s="28">
        <f>(DB806^2)*(1-COS(RADIANS(CU805)))+(COS(RADIANS(CU805)))</f>
        <v>0.76604444311897801</v>
      </c>
      <c r="DS806" s="28">
        <f>(DB806*DB807)*(1-COS(RADIANS(CU805)))-DB805*(SIN(RADIANS(CU805)))</f>
        <v>0</v>
      </c>
      <c r="DU806" s="61">
        <v>-0.83484759913777051</v>
      </c>
      <c r="DW806" s="17">
        <v>0</v>
      </c>
      <c r="DX806">
        <v>0</v>
      </c>
      <c r="DZ806" s="73">
        <f>(DB805*DB806)*(1-COS(RADIANS(CW805-45)))+DB807*(SIN(RADIANS(CW805-45)))</f>
        <v>-0.42099720674440655</v>
      </c>
      <c r="EA806" s="73">
        <f>(DB806^2)*(1-COS(RADIANS(CW805-45)))+(COS(RADIANS(CW805-45)))</f>
        <v>-0.90706193389062884</v>
      </c>
      <c r="EB806" s="73">
        <f>(DB806*DB807)*(1-COS(RADIANS(CW805-45)))-DB805*(SIN(RADIANS(CW805-45)))</f>
        <v>0</v>
      </c>
      <c r="EC806" s="10"/>
      <c r="ED806">
        <v>-0.42099720674440655</v>
      </c>
      <c r="EE806" s="1">
        <v>-0.33381620169038517</v>
      </c>
      <c r="EG806">
        <f>CY806+DU806</f>
        <v>-1.1309941551334926</v>
      </c>
      <c r="EH806">
        <f>EG806/(SQRT(EG805^2+EG806^2+EG807^2))</f>
        <v>-0.79973363657724272</v>
      </c>
      <c r="EJ806">
        <f>Q806+AM806</f>
        <v>0</v>
      </c>
      <c r="EK806">
        <f>EJ806/(SQRT(EJ805^2+EJ806^2+EJ807^2))</f>
        <v>0</v>
      </c>
      <c r="EM806" s="23">
        <f>CY807*DU805-CY805*DU807</f>
        <v>-0.46403308458101672</v>
      </c>
      <c r="EP806" s="9">
        <f>((SUMPRODUCT(CM806:CM808,BZ806:BZ808))*(SUMPRODUCT(CM806:CM808,CA806:CA808)))-((SUMPRODUCT(CN806:CN808,BZ806:BZ808))*(SUMPRODUCT(CN806:CN808,CA806:CA808)))</f>
        <v>-3.3643525274135E-2</v>
      </c>
      <c r="EY806" s="28"/>
      <c r="EZ806" s="10"/>
      <c r="FA806" s="61">
        <v>-0.28153135182748346</v>
      </c>
      <c r="FB806" s="13">
        <f>BW807</f>
        <v>0</v>
      </c>
      <c r="FC806" s="17">
        <v>0</v>
      </c>
      <c r="FD806">
        <v>0</v>
      </c>
      <c r="FF806" s="73">
        <f>(FD805*FD806)*(1-COS(RADIANS(EY805+45)))+FD807*(SIN(RADIANS(EY805+45)))</f>
        <v>-0.89957636960357978</v>
      </c>
      <c r="FG806" s="73">
        <f>(FD806^2)*(1-COS(RADIANS(EY805+45)))+(COS(RADIANS(EY805+45)))</f>
        <v>0.436763500364721</v>
      </c>
      <c r="FH806" s="73">
        <f>(FD806*FD807)*(1-COS(RADIANS(EY805+45)))-FD805*(SIN(RADIANS(EY805+45)))</f>
        <v>0</v>
      </c>
      <c r="FI806" s="10"/>
      <c r="FJ806">
        <v>-0.89957636960357978</v>
      </c>
      <c r="FK806" s="23">
        <f>SIN(RADIANS(176))*(COS(RADIANS(0)))</f>
        <v>6.9756473744125524E-2</v>
      </c>
      <c r="FM806" s="30">
        <f>(FK805*FK806)*(1-COS(RADIANS(EX805)))+FK807*(SIN(RADIANS(EX805)))</f>
        <v>-1.2584585399294834E-2</v>
      </c>
      <c r="FN806" s="30">
        <f>(FK806^2)*(1-COS(RADIANS(EX805)))+(COS(RADIANS(EX805)))</f>
        <v>0.82003204422559539</v>
      </c>
      <c r="FO806" s="30">
        <f>(FK806*FK807)*(1-COS(RADIANS(EX805)))-FK805*(SIN(RADIANS(EX805)))</f>
        <v>0.57217923297994577</v>
      </c>
      <c r="FQ806">
        <v>-0.74317793687269795</v>
      </c>
      <c r="FS806" s="28">
        <f>(FD805*FD806)*(1-COS(RADIANS(EW805)))+FD807*(SIN(RADIANS(EW805)))</f>
        <v>0.64278760968653925</v>
      </c>
      <c r="FT806" s="28">
        <f>(FD806^2)*(1-COS(RADIANS(EW805)))+(COS(RADIANS(EW805)))</f>
        <v>0.76604444311897801</v>
      </c>
      <c r="FU806" s="28">
        <f>(FD806*FD807)*(1-COS(RADIANS(EW805)))-FD805*(SIN(RADIANS(EW805)))</f>
        <v>0</v>
      </c>
      <c r="FW806" s="61">
        <v>-0.83988891786498576</v>
      </c>
      <c r="FX806" s="13">
        <f>BX807</f>
        <v>0</v>
      </c>
      <c r="FY806" s="17">
        <v>0</v>
      </c>
      <c r="FZ806">
        <v>0</v>
      </c>
      <c r="GB806" s="73">
        <f>(FD805*FD806)*(1-COS(RADIANS(EY805-45)))+FD807*(SIN(RADIANS(EY805-45)))</f>
        <v>-0.43676350036472145</v>
      </c>
      <c r="GC806" s="73">
        <f>(FD806^2)*(1-COS(RADIANS(EY805-45)))+(COS(RADIANS(EY805-45)))</f>
        <v>-0.89957636960357956</v>
      </c>
      <c r="GD806" s="73">
        <f>(FD806*FD807)*(1-COS(RADIANS(EY805-45)))-FD805*(SIN(RADIANS(EY805-45)))</f>
        <v>0</v>
      </c>
      <c r="GE806" s="10"/>
      <c r="GF806">
        <v>-0.43676350036472145</v>
      </c>
      <c r="GG806" s="1">
        <v>-0.34683927040074525</v>
      </c>
      <c r="GI806">
        <f>FA806+FW806</f>
        <v>-1.1214202696924693</v>
      </c>
      <c r="GJ806">
        <f>GI806/(SQRT(GI805^2+GI806^2+GI807^2))</f>
        <v>-0.79296387725959183</v>
      </c>
      <c r="GL806">
        <f>CH807+DC806</f>
        <v>-3.3643525274135E-2</v>
      </c>
      <c r="GM806" t="e">
        <f>GL806/(SQRT(GL805^2+GL806^2+GL807^2))</f>
        <v>#VALUE!</v>
      </c>
      <c r="GO806" s="27">
        <f>FA807*FW805-FA805*FW807</f>
        <v>-0.46403308458101672</v>
      </c>
    </row>
    <row r="807" spans="1:197" x14ac:dyDescent="0.2">
      <c r="E807" s="5" t="s">
        <v>4</v>
      </c>
      <c r="F807" s="6" t="s">
        <v>5</v>
      </c>
      <c r="G807" s="7" t="s">
        <v>6</v>
      </c>
      <c r="H807" s="8" t="s">
        <v>1</v>
      </c>
      <c r="I807">
        <v>10</v>
      </c>
      <c r="J807" s="9" t="s">
        <v>7</v>
      </c>
      <c r="K807">
        <v>10</v>
      </c>
      <c r="L807" s="10"/>
      <c r="M807" s="17">
        <f>A771</f>
        <v>120</v>
      </c>
      <c r="N807" s="17">
        <f>B771</f>
        <v>45</v>
      </c>
      <c r="O807" s="17">
        <f>C771</f>
        <v>167.8</v>
      </c>
      <c r="Q807" s="61">
        <f t="array" ref="Q807:Q809">MMULT(AI807:AK809,AG807:AG809)</f>
        <v>0.73172300288470526</v>
      </c>
      <c r="R807" s="13"/>
      <c r="S807" s="17">
        <v>1</v>
      </c>
      <c r="T807">
        <v>0</v>
      </c>
      <c r="V807" s="73">
        <f>(T807^2)*(1-COS(RADIANS(O807+45)))+(COS(RADIANS(O807+45)))</f>
        <v>-0.84056660349568413</v>
      </c>
      <c r="W807" s="73">
        <f>(T807*T808)*(1-COS(RADIANS(O807+45)))-T809*(SIN(RADIANS(O807+45)))</f>
        <v>0.54170821028274008</v>
      </c>
      <c r="X807" s="73">
        <f>(T807*T809)*(1-COS(RADIANS(O807+45)))+T808*(SIN(RADIANS(O807+45)))</f>
        <v>0</v>
      </c>
      <c r="Y807" s="10"/>
      <c r="Z807">
        <f t="array" ref="Z807:Z809">MMULT(V807:X809,S807:S809)</f>
        <v>-0.84056660349568413</v>
      </c>
      <c r="AA807" s="23">
        <f>COS(RADIANS('[1]Biaxial Input'!$F$21))</f>
        <v>-0.9975640502598242</v>
      </c>
      <c r="AC807" s="30">
        <f>(AA807^2)*(1-COS(RADIANS(N807)))+(COS(RADIANS(N807)))</f>
        <v>0.99857479166422358</v>
      </c>
      <c r="AD807" s="30">
        <f>(AA807*AA808)*(1-COS(RADIANS(N807)))-AA809*(SIN(RADIANS(N807)))</f>
        <v>-2.0381428756221641E-2</v>
      </c>
      <c r="AE807" s="30">
        <f>(AA807*AA809)*(1-COS(RADIANS(N807)))+AA808*(SIN(RADIANS(N807)))</f>
        <v>4.9325275616132508E-2</v>
      </c>
      <c r="AG807">
        <f t="array" ref="AG807:AG809">MMULT(AC807:AE809,Z807:Z809)</f>
        <v>-0.82832783367106888</v>
      </c>
      <c r="AI807" s="28">
        <f>(T807^2)*(1-COS(RADIANS(M807)))+(COS(RADIANS(M807)))</f>
        <v>-0.49999999999999978</v>
      </c>
      <c r="AJ807" s="28">
        <f>(T807*T808)*(1-COS(RADIANS(M807)))-T809*(SIN(RADIANS(M807)))</f>
        <v>-0.86602540378443871</v>
      </c>
      <c r="AK807" s="28">
        <f>(T807*T809)*(1-COS(RADIANS(M807)))+T808*(SIN(RADIANS(M807)))</f>
        <v>0</v>
      </c>
      <c r="AM807" s="61">
        <f t="array" ref="AM807:AM809">MMULT(AI807:AK809,AW807:AW809)</f>
        <v>-0.24630484814143411</v>
      </c>
      <c r="AN807" s="13"/>
      <c r="AO807" s="17">
        <v>1</v>
      </c>
      <c r="AP807">
        <v>0</v>
      </c>
      <c r="AR807" s="73">
        <f>(T807^2)*(1-COS(RADIANS(O807-45)))+(COS(RADIANS(O807-45)))</f>
        <v>-0.54170821028274008</v>
      </c>
      <c r="AS807" s="73">
        <f>(T807*T808)*(1-COS(RADIANS(O807-45)))-T809*(SIN(RADIANS(O807-45)))</f>
        <v>-0.84056660349568413</v>
      </c>
      <c r="AT807" s="73">
        <f>(T807*T809)*(1-COS(RADIANS(O807-45)))+T808*(SIN(RADIANS(O807-45)))</f>
        <v>0</v>
      </c>
      <c r="AU807" s="10"/>
      <c r="AV807">
        <f t="array" ref="AV807:AV809">MMULT(AR807:AT809,S807:S809)</f>
        <v>-0.54170821028274008</v>
      </c>
      <c r="AW807" s="1">
        <f t="array" ref="AW807:AW809">MMULT(AC807:AE809,AV807:AV809)</f>
        <v>-0.558068111569893</v>
      </c>
      <c r="BV807" s="1"/>
      <c r="BY807" t="s">
        <v>9</v>
      </c>
      <c r="BZ807" s="5">
        <f t="shared" si="1221"/>
        <v>0.3492962422733713</v>
      </c>
      <c r="CA807" s="6">
        <f t="shared" si="1221"/>
        <v>-0.34518112468713447</v>
      </c>
      <c r="CB807" s="7">
        <f>CY806</f>
        <v>-0.29614655599572215</v>
      </c>
      <c r="CC807" s="8">
        <f>DU806</f>
        <v>-0.83484759913777051</v>
      </c>
      <c r="CE807" s="10"/>
      <c r="CH807">
        <f>((SUMPRODUCT(CM806:CM808,CK806:CK808))*(SUMPRODUCT(CM806:CM808,CL806:CL808)))-((SUMPRODUCT(CN806:CN808,CK806:CK808))*(SUMPRODUCT(CN806:CN808,CL806:CL808)))</f>
        <v>-3.3643525274135E-2</v>
      </c>
      <c r="CI807" s="67"/>
      <c r="CJ807" s="10" t="s">
        <v>9</v>
      </c>
      <c r="CK807" s="5">
        <f t="shared" si="1222"/>
        <v>0.3492962422733713</v>
      </c>
      <c r="CL807" s="6">
        <f t="shared" si="1222"/>
        <v>-0.34518112468713447</v>
      </c>
      <c r="CM807" s="7">
        <f>FA806</f>
        <v>-0.28153135182748346</v>
      </c>
      <c r="CN807" s="8">
        <f>FW806</f>
        <v>-0.83988891786498576</v>
      </c>
      <c r="CP807">
        <f t="shared" si="1220"/>
        <v>-9.8670839279614439E-2</v>
      </c>
      <c r="CQ807">
        <f t="shared" si="1220"/>
        <v>-0.32743703463395935</v>
      </c>
      <c r="CR807">
        <f>CK809</f>
        <v>0</v>
      </c>
      <c r="CS807">
        <f>CN809</f>
        <v>0</v>
      </c>
      <c r="CW807" s="28"/>
      <c r="CY807" s="61">
        <v>0.50215762144777065</v>
      </c>
      <c r="DA807" s="17">
        <v>0</v>
      </c>
      <c r="DB807">
        <v>1</v>
      </c>
      <c r="DD807" s="73">
        <f>(DB805*DB807)*(1-COS(RADIANS(CW805+45)))-DB806*(SIN(RADIANS(CW805+45)))</f>
        <v>0</v>
      </c>
      <c r="DE807" s="73">
        <f>(DB806*DB807)*(1-COS(RADIANS(CW805+45)))+DB805*(SIN(RADIANS(CW805+45)))</f>
        <v>0</v>
      </c>
      <c r="DF807" s="73">
        <f>(DB807^2)*(1-COS(RADIANS(CW805+45)))+(COS(RADIANS(CW805+45)))</f>
        <v>1</v>
      </c>
      <c r="DG807" s="10"/>
      <c r="DH807">
        <v>0</v>
      </c>
      <c r="DI807" s="23">
        <f>SIN(RADIANS('[1]Biaxial Input'!$F$21))*SIN(RADIANS(0))</f>
        <v>0</v>
      </c>
      <c r="DK807" s="30">
        <f>(DI805*DI807)*(1-COS(RADIANS(CV805)))-DI806*(SIN(RADIANS(CV805)))</f>
        <v>-4.0010669622570827E-2</v>
      </c>
      <c r="DL807" s="30">
        <f>(DI806*DI807)*(1-COS(RADIANS(CV805)))+DI805*(SIN(RADIANS(CV805)))</f>
        <v>-0.57217923297994577</v>
      </c>
      <c r="DM807" s="30">
        <f>(DI807^2)*(1-COS(RADIANS(CV805)))+(COS(RADIANS(CV805)))</f>
        <v>0.8191520442889918</v>
      </c>
      <c r="DO807">
        <v>0.50215762144777065</v>
      </c>
      <c r="DQ807" s="28">
        <f>(DB805*DB807)*(1-COS(RADIANS(CU805)))-DB806*(SIN(RADIANS(CU805)))</f>
        <v>0</v>
      </c>
      <c r="DR807" s="28">
        <f>(DB806*DB807)*(1-COS(RADIANS(CU805)))+DB805*(SIN(RADIANS(CU805)))</f>
        <v>0</v>
      </c>
      <c r="DS807" s="28">
        <f>(DB807^2)*(1-COS(RADIANS(CU805)))+(COS(RADIANS(CU805)))</f>
        <v>1</v>
      </c>
      <c r="DU807" s="61">
        <v>0.27717801420582233</v>
      </c>
      <c r="DW807" s="17">
        <v>0</v>
      </c>
      <c r="DX807">
        <v>1</v>
      </c>
      <c r="DZ807" s="73">
        <f>(DB805*DB805)*(1-COS(RADIANS(CW805-45)))-DB805*(SIN(RADIANS(CW805-45)))</f>
        <v>0</v>
      </c>
      <c r="EA807" s="73">
        <f>(DB806*DB807)*(1-COS(RADIANS(CW805-45)))+DB805*(SIN(RADIANS(CW805-45)))</f>
        <v>0</v>
      </c>
      <c r="EB807" s="73">
        <f>(DB807^2)*(1-COS(RADIANS(CW805-45)))+(COS(RADIANS(CW805-45)))</f>
        <v>1</v>
      </c>
      <c r="EC807" s="10"/>
      <c r="ED807">
        <v>0</v>
      </c>
      <c r="EE807" s="1">
        <v>0.27717801420582233</v>
      </c>
      <c r="EG807">
        <f>CY807+DU807</f>
        <v>0.77933563565359298</v>
      </c>
      <c r="EH807">
        <f>EG807/(SQRT(EG805^2+EG806^2+EG807^2))</f>
        <v>0.55107351279098415</v>
      </c>
      <c r="EJ807">
        <f>Q807+AM807</f>
        <v>0.48541815474327116</v>
      </c>
      <c r="EK807">
        <f>EJ807/(SQRT(EJ805^2+EJ806^2+EJ807^2))</f>
        <v>1</v>
      </c>
      <c r="EM807" s="23">
        <f>CY805*DU806-CY806*DU805</f>
        <v>-0.81915204428899169</v>
      </c>
      <c r="ER807">
        <f t="shared" ref="ER807:ES809" si="1223">CK806</f>
        <v>0.93180266183863136</v>
      </c>
      <c r="ES807">
        <f t="shared" si="1223"/>
        <v>-0.87956522186239505</v>
      </c>
      <c r="ET807" t="e">
        <f>#REF!</f>
        <v>#REF!</v>
      </c>
      <c r="EU807" t="e">
        <f>#REF!</f>
        <v>#REF!</v>
      </c>
      <c r="EY807" s="28"/>
      <c r="EZ807" s="10"/>
      <c r="FA807" s="61">
        <v>0.49724371705037007</v>
      </c>
      <c r="FB807" s="13">
        <f>BW808</f>
        <v>0</v>
      </c>
      <c r="FC807" s="17">
        <v>0</v>
      </c>
      <c r="FD807">
        <v>1</v>
      </c>
      <c r="FF807" s="73">
        <f>(FD805*FD807)*(1-COS(RADIANS(EY805+45)))-FD806*(SIN(RADIANS(EY805+45)))</f>
        <v>0</v>
      </c>
      <c r="FG807" s="73">
        <f>(FD806*FD807)*(1-COS(RADIANS(EY805+45)))+FD805*(SIN(RADIANS(EY805+45)))</f>
        <v>0</v>
      </c>
      <c r="FH807" s="73">
        <f>(FD807^2)*(1-COS(RADIANS(EY805+45)))+(COS(RADIANS(EY805+45)))</f>
        <v>1</v>
      </c>
      <c r="FI807" s="10"/>
      <c r="FJ807">
        <v>0</v>
      </c>
      <c r="FK807" s="23">
        <f>SIN(RADIANS(176))*SIN(RADIANS(0))</f>
        <v>0</v>
      </c>
      <c r="FM807" s="30">
        <f>(FK805*FK807)*(1-COS(RADIANS(EX805)))-FK806*(SIN(RADIANS(EX805)))</f>
        <v>-4.0010669622570827E-2</v>
      </c>
      <c r="FN807" s="30">
        <f>(FK806*FK807)*(1-COS(RADIANS(EX805)))+FK805*(SIN(RADIANS(EX805)))</f>
        <v>-0.57217923297994577</v>
      </c>
      <c r="FO807" s="30">
        <f>(FK807^2)*(1-COS(RADIANS(EX805)))+(COS(RADIANS(EX805)))</f>
        <v>0.8191520442889918</v>
      </c>
      <c r="FQ807">
        <v>0.49724371705037007</v>
      </c>
      <c r="FS807" s="28">
        <f>(FD805*FD807)*(1-COS(RADIANS(EW805)))-FD806*(SIN(RADIANS(EW805)))</f>
        <v>0</v>
      </c>
      <c r="FT807" s="28">
        <f>(FD806*FD807)*(1-COS(RADIANS(EW805)))+FD805*(SIN(RADIANS(EW805)))</f>
        <v>0</v>
      </c>
      <c r="FU807" s="28">
        <f>(FD807^2)*(1-COS(RADIANS(EW805)))+(COS(RADIANS(EW805)))</f>
        <v>1</v>
      </c>
      <c r="FW807" s="61">
        <v>0.28589965755680308</v>
      </c>
      <c r="FX807" s="13">
        <f>BX808</f>
        <v>0</v>
      </c>
      <c r="FY807" s="17">
        <v>0</v>
      </c>
      <c r="FZ807">
        <v>1</v>
      </c>
      <c r="GB807" s="73">
        <f>(FD805*FD805)*(1-COS(RADIANS(EY805-45)))-FD805*(SIN(RADIANS(EY805-45)))</f>
        <v>0</v>
      </c>
      <c r="GC807" s="73">
        <f>(FD806*FD807)*(1-COS(RADIANS(EY805-45)))+FD805*(SIN(RADIANS(EY805-45)))</f>
        <v>0</v>
      </c>
      <c r="GD807" s="73">
        <f>(FD807^2)*(1-COS(RADIANS(EY805-45)))+(COS(RADIANS(EY805-45)))</f>
        <v>0.99999999999999989</v>
      </c>
      <c r="GE807" s="10"/>
      <c r="GF807">
        <v>0</v>
      </c>
      <c r="GG807" s="1">
        <v>0.28589965755680308</v>
      </c>
      <c r="GI807">
        <f>FA807+FW807</f>
        <v>0.7831433746071732</v>
      </c>
      <c r="GJ807">
        <f>GI807/(SQRT(GI805^2+GI806^2+GI807^2))</f>
        <v>0.55376599082604872</v>
      </c>
      <c r="GL807" t="e">
        <f>#REF!+DC807</f>
        <v>#REF!</v>
      </c>
      <c r="GM807" t="e">
        <f>GL807/(SQRT(GL805^2+GL806^2+GL807^2))</f>
        <v>#REF!</v>
      </c>
      <c r="GO807" s="27">
        <f>FA805*FW806-FA806*FW805</f>
        <v>-0.81915204428899169</v>
      </c>
    </row>
    <row r="808" spans="1:197" x14ac:dyDescent="0.2">
      <c r="D808" t="s">
        <v>8</v>
      </c>
      <c r="E808" s="5">
        <f t="shared" ref="E808:F810" si="1224">E803</f>
        <v>0.93127665311444463</v>
      </c>
      <c r="F808" s="6">
        <f t="shared" si="1224"/>
        <v>-0.88026643289562845</v>
      </c>
      <c r="G808" s="7">
        <f>Q807</f>
        <v>0.73172300288470526</v>
      </c>
      <c r="H808" s="8">
        <f>AM807</f>
        <v>-0.24630484814143411</v>
      </c>
      <c r="J808" s="9">
        <f>((SUMPRODUCT(G808:G810,E808:E810))*(SUMPRODUCT(G808:G810,F808:F810)))-((SUMPRODUCT(H808:H810,E808:E810))*(SUMPRODUCT(H808:H810,F808:F810)))</f>
        <v>3.1282116929385873E-2</v>
      </c>
      <c r="Q808" s="61">
        <v>-0.53401012280677651</v>
      </c>
      <c r="S808" s="17">
        <v>0</v>
      </c>
      <c r="T808">
        <v>0</v>
      </c>
      <c r="V808" s="73">
        <f>(T807*T808)*(1-COS(RADIANS(O807+45)))+T809*(SIN(RADIANS(O807+45)))</f>
        <v>-0.54170821028274008</v>
      </c>
      <c r="W808" s="73">
        <f>(T808^2)*(1-COS(RADIANS(O807+45)))+(COS(RADIANS(O807+45)))</f>
        <v>-0.84056660349568413</v>
      </c>
      <c r="X808" s="73">
        <f>(T808*T809)*(1-COS(RADIANS(O807+45)))-T807*(SIN(RADIANS(O807+45)))</f>
        <v>0</v>
      </c>
      <c r="Y808" s="10"/>
      <c r="Z808">
        <v>-0.54170821028274008</v>
      </c>
      <c r="AA808" s="23">
        <f>SIN(RADIANS('[1]Biaxial Input'!$F$21))*(COS(RADIANS(0)))</f>
        <v>6.9756473744125524E-2</v>
      </c>
      <c r="AC808" s="30">
        <f>(AA807*AA808)*(1-COS(RADIANS(N807)))+AA809*(SIN(RADIANS(N807)))</f>
        <v>-2.0381428756221641E-2</v>
      </c>
      <c r="AD808" s="30">
        <f>(AA808^2)*(1-COS(RADIANS(N807)))+(COS(RADIANS(N807)))</f>
        <v>0.70853198952232399</v>
      </c>
      <c r="AE808" s="30">
        <f>(AA808*AA809)*(1-COS(RADIANS(N807)))-AA807*(SIN(RADIANS(N807)))</f>
        <v>0.70538430460663959</v>
      </c>
      <c r="AG808">
        <v>-0.36668564762820077</v>
      </c>
      <c r="AI808" s="28">
        <f>(T807*T808)*(1-COS(RADIANS(M807)))+T809*(SIN(RADIANS(M807)))</f>
        <v>0.86602540378443871</v>
      </c>
      <c r="AJ808" s="28">
        <f>(T808^2)*(1-COS(RADIANS(M807)))+(COS(RADIANS(M807)))</f>
        <v>-0.49999999999999978</v>
      </c>
      <c r="AK808" s="28">
        <f>(T808*T809)*(1-COS(RADIANS(M807)))-T807*(SIN(RADIANS(M807)))</f>
        <v>0</v>
      </c>
      <c r="AM808" s="61">
        <v>-0.78660571925921441</v>
      </c>
      <c r="AO808" s="17">
        <v>0</v>
      </c>
      <c r="AP808">
        <v>0</v>
      </c>
      <c r="AR808" s="73">
        <f>(T807*T808)*(1-COS(RADIANS(O807-45)))+T809*(SIN(RADIANS(O807-45)))</f>
        <v>0.84056660349568413</v>
      </c>
      <c r="AS808" s="73">
        <f>(T808^2)*(1-COS(RADIANS(O807-45)))+(COS(RADIANS(O807-45)))</f>
        <v>-0.54170821028274008</v>
      </c>
      <c r="AT808" s="73">
        <f>(T808*T809)*(1-COS(RADIANS(O807-45)))-T807*(SIN(RADIANS(O807-45)))</f>
        <v>0</v>
      </c>
      <c r="AU808" s="10"/>
      <c r="AV808">
        <v>0.84056660349568413</v>
      </c>
      <c r="AW808" s="1">
        <v>0.60660911519535743</v>
      </c>
      <c r="BV808" s="1"/>
      <c r="BY808" t="s">
        <v>10</v>
      </c>
      <c r="BZ808" s="5">
        <f t="shared" si="1221"/>
        <v>-9.8670839279614439E-2</v>
      </c>
      <c r="CA808" s="6">
        <f t="shared" si="1221"/>
        <v>-0.32743703463395935</v>
      </c>
      <c r="CB808" s="7">
        <f>CY807</f>
        <v>0.50215762144777065</v>
      </c>
      <c r="CC808" s="8">
        <f>DU807</f>
        <v>0.27717801420582233</v>
      </c>
      <c r="CE808" s="10"/>
      <c r="CG808" s="10" t="s">
        <v>160</v>
      </c>
      <c r="CH808" s="10">
        <f>-CH805*((EY805-CW805)/(CH807-CE806))</f>
        <v>249.89756133695954</v>
      </c>
      <c r="CI808" s="67"/>
      <c r="CJ808" s="10" t="s">
        <v>10</v>
      </c>
      <c r="CK808" s="5">
        <f t="shared" si="1222"/>
        <v>-9.8670839279614439E-2</v>
      </c>
      <c r="CL808" s="6">
        <f t="shared" si="1222"/>
        <v>-0.32743703463395935</v>
      </c>
      <c r="CM808" s="7">
        <f>FA807</f>
        <v>0.49724371705037007</v>
      </c>
      <c r="CN808" s="8">
        <f>FW807</f>
        <v>0.28589965755680308</v>
      </c>
      <c r="CW808" s="28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EE808" s="1"/>
      <c r="EI808" s="64">
        <f>(DEGREES(ACOS((EH805*EK805+EH806*EK806+EH807*EK807)/((SQRT(EH805^2+EH806^2+EH807^2))*(SQRT(EK805^2+EK806^2+EK807^2))))))</f>
        <v>56.559308356795043</v>
      </c>
      <c r="ER808">
        <f t="shared" si="1223"/>
        <v>0.3492962422733713</v>
      </c>
      <c r="ES808">
        <f t="shared" si="1223"/>
        <v>-0.34518112468713447</v>
      </c>
      <c r="ET808" t="e">
        <f>#REF!</f>
        <v>#REF!</v>
      </c>
      <c r="EU808" t="e">
        <f>#REF!</f>
        <v>#REF!</v>
      </c>
      <c r="EY808" s="28"/>
      <c r="EZ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GG808" s="1"/>
      <c r="GK808" s="64" t="e">
        <f>(DEGREES(ACOS((GJ805*GM805+GJ806*GM806+GJ807*GM807)/((SQRT(GJ805^2+GJ806^2+GJ807^2))*(SQRT(GM805^2+GM806^2+GM807^2))))))</f>
        <v>#VALUE!</v>
      </c>
    </row>
    <row r="809" spans="1:197" x14ac:dyDescent="0.2">
      <c r="D809" t="s">
        <v>9</v>
      </c>
      <c r="E809" s="5">
        <f t="shared" si="1224"/>
        <v>0.35081781100632181</v>
      </c>
      <c r="F809" s="6">
        <f t="shared" si="1224"/>
        <v>-0.34370269893678401</v>
      </c>
      <c r="G809" s="7">
        <f t="shared" ref="G809:G810" si="1225">Q808</f>
        <v>-0.53401012280677651</v>
      </c>
      <c r="H809" s="8">
        <f t="shared" ref="H809:H810" si="1226">AM808</f>
        <v>-0.78660571925921441</v>
      </c>
      <c r="J809" s="10"/>
      <c r="Q809" s="61">
        <v>0.42357364860113889</v>
      </c>
      <c r="S809" s="17">
        <v>0</v>
      </c>
      <c r="T809">
        <v>1</v>
      </c>
      <c r="V809" s="73">
        <f>(T807*T809)*(1-COS(RADIANS(O807+45)))-T808*(SIN(RADIANS(O807+45)))</f>
        <v>0</v>
      </c>
      <c r="W809" s="73">
        <f>(T808*T809)*(1-COS(RADIANS(O807+45)))+T807*(SIN(RADIANS(O807+45)))</f>
        <v>0</v>
      </c>
      <c r="X809" s="73">
        <f>(T809^2)*(1-COS(RADIANS(O807+45)))+(COS(RADIANS(O807+45)))</f>
        <v>0.99999999999999989</v>
      </c>
      <c r="Y809" s="10"/>
      <c r="Z809">
        <v>0</v>
      </c>
      <c r="AA809" s="23">
        <f>SIN(RADIANS('[1]Biaxial Input'!$F$21))*SIN(RADIANS(0))</f>
        <v>0</v>
      </c>
      <c r="AC809" s="30">
        <f>(AA807*AA809)*(1-COS(RADIANS(N807)))-AA808*(SIN(RADIANS(N807)))</f>
        <v>-4.9325275616132508E-2</v>
      </c>
      <c r="AD809" s="30">
        <f>(AA808*AA809)*(1-COS(RADIANS(N807)))+AA807*(SIN(RADIANS(N807)))</f>
        <v>-0.70538430460663959</v>
      </c>
      <c r="AE809" s="30">
        <f>(AA809^2)*(1-COS(RADIANS(N807)))+(COS(RADIANS(N807)))</f>
        <v>0.70710678118654757</v>
      </c>
      <c r="AG809">
        <v>0.42357364860113889</v>
      </c>
      <c r="AI809" s="28">
        <f>(T807*T809)*(1-COS(RADIANS(M807)))-T808*(SIN(RADIANS(M807)))</f>
        <v>0</v>
      </c>
      <c r="AJ809" s="28">
        <f>(T808*T809)*(1-COS(RADIANS(M807)))+T807*(SIN(RADIANS(M807)))</f>
        <v>0</v>
      </c>
      <c r="AK809" s="28">
        <f>(T809^2)*(1-COS(RADIANS(M807)))+(COS(RADIANS(M807)))</f>
        <v>1</v>
      </c>
      <c r="AM809" s="61">
        <v>-0.5662025823066501</v>
      </c>
      <c r="AO809" s="17">
        <v>0</v>
      </c>
      <c r="AP809">
        <v>1</v>
      </c>
      <c r="AR809" s="73">
        <f>(T807*T807)*(1-COS(RADIANS(O807-45)))-T807*(SIN(RADIANS(O807-45)))</f>
        <v>0</v>
      </c>
      <c r="AS809" s="73">
        <f>(T808*T809)*(1-COS(RADIANS(O807-45)))+T807*(SIN(RADIANS(O807-45)))</f>
        <v>0</v>
      </c>
      <c r="AT809" s="73">
        <f>(T809^2)*(1-COS(RADIANS(O807-45)))+(COS(RADIANS(O807-45)))</f>
        <v>0.99999999999999989</v>
      </c>
      <c r="AU809" s="10"/>
      <c r="AV809">
        <v>0</v>
      </c>
      <c r="AW809" s="1">
        <v>-0.5662025823066501</v>
      </c>
      <c r="BV809" s="1"/>
      <c r="CE809" s="10"/>
      <c r="CS809" s="15"/>
      <c r="CW809" s="28"/>
      <c r="CY809" s="82" t="s">
        <v>148</v>
      </c>
      <c r="CZ809" s="13"/>
      <c r="DB809" s="10"/>
      <c r="DC809" s="10"/>
      <c r="DD809" s="10"/>
      <c r="DE809" s="10"/>
      <c r="DF809" s="10"/>
      <c r="DG809" s="10"/>
      <c r="DH809" s="80"/>
      <c r="DI809" s="23" t="s">
        <v>149</v>
      </c>
      <c r="DM809" s="1"/>
      <c r="DO809" s="80"/>
      <c r="DS809" s="13"/>
      <c r="DT809" s="81"/>
      <c r="DU809" s="82" t="s">
        <v>150</v>
      </c>
      <c r="DW809" s="13"/>
      <c r="DX809" s="13"/>
      <c r="EA809" s="1"/>
      <c r="EE809" s="1"/>
      <c r="ER809">
        <f t="shared" si="1223"/>
        <v>-9.8670839279614439E-2</v>
      </c>
      <c r="ES809">
        <f t="shared" si="1223"/>
        <v>-0.32743703463395935</v>
      </c>
      <c r="ET809" t="e">
        <f>#REF!</f>
        <v>#REF!</v>
      </c>
      <c r="EU809" t="e">
        <f>#REF!</f>
        <v>#REF!</v>
      </c>
      <c r="EY809" s="28"/>
      <c r="EZ809" s="10"/>
      <c r="FA809" s="82" t="s">
        <v>148</v>
      </c>
      <c r="FB809" s="13"/>
      <c r="FD809" s="10"/>
      <c r="FE809" s="10"/>
      <c r="FF809" s="10"/>
      <c r="FG809" s="10"/>
      <c r="FH809" s="10"/>
      <c r="FI809" s="10"/>
      <c r="FJ809" s="80"/>
      <c r="FK809" s="23" t="s">
        <v>149</v>
      </c>
      <c r="FO809" s="1"/>
      <c r="FQ809" s="80"/>
      <c r="FU809" s="13"/>
      <c r="FV809" s="81"/>
      <c r="FW809" s="82" t="s">
        <v>150</v>
      </c>
      <c r="FY809" s="13"/>
      <c r="FZ809" s="13"/>
      <c r="GC809" s="1"/>
      <c r="GG809" s="1"/>
      <c r="GK809" s="13"/>
    </row>
    <row r="810" spans="1:197" x14ac:dyDescent="0.2">
      <c r="D810" t="s">
        <v>10</v>
      </c>
      <c r="E810" s="5">
        <f t="shared" si="1224"/>
        <v>-9.8237766895889173E-2</v>
      </c>
      <c r="F810" s="6">
        <f t="shared" si="1224"/>
        <v>-0.32710772210508354</v>
      </c>
      <c r="G810" s="7">
        <f t="shared" si="1225"/>
        <v>0.42357364860113889</v>
      </c>
      <c r="H810" s="8">
        <f t="shared" si="1226"/>
        <v>-0.5662025823066501</v>
      </c>
      <c r="J810" s="10"/>
      <c r="Z810" s="10"/>
      <c r="AA810" s="10"/>
      <c r="AB810" s="10"/>
      <c r="AC810" s="10"/>
      <c r="AD810" s="10"/>
      <c r="AE810" s="10"/>
      <c r="AF810" s="10"/>
      <c r="AG810" s="10"/>
      <c r="AH810" s="10"/>
      <c r="AW810" s="1"/>
      <c r="BZ810" s="5" t="s">
        <v>4</v>
      </c>
      <c r="CA810" s="6" t="s">
        <v>5</v>
      </c>
      <c r="CB810" s="7" t="s">
        <v>6</v>
      </c>
      <c r="CC810" s="8" t="s">
        <v>1</v>
      </c>
      <c r="CD810">
        <v>9</v>
      </c>
      <c r="CE810" s="9" t="s">
        <v>7</v>
      </c>
      <c r="CG810" s="90" t="s">
        <v>157</v>
      </c>
      <c r="CH810" s="61">
        <f>CE811-((CH812-CE811)/(EY810-CW810))*CW810</f>
        <v>5.826558314560903</v>
      </c>
      <c r="CI810" s="10"/>
      <c r="CK810" s="5" t="s">
        <v>4</v>
      </c>
      <c r="CL810" s="6" t="s">
        <v>5</v>
      </c>
      <c r="CM810" s="7" t="s">
        <v>6</v>
      </c>
      <c r="CN810" s="8" t="s">
        <v>1</v>
      </c>
      <c r="CO810" s="10"/>
      <c r="CP810">
        <f t="shared" ref="CP810:CQ812" si="1227">BZ811</f>
        <v>0.93180266183863136</v>
      </c>
      <c r="CQ810">
        <f t="shared" si="1227"/>
        <v>-0.87956522186239505</v>
      </c>
      <c r="CR810">
        <f>CI814</f>
        <v>0</v>
      </c>
      <c r="CS810">
        <f>CL814</f>
        <v>0</v>
      </c>
      <c r="CU810" s="17">
        <f>CU714</f>
        <v>80</v>
      </c>
      <c r="CV810" s="17">
        <f>CV714</f>
        <v>40</v>
      </c>
      <c r="CW810" s="31">
        <f>CH717</f>
        <v>215.6915286014854</v>
      </c>
      <c r="CY810" s="61">
        <f t="array" ref="CY810:CY812">MMULT(DQ810:DS812,DO810:DO812)</f>
        <v>0.71771961874273149</v>
      </c>
      <c r="CZ810" s="13"/>
      <c r="DA810" s="17">
        <v>1</v>
      </c>
      <c r="DB810">
        <v>0</v>
      </c>
      <c r="DD810" s="73">
        <f>(DB810^2)*(1-COS(RADIANS(CW810+45)))+(COS(RADIANS(CW810+45)))</f>
        <v>-0.161749729700539</v>
      </c>
      <c r="DE810" s="73">
        <f>(DB810*DB811)*(1-COS(RADIANS(CW810+45)))-DB812*(SIN(RADIANS(CW810+45)))</f>
        <v>0.9868318118817424</v>
      </c>
      <c r="DF810" s="73">
        <f>(DB810*DB812)*(1-COS(RADIANS(CW810+45)))+DB811*(SIN(RADIANS(CW810+45)))</f>
        <v>0</v>
      </c>
      <c r="DG810" s="10"/>
      <c r="DH810">
        <f t="array" ref="DH810:DH812">MMULT(DD810:DF812,DA810:DA812)</f>
        <v>-0.161749729700539</v>
      </c>
      <c r="DI810" s="23">
        <f>COS(RADIANS('[1]Biaxial Input'!$F$21))</f>
        <v>-0.9975640502598242</v>
      </c>
      <c r="DK810" s="30">
        <f>(DI810^2)*(1-COS(RADIANS(CV810)))+(COS(RADIANS(CV810)))</f>
        <v>0.99886158030145311</v>
      </c>
      <c r="DL810" s="30">
        <f>(DI810*DI811)*(1-COS(RADIANS(CV810)))-DI812*(SIN(RADIANS(CV810)))</f>
        <v>-1.6280160168985456E-2</v>
      </c>
      <c r="DM810" s="30">
        <f>(DI810*DI812)*(1-COS(RADIANS(CV810)))+DI811*(SIN(RADIANS(CV810)))</f>
        <v>4.4838597018148282E-2</v>
      </c>
      <c r="DO810">
        <f t="array" ref="DO810:DO812">MMULT(DK810:DM812,DH810:DH812)</f>
        <v>-0.14549981066472836</v>
      </c>
      <c r="DQ810" s="28">
        <f>(DB810^2)*(1-COS(RADIANS(CU810)))+(COS(RADIANS(CU810)))</f>
        <v>0.17364817766693041</v>
      </c>
      <c r="DR810" s="28">
        <f>(DB810*DB811)*(1-COS(RADIANS(CU810)))-DB812*(SIN(RADIANS(CU810)))</f>
        <v>-0.98480775301220802</v>
      </c>
      <c r="DS810" s="28">
        <f>(DB810*DB812)*(1-COS(RADIANS(CU810)))+DB811*(SIN(RADIANS(CU810)))</f>
        <v>0</v>
      </c>
      <c r="DU810" s="61">
        <f t="array" ref="DU810:DU812">MMULT(DQ810:DS812,EE810:EE812)</f>
        <v>-0.30965182898317845</v>
      </c>
      <c r="DV810" s="13"/>
      <c r="DW810" s="17">
        <v>1</v>
      </c>
      <c r="DX810">
        <v>0</v>
      </c>
      <c r="DZ810" s="73">
        <f>(DB810^2)*(1-COS(RADIANS(CW810-45)))+(COS(RADIANS(CW810-45)))</f>
        <v>-0.9868318118817424</v>
      </c>
      <c r="EA810" s="73">
        <f>(DB810*DB811)*(1-COS(RADIANS(CW810-45)))-DB812*(SIN(RADIANS(CW810-45)))</f>
        <v>-0.1617497297005385</v>
      </c>
      <c r="EB810" s="73">
        <f>(DB810*DB812)*(1-COS(RADIANS(CW810-45)))+DB811*(SIN(RADIANS(CW810-45)))</f>
        <v>0</v>
      </c>
      <c r="EC810" s="10"/>
      <c r="ED810">
        <f t="array" ref="ED810:ED812">MMULT(DZ810:EB812,DA810:DA812)</f>
        <v>-0.9868318118817424</v>
      </c>
      <c r="EE810" s="1">
        <f t="array" ref="EE810:EE812">MMULT(DK810:DM812,ED810:ED812)</f>
        <v>-0.9883416946147584</v>
      </c>
      <c r="EG810">
        <f>CY810+DU810</f>
        <v>0.40806778975955305</v>
      </c>
      <c r="EH810">
        <f>EG810/(SQRT(EG810^2+EG811^2+EG812^2))</f>
        <v>0.28854750132278634</v>
      </c>
      <c r="EJ810">
        <f>Q810+AM810</f>
        <v>0</v>
      </c>
      <c r="EK810">
        <f>EJ810/(SQRT(EJ810^2+EJ811^2+EJ812^2))</f>
        <v>0</v>
      </c>
      <c r="EM810" s="23">
        <f>CY811*DU812-CY812*DU811</f>
        <v>0.62369407058201221</v>
      </c>
      <c r="EO810" s="15">
        <v>9</v>
      </c>
      <c r="EP810" s="9" t="s">
        <v>7</v>
      </c>
      <c r="EW810" s="17">
        <f>CU810</f>
        <v>80</v>
      </c>
      <c r="EX810" s="17">
        <f>CV810</f>
        <v>40</v>
      </c>
      <c r="EY810" s="31">
        <f>1+CW810</f>
        <v>216.6915286014854</v>
      </c>
      <c r="EZ810" s="10"/>
      <c r="FA810" s="61">
        <f t="array" ref="FA810:FA812">MMULT(FS810:FU812,FQ810:FQ812)</f>
        <v>0.72301447614190684</v>
      </c>
      <c r="FB810" s="13">
        <f>BW811</f>
        <v>0</v>
      </c>
      <c r="FC810" s="17">
        <v>1</v>
      </c>
      <c r="FD810">
        <v>0</v>
      </c>
      <c r="FF810" s="73">
        <f>(FD810^2)*(1-COS(RADIANS(EY810+45)))+(COS(RADIANS(EY810+45)))</f>
        <v>-0.14450250456705144</v>
      </c>
      <c r="FG810" s="73">
        <f>(FD810*FD811)*(1-COS(RADIANS(EY810+45)))-FD812*(SIN(RADIANS(EY810+45)))</f>
        <v>0.98950443464082027</v>
      </c>
      <c r="FH810" s="73">
        <f>(FD810*FD812)*(1-COS(RADIANS(EY810+45)))+FD811*(SIN(RADIANS(EY810+45)))</f>
        <v>0</v>
      </c>
      <c r="FI810" s="10"/>
      <c r="FJ810">
        <f t="array" ref="FJ810:FJ812">MMULT(FF810:FH812,FC810:FC812)</f>
        <v>-0.14450250456705144</v>
      </c>
      <c r="FK810" s="23">
        <f>COS(RADIANS(176))</f>
        <v>-0.9975640502598242</v>
      </c>
      <c r="FM810" s="30">
        <f>(FK810^2)*(1-COS(RADIANS(EX810)))+(COS(RADIANS(EX810)))</f>
        <v>0.99886158030145311</v>
      </c>
      <c r="FN810" s="30">
        <f>(FK810*FK811)*(1-COS(RADIANS(EX810)))-FK812*(SIN(RADIANS(EX810)))</f>
        <v>-1.6280160168985456E-2</v>
      </c>
      <c r="FO810" s="30">
        <f>(FK810*FK812)*(1-COS(RADIANS(EX810)))+FK811*(SIN(RADIANS(EX810)))</f>
        <v>4.4838597018148282E-2</v>
      </c>
      <c r="FQ810">
        <f t="array" ref="FQ810:FQ812">MMULT(FM810:FO812,FJ810:FJ812)</f>
        <v>-0.128228709385489</v>
      </c>
      <c r="FS810" s="28">
        <f>(FD810^2)*(1-COS(RADIANS(EW810)))+(COS(RADIANS(EW810)))</f>
        <v>0.17364817766693041</v>
      </c>
      <c r="FT810" s="28">
        <f>(FD810*FD811)*(1-COS(RADIANS(EW810)))-FD812*(SIN(RADIANS(EW810)))</f>
        <v>-0.98480775301220802</v>
      </c>
      <c r="FU810" s="28">
        <f>(FD810*FD812)*(1-COS(RADIANS(EW810)))+FD811*(SIN(RADIANS(EW810)))</f>
        <v>0</v>
      </c>
      <c r="FW810" s="61">
        <f t="array" ref="FW810:FW812">MMULT(FS810:FU812,GG810:GG812)</f>
        <v>-0.29707873301548182</v>
      </c>
      <c r="FX810" s="13">
        <f>BX811</f>
        <v>0</v>
      </c>
      <c r="FY810" s="17">
        <v>1</v>
      </c>
      <c r="FZ810">
        <v>0</v>
      </c>
      <c r="GB810" s="73">
        <f>(FD810^2)*(1-COS(RADIANS(EY810-45)))+(COS(RADIANS(EY810-45)))</f>
        <v>-0.98950443464082016</v>
      </c>
      <c r="GC810" s="73">
        <f>(FD810*FD811)*(1-COS(RADIANS(EY810-45)))-FD812*(SIN(RADIANS(EY810-45)))</f>
        <v>-0.14450250456705183</v>
      </c>
      <c r="GD810" s="73">
        <f>(FD810*FD812)*(1-COS(RADIANS(EY810-45)))+FD811*(SIN(RADIANS(EY810-45)))</f>
        <v>0</v>
      </c>
      <c r="GE810" s="10"/>
      <c r="GF810">
        <f t="array" ref="GF810:GF812">MMULT(GB810:GD812,FC810:FC812)</f>
        <v>-0.98950443464082016</v>
      </c>
      <c r="GG810" s="1">
        <f t="array" ref="GG810:GG812">MMULT(FM810:FO812,GF810:GF812)</f>
        <v>-0.99073048721979673</v>
      </c>
      <c r="GI810">
        <f>FA810+FW810</f>
        <v>0.42593574312642501</v>
      </c>
      <c r="GJ810">
        <f>GI810/(SQRT(GI810^2+GI811^2+GI812^2))</f>
        <v>0.30118205231442657</v>
      </c>
      <c r="GL810" t="e">
        <f>CH811+DC810</f>
        <v>#VALUE!</v>
      </c>
      <c r="GM810" t="e">
        <f>GL810/(SQRT(GL810^2+GL811^2+GL812^2))</f>
        <v>#VALUE!</v>
      </c>
      <c r="GO810" s="27">
        <f>FA811*FW812-FA812*FW811</f>
        <v>0.62369407058201221</v>
      </c>
    </row>
    <row r="811" spans="1:197" x14ac:dyDescent="0.2">
      <c r="J811" s="10"/>
      <c r="Q811" s="82" t="s">
        <v>148</v>
      </c>
      <c r="R811" s="13"/>
      <c r="T811" s="10"/>
      <c r="U811" s="10"/>
      <c r="V811" s="10"/>
      <c r="W811" s="10"/>
      <c r="X811" s="10"/>
      <c r="Y811" s="10"/>
      <c r="Z811" s="80"/>
      <c r="AA811" s="23" t="s">
        <v>149</v>
      </c>
      <c r="AE811" s="1"/>
      <c r="AG811" s="80"/>
      <c r="AK811" s="13"/>
      <c r="AL811" s="81"/>
      <c r="AM811" s="82" t="s">
        <v>150</v>
      </c>
      <c r="AO811" s="13"/>
      <c r="AP811" s="13"/>
      <c r="AS811" s="1"/>
      <c r="AW811" s="1"/>
      <c r="BY811" t="s">
        <v>8</v>
      </c>
      <c r="BZ811" s="5">
        <f t="shared" ref="BZ811:CA813" si="1228">BZ806</f>
        <v>0.93180266183863136</v>
      </c>
      <c r="CA811" s="6">
        <f t="shared" si="1228"/>
        <v>-0.87956522186239505</v>
      </c>
      <c r="CB811" s="7">
        <f>CY810</f>
        <v>0.71771961874273149</v>
      </c>
      <c r="CC811" s="8">
        <f>DU810</f>
        <v>-0.30965182898317845</v>
      </c>
      <c r="CE811" s="9">
        <f>((SUMPRODUCT(CB811:CB813,BZ811:BZ813))*(SUMPRODUCT(CB811:(CB813),CA811:CA813)))-((SUMPRODUCT(CC811:CC813,BZ811:BZ813))*(SUMPRODUCT(CC811:CC813,CA811:CA813)))</f>
        <v>-8.3266726846886741E-16</v>
      </c>
      <c r="CG811">
        <v>1</v>
      </c>
      <c r="CH811" t="s">
        <v>161</v>
      </c>
      <c r="CI811" s="67"/>
      <c r="CJ811" s="1" t="s">
        <v>8</v>
      </c>
      <c r="CK811" s="5">
        <f t="shared" ref="CK811:CL813" si="1229">BZ811</f>
        <v>0.93180266183863136</v>
      </c>
      <c r="CL811" s="6">
        <f t="shared" si="1229"/>
        <v>-0.87956522186239505</v>
      </c>
      <c r="CM811" s="7">
        <f>FA810</f>
        <v>0.72301447614190684</v>
      </c>
      <c r="CN811" s="8">
        <f>FW810</f>
        <v>-0.29707873301548182</v>
      </c>
      <c r="CO811" s="10"/>
      <c r="CP811">
        <f t="shared" si="1227"/>
        <v>0.3492962422733713</v>
      </c>
      <c r="CQ811">
        <f t="shared" si="1227"/>
        <v>-0.34518112468713447</v>
      </c>
      <c r="CR811">
        <f>CJ814</f>
        <v>0</v>
      </c>
      <c r="CS811">
        <f>CM814</f>
        <v>0</v>
      </c>
      <c r="CW811" s="28"/>
      <c r="CY811" s="61">
        <v>-0.27429771314143903</v>
      </c>
      <c r="DA811" s="17">
        <v>0</v>
      </c>
      <c r="DB811">
        <v>0</v>
      </c>
      <c r="DD811" s="73">
        <f>(DB810*DB811)*(1-COS(RADIANS(CW810+45)))+DB812*(SIN(RADIANS(CW810+45)))</f>
        <v>-0.9868318118817424</v>
      </c>
      <c r="DE811" s="73">
        <f>(DB811^2)*(1-COS(RADIANS(CW810+45)))+(COS(RADIANS(CW810+45)))</f>
        <v>-0.161749729700539</v>
      </c>
      <c r="DF811" s="73">
        <f>(DB811*DB812)*(1-COS(RADIANS(CW810+45)))-DB810*(SIN(RADIANS(CW810+45)))</f>
        <v>0</v>
      </c>
      <c r="DG811" s="10"/>
      <c r="DH811">
        <v>-0.9868318118817424</v>
      </c>
      <c r="DI811" s="23">
        <f>SIN(RADIANS('[1]Biaxial Input'!$F$21))*(COS(RADIANS(0)))</f>
        <v>6.9756473744125524E-2</v>
      </c>
      <c r="DK811" s="30">
        <f>(DI810*DI811)*(1-COS(RADIANS(CV810)))+DI812*(SIN(RADIANS(CV810)))</f>
        <v>-1.6280160168985456E-2</v>
      </c>
      <c r="DL811" s="30">
        <f>(DI811^2)*(1-COS(RADIANS(CV810)))+(COS(RADIANS(CV810)))</f>
        <v>0.7671828628175249</v>
      </c>
      <c r="DM811" s="30">
        <f>(DI811*DI812)*(1-COS(RADIANS(CV810)))-DI810*(SIN(RADIANS(CV810)))</f>
        <v>0.64122181137573508</v>
      </c>
      <c r="DO811">
        <v>-0.75444714305202543</v>
      </c>
      <c r="DQ811" s="28">
        <f>(DB810*DB811)*(1-COS(RADIANS(CU810)))+DB812*(SIN(RADIANS(CU810)))</f>
        <v>0.98480775301220802</v>
      </c>
      <c r="DR811" s="28">
        <f>(DB811^2)*(1-COS(RADIANS(CU810)))+(COS(RADIANS(CU810)))</f>
        <v>0.17364817766693041</v>
      </c>
      <c r="DS811" s="28">
        <f>(DB811*DB812)*(1-COS(RADIANS(CU810)))-DB810*(SIN(RADIANS(CU810)))</f>
        <v>0</v>
      </c>
      <c r="DU811" s="61">
        <v>-0.94898848627262189</v>
      </c>
      <c r="DW811" s="17">
        <v>0</v>
      </c>
      <c r="DX811">
        <v>0</v>
      </c>
      <c r="DZ811" s="73">
        <f>(DB810*DB811)*(1-COS(RADIANS(CW810-45)))+DB812*(SIN(RADIANS(CW810-45)))</f>
        <v>0.1617497297005385</v>
      </c>
      <c r="EA811" s="73">
        <f>(DB811^2)*(1-COS(RADIANS(CW810-45)))+(COS(RADIANS(CW810-45)))</f>
        <v>-0.9868318118817424</v>
      </c>
      <c r="EB811" s="73">
        <f>(DB811*DB812)*(1-COS(RADIANS(CW810-45)))-DB810*(SIN(RADIANS(CW810-45)))</f>
        <v>0</v>
      </c>
      <c r="EC811" s="10"/>
      <c r="ED811">
        <v>0.1617497297005385</v>
      </c>
      <c r="EE811" s="1">
        <v>0.14015740064890486</v>
      </c>
      <c r="EG811">
        <f>CY811+DU811</f>
        <v>-1.2232861994140609</v>
      </c>
      <c r="EH811">
        <f>EG811/(SQRT(EG810^2+EG811^2+EG812^2))</f>
        <v>-0.86499396693760167</v>
      </c>
      <c r="EJ811">
        <f>Q811+AM811</f>
        <v>0</v>
      </c>
      <c r="EK811">
        <f>EJ811/(SQRT(EJ810^2+EJ811^2+EJ812^2))</f>
        <v>0</v>
      </c>
      <c r="EM811" s="23">
        <f>CY812*DU810-CY810*DU812</f>
        <v>-0.15550439700334712</v>
      </c>
      <c r="EP811" s="9">
        <f>((SUMPRODUCT(CM811:CM813,BZ811:BZ813))*(SUMPRODUCT(CM811:CM813,CA811:CA813)))-((SUMPRODUCT(CN811:CN813,BZ811:BZ813))*(SUMPRODUCT(CN811:CN813,CA811:CA813)))</f>
        <v>-2.7013385051975369E-2</v>
      </c>
      <c r="EY811" s="28"/>
      <c r="EZ811" s="10"/>
      <c r="FA811" s="61">
        <v>-0.25769380350440385</v>
      </c>
      <c r="FB811" s="13">
        <f>BW812</f>
        <v>0</v>
      </c>
      <c r="FC811" s="17">
        <v>0</v>
      </c>
      <c r="FD811">
        <v>0</v>
      </c>
      <c r="FF811" s="73">
        <f>(FD810*FD811)*(1-COS(RADIANS(EY810+45)))+FD812*(SIN(RADIANS(EY810+45)))</f>
        <v>-0.98950443464082027</v>
      </c>
      <c r="FG811" s="73">
        <f>(FD811^2)*(1-COS(RADIANS(EY810+45)))+(COS(RADIANS(EY810+45)))</f>
        <v>-0.14450250456705144</v>
      </c>
      <c r="FH811" s="73">
        <f>(FD811*FD812)*(1-COS(RADIANS(EY810+45)))-FD810*(SIN(RADIANS(EY810+45)))</f>
        <v>0</v>
      </c>
      <c r="FI811" s="10"/>
      <c r="FJ811">
        <v>-0.98950443464082027</v>
      </c>
      <c r="FK811" s="23">
        <f>SIN(RADIANS(176))*(COS(RADIANS(0)))</f>
        <v>6.9756473744125524E-2</v>
      </c>
      <c r="FM811" s="30">
        <f>(FK810*FK811)*(1-COS(RADIANS(EX810)))+FK812*(SIN(RADIANS(EX810)))</f>
        <v>-1.6280160168985456E-2</v>
      </c>
      <c r="FN811" s="30">
        <f>(FK811^2)*(1-COS(RADIANS(EX810)))+(COS(RADIANS(EX810)))</f>
        <v>0.7671828628175249</v>
      </c>
      <c r="FO811" s="30">
        <f>(FK811*FK812)*(1-COS(RADIANS(EX810)))-FK810*(SIN(RADIANS(EX810)))</f>
        <v>0.64122181137573508</v>
      </c>
      <c r="FQ811">
        <v>-0.75677832101920983</v>
      </c>
      <c r="FS811" s="28">
        <f>(FD810*FD811)*(1-COS(RADIANS(EW810)))+FD812*(SIN(RADIANS(EW810)))</f>
        <v>0.98480775301220802</v>
      </c>
      <c r="FT811" s="28">
        <f>(FD811^2)*(1-COS(RADIANS(EW810)))+(COS(RADIANS(EW810)))</f>
        <v>0.17364817766693041</v>
      </c>
      <c r="FU811" s="28">
        <f>(FD811*FD812)*(1-COS(RADIANS(EW810)))-FD810*(SIN(RADIANS(EW810)))</f>
        <v>0</v>
      </c>
      <c r="FW811" s="61">
        <v>-0.95363110590419542</v>
      </c>
      <c r="FX811" s="13">
        <f>BX812</f>
        <v>0</v>
      </c>
      <c r="FY811" s="17">
        <v>0</v>
      </c>
      <c r="FZ811">
        <v>0</v>
      </c>
      <c r="GB811" s="73">
        <f>(FD810*FD811)*(1-COS(RADIANS(EY810-45)))+FD812*(SIN(RADIANS(EY810-45)))</f>
        <v>0.14450250456705183</v>
      </c>
      <c r="GC811" s="73">
        <f>(FD811^2)*(1-COS(RADIANS(EY810-45)))+(COS(RADIANS(EY810-45)))</f>
        <v>-0.98950443464082016</v>
      </c>
      <c r="GD811" s="73">
        <f>(FD811*FD812)*(1-COS(RADIANS(EY810-45)))-FD810*(SIN(RADIANS(EY810-45)))</f>
        <v>0</v>
      </c>
      <c r="GE811" s="10"/>
      <c r="GF811">
        <v>0.14450250456705183</v>
      </c>
      <c r="GG811" s="1">
        <v>0.12696913582192723</v>
      </c>
      <c r="GI811">
        <f>FA811+FW811</f>
        <v>-1.2113249094085994</v>
      </c>
      <c r="GJ811">
        <f>GI811/(SQRT(GI810^2+GI811^2+GI812^2))</f>
        <v>-0.85653605766300123</v>
      </c>
      <c r="GL811">
        <f>CH812+DC811</f>
        <v>-2.7013385051975369E-2</v>
      </c>
      <c r="GM811" t="e">
        <f>GL811/(SQRT(GL810^2+GL811^2+GL812^2))</f>
        <v>#VALUE!</v>
      </c>
      <c r="GO811" s="27">
        <f>FA812*FW810-FA810*FW812</f>
        <v>-0.15550439700334709</v>
      </c>
    </row>
    <row r="812" spans="1:197" x14ac:dyDescent="0.2">
      <c r="E812" s="5" t="s">
        <v>4</v>
      </c>
      <c r="F812" s="6" t="s">
        <v>5</v>
      </c>
      <c r="G812" s="7" t="s">
        <v>6</v>
      </c>
      <c r="H812" s="8" t="s">
        <v>1</v>
      </c>
      <c r="I812">
        <v>11</v>
      </c>
      <c r="J812" s="9" t="s">
        <v>7</v>
      </c>
      <c r="K812">
        <v>11</v>
      </c>
      <c r="L812" s="10"/>
      <c r="M812" s="17">
        <f>A772</f>
        <v>90</v>
      </c>
      <c r="N812" s="17">
        <f>B772</f>
        <v>50</v>
      </c>
      <c r="O812" s="17">
        <f>C772</f>
        <v>209.4</v>
      </c>
      <c r="Q812" s="61">
        <f t="array" ref="Q812:Q814">MMULT(AI812:AK814,AG812:AG814)</f>
        <v>0.61409852919998753</v>
      </c>
      <c r="R812" s="13"/>
      <c r="S812" s="17">
        <v>1</v>
      </c>
      <c r="T812">
        <v>0</v>
      </c>
      <c r="V812" s="73">
        <f>(T812^2)*(1-COS(RADIANS(O812+45)))+(COS(RADIANS(O812+45)))</f>
        <v>-0.26891982061526581</v>
      </c>
      <c r="W812" s="73">
        <f>(T812*T813)*(1-COS(RADIANS(O812+45)))-T814*(SIN(RADIANS(O812+45)))</f>
        <v>0.9631625667976581</v>
      </c>
      <c r="X812" s="73">
        <f>(T812*T814)*(1-COS(RADIANS(O812+45)))+T813*(SIN(RADIANS(O812+45)))</f>
        <v>0</v>
      </c>
      <c r="Y812" s="10"/>
      <c r="Z812">
        <f t="array" ref="Z812:Z814">MMULT(V812:X814,S812:S814)</f>
        <v>-0.26891982061526581</v>
      </c>
      <c r="AA812" s="23">
        <f>COS(RADIANS('[1]Biaxial Input'!$F$21))</f>
        <v>-0.9975640502598242</v>
      </c>
      <c r="AC812" s="30">
        <f>(AA812^2)*(1-COS(RADIANS(N812)))+(COS(RADIANS(N812)))</f>
        <v>0.99826181678640502</v>
      </c>
      <c r="AD812" s="30">
        <f>(AA812*AA813)*(1-COS(RADIANS(N812)))-AA814*(SIN(RADIANS(N812)))</f>
        <v>-2.4857178030640859E-2</v>
      </c>
      <c r="AE812" s="30">
        <f>(AA812*AA814)*(1-COS(RADIANS(N812)))+AA813*(SIN(RADIANS(N812)))</f>
        <v>5.3436559083262246E-2</v>
      </c>
      <c r="AG812">
        <f t="array" ref="AG812:AG814">MMULT(AC812:AE814,Z812:Z814)</f>
        <v>-0.24451088530193099</v>
      </c>
      <c r="AI812" s="28">
        <f>(T812^2)*(1-COS(RADIANS(M812)))+(COS(RADIANS(M812)))</f>
        <v>6.1257422745431001E-17</v>
      </c>
      <c r="AJ812" s="28">
        <f>(T812*T813)*(1-COS(RADIANS(M812)))-T814*(SIN(RADIANS(M812)))</f>
        <v>-1</v>
      </c>
      <c r="AK812" s="28">
        <f>(T812*T814)*(1-COS(RADIANS(M812)))+T813*(SIN(RADIANS(M812)))</f>
        <v>0</v>
      </c>
      <c r="AM812" s="61">
        <f t="array" ref="AM812:AM814">MMULT(AI812:AK814,AW812:AW814)</f>
        <v>-0.19726726400395453</v>
      </c>
      <c r="AN812" s="13"/>
      <c r="AO812" s="17">
        <v>1</v>
      </c>
      <c r="AP812">
        <v>0</v>
      </c>
      <c r="AR812" s="73">
        <f>(T812^2)*(1-COS(RADIANS(O812-45)))+(COS(RADIANS(O812-45)))</f>
        <v>-0.9631625667976581</v>
      </c>
      <c r="AS812" s="73">
        <f>(T812*T813)*(1-COS(RADIANS(O812-45)))-T814*(SIN(RADIANS(O812-45)))</f>
        <v>-0.26891982061526576</v>
      </c>
      <c r="AT812" s="73">
        <f>(T812*T814)*(1-COS(RADIANS(O812-45)))+T813*(SIN(RADIANS(O812-45)))</f>
        <v>0</v>
      </c>
      <c r="AU812" s="10"/>
      <c r="AV812">
        <f t="array" ref="AV812:AV814">MMULT(AR812:AT814,S812:S814)</f>
        <v>-0.9631625667976581</v>
      </c>
      <c r="AW812" s="1">
        <f t="array" ref="AW812:AW814">MMULT(AC812:AE814,AV812:AV814)</f>
        <v>-0.96817300164908904</v>
      </c>
      <c r="BY812" t="s">
        <v>9</v>
      </c>
      <c r="BZ812" s="5">
        <f t="shared" si="1228"/>
        <v>0.3492962422733713</v>
      </c>
      <c r="CA812" s="6">
        <f t="shared" si="1228"/>
        <v>-0.34518112468713447</v>
      </c>
      <c r="CB812" s="7">
        <f>CY811</f>
        <v>-0.27429771314143903</v>
      </c>
      <c r="CC812" s="8">
        <f>DU811</f>
        <v>-0.94898848627262189</v>
      </c>
      <c r="CE812" s="10"/>
      <c r="CH812">
        <f>((SUMPRODUCT(CM811:CM813,CK811:CK813))*(SUMPRODUCT(CM811:CM813,CL811:CL813)))-((SUMPRODUCT(CN811:CN813,CK811:CK813))*(SUMPRODUCT(CN811:CN813,CL811:CL813)))</f>
        <v>-2.7013385051975369E-2</v>
      </c>
      <c r="CI812" s="67"/>
      <c r="CJ812" s="10" t="s">
        <v>9</v>
      </c>
      <c r="CK812" s="5">
        <f t="shared" si="1229"/>
        <v>0.3492962422733713</v>
      </c>
      <c r="CL812" s="6">
        <f t="shared" si="1229"/>
        <v>-0.34518112468713447</v>
      </c>
      <c r="CM812" s="7">
        <f>FA811</f>
        <v>-0.25769380350440385</v>
      </c>
      <c r="CN812" s="8">
        <f>FW811</f>
        <v>-0.95363110590419542</v>
      </c>
      <c r="CP812">
        <f t="shared" si="1227"/>
        <v>-9.8670839279614439E-2</v>
      </c>
      <c r="CQ812">
        <f t="shared" si="1227"/>
        <v>-0.32743703463395935</v>
      </c>
      <c r="CR812">
        <f>CK814</f>
        <v>0</v>
      </c>
      <c r="CS812">
        <f>CN814</f>
        <v>0</v>
      </c>
      <c r="CW812" s="28"/>
      <c r="CY812" s="61">
        <v>0.64003071288584645</v>
      </c>
      <c r="DA812" s="17">
        <v>0</v>
      </c>
      <c r="DB812">
        <v>1</v>
      </c>
      <c r="DD812" s="73">
        <f>(DB810*DB812)*(1-COS(RADIANS(CW810+45)))-DB811*(SIN(RADIANS(CW810+45)))</f>
        <v>0</v>
      </c>
      <c r="DE812" s="73">
        <f>(DB811*DB812)*(1-COS(RADIANS(CW810+45)))+DB810*(SIN(RADIANS(CW810+45)))</f>
        <v>0</v>
      </c>
      <c r="DF812" s="73">
        <f>(DB812^2)*(1-COS(RADIANS(CW810+45)))+(COS(RADIANS(CW810+45)))</f>
        <v>1</v>
      </c>
      <c r="DG812" s="10"/>
      <c r="DH812">
        <v>0</v>
      </c>
      <c r="DI812" s="23">
        <f>SIN(RADIANS('[1]Biaxial Input'!$F$21))*SIN(RADIANS(0))</f>
        <v>0</v>
      </c>
      <c r="DK812" s="30">
        <f>(DI810*DI812)*(1-COS(RADIANS(CV810)))-DI811*(SIN(RADIANS(CV810)))</f>
        <v>-4.4838597018148282E-2</v>
      </c>
      <c r="DL812" s="30">
        <f>(DI811*DI812)*(1-COS(RADIANS(CV810)))+DI810*(SIN(RADIANS(CV810)))</f>
        <v>-0.64122181137573508</v>
      </c>
      <c r="DM812" s="30">
        <f>(DI812^2)*(1-COS(RADIANS(CV810)))+(COS(RADIANS(CV810)))</f>
        <v>0.76604444311897801</v>
      </c>
      <c r="DO812">
        <v>0.64003071288584645</v>
      </c>
      <c r="DQ812" s="28">
        <f>(DB810*DB812)*(1-COS(RADIANS(CU810)))-DB811*(SIN(RADIANS(CU810)))</f>
        <v>0</v>
      </c>
      <c r="DR812" s="28">
        <f>(DB811*DB812)*(1-COS(RADIANS(CU810)))+DB810*(SIN(RADIANS(CU810)))</f>
        <v>0</v>
      </c>
      <c r="DS812" s="28">
        <f>(DB812^2)*(1-COS(RADIANS(CU810)))+(COS(RADIANS(CU810)))</f>
        <v>1</v>
      </c>
      <c r="DU812" s="61">
        <v>-5.9469300730460264E-2</v>
      </c>
      <c r="DW812" s="17">
        <v>0</v>
      </c>
      <c r="DX812">
        <v>1</v>
      </c>
      <c r="DZ812" s="73">
        <f>(DB810*DB810)*(1-COS(RADIANS(CW810-45)))-DB810*(SIN(RADIANS(CW810-45)))</f>
        <v>0</v>
      </c>
      <c r="EA812" s="73">
        <f>(DB811*DB812)*(1-COS(RADIANS(CW810-45)))+DB810*(SIN(RADIANS(CW810-45)))</f>
        <v>0</v>
      </c>
      <c r="EB812" s="73">
        <f>(DB812^2)*(1-COS(RADIANS(CW810-45)))+(COS(RADIANS(CW810-45)))</f>
        <v>0.99999999999999989</v>
      </c>
      <c r="EC812" s="10"/>
      <c r="ED812">
        <v>0</v>
      </c>
      <c r="EE812" s="1">
        <v>-5.9469300730460264E-2</v>
      </c>
      <c r="EG812">
        <f>CY812+DU812</f>
        <v>0.58056141215538615</v>
      </c>
      <c r="EH812">
        <f>EG812/(SQRT(EG810^2+EG811^2+EG812^2))</f>
        <v>0.41051891143031166</v>
      </c>
      <c r="EJ812">
        <f>Q812+AM812</f>
        <v>0.41683126519603297</v>
      </c>
      <c r="EK812">
        <f>EJ812/(SQRT(EJ810^2+EJ811^2+EJ812^2))</f>
        <v>1</v>
      </c>
      <c r="EM812" s="23">
        <f>CY810*DU811-CY811*DU810</f>
        <v>-0.7660444431189779</v>
      </c>
      <c r="ER812">
        <f t="shared" ref="ER812:ES814" si="1230">CK811</f>
        <v>0.93180266183863136</v>
      </c>
      <c r="ES812">
        <f t="shared" si="1230"/>
        <v>-0.87956522186239505</v>
      </c>
      <c r="ET812" t="e">
        <f>#REF!</f>
        <v>#REF!</v>
      </c>
      <c r="EU812" t="e">
        <f>#REF!</f>
        <v>#REF!</v>
      </c>
      <c r="EY812" s="28"/>
      <c r="EZ812" s="10"/>
      <c r="FA812" s="61">
        <v>0.64097111551510455</v>
      </c>
      <c r="FB812" s="13">
        <f>BW813</f>
        <v>0</v>
      </c>
      <c r="FC812" s="17">
        <v>0</v>
      </c>
      <c r="FD812">
        <v>1</v>
      </c>
      <c r="FF812" s="73">
        <f>(FD810*FD812)*(1-COS(RADIANS(EY810+45)))-FD811*(SIN(RADIANS(EY810+45)))</f>
        <v>0</v>
      </c>
      <c r="FG812" s="73">
        <f>(FD811*FD812)*(1-COS(RADIANS(EY810+45)))+FD810*(SIN(RADIANS(EY810+45)))</f>
        <v>0</v>
      </c>
      <c r="FH812" s="73">
        <f>(FD812^2)*(1-COS(RADIANS(EY810+45)))+(COS(RADIANS(EY810+45)))</f>
        <v>1</v>
      </c>
      <c r="FI812" s="10"/>
      <c r="FJ812">
        <v>0</v>
      </c>
      <c r="FK812" s="23">
        <f>SIN(RADIANS(176))*SIN(RADIANS(0))</f>
        <v>0</v>
      </c>
      <c r="FM812" s="30">
        <f>(FK810*FK812)*(1-COS(RADIANS(EX810)))-FK811*(SIN(RADIANS(EX810)))</f>
        <v>-4.4838597018148282E-2</v>
      </c>
      <c r="FN812" s="30">
        <f>(FK811*FK812)*(1-COS(RADIANS(EX810)))+FK810*(SIN(RADIANS(EX810)))</f>
        <v>-0.64122181137573508</v>
      </c>
      <c r="FO812" s="30">
        <f>(FK812^2)*(1-COS(RADIANS(EX810)))+(COS(RADIANS(EX810)))</f>
        <v>0.76604444311897801</v>
      </c>
      <c r="FQ812">
        <v>0.64097111551510455</v>
      </c>
      <c r="FS812" s="28">
        <f>(FD810*FD812)*(1-COS(RADIANS(EW810)))-FD811*(SIN(RADIANS(EW810)))</f>
        <v>0</v>
      </c>
      <c r="FT812" s="28">
        <f>(FD811*FD812)*(1-COS(RADIANS(EW810)))+FD810*(SIN(RADIANS(EW810)))</f>
        <v>0</v>
      </c>
      <c r="FU812" s="28">
        <f>(FD812^2)*(1-COS(RADIANS(EW810)))+(COS(RADIANS(EW810)))</f>
        <v>1</v>
      </c>
      <c r="FW812" s="61">
        <v>-4.8290167134285022E-2</v>
      </c>
      <c r="FX812" s="13">
        <f>BX813</f>
        <v>0</v>
      </c>
      <c r="FY812" s="17">
        <v>0</v>
      </c>
      <c r="FZ812">
        <v>1</v>
      </c>
      <c r="GB812" s="73">
        <f>(FD810*FD810)*(1-COS(RADIANS(EY810-45)))-FD810*(SIN(RADIANS(EY810-45)))</f>
        <v>0</v>
      </c>
      <c r="GC812" s="73">
        <f>(FD811*FD812)*(1-COS(RADIANS(EY810-45)))+FD810*(SIN(RADIANS(EY810-45)))</f>
        <v>0</v>
      </c>
      <c r="GD812" s="73">
        <f>(FD812^2)*(1-COS(RADIANS(EY810-45)))+(COS(RADIANS(EY810-45)))</f>
        <v>1</v>
      </c>
      <c r="GE812" s="10"/>
      <c r="GF812">
        <v>0</v>
      </c>
      <c r="GG812" s="1">
        <v>-4.8290167134285022E-2</v>
      </c>
      <c r="GI812">
        <f>FA812+FW812</f>
        <v>0.59268094838081953</v>
      </c>
      <c r="GJ812">
        <f>GI812/(SQRT(GI810^2+GI811^2+GI812^2))</f>
        <v>0.41908871768015171</v>
      </c>
      <c r="GL812" t="e">
        <f>#REF!+DC812</f>
        <v>#REF!</v>
      </c>
      <c r="GM812" t="e">
        <f>GL812/(SQRT(GL810^2+GL811^2+GL812^2))</f>
        <v>#REF!</v>
      </c>
      <c r="GO812" s="27">
        <f>FA810*FW811-FA811*FW810</f>
        <v>-0.76604444311897801</v>
      </c>
    </row>
    <row r="813" spans="1:197" x14ac:dyDescent="0.2">
      <c r="D813" t="s">
        <v>8</v>
      </c>
      <c r="E813" s="5">
        <f t="shared" ref="E813:F815" si="1231">E808</f>
        <v>0.93127665311444463</v>
      </c>
      <c r="F813" s="6">
        <f t="shared" si="1231"/>
        <v>-0.88026643289562845</v>
      </c>
      <c r="G813" s="7">
        <f>Q812</f>
        <v>0.61409852919998753</v>
      </c>
      <c r="H813" s="8">
        <f>AM812</f>
        <v>-0.19726726400395453</v>
      </c>
      <c r="J813" s="9">
        <f>((SUMPRODUCT(G813:G815,E813:E815))*(SUMPRODUCT(G813:(G815),F813:F815)))-((SUMPRODUCT(H813:H815,E813:E815))*(SUMPRODUCT(H813:H815,F813:F815)))</f>
        <v>-6.5197038592352263E-3</v>
      </c>
      <c r="Q813" s="61">
        <v>-0.24451088530193102</v>
      </c>
      <c r="S813" s="17">
        <v>0</v>
      </c>
      <c r="T813">
        <v>0</v>
      </c>
      <c r="V813" s="73">
        <f>(T812*T813)*(1-COS(RADIANS(O812+45)))+T814*(SIN(RADIANS(O812+45)))</f>
        <v>-0.9631625667976581</v>
      </c>
      <c r="W813" s="73">
        <f>(T813^2)*(1-COS(RADIANS(O812+45)))+(COS(RADIANS(O812+45)))</f>
        <v>-0.26891982061526581</v>
      </c>
      <c r="X813" s="73">
        <f>(T813*T814)*(1-COS(RADIANS(O812+45)))-T812*(SIN(RADIANS(O812+45)))</f>
        <v>0</v>
      </c>
      <c r="Y813" s="10"/>
      <c r="Z813">
        <v>-0.9631625667976581</v>
      </c>
      <c r="AA813" s="23">
        <f>SIN(RADIANS('[1]Biaxial Input'!$F$21))*(COS(RADIANS(0)))</f>
        <v>6.9756473744125524E-2</v>
      </c>
      <c r="AC813" s="30">
        <f>(AA812*AA813)*(1-COS(RADIANS(N812)))+AA814*(SIN(RADIANS(N812)))</f>
        <v>-2.4857178030640859E-2</v>
      </c>
      <c r="AD813" s="30">
        <f>(AA813^2)*(1-COS(RADIANS(N812)))+(COS(RADIANS(N812)))</f>
        <v>0.64452579290013434</v>
      </c>
      <c r="AE813" s="30">
        <f>(AA813*AA814)*(1-COS(RADIANS(N812)))-AA812*(SIN(RADIANS(N812)))</f>
        <v>0.76417839735679927</v>
      </c>
      <c r="AG813">
        <v>-0.61409852919998753</v>
      </c>
      <c r="AI813" s="28">
        <f>(T812*T813)*(1-COS(RADIANS(M812)))+T814*(SIN(RADIANS(M812)))</f>
        <v>1</v>
      </c>
      <c r="AJ813" s="28">
        <f>(T813^2)*(1-COS(RADIANS(M812)))+(COS(RADIANS(M812)))</f>
        <v>6.1257422745431001E-17</v>
      </c>
      <c r="AK813" s="28">
        <f>(T813*T814)*(1-COS(RADIANS(M812)))-T812*(SIN(RADIANS(M812)))</f>
        <v>0</v>
      </c>
      <c r="AM813" s="61">
        <v>-0.96817300164908904</v>
      </c>
      <c r="AO813" s="17">
        <v>0</v>
      </c>
      <c r="AP813">
        <v>0</v>
      </c>
      <c r="AR813" s="73">
        <f>(T812*T813)*(1-COS(RADIANS(O812-45)))+T814*(SIN(RADIANS(O812-45)))</f>
        <v>0.26891982061526576</v>
      </c>
      <c r="AS813" s="73">
        <f>(T813^2)*(1-COS(RADIANS(O812-45)))+(COS(RADIANS(O812-45)))</f>
        <v>-0.9631625667976581</v>
      </c>
      <c r="AT813" s="73">
        <f>(T813*T814)*(1-COS(RADIANS(O812-45)))-T812*(SIN(RADIANS(O812-45)))</f>
        <v>0</v>
      </c>
      <c r="AU813" s="10"/>
      <c r="AV813">
        <v>0.26891982061526576</v>
      </c>
      <c r="AW813" s="1">
        <v>0.19726726400395447</v>
      </c>
      <c r="BY813" t="s">
        <v>10</v>
      </c>
      <c r="BZ813" s="5">
        <f t="shared" si="1228"/>
        <v>-9.8670839279614439E-2</v>
      </c>
      <c r="CA813" s="6">
        <f t="shared" si="1228"/>
        <v>-0.32743703463395935</v>
      </c>
      <c r="CB813" s="7">
        <f>CY812</f>
        <v>0.64003071288584645</v>
      </c>
      <c r="CC813" s="8">
        <f>DU812</f>
        <v>-5.9469300730460264E-2</v>
      </c>
      <c r="CE813" s="10"/>
      <c r="CG813" s="10" t="s">
        <v>160</v>
      </c>
      <c r="CH813" s="10">
        <f>-CH810*((EY810-CW810)/(CH812-CE811))</f>
        <v>215.69152860148535</v>
      </c>
      <c r="CI813" s="67"/>
      <c r="CJ813" s="10" t="s">
        <v>10</v>
      </c>
      <c r="CK813" s="5">
        <f t="shared" si="1229"/>
        <v>-9.8670839279614439E-2</v>
      </c>
      <c r="CL813" s="6">
        <f t="shared" si="1229"/>
        <v>-0.32743703463395935</v>
      </c>
      <c r="CM813" s="7">
        <f>FA812</f>
        <v>0.64097111551510455</v>
      </c>
      <c r="CN813" s="8">
        <f>FW812</f>
        <v>-4.8290167134285022E-2</v>
      </c>
      <c r="CW813" s="28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EE813" s="1"/>
      <c r="EI813" s="64">
        <f>(DEGREES(ACOS((EH810*EK810+EH811*EK811+EH812*EK812)/((SQRT(EH810^2+EH811^2+EH812^2))*(SQRT(EK810^2+EK811^2+EK812^2))))))</f>
        <v>65.762563826662884</v>
      </c>
      <c r="ER813">
        <f t="shared" si="1230"/>
        <v>0.3492962422733713</v>
      </c>
      <c r="ES813">
        <f t="shared" si="1230"/>
        <v>-0.34518112468713447</v>
      </c>
      <c r="ET813" t="e">
        <f>#REF!</f>
        <v>#REF!</v>
      </c>
      <c r="EU813" t="e">
        <f>#REF!</f>
        <v>#REF!</v>
      </c>
      <c r="EY813" s="28"/>
      <c r="EZ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GG813" s="1"/>
      <c r="GK813" s="64" t="e">
        <f>(DEGREES(ACOS((GJ810*GM810+GJ811*GM811+GJ812*GM812)/((SQRT(GJ810^2+GJ811^2+GJ812^2))*(SQRT(GM810^2+GM811^2+GM812^2))))))</f>
        <v>#VALUE!</v>
      </c>
    </row>
    <row r="814" spans="1:197" x14ac:dyDescent="0.2">
      <c r="D814" t="s">
        <v>9</v>
      </c>
      <c r="E814" s="5">
        <f t="shared" si="1231"/>
        <v>0.35081781100632181</v>
      </c>
      <c r="F814" s="6">
        <f t="shared" si="1231"/>
        <v>-0.34370269893678401</v>
      </c>
      <c r="G814" s="7">
        <f t="shared" ref="G814:G815" si="1232">Q813</f>
        <v>-0.24451088530193102</v>
      </c>
      <c r="H814" s="8">
        <f t="shared" ref="H814:H815" si="1233">AM813</f>
        <v>-0.96817300164908904</v>
      </c>
      <c r="J814" s="10"/>
      <c r="Q814" s="61">
        <v>0.75039817657246344</v>
      </c>
      <c r="S814" s="17">
        <v>0</v>
      </c>
      <c r="T814">
        <v>1</v>
      </c>
      <c r="V814" s="73">
        <f>(T812*T814)*(1-COS(RADIANS(O812+45)))-T813*(SIN(RADIANS(O812+45)))</f>
        <v>0</v>
      </c>
      <c r="W814" s="73">
        <f>(T813*T814)*(1-COS(RADIANS(O812+45)))+T812*(SIN(RADIANS(O812+45)))</f>
        <v>0</v>
      </c>
      <c r="X814" s="73">
        <f>(T814^2)*(1-COS(RADIANS(O812+45)))+(COS(RADIANS(O812+45)))</f>
        <v>1</v>
      </c>
      <c r="Y814" s="10"/>
      <c r="Z814">
        <v>0</v>
      </c>
      <c r="AA814" s="23">
        <f>SIN(RADIANS('[1]Biaxial Input'!$F$21))*SIN(RADIANS(0))</f>
        <v>0</v>
      </c>
      <c r="AC814" s="30">
        <f>(AA812*AA814)*(1-COS(RADIANS(N812)))-AA813*(SIN(RADIANS(N812)))</f>
        <v>-5.3436559083262246E-2</v>
      </c>
      <c r="AD814" s="30">
        <f>(AA813*AA814)*(1-COS(RADIANS(N812)))+AA812*(SIN(RADIANS(N812)))</f>
        <v>-0.76417839735679927</v>
      </c>
      <c r="AE814" s="30">
        <f>(AA814^2)*(1-COS(RADIANS(N812)))+(COS(RADIANS(N812)))</f>
        <v>0.64278760968653936</v>
      </c>
      <c r="AG814">
        <v>0.75039817657246344</v>
      </c>
      <c r="AI814" s="28">
        <f>(T812*T814)*(1-COS(RADIANS(M812)))-T813*(SIN(RADIANS(M812)))</f>
        <v>0</v>
      </c>
      <c r="AJ814" s="28">
        <f>(T813*T814)*(1-COS(RADIANS(M812)))+T812*(SIN(RADIANS(M812)))</f>
        <v>0</v>
      </c>
      <c r="AK814" s="28">
        <f>(T814^2)*(1-COS(RADIANS(M812)))+(COS(RADIANS(M812)))</f>
        <v>1</v>
      </c>
      <c r="AM814" s="61">
        <v>-0.15403462412778215</v>
      </c>
      <c r="AO814" s="17">
        <v>0</v>
      </c>
      <c r="AP814">
        <v>1</v>
      </c>
      <c r="AR814" s="73">
        <f>(T812*T812)*(1-COS(RADIANS(O812-45)))-T812*(SIN(RADIANS(O812-45)))</f>
        <v>0</v>
      </c>
      <c r="AS814" s="73">
        <f>(T813*T814)*(1-COS(RADIANS(O812-45)))+T812*(SIN(RADIANS(O812-45)))</f>
        <v>0</v>
      </c>
      <c r="AT814" s="73">
        <f>(T814^2)*(1-COS(RADIANS(O812-45)))+(COS(RADIANS(O812-45)))</f>
        <v>1</v>
      </c>
      <c r="AU814" s="10"/>
      <c r="AV814">
        <v>0</v>
      </c>
      <c r="AW814" s="1">
        <v>-0.15403462412778215</v>
      </c>
      <c r="CS814" s="15"/>
      <c r="CW814" s="28"/>
      <c r="CY814" s="82" t="s">
        <v>148</v>
      </c>
      <c r="CZ814" s="13"/>
      <c r="DB814" s="10"/>
      <c r="DC814" s="10"/>
      <c r="DD814" s="10"/>
      <c r="DE814" s="10"/>
      <c r="DF814" s="10"/>
      <c r="DG814" s="10"/>
      <c r="DH814" s="80"/>
      <c r="DI814" s="23" t="s">
        <v>149</v>
      </c>
      <c r="DM814" s="1"/>
      <c r="DO814" s="80"/>
      <c r="DS814" s="13"/>
      <c r="DT814" s="81"/>
      <c r="DU814" s="82" t="s">
        <v>150</v>
      </c>
      <c r="DW814" s="13"/>
      <c r="DX814" s="13"/>
      <c r="EA814" s="1"/>
      <c r="EE814" s="1"/>
      <c r="EI814" s="13"/>
      <c r="ER814">
        <f t="shared" si="1230"/>
        <v>-9.8670839279614439E-2</v>
      </c>
      <c r="ES814">
        <f t="shared" si="1230"/>
        <v>-0.32743703463395935</v>
      </c>
      <c r="ET814" t="e">
        <f>#REF!</f>
        <v>#REF!</v>
      </c>
      <c r="EU814" t="e">
        <f>#REF!</f>
        <v>#REF!</v>
      </c>
      <c r="EY814" s="28"/>
      <c r="EZ814" s="10"/>
      <c r="FA814" s="82" t="s">
        <v>148</v>
      </c>
      <c r="FB814" s="13"/>
      <c r="FD814" s="10"/>
      <c r="FE814" s="10"/>
      <c r="FF814" s="10"/>
      <c r="FG814" s="10"/>
      <c r="FH814" s="10"/>
      <c r="FI814" s="10"/>
      <c r="FJ814" s="80"/>
      <c r="FK814" s="23" t="s">
        <v>149</v>
      </c>
      <c r="FO814" s="1"/>
      <c r="FQ814" s="80"/>
      <c r="FU814" s="13"/>
      <c r="FV814" s="81"/>
      <c r="FW814" s="82" t="s">
        <v>150</v>
      </c>
      <c r="FY814" s="13"/>
      <c r="FZ814" s="13"/>
      <c r="GC814" s="1"/>
      <c r="GG814" s="1"/>
      <c r="GK814" s="13"/>
    </row>
    <row r="815" spans="1:197" x14ac:dyDescent="0.2">
      <c r="D815" t="s">
        <v>10</v>
      </c>
      <c r="E815" s="5">
        <f t="shared" si="1231"/>
        <v>-9.8237766895889173E-2</v>
      </c>
      <c r="F815" s="6">
        <f t="shared" si="1231"/>
        <v>-0.32710772210508354</v>
      </c>
      <c r="G815" s="7">
        <f t="shared" si="1232"/>
        <v>0.75039817657246344</v>
      </c>
      <c r="H815" s="8">
        <f t="shared" si="1233"/>
        <v>-0.15403462412778215</v>
      </c>
      <c r="J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W815" s="1"/>
      <c r="BZ815" s="5" t="s">
        <v>4</v>
      </c>
      <c r="CA815" s="6" t="s">
        <v>5</v>
      </c>
      <c r="CB815" s="7" t="s">
        <v>6</v>
      </c>
      <c r="CC815" s="8" t="s">
        <v>1</v>
      </c>
      <c r="CD815">
        <v>10</v>
      </c>
      <c r="CE815" s="9" t="s">
        <v>7</v>
      </c>
      <c r="CG815" s="90" t="s">
        <v>157</v>
      </c>
      <c r="CH815" s="61">
        <f>CE816-((CH817-CE816)/(EY815-CW815))*CW815</f>
        <v>3.3946906844774847</v>
      </c>
      <c r="CI815" s="10"/>
      <c r="CK815" s="5" t="s">
        <v>4</v>
      </c>
      <c r="CL815" s="6" t="s">
        <v>5</v>
      </c>
      <c r="CM815" s="7" t="s">
        <v>6</v>
      </c>
      <c r="CN815" s="8" t="s">
        <v>1</v>
      </c>
      <c r="CO815" s="10"/>
      <c r="CP815">
        <f t="shared" ref="CP815:CQ817" si="1234">BZ816</f>
        <v>0.93180266183863136</v>
      </c>
      <c r="CQ815">
        <f t="shared" si="1234"/>
        <v>-0.87956522186239505</v>
      </c>
      <c r="CR815">
        <f>CI819</f>
        <v>0</v>
      </c>
      <c r="CS815">
        <f>CL819</f>
        <v>0</v>
      </c>
      <c r="CU815" s="17">
        <f>CU719</f>
        <v>120</v>
      </c>
      <c r="CV815" s="17">
        <f>CV719</f>
        <v>45</v>
      </c>
      <c r="CW815" s="31">
        <f>CH722</f>
        <v>169.3391946992854</v>
      </c>
      <c r="CY815" s="61">
        <f t="array" ref="CY815:CY817">MMULT(DQ815:DS817,DO815:DO817)</f>
        <v>0.73807492693662946</v>
      </c>
      <c r="CZ815" s="13"/>
      <c r="DA815" s="17">
        <v>1</v>
      </c>
      <c r="DB815">
        <v>0</v>
      </c>
      <c r="DD815" s="73">
        <f>(DB815^2)*(1-COS(RADIANS(CW815+45)))+(COS(RADIANS(CW815+45)))</f>
        <v>-0.82571260627861753</v>
      </c>
      <c r="DE815" s="73">
        <f>(DB815*DB816)*(1-COS(RADIANS(CW815+45)))-DB817*(SIN(RADIANS(CW815+45)))</f>
        <v>0.56409103151226647</v>
      </c>
      <c r="DF815" s="73">
        <f>(DB815*DB817)*(1-COS(RADIANS(CW815+45)))+DB816*(SIN(RADIANS(CW815+45)))</f>
        <v>0</v>
      </c>
      <c r="DG815" s="10"/>
      <c r="DH815">
        <f t="array" ref="DH815:DH817">MMULT(DD815:DF817,DA815:DA817)</f>
        <v>-0.82571260627861753</v>
      </c>
      <c r="DI815" s="23">
        <f>COS(RADIANS('[1]Biaxial Input'!$F$21))</f>
        <v>-0.9975640502598242</v>
      </c>
      <c r="DK815" s="30">
        <f>(DI815^2)*(1-COS(RADIANS(CV815)))+(COS(RADIANS(CV815)))</f>
        <v>0.99857479166422358</v>
      </c>
      <c r="DL815" s="30">
        <f>(DI815*DI816)*(1-COS(RADIANS(CV815)))-DI817*(SIN(RADIANS(CV815)))</f>
        <v>-2.0381428756221641E-2</v>
      </c>
      <c r="DM815" s="30">
        <f>(DI815*DI817)*(1-COS(RADIANS(CV815)))+DI816*(SIN(RADIANS(CV815)))</f>
        <v>4.9325275616132508E-2</v>
      </c>
      <c r="DO815">
        <f t="array" ref="DO815:DO817">MMULT(DK815:DM817,DH815:DH817)</f>
        <v>-0.81303881261840283</v>
      </c>
      <c r="DQ815" s="28">
        <f>(DB815^2)*(1-COS(RADIANS(CU815)))+(COS(RADIANS(CU815)))</f>
        <v>-0.49999999999999978</v>
      </c>
      <c r="DR815" s="28">
        <f>(DB815*DB816)*(1-COS(RADIANS(CU815)))-DB817*(SIN(RADIANS(CU815)))</f>
        <v>-0.86602540378443871</v>
      </c>
      <c r="DS815" s="28">
        <f>(DB815*DB817)*(1-COS(RADIANS(CU815)))+DB816*(SIN(RADIANS(CU815)))</f>
        <v>0</v>
      </c>
      <c r="DU815" s="61">
        <f t="array" ref="DU815:DU817">MMULT(DQ815:DS817,EE815:EE817)</f>
        <v>-0.22656132369862786</v>
      </c>
      <c r="DV815" s="13"/>
      <c r="DW815" s="17">
        <v>1</v>
      </c>
      <c r="DX815">
        <v>0</v>
      </c>
      <c r="DZ815" s="73">
        <f>(DB815^2)*(1-COS(RADIANS(CW815-45)))+(COS(RADIANS(CW815-45)))</f>
        <v>-0.56409103151226647</v>
      </c>
      <c r="EA815" s="73">
        <f>(DB815*DB816)*(1-COS(RADIANS(CW815-45)))-DB817*(SIN(RADIANS(CW815-45)))</f>
        <v>-0.82571260627861753</v>
      </c>
      <c r="EB815" s="73">
        <f>(DB815*DB817)*(1-COS(RADIANS(CW815-45)))+DB816*(SIN(RADIANS(CW815-45)))</f>
        <v>0</v>
      </c>
      <c r="EC815" s="10"/>
      <c r="ED815">
        <f t="array" ref="ED815:ED817">MMULT(DZ815:EB817,DA815:DA817)</f>
        <v>-0.56409103151226647</v>
      </c>
      <c r="EE815" s="1">
        <f t="array" ref="EE815:EE817">MMULT(DK815:DM817,ED815:ED817)</f>
        <v>-0.58011628693000017</v>
      </c>
      <c r="EG815">
        <f>CY815+DU815</f>
        <v>0.51151360323800166</v>
      </c>
      <c r="EH815">
        <f>EG815/(SQRT(EG815^2+EG816^2+EG817^2))</f>
        <v>0.36169473751875614</v>
      </c>
      <c r="EJ815">
        <f>Q815+AM815</f>
        <v>0</v>
      </c>
      <c r="EK815">
        <f>EJ815/(SQRT(EJ815^2+EJ816^2+EJ817^2))</f>
        <v>0</v>
      </c>
      <c r="EM815" s="23">
        <f>CY816*DU817-CY817*DU816</f>
        <v>0.63554336502823683</v>
      </c>
      <c r="EO815" s="15">
        <v>10</v>
      </c>
      <c r="EP815" s="9" t="s">
        <v>7</v>
      </c>
      <c r="EW815" s="17">
        <f>CU815</f>
        <v>120</v>
      </c>
      <c r="EX815" s="17">
        <f>CV815</f>
        <v>45</v>
      </c>
      <c r="EY815" s="31">
        <f>1+CW815</f>
        <v>170.3391946992854</v>
      </c>
      <c r="EZ815" s="10"/>
      <c r="FA815" s="61">
        <f t="array" ref="FA815:FA817">MMULT(FS815:FU817,FQ815:FQ817)</f>
        <v>0.74191655485446828</v>
      </c>
      <c r="FB815" s="13">
        <f>BW816</f>
        <v>0</v>
      </c>
      <c r="FC815" s="17">
        <v>1</v>
      </c>
      <c r="FD815">
        <v>0</v>
      </c>
      <c r="FF815" s="73">
        <f>(FD815^2)*(1-COS(RADIANS(EY815+45)))+(COS(RADIANS(EY815+45)))</f>
        <v>-0.81574210029967376</v>
      </c>
      <c r="FG815" s="73">
        <f>(FD815*FD816)*(1-COS(RADIANS(EY815+45)))-FD817*(SIN(RADIANS(EY815+45)))</f>
        <v>0.5784157897210942</v>
      </c>
      <c r="FH815" s="73">
        <f>(FD815*FD817)*(1-COS(RADIANS(EY815+45)))+FD816*(SIN(RADIANS(EY815+45)))</f>
        <v>0</v>
      </c>
      <c r="FI815" s="10"/>
      <c r="FJ815">
        <f t="array" ref="FJ815:FJ817">MMULT(FF815:FH817,FC815:FC817)</f>
        <v>-0.81574210029967376</v>
      </c>
      <c r="FK815" s="23">
        <f>COS(RADIANS(176))</f>
        <v>-0.9975640502598242</v>
      </c>
      <c r="FM815" s="30">
        <f>(FK815^2)*(1-COS(RADIANS(EX815)))+(COS(RADIANS(EX815)))</f>
        <v>0.99857479166422358</v>
      </c>
      <c r="FN815" s="30">
        <f>(FK815*FK816)*(1-COS(RADIANS(EX815)))-FK817*(SIN(RADIANS(EX815)))</f>
        <v>-2.0381428756221641E-2</v>
      </c>
      <c r="FO815" s="30">
        <f>(FK815*FK817)*(1-COS(RADIANS(EX815)))+FK816*(SIN(RADIANS(EX815)))</f>
        <v>4.9325275616132508E-2</v>
      </c>
      <c r="FQ815">
        <f t="array" ref="FQ815:FQ817">MMULT(FM815:FO817,FJ815:FJ817)</f>
        <v>-0.8027905576488088</v>
      </c>
      <c r="FS815" s="28">
        <f>(FD815^2)*(1-COS(RADIANS(EW815)))+(COS(RADIANS(EW815)))</f>
        <v>-0.49999999999999978</v>
      </c>
      <c r="FT815" s="28">
        <f>(FD815*FD816)*(1-COS(RADIANS(EW815)))-FD817*(SIN(RADIANS(EW815)))</f>
        <v>-0.86602540378443871</v>
      </c>
      <c r="FU815" s="28">
        <f>(FD815*FD817)*(1-COS(RADIANS(EW815)))+FD816*(SIN(RADIANS(EW815)))</f>
        <v>0</v>
      </c>
      <c r="FW815" s="61">
        <f t="array" ref="FW815:FW817">MMULT(FS815:FU817,GG815:GG817)</f>
        <v>-0.21364563370558748</v>
      </c>
      <c r="FX815" s="13">
        <f>BX816</f>
        <v>0</v>
      </c>
      <c r="FY815" s="17">
        <v>1</v>
      </c>
      <c r="FZ815">
        <v>0</v>
      </c>
      <c r="GB815" s="73">
        <f>(FD815^2)*(1-COS(RADIANS(EY815-45)))+(COS(RADIANS(EY815-45)))</f>
        <v>-0.5784157897210942</v>
      </c>
      <c r="GC815" s="73">
        <f>(FD815*FD816)*(1-COS(RADIANS(EY815-45)))-FD817*(SIN(RADIANS(EY815-45)))</f>
        <v>-0.81574210029967376</v>
      </c>
      <c r="GD815" s="73">
        <f>(FD815*FD817)*(1-COS(RADIANS(EY815-45)))+FD816*(SIN(RADIANS(EY815-45)))</f>
        <v>0</v>
      </c>
      <c r="GE815" s="10"/>
      <c r="GF815">
        <f t="array" ref="GF815:GF817">MMULT(GB815:GD817,FC815:FC817)</f>
        <v>-0.5784157897210942</v>
      </c>
      <c r="GG815" s="1">
        <f t="array" ref="GG815:GG817">MMULT(FM815:FO817,GF815:GF817)</f>
        <v>-0.5942174162167474</v>
      </c>
      <c r="GI815">
        <f>FA815+FW815</f>
        <v>0.52827092114888075</v>
      </c>
      <c r="GJ815">
        <f>GI815/(SQRT(GI815^2+GI816^2+GI817^2))</f>
        <v>0.37354395064803747</v>
      </c>
      <c r="GL815" t="e">
        <f>CH816+DC815</f>
        <v>#VALUE!</v>
      </c>
      <c r="GM815" t="e">
        <f>GL815/(SQRT(GL815^2+GL816^2+GL817^2))</f>
        <v>#VALUE!</v>
      </c>
      <c r="GO815" s="27">
        <f>FA816*FW817-FA817*FW816</f>
        <v>0.63554336502823694</v>
      </c>
    </row>
    <row r="816" spans="1:197" x14ac:dyDescent="0.2">
      <c r="Q816" s="82" t="s">
        <v>148</v>
      </c>
      <c r="R816" s="13"/>
      <c r="T816" s="10"/>
      <c r="U816" s="10"/>
      <c r="V816" s="10"/>
      <c r="W816" s="10"/>
      <c r="X816" s="10"/>
      <c r="Y816" s="10"/>
      <c r="Z816" s="80"/>
      <c r="AA816" s="23" t="s">
        <v>149</v>
      </c>
      <c r="AE816" s="1"/>
      <c r="AG816" s="80"/>
      <c r="AK816" s="13"/>
      <c r="AL816" s="81"/>
      <c r="AM816" s="82" t="s">
        <v>150</v>
      </c>
      <c r="AO816" s="13"/>
      <c r="AP816" s="13"/>
      <c r="AS816" s="1"/>
      <c r="AW816" s="1"/>
      <c r="BY816" t="s">
        <v>8</v>
      </c>
      <c r="BZ816" s="5">
        <f t="shared" ref="BZ816:CA818" si="1235">BZ811</f>
        <v>0.93180266183863136</v>
      </c>
      <c r="CA816" s="6">
        <f t="shared" si="1235"/>
        <v>-0.87956522186239505</v>
      </c>
      <c r="CB816" s="7">
        <f>CY815</f>
        <v>0.73807492693662946</v>
      </c>
      <c r="CC816" s="8">
        <f>DU815</f>
        <v>-0.22656132369862786</v>
      </c>
      <c r="CE816" s="9">
        <f>((SUMPRODUCT(CB816:CB818,BZ816:BZ818))*(SUMPRODUCT(CB816:CB818,CA816:CA818)))-((SUMPRODUCT(CC816:CC818,BZ816:BZ818))*(SUMPRODUCT(CC816:CC818,CA816:CA818)))</f>
        <v>6.106226635438361E-16</v>
      </c>
      <c r="CG816">
        <v>1</v>
      </c>
      <c r="CH816" t="s">
        <v>161</v>
      </c>
      <c r="CI816" s="67"/>
      <c r="CJ816" s="1" t="s">
        <v>8</v>
      </c>
      <c r="CK816" s="5">
        <f t="shared" ref="CK816:CL818" si="1236">BZ816</f>
        <v>0.93180266183863136</v>
      </c>
      <c r="CL816" s="6">
        <f t="shared" si="1236"/>
        <v>-0.87956522186239505</v>
      </c>
      <c r="CM816" s="7">
        <f>FA815</f>
        <v>0.74191655485446828</v>
      </c>
      <c r="CN816" s="8">
        <f>FW815</f>
        <v>-0.21364563370558748</v>
      </c>
      <c r="CO816" s="10"/>
      <c r="CP816">
        <f t="shared" si="1234"/>
        <v>0.3492962422733713</v>
      </c>
      <c r="CQ816">
        <f t="shared" si="1234"/>
        <v>-0.34518112468713447</v>
      </c>
      <c r="CR816">
        <f>CJ819</f>
        <v>0</v>
      </c>
      <c r="CS816">
        <f>CM819</f>
        <v>0</v>
      </c>
      <c r="CW816" s="28"/>
      <c r="CY816" s="61">
        <v>-0.51268859690472079</v>
      </c>
      <c r="DA816" s="17">
        <v>0</v>
      </c>
      <c r="DB816">
        <v>0</v>
      </c>
      <c r="DD816" s="73">
        <f>(DB815*DB816)*(1-COS(RADIANS(CW815+45)))+DB817*(SIN(RADIANS(CW815+45)))</f>
        <v>-0.56409103151226647</v>
      </c>
      <c r="DE816" s="73">
        <f>(DB816^2)*(1-COS(RADIANS(CW815+45)))+(COS(RADIANS(CW815+45)))</f>
        <v>-0.82571260627861753</v>
      </c>
      <c r="DF816" s="73">
        <f>(DB816*DB817)*(1-COS(RADIANS(CW815+45)))-DB815*(SIN(RADIANS(CW815+45)))</f>
        <v>0</v>
      </c>
      <c r="DG816" s="10"/>
      <c r="DH816">
        <v>-0.56409103151226647</v>
      </c>
      <c r="DI816" s="23">
        <f>SIN(RADIANS('[1]Biaxial Input'!$F$21))*(COS(RADIANS(0)))</f>
        <v>6.9756473744125524E-2</v>
      </c>
      <c r="DK816" s="30">
        <f>(DI815*DI816)*(1-COS(RADIANS(CV815)))+DI817*(SIN(RADIANS(CV815)))</f>
        <v>-2.0381428756221641E-2</v>
      </c>
      <c r="DL816" s="30">
        <f>(DI816^2)*(1-COS(RADIANS(CV815)))+(COS(RADIANS(CV815)))</f>
        <v>0.70853198952232399</v>
      </c>
      <c r="DM816" s="30">
        <f>(DI816*DI817)*(1-COS(RADIANS(CV815)))-DI815*(SIN(RADIANS(CV815)))</f>
        <v>0.70538430460663959</v>
      </c>
      <c r="DO816">
        <v>-0.38284733817110439</v>
      </c>
      <c r="DQ816" s="28">
        <f>(DB815*DB816)*(1-COS(RADIANS(CU815)))+DB817*(SIN(RADIANS(CU815)))</f>
        <v>0.86602540378443871</v>
      </c>
      <c r="DR816" s="28">
        <f>(DB816^2)*(1-COS(RADIANS(CU815)))+(COS(RADIANS(CU815)))</f>
        <v>-0.49999999999999978</v>
      </c>
      <c r="DS816" s="28">
        <f>(DB816*DB817)*(1-COS(RADIANS(CU815)))-DB815*(SIN(RADIANS(CU815)))</f>
        <v>0</v>
      </c>
      <c r="DU816" s="61">
        <v>-0.80066583006600411</v>
      </c>
      <c r="DW816" s="17">
        <v>0</v>
      </c>
      <c r="DX816">
        <v>0</v>
      </c>
      <c r="DZ816" s="73">
        <f>(DB815*DB816)*(1-COS(RADIANS(CW815-45)))+DB817*(SIN(RADIANS(CW815-45)))</f>
        <v>0.82571260627861753</v>
      </c>
      <c r="EA816" s="73">
        <f>(DB816^2)*(1-COS(RADIANS(CW815-45)))+(COS(RADIANS(CW815-45)))</f>
        <v>-0.56409103151226647</v>
      </c>
      <c r="EB816" s="73">
        <f>(DB816*DB817)*(1-COS(RADIANS(CW815-45)))-DB815*(SIN(RADIANS(CW815-45)))</f>
        <v>0</v>
      </c>
      <c r="EC816" s="10"/>
      <c r="ED816">
        <v>0.82571260627861753</v>
      </c>
      <c r="EE816" s="1">
        <v>0.59654077687104301</v>
      </c>
      <c r="EG816">
        <f>CY816+DU816</f>
        <v>-1.3133544269707249</v>
      </c>
      <c r="EH816">
        <f>EG816/(SQRT(EG815^2+EG816^2+EG817^2))</f>
        <v>-0.92868182141237199</v>
      </c>
      <c r="EJ816">
        <f>Q816+AM816</f>
        <v>0</v>
      </c>
      <c r="EK816">
        <f>EJ816/(SQRT(EJ815^2+EJ816^2+EJ817^2))</f>
        <v>0</v>
      </c>
      <c r="EM816" s="23">
        <f>CY817*DU815-CY815*DU817</f>
        <v>0.3099752105710798</v>
      </c>
      <c r="EP816" s="9">
        <f>((SUMPRODUCT(CM816:CM818,BZ816:BZ818))*(SUMPRODUCT(CM816:CM818,CA816:CA818)))-((SUMPRODUCT(CN816:CN818,BZ816:BZ818))*(SUMPRODUCT(CN816:CN818,CA816:CA818)))</f>
        <v>-2.0046692028420909E-2</v>
      </c>
      <c r="EY816" s="28"/>
      <c r="EZ816" s="10"/>
      <c r="FA816" s="61">
        <v>-0.49863696646139211</v>
      </c>
      <c r="FB816" s="13">
        <f>BW817</f>
        <v>0</v>
      </c>
      <c r="FC816" s="17">
        <v>0</v>
      </c>
      <c r="FD816">
        <v>0</v>
      </c>
      <c r="FF816" s="73">
        <f>(FD815*FD816)*(1-COS(RADIANS(EY815+45)))+FD817*(SIN(RADIANS(EY815+45)))</f>
        <v>-0.5784157897210942</v>
      </c>
      <c r="FG816" s="73">
        <f>(FD816^2)*(1-COS(RADIANS(EY815+45)))+(COS(RADIANS(EY815+45)))</f>
        <v>-0.81574210029967376</v>
      </c>
      <c r="FH816" s="73">
        <f>(FD816*FD817)*(1-COS(RADIANS(EY815+45)))-FD815*(SIN(RADIANS(EY815+45)))</f>
        <v>0</v>
      </c>
      <c r="FI816" s="10"/>
      <c r="FJ816">
        <v>-0.5784157897210942</v>
      </c>
      <c r="FK816" s="23">
        <f>SIN(RADIANS(176))*(COS(RADIANS(0)))</f>
        <v>6.9756473744125524E-2</v>
      </c>
      <c r="FM816" s="30">
        <f>(FK815*FK816)*(1-COS(RADIANS(EX815)))+FK817*(SIN(RADIANS(EX815)))</f>
        <v>-2.0381428756221641E-2</v>
      </c>
      <c r="FN816" s="30">
        <f>(FK816^2)*(1-COS(RADIANS(EX815)))+(COS(RADIANS(EX815)))</f>
        <v>0.70853198952232399</v>
      </c>
      <c r="FO816" s="30">
        <f>(FK816*FK817)*(1-COS(RADIANS(EX815)))-FK815*(SIN(RADIANS(EX815)))</f>
        <v>0.70538430460663959</v>
      </c>
      <c r="FQ816">
        <v>-0.39320010076150463</v>
      </c>
      <c r="FS816" s="28">
        <f>(FD815*FD816)*(1-COS(RADIANS(EW815)))+FD817*(SIN(RADIANS(EW815)))</f>
        <v>0.86602540378443871</v>
      </c>
      <c r="FT816" s="28">
        <f>(FD816^2)*(1-COS(RADIANS(EW815)))+(COS(RADIANS(EW815)))</f>
        <v>-0.49999999999999978</v>
      </c>
      <c r="FU816" s="28">
        <f>(FD816*FD817)*(1-COS(RADIANS(EW815)))-FD815*(SIN(RADIANS(EW815)))</f>
        <v>0</v>
      </c>
      <c r="FW816" s="61">
        <v>-0.80949153455091505</v>
      </c>
      <c r="FX816" s="13">
        <f>BX817</f>
        <v>0</v>
      </c>
      <c r="FY816" s="17">
        <v>0</v>
      </c>
      <c r="FZ816">
        <v>0</v>
      </c>
      <c r="GB816" s="73">
        <f>(FD815*FD816)*(1-COS(RADIANS(EY815-45)))+FD817*(SIN(RADIANS(EY815-45)))</f>
        <v>0.81574210029967376</v>
      </c>
      <c r="GC816" s="73">
        <f>(FD816^2)*(1-COS(RADIANS(EY815-45)))+(COS(RADIANS(EY815-45)))</f>
        <v>-0.5784157897210942</v>
      </c>
      <c r="GD816" s="73">
        <f>(FD816*FD817)*(1-COS(RADIANS(EY815-45)))-FD815*(SIN(RADIANS(EY815-45)))</f>
        <v>0</v>
      </c>
      <c r="GE816" s="10"/>
      <c r="GF816">
        <v>0.81574210029967376</v>
      </c>
      <c r="GG816" s="1">
        <v>0.58976831347212111</v>
      </c>
      <c r="GI816">
        <f>FA816+FW816</f>
        <v>-1.3081285010123072</v>
      </c>
      <c r="GJ816">
        <f>GI816/(SQRT(GI815^2+GI816^2+GI817^2))</f>
        <v>-0.92498653372919581</v>
      </c>
      <c r="GL816">
        <f>CH817+DC816</f>
        <v>-2.0046692028420909E-2</v>
      </c>
      <c r="GM816" t="e">
        <f>GL816/(SQRT(GL815^2+GL816^2+GL817^2))</f>
        <v>#VALUE!</v>
      </c>
      <c r="GO816" s="27">
        <f>FA817*FW815-FA815*FW817</f>
        <v>0.30997521057107985</v>
      </c>
    </row>
    <row r="817" spans="1:197" x14ac:dyDescent="0.2">
      <c r="E817" s="5" t="s">
        <v>4</v>
      </c>
      <c r="F817" s="6" t="s">
        <v>5</v>
      </c>
      <c r="G817" s="7" t="s">
        <v>6</v>
      </c>
      <c r="H817" s="8" t="s">
        <v>1</v>
      </c>
      <c r="I817">
        <v>12</v>
      </c>
      <c r="J817" s="9" t="s">
        <v>7</v>
      </c>
      <c r="K817">
        <v>12</v>
      </c>
      <c r="L817" s="10"/>
      <c r="M817" s="17">
        <f>A773</f>
        <v>70</v>
      </c>
      <c r="N817" s="17">
        <f>B773</f>
        <v>-5</v>
      </c>
      <c r="O817" s="17">
        <f>C773</f>
        <v>220.3</v>
      </c>
      <c r="Q817" s="61">
        <f t="array" ref="Q817:Q819">MMULT(AI817:AK819,AG817:AG819)</f>
        <v>0.90503212069214112</v>
      </c>
      <c r="R817" s="13"/>
      <c r="S817" s="17">
        <v>1</v>
      </c>
      <c r="T817">
        <v>0</v>
      </c>
      <c r="V817" s="73">
        <f>(T817^2)*(1-COS(RADIANS(O817+45)))+(COS(RADIANS(O817+45)))</f>
        <v>-8.1938508630040444E-2</v>
      </c>
      <c r="W817" s="73">
        <f>(T817*T818)*(1-COS(RADIANS(O817+45)))-T819*(SIN(RADIANS(O817+45)))</f>
        <v>0.9966373868180366</v>
      </c>
      <c r="X817" s="73">
        <f>(T817*T819)*(1-COS(RADIANS(O817+45)))+T818*(SIN(RADIANS(O817+45)))</f>
        <v>0</v>
      </c>
      <c r="Y817" s="10"/>
      <c r="Z817">
        <f t="array" ref="Z817:Z819">MMULT(V817:X819,S817:S819)</f>
        <v>-8.1938508630040444E-2</v>
      </c>
      <c r="AA817" s="23">
        <f>COS(RADIANS('[1]Biaxial Input'!$F$21))</f>
        <v>-0.9975640502598242</v>
      </c>
      <c r="AC817" s="30">
        <f>(AA817^2)*(1-COS(RADIANS(N817)))+(COS(RADIANS(N817)))</f>
        <v>0.99998148353170568</v>
      </c>
      <c r="AD817" s="30">
        <f>(AA817*AA818)*(1-COS(RADIANS(N817)))-AA819*(SIN(RADIANS(N817)))</f>
        <v>-2.6479783333051429E-4</v>
      </c>
      <c r="AE817" s="30">
        <f>(AA817*AA819)*(1-COS(RADIANS(N817)))+AA818*(SIN(RADIANS(N817)))</f>
        <v>-6.0796772806267756E-3</v>
      </c>
      <c r="AG817">
        <f t="array" ref="AG817:AG819">MMULT(AC817:AE819,Z817:Z819)</f>
        <v>-8.167308399759772E-2</v>
      </c>
      <c r="AI817" s="28">
        <f>(T817^2)*(1-COS(RADIANS(M817)))+(COS(RADIANS(M817)))</f>
        <v>0.34202014332566882</v>
      </c>
      <c r="AJ817" s="28">
        <f>(T817*T818)*(1-COS(RADIANS(M817)))-T819*(SIN(RADIANS(M817)))</f>
        <v>-0.93969262078590832</v>
      </c>
      <c r="AK817" s="28">
        <f>(T817*T819)*(1-COS(RADIANS(M817)))+T818*(SIN(RADIANS(M817)))</f>
        <v>0</v>
      </c>
      <c r="AM817" s="61">
        <f t="array" ref="AM817:AM819">MMULT(AI817:AK819,AW817:AW819)</f>
        <v>-0.41782460364226298</v>
      </c>
      <c r="AN817" s="13"/>
      <c r="AO817" s="17">
        <v>1</v>
      </c>
      <c r="AP817">
        <v>0</v>
      </c>
      <c r="AR817" s="73">
        <f>(T817^2)*(1-COS(RADIANS(O817-45)))+(COS(RADIANS(O817-45)))</f>
        <v>-0.9966373868180366</v>
      </c>
      <c r="AS817" s="73">
        <f>(T817*T818)*(1-COS(RADIANS(O817-45)))-T819*(SIN(RADIANS(O817-45)))</f>
        <v>-8.1938508630040832E-2</v>
      </c>
      <c r="AT817" s="73">
        <f>(T817*T819)*(1-COS(RADIANS(O817-45)))+T818*(SIN(RADIANS(O817-45)))</f>
        <v>0</v>
      </c>
      <c r="AU817" s="10"/>
      <c r="AV817">
        <f t="array" ref="AV817:AV819">MMULT(AR817:AT819,S817:S819)</f>
        <v>-0.9966373868180366</v>
      </c>
      <c r="AW817" s="1">
        <f t="array" ref="AW817:AW819">MMULT(AC817:AE819,AV817:AV819)</f>
        <v>-0.99664062975301426</v>
      </c>
      <c r="BY817" t="s">
        <v>9</v>
      </c>
      <c r="BZ817" s="5">
        <f t="shared" si="1235"/>
        <v>0.3492962422733713</v>
      </c>
      <c r="CA817" s="6">
        <f t="shared" si="1235"/>
        <v>-0.34518112468713447</v>
      </c>
      <c r="CB817" s="7">
        <f>CY816</f>
        <v>-0.51268859690472079</v>
      </c>
      <c r="CC817" s="8">
        <f>DU816</f>
        <v>-0.80066583006600411</v>
      </c>
      <c r="CE817" s="10"/>
      <c r="CH817">
        <f>((SUMPRODUCT(CM816:CM818,CK816:CK818))*(SUMPRODUCT(CM816:CM818,CL816:CL818)))-((SUMPRODUCT(CN816:CN818,CK816:CK818))*(SUMPRODUCT(CN816:CN818,CL816:CL818)))</f>
        <v>-2.0046692028420909E-2</v>
      </c>
      <c r="CI817" s="67"/>
      <c r="CJ817" s="10" t="s">
        <v>9</v>
      </c>
      <c r="CK817" s="5">
        <f t="shared" si="1236"/>
        <v>0.3492962422733713</v>
      </c>
      <c r="CL817" s="6">
        <f t="shared" si="1236"/>
        <v>-0.34518112468713447</v>
      </c>
      <c r="CM817" s="7">
        <f>FA816</f>
        <v>-0.49863696646139211</v>
      </c>
      <c r="CN817" s="8">
        <f>FW816</f>
        <v>-0.80949153455091505</v>
      </c>
      <c r="CP817">
        <f t="shared" si="1234"/>
        <v>-9.8670839279614439E-2</v>
      </c>
      <c r="CQ817">
        <f t="shared" si="1234"/>
        <v>-0.32743703463395935</v>
      </c>
      <c r="CR817">
        <f>CK819</f>
        <v>0</v>
      </c>
      <c r="CS817">
        <f>CN819</f>
        <v>0</v>
      </c>
      <c r="CW817" s="28"/>
      <c r="CY817" s="61">
        <v>0.43862946188252999</v>
      </c>
      <c r="DA817" s="17">
        <v>0</v>
      </c>
      <c r="DB817">
        <v>1</v>
      </c>
      <c r="DD817" s="73">
        <f>(DB815*DB817)*(1-COS(RADIANS(CW815+45)))-DB816*(SIN(RADIANS(CW815+45)))</f>
        <v>0</v>
      </c>
      <c r="DE817" s="73">
        <f>(DB816*DB817)*(1-COS(RADIANS(CW815+45)))+DB815*(SIN(RADIANS(CW815+45)))</f>
        <v>0</v>
      </c>
      <c r="DF817" s="73">
        <f>(DB817^2)*(1-COS(RADIANS(CW815+45)))+(COS(RADIANS(CW815+45)))</f>
        <v>1</v>
      </c>
      <c r="DG817" s="10"/>
      <c r="DH817">
        <v>0</v>
      </c>
      <c r="DI817" s="23">
        <f>SIN(RADIANS('[1]Biaxial Input'!$F$21))*SIN(RADIANS(0))</f>
        <v>0</v>
      </c>
      <c r="DK817" s="30">
        <f>(DI815*DI817)*(1-COS(RADIANS(CV815)))-DI816*(SIN(RADIANS(CV815)))</f>
        <v>-4.9325275616132508E-2</v>
      </c>
      <c r="DL817" s="30">
        <f>(DI816*DI817)*(1-COS(RADIANS(CV815)))+DI815*(SIN(RADIANS(CV815)))</f>
        <v>-0.70538430460663959</v>
      </c>
      <c r="DM817" s="30">
        <f>(DI817^2)*(1-COS(RADIANS(CV815)))+(COS(RADIANS(CV815)))</f>
        <v>0.70710678118654757</v>
      </c>
      <c r="DO817">
        <v>0.43862946188252999</v>
      </c>
      <c r="DQ817" s="28">
        <f>(DB815*DB817)*(1-COS(RADIANS(CU815)))-DB816*(SIN(RADIANS(CU815)))</f>
        <v>0</v>
      </c>
      <c r="DR817" s="28">
        <f>(DB816*DB817)*(1-COS(RADIANS(CU815)))+DB815*(SIN(RADIANS(CU815)))</f>
        <v>0</v>
      </c>
      <c r="DS817" s="28">
        <f>(DB817^2)*(1-COS(RADIANS(CU815)))+(COS(RADIANS(CU815)))</f>
        <v>1</v>
      </c>
      <c r="DU817" s="61">
        <v>-0.55462076698284757</v>
      </c>
      <c r="DW817" s="17">
        <v>0</v>
      </c>
      <c r="DX817">
        <v>1</v>
      </c>
      <c r="DZ817" s="73">
        <f>(DB815*DB815)*(1-COS(RADIANS(CW815-45)))-DB815*(SIN(RADIANS(CW815-45)))</f>
        <v>0</v>
      </c>
      <c r="EA817" s="73">
        <f>(DB816*DB817)*(1-COS(RADIANS(CW815-45)))+DB815*(SIN(RADIANS(CW815-45)))</f>
        <v>0</v>
      </c>
      <c r="EB817" s="73">
        <f>(DB817^2)*(1-COS(RADIANS(CW815-45)))+(COS(RADIANS(CW815-45)))</f>
        <v>1</v>
      </c>
      <c r="EC817" s="10"/>
      <c r="ED817">
        <v>0</v>
      </c>
      <c r="EE817" s="1">
        <v>-0.55462076698284757</v>
      </c>
      <c r="EG817">
        <f>CY817+DU817</f>
        <v>-0.11599130510031758</v>
      </c>
      <c r="EH817">
        <f>EG817/(SQRT(EG815^2+EG816^2+EG817^2))</f>
        <v>-8.2018238395112339E-2</v>
      </c>
      <c r="EJ817">
        <f>Q817+AM817</f>
        <v>0.48720751704987814</v>
      </c>
      <c r="EK817">
        <f>EJ817/(SQRT(EJ815^2+EJ816^2+EJ817^2))</f>
        <v>1</v>
      </c>
      <c r="EM817" s="23">
        <f>CY815*DU816-CY816*DU815</f>
        <v>-0.70710678118654757</v>
      </c>
      <c r="ER817">
        <f t="shared" ref="ER817:ES819" si="1237">CK816</f>
        <v>0.93180266183863136</v>
      </c>
      <c r="ES817">
        <f t="shared" si="1237"/>
        <v>-0.87956522186239505</v>
      </c>
      <c r="ET817" t="e">
        <f>#REF!</f>
        <v>#REF!</v>
      </c>
      <c r="EU817" t="e">
        <f>#REF!</f>
        <v>#REF!</v>
      </c>
      <c r="EY817" s="28"/>
      <c r="EZ817" s="10"/>
      <c r="FA817" s="61">
        <v>0.44824212353487852</v>
      </c>
      <c r="FB817" s="13">
        <f>BW818</f>
        <v>0</v>
      </c>
      <c r="FC817" s="17">
        <v>0</v>
      </c>
      <c r="FD817">
        <v>1</v>
      </c>
      <c r="FF817" s="73">
        <f>(FD815*FD817)*(1-COS(RADIANS(EY815+45)))-FD816*(SIN(RADIANS(EY815+45)))</f>
        <v>0</v>
      </c>
      <c r="FG817" s="73">
        <f>(FD816*FD817)*(1-COS(RADIANS(EY815+45)))+FD815*(SIN(RADIANS(EY815+45)))</f>
        <v>0</v>
      </c>
      <c r="FH817" s="73">
        <f>(FD817^2)*(1-COS(RADIANS(EY815+45)))+(COS(RADIANS(EY815+45)))</f>
        <v>0.99999999999999989</v>
      </c>
      <c r="FI817" s="10"/>
      <c r="FJ817">
        <v>0</v>
      </c>
      <c r="FK817" s="23">
        <f>SIN(RADIANS(176))*SIN(RADIANS(0))</f>
        <v>0</v>
      </c>
      <c r="FM817" s="30">
        <f>(FK815*FK817)*(1-COS(RADIANS(EX815)))-FK816*(SIN(RADIANS(EX815)))</f>
        <v>-4.9325275616132508E-2</v>
      </c>
      <c r="FN817" s="30">
        <f>(FK816*FK817)*(1-COS(RADIANS(EX815)))+FK815*(SIN(RADIANS(EX815)))</f>
        <v>-0.70538430460663959</v>
      </c>
      <c r="FO817" s="30">
        <f>(FK817^2)*(1-COS(RADIANS(EX815)))+(COS(RADIANS(EX815)))</f>
        <v>0.70710678118654757</v>
      </c>
      <c r="FQ817">
        <v>0.44824212353487852</v>
      </c>
      <c r="FS817" s="28">
        <f>(FD815*FD817)*(1-COS(RADIANS(EW815)))-FD816*(SIN(RADIANS(EW815)))</f>
        <v>0</v>
      </c>
      <c r="FT817" s="28">
        <f>(FD816*FD817)*(1-COS(RADIANS(EW815)))+FD815*(SIN(RADIANS(EW815)))</f>
        <v>0</v>
      </c>
      <c r="FU817" s="28">
        <f>(FD817^2)*(1-COS(RADIANS(EW815)))+(COS(RADIANS(EW815)))</f>
        <v>1</v>
      </c>
      <c r="FW817" s="61">
        <v>-0.54688115590952913</v>
      </c>
      <c r="FX817" s="13">
        <f>BX818</f>
        <v>0</v>
      </c>
      <c r="FY817" s="17">
        <v>0</v>
      </c>
      <c r="FZ817">
        <v>1</v>
      </c>
      <c r="GB817" s="73">
        <f>(FD815*FD815)*(1-COS(RADIANS(EY815-45)))-FD815*(SIN(RADIANS(EY815-45)))</f>
        <v>0</v>
      </c>
      <c r="GC817" s="73">
        <f>(FD816*FD817)*(1-COS(RADIANS(EY815-45)))+FD815*(SIN(RADIANS(EY815-45)))</f>
        <v>0</v>
      </c>
      <c r="GD817" s="73">
        <f>(FD817^2)*(1-COS(RADIANS(EY815-45)))+(COS(RADIANS(EY815-45)))</f>
        <v>1</v>
      </c>
      <c r="GE817" s="10"/>
      <c r="GF817">
        <v>0</v>
      </c>
      <c r="GG817" s="1">
        <v>-0.54688115590952913</v>
      </c>
      <c r="GI817">
        <f>FA817+FW817</f>
        <v>-9.8639032374650604E-2</v>
      </c>
      <c r="GJ817">
        <f>GI817/(SQRT(GI815^2+GI816^2+GI817^2))</f>
        <v>-6.9748328681794841E-2</v>
      </c>
      <c r="GL817" t="e">
        <f>#REF!+DC817</f>
        <v>#REF!</v>
      </c>
      <c r="GM817" t="e">
        <f>GL817/(SQRT(GL815^2+GL816^2+GL817^2))</f>
        <v>#REF!</v>
      </c>
      <c r="GO817" s="27">
        <f>FA815*FW816-FA816*FW815</f>
        <v>-0.70710678118654757</v>
      </c>
    </row>
    <row r="818" spans="1:197" x14ac:dyDescent="0.2">
      <c r="D818" t="s">
        <v>8</v>
      </c>
      <c r="E818" s="5">
        <f t="shared" ref="E818:F820" si="1238">E813</f>
        <v>0.93127665311444463</v>
      </c>
      <c r="F818" s="6">
        <f t="shared" si="1238"/>
        <v>-0.88026643289562845</v>
      </c>
      <c r="G818" s="7">
        <f>Q817</f>
        <v>0.90503212069214112</v>
      </c>
      <c r="H818" s="8">
        <f>AM817</f>
        <v>-0.41782460364226298</v>
      </c>
      <c r="J818" s="9">
        <f>((SUMPRODUCT(G818:G820,E818:E820))*(SUMPRODUCT(G818:(G820),F818:F820)))-((SUMPRODUCT(H818:H820,E818:E820))*(SUMPRODUCT(H818:H820,F818:F820)))</f>
        <v>4.0305777809573506E-2</v>
      </c>
      <c r="Q818" s="61">
        <v>-0.41631943358655826</v>
      </c>
      <c r="S818" s="17">
        <v>0</v>
      </c>
      <c r="T818">
        <v>0</v>
      </c>
      <c r="V818" s="73">
        <f>(T817*T818)*(1-COS(RADIANS(O817+45)))+T819*(SIN(RADIANS(O817+45)))</f>
        <v>-0.9966373868180366</v>
      </c>
      <c r="W818" s="73">
        <f>(T818^2)*(1-COS(RADIANS(O817+45)))+(COS(RADIANS(O817+45)))</f>
        <v>-8.1938508630040444E-2</v>
      </c>
      <c r="X818" s="73">
        <f>(T818*T819)*(1-COS(RADIANS(O817+45)))-T817*(SIN(RADIANS(O817+45)))</f>
        <v>0</v>
      </c>
      <c r="Y818" s="10"/>
      <c r="Z818">
        <v>-0.9966373868180366</v>
      </c>
      <c r="AA818" s="23">
        <f>SIN(RADIANS('[1]Biaxial Input'!$F$21))*(COS(RADIANS(0)))</f>
        <v>6.9756473744125524E-2</v>
      </c>
      <c r="AC818" s="30">
        <f>(AA817*AA818)*(1-COS(RADIANS(N817)))+AA819*(SIN(RADIANS(N817)))</f>
        <v>-2.6479783333051429E-4</v>
      </c>
      <c r="AD818" s="30">
        <f>(AA818^2)*(1-COS(RADIANS(N817)))+(COS(RADIANS(N817)))</f>
        <v>0.99621321456003986</v>
      </c>
      <c r="AE818" s="30">
        <f>(AA818*AA819)*(1-COS(RADIANS(N817)))-AA817*(SIN(RADIANS(N817)))</f>
        <v>-8.694343573875718E-2</v>
      </c>
      <c r="AG818">
        <v>-0.99284163773316259</v>
      </c>
      <c r="AI818" s="28">
        <f>(T817*T818)*(1-COS(RADIANS(M817)))+T819*(SIN(RADIANS(M817)))</f>
        <v>0.93969262078590832</v>
      </c>
      <c r="AJ818" s="28">
        <f>(T818^2)*(1-COS(RADIANS(M817)))+(COS(RADIANS(M817)))</f>
        <v>0.34202014332566882</v>
      </c>
      <c r="AK818" s="28">
        <f>(T818*T819)*(1-COS(RADIANS(M817)))-T817*(SIN(RADIANS(M817)))</f>
        <v>0</v>
      </c>
      <c r="AM818" s="61">
        <v>-0.90852708645969538</v>
      </c>
      <c r="AO818" s="17">
        <v>0</v>
      </c>
      <c r="AP818">
        <v>0</v>
      </c>
      <c r="AR818" s="73">
        <f>(T817*T818)*(1-COS(RADIANS(O817-45)))+T819*(SIN(RADIANS(O817-45)))</f>
        <v>8.1938508630040832E-2</v>
      </c>
      <c r="AS818" s="73">
        <f>(T818^2)*(1-COS(RADIANS(O817-45)))+(COS(RADIANS(O817-45)))</f>
        <v>-0.9966373868180366</v>
      </c>
      <c r="AT818" s="73">
        <f>(T818*T819)*(1-COS(RADIANS(O817-45)))-T817*(SIN(RADIANS(O817-45)))</f>
        <v>0</v>
      </c>
      <c r="AU818" s="10"/>
      <c r="AV818">
        <v>8.1938508630040832E-2</v>
      </c>
      <c r="AW818" s="1">
        <v>8.1892132499234147E-2</v>
      </c>
      <c r="BY818" t="s">
        <v>10</v>
      </c>
      <c r="BZ818" s="5">
        <f t="shared" si="1235"/>
        <v>-9.8670839279614439E-2</v>
      </c>
      <c r="CA818" s="6">
        <f t="shared" si="1235"/>
        <v>-0.32743703463395935</v>
      </c>
      <c r="CB818" s="7">
        <f>CY817</f>
        <v>0.43862946188252999</v>
      </c>
      <c r="CC818" s="8">
        <f>DU817</f>
        <v>-0.55462076698284757</v>
      </c>
      <c r="CE818" s="10"/>
      <c r="CG818" s="10" t="s">
        <v>160</v>
      </c>
      <c r="CH818" s="10">
        <f>-CH815*((EY815-CW815)/(CH817-CE816))</f>
        <v>169.3391946992854</v>
      </c>
      <c r="CI818" s="67"/>
      <c r="CJ818" s="10" t="s">
        <v>10</v>
      </c>
      <c r="CK818" s="5">
        <f t="shared" si="1236"/>
        <v>-9.8670839279614439E-2</v>
      </c>
      <c r="CL818" s="6">
        <f t="shared" si="1236"/>
        <v>-0.32743703463395935</v>
      </c>
      <c r="CM818" s="7">
        <f>FA817</f>
        <v>0.44824212353487852</v>
      </c>
      <c r="CN818" s="8">
        <f>FW817</f>
        <v>-0.54688115590952913</v>
      </c>
      <c r="CW818" s="28"/>
      <c r="DH818" s="10"/>
      <c r="DI818" s="10"/>
      <c r="DJ818" s="10"/>
      <c r="DK818" s="10"/>
      <c r="DL818" s="10"/>
      <c r="DM818" s="10"/>
      <c r="DN818" s="10"/>
      <c r="DO818" s="10"/>
      <c r="DP818" s="10"/>
      <c r="EE818" s="1"/>
      <c r="EI818" s="64">
        <f>(DEGREES(ACOS((EH815*EK815+EH816*EK816+EH817*EK817)/((SQRT(EH815^2+EH816^2+EH817^2))*(SQRT(EK815^2+EK816^2+EK817^2))))))</f>
        <v>94.704583606965016</v>
      </c>
      <c r="ER818">
        <f t="shared" si="1237"/>
        <v>0.3492962422733713</v>
      </c>
      <c r="ES818">
        <f t="shared" si="1237"/>
        <v>-0.34518112468713447</v>
      </c>
      <c r="ET818" t="e">
        <f>#REF!</f>
        <v>#REF!</v>
      </c>
      <c r="EU818" t="e">
        <f>#REF!</f>
        <v>#REF!</v>
      </c>
      <c r="EY818" s="28"/>
      <c r="EZ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GG818" s="1"/>
      <c r="GK818" s="64" t="e">
        <f>(DEGREES(ACOS((GJ815*GM815+GJ816*GM816+GJ817*GM817)/((SQRT(GJ815^2+GJ816^2+GJ817^2))*(SQRT(GM815^2+GM816^2+GM817^2))))))</f>
        <v>#VALUE!</v>
      </c>
    </row>
    <row r="819" spans="1:197" x14ac:dyDescent="0.2">
      <c r="D819" t="s">
        <v>9</v>
      </c>
      <c r="E819" s="5">
        <f t="shared" si="1238"/>
        <v>0.35081781100632181</v>
      </c>
      <c r="F819" s="6">
        <f t="shared" si="1238"/>
        <v>-0.34370269893678401</v>
      </c>
      <c r="G819" s="7">
        <f t="shared" ref="G819:G820" si="1239">Q818</f>
        <v>-0.41631943358655826</v>
      </c>
      <c r="H819" s="8">
        <f t="shared" ref="H819:H820" si="1240">AM818</f>
        <v>-0.90852708645969538</v>
      </c>
      <c r="J819" s="10"/>
      <c r="Q819" s="61">
        <v>-8.7149238284983346E-2</v>
      </c>
      <c r="S819" s="17">
        <v>0</v>
      </c>
      <c r="T819">
        <v>1</v>
      </c>
      <c r="V819" s="73">
        <f>(T817*T819)*(1-COS(RADIANS(O817+45)))-T818*(SIN(RADIANS(O817+45)))</f>
        <v>0</v>
      </c>
      <c r="W819" s="73">
        <f>(T818*T819)*(1-COS(RADIANS(O817+45)))+T817*(SIN(RADIANS(O817+45)))</f>
        <v>0</v>
      </c>
      <c r="X819" s="73">
        <f>(T819^2)*(1-COS(RADIANS(O817+45)))+(COS(RADIANS(O817+45)))</f>
        <v>0.99999999999999989</v>
      </c>
      <c r="Y819" s="10"/>
      <c r="Z819">
        <v>0</v>
      </c>
      <c r="AA819" s="23">
        <f>SIN(RADIANS('[1]Biaxial Input'!$F$21))*SIN(RADIANS(0))</f>
        <v>0</v>
      </c>
      <c r="AC819" s="30">
        <f>(AA817*AA819)*(1-COS(RADIANS(N817)))-AA818*(SIN(RADIANS(N817)))</f>
        <v>6.0796772806267756E-3</v>
      </c>
      <c r="AD819" s="30">
        <f>(AA818*AA819)*(1-COS(RADIANS(N817)))+AA817*(SIN(RADIANS(N817)))</f>
        <v>8.694343573875718E-2</v>
      </c>
      <c r="AE819" s="30">
        <f>(AA819^2)*(1-COS(RADIANS(N817)))+(COS(RADIANS(N817)))</f>
        <v>0.99619469809174555</v>
      </c>
      <c r="AG819">
        <v>-8.7149238284983346E-2</v>
      </c>
      <c r="AI819" s="28">
        <f>(T817*T819)*(1-COS(RADIANS(M817)))-T818*(SIN(RADIANS(M817)))</f>
        <v>0</v>
      </c>
      <c r="AJ819" s="28">
        <f>(T818*T819)*(1-COS(RADIANS(M817)))+T817*(SIN(RADIANS(M817)))</f>
        <v>0</v>
      </c>
      <c r="AK819" s="28">
        <f>(T819^2)*(1-COS(RADIANS(M817)))+(COS(RADIANS(M817)))</f>
        <v>1</v>
      </c>
      <c r="AM819" s="61">
        <v>1.064781781944699E-3</v>
      </c>
      <c r="AO819" s="17">
        <v>0</v>
      </c>
      <c r="AP819">
        <v>1</v>
      </c>
      <c r="AR819" s="73">
        <f>(T817*T817)*(1-COS(RADIANS(O817-45)))-T817*(SIN(RADIANS(O817-45)))</f>
        <v>0</v>
      </c>
      <c r="AS819" s="73">
        <f>(T818*T819)*(1-COS(RADIANS(O817-45)))+T817*(SIN(RADIANS(O817-45)))</f>
        <v>0</v>
      </c>
      <c r="AT819" s="73">
        <f>(T819^2)*(1-COS(RADIANS(O817-45)))+(COS(RADIANS(O817-45)))</f>
        <v>0.99999999999999989</v>
      </c>
      <c r="AU819" s="10"/>
      <c r="AV819">
        <v>0</v>
      </c>
      <c r="AW819" s="1">
        <v>1.064781781944699E-3</v>
      </c>
      <c r="CE819" s="10"/>
      <c r="CS819" s="15"/>
      <c r="CW819" s="28"/>
      <c r="CY819" s="82" t="s">
        <v>148</v>
      </c>
      <c r="CZ819" s="13"/>
      <c r="DB819" s="10"/>
      <c r="DC819" s="10"/>
      <c r="DD819" s="10"/>
      <c r="DE819" s="10"/>
      <c r="DF819" s="10"/>
      <c r="DG819" s="10"/>
      <c r="DH819" s="80"/>
      <c r="DI819" s="23" t="s">
        <v>149</v>
      </c>
      <c r="DM819" s="1"/>
      <c r="DO819" s="80"/>
      <c r="DS819" s="13"/>
      <c r="DT819" s="81"/>
      <c r="DU819" s="82" t="s">
        <v>150</v>
      </c>
      <c r="DW819" s="13"/>
      <c r="DX819" s="13"/>
      <c r="EA819" s="1"/>
      <c r="EE819" s="1"/>
      <c r="ER819">
        <f t="shared" si="1237"/>
        <v>-9.8670839279614439E-2</v>
      </c>
      <c r="ES819">
        <f t="shared" si="1237"/>
        <v>-0.32743703463395935</v>
      </c>
      <c r="ET819" t="e">
        <f>#REF!</f>
        <v>#REF!</v>
      </c>
      <c r="EU819" t="e">
        <f>#REF!</f>
        <v>#REF!</v>
      </c>
      <c r="EY819" s="28"/>
      <c r="EZ819" s="10"/>
      <c r="FA819" s="82" t="s">
        <v>148</v>
      </c>
      <c r="FB819" s="13"/>
      <c r="FD819" s="10"/>
      <c r="FE819" s="10"/>
      <c r="FF819" s="10"/>
      <c r="FG819" s="10"/>
      <c r="FH819" s="10"/>
      <c r="FI819" s="10"/>
      <c r="FJ819" s="80"/>
      <c r="FK819" s="23" t="s">
        <v>149</v>
      </c>
      <c r="FO819" s="1"/>
      <c r="FQ819" s="80"/>
      <c r="FU819" s="13"/>
      <c r="FV819" s="81"/>
      <c r="FW819" s="82" t="s">
        <v>150</v>
      </c>
      <c r="FY819" s="13"/>
      <c r="FZ819" s="13"/>
      <c r="GC819" s="1"/>
      <c r="GG819" s="1"/>
      <c r="GK819" s="13"/>
    </row>
    <row r="820" spans="1:197" x14ac:dyDescent="0.2">
      <c r="D820" t="s">
        <v>10</v>
      </c>
      <c r="E820" s="5">
        <f t="shared" si="1238"/>
        <v>-9.8237766895889173E-2</v>
      </c>
      <c r="F820" s="6">
        <f t="shared" si="1238"/>
        <v>-0.32710772210508354</v>
      </c>
      <c r="G820" s="7">
        <f t="shared" si="1239"/>
        <v>-8.7149238284983346E-2</v>
      </c>
      <c r="H820" s="8">
        <f t="shared" si="1240"/>
        <v>1.064781781944699E-3</v>
      </c>
      <c r="J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W820" s="1"/>
      <c r="BZ820" s="5" t="s">
        <v>4</v>
      </c>
      <c r="CA820" s="6" t="s">
        <v>5</v>
      </c>
      <c r="CB820" s="7" t="s">
        <v>6</v>
      </c>
      <c r="CC820" s="8" t="s">
        <v>1</v>
      </c>
      <c r="CD820">
        <v>11</v>
      </c>
      <c r="CE820" s="9" t="s">
        <v>7</v>
      </c>
      <c r="CG820" s="90" t="s">
        <v>157</v>
      </c>
      <c r="CH820" s="61">
        <f>CE821-((CH822-CE821)/(EY820-CW820))*CW820</f>
        <v>4.2751416909464126</v>
      </c>
      <c r="CI820" s="10"/>
      <c r="CK820" s="5" t="s">
        <v>4</v>
      </c>
      <c r="CL820" s="6" t="s">
        <v>5</v>
      </c>
      <c r="CM820" s="7" t="s">
        <v>6</v>
      </c>
      <c r="CN820" s="8" t="s">
        <v>1</v>
      </c>
      <c r="CO820" s="10"/>
      <c r="CP820">
        <f t="shared" ref="CP820:CQ822" si="1241">BZ821</f>
        <v>0.93180266183863136</v>
      </c>
      <c r="CQ820">
        <f t="shared" si="1241"/>
        <v>-0.87956522186239505</v>
      </c>
      <c r="CR820">
        <f>CI824</f>
        <v>0</v>
      </c>
      <c r="CS820">
        <f>CL824</f>
        <v>0</v>
      </c>
      <c r="CU820" s="17">
        <f>CU724</f>
        <v>90</v>
      </c>
      <c r="CV820" s="17">
        <f>CV724</f>
        <v>50</v>
      </c>
      <c r="CW820" s="31">
        <f>CH727</f>
        <v>209.07371265078723</v>
      </c>
      <c r="CY820" s="61">
        <f t="array" ref="CY820:CY822">MMULT(DQ820:DS822,DO820:DO822)</f>
        <v>0.61296518214535589</v>
      </c>
      <c r="CZ820" s="13"/>
      <c r="DA820" s="17">
        <v>1</v>
      </c>
      <c r="DB820">
        <v>0</v>
      </c>
      <c r="DD820" s="73">
        <f>(DB820^2)*(1-COS(RADIANS(CW820+45)))+(COS(RADIANS(CW820+45)))</f>
        <v>-0.27440043752077092</v>
      </c>
      <c r="DE820" s="73">
        <f>(DB820*DB821)*(1-COS(RADIANS(CW820+45)))-DB822*(SIN(RADIANS(CW820+45)))</f>
        <v>0.961615515623791</v>
      </c>
      <c r="DF820" s="73">
        <f>(DB820*DB822)*(1-COS(RADIANS(CW820+45)))+DB821*(SIN(RADIANS(CW820+45)))</f>
        <v>0</v>
      </c>
      <c r="DG820" s="10"/>
      <c r="DH820">
        <f t="array" ref="DH820:DH822">MMULT(DD820:DF822,DA820:DA822)</f>
        <v>-0.27440043752077092</v>
      </c>
      <c r="DI820" s="23">
        <f>COS(RADIANS('[1]Biaxial Input'!$F$21))</f>
        <v>-0.9975640502598242</v>
      </c>
      <c r="DK820" s="30">
        <f>(DI820^2)*(1-COS(RADIANS(CV820)))+(COS(RADIANS(CV820)))</f>
        <v>0.99826181678640502</v>
      </c>
      <c r="DL820" s="30">
        <f>(DI820*DI821)*(1-COS(RADIANS(CV820)))-DI822*(SIN(RADIANS(CV820)))</f>
        <v>-2.4857178030640859E-2</v>
      </c>
      <c r="DM820" s="30">
        <f>(DI820*DI822)*(1-COS(RADIANS(CV820)))+DI821*(SIN(RADIANS(CV820)))</f>
        <v>5.3436559083262246E-2</v>
      </c>
      <c r="DO820">
        <f t="array" ref="DO820:DO822">MMULT(DK820:DM822,DH820:DH822)</f>
        <v>-0.25002043121758211</v>
      </c>
      <c r="DQ820" s="28">
        <f>(DB820^2)*(1-COS(RADIANS(CU820)))+(COS(RADIANS(CU820)))</f>
        <v>6.1257422745431001E-17</v>
      </c>
      <c r="DR820" s="28">
        <f>(DB820*DB821)*(1-COS(RADIANS(CU820)))-DB822*(SIN(RADIANS(CU820)))</f>
        <v>-1</v>
      </c>
      <c r="DS820" s="28">
        <f>(DB820*DB822)*(1-COS(RADIANS(CU820)))+DB821*(SIN(RADIANS(CU820)))</f>
        <v>0</v>
      </c>
      <c r="DU820" s="61">
        <f t="array" ref="DU820:DU822">MMULT(DQ820:DS822,EE820:EE822)</f>
        <v>-0.20076120763410574</v>
      </c>
      <c r="DV820" s="13"/>
      <c r="DW820" s="17">
        <v>1</v>
      </c>
      <c r="DX820">
        <v>0</v>
      </c>
      <c r="DZ820" s="73">
        <f>(DB820^2)*(1-COS(RADIANS(CW820-45)))+(COS(RADIANS(CW820-45)))</f>
        <v>-0.961615515623791</v>
      </c>
      <c r="EA820" s="73">
        <f>(DB820*DB821)*(1-COS(RADIANS(CW820-45)))-DB822*(SIN(RADIANS(CW820-45)))</f>
        <v>-0.27440043752077087</v>
      </c>
      <c r="EB820" s="73">
        <f>(DB820*DB822)*(1-COS(RADIANS(CW820-45)))+DB821*(SIN(RADIANS(CW820-45)))</f>
        <v>0</v>
      </c>
      <c r="EC820" s="10"/>
      <c r="ED820">
        <f t="array" ref="ED820:ED822">MMULT(DZ820:EB822,DA820:DA822)</f>
        <v>-0.961615515623791</v>
      </c>
      <c r="EE820" s="1">
        <f t="array" ref="EE820:EE822">MMULT(DK820:DM822,ED820:ED822)</f>
        <v>-0.96676487220374074</v>
      </c>
      <c r="EG820">
        <f>CY820+DU820</f>
        <v>0.41220397451125013</v>
      </c>
      <c r="EH820">
        <f>EG820/(SQRT(EG820^2+EG821^2+EG822^2))</f>
        <v>0.29147222560895175</v>
      </c>
      <c r="EJ820">
        <f>Q820+AM820</f>
        <v>0</v>
      </c>
      <c r="EK820">
        <f>EJ820/(SQRT(EJ820^2+EJ821^2+EJ822^2))</f>
        <v>0</v>
      </c>
      <c r="EM820" s="23">
        <f>CY821*DU822-CY822*DU821</f>
        <v>0.76417839735679927</v>
      </c>
      <c r="EO820" s="15">
        <v>11</v>
      </c>
      <c r="EP820" s="9" t="s">
        <v>7</v>
      </c>
      <c r="EW820" s="17">
        <f>CU820</f>
        <v>90</v>
      </c>
      <c r="EX820" s="17">
        <f>CV820</f>
        <v>50</v>
      </c>
      <c r="EY820" s="31">
        <f>1+CW820</f>
        <v>210.07371265078723</v>
      </c>
      <c r="EZ820" s="10"/>
      <c r="FA820" s="61">
        <f t="array" ref="FA820:FA822">MMULT(FS820:FU822,FQ820:FQ822)</f>
        <v>0.61637559077162185</v>
      </c>
      <c r="FB820" s="13">
        <f>BW821</f>
        <v>0</v>
      </c>
      <c r="FC820" s="17">
        <v>1</v>
      </c>
      <c r="FD820">
        <v>0</v>
      </c>
      <c r="FF820" s="73">
        <f>(FD820^2)*(1-COS(RADIANS(EY820+45)))+(COS(RADIANS(EY820+45)))</f>
        <v>-0.25757614018998398</v>
      </c>
      <c r="FG820" s="73">
        <f>(FD820*FD821)*(1-COS(RADIANS(EY820+45)))-FD822*(SIN(RADIANS(EY820+45)))</f>
        <v>0.96625800488525304</v>
      </c>
      <c r="FH820" s="73">
        <f>(FD820*FD822)*(1-COS(RADIANS(EY820+45)))+FD821*(SIN(RADIANS(EY820+45)))</f>
        <v>0</v>
      </c>
      <c r="FI820" s="10"/>
      <c r="FJ820">
        <f t="array" ref="FJ820:FJ822">MMULT(FF820:FH822,FC820:FC822)</f>
        <v>-0.25757614018998398</v>
      </c>
      <c r="FK820" s="23">
        <f>COS(RADIANS(176))</f>
        <v>-0.9975640502598242</v>
      </c>
      <c r="FM820" s="30">
        <f>(FK820^2)*(1-COS(RADIANS(EX820)))+(COS(RADIANS(EX820)))</f>
        <v>0.99826181678640502</v>
      </c>
      <c r="FN820" s="30">
        <f>(FK820*FK821)*(1-COS(RADIANS(EX820)))-FK822*(SIN(RADIANS(EX820)))</f>
        <v>-2.4857178030640859E-2</v>
      </c>
      <c r="FO820" s="30">
        <f>(FK820*FK822)*(1-COS(RADIANS(EX820)))+FK821*(SIN(RADIANS(EX820)))</f>
        <v>5.3436559083262246E-2</v>
      </c>
      <c r="FQ820">
        <f t="array" ref="FQ820:FQ822">MMULT(FM820:FO822,FJ820:FJ822)</f>
        <v>-0.23310997841591857</v>
      </c>
      <c r="FS820" s="28">
        <f>(FD820^2)*(1-COS(RADIANS(EW820)))+(COS(RADIANS(EW820)))</f>
        <v>6.1257422745431001E-17</v>
      </c>
      <c r="FT820" s="28">
        <f>(FD820*FD821)*(1-COS(RADIANS(EW820)))-FD822*(SIN(RADIANS(EW820)))</f>
        <v>-1</v>
      </c>
      <c r="FU820" s="28">
        <f>(FD820*FD822)*(1-COS(RADIANS(EW820)))+FD821*(SIN(RADIANS(EW820)))</f>
        <v>0</v>
      </c>
      <c r="FW820" s="61">
        <f t="array" ref="FW820:FW822">MMULT(FS820:FU822,GG820:GG822)</f>
        <v>-0.1900329132390699</v>
      </c>
      <c r="FX820" s="13">
        <f>BX821</f>
        <v>0</v>
      </c>
      <c r="FY820" s="17">
        <v>1</v>
      </c>
      <c r="FZ820">
        <v>0</v>
      </c>
      <c r="GB820" s="73">
        <f>(FD820^2)*(1-COS(RADIANS(EY820-45)))+(COS(RADIANS(EY820-45)))</f>
        <v>-0.96625800488525315</v>
      </c>
      <c r="GC820" s="73">
        <f>(FD820*FD821)*(1-COS(RADIANS(EY820-45)))-FD822*(SIN(RADIANS(EY820-45)))</f>
        <v>-0.25757614018998348</v>
      </c>
      <c r="GD820" s="73">
        <f>(FD820*FD822)*(1-COS(RADIANS(EY820-45)))+FD821*(SIN(RADIANS(EY820-45)))</f>
        <v>0</v>
      </c>
      <c r="GE820" s="10"/>
      <c r="GF820">
        <f t="array" ref="GF820:GF822">MMULT(GB820:GD822,FC820:FC822)</f>
        <v>-0.96625800488525315</v>
      </c>
      <c r="GG820" s="1">
        <f t="array" ref="GG820:GG822">MMULT(FM820:FO822,GF820:GF822)</f>
        <v>-0.97098108741430755</v>
      </c>
      <c r="GI820">
        <f>FA820+FW820</f>
        <v>0.42634267753255195</v>
      </c>
      <c r="GJ820">
        <f>GI820/(SQRT(GI820^2+GI821^2+GI822^2))</f>
        <v>0.30146979839249693</v>
      </c>
      <c r="GL820" t="e">
        <f>CH821+DC820</f>
        <v>#VALUE!</v>
      </c>
      <c r="GM820" t="e">
        <f>GL820/(SQRT(GL820^2+GL821^2+GL822^2))</f>
        <v>#VALUE!</v>
      </c>
      <c r="GO820" s="27">
        <f>FA821*FW822-FA822*FW821</f>
        <v>0.76417839735679916</v>
      </c>
    </row>
    <row r="821" spans="1:197" x14ac:dyDescent="0.2">
      <c r="Q821" s="82" t="s">
        <v>148</v>
      </c>
      <c r="R821" s="13"/>
      <c r="T821" s="10"/>
      <c r="U821" s="10"/>
      <c r="V821" s="10"/>
      <c r="W821" s="10"/>
      <c r="X821" s="10"/>
      <c r="Y821" s="10"/>
      <c r="Z821" s="80"/>
      <c r="AA821" s="23" t="s">
        <v>149</v>
      </c>
      <c r="AE821" s="1"/>
      <c r="AG821" s="80"/>
      <c r="AK821" s="13"/>
      <c r="AL821" s="81"/>
      <c r="AM821" s="82" t="s">
        <v>150</v>
      </c>
      <c r="AO821" s="13"/>
      <c r="AP821" s="13"/>
      <c r="AS821" s="1"/>
      <c r="AW821" s="1"/>
      <c r="BY821" t="s">
        <v>8</v>
      </c>
      <c r="BZ821" s="5">
        <f t="shared" ref="BZ821:CA823" si="1242">BZ816</f>
        <v>0.93180266183863136</v>
      </c>
      <c r="CA821" s="6">
        <f t="shared" si="1242"/>
        <v>-0.87956522186239505</v>
      </c>
      <c r="CB821" s="7">
        <f>CY820</f>
        <v>0.61296518214535589</v>
      </c>
      <c r="CC821" s="8">
        <f>DU820</f>
        <v>-0.20076120763410574</v>
      </c>
      <c r="CE821" s="9">
        <f>((SUMPRODUCT(CB821:CB823,BZ821:BZ823))*(SUMPRODUCT(CB821:(CB823),CA821:CA823)))-((SUMPRODUCT(CC821:CC823,BZ821:BZ823))*(SUMPRODUCT(CC821:CC823,CA821:CA823)))</f>
        <v>0</v>
      </c>
      <c r="CG821">
        <v>1</v>
      </c>
      <c r="CH821" t="s">
        <v>161</v>
      </c>
      <c r="CI821" s="67"/>
      <c r="CJ821" s="1" t="s">
        <v>8</v>
      </c>
      <c r="CK821" s="5">
        <f t="shared" ref="CK821:CL823" si="1243">BZ821</f>
        <v>0.93180266183863136</v>
      </c>
      <c r="CL821" s="6">
        <f t="shared" si="1243"/>
        <v>-0.87956522186239505</v>
      </c>
      <c r="CM821" s="7">
        <f>FA820</f>
        <v>0.61637559077162185</v>
      </c>
      <c r="CN821" s="8">
        <f>FW820</f>
        <v>-0.1900329132390699</v>
      </c>
      <c r="CO821" s="10"/>
      <c r="CP821">
        <f t="shared" si="1241"/>
        <v>0.3492962422733713</v>
      </c>
      <c r="CQ821">
        <f t="shared" si="1241"/>
        <v>-0.34518112468713447</v>
      </c>
      <c r="CR821">
        <f>CJ824</f>
        <v>0</v>
      </c>
      <c r="CS821">
        <f>CM824</f>
        <v>0</v>
      </c>
      <c r="CW821" s="28"/>
      <c r="CY821" s="61">
        <v>-0.25002043121758216</v>
      </c>
      <c r="DA821" s="17">
        <v>0</v>
      </c>
      <c r="DB821">
        <v>0</v>
      </c>
      <c r="DD821" s="73">
        <f>(DB820*DB821)*(1-COS(RADIANS(CW820+45)))+DB822*(SIN(RADIANS(CW820+45)))</f>
        <v>-0.961615515623791</v>
      </c>
      <c r="DE821" s="73">
        <f>(DB821^2)*(1-COS(RADIANS(CW820+45)))+(COS(RADIANS(CW820+45)))</f>
        <v>-0.27440043752077092</v>
      </c>
      <c r="DF821" s="73">
        <f>(DB821*DB822)*(1-COS(RADIANS(CW820+45)))-DB820*(SIN(RADIANS(CW820+45)))</f>
        <v>0</v>
      </c>
      <c r="DG821" s="10"/>
      <c r="DH821">
        <v>-0.961615515623791</v>
      </c>
      <c r="DI821" s="23">
        <f>SIN(RADIANS('[1]Biaxial Input'!$F$21))*(COS(RADIANS(0)))</f>
        <v>6.9756473744125524E-2</v>
      </c>
      <c r="DK821" s="30">
        <f>(DI820*DI821)*(1-COS(RADIANS(CV820)))+DI822*(SIN(RADIANS(CV820)))</f>
        <v>-2.4857178030640859E-2</v>
      </c>
      <c r="DL821" s="30">
        <f>(DI821^2)*(1-COS(RADIANS(CV820)))+(COS(RADIANS(CV820)))</f>
        <v>0.64452579290013434</v>
      </c>
      <c r="DM821" s="30">
        <f>(DI821*DI822)*(1-COS(RADIANS(CV820)))-DI820*(SIN(RADIANS(CV820)))</f>
        <v>0.76417839735679927</v>
      </c>
      <c r="DO821">
        <v>-0.61296518214535589</v>
      </c>
      <c r="DQ821" s="28">
        <f>(DB820*DB821)*(1-COS(RADIANS(CU820)))+DB822*(SIN(RADIANS(CU820)))</f>
        <v>1</v>
      </c>
      <c r="DR821" s="28">
        <f>(DB821^2)*(1-COS(RADIANS(CU820)))+(COS(RADIANS(CU820)))</f>
        <v>6.1257422745431001E-17</v>
      </c>
      <c r="DS821" s="28">
        <f>(DB821*DB822)*(1-COS(RADIANS(CU820)))-DB820*(SIN(RADIANS(CU820)))</f>
        <v>0</v>
      </c>
      <c r="DU821" s="61">
        <v>-0.96676487220374074</v>
      </c>
      <c r="DW821" s="17">
        <v>0</v>
      </c>
      <c r="DX821">
        <v>0</v>
      </c>
      <c r="DZ821" s="73">
        <f>(DB820*DB821)*(1-COS(RADIANS(CW820-45)))+DB822*(SIN(RADIANS(CW820-45)))</f>
        <v>0.27440043752077087</v>
      </c>
      <c r="EA821" s="73">
        <f>(DB821^2)*(1-COS(RADIANS(CW820-45)))+(COS(RADIANS(CW820-45)))</f>
        <v>-0.961615515623791</v>
      </c>
      <c r="EB821" s="73">
        <f>(DB821*DB822)*(1-COS(RADIANS(CW820-45)))-DB820*(SIN(RADIANS(CW820-45)))</f>
        <v>0</v>
      </c>
      <c r="EC821" s="10"/>
      <c r="ED821">
        <v>0.27440043752077087</v>
      </c>
      <c r="EE821" s="1">
        <v>0.20076120763410568</v>
      </c>
      <c r="EG821">
        <f>CY821+DU821</f>
        <v>-1.216785303421323</v>
      </c>
      <c r="EH821">
        <f>EG821/(SQRT(EG820^2+EG821^2+EG822^2))</f>
        <v>-0.86039713929734818</v>
      </c>
      <c r="EJ821">
        <f>Q821+AM821</f>
        <v>0</v>
      </c>
      <c r="EK821">
        <f>EJ821/(SQRT(EJ820^2+EJ821^2+EJ822^2))</f>
        <v>0</v>
      </c>
      <c r="EM821" s="23">
        <f>CY822*DU820-CY820*DU822</f>
        <v>-5.3436559083262267E-2</v>
      </c>
      <c r="EP821" s="9">
        <f>((SUMPRODUCT(CM821:CM823,BZ821:BZ823))*(SUMPRODUCT(CM821:CM823,CA821:CA823)))-((SUMPRODUCT(CN821:CN823,BZ821:BZ823))*(SUMPRODUCT(CN821:CN823,CA821:CA823)))</f>
        <v>-2.0448011549338674E-2</v>
      </c>
      <c r="EY821" s="28"/>
      <c r="EZ821" s="10"/>
      <c r="FA821" s="61">
        <v>-0.2331099784159186</v>
      </c>
      <c r="FB821" s="13">
        <f>BW822</f>
        <v>0</v>
      </c>
      <c r="FC821" s="17">
        <v>0</v>
      </c>
      <c r="FD821">
        <v>0</v>
      </c>
      <c r="FF821" s="73">
        <f>(FD820*FD821)*(1-COS(RADIANS(EY820+45)))+FD822*(SIN(RADIANS(EY820+45)))</f>
        <v>-0.96625800488525304</v>
      </c>
      <c r="FG821" s="73">
        <f>(FD821^2)*(1-COS(RADIANS(EY820+45)))+(COS(RADIANS(EY820+45)))</f>
        <v>-0.25757614018998398</v>
      </c>
      <c r="FH821" s="73">
        <f>(FD821*FD822)*(1-COS(RADIANS(EY820+45)))-FD820*(SIN(RADIANS(EY820+45)))</f>
        <v>0</v>
      </c>
      <c r="FI821" s="10"/>
      <c r="FJ821">
        <v>-0.96625800488525304</v>
      </c>
      <c r="FK821" s="23">
        <f>SIN(RADIANS(176))*(COS(RADIANS(0)))</f>
        <v>6.9756473744125524E-2</v>
      </c>
      <c r="FM821" s="30">
        <f>(FK820*FK821)*(1-COS(RADIANS(EX820)))+FK822*(SIN(RADIANS(EX820)))</f>
        <v>-2.4857178030640859E-2</v>
      </c>
      <c r="FN821" s="30">
        <f>(FK821^2)*(1-COS(RADIANS(EX820)))+(COS(RADIANS(EX820)))</f>
        <v>0.64452579290013434</v>
      </c>
      <c r="FO821" s="30">
        <f>(FK821*FK822)*(1-COS(RADIANS(EX820)))-FK820*(SIN(RADIANS(EX820)))</f>
        <v>0.76417839735679927</v>
      </c>
      <c r="FQ821">
        <v>-0.61637559077162185</v>
      </c>
      <c r="FS821" s="28">
        <f>(FD820*FD821)*(1-COS(RADIANS(EW820)))+FD822*(SIN(RADIANS(EW820)))</f>
        <v>1</v>
      </c>
      <c r="FT821" s="28">
        <f>(FD821^2)*(1-COS(RADIANS(EW820)))+(COS(RADIANS(EW820)))</f>
        <v>6.1257422745431001E-17</v>
      </c>
      <c r="FU821" s="28">
        <f>(FD821*FD822)*(1-COS(RADIANS(EW820)))-FD820*(SIN(RADIANS(EW820)))</f>
        <v>0</v>
      </c>
      <c r="FW821" s="61">
        <v>-0.97098108741430755</v>
      </c>
      <c r="FX821" s="13">
        <f>BX822</f>
        <v>0</v>
      </c>
      <c r="FY821" s="17">
        <v>0</v>
      </c>
      <c r="FZ821">
        <v>0</v>
      </c>
      <c r="GB821" s="73">
        <f>(FD820*FD821)*(1-COS(RADIANS(EY820-45)))+FD822*(SIN(RADIANS(EY820-45)))</f>
        <v>0.25757614018998348</v>
      </c>
      <c r="GC821" s="73">
        <f>(FD821^2)*(1-COS(RADIANS(EY820-45)))+(COS(RADIANS(EY820-45)))</f>
        <v>-0.96625800488525315</v>
      </c>
      <c r="GD821" s="73">
        <f>(FD821*FD822)*(1-COS(RADIANS(EY820-45)))-FD820*(SIN(RADIANS(EY820-45)))</f>
        <v>0</v>
      </c>
      <c r="GE821" s="10"/>
      <c r="GF821">
        <v>0.25757614018998348</v>
      </c>
      <c r="GG821" s="1">
        <v>0.19003291323906985</v>
      </c>
      <c r="GI821">
        <f>FA821+FW821</f>
        <v>-1.2040910658302262</v>
      </c>
      <c r="GJ821">
        <f>GI821/(SQRT(GI820^2+GI821^2+GI822^2))</f>
        <v>-0.85142095781469029</v>
      </c>
      <c r="GL821">
        <f>CH822+DC821</f>
        <v>-2.0448011549338674E-2</v>
      </c>
      <c r="GM821" t="e">
        <f>GL821/(SQRT(GL820^2+GL821^2+GL822^2))</f>
        <v>#VALUE!</v>
      </c>
      <c r="GO821" s="27">
        <f>FA822*FW820-FA820*FW822</f>
        <v>-5.3436559083262267E-2</v>
      </c>
    </row>
    <row r="822" spans="1:197" x14ac:dyDescent="0.2">
      <c r="E822" s="5" t="s">
        <v>4</v>
      </c>
      <c r="F822" s="6" t="s">
        <v>5</v>
      </c>
      <c r="G822" s="7" t="s">
        <v>6</v>
      </c>
      <c r="H822" s="8" t="s">
        <v>1</v>
      </c>
      <c r="I822">
        <v>13</v>
      </c>
      <c r="J822" s="9" t="s">
        <v>7</v>
      </c>
      <c r="K822">
        <v>13</v>
      </c>
      <c r="L822" s="10"/>
      <c r="M822" s="17">
        <f>A774</f>
        <v>30</v>
      </c>
      <c r="N822" s="17">
        <f>B774</f>
        <v>-10</v>
      </c>
      <c r="O822" s="17">
        <f>C774</f>
        <v>261.8</v>
      </c>
      <c r="Q822" s="61">
        <f t="array" ref="Q822:Q824">MMULT(AI822:AK824,AG822:AG824)</f>
        <v>0.91409387123391983</v>
      </c>
      <c r="R822" s="13"/>
      <c r="S822" s="17">
        <v>1</v>
      </c>
      <c r="T822">
        <v>0</v>
      </c>
      <c r="V822" s="73">
        <f>(T822^2)*(1-COS(RADIANS(O822+45)))+(COS(RADIANS(O822+45)))</f>
        <v>0.59902359851558573</v>
      </c>
      <c r="W822" s="73">
        <f>(T822*T823)*(1-COS(RADIANS(O822+45)))-T824*(SIN(RADIANS(O822+45)))</f>
        <v>0.80073137094873359</v>
      </c>
      <c r="X822" s="73">
        <f>(T822*T824)*(1-COS(RADIANS(O822+45)))+T823*(SIN(RADIANS(O822+45)))</f>
        <v>0</v>
      </c>
      <c r="Y822" s="10"/>
      <c r="Z822">
        <f t="array" ref="Z822:Z824">MMULT(V822:X824,S822:S824)</f>
        <v>0.59902359851558573</v>
      </c>
      <c r="AA822" s="23">
        <f>COS(RADIANS('[1]Biaxial Input'!$F$21))</f>
        <v>-0.9975640502598242</v>
      </c>
      <c r="AC822" s="30">
        <f>(AA822^2)*(1-COS(RADIANS(N822)))+(COS(RADIANS(N822)))</f>
        <v>0.99992607504832687</v>
      </c>
      <c r="AD822" s="30">
        <f>(AA822*AA823)*(1-COS(RADIANS(N822)))-AA824*(SIN(RADIANS(N822)))</f>
        <v>-1.0571760619211149E-3</v>
      </c>
      <c r="AE822" s="30">
        <f>(AA822*AA824)*(1-COS(RADIANS(N822)))+AA823*(SIN(RADIANS(N822)))</f>
        <v>-1.2113084546138469E-2</v>
      </c>
      <c r="AG822">
        <f t="array" ref="AG822:AG824">MMULT(AC822:AE824,Z822:Z824)</f>
        <v>0.59982582976241072</v>
      </c>
      <c r="AI822" s="28">
        <f>(T822^2)*(1-COS(RADIANS(M822)))+(COS(RADIANS(M822)))</f>
        <v>0.86602540378443871</v>
      </c>
      <c r="AJ822" s="28">
        <f>(T822*T823)*(1-COS(RADIANS(M822)))-T824*(SIN(RADIANS(M822)))</f>
        <v>-0.49999999999999994</v>
      </c>
      <c r="AK822" s="28">
        <f>(T822*T824)*(1-COS(RADIANS(M822)))+T823*(SIN(RADIANS(M822)))</f>
        <v>0</v>
      </c>
      <c r="AM822" s="61">
        <f t="array" ref="AM822:AM824">MMULT(AI822:AK824,AW822:AW824)</f>
        <v>-0.39829358805290327</v>
      </c>
      <c r="AN822" s="13"/>
      <c r="AO822" s="17">
        <v>1</v>
      </c>
      <c r="AP822">
        <v>0</v>
      </c>
      <c r="AR822" s="73">
        <f>(T822^2)*(1-COS(RADIANS(O822-45)))+(COS(RADIANS(O822-45)))</f>
        <v>-0.80073137094873326</v>
      </c>
      <c r="AS822" s="73">
        <f>(T822*T823)*(1-COS(RADIANS(O822-45)))-T824*(SIN(RADIANS(O822-45)))</f>
        <v>0.59902359851558606</v>
      </c>
      <c r="AT822" s="73">
        <f>(T822*T824)*(1-COS(RADIANS(O822-45)))+T823*(SIN(RADIANS(O822-45)))</f>
        <v>0</v>
      </c>
      <c r="AU822" s="10"/>
      <c r="AV822">
        <f t="array" ref="AV822:AV824">MMULT(AR822:AT824,S822:S824)</f>
        <v>-0.80073137094873326</v>
      </c>
      <c r="AW822" s="1">
        <f t="array" ref="AW822:AW824">MMULT(AC822:AE824,AV822:AV824)</f>
        <v>-0.80003890351195617</v>
      </c>
      <c r="BY822" t="s">
        <v>9</v>
      </c>
      <c r="BZ822" s="5">
        <f t="shared" si="1242"/>
        <v>0.3492962422733713</v>
      </c>
      <c r="CA822" s="6">
        <f t="shared" si="1242"/>
        <v>-0.34518112468713447</v>
      </c>
      <c r="CB822" s="7">
        <f>CY821</f>
        <v>-0.25002043121758216</v>
      </c>
      <c r="CC822" s="8">
        <f>DU821</f>
        <v>-0.96676487220374074</v>
      </c>
      <c r="CE822" s="10"/>
      <c r="CH822">
        <f>((SUMPRODUCT(CM821:CM823,CK821:CK823))*(SUMPRODUCT(CM821:CM823,CL821:CL823)))-((SUMPRODUCT(CN821:CN823,CK821:CK823))*(SUMPRODUCT(CN821:CN823,CL821:CL823)))</f>
        <v>-2.0448011549338674E-2</v>
      </c>
      <c r="CI822" s="67"/>
      <c r="CJ822" s="10" t="s">
        <v>9</v>
      </c>
      <c r="CK822" s="5">
        <f t="shared" si="1243"/>
        <v>0.3492962422733713</v>
      </c>
      <c r="CL822" s="6">
        <f t="shared" si="1243"/>
        <v>-0.34518112468713447</v>
      </c>
      <c r="CM822" s="7">
        <f>FA821</f>
        <v>-0.2331099784159186</v>
      </c>
      <c r="CN822" s="8">
        <f>FW821</f>
        <v>-0.97098108741430755</v>
      </c>
      <c r="CP822">
        <f t="shared" si="1241"/>
        <v>-9.8670839279614439E-2</v>
      </c>
      <c r="CQ822">
        <f t="shared" si="1241"/>
        <v>-0.32743703463395935</v>
      </c>
      <c r="CR822">
        <f>CK824</f>
        <v>0</v>
      </c>
      <c r="CS822">
        <f>CN824</f>
        <v>0</v>
      </c>
      <c r="CW822" s="28"/>
      <c r="CY822" s="61">
        <v>0.74950881879487252</v>
      </c>
      <c r="DA822" s="17">
        <v>0</v>
      </c>
      <c r="DB822">
        <v>1</v>
      </c>
      <c r="DD822" s="73">
        <f>(DB820*DB822)*(1-COS(RADIANS(CW820+45)))-DB821*(SIN(RADIANS(CW820+45)))</f>
        <v>0</v>
      </c>
      <c r="DE822" s="73">
        <f>(DB821*DB822)*(1-COS(RADIANS(CW820+45)))+DB820*(SIN(RADIANS(CW820+45)))</f>
        <v>0</v>
      </c>
      <c r="DF822" s="73">
        <f>(DB822^2)*(1-COS(RADIANS(CW820+45)))+(COS(RADIANS(CW820+45)))</f>
        <v>1</v>
      </c>
      <c r="DG822" s="10"/>
      <c r="DH822">
        <v>0</v>
      </c>
      <c r="DI822" s="23">
        <f>SIN(RADIANS('[1]Biaxial Input'!$F$21))*SIN(RADIANS(0))</f>
        <v>0</v>
      </c>
      <c r="DK822" s="30">
        <f>(DI820*DI822)*(1-COS(RADIANS(CV820)))-DI821*(SIN(RADIANS(CV820)))</f>
        <v>-5.3436559083262246E-2</v>
      </c>
      <c r="DL822" s="30">
        <f>(DI821*DI822)*(1-COS(RADIANS(CV820)))+DI820*(SIN(RADIANS(CV820)))</f>
        <v>-0.76417839735679927</v>
      </c>
      <c r="DM822" s="30">
        <f>(DI822^2)*(1-COS(RADIANS(CV820)))+(COS(RADIANS(CV820)))</f>
        <v>0.64278760968653936</v>
      </c>
      <c r="DO822">
        <v>0.74950881879487252</v>
      </c>
      <c r="DQ822" s="28">
        <f>(DB820*DB822)*(1-COS(RADIANS(CU820)))-DB821*(SIN(RADIANS(CU820)))</f>
        <v>0</v>
      </c>
      <c r="DR822" s="28">
        <f>(DB821*DB822)*(1-COS(RADIANS(CU820)))+DB820*(SIN(RADIANS(CU820)))</f>
        <v>0</v>
      </c>
      <c r="DS822" s="28">
        <f>(DB822^2)*(1-COS(RADIANS(CU820)))+(COS(RADIANS(CU820)))</f>
        <v>1</v>
      </c>
      <c r="DU822" s="61">
        <v>-0.15830546226261483</v>
      </c>
      <c r="DW822" s="17">
        <v>0</v>
      </c>
      <c r="DX822">
        <v>1</v>
      </c>
      <c r="DZ822" s="73">
        <f>(DB820*DB820)*(1-COS(RADIANS(CW820-45)))-DB820*(SIN(RADIANS(CW820-45)))</f>
        <v>0</v>
      </c>
      <c r="EA822" s="73">
        <f>(DB821*DB822)*(1-COS(RADIANS(CW820-45)))+DB820*(SIN(RADIANS(CW820-45)))</f>
        <v>0</v>
      </c>
      <c r="EB822" s="73">
        <f>(DB822^2)*(1-COS(RADIANS(CW820-45)))+(COS(RADIANS(CW820-45)))</f>
        <v>0.99999999999999989</v>
      </c>
      <c r="EC822" s="10"/>
      <c r="ED822">
        <v>0</v>
      </c>
      <c r="EE822" s="1">
        <v>-0.15830546226261483</v>
      </c>
      <c r="EG822">
        <f>CY822+DU822</f>
        <v>0.59120335653225764</v>
      </c>
      <c r="EH822">
        <f>EG822/(SQRT(EG820^2+EG821^2+EG822^2))</f>
        <v>0.41804390246420753</v>
      </c>
      <c r="EJ822">
        <f>Q822+AM822</f>
        <v>0.51580028318101656</v>
      </c>
      <c r="EK822">
        <f>EJ822/(SQRT(EJ820^2+EJ821^2+EJ822^2))</f>
        <v>1</v>
      </c>
      <c r="EM822" s="23">
        <f>CY820*DU821-CY821*DU820</f>
        <v>-0.64278760968653925</v>
      </c>
      <c r="ER822">
        <f t="shared" ref="ER822:ES824" si="1244">CK821</f>
        <v>0.93180266183863136</v>
      </c>
      <c r="ES822">
        <f t="shared" si="1244"/>
        <v>-0.87956522186239505</v>
      </c>
      <c r="ET822" t="e">
        <f>#REF!</f>
        <v>#REF!</v>
      </c>
      <c r="EU822" t="e">
        <f>#REF!</f>
        <v>#REF!</v>
      </c>
      <c r="EY822" s="28"/>
      <c r="EZ822" s="10"/>
      <c r="FA822" s="61">
        <v>0.75215747624009166</v>
      </c>
      <c r="FB822" s="13">
        <f>BW823</f>
        <v>0</v>
      </c>
      <c r="FC822" s="17">
        <v>0</v>
      </c>
      <c r="FD822">
        <v>1</v>
      </c>
      <c r="FF822" s="73">
        <f>(FD820*FD822)*(1-COS(RADIANS(EY820+45)))-FD821*(SIN(RADIANS(EY820+45)))</f>
        <v>0</v>
      </c>
      <c r="FG822" s="73">
        <f>(FD821*FD822)*(1-COS(RADIANS(EY820+45)))+FD820*(SIN(RADIANS(EY820+45)))</f>
        <v>0</v>
      </c>
      <c r="FH822" s="73">
        <f>(FD822^2)*(1-COS(RADIANS(EY820+45)))+(COS(RADIANS(EY820+45)))</f>
        <v>0.99999999999999989</v>
      </c>
      <c r="FI822" s="10"/>
      <c r="FJ822">
        <v>0</v>
      </c>
      <c r="FK822" s="23">
        <f>SIN(RADIANS(176))*SIN(RADIANS(0))</f>
        <v>0</v>
      </c>
      <c r="FM822" s="30">
        <f>(FK820*FK822)*(1-COS(RADIANS(EX820)))-FK821*(SIN(RADIANS(EX820)))</f>
        <v>-5.3436559083262246E-2</v>
      </c>
      <c r="FN822" s="30">
        <f>(FK821*FK822)*(1-COS(RADIANS(EX820)))+FK820*(SIN(RADIANS(EX820)))</f>
        <v>-0.76417839735679927</v>
      </c>
      <c r="FO822" s="30">
        <f>(FK822^2)*(1-COS(RADIANS(EX820)))+(COS(RADIANS(EX820)))</f>
        <v>0.64278760968653936</v>
      </c>
      <c r="FQ822">
        <v>0.75215747624009166</v>
      </c>
      <c r="FS822" s="28">
        <f>(FD820*FD822)*(1-COS(RADIANS(EW820)))-FD821*(SIN(RADIANS(EW820)))</f>
        <v>0</v>
      </c>
      <c r="FT822" s="28">
        <f>(FD821*FD822)*(1-COS(RADIANS(EW820)))+FD820*(SIN(RADIANS(EW820)))</f>
        <v>0</v>
      </c>
      <c r="FU822" s="28">
        <f>(FD822^2)*(1-COS(RADIANS(EW820)))+(COS(RADIANS(EW820)))</f>
        <v>1</v>
      </c>
      <c r="FW822" s="61">
        <v>-0.14520061904000592</v>
      </c>
      <c r="FX822" s="13">
        <f>BX823</f>
        <v>0</v>
      </c>
      <c r="FY822" s="17">
        <v>0</v>
      </c>
      <c r="FZ822">
        <v>1</v>
      </c>
      <c r="GB822" s="73">
        <f>(FD820*FD820)*(1-COS(RADIANS(EY820-45)))-FD820*(SIN(RADIANS(EY820-45)))</f>
        <v>0</v>
      </c>
      <c r="GC822" s="73">
        <f>(FD821*FD822)*(1-COS(RADIANS(EY820-45)))+FD820*(SIN(RADIANS(EY820-45)))</f>
        <v>0</v>
      </c>
      <c r="GD822" s="73">
        <f>(FD822^2)*(1-COS(RADIANS(EY820-45)))+(COS(RADIANS(EY820-45)))</f>
        <v>1</v>
      </c>
      <c r="GE822" s="10"/>
      <c r="GF822">
        <v>0</v>
      </c>
      <c r="GG822" s="1">
        <v>-0.14520061904000592</v>
      </c>
      <c r="GI822">
        <f>FA822+FW822</f>
        <v>0.60695685720008574</v>
      </c>
      <c r="GJ822">
        <f>GI822/(SQRT(GI820^2+GI821^2+GI822^2))</f>
        <v>0.42918330961385548</v>
      </c>
      <c r="GL822" t="e">
        <f>#REF!+DC822</f>
        <v>#REF!</v>
      </c>
      <c r="GM822" t="e">
        <f>GL822/(SQRT(GL820^2+GL821^2+GL822^2))</f>
        <v>#REF!</v>
      </c>
      <c r="GO822" s="27">
        <f>FA820*FW821-FA821*FW820</f>
        <v>-0.64278760968653925</v>
      </c>
    </row>
    <row r="823" spans="1:197" x14ac:dyDescent="0.2">
      <c r="D823" t="s">
        <v>8</v>
      </c>
      <c r="E823" s="5">
        <f t="shared" ref="E823:F825" si="1245">E818</f>
        <v>0.93127665311444463</v>
      </c>
      <c r="F823" s="6">
        <f t="shared" si="1245"/>
        <v>-0.88026643289562845</v>
      </c>
      <c r="G823" s="7">
        <f>Q822</f>
        <v>0.91409387123391983</v>
      </c>
      <c r="H823" s="8">
        <f>AM822</f>
        <v>-0.39829358805290327</v>
      </c>
      <c r="J823" s="9">
        <f>((SUMPRODUCT(G823:G825,E823:E825))*(SUMPRODUCT(G823:G825,F823:F825)))-((SUMPRODUCT(H823:H825,E823:E825))*(SUMPRODUCT(H823:H825,F823:F825)))</f>
        <v>1.6237033131356049E-2</v>
      </c>
      <c r="Q823" s="61">
        <v>-0.38360536833965087</v>
      </c>
      <c r="S823" s="17">
        <v>0</v>
      </c>
      <c r="T823">
        <v>0</v>
      </c>
      <c r="V823" s="73">
        <f>(T822*T823)*(1-COS(RADIANS(O822+45)))+T824*(SIN(RADIANS(O822+45)))</f>
        <v>-0.80073137094873359</v>
      </c>
      <c r="W823" s="73">
        <f>(T823^2)*(1-COS(RADIANS(O822+45)))+(COS(RADIANS(O822+45)))</f>
        <v>0.59902359851558573</v>
      </c>
      <c r="X823" s="73">
        <f>(T823*T824)*(1-COS(RADIANS(O822+45)))-T822*(SIN(RADIANS(O822+45)))</f>
        <v>0</v>
      </c>
      <c r="Y823" s="10"/>
      <c r="Z823">
        <v>-0.80073137094873359</v>
      </c>
      <c r="AA823" s="23">
        <f>SIN(RADIANS('[1]Biaxial Input'!$F$21))*(COS(RADIANS(0)))</f>
        <v>6.9756473744125524E-2</v>
      </c>
      <c r="AC823" s="30">
        <f>(AA822*AA823)*(1-COS(RADIANS(N822)))+AA824*(SIN(RADIANS(N822)))</f>
        <v>-1.0571760619211149E-3</v>
      </c>
      <c r="AD823" s="30">
        <f>(AA823^2)*(1-COS(RADIANS(N822)))+(COS(RADIANS(N822)))</f>
        <v>0.98488167796388115</v>
      </c>
      <c r="AE823" s="30">
        <f>(AA823*AA824)*(1-COS(RADIANS(N822)))-AA822*(SIN(RADIANS(N822)))</f>
        <v>-0.17322517943366056</v>
      </c>
      <c r="AG823">
        <v>-0.78925892962718425</v>
      </c>
      <c r="AI823" s="28">
        <f>(T822*T823)*(1-COS(RADIANS(M822)))+T824*(SIN(RADIANS(M822)))</f>
        <v>0.49999999999999994</v>
      </c>
      <c r="AJ823" s="28">
        <f>(T823^2)*(1-COS(RADIANS(M822)))+(COS(RADIANS(M822)))</f>
        <v>0.86602540378443871</v>
      </c>
      <c r="AK823" s="28">
        <f>(T823*T824)*(1-COS(RADIANS(M822)))-T822*(SIN(RADIANS(M822)))</f>
        <v>0</v>
      </c>
      <c r="AM823" s="61">
        <v>-0.91021307618737568</v>
      </c>
      <c r="AO823" s="17">
        <v>0</v>
      </c>
      <c r="AP823">
        <v>0</v>
      </c>
      <c r="AR823" s="73">
        <f>(T822*T823)*(1-COS(RADIANS(O822-45)))+T824*(SIN(RADIANS(O822-45)))</f>
        <v>-0.59902359851558606</v>
      </c>
      <c r="AS823" s="73">
        <f>(T823^2)*(1-COS(RADIANS(O822-45)))+(COS(RADIANS(O822-45)))</f>
        <v>-0.80073137094873326</v>
      </c>
      <c r="AT823" s="73">
        <f>(T823*T824)*(1-COS(RADIANS(O822-45)))-T822*(SIN(RADIANS(O822-45)))</f>
        <v>0</v>
      </c>
      <c r="AU823" s="10"/>
      <c r="AV823">
        <v>-0.59902359851558606</v>
      </c>
      <c r="AW823" s="1">
        <v>-0.58912085280859638</v>
      </c>
      <c r="BY823" t="s">
        <v>10</v>
      </c>
      <c r="BZ823" s="5">
        <f t="shared" si="1242"/>
        <v>-9.8670839279614439E-2</v>
      </c>
      <c r="CA823" s="6">
        <f t="shared" si="1242"/>
        <v>-0.32743703463395935</v>
      </c>
      <c r="CB823" s="7">
        <f>CY822</f>
        <v>0.74950881879487252</v>
      </c>
      <c r="CC823" s="8">
        <f>DU822</f>
        <v>-0.15830546226261483</v>
      </c>
      <c r="CE823" s="10"/>
      <c r="CG823" s="10" t="s">
        <v>160</v>
      </c>
      <c r="CH823" s="10">
        <f>-CH820*((EY820-CW820)/(CH822-CE821))</f>
        <v>209.07371265078723</v>
      </c>
      <c r="CI823" s="67"/>
      <c r="CJ823" s="10" t="s">
        <v>10</v>
      </c>
      <c r="CK823" s="5">
        <f t="shared" si="1243"/>
        <v>-9.8670839279614439E-2</v>
      </c>
      <c r="CL823" s="6">
        <f t="shared" si="1243"/>
        <v>-0.32743703463395935</v>
      </c>
      <c r="CM823" s="7">
        <f>FA822</f>
        <v>0.75215747624009166</v>
      </c>
      <c r="CN823" s="8">
        <f>FW822</f>
        <v>-0.14520061904000592</v>
      </c>
      <c r="CW823" s="28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EE823" s="1"/>
      <c r="EI823" s="64">
        <f>(DEGREES(ACOS((EH820*EK820+EH821*EK821+EH822*EK822)/((SQRT(EH820^2+EH821^2+EH822^2))*(SQRT(EK820^2+EK821^2+EK822^2))))))</f>
        <v>65.288847662628982</v>
      </c>
      <c r="ER823">
        <f t="shared" si="1244"/>
        <v>0.3492962422733713</v>
      </c>
      <c r="ES823">
        <f t="shared" si="1244"/>
        <v>-0.34518112468713447</v>
      </c>
      <c r="ET823" t="e">
        <f>#REF!</f>
        <v>#REF!</v>
      </c>
      <c r="EU823" t="e">
        <f>#REF!</f>
        <v>#REF!</v>
      </c>
      <c r="EY823" s="28"/>
      <c r="EZ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GG823" s="1"/>
      <c r="GK823" s="64" t="e">
        <f>(DEGREES(ACOS((GJ820*GM820+GJ821*GM821+GJ822*GM822)/((SQRT(GJ820^2+GJ821^2+GJ822^2))*(SQRT(GM820^2+GM821^2+GM822^2))))))</f>
        <v>#VALUE!</v>
      </c>
    </row>
    <row r="824" spans="1:197" x14ac:dyDescent="0.2">
      <c r="D824" t="s">
        <v>9</v>
      </c>
      <c r="E824" s="5">
        <f t="shared" si="1245"/>
        <v>0.35081781100632181</v>
      </c>
      <c r="F824" s="6">
        <f t="shared" si="1245"/>
        <v>-0.34370269893678401</v>
      </c>
      <c r="G824" s="7">
        <f t="shared" ref="G824:G825" si="1246">Q823</f>
        <v>-0.38360536833965087</v>
      </c>
      <c r="H824" s="8">
        <f t="shared" ref="H824:H825" si="1247">AM823</f>
        <v>-0.91021307618737568</v>
      </c>
      <c r="J824" s="10"/>
      <c r="Q824" s="61">
        <v>-0.13145081191680399</v>
      </c>
      <c r="S824" s="17">
        <v>0</v>
      </c>
      <c r="T824">
        <v>1</v>
      </c>
      <c r="V824" s="73">
        <f>(T822*T824)*(1-COS(RADIANS(O822+45)))-T823*(SIN(RADIANS(O822+45)))</f>
        <v>0</v>
      </c>
      <c r="W824" s="73">
        <f>(T823*T824)*(1-COS(RADIANS(O822+45)))+T822*(SIN(RADIANS(O822+45)))</f>
        <v>0</v>
      </c>
      <c r="X824" s="73">
        <f>(T824^2)*(1-COS(RADIANS(O822+45)))+(COS(RADIANS(O822+45)))</f>
        <v>1</v>
      </c>
      <c r="Y824" s="10"/>
      <c r="Z824">
        <v>0</v>
      </c>
      <c r="AA824" s="23">
        <f>SIN(RADIANS('[1]Biaxial Input'!$F$21))*SIN(RADIANS(0))</f>
        <v>0</v>
      </c>
      <c r="AC824" s="30">
        <f>(AA822*AA824)*(1-COS(RADIANS(N822)))-AA823*(SIN(RADIANS(N822)))</f>
        <v>1.2113084546138469E-2</v>
      </c>
      <c r="AD824" s="30">
        <f>(AA823*AA824)*(1-COS(RADIANS(N822)))+AA822*(SIN(RADIANS(N822)))</f>
        <v>0.17322517943366056</v>
      </c>
      <c r="AE824" s="30">
        <f>(AA824^2)*(1-COS(RADIANS(N822)))+(COS(RADIANS(N822)))</f>
        <v>0.98480775301220802</v>
      </c>
      <c r="AG824">
        <v>-0.13145081191680399</v>
      </c>
      <c r="AI824" s="28">
        <f>(T822*T824)*(1-COS(RADIANS(M822)))-T823*(SIN(RADIANS(M822)))</f>
        <v>0</v>
      </c>
      <c r="AJ824" s="28">
        <f>(T823*T824)*(1-COS(RADIANS(M822)))+T822*(SIN(RADIANS(M822)))</f>
        <v>0</v>
      </c>
      <c r="AK824" s="28">
        <f>(T824^2)*(1-COS(RADIANS(M822)))+(COS(RADIANS(M822)))</f>
        <v>1</v>
      </c>
      <c r="AM824" s="61">
        <v>-0.1134652971329068</v>
      </c>
      <c r="AO824" s="17">
        <v>0</v>
      </c>
      <c r="AP824">
        <v>1</v>
      </c>
      <c r="AR824" s="73">
        <f>(T822*T822)*(1-COS(RADIANS(O822-45)))-T822*(SIN(RADIANS(O822-45)))</f>
        <v>0</v>
      </c>
      <c r="AS824" s="73">
        <f>(T823*T824)*(1-COS(RADIANS(O822-45)))+T822*(SIN(RADIANS(O822-45)))</f>
        <v>0</v>
      </c>
      <c r="AT824" s="73">
        <f>(T824^2)*(1-COS(RADIANS(O822-45)))+(COS(RADIANS(O822-45)))</f>
        <v>1</v>
      </c>
      <c r="AU824" s="10"/>
      <c r="AV824">
        <v>0</v>
      </c>
      <c r="AW824" s="1">
        <v>-0.1134652971329068</v>
      </c>
      <c r="CS824" s="15"/>
      <c r="CW824" s="28"/>
      <c r="CY824" s="82" t="s">
        <v>148</v>
      </c>
      <c r="CZ824" s="13"/>
      <c r="DB824" s="10"/>
      <c r="DC824" s="10"/>
      <c r="DD824" s="10"/>
      <c r="DE824" s="10"/>
      <c r="DF824" s="10"/>
      <c r="DG824" s="10"/>
      <c r="DH824" s="80"/>
      <c r="DI824" s="23" t="s">
        <v>149</v>
      </c>
      <c r="DM824" s="1"/>
      <c r="DO824" s="80"/>
      <c r="DS824" s="13"/>
      <c r="DT824" s="81"/>
      <c r="DU824" s="82" t="s">
        <v>150</v>
      </c>
      <c r="DW824" s="13"/>
      <c r="DX824" s="13"/>
      <c r="EA824" s="1"/>
      <c r="EE824" s="1"/>
      <c r="EI824" s="13"/>
      <c r="ER824">
        <f t="shared" si="1244"/>
        <v>-9.8670839279614439E-2</v>
      </c>
      <c r="ES824">
        <f t="shared" si="1244"/>
        <v>-0.32743703463395935</v>
      </c>
      <c r="ET824" t="e">
        <f>#REF!</f>
        <v>#REF!</v>
      </c>
      <c r="EU824" t="e">
        <f>#REF!</f>
        <v>#REF!</v>
      </c>
      <c r="EY824" s="28"/>
      <c r="EZ824" s="10"/>
      <c r="FA824" s="82" t="s">
        <v>148</v>
      </c>
      <c r="FB824" s="13"/>
      <c r="FD824" s="10"/>
      <c r="FE824" s="10"/>
      <c r="FF824" s="10"/>
      <c r="FG824" s="10"/>
      <c r="FH824" s="10"/>
      <c r="FI824" s="10"/>
      <c r="FJ824" s="80"/>
      <c r="FK824" s="23" t="s">
        <v>149</v>
      </c>
      <c r="FO824" s="1"/>
      <c r="FQ824" s="80"/>
      <c r="FU824" s="13"/>
      <c r="FV824" s="81"/>
      <c r="FW824" s="82" t="s">
        <v>150</v>
      </c>
      <c r="FY824" s="13"/>
      <c r="FZ824" s="13"/>
      <c r="GC824" s="1"/>
      <c r="GG824" s="1"/>
      <c r="GK824" s="13"/>
    </row>
    <row r="825" spans="1:197" x14ac:dyDescent="0.2">
      <c r="D825" t="s">
        <v>10</v>
      </c>
      <c r="E825" s="5">
        <f t="shared" si="1245"/>
        <v>-9.8237766895889173E-2</v>
      </c>
      <c r="F825" s="6">
        <f t="shared" si="1245"/>
        <v>-0.32710772210508354</v>
      </c>
      <c r="G825" s="7">
        <f t="shared" si="1246"/>
        <v>-0.13145081191680399</v>
      </c>
      <c r="H825" s="8">
        <f t="shared" si="1247"/>
        <v>-0.1134652971329068</v>
      </c>
      <c r="J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W825" s="1"/>
      <c r="BZ825" s="5" t="s">
        <v>4</v>
      </c>
      <c r="CA825" s="6" t="s">
        <v>5</v>
      </c>
      <c r="CB825" s="7" t="s">
        <v>6</v>
      </c>
      <c r="CC825" s="8" t="s">
        <v>1</v>
      </c>
      <c r="CD825">
        <v>12</v>
      </c>
      <c r="CE825" s="9" t="s">
        <v>7</v>
      </c>
      <c r="CG825" s="90" t="s">
        <v>157</v>
      </c>
      <c r="CH825" s="61">
        <f>CE826-((CH827-CE826)/(EY825-CW825))*CW825</f>
        <v>7.1346825574597235</v>
      </c>
      <c r="CI825" s="10"/>
      <c r="CK825" s="5" t="s">
        <v>4</v>
      </c>
      <c r="CL825" s="6" t="s">
        <v>5</v>
      </c>
      <c r="CM825" s="7" t="s">
        <v>6</v>
      </c>
      <c r="CN825" s="8" t="s">
        <v>1</v>
      </c>
      <c r="CO825" s="10"/>
      <c r="CP825">
        <f t="shared" ref="CP825:CQ827" si="1248">BZ826</f>
        <v>0.93180266183863136</v>
      </c>
      <c r="CQ825">
        <f t="shared" si="1248"/>
        <v>-0.87956522186239505</v>
      </c>
      <c r="CR825">
        <f>CI829</f>
        <v>0</v>
      </c>
      <c r="CS825">
        <f>CL829</f>
        <v>0</v>
      </c>
      <c r="CU825" s="17">
        <f>CU729</f>
        <v>70</v>
      </c>
      <c r="CV825" s="17">
        <f>CV729</f>
        <v>-5</v>
      </c>
      <c r="CW825" s="31">
        <f>CH732</f>
        <v>221.55607767973757</v>
      </c>
      <c r="CY825" s="61">
        <f t="array" ref="CY825:CY827">MMULT(DQ825:DS827,DO825:DO827)</f>
        <v>0.91397375425543204</v>
      </c>
      <c r="CZ825" s="13"/>
      <c r="DA825" s="17">
        <v>1</v>
      </c>
      <c r="DB825">
        <v>0</v>
      </c>
      <c r="DD825" s="73">
        <f>(DB825^2)*(1-COS(RADIANS(CW825+45)))+(COS(RADIANS(CW825+45)))</f>
        <v>-6.0071595850015709E-2</v>
      </c>
      <c r="DE825" s="73">
        <f>(DB825*DB826)*(1-COS(RADIANS(CW825+45)))-DB827*(SIN(RADIANS(CW825+45)))</f>
        <v>0.99819407099623292</v>
      </c>
      <c r="DF825" s="73">
        <f>(DB825*DB827)*(1-COS(RADIANS(CW825+45)))+DB826*(SIN(RADIANS(CW825+45)))</f>
        <v>0</v>
      </c>
      <c r="DG825" s="10"/>
      <c r="DH825">
        <f t="array" ref="DH825:DH827">MMULT(DD825:DF827,DA825:DA827)</f>
        <v>-6.0071595850015709E-2</v>
      </c>
      <c r="DI825" s="23">
        <f>COS(RADIANS('[1]Biaxial Input'!$F$21))</f>
        <v>-0.9975640502598242</v>
      </c>
      <c r="DK825" s="30">
        <f>(DI825^2)*(1-COS(RADIANS(CV825)))+(COS(RADIANS(CV825)))</f>
        <v>0.99998148353170568</v>
      </c>
      <c r="DL825" s="30">
        <f>(DI825*DI826)*(1-COS(RADIANS(CV825)))-DI827*(SIN(RADIANS(CV825)))</f>
        <v>-2.6479783333051429E-4</v>
      </c>
      <c r="DM825" s="30">
        <f>(DI825*DI827)*(1-COS(RADIANS(CV825)))+DI826*(SIN(RADIANS(CV825)))</f>
        <v>-6.0796772806267756E-3</v>
      </c>
      <c r="DO825">
        <f t="array" ref="DO825:DO827">MMULT(DK825:DM827,DH825:DH827)</f>
        <v>-5.9806163908972594E-2</v>
      </c>
      <c r="DQ825" s="28">
        <f>(DB825^2)*(1-COS(RADIANS(CU825)))+(COS(RADIANS(CU825)))</f>
        <v>0.34202014332566882</v>
      </c>
      <c r="DR825" s="28">
        <f>(DB825*DB826)*(1-COS(RADIANS(CU825)))-DB827*(SIN(RADIANS(CU825)))</f>
        <v>-0.93969262078590832</v>
      </c>
      <c r="DS825" s="28">
        <f>(DB825*DB827)*(1-COS(RADIANS(CU825)))+DB826*(SIN(RADIANS(CU825)))</f>
        <v>0</v>
      </c>
      <c r="DU825" s="61">
        <f t="array" ref="DU825:DU827">MMULT(DQ825:DS827,EE825:EE827)</f>
        <v>-0.39788505303109739</v>
      </c>
      <c r="DV825" s="13"/>
      <c r="DW825" s="17">
        <v>1</v>
      </c>
      <c r="DX825">
        <v>0</v>
      </c>
      <c r="DZ825" s="73">
        <f>(DB825^2)*(1-COS(RADIANS(CW825-45)))+(COS(RADIANS(CW825-45)))</f>
        <v>-0.99819407099623292</v>
      </c>
      <c r="EA825" s="73">
        <f>(DB825*DB826)*(1-COS(RADIANS(CW825-45)))-DB827*(SIN(RADIANS(CW825-45)))</f>
        <v>-6.0071595850015203E-2</v>
      </c>
      <c r="EB825" s="73">
        <f>(DB825*DB827)*(1-COS(RADIANS(CW825-45)))+DB826*(SIN(RADIANS(CW825-45)))</f>
        <v>0</v>
      </c>
      <c r="EC825" s="10"/>
      <c r="ED825">
        <f t="array" ref="ED825:ED827">MMULT(DZ825:EB827,DA825:DA827)</f>
        <v>-0.99819407099623292</v>
      </c>
      <c r="EE825" s="1">
        <f t="array" ref="EE825:EE827">MMULT(DK825:DM827,ED825:ED827)</f>
        <v>-0.9981914947957915</v>
      </c>
      <c r="EG825">
        <f>CY825+DU825</f>
        <v>0.5160887012243347</v>
      </c>
      <c r="EH825">
        <f>EG825/(SQRT(EG825^2+EG826^2+EG827^2))</f>
        <v>0.36492982032948507</v>
      </c>
      <c r="EJ825">
        <f>Q825+AM825</f>
        <v>0</v>
      </c>
      <c r="EK825">
        <f>EJ825/(SQRT(EJ825^2+EJ826^2+EJ827^2))</f>
        <v>0</v>
      </c>
      <c r="EM825" s="23">
        <f>CY826*DU827-CY827*DU826</f>
        <v>-7.9620732894590179E-2</v>
      </c>
      <c r="EO825" s="15">
        <v>12</v>
      </c>
      <c r="EP825" s="9" t="s">
        <v>7</v>
      </c>
      <c r="EW825" s="17">
        <f>CU825</f>
        <v>70</v>
      </c>
      <c r="EX825" s="17">
        <f>CV825</f>
        <v>-5</v>
      </c>
      <c r="EY825" s="31">
        <f>1+CW825</f>
        <v>222.55607767973757</v>
      </c>
      <c r="EZ825" s="10"/>
      <c r="FA825" s="61">
        <f t="array" ref="FA825:FA827">MMULT(FS825:FU827,FQ825:FQ827)</f>
        <v>0.92077860328654615</v>
      </c>
      <c r="FB825" s="13">
        <f>BW826</f>
        <v>0</v>
      </c>
      <c r="FC825" s="17">
        <v>1</v>
      </c>
      <c r="FD825">
        <v>0</v>
      </c>
      <c r="FF825" s="73">
        <f>(FD825^2)*(1-COS(RADIANS(EY825+45)))+(COS(RADIANS(EY825+45)))</f>
        <v>-4.2641558024691752E-2</v>
      </c>
      <c r="FG825" s="73">
        <f>(FD825*FD826)*(1-COS(RADIANS(EY825+45)))-FD827*(SIN(RADIANS(EY825+45)))</f>
        <v>0.99909043511046924</v>
      </c>
      <c r="FH825" s="73">
        <f>(FD825*FD827)*(1-COS(RADIANS(EY825+45)))+FD826*(SIN(RADIANS(EY825+45)))</f>
        <v>0</v>
      </c>
      <c r="FI825" s="10"/>
      <c r="FJ825">
        <f t="array" ref="FJ825:FJ827">MMULT(FF825:FH827,FC825:FC827)</f>
        <v>-4.2641558024691752E-2</v>
      </c>
      <c r="FK825" s="23">
        <f>COS(RADIANS(176))</f>
        <v>-0.9975640502598242</v>
      </c>
      <c r="FM825" s="30">
        <f>(FK825^2)*(1-COS(RADIANS(EX825)))+(COS(RADIANS(EX825)))</f>
        <v>0.99998148353170568</v>
      </c>
      <c r="FN825" s="30">
        <f>(FK825*FK826)*(1-COS(RADIANS(EX825)))-FK827*(SIN(RADIANS(EX825)))</f>
        <v>-2.6479783333051429E-4</v>
      </c>
      <c r="FO825" s="30">
        <f>(FK825*FK827)*(1-COS(RADIANS(EX825)))+FK826*(SIN(RADIANS(EX825)))</f>
        <v>-6.0796772806267756E-3</v>
      </c>
      <c r="FQ825">
        <f t="array" ref="FQ825:FQ827">MMULT(FM825:FO827,FJ825:FJ827)</f>
        <v>-4.2376211471116074E-2</v>
      </c>
      <c r="FS825" s="28">
        <f>(FD825^2)*(1-COS(RADIANS(EW825)))+(COS(RADIANS(EW825)))</f>
        <v>0.34202014332566882</v>
      </c>
      <c r="FT825" s="28">
        <f>(FD825*FD826)*(1-COS(RADIANS(EW825)))-FD827*(SIN(RADIANS(EW825)))</f>
        <v>-0.93969262078590832</v>
      </c>
      <c r="FU825" s="28">
        <f>(FD825*FD827)*(1-COS(RADIANS(EW825)))+FD826*(SIN(RADIANS(EW825)))</f>
        <v>0</v>
      </c>
      <c r="FW825" s="61">
        <f t="array" ref="FW825:FW827">MMULT(FS825:FU827,GG825:GG827)</f>
        <v>-0.38187341177804573</v>
      </c>
      <c r="FX825" s="13">
        <f>BX826</f>
        <v>0</v>
      </c>
      <c r="FY825" s="17">
        <v>1</v>
      </c>
      <c r="FZ825">
        <v>0</v>
      </c>
      <c r="GB825" s="73">
        <f>(FD825^2)*(1-COS(RADIANS(EY825-45)))+(COS(RADIANS(EY825-45)))</f>
        <v>-0.99909043511046935</v>
      </c>
      <c r="GC825" s="73">
        <f>(FD825*FD826)*(1-COS(RADIANS(EY825-45)))-FD827*(SIN(RADIANS(EY825-45)))</f>
        <v>-4.2641558024691245E-2</v>
      </c>
      <c r="GD825" s="73">
        <f>(FD825*FD827)*(1-COS(RADIANS(EY825-45)))+FD826*(SIN(RADIANS(EY825-45)))</f>
        <v>0</v>
      </c>
      <c r="GE825" s="10"/>
      <c r="GF825">
        <f t="array" ref="GF825:GF827">MMULT(GB825:GD827,FC825:FC827)</f>
        <v>-0.99909043511046935</v>
      </c>
      <c r="GG825" s="1">
        <f t="array" ref="GG825:GG827">MMULT(FM825:FO827,GF825:GF827)</f>
        <v>-0.99908322687627926</v>
      </c>
      <c r="GI825">
        <f>FA825+FW825</f>
        <v>0.53890519150850036</v>
      </c>
      <c r="GJ825">
        <f>GI825/(SQRT(GI825^2+GI826^2+GI827^2))</f>
        <v>0.3810635153322956</v>
      </c>
      <c r="GL825" t="e">
        <f>CH826+DC825</f>
        <v>#VALUE!</v>
      </c>
      <c r="GM825" t="e">
        <f>GL825/(SQRT(GL825^2+GL826^2+GL827^2))</f>
        <v>#VALUE!</v>
      </c>
      <c r="GO825" s="27">
        <f>FA826*FW827-FA827*FW826</f>
        <v>-7.9620732894590152E-2</v>
      </c>
    </row>
    <row r="826" spans="1:197" x14ac:dyDescent="0.2">
      <c r="J826" s="10"/>
      <c r="Q826" s="82" t="s">
        <v>148</v>
      </c>
      <c r="R826" s="13"/>
      <c r="T826" s="10"/>
      <c r="U826" s="10"/>
      <c r="V826" s="10"/>
      <c r="W826" s="10"/>
      <c r="X826" s="10"/>
      <c r="Y826" s="10"/>
      <c r="Z826" s="80"/>
      <c r="AA826" s="23" t="s">
        <v>149</v>
      </c>
      <c r="AE826" s="1"/>
      <c r="AG826" s="80"/>
      <c r="AK826" s="13"/>
      <c r="AL826" s="81"/>
      <c r="AM826" s="82" t="s">
        <v>150</v>
      </c>
      <c r="AO826" s="13"/>
      <c r="AP826" s="13"/>
      <c r="AS826" s="1"/>
      <c r="AW826" s="1"/>
      <c r="BY826" t="s">
        <v>8</v>
      </c>
      <c r="BZ826" s="5">
        <f t="shared" ref="BZ826:CA828" si="1249">BZ821</f>
        <v>0.93180266183863136</v>
      </c>
      <c r="CA826" s="6">
        <f t="shared" si="1249"/>
        <v>-0.87956522186239505</v>
      </c>
      <c r="CB826" s="7">
        <f>CY825</f>
        <v>0.91397375425543204</v>
      </c>
      <c r="CC826" s="8">
        <f>DU825</f>
        <v>-0.39788505303109739</v>
      </c>
      <c r="CE826" s="9">
        <f>((SUMPRODUCT(CB826:CB828,BZ826:BZ828))*(SUMPRODUCT(CB826:(CB828),CA826:CA828)))-((SUMPRODUCT(CC826:CC828,BZ826:BZ828))*(SUMPRODUCT(CC826:CC828,CA826:CA828)))</f>
        <v>0</v>
      </c>
      <c r="CG826">
        <v>1</v>
      </c>
      <c r="CH826" t="s">
        <v>161</v>
      </c>
      <c r="CI826" s="67"/>
      <c r="CJ826" s="1" t="s">
        <v>8</v>
      </c>
      <c r="CK826" s="5">
        <f t="shared" ref="CK826:CL828" si="1250">BZ826</f>
        <v>0.93180266183863136</v>
      </c>
      <c r="CL826" s="6">
        <f t="shared" si="1250"/>
        <v>-0.87956522186239505</v>
      </c>
      <c r="CM826" s="7">
        <f>FA825</f>
        <v>0.92077860328654615</v>
      </c>
      <c r="CN826" s="8">
        <f>FW825</f>
        <v>-0.38187341177804573</v>
      </c>
      <c r="CO826" s="10"/>
      <c r="CP826">
        <f t="shared" si="1248"/>
        <v>0.3492962422733713</v>
      </c>
      <c r="CQ826">
        <f t="shared" si="1248"/>
        <v>-0.34518112468713447</v>
      </c>
      <c r="CR826">
        <f>CJ829</f>
        <v>0</v>
      </c>
      <c r="CS826">
        <f>CM829</f>
        <v>0</v>
      </c>
      <c r="CW826" s="28"/>
      <c r="CY826" s="61">
        <v>-0.39630363173848993</v>
      </c>
      <c r="DA826" s="17">
        <v>0</v>
      </c>
      <c r="DB826">
        <v>0</v>
      </c>
      <c r="DD826" s="73">
        <f>(DB825*DB826)*(1-COS(RADIANS(CW825+45)))+DB827*(SIN(RADIANS(CW825+45)))</f>
        <v>-0.99819407099623292</v>
      </c>
      <c r="DE826" s="73">
        <f>(DB826^2)*(1-COS(RADIANS(CW825+45)))+(COS(RADIANS(CW825+45)))</f>
        <v>-6.0071595850015709E-2</v>
      </c>
      <c r="DF826" s="73">
        <f>(DB826*DB827)*(1-COS(RADIANS(CW825+45)))-DB825*(SIN(RADIANS(CW825+45)))</f>
        <v>0</v>
      </c>
      <c r="DG826" s="10"/>
      <c r="DH826">
        <v>-0.99819407099623292</v>
      </c>
      <c r="DI826" s="23">
        <f>SIN(RADIANS('[1]Biaxial Input'!$F$21))*(COS(RADIANS(0)))</f>
        <v>6.9756473744125524E-2</v>
      </c>
      <c r="DK826" s="30">
        <f>(DI825*DI826)*(1-COS(RADIANS(CV825)))+DI827*(SIN(RADIANS(CV825)))</f>
        <v>-2.6479783333051429E-4</v>
      </c>
      <c r="DL826" s="30">
        <f>(DI826^2)*(1-COS(RADIANS(CV825)))+(COS(RADIANS(CV825)))</f>
        <v>0.99621321456003986</v>
      </c>
      <c r="DM826" s="30">
        <f>(DI826*DI827)*(1-COS(RADIANS(CV825)))-DI825*(SIN(RADIANS(CV825)))</f>
        <v>-8.694343573875718E-2</v>
      </c>
      <c r="DO826">
        <v>-0.99439821739350409</v>
      </c>
      <c r="DQ826" s="28">
        <f>(DB825*DB826)*(1-COS(RADIANS(CU825)))+DB827*(SIN(RADIANS(CU825)))</f>
        <v>0.93969262078590832</v>
      </c>
      <c r="DR826" s="28">
        <f>(DB826^2)*(1-COS(RADIANS(CU825)))+(COS(RADIANS(CU825)))</f>
        <v>0.34202014332566882</v>
      </c>
      <c r="DS826" s="28">
        <f>(DB826*DB827)*(1-COS(RADIANS(CU825)))-DB825*(SIN(RADIANS(CU825)))</f>
        <v>0</v>
      </c>
      <c r="DU826" s="61">
        <v>-0.91743488547343754</v>
      </c>
      <c r="DW826" s="17">
        <v>0</v>
      </c>
      <c r="DX826">
        <v>0</v>
      </c>
      <c r="DZ826" s="73">
        <f>(DB825*DB826)*(1-COS(RADIANS(CW825-45)))+DB827*(SIN(RADIANS(CW825-45)))</f>
        <v>6.0071595850015203E-2</v>
      </c>
      <c r="EA826" s="73">
        <f>(DB826^2)*(1-COS(RADIANS(CW825-45)))+(COS(RADIANS(CW825-45)))</f>
        <v>-0.99819407099623292</v>
      </c>
      <c r="EB826" s="73">
        <f>(DB826*DB827)*(1-COS(RADIANS(CW825-45)))-DB825*(SIN(RADIANS(CW825-45)))</f>
        <v>0</v>
      </c>
      <c r="EC826" s="10"/>
      <c r="ED826">
        <v>6.0071595850015203E-2</v>
      </c>
      <c r="EE826" s="1">
        <v>6.0108437232738364E-2</v>
      </c>
      <c r="EG826">
        <f>CY826+DU826</f>
        <v>-1.3137385172119274</v>
      </c>
      <c r="EH826">
        <f>EG826/(SQRT(EG825^2+EG826^2+EG827^2))</f>
        <v>-0.92895341422651356</v>
      </c>
      <c r="EJ826">
        <f>Q826+AM826</f>
        <v>0</v>
      </c>
      <c r="EK826">
        <f>EJ826/(SQRT(EJ825^2+EJ826^2+EJ827^2))</f>
        <v>0</v>
      </c>
      <c r="EM826" s="23">
        <f>CY827*DU825-CY825*DU827</f>
        <v>3.5449434229960525E-2</v>
      </c>
      <c r="EP826" s="9">
        <f>((SUMPRODUCT(CM826:CM828,BZ826:BZ828))*(SUMPRODUCT(CM826:CM828,CA826:CA828)))-((SUMPRODUCT(CN826:CN828,BZ826:BZ828))*(SUMPRODUCT(CN826:CN828,CA826:CA828)))</f>
        <v>-3.2202603657630224E-2</v>
      </c>
      <c r="EY826" s="28"/>
      <c r="EZ826" s="10"/>
      <c r="FA826" s="61">
        <v>-0.38023182627481145</v>
      </c>
      <c r="FB826" s="13">
        <f>BW827</f>
        <v>0</v>
      </c>
      <c r="FC826" s="17">
        <v>0</v>
      </c>
      <c r="FD826">
        <v>0</v>
      </c>
      <c r="FF826" s="73">
        <f>(FD825*FD826)*(1-COS(RADIANS(EY825+45)))+FD827*(SIN(RADIANS(EY825+45)))</f>
        <v>-0.99909043511046924</v>
      </c>
      <c r="FG826" s="73">
        <f>(FD826^2)*(1-COS(RADIANS(EY825+45)))+(COS(RADIANS(EY825+45)))</f>
        <v>-4.2641558024691752E-2</v>
      </c>
      <c r="FH826" s="73">
        <f>(FD826*FD827)*(1-COS(RADIANS(EY825+45)))-FD825*(SIN(RADIANS(EY825+45)))</f>
        <v>0</v>
      </c>
      <c r="FI826" s="10"/>
      <c r="FJ826">
        <v>-0.99909043511046924</v>
      </c>
      <c r="FK826" s="23">
        <f>SIN(RADIANS(176))*(COS(RADIANS(0)))</f>
        <v>6.9756473744125524E-2</v>
      </c>
      <c r="FM826" s="30">
        <f>(FK825*FK826)*(1-COS(RADIANS(EX825)))+FK827*(SIN(RADIANS(EX825)))</f>
        <v>-2.6479783333051429E-4</v>
      </c>
      <c r="FN826" s="30">
        <f>(FK826^2)*(1-COS(RADIANS(EX825)))+(COS(RADIANS(EX825)))</f>
        <v>0.99621321456003986</v>
      </c>
      <c r="FO826" s="30">
        <f>(FK826*FK827)*(1-COS(RADIANS(EX825)))-FK825*(SIN(RADIANS(EX825)))</f>
        <v>-8.694343573875718E-2</v>
      </c>
      <c r="FQ826">
        <v>-0.99529580260541461</v>
      </c>
      <c r="FS826" s="28">
        <f>(FD825*FD826)*(1-COS(RADIANS(EW825)))+FD827*(SIN(RADIANS(EW825)))</f>
        <v>0.93969262078590832</v>
      </c>
      <c r="FT826" s="28">
        <f>(FD826^2)*(1-COS(RADIANS(EW825)))+(COS(RADIANS(EW825)))</f>
        <v>0.34202014332566882</v>
      </c>
      <c r="FU826" s="28">
        <f>(FD826*FD827)*(1-COS(RADIANS(EW825)))-FD825*(SIN(RADIANS(EW825)))</f>
        <v>0</v>
      </c>
      <c r="FW826" s="61">
        <v>-0.92421160775035582</v>
      </c>
      <c r="FX826" s="13">
        <f>BX827</f>
        <v>0</v>
      </c>
      <c r="FY826" s="17">
        <v>0</v>
      </c>
      <c r="FZ826">
        <v>0</v>
      </c>
      <c r="GB826" s="73">
        <f>(FD825*FD826)*(1-COS(RADIANS(EY825-45)))+FD827*(SIN(RADIANS(EY825-45)))</f>
        <v>4.2641558024691245E-2</v>
      </c>
      <c r="GC826" s="73">
        <f>(FD826^2)*(1-COS(RADIANS(EY825-45)))+(COS(RADIANS(EY825-45)))</f>
        <v>-0.99909043511046935</v>
      </c>
      <c r="GD826" s="73">
        <f>(FD826*FD827)*(1-COS(RADIANS(EY825-45)))-FD825*(SIN(RADIANS(EY825-45)))</f>
        <v>0</v>
      </c>
      <c r="GE826" s="10"/>
      <c r="GF826">
        <v>4.2641558024691245E-2</v>
      </c>
      <c r="GG826" s="1">
        <v>4.2744640576144625E-2</v>
      </c>
      <c r="GI826">
        <f>FA826+FW826</f>
        <v>-1.3044434340251674</v>
      </c>
      <c r="GJ826">
        <f>GI826/(SQRT(GI825^2+GI826^2+GI827^2))</f>
        <v>-0.92238079787346261</v>
      </c>
      <c r="GL826">
        <f>CH827+DC826</f>
        <v>-3.2202603657630224E-2</v>
      </c>
      <c r="GM826" t="e">
        <f>GL826/(SQRT(GL825^2+GL826^2+GL827^2))</f>
        <v>#VALUE!</v>
      </c>
      <c r="GO826" s="27">
        <f>FA827*FW825-FA825*FW827</f>
        <v>3.5449434229960525E-2</v>
      </c>
    </row>
    <row r="827" spans="1:197" x14ac:dyDescent="0.2">
      <c r="E827" s="5" t="s">
        <v>4</v>
      </c>
      <c r="F827" s="6" t="s">
        <v>5</v>
      </c>
      <c r="G827" s="7" t="s">
        <v>6</v>
      </c>
      <c r="H827" s="8" t="s">
        <v>1</v>
      </c>
      <c r="I827">
        <v>14</v>
      </c>
      <c r="J827" s="9" t="s">
        <v>7</v>
      </c>
      <c r="K827">
        <v>14</v>
      </c>
      <c r="L827" s="10"/>
      <c r="M827" s="17">
        <f>A775</f>
        <v>0</v>
      </c>
      <c r="N827" s="17">
        <f>B775</f>
        <v>-15</v>
      </c>
      <c r="O827" s="17">
        <f>C775</f>
        <v>293.89999999999998</v>
      </c>
      <c r="Q827" s="61">
        <f t="array" ref="Q827:Q829">MMULT(AI827:AK829,AG827:AG829)</f>
        <v>0.93365243757022276</v>
      </c>
      <c r="R827" s="13"/>
      <c r="S827" s="17">
        <v>1</v>
      </c>
      <c r="T827">
        <v>0</v>
      </c>
      <c r="V827" s="73">
        <f>(T827^2)*(1-COS(RADIANS(O827+45)))+(COS(RADIANS(O827+45)))</f>
        <v>0.93295353482548893</v>
      </c>
      <c r="W827" s="73">
        <f>(T827*T828)*(1-COS(RADIANS(O827+45)))-T829*(SIN(RADIANS(O827+45)))</f>
        <v>0.35999680812005158</v>
      </c>
      <c r="X827" s="73">
        <f>(T827*T829)*(1-COS(RADIANS(O827+45)))+T828*(SIN(RADIANS(O827+45)))</f>
        <v>0</v>
      </c>
      <c r="Y827" s="10"/>
      <c r="Z827">
        <f t="array" ref="Z827:Z829">MMULT(V827:X829,S827:S829)</f>
        <v>0.93295353482548893</v>
      </c>
      <c r="AA827" s="23">
        <f>COS(RADIANS('[1]Biaxial Input'!$F$21))</f>
        <v>-0.9975640502598242</v>
      </c>
      <c r="AC827" s="30">
        <f>(AA827^2)*(1-COS(RADIANS(N827)))+(COS(RADIANS(N827)))</f>
        <v>0.99983419624187875</v>
      </c>
      <c r="AD827" s="30">
        <f>(AA827*AA828)*(1-COS(RADIANS(N827)))-AA829*(SIN(RADIANS(N827)))</f>
        <v>-2.3711042090011594E-3</v>
      </c>
      <c r="AE827" s="30">
        <f>(AA827*AA829)*(1-COS(RADIANS(N827)))+AA828*(SIN(RADIANS(N827)))</f>
        <v>-1.8054303924173627E-2</v>
      </c>
      <c r="AG827">
        <f t="array" ref="AG827:AG829">MMULT(AC827:AE829,Z827:Z829)</f>
        <v>0.93365243757022276</v>
      </c>
      <c r="AI827" s="28">
        <f>(T827^2)*(1-COS(RADIANS(M827)))+(COS(RADIANS(M827)))</f>
        <v>1</v>
      </c>
      <c r="AJ827" s="28">
        <f>(T827*T828)*(1-COS(RADIANS(M827)))-T829*(SIN(RADIANS(M827)))</f>
        <v>0</v>
      </c>
      <c r="AK827" s="28">
        <f>(T827*T829)*(1-COS(RADIANS(M827)))+T828*(SIN(RADIANS(M827)))</f>
        <v>0</v>
      </c>
      <c r="AM827" s="61">
        <f t="array" ref="AM827:AM829">MMULT(AI827:AK829,AW827:AW829)</f>
        <v>-0.35772498924312635</v>
      </c>
      <c r="AN827" s="13"/>
      <c r="AO827" s="17">
        <v>1</v>
      </c>
      <c r="AP827">
        <v>0</v>
      </c>
      <c r="AR827" s="73">
        <f>(T827^2)*(1-COS(RADIANS(O827-45)))+(COS(RADIANS(O827-45)))</f>
        <v>-0.35999680812005153</v>
      </c>
      <c r="AS827" s="73">
        <f>(T827*T828)*(1-COS(RADIANS(O827-45)))-T829*(SIN(RADIANS(O827-45)))</f>
        <v>0.93295353482548893</v>
      </c>
      <c r="AT827" s="73">
        <f>(T827*T829)*(1-COS(RADIANS(O827-45)))+T828*(SIN(RADIANS(O827-45)))</f>
        <v>0</v>
      </c>
      <c r="AU827" s="10"/>
      <c r="AV827">
        <f t="array" ref="AV827:AV829">MMULT(AR827:AT829,S827:S829)</f>
        <v>-0.35999680812005153</v>
      </c>
      <c r="AW827" s="1">
        <f t="array" ref="AW827:AW829">MMULT(AC827:AE829,AV827:AV829)</f>
        <v>-0.35772498924312635</v>
      </c>
      <c r="BY827" t="s">
        <v>9</v>
      </c>
      <c r="BZ827" s="5">
        <f t="shared" si="1249"/>
        <v>0.3492962422733713</v>
      </c>
      <c r="CA827" s="6">
        <f t="shared" si="1249"/>
        <v>-0.34518112468713447</v>
      </c>
      <c r="CB827" s="7">
        <f>CY826</f>
        <v>-0.39630363173848993</v>
      </c>
      <c r="CC827" s="8">
        <f>DU826</f>
        <v>-0.91743488547343754</v>
      </c>
      <c r="CE827" s="10"/>
      <c r="CH827">
        <f>((SUMPRODUCT(CM826:CM828,CK826:CK828))*(SUMPRODUCT(CM826:CM828,CL826:CL828)))-((SUMPRODUCT(CN826:CN828,CK826:CK828))*(SUMPRODUCT(CN826:CN828,CL826:CL828)))</f>
        <v>-3.2202603657630224E-2</v>
      </c>
      <c r="CI827" s="67"/>
      <c r="CJ827" s="10" t="s">
        <v>9</v>
      </c>
      <c r="CK827" s="5">
        <f t="shared" si="1250"/>
        <v>0.3492962422733713</v>
      </c>
      <c r="CL827" s="6">
        <f t="shared" si="1250"/>
        <v>-0.34518112468713447</v>
      </c>
      <c r="CM827" s="7">
        <f>FA826</f>
        <v>-0.38023182627481145</v>
      </c>
      <c r="CN827" s="8">
        <f>FW826</f>
        <v>-0.92421160775035582</v>
      </c>
      <c r="CP827">
        <f t="shared" si="1248"/>
        <v>-9.8670839279614439E-2</v>
      </c>
      <c r="CQ827">
        <f t="shared" si="1248"/>
        <v>-0.32743703463395935</v>
      </c>
      <c r="CR827">
        <f>CK829</f>
        <v>0</v>
      </c>
      <c r="CS827">
        <f>CN829</f>
        <v>0</v>
      </c>
      <c r="CW827" s="28"/>
      <c r="CY827" s="61">
        <v>-8.7151637982969737E-2</v>
      </c>
      <c r="DA827" s="17">
        <v>0</v>
      </c>
      <c r="DB827">
        <v>1</v>
      </c>
      <c r="DD827" s="73">
        <f>(DB825*DB827)*(1-COS(RADIANS(CW825+45)))-DB826*(SIN(RADIANS(CW825+45)))</f>
        <v>0</v>
      </c>
      <c r="DE827" s="73">
        <f>(DB826*DB827)*(1-COS(RADIANS(CW825+45)))+DB825*(SIN(RADIANS(CW825+45)))</f>
        <v>0</v>
      </c>
      <c r="DF827" s="73">
        <f>(DB827^2)*(1-COS(RADIANS(CW825+45)))+(COS(RADIANS(CW825+45)))</f>
        <v>1</v>
      </c>
      <c r="DG827" s="10"/>
      <c r="DH827">
        <v>0</v>
      </c>
      <c r="DI827" s="23">
        <f>SIN(RADIANS('[1]Biaxial Input'!$F$21))*SIN(RADIANS(0))</f>
        <v>0</v>
      </c>
      <c r="DK827" s="30">
        <f>(DI825*DI827)*(1-COS(RADIANS(CV825)))-DI826*(SIN(RADIANS(CV825)))</f>
        <v>6.0796772806267756E-3</v>
      </c>
      <c r="DL827" s="30">
        <f>(DI826*DI827)*(1-COS(RADIANS(CV825)))+DI825*(SIN(RADIANS(CV825)))</f>
        <v>8.694343573875718E-2</v>
      </c>
      <c r="DM827" s="30">
        <f>(DI827^2)*(1-COS(RADIANS(CV825)))+(COS(RADIANS(CV825)))</f>
        <v>0.99619469809174555</v>
      </c>
      <c r="DO827">
        <v>-8.7151637982969737E-2</v>
      </c>
      <c r="DQ827" s="28">
        <f>(DB825*DB827)*(1-COS(RADIANS(CU825)))-DB826*(SIN(RADIANS(CU825)))</f>
        <v>0</v>
      </c>
      <c r="DR827" s="28">
        <f>(DB826*DB827)*(1-COS(RADIANS(CU825)))+DB825*(SIN(RADIANS(CU825)))</f>
        <v>0</v>
      </c>
      <c r="DS827" s="28">
        <f>(DB827^2)*(1-COS(RADIANS(CU825)))+(COS(RADIANS(CU825)))</f>
        <v>1</v>
      </c>
      <c r="DU827" s="61">
        <v>-8.4586688158175879E-4</v>
      </c>
      <c r="DW827" s="17">
        <v>0</v>
      </c>
      <c r="DX827">
        <v>1</v>
      </c>
      <c r="DZ827" s="73">
        <f>(DB825*DB825)*(1-COS(RADIANS(CW825-45)))-DB825*(SIN(RADIANS(CW825-45)))</f>
        <v>0</v>
      </c>
      <c r="EA827" s="73">
        <f>(DB826*DB827)*(1-COS(RADIANS(CW825-45)))+DB825*(SIN(RADIANS(CW825-45)))</f>
        <v>0</v>
      </c>
      <c r="EB827" s="73">
        <f>(DB827^2)*(1-COS(RADIANS(CW825-45)))+(COS(RADIANS(CW825-45)))</f>
        <v>1</v>
      </c>
      <c r="EC827" s="10"/>
      <c r="ED827">
        <v>0</v>
      </c>
      <c r="EE827" s="1">
        <v>-8.4586688158175879E-4</v>
      </c>
      <c r="EG827">
        <f>CY827+DU827</f>
        <v>-8.799750486455149E-2</v>
      </c>
      <c r="EH827">
        <f>EG827/(SQRT(EG825^2+EG826^2+EG827^2))</f>
        <v>-6.2223632417220551E-2</v>
      </c>
      <c r="EJ827">
        <f>Q827+AM827</f>
        <v>0.57592744832709641</v>
      </c>
      <c r="EK827">
        <f>EJ827/(SQRT(EJ825^2+EJ826^2+EJ827^2))</f>
        <v>1</v>
      </c>
      <c r="EM827" s="23">
        <f>CY825*DU826-CY826*DU825</f>
        <v>-0.99619469809174555</v>
      </c>
      <c r="ER827">
        <f t="shared" ref="ER827:ES829" si="1251">CK826</f>
        <v>0.93180266183863136</v>
      </c>
      <c r="ES827">
        <f t="shared" si="1251"/>
        <v>-0.87956522186239505</v>
      </c>
      <c r="ET827" t="e">
        <f>#REF!</f>
        <v>#REF!</v>
      </c>
      <c r="EU827" t="e">
        <f>#REF!</f>
        <v>#REF!</v>
      </c>
      <c r="EY827" s="28"/>
      <c r="EZ827" s="10"/>
      <c r="FA827" s="61">
        <v>-8.7123601953767268E-2</v>
      </c>
      <c r="FB827" s="13">
        <f>BW828</f>
        <v>0</v>
      </c>
      <c r="FC827" s="17">
        <v>0</v>
      </c>
      <c r="FD827">
        <v>1</v>
      </c>
      <c r="FF827" s="73">
        <f>(FD825*FD827)*(1-COS(RADIANS(EY825+45)))-FD826*(SIN(RADIANS(EY825+45)))</f>
        <v>0</v>
      </c>
      <c r="FG827" s="73">
        <f>(FD826*FD827)*(1-COS(RADIANS(EY825+45)))+FD825*(SIN(RADIANS(EY825+45)))</f>
        <v>0</v>
      </c>
      <c r="FH827" s="73">
        <f>(FD827^2)*(1-COS(RADIANS(EY825+45)))+(COS(RADIANS(EY825+45)))</f>
        <v>1</v>
      </c>
      <c r="FI827" s="10"/>
      <c r="FJ827">
        <v>0</v>
      </c>
      <c r="FK827" s="23">
        <f>SIN(RADIANS(176))*SIN(RADIANS(0))</f>
        <v>0</v>
      </c>
      <c r="FM827" s="30">
        <f>(FK825*FK827)*(1-COS(RADIANS(EX825)))-FK826*(SIN(RADIANS(EX825)))</f>
        <v>6.0796772806267756E-3</v>
      </c>
      <c r="FN827" s="30">
        <f>(FK826*FK827)*(1-COS(RADIANS(EX825)))+FK825*(SIN(RADIANS(EX825)))</f>
        <v>8.694343573875718E-2</v>
      </c>
      <c r="FO827" s="30">
        <f>(FK827^2)*(1-COS(RADIANS(EX825)))+(COS(RADIANS(EX825)))</f>
        <v>0.99619469809174555</v>
      </c>
      <c r="FQ827">
        <v>-8.7123601953767268E-2</v>
      </c>
      <c r="FS827" s="28">
        <f>(FD825*FD827)*(1-COS(RADIANS(EW825)))-FD826*(SIN(RADIANS(EW825)))</f>
        <v>0</v>
      </c>
      <c r="FT827" s="28">
        <f>(FD826*FD827)*(1-COS(RADIANS(EW825)))+FD825*(SIN(RADIANS(EW825)))</f>
        <v>0</v>
      </c>
      <c r="FU827" s="28">
        <f>(FD827^2)*(1-COS(RADIANS(EW825)))+(COS(RADIANS(EW825)))</f>
        <v>1</v>
      </c>
      <c r="FW827" s="61">
        <v>-2.3667438597124116E-3</v>
      </c>
      <c r="FX827" s="13">
        <f>BX828</f>
        <v>0</v>
      </c>
      <c r="FY827" s="17">
        <v>0</v>
      </c>
      <c r="FZ827">
        <v>1</v>
      </c>
      <c r="GB827" s="73">
        <f>(FD825*FD825)*(1-COS(RADIANS(EY825-45)))-FD825*(SIN(RADIANS(EY825-45)))</f>
        <v>0</v>
      </c>
      <c r="GC827" s="73">
        <f>(FD826*FD827)*(1-COS(RADIANS(EY825-45)))+FD825*(SIN(RADIANS(EY825-45)))</f>
        <v>0</v>
      </c>
      <c r="GD827" s="73">
        <f>(FD827^2)*(1-COS(RADIANS(EY825-45)))+(COS(RADIANS(EY825-45)))</f>
        <v>0.99999999999999989</v>
      </c>
      <c r="GE827" s="10"/>
      <c r="GF827">
        <v>0</v>
      </c>
      <c r="GG827" s="1">
        <v>-2.3667438597124116E-3</v>
      </c>
      <c r="GI827">
        <f>FA827+FW827</f>
        <v>-8.9490345813479685E-2</v>
      </c>
      <c r="GJ827">
        <f>GI827/(SQRT(GI825^2+GI826^2+GI827^2))</f>
        <v>-6.3279230375440643E-2</v>
      </c>
      <c r="GL827" t="e">
        <f>#REF!+DC827</f>
        <v>#REF!</v>
      </c>
      <c r="GM827" t="e">
        <f>GL827/(SQRT(GL825^2+GL826^2+GL827^2))</f>
        <v>#REF!</v>
      </c>
      <c r="GO827" s="27">
        <f>FA825*FW826-FA826*FW825</f>
        <v>-0.99619469809174532</v>
      </c>
    </row>
    <row r="828" spans="1:197" x14ac:dyDescent="0.2">
      <c r="D828" t="s">
        <v>8</v>
      </c>
      <c r="E828" s="5">
        <f t="shared" ref="E828:F830" si="1252">E823</f>
        <v>0.93127665311444463</v>
      </c>
      <c r="F828" s="6">
        <f t="shared" si="1252"/>
        <v>-0.88026643289562845</v>
      </c>
      <c r="G828" s="7">
        <f>Q827</f>
        <v>0.93365243757022276</v>
      </c>
      <c r="H828" s="8">
        <f>AM827</f>
        <v>-0.35772498924312635</v>
      </c>
      <c r="J828" s="9">
        <f>((SUMPRODUCT(G828:G830,E828:E830))*(SUMPRODUCT(G828:G830,F828:F830)))-((SUMPRODUCT(H828:H830,E828:E830))*(SUMPRODUCT(H828:H830,F828:F830)))</f>
        <v>-6.9700547035620619E-2</v>
      </c>
      <c r="Q828" s="61">
        <v>-0.35000203322171319</v>
      </c>
      <c r="S828" s="17">
        <v>0</v>
      </c>
      <c r="T828">
        <v>0</v>
      </c>
      <c r="V828" s="73">
        <f>(T827*T828)*(1-COS(RADIANS(O827+45)))+T829*(SIN(RADIANS(O827+45)))</f>
        <v>-0.35999680812005158</v>
      </c>
      <c r="W828" s="73">
        <f>(T828^2)*(1-COS(RADIANS(O827+45)))+(COS(RADIANS(O827+45)))</f>
        <v>0.93295353482548893</v>
      </c>
      <c r="X828" s="73">
        <f>(T828*T829)*(1-COS(RADIANS(O827+45)))-T827*(SIN(RADIANS(O827+45)))</f>
        <v>0</v>
      </c>
      <c r="Y828" s="10"/>
      <c r="Z828">
        <v>-0.35999680812005158</v>
      </c>
      <c r="AA828" s="23">
        <f>SIN(RADIANS('[1]Biaxial Input'!$F$21))*(COS(RADIANS(0)))</f>
        <v>6.9756473744125524E-2</v>
      </c>
      <c r="AC828" s="30">
        <f>(AA827*AA828)*(1-COS(RADIANS(N827)))+AA829*(SIN(RADIANS(N827)))</f>
        <v>-2.3711042090011594E-3</v>
      </c>
      <c r="AD828" s="30">
        <f>(AA828^2)*(1-COS(RADIANS(N827)))+(COS(RADIANS(N827)))</f>
        <v>0.96609163004718956</v>
      </c>
      <c r="AE828" s="30">
        <f>(AA828*AA829)*(1-COS(RADIANS(N827)))-AA827*(SIN(RADIANS(N827)))</f>
        <v>-0.25818857491685071</v>
      </c>
      <c r="AG828">
        <v>-0.35000203322171319</v>
      </c>
      <c r="AI828" s="28">
        <f>(T827*T828)*(1-COS(RADIANS(M827)))+T829*(SIN(RADIANS(M827)))</f>
        <v>0</v>
      </c>
      <c r="AJ828" s="28">
        <f>(T828^2)*(1-COS(RADIANS(M827)))+(COS(RADIANS(M827)))</f>
        <v>1</v>
      </c>
      <c r="AK828" s="28">
        <f>(T828*T829)*(1-COS(RADIANS(M827)))-T827*(SIN(RADIANS(M827)))</f>
        <v>0</v>
      </c>
      <c r="AM828" s="61">
        <v>-0.90046501127088363</v>
      </c>
      <c r="AO828" s="17">
        <v>0</v>
      </c>
      <c r="AP828">
        <v>0</v>
      </c>
      <c r="AR828" s="73">
        <f>(T827*T828)*(1-COS(RADIANS(O827-45)))+T829*(SIN(RADIANS(O827-45)))</f>
        <v>-0.93295353482548893</v>
      </c>
      <c r="AS828" s="73">
        <f>(T828^2)*(1-COS(RADIANS(O827-45)))+(COS(RADIANS(O827-45)))</f>
        <v>-0.35999680812005153</v>
      </c>
      <c r="AT828" s="73">
        <f>(T828*T829)*(1-COS(RADIANS(O827-45)))-T827*(SIN(RADIANS(O827-45)))</f>
        <v>0</v>
      </c>
      <c r="AU828" s="10"/>
      <c r="AV828">
        <v>-0.93295353482548893</v>
      </c>
      <c r="AW828" s="1">
        <v>-0.90046501127088363</v>
      </c>
      <c r="BY828" t="s">
        <v>10</v>
      </c>
      <c r="BZ828" s="5">
        <f t="shared" si="1249"/>
        <v>-9.8670839279614439E-2</v>
      </c>
      <c r="CA828" s="6">
        <f t="shared" si="1249"/>
        <v>-0.32743703463395935</v>
      </c>
      <c r="CB828" s="7">
        <f>CY827</f>
        <v>-8.7151637982969737E-2</v>
      </c>
      <c r="CC828" s="8">
        <f>DU827</f>
        <v>-8.4586688158175879E-4</v>
      </c>
      <c r="CE828" s="10"/>
      <c r="CG828" s="10" t="s">
        <v>160</v>
      </c>
      <c r="CH828" s="10">
        <f>-CH825*((EY825-CW825)/(CH827-CE826))</f>
        <v>221.55607767973757</v>
      </c>
      <c r="CI828" s="67"/>
      <c r="CJ828" s="10" t="s">
        <v>10</v>
      </c>
      <c r="CK828" s="5">
        <f t="shared" si="1250"/>
        <v>-9.8670839279614439E-2</v>
      </c>
      <c r="CL828" s="6">
        <f t="shared" si="1250"/>
        <v>-0.32743703463395935</v>
      </c>
      <c r="CM828" s="7">
        <f>FA827</f>
        <v>-8.7123601953767268E-2</v>
      </c>
      <c r="CN828" s="8">
        <f>FW827</f>
        <v>-2.3667438597124116E-3</v>
      </c>
      <c r="CW828" s="28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EE828" s="1"/>
      <c r="EI828" s="64">
        <f>(DEGREES(ACOS((EH825*EK825+EH826*EK826+EH827*EK827)/((SQRT(EH825^2+EH826^2+EH827^2))*(SQRT(EK825^2+EK826^2+EK827^2))))))</f>
        <v>93.56745612169712</v>
      </c>
      <c r="ER828">
        <f t="shared" si="1251"/>
        <v>0.3492962422733713</v>
      </c>
      <c r="ES828">
        <f t="shared" si="1251"/>
        <v>-0.34518112468713447</v>
      </c>
      <c r="ET828" t="e">
        <f>#REF!</f>
        <v>#REF!</v>
      </c>
      <c r="EU828" t="e">
        <f>#REF!</f>
        <v>#REF!</v>
      </c>
      <c r="EY828" s="28"/>
      <c r="EZ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GG828" s="1"/>
      <c r="GK828" s="64" t="e">
        <f>(DEGREES(ACOS((GJ825*GM825+GJ826*GM826+GJ827*GM827)/((SQRT(GJ825^2+GJ826^2+GJ827^2))*(SQRT(GM825^2+GM826^2+GM827^2))))))</f>
        <v>#VALUE!</v>
      </c>
    </row>
    <row r="829" spans="1:197" x14ac:dyDescent="0.2">
      <c r="D829" t="s">
        <v>9</v>
      </c>
      <c r="E829" s="5">
        <f t="shared" si="1252"/>
        <v>0.35081781100632181</v>
      </c>
      <c r="F829" s="6">
        <f t="shared" si="1252"/>
        <v>-0.34370269893678401</v>
      </c>
      <c r="G829" s="7">
        <f t="shared" ref="G829:G830" si="1253">Q828</f>
        <v>-0.35000203322171319</v>
      </c>
      <c r="H829" s="8">
        <f t="shared" ref="H829:H830" si="1254">AM828</f>
        <v>-0.90046501127088363</v>
      </c>
      <c r="J829" s="10"/>
      <c r="Q829" s="61">
        <v>-7.610323619825958E-2</v>
      </c>
      <c r="S829" s="17">
        <v>0</v>
      </c>
      <c r="T829">
        <v>1</v>
      </c>
      <c r="V829" s="73">
        <f>(T827*T829)*(1-COS(RADIANS(O827+45)))-T828*(SIN(RADIANS(O827+45)))</f>
        <v>0</v>
      </c>
      <c r="W829" s="73">
        <f>(T828*T829)*(1-COS(RADIANS(O827+45)))+T827*(SIN(RADIANS(O827+45)))</f>
        <v>0</v>
      </c>
      <c r="X829" s="73">
        <f>(T829^2)*(1-COS(RADIANS(O827+45)))+(COS(RADIANS(O827+45)))</f>
        <v>1</v>
      </c>
      <c r="Y829" s="10"/>
      <c r="Z829">
        <v>0</v>
      </c>
      <c r="AA829" s="23">
        <f>SIN(RADIANS('[1]Biaxial Input'!$F$21))*SIN(RADIANS(0))</f>
        <v>0</v>
      </c>
      <c r="AC829" s="30">
        <f>(AA827*AA829)*(1-COS(RADIANS(N827)))-AA828*(SIN(RADIANS(N827)))</f>
        <v>1.8054303924173627E-2</v>
      </c>
      <c r="AD829" s="30">
        <f>(AA828*AA829)*(1-COS(RADIANS(N827)))+AA827*(SIN(RADIANS(N827)))</f>
        <v>0.25818857491685071</v>
      </c>
      <c r="AE829" s="30">
        <f>(AA829^2)*(1-COS(RADIANS(N827)))+(COS(RADIANS(N827)))</f>
        <v>0.96592582628906831</v>
      </c>
      <c r="AG829">
        <v>-7.610323619825958E-2</v>
      </c>
      <c r="AI829" s="28">
        <f>(T827*T829)*(1-COS(RADIANS(M827)))-T828*(SIN(RADIANS(M827)))</f>
        <v>0</v>
      </c>
      <c r="AJ829" s="28">
        <f>(T828*T829)*(1-COS(RADIANS(M827)))+T827*(SIN(RADIANS(M827)))</f>
        <v>0</v>
      </c>
      <c r="AK829" s="28">
        <f>(T829^2)*(1-COS(RADIANS(M827)))+(COS(RADIANS(M827)))</f>
        <v>1</v>
      </c>
      <c r="AM829" s="61">
        <v>-0.24737743540576326</v>
      </c>
      <c r="AO829" s="17">
        <v>0</v>
      </c>
      <c r="AP829">
        <v>1</v>
      </c>
      <c r="AR829" s="73">
        <f>(T827*T827)*(1-COS(RADIANS(O827-45)))-T827*(SIN(RADIANS(O827-45)))</f>
        <v>0</v>
      </c>
      <c r="AS829" s="73">
        <f>(T828*T829)*(1-COS(RADIANS(O827-45)))+T827*(SIN(RADIANS(O827-45)))</f>
        <v>0</v>
      </c>
      <c r="AT829" s="73">
        <f>(T829^2)*(1-COS(RADIANS(O827-45)))+(COS(RADIANS(O827-45)))</f>
        <v>1</v>
      </c>
      <c r="AU829" s="10"/>
      <c r="AV829">
        <v>0</v>
      </c>
      <c r="AW829" s="1">
        <v>-0.24737743540576326</v>
      </c>
      <c r="CS829" s="15"/>
      <c r="CW829" s="28"/>
      <c r="CY829" s="82" t="s">
        <v>148</v>
      </c>
      <c r="CZ829" s="13"/>
      <c r="DB829" s="10"/>
      <c r="DC829" s="10"/>
      <c r="DD829" s="10"/>
      <c r="DE829" s="10"/>
      <c r="DF829" s="10"/>
      <c r="DG829" s="10"/>
      <c r="DH829" s="80"/>
      <c r="DI829" s="23" t="s">
        <v>149</v>
      </c>
      <c r="DM829" s="1"/>
      <c r="DO829" s="80"/>
      <c r="DS829" s="13"/>
      <c r="DT829" s="81"/>
      <c r="DU829" s="82" t="s">
        <v>150</v>
      </c>
      <c r="DW829" s="13"/>
      <c r="DX829" s="13"/>
      <c r="EA829" s="1"/>
      <c r="EE829" s="1"/>
      <c r="ER829">
        <f t="shared" si="1251"/>
        <v>-9.8670839279614439E-2</v>
      </c>
      <c r="ES829">
        <f t="shared" si="1251"/>
        <v>-0.32743703463395935</v>
      </c>
      <c r="ET829" t="e">
        <f>#REF!</f>
        <v>#REF!</v>
      </c>
      <c r="EU829" t="e">
        <f>#REF!</f>
        <v>#REF!</v>
      </c>
      <c r="EY829" s="28"/>
      <c r="EZ829" s="10"/>
      <c r="FA829" s="82" t="s">
        <v>148</v>
      </c>
      <c r="FB829" s="13"/>
      <c r="FD829" s="10"/>
      <c r="FE829" s="10"/>
      <c r="FF829" s="10"/>
      <c r="FG829" s="10"/>
      <c r="FH829" s="10"/>
      <c r="FI829" s="10"/>
      <c r="FJ829" s="80"/>
      <c r="FK829" s="23" t="s">
        <v>149</v>
      </c>
      <c r="FO829" s="1"/>
      <c r="FQ829" s="80"/>
      <c r="FU829" s="13"/>
      <c r="FV829" s="81"/>
      <c r="FW829" s="82" t="s">
        <v>150</v>
      </c>
      <c r="FY829" s="13"/>
      <c r="FZ829" s="13"/>
      <c r="GC829" s="1"/>
      <c r="GG829" s="1"/>
      <c r="GK829" s="13"/>
    </row>
    <row r="830" spans="1:197" x14ac:dyDescent="0.2">
      <c r="D830" t="s">
        <v>10</v>
      </c>
      <c r="E830" s="5">
        <f t="shared" si="1252"/>
        <v>-9.8237766895889173E-2</v>
      </c>
      <c r="F830" s="6">
        <f t="shared" si="1252"/>
        <v>-0.32710772210508354</v>
      </c>
      <c r="G830" s="7">
        <f t="shared" si="1253"/>
        <v>-7.610323619825958E-2</v>
      </c>
      <c r="H830" s="8">
        <f t="shared" si="1254"/>
        <v>-0.24737743540576326</v>
      </c>
      <c r="J830" s="10"/>
      <c r="Z830" s="10"/>
      <c r="AA830" s="10"/>
      <c r="AB830" s="10"/>
      <c r="AC830" s="10"/>
      <c r="AD830" s="10"/>
      <c r="AE830" s="10"/>
      <c r="AF830" s="10"/>
      <c r="AG830" s="10"/>
      <c r="AH830" s="10"/>
      <c r="AW830" s="1"/>
      <c r="BZ830" s="5" t="s">
        <v>4</v>
      </c>
      <c r="CA830" s="6" t="s">
        <v>5</v>
      </c>
      <c r="CB830" s="7" t="s">
        <v>6</v>
      </c>
      <c r="CC830" s="8" t="s">
        <v>1</v>
      </c>
      <c r="CD830">
        <v>13</v>
      </c>
      <c r="CE830" s="9" t="s">
        <v>7</v>
      </c>
      <c r="CG830" s="90" t="s">
        <v>157</v>
      </c>
      <c r="CH830" s="61">
        <f>CE831-((CH832-CE831)/(EY830-CW830))*CW830</f>
        <v>8.5952078341168097</v>
      </c>
      <c r="CI830" s="10"/>
      <c r="CK830" s="5" t="s">
        <v>4</v>
      </c>
      <c r="CL830" s="6" t="s">
        <v>5</v>
      </c>
      <c r="CM830" s="7" t="s">
        <v>6</v>
      </c>
      <c r="CN830" s="8" t="s">
        <v>1</v>
      </c>
      <c r="CO830" s="10"/>
      <c r="CP830">
        <f t="shared" ref="CP830:CQ832" si="1255">BZ831</f>
        <v>0.93180266183863136</v>
      </c>
      <c r="CQ830">
        <f t="shared" si="1255"/>
        <v>-0.87956522186239505</v>
      </c>
      <c r="CR830">
        <f>CI834</f>
        <v>0</v>
      </c>
      <c r="CS830">
        <f>CL834</f>
        <v>0</v>
      </c>
      <c r="CU830" s="17">
        <f>CU734</f>
        <v>30</v>
      </c>
      <c r="CV830" s="17">
        <f>CV734</f>
        <v>-10</v>
      </c>
      <c r="CW830" s="31">
        <f>CH737</f>
        <v>262.29843135903252</v>
      </c>
      <c r="CY830" s="61">
        <f t="array" ref="CY830:CY832">MMULT(DQ830:DS832,DO830:DO832)</f>
        <v>0.91752410247511307</v>
      </c>
      <c r="CZ830" s="13"/>
      <c r="DA830" s="17">
        <v>1</v>
      </c>
      <c r="DB830">
        <v>0</v>
      </c>
      <c r="DD830" s="73">
        <f>(DB830^2)*(1-COS(RADIANS(CW830+45)))+(COS(RADIANS(CW830+45)))</f>
        <v>0.60596662160568548</v>
      </c>
      <c r="DE830" s="73">
        <f>(DB830*DB831)*(1-COS(RADIANS(CW830+45)))-DB832*(SIN(RADIANS(CW830+45)))</f>
        <v>0.79549007127668914</v>
      </c>
      <c r="DF830" s="73">
        <f>(DB830*DB832)*(1-COS(RADIANS(CW830+45)))+DB831*(SIN(RADIANS(CW830+45)))</f>
        <v>0</v>
      </c>
      <c r="DG830" s="10"/>
      <c r="DH830">
        <f t="array" ref="DH830:DH832">MMULT(DD830:DF832,DA830:DA832)</f>
        <v>0.60596662160568548</v>
      </c>
      <c r="DI830" s="23">
        <f>COS(RADIANS('[1]Biaxial Input'!$F$21))</f>
        <v>-0.9975640502598242</v>
      </c>
      <c r="DK830" s="30">
        <f>(DI830^2)*(1-COS(RADIANS(CV830)))+(COS(RADIANS(CV830)))</f>
        <v>0.99992607504832687</v>
      </c>
      <c r="DL830" s="30">
        <f>(DI830*DI831)*(1-COS(RADIANS(CV830)))-DI832*(SIN(RADIANS(CV830)))</f>
        <v>-1.0571760619211149E-3</v>
      </c>
      <c r="DM830" s="30">
        <f>(DI830*DI832)*(1-COS(RADIANS(CV830)))+DI831*(SIN(RADIANS(CV830)))</f>
        <v>-1.2113084546138469E-2</v>
      </c>
      <c r="DO830">
        <f t="array" ref="DO830:DO832">MMULT(DK830:DM832,DH830:DH832)</f>
        <v>0.60676279861331739</v>
      </c>
      <c r="DQ830" s="28">
        <f>(DB830^2)*(1-COS(RADIANS(CU830)))+(COS(RADIANS(CU830)))</f>
        <v>0.86602540378443871</v>
      </c>
      <c r="DR830" s="28">
        <f>(DB830*DB831)*(1-COS(RADIANS(CU830)))-DB832*(SIN(RADIANS(CU830)))</f>
        <v>-0.49999999999999994</v>
      </c>
      <c r="DS830" s="28">
        <f>(DB830*DB832)*(1-COS(RADIANS(CU830)))+DB831*(SIN(RADIANS(CU830)))</f>
        <v>0</v>
      </c>
      <c r="DU830" s="61">
        <f t="array" ref="DU830:DU832">MMULT(DQ830:DS832,EE830:EE832)</f>
        <v>-0.39032666971231694</v>
      </c>
      <c r="DV830" s="13"/>
      <c r="DW830" s="17">
        <v>1</v>
      </c>
      <c r="DX830">
        <v>0</v>
      </c>
      <c r="DZ830" s="73">
        <f>(DB830^2)*(1-COS(RADIANS(CW830-45)))+(COS(RADIANS(CW830-45)))</f>
        <v>-0.79549007127668914</v>
      </c>
      <c r="EA830" s="73">
        <f>(DB830*DB831)*(1-COS(RADIANS(CW830-45)))-DB832*(SIN(RADIANS(CW830-45)))</f>
        <v>0.6059666216056856</v>
      </c>
      <c r="EB830" s="73">
        <f>(DB830*DB832)*(1-COS(RADIANS(CW830-45)))+DB831*(SIN(RADIANS(CW830-45)))</f>
        <v>0</v>
      </c>
      <c r="EC830" s="10"/>
      <c r="ED830">
        <f t="array" ref="ED830:ED832">MMULT(DZ830:EB832,DA830:DA832)</f>
        <v>-0.79549007127668914</v>
      </c>
      <c r="EE830" s="1">
        <f t="array" ref="EE830:EE832">MMULT(DK830:DM832,ED830:ED832)</f>
        <v>-0.79479065130492876</v>
      </c>
      <c r="EG830">
        <f>CY830+DU830</f>
        <v>0.52719743276279618</v>
      </c>
      <c r="EH830">
        <f>EG830/(SQRT(EG830^2+EG831^2+EG832^2))</f>
        <v>0.37278487973071217</v>
      </c>
      <c r="EJ830">
        <f>Q830+AM830</f>
        <v>0</v>
      </c>
      <c r="EK830">
        <f>EJ830/(SQRT(EJ830^2+EJ831^2+EJ832^2))</f>
        <v>0</v>
      </c>
      <c r="EM830" s="23">
        <f>CY831*DU832-CY832*DU831</f>
        <v>-7.6122350781685652E-2</v>
      </c>
      <c r="EO830" s="15">
        <v>13</v>
      </c>
      <c r="EP830" s="9" t="s">
        <v>7</v>
      </c>
      <c r="EW830" s="17">
        <f>CU830</f>
        <v>30</v>
      </c>
      <c r="EX830" s="17">
        <f>CV830</f>
        <v>-10</v>
      </c>
      <c r="EY830" s="31">
        <f>1+CW830</f>
        <v>263.29843135903252</v>
      </c>
      <c r="EZ830" s="10"/>
      <c r="FA830" s="61">
        <f t="array" ref="FA830:FA832">MMULT(FS830:FU832,FQ830:FQ832)</f>
        <v>0.92419649879330901</v>
      </c>
      <c r="FB830" s="13">
        <f>BW831</f>
        <v>0</v>
      </c>
      <c r="FC830" s="17">
        <v>1</v>
      </c>
      <c r="FD830">
        <v>0</v>
      </c>
      <c r="FF830" s="73">
        <f>(FD830^2)*(1-COS(RADIANS(EY830+45)))+(COS(RADIANS(EY830+45)))</f>
        <v>0.61975754599489397</v>
      </c>
      <c r="FG830" s="73">
        <f>(FD830*FD831)*(1-COS(RADIANS(EY830+45)))-FD832*(SIN(RADIANS(EY830+45)))</f>
        <v>0.78479333851810118</v>
      </c>
      <c r="FH830" s="73">
        <f>(FD830*FD832)*(1-COS(RADIANS(EY830+45)))+FD831*(SIN(RADIANS(EY830+45)))</f>
        <v>0</v>
      </c>
      <c r="FI830" s="10"/>
      <c r="FJ830">
        <f t="array" ref="FJ830:FJ832">MMULT(FF830:FH832,FC830:FC832)</f>
        <v>0.61975754599489397</v>
      </c>
      <c r="FK830" s="23">
        <f>COS(RADIANS(176))</f>
        <v>-0.9975640502598242</v>
      </c>
      <c r="FM830" s="30">
        <f>(FK830^2)*(1-COS(RADIANS(EX830)))+(COS(RADIANS(EX830)))</f>
        <v>0.99992607504832687</v>
      </c>
      <c r="FN830" s="30">
        <f>(FK830*FK831)*(1-COS(RADIANS(EX830)))-FK832*(SIN(RADIANS(EX830)))</f>
        <v>-1.0571760619211149E-3</v>
      </c>
      <c r="FO830" s="30">
        <f>(FK830*FK832)*(1-COS(RADIANS(EX830)))+FK831*(SIN(RADIANS(EX830)))</f>
        <v>-1.2113084546138469E-2</v>
      </c>
      <c r="FQ830">
        <f t="array" ref="FQ830:FQ832">MMULT(FM830:FO832,FJ830:FJ832)</f>
        <v>0.62054139517929374</v>
      </c>
      <c r="FS830" s="28">
        <f>(FD830^2)*(1-COS(RADIANS(EW830)))+(COS(RADIANS(EW830)))</f>
        <v>0.86602540378443871</v>
      </c>
      <c r="FT830" s="28">
        <f>(FD830*FD831)*(1-COS(RADIANS(EW830)))-FD832*(SIN(RADIANS(EW830)))</f>
        <v>-0.49999999999999994</v>
      </c>
      <c r="FU830" s="28">
        <f>(FD830*FD832)*(1-COS(RADIANS(EW830)))+FD831*(SIN(RADIANS(EW830)))</f>
        <v>0</v>
      </c>
      <c r="FW830" s="61">
        <f t="array" ref="FW830:FW832">MMULT(FS830:FU832,GG830:GG832)</f>
        <v>-0.37425421751753041</v>
      </c>
      <c r="FX830" s="13">
        <f>BX831</f>
        <v>0</v>
      </c>
      <c r="FY830" s="17">
        <v>1</v>
      </c>
      <c r="FZ830">
        <v>0</v>
      </c>
      <c r="GB830" s="73">
        <f>(FD830^2)*(1-COS(RADIANS(EY830-45)))+(COS(RADIANS(EY830-45)))</f>
        <v>-0.78479333851810085</v>
      </c>
      <c r="GC830" s="73">
        <f>(FD830*FD831)*(1-COS(RADIANS(EY830-45)))-FD832*(SIN(RADIANS(EY830-45)))</f>
        <v>0.61975754599489441</v>
      </c>
      <c r="GD830" s="73">
        <f>(FD830*FD832)*(1-COS(RADIANS(EY830-45)))+FD831*(SIN(RADIANS(EY830-45)))</f>
        <v>0</v>
      </c>
      <c r="GE830" s="10"/>
      <c r="GF830">
        <f t="array" ref="GF830:GF832">MMULT(GB830:GD832,FC830:FC832)</f>
        <v>-0.78479333851810085</v>
      </c>
      <c r="GG830" s="1">
        <f t="array" ref="GG830:GG832">MMULT(FM830:FO832,GF830:GF832)</f>
        <v>-0.78408012986665665</v>
      </c>
      <c r="GI830">
        <f>FA830+FW830</f>
        <v>0.5499422812757786</v>
      </c>
      <c r="GJ830">
        <f>GI830/(SQRT(GI830^2+GI831^2+GI832^2))</f>
        <v>0.38886791635130269</v>
      </c>
      <c r="GL830" t="e">
        <f>CH831+DC830</f>
        <v>#VALUE!</v>
      </c>
      <c r="GM830" t="e">
        <f>GL830/(SQRT(GL830^2+GL831^2+GL832^2))</f>
        <v>#VALUE!</v>
      </c>
      <c r="GO830" s="27">
        <f>FA831*FW832-FA832*FW831</f>
        <v>-7.6122350781685666E-2</v>
      </c>
    </row>
    <row r="831" spans="1:197" x14ac:dyDescent="0.2">
      <c r="A831" s="2" t="s">
        <v>3</v>
      </c>
      <c r="J831" s="10"/>
      <c r="Q831" s="82" t="s">
        <v>148</v>
      </c>
      <c r="R831" s="13"/>
      <c r="T831" s="10"/>
      <c r="U831" s="10"/>
      <c r="V831" s="10"/>
      <c r="W831" s="10"/>
      <c r="X831" s="10"/>
      <c r="Y831" s="10"/>
      <c r="Z831" s="80"/>
      <c r="AA831" s="23" t="s">
        <v>149</v>
      </c>
      <c r="AE831" s="1"/>
      <c r="AG831" s="80"/>
      <c r="AK831" s="13"/>
      <c r="AL831" s="81"/>
      <c r="AM831" s="82" t="s">
        <v>150</v>
      </c>
      <c r="AO831" s="13"/>
      <c r="AP831" s="13"/>
      <c r="AS831" s="1"/>
      <c r="AW831" s="1"/>
      <c r="BY831" t="s">
        <v>8</v>
      </c>
      <c r="BZ831" s="5">
        <f t="shared" ref="BZ831:CA833" si="1256">BZ826</f>
        <v>0.93180266183863136</v>
      </c>
      <c r="CA831" s="6">
        <f t="shared" si="1256"/>
        <v>-0.87956522186239505</v>
      </c>
      <c r="CB831" s="7">
        <f>CY830</f>
        <v>0.91752410247511307</v>
      </c>
      <c r="CC831" s="8">
        <f>DU830</f>
        <v>-0.39032666971231694</v>
      </c>
      <c r="CE831" s="9">
        <f>((SUMPRODUCT(CB831:CB833,BZ831:BZ833))*(SUMPRODUCT(CB831:CB833,CA831:CA833)))-((SUMPRODUCT(CC831:CC833,BZ831:BZ833))*(SUMPRODUCT(CC831:CC833,CA831:CA833)))</f>
        <v>0</v>
      </c>
      <c r="CG831">
        <v>1</v>
      </c>
      <c r="CH831" t="s">
        <v>161</v>
      </c>
      <c r="CI831" s="67"/>
      <c r="CJ831" s="1" t="s">
        <v>8</v>
      </c>
      <c r="CK831" s="5">
        <f t="shared" ref="CK831:CL833" si="1257">BZ831</f>
        <v>0.93180266183863136</v>
      </c>
      <c r="CL831" s="6">
        <f t="shared" si="1257"/>
        <v>-0.87956522186239505</v>
      </c>
      <c r="CM831" s="7">
        <f>FA830</f>
        <v>0.92419649879330901</v>
      </c>
      <c r="CN831" s="8">
        <f>FW830</f>
        <v>-0.37425421751753041</v>
      </c>
      <c r="CO831" s="10"/>
      <c r="CP831">
        <f t="shared" si="1255"/>
        <v>0.3492962422733713</v>
      </c>
      <c r="CQ831">
        <f t="shared" si="1255"/>
        <v>-0.34518112468713447</v>
      </c>
      <c r="CR831">
        <f>CJ834</f>
        <v>0</v>
      </c>
      <c r="CS831">
        <f>CM834</f>
        <v>0</v>
      </c>
      <c r="CW831" s="28"/>
      <c r="CY831" s="61">
        <v>-0.37567276542929429</v>
      </c>
      <c r="DA831" s="17">
        <v>0</v>
      </c>
      <c r="DB831">
        <v>0</v>
      </c>
      <c r="DD831" s="73">
        <f>(DB830*DB831)*(1-COS(RADIANS(CW830+45)))+DB832*(SIN(RADIANS(CW830+45)))</f>
        <v>-0.79549007127668914</v>
      </c>
      <c r="DE831" s="73">
        <f>(DB831^2)*(1-COS(RADIANS(CW830+45)))+(COS(RADIANS(CW830+45)))</f>
        <v>0.60596662160568548</v>
      </c>
      <c r="DF831" s="73">
        <f>(DB831*DB832)*(1-COS(RADIANS(CW830+45)))-DB830*(SIN(RADIANS(CW830+45)))</f>
        <v>0</v>
      </c>
      <c r="DG831" s="10"/>
      <c r="DH831">
        <v>-0.79549007127668914</v>
      </c>
      <c r="DI831" s="23">
        <f>SIN(RADIANS('[1]Biaxial Input'!$F$21))*(COS(RADIANS(0)))</f>
        <v>6.9756473744125524E-2</v>
      </c>
      <c r="DK831" s="30">
        <f>(DI830*DI831)*(1-COS(RADIANS(CV830)))+DI832*(SIN(RADIANS(CV830)))</f>
        <v>-1.0571760619211149E-3</v>
      </c>
      <c r="DL831" s="30">
        <f>(DI831^2)*(1-COS(RADIANS(CV830)))+(COS(RADIANS(CV830)))</f>
        <v>0.98488167796388115</v>
      </c>
      <c r="DM831" s="30">
        <f>(DI831*DI832)*(1-COS(RADIANS(CV830)))-DI830*(SIN(RADIANS(CV830)))</f>
        <v>-0.17322517943366056</v>
      </c>
      <c r="DO831">
        <v>-0.78410420960927774</v>
      </c>
      <c r="DQ831" s="28">
        <f>(DB830*DB831)*(1-COS(RADIANS(CU830)))+DB832*(SIN(RADIANS(CU830)))</f>
        <v>0.49999999999999994</v>
      </c>
      <c r="DR831" s="28">
        <f>(DB831^2)*(1-COS(RADIANS(CU830)))+(COS(RADIANS(CU830)))</f>
        <v>0.86602540378443871</v>
      </c>
      <c r="DS831" s="28">
        <f>(DB831*DB832)*(1-COS(RADIANS(CU830)))-DB830*(SIN(RADIANS(CU830)))</f>
        <v>0</v>
      </c>
      <c r="DU831" s="61">
        <v>-0.91351567911896869</v>
      </c>
      <c r="DW831" s="17">
        <v>0</v>
      </c>
      <c r="DX831">
        <v>0</v>
      </c>
      <c r="DZ831" s="73">
        <f>(DB830*DB831)*(1-COS(RADIANS(CW830-45)))+DB832*(SIN(RADIANS(CW830-45)))</f>
        <v>-0.6059666216056856</v>
      </c>
      <c r="EA831" s="73">
        <f>(DB831^2)*(1-COS(RADIANS(CW830-45)))+(COS(RADIANS(CW830-45)))</f>
        <v>-0.79549007127668914</v>
      </c>
      <c r="EB831" s="73">
        <f>(DB831*DB832)*(1-COS(RADIANS(CW830-45)))-DB830*(SIN(RADIANS(CW830-45)))</f>
        <v>0</v>
      </c>
      <c r="EC831" s="10"/>
      <c r="ED831">
        <v>-0.6059666216056856</v>
      </c>
      <c r="EE831" s="1">
        <v>-0.59596445001626219</v>
      </c>
      <c r="EG831">
        <f>CY831+DU831</f>
        <v>-1.2891884445482629</v>
      </c>
      <c r="EH831">
        <f>EG831/(SQRT(EG830^2+EG831^2+EG832^2))</f>
        <v>-0.9115938913674142</v>
      </c>
      <c r="EJ831">
        <f>Q831+AM831</f>
        <v>0</v>
      </c>
      <c r="EK831">
        <f>EJ831/(SQRT(EJ830^2+EJ831^2+EJ832^2))</f>
        <v>0</v>
      </c>
      <c r="EM831" s="23">
        <f>CY832*DU830-CY830*DU832</f>
        <v>0.15607394823773696</v>
      </c>
      <c r="EP831" s="9">
        <f>((SUMPRODUCT(CM831:CM833,BZ831:BZ833))*(SUMPRODUCT(CM831:CM833,CA831:CA833)))-((SUMPRODUCT(CN831:CN833,BZ831:BZ833))*(SUMPRODUCT(CN831:CN833,CA831:CA833)))</f>
        <v>-3.2768811424387589E-2</v>
      </c>
      <c r="EY831" s="28"/>
      <c r="EZ831" s="10"/>
      <c r="FA831" s="61">
        <v>-0.35967250172869242</v>
      </c>
      <c r="FB831" s="13">
        <f>BW832</f>
        <v>0</v>
      </c>
      <c r="FC831" s="17">
        <v>0</v>
      </c>
      <c r="FD831">
        <v>0</v>
      </c>
      <c r="FF831" s="73">
        <f>(FD830*FD831)*(1-COS(RADIANS(EY830+45)))+FD832*(SIN(RADIANS(EY830+45)))</f>
        <v>-0.78479333851810118</v>
      </c>
      <c r="FG831" s="73">
        <f>(FD831^2)*(1-COS(RADIANS(EY830+45)))+(COS(RADIANS(EY830+45)))</f>
        <v>0.61975754599489397</v>
      </c>
      <c r="FH831" s="73">
        <f>(FD831*FD832)*(1-COS(RADIANS(EY830+45)))-FD830*(SIN(RADIANS(EY830+45)))</f>
        <v>0</v>
      </c>
      <c r="FI831" s="10"/>
      <c r="FJ831">
        <v>-0.78479333851810118</v>
      </c>
      <c r="FK831" s="23">
        <f>SIN(RADIANS(176))*(COS(RADIANS(0)))</f>
        <v>6.9756473744125524E-2</v>
      </c>
      <c r="FM831" s="30">
        <f>(FK830*FK831)*(1-COS(RADIANS(EX830)))+FK832*(SIN(RADIANS(EX830)))</f>
        <v>-1.0571760619211149E-3</v>
      </c>
      <c r="FN831" s="30">
        <f>(FK831^2)*(1-COS(RADIANS(EX830)))+(COS(RADIANS(EX830)))</f>
        <v>0.98488167796388115</v>
      </c>
      <c r="FO831" s="30">
        <f>(FK831*FK832)*(1-COS(RADIANS(EX830)))-FK830*(SIN(RADIANS(EX830)))</f>
        <v>-0.17322517943366056</v>
      </c>
      <c r="FQ831">
        <v>-0.77358377293640446</v>
      </c>
      <c r="FS831" s="28">
        <f>(FD830*FD831)*(1-COS(RADIANS(EW830)))+FD832*(SIN(RADIANS(EW830)))</f>
        <v>0.49999999999999994</v>
      </c>
      <c r="FT831" s="28">
        <f>(FD831^2)*(1-COS(RADIANS(EW830)))+(COS(RADIANS(EW830)))</f>
        <v>0.86602540378443871</v>
      </c>
      <c r="FU831" s="28">
        <f>(FD831*FD832)*(1-COS(RADIANS(EW830)))-FD830*(SIN(RADIANS(EW830)))</f>
        <v>0</v>
      </c>
      <c r="FW831" s="61">
        <v>-0.91993294004601678</v>
      </c>
      <c r="FX831" s="13">
        <f>BX832</f>
        <v>0</v>
      </c>
      <c r="FY831" s="17">
        <v>0</v>
      </c>
      <c r="FZ831">
        <v>0</v>
      </c>
      <c r="GB831" s="73">
        <f>(FD830*FD831)*(1-COS(RADIANS(EY830-45)))+FD832*(SIN(RADIANS(EY830-45)))</f>
        <v>-0.61975754599489441</v>
      </c>
      <c r="GC831" s="73">
        <f>(FD831^2)*(1-COS(RADIANS(EY830-45)))+(COS(RADIANS(EY830-45)))</f>
        <v>-0.78479333851810085</v>
      </c>
      <c r="GD831" s="73">
        <f>(FD831*FD832)*(1-COS(RADIANS(EY830-45)))-FD830*(SIN(RADIANS(EY830-45)))</f>
        <v>0</v>
      </c>
      <c r="GE831" s="10"/>
      <c r="GF831">
        <v>-0.61975754599489441</v>
      </c>
      <c r="GG831" s="1">
        <v>-0.60955818709919229</v>
      </c>
      <c r="GI831">
        <f>FA831+FW831</f>
        <v>-1.2796054417747091</v>
      </c>
      <c r="GJ831">
        <f>GI831/(SQRT(GI830^2+GI831^2+GI832^2))</f>
        <v>-0.90481768512210448</v>
      </c>
      <c r="GL831">
        <f>CH832+DC831</f>
        <v>-3.2768811424387589E-2</v>
      </c>
      <c r="GM831" t="e">
        <f>GL831/(SQRT(GL830^2+GL831^2+GL832^2))</f>
        <v>#VALUE!</v>
      </c>
      <c r="GO831" s="27">
        <f>FA832*FW830-FA830*FW832</f>
        <v>0.15607394823773699</v>
      </c>
    </row>
    <row r="832" spans="1:197" x14ac:dyDescent="0.2">
      <c r="A832" s="2">
        <f>DEGREES(ACOS(((C850*C853+C851*C854+C852*C855)/(((SQRT((C850^2)+(C851^2)+(C852^2)))*(SQRT((C853^2)+(C854^2)+(C855^2))))))))</f>
        <v>155.22250212963451</v>
      </c>
      <c r="E832" s="5" t="s">
        <v>4</v>
      </c>
      <c r="F832" s="6" t="s">
        <v>5</v>
      </c>
      <c r="G832" s="7" t="s">
        <v>6</v>
      </c>
      <c r="H832" s="8" t="s">
        <v>1</v>
      </c>
      <c r="I832">
        <v>15</v>
      </c>
      <c r="J832" s="9" t="s">
        <v>7</v>
      </c>
      <c r="K832">
        <v>15</v>
      </c>
      <c r="L832" s="10"/>
      <c r="M832" s="17">
        <f>A776</f>
        <v>10</v>
      </c>
      <c r="N832" s="17">
        <f>B776</f>
        <v>-20</v>
      </c>
      <c r="O832" s="17">
        <f>C776</f>
        <v>282.7</v>
      </c>
      <c r="Q832" s="61">
        <f t="array" ref="Q832:Q834">MMULT(AI832:AK834,AG832:AG834)</f>
        <v>0.92222114327328986</v>
      </c>
      <c r="R832" s="13"/>
      <c r="S832" s="17">
        <v>1</v>
      </c>
      <c r="T832">
        <v>0</v>
      </c>
      <c r="V832" s="73">
        <f>(T832^2)*(1-COS(RADIANS(O832+45)))+(COS(RADIANS(O832+45)))</f>
        <v>0.84526183322185577</v>
      </c>
      <c r="W832" s="73">
        <f>(T832*T833)*(1-COS(RADIANS(O832+45)))-T834*(SIN(RADIANS(O832+45)))</f>
        <v>0.5343523493898269</v>
      </c>
      <c r="X832" s="73">
        <f>(T832*T834)*(1-COS(RADIANS(O832+45)))+T833*(SIN(RADIANS(O832+45)))</f>
        <v>0</v>
      </c>
      <c r="Y832" s="10"/>
      <c r="Z832">
        <f t="array" ref="Z832:Z834">MMULT(V832:X834,S832:S834)</f>
        <v>0.84526183322185577</v>
      </c>
      <c r="AA832" s="23">
        <f>COS(RADIANS('[1]Biaxial Input'!$F$21))</f>
        <v>-0.9975640502598242</v>
      </c>
      <c r="AC832" s="30">
        <f>(AA832^2)*(1-COS(RADIANS(N832)))+(COS(RADIANS(N832)))</f>
        <v>0.99970654636555623</v>
      </c>
      <c r="AD832" s="30">
        <f>(AA832*AA833)*(1-COS(RADIANS(N832)))-AA834*(SIN(RADIANS(N832)))</f>
        <v>-4.1965824879998722E-3</v>
      </c>
      <c r="AE832" s="30">
        <f>(AA832*AA834)*(1-COS(RADIANS(N832)))+AA833*(SIN(RADIANS(N832)))</f>
        <v>-2.3858119147859059E-2</v>
      </c>
      <c r="AG832">
        <f t="array" ref="AG832:AG834">MMULT(AC832:AE834,Z832:Z834)</f>
        <v>0.84725624177671111</v>
      </c>
      <c r="AI832" s="28">
        <f>(T832^2)*(1-COS(RADIANS(M832)))+(COS(RADIANS(M832)))</f>
        <v>0.98480775301220802</v>
      </c>
      <c r="AJ832" s="28">
        <f>(T832*T833)*(1-COS(RADIANS(M832)))-T834*(SIN(RADIANS(M832)))</f>
        <v>-0.17364817766693033</v>
      </c>
      <c r="AK832" s="28">
        <f>(T832*T834)*(1-COS(RADIANS(M832)))+T833*(SIN(RADIANS(M832)))</f>
        <v>0</v>
      </c>
      <c r="AM832" s="61">
        <f t="array" ref="AM832:AM834">MMULT(AI832:AK834,AW832:AW834)</f>
        <v>-0.38500654584023475</v>
      </c>
      <c r="AN832" s="13"/>
      <c r="AO832" s="17">
        <v>1</v>
      </c>
      <c r="AP832">
        <v>0</v>
      </c>
      <c r="AR832" s="73">
        <f>(T832^2)*(1-COS(RADIANS(O832-45)))+(COS(RADIANS(O832-45)))</f>
        <v>-0.5343523493898269</v>
      </c>
      <c r="AS832" s="73">
        <f>(T832*T833)*(1-COS(RADIANS(O832-45)))-T834*(SIN(RADIANS(O832-45)))</f>
        <v>0.84526183322185577</v>
      </c>
      <c r="AT832" s="73">
        <f>(T832*T834)*(1-COS(RADIANS(O832-45)))+T833*(SIN(RADIANS(O832-45)))</f>
        <v>0</v>
      </c>
      <c r="AU832" s="10"/>
      <c r="AV832">
        <f t="array" ref="AV832:AV834">MMULT(AR832:AT834,S832:S834)</f>
        <v>-0.5343523493898269</v>
      </c>
      <c r="AW832" s="1">
        <f t="array" ref="AW832:AW834">MMULT(AC832:AE834,AV832:AV834)</f>
        <v>-0.53064833074375128</v>
      </c>
      <c r="BY832" t="s">
        <v>9</v>
      </c>
      <c r="BZ832" s="5">
        <f t="shared" si="1256"/>
        <v>0.3492962422733713</v>
      </c>
      <c r="CA832" s="6">
        <f t="shared" si="1256"/>
        <v>-0.34518112468713447</v>
      </c>
      <c r="CB832" s="7">
        <f>CY831</f>
        <v>-0.37567276542929429</v>
      </c>
      <c r="CC832" s="8">
        <f>DU831</f>
        <v>-0.91351567911896869</v>
      </c>
      <c r="CE832" s="10"/>
      <c r="CH832">
        <f>((SUMPRODUCT(CM831:CM833,CK831:CK833))*(SUMPRODUCT(CM831:CM833,CL831:CL833)))-((SUMPRODUCT(CN831:CN833,CK831:CK833))*(SUMPRODUCT(CN831:CN833,CL831:CL833)))</f>
        <v>-3.2768811424387589E-2</v>
      </c>
      <c r="CI832" s="67"/>
      <c r="CJ832" s="10" t="s">
        <v>9</v>
      </c>
      <c r="CK832" s="5">
        <f t="shared" si="1257"/>
        <v>0.3492962422733713</v>
      </c>
      <c r="CL832" s="6">
        <f t="shared" si="1257"/>
        <v>-0.34518112468713447</v>
      </c>
      <c r="CM832" s="7">
        <f>FA831</f>
        <v>-0.35967250172869242</v>
      </c>
      <c r="CN832" s="8">
        <f>FW831</f>
        <v>-0.91993294004601678</v>
      </c>
      <c r="CP832">
        <f t="shared" si="1255"/>
        <v>-9.8670839279614439E-2</v>
      </c>
      <c r="CQ832">
        <f t="shared" si="1255"/>
        <v>-0.32743703463395935</v>
      </c>
      <c r="CR832">
        <f>CK834</f>
        <v>0</v>
      </c>
      <c r="CS832">
        <f>CN834</f>
        <v>0</v>
      </c>
      <c r="CW832" s="28"/>
      <c r="CY832" s="61">
        <v>-0.13045878541495234</v>
      </c>
      <c r="DA832" s="17">
        <v>0</v>
      </c>
      <c r="DB832">
        <v>1</v>
      </c>
      <c r="DD832" s="73">
        <f>(DB830*DB832)*(1-COS(RADIANS(CW830+45)))-DB831*(SIN(RADIANS(CW830+45)))</f>
        <v>0</v>
      </c>
      <c r="DE832" s="73">
        <f>(DB831*DB832)*(1-COS(RADIANS(CW830+45)))+DB830*(SIN(RADIANS(CW830+45)))</f>
        <v>0</v>
      </c>
      <c r="DF832" s="73">
        <f>(DB832^2)*(1-COS(RADIANS(CW830+45)))+(COS(RADIANS(CW830+45)))</f>
        <v>1</v>
      </c>
      <c r="DG832" s="10"/>
      <c r="DH832">
        <v>0</v>
      </c>
      <c r="DI832" s="23">
        <f>SIN(RADIANS('[1]Biaxial Input'!$F$21))*SIN(RADIANS(0))</f>
        <v>0</v>
      </c>
      <c r="DK832" s="30">
        <f>(DI830*DI832)*(1-COS(RADIANS(CV830)))-DI831*(SIN(RADIANS(CV830)))</f>
        <v>1.2113084546138469E-2</v>
      </c>
      <c r="DL832" s="30">
        <f>(DI831*DI832)*(1-COS(RADIANS(CV830)))+DI830*(SIN(RADIANS(CV830)))</f>
        <v>0.17322517943366056</v>
      </c>
      <c r="DM832" s="30">
        <f>(DI832^2)*(1-COS(RADIANS(CV830)))+(COS(RADIANS(CV830)))</f>
        <v>0.98480775301220802</v>
      </c>
      <c r="DO832">
        <v>-0.13045878541495234</v>
      </c>
      <c r="DQ832" s="28">
        <f>(DB830*DB832)*(1-COS(RADIANS(CU830)))-DB831*(SIN(RADIANS(CU830)))</f>
        <v>0</v>
      </c>
      <c r="DR832" s="28">
        <f>(DB831*DB832)*(1-COS(RADIANS(CU830)))+DB830*(SIN(RADIANS(CU830)))</f>
        <v>0</v>
      </c>
      <c r="DS832" s="28">
        <f>(DB832^2)*(1-COS(RADIANS(CU830)))+(COS(RADIANS(CU830)))</f>
        <v>1</v>
      </c>
      <c r="DU832" s="61">
        <v>-0.11460451524744222</v>
      </c>
      <c r="DW832" s="17">
        <v>0</v>
      </c>
      <c r="DX832">
        <v>1</v>
      </c>
      <c r="DZ832" s="73">
        <f>(DB830*DB830)*(1-COS(RADIANS(CW830-45)))-DB830*(SIN(RADIANS(CW830-45)))</f>
        <v>0</v>
      </c>
      <c r="EA832" s="73">
        <f>(DB831*DB832)*(1-COS(RADIANS(CW830-45)))+DB830*(SIN(RADIANS(CW830-45)))</f>
        <v>0</v>
      </c>
      <c r="EB832" s="73">
        <f>(DB832^2)*(1-COS(RADIANS(CW830-45)))+(COS(RADIANS(CW830-45)))</f>
        <v>0.99999999999999989</v>
      </c>
      <c r="EC832" s="10"/>
      <c r="ED832">
        <v>0</v>
      </c>
      <c r="EE832" s="1">
        <v>-0.11460451524744222</v>
      </c>
      <c r="EG832">
        <f>CY832+DU832</f>
        <v>-0.24506330066239457</v>
      </c>
      <c r="EH832">
        <f>EG832/(SQRT(EG830^2+EG831^2+EG832^2))</f>
        <v>-0.17328592171833695</v>
      </c>
      <c r="EJ832">
        <f>Q832+AM832</f>
        <v>0.53721459743305511</v>
      </c>
      <c r="EK832">
        <f>EJ832/(SQRT(EJ830^2+EJ831^2+EJ832^2))</f>
        <v>1</v>
      </c>
      <c r="EM832" s="23">
        <f>CY830*DU831-CY831*DU830</f>
        <v>-0.98480775301220802</v>
      </c>
      <c r="ER832">
        <f t="shared" ref="ER832:ES834" si="1258">CK831</f>
        <v>0.93180266183863136</v>
      </c>
      <c r="ES832">
        <f t="shared" si="1258"/>
        <v>-0.87956522186239505</v>
      </c>
      <c r="ET832" t="e">
        <f>#REF!</f>
        <v>#REF!</v>
      </c>
      <c r="EU832" t="e">
        <f>#REF!</f>
        <v>#REF!</v>
      </c>
      <c r="EY832" s="28"/>
      <c r="EZ832" s="10"/>
      <c r="FA832" s="61">
        <v>-0.12843879133039615</v>
      </c>
      <c r="FB832" s="13">
        <f>BW833</f>
        <v>0</v>
      </c>
      <c r="FC832" s="17">
        <v>0</v>
      </c>
      <c r="FD832">
        <v>1</v>
      </c>
      <c r="FF832" s="73">
        <f>(FD830*FD832)*(1-COS(RADIANS(EY830+45)))-FD831*(SIN(RADIANS(EY830+45)))</f>
        <v>0</v>
      </c>
      <c r="FG832" s="73">
        <f>(FD831*FD832)*(1-COS(RADIANS(EY830+45)))+FD830*(SIN(RADIANS(EY830+45)))</f>
        <v>0</v>
      </c>
      <c r="FH832" s="73">
        <f>(FD832^2)*(1-COS(RADIANS(EY830+45)))+(COS(RADIANS(EY830+45)))</f>
        <v>1</v>
      </c>
      <c r="FI832" s="10"/>
      <c r="FJ832">
        <v>0</v>
      </c>
      <c r="FK832" s="23">
        <f>SIN(RADIANS(176))*SIN(RADIANS(0))</f>
        <v>0</v>
      </c>
      <c r="FM832" s="30">
        <f>(FK830*FK832)*(1-COS(RADIANS(EX830)))-FK831*(SIN(RADIANS(EX830)))</f>
        <v>1.2113084546138469E-2</v>
      </c>
      <c r="FN832" s="30">
        <f>(FK831*FK832)*(1-COS(RADIANS(EX830)))+FK830*(SIN(RADIANS(EX830)))</f>
        <v>0.17322517943366056</v>
      </c>
      <c r="FO832" s="30">
        <f>(FK832^2)*(1-COS(RADIANS(EX830)))+(COS(RADIANS(EX830)))</f>
        <v>0.98480775301220802</v>
      </c>
      <c r="FQ832">
        <v>-0.12843879133039615</v>
      </c>
      <c r="FS832" s="28">
        <f>(FD830*FD832)*(1-COS(RADIANS(EW830)))-FD831*(SIN(RADIANS(EW830)))</f>
        <v>0</v>
      </c>
      <c r="FT832" s="28">
        <f>(FD831*FD832)*(1-COS(RADIANS(EW830)))+FD830*(SIN(RADIANS(EW830)))</f>
        <v>0</v>
      </c>
      <c r="FU832" s="28">
        <f>(FD832^2)*(1-COS(RADIANS(EW830)))+(COS(RADIANS(EW830)))</f>
        <v>1</v>
      </c>
      <c r="FW832" s="61">
        <v>-0.11686388017104675</v>
      </c>
      <c r="FX832" s="13">
        <f>BX833</f>
        <v>0</v>
      </c>
      <c r="FY832" s="17">
        <v>0</v>
      </c>
      <c r="FZ832">
        <v>1</v>
      </c>
      <c r="GB832" s="73">
        <f>(FD830*FD830)*(1-COS(RADIANS(EY830-45)))-FD830*(SIN(RADIANS(EY830-45)))</f>
        <v>0</v>
      </c>
      <c r="GC832" s="73">
        <f>(FD831*FD832)*(1-COS(RADIANS(EY830-45)))+FD830*(SIN(RADIANS(EY830-45)))</f>
        <v>0</v>
      </c>
      <c r="GD832" s="73">
        <f>(FD832^2)*(1-COS(RADIANS(EY830-45)))+(COS(RADIANS(EY830-45)))</f>
        <v>0.99999999999999989</v>
      </c>
      <c r="GE832" s="10"/>
      <c r="GF832">
        <v>0</v>
      </c>
      <c r="GG832" s="1">
        <v>-0.11686388017104675</v>
      </c>
      <c r="GI832">
        <f>FA832+FW832</f>
        <v>-0.24530267150144291</v>
      </c>
      <c r="GJ832">
        <f>GI832/(SQRT(GI830^2+GI831^2+GI832^2))</f>
        <v>-0.1734551824618463</v>
      </c>
      <c r="GL832" t="e">
        <f>#REF!+DC832</f>
        <v>#REF!</v>
      </c>
      <c r="GM832" t="e">
        <f>GL832/(SQRT(GL830^2+GL831^2+GL832^2))</f>
        <v>#REF!</v>
      </c>
      <c r="GO832" s="27">
        <f>FA830*FW831-FA831*FW830</f>
        <v>-0.98480775301220813</v>
      </c>
    </row>
    <row r="833" spans="1:197" x14ac:dyDescent="0.2">
      <c r="D833" t="s">
        <v>8</v>
      </c>
      <c r="E833" s="5">
        <f t="shared" ref="E833:F835" si="1259">E828</f>
        <v>0.93127665311444463</v>
      </c>
      <c r="F833" s="6">
        <f t="shared" si="1259"/>
        <v>-0.88026643289562845</v>
      </c>
      <c r="G833" s="7">
        <f>Q832</f>
        <v>0.92222114327328986</v>
      </c>
      <c r="H833" s="8">
        <f>AM832</f>
        <v>-0.38500654584023475</v>
      </c>
      <c r="J833" s="9">
        <f>((SUMPRODUCT(G833:G835,E833:E835))*(SUMPRODUCT(G833:(G835),F833:F835)))-((SUMPRODUCT(H833:H835,E833:E835))*(SUMPRODUCT(H833:H835,F833:F835)))</f>
        <v>-1.1449689677249852E-2</v>
      </c>
      <c r="Q833" s="61">
        <v>-0.35102176670993795</v>
      </c>
      <c r="S833" s="17">
        <v>0</v>
      </c>
      <c r="T833">
        <v>0</v>
      </c>
      <c r="V833" s="73">
        <f>(T832*T833)*(1-COS(RADIANS(O832+45)))+T834*(SIN(RADIANS(O832+45)))</f>
        <v>-0.5343523493898269</v>
      </c>
      <c r="W833" s="73">
        <f>(T833^2)*(1-COS(RADIANS(O832+45)))+(COS(RADIANS(O832+45)))</f>
        <v>0.84526183322185577</v>
      </c>
      <c r="X833" s="73">
        <f>(T833*T834)*(1-COS(RADIANS(O832+45)))-T832*(SIN(RADIANS(O832+45)))</f>
        <v>0</v>
      </c>
      <c r="Y833" s="10"/>
      <c r="Z833">
        <v>-0.5343523493898269</v>
      </c>
      <c r="AA833" s="23">
        <f>SIN(RADIANS('[1]Biaxial Input'!$F$21))*(COS(RADIANS(0)))</f>
        <v>6.9756473744125524E-2</v>
      </c>
      <c r="AC833" s="30">
        <f>(AA832*AA833)*(1-COS(RADIANS(N832)))+AA834*(SIN(RADIANS(N832)))</f>
        <v>-4.1965824879998722E-3</v>
      </c>
      <c r="AD833" s="30">
        <f>(AA833^2)*(1-COS(RADIANS(N832)))+(COS(RADIANS(N832)))</f>
        <v>0.9399860744203522</v>
      </c>
      <c r="AE833" s="30">
        <f>(AA833*AA834)*(1-COS(RADIANS(N832)))-AA832*(SIN(RADIANS(N832)))</f>
        <v>-0.34118699944639969</v>
      </c>
      <c r="AG833">
        <v>-0.50583097826730938</v>
      </c>
      <c r="AI833" s="28">
        <f>(T832*T833)*(1-COS(RADIANS(M832)))+T834*(SIN(RADIANS(M832)))</f>
        <v>0.17364817766693033</v>
      </c>
      <c r="AJ833" s="28">
        <f>(T833^2)*(1-COS(RADIANS(M832)))+(COS(RADIANS(M832)))</f>
        <v>0.98480775301220802</v>
      </c>
      <c r="AK833" s="28">
        <f>(T833*T834)*(1-COS(RADIANS(M832)))-T832*(SIN(RADIANS(M832)))</f>
        <v>0</v>
      </c>
      <c r="AM833" s="61">
        <v>-0.8724013201590195</v>
      </c>
      <c r="AO833" s="17">
        <v>0</v>
      </c>
      <c r="AP833">
        <v>0</v>
      </c>
      <c r="AR833" s="73">
        <f>(T832*T833)*(1-COS(RADIANS(O832-45)))+T834*(SIN(RADIANS(O832-45)))</f>
        <v>-0.84526183322185577</v>
      </c>
      <c r="AS833" s="73">
        <f>(T833^2)*(1-COS(RADIANS(O832-45)))+(COS(RADIANS(O832-45)))</f>
        <v>-0.5343523493898269</v>
      </c>
      <c r="AT833" s="73">
        <f>(T833*T834)*(1-COS(RADIANS(O832-45)))-T832*(SIN(RADIANS(O832-45)))</f>
        <v>0</v>
      </c>
      <c r="AU833" s="10"/>
      <c r="AV833">
        <v>-0.84526183322185577</v>
      </c>
      <c r="AW833" s="1">
        <v>-0.79229189875569173</v>
      </c>
      <c r="AX833" s="10"/>
      <c r="AY833" t="s">
        <v>12</v>
      </c>
      <c r="AZ833" t="s">
        <v>13</v>
      </c>
      <c r="BA833" t="s">
        <v>14</v>
      </c>
      <c r="BB833" t="s">
        <v>15</v>
      </c>
      <c r="BC833" t="s">
        <v>16</v>
      </c>
      <c r="BD833" t="s">
        <v>17</v>
      </c>
      <c r="BE833" s="10"/>
      <c r="BY833" t="s">
        <v>10</v>
      </c>
      <c r="BZ833" s="5">
        <f t="shared" si="1256"/>
        <v>-9.8670839279614439E-2</v>
      </c>
      <c r="CA833" s="6">
        <f t="shared" si="1256"/>
        <v>-0.32743703463395935</v>
      </c>
      <c r="CB833" s="7">
        <f>CY832</f>
        <v>-0.13045878541495234</v>
      </c>
      <c r="CC833" s="8">
        <f>DU832</f>
        <v>-0.11460451524744222</v>
      </c>
      <c r="CE833" s="10"/>
      <c r="CG833" s="10" t="s">
        <v>160</v>
      </c>
      <c r="CH833" s="10">
        <f>-CH830*((EY830-CW830)/(CH832-CE831))</f>
        <v>262.29843135903258</v>
      </c>
      <c r="CI833" s="67"/>
      <c r="CJ833" s="10" t="s">
        <v>10</v>
      </c>
      <c r="CK833" s="5">
        <f t="shared" si="1257"/>
        <v>-9.8670839279614439E-2</v>
      </c>
      <c r="CL833" s="6">
        <f t="shared" si="1257"/>
        <v>-0.32743703463395935</v>
      </c>
      <c r="CM833" s="7">
        <f>FA832</f>
        <v>-0.12843879133039615</v>
      </c>
      <c r="CN833" s="8">
        <f>FW832</f>
        <v>-0.11686388017104675</v>
      </c>
      <c r="CW833" s="28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EE833" s="1"/>
      <c r="EI833" s="64">
        <f>(DEGREES(ACOS((EH830*EK830+EH831*EK831+EH832*EK832)/((SQRT(EH830^2+EH831^2+EH832^2))*(SQRT(EK830^2+EK831^2+EK832^2))))))</f>
        <v>99.978924755325693</v>
      </c>
      <c r="ER833">
        <f t="shared" si="1258"/>
        <v>0.3492962422733713</v>
      </c>
      <c r="ES833">
        <f t="shared" si="1258"/>
        <v>-0.34518112468713447</v>
      </c>
      <c r="ET833" t="e">
        <f>#REF!</f>
        <v>#REF!</v>
      </c>
      <c r="EU833" t="e">
        <f>#REF!</f>
        <v>#REF!</v>
      </c>
      <c r="EY833" s="28"/>
      <c r="EZ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GG833" s="1"/>
      <c r="GK833" s="64" t="e">
        <f>(DEGREES(ACOS((GJ830*GM830+GJ831*GM831+GJ832*GM832)/((SQRT(GJ830^2+GJ831^2+GJ832^2))*(SQRT(GM830^2+GM831^2+GM832^2))))))</f>
        <v>#VALUE!</v>
      </c>
    </row>
    <row r="834" spans="1:197" x14ac:dyDescent="0.2">
      <c r="D834" t="s">
        <v>9</v>
      </c>
      <c r="E834" s="5">
        <f t="shared" si="1259"/>
        <v>0.35081781100632181</v>
      </c>
      <c r="F834" s="6">
        <f t="shared" si="1259"/>
        <v>-0.34370269893678401</v>
      </c>
      <c r="G834" s="7">
        <f t="shared" ref="G834:G835" si="1260">Q833</f>
        <v>-0.35102176670993795</v>
      </c>
      <c r="H834" s="8">
        <f t="shared" ref="H834:H835" si="1261">AM833</f>
        <v>-0.8724013201590195</v>
      </c>
      <c r="J834" s="10"/>
      <c r="Q834" s="61">
        <v>-0.16214771720730445</v>
      </c>
      <c r="S834" s="17">
        <v>0</v>
      </c>
      <c r="T834">
        <v>1</v>
      </c>
      <c r="V834" s="73">
        <f>(T832*T834)*(1-COS(RADIANS(O832+45)))-T833*(SIN(RADIANS(O832+45)))</f>
        <v>0</v>
      </c>
      <c r="W834" s="73">
        <f>(T833*T834)*(1-COS(RADIANS(O832+45)))+T832*(SIN(RADIANS(O832+45)))</f>
        <v>0</v>
      </c>
      <c r="X834" s="73">
        <f>(T834^2)*(1-COS(RADIANS(O832+45)))+(COS(RADIANS(O832+45)))</f>
        <v>1</v>
      </c>
      <c r="Y834" s="10"/>
      <c r="Z834">
        <v>0</v>
      </c>
      <c r="AA834" s="23">
        <f>SIN(RADIANS('[1]Biaxial Input'!$F$21))*SIN(RADIANS(0))</f>
        <v>0</v>
      </c>
      <c r="AC834" s="30">
        <f>(AA832*AA834)*(1-COS(RADIANS(N832)))-AA833*(SIN(RADIANS(N832)))</f>
        <v>2.3858119147859059E-2</v>
      </c>
      <c r="AD834" s="30">
        <f>(AA833*AA834)*(1-COS(RADIANS(N832)))+AA832*(SIN(RADIANS(N832)))</f>
        <v>0.34118699944639969</v>
      </c>
      <c r="AE834" s="30">
        <f>(AA834^2)*(1-COS(RADIANS(N832)))+(COS(RADIANS(N832)))</f>
        <v>0.93969262078590843</v>
      </c>
      <c r="AG834">
        <v>-0.16214771720730445</v>
      </c>
      <c r="AI834" s="28">
        <f>(T832*T834)*(1-COS(RADIANS(M832)))-T833*(SIN(RADIANS(M832)))</f>
        <v>0</v>
      </c>
      <c r="AJ834" s="28">
        <f>(T833*T834)*(1-COS(RADIANS(M832)))+T832*(SIN(RADIANS(M832)))</f>
        <v>0</v>
      </c>
      <c r="AK834" s="28">
        <f>(T834^2)*(1-COS(RADIANS(M832)))+(COS(RADIANS(M832)))</f>
        <v>1</v>
      </c>
      <c r="AM834" s="61">
        <v>-0.30114099064220901</v>
      </c>
      <c r="AO834" s="17">
        <v>0</v>
      </c>
      <c r="AP834">
        <v>1</v>
      </c>
      <c r="AR834" s="73">
        <f>(T832*T832)*(1-COS(RADIANS(O832-45)))-T832*(SIN(RADIANS(O832-45)))</f>
        <v>0</v>
      </c>
      <c r="AS834" s="73">
        <f>(T833*T834)*(1-COS(RADIANS(O832-45)))+T832*(SIN(RADIANS(O832-45)))</f>
        <v>0</v>
      </c>
      <c r="AT834" s="73">
        <f>(T834^2)*(1-COS(RADIANS(O832-45)))+(COS(RADIANS(O832-45)))</f>
        <v>1</v>
      </c>
      <c r="AU834" s="10"/>
      <c r="AV834">
        <v>0</v>
      </c>
      <c r="AW834" s="1">
        <v>-0.30114099064220901</v>
      </c>
      <c r="AX834" s="10"/>
      <c r="AY834" s="11">
        <f>(G763^2)*F763+G763*G764*F764+G763*G765*F765-((H763^2)*F763+H763*H764*F764+H763*H765*F765)</f>
        <v>-0.34590443854407915</v>
      </c>
      <c r="AZ834" s="12">
        <f>G763*G764*F763+(G764^2)*F764+G764*G765*F765-(H763*H764*F763+(H764^2)*F764+H764*H765*F765)</f>
        <v>0.87940358057875156</v>
      </c>
      <c r="BA834" s="12">
        <f>G763*G765*F763+G764*G765*F764+(G765^2)*F765-(H763*H765*F763+H764*H765*F764+(H765^2)*F765)</f>
        <v>0</v>
      </c>
      <c r="BB834" s="12">
        <f>(G763^2)*E763+G763*G764*E764+G763*G765*E765-((H763^2)*E763+H763*H764*E764+H763*H765*E765)</f>
        <v>0.37534231888551411</v>
      </c>
      <c r="BC834" s="12">
        <f>G763*G764*E763+(G764^2)*E764+G764*G765*E765-(H763*H764*E763+(H764^2)*E764+H764*H765*E765)</f>
        <v>-0.92166560357265914</v>
      </c>
      <c r="BD834" s="24">
        <f>G763*G765*E763+G764*G765*E764+(G765^2)*E765-(H763*H765*E763+H764*H765*E764+(H765^2)*E765)</f>
        <v>0</v>
      </c>
      <c r="BE834" s="10">
        <f>J763</f>
        <v>-1.3622288695001927E-2</v>
      </c>
      <c r="CE834" s="10"/>
      <c r="CS834" s="15"/>
      <c r="CW834" s="28"/>
      <c r="CY834" s="82" t="s">
        <v>148</v>
      </c>
      <c r="CZ834" s="13"/>
      <c r="DB834" s="10"/>
      <c r="DC834" s="10"/>
      <c r="DD834" s="10"/>
      <c r="DE834" s="10"/>
      <c r="DF834" s="10"/>
      <c r="DG834" s="10"/>
      <c r="DH834" s="80"/>
      <c r="DI834" s="23" t="s">
        <v>149</v>
      </c>
      <c r="DM834" s="1"/>
      <c r="DO834" s="80"/>
      <c r="DS834" s="13"/>
      <c r="DT834" s="81"/>
      <c r="DU834" s="82" t="s">
        <v>150</v>
      </c>
      <c r="DW834" s="13"/>
      <c r="DX834" s="13"/>
      <c r="EA834" s="1"/>
      <c r="EE834" s="1"/>
      <c r="EI834" s="13"/>
      <c r="ER834">
        <f t="shared" si="1258"/>
        <v>-9.8670839279614439E-2</v>
      </c>
      <c r="ES834">
        <f t="shared" si="1258"/>
        <v>-0.32743703463395935</v>
      </c>
      <c r="ET834" t="e">
        <f>#REF!</f>
        <v>#REF!</v>
      </c>
      <c r="EU834" t="e">
        <f>#REF!</f>
        <v>#REF!</v>
      </c>
      <c r="EY834" s="28"/>
      <c r="EZ834" s="10"/>
      <c r="FA834" s="82" t="s">
        <v>148</v>
      </c>
      <c r="FB834" s="13"/>
      <c r="FD834" s="10"/>
      <c r="FE834" s="10"/>
      <c r="FF834" s="10"/>
      <c r="FG834" s="10"/>
      <c r="FH834" s="10"/>
      <c r="FI834" s="10"/>
      <c r="FJ834" s="80"/>
      <c r="FK834" s="23" t="s">
        <v>149</v>
      </c>
      <c r="FO834" s="1"/>
      <c r="FQ834" s="80"/>
      <c r="FU834" s="13"/>
      <c r="FV834" s="81"/>
      <c r="FW834" s="82" t="s">
        <v>150</v>
      </c>
      <c r="FY834" s="13"/>
      <c r="FZ834" s="13"/>
      <c r="GC834" s="1"/>
      <c r="GG834" s="1"/>
      <c r="GK834" s="13"/>
    </row>
    <row r="835" spans="1:197" x14ac:dyDescent="0.2">
      <c r="D835" t="s">
        <v>10</v>
      </c>
      <c r="E835" s="5">
        <f t="shared" si="1259"/>
        <v>-9.8237766895889173E-2</v>
      </c>
      <c r="F835" s="6">
        <f t="shared" si="1259"/>
        <v>-0.32710772210508354</v>
      </c>
      <c r="G835" s="7">
        <f t="shared" si="1260"/>
        <v>-0.16214771720730445</v>
      </c>
      <c r="H835" s="8">
        <f t="shared" si="1261"/>
        <v>-0.30114099064220901</v>
      </c>
      <c r="J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W835" s="1"/>
      <c r="AX835" s="10"/>
      <c r="AY835" s="11">
        <f>(G768^2)*F768+G768*G769*F769+G768*G770*F770-((H768^2)*F768+H768*H769*F769+H768*H770*F770)</f>
        <v>-0.2936634440682796</v>
      </c>
      <c r="AZ835" s="12">
        <f>G768*G769*F768+(G769^2)*F769+G769*G770*F770-(H768*H769*F768+(H769^2)*F769+H769*H770*F770)</f>
        <v>0.88188389726451644</v>
      </c>
      <c r="BA835" s="12">
        <f>G768*G770*F768+G769*G770*F769+(G770^2)*F770-(H768*H770*F768+H769*H770*F769+(H770^2)*F770)</f>
        <v>-7.5174699408922921E-2</v>
      </c>
      <c r="BB835" s="12">
        <f>(G768^2)*E768+G768*G769*E769+G768*G770*E770-((H768^2)*E768+H768*H769*E769+H768*H770*E770)</f>
        <v>0.29196087167513068</v>
      </c>
      <c r="BC835" s="12">
        <f>G768*G769*E768+(G769^2)*E769+G769*G770*E770-(H768*H769*E768+(H769^2)*E769+H769*H770*E770)</f>
        <v>-0.95097631941753424</v>
      </c>
      <c r="BD835" s="24">
        <f>G768*G770*E768+G769*G770*E769+(G770^2)*E770-(H768*H770*E768+H769*H770*E769+(H770^2)*E770)</f>
        <v>8.1215168875102564E-2</v>
      </c>
      <c r="BE835" s="10">
        <f>J768</f>
        <v>4.328366366309544E-2</v>
      </c>
      <c r="BZ835" s="5" t="s">
        <v>4</v>
      </c>
      <c r="CA835" s="6" t="s">
        <v>5</v>
      </c>
      <c r="CB835" s="7" t="s">
        <v>6</v>
      </c>
      <c r="CC835" s="8" t="s">
        <v>1</v>
      </c>
      <c r="CD835">
        <v>14</v>
      </c>
      <c r="CE835" s="9" t="s">
        <v>7</v>
      </c>
      <c r="CG835" s="90" t="s">
        <v>157</v>
      </c>
      <c r="CH835" s="61">
        <f>CE836-((CH837-CE836)/(EY835-CW835))*CW835</f>
        <v>9.7483546045667957</v>
      </c>
      <c r="CI835" s="10"/>
      <c r="CK835" s="5" t="s">
        <v>4</v>
      </c>
      <c r="CL835" s="6" t="s">
        <v>5</v>
      </c>
      <c r="CM835" s="7" t="s">
        <v>6</v>
      </c>
      <c r="CN835" s="8" t="s">
        <v>1</v>
      </c>
      <c r="CO835" s="10"/>
      <c r="CP835">
        <f t="shared" ref="CP835:CQ837" si="1262">BZ836</f>
        <v>0.93180266183863136</v>
      </c>
      <c r="CQ835">
        <f t="shared" si="1262"/>
        <v>-0.87956522186239505</v>
      </c>
      <c r="CR835">
        <f>CI839</f>
        <v>0</v>
      </c>
      <c r="CS835">
        <f>CL839</f>
        <v>0</v>
      </c>
      <c r="CU835" s="17">
        <f>CU739</f>
        <v>0</v>
      </c>
      <c r="CV835" s="17">
        <f>CV739</f>
        <v>-15</v>
      </c>
      <c r="CW835" s="31">
        <f>CH742</f>
        <v>291.81225491252428</v>
      </c>
      <c r="CY835" s="61">
        <f t="array" ref="CY835:CY837">MMULT(DQ835:DS837,DO835:DO837)</f>
        <v>0.9200007789996677</v>
      </c>
      <c r="CZ835" s="13"/>
      <c r="DA835" s="17">
        <v>1</v>
      </c>
      <c r="DB835">
        <v>0</v>
      </c>
      <c r="DD835" s="73">
        <f>(DB835^2)*(1-COS(RADIANS(CW835+45)))+(COS(RADIANS(CW835+45)))</f>
        <v>0.91921957790306608</v>
      </c>
      <c r="DE835" s="73">
        <f>(DB835*DB836)*(1-COS(RADIANS(CW835+45)))-DB837*(SIN(RADIANS(CW835+45)))</f>
        <v>0.39374530803516766</v>
      </c>
      <c r="DF835" s="73">
        <f>(DB835*DB837)*(1-COS(RADIANS(CW835+45)))+DB836*(SIN(RADIANS(CW835+45)))</f>
        <v>0</v>
      </c>
      <c r="DG835" s="10"/>
      <c r="DH835">
        <f t="array" ref="DH835:DH837">MMULT(DD835:DF837,DA835:DA837)</f>
        <v>0.91921957790306608</v>
      </c>
      <c r="DI835" s="23">
        <f>COS(RADIANS('[1]Biaxial Input'!$F$21))</f>
        <v>-0.9975640502598242</v>
      </c>
      <c r="DK835" s="30">
        <f>(DI835^2)*(1-COS(RADIANS(CV835)))+(COS(RADIANS(CV835)))</f>
        <v>0.99983419624187875</v>
      </c>
      <c r="DL835" s="30">
        <f>(DI835*DI836)*(1-COS(RADIANS(CV835)))-DI837*(SIN(RADIANS(CV835)))</f>
        <v>-2.3711042090011594E-3</v>
      </c>
      <c r="DM835" s="30">
        <f>(DI835*DI837)*(1-COS(RADIANS(CV835)))+DI836*(SIN(RADIANS(CV835)))</f>
        <v>-1.8054303924173627E-2</v>
      </c>
      <c r="DO835">
        <f t="array" ref="DO835:DO837">MMULT(DK835:DM837,DH835:DH837)</f>
        <v>0.9200007789996677</v>
      </c>
      <c r="DQ835" s="28">
        <f>(DB835^2)*(1-COS(RADIANS(CU835)))+(COS(RADIANS(CU835)))</f>
        <v>1</v>
      </c>
      <c r="DR835" s="28">
        <f>(DB835*DB836)*(1-COS(RADIANS(CU835)))-DB837*(SIN(RADIANS(CU835)))</f>
        <v>0</v>
      </c>
      <c r="DS835" s="28">
        <f>(DB835*DB837)*(1-COS(RADIANS(CU835)))+DB836*(SIN(RADIANS(CU835)))</f>
        <v>0</v>
      </c>
      <c r="DU835" s="61">
        <f t="array" ref="DU835:DU837">MMULT(DQ835:DS837,EE835:EE837)</f>
        <v>-0.39150045817319051</v>
      </c>
      <c r="DV835" s="13"/>
      <c r="DW835" s="17">
        <v>1</v>
      </c>
      <c r="DX835">
        <v>0</v>
      </c>
      <c r="DZ835" s="73">
        <f>(DB835^2)*(1-COS(RADIANS(CW835-45)))+(COS(RADIANS(CW835-45)))</f>
        <v>-0.39374530803516761</v>
      </c>
      <c r="EA835" s="73">
        <f>(DB835*DB836)*(1-COS(RADIANS(CW835-45)))-DB837*(SIN(RADIANS(CW835-45)))</f>
        <v>0.91921957790306608</v>
      </c>
      <c r="EB835" s="73">
        <f>(DB835*DB837)*(1-COS(RADIANS(CW835-45)))+DB836*(SIN(RADIANS(CW835-45)))</f>
        <v>0</v>
      </c>
      <c r="EC835" s="10"/>
      <c r="ED835">
        <f t="array" ref="ED835:ED837">MMULT(DZ835:EB837,DA835:DA837)</f>
        <v>-0.39374530803516761</v>
      </c>
      <c r="EE835" s="1">
        <f t="array" ref="EE835:EE837">MMULT(DK835:DM837,ED835:ED837)</f>
        <v>-0.39150045817319051</v>
      </c>
      <c r="EG835">
        <f>CY835+DU835</f>
        <v>0.52850032082647713</v>
      </c>
      <c r="EH835">
        <f>EG835/(SQRT(EG835^2+EG836^2+EG837^2))</f>
        <v>0.37370616071566798</v>
      </c>
      <c r="EJ835">
        <f>Q835+AM835</f>
        <v>0</v>
      </c>
      <c r="EK835">
        <f>EJ835/(SQRT(EJ835^2+EJ836^2+EJ837^2))</f>
        <v>0</v>
      </c>
      <c r="EM835" s="23">
        <f>CY836*DU837-CY837*DU836</f>
        <v>1.8054303924173634E-2</v>
      </c>
      <c r="EO835" s="15">
        <v>14</v>
      </c>
      <c r="EP835" s="9" t="s">
        <v>7</v>
      </c>
      <c r="EW835" s="17">
        <f>CU835</f>
        <v>0</v>
      </c>
      <c r="EX835" s="17">
        <f>CV835</f>
        <v>-15</v>
      </c>
      <c r="EY835" s="31">
        <f>1+CW835</f>
        <v>292.81225491252428</v>
      </c>
      <c r="EZ835" s="10"/>
      <c r="FA835" s="61">
        <f t="array" ref="FA835:FA837">MMULT(FS835:FU837,FQ835:FQ837)</f>
        <v>0.92669328354132385</v>
      </c>
      <c r="FB835" s="13">
        <f>BW836</f>
        <v>0</v>
      </c>
      <c r="FC835" s="17">
        <v>1</v>
      </c>
      <c r="FD835">
        <v>0</v>
      </c>
      <c r="FF835" s="73">
        <f>(FD835^2)*(1-COS(RADIANS(EY835+45)))+(COS(RADIANS(EY835+45)))</f>
        <v>0.92595137945761485</v>
      </c>
      <c r="FG835" s="73">
        <f>(FD835*FD836)*(1-COS(RADIANS(EY835+45)))-FD837*(SIN(RADIANS(EY835+45)))</f>
        <v>0.37764274503893258</v>
      </c>
      <c r="FH835" s="73">
        <f>(FD835*FD837)*(1-COS(RADIANS(EY835+45)))+FD836*(SIN(RADIANS(EY835+45)))</f>
        <v>0</v>
      </c>
      <c r="FI835" s="10"/>
      <c r="FJ835">
        <f t="array" ref="FJ835:FJ837">MMULT(FF835:FH837,FC835:FC837)</f>
        <v>0.92595137945761485</v>
      </c>
      <c r="FK835" s="23">
        <f>COS(RADIANS(176))</f>
        <v>-0.9975640502598242</v>
      </c>
      <c r="FM835" s="30">
        <f>(FK835^2)*(1-COS(RADIANS(EX835)))+(COS(RADIANS(EX835)))</f>
        <v>0.99983419624187875</v>
      </c>
      <c r="FN835" s="30">
        <f>(FK835*FK836)*(1-COS(RADIANS(EX835)))-FK837*(SIN(RADIANS(EX835)))</f>
        <v>-2.3711042090011594E-3</v>
      </c>
      <c r="FO835" s="30">
        <f>(FK835*FK837)*(1-COS(RADIANS(EX835)))+FK836*(SIN(RADIANS(EX835)))</f>
        <v>-1.8054303924173627E-2</v>
      </c>
      <c r="FQ835">
        <f t="array" ref="FQ835:FQ837">MMULT(FM835:FO837,FJ835:FJ837)</f>
        <v>0.92669328354132385</v>
      </c>
      <c r="FS835" s="28">
        <f>(FD835^2)*(1-COS(RADIANS(EW835)))+(COS(RADIANS(EW835)))</f>
        <v>1</v>
      </c>
      <c r="FT835" s="28">
        <f>(FD835*FD836)*(1-COS(RADIANS(EW835)))-FD837*(SIN(RADIANS(EW835)))</f>
        <v>0</v>
      </c>
      <c r="FU835" s="28">
        <f>(FD835*FD837)*(1-COS(RADIANS(EW835)))+FD836*(SIN(RADIANS(EW835)))</f>
        <v>0</v>
      </c>
      <c r="FW835" s="61">
        <f t="array" ref="FW835:FW837">MMULT(FS835:FU837,GG835:GG837)</f>
        <v>-0.37538460323941542</v>
      </c>
      <c r="FX835" s="13">
        <f>BX836</f>
        <v>0</v>
      </c>
      <c r="FY835" s="17">
        <v>1</v>
      </c>
      <c r="FZ835">
        <v>0</v>
      </c>
      <c r="GB835" s="73">
        <f>(FD835^2)*(1-COS(RADIANS(EY835-45)))+(COS(RADIANS(EY835-45)))</f>
        <v>-0.37764274503893253</v>
      </c>
      <c r="GC835" s="73">
        <f>(FD835*FD836)*(1-COS(RADIANS(EY835-45)))-FD837*(SIN(RADIANS(EY835-45)))</f>
        <v>0.92595137945761485</v>
      </c>
      <c r="GD835" s="73">
        <f>(FD835*FD837)*(1-COS(RADIANS(EY835-45)))+FD836*(SIN(RADIANS(EY835-45)))</f>
        <v>0</v>
      </c>
      <c r="GE835" s="10"/>
      <c r="GF835">
        <f t="array" ref="GF835:GF837">MMULT(GB835:GD837,FC835:FC837)</f>
        <v>-0.37764274503893253</v>
      </c>
      <c r="GG835" s="1">
        <f t="array" ref="GG835:GG837">MMULT(FM835:FO837,GF835:GF837)</f>
        <v>-0.37538460323941542</v>
      </c>
      <c r="GI835">
        <f>FA835+FW835</f>
        <v>0.55130868030190849</v>
      </c>
      <c r="GJ835">
        <f>GI835/(SQRT(GI835^2+GI836^2+GI837^2))</f>
        <v>0.38983410636848587</v>
      </c>
      <c r="GL835" t="e">
        <f>CH836+DC835</f>
        <v>#VALUE!</v>
      </c>
      <c r="GM835" t="e">
        <f>GL835/(SQRT(GL835^2+GL836^2+GL837^2))</f>
        <v>#VALUE!</v>
      </c>
      <c r="GO835" s="27">
        <f>FA836*FW837-FA837*FW836</f>
        <v>1.8054303924173634E-2</v>
      </c>
    </row>
    <row r="836" spans="1:197" x14ac:dyDescent="0.2">
      <c r="A836" s="3" t="s">
        <v>19</v>
      </c>
      <c r="B836" s="3" t="s">
        <v>18</v>
      </c>
      <c r="C836" s="3" t="s">
        <v>20</v>
      </c>
      <c r="Q836" s="82" t="s">
        <v>148</v>
      </c>
      <c r="R836" s="13"/>
      <c r="T836" s="10"/>
      <c r="U836" s="10"/>
      <c r="V836" s="10"/>
      <c r="W836" s="10"/>
      <c r="X836" s="10"/>
      <c r="Y836" s="10"/>
      <c r="Z836" s="80"/>
      <c r="AA836" s="23" t="s">
        <v>149</v>
      </c>
      <c r="AE836" s="1"/>
      <c r="AG836" s="80"/>
      <c r="AK836" s="13"/>
      <c r="AL836" s="81"/>
      <c r="AM836" s="82" t="s">
        <v>150</v>
      </c>
      <c r="AO836" s="13"/>
      <c r="AP836" s="13"/>
      <c r="AS836" s="1"/>
      <c r="AW836" s="1"/>
      <c r="AX836" s="10"/>
      <c r="AY836" s="11">
        <f>(G773^2)*F773+G773*G774*F774+G773*G775*F775-((H773^2)*F773+H773*H774*F774+H773*H775*F775)</f>
        <v>0.3161409111226689</v>
      </c>
      <c r="AZ836" s="12">
        <f>G773*G774*F773+(G774^2)*F774+G774*G775*F775-(H773*H774*F773+(H774^2)*F774+H774*H775*F775)</f>
        <v>-0.9278846263068069</v>
      </c>
      <c r="BA836" s="12">
        <f>G773*G775*F773+G774*G775*F774+(G775^2)*F775-(H773*H775*F773+H774*H775*F774+(H775^2)*F775)</f>
        <v>8.0652283131854033E-2</v>
      </c>
      <c r="BB836" s="12">
        <f>(G773^2)*E773+G773*G774*E774+G773*G775*E775-((H773^2)*E773+H773*H774*E774+H773*H775*E775)</f>
        <v>-0.28768943936753721</v>
      </c>
      <c r="BC836" s="12">
        <f>G773*G774*E773+(G774^2)*E774+G774*G775*E775-(H773*H774*E773+(H774^2)*E774+H774*H775*E775)</f>
        <v>0.92225230972577144</v>
      </c>
      <c r="BD836" s="24">
        <f>G773*G775*E773+G774*G775*E774+(G775^2)*E775-(H773*H775*E773+H774*H775*E774+(H775^2)*E775)</f>
        <v>-7.5541926024162154E-2</v>
      </c>
      <c r="BE836" s="10">
        <f>J773</f>
        <v>-3.9026904034430931E-2</v>
      </c>
      <c r="BY836" t="s">
        <v>8</v>
      </c>
      <c r="BZ836" s="5">
        <f t="shared" ref="BZ836:CA838" si="1263">BZ831</f>
        <v>0.93180266183863136</v>
      </c>
      <c r="CA836" s="6">
        <f t="shared" si="1263"/>
        <v>-0.87956522186239505</v>
      </c>
      <c r="CB836" s="7">
        <f>CY835</f>
        <v>0.9200007789996677</v>
      </c>
      <c r="CC836" s="8">
        <f>DU835</f>
        <v>-0.39150045817319051</v>
      </c>
      <c r="CE836" s="9">
        <f>((SUMPRODUCT(CB836:CB838,BZ836:BZ838))*(SUMPRODUCT(CB836:CB838,CA836:CA838)))-((SUMPRODUCT(CC836:CC838,BZ836:BZ838))*(SUMPRODUCT(CC836:CC838,CA836:CA838)))</f>
        <v>0</v>
      </c>
      <c r="CG836">
        <v>1</v>
      </c>
      <c r="CH836" t="s">
        <v>161</v>
      </c>
      <c r="CI836" s="67"/>
      <c r="CJ836" s="1" t="s">
        <v>8</v>
      </c>
      <c r="CK836" s="5">
        <f t="shared" ref="CK836:CL838" si="1264">BZ836</f>
        <v>0.93180266183863136</v>
      </c>
      <c r="CL836" s="6">
        <f t="shared" si="1264"/>
        <v>-0.87956522186239505</v>
      </c>
      <c r="CM836" s="7">
        <f>FA835</f>
        <v>0.92669328354132385</v>
      </c>
      <c r="CN836" s="8">
        <f>FW835</f>
        <v>-0.37538460323941542</v>
      </c>
      <c r="CO836" s="10"/>
      <c r="CP836">
        <f t="shared" si="1262"/>
        <v>0.3492962422733713</v>
      </c>
      <c r="CQ836">
        <f t="shared" si="1262"/>
        <v>-0.34518112468713447</v>
      </c>
      <c r="CR836">
        <f>CJ839</f>
        <v>0</v>
      </c>
      <c r="CS836">
        <f>CM839</f>
        <v>0</v>
      </c>
      <c r="CW836" s="28"/>
      <c r="CY836" s="61">
        <v>-0.38257361187329014</v>
      </c>
      <c r="DA836" s="17">
        <v>0</v>
      </c>
      <c r="DB836">
        <v>0</v>
      </c>
      <c r="DD836" s="73">
        <f>(DB835*DB836)*(1-COS(RADIANS(CW835+45)))+DB837*(SIN(RADIANS(CW835+45)))</f>
        <v>-0.39374530803516766</v>
      </c>
      <c r="DE836" s="73">
        <f>(DB836^2)*(1-COS(RADIANS(CW835+45)))+(COS(RADIANS(CW835+45)))</f>
        <v>0.91921957790306608</v>
      </c>
      <c r="DF836" s="73">
        <f>(DB836*DB837)*(1-COS(RADIANS(CW835+45)))-DB835*(SIN(RADIANS(CW835+45)))</f>
        <v>0</v>
      </c>
      <c r="DG836" s="10"/>
      <c r="DH836">
        <v>-0.39374530803516766</v>
      </c>
      <c r="DI836" s="23">
        <f>SIN(RADIANS('[1]Biaxial Input'!$F$21))*(COS(RADIANS(0)))</f>
        <v>6.9756473744125524E-2</v>
      </c>
      <c r="DK836" s="30">
        <f>(DI835*DI836)*(1-COS(RADIANS(CV835)))+DI837*(SIN(RADIANS(CV835)))</f>
        <v>-2.3711042090011594E-3</v>
      </c>
      <c r="DL836" s="30">
        <f>(DI836^2)*(1-COS(RADIANS(CV835)))+(COS(RADIANS(CV835)))</f>
        <v>0.96609163004718956</v>
      </c>
      <c r="DM836" s="30">
        <f>(DI836*DI837)*(1-COS(RADIANS(CV835)))-DI835*(SIN(RADIANS(CV835)))</f>
        <v>-0.25818857491685071</v>
      </c>
      <c r="DO836">
        <v>-0.38257361187329014</v>
      </c>
      <c r="DQ836" s="28">
        <f>(DB835*DB836)*(1-COS(RADIANS(CU835)))+DB837*(SIN(RADIANS(CU835)))</f>
        <v>0</v>
      </c>
      <c r="DR836" s="28">
        <f>(DB836^2)*(1-COS(RADIANS(CU835)))+(COS(RADIANS(CU835)))</f>
        <v>1</v>
      </c>
      <c r="DS836" s="28">
        <f>(DB836*DB837)*(1-COS(RADIANS(CU835)))-DB835*(SIN(RADIANS(CU835)))</f>
        <v>0</v>
      </c>
      <c r="DU836" s="61">
        <v>-0.887116729230506</v>
      </c>
      <c r="DW836" s="17">
        <v>0</v>
      </c>
      <c r="DX836">
        <v>0</v>
      </c>
      <c r="DZ836" s="73">
        <f>(DB835*DB836)*(1-COS(RADIANS(CW835-45)))+DB837*(SIN(RADIANS(CW835-45)))</f>
        <v>-0.91921957790306608</v>
      </c>
      <c r="EA836" s="73">
        <f>(DB836^2)*(1-COS(RADIANS(CW835-45)))+(COS(RADIANS(CW835-45)))</f>
        <v>-0.39374530803516761</v>
      </c>
      <c r="EB836" s="73">
        <f>(DB836*DB837)*(1-COS(RADIANS(CW835-45)))-DB835*(SIN(RADIANS(CW835-45)))</f>
        <v>0</v>
      </c>
      <c r="EC836" s="10"/>
      <c r="ED836">
        <v>-0.91921957790306608</v>
      </c>
      <c r="EE836" s="1">
        <v>-0.887116729230506</v>
      </c>
      <c r="EG836">
        <f>CY836+DU836</f>
        <v>-1.2696903411037961</v>
      </c>
      <c r="EH836">
        <f>EG836/(SQRT(EG835^2+EG836^2+EG837^2))</f>
        <v>-0.89780665020155492</v>
      </c>
      <c r="EJ836">
        <f>Q836+AM836</f>
        <v>0</v>
      </c>
      <c r="EK836">
        <f>EJ836/(SQRT(EJ835^2+EJ836^2+EJ837^2))</f>
        <v>0</v>
      </c>
      <c r="EM836" s="23">
        <f>CY837*DU835-CY835*DU837</f>
        <v>0.25818857491685071</v>
      </c>
      <c r="EP836" s="9">
        <f>((SUMPRODUCT(CM836:CM838,BZ836:BZ838))*(SUMPRODUCT(CM836:CM838,CA836:CA838)))-((SUMPRODUCT(CN836:CN838,BZ836:BZ838))*(SUMPRODUCT(CN836:CN838,CA836:CA838)))</f>
        <v>-3.3406255016565467E-2</v>
      </c>
      <c r="EY836" s="28"/>
      <c r="EZ836" s="10"/>
      <c r="FA836" s="61">
        <v>-0.36703302234331997</v>
      </c>
      <c r="FB836" s="13">
        <f>BW837</f>
        <v>0</v>
      </c>
      <c r="FC836" s="17">
        <v>0</v>
      </c>
      <c r="FD836">
        <v>0</v>
      </c>
      <c r="FF836" s="73">
        <f>(FD835*FD836)*(1-COS(RADIANS(EY835+45)))+FD837*(SIN(RADIANS(EY835+45)))</f>
        <v>-0.37764274503893258</v>
      </c>
      <c r="FG836" s="73">
        <f>(FD836^2)*(1-COS(RADIANS(EY835+45)))+(COS(RADIANS(EY835+45)))</f>
        <v>0.92595137945761485</v>
      </c>
      <c r="FH836" s="73">
        <f>(FD836*FD837)*(1-COS(RADIANS(EY835+45)))-FD835*(SIN(RADIANS(EY835+45)))</f>
        <v>0</v>
      </c>
      <c r="FI836" s="10"/>
      <c r="FJ836">
        <v>-0.37764274503893258</v>
      </c>
      <c r="FK836" s="23">
        <f>SIN(RADIANS(176))*(COS(RADIANS(0)))</f>
        <v>6.9756473744125524E-2</v>
      </c>
      <c r="FM836" s="30">
        <f>(FK835*FK836)*(1-COS(RADIANS(EX835)))+FK837*(SIN(RADIANS(EX835)))</f>
        <v>-2.3711042090011594E-3</v>
      </c>
      <c r="FN836" s="30">
        <f>(FK836^2)*(1-COS(RADIANS(EX835)))+(COS(RADIANS(EX835)))</f>
        <v>0.96609163004718956</v>
      </c>
      <c r="FO836" s="30">
        <f>(FK836*FK837)*(1-COS(RADIANS(EX835)))-FK835*(SIN(RADIANS(EX835)))</f>
        <v>-0.25818857491685071</v>
      </c>
      <c r="FQ836">
        <v>-0.36703302234331997</v>
      </c>
      <c r="FS836" s="28">
        <f>(FD835*FD836)*(1-COS(RADIANS(EW835)))+FD837*(SIN(RADIANS(EW835)))</f>
        <v>0</v>
      </c>
      <c r="FT836" s="28">
        <f>(FD836^2)*(1-COS(RADIANS(EW835)))+(COS(RADIANS(EW835)))</f>
        <v>1</v>
      </c>
      <c r="FU836" s="28">
        <f>(FD836*FD837)*(1-COS(RADIANS(EW835)))-FD835*(SIN(RADIANS(EW835)))</f>
        <v>0</v>
      </c>
      <c r="FW836" s="61">
        <v>-0.8936584472223903</v>
      </c>
      <c r="FX836" s="13">
        <f>BX837</f>
        <v>0</v>
      </c>
      <c r="FY836" s="17">
        <v>0</v>
      </c>
      <c r="FZ836">
        <v>0</v>
      </c>
      <c r="GB836" s="73">
        <f>(FD835*FD836)*(1-COS(RADIANS(EY835-45)))+FD837*(SIN(RADIANS(EY835-45)))</f>
        <v>-0.92595137945761485</v>
      </c>
      <c r="GC836" s="73">
        <f>(FD836^2)*(1-COS(RADIANS(EY835-45)))+(COS(RADIANS(EY835-45)))</f>
        <v>-0.37764274503893253</v>
      </c>
      <c r="GD836" s="73">
        <f>(FD836*FD837)*(1-COS(RADIANS(EY835-45)))-FD835*(SIN(RADIANS(EY835-45)))</f>
        <v>0</v>
      </c>
      <c r="GE836" s="10"/>
      <c r="GF836">
        <v>-0.92595137945761485</v>
      </c>
      <c r="GG836" s="1">
        <v>-0.8936584472223903</v>
      </c>
      <c r="GI836">
        <f>FA836+FW836</f>
        <v>-1.2606914695657103</v>
      </c>
      <c r="GJ836">
        <f>GI836/(SQRT(GI835^2+GI836^2+GI837^2))</f>
        <v>-0.89144348711394772</v>
      </c>
      <c r="GL836">
        <f>CH837+DC836</f>
        <v>-3.3406255016565467E-2</v>
      </c>
      <c r="GM836" t="e">
        <f>GL836/(SQRT(GL835^2+GL836^2+GL837^2))</f>
        <v>#VALUE!</v>
      </c>
      <c r="GO836" s="27">
        <f>FA837*FW835-FA835*FW837</f>
        <v>0.25818857491685077</v>
      </c>
    </row>
    <row r="837" spans="1:197" x14ac:dyDescent="0.2">
      <c r="A837" s="3">
        <f>C850+C853</f>
        <v>5.1650194570812547E-2</v>
      </c>
      <c r="B837" s="3">
        <f>C851*C855-C852*C854</f>
        <v>-0.14714726325965083</v>
      </c>
      <c r="C837" s="3">
        <f>A838*B839-A839*B838</f>
        <v>0.1645383207979749</v>
      </c>
      <c r="E837" s="5" t="s">
        <v>4</v>
      </c>
      <c r="F837" s="6" t="s">
        <v>5</v>
      </c>
      <c r="G837" s="7" t="s">
        <v>6</v>
      </c>
      <c r="H837" s="8" t="s">
        <v>1</v>
      </c>
      <c r="I837">
        <v>16</v>
      </c>
      <c r="J837" s="9" t="s">
        <v>7</v>
      </c>
      <c r="K837">
        <v>16</v>
      </c>
      <c r="L837" s="10"/>
      <c r="M837" s="17">
        <f>A777</f>
        <v>25</v>
      </c>
      <c r="N837" s="17">
        <f>B777</f>
        <v>-30</v>
      </c>
      <c r="O837" s="17">
        <f>C777</f>
        <v>270.8</v>
      </c>
      <c r="Q837" s="61">
        <f t="array" ref="Q837:Q839">MMULT(AI837:AK839,AG837:AG839)</f>
        <v>0.91338652578000923</v>
      </c>
      <c r="R837" s="13"/>
      <c r="S837" s="17">
        <v>1</v>
      </c>
      <c r="T837">
        <v>0</v>
      </c>
      <c r="V837" s="73">
        <f>(T837^2)*(1-COS(RADIANS(O837+45)))+(COS(RADIANS(O837+45)))</f>
        <v>0.71691060765048265</v>
      </c>
      <c r="W837" s="73">
        <f>(T837*T838)*(1-COS(RADIANS(O837+45)))-T839*(SIN(RADIANS(O837+45)))</f>
        <v>0.69716510285456468</v>
      </c>
      <c r="X837" s="73">
        <f>(T837*T839)*(1-COS(RADIANS(O837+45)))+T838*(SIN(RADIANS(O837+45)))</f>
        <v>0</v>
      </c>
      <c r="Y837" s="10"/>
      <c r="Z837">
        <f t="array" ref="Z837:Z839">MMULT(V837:X839,S837:S839)</f>
        <v>0.71691060765048265</v>
      </c>
      <c r="AA837" s="23">
        <f>COS(RADIANS('[1]Biaxial Input'!$F$21))</f>
        <v>-0.9975640502598242</v>
      </c>
      <c r="AC837" s="30">
        <f>(AA837^2)*(1-COS(RADIANS(N837)))+(COS(RADIANS(N837)))</f>
        <v>0.99934808421962718</v>
      </c>
      <c r="AD837" s="30">
        <f>(AA837*AA838)*(1-COS(RADIANS(N837)))-AA839*(SIN(RADIANS(N837)))</f>
        <v>-9.3228300025961861E-3</v>
      </c>
      <c r="AE837" s="30">
        <f>(AA837*AA839)*(1-COS(RADIANS(N837)))+AA838*(SIN(RADIANS(N837)))</f>
        <v>-3.4878236872062755E-2</v>
      </c>
      <c r="AG837">
        <f t="array" ref="AG837:AG839">MMULT(AC837:AE839,Z837:Z839)</f>
        <v>0.72294279404989426</v>
      </c>
      <c r="AI837" s="28">
        <f>(T837^2)*(1-COS(RADIANS(M837)))+(COS(RADIANS(M837)))</f>
        <v>0.90630778703664994</v>
      </c>
      <c r="AJ837" s="28">
        <f>(T837*T838)*(1-COS(RADIANS(M837)))-T839*(SIN(RADIANS(M837)))</f>
        <v>-0.42261826174069944</v>
      </c>
      <c r="AK837" s="28">
        <f>(T837*T839)*(1-COS(RADIANS(M837)))+T838*(SIN(RADIANS(M837)))</f>
        <v>0</v>
      </c>
      <c r="AM837" s="61">
        <f t="array" ref="AM837:AM839">MMULT(AI837:AK839,AW837:AW839)</f>
        <v>-0.36553817544573719</v>
      </c>
      <c r="AN837" s="13"/>
      <c r="AO837" s="17">
        <v>1</v>
      </c>
      <c r="AP837">
        <v>0</v>
      </c>
      <c r="AR837" s="73">
        <f>(T837^2)*(1-COS(RADIANS(O837-45)))+(COS(RADIANS(O837-45)))</f>
        <v>-0.69716510285456434</v>
      </c>
      <c r="AS837" s="73">
        <f>(T837*T838)*(1-COS(RADIANS(O837-45)))-T839*(SIN(RADIANS(O837-45)))</f>
        <v>0.71691060765048298</v>
      </c>
      <c r="AT837" s="73">
        <f>(T837*T839)*(1-COS(RADIANS(O837-45)))+T838*(SIN(RADIANS(O837-45)))</f>
        <v>0</v>
      </c>
      <c r="AU837" s="10"/>
      <c r="AV837">
        <f t="array" ref="AV837:AV839">MMULT(AR837:AT839,S837:S839)</f>
        <v>-0.69716510285456434</v>
      </c>
      <c r="AW837" s="1">
        <f t="array" ref="AW837:AW839">MMULT(AC837:AE839,AV837:AV839)</f>
        <v>-0.6900269742003049</v>
      </c>
      <c r="AX837" s="10"/>
      <c r="AY837" s="11">
        <f>(G778^2)*F778+G778*G779*F779+G778*G780*F780-((H778^2)*F778+H778*H779*F779+H778*H780*F780)</f>
        <v>-0.35309034514083576</v>
      </c>
      <c r="AZ837" s="12">
        <f>G778*G779*F778+(G779^2)*F779+G779*G780*F780-(H778*H779*F778+(H779^2)*F779+H779*H780*F780)</f>
        <v>0.92407491687025545</v>
      </c>
      <c r="BA837" s="12">
        <f>G778*G780*F778+G779*G780*F779+(G780^2)*F780-(H778*H780*F778+H779*H780*F779+(H780^2)*F780)</f>
        <v>0.11239040518108645</v>
      </c>
      <c r="BB837" s="12">
        <f>(G778^2)*E778+G778*G779*E779+G778*G780*E780-((H778^2)*E778+H778*H779*E779+H778*H780*E780)</f>
        <v>0.38698885357301938</v>
      </c>
      <c r="BC837" s="12">
        <f>G778*G779*E778+(G779^2)*E779+G779*G780*E780-(H778*H779*E778+(H779^2)*E779+H779*H780*E780)</f>
        <v>-0.85686578113660783</v>
      </c>
      <c r="BD837" s="24">
        <f>G778*G780*E778+G779*G780*E779+(G780^2)*E780-(H778*H780*E778+H779*H780*E779+(H780^2)*E780)</f>
        <v>-9.3126442117598698E-2</v>
      </c>
      <c r="BE837" s="10">
        <f>J778</f>
        <v>-1.5683837753023677E-2</v>
      </c>
      <c r="BY837" t="s">
        <v>9</v>
      </c>
      <c r="BZ837" s="5">
        <f t="shared" si="1263"/>
        <v>0.3492962422733713</v>
      </c>
      <c r="CA837" s="6">
        <f t="shared" si="1263"/>
        <v>-0.34518112468713447</v>
      </c>
      <c r="CB837" s="7">
        <f>CY836</f>
        <v>-0.38257361187329014</v>
      </c>
      <c r="CC837" s="8">
        <f>DU836</f>
        <v>-0.887116729230506</v>
      </c>
      <c r="CE837" s="10"/>
      <c r="CH837">
        <f>((SUMPRODUCT(CM836:CM838,CK836:CK838))*(SUMPRODUCT(CM836:CM838,CL836:CL838)))-((SUMPRODUCT(CN836:CN838,CK836:CK838))*(SUMPRODUCT(CN836:CN838,CL836:CL838)))</f>
        <v>-3.3406255016565467E-2</v>
      </c>
      <c r="CI837" s="67"/>
      <c r="CJ837" s="10" t="s">
        <v>9</v>
      </c>
      <c r="CK837" s="5">
        <f t="shared" si="1264"/>
        <v>0.3492962422733713</v>
      </c>
      <c r="CL837" s="6">
        <f t="shared" si="1264"/>
        <v>-0.34518112468713447</v>
      </c>
      <c r="CM837" s="7">
        <f>FA836</f>
        <v>-0.36703302234331997</v>
      </c>
      <c r="CN837" s="8">
        <f>FW836</f>
        <v>-0.8936584472223903</v>
      </c>
      <c r="CP837">
        <f t="shared" si="1262"/>
        <v>-9.8670839279614439E-2</v>
      </c>
      <c r="CQ837">
        <f t="shared" si="1262"/>
        <v>-0.32743703463395935</v>
      </c>
      <c r="CR837">
        <f>CK839</f>
        <v>0</v>
      </c>
      <c r="CS837">
        <f>CN839</f>
        <v>0</v>
      </c>
      <c r="CW837" s="28"/>
      <c r="CY837" s="61">
        <v>-8.506467032928379E-2</v>
      </c>
      <c r="DA837" s="17">
        <v>0</v>
      </c>
      <c r="DB837">
        <v>1</v>
      </c>
      <c r="DD837" s="73">
        <f>(DB835*DB837)*(1-COS(RADIANS(CW835+45)))-DB836*(SIN(RADIANS(CW835+45)))</f>
        <v>0</v>
      </c>
      <c r="DE837" s="73">
        <f>(DB836*DB837)*(1-COS(RADIANS(CW835+45)))+DB835*(SIN(RADIANS(CW835+45)))</f>
        <v>0</v>
      </c>
      <c r="DF837" s="73">
        <f>(DB837^2)*(1-COS(RADIANS(CW835+45)))+(COS(RADIANS(CW835+45)))</f>
        <v>1</v>
      </c>
      <c r="DG837" s="10"/>
      <c r="DH837">
        <v>0</v>
      </c>
      <c r="DI837" s="23">
        <f>SIN(RADIANS('[1]Biaxial Input'!$F$21))*SIN(RADIANS(0))</f>
        <v>0</v>
      </c>
      <c r="DK837" s="30">
        <f>(DI835*DI837)*(1-COS(RADIANS(CV835)))-DI836*(SIN(RADIANS(CV835)))</f>
        <v>1.8054303924173627E-2</v>
      </c>
      <c r="DL837" s="30">
        <f>(DI836*DI837)*(1-COS(RADIANS(CV835)))+DI835*(SIN(RADIANS(CV835)))</f>
        <v>0.25818857491685071</v>
      </c>
      <c r="DM837" s="30">
        <f>(DI837^2)*(1-COS(RADIANS(CV835)))+(COS(RADIANS(CV835)))</f>
        <v>0.96592582628906831</v>
      </c>
      <c r="DO837">
        <v>-8.506467032928379E-2</v>
      </c>
      <c r="DQ837" s="28">
        <f>(DB835*DB837)*(1-COS(RADIANS(CU835)))-DB836*(SIN(RADIANS(CU835)))</f>
        <v>0</v>
      </c>
      <c r="DR837" s="28">
        <f>(DB836*DB837)*(1-COS(RADIANS(CU835)))+DB835*(SIN(RADIANS(CU835)))</f>
        <v>0</v>
      </c>
      <c r="DS837" s="28">
        <f>(DB837^2)*(1-COS(RADIANS(CU835)))+(COS(RADIANS(CU835)))</f>
        <v>1</v>
      </c>
      <c r="DU837" s="61">
        <v>-0.24444079031444593</v>
      </c>
      <c r="DW837" s="17">
        <v>0</v>
      </c>
      <c r="DX837">
        <v>1</v>
      </c>
      <c r="DZ837" s="73">
        <f>(DB835*DB835)*(1-COS(RADIANS(CW835-45)))-DB835*(SIN(RADIANS(CW835-45)))</f>
        <v>0</v>
      </c>
      <c r="EA837" s="73">
        <f>(DB836*DB837)*(1-COS(RADIANS(CW835-45)))+DB835*(SIN(RADIANS(CW835-45)))</f>
        <v>0</v>
      </c>
      <c r="EB837" s="73">
        <f>(DB837^2)*(1-COS(RADIANS(CW835-45)))+(COS(RADIANS(CW835-45)))</f>
        <v>1</v>
      </c>
      <c r="EC837" s="10"/>
      <c r="ED837">
        <v>0</v>
      </c>
      <c r="EE837" s="1">
        <v>-0.24444079031444593</v>
      </c>
      <c r="EG837">
        <f>CY837+DU837</f>
        <v>-0.32950546064372971</v>
      </c>
      <c r="EH837">
        <f>EG837/(SQRT(EG835^2+EG836^2+EG837^2))</f>
        <v>-0.23299554565917835</v>
      </c>
      <c r="EJ837">
        <f>Q837+AM837</f>
        <v>0.54784835033427204</v>
      </c>
      <c r="EK837">
        <f>EJ837/(SQRT(EJ835^2+EJ836^2+EJ837^2))</f>
        <v>1</v>
      </c>
      <c r="EM837" s="23">
        <f>CY835*DU836-CY836*DU835</f>
        <v>-0.9659258262890682</v>
      </c>
      <c r="ER837">
        <f t="shared" ref="ER837:ES839" si="1265">CK836</f>
        <v>0.93180266183863136</v>
      </c>
      <c r="ES837">
        <f t="shared" si="1265"/>
        <v>-0.87956522186239505</v>
      </c>
      <c r="ET837" t="e">
        <f>#REF!</f>
        <v>#REF!</v>
      </c>
      <c r="EU837" t="e">
        <f>#REF!</f>
        <v>#REF!</v>
      </c>
      <c r="EY837" s="28"/>
      <c r="EZ837" s="10"/>
      <c r="FA837" s="61">
        <v>-8.0785634545554E-2</v>
      </c>
      <c r="FB837" s="13">
        <f>BW838</f>
        <v>0</v>
      </c>
      <c r="FC837" s="17">
        <v>0</v>
      </c>
      <c r="FD837">
        <v>1</v>
      </c>
      <c r="FF837" s="73">
        <f>(FD835*FD837)*(1-COS(RADIANS(EY835+45)))-FD836*(SIN(RADIANS(EY835+45)))</f>
        <v>0</v>
      </c>
      <c r="FG837" s="73">
        <f>(FD836*FD837)*(1-COS(RADIANS(EY835+45)))+FD835*(SIN(RADIANS(EY835+45)))</f>
        <v>0</v>
      </c>
      <c r="FH837" s="73">
        <f>(FD837^2)*(1-COS(RADIANS(EY835+45)))+(COS(RADIANS(EY835+45)))</f>
        <v>1</v>
      </c>
      <c r="FI837" s="10"/>
      <c r="FJ837">
        <v>0</v>
      </c>
      <c r="FK837" s="23">
        <f>SIN(RADIANS(176))*SIN(RADIANS(0))</f>
        <v>0</v>
      </c>
      <c r="FM837" s="30">
        <f>(FK835*FK837)*(1-COS(RADIANS(EX835)))-FK836*(SIN(RADIANS(EX835)))</f>
        <v>1.8054303924173627E-2</v>
      </c>
      <c r="FN837" s="30">
        <f>(FK836*FK837)*(1-COS(RADIANS(EX835)))+FK835*(SIN(RADIANS(EX835)))</f>
        <v>0.25818857491685071</v>
      </c>
      <c r="FO837" s="30">
        <f>(FK837^2)*(1-COS(RADIANS(EX835)))+(COS(RADIANS(EX835)))</f>
        <v>0.96592582628906831</v>
      </c>
      <c r="FQ837">
        <v>-8.0785634545554E-2</v>
      </c>
      <c r="FS837" s="28">
        <f>(FD835*FD837)*(1-COS(RADIANS(EW835)))-FD836*(SIN(RADIANS(EW835)))</f>
        <v>0</v>
      </c>
      <c r="FT837" s="28">
        <f>(FD836*FD837)*(1-COS(RADIANS(EW835)))+FD835*(SIN(RADIANS(EW835)))</f>
        <v>0</v>
      </c>
      <c r="FU837" s="28">
        <f>(FD837^2)*(1-COS(RADIANS(EW835)))+(COS(RADIANS(EW835)))</f>
        <v>1</v>
      </c>
      <c r="FW837" s="61">
        <v>-0.24588814399814576</v>
      </c>
      <c r="FX837" s="13">
        <f>BX838</f>
        <v>0</v>
      </c>
      <c r="FY837" s="17">
        <v>0</v>
      </c>
      <c r="FZ837">
        <v>1</v>
      </c>
      <c r="GB837" s="73">
        <f>(FD835*FD835)*(1-COS(RADIANS(EY835-45)))-FD835*(SIN(RADIANS(EY835-45)))</f>
        <v>0</v>
      </c>
      <c r="GC837" s="73">
        <f>(FD836*FD837)*(1-COS(RADIANS(EY835-45)))+FD835*(SIN(RADIANS(EY835-45)))</f>
        <v>0</v>
      </c>
      <c r="GD837" s="73">
        <f>(FD837^2)*(1-COS(RADIANS(EY835-45)))+(COS(RADIANS(EY835-45)))</f>
        <v>1</v>
      </c>
      <c r="GE837" s="10"/>
      <c r="GF837">
        <v>0</v>
      </c>
      <c r="GG837" s="1">
        <v>-0.24588814399814576</v>
      </c>
      <c r="GI837">
        <f>FA837+FW837</f>
        <v>-0.32667377854369978</v>
      </c>
      <c r="GJ837">
        <f>GI837/(SQRT(GI835^2+GI836^2+GI837^2))</f>
        <v>-0.23099324404408259</v>
      </c>
      <c r="GL837" t="e">
        <f>#REF!+DC837</f>
        <v>#REF!</v>
      </c>
      <c r="GM837" t="e">
        <f>GL837/(SQRT(GL835^2+GL836^2+GL837^2))</f>
        <v>#REF!</v>
      </c>
      <c r="GO837" s="27">
        <f>FA835*FW836-FA836*FW835</f>
        <v>-0.96592582628906831</v>
      </c>
    </row>
    <row r="838" spans="1:197" x14ac:dyDescent="0.2">
      <c r="A838" s="3">
        <f>C851+C854</f>
        <v>4.9717236164437684E-3</v>
      </c>
      <c r="B838" s="3">
        <f>C852*C853-C850*C855</f>
        <v>0.3882059122353882</v>
      </c>
      <c r="C838" s="3">
        <f>A839*B837-A837*B839</f>
        <v>6.3083216343210236E-2</v>
      </c>
      <c r="D838" t="s">
        <v>8</v>
      </c>
      <c r="E838" s="5">
        <f t="shared" ref="E838:F840" si="1266">E833</f>
        <v>0.93127665311444463</v>
      </c>
      <c r="F838" s="6">
        <f t="shared" si="1266"/>
        <v>-0.88026643289562845</v>
      </c>
      <c r="G838" s="7">
        <f>Q837</f>
        <v>0.91338652578000923</v>
      </c>
      <c r="H838" s="8">
        <f>AM837</f>
        <v>-0.36553817544573719</v>
      </c>
      <c r="J838" s="9">
        <f>((SUMPRODUCT(G838:G840,E838:E840))*(SUMPRODUCT(G838:G840,F838:F840)))-((SUMPRODUCT(H838:H840,E838:E840))*(SUMPRODUCT(H838:H840,F838:F840)))</f>
        <v>-4.4061593695840784E-2</v>
      </c>
      <c r="Q838" s="61">
        <v>-0.24813534182586178</v>
      </c>
      <c r="S838" s="17">
        <v>0</v>
      </c>
      <c r="T838">
        <v>0</v>
      </c>
      <c r="V838" s="73">
        <f>(T837*T838)*(1-COS(RADIANS(O837+45)))+T839*(SIN(RADIANS(O837+45)))</f>
        <v>-0.69716510285456468</v>
      </c>
      <c r="W838" s="73">
        <f>(T838^2)*(1-COS(RADIANS(O837+45)))+(COS(RADIANS(O837+45)))</f>
        <v>0.71691060765048265</v>
      </c>
      <c r="X838" s="73">
        <f>(T838*T839)*(1-COS(RADIANS(O837+45)))-T837*(SIN(RADIANS(O837+45)))</f>
        <v>0</v>
      </c>
      <c r="Y838" s="10"/>
      <c r="Z838">
        <v>-0.69716510285456468</v>
      </c>
      <c r="AA838" s="23">
        <f>SIN(RADIANS('[1]Biaxial Input'!$F$21))*(COS(RADIANS(0)))</f>
        <v>6.9756473744125524E-2</v>
      </c>
      <c r="AC838" s="30">
        <f>(AA837*AA838)*(1-COS(RADIANS(N837)))+AA839*(SIN(RADIANS(N837)))</f>
        <v>-9.3228300025961861E-3</v>
      </c>
      <c r="AD838" s="30">
        <f>(AA838^2)*(1-COS(RADIANS(N837)))+(COS(RADIANS(N837)))</f>
        <v>0.86667731956481153</v>
      </c>
      <c r="AE838" s="30">
        <f>(AA838*AA839)*(1-COS(RADIANS(N837)))-AA837*(SIN(RADIANS(N837)))</f>
        <v>-0.49878202512991204</v>
      </c>
      <c r="AG838">
        <v>-0.61090081835830357</v>
      </c>
      <c r="AI838" s="28">
        <f>(T837*T838)*(1-COS(RADIANS(M837)))+T839*(SIN(RADIANS(M837)))</f>
        <v>0.42261826174069944</v>
      </c>
      <c r="AJ838" s="28">
        <f>(T838^2)*(1-COS(RADIANS(M837)))+(COS(RADIANS(M837)))</f>
        <v>0.90630778703664994</v>
      </c>
      <c r="AK838" s="28">
        <f>(T838*T839)*(1-COS(RADIANS(M837)))-T837*(SIN(RADIANS(M837)))</f>
        <v>0</v>
      </c>
      <c r="AM838" s="61">
        <v>-0.84884377181686888</v>
      </c>
      <c r="AO838" s="17">
        <v>0</v>
      </c>
      <c r="AP838">
        <v>0</v>
      </c>
      <c r="AR838" s="73">
        <f>(T837*T838)*(1-COS(RADIANS(O837-45)))+T839*(SIN(RADIANS(O837-45)))</f>
        <v>-0.71691060765048298</v>
      </c>
      <c r="AS838" s="73">
        <f>(T838^2)*(1-COS(RADIANS(O837-45)))+(COS(RADIANS(O837-45)))</f>
        <v>-0.69716510285456434</v>
      </c>
      <c r="AT838" s="73">
        <f>(T838*T839)*(1-COS(RADIANS(O837-45)))-T837*(SIN(RADIANS(O837-45)))</f>
        <v>0</v>
      </c>
      <c r="AU838" s="10"/>
      <c r="AV838">
        <v>-0.71691060765048298</v>
      </c>
      <c r="AW838" s="1">
        <v>-0.61483061206844525</v>
      </c>
      <c r="AX838" s="10"/>
      <c r="AY838" s="11">
        <f>(G783^2)*F783+G783*G784*F784+G783*G785*F785-((H783^2)*F783+H783*H784*F784+H783*H785*F785)</f>
        <v>-0.35658318176942949</v>
      </c>
      <c r="AZ838" s="12">
        <f>G783*G784*F783+(G784^2)*F784+G784*G785*F785-(H783*H784*F783+(H784^2)*F784+H784*H785*F785)</f>
        <v>0.92154637487559576</v>
      </c>
      <c r="BA838" s="12">
        <f>G783*G785*F783+G784*G785*F784+(G785^2)*F785-(H783*H785*F783+H784*H785*F784+(H785^2)*F785)</f>
        <v>-0.15286691187686663</v>
      </c>
      <c r="BB838" s="12">
        <f>(G783^2)*E783+G783*G784*E784+G783*G785*E785-((H783^2)*E783+H783*H784*E784+H783*H785*E785)</f>
        <v>0.28313169986230519</v>
      </c>
      <c r="BC838" s="12">
        <f>G783*G784*E783+(G784^2)*E784+G784*G785*E785-(H783*H784*E783+(H784^2)*E784+H784*H785*E785)</f>
        <v>-0.86194026855192307</v>
      </c>
      <c r="BD838" s="24">
        <f>G783*G785*E783+G784*G785*E784+(G785^2)*E785-(H783*H785*E783+H784*H785*E784+(H785^2)*E785)</f>
        <v>0.12468452572463261</v>
      </c>
      <c r="BE838" s="10">
        <f>J783</f>
        <v>6.2345939545878637E-3</v>
      </c>
      <c r="BY838" t="s">
        <v>10</v>
      </c>
      <c r="BZ838" s="5">
        <f t="shared" si="1263"/>
        <v>-9.8670839279614439E-2</v>
      </c>
      <c r="CA838" s="6">
        <f t="shared" si="1263"/>
        <v>-0.32743703463395935</v>
      </c>
      <c r="CB838" s="7">
        <f>CY837</f>
        <v>-8.506467032928379E-2</v>
      </c>
      <c r="CC838" s="8">
        <f>DU837</f>
        <v>-0.24444079031444593</v>
      </c>
      <c r="CE838" s="10"/>
      <c r="CG838" s="10" t="s">
        <v>160</v>
      </c>
      <c r="CH838" s="10">
        <f>-CH835*((EY835-CW835)/(CH837-CE836))</f>
        <v>291.81225491252428</v>
      </c>
      <c r="CI838" s="67"/>
      <c r="CJ838" s="10" t="s">
        <v>10</v>
      </c>
      <c r="CK838" s="5">
        <f t="shared" si="1264"/>
        <v>-9.8670839279614439E-2</v>
      </c>
      <c r="CL838" s="6">
        <f t="shared" si="1264"/>
        <v>-0.32743703463395935</v>
      </c>
      <c r="CM838" s="7">
        <f>FA837</f>
        <v>-8.0785634545554E-2</v>
      </c>
      <c r="CN838" s="8">
        <f>FW837</f>
        <v>-0.24588814399814576</v>
      </c>
      <c r="CW838" s="28"/>
      <c r="DH838" s="10"/>
      <c r="DI838" s="10"/>
      <c r="DJ838" s="10"/>
      <c r="DK838" s="10"/>
      <c r="DL838" s="10"/>
      <c r="DM838" s="10"/>
      <c r="DN838" s="10"/>
      <c r="DO838" s="10"/>
      <c r="DP838" s="10"/>
      <c r="EE838" s="1"/>
      <c r="EI838" s="64">
        <f>(DEGREES(ACOS((EH835*EK835+EH836*EK836+EH837*EK837)/((SQRT(EH835^2+EH836^2+EH837^2))*(SQRT(EK835^2+EK836^2+EK837^2))))))</f>
        <v>103.4734964506865</v>
      </c>
      <c r="ER838">
        <f t="shared" si="1265"/>
        <v>0.3492962422733713</v>
      </c>
      <c r="ES838">
        <f t="shared" si="1265"/>
        <v>-0.34518112468713447</v>
      </c>
      <c r="ET838" t="e">
        <f>#REF!</f>
        <v>#REF!</v>
      </c>
      <c r="EU838" t="e">
        <f>#REF!</f>
        <v>#REF!</v>
      </c>
      <c r="EY838" s="28"/>
      <c r="EZ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GG838" s="1"/>
      <c r="GK838" s="64" t="e">
        <f>(DEGREES(ACOS((GJ835*GM835+GJ836*GM836+GJ837*GM837)/((SQRT(GJ835^2+GJ836^2+GJ837^2))*(SQRT(GM835^2+GM836^2+GM837^2))))))</f>
        <v>#VALUE!</v>
      </c>
    </row>
    <row r="839" spans="1:197" x14ac:dyDescent="0.2">
      <c r="A839" s="3">
        <f>C852+C855</f>
        <v>-0.42401416366350486</v>
      </c>
      <c r="B839" s="3">
        <f>C850*C854-C851*C853</f>
        <v>-1.337250677437174E-2</v>
      </c>
      <c r="C839" s="3">
        <f>A837*B838-A838*B837</f>
        <v>2.0782486424340656E-2</v>
      </c>
      <c r="D839" t="s">
        <v>9</v>
      </c>
      <c r="E839" s="5">
        <f t="shared" si="1266"/>
        <v>0.35081781100632181</v>
      </c>
      <c r="F839" s="6">
        <f t="shared" si="1266"/>
        <v>-0.34370269893678401</v>
      </c>
      <c r="G839" s="7">
        <f t="shared" ref="G839:G840" si="1267">Q838</f>
        <v>-0.24813534182586178</v>
      </c>
      <c r="H839" s="8">
        <f t="shared" ref="H839:H840" si="1268">AM838</f>
        <v>-0.84884377181686888</v>
      </c>
      <c r="J839" s="10"/>
      <c r="Q839" s="61">
        <v>-0.3227288438619752</v>
      </c>
      <c r="S839" s="17">
        <v>0</v>
      </c>
      <c r="T839">
        <v>1</v>
      </c>
      <c r="V839" s="73">
        <f>(T837*T839)*(1-COS(RADIANS(O837+45)))-T838*(SIN(RADIANS(O837+45)))</f>
        <v>0</v>
      </c>
      <c r="W839" s="73">
        <f>(T838*T839)*(1-COS(RADIANS(O837+45)))+T837*(SIN(RADIANS(O837+45)))</f>
        <v>0</v>
      </c>
      <c r="X839" s="73">
        <f>(T839^2)*(1-COS(RADIANS(O837+45)))+(COS(RADIANS(O837+45)))</f>
        <v>1</v>
      </c>
      <c r="Y839" s="10"/>
      <c r="Z839">
        <v>0</v>
      </c>
      <c r="AA839" s="23">
        <f>SIN(RADIANS('[1]Biaxial Input'!$F$21))*SIN(RADIANS(0))</f>
        <v>0</v>
      </c>
      <c r="AC839" s="30">
        <f>(AA837*AA839)*(1-COS(RADIANS(N837)))-AA838*(SIN(RADIANS(N837)))</f>
        <v>3.4878236872062755E-2</v>
      </c>
      <c r="AD839" s="30">
        <f>(AA838*AA839)*(1-COS(RADIANS(N837)))+AA837*(SIN(RADIANS(N837)))</f>
        <v>0.49878202512991204</v>
      </c>
      <c r="AE839" s="30">
        <f>(AA839^2)*(1-COS(RADIANS(N837)))+(COS(RADIANS(N837)))</f>
        <v>0.86602540378443871</v>
      </c>
      <c r="AG839">
        <v>-0.3227288438619752</v>
      </c>
      <c r="AI839" s="28">
        <f>(T837*T839)*(1-COS(RADIANS(M837)))-T838*(SIN(RADIANS(M837)))</f>
        <v>0</v>
      </c>
      <c r="AJ839" s="28">
        <f>(T838*T839)*(1-COS(RADIANS(M837)))+T837*(SIN(RADIANS(M837)))</f>
        <v>0</v>
      </c>
      <c r="AK839" s="28">
        <f>(T839^2)*(1-COS(RADIANS(M837)))+(COS(RADIANS(M837)))</f>
        <v>1</v>
      </c>
      <c r="AM839" s="61">
        <v>-0.38189801431732118</v>
      </c>
      <c r="AO839" s="17">
        <v>0</v>
      </c>
      <c r="AP839">
        <v>1</v>
      </c>
      <c r="AR839" s="73">
        <f>(T837*T837)*(1-COS(RADIANS(O837-45)))-T837*(SIN(RADIANS(O837-45)))</f>
        <v>0</v>
      </c>
      <c r="AS839" s="73">
        <f>(T838*T839)*(1-COS(RADIANS(O837-45)))+T837*(SIN(RADIANS(O837-45)))</f>
        <v>0</v>
      </c>
      <c r="AT839" s="73">
        <f>(T839^2)*(1-COS(RADIANS(O837-45)))+(COS(RADIANS(O837-45)))</f>
        <v>1</v>
      </c>
      <c r="AU839" s="10"/>
      <c r="AV839">
        <v>0</v>
      </c>
      <c r="AW839" s="1">
        <v>-0.38189801431732118</v>
      </c>
      <c r="AX839" s="10"/>
      <c r="AY839" s="11">
        <f>(G788^2)*F788+G788*G789*F789+G788*G790*F790-((H788^2)*F788+H788*H789*F789+H788*H790*F790)</f>
        <v>-0.35889764542390656</v>
      </c>
      <c r="AZ839" s="12">
        <f>G788*G789*F788+(G789^2)*F789+G789*G790*F790-(H788*H789*F788+(H789^2)*F789+H789*H790*F790)</f>
        <v>0.82717586562305834</v>
      </c>
      <c r="BA839" s="12">
        <f>G788*G790*F788+G789*G790*F789+(G790^2)*F790-(H788*H790*F788+H789*H790*F789+(H790^2)*F790)</f>
        <v>-0.4009012901083534</v>
      </c>
      <c r="BB839" s="12">
        <f>(G788^2)*E788+G788*G789*E789+G788*G790*E790-((H788^2)*E788+H788*H789*E789+H788*H790*E790)</f>
        <v>0.20847146964908342</v>
      </c>
      <c r="BC839" s="12">
        <f>G788*G789*E788+(G789^2)*E789+G789*G790*E790-(H788*H789*E788+(H789^2)*E789+H789*H790*E790)</f>
        <v>-0.87368472473455094</v>
      </c>
      <c r="BD839" s="24">
        <f>G788*G790*E788+G789*G790*E789+(G790^2)*E790-(H788*H790*E788+H789*H790*E789+(H790^2)*E790)</f>
        <v>0.37124982632953657</v>
      </c>
      <c r="BE839" s="10">
        <f>J788</f>
        <v>-4.661324059964056E-3</v>
      </c>
      <c r="BV839" s="2" t="s">
        <v>3</v>
      </c>
      <c r="CE839" s="10"/>
      <c r="CS839" s="15"/>
      <c r="CW839" s="28"/>
      <c r="CY839" s="82" t="s">
        <v>148</v>
      </c>
      <c r="CZ839" s="13"/>
      <c r="DB839" s="10"/>
      <c r="DC839" s="10"/>
      <c r="DD839" s="10"/>
      <c r="DE839" s="10"/>
      <c r="DF839" s="10"/>
      <c r="DG839" s="10"/>
      <c r="DH839" s="80"/>
      <c r="DI839" s="23" t="s">
        <v>149</v>
      </c>
      <c r="DM839" s="1"/>
      <c r="DO839" s="80"/>
      <c r="DS839" s="13"/>
      <c r="DT839" s="81"/>
      <c r="DU839" s="82" t="s">
        <v>150</v>
      </c>
      <c r="DW839" s="13"/>
      <c r="DX839" s="13"/>
      <c r="EA839" s="1"/>
      <c r="EE839" s="1"/>
      <c r="ER839">
        <f t="shared" si="1265"/>
        <v>-9.8670839279614439E-2</v>
      </c>
      <c r="ES839">
        <f t="shared" si="1265"/>
        <v>-0.32743703463395935</v>
      </c>
      <c r="ET839" t="e">
        <f>#REF!</f>
        <v>#REF!</v>
      </c>
      <c r="EU839" t="e">
        <f>#REF!</f>
        <v>#REF!</v>
      </c>
      <c r="EY839" s="28"/>
      <c r="EZ839" s="10"/>
      <c r="FA839" s="82" t="s">
        <v>148</v>
      </c>
      <c r="FB839" s="13"/>
      <c r="FD839" s="10"/>
      <c r="FE839" s="10"/>
      <c r="FF839" s="10"/>
      <c r="FG839" s="10"/>
      <c r="FH839" s="10"/>
      <c r="FI839" s="10"/>
      <c r="FJ839" s="80"/>
      <c r="FK839" s="23" t="s">
        <v>149</v>
      </c>
      <c r="FO839" s="1"/>
      <c r="FQ839" s="80"/>
      <c r="FU839" s="13"/>
      <c r="FV839" s="81"/>
      <c r="FW839" s="82" t="s">
        <v>150</v>
      </c>
      <c r="FY839" s="13"/>
      <c r="FZ839" s="13"/>
      <c r="GC839" s="1"/>
      <c r="GG839" s="1"/>
      <c r="GK839" s="13"/>
    </row>
    <row r="840" spans="1:197" x14ac:dyDescent="0.2">
      <c r="D840" t="s">
        <v>10</v>
      </c>
      <c r="E840" s="5">
        <f t="shared" si="1266"/>
        <v>-9.8237766895889173E-2</v>
      </c>
      <c r="F840" s="6">
        <f t="shared" si="1266"/>
        <v>-0.32710772210508354</v>
      </c>
      <c r="G840" s="7">
        <f t="shared" si="1267"/>
        <v>-0.3227288438619752</v>
      </c>
      <c r="H840" s="8">
        <f t="shared" si="1268"/>
        <v>-0.38189801431732118</v>
      </c>
      <c r="J840" s="10"/>
      <c r="AW840" s="1"/>
      <c r="AX840" s="10"/>
      <c r="AY840" s="11">
        <f>(G793^2)*F793+G793*G794*F794+G793*G795*F795-((H793^2)*F793+H793*H794*F794+H793*H795*F795)</f>
        <v>0.3545855648326659</v>
      </c>
      <c r="AZ840" s="12">
        <f>G793*G794*F793+(G794^2)*F794+G794*G795*F795-(H793*H794*F793+(H794^2)*F794+H794*H795*F795)</f>
        <v>-0.74071850049517785</v>
      </c>
      <c r="BA840" s="12">
        <f>G793*G795*F793+G794*G795*F794+(G795^2)*F795-(H793*H795*F793+H794*H795*F794+(H795^2)*F795)</f>
        <v>0.46751593311331596</v>
      </c>
      <c r="BB840" s="12">
        <f>(G793^2)*E793+G793*G794*E794+G793*G795*E795-((H793^2)*E793+H793*H794*E794+H793*H795*E795)</f>
        <v>-0.17373519351503319</v>
      </c>
      <c r="BC840" s="12">
        <f>G793*G794*E793+(G794^2)*E794+G794*G795*E795-(H793*H794*E793+(H794^2)*E794+H794*H795*E795)</f>
        <v>0.8481894183238432</v>
      </c>
      <c r="BD840" s="24">
        <f>G793*G795*E793+G794*G795*E794+(G795^2)*E795-(H793*H795*E793+H794*H795*E794+(H795^2)*E795)</f>
        <v>-0.49838024630430755</v>
      </c>
      <c r="BE840" s="10">
        <f>J793</f>
        <v>2.4432293887156897E-2</v>
      </c>
      <c r="BV840" s="2" t="e">
        <f>DEGREES(ACOS(((CH772*CG774+#REF!*#REF!+#REF!*CG776)/(((SQRT((CH772^2)+(#REF!^2)+(#REF!^2)))*(SQRT((CG774^2)+(#REF!^2)+(CG776^2))))))))</f>
        <v>#REF!</v>
      </c>
      <c r="BZ840" s="5" t="s">
        <v>4</v>
      </c>
      <c r="CA840" s="6" t="s">
        <v>5</v>
      </c>
      <c r="CB840" s="7" t="s">
        <v>6</v>
      </c>
      <c r="CC840" s="8" t="s">
        <v>1</v>
      </c>
      <c r="CD840">
        <v>15</v>
      </c>
      <c r="CE840" s="9" t="s">
        <v>7</v>
      </c>
      <c r="CG840" s="90" t="s">
        <v>157</v>
      </c>
      <c r="CH840" s="61">
        <f>CE841-((CH842-CE841)/(EY840-CW840))*CW840</f>
        <v>9.4550586610986969</v>
      </c>
      <c r="CI840" s="10"/>
      <c r="CK840" s="5" t="s">
        <v>4</v>
      </c>
      <c r="CL840" s="6" t="s">
        <v>5</v>
      </c>
      <c r="CM840" s="7" t="s">
        <v>6</v>
      </c>
      <c r="CN840" s="8" t="s">
        <v>1</v>
      </c>
      <c r="CO840" s="10"/>
      <c r="CP840">
        <f t="shared" ref="CP840:CQ842" si="1269">BZ841</f>
        <v>0.93180266183863136</v>
      </c>
      <c r="CQ840">
        <f t="shared" si="1269"/>
        <v>-0.87956522186239505</v>
      </c>
      <c r="CR840">
        <f>CI844</f>
        <v>0</v>
      </c>
      <c r="CS840">
        <f>CL844</f>
        <v>0</v>
      </c>
      <c r="CU840" s="17">
        <f>CU744</f>
        <v>10</v>
      </c>
      <c r="CV840" s="17">
        <f>CV744</f>
        <v>-20</v>
      </c>
      <c r="CW840" s="31">
        <f>CH747</f>
        <v>282.35831847186967</v>
      </c>
      <c r="CY840" s="61">
        <f t="array" ref="CY840:CY842">MMULT(DQ840:DS842,DO840:DO842)</f>
        <v>0.91990878439519741</v>
      </c>
      <c r="CZ840" s="13"/>
      <c r="DA840" s="17">
        <v>1</v>
      </c>
      <c r="DB840">
        <v>0</v>
      </c>
      <c r="DD840" s="73">
        <f>(DB840^2)*(1-COS(RADIANS(CW840+45)))+(COS(RADIANS(CW840+45)))</f>
        <v>0.84206022919895773</v>
      </c>
      <c r="DE840" s="73">
        <f>(DB840*DB841)*(1-COS(RADIANS(CW840+45)))-DB842*(SIN(RADIANS(CW840+45)))</f>
        <v>0.53938350957495795</v>
      </c>
      <c r="DF840" s="73">
        <f>(DB840*DB842)*(1-COS(RADIANS(CW840+45)))+DB841*(SIN(RADIANS(CW840+45)))</f>
        <v>0</v>
      </c>
      <c r="DG840" s="10"/>
      <c r="DH840">
        <f t="array" ref="DH840:DH842">MMULT(DD840:DF842,DA840:DA842)</f>
        <v>0.84206022919895773</v>
      </c>
      <c r="DI840" s="23">
        <f>COS(RADIANS('[1]Biaxial Input'!$F$21))</f>
        <v>-0.9975640502598242</v>
      </c>
      <c r="DK840" s="30">
        <f>(DI840^2)*(1-COS(RADIANS(CV840)))+(COS(RADIANS(CV840)))</f>
        <v>0.99970654636555623</v>
      </c>
      <c r="DL840" s="30">
        <f>(DI840*DI841)*(1-COS(RADIANS(CV840)))-DI842*(SIN(RADIANS(CV840)))</f>
        <v>-4.1965824879998722E-3</v>
      </c>
      <c r="DM840" s="30">
        <f>(DI840*DI842)*(1-COS(RADIANS(CV840)))+DI841*(SIN(RADIANS(CV840)))</f>
        <v>-2.3858119147859059E-2</v>
      </c>
      <c r="DO840">
        <f t="array" ref="DO840:DO842">MMULT(DK840:DM842,DH840:DH842)</f>
        <v>0.84407669095487692</v>
      </c>
      <c r="DQ840" s="28">
        <f>(DB840^2)*(1-COS(RADIANS(CU840)))+(COS(RADIANS(CU840)))</f>
        <v>0.98480775301220802</v>
      </c>
      <c r="DR840" s="28">
        <f>(DB840*DB841)*(1-COS(RADIANS(CU840)))-DB842*(SIN(RADIANS(CU840)))</f>
        <v>-0.17364817766693033</v>
      </c>
      <c r="DS840" s="28">
        <f>(DB840*DB842)*(1-COS(RADIANS(CU840)))+DB841*(SIN(RADIANS(CU840)))</f>
        <v>0</v>
      </c>
      <c r="DU840" s="61">
        <f t="array" ref="DU840:DU842">MMULT(DQ840:DS842,EE840:EE842)</f>
        <v>-0.39049930324223814</v>
      </c>
      <c r="DV840" s="13"/>
      <c r="DW840" s="17">
        <v>1</v>
      </c>
      <c r="DX840">
        <v>0</v>
      </c>
      <c r="DZ840" s="73">
        <f>(DB840^2)*(1-COS(RADIANS(CW840-45)))+(COS(RADIANS(CW840-45)))</f>
        <v>-0.53938350957495873</v>
      </c>
      <c r="EA840" s="73">
        <f>(DB840*DB841)*(1-COS(RADIANS(CW840-45)))-DB842*(SIN(RADIANS(CW840-45)))</f>
        <v>0.84206022919895729</v>
      </c>
      <c r="EB840" s="73">
        <f>(DB840*DB842)*(1-COS(RADIANS(CW840-45)))+DB841*(SIN(RADIANS(CW840-45)))</f>
        <v>0</v>
      </c>
      <c r="EC840" s="10"/>
      <c r="ED840">
        <f t="array" ref="ED840:ED842">MMULT(DZ840:EB842,DA840:DA842)</f>
        <v>-0.53938350957495873</v>
      </c>
      <c r="EE840" s="1">
        <f t="array" ref="EE840:EE842">MMULT(DK840:DM842,ED840:ED842)</f>
        <v>-0.53569145031201737</v>
      </c>
      <c r="EG840">
        <f>CY840+DU840</f>
        <v>0.52940948115295927</v>
      </c>
      <c r="EH840">
        <f>EG840/(SQRT(EG840^2+EG841^2+EG842^2))</f>
        <v>0.37434903414770937</v>
      </c>
      <c r="EJ840">
        <f>Q840+AM840</f>
        <v>0</v>
      </c>
      <c r="EK840">
        <f>EJ840/(SQRT(EJ840^2+EJ841^2+EJ842^2))</f>
        <v>0</v>
      </c>
      <c r="EM840" s="23">
        <f>CY841*DU842-CY842*DU841</f>
        <v>-3.5750839988414621E-2</v>
      </c>
      <c r="EO840" s="15">
        <v>15</v>
      </c>
      <c r="EP840" s="9" t="s">
        <v>7</v>
      </c>
      <c r="EW840" s="17">
        <f>CU840</f>
        <v>10</v>
      </c>
      <c r="EX840" s="17">
        <f>CV840</f>
        <v>-20</v>
      </c>
      <c r="EY840" s="31">
        <f>1+CW840</f>
        <v>283.35831847186967</v>
      </c>
      <c r="EZ840" s="10"/>
      <c r="FA840" s="61">
        <f t="array" ref="FA840:FA842">MMULT(FS840:FU842,FQ840:FQ842)</f>
        <v>0.92658383038531533</v>
      </c>
      <c r="FB840" s="13">
        <f>BW841</f>
        <v>0</v>
      </c>
      <c r="FC840" s="17">
        <v>1</v>
      </c>
      <c r="FD840">
        <v>0</v>
      </c>
      <c r="FF840" s="73">
        <f>(FD840^2)*(1-COS(RADIANS(EY840+45)))+(COS(RADIANS(EY840+45)))</f>
        <v>0.85134551958211091</v>
      </c>
      <c r="FG840" s="73">
        <f>(FD840*FD841)*(1-COS(RADIANS(EY840+45)))-FD842*(SIN(RADIANS(EY840+45)))</f>
        <v>0.52460538148923486</v>
      </c>
      <c r="FH840" s="73">
        <f>(FD840*FD842)*(1-COS(RADIANS(EY840+45)))+FD841*(SIN(RADIANS(EY840+45)))</f>
        <v>0</v>
      </c>
      <c r="FI840" s="10"/>
      <c r="FJ840">
        <f t="array" ref="FJ840:FJ842">MMULT(FF840:FH842,FC840:FC842)</f>
        <v>0.85134551958211091</v>
      </c>
      <c r="FK840" s="23">
        <f>COS(RADIANS(176))</f>
        <v>-0.9975640502598242</v>
      </c>
      <c r="FM840" s="30">
        <f>(FK840^2)*(1-COS(RADIANS(EX840)))+(COS(RADIANS(EX840)))</f>
        <v>0.99970654636555623</v>
      </c>
      <c r="FN840" s="30">
        <f>(FK840*FK841)*(1-COS(RADIANS(EX840)))-FK842*(SIN(RADIANS(EX840)))</f>
        <v>-4.1965824879998722E-3</v>
      </c>
      <c r="FO840" s="30">
        <f>(FK840*FK842)*(1-COS(RADIANS(EX840)))+FK841*(SIN(RADIANS(EX840)))</f>
        <v>-2.3858119147859059E-2</v>
      </c>
      <c r="FQ840">
        <f t="array" ref="FQ840:FQ842">MMULT(FM840:FO842,FJ840:FJ842)</f>
        <v>0.85329723890229037</v>
      </c>
      <c r="FS840" s="28">
        <f>(FD840^2)*(1-COS(RADIANS(EW840)))+(COS(RADIANS(EW840)))</f>
        <v>0.98480775301220802</v>
      </c>
      <c r="FT840" s="28">
        <f>(FD840*FD841)*(1-COS(RADIANS(EW840)))-FD842*(SIN(RADIANS(EW840)))</f>
        <v>-0.17364817766693033</v>
      </c>
      <c r="FU840" s="28">
        <f>(FD840*FD842)*(1-COS(RADIANS(EW840)))+FD841*(SIN(RADIANS(EW840)))</f>
        <v>0</v>
      </c>
      <c r="FW840" s="61">
        <f t="array" ref="FW840:FW842">MMULT(FS840:FU842,GG840:GG842)</f>
        <v>-0.37438520631643551</v>
      </c>
      <c r="FX840" s="13">
        <f>BX841</f>
        <v>0</v>
      </c>
      <c r="FY840" s="17">
        <v>1</v>
      </c>
      <c r="FZ840">
        <v>0</v>
      </c>
      <c r="GB840" s="73">
        <f>(FD840^2)*(1-COS(RADIANS(EY840-45)))+(COS(RADIANS(EY840-45)))</f>
        <v>-0.52460538148923486</v>
      </c>
      <c r="GC840" s="73">
        <f>(FD840*FD841)*(1-COS(RADIANS(EY840-45)))-FD842*(SIN(RADIANS(EY840-45)))</f>
        <v>0.85134551958211091</v>
      </c>
      <c r="GD840" s="73">
        <f>(FD840*FD842)*(1-COS(RADIANS(EY840-45)))+FD841*(SIN(RADIANS(EY840-45)))</f>
        <v>0</v>
      </c>
      <c r="GE840" s="10"/>
      <c r="GF840">
        <f t="array" ref="GF840:GF842">MMULT(GB840:GD842,FC840:FC842)</f>
        <v>-0.52460538148923486</v>
      </c>
      <c r="GG840" s="1">
        <f t="array" ref="GG840:GG842">MMULT(FM840:FO842,GF840:GF842)</f>
        <v>-0.52087869243467266</v>
      </c>
      <c r="GI840">
        <f>FA840+FW840</f>
        <v>0.55219862406887987</v>
      </c>
      <c r="GJ840">
        <f>GI840/(SQRT(GI840^2+GI841^2+GI842^2))</f>
        <v>0.39046339164098604</v>
      </c>
      <c r="GL840" t="e">
        <f>CH841+DC840</f>
        <v>#VALUE!</v>
      </c>
      <c r="GM840" t="e">
        <f>GL840/(SQRT(GL840^2+GL841^2+GL842^2))</f>
        <v>#VALUE!</v>
      </c>
      <c r="GO840" s="27">
        <f>FA841*FW842-FA842*FW841</f>
        <v>-3.575083998841469E-2</v>
      </c>
    </row>
    <row r="841" spans="1:197" x14ac:dyDescent="0.2">
      <c r="A841" s="4"/>
      <c r="B841" s="4" t="s">
        <v>2</v>
      </c>
      <c r="C841" s="4" t="s">
        <v>21</v>
      </c>
      <c r="J841" s="10"/>
      <c r="Q841" s="82" t="s">
        <v>148</v>
      </c>
      <c r="R841" s="13"/>
      <c r="T841" s="10"/>
      <c r="U841" s="10"/>
      <c r="V841" s="10"/>
      <c r="W841" s="10"/>
      <c r="X841" s="10"/>
      <c r="Y841" s="10"/>
      <c r="Z841" s="80"/>
      <c r="AA841" s="23" t="s">
        <v>149</v>
      </c>
      <c r="AE841" s="1"/>
      <c r="AG841" s="80"/>
      <c r="AK841" s="13"/>
      <c r="AL841" s="81"/>
      <c r="AM841" s="82" t="s">
        <v>150</v>
      </c>
      <c r="AO841" s="13"/>
      <c r="AP841" s="13"/>
      <c r="AS841" s="1"/>
      <c r="AW841" s="1"/>
      <c r="AX841" s="14" t="s">
        <v>11</v>
      </c>
      <c r="AY841" s="11">
        <f>(G798^2)*F798+G798*G799*F799+G798*G800*F800-((H798^2)*F798+H798*H799*F799+H798*H800*F800)</f>
        <v>-0.35759528190167461</v>
      </c>
      <c r="AZ841" s="12">
        <f>G798*G799*F798+(G799^2)*F799+G799*G800*F800-(H798*H799*F798+(H799^2)*F799+H799*H800*F800)</f>
        <v>0.73369499742551736</v>
      </c>
      <c r="BA841" s="12">
        <f>G798*G800*F798+G799*G800*F799+(G800^2)*F800-(H798*H800*F798+H799*H800*F799+(H800^2)*F800)</f>
        <v>-0.56279947932696217</v>
      </c>
      <c r="BB841" s="12">
        <f>(G798^2)*E798+G798*G799*E799+G798*G800*E800-((H798^2)*E798+H798*H799*E799+H798*H800*E800)</f>
        <v>0.14641576596861688</v>
      </c>
      <c r="BC841" s="12">
        <f>G798*G799*E798+(G799^2)*E799+G799*G800*E800-(H798*H799*E798+(H799^2)*E799+H799*H800*E800)</f>
        <v>-0.80969464585800299</v>
      </c>
      <c r="BD841" s="24">
        <f>G798*G800*E798+G799*G800*E799+(G800^2)*E800-(H798*H800*E798+H799*H800*E799+(H800^2)*E800)</f>
        <v>0.51893623993750004</v>
      </c>
      <c r="BE841" s="10">
        <f>J798</f>
        <v>-2.0338700296548995E-2</v>
      </c>
      <c r="BY841" t="s">
        <v>8</v>
      </c>
      <c r="BZ841" s="5">
        <f t="shared" ref="BZ841:CA843" si="1270">BZ836</f>
        <v>0.93180266183863136</v>
      </c>
      <c r="CA841" s="6">
        <f t="shared" si="1270"/>
        <v>-0.87956522186239505</v>
      </c>
      <c r="CB841" s="7">
        <f>CY840</f>
        <v>0.91990878439519741</v>
      </c>
      <c r="CC841" s="8">
        <f>DU840</f>
        <v>-0.39049930324223814</v>
      </c>
      <c r="CE841" s="9">
        <f>((SUMPRODUCT(CB841:CB843,BZ841:BZ843))*(SUMPRODUCT(CB841:(CB843),CA841:CA843)))-((SUMPRODUCT(CC841:CC843,BZ841:BZ843))*(SUMPRODUCT(CC841:CC843,CA841:CA843)))</f>
        <v>1.2212453270876722E-15</v>
      </c>
      <c r="CG841">
        <v>1</v>
      </c>
      <c r="CH841" t="s">
        <v>161</v>
      </c>
      <c r="CI841" s="67"/>
      <c r="CJ841" s="1" t="s">
        <v>8</v>
      </c>
      <c r="CK841" s="5">
        <f t="shared" ref="CK841:CL843" si="1271">BZ841</f>
        <v>0.93180266183863136</v>
      </c>
      <c r="CL841" s="6">
        <f t="shared" si="1271"/>
        <v>-0.87956522186239505</v>
      </c>
      <c r="CM841" s="7">
        <f>FA840</f>
        <v>0.92658383038531533</v>
      </c>
      <c r="CN841" s="8">
        <f>FW840</f>
        <v>-0.37438520631643551</v>
      </c>
      <c r="CO841" s="10"/>
      <c r="CP841">
        <f t="shared" si="1269"/>
        <v>0.3492962422733713</v>
      </c>
      <c r="CQ841">
        <f t="shared" si="1269"/>
        <v>-0.34518112468713447</v>
      </c>
      <c r="CR841">
        <f>CJ844</f>
        <v>0</v>
      </c>
      <c r="CS841">
        <f>CM844</f>
        <v>0</v>
      </c>
      <c r="CW841" s="28"/>
      <c r="CY841" s="61">
        <v>-0.356218031266615</v>
      </c>
      <c r="DA841" s="17">
        <v>0</v>
      </c>
      <c r="DB841">
        <v>0</v>
      </c>
      <c r="DD841" s="73">
        <f>(DB840*DB841)*(1-COS(RADIANS(CW840+45)))+DB842*(SIN(RADIANS(CW840+45)))</f>
        <v>-0.53938350957495795</v>
      </c>
      <c r="DE841" s="73">
        <f>(DB841^2)*(1-COS(RADIANS(CW840+45)))+(COS(RADIANS(CW840+45)))</f>
        <v>0.84206022919895773</v>
      </c>
      <c r="DF841" s="73">
        <f>(DB841*DB842)*(1-COS(RADIANS(CW840+45)))-DB840*(SIN(RADIANS(CW840+45)))</f>
        <v>0</v>
      </c>
      <c r="DG841" s="10"/>
      <c r="DH841">
        <v>-0.53938350957495795</v>
      </c>
      <c r="DI841" s="23">
        <f>SIN(RADIANS('[1]Biaxial Input'!$F$21))*(COS(RADIANS(0)))</f>
        <v>6.9756473744125524E-2</v>
      </c>
      <c r="DK841" s="30">
        <f>(DI840*DI841)*(1-COS(RADIANS(CV840)))+DI842*(SIN(RADIANS(CV840)))</f>
        <v>-4.1965824879998722E-3</v>
      </c>
      <c r="DL841" s="30">
        <f>(DI841^2)*(1-COS(RADIANS(CV840)))+(COS(RADIANS(CV840)))</f>
        <v>0.9399860744203522</v>
      </c>
      <c r="DM841" s="30">
        <f>(DI841*DI842)*(1-COS(RADIANS(CV840)))-DI840*(SIN(RADIANS(CV840)))</f>
        <v>-0.34118699944639969</v>
      </c>
      <c r="DO841">
        <v>-0.51054676298413471</v>
      </c>
      <c r="DQ841" s="28">
        <f>(DB840*DB841)*(1-COS(RADIANS(CU840)))+DB842*(SIN(RADIANS(CU840)))</f>
        <v>0.17364817766693033</v>
      </c>
      <c r="DR841" s="28">
        <f>(DB841^2)*(1-COS(RADIANS(CU840)))+(COS(RADIANS(CU840)))</f>
        <v>0.98480775301220802</v>
      </c>
      <c r="DS841" s="28">
        <f>(DB841*DB842)*(1-COS(RADIANS(CU840)))-DB840*(SIN(RADIANS(CU840)))</f>
        <v>0</v>
      </c>
      <c r="DU841" s="61">
        <v>-0.87029251307816191</v>
      </c>
      <c r="DW841" s="17">
        <v>0</v>
      </c>
      <c r="DX841">
        <v>0</v>
      </c>
      <c r="DZ841" s="73">
        <f>(DB840*DB841)*(1-COS(RADIANS(CW840-45)))+DB842*(SIN(RADIANS(CW840-45)))</f>
        <v>-0.84206022919895729</v>
      </c>
      <c r="EA841" s="73">
        <f>(DB841^2)*(1-COS(RADIANS(CW840-45)))+(COS(RADIANS(CW840-45)))</f>
        <v>-0.53938350957495873</v>
      </c>
      <c r="EB841" s="73">
        <f>(DB841*DB842)*(1-COS(RADIANS(CW840-45)))-DB840*(SIN(RADIANS(CW840-45)))</f>
        <v>0</v>
      </c>
      <c r="EC841" s="10"/>
      <c r="ED841">
        <v>-0.84206022919895729</v>
      </c>
      <c r="EE841" s="1">
        <v>-0.78926132187963172</v>
      </c>
      <c r="EG841">
        <f>CY841+DU841</f>
        <v>-1.226510544344777</v>
      </c>
      <c r="EH841">
        <f>EG841/(SQRT(EG840^2+EG841^2+EG842^2))</f>
        <v>-0.86727392310299589</v>
      </c>
      <c r="EJ841">
        <f>Q841+AM841</f>
        <v>0</v>
      </c>
      <c r="EK841">
        <f>EJ841/(SQRT(EJ840^2+EJ841^2+EJ842^2))</f>
        <v>0</v>
      </c>
      <c r="EM841" s="23">
        <f>CY842*DU840-CY840*DU842</f>
        <v>0.34014652119437261</v>
      </c>
      <c r="EP841" s="9">
        <f>((SUMPRODUCT(CM841:CM843,BZ841:BZ843))*(SUMPRODUCT(CM841:CM843,CA841:CA843)))-((SUMPRODUCT(CN841:CN843,BZ841:BZ843))*(SUMPRODUCT(CN841:CN843,CA841:CA843)))</f>
        <v>-3.348602836378034E-2</v>
      </c>
      <c r="EY841" s="28"/>
      <c r="EZ841" s="10"/>
      <c r="FA841" s="61">
        <v>-0.34097507887750744</v>
      </c>
      <c r="FB841" s="13">
        <f>BW842</f>
        <v>0</v>
      </c>
      <c r="FC841" s="17">
        <v>0</v>
      </c>
      <c r="FD841">
        <v>0</v>
      </c>
      <c r="FF841" s="73">
        <f>(FD840*FD841)*(1-COS(RADIANS(EY840+45)))+FD842*(SIN(RADIANS(EY840+45)))</f>
        <v>-0.52460538148923486</v>
      </c>
      <c r="FG841" s="73">
        <f>(FD841^2)*(1-COS(RADIANS(EY840+45)))+(COS(RADIANS(EY840+45)))</f>
        <v>0.85134551958211091</v>
      </c>
      <c r="FH841" s="73">
        <f>(FD841*FD842)*(1-COS(RADIANS(EY840+45)))-FD840*(SIN(RADIANS(EY840+45)))</f>
        <v>0</v>
      </c>
      <c r="FI841" s="10"/>
      <c r="FJ841">
        <v>-0.52460538148923486</v>
      </c>
      <c r="FK841" s="23">
        <f>SIN(RADIANS(176))*(COS(RADIANS(0)))</f>
        <v>6.9756473744125524E-2</v>
      </c>
      <c r="FM841" s="30">
        <f>(FK840*FK841)*(1-COS(RADIANS(EX840)))+FK842*(SIN(RADIANS(EX840)))</f>
        <v>-4.1965824879998722E-3</v>
      </c>
      <c r="FN841" s="30">
        <f>(FK841^2)*(1-COS(RADIANS(EX840)))+(COS(RADIANS(EX840)))</f>
        <v>0.9399860744203522</v>
      </c>
      <c r="FO841" s="30">
        <f>(FK841*FK842)*(1-COS(RADIANS(EX840)))-FK840*(SIN(RADIANS(EX840)))</f>
        <v>-0.34118699944639969</v>
      </c>
      <c r="FQ841">
        <v>-0.49669449486457262</v>
      </c>
      <c r="FS841" s="28">
        <f>(FD840*FD841)*(1-COS(RADIANS(EW840)))+FD842*(SIN(RADIANS(EW840)))</f>
        <v>0.17364817766693033</v>
      </c>
      <c r="FT841" s="28">
        <f>(FD841^2)*(1-COS(RADIANS(EW840)))+(COS(RADIANS(EW840)))</f>
        <v>0.98480775301220802</v>
      </c>
      <c r="FU841" s="28">
        <f>(FD841*FD842)*(1-COS(RADIANS(EW840)))-FD840*(SIN(RADIANS(EW840)))</f>
        <v>0</v>
      </c>
      <c r="FW841" s="61">
        <v>-0.87637682517501792</v>
      </c>
      <c r="FX841" s="13">
        <f>BX842</f>
        <v>0</v>
      </c>
      <c r="FY841" s="17">
        <v>0</v>
      </c>
      <c r="FZ841">
        <v>0</v>
      </c>
      <c r="GB841" s="73">
        <f>(FD840*FD841)*(1-COS(RADIANS(EY840-45)))+FD842*(SIN(RADIANS(EY840-45)))</f>
        <v>-0.85134551958211091</v>
      </c>
      <c r="GC841" s="73">
        <f>(FD841^2)*(1-COS(RADIANS(EY840-45)))+(COS(RADIANS(EY840-45)))</f>
        <v>-0.52460538148923486</v>
      </c>
      <c r="GD841" s="73">
        <f>(FD841*FD842)*(1-COS(RADIANS(EY840-45)))-FD840*(SIN(RADIANS(EY840-45)))</f>
        <v>0</v>
      </c>
      <c r="GE841" s="10"/>
      <c r="GF841">
        <v>-0.85134551958211091</v>
      </c>
      <c r="GG841" s="1">
        <v>-0.79805138317027535</v>
      </c>
      <c r="GI841">
        <f>FA841+FW841</f>
        <v>-1.2173519040525254</v>
      </c>
      <c r="GJ841">
        <f>GI841/(SQRT(GI840^2+GI841^2+GI842^2))</f>
        <v>-0.860797786445896</v>
      </c>
      <c r="GL841">
        <f>CH842+DC841</f>
        <v>-3.348602836378034E-2</v>
      </c>
      <c r="GM841" t="e">
        <f>GL841/(SQRT(GL840^2+GL841^2+GL842^2))</f>
        <v>#VALUE!</v>
      </c>
      <c r="GO841" s="27">
        <f>FA842*FW840-FA840*FW842</f>
        <v>0.34014652119437255</v>
      </c>
    </row>
    <row r="842" spans="1:197" x14ac:dyDescent="0.2">
      <c r="A842" s="4" t="s">
        <v>19</v>
      </c>
      <c r="B842" s="4">
        <f>DEGREES(ACOS(A839/(SQRT((A837^2)+(A838^2)+(A839^2)))))</f>
        <v>173.02309308404838</v>
      </c>
      <c r="C842" s="4">
        <f>DEGREES(ATAN(A838/A837))</f>
        <v>5.4982145305832626</v>
      </c>
      <c r="E842" s="5" t="s">
        <v>4</v>
      </c>
      <c r="F842" s="6" t="s">
        <v>5</v>
      </c>
      <c r="G842" s="7" t="s">
        <v>6</v>
      </c>
      <c r="H842" s="8" t="s">
        <v>1</v>
      </c>
      <c r="I842">
        <v>17</v>
      </c>
      <c r="J842" s="9" t="s">
        <v>7</v>
      </c>
      <c r="K842">
        <v>17</v>
      </c>
      <c r="M842" s="17">
        <f>A778</f>
        <v>40</v>
      </c>
      <c r="N842" s="17">
        <f>B778</f>
        <v>-40</v>
      </c>
      <c r="O842" s="17">
        <f>C778</f>
        <v>259.10000000000002</v>
      </c>
      <c r="Q842" s="61">
        <f t="array" ref="Q842:Q844">MMULT(AI842:AK844,AG842:AG844)</f>
        <v>0.85352544736199099</v>
      </c>
      <c r="R842" s="13"/>
      <c r="S842" s="17">
        <v>1</v>
      </c>
      <c r="T842">
        <v>0</v>
      </c>
      <c r="V842" s="73">
        <f>(T842^2)*(1-COS(RADIANS(O842+45)))+(COS(RADIANS(O842+45)))</f>
        <v>0.56063899456324184</v>
      </c>
      <c r="W842" s="73">
        <f>(T842*T843)*(1-COS(RADIANS(O842+45)))-T844*(SIN(RADIANS(O842+45)))</f>
        <v>0.8280603346224944</v>
      </c>
      <c r="X842" s="73">
        <f>(T842*T844)*(1-COS(RADIANS(O842+45)))+T843*(SIN(RADIANS(O842+45)))</f>
        <v>0</v>
      </c>
      <c r="Y842" s="10"/>
      <c r="Z842">
        <f t="array" ref="Z842:Z844">MMULT(V842:X844,S842:S844)</f>
        <v>0.56063899456324184</v>
      </c>
      <c r="AA842" s="23">
        <f>COS(RADIANS('[1]Biaxial Input'!$F$21))</f>
        <v>-0.9975640502598242</v>
      </c>
      <c r="AC842" s="30">
        <f>(AA842^2)*(1-COS(RADIANS(N842)))+(COS(RADIANS(N842)))</f>
        <v>0.99886158030145311</v>
      </c>
      <c r="AD842" s="30">
        <f>(AA842*AA843)*(1-COS(RADIANS(N842)))-AA844*(SIN(RADIANS(N842)))</f>
        <v>-1.6280160168985456E-2</v>
      </c>
      <c r="AE842" s="30">
        <f>(AA842*AA844)*(1-COS(RADIANS(N842)))+AA843*(SIN(RADIANS(N842)))</f>
        <v>-4.4838597018148282E-2</v>
      </c>
      <c r="AG842">
        <f t="array" ref="AG842:AG844">MMULT(AC842:AE844,Z842:Z844)</f>
        <v>0.57348170696529543</v>
      </c>
      <c r="AI842" s="28">
        <f>(T842^2)*(1-COS(RADIANS(M842)))+(COS(RADIANS(M842)))</f>
        <v>0.76604444311897801</v>
      </c>
      <c r="AJ842" s="28">
        <f>(T842*T843)*(1-COS(RADIANS(M842)))-T844*(SIN(RADIANS(M842)))</f>
        <v>-0.64278760968653925</v>
      </c>
      <c r="AK842" s="28">
        <f>(T842*T844)*(1-COS(RADIANS(M842)))+T843*(SIN(RADIANS(M842)))</f>
        <v>0</v>
      </c>
      <c r="AM842" s="61">
        <f t="array" ref="AM842:AM844">MMULT(AI842:AK844,AW842:AW844)</f>
        <v>-0.3588112933432448</v>
      </c>
      <c r="AN842" s="13"/>
      <c r="AO842" s="17">
        <v>1</v>
      </c>
      <c r="AP842">
        <v>0</v>
      </c>
      <c r="AR842" s="73">
        <f>(T842^2)*(1-COS(RADIANS(O842-45)))+(COS(RADIANS(O842-45)))</f>
        <v>-0.82806033462249429</v>
      </c>
      <c r="AS842" s="73">
        <f>(T842*T843)*(1-COS(RADIANS(O842-45)))-T844*(SIN(RADIANS(O842-45)))</f>
        <v>0.56063899456324184</v>
      </c>
      <c r="AT842" s="73">
        <f>(T842*T844)*(1-COS(RADIANS(O842-45)))+T843*(SIN(RADIANS(O842-45)))</f>
        <v>0</v>
      </c>
      <c r="AU842" s="10"/>
      <c r="AV842">
        <f t="array" ref="AV842:AV844">MMULT(AR842:AT844,S842:S844)</f>
        <v>-0.82806033462249429</v>
      </c>
      <c r="AW842" s="1">
        <f t="array" ref="AW842:AW844">MMULT(AC842:AE844,AV842:AV844)</f>
        <v>-0.81799036179750617</v>
      </c>
      <c r="AX842" s="10"/>
      <c r="AY842" s="11">
        <f>(G803^2)*F803+G803*G804*F804+G803*G805*F805-((H803^2)*F803+H803*H804*F804+H803*H805*F805)</f>
        <v>-0.34481398235626803</v>
      </c>
      <c r="AZ842" s="12">
        <f>G803*G804*F803+(G804^2)*F804+G804*G805*F805-(H803*H804*F803+(H804^2)*F804+H804*H805*F805)</f>
        <v>0.79136794624658413</v>
      </c>
      <c r="BA842" s="12">
        <f>G803*G805*F803+G804*G805*F804+(G805^2)*F805-(H803*H805*F803+H804*H805*F804+(H805^2)*F805)</f>
        <v>-0.44138383167634598</v>
      </c>
      <c r="BB842" s="12">
        <f>(G803^2)*E803+G803*G804*E804+G803*G805*E805-((H803^2)*E803+H803*H804*E804+H803*H805*E805)</f>
        <v>0.17513030528546997</v>
      </c>
      <c r="BC842" s="12">
        <f>G803*G804*E803+(G804^2)*E804+G804*G805*E805-(H803*H804*E803+(H804^2)*E804+H804*H805*E805)</f>
        <v>-0.72366089032971115</v>
      </c>
      <c r="BD842" s="24">
        <f>G803*G805*E803+G804*G805*E804+(G805^2)*E805-(H803*H805*E803+H804*H805*E804+(H805^2)*E805)</f>
        <v>0.28948735985667834</v>
      </c>
      <c r="BE842" s="10">
        <f>J803</f>
        <v>-1.3067886517798E-4</v>
      </c>
      <c r="BY842" t="s">
        <v>9</v>
      </c>
      <c r="BZ842" s="5">
        <f t="shared" si="1270"/>
        <v>0.3492962422733713</v>
      </c>
      <c r="CA842" s="6">
        <f t="shared" si="1270"/>
        <v>-0.34518112468713447</v>
      </c>
      <c r="CB842" s="7">
        <f>CY841</f>
        <v>-0.356218031266615</v>
      </c>
      <c r="CC842" s="8">
        <f>DU841</f>
        <v>-0.87029251307816191</v>
      </c>
      <c r="CE842" s="10"/>
      <c r="CH842">
        <f>((SUMPRODUCT(CM841:CM843,CK841:CK843))*(SUMPRODUCT(CM841:CM843,CL841:CL843)))-((SUMPRODUCT(CN841:CN843,CK841:CK843))*(SUMPRODUCT(CN841:CN843,CL841:CL843)))</f>
        <v>-3.348602836378034E-2</v>
      </c>
      <c r="CI842" s="67"/>
      <c r="CJ842" s="10" t="s">
        <v>9</v>
      </c>
      <c r="CK842" s="5">
        <f t="shared" si="1271"/>
        <v>0.3492962422733713</v>
      </c>
      <c r="CL842" s="6">
        <f t="shared" si="1271"/>
        <v>-0.34518112468713447</v>
      </c>
      <c r="CM842" s="7">
        <f>FA841</f>
        <v>-0.34097507887750744</v>
      </c>
      <c r="CN842" s="8">
        <f>FW841</f>
        <v>-0.87637682517501792</v>
      </c>
      <c r="CP842">
        <f t="shared" si="1269"/>
        <v>-9.8670839279614439E-2</v>
      </c>
      <c r="CQ842">
        <f t="shared" si="1269"/>
        <v>-0.32743703463395935</v>
      </c>
      <c r="CR842">
        <f>CK844</f>
        <v>0</v>
      </c>
      <c r="CS842">
        <f>CN844</f>
        <v>0</v>
      </c>
      <c r="CW842" s="28"/>
      <c r="CY842" s="61">
        <v>-0.16394066790484607</v>
      </c>
      <c r="DA842" s="17">
        <v>0</v>
      </c>
      <c r="DB842">
        <v>1</v>
      </c>
      <c r="DD842" s="73">
        <f>(DB840*DB842)*(1-COS(RADIANS(CW840+45)))-DB841*(SIN(RADIANS(CW840+45)))</f>
        <v>0</v>
      </c>
      <c r="DE842" s="73">
        <f>(DB841*DB842)*(1-COS(RADIANS(CW840+45)))+DB840*(SIN(RADIANS(CW840+45)))</f>
        <v>0</v>
      </c>
      <c r="DF842" s="73">
        <f>(DB842^2)*(1-COS(RADIANS(CW840+45)))+(COS(RADIANS(CW840+45)))</f>
        <v>1</v>
      </c>
      <c r="DG842" s="10"/>
      <c r="DH842">
        <v>0</v>
      </c>
      <c r="DI842" s="23">
        <f>SIN(RADIANS('[1]Biaxial Input'!$F$21))*SIN(RADIANS(0))</f>
        <v>0</v>
      </c>
      <c r="DK842" s="30">
        <f>(DI840*DI842)*(1-COS(RADIANS(CV840)))-DI841*(SIN(RADIANS(CV840)))</f>
        <v>2.3858119147859059E-2</v>
      </c>
      <c r="DL842" s="30">
        <f>(DI841*DI842)*(1-COS(RADIANS(CV840)))+DI840*(SIN(RADIANS(CV840)))</f>
        <v>0.34118699944639969</v>
      </c>
      <c r="DM842" s="30">
        <f>(DI842^2)*(1-COS(RADIANS(CV840)))+(COS(RADIANS(CV840)))</f>
        <v>0.93969262078590843</v>
      </c>
      <c r="DO842">
        <v>-0.16394066790484607</v>
      </c>
      <c r="DQ842" s="28">
        <f>(DB840*DB842)*(1-COS(RADIANS(CU840)))-DB841*(SIN(RADIANS(CU840)))</f>
        <v>0</v>
      </c>
      <c r="DR842" s="28">
        <f>(DB841*DB842)*(1-COS(RADIANS(CU840)))+DB840*(SIN(RADIANS(CU840)))</f>
        <v>0</v>
      </c>
      <c r="DS842" s="28">
        <f>(DB842^2)*(1-COS(RADIANS(CU840)))+(COS(RADIANS(CU840)))</f>
        <v>1</v>
      </c>
      <c r="DU842" s="61">
        <v>-0.30016867899136962</v>
      </c>
      <c r="DW842" s="17">
        <v>0</v>
      </c>
      <c r="DX842">
        <v>1</v>
      </c>
      <c r="DZ842" s="73">
        <f>(DB840*DB840)*(1-COS(RADIANS(CW840-45)))-DB840*(SIN(RADIANS(CW840-45)))</f>
        <v>0</v>
      </c>
      <c r="EA842" s="73">
        <f>(DB841*DB842)*(1-COS(RADIANS(CW840-45)))+DB840*(SIN(RADIANS(CW840-45)))</f>
        <v>0</v>
      </c>
      <c r="EB842" s="73">
        <f>(DB842^2)*(1-COS(RADIANS(CW840-45)))+(COS(RADIANS(CW840-45)))</f>
        <v>0.99999999999999989</v>
      </c>
      <c r="EC842" s="10"/>
      <c r="ED842">
        <v>0</v>
      </c>
      <c r="EE842" s="1">
        <v>-0.30016867899136962</v>
      </c>
      <c r="EG842">
        <f>CY842+DU842</f>
        <v>-0.46410934689621569</v>
      </c>
      <c r="EH842">
        <f>EG842/(SQRT(EG840^2+EG841^2+EG842^2))</f>
        <v>-0.32817486640237398</v>
      </c>
      <c r="EJ842">
        <f>Q842+AM842</f>
        <v>0.49471415401874619</v>
      </c>
      <c r="EK842">
        <f>EJ842/(SQRT(EJ840^2+EJ841^2+EJ842^2))</f>
        <v>1</v>
      </c>
      <c r="EM842" s="23">
        <f>CY840*DU841-CY841*DU840</f>
        <v>-0.93969262078590843</v>
      </c>
      <c r="ER842">
        <f t="shared" ref="ER842:ES844" si="1272">CK841</f>
        <v>0.93180266183863136</v>
      </c>
      <c r="ES842">
        <f t="shared" si="1272"/>
        <v>-0.87956522186239505</v>
      </c>
      <c r="ET842" t="e">
        <f>#REF!</f>
        <v>#REF!</v>
      </c>
      <c r="EU842" t="e">
        <f>#REF!</f>
        <v>#REF!</v>
      </c>
      <c r="EY842" s="28"/>
      <c r="EZ842" s="10"/>
      <c r="FA842" s="61">
        <v>-0.1586770331615599</v>
      </c>
      <c r="FB842" s="13">
        <f>BW843</f>
        <v>0</v>
      </c>
      <c r="FC842" s="17">
        <v>0</v>
      </c>
      <c r="FD842">
        <v>1</v>
      </c>
      <c r="FF842" s="73">
        <f>(FD840*FD842)*(1-COS(RADIANS(EY840+45)))-FD841*(SIN(RADIANS(EY840+45)))</f>
        <v>0</v>
      </c>
      <c r="FG842" s="73">
        <f>(FD841*FD842)*(1-COS(RADIANS(EY840+45)))+FD840*(SIN(RADIANS(EY840+45)))</f>
        <v>0</v>
      </c>
      <c r="FH842" s="73">
        <f>(FD842^2)*(1-COS(RADIANS(EY840+45)))+(COS(RADIANS(EY840+45)))</f>
        <v>1</v>
      </c>
      <c r="FI842" s="10"/>
      <c r="FJ842">
        <v>0</v>
      </c>
      <c r="FK842" s="23">
        <f>SIN(RADIANS(176))*SIN(RADIANS(0))</f>
        <v>0</v>
      </c>
      <c r="FM842" s="30">
        <f>(FK840*FK842)*(1-COS(RADIANS(EX840)))-FK841*(SIN(RADIANS(EX840)))</f>
        <v>2.3858119147859059E-2</v>
      </c>
      <c r="FN842" s="30">
        <f>(FK841*FK842)*(1-COS(RADIANS(EX840)))+FK840*(SIN(RADIANS(EX840)))</f>
        <v>0.34118699944639969</v>
      </c>
      <c r="FO842" s="30">
        <f>(FK842^2)*(1-COS(RADIANS(EX840)))+(COS(RADIANS(EX840)))</f>
        <v>0.93969262078590843</v>
      </c>
      <c r="FQ842">
        <v>-0.1586770331615599</v>
      </c>
      <c r="FS842" s="28">
        <f>(FD840*FD842)*(1-COS(RADIANS(EW840)))-FD841*(SIN(RADIANS(EW840)))</f>
        <v>0</v>
      </c>
      <c r="FT842" s="28">
        <f>(FD841*FD842)*(1-COS(RADIANS(EW840)))+FD840*(SIN(RADIANS(EW840)))</f>
        <v>0</v>
      </c>
      <c r="FU842" s="28">
        <f>(FD842^2)*(1-COS(RADIANS(EW840)))+(COS(RADIANS(EW840)))</f>
        <v>1</v>
      </c>
      <c r="FW842" s="61">
        <v>-0.30298412101553474</v>
      </c>
      <c r="FX842" s="13">
        <f>BX843</f>
        <v>0</v>
      </c>
      <c r="FY842" s="17">
        <v>0</v>
      </c>
      <c r="FZ842">
        <v>1</v>
      </c>
      <c r="GB842" s="73">
        <f>(FD840*FD840)*(1-COS(RADIANS(EY840-45)))-FD840*(SIN(RADIANS(EY840-45)))</f>
        <v>0</v>
      </c>
      <c r="GC842" s="73">
        <f>(FD841*FD842)*(1-COS(RADIANS(EY840-45)))+FD840*(SIN(RADIANS(EY840-45)))</f>
        <v>0</v>
      </c>
      <c r="GD842" s="73">
        <f>(FD842^2)*(1-COS(RADIANS(EY840-45)))+(COS(RADIANS(EY840-45)))</f>
        <v>1</v>
      </c>
      <c r="GE842" s="10"/>
      <c r="GF842">
        <v>0</v>
      </c>
      <c r="GG842" s="1">
        <v>-0.30298412101553474</v>
      </c>
      <c r="GI842">
        <f>FA842+FW842</f>
        <v>-0.46166115417709463</v>
      </c>
      <c r="GJ842">
        <f>GI842/(SQRT(GI840^2+GI841^2+GI842^2))</f>
        <v>-0.32644373272903182</v>
      </c>
      <c r="GL842" t="e">
        <f>#REF!+DC842</f>
        <v>#REF!</v>
      </c>
      <c r="GM842" t="e">
        <f>GL842/(SQRT(GL840^2+GL841^2+GL842^2))</f>
        <v>#REF!</v>
      </c>
      <c r="GO842" s="27">
        <f>FA840*FW841-FA841*FW840</f>
        <v>-0.93969262078590843</v>
      </c>
    </row>
    <row r="843" spans="1:197" x14ac:dyDescent="0.2">
      <c r="A843" s="4" t="s">
        <v>18</v>
      </c>
      <c r="B843" s="4">
        <f>DEGREES(ACOS(B839/(SQRT((B837^2)+(B838^2)+(B839^2)))))</f>
        <v>91.844896216850614</v>
      </c>
      <c r="C843" s="4">
        <f>DEGREES(ATAN(B838/B837))</f>
        <v>-69.241069223156416</v>
      </c>
      <c r="D843" t="s">
        <v>8</v>
      </c>
      <c r="E843" s="5">
        <f t="shared" ref="E843:F845" si="1273">E838</f>
        <v>0.93127665311444463</v>
      </c>
      <c r="F843" s="6">
        <f t="shared" si="1273"/>
        <v>-0.88026643289562845</v>
      </c>
      <c r="G843" s="7">
        <f>Q842</f>
        <v>0.85352544736199099</v>
      </c>
      <c r="H843" s="8">
        <f>AM842</f>
        <v>-0.3588112933432448</v>
      </c>
      <c r="J843" s="9">
        <f>((SUMPRODUCT(G843:G845,E843:E845))*(SUMPRODUCT(G843:(G845),F843:F845)))-((SUMPRODUCT(H843:H845,E843:E845))*(SUMPRODUCT(H843:H845,F843:F845)))</f>
        <v>7.2520804261938521E-4</v>
      </c>
      <c r="Q843" s="61">
        <v>-0.12501286246974219</v>
      </c>
      <c r="S843" s="17">
        <v>0</v>
      </c>
      <c r="T843">
        <v>0</v>
      </c>
      <c r="V843" s="73">
        <f>(T842*T843)*(1-COS(RADIANS(O842+45)))+T844*(SIN(RADIANS(O842+45)))</f>
        <v>-0.8280603346224944</v>
      </c>
      <c r="W843" s="73">
        <f>(T843^2)*(1-COS(RADIANS(O842+45)))+(COS(RADIANS(O842+45)))</f>
        <v>0.56063899456324184</v>
      </c>
      <c r="X843" s="73">
        <f>(T843*T844)*(1-COS(RADIANS(O842+45)))-T842*(SIN(RADIANS(O842+45)))</f>
        <v>0</v>
      </c>
      <c r="Y843" s="10"/>
      <c r="Z843">
        <v>-0.8280603346224944</v>
      </c>
      <c r="AA843" s="23">
        <f>SIN(RADIANS('[1]Biaxial Input'!$F$21))*(COS(RADIANS(0)))</f>
        <v>6.9756473744125524E-2</v>
      </c>
      <c r="AC843" s="30">
        <f>(AA842*AA843)*(1-COS(RADIANS(N842)))+AA844*(SIN(RADIANS(N842)))</f>
        <v>-1.6280160168985456E-2</v>
      </c>
      <c r="AD843" s="30">
        <f>(AA843^2)*(1-COS(RADIANS(N842)))+(COS(RADIANS(N842)))</f>
        <v>0.7671828628175249</v>
      </c>
      <c r="AE843" s="30">
        <f>(AA843*AA844)*(1-COS(RADIANS(N842)))-AA842*(SIN(RADIANS(N842)))</f>
        <v>-0.64122181137573508</v>
      </c>
      <c r="AG843">
        <v>-0.6444009907297914</v>
      </c>
      <c r="AI843" s="28">
        <f>(T842*T843)*(1-COS(RADIANS(M842)))+T844*(SIN(RADIANS(M842)))</f>
        <v>0.64278760968653925</v>
      </c>
      <c r="AJ843" s="28">
        <f>(T843^2)*(1-COS(RADIANS(M842)))+(COS(RADIANS(M842)))</f>
        <v>0.76604444311897801</v>
      </c>
      <c r="AK843" s="28">
        <f>(T843*T844)*(1-COS(RADIANS(M842)))-T842*(SIN(RADIANS(M842)))</f>
        <v>0</v>
      </c>
      <c r="AM843" s="61">
        <v>-0.84495244808536252</v>
      </c>
      <c r="AO843" s="17">
        <v>0</v>
      </c>
      <c r="AP843">
        <v>0</v>
      </c>
      <c r="AR843" s="73">
        <f>(T842*T843)*(1-COS(RADIANS(O842-45)))+T844*(SIN(RADIANS(O842-45)))</f>
        <v>-0.56063899456324184</v>
      </c>
      <c r="AS843" s="73">
        <f>(T843^2)*(1-COS(RADIANS(O842-45)))+(COS(RADIANS(O842-45)))</f>
        <v>-0.82806033462249429</v>
      </c>
      <c r="AT843" s="73">
        <f>(T843*T844)*(1-COS(RADIANS(O842-45)))-T842*(SIN(RADIANS(O842-45)))</f>
        <v>0</v>
      </c>
      <c r="AU843" s="10"/>
      <c r="AV843">
        <v>-0.56063899456324184</v>
      </c>
      <c r="AW843" s="1">
        <v>-0.41663167397892875</v>
      </c>
      <c r="AX843" s="10"/>
      <c r="AY843" s="11">
        <f>(G808^2)*F808+G808*G809*F809+G808*G810*F810-((H808^2)*F808+H808*H809*F809+H808*H810*F810)</f>
        <v>-0.27278245947878477</v>
      </c>
      <c r="AZ843" s="12">
        <f>G808*G809*F808+(G809^2)*F809+G809*G810*F810-(H808*H809*F808+(H809^2)*F809+H809*H810*F810)</f>
        <v>0.84883788866937437</v>
      </c>
      <c r="BA843" s="12">
        <f>G808*G810*F808+G809*G810*F809+(G810^2)*F810-(H808*H810*F808+H809*H810*F809+(H810^2)*F810)</f>
        <v>0.12693078817963699</v>
      </c>
      <c r="BB843" s="12">
        <f>(G808^2)*E808+G808*G809*E809+G808*G810*E810-((H808^2)*E808+H808*H809*E809+H808*H810*E810)</f>
        <v>0.22032800063913202</v>
      </c>
      <c r="BC843" s="12">
        <f>G808*G809*E808+(G809^2)*E809+G809*G810*E810-(H808*H809*E808+(H809^2)*E809+H809*H810*E810)</f>
        <v>-0.59537682804321856</v>
      </c>
      <c r="BD843" s="24">
        <f>G808*G810*E808+G809*G810*E809+(G810^2)*E810-(H808*H810*E808+H809*H810*E809+(H810^2)*E810)</f>
        <v>-6.2966527673497863E-2</v>
      </c>
      <c r="BE843" s="10">
        <f>J808</f>
        <v>3.1282116929385873E-2</v>
      </c>
      <c r="BY843" t="s">
        <v>10</v>
      </c>
      <c r="BZ843" s="5">
        <f t="shared" si="1270"/>
        <v>-9.8670839279614439E-2</v>
      </c>
      <c r="CA843" s="6">
        <f t="shared" si="1270"/>
        <v>-0.32743703463395935</v>
      </c>
      <c r="CB843" s="7">
        <f>CY842</f>
        <v>-0.16394066790484607</v>
      </c>
      <c r="CC843" s="8">
        <f>DU842</f>
        <v>-0.30016867899136962</v>
      </c>
      <c r="CE843" s="10"/>
      <c r="CG843" s="10" t="s">
        <v>160</v>
      </c>
      <c r="CH843" s="10">
        <f>-CH840*((EY840-CW840)/(CH842-CE841))</f>
        <v>282.35831847186972</v>
      </c>
      <c r="CI843" s="67"/>
      <c r="CJ843" s="10" t="s">
        <v>10</v>
      </c>
      <c r="CK843" s="5">
        <f t="shared" si="1271"/>
        <v>-9.8670839279614439E-2</v>
      </c>
      <c r="CL843" s="6">
        <f t="shared" si="1271"/>
        <v>-0.32743703463395935</v>
      </c>
      <c r="CM843" s="7">
        <f>FA842</f>
        <v>-0.1586770331615599</v>
      </c>
      <c r="CN843" s="8">
        <f>FW842</f>
        <v>-0.30298412101553474</v>
      </c>
      <c r="CW843" s="28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EE843" s="1"/>
      <c r="EI843" s="64">
        <f>(DEGREES(ACOS((EH840*EK840+EH841*EK841+EH842*EK842)/((SQRT(EH840^2+EH841^2+EH842^2))*(SQRT(EK840^2+EK841^2+EK842^2))))))</f>
        <v>109.15803469436632</v>
      </c>
      <c r="ER843">
        <f t="shared" si="1272"/>
        <v>0.3492962422733713</v>
      </c>
      <c r="ES843">
        <f t="shared" si="1272"/>
        <v>-0.34518112468713447</v>
      </c>
      <c r="ET843" t="e">
        <f>#REF!</f>
        <v>#REF!</v>
      </c>
      <c r="EU843" t="e">
        <f>#REF!</f>
        <v>#REF!</v>
      </c>
      <c r="EY843" s="28"/>
      <c r="EZ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GG843" s="1"/>
      <c r="GK843" s="64" t="e">
        <f>(DEGREES(ACOS((GJ840*GM840+GJ841*GM841+GJ842*GM842)/((SQRT(GJ840^2+GJ841^2+GJ842^2))*(SQRT(GM840^2+GM841^2+GM842^2))))))</f>
        <v>#VALUE!</v>
      </c>
    </row>
    <row r="844" spans="1:197" x14ac:dyDescent="0.2">
      <c r="A844" s="4" t="s">
        <v>20</v>
      </c>
      <c r="B844" s="4">
        <f>DEGREES(ACOS(C839/(SQRT((C837^2)+(C838^2)+(C839^2)))))</f>
        <v>83.273775296920959</v>
      </c>
      <c r="C844" s="4">
        <f>DEGREES(ATAN(C838/C837))</f>
        <v>20.976588145964758</v>
      </c>
      <c r="D844" t="s">
        <v>9</v>
      </c>
      <c r="E844" s="5">
        <f t="shared" si="1273"/>
        <v>0.35081781100632181</v>
      </c>
      <c r="F844" s="6">
        <f t="shared" si="1273"/>
        <v>-0.34370269893678401</v>
      </c>
      <c r="G844" s="7">
        <f t="shared" ref="G844:G845" si="1274">Q843</f>
        <v>-0.12501286246974219</v>
      </c>
      <c r="H844" s="8">
        <f t="shared" ref="H844:H845" si="1275">AM843</f>
        <v>-0.84495244808536252</v>
      </c>
      <c r="J844" s="10"/>
      <c r="Q844" s="61">
        <v>-0.50583208174515215</v>
      </c>
      <c r="S844" s="17">
        <v>0</v>
      </c>
      <c r="T844">
        <v>1</v>
      </c>
      <c r="V844" s="73">
        <f>(T842*T844)*(1-COS(RADIANS(O842+45)))-T843*(SIN(RADIANS(O842+45)))</f>
        <v>0</v>
      </c>
      <c r="W844" s="73">
        <f>(T843*T844)*(1-COS(RADIANS(O842+45)))+T842*(SIN(RADIANS(O842+45)))</f>
        <v>0</v>
      </c>
      <c r="X844" s="73">
        <f>(T844^2)*(1-COS(RADIANS(O842+45)))+(COS(RADIANS(O842+45)))</f>
        <v>1</v>
      </c>
      <c r="Y844" s="10"/>
      <c r="Z844">
        <v>0</v>
      </c>
      <c r="AA844" s="23">
        <f>SIN(RADIANS('[1]Biaxial Input'!$F$21))*SIN(RADIANS(0))</f>
        <v>0</v>
      </c>
      <c r="AC844" s="30">
        <f>(AA842*AA844)*(1-COS(RADIANS(N842)))-AA843*(SIN(RADIANS(N842)))</f>
        <v>4.4838597018148282E-2</v>
      </c>
      <c r="AD844" s="30">
        <f>(AA843*AA844)*(1-COS(RADIANS(N842)))+AA842*(SIN(RADIANS(N842)))</f>
        <v>0.64122181137573508</v>
      </c>
      <c r="AE844" s="30">
        <f>(AA844^2)*(1-COS(RADIANS(N842)))+(COS(RADIANS(N842)))</f>
        <v>0.76604444311897801</v>
      </c>
      <c r="AG844">
        <v>-0.50583208174515215</v>
      </c>
      <c r="AI844" s="28">
        <f>(T842*T844)*(1-COS(RADIANS(M842)))-T843*(SIN(RADIANS(M842)))</f>
        <v>0</v>
      </c>
      <c r="AJ844" s="28">
        <f>(T843*T844)*(1-COS(RADIANS(M842)))+T842*(SIN(RADIANS(M842)))</f>
        <v>0</v>
      </c>
      <c r="AK844" s="28">
        <f>(T844^2)*(1-COS(RADIANS(M842)))+(COS(RADIANS(M842)))</f>
        <v>1</v>
      </c>
      <c r="AM844" s="61">
        <v>-0.39662301527256388</v>
      </c>
      <c r="AO844" s="17">
        <v>0</v>
      </c>
      <c r="AP844">
        <v>1</v>
      </c>
      <c r="AR844" s="73">
        <f>(T842*T842)*(1-COS(RADIANS(O842-45)))-T842*(SIN(RADIANS(O842-45)))</f>
        <v>0</v>
      </c>
      <c r="AS844" s="73">
        <f>(T843*T844)*(1-COS(RADIANS(O842-45)))+T842*(SIN(RADIANS(O842-45)))</f>
        <v>0</v>
      </c>
      <c r="AT844" s="73">
        <f>(T844^2)*(1-COS(RADIANS(O842-45)))+(COS(RADIANS(O842-45)))</f>
        <v>1</v>
      </c>
      <c r="AU844" s="10"/>
      <c r="AV844">
        <v>0</v>
      </c>
      <c r="AW844" s="1">
        <v>-0.39662301527256388</v>
      </c>
      <c r="AX844" s="10"/>
      <c r="AY844" s="11">
        <f>(G813^2)*F813+G813*G814*F814+G813*G815*F815-((H813^2)*F813+H813*H814*F814+H813*H815*F815)</f>
        <v>-0.32125455654226664</v>
      </c>
      <c r="AZ844" s="12">
        <f>G813*G814*F813+(G814^2)*F814+G814*G815*F815-(H813*H814*F813+(H814^2)*F814+H814*H815*F815)</f>
        <v>0.71072091242235613</v>
      </c>
      <c r="BA844" s="12">
        <f>G813*G815*F813+G814*G815*F814+(G815^2)*F815-(H813*H815*F813+H814*H815*F814+(H815^2)*F815)</f>
        <v>-0.44100767954852849</v>
      </c>
      <c r="BB844" s="12">
        <f>(G813^2)*E813+G813*G814*E814+G813*G815*E815-((H813^2)*E813+H813*H814*E814+H813*H815*E815)</f>
        <v>0.15299658781665892</v>
      </c>
      <c r="BC844" s="12">
        <f>G813*G814*E813+(G814^2)*E814+G814*G815*E815-(H813*H814*E813+(H814^2)*E814+H814*H815*E815)</f>
        <v>-0.59289139935203317</v>
      </c>
      <c r="BD844" s="24">
        <f>G813*G815*E813+G814*G815*E814+(G815^2)*E815-(H813*H815*E813+H814*H815*E814+(H815^2)*E815)</f>
        <v>0.23117863712819792</v>
      </c>
      <c r="BE844" s="10">
        <f>J813</f>
        <v>-6.5197038592352263E-3</v>
      </c>
      <c r="BV844" s="3" t="s">
        <v>19</v>
      </c>
      <c r="BW844" s="3" t="s">
        <v>18</v>
      </c>
      <c r="BX844" s="3" t="s">
        <v>20</v>
      </c>
      <c r="CS844" s="15"/>
      <c r="CW844" s="28"/>
      <c r="CY844" s="82" t="s">
        <v>148</v>
      </c>
      <c r="CZ844" s="13"/>
      <c r="DB844" s="10"/>
      <c r="DC844" s="10"/>
      <c r="DD844" s="10"/>
      <c r="DE844" s="10"/>
      <c r="DF844" s="10"/>
      <c r="DG844" s="10"/>
      <c r="DH844" s="80"/>
      <c r="DI844" s="23" t="s">
        <v>149</v>
      </c>
      <c r="DM844" s="1"/>
      <c r="DO844" s="80"/>
      <c r="DS844" s="13"/>
      <c r="DT844" s="81"/>
      <c r="DU844" s="82" t="s">
        <v>150</v>
      </c>
      <c r="DW844" s="13"/>
      <c r="DX844" s="13"/>
      <c r="EA844" s="1"/>
      <c r="EE844" s="1"/>
      <c r="EI844" s="13"/>
      <c r="ER844">
        <f t="shared" si="1272"/>
        <v>-9.8670839279614439E-2</v>
      </c>
      <c r="ES844">
        <f t="shared" si="1272"/>
        <v>-0.32743703463395935</v>
      </c>
      <c r="ET844" t="e">
        <f>#REF!</f>
        <v>#REF!</v>
      </c>
      <c r="EU844" t="e">
        <f>#REF!</f>
        <v>#REF!</v>
      </c>
      <c r="EY844" s="28"/>
      <c r="EZ844" s="10"/>
      <c r="FA844" s="82" t="s">
        <v>148</v>
      </c>
      <c r="FB844" s="13"/>
      <c r="FD844" s="10"/>
      <c r="FE844" s="10"/>
      <c r="FF844" s="10"/>
      <c r="FG844" s="10"/>
      <c r="FH844" s="10"/>
      <c r="FI844" s="10"/>
      <c r="FJ844" s="80"/>
      <c r="FK844" s="23" t="s">
        <v>149</v>
      </c>
      <c r="FO844" s="1"/>
      <c r="FQ844" s="80"/>
      <c r="FU844" s="13"/>
      <c r="FV844" s="81"/>
      <c r="FW844" s="82" t="s">
        <v>150</v>
      </c>
      <c r="FY844" s="13"/>
      <c r="FZ844" s="13"/>
      <c r="GC844" s="1"/>
      <c r="GG844" s="1"/>
      <c r="GK844" s="13"/>
    </row>
    <row r="845" spans="1:197" x14ac:dyDescent="0.2">
      <c r="D845" t="s">
        <v>10</v>
      </c>
      <c r="E845" s="5">
        <f t="shared" si="1273"/>
        <v>-9.8237766895889173E-2</v>
      </c>
      <c r="F845" s="6">
        <f t="shared" si="1273"/>
        <v>-0.32710772210508354</v>
      </c>
      <c r="G845" s="7">
        <f t="shared" si="1274"/>
        <v>-0.50583208174515215</v>
      </c>
      <c r="H845" s="8">
        <f t="shared" si="1275"/>
        <v>-0.39662301527256388</v>
      </c>
      <c r="J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W845" s="1"/>
      <c r="AY845" s="11">
        <f>(G818^2)*F818+G818*G819*F819+G818*G820*F820-((H818^2)*F818+H818*H819*F819+H818*H820*F820)</f>
        <v>-0.28170997384608998</v>
      </c>
      <c r="AZ845" s="12">
        <f>G818*G819*F818+(G819^2)*F819+G819*G820*F820-(H818*H819*F818+(H819^2)*F819+H819*H820*F820)</f>
        <v>0.87776632055265003</v>
      </c>
      <c r="BA845" s="12">
        <f>G818*G820*F818+G819*G820*F819+(G820^2)*F820-(H818*H820*F818+H819*H820*F819+(H820^2)*F820)</f>
        <v>5.3750812098897302E-2</v>
      </c>
      <c r="BB845" s="12">
        <f>(G818^2)*E818+G818*G819*E819+G818*G820*E820-((H818^2)*E818+H818*H819*E819+H818*H820*E820)</f>
        <v>0.34256355461408455</v>
      </c>
      <c r="BC845" s="12">
        <f>G818*G819*E818+(G819^2)*E819+G819*G820*E820-(H818*H819*E818+(H819^2)*E819+H819*H820*E820)</f>
        <v>-0.93683339530131116</v>
      </c>
      <c r="BD845" s="24">
        <f>G818*G820*E818+G819*G820*E819+(G820^2)*E820-(H818*H820*E818+H819*H820*E819+(H820^2)*E820)</f>
        <v>-6.0716419419192043E-2</v>
      </c>
      <c r="BE845" s="10">
        <f>J818</f>
        <v>4.0305777809573506E-2</v>
      </c>
      <c r="BV845" s="3">
        <f>CH772+CG774</f>
        <v>-3.2814675458908149E-2</v>
      </c>
      <c r="BW845" s="3" t="e">
        <f>#REF!*CG776-#REF!*#REF!</f>
        <v>#REF!</v>
      </c>
      <c r="BX845" s="3" t="e">
        <f>BV846*BW847-BV847*BW846</f>
        <v>#REF!</v>
      </c>
      <c r="BZ845" s="5" t="s">
        <v>4</v>
      </c>
      <c r="CA845" s="6" t="s">
        <v>5</v>
      </c>
      <c r="CB845" s="7" t="s">
        <v>6</v>
      </c>
      <c r="CC845" s="8" t="s">
        <v>1</v>
      </c>
      <c r="CD845">
        <v>16</v>
      </c>
      <c r="CE845" s="9" t="s">
        <v>7</v>
      </c>
      <c r="CG845" s="90" t="s">
        <v>157</v>
      </c>
      <c r="CH845" s="61">
        <f>CE846-((CH847-CE846)/(EY845-CW845))*CW845</f>
        <v>8.9983656072148666</v>
      </c>
      <c r="CI845" s="10"/>
      <c r="CK845" s="5" t="s">
        <v>4</v>
      </c>
      <c r="CL845" s="6" t="s">
        <v>5</v>
      </c>
      <c r="CM845" s="7" t="s">
        <v>6</v>
      </c>
      <c r="CN845" s="8" t="s">
        <v>1</v>
      </c>
      <c r="CO845" s="10"/>
      <c r="CP845">
        <f t="shared" ref="CP845:CQ847" si="1276">BZ846</f>
        <v>0.93180266183863136</v>
      </c>
      <c r="CQ845">
        <f t="shared" si="1276"/>
        <v>-0.87956522186239505</v>
      </c>
      <c r="CR845">
        <f>CI849</f>
        <v>0</v>
      </c>
      <c r="CS845">
        <f>CL849</f>
        <v>0</v>
      </c>
      <c r="CU845" s="17">
        <f>CU749</f>
        <v>25</v>
      </c>
      <c r="CV845" s="17">
        <f>CV749</f>
        <v>-30</v>
      </c>
      <c r="CW845" s="31">
        <f>CH752</f>
        <v>269.4807061710261</v>
      </c>
      <c r="CY845" s="61">
        <f t="array" ref="CY845:CY847">MMULT(DQ845:DS847,DO845:DO847)</f>
        <v>0.90472825278681634</v>
      </c>
      <c r="CZ845" s="13"/>
      <c r="DA845" s="17">
        <v>1</v>
      </c>
      <c r="DB845">
        <v>0</v>
      </c>
      <c r="DD845" s="73">
        <f>(DB845^2)*(1-COS(RADIANS(CW845+45)))+(COS(RADIANS(CW845+45)))</f>
        <v>0.70066904400877095</v>
      </c>
      <c r="DE845" s="73">
        <f>(DB845*DB846)*(1-COS(RADIANS(CW845+45)))-DB847*(SIN(RADIANS(CW845+45)))</f>
        <v>0.71348643348548324</v>
      </c>
      <c r="DF845" s="73">
        <f>(DB845*DB847)*(1-COS(RADIANS(CW845+45)))+DB846*(SIN(RADIANS(CW845+45)))</f>
        <v>0</v>
      </c>
      <c r="DG845" s="10"/>
      <c r="DH845">
        <f t="array" ref="DH845:DH847">MMULT(DD845:DF847,DA845:DA847)</f>
        <v>0.70066904400877095</v>
      </c>
      <c r="DI845" s="23">
        <f>COS(RADIANS('[1]Biaxial Input'!$F$21))</f>
        <v>-0.9975640502598242</v>
      </c>
      <c r="DK845" s="30">
        <f>(DI845^2)*(1-COS(RADIANS(CV845)))+(COS(RADIANS(CV845)))</f>
        <v>0.99934808421962718</v>
      </c>
      <c r="DL845" s="30">
        <f>(DI845*DI846)*(1-COS(RADIANS(CV845)))-DI847*(SIN(RADIANS(CV845)))</f>
        <v>-9.3228300025961861E-3</v>
      </c>
      <c r="DM845" s="30">
        <f>(DI845*DI847)*(1-COS(RADIANS(CV845)))+DI846*(SIN(RADIANS(CV845)))</f>
        <v>-3.4878236872062755E-2</v>
      </c>
      <c r="DO845">
        <f t="array" ref="DO845:DO847">MMULT(DK845:DM847,DH845:DH847)</f>
        <v>0.70686397953070668</v>
      </c>
      <c r="DQ845" s="28">
        <f>(DB845^2)*(1-COS(RADIANS(CU845)))+(COS(RADIANS(CU845)))</f>
        <v>0.90630778703664994</v>
      </c>
      <c r="DR845" s="28">
        <f>(DB845*DB846)*(1-COS(RADIANS(CU845)))-DB847*(SIN(RADIANS(CU845)))</f>
        <v>-0.42261826174069944</v>
      </c>
      <c r="DS845" s="28">
        <f>(DB845*DB847)*(1-COS(RADIANS(CU845)))+DB846*(SIN(RADIANS(CU845)))</f>
        <v>0</v>
      </c>
      <c r="DU845" s="61">
        <f t="array" ref="DU845:DU847">MMULT(DQ845:DS847,EE845:EE847)</f>
        <v>-0.38647107497714306</v>
      </c>
      <c r="DV845" s="13"/>
      <c r="DW845" s="17">
        <v>1</v>
      </c>
      <c r="DX845">
        <v>0</v>
      </c>
      <c r="DZ845" s="73">
        <f>(DB845^2)*(1-COS(RADIANS(CW845-45)))+(COS(RADIANS(CW845-45)))</f>
        <v>-0.71348643348548291</v>
      </c>
      <c r="EA845" s="73">
        <f>(DB845*DB846)*(1-COS(RADIANS(CW845-45)))-DB847*(SIN(RADIANS(CW845-45)))</f>
        <v>0.70066904400877139</v>
      </c>
      <c r="EB845" s="73">
        <f>(DB845*DB847)*(1-COS(RADIANS(CW845-45)))+DB846*(SIN(RADIANS(CW845-45)))</f>
        <v>0</v>
      </c>
      <c r="EC845" s="10"/>
      <c r="ED845">
        <f t="array" ref="ED845:ED847">MMULT(DZ845:EB847,DA845:DA847)</f>
        <v>-0.71348643348548291</v>
      </c>
      <c r="EE845" s="1">
        <f t="array" ref="EE845:EE847">MMULT(DK845:DM847,ED845:ED847)</f>
        <v>-0.70648908203503646</v>
      </c>
      <c r="EG845">
        <f>CY845+DU845</f>
        <v>0.51825717780967329</v>
      </c>
      <c r="EH845">
        <f>EG845/(SQRT(EG845^2+EG846^2+EG847^2))</f>
        <v>0.36646316482782221</v>
      </c>
      <c r="EJ845">
        <f>Q845+AM845</f>
        <v>0</v>
      </c>
      <c r="EK845">
        <f>EJ845/(SQRT(EJ845^2+EJ846^2+EJ847^2))</f>
        <v>0</v>
      </c>
      <c r="EM845" s="23">
        <f>CY846*DU847-CY847*DU846</f>
        <v>-0.17918397477265005</v>
      </c>
      <c r="EO845" s="15">
        <v>16</v>
      </c>
      <c r="EP845" s="9" t="s">
        <v>7</v>
      </c>
      <c r="EW845" s="17">
        <f>CU845</f>
        <v>25</v>
      </c>
      <c r="EX845" s="17">
        <f>CV845</f>
        <v>-30</v>
      </c>
      <c r="EY845" s="31">
        <f>1+CW845</f>
        <v>270.4807061710261</v>
      </c>
      <c r="EZ845" s="10"/>
      <c r="FA845" s="61">
        <f t="array" ref="FA845:FA847">MMULT(FS845:FU847,FQ845:FQ847)</f>
        <v>0.91133530856852252</v>
      </c>
      <c r="FB845" s="13" t="e">
        <f>BW846</f>
        <v>#REF!</v>
      </c>
      <c r="FC845" s="17">
        <v>1</v>
      </c>
      <c r="FD845">
        <v>0</v>
      </c>
      <c r="FF845" s="73">
        <f>(FD845^2)*(1-COS(RADIANS(EY845+45)))+(COS(RADIANS(EY845+45)))</f>
        <v>0.71301438394427874</v>
      </c>
      <c r="FG845" s="73">
        <f>(FD845*FD846)*(1-COS(RADIANS(EY845+45)))-FD847*(SIN(RADIANS(EY845+45)))</f>
        <v>0.70114940511174983</v>
      </c>
      <c r="FH845" s="73">
        <f>(FD845*FD847)*(1-COS(RADIANS(EY845+45)))+FD846*(SIN(RADIANS(EY845+45)))</f>
        <v>0</v>
      </c>
      <c r="FI845" s="10"/>
      <c r="FJ845">
        <f t="array" ref="FJ845:FJ847">MMULT(FF845:FH847,FC845:FC847)</f>
        <v>0.71301438394427874</v>
      </c>
      <c r="FK845" s="23">
        <f>COS(RADIANS(176))</f>
        <v>-0.9975640502598242</v>
      </c>
      <c r="FM845" s="30">
        <f>(FK845^2)*(1-COS(RADIANS(EX845)))+(COS(RADIANS(EX845)))</f>
        <v>0.99934808421962718</v>
      </c>
      <c r="FN845" s="30">
        <f>(FK845*FK846)*(1-COS(RADIANS(EX845)))-FK847*(SIN(RADIANS(EX845)))</f>
        <v>-9.3228300025961861E-3</v>
      </c>
      <c r="FO845" s="30">
        <f>(FK845*FK847)*(1-COS(RADIANS(EX845)))+FK846*(SIN(RADIANS(EX845)))</f>
        <v>-3.4878236872062755E-2</v>
      </c>
      <c r="FQ845">
        <f t="array" ref="FQ845:FQ847">MMULT(FM845:FO847,FJ845:FJ847)</f>
        <v>0.71908625532603088</v>
      </c>
      <c r="FS845" s="28">
        <f>(FD845^2)*(1-COS(RADIANS(EW845)))+(COS(RADIANS(EW845)))</f>
        <v>0.90630778703664994</v>
      </c>
      <c r="FT845" s="28">
        <f>(FD845*FD846)*(1-COS(RADIANS(EW845)))-FD847*(SIN(RADIANS(EW845)))</f>
        <v>-0.42261826174069944</v>
      </c>
      <c r="FU845" s="28">
        <f>(FD845*FD847)*(1-COS(RADIANS(EW845)))+FD846*(SIN(RADIANS(EW845)))</f>
        <v>0</v>
      </c>
      <c r="FW845" s="61">
        <f t="array" ref="FW845:FW847">MMULT(FS845:FU847,GG845:GG847)</f>
        <v>-0.37062252837758058</v>
      </c>
      <c r="FX845" s="13" t="e">
        <f>BX846</f>
        <v>#REF!</v>
      </c>
      <c r="FY845" s="17">
        <v>1</v>
      </c>
      <c r="FZ845">
        <v>0</v>
      </c>
      <c r="GB845" s="73">
        <f>(FD845^2)*(1-COS(RADIANS(EY845-45)))+(COS(RADIANS(EY845-45)))</f>
        <v>-0.70114940511175006</v>
      </c>
      <c r="GC845" s="73">
        <f>(FD845*FD846)*(1-COS(RADIANS(EY845-45)))-FD847*(SIN(RADIANS(EY845-45)))</f>
        <v>0.71301438394427841</v>
      </c>
      <c r="GD845" s="73">
        <f>(FD845*FD847)*(1-COS(RADIANS(EY845-45)))+FD846*(SIN(RADIANS(EY845-45)))</f>
        <v>0</v>
      </c>
      <c r="GE845" s="10"/>
      <c r="GF845">
        <f t="array" ref="GF845:GF847">MMULT(GB845:GD847,FC845:FC847)</f>
        <v>-0.70114940511175006</v>
      </c>
      <c r="GG845" s="1">
        <f t="array" ref="GG845:GG847">MMULT(FM845:FO847,GF845:GF847)</f>
        <v>-0.69404500285924031</v>
      </c>
      <c r="GI845">
        <f>FA845+FW845</f>
        <v>0.54071278019094193</v>
      </c>
      <c r="GJ845">
        <f>GI845/(SQRT(GI845^2+GI846^2+GI847^2))</f>
        <v>0.38234167354724624</v>
      </c>
      <c r="GL845" t="e">
        <f>CH846+DC845</f>
        <v>#VALUE!</v>
      </c>
      <c r="GM845" t="e">
        <f>GL845/(SQRT(GL845^2+GL846^2+GL847^2))</f>
        <v>#VALUE!</v>
      </c>
      <c r="GO845" s="27">
        <f>FA846*FW847-FA847*FW846</f>
        <v>-0.17918397477264997</v>
      </c>
    </row>
    <row r="846" spans="1:197" x14ac:dyDescent="0.2">
      <c r="Q846" s="82" t="s">
        <v>148</v>
      </c>
      <c r="R846" s="13"/>
      <c r="T846" s="10"/>
      <c r="U846" s="10"/>
      <c r="V846" s="10"/>
      <c r="W846" s="10"/>
      <c r="X846" s="10"/>
      <c r="Y846" s="10"/>
      <c r="Z846" s="80"/>
      <c r="AA846" s="23" t="s">
        <v>149</v>
      </c>
      <c r="AE846" s="1"/>
      <c r="AG846" s="80"/>
      <c r="AK846" s="13"/>
      <c r="AL846" s="81"/>
      <c r="AM846" s="82" t="s">
        <v>150</v>
      </c>
      <c r="AO846" s="13"/>
      <c r="AP846" s="13"/>
      <c r="AS846" s="1"/>
      <c r="AW846" s="1"/>
      <c r="AY846" s="11">
        <f>(G823^2)*F823+G823*G824*F824+G823*G825*F825-((H823^2)*F823+H823*H824*F824+H823*H825*F825)</f>
        <v>-0.29666800882103972</v>
      </c>
      <c r="AZ846" s="12">
        <f>G823*G824*F823+(G824^2)*F824+G824*G825*F825-(H823*H824*F823+(H824^2)*F824+H824*H825*F825)</f>
        <v>0.87925637475852525</v>
      </c>
      <c r="BA846" s="12">
        <f>G823*G825*F823+G824*G825*F824+(G825^2)*F825-(H823*H825*F823+H824*H825*F824+(H825^2)*F825)</f>
        <v>0.16227743909014555</v>
      </c>
      <c r="BB846" s="12">
        <f>(G823^2)*E823+G823*G824*E824+G823*G825*E825-((H823^2)*E823+H823*H824*E824+H823*H825*E825)</f>
        <v>0.39645522042380876</v>
      </c>
      <c r="BC846" s="12">
        <f>G823*G824*E823+(G824^2)*E824+G824*G825*E825-(H823*H824*E823+(H824^2)*E824+H824*H825*E825)</f>
        <v>-0.89800327470098584</v>
      </c>
      <c r="BD846" s="24">
        <f>G823*G825*E823+G824*G825*E824+(G825^2)*E825-(H823*H825*E823+H824*H825*E824+(H825^2)*E825)</f>
        <v>-0.17296169678836809</v>
      </c>
      <c r="BE846" s="10">
        <f>J823</f>
        <v>1.6237033131356049E-2</v>
      </c>
      <c r="BV846" s="3" t="e">
        <f>#REF!+#REF!</f>
        <v>#REF!</v>
      </c>
      <c r="BW846" s="3" t="e">
        <f>#REF!*CG774-CH772*CG776</f>
        <v>#REF!</v>
      </c>
      <c r="BX846" s="3" t="e">
        <f>BV847*BW845-BV845*BW847</f>
        <v>#REF!</v>
      </c>
      <c r="BY846" t="s">
        <v>8</v>
      </c>
      <c r="BZ846" s="5">
        <f t="shared" ref="BZ846:CA848" si="1277">BZ841</f>
        <v>0.93180266183863136</v>
      </c>
      <c r="CA846" s="6">
        <f t="shared" si="1277"/>
        <v>-0.87956522186239505</v>
      </c>
      <c r="CB846" s="7">
        <f>CY845</f>
        <v>0.90472825278681634</v>
      </c>
      <c r="CC846" s="8">
        <f>DU845</f>
        <v>-0.38647107497714306</v>
      </c>
      <c r="CE846" s="9">
        <f>((SUMPRODUCT(CB846:CB848,BZ846:BZ848))*(SUMPRODUCT(CB846:CB848,CA846:CA848)))-((SUMPRODUCT(CC846:CC848,BZ846:BZ848))*(SUMPRODUCT(CC846:CC848,CA846:CA848)))</f>
        <v>-5.5511151231257827E-16</v>
      </c>
      <c r="CG846">
        <v>1</v>
      </c>
      <c r="CH846" t="s">
        <v>161</v>
      </c>
      <c r="CI846" s="67"/>
      <c r="CJ846" s="1" t="s">
        <v>8</v>
      </c>
      <c r="CK846" s="5">
        <f t="shared" ref="CK846:CL848" si="1278">BZ846</f>
        <v>0.93180266183863136</v>
      </c>
      <c r="CL846" s="6">
        <f t="shared" si="1278"/>
        <v>-0.87956522186239505</v>
      </c>
      <c r="CM846" s="7">
        <f>FA845</f>
        <v>0.91133530856852252</v>
      </c>
      <c r="CN846" s="8">
        <f>FW845</f>
        <v>-0.37062252837758058</v>
      </c>
      <c r="CO846" s="10"/>
      <c r="CP846">
        <f t="shared" si="1276"/>
        <v>0.3492962422733713</v>
      </c>
      <c r="CQ846">
        <f t="shared" si="1276"/>
        <v>-0.34518112468713447</v>
      </c>
      <c r="CR846">
        <f>CJ849</f>
        <v>0</v>
      </c>
      <c r="CS846">
        <f>CM849</f>
        <v>0</v>
      </c>
      <c r="CW846" s="28"/>
      <c r="CY846" s="61">
        <v>-0.26761333184281538</v>
      </c>
      <c r="DA846" s="17">
        <v>0</v>
      </c>
      <c r="DB846">
        <v>0</v>
      </c>
      <c r="DD846" s="73">
        <f>(DB845*DB846)*(1-COS(RADIANS(CW845+45)))+DB847*(SIN(RADIANS(CW845+45)))</f>
        <v>-0.71348643348548324</v>
      </c>
      <c r="DE846" s="73">
        <f>(DB846^2)*(1-COS(RADIANS(CW845+45)))+(COS(RADIANS(CW845+45)))</f>
        <v>0.70066904400877095</v>
      </c>
      <c r="DF846" s="73">
        <f>(DB846*DB847)*(1-COS(RADIANS(CW845+45)))-DB845*(SIN(RADIANS(CW845+45)))</f>
        <v>0</v>
      </c>
      <c r="DG846" s="10"/>
      <c r="DH846">
        <v>-0.71348643348548324</v>
      </c>
      <c r="DI846" s="23">
        <f>SIN(RADIANS('[1]Biaxial Input'!$F$21))*(COS(RADIANS(0)))</f>
        <v>6.9756473744125524E-2</v>
      </c>
      <c r="DK846" s="30">
        <f>(DI845*DI846)*(1-COS(RADIANS(CV845)))+DI847*(SIN(RADIANS(CV845)))</f>
        <v>-9.3228300025961861E-3</v>
      </c>
      <c r="DL846" s="30">
        <f>(DI846^2)*(1-COS(RADIANS(CV845)))+(COS(RADIANS(CV845)))</f>
        <v>0.86667731956481153</v>
      </c>
      <c r="DM846" s="30">
        <f>(DI846*DI847)*(1-COS(RADIANS(CV845)))-DI845*(SIN(RADIANS(CV845)))</f>
        <v>-0.49878202512991204</v>
      </c>
      <c r="DO846">
        <v>-0.62489472810443114</v>
      </c>
      <c r="DQ846" s="28">
        <f>(DB845*DB846)*(1-COS(RADIANS(CU845)))+DB847*(SIN(RADIANS(CU845)))</f>
        <v>0.42261826174069944</v>
      </c>
      <c r="DR846" s="28">
        <f>(DB846^2)*(1-COS(RADIANS(CU845)))+(COS(RADIANS(CU845)))</f>
        <v>0.90630778703664994</v>
      </c>
      <c r="DS846" s="28">
        <f>(DB846*DB847)*(1-COS(RADIANS(CU845)))-DB845*(SIN(RADIANS(CU845)))</f>
        <v>0</v>
      </c>
      <c r="DU846" s="61">
        <v>-0.84290568952600686</v>
      </c>
      <c r="DW846" s="17">
        <v>0</v>
      </c>
      <c r="DX846">
        <v>0</v>
      </c>
      <c r="DZ846" s="73">
        <f>(DB845*DB846)*(1-COS(RADIANS(CW845-45)))+DB847*(SIN(RADIANS(CW845-45)))</f>
        <v>-0.70066904400877139</v>
      </c>
      <c r="EA846" s="73">
        <f>(DB846^2)*(1-COS(RADIANS(CW845-45)))+(COS(RADIANS(CW845-45)))</f>
        <v>-0.71348643348548291</v>
      </c>
      <c r="EB846" s="73">
        <f>(DB846*DB847)*(1-COS(RADIANS(CW845-45)))-DB845*(SIN(RADIANS(CW845-45)))</f>
        <v>0</v>
      </c>
      <c r="EC846" s="10"/>
      <c r="ED846">
        <v>-0.70066904400877139</v>
      </c>
      <c r="EE846" s="1">
        <v>-0.60060225623501717</v>
      </c>
      <c r="EG846">
        <f>CY846+DU846</f>
        <v>-1.1105190213688223</v>
      </c>
      <c r="EH846">
        <f>EG846/(SQRT(EG845^2+EG846^2+EG847^2))</f>
        <v>-0.78525553064654252</v>
      </c>
      <c r="EJ846">
        <f>Q846+AM846</f>
        <v>0</v>
      </c>
      <c r="EK846">
        <f>EJ846/(SQRT(EJ845^2+EJ846^2+EJ847^2))</f>
        <v>0</v>
      </c>
      <c r="EM846" s="23">
        <f>CY847*DU845-CY845*DU847</f>
        <v>0.46679021324860087</v>
      </c>
      <c r="EP846" s="9">
        <f>((SUMPRODUCT(CM846:CM848,BZ846:BZ848))*(SUMPRODUCT(CM846:CM848,CA846:CA848)))-((SUMPRODUCT(CN846:CN848,BZ846:BZ848))*(SUMPRODUCT(CN846:CN848,CA846:CA848)))</f>
        <v>-3.3391502252870742E-2</v>
      </c>
      <c r="EY846" s="28"/>
      <c r="EZ846" s="10"/>
      <c r="FA846" s="61">
        <v>-0.25286184035425441</v>
      </c>
      <c r="FB846" s="13" t="e">
        <f>BW847</f>
        <v>#REF!</v>
      </c>
      <c r="FC846" s="17">
        <v>0</v>
      </c>
      <c r="FD846">
        <v>0</v>
      </c>
      <c r="FF846" s="73">
        <f>(FD845*FD846)*(1-COS(RADIANS(EY845+45)))+FD847*(SIN(RADIANS(EY845+45)))</f>
        <v>-0.70114940511174983</v>
      </c>
      <c r="FG846" s="73">
        <f>(FD846^2)*(1-COS(RADIANS(EY845+45)))+(COS(RADIANS(EY845+45)))</f>
        <v>0.71301438394427874</v>
      </c>
      <c r="FH846" s="73">
        <f>(FD846*FD847)*(1-COS(RADIANS(EY845+45)))-FD845*(SIN(RADIANS(EY845+45)))</f>
        <v>0</v>
      </c>
      <c r="FI846" s="10"/>
      <c r="FJ846">
        <v>-0.70114940511174983</v>
      </c>
      <c r="FK846" s="23">
        <f>SIN(RADIANS(176))*(COS(RADIANS(0)))</f>
        <v>6.9756473744125524E-2</v>
      </c>
      <c r="FM846" s="30">
        <f>(FK845*FK846)*(1-COS(RADIANS(EX845)))+FK847*(SIN(RADIANS(EX845)))</f>
        <v>-9.3228300025961861E-3</v>
      </c>
      <c r="FN846" s="30">
        <f>(FK846^2)*(1-COS(RADIANS(EX845)))+(COS(RADIANS(EX845)))</f>
        <v>0.86667731956481153</v>
      </c>
      <c r="FO846" s="30">
        <f>(FK846*FK847)*(1-COS(RADIANS(EX845)))-FK845*(SIN(RADIANS(EX845)))</f>
        <v>-0.49878202512991204</v>
      </c>
      <c r="FQ846">
        <v>-0.61431759892763194</v>
      </c>
      <c r="FS846" s="28">
        <f>(FD845*FD846)*(1-COS(RADIANS(EW845)))+FD847*(SIN(RADIANS(EW845)))</f>
        <v>0.42261826174069944</v>
      </c>
      <c r="FT846" s="28">
        <f>(FD846^2)*(1-COS(RADIANS(EW845)))+(COS(RADIANS(EW845)))</f>
        <v>0.90630778703664994</v>
      </c>
      <c r="FU846" s="28">
        <f>(FD846*FD847)*(1-COS(RADIANS(EW845)))-FD845*(SIN(RADIANS(EW845)))</f>
        <v>0</v>
      </c>
      <c r="FW846" s="61">
        <v>-0.84744780754214299</v>
      </c>
      <c r="FX846" s="13" t="e">
        <f>BX847</f>
        <v>#REF!</v>
      </c>
      <c r="FY846" s="17">
        <v>0</v>
      </c>
      <c r="FZ846">
        <v>0</v>
      </c>
      <c r="GB846" s="73">
        <f>(FD845*FD846)*(1-COS(RADIANS(EY845-45)))+FD847*(SIN(RADIANS(EY845-45)))</f>
        <v>-0.71301438394427841</v>
      </c>
      <c r="GC846" s="73">
        <f>(FD846^2)*(1-COS(RADIANS(EY845-45)))+(COS(RADIANS(EY845-45)))</f>
        <v>-0.70114940511175006</v>
      </c>
      <c r="GD846" s="73">
        <f>(FD846*FD847)*(1-COS(RADIANS(EY845-45)))-FD845*(SIN(RADIANS(EY845-45)))</f>
        <v>0</v>
      </c>
      <c r="GE846" s="10"/>
      <c r="GF846">
        <v>-0.71301438394427841</v>
      </c>
      <c r="GG846" s="1">
        <v>-0.61141669837770429</v>
      </c>
      <c r="GI846">
        <f>FA846+FW846</f>
        <v>-1.1003096478963974</v>
      </c>
      <c r="GJ846">
        <f>GI846/(SQRT(GI845^2+GI846^2+GI847^2))</f>
        <v>-0.77803641343252528</v>
      </c>
      <c r="GL846">
        <f>CH847+DC846</f>
        <v>-3.3391502252870742E-2</v>
      </c>
      <c r="GM846" t="e">
        <f>GL846/(SQRT(GL845^2+GL846^2+GL847^2))</f>
        <v>#VALUE!</v>
      </c>
      <c r="GO846" s="27">
        <f>FA847*FW845-FA845*FW847</f>
        <v>0.46679021324860082</v>
      </c>
    </row>
    <row r="847" spans="1:197" x14ac:dyDescent="0.2">
      <c r="E847" s="5" t="s">
        <v>4</v>
      </c>
      <c r="F847" s="6" t="s">
        <v>5</v>
      </c>
      <c r="G847" s="7" t="s">
        <v>6</v>
      </c>
      <c r="H847" s="8" t="s">
        <v>1</v>
      </c>
      <c r="I847">
        <v>18</v>
      </c>
      <c r="J847" s="9" t="s">
        <v>7</v>
      </c>
      <c r="K847">
        <v>18</v>
      </c>
      <c r="M847" s="17">
        <f>A779</f>
        <v>60</v>
      </c>
      <c r="N847" s="17">
        <f>B779</f>
        <v>-45</v>
      </c>
      <c r="O847" s="17">
        <f>C779</f>
        <v>243.3</v>
      </c>
      <c r="Q847" s="61">
        <f t="array" ref="Q847:Q849">MMULT(AI847:AK849,AG847:AG849)</f>
        <v>0.75456386500450789</v>
      </c>
      <c r="R847" s="13"/>
      <c r="S847" s="17">
        <v>1</v>
      </c>
      <c r="T847">
        <v>0</v>
      </c>
      <c r="V847" s="73">
        <f>(T847^2)*(1-COS(RADIANS(O847+45)))+(COS(RADIANS(O847+45)))</f>
        <v>0.31399245596740527</v>
      </c>
      <c r="W847" s="73">
        <f>(T847*T848)*(1-COS(RADIANS(O847+45)))-T849*(SIN(RADIANS(O847+45)))</f>
        <v>0.94942547764190377</v>
      </c>
      <c r="X847" s="73">
        <f>(T847*T849)*(1-COS(RADIANS(O847+45)))+T848*(SIN(RADIANS(O847+45)))</f>
        <v>0</v>
      </c>
      <c r="Y847" s="10"/>
      <c r="Z847">
        <f t="array" ref="Z847:Z849">MMULT(V847:X849,S847:S849)</f>
        <v>0.31399245596740527</v>
      </c>
      <c r="AA847" s="23">
        <f>COS(RADIANS('[1]Biaxial Input'!$F$21))</f>
        <v>-0.9975640502598242</v>
      </c>
      <c r="AC847" s="30">
        <f>(AA847^2)*(1-COS(RADIANS(N847)))+(COS(RADIANS(N847)))</f>
        <v>0.99857479166422358</v>
      </c>
      <c r="AD847" s="30">
        <f>(AA847*AA848)*(1-COS(RADIANS(N847)))-AA849*(SIN(RADIANS(N847)))</f>
        <v>-2.0381428756221641E-2</v>
      </c>
      <c r="AE847" s="30">
        <f>(AA847*AA849)*(1-COS(RADIANS(N847)))+AA848*(SIN(RADIANS(N847)))</f>
        <v>-4.9325275616132508E-2</v>
      </c>
      <c r="AG847">
        <f t="array" ref="AG847:AG849">MMULT(AC847:AE849,Z847:Z849)</f>
        <v>0.33289559903368976</v>
      </c>
      <c r="AI847" s="28">
        <f>(T847^2)*(1-COS(RADIANS(M847)))+(COS(RADIANS(M847)))</f>
        <v>0.50000000000000011</v>
      </c>
      <c r="AJ847" s="28">
        <f>(T847*T848)*(1-COS(RADIANS(M847)))-T849*(SIN(RADIANS(M847)))</f>
        <v>-0.8660254037844386</v>
      </c>
      <c r="AK847" s="28">
        <f>(T847*T849)*(1-COS(RADIANS(M847)))+T848*(SIN(RADIANS(M847)))</f>
        <v>0</v>
      </c>
      <c r="AM847" s="61">
        <f t="array" ref="AM847:AM849">MMULT(AI847:AK849,AW847:AW849)</f>
        <v>-0.29492664388874956</v>
      </c>
      <c r="AN847" s="13"/>
      <c r="AO847" s="17">
        <v>1</v>
      </c>
      <c r="AP847">
        <v>0</v>
      </c>
      <c r="AR847" s="73">
        <f>(T847^2)*(1-COS(RADIANS(O847-45)))+(COS(RADIANS(O847-45)))</f>
        <v>-0.94942547764190388</v>
      </c>
      <c r="AS847" s="73">
        <f>(T847*T848)*(1-COS(RADIANS(O847-45)))-T849*(SIN(RADIANS(O847-45)))</f>
        <v>0.31399245596740494</v>
      </c>
      <c r="AT847" s="73">
        <f>(T847*T849)*(1-COS(RADIANS(O847-45)))+T848*(SIN(RADIANS(O847-45)))</f>
        <v>0</v>
      </c>
      <c r="AU847" s="10"/>
      <c r="AV847">
        <f t="array" ref="AV847:AV849">MMULT(AR847:AT849,S847:S849)</f>
        <v>-0.94942547764190388</v>
      </c>
      <c r="AW847" s="1">
        <f t="array" ref="AW847:AW849">MMULT(AC847:AE849,AV847:AV849)</f>
        <v>-0.94167273366567938</v>
      </c>
      <c r="AY847" s="11">
        <f>(G828^2)*F828+G828*G829*F829+G828*G830*F830-((H828^2)*F828+H828*H829*F829+H828*H830*F830)</f>
        <v>-0.37947165421041557</v>
      </c>
      <c r="AZ847" s="12">
        <f>G828*G829*F828+(G829^2)*F829+G829*G830*F830-(H828*H829*F828+(H829^2)*F829+H829*H830*F830)</f>
        <v>0.87193881768351056</v>
      </c>
      <c r="BA847" s="12">
        <f>G828*G830*F828+G829*G830*F829+(G830^2)*F830-(H828*H830*F828+H829*H830*F829+(H830^2)*F830)</f>
        <v>0.22597340109978983</v>
      </c>
      <c r="BB847" s="12">
        <f>(G828^2)*E828+G828*G829*E829+G828*G830*E830-((H828^2)*E828+H828*H829*E829+H828*H830*E830)</f>
        <v>0.48065561395574108</v>
      </c>
      <c r="BC847" s="12">
        <f>G828*G829*E828+(G829^2)*E829+G829*G830*E830-(H828*H829*E828+(H829^2)*E829+H829*H830*E830)</f>
        <v>-0.82651879670238582</v>
      </c>
      <c r="BD847" s="24">
        <f>G828*G830*E828+G829*G830*E829+(G830^2)*E830-(H828*H830*E828+H829*H830*E829+(H830^2)*E830)</f>
        <v>-0.21194154059619941</v>
      </c>
      <c r="BE847" s="10">
        <f>J828</f>
        <v>-6.9700547035620619E-2</v>
      </c>
      <c r="BV847" s="3" t="e">
        <f>#REF!+CG776</f>
        <v>#REF!</v>
      </c>
      <c r="BW847" s="3" t="e">
        <f>CH772*#REF!-#REF!*CG774</f>
        <v>#REF!</v>
      </c>
      <c r="BX847" s="3" t="e">
        <f>BV845*BW846-BV846*BW845</f>
        <v>#REF!</v>
      </c>
      <c r="BY847" t="s">
        <v>9</v>
      </c>
      <c r="BZ847" s="5">
        <f t="shared" si="1277"/>
        <v>0.3492962422733713</v>
      </c>
      <c r="CA847" s="6">
        <f t="shared" si="1277"/>
        <v>-0.34518112468713447</v>
      </c>
      <c r="CB847" s="7">
        <f>CY846</f>
        <v>-0.26761333184281538</v>
      </c>
      <c r="CC847" s="8">
        <f>DU846</f>
        <v>-0.84290568952600686</v>
      </c>
      <c r="CE847" s="10"/>
      <c r="CH847">
        <f>((SUMPRODUCT(CM846:CM848,CK846:CK848))*(SUMPRODUCT(CM846:CM848,CL846:CL848)))-((SUMPRODUCT(CN846:CN848,CK846:CK848))*(SUMPRODUCT(CN846:CN848,CL846:CL848)))</f>
        <v>-3.3391502252870742E-2</v>
      </c>
      <c r="CI847" s="67"/>
      <c r="CJ847" s="10" t="s">
        <v>9</v>
      </c>
      <c r="CK847" s="5">
        <f t="shared" si="1278"/>
        <v>0.3492962422733713</v>
      </c>
      <c r="CL847" s="6">
        <f t="shared" si="1278"/>
        <v>-0.34518112468713447</v>
      </c>
      <c r="CM847" s="7">
        <f>FA846</f>
        <v>-0.25286184035425441</v>
      </c>
      <c r="CN847" s="8">
        <f>FW846</f>
        <v>-0.84744780754214299</v>
      </c>
      <c r="CP847">
        <f t="shared" si="1276"/>
        <v>-9.8670839279614439E-2</v>
      </c>
      <c r="CQ847">
        <f t="shared" si="1276"/>
        <v>-0.32743703463395935</v>
      </c>
      <c r="CR847">
        <f>CK849</f>
        <v>0</v>
      </c>
      <c r="CS847">
        <f>CN849</f>
        <v>0</v>
      </c>
      <c r="CW847" s="28"/>
      <c r="CY847" s="61">
        <v>-0.33143610731074796</v>
      </c>
      <c r="DA847" s="17">
        <v>0</v>
      </c>
      <c r="DB847">
        <v>1</v>
      </c>
      <c r="DD847" s="73">
        <f>(DB845*DB847)*(1-COS(RADIANS(CW845+45)))-DB846*(SIN(RADIANS(CW845+45)))</f>
        <v>0</v>
      </c>
      <c r="DE847" s="73">
        <f>(DB846*DB847)*(1-COS(RADIANS(CW845+45)))+DB845*(SIN(RADIANS(CW845+45)))</f>
        <v>0</v>
      </c>
      <c r="DF847" s="73">
        <f>(DB847^2)*(1-COS(RADIANS(CW845+45)))+(COS(RADIANS(CW845+45)))</f>
        <v>1</v>
      </c>
      <c r="DG847" s="10"/>
      <c r="DH847">
        <v>0</v>
      </c>
      <c r="DI847" s="23">
        <f>SIN(RADIANS('[1]Biaxial Input'!$F$21))*SIN(RADIANS(0))</f>
        <v>0</v>
      </c>
      <c r="DK847" s="30">
        <f>(DI845*DI847)*(1-COS(RADIANS(CV845)))-DI846*(SIN(RADIANS(CV845)))</f>
        <v>3.4878236872062755E-2</v>
      </c>
      <c r="DL847" s="30">
        <f>(DI846*DI847)*(1-COS(RADIANS(CV845)))+DI845*(SIN(RADIANS(CV845)))</f>
        <v>0.49878202512991204</v>
      </c>
      <c r="DM847" s="30">
        <f>(DI847^2)*(1-COS(RADIANS(CV845)))+(COS(RADIANS(CV845)))</f>
        <v>0.86602540378443871</v>
      </c>
      <c r="DO847">
        <v>-0.33143610731074796</v>
      </c>
      <c r="DQ847" s="28">
        <f>(DB845*DB847)*(1-COS(RADIANS(CU845)))-DB846*(SIN(RADIANS(CU845)))</f>
        <v>0</v>
      </c>
      <c r="DR847" s="28">
        <f>(DB846*DB847)*(1-COS(RADIANS(CU845)))+DB845*(SIN(RADIANS(CU845)))</f>
        <v>0</v>
      </c>
      <c r="DS847" s="28">
        <f>(DB847^2)*(1-COS(RADIANS(CU845)))+(COS(RADIANS(CU845)))</f>
        <v>1</v>
      </c>
      <c r="DU847" s="61">
        <v>-0.37436627354864438</v>
      </c>
      <c r="DW847" s="17">
        <v>0</v>
      </c>
      <c r="DX847">
        <v>1</v>
      </c>
      <c r="DZ847" s="73">
        <f>(DB845*DB845)*(1-COS(RADIANS(CW845-45)))-DB845*(SIN(RADIANS(CW845-45)))</f>
        <v>0</v>
      </c>
      <c r="EA847" s="73">
        <f>(DB846*DB847)*(1-COS(RADIANS(CW845-45)))+DB845*(SIN(RADIANS(CW845-45)))</f>
        <v>0</v>
      </c>
      <c r="EB847" s="73">
        <f>(DB847^2)*(1-COS(RADIANS(CW845-45)))+(COS(RADIANS(CW845-45)))</f>
        <v>1</v>
      </c>
      <c r="EC847" s="10"/>
      <c r="ED847">
        <v>0</v>
      </c>
      <c r="EE847" s="1">
        <v>-0.37436627354864438</v>
      </c>
      <c r="EG847">
        <f>CY847+DU847</f>
        <v>-0.70580238085939229</v>
      </c>
      <c r="EH847">
        <f>EG847/(SQRT(EG845^2+EG846^2+EG847^2))</f>
        <v>-0.4990776496832865</v>
      </c>
      <c r="EJ847">
        <f>Q847+AM847</f>
        <v>0.45963722111575833</v>
      </c>
      <c r="EK847">
        <f>EJ847/(SQRT(EJ845^2+EJ846^2+EJ847^2))</f>
        <v>1</v>
      </c>
      <c r="EM847" s="23">
        <f>CY845*DU846-CY846*DU845</f>
        <v>-0.86602540378443871</v>
      </c>
      <c r="ER847">
        <f t="shared" ref="ER847:ES849" si="1279">CK846</f>
        <v>0.93180266183863136</v>
      </c>
      <c r="ES847">
        <f t="shared" si="1279"/>
        <v>-0.87956522186239505</v>
      </c>
      <c r="ET847" t="e">
        <f>#REF!</f>
        <v>#REF!</v>
      </c>
      <c r="EU847" t="e">
        <f>#REF!</f>
        <v>#REF!</v>
      </c>
      <c r="EY847" s="28"/>
      <c r="EZ847" s="10"/>
      <c r="FA847" s="61">
        <v>-0.32485203562387521</v>
      </c>
      <c r="FB847" s="13">
        <f>BW848</f>
        <v>0</v>
      </c>
      <c r="FC847" s="17">
        <v>0</v>
      </c>
      <c r="FD847">
        <v>1</v>
      </c>
      <c r="FF847" s="73">
        <f>(FD845*FD847)*(1-COS(RADIANS(EY845+45)))-FD846*(SIN(RADIANS(EY845+45)))</f>
        <v>0</v>
      </c>
      <c r="FG847" s="73">
        <f>(FD846*FD847)*(1-COS(RADIANS(EY845+45)))+FD845*(SIN(RADIANS(EY845+45)))</f>
        <v>0</v>
      </c>
      <c r="FH847" s="73">
        <f>(FD847^2)*(1-COS(RADIANS(EY845+45)))+(COS(RADIANS(EY845+45)))</f>
        <v>1</v>
      </c>
      <c r="FI847" s="10"/>
      <c r="FJ847">
        <v>0</v>
      </c>
      <c r="FK847" s="23">
        <f>SIN(RADIANS(176))*SIN(RADIANS(0))</f>
        <v>0</v>
      </c>
      <c r="FM847" s="30">
        <f>(FK845*FK847)*(1-COS(RADIANS(EX845)))-FK846*(SIN(RADIANS(EX845)))</f>
        <v>3.4878236872062755E-2</v>
      </c>
      <c r="FN847" s="30">
        <f>(FK846*FK847)*(1-COS(RADIANS(EX845)))+FK845*(SIN(RADIANS(EX845)))</f>
        <v>0.49878202512991204</v>
      </c>
      <c r="FO847" s="30">
        <f>(FK847^2)*(1-COS(RADIANS(EX845)))+(COS(RADIANS(EX845)))</f>
        <v>0.86602540378443871</v>
      </c>
      <c r="FQ847">
        <v>-0.32485203562387521</v>
      </c>
      <c r="FS847" s="28">
        <f>(FD845*FD847)*(1-COS(RADIANS(EW845)))-FD846*(SIN(RADIANS(EW845)))</f>
        <v>0</v>
      </c>
      <c r="FT847" s="28">
        <f>(FD846*FD847)*(1-COS(RADIANS(EW845)))+FD845*(SIN(RADIANS(EW845)))</f>
        <v>0</v>
      </c>
      <c r="FU847" s="28">
        <f>(FD847^2)*(1-COS(RADIANS(EW845)))+(COS(RADIANS(EW845)))</f>
        <v>1</v>
      </c>
      <c r="FW847" s="61">
        <v>-0.38009361340467729</v>
      </c>
      <c r="FX847" s="13">
        <f>BX848</f>
        <v>0</v>
      </c>
      <c r="FY847" s="17">
        <v>0</v>
      </c>
      <c r="FZ847">
        <v>1</v>
      </c>
      <c r="GB847" s="73">
        <f>(FD845*FD845)*(1-COS(RADIANS(EY845-45)))-FD845*(SIN(RADIANS(EY845-45)))</f>
        <v>0</v>
      </c>
      <c r="GC847" s="73">
        <f>(FD846*FD847)*(1-COS(RADIANS(EY845-45)))+FD845*(SIN(RADIANS(EY845-45)))</f>
        <v>0</v>
      </c>
      <c r="GD847" s="73">
        <f>(FD847^2)*(1-COS(RADIANS(EY845-45)))+(COS(RADIANS(EY845-45)))</f>
        <v>0.99999999999999989</v>
      </c>
      <c r="GE847" s="10"/>
      <c r="GF847">
        <v>0</v>
      </c>
      <c r="GG847" s="1">
        <v>-0.38009361340467729</v>
      </c>
      <c r="GI847">
        <f>FA847+FW847</f>
        <v>-0.7049456490285525</v>
      </c>
      <c r="GJ847">
        <f>GI847/(SQRT(GI845^2+GI846^2+GI847^2))</f>
        <v>-0.49847184879604151</v>
      </c>
      <c r="GL847" t="e">
        <f>#REF!+DC847</f>
        <v>#REF!</v>
      </c>
      <c r="GM847" t="e">
        <f>GL847/(SQRT(GL845^2+GL846^2+GL847^2))</f>
        <v>#REF!</v>
      </c>
      <c r="GO847" s="27">
        <f>FA845*FW846-FA846*FW845</f>
        <v>-0.86602540378443871</v>
      </c>
    </row>
    <row r="848" spans="1:197" x14ac:dyDescent="0.2">
      <c r="D848" t="s">
        <v>8</v>
      </c>
      <c r="E848" s="5">
        <f t="shared" ref="E848:F850" si="1280">E843</f>
        <v>0.93127665311444463</v>
      </c>
      <c r="F848" s="6">
        <f t="shared" si="1280"/>
        <v>-0.88026643289562845</v>
      </c>
      <c r="G848" s="7">
        <f>Q847</f>
        <v>0.75456386500450789</v>
      </c>
      <c r="H848" s="8">
        <f>AM847</f>
        <v>-0.29492664388874956</v>
      </c>
      <c r="J848" s="9">
        <f>((SUMPRODUCT(G848:G850,E848:E850))*(SUMPRODUCT(G848:G850,F848:F850)))-((SUMPRODUCT(H848:H850,E848:E850))*(SUMPRODUCT(H848:H850,F848:F850)))</f>
        <v>5.3673003218963067E-2</v>
      </c>
      <c r="Q848" s="61">
        <v>-5.1252923152832086E-2</v>
      </c>
      <c r="S848" s="17">
        <v>0</v>
      </c>
      <c r="T848">
        <v>0</v>
      </c>
      <c r="V848" s="73">
        <f>(T847*T848)*(1-COS(RADIANS(O847+45)))+T849*(SIN(RADIANS(O847+45)))</f>
        <v>-0.94942547764190377</v>
      </c>
      <c r="W848" s="73">
        <f>(T848^2)*(1-COS(RADIANS(O847+45)))+(COS(RADIANS(O847+45)))</f>
        <v>0.31399245596740527</v>
      </c>
      <c r="X848" s="73">
        <f>(T848*T849)*(1-COS(RADIANS(O847+45)))-T847*(SIN(RADIANS(O847+45)))</f>
        <v>0</v>
      </c>
      <c r="Y848" s="10"/>
      <c r="Z848">
        <v>-0.94942547764190377</v>
      </c>
      <c r="AA848" s="23">
        <f>SIN(RADIANS('[1]Biaxial Input'!$F$21))*(COS(RADIANS(0)))</f>
        <v>6.9756473744125524E-2</v>
      </c>
      <c r="AC848" s="30">
        <f>(AA847*AA848)*(1-COS(RADIANS(N847)))+AA849*(SIN(RADIANS(N847)))</f>
        <v>-2.0381428756221641E-2</v>
      </c>
      <c r="AD848" s="30">
        <f>(AA848^2)*(1-COS(RADIANS(N847)))+(COS(RADIANS(N847)))</f>
        <v>0.70853198952232399</v>
      </c>
      <c r="AE848" s="30">
        <f>(AA848*AA849)*(1-COS(RADIANS(N847)))-AA847*(SIN(RADIANS(N847)))</f>
        <v>-0.70538430460663959</v>
      </c>
      <c r="AG848">
        <v>-0.67909793744809155</v>
      </c>
      <c r="AI848" s="28">
        <f>(T847*T848)*(1-COS(RADIANS(M847)))+T849*(SIN(RADIANS(M847)))</f>
        <v>0.8660254037844386</v>
      </c>
      <c r="AJ848" s="28">
        <f>(T848^2)*(1-COS(RADIANS(M847)))+(COS(RADIANS(M847)))</f>
        <v>0.50000000000000011</v>
      </c>
      <c r="AK848" s="28">
        <f>(T848*T849)*(1-COS(RADIANS(M847)))-T847*(SIN(RADIANS(M847)))</f>
        <v>0</v>
      </c>
      <c r="AM848" s="61">
        <v>-0.91707403530045917</v>
      </c>
      <c r="AO848" s="17">
        <v>0</v>
      </c>
      <c r="AP848">
        <v>0</v>
      </c>
      <c r="AR848" s="73">
        <f>(T847*T848)*(1-COS(RADIANS(O847-45)))+T849*(SIN(RADIANS(O847-45)))</f>
        <v>-0.31399245596740494</v>
      </c>
      <c r="AS848" s="73">
        <f>(T848^2)*(1-COS(RADIANS(O847-45)))+(COS(RADIANS(O847-45)))</f>
        <v>-0.94942547764190388</v>
      </c>
      <c r="AT848" s="73">
        <f>(T848*T849)*(1-COS(RADIANS(O847-45)))-T847*(SIN(RADIANS(O847-45)))</f>
        <v>0</v>
      </c>
      <c r="AU848" s="10"/>
      <c r="AV848">
        <v>-0.31399245596740494</v>
      </c>
      <c r="AW848" s="1">
        <v>-0.20312305178968595</v>
      </c>
      <c r="AY848" s="11">
        <f>(G833^2)*F833+G833*G834*F834+G833*G835*F835-((H833^2)*F833+H833*H834*F834+H833*H835*F835)</f>
        <v>-0.3046315394198495</v>
      </c>
      <c r="AZ848" s="12">
        <f>G833*G834*F833+(G834^2)*F834+G834*G835*F835-(H833*H834*F833+(H834^2)*F834+H834*H835*F835)</f>
        <v>0.86717879406055065</v>
      </c>
      <c r="BA848" s="12">
        <f>G833*G835*F833+G834*G835*F834+(G835^2)*F835-(H833*H835*F833+H834*H835*F834+(H835^2)*F835)</f>
        <v>0.32548801247225634</v>
      </c>
      <c r="BB848" s="12">
        <f>(G833^2)*E833+G833*G834*E834+G833*G835*E835-((H833^2)*E833+H833*H834*E834+H833*H835*E835)</f>
        <v>0.44868051545282672</v>
      </c>
      <c r="BC848" s="12">
        <f>G833*G834*E833+(G834^2)*E834+G834*G835*E835-(H833*H834*E833+(H834^2)*E834+H834*H835*E835)</f>
        <v>-0.81782820225053487</v>
      </c>
      <c r="BD848" s="24">
        <f>G833*G835*E833+G834*G835*E834+(G835^2)*E835-(H833*H835*E833+H834*H835*E834+(H835^2)*E835)</f>
        <v>-0.31310464372697638</v>
      </c>
      <c r="BE848" s="10">
        <f>J833</f>
        <v>-1.1449689677249852E-2</v>
      </c>
      <c r="BY848" t="s">
        <v>10</v>
      </c>
      <c r="BZ848" s="5">
        <f t="shared" si="1277"/>
        <v>-9.8670839279614439E-2</v>
      </c>
      <c r="CA848" s="6">
        <f t="shared" si="1277"/>
        <v>-0.32743703463395935</v>
      </c>
      <c r="CB848" s="7">
        <f>CY847</f>
        <v>-0.33143610731074796</v>
      </c>
      <c r="CC848" s="8">
        <f>DU847</f>
        <v>-0.37436627354864438</v>
      </c>
      <c r="CE848" s="10"/>
      <c r="CG848" s="10" t="s">
        <v>160</v>
      </c>
      <c r="CH848" s="10">
        <f>-CH845*((EY845-CW845)/(CH847-CE846))</f>
        <v>269.4807061710261</v>
      </c>
      <c r="CI848" s="67"/>
      <c r="CJ848" s="10" t="s">
        <v>10</v>
      </c>
      <c r="CK848" s="5">
        <f t="shared" si="1278"/>
        <v>-9.8670839279614439E-2</v>
      </c>
      <c r="CL848" s="6">
        <f t="shared" si="1278"/>
        <v>-0.32743703463395935</v>
      </c>
      <c r="CM848" s="7">
        <f>FA847</f>
        <v>-0.32485203562387521</v>
      </c>
      <c r="CN848" s="8">
        <f>FW847</f>
        <v>-0.38009361340467729</v>
      </c>
      <c r="CW848" s="28"/>
      <c r="EE848" s="1"/>
      <c r="EI848" s="64">
        <f>(DEGREES(ACOS((EH845*EK845+EH846*EK846+EH847*EK847)/((SQRT(EH845^2+EH846^2+EH847^2))*(SQRT(EK845^2+EK846^2+EK847^2))))))</f>
        <v>119.93899653247909</v>
      </c>
      <c r="ER848">
        <f t="shared" si="1279"/>
        <v>0.3492962422733713</v>
      </c>
      <c r="ES848">
        <f t="shared" si="1279"/>
        <v>-0.34518112468713447</v>
      </c>
      <c r="ET848" t="e">
        <f>#REF!</f>
        <v>#REF!</v>
      </c>
      <c r="EU848" t="e">
        <f>#REF!</f>
        <v>#REF!</v>
      </c>
      <c r="EY848" s="28"/>
      <c r="EZ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GG848" s="1"/>
      <c r="GK848" s="64" t="e">
        <f>(DEGREES(ACOS((GJ845*GM845+GJ846*GM846+GJ847*GM847)/((SQRT(GJ845^2+GJ846^2+GJ847^2))*(SQRT(GM845^2+GM846^2+GM847^2))))))</f>
        <v>#VALUE!</v>
      </c>
    </row>
    <row r="849" spans="1:197" x14ac:dyDescent="0.2">
      <c r="A849" t="s">
        <v>899</v>
      </c>
      <c r="B849" t="s">
        <v>28</v>
      </c>
      <c r="C849" t="s">
        <v>900</v>
      </c>
      <c r="D849" t="s">
        <v>9</v>
      </c>
      <c r="E849" s="5">
        <f t="shared" si="1280"/>
        <v>0.35081781100632181</v>
      </c>
      <c r="F849" s="6">
        <f t="shared" si="1280"/>
        <v>-0.34370269893678401</v>
      </c>
      <c r="G849" s="7">
        <f t="shared" ref="G849:G850" si="1281">Q848</f>
        <v>-5.1252923152832086E-2</v>
      </c>
      <c r="H849" s="8">
        <f t="shared" ref="H849:H850" si="1282">AM848</f>
        <v>-0.91707403530045917</v>
      </c>
      <c r="J849" s="10"/>
      <c r="Q849" s="61">
        <v>-0.65422206589028231</v>
      </c>
      <c r="S849" s="17">
        <v>0</v>
      </c>
      <c r="T849">
        <v>1</v>
      </c>
      <c r="V849" s="73">
        <f>(T847*T849)*(1-COS(RADIANS(O847+45)))-T848*(SIN(RADIANS(O847+45)))</f>
        <v>0</v>
      </c>
      <c r="W849" s="73">
        <f>(T848*T849)*(1-COS(RADIANS(O847+45)))+T847*(SIN(RADIANS(O847+45)))</f>
        <v>0</v>
      </c>
      <c r="X849" s="73">
        <f>(T849^2)*(1-COS(RADIANS(O847+45)))+(COS(RADIANS(O847+45)))</f>
        <v>1</v>
      </c>
      <c r="Y849" s="10"/>
      <c r="Z849">
        <v>0</v>
      </c>
      <c r="AA849" s="23">
        <f>SIN(RADIANS('[1]Biaxial Input'!$F$21))*SIN(RADIANS(0))</f>
        <v>0</v>
      </c>
      <c r="AC849" s="30">
        <f>(AA847*AA849)*(1-COS(RADIANS(N847)))-AA848*(SIN(RADIANS(N847)))</f>
        <v>4.9325275616132508E-2</v>
      </c>
      <c r="AD849" s="30">
        <f>(AA848*AA849)*(1-COS(RADIANS(N847)))+AA847*(SIN(RADIANS(N847)))</f>
        <v>0.70538430460663959</v>
      </c>
      <c r="AE849" s="30">
        <f>(AA849^2)*(1-COS(RADIANS(N847)))+(COS(RADIANS(N847)))</f>
        <v>0.70710678118654757</v>
      </c>
      <c r="AG849">
        <v>-0.65422206589028231</v>
      </c>
      <c r="AI849" s="28">
        <f>(T847*T849)*(1-COS(RADIANS(M847)))-T848*(SIN(RADIANS(M847)))</f>
        <v>0</v>
      </c>
      <c r="AJ849" s="28">
        <f>(T848*T849)*(1-COS(RADIANS(M847)))+T847*(SIN(RADIANS(M847)))</f>
        <v>0</v>
      </c>
      <c r="AK849" s="28">
        <f>(T849^2)*(1-COS(RADIANS(M847)))+(COS(RADIANS(M847)))</f>
        <v>1</v>
      </c>
      <c r="AM849" s="61">
        <v>-0.26831602356596396</v>
      </c>
      <c r="AO849" s="17">
        <v>0</v>
      </c>
      <c r="AP849">
        <v>1</v>
      </c>
      <c r="AR849" s="73">
        <f>(T847*T847)*(1-COS(RADIANS(O847-45)))-T847*(SIN(RADIANS(O847-45)))</f>
        <v>0</v>
      </c>
      <c r="AS849" s="73">
        <f>(T848*T849)*(1-COS(RADIANS(O847-45)))+T847*(SIN(RADIANS(O847-45)))</f>
        <v>0</v>
      </c>
      <c r="AT849" s="73">
        <f>(T849^2)*(1-COS(RADIANS(O847-45)))+(COS(RADIANS(O847-45)))</f>
        <v>1</v>
      </c>
      <c r="AU849" s="10"/>
      <c r="AV849">
        <v>0</v>
      </c>
      <c r="AW849" s="1">
        <v>-0.26831602356596396</v>
      </c>
      <c r="AY849" s="11">
        <f>(G838^2)*F838+G838*G839*F839+G838*G840*F840-((H838^2)*F838+H838*H839*F839+H838*H840*F840)</f>
        <v>-0.29013370484350243</v>
      </c>
      <c r="AZ849" s="12">
        <f>G838*G839*F838+(G839^2)*F839+G839*G840*F840-(H838*H839*F838+(H839^2)*F839+H839*H840*F840)</f>
        <v>0.77897201019310636</v>
      </c>
      <c r="BA849" s="12">
        <f>G838*G840*F838+G839*G840*F839+(G840^2)*F840-(H838*H840*F838+H839*H840*F839+(H840^2)*F840)</f>
        <v>0.47989795609454489</v>
      </c>
      <c r="BB849" s="12">
        <f>(G838^2)*E838+G838*G839*E839+G838*G840*E840-((H838^2)*E838+H838*H839*E839+H838*H840*E840)</f>
        <v>0.50681328294565819</v>
      </c>
      <c r="BC849" s="12">
        <f>G838*G839*E838+(G839^2)*E839+G839*G840*E840-(H838*H839*E838+(H839^2)*E839+H839*H840*E840)</f>
        <v>-0.70722630564195943</v>
      </c>
      <c r="BD849" s="24">
        <f>G838*G840*E838+G839*G840*E839+(G840^2)*E840-(H838*H840*E838+H839*H840*E839+(H840^2)*E840)</f>
        <v>-0.48605864757771544</v>
      </c>
      <c r="BE849" s="10">
        <f>J838</f>
        <v>-4.4061593695840784E-2</v>
      </c>
      <c r="BV849" s="4"/>
      <c r="BW849" s="4" t="s">
        <v>2</v>
      </c>
      <c r="BX849" s="4" t="s">
        <v>21</v>
      </c>
      <c r="CE849" s="10"/>
      <c r="CS849" s="15"/>
      <c r="CW849" s="28"/>
      <c r="CY849" s="82" t="s">
        <v>148</v>
      </c>
      <c r="CZ849" s="13"/>
      <c r="DB849" s="10"/>
      <c r="DC849" s="10"/>
      <c r="DD849" s="10"/>
      <c r="DE849" s="10"/>
      <c r="DF849" s="10"/>
      <c r="DG849" s="10"/>
      <c r="DH849" s="80"/>
      <c r="DI849" s="23" t="s">
        <v>149</v>
      </c>
      <c r="DM849" s="1"/>
      <c r="DO849" s="80"/>
      <c r="DS849" s="13"/>
      <c r="DT849" s="81"/>
      <c r="DU849" s="82" t="s">
        <v>150</v>
      </c>
      <c r="DW849" s="13"/>
      <c r="DX849" s="13"/>
      <c r="EA849" s="1"/>
      <c r="EE849" s="1"/>
      <c r="ER849">
        <f t="shared" si="1279"/>
        <v>-9.8670839279614439E-2</v>
      </c>
      <c r="ES849">
        <f t="shared" si="1279"/>
        <v>-0.32743703463395935</v>
      </c>
      <c r="ET849" t="e">
        <f>#REF!</f>
        <v>#REF!</v>
      </c>
      <c r="EU849" t="e">
        <f>#REF!</f>
        <v>#REF!</v>
      </c>
      <c r="EY849" s="28"/>
      <c r="EZ849" s="10"/>
      <c r="FA849" s="82" t="s">
        <v>148</v>
      </c>
      <c r="FB849" s="13"/>
      <c r="FD849" s="10"/>
      <c r="FE849" s="10"/>
      <c r="FF849" s="10"/>
      <c r="FG849" s="10"/>
      <c r="FH849" s="10"/>
      <c r="FI849" s="10"/>
      <c r="FJ849" s="80"/>
      <c r="FK849" s="23" t="s">
        <v>149</v>
      </c>
      <c r="FO849" s="1"/>
      <c r="FQ849" s="80"/>
      <c r="FU849" s="13"/>
      <c r="FV849" s="81"/>
      <c r="FW849" s="82" t="s">
        <v>150</v>
      </c>
      <c r="FY849" s="13"/>
      <c r="FZ849" s="13"/>
      <c r="GC849" s="1"/>
      <c r="GG849" s="1"/>
      <c r="GK849" s="13"/>
    </row>
    <row r="850" spans="1:197" x14ac:dyDescent="0.2">
      <c r="A850">
        <f>E853</f>
        <v>0.93127665311444463</v>
      </c>
      <c r="B850">
        <f>C850/(SQRT(C850^2+C851^2+C852^2))</f>
        <v>0.93164791336911346</v>
      </c>
      <c r="C850">
        <f t="array" ref="C850:C855">(A850:A855)-(MMULT(MMULT(MINVERSE(MMULT(TRANSPOSE(AY834:BD854),AY834:BD854)),TRANSPOSE(AY834:BD854)),BE834:BE854))</f>
        <v>0.92750142086800424</v>
      </c>
      <c r="D850" t="s">
        <v>10</v>
      </c>
      <c r="E850" s="5">
        <f t="shared" si="1280"/>
        <v>-9.8237766895889173E-2</v>
      </c>
      <c r="F850" s="6">
        <f t="shared" si="1280"/>
        <v>-0.32710772210508354</v>
      </c>
      <c r="G850" s="7">
        <f t="shared" si="1281"/>
        <v>-0.65422206589028231</v>
      </c>
      <c r="H850" s="8">
        <f t="shared" si="1282"/>
        <v>-0.26831602356596396</v>
      </c>
      <c r="J850" s="10"/>
      <c r="AW850" s="1"/>
      <c r="AY850" s="11">
        <f>(G843^2)*F843+G843*G844*F844+G843*G845*F845-((H843^2)*F843+H843*H844*F844+H843*H845*F845)</f>
        <v>-0.19929452256808433</v>
      </c>
      <c r="AZ850" s="12">
        <f>G843*G844*F843+(G844^2)*F844+G844*G845*F845-(H843*H844*F843+(H844^2)*F844+H844*H845*F845)</f>
        <v>0.68975496445832518</v>
      </c>
      <c r="BA850" s="12">
        <f>G843*G845*F843+G844*G845*F844+(G845^2)*F845-(H843*H845*F843+H844*H845*F844+(H845^2)*F845)</f>
        <v>0.56653143202174938</v>
      </c>
      <c r="BB850" s="12">
        <f>(G843^2)*E843+G843*G844*E844+G843*G845*E845-((H843^2)*E843+H843*H844*E844+H843*H845*E845)</f>
        <v>0.47114308829018914</v>
      </c>
      <c r="BC850" s="12">
        <f>G843*G844*E843+(G844^2)*E844+G844*G845*E845-(H843*H844*E843+(H844^2)*E844+H844*H845*E845)</f>
        <v>-0.59998357427904281</v>
      </c>
      <c r="BD850" s="24">
        <f>G843*G845*E843+G844*G845*E844+(G845^2)*E845-(H843*H845*E843+H844*H845*E844+(H845^2)*E845)</f>
        <v>-0.63966903199732505</v>
      </c>
      <c r="BE850" s="10">
        <f>J843</f>
        <v>7.2520804261938521E-4</v>
      </c>
      <c r="BV850" s="4" t="s">
        <v>19</v>
      </c>
      <c r="BW850" s="4" t="e">
        <f>DEGREES(ACOS(BV847/(SQRT((BV845^2)+(BV846^2)+(BV847^2)))))</f>
        <v>#REF!</v>
      </c>
      <c r="BX850" s="4" t="e">
        <f>DEGREES(ATAN(BV846/BV845))</f>
        <v>#REF!</v>
      </c>
      <c r="BZ850" s="5" t="s">
        <v>4</v>
      </c>
      <c r="CA850" s="6" t="s">
        <v>5</v>
      </c>
      <c r="CB850" s="7" t="s">
        <v>6</v>
      </c>
      <c r="CC850" s="8" t="s">
        <v>1</v>
      </c>
      <c r="CD850">
        <v>17</v>
      </c>
      <c r="CE850" s="9" t="s">
        <v>7</v>
      </c>
      <c r="CG850" s="90" t="s">
        <v>157</v>
      </c>
      <c r="CH850" s="61">
        <f>CE851-((CH852-CE851)/(EY850-CW850))*CW850</f>
        <v>8.2365562448677512</v>
      </c>
      <c r="CI850" s="10"/>
      <c r="CK850" s="5" t="s">
        <v>4</v>
      </c>
      <c r="CL850" s="6" t="s">
        <v>5</v>
      </c>
      <c r="CM850" s="7" t="s">
        <v>6</v>
      </c>
      <c r="CN850" s="8" t="s">
        <v>1</v>
      </c>
      <c r="CO850" s="10"/>
      <c r="CP850">
        <f t="shared" ref="CP850:CQ852" si="1283">BZ851</f>
        <v>0.93180266183863136</v>
      </c>
      <c r="CQ850">
        <f t="shared" si="1283"/>
        <v>-0.87956522186239505</v>
      </c>
      <c r="CR850">
        <f>CI854</f>
        <v>0</v>
      </c>
      <c r="CS850">
        <f>CL854</f>
        <v>0</v>
      </c>
      <c r="CU850" s="17">
        <f>CU754</f>
        <v>40</v>
      </c>
      <c r="CV850" s="17">
        <f>CV754</f>
        <v>-40</v>
      </c>
      <c r="CW850" s="31">
        <f>CH757</f>
        <v>259.12368332114198</v>
      </c>
      <c r="CY850" s="61">
        <f t="array" ref="CY850:CY852">MMULT(DQ850:DS852,DO850:DO852)</f>
        <v>0.85367368978239799</v>
      </c>
      <c r="CZ850" s="13"/>
      <c r="DA850" s="17">
        <v>1</v>
      </c>
      <c r="DB850">
        <v>0</v>
      </c>
      <c r="DD850" s="73">
        <f>(DB850^2)*(1-COS(RADIANS(CW850+45)))+(COS(RADIANS(CW850+45)))</f>
        <v>0.56098122699706565</v>
      </c>
      <c r="DE850" s="73">
        <f>(DB850*DB851)*(1-COS(RADIANS(CW850+45)))-DB852*(SIN(RADIANS(CW850+45)))</f>
        <v>0.82782852267656659</v>
      </c>
      <c r="DF850" s="73">
        <f>(DB850*DB852)*(1-COS(RADIANS(CW850+45)))+DB851*(SIN(RADIANS(CW850+45)))</f>
        <v>0</v>
      </c>
      <c r="DG850" s="10"/>
      <c r="DH850">
        <f t="array" ref="DH850:DH852">MMULT(DD850:DF852,DA850:DA852)</f>
        <v>0.56098122699706565</v>
      </c>
      <c r="DI850" s="23">
        <f>COS(RADIANS('[1]Biaxial Input'!$F$21))</f>
        <v>-0.9975640502598242</v>
      </c>
      <c r="DK850" s="30">
        <f>(DI850^2)*(1-COS(RADIANS(CV850)))+(COS(RADIANS(CV850)))</f>
        <v>0.99886158030145311</v>
      </c>
      <c r="DL850" s="30">
        <f>(DI850*DI851)*(1-COS(RADIANS(CV850)))-DI852*(SIN(RADIANS(CV850)))</f>
        <v>-1.6280160168985456E-2</v>
      </c>
      <c r="DM850" s="30">
        <f>(DI850*DI852)*(1-COS(RADIANS(CV850)))+DI851*(SIN(RADIANS(CV850)))</f>
        <v>-4.4838597018148282E-2</v>
      </c>
      <c r="DO850">
        <f t="array" ref="DO850:DO852">MMULT(DK850:DM852,DH850:DH852)</f>
        <v>0.57381977585936628</v>
      </c>
      <c r="DQ850" s="28">
        <f>(DB850^2)*(1-COS(RADIANS(CU850)))+(COS(RADIANS(CU850)))</f>
        <v>0.76604444311897801</v>
      </c>
      <c r="DR850" s="28">
        <f>(DB850*DB851)*(1-COS(RADIANS(CU850)))-DB852*(SIN(RADIANS(CU850)))</f>
        <v>-0.64278760968653925</v>
      </c>
      <c r="DS850" s="28">
        <f>(DB850*DB852)*(1-COS(RADIANS(CU850)))+DB851*(SIN(RADIANS(CU850)))</f>
        <v>0</v>
      </c>
      <c r="DU850" s="61">
        <f t="array" ref="DU850:DU852">MMULT(DQ850:DS852,EE850:EE852)</f>
        <v>-0.35845845630762407</v>
      </c>
      <c r="DV850" s="13"/>
      <c r="DW850" s="17">
        <v>1</v>
      </c>
      <c r="DX850">
        <v>0</v>
      </c>
      <c r="DZ850" s="73">
        <f>(DB850^2)*(1-COS(RADIANS(CW850-45)))+(COS(RADIANS(CW850-45)))</f>
        <v>-0.82782852267656659</v>
      </c>
      <c r="EA850" s="73">
        <f>(DB850*DB851)*(1-COS(RADIANS(CW850-45)))-DB852*(SIN(RADIANS(CW850-45)))</f>
        <v>0.56098122699706565</v>
      </c>
      <c r="EB850" s="73">
        <f>(DB850*DB852)*(1-COS(RADIANS(CW850-45)))+DB851*(SIN(RADIANS(CW850-45)))</f>
        <v>0</v>
      </c>
      <c r="EC850" s="10"/>
      <c r="ED850">
        <f t="array" ref="ED850:ED852">MMULT(DZ850:EB852,DA850:DA852)</f>
        <v>-0.82782852267656659</v>
      </c>
      <c r="EE850" s="1">
        <f t="array" ref="EE850:EE852">MMULT(DK850:DM852,ED850:ED852)</f>
        <v>-0.81775324215202638</v>
      </c>
      <c r="EG850">
        <f>CY850+DU850</f>
        <v>0.49521523347477392</v>
      </c>
      <c r="EH850">
        <f>EG850/(SQRT(EG850^2+EG851^2+EG852^2))</f>
        <v>0.35017004973689203</v>
      </c>
      <c r="EJ850">
        <f>Q850+AM850</f>
        <v>0</v>
      </c>
      <c r="EK850">
        <f>EJ850/(SQRT(EJ850^2+EJ851^2+EJ852^2))</f>
        <v>0</v>
      </c>
      <c r="EM850" s="23">
        <f>CY851*DU852-CY852*DU851</f>
        <v>-0.37782107733007797</v>
      </c>
      <c r="EO850" s="15">
        <v>17</v>
      </c>
      <c r="EP850" s="9" t="s">
        <v>7</v>
      </c>
      <c r="EW850" s="17">
        <f>CU850</f>
        <v>40</v>
      </c>
      <c r="EX850" s="17">
        <f>CV850</f>
        <v>-40</v>
      </c>
      <c r="EY850" s="31">
        <f>1+CW850</f>
        <v>260.12368332114198</v>
      </c>
      <c r="EZ850" s="10"/>
      <c r="FA850" s="61">
        <f t="array" ref="FA850:FA852">MMULT(FS850:FU852,FQ850:FQ852)</f>
        <v>0.85979963381494473</v>
      </c>
      <c r="FB850" s="13" t="e">
        <f>BW851</f>
        <v>#REF!</v>
      </c>
      <c r="FC850" s="17">
        <v>1</v>
      </c>
      <c r="FD850">
        <v>0</v>
      </c>
      <c r="FF850" s="73">
        <f>(FD850^2)*(1-COS(RADIANS(EY850+45)))+(COS(RADIANS(EY850+45)))</f>
        <v>0.57534338667714768</v>
      </c>
      <c r="FG850" s="73">
        <f>(FD850*FD851)*(1-COS(RADIANS(EY850+45)))-FD852*(SIN(RADIANS(EY850+45)))</f>
        <v>0.81791196800564681</v>
      </c>
      <c r="FH850" s="73">
        <f>(FD850*FD852)*(1-COS(RADIANS(EY850+45)))+FD851*(SIN(RADIANS(EY850+45)))</f>
        <v>0</v>
      </c>
      <c r="FI850" s="10"/>
      <c r="FJ850">
        <f t="array" ref="FJ850:FJ852">MMULT(FF850:FH852,FC850:FC852)</f>
        <v>0.57534338667714768</v>
      </c>
      <c r="FK850" s="23">
        <f>COS(RADIANS(176))</f>
        <v>-0.9975640502598242</v>
      </c>
      <c r="FM850" s="30">
        <f>(FK850^2)*(1-COS(RADIANS(EX850)))+(COS(RADIANS(EX850)))</f>
        <v>0.99886158030145311</v>
      </c>
      <c r="FN850" s="30">
        <f>(FK850*FK851)*(1-COS(RADIANS(EX850)))-FK852*(SIN(RADIANS(EX850)))</f>
        <v>-1.6280160168985456E-2</v>
      </c>
      <c r="FO850" s="30">
        <f>(FK850*FK852)*(1-COS(RADIANS(EX850)))+FK851*(SIN(RADIANS(EX850)))</f>
        <v>-4.4838597018148282E-2</v>
      </c>
      <c r="FQ850">
        <f t="array" ref="FQ850:FQ852">MMULT(FM850:FO852,FJ850:FJ852)</f>
        <v>0.58800414227558773</v>
      </c>
      <c r="FS850" s="28">
        <f>(FD850^2)*(1-COS(RADIANS(EW850)))+(COS(RADIANS(EW850)))</f>
        <v>0.76604444311897801</v>
      </c>
      <c r="FT850" s="28">
        <f>(FD850*FD851)*(1-COS(RADIANS(EW850)))-FD852*(SIN(RADIANS(EW850)))</f>
        <v>-0.64278760968653925</v>
      </c>
      <c r="FU850" s="28">
        <f>(FD850*FD852)*(1-COS(RADIANS(EW850)))+FD851*(SIN(RADIANS(EW850)))</f>
        <v>0</v>
      </c>
      <c r="FW850" s="61">
        <f t="array" ref="FW850:FW852">MMULT(FS850:FU852,GG850:GG852)</f>
        <v>-0.34350520114959782</v>
      </c>
      <c r="FX850" s="13" t="e">
        <f>BX851</f>
        <v>#REF!</v>
      </c>
      <c r="FY850" s="17">
        <v>1</v>
      </c>
      <c r="FZ850">
        <v>0</v>
      </c>
      <c r="GB850" s="73">
        <f>(FD850^2)*(1-COS(RADIANS(EY850-45)))+(COS(RADIANS(EY850-45)))</f>
        <v>-0.81791196800564647</v>
      </c>
      <c r="GC850" s="73">
        <f>(FD850*FD851)*(1-COS(RADIANS(EY850-45)))-FD852*(SIN(RADIANS(EY850-45)))</f>
        <v>0.57534338667714802</v>
      </c>
      <c r="GD850" s="73">
        <f>(FD850*FD852)*(1-COS(RADIANS(EY850-45)))+FD851*(SIN(RADIANS(EY850-45)))</f>
        <v>0</v>
      </c>
      <c r="GE850" s="10"/>
      <c r="GF850">
        <f t="array" ref="GF850:GF852">MMULT(GB850:GD852,FC850:FC852)</f>
        <v>-0.81791196800564647</v>
      </c>
      <c r="GG850" s="1">
        <f t="array" ref="GG850:GG852">MMULT(FM850:FO852,GF850:GF852)</f>
        <v>-0.80761415842232109</v>
      </c>
      <c r="GI850">
        <f>FA850+FW850</f>
        <v>0.51629443266534691</v>
      </c>
      <c r="GJ850">
        <f>GI850/(SQRT(GI850^2+GI851^2+GI852^2))</f>
        <v>0.36507529442652809</v>
      </c>
      <c r="GL850" t="e">
        <f>CH851+DC850</f>
        <v>#VALUE!</v>
      </c>
      <c r="GM850" t="e">
        <f>GL850/(SQRT(GL850^2+GL851^2+GL852^2))</f>
        <v>#VALUE!</v>
      </c>
      <c r="GO850" s="27">
        <f>FA851*FW852-FA852*FW851</f>
        <v>-0.37782107733007803</v>
      </c>
    </row>
    <row r="851" spans="1:197" x14ac:dyDescent="0.2">
      <c r="A851">
        <f>E854</f>
        <v>0.35081781100632181</v>
      </c>
      <c r="B851">
        <f>C851/(SQRT(C850^2+C851^2+C852^2))</f>
        <v>0.34974090714269884</v>
      </c>
      <c r="C851">
        <v>0.34818431260951943</v>
      </c>
      <c r="D851" s="10"/>
      <c r="G851" s="10"/>
      <c r="H851" s="10"/>
      <c r="J851" s="10"/>
      <c r="Q851" s="82" t="s">
        <v>148</v>
      </c>
      <c r="R851" s="13"/>
      <c r="T851" s="10"/>
      <c r="U851" s="10"/>
      <c r="V851" s="10"/>
      <c r="W851" s="10"/>
      <c r="X851" s="10"/>
      <c r="Y851" s="10"/>
      <c r="Z851" s="80"/>
      <c r="AA851" s="23" t="s">
        <v>149</v>
      </c>
      <c r="AE851" s="1"/>
      <c r="AG851" s="80"/>
      <c r="AK851" s="13"/>
      <c r="AL851" s="81"/>
      <c r="AM851" s="82" t="s">
        <v>150</v>
      </c>
      <c r="AO851" s="13"/>
      <c r="AP851" s="13"/>
      <c r="AS851" s="1"/>
      <c r="AW851" s="1"/>
      <c r="AY851" s="11">
        <f>(G848^2)*F848+G848*G849*F849+G848*G850*F850-((H848^2)*F848+H848*H849*F849+H848*H850*F850)</f>
        <v>-0.13101121105894875</v>
      </c>
      <c r="AZ851" s="12">
        <f>G848*G849*F848+(G849^2)*F849+G849*G850*F850-(H848*H849*F848+(H849^2)*F849+H849*H850*F850)</f>
        <v>0.62980978149627376</v>
      </c>
      <c r="BA851" s="12">
        <f>G848*G850*F848+G849*G850*F849+(G850^2)*F850-(H848*H850*F848+H849*H850*F849+(H850^2)*F850)</f>
        <v>0.46079837674298507</v>
      </c>
      <c r="BB851" s="12">
        <f>(G848^2)*E848+G848*G849*E849+G848*G850*E850-((H848^2)*E848+H848*H849*E849+H848*H850*E850)</f>
        <v>0.39705007085506078</v>
      </c>
      <c r="BC851" s="12">
        <f>G848*G849*E848+(G849^2)*E849+G849*G850*E850-(H848*H849*E848+(H849^2)*E849+H849*H850*E850)</f>
        <v>-0.56114379175988394</v>
      </c>
      <c r="BD851" s="24">
        <f>G848*G850*E848+G849*G850*E849+(G850^2)*E850-(H848*H850*E848+H849*H850*E849+(H850^2)*E850)</f>
        <v>-0.64295705310328033</v>
      </c>
      <c r="BE851" s="10">
        <f>J848</f>
        <v>5.3673003218963067E-2</v>
      </c>
      <c r="BV851" s="4" t="s">
        <v>18</v>
      </c>
      <c r="BW851" s="4" t="e">
        <f>DEGREES(ACOS(BW847/(SQRT((BW845^2)+(BW846^2)+(BW847^2)))))</f>
        <v>#REF!</v>
      </c>
      <c r="BX851" s="4" t="e">
        <f>DEGREES(ATAN(BW846/BW845))</f>
        <v>#REF!</v>
      </c>
      <c r="BY851" t="s">
        <v>8</v>
      </c>
      <c r="BZ851" s="5">
        <f t="shared" ref="BZ851:CA853" si="1284">BZ846</f>
        <v>0.93180266183863136</v>
      </c>
      <c r="CA851" s="6">
        <f t="shared" si="1284"/>
        <v>-0.87956522186239505</v>
      </c>
      <c r="CB851" s="7">
        <f>CY850</f>
        <v>0.85367368978239799</v>
      </c>
      <c r="CC851" s="8">
        <f>DU850</f>
        <v>-0.35845845630762407</v>
      </c>
      <c r="CE851" s="9">
        <f>((SUMPRODUCT(CB851:CB853,BZ851:BZ853))*(SUMPRODUCT(CB851:(CB853),CA851:CA853)))-((SUMPRODUCT(CC851:CC853,BZ851:BZ853))*(SUMPRODUCT(CC851:CC853,CA851:CA853)))</f>
        <v>-4.9960036108132044E-16</v>
      </c>
      <c r="CG851">
        <v>1</v>
      </c>
      <c r="CH851" t="s">
        <v>161</v>
      </c>
      <c r="CI851" s="67"/>
      <c r="CJ851" s="1" t="s">
        <v>8</v>
      </c>
      <c r="CK851" s="5">
        <f t="shared" ref="CK851:CL853" si="1285">BZ851</f>
        <v>0.93180266183863136</v>
      </c>
      <c r="CL851" s="6">
        <f t="shared" si="1285"/>
        <v>-0.87956522186239505</v>
      </c>
      <c r="CM851" s="7">
        <f>FA850</f>
        <v>0.85979963381494473</v>
      </c>
      <c r="CN851" s="8">
        <f>FW850</f>
        <v>-0.34350520114959782</v>
      </c>
      <c r="CO851" s="10"/>
      <c r="CP851">
        <f t="shared" si="1283"/>
        <v>0.3492962422733713</v>
      </c>
      <c r="CQ851">
        <f t="shared" si="1283"/>
        <v>-0.34518112468713447</v>
      </c>
      <c r="CR851">
        <f>CJ854</f>
        <v>0</v>
      </c>
      <c r="CS851">
        <f>CM854</f>
        <v>0</v>
      </c>
      <c r="CW851" s="28"/>
      <c r="CY851" s="61">
        <v>-0.12466358907321079</v>
      </c>
      <c r="DA851" s="17">
        <v>0</v>
      </c>
      <c r="DB851">
        <v>0</v>
      </c>
      <c r="DD851" s="73">
        <f>(DB850*DB851)*(1-COS(RADIANS(CW850+45)))+DB852*(SIN(RADIANS(CW850+45)))</f>
        <v>-0.82782852267656659</v>
      </c>
      <c r="DE851" s="73">
        <f>(DB851^2)*(1-COS(RADIANS(CW850+45)))+(COS(RADIANS(CW850+45)))</f>
        <v>0.56098122699706565</v>
      </c>
      <c r="DF851" s="73">
        <f>(DB851*DB852)*(1-COS(RADIANS(CW850+45)))-DB850*(SIN(RADIANS(CW850+45)))</f>
        <v>0</v>
      </c>
      <c r="DG851" s="10"/>
      <c r="DH851">
        <v>-0.82782852267656659</v>
      </c>
      <c r="DI851" s="23">
        <f>SIN(RADIANS('[1]Biaxial Input'!$F$21))*(COS(RADIANS(0)))</f>
        <v>6.9756473744125524E-2</v>
      </c>
      <c r="DK851" s="30">
        <f>(DI850*DI851)*(1-COS(RADIANS(CV850)))+DI852*(SIN(RADIANS(CV850)))</f>
        <v>-1.6280160168985456E-2</v>
      </c>
      <c r="DL851" s="30">
        <f>(DI851^2)*(1-COS(RADIANS(CV850)))+(COS(RADIANS(CV850)))</f>
        <v>0.7671828628175249</v>
      </c>
      <c r="DM851" s="30">
        <f>(DI851*DI852)*(1-COS(RADIANS(CV850)))-DI850*(SIN(RADIANS(CV850)))</f>
        <v>-0.64122181137573508</v>
      </c>
      <c r="DO851">
        <v>-0.64422872017631683</v>
      </c>
      <c r="DQ851" s="28">
        <f>(DB850*DB851)*(1-COS(RADIANS(CU850)))+DB852*(SIN(RADIANS(CU850)))</f>
        <v>0.64278760968653925</v>
      </c>
      <c r="DR851" s="28">
        <f>(DB851^2)*(1-COS(RADIANS(CU850)))+(COS(RADIANS(CU850)))</f>
        <v>0.76604444311897801</v>
      </c>
      <c r="DS851" s="28">
        <f>(DB851*DB852)*(1-COS(RADIANS(CU850)))-DB850*(SIN(RADIANS(CU850)))</f>
        <v>0</v>
      </c>
      <c r="DU851" s="61">
        <v>-0.84500405020787417</v>
      </c>
      <c r="DW851" s="17">
        <v>0</v>
      </c>
      <c r="DX851">
        <v>0</v>
      </c>
      <c r="DZ851" s="73">
        <f>(DB850*DB851)*(1-COS(RADIANS(CW850-45)))+DB852*(SIN(RADIANS(CW850-45)))</f>
        <v>-0.56098122699706565</v>
      </c>
      <c r="EA851" s="73">
        <f>(DB851^2)*(1-COS(RADIANS(CW850-45)))+(COS(RADIANS(CW850-45)))</f>
        <v>-0.82782852267656659</v>
      </c>
      <c r="EB851" s="73">
        <f>(DB851*DB852)*(1-COS(RADIANS(CW850-45)))-DB850*(SIN(RADIANS(CW850-45)))</f>
        <v>0</v>
      </c>
      <c r="EC851" s="10"/>
      <c r="ED851">
        <v>-0.56098122699706565</v>
      </c>
      <c r="EE851" s="1">
        <v>-0.41689800277286748</v>
      </c>
      <c r="EG851">
        <f>CY851+DU851</f>
        <v>-0.96966763928108501</v>
      </c>
      <c r="EH851">
        <f>EG851/(SQRT(EG850^2+EG851^2+EG852^2))</f>
        <v>-0.68565856323280638</v>
      </c>
      <c r="EJ851">
        <f>Q851+AM851</f>
        <v>0</v>
      </c>
      <c r="EK851">
        <f>EJ851/(SQRT(EJ850^2+EJ851^2+EJ852^2))</f>
        <v>0</v>
      </c>
      <c r="EM851" s="23">
        <f>CY852*DU850-CY850*DU852</f>
        <v>0.52002610001006078</v>
      </c>
      <c r="EP851" s="9">
        <f>((SUMPRODUCT(CM851:CM853,BZ851:BZ853))*(SUMPRODUCT(CM851:CM853,CA851:CA853)))-((SUMPRODUCT(CN851:CN853,BZ851:BZ853))*(SUMPRODUCT(CN851:CN853,CA851:CA853)))</f>
        <v>-3.1786196226070151E-2</v>
      </c>
      <c r="EY851" s="28"/>
      <c r="EZ851" s="10"/>
      <c r="FA851" s="61">
        <v>-0.10989724807939494</v>
      </c>
      <c r="FB851" s="13" t="e">
        <f>BW852</f>
        <v>#REF!</v>
      </c>
      <c r="FC851" s="17">
        <v>0</v>
      </c>
      <c r="FD851">
        <v>0</v>
      </c>
      <c r="FF851" s="73">
        <f>(FD850*FD851)*(1-COS(RADIANS(EY850+45)))+FD852*(SIN(RADIANS(EY850+45)))</f>
        <v>-0.81791196800564681</v>
      </c>
      <c r="FG851" s="73">
        <f>(FD851^2)*(1-COS(RADIANS(EY850+45)))+(COS(RADIANS(EY850+45)))</f>
        <v>0.57534338667714768</v>
      </c>
      <c r="FH851" s="73">
        <f>(FD851*FD852)*(1-COS(RADIANS(EY850+45)))-FD850*(SIN(RADIANS(EY850+45)))</f>
        <v>0</v>
      </c>
      <c r="FI851" s="10"/>
      <c r="FJ851">
        <v>-0.81791196800564681</v>
      </c>
      <c r="FK851" s="23">
        <f>SIN(RADIANS(176))*(COS(RADIANS(0)))</f>
        <v>6.9756473744125524E-2</v>
      </c>
      <c r="FM851" s="30">
        <f>(FK850*FK851)*(1-COS(RADIANS(EX850)))+FK852*(SIN(RADIANS(EX850)))</f>
        <v>-1.6280160168985456E-2</v>
      </c>
      <c r="FN851" s="30">
        <f>(FK851^2)*(1-COS(RADIANS(EX850)))+(COS(RADIANS(EX850)))</f>
        <v>0.7671828628175249</v>
      </c>
      <c r="FO851" s="30">
        <f>(FK851*FK852)*(1-COS(RADIANS(EX850)))-FK850*(SIN(RADIANS(EX850)))</f>
        <v>-0.64122181137573508</v>
      </c>
      <c r="FQ851">
        <v>-0.63685472763455842</v>
      </c>
      <c r="FS851" s="28">
        <f>(FD850*FD851)*(1-COS(RADIANS(EW850)))+FD852*(SIN(RADIANS(EW850)))</f>
        <v>0.64278760968653925</v>
      </c>
      <c r="FT851" s="28">
        <f>(FD851^2)*(1-COS(RADIANS(EW850)))+(COS(RADIANS(EW850)))</f>
        <v>0.76604444311897801</v>
      </c>
      <c r="FU851" s="28">
        <f>(FD851*FD852)*(1-COS(RADIANS(EW850)))-FD850*(SIN(RADIANS(EW850)))</f>
        <v>0</v>
      </c>
      <c r="FW851" s="61">
        <v>-0.84705103162259476</v>
      </c>
      <c r="FX851" s="13" t="e">
        <f>BX852</f>
        <v>#REF!</v>
      </c>
      <c r="FY851" s="17">
        <v>0</v>
      </c>
      <c r="FZ851">
        <v>0</v>
      </c>
      <c r="GB851" s="73">
        <f>(FD850*FD851)*(1-COS(RADIANS(EY850-45)))+FD852*(SIN(RADIANS(EY850-45)))</f>
        <v>-0.57534338667714802</v>
      </c>
      <c r="GC851" s="73">
        <f>(FD851^2)*(1-COS(RADIANS(EY850-45)))+(COS(RADIANS(EY850-45)))</f>
        <v>-0.81791196800564647</v>
      </c>
      <c r="GD851" s="73">
        <f>(FD851*FD852)*(1-COS(RADIANS(EY850-45)))-FD850*(SIN(RADIANS(EY850-45)))</f>
        <v>0</v>
      </c>
      <c r="GE851" s="10"/>
      <c r="GF851">
        <v>-0.57534338667714802</v>
      </c>
      <c r="GG851" s="1">
        <v>-0.42807784865084264</v>
      </c>
      <c r="GI851">
        <f>FA851+FW851</f>
        <v>-0.9569482797019897</v>
      </c>
      <c r="GJ851">
        <f>GI851/(SQRT(GI850^2+GI851^2+GI852^2))</f>
        <v>-0.67666461782207776</v>
      </c>
      <c r="GL851">
        <f>CH852+DC851</f>
        <v>-3.1786196226070151E-2</v>
      </c>
      <c r="GM851" t="e">
        <f>GL851/(SQRT(GL850^2+GL851^2+GL852^2))</f>
        <v>#VALUE!</v>
      </c>
      <c r="GO851" s="27">
        <f>FA852*FW850-FA850*FW852</f>
        <v>0.52002610001006078</v>
      </c>
    </row>
    <row r="852" spans="1:197" x14ac:dyDescent="0.2">
      <c r="A852">
        <f>E855</f>
        <v>-9.8237766895889173E-2</v>
      </c>
      <c r="B852">
        <f>C852/(SQRT(C850^2+C851^2+C852^2))</f>
        <v>-9.8556904303954668E-2</v>
      </c>
      <c r="C852">
        <v>-9.8118256335377102E-2</v>
      </c>
      <c r="E852" s="5" t="s">
        <v>4</v>
      </c>
      <c r="F852" s="6" t="s">
        <v>5</v>
      </c>
      <c r="G852" s="7" t="s">
        <v>6</v>
      </c>
      <c r="H852" s="8" t="s">
        <v>1</v>
      </c>
      <c r="I852">
        <v>19</v>
      </c>
      <c r="J852" s="9" t="s">
        <v>7</v>
      </c>
      <c r="K852">
        <v>19</v>
      </c>
      <c r="M852" s="17">
        <f>A780</f>
        <v>30</v>
      </c>
      <c r="N852" s="17">
        <f>B780</f>
        <v>-50</v>
      </c>
      <c r="O852" s="17">
        <f>C780</f>
        <v>268.7</v>
      </c>
      <c r="Q852" s="61">
        <f t="array" ref="Q852:Q854">MMULT(AI852:AK854,AG852:AG854)</f>
        <v>0.8544171821724218</v>
      </c>
      <c r="R852" s="13"/>
      <c r="S852" s="17">
        <v>1</v>
      </c>
      <c r="T852">
        <v>0</v>
      </c>
      <c r="V852" s="73">
        <f>(T852^2)*(1-COS(RADIANS(O852+45)))+(COS(RADIANS(O852+45)))</f>
        <v>0.69088241107685799</v>
      </c>
      <c r="W852" s="73">
        <f>(T852*T853)*(1-COS(RADIANS(O852+45)))-T854*(SIN(RADIANS(O852+45)))</f>
        <v>0.72296714590956856</v>
      </c>
      <c r="X852" s="73">
        <f>(T852*T854)*(1-COS(RADIANS(O852+45)))+T853*(SIN(RADIANS(O852+45)))</f>
        <v>0</v>
      </c>
      <c r="Y852" s="10"/>
      <c r="Z852">
        <f t="array" ref="Z852:Z854">MMULT(V852:X854,S852:S854)</f>
        <v>0.69088241107685799</v>
      </c>
      <c r="AA852" s="23">
        <f>COS(RADIANS('[1]Biaxial Input'!$F$21))</f>
        <v>-0.9975640502598242</v>
      </c>
      <c r="AC852" s="30">
        <f>(AA852^2)*(1-COS(RADIANS(N852)))+(COS(RADIANS(N852)))</f>
        <v>0.99826181678640502</v>
      </c>
      <c r="AD852" s="30">
        <f>(AA852*AA853)*(1-COS(RADIANS(N852)))-AA854*(SIN(RADIANS(N852)))</f>
        <v>-2.4857178030640859E-2</v>
      </c>
      <c r="AE852" s="30">
        <f>(AA852*AA854)*(1-COS(RADIANS(N852)))+AA853*(SIN(RADIANS(N852)))</f>
        <v>-5.3436559083262246E-2</v>
      </c>
      <c r="AG852">
        <f t="array" ref="AG852:AG854">MMULT(AC852:AE854,Z852:Z854)</f>
        <v>0.7076524539235346</v>
      </c>
      <c r="AI852" s="28">
        <f>(T852^2)*(1-COS(RADIANS(M852)))+(COS(RADIANS(M852)))</f>
        <v>0.86602540378443871</v>
      </c>
      <c r="AJ852" s="28">
        <f>(T852*T853)*(1-COS(RADIANS(M852)))-T854*(SIN(RADIANS(M852)))</f>
        <v>-0.49999999999999994</v>
      </c>
      <c r="AK852" s="28">
        <f>(T852*T854)*(1-COS(RADIANS(M852)))+T853*(SIN(RADIANS(M852)))</f>
        <v>0</v>
      </c>
      <c r="AM852" s="61">
        <f t="array" ref="AM852:AM854">MMULT(AI852:AK854,AW852:AW854)</f>
        <v>-0.3964867293311708</v>
      </c>
      <c r="AN852" s="13"/>
      <c r="AO852" s="17">
        <v>1</v>
      </c>
      <c r="AP852">
        <v>0</v>
      </c>
      <c r="AR852" s="73">
        <f>(T852^2)*(1-COS(RADIANS(O852-45)))+(COS(RADIANS(O852-45)))</f>
        <v>-0.72296714590956823</v>
      </c>
      <c r="AS852" s="73">
        <f>(T852*T853)*(1-COS(RADIANS(O852-45)))-T854*(SIN(RADIANS(O852-45)))</f>
        <v>0.69088241107685833</v>
      </c>
      <c r="AT852" s="73">
        <f>(T852*T854)*(1-COS(RADIANS(O852-45)))+T853*(SIN(RADIANS(O852-45)))</f>
        <v>0</v>
      </c>
      <c r="AU852" s="10"/>
      <c r="AV852">
        <f t="array" ref="AV852:AV854">MMULT(AR852:AT854,S852:S854)</f>
        <v>-0.72296714590956823</v>
      </c>
      <c r="AW852" s="1">
        <f t="array" ref="AW852:AW854">MMULT(AC852:AE854,AV852:AV854)</f>
        <v>-0.70453710946219172</v>
      </c>
      <c r="AY852" s="11">
        <f>(G853^2)*F853+G853*G854*F854+G853*G855*F855-((H853^2)*F853+H853*H854*F854+H853*H855*F855)</f>
        <v>-0.16926245555035407</v>
      </c>
      <c r="AZ852" s="12">
        <f>G853*G854*F853+(G854^2)*F854+G854*G855*F855-(H853*H854*F853+(H854^2)*F854+H854*H855*F855)</f>
        <v>0.60156898803226644</v>
      </c>
      <c r="BA852" s="12">
        <f>G853*G855*F853+G854*G855*F854+(G855^2)*F855-(H853*H855*F853+H854*H855*F854+(H855^2)*F855)</f>
        <v>0.73279307817935413</v>
      </c>
      <c r="BB852" s="12">
        <f>(G853^2)*E853+G853*G854*E854+G853*G855*E855-((H853^2)*E853+H853*H854*E854+H853*H855*E855)</f>
        <v>0.47896923366457705</v>
      </c>
      <c r="BC852" s="12">
        <f>G853*G854*E853+(G854^2)*E854+G854*G855*E855-(H853*H854*E853+(H854^2)*E854+H854*H855*E855)</f>
        <v>-0.46275851615292796</v>
      </c>
      <c r="BD852" s="24">
        <f>G853*G855*E853+G854*G855*E854+(G855^2)*E855-(H853*H855*E853+H854*H855*E854+(H855^2)*E855)</f>
        <v>-0.74590771843454662</v>
      </c>
      <c r="BE852" s="10">
        <f>J853</f>
        <v>-1.8577013149202737E-2</v>
      </c>
      <c r="BV852" s="4" t="s">
        <v>20</v>
      </c>
      <c r="BW852" s="4" t="e">
        <f>DEGREES(ACOS(BX847/(SQRT((BX845^2)+(BX846^2)+(BX847^2)))))</f>
        <v>#REF!</v>
      </c>
      <c r="BX852" s="4" t="e">
        <f>DEGREES(ATAN(BX846/BX845))</f>
        <v>#REF!</v>
      </c>
      <c r="BY852" t="s">
        <v>9</v>
      </c>
      <c r="BZ852" s="5">
        <f t="shared" si="1284"/>
        <v>0.3492962422733713</v>
      </c>
      <c r="CA852" s="6">
        <f t="shared" si="1284"/>
        <v>-0.34518112468713447</v>
      </c>
      <c r="CB852" s="7">
        <f>CY851</f>
        <v>-0.12466358907321079</v>
      </c>
      <c r="CC852" s="8">
        <f>DU851</f>
        <v>-0.84500405020787417</v>
      </c>
      <c r="CE852" s="10"/>
      <c r="CH852">
        <f>((SUMPRODUCT(CM851:CM853,CK851:CK853))*(SUMPRODUCT(CM851:CM853,CL851:CL853)))-((SUMPRODUCT(CN851:CN853,CK851:CK853))*(SUMPRODUCT(CN851:CN853,CL851:CL853)))</f>
        <v>-3.1786196226070151E-2</v>
      </c>
      <c r="CI852" s="67"/>
      <c r="CJ852" s="10" t="s">
        <v>9</v>
      </c>
      <c r="CK852" s="5">
        <f t="shared" si="1285"/>
        <v>0.3492962422733713</v>
      </c>
      <c r="CL852" s="6">
        <f t="shared" si="1285"/>
        <v>-0.34518112468713447</v>
      </c>
      <c r="CM852" s="7">
        <f>FA851</f>
        <v>-0.10989724807939494</v>
      </c>
      <c r="CN852" s="8">
        <f>FW851</f>
        <v>-0.84705103162259476</v>
      </c>
      <c r="CP852">
        <f t="shared" si="1283"/>
        <v>-9.8670839279614439E-2</v>
      </c>
      <c r="CQ852">
        <f t="shared" si="1283"/>
        <v>-0.32743703463395935</v>
      </c>
      <c r="CR852">
        <f>CK854</f>
        <v>0</v>
      </c>
      <c r="CS852">
        <f>CN854</f>
        <v>0</v>
      </c>
      <c r="CW852" s="28"/>
      <c r="CY852" s="61">
        <v>-0.50566809364709897</v>
      </c>
      <c r="DA852" s="17">
        <v>0</v>
      </c>
      <c r="DB852">
        <v>1</v>
      </c>
      <c r="DD852" s="73">
        <f>(DB850*DB852)*(1-COS(RADIANS(CW850+45)))-DB851*(SIN(RADIANS(CW850+45)))</f>
        <v>0</v>
      </c>
      <c r="DE852" s="73">
        <f>(DB851*DB852)*(1-COS(RADIANS(CW850+45)))+DB850*(SIN(RADIANS(CW850+45)))</f>
        <v>0</v>
      </c>
      <c r="DF852" s="73">
        <f>(DB852^2)*(1-COS(RADIANS(CW850+45)))+(COS(RADIANS(CW850+45)))</f>
        <v>1</v>
      </c>
      <c r="DG852" s="10"/>
      <c r="DH852">
        <v>0</v>
      </c>
      <c r="DI852" s="23">
        <f>SIN(RADIANS('[1]Biaxial Input'!$F$21))*SIN(RADIANS(0))</f>
        <v>0</v>
      </c>
      <c r="DK852" s="30">
        <f>(DI850*DI852)*(1-COS(RADIANS(CV850)))-DI851*(SIN(RADIANS(CV850)))</f>
        <v>4.4838597018148282E-2</v>
      </c>
      <c r="DL852" s="30">
        <f>(DI851*DI852)*(1-COS(RADIANS(CV850)))+DI850*(SIN(RADIANS(CV850)))</f>
        <v>0.64122181137573508</v>
      </c>
      <c r="DM852" s="30">
        <f>(DI852^2)*(1-COS(RADIANS(CV850)))+(COS(RADIANS(CV850)))</f>
        <v>0.76604444311897801</v>
      </c>
      <c r="DO852">
        <v>-0.50566809364709897</v>
      </c>
      <c r="DQ852" s="28">
        <f>(DB850*DB852)*(1-COS(RADIANS(CU850)))-DB851*(SIN(RADIANS(CU850)))</f>
        <v>0</v>
      </c>
      <c r="DR852" s="28">
        <f>(DB851*DB852)*(1-COS(RADIANS(CU850)))+DB850*(SIN(RADIANS(CU850)))</f>
        <v>0</v>
      </c>
      <c r="DS852" s="28">
        <f>(DB852^2)*(1-COS(RADIANS(CU850)))+(COS(RADIANS(CU850)))</f>
        <v>1</v>
      </c>
      <c r="DU852" s="61">
        <v>-0.39683206805126442</v>
      </c>
      <c r="DW852" s="17">
        <v>0</v>
      </c>
      <c r="DX852">
        <v>1</v>
      </c>
      <c r="DZ852" s="73">
        <f>(DB850*DB850)*(1-COS(RADIANS(CW850-45)))-DB850*(SIN(RADIANS(CW850-45)))</f>
        <v>0</v>
      </c>
      <c r="EA852" s="73">
        <f>(DB851*DB852)*(1-COS(RADIANS(CW850-45)))+DB850*(SIN(RADIANS(CW850-45)))</f>
        <v>0</v>
      </c>
      <c r="EB852" s="73">
        <f>(DB852^2)*(1-COS(RADIANS(CW850-45)))+(COS(RADIANS(CW850-45)))</f>
        <v>1</v>
      </c>
      <c r="EC852" s="10"/>
      <c r="ED852">
        <v>0</v>
      </c>
      <c r="EE852" s="1">
        <v>-0.39683206805126442</v>
      </c>
      <c r="EG852">
        <f>CY852+DU852</f>
        <v>-0.90250016169836345</v>
      </c>
      <c r="EH852">
        <f>EG852/(SQRT(EG850^2+EG851^2+EG852^2))</f>
        <v>-0.63816398435886845</v>
      </c>
      <c r="EJ852">
        <f>Q852+AM852</f>
        <v>0.457930452841251</v>
      </c>
      <c r="EK852">
        <f>EJ852/(SQRT(EJ850^2+EJ851^2+EJ852^2))</f>
        <v>1</v>
      </c>
      <c r="EM852" s="23">
        <f>CY850*DU851-CY851*DU850</f>
        <v>-0.76604444311897768</v>
      </c>
      <c r="ER852">
        <f t="shared" ref="ER852:ES854" si="1286">CK851</f>
        <v>0.93180266183863136</v>
      </c>
      <c r="ES852">
        <f t="shared" si="1286"/>
        <v>-0.87956522186239505</v>
      </c>
      <c r="ET852" t="e">
        <f>#REF!</f>
        <v>#REF!</v>
      </c>
      <c r="EU852" t="e">
        <f>#REF!</f>
        <v>#REF!</v>
      </c>
      <c r="EY852" s="28"/>
      <c r="EZ852" s="10"/>
      <c r="FA852" s="61">
        <v>-0.49866540340819981</v>
      </c>
      <c r="FB852" s="13">
        <f>BW853</f>
        <v>0</v>
      </c>
      <c r="FC852" s="17">
        <v>0</v>
      </c>
      <c r="FD852">
        <v>1</v>
      </c>
      <c r="FF852" s="73">
        <f>(FD850*FD852)*(1-COS(RADIANS(EY850+45)))-FD851*(SIN(RADIANS(EY850+45)))</f>
        <v>0</v>
      </c>
      <c r="FG852" s="73">
        <f>(FD851*FD852)*(1-COS(RADIANS(EY850+45)))+FD850*(SIN(RADIANS(EY850+45)))</f>
        <v>0</v>
      </c>
      <c r="FH852" s="73">
        <f>(FD852^2)*(1-COS(RADIANS(EY850+45)))+(COS(RADIANS(EY850+45)))</f>
        <v>1</v>
      </c>
      <c r="FI852" s="10"/>
      <c r="FJ852">
        <v>0</v>
      </c>
      <c r="FK852" s="23">
        <f>SIN(RADIANS(176))*SIN(RADIANS(0))</f>
        <v>0</v>
      </c>
      <c r="FM852" s="30">
        <f>(FK850*FK852)*(1-COS(RADIANS(EX850)))-FK851*(SIN(RADIANS(EX850)))</f>
        <v>4.4838597018148282E-2</v>
      </c>
      <c r="FN852" s="30">
        <f>(FK851*FK852)*(1-COS(RADIANS(EX850)))+FK850*(SIN(RADIANS(EX850)))</f>
        <v>0.64122181137573508</v>
      </c>
      <c r="FO852" s="30">
        <f>(FK852^2)*(1-COS(RADIANS(EX850)))+(COS(RADIANS(EX850)))</f>
        <v>0.76604444311897801</v>
      </c>
      <c r="FQ852">
        <v>-0.49866540340819981</v>
      </c>
      <c r="FS852" s="28">
        <f>(FD850*FD852)*(1-COS(RADIANS(EW850)))-FD851*(SIN(RADIANS(EW850)))</f>
        <v>0</v>
      </c>
      <c r="FT852" s="28">
        <f>(FD851*FD852)*(1-COS(RADIANS(EW850)))+FD850*(SIN(RADIANS(EW850)))</f>
        <v>0</v>
      </c>
      <c r="FU852" s="28">
        <f>(FD852^2)*(1-COS(RADIANS(EW850)))+(COS(RADIANS(EW850)))</f>
        <v>1</v>
      </c>
      <c r="FW852" s="61">
        <v>-0.40559675369789661</v>
      </c>
      <c r="FX852" s="13">
        <f>BX853</f>
        <v>0</v>
      </c>
      <c r="FY852" s="17">
        <v>0</v>
      </c>
      <c r="FZ852">
        <v>1</v>
      </c>
      <c r="GB852" s="73">
        <f>(FD850*FD850)*(1-COS(RADIANS(EY850-45)))-FD850*(SIN(RADIANS(EY850-45)))</f>
        <v>0</v>
      </c>
      <c r="GC852" s="73">
        <f>(FD851*FD852)*(1-COS(RADIANS(EY850-45)))+FD850*(SIN(RADIANS(EY850-45)))</f>
        <v>0</v>
      </c>
      <c r="GD852" s="73">
        <f>(FD852^2)*(1-COS(RADIANS(EY850-45)))+(COS(RADIANS(EY850-45)))</f>
        <v>0.99999999999999989</v>
      </c>
      <c r="GE852" s="10"/>
      <c r="GF852">
        <v>0</v>
      </c>
      <c r="GG852" s="1">
        <v>-0.40559675369789661</v>
      </c>
      <c r="GI852">
        <f>FA852+FW852</f>
        <v>-0.90426215710609648</v>
      </c>
      <c r="GJ852">
        <f>GI852/(SQRT(GI850^2+GI851^2+GI852^2))</f>
        <v>-0.63940990326009584</v>
      </c>
      <c r="GL852" t="e">
        <f>#REF!+DC852</f>
        <v>#REF!</v>
      </c>
      <c r="GM852" t="e">
        <f>GL852/(SQRT(GL850^2+GL851^2+GL852^2))</f>
        <v>#REF!</v>
      </c>
      <c r="GO852" s="27">
        <f>FA850*FW851-FA851*FW850</f>
        <v>-0.7660444431189779</v>
      </c>
    </row>
    <row r="853" spans="1:197" x14ac:dyDescent="0.2">
      <c r="A853">
        <f>F853</f>
        <v>-0.88026643289562845</v>
      </c>
      <c r="B853">
        <f>C853/(SQRT(C853^2+C854^2+C855^2))</f>
        <v>-0.87976681083470054</v>
      </c>
      <c r="C853">
        <v>-0.8758512262971917</v>
      </c>
      <c r="D853" t="s">
        <v>8</v>
      </c>
      <c r="E853" s="5">
        <f t="shared" ref="E853:F855" si="1287">E763</f>
        <v>0.93127665311444463</v>
      </c>
      <c r="F853" s="6">
        <f t="shared" si="1287"/>
        <v>-0.88026643289562845</v>
      </c>
      <c r="G853" s="7">
        <f>Q852</f>
        <v>0.8544171821724218</v>
      </c>
      <c r="H853" s="8">
        <f>AM852</f>
        <v>-0.3964867293311708</v>
      </c>
      <c r="J853" s="9">
        <f>((SUMPRODUCT(G853:G855,E853:E855))*(SUMPRODUCT(G853:G855,F853:F855)))-((SUMPRODUCT(H853:H855,E853:E855))*(SUMPRODUCT(H853:H855,F853:F855)))</f>
        <v>-1.8577013149202737E-2</v>
      </c>
      <c r="Q853" s="61">
        <v>-6.4589062535398534E-2</v>
      </c>
      <c r="S853" s="17">
        <v>0</v>
      </c>
      <c r="T853">
        <v>0</v>
      </c>
      <c r="V853" s="73">
        <f>(T852*T853)*(1-COS(RADIANS(O852+45)))+T854*(SIN(RADIANS(O852+45)))</f>
        <v>-0.72296714590956856</v>
      </c>
      <c r="W853" s="73">
        <f>(T853^2)*(1-COS(RADIANS(O852+45)))+(COS(RADIANS(O852+45)))</f>
        <v>0.69088241107685799</v>
      </c>
      <c r="X853" s="73">
        <f>(T853*T854)*(1-COS(RADIANS(O852+45)))-T852*(SIN(RADIANS(O852+45)))</f>
        <v>0</v>
      </c>
      <c r="Y853" s="10"/>
      <c r="Z853">
        <v>-0.72296714590956856</v>
      </c>
      <c r="AA853" s="23">
        <f>SIN(RADIANS('[1]Biaxial Input'!$F$21))*(COS(RADIANS(0)))</f>
        <v>6.9756473744125524E-2</v>
      </c>
      <c r="AC853" s="30">
        <f>(AA852*AA853)*(1-COS(RADIANS(N852)))+AA854*(SIN(RADIANS(N852)))</f>
        <v>-2.4857178030640859E-2</v>
      </c>
      <c r="AD853" s="30">
        <f>(AA853^2)*(1-COS(RADIANS(N852)))+(COS(RADIANS(N852)))</f>
        <v>0.64452579290013434</v>
      </c>
      <c r="AE853" s="30">
        <f>(AA853*AA854)*(1-COS(RADIANS(N852)))-AA852*(SIN(RADIANS(N852)))</f>
        <v>-0.76417839735679927</v>
      </c>
      <c r="AG853">
        <v>-0.48314436004848765</v>
      </c>
      <c r="AI853" s="28">
        <f>(T852*T853)*(1-COS(RADIANS(M852)))+T854*(SIN(RADIANS(M852)))</f>
        <v>0.49999999999999994</v>
      </c>
      <c r="AJ853" s="28">
        <f>(T853^2)*(1-COS(RADIANS(M852)))+(COS(RADIANS(M852)))</f>
        <v>0.86602540378443871</v>
      </c>
      <c r="AK853" s="28">
        <f>(T853*T854)*(1-COS(RADIANS(M852)))-T852*(SIN(RADIANS(M852)))</f>
        <v>0</v>
      </c>
      <c r="AM853" s="61">
        <v>-0.7223390591959864</v>
      </c>
      <c r="AO853" s="17">
        <v>0</v>
      </c>
      <c r="AP853">
        <v>0</v>
      </c>
      <c r="AR853" s="73">
        <f>(T852*T853)*(1-COS(RADIANS(O852-45)))+T854*(SIN(RADIANS(O852-45)))</f>
        <v>-0.69088241107685833</v>
      </c>
      <c r="AS853" s="73">
        <f>(T853^2)*(1-COS(RADIANS(O852-45)))+(COS(RADIANS(O852-45)))</f>
        <v>-0.72296714590956823</v>
      </c>
      <c r="AT853" s="73">
        <f>(T853*T854)*(1-COS(RADIANS(O852-45)))-T852*(SIN(RADIANS(O852-45)))</f>
        <v>0</v>
      </c>
      <c r="AU853" s="10"/>
      <c r="AV853">
        <v>-0.69088241107685833</v>
      </c>
      <c r="AW853" s="1">
        <v>-0.42732061074389027</v>
      </c>
      <c r="AY853" s="11">
        <f>2*E848</f>
        <v>1.8625533062288893</v>
      </c>
      <c r="AZ853" s="12">
        <f>2*E849</f>
        <v>0.70163562201264362</v>
      </c>
      <c r="BA853" s="12">
        <f>2*E850</f>
        <v>-0.19647553379177835</v>
      </c>
      <c r="BB853" s="12">
        <f>0</f>
        <v>0</v>
      </c>
      <c r="BC853" s="12">
        <v>0</v>
      </c>
      <c r="BD853" s="24">
        <v>0</v>
      </c>
      <c r="BE853" s="13">
        <f>E848^2+E849^2+E850^2-1</f>
        <v>0</v>
      </c>
      <c r="BY853" t="s">
        <v>10</v>
      </c>
      <c r="BZ853" s="5">
        <f t="shared" si="1284"/>
        <v>-9.8670839279614439E-2</v>
      </c>
      <c r="CA853" s="6">
        <f t="shared" si="1284"/>
        <v>-0.32743703463395935</v>
      </c>
      <c r="CB853" s="7">
        <f>CY852</f>
        <v>-0.50566809364709897</v>
      </c>
      <c r="CC853" s="8">
        <f>DU852</f>
        <v>-0.39683206805126442</v>
      </c>
      <c r="CE853" s="10"/>
      <c r="CG853" s="10" t="s">
        <v>160</v>
      </c>
      <c r="CH853" s="10">
        <f>-CH850*((EY850-CW850)/(CH852-CE851))</f>
        <v>259.12368332114198</v>
      </c>
      <c r="CI853" s="67"/>
      <c r="CJ853" s="10" t="s">
        <v>10</v>
      </c>
      <c r="CK853" s="5">
        <f t="shared" si="1285"/>
        <v>-9.8670839279614439E-2</v>
      </c>
      <c r="CL853" s="6">
        <f t="shared" si="1285"/>
        <v>-0.32743703463395935</v>
      </c>
      <c r="CM853" s="7">
        <f>FA852</f>
        <v>-0.49866540340819981</v>
      </c>
      <c r="CN853" s="8">
        <f>FW852</f>
        <v>-0.40559675369789661</v>
      </c>
      <c r="CW853" s="28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EE853" s="1"/>
      <c r="EI853" s="64">
        <f>(DEGREES(ACOS((EH850*EK850+EH851*EK851+EH852*EK852)/((SQRT(EH850^2+EH851^2+EH852^2))*(SQRT(EK850^2+EK851^2+EK852^2))))))</f>
        <v>129.65504828280285</v>
      </c>
      <c r="ER853">
        <f t="shared" si="1286"/>
        <v>0.3492962422733713</v>
      </c>
      <c r="ES853">
        <f t="shared" si="1286"/>
        <v>-0.34518112468713447</v>
      </c>
      <c r="ET853" t="e">
        <f>#REF!</f>
        <v>#REF!</v>
      </c>
      <c r="EU853" t="e">
        <f>#REF!</f>
        <v>#REF!</v>
      </c>
      <c r="EY853" s="28"/>
      <c r="EZ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GG853" s="1"/>
      <c r="GK853" s="64" t="e">
        <f>(DEGREES(ACOS((GJ850*GM850+GJ851*GM851+GJ852*GM852)/((SQRT(GJ850^2+GJ851^2+GJ852^2))*(SQRT(GM850^2+GM851^2+GM852^2))))))</f>
        <v>#VALUE!</v>
      </c>
    </row>
    <row r="854" spans="1:197" x14ac:dyDescent="0.2">
      <c r="A854">
        <f>F854</f>
        <v>-0.34370269893678401</v>
      </c>
      <c r="B854">
        <f>C854/(SQRT(C853^2+C854^2+C855^2))</f>
        <v>-0.3447469567785969</v>
      </c>
      <c r="C854">
        <v>-0.34321258899307566</v>
      </c>
      <c r="D854" t="s">
        <v>9</v>
      </c>
      <c r="E854" s="5">
        <f t="shared" si="1287"/>
        <v>0.35081781100632181</v>
      </c>
      <c r="F854" s="6">
        <f t="shared" si="1287"/>
        <v>-0.34370269893678401</v>
      </c>
      <c r="G854" s="7">
        <f t="shared" ref="G854:G855" si="1288">Q853</f>
        <v>-6.4589062535398534E-2</v>
      </c>
      <c r="H854" s="8">
        <f t="shared" ref="H854:H855" si="1289">AM853</f>
        <v>-0.7223390591959864</v>
      </c>
      <c r="J854" s="10"/>
      <c r="Q854" s="61">
        <v>-0.51555749612369817</v>
      </c>
      <c r="S854" s="17">
        <v>0</v>
      </c>
      <c r="T854">
        <v>1</v>
      </c>
      <c r="V854" s="73">
        <f>(T852*T854)*(1-COS(RADIANS(O852+45)))-T853*(SIN(RADIANS(O852+45)))</f>
        <v>0</v>
      </c>
      <c r="W854" s="73">
        <f>(T853*T854)*(1-COS(RADIANS(O852+45)))+T852*(SIN(RADIANS(O852+45)))</f>
        <v>0</v>
      </c>
      <c r="X854" s="73">
        <f>(T854^2)*(1-COS(RADIANS(O852+45)))+(COS(RADIANS(O852+45)))</f>
        <v>1</v>
      </c>
      <c r="Y854" s="10"/>
      <c r="Z854">
        <v>0</v>
      </c>
      <c r="AA854" s="23">
        <f>SIN(RADIANS('[1]Biaxial Input'!$F$21))*SIN(RADIANS(0))</f>
        <v>0</v>
      </c>
      <c r="AC854" s="30">
        <f>(AA852*AA854)*(1-COS(RADIANS(N852)))-AA853*(SIN(RADIANS(N852)))</f>
        <v>5.3436559083262246E-2</v>
      </c>
      <c r="AD854" s="30">
        <f>(AA853*AA854)*(1-COS(RADIANS(N852)))+AA852*(SIN(RADIANS(N852)))</f>
        <v>0.76417839735679927</v>
      </c>
      <c r="AE854" s="30">
        <f>(AA854^2)*(1-COS(RADIANS(N852)))+(COS(RADIANS(N852)))</f>
        <v>0.64278760968653936</v>
      </c>
      <c r="AG854">
        <v>-0.51555749612369817</v>
      </c>
      <c r="AI854" s="28">
        <f>(T852*T854)*(1-COS(RADIANS(M852)))-T853*(SIN(RADIANS(M852)))</f>
        <v>0</v>
      </c>
      <c r="AJ854" s="28">
        <f>(T853*T854)*(1-COS(RADIANS(M852)))+T852*(SIN(RADIANS(M852)))</f>
        <v>0</v>
      </c>
      <c r="AK854" s="28">
        <f>(T854^2)*(1-COS(RADIANS(M852)))+(COS(RADIANS(M852)))</f>
        <v>1</v>
      </c>
      <c r="AM854" s="61">
        <v>-0.56659029026636909</v>
      </c>
      <c r="AO854" s="17">
        <v>0</v>
      </c>
      <c r="AP854">
        <v>1</v>
      </c>
      <c r="AR854" s="73">
        <f>(T852*T852)*(1-COS(RADIANS(O852-45)))-T852*(SIN(RADIANS(O852-45)))</f>
        <v>0</v>
      </c>
      <c r="AS854" s="73">
        <f>(T853*T854)*(1-COS(RADIANS(O852-45)))+T852*(SIN(RADIANS(O852-45)))</f>
        <v>0</v>
      </c>
      <c r="AT854" s="73">
        <f>(T854^2)*(1-COS(RADIANS(O852-45)))+(COS(RADIANS(O852-45)))</f>
        <v>0.99999999999999989</v>
      </c>
      <c r="AU854" s="10"/>
      <c r="AV854">
        <v>0</v>
      </c>
      <c r="AW854" s="1">
        <v>-0.56659029026636909</v>
      </c>
      <c r="AY854" s="11">
        <v>0</v>
      </c>
      <c r="AZ854" s="12">
        <v>0</v>
      </c>
      <c r="BA854" s="12">
        <v>0</v>
      </c>
      <c r="BB854" s="12">
        <f>2*F848</f>
        <v>-1.7605328657912569</v>
      </c>
      <c r="BC854" s="12">
        <f>2*F849</f>
        <v>-0.68740539787356802</v>
      </c>
      <c r="BD854" s="24">
        <f>2*F850</f>
        <v>-0.65421544421016709</v>
      </c>
      <c r="BE854" s="10">
        <f>F848^2+F849^2+F850^2-1</f>
        <v>0</v>
      </c>
      <c r="CS854" s="15"/>
      <c r="CW854" s="28"/>
      <c r="CY854" s="82" t="s">
        <v>148</v>
      </c>
      <c r="CZ854" s="13"/>
      <c r="DB854" s="10"/>
      <c r="DC854" s="10"/>
      <c r="DD854" s="10"/>
      <c r="DE854" s="10"/>
      <c r="DF854" s="10"/>
      <c r="DG854" s="10"/>
      <c r="DH854" s="80"/>
      <c r="DI854" s="23" t="s">
        <v>149</v>
      </c>
      <c r="DM854" s="1"/>
      <c r="DO854" s="80"/>
      <c r="DS854" s="13"/>
      <c r="DT854" s="81"/>
      <c r="DU854" s="82" t="s">
        <v>150</v>
      </c>
      <c r="DW854" s="13"/>
      <c r="DX854" s="13"/>
      <c r="EA854" s="1"/>
      <c r="EE854" s="1"/>
      <c r="ER854">
        <f t="shared" si="1286"/>
        <v>-9.8670839279614439E-2</v>
      </c>
      <c r="ES854">
        <f t="shared" si="1286"/>
        <v>-0.32743703463395935</v>
      </c>
      <c r="ET854" t="e">
        <f>#REF!</f>
        <v>#REF!</v>
      </c>
      <c r="EU854" t="e">
        <f>#REF!</f>
        <v>#REF!</v>
      </c>
      <c r="EY854" s="28"/>
      <c r="EZ854" s="10"/>
      <c r="FA854" s="82" t="s">
        <v>148</v>
      </c>
      <c r="FB854" s="13"/>
      <c r="FD854" s="10"/>
      <c r="FE854" s="10"/>
      <c r="FF854" s="10"/>
      <c r="FG854" s="10"/>
      <c r="FH854" s="10"/>
      <c r="FI854" s="10"/>
      <c r="FJ854" s="80"/>
      <c r="FK854" s="23" t="s">
        <v>149</v>
      </c>
      <c r="FO854" s="1"/>
      <c r="FQ854" s="80"/>
      <c r="FU854" s="13"/>
      <c r="FV854" s="81"/>
      <c r="FW854" s="82" t="s">
        <v>150</v>
      </c>
      <c r="FY854" s="13"/>
      <c r="FZ854" s="13"/>
      <c r="GC854" s="1"/>
      <c r="GG854" s="1"/>
      <c r="GK854" s="13"/>
    </row>
    <row r="855" spans="1:197" x14ac:dyDescent="0.2">
      <c r="A855" s="1">
        <f>F855</f>
        <v>-0.32710772210508354</v>
      </c>
      <c r="B855">
        <f>C855/(SQRT(C853^2+C854^2+C855^2))</f>
        <v>-0.32735285907661849</v>
      </c>
      <c r="C855">
        <v>-0.32589590732812779</v>
      </c>
      <c r="D855" t="s">
        <v>10</v>
      </c>
      <c r="E855" s="5">
        <f t="shared" si="1287"/>
        <v>-9.8237766895889173E-2</v>
      </c>
      <c r="F855" s="6">
        <f t="shared" si="1287"/>
        <v>-0.32710772210508354</v>
      </c>
      <c r="G855" s="7">
        <f t="shared" si="1288"/>
        <v>-0.51555749612369817</v>
      </c>
      <c r="H855" s="8">
        <f t="shared" si="1289"/>
        <v>-0.56659029026636909</v>
      </c>
      <c r="J855" s="10"/>
      <c r="BE855" s="15"/>
      <c r="BZ855" s="5" t="s">
        <v>4</v>
      </c>
      <c r="CA855" s="6" t="s">
        <v>5</v>
      </c>
      <c r="CB855" s="7" t="s">
        <v>6</v>
      </c>
      <c r="CC855" s="8" t="s">
        <v>1</v>
      </c>
      <c r="CD855">
        <v>18</v>
      </c>
      <c r="CE855" s="9" t="s">
        <v>7</v>
      </c>
      <c r="CG855" s="90" t="s">
        <v>157</v>
      </c>
      <c r="CH855" s="61">
        <f>CE856-((CH857-CE856)/(EY855-CW855))*CW855</f>
        <v>6.381198693861541</v>
      </c>
      <c r="CI855" s="10"/>
      <c r="CK855" s="5" t="s">
        <v>4</v>
      </c>
      <c r="CL855" s="6" t="s">
        <v>5</v>
      </c>
      <c r="CM855" s="7" t="s">
        <v>6</v>
      </c>
      <c r="CN855" s="8" t="s">
        <v>1</v>
      </c>
      <c r="CO855" s="10"/>
      <c r="CP855">
        <f t="shared" ref="CP855:CQ857" si="1290">BZ856</f>
        <v>0.93180266183863136</v>
      </c>
      <c r="CQ855">
        <f t="shared" si="1290"/>
        <v>-0.87956522186239505</v>
      </c>
      <c r="CR855">
        <f>CI859</f>
        <v>0</v>
      </c>
      <c r="CS855">
        <f>CL859</f>
        <v>0</v>
      </c>
      <c r="CU855" s="17">
        <f>CU759</f>
        <v>60</v>
      </c>
      <c r="CV855" s="17">
        <f>CV759</f>
        <v>-45</v>
      </c>
      <c r="CW855" s="31">
        <f>CH762</f>
        <v>245.36873756602247</v>
      </c>
      <c r="CY855" s="61">
        <f t="array" ref="CY855:CY857">MMULT(DQ855:DS857,DO855:DO857)</f>
        <v>0.76471846068633387</v>
      </c>
      <c r="CZ855" s="13"/>
      <c r="DA855" s="17">
        <v>1</v>
      </c>
      <c r="DB855">
        <v>0</v>
      </c>
      <c r="DD855" s="73">
        <f>(DB855^2)*(1-COS(RADIANS(CW855+45)))+(COS(RADIANS(CW855+45)))</f>
        <v>0.34806058403349827</v>
      </c>
      <c r="DE855" s="73">
        <f>(DB855*DB856)*(1-COS(RADIANS(CW855+45)))-DB857*(SIN(RADIANS(CW855+45)))</f>
        <v>0.93747204216566382</v>
      </c>
      <c r="DF855" s="73">
        <f>(DB855*DB857)*(1-COS(RADIANS(CW855+45)))+DB856*(SIN(RADIANS(CW855+45)))</f>
        <v>0</v>
      </c>
      <c r="DG855" s="10"/>
      <c r="DH855">
        <f t="array" ref="DH855:DH857">MMULT(DD855:DF857,DA855:DA857)</f>
        <v>0.34806058403349827</v>
      </c>
      <c r="DI855" s="23">
        <f>COS(RADIANS('[1]Biaxial Input'!$F$21))</f>
        <v>-0.9975640502598242</v>
      </c>
      <c r="DK855" s="30">
        <f>(DI855^2)*(1-COS(RADIANS(CV855)))+(COS(RADIANS(CV855)))</f>
        <v>0.99857479166422358</v>
      </c>
      <c r="DL855" s="30">
        <f>(DI855*DI856)*(1-COS(RADIANS(CV855)))-DI857*(SIN(RADIANS(CV855)))</f>
        <v>-2.0381428756221641E-2</v>
      </c>
      <c r="DM855" s="30">
        <f>(DI855*DI857)*(1-COS(RADIANS(CV855)))+DI856*(SIN(RADIANS(CV855)))</f>
        <v>-4.9325275616132508E-2</v>
      </c>
      <c r="DO855">
        <f t="array" ref="DO855:DO857">MMULT(DK855:DM857,DH855:DH857)</f>
        <v>0.36667154482612763</v>
      </c>
      <c r="DQ855" s="28">
        <f>(DB855^2)*(1-COS(RADIANS(CU855)))+(COS(RADIANS(CU855)))</f>
        <v>0.50000000000000011</v>
      </c>
      <c r="DR855" s="28">
        <f>(DB855*DB856)*(1-COS(RADIANS(CU855)))-DB857*(SIN(RADIANS(CU855)))</f>
        <v>-0.8660254037844386</v>
      </c>
      <c r="DS855" s="28">
        <f>(DB855*DB857)*(1-COS(RADIANS(CU855)))+DB856*(SIN(RADIANS(CU855)))</f>
        <v>0</v>
      </c>
      <c r="DU855" s="61">
        <f t="array" ref="DU855:DU857">MMULT(DQ855:DS857,EE855:EE857)</f>
        <v>-0.2674958458211012</v>
      </c>
      <c r="DV855" s="13"/>
      <c r="DW855" s="17">
        <v>1</v>
      </c>
      <c r="DX855">
        <v>0</v>
      </c>
      <c r="DZ855" s="73">
        <f>(DB855^2)*(1-COS(RADIANS(CW855-45)))+(COS(RADIANS(CW855-45)))</f>
        <v>-0.93747204216566371</v>
      </c>
      <c r="EA855" s="73">
        <f>(DB855*DB856)*(1-COS(RADIANS(CW855-45)))-DB857*(SIN(RADIANS(CW855-45)))</f>
        <v>0.34806058403349838</v>
      </c>
      <c r="EB855" s="73">
        <f>(DB855*DB857)*(1-COS(RADIANS(CW855-45)))+DB856*(SIN(RADIANS(CW855-45)))</f>
        <v>0</v>
      </c>
      <c r="EC855" s="10"/>
      <c r="ED855">
        <f t="array" ref="ED855:ED857">MMULT(DZ855:EB857,DA855:DA857)</f>
        <v>-0.93747204216566371</v>
      </c>
      <c r="EE855" s="1">
        <f t="array" ref="EE855:EE857">MMULT(DK855:DM857,ED855:ED857)</f>
        <v>-0.92904197720028425</v>
      </c>
      <c r="EG855">
        <f>CY855+DU855</f>
        <v>0.49722261486523267</v>
      </c>
      <c r="EH855">
        <f>EG855/(SQRT(EG855^2+EG856^2+EG857^2))</f>
        <v>0.35158948273051299</v>
      </c>
      <c r="EJ855">
        <f>Q855+AM855</f>
        <v>0</v>
      </c>
      <c r="EK855">
        <f>EJ855/(SQRT(EJ855^2+EJ856^2+EJ857^2))</f>
        <v>0</v>
      </c>
      <c r="EM855" s="23">
        <f>CY856*DU857-CY857*DU856</f>
        <v>-0.58621808941210418</v>
      </c>
      <c r="EO855" s="15">
        <v>18</v>
      </c>
      <c r="EP855" s="9" t="s">
        <v>7</v>
      </c>
      <c r="EW855" s="17">
        <f>CU855</f>
        <v>60</v>
      </c>
      <c r="EX855" s="17">
        <f>CV855</f>
        <v>-45</v>
      </c>
      <c r="EY855" s="31">
        <f>1+CW855</f>
        <v>246.36873756602247</v>
      </c>
      <c r="EZ855" s="10"/>
      <c r="FA855" s="61">
        <f t="array" ref="FA855:FA857">MMULT(FS855:FU857,FQ855:FQ857)</f>
        <v>0.76927043658232908</v>
      </c>
      <c r="FB855" s="13">
        <f>BW856</f>
        <v>0</v>
      </c>
      <c r="FC855" s="17">
        <v>1</v>
      </c>
      <c r="FD855">
        <v>0</v>
      </c>
      <c r="FF855" s="73">
        <f>(FD855^2)*(1-COS(RADIANS(EY855+45)))+(COS(RADIANS(EY855+45)))</f>
        <v>0.36436871582414587</v>
      </c>
      <c r="FG855" s="73">
        <f>(FD855*FD856)*(1-COS(RADIANS(EY855+45)))-FD857*(SIN(RADIANS(EY855+45)))</f>
        <v>0.93125476585554334</v>
      </c>
      <c r="FH855" s="73">
        <f>(FD855*FD857)*(1-COS(RADIANS(EY855+45)))+FD856*(SIN(RADIANS(EY855+45)))</f>
        <v>0</v>
      </c>
      <c r="FI855" s="10"/>
      <c r="FJ855">
        <f t="array" ref="FJ855:FJ857">MMULT(FF855:FH857,FC855:FC857)</f>
        <v>0.36436871582414587</v>
      </c>
      <c r="FK855" s="23">
        <f>COS(RADIANS(176))</f>
        <v>-0.9975640502598242</v>
      </c>
      <c r="FM855" s="30">
        <f>(FK855^2)*(1-COS(RADIANS(EX855)))+(COS(RADIANS(EX855)))</f>
        <v>0.99857479166422358</v>
      </c>
      <c r="FN855" s="30">
        <f>(FK855*FK856)*(1-COS(RADIANS(EX855)))-FK857*(SIN(RADIANS(EX855)))</f>
        <v>-2.0381428756221641E-2</v>
      </c>
      <c r="FO855" s="30">
        <f>(FK855*FK857)*(1-COS(RADIANS(EX855)))+FK856*(SIN(RADIANS(EX855)))</f>
        <v>-4.9325275616132508E-2</v>
      </c>
      <c r="FQ855">
        <f t="array" ref="FQ855:FQ857">MMULT(FM855:FO857,FJ855:FJ857)</f>
        <v>0.38282971715723374</v>
      </c>
      <c r="FS855" s="28">
        <f>(FD855^2)*(1-COS(RADIANS(EW855)))+(COS(RADIANS(EW855)))</f>
        <v>0.50000000000000011</v>
      </c>
      <c r="FT855" s="28">
        <f>(FD855*FD856)*(1-COS(RADIANS(EW855)))-FD857*(SIN(RADIANS(EW855)))</f>
        <v>-0.8660254037844386</v>
      </c>
      <c r="FU855" s="28">
        <f>(FD855*FD857)*(1-COS(RADIANS(EW855)))+FD856*(SIN(RADIANS(EW855)))</f>
        <v>0</v>
      </c>
      <c r="FW855" s="61">
        <f t="array" ref="FW855:FW857">MMULT(FS855:FU857,GG855:GG857)</f>
        <v>-0.25410892752214553</v>
      </c>
      <c r="FX855" s="13">
        <f>BX856</f>
        <v>0</v>
      </c>
      <c r="FY855" s="17">
        <v>1</v>
      </c>
      <c r="FZ855">
        <v>0</v>
      </c>
      <c r="GB855" s="73">
        <f>(FD855^2)*(1-COS(RADIANS(EY855-45)))+(COS(RADIANS(EY855-45)))</f>
        <v>-0.93125476585554312</v>
      </c>
      <c r="GC855" s="73">
        <f>(FD855*FD856)*(1-COS(RADIANS(EY855-45)))-FD857*(SIN(RADIANS(EY855-45)))</f>
        <v>0.36436871582414632</v>
      </c>
      <c r="GD855" s="73">
        <f>(FD855*FD857)*(1-COS(RADIANS(EY855-45)))+FD856*(SIN(RADIANS(EY855-45)))</f>
        <v>0</v>
      </c>
      <c r="GE855" s="10"/>
      <c r="GF855">
        <f t="array" ref="GF855:GF857">MMULT(GB855:GD857,FC855:FC857)</f>
        <v>-0.93125476585554312</v>
      </c>
      <c r="GG855" s="1">
        <f t="array" ref="GG855:GG857">MMULT(FM855:FO857,GF855:GF857)</f>
        <v>-0.92250117877794846</v>
      </c>
      <c r="GI855">
        <f>FA855+FW855</f>
        <v>0.51516150906018354</v>
      </c>
      <c r="GJ855">
        <f>GI855/(SQRT(GI855^2+GI856^2+GI857^2))</f>
        <v>0.36427419646275067</v>
      </c>
      <c r="GL855" t="e">
        <f>CH856+DC855</f>
        <v>#VALUE!</v>
      </c>
      <c r="GM855" t="e">
        <f>GL855/(SQRT(GL855^2+GL856^2+GL857^2))</f>
        <v>#VALUE!</v>
      </c>
      <c r="GO855" s="27">
        <f>FA856*FW857-FA857*FW856</f>
        <v>-0.58621808941210418</v>
      </c>
    </row>
    <row r="856" spans="1:197" x14ac:dyDescent="0.2">
      <c r="A856" s="83" t="s">
        <v>146</v>
      </c>
      <c r="B856" s="17" t="s">
        <v>145</v>
      </c>
      <c r="C856" s="17" t="s">
        <v>147</v>
      </c>
      <c r="M856" s="17" t="s">
        <v>146</v>
      </c>
      <c r="N856" s="17" t="s">
        <v>145</v>
      </c>
      <c r="O856" s="17" t="s">
        <v>147</v>
      </c>
      <c r="P856" s="1"/>
      <c r="Q856" s="82" t="s">
        <v>148</v>
      </c>
      <c r="R856" s="13"/>
      <c r="T856" s="10"/>
      <c r="U856" s="10"/>
      <c r="V856" s="10"/>
      <c r="W856" s="10"/>
      <c r="X856" s="10"/>
      <c r="Y856" s="10"/>
      <c r="Z856" s="80"/>
      <c r="AA856" s="23" t="s">
        <v>149</v>
      </c>
      <c r="AE856" s="1"/>
      <c r="AG856" s="80"/>
      <c r="AK856" s="13"/>
      <c r="AL856" s="81"/>
      <c r="AM856" s="82" t="s">
        <v>150</v>
      </c>
      <c r="AO856" s="13"/>
      <c r="AP856" s="13"/>
      <c r="AS856" s="1"/>
      <c r="AW856" s="1"/>
      <c r="BY856" t="s">
        <v>8</v>
      </c>
      <c r="BZ856" s="5">
        <f t="shared" ref="BZ856:CA858" si="1291">BZ851</f>
        <v>0.93180266183863136</v>
      </c>
      <c r="CA856" s="6">
        <f t="shared" si="1291"/>
        <v>-0.87956522186239505</v>
      </c>
      <c r="CB856" s="7">
        <f>CY855</f>
        <v>0.76471846068633387</v>
      </c>
      <c r="CC856" s="8">
        <f>DU855</f>
        <v>-0.2674958458211012</v>
      </c>
      <c r="CE856" s="9">
        <f>((SUMPRODUCT(CB856:CB858,BZ856:BZ858))*(SUMPRODUCT(CB856:CB858,CA856:CA858)))-((SUMPRODUCT(CC856:CC858,BZ856:BZ858))*(SUMPRODUCT(CC856:CC858,CA856:CA858)))</f>
        <v>0</v>
      </c>
      <c r="CG856">
        <v>1</v>
      </c>
      <c r="CH856" t="s">
        <v>161</v>
      </c>
      <c r="CI856" s="67"/>
      <c r="CJ856" s="1" t="s">
        <v>8</v>
      </c>
      <c r="CK856" s="5">
        <f t="shared" ref="CK856:CL858" si="1292">BZ856</f>
        <v>0.93180266183863136</v>
      </c>
      <c r="CL856" s="6">
        <f t="shared" si="1292"/>
        <v>-0.87956522186239505</v>
      </c>
      <c r="CM856" s="7">
        <f>FA855</f>
        <v>0.76927043658232908</v>
      </c>
      <c r="CN856" s="8">
        <f>FW855</f>
        <v>-0.25410892752214553</v>
      </c>
      <c r="CO856" s="10"/>
      <c r="CP856">
        <f t="shared" si="1290"/>
        <v>0.3492962422733713</v>
      </c>
      <c r="CQ856">
        <f t="shared" si="1290"/>
        <v>-0.34518112468713447</v>
      </c>
      <c r="CR856">
        <f>CJ859</f>
        <v>0</v>
      </c>
      <c r="CS856">
        <f>CM859</f>
        <v>0</v>
      </c>
      <c r="CW856" s="28"/>
      <c r="CY856" s="61">
        <v>-1.8114578912449775E-2</v>
      </c>
      <c r="DA856" s="17">
        <v>0</v>
      </c>
      <c r="DB856">
        <v>0</v>
      </c>
      <c r="DD856" s="73">
        <f>(DB855*DB856)*(1-COS(RADIANS(CW855+45)))+DB857*(SIN(RADIANS(CW855+45)))</f>
        <v>-0.93747204216566382</v>
      </c>
      <c r="DE856" s="73">
        <f>(DB856^2)*(1-COS(RADIANS(CW855+45)))+(COS(RADIANS(CW855+45)))</f>
        <v>0.34806058403349827</v>
      </c>
      <c r="DF856" s="73">
        <f>(DB856*DB857)*(1-COS(RADIANS(CW855+45)))-DB855*(SIN(RADIANS(CW855+45)))</f>
        <v>0</v>
      </c>
      <c r="DG856" s="10"/>
      <c r="DH856">
        <v>-0.93747204216566382</v>
      </c>
      <c r="DI856" s="23">
        <f>SIN(RADIANS('[1]Biaxial Input'!$F$21))*(COS(RADIANS(0)))</f>
        <v>6.9756473744125524E-2</v>
      </c>
      <c r="DK856" s="30">
        <f>(DI855*DI856)*(1-COS(RADIANS(CV855)))+DI857*(SIN(RADIANS(CV855)))</f>
        <v>-2.0381428756221641E-2</v>
      </c>
      <c r="DL856" s="30">
        <f>(DI856^2)*(1-COS(RADIANS(CV855)))+(COS(RADIANS(CV855)))</f>
        <v>0.70853198952232399</v>
      </c>
      <c r="DM856" s="30">
        <f>(DI856*DI857)*(1-COS(RADIANS(CV855)))-DI855*(SIN(RADIANS(CV855)))</f>
        <v>-0.70538430460663959</v>
      </c>
      <c r="DO856">
        <v>-0.6713229031535215</v>
      </c>
      <c r="DQ856" s="28">
        <f>(DB855*DB856)*(1-COS(RADIANS(CU855)))+DB857*(SIN(RADIANS(CU855)))</f>
        <v>0.8660254037844386</v>
      </c>
      <c r="DR856" s="28">
        <f>(DB856^2)*(1-COS(RADIANS(CU855)))+(COS(RADIANS(CU855)))</f>
        <v>0.50000000000000011</v>
      </c>
      <c r="DS856" s="28">
        <f>(DB856*DB857)*(1-COS(RADIANS(CU855)))-DB855*(SIN(RADIANS(CU855)))</f>
        <v>0</v>
      </c>
      <c r="DU856" s="61">
        <v>-0.91832647265817313</v>
      </c>
      <c r="DW856" s="17">
        <v>0</v>
      </c>
      <c r="DX856">
        <v>0</v>
      </c>
      <c r="DZ856" s="73">
        <f>(DB855*DB856)*(1-COS(RADIANS(CW855-45)))+DB857*(SIN(RADIANS(CW855-45)))</f>
        <v>-0.34806058403349838</v>
      </c>
      <c r="EA856" s="73">
        <f>(DB856^2)*(1-COS(RADIANS(CW855-45)))+(COS(RADIANS(CW855-45)))</f>
        <v>-0.93747204216566371</v>
      </c>
      <c r="EB856" s="73">
        <f>(DB856*DB857)*(1-COS(RADIANS(CW855-45)))-DB855*(SIN(RADIANS(CW855-45)))</f>
        <v>0</v>
      </c>
      <c r="EC856" s="10"/>
      <c r="ED856">
        <v>-0.34806058403349838</v>
      </c>
      <c r="EE856" s="1">
        <v>-0.22750503844120756</v>
      </c>
      <c r="EG856">
        <f>CY856+DU856</f>
        <v>-0.93644105157062296</v>
      </c>
      <c r="EH856">
        <f>EG856/(SQRT(EG855^2+EG856^2+EG857^2))</f>
        <v>-0.6621638177470488</v>
      </c>
      <c r="EJ856">
        <f>Q856+AM856</f>
        <v>0</v>
      </c>
      <c r="EK856">
        <f>EJ856/(SQRT(EJ855^2+EJ856^2+EJ857^2))</f>
        <v>0</v>
      </c>
      <c r="EM856" s="23">
        <f>CY857*DU855-CY855*DU857</f>
        <v>0.39540909403555979</v>
      </c>
      <c r="EP856" s="9">
        <f>((SUMPRODUCT(CM856:CM858,BZ856:BZ858))*(SUMPRODUCT(CM856:CM858,CA856:CA858)))-((SUMPRODUCT(CN856:CN858,BZ856:BZ858))*(SUMPRODUCT(CN856:CN858,CA856:CA858)))</f>
        <v>-2.6006567736219954E-2</v>
      </c>
      <c r="EY856" s="28"/>
      <c r="EZ856" s="10"/>
      <c r="FA856" s="61">
        <v>-2.084813131394303E-3</v>
      </c>
      <c r="FB856" s="13">
        <f>BW857</f>
        <v>0</v>
      </c>
      <c r="FC856" s="17">
        <v>0</v>
      </c>
      <c r="FD856">
        <v>0</v>
      </c>
      <c r="FF856" s="73">
        <f>(FD855*FD856)*(1-COS(RADIANS(EY855+45)))+FD857*(SIN(RADIANS(EY855+45)))</f>
        <v>-0.93125476585554334</v>
      </c>
      <c r="FG856" s="73">
        <f>(FD856^2)*(1-COS(RADIANS(EY855+45)))+(COS(RADIANS(EY855+45)))</f>
        <v>0.36436871582414587</v>
      </c>
      <c r="FH856" s="73">
        <f>(FD856*FD857)*(1-COS(RADIANS(EY855+45)))-FD855*(SIN(RADIANS(EY855+45)))</f>
        <v>0</v>
      </c>
      <c r="FI856" s="10"/>
      <c r="FJ856">
        <v>-0.93125476585554334</v>
      </c>
      <c r="FK856" s="23">
        <f>SIN(RADIANS(176))*(COS(RADIANS(0)))</f>
        <v>6.9756473744125524E-2</v>
      </c>
      <c r="FM856" s="30">
        <f>(FK855*FK856)*(1-COS(RADIANS(EX855)))+FK857*(SIN(RADIANS(EX855)))</f>
        <v>-2.0381428756221641E-2</v>
      </c>
      <c r="FN856" s="30">
        <f>(FK856^2)*(1-COS(RADIANS(EX855)))+(COS(RADIANS(EX855)))</f>
        <v>0.70853198952232399</v>
      </c>
      <c r="FO856" s="30">
        <f>(FK856*FK857)*(1-COS(RADIANS(EX855)))-FK855*(SIN(RADIANS(EX855)))</f>
        <v>-0.70538430460663959</v>
      </c>
      <c r="FQ856">
        <v>-0.66725014702634</v>
      </c>
      <c r="FS856" s="28">
        <f>(FD855*FD856)*(1-COS(RADIANS(EW855)))+FD857*(SIN(RADIANS(EW855)))</f>
        <v>0.8660254037844386</v>
      </c>
      <c r="FT856" s="28">
        <f>(FD856^2)*(1-COS(RADIANS(EW855)))+(COS(RADIANS(EW855)))</f>
        <v>0.50000000000000011</v>
      </c>
      <c r="FU856" s="28">
        <f>(FD856*FD857)*(1-COS(RADIANS(EW855)))-FD855*(SIN(RADIANS(EW855)))</f>
        <v>0</v>
      </c>
      <c r="FW856" s="61">
        <v>-0.91850275008199345</v>
      </c>
      <c r="FX856" s="13">
        <f>BX857</f>
        <v>0</v>
      </c>
      <c r="FY856" s="17">
        <v>0</v>
      </c>
      <c r="FZ856">
        <v>0</v>
      </c>
      <c r="GB856" s="73">
        <f>(FD855*FD856)*(1-COS(RADIANS(EY855-45)))+FD857*(SIN(RADIANS(EY855-45)))</f>
        <v>-0.36436871582414632</v>
      </c>
      <c r="GC856" s="73">
        <f>(FD856^2)*(1-COS(RADIANS(EY855-45)))+(COS(RADIANS(EY855-45)))</f>
        <v>-0.93125476585554312</v>
      </c>
      <c r="GD856" s="73">
        <f>(FD856*FD857)*(1-COS(RADIANS(EY855-45)))-FD855*(SIN(RADIANS(EY855-45)))</f>
        <v>0</v>
      </c>
      <c r="GE856" s="10"/>
      <c r="GF856">
        <v>-0.36436871582414632</v>
      </c>
      <c r="GG856" s="1">
        <v>-0.23918658847840008</v>
      </c>
      <c r="GI856">
        <f>FA856+FW856</f>
        <v>-0.92058756321338775</v>
      </c>
      <c r="GJ856">
        <f>GI856/(SQRT(GI855^2+GI856^2+GI857^2))</f>
        <v>-0.65095370862418567</v>
      </c>
      <c r="GL856">
        <f>CH857+DC856</f>
        <v>-2.6006567736219954E-2</v>
      </c>
      <c r="GM856" t="e">
        <f>GL856/(SQRT(GL855^2+GL856^2+GL857^2))</f>
        <v>#VALUE!</v>
      </c>
      <c r="GO856" s="27">
        <f>FA857*FW855-FA855*FW857</f>
        <v>0.39540909403555974</v>
      </c>
    </row>
    <row r="857" spans="1:197" x14ac:dyDescent="0.2">
      <c r="A857" s="17">
        <f>A762</f>
        <v>0</v>
      </c>
      <c r="B857" s="17">
        <f t="shared" ref="B857:C857" si="1293">B762</f>
        <v>0</v>
      </c>
      <c r="C857" s="17">
        <f t="shared" si="1293"/>
        <v>111.4</v>
      </c>
      <c r="E857" s="5" t="s">
        <v>4</v>
      </c>
      <c r="F857" s="6" t="s">
        <v>5</v>
      </c>
      <c r="G857" s="7" t="s">
        <v>6</v>
      </c>
      <c r="H857" s="8" t="s">
        <v>1</v>
      </c>
      <c r="I857">
        <v>1</v>
      </c>
      <c r="J857" s="9" t="s">
        <v>7</v>
      </c>
      <c r="K857">
        <v>1</v>
      </c>
      <c r="M857" s="17">
        <f>A857</f>
        <v>0</v>
      </c>
      <c r="N857" s="17">
        <f t="shared" ref="N857:O857" si="1294">B857</f>
        <v>0</v>
      </c>
      <c r="O857" s="17">
        <f t="shared" si="1294"/>
        <v>111.4</v>
      </c>
      <c r="P857" s="10"/>
      <c r="Q857" s="61">
        <f t="array" ref="Q857:Q859">MMULT(AI857:AK859,AG857:AG859)</f>
        <v>-0.91636272956223963</v>
      </c>
      <c r="R857" s="13"/>
      <c r="S857" s="17">
        <v>1</v>
      </c>
      <c r="T857">
        <v>0</v>
      </c>
      <c r="V857" s="73">
        <f>(T857^2)*(1-COS(RADIANS(O857+45)))+(COS(RADIANS(O857+45)))</f>
        <v>-0.91636272956223963</v>
      </c>
      <c r="W857" s="73">
        <f>(T857*T858)*(1-COS(RADIANS(O857+45)))-T859*(SIN(RADIANS(O857+45)))</f>
        <v>-0.40034903255689475</v>
      </c>
      <c r="X857" s="73">
        <f>(T857*T859)*(1-COS(RADIANS(O857+45)))+T858*(SIN(RADIANS(O857+45)))</f>
        <v>0</v>
      </c>
      <c r="Y857" s="10"/>
      <c r="Z857">
        <f t="array" ref="Z857:Z859">MMULT(V857:X859,S857:S859)</f>
        <v>-0.91636272956223963</v>
      </c>
      <c r="AA857" s="23">
        <f>COS(RADIANS('[1]Biaxial Input'!$F$21))</f>
        <v>-0.9975640502598242</v>
      </c>
      <c r="AC857" s="30">
        <f>(AA857^2)*(1-COS(RADIANS(N857)))+(COS(RADIANS(N857)))</f>
        <v>1</v>
      </c>
      <c r="AD857" s="30">
        <f>(AA857*AA858)*(1-COS(RADIANS(N857)))-AA859*(SIN(RADIANS(N857)))</f>
        <v>0</v>
      </c>
      <c r="AE857" s="30">
        <f>(AA857*AA859)*(1-COS(RADIANS(N857)))+AA858*(SIN(RADIANS(N857)))</f>
        <v>0</v>
      </c>
      <c r="AG857">
        <f t="array" ref="AG857:AG859">MMULT(AC857:AE859,Z857:Z859)</f>
        <v>-0.91636272956223963</v>
      </c>
      <c r="AI857" s="28">
        <f>(T857^2)*(1-COS(RADIANS(M857)))+(COS(RADIANS(M857)))</f>
        <v>1</v>
      </c>
      <c r="AJ857" s="28">
        <f>(T857*T858)*(1-COS(RADIANS(M857)))-T859*(SIN(RADIANS(M857)))</f>
        <v>0</v>
      </c>
      <c r="AK857" s="28">
        <f>(T857*T859)*(1-COS(RADIANS(M857)))+T858*(SIN(RADIANS(M857)))</f>
        <v>0</v>
      </c>
      <c r="AM857" s="61">
        <f t="array" ref="AM857:AM859">MMULT(AI857:AK859,AW857:AW859)</f>
        <v>0.40034903255689491</v>
      </c>
      <c r="AN857" s="13"/>
      <c r="AO857" s="17">
        <v>1</v>
      </c>
      <c r="AP857">
        <v>0</v>
      </c>
      <c r="AR857" s="73">
        <f>(T857^2)*(1-COS(RADIANS(O857-45)))+(COS(RADIANS(O857-45)))</f>
        <v>0.40034903255689491</v>
      </c>
      <c r="AS857" s="73">
        <f>(T857*T858)*(1-COS(RADIANS(O857-45)))-T859*(SIN(RADIANS(O857-45)))</f>
        <v>-0.91636272956223963</v>
      </c>
      <c r="AT857" s="73">
        <f>(T857*T859)*(1-COS(RADIANS(O857-45)))+T858*(SIN(RADIANS(O857-45)))</f>
        <v>0</v>
      </c>
      <c r="AU857" s="10"/>
      <c r="AV857">
        <f t="array" ref="AV857:AV859">MMULT(AR857:AT859,S857:S859)</f>
        <v>0.40034903255689491</v>
      </c>
      <c r="AW857" s="1">
        <f t="array" ref="AW857:AW859">MMULT(AC857:AE859,AV857:AV859)</f>
        <v>0.40034903255689491</v>
      </c>
      <c r="BY857" t="s">
        <v>9</v>
      </c>
      <c r="BZ857" s="5">
        <f t="shared" si="1291"/>
        <v>0.3492962422733713</v>
      </c>
      <c r="CA857" s="6">
        <f t="shared" si="1291"/>
        <v>-0.34518112468713447</v>
      </c>
      <c r="CB857" s="7">
        <f>CY856</f>
        <v>-1.8114578912449775E-2</v>
      </c>
      <c r="CC857" s="8">
        <f>DU856</f>
        <v>-0.91832647265817313</v>
      </c>
      <c r="CE857" s="10"/>
      <c r="CH857">
        <f>((SUMPRODUCT(CM856:CM858,CK856:CK858))*(SUMPRODUCT(CM856:CM858,CL856:CL858)))-((SUMPRODUCT(CN856:CN858,CK856:CK858))*(SUMPRODUCT(CN856:CN858,CL856:CL858)))</f>
        <v>-2.6006567736219954E-2</v>
      </c>
      <c r="CI857" s="67"/>
      <c r="CJ857" s="10" t="s">
        <v>9</v>
      </c>
      <c r="CK857" s="5">
        <f t="shared" si="1292"/>
        <v>0.3492962422733713</v>
      </c>
      <c r="CL857" s="6">
        <f t="shared" si="1292"/>
        <v>-0.34518112468713447</v>
      </c>
      <c r="CM857" s="7">
        <f>FA856</f>
        <v>-2.084813131394303E-3</v>
      </c>
      <c r="CN857" s="8">
        <f>FW856</f>
        <v>-0.91850275008199345</v>
      </c>
      <c r="CP857">
        <f t="shared" si="1290"/>
        <v>-9.8670839279614439E-2</v>
      </c>
      <c r="CQ857">
        <f t="shared" si="1290"/>
        <v>-0.32743703463395935</v>
      </c>
      <c r="CR857">
        <f>CK859</f>
        <v>0</v>
      </c>
      <c r="CS857">
        <f>CN859</f>
        <v>0</v>
      </c>
      <c r="CW857" s="28"/>
      <c r="CY857" s="61">
        <v>-0.64410988031262872</v>
      </c>
      <c r="DA857" s="17">
        <v>0</v>
      </c>
      <c r="DB857">
        <v>1</v>
      </c>
      <c r="DD857" s="73">
        <f>(DB855*DB857)*(1-COS(RADIANS(CW855+45)))-DB856*(SIN(RADIANS(CW855+45)))</f>
        <v>0</v>
      </c>
      <c r="DE857" s="73">
        <f>(DB856*DB857)*(1-COS(RADIANS(CW855+45)))+DB855*(SIN(RADIANS(CW855+45)))</f>
        <v>0</v>
      </c>
      <c r="DF857" s="73">
        <f>(DB857^2)*(1-COS(RADIANS(CW855+45)))+(COS(RADIANS(CW855+45)))</f>
        <v>1</v>
      </c>
      <c r="DG857" s="10"/>
      <c r="DH857">
        <v>0</v>
      </c>
      <c r="DI857" s="23">
        <f>SIN(RADIANS('[1]Biaxial Input'!$F$21))*SIN(RADIANS(0))</f>
        <v>0</v>
      </c>
      <c r="DK857" s="30">
        <f>(DI855*DI857)*(1-COS(RADIANS(CV855)))-DI856*(SIN(RADIANS(CV855)))</f>
        <v>4.9325275616132508E-2</v>
      </c>
      <c r="DL857" s="30">
        <f>(DI856*DI857)*(1-COS(RADIANS(CV855)))+DI855*(SIN(RADIANS(CV855)))</f>
        <v>0.70538430460663959</v>
      </c>
      <c r="DM857" s="30">
        <f>(DI857^2)*(1-COS(RADIANS(CV855)))+(COS(RADIANS(CV855)))</f>
        <v>0.70710678118654757</v>
      </c>
      <c r="DO857">
        <v>-0.64410988031262872</v>
      </c>
      <c r="DQ857" s="28">
        <f>(DB855*DB857)*(1-COS(RADIANS(CU855)))-DB856*(SIN(RADIANS(CU855)))</f>
        <v>0</v>
      </c>
      <c r="DR857" s="28">
        <f>(DB856*DB857)*(1-COS(RADIANS(CU855)))+DB855*(SIN(RADIANS(CU855)))</f>
        <v>0</v>
      </c>
      <c r="DS857" s="28">
        <f>(DB857^2)*(1-COS(RADIANS(CU855)))+(COS(RADIANS(CU855)))</f>
        <v>1</v>
      </c>
      <c r="DU857" s="61">
        <v>-0.29175753989169007</v>
      </c>
      <c r="DW857" s="17">
        <v>0</v>
      </c>
      <c r="DX857">
        <v>1</v>
      </c>
      <c r="DZ857" s="73">
        <f>(DB855*DB855)*(1-COS(RADIANS(CW855-45)))-DB855*(SIN(RADIANS(CW855-45)))</f>
        <v>0</v>
      </c>
      <c r="EA857" s="73">
        <f>(DB856*DB857)*(1-COS(RADIANS(CW855-45)))+DB855*(SIN(RADIANS(CW855-45)))</f>
        <v>0</v>
      </c>
      <c r="EB857" s="73">
        <f>(DB857^2)*(1-COS(RADIANS(CW855-45)))+(COS(RADIANS(CW855-45)))</f>
        <v>1</v>
      </c>
      <c r="EC857" s="10"/>
      <c r="ED857">
        <v>0</v>
      </c>
      <c r="EE857" s="1">
        <v>-0.29175753989169007</v>
      </c>
      <c r="EG857">
        <f>CY857+DU857</f>
        <v>-0.93586742020431879</v>
      </c>
      <c r="EH857">
        <f>EG857/(SQRT(EG855^2+EG856^2+EG857^2))</f>
        <v>-0.6617581991180338</v>
      </c>
      <c r="EJ857">
        <f>Q857+AM857</f>
        <v>-0.51601369700534472</v>
      </c>
      <c r="EK857">
        <f>EJ857/(SQRT(EJ855^2+EJ856^2+EJ857^2))</f>
        <v>-1</v>
      </c>
      <c r="EM857" s="23">
        <f>CY855*DU856-CY856*DU855</f>
        <v>-0.70710678118654768</v>
      </c>
      <c r="ER857">
        <f t="shared" ref="ER857:ES859" si="1295">CK856</f>
        <v>0.93180266183863136</v>
      </c>
      <c r="ES857">
        <f t="shared" si="1295"/>
        <v>-0.87956522186239505</v>
      </c>
      <c r="ET857" t="e">
        <f>#REF!</f>
        <v>#REF!</v>
      </c>
      <c r="EU857" t="e">
        <f>#REF!</f>
        <v>#REF!</v>
      </c>
      <c r="EY857" s="28"/>
      <c r="EZ857" s="10"/>
      <c r="FA857" s="61">
        <v>-0.6389199080907092</v>
      </c>
      <c r="FB857" s="13">
        <f>BW858</f>
        <v>0</v>
      </c>
      <c r="FC857" s="17">
        <v>0</v>
      </c>
      <c r="FD857">
        <v>1</v>
      </c>
      <c r="FF857" s="73">
        <f>(FD855*FD857)*(1-COS(RADIANS(EY855+45)))-FD856*(SIN(RADIANS(EY855+45)))</f>
        <v>0</v>
      </c>
      <c r="FG857" s="73">
        <f>(FD856*FD857)*(1-COS(RADIANS(EY855+45)))+FD855*(SIN(RADIANS(EY855+45)))</f>
        <v>0</v>
      </c>
      <c r="FH857" s="73">
        <f>(FD857^2)*(1-COS(RADIANS(EY855+45)))+(COS(RADIANS(EY855+45)))</f>
        <v>1</v>
      </c>
      <c r="FI857" s="10"/>
      <c r="FJ857">
        <v>0</v>
      </c>
      <c r="FK857" s="23">
        <f>SIN(RADIANS(176))*SIN(RADIANS(0))</f>
        <v>0</v>
      </c>
      <c r="FM857" s="30">
        <f>(FK855*FK857)*(1-COS(RADIANS(EX855)))-FK856*(SIN(RADIANS(EX855)))</f>
        <v>4.9325275616132508E-2</v>
      </c>
      <c r="FN857" s="30">
        <f>(FK856*FK857)*(1-COS(RADIANS(EX855)))+FK855*(SIN(RADIANS(EX855)))</f>
        <v>0.70538430460663959</v>
      </c>
      <c r="FO857" s="30">
        <f>(FK857^2)*(1-COS(RADIANS(EX855)))+(COS(RADIANS(EX855)))</f>
        <v>0.70710678118654757</v>
      </c>
      <c r="FQ857">
        <v>-0.6389199080907092</v>
      </c>
      <c r="FS857" s="28">
        <f>(FD855*FD857)*(1-COS(RADIANS(EW855)))-FD856*(SIN(RADIANS(EW855)))</f>
        <v>0</v>
      </c>
      <c r="FT857" s="28">
        <f>(FD856*FD857)*(1-COS(RADIANS(EW855)))+FD855*(SIN(RADIANS(EW855)))</f>
        <v>0</v>
      </c>
      <c r="FU857" s="28">
        <f>(FD857^2)*(1-COS(RADIANS(EW855)))+(COS(RADIANS(EW855)))</f>
        <v>1</v>
      </c>
      <c r="FW857" s="61">
        <v>-0.30295437122669133</v>
      </c>
      <c r="FX857" s="13">
        <f>BX858</f>
        <v>0</v>
      </c>
      <c r="FY857" s="17">
        <v>0</v>
      </c>
      <c r="FZ857">
        <v>1</v>
      </c>
      <c r="GB857" s="73">
        <f>(FD855*FD855)*(1-COS(RADIANS(EY855-45)))-FD855*(SIN(RADIANS(EY855-45)))</f>
        <v>0</v>
      </c>
      <c r="GC857" s="73">
        <f>(FD856*FD857)*(1-COS(RADIANS(EY855-45)))+FD855*(SIN(RADIANS(EY855-45)))</f>
        <v>0</v>
      </c>
      <c r="GD857" s="73">
        <f>(FD857^2)*(1-COS(RADIANS(EY855-45)))+(COS(RADIANS(EY855-45)))</f>
        <v>0.99999999999999989</v>
      </c>
      <c r="GE857" s="10"/>
      <c r="GF857">
        <v>0</v>
      </c>
      <c r="GG857" s="1">
        <v>-0.30295437122669133</v>
      </c>
      <c r="GI857">
        <f>FA857+FW857</f>
        <v>-0.94187427931740053</v>
      </c>
      <c r="GJ857">
        <f>GI857/(SQRT(GI855^2+GI856^2+GI857^2))</f>
        <v>-0.666005689930526</v>
      </c>
      <c r="GL857" t="e">
        <f>#REF!+DC857</f>
        <v>#REF!</v>
      </c>
      <c r="GM857" t="e">
        <f>GL857/(SQRT(GL855^2+GL856^2+GL857^2))</f>
        <v>#REF!</v>
      </c>
      <c r="GO857" s="27">
        <f>FA855*FW856-FA856*FW855</f>
        <v>-0.70710678118654768</v>
      </c>
    </row>
    <row r="858" spans="1:197" x14ac:dyDescent="0.2">
      <c r="A858" s="17">
        <f t="shared" ref="A858:C873" si="1296">A763</f>
        <v>0</v>
      </c>
      <c r="B858" s="17">
        <f t="shared" si="1296"/>
        <v>5</v>
      </c>
      <c r="C858" s="17">
        <f t="shared" si="1296"/>
        <v>109</v>
      </c>
      <c r="D858" s="1" t="s">
        <v>8</v>
      </c>
      <c r="E858" s="5">
        <f>B850</f>
        <v>0.93164791336911346</v>
      </c>
      <c r="F858" s="6">
        <f>B853</f>
        <v>-0.87976681083470054</v>
      </c>
      <c r="G858" s="7">
        <f>Q857</f>
        <v>-0.91636272956223963</v>
      </c>
      <c r="H858" s="8">
        <f>AM857</f>
        <v>0.40034903255689491</v>
      </c>
      <c r="J858" s="9">
        <f>((SUMPRODUCT(G858:G860,E858:E860))*(SUMPRODUCT(G858:G860,F858:F860)))-((SUMPRODUCT(H858:H860,E858:E860))*(SUMPRODUCT(H858:H860,F858:F860)))</f>
        <v>-1.3547715347843325E-2</v>
      </c>
      <c r="P858" s="10"/>
      <c r="Q858" s="61">
        <v>0.40034903255689475</v>
      </c>
      <c r="S858" s="17">
        <v>0</v>
      </c>
      <c r="T858">
        <v>0</v>
      </c>
      <c r="V858" s="73">
        <f>(T857*T858)*(1-COS(RADIANS(O857+45)))+T859*(SIN(RADIANS(O857+45)))</f>
        <v>0.40034903255689475</v>
      </c>
      <c r="W858" s="73">
        <f>(T858^2)*(1-COS(RADIANS(O857+45)))+(COS(RADIANS(O857+45)))</f>
        <v>-0.91636272956223963</v>
      </c>
      <c r="X858" s="73">
        <f>(T858*T859)*(1-COS(RADIANS(O857+45)))-T857*(SIN(RADIANS(O857+45)))</f>
        <v>0</v>
      </c>
      <c r="Y858" s="10"/>
      <c r="Z858">
        <v>0.40034903255689475</v>
      </c>
      <c r="AA858" s="23">
        <f>SIN(RADIANS('[1]Biaxial Input'!$F$21))*(COS(RADIANS(0)))</f>
        <v>6.9756473744125524E-2</v>
      </c>
      <c r="AC858" s="30">
        <f>(AA857*AA858)*(1-COS(RADIANS(N857)))+AA859*(SIN(RADIANS(N857)))</f>
        <v>0</v>
      </c>
      <c r="AD858" s="30">
        <f>(AA858^2)*(1-COS(RADIANS(N857)))+(COS(RADIANS(N857)))</f>
        <v>1</v>
      </c>
      <c r="AE858" s="30">
        <f>(AA858*AA859)*(1-COS(RADIANS(N857)))-AA857*(SIN(RADIANS(N857)))</f>
        <v>0</v>
      </c>
      <c r="AG858">
        <v>0.40034903255689475</v>
      </c>
      <c r="AI858" s="28">
        <f>(T857*T858)*(1-COS(RADIANS(M857)))+T859*(SIN(RADIANS(M857)))</f>
        <v>0</v>
      </c>
      <c r="AJ858" s="28">
        <f>(T858^2)*(1-COS(RADIANS(M857)))+(COS(RADIANS(M857)))</f>
        <v>1</v>
      </c>
      <c r="AK858" s="28">
        <f>(T858*T859)*(1-COS(RADIANS(M857)))-T857*(SIN(RADIANS(M857)))</f>
        <v>0</v>
      </c>
      <c r="AM858" s="61">
        <v>0.91636272956223963</v>
      </c>
      <c r="AO858" s="17">
        <v>0</v>
      </c>
      <c r="AP858">
        <v>0</v>
      </c>
      <c r="AR858" s="73">
        <f>(T857*T858)*(1-COS(RADIANS(O857-45)))+T859*(SIN(RADIANS(O857-45)))</f>
        <v>0.91636272956223963</v>
      </c>
      <c r="AS858" s="73">
        <f>(T858^2)*(1-COS(RADIANS(O857-45)))+(COS(RADIANS(O857-45)))</f>
        <v>0.40034903255689491</v>
      </c>
      <c r="AT858" s="73">
        <f>(T858*T859)*(1-COS(RADIANS(O857-45)))-T857*(SIN(RADIANS(O857-45)))</f>
        <v>0</v>
      </c>
      <c r="AU858" s="10"/>
      <c r="AV858">
        <v>0.91636272956223963</v>
      </c>
      <c r="AW858" s="1">
        <v>0.91636272956223963</v>
      </c>
      <c r="BY858" t="s">
        <v>10</v>
      </c>
      <c r="BZ858" s="5">
        <f t="shared" si="1291"/>
        <v>-9.8670839279614439E-2</v>
      </c>
      <c r="CA858" s="6">
        <f t="shared" si="1291"/>
        <v>-0.32743703463395935</v>
      </c>
      <c r="CB858" s="7">
        <f>CY857</f>
        <v>-0.64410988031262872</v>
      </c>
      <c r="CC858" s="8">
        <f>DU857</f>
        <v>-0.29175753989169007</v>
      </c>
      <c r="CE858" s="10"/>
      <c r="CG858" s="10" t="s">
        <v>160</v>
      </c>
      <c r="CH858" s="10">
        <f>-CH855*((EY855-CW855)/(CH857-CE856))</f>
        <v>245.36873756602247</v>
      </c>
      <c r="CI858" s="67"/>
      <c r="CJ858" s="10" t="s">
        <v>10</v>
      </c>
      <c r="CK858" s="5">
        <f t="shared" si="1292"/>
        <v>-9.8670839279614439E-2</v>
      </c>
      <c r="CL858" s="6">
        <f t="shared" si="1292"/>
        <v>-0.32743703463395935</v>
      </c>
      <c r="CM858" s="7">
        <f>FA857</f>
        <v>-0.6389199080907092</v>
      </c>
      <c r="CN858" s="8">
        <f>FW857</f>
        <v>-0.30295437122669133</v>
      </c>
      <c r="CW858" s="28"/>
      <c r="EE858" s="1"/>
      <c r="EI858" s="64">
        <f>(DEGREES(ACOS((EH855*EK855+EH856*EK856+EH857*EK857)/((SQRT(EH855^2+EH856^2+EH857^2))*(SQRT(EK855^2+EK856^2+EK857^2))))))</f>
        <v>48.565898709747756</v>
      </c>
      <c r="ER858">
        <f t="shared" si="1295"/>
        <v>0.3492962422733713</v>
      </c>
      <c r="ES858">
        <f t="shared" si="1295"/>
        <v>-0.34518112468713447</v>
      </c>
      <c r="ET858" t="e">
        <f>#REF!</f>
        <v>#REF!</v>
      </c>
      <c r="EU858" t="e">
        <f>#REF!</f>
        <v>#REF!</v>
      </c>
      <c r="EY858" s="28"/>
      <c r="EZ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GG858" s="1"/>
      <c r="GK858" s="64" t="e">
        <f>(DEGREES(ACOS((GJ855*GM855+GJ856*GM856+GJ857*GM857)/((SQRT(GJ855^2+GJ856^2+GJ857^2))*(SQRT(GM855^2+GM856^2+GM857^2))))))</f>
        <v>#VALUE!</v>
      </c>
    </row>
    <row r="859" spans="1:197" x14ac:dyDescent="0.2">
      <c r="A859" s="17">
        <f t="shared" si="1296"/>
        <v>85</v>
      </c>
      <c r="B859" s="17">
        <f t="shared" si="1296"/>
        <v>10</v>
      </c>
      <c r="C859" s="17">
        <f t="shared" si="1296"/>
        <v>114.6</v>
      </c>
      <c r="D859" s="10" t="s">
        <v>9</v>
      </c>
      <c r="E859" s="5">
        <f t="shared" ref="E859:E860" si="1297">B851</f>
        <v>0.34974090714269884</v>
      </c>
      <c r="F859" s="6">
        <f t="shared" ref="F859:F860" si="1298">B854</f>
        <v>-0.3447469567785969</v>
      </c>
      <c r="G859" s="7">
        <f t="shared" ref="G859:G860" si="1299">Q858</f>
        <v>0.40034903255689475</v>
      </c>
      <c r="H859" s="8">
        <f t="shared" ref="H859:H860" si="1300">AM858</f>
        <v>0.91636272956223963</v>
      </c>
      <c r="J859" s="10"/>
      <c r="P859" s="10"/>
      <c r="Q859" s="61">
        <v>0</v>
      </c>
      <c r="S859" s="17">
        <v>0</v>
      </c>
      <c r="T859">
        <v>1</v>
      </c>
      <c r="V859" s="73">
        <f>(T857*T859)*(1-COS(RADIANS(O857+45)))-T858*(SIN(RADIANS(O857+45)))</f>
        <v>0</v>
      </c>
      <c r="W859" s="73">
        <f>(T858*T859)*(1-COS(RADIANS(O857+45)))+T857*(SIN(RADIANS(O857+45)))</f>
        <v>0</v>
      </c>
      <c r="X859" s="73">
        <f>(T859^2)*(1-COS(RADIANS(O857+45)))+(COS(RADIANS(O857+45)))</f>
        <v>1</v>
      </c>
      <c r="Y859" s="10"/>
      <c r="Z859">
        <v>0</v>
      </c>
      <c r="AA859" s="23">
        <f>SIN(RADIANS('[1]Biaxial Input'!$F$21))*SIN(RADIANS(0))</f>
        <v>0</v>
      </c>
      <c r="AC859" s="30">
        <f>(AA857*AA859)*(1-COS(RADIANS(N857)))-AA858*(SIN(RADIANS(N857)))</f>
        <v>0</v>
      </c>
      <c r="AD859" s="30">
        <f>(AA858*AA859)*(1-COS(RADIANS(N857)))+AA857*(SIN(RADIANS(N857)))</f>
        <v>0</v>
      </c>
      <c r="AE859" s="30">
        <f>(AA859^2)*(1-COS(RADIANS(N857)))+(COS(RADIANS(N857)))</f>
        <v>1</v>
      </c>
      <c r="AG859">
        <v>0</v>
      </c>
      <c r="AI859" s="28">
        <f>(T857*T859)*(1-COS(RADIANS(M857)))-T858*(SIN(RADIANS(M857)))</f>
        <v>0</v>
      </c>
      <c r="AJ859" s="28">
        <f>(T858*T859)*(1-COS(RADIANS(M857)))+T857*(SIN(RADIANS(M857)))</f>
        <v>0</v>
      </c>
      <c r="AK859" s="28">
        <f>(T859^2)*(1-COS(RADIANS(M857)))+(COS(RADIANS(M857)))</f>
        <v>1</v>
      </c>
      <c r="AM859" s="61">
        <v>0</v>
      </c>
      <c r="AO859" s="17">
        <v>0</v>
      </c>
      <c r="AP859">
        <v>1</v>
      </c>
      <c r="AR859" s="73">
        <f>(T857*T857)*(1-COS(RADIANS(O857-45)))-T857*(SIN(RADIANS(O857-45)))</f>
        <v>0</v>
      </c>
      <c r="AS859" s="73">
        <f>(T858*T859)*(1-COS(RADIANS(O857-45)))+T857*(SIN(RADIANS(O857-45)))</f>
        <v>0</v>
      </c>
      <c r="AT859" s="73">
        <f>(T859^2)*(1-COS(RADIANS(O857-45)))+(COS(RADIANS(O857-45)))</f>
        <v>1</v>
      </c>
      <c r="AU859" s="10"/>
      <c r="AV859">
        <v>0</v>
      </c>
      <c r="AW859" s="1">
        <v>0</v>
      </c>
      <c r="BY859" s="10"/>
      <c r="CB859" s="10"/>
      <c r="CC859" s="10"/>
      <c r="CE859" s="10"/>
      <c r="CS859" s="15"/>
      <c r="CW859" s="28"/>
      <c r="CY859" s="82" t="s">
        <v>148</v>
      </c>
      <c r="CZ859" s="13"/>
      <c r="DB859" s="10"/>
      <c r="DC859" s="10"/>
      <c r="DD859" s="10"/>
      <c r="DE859" s="10"/>
      <c r="DF859" s="10"/>
      <c r="DG859" s="10"/>
      <c r="DH859" s="80"/>
      <c r="DI859" s="23" t="s">
        <v>149</v>
      </c>
      <c r="DM859" s="1"/>
      <c r="DO859" s="80"/>
      <c r="DS859" s="13"/>
      <c r="DT859" s="81"/>
      <c r="DU859" s="82" t="s">
        <v>150</v>
      </c>
      <c r="DW859" s="13"/>
      <c r="DX859" s="13"/>
      <c r="EA859" s="1"/>
      <c r="EE859" s="1"/>
      <c r="EI859" s="13"/>
      <c r="ER859">
        <f t="shared" si="1295"/>
        <v>-9.8670839279614439E-2</v>
      </c>
      <c r="ES859">
        <f t="shared" si="1295"/>
        <v>-0.32743703463395935</v>
      </c>
      <c r="ET859" t="e">
        <f>#REF!</f>
        <v>#REF!</v>
      </c>
      <c r="EU859" t="e">
        <f>#REF!</f>
        <v>#REF!</v>
      </c>
      <c r="EY859" s="28"/>
      <c r="EZ859" s="10"/>
      <c r="FA859" s="82" t="s">
        <v>148</v>
      </c>
      <c r="FB859" s="13"/>
      <c r="FD859" s="10"/>
      <c r="FE859" s="10"/>
      <c r="FF859" s="10"/>
      <c r="FG859" s="10"/>
      <c r="FH859" s="10"/>
      <c r="FI859" s="10"/>
      <c r="FJ859" s="80"/>
      <c r="FK859" s="23" t="s">
        <v>149</v>
      </c>
      <c r="FO859" s="1"/>
      <c r="FQ859" s="80"/>
      <c r="FU859" s="13"/>
      <c r="FV859" s="81"/>
      <c r="FW859" s="82" t="s">
        <v>150</v>
      </c>
      <c r="FY859" s="13"/>
      <c r="FZ859" s="13"/>
      <c r="GC859" s="1"/>
      <c r="GG859" s="1"/>
      <c r="GK859" s="13"/>
    </row>
    <row r="860" spans="1:197" x14ac:dyDescent="0.2">
      <c r="A860" s="17">
        <f t="shared" si="1296"/>
        <v>140</v>
      </c>
      <c r="B860" s="17">
        <f t="shared" si="1296"/>
        <v>15</v>
      </c>
      <c r="C860" s="17">
        <f t="shared" si="1296"/>
        <v>151.4</v>
      </c>
      <c r="D860" s="10" t="s">
        <v>10</v>
      </c>
      <c r="E860" s="5">
        <f t="shared" si="1297"/>
        <v>-9.8556904303954668E-2</v>
      </c>
      <c r="F860" s="6">
        <f t="shared" si="1298"/>
        <v>-0.32735285907661849</v>
      </c>
      <c r="G860" s="7">
        <f t="shared" si="1299"/>
        <v>0</v>
      </c>
      <c r="H860" s="8">
        <f t="shared" si="1300"/>
        <v>0</v>
      </c>
      <c r="J860" s="10"/>
      <c r="P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W860" s="1"/>
      <c r="BZ860" s="5" t="s">
        <v>4</v>
      </c>
      <c r="CA860" s="6" t="s">
        <v>5</v>
      </c>
      <c r="CB860" s="7" t="s">
        <v>6</v>
      </c>
      <c r="CC860" s="8" t="s">
        <v>1</v>
      </c>
      <c r="CD860">
        <v>19</v>
      </c>
      <c r="CE860" s="9" t="s">
        <v>7</v>
      </c>
      <c r="CG860" s="90" t="s">
        <v>157</v>
      </c>
      <c r="CH860" s="61">
        <f>CE861-((CH862-CE861)/(EY860-CW860))*CW860</f>
        <v>9.0149952440999233</v>
      </c>
      <c r="CI860" s="10"/>
      <c r="CK860" s="5" t="s">
        <v>4</v>
      </c>
      <c r="CL860" s="6" t="s">
        <v>5</v>
      </c>
      <c r="CM860" s="7" t="s">
        <v>6</v>
      </c>
      <c r="CN860" s="8" t="s">
        <v>1</v>
      </c>
      <c r="CO860" s="10"/>
      <c r="CP860">
        <f t="shared" ref="CP860:CQ862" si="1301">BZ861</f>
        <v>0.93180266183863136</v>
      </c>
      <c r="CQ860">
        <f t="shared" si="1301"/>
        <v>-0.87956522186239505</v>
      </c>
      <c r="CR860">
        <f>CI864</f>
        <v>0</v>
      </c>
      <c r="CS860">
        <f>CL864</f>
        <v>0</v>
      </c>
      <c r="CU860" s="17">
        <f>CU764</f>
        <v>30</v>
      </c>
      <c r="CV860" s="17">
        <f>CV764</f>
        <v>-50</v>
      </c>
      <c r="CW860" s="31">
        <f>CH767</f>
        <v>268.14583464928762</v>
      </c>
      <c r="CY860" s="61">
        <f t="array" ref="CY860:CY862">MMULT(DQ860:DS862,DO860:DO862)</f>
        <v>0.85054245426038289</v>
      </c>
      <c r="CZ860" s="13"/>
      <c r="DA860" s="17">
        <v>1</v>
      </c>
      <c r="DB860">
        <v>0</v>
      </c>
      <c r="DD860" s="73">
        <f>(DB860^2)*(1-COS(RADIANS(CW860+45)))+(COS(RADIANS(CW860+45)))</f>
        <v>0.68385765965078704</v>
      </c>
      <c r="DE860" s="73">
        <f>(DB860*DB861)*(1-COS(RADIANS(CW860+45)))-DB862*(SIN(RADIANS(CW860+45)))</f>
        <v>0.72961544757286234</v>
      </c>
      <c r="DF860" s="73">
        <f>(DB860*DB862)*(1-COS(RADIANS(CW860+45)))+DB861*(SIN(RADIANS(CW860+45)))</f>
        <v>0</v>
      </c>
      <c r="DG860" s="10"/>
      <c r="DH860">
        <f t="array" ref="DH860:DH862">MMULT(DD860:DF862,DA860:DA862)</f>
        <v>0.68385765965078704</v>
      </c>
      <c r="DI860" s="23">
        <f>COS(RADIANS('[1]Biaxial Input'!$F$21))</f>
        <v>-0.9975640502598242</v>
      </c>
      <c r="DK860" s="30">
        <f>(DI860^2)*(1-COS(RADIANS(CV860)))+(COS(RADIANS(CV860)))</f>
        <v>0.99826181678640502</v>
      </c>
      <c r="DL860" s="30">
        <f>(DI860*DI861)*(1-COS(RADIANS(CV860)))-DI862*(SIN(RADIANS(CV860)))</f>
        <v>-2.4857178030640859E-2</v>
      </c>
      <c r="DM860" s="30">
        <f>(DI860*DI862)*(1-COS(RADIANS(CV860)))+DI861*(SIN(RADIANS(CV860)))</f>
        <v>-5.3436559083262246E-2</v>
      </c>
      <c r="DO860">
        <f t="array" ref="DO860:DO862">MMULT(DK860:DM862,DH860:DH862)</f>
        <v>0.70080517082051796</v>
      </c>
      <c r="DQ860" s="28">
        <f>(DB860^2)*(1-COS(RADIANS(CU860)))+(COS(RADIANS(CU860)))</f>
        <v>0.86602540378443871</v>
      </c>
      <c r="DR860" s="28">
        <f>(DB860*DB861)*(1-COS(RADIANS(CU860)))-DB862*(SIN(RADIANS(CU860)))</f>
        <v>-0.49999999999999994</v>
      </c>
      <c r="DS860" s="28">
        <f>(DB860*DB862)*(1-COS(RADIANS(CU860)))+DB861*(SIN(RADIANS(CU860)))</f>
        <v>0</v>
      </c>
      <c r="DU860" s="61">
        <f t="array" ref="DU860:DU862">MMULT(DQ860:DS862,EE860:EE862)</f>
        <v>-0.40473198690975132</v>
      </c>
      <c r="DV860" s="13"/>
      <c r="DW860" s="17">
        <v>1</v>
      </c>
      <c r="DX860">
        <v>0</v>
      </c>
      <c r="DZ860" s="73">
        <f>(DB860^2)*(1-COS(RADIANS(CW860-45)))+(COS(RADIANS(CW860-45)))</f>
        <v>-0.72961544757286234</v>
      </c>
      <c r="EA860" s="73">
        <f>(DB860*DB861)*(1-COS(RADIANS(CW860-45)))-DB862*(SIN(RADIANS(CW860-45)))</f>
        <v>0.68385765965078715</v>
      </c>
      <c r="EB860" s="73">
        <f>(DB860*DB862)*(1-COS(RADIANS(CW860-45)))+DB861*(SIN(RADIANS(CW860-45)))</f>
        <v>0</v>
      </c>
      <c r="EC860" s="10"/>
      <c r="ED860">
        <f t="array" ref="ED860:ED862">MMULT(DZ860:EB862,DA860:DA862)</f>
        <v>-0.72961544757286234</v>
      </c>
      <c r="EE860" s="1">
        <f t="array" ref="EE860:EE862">MMULT(DK860:DM862,ED860:ED862)</f>
        <v>-0.71134847065595463</v>
      </c>
      <c r="EG860">
        <f>CY860+DU860</f>
        <v>0.44581046735063157</v>
      </c>
      <c r="EH860">
        <f>EG860/(SQRT(EG860^2+EG861^2+EG862^2))</f>
        <v>0.31523560458757549</v>
      </c>
      <c r="EJ860">
        <f>Q860+AM860</f>
        <v>0</v>
      </c>
      <c r="EK860">
        <f>EJ860/(SQRT(EJ860^2+EJ861^2+EJ862^2))</f>
        <v>0</v>
      </c>
      <c r="EM860" s="23">
        <f>CY861*DU862-CY862*DU861</f>
        <v>-0.33581178102146636</v>
      </c>
      <c r="EO860" s="15">
        <v>19</v>
      </c>
      <c r="EP860" s="9" t="s">
        <v>7</v>
      </c>
      <c r="EW860" s="17">
        <f>CU860</f>
        <v>30</v>
      </c>
      <c r="EX860" s="17">
        <f>CV860</f>
        <v>-50</v>
      </c>
      <c r="EY860" s="31">
        <f>1+CW860</f>
        <v>269.14583464928762</v>
      </c>
      <c r="EZ860" s="10"/>
      <c r="FA860" s="61">
        <f t="array" ref="FA860:FA862">MMULT(FS860:FU862,FQ860:FQ862)</f>
        <v>0.85747645965862229</v>
      </c>
      <c r="FB860" s="13">
        <f>BW861</f>
        <v>0</v>
      </c>
      <c r="FC860" s="17">
        <v>1</v>
      </c>
      <c r="FD860">
        <v>0</v>
      </c>
      <c r="FF860" s="73">
        <f>(FD860^2)*(1-COS(RADIANS(EY860+45)))+(COS(RADIANS(EY860+45)))</f>
        <v>0.69648705015084522</v>
      </c>
      <c r="FG860" s="73">
        <f>(FD860*FD861)*(1-COS(RADIANS(EY860+45)))-FD862*(SIN(RADIANS(EY860+45)))</f>
        <v>0.71756936178475039</v>
      </c>
      <c r="FH860" s="73">
        <f>(FD860*FD862)*(1-COS(RADIANS(EY860+45)))+FD861*(SIN(RADIANS(EY860+45)))</f>
        <v>0</v>
      </c>
      <c r="FI860" s="10"/>
      <c r="FJ860">
        <f t="array" ref="FJ860:FJ862">MMULT(FF860:FH862,FC860:FC862)</f>
        <v>0.69648705015084522</v>
      </c>
      <c r="FK860" s="23">
        <f>COS(RADIANS(176))</f>
        <v>-0.9975640502598242</v>
      </c>
      <c r="FM860" s="30">
        <f>(FK860^2)*(1-COS(RADIANS(EX860)))+(COS(RADIANS(EX860)))</f>
        <v>0.99826181678640502</v>
      </c>
      <c r="FN860" s="30">
        <f>(FK860*FK861)*(1-COS(RADIANS(EX860)))-FK862*(SIN(RADIANS(EX860)))</f>
        <v>-2.4857178030640859E-2</v>
      </c>
      <c r="FO860" s="30">
        <f>(FK860*FK862)*(1-COS(RADIANS(EX860)))+FK861*(SIN(RADIANS(EX860)))</f>
        <v>-5.3436559083262246E-2</v>
      </c>
      <c r="FQ860">
        <f t="array" ref="FQ860:FQ862">MMULT(FM860:FO862,FJ860:FJ862)</f>
        <v>0.71311317742700353</v>
      </c>
      <c r="FS860" s="28">
        <f>(FD860^2)*(1-COS(RADIANS(EW860)))+(COS(RADIANS(EW860)))</f>
        <v>0.86602540378443871</v>
      </c>
      <c r="FT860" s="28">
        <f>(FD860*FD861)*(1-COS(RADIANS(EW860)))-FD862*(SIN(RADIANS(EW860)))</f>
        <v>-0.49999999999999994</v>
      </c>
      <c r="FU860" s="28">
        <f>(FD860*FD862)*(1-COS(RADIANS(EW860)))+FD861*(SIN(RADIANS(EW860)))</f>
        <v>0</v>
      </c>
      <c r="FW860" s="61">
        <f t="array" ref="FW860:FW862">MMULT(FS860:FU862,GG860:GG862)</f>
        <v>-0.38982633166386471</v>
      </c>
      <c r="FX860" s="13">
        <f>BX861</f>
        <v>0</v>
      </c>
      <c r="FY860" s="17">
        <v>1</v>
      </c>
      <c r="FZ860">
        <v>0</v>
      </c>
      <c r="GB860" s="73">
        <f>(FD860^2)*(1-COS(RADIANS(EY860-45)))+(COS(RADIANS(EY860-45)))</f>
        <v>-0.71756936178475006</v>
      </c>
      <c r="GC860" s="73">
        <f>(FD860*FD861)*(1-COS(RADIANS(EY860-45)))-FD862*(SIN(RADIANS(EY860-45)))</f>
        <v>0.69648705015084567</v>
      </c>
      <c r="GD860" s="73">
        <f>(FD860*FD862)*(1-COS(RADIANS(EY860-45)))+FD861*(SIN(RADIANS(EY860-45)))</f>
        <v>0</v>
      </c>
      <c r="GE860" s="10"/>
      <c r="GF860">
        <f t="array" ref="GF860:GF862">MMULT(GB860:GD862,FC860:FC862)</f>
        <v>-0.71756936178475006</v>
      </c>
      <c r="GG860" s="1">
        <f t="array" ref="GG860:GG862">MMULT(FM860:FO862,GF860:GF862)</f>
        <v>-0.69900939216387037</v>
      </c>
      <c r="GI860">
        <f>FA860+FW860</f>
        <v>0.46765012799475758</v>
      </c>
      <c r="GJ860">
        <f>GI860/(SQRT(GI860^2+GI861^2+GI862^2))</f>
        <v>0.33067857672784984</v>
      </c>
      <c r="GL860" t="e">
        <f>CH861+DC860</f>
        <v>#VALUE!</v>
      </c>
      <c r="GM860" t="e">
        <f>GL860/(SQRT(GL860^2+GL861^2+GL862^2))</f>
        <v>#VALUE!</v>
      </c>
      <c r="GO860" s="27">
        <f>FA861*FW862-FA862*FW861</f>
        <v>-0.33581178102146647</v>
      </c>
    </row>
    <row r="861" spans="1:197" x14ac:dyDescent="0.2">
      <c r="A861" s="17">
        <f t="shared" si="1296"/>
        <v>90</v>
      </c>
      <c r="B861" s="17">
        <f t="shared" si="1296"/>
        <v>20</v>
      </c>
      <c r="C861" s="17">
        <f t="shared" si="1296"/>
        <v>201.2</v>
      </c>
      <c r="J861" s="10"/>
      <c r="P861" s="10"/>
      <c r="Q861" s="82" t="s">
        <v>148</v>
      </c>
      <c r="R861" s="13"/>
      <c r="T861" s="10"/>
      <c r="U861" s="10"/>
      <c r="V861" s="10"/>
      <c r="W861" s="10"/>
      <c r="X861" s="10"/>
      <c r="Y861" s="10"/>
      <c r="Z861" s="80"/>
      <c r="AA861" s="23" t="s">
        <v>149</v>
      </c>
      <c r="AE861" s="1"/>
      <c r="AG861" s="80"/>
      <c r="AK861" s="13"/>
      <c r="AL861" s="81"/>
      <c r="AM861" s="82" t="s">
        <v>150</v>
      </c>
      <c r="AO861" s="13"/>
      <c r="AP861" s="13"/>
      <c r="AS861" s="1"/>
      <c r="AW861" s="1"/>
      <c r="BY861" t="s">
        <v>8</v>
      </c>
      <c r="BZ861" s="5">
        <f t="shared" ref="BZ861:CA863" si="1302">BZ771</f>
        <v>0.93180266183863136</v>
      </c>
      <c r="CA861" s="6">
        <f t="shared" si="1302"/>
        <v>-0.87956522186239505</v>
      </c>
      <c r="CB861" s="7">
        <f>CY860</f>
        <v>0.85054245426038289</v>
      </c>
      <c r="CC861" s="8">
        <f>DU860</f>
        <v>-0.40473198690975132</v>
      </c>
      <c r="CE861" s="9">
        <f>((SUMPRODUCT(CB861:CB863,BZ861:BZ863))*(SUMPRODUCT(CB861:CB863,CA861:CA863)))-((SUMPRODUCT(CC861:CC863,BZ861:BZ863))*(SUMPRODUCT(CC861:CC863,CA861:CA863)))</f>
        <v>0</v>
      </c>
      <c r="CG861">
        <v>1</v>
      </c>
      <c r="CH861" t="s">
        <v>161</v>
      </c>
      <c r="CI861" s="67"/>
      <c r="CJ861" s="1" t="s">
        <v>8</v>
      </c>
      <c r="CK861" s="5">
        <f t="shared" ref="CK861:CL863" si="1303">BZ861</f>
        <v>0.93180266183863136</v>
      </c>
      <c r="CL861" s="6">
        <f t="shared" si="1303"/>
        <v>-0.87956522186239505</v>
      </c>
      <c r="CM861" s="7">
        <f>FA860</f>
        <v>0.85747645965862229</v>
      </c>
      <c r="CN861" s="8">
        <f>FW860</f>
        <v>-0.38982633166386471</v>
      </c>
      <c r="CO861" s="10"/>
      <c r="CP861">
        <f t="shared" si="1301"/>
        <v>0.3492962422733713</v>
      </c>
      <c r="CQ861">
        <f t="shared" si="1301"/>
        <v>-0.34518112468713447</v>
      </c>
      <c r="CR861">
        <f>CJ864</f>
        <v>0</v>
      </c>
      <c r="CS861">
        <f>CM864</f>
        <v>0</v>
      </c>
      <c r="CW861" s="28"/>
      <c r="CY861" s="61">
        <v>-7.1572403132275086E-2</v>
      </c>
      <c r="DA861" s="17">
        <v>0</v>
      </c>
      <c r="DB861">
        <v>0</v>
      </c>
      <c r="DD861" s="73">
        <f>(DB860*DB861)*(1-COS(RADIANS(CW860+45)))+DB862*(SIN(RADIANS(CW860+45)))</f>
        <v>-0.72961544757286234</v>
      </c>
      <c r="DE861" s="73">
        <f>(DB861^2)*(1-COS(RADIANS(CW860+45)))+(COS(RADIANS(CW860+45)))</f>
        <v>0.68385765965078704</v>
      </c>
      <c r="DF861" s="73">
        <f>(DB861*DB862)*(1-COS(RADIANS(CW860+45)))-DB860*(SIN(RADIANS(CW860+45)))</f>
        <v>0</v>
      </c>
      <c r="DG861" s="10"/>
      <c r="DH861">
        <v>-0.72961544757286234</v>
      </c>
      <c r="DI861" s="23">
        <f>SIN(RADIANS('[1]Biaxial Input'!$F$21))*(COS(RADIANS(0)))</f>
        <v>6.9756473744125524E-2</v>
      </c>
      <c r="DK861" s="30">
        <f>(DI860*DI861)*(1-COS(RADIANS(CV860)))+DI862*(SIN(RADIANS(CV860)))</f>
        <v>-2.4857178030640859E-2</v>
      </c>
      <c r="DL861" s="30">
        <f>(DI861^2)*(1-COS(RADIANS(CV860)))+(COS(RADIANS(CV860)))</f>
        <v>0.64452579290013434</v>
      </c>
      <c r="DM861" s="30">
        <f>(DI861*DI862)*(1-COS(RADIANS(CV860)))-DI860*(SIN(RADIANS(CV860)))</f>
        <v>-0.76417839735679927</v>
      </c>
      <c r="DO861">
        <v>-0.4872547464526425</v>
      </c>
      <c r="DQ861" s="28">
        <f>(DB860*DB861)*(1-COS(RADIANS(CU860)))+DB862*(SIN(RADIANS(CU860)))</f>
        <v>0.49999999999999994</v>
      </c>
      <c r="DR861" s="28">
        <f>(DB861^2)*(1-COS(RADIANS(CU860)))+(COS(RADIANS(CU860)))</f>
        <v>0.86602540378443871</v>
      </c>
      <c r="DS861" s="28">
        <f>(DB861*DB862)*(1-COS(RADIANS(CU860)))-DB860*(SIN(RADIANS(CU860)))</f>
        <v>0</v>
      </c>
      <c r="DU861" s="61">
        <v>-0.72168057653591822</v>
      </c>
      <c r="DW861" s="17">
        <v>0</v>
      </c>
      <c r="DX861">
        <v>0</v>
      </c>
      <c r="DZ861" s="73">
        <f>(DB860*DB861)*(1-COS(RADIANS(CW860-45)))+DB862*(SIN(RADIANS(CW860-45)))</f>
        <v>-0.68385765965078715</v>
      </c>
      <c r="EA861" s="73">
        <f>(DB861^2)*(1-COS(RADIANS(CW860-45)))+(COS(RADIANS(CW860-45)))</f>
        <v>-0.72961544757286234</v>
      </c>
      <c r="EB861" s="73">
        <f>(DB861*DB862)*(1-COS(RADIANS(CW860-45)))-DB860*(SIN(RADIANS(CW860-45)))</f>
        <v>0</v>
      </c>
      <c r="EC861" s="10"/>
      <c r="ED861">
        <v>-0.68385765965078715</v>
      </c>
      <c r="EE861" s="1">
        <v>-0.42262771924302944</v>
      </c>
      <c r="EG861">
        <f>CY861+DU861</f>
        <v>-0.7932529796681933</v>
      </c>
      <c r="EH861">
        <f>EG861/(SQRT(EG860^2+EG861^2+EG862^2))</f>
        <v>-0.56091456111981397</v>
      </c>
      <c r="EJ861">
        <f>Q861+AM861</f>
        <v>0</v>
      </c>
      <c r="EK861">
        <f>EJ861/(SQRT(EJ860^2+EJ861^2+EJ862^2))</f>
        <v>0</v>
      </c>
      <c r="EM861" s="23">
        <f>CY862*DU860-CY860*DU862</f>
        <v>0.68851618467589837</v>
      </c>
      <c r="EP861" s="9">
        <f>((SUMPRODUCT(CM861:CM863,BZ861:BZ863))*(SUMPRODUCT(CM861:CM863,CA861:CA863)))-((SUMPRODUCT(CN861:CN863,BZ861:BZ863))*(SUMPRODUCT(CN861:CN863,CA861:CA863)))</f>
        <v>-3.3619747462759531E-2</v>
      </c>
      <c r="EY861" s="28"/>
      <c r="EZ861" s="10"/>
      <c r="FA861" s="61">
        <v>-5.8966439569011597E-2</v>
      </c>
      <c r="FB861" s="13">
        <f>BW862</f>
        <v>0</v>
      </c>
      <c r="FC861" s="17">
        <v>0</v>
      </c>
      <c r="FD861">
        <v>0</v>
      </c>
      <c r="FF861" s="73">
        <f>(FD860*FD861)*(1-COS(RADIANS(EY860+45)))+FD862*(SIN(RADIANS(EY860+45)))</f>
        <v>-0.71756936178475039</v>
      </c>
      <c r="FG861" s="73">
        <f>(FD861^2)*(1-COS(RADIANS(EY860+45)))+(COS(RADIANS(EY860+45)))</f>
        <v>0.69648705015084522</v>
      </c>
      <c r="FH861" s="73">
        <f>(FD861*FD862)*(1-COS(RADIANS(EY860+45)))-FD860*(SIN(RADIANS(EY860+45)))</f>
        <v>0</v>
      </c>
      <c r="FI861" s="10"/>
      <c r="FJ861">
        <v>-0.71756936178475039</v>
      </c>
      <c r="FK861" s="23">
        <f>SIN(RADIANS(176))*(COS(RADIANS(0)))</f>
        <v>6.9756473744125524E-2</v>
      </c>
      <c r="FM861" s="30">
        <f>(FK860*FK861)*(1-COS(RADIANS(EX860)))+FK862*(SIN(RADIANS(EX860)))</f>
        <v>-2.4857178030640859E-2</v>
      </c>
      <c r="FN861" s="30">
        <f>(FK861^2)*(1-COS(RADIANS(EX860)))+(COS(RADIANS(EX860)))</f>
        <v>0.64452579290013434</v>
      </c>
      <c r="FO861" s="30">
        <f>(FK861*FK862)*(1-COS(RADIANS(EX860)))-FK860*(SIN(RADIANS(EX860)))</f>
        <v>-0.76417839735679927</v>
      </c>
      <c r="FQ861">
        <v>-0.47980466446679504</v>
      </c>
      <c r="FS861" s="28">
        <f>(FD860*FD861)*(1-COS(RADIANS(EW860)))+FD862*(SIN(RADIANS(EW860)))</f>
        <v>0.49999999999999994</v>
      </c>
      <c r="FT861" s="28">
        <f>(FD861^2)*(1-COS(RADIANS(EW860)))+(COS(RADIANS(EW860)))</f>
        <v>0.86602540378443871</v>
      </c>
      <c r="FU861" s="28">
        <f>(FD861*FD862)*(1-COS(RADIANS(EW860)))-FD860*(SIN(RADIANS(EW860)))</f>
        <v>0</v>
      </c>
      <c r="FW861" s="61">
        <v>-0.72281977175773116</v>
      </c>
      <c r="FX861" s="13">
        <f>BX862</f>
        <v>0</v>
      </c>
      <c r="FY861" s="17">
        <v>0</v>
      </c>
      <c r="FZ861">
        <v>0</v>
      </c>
      <c r="GB861" s="73">
        <f>(FD860*FD861)*(1-COS(RADIANS(EY860-45)))+FD862*(SIN(RADIANS(EY860-45)))</f>
        <v>-0.69648705015084567</v>
      </c>
      <c r="GC861" s="73">
        <f>(FD861^2)*(1-COS(RADIANS(EY860-45)))+(COS(RADIANS(EY860-45)))</f>
        <v>-0.71756936178475006</v>
      </c>
      <c r="GD861" s="73">
        <f>(FD861*FD862)*(1-COS(RADIANS(EY860-45)))-FD860*(SIN(RADIANS(EY860-45)))</f>
        <v>0</v>
      </c>
      <c r="GE861" s="10"/>
      <c r="GF861">
        <v>-0.69648705015084567</v>
      </c>
      <c r="GG861" s="1">
        <v>-0.43106711886793259</v>
      </c>
      <c r="GI861">
        <f>FA861+FW861</f>
        <v>-0.78178621132674275</v>
      </c>
      <c r="GJ861">
        <f>GI861/(SQRT(GI860^2+GI861^2+GI862^2))</f>
        <v>-0.55280633146727887</v>
      </c>
      <c r="GL861">
        <f>CH862+DC861</f>
        <v>-3.3619747462759531E-2</v>
      </c>
      <c r="GM861" t="e">
        <f>GL861/(SQRT(GL860^2+GL861^2+GL862^2))</f>
        <v>#VALUE!</v>
      </c>
      <c r="GO861" s="27">
        <f>FA862*FW860-FA860*FW862</f>
        <v>0.68851618467589859</v>
      </c>
    </row>
    <row r="862" spans="1:197" x14ac:dyDescent="0.2">
      <c r="A862" s="17">
        <f t="shared" si="1296"/>
        <v>45</v>
      </c>
      <c r="B862" s="17">
        <f t="shared" si="1296"/>
        <v>25</v>
      </c>
      <c r="C862" s="17">
        <f t="shared" si="1296"/>
        <v>245.2</v>
      </c>
      <c r="E862" s="5" t="s">
        <v>4</v>
      </c>
      <c r="F862" s="6" t="s">
        <v>5</v>
      </c>
      <c r="G862" s="7" t="s">
        <v>6</v>
      </c>
      <c r="H862" s="8" t="s">
        <v>1</v>
      </c>
      <c r="I862">
        <v>2</v>
      </c>
      <c r="J862" s="9" t="s">
        <v>7</v>
      </c>
      <c r="K862">
        <v>2</v>
      </c>
      <c r="M862" s="17">
        <f>A858</f>
        <v>0</v>
      </c>
      <c r="N862" s="17">
        <f>B858</f>
        <v>5</v>
      </c>
      <c r="O862" s="17">
        <f>C858</f>
        <v>109</v>
      </c>
      <c r="P862" s="1"/>
      <c r="Q862" s="61">
        <f t="array" ref="Q862:Q864">MMULT(AI862:AK864,AG862:AG864)</f>
        <v>-0.89889348353757004</v>
      </c>
      <c r="R862" s="13"/>
      <c r="S862" s="17">
        <v>1</v>
      </c>
      <c r="T862">
        <v>0</v>
      </c>
      <c r="V862" s="73">
        <f>(T862^2)*(1-COS(RADIANS(O862+45)))+(COS(RADIANS(O862+45)))</f>
        <v>-0.89879404629916704</v>
      </c>
      <c r="W862" s="73">
        <f>(T862*T863)*(1-COS(RADIANS(O862+45)))-T864*(SIN(RADIANS(O862+45)))</f>
        <v>-0.43837114678907729</v>
      </c>
      <c r="X862" s="73">
        <f>(T862*T864)*(1-COS(RADIANS(O862+45)))+T863*(SIN(RADIANS(O862+45)))</f>
        <v>0</v>
      </c>
      <c r="Y862" s="10"/>
      <c r="Z862">
        <f t="array" ref="Z862:Z864">MMULT(V862:X864,S862:S864)</f>
        <v>-0.89879404629916704</v>
      </c>
      <c r="AA862" s="23">
        <f>COS(RADIANS('[1]Biaxial Input'!$F$21))</f>
        <v>-0.9975640502598242</v>
      </c>
      <c r="AC862" s="30">
        <f>(AA862^2)*(1-COS(RADIANS(N862)))+(COS(RADIANS(N862)))</f>
        <v>0.99998148353170568</v>
      </c>
      <c r="AD862" s="30">
        <f>(AA862*AA863)*(1-COS(RADIANS(N862)))-AA864*(SIN(RADIANS(N862)))</f>
        <v>-2.6479783333051429E-4</v>
      </c>
      <c r="AE862" s="30">
        <f>(AA862*AA864)*(1-COS(RADIANS(N862)))+AA863*(SIN(RADIANS(N862)))</f>
        <v>6.0796772806267756E-3</v>
      </c>
      <c r="AG862">
        <f t="array" ref="AG862:AG864">MMULT(AC862:AE864,Z862:Z864)</f>
        <v>-0.89889348353757004</v>
      </c>
      <c r="AI862" s="28">
        <f>(T862^2)*(1-COS(RADIANS(M862)))+(COS(RADIANS(M862)))</f>
        <v>1</v>
      </c>
      <c r="AJ862" s="28">
        <f>(T862*T863)*(1-COS(RADIANS(M862)))-T864*(SIN(RADIANS(M862)))</f>
        <v>0</v>
      </c>
      <c r="AK862" s="28">
        <f>(T862*T864)*(1-COS(RADIANS(M862)))+T863*(SIN(RADIANS(M862)))</f>
        <v>0</v>
      </c>
      <c r="AM862" s="61">
        <f t="array" ref="AM862:AM864">MMULT(AI862:AK864,AW862:AW864)</f>
        <v>0.43812503098756639</v>
      </c>
      <c r="AN862" s="13"/>
      <c r="AO862" s="17">
        <v>1</v>
      </c>
      <c r="AP862">
        <v>0</v>
      </c>
      <c r="AR862" s="73">
        <f>(T862^2)*(1-COS(RADIANS(O862-45)))+(COS(RADIANS(O862-45)))</f>
        <v>0.43837114678907746</v>
      </c>
      <c r="AS862" s="73">
        <f>(T862*T863)*(1-COS(RADIANS(O862-45)))-T864*(SIN(RADIANS(O862-45)))</f>
        <v>-0.89879404629916704</v>
      </c>
      <c r="AT862" s="73">
        <f>(T862*T864)*(1-COS(RADIANS(O862-45)))+T863*(SIN(RADIANS(O862-45)))</f>
        <v>0</v>
      </c>
      <c r="AU862" s="10"/>
      <c r="AV862">
        <f t="array" ref="AV862:AV864">MMULT(AR862:AT864,S862:S864)</f>
        <v>0.43837114678907746</v>
      </c>
      <c r="AW862" s="1">
        <f t="array" ref="AW862:AW864">MMULT(AC862:AE864,AV862:AV864)</f>
        <v>0.43812503098756639</v>
      </c>
      <c r="BY862" t="s">
        <v>9</v>
      </c>
      <c r="BZ862" s="5">
        <f t="shared" si="1302"/>
        <v>0.3492962422733713</v>
      </c>
      <c r="CA862" s="6">
        <f t="shared" si="1302"/>
        <v>-0.34518112468713447</v>
      </c>
      <c r="CB862" s="7">
        <f>CY861</f>
        <v>-7.1572403132275086E-2</v>
      </c>
      <c r="CC862" s="8">
        <f>DU861</f>
        <v>-0.72168057653591822</v>
      </c>
      <c r="CE862" s="10"/>
      <c r="CH862">
        <f>((SUMPRODUCT(CM861:CM863,CK861:CK863))*(SUMPRODUCT(CM861:CM863,CL861:CL863)))-((SUMPRODUCT(CN861:CN863,CK861:CK863))*(SUMPRODUCT(CN861:CN863,CL861:CL863)))</f>
        <v>-3.3619747462759531E-2</v>
      </c>
      <c r="CI862" s="67"/>
      <c r="CJ862" s="10" t="s">
        <v>9</v>
      </c>
      <c r="CK862" s="5">
        <f t="shared" si="1303"/>
        <v>0.3492962422733713</v>
      </c>
      <c r="CL862" s="6">
        <f t="shared" si="1303"/>
        <v>-0.34518112468713447</v>
      </c>
      <c r="CM862" s="7">
        <f>FA861</f>
        <v>-5.8966439569011597E-2</v>
      </c>
      <c r="CN862" s="8">
        <f>FW861</f>
        <v>-0.72281977175773116</v>
      </c>
      <c r="CP862">
        <f t="shared" si="1301"/>
        <v>-9.8670839279614439E-2</v>
      </c>
      <c r="CQ862">
        <f t="shared" si="1301"/>
        <v>-0.32743703463395935</v>
      </c>
      <c r="CR862">
        <f>CK864</f>
        <v>0</v>
      </c>
      <c r="CS862">
        <f>CN864</f>
        <v>0</v>
      </c>
      <c r="CW862" s="28"/>
      <c r="CY862" s="61">
        <v>-0.52101336317852298</v>
      </c>
      <c r="DA862" s="17">
        <v>0</v>
      </c>
      <c r="DB862">
        <v>1</v>
      </c>
      <c r="DD862" s="73">
        <f>(DB860*DB862)*(1-COS(RADIANS(CW860+45)))-DB861*(SIN(RADIANS(CW860+45)))</f>
        <v>0</v>
      </c>
      <c r="DE862" s="73">
        <f>(DB861*DB862)*(1-COS(RADIANS(CW860+45)))+DB860*(SIN(RADIANS(CW860+45)))</f>
        <v>0</v>
      </c>
      <c r="DF862" s="73">
        <f>(DB862^2)*(1-COS(RADIANS(CW860+45)))+(COS(RADIANS(CW860+45)))</f>
        <v>1</v>
      </c>
      <c r="DG862" s="10"/>
      <c r="DH862">
        <v>0</v>
      </c>
      <c r="DI862" s="23">
        <f>SIN(RADIANS('[1]Biaxial Input'!$F$21))*SIN(RADIANS(0))</f>
        <v>0</v>
      </c>
      <c r="DK862" s="30">
        <f>(DI860*DI862)*(1-COS(RADIANS(CV860)))-DI861*(SIN(RADIANS(CV860)))</f>
        <v>5.3436559083262246E-2</v>
      </c>
      <c r="DL862" s="30">
        <f>(DI861*DI862)*(1-COS(RADIANS(CV860)))+DI860*(SIN(RADIANS(CV860)))</f>
        <v>0.76417839735679927</v>
      </c>
      <c r="DM862" s="30">
        <f>(DI862^2)*(1-COS(RADIANS(CV860)))+(COS(RADIANS(CV860)))</f>
        <v>0.64278760968653936</v>
      </c>
      <c r="DO862">
        <v>-0.52101336317852298</v>
      </c>
      <c r="DQ862" s="28">
        <f>(DB860*DB862)*(1-COS(RADIANS(CU860)))-DB861*(SIN(RADIANS(CU860)))</f>
        <v>0</v>
      </c>
      <c r="DR862" s="28">
        <f>(DB861*DB862)*(1-COS(RADIANS(CU860)))+DB860*(SIN(RADIANS(CU860)))</f>
        <v>0</v>
      </c>
      <c r="DS862" s="28">
        <f>(DB862^2)*(1-COS(RADIANS(CU860)))+(COS(RADIANS(CU860)))</f>
        <v>1</v>
      </c>
      <c r="DU862" s="61">
        <v>-0.56157738934439805</v>
      </c>
      <c r="DW862" s="17">
        <v>0</v>
      </c>
      <c r="DX862">
        <v>1</v>
      </c>
      <c r="DZ862" s="73">
        <f>(DB860*DB860)*(1-COS(RADIANS(CW860-45)))-DB860*(SIN(RADIANS(CW860-45)))</f>
        <v>0</v>
      </c>
      <c r="EA862" s="73">
        <f>(DB861*DB862)*(1-COS(RADIANS(CW860-45)))+DB860*(SIN(RADIANS(CW860-45)))</f>
        <v>0</v>
      </c>
      <c r="EB862" s="73">
        <f>(DB862^2)*(1-COS(RADIANS(CW860-45)))+(COS(RADIANS(CW860-45)))</f>
        <v>0.99999999999999989</v>
      </c>
      <c r="EC862" s="10"/>
      <c r="ED862">
        <v>0</v>
      </c>
      <c r="EE862" s="1">
        <v>-0.56157738934439805</v>
      </c>
      <c r="EG862">
        <f>CY862+DU862</f>
        <v>-1.082590752522921</v>
      </c>
      <c r="EH862">
        <f>EG862/(SQRT(EG860^2+EG861^2+EG862^2))</f>
        <v>-0.76550726235880484</v>
      </c>
      <c r="EJ862">
        <f>Q862+AM862</f>
        <v>-0.46076845255000365</v>
      </c>
      <c r="EK862">
        <f>EJ862/(SQRT(EJ860^2+EJ861^2+EJ862^2))</f>
        <v>-1</v>
      </c>
      <c r="EM862" s="23">
        <f>CY860*DU861-CY861*DU860</f>
        <v>-0.64278760968653936</v>
      </c>
      <c r="ER862">
        <f t="shared" ref="ER862:ES864" si="1304">CK861</f>
        <v>0.93180266183863136</v>
      </c>
      <c r="ES862">
        <f t="shared" si="1304"/>
        <v>-0.87956522186239505</v>
      </c>
      <c r="ET862" t="e">
        <f>#REF!</f>
        <v>#REF!</v>
      </c>
      <c r="EU862" t="e">
        <f>#REF!</f>
        <v>#REF!</v>
      </c>
      <c r="EY862" s="28"/>
      <c r="EZ862" s="10"/>
      <c r="FA862" s="61">
        <v>-0.51113313347489919</v>
      </c>
      <c r="FB862" s="13">
        <f>BW863</f>
        <v>0</v>
      </c>
      <c r="FC862" s="17">
        <v>0</v>
      </c>
      <c r="FD862">
        <v>1</v>
      </c>
      <c r="FF862" s="73">
        <f>(FD860*FD862)*(1-COS(RADIANS(EY860+45)))-FD861*(SIN(RADIANS(EY860+45)))</f>
        <v>0</v>
      </c>
      <c r="FG862" s="73">
        <f>(FD861*FD862)*(1-COS(RADIANS(EY860+45)))+FD860*(SIN(RADIANS(EY860+45)))</f>
        <v>0</v>
      </c>
      <c r="FH862" s="73">
        <f>(FD862^2)*(1-COS(RADIANS(EY860+45)))+(COS(RADIANS(EY860+45)))</f>
        <v>1</v>
      </c>
      <c r="FI862" s="10"/>
      <c r="FJ862">
        <v>0</v>
      </c>
      <c r="FK862" s="23">
        <f>SIN(RADIANS(176))*SIN(RADIANS(0))</f>
        <v>0</v>
      </c>
      <c r="FM862" s="30">
        <f>(FK860*FK862)*(1-COS(RADIANS(EX860)))-FK861*(SIN(RADIANS(EX860)))</f>
        <v>5.3436559083262246E-2</v>
      </c>
      <c r="FN862" s="30">
        <f>(FK861*FK862)*(1-COS(RADIANS(EX860)))+FK860*(SIN(RADIANS(EX860)))</f>
        <v>0.76417839735679927</v>
      </c>
      <c r="FO862" s="30">
        <f>(FK862^2)*(1-COS(RADIANS(EX860)))+(COS(RADIANS(EX860)))</f>
        <v>0.64278760968653936</v>
      </c>
      <c r="FQ862">
        <v>-0.51113313347489919</v>
      </c>
      <c r="FS862" s="28">
        <f>(FD860*FD862)*(1-COS(RADIANS(EW860)))-FD861*(SIN(RADIANS(EW860)))</f>
        <v>0</v>
      </c>
      <c r="FT862" s="28">
        <f>(FD861*FD862)*(1-COS(RADIANS(EW860)))+FD860*(SIN(RADIANS(EW860)))</f>
        <v>0</v>
      </c>
      <c r="FU862" s="28">
        <f>(FD862^2)*(1-COS(RADIANS(EW860)))+(COS(RADIANS(EW860)))</f>
        <v>1</v>
      </c>
      <c r="FW862" s="61">
        <v>-0.57058479536138751</v>
      </c>
      <c r="FX862" s="13">
        <f>BX863</f>
        <v>0</v>
      </c>
      <c r="FY862" s="17">
        <v>0</v>
      </c>
      <c r="FZ862">
        <v>1</v>
      </c>
      <c r="GB862" s="73">
        <f>(FD860*FD860)*(1-COS(RADIANS(EY860-45)))-FD860*(SIN(RADIANS(EY860-45)))</f>
        <v>0</v>
      </c>
      <c r="GC862" s="73">
        <f>(FD861*FD862)*(1-COS(RADIANS(EY860-45)))+FD860*(SIN(RADIANS(EY860-45)))</f>
        <v>0</v>
      </c>
      <c r="GD862" s="73">
        <f>(FD862^2)*(1-COS(RADIANS(EY860-45)))+(COS(RADIANS(EY860-45)))</f>
        <v>1</v>
      </c>
      <c r="GE862" s="10"/>
      <c r="GF862">
        <v>0</v>
      </c>
      <c r="GG862" s="1">
        <v>-0.57058479536138751</v>
      </c>
      <c r="GI862">
        <f>FA862+FW862</f>
        <v>-1.0817179288362868</v>
      </c>
      <c r="GJ862">
        <f>GI862/(SQRT(GI860^2+GI861^2+GI862^2))</f>
        <v>-0.76489008281120541</v>
      </c>
      <c r="GL862" t="e">
        <f>#REF!+DC862</f>
        <v>#REF!</v>
      </c>
      <c r="GM862" t="e">
        <f>GL862/(SQRT(GL860^2+GL861^2+GL862^2))</f>
        <v>#REF!</v>
      </c>
      <c r="GO862" s="27">
        <f>FA860*FW861-FA861*FW860</f>
        <v>-0.64278760968653947</v>
      </c>
    </row>
    <row r="863" spans="1:197" x14ac:dyDescent="0.2">
      <c r="A863" s="17">
        <f t="shared" si="1296"/>
        <v>20</v>
      </c>
      <c r="B863" s="17">
        <f t="shared" si="1296"/>
        <v>30</v>
      </c>
      <c r="C863" s="17">
        <f t="shared" si="1296"/>
        <v>177.5</v>
      </c>
      <c r="D863" t="s">
        <v>8</v>
      </c>
      <c r="E863" s="5">
        <f t="shared" ref="E863:F865" si="1305">E948</f>
        <v>0.93164791336911346</v>
      </c>
      <c r="F863" s="6">
        <f t="shared" si="1305"/>
        <v>-0.87976681083470054</v>
      </c>
      <c r="G863" s="7">
        <f>Q862</f>
        <v>-0.89889348353757004</v>
      </c>
      <c r="H863" s="8">
        <f>AM862</f>
        <v>0.43812503098756639</v>
      </c>
      <c r="J863" s="9">
        <f>((SUMPRODUCT(G863:G865,E863:E865))*(SUMPRODUCT(G863:(G865),F863:F865)))-((SUMPRODUCT(H863:H865,E863:E865))*(SUMPRODUCT(H863:H865,F863:F865)))</f>
        <v>4.3368123091485522E-2</v>
      </c>
      <c r="P863" s="1"/>
      <c r="Q863" s="61">
        <v>0.43694912802918817</v>
      </c>
      <c r="S863" s="17">
        <v>0</v>
      </c>
      <c r="T863">
        <v>0</v>
      </c>
      <c r="V863" s="73">
        <f>(T862*T863)*(1-COS(RADIANS(O862+45)))+T864*(SIN(RADIANS(O862+45)))</f>
        <v>0.43837114678907729</v>
      </c>
      <c r="W863" s="73">
        <f>(T863^2)*(1-COS(RADIANS(O862+45)))+(COS(RADIANS(O862+45)))</f>
        <v>-0.89879404629916704</v>
      </c>
      <c r="X863" s="73">
        <f>(T863*T864)*(1-COS(RADIANS(O862+45)))-T862*(SIN(RADIANS(O862+45)))</f>
        <v>0</v>
      </c>
      <c r="Y863" s="10"/>
      <c r="Z863">
        <v>0.43837114678907729</v>
      </c>
      <c r="AA863" s="23">
        <f>SIN(RADIANS('[1]Biaxial Input'!$F$21))*(COS(RADIANS(0)))</f>
        <v>6.9756473744125524E-2</v>
      </c>
      <c r="AC863" s="30">
        <f>(AA862*AA863)*(1-COS(RADIANS(N862)))+AA864*(SIN(RADIANS(N862)))</f>
        <v>-2.6479783333051429E-4</v>
      </c>
      <c r="AD863" s="30">
        <f>(AA863^2)*(1-COS(RADIANS(N862)))+(COS(RADIANS(N862)))</f>
        <v>0.99621321456003986</v>
      </c>
      <c r="AE863" s="30">
        <f>(AA863*AA864)*(1-COS(RADIANS(N862)))-AA862*(SIN(RADIANS(N862)))</f>
        <v>8.694343573875718E-2</v>
      </c>
      <c r="AG863">
        <v>0.43694912802918817</v>
      </c>
      <c r="AI863" s="28">
        <f>(T862*T863)*(1-COS(RADIANS(M862)))+T864*(SIN(RADIANS(M862)))</f>
        <v>0</v>
      </c>
      <c r="AJ863" s="28">
        <f>(T863^2)*(1-COS(RADIANS(M862)))+(COS(RADIANS(M862)))</f>
        <v>1</v>
      </c>
      <c r="AK863" s="28">
        <f>(T863*T864)*(1-COS(RADIANS(M862)))-T862*(SIN(RADIANS(M862)))</f>
        <v>0</v>
      </c>
      <c r="AM863" s="61">
        <v>0.89527442636125409</v>
      </c>
      <c r="AO863" s="17">
        <v>0</v>
      </c>
      <c r="AP863">
        <v>0</v>
      </c>
      <c r="AR863" s="73">
        <f>(T862*T863)*(1-COS(RADIANS(O862-45)))+T864*(SIN(RADIANS(O862-45)))</f>
        <v>0.89879404629916704</v>
      </c>
      <c r="AS863" s="73">
        <f>(T863^2)*(1-COS(RADIANS(O862-45)))+(COS(RADIANS(O862-45)))</f>
        <v>0.43837114678907746</v>
      </c>
      <c r="AT863" s="73">
        <f>(T863*T864)*(1-COS(RADIANS(O862-45)))-T862*(SIN(RADIANS(O862-45)))</f>
        <v>0</v>
      </c>
      <c r="AU863" s="10"/>
      <c r="AV863">
        <v>0.89879404629916704</v>
      </c>
      <c r="AW863" s="1">
        <v>0.89527442636125409</v>
      </c>
      <c r="BY863" t="s">
        <v>10</v>
      </c>
      <c r="BZ863" s="5">
        <f t="shared" si="1302"/>
        <v>-9.8670839279614439E-2</v>
      </c>
      <c r="CA863" s="6">
        <f t="shared" si="1302"/>
        <v>-0.32743703463395935</v>
      </c>
      <c r="CB863" s="7">
        <f>CY862</f>
        <v>-0.52101336317852298</v>
      </c>
      <c r="CC863" s="8">
        <f>DU862</f>
        <v>-0.56157738934439805</v>
      </c>
      <c r="CE863" s="10"/>
      <c r="CG863" s="10" t="s">
        <v>160</v>
      </c>
      <c r="CH863" s="10">
        <f>-CH860*((EY860-CW860)/(CH862-CE861))</f>
        <v>268.14583464928762</v>
      </c>
      <c r="CI863" s="67"/>
      <c r="CJ863" s="10" t="s">
        <v>10</v>
      </c>
      <c r="CK863" s="5">
        <f t="shared" si="1303"/>
        <v>-9.8670839279614439E-2</v>
      </c>
      <c r="CL863" s="6">
        <f t="shared" si="1303"/>
        <v>-0.32743703463395935</v>
      </c>
      <c r="CM863" s="7">
        <f>FA862</f>
        <v>-0.51113313347489919</v>
      </c>
      <c r="CN863" s="8">
        <f>FW862</f>
        <v>-0.57058479536138751</v>
      </c>
      <c r="CW863" s="28"/>
      <c r="EI863" s="64">
        <f>(DEGREES(ACOS((EH860*EK860+EH861*EK861+EH862*EK862)/((SQRT(EH860^2+EH861^2+EH862^2))*(SQRT(EK860^2+EK861^2+EK862^2))))))</f>
        <v>40.047858549098414</v>
      </c>
      <c r="ER863">
        <f t="shared" si="1304"/>
        <v>0.3492962422733713</v>
      </c>
      <c r="ES863">
        <f t="shared" si="1304"/>
        <v>-0.34518112468713447</v>
      </c>
      <c r="ET863" t="e">
        <f>#REF!</f>
        <v>#REF!</v>
      </c>
      <c r="EU863" t="e">
        <f>#REF!</f>
        <v>#REF!</v>
      </c>
      <c r="EY863" s="28"/>
      <c r="EZ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GG863" s="1"/>
      <c r="GK863" s="64" t="e">
        <f>(DEGREES(ACOS((GJ860*GM860+GJ861*GM861+GJ862*GM862)/((SQRT(GJ860^2+GJ861^2+GJ862^2))*(SQRT(GM860^2+GM861^2+GM862^2))))))</f>
        <v>#VALUE!</v>
      </c>
    </row>
    <row r="864" spans="1:197" x14ac:dyDescent="0.2">
      <c r="A864" s="17">
        <f t="shared" si="1296"/>
        <v>40</v>
      </c>
      <c r="B864" s="17">
        <f t="shared" si="1296"/>
        <v>35</v>
      </c>
      <c r="C864" s="17">
        <f t="shared" si="1296"/>
        <v>250.5</v>
      </c>
      <c r="D864" t="s">
        <v>9</v>
      </c>
      <c r="E864" s="5">
        <f t="shared" si="1305"/>
        <v>0.34974090714269884</v>
      </c>
      <c r="F864" s="6">
        <f t="shared" si="1305"/>
        <v>-0.3447469567785969</v>
      </c>
      <c r="G864" s="7">
        <f t="shared" ref="G864:G865" si="1306">Q863</f>
        <v>0.43694912802918817</v>
      </c>
      <c r="H864" s="8">
        <f t="shared" ref="H864:H865" si="1307">AM863</f>
        <v>0.89527442636125409</v>
      </c>
      <c r="J864" s="10"/>
      <c r="P864" s="1"/>
      <c r="Q864" s="61">
        <v>-3.2649115887333775E-2</v>
      </c>
      <c r="S864" s="17">
        <v>0</v>
      </c>
      <c r="T864">
        <v>1</v>
      </c>
      <c r="V864" s="73">
        <f>(T862*T864)*(1-COS(RADIANS(O862+45)))-T863*(SIN(RADIANS(O862+45)))</f>
        <v>0</v>
      </c>
      <c r="W864" s="73">
        <f>(T863*T864)*(1-COS(RADIANS(O862+45)))+T862*(SIN(RADIANS(O862+45)))</f>
        <v>0</v>
      </c>
      <c r="X864" s="73">
        <f>(T864^2)*(1-COS(RADIANS(O862+45)))+(COS(RADIANS(O862+45)))</f>
        <v>1</v>
      </c>
      <c r="Y864" s="10"/>
      <c r="Z864">
        <v>0</v>
      </c>
      <c r="AA864" s="23">
        <f>SIN(RADIANS('[1]Biaxial Input'!$F$21))*SIN(RADIANS(0))</f>
        <v>0</v>
      </c>
      <c r="AC864" s="30">
        <f>(AA862*AA864)*(1-COS(RADIANS(N862)))-AA863*(SIN(RADIANS(N862)))</f>
        <v>-6.0796772806267756E-3</v>
      </c>
      <c r="AD864" s="30">
        <f>(AA863*AA864)*(1-COS(RADIANS(N862)))+AA862*(SIN(RADIANS(N862)))</f>
        <v>-8.694343573875718E-2</v>
      </c>
      <c r="AE864" s="30">
        <f>(AA864^2)*(1-COS(RADIANS(N862)))+(COS(RADIANS(N862)))</f>
        <v>0.99619469809174555</v>
      </c>
      <c r="AG864">
        <v>-3.2649115887333775E-2</v>
      </c>
      <c r="AI864" s="28">
        <f>(T862*T864)*(1-COS(RADIANS(M862)))-T863*(SIN(RADIANS(M862)))</f>
        <v>0</v>
      </c>
      <c r="AJ864" s="28">
        <f>(T863*T864)*(1-COS(RADIANS(M862)))+T862*(SIN(RADIANS(M862)))</f>
        <v>0</v>
      </c>
      <c r="AK864" s="28">
        <f>(T864^2)*(1-COS(RADIANS(M862)))+(COS(RADIANS(M862)))</f>
        <v>1</v>
      </c>
      <c r="AM864" s="61">
        <v>-8.0809397508405031E-2</v>
      </c>
      <c r="AO864" s="17">
        <v>0</v>
      </c>
      <c r="AP864">
        <v>1</v>
      </c>
      <c r="AR864" s="73">
        <f>(T862*T862)*(1-COS(RADIANS(O862-45)))-T862*(SIN(RADIANS(O862-45)))</f>
        <v>0</v>
      </c>
      <c r="AS864" s="73">
        <f>(T863*T864)*(1-COS(RADIANS(O862-45)))+T862*(SIN(RADIANS(O862-45)))</f>
        <v>0</v>
      </c>
      <c r="AT864" s="73">
        <f>(T864^2)*(1-COS(RADIANS(O862-45)))+(COS(RADIANS(O862-45)))</f>
        <v>1</v>
      </c>
      <c r="AU864" s="10"/>
      <c r="AV864">
        <v>0</v>
      </c>
      <c r="AW864" s="1">
        <v>-8.0809397508405031E-2</v>
      </c>
      <c r="CS864" s="15"/>
      <c r="ER864">
        <f t="shared" si="1304"/>
        <v>-9.8670839279614439E-2</v>
      </c>
      <c r="ES864">
        <f t="shared" si="1304"/>
        <v>-0.32743703463395935</v>
      </c>
      <c r="ET864" t="e">
        <f>#REF!</f>
        <v>#REF!</v>
      </c>
      <c r="EU864" t="e">
        <f>#REF!</f>
        <v>#REF!</v>
      </c>
      <c r="EY864" s="28"/>
      <c r="EZ864" s="10"/>
      <c r="FA864" s="82" t="s">
        <v>148</v>
      </c>
      <c r="FB864" s="13"/>
      <c r="FD864" s="10"/>
      <c r="FE864" s="10"/>
      <c r="FF864" s="10"/>
      <c r="FG864" s="10"/>
      <c r="FH864" s="10"/>
      <c r="FI864" s="10"/>
      <c r="FJ864" s="80"/>
      <c r="FK864" s="23" t="s">
        <v>149</v>
      </c>
      <c r="FO864" s="1"/>
      <c r="FQ864" s="80"/>
      <c r="FU864" s="13"/>
      <c r="FV864" s="81"/>
      <c r="FW864" s="82" t="s">
        <v>150</v>
      </c>
      <c r="FY864" s="13"/>
      <c r="FZ864" s="13"/>
      <c r="GC864" s="1"/>
      <c r="GG864" s="1"/>
      <c r="GK864" s="13"/>
      <c r="GO864" s="15"/>
    </row>
    <row r="865" spans="1:197" x14ac:dyDescent="0.2">
      <c r="A865" s="17">
        <f t="shared" si="1296"/>
        <v>80</v>
      </c>
      <c r="B865" s="17">
        <f t="shared" si="1296"/>
        <v>40</v>
      </c>
      <c r="C865" s="17">
        <f t="shared" si="1296"/>
        <v>215.7</v>
      </c>
      <c r="D865" t="s">
        <v>10</v>
      </c>
      <c r="E865" s="5">
        <f t="shared" si="1305"/>
        <v>-9.8556904303954668E-2</v>
      </c>
      <c r="F865" s="6">
        <f t="shared" si="1305"/>
        <v>-0.32735285907661849</v>
      </c>
      <c r="G865" s="7">
        <f t="shared" si="1306"/>
        <v>-3.2649115887333775E-2</v>
      </c>
      <c r="H865" s="8">
        <f t="shared" si="1307"/>
        <v>-8.0809397508405031E-2</v>
      </c>
      <c r="J865" s="10"/>
      <c r="P865" s="1"/>
      <c r="Z865" s="10"/>
      <c r="AA865" s="10"/>
      <c r="AB865" s="10"/>
      <c r="AC865" s="10"/>
      <c r="AD865" s="10"/>
      <c r="AE865" s="10"/>
      <c r="AF865" s="10"/>
      <c r="AG865" s="10"/>
      <c r="AH865" s="10"/>
      <c r="AW865" s="1"/>
      <c r="BV865" s="90" t="s">
        <v>146</v>
      </c>
      <c r="BW865" s="17" t="s">
        <v>145</v>
      </c>
      <c r="BX865" s="17" t="s">
        <v>147</v>
      </c>
      <c r="CU865" s="17" t="s">
        <v>146</v>
      </c>
      <c r="CV865" s="17" t="s">
        <v>145</v>
      </c>
      <c r="CW865" s="31" t="s">
        <v>147</v>
      </c>
      <c r="CX865" s="1"/>
      <c r="CY865" s="82" t="s">
        <v>148</v>
      </c>
      <c r="CZ865" s="13"/>
      <c r="DB865" s="10"/>
      <c r="DC865" s="10"/>
      <c r="DD865" s="10"/>
      <c r="DE865" s="10"/>
      <c r="DF865" s="10"/>
      <c r="DG865" s="10"/>
      <c r="DH865" s="80"/>
      <c r="DI865" s="23" t="s">
        <v>149</v>
      </c>
      <c r="DM865" s="1"/>
      <c r="DO865" s="80"/>
      <c r="DS865" s="13"/>
      <c r="DT865" s="81"/>
      <c r="DU865" s="82" t="s">
        <v>150</v>
      </c>
      <c r="DW865" s="13"/>
      <c r="DX865" s="13"/>
      <c r="EA865" s="1"/>
      <c r="EE865" s="1"/>
    </row>
    <row r="866" spans="1:197" x14ac:dyDescent="0.2">
      <c r="A866" s="17">
        <f t="shared" si="1296"/>
        <v>120</v>
      </c>
      <c r="B866" s="17">
        <f t="shared" si="1296"/>
        <v>45</v>
      </c>
      <c r="C866" s="17">
        <f t="shared" si="1296"/>
        <v>167.8</v>
      </c>
      <c r="P866" s="1"/>
      <c r="Q866" s="82" t="s">
        <v>148</v>
      </c>
      <c r="R866" s="13"/>
      <c r="T866" s="10"/>
      <c r="U866" s="10"/>
      <c r="V866" s="10"/>
      <c r="W866" s="10"/>
      <c r="X866" s="10"/>
      <c r="Y866" s="10"/>
      <c r="Z866" s="80"/>
      <c r="AA866" s="23" t="s">
        <v>149</v>
      </c>
      <c r="AE866" s="1"/>
      <c r="AG866" s="80"/>
      <c r="AK866" s="13"/>
      <c r="AL866" s="81"/>
      <c r="AM866" s="82" t="s">
        <v>150</v>
      </c>
      <c r="AO866" s="13"/>
      <c r="AP866" s="13"/>
      <c r="AS866" s="1"/>
      <c r="AW866" s="1"/>
      <c r="BV866" s="17">
        <f>BV770</f>
        <v>0</v>
      </c>
      <c r="BW866" s="17">
        <f t="shared" ref="BW866:BX866" si="1308">BW770</f>
        <v>0</v>
      </c>
      <c r="BX866" s="17">
        <f t="shared" si="1308"/>
        <v>111.4</v>
      </c>
      <c r="BZ866" s="5" t="s">
        <v>4</v>
      </c>
      <c r="CA866" s="6" t="s">
        <v>5</v>
      </c>
      <c r="CB866" s="7" t="s">
        <v>6</v>
      </c>
      <c r="CC866" s="8" t="s">
        <v>1</v>
      </c>
      <c r="CD866">
        <v>1</v>
      </c>
      <c r="CE866" s="9" t="s">
        <v>7</v>
      </c>
      <c r="CG866" s="90" t="s">
        <v>157</v>
      </c>
      <c r="CH866" s="61">
        <f>CE867-((CH868-CE867)/(EY866-CW866))*CW866</f>
        <v>3.642040698906845</v>
      </c>
      <c r="CI866" s="10"/>
      <c r="CK866" s="5" t="s">
        <v>4</v>
      </c>
      <c r="CL866" s="6" t="s">
        <v>5</v>
      </c>
      <c r="CM866" s="7" t="s">
        <v>6</v>
      </c>
      <c r="CN866" s="8" t="s">
        <v>1</v>
      </c>
      <c r="CO866" s="10"/>
      <c r="CP866">
        <f t="shared" ref="CP866:CQ868" si="1309">BZ867</f>
        <v>0.93180266183863136</v>
      </c>
      <c r="CQ866">
        <f t="shared" si="1309"/>
        <v>-0.87956522186239505</v>
      </c>
      <c r="CR866">
        <f>CI870</f>
        <v>0</v>
      </c>
      <c r="CS866">
        <f>CL870</f>
        <v>0</v>
      </c>
      <c r="CU866" s="17">
        <f>CU770</f>
        <v>0</v>
      </c>
      <c r="CV866" s="17">
        <f>CV770</f>
        <v>0</v>
      </c>
      <c r="CW866" s="31">
        <f>CH773</f>
        <v>110.98816757970239</v>
      </c>
      <c r="CX866" s="10"/>
      <c r="CY866" s="61">
        <f t="array" ref="CY866:CY868">MMULT(DQ866:DS868,DO866:DO868)</f>
        <v>-0.91346144106976579</v>
      </c>
      <c r="CZ866" s="13"/>
      <c r="DA866" s="17">
        <v>1</v>
      </c>
      <c r="DB866">
        <v>0</v>
      </c>
      <c r="DD866" s="73">
        <f>(DB866^2)*(1-COS(RADIANS(CW866+45)))+(COS(RADIANS(CW866+45)))</f>
        <v>-0.91346144106976579</v>
      </c>
      <c r="DE866" s="73">
        <f>(DB866*DB867)*(1-COS(RADIANS(CW866+45)))-DB868*(SIN(RADIANS(CW866+45)))</f>
        <v>-0.40692529496056989</v>
      </c>
      <c r="DF866" s="73">
        <f>(DB866*DB868)*(1-COS(RADIANS(CW866+45)))+DB867*(SIN(RADIANS(CW866+45)))</f>
        <v>0</v>
      </c>
      <c r="DG866" s="10"/>
      <c r="DH866">
        <f t="array" ref="DH866:DH868">MMULT(DD866:DF868,DA866:DA868)</f>
        <v>-0.91346144106976579</v>
      </c>
      <c r="DI866" s="23">
        <f>COS(RADIANS('[1]Biaxial Input'!$F$21))</f>
        <v>-0.9975640502598242</v>
      </c>
      <c r="DK866" s="30">
        <f>(DI866^2)*(1-COS(RADIANS(CV866)))+(COS(RADIANS(CV866)))</f>
        <v>1</v>
      </c>
      <c r="DL866" s="30">
        <f>(DI866*DI867)*(1-COS(RADIANS(CV866)))-DI868*(SIN(RADIANS(CV866)))</f>
        <v>0</v>
      </c>
      <c r="DM866" s="30">
        <f>(DI866*DI868)*(1-COS(RADIANS(CV866)))+DI867*(SIN(RADIANS(CV866)))</f>
        <v>0</v>
      </c>
      <c r="DO866">
        <f t="array" ref="DO866:DO868">MMULT(DK866:DM868,DH866:DH868)</f>
        <v>-0.91346144106976579</v>
      </c>
      <c r="DQ866" s="28">
        <f>(DB866^2)*(1-COS(RADIANS(CU866)))+(COS(RADIANS(CU866)))</f>
        <v>1</v>
      </c>
      <c r="DR866" s="28">
        <f>(DB866*DB867)*(1-COS(RADIANS(CU866)))-DB868*(SIN(RADIANS(CU866)))</f>
        <v>0</v>
      </c>
      <c r="DS866" s="28">
        <f>(DB866*DB868)*(1-COS(RADIANS(CU866)))+DB867*(SIN(RADIANS(CU866)))</f>
        <v>0</v>
      </c>
      <c r="DU866" s="61">
        <f t="array" ref="DU866:DU868">MMULT(DQ866:DS868,EE866:EE868)</f>
        <v>0.40692529496057023</v>
      </c>
      <c r="DV866" s="13" t="str">
        <f>H867</f>
        <v>q</v>
      </c>
      <c r="DW866" s="17">
        <v>1</v>
      </c>
      <c r="DX866">
        <v>0</v>
      </c>
      <c r="DZ866" s="73">
        <f>(DB866^2)*(1-COS(RADIANS(CW866-45)))+(COS(RADIANS(CW866-45)))</f>
        <v>0.40692529496057023</v>
      </c>
      <c r="EA866" s="73">
        <f>(DB866*DB867)*(1-COS(RADIANS(CW866-45)))-DB868*(SIN(RADIANS(CW866-45)))</f>
        <v>-0.91346144106976568</v>
      </c>
      <c r="EB866" s="73">
        <f>(DB866*DB868)*(1-COS(RADIANS(CW866-45)))+DB867*(SIN(RADIANS(CW866-45)))</f>
        <v>0</v>
      </c>
      <c r="EC866" s="10"/>
      <c r="ED866">
        <f t="array" ref="ED866:ED868">MMULT(DZ866:EB868,DA866:DA868)</f>
        <v>0.40692529496057023</v>
      </c>
      <c r="EE866" s="1">
        <f t="array" ref="EE866:EE868">MMULT(DK866:DM868,ED866:ED868)</f>
        <v>0.40692529496057023</v>
      </c>
      <c r="EG866">
        <f>CY866+DU866</f>
        <v>-0.50653614610919551</v>
      </c>
      <c r="EH866">
        <f>EG866/(SQRT(EG866^2+EG867^2+EG868^2))</f>
        <v>-0.358175143829912</v>
      </c>
      <c r="EJ866">
        <f>Q866+AM866</f>
        <v>0</v>
      </c>
      <c r="EK866">
        <f>EJ866/(SQRT(EJ866^2+EJ867^2+EJ868^2))</f>
        <v>0</v>
      </c>
      <c r="EM866" s="23">
        <f>CY867*DU868-CY868*DU867</f>
        <v>0</v>
      </c>
      <c r="EO866" s="15">
        <v>1</v>
      </c>
      <c r="EP866" s="9" t="s">
        <v>7</v>
      </c>
      <c r="EW866" s="17">
        <f>CU866</f>
        <v>0</v>
      </c>
      <c r="EX866" s="17">
        <f>CV866</f>
        <v>0</v>
      </c>
      <c r="EY866" s="31">
        <f>1+CW866</f>
        <v>111.98816757970239</v>
      </c>
      <c r="EZ866" s="10"/>
      <c r="FA866" s="61">
        <f t="array" ref="FA866:FA868">MMULT(FS866:FU868,FQ866:FQ868)</f>
        <v>-0.92042414210510426</v>
      </c>
      <c r="FB866" s="13">
        <f>BW867</f>
        <v>5</v>
      </c>
      <c r="FC866" s="17">
        <v>1</v>
      </c>
      <c r="FD866">
        <v>0</v>
      </c>
      <c r="FF866" s="73">
        <f>(FD866^2)*(1-COS(RADIANS(EY866+45)))+(COS(RADIANS(EY866+45)))</f>
        <v>-0.92042414210510426</v>
      </c>
      <c r="FG866" s="73">
        <f>(FD866*FD867)*(1-COS(RADIANS(EY866+45)))-FD868*(SIN(RADIANS(EY866+45)))</f>
        <v>-0.39092121793282442</v>
      </c>
      <c r="FH866" s="73">
        <f>(FD866*FD868)*(1-COS(RADIANS(EY866+45)))+FD867*(SIN(RADIANS(EY866+45)))</f>
        <v>0</v>
      </c>
      <c r="FI866" s="10"/>
      <c r="FJ866">
        <f t="array" ref="FJ866:FJ868">MMULT(FF866:FH868,FC866:FC868)</f>
        <v>-0.92042414210510426</v>
      </c>
      <c r="FK866" s="23">
        <f>COS(RADIANS(176))</f>
        <v>-0.9975640502598242</v>
      </c>
      <c r="FM866" s="30">
        <f>(FK866^2)*(1-COS(RADIANS(EX866)))+(COS(RADIANS(EX866)))</f>
        <v>1</v>
      </c>
      <c r="FN866" s="30">
        <f>(FK866*FK867)*(1-COS(RADIANS(EX866)))-FK868*(SIN(RADIANS(EX866)))</f>
        <v>0</v>
      </c>
      <c r="FO866" s="30">
        <f>(FK866*FK868)*(1-COS(RADIANS(EX866)))+FK867*(SIN(RADIANS(EX866)))</f>
        <v>0</v>
      </c>
      <c r="FQ866">
        <f t="array" ref="FQ866:FQ868">MMULT(FM866:FO868,FJ866:FJ868)</f>
        <v>-0.92042414210510426</v>
      </c>
      <c r="FS866" s="28">
        <f>(FD866^2)*(1-COS(RADIANS(EW866)))+(COS(RADIANS(EW866)))</f>
        <v>1</v>
      </c>
      <c r="FT866" s="28">
        <f>(FD866*FD867)*(1-COS(RADIANS(EW866)))-FD868*(SIN(RADIANS(EW866)))</f>
        <v>0</v>
      </c>
      <c r="FU866" s="28">
        <f>(FD866*FD868)*(1-COS(RADIANS(EW866)))+FD867*(SIN(RADIANS(EW866)))</f>
        <v>0</v>
      </c>
      <c r="FW866" s="61">
        <f t="array" ref="FW866:FW868">MMULT(FS866:FU868,GG866:GG868)</f>
        <v>0.39092121793282453</v>
      </c>
      <c r="FX866" s="13">
        <f>BX867</f>
        <v>109</v>
      </c>
      <c r="FY866" s="17">
        <v>1</v>
      </c>
      <c r="FZ866">
        <v>0</v>
      </c>
      <c r="GB866" s="73">
        <f>(FD866^2)*(1-COS(RADIANS(EY866-45)))+(COS(RADIANS(EY866-45)))</f>
        <v>0.39092121793282453</v>
      </c>
      <c r="GC866" s="73">
        <f>(FD866*FD867)*(1-COS(RADIANS(EY866-45)))-FD868*(SIN(RADIANS(EY866-45)))</f>
        <v>-0.92042414210510426</v>
      </c>
      <c r="GD866" s="73">
        <f>(FD866*FD868)*(1-COS(RADIANS(EY866-45)))+FD867*(SIN(RADIANS(EY866-45)))</f>
        <v>0</v>
      </c>
      <c r="GE866" s="10"/>
      <c r="GF866">
        <f t="array" ref="GF866:GF868">MMULT(GB866:GD868,FC866:FC868)</f>
        <v>0.39092121793282453</v>
      </c>
      <c r="GG866" s="1">
        <f t="array" ref="GG866:GG868">MMULT(FM866:FO868,GF866:GF868)</f>
        <v>0.39092121793282453</v>
      </c>
      <c r="GI866">
        <f>FA866+FW866</f>
        <v>-0.52950292417227973</v>
      </c>
      <c r="GJ866">
        <f>GI866/(SQRT(GI866^2+GI867^2+GI868^2))</f>
        <v>-0.37441510834032532</v>
      </c>
      <c r="GL866" t="e">
        <f>CH867+DC866</f>
        <v>#VALUE!</v>
      </c>
      <c r="GM866" t="e">
        <f>GL866/(SQRT(GL866^2+GL867^2+GL868^2))</f>
        <v>#VALUE!</v>
      </c>
      <c r="GO866" s="27">
        <f>FA867*FW868-FA868*FW867</f>
        <v>0</v>
      </c>
    </row>
    <row r="867" spans="1:197" x14ac:dyDescent="0.2">
      <c r="A867" s="17">
        <f t="shared" si="1296"/>
        <v>90</v>
      </c>
      <c r="B867" s="17">
        <f t="shared" si="1296"/>
        <v>50</v>
      </c>
      <c r="C867" s="17">
        <f t="shared" si="1296"/>
        <v>209.4</v>
      </c>
      <c r="E867" s="5" t="s">
        <v>4</v>
      </c>
      <c r="F867" s="6" t="s">
        <v>5</v>
      </c>
      <c r="G867" s="7" t="s">
        <v>6</v>
      </c>
      <c r="H867" s="8" t="s">
        <v>1</v>
      </c>
      <c r="I867">
        <v>3</v>
      </c>
      <c r="J867" s="9" t="s">
        <v>7</v>
      </c>
      <c r="K867">
        <v>3</v>
      </c>
      <c r="M867" s="17">
        <f>A859</f>
        <v>85</v>
      </c>
      <c r="N867" s="17">
        <f>B859</f>
        <v>10</v>
      </c>
      <c r="O867" s="17">
        <f>C859</f>
        <v>114.6</v>
      </c>
      <c r="P867" s="1"/>
      <c r="Q867" s="61">
        <f t="array" ref="Q867:Q869">MMULT(AI867:AK869,AG867:AG869)</f>
        <v>-0.42469854190187173</v>
      </c>
      <c r="R867" s="13"/>
      <c r="S867" s="17">
        <v>1</v>
      </c>
      <c r="T867">
        <v>0</v>
      </c>
      <c r="V867" s="73">
        <f>(T867^2)*(1-COS(RADIANS(O867+45)))+(COS(RADIANS(O867+45)))</f>
        <v>-0.93728198949189145</v>
      </c>
      <c r="W867" s="73">
        <f>(T867*T868)*(1-COS(RADIANS(O867+45)))-T869*(SIN(RADIANS(O867+45)))</f>
        <v>-0.34857204732181535</v>
      </c>
      <c r="X867" s="73">
        <f>(T867*T869)*(1-COS(RADIANS(O867+45)))+T868*(SIN(RADIANS(O867+45)))</f>
        <v>0</v>
      </c>
      <c r="Y867" s="10"/>
      <c r="Z867">
        <f t="array" ref="Z867:Z869">MMULT(V867:X869,S867:S869)</f>
        <v>-0.93728198949189145</v>
      </c>
      <c r="AA867" s="23">
        <f>COS(RADIANS('[1]Biaxial Input'!$F$21))</f>
        <v>-0.9975640502598242</v>
      </c>
      <c r="AC867" s="30">
        <f>(AA867^2)*(1-COS(RADIANS(N867)))+(COS(RADIANS(N867)))</f>
        <v>0.99992607504832687</v>
      </c>
      <c r="AD867" s="30">
        <f>(AA867*AA868)*(1-COS(RADIANS(N867)))-AA869*(SIN(RADIANS(N867)))</f>
        <v>-1.0571760619211149E-3</v>
      </c>
      <c r="AE867" s="30">
        <f>(AA867*AA869)*(1-COS(RADIANS(N867)))+AA868*(SIN(RADIANS(N867)))</f>
        <v>1.2113084546138469E-2</v>
      </c>
      <c r="AG867">
        <f t="array" ref="AG867:AG869">MMULT(AC867:AE869,Z867:Z869)</f>
        <v>-0.93758120299039771</v>
      </c>
      <c r="AI867" s="28">
        <f>(T867^2)*(1-COS(RADIANS(M867)))+(COS(RADIANS(M867)))</f>
        <v>8.7155742747658138E-2</v>
      </c>
      <c r="AJ867" s="28">
        <f>(T867*T868)*(1-COS(RADIANS(M867)))-T869*(SIN(RADIANS(M867)))</f>
        <v>-0.99619469809174555</v>
      </c>
      <c r="AK867" s="28">
        <f>(T867*T869)*(1-COS(RADIANS(M867)))+T868*(SIN(RADIANS(M867)))</f>
        <v>0</v>
      </c>
      <c r="AM867" s="61">
        <f t="array" ref="AM867:AM869">MMULT(AI867:AK869,AW867:AW869)</f>
        <v>-0.888940589807519</v>
      </c>
      <c r="AN867" s="13"/>
      <c r="AO867" s="17">
        <v>1</v>
      </c>
      <c r="AP867">
        <v>0</v>
      </c>
      <c r="AR867" s="73">
        <f>(T867^2)*(1-COS(RADIANS(O867-45)))+(COS(RADIANS(O867-45)))</f>
        <v>0.34857204732181529</v>
      </c>
      <c r="AS867" s="73">
        <f>(T867*T868)*(1-COS(RADIANS(O867-45)))-T869*(SIN(RADIANS(O867-45)))</f>
        <v>-0.93728198949189145</v>
      </c>
      <c r="AT867" s="73">
        <f>(T867*T869)*(1-COS(RADIANS(O867-45)))+T868*(SIN(RADIANS(O867-45)))</f>
        <v>0</v>
      </c>
      <c r="AU867" s="10"/>
      <c r="AV867">
        <f t="array" ref="AV867:AV869">MMULT(AR867:AT869,S867:S869)</f>
        <v>0.34857204732181529</v>
      </c>
      <c r="AW867" s="1">
        <f t="array" ref="AW867:AW869">MMULT(AC867:AE869,AV867:AV869)</f>
        <v>0.34755540706750182</v>
      </c>
      <c r="BV867" s="17">
        <f t="shared" ref="BV867:BX882" si="1310">BV771</f>
        <v>0</v>
      </c>
      <c r="BW867" s="17">
        <f t="shared" si="1310"/>
        <v>5</v>
      </c>
      <c r="BX867" s="17">
        <f t="shared" si="1310"/>
        <v>109</v>
      </c>
      <c r="BY867" s="1" t="s">
        <v>8</v>
      </c>
      <c r="BZ867" s="5">
        <f>BZ861</f>
        <v>0.93180266183863136</v>
      </c>
      <c r="CA867" s="6">
        <f>CA861</f>
        <v>-0.87956522186239505</v>
      </c>
      <c r="CB867" s="7">
        <f>CY866</f>
        <v>-0.91346144106976579</v>
      </c>
      <c r="CC867" s="8">
        <f>DU866</f>
        <v>0.40692529496057023</v>
      </c>
      <c r="CE867" s="9">
        <f>((SUMPRODUCT(CB867:CB869,BZ867:BZ869))*(SUMPRODUCT(CB867:CB869,CA867:CA869)))-((SUMPRODUCT(CC867:CC869,BZ867:BZ869))*(SUMPRODUCT(CC867:CC869,CA867:CA869)))</f>
        <v>0</v>
      </c>
      <c r="CG867">
        <v>1</v>
      </c>
      <c r="CH867" t="s">
        <v>161</v>
      </c>
      <c r="CI867" s="67"/>
      <c r="CJ867" s="1" t="s">
        <v>8</v>
      </c>
      <c r="CK867" s="5">
        <f t="shared" ref="CK867:CL869" si="1311">BZ867</f>
        <v>0.93180266183863136</v>
      </c>
      <c r="CL867" s="6">
        <f t="shared" si="1311"/>
        <v>-0.87956522186239505</v>
      </c>
      <c r="CM867" s="7">
        <f>FA866</f>
        <v>-0.92042414210510426</v>
      </c>
      <c r="CN867" s="8">
        <f>FW866</f>
        <v>0.39092121793282453</v>
      </c>
      <c r="CO867" s="10"/>
      <c r="CP867">
        <f t="shared" si="1309"/>
        <v>0.3492962422733713</v>
      </c>
      <c r="CQ867">
        <f t="shared" si="1309"/>
        <v>-0.34518112468713447</v>
      </c>
      <c r="CR867">
        <f>CJ870</f>
        <v>0</v>
      </c>
      <c r="CS867">
        <f>CM870</f>
        <v>0</v>
      </c>
      <c r="CW867" s="28"/>
      <c r="CX867" s="10"/>
      <c r="CY867" s="61">
        <v>0.40692529496056989</v>
      </c>
      <c r="CZ867" s="13"/>
      <c r="DA867" s="17">
        <v>0</v>
      </c>
      <c r="DB867">
        <v>0</v>
      </c>
      <c r="DD867" s="73">
        <f>(DB866*DB867)*(1-COS(RADIANS(CW866+45)))+DB868*(SIN(RADIANS(CW866+45)))</f>
        <v>0.40692529496056989</v>
      </c>
      <c r="DE867" s="73">
        <f>(DB867^2)*(1-COS(RADIANS(CW866+45)))+(COS(RADIANS(CW866+45)))</f>
        <v>-0.91346144106976579</v>
      </c>
      <c r="DF867" s="73">
        <f>(DB867*DB868)*(1-COS(RADIANS(CW866+45)))-DB866*(SIN(RADIANS(CW866+45)))</f>
        <v>0</v>
      </c>
      <c r="DG867" s="10"/>
      <c r="DH867">
        <v>0.40692529496056989</v>
      </c>
      <c r="DI867" s="23">
        <f>SIN(RADIANS('[1]Biaxial Input'!$F$21))*(COS(RADIANS(0)))</f>
        <v>6.9756473744125524E-2</v>
      </c>
      <c r="DK867" s="30">
        <f>(DI866*DI867)*(1-COS(RADIANS(CV866)))+DI868*(SIN(RADIANS(CV866)))</f>
        <v>0</v>
      </c>
      <c r="DL867" s="30">
        <f>(DI867^2)*(1-COS(RADIANS(CV866)))+(COS(RADIANS(CV866)))</f>
        <v>1</v>
      </c>
      <c r="DM867" s="30">
        <f>(DI867*DI868)*(1-COS(RADIANS(CV866)))-DI866*(SIN(RADIANS(CV866)))</f>
        <v>0</v>
      </c>
      <c r="DO867">
        <v>0.40692529496056989</v>
      </c>
      <c r="DQ867" s="28">
        <f>(DB866*DB867)*(1-COS(RADIANS(CU866)))+DB868*(SIN(RADIANS(CU866)))</f>
        <v>0</v>
      </c>
      <c r="DR867" s="28">
        <f>(DB867^2)*(1-COS(RADIANS(CU866)))+(COS(RADIANS(CU866)))</f>
        <v>1</v>
      </c>
      <c r="DS867" s="28">
        <f>(DB867*DB868)*(1-COS(RADIANS(CU866)))-DB866*(SIN(RADIANS(CU866)))</f>
        <v>0</v>
      </c>
      <c r="DU867" s="61">
        <v>0.91346144106976568</v>
      </c>
      <c r="DV867" s="13">
        <f t="shared" ref="DV867:DV868" si="1312">H868</f>
        <v>-0.888940589807519</v>
      </c>
      <c r="DW867" s="17">
        <v>0</v>
      </c>
      <c r="DX867">
        <v>0</v>
      </c>
      <c r="DZ867" s="73">
        <f>(DB866*DB867)*(1-COS(RADIANS(CW866-45)))+DB868*(SIN(RADIANS(CW866-45)))</f>
        <v>0.91346144106976568</v>
      </c>
      <c r="EA867" s="73">
        <f>(DB867^2)*(1-COS(RADIANS(CW866-45)))+(COS(RADIANS(CW866-45)))</f>
        <v>0.40692529496057023</v>
      </c>
      <c r="EB867" s="73">
        <f>(DB867*DB868)*(1-COS(RADIANS(CW866-45)))-DB866*(SIN(RADIANS(CW866-45)))</f>
        <v>0</v>
      </c>
      <c r="EC867" s="10"/>
      <c r="ED867">
        <v>0.91346144106976568</v>
      </c>
      <c r="EE867" s="1">
        <v>0.91346144106976568</v>
      </c>
      <c r="EG867">
        <f>CY867+DU867</f>
        <v>1.3203867360303356</v>
      </c>
      <c r="EH867">
        <f>EG867/(SQRT(EG866^2+EG867^2+EG868^2))</f>
        <v>0.93365441483582234</v>
      </c>
      <c r="EJ867">
        <f>Q867+AM867</f>
        <v>-1.3136391317093907</v>
      </c>
      <c r="EK867">
        <f>EJ867/(SQRT(EJ866^2+EJ867^2+EJ868^2))</f>
        <v>-0.93987058251591482</v>
      </c>
      <c r="EM867" s="23">
        <f>CY868*DU866-CY866*DU868</f>
        <v>0</v>
      </c>
      <c r="EP867" s="9">
        <f>((SUMPRODUCT(CM867:CM869,BZ867:BZ869))*(SUMPRODUCT(CM867:CM869,CA867:CA869)))-((SUMPRODUCT(CN867:CN869,BZ867:BZ869))*(SUMPRODUCT(CN867:CN869,CA867:CA869)))</f>
        <v>-3.2814675458908149E-2</v>
      </c>
      <c r="EY867" s="28"/>
      <c r="EZ867" s="10"/>
      <c r="FA867" s="61">
        <v>0.39092121793282442</v>
      </c>
      <c r="FB867" s="13">
        <f>BW868</f>
        <v>10</v>
      </c>
      <c r="FC867" s="17">
        <v>0</v>
      </c>
      <c r="FD867">
        <v>0</v>
      </c>
      <c r="FF867" s="73">
        <f>(FD866*FD867)*(1-COS(RADIANS(EY866+45)))+FD868*(SIN(RADIANS(EY866+45)))</f>
        <v>0.39092121793282442</v>
      </c>
      <c r="FG867" s="73">
        <f>(FD867^2)*(1-COS(RADIANS(EY866+45)))+(COS(RADIANS(EY866+45)))</f>
        <v>-0.92042414210510426</v>
      </c>
      <c r="FH867" s="73">
        <f>(FD867*FD868)*(1-COS(RADIANS(EY866+45)))-FD866*(SIN(RADIANS(EY866+45)))</f>
        <v>0</v>
      </c>
      <c r="FI867" s="10"/>
      <c r="FJ867">
        <v>0.39092121793282442</v>
      </c>
      <c r="FK867" s="23">
        <f>SIN(RADIANS(176))*(COS(RADIANS(0)))</f>
        <v>6.9756473744125524E-2</v>
      </c>
      <c r="FM867" s="30">
        <f>(FK866*FK867)*(1-COS(RADIANS(EX866)))+FK868*(SIN(RADIANS(EX866)))</f>
        <v>0</v>
      </c>
      <c r="FN867" s="30">
        <f>(FK867^2)*(1-COS(RADIANS(EX866)))+(COS(RADIANS(EX866)))</f>
        <v>1</v>
      </c>
      <c r="FO867" s="30">
        <f>(FK867*FK868)*(1-COS(RADIANS(EX866)))-FK866*(SIN(RADIANS(EX866)))</f>
        <v>0</v>
      </c>
      <c r="FQ867">
        <v>0.39092121793282442</v>
      </c>
      <c r="FS867" s="28">
        <f>(FD866*FD867)*(1-COS(RADIANS(EW866)))+FD868*(SIN(RADIANS(EW866)))</f>
        <v>0</v>
      </c>
      <c r="FT867" s="28">
        <f>(FD867^2)*(1-COS(RADIANS(EW866)))+(COS(RADIANS(EW866)))</f>
        <v>1</v>
      </c>
      <c r="FU867" s="28">
        <f>(FD867*FD868)*(1-COS(RADIANS(EW866)))-FD866*(SIN(RADIANS(EW866)))</f>
        <v>0</v>
      </c>
      <c r="FW867" s="61">
        <v>0.92042414210510426</v>
      </c>
      <c r="FX867" s="13">
        <f>BX868</f>
        <v>114.6</v>
      </c>
      <c r="FY867" s="17">
        <v>0</v>
      </c>
      <c r="FZ867">
        <v>0</v>
      </c>
      <c r="GB867" s="73">
        <f>(FD866*FD867)*(1-COS(RADIANS(EY866-45)))+FD868*(SIN(RADIANS(EY866-45)))</f>
        <v>0.92042414210510426</v>
      </c>
      <c r="GC867" s="73">
        <f>(FD867^2)*(1-COS(RADIANS(EY866-45)))+(COS(RADIANS(EY866-45)))</f>
        <v>0.39092121793282453</v>
      </c>
      <c r="GD867" s="73">
        <f>(FD867*FD868)*(1-COS(RADIANS(EY866-45)))-FD866*(SIN(RADIANS(EY866-45)))</f>
        <v>0</v>
      </c>
      <c r="GE867" s="10"/>
      <c r="GF867">
        <v>0.92042414210510426</v>
      </c>
      <c r="GG867" s="1">
        <v>0.92042414210510426</v>
      </c>
      <c r="GI867">
        <f>FA867+FW867</f>
        <v>1.3113453600379286</v>
      </c>
      <c r="GJ867">
        <f>GI867/(SQRT(GI866^2+GI867^2+GI868^2))</f>
        <v>0.92726119656033401</v>
      </c>
      <c r="GL867">
        <f>CH868+DC867</f>
        <v>-3.2814675458908149E-2</v>
      </c>
      <c r="GM867" t="e">
        <f>GL867/(SQRT(GL866^2+GL867^2+GL868^2))</f>
        <v>#VALUE!</v>
      </c>
      <c r="GO867" s="27">
        <f>FA868*FW866-FA866*FW868</f>
        <v>0</v>
      </c>
    </row>
    <row r="868" spans="1:197" x14ac:dyDescent="0.2">
      <c r="A868" s="17">
        <f t="shared" si="1296"/>
        <v>70</v>
      </c>
      <c r="B868" s="17">
        <f t="shared" si="1296"/>
        <v>-5</v>
      </c>
      <c r="C868" s="17">
        <f t="shared" si="1296"/>
        <v>220.3</v>
      </c>
      <c r="D868" t="s">
        <v>8</v>
      </c>
      <c r="E868" s="5">
        <f t="shared" ref="E868:F870" si="1313">E863</f>
        <v>0.93164791336911346</v>
      </c>
      <c r="F868" s="6">
        <f t="shared" si="1313"/>
        <v>-0.87976681083470054</v>
      </c>
      <c r="G868" s="7">
        <f>Q867</f>
        <v>-0.42469854190187173</v>
      </c>
      <c r="H868" s="8">
        <f>AM867</f>
        <v>-0.888940589807519</v>
      </c>
      <c r="J868" s="9">
        <f>((SUMPRODUCT(G868:G870,E868:E870))*(SUMPRODUCT(G868:(G870),F868:F870)))-((SUMPRODUCT(H868:H870,E868:E870))*(SUMPRODUCT(H868:H870,F868:F870)))</f>
        <v>-3.9024323696489616E-2</v>
      </c>
      <c r="P868" s="1"/>
      <c r="Q868" s="61">
        <v>-0.90400630303711393</v>
      </c>
      <c r="S868" s="17">
        <v>0</v>
      </c>
      <c r="T868">
        <v>0</v>
      </c>
      <c r="V868" s="73">
        <f>(T867*T868)*(1-COS(RADIANS(O867+45)))+T869*(SIN(RADIANS(O867+45)))</f>
        <v>0.34857204732181535</v>
      </c>
      <c r="W868" s="73">
        <f>(T868^2)*(1-COS(RADIANS(O867+45)))+(COS(RADIANS(O867+45)))</f>
        <v>-0.93728198949189145</v>
      </c>
      <c r="X868" s="73">
        <f>(T868*T869)*(1-COS(RADIANS(O867+45)))-T867*(SIN(RADIANS(O867+45)))</f>
        <v>0</v>
      </c>
      <c r="Y868" s="10"/>
      <c r="Z868">
        <v>0.34857204732181535</v>
      </c>
      <c r="AA868" s="23">
        <f>SIN(RADIANS('[1]Biaxial Input'!$F$21))*(COS(RADIANS(0)))</f>
        <v>6.9756473744125524E-2</v>
      </c>
      <c r="AC868" s="30">
        <f>(AA867*AA868)*(1-COS(RADIANS(N867)))+AA869*(SIN(RADIANS(N867)))</f>
        <v>-1.0571760619211149E-3</v>
      </c>
      <c r="AD868" s="30">
        <f>(AA868^2)*(1-COS(RADIANS(N867)))+(COS(RADIANS(N867)))</f>
        <v>0.98488167796388115</v>
      </c>
      <c r="AE868" s="30">
        <f>(AA868*AA869)*(1-COS(RADIANS(N867)))-AA867*(SIN(RADIANS(N867)))</f>
        <v>0.17322517943366056</v>
      </c>
      <c r="AG868">
        <v>0.34429309494017546</v>
      </c>
      <c r="AI868" s="28">
        <f>(T867*T868)*(1-COS(RADIANS(M867)))+T869*(SIN(RADIANS(M867)))</f>
        <v>0.99619469809174555</v>
      </c>
      <c r="AJ868" s="28">
        <f>(T868^2)*(1-COS(RADIANS(M867)))+(COS(RADIANS(M867)))</f>
        <v>8.7155742747658138E-2</v>
      </c>
      <c r="AK868" s="28">
        <f>(T868*T869)*(1-COS(RADIANS(M867)))-T867*(SIN(RADIANS(M867)))</f>
        <v>0</v>
      </c>
      <c r="AM868" s="61">
        <v>0.42665523641601805</v>
      </c>
      <c r="AO868" s="17">
        <v>0</v>
      </c>
      <c r="AP868">
        <v>0</v>
      </c>
      <c r="AR868" s="73">
        <f>(T867*T868)*(1-COS(RADIANS(O867-45)))+T869*(SIN(RADIANS(O867-45)))</f>
        <v>0.93728198949189145</v>
      </c>
      <c r="AS868" s="73">
        <f>(T868^2)*(1-COS(RADIANS(O867-45)))+(COS(RADIANS(O867-45)))</f>
        <v>0.34857204732181529</v>
      </c>
      <c r="AT868" s="73">
        <f>(T868*T869)*(1-COS(RADIANS(O867-45)))-T867*(SIN(RADIANS(O867-45)))</f>
        <v>0</v>
      </c>
      <c r="AU868" s="10"/>
      <c r="AV868">
        <v>0.93728198949189145</v>
      </c>
      <c r="AW868" s="1">
        <v>0.92274335651181538</v>
      </c>
      <c r="BV868" s="17">
        <f t="shared" si="1310"/>
        <v>85</v>
      </c>
      <c r="BW868" s="17">
        <f t="shared" si="1310"/>
        <v>10</v>
      </c>
      <c r="BX868" s="17">
        <f t="shared" si="1310"/>
        <v>114.6</v>
      </c>
      <c r="BY868" s="10" t="s">
        <v>9</v>
      </c>
      <c r="BZ868" s="5">
        <f t="shared" ref="BZ868:CA869" si="1314">BZ862</f>
        <v>0.3492962422733713</v>
      </c>
      <c r="CA868" s="6">
        <f t="shared" si="1314"/>
        <v>-0.34518112468713447</v>
      </c>
      <c r="CB868" s="7">
        <f>CY867</f>
        <v>0.40692529496056989</v>
      </c>
      <c r="CC868" s="8">
        <f>DU867</f>
        <v>0.91346144106976568</v>
      </c>
      <c r="CH868">
        <f>((SUMPRODUCT(CM867:CM869,CK867:CK869))*(SUMPRODUCT(CM867:CM869,CL867:CL869)))-((SUMPRODUCT(CN867:CN869,CK867:CK869))*(SUMPRODUCT(CN867:CN869,CL867:CL869)))</f>
        <v>-3.2814675458908149E-2</v>
      </c>
      <c r="CI868" s="67"/>
      <c r="CJ868" s="10" t="s">
        <v>9</v>
      </c>
      <c r="CK868" s="5">
        <f t="shared" si="1311"/>
        <v>0.3492962422733713</v>
      </c>
      <c r="CL868" s="6">
        <f t="shared" si="1311"/>
        <v>-0.34518112468713447</v>
      </c>
      <c r="CM868" s="7">
        <f>FA867</f>
        <v>0.39092121793282442</v>
      </c>
      <c r="CN868" s="8">
        <f>FW867</f>
        <v>0.92042414210510426</v>
      </c>
      <c r="CP868">
        <f t="shared" si="1309"/>
        <v>-9.8670839279614439E-2</v>
      </c>
      <c r="CQ868">
        <f t="shared" si="1309"/>
        <v>-0.32743703463395935</v>
      </c>
      <c r="CR868">
        <f>CK870</f>
        <v>0</v>
      </c>
      <c r="CS868">
        <f>CN870</f>
        <v>0</v>
      </c>
      <c r="CW868" s="28"/>
      <c r="CX868" s="10"/>
      <c r="CY868" s="61">
        <v>0</v>
      </c>
      <c r="CZ868" s="13"/>
      <c r="DA868" s="17">
        <v>0</v>
      </c>
      <c r="DB868">
        <v>1</v>
      </c>
      <c r="DD868" s="73">
        <f>(DB866*DB868)*(1-COS(RADIANS(CW866+45)))-DB867*(SIN(RADIANS(CW866+45)))</f>
        <v>0</v>
      </c>
      <c r="DE868" s="73">
        <f>(DB867*DB868)*(1-COS(RADIANS(CW866+45)))+DB866*(SIN(RADIANS(CW866+45)))</f>
        <v>0</v>
      </c>
      <c r="DF868" s="73">
        <f>(DB868^2)*(1-COS(RADIANS(CW866+45)))+(COS(RADIANS(CW866+45)))</f>
        <v>1</v>
      </c>
      <c r="DG868" s="10"/>
      <c r="DH868">
        <v>0</v>
      </c>
      <c r="DI868" s="23">
        <f>SIN(RADIANS('[1]Biaxial Input'!$F$21))*SIN(RADIANS(0))</f>
        <v>0</v>
      </c>
      <c r="DK868" s="30">
        <f>(DI866*DI868)*(1-COS(RADIANS(CV866)))-DI867*(SIN(RADIANS(CV866)))</f>
        <v>0</v>
      </c>
      <c r="DL868" s="30">
        <f>(DI867*DI868)*(1-COS(RADIANS(CV866)))+DI866*(SIN(RADIANS(CV866)))</f>
        <v>0</v>
      </c>
      <c r="DM868" s="30">
        <f>(DI868^2)*(1-COS(RADIANS(CV866)))+(COS(RADIANS(CV866)))</f>
        <v>1</v>
      </c>
      <c r="DO868">
        <v>0</v>
      </c>
      <c r="DQ868" s="28">
        <f>(DB866*DB868)*(1-COS(RADIANS(CU866)))-DB867*(SIN(RADIANS(CU866)))</f>
        <v>0</v>
      </c>
      <c r="DR868" s="28">
        <f>(DB867*DB868)*(1-COS(RADIANS(CU866)))+DB866*(SIN(RADIANS(CU866)))</f>
        <v>0</v>
      </c>
      <c r="DS868" s="28">
        <f>(DB868^2)*(1-COS(RADIANS(CU866)))+(COS(RADIANS(CU866)))</f>
        <v>1</v>
      </c>
      <c r="DU868" s="61">
        <v>0</v>
      </c>
      <c r="DV868" s="13">
        <f t="shared" si="1312"/>
        <v>0.42665523641601805</v>
      </c>
      <c r="DW868" s="17">
        <v>0</v>
      </c>
      <c r="DX868">
        <v>1</v>
      </c>
      <c r="DZ868" s="73">
        <f>(DB866*DB866)*(1-COS(RADIANS(CW866-45)))-DB866*(SIN(RADIANS(CW866-45)))</f>
        <v>0</v>
      </c>
      <c r="EA868" s="73">
        <f>(DB867*DB868)*(1-COS(RADIANS(CW866-45)))+DB866*(SIN(RADIANS(CW866-45)))</f>
        <v>0</v>
      </c>
      <c r="EB868" s="73">
        <f>(DB868^2)*(1-COS(RADIANS(CW866-45)))+(COS(RADIANS(CW866-45)))</f>
        <v>1</v>
      </c>
      <c r="EC868" s="10"/>
      <c r="ED868">
        <v>0</v>
      </c>
      <c r="EE868" s="1">
        <v>0</v>
      </c>
      <c r="EG868">
        <f>CY868+DU868</f>
        <v>0</v>
      </c>
      <c r="EH868">
        <f>EG868/(SQRT(EG866^2+EG867^2+EG868^2))</f>
        <v>0</v>
      </c>
      <c r="EJ868">
        <f>Q868+AM868</f>
        <v>-0.47735106662109589</v>
      </c>
      <c r="EK868">
        <f>EJ868/(SQRT(EJ866^2+EJ867^2+EJ868^2))</f>
        <v>-0.34153080113101769</v>
      </c>
      <c r="EM868" s="23">
        <f>CY866*DU867-CY867*DU866</f>
        <v>-1</v>
      </c>
      <c r="ER868">
        <f t="shared" ref="ER868:ES870" si="1315">CK867</f>
        <v>0.93180266183863136</v>
      </c>
      <c r="ES868">
        <f t="shared" si="1315"/>
        <v>-0.87956522186239505</v>
      </c>
      <c r="ET868" t="e">
        <f>#REF!</f>
        <v>#REF!</v>
      </c>
      <c r="EU868" t="e">
        <f>#REF!</f>
        <v>#REF!</v>
      </c>
      <c r="EY868" s="28"/>
      <c r="EZ868" s="10"/>
      <c r="FA868" s="61">
        <v>0</v>
      </c>
      <c r="FB868" s="13">
        <f>BW869</f>
        <v>15</v>
      </c>
      <c r="FC868" s="17">
        <v>0</v>
      </c>
      <c r="FD868">
        <v>1</v>
      </c>
      <c r="FF868" s="73">
        <f>(FD866*FD868)*(1-COS(RADIANS(EY866+45)))-FD867*(SIN(RADIANS(EY866+45)))</f>
        <v>0</v>
      </c>
      <c r="FG868" s="73">
        <f>(FD867*FD868)*(1-COS(RADIANS(EY866+45)))+FD866*(SIN(RADIANS(EY866+45)))</f>
        <v>0</v>
      </c>
      <c r="FH868" s="73">
        <f>(FD868^2)*(1-COS(RADIANS(EY866+45)))+(COS(RADIANS(EY866+45)))</f>
        <v>1</v>
      </c>
      <c r="FI868" s="10"/>
      <c r="FJ868">
        <v>0</v>
      </c>
      <c r="FK868" s="23">
        <f>SIN(RADIANS(176))*SIN(RADIANS(0))</f>
        <v>0</v>
      </c>
      <c r="FM868" s="30">
        <f>(FK866*FK868)*(1-COS(RADIANS(EX866)))-FK867*(SIN(RADIANS(EX866)))</f>
        <v>0</v>
      </c>
      <c r="FN868" s="30">
        <f>(FK867*FK868)*(1-COS(RADIANS(EX866)))+FK866*(SIN(RADIANS(EX866)))</f>
        <v>0</v>
      </c>
      <c r="FO868" s="30">
        <f>(FK868^2)*(1-COS(RADIANS(EX866)))+(COS(RADIANS(EX866)))</f>
        <v>1</v>
      </c>
      <c r="FQ868">
        <v>0</v>
      </c>
      <c r="FS868" s="28">
        <f>(FD866*FD868)*(1-COS(RADIANS(EW866)))-FD867*(SIN(RADIANS(EW866)))</f>
        <v>0</v>
      </c>
      <c r="FT868" s="28">
        <f>(FD867*FD868)*(1-COS(RADIANS(EW866)))+FD866*(SIN(RADIANS(EW866)))</f>
        <v>0</v>
      </c>
      <c r="FU868" s="28">
        <f>(FD868^2)*(1-COS(RADIANS(EW866)))+(COS(RADIANS(EW866)))</f>
        <v>1</v>
      </c>
      <c r="FW868" s="61">
        <v>0</v>
      </c>
      <c r="FX868" s="13">
        <f>BX869</f>
        <v>151.4</v>
      </c>
      <c r="FY868" s="17">
        <v>0</v>
      </c>
      <c r="FZ868">
        <v>1</v>
      </c>
      <c r="GB868" s="73">
        <f>(FD866*FD866)*(1-COS(RADIANS(EY866-45)))-FD866*(SIN(RADIANS(EY866-45)))</f>
        <v>0</v>
      </c>
      <c r="GC868" s="73">
        <f>(FD867*FD868)*(1-COS(RADIANS(EY866-45)))+FD866*(SIN(RADIANS(EY866-45)))</f>
        <v>0</v>
      </c>
      <c r="GD868" s="73">
        <f>(FD868^2)*(1-COS(RADIANS(EY866-45)))+(COS(RADIANS(EY866-45)))</f>
        <v>1</v>
      </c>
      <c r="GE868" s="10"/>
      <c r="GF868">
        <v>0</v>
      </c>
      <c r="GG868" s="1">
        <v>0</v>
      </c>
      <c r="GI868">
        <f>FA868+FW868</f>
        <v>0</v>
      </c>
      <c r="GJ868">
        <f>GI868/(SQRT(GI866^2+GI867^2+GI868^2))</f>
        <v>0</v>
      </c>
      <c r="GL868" t="e">
        <f>#REF!+DC868</f>
        <v>#REF!</v>
      </c>
      <c r="GM868" t="e">
        <f>GL868/(SQRT(GL866^2+GL867^2+GL868^2))</f>
        <v>#REF!</v>
      </c>
      <c r="GO868" s="27">
        <f>FA866*FW867-FA867*FW866</f>
        <v>-1</v>
      </c>
    </row>
    <row r="869" spans="1:197" x14ac:dyDescent="0.2">
      <c r="A869" s="17">
        <f t="shared" si="1296"/>
        <v>30</v>
      </c>
      <c r="B869" s="17">
        <f t="shared" si="1296"/>
        <v>-10</v>
      </c>
      <c r="C869" s="17">
        <f t="shared" si="1296"/>
        <v>261.8</v>
      </c>
      <c r="D869" t="s">
        <v>9</v>
      </c>
      <c r="E869" s="5">
        <f t="shared" si="1313"/>
        <v>0.34974090714269884</v>
      </c>
      <c r="F869" s="6">
        <f t="shared" si="1313"/>
        <v>-0.3447469567785969</v>
      </c>
      <c r="G869" s="7">
        <f t="shared" ref="G869:G870" si="1316">Q868</f>
        <v>-0.90400630303711393</v>
      </c>
      <c r="H869" s="8">
        <f t="shared" ref="H869:H870" si="1317">AM868</f>
        <v>0.42665523641601805</v>
      </c>
      <c r="J869" s="10"/>
      <c r="P869" s="1"/>
      <c r="Q869" s="61">
        <v>-4.9028079460591734E-2</v>
      </c>
      <c r="S869" s="17">
        <v>0</v>
      </c>
      <c r="T869">
        <v>1</v>
      </c>
      <c r="V869" s="73">
        <f>(T867*T869)*(1-COS(RADIANS(O867+45)))-T868*(SIN(RADIANS(O867+45)))</f>
        <v>0</v>
      </c>
      <c r="W869" s="73">
        <f>(T868*T869)*(1-COS(RADIANS(O867+45)))+T867*(SIN(RADIANS(O867+45)))</f>
        <v>0</v>
      </c>
      <c r="X869" s="73">
        <f>(T869^2)*(1-COS(RADIANS(O867+45)))+(COS(RADIANS(O867+45)))</f>
        <v>1</v>
      </c>
      <c r="Y869" s="10"/>
      <c r="Z869">
        <v>0</v>
      </c>
      <c r="AA869" s="23">
        <f>SIN(RADIANS('[1]Biaxial Input'!$F$21))*SIN(RADIANS(0))</f>
        <v>0</v>
      </c>
      <c r="AC869" s="30">
        <f>(AA867*AA869)*(1-COS(RADIANS(N867)))-AA868*(SIN(RADIANS(N867)))</f>
        <v>-1.2113084546138469E-2</v>
      </c>
      <c r="AD869" s="30">
        <f>(AA868*AA869)*(1-COS(RADIANS(N867)))+AA867*(SIN(RADIANS(N867)))</f>
        <v>-0.17322517943366056</v>
      </c>
      <c r="AE869" s="30">
        <f>(AA869^2)*(1-COS(RADIANS(N867)))+(COS(RADIANS(N867)))</f>
        <v>0.98480775301220802</v>
      </c>
      <c r="AG869">
        <v>-4.9028079460591734E-2</v>
      </c>
      <c r="AI869" s="28">
        <f>(T867*T869)*(1-COS(RADIANS(M867)))-T868*(SIN(RADIANS(M867)))</f>
        <v>0</v>
      </c>
      <c r="AJ869" s="28">
        <f>(T868*T869)*(1-COS(RADIANS(M867)))+T867*(SIN(RADIANS(M867)))</f>
        <v>0</v>
      </c>
      <c r="AK869" s="28">
        <f>(T869^2)*(1-COS(RADIANS(M867)))+(COS(RADIANS(M867)))</f>
        <v>1</v>
      </c>
      <c r="AM869" s="61">
        <v>-0.16658312348930099</v>
      </c>
      <c r="AO869" s="17">
        <v>0</v>
      </c>
      <c r="AP869">
        <v>1</v>
      </c>
      <c r="AR869" s="73">
        <f>(T867*T867)*(1-COS(RADIANS(O867-45)))-T867*(SIN(RADIANS(O867-45)))</f>
        <v>0</v>
      </c>
      <c r="AS869" s="73">
        <f>(T868*T869)*(1-COS(RADIANS(O867-45)))+T867*(SIN(RADIANS(O867-45)))</f>
        <v>0</v>
      </c>
      <c r="AT869" s="73">
        <f>(T869^2)*(1-COS(RADIANS(O867-45)))+(COS(RADIANS(O867-45)))</f>
        <v>1</v>
      </c>
      <c r="AU869" s="10"/>
      <c r="AV869">
        <v>0</v>
      </c>
      <c r="AW869" s="1">
        <v>-0.16658312348930099</v>
      </c>
      <c r="BV869" s="17">
        <f t="shared" si="1310"/>
        <v>140</v>
      </c>
      <c r="BW869" s="17">
        <f t="shared" si="1310"/>
        <v>15</v>
      </c>
      <c r="BX869" s="17">
        <f t="shared" si="1310"/>
        <v>151.4</v>
      </c>
      <c r="BY869" s="10" t="s">
        <v>10</v>
      </c>
      <c r="BZ869" s="5">
        <f t="shared" si="1314"/>
        <v>-9.8670839279614439E-2</v>
      </c>
      <c r="CA869" s="6">
        <f t="shared" si="1314"/>
        <v>-0.32743703463395935</v>
      </c>
      <c r="CB869" s="7">
        <f>CY868</f>
        <v>0</v>
      </c>
      <c r="CC869" s="8">
        <f>DU868</f>
        <v>0</v>
      </c>
      <c r="CE869" s="10"/>
      <c r="CG869" s="10" t="s">
        <v>160</v>
      </c>
      <c r="CH869" s="10">
        <f>-CH866*((EY866-CW866)/(CH868-CE867))</f>
        <v>110.98816757970239</v>
      </c>
      <c r="CI869" s="67"/>
      <c r="CJ869" s="10" t="s">
        <v>10</v>
      </c>
      <c r="CK869" s="5">
        <f t="shared" si="1311"/>
        <v>-9.8670839279614439E-2</v>
      </c>
      <c r="CL869" s="6">
        <f t="shared" si="1311"/>
        <v>-0.32743703463395935</v>
      </c>
      <c r="CM869" s="7">
        <f>FA868</f>
        <v>0</v>
      </c>
      <c r="CN869" s="8">
        <f>FW868</f>
        <v>0</v>
      </c>
      <c r="CW869" s="28"/>
      <c r="CX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EE869" s="1"/>
      <c r="EI869" s="64">
        <f>(DEGREES(ACOS((EH866*EK866+EH867*EK867+EH868*EK868)/((SQRT(EH866^2+EH867^2+EH868^2))*(SQRT(EK866^2+EK867^2+EK868^2))))))</f>
        <v>151.34395561898879</v>
      </c>
      <c r="ER869">
        <f t="shared" si="1315"/>
        <v>0.3492962422733713</v>
      </c>
      <c r="ES869">
        <f t="shared" si="1315"/>
        <v>-0.34518112468713447</v>
      </c>
      <c r="ET869" t="e">
        <f>#REF!</f>
        <v>#REF!</v>
      </c>
      <c r="EU869" t="e">
        <f>#REF!</f>
        <v>#REF!</v>
      </c>
      <c r="EY869" s="28"/>
      <c r="EZ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GG869" s="1"/>
      <c r="GK869" s="64" t="e">
        <f>(DEGREES(ACOS((GJ866*GM866+GJ867*GM867+GJ868*GM868)/((SQRT(GJ866^2+GJ867^2+GJ868^2))*(SQRT(GM866^2+GM867^2+GM868^2))))))</f>
        <v>#VALUE!</v>
      </c>
    </row>
    <row r="870" spans="1:197" x14ac:dyDescent="0.2">
      <c r="A870" s="17">
        <f t="shared" si="1296"/>
        <v>0</v>
      </c>
      <c r="B870" s="17">
        <f t="shared" si="1296"/>
        <v>-15</v>
      </c>
      <c r="C870" s="17">
        <f t="shared" si="1296"/>
        <v>293.89999999999998</v>
      </c>
      <c r="D870" t="s">
        <v>10</v>
      </c>
      <c r="E870" s="5">
        <f t="shared" si="1313"/>
        <v>-9.8556904303954668E-2</v>
      </c>
      <c r="F870" s="6">
        <f t="shared" si="1313"/>
        <v>-0.32735285907661849</v>
      </c>
      <c r="G870" s="7">
        <f t="shared" si="1316"/>
        <v>-4.9028079460591734E-2</v>
      </c>
      <c r="H870" s="8">
        <f t="shared" si="1317"/>
        <v>-0.16658312348930099</v>
      </c>
      <c r="J870" s="10"/>
      <c r="P870" s="1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W870" s="1"/>
      <c r="BV870" s="17">
        <f t="shared" si="1310"/>
        <v>90</v>
      </c>
      <c r="BW870" s="17">
        <f t="shared" si="1310"/>
        <v>20</v>
      </c>
      <c r="BX870" s="17">
        <f t="shared" si="1310"/>
        <v>201.2</v>
      </c>
      <c r="CE870" s="10"/>
      <c r="CS870" s="15"/>
      <c r="CW870" s="28"/>
      <c r="CX870" s="10"/>
      <c r="CY870" s="82" t="s">
        <v>148</v>
      </c>
      <c r="CZ870" s="13"/>
      <c r="DB870" s="10"/>
      <c r="DC870" s="10"/>
      <c r="DD870" s="10"/>
      <c r="DE870" s="10"/>
      <c r="DF870" s="10"/>
      <c r="DG870" s="10"/>
      <c r="DH870" s="80"/>
      <c r="DI870" s="23" t="s">
        <v>149</v>
      </c>
      <c r="DM870" s="1"/>
      <c r="DO870" s="80"/>
      <c r="DS870" s="13"/>
      <c r="DT870" s="81"/>
      <c r="DU870" s="82" t="s">
        <v>150</v>
      </c>
      <c r="DW870" s="13"/>
      <c r="DX870" s="13"/>
      <c r="EA870" s="1"/>
      <c r="EE870" s="1"/>
      <c r="EI870" s="13"/>
      <c r="ER870">
        <f t="shared" si="1315"/>
        <v>-9.8670839279614439E-2</v>
      </c>
      <c r="ES870">
        <f t="shared" si="1315"/>
        <v>-0.32743703463395935</v>
      </c>
      <c r="ET870" t="e">
        <f>#REF!</f>
        <v>#REF!</v>
      </c>
      <c r="EU870" t="e">
        <f>#REF!</f>
        <v>#REF!</v>
      </c>
      <c r="EY870" s="28"/>
      <c r="EZ870" s="10"/>
      <c r="FA870" s="82" t="s">
        <v>148</v>
      </c>
      <c r="FB870" s="13"/>
      <c r="FD870" s="10"/>
      <c r="FE870" s="10"/>
      <c r="FF870" s="10"/>
      <c r="FG870" s="10"/>
      <c r="FH870" s="10"/>
      <c r="FI870" s="10"/>
      <c r="FJ870" s="80"/>
      <c r="FK870" s="23" t="s">
        <v>149</v>
      </c>
      <c r="FO870" s="1"/>
      <c r="FQ870" s="80"/>
      <c r="FU870" s="13"/>
      <c r="FV870" s="81"/>
      <c r="FW870" s="82" t="s">
        <v>150</v>
      </c>
      <c r="FY870" s="13"/>
      <c r="FZ870" s="13"/>
      <c r="GC870" s="1"/>
      <c r="GG870" s="1"/>
      <c r="GK870" s="13"/>
    </row>
    <row r="871" spans="1:197" x14ac:dyDescent="0.2">
      <c r="A871" s="17">
        <f t="shared" si="1296"/>
        <v>10</v>
      </c>
      <c r="B871" s="17">
        <f t="shared" si="1296"/>
        <v>-20</v>
      </c>
      <c r="C871" s="17">
        <f t="shared" si="1296"/>
        <v>282.7</v>
      </c>
      <c r="P871" s="1"/>
      <c r="Q871" s="82" t="s">
        <v>148</v>
      </c>
      <c r="R871" s="13"/>
      <c r="T871" s="10"/>
      <c r="U871" s="10"/>
      <c r="V871" s="10"/>
      <c r="W871" s="10"/>
      <c r="X871" s="10"/>
      <c r="Y871" s="10"/>
      <c r="Z871" s="80"/>
      <c r="AA871" s="23" t="s">
        <v>149</v>
      </c>
      <c r="AE871" s="1"/>
      <c r="AG871" s="80"/>
      <c r="AK871" s="13"/>
      <c r="AL871" s="81"/>
      <c r="AM871" s="82" t="s">
        <v>150</v>
      </c>
      <c r="AO871" s="13"/>
      <c r="AP871" s="13"/>
      <c r="AS871" s="1"/>
      <c r="AW871" s="1"/>
      <c r="BV871" s="17">
        <f t="shared" si="1310"/>
        <v>45</v>
      </c>
      <c r="BW871" s="17">
        <f t="shared" si="1310"/>
        <v>25</v>
      </c>
      <c r="BX871" s="17">
        <f t="shared" si="1310"/>
        <v>245.2</v>
      </c>
      <c r="BZ871" s="5" t="s">
        <v>4</v>
      </c>
      <c r="CA871" s="6" t="s">
        <v>5</v>
      </c>
      <c r="CB871" s="7" t="s">
        <v>6</v>
      </c>
      <c r="CC871" s="8" t="s">
        <v>1</v>
      </c>
      <c r="CD871">
        <v>2</v>
      </c>
      <c r="CE871" s="9" t="s">
        <v>7</v>
      </c>
      <c r="CG871" s="90" t="s">
        <v>157</v>
      </c>
      <c r="CH871" s="61">
        <f>CE872-((CH873-CE872)/(EY871-CW871))*CW871</f>
        <v>3.5832422897931711</v>
      </c>
      <c r="CI871" s="10"/>
      <c r="CK871" s="5" t="s">
        <v>4</v>
      </c>
      <c r="CL871" s="6" t="s">
        <v>5</v>
      </c>
      <c r="CM871" s="7" t="s">
        <v>6</v>
      </c>
      <c r="CN871" s="8" t="s">
        <v>1</v>
      </c>
      <c r="CO871" s="10"/>
      <c r="CP871">
        <f t="shared" ref="CP871:CQ873" si="1318">BZ872</f>
        <v>0.93180266183863136</v>
      </c>
      <c r="CQ871">
        <f t="shared" si="1318"/>
        <v>-0.87956522186239505</v>
      </c>
      <c r="CR871">
        <f>CI875</f>
        <v>0</v>
      </c>
      <c r="CS871">
        <f>CL875</f>
        <v>0</v>
      </c>
      <c r="CU871" s="17">
        <f>CU775</f>
        <v>0</v>
      </c>
      <c r="CV871" s="17">
        <f>CV775</f>
        <v>5</v>
      </c>
      <c r="CW871" s="31">
        <f>CH778</f>
        <v>110.33673337994631</v>
      </c>
      <c r="CX871" s="1"/>
      <c r="CY871" s="61">
        <f t="array" ref="CY871:CY873">MMULT(DQ871:DS873,DO871:DO873)</f>
        <v>-0.90886956179395484</v>
      </c>
      <c r="CZ871" s="13"/>
      <c r="DA871" s="17">
        <v>1</v>
      </c>
      <c r="DB871">
        <v>0</v>
      </c>
      <c r="DD871" s="73">
        <f>(DB871^2)*(1-COS(RADIANS(CW871+45)))+(COS(RADIANS(CW871+45)))</f>
        <v>-0.90877589307543161</v>
      </c>
      <c r="DE871" s="73">
        <f>(DB871*DB872)*(1-COS(RADIANS(CW871+45)))-DB873*(SIN(RADIANS(CW871+45)))</f>
        <v>-0.41728452663015397</v>
      </c>
      <c r="DF871" s="73">
        <f>(DB871*DB873)*(1-COS(RADIANS(CW871+45)))+DB872*(SIN(RADIANS(CW871+45)))</f>
        <v>0</v>
      </c>
      <c r="DG871" s="10"/>
      <c r="DH871">
        <f t="array" ref="DH871:DH873">MMULT(DD871:DF873,DA871:DA873)</f>
        <v>-0.90877589307543161</v>
      </c>
      <c r="DI871" s="23">
        <f>COS(RADIANS('[1]Biaxial Input'!$F$21))</f>
        <v>-0.9975640502598242</v>
      </c>
      <c r="DK871" s="30">
        <f>(DI871^2)*(1-COS(RADIANS(CV871)))+(COS(RADIANS(CV871)))</f>
        <v>0.99998148353170568</v>
      </c>
      <c r="DL871" s="30">
        <f>(DI871*DI872)*(1-COS(RADIANS(CV871)))-DI873*(SIN(RADIANS(CV871)))</f>
        <v>-2.6479783333051429E-4</v>
      </c>
      <c r="DM871" s="30">
        <f>(DI871*DI873)*(1-COS(RADIANS(CV871)))+DI872*(SIN(RADIANS(CV871)))</f>
        <v>6.0796772806267756E-3</v>
      </c>
      <c r="DO871">
        <f t="array" ref="DO871:DO873">MMULT(DK871:DM873,DH871:DH873)</f>
        <v>-0.90886956179395484</v>
      </c>
      <c r="DQ871" s="28">
        <f>(DB871^2)*(1-COS(RADIANS(CU871)))+(COS(RADIANS(CU871)))</f>
        <v>1</v>
      </c>
      <c r="DR871" s="28">
        <f>(DB871*DB872)*(1-COS(RADIANS(CU871)))-DB873*(SIN(RADIANS(CU871)))</f>
        <v>0</v>
      </c>
      <c r="DS871" s="28">
        <f>(DB871*DB873)*(1-COS(RADIANS(CU871)))+DB872*(SIN(RADIANS(CU871)))</f>
        <v>0</v>
      </c>
      <c r="DU871" s="61">
        <f t="array" ref="DU871:DU873">MMULT(DQ871:DS873,EE871:EE873)</f>
        <v>0.41703615810697731</v>
      </c>
      <c r="DV871" s="13" t="str">
        <f>H872</f>
        <v>q</v>
      </c>
      <c r="DW871" s="17">
        <v>1</v>
      </c>
      <c r="DX871">
        <v>0</v>
      </c>
      <c r="DZ871" s="73">
        <f>(DB871^2)*(1-COS(RADIANS(CW871-45)))+(COS(RADIANS(CW871-45)))</f>
        <v>0.4172845266301537</v>
      </c>
      <c r="EA871" s="73">
        <f>(DB871*DB872)*(1-COS(RADIANS(CW871-45)))-DB873*(SIN(RADIANS(CW871-45)))</f>
        <v>-0.90877589307543172</v>
      </c>
      <c r="EB871" s="73">
        <f>(DB871*DB873)*(1-COS(RADIANS(CW871-45)))+DB872*(SIN(RADIANS(CW871-45)))</f>
        <v>0</v>
      </c>
      <c r="EC871" s="10"/>
      <c r="ED871">
        <f t="array" ref="ED871:ED873">MMULT(DZ871:EB873,DA871:DA873)</f>
        <v>0.4172845266301537</v>
      </c>
      <c r="EE871" s="1">
        <f t="array" ref="EE871:EE873">MMULT(DK871:DM873,ED871:ED873)</f>
        <v>0.41703615810697731</v>
      </c>
      <c r="EG871">
        <f>CY871+DU871</f>
        <v>-0.49183340368697753</v>
      </c>
      <c r="EH871">
        <f>EG871/(SQRT(EG871^2+EG872^2+EG873^2))</f>
        <v>-0.34777873496112249</v>
      </c>
      <c r="EJ871">
        <f>Q871+AM871</f>
        <v>0</v>
      </c>
      <c r="EK871">
        <f>EJ871/(SQRT(EJ871^2+EJ872^2+EJ873^2))</f>
        <v>0</v>
      </c>
      <c r="EM871" s="23">
        <f>CY872*DU873-CY873*DU872</f>
        <v>-6.0796772806267739E-3</v>
      </c>
      <c r="EO871" s="15">
        <v>2</v>
      </c>
      <c r="EP871" s="9" t="s">
        <v>7</v>
      </c>
      <c r="EW871" s="17">
        <f>CU871</f>
        <v>0</v>
      </c>
      <c r="EX871" s="17">
        <f>CV871</f>
        <v>5</v>
      </c>
      <c r="EY871" s="31">
        <f>1+CW871</f>
        <v>111.33673337994631</v>
      </c>
      <c r="EZ871" s="10"/>
      <c r="FA871" s="61">
        <f t="array" ref="FA871:FA873">MMULT(FS871:FU873,FQ871:FQ873)</f>
        <v>-0.91600942108781136</v>
      </c>
      <c r="FB871" s="13">
        <f>BW872</f>
        <v>30</v>
      </c>
      <c r="FC871" s="17">
        <v>1</v>
      </c>
      <c r="FD871">
        <v>0</v>
      </c>
      <c r="FF871" s="73">
        <f>(FD871^2)*(1-COS(RADIANS(EY871+45)))+(COS(RADIANS(EY871+45)))</f>
        <v>-0.91592010126390033</v>
      </c>
      <c r="FG871" s="73">
        <f>(FD871*FD872)*(1-COS(RADIANS(EY871+45)))-FD873*(SIN(RADIANS(EY871+45)))</f>
        <v>-0.40136064592922721</v>
      </c>
      <c r="FH871" s="73">
        <f>(FD871*FD873)*(1-COS(RADIANS(EY871+45)))+FD872*(SIN(RADIANS(EY871+45)))</f>
        <v>0</v>
      </c>
      <c r="FI871" s="10"/>
      <c r="FJ871">
        <f t="array" ref="FJ871:FJ873">MMULT(FF871:FH873,FC871:FC873)</f>
        <v>-0.91592010126390033</v>
      </c>
      <c r="FK871" s="23">
        <f>COS(RADIANS(176))</f>
        <v>-0.9975640502598242</v>
      </c>
      <c r="FM871" s="30">
        <f>(FK871^2)*(1-COS(RADIANS(EX871)))+(COS(RADIANS(EX871)))</f>
        <v>0.99998148353170568</v>
      </c>
      <c r="FN871" s="30">
        <f>(FK871*FK872)*(1-COS(RADIANS(EX871)))-FK873*(SIN(RADIANS(EX871)))</f>
        <v>-2.6479783333051429E-4</v>
      </c>
      <c r="FO871" s="30">
        <f>(FK871*FK873)*(1-COS(RADIANS(EX871)))+FK872*(SIN(RADIANS(EX871)))</f>
        <v>6.0796772806267756E-3</v>
      </c>
      <c r="FQ871">
        <f t="array" ref="FQ871:FQ873">MMULT(FM871:FO873,FJ871:FJ873)</f>
        <v>-0.91600942108781136</v>
      </c>
      <c r="FS871" s="28">
        <f>(FD871^2)*(1-COS(RADIANS(EW871)))+(COS(RADIANS(EW871)))</f>
        <v>1</v>
      </c>
      <c r="FT871" s="28">
        <f>(FD871*FD872)*(1-COS(RADIANS(EW871)))-FD873*(SIN(RADIANS(EW871)))</f>
        <v>0</v>
      </c>
      <c r="FU871" s="28">
        <f>(FD871*FD873)*(1-COS(RADIANS(EW871)))+FD872*(SIN(RADIANS(EW871)))</f>
        <v>0</v>
      </c>
      <c r="FW871" s="61">
        <f t="array" ref="FW871:FW873">MMULT(FS871:FU873,GG871:GG873)</f>
        <v>0.40111068048923387</v>
      </c>
      <c r="FX871" s="13">
        <f>BX872</f>
        <v>177.5</v>
      </c>
      <c r="FY871" s="17">
        <v>1</v>
      </c>
      <c r="FZ871">
        <v>0</v>
      </c>
      <c r="GB871" s="73">
        <f>(FD871^2)*(1-COS(RADIANS(EY871-45)))+(COS(RADIANS(EY871-45)))</f>
        <v>0.40136064592922738</v>
      </c>
      <c r="GC871" s="73">
        <f>(FD871*FD872)*(1-COS(RADIANS(EY871-45)))-FD873*(SIN(RADIANS(EY871-45)))</f>
        <v>-0.91592010126390033</v>
      </c>
      <c r="GD871" s="73">
        <f>(FD871*FD873)*(1-COS(RADIANS(EY871-45)))+FD872*(SIN(RADIANS(EY871-45)))</f>
        <v>0</v>
      </c>
      <c r="GE871" s="10"/>
      <c r="GF871">
        <f t="array" ref="GF871:GF873">MMULT(GB871:GD873,FC871:FC873)</f>
        <v>0.40136064592922738</v>
      </c>
      <c r="GG871" s="1">
        <f t="array" ref="GG871:GG873">MMULT(FM871:FO873,GF871:GF873)</f>
        <v>0.40111068048923387</v>
      </c>
      <c r="GI871">
        <f>FA871+FW871</f>
        <v>-0.51489874059857743</v>
      </c>
      <c r="GJ871">
        <f>GI871/(SQRT(GI871^2+GI872^2+GI873^2))</f>
        <v>-0.36408839110166724</v>
      </c>
      <c r="GL871" t="e">
        <f>CH872+DC871</f>
        <v>#VALUE!</v>
      </c>
      <c r="GM871" t="e">
        <f>GL871/(SQRT(GL871^2+GL872^2+GL873^2))</f>
        <v>#VALUE!</v>
      </c>
      <c r="GO871" s="27">
        <f>FA872*FW873-FA873*FW872</f>
        <v>-6.0796772806267774E-3</v>
      </c>
    </row>
    <row r="872" spans="1:197" x14ac:dyDescent="0.2">
      <c r="A872" s="17">
        <f t="shared" si="1296"/>
        <v>25</v>
      </c>
      <c r="B872" s="17">
        <f t="shared" si="1296"/>
        <v>-30</v>
      </c>
      <c r="C872" s="17">
        <f t="shared" si="1296"/>
        <v>270.8</v>
      </c>
      <c r="E872" s="5" t="s">
        <v>4</v>
      </c>
      <c r="F872" s="6" t="s">
        <v>5</v>
      </c>
      <c r="G872" s="7" t="s">
        <v>6</v>
      </c>
      <c r="H872" s="8" t="s">
        <v>1</v>
      </c>
      <c r="I872">
        <v>4</v>
      </c>
      <c r="J872" s="9" t="s">
        <v>7</v>
      </c>
      <c r="K872">
        <v>4</v>
      </c>
      <c r="L872" s="10"/>
      <c r="M872" s="17">
        <f>A860</f>
        <v>140</v>
      </c>
      <c r="N872" s="17">
        <f>B860</f>
        <v>15</v>
      </c>
      <c r="O872" s="17">
        <f>C860</f>
        <v>151.4</v>
      </c>
      <c r="P872" s="1"/>
      <c r="Q872" s="61">
        <f t="array" ref="Q872:Q874">MMULT(AI872:AK874,AG872:AG874)</f>
        <v>0.90811206057892435</v>
      </c>
      <c r="R872" s="13"/>
      <c r="S872" s="17">
        <v>1</v>
      </c>
      <c r="T872">
        <v>0</v>
      </c>
      <c r="V872" s="73">
        <f>(T872^2)*(1-COS(RADIANS(O872+45)))+(COS(RADIANS(O872+45)))</f>
        <v>-0.95931397454005762</v>
      </c>
      <c r="W872" s="73">
        <f>(T872*T873)*(1-COS(RADIANS(O872+45)))-T874*(SIN(RADIANS(O872+45)))</f>
        <v>0.28234145684287631</v>
      </c>
      <c r="X872" s="73">
        <f>(T872*T874)*(1-COS(RADIANS(O872+45)))+T873*(SIN(RADIANS(O872+45)))</f>
        <v>0</v>
      </c>
      <c r="Y872" s="10"/>
      <c r="Z872">
        <f t="array" ref="Z872:Z874">MMULT(V872:X874,S872:S874)</f>
        <v>-0.95931397454005762</v>
      </c>
      <c r="AA872" s="23">
        <f>COS(RADIANS('[1]Biaxial Input'!$F$21))</f>
        <v>-0.9975640502598242</v>
      </c>
      <c r="AC872" s="30">
        <f>(AA872^2)*(1-COS(RADIANS(N872)))+(COS(RADIANS(N872)))</f>
        <v>0.99983419624187875</v>
      </c>
      <c r="AD872" s="30">
        <f>(AA872*AA873)*(1-COS(RADIANS(N872)))-AA874*(SIN(RADIANS(N872)))</f>
        <v>-2.3711042090011594E-3</v>
      </c>
      <c r="AE872" s="30">
        <f>(AA872*AA874)*(1-COS(RADIANS(N872)))+AA873*(SIN(RADIANS(N872)))</f>
        <v>1.8054303924173627E-2</v>
      </c>
      <c r="AG872">
        <f t="array" ref="AG872:AG874">MMULT(AC872:AE874,Z872:Z874)</f>
        <v>-0.95848545566116505</v>
      </c>
      <c r="AI872" s="28">
        <f>(T872^2)*(1-COS(RADIANS(M872)))+(COS(RADIANS(M872)))</f>
        <v>-0.7660444431189779</v>
      </c>
      <c r="AJ872" s="28">
        <f>(T872*T873)*(1-COS(RADIANS(M872)))-T874*(SIN(RADIANS(M872)))</f>
        <v>-0.64278760968653947</v>
      </c>
      <c r="AK872" s="28">
        <f>(T872*T874)*(1-COS(RADIANS(M872)))+T873*(SIN(RADIANS(M872)))</f>
        <v>0</v>
      </c>
      <c r="AM872" s="61">
        <f t="array" ref="AM872:AM874">MMULT(AI872:AK874,AW872:AW874)</f>
        <v>-0.37816365223527337</v>
      </c>
      <c r="AN872" s="13"/>
      <c r="AO872" s="17">
        <v>1</v>
      </c>
      <c r="AP872">
        <v>0</v>
      </c>
      <c r="AR872" s="73">
        <f>(T872^2)*(1-COS(RADIANS(O872-45)))+(COS(RADIANS(O872-45)))</f>
        <v>-0.28234145684287654</v>
      </c>
      <c r="AS872" s="73">
        <f>(T872*T873)*(1-COS(RADIANS(O872-45)))-T874*(SIN(RADIANS(O872-45)))</f>
        <v>-0.95931397454005751</v>
      </c>
      <c r="AT872" s="73">
        <f>(T872*T874)*(1-COS(RADIANS(O872-45)))+T873*(SIN(RADIANS(O872-45)))</f>
        <v>0</v>
      </c>
      <c r="AU872" s="10"/>
      <c r="AV872">
        <f t="array" ref="AV872:AV874">MMULT(AR872:AT874,S872:S874)</f>
        <v>-0.28234145684287654</v>
      </c>
      <c r="AW872" s="1">
        <f t="array" ref="AW872:AW874">MMULT(AC872:AE874,AV872:AV874)</f>
        <v>-0.28456927697104412</v>
      </c>
      <c r="BV872" s="17">
        <f t="shared" si="1310"/>
        <v>20</v>
      </c>
      <c r="BW872" s="17">
        <f t="shared" si="1310"/>
        <v>30</v>
      </c>
      <c r="BX872" s="17">
        <f t="shared" si="1310"/>
        <v>177.5</v>
      </c>
      <c r="BY872" t="s">
        <v>8</v>
      </c>
      <c r="BZ872" s="5">
        <f t="shared" ref="BZ872:CA874" si="1319">BZ957</f>
        <v>0.93180266183863136</v>
      </c>
      <c r="CA872" s="6">
        <f t="shared" si="1319"/>
        <v>-0.87956522186239505</v>
      </c>
      <c r="CB872" s="7">
        <f>CY871</f>
        <v>-0.90886956179395484</v>
      </c>
      <c r="CC872" s="8">
        <f>DU871</f>
        <v>0.41703615810697731</v>
      </c>
      <c r="CE872" s="9">
        <f>((SUMPRODUCT(CB872:CB874,BZ872:BZ874))*(SUMPRODUCT(CB872:(CB874),CA872:CA874)))-((SUMPRODUCT(CC872:CC874,BZ872:BZ874))*(SUMPRODUCT(CC872:CC874,CA872:CA874)))</f>
        <v>0</v>
      </c>
      <c r="CG872">
        <v>1</v>
      </c>
      <c r="CH872" t="s">
        <v>161</v>
      </c>
      <c r="CI872" s="67"/>
      <c r="CJ872" s="1" t="s">
        <v>8</v>
      </c>
      <c r="CK872" s="5">
        <f t="shared" ref="CK872:CL874" si="1320">BZ872</f>
        <v>0.93180266183863136</v>
      </c>
      <c r="CL872" s="6">
        <f t="shared" si="1320"/>
        <v>-0.87956522186239505</v>
      </c>
      <c r="CM872" s="7">
        <f>FA871</f>
        <v>-0.91600942108781136</v>
      </c>
      <c r="CN872" s="8">
        <f>FW871</f>
        <v>0.40111068048923387</v>
      </c>
      <c r="CO872" s="10"/>
      <c r="CP872">
        <f t="shared" si="1318"/>
        <v>0.3492962422733713</v>
      </c>
      <c r="CQ872">
        <f t="shared" si="1318"/>
        <v>-0.34518112468713447</v>
      </c>
      <c r="CR872">
        <f>CJ875</f>
        <v>0</v>
      </c>
      <c r="CS872">
        <f>CM875</f>
        <v>0</v>
      </c>
      <c r="CW872" s="28"/>
      <c r="CX872" s="1"/>
      <c r="CY872" s="61">
        <v>0.41594500154785963</v>
      </c>
      <c r="CZ872" s="13"/>
      <c r="DA872" s="17">
        <v>0</v>
      </c>
      <c r="DB872">
        <v>0</v>
      </c>
      <c r="DD872" s="73">
        <f>(DB871*DB872)*(1-COS(RADIANS(CW871+45)))+DB873*(SIN(RADIANS(CW871+45)))</f>
        <v>0.41728452663015397</v>
      </c>
      <c r="DE872" s="73">
        <f>(DB872^2)*(1-COS(RADIANS(CW871+45)))+(COS(RADIANS(CW871+45)))</f>
        <v>-0.90877589307543161</v>
      </c>
      <c r="DF872" s="73">
        <f>(DB872*DB873)*(1-COS(RADIANS(CW871+45)))-DB871*(SIN(RADIANS(CW871+45)))</f>
        <v>0</v>
      </c>
      <c r="DG872" s="10"/>
      <c r="DH872">
        <v>0.41728452663015397</v>
      </c>
      <c r="DI872" s="23">
        <f>SIN(RADIANS('[1]Biaxial Input'!$F$21))*(COS(RADIANS(0)))</f>
        <v>6.9756473744125524E-2</v>
      </c>
      <c r="DK872" s="30">
        <f>(DI871*DI872)*(1-COS(RADIANS(CV871)))+DI873*(SIN(RADIANS(CV871)))</f>
        <v>-2.6479783333051429E-4</v>
      </c>
      <c r="DL872" s="30">
        <f>(DI872^2)*(1-COS(RADIANS(CV871)))+(COS(RADIANS(CV871)))</f>
        <v>0.99621321456003986</v>
      </c>
      <c r="DM872" s="30">
        <f>(DI872*DI873)*(1-COS(RADIANS(CV871)))-DI871*(SIN(RADIANS(CV871)))</f>
        <v>8.694343573875718E-2</v>
      </c>
      <c r="DO872">
        <v>0.41594500154785963</v>
      </c>
      <c r="DQ872" s="28">
        <f>(DB871*DB872)*(1-COS(RADIANS(CU871)))+DB873*(SIN(RADIANS(CU871)))</f>
        <v>0</v>
      </c>
      <c r="DR872" s="28">
        <f>(DB872^2)*(1-COS(RADIANS(CU871)))+(COS(RADIANS(CU871)))</f>
        <v>1</v>
      </c>
      <c r="DS872" s="28">
        <f>(DB872*DB873)*(1-COS(RADIANS(CU871)))-DB871*(SIN(RADIANS(CU871)))</f>
        <v>0</v>
      </c>
      <c r="DU872" s="61">
        <v>0.90522405771681291</v>
      </c>
      <c r="DV872" s="13">
        <f t="shared" ref="DV872:DV873" si="1321">H873</f>
        <v>-0.37816365223527337</v>
      </c>
      <c r="DW872" s="17">
        <v>0</v>
      </c>
      <c r="DX872">
        <v>0</v>
      </c>
      <c r="DZ872" s="73">
        <f>(DB871*DB872)*(1-COS(RADIANS(CW871-45)))+DB873*(SIN(RADIANS(CW871-45)))</f>
        <v>0.90877589307543172</v>
      </c>
      <c r="EA872" s="73">
        <f>(DB872^2)*(1-COS(RADIANS(CW871-45)))+(COS(RADIANS(CW871-45)))</f>
        <v>0.4172845266301537</v>
      </c>
      <c r="EB872" s="73">
        <f>(DB872*DB873)*(1-COS(RADIANS(CW871-45)))-DB871*(SIN(RADIANS(CW871-45)))</f>
        <v>0</v>
      </c>
      <c r="EC872" s="10"/>
      <c r="ED872">
        <v>0.90877589307543172</v>
      </c>
      <c r="EE872" s="1">
        <v>0.90522405771681291</v>
      </c>
      <c r="EG872">
        <f>CY872+DU872</f>
        <v>1.3211690592646725</v>
      </c>
      <c r="EH872">
        <f>EG872/(SQRT(EG871^2+EG872^2+EG873^2))</f>
        <v>0.93420760089990162</v>
      </c>
      <c r="EJ872">
        <f>Q872+AM872</f>
        <v>0.52994840834365098</v>
      </c>
      <c r="EK872">
        <f>EJ872/(SQRT(EJ871^2+EJ872^2+EJ873^2))</f>
        <v>0.37692420659819964</v>
      </c>
      <c r="EM872" s="23">
        <f>CY873*DU871-CY871*DU873</f>
        <v>-8.694343573875718E-2</v>
      </c>
      <c r="EP872" s="9">
        <f>((SUMPRODUCT(CM872:CM874,BZ872:BZ874))*(SUMPRODUCT(CM872:CM874,CA872:CA874)))-((SUMPRODUCT(CN872:CN874,BZ872:BZ874))*(SUMPRODUCT(CN872:CN874,CA872:CA874)))</f>
        <v>-3.2475515451905024E-2</v>
      </c>
      <c r="EY872" s="28"/>
      <c r="EZ872" s="10"/>
      <c r="FA872" s="61">
        <v>0.40008331293736799</v>
      </c>
      <c r="FB872" s="13">
        <f>BW873</f>
        <v>35</v>
      </c>
      <c r="FC872" s="17">
        <v>0</v>
      </c>
      <c r="FD872">
        <v>0</v>
      </c>
      <c r="FF872" s="73">
        <f>(FD871*FD872)*(1-COS(RADIANS(EY871+45)))+FD873*(SIN(RADIANS(EY871+45)))</f>
        <v>0.40136064592922721</v>
      </c>
      <c r="FG872" s="73">
        <f>(FD872^2)*(1-COS(RADIANS(EY871+45)))+(COS(RADIANS(EY871+45)))</f>
        <v>-0.91592010126390033</v>
      </c>
      <c r="FH872" s="73">
        <f>(FD872*FD873)*(1-COS(RADIANS(EY871+45)))-FD871*(SIN(RADIANS(EY871+45)))</f>
        <v>0</v>
      </c>
      <c r="FI872" s="10"/>
      <c r="FJ872">
        <v>0.40136064592922721</v>
      </c>
      <c r="FK872" s="23">
        <f>SIN(RADIANS(176))*(COS(RADIANS(0)))</f>
        <v>6.9756473744125524E-2</v>
      </c>
      <c r="FM872" s="30">
        <f>(FK871*FK872)*(1-COS(RADIANS(EX871)))+FK873*(SIN(RADIANS(EX871)))</f>
        <v>-2.6479783333051429E-4</v>
      </c>
      <c r="FN872" s="30">
        <f>(FK872^2)*(1-COS(RADIANS(EX871)))+(COS(RADIANS(EX871)))</f>
        <v>0.99621321456003986</v>
      </c>
      <c r="FO872" s="30">
        <f>(FK872*FK873)*(1-COS(RADIANS(EX871)))-FK871*(SIN(RADIANS(EX871)))</f>
        <v>8.694343573875718E-2</v>
      </c>
      <c r="FQ872">
        <v>0.40008331293736799</v>
      </c>
      <c r="FS872" s="28">
        <f>(FD871*FD872)*(1-COS(RADIANS(EW871)))+FD873*(SIN(RADIANS(EW871)))</f>
        <v>0</v>
      </c>
      <c r="FT872" s="28">
        <f>(FD872^2)*(1-COS(RADIANS(EW871)))+(COS(RADIANS(EW871)))</f>
        <v>1</v>
      </c>
      <c r="FU872" s="28">
        <f>(FD872*FD873)*(1-COS(RADIANS(EW871)))-FD871*(SIN(RADIANS(EW871)))</f>
        <v>0</v>
      </c>
      <c r="FW872" s="61">
        <v>0.91234542893084114</v>
      </c>
      <c r="FX872" s="13">
        <f>BX873</f>
        <v>250.5</v>
      </c>
      <c r="FY872" s="17">
        <v>0</v>
      </c>
      <c r="FZ872">
        <v>0</v>
      </c>
      <c r="GB872" s="73">
        <f>(FD871*FD872)*(1-COS(RADIANS(EY871-45)))+FD873*(SIN(RADIANS(EY871-45)))</f>
        <v>0.91592010126390033</v>
      </c>
      <c r="GC872" s="73">
        <f>(FD872^2)*(1-COS(RADIANS(EY871-45)))+(COS(RADIANS(EY871-45)))</f>
        <v>0.40136064592922738</v>
      </c>
      <c r="GD872" s="73">
        <f>(FD872*FD873)*(1-COS(RADIANS(EY871-45)))-FD871*(SIN(RADIANS(EY871-45)))</f>
        <v>0</v>
      </c>
      <c r="GE872" s="10"/>
      <c r="GF872">
        <v>0.91592010126390033</v>
      </c>
      <c r="GG872" s="1">
        <v>0.91234542893084114</v>
      </c>
      <c r="GI872">
        <f>FA872+FW872</f>
        <v>1.3124287418682092</v>
      </c>
      <c r="GJ872">
        <f>GI872/(SQRT(GI871^2+GI872^2+GI873^2))</f>
        <v>0.92802726319913975</v>
      </c>
      <c r="GL872">
        <f>CH873+DC872</f>
        <v>-3.2475515451905024E-2</v>
      </c>
      <c r="GM872" t="e">
        <f>GL872/(SQRT(GL871^2+GL872^2+GL873^2))</f>
        <v>#VALUE!</v>
      </c>
      <c r="GO872" s="27">
        <f>FA873*FW871-FA871*FW873</f>
        <v>-8.6943435738757166E-2</v>
      </c>
    </row>
    <row r="873" spans="1:197" x14ac:dyDescent="0.2">
      <c r="A873" s="17">
        <f t="shared" si="1296"/>
        <v>40</v>
      </c>
      <c r="B873" s="17">
        <f t="shared" si="1296"/>
        <v>-40</v>
      </c>
      <c r="C873" s="17">
        <f t="shared" si="1296"/>
        <v>259.10000000000002</v>
      </c>
      <c r="D873" t="s">
        <v>8</v>
      </c>
      <c r="E873" s="5">
        <f t="shared" ref="E873:F875" si="1322">E868</f>
        <v>0.93164791336911346</v>
      </c>
      <c r="F873" s="6">
        <f t="shared" si="1322"/>
        <v>-0.87976681083470054</v>
      </c>
      <c r="G873" s="7">
        <f>Q872</f>
        <v>0.90811206057892435</v>
      </c>
      <c r="H873" s="8">
        <f>AM872</f>
        <v>-0.37816365223527337</v>
      </c>
      <c r="J873" s="9">
        <f>((SUMPRODUCT(G873:G875,E873:E875))*(SUMPRODUCT(G873:G875,F873:F875)))-((SUMPRODUCT(H873:H875,E873:E875))*(SUMPRODUCT(H873:H875,F873:F875)))</f>
        <v>-1.5735047864061658E-2</v>
      </c>
      <c r="P873" s="1"/>
      <c r="Q873" s="61">
        <v>-0.40889285039816992</v>
      </c>
      <c r="S873" s="17">
        <v>0</v>
      </c>
      <c r="T873">
        <v>0</v>
      </c>
      <c r="V873" s="73">
        <f>(T872*T873)*(1-COS(RADIANS(O872+45)))+T874*(SIN(RADIANS(O872+45)))</f>
        <v>-0.28234145684287631</v>
      </c>
      <c r="W873" s="73">
        <f>(T873^2)*(1-COS(RADIANS(O872+45)))+(COS(RADIANS(O872+45)))</f>
        <v>-0.95931397454005762</v>
      </c>
      <c r="X873" s="73">
        <f>(T873*T874)*(1-COS(RADIANS(O872+45)))-T872*(SIN(RADIANS(O872+45)))</f>
        <v>0</v>
      </c>
      <c r="Y873" s="10"/>
      <c r="Z873">
        <v>-0.28234145684287631</v>
      </c>
      <c r="AA873" s="23">
        <f>SIN(RADIANS('[1]Biaxial Input'!$F$21))*(COS(RADIANS(0)))</f>
        <v>6.9756473744125524E-2</v>
      </c>
      <c r="AC873" s="30">
        <f>(AA872*AA873)*(1-COS(RADIANS(N872)))+AA874*(SIN(RADIANS(N872)))</f>
        <v>-2.3711042090011594E-3</v>
      </c>
      <c r="AD873" s="30">
        <f>(AA873^2)*(1-COS(RADIANS(N872)))+(COS(RADIANS(N872)))</f>
        <v>0.96609163004718956</v>
      </c>
      <c r="AE873" s="30">
        <f>(AA873*AA874)*(1-COS(RADIANS(N872)))-AA872*(SIN(RADIANS(N872)))</f>
        <v>0.25818857491685071</v>
      </c>
      <c r="AG873">
        <v>-0.27049308486844703</v>
      </c>
      <c r="AI873" s="28">
        <f>(T872*T873)*(1-COS(RADIANS(M872)))+T874*(SIN(RADIANS(M872)))</f>
        <v>0.64278760968653947</v>
      </c>
      <c r="AJ873" s="28">
        <f>(T873^2)*(1-COS(RADIANS(M872)))+(COS(RADIANS(M872)))</f>
        <v>-0.7660444431189779</v>
      </c>
      <c r="AK873" s="28">
        <f>(T873*T874)*(1-COS(RADIANS(M872)))-T872*(SIN(RADIANS(M872)))</f>
        <v>0</v>
      </c>
      <c r="AM873" s="61">
        <v>-0.89338909571622749</v>
      </c>
      <c r="AO873" s="17">
        <v>0</v>
      </c>
      <c r="AP873">
        <v>0</v>
      </c>
      <c r="AR873" s="73">
        <f>(T872*T873)*(1-COS(RADIANS(O872-45)))+T874*(SIN(RADIANS(O872-45)))</f>
        <v>0.95931397454005751</v>
      </c>
      <c r="AS873" s="73">
        <f>(T873^2)*(1-COS(RADIANS(O872-45)))+(COS(RADIANS(O872-45)))</f>
        <v>-0.28234145684287654</v>
      </c>
      <c r="AT873" s="73">
        <f>(T873*T874)*(1-COS(RADIANS(O872-45)))-T872*(SIN(RADIANS(O872-45)))</f>
        <v>0</v>
      </c>
      <c r="AU873" s="10"/>
      <c r="AV873">
        <v>0.95931397454005751</v>
      </c>
      <c r="AW873" s="1">
        <v>0.92745466240714791</v>
      </c>
      <c r="BV873" s="17">
        <f t="shared" si="1310"/>
        <v>40</v>
      </c>
      <c r="BW873" s="17">
        <f t="shared" si="1310"/>
        <v>35</v>
      </c>
      <c r="BX873" s="17">
        <f t="shared" si="1310"/>
        <v>250.5</v>
      </c>
      <c r="BY873" t="s">
        <v>9</v>
      </c>
      <c r="BZ873" s="5">
        <f t="shared" si="1319"/>
        <v>0.3492962422733713</v>
      </c>
      <c r="CA873" s="6">
        <f t="shared" si="1319"/>
        <v>-0.34518112468713447</v>
      </c>
      <c r="CB873" s="7">
        <f>CY872</f>
        <v>0.41594500154785963</v>
      </c>
      <c r="CC873" s="8">
        <f>DU872</f>
        <v>0.90522405771681291</v>
      </c>
      <c r="CE873" s="10"/>
      <c r="CH873">
        <f>((SUMPRODUCT(CM872:CM874,CK872:CK874))*(SUMPRODUCT(CM872:CM874,CL872:CL874)))-((SUMPRODUCT(CN872:CN874,CK872:CK874))*(SUMPRODUCT(CN872:CN874,CL872:CL874)))</f>
        <v>-3.2475515451905024E-2</v>
      </c>
      <c r="CI873" s="67"/>
      <c r="CJ873" s="10" t="s">
        <v>9</v>
      </c>
      <c r="CK873" s="5">
        <f t="shared" si="1320"/>
        <v>0.3492962422733713</v>
      </c>
      <c r="CL873" s="6">
        <f t="shared" si="1320"/>
        <v>-0.34518112468713447</v>
      </c>
      <c r="CM873" s="7">
        <f>FA872</f>
        <v>0.40008331293736799</v>
      </c>
      <c r="CN873" s="8">
        <f>FW872</f>
        <v>0.91234542893084114</v>
      </c>
      <c r="CP873">
        <f t="shared" si="1318"/>
        <v>-9.8670839279614439E-2</v>
      </c>
      <c r="CQ873">
        <f t="shared" si="1318"/>
        <v>-0.32743703463395935</v>
      </c>
      <c r="CR873">
        <f>CK875</f>
        <v>0</v>
      </c>
      <c r="CS873">
        <f>CN875</f>
        <v>0</v>
      </c>
      <c r="CW873" s="28"/>
      <c r="CX873" s="1"/>
      <c r="CY873" s="61">
        <v>-3.0755086275534492E-2</v>
      </c>
      <c r="CZ873" s="13"/>
      <c r="DA873" s="17">
        <v>0</v>
      </c>
      <c r="DB873">
        <v>1</v>
      </c>
      <c r="DD873" s="73">
        <f>(DB871*DB873)*(1-COS(RADIANS(CW871+45)))-DB872*(SIN(RADIANS(CW871+45)))</f>
        <v>0</v>
      </c>
      <c r="DE873" s="73">
        <f>(DB872*DB873)*(1-COS(RADIANS(CW871+45)))+DB871*(SIN(RADIANS(CW871+45)))</f>
        <v>0</v>
      </c>
      <c r="DF873" s="73">
        <f>(DB873^2)*(1-COS(RADIANS(CW871+45)))+(COS(RADIANS(CW871+45)))</f>
        <v>1</v>
      </c>
      <c r="DG873" s="10"/>
      <c r="DH873">
        <v>0</v>
      </c>
      <c r="DI873" s="23">
        <f>SIN(RADIANS('[1]Biaxial Input'!$F$21))*SIN(RADIANS(0))</f>
        <v>0</v>
      </c>
      <c r="DK873" s="30">
        <f>(DI871*DI873)*(1-COS(RADIANS(CV871)))-DI872*(SIN(RADIANS(CV871)))</f>
        <v>-6.0796772806267756E-3</v>
      </c>
      <c r="DL873" s="30">
        <f>(DI872*DI873)*(1-COS(RADIANS(CV871)))+DI871*(SIN(RADIANS(CV871)))</f>
        <v>-8.694343573875718E-2</v>
      </c>
      <c r="DM873" s="30">
        <f>(DI873^2)*(1-COS(RADIANS(CV871)))+(COS(RADIANS(CV871)))</f>
        <v>0.99619469809174555</v>
      </c>
      <c r="DO873">
        <v>-3.0755086275534492E-2</v>
      </c>
      <c r="DQ873" s="28">
        <f>(DB871*DB873)*(1-COS(RADIANS(CU871)))-DB872*(SIN(RADIANS(CU871)))</f>
        <v>0</v>
      </c>
      <c r="DR873" s="28">
        <f>(DB872*DB873)*(1-COS(RADIANS(CU871)))+DB871*(SIN(RADIANS(CU871)))</f>
        <v>0</v>
      </c>
      <c r="DS873" s="28">
        <f>(DB873^2)*(1-COS(RADIANS(CU871)))+(COS(RADIANS(CU871)))</f>
        <v>1</v>
      </c>
      <c r="DU873" s="61">
        <v>-8.1549053716645906E-2</v>
      </c>
      <c r="DV873" s="13">
        <f t="shared" si="1321"/>
        <v>-0.89338909571622749</v>
      </c>
      <c r="DW873" s="17">
        <v>0</v>
      </c>
      <c r="DX873">
        <v>1</v>
      </c>
      <c r="DZ873" s="73">
        <f>(DB871*DB871)*(1-COS(RADIANS(CW871-45)))-DB871*(SIN(RADIANS(CW871-45)))</f>
        <v>0</v>
      </c>
      <c r="EA873" s="73">
        <f>(DB872*DB873)*(1-COS(RADIANS(CW871-45)))+DB871*(SIN(RADIANS(CW871-45)))</f>
        <v>0</v>
      </c>
      <c r="EB873" s="73">
        <f>(DB873^2)*(1-COS(RADIANS(CW871-45)))+(COS(RADIANS(CW871-45)))</f>
        <v>1</v>
      </c>
      <c r="EC873" s="10"/>
      <c r="ED873">
        <v>0</v>
      </c>
      <c r="EE873" s="1">
        <v>-8.1549053716645906E-2</v>
      </c>
      <c r="EG873">
        <f>CY873+DU873</f>
        <v>-0.11230413999218039</v>
      </c>
      <c r="EH873">
        <f>EG873/(SQRT(EG871^2+EG872^2+EG873^2))</f>
        <v>-7.9411018943794098E-2</v>
      </c>
      <c r="EJ873">
        <f>Q873+AM873</f>
        <v>-1.3022819461143973</v>
      </c>
      <c r="EK873">
        <f>EJ873/(SQRT(EJ871^2+EJ872^2+EJ873^2))</f>
        <v>-0.92624410523377565</v>
      </c>
      <c r="EM873" s="23">
        <f>CY871*DU872-CY872*DU871</f>
        <v>-0.99619469809174555</v>
      </c>
      <c r="ER873">
        <f t="shared" ref="ER873:ES875" si="1323">CK872</f>
        <v>0.93180266183863136</v>
      </c>
      <c r="ES873">
        <f t="shared" si="1323"/>
        <v>-0.87956522186239505</v>
      </c>
      <c r="ET873" t="e">
        <f>#REF!</f>
        <v>#REF!</v>
      </c>
      <c r="EU873" t="e">
        <f>#REF!</f>
        <v>#REF!</v>
      </c>
      <c r="EY873" s="28"/>
      <c r="EZ873" s="10"/>
      <c r="FA873" s="61">
        <v>-2.9327174896890327E-2</v>
      </c>
      <c r="FB873" s="13">
        <f>BW874</f>
        <v>40</v>
      </c>
      <c r="FC873" s="17">
        <v>0</v>
      </c>
      <c r="FD873">
        <v>1</v>
      </c>
      <c r="FF873" s="73">
        <f>(FD871*FD873)*(1-COS(RADIANS(EY871+45)))-FD872*(SIN(RADIANS(EY871+45)))</f>
        <v>0</v>
      </c>
      <c r="FG873" s="73">
        <f>(FD872*FD873)*(1-COS(RADIANS(EY871+45)))+FD871*(SIN(RADIANS(EY871+45)))</f>
        <v>0</v>
      </c>
      <c r="FH873" s="73">
        <f>(FD873^2)*(1-COS(RADIANS(EY871+45)))+(COS(RADIANS(EY871+45)))</f>
        <v>0.99999999999999989</v>
      </c>
      <c r="FI873" s="10"/>
      <c r="FJ873">
        <v>0</v>
      </c>
      <c r="FK873" s="23">
        <f>SIN(RADIANS(176))*SIN(RADIANS(0))</f>
        <v>0</v>
      </c>
      <c r="FM873" s="30">
        <f>(FK871*FK873)*(1-COS(RADIANS(EX871)))-FK872*(SIN(RADIANS(EX871)))</f>
        <v>-6.0796772806267756E-3</v>
      </c>
      <c r="FN873" s="30">
        <f>(FK872*FK873)*(1-COS(RADIANS(EX871)))+FK871*(SIN(RADIANS(EX871)))</f>
        <v>-8.694343573875718E-2</v>
      </c>
      <c r="FO873" s="30">
        <f>(FK873^2)*(1-COS(RADIANS(EX871)))+(COS(RADIANS(EX871)))</f>
        <v>0.99619469809174555</v>
      </c>
      <c r="FQ873">
        <v>-2.9327174896890327E-2</v>
      </c>
      <c r="FS873" s="28">
        <f>(FD871*FD873)*(1-COS(RADIANS(EW871)))-FD872*(SIN(RADIANS(EW871)))</f>
        <v>0</v>
      </c>
      <c r="FT873" s="28">
        <f>(FD872*FD873)*(1-COS(RADIANS(EW871)))+FD871*(SIN(RADIANS(EW871)))</f>
        <v>0</v>
      </c>
      <c r="FU873" s="28">
        <f>(FD873^2)*(1-COS(RADIANS(EW871)))+(COS(RADIANS(EW871)))</f>
        <v>1</v>
      </c>
      <c r="FW873" s="61">
        <v>-8.2073383666467492E-2</v>
      </c>
      <c r="FX873" s="13">
        <f>BX874</f>
        <v>215.7</v>
      </c>
      <c r="FY873" s="17">
        <v>0</v>
      </c>
      <c r="FZ873">
        <v>1</v>
      </c>
      <c r="GB873" s="73">
        <f>(FD871*FD871)*(1-COS(RADIANS(EY871-45)))-FD871*(SIN(RADIANS(EY871-45)))</f>
        <v>0</v>
      </c>
      <c r="GC873" s="73">
        <f>(FD872*FD873)*(1-COS(RADIANS(EY871-45)))+FD871*(SIN(RADIANS(EY871-45)))</f>
        <v>0</v>
      </c>
      <c r="GD873" s="73">
        <f>(FD873^2)*(1-COS(RADIANS(EY871-45)))+(COS(RADIANS(EY871-45)))</f>
        <v>1</v>
      </c>
      <c r="GE873" s="10"/>
      <c r="GF873">
        <v>0</v>
      </c>
      <c r="GG873" s="1">
        <v>-8.2073383666467492E-2</v>
      </c>
      <c r="GI873">
        <f>FA873+FW873</f>
        <v>-0.11140055856335782</v>
      </c>
      <c r="GJ873">
        <f>GI873/(SQRT(GI871^2+GI872^2+GI873^2))</f>
        <v>-7.8772090388119428E-2</v>
      </c>
      <c r="GL873" t="e">
        <f>#REF!+DC873</f>
        <v>#REF!</v>
      </c>
      <c r="GM873" t="e">
        <f>GL873/(SQRT(GL871^2+GL872^2+GL873^2))</f>
        <v>#REF!</v>
      </c>
      <c r="GO873" s="27">
        <f>FA871*FW872-FA872*FW871</f>
        <v>-0.99619469809174555</v>
      </c>
    </row>
    <row r="874" spans="1:197" x14ac:dyDescent="0.2">
      <c r="A874" s="17">
        <f t="shared" ref="A874:C875" si="1324">A779</f>
        <v>60</v>
      </c>
      <c r="B874" s="17">
        <f t="shared" si="1324"/>
        <v>-45</v>
      </c>
      <c r="C874" s="17">
        <f t="shared" si="1324"/>
        <v>243.3</v>
      </c>
      <c r="D874" t="s">
        <v>9</v>
      </c>
      <c r="E874" s="5">
        <f t="shared" si="1322"/>
        <v>0.34974090714269884</v>
      </c>
      <c r="F874" s="6">
        <f t="shared" si="1322"/>
        <v>-0.3447469567785969</v>
      </c>
      <c r="G874" s="7">
        <f t="shared" ref="G874:G875" si="1325">Q873</f>
        <v>-0.40889285039816992</v>
      </c>
      <c r="H874" s="8">
        <f t="shared" ref="H874:H875" si="1326">AM873</f>
        <v>-0.89338909571622749</v>
      </c>
      <c r="J874" s="10"/>
      <c r="P874" s="1"/>
      <c r="Q874" s="61">
        <v>9.0217084437262896E-2</v>
      </c>
      <c r="S874" s="17">
        <v>0</v>
      </c>
      <c r="T874">
        <v>1</v>
      </c>
      <c r="V874" s="73">
        <f>(T872*T874)*(1-COS(RADIANS(O872+45)))-T873*(SIN(RADIANS(O872+45)))</f>
        <v>0</v>
      </c>
      <c r="W874" s="73">
        <f>(T873*T874)*(1-COS(RADIANS(O872+45)))+T872*(SIN(RADIANS(O872+45)))</f>
        <v>0</v>
      </c>
      <c r="X874" s="73">
        <f>(T874^2)*(1-COS(RADIANS(O872+45)))+(COS(RADIANS(O872+45)))</f>
        <v>1</v>
      </c>
      <c r="Y874" s="10"/>
      <c r="Z874">
        <v>0</v>
      </c>
      <c r="AA874" s="23">
        <f>SIN(RADIANS('[1]Biaxial Input'!$F$21))*SIN(RADIANS(0))</f>
        <v>0</v>
      </c>
      <c r="AC874" s="30">
        <f>(AA872*AA874)*(1-COS(RADIANS(N872)))-AA873*(SIN(RADIANS(N872)))</f>
        <v>-1.8054303924173627E-2</v>
      </c>
      <c r="AD874" s="30">
        <f>(AA873*AA874)*(1-COS(RADIANS(N872)))+AA872*(SIN(RADIANS(N872)))</f>
        <v>-0.25818857491685071</v>
      </c>
      <c r="AE874" s="30">
        <f>(AA874^2)*(1-COS(RADIANS(N872)))+(COS(RADIANS(N872)))</f>
        <v>0.96592582628906831</v>
      </c>
      <c r="AG874">
        <v>9.0217084437262896E-2</v>
      </c>
      <c r="AI874" s="28">
        <f>(T872*T874)*(1-COS(RADIANS(M872)))-T873*(SIN(RADIANS(M872)))</f>
        <v>0</v>
      </c>
      <c r="AJ874" s="28">
        <f>(T873*T874)*(1-COS(RADIANS(M872)))+T872*(SIN(RADIANS(M872)))</f>
        <v>0</v>
      </c>
      <c r="AK874" s="28">
        <f>(T874^2)*(1-COS(RADIANS(M872)))+(COS(RADIANS(M872)))</f>
        <v>1</v>
      </c>
      <c r="AM874" s="61">
        <v>-0.2425864295120822</v>
      </c>
      <c r="AO874" s="17">
        <v>0</v>
      </c>
      <c r="AP874">
        <v>1</v>
      </c>
      <c r="AR874" s="73">
        <f>(T872*T872)*(1-COS(RADIANS(O872-45)))-T872*(SIN(RADIANS(O872-45)))</f>
        <v>0</v>
      </c>
      <c r="AS874" s="73">
        <f>(T873*T874)*(1-COS(RADIANS(O872-45)))+T872*(SIN(RADIANS(O872-45)))</f>
        <v>0</v>
      </c>
      <c r="AT874" s="73">
        <f>(T874^2)*(1-COS(RADIANS(O872-45)))+(COS(RADIANS(O872-45)))</f>
        <v>1</v>
      </c>
      <c r="AU874" s="10"/>
      <c r="AV874">
        <v>0</v>
      </c>
      <c r="AW874" s="1">
        <v>-0.2425864295120822</v>
      </c>
      <c r="BV874" s="17">
        <f t="shared" si="1310"/>
        <v>80</v>
      </c>
      <c r="BW874" s="17">
        <f t="shared" si="1310"/>
        <v>40</v>
      </c>
      <c r="BX874" s="17">
        <f t="shared" si="1310"/>
        <v>215.7</v>
      </c>
      <c r="BY874" t="s">
        <v>10</v>
      </c>
      <c r="BZ874" s="5">
        <f t="shared" si="1319"/>
        <v>-9.8670839279614439E-2</v>
      </c>
      <c r="CA874" s="6">
        <f t="shared" si="1319"/>
        <v>-0.32743703463395935</v>
      </c>
      <c r="CB874" s="7">
        <f>CY873</f>
        <v>-3.0755086275534492E-2</v>
      </c>
      <c r="CC874" s="8">
        <f>DU873</f>
        <v>-8.1549053716645906E-2</v>
      </c>
      <c r="CE874" s="10"/>
      <c r="CG874" s="10" t="s">
        <v>160</v>
      </c>
      <c r="CH874" s="10">
        <f>-CH871*((EY871-CW871)/(CH873-CE872))</f>
        <v>110.3367333799463</v>
      </c>
      <c r="CI874" s="67"/>
      <c r="CJ874" s="10" t="s">
        <v>10</v>
      </c>
      <c r="CK874" s="5">
        <f t="shared" si="1320"/>
        <v>-9.8670839279614439E-2</v>
      </c>
      <c r="CL874" s="6">
        <f t="shared" si="1320"/>
        <v>-0.32743703463395935</v>
      </c>
      <c r="CM874" s="7">
        <f>FA873</f>
        <v>-2.9327174896890327E-2</v>
      </c>
      <c r="CN874" s="8">
        <f>FW873</f>
        <v>-8.2073383666467492E-2</v>
      </c>
      <c r="CW874" s="28"/>
      <c r="CX874" s="1"/>
      <c r="DH874" s="10"/>
      <c r="DI874" s="10"/>
      <c r="DJ874" s="10"/>
      <c r="DK874" s="10"/>
      <c r="DL874" s="10"/>
      <c r="DM874" s="10"/>
      <c r="DN874" s="10"/>
      <c r="DO874" s="10"/>
      <c r="DP874" s="10"/>
      <c r="EE874" s="1"/>
      <c r="EI874" s="64">
        <f>(DEGREES(ACOS((EH871*EK871+EH872*EK872+EH873*EK873)/((SQRT(EH871^2+EH872^2+EH873^2))*(SQRT(EK871^2+EK872^2+EK873^2))))))</f>
        <v>64.806322231716138</v>
      </c>
      <c r="ER874">
        <f t="shared" si="1323"/>
        <v>0.3492962422733713</v>
      </c>
      <c r="ES874">
        <f t="shared" si="1323"/>
        <v>-0.34518112468713447</v>
      </c>
      <c r="ET874" t="e">
        <f>#REF!</f>
        <v>#REF!</v>
      </c>
      <c r="EU874" t="e">
        <f>#REF!</f>
        <v>#REF!</v>
      </c>
      <c r="EY874" s="28"/>
      <c r="EZ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GG874" s="1"/>
      <c r="GK874" s="64" t="e">
        <f>(DEGREES(ACOS((GJ871*GM871+GJ872*GM872+GJ873*GM873)/((SQRT(GJ871^2+GJ872^2+GJ873^2))*(SQRT(GM871^2+GM872^2+GM873^2))))))</f>
        <v>#VALUE!</v>
      </c>
    </row>
    <row r="875" spans="1:197" x14ac:dyDescent="0.2">
      <c r="A875" s="17">
        <f t="shared" si="1324"/>
        <v>30</v>
      </c>
      <c r="B875" s="17">
        <f t="shared" si="1324"/>
        <v>-50</v>
      </c>
      <c r="C875" s="17">
        <f t="shared" si="1324"/>
        <v>268.7</v>
      </c>
      <c r="D875" t="s">
        <v>10</v>
      </c>
      <c r="E875" s="5">
        <f t="shared" si="1322"/>
        <v>-9.8556904303954668E-2</v>
      </c>
      <c r="F875" s="6">
        <f t="shared" si="1322"/>
        <v>-0.32735285907661849</v>
      </c>
      <c r="G875" s="7">
        <f t="shared" si="1325"/>
        <v>9.0217084437262896E-2</v>
      </c>
      <c r="H875" s="8">
        <f t="shared" si="1326"/>
        <v>-0.2425864295120822</v>
      </c>
      <c r="J875" s="10"/>
      <c r="P875" s="1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W875" s="1"/>
      <c r="BV875" s="17">
        <f t="shared" si="1310"/>
        <v>120</v>
      </c>
      <c r="BW875" s="17">
        <f t="shared" si="1310"/>
        <v>45</v>
      </c>
      <c r="BX875" s="17">
        <f t="shared" si="1310"/>
        <v>167.8</v>
      </c>
      <c r="CS875" s="15"/>
      <c r="CW875" s="28"/>
      <c r="CX875" s="1"/>
      <c r="CY875" s="82" t="s">
        <v>148</v>
      </c>
      <c r="CZ875" s="13"/>
      <c r="DB875" s="10"/>
      <c r="DC875" s="10"/>
      <c r="DD875" s="10"/>
      <c r="DE875" s="10"/>
      <c r="DF875" s="10"/>
      <c r="DG875" s="10"/>
      <c r="DH875" s="80"/>
      <c r="DI875" s="23" t="s">
        <v>149</v>
      </c>
      <c r="DM875" s="1"/>
      <c r="DO875" s="80"/>
      <c r="DS875" s="13"/>
      <c r="DT875" s="81"/>
      <c r="DU875" s="82" t="s">
        <v>150</v>
      </c>
      <c r="DW875" s="13"/>
      <c r="DX875" s="13"/>
      <c r="EA875" s="1"/>
      <c r="EE875" s="1"/>
      <c r="ER875">
        <f t="shared" si="1323"/>
        <v>-9.8670839279614439E-2</v>
      </c>
      <c r="ES875">
        <f t="shared" si="1323"/>
        <v>-0.32743703463395935</v>
      </c>
      <c r="ET875" t="e">
        <f>#REF!</f>
        <v>#REF!</v>
      </c>
      <c r="EU875" t="e">
        <f>#REF!</f>
        <v>#REF!</v>
      </c>
      <c r="EY875" s="28"/>
      <c r="EZ875" s="10"/>
      <c r="FA875" s="82" t="s">
        <v>148</v>
      </c>
      <c r="FB875" s="13"/>
      <c r="FD875" s="10"/>
      <c r="FE875" s="10"/>
      <c r="FF875" s="10"/>
      <c r="FG875" s="10"/>
      <c r="FH875" s="10"/>
      <c r="FI875" s="10"/>
      <c r="FJ875" s="80"/>
      <c r="FK875" s="23" t="s">
        <v>149</v>
      </c>
      <c r="FO875" s="1"/>
      <c r="FQ875" s="80"/>
      <c r="FU875" s="13"/>
      <c r="FV875" s="81"/>
      <c r="FW875" s="82" t="s">
        <v>150</v>
      </c>
      <c r="FY875" s="13"/>
      <c r="FZ875" s="13"/>
      <c r="GC875" s="1"/>
      <c r="GG875" s="1"/>
      <c r="GK875" s="13"/>
    </row>
    <row r="876" spans="1:197" x14ac:dyDescent="0.2">
      <c r="A876" s="1"/>
      <c r="J876" s="10"/>
      <c r="Q876" s="82" t="s">
        <v>148</v>
      </c>
      <c r="R876" s="13"/>
      <c r="T876" s="10"/>
      <c r="U876" s="10"/>
      <c r="V876" s="10"/>
      <c r="W876" s="10"/>
      <c r="X876" s="10"/>
      <c r="Y876" s="10"/>
      <c r="Z876" s="80"/>
      <c r="AA876" s="23" t="s">
        <v>149</v>
      </c>
      <c r="AE876" s="1"/>
      <c r="AG876" s="80"/>
      <c r="AK876" s="13"/>
      <c r="AL876" s="81"/>
      <c r="AM876" s="82" t="s">
        <v>150</v>
      </c>
      <c r="AO876" s="13"/>
      <c r="AP876" s="13"/>
      <c r="AS876" s="1"/>
      <c r="AW876" s="1"/>
      <c r="BV876" s="17">
        <f t="shared" si="1310"/>
        <v>90</v>
      </c>
      <c r="BW876" s="17">
        <f t="shared" si="1310"/>
        <v>50</v>
      </c>
      <c r="BX876" s="17">
        <f t="shared" si="1310"/>
        <v>209.4</v>
      </c>
      <c r="BZ876" s="5" t="s">
        <v>4</v>
      </c>
      <c r="CA876" s="6" t="s">
        <v>5</v>
      </c>
      <c r="CB876" s="7" t="s">
        <v>6</v>
      </c>
      <c r="CC876" s="8" t="s">
        <v>1</v>
      </c>
      <c r="CD876">
        <v>3</v>
      </c>
      <c r="CE876" s="9" t="s">
        <v>7</v>
      </c>
      <c r="CG876" s="90" t="s">
        <v>157</v>
      </c>
      <c r="CH876" s="61">
        <f>CE877-((CH878-CE877)/(EY876-CW876))*CW876</f>
        <v>-3.8500870402387486</v>
      </c>
      <c r="CI876" s="10"/>
      <c r="CK876" s="5" t="s">
        <v>4</v>
      </c>
      <c r="CL876" s="6" t="s">
        <v>5</v>
      </c>
      <c r="CM876" s="7" t="s">
        <v>6</v>
      </c>
      <c r="CN876" s="8" t="s">
        <v>1</v>
      </c>
      <c r="CO876" s="10"/>
      <c r="CP876">
        <f t="shared" ref="CP876:CQ878" si="1327">BZ877</f>
        <v>0.93180266183863136</v>
      </c>
      <c r="CQ876">
        <f t="shared" si="1327"/>
        <v>-0.87956522186239505</v>
      </c>
      <c r="CR876">
        <f>CI880</f>
        <v>0</v>
      </c>
      <c r="CS876">
        <f>CL880</f>
        <v>0</v>
      </c>
      <c r="CU876" s="17">
        <f>CU780</f>
        <v>85</v>
      </c>
      <c r="CV876" s="17">
        <f>CV780</f>
        <v>10</v>
      </c>
      <c r="CW876" s="31">
        <f>CH783</f>
        <v>115.77355769164048</v>
      </c>
      <c r="CX876" s="1"/>
      <c r="CY876" s="61">
        <f t="array" ref="CY876:CY878">MMULT(DQ876:DS878,DO876:DO878)</f>
        <v>-0.40640305374498464</v>
      </c>
      <c r="CZ876" s="13"/>
      <c r="DA876" s="17">
        <v>1</v>
      </c>
      <c r="DB876">
        <v>0</v>
      </c>
      <c r="DD876" s="73">
        <f>(DB876^2)*(1-COS(RADIANS(CW876+45)))+(COS(RADIANS(CW876+45)))</f>
        <v>-0.94422449595833369</v>
      </c>
      <c r="DE876" s="73">
        <f>(DB876*DB877)*(1-COS(RADIANS(CW876+45)))-DB878*(SIN(RADIANS(CW876+45)))</f>
        <v>-0.32930244644130841</v>
      </c>
      <c r="DF876" s="73">
        <f>(DB876*DB878)*(1-COS(RADIANS(CW876+45)))+DB877*(SIN(RADIANS(CW876+45)))</f>
        <v>0</v>
      </c>
      <c r="DG876" s="10"/>
      <c r="DH876">
        <f t="array" ref="DH876:DH878">MMULT(DD876:DF878,DA876:DA878)</f>
        <v>-0.94422449595833369</v>
      </c>
      <c r="DI876" s="23">
        <f>COS(RADIANS('[1]Biaxial Input'!$F$21))</f>
        <v>-0.9975640502598242</v>
      </c>
      <c r="DK876" s="30">
        <f>(DI876^2)*(1-COS(RADIANS(CV876)))+(COS(RADIANS(CV876)))</f>
        <v>0.99992607504832687</v>
      </c>
      <c r="DL876" s="30">
        <f>(DI876*DI877)*(1-COS(RADIANS(CV876)))-DI878*(SIN(RADIANS(CV876)))</f>
        <v>-1.0571760619211149E-3</v>
      </c>
      <c r="DM876" s="30">
        <f>(DI876*DI878)*(1-COS(RADIANS(CV876)))+DI877*(SIN(RADIANS(CV876)))</f>
        <v>1.2113084546138469E-2</v>
      </c>
      <c r="DO876">
        <f t="array" ref="DO876:DO878">MMULT(DK876:DM878,DH876:DH878)</f>
        <v>-0.94450282487161119</v>
      </c>
      <c r="DQ876" s="28">
        <f>(DB876^2)*(1-COS(RADIANS(CU876)))+(COS(RADIANS(CU876)))</f>
        <v>8.7155742747658138E-2</v>
      </c>
      <c r="DR876" s="28">
        <f>(DB876*DB877)*(1-COS(RADIANS(CU876)))-DB878*(SIN(RADIANS(CU876)))</f>
        <v>-0.99619469809174555</v>
      </c>
      <c r="DS876" s="28">
        <f>(DB876*DB878)*(1-COS(RADIANS(CU876)))+DB877*(SIN(RADIANS(CU876)))</f>
        <v>0</v>
      </c>
      <c r="DU876" s="61">
        <f t="array" ref="DU876:DU878">MMULT(DQ876:DS878,EE876:EE878)</f>
        <v>-0.8974523840336418</v>
      </c>
      <c r="DV876" s="13"/>
      <c r="DW876" s="17">
        <v>1</v>
      </c>
      <c r="DX876">
        <v>0</v>
      </c>
      <c r="DZ876" s="73">
        <f>(DB876^2)*(1-COS(RADIANS(CW876-45)))+(COS(RADIANS(CW876-45)))</f>
        <v>0.32930244644130813</v>
      </c>
      <c r="EA876" s="73">
        <f>(DB876*DB877)*(1-COS(RADIANS(CW876-45)))-DB878*(SIN(RADIANS(CW876-45)))</f>
        <v>-0.94422449595833369</v>
      </c>
      <c r="EB876" s="73">
        <f>(DB876*DB878)*(1-COS(RADIANS(CW876-45)))+DB877*(SIN(RADIANS(CW876-45)))</f>
        <v>0</v>
      </c>
      <c r="EC876" s="10"/>
      <c r="ED876">
        <f t="array" ref="ED876:ED878">MMULT(DZ876:EB878,DA876:DA878)</f>
        <v>0.32930244644130813</v>
      </c>
      <c r="EE876" s="1">
        <f t="array" ref="EE876:EE878">MMULT(DK876:DM878,ED876:ED878)</f>
        <v>0.32827989123966239</v>
      </c>
      <c r="EG876">
        <f>CY876+DU876</f>
        <v>-1.3038554377786264</v>
      </c>
      <c r="EH876">
        <f>EG876/(SQRT(EG876^2+EG877^2+EG878^2))</f>
        <v>-0.9219650217402211</v>
      </c>
      <c r="EJ876">
        <f>Q876+AM876</f>
        <v>0</v>
      </c>
      <c r="EK876">
        <f>EJ876/(SQRT(EJ876^2+EJ877^2+EJ878^2))</f>
        <v>0</v>
      </c>
      <c r="EM876" s="23">
        <f>CY877*DU878-CY878*DU877</f>
        <v>0.17151028044722005</v>
      </c>
      <c r="EO876" s="15">
        <v>3</v>
      </c>
      <c r="EP876" s="9" t="s">
        <v>7</v>
      </c>
      <c r="EW876" s="17">
        <f>CU876</f>
        <v>85</v>
      </c>
      <c r="EX876" s="17">
        <f>CV876</f>
        <v>10</v>
      </c>
      <c r="EY876" s="31">
        <f>1+CW876</f>
        <v>116.77355769164048</v>
      </c>
      <c r="EZ876" s="10"/>
      <c r="FA876" s="61">
        <f t="array" ref="FA876:FA878">MMULT(FS876:FU878,FQ876:FQ878)</f>
        <v>-0.39067845282717739</v>
      </c>
      <c r="FB876" s="13">
        <f>BW877</f>
        <v>-5</v>
      </c>
      <c r="FC876" s="17">
        <v>1</v>
      </c>
      <c r="FD876">
        <v>0</v>
      </c>
      <c r="FF876" s="73">
        <f>(FD876^2)*(1-COS(RADIANS(EY876+45)))+(COS(RADIANS(EY876+45)))</f>
        <v>-0.94982780613023077</v>
      </c>
      <c r="FG876" s="73">
        <f>(FD876*FD877)*(1-COS(RADIANS(EY876+45)))-FD878*(SIN(RADIANS(EY876+45)))</f>
        <v>-0.31277330241219892</v>
      </c>
      <c r="FH876" s="73">
        <f>(FD876*FD878)*(1-COS(RADIANS(EY876+45)))+FD877*(SIN(RADIANS(EY876+45)))</f>
        <v>0</v>
      </c>
      <c r="FI876" s="10"/>
      <c r="FJ876">
        <f t="array" ref="FJ876:FJ878">MMULT(FF876:FH878,FC876:FC878)</f>
        <v>-0.94982780613023077</v>
      </c>
      <c r="FK876" s="23">
        <f>COS(RADIANS(176))</f>
        <v>-0.9975640502598242</v>
      </c>
      <c r="FM876" s="30">
        <f>(FK876^2)*(1-COS(RADIANS(EX876)))+(COS(RADIANS(EX876)))</f>
        <v>0.99992607504832687</v>
      </c>
      <c r="FN876" s="30">
        <f>(FK876*FK877)*(1-COS(RADIANS(EX876)))-FK878*(SIN(RADIANS(EX876)))</f>
        <v>-1.0571760619211149E-3</v>
      </c>
      <c r="FO876" s="30">
        <f>(FK876*FK878)*(1-COS(RADIANS(EX876)))+FK877*(SIN(RADIANS(EX876)))</f>
        <v>1.2113084546138469E-2</v>
      </c>
      <c r="FQ876">
        <f t="array" ref="FQ876:FQ878">MMULT(FM876:FO878,FJ876:FJ878)</f>
        <v>-0.95008824660368296</v>
      </c>
      <c r="FS876" s="28">
        <f>(FD876^2)*(1-COS(RADIANS(EW876)))+(COS(RADIANS(EW876)))</f>
        <v>8.7155742747658138E-2</v>
      </c>
      <c r="FT876" s="28">
        <f>(FD876*FD877)*(1-COS(RADIANS(EW876)))-FD878*(SIN(RADIANS(EW876)))</f>
        <v>-0.99619469809174555</v>
      </c>
      <c r="FU876" s="28">
        <f>(FD876*FD878)*(1-COS(RADIANS(EW876)))+FD877*(SIN(RADIANS(EW876)))</f>
        <v>0</v>
      </c>
      <c r="FW876" s="61">
        <f t="array" ref="FW876:FW878">MMULT(FS876:FU878,GG876:GG878)</f>
        <v>-0.904408408959956</v>
      </c>
      <c r="FX876" s="13">
        <f>BX877</f>
        <v>220.3</v>
      </c>
      <c r="FY876" s="17">
        <v>1</v>
      </c>
      <c r="FZ876">
        <v>0</v>
      </c>
      <c r="GB876" s="73">
        <f>(FD876^2)*(1-COS(RADIANS(EY876-45)))+(COS(RADIANS(EY876-45)))</f>
        <v>0.31277330241219886</v>
      </c>
      <c r="GC876" s="73">
        <f>(FD876*FD877)*(1-COS(RADIANS(EY876-45)))-FD878*(SIN(RADIANS(EY876-45)))</f>
        <v>-0.94982780613023077</v>
      </c>
      <c r="GD876" s="73">
        <f>(FD876*FD878)*(1-COS(RADIANS(EY876-45)))+FD877*(SIN(RADIANS(EY876-45)))</f>
        <v>0</v>
      </c>
      <c r="GE876" s="10"/>
      <c r="GF876">
        <f t="array" ref="GF876:GF878">MMULT(GB876:GD878,FC876:FC878)</f>
        <v>0.31277330241219886</v>
      </c>
      <c r="GG876" s="1">
        <f t="array" ref="GG876:GG878">MMULT(FM876:FO878,GF876:GF878)</f>
        <v>0.31174604544134549</v>
      </c>
      <c r="GI876">
        <f>FA876+FW876</f>
        <v>-1.2950868617871334</v>
      </c>
      <c r="GJ876">
        <f>GI876/(SQRT(GI876^2+GI877^2+GI878^2))</f>
        <v>-0.91576470219528694</v>
      </c>
      <c r="GL876" t="e">
        <f>CH877+DC876</f>
        <v>#VALUE!</v>
      </c>
      <c r="GM876" t="e">
        <f>GL876/(SQRT(GL876^2+GL877^2+GL878^2))</f>
        <v>#VALUE!</v>
      </c>
      <c r="GO876" s="27">
        <f>FA877*FW878-FA878*FW877</f>
        <v>0.17151028044722011</v>
      </c>
    </row>
    <row r="877" spans="1:197" x14ac:dyDescent="0.2">
      <c r="A877" s="1"/>
      <c r="E877" s="5" t="s">
        <v>4</v>
      </c>
      <c r="F877" s="6" t="s">
        <v>5</v>
      </c>
      <c r="G877" s="7" t="s">
        <v>6</v>
      </c>
      <c r="H877" s="8" t="s">
        <v>1</v>
      </c>
      <c r="I877">
        <v>5</v>
      </c>
      <c r="J877" s="9" t="s">
        <v>7</v>
      </c>
      <c r="K877">
        <v>5</v>
      </c>
      <c r="L877" s="10"/>
      <c r="M877" s="17">
        <f>A861</f>
        <v>90</v>
      </c>
      <c r="N877" s="17">
        <f>B861</f>
        <v>20</v>
      </c>
      <c r="O877" s="17">
        <f>C861</f>
        <v>201.2</v>
      </c>
      <c r="Q877" s="61">
        <f t="array" ref="Q877:Q879">MMULT(AI877:AK879,AG877:AG879)</f>
        <v>0.85835583531131898</v>
      </c>
      <c r="R877" s="13"/>
      <c r="S877" s="17">
        <v>1</v>
      </c>
      <c r="T877">
        <v>0</v>
      </c>
      <c r="V877" s="73">
        <f>(T877^2)*(1-COS(RADIANS(O877+45)))+(COS(RADIANS(O877+45)))</f>
        <v>-0.40354529635239011</v>
      </c>
      <c r="W877" s="73">
        <f>(T877*T878)*(1-COS(RADIANS(O877+45)))-T879*(SIN(RADIANS(O877+45)))</f>
        <v>0.91495966784982474</v>
      </c>
      <c r="X877" s="73">
        <f>(T877*T879)*(1-COS(RADIANS(O877+45)))+T878*(SIN(RADIANS(O877+45)))</f>
        <v>0</v>
      </c>
      <c r="Y877" s="10"/>
      <c r="Z877">
        <f t="array" ref="Z877:Z879">MMULT(V877:X879,S877:S879)</f>
        <v>-0.40354529635239011</v>
      </c>
      <c r="AA877" s="23">
        <f>COS(RADIANS('[1]Biaxial Input'!$F$21))</f>
        <v>-0.9975640502598242</v>
      </c>
      <c r="AC877" s="30">
        <f>(AA877^2)*(1-COS(RADIANS(N877)))+(COS(RADIANS(N877)))</f>
        <v>0.99970654636555623</v>
      </c>
      <c r="AD877" s="30">
        <f>(AA877*AA878)*(1-COS(RADIANS(N877)))-AA879*(SIN(RADIANS(N877)))</f>
        <v>-4.1965824879998722E-3</v>
      </c>
      <c r="AE877" s="30">
        <f>(AA877*AA879)*(1-COS(RADIANS(N877)))+AA878*(SIN(RADIANS(N877)))</f>
        <v>2.3858119147859059E-2</v>
      </c>
      <c r="AG877">
        <f t="array" ref="AG877:AG879">MMULT(AC877:AE879,Z877:Z879)</f>
        <v>-0.3995871707991881</v>
      </c>
      <c r="AI877" s="28">
        <f>(T877^2)*(1-COS(RADIANS(M877)))+(COS(RADIANS(M877)))</f>
        <v>6.1257422745431001E-17</v>
      </c>
      <c r="AJ877" s="28">
        <f>(T877*T878)*(1-COS(RADIANS(M877)))-T879*(SIN(RADIANS(M877)))</f>
        <v>-1</v>
      </c>
      <c r="AK877" s="28">
        <f>(T877*T879)*(1-COS(RADIANS(M877)))+T878*(SIN(RADIANS(M877)))</f>
        <v>0</v>
      </c>
      <c r="AM877" s="61">
        <f t="array" ref="AM877:AM879">MMULT(AI877:AK879,AW877:AW879)</f>
        <v>-0.3831666626884056</v>
      </c>
      <c r="AN877" s="13"/>
      <c r="AO877" s="17">
        <v>1</v>
      </c>
      <c r="AP877">
        <v>0</v>
      </c>
      <c r="AR877" s="73">
        <f>(T877^2)*(1-COS(RADIANS(O877-45)))+(COS(RADIANS(O877-45)))</f>
        <v>-0.91495966784982474</v>
      </c>
      <c r="AS877" s="73">
        <f>(T877*T878)*(1-COS(RADIANS(O877-45)))-T879*(SIN(RADIANS(O877-45)))</f>
        <v>-0.40354529635239006</v>
      </c>
      <c r="AT877" s="73">
        <f>(T877*T879)*(1-COS(RADIANS(O877-45)))+T878*(SIN(RADIANS(O877-45)))</f>
        <v>0</v>
      </c>
      <c r="AU877" s="10"/>
      <c r="AV877">
        <f t="array" ref="AV877:AV879">MMULT(AR877:AT879,S877:S879)</f>
        <v>-0.91495966784982474</v>
      </c>
      <c r="AW877" s="1">
        <f t="array" ref="AW877:AW879">MMULT(AC877:AE879,AV877:AV879)</f>
        <v>-0.91638468073371182</v>
      </c>
      <c r="BV877" s="17">
        <f t="shared" si="1310"/>
        <v>70</v>
      </c>
      <c r="BW877" s="17">
        <f t="shared" si="1310"/>
        <v>-5</v>
      </c>
      <c r="BX877" s="17">
        <f t="shared" si="1310"/>
        <v>220.3</v>
      </c>
      <c r="BY877" t="s">
        <v>8</v>
      </c>
      <c r="BZ877" s="5">
        <f t="shared" ref="BZ877:CA879" si="1328">BZ872</f>
        <v>0.93180266183863136</v>
      </c>
      <c r="CA877" s="6">
        <f t="shared" si="1328"/>
        <v>-0.87956522186239505</v>
      </c>
      <c r="CB877" s="7">
        <f>CY876</f>
        <v>-0.40640305374498464</v>
      </c>
      <c r="CC877" s="8">
        <f>DU876</f>
        <v>-0.8974523840336418</v>
      </c>
      <c r="CE877" s="9">
        <f>((SUMPRODUCT(CB877:CB879,BZ877:BZ879))*(SUMPRODUCT(CB877:(CB879),CA877:CA879)))-((SUMPRODUCT(CC877:CC879,BZ877:BZ879))*(SUMPRODUCT(CC877:CC879,CA877:CA879)))</f>
        <v>0</v>
      </c>
      <c r="CG877">
        <v>1</v>
      </c>
      <c r="CH877" t="s">
        <v>161</v>
      </c>
      <c r="CI877" s="67"/>
      <c r="CJ877" s="1" t="s">
        <v>8</v>
      </c>
      <c r="CK877" s="5">
        <f t="shared" ref="CK877:CL879" si="1329">BZ877</f>
        <v>0.93180266183863136</v>
      </c>
      <c r="CL877" s="6">
        <f t="shared" si="1329"/>
        <v>-0.87956522186239505</v>
      </c>
      <c r="CM877" s="7">
        <f>FA876</f>
        <v>-0.39067845282717739</v>
      </c>
      <c r="CN877" s="8">
        <f>FW876</f>
        <v>-0.904408408959956</v>
      </c>
      <c r="CO877" s="10"/>
      <c r="CP877">
        <f t="shared" si="1327"/>
        <v>0.3492962422733713</v>
      </c>
      <c r="CQ877">
        <f t="shared" si="1327"/>
        <v>-0.34518112468713447</v>
      </c>
      <c r="CR877">
        <f>CJ880</f>
        <v>0</v>
      </c>
      <c r="CS877">
        <f>CM880</f>
        <v>0</v>
      </c>
      <c r="CW877" s="28"/>
      <c r="CX877" s="1"/>
      <c r="CY877" s="61">
        <v>-0.91255501219685053</v>
      </c>
      <c r="DA877" s="17">
        <v>0</v>
      </c>
      <c r="DB877">
        <v>0</v>
      </c>
      <c r="DD877" s="73">
        <f>(DB876*DB877)*(1-COS(RADIANS(CW876+45)))+DB878*(SIN(RADIANS(CW876+45)))</f>
        <v>0.32930244644130841</v>
      </c>
      <c r="DE877" s="73">
        <f>(DB877^2)*(1-COS(RADIANS(CW876+45)))+(COS(RADIANS(CW876+45)))</f>
        <v>-0.94422449595833369</v>
      </c>
      <c r="DF877" s="73">
        <f>(DB877*DB878)*(1-COS(RADIANS(CW876+45)))-DB876*(SIN(RADIANS(CW876+45)))</f>
        <v>0</v>
      </c>
      <c r="DG877" s="10"/>
      <c r="DH877">
        <v>0.32930244644130841</v>
      </c>
      <c r="DI877" s="23">
        <f>SIN(RADIANS('[1]Biaxial Input'!$F$21))*(COS(RADIANS(0)))</f>
        <v>6.9756473744125524E-2</v>
      </c>
      <c r="DK877" s="30">
        <f>(DI876*DI877)*(1-COS(RADIANS(CV876)))+DI878*(SIN(RADIANS(CV876)))</f>
        <v>-1.0571760619211149E-3</v>
      </c>
      <c r="DL877" s="30">
        <f>(DI877^2)*(1-COS(RADIANS(CV876)))+(COS(RADIANS(CV876)))</f>
        <v>0.98488167796388115</v>
      </c>
      <c r="DM877" s="30">
        <f>(DI877*DI878)*(1-COS(RADIANS(CV876)))-DI876*(SIN(RADIANS(CV876)))</f>
        <v>0.17322517943366056</v>
      </c>
      <c r="DO877">
        <v>0.32532215754293364</v>
      </c>
      <c r="DQ877" s="28">
        <f>(DB876*DB877)*(1-COS(RADIANS(CU876)))+DB878*(SIN(RADIANS(CU876)))</f>
        <v>0.99619469809174555</v>
      </c>
      <c r="DR877" s="28">
        <f>(DB877^2)*(1-COS(RADIANS(CU876)))+(COS(RADIANS(CU876)))</f>
        <v>8.7155742747658138E-2</v>
      </c>
      <c r="DS877" s="28">
        <f>(DB877*DB878)*(1-COS(RADIANS(CU876)))-DB876*(SIN(RADIANS(CU876)))</f>
        <v>0</v>
      </c>
      <c r="DU877" s="61">
        <v>0.40805077675020324</v>
      </c>
      <c r="DW877" s="17">
        <v>0</v>
      </c>
      <c r="DX877">
        <v>0</v>
      </c>
      <c r="DZ877" s="73">
        <f>(DB876*DB877)*(1-COS(RADIANS(CW876-45)))+DB878*(SIN(RADIANS(CW876-45)))</f>
        <v>0.94422449595833369</v>
      </c>
      <c r="EA877" s="73">
        <f>(DB877^2)*(1-COS(RADIANS(CW876-45)))+(COS(RADIANS(CW876-45)))</f>
        <v>0.32930244644130813</v>
      </c>
      <c r="EB877" s="73">
        <f>(DB877*DB878)*(1-COS(RADIANS(CW876-45)))-DB876*(SIN(RADIANS(CW876-45)))</f>
        <v>0</v>
      </c>
      <c r="EC877" s="10"/>
      <c r="ED877">
        <v>0.94422449595833369</v>
      </c>
      <c r="EE877" s="1">
        <v>0.92960127529053382</v>
      </c>
      <c r="EG877">
        <f>CY877+DU877</f>
        <v>-0.50450423544664735</v>
      </c>
      <c r="EH877">
        <f>EG877/(SQRT(EG876^2+EG877^2+EG878^2))</f>
        <v>-0.35673836602165887</v>
      </c>
      <c r="EJ877">
        <f>Q877+AM877</f>
        <v>0.47518917262291338</v>
      </c>
      <c r="EK877">
        <f>EJ877/(SQRT(EJ876^2+EJ877^2+EJ878^2))</f>
        <v>0.33962999417406381</v>
      </c>
      <c r="EM877" s="23">
        <f>CY878*DU876-CY876*DU878</f>
        <v>-2.7164559778537233E-2</v>
      </c>
      <c r="EP877" s="9">
        <f>((SUMPRODUCT(CM877:CM879,BZ877:BZ879))*(SUMPRODUCT(CM877:CM879,CA877:CA879)))-((SUMPRODUCT(CN877:CN879,BZ877:BZ879))*(SUMPRODUCT(CN877:CN879,CA877:CA879)))</f>
        <v>3.3255322864771453E-2</v>
      </c>
      <c r="EY877" s="28"/>
      <c r="EZ877" s="10"/>
      <c r="FA877" s="61">
        <v>-0.91953749365132742</v>
      </c>
      <c r="FB877" s="13">
        <f>BW878</f>
        <v>-10</v>
      </c>
      <c r="FC877" s="17">
        <v>0</v>
      </c>
      <c r="FD877">
        <v>0</v>
      </c>
      <c r="FF877" s="73">
        <f>(FD876*FD877)*(1-COS(RADIANS(EY876+45)))+FD878*(SIN(RADIANS(EY876+45)))</f>
        <v>0.31277330241219892</v>
      </c>
      <c r="FG877" s="73">
        <f>(FD877^2)*(1-COS(RADIANS(EY876+45)))+(COS(RADIANS(EY876+45)))</f>
        <v>-0.94982780613023077</v>
      </c>
      <c r="FH877" s="73">
        <f>(FD877*FD878)*(1-COS(RADIANS(EY876+45)))-FD876*(SIN(RADIANS(EY876+45)))</f>
        <v>0</v>
      </c>
      <c r="FI877" s="10"/>
      <c r="FJ877">
        <v>0.31277330241219892</v>
      </c>
      <c r="FK877" s="23">
        <f>SIN(RADIANS(176))*(COS(RADIANS(0)))</f>
        <v>6.9756473744125524E-2</v>
      </c>
      <c r="FM877" s="30">
        <f>(FK876*FK877)*(1-COS(RADIANS(EX876)))+FK878*(SIN(RADIANS(EX876)))</f>
        <v>-1.0571760619211149E-3</v>
      </c>
      <c r="FN877" s="30">
        <f>(FK877^2)*(1-COS(RADIANS(EX876)))+(COS(RADIANS(EX876)))</f>
        <v>0.98488167796388115</v>
      </c>
      <c r="FO877" s="30">
        <f>(FK877*FK878)*(1-COS(RADIANS(EX876)))-FK876*(SIN(RADIANS(EX876)))</f>
        <v>0.17322517943366056</v>
      </c>
      <c r="FQ877">
        <v>0.30904883012161882</v>
      </c>
      <c r="FS877" s="28">
        <f>(FD876*FD877)*(1-COS(RADIANS(EW876)))+FD878*(SIN(RADIANS(EW876)))</f>
        <v>0.99619469809174555</v>
      </c>
      <c r="FT877" s="28">
        <f>(FD877^2)*(1-COS(RADIANS(EW876)))+(COS(RADIANS(EW876)))</f>
        <v>8.7155742747658138E-2</v>
      </c>
      <c r="FU877" s="28">
        <f>(FD877*FD878)*(1-COS(RADIANS(EW876)))-FD876*(SIN(RADIANS(EW876)))</f>
        <v>0</v>
      </c>
      <c r="FW877" s="61">
        <v>0.39206234767122627</v>
      </c>
      <c r="FX877" s="13">
        <f>BX878</f>
        <v>261.8</v>
      </c>
      <c r="FY877" s="17">
        <v>0</v>
      </c>
      <c r="FZ877">
        <v>0</v>
      </c>
      <c r="GB877" s="73">
        <f>(FD876*FD877)*(1-COS(RADIANS(EY876-45)))+FD878*(SIN(RADIANS(EY876-45)))</f>
        <v>0.94982780613023077</v>
      </c>
      <c r="GC877" s="73">
        <f>(FD877^2)*(1-COS(RADIANS(EY876-45)))+(COS(RADIANS(EY876-45)))</f>
        <v>0.31277330241219886</v>
      </c>
      <c r="GD877" s="73">
        <f>(FD877*FD878)*(1-COS(RADIANS(EY876-45)))-FD876*(SIN(RADIANS(EY876-45)))</f>
        <v>0</v>
      </c>
      <c r="GE877" s="10"/>
      <c r="GF877">
        <v>0.94982780613023077</v>
      </c>
      <c r="GG877" s="1">
        <v>0.93513734703017559</v>
      </c>
      <c r="GI877">
        <f>FA877+FW877</f>
        <v>-0.52747514598010115</v>
      </c>
      <c r="GJ877">
        <f>GI877/(SQRT(GI876^2+GI877^2+GI878^2))</f>
        <v>-0.37298125262989357</v>
      </c>
      <c r="GL877">
        <f>CH878+DC877</f>
        <v>3.3255322864771453E-2</v>
      </c>
      <c r="GM877" t="e">
        <f>GL877/(SQRT(GL876^2+GL877^2+GL878^2))</f>
        <v>#VALUE!</v>
      </c>
      <c r="GO877" s="27">
        <f>FA878*FW876-FA876*FW878</f>
        <v>-2.7164559778537239E-2</v>
      </c>
    </row>
    <row r="878" spans="1:197" x14ac:dyDescent="0.2">
      <c r="A878" s="1"/>
      <c r="D878" t="s">
        <v>8</v>
      </c>
      <c r="E878" s="5">
        <f t="shared" ref="E878:F880" si="1330">E873</f>
        <v>0.93164791336911346</v>
      </c>
      <c r="F878" s="6">
        <f t="shared" si="1330"/>
        <v>-0.87976681083470054</v>
      </c>
      <c r="G878" s="7">
        <f>Q877</f>
        <v>0.85835583531131898</v>
      </c>
      <c r="H878" s="8">
        <f>AM877</f>
        <v>-0.3831666626884056</v>
      </c>
      <c r="J878" s="9">
        <f>((SUMPRODUCT(G878:G880,E878:E880))*(SUMPRODUCT(G878:(G880),F878:F880)))-((SUMPRODUCT(H878:H880,E878:E880))*(SUMPRODUCT(H878:H880,F878:F880)))</f>
        <v>6.1693554047915211E-3</v>
      </c>
      <c r="Q878" s="61">
        <v>-0.39958717079918815</v>
      </c>
      <c r="S878" s="17">
        <v>0</v>
      </c>
      <c r="T878">
        <v>0</v>
      </c>
      <c r="V878" s="73">
        <f>(T877*T878)*(1-COS(RADIANS(O877+45)))+T879*(SIN(RADIANS(O877+45)))</f>
        <v>-0.91495966784982474</v>
      </c>
      <c r="W878" s="73">
        <f>(T878^2)*(1-COS(RADIANS(O877+45)))+(COS(RADIANS(O877+45)))</f>
        <v>-0.40354529635239011</v>
      </c>
      <c r="X878" s="73">
        <f>(T878*T879)*(1-COS(RADIANS(O877+45)))-T877*(SIN(RADIANS(O877+45)))</f>
        <v>0</v>
      </c>
      <c r="Y878" s="10"/>
      <c r="Z878">
        <v>-0.91495966784982474</v>
      </c>
      <c r="AA878" s="23">
        <f>SIN(RADIANS('[1]Biaxial Input'!$F$21))*(COS(RADIANS(0)))</f>
        <v>6.9756473744125524E-2</v>
      </c>
      <c r="AC878" s="30">
        <f>(AA877*AA878)*(1-COS(RADIANS(N877)))+AA879*(SIN(RADIANS(N877)))</f>
        <v>-4.1965824879998722E-3</v>
      </c>
      <c r="AD878" s="30">
        <f>(AA878^2)*(1-COS(RADIANS(N877)))+(COS(RADIANS(N877)))</f>
        <v>0.9399860744203522</v>
      </c>
      <c r="AE878" s="30">
        <f>(AA878*AA879)*(1-COS(RADIANS(N877)))-AA877*(SIN(RADIANS(N877)))</f>
        <v>0.34118699944639969</v>
      </c>
      <c r="AG878">
        <v>-0.85835583531131898</v>
      </c>
      <c r="AI878" s="28">
        <f>(T877*T878)*(1-COS(RADIANS(M877)))+T879*(SIN(RADIANS(M877)))</f>
        <v>1</v>
      </c>
      <c r="AJ878" s="28">
        <f>(T878^2)*(1-COS(RADIANS(M877)))+(COS(RADIANS(M877)))</f>
        <v>6.1257422745431001E-17</v>
      </c>
      <c r="AK878" s="28">
        <f>(T878*T879)*(1-COS(RADIANS(M877)))-T877*(SIN(RADIANS(M877)))</f>
        <v>0</v>
      </c>
      <c r="AM878" s="61">
        <v>-0.91638468073371182</v>
      </c>
      <c r="AO878" s="17">
        <v>0</v>
      </c>
      <c r="AP878">
        <v>0</v>
      </c>
      <c r="AR878" s="73">
        <f>(T877*T878)*(1-COS(RADIANS(O877-45)))+T879*(SIN(RADIANS(O877-45)))</f>
        <v>0.40354529635239006</v>
      </c>
      <c r="AS878" s="73">
        <f>(T878^2)*(1-COS(RADIANS(O877-45)))+(COS(RADIANS(O877-45)))</f>
        <v>-0.91495966784982474</v>
      </c>
      <c r="AT878" s="73">
        <f>(T878*T879)*(1-COS(RADIANS(O877-45)))-T877*(SIN(RADIANS(O877-45)))</f>
        <v>0</v>
      </c>
      <c r="AU878" s="10"/>
      <c r="AV878">
        <v>0.40354529635239006</v>
      </c>
      <c r="AW878" s="1">
        <v>0.38316666268840555</v>
      </c>
      <c r="BV878" s="17">
        <f t="shared" si="1310"/>
        <v>30</v>
      </c>
      <c r="BW878" s="17">
        <f t="shared" si="1310"/>
        <v>-10</v>
      </c>
      <c r="BX878" s="17">
        <f t="shared" si="1310"/>
        <v>261.8</v>
      </c>
      <c r="BY878" t="s">
        <v>9</v>
      </c>
      <c r="BZ878" s="5">
        <f t="shared" si="1328"/>
        <v>0.3492962422733713</v>
      </c>
      <c r="CA878" s="6">
        <f t="shared" si="1328"/>
        <v>-0.34518112468713447</v>
      </c>
      <c r="CB878" s="7">
        <f>CY877</f>
        <v>-0.91255501219685053</v>
      </c>
      <c r="CC878" s="8">
        <f>DU877</f>
        <v>0.40805077675020324</v>
      </c>
      <c r="CE878" s="10"/>
      <c r="CH878">
        <f>((SUMPRODUCT(CM877:CM879,CK877:CK879))*(SUMPRODUCT(CM877:CM879,CL877:CL879)))-((SUMPRODUCT(CN877:CN879,CK877:CK879))*(SUMPRODUCT(CN877:CN879,CL877:CL879)))</f>
        <v>3.3255322864771453E-2</v>
      </c>
      <c r="CI878" s="67"/>
      <c r="CJ878" s="10" t="s">
        <v>9</v>
      </c>
      <c r="CK878" s="5">
        <f t="shared" si="1329"/>
        <v>0.3492962422733713</v>
      </c>
      <c r="CL878" s="6">
        <f t="shared" si="1329"/>
        <v>-0.34518112468713447</v>
      </c>
      <c r="CM878" s="7">
        <f>FA877</f>
        <v>-0.91953749365132742</v>
      </c>
      <c r="CN878" s="8">
        <f>FW877</f>
        <v>0.39206234767122627</v>
      </c>
      <c r="CP878">
        <f t="shared" si="1327"/>
        <v>-9.8670839279614439E-2</v>
      </c>
      <c r="CQ878">
        <f t="shared" si="1327"/>
        <v>-0.32743703463395935</v>
      </c>
      <c r="CR878">
        <f>CK880</f>
        <v>0</v>
      </c>
      <c r="CS878">
        <f>CN880</f>
        <v>0</v>
      </c>
      <c r="CW878" s="28"/>
      <c r="CX878" s="1"/>
      <c r="CY878" s="61">
        <v>-4.560600422266077E-2</v>
      </c>
      <c r="DA878" s="17">
        <v>0</v>
      </c>
      <c r="DB878">
        <v>1</v>
      </c>
      <c r="DD878" s="73">
        <f>(DB876*DB878)*(1-COS(RADIANS(CW876+45)))-DB877*(SIN(RADIANS(CW876+45)))</f>
        <v>0</v>
      </c>
      <c r="DE878" s="73">
        <f>(DB877*DB878)*(1-COS(RADIANS(CW876+45)))+DB876*(SIN(RADIANS(CW876+45)))</f>
        <v>0</v>
      </c>
      <c r="DF878" s="73">
        <f>(DB878^2)*(1-COS(RADIANS(CW876+45)))+(COS(RADIANS(CW876+45)))</f>
        <v>1</v>
      </c>
      <c r="DG878" s="10"/>
      <c r="DH878">
        <v>0</v>
      </c>
      <c r="DI878" s="23">
        <f>SIN(RADIANS('[1]Biaxial Input'!$F$21))*SIN(RADIANS(0))</f>
        <v>0</v>
      </c>
      <c r="DK878" s="30">
        <f>(DI876*DI878)*(1-COS(RADIANS(CV876)))-DI877*(SIN(RADIANS(CV876)))</f>
        <v>-1.2113084546138469E-2</v>
      </c>
      <c r="DL878" s="30">
        <f>(DI877*DI878)*(1-COS(RADIANS(CV876)))+DI876*(SIN(RADIANS(CV876)))</f>
        <v>-0.17322517943366056</v>
      </c>
      <c r="DM878" s="30">
        <f>(DI878^2)*(1-COS(RADIANS(CV876)))+(COS(RADIANS(CV876)))</f>
        <v>0.98480775301220802</v>
      </c>
      <c r="DO878">
        <v>-4.560600422266077E-2</v>
      </c>
      <c r="DQ878" s="28">
        <f>(DB876*DB878)*(1-COS(RADIANS(CU876)))-DB877*(SIN(RADIANS(CU876)))</f>
        <v>0</v>
      </c>
      <c r="DR878" s="28">
        <f>(DB877*DB878)*(1-COS(RADIANS(CU876)))+DB876*(SIN(RADIANS(CU876)))</f>
        <v>0</v>
      </c>
      <c r="DS878" s="28">
        <f>(DB878^2)*(1-COS(RADIANS(CU876)))+(COS(RADIANS(CU876)))</f>
        <v>1</v>
      </c>
      <c r="DU878" s="61">
        <v>-0.16755232611303383</v>
      </c>
      <c r="DW878" s="17">
        <v>0</v>
      </c>
      <c r="DX878">
        <v>1</v>
      </c>
      <c r="DZ878" s="73">
        <f>(DB876*DB876)*(1-COS(RADIANS(CW876-45)))-DB876*(SIN(RADIANS(CW876-45)))</f>
        <v>0</v>
      </c>
      <c r="EA878" s="73">
        <f>(DB877*DB878)*(1-COS(RADIANS(CW876-45)))+DB876*(SIN(RADIANS(CW876-45)))</f>
        <v>0</v>
      </c>
      <c r="EB878" s="73">
        <f>(DB878^2)*(1-COS(RADIANS(CW876-45)))+(COS(RADIANS(CW876-45)))</f>
        <v>1</v>
      </c>
      <c r="EC878" s="10"/>
      <c r="ED878">
        <v>0</v>
      </c>
      <c r="EE878" s="1">
        <v>-0.16755232611303383</v>
      </c>
      <c r="EG878">
        <f>CY878+DU878</f>
        <v>-0.21315833033569459</v>
      </c>
      <c r="EH878">
        <f>EG878/(SQRT(EG876^2+EG877^2+EG878^2))</f>
        <v>-0.15072570084677178</v>
      </c>
      <c r="EJ878">
        <f>Q878+AM878</f>
        <v>-1.3159718515329</v>
      </c>
      <c r="EK878">
        <f>EJ878/(SQRT(EJ876^2+EJ877^2+EJ878^2))</f>
        <v>-0.94055912470047598</v>
      </c>
      <c r="EM878" s="23">
        <f>CY876*DU877-CY877*DU876</f>
        <v>-0.98480775301220813</v>
      </c>
      <c r="ER878">
        <f t="shared" ref="ER878:ES880" si="1331">CK877</f>
        <v>0.93180266183863136</v>
      </c>
      <c r="ES878">
        <f t="shared" si="1331"/>
        <v>-0.87956522186239505</v>
      </c>
      <c r="ET878" t="e">
        <f>#REF!</f>
        <v>#REF!</v>
      </c>
      <c r="EU878" t="e">
        <f>#REF!</f>
        <v>#REF!</v>
      </c>
      <c r="EY878" s="28"/>
      <c r="EZ878" s="10"/>
      <c r="FA878" s="61">
        <v>-4.2674866912483032E-2</v>
      </c>
      <c r="FB878" s="13">
        <f>BW879</f>
        <v>-15</v>
      </c>
      <c r="FC878" s="17">
        <v>0</v>
      </c>
      <c r="FD878">
        <v>1</v>
      </c>
      <c r="FF878" s="73">
        <f>(FD876*FD878)*(1-COS(RADIANS(EY876+45)))-FD877*(SIN(RADIANS(EY876+45)))</f>
        <v>0</v>
      </c>
      <c r="FG878" s="73">
        <f>(FD877*FD878)*(1-COS(RADIANS(EY876+45)))+FD876*(SIN(RADIANS(EY876+45)))</f>
        <v>0</v>
      </c>
      <c r="FH878" s="73">
        <f>(FD878^2)*(1-COS(RADIANS(EY876+45)))+(COS(RADIANS(EY876+45)))</f>
        <v>1</v>
      </c>
      <c r="FI878" s="10"/>
      <c r="FJ878">
        <v>0</v>
      </c>
      <c r="FK878" s="23">
        <f>SIN(RADIANS(176))*SIN(RADIANS(0))</f>
        <v>0</v>
      </c>
      <c r="FM878" s="30">
        <f>(FK876*FK878)*(1-COS(RADIANS(EX876)))-FK877*(SIN(RADIANS(EX876)))</f>
        <v>-1.2113084546138469E-2</v>
      </c>
      <c r="FN878" s="30">
        <f>(FK877*FK878)*(1-COS(RADIANS(EX876)))+FK876*(SIN(RADIANS(EX876)))</f>
        <v>-0.17322517943366056</v>
      </c>
      <c r="FO878" s="30">
        <f>(FK878^2)*(1-COS(RADIANS(EX876)))+(COS(RADIANS(EX876)))</f>
        <v>0.98480775301220802</v>
      </c>
      <c r="FQ878">
        <v>-4.2674866912483032E-2</v>
      </c>
      <c r="FS878" s="28">
        <f>(FD876*FD878)*(1-COS(RADIANS(EW876)))-FD877*(SIN(RADIANS(EW876)))</f>
        <v>0</v>
      </c>
      <c r="FT878" s="28">
        <f>(FD877*FD878)*(1-COS(RADIANS(EW876)))+FD876*(SIN(RADIANS(EW876)))</f>
        <v>0</v>
      </c>
      <c r="FU878" s="28">
        <f>(FD878^2)*(1-COS(RADIANS(EW876)))+(COS(RADIANS(EW876)))</f>
        <v>1</v>
      </c>
      <c r="FW878" s="61">
        <v>-0.1683227416038833</v>
      </c>
      <c r="FX878" s="13">
        <f>BX879</f>
        <v>293.89999999999998</v>
      </c>
      <c r="FY878" s="17">
        <v>0</v>
      </c>
      <c r="FZ878">
        <v>1</v>
      </c>
      <c r="GB878" s="73">
        <f>(FD876*FD876)*(1-COS(RADIANS(EY876-45)))-FD876*(SIN(RADIANS(EY876-45)))</f>
        <v>0</v>
      </c>
      <c r="GC878" s="73">
        <f>(FD877*FD878)*(1-COS(RADIANS(EY876-45)))+FD876*(SIN(RADIANS(EY876-45)))</f>
        <v>0</v>
      </c>
      <c r="GD878" s="73">
        <f>(FD878^2)*(1-COS(RADIANS(EY876-45)))+(COS(RADIANS(EY876-45)))</f>
        <v>1</v>
      </c>
      <c r="GE878" s="10"/>
      <c r="GF878">
        <v>0</v>
      </c>
      <c r="GG878" s="1">
        <v>-0.1683227416038833</v>
      </c>
      <c r="GI878">
        <f>FA878+FW878</f>
        <v>-0.21099760851636634</v>
      </c>
      <c r="GJ878">
        <f>GI878/(SQRT(GI876^2+GI877^2+GI878^2))</f>
        <v>-0.14919783979606707</v>
      </c>
      <c r="GL878" t="e">
        <f>#REF!+DC878</f>
        <v>#REF!</v>
      </c>
      <c r="GM878" t="e">
        <f>GL878/(SQRT(GL876^2+GL877^2+GL878^2))</f>
        <v>#REF!</v>
      </c>
      <c r="GO878" s="27">
        <f>FA876*FW877-FA877*FW876</f>
        <v>-0.98480775301220824</v>
      </c>
    </row>
    <row r="879" spans="1:197" x14ac:dyDescent="0.2">
      <c r="A879" s="1"/>
      <c r="D879" t="s">
        <v>9</v>
      </c>
      <c r="E879" s="5">
        <f t="shared" si="1330"/>
        <v>0.34974090714269884</v>
      </c>
      <c r="F879" s="6">
        <f t="shared" si="1330"/>
        <v>-0.3447469567785969</v>
      </c>
      <c r="G879" s="7">
        <f t="shared" ref="G879:G880" si="1332">Q878</f>
        <v>-0.39958717079918815</v>
      </c>
      <c r="H879" s="8">
        <f t="shared" ref="H879:H880" si="1333">AM878</f>
        <v>-0.91638468073371182</v>
      </c>
      <c r="J879" s="10"/>
      <c r="Q879" s="61">
        <v>0.32180017545008965</v>
      </c>
      <c r="S879" s="17">
        <v>0</v>
      </c>
      <c r="T879">
        <v>1</v>
      </c>
      <c r="V879" s="73">
        <f>(T877*T879)*(1-COS(RADIANS(O877+45)))-T878*(SIN(RADIANS(O877+45)))</f>
        <v>0</v>
      </c>
      <c r="W879" s="73">
        <f>(T878*T879)*(1-COS(RADIANS(O877+45)))+T877*(SIN(RADIANS(O877+45)))</f>
        <v>0</v>
      </c>
      <c r="X879" s="73">
        <f>(T879^2)*(1-COS(RADIANS(O877+45)))+(COS(RADIANS(O877+45)))</f>
        <v>0.99999999999999989</v>
      </c>
      <c r="Y879" s="10"/>
      <c r="Z879">
        <v>0</v>
      </c>
      <c r="AA879" s="23">
        <f>SIN(RADIANS('[1]Biaxial Input'!$F$21))*SIN(RADIANS(0))</f>
        <v>0</v>
      </c>
      <c r="AC879" s="30">
        <f>(AA877*AA879)*(1-COS(RADIANS(N877)))-AA878*(SIN(RADIANS(N877)))</f>
        <v>-2.3858119147859059E-2</v>
      </c>
      <c r="AD879" s="30">
        <f>(AA878*AA879)*(1-COS(RADIANS(N877)))+AA877*(SIN(RADIANS(N877)))</f>
        <v>-0.34118699944639969</v>
      </c>
      <c r="AE879" s="30">
        <f>(AA879^2)*(1-COS(RADIANS(N877)))+(COS(RADIANS(N877)))</f>
        <v>0.93969262078590843</v>
      </c>
      <c r="AG879">
        <v>0.32180017545008965</v>
      </c>
      <c r="AI879" s="28">
        <f>(T877*T879)*(1-COS(RADIANS(M877)))-T878*(SIN(RADIANS(M877)))</f>
        <v>0</v>
      </c>
      <c r="AJ879" s="28">
        <f>(T878*T879)*(1-COS(RADIANS(M877)))+T877*(SIN(RADIANS(M877)))</f>
        <v>0</v>
      </c>
      <c r="AK879" s="28">
        <f>(T879^2)*(1-COS(RADIANS(M877)))+(COS(RADIANS(M877)))</f>
        <v>1</v>
      </c>
      <c r="AM879" s="61">
        <v>-0.11585519203213344</v>
      </c>
      <c r="AO879" s="17">
        <v>0</v>
      </c>
      <c r="AP879">
        <v>1</v>
      </c>
      <c r="AR879" s="73">
        <f>(T877*T877)*(1-COS(RADIANS(O877-45)))-T877*(SIN(RADIANS(O877-45)))</f>
        <v>0</v>
      </c>
      <c r="AS879" s="73">
        <f>(T878*T879)*(1-COS(RADIANS(O877-45)))+T877*(SIN(RADIANS(O877-45)))</f>
        <v>0</v>
      </c>
      <c r="AT879" s="73">
        <f>(T879^2)*(1-COS(RADIANS(O877-45)))+(COS(RADIANS(O877-45)))</f>
        <v>1</v>
      </c>
      <c r="AU879" s="10"/>
      <c r="AV879">
        <v>0</v>
      </c>
      <c r="AW879" s="1">
        <v>-0.11585519203213344</v>
      </c>
      <c r="BV879" s="17">
        <f t="shared" si="1310"/>
        <v>0</v>
      </c>
      <c r="BW879" s="17">
        <f t="shared" si="1310"/>
        <v>-15</v>
      </c>
      <c r="BX879" s="17">
        <f t="shared" si="1310"/>
        <v>293.89999999999998</v>
      </c>
      <c r="BY879" t="s">
        <v>10</v>
      </c>
      <c r="BZ879" s="5">
        <f t="shared" si="1328"/>
        <v>-9.8670839279614439E-2</v>
      </c>
      <c r="CA879" s="6">
        <f t="shared" si="1328"/>
        <v>-0.32743703463395935</v>
      </c>
      <c r="CB879" s="7">
        <f>CY878</f>
        <v>-4.560600422266077E-2</v>
      </c>
      <c r="CC879" s="8">
        <f>DU878</f>
        <v>-0.16755232611303383</v>
      </c>
      <c r="CE879" s="10"/>
      <c r="CG879" s="10" t="s">
        <v>160</v>
      </c>
      <c r="CH879" s="10">
        <f>-CH876*((EY876-CW876)/(CH878-CE877))</f>
        <v>115.77355769164048</v>
      </c>
      <c r="CI879" s="67"/>
      <c r="CJ879" s="10" t="s">
        <v>10</v>
      </c>
      <c r="CK879" s="5">
        <f t="shared" si="1329"/>
        <v>-9.8670839279614439E-2</v>
      </c>
      <c r="CL879" s="6">
        <f t="shared" si="1329"/>
        <v>-0.32743703463395935</v>
      </c>
      <c r="CM879" s="7">
        <f>FA878</f>
        <v>-4.2674866912483032E-2</v>
      </c>
      <c r="CN879" s="8">
        <f>FW878</f>
        <v>-0.1683227416038833</v>
      </c>
      <c r="CW879" s="28"/>
      <c r="CX879" s="1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EE879" s="1"/>
      <c r="EI879" s="64">
        <f>(DEGREES(ACOS((EH876*EK876+EH877*EK877+EH878*EK878)/((SQRT(EH876^2+EH877^2+EH878^2))*(SQRT(EK876^2+EK877^2+EK878^2))))))</f>
        <v>88.819200281173266</v>
      </c>
      <c r="ER879">
        <f t="shared" si="1331"/>
        <v>0.3492962422733713</v>
      </c>
      <c r="ES879">
        <f t="shared" si="1331"/>
        <v>-0.34518112468713447</v>
      </c>
      <c r="ET879" t="e">
        <f>#REF!</f>
        <v>#REF!</v>
      </c>
      <c r="EU879" t="e">
        <f>#REF!</f>
        <v>#REF!</v>
      </c>
      <c r="EY879" s="28"/>
      <c r="EZ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GG879" s="1"/>
      <c r="GK879" s="64" t="e">
        <f>(DEGREES(ACOS((GJ876*GM876+GJ877*GM877+GJ878*GM878)/((SQRT(GJ876^2+GJ877^2+GJ878^2))*(SQRT(GM876^2+GM877^2+GM878^2))))))</f>
        <v>#VALUE!</v>
      </c>
    </row>
    <row r="880" spans="1:197" x14ac:dyDescent="0.2">
      <c r="A880" s="1"/>
      <c r="D880" t="s">
        <v>10</v>
      </c>
      <c r="E880" s="5">
        <f t="shared" si="1330"/>
        <v>-9.8556904303954668E-2</v>
      </c>
      <c r="F880" s="6">
        <f t="shared" si="1330"/>
        <v>-0.32735285907661849</v>
      </c>
      <c r="G880" s="7">
        <f t="shared" si="1332"/>
        <v>0.32180017545008965</v>
      </c>
      <c r="H880" s="8">
        <f t="shared" si="1333"/>
        <v>-0.11585519203213344</v>
      </c>
      <c r="J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W880" s="1"/>
      <c r="BV880" s="17">
        <f t="shared" si="1310"/>
        <v>10</v>
      </c>
      <c r="BW880" s="17">
        <f t="shared" si="1310"/>
        <v>-20</v>
      </c>
      <c r="BX880" s="17">
        <f t="shared" si="1310"/>
        <v>282.7</v>
      </c>
      <c r="CS880" s="15"/>
      <c r="CW880" s="28"/>
      <c r="CX880" s="1"/>
      <c r="CY880" s="82" t="s">
        <v>148</v>
      </c>
      <c r="CZ880" s="13"/>
      <c r="DB880" s="10"/>
      <c r="DC880" s="10"/>
      <c r="DD880" s="10"/>
      <c r="DE880" s="10"/>
      <c r="DF880" s="10"/>
      <c r="DG880" s="10"/>
      <c r="DH880" s="80"/>
      <c r="DI880" s="23" t="s">
        <v>149</v>
      </c>
      <c r="DM880" s="1"/>
      <c r="DO880" s="80"/>
      <c r="DS880" s="13"/>
      <c r="DT880" s="81"/>
      <c r="DU880" s="82" t="s">
        <v>150</v>
      </c>
      <c r="DW880" s="13"/>
      <c r="DX880" s="13"/>
      <c r="EA880" s="1"/>
      <c r="EE880" s="1"/>
      <c r="EI880" s="13"/>
      <c r="ER880">
        <f t="shared" si="1331"/>
        <v>-9.8670839279614439E-2</v>
      </c>
      <c r="ES880">
        <f t="shared" si="1331"/>
        <v>-0.32743703463395935</v>
      </c>
      <c r="ET880" t="e">
        <f>#REF!</f>
        <v>#REF!</v>
      </c>
      <c r="EU880" t="e">
        <f>#REF!</f>
        <v>#REF!</v>
      </c>
      <c r="EY880" s="28"/>
      <c r="EZ880" s="10"/>
      <c r="FA880" s="82" t="s">
        <v>148</v>
      </c>
      <c r="FB880" s="13"/>
      <c r="FD880" s="10"/>
      <c r="FE880" s="10"/>
      <c r="FF880" s="10"/>
      <c r="FG880" s="10"/>
      <c r="FH880" s="10"/>
      <c r="FI880" s="10"/>
      <c r="FJ880" s="80"/>
      <c r="FK880" s="23" t="s">
        <v>149</v>
      </c>
      <c r="FO880" s="1"/>
      <c r="FQ880" s="80"/>
      <c r="FU880" s="13"/>
      <c r="FV880" s="81"/>
      <c r="FW880" s="82" t="s">
        <v>150</v>
      </c>
      <c r="FY880" s="13"/>
      <c r="FZ880" s="13"/>
      <c r="GC880" s="1"/>
      <c r="GG880" s="1"/>
      <c r="GK880" s="13"/>
    </row>
    <row r="881" spans="1:197" x14ac:dyDescent="0.2">
      <c r="A881" s="1"/>
      <c r="Q881" s="82" t="s">
        <v>148</v>
      </c>
      <c r="R881" s="13"/>
      <c r="T881" s="10"/>
      <c r="U881" s="10"/>
      <c r="V881" s="10"/>
      <c r="W881" s="10"/>
      <c r="X881" s="10"/>
      <c r="Y881" s="10"/>
      <c r="Z881" s="80"/>
      <c r="AA881" s="23" t="s">
        <v>149</v>
      </c>
      <c r="AE881" s="1"/>
      <c r="AG881" s="80"/>
      <c r="AK881" s="13"/>
      <c r="AL881" s="81"/>
      <c r="AM881" s="82" t="s">
        <v>150</v>
      </c>
      <c r="AO881" s="13"/>
      <c r="AP881" s="13"/>
      <c r="AS881" s="1"/>
      <c r="AW881" s="1"/>
      <c r="BV881" s="17">
        <f t="shared" si="1310"/>
        <v>25</v>
      </c>
      <c r="BW881" s="17">
        <f t="shared" si="1310"/>
        <v>-30</v>
      </c>
      <c r="BX881" s="17">
        <f t="shared" si="1310"/>
        <v>270.8</v>
      </c>
      <c r="BZ881" s="5" t="s">
        <v>4</v>
      </c>
      <c r="CA881" s="6" t="s">
        <v>5</v>
      </c>
      <c r="CB881" s="7" t="s">
        <v>6</v>
      </c>
      <c r="CC881" s="8" t="s">
        <v>1</v>
      </c>
      <c r="CD881">
        <v>4</v>
      </c>
      <c r="CE881" s="9" t="s">
        <v>7</v>
      </c>
      <c r="CG881" s="90" t="s">
        <v>157</v>
      </c>
      <c r="CH881" s="61">
        <f>CE882-((CH883-CE882)/(EY881-CW881))*CW881</f>
        <v>4.9539141998104315</v>
      </c>
      <c r="CI881" s="10"/>
      <c r="CK881" s="5" t="s">
        <v>4</v>
      </c>
      <c r="CL881" s="6" t="s">
        <v>5</v>
      </c>
      <c r="CM881" s="7" t="s">
        <v>6</v>
      </c>
      <c r="CN881" s="8" t="s">
        <v>1</v>
      </c>
      <c r="CO881" s="10"/>
      <c r="CP881">
        <f t="shared" ref="CP881:CQ883" si="1334">BZ882</f>
        <v>0.93180266183863136</v>
      </c>
      <c r="CQ881">
        <f t="shared" si="1334"/>
        <v>-0.87956522186239505</v>
      </c>
      <c r="CR881">
        <f>CI885</f>
        <v>0</v>
      </c>
      <c r="CS881">
        <f>CL885</f>
        <v>0</v>
      </c>
      <c r="CU881" s="17">
        <f>CU785</f>
        <v>140</v>
      </c>
      <c r="CV881" s="17">
        <f>CV785</f>
        <v>15</v>
      </c>
      <c r="CW881" s="31">
        <f>CH788</f>
        <v>150.9200837585752</v>
      </c>
      <c r="CX881" s="1"/>
      <c r="CY881" s="61">
        <f t="array" ref="CY881:CY883">MMULT(DQ881:DS883,DO881:DO883)</f>
        <v>0.90491269794133589</v>
      </c>
      <c r="CZ881" s="13"/>
      <c r="DA881" s="17">
        <v>1</v>
      </c>
      <c r="DB881">
        <v>0</v>
      </c>
      <c r="DD881" s="73">
        <f>(DB881^2)*(1-COS(RADIANS(CW881+45)))+(COS(RADIANS(CW881+45)))</f>
        <v>-0.9616452201682868</v>
      </c>
      <c r="DE881" s="73">
        <f>(DB881*DB882)*(1-COS(RADIANS(CW881+45)))-DB883*(SIN(RADIANS(CW881+45)))</f>
        <v>0.27429631883692357</v>
      </c>
      <c r="DF881" s="73">
        <f>(DB881*DB883)*(1-COS(RADIANS(CW881+45)))+DB882*(SIN(RADIANS(CW881+45)))</f>
        <v>0</v>
      </c>
      <c r="DG881" s="10"/>
      <c r="DH881">
        <f t="array" ref="DH881:DH883">MMULT(DD881:DF883,DA881:DA883)</f>
        <v>-0.9616452201682868</v>
      </c>
      <c r="DI881" s="23">
        <f>COS(RADIANS('[1]Biaxial Input'!$F$21))</f>
        <v>-0.9975640502598242</v>
      </c>
      <c r="DK881" s="30">
        <f>(DI881^2)*(1-COS(RADIANS(CV881)))+(COS(RADIANS(CV881)))</f>
        <v>0.99983419624187875</v>
      </c>
      <c r="DL881" s="30">
        <f>(DI881*DI882)*(1-COS(RADIANS(CV881)))-DI883*(SIN(RADIANS(CV881)))</f>
        <v>-2.3711042090011594E-3</v>
      </c>
      <c r="DM881" s="30">
        <f>(DI881*DI883)*(1-COS(RADIANS(CV881)))+DI882*(SIN(RADIANS(CV881)))</f>
        <v>1.8054303924173627E-2</v>
      </c>
      <c r="DO881">
        <f t="array" ref="DO881:DO883">MMULT(DK881:DM883,DH881:DH883)</f>
        <v>-0.96083539062069589</v>
      </c>
      <c r="DQ881" s="28">
        <f>(DB881^2)*(1-COS(RADIANS(CU881)))+(COS(RADIANS(CU881)))</f>
        <v>-0.7660444431189779</v>
      </c>
      <c r="DR881" s="28">
        <f>(DB881*DB882)*(1-COS(RADIANS(CU881)))-DB883*(SIN(RADIANS(CU881)))</f>
        <v>-0.64278760968653947</v>
      </c>
      <c r="DS881" s="28">
        <f>(DB881*DB883)*(1-COS(RADIANS(CU881)))+DB882*(SIN(RADIANS(CU881)))</f>
        <v>0</v>
      </c>
      <c r="DU881" s="61">
        <f t="array" ref="DU881:DU883">MMULT(DQ881:DS883,EE881:EE883)</f>
        <v>-0.38575675178194013</v>
      </c>
      <c r="DV881" s="13"/>
      <c r="DW881" s="17">
        <v>1</v>
      </c>
      <c r="DX881">
        <v>0</v>
      </c>
      <c r="DZ881" s="73">
        <f>(DB881^2)*(1-COS(RADIANS(CW881-45)))+(COS(RADIANS(CW881-45)))</f>
        <v>-0.2742963188369234</v>
      </c>
      <c r="EA881" s="73">
        <f>(DB881*DB882)*(1-COS(RADIANS(CW881-45)))-DB883*(SIN(RADIANS(CW881-45)))</f>
        <v>-0.9616452201682868</v>
      </c>
      <c r="EB881" s="73">
        <f>(DB881*DB883)*(1-COS(RADIANS(CW881-45)))+DB882*(SIN(RADIANS(CW881-45)))</f>
        <v>0</v>
      </c>
      <c r="EC881" s="10"/>
      <c r="ED881">
        <f t="array" ref="ED881:ED883">MMULT(DZ881:EB883,DA881:DA883)</f>
        <v>-0.2742963188369234</v>
      </c>
      <c r="EE881" s="1">
        <f t="array" ref="EE881:EE883">MMULT(DK881:DM883,ED881:ED883)</f>
        <v>-0.27653100050552831</v>
      </c>
      <c r="EG881">
        <f>CY881+DU881</f>
        <v>0.51915594615939575</v>
      </c>
      <c r="EH881">
        <f>EG881/(SQRT(EG881^2+EG882^2+EG883^2))</f>
        <v>0.36709869002262685</v>
      </c>
      <c r="EJ881">
        <f>Q881+AM881</f>
        <v>0</v>
      </c>
      <c r="EK881">
        <f>EJ881/(SQRT(EJ881^2+EJ882^2+EJ883^2))</f>
        <v>0</v>
      </c>
      <c r="EM881" s="23">
        <f>CY882*DU883-CY883*DU882</f>
        <v>0.17979081611467088</v>
      </c>
      <c r="EO881" s="15">
        <v>4</v>
      </c>
      <c r="EP881" s="9" t="s">
        <v>7</v>
      </c>
      <c r="EW881" s="17">
        <f>CU881</f>
        <v>140</v>
      </c>
      <c r="EX881" s="17">
        <f>CV881</f>
        <v>15</v>
      </c>
      <c r="EY881" s="31">
        <f>1+CW881</f>
        <v>151.9200837585752</v>
      </c>
      <c r="EZ881" s="10"/>
      <c r="FA881" s="61">
        <f t="array" ref="FA881:FA883">MMULT(FS881:FU883,FQ881:FQ883)</f>
        <v>0.91150725897242102</v>
      </c>
      <c r="FB881" s="13">
        <f>BW882</f>
        <v>-40</v>
      </c>
      <c r="FC881" s="17">
        <v>1</v>
      </c>
      <c r="FD881">
        <v>0</v>
      </c>
      <c r="FF881" s="73">
        <f>(FD881^2)*(1-COS(RADIANS(EY881+45)))+(COS(RADIANS(EY881+45)))</f>
        <v>-0.95671162610282934</v>
      </c>
      <c r="FG881" s="73">
        <f>(FD881*FD882)*(1-COS(RADIANS(EY881+45)))-FD883*(SIN(RADIANS(EY881+45)))</f>
        <v>0.29103756540982839</v>
      </c>
      <c r="FH881" s="73">
        <f>(FD881*FD883)*(1-COS(RADIANS(EY881+45)))+FD882*(SIN(RADIANS(EY881+45)))</f>
        <v>0</v>
      </c>
      <c r="FI881" s="10"/>
      <c r="FJ881">
        <f t="array" ref="FJ881:FJ883">MMULT(FF881:FH883,FC881:FC883)</f>
        <v>-0.95671162610282934</v>
      </c>
      <c r="FK881" s="23">
        <f>COS(RADIANS(176))</f>
        <v>-0.9975640502598242</v>
      </c>
      <c r="FM881" s="30">
        <f>(FK881^2)*(1-COS(RADIANS(EX881)))+(COS(RADIANS(EX881)))</f>
        <v>0.99983419624187875</v>
      </c>
      <c r="FN881" s="30">
        <f>(FK881*FK882)*(1-COS(RADIANS(EX881)))-FK883*(SIN(RADIANS(EX881)))</f>
        <v>-2.3711042090011594E-3</v>
      </c>
      <c r="FO881" s="30">
        <f>(FK881*FK883)*(1-COS(RADIANS(EX881)))+FK882*(SIN(RADIANS(EX881)))</f>
        <v>1.8054303924173627E-2</v>
      </c>
      <c r="FQ881">
        <f t="array" ref="FQ881:FQ883">MMULT(FM881:FO883,FJ881:FJ883)</f>
        <v>-0.95586291932346257</v>
      </c>
      <c r="FS881" s="28">
        <f>(FD881^2)*(1-COS(RADIANS(EW881)))+(COS(RADIANS(EW881)))</f>
        <v>-0.7660444431189779</v>
      </c>
      <c r="FT881" s="28">
        <f>(FD881*FD882)*(1-COS(RADIANS(EW881)))-FD883*(SIN(RADIANS(EW881)))</f>
        <v>-0.64278760968653947</v>
      </c>
      <c r="FU881" s="28">
        <f>(FD881*FD883)*(1-COS(RADIANS(EW881)))+FD882*(SIN(RADIANS(EW881)))</f>
        <v>0</v>
      </c>
      <c r="FW881" s="61">
        <f t="array" ref="FW881:FW883">MMULT(FS881:FU883,GG881:GG883)</f>
        <v>-0.36990509496545804</v>
      </c>
      <c r="FX881" s="13">
        <f>BX882</f>
        <v>259.10000000000002</v>
      </c>
      <c r="FY881" s="17">
        <v>1</v>
      </c>
      <c r="FZ881">
        <v>0</v>
      </c>
      <c r="GB881" s="73">
        <f>(FD881^2)*(1-COS(RADIANS(EY881-45)))+(COS(RADIANS(EY881-45)))</f>
        <v>-0.29103756540982845</v>
      </c>
      <c r="GC881" s="73">
        <f>(FD881*FD882)*(1-COS(RADIANS(EY881-45)))-FD883*(SIN(RADIANS(EY881-45)))</f>
        <v>-0.95671162610282934</v>
      </c>
      <c r="GD881" s="73">
        <f>(FD881*FD883)*(1-COS(RADIANS(EY881-45)))+FD882*(SIN(RADIANS(EY881-45)))</f>
        <v>0</v>
      </c>
      <c r="GE881" s="10"/>
      <c r="GF881">
        <f t="array" ref="GF881:GF883">MMULT(GB881:GD883,FC881:FC883)</f>
        <v>-0.29103756540982845</v>
      </c>
      <c r="GG881" s="1">
        <f t="array" ref="GG881:GG883">MMULT(FM881:FO883,GF881:GF883)</f>
        <v>-0.29325777325118185</v>
      </c>
      <c r="GI881">
        <f>FA881+FW881</f>
        <v>0.54160216400696304</v>
      </c>
      <c r="GJ881">
        <f>GI881/(SQRT(GI881^2+GI882^2+GI883^2))</f>
        <v>0.38297056287463221</v>
      </c>
      <c r="GL881" t="e">
        <f>CH882+DC881</f>
        <v>#VALUE!</v>
      </c>
      <c r="GM881" t="e">
        <f>GL881/(SQRT(GL881^2+GL882^2+GL883^2))</f>
        <v>#VALUE!</v>
      </c>
      <c r="GO881" s="27">
        <f>FA882*FW883-FA883*FW882</f>
        <v>0.1797908161146709</v>
      </c>
    </row>
    <row r="882" spans="1:197" x14ac:dyDescent="0.2">
      <c r="A882" s="1"/>
      <c r="E882" s="5" t="s">
        <v>4</v>
      </c>
      <c r="F882" s="6" t="s">
        <v>5</v>
      </c>
      <c r="G882" s="7" t="s">
        <v>6</v>
      </c>
      <c r="H882" s="8" t="s">
        <v>1</v>
      </c>
      <c r="I882">
        <v>6</v>
      </c>
      <c r="J882" s="9" t="s">
        <v>7</v>
      </c>
      <c r="K882">
        <v>6</v>
      </c>
      <c r="L882" s="10"/>
      <c r="M882" s="17">
        <f>A862</f>
        <v>45</v>
      </c>
      <c r="N882" s="17">
        <f>B862</f>
        <v>25</v>
      </c>
      <c r="O882" s="17">
        <f>C862</f>
        <v>245.2</v>
      </c>
      <c r="Q882" s="61">
        <f t="array" ref="Q882:Q884">MMULT(AI882:AK884,AG882:AG884)</f>
        <v>0.85171162377563892</v>
      </c>
      <c r="R882" s="13"/>
      <c r="S882" s="17">
        <v>1</v>
      </c>
      <c r="T882">
        <v>0</v>
      </c>
      <c r="V882" s="73">
        <f>(T882^2)*(1-COS(RADIANS(O882+45)))+(COS(RADIANS(O882+45)))</f>
        <v>0.3452981989985347</v>
      </c>
      <c r="W882" s="73">
        <f>(T882*T883)*(1-COS(RADIANS(O882+45)))-T884*(SIN(RADIANS(O882+45)))</f>
        <v>0.93849302275955593</v>
      </c>
      <c r="X882" s="73">
        <f>(T882*T884)*(1-COS(RADIANS(O882+45)))+T883*(SIN(RADIANS(O882+45)))</f>
        <v>0</v>
      </c>
      <c r="Y882" s="10"/>
      <c r="Z882">
        <f t="array" ref="Z882:Z884">MMULT(V882:X884,S882:S884)</f>
        <v>0.3452981989985347</v>
      </c>
      <c r="AA882" s="23">
        <f>COS(RADIANS('[1]Biaxial Input'!$F$21))</f>
        <v>-0.9975640502598242</v>
      </c>
      <c r="AC882" s="30">
        <f>(AA882^2)*(1-COS(RADIANS(N882)))+(COS(RADIANS(N882)))</f>
        <v>0.99954409691199531</v>
      </c>
      <c r="AD882" s="30">
        <f>(AA882*AA883)*(1-COS(RADIANS(N882)))-AA884*(SIN(RADIANS(N882)))</f>
        <v>-6.5197179069601558E-3</v>
      </c>
      <c r="AE882" s="30">
        <f>(AA882*AA884)*(1-COS(RADIANS(N882)))+AA883*(SIN(RADIANS(N882)))</f>
        <v>2.948035967890307E-2</v>
      </c>
      <c r="AG882">
        <f t="array" ref="AG882:AG884">MMULT(AC882:AE884,Z882:Z884)</f>
        <v>0.35125948624937142</v>
      </c>
      <c r="AI882" s="28">
        <f>(T882^2)*(1-COS(RADIANS(M882)))+(COS(RADIANS(M882)))</f>
        <v>0.70710678118654757</v>
      </c>
      <c r="AJ882" s="28">
        <f>(T882*T883)*(1-COS(RADIANS(M882)))-T884*(SIN(RADIANS(M882)))</f>
        <v>-0.70710678118654746</v>
      </c>
      <c r="AK882" s="28">
        <f>(T882*T884)*(1-COS(RADIANS(M882)))+T883*(SIN(RADIANS(M882)))</f>
        <v>0</v>
      </c>
      <c r="AM882" s="61">
        <f t="array" ref="AM882:AM884">MMULT(AI882:AK884,AW882:AW884)</f>
        <v>-0.44464907664631426</v>
      </c>
      <c r="AN882" s="13"/>
      <c r="AO882" s="17">
        <v>1</v>
      </c>
      <c r="AP882">
        <v>0</v>
      </c>
      <c r="AR882" s="73">
        <f>(T882^2)*(1-COS(RADIANS(O882-45)))+(COS(RADIANS(O882-45)))</f>
        <v>-0.93849302275955604</v>
      </c>
      <c r="AS882" s="73">
        <f>(T882*T883)*(1-COS(RADIANS(O882-45)))-T884*(SIN(RADIANS(O882-45)))</f>
        <v>0.34529819899853437</v>
      </c>
      <c r="AT882" s="73">
        <f>(T882*T884)*(1-COS(RADIANS(O882-45)))+T883*(SIN(RADIANS(O882-45)))</f>
        <v>0</v>
      </c>
      <c r="AU882" s="10"/>
      <c r="AV882">
        <f t="array" ref="AV882:AV884">MMULT(AR882:AT884,S882:S884)</f>
        <v>-0.93849302275955604</v>
      </c>
      <c r="AW882" s="1">
        <f t="array" ref="AW882:AW884">MMULT(AC882:AE884,AV882:AV884)</f>
        <v>-0.93581391404115721</v>
      </c>
      <c r="BV882" s="17">
        <f t="shared" si="1310"/>
        <v>40</v>
      </c>
      <c r="BW882" s="17">
        <f t="shared" si="1310"/>
        <v>-40</v>
      </c>
      <c r="BX882" s="17">
        <f t="shared" si="1310"/>
        <v>259.10000000000002</v>
      </c>
      <c r="BY882" t="s">
        <v>8</v>
      </c>
      <c r="BZ882" s="5">
        <f t="shared" ref="BZ882:CA884" si="1335">BZ877</f>
        <v>0.93180266183863136</v>
      </c>
      <c r="CA882" s="6">
        <f t="shared" si="1335"/>
        <v>-0.87956522186239505</v>
      </c>
      <c r="CB882" s="7">
        <f>CY881</f>
        <v>0.90491269794133589</v>
      </c>
      <c r="CC882" s="8">
        <f>DU881</f>
        <v>-0.38575675178194013</v>
      </c>
      <c r="CE882" s="9">
        <f>((SUMPRODUCT(CB882:CB884,BZ882:BZ884))*(SUMPRODUCT(CB882:CB884,CA882:CA884)))-((SUMPRODUCT(CC882:CC884,BZ882:BZ884))*(SUMPRODUCT(CC882:CC884,CA882:CA884)))</f>
        <v>-4.9960036108132044E-16</v>
      </c>
      <c r="CG882">
        <v>1</v>
      </c>
      <c r="CH882" t="s">
        <v>161</v>
      </c>
      <c r="CI882" s="67"/>
      <c r="CJ882" s="1" t="s">
        <v>8</v>
      </c>
      <c r="CK882" s="5">
        <f t="shared" ref="CK882:CL884" si="1336">BZ882</f>
        <v>0.93180266183863136</v>
      </c>
      <c r="CL882" s="6">
        <f t="shared" si="1336"/>
        <v>-0.87956522186239505</v>
      </c>
      <c r="CM882" s="7">
        <f>FA881</f>
        <v>0.91150725897242102</v>
      </c>
      <c r="CN882" s="8">
        <f>FW881</f>
        <v>-0.36990509496545804</v>
      </c>
      <c r="CO882" s="10"/>
      <c r="CP882">
        <f t="shared" si="1334"/>
        <v>0.3492962422733713</v>
      </c>
      <c r="CQ882">
        <f t="shared" si="1334"/>
        <v>-0.34518112468713447</v>
      </c>
      <c r="CR882">
        <f>CJ885</f>
        <v>0</v>
      </c>
      <c r="CS882">
        <f>CM885</f>
        <v>0</v>
      </c>
      <c r="CW882" s="28"/>
      <c r="CX882" s="1"/>
      <c r="CY882" s="61">
        <v>-0.41636155212364201</v>
      </c>
      <c r="DA882" s="17">
        <v>0</v>
      </c>
      <c r="DB882">
        <v>0</v>
      </c>
      <c r="DD882" s="73">
        <f>(DB881*DB882)*(1-COS(RADIANS(CW881+45)))+DB883*(SIN(RADIANS(CW881+45)))</f>
        <v>-0.27429631883692357</v>
      </c>
      <c r="DE882" s="73">
        <f>(DB882^2)*(1-COS(RADIANS(CW881+45)))+(COS(RADIANS(CW881+45)))</f>
        <v>-0.9616452201682868</v>
      </c>
      <c r="DF882" s="73">
        <f>(DB882*DB883)*(1-COS(RADIANS(CW881+45)))-DB881*(SIN(RADIANS(CW881+45)))</f>
        <v>0</v>
      </c>
      <c r="DG882" s="10"/>
      <c r="DH882">
        <v>-0.27429631883692357</v>
      </c>
      <c r="DI882" s="23">
        <f>SIN(RADIANS('[1]Biaxial Input'!$F$21))*(COS(RADIANS(0)))</f>
        <v>6.9756473744125524E-2</v>
      </c>
      <c r="DK882" s="30">
        <f>(DI881*DI882)*(1-COS(RADIANS(CV881)))+DI883*(SIN(RADIANS(CV881)))</f>
        <v>-2.3711042090011594E-3</v>
      </c>
      <c r="DL882" s="30">
        <f>(DI882^2)*(1-COS(RADIANS(CV881)))+(COS(RADIANS(CV881)))</f>
        <v>0.96609163004718956</v>
      </c>
      <c r="DM882" s="30">
        <f>(DI882*DI883)*(1-COS(RADIANS(CV881)))-DI881*(SIN(RADIANS(CV881)))</f>
        <v>0.25818857491685071</v>
      </c>
      <c r="DO882">
        <v>-0.26271521675200021</v>
      </c>
      <c r="DQ882" s="28">
        <f>(DB881*DB882)*(1-COS(RADIANS(CU881)))+DB883*(SIN(RADIANS(CU881)))</f>
        <v>0.64278760968653947</v>
      </c>
      <c r="DR882" s="28">
        <f>(DB882^2)*(1-COS(RADIANS(CU881)))+(COS(RADIANS(CU881)))</f>
        <v>-0.7660444431189779</v>
      </c>
      <c r="DS882" s="28">
        <f>(DB882*DB883)*(1-COS(RADIANS(CU881)))-DB881*(SIN(RADIANS(CU881)))</f>
        <v>0</v>
      </c>
      <c r="DU882" s="61">
        <v>-0.88993286115559878</v>
      </c>
      <c r="DW882" s="17">
        <v>0</v>
      </c>
      <c r="DX882">
        <v>0</v>
      </c>
      <c r="DZ882" s="73">
        <f>(DB881*DB882)*(1-COS(RADIANS(CW881-45)))+DB883*(SIN(RADIANS(CW881-45)))</f>
        <v>0.9616452201682868</v>
      </c>
      <c r="EA882" s="73">
        <f>(DB882^2)*(1-COS(RADIANS(CW881-45)))+(COS(RADIANS(CW881-45)))</f>
        <v>-0.2742963188369234</v>
      </c>
      <c r="EB882" s="73">
        <f>(DB882*DB883)*(1-COS(RADIANS(CW881-45)))-DB881*(SIN(RADIANS(CW881-45)))</f>
        <v>0</v>
      </c>
      <c r="EC882" s="10"/>
      <c r="ED882">
        <v>0.9616452201682868</v>
      </c>
      <c r="EE882" s="1">
        <v>0.92968778343557634</v>
      </c>
      <c r="EG882">
        <f>CY882+DU882</f>
        <v>-1.3062944132792409</v>
      </c>
      <c r="EH882">
        <f>EG882/(SQRT(EG881^2+EG882^2+EG883^2))</f>
        <v>-0.92368963785585356</v>
      </c>
      <c r="EJ882">
        <f>Q882+AM882</f>
        <v>0.40706254712932466</v>
      </c>
      <c r="EK882">
        <f>EJ882/(SQRT(EJ881^2+EJ882^2+EJ883^2))</f>
        <v>0.31332603419175115</v>
      </c>
      <c r="EM882" s="23">
        <f>CY883*DU881-CY881*DU883</f>
        <v>0.18617884022788755</v>
      </c>
      <c r="EP882" s="9">
        <f>((SUMPRODUCT(CM882:CM884,BZ882:BZ884))*(SUMPRODUCT(CM882:CM884,CA882:CA884)))-((SUMPRODUCT(CN882:CN884,BZ882:BZ884))*(SUMPRODUCT(CN882:CN884,CA882:CA884)))</f>
        <v>-3.2824751195707103E-2</v>
      </c>
      <c r="EY882" s="28"/>
      <c r="EZ882" s="10"/>
      <c r="FA882" s="61">
        <v>-0.40076666824777912</v>
      </c>
      <c r="FB882" s="13">
        <f>BW883</f>
        <v>-45</v>
      </c>
      <c r="FC882" s="17">
        <v>0</v>
      </c>
      <c r="FD882">
        <v>0</v>
      </c>
      <c r="FF882" s="73">
        <f>(FD881*FD882)*(1-COS(RADIANS(EY881+45)))+FD883*(SIN(RADIANS(EY881+45)))</f>
        <v>-0.29103756540982839</v>
      </c>
      <c r="FG882" s="73">
        <f>(FD882^2)*(1-COS(RADIANS(EY881+45)))+(COS(RADIANS(EY881+45)))</f>
        <v>-0.95671162610282934</v>
      </c>
      <c r="FH882" s="73">
        <f>(FD882*FD883)*(1-COS(RADIANS(EY881+45)))-FD881*(SIN(RADIANS(EY881+45)))</f>
        <v>0</v>
      </c>
      <c r="FI882" s="10"/>
      <c r="FJ882">
        <v>-0.29103756540982839</v>
      </c>
      <c r="FK882" s="23">
        <f>SIN(RADIANS(176))*(COS(RADIANS(0)))</f>
        <v>6.9756473744125524E-2</v>
      </c>
      <c r="FM882" s="30">
        <f>(FK881*FK882)*(1-COS(RADIANS(EX881)))+FK883*(SIN(RADIANS(EX881)))</f>
        <v>-2.3711042090011594E-3</v>
      </c>
      <c r="FN882" s="30">
        <f>(FK882^2)*(1-COS(RADIANS(EX881)))+(COS(RADIANS(EX881)))</f>
        <v>0.96609163004718956</v>
      </c>
      <c r="FO882" s="30">
        <f>(FK882*FK883)*(1-COS(RADIANS(EX881)))-FK881*(SIN(RADIANS(EX881)))</f>
        <v>0.25818857491685071</v>
      </c>
      <c r="FQ882">
        <v>-0.27890049300829389</v>
      </c>
      <c r="FS882" s="28">
        <f>(FD881*FD882)*(1-COS(RADIANS(EW881)))+FD883*(SIN(RADIANS(EW881)))</f>
        <v>0.64278760968653947</v>
      </c>
      <c r="FT882" s="28">
        <f>(FD882^2)*(1-COS(RADIANS(EW881)))+(COS(RADIANS(EW881)))</f>
        <v>-0.7660444431189779</v>
      </c>
      <c r="FU882" s="28">
        <f>(FD882*FD883)*(1-COS(RADIANS(EW881)))-FD881*(SIN(RADIANS(EW881)))</f>
        <v>0</v>
      </c>
      <c r="FW882" s="61">
        <v>-0.89706383110287846</v>
      </c>
      <c r="FX882" s="13">
        <f>BX883</f>
        <v>243.3</v>
      </c>
      <c r="FY882" s="17">
        <v>0</v>
      </c>
      <c r="FZ882">
        <v>0</v>
      </c>
      <c r="GB882" s="73">
        <f>(FD881*FD882)*(1-COS(RADIANS(EY881-45)))+FD883*(SIN(RADIANS(EY881-45)))</f>
        <v>0.95671162610282934</v>
      </c>
      <c r="GC882" s="73">
        <f>(FD882^2)*(1-COS(RADIANS(EY881-45)))+(COS(RADIANS(EY881-45)))</f>
        <v>-0.29103756540982845</v>
      </c>
      <c r="GD882" s="73">
        <f>(FD882*FD883)*(1-COS(RADIANS(EY881-45)))-FD881*(SIN(RADIANS(EY881-45)))</f>
        <v>0</v>
      </c>
      <c r="GE882" s="10"/>
      <c r="GF882">
        <v>0.95671162610282934</v>
      </c>
      <c r="GG882" s="1">
        <v>0.92496117474310047</v>
      </c>
      <c r="GI882">
        <f>FA882+FW882</f>
        <v>-1.2978304993506575</v>
      </c>
      <c r="GJ882">
        <f>GI882/(SQRT(GI881^2+GI882^2+GI883^2))</f>
        <v>-0.917704746921573</v>
      </c>
      <c r="GL882">
        <f>CH883+DC882</f>
        <v>-3.2824751195707103E-2</v>
      </c>
      <c r="GM882" t="e">
        <f>GL882/(SQRT(GL881^2+GL882^2+GL883^2))</f>
        <v>#VALUE!</v>
      </c>
      <c r="GO882" s="27">
        <f>FA883*FW881-FA881*FW883</f>
        <v>0.18617884022788755</v>
      </c>
    </row>
    <row r="883" spans="1:197" x14ac:dyDescent="0.2">
      <c r="A883" s="1"/>
      <c r="D883" t="s">
        <v>8</v>
      </c>
      <c r="E883" s="5">
        <f t="shared" ref="E883:F885" si="1337">E878</f>
        <v>0.93164791336911346</v>
      </c>
      <c r="F883" s="6">
        <f t="shared" si="1337"/>
        <v>-0.87976681083470054</v>
      </c>
      <c r="G883" s="7">
        <f>Q882</f>
        <v>0.85171162377563892</v>
      </c>
      <c r="H883" s="8">
        <f>AM882</f>
        <v>-0.44464907664631426</v>
      </c>
      <c r="J883" s="9">
        <f>((SUMPRODUCT(G883:G885,E883:E885))*(SUMPRODUCT(G883:G885,F883:F885)))-((SUMPRODUCT(H883:H885,E883:E885))*(SUMPRODUCT(H883:H885,F883:F885)))</f>
        <v>-4.6319831038735271E-3</v>
      </c>
      <c r="Q883" s="61">
        <v>-0.35495569440957225</v>
      </c>
      <c r="S883" s="17">
        <v>0</v>
      </c>
      <c r="T883">
        <v>0</v>
      </c>
      <c r="V883" s="73">
        <f>(T882*T883)*(1-COS(RADIANS(O882+45)))+T884*(SIN(RADIANS(O882+45)))</f>
        <v>-0.93849302275955593</v>
      </c>
      <c r="W883" s="73">
        <f>(T883^2)*(1-COS(RADIANS(O882+45)))+(COS(RADIANS(O882+45)))</f>
        <v>0.3452981989985347</v>
      </c>
      <c r="X883" s="73">
        <f>(T883*T884)*(1-COS(RADIANS(O882+45)))-T882*(SIN(RADIANS(O882+45)))</f>
        <v>0</v>
      </c>
      <c r="Y883" s="10"/>
      <c r="Z883">
        <v>-0.93849302275955593</v>
      </c>
      <c r="AA883" s="23">
        <f>SIN(RADIANS('[1]Biaxial Input'!$F$21))*(COS(RADIANS(0)))</f>
        <v>6.9756473744125524E-2</v>
      </c>
      <c r="AC883" s="30">
        <f>(AA882*AA883)*(1-COS(RADIANS(N882)))+AA884*(SIN(RADIANS(N882)))</f>
        <v>-6.5197179069601558E-3</v>
      </c>
      <c r="AD883" s="30">
        <f>(AA883^2)*(1-COS(RADIANS(N882)))+(COS(RADIANS(N882)))</f>
        <v>0.90676369012465463</v>
      </c>
      <c r="AE883" s="30">
        <f>(AA883*AA884)*(1-COS(RADIANS(N882)))-AA882*(SIN(RADIANS(N882)))</f>
        <v>0.42158878489581864</v>
      </c>
      <c r="AG883">
        <v>-0.85324264332494826</v>
      </c>
      <c r="AI883" s="28">
        <f>(T882*T883)*(1-COS(RADIANS(M882)))+T884*(SIN(RADIANS(M882)))</f>
        <v>0.70710678118654746</v>
      </c>
      <c r="AJ883" s="28">
        <f>(T883^2)*(1-COS(RADIANS(M882)))+(COS(RADIANS(M882)))</f>
        <v>0.70710678118654757</v>
      </c>
      <c r="AK883" s="28">
        <f>(T883*T884)*(1-COS(RADIANS(M882)))-T882*(SIN(RADIANS(M882)))</f>
        <v>0</v>
      </c>
      <c r="AM883" s="61">
        <v>-0.87879165244813995</v>
      </c>
      <c r="AO883" s="17">
        <v>0</v>
      </c>
      <c r="AP883">
        <v>0</v>
      </c>
      <c r="AR883" s="73">
        <f>(T882*T883)*(1-COS(RADIANS(O882-45)))+T884*(SIN(RADIANS(O882-45)))</f>
        <v>-0.34529819899853437</v>
      </c>
      <c r="AS883" s="73">
        <f>(T883^2)*(1-COS(RADIANS(O882-45)))+(COS(RADIANS(O882-45)))</f>
        <v>-0.93849302275955604</v>
      </c>
      <c r="AT883" s="73">
        <f>(T883*T884)*(1-COS(RADIANS(O882-45)))-T882*(SIN(RADIANS(O882-45)))</f>
        <v>0</v>
      </c>
      <c r="AU883" s="10"/>
      <c r="AV883">
        <v>-0.34529819899853437</v>
      </c>
      <c r="AW883" s="1">
        <v>-0.30698515935126575</v>
      </c>
      <c r="BV883" s="17">
        <f t="shared" ref="BV883:BX884" si="1338">BV787</f>
        <v>60</v>
      </c>
      <c r="BW883" s="17">
        <f t="shared" si="1338"/>
        <v>-45</v>
      </c>
      <c r="BX883" s="17">
        <f t="shared" si="1338"/>
        <v>243.3</v>
      </c>
      <c r="BY883" t="s">
        <v>9</v>
      </c>
      <c r="BZ883" s="5">
        <f t="shared" si="1335"/>
        <v>0.3492962422733713</v>
      </c>
      <c r="CA883" s="6">
        <f t="shared" si="1335"/>
        <v>-0.34518112468713447</v>
      </c>
      <c r="CB883" s="7">
        <f>CY882</f>
        <v>-0.41636155212364201</v>
      </c>
      <c r="CC883" s="8">
        <f>DU882</f>
        <v>-0.88993286115559878</v>
      </c>
      <c r="CE883" s="10"/>
      <c r="CH883">
        <f>((SUMPRODUCT(CM882:CM884,CK882:CK884))*(SUMPRODUCT(CM882:CM884,CL882:CL884)))-((SUMPRODUCT(CN882:CN884,CK882:CK884))*(SUMPRODUCT(CN882:CN884,CL882:CL884)))</f>
        <v>-3.2824751195707103E-2</v>
      </c>
      <c r="CI883" s="67"/>
      <c r="CJ883" s="10" t="s">
        <v>9</v>
      </c>
      <c r="CK883" s="5">
        <f t="shared" si="1336"/>
        <v>0.3492962422733713</v>
      </c>
      <c r="CL883" s="6">
        <f t="shared" si="1336"/>
        <v>-0.34518112468713447</v>
      </c>
      <c r="CM883" s="7">
        <f>FA882</f>
        <v>-0.40076666824777912</v>
      </c>
      <c r="CN883" s="8">
        <f>FW882</f>
        <v>-0.89706383110287846</v>
      </c>
      <c r="CP883">
        <f t="shared" si="1334"/>
        <v>-9.8670839279614439E-2</v>
      </c>
      <c r="CQ883">
        <f t="shared" si="1334"/>
        <v>-0.32743703463395935</v>
      </c>
      <c r="CR883">
        <f>CK885</f>
        <v>0</v>
      </c>
      <c r="CS883">
        <f>CN885</f>
        <v>0</v>
      </c>
      <c r="CW883" s="28"/>
      <c r="CX883" s="1"/>
      <c r="CY883" s="61">
        <v>8.8182010737590522E-2</v>
      </c>
      <c r="DA883" s="17">
        <v>0</v>
      </c>
      <c r="DB883">
        <v>1</v>
      </c>
      <c r="DD883" s="73">
        <f>(DB881*DB883)*(1-COS(RADIANS(CW881+45)))-DB882*(SIN(RADIANS(CW881+45)))</f>
        <v>0</v>
      </c>
      <c r="DE883" s="73">
        <f>(DB882*DB883)*(1-COS(RADIANS(CW881+45)))+DB881*(SIN(RADIANS(CW881+45)))</f>
        <v>0</v>
      </c>
      <c r="DF883" s="73">
        <f>(DB883^2)*(1-COS(RADIANS(CW881+45)))+(COS(RADIANS(CW881+45)))</f>
        <v>1</v>
      </c>
      <c r="DG883" s="10"/>
      <c r="DH883">
        <v>0</v>
      </c>
      <c r="DI883" s="23">
        <f>SIN(RADIANS('[1]Biaxial Input'!$F$21))*SIN(RADIANS(0))</f>
        <v>0</v>
      </c>
      <c r="DK883" s="30">
        <f>(DI881*DI883)*(1-COS(RADIANS(CV881)))-DI882*(SIN(RADIANS(CV881)))</f>
        <v>-1.8054303924173627E-2</v>
      </c>
      <c r="DL883" s="30">
        <f>(DI882*DI883)*(1-COS(RADIANS(CV881)))+DI881*(SIN(RADIANS(CV881)))</f>
        <v>-0.25818857491685071</v>
      </c>
      <c r="DM883" s="30">
        <f>(DI883^2)*(1-COS(RADIANS(CV881)))+(COS(RADIANS(CV881)))</f>
        <v>0.96592582628906831</v>
      </c>
      <c r="DO883">
        <v>8.8182010737590522E-2</v>
      </c>
      <c r="DQ883" s="28">
        <f>(DB881*DB883)*(1-COS(RADIANS(CU881)))-DB882*(SIN(RADIANS(CU881)))</f>
        <v>0</v>
      </c>
      <c r="DR883" s="28">
        <f>(DB882*DB883)*(1-COS(RADIANS(CU881)))+DB881*(SIN(RADIANS(CU881)))</f>
        <v>0</v>
      </c>
      <c r="DS883" s="28">
        <f>(DB883^2)*(1-COS(RADIANS(CU881)))+(COS(RADIANS(CU881)))</f>
        <v>1</v>
      </c>
      <c r="DU883" s="61">
        <v>-0.24333357986528728</v>
      </c>
      <c r="DW883" s="17">
        <v>0</v>
      </c>
      <c r="DX883">
        <v>1</v>
      </c>
      <c r="DZ883" s="73">
        <f>(DB881*DB881)*(1-COS(RADIANS(CW881-45)))-DB881*(SIN(RADIANS(CW881-45)))</f>
        <v>0</v>
      </c>
      <c r="EA883" s="73">
        <f>(DB882*DB883)*(1-COS(RADIANS(CW881-45)))+DB881*(SIN(RADIANS(CW881-45)))</f>
        <v>0</v>
      </c>
      <c r="EB883" s="73">
        <f>(DB883^2)*(1-COS(RADIANS(CW881-45)))+(COS(RADIANS(CW881-45)))</f>
        <v>1</v>
      </c>
      <c r="EC883" s="10"/>
      <c r="ED883">
        <v>0</v>
      </c>
      <c r="EE883" s="1">
        <v>-0.24333357986528728</v>
      </c>
      <c r="EG883">
        <f>CY883+DU883</f>
        <v>-0.15515156912769676</v>
      </c>
      <c r="EH883">
        <f>EG883/(SQRT(EG881^2+EG882^2+EG883^2))</f>
        <v>-0.10970872664192777</v>
      </c>
      <c r="EJ883">
        <f>Q883+AM883</f>
        <v>-1.2337473468577123</v>
      </c>
      <c r="EK883">
        <f>EJ883/(SQRT(EJ881^2+EJ882^2+EJ883^2))</f>
        <v>-0.94964561616303456</v>
      </c>
      <c r="EM883" s="23">
        <f>CY881*DU882-CY882*DU881</f>
        <v>-0.9659258262890682</v>
      </c>
      <c r="ER883">
        <f t="shared" ref="ER883:ES885" si="1339">CK882</f>
        <v>0.93180266183863136</v>
      </c>
      <c r="ES883">
        <f t="shared" si="1339"/>
        <v>-0.87956522186239505</v>
      </c>
      <c r="ET883" t="e">
        <f>#REF!</f>
        <v>#REF!</v>
      </c>
      <c r="EU883" t="e">
        <f>#REF!</f>
        <v>#REF!</v>
      </c>
      <c r="EY883" s="28"/>
      <c r="EZ883" s="10"/>
      <c r="FA883" s="61">
        <v>9.2415336725884159E-2</v>
      </c>
      <c r="FB883" s="13">
        <f>BW884</f>
        <v>-50</v>
      </c>
      <c r="FC883" s="17">
        <v>0</v>
      </c>
      <c r="FD883">
        <v>1</v>
      </c>
      <c r="FF883" s="73">
        <f>(FD881*FD883)*(1-COS(RADIANS(EY881+45)))-FD882*(SIN(RADIANS(EY881+45)))</f>
        <v>0</v>
      </c>
      <c r="FG883" s="73">
        <f>(FD882*FD883)*(1-COS(RADIANS(EY881+45)))+FD881*(SIN(RADIANS(EY881+45)))</f>
        <v>0</v>
      </c>
      <c r="FH883" s="73">
        <f>(FD883^2)*(1-COS(RADIANS(EY881+45)))+(COS(RADIANS(EY881+45)))</f>
        <v>1</v>
      </c>
      <c r="FI883" s="10"/>
      <c r="FJ883">
        <v>0</v>
      </c>
      <c r="FK883" s="23">
        <f>SIN(RADIANS(176))*SIN(RADIANS(0))</f>
        <v>0</v>
      </c>
      <c r="FM883" s="30">
        <f>(FK881*FK883)*(1-COS(RADIANS(EX881)))-FK882*(SIN(RADIANS(EX881)))</f>
        <v>-1.8054303924173627E-2</v>
      </c>
      <c r="FN883" s="30">
        <f>(FK882*FK883)*(1-COS(RADIANS(EX881)))+FK881*(SIN(RADIANS(EX881)))</f>
        <v>-0.25818857491685071</v>
      </c>
      <c r="FO883" s="30">
        <f>(FK883^2)*(1-COS(RADIANS(EX881)))+(COS(RADIANS(EX881)))</f>
        <v>0.96592582628906831</v>
      </c>
      <c r="FQ883">
        <v>9.2415336725884159E-2</v>
      </c>
      <c r="FS883" s="28">
        <f>(FD881*FD883)*(1-COS(RADIANS(EW881)))-FD882*(SIN(RADIANS(EW881)))</f>
        <v>0</v>
      </c>
      <c r="FT883" s="28">
        <f>(FD882*FD883)*(1-COS(RADIANS(EW881)))+FD881*(SIN(RADIANS(EW881)))</f>
        <v>0</v>
      </c>
      <c r="FU883" s="28">
        <f>(FD883^2)*(1-COS(RADIANS(EW881)))+(COS(RADIANS(EW881)))</f>
        <v>1</v>
      </c>
      <c r="FW883" s="61">
        <v>-0.24175753069061182</v>
      </c>
      <c r="FX883" s="13">
        <f>BX884</f>
        <v>268.7</v>
      </c>
      <c r="FY883" s="17">
        <v>0</v>
      </c>
      <c r="FZ883">
        <v>1</v>
      </c>
      <c r="GB883" s="73">
        <f>(FD881*FD881)*(1-COS(RADIANS(EY881-45)))-FD881*(SIN(RADIANS(EY881-45)))</f>
        <v>0</v>
      </c>
      <c r="GC883" s="73">
        <f>(FD882*FD883)*(1-COS(RADIANS(EY881-45)))+FD881*(SIN(RADIANS(EY881-45)))</f>
        <v>0</v>
      </c>
      <c r="GD883" s="73">
        <f>(FD883^2)*(1-COS(RADIANS(EY881-45)))+(COS(RADIANS(EY881-45)))</f>
        <v>1</v>
      </c>
      <c r="GE883" s="10"/>
      <c r="GF883">
        <v>0</v>
      </c>
      <c r="GG883" s="1">
        <v>-0.24175753069061182</v>
      </c>
      <c r="GI883">
        <f>FA883+FW883</f>
        <v>-0.14934219396472764</v>
      </c>
      <c r="GJ883">
        <f>GI883/(SQRT(GI881^2+GI882^2+GI883^2))</f>
        <v>-0.1056008780697356</v>
      </c>
      <c r="GL883" t="e">
        <f>#REF!+DC883</f>
        <v>#REF!</v>
      </c>
      <c r="GM883" t="e">
        <f>GL883/(SQRT(GL881^2+GL882^2+GL883^2))</f>
        <v>#REF!</v>
      </c>
      <c r="GO883" s="27">
        <f>FA881*FW882-FA882*FW881</f>
        <v>-0.96592582628906853</v>
      </c>
    </row>
    <row r="884" spans="1:197" x14ac:dyDescent="0.2">
      <c r="A884" s="1"/>
      <c r="D884" t="s">
        <v>9</v>
      </c>
      <c r="E884" s="5">
        <f t="shared" si="1337"/>
        <v>0.34974090714269884</v>
      </c>
      <c r="F884" s="6">
        <f t="shared" si="1337"/>
        <v>-0.3447469567785969</v>
      </c>
      <c r="G884" s="7">
        <f t="shared" ref="G884:G885" si="1340">Q883</f>
        <v>-0.35495569440957225</v>
      </c>
      <c r="H884" s="8">
        <f t="shared" ref="H884:H885" si="1341">AM883</f>
        <v>-0.87879165244813995</v>
      </c>
      <c r="J884" s="10"/>
      <c r="Q884" s="61">
        <v>0.3854786179954508</v>
      </c>
      <c r="S884" s="17">
        <v>0</v>
      </c>
      <c r="T884">
        <v>1</v>
      </c>
      <c r="V884" s="73">
        <f>(T882*T884)*(1-COS(RADIANS(O882+45)))-T883*(SIN(RADIANS(O882+45)))</f>
        <v>0</v>
      </c>
      <c r="W884" s="73">
        <f>(T883*T884)*(1-COS(RADIANS(O882+45)))+T882*(SIN(RADIANS(O882+45)))</f>
        <v>0</v>
      </c>
      <c r="X884" s="73">
        <f>(T884^2)*(1-COS(RADIANS(O882+45)))+(COS(RADIANS(O882+45)))</f>
        <v>1</v>
      </c>
      <c r="Y884" s="10"/>
      <c r="Z884">
        <v>0</v>
      </c>
      <c r="AA884" s="23">
        <f>SIN(RADIANS('[1]Biaxial Input'!$F$21))*SIN(RADIANS(0))</f>
        <v>0</v>
      </c>
      <c r="AC884" s="30">
        <f>(AA882*AA884)*(1-COS(RADIANS(N882)))-AA883*(SIN(RADIANS(N882)))</f>
        <v>-2.948035967890307E-2</v>
      </c>
      <c r="AD884" s="30">
        <f>(AA883*AA884)*(1-COS(RADIANS(N882)))+AA882*(SIN(RADIANS(N882)))</f>
        <v>-0.42158878489581864</v>
      </c>
      <c r="AE884" s="30">
        <f>(AA884^2)*(1-COS(RADIANS(N882)))+(COS(RADIANS(N882)))</f>
        <v>0.90630778703664994</v>
      </c>
      <c r="AG884">
        <v>0.3854786179954508</v>
      </c>
      <c r="AI884" s="28">
        <f>(T882*T884)*(1-COS(RADIANS(M882)))-T883*(SIN(RADIANS(M882)))</f>
        <v>0</v>
      </c>
      <c r="AJ884" s="28">
        <f>(T883*T884)*(1-COS(RADIANS(M882)))+T882*(SIN(RADIANS(M882)))</f>
        <v>0</v>
      </c>
      <c r="AK884" s="28">
        <f>(T884^2)*(1-COS(RADIANS(M882)))+(COS(RADIANS(M882)))</f>
        <v>1</v>
      </c>
      <c r="AM884" s="61">
        <v>0.17324096000959935</v>
      </c>
      <c r="AO884" s="17">
        <v>0</v>
      </c>
      <c r="AP884">
        <v>1</v>
      </c>
      <c r="AR884" s="73">
        <f>(T882*T882)*(1-COS(RADIANS(O882-45)))-T882*(SIN(RADIANS(O882-45)))</f>
        <v>0</v>
      </c>
      <c r="AS884" s="73">
        <f>(T883*T884)*(1-COS(RADIANS(O882-45)))+T882*(SIN(RADIANS(O882-45)))</f>
        <v>0</v>
      </c>
      <c r="AT884" s="73">
        <f>(T884^2)*(1-COS(RADIANS(O882-45)))+(COS(RADIANS(O882-45)))</f>
        <v>1</v>
      </c>
      <c r="AU884" s="10"/>
      <c r="AV884">
        <v>0</v>
      </c>
      <c r="AW884" s="1">
        <v>0.17324096000959935</v>
      </c>
      <c r="BV884" s="17">
        <f t="shared" si="1338"/>
        <v>30</v>
      </c>
      <c r="BW884" s="17">
        <f t="shared" si="1338"/>
        <v>-50</v>
      </c>
      <c r="BX884" s="17">
        <f t="shared" si="1338"/>
        <v>268.7</v>
      </c>
      <c r="BY884" t="s">
        <v>10</v>
      </c>
      <c r="BZ884" s="5">
        <f t="shared" si="1335"/>
        <v>-9.8670839279614439E-2</v>
      </c>
      <c r="CA884" s="6">
        <f t="shared" si="1335"/>
        <v>-0.32743703463395935</v>
      </c>
      <c r="CB884" s="7">
        <f>CY883</f>
        <v>8.8182010737590522E-2</v>
      </c>
      <c r="CC884" s="8">
        <f>DU883</f>
        <v>-0.24333357986528728</v>
      </c>
      <c r="CE884" s="10"/>
      <c r="CG884" s="10" t="s">
        <v>160</v>
      </c>
      <c r="CH884" s="10">
        <f>-CH881*((EY881-CW881)/(CH883-CE882))</f>
        <v>150.9200837585752</v>
      </c>
      <c r="CI884" s="67"/>
      <c r="CJ884" s="10" t="s">
        <v>10</v>
      </c>
      <c r="CK884" s="5">
        <f t="shared" si="1336"/>
        <v>-9.8670839279614439E-2</v>
      </c>
      <c r="CL884" s="6">
        <f t="shared" si="1336"/>
        <v>-0.32743703463395935</v>
      </c>
      <c r="CM884" s="7">
        <f>FA883</f>
        <v>9.2415336725884159E-2</v>
      </c>
      <c r="CN884" s="8">
        <f>FW883</f>
        <v>-0.24175753069061182</v>
      </c>
      <c r="CW884" s="28"/>
      <c r="CX884" s="1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EE884" s="1"/>
      <c r="EI884" s="64">
        <f>(DEGREES(ACOS((EH881*EK881+EH882*EK882+EH883*EK883)/((SQRT(EH881^2+EH882^2+EH883^2))*(SQRT(EK881^2+EK882^2+EK883^2))))))</f>
        <v>100.6746354628813</v>
      </c>
      <c r="ER884">
        <f t="shared" si="1339"/>
        <v>0.3492962422733713</v>
      </c>
      <c r="ES884">
        <f t="shared" si="1339"/>
        <v>-0.34518112468713447</v>
      </c>
      <c r="ET884" t="e">
        <f>#REF!</f>
        <v>#REF!</v>
      </c>
      <c r="EU884" t="e">
        <f>#REF!</f>
        <v>#REF!</v>
      </c>
      <c r="EY884" s="28"/>
      <c r="EZ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GG884" s="1"/>
      <c r="GK884" s="64" t="e">
        <f>(DEGREES(ACOS((GJ881*GM881+GJ882*GM882+GJ883*GM883)/((SQRT(GJ881^2+GJ882^2+GJ883^2))*(SQRT(GM881^2+GM882^2+GM883^2))))))</f>
        <v>#VALUE!</v>
      </c>
    </row>
    <row r="885" spans="1:197" x14ac:dyDescent="0.2">
      <c r="A885" s="1"/>
      <c r="D885" t="s">
        <v>10</v>
      </c>
      <c r="E885" s="5">
        <f t="shared" si="1337"/>
        <v>-9.8556904303954668E-2</v>
      </c>
      <c r="F885" s="6">
        <f t="shared" si="1337"/>
        <v>-0.32735285907661849</v>
      </c>
      <c r="G885" s="7">
        <f t="shared" si="1340"/>
        <v>0.3854786179954508</v>
      </c>
      <c r="H885" s="8">
        <f t="shared" si="1341"/>
        <v>0.17324096000959935</v>
      </c>
      <c r="J885" s="10"/>
      <c r="Z885" s="10"/>
      <c r="AA885" s="10"/>
      <c r="AB885" s="10"/>
      <c r="AC885" s="10"/>
      <c r="AD885" s="10"/>
      <c r="AE885" s="10"/>
      <c r="AF885" s="10"/>
      <c r="AG885" s="10"/>
      <c r="AH885" s="10"/>
      <c r="AW885" s="1"/>
      <c r="BV885" s="1"/>
      <c r="CE885" s="10"/>
      <c r="CS885" s="15"/>
      <c r="CW885" s="28"/>
      <c r="CY885" s="82" t="s">
        <v>148</v>
      </c>
      <c r="CZ885" s="13"/>
      <c r="DB885" s="10"/>
      <c r="DC885" s="10"/>
      <c r="DD885" s="10"/>
      <c r="DE885" s="10"/>
      <c r="DF885" s="10"/>
      <c r="DG885" s="10"/>
      <c r="DH885" s="80"/>
      <c r="DI885" s="23" t="s">
        <v>149</v>
      </c>
      <c r="DM885" s="1"/>
      <c r="DO885" s="80"/>
      <c r="DS885" s="13"/>
      <c r="DT885" s="81"/>
      <c r="DU885" s="82" t="s">
        <v>150</v>
      </c>
      <c r="DW885" s="13"/>
      <c r="DX885" s="13"/>
      <c r="EA885" s="1"/>
      <c r="EE885" s="1"/>
      <c r="ER885">
        <f t="shared" si="1339"/>
        <v>-9.8670839279614439E-2</v>
      </c>
      <c r="ES885">
        <f t="shared" si="1339"/>
        <v>-0.32743703463395935</v>
      </c>
      <c r="ET885" t="e">
        <f>#REF!</f>
        <v>#REF!</v>
      </c>
      <c r="EU885" t="e">
        <f>#REF!</f>
        <v>#REF!</v>
      </c>
      <c r="EY885" s="28"/>
      <c r="EZ885" s="10"/>
      <c r="FA885" s="82" t="s">
        <v>148</v>
      </c>
      <c r="FB885" s="13"/>
      <c r="FD885" s="10"/>
      <c r="FE885" s="10"/>
      <c r="FF885" s="10"/>
      <c r="FG885" s="10"/>
      <c r="FH885" s="10"/>
      <c r="FI885" s="10"/>
      <c r="FJ885" s="80"/>
      <c r="FK885" s="23" t="s">
        <v>149</v>
      </c>
      <c r="FO885" s="1"/>
      <c r="FQ885" s="80"/>
      <c r="FU885" s="13"/>
      <c r="FV885" s="81"/>
      <c r="FW885" s="82" t="s">
        <v>150</v>
      </c>
      <c r="FY885" s="13"/>
      <c r="FZ885" s="13"/>
      <c r="GC885" s="1"/>
      <c r="GG885" s="1"/>
      <c r="GK885" s="13"/>
    </row>
    <row r="886" spans="1:197" x14ac:dyDescent="0.2">
      <c r="A886" s="1"/>
      <c r="J886" s="10"/>
      <c r="Q886" s="82" t="s">
        <v>148</v>
      </c>
      <c r="R886" s="13"/>
      <c r="T886" s="10"/>
      <c r="U886" s="10"/>
      <c r="V886" s="10"/>
      <c r="W886" s="10"/>
      <c r="X886" s="10"/>
      <c r="Y886" s="10"/>
      <c r="Z886" s="80"/>
      <c r="AA886" s="23" t="s">
        <v>149</v>
      </c>
      <c r="AE886" s="1"/>
      <c r="AG886" s="80"/>
      <c r="AK886" s="13"/>
      <c r="AL886" s="81"/>
      <c r="AM886" s="82" t="s">
        <v>150</v>
      </c>
      <c r="AO886" s="13"/>
      <c r="AP886" s="13"/>
      <c r="AS886" s="1"/>
      <c r="AW886" s="1"/>
      <c r="BV886" s="1"/>
      <c r="BZ886" s="5" t="s">
        <v>4</v>
      </c>
      <c r="CA886" s="6" t="s">
        <v>5</v>
      </c>
      <c r="CB886" s="7" t="s">
        <v>6</v>
      </c>
      <c r="CC886" s="8" t="s">
        <v>1</v>
      </c>
      <c r="CD886">
        <v>5</v>
      </c>
      <c r="CE886" s="9" t="s">
        <v>7</v>
      </c>
      <c r="CG886" s="90" t="s">
        <v>157</v>
      </c>
      <c r="CH886" s="61">
        <f>CE887-((CH888-CE887)/(EY886-CW886))*CW886</f>
        <v>6.433812205907846</v>
      </c>
      <c r="CI886" s="10"/>
      <c r="CK886" s="5" t="s">
        <v>4</v>
      </c>
      <c r="CL886" s="6" t="s">
        <v>5</v>
      </c>
      <c r="CM886" s="7" t="s">
        <v>6</v>
      </c>
      <c r="CN886" s="8" t="s">
        <v>1</v>
      </c>
      <c r="CO886" s="10"/>
      <c r="CP886">
        <f t="shared" ref="CP886:CQ888" si="1342">BZ887</f>
        <v>0.93180266183863136</v>
      </c>
      <c r="CQ886">
        <f t="shared" si="1342"/>
        <v>-0.87956522186239505</v>
      </c>
      <c r="CR886">
        <f>CI890</f>
        <v>0</v>
      </c>
      <c r="CS886">
        <f>CL890</f>
        <v>0</v>
      </c>
      <c r="CU886" s="17">
        <f>CU790</f>
        <v>90</v>
      </c>
      <c r="CV886" s="17">
        <f>CV790</f>
        <v>20</v>
      </c>
      <c r="CW886" s="31">
        <f>CH793</f>
        <v>201.3922336271556</v>
      </c>
      <c r="CY886" s="61">
        <f t="array" ref="CY886:CY888">MMULT(DQ886:DS888,DO886:DO888)</f>
        <v>0.85963656794761734</v>
      </c>
      <c r="CZ886" s="13"/>
      <c r="DA886" s="17">
        <v>1</v>
      </c>
      <c r="DB886">
        <v>0</v>
      </c>
      <c r="DD886" s="73">
        <f>(DB886^2)*(1-COS(RADIANS(CW886+45)))+(COS(RADIANS(CW886+45)))</f>
        <v>-0.40047324072596074</v>
      </c>
      <c r="DE886" s="73">
        <f>(DB886*DB887)*(1-COS(RADIANS(CW886+45)))-DB888*(SIN(RADIANS(CW886+45)))</f>
        <v>0.9163084543222586</v>
      </c>
      <c r="DF886" s="73">
        <f>(DB886*DB888)*(1-COS(RADIANS(CW886+45)))+DB887*(SIN(RADIANS(CW886+45)))</f>
        <v>0</v>
      </c>
      <c r="DG886" s="10"/>
      <c r="DH886">
        <f t="array" ref="DH886:DH888">MMULT(DD886:DF888,DA886:DA888)</f>
        <v>-0.40047324072596074</v>
      </c>
      <c r="DI886" s="23">
        <f>COS(RADIANS('[1]Biaxial Input'!$F$21))</f>
        <v>-0.9975640502598242</v>
      </c>
      <c r="DK886" s="30">
        <f>(DI886^2)*(1-COS(RADIANS(CV886)))+(COS(RADIANS(CV886)))</f>
        <v>0.99970654636555623</v>
      </c>
      <c r="DL886" s="30">
        <f>(DI886*DI887)*(1-COS(RADIANS(CV886)))-DI888*(SIN(RADIANS(CV886)))</f>
        <v>-4.1965824879998722E-3</v>
      </c>
      <c r="DM886" s="30">
        <f>(DI886*DI888)*(1-COS(RADIANS(CV886)))+DI887*(SIN(RADIANS(CV886)))</f>
        <v>2.3858119147859059E-2</v>
      </c>
      <c r="DO886">
        <f t="array" ref="DO886:DO888">MMULT(DK886:DM888,DH886:DH888)</f>
        <v>-0.39651035638495724</v>
      </c>
      <c r="DQ886" s="28">
        <f>(DB886^2)*(1-COS(RADIANS(CU886)))+(COS(RADIANS(CU886)))</f>
        <v>6.1257422745431001E-17</v>
      </c>
      <c r="DR886" s="28">
        <f>(DB886*DB887)*(1-COS(RADIANS(CU886)))-DB888*(SIN(RADIANS(CU886)))</f>
        <v>-1</v>
      </c>
      <c r="DS886" s="28">
        <f>(DB886*DB888)*(1-COS(RADIANS(CU886)))+DB887*(SIN(RADIANS(CU886)))</f>
        <v>0</v>
      </c>
      <c r="DU886" s="61">
        <f t="array" ref="DU886:DU888">MMULT(DQ886:DS888,EE886:EE888)</f>
        <v>-0.38028463347340757</v>
      </c>
      <c r="DV886" s="13"/>
      <c r="DW886" s="17">
        <v>1</v>
      </c>
      <c r="DX886">
        <v>0</v>
      </c>
      <c r="DZ886" s="73">
        <f>(DB886^2)*(1-COS(RADIANS(CW886-45)))+(COS(RADIANS(CW886-45)))</f>
        <v>-0.9163084543222586</v>
      </c>
      <c r="EA886" s="73">
        <f>(DB886*DB887)*(1-COS(RADIANS(CW886-45)))-DB888*(SIN(RADIANS(CW886-45)))</f>
        <v>-0.40047324072596069</v>
      </c>
      <c r="EB886" s="73">
        <f>(DB886*DB888)*(1-COS(RADIANS(CW886-45)))+DB887*(SIN(RADIANS(CW886-45)))</f>
        <v>0</v>
      </c>
      <c r="EC886" s="10"/>
      <c r="ED886">
        <f t="array" ref="ED886:ED888">MMULT(DZ886:EB888,DA886:DA888)</f>
        <v>-0.9163084543222586</v>
      </c>
      <c r="EE886" s="1">
        <f t="array" ref="EE886:EE888">MMULT(DK886:DM888,ED886:ED888)</f>
        <v>-0.91772017926500926</v>
      </c>
      <c r="EG886">
        <f>CY886+DU886</f>
        <v>0.47935193447420976</v>
      </c>
      <c r="EH886">
        <f>EG886/(SQRT(EG886^2+EG887^2+EG888^2))</f>
        <v>0.33895300344160328</v>
      </c>
      <c r="EJ886">
        <f>Q886+AM886</f>
        <v>0</v>
      </c>
      <c r="EK886">
        <f>EJ886/(SQRT(EJ886^2+EJ887^2+EJ888^2))</f>
        <v>0</v>
      </c>
      <c r="EM886" s="23">
        <f>CY887*DU888-CY888*DU887</f>
        <v>0.34118699944639969</v>
      </c>
      <c r="EO886" s="15">
        <v>5</v>
      </c>
      <c r="EP886" s="9" t="s">
        <v>7</v>
      </c>
      <c r="EW886" s="17">
        <f>CU886</f>
        <v>90</v>
      </c>
      <c r="EX886" s="17">
        <f>CV886</f>
        <v>20</v>
      </c>
      <c r="EY886" s="31">
        <f>1+CW886</f>
        <v>202.3922336271556</v>
      </c>
      <c r="EZ886" s="10"/>
      <c r="FA886" s="61">
        <f t="array" ref="FA886:FA888">MMULT(FS886:FU888,FQ886:FQ888)</f>
        <v>0.866142523119807</v>
      </c>
      <c r="FB886" s="13">
        <f>BW887</f>
        <v>0</v>
      </c>
      <c r="FC886" s="17">
        <v>1</v>
      </c>
      <c r="FD886">
        <v>0</v>
      </c>
      <c r="FF886" s="73">
        <f>(FD886^2)*(1-COS(RADIANS(EY886+45)))+(COS(RADIANS(EY886+45)))</f>
        <v>-0.38442045914491157</v>
      </c>
      <c r="FG886" s="73">
        <f>(FD886*FD887)*(1-COS(RADIANS(EY886+45)))-FD888*(SIN(RADIANS(EY886+45)))</f>
        <v>0.92315811787083113</v>
      </c>
      <c r="FH886" s="73">
        <f>(FD886*FD888)*(1-COS(RADIANS(EY886+45)))+FD887*(SIN(RADIANS(EY886+45)))</f>
        <v>0</v>
      </c>
      <c r="FI886" s="10"/>
      <c r="FJ886">
        <f t="array" ref="FJ886:FJ888">MMULT(FF886:FH888,FC886:FC888)</f>
        <v>-0.38442045914491157</v>
      </c>
      <c r="FK886" s="23">
        <f>COS(RADIANS(176))</f>
        <v>-0.9975640502598242</v>
      </c>
      <c r="FM886" s="30">
        <f>(FK886^2)*(1-COS(RADIANS(EX886)))+(COS(RADIANS(EX886)))</f>
        <v>0.99970654636555623</v>
      </c>
      <c r="FN886" s="30">
        <f>(FK886*FK887)*(1-COS(RADIANS(EX886)))-FK888*(SIN(RADIANS(EX886)))</f>
        <v>-4.1965824879998722E-3</v>
      </c>
      <c r="FO886" s="30">
        <f>(FK886*FK888)*(1-COS(RADIANS(EX886)))+FK887*(SIN(RADIANS(EX886)))</f>
        <v>2.3858119147859059E-2</v>
      </c>
      <c r="FQ886">
        <f t="array" ref="FQ886:FQ888">MMULT(FM886:FO888,FJ886:FJ888)</f>
        <v>-0.38043354037290933</v>
      </c>
      <c r="FS886" s="28">
        <f>(FD886^2)*(1-COS(RADIANS(EW886)))+(COS(RADIANS(EW886)))</f>
        <v>6.1257422745431001E-17</v>
      </c>
      <c r="FT886" s="28">
        <f>(FD886*FD887)*(1-COS(RADIANS(EW886)))-FD888*(SIN(RADIANS(EW886)))</f>
        <v>-1</v>
      </c>
      <c r="FU886" s="28">
        <f>(FD886*FD888)*(1-COS(RADIANS(EW886)))+FD887*(SIN(RADIANS(EW886)))</f>
        <v>0</v>
      </c>
      <c r="FW886" s="61">
        <f t="array" ref="FW886:FW888">MMULT(FS886:FU888,GG886:GG888)</f>
        <v>-0.36522398750960605</v>
      </c>
      <c r="FX886" s="13">
        <f>BX887</f>
        <v>0</v>
      </c>
      <c r="FY886" s="17">
        <v>1</v>
      </c>
      <c r="FZ886">
        <v>0</v>
      </c>
      <c r="GB886" s="73">
        <f>(FD886^2)*(1-COS(RADIANS(EY886-45)))+(COS(RADIANS(EY886-45)))</f>
        <v>-0.92315811787083135</v>
      </c>
      <c r="GC886" s="73">
        <f>(FD886*FD887)*(1-COS(RADIANS(EY886-45)))-FD888*(SIN(RADIANS(EY886-45)))</f>
        <v>-0.38442045914491108</v>
      </c>
      <c r="GD886" s="73">
        <f>(FD886*FD888)*(1-COS(RADIANS(EY886-45)))+FD887*(SIN(RADIANS(EY886-45)))</f>
        <v>0</v>
      </c>
      <c r="GE886" s="10"/>
      <c r="GF886">
        <f t="array" ref="GF886:GF888">MMULT(GB886:GD888,FC886:FC888)</f>
        <v>-0.92315811787083135</v>
      </c>
      <c r="GG886" s="1">
        <f t="array" ref="GG886:GG888">MMULT(FM886:FO888,GF886:GF888)</f>
        <v>-0.92450046593285229</v>
      </c>
      <c r="GI886">
        <f>FA886+FW886</f>
        <v>0.50091853561020094</v>
      </c>
      <c r="GJ886">
        <f>GI886/(SQRT(GI886^2+GI887^2+GI888^2))</f>
        <v>0.35420289335200805</v>
      </c>
      <c r="GL886" t="e">
        <f>CH887+DC886</f>
        <v>#VALUE!</v>
      </c>
      <c r="GM886" t="e">
        <f>GL886/(SQRT(GL886^2+GL887^2+GL888^2))</f>
        <v>#VALUE!</v>
      </c>
      <c r="GO886" s="27">
        <f>FA887*FW888-FA888*FW887</f>
        <v>0.34118699944639974</v>
      </c>
    </row>
    <row r="887" spans="1:197" x14ac:dyDescent="0.2">
      <c r="A887" s="1"/>
      <c r="E887" s="5" t="s">
        <v>4</v>
      </c>
      <c r="F887" s="6" t="s">
        <v>5</v>
      </c>
      <c r="G887" s="7" t="s">
        <v>6</v>
      </c>
      <c r="H887" s="8" t="s">
        <v>1</v>
      </c>
      <c r="I887">
        <v>7</v>
      </c>
      <c r="J887" s="9" t="s">
        <v>7</v>
      </c>
      <c r="K887">
        <v>7</v>
      </c>
      <c r="L887" s="10"/>
      <c r="M887" s="17">
        <f>A863</f>
        <v>20</v>
      </c>
      <c r="N887" s="17">
        <f>B863</f>
        <v>30</v>
      </c>
      <c r="O887" s="17">
        <f>C863</f>
        <v>177.5</v>
      </c>
      <c r="Q887" s="61">
        <f t="array" ref="Q887:Q889">MMULT(AI887:AK889,AG887:AG889)</f>
        <v>-0.48853553065825783</v>
      </c>
      <c r="R887" s="13"/>
      <c r="S887" s="17">
        <v>1</v>
      </c>
      <c r="T887">
        <v>0</v>
      </c>
      <c r="V887" s="73">
        <f>(T887^2)*(1-COS(RADIANS(O887+45)))+(COS(RADIANS(O887+45)))</f>
        <v>-0.73727733681012408</v>
      </c>
      <c r="W887" s="73">
        <f>(T887*T888)*(1-COS(RADIANS(O887+45)))-T889*(SIN(RADIANS(O887+45)))</f>
        <v>0.67559020761566013</v>
      </c>
      <c r="X887" s="73">
        <f>(T887*T889)*(1-COS(RADIANS(O887+45)))+T888*(SIN(RADIANS(O887+45)))</f>
        <v>0</v>
      </c>
      <c r="Y887" s="10"/>
      <c r="Z887">
        <f t="array" ref="Z887:Z889">MMULT(V887:X889,S887:S889)</f>
        <v>-0.73727733681012408</v>
      </c>
      <c r="AA887" s="23">
        <f>COS(RADIANS('[1]Biaxial Input'!$F$21))</f>
        <v>-0.9975640502598242</v>
      </c>
      <c r="AC887" s="30">
        <f>(AA887^2)*(1-COS(RADIANS(N887)))+(COS(RADIANS(N887)))</f>
        <v>0.99934808421962718</v>
      </c>
      <c r="AD887" s="30">
        <f>(AA887*AA888)*(1-COS(RADIANS(N887)))-AA889*(SIN(RADIANS(N887)))</f>
        <v>-9.3228300025961861E-3</v>
      </c>
      <c r="AE887" s="30">
        <f>(AA887*AA889)*(1-COS(RADIANS(N887)))+AA888*(SIN(RADIANS(N887)))</f>
        <v>3.4878236872062755E-2</v>
      </c>
      <c r="AG887">
        <f t="array" ref="AG887:AG889">MMULT(AC887:AE889,Z887:Z889)</f>
        <v>-0.73049828142272688</v>
      </c>
      <c r="AI887" s="28">
        <f>(T887^2)*(1-COS(RADIANS(M887)))+(COS(RADIANS(M887)))</f>
        <v>0.93969262078590843</v>
      </c>
      <c r="AJ887" s="28">
        <f>(T887*T888)*(1-COS(RADIANS(M887)))-T889*(SIN(RADIANS(M887)))</f>
        <v>-0.34202014332566871</v>
      </c>
      <c r="AK887" s="28">
        <f>(T887*T889)*(1-COS(RADIANS(M887)))+T888*(SIN(RADIANS(M887)))</f>
        <v>0</v>
      </c>
      <c r="AM887" s="61">
        <f t="array" ref="AM887:AM889">MMULT(AI887:AK889,AW887:AW889)</f>
        <v>-0.86159099769206515</v>
      </c>
      <c r="AN887" s="13"/>
      <c r="AO887" s="17">
        <v>1</v>
      </c>
      <c r="AP887">
        <v>0</v>
      </c>
      <c r="AR887" s="73">
        <f>(T887^2)*(1-COS(RADIANS(O887-45)))+(COS(RADIANS(O887-45)))</f>
        <v>-0.67559020761566024</v>
      </c>
      <c r="AS887" s="73">
        <f>(T887*T888)*(1-COS(RADIANS(O887-45)))-T889*(SIN(RADIANS(O887-45)))</f>
        <v>-0.73727733681012408</v>
      </c>
      <c r="AT887" s="73">
        <f>(T887*T889)*(1-COS(RADIANS(O887-45)))+T888*(SIN(RADIANS(O887-45)))</f>
        <v>0</v>
      </c>
      <c r="AU887" s="10"/>
      <c r="AV887">
        <f t="array" ref="AV887:AV889">MMULT(AR887:AT889,S887:S889)</f>
        <v>-0.67559020761566024</v>
      </c>
      <c r="AW887" s="1">
        <f t="array" ref="AW887:AW889">MMULT(AC887:AE889,AV887:AV889)</f>
        <v>-0.68202329097409797</v>
      </c>
      <c r="BV887" s="1"/>
      <c r="BY887" t="s">
        <v>8</v>
      </c>
      <c r="BZ887" s="5">
        <f t="shared" ref="BZ887:CA889" si="1343">BZ882</f>
        <v>0.93180266183863136</v>
      </c>
      <c r="CA887" s="6">
        <f t="shared" si="1343"/>
        <v>-0.87956522186239505</v>
      </c>
      <c r="CB887" s="7">
        <f>CY886</f>
        <v>0.85963656794761734</v>
      </c>
      <c r="CC887" s="8">
        <f>DU886</f>
        <v>-0.38028463347340757</v>
      </c>
      <c r="CE887" s="9">
        <f>((SUMPRODUCT(CB887:CB889,BZ887:BZ889))*(SUMPRODUCT(CB887:(CB889),CA887:CA889)))-((SUMPRODUCT(CC887:CC889,BZ887:BZ889))*(SUMPRODUCT(CC887:CC889,CA887:CA889)))</f>
        <v>0</v>
      </c>
      <c r="CG887">
        <v>1</v>
      </c>
      <c r="CH887" t="s">
        <v>161</v>
      </c>
      <c r="CI887" s="67"/>
      <c r="CJ887" s="1" t="s">
        <v>8</v>
      </c>
      <c r="CK887" s="5">
        <f t="shared" ref="CK887:CL889" si="1344">BZ887</f>
        <v>0.93180266183863136</v>
      </c>
      <c r="CL887" s="6">
        <f t="shared" si="1344"/>
        <v>-0.87956522186239505</v>
      </c>
      <c r="CM887" s="7">
        <f>FA886</f>
        <v>0.866142523119807</v>
      </c>
      <c r="CN887" s="8">
        <f>FW886</f>
        <v>-0.36522398750960605</v>
      </c>
      <c r="CO887" s="10"/>
      <c r="CP887">
        <f t="shared" si="1342"/>
        <v>0.3492962422733713</v>
      </c>
      <c r="CQ887">
        <f t="shared" si="1342"/>
        <v>-0.34518112468713447</v>
      </c>
      <c r="CR887">
        <f>CJ890</f>
        <v>0</v>
      </c>
      <c r="CS887">
        <f>CM890</f>
        <v>0</v>
      </c>
      <c r="CW887" s="28"/>
      <c r="CY887" s="61">
        <v>-0.3965103563849573</v>
      </c>
      <c r="DA887" s="17">
        <v>0</v>
      </c>
      <c r="DB887">
        <v>0</v>
      </c>
      <c r="DD887" s="73">
        <f>(DB886*DB887)*(1-COS(RADIANS(CW886+45)))+DB888*(SIN(RADIANS(CW886+45)))</f>
        <v>-0.9163084543222586</v>
      </c>
      <c r="DE887" s="73">
        <f>(DB887^2)*(1-COS(RADIANS(CW886+45)))+(COS(RADIANS(CW886+45)))</f>
        <v>-0.40047324072596074</v>
      </c>
      <c r="DF887" s="73">
        <f>(DB887*DB888)*(1-COS(RADIANS(CW886+45)))-DB886*(SIN(RADIANS(CW886+45)))</f>
        <v>0</v>
      </c>
      <c r="DG887" s="10"/>
      <c r="DH887">
        <v>-0.9163084543222586</v>
      </c>
      <c r="DI887" s="23">
        <f>SIN(RADIANS('[1]Biaxial Input'!$F$21))*(COS(RADIANS(0)))</f>
        <v>6.9756473744125524E-2</v>
      </c>
      <c r="DK887" s="30">
        <f>(DI886*DI887)*(1-COS(RADIANS(CV886)))+DI888*(SIN(RADIANS(CV886)))</f>
        <v>-4.1965824879998722E-3</v>
      </c>
      <c r="DL887" s="30">
        <f>(DI887^2)*(1-COS(RADIANS(CV886)))+(COS(RADIANS(CV886)))</f>
        <v>0.9399860744203522</v>
      </c>
      <c r="DM887" s="30">
        <f>(DI887*DI888)*(1-COS(RADIANS(CV886)))-DI886*(SIN(RADIANS(CV886)))</f>
        <v>0.34118699944639969</v>
      </c>
      <c r="DO887">
        <v>-0.85963656794761734</v>
      </c>
      <c r="DQ887" s="28">
        <f>(DB886*DB887)*(1-COS(RADIANS(CU886)))+DB888*(SIN(RADIANS(CU886)))</f>
        <v>1</v>
      </c>
      <c r="DR887" s="28">
        <f>(DB887^2)*(1-COS(RADIANS(CU886)))+(COS(RADIANS(CU886)))</f>
        <v>6.1257422745431001E-17</v>
      </c>
      <c r="DS887" s="28">
        <f>(DB887*DB888)*(1-COS(RADIANS(CU886)))-DB886*(SIN(RADIANS(CU886)))</f>
        <v>0</v>
      </c>
      <c r="DU887" s="61">
        <v>-0.91772017926500926</v>
      </c>
      <c r="DW887" s="17">
        <v>0</v>
      </c>
      <c r="DX887">
        <v>0</v>
      </c>
      <c r="DZ887" s="73">
        <f>(DB886*DB887)*(1-COS(RADIANS(CW886-45)))+DB888*(SIN(RADIANS(CW886-45)))</f>
        <v>0.40047324072596069</v>
      </c>
      <c r="EA887" s="73">
        <f>(DB887^2)*(1-COS(RADIANS(CW886-45)))+(COS(RADIANS(CW886-45)))</f>
        <v>-0.9163084543222586</v>
      </c>
      <c r="EB887" s="73">
        <f>(DB887*DB888)*(1-COS(RADIANS(CW886-45)))-DB886*(SIN(RADIANS(CW886-45)))</f>
        <v>0</v>
      </c>
      <c r="EC887" s="10"/>
      <c r="ED887">
        <v>0.40047324072596069</v>
      </c>
      <c r="EE887" s="1">
        <v>0.38028463347340752</v>
      </c>
      <c r="EG887">
        <f>CY887+DU887</f>
        <v>-1.3142305356499666</v>
      </c>
      <c r="EH887">
        <f>EG887/(SQRT(EG886^2+EG887^2+EG888^2))</f>
        <v>-0.92930132380052</v>
      </c>
      <c r="EJ887">
        <f>Q887+AM887</f>
        <v>-1.350126528350323</v>
      </c>
      <c r="EK887">
        <f>EJ887/(SQRT(EJ886^2+EJ887^2+EJ888^2))</f>
        <v>-0.95476540670950516</v>
      </c>
      <c r="EM887" s="23">
        <f>CY888*DU886-CY886*DU888</f>
        <v>-2.3858119147859069E-2</v>
      </c>
      <c r="EP887" s="9">
        <f>((SUMPRODUCT(CM887:CM889,BZ887:BZ889))*(SUMPRODUCT(CM887:CM889,CA887:CA889)))-((SUMPRODUCT(CN887:CN889,BZ887:BZ889))*(SUMPRODUCT(CN887:CN889,CA887:CA889)))</f>
        <v>-3.1946674854498036E-2</v>
      </c>
      <c r="EY887" s="28"/>
      <c r="EZ887" s="10"/>
      <c r="FA887" s="61">
        <v>-0.38043354037290938</v>
      </c>
      <c r="FB887" s="13">
        <f>BW888</f>
        <v>0</v>
      </c>
      <c r="FC887" s="17">
        <v>0</v>
      </c>
      <c r="FD887">
        <v>0</v>
      </c>
      <c r="FF887" s="73">
        <f>(FD886*FD887)*(1-COS(RADIANS(EY886+45)))+FD888*(SIN(RADIANS(EY886+45)))</f>
        <v>-0.92315811787083113</v>
      </c>
      <c r="FG887" s="73">
        <f>(FD887^2)*(1-COS(RADIANS(EY886+45)))+(COS(RADIANS(EY886+45)))</f>
        <v>-0.38442045914491157</v>
      </c>
      <c r="FH887" s="73">
        <f>(FD887*FD888)*(1-COS(RADIANS(EY886+45)))-FD886*(SIN(RADIANS(EY886+45)))</f>
        <v>0</v>
      </c>
      <c r="FI887" s="10"/>
      <c r="FJ887">
        <v>-0.92315811787083113</v>
      </c>
      <c r="FK887" s="23">
        <f>SIN(RADIANS(176))*(COS(RADIANS(0)))</f>
        <v>6.9756473744125524E-2</v>
      </c>
      <c r="FM887" s="30">
        <f>(FK886*FK887)*(1-COS(RADIANS(EX886)))+FK888*(SIN(RADIANS(EX886)))</f>
        <v>-4.1965824879998722E-3</v>
      </c>
      <c r="FN887" s="30">
        <f>(FK887^2)*(1-COS(RADIANS(EX886)))+(COS(RADIANS(EX886)))</f>
        <v>0.9399860744203522</v>
      </c>
      <c r="FO887" s="30">
        <f>(FK887*FK888)*(1-COS(RADIANS(EX886)))-FK886*(SIN(RADIANS(EX886)))</f>
        <v>0.34118699944639969</v>
      </c>
      <c r="FQ887">
        <v>-0.866142523119807</v>
      </c>
      <c r="FS887" s="28">
        <f>(FD886*FD887)*(1-COS(RADIANS(EW886)))+FD888*(SIN(RADIANS(EW886)))</f>
        <v>1</v>
      </c>
      <c r="FT887" s="28">
        <f>(FD887^2)*(1-COS(RADIANS(EW886)))+(COS(RADIANS(EW886)))</f>
        <v>6.1257422745431001E-17</v>
      </c>
      <c r="FU887" s="28">
        <f>(FD887*FD888)*(1-COS(RADIANS(EW886)))-FD886*(SIN(RADIANS(EW886)))</f>
        <v>0</v>
      </c>
      <c r="FW887" s="61">
        <v>-0.92450046593285229</v>
      </c>
      <c r="FX887" s="13">
        <f>BX888</f>
        <v>0</v>
      </c>
      <c r="FY887" s="17">
        <v>0</v>
      </c>
      <c r="FZ887">
        <v>0</v>
      </c>
      <c r="GB887" s="73">
        <f>(FD886*FD887)*(1-COS(RADIANS(EY886-45)))+FD888*(SIN(RADIANS(EY886-45)))</f>
        <v>0.38442045914491108</v>
      </c>
      <c r="GC887" s="73">
        <f>(FD887^2)*(1-COS(RADIANS(EY886-45)))+(COS(RADIANS(EY886-45)))</f>
        <v>-0.92315811787083135</v>
      </c>
      <c r="GD887" s="73">
        <f>(FD887*FD888)*(1-COS(RADIANS(EY886-45)))-FD886*(SIN(RADIANS(EY886-45)))</f>
        <v>0</v>
      </c>
      <c r="GE887" s="10"/>
      <c r="GF887">
        <v>0.38442045914491108</v>
      </c>
      <c r="GG887" s="1">
        <v>0.365223987509606</v>
      </c>
      <c r="GI887">
        <f>FA887+FW887</f>
        <v>-1.3049340063057617</v>
      </c>
      <c r="GJ887">
        <f>GI887/(SQRT(GI886^2+GI887^2+GI888^2))</f>
        <v>-0.92272768485973278</v>
      </c>
      <c r="GL887">
        <f>CH888+DC887</f>
        <v>-3.1946674854498036E-2</v>
      </c>
      <c r="GM887" t="e">
        <f>GL887/(SQRT(GL886^2+GL887^2+GL888^2))</f>
        <v>#VALUE!</v>
      </c>
      <c r="GO887" s="27">
        <f>FA888*FW886-FA886*FW888</f>
        <v>-2.3858119147859083E-2</v>
      </c>
    </row>
    <row r="888" spans="1:197" x14ac:dyDescent="0.2">
      <c r="A888" s="1"/>
      <c r="D888" t="s">
        <v>8</v>
      </c>
      <c r="E888" s="5">
        <f t="shared" ref="E888:F890" si="1345">E883</f>
        <v>0.93164791336911346</v>
      </c>
      <c r="F888" s="6">
        <f t="shared" si="1345"/>
        <v>-0.87976681083470054</v>
      </c>
      <c r="G888" s="7">
        <f>Q887</f>
        <v>-0.48853553065825783</v>
      </c>
      <c r="H888" s="8">
        <f>AM887</f>
        <v>-0.86159099769206515</v>
      </c>
      <c r="J888" s="9">
        <f>((SUMPRODUCT(G888:G890,E888:E890))*(SUMPRODUCT(G888:(G890),F888:F890)))-((SUMPRODUCT(H888:H890,E888:E890))*(SUMPRODUCT(H888:H890,F888:F890)))</f>
        <v>2.436188548458873E-2</v>
      </c>
      <c r="Q888" s="61">
        <v>-0.79359375045049751</v>
      </c>
      <c r="S888" s="17">
        <v>0</v>
      </c>
      <c r="T888">
        <v>0</v>
      </c>
      <c r="V888" s="73">
        <f>(T887*T888)*(1-COS(RADIANS(O887+45)))+T889*(SIN(RADIANS(O887+45)))</f>
        <v>-0.67559020761566013</v>
      </c>
      <c r="W888" s="73">
        <f>(T888^2)*(1-COS(RADIANS(O887+45)))+(COS(RADIANS(O887+45)))</f>
        <v>-0.73727733681012408</v>
      </c>
      <c r="X888" s="73">
        <f>(T888*T889)*(1-COS(RADIANS(O887+45)))-T887*(SIN(RADIANS(O887+45)))</f>
        <v>0</v>
      </c>
      <c r="Y888" s="10"/>
      <c r="Z888">
        <v>-0.67559020761566013</v>
      </c>
      <c r="AA888" s="23">
        <f>SIN(RADIANS('[1]Biaxial Input'!$F$21))*(COS(RADIANS(0)))</f>
        <v>6.9756473744125524E-2</v>
      </c>
      <c r="AC888" s="30">
        <f>(AA887*AA888)*(1-COS(RADIANS(N887)))+AA889*(SIN(RADIANS(N887)))</f>
        <v>-9.3228300025961861E-3</v>
      </c>
      <c r="AD888" s="30">
        <f>(AA888^2)*(1-COS(RADIANS(N887)))+(COS(RADIANS(N887)))</f>
        <v>0.86667731956481153</v>
      </c>
      <c r="AE888" s="30">
        <f>(AA888*AA889)*(1-COS(RADIANS(N887)))-AA887*(SIN(RADIANS(N887)))</f>
        <v>0.49878202512991204</v>
      </c>
      <c r="AG888">
        <v>-0.57864519898472722</v>
      </c>
      <c r="AI888" s="28">
        <f>(T887*T888)*(1-COS(RADIANS(M887)))+T889*(SIN(RADIANS(M887)))</f>
        <v>0.34202014332566871</v>
      </c>
      <c r="AJ888" s="28">
        <f>(T888^2)*(1-COS(RADIANS(M887)))+(COS(RADIANS(M887)))</f>
        <v>0.93969262078590843</v>
      </c>
      <c r="AK888" s="28">
        <f>(T888*T889)*(1-COS(RADIANS(M887)))-T887*(SIN(RADIANS(M887)))</f>
        <v>0</v>
      </c>
      <c r="AM888" s="61">
        <v>0.37309911180055122</v>
      </c>
      <c r="AO888" s="17">
        <v>0</v>
      </c>
      <c r="AP888">
        <v>0</v>
      </c>
      <c r="AR888" s="73">
        <f>(T887*T888)*(1-COS(RADIANS(O887-45)))+T889*(SIN(RADIANS(O887-45)))</f>
        <v>0.73727733681012408</v>
      </c>
      <c r="AS888" s="73">
        <f>(T888^2)*(1-COS(RADIANS(O887-45)))+(COS(RADIANS(O887-45)))</f>
        <v>-0.67559020761566024</v>
      </c>
      <c r="AT888" s="73">
        <f>(T888*T889)*(1-COS(RADIANS(O887-45)))-T887*(SIN(RADIANS(O887-45)))</f>
        <v>0</v>
      </c>
      <c r="AU888" s="10"/>
      <c r="AV888">
        <v>0.73727733681012408</v>
      </c>
      <c r="AW888" s="1">
        <v>0.64527995869950061</v>
      </c>
      <c r="BV888" s="1"/>
      <c r="BY888" t="s">
        <v>9</v>
      </c>
      <c r="BZ888" s="5">
        <f t="shared" si="1343"/>
        <v>0.3492962422733713</v>
      </c>
      <c r="CA888" s="6">
        <f t="shared" si="1343"/>
        <v>-0.34518112468713447</v>
      </c>
      <c r="CB888" s="7">
        <f>CY887</f>
        <v>-0.3965103563849573</v>
      </c>
      <c r="CC888" s="8">
        <f>DU887</f>
        <v>-0.91772017926500926</v>
      </c>
      <c r="CE888" s="10"/>
      <c r="CH888">
        <f>((SUMPRODUCT(CM887:CM889,CK887:CK889))*(SUMPRODUCT(CM887:CM889,CL887:CL889)))-((SUMPRODUCT(CN887:CN889,CK887:CK889))*(SUMPRODUCT(CN887:CN889,CL887:CL889)))</f>
        <v>-3.1946674854498036E-2</v>
      </c>
      <c r="CI888" s="67"/>
      <c r="CJ888" s="10" t="s">
        <v>9</v>
      </c>
      <c r="CK888" s="5">
        <f t="shared" si="1344"/>
        <v>0.3492962422733713</v>
      </c>
      <c r="CL888" s="6">
        <f t="shared" si="1344"/>
        <v>-0.34518112468713447</v>
      </c>
      <c r="CM888" s="7">
        <f>FA887</f>
        <v>-0.38043354037290938</v>
      </c>
      <c r="CN888" s="8">
        <f>FW887</f>
        <v>-0.92450046593285229</v>
      </c>
      <c r="CP888">
        <f t="shared" si="1342"/>
        <v>-9.8670839279614439E-2</v>
      </c>
      <c r="CQ888">
        <f t="shared" si="1342"/>
        <v>-0.32743703463395935</v>
      </c>
      <c r="CR888">
        <f>CK890</f>
        <v>0</v>
      </c>
      <c r="CS888">
        <f>CN890</f>
        <v>0</v>
      </c>
      <c r="CW888" s="28"/>
      <c r="CY888" s="61">
        <v>0.322187070390349</v>
      </c>
      <c r="DA888" s="17">
        <v>0</v>
      </c>
      <c r="DB888">
        <v>1</v>
      </c>
      <c r="DD888" s="73">
        <f>(DB886*DB888)*(1-COS(RADIANS(CW886+45)))-DB887*(SIN(RADIANS(CW886+45)))</f>
        <v>0</v>
      </c>
      <c r="DE888" s="73">
        <f>(DB887*DB888)*(1-COS(RADIANS(CW886+45)))+DB886*(SIN(RADIANS(CW886+45)))</f>
        <v>0</v>
      </c>
      <c r="DF888" s="73">
        <f>(DB888^2)*(1-COS(RADIANS(CW886+45)))+(COS(RADIANS(CW886+45)))</f>
        <v>1</v>
      </c>
      <c r="DG888" s="10"/>
      <c r="DH888">
        <v>0</v>
      </c>
      <c r="DI888" s="23">
        <f>SIN(RADIANS('[1]Biaxial Input'!$F$21))*SIN(RADIANS(0))</f>
        <v>0</v>
      </c>
      <c r="DK888" s="30">
        <f>(DI886*DI888)*(1-COS(RADIANS(CV886)))-DI887*(SIN(RADIANS(CV886)))</f>
        <v>-2.3858119147859059E-2</v>
      </c>
      <c r="DL888" s="30">
        <f>(DI887*DI888)*(1-COS(RADIANS(CV886)))+DI886*(SIN(RADIANS(CV886)))</f>
        <v>-0.34118699944639969</v>
      </c>
      <c r="DM888" s="30">
        <f>(DI888^2)*(1-COS(RADIANS(CV886)))+(COS(RADIANS(CV886)))</f>
        <v>0.93969262078590843</v>
      </c>
      <c r="DO888">
        <v>0.322187070390349</v>
      </c>
      <c r="DQ888" s="28">
        <f>(DB886*DB888)*(1-COS(RADIANS(CU886)))-DB887*(SIN(RADIANS(CU886)))</f>
        <v>0</v>
      </c>
      <c r="DR888" s="28">
        <f>(DB887*DB888)*(1-COS(RADIANS(CU886)))+DB886*(SIN(RADIANS(CU886)))</f>
        <v>0</v>
      </c>
      <c r="DS888" s="28">
        <f>(DB888^2)*(1-COS(RADIANS(CU886)))+(COS(RADIANS(CU886)))</f>
        <v>1</v>
      </c>
      <c r="DU888" s="61">
        <v>-0.11477486708245523</v>
      </c>
      <c r="DW888" s="17">
        <v>0</v>
      </c>
      <c r="DX888">
        <v>1</v>
      </c>
      <c r="DZ888" s="73">
        <f>(DB886*DB886)*(1-COS(RADIANS(CW886-45)))-DB886*(SIN(RADIANS(CW886-45)))</f>
        <v>0</v>
      </c>
      <c r="EA888" s="73">
        <f>(DB887*DB888)*(1-COS(RADIANS(CW886-45)))+DB886*(SIN(RADIANS(CW886-45)))</f>
        <v>0</v>
      </c>
      <c r="EB888" s="73">
        <f>(DB888^2)*(1-COS(RADIANS(CW886-45)))+(COS(RADIANS(CW886-45)))</f>
        <v>1</v>
      </c>
      <c r="EC888" s="10"/>
      <c r="ED888">
        <v>0</v>
      </c>
      <c r="EE888" s="1">
        <v>-0.11477486708245523</v>
      </c>
      <c r="EG888">
        <f>CY888+DU888</f>
        <v>0.20741220330789378</v>
      </c>
      <c r="EH888">
        <f>EG888/(SQRT(EG886^2+EG887^2+EG888^2))</f>
        <v>0.14666257545985456</v>
      </c>
      <c r="EJ888">
        <f>Q888+AM888</f>
        <v>-0.4204946386499463</v>
      </c>
      <c r="EK888">
        <f>EJ888/(SQRT(EJ886^2+EJ887^2+EJ888^2))</f>
        <v>-0.29736008163644517</v>
      </c>
      <c r="EM888" s="23">
        <f>CY886*DU887-CY887*DU886</f>
        <v>-0.93969262078590843</v>
      </c>
      <c r="ER888">
        <f t="shared" ref="ER888:ES890" si="1346">CK887</f>
        <v>0.93180266183863136</v>
      </c>
      <c r="ES888">
        <f t="shared" si="1346"/>
        <v>-0.87956522186239505</v>
      </c>
      <c r="ET888" t="e">
        <f>#REF!</f>
        <v>#REF!</v>
      </c>
      <c r="EU888" t="e">
        <f>#REF!</f>
        <v>#REF!</v>
      </c>
      <c r="EY888" s="28"/>
      <c r="EZ888" s="10"/>
      <c r="FA888" s="61">
        <v>0.32414109736808866</v>
      </c>
      <c r="FB888" s="13">
        <f>BW889</f>
        <v>0</v>
      </c>
      <c r="FC888" s="17">
        <v>0</v>
      </c>
      <c r="FD888">
        <v>1</v>
      </c>
      <c r="FF888" s="73">
        <f>(FD886*FD888)*(1-COS(RADIANS(EY886+45)))-FD887*(SIN(RADIANS(EY886+45)))</f>
        <v>0</v>
      </c>
      <c r="FG888" s="73">
        <f>(FD887*FD888)*(1-COS(RADIANS(EY886+45)))+FD886*(SIN(RADIANS(EY886+45)))</f>
        <v>0</v>
      </c>
      <c r="FH888" s="73">
        <f>(FD888^2)*(1-COS(RADIANS(EY886+45)))+(COS(RADIANS(EY886+45)))</f>
        <v>1</v>
      </c>
      <c r="FI888" s="10"/>
      <c r="FJ888">
        <v>0</v>
      </c>
      <c r="FK888" s="23">
        <f>SIN(RADIANS(176))*SIN(RADIANS(0))</f>
        <v>0</v>
      </c>
      <c r="FM888" s="30">
        <f>(FK886*FK888)*(1-COS(RADIANS(EX886)))-FK887*(SIN(RADIANS(EX886)))</f>
        <v>-2.3858119147859059E-2</v>
      </c>
      <c r="FN888" s="30">
        <f>(FK887*FK888)*(1-COS(RADIANS(EX886)))+FK886*(SIN(RADIANS(EX886)))</f>
        <v>-0.34118699944639969</v>
      </c>
      <c r="FO888" s="30">
        <f>(FK888^2)*(1-COS(RADIANS(EX886)))+(COS(RADIANS(EX886)))</f>
        <v>0.93969262078590843</v>
      </c>
      <c r="FQ888">
        <v>0.32414109736808866</v>
      </c>
      <c r="FS888" s="28">
        <f>(FD886*FD888)*(1-COS(RADIANS(EW886)))-FD887*(SIN(RADIANS(EW886)))</f>
        <v>0</v>
      </c>
      <c r="FT888" s="28">
        <f>(FD887*FD888)*(1-COS(RADIANS(EW886)))+FD886*(SIN(RADIANS(EW886)))</f>
        <v>0</v>
      </c>
      <c r="FU888" s="28">
        <f>(FD888^2)*(1-COS(RADIANS(EW886)))+(COS(RADIANS(EW886)))</f>
        <v>1</v>
      </c>
      <c r="FW888" s="61">
        <v>-0.10913444661298388</v>
      </c>
      <c r="FX888" s="13">
        <f>BX889</f>
        <v>0</v>
      </c>
      <c r="FY888" s="17">
        <v>0</v>
      </c>
      <c r="FZ888">
        <v>1</v>
      </c>
      <c r="GB888" s="73">
        <f>(FD886*FD886)*(1-COS(RADIANS(EY886-45)))-FD886*(SIN(RADIANS(EY886-45)))</f>
        <v>0</v>
      </c>
      <c r="GC888" s="73">
        <f>(FD887*FD888)*(1-COS(RADIANS(EY886-45)))+FD886*(SIN(RADIANS(EY886-45)))</f>
        <v>0</v>
      </c>
      <c r="GD888" s="73">
        <f>(FD888^2)*(1-COS(RADIANS(EY886-45)))+(COS(RADIANS(EY886-45)))</f>
        <v>0.99999999999999989</v>
      </c>
      <c r="GE888" s="10"/>
      <c r="GF888">
        <v>0</v>
      </c>
      <c r="GG888" s="1">
        <v>-0.10913444661298388</v>
      </c>
      <c r="GI888">
        <f>FA888+FW888</f>
        <v>0.21500665075510478</v>
      </c>
      <c r="GJ888">
        <f>GI888/(SQRT(GI886^2+GI887^2+GI888^2))</f>
        <v>0.15203266074914226</v>
      </c>
      <c r="GL888" t="e">
        <f>#REF!+DC888</f>
        <v>#REF!</v>
      </c>
      <c r="GM888" t="e">
        <f>GL888/(SQRT(GL886^2+GL887^2+GL888^2))</f>
        <v>#REF!</v>
      </c>
      <c r="GO888" s="27">
        <f>FA886*FW887-FA887*FW886</f>
        <v>-0.93969262078590854</v>
      </c>
    </row>
    <row r="889" spans="1:197" x14ac:dyDescent="0.2">
      <c r="A889" s="1"/>
      <c r="D889" t="s">
        <v>9</v>
      </c>
      <c r="E889" s="5">
        <f t="shared" si="1345"/>
        <v>0.34974090714269884</v>
      </c>
      <c r="F889" s="6">
        <f t="shared" si="1345"/>
        <v>-0.3447469567785969</v>
      </c>
      <c r="G889" s="7">
        <f t="shared" ref="G889:G890" si="1347">Q888</f>
        <v>-0.79359375045049751</v>
      </c>
      <c r="H889" s="8">
        <f t="shared" ref="H889:H890" si="1348">AM888</f>
        <v>0.37309911180055122</v>
      </c>
      <c r="J889" s="10"/>
      <c r="Q889" s="61">
        <v>0.36268718550614382</v>
      </c>
      <c r="S889" s="17">
        <v>0</v>
      </c>
      <c r="T889">
        <v>1</v>
      </c>
      <c r="V889" s="73">
        <f>(T887*T889)*(1-COS(RADIANS(O887+45)))-T888*(SIN(RADIANS(O887+45)))</f>
        <v>0</v>
      </c>
      <c r="W889" s="73">
        <f>(T888*T889)*(1-COS(RADIANS(O887+45)))+T887*(SIN(RADIANS(O887+45)))</f>
        <v>0</v>
      </c>
      <c r="X889" s="73">
        <f>(T889^2)*(1-COS(RADIANS(O887+45)))+(COS(RADIANS(O887+45)))</f>
        <v>0.99999999999999989</v>
      </c>
      <c r="Y889" s="10"/>
      <c r="Z889">
        <v>0</v>
      </c>
      <c r="AA889" s="23">
        <f>SIN(RADIANS('[1]Biaxial Input'!$F$21))*SIN(RADIANS(0))</f>
        <v>0</v>
      </c>
      <c r="AC889" s="30">
        <f>(AA887*AA889)*(1-COS(RADIANS(N887)))-AA888*(SIN(RADIANS(N887)))</f>
        <v>-3.4878236872062755E-2</v>
      </c>
      <c r="AD889" s="30">
        <f>(AA888*AA889)*(1-COS(RADIANS(N887)))+AA887*(SIN(RADIANS(N887)))</f>
        <v>-0.49878202512991204</v>
      </c>
      <c r="AE889" s="30">
        <f>(AA889^2)*(1-COS(RADIANS(N887)))+(COS(RADIANS(N887)))</f>
        <v>0.86602540378443871</v>
      </c>
      <c r="AG889">
        <v>0.36268718550614382</v>
      </c>
      <c r="AI889" s="28">
        <f>(T887*T889)*(1-COS(RADIANS(M887)))-T888*(SIN(RADIANS(M887)))</f>
        <v>0</v>
      </c>
      <c r="AJ889" s="28">
        <f>(T888*T889)*(1-COS(RADIANS(M887)))+T887*(SIN(RADIANS(M887)))</f>
        <v>0</v>
      </c>
      <c r="AK889" s="28">
        <f>(T889^2)*(1-COS(RADIANS(M887)))+(COS(RADIANS(M887)))</f>
        <v>1</v>
      </c>
      <c r="AM889" s="61">
        <v>-0.3441772878468769</v>
      </c>
      <c r="AO889" s="17">
        <v>0</v>
      </c>
      <c r="AP889">
        <v>1</v>
      </c>
      <c r="AR889" s="73">
        <f>(T887*T887)*(1-COS(RADIANS(O887-45)))-T887*(SIN(RADIANS(O887-45)))</f>
        <v>0</v>
      </c>
      <c r="AS889" s="73">
        <f>(T888*T889)*(1-COS(RADIANS(O887-45)))+T887*(SIN(RADIANS(O887-45)))</f>
        <v>0</v>
      </c>
      <c r="AT889" s="73">
        <f>(T889^2)*(1-COS(RADIANS(O887-45)))+(COS(RADIANS(O887-45)))</f>
        <v>1</v>
      </c>
      <c r="AU889" s="10"/>
      <c r="AV889">
        <v>0</v>
      </c>
      <c r="AW889" s="1">
        <v>-0.3441772878468769</v>
      </c>
      <c r="BV889" s="1"/>
      <c r="BY889" t="s">
        <v>10</v>
      </c>
      <c r="BZ889" s="5">
        <f t="shared" si="1343"/>
        <v>-9.8670839279614439E-2</v>
      </c>
      <c r="CA889" s="6">
        <f t="shared" si="1343"/>
        <v>-0.32743703463395935</v>
      </c>
      <c r="CB889" s="7">
        <f>CY888</f>
        <v>0.322187070390349</v>
      </c>
      <c r="CC889" s="8">
        <f>DU888</f>
        <v>-0.11477486708245523</v>
      </c>
      <c r="CE889" s="10"/>
      <c r="CG889" s="10" t="s">
        <v>160</v>
      </c>
      <c r="CH889" s="10">
        <f>-CH886*((EY886-CW886)/(CH888-CE887))</f>
        <v>201.3922336271556</v>
      </c>
      <c r="CI889" s="67"/>
      <c r="CJ889" s="10" t="s">
        <v>10</v>
      </c>
      <c r="CK889" s="5">
        <f t="shared" si="1344"/>
        <v>-9.8670839279614439E-2</v>
      </c>
      <c r="CL889" s="6">
        <f t="shared" si="1344"/>
        <v>-0.32743703463395935</v>
      </c>
      <c r="CM889" s="7">
        <f>FA888</f>
        <v>0.32414109736808866</v>
      </c>
      <c r="CN889" s="8">
        <f>FW888</f>
        <v>-0.10913444661298388</v>
      </c>
      <c r="CW889" s="28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EE889" s="1"/>
      <c r="EI889" s="64">
        <f>(DEGREES(ACOS((EH886*EK886+EH887*EK887+EH888*EK888)/((SQRT(EH886^2+EH887^2+EH888^2))*(SQRT(EK886^2+EK887^2+EK888^2))))))</f>
        <v>32.472080919512592</v>
      </c>
      <c r="ER889">
        <f t="shared" si="1346"/>
        <v>0.3492962422733713</v>
      </c>
      <c r="ES889">
        <f t="shared" si="1346"/>
        <v>-0.34518112468713447</v>
      </c>
      <c r="ET889" t="e">
        <f>#REF!</f>
        <v>#REF!</v>
      </c>
      <c r="EU889" t="e">
        <f>#REF!</f>
        <v>#REF!</v>
      </c>
      <c r="EY889" s="28"/>
      <c r="EZ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GG889" s="1"/>
      <c r="GK889" s="64" t="e">
        <f>(DEGREES(ACOS((GJ886*GM886+GJ887*GM887+GJ888*GM888)/((SQRT(GJ886^2+GJ887^2+GJ888^2))*(SQRT(GM886^2+GM887^2+GM888^2))))))</f>
        <v>#VALUE!</v>
      </c>
    </row>
    <row r="890" spans="1:197" x14ac:dyDescent="0.2">
      <c r="A890" s="1"/>
      <c r="D890" t="s">
        <v>10</v>
      </c>
      <c r="E890" s="5">
        <f t="shared" si="1345"/>
        <v>-9.8556904303954668E-2</v>
      </c>
      <c r="F890" s="6">
        <f t="shared" si="1345"/>
        <v>-0.32735285907661849</v>
      </c>
      <c r="G890" s="7">
        <f t="shared" si="1347"/>
        <v>0.36268718550614382</v>
      </c>
      <c r="H890" s="8">
        <f t="shared" si="1348"/>
        <v>-0.3441772878468769</v>
      </c>
      <c r="J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W890" s="1"/>
      <c r="BV890" s="1"/>
      <c r="CS890" s="15"/>
      <c r="CW890" s="28"/>
      <c r="CY890" s="82" t="s">
        <v>148</v>
      </c>
      <c r="CZ890" s="13"/>
      <c r="DB890" s="10"/>
      <c r="DC890" s="10"/>
      <c r="DD890" s="10"/>
      <c r="DE890" s="10"/>
      <c r="DF890" s="10"/>
      <c r="DG890" s="10"/>
      <c r="DH890" s="80"/>
      <c r="DI890" s="23" t="s">
        <v>149</v>
      </c>
      <c r="DM890" s="1"/>
      <c r="DO890" s="80"/>
      <c r="DS890" s="13"/>
      <c r="DT890" s="81"/>
      <c r="DU890" s="82" t="s">
        <v>150</v>
      </c>
      <c r="DW890" s="13"/>
      <c r="DX890" s="13"/>
      <c r="EA890" s="1"/>
      <c r="EE890" s="1"/>
      <c r="EI890" s="13"/>
      <c r="ER890">
        <f t="shared" si="1346"/>
        <v>-9.8670839279614439E-2</v>
      </c>
      <c r="ES890">
        <f t="shared" si="1346"/>
        <v>-0.32743703463395935</v>
      </c>
      <c r="ET890" t="e">
        <f>#REF!</f>
        <v>#REF!</v>
      </c>
      <c r="EU890" t="e">
        <f>#REF!</f>
        <v>#REF!</v>
      </c>
      <c r="EY890" s="28"/>
      <c r="EZ890" s="10"/>
      <c r="FA890" s="82" t="s">
        <v>148</v>
      </c>
      <c r="FB890" s="13"/>
      <c r="FD890" s="10"/>
      <c r="FE890" s="10"/>
      <c r="FF890" s="10"/>
      <c r="FG890" s="10"/>
      <c r="FH890" s="10"/>
      <c r="FI890" s="10"/>
      <c r="FJ890" s="80"/>
      <c r="FK890" s="23" t="s">
        <v>149</v>
      </c>
      <c r="FO890" s="1"/>
      <c r="FQ890" s="80"/>
      <c r="FU890" s="13"/>
      <c r="FV890" s="81"/>
      <c r="FW890" s="82" t="s">
        <v>150</v>
      </c>
      <c r="FY890" s="13"/>
      <c r="FZ890" s="13"/>
      <c r="GC890" s="1"/>
      <c r="GG890" s="1"/>
      <c r="GK890" s="13"/>
    </row>
    <row r="891" spans="1:197" x14ac:dyDescent="0.2">
      <c r="A891" s="1"/>
      <c r="Q891" s="82" t="s">
        <v>148</v>
      </c>
      <c r="R891" s="13"/>
      <c r="T891" s="10"/>
      <c r="U891" s="10"/>
      <c r="V891" s="10"/>
      <c r="W891" s="10"/>
      <c r="X891" s="10"/>
      <c r="Y891" s="10"/>
      <c r="Z891" s="80"/>
      <c r="AA891" s="23" t="s">
        <v>149</v>
      </c>
      <c r="AE891" s="1"/>
      <c r="AG891" s="80"/>
      <c r="AK891" s="13"/>
      <c r="AL891" s="81"/>
      <c r="AM891" s="82" t="s">
        <v>150</v>
      </c>
      <c r="AO891" s="13"/>
      <c r="AP891" s="13"/>
      <c r="AS891" s="1"/>
      <c r="AW891" s="1"/>
      <c r="BV891" s="1"/>
      <c r="BZ891" s="5" t="s">
        <v>4</v>
      </c>
      <c r="CA891" s="6" t="s">
        <v>5</v>
      </c>
      <c r="CB891" s="7" t="s">
        <v>6</v>
      </c>
      <c r="CC891" s="8" t="s">
        <v>1</v>
      </c>
      <c r="CD891">
        <v>6</v>
      </c>
      <c r="CE891" s="9" t="s">
        <v>7</v>
      </c>
      <c r="CG891" s="90" t="s">
        <v>157</v>
      </c>
      <c r="CH891" s="61">
        <f>CE892-((CH893-CE892)/(EY891-CW891))*CW891</f>
        <v>8.1990656547917276</v>
      </c>
      <c r="CI891" s="10"/>
      <c r="CK891" s="5" t="s">
        <v>4</v>
      </c>
      <c r="CL891" s="6" t="s">
        <v>5</v>
      </c>
      <c r="CM891" s="7" t="s">
        <v>6</v>
      </c>
      <c r="CN891" s="8" t="s">
        <v>1</v>
      </c>
      <c r="CO891" s="10"/>
      <c r="CP891">
        <f t="shared" ref="CP891:CQ893" si="1349">BZ892</f>
        <v>0.93180266183863136</v>
      </c>
      <c r="CQ891">
        <f t="shared" si="1349"/>
        <v>-0.87956522186239505</v>
      </c>
      <c r="CR891">
        <f>CI895</f>
        <v>0</v>
      </c>
      <c r="CS891">
        <f>CL895</f>
        <v>0</v>
      </c>
      <c r="CU891" s="17">
        <f>CU795</f>
        <v>45</v>
      </c>
      <c r="CV891" s="17">
        <f>CV795</f>
        <v>25</v>
      </c>
      <c r="CW891" s="31">
        <f>CH798</f>
        <v>245.06195136069923</v>
      </c>
      <c r="CY891" s="61">
        <f t="array" ref="CY891:CY893">MMULT(DQ891:DS893,DO891:DO893)</f>
        <v>0.85063781367957314</v>
      </c>
      <c r="CZ891" s="13"/>
      <c r="DA891" s="17">
        <v>1</v>
      </c>
      <c r="DB891">
        <v>0</v>
      </c>
      <c r="DD891" s="73">
        <f>(DB891^2)*(1-COS(RADIANS(CW891+45)))+(COS(RADIANS(CW891+45)))</f>
        <v>0.34303599074933172</v>
      </c>
      <c r="DE891" s="73">
        <f>(DB891*DB892)*(1-COS(RADIANS(CW891+45)))-DB893*(SIN(RADIANS(CW891+45)))</f>
        <v>0.93932226048924472</v>
      </c>
      <c r="DF891" s="73">
        <f>(DB891*DB893)*(1-COS(RADIANS(CW891+45)))+DB892*(SIN(RADIANS(CW891+45)))</f>
        <v>0</v>
      </c>
      <c r="DG891" s="10"/>
      <c r="DH891">
        <f t="array" ref="DH891:DH893">MMULT(DD891:DF893,DA891:DA893)</f>
        <v>0.34303599074933172</v>
      </c>
      <c r="DI891" s="23">
        <f>COS(RADIANS('[1]Biaxial Input'!$F$21))</f>
        <v>-0.9975640502598242</v>
      </c>
      <c r="DK891" s="30">
        <f>(DI891^2)*(1-COS(RADIANS(CV891)))+(COS(RADIANS(CV891)))</f>
        <v>0.99954409691199531</v>
      </c>
      <c r="DL891" s="30">
        <f>(DI891*DI892)*(1-COS(RADIANS(CV891)))-DI893*(SIN(RADIANS(CV891)))</f>
        <v>-6.5197179069601558E-3</v>
      </c>
      <c r="DM891" s="30">
        <f>(DI891*DI893)*(1-COS(RADIANS(CV891)))+DI892*(SIN(RADIANS(CV891)))</f>
        <v>2.948035967890307E-2</v>
      </c>
      <c r="DO891">
        <f t="array" ref="DO891:DO893">MMULT(DK891:DM893,DH891:DH893)</f>
        <v>0.34900371574397032</v>
      </c>
      <c r="DQ891" s="28">
        <f>(DB891^2)*(1-COS(RADIANS(CU891)))+(COS(RADIANS(CU891)))</f>
        <v>0.70710678118654757</v>
      </c>
      <c r="DR891" s="28">
        <f>(DB891*DB892)*(1-COS(RADIANS(CU891)))-DB893*(SIN(RADIANS(CU891)))</f>
        <v>-0.70710678118654746</v>
      </c>
      <c r="DS891" s="28">
        <f>(DB891*DB893)*(1-COS(RADIANS(CU891)))+DB892*(SIN(RADIANS(CU891)))</f>
        <v>0</v>
      </c>
      <c r="DU891" s="61">
        <f t="array" ref="DU891:DU893">MMULT(DQ891:DS893,EE891:EE893)</f>
        <v>-0.44669990080074057</v>
      </c>
      <c r="DV891" s="13"/>
      <c r="DW891" s="17">
        <v>1</v>
      </c>
      <c r="DX891">
        <v>0</v>
      </c>
      <c r="DZ891" s="73">
        <f>(DB891^2)*(1-COS(RADIANS(CW891-45)))+(COS(RADIANS(CW891-45)))</f>
        <v>-0.93932226048924483</v>
      </c>
      <c r="EA891" s="73">
        <f>(DB891*DB892)*(1-COS(RADIANS(CW891-45)))-DB893*(SIN(RADIANS(CW891-45)))</f>
        <v>0.34303599074933133</v>
      </c>
      <c r="EB891" s="73">
        <f>(DB891*DB893)*(1-COS(RADIANS(CW891-45)))+DB892*(SIN(RADIANS(CW891-45)))</f>
        <v>0</v>
      </c>
      <c r="EC891" s="10"/>
      <c r="ED891">
        <f t="array" ref="ED891:ED893">MMULT(DZ891:EB893,DA891:DA893)</f>
        <v>-0.93932226048924483</v>
      </c>
      <c r="EE891" s="1">
        <f t="array" ref="EE891:EE893">MMULT(DK891:DM893,ED891:ED893)</f>
        <v>-0.93665752267843594</v>
      </c>
      <c r="EG891">
        <f>CY891+DU891</f>
        <v>0.40393791287883257</v>
      </c>
      <c r="EH891">
        <f>EG891/(SQRT(EG891^2+EG892^2+EG893^2))</f>
        <v>0.28562723737496337</v>
      </c>
      <c r="EJ891">
        <f>Q891+AM891</f>
        <v>0</v>
      </c>
      <c r="EK891">
        <f>EJ891/(SQRT(EJ891^2+EJ892^2+EJ893^2))</f>
        <v>0</v>
      </c>
      <c r="EM891" s="23">
        <f>CY892*DU893-CY893*DU892</f>
        <v>0.27726252643125932</v>
      </c>
      <c r="EO891" s="15">
        <v>6</v>
      </c>
      <c r="EP891" s="9" t="s">
        <v>7</v>
      </c>
      <c r="EW891" s="17">
        <f>CU891</f>
        <v>45</v>
      </c>
      <c r="EX891" s="17">
        <f>CV891</f>
        <v>25</v>
      </c>
      <c r="EY891" s="31">
        <f>1+CW891</f>
        <v>246.06195136069923</v>
      </c>
      <c r="EZ891" s="10"/>
      <c r="FA891" s="61">
        <f t="array" ref="FA891:FA893">MMULT(FS891:FU893,FQ891:FQ893)</f>
        <v>0.85830424564466157</v>
      </c>
      <c r="FB891" s="13">
        <f>BW892</f>
        <v>0</v>
      </c>
      <c r="FC891" s="17">
        <v>1</v>
      </c>
      <c r="FD891">
        <v>0</v>
      </c>
      <c r="FF891" s="73">
        <f>(FD891^2)*(1-COS(RADIANS(EY891+45)))+(COS(RADIANS(EY891+45)))</f>
        <v>0.35937717857205448</v>
      </c>
      <c r="FG891" s="73">
        <f>(FD891*FD892)*(1-COS(RADIANS(EY891+45)))-FD893*(SIN(RADIANS(EY891+45)))</f>
        <v>0.93319239362608908</v>
      </c>
      <c r="FH891" s="73">
        <f>(FD891*FD893)*(1-COS(RADIANS(EY891+45)))+FD892*(SIN(RADIANS(EY891+45)))</f>
        <v>0</v>
      </c>
      <c r="FI891" s="10"/>
      <c r="FJ891">
        <f t="array" ref="FJ891:FJ893">MMULT(FF891:FH893,FC891:FC893)</f>
        <v>0.35937717857205448</v>
      </c>
      <c r="FK891" s="23">
        <f>COS(RADIANS(176))</f>
        <v>-0.9975640502598242</v>
      </c>
      <c r="FM891" s="30">
        <f>(FK891^2)*(1-COS(RADIANS(EX891)))+(COS(RADIANS(EX891)))</f>
        <v>0.99954409691199531</v>
      </c>
      <c r="FN891" s="30">
        <f>(FK891*FK892)*(1-COS(RADIANS(EX891)))-FK893*(SIN(RADIANS(EX891)))</f>
        <v>-6.5197179069601558E-3</v>
      </c>
      <c r="FO891" s="30">
        <f>(FK891*FK893)*(1-COS(RADIANS(EX891)))+FK892*(SIN(RADIANS(EX891)))</f>
        <v>2.948035967890307E-2</v>
      </c>
      <c r="FQ891">
        <f t="array" ref="FQ891:FQ893">MMULT(FM891:FO893,FJ891:FJ893)</f>
        <v>0.36529748856594807</v>
      </c>
      <c r="FS891" s="28">
        <f>(FD891^2)*(1-COS(RADIANS(EW891)))+(COS(RADIANS(EW891)))</f>
        <v>0.70710678118654757</v>
      </c>
      <c r="FT891" s="28">
        <f>(FD891*FD892)*(1-COS(RADIANS(EW891)))-FD893*(SIN(RADIANS(EW891)))</f>
        <v>-0.70710678118654746</v>
      </c>
      <c r="FU891" s="28">
        <f>(FD891*FD893)*(1-COS(RADIANS(EW891)))+FD892*(SIN(RADIANS(EW891)))</f>
        <v>0</v>
      </c>
      <c r="FW891" s="61">
        <f t="array" ref="FW891:FW893">MMULT(FS891:FU893,GG891:GG893)</f>
        <v>-0.43178618938695112</v>
      </c>
      <c r="FX891" s="13">
        <f>BX892</f>
        <v>0</v>
      </c>
      <c r="FY891" s="17">
        <v>1</v>
      </c>
      <c r="FZ891">
        <v>0</v>
      </c>
      <c r="GB891" s="73">
        <f>(FD891^2)*(1-COS(RADIANS(EY891-45)))+(COS(RADIANS(EY891-45)))</f>
        <v>-0.9331923936260893</v>
      </c>
      <c r="GC891" s="73">
        <f>(FD891*FD892)*(1-COS(RADIANS(EY891-45)))-FD893*(SIN(RADIANS(EY891-45)))</f>
        <v>0.35937717857205409</v>
      </c>
      <c r="GD891" s="73">
        <f>(FD891*FD893)*(1-COS(RADIANS(EY891-45)))+FD892*(SIN(RADIANS(EY891-45)))</f>
        <v>0</v>
      </c>
      <c r="GE891" s="10"/>
      <c r="GF891">
        <f t="array" ref="GF891:GF893">MMULT(GB891:GD893,FC891:FC893)</f>
        <v>-0.9331923936260893</v>
      </c>
      <c r="GG891" s="1">
        <f t="array" ref="GG891:GG893">MMULT(FM891:FO893,GF891:GF893)</f>
        <v>-0.93042391050564366</v>
      </c>
      <c r="GI891">
        <f>FA891+FW891</f>
        <v>0.42651805625771044</v>
      </c>
      <c r="GJ891">
        <f>GI891/(SQRT(GI891^2+GI892^2+GI893^2))</f>
        <v>0.30159380987833251</v>
      </c>
      <c r="GL891" t="e">
        <f>CH892+DC891</f>
        <v>#VALUE!</v>
      </c>
      <c r="GM891" t="e">
        <f>GL891/(SQRT(GL891^2+GL892^2+GL893^2))</f>
        <v>#VALUE!</v>
      </c>
      <c r="GO891" s="27">
        <f>FA892*FW893-FA893*FW892</f>
        <v>0.27726252643125926</v>
      </c>
    </row>
    <row r="892" spans="1:197" x14ac:dyDescent="0.2">
      <c r="A892" s="1"/>
      <c r="E892" s="5" t="s">
        <v>4</v>
      </c>
      <c r="F892" s="6" t="s">
        <v>5</v>
      </c>
      <c r="G892" s="7" t="s">
        <v>6</v>
      </c>
      <c r="H892" s="8" t="s">
        <v>1</v>
      </c>
      <c r="I892">
        <v>8</v>
      </c>
      <c r="J892" s="9" t="s">
        <v>7</v>
      </c>
      <c r="K892">
        <v>8</v>
      </c>
      <c r="L892" s="10"/>
      <c r="M892" s="17">
        <f>A864</f>
        <v>40</v>
      </c>
      <c r="N892" s="17">
        <f>B864</f>
        <v>35</v>
      </c>
      <c r="O892" s="17">
        <f>C864</f>
        <v>250.5</v>
      </c>
      <c r="Q892" s="61">
        <f t="array" ref="Q892:Q894">MMULT(AI892:AK894,AG892:AG894)</f>
        <v>0.81744266817451494</v>
      </c>
      <c r="R892" s="13"/>
      <c r="S892" s="17">
        <v>1</v>
      </c>
      <c r="T892">
        <v>0</v>
      </c>
      <c r="V892" s="73">
        <f>(T892^2)*(1-COS(RADIANS(O892+45)))+(COS(RADIANS(O892+45)))</f>
        <v>0.4305110968082948</v>
      </c>
      <c r="W892" s="73">
        <f>(T892*T893)*(1-COS(RADIANS(O892+45)))-T894*(SIN(RADIANS(O892+45)))</f>
        <v>0.90258528434986074</v>
      </c>
      <c r="X892" s="73">
        <f>(T892*T894)*(1-COS(RADIANS(O892+45)))+T893*(SIN(RADIANS(O892+45)))</f>
        <v>0</v>
      </c>
      <c r="Y892" s="10"/>
      <c r="Z892">
        <f t="array" ref="Z892:Z894">MMULT(V892:X894,S892:S894)</f>
        <v>0.4305110968082948</v>
      </c>
      <c r="AA892" s="23">
        <f>COS(RADIANS('[1]Biaxial Input'!$F$21))</f>
        <v>-0.9975640502598242</v>
      </c>
      <c r="AC892" s="30">
        <f>(AA892^2)*(1-COS(RADIANS(N892)))+(COS(RADIANS(N892)))</f>
        <v>0.99912000006339641</v>
      </c>
      <c r="AD892" s="30">
        <f>(AA892*AA893)*(1-COS(RADIANS(N892)))-AA894*(SIN(RADIANS(N892)))</f>
        <v>-1.2584585399294834E-2</v>
      </c>
      <c r="AE892" s="30">
        <f>(AA892*AA894)*(1-COS(RADIANS(N892)))+AA893*(SIN(RADIANS(N892)))</f>
        <v>4.0010669622570827E-2</v>
      </c>
      <c r="AG892">
        <f t="array" ref="AG892:AG894">MMULT(AC892:AE894,Z892:Z894)</f>
        <v>0.44149090866144403</v>
      </c>
      <c r="AI892" s="28">
        <f>(T892^2)*(1-COS(RADIANS(M892)))+(COS(RADIANS(M892)))</f>
        <v>0.76604444311897801</v>
      </c>
      <c r="AJ892" s="28">
        <f>(T892*T893)*(1-COS(RADIANS(M892)))-T894*(SIN(RADIANS(M892)))</f>
        <v>-0.64278760968653925</v>
      </c>
      <c r="AK892" s="28">
        <f>(T892*T894)*(1-COS(RADIANS(M892)))+T893*(SIN(RADIANS(M892)))</f>
        <v>0</v>
      </c>
      <c r="AM892" s="61">
        <f t="array" ref="AM892:AM894">MMULT(AI892:AK894,AW892:AW894)</f>
        <v>-0.46703774954101573</v>
      </c>
      <c r="AN892" s="13"/>
      <c r="AO892" s="17">
        <v>1</v>
      </c>
      <c r="AP892">
        <v>0</v>
      </c>
      <c r="AR892" s="73">
        <f>(T892^2)*(1-COS(RADIANS(O892-45)))+(COS(RADIANS(O892-45)))</f>
        <v>-0.90258528434986052</v>
      </c>
      <c r="AS892" s="73">
        <f>(T892*T893)*(1-COS(RADIANS(O892-45)))-T894*(SIN(RADIANS(O892-45)))</f>
        <v>0.4305110968082953</v>
      </c>
      <c r="AT892" s="73">
        <f>(T892*T894)*(1-COS(RADIANS(O892-45)))+T893*(SIN(RADIANS(O892-45)))</f>
        <v>0</v>
      </c>
      <c r="AU892" s="10"/>
      <c r="AV892">
        <f t="array" ref="AV892:AV894">MMULT(AR892:AT894,S892:S894)</f>
        <v>-0.90258528434986052</v>
      </c>
      <c r="AW892" s="1">
        <f t="array" ref="AW892:AW894">MMULT(AC892:AE894,AV892:AV894)</f>
        <v>-0.89637320569372525</v>
      </c>
      <c r="BV892" s="1"/>
      <c r="BY892" t="s">
        <v>8</v>
      </c>
      <c r="BZ892" s="5">
        <f t="shared" ref="BZ892:CA894" si="1350">BZ887</f>
        <v>0.93180266183863136</v>
      </c>
      <c r="CA892" s="6">
        <f t="shared" si="1350"/>
        <v>-0.87956522186239505</v>
      </c>
      <c r="CB892" s="7">
        <f>CY891</f>
        <v>0.85063781367957314</v>
      </c>
      <c r="CC892" s="8">
        <f>DU891</f>
        <v>-0.44669990080074057</v>
      </c>
      <c r="CE892" s="9">
        <f>((SUMPRODUCT(CB892:CB894,BZ892:BZ894))*(SUMPRODUCT(CB892:CB894,CA892:CA894)))-((SUMPRODUCT(CC892:CC894,BZ892:BZ894))*(SUMPRODUCT(CC892:CC894,CA892:CA894)))</f>
        <v>5.5511151231257827E-16</v>
      </c>
      <c r="CG892">
        <v>1</v>
      </c>
      <c r="CH892" t="s">
        <v>161</v>
      </c>
      <c r="CI892" s="67"/>
      <c r="CJ892" s="1" t="s">
        <v>8</v>
      </c>
      <c r="CK892" s="5">
        <f t="shared" ref="CK892:CL894" si="1351">BZ892</f>
        <v>0.93180266183863136</v>
      </c>
      <c r="CL892" s="6">
        <f t="shared" si="1351"/>
        <v>-0.87956522186239505</v>
      </c>
      <c r="CM892" s="7">
        <f>FA891</f>
        <v>0.85830424564466157</v>
      </c>
      <c r="CN892" s="8">
        <f>FW891</f>
        <v>-0.43178618938695112</v>
      </c>
      <c r="CO892" s="10"/>
      <c r="CP892">
        <f t="shared" si="1349"/>
        <v>0.3492962422733713</v>
      </c>
      <c r="CQ892">
        <f t="shared" si="1349"/>
        <v>-0.34518112468713447</v>
      </c>
      <c r="CR892">
        <f>CJ895</f>
        <v>0</v>
      </c>
      <c r="CS892">
        <f>CM895</f>
        <v>0</v>
      </c>
      <c r="CW892" s="28"/>
      <c r="CY892" s="61">
        <v>-0.35707202555584594</v>
      </c>
      <c r="DA892" s="17">
        <v>0</v>
      </c>
      <c r="DB892">
        <v>0</v>
      </c>
      <c r="DD892" s="73">
        <f>(DB891*DB892)*(1-COS(RADIANS(CW891+45)))+DB893*(SIN(RADIANS(CW891+45)))</f>
        <v>-0.93932226048924472</v>
      </c>
      <c r="DE892" s="73">
        <f>(DB892^2)*(1-COS(RADIANS(CW891+45)))+(COS(RADIANS(CW891+45)))</f>
        <v>0.34303599074933172</v>
      </c>
      <c r="DF892" s="73">
        <f>(DB892*DB893)*(1-COS(RADIANS(CW891+45)))-DB891*(SIN(RADIANS(CW891+45)))</f>
        <v>0</v>
      </c>
      <c r="DG892" s="10"/>
      <c r="DH892">
        <v>-0.93932226048924472</v>
      </c>
      <c r="DI892" s="23">
        <f>SIN(RADIANS('[1]Biaxial Input'!$F$21))*(COS(RADIANS(0)))</f>
        <v>6.9756473744125524E-2</v>
      </c>
      <c r="DK892" s="30">
        <f>(DI891*DI892)*(1-COS(RADIANS(CV891)))+DI893*(SIN(RADIANS(CV891)))</f>
        <v>-6.5197179069601558E-3</v>
      </c>
      <c r="DL892" s="30">
        <f>(DI892^2)*(1-COS(RADIANS(CV891)))+(COS(RADIANS(CV891)))</f>
        <v>0.90676369012465463</v>
      </c>
      <c r="DM892" s="30">
        <f>(DI892*DI893)*(1-COS(RADIANS(CV891)))-DI891*(SIN(RADIANS(CV891)))</f>
        <v>0.42158878489581864</v>
      </c>
      <c r="DO892">
        <v>-0.85397981702907988</v>
      </c>
      <c r="DQ892" s="28">
        <f>(DB891*DB892)*(1-COS(RADIANS(CU891)))+DB893*(SIN(RADIANS(CU891)))</f>
        <v>0.70710678118654746</v>
      </c>
      <c r="DR892" s="28">
        <f>(DB892^2)*(1-COS(RADIANS(CU891)))+(COS(RADIANS(CU891)))</f>
        <v>0.70710678118654757</v>
      </c>
      <c r="DS892" s="28">
        <f>(DB892*DB893)*(1-COS(RADIANS(CU891)))-DB891*(SIN(RADIANS(CU891)))</f>
        <v>0</v>
      </c>
      <c r="DU892" s="61">
        <v>-0.87793387106988852</v>
      </c>
      <c r="DW892" s="17">
        <v>0</v>
      </c>
      <c r="DX892">
        <v>0</v>
      </c>
      <c r="DZ892" s="73">
        <f>(DB891*DB892)*(1-COS(RADIANS(CW891-45)))+DB893*(SIN(RADIANS(CW891-45)))</f>
        <v>-0.34303599074933133</v>
      </c>
      <c r="EA892" s="73">
        <f>(DB892^2)*(1-COS(RADIANS(CW891-45)))+(COS(RADIANS(CW891-45)))</f>
        <v>-0.93932226048924483</v>
      </c>
      <c r="EB892" s="73">
        <f>(DB892*DB893)*(1-COS(RADIANS(CW891-45)))-DB891*(SIN(RADIANS(CW891-45)))</f>
        <v>0</v>
      </c>
      <c r="EC892" s="10"/>
      <c r="ED892">
        <v>-0.34303599074933133</v>
      </c>
      <c r="EE892" s="1">
        <v>-0.30492846465531259</v>
      </c>
      <c r="EG892">
        <f>CY892+DU892</f>
        <v>-1.2350058966257345</v>
      </c>
      <c r="EH892">
        <f>EG892/(SQRT(EG891^2+EG892^2+EG893^2))</f>
        <v>-0.87328104430942921</v>
      </c>
      <c r="EJ892">
        <f>Q892+AM892</f>
        <v>0.35040491863349921</v>
      </c>
      <c r="EK892">
        <f>EJ892/(SQRT(EJ891^2+EJ892^2+EJ893^2))</f>
        <v>0.29731539934126588</v>
      </c>
      <c r="EM892" s="23">
        <f>CY893*DU891-CY891*DU893</f>
        <v>-0.31895405091280099</v>
      </c>
      <c r="EP892" s="9">
        <f>((SUMPRODUCT(CM892:CM894,BZ892:BZ894))*(SUMPRODUCT(CM892:CM894,CA892:CA894)))-((SUMPRODUCT(CN892:CN894,BZ892:BZ894))*(SUMPRODUCT(CN892:CN894,CA892:CA894)))</f>
        <v>-3.3457114045107872E-2</v>
      </c>
      <c r="EY892" s="28"/>
      <c r="EZ892" s="10"/>
      <c r="FA892" s="61">
        <v>-0.34169558301386721</v>
      </c>
      <c r="FB892" s="13">
        <f>BW893</f>
        <v>0</v>
      </c>
      <c r="FC892" s="17">
        <v>0</v>
      </c>
      <c r="FD892">
        <v>0</v>
      </c>
      <c r="FF892" s="73">
        <f>(FD891*FD892)*(1-COS(RADIANS(EY891+45)))+FD893*(SIN(RADIANS(EY891+45)))</f>
        <v>-0.93319239362608908</v>
      </c>
      <c r="FG892" s="73">
        <f>(FD892^2)*(1-COS(RADIANS(EY891+45)))+(COS(RADIANS(EY891+45)))</f>
        <v>0.35937717857205448</v>
      </c>
      <c r="FH892" s="73">
        <f>(FD892*FD893)*(1-COS(RADIANS(EY891+45)))-FD891*(SIN(RADIANS(EY891+45)))</f>
        <v>0</v>
      </c>
      <c r="FI892" s="10"/>
      <c r="FJ892">
        <v>-0.93319239362608908</v>
      </c>
      <c r="FK892" s="23">
        <f>SIN(RADIANS(176))*(COS(RADIANS(0)))</f>
        <v>6.9756473744125524E-2</v>
      </c>
      <c r="FM892" s="30">
        <f>(FK891*FK892)*(1-COS(RADIANS(EX891)))+FK893*(SIN(RADIANS(EX891)))</f>
        <v>-6.5197179069601558E-3</v>
      </c>
      <c r="FN892" s="30">
        <f>(FK892^2)*(1-COS(RADIANS(EX891)))+(COS(RADIANS(EX891)))</f>
        <v>0.90676369012465463</v>
      </c>
      <c r="FO892" s="30">
        <f>(FK892*FK893)*(1-COS(RADIANS(EX891)))-FK891*(SIN(RADIANS(EX891)))</f>
        <v>0.42158878489581864</v>
      </c>
      <c r="FQ892">
        <v>-0.84852801626714081</v>
      </c>
      <c r="FS892" s="28">
        <f>(FD891*FD892)*(1-COS(RADIANS(EW891)))+FD893*(SIN(RADIANS(EW891)))</f>
        <v>0.70710678118654746</v>
      </c>
      <c r="FT892" s="28">
        <f>(FD892^2)*(1-COS(RADIANS(EW891)))+(COS(RADIANS(EW891)))</f>
        <v>0.70710678118654757</v>
      </c>
      <c r="FU892" s="28">
        <f>(FD892*FD893)*(1-COS(RADIANS(EW891)))-FD891*(SIN(RADIANS(EW891)))</f>
        <v>0</v>
      </c>
      <c r="FW892" s="61">
        <v>-0.88403192360634097</v>
      </c>
      <c r="FX892" s="13">
        <f>BX893</f>
        <v>0</v>
      </c>
      <c r="FY892" s="17">
        <v>0</v>
      </c>
      <c r="FZ892">
        <v>0</v>
      </c>
      <c r="GB892" s="73">
        <f>(FD891*FD892)*(1-COS(RADIANS(EY891-45)))+FD893*(SIN(RADIANS(EY891-45)))</f>
        <v>-0.35937717857205409</v>
      </c>
      <c r="GC892" s="73">
        <f>(FD892^2)*(1-COS(RADIANS(EY891-45)))+(COS(RADIANS(EY891-45)))</f>
        <v>-0.9331923936260893</v>
      </c>
      <c r="GD892" s="73">
        <f>(FD892*FD893)*(1-COS(RADIANS(EY891-45)))-FD891*(SIN(RADIANS(EY891-45)))</f>
        <v>0</v>
      </c>
      <c r="GE892" s="10"/>
      <c r="GF892">
        <v>-0.35937717857205409</v>
      </c>
      <c r="GG892" s="1">
        <v>-0.31978602542921974</v>
      </c>
      <c r="GI892">
        <f>FA892+FW892</f>
        <v>-1.2257275066202082</v>
      </c>
      <c r="GJ892">
        <f>GI892/(SQRT(GI891^2+GI892^2+GI893^2))</f>
        <v>-0.86672023181802826</v>
      </c>
      <c r="GL892">
        <f>CH893+DC892</f>
        <v>-3.3457114045107872E-2</v>
      </c>
      <c r="GM892" t="e">
        <f>GL892/(SQRT(GL891^2+GL892^2+GL893^2))</f>
        <v>#VALUE!</v>
      </c>
      <c r="GO892" s="27">
        <f>FA893*FW891-FA891*FW893</f>
        <v>-0.31895405091280093</v>
      </c>
    </row>
    <row r="893" spans="1:197" x14ac:dyDescent="0.2">
      <c r="A893" s="1"/>
      <c r="D893" t="s">
        <v>8</v>
      </c>
      <c r="E893" s="5">
        <f t="shared" ref="E893:F895" si="1352">E888</f>
        <v>0.93164791336911346</v>
      </c>
      <c r="F893" s="6">
        <f t="shared" si="1352"/>
        <v>-0.87976681083470054</v>
      </c>
      <c r="G893" s="7">
        <f>Q892</f>
        <v>0.81744266817451494</v>
      </c>
      <c r="H893" s="8">
        <f>AM892</f>
        <v>-0.46703774954101573</v>
      </c>
      <c r="J893" s="9">
        <f>((SUMPRODUCT(G893:G895,E893:E895))*(SUMPRODUCT(G893:G895,F893:F895)))-((SUMPRODUCT(H893:H895,E893:E895))*(SUMPRODUCT(H893:H895,F893:F895)))</f>
        <v>-2.029059755855378E-2</v>
      </c>
      <c r="Q893" s="61">
        <v>-0.28735231058991251</v>
      </c>
      <c r="S893" s="17">
        <v>0</v>
      </c>
      <c r="T893">
        <v>0</v>
      </c>
      <c r="V893" s="73">
        <f>(T892*T893)*(1-COS(RADIANS(O892+45)))+T894*(SIN(RADIANS(O892+45)))</f>
        <v>-0.90258528434986074</v>
      </c>
      <c r="W893" s="73">
        <f>(T893^2)*(1-COS(RADIANS(O892+45)))+(COS(RADIANS(O892+45)))</f>
        <v>0.4305110968082948</v>
      </c>
      <c r="X893" s="73">
        <f>(T893*T894)*(1-COS(RADIANS(O892+45)))-T892*(SIN(RADIANS(O892+45)))</f>
        <v>0</v>
      </c>
      <c r="Y893" s="10"/>
      <c r="Z893">
        <v>-0.90258528434986074</v>
      </c>
      <c r="AA893" s="23">
        <f>SIN(RADIANS('[1]Biaxial Input'!$F$21))*(COS(RADIANS(0)))</f>
        <v>6.9756473744125524E-2</v>
      </c>
      <c r="AC893" s="30">
        <f>(AA892*AA893)*(1-COS(RADIANS(N892)))+AA894*(SIN(RADIANS(N892)))</f>
        <v>-1.2584585399294834E-2</v>
      </c>
      <c r="AD893" s="30">
        <f>(AA893^2)*(1-COS(RADIANS(N892)))+(COS(RADIANS(N892)))</f>
        <v>0.82003204422559539</v>
      </c>
      <c r="AE893" s="30">
        <f>(AA893*AA894)*(1-COS(RADIANS(N892)))-AA892*(SIN(RADIANS(N892)))</f>
        <v>0.57217923297994577</v>
      </c>
      <c r="AG893">
        <v>-0.74556665947648459</v>
      </c>
      <c r="AI893" s="28">
        <f>(T892*T893)*(1-COS(RADIANS(M892)))+T894*(SIN(RADIANS(M892)))</f>
        <v>0.64278760968653925</v>
      </c>
      <c r="AJ893" s="28">
        <f>(T893^2)*(1-COS(RADIANS(M892)))+(COS(RADIANS(M892)))</f>
        <v>0.76604444311897801</v>
      </c>
      <c r="AK893" s="28">
        <f>(T893*T894)*(1-COS(RADIANS(M892)))-T892*(SIN(RADIANS(M892)))</f>
        <v>0</v>
      </c>
      <c r="AM893" s="61">
        <v>-0.8379152379643573</v>
      </c>
      <c r="AO893" s="17">
        <v>0</v>
      </c>
      <c r="AP893">
        <v>0</v>
      </c>
      <c r="AR893" s="73">
        <f>(T892*T893)*(1-COS(RADIANS(O892-45)))+T894*(SIN(RADIANS(O892-45)))</f>
        <v>-0.4305110968082953</v>
      </c>
      <c r="AS893" s="73">
        <f>(T893^2)*(1-COS(RADIANS(O892-45)))+(COS(RADIANS(O892-45)))</f>
        <v>-0.90258528434986052</v>
      </c>
      <c r="AT893" s="73">
        <f>(T893*T894)*(1-COS(RADIANS(O892-45)))-T892*(SIN(RADIANS(O892-45)))</f>
        <v>0</v>
      </c>
      <c r="AU893" s="10"/>
      <c r="AV893">
        <v>-0.4305110968082953</v>
      </c>
      <c r="AW893" s="1">
        <v>-0.34167423318646195</v>
      </c>
      <c r="BV893" s="1"/>
      <c r="BY893" t="s">
        <v>9</v>
      </c>
      <c r="BZ893" s="5">
        <f t="shared" si="1350"/>
        <v>0.3492962422733713</v>
      </c>
      <c r="CA893" s="6">
        <f t="shared" si="1350"/>
        <v>-0.34518112468713447</v>
      </c>
      <c r="CB893" s="7">
        <f>CY892</f>
        <v>-0.35707202555584594</v>
      </c>
      <c r="CC893" s="8">
        <f>DU892</f>
        <v>-0.87793387106988852</v>
      </c>
      <c r="CE893" s="10"/>
      <c r="CH893">
        <f>((SUMPRODUCT(CM892:CM894,CK892:CK894))*(SUMPRODUCT(CM892:CM894,CL892:CL894)))-((SUMPRODUCT(CN892:CN894,CK892:CK894))*(SUMPRODUCT(CN892:CN894,CL892:CL894)))</f>
        <v>-3.3457114045107872E-2</v>
      </c>
      <c r="CI893" s="67"/>
      <c r="CJ893" s="10" t="s">
        <v>9</v>
      </c>
      <c r="CK893" s="5">
        <f t="shared" si="1351"/>
        <v>0.3492962422733713</v>
      </c>
      <c r="CL893" s="6">
        <f t="shared" si="1351"/>
        <v>-0.34518112468713447</v>
      </c>
      <c r="CM893" s="7">
        <f>FA892</f>
        <v>-0.34169558301386721</v>
      </c>
      <c r="CN893" s="8">
        <f>FW892</f>
        <v>-0.88403192360634097</v>
      </c>
      <c r="CP893">
        <f t="shared" si="1349"/>
        <v>-9.8670839279614439E-2</v>
      </c>
      <c r="CQ893">
        <f t="shared" si="1349"/>
        <v>-0.32743703463395935</v>
      </c>
      <c r="CR893">
        <f>CK895</f>
        <v>0</v>
      </c>
      <c r="CS893">
        <f>CN895</f>
        <v>0</v>
      </c>
      <c r="CW893" s="28"/>
      <c r="CY893" s="61">
        <v>0.38589490603515519</v>
      </c>
      <c r="DA893" s="17">
        <v>0</v>
      </c>
      <c r="DB893">
        <v>1</v>
      </c>
      <c r="DD893" s="73">
        <f>(DB891*DB893)*(1-COS(RADIANS(CW891+45)))-DB892*(SIN(RADIANS(CW891+45)))</f>
        <v>0</v>
      </c>
      <c r="DE893" s="73">
        <f>(DB892*DB893)*(1-COS(RADIANS(CW891+45)))+DB891*(SIN(RADIANS(CW891+45)))</f>
        <v>0</v>
      </c>
      <c r="DF893" s="73">
        <f>(DB893^2)*(1-COS(RADIANS(CW891+45)))+(COS(RADIANS(CW891+45)))</f>
        <v>1</v>
      </c>
      <c r="DG893" s="10"/>
      <c r="DH893">
        <v>0</v>
      </c>
      <c r="DI893" s="23">
        <f>SIN(RADIANS('[1]Biaxial Input'!$F$21))*SIN(RADIANS(0))</f>
        <v>0</v>
      </c>
      <c r="DK893" s="30">
        <f>(DI891*DI893)*(1-COS(RADIANS(CV891)))-DI892*(SIN(RADIANS(CV891)))</f>
        <v>-2.948035967890307E-2</v>
      </c>
      <c r="DL893" s="30">
        <f>(DI892*DI893)*(1-COS(RADIANS(CV891)))+DI891*(SIN(RADIANS(CV891)))</f>
        <v>-0.42158878489581864</v>
      </c>
      <c r="DM893" s="30">
        <f>(DI893^2)*(1-COS(RADIANS(CV891)))+(COS(RADIANS(CV891)))</f>
        <v>0.90630778703664994</v>
      </c>
      <c r="DO893">
        <v>0.38589490603515519</v>
      </c>
      <c r="DQ893" s="28">
        <f>(DB891*DB893)*(1-COS(RADIANS(CU891)))-DB892*(SIN(RADIANS(CU891)))</f>
        <v>0</v>
      </c>
      <c r="DR893" s="28">
        <f>(DB892*DB893)*(1-COS(RADIANS(CU891)))+DB891*(SIN(RADIANS(CU891)))</f>
        <v>0</v>
      </c>
      <c r="DS893" s="28">
        <f>(DB893^2)*(1-COS(RADIANS(CU891)))+(COS(RADIANS(CU891)))</f>
        <v>1</v>
      </c>
      <c r="DU893" s="61">
        <v>0.1723116846091671</v>
      </c>
      <c r="DW893" s="17">
        <v>0</v>
      </c>
      <c r="DX893">
        <v>1</v>
      </c>
      <c r="DZ893" s="73">
        <f>(DB891*DB891)*(1-COS(RADIANS(CW891-45)))-DB891*(SIN(RADIANS(CW891-45)))</f>
        <v>0</v>
      </c>
      <c r="EA893" s="73">
        <f>(DB892*DB893)*(1-COS(RADIANS(CW891-45)))+DB891*(SIN(RADIANS(CW891-45)))</f>
        <v>0</v>
      </c>
      <c r="EB893" s="73">
        <f>(DB893^2)*(1-COS(RADIANS(CW891-45)))+(COS(RADIANS(CW891-45)))</f>
        <v>1</v>
      </c>
      <c r="EC893" s="10"/>
      <c r="ED893">
        <v>0</v>
      </c>
      <c r="EE893" s="1">
        <v>0.1723116846091671</v>
      </c>
      <c r="EG893">
        <f>CY893+DU893</f>
        <v>0.55820659064432232</v>
      </c>
      <c r="EH893">
        <f>EG893/(SQRT(EG891^2+EG892^2+EG893^2))</f>
        <v>0.39471166554762355</v>
      </c>
      <c r="EJ893">
        <f>Q893+AM893</f>
        <v>-1.1252675485542698</v>
      </c>
      <c r="EK893">
        <f>EJ893/(SQRT(EJ891^2+EJ892^2+EJ893^2))</f>
        <v>-0.95477932178830915</v>
      </c>
      <c r="EM893" s="23">
        <f>CY891*DU892-CY892*DU891</f>
        <v>-0.90630778703665005</v>
      </c>
      <c r="ER893">
        <f t="shared" ref="ER893:ES895" si="1353">CK892</f>
        <v>0.93180266183863136</v>
      </c>
      <c r="ES893">
        <f t="shared" si="1353"/>
        <v>-0.87956522186239505</v>
      </c>
      <c r="ET893" t="e">
        <f>#REF!</f>
        <v>#REF!</v>
      </c>
      <c r="EU893" t="e">
        <f>#REF!</f>
        <v>#REF!</v>
      </c>
      <c r="EY893" s="28"/>
      <c r="EZ893" s="10"/>
      <c r="FA893" s="61">
        <v>0.38282887881814986</v>
      </c>
      <c r="FB893" s="13">
        <f>BW894</f>
        <v>0</v>
      </c>
      <c r="FC893" s="17">
        <v>0</v>
      </c>
      <c r="FD893">
        <v>1</v>
      </c>
      <c r="FF893" s="73">
        <f>(FD891*FD893)*(1-COS(RADIANS(EY891+45)))-FD892*(SIN(RADIANS(EY891+45)))</f>
        <v>0</v>
      </c>
      <c r="FG893" s="73">
        <f>(FD892*FD893)*(1-COS(RADIANS(EY891+45)))+FD891*(SIN(RADIANS(EY891+45)))</f>
        <v>0</v>
      </c>
      <c r="FH893" s="73">
        <f>(FD893^2)*(1-COS(RADIANS(EY891+45)))+(COS(RADIANS(EY891+45)))</f>
        <v>1</v>
      </c>
      <c r="FI893" s="10"/>
      <c r="FJ893">
        <v>0</v>
      </c>
      <c r="FK893" s="23">
        <f>SIN(RADIANS(176))*SIN(RADIANS(0))</f>
        <v>0</v>
      </c>
      <c r="FM893" s="30">
        <f>(FK891*FK893)*(1-COS(RADIANS(EX891)))-FK892*(SIN(RADIANS(EX891)))</f>
        <v>-2.948035967890307E-2</v>
      </c>
      <c r="FN893" s="30">
        <f>(FK892*FK893)*(1-COS(RADIANS(EX891)))+FK891*(SIN(RADIANS(EX891)))</f>
        <v>-0.42158878489581864</v>
      </c>
      <c r="FO893" s="30">
        <f>(FK893^2)*(1-COS(RADIANS(EX891)))+(COS(RADIANS(EX891)))</f>
        <v>0.90630778703664994</v>
      </c>
      <c r="FQ893">
        <v>0.38282887881814986</v>
      </c>
      <c r="FS893" s="28">
        <f>(FD891*FD893)*(1-COS(RADIANS(EW891)))-FD892*(SIN(RADIANS(EW891)))</f>
        <v>0</v>
      </c>
      <c r="FT893" s="28">
        <f>(FD892*FD893)*(1-COS(RADIANS(EW891)))+FD891*(SIN(RADIANS(EW891)))</f>
        <v>0</v>
      </c>
      <c r="FU893" s="28">
        <f>(FD893^2)*(1-COS(RADIANS(EW891)))+(COS(RADIANS(EW891)))</f>
        <v>1</v>
      </c>
      <c r="FW893" s="61">
        <v>0.1790202354471935</v>
      </c>
      <c r="FX893" s="13">
        <f>BX894</f>
        <v>0</v>
      </c>
      <c r="FY893" s="17">
        <v>0</v>
      </c>
      <c r="FZ893">
        <v>1</v>
      </c>
      <c r="GB893" s="73">
        <f>(FD891*FD891)*(1-COS(RADIANS(EY891-45)))-FD891*(SIN(RADIANS(EY891-45)))</f>
        <v>0</v>
      </c>
      <c r="GC893" s="73">
        <f>(FD892*FD893)*(1-COS(RADIANS(EY891-45)))+FD891*(SIN(RADIANS(EY891-45)))</f>
        <v>0</v>
      </c>
      <c r="GD893" s="73">
        <f>(FD893^2)*(1-COS(RADIANS(EY891-45)))+(COS(RADIANS(EY891-45)))</f>
        <v>1</v>
      </c>
      <c r="GE893" s="10"/>
      <c r="GF893">
        <v>0</v>
      </c>
      <c r="GG893" s="1">
        <v>0.1790202354471935</v>
      </c>
      <c r="GI893">
        <f>FA893+FW893</f>
        <v>0.56184911426534334</v>
      </c>
      <c r="GJ893">
        <f>GI893/(SQRT(GI891^2+GI892^2+GI893^2))</f>
        <v>0.39728731870067979</v>
      </c>
      <c r="GL893" t="e">
        <f>#REF!+DC893</f>
        <v>#REF!</v>
      </c>
      <c r="GM893" t="e">
        <f>GL893/(SQRT(GL891^2+GL892^2+GL893^2))</f>
        <v>#REF!</v>
      </c>
      <c r="GO893" s="27">
        <f>FA891*FW892-FA892*FW891</f>
        <v>-0.90630778703664983</v>
      </c>
    </row>
    <row r="894" spans="1:197" x14ac:dyDescent="0.2">
      <c r="A894" s="1"/>
      <c r="D894" t="s">
        <v>9</v>
      </c>
      <c r="E894" s="5">
        <f t="shared" si="1352"/>
        <v>0.34974090714269884</v>
      </c>
      <c r="F894" s="6">
        <f t="shared" si="1352"/>
        <v>-0.3447469567785969</v>
      </c>
      <c r="G894" s="7">
        <f t="shared" ref="G894:G895" si="1354">Q893</f>
        <v>-0.28735231058991251</v>
      </c>
      <c r="H894" s="8">
        <f t="shared" ref="H894:H895" si="1355">AM893</f>
        <v>-0.8379152379643573</v>
      </c>
      <c r="J894" s="10"/>
      <c r="Q894" s="61">
        <v>0.4992155184350423</v>
      </c>
      <c r="S894" s="17">
        <v>0</v>
      </c>
      <c r="T894">
        <v>1</v>
      </c>
      <c r="V894" s="73">
        <f>(T892*T894)*(1-COS(RADIANS(O892+45)))-T893*(SIN(RADIANS(O892+45)))</f>
        <v>0</v>
      </c>
      <c r="W894" s="73">
        <f>(T893*T894)*(1-COS(RADIANS(O892+45)))+T892*(SIN(RADIANS(O892+45)))</f>
        <v>0</v>
      </c>
      <c r="X894" s="73">
        <f>(T894^2)*(1-COS(RADIANS(O892+45)))+(COS(RADIANS(O892+45)))</f>
        <v>1</v>
      </c>
      <c r="Y894" s="10"/>
      <c r="Z894">
        <v>0</v>
      </c>
      <c r="AA894" s="23">
        <f>SIN(RADIANS('[1]Biaxial Input'!$F$21))*SIN(RADIANS(0))</f>
        <v>0</v>
      </c>
      <c r="AC894" s="30">
        <f>(AA892*AA894)*(1-COS(RADIANS(N892)))-AA893*(SIN(RADIANS(N892)))</f>
        <v>-4.0010669622570827E-2</v>
      </c>
      <c r="AD894" s="30">
        <f>(AA893*AA894)*(1-COS(RADIANS(N892)))+AA892*(SIN(RADIANS(N892)))</f>
        <v>-0.57217923297994577</v>
      </c>
      <c r="AE894" s="30">
        <f>(AA894^2)*(1-COS(RADIANS(N892)))+(COS(RADIANS(N892)))</f>
        <v>0.8191520442889918</v>
      </c>
      <c r="AG894">
        <v>0.4992155184350423</v>
      </c>
      <c r="AI894" s="28">
        <f>(T892*T894)*(1-COS(RADIANS(M892)))-T893*(SIN(RADIANS(M892)))</f>
        <v>0</v>
      </c>
      <c r="AJ894" s="28">
        <f>(T893*T894)*(1-COS(RADIANS(M892)))+T892*(SIN(RADIANS(M892)))</f>
        <v>0</v>
      </c>
      <c r="AK894" s="28">
        <f>(T894^2)*(1-COS(RADIANS(M892)))+(COS(RADIANS(M892)))</f>
        <v>1</v>
      </c>
      <c r="AM894" s="61">
        <v>0.28244255077944203</v>
      </c>
      <c r="AO894" s="17">
        <v>0</v>
      </c>
      <c r="AP894">
        <v>1</v>
      </c>
      <c r="AR894" s="73">
        <f>(T892*T892)*(1-COS(RADIANS(O892-45)))-T892*(SIN(RADIANS(O892-45)))</f>
        <v>0</v>
      </c>
      <c r="AS894" s="73">
        <f>(T893*T894)*(1-COS(RADIANS(O892-45)))+T892*(SIN(RADIANS(O892-45)))</f>
        <v>0</v>
      </c>
      <c r="AT894" s="73">
        <f>(T894^2)*(1-COS(RADIANS(O892-45)))+(COS(RADIANS(O892-45)))</f>
        <v>1</v>
      </c>
      <c r="AU894" s="10"/>
      <c r="AV894">
        <v>0</v>
      </c>
      <c r="AW894" s="1">
        <v>0.28244255077944203</v>
      </c>
      <c r="BV894" s="1"/>
      <c r="BY894" t="s">
        <v>10</v>
      </c>
      <c r="BZ894" s="5">
        <f t="shared" si="1350"/>
        <v>-9.8670839279614439E-2</v>
      </c>
      <c r="CA894" s="6">
        <f t="shared" si="1350"/>
        <v>-0.32743703463395935</v>
      </c>
      <c r="CB894" s="7">
        <f>CY893</f>
        <v>0.38589490603515519</v>
      </c>
      <c r="CC894" s="8">
        <f>DU893</f>
        <v>0.1723116846091671</v>
      </c>
      <c r="CE894" s="10"/>
      <c r="CG894" s="10" t="s">
        <v>160</v>
      </c>
      <c r="CH894" s="10">
        <f>-CH891*((EY891-CW891)/(CH893-CE892))</f>
        <v>245.06195136069923</v>
      </c>
      <c r="CI894" s="67"/>
      <c r="CJ894" s="10" t="s">
        <v>10</v>
      </c>
      <c r="CK894" s="5">
        <f t="shared" si="1351"/>
        <v>-9.8670839279614439E-2</v>
      </c>
      <c r="CL894" s="6">
        <f t="shared" si="1351"/>
        <v>-0.32743703463395935</v>
      </c>
      <c r="CM894" s="7">
        <f>FA893</f>
        <v>0.38282887881814986</v>
      </c>
      <c r="CN894" s="8">
        <f>FW893</f>
        <v>0.1790202354471935</v>
      </c>
      <c r="CW894" s="28"/>
      <c r="DH894" s="10"/>
      <c r="DI894" s="10"/>
      <c r="DJ894" s="10"/>
      <c r="DK894" s="10"/>
      <c r="DL894" s="10"/>
      <c r="DM894" s="10"/>
      <c r="DN894" s="10"/>
      <c r="DO894" s="10"/>
      <c r="DP894" s="10"/>
      <c r="EE894" s="1"/>
      <c r="EI894" s="64">
        <f>(DEGREES(ACOS((EH891*EK891+EH892*EK892+EH893*EK893)/((SQRT(EH891^2+EH892^2+EH893^2))*(SQRT(EK891^2+EK892^2+EK893^2))))))</f>
        <v>129.53150682409728</v>
      </c>
      <c r="ER894">
        <f t="shared" si="1353"/>
        <v>0.3492962422733713</v>
      </c>
      <c r="ES894">
        <f t="shared" si="1353"/>
        <v>-0.34518112468713447</v>
      </c>
      <c r="ET894" t="e">
        <f>#REF!</f>
        <v>#REF!</v>
      </c>
      <c r="EU894" t="e">
        <f>#REF!</f>
        <v>#REF!</v>
      </c>
      <c r="EY894" s="28"/>
      <c r="EZ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GG894" s="1"/>
      <c r="GK894" s="64" t="e">
        <f>(DEGREES(ACOS((GJ891*GM891+GJ892*GM892+GJ893*GM893)/((SQRT(GJ891^2+GJ892^2+GJ893^2))*(SQRT(GM891^2+GM892^2+GM893^2))))))</f>
        <v>#VALUE!</v>
      </c>
    </row>
    <row r="895" spans="1:197" x14ac:dyDescent="0.2">
      <c r="A895" s="1"/>
      <c r="D895" t="s">
        <v>10</v>
      </c>
      <c r="E895" s="5">
        <f t="shared" si="1352"/>
        <v>-9.8556904303954668E-2</v>
      </c>
      <c r="F895" s="6">
        <f t="shared" si="1352"/>
        <v>-0.32735285907661849</v>
      </c>
      <c r="G895" s="7">
        <f t="shared" si="1354"/>
        <v>0.4992155184350423</v>
      </c>
      <c r="H895" s="8">
        <f t="shared" si="1355"/>
        <v>0.28244255077944203</v>
      </c>
      <c r="J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W895" s="1"/>
      <c r="BV895" s="1"/>
      <c r="CE895" s="10"/>
      <c r="CS895" s="15"/>
      <c r="CW895" s="28"/>
      <c r="CY895" s="82" t="s">
        <v>148</v>
      </c>
      <c r="CZ895" s="13"/>
      <c r="DB895" s="10"/>
      <c r="DC895" s="10"/>
      <c r="DD895" s="10"/>
      <c r="DE895" s="10"/>
      <c r="DF895" s="10"/>
      <c r="DG895" s="10"/>
      <c r="DH895" s="80"/>
      <c r="DI895" s="23" t="s">
        <v>149</v>
      </c>
      <c r="DM895" s="1"/>
      <c r="DO895" s="80"/>
      <c r="DS895" s="13"/>
      <c r="DT895" s="81"/>
      <c r="DU895" s="82" t="s">
        <v>150</v>
      </c>
      <c r="DW895" s="13"/>
      <c r="DX895" s="13"/>
      <c r="EA895" s="1"/>
      <c r="EE895" s="1"/>
      <c r="ER895">
        <f t="shared" si="1353"/>
        <v>-9.8670839279614439E-2</v>
      </c>
      <c r="ES895">
        <f t="shared" si="1353"/>
        <v>-0.32743703463395935</v>
      </c>
      <c r="ET895" t="e">
        <f>#REF!</f>
        <v>#REF!</v>
      </c>
      <c r="EU895" t="e">
        <f>#REF!</f>
        <v>#REF!</v>
      </c>
      <c r="EY895" s="28"/>
      <c r="EZ895" s="10"/>
      <c r="FA895" s="82" t="s">
        <v>148</v>
      </c>
      <c r="FB895" s="13"/>
      <c r="FD895" s="10"/>
      <c r="FE895" s="10"/>
      <c r="FF895" s="10"/>
      <c r="FG895" s="10"/>
      <c r="FH895" s="10"/>
      <c r="FI895" s="10"/>
      <c r="FJ895" s="80"/>
      <c r="FK895" s="23" t="s">
        <v>149</v>
      </c>
      <c r="FO895" s="1"/>
      <c r="FQ895" s="80"/>
      <c r="FU895" s="13"/>
      <c r="FV895" s="81"/>
      <c r="FW895" s="82" t="s">
        <v>150</v>
      </c>
      <c r="FY895" s="13"/>
      <c r="FZ895" s="13"/>
      <c r="GC895" s="1"/>
      <c r="GG895" s="1"/>
      <c r="GK895" s="13"/>
    </row>
    <row r="896" spans="1:197" x14ac:dyDescent="0.2">
      <c r="A896" s="1"/>
      <c r="J896" s="10"/>
      <c r="Q896" s="82" t="s">
        <v>148</v>
      </c>
      <c r="R896" s="13"/>
      <c r="T896" s="10"/>
      <c r="U896" s="10"/>
      <c r="V896" s="10"/>
      <c r="W896" s="10"/>
      <c r="X896" s="10"/>
      <c r="Y896" s="10"/>
      <c r="Z896" s="80"/>
      <c r="AA896" s="23" t="s">
        <v>149</v>
      </c>
      <c r="AE896" s="1"/>
      <c r="AG896" s="80"/>
      <c r="AK896" s="13"/>
      <c r="AL896" s="81"/>
      <c r="AM896" s="82" t="s">
        <v>150</v>
      </c>
      <c r="AO896" s="13"/>
      <c r="AP896" s="13"/>
      <c r="AS896" s="1"/>
      <c r="AW896" s="1"/>
      <c r="BV896" s="1"/>
      <c r="BZ896" s="5" t="s">
        <v>4</v>
      </c>
      <c r="CA896" s="6" t="s">
        <v>5</v>
      </c>
      <c r="CB896" s="7" t="s">
        <v>6</v>
      </c>
      <c r="CC896" s="8" t="s">
        <v>1</v>
      </c>
      <c r="CD896">
        <v>7</v>
      </c>
      <c r="CE896" s="9" t="s">
        <v>7</v>
      </c>
      <c r="CG896" s="90" t="s">
        <v>157</v>
      </c>
      <c r="CH896" s="61">
        <f>CE897-((CH898-CE897)/(EY896-CW896))*CW896</f>
        <v>-5.8208934435060478</v>
      </c>
      <c r="CI896" s="10"/>
      <c r="CK896" s="5" t="s">
        <v>4</v>
      </c>
      <c r="CL896" s="6" t="s">
        <v>5</v>
      </c>
      <c r="CM896" s="7" t="s">
        <v>6</v>
      </c>
      <c r="CN896" s="8" t="s">
        <v>1</v>
      </c>
      <c r="CO896" s="10"/>
      <c r="CP896">
        <f t="shared" ref="CP896:CQ898" si="1356">BZ897</f>
        <v>0.93180266183863136</v>
      </c>
      <c r="CQ896">
        <f t="shared" si="1356"/>
        <v>-0.87956522186239505</v>
      </c>
      <c r="CR896">
        <f>CI900</f>
        <v>0</v>
      </c>
      <c r="CS896">
        <f>CL900</f>
        <v>0</v>
      </c>
      <c r="CU896" s="17">
        <f>CU800</f>
        <v>20</v>
      </c>
      <c r="CV896" s="17">
        <f>CV800</f>
        <v>30</v>
      </c>
      <c r="CW896" s="31">
        <f>CH803</f>
        <v>176.7612054441409</v>
      </c>
      <c r="CY896" s="61">
        <f t="array" ref="CY896:CY898">MMULT(DQ896:DS898,DO896:DO898)</f>
        <v>-0.49960430686759599</v>
      </c>
      <c r="CZ896" s="13"/>
      <c r="DA896" s="17">
        <v>1</v>
      </c>
      <c r="DB896">
        <v>0</v>
      </c>
      <c r="DD896" s="73">
        <f>(DB896^2)*(1-COS(RADIANS(CW896+45)))+(COS(RADIANS(CW896+45)))</f>
        <v>-0.7459271330559214</v>
      </c>
      <c r="DE896" s="73">
        <f>(DB896*DB897)*(1-COS(RADIANS(CW896+45)))-DB898*(SIN(RADIANS(CW896+45)))</f>
        <v>0.66602756111963846</v>
      </c>
      <c r="DF896" s="73">
        <f>(DB896*DB898)*(1-COS(RADIANS(CW896+45)))+DB897*(SIN(RADIANS(CW896+45)))</f>
        <v>0</v>
      </c>
      <c r="DG896" s="10"/>
      <c r="DH896">
        <f t="array" ref="DH896:DH898">MMULT(DD896:DF898,DA896:DA898)</f>
        <v>-0.7459271330559214</v>
      </c>
      <c r="DI896" s="23">
        <f>COS(RADIANS('[1]Biaxial Input'!$F$21))</f>
        <v>-0.9975640502598242</v>
      </c>
      <c r="DK896" s="30">
        <f>(DI896^2)*(1-COS(RADIANS(CV896)))+(COS(RADIANS(CV896)))</f>
        <v>0.99934808421962718</v>
      </c>
      <c r="DL896" s="30">
        <f>(DI896*DI897)*(1-COS(RADIANS(CV896)))-DI898*(SIN(RADIANS(CV896)))</f>
        <v>-9.3228300025961861E-3</v>
      </c>
      <c r="DM896" s="30">
        <f>(DI896*DI898)*(1-COS(RADIANS(CV896)))+DI897*(SIN(RADIANS(CV896)))</f>
        <v>3.4878236872062755E-2</v>
      </c>
      <c r="DO896">
        <f t="array" ref="DO896:DO898">MMULT(DK896:DM898,DH896:DH898)</f>
        <v>-0.7392315896575119</v>
      </c>
      <c r="DQ896" s="28">
        <f>(DB896^2)*(1-COS(RADIANS(CU896)))+(COS(RADIANS(CU896)))</f>
        <v>0.93969262078590843</v>
      </c>
      <c r="DR896" s="28">
        <f>(DB896*DB897)*(1-COS(RADIANS(CU896)))-DB898*(SIN(RADIANS(CU896)))</f>
        <v>-0.34202014332566871</v>
      </c>
      <c r="DS896" s="28">
        <f>(DB896*DB898)*(1-COS(RADIANS(CU896)))+DB897*(SIN(RADIANS(CU896)))</f>
        <v>0</v>
      </c>
      <c r="DU896" s="61">
        <f t="array" ref="DU896:DU898">MMULT(DQ896:DS898,EE896:EE898)</f>
        <v>-0.85522017549804241</v>
      </c>
      <c r="DV896" s="13"/>
      <c r="DW896" s="17">
        <v>1</v>
      </c>
      <c r="DX896">
        <v>0</v>
      </c>
      <c r="DZ896" s="73">
        <f>(DB896^2)*(1-COS(RADIANS(CW896-45)))+(COS(RADIANS(CW896-45)))</f>
        <v>-0.66602756111963857</v>
      </c>
      <c r="EA896" s="73">
        <f>(DB896*DB897)*(1-COS(RADIANS(CW896-45)))-DB898*(SIN(RADIANS(CW896-45)))</f>
        <v>-0.74592713305592129</v>
      </c>
      <c r="EB896" s="73">
        <f>(DB896*DB898)*(1-COS(RADIANS(CW896-45)))+DB897*(SIN(RADIANS(CW896-45)))</f>
        <v>0</v>
      </c>
      <c r="EC896" s="10"/>
      <c r="ED896">
        <f t="array" ref="ED896:ED898">MMULT(DZ896:EB898,DA896:DA898)</f>
        <v>-0.66602756111963857</v>
      </c>
      <c r="EE896" s="1">
        <f t="array" ref="EE896:EE898">MMULT(DK896:DM898,ED896:ED898)</f>
        <v>-0.67254751909818578</v>
      </c>
      <c r="EG896">
        <f>CY896+DU896</f>
        <v>-1.3548244823656383</v>
      </c>
      <c r="EH896">
        <f>EG896/(SQRT(EG896^2+EG897^2+EG898^2))</f>
        <v>-0.95800557879829684</v>
      </c>
      <c r="EJ896">
        <f>Q896+AM896</f>
        <v>0</v>
      </c>
      <c r="EK896">
        <f>EJ896/(SQRT(EJ896^2+EJ897^2+EJ898^2))</f>
        <v>0</v>
      </c>
      <c r="EM896" s="23">
        <f>CY897*DU898-CY898*DU897</f>
        <v>0.1378186779084995</v>
      </c>
      <c r="EO896" s="15">
        <v>7</v>
      </c>
      <c r="EP896" s="9" t="s">
        <v>7</v>
      </c>
      <c r="EW896" s="17">
        <f>CU896</f>
        <v>20</v>
      </c>
      <c r="EX896" s="17">
        <f>CV896</f>
        <v>30</v>
      </c>
      <c r="EY896" s="31">
        <f>1+CW896</f>
        <v>177.7612054441409</v>
      </c>
      <c r="EZ896" s="10"/>
      <c r="FA896" s="61">
        <f t="array" ref="FA896:FA898">MMULT(FS896:FU898,FQ896:FQ898)</f>
        <v>-0.48460256461561557</v>
      </c>
      <c r="FB896" s="13">
        <f>BW897</f>
        <v>0</v>
      </c>
      <c r="FC896" s="17">
        <v>1</v>
      </c>
      <c r="FD896">
        <v>0</v>
      </c>
      <c r="FF896" s="73">
        <f>(FD896^2)*(1-COS(RADIANS(EY896+45)))+(COS(RADIANS(EY896+45)))</f>
        <v>-0.73418974104548529</v>
      </c>
      <c r="FG896" s="73">
        <f>(FD896*FD897)*(1-COS(RADIANS(EY896+45)))-FD898*(SIN(RADIANS(EY896+45)))</f>
        <v>0.67894434539479254</v>
      </c>
      <c r="FH896" s="73">
        <f>(FD896*FD898)*(1-COS(RADIANS(EY896+45)))+FD897*(SIN(RADIANS(EY896+45)))</f>
        <v>0</v>
      </c>
      <c r="FI896" s="10"/>
      <c r="FJ896">
        <f t="array" ref="FJ896:FJ898">MMULT(FF896:FH898,FC896:FC898)</f>
        <v>-0.73418974104548529</v>
      </c>
      <c r="FK896" s="23">
        <f>COS(RADIANS(176))</f>
        <v>-0.9975640502598242</v>
      </c>
      <c r="FM896" s="30">
        <f>(FK896^2)*(1-COS(RADIANS(EX896)))+(COS(RADIANS(EX896)))</f>
        <v>0.99934808421962718</v>
      </c>
      <c r="FN896" s="30">
        <f>(FK896*FK897)*(1-COS(RADIANS(EX896)))-FK898*(SIN(RADIANS(EX896)))</f>
        <v>-9.3228300025961861E-3</v>
      </c>
      <c r="FO896" s="30">
        <f>(FK896*FK898)*(1-COS(RADIANS(EX896)))+FK897*(SIN(RADIANS(EX896)))</f>
        <v>3.4878236872062755E-2</v>
      </c>
      <c r="FQ896">
        <f t="array" ref="FQ896:FQ898">MMULT(FM896:FO898,FJ896:FJ898)</f>
        <v>-0.72738142845417031</v>
      </c>
      <c r="FS896" s="28">
        <f>(FD896^2)*(1-COS(RADIANS(EW896)))+(COS(RADIANS(EW896)))</f>
        <v>0.93969262078590843</v>
      </c>
      <c r="FT896" s="28">
        <f>(FD896*FD897)*(1-COS(RADIANS(EW896)))-FD898*(SIN(RADIANS(EW896)))</f>
        <v>-0.34202014332566871</v>
      </c>
      <c r="FU896" s="28">
        <f>(FD896*FD898)*(1-COS(RADIANS(EW896)))+FD897*(SIN(RADIANS(EW896)))</f>
        <v>0</v>
      </c>
      <c r="FW896" s="61">
        <f t="array" ref="FW896:FW898">MMULT(FS896:FU898,GG896:GG898)</f>
        <v>-0.86380921874423267</v>
      </c>
      <c r="FX896" s="13">
        <f>BX897</f>
        <v>0</v>
      </c>
      <c r="FY896" s="17">
        <v>1</v>
      </c>
      <c r="FZ896">
        <v>0</v>
      </c>
      <c r="GB896" s="73">
        <f>(FD896^2)*(1-COS(RADIANS(EY896-45)))+(COS(RADIANS(EY896-45)))</f>
        <v>-0.67894434539479254</v>
      </c>
      <c r="GC896" s="73">
        <f>(FD896*FD897)*(1-COS(RADIANS(EY896-45)))-FD898*(SIN(RADIANS(EY896-45)))</f>
        <v>-0.73418974104548518</v>
      </c>
      <c r="GD896" s="73">
        <f>(FD896*FD898)*(1-COS(RADIANS(EY896-45)))+FD897*(SIN(RADIANS(EY896-45)))</f>
        <v>0</v>
      </c>
      <c r="GE896" s="10"/>
      <c r="GF896">
        <f t="array" ref="GF896:GF898">MMULT(GB896:GD898,FC896:FC898)</f>
        <v>-0.67894434539479254</v>
      </c>
      <c r="GG896" s="1">
        <f t="array" ref="GG896:GG898">MMULT(FM896:FO898,GF896:GF898)</f>
        <v>-0.685346457007452</v>
      </c>
      <c r="GI896">
        <f>FA896+FW896</f>
        <v>-1.3484117833598481</v>
      </c>
      <c r="GJ896">
        <f>GI896/(SQRT(GI896^2+GI897^2+GI898^2))</f>
        <v>-0.95347111584559441</v>
      </c>
      <c r="GL896" t="e">
        <f>CH897+DC896</f>
        <v>#VALUE!</v>
      </c>
      <c r="GM896" t="e">
        <f>GL896/(SQRT(GL896^2+GL897^2+GL898^2))</f>
        <v>#VALUE!</v>
      </c>
      <c r="GO896" s="27">
        <f>FA897*FW898-FA898*FW897</f>
        <v>0.13781867790849947</v>
      </c>
    </row>
    <row r="897" spans="4:197" x14ac:dyDescent="0.2">
      <c r="E897" s="5" t="s">
        <v>4</v>
      </c>
      <c r="F897" s="6" t="s">
        <v>5</v>
      </c>
      <c r="G897" s="7" t="s">
        <v>6</v>
      </c>
      <c r="H897" s="8" t="s">
        <v>1</v>
      </c>
      <c r="I897">
        <v>9</v>
      </c>
      <c r="J897" s="9" t="s">
        <v>7</v>
      </c>
      <c r="K897">
        <v>9</v>
      </c>
      <c r="L897" s="10"/>
      <c r="M897" s="17">
        <f>A865</f>
        <v>80</v>
      </c>
      <c r="N897" s="17">
        <f>B865</f>
        <v>40</v>
      </c>
      <c r="O897" s="17">
        <f>C865</f>
        <v>215.7</v>
      </c>
      <c r="Q897" s="61">
        <f t="array" ref="Q897:Q899">MMULT(AI897:AK899,AG897:AG899)</f>
        <v>0.7177653940960772</v>
      </c>
      <c r="R897" s="13"/>
      <c r="S897" s="17">
        <v>1</v>
      </c>
      <c r="T897">
        <v>0</v>
      </c>
      <c r="V897" s="73">
        <f>(T897^2)*(1-COS(RADIANS(O897+45)))+(COS(RADIANS(O897+45)))</f>
        <v>-0.161603821103361</v>
      </c>
      <c r="W897" s="73">
        <f>(T897*T898)*(1-COS(RADIANS(O897+45)))-T899*(SIN(RADIANS(O897+45)))</f>
        <v>0.98685571640680736</v>
      </c>
      <c r="X897" s="73">
        <f>(T897*T899)*(1-COS(RADIANS(O897+45)))+T898*(SIN(RADIANS(O897+45)))</f>
        <v>0</v>
      </c>
      <c r="Y897" s="10"/>
      <c r="Z897">
        <f t="array" ref="Z897:Z899">MMULT(V897:X899,S897:S899)</f>
        <v>-0.161603821103361</v>
      </c>
      <c r="AA897" s="23">
        <f>COS(RADIANS('[1]Biaxial Input'!$F$21))</f>
        <v>-0.9975640502598242</v>
      </c>
      <c r="AC897" s="30">
        <f>(AA897^2)*(1-COS(RADIANS(N897)))+(COS(RADIANS(N897)))</f>
        <v>0.99886158030145311</v>
      </c>
      <c r="AD897" s="30">
        <f>(AA897*AA898)*(1-COS(RADIANS(N897)))-AA899*(SIN(RADIANS(N897)))</f>
        <v>-1.6280160168985456E-2</v>
      </c>
      <c r="AE897" s="30">
        <f>(AA897*AA899)*(1-COS(RADIANS(N897)))+AA898*(SIN(RADIANS(N897)))</f>
        <v>4.4838597018148282E-2</v>
      </c>
      <c r="AG897">
        <f t="array" ref="AG897:AG899">MMULT(AC897:AE899,Z897:Z899)</f>
        <v>-0.14535367900327475</v>
      </c>
      <c r="AI897" s="28">
        <f>(T897^2)*(1-COS(RADIANS(M897)))+(COS(RADIANS(M897)))</f>
        <v>0.17364817766693041</v>
      </c>
      <c r="AJ897" s="28">
        <f>(T897*T898)*(1-COS(RADIANS(M897)))-T899*(SIN(RADIANS(M897)))</f>
        <v>-0.98480775301220802</v>
      </c>
      <c r="AK897" s="28">
        <f>(T897*T899)*(1-COS(RADIANS(M897)))+T898*(SIN(RADIANS(M897)))</f>
        <v>0</v>
      </c>
      <c r="AM897" s="61">
        <f t="array" ref="AM897:AM899">MMULT(AI897:AK899,AW897:AW899)</f>
        <v>-0.30954570802862502</v>
      </c>
      <c r="AN897" s="13"/>
      <c r="AO897" s="17">
        <v>1</v>
      </c>
      <c r="AP897">
        <v>0</v>
      </c>
      <c r="AR897" s="73">
        <f>(T897^2)*(1-COS(RADIANS(O897-45)))+(COS(RADIANS(O897-45)))</f>
        <v>-0.98685571640680725</v>
      </c>
      <c r="AS897" s="73">
        <f>(T897*T898)*(1-COS(RADIANS(O897-45)))-T899*(SIN(RADIANS(O897-45)))</f>
        <v>-0.16160382110336138</v>
      </c>
      <c r="AT897" s="73">
        <f>(T897*T899)*(1-COS(RADIANS(O897-45)))+T898*(SIN(RADIANS(O897-45)))</f>
        <v>0</v>
      </c>
      <c r="AU897" s="10"/>
      <c r="AV897">
        <f t="array" ref="AV897:AV899">MMULT(AR897:AT899,S897:S899)</f>
        <v>-0.98685571640680725</v>
      </c>
      <c r="AW897" s="1">
        <f t="array" ref="AW897:AW899">MMULT(AC897:AE899,AV897:AV899)</f>
        <v>-0.98836319651110893</v>
      </c>
      <c r="BV897" s="1"/>
      <c r="BY897" t="s">
        <v>8</v>
      </c>
      <c r="BZ897" s="5">
        <f t="shared" ref="BZ897:CA899" si="1357">BZ892</f>
        <v>0.93180266183863136</v>
      </c>
      <c r="CA897" s="6">
        <f t="shared" si="1357"/>
        <v>-0.87956522186239505</v>
      </c>
      <c r="CB897" s="7">
        <f>CY896</f>
        <v>-0.49960430686759599</v>
      </c>
      <c r="CC897" s="8">
        <f>DU896</f>
        <v>-0.85522017549804241</v>
      </c>
      <c r="CE897" s="9">
        <f>((SUMPRODUCT(CB897:CB899,BZ897:BZ899))*(SUMPRODUCT(CB897:(CB899),CA897:CA899)))-((SUMPRODUCT(CC897:CC899,BZ897:BZ899))*(SUMPRODUCT(CC897:CC899,CA897:CA899)))</f>
        <v>0</v>
      </c>
      <c r="CG897">
        <v>1</v>
      </c>
      <c r="CH897" t="s">
        <v>161</v>
      </c>
      <c r="CI897" s="67"/>
      <c r="CJ897" s="1" t="s">
        <v>8</v>
      </c>
      <c r="CK897" s="5">
        <f t="shared" ref="CK897:CL899" si="1358">BZ897</f>
        <v>0.93180266183863136</v>
      </c>
      <c r="CL897" s="6">
        <f t="shared" si="1358"/>
        <v>-0.87956522186239505</v>
      </c>
      <c r="CM897" s="7">
        <f>FA896</f>
        <v>-0.48460256461561557</v>
      </c>
      <c r="CN897" s="8">
        <f>FW896</f>
        <v>-0.86380921874423267</v>
      </c>
      <c r="CO897" s="10"/>
      <c r="CP897">
        <f t="shared" si="1356"/>
        <v>0.3492962422733713</v>
      </c>
      <c r="CQ897">
        <f t="shared" si="1356"/>
        <v>-0.34518112468713447</v>
      </c>
      <c r="CR897">
        <f>CJ900</f>
        <v>0</v>
      </c>
      <c r="CS897">
        <f>CM900</f>
        <v>0</v>
      </c>
      <c r="CW897" s="28"/>
      <c r="CY897" s="61">
        <v>-0.78871702279918932</v>
      </c>
      <c r="DA897" s="17">
        <v>0</v>
      </c>
      <c r="DB897">
        <v>0</v>
      </c>
      <c r="DD897" s="73">
        <f>(DB896*DB897)*(1-COS(RADIANS(CW896+45)))+DB898*(SIN(RADIANS(CW896+45)))</f>
        <v>-0.66602756111963846</v>
      </c>
      <c r="DE897" s="73">
        <f>(DB897^2)*(1-COS(RADIANS(CW896+45)))+(COS(RADIANS(CW896+45)))</f>
        <v>-0.7459271330559214</v>
      </c>
      <c r="DF897" s="73">
        <f>(DB897*DB898)*(1-COS(RADIANS(CW896+45)))-DB896*(SIN(RADIANS(CW896+45)))</f>
        <v>0</v>
      </c>
      <c r="DG897" s="10"/>
      <c r="DH897">
        <v>-0.66602756111963846</v>
      </c>
      <c r="DI897" s="23">
        <f>SIN(RADIANS('[1]Biaxial Input'!$F$21))*(COS(RADIANS(0)))</f>
        <v>6.9756473744125524E-2</v>
      </c>
      <c r="DK897" s="30">
        <f>(DI896*DI897)*(1-COS(RADIANS(CV896)))+DI898*(SIN(RADIANS(CV896)))</f>
        <v>-9.3228300025961861E-3</v>
      </c>
      <c r="DL897" s="30">
        <f>(DI897^2)*(1-COS(RADIANS(CV896)))+(COS(RADIANS(CV896)))</f>
        <v>0.86667731956481153</v>
      </c>
      <c r="DM897" s="30">
        <f>(DI897*DI898)*(1-COS(RADIANS(CV896)))-DI896*(SIN(RADIANS(CV896)))</f>
        <v>0.49878202512991204</v>
      </c>
      <c r="DO897">
        <v>-0.57027682957165271</v>
      </c>
      <c r="DQ897" s="28">
        <f>(DB896*DB897)*(1-COS(RADIANS(CU896)))+DB898*(SIN(RADIANS(CU896)))</f>
        <v>0.34202014332566871</v>
      </c>
      <c r="DR897" s="28">
        <f>(DB897^2)*(1-COS(RADIANS(CU896)))+(COS(RADIANS(CU896)))</f>
        <v>0.93969262078590843</v>
      </c>
      <c r="DS897" s="28">
        <f>(DB897*DB898)*(1-COS(RADIANS(CU896)))-DB896*(SIN(RADIANS(CU896)))</f>
        <v>0</v>
      </c>
      <c r="DU897" s="61">
        <v>0.38330072518484737</v>
      </c>
      <c r="DW897" s="17">
        <v>0</v>
      </c>
      <c r="DX897">
        <v>0</v>
      </c>
      <c r="DZ897" s="73">
        <f>(DB896*DB897)*(1-COS(RADIANS(CW896-45)))+DB898*(SIN(RADIANS(CW896-45)))</f>
        <v>0.74592713305592129</v>
      </c>
      <c r="EA897" s="73">
        <f>(DB897^2)*(1-COS(RADIANS(CW896-45)))+(COS(RADIANS(CW896-45)))</f>
        <v>-0.66602756111963857</v>
      </c>
      <c r="EB897" s="73">
        <f>(DB897*DB898)*(1-COS(RADIANS(CW896-45)))-DB896*(SIN(RADIANS(CW896-45)))</f>
        <v>0</v>
      </c>
      <c r="EC897" s="10"/>
      <c r="ED897">
        <v>0.74592713305592129</v>
      </c>
      <c r="EE897" s="1">
        <v>0.65268738999693243</v>
      </c>
      <c r="EG897">
        <f>CY897+DU897</f>
        <v>-0.40541629761434195</v>
      </c>
      <c r="EH897">
        <f>EG897/(SQRT(EG896^2+EG897^2+EG898^2))</f>
        <v>-0.28667261324664473</v>
      </c>
      <c r="EJ897">
        <f>Q897+AM897</f>
        <v>0.40821968606745218</v>
      </c>
      <c r="EK897">
        <f>EJ897/(SQRT(EJ896^2+EJ897^2+EJ898^2))</f>
        <v>0.31657034789306454</v>
      </c>
      <c r="EM897" s="23">
        <f>CY898*DU896-CY896*DU898</f>
        <v>-0.48063084796915945</v>
      </c>
      <c r="EP897" s="9">
        <f>((SUMPRODUCT(CM897:CM899,BZ897:BZ899))*(SUMPRODUCT(CM897:CM899,CA897:CA899)))-((SUMPRODUCT(CN897:CN899,BZ897:BZ899))*(SUMPRODUCT(CN897:CN899,CA897:CA899)))</f>
        <v>3.2930831337567079E-2</v>
      </c>
      <c r="EY897" s="28"/>
      <c r="EZ897" s="10"/>
      <c r="FA897" s="61">
        <v>-0.79528641742001172</v>
      </c>
      <c r="FB897" s="13">
        <f>BW898</f>
        <v>0</v>
      </c>
      <c r="FC897" s="17">
        <v>0</v>
      </c>
      <c r="FD897">
        <v>0</v>
      </c>
      <c r="FF897" s="73">
        <f>(FD896*FD897)*(1-COS(RADIANS(EY896+45)))+FD898*(SIN(RADIANS(EY896+45)))</f>
        <v>-0.67894434539479254</v>
      </c>
      <c r="FG897" s="73">
        <f>(FD897^2)*(1-COS(RADIANS(EY896+45)))+(COS(RADIANS(EY896+45)))</f>
        <v>-0.73418974104548529</v>
      </c>
      <c r="FH897" s="73">
        <f>(FD897*FD898)*(1-COS(RADIANS(EY896+45)))-FD896*(SIN(RADIANS(EY896+45)))</f>
        <v>0</v>
      </c>
      <c r="FI897" s="10"/>
      <c r="FJ897">
        <v>-0.67894434539479254</v>
      </c>
      <c r="FK897" s="23">
        <f>SIN(RADIANS(176))*(COS(RADIANS(0)))</f>
        <v>6.9756473744125524E-2</v>
      </c>
      <c r="FM897" s="30">
        <f>(FK896*FK897)*(1-COS(RADIANS(EX896)))+FK898*(SIN(RADIANS(EX896)))</f>
        <v>-9.3228300025961861E-3</v>
      </c>
      <c r="FN897" s="30">
        <f>(FK897^2)*(1-COS(RADIANS(EX896)))+(COS(RADIANS(EX896)))</f>
        <v>0.86667731956481153</v>
      </c>
      <c r="FO897" s="30">
        <f>(FK897*FK898)*(1-COS(RADIANS(EX896)))-FK896*(SIN(RADIANS(EX896)))</f>
        <v>0.49878202512991204</v>
      </c>
      <c r="FQ897">
        <v>-0.58158093925502719</v>
      </c>
      <c r="FS897" s="28">
        <f>(FD896*FD897)*(1-COS(RADIANS(EW896)))+FD898*(SIN(RADIANS(EW896)))</f>
        <v>0.34202014332566871</v>
      </c>
      <c r="FT897" s="28">
        <f>(FD897^2)*(1-COS(RADIANS(EW896)))+(COS(RADIANS(EW896)))</f>
        <v>0.93969262078590843</v>
      </c>
      <c r="FU897" s="28">
        <f>(FD897*FD898)*(1-COS(RADIANS(EW896)))-FD896*(SIN(RADIANS(EW896)))</f>
        <v>0</v>
      </c>
      <c r="FW897" s="61">
        <v>0.36947733658194748</v>
      </c>
      <c r="FX897" s="13">
        <f>BX898</f>
        <v>0</v>
      </c>
      <c r="FY897" s="17">
        <v>0</v>
      </c>
      <c r="FZ897">
        <v>0</v>
      </c>
      <c r="GB897" s="73">
        <f>(FD896*FD897)*(1-COS(RADIANS(EY896-45)))+FD898*(SIN(RADIANS(EY896-45)))</f>
        <v>0.73418974104548518</v>
      </c>
      <c r="GC897" s="73">
        <f>(FD897^2)*(1-COS(RADIANS(EY896-45)))+(COS(RADIANS(EY896-45)))</f>
        <v>-0.67894434539479254</v>
      </c>
      <c r="GD897" s="73">
        <f>(FD897*FD898)*(1-COS(RADIANS(EY896-45)))-FD896*(SIN(RADIANS(EY896-45)))</f>
        <v>0</v>
      </c>
      <c r="GE897" s="10"/>
      <c r="GF897">
        <v>0.73418974104548518</v>
      </c>
      <c r="GG897" s="1">
        <v>0.64263527953462374</v>
      </c>
      <c r="GI897">
        <f>FA897+FW897</f>
        <v>-0.42580908083806424</v>
      </c>
      <c r="GJ897">
        <f>GI897/(SQRT(GI896^2+GI897^2+GI898^2))</f>
        <v>-0.30109248855140597</v>
      </c>
      <c r="GL897">
        <f>CH898+DC897</f>
        <v>3.2930831337567079E-2</v>
      </c>
      <c r="GM897" t="e">
        <f>GL897/(SQRT(GL896^2+GL897^2+GL898^2))</f>
        <v>#VALUE!</v>
      </c>
      <c r="GO897" s="27">
        <f>FA898*FW896-FA896*FW898</f>
        <v>-0.48063084796915945</v>
      </c>
    </row>
    <row r="898" spans="4:197" x14ac:dyDescent="0.2">
      <c r="D898" t="s">
        <v>8</v>
      </c>
      <c r="E898" s="5">
        <f t="shared" ref="E898:F900" si="1359">E893</f>
        <v>0.93164791336911346</v>
      </c>
      <c r="F898" s="6">
        <f t="shared" si="1359"/>
        <v>-0.87976681083470054</v>
      </c>
      <c r="G898" s="7">
        <f>Q897</f>
        <v>0.7177653940960772</v>
      </c>
      <c r="H898" s="8">
        <f>AM897</f>
        <v>-0.30954570802862502</v>
      </c>
      <c r="J898" s="9">
        <f>((SUMPRODUCT(G898:G900,E898:E900))*(SUMPRODUCT(G898:(G900),F898:F900)))-((SUMPRODUCT(H898:H900,E898:E900))*(SUMPRODUCT(H898:H900,F898:F900)))</f>
        <v>-1.984497835430532E-4</v>
      </c>
      <c r="Q898" s="61">
        <v>-0.27415739859340627</v>
      </c>
      <c r="S898" s="17">
        <v>0</v>
      </c>
      <c r="T898">
        <v>0</v>
      </c>
      <c r="V898" s="73">
        <f>(T897*T898)*(1-COS(RADIANS(O897+45)))+T899*(SIN(RADIANS(O897+45)))</f>
        <v>-0.98685571640680736</v>
      </c>
      <c r="W898" s="73">
        <f>(T898^2)*(1-COS(RADIANS(O897+45)))+(COS(RADIANS(O897+45)))</f>
        <v>-0.161603821103361</v>
      </c>
      <c r="X898" s="73">
        <f>(T898*T899)*(1-COS(RADIANS(O897+45)))-T897*(SIN(RADIANS(O897+45)))</f>
        <v>0</v>
      </c>
      <c r="Y898" s="10"/>
      <c r="Z898">
        <v>-0.98685571640680736</v>
      </c>
      <c r="AA898" s="23">
        <f>SIN(RADIANS('[1]Biaxial Input'!$F$21))*(COS(RADIANS(0)))</f>
        <v>6.9756473744125524E-2</v>
      </c>
      <c r="AC898" s="30">
        <f>(AA897*AA898)*(1-COS(RADIANS(N897)))+AA899*(SIN(RADIANS(N897)))</f>
        <v>-1.6280160168985456E-2</v>
      </c>
      <c r="AD898" s="30">
        <f>(AA898^2)*(1-COS(RADIANS(N897)))+(COS(RADIANS(N897)))</f>
        <v>0.7671828628175249</v>
      </c>
      <c r="AE898" s="30">
        <f>(AA898*AA899)*(1-COS(RADIANS(N897)))-AA897*(SIN(RADIANS(N897)))</f>
        <v>0.64122181137573508</v>
      </c>
      <c r="AG898">
        <v>-0.75446785760933111</v>
      </c>
      <c r="AI898" s="28">
        <f>(T897*T898)*(1-COS(RADIANS(M897)))+T899*(SIN(RADIANS(M897)))</f>
        <v>0.98480775301220802</v>
      </c>
      <c r="AJ898" s="28">
        <f>(T898^2)*(1-COS(RADIANS(M897)))+(COS(RADIANS(M897)))</f>
        <v>0.17364817766693041</v>
      </c>
      <c r="AK898" s="28">
        <f>(T898*T899)*(1-COS(RADIANS(M897)))-T897*(SIN(RADIANS(M897)))</f>
        <v>0</v>
      </c>
      <c r="AM898" s="61">
        <v>-0.94902903185788856</v>
      </c>
      <c r="AO898" s="17">
        <v>0</v>
      </c>
      <c r="AP898">
        <v>0</v>
      </c>
      <c r="AR898" s="73">
        <f>(T897*T898)*(1-COS(RADIANS(O897-45)))+T899*(SIN(RADIANS(O897-45)))</f>
        <v>0.16160382110336138</v>
      </c>
      <c r="AS898" s="73">
        <f>(T898^2)*(1-COS(RADIANS(O897-45)))+(COS(RADIANS(O897-45)))</f>
        <v>-0.98685571640680725</v>
      </c>
      <c r="AT898" s="73">
        <f>(T898*T899)*(1-COS(RADIANS(O897-45)))-T897*(SIN(RADIANS(O897-45)))</f>
        <v>0</v>
      </c>
      <c r="AU898" s="10"/>
      <c r="AV898">
        <v>0.16160382110336138</v>
      </c>
      <c r="AW898" s="1">
        <v>0.14004585124310964</v>
      </c>
      <c r="BV898" s="1"/>
      <c r="BY898" t="s">
        <v>9</v>
      </c>
      <c r="BZ898" s="5">
        <f t="shared" si="1357"/>
        <v>0.3492962422733713</v>
      </c>
      <c r="CA898" s="6">
        <f t="shared" si="1357"/>
        <v>-0.34518112468713447</v>
      </c>
      <c r="CB898" s="7">
        <f>CY897</f>
        <v>-0.78871702279918932</v>
      </c>
      <c r="CC898" s="8">
        <f>DU897</f>
        <v>0.38330072518484737</v>
      </c>
      <c r="CE898" s="10"/>
      <c r="CH898">
        <f>((SUMPRODUCT(CM897:CM899,CK897:CK899))*(SUMPRODUCT(CM897:CM899,CL897:CL899)))-((SUMPRODUCT(CN897:CN899,CK897:CK899))*(SUMPRODUCT(CN897:CN899,CL897:CL899)))</f>
        <v>3.2930831337567079E-2</v>
      </c>
      <c r="CI898" s="67"/>
      <c r="CJ898" s="10" t="s">
        <v>9</v>
      </c>
      <c r="CK898" s="5">
        <f t="shared" si="1358"/>
        <v>0.3492962422733713</v>
      </c>
      <c r="CL898" s="6">
        <f t="shared" si="1358"/>
        <v>-0.34518112468713447</v>
      </c>
      <c r="CM898" s="7">
        <f>FA897</f>
        <v>-0.79528641742001172</v>
      </c>
      <c r="CN898" s="8">
        <f>FW897</f>
        <v>0.36947733658194748</v>
      </c>
      <c r="CP898">
        <f t="shared" si="1356"/>
        <v>-9.8670839279614439E-2</v>
      </c>
      <c r="CQ898">
        <f t="shared" si="1356"/>
        <v>-0.32743703463395935</v>
      </c>
      <c r="CR898">
        <f>CK900</f>
        <v>0</v>
      </c>
      <c r="CS898">
        <f>CN900</f>
        <v>0</v>
      </c>
      <c r="CW898" s="28"/>
      <c r="CY898" s="61">
        <v>0.35821919896361265</v>
      </c>
      <c r="DA898" s="17">
        <v>0</v>
      </c>
      <c r="DB898">
        <v>1</v>
      </c>
      <c r="DD898" s="73">
        <f>(DB896*DB898)*(1-COS(RADIANS(CW896+45)))-DB897*(SIN(RADIANS(CW896+45)))</f>
        <v>0</v>
      </c>
      <c r="DE898" s="73">
        <f>(DB897*DB898)*(1-COS(RADIANS(CW896+45)))+DB896*(SIN(RADIANS(CW896+45)))</f>
        <v>0</v>
      </c>
      <c r="DF898" s="73">
        <f>(DB898^2)*(1-COS(RADIANS(CW896+45)))+(COS(RADIANS(CW896+45)))</f>
        <v>1</v>
      </c>
      <c r="DG898" s="10"/>
      <c r="DH898">
        <v>0</v>
      </c>
      <c r="DI898" s="23">
        <f>SIN(RADIANS('[1]Biaxial Input'!$F$21))*SIN(RADIANS(0))</f>
        <v>0</v>
      </c>
      <c r="DK898" s="30">
        <f>(DI896*DI898)*(1-COS(RADIANS(CV896)))-DI897*(SIN(RADIANS(CV896)))</f>
        <v>-3.4878236872062755E-2</v>
      </c>
      <c r="DL898" s="30">
        <f>(DI897*DI898)*(1-COS(RADIANS(CV896)))+DI896*(SIN(RADIANS(CV896)))</f>
        <v>-0.49878202512991204</v>
      </c>
      <c r="DM898" s="30">
        <f>(DI898^2)*(1-COS(RADIANS(CV896)))+(COS(RADIANS(CV896)))</f>
        <v>0.86602540378443871</v>
      </c>
      <c r="DO898">
        <v>0.35821919896361265</v>
      </c>
      <c r="DQ898" s="28">
        <f>(DB896*DB898)*(1-COS(RADIANS(CU896)))-DB897*(SIN(RADIANS(CU896)))</f>
        <v>0</v>
      </c>
      <c r="DR898" s="28">
        <f>(DB897*DB898)*(1-COS(RADIANS(CU896)))+DB896*(SIN(RADIANS(CU896)))</f>
        <v>0</v>
      </c>
      <c r="DS898" s="28">
        <f>(DB898^2)*(1-COS(RADIANS(CU896)))+(COS(RADIANS(CU896)))</f>
        <v>1</v>
      </c>
      <c r="DU898" s="61">
        <v>-0.34882517898492876</v>
      </c>
      <c r="DW898" s="17">
        <v>0</v>
      </c>
      <c r="DX898">
        <v>1</v>
      </c>
      <c r="DZ898" s="73">
        <f>(DB896*DB896)*(1-COS(RADIANS(CW896-45)))-DB896*(SIN(RADIANS(CW896-45)))</f>
        <v>0</v>
      </c>
      <c r="EA898" s="73">
        <f>(DB897*DB898)*(1-COS(RADIANS(CW896-45)))+DB896*(SIN(RADIANS(CW896-45)))</f>
        <v>0</v>
      </c>
      <c r="EB898" s="73">
        <f>(DB898^2)*(1-COS(RADIANS(CW896-45)))+(COS(RADIANS(CW896-45)))</f>
        <v>0.99999999999999989</v>
      </c>
      <c r="EC898" s="10"/>
      <c r="ED898">
        <v>0</v>
      </c>
      <c r="EE898" s="1">
        <v>-0.34882517898492876</v>
      </c>
      <c r="EG898">
        <f>CY898+DU898</f>
        <v>9.3940199786838874E-3</v>
      </c>
      <c r="EH898">
        <f>EG898/(SQRT(EG896^2+EG897^2+EG898^2))</f>
        <v>6.6425752295292831E-3</v>
      </c>
      <c r="EJ898">
        <f>Q898+AM898</f>
        <v>-1.2231864304512947</v>
      </c>
      <c r="EK898">
        <f>EJ898/(SQRT(EJ896^2+EJ897^2+EJ898^2))</f>
        <v>-0.94856903535528936</v>
      </c>
      <c r="EM898" s="23">
        <f>CY896*DU897-CY897*DU896</f>
        <v>-0.86602540378443871</v>
      </c>
      <c r="ER898">
        <f t="shared" ref="ER898:ES900" si="1360">CK897</f>
        <v>0.93180266183863136</v>
      </c>
      <c r="ES898">
        <f t="shared" si="1360"/>
        <v>-0.87956522186239505</v>
      </c>
      <c r="ET898" t="e">
        <f>#REF!</f>
        <v>#REF!</v>
      </c>
      <c r="EU898" t="e">
        <f>#REF!</f>
        <v>#REF!</v>
      </c>
      <c r="EY898" s="28"/>
      <c r="EZ898" s="10"/>
      <c r="FA898" s="61">
        <v>0.36425247924373994</v>
      </c>
      <c r="FB898" s="13">
        <f>BW899</f>
        <v>0</v>
      </c>
      <c r="FC898" s="17">
        <v>0</v>
      </c>
      <c r="FD898">
        <v>1</v>
      </c>
      <c r="FF898" s="73">
        <f>(FD896*FD898)*(1-COS(RADIANS(EY896+45)))-FD897*(SIN(RADIANS(EY896+45)))</f>
        <v>0</v>
      </c>
      <c r="FG898" s="73">
        <f>(FD897*FD898)*(1-COS(RADIANS(EY896+45)))+FD896*(SIN(RADIANS(EY896+45)))</f>
        <v>0</v>
      </c>
      <c r="FH898" s="73">
        <f>(FD898^2)*(1-COS(RADIANS(EY896+45)))+(COS(RADIANS(EY896+45)))</f>
        <v>0.99999999999999989</v>
      </c>
      <c r="FI898" s="10"/>
      <c r="FJ898">
        <v>0</v>
      </c>
      <c r="FK898" s="23">
        <f>SIN(RADIANS(176))*SIN(RADIANS(0))</f>
        <v>0</v>
      </c>
      <c r="FM898" s="30">
        <f>(FK896*FK898)*(1-COS(RADIANS(EX896)))-FK897*(SIN(RADIANS(EX896)))</f>
        <v>-3.4878236872062755E-2</v>
      </c>
      <c r="FN898" s="30">
        <f>(FK897*FK898)*(1-COS(RADIANS(EX896)))+FK896*(SIN(RADIANS(EX896)))</f>
        <v>-0.49878202512991204</v>
      </c>
      <c r="FO898" s="30">
        <f>(FK898^2)*(1-COS(RADIANS(EX896)))+(COS(RADIANS(EX896)))</f>
        <v>0.86602540378443871</v>
      </c>
      <c r="FQ898">
        <v>0.36425247924373994</v>
      </c>
      <c r="FS898" s="28">
        <f>(FD896*FD898)*(1-COS(RADIANS(EW896)))-FD897*(SIN(RADIANS(EW896)))</f>
        <v>0</v>
      </c>
      <c r="FT898" s="28">
        <f>(FD897*FD898)*(1-COS(RADIANS(EW896)))+FD896*(SIN(RADIANS(EW896)))</f>
        <v>0</v>
      </c>
      <c r="FU898" s="28">
        <f>(FD898^2)*(1-COS(RADIANS(EW896)))+(COS(RADIANS(EW896)))</f>
        <v>1</v>
      </c>
      <c r="FW898" s="61">
        <v>-0.3425202641666456</v>
      </c>
      <c r="FX898" s="13">
        <f>BX899</f>
        <v>0</v>
      </c>
      <c r="FY898" s="17">
        <v>0</v>
      </c>
      <c r="FZ898">
        <v>1</v>
      </c>
      <c r="GB898" s="73">
        <f>(FD896*FD896)*(1-COS(RADIANS(EY896-45)))-FD896*(SIN(RADIANS(EY896-45)))</f>
        <v>0</v>
      </c>
      <c r="GC898" s="73">
        <f>(FD897*FD898)*(1-COS(RADIANS(EY896-45)))+FD896*(SIN(RADIANS(EY896-45)))</f>
        <v>0</v>
      </c>
      <c r="GD898" s="73">
        <f>(FD898^2)*(1-COS(RADIANS(EY896-45)))+(COS(RADIANS(EY896-45)))</f>
        <v>1</v>
      </c>
      <c r="GE898" s="10"/>
      <c r="GF898">
        <v>0</v>
      </c>
      <c r="GG898" s="1">
        <v>-0.3425202641666456</v>
      </c>
      <c r="GI898">
        <f>FA898+FW898</f>
        <v>2.173221507709433E-2</v>
      </c>
      <c r="GJ898">
        <f>GI898/(SQRT(GI896^2+GI897^2+GI898^2))</f>
        <v>1.5366996651217928E-2</v>
      </c>
      <c r="GL898" t="e">
        <f>#REF!+DC898</f>
        <v>#REF!</v>
      </c>
      <c r="GM898" t="e">
        <f>GL898/(SQRT(GL896^2+GL897^2+GL898^2))</f>
        <v>#REF!</v>
      </c>
      <c r="GO898" s="27">
        <f>FA896*FW897-FA897*FW896</f>
        <v>-0.86602540378443882</v>
      </c>
    </row>
    <row r="899" spans="4:197" x14ac:dyDescent="0.2">
      <c r="D899" t="s">
        <v>9</v>
      </c>
      <c r="E899" s="5">
        <f t="shared" si="1359"/>
        <v>0.34974090714269884</v>
      </c>
      <c r="F899" s="6">
        <f t="shared" si="1359"/>
        <v>-0.3447469567785969</v>
      </c>
      <c r="G899" s="7">
        <f t="shared" ref="G899:G900" si="1361">Q898</f>
        <v>-0.27415739859340627</v>
      </c>
      <c r="H899" s="8">
        <f t="shared" ref="H899:H900" si="1362">AM898</f>
        <v>-0.94902903185788856</v>
      </c>
      <c r="J899" s="10"/>
      <c r="Q899" s="61">
        <v>0.64003949865191823</v>
      </c>
      <c r="S899" s="17">
        <v>0</v>
      </c>
      <c r="T899">
        <v>1</v>
      </c>
      <c r="V899" s="73">
        <f>(T897*T899)*(1-COS(RADIANS(O897+45)))-T898*(SIN(RADIANS(O897+45)))</f>
        <v>0</v>
      </c>
      <c r="W899" s="73">
        <f>(T898*T899)*(1-COS(RADIANS(O897+45)))+T897*(SIN(RADIANS(O897+45)))</f>
        <v>0</v>
      </c>
      <c r="X899" s="73">
        <f>(T899^2)*(1-COS(RADIANS(O897+45)))+(COS(RADIANS(O897+45)))</f>
        <v>1</v>
      </c>
      <c r="Y899" s="10"/>
      <c r="Z899">
        <v>0</v>
      </c>
      <c r="AA899" s="23">
        <f>SIN(RADIANS('[1]Biaxial Input'!$F$21))*SIN(RADIANS(0))</f>
        <v>0</v>
      </c>
      <c r="AC899" s="30">
        <f>(AA897*AA899)*(1-COS(RADIANS(N897)))-AA898*(SIN(RADIANS(N897)))</f>
        <v>-4.4838597018148282E-2</v>
      </c>
      <c r="AD899" s="30">
        <f>(AA898*AA899)*(1-COS(RADIANS(N897)))+AA897*(SIN(RADIANS(N897)))</f>
        <v>-0.64122181137573508</v>
      </c>
      <c r="AE899" s="30">
        <f>(AA899^2)*(1-COS(RADIANS(N897)))+(COS(RADIANS(N897)))</f>
        <v>0.76604444311897801</v>
      </c>
      <c r="AG899">
        <v>0.64003949865191823</v>
      </c>
      <c r="AI899" s="28">
        <f>(T897*T899)*(1-COS(RADIANS(M897)))-T898*(SIN(RADIANS(M897)))</f>
        <v>0</v>
      </c>
      <c r="AJ899" s="28">
        <f>(T898*T899)*(1-COS(RADIANS(M897)))+T897*(SIN(RADIANS(M897)))</f>
        <v>0</v>
      </c>
      <c r="AK899" s="28">
        <f>(T899^2)*(1-COS(RADIANS(M897)))+(COS(RADIANS(M897)))</f>
        <v>1</v>
      </c>
      <c r="AM899" s="61">
        <v>-5.9374669110116775E-2</v>
      </c>
      <c r="AO899" s="17">
        <v>0</v>
      </c>
      <c r="AP899">
        <v>1</v>
      </c>
      <c r="AR899" s="73">
        <f>(T897*T897)*(1-COS(RADIANS(O897-45)))-T897*(SIN(RADIANS(O897-45)))</f>
        <v>0</v>
      </c>
      <c r="AS899" s="73">
        <f>(T898*T899)*(1-COS(RADIANS(O897-45)))+T897*(SIN(RADIANS(O897-45)))</f>
        <v>0</v>
      </c>
      <c r="AT899" s="73">
        <f>(T899^2)*(1-COS(RADIANS(O897-45)))+(COS(RADIANS(O897-45)))</f>
        <v>1</v>
      </c>
      <c r="AU899" s="10"/>
      <c r="AV899">
        <v>0</v>
      </c>
      <c r="AW899" s="1">
        <v>-5.9374669110116775E-2</v>
      </c>
      <c r="BV899" s="1"/>
      <c r="BY899" t="s">
        <v>10</v>
      </c>
      <c r="BZ899" s="5">
        <f t="shared" si="1357"/>
        <v>-9.8670839279614439E-2</v>
      </c>
      <c r="CA899" s="6">
        <f t="shared" si="1357"/>
        <v>-0.32743703463395935</v>
      </c>
      <c r="CB899" s="7">
        <f>CY898</f>
        <v>0.35821919896361265</v>
      </c>
      <c r="CC899" s="8">
        <f>DU898</f>
        <v>-0.34882517898492876</v>
      </c>
      <c r="CE899" s="10"/>
      <c r="CG899" s="10" t="s">
        <v>160</v>
      </c>
      <c r="CH899" s="10">
        <f>-CH896*((EY896-CW896)/(CH898-CE897))</f>
        <v>176.7612054441409</v>
      </c>
      <c r="CI899" s="67"/>
      <c r="CJ899" s="10" t="s">
        <v>10</v>
      </c>
      <c r="CK899" s="5">
        <f t="shared" si="1358"/>
        <v>-9.8670839279614439E-2</v>
      </c>
      <c r="CL899" s="6">
        <f t="shared" si="1358"/>
        <v>-0.32743703463395935</v>
      </c>
      <c r="CM899" s="7">
        <f>FA898</f>
        <v>0.36425247924373994</v>
      </c>
      <c r="CN899" s="8">
        <f>FW898</f>
        <v>-0.3425202641666456</v>
      </c>
      <c r="CW899" s="28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EE899" s="1"/>
      <c r="EI899" s="64">
        <f>(DEGREES(ACOS((EH896*EK896+EH897*EK897+EH898*EK898)/((SQRT(EH896^2+EH897^2+EH898^2))*(SQRT(EK896^2+EK897^2+EK898^2))))))</f>
        <v>95.569493608394993</v>
      </c>
      <c r="ER899">
        <f t="shared" si="1360"/>
        <v>0.3492962422733713</v>
      </c>
      <c r="ES899">
        <f t="shared" si="1360"/>
        <v>-0.34518112468713447</v>
      </c>
      <c r="ET899" t="e">
        <f>#REF!</f>
        <v>#REF!</v>
      </c>
      <c r="EU899" t="e">
        <f>#REF!</f>
        <v>#REF!</v>
      </c>
      <c r="EY899" s="28"/>
      <c r="EZ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GG899" s="1"/>
      <c r="GK899" s="64" t="e">
        <f>(DEGREES(ACOS((GJ896*GM896+GJ897*GM897+GJ898*GM898)/((SQRT(GJ896^2+GJ897^2+GJ898^2))*(SQRT(GM896^2+GM897^2+GM898^2))))))</f>
        <v>#VALUE!</v>
      </c>
    </row>
    <row r="900" spans="4:197" x14ac:dyDescent="0.2">
      <c r="D900" t="s">
        <v>10</v>
      </c>
      <c r="E900" s="5">
        <f t="shared" si="1359"/>
        <v>-9.8556904303954668E-2</v>
      </c>
      <c r="F900" s="6">
        <f t="shared" si="1359"/>
        <v>-0.32735285907661849</v>
      </c>
      <c r="G900" s="7">
        <f t="shared" si="1361"/>
        <v>0.64003949865191823</v>
      </c>
      <c r="H900" s="8">
        <f t="shared" si="1362"/>
        <v>-5.9374669110116775E-2</v>
      </c>
      <c r="J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W900" s="1"/>
      <c r="BV900" s="1"/>
      <c r="CS900" s="15"/>
      <c r="CW900" s="28"/>
      <c r="CY900" s="82" t="s">
        <v>148</v>
      </c>
      <c r="CZ900" s="13"/>
      <c r="DB900" s="10"/>
      <c r="DC900" s="10"/>
      <c r="DD900" s="10"/>
      <c r="DE900" s="10"/>
      <c r="DF900" s="10"/>
      <c r="DG900" s="10"/>
      <c r="DH900" s="80"/>
      <c r="DI900" s="23" t="s">
        <v>149</v>
      </c>
      <c r="DM900" s="1"/>
      <c r="DO900" s="80"/>
      <c r="DS900" s="13"/>
      <c r="DT900" s="81"/>
      <c r="DU900" s="82" t="s">
        <v>150</v>
      </c>
      <c r="DW900" s="13"/>
      <c r="DX900" s="13"/>
      <c r="EA900" s="1"/>
      <c r="EE900" s="1"/>
      <c r="EI900" s="13"/>
      <c r="ER900">
        <f t="shared" si="1360"/>
        <v>-9.8670839279614439E-2</v>
      </c>
      <c r="ES900">
        <f t="shared" si="1360"/>
        <v>-0.32743703463395935</v>
      </c>
      <c r="ET900" t="e">
        <f>#REF!</f>
        <v>#REF!</v>
      </c>
      <c r="EU900" t="e">
        <f>#REF!</f>
        <v>#REF!</v>
      </c>
      <c r="EY900" s="28"/>
      <c r="EZ900" s="10"/>
      <c r="FA900" s="82" t="s">
        <v>148</v>
      </c>
      <c r="FB900" s="13"/>
      <c r="FD900" s="10"/>
      <c r="FE900" s="10"/>
      <c r="FF900" s="10"/>
      <c r="FG900" s="10"/>
      <c r="FH900" s="10"/>
      <c r="FI900" s="10"/>
      <c r="FJ900" s="80"/>
      <c r="FK900" s="23" t="s">
        <v>149</v>
      </c>
      <c r="FO900" s="1"/>
      <c r="FQ900" s="80"/>
      <c r="FU900" s="13"/>
      <c r="FV900" s="81"/>
      <c r="FW900" s="82" t="s">
        <v>150</v>
      </c>
      <c r="FY900" s="13"/>
      <c r="FZ900" s="13"/>
      <c r="GC900" s="1"/>
      <c r="GG900" s="1"/>
      <c r="GK900" s="13"/>
    </row>
    <row r="901" spans="4:197" x14ac:dyDescent="0.2">
      <c r="Q901" s="82" t="s">
        <v>148</v>
      </c>
      <c r="R901" s="13"/>
      <c r="T901" s="10"/>
      <c r="U901" s="10"/>
      <c r="V901" s="10"/>
      <c r="W901" s="10"/>
      <c r="X901" s="10"/>
      <c r="Y901" s="10"/>
      <c r="Z901" s="80"/>
      <c r="AA901" s="23" t="s">
        <v>149</v>
      </c>
      <c r="AE901" s="1"/>
      <c r="AG901" s="80"/>
      <c r="AK901" s="13"/>
      <c r="AL901" s="81"/>
      <c r="AM901" s="82" t="s">
        <v>150</v>
      </c>
      <c r="AO901" s="13"/>
      <c r="AP901" s="13"/>
      <c r="AS901" s="1"/>
      <c r="AW901" s="1"/>
      <c r="BV901" s="1"/>
      <c r="BZ901" s="5" t="s">
        <v>4</v>
      </c>
      <c r="CA901" s="6" t="s">
        <v>5</v>
      </c>
      <c r="CB901" s="7" t="s">
        <v>6</v>
      </c>
      <c r="CC901" s="8" t="s">
        <v>1</v>
      </c>
      <c r="CD901">
        <v>8</v>
      </c>
      <c r="CE901" s="9" t="s">
        <v>7</v>
      </c>
      <c r="CG901" s="90" t="s">
        <v>157</v>
      </c>
      <c r="CH901" s="61">
        <f>CE902-((CH903-CE902)/(EY901-CW901))*CW901</f>
        <v>8.4074349207847003</v>
      </c>
      <c r="CI901" s="10"/>
      <c r="CK901" s="5" t="s">
        <v>4</v>
      </c>
      <c r="CL901" s="6" t="s">
        <v>5</v>
      </c>
      <c r="CM901" s="7" t="s">
        <v>6</v>
      </c>
      <c r="CN901" s="8" t="s">
        <v>1</v>
      </c>
      <c r="CO901" s="10"/>
      <c r="CP901">
        <f t="shared" ref="CP901:CQ903" si="1363">BZ902</f>
        <v>0.93180266183863136</v>
      </c>
      <c r="CQ901">
        <f t="shared" si="1363"/>
        <v>-0.87956522186239505</v>
      </c>
      <c r="CR901">
        <f>CI905</f>
        <v>0</v>
      </c>
      <c r="CS901">
        <f>CL905</f>
        <v>0</v>
      </c>
      <c r="CU901" s="17">
        <f>CU805</f>
        <v>40</v>
      </c>
      <c r="CV901" s="17">
        <f>CV805</f>
        <v>35</v>
      </c>
      <c r="CW901" s="31">
        <f>CH808</f>
        <v>249.89756133695954</v>
      </c>
      <c r="CY901" s="61">
        <f t="array" ref="CY901:CY903">MMULT(DQ901:DS903,DO901:DO903)</f>
        <v>0.81248688641343003</v>
      </c>
      <c r="CZ901" s="13"/>
      <c r="DA901" s="17">
        <v>1</v>
      </c>
      <c r="DB901">
        <v>0</v>
      </c>
      <c r="DD901" s="73">
        <f>(DB901^2)*(1-COS(RADIANS(CW901+45)))+(COS(RADIANS(CW901+45)))</f>
        <v>0.42099720674440649</v>
      </c>
      <c r="DE901" s="73">
        <f>(DB901*DB902)*(1-COS(RADIANS(CW901+45)))-DB903*(SIN(RADIANS(CW901+45)))</f>
        <v>0.90706193389062884</v>
      </c>
      <c r="DF901" s="73">
        <f>(DB901*DB903)*(1-COS(RADIANS(CW901+45)))+DB902*(SIN(RADIANS(CW901+45)))</f>
        <v>0</v>
      </c>
      <c r="DG901" s="10"/>
      <c r="DH901">
        <f t="array" ref="DH901:DH903">MMULT(DD901:DF903,DA901:DA903)</f>
        <v>0.42099720674440649</v>
      </c>
      <c r="DI901" s="23">
        <f>COS(RADIANS('[1]Biaxial Input'!$F$21))</f>
        <v>-0.9975640502598242</v>
      </c>
      <c r="DK901" s="30">
        <f>(DI901^2)*(1-COS(RADIANS(CV901)))+(COS(RADIANS(CV901)))</f>
        <v>0.99912000006339641</v>
      </c>
      <c r="DL901" s="30">
        <f>(DI901*DI902)*(1-COS(RADIANS(CV901)))-DI903*(SIN(RADIANS(CV901)))</f>
        <v>-1.2584585399294834E-2</v>
      </c>
      <c r="DM901" s="30">
        <f>(DI901*DI903)*(1-COS(RADIANS(CV901)))+DI902*(SIN(RADIANS(CV901)))</f>
        <v>4.0010669622570827E-2</v>
      </c>
      <c r="DO901">
        <f t="array" ref="DO901:DO903">MMULT(DK901:DM903,DH901:DH903)</f>
        <v>0.43204172759865728</v>
      </c>
      <c r="DQ901" s="28">
        <f>(DB901^2)*(1-COS(RADIANS(CU901)))+(COS(RADIANS(CU901)))</f>
        <v>0.76604444311897801</v>
      </c>
      <c r="DR901" s="28">
        <f>(DB901*DB902)*(1-COS(RADIANS(CU901)))-DB903*(SIN(RADIANS(CU901)))</f>
        <v>-0.64278760968653925</v>
      </c>
      <c r="DS901" s="28">
        <f>(DB901*DB903)*(1-COS(RADIANS(CU901)))+DB902*(SIN(RADIANS(CU901)))</f>
        <v>0</v>
      </c>
      <c r="DU901" s="61">
        <f t="array" ref="DU901:DU903">MMULT(DQ901:DS903,EE901:EE903)</f>
        <v>-0.47560680677931577</v>
      </c>
      <c r="DV901" s="13"/>
      <c r="DW901" s="17">
        <v>1</v>
      </c>
      <c r="DX901">
        <v>0</v>
      </c>
      <c r="DZ901" s="73">
        <f>(DB901^2)*(1-COS(RADIANS(CW901-45)))+(COS(RADIANS(CW901-45)))</f>
        <v>-0.90706193389062884</v>
      </c>
      <c r="EA901" s="73">
        <f>(DB901*DB902)*(1-COS(RADIANS(CW901-45)))-DB903*(SIN(RADIANS(CW901-45)))</f>
        <v>0.42099720674440655</v>
      </c>
      <c r="EB901" s="73">
        <f>(DB901*DB903)*(1-COS(RADIANS(CW901-45)))+DB902*(SIN(RADIANS(CW901-45)))</f>
        <v>0</v>
      </c>
      <c r="EC901" s="10"/>
      <c r="ED901">
        <f t="array" ref="ED901:ED903">MMULT(DZ901:EB903,DA901:DA903)</f>
        <v>-0.90706193389062884</v>
      </c>
      <c r="EE901" s="1">
        <f t="array" ref="EE901:EE903">MMULT(DK901:DM903,ED901:ED903)</f>
        <v>-0.90096564414517</v>
      </c>
      <c r="EG901">
        <f>CY901+DU901</f>
        <v>0.33688007963411426</v>
      </c>
      <c r="EH901">
        <f>EG901/(SQRT(EG901^2+EG902^2+EG903^2))</f>
        <v>0.23821018875594635</v>
      </c>
      <c r="EJ901">
        <f>Q901+AM901</f>
        <v>0</v>
      </c>
      <c r="EK901">
        <f>EJ901/(SQRT(EJ901^2+EJ902^2+EJ903^2))</f>
        <v>0</v>
      </c>
      <c r="EM901" s="23">
        <f>CY902*DU903-CY903*DU902</f>
        <v>0.33713977034961706</v>
      </c>
      <c r="EO901" s="15">
        <v>8</v>
      </c>
      <c r="EP901" s="9" t="s">
        <v>7</v>
      </c>
      <c r="EW901" s="17">
        <f>CU901</f>
        <v>40</v>
      </c>
      <c r="EX901" s="17">
        <f>CV901</f>
        <v>35</v>
      </c>
      <c r="EY901" s="31">
        <f>1+CW901</f>
        <v>250.89756133695954</v>
      </c>
      <c r="EZ901" s="10"/>
      <c r="FA901" s="61">
        <f t="array" ref="FA901:FA903">MMULT(FS901:FU903,FQ901:FQ903)</f>
        <v>0.82066362402151172</v>
      </c>
      <c r="FB901" s="13">
        <f>BW902</f>
        <v>0</v>
      </c>
      <c r="FC901" s="17">
        <v>1</v>
      </c>
      <c r="FD901">
        <v>0</v>
      </c>
      <c r="FF901" s="73">
        <f>(FD901^2)*(1-COS(RADIANS(EY901+45)))+(COS(RADIANS(EY901+45)))</f>
        <v>0.436763500364721</v>
      </c>
      <c r="FG901" s="73">
        <f>(FD901*FD902)*(1-COS(RADIANS(EY901+45)))-FD903*(SIN(RADIANS(EY901+45)))</f>
        <v>0.89957636960357978</v>
      </c>
      <c r="FH901" s="73">
        <f>(FD901*FD903)*(1-COS(RADIANS(EY901+45)))+FD902*(SIN(RADIANS(EY901+45)))</f>
        <v>0</v>
      </c>
      <c r="FI901" s="10"/>
      <c r="FJ901">
        <f t="array" ref="FJ901:FJ903">MMULT(FF901:FH903,FC901:FC903)</f>
        <v>0.436763500364721</v>
      </c>
      <c r="FK901" s="23">
        <f>COS(RADIANS(176))</f>
        <v>-0.9975640502598242</v>
      </c>
      <c r="FM901" s="30">
        <f>(FK901^2)*(1-COS(RADIANS(EX901)))+(COS(RADIANS(EX901)))</f>
        <v>0.99912000006339641</v>
      </c>
      <c r="FN901" s="30">
        <f>(FK901*FK902)*(1-COS(RADIANS(EX901)))-FK903*(SIN(RADIANS(EX901)))</f>
        <v>-1.2584585399294834E-2</v>
      </c>
      <c r="FO901" s="30">
        <f>(FK901*FK903)*(1-COS(RADIANS(EX901)))+FK902*(SIN(RADIANS(EX901)))</f>
        <v>4.0010669622570827E-2</v>
      </c>
      <c r="FQ901">
        <f t="array" ref="FQ901:FQ903">MMULT(FM901:FO903,FJ901:FJ903)</f>
        <v>0.44769994415855319</v>
      </c>
      <c r="FS901" s="28">
        <f>(FD901^2)*(1-COS(RADIANS(EW901)))+(COS(RADIANS(EW901)))</f>
        <v>0.76604444311897801</v>
      </c>
      <c r="FT901" s="28">
        <f>(FD901*FD902)*(1-COS(RADIANS(EW901)))-FD903*(SIN(RADIANS(EW901)))</f>
        <v>-0.64278760968653925</v>
      </c>
      <c r="FU901" s="28">
        <f>(FD901*FD903)*(1-COS(RADIANS(EW901)))+FD902*(SIN(RADIANS(EW901)))</f>
        <v>0</v>
      </c>
      <c r="FW901" s="61">
        <f t="array" ref="FW901:FW903">MMULT(FS901:FU903,GG901:GG903)</f>
        <v>-0.46135451819233958</v>
      </c>
      <c r="FX901" s="13">
        <f>BX902</f>
        <v>0</v>
      </c>
      <c r="FY901" s="17">
        <v>1</v>
      </c>
      <c r="FZ901">
        <v>0</v>
      </c>
      <c r="GB901" s="73">
        <f>(FD901^2)*(1-COS(RADIANS(EY901-45)))+(COS(RADIANS(EY901-45)))</f>
        <v>-0.89957636960357956</v>
      </c>
      <c r="GC901" s="73">
        <f>(FD901*FD902)*(1-COS(RADIANS(EY901-45)))-FD903*(SIN(RADIANS(EY901-45)))</f>
        <v>0.43676350036472145</v>
      </c>
      <c r="GD901" s="73">
        <f>(FD901*FD903)*(1-COS(RADIANS(EY901-45)))+FD902*(SIN(RADIANS(EY901-45)))</f>
        <v>0</v>
      </c>
      <c r="GE901" s="10"/>
      <c r="GF901">
        <f t="array" ref="GF901:GF903">MMULT(GB901:GD903,FC901:FC903)</f>
        <v>-0.89957636960357956</v>
      </c>
      <c r="GG901" s="1">
        <f t="array" ref="GG901:GG903">MMULT(FM901:FO903,GF901:GF903)</f>
        <v>-0.89328825488572361</v>
      </c>
      <c r="GI901">
        <f>FA901+FW901</f>
        <v>0.35930910582917214</v>
      </c>
      <c r="GJ901">
        <f>GI901/(SQRT(GI901^2+GI902^2+GI903^2))</f>
        <v>0.2540699052738824</v>
      </c>
      <c r="GL901" t="e">
        <f>CH902+DC901</f>
        <v>#VALUE!</v>
      </c>
      <c r="GM901" t="e">
        <f>GL901/(SQRT(GL901^2+GL902^2+GL903^2))</f>
        <v>#VALUE!</v>
      </c>
      <c r="GO901" s="27">
        <f>FA902*FW903-FA903*FW902</f>
        <v>0.33713977034961717</v>
      </c>
    </row>
    <row r="902" spans="4:197" x14ac:dyDescent="0.2">
      <c r="E902" s="5" t="s">
        <v>4</v>
      </c>
      <c r="F902" s="6" t="s">
        <v>5</v>
      </c>
      <c r="G902" s="7" t="s">
        <v>6</v>
      </c>
      <c r="H902" s="8" t="s">
        <v>1</v>
      </c>
      <c r="I902">
        <v>10</v>
      </c>
      <c r="J902" s="9" t="s">
        <v>7</v>
      </c>
      <c r="K902">
        <v>10</v>
      </c>
      <c r="L902" s="10"/>
      <c r="M902" s="17">
        <f>A866</f>
        <v>120</v>
      </c>
      <c r="N902" s="17">
        <f>B866</f>
        <v>45</v>
      </c>
      <c r="O902" s="17">
        <f>C866</f>
        <v>167.8</v>
      </c>
      <c r="Q902" s="61">
        <f t="array" ref="Q902:Q904">MMULT(AI902:AK904,AG902:AG904)</f>
        <v>0.73172300288470526</v>
      </c>
      <c r="R902" s="13"/>
      <c r="S902" s="17">
        <v>1</v>
      </c>
      <c r="T902">
        <v>0</v>
      </c>
      <c r="V902" s="73">
        <f>(T902^2)*(1-COS(RADIANS(O902+45)))+(COS(RADIANS(O902+45)))</f>
        <v>-0.84056660349568413</v>
      </c>
      <c r="W902" s="73">
        <f>(T902*T903)*(1-COS(RADIANS(O902+45)))-T904*(SIN(RADIANS(O902+45)))</f>
        <v>0.54170821028274008</v>
      </c>
      <c r="X902" s="73">
        <f>(T902*T904)*(1-COS(RADIANS(O902+45)))+T903*(SIN(RADIANS(O902+45)))</f>
        <v>0</v>
      </c>
      <c r="Y902" s="10"/>
      <c r="Z902">
        <f t="array" ref="Z902:Z904">MMULT(V902:X904,S902:S904)</f>
        <v>-0.84056660349568413</v>
      </c>
      <c r="AA902" s="23">
        <f>COS(RADIANS('[1]Biaxial Input'!$F$21))</f>
        <v>-0.9975640502598242</v>
      </c>
      <c r="AC902" s="30">
        <f>(AA902^2)*(1-COS(RADIANS(N902)))+(COS(RADIANS(N902)))</f>
        <v>0.99857479166422358</v>
      </c>
      <c r="AD902" s="30">
        <f>(AA902*AA903)*(1-COS(RADIANS(N902)))-AA904*(SIN(RADIANS(N902)))</f>
        <v>-2.0381428756221641E-2</v>
      </c>
      <c r="AE902" s="30">
        <f>(AA902*AA904)*(1-COS(RADIANS(N902)))+AA903*(SIN(RADIANS(N902)))</f>
        <v>4.9325275616132508E-2</v>
      </c>
      <c r="AG902">
        <f t="array" ref="AG902:AG904">MMULT(AC902:AE904,Z902:Z904)</f>
        <v>-0.82832783367106888</v>
      </c>
      <c r="AI902" s="28">
        <f>(T902^2)*(1-COS(RADIANS(M902)))+(COS(RADIANS(M902)))</f>
        <v>-0.49999999999999978</v>
      </c>
      <c r="AJ902" s="28">
        <f>(T902*T903)*(1-COS(RADIANS(M902)))-T904*(SIN(RADIANS(M902)))</f>
        <v>-0.86602540378443871</v>
      </c>
      <c r="AK902" s="28">
        <f>(T902*T904)*(1-COS(RADIANS(M902)))+T903*(SIN(RADIANS(M902)))</f>
        <v>0</v>
      </c>
      <c r="AM902" s="61">
        <f t="array" ref="AM902:AM904">MMULT(AI902:AK904,AW902:AW904)</f>
        <v>-0.24630484814143411</v>
      </c>
      <c r="AN902" s="13"/>
      <c r="AO902" s="17">
        <v>1</v>
      </c>
      <c r="AP902">
        <v>0</v>
      </c>
      <c r="AR902" s="73">
        <f>(T902^2)*(1-COS(RADIANS(O902-45)))+(COS(RADIANS(O902-45)))</f>
        <v>-0.54170821028274008</v>
      </c>
      <c r="AS902" s="73">
        <f>(T902*T903)*(1-COS(RADIANS(O902-45)))-T904*(SIN(RADIANS(O902-45)))</f>
        <v>-0.84056660349568413</v>
      </c>
      <c r="AT902" s="73">
        <f>(T902*T904)*(1-COS(RADIANS(O902-45)))+T903*(SIN(RADIANS(O902-45)))</f>
        <v>0</v>
      </c>
      <c r="AU902" s="10"/>
      <c r="AV902">
        <f t="array" ref="AV902:AV904">MMULT(AR902:AT904,S902:S904)</f>
        <v>-0.54170821028274008</v>
      </c>
      <c r="AW902" s="1">
        <f t="array" ref="AW902:AW904">MMULT(AC902:AE904,AV902:AV904)</f>
        <v>-0.558068111569893</v>
      </c>
      <c r="BV902" s="1"/>
      <c r="BY902" t="s">
        <v>8</v>
      </c>
      <c r="BZ902" s="5">
        <f t="shared" ref="BZ902:CA904" si="1364">BZ897</f>
        <v>0.93180266183863136</v>
      </c>
      <c r="CA902" s="6">
        <f t="shared" si="1364"/>
        <v>-0.87956522186239505</v>
      </c>
      <c r="CB902" s="7">
        <f>CY901</f>
        <v>0.81248688641343003</v>
      </c>
      <c r="CC902" s="8">
        <f>DU901</f>
        <v>-0.47560680677931577</v>
      </c>
      <c r="CE902" s="9">
        <f>((SUMPRODUCT(CB902:CB904,BZ902:BZ904))*(SUMPRODUCT(CB902:CB904,CA902:CA904)))-((SUMPRODUCT(CC902:CC904,BZ902:BZ904))*(SUMPRODUCT(CC902:CC904,CA902:CA904)))</f>
        <v>0</v>
      </c>
      <c r="CG902">
        <v>1</v>
      </c>
      <c r="CH902" t="s">
        <v>161</v>
      </c>
      <c r="CI902" s="67"/>
      <c r="CJ902" s="1" t="s">
        <v>8</v>
      </c>
      <c r="CK902" s="5">
        <f t="shared" ref="CK902:CL904" si="1365">BZ902</f>
        <v>0.93180266183863136</v>
      </c>
      <c r="CL902" s="6">
        <f t="shared" si="1365"/>
        <v>-0.87956522186239505</v>
      </c>
      <c r="CM902" s="7">
        <f>FA901</f>
        <v>0.82066362402151172</v>
      </c>
      <c r="CN902" s="8">
        <f>FW901</f>
        <v>-0.46135451819233958</v>
      </c>
      <c r="CO902" s="10"/>
      <c r="CP902">
        <f t="shared" si="1363"/>
        <v>0.3492962422733713</v>
      </c>
      <c r="CQ902">
        <f t="shared" si="1363"/>
        <v>-0.34518112468713447</v>
      </c>
      <c r="CR902">
        <f>CJ905</f>
        <v>0</v>
      </c>
      <c r="CS902">
        <f>CM905</f>
        <v>0</v>
      </c>
      <c r="CW902" s="28"/>
      <c r="CY902" s="61">
        <v>-0.29614655599572215</v>
      </c>
      <c r="DA902" s="17">
        <v>0</v>
      </c>
      <c r="DB902">
        <v>0</v>
      </c>
      <c r="DD902" s="73">
        <f>(DB901*DB902)*(1-COS(RADIANS(CW901+45)))+DB903*(SIN(RADIANS(CW901+45)))</f>
        <v>-0.90706193389062884</v>
      </c>
      <c r="DE902" s="73">
        <f>(DB902^2)*(1-COS(RADIANS(CW901+45)))+(COS(RADIANS(CW901+45)))</f>
        <v>0.42099720674440649</v>
      </c>
      <c r="DF902" s="73">
        <f>(DB902*DB903)*(1-COS(RADIANS(CW901+45)))-DB901*(SIN(RADIANS(CW901+45)))</f>
        <v>0</v>
      </c>
      <c r="DG902" s="10"/>
      <c r="DH902">
        <v>-0.90706193389062884</v>
      </c>
      <c r="DI902" s="23">
        <f>SIN(RADIANS('[1]Biaxial Input'!$F$21))*(COS(RADIANS(0)))</f>
        <v>6.9756473744125524E-2</v>
      </c>
      <c r="DK902" s="30">
        <f>(DI901*DI902)*(1-COS(RADIANS(CV901)))+DI903*(SIN(RADIANS(CV901)))</f>
        <v>-1.2584585399294834E-2</v>
      </c>
      <c r="DL902" s="30">
        <f>(DI902^2)*(1-COS(RADIANS(CV901)))+(COS(RADIANS(CV901)))</f>
        <v>0.82003204422559539</v>
      </c>
      <c r="DM902" s="30">
        <f>(DI902*DI903)*(1-COS(RADIANS(CV901)))-DI901*(SIN(RADIANS(CV901)))</f>
        <v>0.57217923297994577</v>
      </c>
      <c r="DO902">
        <v>-0.74911792718869374</v>
      </c>
      <c r="DQ902" s="28">
        <f>(DB901*DB902)*(1-COS(RADIANS(CU901)))+DB903*(SIN(RADIANS(CU901)))</f>
        <v>0.64278760968653925</v>
      </c>
      <c r="DR902" s="28">
        <f>(DB902^2)*(1-COS(RADIANS(CU901)))+(COS(RADIANS(CU901)))</f>
        <v>0.76604444311897801</v>
      </c>
      <c r="DS902" s="28">
        <f>(DB902*DB903)*(1-COS(RADIANS(CU901)))-DB901*(SIN(RADIANS(CU901)))</f>
        <v>0</v>
      </c>
      <c r="DU902" s="61">
        <v>-0.83484759913777051</v>
      </c>
      <c r="DW902" s="17">
        <v>0</v>
      </c>
      <c r="DX902">
        <v>0</v>
      </c>
      <c r="DZ902" s="73">
        <f>(DB901*DB902)*(1-COS(RADIANS(CW901-45)))+DB903*(SIN(RADIANS(CW901-45)))</f>
        <v>-0.42099720674440655</v>
      </c>
      <c r="EA902" s="73">
        <f>(DB902^2)*(1-COS(RADIANS(CW901-45)))+(COS(RADIANS(CW901-45)))</f>
        <v>-0.90706193389062884</v>
      </c>
      <c r="EB902" s="73">
        <f>(DB902*DB903)*(1-COS(RADIANS(CW901-45)))-DB901*(SIN(RADIANS(CW901-45)))</f>
        <v>0</v>
      </c>
      <c r="EC902" s="10"/>
      <c r="ED902">
        <v>-0.42099720674440655</v>
      </c>
      <c r="EE902" s="1">
        <v>-0.33381620169038517</v>
      </c>
      <c r="EG902">
        <f>CY902+DU902</f>
        <v>-1.1309941551334926</v>
      </c>
      <c r="EH902">
        <f>EG902/(SQRT(EG901^2+EG902^2+EG903^2))</f>
        <v>-0.79973363657724272</v>
      </c>
      <c r="EJ902">
        <f>Q902+AM902</f>
        <v>0.48541815474327116</v>
      </c>
      <c r="EK902">
        <f>EJ902/(SQRT(EJ901^2+EJ902^2+EJ903^2))</f>
        <v>0.34500154619072243</v>
      </c>
      <c r="EM902" s="23">
        <f>CY903*DU901-CY901*DU903</f>
        <v>-0.46403308458101672</v>
      </c>
      <c r="EP902" s="9">
        <f>((SUMPRODUCT(CM902:CM904,BZ902:BZ904))*(SUMPRODUCT(CM902:CM904,CA902:CA904)))-((SUMPRODUCT(CN902:CN904,BZ902:BZ904))*(SUMPRODUCT(CN902:CN904,CA902:CA904)))</f>
        <v>-3.3643525274135E-2</v>
      </c>
      <c r="EY902" s="28"/>
      <c r="EZ902" s="10"/>
      <c r="FA902" s="61">
        <v>-0.28153135182748346</v>
      </c>
      <c r="FB902" s="13">
        <f>BW903</f>
        <v>0</v>
      </c>
      <c r="FC902" s="17">
        <v>0</v>
      </c>
      <c r="FD902">
        <v>0</v>
      </c>
      <c r="FF902" s="73">
        <f>(FD901*FD902)*(1-COS(RADIANS(EY901+45)))+FD903*(SIN(RADIANS(EY901+45)))</f>
        <v>-0.89957636960357978</v>
      </c>
      <c r="FG902" s="73">
        <f>(FD902^2)*(1-COS(RADIANS(EY901+45)))+(COS(RADIANS(EY901+45)))</f>
        <v>0.436763500364721</v>
      </c>
      <c r="FH902" s="73">
        <f>(FD902*FD903)*(1-COS(RADIANS(EY901+45)))-FD901*(SIN(RADIANS(EY901+45)))</f>
        <v>0</v>
      </c>
      <c r="FI902" s="10"/>
      <c r="FJ902">
        <v>-0.89957636960357978</v>
      </c>
      <c r="FK902" s="23">
        <f>SIN(RADIANS(176))*(COS(RADIANS(0)))</f>
        <v>6.9756473744125524E-2</v>
      </c>
      <c r="FM902" s="30">
        <f>(FK901*FK902)*(1-COS(RADIANS(EX901)))+FK903*(SIN(RADIANS(EX901)))</f>
        <v>-1.2584585399294834E-2</v>
      </c>
      <c r="FN902" s="30">
        <f>(FK902^2)*(1-COS(RADIANS(EX901)))+(COS(RADIANS(EX901)))</f>
        <v>0.82003204422559539</v>
      </c>
      <c r="FO902" s="30">
        <f>(FK902*FK903)*(1-COS(RADIANS(EX901)))-FK901*(SIN(RADIANS(EX901)))</f>
        <v>0.57217923297994577</v>
      </c>
      <c r="FQ902">
        <v>-0.74317793687269795</v>
      </c>
      <c r="FS902" s="28">
        <f>(FD901*FD902)*(1-COS(RADIANS(EW901)))+FD903*(SIN(RADIANS(EW901)))</f>
        <v>0.64278760968653925</v>
      </c>
      <c r="FT902" s="28">
        <f>(FD902^2)*(1-COS(RADIANS(EW901)))+(COS(RADIANS(EW901)))</f>
        <v>0.76604444311897801</v>
      </c>
      <c r="FU902" s="28">
        <f>(FD902*FD903)*(1-COS(RADIANS(EW901)))-FD901*(SIN(RADIANS(EW901)))</f>
        <v>0</v>
      </c>
      <c r="FW902" s="61">
        <v>-0.83988891786498576</v>
      </c>
      <c r="FX902" s="13">
        <f>BX903</f>
        <v>0</v>
      </c>
      <c r="FY902" s="17">
        <v>0</v>
      </c>
      <c r="FZ902">
        <v>0</v>
      </c>
      <c r="GB902" s="73">
        <f>(FD901*FD902)*(1-COS(RADIANS(EY901-45)))+FD903*(SIN(RADIANS(EY901-45)))</f>
        <v>-0.43676350036472145</v>
      </c>
      <c r="GC902" s="73">
        <f>(FD902^2)*(1-COS(RADIANS(EY901-45)))+(COS(RADIANS(EY901-45)))</f>
        <v>-0.89957636960357956</v>
      </c>
      <c r="GD902" s="73">
        <f>(FD902*FD903)*(1-COS(RADIANS(EY901-45)))-FD901*(SIN(RADIANS(EY901-45)))</f>
        <v>0</v>
      </c>
      <c r="GE902" s="10"/>
      <c r="GF902">
        <v>-0.43676350036472145</v>
      </c>
      <c r="GG902" s="1">
        <v>-0.34683927040074525</v>
      </c>
      <c r="GI902">
        <f>FA902+FW902</f>
        <v>-1.1214202696924693</v>
      </c>
      <c r="GJ902">
        <f>GI902/(SQRT(GI901^2+GI902^2+GI903^2))</f>
        <v>-0.79296387725959183</v>
      </c>
      <c r="GL902">
        <f>CH903+DC902</f>
        <v>-3.3643525274135E-2</v>
      </c>
      <c r="GM902" t="e">
        <f>GL902/(SQRT(GL901^2+GL902^2+GL903^2))</f>
        <v>#VALUE!</v>
      </c>
      <c r="GO902" s="27">
        <f>FA903*FW901-FA901*FW903</f>
        <v>-0.46403308458101672</v>
      </c>
    </row>
    <row r="903" spans="4:197" x14ac:dyDescent="0.2">
      <c r="D903" t="s">
        <v>8</v>
      </c>
      <c r="E903" s="5">
        <f t="shared" ref="E903:F905" si="1366">E898</f>
        <v>0.93164791336911346</v>
      </c>
      <c r="F903" s="6">
        <f t="shared" si="1366"/>
        <v>-0.87976681083470054</v>
      </c>
      <c r="G903" s="7">
        <f>Q902</f>
        <v>0.73172300288470526</v>
      </c>
      <c r="H903" s="8">
        <f>AM902</f>
        <v>-0.24630484814143411</v>
      </c>
      <c r="J903" s="9">
        <f>((SUMPRODUCT(G903:G905,E903:E905))*(SUMPRODUCT(G903:G905,F903:F905)))-((SUMPRODUCT(H903:H905,E903:E905))*(SUMPRODUCT(H903:H905,F903:F905)))</f>
        <v>3.097326072929113E-2</v>
      </c>
      <c r="Q903" s="61">
        <v>-0.53401012280677651</v>
      </c>
      <c r="S903" s="17">
        <v>0</v>
      </c>
      <c r="T903">
        <v>0</v>
      </c>
      <c r="V903" s="73">
        <f>(T902*T903)*(1-COS(RADIANS(O902+45)))+T904*(SIN(RADIANS(O902+45)))</f>
        <v>-0.54170821028274008</v>
      </c>
      <c r="W903" s="73">
        <f>(T903^2)*(1-COS(RADIANS(O902+45)))+(COS(RADIANS(O902+45)))</f>
        <v>-0.84056660349568413</v>
      </c>
      <c r="X903" s="73">
        <f>(T903*T904)*(1-COS(RADIANS(O902+45)))-T902*(SIN(RADIANS(O902+45)))</f>
        <v>0</v>
      </c>
      <c r="Y903" s="10"/>
      <c r="Z903">
        <v>-0.54170821028274008</v>
      </c>
      <c r="AA903" s="23">
        <f>SIN(RADIANS('[1]Biaxial Input'!$F$21))*(COS(RADIANS(0)))</f>
        <v>6.9756473744125524E-2</v>
      </c>
      <c r="AC903" s="30">
        <f>(AA902*AA903)*(1-COS(RADIANS(N902)))+AA904*(SIN(RADIANS(N902)))</f>
        <v>-2.0381428756221641E-2</v>
      </c>
      <c r="AD903" s="30">
        <f>(AA903^2)*(1-COS(RADIANS(N902)))+(COS(RADIANS(N902)))</f>
        <v>0.70853198952232399</v>
      </c>
      <c r="AE903" s="30">
        <f>(AA903*AA904)*(1-COS(RADIANS(N902)))-AA902*(SIN(RADIANS(N902)))</f>
        <v>0.70538430460663959</v>
      </c>
      <c r="AG903">
        <v>-0.36668564762820077</v>
      </c>
      <c r="AI903" s="28">
        <f>(T902*T903)*(1-COS(RADIANS(M902)))+T904*(SIN(RADIANS(M902)))</f>
        <v>0.86602540378443871</v>
      </c>
      <c r="AJ903" s="28">
        <f>(T903^2)*(1-COS(RADIANS(M902)))+(COS(RADIANS(M902)))</f>
        <v>-0.49999999999999978</v>
      </c>
      <c r="AK903" s="28">
        <f>(T903*T904)*(1-COS(RADIANS(M902)))-T902*(SIN(RADIANS(M902)))</f>
        <v>0</v>
      </c>
      <c r="AM903" s="61">
        <v>-0.78660571925921441</v>
      </c>
      <c r="AO903" s="17">
        <v>0</v>
      </c>
      <c r="AP903">
        <v>0</v>
      </c>
      <c r="AR903" s="73">
        <f>(T902*T903)*(1-COS(RADIANS(O902-45)))+T904*(SIN(RADIANS(O902-45)))</f>
        <v>0.84056660349568413</v>
      </c>
      <c r="AS903" s="73">
        <f>(T903^2)*(1-COS(RADIANS(O902-45)))+(COS(RADIANS(O902-45)))</f>
        <v>-0.54170821028274008</v>
      </c>
      <c r="AT903" s="73">
        <f>(T903*T904)*(1-COS(RADIANS(O902-45)))-T902*(SIN(RADIANS(O902-45)))</f>
        <v>0</v>
      </c>
      <c r="AU903" s="10"/>
      <c r="AV903">
        <v>0.84056660349568413</v>
      </c>
      <c r="AW903" s="1">
        <v>0.60660911519535743</v>
      </c>
      <c r="BV903" s="1"/>
      <c r="BY903" t="s">
        <v>9</v>
      </c>
      <c r="BZ903" s="5">
        <f t="shared" si="1364"/>
        <v>0.3492962422733713</v>
      </c>
      <c r="CA903" s="6">
        <f t="shared" si="1364"/>
        <v>-0.34518112468713447</v>
      </c>
      <c r="CB903" s="7">
        <f>CY902</f>
        <v>-0.29614655599572215</v>
      </c>
      <c r="CC903" s="8">
        <f>DU902</f>
        <v>-0.83484759913777051</v>
      </c>
      <c r="CE903" s="10"/>
      <c r="CH903">
        <f>((SUMPRODUCT(CM902:CM904,CK902:CK904))*(SUMPRODUCT(CM902:CM904,CL902:CL904)))-((SUMPRODUCT(CN902:CN904,CK902:CK904))*(SUMPRODUCT(CN902:CN904,CL902:CL904)))</f>
        <v>-3.3643525274135E-2</v>
      </c>
      <c r="CI903" s="67"/>
      <c r="CJ903" s="10" t="s">
        <v>9</v>
      </c>
      <c r="CK903" s="5">
        <f t="shared" si="1365"/>
        <v>0.3492962422733713</v>
      </c>
      <c r="CL903" s="6">
        <f t="shared" si="1365"/>
        <v>-0.34518112468713447</v>
      </c>
      <c r="CM903" s="7">
        <f>FA902</f>
        <v>-0.28153135182748346</v>
      </c>
      <c r="CN903" s="8">
        <f>FW902</f>
        <v>-0.83988891786498576</v>
      </c>
      <c r="CP903">
        <f t="shared" si="1363"/>
        <v>-9.8670839279614439E-2</v>
      </c>
      <c r="CQ903">
        <f t="shared" si="1363"/>
        <v>-0.32743703463395935</v>
      </c>
      <c r="CR903">
        <f>CK905</f>
        <v>0</v>
      </c>
      <c r="CS903">
        <f>CN905</f>
        <v>0</v>
      </c>
      <c r="CW903" s="28"/>
      <c r="CY903" s="61">
        <v>0.50215762144777065</v>
      </c>
      <c r="DA903" s="17">
        <v>0</v>
      </c>
      <c r="DB903">
        <v>1</v>
      </c>
      <c r="DD903" s="73">
        <f>(DB901*DB903)*(1-COS(RADIANS(CW901+45)))-DB902*(SIN(RADIANS(CW901+45)))</f>
        <v>0</v>
      </c>
      <c r="DE903" s="73">
        <f>(DB902*DB903)*(1-COS(RADIANS(CW901+45)))+DB901*(SIN(RADIANS(CW901+45)))</f>
        <v>0</v>
      </c>
      <c r="DF903" s="73">
        <f>(DB903^2)*(1-COS(RADIANS(CW901+45)))+(COS(RADIANS(CW901+45)))</f>
        <v>1</v>
      </c>
      <c r="DG903" s="10"/>
      <c r="DH903">
        <v>0</v>
      </c>
      <c r="DI903" s="23">
        <f>SIN(RADIANS('[1]Biaxial Input'!$F$21))*SIN(RADIANS(0))</f>
        <v>0</v>
      </c>
      <c r="DK903" s="30">
        <f>(DI901*DI903)*(1-COS(RADIANS(CV901)))-DI902*(SIN(RADIANS(CV901)))</f>
        <v>-4.0010669622570827E-2</v>
      </c>
      <c r="DL903" s="30">
        <f>(DI902*DI903)*(1-COS(RADIANS(CV901)))+DI901*(SIN(RADIANS(CV901)))</f>
        <v>-0.57217923297994577</v>
      </c>
      <c r="DM903" s="30">
        <f>(DI903^2)*(1-COS(RADIANS(CV901)))+(COS(RADIANS(CV901)))</f>
        <v>0.8191520442889918</v>
      </c>
      <c r="DO903">
        <v>0.50215762144777065</v>
      </c>
      <c r="DQ903" s="28">
        <f>(DB901*DB903)*(1-COS(RADIANS(CU901)))-DB902*(SIN(RADIANS(CU901)))</f>
        <v>0</v>
      </c>
      <c r="DR903" s="28">
        <f>(DB902*DB903)*(1-COS(RADIANS(CU901)))+DB901*(SIN(RADIANS(CU901)))</f>
        <v>0</v>
      </c>
      <c r="DS903" s="28">
        <f>(DB903^2)*(1-COS(RADIANS(CU901)))+(COS(RADIANS(CU901)))</f>
        <v>1</v>
      </c>
      <c r="DU903" s="61">
        <v>0.27717801420582233</v>
      </c>
      <c r="DW903" s="17">
        <v>0</v>
      </c>
      <c r="DX903">
        <v>1</v>
      </c>
      <c r="DZ903" s="73">
        <f>(DB901*DB901)*(1-COS(RADIANS(CW901-45)))-DB901*(SIN(RADIANS(CW901-45)))</f>
        <v>0</v>
      </c>
      <c r="EA903" s="73">
        <f>(DB902*DB903)*(1-COS(RADIANS(CW901-45)))+DB901*(SIN(RADIANS(CW901-45)))</f>
        <v>0</v>
      </c>
      <c r="EB903" s="73">
        <f>(DB903^2)*(1-COS(RADIANS(CW901-45)))+(COS(RADIANS(CW901-45)))</f>
        <v>1</v>
      </c>
      <c r="EC903" s="10"/>
      <c r="ED903">
        <v>0</v>
      </c>
      <c r="EE903" s="1">
        <v>0.27717801420582233</v>
      </c>
      <c r="EG903">
        <f>CY903+DU903</f>
        <v>0.77933563565359298</v>
      </c>
      <c r="EH903">
        <f>EG903/(SQRT(EG901^2+EG902^2+EG903^2))</f>
        <v>0.55107351279098415</v>
      </c>
      <c r="EJ903">
        <f>Q903+AM903</f>
        <v>-1.3206158420659908</v>
      </c>
      <c r="EK903">
        <f>EJ903/(SQRT(EJ901^2+EJ902^2+EJ903^2))</f>
        <v>-0.93860211651477266</v>
      </c>
      <c r="EM903" s="23">
        <f>CY901*DU902-CY902*DU901</f>
        <v>-0.81915204428899169</v>
      </c>
      <c r="ER903">
        <f t="shared" ref="ER903:ES905" si="1367">CK902</f>
        <v>0.93180266183863136</v>
      </c>
      <c r="ES903">
        <f t="shared" si="1367"/>
        <v>-0.87956522186239505</v>
      </c>
      <c r="ET903" t="e">
        <f>#REF!</f>
        <v>#REF!</v>
      </c>
      <c r="EU903" t="e">
        <f>#REF!</f>
        <v>#REF!</v>
      </c>
      <c r="EY903" s="28"/>
      <c r="EZ903" s="10"/>
      <c r="FA903" s="61">
        <v>0.49724371705037007</v>
      </c>
      <c r="FB903" s="13">
        <f>BW904</f>
        <v>0</v>
      </c>
      <c r="FC903" s="17">
        <v>0</v>
      </c>
      <c r="FD903">
        <v>1</v>
      </c>
      <c r="FF903" s="73">
        <f>(FD901*FD903)*(1-COS(RADIANS(EY901+45)))-FD902*(SIN(RADIANS(EY901+45)))</f>
        <v>0</v>
      </c>
      <c r="FG903" s="73">
        <f>(FD902*FD903)*(1-COS(RADIANS(EY901+45)))+FD901*(SIN(RADIANS(EY901+45)))</f>
        <v>0</v>
      </c>
      <c r="FH903" s="73">
        <f>(FD903^2)*(1-COS(RADIANS(EY901+45)))+(COS(RADIANS(EY901+45)))</f>
        <v>1</v>
      </c>
      <c r="FI903" s="10"/>
      <c r="FJ903">
        <v>0</v>
      </c>
      <c r="FK903" s="23">
        <f>SIN(RADIANS(176))*SIN(RADIANS(0))</f>
        <v>0</v>
      </c>
      <c r="FM903" s="30">
        <f>(FK901*FK903)*(1-COS(RADIANS(EX901)))-FK902*(SIN(RADIANS(EX901)))</f>
        <v>-4.0010669622570827E-2</v>
      </c>
      <c r="FN903" s="30">
        <f>(FK902*FK903)*(1-COS(RADIANS(EX901)))+FK901*(SIN(RADIANS(EX901)))</f>
        <v>-0.57217923297994577</v>
      </c>
      <c r="FO903" s="30">
        <f>(FK903^2)*(1-COS(RADIANS(EX901)))+(COS(RADIANS(EX901)))</f>
        <v>0.8191520442889918</v>
      </c>
      <c r="FQ903">
        <v>0.49724371705037007</v>
      </c>
      <c r="FS903" s="28">
        <f>(FD901*FD903)*(1-COS(RADIANS(EW901)))-FD902*(SIN(RADIANS(EW901)))</f>
        <v>0</v>
      </c>
      <c r="FT903" s="28">
        <f>(FD902*FD903)*(1-COS(RADIANS(EW901)))+FD901*(SIN(RADIANS(EW901)))</f>
        <v>0</v>
      </c>
      <c r="FU903" s="28">
        <f>(FD903^2)*(1-COS(RADIANS(EW901)))+(COS(RADIANS(EW901)))</f>
        <v>1</v>
      </c>
      <c r="FW903" s="61">
        <v>0.28589965755680308</v>
      </c>
      <c r="FX903" s="13">
        <f>BX904</f>
        <v>0</v>
      </c>
      <c r="FY903" s="17">
        <v>0</v>
      </c>
      <c r="FZ903">
        <v>1</v>
      </c>
      <c r="GB903" s="73">
        <f>(FD901*FD901)*(1-COS(RADIANS(EY901-45)))-FD901*(SIN(RADIANS(EY901-45)))</f>
        <v>0</v>
      </c>
      <c r="GC903" s="73">
        <f>(FD902*FD903)*(1-COS(RADIANS(EY901-45)))+FD901*(SIN(RADIANS(EY901-45)))</f>
        <v>0</v>
      </c>
      <c r="GD903" s="73">
        <f>(FD903^2)*(1-COS(RADIANS(EY901-45)))+(COS(RADIANS(EY901-45)))</f>
        <v>0.99999999999999989</v>
      </c>
      <c r="GE903" s="10"/>
      <c r="GF903">
        <v>0</v>
      </c>
      <c r="GG903" s="1">
        <v>0.28589965755680308</v>
      </c>
      <c r="GI903">
        <f>FA903+FW903</f>
        <v>0.7831433746071732</v>
      </c>
      <c r="GJ903">
        <f>GI903/(SQRT(GI901^2+GI902^2+GI903^2))</f>
        <v>0.55376599082604872</v>
      </c>
      <c r="GL903" t="e">
        <f>#REF!+DC903</f>
        <v>#REF!</v>
      </c>
      <c r="GM903" t="e">
        <f>GL903/(SQRT(GL901^2+GL902^2+GL903^2))</f>
        <v>#REF!</v>
      </c>
      <c r="GO903" s="27">
        <f>FA901*FW902-FA902*FW901</f>
        <v>-0.81915204428899169</v>
      </c>
    </row>
    <row r="904" spans="4:197" x14ac:dyDescent="0.2">
      <c r="D904" t="s">
        <v>9</v>
      </c>
      <c r="E904" s="5">
        <f t="shared" si="1366"/>
        <v>0.34974090714269884</v>
      </c>
      <c r="F904" s="6">
        <f t="shared" si="1366"/>
        <v>-0.3447469567785969</v>
      </c>
      <c r="G904" s="7">
        <f t="shared" ref="G904:G905" si="1368">Q903</f>
        <v>-0.53401012280677651</v>
      </c>
      <c r="H904" s="8">
        <f t="shared" ref="H904:H905" si="1369">AM903</f>
        <v>-0.78660571925921441</v>
      </c>
      <c r="J904" s="10"/>
      <c r="Q904" s="61">
        <v>0.42357364860113889</v>
      </c>
      <c r="S904" s="17">
        <v>0</v>
      </c>
      <c r="T904">
        <v>1</v>
      </c>
      <c r="V904" s="73">
        <f>(T902*T904)*(1-COS(RADIANS(O902+45)))-T903*(SIN(RADIANS(O902+45)))</f>
        <v>0</v>
      </c>
      <c r="W904" s="73">
        <f>(T903*T904)*(1-COS(RADIANS(O902+45)))+T902*(SIN(RADIANS(O902+45)))</f>
        <v>0</v>
      </c>
      <c r="X904" s="73">
        <f>(T904^2)*(1-COS(RADIANS(O902+45)))+(COS(RADIANS(O902+45)))</f>
        <v>0.99999999999999989</v>
      </c>
      <c r="Y904" s="10"/>
      <c r="Z904">
        <v>0</v>
      </c>
      <c r="AA904" s="23">
        <f>SIN(RADIANS('[1]Biaxial Input'!$F$21))*SIN(RADIANS(0))</f>
        <v>0</v>
      </c>
      <c r="AC904" s="30">
        <f>(AA902*AA904)*(1-COS(RADIANS(N902)))-AA903*(SIN(RADIANS(N902)))</f>
        <v>-4.9325275616132508E-2</v>
      </c>
      <c r="AD904" s="30">
        <f>(AA903*AA904)*(1-COS(RADIANS(N902)))+AA902*(SIN(RADIANS(N902)))</f>
        <v>-0.70538430460663959</v>
      </c>
      <c r="AE904" s="30">
        <f>(AA904^2)*(1-COS(RADIANS(N902)))+(COS(RADIANS(N902)))</f>
        <v>0.70710678118654757</v>
      </c>
      <c r="AG904">
        <v>0.42357364860113889</v>
      </c>
      <c r="AI904" s="28">
        <f>(T902*T904)*(1-COS(RADIANS(M902)))-T903*(SIN(RADIANS(M902)))</f>
        <v>0</v>
      </c>
      <c r="AJ904" s="28">
        <f>(T903*T904)*(1-COS(RADIANS(M902)))+T902*(SIN(RADIANS(M902)))</f>
        <v>0</v>
      </c>
      <c r="AK904" s="28">
        <f>(T904^2)*(1-COS(RADIANS(M902)))+(COS(RADIANS(M902)))</f>
        <v>1</v>
      </c>
      <c r="AM904" s="61">
        <v>-0.5662025823066501</v>
      </c>
      <c r="AO904" s="17">
        <v>0</v>
      </c>
      <c r="AP904">
        <v>1</v>
      </c>
      <c r="AR904" s="73">
        <f>(T902*T902)*(1-COS(RADIANS(O902-45)))-T902*(SIN(RADIANS(O902-45)))</f>
        <v>0</v>
      </c>
      <c r="AS904" s="73">
        <f>(T903*T904)*(1-COS(RADIANS(O902-45)))+T902*(SIN(RADIANS(O902-45)))</f>
        <v>0</v>
      </c>
      <c r="AT904" s="73">
        <f>(T904^2)*(1-COS(RADIANS(O902-45)))+(COS(RADIANS(O902-45)))</f>
        <v>0.99999999999999989</v>
      </c>
      <c r="AU904" s="10"/>
      <c r="AV904">
        <v>0</v>
      </c>
      <c r="AW904" s="1">
        <v>-0.5662025823066501</v>
      </c>
      <c r="BV904" s="1"/>
      <c r="BY904" t="s">
        <v>10</v>
      </c>
      <c r="BZ904" s="5">
        <f t="shared" si="1364"/>
        <v>-9.8670839279614439E-2</v>
      </c>
      <c r="CA904" s="6">
        <f t="shared" si="1364"/>
        <v>-0.32743703463395935</v>
      </c>
      <c r="CB904" s="7">
        <f>CY903</f>
        <v>0.50215762144777065</v>
      </c>
      <c r="CC904" s="8">
        <f>DU903</f>
        <v>0.27717801420582233</v>
      </c>
      <c r="CE904" s="10"/>
      <c r="CG904" s="10" t="s">
        <v>160</v>
      </c>
      <c r="CH904" s="10">
        <f>-CH901*((EY901-CW901)/(CH903-CE902))</f>
        <v>249.89756133695954</v>
      </c>
      <c r="CI904" s="67"/>
      <c r="CJ904" s="10" t="s">
        <v>10</v>
      </c>
      <c r="CK904" s="5">
        <f t="shared" si="1365"/>
        <v>-9.8670839279614439E-2</v>
      </c>
      <c r="CL904" s="6">
        <f t="shared" si="1365"/>
        <v>-0.32743703463395935</v>
      </c>
      <c r="CM904" s="7">
        <f>FA903</f>
        <v>0.49724371705037007</v>
      </c>
      <c r="CN904" s="8">
        <f>FW903</f>
        <v>0.28589965755680308</v>
      </c>
      <c r="CW904" s="28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EE904" s="1"/>
      <c r="EI904" s="64">
        <f>(DEGREES(ACOS((EH901*EK901+EH902*EK902+EH903*EK903)/((SQRT(EH901^2+EH902^2+EH903^2))*(SQRT(EK901^2+EK902^2+EK903^2))))))</f>
        <v>142.48068793339127</v>
      </c>
      <c r="ER904">
        <f t="shared" si="1367"/>
        <v>0.3492962422733713</v>
      </c>
      <c r="ES904">
        <f t="shared" si="1367"/>
        <v>-0.34518112468713447</v>
      </c>
      <c r="ET904" t="e">
        <f>#REF!</f>
        <v>#REF!</v>
      </c>
      <c r="EU904" t="e">
        <f>#REF!</f>
        <v>#REF!</v>
      </c>
      <c r="EY904" s="28"/>
      <c r="EZ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GG904" s="1"/>
      <c r="GK904" s="64" t="e">
        <f>(DEGREES(ACOS((GJ901*GM901+GJ902*GM902+GJ903*GM903)/((SQRT(GJ901^2+GJ902^2+GJ903^2))*(SQRT(GM901^2+GM902^2+GM903^2))))))</f>
        <v>#VALUE!</v>
      </c>
    </row>
    <row r="905" spans="4:197" x14ac:dyDescent="0.2">
      <c r="D905" t="s">
        <v>10</v>
      </c>
      <c r="E905" s="5">
        <f t="shared" si="1366"/>
        <v>-9.8556904303954668E-2</v>
      </c>
      <c r="F905" s="6">
        <f t="shared" si="1366"/>
        <v>-0.32735285907661849</v>
      </c>
      <c r="G905" s="7">
        <f t="shared" si="1368"/>
        <v>0.42357364860113889</v>
      </c>
      <c r="H905" s="8">
        <f t="shared" si="1369"/>
        <v>-0.5662025823066501</v>
      </c>
      <c r="J905" s="10"/>
      <c r="Z905" s="10"/>
      <c r="AA905" s="10"/>
      <c r="AB905" s="10"/>
      <c r="AC905" s="10"/>
      <c r="AD905" s="10"/>
      <c r="AE905" s="10"/>
      <c r="AF905" s="10"/>
      <c r="AG905" s="10"/>
      <c r="AH905" s="10"/>
      <c r="AW905" s="1"/>
      <c r="BV905" s="1"/>
      <c r="CE905" s="10"/>
      <c r="CS905" s="15"/>
      <c r="CW905" s="28"/>
      <c r="CY905" s="82" t="s">
        <v>148</v>
      </c>
      <c r="CZ905" s="13"/>
      <c r="DB905" s="10"/>
      <c r="DC905" s="10"/>
      <c r="DD905" s="10"/>
      <c r="DE905" s="10"/>
      <c r="DF905" s="10"/>
      <c r="DG905" s="10"/>
      <c r="DH905" s="80"/>
      <c r="DI905" s="23" t="s">
        <v>149</v>
      </c>
      <c r="DM905" s="1"/>
      <c r="DO905" s="80"/>
      <c r="DS905" s="13"/>
      <c r="DT905" s="81"/>
      <c r="DU905" s="82" t="s">
        <v>150</v>
      </c>
      <c r="DW905" s="13"/>
      <c r="DX905" s="13"/>
      <c r="EA905" s="1"/>
      <c r="EE905" s="1"/>
      <c r="ER905">
        <f t="shared" si="1367"/>
        <v>-9.8670839279614439E-2</v>
      </c>
      <c r="ES905">
        <f t="shared" si="1367"/>
        <v>-0.32743703463395935</v>
      </c>
      <c r="ET905" t="e">
        <f>#REF!</f>
        <v>#REF!</v>
      </c>
      <c r="EU905" t="e">
        <f>#REF!</f>
        <v>#REF!</v>
      </c>
      <c r="EY905" s="28"/>
      <c r="EZ905" s="10"/>
      <c r="FA905" s="82" t="s">
        <v>148</v>
      </c>
      <c r="FB905" s="13"/>
      <c r="FD905" s="10"/>
      <c r="FE905" s="10"/>
      <c r="FF905" s="10"/>
      <c r="FG905" s="10"/>
      <c r="FH905" s="10"/>
      <c r="FI905" s="10"/>
      <c r="FJ905" s="80"/>
      <c r="FK905" s="23" t="s">
        <v>149</v>
      </c>
      <c r="FO905" s="1"/>
      <c r="FQ905" s="80"/>
      <c r="FU905" s="13"/>
      <c r="FV905" s="81"/>
      <c r="FW905" s="82" t="s">
        <v>150</v>
      </c>
      <c r="FY905" s="13"/>
      <c r="FZ905" s="13"/>
      <c r="GC905" s="1"/>
      <c r="GG905" s="1"/>
      <c r="GK905" s="13"/>
    </row>
    <row r="906" spans="4:197" x14ac:dyDescent="0.2">
      <c r="J906" s="10"/>
      <c r="Q906" s="82" t="s">
        <v>148</v>
      </c>
      <c r="R906" s="13"/>
      <c r="T906" s="10"/>
      <c r="U906" s="10"/>
      <c r="V906" s="10"/>
      <c r="W906" s="10"/>
      <c r="X906" s="10"/>
      <c r="Y906" s="10"/>
      <c r="Z906" s="80"/>
      <c r="AA906" s="23" t="s">
        <v>149</v>
      </c>
      <c r="AE906" s="1"/>
      <c r="AG906" s="80"/>
      <c r="AK906" s="13"/>
      <c r="AL906" s="81"/>
      <c r="AM906" s="82" t="s">
        <v>150</v>
      </c>
      <c r="AO906" s="13"/>
      <c r="AP906" s="13"/>
      <c r="AS906" s="1"/>
      <c r="AW906" s="1"/>
      <c r="BZ906" s="5" t="s">
        <v>4</v>
      </c>
      <c r="CA906" s="6" t="s">
        <v>5</v>
      </c>
      <c r="CB906" s="7" t="s">
        <v>6</v>
      </c>
      <c r="CC906" s="8" t="s">
        <v>1</v>
      </c>
      <c r="CD906">
        <v>9</v>
      </c>
      <c r="CE906" s="9" t="s">
        <v>7</v>
      </c>
      <c r="CG906" s="90" t="s">
        <v>157</v>
      </c>
      <c r="CH906" s="61">
        <f>CE907-((CH908-CE907)/(EY906-CW906))*CW906</f>
        <v>5.8265583145608435</v>
      </c>
      <c r="CI906" s="10"/>
      <c r="CK906" s="5" t="s">
        <v>4</v>
      </c>
      <c r="CL906" s="6" t="s">
        <v>5</v>
      </c>
      <c r="CM906" s="7" t="s">
        <v>6</v>
      </c>
      <c r="CN906" s="8" t="s">
        <v>1</v>
      </c>
      <c r="CO906" s="10"/>
      <c r="CP906">
        <f t="shared" ref="CP906:CQ908" si="1370">BZ907</f>
        <v>0.93180266183863136</v>
      </c>
      <c r="CQ906">
        <f t="shared" si="1370"/>
        <v>-0.87956522186239505</v>
      </c>
      <c r="CR906">
        <f>CI910</f>
        <v>0</v>
      </c>
      <c r="CS906">
        <f>CL910</f>
        <v>0</v>
      </c>
      <c r="CU906" s="17">
        <f>CU810</f>
        <v>80</v>
      </c>
      <c r="CV906" s="17">
        <f>CV810</f>
        <v>40</v>
      </c>
      <c r="CW906" s="31">
        <f>CH813</f>
        <v>215.69152860148535</v>
      </c>
      <c r="CY906" s="61">
        <f t="array" ref="CY906:CY908">MMULT(DQ906:DS908,DO906:DO908)</f>
        <v>0.71771961874273116</v>
      </c>
      <c r="CZ906" s="13"/>
      <c r="DA906" s="17">
        <v>1</v>
      </c>
      <c r="DB906">
        <v>0</v>
      </c>
      <c r="DD906" s="73">
        <f>(DB906^2)*(1-COS(RADIANS(CW906+45)))+(COS(RADIANS(CW906+45)))</f>
        <v>-0.16174972970053988</v>
      </c>
      <c r="DE906" s="73">
        <f>(DB906*DB907)*(1-COS(RADIANS(CW906+45)))-DB908*(SIN(RADIANS(CW906+45)))</f>
        <v>0.98683181188174218</v>
      </c>
      <c r="DF906" s="73">
        <f>(DB906*DB908)*(1-COS(RADIANS(CW906+45)))+DB907*(SIN(RADIANS(CW906+45)))</f>
        <v>0</v>
      </c>
      <c r="DG906" s="10"/>
      <c r="DH906">
        <f t="array" ref="DH906:DH908">MMULT(DD906:DF908,DA906:DA908)</f>
        <v>-0.16174972970053988</v>
      </c>
      <c r="DI906" s="23">
        <f>COS(RADIANS('[1]Biaxial Input'!$F$21))</f>
        <v>-0.9975640502598242</v>
      </c>
      <c r="DK906" s="30">
        <f>(DI906^2)*(1-COS(RADIANS(CV906)))+(COS(RADIANS(CV906)))</f>
        <v>0.99886158030145311</v>
      </c>
      <c r="DL906" s="30">
        <f>(DI906*DI907)*(1-COS(RADIANS(CV906)))-DI908*(SIN(RADIANS(CV906)))</f>
        <v>-1.6280160168985456E-2</v>
      </c>
      <c r="DM906" s="30">
        <f>(DI906*DI908)*(1-COS(RADIANS(CV906)))+DI907*(SIN(RADIANS(CV906)))</f>
        <v>4.4838597018148282E-2</v>
      </c>
      <c r="DO906">
        <f t="array" ref="DO906:DO908">MMULT(DK906:DM908,DH906:DH908)</f>
        <v>-0.14549981066472925</v>
      </c>
      <c r="DQ906" s="28">
        <f>(DB906^2)*(1-COS(RADIANS(CU906)))+(COS(RADIANS(CU906)))</f>
        <v>0.17364817766693041</v>
      </c>
      <c r="DR906" s="28">
        <f>(DB906*DB907)*(1-COS(RADIANS(CU906)))-DB908*(SIN(RADIANS(CU906)))</f>
        <v>-0.98480775301220802</v>
      </c>
      <c r="DS906" s="28">
        <f>(DB906*DB908)*(1-COS(RADIANS(CU906)))+DB907*(SIN(RADIANS(CU906)))</f>
        <v>0</v>
      </c>
      <c r="DU906" s="61">
        <f t="array" ref="DU906:DU908">MMULT(DQ906:DS908,EE906:EE908)</f>
        <v>-0.30965182898317944</v>
      </c>
      <c r="DV906" s="13"/>
      <c r="DW906" s="17">
        <v>1</v>
      </c>
      <c r="DX906">
        <v>0</v>
      </c>
      <c r="DZ906" s="73">
        <f>(DB906^2)*(1-COS(RADIANS(CW906-45)))+(COS(RADIANS(CW906-45)))</f>
        <v>-0.98683181188174229</v>
      </c>
      <c r="EA906" s="73">
        <f>(DB906*DB907)*(1-COS(RADIANS(CW906-45)))-DB908*(SIN(RADIANS(CW906-45)))</f>
        <v>-0.16174972970053983</v>
      </c>
      <c r="EB906" s="73">
        <f>(DB906*DB908)*(1-COS(RADIANS(CW906-45)))+DB907*(SIN(RADIANS(CW906-45)))</f>
        <v>0</v>
      </c>
      <c r="EC906" s="10"/>
      <c r="ED906">
        <f t="array" ref="ED906:ED908">MMULT(DZ906:EB908,DA906:DA908)</f>
        <v>-0.98683181188174229</v>
      </c>
      <c r="EE906" s="1">
        <f t="array" ref="EE906:EE908">MMULT(DK906:DM908,ED906:ED908)</f>
        <v>-0.98834169461475829</v>
      </c>
      <c r="EG906">
        <f>CY906+DU906</f>
        <v>0.40806778975955171</v>
      </c>
      <c r="EH906">
        <f>EG906/(SQRT(EG906^2+EG907^2+EG908^2))</f>
        <v>0.28854750132278539</v>
      </c>
      <c r="EJ906">
        <f>Q906+AM906</f>
        <v>0</v>
      </c>
      <c r="EK906">
        <f>EJ906/(SQRT(EJ906^2+EJ907^2+EJ908^2))</f>
        <v>0</v>
      </c>
      <c r="EM906" s="23">
        <f>CY907*DU908-CY908*DU907</f>
        <v>0.62369407058201221</v>
      </c>
      <c r="EO906" s="15">
        <v>9</v>
      </c>
      <c r="EP906" s="9" t="s">
        <v>7</v>
      </c>
      <c r="EW906" s="17">
        <f>CU906</f>
        <v>80</v>
      </c>
      <c r="EX906" s="17">
        <f>CV906</f>
        <v>40</v>
      </c>
      <c r="EY906" s="31">
        <f>1+CW906</f>
        <v>216.69152860148535</v>
      </c>
      <c r="EZ906" s="10"/>
      <c r="FA906" s="61">
        <f t="array" ref="FA906:FA908">MMULT(FS906:FU908,FQ906:FQ908)</f>
        <v>0.72301447614190628</v>
      </c>
      <c r="FB906" s="13">
        <f>BW907</f>
        <v>0</v>
      </c>
      <c r="FC906" s="17">
        <v>1</v>
      </c>
      <c r="FD906">
        <v>0</v>
      </c>
      <c r="FF906" s="73">
        <f>(FD906^2)*(1-COS(RADIANS(EY906+45)))+(COS(RADIANS(EY906+45)))</f>
        <v>-0.14450250456705321</v>
      </c>
      <c r="FG906" s="73">
        <f>(FD906*FD907)*(1-COS(RADIANS(EY906+45)))-FD908*(SIN(RADIANS(EY906+45)))</f>
        <v>0.98950443464081994</v>
      </c>
      <c r="FH906" s="73">
        <f>(FD906*FD908)*(1-COS(RADIANS(EY906+45)))+FD907*(SIN(RADIANS(EY906+45)))</f>
        <v>0</v>
      </c>
      <c r="FI906" s="10"/>
      <c r="FJ906">
        <f t="array" ref="FJ906:FJ908">MMULT(FF906:FH908,FC906:FC908)</f>
        <v>-0.14450250456705321</v>
      </c>
      <c r="FK906" s="23">
        <f>COS(RADIANS(176))</f>
        <v>-0.9975640502598242</v>
      </c>
      <c r="FM906" s="30">
        <f>(FK906^2)*(1-COS(RADIANS(EX906)))+(COS(RADIANS(EX906)))</f>
        <v>0.99886158030145311</v>
      </c>
      <c r="FN906" s="30">
        <f>(FK906*FK907)*(1-COS(RADIANS(EX906)))-FK908*(SIN(RADIANS(EX906)))</f>
        <v>-1.6280160168985456E-2</v>
      </c>
      <c r="FO906" s="30">
        <f>(FK906*FK908)*(1-COS(RADIANS(EX906)))+FK907*(SIN(RADIANS(EX906)))</f>
        <v>4.4838597018148282E-2</v>
      </c>
      <c r="FQ906">
        <f t="array" ref="FQ906:FQ908">MMULT(FM906:FO908,FJ906:FJ908)</f>
        <v>-0.12822870938549077</v>
      </c>
      <c r="FS906" s="28">
        <f>(FD906^2)*(1-COS(RADIANS(EW906)))+(COS(RADIANS(EW906)))</f>
        <v>0.17364817766693041</v>
      </c>
      <c r="FT906" s="28">
        <f>(FD906*FD907)*(1-COS(RADIANS(EW906)))-FD908*(SIN(RADIANS(EW906)))</f>
        <v>-0.98480775301220802</v>
      </c>
      <c r="FU906" s="28">
        <f>(FD906*FD908)*(1-COS(RADIANS(EW906)))+FD907*(SIN(RADIANS(EW906)))</f>
        <v>0</v>
      </c>
      <c r="FW906" s="61">
        <f t="array" ref="FW906:FW908">MMULT(FS906:FU908,GG906:GG908)</f>
        <v>-0.29707873301548249</v>
      </c>
      <c r="FX906" s="13">
        <f>BX907</f>
        <v>0</v>
      </c>
      <c r="FY906" s="17">
        <v>1</v>
      </c>
      <c r="FZ906">
        <v>0</v>
      </c>
      <c r="GB906" s="73">
        <f>(FD906^2)*(1-COS(RADIANS(EY906-45)))+(COS(RADIANS(EY906-45)))</f>
        <v>-0.98950443464082005</v>
      </c>
      <c r="GC906" s="73">
        <f>(FD906*FD907)*(1-COS(RADIANS(EY906-45)))-FD908*(SIN(RADIANS(EY906-45)))</f>
        <v>-0.14450250456705271</v>
      </c>
      <c r="GD906" s="73">
        <f>(FD906*FD908)*(1-COS(RADIANS(EY906-45)))+FD907*(SIN(RADIANS(EY906-45)))</f>
        <v>0</v>
      </c>
      <c r="GE906" s="10"/>
      <c r="GF906">
        <f t="array" ref="GF906:GF908">MMULT(GB906:GD908,FC906:FC908)</f>
        <v>-0.98950443464082005</v>
      </c>
      <c r="GG906" s="1">
        <f t="array" ref="GG906:GG908">MMULT(FM906:FO908,GF906:GF908)</f>
        <v>-0.99073048721979662</v>
      </c>
      <c r="GI906">
        <f>FA906+FW906</f>
        <v>0.42593574312642379</v>
      </c>
      <c r="GJ906">
        <f>GI906/(SQRT(GI906^2+GI907^2+GI908^2))</f>
        <v>0.30118205231442563</v>
      </c>
      <c r="GL906" t="e">
        <f>CH907+DC906</f>
        <v>#VALUE!</v>
      </c>
      <c r="GM906" t="e">
        <f>GL906/(SQRT(GL906^2+GL907^2+GL908^2))</f>
        <v>#VALUE!</v>
      </c>
      <c r="GO906" s="27">
        <f>FA907*FW908-FA908*FW907</f>
        <v>0.62369407058201221</v>
      </c>
    </row>
    <row r="907" spans="4:197" x14ac:dyDescent="0.2">
      <c r="E907" s="5" t="s">
        <v>4</v>
      </c>
      <c r="F907" s="6" t="s">
        <v>5</v>
      </c>
      <c r="G907" s="7" t="s">
        <v>6</v>
      </c>
      <c r="H907" s="8" t="s">
        <v>1</v>
      </c>
      <c r="I907">
        <v>11</v>
      </c>
      <c r="J907" s="9" t="s">
        <v>7</v>
      </c>
      <c r="K907">
        <v>11</v>
      </c>
      <c r="L907" s="10"/>
      <c r="M907" s="17">
        <f>A867</f>
        <v>90</v>
      </c>
      <c r="N907" s="17">
        <f>B867</f>
        <v>50</v>
      </c>
      <c r="O907" s="17">
        <f>C867</f>
        <v>209.4</v>
      </c>
      <c r="Q907" s="61">
        <f t="array" ref="Q907:Q909">MMULT(AI907:AK909,AG907:AG909)</f>
        <v>0.61409852919998753</v>
      </c>
      <c r="R907" s="13"/>
      <c r="S907" s="17">
        <v>1</v>
      </c>
      <c r="T907">
        <v>0</v>
      </c>
      <c r="V907" s="73">
        <f>(T907^2)*(1-COS(RADIANS(O907+45)))+(COS(RADIANS(O907+45)))</f>
        <v>-0.26891982061526581</v>
      </c>
      <c r="W907" s="73">
        <f>(T907*T908)*(1-COS(RADIANS(O907+45)))-T909*(SIN(RADIANS(O907+45)))</f>
        <v>0.9631625667976581</v>
      </c>
      <c r="X907" s="73">
        <f>(T907*T909)*(1-COS(RADIANS(O907+45)))+T908*(SIN(RADIANS(O907+45)))</f>
        <v>0</v>
      </c>
      <c r="Y907" s="10"/>
      <c r="Z907">
        <f t="array" ref="Z907:Z909">MMULT(V907:X909,S907:S909)</f>
        <v>-0.26891982061526581</v>
      </c>
      <c r="AA907" s="23">
        <f>COS(RADIANS('[1]Biaxial Input'!$F$21))</f>
        <v>-0.9975640502598242</v>
      </c>
      <c r="AC907" s="30">
        <f>(AA907^2)*(1-COS(RADIANS(N907)))+(COS(RADIANS(N907)))</f>
        <v>0.99826181678640502</v>
      </c>
      <c r="AD907" s="30">
        <f>(AA907*AA908)*(1-COS(RADIANS(N907)))-AA909*(SIN(RADIANS(N907)))</f>
        <v>-2.4857178030640859E-2</v>
      </c>
      <c r="AE907" s="30">
        <f>(AA907*AA909)*(1-COS(RADIANS(N907)))+AA908*(SIN(RADIANS(N907)))</f>
        <v>5.3436559083262246E-2</v>
      </c>
      <c r="AG907">
        <f t="array" ref="AG907:AG909">MMULT(AC907:AE909,Z907:Z909)</f>
        <v>-0.24451088530193099</v>
      </c>
      <c r="AI907" s="28">
        <f>(T907^2)*(1-COS(RADIANS(M907)))+(COS(RADIANS(M907)))</f>
        <v>6.1257422745431001E-17</v>
      </c>
      <c r="AJ907" s="28">
        <f>(T907*T908)*(1-COS(RADIANS(M907)))-T909*(SIN(RADIANS(M907)))</f>
        <v>-1</v>
      </c>
      <c r="AK907" s="28">
        <f>(T907*T909)*(1-COS(RADIANS(M907)))+T908*(SIN(RADIANS(M907)))</f>
        <v>0</v>
      </c>
      <c r="AM907" s="61">
        <f t="array" ref="AM907:AM909">MMULT(AI907:AK909,AW907:AW909)</f>
        <v>-0.19726726400395453</v>
      </c>
      <c r="AN907" s="13"/>
      <c r="AO907" s="17">
        <v>1</v>
      </c>
      <c r="AP907">
        <v>0</v>
      </c>
      <c r="AR907" s="73">
        <f>(T907^2)*(1-COS(RADIANS(O907-45)))+(COS(RADIANS(O907-45)))</f>
        <v>-0.9631625667976581</v>
      </c>
      <c r="AS907" s="73">
        <f>(T907*T908)*(1-COS(RADIANS(O907-45)))-T909*(SIN(RADIANS(O907-45)))</f>
        <v>-0.26891982061526576</v>
      </c>
      <c r="AT907" s="73">
        <f>(T907*T909)*(1-COS(RADIANS(O907-45)))+T908*(SIN(RADIANS(O907-45)))</f>
        <v>0</v>
      </c>
      <c r="AU907" s="10"/>
      <c r="AV907">
        <f t="array" ref="AV907:AV909">MMULT(AR907:AT909,S907:S909)</f>
        <v>-0.9631625667976581</v>
      </c>
      <c r="AW907" s="1">
        <f t="array" ref="AW907:AW909">MMULT(AC907:AE909,AV907:AV909)</f>
        <v>-0.96817300164908904</v>
      </c>
      <c r="BY907" t="s">
        <v>8</v>
      </c>
      <c r="BZ907" s="5">
        <f t="shared" ref="BZ907:CA909" si="1371">BZ902</f>
        <v>0.93180266183863136</v>
      </c>
      <c r="CA907" s="6">
        <f t="shared" si="1371"/>
        <v>-0.87956522186239505</v>
      </c>
      <c r="CB907" s="7">
        <f>CY906</f>
        <v>0.71771961874273116</v>
      </c>
      <c r="CC907" s="8">
        <f>DU906</f>
        <v>-0.30965182898317944</v>
      </c>
      <c r="CE907" s="9">
        <f>((SUMPRODUCT(CB907:CB909,BZ907:BZ909))*(SUMPRODUCT(CB907:(CB909),CA907:CA909)))-((SUMPRODUCT(CC907:CC909,BZ907:BZ909))*(SUMPRODUCT(CC907:CC909,CA907:CA909)))</f>
        <v>1.0547118733938987E-15</v>
      </c>
      <c r="CG907">
        <v>1</v>
      </c>
      <c r="CH907" t="s">
        <v>161</v>
      </c>
      <c r="CI907" s="67"/>
      <c r="CJ907" s="1" t="s">
        <v>8</v>
      </c>
      <c r="CK907" s="5">
        <f t="shared" ref="CK907:CL909" si="1372">BZ907</f>
        <v>0.93180266183863136</v>
      </c>
      <c r="CL907" s="6">
        <f t="shared" si="1372"/>
        <v>-0.87956522186239505</v>
      </c>
      <c r="CM907" s="7">
        <f>FA906</f>
        <v>0.72301447614190628</v>
      </c>
      <c r="CN907" s="8">
        <f>FW906</f>
        <v>-0.29707873301548249</v>
      </c>
      <c r="CO907" s="10"/>
      <c r="CP907">
        <f t="shared" si="1370"/>
        <v>0.3492962422733713</v>
      </c>
      <c r="CQ907">
        <f t="shared" si="1370"/>
        <v>-0.34518112468713447</v>
      </c>
      <c r="CR907">
        <f>CJ910</f>
        <v>0</v>
      </c>
      <c r="CS907">
        <f>CM910</f>
        <v>0</v>
      </c>
      <c r="CW907" s="28"/>
      <c r="CY907" s="61">
        <v>-0.27429771314143986</v>
      </c>
      <c r="DA907" s="17">
        <v>0</v>
      </c>
      <c r="DB907">
        <v>0</v>
      </c>
      <c r="DD907" s="73">
        <f>(DB906*DB907)*(1-COS(RADIANS(CW906+45)))+DB908*(SIN(RADIANS(CW906+45)))</f>
        <v>-0.98683181188174218</v>
      </c>
      <c r="DE907" s="73">
        <f>(DB907^2)*(1-COS(RADIANS(CW906+45)))+(COS(RADIANS(CW906+45)))</f>
        <v>-0.16174972970053988</v>
      </c>
      <c r="DF907" s="73">
        <f>(DB907*DB908)*(1-COS(RADIANS(CW906+45)))-DB906*(SIN(RADIANS(CW906+45)))</f>
        <v>0</v>
      </c>
      <c r="DG907" s="10"/>
      <c r="DH907">
        <v>-0.98683181188174218</v>
      </c>
      <c r="DI907" s="23">
        <f>SIN(RADIANS('[1]Biaxial Input'!$F$21))*(COS(RADIANS(0)))</f>
        <v>6.9756473744125524E-2</v>
      </c>
      <c r="DK907" s="30">
        <f>(DI906*DI907)*(1-COS(RADIANS(CV906)))+DI908*(SIN(RADIANS(CV906)))</f>
        <v>-1.6280160168985456E-2</v>
      </c>
      <c r="DL907" s="30">
        <f>(DI907^2)*(1-COS(RADIANS(CV906)))+(COS(RADIANS(CV906)))</f>
        <v>0.7671828628175249</v>
      </c>
      <c r="DM907" s="30">
        <f>(DI907*DI908)*(1-COS(RADIANS(CV906)))-DI906*(SIN(RADIANS(CV906)))</f>
        <v>0.64122181137573508</v>
      </c>
      <c r="DO907">
        <v>-0.7544471430520252</v>
      </c>
      <c r="DQ907" s="28">
        <f>(DB906*DB907)*(1-COS(RADIANS(CU906)))+DB908*(SIN(RADIANS(CU906)))</f>
        <v>0.98480775301220802</v>
      </c>
      <c r="DR907" s="28">
        <f>(DB907^2)*(1-COS(RADIANS(CU906)))+(COS(RADIANS(CU906)))</f>
        <v>0.17364817766693041</v>
      </c>
      <c r="DS907" s="28">
        <f>(DB907*DB908)*(1-COS(RADIANS(CU906)))-DB906*(SIN(RADIANS(CU906)))</f>
        <v>0</v>
      </c>
      <c r="DU907" s="61">
        <v>-0.94898848627262167</v>
      </c>
      <c r="DW907" s="17">
        <v>0</v>
      </c>
      <c r="DX907">
        <v>0</v>
      </c>
      <c r="DZ907" s="73">
        <f>(DB906*DB907)*(1-COS(RADIANS(CW906-45)))+DB908*(SIN(RADIANS(CW906-45)))</f>
        <v>0.16174972970053983</v>
      </c>
      <c r="EA907" s="73">
        <f>(DB907^2)*(1-COS(RADIANS(CW906-45)))+(COS(RADIANS(CW906-45)))</f>
        <v>-0.98683181188174229</v>
      </c>
      <c r="EB907" s="73">
        <f>(DB907*DB908)*(1-COS(RADIANS(CW906-45)))-DB906*(SIN(RADIANS(CW906-45)))</f>
        <v>0</v>
      </c>
      <c r="EC907" s="10"/>
      <c r="ED907">
        <v>0.16174972970053983</v>
      </c>
      <c r="EE907" s="1">
        <v>0.14015740064890586</v>
      </c>
      <c r="EG907">
        <f>CY907+DU907</f>
        <v>-1.2232861994140616</v>
      </c>
      <c r="EH907">
        <f>EG907/(SQRT(EG906^2+EG907^2+EG908^2))</f>
        <v>-0.86499396693760211</v>
      </c>
      <c r="EJ907">
        <f>Q907+AM907</f>
        <v>0.41683126519603297</v>
      </c>
      <c r="EK907">
        <f>EJ907/(SQRT(EJ906^2+EJ907^2+EJ908^2))</f>
        <v>0.32505966800230007</v>
      </c>
      <c r="EM907" s="23">
        <f>CY908*DU906-CY906*DU908</f>
        <v>-0.15550439700334709</v>
      </c>
      <c r="EP907" s="9">
        <f>((SUMPRODUCT(CM907:CM909,BZ907:BZ909))*(SUMPRODUCT(CM907:CM909,CA907:CA909)))-((SUMPRODUCT(CN907:CN909,BZ907:BZ909))*(SUMPRODUCT(CN907:CN909,CA907:CA909)))</f>
        <v>-2.7013385051973204E-2</v>
      </c>
      <c r="EY907" s="28"/>
      <c r="EZ907" s="10"/>
      <c r="FA907" s="61">
        <v>-0.25769380350440557</v>
      </c>
      <c r="FB907" s="13">
        <f>BW908</f>
        <v>0</v>
      </c>
      <c r="FC907" s="17">
        <v>0</v>
      </c>
      <c r="FD907">
        <v>0</v>
      </c>
      <c r="FF907" s="73">
        <f>(FD906*FD907)*(1-COS(RADIANS(EY906+45)))+FD908*(SIN(RADIANS(EY906+45)))</f>
        <v>-0.98950443464081994</v>
      </c>
      <c r="FG907" s="73">
        <f>(FD907^2)*(1-COS(RADIANS(EY906+45)))+(COS(RADIANS(EY906+45)))</f>
        <v>-0.14450250456705321</v>
      </c>
      <c r="FH907" s="73">
        <f>(FD907*FD908)*(1-COS(RADIANS(EY906+45)))-FD906*(SIN(RADIANS(EY906+45)))</f>
        <v>0</v>
      </c>
      <c r="FI907" s="10"/>
      <c r="FJ907">
        <v>-0.98950443464081994</v>
      </c>
      <c r="FK907" s="23">
        <f>SIN(RADIANS(176))*(COS(RADIANS(0)))</f>
        <v>6.9756473744125524E-2</v>
      </c>
      <c r="FM907" s="30">
        <f>(FK906*FK907)*(1-COS(RADIANS(EX906)))+FK908*(SIN(RADIANS(EX906)))</f>
        <v>-1.6280160168985456E-2</v>
      </c>
      <c r="FN907" s="30">
        <f>(FK907^2)*(1-COS(RADIANS(EX906)))+(COS(RADIANS(EX906)))</f>
        <v>0.7671828628175249</v>
      </c>
      <c r="FO907" s="30">
        <f>(FK907*FK908)*(1-COS(RADIANS(EX906)))-FK906*(SIN(RADIANS(EX906)))</f>
        <v>0.64122181137573508</v>
      </c>
      <c r="FQ907">
        <v>-0.7567783210192095</v>
      </c>
      <c r="FS907" s="28">
        <f>(FD906*FD907)*(1-COS(RADIANS(EW906)))+FD908*(SIN(RADIANS(EW906)))</f>
        <v>0.98480775301220802</v>
      </c>
      <c r="FT907" s="28">
        <f>(FD907^2)*(1-COS(RADIANS(EW906)))+(COS(RADIANS(EW906)))</f>
        <v>0.17364817766693041</v>
      </c>
      <c r="FU907" s="28">
        <f>(FD907*FD908)*(1-COS(RADIANS(EW906)))-FD906*(SIN(RADIANS(EW906)))</f>
        <v>0</v>
      </c>
      <c r="FW907" s="61">
        <v>-0.9536311059041952</v>
      </c>
      <c r="FX907" s="13">
        <f>BX908</f>
        <v>0</v>
      </c>
      <c r="FY907" s="17">
        <v>0</v>
      </c>
      <c r="FZ907">
        <v>0</v>
      </c>
      <c r="GB907" s="73">
        <f>(FD906*FD907)*(1-COS(RADIANS(EY906-45)))+FD908*(SIN(RADIANS(EY906-45)))</f>
        <v>0.14450250456705271</v>
      </c>
      <c r="GC907" s="73">
        <f>(FD907^2)*(1-COS(RADIANS(EY906-45)))+(COS(RADIANS(EY906-45)))</f>
        <v>-0.98950443464082005</v>
      </c>
      <c r="GD907" s="73">
        <f>(FD907*FD908)*(1-COS(RADIANS(EY906-45)))-FD906*(SIN(RADIANS(EY906-45)))</f>
        <v>0</v>
      </c>
      <c r="GE907" s="10"/>
      <c r="GF907">
        <v>0.14450250456705271</v>
      </c>
      <c r="GG907" s="1">
        <v>0.12696913582192793</v>
      </c>
      <c r="GI907">
        <f>FA907+FW907</f>
        <v>-1.2113249094086007</v>
      </c>
      <c r="GJ907">
        <f>GI907/(SQRT(GI906^2+GI907^2+GI908^2))</f>
        <v>-0.85653605766300189</v>
      </c>
      <c r="GL907">
        <f>CH908+DC907</f>
        <v>-2.7013385051973204E-2</v>
      </c>
      <c r="GM907" t="e">
        <f>GL907/(SQRT(GL906^2+GL907^2+GL908^2))</f>
        <v>#VALUE!</v>
      </c>
      <c r="GO907" s="27">
        <f>FA908*FW906-FA906*FW908</f>
        <v>-0.15550439700334709</v>
      </c>
    </row>
    <row r="908" spans="4:197" x14ac:dyDescent="0.2">
      <c r="D908" t="s">
        <v>8</v>
      </c>
      <c r="E908" s="5">
        <f t="shared" ref="E908:F910" si="1373">E903</f>
        <v>0.93164791336911346</v>
      </c>
      <c r="F908" s="6">
        <f t="shared" si="1373"/>
        <v>-0.87976681083470054</v>
      </c>
      <c r="G908" s="7">
        <f>Q907</f>
        <v>0.61409852919998753</v>
      </c>
      <c r="H908" s="8">
        <f>AM907</f>
        <v>-0.19726726400395453</v>
      </c>
      <c r="J908" s="9">
        <f>((SUMPRODUCT(G908:G910,E908:E910))*(SUMPRODUCT(G908:(G910),F908:F910)))-((SUMPRODUCT(H908:H910,E908:E910))*(SUMPRODUCT(H908:H910,F908:F910)))</f>
        <v>-6.6255800331582737E-3</v>
      </c>
      <c r="Q908" s="61">
        <v>-0.24451088530193102</v>
      </c>
      <c r="S908" s="17">
        <v>0</v>
      </c>
      <c r="T908">
        <v>0</v>
      </c>
      <c r="V908" s="73">
        <f>(T907*T908)*(1-COS(RADIANS(O907+45)))+T909*(SIN(RADIANS(O907+45)))</f>
        <v>-0.9631625667976581</v>
      </c>
      <c r="W908" s="73">
        <f>(T908^2)*(1-COS(RADIANS(O907+45)))+(COS(RADIANS(O907+45)))</f>
        <v>-0.26891982061526581</v>
      </c>
      <c r="X908" s="73">
        <f>(T908*T909)*(1-COS(RADIANS(O907+45)))-T907*(SIN(RADIANS(O907+45)))</f>
        <v>0</v>
      </c>
      <c r="Y908" s="10"/>
      <c r="Z908">
        <v>-0.9631625667976581</v>
      </c>
      <c r="AA908" s="23">
        <f>SIN(RADIANS('[1]Biaxial Input'!$F$21))*(COS(RADIANS(0)))</f>
        <v>6.9756473744125524E-2</v>
      </c>
      <c r="AC908" s="30">
        <f>(AA907*AA908)*(1-COS(RADIANS(N907)))+AA909*(SIN(RADIANS(N907)))</f>
        <v>-2.4857178030640859E-2</v>
      </c>
      <c r="AD908" s="30">
        <f>(AA908^2)*(1-COS(RADIANS(N907)))+(COS(RADIANS(N907)))</f>
        <v>0.64452579290013434</v>
      </c>
      <c r="AE908" s="30">
        <f>(AA908*AA909)*(1-COS(RADIANS(N907)))-AA907*(SIN(RADIANS(N907)))</f>
        <v>0.76417839735679927</v>
      </c>
      <c r="AG908">
        <v>-0.61409852919998753</v>
      </c>
      <c r="AI908" s="28">
        <f>(T907*T908)*(1-COS(RADIANS(M907)))+T909*(SIN(RADIANS(M907)))</f>
        <v>1</v>
      </c>
      <c r="AJ908" s="28">
        <f>(T908^2)*(1-COS(RADIANS(M907)))+(COS(RADIANS(M907)))</f>
        <v>6.1257422745431001E-17</v>
      </c>
      <c r="AK908" s="28">
        <f>(T908*T909)*(1-COS(RADIANS(M907)))-T907*(SIN(RADIANS(M907)))</f>
        <v>0</v>
      </c>
      <c r="AM908" s="61">
        <v>-0.96817300164908904</v>
      </c>
      <c r="AO908" s="17">
        <v>0</v>
      </c>
      <c r="AP908">
        <v>0</v>
      </c>
      <c r="AR908" s="73">
        <f>(T907*T908)*(1-COS(RADIANS(O907-45)))+T909*(SIN(RADIANS(O907-45)))</f>
        <v>0.26891982061526576</v>
      </c>
      <c r="AS908" s="73">
        <f>(T908^2)*(1-COS(RADIANS(O907-45)))+(COS(RADIANS(O907-45)))</f>
        <v>-0.9631625667976581</v>
      </c>
      <c r="AT908" s="73">
        <f>(T908*T909)*(1-COS(RADIANS(O907-45)))-T907*(SIN(RADIANS(O907-45)))</f>
        <v>0</v>
      </c>
      <c r="AU908" s="10"/>
      <c r="AV908">
        <v>0.26891982061526576</v>
      </c>
      <c r="AW908" s="1">
        <v>0.19726726400395447</v>
      </c>
      <c r="BY908" t="s">
        <v>9</v>
      </c>
      <c r="BZ908" s="5">
        <f t="shared" si="1371"/>
        <v>0.3492962422733713</v>
      </c>
      <c r="CA908" s="6">
        <f t="shared" si="1371"/>
        <v>-0.34518112468713447</v>
      </c>
      <c r="CB908" s="7">
        <f>CY907</f>
        <v>-0.27429771314143986</v>
      </c>
      <c r="CC908" s="8">
        <f>DU907</f>
        <v>-0.94898848627262167</v>
      </c>
      <c r="CE908" s="10"/>
      <c r="CH908">
        <f>((SUMPRODUCT(CM907:CM909,CK907:CK909))*(SUMPRODUCT(CM907:CM909,CL907:CL909)))-((SUMPRODUCT(CN907:CN909,CK907:CK909))*(SUMPRODUCT(CN907:CN909,CL907:CL909)))</f>
        <v>-2.7013385051973204E-2</v>
      </c>
      <c r="CI908" s="67"/>
      <c r="CJ908" s="10" t="s">
        <v>9</v>
      </c>
      <c r="CK908" s="5">
        <f t="shared" si="1372"/>
        <v>0.3492962422733713</v>
      </c>
      <c r="CL908" s="6">
        <f t="shared" si="1372"/>
        <v>-0.34518112468713447</v>
      </c>
      <c r="CM908" s="7">
        <f>FA907</f>
        <v>-0.25769380350440557</v>
      </c>
      <c r="CN908" s="8">
        <f>FW907</f>
        <v>-0.9536311059041952</v>
      </c>
      <c r="CP908">
        <f t="shared" si="1370"/>
        <v>-9.8670839279614439E-2</v>
      </c>
      <c r="CQ908">
        <f t="shared" si="1370"/>
        <v>-0.32743703463395935</v>
      </c>
      <c r="CR908">
        <f>CK910</f>
        <v>0</v>
      </c>
      <c r="CS908">
        <f>CN910</f>
        <v>0</v>
      </c>
      <c r="CW908" s="28"/>
      <c r="CY908" s="61">
        <v>0.64003071288584623</v>
      </c>
      <c r="DA908" s="17">
        <v>0</v>
      </c>
      <c r="DB908">
        <v>1</v>
      </c>
      <c r="DD908" s="73">
        <f>(DB906*DB908)*(1-COS(RADIANS(CW906+45)))-DB907*(SIN(RADIANS(CW906+45)))</f>
        <v>0</v>
      </c>
      <c r="DE908" s="73">
        <f>(DB907*DB908)*(1-COS(RADIANS(CW906+45)))+DB906*(SIN(RADIANS(CW906+45)))</f>
        <v>0</v>
      </c>
      <c r="DF908" s="73">
        <f>(DB908^2)*(1-COS(RADIANS(CW906+45)))+(COS(RADIANS(CW906+45)))</f>
        <v>1</v>
      </c>
      <c r="DG908" s="10"/>
      <c r="DH908">
        <v>0</v>
      </c>
      <c r="DI908" s="23">
        <f>SIN(RADIANS('[1]Biaxial Input'!$F$21))*SIN(RADIANS(0))</f>
        <v>0</v>
      </c>
      <c r="DK908" s="30">
        <f>(DI906*DI908)*(1-COS(RADIANS(CV906)))-DI907*(SIN(RADIANS(CV906)))</f>
        <v>-4.4838597018148282E-2</v>
      </c>
      <c r="DL908" s="30">
        <f>(DI907*DI908)*(1-COS(RADIANS(CV906)))+DI906*(SIN(RADIANS(CV906)))</f>
        <v>-0.64122181137573508</v>
      </c>
      <c r="DM908" s="30">
        <f>(DI908^2)*(1-COS(RADIANS(CV906)))+(COS(RADIANS(CV906)))</f>
        <v>0.76604444311897801</v>
      </c>
      <c r="DO908">
        <v>0.64003071288584623</v>
      </c>
      <c r="DQ908" s="28">
        <f>(DB906*DB908)*(1-COS(RADIANS(CU906)))-DB907*(SIN(RADIANS(CU906)))</f>
        <v>0</v>
      </c>
      <c r="DR908" s="28">
        <f>(DB907*DB908)*(1-COS(RADIANS(CU906)))+DB906*(SIN(RADIANS(CU906)))</f>
        <v>0</v>
      </c>
      <c r="DS908" s="28">
        <f>(DB908^2)*(1-COS(RADIANS(CU906)))+(COS(RADIANS(CU906)))</f>
        <v>1</v>
      </c>
      <c r="DU908" s="61">
        <v>-5.9469300730461132E-2</v>
      </c>
      <c r="DW908" s="17">
        <v>0</v>
      </c>
      <c r="DX908">
        <v>1</v>
      </c>
      <c r="DZ908" s="73">
        <f>(DB906*DB906)*(1-COS(RADIANS(CW906-45)))-DB906*(SIN(RADIANS(CW906-45)))</f>
        <v>0</v>
      </c>
      <c r="EA908" s="73">
        <f>(DB907*DB908)*(1-COS(RADIANS(CW906-45)))+DB906*(SIN(RADIANS(CW906-45)))</f>
        <v>0</v>
      </c>
      <c r="EB908" s="73">
        <f>(DB908^2)*(1-COS(RADIANS(CW906-45)))+(COS(RADIANS(CW906-45)))</f>
        <v>1</v>
      </c>
      <c r="EC908" s="10"/>
      <c r="ED908">
        <v>0</v>
      </c>
      <c r="EE908" s="1">
        <v>-5.9469300730461132E-2</v>
      </c>
      <c r="EG908">
        <f>CY908+DU908</f>
        <v>0.58056141215538515</v>
      </c>
      <c r="EH908">
        <f>EG908/(SQRT(EG906^2+EG907^2+EG908^2))</f>
        <v>0.41051891143031094</v>
      </c>
      <c r="EJ908">
        <f>Q908+AM908</f>
        <v>-1.2126838869510201</v>
      </c>
      <c r="EK908">
        <f>EJ908/(SQRT(EJ906^2+EJ907^2+EJ908^2))</f>
        <v>-0.94569350861589108</v>
      </c>
      <c r="EM908" s="23">
        <f>CY906*DU907-CY907*DU906</f>
        <v>-0.7660444431189779</v>
      </c>
      <c r="ER908">
        <f t="shared" ref="ER908:ES910" si="1374">CK907</f>
        <v>0.93180266183863136</v>
      </c>
      <c r="ES908">
        <f t="shared" si="1374"/>
        <v>-0.87956522186239505</v>
      </c>
      <c r="ET908" t="e">
        <f>#REF!</f>
        <v>#REF!</v>
      </c>
      <c r="EU908" t="e">
        <f>#REF!</f>
        <v>#REF!</v>
      </c>
      <c r="EY908" s="28"/>
      <c r="EZ908" s="10"/>
      <c r="FA908" s="61">
        <v>0.64097111551510444</v>
      </c>
      <c r="FB908" s="13">
        <f>BW909</f>
        <v>0</v>
      </c>
      <c r="FC908" s="17">
        <v>0</v>
      </c>
      <c r="FD908">
        <v>1</v>
      </c>
      <c r="FF908" s="73">
        <f>(FD906*FD908)*(1-COS(RADIANS(EY906+45)))-FD907*(SIN(RADIANS(EY906+45)))</f>
        <v>0</v>
      </c>
      <c r="FG908" s="73">
        <f>(FD907*FD908)*(1-COS(RADIANS(EY906+45)))+FD906*(SIN(RADIANS(EY906+45)))</f>
        <v>0</v>
      </c>
      <c r="FH908" s="73">
        <f>(FD908^2)*(1-COS(RADIANS(EY906+45)))+(COS(RADIANS(EY906+45)))</f>
        <v>1</v>
      </c>
      <c r="FI908" s="10"/>
      <c r="FJ908">
        <v>0</v>
      </c>
      <c r="FK908" s="23">
        <f>SIN(RADIANS(176))*SIN(RADIANS(0))</f>
        <v>0</v>
      </c>
      <c r="FM908" s="30">
        <f>(FK906*FK908)*(1-COS(RADIANS(EX906)))-FK907*(SIN(RADIANS(EX906)))</f>
        <v>-4.4838597018148282E-2</v>
      </c>
      <c r="FN908" s="30">
        <f>(FK907*FK908)*(1-COS(RADIANS(EX906)))+FK906*(SIN(RADIANS(EX906)))</f>
        <v>-0.64122181137573508</v>
      </c>
      <c r="FO908" s="30">
        <f>(FK908^2)*(1-COS(RADIANS(EX906)))+(COS(RADIANS(EX906)))</f>
        <v>0.76604444311897801</v>
      </c>
      <c r="FQ908">
        <v>0.64097111551510444</v>
      </c>
      <c r="FS908" s="28">
        <f>(FD906*FD908)*(1-COS(RADIANS(EW906)))-FD907*(SIN(RADIANS(EW906)))</f>
        <v>0</v>
      </c>
      <c r="FT908" s="28">
        <f>(FD907*FD908)*(1-COS(RADIANS(EW906)))+FD906*(SIN(RADIANS(EW906)))</f>
        <v>0</v>
      </c>
      <c r="FU908" s="28">
        <f>(FD908^2)*(1-COS(RADIANS(EW906)))+(COS(RADIANS(EW906)))</f>
        <v>1</v>
      </c>
      <c r="FW908" s="61">
        <v>-4.8290167134285598E-2</v>
      </c>
      <c r="FX908" s="13">
        <f>BX909</f>
        <v>0</v>
      </c>
      <c r="FY908" s="17">
        <v>0</v>
      </c>
      <c r="FZ908">
        <v>1</v>
      </c>
      <c r="GB908" s="73">
        <f>(FD906*FD906)*(1-COS(RADIANS(EY906-45)))-FD906*(SIN(RADIANS(EY906-45)))</f>
        <v>0</v>
      </c>
      <c r="GC908" s="73">
        <f>(FD907*FD908)*(1-COS(RADIANS(EY906-45)))+FD906*(SIN(RADIANS(EY906-45)))</f>
        <v>0</v>
      </c>
      <c r="GD908" s="73">
        <f>(FD908^2)*(1-COS(RADIANS(EY906-45)))+(COS(RADIANS(EY906-45)))</f>
        <v>0.99999999999999989</v>
      </c>
      <c r="GE908" s="10"/>
      <c r="GF908">
        <v>0</v>
      </c>
      <c r="GG908" s="1">
        <v>-4.8290167134285598E-2</v>
      </c>
      <c r="GI908">
        <f>FA908+FW908</f>
        <v>0.59268094838081886</v>
      </c>
      <c r="GJ908">
        <f>GI908/(SQRT(GI906^2+GI907^2+GI908^2))</f>
        <v>0.4190887176801511</v>
      </c>
      <c r="GL908" t="e">
        <f>#REF!+DC908</f>
        <v>#REF!</v>
      </c>
      <c r="GM908" t="e">
        <f>GL908/(SQRT(GL906^2+GL907^2+GL908^2))</f>
        <v>#REF!</v>
      </c>
      <c r="GO908" s="27">
        <f>FA906*FW907-FA907*FW906</f>
        <v>-0.76604444311897801</v>
      </c>
    </row>
    <row r="909" spans="4:197" x14ac:dyDescent="0.2">
      <c r="D909" t="s">
        <v>9</v>
      </c>
      <c r="E909" s="5">
        <f t="shared" si="1373"/>
        <v>0.34974090714269884</v>
      </c>
      <c r="F909" s="6">
        <f t="shared" si="1373"/>
        <v>-0.3447469567785969</v>
      </c>
      <c r="G909" s="7">
        <f t="shared" ref="G909:G910" si="1375">Q908</f>
        <v>-0.24451088530193102</v>
      </c>
      <c r="H909" s="8">
        <f t="shared" ref="H909:H910" si="1376">AM908</f>
        <v>-0.96817300164908904</v>
      </c>
      <c r="J909" s="10"/>
      <c r="Q909" s="61">
        <v>0.75039817657246344</v>
      </c>
      <c r="S909" s="17">
        <v>0</v>
      </c>
      <c r="T909">
        <v>1</v>
      </c>
      <c r="V909" s="73">
        <f>(T907*T909)*(1-COS(RADIANS(O907+45)))-T908*(SIN(RADIANS(O907+45)))</f>
        <v>0</v>
      </c>
      <c r="W909" s="73">
        <f>(T908*T909)*(1-COS(RADIANS(O907+45)))+T907*(SIN(RADIANS(O907+45)))</f>
        <v>0</v>
      </c>
      <c r="X909" s="73">
        <f>(T909^2)*(1-COS(RADIANS(O907+45)))+(COS(RADIANS(O907+45)))</f>
        <v>1</v>
      </c>
      <c r="Y909" s="10"/>
      <c r="Z909">
        <v>0</v>
      </c>
      <c r="AA909" s="23">
        <f>SIN(RADIANS('[1]Biaxial Input'!$F$21))*SIN(RADIANS(0))</f>
        <v>0</v>
      </c>
      <c r="AC909" s="30">
        <f>(AA907*AA909)*(1-COS(RADIANS(N907)))-AA908*(SIN(RADIANS(N907)))</f>
        <v>-5.3436559083262246E-2</v>
      </c>
      <c r="AD909" s="30">
        <f>(AA908*AA909)*(1-COS(RADIANS(N907)))+AA907*(SIN(RADIANS(N907)))</f>
        <v>-0.76417839735679927</v>
      </c>
      <c r="AE909" s="30">
        <f>(AA909^2)*(1-COS(RADIANS(N907)))+(COS(RADIANS(N907)))</f>
        <v>0.64278760968653936</v>
      </c>
      <c r="AG909">
        <v>0.75039817657246344</v>
      </c>
      <c r="AI909" s="28">
        <f>(T907*T909)*(1-COS(RADIANS(M907)))-T908*(SIN(RADIANS(M907)))</f>
        <v>0</v>
      </c>
      <c r="AJ909" s="28">
        <f>(T908*T909)*(1-COS(RADIANS(M907)))+T907*(SIN(RADIANS(M907)))</f>
        <v>0</v>
      </c>
      <c r="AK909" s="28">
        <f>(T909^2)*(1-COS(RADIANS(M907)))+(COS(RADIANS(M907)))</f>
        <v>1</v>
      </c>
      <c r="AM909" s="61">
        <v>-0.15403462412778215</v>
      </c>
      <c r="AO909" s="17">
        <v>0</v>
      </c>
      <c r="AP909">
        <v>1</v>
      </c>
      <c r="AR909" s="73">
        <f>(T907*T907)*(1-COS(RADIANS(O907-45)))-T907*(SIN(RADIANS(O907-45)))</f>
        <v>0</v>
      </c>
      <c r="AS909" s="73">
        <f>(T908*T909)*(1-COS(RADIANS(O907-45)))+T907*(SIN(RADIANS(O907-45)))</f>
        <v>0</v>
      </c>
      <c r="AT909" s="73">
        <f>(T909^2)*(1-COS(RADIANS(O907-45)))+(COS(RADIANS(O907-45)))</f>
        <v>1</v>
      </c>
      <c r="AU909" s="10"/>
      <c r="AV909">
        <v>0</v>
      </c>
      <c r="AW909" s="1">
        <v>-0.15403462412778215</v>
      </c>
      <c r="BY909" t="s">
        <v>10</v>
      </c>
      <c r="BZ909" s="5">
        <f t="shared" si="1371"/>
        <v>-9.8670839279614439E-2</v>
      </c>
      <c r="CA909" s="6">
        <f t="shared" si="1371"/>
        <v>-0.32743703463395935</v>
      </c>
      <c r="CB909" s="7">
        <f>CY908</f>
        <v>0.64003071288584623</v>
      </c>
      <c r="CC909" s="8">
        <f>DU908</f>
        <v>-5.9469300730461132E-2</v>
      </c>
      <c r="CE909" s="10"/>
      <c r="CG909" s="10" t="s">
        <v>160</v>
      </c>
      <c r="CH909" s="10">
        <f>-CH906*((EY906-CW906)/(CH908-CE907))</f>
        <v>215.6915286014854</v>
      </c>
      <c r="CI909" s="67"/>
      <c r="CJ909" s="10" t="s">
        <v>10</v>
      </c>
      <c r="CK909" s="5">
        <f t="shared" si="1372"/>
        <v>-9.8670839279614439E-2</v>
      </c>
      <c r="CL909" s="6">
        <f t="shared" si="1372"/>
        <v>-0.32743703463395935</v>
      </c>
      <c r="CM909" s="7">
        <f>FA908</f>
        <v>0.64097111551510444</v>
      </c>
      <c r="CN909" s="8">
        <f>FW908</f>
        <v>-4.8290167134285598E-2</v>
      </c>
      <c r="CW909" s="28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EE909" s="1"/>
      <c r="EI909" s="64">
        <f>(DEGREES(ACOS((EH906*EK906+EH907*EK907+EH908*EK908)/((SQRT(EH906^2+EH907^2+EH908^2))*(SQRT(EK906^2+EK907^2+EK908^2))))))</f>
        <v>132.02075190685773</v>
      </c>
      <c r="ER909">
        <f t="shared" si="1374"/>
        <v>0.3492962422733713</v>
      </c>
      <c r="ES909">
        <f t="shared" si="1374"/>
        <v>-0.34518112468713447</v>
      </c>
      <c r="ET909" t="e">
        <f>#REF!</f>
        <v>#REF!</v>
      </c>
      <c r="EU909" t="e">
        <f>#REF!</f>
        <v>#REF!</v>
      </c>
      <c r="EY909" s="28"/>
      <c r="EZ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GG909" s="1"/>
      <c r="GK909" s="64" t="e">
        <f>(DEGREES(ACOS((GJ906*GM906+GJ907*GM907+GJ908*GM908)/((SQRT(GJ906^2+GJ907^2+GJ908^2))*(SQRT(GM906^2+GM907^2+GM908^2))))))</f>
        <v>#VALUE!</v>
      </c>
    </row>
    <row r="910" spans="4:197" x14ac:dyDescent="0.2">
      <c r="D910" t="s">
        <v>10</v>
      </c>
      <c r="E910" s="5">
        <f t="shared" si="1373"/>
        <v>-9.8556904303954668E-2</v>
      </c>
      <c r="F910" s="6">
        <f t="shared" si="1373"/>
        <v>-0.32735285907661849</v>
      </c>
      <c r="G910" s="7">
        <f t="shared" si="1375"/>
        <v>0.75039817657246344</v>
      </c>
      <c r="H910" s="8">
        <f t="shared" si="1376"/>
        <v>-0.15403462412778215</v>
      </c>
      <c r="J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W910" s="1"/>
      <c r="CS910" s="15"/>
      <c r="CW910" s="28"/>
      <c r="CY910" s="82" t="s">
        <v>148</v>
      </c>
      <c r="CZ910" s="13"/>
      <c r="DB910" s="10"/>
      <c r="DC910" s="10"/>
      <c r="DD910" s="10"/>
      <c r="DE910" s="10"/>
      <c r="DF910" s="10"/>
      <c r="DG910" s="10"/>
      <c r="DH910" s="80"/>
      <c r="DI910" s="23" t="s">
        <v>149</v>
      </c>
      <c r="DM910" s="1"/>
      <c r="DO910" s="80"/>
      <c r="DS910" s="13"/>
      <c r="DT910" s="81"/>
      <c r="DU910" s="82" t="s">
        <v>150</v>
      </c>
      <c r="DW910" s="13"/>
      <c r="DX910" s="13"/>
      <c r="EA910" s="1"/>
      <c r="EE910" s="1"/>
      <c r="EI910" s="13"/>
      <c r="ER910">
        <f t="shared" si="1374"/>
        <v>-9.8670839279614439E-2</v>
      </c>
      <c r="ES910">
        <f t="shared" si="1374"/>
        <v>-0.32743703463395935</v>
      </c>
      <c r="ET910" t="e">
        <f>#REF!</f>
        <v>#REF!</v>
      </c>
      <c r="EU910" t="e">
        <f>#REF!</f>
        <v>#REF!</v>
      </c>
      <c r="EY910" s="28"/>
      <c r="EZ910" s="10"/>
      <c r="FA910" s="82" t="s">
        <v>148</v>
      </c>
      <c r="FB910" s="13"/>
      <c r="FD910" s="10"/>
      <c r="FE910" s="10"/>
      <c r="FF910" s="10"/>
      <c r="FG910" s="10"/>
      <c r="FH910" s="10"/>
      <c r="FI910" s="10"/>
      <c r="FJ910" s="80"/>
      <c r="FK910" s="23" t="s">
        <v>149</v>
      </c>
      <c r="FO910" s="1"/>
      <c r="FQ910" s="80"/>
      <c r="FU910" s="13"/>
      <c r="FV910" s="81"/>
      <c r="FW910" s="82" t="s">
        <v>150</v>
      </c>
      <c r="FY910" s="13"/>
      <c r="FZ910" s="13"/>
      <c r="GC910" s="1"/>
      <c r="GG910" s="1"/>
      <c r="GK910" s="13"/>
    </row>
    <row r="911" spans="4:197" x14ac:dyDescent="0.2">
      <c r="Q911" s="82" t="s">
        <v>148</v>
      </c>
      <c r="R911" s="13"/>
      <c r="T911" s="10"/>
      <c r="U911" s="10"/>
      <c r="V911" s="10"/>
      <c r="W911" s="10"/>
      <c r="X911" s="10"/>
      <c r="Y911" s="10"/>
      <c r="Z911" s="80"/>
      <c r="AA911" s="23" t="s">
        <v>149</v>
      </c>
      <c r="AE911" s="1"/>
      <c r="AG911" s="80"/>
      <c r="AK911" s="13"/>
      <c r="AL911" s="81"/>
      <c r="AM911" s="82" t="s">
        <v>150</v>
      </c>
      <c r="AO911" s="13"/>
      <c r="AP911" s="13"/>
      <c r="AS911" s="1"/>
      <c r="AW911" s="1"/>
      <c r="BZ911" s="5" t="s">
        <v>4</v>
      </c>
      <c r="CA911" s="6" t="s">
        <v>5</v>
      </c>
      <c r="CB911" s="7" t="s">
        <v>6</v>
      </c>
      <c r="CC911" s="8" t="s">
        <v>1</v>
      </c>
      <c r="CD911">
        <v>10</v>
      </c>
      <c r="CE911" s="9" t="s">
        <v>7</v>
      </c>
      <c r="CG911" s="90" t="s">
        <v>157</v>
      </c>
      <c r="CH911" s="61">
        <f>CE912-((CH913-CE912)/(EY911-CW911))*CW911</f>
        <v>3.3946906844774847</v>
      </c>
      <c r="CI911" s="10"/>
      <c r="CK911" s="5" t="s">
        <v>4</v>
      </c>
      <c r="CL911" s="6" t="s">
        <v>5</v>
      </c>
      <c r="CM911" s="7" t="s">
        <v>6</v>
      </c>
      <c r="CN911" s="8" t="s">
        <v>1</v>
      </c>
      <c r="CO911" s="10"/>
      <c r="CP911">
        <f t="shared" ref="CP911:CQ913" si="1377">BZ912</f>
        <v>0.93180266183863136</v>
      </c>
      <c r="CQ911">
        <f t="shared" si="1377"/>
        <v>-0.87956522186239505</v>
      </c>
      <c r="CR911">
        <f>CI915</f>
        <v>0</v>
      </c>
      <c r="CS911">
        <f>CL915</f>
        <v>0</v>
      </c>
      <c r="CU911" s="17">
        <f>CU815</f>
        <v>120</v>
      </c>
      <c r="CV911" s="17">
        <f>CV815</f>
        <v>45</v>
      </c>
      <c r="CW911" s="31">
        <f>CH818</f>
        <v>169.3391946992854</v>
      </c>
      <c r="CY911" s="61">
        <f t="array" ref="CY911:CY913">MMULT(DQ911:DS913,DO911:DO913)</f>
        <v>0.73807492693662946</v>
      </c>
      <c r="CZ911" s="13"/>
      <c r="DA911" s="17">
        <v>1</v>
      </c>
      <c r="DB911">
        <v>0</v>
      </c>
      <c r="DD911" s="73">
        <f>(DB911^2)*(1-COS(RADIANS(CW911+45)))+(COS(RADIANS(CW911+45)))</f>
        <v>-0.82571260627861753</v>
      </c>
      <c r="DE911" s="73">
        <f>(DB911*DB912)*(1-COS(RADIANS(CW911+45)))-DB913*(SIN(RADIANS(CW911+45)))</f>
        <v>0.56409103151226647</v>
      </c>
      <c r="DF911" s="73">
        <f>(DB911*DB913)*(1-COS(RADIANS(CW911+45)))+DB912*(SIN(RADIANS(CW911+45)))</f>
        <v>0</v>
      </c>
      <c r="DG911" s="10"/>
      <c r="DH911">
        <f t="array" ref="DH911:DH913">MMULT(DD911:DF913,DA911:DA913)</f>
        <v>-0.82571260627861753</v>
      </c>
      <c r="DI911" s="23">
        <f>COS(RADIANS('[1]Biaxial Input'!$F$21))</f>
        <v>-0.9975640502598242</v>
      </c>
      <c r="DK911" s="30">
        <f>(DI911^2)*(1-COS(RADIANS(CV911)))+(COS(RADIANS(CV911)))</f>
        <v>0.99857479166422358</v>
      </c>
      <c r="DL911" s="30">
        <f>(DI911*DI912)*(1-COS(RADIANS(CV911)))-DI913*(SIN(RADIANS(CV911)))</f>
        <v>-2.0381428756221641E-2</v>
      </c>
      <c r="DM911" s="30">
        <f>(DI911*DI913)*(1-COS(RADIANS(CV911)))+DI912*(SIN(RADIANS(CV911)))</f>
        <v>4.9325275616132508E-2</v>
      </c>
      <c r="DO911">
        <f t="array" ref="DO911:DO913">MMULT(DK911:DM913,DH911:DH913)</f>
        <v>-0.81303881261840283</v>
      </c>
      <c r="DQ911" s="28">
        <f>(DB911^2)*(1-COS(RADIANS(CU911)))+(COS(RADIANS(CU911)))</f>
        <v>-0.49999999999999978</v>
      </c>
      <c r="DR911" s="28">
        <f>(DB911*DB912)*(1-COS(RADIANS(CU911)))-DB913*(SIN(RADIANS(CU911)))</f>
        <v>-0.86602540378443871</v>
      </c>
      <c r="DS911" s="28">
        <f>(DB911*DB913)*(1-COS(RADIANS(CU911)))+DB912*(SIN(RADIANS(CU911)))</f>
        <v>0</v>
      </c>
      <c r="DU911" s="61">
        <f t="array" ref="DU911:DU913">MMULT(DQ911:DS913,EE911:EE913)</f>
        <v>-0.22656132369862786</v>
      </c>
      <c r="DV911" s="13"/>
      <c r="DW911" s="17">
        <v>1</v>
      </c>
      <c r="DX911">
        <v>0</v>
      </c>
      <c r="DZ911" s="73">
        <f>(DB911^2)*(1-COS(RADIANS(CW911-45)))+(COS(RADIANS(CW911-45)))</f>
        <v>-0.56409103151226647</v>
      </c>
      <c r="EA911" s="73">
        <f>(DB911*DB912)*(1-COS(RADIANS(CW911-45)))-DB913*(SIN(RADIANS(CW911-45)))</f>
        <v>-0.82571260627861753</v>
      </c>
      <c r="EB911" s="73">
        <f>(DB911*DB913)*(1-COS(RADIANS(CW911-45)))+DB912*(SIN(RADIANS(CW911-45)))</f>
        <v>0</v>
      </c>
      <c r="EC911" s="10"/>
      <c r="ED911">
        <f t="array" ref="ED911:ED913">MMULT(DZ911:EB913,DA911:DA913)</f>
        <v>-0.56409103151226647</v>
      </c>
      <c r="EE911" s="1">
        <f t="array" ref="EE911:EE913">MMULT(DK911:DM913,ED911:ED913)</f>
        <v>-0.58011628693000017</v>
      </c>
      <c r="EG911">
        <f>CY911+DU911</f>
        <v>0.51151360323800166</v>
      </c>
      <c r="EH911">
        <f>EG911/(SQRT(EG911^2+EG912^2+EG913^2))</f>
        <v>0.36169473751875614</v>
      </c>
      <c r="EJ911">
        <f>Q911+AM911</f>
        <v>0</v>
      </c>
      <c r="EK911">
        <f>EJ911/(SQRT(EJ911^2+EJ912^2+EJ913^2))</f>
        <v>0</v>
      </c>
      <c r="EM911" s="23">
        <f>CY912*DU913-CY913*DU912</f>
        <v>0.63554336502823683</v>
      </c>
      <c r="EO911" s="15">
        <v>10</v>
      </c>
      <c r="EP911" s="9" t="s">
        <v>7</v>
      </c>
      <c r="EW911" s="17">
        <f>CU911</f>
        <v>120</v>
      </c>
      <c r="EX911" s="17">
        <f>CV911</f>
        <v>45</v>
      </c>
      <c r="EY911" s="31">
        <f>1+CW911</f>
        <v>170.3391946992854</v>
      </c>
      <c r="EZ911" s="10"/>
      <c r="FA911" s="61">
        <f t="array" ref="FA911:FA913">MMULT(FS911:FU913,FQ911:FQ913)</f>
        <v>0.74191655485446828</v>
      </c>
      <c r="FB911" s="13">
        <f>BW912</f>
        <v>0</v>
      </c>
      <c r="FC911" s="17">
        <v>1</v>
      </c>
      <c r="FD911">
        <v>0</v>
      </c>
      <c r="FF911" s="73">
        <f>(FD911^2)*(1-COS(RADIANS(EY911+45)))+(COS(RADIANS(EY911+45)))</f>
        <v>-0.81574210029967376</v>
      </c>
      <c r="FG911" s="73">
        <f>(FD911*FD912)*(1-COS(RADIANS(EY911+45)))-FD913*(SIN(RADIANS(EY911+45)))</f>
        <v>0.5784157897210942</v>
      </c>
      <c r="FH911" s="73">
        <f>(FD911*FD913)*(1-COS(RADIANS(EY911+45)))+FD912*(SIN(RADIANS(EY911+45)))</f>
        <v>0</v>
      </c>
      <c r="FI911" s="10"/>
      <c r="FJ911">
        <f t="array" ref="FJ911:FJ913">MMULT(FF911:FH913,FC911:FC913)</f>
        <v>-0.81574210029967376</v>
      </c>
      <c r="FK911" s="23">
        <f>COS(RADIANS(176))</f>
        <v>-0.9975640502598242</v>
      </c>
      <c r="FM911" s="30">
        <f>(FK911^2)*(1-COS(RADIANS(EX911)))+(COS(RADIANS(EX911)))</f>
        <v>0.99857479166422358</v>
      </c>
      <c r="FN911" s="30">
        <f>(FK911*FK912)*(1-COS(RADIANS(EX911)))-FK913*(SIN(RADIANS(EX911)))</f>
        <v>-2.0381428756221641E-2</v>
      </c>
      <c r="FO911" s="30">
        <f>(FK911*FK913)*(1-COS(RADIANS(EX911)))+FK912*(SIN(RADIANS(EX911)))</f>
        <v>4.9325275616132508E-2</v>
      </c>
      <c r="FQ911">
        <f t="array" ref="FQ911:FQ913">MMULT(FM911:FO913,FJ911:FJ913)</f>
        <v>-0.8027905576488088</v>
      </c>
      <c r="FS911" s="28">
        <f>(FD911^2)*(1-COS(RADIANS(EW911)))+(COS(RADIANS(EW911)))</f>
        <v>-0.49999999999999978</v>
      </c>
      <c r="FT911" s="28">
        <f>(FD911*FD912)*(1-COS(RADIANS(EW911)))-FD913*(SIN(RADIANS(EW911)))</f>
        <v>-0.86602540378443871</v>
      </c>
      <c r="FU911" s="28">
        <f>(FD911*FD913)*(1-COS(RADIANS(EW911)))+FD912*(SIN(RADIANS(EW911)))</f>
        <v>0</v>
      </c>
      <c r="FW911" s="61">
        <f t="array" ref="FW911:FW913">MMULT(FS911:FU913,GG911:GG913)</f>
        <v>-0.21364563370558748</v>
      </c>
      <c r="FX911" s="13">
        <f>BX912</f>
        <v>0</v>
      </c>
      <c r="FY911" s="17">
        <v>1</v>
      </c>
      <c r="FZ911">
        <v>0</v>
      </c>
      <c r="GB911" s="73">
        <f>(FD911^2)*(1-COS(RADIANS(EY911-45)))+(COS(RADIANS(EY911-45)))</f>
        <v>-0.5784157897210942</v>
      </c>
      <c r="GC911" s="73">
        <f>(FD911*FD912)*(1-COS(RADIANS(EY911-45)))-FD913*(SIN(RADIANS(EY911-45)))</f>
        <v>-0.81574210029967376</v>
      </c>
      <c r="GD911" s="73">
        <f>(FD911*FD913)*(1-COS(RADIANS(EY911-45)))+FD912*(SIN(RADIANS(EY911-45)))</f>
        <v>0</v>
      </c>
      <c r="GE911" s="10"/>
      <c r="GF911">
        <f t="array" ref="GF911:GF913">MMULT(GB911:GD913,FC911:FC913)</f>
        <v>-0.5784157897210942</v>
      </c>
      <c r="GG911" s="1">
        <f t="array" ref="GG911:GG913">MMULT(FM911:FO913,GF911:GF913)</f>
        <v>-0.5942174162167474</v>
      </c>
      <c r="GI911">
        <f>FA911+FW911</f>
        <v>0.52827092114888075</v>
      </c>
      <c r="GJ911">
        <f>GI911/(SQRT(GI911^2+GI912^2+GI913^2))</f>
        <v>0.37354395064803747</v>
      </c>
      <c r="GL911" t="e">
        <f>CH912+DC911</f>
        <v>#VALUE!</v>
      </c>
      <c r="GM911" t="e">
        <f>GL911/(SQRT(GL911^2+GL912^2+GL913^2))</f>
        <v>#VALUE!</v>
      </c>
      <c r="GO911" s="27">
        <f>FA912*FW913-FA913*FW912</f>
        <v>0.63554336502823694</v>
      </c>
    </row>
    <row r="912" spans="4:197" x14ac:dyDescent="0.2">
      <c r="E912" s="5" t="s">
        <v>4</v>
      </c>
      <c r="F912" s="6" t="s">
        <v>5</v>
      </c>
      <c r="G912" s="7" t="s">
        <v>6</v>
      </c>
      <c r="H912" s="8" t="s">
        <v>1</v>
      </c>
      <c r="I912">
        <v>12</v>
      </c>
      <c r="J912" s="9" t="s">
        <v>7</v>
      </c>
      <c r="K912">
        <v>12</v>
      </c>
      <c r="L912" s="10"/>
      <c r="M912" s="17">
        <f>A868</f>
        <v>70</v>
      </c>
      <c r="N912" s="17">
        <f>B868</f>
        <v>-5</v>
      </c>
      <c r="O912" s="17">
        <f>C868</f>
        <v>220.3</v>
      </c>
      <c r="Q912" s="61">
        <f t="array" ref="Q912:Q914">MMULT(AI912:AK914,AG912:AG914)</f>
        <v>0.90503212069214112</v>
      </c>
      <c r="R912" s="13"/>
      <c r="S912" s="17">
        <v>1</v>
      </c>
      <c r="T912">
        <v>0</v>
      </c>
      <c r="V912" s="73">
        <f>(T912^2)*(1-COS(RADIANS(O912+45)))+(COS(RADIANS(O912+45)))</f>
        <v>-8.1938508630040444E-2</v>
      </c>
      <c r="W912" s="73">
        <f>(T912*T913)*(1-COS(RADIANS(O912+45)))-T914*(SIN(RADIANS(O912+45)))</f>
        <v>0.9966373868180366</v>
      </c>
      <c r="X912" s="73">
        <f>(T912*T914)*(1-COS(RADIANS(O912+45)))+T913*(SIN(RADIANS(O912+45)))</f>
        <v>0</v>
      </c>
      <c r="Y912" s="10"/>
      <c r="Z912">
        <f t="array" ref="Z912:Z914">MMULT(V912:X914,S912:S914)</f>
        <v>-8.1938508630040444E-2</v>
      </c>
      <c r="AA912" s="23">
        <f>COS(RADIANS('[1]Biaxial Input'!$F$21))</f>
        <v>-0.9975640502598242</v>
      </c>
      <c r="AC912" s="30">
        <f>(AA912^2)*(1-COS(RADIANS(N912)))+(COS(RADIANS(N912)))</f>
        <v>0.99998148353170568</v>
      </c>
      <c r="AD912" s="30">
        <f>(AA912*AA913)*(1-COS(RADIANS(N912)))-AA914*(SIN(RADIANS(N912)))</f>
        <v>-2.6479783333051429E-4</v>
      </c>
      <c r="AE912" s="30">
        <f>(AA912*AA914)*(1-COS(RADIANS(N912)))+AA913*(SIN(RADIANS(N912)))</f>
        <v>-6.0796772806267756E-3</v>
      </c>
      <c r="AG912">
        <f t="array" ref="AG912:AG914">MMULT(AC912:AE914,Z912:Z914)</f>
        <v>-8.167308399759772E-2</v>
      </c>
      <c r="AI912" s="28">
        <f>(T912^2)*(1-COS(RADIANS(M912)))+(COS(RADIANS(M912)))</f>
        <v>0.34202014332566882</v>
      </c>
      <c r="AJ912" s="28">
        <f>(T912*T913)*(1-COS(RADIANS(M912)))-T914*(SIN(RADIANS(M912)))</f>
        <v>-0.93969262078590832</v>
      </c>
      <c r="AK912" s="28">
        <f>(T912*T914)*(1-COS(RADIANS(M912)))+T913*(SIN(RADIANS(M912)))</f>
        <v>0</v>
      </c>
      <c r="AM912" s="61">
        <f t="array" ref="AM912:AM914">MMULT(AI912:AK914,AW912:AW914)</f>
        <v>-0.41782460364226298</v>
      </c>
      <c r="AN912" s="13"/>
      <c r="AO912" s="17">
        <v>1</v>
      </c>
      <c r="AP912">
        <v>0</v>
      </c>
      <c r="AR912" s="73">
        <f>(T912^2)*(1-COS(RADIANS(O912-45)))+(COS(RADIANS(O912-45)))</f>
        <v>-0.9966373868180366</v>
      </c>
      <c r="AS912" s="73">
        <f>(T912*T913)*(1-COS(RADIANS(O912-45)))-T914*(SIN(RADIANS(O912-45)))</f>
        <v>-8.1938508630040832E-2</v>
      </c>
      <c r="AT912" s="73">
        <f>(T912*T914)*(1-COS(RADIANS(O912-45)))+T913*(SIN(RADIANS(O912-45)))</f>
        <v>0</v>
      </c>
      <c r="AU912" s="10"/>
      <c r="AV912">
        <f t="array" ref="AV912:AV914">MMULT(AR912:AT914,S912:S914)</f>
        <v>-0.9966373868180366</v>
      </c>
      <c r="AW912" s="1">
        <f t="array" ref="AW912:AW914">MMULT(AC912:AE914,AV912:AV914)</f>
        <v>-0.99664062975301426</v>
      </c>
      <c r="BY912" t="s">
        <v>8</v>
      </c>
      <c r="BZ912" s="5">
        <f t="shared" ref="BZ912:CA914" si="1378">BZ907</f>
        <v>0.93180266183863136</v>
      </c>
      <c r="CA912" s="6">
        <f t="shared" si="1378"/>
        <v>-0.87956522186239505</v>
      </c>
      <c r="CB912" s="7">
        <f>CY911</f>
        <v>0.73807492693662946</v>
      </c>
      <c r="CC912" s="8">
        <f>DU911</f>
        <v>-0.22656132369862786</v>
      </c>
      <c r="CE912" s="9">
        <f>((SUMPRODUCT(CB912:CB914,BZ912:BZ914))*(SUMPRODUCT(CB912:CB914,CA912:CA914)))-((SUMPRODUCT(CC912:CC914,BZ912:BZ914))*(SUMPRODUCT(CC912:CC914,CA912:CA914)))</f>
        <v>6.106226635438361E-16</v>
      </c>
      <c r="CG912">
        <v>1</v>
      </c>
      <c r="CH912" t="s">
        <v>161</v>
      </c>
      <c r="CI912" s="67"/>
      <c r="CJ912" s="1" t="s">
        <v>8</v>
      </c>
      <c r="CK912" s="5">
        <f t="shared" ref="CK912:CL914" si="1379">BZ912</f>
        <v>0.93180266183863136</v>
      </c>
      <c r="CL912" s="6">
        <f t="shared" si="1379"/>
        <v>-0.87956522186239505</v>
      </c>
      <c r="CM912" s="7">
        <f>FA911</f>
        <v>0.74191655485446828</v>
      </c>
      <c r="CN912" s="8">
        <f>FW911</f>
        <v>-0.21364563370558748</v>
      </c>
      <c r="CO912" s="10"/>
      <c r="CP912">
        <f t="shared" si="1377"/>
        <v>0.3492962422733713</v>
      </c>
      <c r="CQ912">
        <f t="shared" si="1377"/>
        <v>-0.34518112468713447</v>
      </c>
      <c r="CR912">
        <f>CJ915</f>
        <v>0</v>
      </c>
      <c r="CS912">
        <f>CM915</f>
        <v>0</v>
      </c>
      <c r="CW912" s="28"/>
      <c r="CY912" s="61">
        <v>-0.51268859690472079</v>
      </c>
      <c r="DA912" s="17">
        <v>0</v>
      </c>
      <c r="DB912">
        <v>0</v>
      </c>
      <c r="DD912" s="73">
        <f>(DB911*DB912)*(1-COS(RADIANS(CW911+45)))+DB913*(SIN(RADIANS(CW911+45)))</f>
        <v>-0.56409103151226647</v>
      </c>
      <c r="DE912" s="73">
        <f>(DB912^2)*(1-COS(RADIANS(CW911+45)))+(COS(RADIANS(CW911+45)))</f>
        <v>-0.82571260627861753</v>
      </c>
      <c r="DF912" s="73">
        <f>(DB912*DB913)*(1-COS(RADIANS(CW911+45)))-DB911*(SIN(RADIANS(CW911+45)))</f>
        <v>0</v>
      </c>
      <c r="DG912" s="10"/>
      <c r="DH912">
        <v>-0.56409103151226647</v>
      </c>
      <c r="DI912" s="23">
        <f>SIN(RADIANS('[1]Biaxial Input'!$F$21))*(COS(RADIANS(0)))</f>
        <v>6.9756473744125524E-2</v>
      </c>
      <c r="DK912" s="30">
        <f>(DI911*DI912)*(1-COS(RADIANS(CV911)))+DI913*(SIN(RADIANS(CV911)))</f>
        <v>-2.0381428756221641E-2</v>
      </c>
      <c r="DL912" s="30">
        <f>(DI912^2)*(1-COS(RADIANS(CV911)))+(COS(RADIANS(CV911)))</f>
        <v>0.70853198952232399</v>
      </c>
      <c r="DM912" s="30">
        <f>(DI912*DI913)*(1-COS(RADIANS(CV911)))-DI911*(SIN(RADIANS(CV911)))</f>
        <v>0.70538430460663959</v>
      </c>
      <c r="DO912">
        <v>-0.38284733817110439</v>
      </c>
      <c r="DQ912" s="28">
        <f>(DB911*DB912)*(1-COS(RADIANS(CU911)))+DB913*(SIN(RADIANS(CU911)))</f>
        <v>0.86602540378443871</v>
      </c>
      <c r="DR912" s="28">
        <f>(DB912^2)*(1-COS(RADIANS(CU911)))+(COS(RADIANS(CU911)))</f>
        <v>-0.49999999999999978</v>
      </c>
      <c r="DS912" s="28">
        <f>(DB912*DB913)*(1-COS(RADIANS(CU911)))-DB911*(SIN(RADIANS(CU911)))</f>
        <v>0</v>
      </c>
      <c r="DU912" s="61">
        <v>-0.80066583006600411</v>
      </c>
      <c r="DW912" s="17">
        <v>0</v>
      </c>
      <c r="DX912">
        <v>0</v>
      </c>
      <c r="DZ912" s="73">
        <f>(DB911*DB912)*(1-COS(RADIANS(CW911-45)))+DB913*(SIN(RADIANS(CW911-45)))</f>
        <v>0.82571260627861753</v>
      </c>
      <c r="EA912" s="73">
        <f>(DB912^2)*(1-COS(RADIANS(CW911-45)))+(COS(RADIANS(CW911-45)))</f>
        <v>-0.56409103151226647</v>
      </c>
      <c r="EB912" s="73">
        <f>(DB912*DB913)*(1-COS(RADIANS(CW911-45)))-DB911*(SIN(RADIANS(CW911-45)))</f>
        <v>0</v>
      </c>
      <c r="EC912" s="10"/>
      <c r="ED912">
        <v>0.82571260627861753</v>
      </c>
      <c r="EE912" s="1">
        <v>0.59654077687104301</v>
      </c>
      <c r="EG912">
        <f>CY912+DU912</f>
        <v>-1.3133544269707249</v>
      </c>
      <c r="EH912">
        <f>EG912/(SQRT(EG911^2+EG912^2+EG913^2))</f>
        <v>-0.92868182141237199</v>
      </c>
      <c r="EJ912">
        <f>Q912+AM912</f>
        <v>0.48720751704987814</v>
      </c>
      <c r="EK912">
        <f>EJ912/(SQRT(EJ911^2+EJ912^2+EJ913^2))</f>
        <v>0.34514776484926041</v>
      </c>
      <c r="EM912" s="23">
        <f>CY913*DU911-CY911*DU913</f>
        <v>0.3099752105710798</v>
      </c>
      <c r="EP912" s="9">
        <f>((SUMPRODUCT(CM912:CM914,BZ912:BZ914))*(SUMPRODUCT(CM912:CM914,CA912:CA914)))-((SUMPRODUCT(CN912:CN914,BZ912:BZ914))*(SUMPRODUCT(CN912:CN914,CA912:CA914)))</f>
        <v>-2.0046692028420909E-2</v>
      </c>
      <c r="EY912" s="28"/>
      <c r="EZ912" s="10"/>
      <c r="FA912" s="61">
        <v>-0.49863696646139211</v>
      </c>
      <c r="FB912" s="13">
        <f>BW913</f>
        <v>0</v>
      </c>
      <c r="FC912" s="17">
        <v>0</v>
      </c>
      <c r="FD912">
        <v>0</v>
      </c>
      <c r="FF912" s="73">
        <f>(FD911*FD912)*(1-COS(RADIANS(EY911+45)))+FD913*(SIN(RADIANS(EY911+45)))</f>
        <v>-0.5784157897210942</v>
      </c>
      <c r="FG912" s="73">
        <f>(FD912^2)*(1-COS(RADIANS(EY911+45)))+(COS(RADIANS(EY911+45)))</f>
        <v>-0.81574210029967376</v>
      </c>
      <c r="FH912" s="73">
        <f>(FD912*FD913)*(1-COS(RADIANS(EY911+45)))-FD911*(SIN(RADIANS(EY911+45)))</f>
        <v>0</v>
      </c>
      <c r="FI912" s="10"/>
      <c r="FJ912">
        <v>-0.5784157897210942</v>
      </c>
      <c r="FK912" s="23">
        <f>SIN(RADIANS(176))*(COS(RADIANS(0)))</f>
        <v>6.9756473744125524E-2</v>
      </c>
      <c r="FM912" s="30">
        <f>(FK911*FK912)*(1-COS(RADIANS(EX911)))+FK913*(SIN(RADIANS(EX911)))</f>
        <v>-2.0381428756221641E-2</v>
      </c>
      <c r="FN912" s="30">
        <f>(FK912^2)*(1-COS(RADIANS(EX911)))+(COS(RADIANS(EX911)))</f>
        <v>0.70853198952232399</v>
      </c>
      <c r="FO912" s="30">
        <f>(FK912*FK913)*(1-COS(RADIANS(EX911)))-FK911*(SIN(RADIANS(EX911)))</f>
        <v>0.70538430460663959</v>
      </c>
      <c r="FQ912">
        <v>-0.39320010076150463</v>
      </c>
      <c r="FS912" s="28">
        <f>(FD911*FD912)*(1-COS(RADIANS(EW911)))+FD913*(SIN(RADIANS(EW911)))</f>
        <v>0.86602540378443871</v>
      </c>
      <c r="FT912" s="28">
        <f>(FD912^2)*(1-COS(RADIANS(EW911)))+(COS(RADIANS(EW911)))</f>
        <v>-0.49999999999999978</v>
      </c>
      <c r="FU912" s="28">
        <f>(FD912*FD913)*(1-COS(RADIANS(EW911)))-FD911*(SIN(RADIANS(EW911)))</f>
        <v>0</v>
      </c>
      <c r="FW912" s="61">
        <v>-0.80949153455091505</v>
      </c>
      <c r="FX912" s="13">
        <f>BX913</f>
        <v>0</v>
      </c>
      <c r="FY912" s="17">
        <v>0</v>
      </c>
      <c r="FZ912">
        <v>0</v>
      </c>
      <c r="GB912" s="73">
        <f>(FD911*FD912)*(1-COS(RADIANS(EY911-45)))+FD913*(SIN(RADIANS(EY911-45)))</f>
        <v>0.81574210029967376</v>
      </c>
      <c r="GC912" s="73">
        <f>(FD912^2)*(1-COS(RADIANS(EY911-45)))+(COS(RADIANS(EY911-45)))</f>
        <v>-0.5784157897210942</v>
      </c>
      <c r="GD912" s="73">
        <f>(FD912*FD913)*(1-COS(RADIANS(EY911-45)))-FD911*(SIN(RADIANS(EY911-45)))</f>
        <v>0</v>
      </c>
      <c r="GE912" s="10"/>
      <c r="GF912">
        <v>0.81574210029967376</v>
      </c>
      <c r="GG912" s="1">
        <v>0.58976831347212111</v>
      </c>
      <c r="GI912">
        <f>FA912+FW912</f>
        <v>-1.3081285010123072</v>
      </c>
      <c r="GJ912">
        <f>GI912/(SQRT(GI911^2+GI912^2+GI913^2))</f>
        <v>-0.92498653372919581</v>
      </c>
      <c r="GL912">
        <f>CH913+DC912</f>
        <v>-2.0046692028420909E-2</v>
      </c>
      <c r="GM912" t="e">
        <f>GL912/(SQRT(GL911^2+GL912^2+GL913^2))</f>
        <v>#VALUE!</v>
      </c>
      <c r="GO912" s="27">
        <f>FA913*FW911-FA911*FW913</f>
        <v>0.30997521057107985</v>
      </c>
    </row>
    <row r="913" spans="1:197" x14ac:dyDescent="0.2">
      <c r="D913" t="s">
        <v>8</v>
      </c>
      <c r="E913" s="5">
        <f t="shared" ref="E913:F915" si="1380">E908</f>
        <v>0.93164791336911346</v>
      </c>
      <c r="F913" s="6">
        <f t="shared" si="1380"/>
        <v>-0.87976681083470054</v>
      </c>
      <c r="G913" s="7">
        <f>Q912</f>
        <v>0.90503212069214112</v>
      </c>
      <c r="H913" s="8">
        <f>AM912</f>
        <v>-0.41782460364226298</v>
      </c>
      <c r="J913" s="9">
        <f>((SUMPRODUCT(G913:G915,E913:E915))*(SUMPRODUCT(G913:(G915),F913:F915)))-((SUMPRODUCT(H913:H915,E913:E915))*(SUMPRODUCT(H913:H915,F913:F915)))</f>
        <v>4.0403226944136117E-2</v>
      </c>
      <c r="Q913" s="61">
        <v>-0.41631943358655826</v>
      </c>
      <c r="S913" s="17">
        <v>0</v>
      </c>
      <c r="T913">
        <v>0</v>
      </c>
      <c r="V913" s="73">
        <f>(T912*T913)*(1-COS(RADIANS(O912+45)))+T914*(SIN(RADIANS(O912+45)))</f>
        <v>-0.9966373868180366</v>
      </c>
      <c r="W913" s="73">
        <f>(T913^2)*(1-COS(RADIANS(O912+45)))+(COS(RADIANS(O912+45)))</f>
        <v>-8.1938508630040444E-2</v>
      </c>
      <c r="X913" s="73">
        <f>(T913*T914)*(1-COS(RADIANS(O912+45)))-T912*(SIN(RADIANS(O912+45)))</f>
        <v>0</v>
      </c>
      <c r="Y913" s="10"/>
      <c r="Z913">
        <v>-0.9966373868180366</v>
      </c>
      <c r="AA913" s="23">
        <f>SIN(RADIANS('[1]Biaxial Input'!$F$21))*(COS(RADIANS(0)))</f>
        <v>6.9756473744125524E-2</v>
      </c>
      <c r="AC913" s="30">
        <f>(AA912*AA913)*(1-COS(RADIANS(N912)))+AA914*(SIN(RADIANS(N912)))</f>
        <v>-2.6479783333051429E-4</v>
      </c>
      <c r="AD913" s="30">
        <f>(AA913^2)*(1-COS(RADIANS(N912)))+(COS(RADIANS(N912)))</f>
        <v>0.99621321456003986</v>
      </c>
      <c r="AE913" s="30">
        <f>(AA913*AA914)*(1-COS(RADIANS(N912)))-AA912*(SIN(RADIANS(N912)))</f>
        <v>-8.694343573875718E-2</v>
      </c>
      <c r="AG913">
        <v>-0.99284163773316259</v>
      </c>
      <c r="AI913" s="28">
        <f>(T912*T913)*(1-COS(RADIANS(M912)))+T914*(SIN(RADIANS(M912)))</f>
        <v>0.93969262078590832</v>
      </c>
      <c r="AJ913" s="28">
        <f>(T913^2)*(1-COS(RADIANS(M912)))+(COS(RADIANS(M912)))</f>
        <v>0.34202014332566882</v>
      </c>
      <c r="AK913" s="28">
        <f>(T913*T914)*(1-COS(RADIANS(M912)))-T912*(SIN(RADIANS(M912)))</f>
        <v>0</v>
      </c>
      <c r="AM913" s="61">
        <v>-0.90852708645969538</v>
      </c>
      <c r="AO913" s="17">
        <v>0</v>
      </c>
      <c r="AP913">
        <v>0</v>
      </c>
      <c r="AR913" s="73">
        <f>(T912*T913)*(1-COS(RADIANS(O912-45)))+T914*(SIN(RADIANS(O912-45)))</f>
        <v>8.1938508630040832E-2</v>
      </c>
      <c r="AS913" s="73">
        <f>(T913^2)*(1-COS(RADIANS(O912-45)))+(COS(RADIANS(O912-45)))</f>
        <v>-0.9966373868180366</v>
      </c>
      <c r="AT913" s="73">
        <f>(T913*T914)*(1-COS(RADIANS(O912-45)))-T912*(SIN(RADIANS(O912-45)))</f>
        <v>0</v>
      </c>
      <c r="AU913" s="10"/>
      <c r="AV913">
        <v>8.1938508630040832E-2</v>
      </c>
      <c r="AW913" s="1">
        <v>8.1892132499234147E-2</v>
      </c>
      <c r="BY913" t="s">
        <v>9</v>
      </c>
      <c r="BZ913" s="5">
        <f t="shared" si="1378"/>
        <v>0.3492962422733713</v>
      </c>
      <c r="CA913" s="6">
        <f t="shared" si="1378"/>
        <v>-0.34518112468713447</v>
      </c>
      <c r="CB913" s="7">
        <f>CY912</f>
        <v>-0.51268859690472079</v>
      </c>
      <c r="CC913" s="8">
        <f>DU912</f>
        <v>-0.80066583006600411</v>
      </c>
      <c r="CE913" s="10"/>
      <c r="CH913">
        <f>((SUMPRODUCT(CM912:CM914,CK912:CK914))*(SUMPRODUCT(CM912:CM914,CL912:CL914)))-((SUMPRODUCT(CN912:CN914,CK912:CK914))*(SUMPRODUCT(CN912:CN914,CL912:CL914)))</f>
        <v>-2.0046692028420909E-2</v>
      </c>
      <c r="CI913" s="67"/>
      <c r="CJ913" s="10" t="s">
        <v>9</v>
      </c>
      <c r="CK913" s="5">
        <f t="shared" si="1379"/>
        <v>0.3492962422733713</v>
      </c>
      <c r="CL913" s="6">
        <f t="shared" si="1379"/>
        <v>-0.34518112468713447</v>
      </c>
      <c r="CM913" s="7">
        <f>FA912</f>
        <v>-0.49863696646139211</v>
      </c>
      <c r="CN913" s="8">
        <f>FW912</f>
        <v>-0.80949153455091505</v>
      </c>
      <c r="CP913">
        <f t="shared" si="1377"/>
        <v>-9.8670839279614439E-2</v>
      </c>
      <c r="CQ913">
        <f t="shared" si="1377"/>
        <v>-0.32743703463395935</v>
      </c>
      <c r="CR913">
        <f>CK915</f>
        <v>0</v>
      </c>
      <c r="CS913">
        <f>CN915</f>
        <v>0</v>
      </c>
      <c r="CW913" s="28"/>
      <c r="CY913" s="61">
        <v>0.43862946188252999</v>
      </c>
      <c r="DA913" s="17">
        <v>0</v>
      </c>
      <c r="DB913">
        <v>1</v>
      </c>
      <c r="DD913" s="73">
        <f>(DB911*DB913)*(1-COS(RADIANS(CW911+45)))-DB912*(SIN(RADIANS(CW911+45)))</f>
        <v>0</v>
      </c>
      <c r="DE913" s="73">
        <f>(DB912*DB913)*(1-COS(RADIANS(CW911+45)))+DB911*(SIN(RADIANS(CW911+45)))</f>
        <v>0</v>
      </c>
      <c r="DF913" s="73">
        <f>(DB913^2)*(1-COS(RADIANS(CW911+45)))+(COS(RADIANS(CW911+45)))</f>
        <v>1</v>
      </c>
      <c r="DG913" s="10"/>
      <c r="DH913">
        <v>0</v>
      </c>
      <c r="DI913" s="23">
        <f>SIN(RADIANS('[1]Biaxial Input'!$F$21))*SIN(RADIANS(0))</f>
        <v>0</v>
      </c>
      <c r="DK913" s="30">
        <f>(DI911*DI913)*(1-COS(RADIANS(CV911)))-DI912*(SIN(RADIANS(CV911)))</f>
        <v>-4.9325275616132508E-2</v>
      </c>
      <c r="DL913" s="30">
        <f>(DI912*DI913)*(1-COS(RADIANS(CV911)))+DI911*(SIN(RADIANS(CV911)))</f>
        <v>-0.70538430460663959</v>
      </c>
      <c r="DM913" s="30">
        <f>(DI913^2)*(1-COS(RADIANS(CV911)))+(COS(RADIANS(CV911)))</f>
        <v>0.70710678118654757</v>
      </c>
      <c r="DO913">
        <v>0.43862946188252999</v>
      </c>
      <c r="DQ913" s="28">
        <f>(DB911*DB913)*(1-COS(RADIANS(CU911)))-DB912*(SIN(RADIANS(CU911)))</f>
        <v>0</v>
      </c>
      <c r="DR913" s="28">
        <f>(DB912*DB913)*(1-COS(RADIANS(CU911)))+DB911*(SIN(RADIANS(CU911)))</f>
        <v>0</v>
      </c>
      <c r="DS913" s="28">
        <f>(DB913^2)*(1-COS(RADIANS(CU911)))+(COS(RADIANS(CU911)))</f>
        <v>1</v>
      </c>
      <c r="DU913" s="61">
        <v>-0.55462076698284757</v>
      </c>
      <c r="DW913" s="17">
        <v>0</v>
      </c>
      <c r="DX913">
        <v>1</v>
      </c>
      <c r="DZ913" s="73">
        <f>(DB911*DB911)*(1-COS(RADIANS(CW911-45)))-DB911*(SIN(RADIANS(CW911-45)))</f>
        <v>0</v>
      </c>
      <c r="EA913" s="73">
        <f>(DB912*DB913)*(1-COS(RADIANS(CW911-45)))+DB911*(SIN(RADIANS(CW911-45)))</f>
        <v>0</v>
      </c>
      <c r="EB913" s="73">
        <f>(DB913^2)*(1-COS(RADIANS(CW911-45)))+(COS(RADIANS(CW911-45)))</f>
        <v>1</v>
      </c>
      <c r="EC913" s="10"/>
      <c r="ED913">
        <v>0</v>
      </c>
      <c r="EE913" s="1">
        <v>-0.55462076698284757</v>
      </c>
      <c r="EG913">
        <f>CY913+DU913</f>
        <v>-0.11599130510031758</v>
      </c>
      <c r="EH913">
        <f>EG913/(SQRT(EG911^2+EG912^2+EG913^2))</f>
        <v>-8.2018238395112339E-2</v>
      </c>
      <c r="EJ913">
        <f>Q913+AM913</f>
        <v>-1.3248465200462536</v>
      </c>
      <c r="EK913">
        <f>EJ913/(SQRT(EJ911^2+EJ912^2+EJ913^2))</f>
        <v>-0.93854835806129866</v>
      </c>
      <c r="EM913" s="23">
        <f>CY911*DU912-CY912*DU911</f>
        <v>-0.70710678118654757</v>
      </c>
      <c r="ER913">
        <f t="shared" ref="ER913:ES915" si="1381">CK912</f>
        <v>0.93180266183863136</v>
      </c>
      <c r="ES913">
        <f t="shared" si="1381"/>
        <v>-0.87956522186239505</v>
      </c>
      <c r="ET913" t="e">
        <f>#REF!</f>
        <v>#REF!</v>
      </c>
      <c r="EU913" t="e">
        <f>#REF!</f>
        <v>#REF!</v>
      </c>
      <c r="EY913" s="28"/>
      <c r="EZ913" s="10"/>
      <c r="FA913" s="61">
        <v>0.44824212353487852</v>
      </c>
      <c r="FB913" s="13">
        <f>BW914</f>
        <v>0</v>
      </c>
      <c r="FC913" s="17">
        <v>0</v>
      </c>
      <c r="FD913">
        <v>1</v>
      </c>
      <c r="FF913" s="73">
        <f>(FD911*FD913)*(1-COS(RADIANS(EY911+45)))-FD912*(SIN(RADIANS(EY911+45)))</f>
        <v>0</v>
      </c>
      <c r="FG913" s="73">
        <f>(FD912*FD913)*(1-COS(RADIANS(EY911+45)))+FD911*(SIN(RADIANS(EY911+45)))</f>
        <v>0</v>
      </c>
      <c r="FH913" s="73">
        <f>(FD913^2)*(1-COS(RADIANS(EY911+45)))+(COS(RADIANS(EY911+45)))</f>
        <v>0.99999999999999989</v>
      </c>
      <c r="FI913" s="10"/>
      <c r="FJ913">
        <v>0</v>
      </c>
      <c r="FK913" s="23">
        <f>SIN(RADIANS(176))*SIN(RADIANS(0))</f>
        <v>0</v>
      </c>
      <c r="FM913" s="30">
        <f>(FK911*FK913)*(1-COS(RADIANS(EX911)))-FK912*(SIN(RADIANS(EX911)))</f>
        <v>-4.9325275616132508E-2</v>
      </c>
      <c r="FN913" s="30">
        <f>(FK912*FK913)*(1-COS(RADIANS(EX911)))+FK911*(SIN(RADIANS(EX911)))</f>
        <v>-0.70538430460663959</v>
      </c>
      <c r="FO913" s="30">
        <f>(FK913^2)*(1-COS(RADIANS(EX911)))+(COS(RADIANS(EX911)))</f>
        <v>0.70710678118654757</v>
      </c>
      <c r="FQ913">
        <v>0.44824212353487852</v>
      </c>
      <c r="FS913" s="28">
        <f>(FD911*FD913)*(1-COS(RADIANS(EW911)))-FD912*(SIN(RADIANS(EW911)))</f>
        <v>0</v>
      </c>
      <c r="FT913" s="28">
        <f>(FD912*FD913)*(1-COS(RADIANS(EW911)))+FD911*(SIN(RADIANS(EW911)))</f>
        <v>0</v>
      </c>
      <c r="FU913" s="28">
        <f>(FD913^2)*(1-COS(RADIANS(EW911)))+(COS(RADIANS(EW911)))</f>
        <v>1</v>
      </c>
      <c r="FW913" s="61">
        <v>-0.54688115590952913</v>
      </c>
      <c r="FX913" s="13">
        <f>BX914</f>
        <v>0</v>
      </c>
      <c r="FY913" s="17">
        <v>0</v>
      </c>
      <c r="FZ913">
        <v>1</v>
      </c>
      <c r="GB913" s="73">
        <f>(FD911*FD911)*(1-COS(RADIANS(EY911-45)))-FD911*(SIN(RADIANS(EY911-45)))</f>
        <v>0</v>
      </c>
      <c r="GC913" s="73">
        <f>(FD912*FD913)*(1-COS(RADIANS(EY911-45)))+FD911*(SIN(RADIANS(EY911-45)))</f>
        <v>0</v>
      </c>
      <c r="GD913" s="73">
        <f>(FD913^2)*(1-COS(RADIANS(EY911-45)))+(COS(RADIANS(EY911-45)))</f>
        <v>1</v>
      </c>
      <c r="GE913" s="10"/>
      <c r="GF913">
        <v>0</v>
      </c>
      <c r="GG913" s="1">
        <v>-0.54688115590952913</v>
      </c>
      <c r="GI913">
        <f>FA913+FW913</f>
        <v>-9.8639032374650604E-2</v>
      </c>
      <c r="GJ913">
        <f>GI913/(SQRT(GI911^2+GI912^2+GI913^2))</f>
        <v>-6.9748328681794841E-2</v>
      </c>
      <c r="GL913" t="e">
        <f>#REF!+DC913</f>
        <v>#REF!</v>
      </c>
      <c r="GM913" t="e">
        <f>GL913/(SQRT(GL911^2+GL912^2+GL913^2))</f>
        <v>#REF!</v>
      </c>
      <c r="GO913" s="27">
        <f>FA911*FW912-FA912*FW911</f>
        <v>-0.70710678118654757</v>
      </c>
    </row>
    <row r="914" spans="1:197" x14ac:dyDescent="0.2">
      <c r="D914" t="s">
        <v>9</v>
      </c>
      <c r="E914" s="5">
        <f t="shared" si="1380"/>
        <v>0.34974090714269884</v>
      </c>
      <c r="F914" s="6">
        <f t="shared" si="1380"/>
        <v>-0.3447469567785969</v>
      </c>
      <c r="G914" s="7">
        <f t="shared" ref="G914:G915" si="1382">Q913</f>
        <v>-0.41631943358655826</v>
      </c>
      <c r="H914" s="8">
        <f t="shared" ref="H914:H915" si="1383">AM913</f>
        <v>-0.90852708645969538</v>
      </c>
      <c r="J914" s="10"/>
      <c r="Q914" s="61">
        <v>-8.7149238284983346E-2</v>
      </c>
      <c r="S914" s="17">
        <v>0</v>
      </c>
      <c r="T914">
        <v>1</v>
      </c>
      <c r="V914" s="73">
        <f>(T912*T914)*(1-COS(RADIANS(O912+45)))-T913*(SIN(RADIANS(O912+45)))</f>
        <v>0</v>
      </c>
      <c r="W914" s="73">
        <f>(T913*T914)*(1-COS(RADIANS(O912+45)))+T912*(SIN(RADIANS(O912+45)))</f>
        <v>0</v>
      </c>
      <c r="X914" s="73">
        <f>(T914^2)*(1-COS(RADIANS(O912+45)))+(COS(RADIANS(O912+45)))</f>
        <v>0.99999999999999989</v>
      </c>
      <c r="Y914" s="10"/>
      <c r="Z914">
        <v>0</v>
      </c>
      <c r="AA914" s="23">
        <f>SIN(RADIANS('[1]Biaxial Input'!$F$21))*SIN(RADIANS(0))</f>
        <v>0</v>
      </c>
      <c r="AC914" s="30">
        <f>(AA912*AA914)*(1-COS(RADIANS(N912)))-AA913*(SIN(RADIANS(N912)))</f>
        <v>6.0796772806267756E-3</v>
      </c>
      <c r="AD914" s="30">
        <f>(AA913*AA914)*(1-COS(RADIANS(N912)))+AA912*(SIN(RADIANS(N912)))</f>
        <v>8.694343573875718E-2</v>
      </c>
      <c r="AE914" s="30">
        <f>(AA914^2)*(1-COS(RADIANS(N912)))+(COS(RADIANS(N912)))</f>
        <v>0.99619469809174555</v>
      </c>
      <c r="AG914">
        <v>-8.7149238284983346E-2</v>
      </c>
      <c r="AI914" s="28">
        <f>(T912*T914)*(1-COS(RADIANS(M912)))-T913*(SIN(RADIANS(M912)))</f>
        <v>0</v>
      </c>
      <c r="AJ914" s="28">
        <f>(T913*T914)*(1-COS(RADIANS(M912)))+T912*(SIN(RADIANS(M912)))</f>
        <v>0</v>
      </c>
      <c r="AK914" s="28">
        <f>(T914^2)*(1-COS(RADIANS(M912)))+(COS(RADIANS(M912)))</f>
        <v>1</v>
      </c>
      <c r="AM914" s="61">
        <v>1.064781781944699E-3</v>
      </c>
      <c r="AO914" s="17">
        <v>0</v>
      </c>
      <c r="AP914">
        <v>1</v>
      </c>
      <c r="AR914" s="73">
        <f>(T912*T912)*(1-COS(RADIANS(O912-45)))-T912*(SIN(RADIANS(O912-45)))</f>
        <v>0</v>
      </c>
      <c r="AS914" s="73">
        <f>(T913*T914)*(1-COS(RADIANS(O912-45)))+T912*(SIN(RADIANS(O912-45)))</f>
        <v>0</v>
      </c>
      <c r="AT914" s="73">
        <f>(T914^2)*(1-COS(RADIANS(O912-45)))+(COS(RADIANS(O912-45)))</f>
        <v>0.99999999999999989</v>
      </c>
      <c r="AU914" s="10"/>
      <c r="AV914">
        <v>0</v>
      </c>
      <c r="AW914" s="1">
        <v>1.064781781944699E-3</v>
      </c>
      <c r="BY914" t="s">
        <v>10</v>
      </c>
      <c r="BZ914" s="5">
        <f t="shared" si="1378"/>
        <v>-9.8670839279614439E-2</v>
      </c>
      <c r="CA914" s="6">
        <f t="shared" si="1378"/>
        <v>-0.32743703463395935</v>
      </c>
      <c r="CB914" s="7">
        <f>CY913</f>
        <v>0.43862946188252999</v>
      </c>
      <c r="CC914" s="8">
        <f>DU913</f>
        <v>-0.55462076698284757</v>
      </c>
      <c r="CE914" s="10"/>
      <c r="CG914" s="10" t="s">
        <v>160</v>
      </c>
      <c r="CH914" s="10">
        <f>-CH911*((EY911-CW911)/(CH913-CE912))</f>
        <v>169.3391946992854</v>
      </c>
      <c r="CI914" s="67"/>
      <c r="CJ914" s="10" t="s">
        <v>10</v>
      </c>
      <c r="CK914" s="5">
        <f t="shared" si="1379"/>
        <v>-9.8670839279614439E-2</v>
      </c>
      <c r="CL914" s="6">
        <f t="shared" si="1379"/>
        <v>-0.32743703463395935</v>
      </c>
      <c r="CM914" s="7">
        <f>FA913</f>
        <v>0.44824212353487852</v>
      </c>
      <c r="CN914" s="8">
        <f>FW913</f>
        <v>-0.54688115590952913</v>
      </c>
      <c r="CW914" s="28"/>
      <c r="DH914" s="10"/>
      <c r="DI914" s="10"/>
      <c r="DJ914" s="10"/>
      <c r="DK914" s="10"/>
      <c r="DL914" s="10"/>
      <c r="DM914" s="10"/>
      <c r="DN914" s="10"/>
      <c r="DO914" s="10"/>
      <c r="DP914" s="10"/>
      <c r="EE914" s="1"/>
      <c r="EI914" s="64">
        <f>(DEGREES(ACOS((EH911*EK911+EH912*EK912+EH913*EK913)/((SQRT(EH911^2+EH912^2+EH913^2))*(SQRT(EK911^2+EK912^2+EK913^2))))))</f>
        <v>104.09641769231003</v>
      </c>
      <c r="ER914">
        <f t="shared" si="1381"/>
        <v>0.3492962422733713</v>
      </c>
      <c r="ES914">
        <f t="shared" si="1381"/>
        <v>-0.34518112468713447</v>
      </c>
      <c r="ET914" t="e">
        <f>#REF!</f>
        <v>#REF!</v>
      </c>
      <c r="EU914" t="e">
        <f>#REF!</f>
        <v>#REF!</v>
      </c>
      <c r="EY914" s="28"/>
      <c r="EZ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GG914" s="1"/>
      <c r="GK914" s="64" t="e">
        <f>(DEGREES(ACOS((GJ911*GM911+GJ912*GM912+GJ913*GM913)/((SQRT(GJ911^2+GJ912^2+GJ913^2))*(SQRT(GM911^2+GM912^2+GM913^2))))))</f>
        <v>#VALUE!</v>
      </c>
    </row>
    <row r="915" spans="1:197" x14ac:dyDescent="0.2">
      <c r="D915" t="s">
        <v>10</v>
      </c>
      <c r="E915" s="5">
        <f t="shared" si="1380"/>
        <v>-9.8556904303954668E-2</v>
      </c>
      <c r="F915" s="6">
        <f t="shared" si="1380"/>
        <v>-0.32735285907661849</v>
      </c>
      <c r="G915" s="7">
        <f t="shared" si="1382"/>
        <v>-8.7149238284983346E-2</v>
      </c>
      <c r="H915" s="8">
        <f t="shared" si="1383"/>
        <v>1.064781781944699E-3</v>
      </c>
      <c r="J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W915" s="1"/>
      <c r="CE915" s="10"/>
      <c r="CS915" s="15"/>
      <c r="CW915" s="28"/>
      <c r="CY915" s="82" t="s">
        <v>148</v>
      </c>
      <c r="CZ915" s="13"/>
      <c r="DB915" s="10"/>
      <c r="DC915" s="10"/>
      <c r="DD915" s="10"/>
      <c r="DE915" s="10"/>
      <c r="DF915" s="10"/>
      <c r="DG915" s="10"/>
      <c r="DH915" s="80"/>
      <c r="DI915" s="23" t="s">
        <v>149</v>
      </c>
      <c r="DM915" s="1"/>
      <c r="DO915" s="80"/>
      <c r="DS915" s="13"/>
      <c r="DT915" s="81"/>
      <c r="DU915" s="82" t="s">
        <v>150</v>
      </c>
      <c r="DW915" s="13"/>
      <c r="DX915" s="13"/>
      <c r="EA915" s="1"/>
      <c r="EE915" s="1"/>
      <c r="ER915">
        <f t="shared" si="1381"/>
        <v>-9.8670839279614439E-2</v>
      </c>
      <c r="ES915">
        <f t="shared" si="1381"/>
        <v>-0.32743703463395935</v>
      </c>
      <c r="ET915" t="e">
        <f>#REF!</f>
        <v>#REF!</v>
      </c>
      <c r="EU915" t="e">
        <f>#REF!</f>
        <v>#REF!</v>
      </c>
      <c r="EY915" s="28"/>
      <c r="EZ915" s="10"/>
      <c r="FA915" s="82" t="s">
        <v>148</v>
      </c>
      <c r="FB915" s="13"/>
      <c r="FD915" s="10"/>
      <c r="FE915" s="10"/>
      <c r="FF915" s="10"/>
      <c r="FG915" s="10"/>
      <c r="FH915" s="10"/>
      <c r="FI915" s="10"/>
      <c r="FJ915" s="80"/>
      <c r="FK915" s="23" t="s">
        <v>149</v>
      </c>
      <c r="FO915" s="1"/>
      <c r="FQ915" s="80"/>
      <c r="FU915" s="13"/>
      <c r="FV915" s="81"/>
      <c r="FW915" s="82" t="s">
        <v>150</v>
      </c>
      <c r="FY915" s="13"/>
      <c r="FZ915" s="13"/>
      <c r="GC915" s="1"/>
      <c r="GG915" s="1"/>
      <c r="GK915" s="13"/>
    </row>
    <row r="916" spans="1:197" x14ac:dyDescent="0.2">
      <c r="Q916" s="82" t="s">
        <v>148</v>
      </c>
      <c r="R916" s="13"/>
      <c r="T916" s="10"/>
      <c r="U916" s="10"/>
      <c r="V916" s="10"/>
      <c r="W916" s="10"/>
      <c r="X916" s="10"/>
      <c r="Y916" s="10"/>
      <c r="Z916" s="80"/>
      <c r="AA916" s="23" t="s">
        <v>149</v>
      </c>
      <c r="AE916" s="1"/>
      <c r="AG916" s="80"/>
      <c r="AK916" s="13"/>
      <c r="AL916" s="81"/>
      <c r="AM916" s="82" t="s">
        <v>150</v>
      </c>
      <c r="AO916" s="13"/>
      <c r="AP916" s="13"/>
      <c r="AS916" s="1"/>
      <c r="AW916" s="1"/>
      <c r="BZ916" s="5" t="s">
        <v>4</v>
      </c>
      <c r="CA916" s="6" t="s">
        <v>5</v>
      </c>
      <c r="CB916" s="7" t="s">
        <v>6</v>
      </c>
      <c r="CC916" s="8" t="s">
        <v>1</v>
      </c>
      <c r="CD916">
        <v>11</v>
      </c>
      <c r="CE916" s="9" t="s">
        <v>7</v>
      </c>
      <c r="CG916" s="90" t="s">
        <v>157</v>
      </c>
      <c r="CH916" s="61">
        <f>CE917-((CH918-CE917)/(EY916-CW916))*CW916</f>
        <v>4.2751416909464126</v>
      </c>
      <c r="CI916" s="10"/>
      <c r="CK916" s="5" t="s">
        <v>4</v>
      </c>
      <c r="CL916" s="6" t="s">
        <v>5</v>
      </c>
      <c r="CM916" s="7" t="s">
        <v>6</v>
      </c>
      <c r="CN916" s="8" t="s">
        <v>1</v>
      </c>
      <c r="CO916" s="10"/>
      <c r="CP916">
        <f t="shared" ref="CP916:CQ918" si="1384">BZ917</f>
        <v>0.93180266183863136</v>
      </c>
      <c r="CQ916">
        <f t="shared" si="1384"/>
        <v>-0.87956522186239505</v>
      </c>
      <c r="CR916">
        <f>CI920</f>
        <v>0</v>
      </c>
      <c r="CS916">
        <f>CL920</f>
        <v>0</v>
      </c>
      <c r="CU916" s="17">
        <f>CU820</f>
        <v>90</v>
      </c>
      <c r="CV916" s="17">
        <f>CV820</f>
        <v>50</v>
      </c>
      <c r="CW916" s="31">
        <f>CH823</f>
        <v>209.07371265078723</v>
      </c>
      <c r="CY916" s="61">
        <f t="array" ref="CY916:CY918">MMULT(DQ916:DS918,DO916:DO918)</f>
        <v>0.61296518214535589</v>
      </c>
      <c r="CZ916" s="13"/>
      <c r="DA916" s="17">
        <v>1</v>
      </c>
      <c r="DB916">
        <v>0</v>
      </c>
      <c r="DD916" s="73">
        <f>(DB916^2)*(1-COS(RADIANS(CW916+45)))+(COS(RADIANS(CW916+45)))</f>
        <v>-0.27440043752077092</v>
      </c>
      <c r="DE916" s="73">
        <f>(DB916*DB917)*(1-COS(RADIANS(CW916+45)))-DB918*(SIN(RADIANS(CW916+45)))</f>
        <v>0.961615515623791</v>
      </c>
      <c r="DF916" s="73">
        <f>(DB916*DB918)*(1-COS(RADIANS(CW916+45)))+DB917*(SIN(RADIANS(CW916+45)))</f>
        <v>0</v>
      </c>
      <c r="DG916" s="10"/>
      <c r="DH916">
        <f t="array" ref="DH916:DH918">MMULT(DD916:DF918,DA916:DA918)</f>
        <v>-0.27440043752077092</v>
      </c>
      <c r="DI916" s="23">
        <f>COS(RADIANS('[1]Biaxial Input'!$F$21))</f>
        <v>-0.9975640502598242</v>
      </c>
      <c r="DK916" s="30">
        <f>(DI916^2)*(1-COS(RADIANS(CV916)))+(COS(RADIANS(CV916)))</f>
        <v>0.99826181678640502</v>
      </c>
      <c r="DL916" s="30">
        <f>(DI916*DI917)*(1-COS(RADIANS(CV916)))-DI918*(SIN(RADIANS(CV916)))</f>
        <v>-2.4857178030640859E-2</v>
      </c>
      <c r="DM916" s="30">
        <f>(DI916*DI918)*(1-COS(RADIANS(CV916)))+DI917*(SIN(RADIANS(CV916)))</f>
        <v>5.3436559083262246E-2</v>
      </c>
      <c r="DO916">
        <f t="array" ref="DO916:DO918">MMULT(DK916:DM918,DH916:DH918)</f>
        <v>-0.25002043121758211</v>
      </c>
      <c r="DQ916" s="28">
        <f>(DB916^2)*(1-COS(RADIANS(CU916)))+(COS(RADIANS(CU916)))</f>
        <v>6.1257422745431001E-17</v>
      </c>
      <c r="DR916" s="28">
        <f>(DB916*DB917)*(1-COS(RADIANS(CU916)))-DB918*(SIN(RADIANS(CU916)))</f>
        <v>-1</v>
      </c>
      <c r="DS916" s="28">
        <f>(DB916*DB918)*(1-COS(RADIANS(CU916)))+DB917*(SIN(RADIANS(CU916)))</f>
        <v>0</v>
      </c>
      <c r="DU916" s="61">
        <f t="array" ref="DU916:DU918">MMULT(DQ916:DS918,EE916:EE918)</f>
        <v>-0.20076120763410574</v>
      </c>
      <c r="DV916" s="13"/>
      <c r="DW916" s="17">
        <v>1</v>
      </c>
      <c r="DX916">
        <v>0</v>
      </c>
      <c r="DZ916" s="73">
        <f>(DB916^2)*(1-COS(RADIANS(CW916-45)))+(COS(RADIANS(CW916-45)))</f>
        <v>-0.961615515623791</v>
      </c>
      <c r="EA916" s="73">
        <f>(DB916*DB917)*(1-COS(RADIANS(CW916-45)))-DB918*(SIN(RADIANS(CW916-45)))</f>
        <v>-0.27440043752077087</v>
      </c>
      <c r="EB916" s="73">
        <f>(DB916*DB918)*(1-COS(RADIANS(CW916-45)))+DB917*(SIN(RADIANS(CW916-45)))</f>
        <v>0</v>
      </c>
      <c r="EC916" s="10"/>
      <c r="ED916">
        <f t="array" ref="ED916:ED918">MMULT(DZ916:EB918,DA916:DA918)</f>
        <v>-0.961615515623791</v>
      </c>
      <c r="EE916" s="1">
        <f t="array" ref="EE916:EE918">MMULT(DK916:DM918,ED916:ED918)</f>
        <v>-0.96676487220374074</v>
      </c>
      <c r="EG916">
        <f>CY916+DU916</f>
        <v>0.41220397451125013</v>
      </c>
      <c r="EH916">
        <f>EG916/(SQRT(EG916^2+EG917^2+EG918^2))</f>
        <v>0.29147222560895175</v>
      </c>
      <c r="EJ916">
        <f>Q916+AM916</f>
        <v>0</v>
      </c>
      <c r="EK916">
        <f>EJ916/(SQRT(EJ916^2+EJ917^2+EJ918^2))</f>
        <v>0</v>
      </c>
      <c r="EM916" s="23">
        <f>CY917*DU918-CY918*DU917</f>
        <v>0.76417839735679927</v>
      </c>
      <c r="EO916" s="15">
        <v>11</v>
      </c>
      <c r="EP916" s="9" t="s">
        <v>7</v>
      </c>
      <c r="EW916" s="17">
        <f>CU916</f>
        <v>90</v>
      </c>
      <c r="EX916" s="17">
        <f>CV916</f>
        <v>50</v>
      </c>
      <c r="EY916" s="31">
        <f>1+CW916</f>
        <v>210.07371265078723</v>
      </c>
      <c r="EZ916" s="10"/>
      <c r="FA916" s="61">
        <f t="array" ref="FA916:FA918">MMULT(FS916:FU918,FQ916:FQ918)</f>
        <v>0.61637559077162185</v>
      </c>
      <c r="FB916" s="13">
        <f>BW917</f>
        <v>0</v>
      </c>
      <c r="FC916" s="17">
        <v>1</v>
      </c>
      <c r="FD916">
        <v>0</v>
      </c>
      <c r="FF916" s="73">
        <f>(FD916^2)*(1-COS(RADIANS(EY916+45)))+(COS(RADIANS(EY916+45)))</f>
        <v>-0.25757614018998398</v>
      </c>
      <c r="FG916" s="73">
        <f>(FD916*FD917)*(1-COS(RADIANS(EY916+45)))-FD918*(SIN(RADIANS(EY916+45)))</f>
        <v>0.96625800488525304</v>
      </c>
      <c r="FH916" s="73">
        <f>(FD916*FD918)*(1-COS(RADIANS(EY916+45)))+FD917*(SIN(RADIANS(EY916+45)))</f>
        <v>0</v>
      </c>
      <c r="FI916" s="10"/>
      <c r="FJ916">
        <f t="array" ref="FJ916:FJ918">MMULT(FF916:FH918,FC916:FC918)</f>
        <v>-0.25757614018998398</v>
      </c>
      <c r="FK916" s="23">
        <f>COS(RADIANS(176))</f>
        <v>-0.9975640502598242</v>
      </c>
      <c r="FM916" s="30">
        <f>(FK916^2)*(1-COS(RADIANS(EX916)))+(COS(RADIANS(EX916)))</f>
        <v>0.99826181678640502</v>
      </c>
      <c r="FN916" s="30">
        <f>(FK916*FK917)*(1-COS(RADIANS(EX916)))-FK918*(SIN(RADIANS(EX916)))</f>
        <v>-2.4857178030640859E-2</v>
      </c>
      <c r="FO916" s="30">
        <f>(FK916*FK918)*(1-COS(RADIANS(EX916)))+FK917*(SIN(RADIANS(EX916)))</f>
        <v>5.3436559083262246E-2</v>
      </c>
      <c r="FQ916">
        <f t="array" ref="FQ916:FQ918">MMULT(FM916:FO918,FJ916:FJ918)</f>
        <v>-0.23310997841591857</v>
      </c>
      <c r="FS916" s="28">
        <f>(FD916^2)*(1-COS(RADIANS(EW916)))+(COS(RADIANS(EW916)))</f>
        <v>6.1257422745431001E-17</v>
      </c>
      <c r="FT916" s="28">
        <f>(FD916*FD917)*(1-COS(RADIANS(EW916)))-FD918*(SIN(RADIANS(EW916)))</f>
        <v>-1</v>
      </c>
      <c r="FU916" s="28">
        <f>(FD916*FD918)*(1-COS(RADIANS(EW916)))+FD917*(SIN(RADIANS(EW916)))</f>
        <v>0</v>
      </c>
      <c r="FW916" s="61">
        <f t="array" ref="FW916:FW918">MMULT(FS916:FU918,GG916:GG918)</f>
        <v>-0.1900329132390699</v>
      </c>
      <c r="FX916" s="13">
        <f>BX917</f>
        <v>0</v>
      </c>
      <c r="FY916" s="17">
        <v>1</v>
      </c>
      <c r="FZ916">
        <v>0</v>
      </c>
      <c r="GB916" s="73">
        <f>(FD916^2)*(1-COS(RADIANS(EY916-45)))+(COS(RADIANS(EY916-45)))</f>
        <v>-0.96625800488525315</v>
      </c>
      <c r="GC916" s="73">
        <f>(FD916*FD917)*(1-COS(RADIANS(EY916-45)))-FD918*(SIN(RADIANS(EY916-45)))</f>
        <v>-0.25757614018998348</v>
      </c>
      <c r="GD916" s="73">
        <f>(FD916*FD918)*(1-COS(RADIANS(EY916-45)))+FD917*(SIN(RADIANS(EY916-45)))</f>
        <v>0</v>
      </c>
      <c r="GE916" s="10"/>
      <c r="GF916">
        <f t="array" ref="GF916:GF918">MMULT(GB916:GD918,FC916:FC918)</f>
        <v>-0.96625800488525315</v>
      </c>
      <c r="GG916" s="1">
        <f t="array" ref="GG916:GG918">MMULT(FM916:FO918,GF916:GF918)</f>
        <v>-0.97098108741430755</v>
      </c>
      <c r="GI916">
        <f>FA916+FW916</f>
        <v>0.42634267753255195</v>
      </c>
      <c r="GJ916">
        <f>GI916/(SQRT(GI916^2+GI917^2+GI918^2))</f>
        <v>0.30146979839249693</v>
      </c>
      <c r="GL916" t="e">
        <f>CH917+DC916</f>
        <v>#VALUE!</v>
      </c>
      <c r="GM916" t="e">
        <f>GL916/(SQRT(GL916^2+GL917^2+GL918^2))</f>
        <v>#VALUE!</v>
      </c>
      <c r="GO916" s="27">
        <f>FA917*FW918-FA918*FW917</f>
        <v>0.76417839735679916</v>
      </c>
    </row>
    <row r="917" spans="1:197" x14ac:dyDescent="0.2">
      <c r="E917" s="5" t="s">
        <v>4</v>
      </c>
      <c r="F917" s="6" t="s">
        <v>5</v>
      </c>
      <c r="G917" s="7" t="s">
        <v>6</v>
      </c>
      <c r="H917" s="8" t="s">
        <v>1</v>
      </c>
      <c r="I917">
        <v>13</v>
      </c>
      <c r="J917" s="9" t="s">
        <v>7</v>
      </c>
      <c r="K917">
        <v>13</v>
      </c>
      <c r="L917" s="10"/>
      <c r="M917" s="17">
        <f>A869</f>
        <v>30</v>
      </c>
      <c r="N917" s="17">
        <f>B869</f>
        <v>-10</v>
      </c>
      <c r="O917" s="17">
        <f>C869</f>
        <v>261.8</v>
      </c>
      <c r="Q917" s="61">
        <f t="array" ref="Q917:Q919">MMULT(AI917:AK919,AG917:AG919)</f>
        <v>0.91409387123391983</v>
      </c>
      <c r="R917" s="13"/>
      <c r="S917" s="17">
        <v>1</v>
      </c>
      <c r="T917">
        <v>0</v>
      </c>
      <c r="V917" s="73">
        <f>(T917^2)*(1-COS(RADIANS(O917+45)))+(COS(RADIANS(O917+45)))</f>
        <v>0.59902359851558573</v>
      </c>
      <c r="W917" s="73">
        <f>(T917*T918)*(1-COS(RADIANS(O917+45)))-T919*(SIN(RADIANS(O917+45)))</f>
        <v>0.80073137094873359</v>
      </c>
      <c r="X917" s="73">
        <f>(T917*T919)*(1-COS(RADIANS(O917+45)))+T918*(SIN(RADIANS(O917+45)))</f>
        <v>0</v>
      </c>
      <c r="Y917" s="10"/>
      <c r="Z917">
        <f t="array" ref="Z917:Z919">MMULT(V917:X919,S917:S919)</f>
        <v>0.59902359851558573</v>
      </c>
      <c r="AA917" s="23">
        <f>COS(RADIANS('[1]Biaxial Input'!$F$21))</f>
        <v>-0.9975640502598242</v>
      </c>
      <c r="AC917" s="30">
        <f>(AA917^2)*(1-COS(RADIANS(N917)))+(COS(RADIANS(N917)))</f>
        <v>0.99992607504832687</v>
      </c>
      <c r="AD917" s="30">
        <f>(AA917*AA918)*(1-COS(RADIANS(N917)))-AA919*(SIN(RADIANS(N917)))</f>
        <v>-1.0571760619211149E-3</v>
      </c>
      <c r="AE917" s="30">
        <f>(AA917*AA919)*(1-COS(RADIANS(N917)))+AA918*(SIN(RADIANS(N917)))</f>
        <v>-1.2113084546138469E-2</v>
      </c>
      <c r="AG917">
        <f t="array" ref="AG917:AG919">MMULT(AC917:AE919,Z917:Z919)</f>
        <v>0.59982582976241072</v>
      </c>
      <c r="AI917" s="28">
        <f>(T917^2)*(1-COS(RADIANS(M917)))+(COS(RADIANS(M917)))</f>
        <v>0.86602540378443871</v>
      </c>
      <c r="AJ917" s="28">
        <f>(T917*T918)*(1-COS(RADIANS(M917)))-T919*(SIN(RADIANS(M917)))</f>
        <v>-0.49999999999999994</v>
      </c>
      <c r="AK917" s="28">
        <f>(T917*T919)*(1-COS(RADIANS(M917)))+T918*(SIN(RADIANS(M917)))</f>
        <v>0</v>
      </c>
      <c r="AM917" s="61">
        <f t="array" ref="AM917:AM919">MMULT(AI917:AK919,AW917:AW919)</f>
        <v>-0.39829358805290327</v>
      </c>
      <c r="AN917" s="13"/>
      <c r="AO917" s="17">
        <v>1</v>
      </c>
      <c r="AP917">
        <v>0</v>
      </c>
      <c r="AR917" s="73">
        <f>(T917^2)*(1-COS(RADIANS(O917-45)))+(COS(RADIANS(O917-45)))</f>
        <v>-0.80073137094873326</v>
      </c>
      <c r="AS917" s="73">
        <f>(T917*T918)*(1-COS(RADIANS(O917-45)))-T919*(SIN(RADIANS(O917-45)))</f>
        <v>0.59902359851558606</v>
      </c>
      <c r="AT917" s="73">
        <f>(T917*T919)*(1-COS(RADIANS(O917-45)))+T918*(SIN(RADIANS(O917-45)))</f>
        <v>0</v>
      </c>
      <c r="AU917" s="10"/>
      <c r="AV917">
        <f t="array" ref="AV917:AV919">MMULT(AR917:AT919,S917:S919)</f>
        <v>-0.80073137094873326</v>
      </c>
      <c r="AW917" s="1">
        <f t="array" ref="AW917:AW919">MMULT(AC917:AE919,AV917:AV919)</f>
        <v>-0.80003890351195617</v>
      </c>
      <c r="BY917" t="s">
        <v>8</v>
      </c>
      <c r="BZ917" s="5">
        <f t="shared" ref="BZ917:CA919" si="1385">BZ912</f>
        <v>0.93180266183863136</v>
      </c>
      <c r="CA917" s="6">
        <f t="shared" si="1385"/>
        <v>-0.87956522186239505</v>
      </c>
      <c r="CB917" s="7">
        <f>CY916</f>
        <v>0.61296518214535589</v>
      </c>
      <c r="CC917" s="8">
        <f>DU916</f>
        <v>-0.20076120763410574</v>
      </c>
      <c r="CE917" s="9">
        <f>((SUMPRODUCT(CB917:CB919,BZ917:BZ919))*(SUMPRODUCT(CB917:(CB919),CA917:CA919)))-((SUMPRODUCT(CC917:CC919,BZ917:BZ919))*(SUMPRODUCT(CC917:CC919,CA917:CA919)))</f>
        <v>0</v>
      </c>
      <c r="CG917">
        <v>1</v>
      </c>
      <c r="CH917" t="s">
        <v>161</v>
      </c>
      <c r="CI917" s="67"/>
      <c r="CJ917" s="1" t="s">
        <v>8</v>
      </c>
      <c r="CK917" s="5">
        <f t="shared" ref="CK917:CL919" si="1386">BZ917</f>
        <v>0.93180266183863136</v>
      </c>
      <c r="CL917" s="6">
        <f t="shared" si="1386"/>
        <v>-0.87956522186239505</v>
      </c>
      <c r="CM917" s="7">
        <f>FA916</f>
        <v>0.61637559077162185</v>
      </c>
      <c r="CN917" s="8">
        <f>FW916</f>
        <v>-0.1900329132390699</v>
      </c>
      <c r="CO917" s="10"/>
      <c r="CP917">
        <f t="shared" si="1384"/>
        <v>0.3492962422733713</v>
      </c>
      <c r="CQ917">
        <f t="shared" si="1384"/>
        <v>-0.34518112468713447</v>
      </c>
      <c r="CR917">
        <f>CJ920</f>
        <v>0</v>
      </c>
      <c r="CS917">
        <f>CM920</f>
        <v>0</v>
      </c>
      <c r="CW917" s="28"/>
      <c r="CY917" s="61">
        <v>-0.25002043121758216</v>
      </c>
      <c r="DA917" s="17">
        <v>0</v>
      </c>
      <c r="DB917">
        <v>0</v>
      </c>
      <c r="DD917" s="73">
        <f>(DB916*DB917)*(1-COS(RADIANS(CW916+45)))+DB918*(SIN(RADIANS(CW916+45)))</f>
        <v>-0.961615515623791</v>
      </c>
      <c r="DE917" s="73">
        <f>(DB917^2)*(1-COS(RADIANS(CW916+45)))+(COS(RADIANS(CW916+45)))</f>
        <v>-0.27440043752077092</v>
      </c>
      <c r="DF917" s="73">
        <f>(DB917*DB918)*(1-COS(RADIANS(CW916+45)))-DB916*(SIN(RADIANS(CW916+45)))</f>
        <v>0</v>
      </c>
      <c r="DG917" s="10"/>
      <c r="DH917">
        <v>-0.961615515623791</v>
      </c>
      <c r="DI917" s="23">
        <f>SIN(RADIANS('[1]Biaxial Input'!$F$21))*(COS(RADIANS(0)))</f>
        <v>6.9756473744125524E-2</v>
      </c>
      <c r="DK917" s="30">
        <f>(DI916*DI917)*(1-COS(RADIANS(CV916)))+DI918*(SIN(RADIANS(CV916)))</f>
        <v>-2.4857178030640859E-2</v>
      </c>
      <c r="DL917" s="30">
        <f>(DI917^2)*(1-COS(RADIANS(CV916)))+(COS(RADIANS(CV916)))</f>
        <v>0.64452579290013434</v>
      </c>
      <c r="DM917" s="30">
        <f>(DI917*DI918)*(1-COS(RADIANS(CV916)))-DI916*(SIN(RADIANS(CV916)))</f>
        <v>0.76417839735679927</v>
      </c>
      <c r="DO917">
        <v>-0.61296518214535589</v>
      </c>
      <c r="DQ917" s="28">
        <f>(DB916*DB917)*(1-COS(RADIANS(CU916)))+DB918*(SIN(RADIANS(CU916)))</f>
        <v>1</v>
      </c>
      <c r="DR917" s="28">
        <f>(DB917^2)*(1-COS(RADIANS(CU916)))+(COS(RADIANS(CU916)))</f>
        <v>6.1257422745431001E-17</v>
      </c>
      <c r="DS917" s="28">
        <f>(DB917*DB918)*(1-COS(RADIANS(CU916)))-DB916*(SIN(RADIANS(CU916)))</f>
        <v>0</v>
      </c>
      <c r="DU917" s="61">
        <v>-0.96676487220374074</v>
      </c>
      <c r="DW917" s="17">
        <v>0</v>
      </c>
      <c r="DX917">
        <v>0</v>
      </c>
      <c r="DZ917" s="73">
        <f>(DB916*DB917)*(1-COS(RADIANS(CW916-45)))+DB918*(SIN(RADIANS(CW916-45)))</f>
        <v>0.27440043752077087</v>
      </c>
      <c r="EA917" s="73">
        <f>(DB917^2)*(1-COS(RADIANS(CW916-45)))+(COS(RADIANS(CW916-45)))</f>
        <v>-0.961615515623791</v>
      </c>
      <c r="EB917" s="73">
        <f>(DB917*DB918)*(1-COS(RADIANS(CW916-45)))-DB916*(SIN(RADIANS(CW916-45)))</f>
        <v>0</v>
      </c>
      <c r="EC917" s="10"/>
      <c r="ED917">
        <v>0.27440043752077087</v>
      </c>
      <c r="EE917" s="1">
        <v>0.20076120763410568</v>
      </c>
      <c r="EG917">
        <f>CY917+DU917</f>
        <v>-1.216785303421323</v>
      </c>
      <c r="EH917">
        <f>EG917/(SQRT(EG916^2+EG917^2+EG918^2))</f>
        <v>-0.86039713929734818</v>
      </c>
      <c r="EJ917">
        <f>Q917+AM917</f>
        <v>0.51580028318101656</v>
      </c>
      <c r="EK917">
        <f>EJ917/(SQRT(EJ916^2+EJ917^2+EJ918^2))</f>
        <v>0.37032148493211736</v>
      </c>
      <c r="EM917" s="23">
        <f>CY918*DU916-CY916*DU918</f>
        <v>-5.3436559083262267E-2</v>
      </c>
      <c r="EP917" s="9">
        <f>((SUMPRODUCT(CM917:CM919,BZ917:BZ919))*(SUMPRODUCT(CM917:CM919,CA917:CA919)))-((SUMPRODUCT(CN917:CN919,BZ917:BZ919))*(SUMPRODUCT(CN917:CN919,CA917:CA919)))</f>
        <v>-2.0448011549338674E-2</v>
      </c>
      <c r="EY917" s="28"/>
      <c r="EZ917" s="10"/>
      <c r="FA917" s="61">
        <v>-0.2331099784159186</v>
      </c>
      <c r="FB917" s="13">
        <f>BW918</f>
        <v>0</v>
      </c>
      <c r="FC917" s="17">
        <v>0</v>
      </c>
      <c r="FD917">
        <v>0</v>
      </c>
      <c r="FF917" s="73">
        <f>(FD916*FD917)*(1-COS(RADIANS(EY916+45)))+FD918*(SIN(RADIANS(EY916+45)))</f>
        <v>-0.96625800488525304</v>
      </c>
      <c r="FG917" s="73">
        <f>(FD917^2)*(1-COS(RADIANS(EY916+45)))+(COS(RADIANS(EY916+45)))</f>
        <v>-0.25757614018998398</v>
      </c>
      <c r="FH917" s="73">
        <f>(FD917*FD918)*(1-COS(RADIANS(EY916+45)))-FD916*(SIN(RADIANS(EY916+45)))</f>
        <v>0</v>
      </c>
      <c r="FI917" s="10"/>
      <c r="FJ917">
        <v>-0.96625800488525304</v>
      </c>
      <c r="FK917" s="23">
        <f>SIN(RADIANS(176))*(COS(RADIANS(0)))</f>
        <v>6.9756473744125524E-2</v>
      </c>
      <c r="FM917" s="30">
        <f>(FK916*FK917)*(1-COS(RADIANS(EX916)))+FK918*(SIN(RADIANS(EX916)))</f>
        <v>-2.4857178030640859E-2</v>
      </c>
      <c r="FN917" s="30">
        <f>(FK917^2)*(1-COS(RADIANS(EX916)))+(COS(RADIANS(EX916)))</f>
        <v>0.64452579290013434</v>
      </c>
      <c r="FO917" s="30">
        <f>(FK917*FK918)*(1-COS(RADIANS(EX916)))-FK916*(SIN(RADIANS(EX916)))</f>
        <v>0.76417839735679927</v>
      </c>
      <c r="FQ917">
        <v>-0.61637559077162185</v>
      </c>
      <c r="FS917" s="28">
        <f>(FD916*FD917)*(1-COS(RADIANS(EW916)))+FD918*(SIN(RADIANS(EW916)))</f>
        <v>1</v>
      </c>
      <c r="FT917" s="28">
        <f>(FD917^2)*(1-COS(RADIANS(EW916)))+(COS(RADIANS(EW916)))</f>
        <v>6.1257422745431001E-17</v>
      </c>
      <c r="FU917" s="28">
        <f>(FD917*FD918)*(1-COS(RADIANS(EW916)))-FD916*(SIN(RADIANS(EW916)))</f>
        <v>0</v>
      </c>
      <c r="FW917" s="61">
        <v>-0.97098108741430755</v>
      </c>
      <c r="FX917" s="13">
        <f>BX918</f>
        <v>0</v>
      </c>
      <c r="FY917" s="17">
        <v>0</v>
      </c>
      <c r="FZ917">
        <v>0</v>
      </c>
      <c r="GB917" s="73">
        <f>(FD916*FD917)*(1-COS(RADIANS(EY916-45)))+FD918*(SIN(RADIANS(EY916-45)))</f>
        <v>0.25757614018998348</v>
      </c>
      <c r="GC917" s="73">
        <f>(FD917^2)*(1-COS(RADIANS(EY916-45)))+(COS(RADIANS(EY916-45)))</f>
        <v>-0.96625800488525315</v>
      </c>
      <c r="GD917" s="73">
        <f>(FD917*FD918)*(1-COS(RADIANS(EY916-45)))-FD916*(SIN(RADIANS(EY916-45)))</f>
        <v>0</v>
      </c>
      <c r="GE917" s="10"/>
      <c r="GF917">
        <v>0.25757614018998348</v>
      </c>
      <c r="GG917" s="1">
        <v>0.19003291323906985</v>
      </c>
      <c r="GI917">
        <f>FA917+FW917</f>
        <v>-1.2040910658302262</v>
      </c>
      <c r="GJ917">
        <f>GI917/(SQRT(GI916^2+GI917^2+GI918^2))</f>
        <v>-0.85142095781469029</v>
      </c>
      <c r="GL917">
        <f>CH918+DC917</f>
        <v>-2.0448011549338674E-2</v>
      </c>
      <c r="GM917" t="e">
        <f>GL917/(SQRT(GL916^2+GL917^2+GL918^2))</f>
        <v>#VALUE!</v>
      </c>
      <c r="GO917" s="27">
        <f>FA918*FW916-FA916*FW918</f>
        <v>-5.3436559083262267E-2</v>
      </c>
    </row>
    <row r="918" spans="1:197" x14ac:dyDescent="0.2">
      <c r="D918" t="s">
        <v>8</v>
      </c>
      <c r="E918" s="5">
        <f t="shared" ref="E918:F920" si="1387">E913</f>
        <v>0.93164791336911346</v>
      </c>
      <c r="F918" s="6">
        <f t="shared" si="1387"/>
        <v>-0.87976681083470054</v>
      </c>
      <c r="G918" s="7">
        <f>Q917</f>
        <v>0.91409387123391983</v>
      </c>
      <c r="H918" s="8">
        <f>AM917</f>
        <v>-0.39829358805290327</v>
      </c>
      <c r="J918" s="9">
        <f>((SUMPRODUCT(G918:G920,E918:E920))*(SUMPRODUCT(G918:G920,F918:F920)))-((SUMPRODUCT(H918:H920,E918:E920))*(SUMPRODUCT(H918:H920,F918:F920)))</f>
        <v>1.6306482514682308E-2</v>
      </c>
      <c r="Q918" s="61">
        <v>-0.38360536833965087</v>
      </c>
      <c r="S918" s="17">
        <v>0</v>
      </c>
      <c r="T918">
        <v>0</v>
      </c>
      <c r="V918" s="73">
        <f>(T917*T918)*(1-COS(RADIANS(O917+45)))+T919*(SIN(RADIANS(O917+45)))</f>
        <v>-0.80073137094873359</v>
      </c>
      <c r="W918" s="73">
        <f>(T918^2)*(1-COS(RADIANS(O917+45)))+(COS(RADIANS(O917+45)))</f>
        <v>0.59902359851558573</v>
      </c>
      <c r="X918" s="73">
        <f>(T918*T919)*(1-COS(RADIANS(O917+45)))-T917*(SIN(RADIANS(O917+45)))</f>
        <v>0</v>
      </c>
      <c r="Y918" s="10"/>
      <c r="Z918">
        <v>-0.80073137094873359</v>
      </c>
      <c r="AA918" s="23">
        <f>SIN(RADIANS('[1]Biaxial Input'!$F$21))*(COS(RADIANS(0)))</f>
        <v>6.9756473744125524E-2</v>
      </c>
      <c r="AC918" s="30">
        <f>(AA917*AA918)*(1-COS(RADIANS(N917)))+AA919*(SIN(RADIANS(N917)))</f>
        <v>-1.0571760619211149E-3</v>
      </c>
      <c r="AD918" s="30">
        <f>(AA918^2)*(1-COS(RADIANS(N917)))+(COS(RADIANS(N917)))</f>
        <v>0.98488167796388115</v>
      </c>
      <c r="AE918" s="30">
        <f>(AA918*AA919)*(1-COS(RADIANS(N917)))-AA917*(SIN(RADIANS(N917)))</f>
        <v>-0.17322517943366056</v>
      </c>
      <c r="AG918">
        <v>-0.78925892962718425</v>
      </c>
      <c r="AI918" s="28">
        <f>(T917*T918)*(1-COS(RADIANS(M917)))+T919*(SIN(RADIANS(M917)))</f>
        <v>0.49999999999999994</v>
      </c>
      <c r="AJ918" s="28">
        <f>(T918^2)*(1-COS(RADIANS(M917)))+(COS(RADIANS(M917)))</f>
        <v>0.86602540378443871</v>
      </c>
      <c r="AK918" s="28">
        <f>(T918*T919)*(1-COS(RADIANS(M917)))-T917*(SIN(RADIANS(M917)))</f>
        <v>0</v>
      </c>
      <c r="AM918" s="61">
        <v>-0.91021307618737568</v>
      </c>
      <c r="AO918" s="17">
        <v>0</v>
      </c>
      <c r="AP918">
        <v>0</v>
      </c>
      <c r="AR918" s="73">
        <f>(T917*T918)*(1-COS(RADIANS(O917-45)))+T919*(SIN(RADIANS(O917-45)))</f>
        <v>-0.59902359851558606</v>
      </c>
      <c r="AS918" s="73">
        <f>(T918^2)*(1-COS(RADIANS(O917-45)))+(COS(RADIANS(O917-45)))</f>
        <v>-0.80073137094873326</v>
      </c>
      <c r="AT918" s="73">
        <f>(T918*T919)*(1-COS(RADIANS(O917-45)))-T917*(SIN(RADIANS(O917-45)))</f>
        <v>0</v>
      </c>
      <c r="AU918" s="10"/>
      <c r="AV918">
        <v>-0.59902359851558606</v>
      </c>
      <c r="AW918" s="1">
        <v>-0.58912085280859638</v>
      </c>
      <c r="BY918" t="s">
        <v>9</v>
      </c>
      <c r="BZ918" s="5">
        <f t="shared" si="1385"/>
        <v>0.3492962422733713</v>
      </c>
      <c r="CA918" s="6">
        <f t="shared" si="1385"/>
        <v>-0.34518112468713447</v>
      </c>
      <c r="CB918" s="7">
        <f>CY917</f>
        <v>-0.25002043121758216</v>
      </c>
      <c r="CC918" s="8">
        <f>DU917</f>
        <v>-0.96676487220374074</v>
      </c>
      <c r="CE918" s="10"/>
      <c r="CH918">
        <f>((SUMPRODUCT(CM917:CM919,CK917:CK919))*(SUMPRODUCT(CM917:CM919,CL917:CL919)))-((SUMPRODUCT(CN917:CN919,CK917:CK919))*(SUMPRODUCT(CN917:CN919,CL917:CL919)))</f>
        <v>-2.0448011549338674E-2</v>
      </c>
      <c r="CI918" s="67"/>
      <c r="CJ918" s="10" t="s">
        <v>9</v>
      </c>
      <c r="CK918" s="5">
        <f t="shared" si="1386"/>
        <v>0.3492962422733713</v>
      </c>
      <c r="CL918" s="6">
        <f t="shared" si="1386"/>
        <v>-0.34518112468713447</v>
      </c>
      <c r="CM918" s="7">
        <f>FA917</f>
        <v>-0.2331099784159186</v>
      </c>
      <c r="CN918" s="8">
        <f>FW917</f>
        <v>-0.97098108741430755</v>
      </c>
      <c r="CP918">
        <f t="shared" si="1384"/>
        <v>-9.8670839279614439E-2</v>
      </c>
      <c r="CQ918">
        <f t="shared" si="1384"/>
        <v>-0.32743703463395935</v>
      </c>
      <c r="CR918">
        <f>CK920</f>
        <v>0</v>
      </c>
      <c r="CS918">
        <f>CN920</f>
        <v>0</v>
      </c>
      <c r="CW918" s="28"/>
      <c r="CY918" s="61">
        <v>0.74950881879487252</v>
      </c>
      <c r="DA918" s="17">
        <v>0</v>
      </c>
      <c r="DB918">
        <v>1</v>
      </c>
      <c r="DD918" s="73">
        <f>(DB916*DB918)*(1-COS(RADIANS(CW916+45)))-DB917*(SIN(RADIANS(CW916+45)))</f>
        <v>0</v>
      </c>
      <c r="DE918" s="73">
        <f>(DB917*DB918)*(1-COS(RADIANS(CW916+45)))+DB916*(SIN(RADIANS(CW916+45)))</f>
        <v>0</v>
      </c>
      <c r="DF918" s="73">
        <f>(DB918^2)*(1-COS(RADIANS(CW916+45)))+(COS(RADIANS(CW916+45)))</f>
        <v>1</v>
      </c>
      <c r="DG918" s="10"/>
      <c r="DH918">
        <v>0</v>
      </c>
      <c r="DI918" s="23">
        <f>SIN(RADIANS('[1]Biaxial Input'!$F$21))*SIN(RADIANS(0))</f>
        <v>0</v>
      </c>
      <c r="DK918" s="30">
        <f>(DI916*DI918)*(1-COS(RADIANS(CV916)))-DI917*(SIN(RADIANS(CV916)))</f>
        <v>-5.3436559083262246E-2</v>
      </c>
      <c r="DL918" s="30">
        <f>(DI917*DI918)*(1-COS(RADIANS(CV916)))+DI916*(SIN(RADIANS(CV916)))</f>
        <v>-0.76417839735679927</v>
      </c>
      <c r="DM918" s="30">
        <f>(DI918^2)*(1-COS(RADIANS(CV916)))+(COS(RADIANS(CV916)))</f>
        <v>0.64278760968653936</v>
      </c>
      <c r="DO918">
        <v>0.74950881879487252</v>
      </c>
      <c r="DQ918" s="28">
        <f>(DB916*DB918)*(1-COS(RADIANS(CU916)))-DB917*(SIN(RADIANS(CU916)))</f>
        <v>0</v>
      </c>
      <c r="DR918" s="28">
        <f>(DB917*DB918)*(1-COS(RADIANS(CU916)))+DB916*(SIN(RADIANS(CU916)))</f>
        <v>0</v>
      </c>
      <c r="DS918" s="28">
        <f>(DB918^2)*(1-COS(RADIANS(CU916)))+(COS(RADIANS(CU916)))</f>
        <v>1</v>
      </c>
      <c r="DU918" s="61">
        <v>-0.15830546226261483</v>
      </c>
      <c r="DW918" s="17">
        <v>0</v>
      </c>
      <c r="DX918">
        <v>1</v>
      </c>
      <c r="DZ918" s="73">
        <f>(DB916*DB916)*(1-COS(RADIANS(CW916-45)))-DB916*(SIN(RADIANS(CW916-45)))</f>
        <v>0</v>
      </c>
      <c r="EA918" s="73">
        <f>(DB917*DB918)*(1-COS(RADIANS(CW916-45)))+DB916*(SIN(RADIANS(CW916-45)))</f>
        <v>0</v>
      </c>
      <c r="EB918" s="73">
        <f>(DB918^2)*(1-COS(RADIANS(CW916-45)))+(COS(RADIANS(CW916-45)))</f>
        <v>0.99999999999999989</v>
      </c>
      <c r="EC918" s="10"/>
      <c r="ED918">
        <v>0</v>
      </c>
      <c r="EE918" s="1">
        <v>-0.15830546226261483</v>
      </c>
      <c r="EG918">
        <f>CY918+DU918</f>
        <v>0.59120335653225764</v>
      </c>
      <c r="EH918">
        <f>EG918/(SQRT(EG916^2+EG917^2+EG918^2))</f>
        <v>0.41804390246420753</v>
      </c>
      <c r="EJ918">
        <f>Q918+AM918</f>
        <v>-1.2938184445270267</v>
      </c>
      <c r="EK918">
        <f>EJ918/(SQRT(EJ916^2+EJ917^2+EJ918^2))</f>
        <v>-0.92890365366795258</v>
      </c>
      <c r="EM918" s="23">
        <f>CY916*DU917-CY917*DU916</f>
        <v>-0.64278760968653925</v>
      </c>
      <c r="ER918">
        <f t="shared" ref="ER918:ES920" si="1388">CK917</f>
        <v>0.93180266183863136</v>
      </c>
      <c r="ES918">
        <f t="shared" si="1388"/>
        <v>-0.87956522186239505</v>
      </c>
      <c r="ET918" t="e">
        <f>#REF!</f>
        <v>#REF!</v>
      </c>
      <c r="EU918" t="e">
        <f>#REF!</f>
        <v>#REF!</v>
      </c>
      <c r="EY918" s="28"/>
      <c r="EZ918" s="10"/>
      <c r="FA918" s="61">
        <v>0.75215747624009166</v>
      </c>
      <c r="FB918" s="13">
        <f>BW919</f>
        <v>0</v>
      </c>
      <c r="FC918" s="17">
        <v>0</v>
      </c>
      <c r="FD918">
        <v>1</v>
      </c>
      <c r="FF918" s="73">
        <f>(FD916*FD918)*(1-COS(RADIANS(EY916+45)))-FD917*(SIN(RADIANS(EY916+45)))</f>
        <v>0</v>
      </c>
      <c r="FG918" s="73">
        <f>(FD917*FD918)*(1-COS(RADIANS(EY916+45)))+FD916*(SIN(RADIANS(EY916+45)))</f>
        <v>0</v>
      </c>
      <c r="FH918" s="73">
        <f>(FD918^2)*(1-COS(RADIANS(EY916+45)))+(COS(RADIANS(EY916+45)))</f>
        <v>0.99999999999999989</v>
      </c>
      <c r="FI918" s="10"/>
      <c r="FJ918">
        <v>0</v>
      </c>
      <c r="FK918" s="23">
        <f>SIN(RADIANS(176))*SIN(RADIANS(0))</f>
        <v>0</v>
      </c>
      <c r="FM918" s="30">
        <f>(FK916*FK918)*(1-COS(RADIANS(EX916)))-FK917*(SIN(RADIANS(EX916)))</f>
        <v>-5.3436559083262246E-2</v>
      </c>
      <c r="FN918" s="30">
        <f>(FK917*FK918)*(1-COS(RADIANS(EX916)))+FK916*(SIN(RADIANS(EX916)))</f>
        <v>-0.76417839735679927</v>
      </c>
      <c r="FO918" s="30">
        <f>(FK918^2)*(1-COS(RADIANS(EX916)))+(COS(RADIANS(EX916)))</f>
        <v>0.64278760968653936</v>
      </c>
      <c r="FQ918">
        <v>0.75215747624009166</v>
      </c>
      <c r="FS918" s="28">
        <f>(FD916*FD918)*(1-COS(RADIANS(EW916)))-FD917*(SIN(RADIANS(EW916)))</f>
        <v>0</v>
      </c>
      <c r="FT918" s="28">
        <f>(FD917*FD918)*(1-COS(RADIANS(EW916)))+FD916*(SIN(RADIANS(EW916)))</f>
        <v>0</v>
      </c>
      <c r="FU918" s="28">
        <f>(FD918^2)*(1-COS(RADIANS(EW916)))+(COS(RADIANS(EW916)))</f>
        <v>1</v>
      </c>
      <c r="FW918" s="61">
        <v>-0.14520061904000592</v>
      </c>
      <c r="FX918" s="13">
        <f>BX919</f>
        <v>0</v>
      </c>
      <c r="FY918" s="17">
        <v>0</v>
      </c>
      <c r="FZ918">
        <v>1</v>
      </c>
      <c r="GB918" s="73">
        <f>(FD916*FD916)*(1-COS(RADIANS(EY916-45)))-FD916*(SIN(RADIANS(EY916-45)))</f>
        <v>0</v>
      </c>
      <c r="GC918" s="73">
        <f>(FD917*FD918)*(1-COS(RADIANS(EY916-45)))+FD916*(SIN(RADIANS(EY916-45)))</f>
        <v>0</v>
      </c>
      <c r="GD918" s="73">
        <f>(FD918^2)*(1-COS(RADIANS(EY916-45)))+(COS(RADIANS(EY916-45)))</f>
        <v>1</v>
      </c>
      <c r="GE918" s="10"/>
      <c r="GF918">
        <v>0</v>
      </c>
      <c r="GG918" s="1">
        <v>-0.14520061904000592</v>
      </c>
      <c r="GI918">
        <f>FA918+FW918</f>
        <v>0.60695685720008574</v>
      </c>
      <c r="GJ918">
        <f>GI918/(SQRT(GI916^2+GI917^2+GI918^2))</f>
        <v>0.42918330961385548</v>
      </c>
      <c r="GL918" t="e">
        <f>#REF!+DC918</f>
        <v>#REF!</v>
      </c>
      <c r="GM918" t="e">
        <f>GL918/(SQRT(GL916^2+GL917^2+GL918^2))</f>
        <v>#REF!</v>
      </c>
      <c r="GO918" s="27">
        <f>FA916*FW917-FA917*FW916</f>
        <v>-0.64278760968653925</v>
      </c>
    </row>
    <row r="919" spans="1:197" x14ac:dyDescent="0.2">
      <c r="D919" t="s">
        <v>9</v>
      </c>
      <c r="E919" s="5">
        <f t="shared" si="1387"/>
        <v>0.34974090714269884</v>
      </c>
      <c r="F919" s="6">
        <f t="shared" si="1387"/>
        <v>-0.3447469567785969</v>
      </c>
      <c r="G919" s="7">
        <f t="shared" ref="G919:G920" si="1389">Q918</f>
        <v>-0.38360536833965087</v>
      </c>
      <c r="H919" s="8">
        <f t="shared" ref="H919:H920" si="1390">AM918</f>
        <v>-0.91021307618737568</v>
      </c>
      <c r="J919" s="10"/>
      <c r="Q919" s="61">
        <v>-0.13145081191680399</v>
      </c>
      <c r="S919" s="17">
        <v>0</v>
      </c>
      <c r="T919">
        <v>1</v>
      </c>
      <c r="V919" s="73">
        <f>(T917*T919)*(1-COS(RADIANS(O917+45)))-T918*(SIN(RADIANS(O917+45)))</f>
        <v>0</v>
      </c>
      <c r="W919" s="73">
        <f>(T918*T919)*(1-COS(RADIANS(O917+45)))+T917*(SIN(RADIANS(O917+45)))</f>
        <v>0</v>
      </c>
      <c r="X919" s="73">
        <f>(T919^2)*(1-COS(RADIANS(O917+45)))+(COS(RADIANS(O917+45)))</f>
        <v>1</v>
      </c>
      <c r="Y919" s="10"/>
      <c r="Z919">
        <v>0</v>
      </c>
      <c r="AA919" s="23">
        <f>SIN(RADIANS('[1]Biaxial Input'!$F$21))*SIN(RADIANS(0))</f>
        <v>0</v>
      </c>
      <c r="AC919" s="30">
        <f>(AA917*AA919)*(1-COS(RADIANS(N917)))-AA918*(SIN(RADIANS(N917)))</f>
        <v>1.2113084546138469E-2</v>
      </c>
      <c r="AD919" s="30">
        <f>(AA918*AA919)*(1-COS(RADIANS(N917)))+AA917*(SIN(RADIANS(N917)))</f>
        <v>0.17322517943366056</v>
      </c>
      <c r="AE919" s="30">
        <f>(AA919^2)*(1-COS(RADIANS(N917)))+(COS(RADIANS(N917)))</f>
        <v>0.98480775301220802</v>
      </c>
      <c r="AG919">
        <v>-0.13145081191680399</v>
      </c>
      <c r="AI919" s="28">
        <f>(T917*T919)*(1-COS(RADIANS(M917)))-T918*(SIN(RADIANS(M917)))</f>
        <v>0</v>
      </c>
      <c r="AJ919" s="28">
        <f>(T918*T919)*(1-COS(RADIANS(M917)))+T917*(SIN(RADIANS(M917)))</f>
        <v>0</v>
      </c>
      <c r="AK919" s="28">
        <f>(T919^2)*(1-COS(RADIANS(M917)))+(COS(RADIANS(M917)))</f>
        <v>1</v>
      </c>
      <c r="AM919" s="61">
        <v>-0.1134652971329068</v>
      </c>
      <c r="AO919" s="17">
        <v>0</v>
      </c>
      <c r="AP919">
        <v>1</v>
      </c>
      <c r="AR919" s="73">
        <f>(T917*T917)*(1-COS(RADIANS(O917-45)))-T917*(SIN(RADIANS(O917-45)))</f>
        <v>0</v>
      </c>
      <c r="AS919" s="73">
        <f>(T918*T919)*(1-COS(RADIANS(O917-45)))+T917*(SIN(RADIANS(O917-45)))</f>
        <v>0</v>
      </c>
      <c r="AT919" s="73">
        <f>(T919^2)*(1-COS(RADIANS(O917-45)))+(COS(RADIANS(O917-45)))</f>
        <v>1</v>
      </c>
      <c r="AU919" s="10"/>
      <c r="AV919">
        <v>0</v>
      </c>
      <c r="AW919" s="1">
        <v>-0.1134652971329068</v>
      </c>
      <c r="BY919" t="s">
        <v>10</v>
      </c>
      <c r="BZ919" s="5">
        <f t="shared" si="1385"/>
        <v>-9.8670839279614439E-2</v>
      </c>
      <c r="CA919" s="6">
        <f t="shared" si="1385"/>
        <v>-0.32743703463395935</v>
      </c>
      <c r="CB919" s="7">
        <f>CY918</f>
        <v>0.74950881879487252</v>
      </c>
      <c r="CC919" s="8">
        <f>DU918</f>
        <v>-0.15830546226261483</v>
      </c>
      <c r="CE919" s="10"/>
      <c r="CG919" s="10" t="s">
        <v>160</v>
      </c>
      <c r="CH919" s="10">
        <f>-CH916*((EY916-CW916)/(CH918-CE917))</f>
        <v>209.07371265078723</v>
      </c>
      <c r="CI919" s="67"/>
      <c r="CJ919" s="10" t="s">
        <v>10</v>
      </c>
      <c r="CK919" s="5">
        <f t="shared" si="1386"/>
        <v>-9.8670839279614439E-2</v>
      </c>
      <c r="CL919" s="6">
        <f t="shared" si="1386"/>
        <v>-0.32743703463395935</v>
      </c>
      <c r="CM919" s="7">
        <f>FA918</f>
        <v>0.75215747624009166</v>
      </c>
      <c r="CN919" s="8">
        <f>FW918</f>
        <v>-0.14520061904000592</v>
      </c>
      <c r="CW919" s="28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EE919" s="1"/>
      <c r="EI919" s="64">
        <f>(DEGREES(ACOS((EH916*EK916+EH917*EK917+EH918*EK918)/((SQRT(EH916^2+EH917^2+EH918^2))*(SQRT(EK916^2+EK917^2+EK918^2))))))</f>
        <v>134.98697805446082</v>
      </c>
      <c r="ER919">
        <f t="shared" si="1388"/>
        <v>0.3492962422733713</v>
      </c>
      <c r="ES919">
        <f t="shared" si="1388"/>
        <v>-0.34518112468713447</v>
      </c>
      <c r="ET919" t="e">
        <f>#REF!</f>
        <v>#REF!</v>
      </c>
      <c r="EU919" t="e">
        <f>#REF!</f>
        <v>#REF!</v>
      </c>
      <c r="EY919" s="28"/>
      <c r="EZ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GG919" s="1"/>
      <c r="GK919" s="64" t="e">
        <f>(DEGREES(ACOS((GJ916*GM916+GJ917*GM917+GJ918*GM918)/((SQRT(GJ916^2+GJ917^2+GJ918^2))*(SQRT(GM916^2+GM917^2+GM918^2))))))</f>
        <v>#VALUE!</v>
      </c>
    </row>
    <row r="920" spans="1:197" x14ac:dyDescent="0.2">
      <c r="D920" t="s">
        <v>10</v>
      </c>
      <c r="E920" s="5">
        <f t="shared" si="1387"/>
        <v>-9.8556904303954668E-2</v>
      </c>
      <c r="F920" s="6">
        <f t="shared" si="1387"/>
        <v>-0.32735285907661849</v>
      </c>
      <c r="G920" s="7">
        <f t="shared" si="1389"/>
        <v>-0.13145081191680399</v>
      </c>
      <c r="H920" s="8">
        <f t="shared" si="1390"/>
        <v>-0.1134652971329068</v>
      </c>
      <c r="J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W920" s="1"/>
      <c r="CS920" s="15"/>
      <c r="CW920" s="28"/>
      <c r="CY920" s="82" t="s">
        <v>148</v>
      </c>
      <c r="CZ920" s="13"/>
      <c r="DB920" s="10"/>
      <c r="DC920" s="10"/>
      <c r="DD920" s="10"/>
      <c r="DE920" s="10"/>
      <c r="DF920" s="10"/>
      <c r="DG920" s="10"/>
      <c r="DH920" s="80"/>
      <c r="DI920" s="23" t="s">
        <v>149</v>
      </c>
      <c r="DM920" s="1"/>
      <c r="DO920" s="80"/>
      <c r="DS920" s="13"/>
      <c r="DT920" s="81"/>
      <c r="DU920" s="82" t="s">
        <v>150</v>
      </c>
      <c r="DW920" s="13"/>
      <c r="DX920" s="13"/>
      <c r="EA920" s="1"/>
      <c r="EE920" s="1"/>
      <c r="EI920" s="13"/>
      <c r="ER920">
        <f t="shared" si="1388"/>
        <v>-9.8670839279614439E-2</v>
      </c>
      <c r="ES920">
        <f t="shared" si="1388"/>
        <v>-0.32743703463395935</v>
      </c>
      <c r="ET920" t="e">
        <f>#REF!</f>
        <v>#REF!</v>
      </c>
      <c r="EU920" t="e">
        <f>#REF!</f>
        <v>#REF!</v>
      </c>
      <c r="EY920" s="28"/>
      <c r="EZ920" s="10"/>
      <c r="FA920" s="82" t="s">
        <v>148</v>
      </c>
      <c r="FB920" s="13"/>
      <c r="FD920" s="10"/>
      <c r="FE920" s="10"/>
      <c r="FF920" s="10"/>
      <c r="FG920" s="10"/>
      <c r="FH920" s="10"/>
      <c r="FI920" s="10"/>
      <c r="FJ920" s="80"/>
      <c r="FK920" s="23" t="s">
        <v>149</v>
      </c>
      <c r="FO920" s="1"/>
      <c r="FQ920" s="80"/>
      <c r="FU920" s="13"/>
      <c r="FV920" s="81"/>
      <c r="FW920" s="82" t="s">
        <v>150</v>
      </c>
      <c r="FY920" s="13"/>
      <c r="FZ920" s="13"/>
      <c r="GC920" s="1"/>
      <c r="GG920" s="1"/>
      <c r="GK920" s="13"/>
    </row>
    <row r="921" spans="1:197" x14ac:dyDescent="0.2">
      <c r="J921" s="10"/>
      <c r="Q921" s="82" t="s">
        <v>148</v>
      </c>
      <c r="R921" s="13"/>
      <c r="T921" s="10"/>
      <c r="U921" s="10"/>
      <c r="V921" s="10"/>
      <c r="W921" s="10"/>
      <c r="X921" s="10"/>
      <c r="Y921" s="10"/>
      <c r="Z921" s="80"/>
      <c r="AA921" s="23" t="s">
        <v>149</v>
      </c>
      <c r="AE921" s="1"/>
      <c r="AG921" s="80"/>
      <c r="AK921" s="13"/>
      <c r="AL921" s="81"/>
      <c r="AM921" s="82" t="s">
        <v>150</v>
      </c>
      <c r="AO921" s="13"/>
      <c r="AP921" s="13"/>
      <c r="AS921" s="1"/>
      <c r="AW921" s="1"/>
      <c r="BZ921" s="5" t="s">
        <v>4</v>
      </c>
      <c r="CA921" s="6" t="s">
        <v>5</v>
      </c>
      <c r="CB921" s="7" t="s">
        <v>6</v>
      </c>
      <c r="CC921" s="8" t="s">
        <v>1</v>
      </c>
      <c r="CD921">
        <v>12</v>
      </c>
      <c r="CE921" s="9" t="s">
        <v>7</v>
      </c>
      <c r="CG921" s="90" t="s">
        <v>157</v>
      </c>
      <c r="CH921" s="61">
        <f>CE922-((CH923-CE922)/(EY921-CW921))*CW921</f>
        <v>7.1346825574597235</v>
      </c>
      <c r="CI921" s="10"/>
      <c r="CK921" s="5" t="s">
        <v>4</v>
      </c>
      <c r="CL921" s="6" t="s">
        <v>5</v>
      </c>
      <c r="CM921" s="7" t="s">
        <v>6</v>
      </c>
      <c r="CN921" s="8" t="s">
        <v>1</v>
      </c>
      <c r="CO921" s="10"/>
      <c r="CP921">
        <f t="shared" ref="CP921:CQ923" si="1391">BZ922</f>
        <v>0.93180266183863136</v>
      </c>
      <c r="CQ921">
        <f t="shared" si="1391"/>
        <v>-0.87956522186239505</v>
      </c>
      <c r="CR921">
        <f>CI925</f>
        <v>0</v>
      </c>
      <c r="CS921">
        <f>CL925</f>
        <v>0</v>
      </c>
      <c r="CU921" s="17">
        <f>CU825</f>
        <v>70</v>
      </c>
      <c r="CV921" s="17">
        <f>CV825</f>
        <v>-5</v>
      </c>
      <c r="CW921" s="31">
        <f>CH828</f>
        <v>221.55607767973757</v>
      </c>
      <c r="CY921" s="61">
        <f t="array" ref="CY921:CY923">MMULT(DQ921:DS923,DO921:DO923)</f>
        <v>0.91397375425543204</v>
      </c>
      <c r="CZ921" s="13"/>
      <c r="DA921" s="17">
        <v>1</v>
      </c>
      <c r="DB921">
        <v>0</v>
      </c>
      <c r="DD921" s="73">
        <f>(DB921^2)*(1-COS(RADIANS(CW921+45)))+(COS(RADIANS(CW921+45)))</f>
        <v>-6.0071595850015709E-2</v>
      </c>
      <c r="DE921" s="73">
        <f>(DB921*DB922)*(1-COS(RADIANS(CW921+45)))-DB923*(SIN(RADIANS(CW921+45)))</f>
        <v>0.99819407099623292</v>
      </c>
      <c r="DF921" s="73">
        <f>(DB921*DB923)*(1-COS(RADIANS(CW921+45)))+DB922*(SIN(RADIANS(CW921+45)))</f>
        <v>0</v>
      </c>
      <c r="DG921" s="10"/>
      <c r="DH921">
        <f t="array" ref="DH921:DH923">MMULT(DD921:DF923,DA921:DA923)</f>
        <v>-6.0071595850015709E-2</v>
      </c>
      <c r="DI921" s="23">
        <f>COS(RADIANS('[1]Biaxial Input'!$F$21))</f>
        <v>-0.9975640502598242</v>
      </c>
      <c r="DK921" s="30">
        <f>(DI921^2)*(1-COS(RADIANS(CV921)))+(COS(RADIANS(CV921)))</f>
        <v>0.99998148353170568</v>
      </c>
      <c r="DL921" s="30">
        <f>(DI921*DI922)*(1-COS(RADIANS(CV921)))-DI923*(SIN(RADIANS(CV921)))</f>
        <v>-2.6479783333051429E-4</v>
      </c>
      <c r="DM921" s="30">
        <f>(DI921*DI923)*(1-COS(RADIANS(CV921)))+DI922*(SIN(RADIANS(CV921)))</f>
        <v>-6.0796772806267756E-3</v>
      </c>
      <c r="DO921">
        <f t="array" ref="DO921:DO923">MMULT(DK921:DM923,DH921:DH923)</f>
        <v>-5.9806163908972594E-2</v>
      </c>
      <c r="DQ921" s="28">
        <f>(DB921^2)*(1-COS(RADIANS(CU921)))+(COS(RADIANS(CU921)))</f>
        <v>0.34202014332566882</v>
      </c>
      <c r="DR921" s="28">
        <f>(DB921*DB922)*(1-COS(RADIANS(CU921)))-DB923*(SIN(RADIANS(CU921)))</f>
        <v>-0.93969262078590832</v>
      </c>
      <c r="DS921" s="28">
        <f>(DB921*DB923)*(1-COS(RADIANS(CU921)))+DB922*(SIN(RADIANS(CU921)))</f>
        <v>0</v>
      </c>
      <c r="DU921" s="61">
        <f t="array" ref="DU921:DU923">MMULT(DQ921:DS923,EE921:EE923)</f>
        <v>-0.39788505303109739</v>
      </c>
      <c r="DV921" s="13"/>
      <c r="DW921" s="17">
        <v>1</v>
      </c>
      <c r="DX921">
        <v>0</v>
      </c>
      <c r="DZ921" s="73">
        <f>(DB921^2)*(1-COS(RADIANS(CW921-45)))+(COS(RADIANS(CW921-45)))</f>
        <v>-0.99819407099623292</v>
      </c>
      <c r="EA921" s="73">
        <f>(DB921*DB922)*(1-COS(RADIANS(CW921-45)))-DB923*(SIN(RADIANS(CW921-45)))</f>
        <v>-6.0071595850015203E-2</v>
      </c>
      <c r="EB921" s="73">
        <f>(DB921*DB923)*(1-COS(RADIANS(CW921-45)))+DB922*(SIN(RADIANS(CW921-45)))</f>
        <v>0</v>
      </c>
      <c r="EC921" s="10"/>
      <c r="ED921">
        <f t="array" ref="ED921:ED923">MMULT(DZ921:EB923,DA921:DA923)</f>
        <v>-0.99819407099623292</v>
      </c>
      <c r="EE921" s="1">
        <f t="array" ref="EE921:EE923">MMULT(DK921:DM923,ED921:ED923)</f>
        <v>-0.9981914947957915</v>
      </c>
      <c r="EG921">
        <f>CY921+DU921</f>
        <v>0.5160887012243347</v>
      </c>
      <c r="EH921">
        <f>EG921/(SQRT(EG921^2+EG922^2+EG923^2))</f>
        <v>0.36492982032948507</v>
      </c>
      <c r="EJ921">
        <f>Q921+AM921</f>
        <v>0</v>
      </c>
      <c r="EK921">
        <f>EJ921/(SQRT(EJ921^2+EJ922^2+EJ923^2))</f>
        <v>0</v>
      </c>
      <c r="EM921" s="23">
        <f>CY922*DU923-CY923*DU922</f>
        <v>-7.9620732894590179E-2</v>
      </c>
      <c r="EO921" s="15">
        <v>12</v>
      </c>
      <c r="EP921" s="9" t="s">
        <v>7</v>
      </c>
      <c r="EW921" s="17">
        <f>CU921</f>
        <v>70</v>
      </c>
      <c r="EX921" s="17">
        <f>CV921</f>
        <v>-5</v>
      </c>
      <c r="EY921" s="31">
        <f>1+CW921</f>
        <v>222.55607767973757</v>
      </c>
      <c r="EZ921" s="10"/>
      <c r="FA921" s="61">
        <f t="array" ref="FA921:FA923">MMULT(FS921:FU923,FQ921:FQ923)</f>
        <v>0.92077860328654615</v>
      </c>
      <c r="FB921" s="13">
        <f>BW922</f>
        <v>0</v>
      </c>
      <c r="FC921" s="17">
        <v>1</v>
      </c>
      <c r="FD921">
        <v>0</v>
      </c>
      <c r="FF921" s="73">
        <f>(FD921^2)*(1-COS(RADIANS(EY921+45)))+(COS(RADIANS(EY921+45)))</f>
        <v>-4.2641558024691752E-2</v>
      </c>
      <c r="FG921" s="73">
        <f>(FD921*FD922)*(1-COS(RADIANS(EY921+45)))-FD923*(SIN(RADIANS(EY921+45)))</f>
        <v>0.99909043511046924</v>
      </c>
      <c r="FH921" s="73">
        <f>(FD921*FD923)*(1-COS(RADIANS(EY921+45)))+FD922*(SIN(RADIANS(EY921+45)))</f>
        <v>0</v>
      </c>
      <c r="FI921" s="10"/>
      <c r="FJ921">
        <f t="array" ref="FJ921:FJ923">MMULT(FF921:FH923,FC921:FC923)</f>
        <v>-4.2641558024691752E-2</v>
      </c>
      <c r="FK921" s="23">
        <f>COS(RADIANS(176))</f>
        <v>-0.9975640502598242</v>
      </c>
      <c r="FM921" s="30">
        <f>(FK921^2)*(1-COS(RADIANS(EX921)))+(COS(RADIANS(EX921)))</f>
        <v>0.99998148353170568</v>
      </c>
      <c r="FN921" s="30">
        <f>(FK921*FK922)*(1-COS(RADIANS(EX921)))-FK923*(SIN(RADIANS(EX921)))</f>
        <v>-2.6479783333051429E-4</v>
      </c>
      <c r="FO921" s="30">
        <f>(FK921*FK923)*(1-COS(RADIANS(EX921)))+FK922*(SIN(RADIANS(EX921)))</f>
        <v>-6.0796772806267756E-3</v>
      </c>
      <c r="FQ921">
        <f t="array" ref="FQ921:FQ923">MMULT(FM921:FO923,FJ921:FJ923)</f>
        <v>-4.2376211471116074E-2</v>
      </c>
      <c r="FS921" s="28">
        <f>(FD921^2)*(1-COS(RADIANS(EW921)))+(COS(RADIANS(EW921)))</f>
        <v>0.34202014332566882</v>
      </c>
      <c r="FT921" s="28">
        <f>(FD921*FD922)*(1-COS(RADIANS(EW921)))-FD923*(SIN(RADIANS(EW921)))</f>
        <v>-0.93969262078590832</v>
      </c>
      <c r="FU921" s="28">
        <f>(FD921*FD923)*(1-COS(RADIANS(EW921)))+FD922*(SIN(RADIANS(EW921)))</f>
        <v>0</v>
      </c>
      <c r="FW921" s="61">
        <f t="array" ref="FW921:FW923">MMULT(FS921:FU923,GG921:GG923)</f>
        <v>-0.38187341177804573</v>
      </c>
      <c r="FX921" s="13">
        <f>BX922</f>
        <v>0</v>
      </c>
      <c r="FY921" s="17">
        <v>1</v>
      </c>
      <c r="FZ921">
        <v>0</v>
      </c>
      <c r="GB921" s="73">
        <f>(FD921^2)*(1-COS(RADIANS(EY921-45)))+(COS(RADIANS(EY921-45)))</f>
        <v>-0.99909043511046935</v>
      </c>
      <c r="GC921" s="73">
        <f>(FD921*FD922)*(1-COS(RADIANS(EY921-45)))-FD923*(SIN(RADIANS(EY921-45)))</f>
        <v>-4.2641558024691245E-2</v>
      </c>
      <c r="GD921" s="73">
        <f>(FD921*FD923)*(1-COS(RADIANS(EY921-45)))+FD922*(SIN(RADIANS(EY921-45)))</f>
        <v>0</v>
      </c>
      <c r="GE921" s="10"/>
      <c r="GF921">
        <f t="array" ref="GF921:GF923">MMULT(GB921:GD923,FC921:FC923)</f>
        <v>-0.99909043511046935</v>
      </c>
      <c r="GG921" s="1">
        <f t="array" ref="GG921:GG923">MMULT(FM921:FO923,GF921:GF923)</f>
        <v>-0.99908322687627926</v>
      </c>
      <c r="GI921">
        <f>FA921+FW921</f>
        <v>0.53890519150850036</v>
      </c>
      <c r="GJ921">
        <f>GI921/(SQRT(GI921^2+GI922^2+GI923^2))</f>
        <v>0.3810635153322956</v>
      </c>
      <c r="GL921" t="e">
        <f>CH922+DC921</f>
        <v>#VALUE!</v>
      </c>
      <c r="GM921" t="e">
        <f>GL921/(SQRT(GL921^2+GL922^2+GL923^2))</f>
        <v>#VALUE!</v>
      </c>
      <c r="GO921" s="27">
        <f>FA922*FW923-FA923*FW922</f>
        <v>-7.9620732894590152E-2</v>
      </c>
    </row>
    <row r="922" spans="1:197" x14ac:dyDescent="0.2">
      <c r="E922" s="5" t="s">
        <v>4</v>
      </c>
      <c r="F922" s="6" t="s">
        <v>5</v>
      </c>
      <c r="G922" s="7" t="s">
        <v>6</v>
      </c>
      <c r="H922" s="8" t="s">
        <v>1</v>
      </c>
      <c r="I922">
        <v>14</v>
      </c>
      <c r="J922" s="9" t="s">
        <v>7</v>
      </c>
      <c r="K922">
        <v>14</v>
      </c>
      <c r="L922" s="10"/>
      <c r="M922" s="17">
        <f>A870</f>
        <v>0</v>
      </c>
      <c r="N922" s="17">
        <f>B870</f>
        <v>-15</v>
      </c>
      <c r="O922" s="17">
        <f>C870</f>
        <v>293.89999999999998</v>
      </c>
      <c r="Q922" s="61">
        <f t="array" ref="Q922:Q924">MMULT(AI922:AK924,AG922:AG924)</f>
        <v>0.93365243757022276</v>
      </c>
      <c r="R922" s="13"/>
      <c r="S922" s="17">
        <v>1</v>
      </c>
      <c r="T922">
        <v>0</v>
      </c>
      <c r="V922" s="73">
        <f>(T922^2)*(1-COS(RADIANS(O922+45)))+(COS(RADIANS(O922+45)))</f>
        <v>0.93295353482548893</v>
      </c>
      <c r="W922" s="73">
        <f>(T922*T923)*(1-COS(RADIANS(O922+45)))-T924*(SIN(RADIANS(O922+45)))</f>
        <v>0.35999680812005158</v>
      </c>
      <c r="X922" s="73">
        <f>(T922*T924)*(1-COS(RADIANS(O922+45)))+T923*(SIN(RADIANS(O922+45)))</f>
        <v>0</v>
      </c>
      <c r="Y922" s="10"/>
      <c r="Z922">
        <f t="array" ref="Z922:Z924">MMULT(V922:X924,S922:S924)</f>
        <v>0.93295353482548893</v>
      </c>
      <c r="AA922" s="23">
        <f>COS(RADIANS('[1]Biaxial Input'!$F$21))</f>
        <v>-0.9975640502598242</v>
      </c>
      <c r="AC922" s="30">
        <f>(AA922^2)*(1-COS(RADIANS(N922)))+(COS(RADIANS(N922)))</f>
        <v>0.99983419624187875</v>
      </c>
      <c r="AD922" s="30">
        <f>(AA922*AA923)*(1-COS(RADIANS(N922)))-AA924*(SIN(RADIANS(N922)))</f>
        <v>-2.3711042090011594E-3</v>
      </c>
      <c r="AE922" s="30">
        <f>(AA922*AA924)*(1-COS(RADIANS(N922)))+AA923*(SIN(RADIANS(N922)))</f>
        <v>-1.8054303924173627E-2</v>
      </c>
      <c r="AG922">
        <f t="array" ref="AG922:AG924">MMULT(AC922:AE924,Z922:Z924)</f>
        <v>0.93365243757022276</v>
      </c>
      <c r="AI922" s="28">
        <f>(T922^2)*(1-COS(RADIANS(M922)))+(COS(RADIANS(M922)))</f>
        <v>1</v>
      </c>
      <c r="AJ922" s="28">
        <f>(T922*T923)*(1-COS(RADIANS(M922)))-T924*(SIN(RADIANS(M922)))</f>
        <v>0</v>
      </c>
      <c r="AK922" s="28">
        <f>(T922*T924)*(1-COS(RADIANS(M922)))+T923*(SIN(RADIANS(M922)))</f>
        <v>0</v>
      </c>
      <c r="AM922" s="61">
        <f t="array" ref="AM922:AM924">MMULT(AI922:AK924,AW922:AW924)</f>
        <v>-0.35772498924312635</v>
      </c>
      <c r="AN922" s="13"/>
      <c r="AO922" s="17">
        <v>1</v>
      </c>
      <c r="AP922">
        <v>0</v>
      </c>
      <c r="AR922" s="73">
        <f>(T922^2)*(1-COS(RADIANS(O922-45)))+(COS(RADIANS(O922-45)))</f>
        <v>-0.35999680812005153</v>
      </c>
      <c r="AS922" s="73">
        <f>(T922*T923)*(1-COS(RADIANS(O922-45)))-T924*(SIN(RADIANS(O922-45)))</f>
        <v>0.93295353482548893</v>
      </c>
      <c r="AT922" s="73">
        <f>(T922*T924)*(1-COS(RADIANS(O922-45)))+T923*(SIN(RADIANS(O922-45)))</f>
        <v>0</v>
      </c>
      <c r="AU922" s="10"/>
      <c r="AV922">
        <f t="array" ref="AV922:AV924">MMULT(AR922:AT924,S922:S924)</f>
        <v>-0.35999680812005153</v>
      </c>
      <c r="AW922" s="1">
        <f t="array" ref="AW922:AW924">MMULT(AC922:AE924,AV922:AV924)</f>
        <v>-0.35772498924312635</v>
      </c>
      <c r="BY922" t="s">
        <v>8</v>
      </c>
      <c r="BZ922" s="5">
        <f t="shared" ref="BZ922:CA924" si="1392">BZ917</f>
        <v>0.93180266183863136</v>
      </c>
      <c r="CA922" s="6">
        <f t="shared" si="1392"/>
        <v>-0.87956522186239505</v>
      </c>
      <c r="CB922" s="7">
        <f>CY921</f>
        <v>0.91397375425543204</v>
      </c>
      <c r="CC922" s="8">
        <f>DU921</f>
        <v>-0.39788505303109739</v>
      </c>
      <c r="CE922" s="9">
        <f>((SUMPRODUCT(CB922:CB924,BZ922:BZ924))*(SUMPRODUCT(CB922:(CB924),CA922:CA924)))-((SUMPRODUCT(CC922:CC924,BZ922:BZ924))*(SUMPRODUCT(CC922:CC924,CA922:CA924)))</f>
        <v>0</v>
      </c>
      <c r="CG922">
        <v>1</v>
      </c>
      <c r="CH922" t="s">
        <v>161</v>
      </c>
      <c r="CI922" s="67"/>
      <c r="CJ922" s="1" t="s">
        <v>8</v>
      </c>
      <c r="CK922" s="5">
        <f t="shared" ref="CK922:CL924" si="1393">BZ922</f>
        <v>0.93180266183863136</v>
      </c>
      <c r="CL922" s="6">
        <f t="shared" si="1393"/>
        <v>-0.87956522186239505</v>
      </c>
      <c r="CM922" s="7">
        <f>FA921</f>
        <v>0.92077860328654615</v>
      </c>
      <c r="CN922" s="8">
        <f>FW921</f>
        <v>-0.38187341177804573</v>
      </c>
      <c r="CO922" s="10"/>
      <c r="CP922">
        <f t="shared" si="1391"/>
        <v>0.3492962422733713</v>
      </c>
      <c r="CQ922">
        <f t="shared" si="1391"/>
        <v>-0.34518112468713447</v>
      </c>
      <c r="CR922">
        <f>CJ925</f>
        <v>0</v>
      </c>
      <c r="CS922">
        <f>CM925</f>
        <v>0</v>
      </c>
      <c r="CW922" s="28"/>
      <c r="CY922" s="61">
        <v>-0.39630363173848993</v>
      </c>
      <c r="DA922" s="17">
        <v>0</v>
      </c>
      <c r="DB922">
        <v>0</v>
      </c>
      <c r="DD922" s="73">
        <f>(DB921*DB922)*(1-COS(RADIANS(CW921+45)))+DB923*(SIN(RADIANS(CW921+45)))</f>
        <v>-0.99819407099623292</v>
      </c>
      <c r="DE922" s="73">
        <f>(DB922^2)*(1-COS(RADIANS(CW921+45)))+(COS(RADIANS(CW921+45)))</f>
        <v>-6.0071595850015709E-2</v>
      </c>
      <c r="DF922" s="73">
        <f>(DB922*DB923)*(1-COS(RADIANS(CW921+45)))-DB921*(SIN(RADIANS(CW921+45)))</f>
        <v>0</v>
      </c>
      <c r="DG922" s="10"/>
      <c r="DH922">
        <v>-0.99819407099623292</v>
      </c>
      <c r="DI922" s="23">
        <f>SIN(RADIANS('[1]Biaxial Input'!$F$21))*(COS(RADIANS(0)))</f>
        <v>6.9756473744125524E-2</v>
      </c>
      <c r="DK922" s="30">
        <f>(DI921*DI922)*(1-COS(RADIANS(CV921)))+DI923*(SIN(RADIANS(CV921)))</f>
        <v>-2.6479783333051429E-4</v>
      </c>
      <c r="DL922" s="30">
        <f>(DI922^2)*(1-COS(RADIANS(CV921)))+(COS(RADIANS(CV921)))</f>
        <v>0.99621321456003986</v>
      </c>
      <c r="DM922" s="30">
        <f>(DI922*DI923)*(1-COS(RADIANS(CV921)))-DI921*(SIN(RADIANS(CV921)))</f>
        <v>-8.694343573875718E-2</v>
      </c>
      <c r="DO922">
        <v>-0.99439821739350409</v>
      </c>
      <c r="DQ922" s="28">
        <f>(DB921*DB922)*(1-COS(RADIANS(CU921)))+DB923*(SIN(RADIANS(CU921)))</f>
        <v>0.93969262078590832</v>
      </c>
      <c r="DR922" s="28">
        <f>(DB922^2)*(1-COS(RADIANS(CU921)))+(COS(RADIANS(CU921)))</f>
        <v>0.34202014332566882</v>
      </c>
      <c r="DS922" s="28">
        <f>(DB922*DB923)*(1-COS(RADIANS(CU921)))-DB921*(SIN(RADIANS(CU921)))</f>
        <v>0</v>
      </c>
      <c r="DU922" s="61">
        <v>-0.91743488547343754</v>
      </c>
      <c r="DW922" s="17">
        <v>0</v>
      </c>
      <c r="DX922">
        <v>0</v>
      </c>
      <c r="DZ922" s="73">
        <f>(DB921*DB922)*(1-COS(RADIANS(CW921-45)))+DB923*(SIN(RADIANS(CW921-45)))</f>
        <v>6.0071595850015203E-2</v>
      </c>
      <c r="EA922" s="73">
        <f>(DB922^2)*(1-COS(RADIANS(CW921-45)))+(COS(RADIANS(CW921-45)))</f>
        <v>-0.99819407099623292</v>
      </c>
      <c r="EB922" s="73">
        <f>(DB922*DB923)*(1-COS(RADIANS(CW921-45)))-DB921*(SIN(RADIANS(CW921-45)))</f>
        <v>0</v>
      </c>
      <c r="EC922" s="10"/>
      <c r="ED922">
        <v>6.0071595850015203E-2</v>
      </c>
      <c r="EE922" s="1">
        <v>6.0108437232738364E-2</v>
      </c>
      <c r="EG922">
        <f>CY922+DU922</f>
        <v>-1.3137385172119274</v>
      </c>
      <c r="EH922">
        <f>EG922/(SQRT(EG921^2+EG922^2+EG923^2))</f>
        <v>-0.92895341422651356</v>
      </c>
      <c r="EJ922">
        <f>Q922+AM922</f>
        <v>0.57592744832709641</v>
      </c>
      <c r="EK922">
        <f>EJ922/(SQRT(EJ921^2+EJ922^2+EJ923^2))</f>
        <v>0.4183327760093431</v>
      </c>
      <c r="EM922" s="23">
        <f>CY923*DU921-CY921*DU923</f>
        <v>3.5449434229960525E-2</v>
      </c>
      <c r="EP922" s="9">
        <f>((SUMPRODUCT(CM922:CM924,BZ922:BZ924))*(SUMPRODUCT(CM922:CM924,CA922:CA924)))-((SUMPRODUCT(CN922:CN924,BZ922:BZ924))*(SUMPRODUCT(CN922:CN924,CA922:CA924)))</f>
        <v>-3.2202603657630224E-2</v>
      </c>
      <c r="EY922" s="28"/>
      <c r="EZ922" s="10"/>
      <c r="FA922" s="61">
        <v>-0.38023182627481145</v>
      </c>
      <c r="FB922" s="13">
        <f>BW923</f>
        <v>0</v>
      </c>
      <c r="FC922" s="17">
        <v>0</v>
      </c>
      <c r="FD922">
        <v>0</v>
      </c>
      <c r="FF922" s="73">
        <f>(FD921*FD922)*(1-COS(RADIANS(EY921+45)))+FD923*(SIN(RADIANS(EY921+45)))</f>
        <v>-0.99909043511046924</v>
      </c>
      <c r="FG922" s="73">
        <f>(FD922^2)*(1-COS(RADIANS(EY921+45)))+(COS(RADIANS(EY921+45)))</f>
        <v>-4.2641558024691752E-2</v>
      </c>
      <c r="FH922" s="73">
        <f>(FD922*FD923)*(1-COS(RADIANS(EY921+45)))-FD921*(SIN(RADIANS(EY921+45)))</f>
        <v>0</v>
      </c>
      <c r="FI922" s="10"/>
      <c r="FJ922">
        <v>-0.99909043511046924</v>
      </c>
      <c r="FK922" s="23">
        <f>SIN(RADIANS(176))*(COS(RADIANS(0)))</f>
        <v>6.9756473744125524E-2</v>
      </c>
      <c r="FM922" s="30">
        <f>(FK921*FK922)*(1-COS(RADIANS(EX921)))+FK923*(SIN(RADIANS(EX921)))</f>
        <v>-2.6479783333051429E-4</v>
      </c>
      <c r="FN922" s="30">
        <f>(FK922^2)*(1-COS(RADIANS(EX921)))+(COS(RADIANS(EX921)))</f>
        <v>0.99621321456003986</v>
      </c>
      <c r="FO922" s="30">
        <f>(FK922*FK923)*(1-COS(RADIANS(EX921)))-FK921*(SIN(RADIANS(EX921)))</f>
        <v>-8.694343573875718E-2</v>
      </c>
      <c r="FQ922">
        <v>-0.99529580260541461</v>
      </c>
      <c r="FS922" s="28">
        <f>(FD921*FD922)*(1-COS(RADIANS(EW921)))+FD923*(SIN(RADIANS(EW921)))</f>
        <v>0.93969262078590832</v>
      </c>
      <c r="FT922" s="28">
        <f>(FD922^2)*(1-COS(RADIANS(EW921)))+(COS(RADIANS(EW921)))</f>
        <v>0.34202014332566882</v>
      </c>
      <c r="FU922" s="28">
        <f>(FD922*FD923)*(1-COS(RADIANS(EW921)))-FD921*(SIN(RADIANS(EW921)))</f>
        <v>0</v>
      </c>
      <c r="FW922" s="61">
        <v>-0.92421160775035582</v>
      </c>
      <c r="FX922" s="13">
        <f>BX923</f>
        <v>0</v>
      </c>
      <c r="FY922" s="17">
        <v>0</v>
      </c>
      <c r="FZ922">
        <v>0</v>
      </c>
      <c r="GB922" s="73">
        <f>(FD921*FD922)*(1-COS(RADIANS(EY921-45)))+FD923*(SIN(RADIANS(EY921-45)))</f>
        <v>4.2641558024691245E-2</v>
      </c>
      <c r="GC922" s="73">
        <f>(FD922^2)*(1-COS(RADIANS(EY921-45)))+(COS(RADIANS(EY921-45)))</f>
        <v>-0.99909043511046935</v>
      </c>
      <c r="GD922" s="73">
        <f>(FD922*FD923)*(1-COS(RADIANS(EY921-45)))-FD921*(SIN(RADIANS(EY921-45)))</f>
        <v>0</v>
      </c>
      <c r="GE922" s="10"/>
      <c r="GF922">
        <v>4.2641558024691245E-2</v>
      </c>
      <c r="GG922" s="1">
        <v>4.2744640576144625E-2</v>
      </c>
      <c r="GI922">
        <f>FA922+FW922</f>
        <v>-1.3044434340251674</v>
      </c>
      <c r="GJ922">
        <f>GI922/(SQRT(GI921^2+GI922^2+GI923^2))</f>
        <v>-0.92238079787346261</v>
      </c>
      <c r="GL922">
        <f>CH923+DC922</f>
        <v>-3.2202603657630224E-2</v>
      </c>
      <c r="GM922" t="e">
        <f>GL922/(SQRT(GL921^2+GL922^2+GL923^2))</f>
        <v>#VALUE!</v>
      </c>
      <c r="GO922" s="27">
        <f>FA923*FW921-FA921*FW923</f>
        <v>3.5449434229960525E-2</v>
      </c>
    </row>
    <row r="923" spans="1:197" x14ac:dyDescent="0.2">
      <c r="D923" t="s">
        <v>8</v>
      </c>
      <c r="E923" s="5">
        <f t="shared" ref="E923:F925" si="1394">E918</f>
        <v>0.93164791336911346</v>
      </c>
      <c r="F923" s="6">
        <f t="shared" si="1394"/>
        <v>-0.87976681083470054</v>
      </c>
      <c r="G923" s="7">
        <f>Q922</f>
        <v>0.93365243757022276</v>
      </c>
      <c r="H923" s="8">
        <f>AM922</f>
        <v>-0.35772498924312635</v>
      </c>
      <c r="J923" s="9">
        <f>((SUMPRODUCT(G923:G925,E923:E925))*(SUMPRODUCT(G923:G925,F923:F925)))-((SUMPRODUCT(H923:H925,E923:E925))*(SUMPRODUCT(H923:H925,F923:F925)))</f>
        <v>-6.969745795443405E-2</v>
      </c>
      <c r="Q923" s="61">
        <v>-0.35000203322171319</v>
      </c>
      <c r="S923" s="17">
        <v>0</v>
      </c>
      <c r="T923">
        <v>0</v>
      </c>
      <c r="V923" s="73">
        <f>(T922*T923)*(1-COS(RADIANS(O922+45)))+T924*(SIN(RADIANS(O922+45)))</f>
        <v>-0.35999680812005158</v>
      </c>
      <c r="W923" s="73">
        <f>(T923^2)*(1-COS(RADIANS(O922+45)))+(COS(RADIANS(O922+45)))</f>
        <v>0.93295353482548893</v>
      </c>
      <c r="X923" s="73">
        <f>(T923*T924)*(1-COS(RADIANS(O922+45)))-T922*(SIN(RADIANS(O922+45)))</f>
        <v>0</v>
      </c>
      <c r="Y923" s="10"/>
      <c r="Z923">
        <v>-0.35999680812005158</v>
      </c>
      <c r="AA923" s="23">
        <f>SIN(RADIANS('[1]Biaxial Input'!$F$21))*(COS(RADIANS(0)))</f>
        <v>6.9756473744125524E-2</v>
      </c>
      <c r="AC923" s="30">
        <f>(AA922*AA923)*(1-COS(RADIANS(N922)))+AA924*(SIN(RADIANS(N922)))</f>
        <v>-2.3711042090011594E-3</v>
      </c>
      <c r="AD923" s="30">
        <f>(AA923^2)*(1-COS(RADIANS(N922)))+(COS(RADIANS(N922)))</f>
        <v>0.96609163004718956</v>
      </c>
      <c r="AE923" s="30">
        <f>(AA923*AA924)*(1-COS(RADIANS(N922)))-AA922*(SIN(RADIANS(N922)))</f>
        <v>-0.25818857491685071</v>
      </c>
      <c r="AG923">
        <v>-0.35000203322171319</v>
      </c>
      <c r="AI923" s="28">
        <f>(T922*T923)*(1-COS(RADIANS(M922)))+T924*(SIN(RADIANS(M922)))</f>
        <v>0</v>
      </c>
      <c r="AJ923" s="28">
        <f>(T923^2)*(1-COS(RADIANS(M922)))+(COS(RADIANS(M922)))</f>
        <v>1</v>
      </c>
      <c r="AK923" s="28">
        <f>(T923*T924)*(1-COS(RADIANS(M922)))-T922*(SIN(RADIANS(M922)))</f>
        <v>0</v>
      </c>
      <c r="AM923" s="61">
        <v>-0.90046501127088363</v>
      </c>
      <c r="AO923" s="17">
        <v>0</v>
      </c>
      <c r="AP923">
        <v>0</v>
      </c>
      <c r="AR923" s="73">
        <f>(T922*T923)*(1-COS(RADIANS(O922-45)))+T924*(SIN(RADIANS(O922-45)))</f>
        <v>-0.93295353482548893</v>
      </c>
      <c r="AS923" s="73">
        <f>(T923^2)*(1-COS(RADIANS(O922-45)))+(COS(RADIANS(O922-45)))</f>
        <v>-0.35999680812005153</v>
      </c>
      <c r="AT923" s="73">
        <f>(T923*T924)*(1-COS(RADIANS(O922-45)))-T922*(SIN(RADIANS(O922-45)))</f>
        <v>0</v>
      </c>
      <c r="AU923" s="10"/>
      <c r="AV923">
        <v>-0.93295353482548893</v>
      </c>
      <c r="AW923" s="1">
        <v>-0.90046501127088363</v>
      </c>
      <c r="BY923" t="s">
        <v>9</v>
      </c>
      <c r="BZ923" s="5">
        <f t="shared" si="1392"/>
        <v>0.3492962422733713</v>
      </c>
      <c r="CA923" s="6">
        <f t="shared" si="1392"/>
        <v>-0.34518112468713447</v>
      </c>
      <c r="CB923" s="7">
        <f>CY922</f>
        <v>-0.39630363173848993</v>
      </c>
      <c r="CC923" s="8">
        <f>DU922</f>
        <v>-0.91743488547343754</v>
      </c>
      <c r="CE923" s="10"/>
      <c r="CH923">
        <f>((SUMPRODUCT(CM922:CM924,CK922:CK924))*(SUMPRODUCT(CM922:CM924,CL922:CL924)))-((SUMPRODUCT(CN922:CN924,CK922:CK924))*(SUMPRODUCT(CN922:CN924,CL922:CL924)))</f>
        <v>-3.2202603657630224E-2</v>
      </c>
      <c r="CI923" s="67"/>
      <c r="CJ923" s="10" t="s">
        <v>9</v>
      </c>
      <c r="CK923" s="5">
        <f t="shared" si="1393"/>
        <v>0.3492962422733713</v>
      </c>
      <c r="CL923" s="6">
        <f t="shared" si="1393"/>
        <v>-0.34518112468713447</v>
      </c>
      <c r="CM923" s="7">
        <f>FA922</f>
        <v>-0.38023182627481145</v>
      </c>
      <c r="CN923" s="8">
        <f>FW922</f>
        <v>-0.92421160775035582</v>
      </c>
      <c r="CP923">
        <f t="shared" si="1391"/>
        <v>-9.8670839279614439E-2</v>
      </c>
      <c r="CQ923">
        <f t="shared" si="1391"/>
        <v>-0.32743703463395935</v>
      </c>
      <c r="CR923">
        <f>CK925</f>
        <v>0</v>
      </c>
      <c r="CS923">
        <f>CN925</f>
        <v>0</v>
      </c>
      <c r="CW923" s="28"/>
      <c r="CY923" s="61">
        <v>-8.7151637982969737E-2</v>
      </c>
      <c r="DA923" s="17">
        <v>0</v>
      </c>
      <c r="DB923">
        <v>1</v>
      </c>
      <c r="DD923" s="73">
        <f>(DB921*DB923)*(1-COS(RADIANS(CW921+45)))-DB922*(SIN(RADIANS(CW921+45)))</f>
        <v>0</v>
      </c>
      <c r="DE923" s="73">
        <f>(DB922*DB923)*(1-COS(RADIANS(CW921+45)))+DB921*(SIN(RADIANS(CW921+45)))</f>
        <v>0</v>
      </c>
      <c r="DF923" s="73">
        <f>(DB923^2)*(1-COS(RADIANS(CW921+45)))+(COS(RADIANS(CW921+45)))</f>
        <v>1</v>
      </c>
      <c r="DG923" s="10"/>
      <c r="DH923">
        <v>0</v>
      </c>
      <c r="DI923" s="23">
        <f>SIN(RADIANS('[1]Biaxial Input'!$F$21))*SIN(RADIANS(0))</f>
        <v>0</v>
      </c>
      <c r="DK923" s="30">
        <f>(DI921*DI923)*(1-COS(RADIANS(CV921)))-DI922*(SIN(RADIANS(CV921)))</f>
        <v>6.0796772806267756E-3</v>
      </c>
      <c r="DL923" s="30">
        <f>(DI922*DI923)*(1-COS(RADIANS(CV921)))+DI921*(SIN(RADIANS(CV921)))</f>
        <v>8.694343573875718E-2</v>
      </c>
      <c r="DM923" s="30">
        <f>(DI923^2)*(1-COS(RADIANS(CV921)))+(COS(RADIANS(CV921)))</f>
        <v>0.99619469809174555</v>
      </c>
      <c r="DO923">
        <v>-8.7151637982969737E-2</v>
      </c>
      <c r="DQ923" s="28">
        <f>(DB921*DB923)*(1-COS(RADIANS(CU921)))-DB922*(SIN(RADIANS(CU921)))</f>
        <v>0</v>
      </c>
      <c r="DR923" s="28">
        <f>(DB922*DB923)*(1-COS(RADIANS(CU921)))+DB921*(SIN(RADIANS(CU921)))</f>
        <v>0</v>
      </c>
      <c r="DS923" s="28">
        <f>(DB923^2)*(1-COS(RADIANS(CU921)))+(COS(RADIANS(CU921)))</f>
        <v>1</v>
      </c>
      <c r="DU923" s="61">
        <v>-8.4586688158175879E-4</v>
      </c>
      <c r="DW923" s="17">
        <v>0</v>
      </c>
      <c r="DX923">
        <v>1</v>
      </c>
      <c r="DZ923" s="73">
        <f>(DB921*DB921)*(1-COS(RADIANS(CW921-45)))-DB921*(SIN(RADIANS(CW921-45)))</f>
        <v>0</v>
      </c>
      <c r="EA923" s="73">
        <f>(DB922*DB923)*(1-COS(RADIANS(CW921-45)))+DB921*(SIN(RADIANS(CW921-45)))</f>
        <v>0</v>
      </c>
      <c r="EB923" s="73">
        <f>(DB923^2)*(1-COS(RADIANS(CW921-45)))+(COS(RADIANS(CW921-45)))</f>
        <v>1</v>
      </c>
      <c r="EC923" s="10"/>
      <c r="ED923">
        <v>0</v>
      </c>
      <c r="EE923" s="1">
        <v>-8.4586688158175879E-4</v>
      </c>
      <c r="EG923">
        <f>CY923+DU923</f>
        <v>-8.799750486455149E-2</v>
      </c>
      <c r="EH923">
        <f>EG923/(SQRT(EG921^2+EG922^2+EG923^2))</f>
        <v>-6.2223632417220551E-2</v>
      </c>
      <c r="EJ923">
        <f>Q923+AM923</f>
        <v>-1.2504670444925967</v>
      </c>
      <c r="EK923">
        <f>EJ923/(SQRT(EJ921^2+EJ922^2+EJ923^2))</f>
        <v>-0.90829383379846673</v>
      </c>
      <c r="EM923" s="23">
        <f>CY921*DU922-CY922*DU921</f>
        <v>-0.99619469809174555</v>
      </c>
      <c r="ER923">
        <f t="shared" ref="ER923:ES925" si="1395">CK922</f>
        <v>0.93180266183863136</v>
      </c>
      <c r="ES923">
        <f t="shared" si="1395"/>
        <v>-0.87956522186239505</v>
      </c>
      <c r="ET923" t="e">
        <f>#REF!</f>
        <v>#REF!</v>
      </c>
      <c r="EU923" t="e">
        <f>#REF!</f>
        <v>#REF!</v>
      </c>
      <c r="EY923" s="28"/>
      <c r="EZ923" s="10"/>
      <c r="FA923" s="61">
        <v>-8.7123601953767268E-2</v>
      </c>
      <c r="FB923" s="13">
        <f>BW924</f>
        <v>0</v>
      </c>
      <c r="FC923" s="17">
        <v>0</v>
      </c>
      <c r="FD923">
        <v>1</v>
      </c>
      <c r="FF923" s="73">
        <f>(FD921*FD923)*(1-COS(RADIANS(EY921+45)))-FD922*(SIN(RADIANS(EY921+45)))</f>
        <v>0</v>
      </c>
      <c r="FG923" s="73">
        <f>(FD922*FD923)*(1-COS(RADIANS(EY921+45)))+FD921*(SIN(RADIANS(EY921+45)))</f>
        <v>0</v>
      </c>
      <c r="FH923" s="73">
        <f>(FD923^2)*(1-COS(RADIANS(EY921+45)))+(COS(RADIANS(EY921+45)))</f>
        <v>1</v>
      </c>
      <c r="FI923" s="10"/>
      <c r="FJ923">
        <v>0</v>
      </c>
      <c r="FK923" s="23">
        <f>SIN(RADIANS(176))*SIN(RADIANS(0))</f>
        <v>0</v>
      </c>
      <c r="FM923" s="30">
        <f>(FK921*FK923)*(1-COS(RADIANS(EX921)))-FK922*(SIN(RADIANS(EX921)))</f>
        <v>6.0796772806267756E-3</v>
      </c>
      <c r="FN923" s="30">
        <f>(FK922*FK923)*(1-COS(RADIANS(EX921)))+FK921*(SIN(RADIANS(EX921)))</f>
        <v>8.694343573875718E-2</v>
      </c>
      <c r="FO923" s="30">
        <f>(FK923^2)*(1-COS(RADIANS(EX921)))+(COS(RADIANS(EX921)))</f>
        <v>0.99619469809174555</v>
      </c>
      <c r="FQ923">
        <v>-8.7123601953767268E-2</v>
      </c>
      <c r="FS923" s="28">
        <f>(FD921*FD923)*(1-COS(RADIANS(EW921)))-FD922*(SIN(RADIANS(EW921)))</f>
        <v>0</v>
      </c>
      <c r="FT923" s="28">
        <f>(FD922*FD923)*(1-COS(RADIANS(EW921)))+FD921*(SIN(RADIANS(EW921)))</f>
        <v>0</v>
      </c>
      <c r="FU923" s="28">
        <f>(FD923^2)*(1-COS(RADIANS(EW921)))+(COS(RADIANS(EW921)))</f>
        <v>1</v>
      </c>
      <c r="FW923" s="61">
        <v>-2.3667438597124116E-3</v>
      </c>
      <c r="FX923" s="13">
        <f>BX924</f>
        <v>0</v>
      </c>
      <c r="FY923" s="17">
        <v>0</v>
      </c>
      <c r="FZ923">
        <v>1</v>
      </c>
      <c r="GB923" s="73">
        <f>(FD921*FD921)*(1-COS(RADIANS(EY921-45)))-FD921*(SIN(RADIANS(EY921-45)))</f>
        <v>0</v>
      </c>
      <c r="GC923" s="73">
        <f>(FD922*FD923)*(1-COS(RADIANS(EY921-45)))+FD921*(SIN(RADIANS(EY921-45)))</f>
        <v>0</v>
      </c>
      <c r="GD923" s="73">
        <f>(FD923^2)*(1-COS(RADIANS(EY921-45)))+(COS(RADIANS(EY921-45)))</f>
        <v>0.99999999999999989</v>
      </c>
      <c r="GE923" s="10"/>
      <c r="GF923">
        <v>0</v>
      </c>
      <c r="GG923" s="1">
        <v>-2.3667438597124116E-3</v>
      </c>
      <c r="GI923">
        <f>FA923+FW923</f>
        <v>-8.9490345813479685E-2</v>
      </c>
      <c r="GJ923">
        <f>GI923/(SQRT(GI921^2+GI922^2+GI923^2))</f>
        <v>-6.3279230375440643E-2</v>
      </c>
      <c r="GL923" t="e">
        <f>#REF!+DC923</f>
        <v>#REF!</v>
      </c>
      <c r="GM923" t="e">
        <f>GL923/(SQRT(GL921^2+GL922^2+GL923^2))</f>
        <v>#REF!</v>
      </c>
      <c r="GO923" s="27">
        <f>FA921*FW922-FA922*FW921</f>
        <v>-0.99619469809174532</v>
      </c>
    </row>
    <row r="924" spans="1:197" x14ac:dyDescent="0.2">
      <c r="D924" t="s">
        <v>9</v>
      </c>
      <c r="E924" s="5">
        <f t="shared" si="1394"/>
        <v>0.34974090714269884</v>
      </c>
      <c r="F924" s="6">
        <f t="shared" si="1394"/>
        <v>-0.3447469567785969</v>
      </c>
      <c r="G924" s="7">
        <f t="shared" ref="G924:G925" si="1396">Q923</f>
        <v>-0.35000203322171319</v>
      </c>
      <c r="H924" s="8">
        <f t="shared" ref="H924:H925" si="1397">AM923</f>
        <v>-0.90046501127088363</v>
      </c>
      <c r="J924" s="10"/>
      <c r="Q924" s="61">
        <v>-7.610323619825958E-2</v>
      </c>
      <c r="S924" s="17">
        <v>0</v>
      </c>
      <c r="T924">
        <v>1</v>
      </c>
      <c r="V924" s="73">
        <f>(T922*T924)*(1-COS(RADIANS(O922+45)))-T923*(SIN(RADIANS(O922+45)))</f>
        <v>0</v>
      </c>
      <c r="W924" s="73">
        <f>(T923*T924)*(1-COS(RADIANS(O922+45)))+T922*(SIN(RADIANS(O922+45)))</f>
        <v>0</v>
      </c>
      <c r="X924" s="73">
        <f>(T924^2)*(1-COS(RADIANS(O922+45)))+(COS(RADIANS(O922+45)))</f>
        <v>1</v>
      </c>
      <c r="Y924" s="10"/>
      <c r="Z924">
        <v>0</v>
      </c>
      <c r="AA924" s="23">
        <f>SIN(RADIANS('[1]Biaxial Input'!$F$21))*SIN(RADIANS(0))</f>
        <v>0</v>
      </c>
      <c r="AC924" s="30">
        <f>(AA922*AA924)*(1-COS(RADIANS(N922)))-AA923*(SIN(RADIANS(N922)))</f>
        <v>1.8054303924173627E-2</v>
      </c>
      <c r="AD924" s="30">
        <f>(AA923*AA924)*(1-COS(RADIANS(N922)))+AA922*(SIN(RADIANS(N922)))</f>
        <v>0.25818857491685071</v>
      </c>
      <c r="AE924" s="30">
        <f>(AA924^2)*(1-COS(RADIANS(N922)))+(COS(RADIANS(N922)))</f>
        <v>0.96592582628906831</v>
      </c>
      <c r="AG924">
        <v>-7.610323619825958E-2</v>
      </c>
      <c r="AI924" s="28">
        <f>(T922*T924)*(1-COS(RADIANS(M922)))-T923*(SIN(RADIANS(M922)))</f>
        <v>0</v>
      </c>
      <c r="AJ924" s="28">
        <f>(T923*T924)*(1-COS(RADIANS(M922)))+T922*(SIN(RADIANS(M922)))</f>
        <v>0</v>
      </c>
      <c r="AK924" s="28">
        <f>(T924^2)*(1-COS(RADIANS(M922)))+(COS(RADIANS(M922)))</f>
        <v>1</v>
      </c>
      <c r="AM924" s="61">
        <v>-0.24737743540576326</v>
      </c>
      <c r="AO924" s="17">
        <v>0</v>
      </c>
      <c r="AP924">
        <v>1</v>
      </c>
      <c r="AR924" s="73">
        <f>(T922*T922)*(1-COS(RADIANS(O922-45)))-T922*(SIN(RADIANS(O922-45)))</f>
        <v>0</v>
      </c>
      <c r="AS924" s="73">
        <f>(T923*T924)*(1-COS(RADIANS(O922-45)))+T922*(SIN(RADIANS(O922-45)))</f>
        <v>0</v>
      </c>
      <c r="AT924" s="73">
        <f>(T924^2)*(1-COS(RADIANS(O922-45)))+(COS(RADIANS(O922-45)))</f>
        <v>1</v>
      </c>
      <c r="AU924" s="10"/>
      <c r="AV924">
        <v>0</v>
      </c>
      <c r="AW924" s="1">
        <v>-0.24737743540576326</v>
      </c>
      <c r="BY924" t="s">
        <v>10</v>
      </c>
      <c r="BZ924" s="5">
        <f t="shared" si="1392"/>
        <v>-9.8670839279614439E-2</v>
      </c>
      <c r="CA924" s="6">
        <f t="shared" si="1392"/>
        <v>-0.32743703463395935</v>
      </c>
      <c r="CB924" s="7">
        <f>CY923</f>
        <v>-8.7151637982969737E-2</v>
      </c>
      <c r="CC924" s="8">
        <f>DU923</f>
        <v>-8.4586688158175879E-4</v>
      </c>
      <c r="CE924" s="10"/>
      <c r="CG924" s="10" t="s">
        <v>160</v>
      </c>
      <c r="CH924" s="10">
        <f>-CH921*((EY921-CW921)/(CH923-CE922))</f>
        <v>221.55607767973757</v>
      </c>
      <c r="CI924" s="67"/>
      <c r="CJ924" s="10" t="s">
        <v>10</v>
      </c>
      <c r="CK924" s="5">
        <f t="shared" si="1393"/>
        <v>-9.8670839279614439E-2</v>
      </c>
      <c r="CL924" s="6">
        <f t="shared" si="1393"/>
        <v>-0.32743703463395935</v>
      </c>
      <c r="CM924" s="7">
        <f>FA923</f>
        <v>-8.7123601953767268E-2</v>
      </c>
      <c r="CN924" s="8">
        <f>FW923</f>
        <v>-2.3667438597124116E-3</v>
      </c>
      <c r="CW924" s="28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EE924" s="1"/>
      <c r="EI924" s="64">
        <f>(DEGREES(ACOS((EH921*EK921+EH922*EK922+EH923*EK923)/((SQRT(EH921^2+EH922^2+EH923^2))*(SQRT(EK921^2+EK922^2+EK923^2))))))</f>
        <v>109.39594151676309</v>
      </c>
      <c r="ER924">
        <f t="shared" si="1395"/>
        <v>0.3492962422733713</v>
      </c>
      <c r="ES924">
        <f t="shared" si="1395"/>
        <v>-0.34518112468713447</v>
      </c>
      <c r="ET924" t="e">
        <f>#REF!</f>
        <v>#REF!</v>
      </c>
      <c r="EU924" t="e">
        <f>#REF!</f>
        <v>#REF!</v>
      </c>
      <c r="EY924" s="28"/>
      <c r="EZ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GG924" s="1"/>
      <c r="GK924" s="64" t="e">
        <f>(DEGREES(ACOS((GJ921*GM921+GJ922*GM922+GJ923*GM923)/((SQRT(GJ921^2+GJ922^2+GJ923^2))*(SQRT(GM921^2+GM922^2+GM923^2))))))</f>
        <v>#VALUE!</v>
      </c>
    </row>
    <row r="925" spans="1:197" x14ac:dyDescent="0.2">
      <c r="D925" t="s">
        <v>10</v>
      </c>
      <c r="E925" s="5">
        <f t="shared" si="1394"/>
        <v>-9.8556904303954668E-2</v>
      </c>
      <c r="F925" s="6">
        <f t="shared" si="1394"/>
        <v>-0.32735285907661849</v>
      </c>
      <c r="G925" s="7">
        <f t="shared" si="1396"/>
        <v>-7.610323619825958E-2</v>
      </c>
      <c r="H925" s="8">
        <f t="shared" si="1397"/>
        <v>-0.24737743540576326</v>
      </c>
      <c r="J925" s="10"/>
      <c r="Z925" s="10"/>
      <c r="AA925" s="10"/>
      <c r="AB925" s="10"/>
      <c r="AC925" s="10"/>
      <c r="AD925" s="10"/>
      <c r="AE925" s="10"/>
      <c r="AF925" s="10"/>
      <c r="AG925" s="10"/>
      <c r="AH925" s="10"/>
      <c r="AW925" s="1"/>
      <c r="CS925" s="15"/>
      <c r="CW925" s="28"/>
      <c r="CY925" s="82" t="s">
        <v>148</v>
      </c>
      <c r="CZ925" s="13"/>
      <c r="DB925" s="10"/>
      <c r="DC925" s="10"/>
      <c r="DD925" s="10"/>
      <c r="DE925" s="10"/>
      <c r="DF925" s="10"/>
      <c r="DG925" s="10"/>
      <c r="DH925" s="80"/>
      <c r="DI925" s="23" t="s">
        <v>149</v>
      </c>
      <c r="DM925" s="1"/>
      <c r="DO925" s="80"/>
      <c r="DS925" s="13"/>
      <c r="DT925" s="81"/>
      <c r="DU925" s="82" t="s">
        <v>150</v>
      </c>
      <c r="DW925" s="13"/>
      <c r="DX925" s="13"/>
      <c r="EA925" s="1"/>
      <c r="EE925" s="1"/>
      <c r="ER925">
        <f t="shared" si="1395"/>
        <v>-9.8670839279614439E-2</v>
      </c>
      <c r="ES925">
        <f t="shared" si="1395"/>
        <v>-0.32743703463395935</v>
      </c>
      <c r="ET925" t="e">
        <f>#REF!</f>
        <v>#REF!</v>
      </c>
      <c r="EU925" t="e">
        <f>#REF!</f>
        <v>#REF!</v>
      </c>
      <c r="EY925" s="28"/>
      <c r="EZ925" s="10"/>
      <c r="FA925" s="82" t="s">
        <v>148</v>
      </c>
      <c r="FB925" s="13"/>
      <c r="FD925" s="10"/>
      <c r="FE925" s="10"/>
      <c r="FF925" s="10"/>
      <c r="FG925" s="10"/>
      <c r="FH925" s="10"/>
      <c r="FI925" s="10"/>
      <c r="FJ925" s="80"/>
      <c r="FK925" s="23" t="s">
        <v>149</v>
      </c>
      <c r="FO925" s="1"/>
      <c r="FQ925" s="80"/>
      <c r="FU925" s="13"/>
      <c r="FV925" s="81"/>
      <c r="FW925" s="82" t="s">
        <v>150</v>
      </c>
      <c r="FY925" s="13"/>
      <c r="FZ925" s="13"/>
      <c r="GC925" s="1"/>
      <c r="GG925" s="1"/>
      <c r="GK925" s="13"/>
    </row>
    <row r="926" spans="1:197" x14ac:dyDescent="0.2">
      <c r="A926" s="2" t="s">
        <v>3</v>
      </c>
      <c r="J926" s="10"/>
      <c r="Q926" s="82" t="s">
        <v>148</v>
      </c>
      <c r="R926" s="13"/>
      <c r="T926" s="10"/>
      <c r="U926" s="10"/>
      <c r="V926" s="10"/>
      <c r="W926" s="10"/>
      <c r="X926" s="10"/>
      <c r="Y926" s="10"/>
      <c r="Z926" s="80"/>
      <c r="AA926" s="23" t="s">
        <v>149</v>
      </c>
      <c r="AE926" s="1"/>
      <c r="AG926" s="80"/>
      <c r="AK926" s="13"/>
      <c r="AL926" s="81"/>
      <c r="AM926" s="82" t="s">
        <v>150</v>
      </c>
      <c r="AO926" s="13"/>
      <c r="AP926" s="13"/>
      <c r="AS926" s="1"/>
      <c r="AW926" s="1"/>
      <c r="BZ926" s="5" t="s">
        <v>4</v>
      </c>
      <c r="CA926" s="6" t="s">
        <v>5</v>
      </c>
      <c r="CB926" s="7" t="s">
        <v>6</v>
      </c>
      <c r="CC926" s="8" t="s">
        <v>1</v>
      </c>
      <c r="CD926">
        <v>13</v>
      </c>
      <c r="CE926" s="9" t="s">
        <v>7</v>
      </c>
      <c r="CG926" s="90" t="s">
        <v>157</v>
      </c>
      <c r="CH926" s="61">
        <f>CE927-((CH928-CE927)/(EY926-CW926))*CW926</f>
        <v>8.595207834116998</v>
      </c>
      <c r="CI926" s="10"/>
      <c r="CK926" s="5" t="s">
        <v>4</v>
      </c>
      <c r="CL926" s="6" t="s">
        <v>5</v>
      </c>
      <c r="CM926" s="7" t="s">
        <v>6</v>
      </c>
      <c r="CN926" s="8" t="s">
        <v>1</v>
      </c>
      <c r="CO926" s="10"/>
      <c r="CP926">
        <f t="shared" ref="CP926:CQ928" si="1398">BZ927</f>
        <v>0.93180266183863136</v>
      </c>
      <c r="CQ926">
        <f t="shared" si="1398"/>
        <v>-0.87956522186239505</v>
      </c>
      <c r="CR926">
        <f>CI930</f>
        <v>0</v>
      </c>
      <c r="CS926">
        <f>CL930</f>
        <v>0</v>
      </c>
      <c r="CU926" s="17">
        <f>CU830</f>
        <v>30</v>
      </c>
      <c r="CV926" s="17">
        <f>CV830</f>
        <v>-10</v>
      </c>
      <c r="CW926" s="31">
        <f>CH833</f>
        <v>262.29843135903258</v>
      </c>
      <c r="CY926" s="61">
        <f t="array" ref="CY926:CY928">MMULT(DQ926:DS928,DO926:DO928)</f>
        <v>0.91752410247511329</v>
      </c>
      <c r="CZ926" s="13"/>
      <c r="DA926" s="17">
        <v>1</v>
      </c>
      <c r="DB926">
        <v>0</v>
      </c>
      <c r="DD926" s="73">
        <f>(DB926^2)*(1-COS(RADIANS(CW926+45)))+(COS(RADIANS(CW926+45)))</f>
        <v>0.60596662160568615</v>
      </c>
      <c r="DE926" s="73">
        <f>(DB926*DB927)*(1-COS(RADIANS(CW926+45)))-DB928*(SIN(RADIANS(CW926+45)))</f>
        <v>0.79549007127668858</v>
      </c>
      <c r="DF926" s="73">
        <f>(DB926*DB928)*(1-COS(RADIANS(CW926+45)))+DB927*(SIN(RADIANS(CW926+45)))</f>
        <v>0</v>
      </c>
      <c r="DG926" s="10"/>
      <c r="DH926">
        <f t="array" ref="DH926:DH928">MMULT(DD926:DF928,DA926:DA928)</f>
        <v>0.60596662160568615</v>
      </c>
      <c r="DI926" s="23">
        <f>COS(RADIANS('[1]Biaxial Input'!$F$21))</f>
        <v>-0.9975640502598242</v>
      </c>
      <c r="DK926" s="30">
        <f>(DI926^2)*(1-COS(RADIANS(CV926)))+(COS(RADIANS(CV926)))</f>
        <v>0.99992607504832687</v>
      </c>
      <c r="DL926" s="30">
        <f>(DI926*DI927)*(1-COS(RADIANS(CV926)))-DI928*(SIN(RADIANS(CV926)))</f>
        <v>-1.0571760619211149E-3</v>
      </c>
      <c r="DM926" s="30">
        <f>(DI926*DI928)*(1-COS(RADIANS(CV926)))+DI927*(SIN(RADIANS(CV926)))</f>
        <v>-1.2113084546138469E-2</v>
      </c>
      <c r="DO926">
        <f t="array" ref="DO926:DO928">MMULT(DK926:DM928,DH926:DH928)</f>
        <v>0.60676279861331806</v>
      </c>
      <c r="DQ926" s="28">
        <f>(DB926^2)*(1-COS(RADIANS(CU926)))+(COS(RADIANS(CU926)))</f>
        <v>0.86602540378443871</v>
      </c>
      <c r="DR926" s="28">
        <f>(DB926*DB927)*(1-COS(RADIANS(CU926)))-DB928*(SIN(RADIANS(CU926)))</f>
        <v>-0.49999999999999994</v>
      </c>
      <c r="DS926" s="28">
        <f>(DB926*DB928)*(1-COS(RADIANS(CU926)))+DB927*(SIN(RADIANS(CU926)))</f>
        <v>0</v>
      </c>
      <c r="DU926" s="61">
        <f t="array" ref="DU926:DU928">MMULT(DQ926:DS928,EE926:EE928)</f>
        <v>-0.39032666971231567</v>
      </c>
      <c r="DV926" s="13"/>
      <c r="DW926" s="17">
        <v>1</v>
      </c>
      <c r="DX926">
        <v>0</v>
      </c>
      <c r="DZ926" s="73">
        <f>(DB926^2)*(1-COS(RADIANS(CW926-45)))+(COS(RADIANS(CW926-45)))</f>
        <v>-0.79549007127668825</v>
      </c>
      <c r="EA926" s="73">
        <f>(DB926*DB927)*(1-COS(RADIANS(CW926-45)))-DB928*(SIN(RADIANS(CW926-45)))</f>
        <v>0.6059666216056866</v>
      </c>
      <c r="EB926" s="73">
        <f>(DB926*DB928)*(1-COS(RADIANS(CW926-45)))+DB927*(SIN(RADIANS(CW926-45)))</f>
        <v>0</v>
      </c>
      <c r="EC926" s="10"/>
      <c r="ED926">
        <f t="array" ref="ED926:ED928">MMULT(DZ926:EB928,DA926:DA928)</f>
        <v>-0.79549007127668825</v>
      </c>
      <c r="EE926" s="1">
        <f t="array" ref="EE926:EE928">MMULT(DK926:DM928,ED926:ED928)</f>
        <v>-0.79479065130492788</v>
      </c>
      <c r="EG926">
        <f>CY926+DU926</f>
        <v>0.52719743276279762</v>
      </c>
      <c r="EH926">
        <f>EG926/(SQRT(EG926^2+EG927^2+EG928^2))</f>
        <v>0.37278487973071311</v>
      </c>
      <c r="EJ926">
        <f>Q926+AM926</f>
        <v>0</v>
      </c>
      <c r="EK926">
        <f>EJ926/(SQRT(EJ926^2+EJ927^2+EJ928^2))</f>
        <v>0</v>
      </c>
      <c r="EM926" s="23">
        <f>CY927*DU928-CY928*DU927</f>
        <v>-7.6122350781685638E-2</v>
      </c>
      <c r="EO926" s="15">
        <v>13</v>
      </c>
      <c r="EP926" s="9" t="s">
        <v>7</v>
      </c>
      <c r="EW926" s="17">
        <f>CU926</f>
        <v>30</v>
      </c>
      <c r="EX926" s="17">
        <f>CV926</f>
        <v>-10</v>
      </c>
      <c r="EY926" s="31">
        <f>1+CW926</f>
        <v>263.29843135903258</v>
      </c>
      <c r="EZ926" s="10"/>
      <c r="FA926" s="61">
        <f t="array" ref="FA926:FA928">MMULT(FS926:FU928,FQ926:FQ928)</f>
        <v>0.92419649879330978</v>
      </c>
      <c r="FB926" s="13">
        <f>BW927</f>
        <v>0</v>
      </c>
      <c r="FC926" s="17">
        <v>1</v>
      </c>
      <c r="FD926">
        <v>0</v>
      </c>
      <c r="FF926" s="73">
        <f>(FD926^2)*(1-COS(RADIANS(EY926+45)))+(COS(RADIANS(EY926+45)))</f>
        <v>0.61975754599489541</v>
      </c>
      <c r="FG926" s="73">
        <f>(FD926*FD927)*(1-COS(RADIANS(EY926+45)))-FD928*(SIN(RADIANS(EY926+45)))</f>
        <v>0.78479333851810007</v>
      </c>
      <c r="FH926" s="73">
        <f>(FD926*FD928)*(1-COS(RADIANS(EY926+45)))+FD927*(SIN(RADIANS(EY926+45)))</f>
        <v>0</v>
      </c>
      <c r="FI926" s="10"/>
      <c r="FJ926">
        <f t="array" ref="FJ926:FJ928">MMULT(FF926:FH928,FC926:FC928)</f>
        <v>0.61975754599489541</v>
      </c>
      <c r="FK926" s="23">
        <f>COS(RADIANS(176))</f>
        <v>-0.9975640502598242</v>
      </c>
      <c r="FM926" s="30">
        <f>(FK926^2)*(1-COS(RADIANS(EX926)))+(COS(RADIANS(EX926)))</f>
        <v>0.99992607504832687</v>
      </c>
      <c r="FN926" s="30">
        <f>(FK926*FK927)*(1-COS(RADIANS(EX926)))-FK928*(SIN(RADIANS(EX926)))</f>
        <v>-1.0571760619211149E-3</v>
      </c>
      <c r="FO926" s="30">
        <f>(FK926*FK928)*(1-COS(RADIANS(EX926)))+FK927*(SIN(RADIANS(EX926)))</f>
        <v>-1.2113084546138469E-2</v>
      </c>
      <c r="FQ926">
        <f t="array" ref="FQ926:FQ928">MMULT(FM926:FO928,FJ926:FJ928)</f>
        <v>0.62054139517929519</v>
      </c>
      <c r="FS926" s="28">
        <f>(FD926^2)*(1-COS(RADIANS(EW926)))+(COS(RADIANS(EW926)))</f>
        <v>0.86602540378443871</v>
      </c>
      <c r="FT926" s="28">
        <f>(FD926*FD927)*(1-COS(RADIANS(EW926)))-FD928*(SIN(RADIANS(EW926)))</f>
        <v>-0.49999999999999994</v>
      </c>
      <c r="FU926" s="28">
        <f>(FD926*FD928)*(1-COS(RADIANS(EW926)))+FD927*(SIN(RADIANS(EW926)))</f>
        <v>0</v>
      </c>
      <c r="FW926" s="61">
        <f t="array" ref="FW926:FW928">MMULT(FS926:FU928,GG926:GG928)</f>
        <v>-0.37425421751752952</v>
      </c>
      <c r="FX926" s="13">
        <f>BX927</f>
        <v>0</v>
      </c>
      <c r="FY926" s="17">
        <v>1</v>
      </c>
      <c r="FZ926">
        <v>0</v>
      </c>
      <c r="GB926" s="73">
        <f>(FD926^2)*(1-COS(RADIANS(EY926-45)))+(COS(RADIANS(EY926-45)))</f>
        <v>-0.78479333851810029</v>
      </c>
      <c r="GC926" s="73">
        <f>(FD926*FD927)*(1-COS(RADIANS(EY926-45)))-FD928*(SIN(RADIANS(EY926-45)))</f>
        <v>0.61975754599489508</v>
      </c>
      <c r="GD926" s="73">
        <f>(FD926*FD928)*(1-COS(RADIANS(EY926-45)))+FD927*(SIN(RADIANS(EY926-45)))</f>
        <v>0</v>
      </c>
      <c r="GE926" s="10"/>
      <c r="GF926">
        <f t="array" ref="GF926:GF928">MMULT(GB926:GD928,FC926:FC928)</f>
        <v>-0.78479333851810029</v>
      </c>
      <c r="GG926" s="1">
        <f t="array" ref="GG926:GG928">MMULT(FM926:FO928,GF926:GF928)</f>
        <v>-0.78408012986665609</v>
      </c>
      <c r="GI926">
        <f>FA926+FW926</f>
        <v>0.54994228127578026</v>
      </c>
      <c r="GJ926">
        <f>GI926/(SQRT(GI926^2+GI927^2+GI928^2))</f>
        <v>0.38886791635130397</v>
      </c>
      <c r="GL926" t="e">
        <f>CH927+DC926</f>
        <v>#VALUE!</v>
      </c>
      <c r="GM926" t="e">
        <f>GL926/(SQRT(GL926^2+GL927^2+GL928^2))</f>
        <v>#VALUE!</v>
      </c>
      <c r="GO926" s="27">
        <f>FA927*FW928-FA928*FW927</f>
        <v>-7.6122350781685638E-2</v>
      </c>
    </row>
    <row r="927" spans="1:197" x14ac:dyDescent="0.2">
      <c r="A927" s="2">
        <f>DEGREES(ACOS(((C945*C948+C946*C949+C947*C950)/(((SQRT((C945^2)+(C946^2)+(C947^2)))*(SQRT((C948^2)+(C949^2)+(C950^2))))))))</f>
        <v>155.21278104521164</v>
      </c>
      <c r="E927" s="5" t="s">
        <v>4</v>
      </c>
      <c r="F927" s="6" t="s">
        <v>5</v>
      </c>
      <c r="G927" s="7" t="s">
        <v>6</v>
      </c>
      <c r="H927" s="8" t="s">
        <v>1</v>
      </c>
      <c r="I927">
        <v>15</v>
      </c>
      <c r="J927" s="9" t="s">
        <v>7</v>
      </c>
      <c r="K927">
        <v>15</v>
      </c>
      <c r="L927" s="10"/>
      <c r="M927" s="17">
        <f>A871</f>
        <v>10</v>
      </c>
      <c r="N927" s="17">
        <f>B871</f>
        <v>-20</v>
      </c>
      <c r="O927" s="17">
        <f>C871</f>
        <v>282.7</v>
      </c>
      <c r="Q927" s="61">
        <f t="array" ref="Q927:Q929">MMULT(AI927:AK929,AG927:AG929)</f>
        <v>0.92222114327328986</v>
      </c>
      <c r="R927" s="13"/>
      <c r="S927" s="17">
        <v>1</v>
      </c>
      <c r="T927">
        <v>0</v>
      </c>
      <c r="V927" s="73">
        <f>(T927^2)*(1-COS(RADIANS(O927+45)))+(COS(RADIANS(O927+45)))</f>
        <v>0.84526183322185577</v>
      </c>
      <c r="W927" s="73">
        <f>(T927*T928)*(1-COS(RADIANS(O927+45)))-T929*(SIN(RADIANS(O927+45)))</f>
        <v>0.5343523493898269</v>
      </c>
      <c r="X927" s="73">
        <f>(T927*T929)*(1-COS(RADIANS(O927+45)))+T928*(SIN(RADIANS(O927+45)))</f>
        <v>0</v>
      </c>
      <c r="Y927" s="10"/>
      <c r="Z927">
        <f t="array" ref="Z927:Z929">MMULT(V927:X929,S927:S929)</f>
        <v>0.84526183322185577</v>
      </c>
      <c r="AA927" s="23">
        <f>COS(RADIANS('[1]Biaxial Input'!$F$21))</f>
        <v>-0.9975640502598242</v>
      </c>
      <c r="AC927" s="30">
        <f>(AA927^2)*(1-COS(RADIANS(N927)))+(COS(RADIANS(N927)))</f>
        <v>0.99970654636555623</v>
      </c>
      <c r="AD927" s="30">
        <f>(AA927*AA928)*(1-COS(RADIANS(N927)))-AA929*(SIN(RADIANS(N927)))</f>
        <v>-4.1965824879998722E-3</v>
      </c>
      <c r="AE927" s="30">
        <f>(AA927*AA929)*(1-COS(RADIANS(N927)))+AA928*(SIN(RADIANS(N927)))</f>
        <v>-2.3858119147859059E-2</v>
      </c>
      <c r="AG927">
        <f t="array" ref="AG927:AG929">MMULT(AC927:AE929,Z927:Z929)</f>
        <v>0.84725624177671111</v>
      </c>
      <c r="AI927" s="28">
        <f>(T927^2)*(1-COS(RADIANS(M927)))+(COS(RADIANS(M927)))</f>
        <v>0.98480775301220802</v>
      </c>
      <c r="AJ927" s="28">
        <f>(T927*T928)*(1-COS(RADIANS(M927)))-T929*(SIN(RADIANS(M927)))</f>
        <v>-0.17364817766693033</v>
      </c>
      <c r="AK927" s="28">
        <f>(T927*T929)*(1-COS(RADIANS(M927)))+T928*(SIN(RADIANS(M927)))</f>
        <v>0</v>
      </c>
      <c r="AM927" s="61">
        <f t="array" ref="AM927:AM929">MMULT(AI927:AK929,AW927:AW929)</f>
        <v>-0.38500654584023475</v>
      </c>
      <c r="AN927" s="13"/>
      <c r="AO927" s="17">
        <v>1</v>
      </c>
      <c r="AP927">
        <v>0</v>
      </c>
      <c r="AR927" s="73">
        <f>(T927^2)*(1-COS(RADIANS(O927-45)))+(COS(RADIANS(O927-45)))</f>
        <v>-0.5343523493898269</v>
      </c>
      <c r="AS927" s="73">
        <f>(T927*T928)*(1-COS(RADIANS(O927-45)))-T929*(SIN(RADIANS(O927-45)))</f>
        <v>0.84526183322185577</v>
      </c>
      <c r="AT927" s="73">
        <f>(T927*T929)*(1-COS(RADIANS(O927-45)))+T928*(SIN(RADIANS(O927-45)))</f>
        <v>0</v>
      </c>
      <c r="AU927" s="10"/>
      <c r="AV927">
        <f t="array" ref="AV927:AV929">MMULT(AR927:AT929,S927:S929)</f>
        <v>-0.5343523493898269</v>
      </c>
      <c r="AW927" s="1">
        <f t="array" ref="AW927:AW929">MMULT(AC927:AE929,AV927:AV929)</f>
        <v>-0.53064833074375128</v>
      </c>
      <c r="BY927" t="s">
        <v>8</v>
      </c>
      <c r="BZ927" s="5">
        <f t="shared" ref="BZ927:CA929" si="1399">BZ922</f>
        <v>0.93180266183863136</v>
      </c>
      <c r="CA927" s="6">
        <f t="shared" si="1399"/>
        <v>-0.87956522186239505</v>
      </c>
      <c r="CB927" s="7">
        <f>CY926</f>
        <v>0.91752410247511329</v>
      </c>
      <c r="CC927" s="8">
        <f>DU926</f>
        <v>-0.39032666971231567</v>
      </c>
      <c r="CE927" s="9">
        <f>((SUMPRODUCT(CB927:CB929,BZ927:BZ929))*(SUMPRODUCT(CB927:CB929,CA927:CA929)))-((SUMPRODUCT(CC927:CC929,BZ927:BZ929))*(SUMPRODUCT(CC927:CC929,CA927:CA929)))</f>
        <v>-2.1649348980190553E-15</v>
      </c>
      <c r="CG927">
        <v>1</v>
      </c>
      <c r="CH927" t="s">
        <v>161</v>
      </c>
      <c r="CI927" s="67"/>
      <c r="CJ927" s="1" t="s">
        <v>8</v>
      </c>
      <c r="CK927" s="5">
        <f t="shared" ref="CK927:CL929" si="1400">BZ927</f>
        <v>0.93180266183863136</v>
      </c>
      <c r="CL927" s="6">
        <f t="shared" si="1400"/>
        <v>-0.87956522186239505</v>
      </c>
      <c r="CM927" s="7">
        <f>FA926</f>
        <v>0.92419649879330978</v>
      </c>
      <c r="CN927" s="8">
        <f>FW926</f>
        <v>-0.37425421751752952</v>
      </c>
      <c r="CO927" s="10"/>
      <c r="CP927">
        <f t="shared" si="1398"/>
        <v>0.3492962422733713</v>
      </c>
      <c r="CQ927">
        <f t="shared" si="1398"/>
        <v>-0.34518112468713447</v>
      </c>
      <c r="CR927">
        <f>CJ930</f>
        <v>0</v>
      </c>
      <c r="CS927">
        <f>CM930</f>
        <v>0</v>
      </c>
      <c r="CW927" s="28"/>
      <c r="CY927" s="61">
        <v>-0.37567276542929351</v>
      </c>
      <c r="DA927" s="17">
        <v>0</v>
      </c>
      <c r="DB927">
        <v>0</v>
      </c>
      <c r="DD927" s="73">
        <f>(DB926*DB927)*(1-COS(RADIANS(CW926+45)))+DB928*(SIN(RADIANS(CW926+45)))</f>
        <v>-0.79549007127668858</v>
      </c>
      <c r="DE927" s="73">
        <f>(DB927^2)*(1-COS(RADIANS(CW926+45)))+(COS(RADIANS(CW926+45)))</f>
        <v>0.60596662160568615</v>
      </c>
      <c r="DF927" s="73">
        <f>(DB927*DB928)*(1-COS(RADIANS(CW926+45)))-DB926*(SIN(RADIANS(CW926+45)))</f>
        <v>0</v>
      </c>
      <c r="DG927" s="10"/>
      <c r="DH927">
        <v>-0.79549007127668858</v>
      </c>
      <c r="DI927" s="23">
        <f>SIN(RADIANS('[1]Biaxial Input'!$F$21))*(COS(RADIANS(0)))</f>
        <v>6.9756473744125524E-2</v>
      </c>
      <c r="DK927" s="30">
        <f>(DI926*DI927)*(1-COS(RADIANS(CV926)))+DI928*(SIN(RADIANS(CV926)))</f>
        <v>-1.0571760619211149E-3</v>
      </c>
      <c r="DL927" s="30">
        <f>(DI927^2)*(1-COS(RADIANS(CV926)))+(COS(RADIANS(CV926)))</f>
        <v>0.98488167796388115</v>
      </c>
      <c r="DM927" s="30">
        <f>(DI927*DI928)*(1-COS(RADIANS(CV926)))-DI926*(SIN(RADIANS(CV926)))</f>
        <v>-0.17322517943366056</v>
      </c>
      <c r="DO927">
        <v>-0.78410420960927718</v>
      </c>
      <c r="DQ927" s="28">
        <f>(DB926*DB927)*(1-COS(RADIANS(CU926)))+DB928*(SIN(RADIANS(CU926)))</f>
        <v>0.49999999999999994</v>
      </c>
      <c r="DR927" s="28">
        <f>(DB927^2)*(1-COS(RADIANS(CU926)))+(COS(RADIANS(CU926)))</f>
        <v>0.86602540378443871</v>
      </c>
      <c r="DS927" s="28">
        <f>(DB927*DB928)*(1-COS(RADIANS(CU926)))-DB926*(SIN(RADIANS(CU926)))</f>
        <v>0</v>
      </c>
      <c r="DU927" s="61">
        <v>-0.91351567911896914</v>
      </c>
      <c r="DW927" s="17">
        <v>0</v>
      </c>
      <c r="DX927">
        <v>0</v>
      </c>
      <c r="DZ927" s="73">
        <f>(DB926*DB927)*(1-COS(RADIANS(CW926-45)))+DB928*(SIN(RADIANS(CW926-45)))</f>
        <v>-0.6059666216056866</v>
      </c>
      <c r="EA927" s="73">
        <f>(DB927^2)*(1-COS(RADIANS(CW926-45)))+(COS(RADIANS(CW926-45)))</f>
        <v>-0.79549007127668825</v>
      </c>
      <c r="EB927" s="73">
        <f>(DB927*DB928)*(1-COS(RADIANS(CW926-45)))-DB926*(SIN(RADIANS(CW926-45)))</f>
        <v>0</v>
      </c>
      <c r="EC927" s="10"/>
      <c r="ED927">
        <v>-0.6059666216056866</v>
      </c>
      <c r="EE927" s="1">
        <v>-0.59596445001626319</v>
      </c>
      <c r="EG927">
        <f>CY927+DU927</f>
        <v>-1.2891884445482626</v>
      </c>
      <c r="EH927">
        <f>EG927/(SQRT(EG926^2+EG927^2+EG928^2))</f>
        <v>-0.91159389136741387</v>
      </c>
      <c r="EJ927">
        <f>Q927+AM927</f>
        <v>0.53721459743305511</v>
      </c>
      <c r="EK927">
        <f>EJ927/(SQRT(EJ926^2+EJ927^2+EJ928^2))</f>
        <v>0.4020540768056321</v>
      </c>
      <c r="EM927" s="23">
        <f>CY928*DU926-CY926*DU928</f>
        <v>0.15607394823773696</v>
      </c>
      <c r="EP927" s="9">
        <f>((SUMPRODUCT(CM927:CM929,BZ927:BZ929))*(SUMPRODUCT(CM927:CM929,CA927:CA929)))-((SUMPRODUCT(CN927:CN929,BZ927:BZ929))*(SUMPRODUCT(CN927:CN929,CA927:CA929)))</f>
        <v>-3.2768811424390476E-2</v>
      </c>
      <c r="EY927" s="28"/>
      <c r="EZ927" s="10"/>
      <c r="FA927" s="61">
        <v>-0.35967250172869081</v>
      </c>
      <c r="FB927" s="13">
        <f>BW928</f>
        <v>0</v>
      </c>
      <c r="FC927" s="17">
        <v>0</v>
      </c>
      <c r="FD927">
        <v>0</v>
      </c>
      <c r="FF927" s="73">
        <f>(FD926*FD927)*(1-COS(RADIANS(EY926+45)))+FD928*(SIN(RADIANS(EY926+45)))</f>
        <v>-0.78479333851810007</v>
      </c>
      <c r="FG927" s="73">
        <f>(FD927^2)*(1-COS(RADIANS(EY926+45)))+(COS(RADIANS(EY926+45)))</f>
        <v>0.61975754599489541</v>
      </c>
      <c r="FH927" s="73">
        <f>(FD927*FD928)*(1-COS(RADIANS(EY926+45)))-FD926*(SIN(RADIANS(EY926+45)))</f>
        <v>0</v>
      </c>
      <c r="FI927" s="10"/>
      <c r="FJ927">
        <v>-0.78479333851810007</v>
      </c>
      <c r="FK927" s="23">
        <f>SIN(RADIANS(176))*(COS(RADIANS(0)))</f>
        <v>6.9756473744125524E-2</v>
      </c>
      <c r="FM927" s="30">
        <f>(FK926*FK927)*(1-COS(RADIANS(EX926)))+FK928*(SIN(RADIANS(EX926)))</f>
        <v>-1.0571760619211149E-3</v>
      </c>
      <c r="FN927" s="30">
        <f>(FK927^2)*(1-COS(RADIANS(EX926)))+(COS(RADIANS(EX926)))</f>
        <v>0.98488167796388115</v>
      </c>
      <c r="FO927" s="30">
        <f>(FK927*FK928)*(1-COS(RADIANS(EX926)))-FK926*(SIN(RADIANS(EX926)))</f>
        <v>-0.17322517943366056</v>
      </c>
      <c r="FQ927">
        <v>-0.77358377293640346</v>
      </c>
      <c r="FS927" s="28">
        <f>(FD926*FD927)*(1-COS(RADIANS(EW926)))+FD928*(SIN(RADIANS(EW926)))</f>
        <v>0.49999999999999994</v>
      </c>
      <c r="FT927" s="28">
        <f>(FD927^2)*(1-COS(RADIANS(EW926)))+(COS(RADIANS(EW926)))</f>
        <v>0.86602540378443871</v>
      </c>
      <c r="FU927" s="28">
        <f>(FD927*FD928)*(1-COS(RADIANS(EW926)))-FD926*(SIN(RADIANS(EW926)))</f>
        <v>0</v>
      </c>
      <c r="FW927" s="61">
        <v>-0.919932940046017</v>
      </c>
      <c r="FX927" s="13">
        <f>BX928</f>
        <v>0</v>
      </c>
      <c r="FY927" s="17">
        <v>0</v>
      </c>
      <c r="FZ927">
        <v>0</v>
      </c>
      <c r="GB927" s="73">
        <f>(FD926*FD927)*(1-COS(RADIANS(EY926-45)))+FD928*(SIN(RADIANS(EY926-45)))</f>
        <v>-0.61975754599489508</v>
      </c>
      <c r="GC927" s="73">
        <f>(FD927^2)*(1-COS(RADIANS(EY926-45)))+(COS(RADIANS(EY926-45)))</f>
        <v>-0.78479333851810029</v>
      </c>
      <c r="GD927" s="73">
        <f>(FD927*FD928)*(1-COS(RADIANS(EY926-45)))-FD926*(SIN(RADIANS(EY926-45)))</f>
        <v>0</v>
      </c>
      <c r="GE927" s="10"/>
      <c r="GF927">
        <v>-0.61975754599489508</v>
      </c>
      <c r="GG927" s="1">
        <v>-0.60955818709919296</v>
      </c>
      <c r="GI927">
        <f>FA927+FW927</f>
        <v>-1.2796054417747078</v>
      </c>
      <c r="GJ927">
        <f>GI927/(SQRT(GI926^2+GI927^2+GI928^2))</f>
        <v>-0.90481768512210392</v>
      </c>
      <c r="GL927">
        <f>CH928+DC927</f>
        <v>-3.2768811424390476E-2</v>
      </c>
      <c r="GM927" t="e">
        <f>GL927/(SQRT(GL926^2+GL927^2+GL928^2))</f>
        <v>#VALUE!</v>
      </c>
      <c r="GO927" s="27">
        <f>FA928*FW926-FA926*FW928</f>
        <v>0.15607394823773696</v>
      </c>
    </row>
    <row r="928" spans="1:197" x14ac:dyDescent="0.2">
      <c r="D928" t="s">
        <v>8</v>
      </c>
      <c r="E928" s="5">
        <f t="shared" ref="E928:F930" si="1401">E923</f>
        <v>0.93164791336911346</v>
      </c>
      <c r="F928" s="6">
        <f t="shared" si="1401"/>
        <v>-0.87976681083470054</v>
      </c>
      <c r="G928" s="7">
        <f>Q927</f>
        <v>0.92222114327328986</v>
      </c>
      <c r="H928" s="8">
        <f>AM927</f>
        <v>-0.38500654584023475</v>
      </c>
      <c r="J928" s="9">
        <f>((SUMPRODUCT(G928:G930,E928:E930))*(SUMPRODUCT(G928:(G930),F928:F930)))-((SUMPRODUCT(H928:H930,E928:E930))*(SUMPRODUCT(H928:H930,F928:F930)))</f>
        <v>-1.1445621039219422E-2</v>
      </c>
      <c r="Q928" s="61">
        <v>-0.35102176670993795</v>
      </c>
      <c r="S928" s="17">
        <v>0</v>
      </c>
      <c r="T928">
        <v>0</v>
      </c>
      <c r="V928" s="73">
        <f>(T927*T928)*(1-COS(RADIANS(O927+45)))+T929*(SIN(RADIANS(O927+45)))</f>
        <v>-0.5343523493898269</v>
      </c>
      <c r="W928" s="73">
        <f>(T928^2)*(1-COS(RADIANS(O927+45)))+(COS(RADIANS(O927+45)))</f>
        <v>0.84526183322185577</v>
      </c>
      <c r="X928" s="73">
        <f>(T928*T929)*(1-COS(RADIANS(O927+45)))-T927*(SIN(RADIANS(O927+45)))</f>
        <v>0</v>
      </c>
      <c r="Y928" s="10"/>
      <c r="Z928">
        <v>-0.5343523493898269</v>
      </c>
      <c r="AA928" s="23">
        <f>SIN(RADIANS('[1]Biaxial Input'!$F$21))*(COS(RADIANS(0)))</f>
        <v>6.9756473744125524E-2</v>
      </c>
      <c r="AC928" s="30">
        <f>(AA927*AA928)*(1-COS(RADIANS(N927)))+AA929*(SIN(RADIANS(N927)))</f>
        <v>-4.1965824879998722E-3</v>
      </c>
      <c r="AD928" s="30">
        <f>(AA928^2)*(1-COS(RADIANS(N927)))+(COS(RADIANS(N927)))</f>
        <v>0.9399860744203522</v>
      </c>
      <c r="AE928" s="30">
        <f>(AA928*AA929)*(1-COS(RADIANS(N927)))-AA927*(SIN(RADIANS(N927)))</f>
        <v>-0.34118699944639969</v>
      </c>
      <c r="AG928">
        <v>-0.50583097826730938</v>
      </c>
      <c r="AI928" s="28">
        <f>(T927*T928)*(1-COS(RADIANS(M927)))+T929*(SIN(RADIANS(M927)))</f>
        <v>0.17364817766693033</v>
      </c>
      <c r="AJ928" s="28">
        <f>(T928^2)*(1-COS(RADIANS(M927)))+(COS(RADIANS(M927)))</f>
        <v>0.98480775301220802</v>
      </c>
      <c r="AK928" s="28">
        <f>(T928*T929)*(1-COS(RADIANS(M927)))-T927*(SIN(RADIANS(M927)))</f>
        <v>0</v>
      </c>
      <c r="AM928" s="61">
        <v>-0.8724013201590195</v>
      </c>
      <c r="AO928" s="17">
        <v>0</v>
      </c>
      <c r="AP928">
        <v>0</v>
      </c>
      <c r="AR928" s="73">
        <f>(T927*T928)*(1-COS(RADIANS(O927-45)))+T929*(SIN(RADIANS(O927-45)))</f>
        <v>-0.84526183322185577</v>
      </c>
      <c r="AS928" s="73">
        <f>(T928^2)*(1-COS(RADIANS(O927-45)))+(COS(RADIANS(O927-45)))</f>
        <v>-0.5343523493898269</v>
      </c>
      <c r="AT928" s="73">
        <f>(T928*T929)*(1-COS(RADIANS(O927-45)))-T927*(SIN(RADIANS(O927-45)))</f>
        <v>0</v>
      </c>
      <c r="AU928" s="10"/>
      <c r="AV928">
        <v>-0.84526183322185577</v>
      </c>
      <c r="AW928" s="1">
        <v>-0.79229189875569173</v>
      </c>
      <c r="AX928" s="10"/>
      <c r="AY928" t="s">
        <v>12</v>
      </c>
      <c r="AZ928" t="s">
        <v>13</v>
      </c>
      <c r="BA928" t="s">
        <v>14</v>
      </c>
      <c r="BB928" t="s">
        <v>15</v>
      </c>
      <c r="BC928" t="s">
        <v>16</v>
      </c>
      <c r="BD928" t="s">
        <v>17</v>
      </c>
      <c r="BE928" s="10"/>
      <c r="BY928" t="s">
        <v>9</v>
      </c>
      <c r="BZ928" s="5">
        <f t="shared" si="1399"/>
        <v>0.3492962422733713</v>
      </c>
      <c r="CA928" s="6">
        <f t="shared" si="1399"/>
        <v>-0.34518112468713447</v>
      </c>
      <c r="CB928" s="7">
        <f>CY927</f>
        <v>-0.37567276542929351</v>
      </c>
      <c r="CC928" s="8">
        <f>DU927</f>
        <v>-0.91351567911896914</v>
      </c>
      <c r="CE928" s="10"/>
      <c r="CH928">
        <f>((SUMPRODUCT(CM927:CM929,CK927:CK929))*(SUMPRODUCT(CM927:CM929,CL927:CL929)))-((SUMPRODUCT(CN927:CN929,CK927:CK929))*(SUMPRODUCT(CN927:CN929,CL927:CL929)))</f>
        <v>-3.2768811424390476E-2</v>
      </c>
      <c r="CI928" s="67"/>
      <c r="CJ928" s="10" t="s">
        <v>9</v>
      </c>
      <c r="CK928" s="5">
        <f t="shared" si="1400"/>
        <v>0.3492962422733713</v>
      </c>
      <c r="CL928" s="6">
        <f t="shared" si="1400"/>
        <v>-0.34518112468713447</v>
      </c>
      <c r="CM928" s="7">
        <f>FA927</f>
        <v>-0.35967250172869081</v>
      </c>
      <c r="CN928" s="8">
        <f>FW927</f>
        <v>-0.919932940046017</v>
      </c>
      <c r="CP928">
        <f t="shared" si="1398"/>
        <v>-9.8670839279614439E-2</v>
      </c>
      <c r="CQ928">
        <f t="shared" si="1398"/>
        <v>-0.32743703463395935</v>
      </c>
      <c r="CR928">
        <f>CK930</f>
        <v>0</v>
      </c>
      <c r="CS928">
        <f>CN930</f>
        <v>0</v>
      </c>
      <c r="CW928" s="28"/>
      <c r="CY928" s="61">
        <v>-0.13045878541495223</v>
      </c>
      <c r="DA928" s="17">
        <v>0</v>
      </c>
      <c r="DB928">
        <v>1</v>
      </c>
      <c r="DD928" s="73">
        <f>(DB926*DB928)*(1-COS(RADIANS(CW926+45)))-DB927*(SIN(RADIANS(CW926+45)))</f>
        <v>0</v>
      </c>
      <c r="DE928" s="73">
        <f>(DB927*DB928)*(1-COS(RADIANS(CW926+45)))+DB926*(SIN(RADIANS(CW926+45)))</f>
        <v>0</v>
      </c>
      <c r="DF928" s="73">
        <f>(DB928^2)*(1-COS(RADIANS(CW926+45)))+(COS(RADIANS(CW926+45)))</f>
        <v>1</v>
      </c>
      <c r="DG928" s="10"/>
      <c r="DH928">
        <v>0</v>
      </c>
      <c r="DI928" s="23">
        <f>SIN(RADIANS('[1]Biaxial Input'!$F$21))*SIN(RADIANS(0))</f>
        <v>0</v>
      </c>
      <c r="DK928" s="30">
        <f>(DI926*DI928)*(1-COS(RADIANS(CV926)))-DI927*(SIN(RADIANS(CV926)))</f>
        <v>1.2113084546138469E-2</v>
      </c>
      <c r="DL928" s="30">
        <f>(DI927*DI928)*(1-COS(RADIANS(CV926)))+DI926*(SIN(RADIANS(CV926)))</f>
        <v>0.17322517943366056</v>
      </c>
      <c r="DM928" s="30">
        <f>(DI928^2)*(1-COS(RADIANS(CV926)))+(COS(RADIANS(CV926)))</f>
        <v>0.98480775301220802</v>
      </c>
      <c r="DO928">
        <v>-0.13045878541495223</v>
      </c>
      <c r="DQ928" s="28">
        <f>(DB926*DB928)*(1-COS(RADIANS(CU926)))-DB927*(SIN(RADIANS(CU926)))</f>
        <v>0</v>
      </c>
      <c r="DR928" s="28">
        <f>(DB927*DB928)*(1-COS(RADIANS(CU926)))+DB926*(SIN(RADIANS(CU926)))</f>
        <v>0</v>
      </c>
      <c r="DS928" s="28">
        <f>(DB928^2)*(1-COS(RADIANS(CU926)))+(COS(RADIANS(CU926)))</f>
        <v>1</v>
      </c>
      <c r="DU928" s="61">
        <v>-0.1146045152474424</v>
      </c>
      <c r="DW928" s="17">
        <v>0</v>
      </c>
      <c r="DX928">
        <v>1</v>
      </c>
      <c r="DZ928" s="73">
        <f>(DB926*DB926)*(1-COS(RADIANS(CW926-45)))-DB926*(SIN(RADIANS(CW926-45)))</f>
        <v>0</v>
      </c>
      <c r="EA928" s="73">
        <f>(DB927*DB928)*(1-COS(RADIANS(CW926-45)))+DB926*(SIN(RADIANS(CW926-45)))</f>
        <v>0</v>
      </c>
      <c r="EB928" s="73">
        <f>(DB928^2)*(1-COS(RADIANS(CW926-45)))+(COS(RADIANS(CW926-45)))</f>
        <v>0.99999999999999989</v>
      </c>
      <c r="EC928" s="10"/>
      <c r="ED928">
        <v>0</v>
      </c>
      <c r="EE928" s="1">
        <v>-0.1146045152474424</v>
      </c>
      <c r="EG928">
        <f>CY928+DU928</f>
        <v>-0.24506330066239462</v>
      </c>
      <c r="EH928">
        <f>EG928/(SQRT(EG926^2+EG927^2+EG928^2))</f>
        <v>-0.17328592171833698</v>
      </c>
      <c r="EJ928">
        <f>Q928+AM928</f>
        <v>-1.2234230868689575</v>
      </c>
      <c r="EK928">
        <f>EJ928/(SQRT(EJ926^2+EJ927^2+EJ928^2))</f>
        <v>-0.9156159234766349</v>
      </c>
      <c r="EM928" s="23">
        <f>CY926*DU927-CY927*DU926</f>
        <v>-0.98480775301220791</v>
      </c>
      <c r="ER928">
        <f t="shared" ref="ER928:ES930" si="1402">CK927</f>
        <v>0.93180266183863136</v>
      </c>
      <c r="ES928">
        <f t="shared" si="1402"/>
        <v>-0.87956522186239505</v>
      </c>
      <c r="ET928" t="e">
        <f>#REF!</f>
        <v>#REF!</v>
      </c>
      <c r="EU928" t="e">
        <f>#REF!</f>
        <v>#REF!</v>
      </c>
      <c r="EY928" s="28"/>
      <c r="EZ928" s="10"/>
      <c r="FA928" s="61">
        <v>-0.12843879133039593</v>
      </c>
      <c r="FB928" s="13">
        <f>BW929</f>
        <v>0</v>
      </c>
      <c r="FC928" s="17">
        <v>0</v>
      </c>
      <c r="FD928">
        <v>1</v>
      </c>
      <c r="FF928" s="73">
        <f>(FD926*FD928)*(1-COS(RADIANS(EY926+45)))-FD927*(SIN(RADIANS(EY926+45)))</f>
        <v>0</v>
      </c>
      <c r="FG928" s="73">
        <f>(FD927*FD928)*(1-COS(RADIANS(EY926+45)))+FD926*(SIN(RADIANS(EY926+45)))</f>
        <v>0</v>
      </c>
      <c r="FH928" s="73">
        <f>(FD928^2)*(1-COS(RADIANS(EY926+45)))+(COS(RADIANS(EY926+45)))</f>
        <v>1</v>
      </c>
      <c r="FI928" s="10"/>
      <c r="FJ928">
        <v>0</v>
      </c>
      <c r="FK928" s="23">
        <f>SIN(RADIANS(176))*SIN(RADIANS(0))</f>
        <v>0</v>
      </c>
      <c r="FM928" s="30">
        <f>(FK926*FK928)*(1-COS(RADIANS(EX926)))-FK927*(SIN(RADIANS(EX926)))</f>
        <v>1.2113084546138469E-2</v>
      </c>
      <c r="FN928" s="30">
        <f>(FK927*FK928)*(1-COS(RADIANS(EX926)))+FK926*(SIN(RADIANS(EX926)))</f>
        <v>0.17322517943366056</v>
      </c>
      <c r="FO928" s="30">
        <f>(FK928^2)*(1-COS(RADIANS(EX926)))+(COS(RADIANS(EX926)))</f>
        <v>0.98480775301220802</v>
      </c>
      <c r="FQ928">
        <v>-0.12843879133039593</v>
      </c>
      <c r="FS928" s="28">
        <f>(FD926*FD928)*(1-COS(RADIANS(EW926)))-FD927*(SIN(RADIANS(EW926)))</f>
        <v>0</v>
      </c>
      <c r="FT928" s="28">
        <f>(FD927*FD928)*(1-COS(RADIANS(EW926)))+FD926*(SIN(RADIANS(EW926)))</f>
        <v>0</v>
      </c>
      <c r="FU928" s="28">
        <f>(FD928^2)*(1-COS(RADIANS(EW926)))+(COS(RADIANS(EW926)))</f>
        <v>1</v>
      </c>
      <c r="FW928" s="61">
        <v>-0.11686388017104685</v>
      </c>
      <c r="FX928" s="13">
        <f>BX929</f>
        <v>0</v>
      </c>
      <c r="FY928" s="17">
        <v>0</v>
      </c>
      <c r="FZ928">
        <v>1</v>
      </c>
      <c r="GB928" s="73">
        <f>(FD926*FD926)*(1-COS(RADIANS(EY926-45)))-FD926*(SIN(RADIANS(EY926-45)))</f>
        <v>0</v>
      </c>
      <c r="GC928" s="73">
        <f>(FD927*FD928)*(1-COS(RADIANS(EY926-45)))+FD926*(SIN(RADIANS(EY926-45)))</f>
        <v>0</v>
      </c>
      <c r="GD928" s="73">
        <f>(FD928^2)*(1-COS(RADIANS(EY926-45)))+(COS(RADIANS(EY926-45)))</f>
        <v>1</v>
      </c>
      <c r="GE928" s="10"/>
      <c r="GF928">
        <v>0</v>
      </c>
      <c r="GG928" s="1">
        <v>-0.11686388017104685</v>
      </c>
      <c r="GI928">
        <f>FA928+FW928</f>
        <v>-0.24530267150144278</v>
      </c>
      <c r="GJ928">
        <f>GI928/(SQRT(GI926^2+GI927^2+GI928^2))</f>
        <v>-0.17345518246184627</v>
      </c>
      <c r="GL928" t="e">
        <f>#REF!+DC928</f>
        <v>#REF!</v>
      </c>
      <c r="GM928" t="e">
        <f>GL928/(SQRT(GL926^2+GL927^2+GL928^2))</f>
        <v>#REF!</v>
      </c>
      <c r="GO928" s="27">
        <f>FA926*FW927-FA927*FW926</f>
        <v>-0.98480775301220813</v>
      </c>
    </row>
    <row r="929" spans="1:197" x14ac:dyDescent="0.2">
      <c r="D929" t="s">
        <v>9</v>
      </c>
      <c r="E929" s="5">
        <f t="shared" si="1401"/>
        <v>0.34974090714269884</v>
      </c>
      <c r="F929" s="6">
        <f t="shared" si="1401"/>
        <v>-0.3447469567785969</v>
      </c>
      <c r="G929" s="7">
        <f t="shared" ref="G929:G930" si="1403">Q928</f>
        <v>-0.35102176670993795</v>
      </c>
      <c r="H929" s="8">
        <f t="shared" ref="H929:H930" si="1404">AM928</f>
        <v>-0.8724013201590195</v>
      </c>
      <c r="J929" s="10"/>
      <c r="Q929" s="61">
        <v>-0.16214771720730445</v>
      </c>
      <c r="S929" s="17">
        <v>0</v>
      </c>
      <c r="T929">
        <v>1</v>
      </c>
      <c r="V929" s="73">
        <f>(T927*T929)*(1-COS(RADIANS(O927+45)))-T928*(SIN(RADIANS(O927+45)))</f>
        <v>0</v>
      </c>
      <c r="W929" s="73">
        <f>(T928*T929)*(1-COS(RADIANS(O927+45)))+T927*(SIN(RADIANS(O927+45)))</f>
        <v>0</v>
      </c>
      <c r="X929" s="73">
        <f>(T929^2)*(1-COS(RADIANS(O927+45)))+(COS(RADIANS(O927+45)))</f>
        <v>1</v>
      </c>
      <c r="Y929" s="10"/>
      <c r="Z929">
        <v>0</v>
      </c>
      <c r="AA929" s="23">
        <f>SIN(RADIANS('[1]Biaxial Input'!$F$21))*SIN(RADIANS(0))</f>
        <v>0</v>
      </c>
      <c r="AC929" s="30">
        <f>(AA927*AA929)*(1-COS(RADIANS(N927)))-AA928*(SIN(RADIANS(N927)))</f>
        <v>2.3858119147859059E-2</v>
      </c>
      <c r="AD929" s="30">
        <f>(AA928*AA929)*(1-COS(RADIANS(N927)))+AA927*(SIN(RADIANS(N927)))</f>
        <v>0.34118699944639969</v>
      </c>
      <c r="AE929" s="30">
        <f>(AA929^2)*(1-COS(RADIANS(N927)))+(COS(RADIANS(N927)))</f>
        <v>0.93969262078590843</v>
      </c>
      <c r="AG929">
        <v>-0.16214771720730445</v>
      </c>
      <c r="AI929" s="28">
        <f>(T927*T929)*(1-COS(RADIANS(M927)))-T928*(SIN(RADIANS(M927)))</f>
        <v>0</v>
      </c>
      <c r="AJ929" s="28">
        <f>(T928*T929)*(1-COS(RADIANS(M927)))+T927*(SIN(RADIANS(M927)))</f>
        <v>0</v>
      </c>
      <c r="AK929" s="28">
        <f>(T929^2)*(1-COS(RADIANS(M927)))+(COS(RADIANS(M927)))</f>
        <v>1</v>
      </c>
      <c r="AM929" s="61">
        <v>-0.30114099064220901</v>
      </c>
      <c r="AO929" s="17">
        <v>0</v>
      </c>
      <c r="AP929">
        <v>1</v>
      </c>
      <c r="AR929" s="73">
        <f>(T927*T927)*(1-COS(RADIANS(O927-45)))-T927*(SIN(RADIANS(O927-45)))</f>
        <v>0</v>
      </c>
      <c r="AS929" s="73">
        <f>(T928*T929)*(1-COS(RADIANS(O927-45)))+T927*(SIN(RADIANS(O927-45)))</f>
        <v>0</v>
      </c>
      <c r="AT929" s="73">
        <f>(T929^2)*(1-COS(RADIANS(O927-45)))+(COS(RADIANS(O927-45)))</f>
        <v>1</v>
      </c>
      <c r="AU929" s="10"/>
      <c r="AV929">
        <v>0</v>
      </c>
      <c r="AW929" s="1">
        <v>-0.30114099064220901</v>
      </c>
      <c r="AX929" s="10"/>
      <c r="AY929" s="11">
        <f>(G858^2)*F858+G858*G859*F859+G858*G860*F860-((H858^2)*F858+H858*H859*F859+H858*H860*F860)</f>
        <v>-0.34479877151458516</v>
      </c>
      <c r="AZ929" s="12">
        <f>G858*G859*F858+(G859^2)*F859+G859*G860*F860-(H858*H859*F858+(H859^2)*F859+H859*H860*F860)</f>
        <v>0.87974650486171102</v>
      </c>
      <c r="BA929" s="12">
        <f>G858*G860*F858+G859*G860*F859+(G860^2)*F860-(H858*H860*F858+H859*H860*F859+(H860^2)*F860)</f>
        <v>0</v>
      </c>
      <c r="BB929" s="12">
        <f>(G858^2)*E858+G858*G859*E859+G858*G860*E860-((H858^2)*E858+H858*H859*E859+H858*H860*E860)</f>
        <v>0.37638472496310549</v>
      </c>
      <c r="BC929" s="12">
        <f>G858*G859*E858+(G859^2)*E859+G859*G860*E860-(H858*H859*E858+(H859^2)*E859+H859*H860*E860)</f>
        <v>-0.92120631534334829</v>
      </c>
      <c r="BD929" s="24">
        <f>G858*G860*E858+G859*G860*E859+(G860^2)*E860-(H858*H860*E858+H859*H860*E859+(H860^2)*E860)</f>
        <v>0</v>
      </c>
      <c r="BE929" s="10">
        <f>J858</f>
        <v>-1.3547715347843325E-2</v>
      </c>
      <c r="BY929" t="s">
        <v>10</v>
      </c>
      <c r="BZ929" s="5">
        <f t="shared" si="1399"/>
        <v>-9.8670839279614439E-2</v>
      </c>
      <c r="CA929" s="6">
        <f t="shared" si="1399"/>
        <v>-0.32743703463395935</v>
      </c>
      <c r="CB929" s="7">
        <f>CY928</f>
        <v>-0.13045878541495223</v>
      </c>
      <c r="CC929" s="8">
        <f>DU928</f>
        <v>-0.1146045152474424</v>
      </c>
      <c r="CE929" s="10"/>
      <c r="CG929" s="10" t="s">
        <v>160</v>
      </c>
      <c r="CH929" s="10">
        <f>-CH926*((EY926-CW926)/(CH928-CE927))</f>
        <v>262.29843135903252</v>
      </c>
      <c r="CI929" s="67"/>
      <c r="CJ929" s="10" t="s">
        <v>10</v>
      </c>
      <c r="CK929" s="5">
        <f t="shared" si="1400"/>
        <v>-9.8670839279614439E-2</v>
      </c>
      <c r="CL929" s="6">
        <f t="shared" si="1400"/>
        <v>-0.32743703463395935</v>
      </c>
      <c r="CM929" s="7">
        <f>FA928</f>
        <v>-0.12843879133039593</v>
      </c>
      <c r="CN929" s="8">
        <f>FW928</f>
        <v>-0.11686388017104685</v>
      </c>
      <c r="CW929" s="28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EE929" s="1"/>
      <c r="EI929" s="64">
        <f>(DEGREES(ACOS((EH926*EK926+EH927*EK927+EH928*EK928)/((SQRT(EH926^2+EH927^2+EH928^2))*(SQRT(EK926^2+EK927^2+EK928^2))))))</f>
        <v>101.99619262077023</v>
      </c>
      <c r="ER929">
        <f t="shared" si="1402"/>
        <v>0.3492962422733713</v>
      </c>
      <c r="ES929">
        <f t="shared" si="1402"/>
        <v>-0.34518112468713447</v>
      </c>
      <c r="ET929" t="e">
        <f>#REF!</f>
        <v>#REF!</v>
      </c>
      <c r="EU929" t="e">
        <f>#REF!</f>
        <v>#REF!</v>
      </c>
      <c r="EY929" s="28"/>
      <c r="EZ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GG929" s="1"/>
      <c r="GK929" s="64" t="e">
        <f>(DEGREES(ACOS((GJ926*GM926+GJ927*GM927+GJ928*GM928)/((SQRT(GJ926^2+GJ927^2+GJ928^2))*(SQRT(GM926^2+GM927^2+GM928^2))))))</f>
        <v>#VALUE!</v>
      </c>
    </row>
    <row r="930" spans="1:197" x14ac:dyDescent="0.2">
      <c r="D930" t="s">
        <v>10</v>
      </c>
      <c r="E930" s="5">
        <f t="shared" si="1401"/>
        <v>-9.8556904303954668E-2</v>
      </c>
      <c r="F930" s="6">
        <f t="shared" si="1401"/>
        <v>-0.32735285907661849</v>
      </c>
      <c r="G930" s="7">
        <f t="shared" si="1403"/>
        <v>-0.16214771720730445</v>
      </c>
      <c r="H930" s="8">
        <f t="shared" si="1404"/>
        <v>-0.30114099064220901</v>
      </c>
      <c r="J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W930" s="1"/>
      <c r="AX930" s="10"/>
      <c r="AY930" s="11">
        <f>(G863^2)*F863+G863*G864*F864+G863*G865*F865-((H863^2)*F863+H863*H864*F864+H863*H865*F865)</f>
        <v>-0.29255176636944891</v>
      </c>
      <c r="AZ930" s="12">
        <f>G863*G864*F863+(G864^2)*F864+G864*G865*F865-(H863*H864*F863+(H864^2)*F864+H864*H865*F865)</f>
        <v>0.88211506505465453</v>
      </c>
      <c r="BA930" s="12">
        <f>G863*G865*F863+G864*G865*F864+(G865^2)*F865-(H863*H865*F863+H864*H865*F864+(H865^2)*F865)</f>
        <v>-7.5201659162480283E-2</v>
      </c>
      <c r="BB930" s="12">
        <f>(G863^2)*E863+G863*G864*E864+G863*G865*E865-((H863^2)*E863+H863*H864*E864+H863*H865*E865)</f>
        <v>0.29301430713827953</v>
      </c>
      <c r="BC930" s="12">
        <f>G863*G864*E863+(G864^2)*E864+G864*G865*E865-(H863*H864*E863+(H864^2)*E864+H864*H865*E865)</f>
        <v>-0.95062875055554108</v>
      </c>
      <c r="BD930" s="24">
        <f>G863*G865*E863+G864*G865*E864+(G865^2)*E865-(H863*H865*E863+H864*H865*E864+(H865^2)*E865)</f>
        <v>8.1178405601076364E-2</v>
      </c>
      <c r="BE930" s="10">
        <f>J863</f>
        <v>4.3368123091485522E-2</v>
      </c>
      <c r="CE930" s="10"/>
      <c r="CS930" s="15"/>
      <c r="CW930" s="28"/>
      <c r="CY930" s="82" t="s">
        <v>148</v>
      </c>
      <c r="CZ930" s="13"/>
      <c r="DB930" s="10"/>
      <c r="DC930" s="10"/>
      <c r="DD930" s="10"/>
      <c r="DE930" s="10"/>
      <c r="DF930" s="10"/>
      <c r="DG930" s="10"/>
      <c r="DH930" s="80"/>
      <c r="DI930" s="23" t="s">
        <v>149</v>
      </c>
      <c r="DM930" s="1"/>
      <c r="DO930" s="80"/>
      <c r="DS930" s="13"/>
      <c r="DT930" s="81"/>
      <c r="DU930" s="82" t="s">
        <v>150</v>
      </c>
      <c r="DW930" s="13"/>
      <c r="DX930" s="13"/>
      <c r="EA930" s="1"/>
      <c r="EE930" s="1"/>
      <c r="EI930" s="13"/>
      <c r="ER930">
        <f t="shared" si="1402"/>
        <v>-9.8670839279614439E-2</v>
      </c>
      <c r="ES930">
        <f t="shared" si="1402"/>
        <v>-0.32743703463395935</v>
      </c>
      <c r="ET930" t="e">
        <f>#REF!</f>
        <v>#REF!</v>
      </c>
      <c r="EU930" t="e">
        <f>#REF!</f>
        <v>#REF!</v>
      </c>
      <c r="EY930" s="28"/>
      <c r="EZ930" s="10"/>
      <c r="FA930" s="82" t="s">
        <v>148</v>
      </c>
      <c r="FB930" s="13"/>
      <c r="FD930" s="10"/>
      <c r="FE930" s="10"/>
      <c r="FF930" s="10"/>
      <c r="FG930" s="10"/>
      <c r="FH930" s="10"/>
      <c r="FI930" s="10"/>
      <c r="FJ930" s="80"/>
      <c r="FK930" s="23" t="s">
        <v>149</v>
      </c>
      <c r="FO930" s="1"/>
      <c r="FQ930" s="80"/>
      <c r="FU930" s="13"/>
      <c r="FV930" s="81"/>
      <c r="FW930" s="82" t="s">
        <v>150</v>
      </c>
      <c r="FY930" s="13"/>
      <c r="FZ930" s="13"/>
      <c r="GC930" s="1"/>
      <c r="GG930" s="1"/>
      <c r="GK930" s="13"/>
    </row>
    <row r="931" spans="1:197" x14ac:dyDescent="0.2">
      <c r="A931" s="3" t="s">
        <v>19</v>
      </c>
      <c r="B931" s="3" t="s">
        <v>18</v>
      </c>
      <c r="C931" s="3" t="s">
        <v>20</v>
      </c>
      <c r="Q931" s="82" t="s">
        <v>148</v>
      </c>
      <c r="R931" s="13"/>
      <c r="T931" s="10"/>
      <c r="U931" s="10"/>
      <c r="V931" s="10"/>
      <c r="W931" s="10"/>
      <c r="X931" s="10"/>
      <c r="Y931" s="10"/>
      <c r="Z931" s="80"/>
      <c r="AA931" s="23" t="s">
        <v>149</v>
      </c>
      <c r="AE931" s="1"/>
      <c r="AG931" s="80"/>
      <c r="AK931" s="13"/>
      <c r="AL931" s="81"/>
      <c r="AM931" s="82" t="s">
        <v>150</v>
      </c>
      <c r="AO931" s="13"/>
      <c r="AP931" s="13"/>
      <c r="AS931" s="1"/>
      <c r="AW931" s="1"/>
      <c r="AX931" s="10"/>
      <c r="AY931" s="11">
        <f>(G868^2)*F868+G868*G869*F869+G868*G870*F870-((H868^2)*F868+H868*H869*F869+H868*H870*F870)</f>
        <v>0.31507043560359999</v>
      </c>
      <c r="AZ931" s="12">
        <f>G868*G869*F868+(G869^2)*F869+G869*G870*F870-(H868*H869*F868+(H869^2)*F869+H869*H870*F870)</f>
        <v>-0.92819490669899229</v>
      </c>
      <c r="BA931" s="12">
        <f>G868*G870*F868+G869*G870*F869+(G870^2)*F870-(H868*H870*F868+H869*H870*F869+(H870^2)*F870)</f>
        <v>8.0474411942588905E-2</v>
      </c>
      <c r="BB931" s="12">
        <f>(G868^2)*E868+G868*G869*E869+G868*G870*E870-((H868^2)*E868+H868*H869*E869+H868*H870*E870)</f>
        <v>-0.28869713205131226</v>
      </c>
      <c r="BC931" s="12">
        <f>G868*G869*E868+(G869^2)*E869+G869*G870*E870-(H868*H869*E868+(H869^2)*E869+H869*H870*E870)</f>
        <v>0.92181478761995495</v>
      </c>
      <c r="BD931" s="24">
        <f>G868*G870*E868+G869*G870*E869+(G870^2)*E870-(H868*H870*E868+H869*H870*E869+(H870^2)*E870)</f>
        <v>-7.5705353412816145E-2</v>
      </c>
      <c r="BE931" s="10">
        <f>J868</f>
        <v>-3.9024323696489616E-2</v>
      </c>
      <c r="BZ931" s="5" t="s">
        <v>4</v>
      </c>
      <c r="CA931" s="6" t="s">
        <v>5</v>
      </c>
      <c r="CB931" s="7" t="s">
        <v>6</v>
      </c>
      <c r="CC931" s="8" t="s">
        <v>1</v>
      </c>
      <c r="CD931">
        <v>14</v>
      </c>
      <c r="CE931" s="9" t="s">
        <v>7</v>
      </c>
      <c r="CG931" s="90" t="s">
        <v>157</v>
      </c>
      <c r="CH931" s="61">
        <f>CE932-((CH933-CE932)/(EY931-CW931))*CW931</f>
        <v>9.7483546045667957</v>
      </c>
      <c r="CI931" s="10"/>
      <c r="CK931" s="5" t="s">
        <v>4</v>
      </c>
      <c r="CL931" s="6" t="s">
        <v>5</v>
      </c>
      <c r="CM931" s="7" t="s">
        <v>6</v>
      </c>
      <c r="CN931" s="8" t="s">
        <v>1</v>
      </c>
      <c r="CO931" s="10"/>
      <c r="CP931">
        <f t="shared" ref="CP931:CQ933" si="1405">BZ932</f>
        <v>0.93180266183863136</v>
      </c>
      <c r="CQ931">
        <f t="shared" si="1405"/>
        <v>-0.87956522186239505</v>
      </c>
      <c r="CR931">
        <f>CI935</f>
        <v>0</v>
      </c>
      <c r="CS931">
        <f>CL935</f>
        <v>0</v>
      </c>
      <c r="CU931" s="17">
        <f>CU835</f>
        <v>0</v>
      </c>
      <c r="CV931" s="17">
        <f>CV835</f>
        <v>-15</v>
      </c>
      <c r="CW931" s="31">
        <f>CH838</f>
        <v>291.81225491252428</v>
      </c>
      <c r="CY931" s="61">
        <f t="array" ref="CY931:CY933">MMULT(DQ931:DS933,DO931:DO933)</f>
        <v>0.9200007789996677</v>
      </c>
      <c r="CZ931" s="13"/>
      <c r="DA931" s="17">
        <v>1</v>
      </c>
      <c r="DB931">
        <v>0</v>
      </c>
      <c r="DD931" s="73">
        <f>(DB931^2)*(1-COS(RADIANS(CW931+45)))+(COS(RADIANS(CW931+45)))</f>
        <v>0.91921957790306608</v>
      </c>
      <c r="DE931" s="73">
        <f>(DB931*DB932)*(1-COS(RADIANS(CW931+45)))-DB933*(SIN(RADIANS(CW931+45)))</f>
        <v>0.39374530803516766</v>
      </c>
      <c r="DF931" s="73">
        <f>(DB931*DB933)*(1-COS(RADIANS(CW931+45)))+DB932*(SIN(RADIANS(CW931+45)))</f>
        <v>0</v>
      </c>
      <c r="DG931" s="10"/>
      <c r="DH931">
        <f t="array" ref="DH931:DH933">MMULT(DD931:DF933,DA931:DA933)</f>
        <v>0.91921957790306608</v>
      </c>
      <c r="DI931" s="23">
        <f>COS(RADIANS('[1]Biaxial Input'!$F$21))</f>
        <v>-0.9975640502598242</v>
      </c>
      <c r="DK931" s="30">
        <f>(DI931^2)*(1-COS(RADIANS(CV931)))+(COS(RADIANS(CV931)))</f>
        <v>0.99983419624187875</v>
      </c>
      <c r="DL931" s="30">
        <f>(DI931*DI932)*(1-COS(RADIANS(CV931)))-DI933*(SIN(RADIANS(CV931)))</f>
        <v>-2.3711042090011594E-3</v>
      </c>
      <c r="DM931" s="30">
        <f>(DI931*DI933)*(1-COS(RADIANS(CV931)))+DI932*(SIN(RADIANS(CV931)))</f>
        <v>-1.8054303924173627E-2</v>
      </c>
      <c r="DO931">
        <f t="array" ref="DO931:DO933">MMULT(DK931:DM933,DH931:DH933)</f>
        <v>0.9200007789996677</v>
      </c>
      <c r="DQ931" s="28">
        <f>(DB931^2)*(1-COS(RADIANS(CU931)))+(COS(RADIANS(CU931)))</f>
        <v>1</v>
      </c>
      <c r="DR931" s="28">
        <f>(DB931*DB932)*(1-COS(RADIANS(CU931)))-DB933*(SIN(RADIANS(CU931)))</f>
        <v>0</v>
      </c>
      <c r="DS931" s="28">
        <f>(DB931*DB933)*(1-COS(RADIANS(CU931)))+DB932*(SIN(RADIANS(CU931)))</f>
        <v>0</v>
      </c>
      <c r="DU931" s="61">
        <f t="array" ref="DU931:DU933">MMULT(DQ931:DS933,EE931:EE933)</f>
        <v>-0.39150045817319051</v>
      </c>
      <c r="DV931" s="13"/>
      <c r="DW931" s="17">
        <v>1</v>
      </c>
      <c r="DX931">
        <v>0</v>
      </c>
      <c r="DZ931" s="73">
        <f>(DB931^2)*(1-COS(RADIANS(CW931-45)))+(COS(RADIANS(CW931-45)))</f>
        <v>-0.39374530803516761</v>
      </c>
      <c r="EA931" s="73">
        <f>(DB931*DB932)*(1-COS(RADIANS(CW931-45)))-DB933*(SIN(RADIANS(CW931-45)))</f>
        <v>0.91921957790306608</v>
      </c>
      <c r="EB931" s="73">
        <f>(DB931*DB933)*(1-COS(RADIANS(CW931-45)))+DB932*(SIN(RADIANS(CW931-45)))</f>
        <v>0</v>
      </c>
      <c r="EC931" s="10"/>
      <c r="ED931">
        <f t="array" ref="ED931:ED933">MMULT(DZ931:EB933,DA931:DA933)</f>
        <v>-0.39374530803516761</v>
      </c>
      <c r="EE931" s="1">
        <f t="array" ref="EE931:EE933">MMULT(DK931:DM933,ED931:ED933)</f>
        <v>-0.39150045817319051</v>
      </c>
      <c r="EG931">
        <f>CY931+DU931</f>
        <v>0.52850032082647713</v>
      </c>
      <c r="EH931">
        <f>EG931/(SQRT(EG931^2+EG932^2+EG933^2))</f>
        <v>0.37370616071566798</v>
      </c>
      <c r="EJ931">
        <f>Q931+AM931</f>
        <v>0</v>
      </c>
      <c r="EK931">
        <f>EJ931/(SQRT(EJ931^2+EJ932^2+EJ933^2))</f>
        <v>0</v>
      </c>
      <c r="EM931" s="23">
        <f>CY932*DU933-CY933*DU932</f>
        <v>1.8054303924173634E-2</v>
      </c>
      <c r="EO931" s="15">
        <v>14</v>
      </c>
      <c r="EP931" s="9" t="s">
        <v>7</v>
      </c>
      <c r="EW931" s="17">
        <f>CU931</f>
        <v>0</v>
      </c>
      <c r="EX931" s="17">
        <f>CV931</f>
        <v>-15</v>
      </c>
      <c r="EY931" s="31">
        <f>1+CW931</f>
        <v>292.81225491252428</v>
      </c>
      <c r="EZ931" s="10"/>
      <c r="FA931" s="61">
        <f t="array" ref="FA931:FA933">MMULT(FS931:FU933,FQ931:FQ933)</f>
        <v>0.92669328354132385</v>
      </c>
      <c r="FB931" s="13">
        <f>BW932</f>
        <v>0</v>
      </c>
      <c r="FC931" s="17">
        <v>1</v>
      </c>
      <c r="FD931">
        <v>0</v>
      </c>
      <c r="FF931" s="73">
        <f>(FD931^2)*(1-COS(RADIANS(EY931+45)))+(COS(RADIANS(EY931+45)))</f>
        <v>0.92595137945761485</v>
      </c>
      <c r="FG931" s="73">
        <f>(FD931*FD932)*(1-COS(RADIANS(EY931+45)))-FD933*(SIN(RADIANS(EY931+45)))</f>
        <v>0.37764274503893258</v>
      </c>
      <c r="FH931" s="73">
        <f>(FD931*FD933)*(1-COS(RADIANS(EY931+45)))+FD932*(SIN(RADIANS(EY931+45)))</f>
        <v>0</v>
      </c>
      <c r="FI931" s="10"/>
      <c r="FJ931">
        <f t="array" ref="FJ931:FJ933">MMULT(FF931:FH933,FC931:FC933)</f>
        <v>0.92595137945761485</v>
      </c>
      <c r="FK931" s="23">
        <f>COS(RADIANS(176))</f>
        <v>-0.9975640502598242</v>
      </c>
      <c r="FM931" s="30">
        <f>(FK931^2)*(1-COS(RADIANS(EX931)))+(COS(RADIANS(EX931)))</f>
        <v>0.99983419624187875</v>
      </c>
      <c r="FN931" s="30">
        <f>(FK931*FK932)*(1-COS(RADIANS(EX931)))-FK933*(SIN(RADIANS(EX931)))</f>
        <v>-2.3711042090011594E-3</v>
      </c>
      <c r="FO931" s="30">
        <f>(FK931*FK933)*(1-COS(RADIANS(EX931)))+FK932*(SIN(RADIANS(EX931)))</f>
        <v>-1.8054303924173627E-2</v>
      </c>
      <c r="FQ931">
        <f t="array" ref="FQ931:FQ933">MMULT(FM931:FO933,FJ931:FJ933)</f>
        <v>0.92669328354132385</v>
      </c>
      <c r="FS931" s="28">
        <f>(FD931^2)*(1-COS(RADIANS(EW931)))+(COS(RADIANS(EW931)))</f>
        <v>1</v>
      </c>
      <c r="FT931" s="28">
        <f>(FD931*FD932)*(1-COS(RADIANS(EW931)))-FD933*(SIN(RADIANS(EW931)))</f>
        <v>0</v>
      </c>
      <c r="FU931" s="28">
        <f>(FD931*FD933)*(1-COS(RADIANS(EW931)))+FD932*(SIN(RADIANS(EW931)))</f>
        <v>0</v>
      </c>
      <c r="FW931" s="61">
        <f t="array" ref="FW931:FW933">MMULT(FS931:FU933,GG931:GG933)</f>
        <v>-0.37538460323941542</v>
      </c>
      <c r="FX931" s="13">
        <f>BX932</f>
        <v>0</v>
      </c>
      <c r="FY931" s="17">
        <v>1</v>
      </c>
      <c r="FZ931">
        <v>0</v>
      </c>
      <c r="GB931" s="73">
        <f>(FD931^2)*(1-COS(RADIANS(EY931-45)))+(COS(RADIANS(EY931-45)))</f>
        <v>-0.37764274503893253</v>
      </c>
      <c r="GC931" s="73">
        <f>(FD931*FD932)*(1-COS(RADIANS(EY931-45)))-FD933*(SIN(RADIANS(EY931-45)))</f>
        <v>0.92595137945761485</v>
      </c>
      <c r="GD931" s="73">
        <f>(FD931*FD933)*(1-COS(RADIANS(EY931-45)))+FD932*(SIN(RADIANS(EY931-45)))</f>
        <v>0</v>
      </c>
      <c r="GE931" s="10"/>
      <c r="GF931">
        <f t="array" ref="GF931:GF933">MMULT(GB931:GD933,FC931:FC933)</f>
        <v>-0.37764274503893253</v>
      </c>
      <c r="GG931" s="1">
        <f t="array" ref="GG931:GG933">MMULT(FM931:FO933,GF931:GF933)</f>
        <v>-0.37538460323941542</v>
      </c>
      <c r="GI931">
        <f>FA931+FW931</f>
        <v>0.55130868030190849</v>
      </c>
      <c r="GJ931">
        <f>GI931/(SQRT(GI931^2+GI932^2+GI933^2))</f>
        <v>0.38983410636848587</v>
      </c>
      <c r="GL931" t="e">
        <f>CH932+DC931</f>
        <v>#VALUE!</v>
      </c>
      <c r="GM931" t="e">
        <f>GL931/(SQRT(GL931^2+GL932^2+GL933^2))</f>
        <v>#VALUE!</v>
      </c>
      <c r="GO931" s="27">
        <f>FA932*FW933-FA933*FW932</f>
        <v>1.8054303924173634E-2</v>
      </c>
    </row>
    <row r="932" spans="1:197" x14ac:dyDescent="0.2">
      <c r="A932" s="3">
        <f>C945+C948</f>
        <v>5.190139850714548E-2</v>
      </c>
      <c r="B932" s="3">
        <f>C946*C950-C947*C949</f>
        <v>-0.14712415407186824</v>
      </c>
      <c r="C932" s="3">
        <f>A933*B934-A934*B933</f>
        <v>0.1646620655087753</v>
      </c>
      <c r="E932" s="5" t="s">
        <v>4</v>
      </c>
      <c r="F932" s="6" t="s">
        <v>5</v>
      </c>
      <c r="G932" s="7" t="s">
        <v>6</v>
      </c>
      <c r="H932" s="8" t="s">
        <v>1</v>
      </c>
      <c r="I932">
        <v>16</v>
      </c>
      <c r="J932" s="9" t="s">
        <v>7</v>
      </c>
      <c r="K932">
        <v>16</v>
      </c>
      <c r="L932" s="10"/>
      <c r="M932" s="17">
        <f>A872</f>
        <v>25</v>
      </c>
      <c r="N932" s="17">
        <f>B872</f>
        <v>-30</v>
      </c>
      <c r="O932" s="17">
        <f>C872</f>
        <v>270.8</v>
      </c>
      <c r="Q932" s="61">
        <f t="array" ref="Q932:Q934">MMULT(AI932:AK934,AG932:AG934)</f>
        <v>0.91338652578000923</v>
      </c>
      <c r="R932" s="13"/>
      <c r="S932" s="17">
        <v>1</v>
      </c>
      <c r="T932">
        <v>0</v>
      </c>
      <c r="V932" s="73">
        <f>(T932^2)*(1-COS(RADIANS(O932+45)))+(COS(RADIANS(O932+45)))</f>
        <v>0.71691060765048265</v>
      </c>
      <c r="W932" s="73">
        <f>(T932*T933)*(1-COS(RADIANS(O932+45)))-T934*(SIN(RADIANS(O932+45)))</f>
        <v>0.69716510285456468</v>
      </c>
      <c r="X932" s="73">
        <f>(T932*T934)*(1-COS(RADIANS(O932+45)))+T933*(SIN(RADIANS(O932+45)))</f>
        <v>0</v>
      </c>
      <c r="Y932" s="10"/>
      <c r="Z932">
        <f t="array" ref="Z932:Z934">MMULT(V932:X934,S932:S934)</f>
        <v>0.71691060765048265</v>
      </c>
      <c r="AA932" s="23">
        <f>COS(RADIANS('[1]Biaxial Input'!$F$21))</f>
        <v>-0.9975640502598242</v>
      </c>
      <c r="AC932" s="30">
        <f>(AA932^2)*(1-COS(RADIANS(N932)))+(COS(RADIANS(N932)))</f>
        <v>0.99934808421962718</v>
      </c>
      <c r="AD932" s="30">
        <f>(AA932*AA933)*(1-COS(RADIANS(N932)))-AA934*(SIN(RADIANS(N932)))</f>
        <v>-9.3228300025961861E-3</v>
      </c>
      <c r="AE932" s="30">
        <f>(AA932*AA934)*(1-COS(RADIANS(N932)))+AA933*(SIN(RADIANS(N932)))</f>
        <v>-3.4878236872062755E-2</v>
      </c>
      <c r="AG932">
        <f t="array" ref="AG932:AG934">MMULT(AC932:AE934,Z932:Z934)</f>
        <v>0.72294279404989426</v>
      </c>
      <c r="AI932" s="28">
        <f>(T932^2)*(1-COS(RADIANS(M932)))+(COS(RADIANS(M932)))</f>
        <v>0.90630778703664994</v>
      </c>
      <c r="AJ932" s="28">
        <f>(T932*T933)*(1-COS(RADIANS(M932)))-T934*(SIN(RADIANS(M932)))</f>
        <v>-0.42261826174069944</v>
      </c>
      <c r="AK932" s="28">
        <f>(T932*T934)*(1-COS(RADIANS(M932)))+T933*(SIN(RADIANS(M932)))</f>
        <v>0</v>
      </c>
      <c r="AM932" s="61">
        <f t="array" ref="AM932:AM934">MMULT(AI932:AK934,AW932:AW934)</f>
        <v>-0.36553817544573719</v>
      </c>
      <c r="AN932" s="13"/>
      <c r="AO932" s="17">
        <v>1</v>
      </c>
      <c r="AP932">
        <v>0</v>
      </c>
      <c r="AR932" s="73">
        <f>(T932^2)*(1-COS(RADIANS(O932-45)))+(COS(RADIANS(O932-45)))</f>
        <v>-0.69716510285456434</v>
      </c>
      <c r="AS932" s="73">
        <f>(T932*T933)*(1-COS(RADIANS(O932-45)))-T934*(SIN(RADIANS(O932-45)))</f>
        <v>0.71691060765048298</v>
      </c>
      <c r="AT932" s="73">
        <f>(T932*T934)*(1-COS(RADIANS(O932-45)))+T933*(SIN(RADIANS(O932-45)))</f>
        <v>0</v>
      </c>
      <c r="AU932" s="10"/>
      <c r="AV932">
        <f t="array" ref="AV932:AV934">MMULT(AR932:AT934,S932:S934)</f>
        <v>-0.69716510285456434</v>
      </c>
      <c r="AW932" s="1">
        <f t="array" ref="AW932:AW934">MMULT(AC932:AE934,AV932:AV934)</f>
        <v>-0.6900269742003049</v>
      </c>
      <c r="AX932" s="10"/>
      <c r="AY932" s="11">
        <f>(G873^2)*F873+G873*G874*F874+G873*G875*F875-((H873^2)*F873+H873*H874*F874+H873*H875*F875)</f>
        <v>-0.35200681400435774</v>
      </c>
      <c r="AZ932" s="12">
        <f>G873*G874*F873+(G874^2)*F874+G874*G875*F875-(H873*H874*F873+(H874^2)*F874+H874*H875*F875)</f>
        <v>0.92444164618621516</v>
      </c>
      <c r="BA932" s="12">
        <f>G873*G875*F873+G874*G875*F874+(G875^2)*F875-(H873*H875*F873+H874*H875*F874+(H875^2)*F875)</f>
        <v>0.11266277204288444</v>
      </c>
      <c r="BB932" s="12">
        <f>(G873^2)*E873+G873*G874*E874+G873*G875*E875-((H873^2)*E873+H873*H874*E874+H873*H875*E875)</f>
        <v>0.38800876309366861</v>
      </c>
      <c r="BC932" s="12">
        <f>G873*G874*E873+(G874^2)*E874+G874*G875*E875-(H873*H874*E873+(H874^2)*E874+H874*H875*E875)</f>
        <v>-0.85636865624168723</v>
      </c>
      <c r="BD932" s="24">
        <f>G873*G875*E873+G874*G875*E874+(G875^2)*E875-(H873*H875*E873+H874*H875*E874+(H875^2)*E875)</f>
        <v>-9.284078405364006E-2</v>
      </c>
      <c r="BE932" s="10">
        <f>J873</f>
        <v>-1.5735047864061658E-2</v>
      </c>
      <c r="BY932" t="s">
        <v>8</v>
      </c>
      <c r="BZ932" s="5">
        <f t="shared" ref="BZ932:CA934" si="1406">BZ927</f>
        <v>0.93180266183863136</v>
      </c>
      <c r="CA932" s="6">
        <f t="shared" si="1406"/>
        <v>-0.87956522186239505</v>
      </c>
      <c r="CB932" s="7">
        <f>CY931</f>
        <v>0.9200007789996677</v>
      </c>
      <c r="CC932" s="8">
        <f>DU931</f>
        <v>-0.39150045817319051</v>
      </c>
      <c r="CE932" s="9">
        <f>((SUMPRODUCT(CB932:CB934,BZ932:BZ934))*(SUMPRODUCT(CB932:CB934,CA932:CA934)))-((SUMPRODUCT(CC932:CC934,BZ932:BZ934))*(SUMPRODUCT(CC932:CC934,CA932:CA934)))</f>
        <v>0</v>
      </c>
      <c r="CG932">
        <v>1</v>
      </c>
      <c r="CH932" t="s">
        <v>161</v>
      </c>
      <c r="CI932" s="67"/>
      <c r="CJ932" s="1" t="s">
        <v>8</v>
      </c>
      <c r="CK932" s="5">
        <f t="shared" ref="CK932:CL934" si="1407">BZ932</f>
        <v>0.93180266183863136</v>
      </c>
      <c r="CL932" s="6">
        <f t="shared" si="1407"/>
        <v>-0.87956522186239505</v>
      </c>
      <c r="CM932" s="7">
        <f>FA931</f>
        <v>0.92669328354132385</v>
      </c>
      <c r="CN932" s="8">
        <f>FW931</f>
        <v>-0.37538460323941542</v>
      </c>
      <c r="CO932" s="10"/>
      <c r="CP932">
        <f t="shared" si="1405"/>
        <v>0.3492962422733713</v>
      </c>
      <c r="CQ932">
        <f t="shared" si="1405"/>
        <v>-0.34518112468713447</v>
      </c>
      <c r="CR932">
        <f>CJ935</f>
        <v>0</v>
      </c>
      <c r="CS932">
        <f>CM935</f>
        <v>0</v>
      </c>
      <c r="CW932" s="28"/>
      <c r="CY932" s="61">
        <v>-0.38257361187329014</v>
      </c>
      <c r="DA932" s="17">
        <v>0</v>
      </c>
      <c r="DB932">
        <v>0</v>
      </c>
      <c r="DD932" s="73">
        <f>(DB931*DB932)*(1-COS(RADIANS(CW931+45)))+DB933*(SIN(RADIANS(CW931+45)))</f>
        <v>-0.39374530803516766</v>
      </c>
      <c r="DE932" s="73">
        <f>(DB932^2)*(1-COS(RADIANS(CW931+45)))+(COS(RADIANS(CW931+45)))</f>
        <v>0.91921957790306608</v>
      </c>
      <c r="DF932" s="73">
        <f>(DB932*DB933)*(1-COS(RADIANS(CW931+45)))-DB931*(SIN(RADIANS(CW931+45)))</f>
        <v>0</v>
      </c>
      <c r="DG932" s="10"/>
      <c r="DH932">
        <v>-0.39374530803516766</v>
      </c>
      <c r="DI932" s="23">
        <f>SIN(RADIANS('[1]Biaxial Input'!$F$21))*(COS(RADIANS(0)))</f>
        <v>6.9756473744125524E-2</v>
      </c>
      <c r="DK932" s="30">
        <f>(DI931*DI932)*(1-COS(RADIANS(CV931)))+DI933*(SIN(RADIANS(CV931)))</f>
        <v>-2.3711042090011594E-3</v>
      </c>
      <c r="DL932" s="30">
        <f>(DI932^2)*(1-COS(RADIANS(CV931)))+(COS(RADIANS(CV931)))</f>
        <v>0.96609163004718956</v>
      </c>
      <c r="DM932" s="30">
        <f>(DI932*DI933)*(1-COS(RADIANS(CV931)))-DI931*(SIN(RADIANS(CV931)))</f>
        <v>-0.25818857491685071</v>
      </c>
      <c r="DO932">
        <v>-0.38257361187329014</v>
      </c>
      <c r="DQ932" s="28">
        <f>(DB931*DB932)*(1-COS(RADIANS(CU931)))+DB933*(SIN(RADIANS(CU931)))</f>
        <v>0</v>
      </c>
      <c r="DR932" s="28">
        <f>(DB932^2)*(1-COS(RADIANS(CU931)))+(COS(RADIANS(CU931)))</f>
        <v>1</v>
      </c>
      <c r="DS932" s="28">
        <f>(DB932*DB933)*(1-COS(RADIANS(CU931)))-DB931*(SIN(RADIANS(CU931)))</f>
        <v>0</v>
      </c>
      <c r="DU932" s="61">
        <v>-0.887116729230506</v>
      </c>
      <c r="DW932" s="17">
        <v>0</v>
      </c>
      <c r="DX932">
        <v>0</v>
      </c>
      <c r="DZ932" s="73">
        <f>(DB931*DB932)*(1-COS(RADIANS(CW931-45)))+DB933*(SIN(RADIANS(CW931-45)))</f>
        <v>-0.91921957790306608</v>
      </c>
      <c r="EA932" s="73">
        <f>(DB932^2)*(1-COS(RADIANS(CW931-45)))+(COS(RADIANS(CW931-45)))</f>
        <v>-0.39374530803516761</v>
      </c>
      <c r="EB932" s="73">
        <f>(DB932*DB933)*(1-COS(RADIANS(CW931-45)))-DB931*(SIN(RADIANS(CW931-45)))</f>
        <v>0</v>
      </c>
      <c r="EC932" s="10"/>
      <c r="ED932">
        <v>-0.91921957790306608</v>
      </c>
      <c r="EE932" s="1">
        <v>-0.887116729230506</v>
      </c>
      <c r="EG932">
        <f>CY932+DU932</f>
        <v>-1.2696903411037961</v>
      </c>
      <c r="EH932">
        <f>EG932/(SQRT(EG931^2+EG932^2+EG933^2))</f>
        <v>-0.89780665020155492</v>
      </c>
      <c r="EJ932">
        <f>Q932+AM932</f>
        <v>0.54784835033427204</v>
      </c>
      <c r="EK932">
        <f>EJ932/(SQRT(EJ931^2+EJ932^2+EJ933^2))</f>
        <v>0.44679520018305013</v>
      </c>
      <c r="EM932" s="23">
        <f>CY933*DU931-CY931*DU933</f>
        <v>0.25818857491685071</v>
      </c>
      <c r="EP932" s="9">
        <f>((SUMPRODUCT(CM932:CM934,BZ932:BZ934))*(SUMPRODUCT(CM932:CM934,CA932:CA934)))-((SUMPRODUCT(CN932:CN934,BZ932:BZ934))*(SUMPRODUCT(CN932:CN934,CA932:CA934)))</f>
        <v>-3.3406255016565467E-2</v>
      </c>
      <c r="EY932" s="28"/>
      <c r="EZ932" s="10"/>
      <c r="FA932" s="61">
        <v>-0.36703302234331997</v>
      </c>
      <c r="FB932" s="13">
        <f>BW933</f>
        <v>0</v>
      </c>
      <c r="FC932" s="17">
        <v>0</v>
      </c>
      <c r="FD932">
        <v>0</v>
      </c>
      <c r="FF932" s="73">
        <f>(FD931*FD932)*(1-COS(RADIANS(EY931+45)))+FD933*(SIN(RADIANS(EY931+45)))</f>
        <v>-0.37764274503893258</v>
      </c>
      <c r="FG932" s="73">
        <f>(FD932^2)*(1-COS(RADIANS(EY931+45)))+(COS(RADIANS(EY931+45)))</f>
        <v>0.92595137945761485</v>
      </c>
      <c r="FH932" s="73">
        <f>(FD932*FD933)*(1-COS(RADIANS(EY931+45)))-FD931*(SIN(RADIANS(EY931+45)))</f>
        <v>0</v>
      </c>
      <c r="FI932" s="10"/>
      <c r="FJ932">
        <v>-0.37764274503893258</v>
      </c>
      <c r="FK932" s="23">
        <f>SIN(RADIANS(176))*(COS(RADIANS(0)))</f>
        <v>6.9756473744125524E-2</v>
      </c>
      <c r="FM932" s="30">
        <f>(FK931*FK932)*(1-COS(RADIANS(EX931)))+FK933*(SIN(RADIANS(EX931)))</f>
        <v>-2.3711042090011594E-3</v>
      </c>
      <c r="FN932" s="30">
        <f>(FK932^2)*(1-COS(RADIANS(EX931)))+(COS(RADIANS(EX931)))</f>
        <v>0.96609163004718956</v>
      </c>
      <c r="FO932" s="30">
        <f>(FK932*FK933)*(1-COS(RADIANS(EX931)))-FK931*(SIN(RADIANS(EX931)))</f>
        <v>-0.25818857491685071</v>
      </c>
      <c r="FQ932">
        <v>-0.36703302234331997</v>
      </c>
      <c r="FS932" s="28">
        <f>(FD931*FD932)*(1-COS(RADIANS(EW931)))+FD933*(SIN(RADIANS(EW931)))</f>
        <v>0</v>
      </c>
      <c r="FT932" s="28">
        <f>(FD932^2)*(1-COS(RADIANS(EW931)))+(COS(RADIANS(EW931)))</f>
        <v>1</v>
      </c>
      <c r="FU932" s="28">
        <f>(FD932*FD933)*(1-COS(RADIANS(EW931)))-FD931*(SIN(RADIANS(EW931)))</f>
        <v>0</v>
      </c>
      <c r="FW932" s="61">
        <v>-0.8936584472223903</v>
      </c>
      <c r="FX932" s="13">
        <f>BX933</f>
        <v>0</v>
      </c>
      <c r="FY932" s="17">
        <v>0</v>
      </c>
      <c r="FZ932">
        <v>0</v>
      </c>
      <c r="GB932" s="73">
        <f>(FD931*FD932)*(1-COS(RADIANS(EY931-45)))+FD933*(SIN(RADIANS(EY931-45)))</f>
        <v>-0.92595137945761485</v>
      </c>
      <c r="GC932" s="73">
        <f>(FD932^2)*(1-COS(RADIANS(EY931-45)))+(COS(RADIANS(EY931-45)))</f>
        <v>-0.37764274503893253</v>
      </c>
      <c r="GD932" s="73">
        <f>(FD932*FD933)*(1-COS(RADIANS(EY931-45)))-FD931*(SIN(RADIANS(EY931-45)))</f>
        <v>0</v>
      </c>
      <c r="GE932" s="10"/>
      <c r="GF932">
        <v>-0.92595137945761485</v>
      </c>
      <c r="GG932" s="1">
        <v>-0.8936584472223903</v>
      </c>
      <c r="GI932">
        <f>FA932+FW932</f>
        <v>-1.2606914695657103</v>
      </c>
      <c r="GJ932">
        <f>GI932/(SQRT(GI931^2+GI932^2+GI933^2))</f>
        <v>-0.89144348711394772</v>
      </c>
      <c r="GL932">
        <f>CH933+DC932</f>
        <v>-3.3406255016565467E-2</v>
      </c>
      <c r="GM932" t="e">
        <f>GL932/(SQRT(GL931^2+GL932^2+GL933^2))</f>
        <v>#VALUE!</v>
      </c>
      <c r="GO932" s="27">
        <f>FA933*FW931-FA931*FW933</f>
        <v>0.25818857491685077</v>
      </c>
    </row>
    <row r="933" spans="1:197" x14ac:dyDescent="0.2">
      <c r="A933" s="3">
        <f>C946+C949</f>
        <v>4.3529548532711404E-3</v>
      </c>
      <c r="B933" s="3">
        <f>C947*C948-C945*C950</f>
        <v>0.38835473068285642</v>
      </c>
      <c r="C933" s="3">
        <f>A934*B932-A932*B934</f>
        <v>6.31311370186107E-2</v>
      </c>
      <c r="D933" t="s">
        <v>8</v>
      </c>
      <c r="E933" s="5">
        <f t="shared" ref="E933:F935" si="1408">E928</f>
        <v>0.93164791336911346</v>
      </c>
      <c r="F933" s="6">
        <f t="shared" si="1408"/>
        <v>-0.87976681083470054</v>
      </c>
      <c r="G933" s="7">
        <f>Q932</f>
        <v>0.91338652578000923</v>
      </c>
      <c r="H933" s="8">
        <f>AM932</f>
        <v>-0.36553817544573719</v>
      </c>
      <c r="J933" s="9">
        <f>((SUMPRODUCT(G933:G935,E933:E935))*(SUMPRODUCT(G933:G935,F933:F935)))-((SUMPRODUCT(H933:H935,E933:E935))*(SUMPRODUCT(H933:H935,F933:F935)))</f>
        <v>-4.4050601791825184E-2</v>
      </c>
      <c r="Q933" s="61">
        <v>-0.24813534182586178</v>
      </c>
      <c r="S933" s="17">
        <v>0</v>
      </c>
      <c r="T933">
        <v>0</v>
      </c>
      <c r="V933" s="73">
        <f>(T932*T933)*(1-COS(RADIANS(O932+45)))+T934*(SIN(RADIANS(O932+45)))</f>
        <v>-0.69716510285456468</v>
      </c>
      <c r="W933" s="73">
        <f>(T933^2)*(1-COS(RADIANS(O932+45)))+(COS(RADIANS(O932+45)))</f>
        <v>0.71691060765048265</v>
      </c>
      <c r="X933" s="73">
        <f>(T933*T934)*(1-COS(RADIANS(O932+45)))-T932*(SIN(RADIANS(O932+45)))</f>
        <v>0</v>
      </c>
      <c r="Y933" s="10"/>
      <c r="Z933">
        <v>-0.69716510285456468</v>
      </c>
      <c r="AA933" s="23">
        <f>SIN(RADIANS('[1]Biaxial Input'!$F$21))*(COS(RADIANS(0)))</f>
        <v>6.9756473744125524E-2</v>
      </c>
      <c r="AC933" s="30">
        <f>(AA932*AA933)*(1-COS(RADIANS(N932)))+AA934*(SIN(RADIANS(N932)))</f>
        <v>-9.3228300025961861E-3</v>
      </c>
      <c r="AD933" s="30">
        <f>(AA933^2)*(1-COS(RADIANS(N932)))+(COS(RADIANS(N932)))</f>
        <v>0.86667731956481153</v>
      </c>
      <c r="AE933" s="30">
        <f>(AA933*AA934)*(1-COS(RADIANS(N932)))-AA932*(SIN(RADIANS(N932)))</f>
        <v>-0.49878202512991204</v>
      </c>
      <c r="AG933">
        <v>-0.61090081835830357</v>
      </c>
      <c r="AI933" s="28">
        <f>(T932*T933)*(1-COS(RADIANS(M932)))+T934*(SIN(RADIANS(M932)))</f>
        <v>0.42261826174069944</v>
      </c>
      <c r="AJ933" s="28">
        <f>(T933^2)*(1-COS(RADIANS(M932)))+(COS(RADIANS(M932)))</f>
        <v>0.90630778703664994</v>
      </c>
      <c r="AK933" s="28">
        <f>(T933*T934)*(1-COS(RADIANS(M932)))-T932*(SIN(RADIANS(M932)))</f>
        <v>0</v>
      </c>
      <c r="AM933" s="61">
        <v>-0.84884377181686888</v>
      </c>
      <c r="AO933" s="17">
        <v>0</v>
      </c>
      <c r="AP933">
        <v>0</v>
      </c>
      <c r="AR933" s="73">
        <f>(T932*T933)*(1-COS(RADIANS(O932-45)))+T934*(SIN(RADIANS(O932-45)))</f>
        <v>-0.71691060765048298</v>
      </c>
      <c r="AS933" s="73">
        <f>(T933^2)*(1-COS(RADIANS(O932-45)))+(COS(RADIANS(O932-45)))</f>
        <v>-0.69716510285456434</v>
      </c>
      <c r="AT933" s="73">
        <f>(T933*T934)*(1-COS(RADIANS(O932-45)))-T932*(SIN(RADIANS(O932-45)))</f>
        <v>0</v>
      </c>
      <c r="AU933" s="10"/>
      <c r="AV933">
        <v>-0.71691060765048298</v>
      </c>
      <c r="AW933" s="1">
        <v>-0.61483061206844525</v>
      </c>
      <c r="AX933" s="10"/>
      <c r="AY933" s="11">
        <f>(G878^2)*F878+G878*G879*F879+G878*G880*F880-((H878^2)*F878+H878*H879*F879+H878*H880*F880)</f>
        <v>-0.35562041901626235</v>
      </c>
      <c r="AZ933" s="12">
        <f>G878*G879*F878+(G879^2)*F879+G879*G880*F880-(H878*H879*F878+(H879^2)*F879+H879*H880*F880)</f>
        <v>0.92196731668946197</v>
      </c>
      <c r="BA933" s="12">
        <f>G878*G880*F878+G879*G880*F879+(G880^2)*F880-(H878*H880*F878+H879*H880*F879+(H880^2)*F880)</f>
        <v>-0.15252803589983077</v>
      </c>
      <c r="BB933" s="12">
        <f>(G878^2)*E878+G878*G879*E879+G878*G880*E880-((H878^2)*E878+H878*H879*E879+H878*H880*E880)</f>
        <v>0.28402423934728083</v>
      </c>
      <c r="BC933" s="12">
        <f>G878*G879*E878+(G879^2)*E879+G879*G880*E880-(H878*H879*E878+(H879^2)*E879+H879*H880*E880)</f>
        <v>-0.86139065450142582</v>
      </c>
      <c r="BD933" s="24">
        <f>G878*G880*E878+G879*G880*E879+(G880^2)*E880-(H878*H880*E878+H879*H880*E879+(H880^2)*E880)</f>
        <v>0.12499463788771463</v>
      </c>
      <c r="BE933" s="10">
        <f>J878</f>
        <v>6.1693554047915211E-3</v>
      </c>
      <c r="BY933" t="s">
        <v>9</v>
      </c>
      <c r="BZ933" s="5">
        <f t="shared" si="1406"/>
        <v>0.3492962422733713</v>
      </c>
      <c r="CA933" s="6">
        <f t="shared" si="1406"/>
        <v>-0.34518112468713447</v>
      </c>
      <c r="CB933" s="7">
        <f>CY932</f>
        <v>-0.38257361187329014</v>
      </c>
      <c r="CC933" s="8">
        <f>DU932</f>
        <v>-0.887116729230506</v>
      </c>
      <c r="CE933" s="10"/>
      <c r="CH933">
        <f>((SUMPRODUCT(CM932:CM934,CK932:CK934))*(SUMPRODUCT(CM932:CM934,CL932:CL934)))-((SUMPRODUCT(CN932:CN934,CK932:CK934))*(SUMPRODUCT(CN932:CN934,CL932:CL934)))</f>
        <v>-3.3406255016565467E-2</v>
      </c>
      <c r="CI933" s="67"/>
      <c r="CJ933" s="10" t="s">
        <v>9</v>
      </c>
      <c r="CK933" s="5">
        <f t="shared" si="1407"/>
        <v>0.3492962422733713</v>
      </c>
      <c r="CL933" s="6">
        <f t="shared" si="1407"/>
        <v>-0.34518112468713447</v>
      </c>
      <c r="CM933" s="7">
        <f>FA932</f>
        <v>-0.36703302234331997</v>
      </c>
      <c r="CN933" s="8">
        <f>FW932</f>
        <v>-0.8936584472223903</v>
      </c>
      <c r="CP933">
        <f t="shared" si="1405"/>
        <v>-9.8670839279614439E-2</v>
      </c>
      <c r="CQ933">
        <f t="shared" si="1405"/>
        <v>-0.32743703463395935</v>
      </c>
      <c r="CR933">
        <f>CK935</f>
        <v>0</v>
      </c>
      <c r="CS933">
        <f>CN935</f>
        <v>0</v>
      </c>
      <c r="CW933" s="28"/>
      <c r="CY933" s="61">
        <v>-8.506467032928379E-2</v>
      </c>
      <c r="DA933" s="17">
        <v>0</v>
      </c>
      <c r="DB933">
        <v>1</v>
      </c>
      <c r="DD933" s="73">
        <f>(DB931*DB933)*(1-COS(RADIANS(CW931+45)))-DB932*(SIN(RADIANS(CW931+45)))</f>
        <v>0</v>
      </c>
      <c r="DE933" s="73">
        <f>(DB932*DB933)*(1-COS(RADIANS(CW931+45)))+DB931*(SIN(RADIANS(CW931+45)))</f>
        <v>0</v>
      </c>
      <c r="DF933" s="73">
        <f>(DB933^2)*(1-COS(RADIANS(CW931+45)))+(COS(RADIANS(CW931+45)))</f>
        <v>1</v>
      </c>
      <c r="DG933" s="10"/>
      <c r="DH933">
        <v>0</v>
      </c>
      <c r="DI933" s="23">
        <f>SIN(RADIANS('[1]Biaxial Input'!$F$21))*SIN(RADIANS(0))</f>
        <v>0</v>
      </c>
      <c r="DK933" s="30">
        <f>(DI931*DI933)*(1-COS(RADIANS(CV931)))-DI932*(SIN(RADIANS(CV931)))</f>
        <v>1.8054303924173627E-2</v>
      </c>
      <c r="DL933" s="30">
        <f>(DI932*DI933)*(1-COS(RADIANS(CV931)))+DI931*(SIN(RADIANS(CV931)))</f>
        <v>0.25818857491685071</v>
      </c>
      <c r="DM933" s="30">
        <f>(DI933^2)*(1-COS(RADIANS(CV931)))+(COS(RADIANS(CV931)))</f>
        <v>0.96592582628906831</v>
      </c>
      <c r="DO933">
        <v>-8.506467032928379E-2</v>
      </c>
      <c r="DQ933" s="28">
        <f>(DB931*DB933)*(1-COS(RADIANS(CU931)))-DB932*(SIN(RADIANS(CU931)))</f>
        <v>0</v>
      </c>
      <c r="DR933" s="28">
        <f>(DB932*DB933)*(1-COS(RADIANS(CU931)))+DB931*(SIN(RADIANS(CU931)))</f>
        <v>0</v>
      </c>
      <c r="DS933" s="28">
        <f>(DB933^2)*(1-COS(RADIANS(CU931)))+(COS(RADIANS(CU931)))</f>
        <v>1</v>
      </c>
      <c r="DU933" s="61">
        <v>-0.24444079031444593</v>
      </c>
      <c r="DW933" s="17">
        <v>0</v>
      </c>
      <c r="DX933">
        <v>1</v>
      </c>
      <c r="DZ933" s="73">
        <f>(DB931*DB931)*(1-COS(RADIANS(CW931-45)))-DB931*(SIN(RADIANS(CW931-45)))</f>
        <v>0</v>
      </c>
      <c r="EA933" s="73">
        <f>(DB932*DB933)*(1-COS(RADIANS(CW931-45)))+DB931*(SIN(RADIANS(CW931-45)))</f>
        <v>0</v>
      </c>
      <c r="EB933" s="73">
        <f>(DB933^2)*(1-COS(RADIANS(CW931-45)))+(COS(RADIANS(CW931-45)))</f>
        <v>1</v>
      </c>
      <c r="EC933" s="10"/>
      <c r="ED933">
        <v>0</v>
      </c>
      <c r="EE933" s="1">
        <v>-0.24444079031444593</v>
      </c>
      <c r="EG933">
        <f>CY933+DU933</f>
        <v>-0.32950546064372971</v>
      </c>
      <c r="EH933">
        <f>EG933/(SQRT(EG931^2+EG932^2+EG933^2))</f>
        <v>-0.23299554565917835</v>
      </c>
      <c r="EJ933">
        <f>Q933+AM933</f>
        <v>-1.0969791136427307</v>
      </c>
      <c r="EK933">
        <f>EJ933/(SQRT(EJ931^2+EJ932^2+EJ933^2))</f>
        <v>-0.89463626636381555</v>
      </c>
      <c r="EM933" s="23">
        <f>CY931*DU932-CY932*DU931</f>
        <v>-0.9659258262890682</v>
      </c>
      <c r="ER933">
        <f t="shared" ref="ER933:ES935" si="1409">CK932</f>
        <v>0.93180266183863136</v>
      </c>
      <c r="ES933">
        <f t="shared" si="1409"/>
        <v>-0.87956522186239505</v>
      </c>
      <c r="ET933" t="e">
        <f>#REF!</f>
        <v>#REF!</v>
      </c>
      <c r="EU933" t="e">
        <f>#REF!</f>
        <v>#REF!</v>
      </c>
      <c r="EY933" s="28"/>
      <c r="EZ933" s="10"/>
      <c r="FA933" s="61">
        <v>-8.0785634545554E-2</v>
      </c>
      <c r="FB933" s="13">
        <f>BW934</f>
        <v>0</v>
      </c>
      <c r="FC933" s="17">
        <v>0</v>
      </c>
      <c r="FD933">
        <v>1</v>
      </c>
      <c r="FF933" s="73">
        <f>(FD931*FD933)*(1-COS(RADIANS(EY931+45)))-FD932*(SIN(RADIANS(EY931+45)))</f>
        <v>0</v>
      </c>
      <c r="FG933" s="73">
        <f>(FD932*FD933)*(1-COS(RADIANS(EY931+45)))+FD931*(SIN(RADIANS(EY931+45)))</f>
        <v>0</v>
      </c>
      <c r="FH933" s="73">
        <f>(FD933^2)*(1-COS(RADIANS(EY931+45)))+(COS(RADIANS(EY931+45)))</f>
        <v>1</v>
      </c>
      <c r="FI933" s="10"/>
      <c r="FJ933">
        <v>0</v>
      </c>
      <c r="FK933" s="23">
        <f>SIN(RADIANS(176))*SIN(RADIANS(0))</f>
        <v>0</v>
      </c>
      <c r="FM933" s="30">
        <f>(FK931*FK933)*(1-COS(RADIANS(EX931)))-FK932*(SIN(RADIANS(EX931)))</f>
        <v>1.8054303924173627E-2</v>
      </c>
      <c r="FN933" s="30">
        <f>(FK932*FK933)*(1-COS(RADIANS(EX931)))+FK931*(SIN(RADIANS(EX931)))</f>
        <v>0.25818857491685071</v>
      </c>
      <c r="FO933" s="30">
        <f>(FK933^2)*(1-COS(RADIANS(EX931)))+(COS(RADIANS(EX931)))</f>
        <v>0.96592582628906831</v>
      </c>
      <c r="FQ933">
        <v>-8.0785634545554E-2</v>
      </c>
      <c r="FS933" s="28">
        <f>(FD931*FD933)*(1-COS(RADIANS(EW931)))-FD932*(SIN(RADIANS(EW931)))</f>
        <v>0</v>
      </c>
      <c r="FT933" s="28">
        <f>(FD932*FD933)*(1-COS(RADIANS(EW931)))+FD931*(SIN(RADIANS(EW931)))</f>
        <v>0</v>
      </c>
      <c r="FU933" s="28">
        <f>(FD933^2)*(1-COS(RADIANS(EW931)))+(COS(RADIANS(EW931)))</f>
        <v>1</v>
      </c>
      <c r="FW933" s="61">
        <v>-0.24588814399814576</v>
      </c>
      <c r="FX933" s="13">
        <f>BX934</f>
        <v>0</v>
      </c>
      <c r="FY933" s="17">
        <v>0</v>
      </c>
      <c r="FZ933">
        <v>1</v>
      </c>
      <c r="GB933" s="73">
        <f>(FD931*FD931)*(1-COS(RADIANS(EY931-45)))-FD931*(SIN(RADIANS(EY931-45)))</f>
        <v>0</v>
      </c>
      <c r="GC933" s="73">
        <f>(FD932*FD933)*(1-COS(RADIANS(EY931-45)))+FD931*(SIN(RADIANS(EY931-45)))</f>
        <v>0</v>
      </c>
      <c r="GD933" s="73">
        <f>(FD933^2)*(1-COS(RADIANS(EY931-45)))+(COS(RADIANS(EY931-45)))</f>
        <v>1</v>
      </c>
      <c r="GE933" s="10"/>
      <c r="GF933">
        <v>0</v>
      </c>
      <c r="GG933" s="1">
        <v>-0.24588814399814576</v>
      </c>
      <c r="GI933">
        <f>FA933+FW933</f>
        <v>-0.32667377854369978</v>
      </c>
      <c r="GJ933">
        <f>GI933/(SQRT(GI931^2+GI932^2+GI933^2))</f>
        <v>-0.23099324404408259</v>
      </c>
      <c r="GL933" t="e">
        <f>#REF!+DC933</f>
        <v>#REF!</v>
      </c>
      <c r="GM933" t="e">
        <f>GL933/(SQRT(GL931^2+GL932^2+GL933^2))</f>
        <v>#REF!</v>
      </c>
      <c r="GO933" s="27">
        <f>FA931*FW932-FA932*FW931</f>
        <v>-0.96592582628906831</v>
      </c>
    </row>
    <row r="934" spans="1:197" x14ac:dyDescent="0.2">
      <c r="A934" s="3">
        <f>C947+C950</f>
        <v>-0.42415623780564277</v>
      </c>
      <c r="B934" s="3">
        <f>C945*C949-C946*C948</f>
        <v>-1.4017143238426899E-2</v>
      </c>
      <c r="C934" s="3">
        <f>A932*B933-A933*B932</f>
        <v>2.0796578439806639E-2</v>
      </c>
      <c r="D934" t="s">
        <v>9</v>
      </c>
      <c r="E934" s="5">
        <f t="shared" si="1408"/>
        <v>0.34974090714269884</v>
      </c>
      <c r="F934" s="6">
        <f t="shared" si="1408"/>
        <v>-0.3447469567785969</v>
      </c>
      <c r="G934" s="7">
        <f t="shared" ref="G934:G935" si="1410">Q933</f>
        <v>-0.24813534182586178</v>
      </c>
      <c r="H934" s="8">
        <f t="shared" ref="H934:H935" si="1411">AM933</f>
        <v>-0.84884377181686888</v>
      </c>
      <c r="J934" s="10"/>
      <c r="Q934" s="61">
        <v>-0.3227288438619752</v>
      </c>
      <c r="S934" s="17">
        <v>0</v>
      </c>
      <c r="T934">
        <v>1</v>
      </c>
      <c r="V934" s="73">
        <f>(T932*T934)*(1-COS(RADIANS(O932+45)))-T933*(SIN(RADIANS(O932+45)))</f>
        <v>0</v>
      </c>
      <c r="W934" s="73">
        <f>(T933*T934)*(1-COS(RADIANS(O932+45)))+T932*(SIN(RADIANS(O932+45)))</f>
        <v>0</v>
      </c>
      <c r="X934" s="73">
        <f>(T934^2)*(1-COS(RADIANS(O932+45)))+(COS(RADIANS(O932+45)))</f>
        <v>1</v>
      </c>
      <c r="Y934" s="10"/>
      <c r="Z934">
        <v>0</v>
      </c>
      <c r="AA934" s="23">
        <f>SIN(RADIANS('[1]Biaxial Input'!$F$21))*SIN(RADIANS(0))</f>
        <v>0</v>
      </c>
      <c r="AC934" s="30">
        <f>(AA932*AA934)*(1-COS(RADIANS(N932)))-AA933*(SIN(RADIANS(N932)))</f>
        <v>3.4878236872062755E-2</v>
      </c>
      <c r="AD934" s="30">
        <f>(AA933*AA934)*(1-COS(RADIANS(N932)))+AA932*(SIN(RADIANS(N932)))</f>
        <v>0.49878202512991204</v>
      </c>
      <c r="AE934" s="30">
        <f>(AA934^2)*(1-COS(RADIANS(N932)))+(COS(RADIANS(N932)))</f>
        <v>0.86602540378443871</v>
      </c>
      <c r="AG934">
        <v>-0.3227288438619752</v>
      </c>
      <c r="AI934" s="28">
        <f>(T932*T934)*(1-COS(RADIANS(M932)))-T933*(SIN(RADIANS(M932)))</f>
        <v>0</v>
      </c>
      <c r="AJ934" s="28">
        <f>(T933*T934)*(1-COS(RADIANS(M932)))+T932*(SIN(RADIANS(M932)))</f>
        <v>0</v>
      </c>
      <c r="AK934" s="28">
        <f>(T934^2)*(1-COS(RADIANS(M932)))+(COS(RADIANS(M932)))</f>
        <v>1</v>
      </c>
      <c r="AM934" s="61">
        <v>-0.38189801431732118</v>
      </c>
      <c r="AO934" s="17">
        <v>0</v>
      </c>
      <c r="AP934">
        <v>1</v>
      </c>
      <c r="AR934" s="73">
        <f>(T932*T932)*(1-COS(RADIANS(O932-45)))-T932*(SIN(RADIANS(O932-45)))</f>
        <v>0</v>
      </c>
      <c r="AS934" s="73">
        <f>(T933*T934)*(1-COS(RADIANS(O932-45)))+T932*(SIN(RADIANS(O932-45)))</f>
        <v>0</v>
      </c>
      <c r="AT934" s="73">
        <f>(T934^2)*(1-COS(RADIANS(O932-45)))+(COS(RADIANS(O932-45)))</f>
        <v>1</v>
      </c>
      <c r="AU934" s="10"/>
      <c r="AV934">
        <v>0</v>
      </c>
      <c r="AW934" s="1">
        <v>-0.38189801431732118</v>
      </c>
      <c r="AX934" s="10"/>
      <c r="AY934" s="11">
        <f>(G883^2)*F883+G883*G884*F884+G883*G885*F885-((H883^2)*F883+H883*H884*F884+H883*H885*F885)</f>
        <v>-0.35800961297424194</v>
      </c>
      <c r="AZ934" s="12">
        <f>G883*G884*F883+(G884^2)*F884+G884*G885*F885-(H883*H884*F883+(H884^2)*F884+H884*H885*F885)</f>
        <v>0.8275006961477025</v>
      </c>
      <c r="BA934" s="12">
        <f>G883*G885*F883+G884*G885*F884+(G885^2)*F885-(H883*H885*F883+H884*H885*F884+(H885^2)*F885)</f>
        <v>-0.40074393505646994</v>
      </c>
      <c r="BB934" s="12">
        <f>(G883^2)*E883+G883*G884*E884+G883*G885*E885-((H883^2)*E883+H883*H884*E884+H883*H885*E885)</f>
        <v>0.20928439575702196</v>
      </c>
      <c r="BC934" s="12">
        <f>G883*G884*E883+(G884^2)*E884+G884*G885*E885-(H883*H884*E883+(H884^2)*E884+H884*H885*E885)</f>
        <v>-0.87325097220350822</v>
      </c>
      <c r="BD934" s="24">
        <f>G883*G885*E883+G884*G885*E884+(G885^2)*E885-(H883*H885*E883+H884*H885*E884+(H885^2)*E885)</f>
        <v>0.37134587186822043</v>
      </c>
      <c r="BE934" s="10">
        <f>J883</f>
        <v>-4.6319831038735271E-3</v>
      </c>
      <c r="BY934" t="s">
        <v>10</v>
      </c>
      <c r="BZ934" s="5">
        <f t="shared" si="1406"/>
        <v>-9.8670839279614439E-2</v>
      </c>
      <c r="CA934" s="6">
        <f t="shared" si="1406"/>
        <v>-0.32743703463395935</v>
      </c>
      <c r="CB934" s="7">
        <f>CY933</f>
        <v>-8.506467032928379E-2</v>
      </c>
      <c r="CC934" s="8">
        <f>DU933</f>
        <v>-0.24444079031444593</v>
      </c>
      <c r="CE934" s="10"/>
      <c r="CG934" s="10" t="s">
        <v>160</v>
      </c>
      <c r="CH934" s="10">
        <f>-CH931*((EY931-CW931)/(CH933-CE932))</f>
        <v>291.81225491252428</v>
      </c>
      <c r="CI934" s="67"/>
      <c r="CJ934" s="10" t="s">
        <v>10</v>
      </c>
      <c r="CK934" s="5">
        <f t="shared" si="1407"/>
        <v>-9.8670839279614439E-2</v>
      </c>
      <c r="CL934" s="6">
        <f t="shared" si="1407"/>
        <v>-0.32743703463395935</v>
      </c>
      <c r="CM934" s="7">
        <f>FA933</f>
        <v>-8.0785634545554E-2</v>
      </c>
      <c r="CN934" s="8">
        <f>FW933</f>
        <v>-0.24588814399814576</v>
      </c>
      <c r="CW934" s="28"/>
      <c r="DH934" s="10"/>
      <c r="DI934" s="10"/>
      <c r="DJ934" s="10"/>
      <c r="DK934" s="10"/>
      <c r="DL934" s="10"/>
      <c r="DM934" s="10"/>
      <c r="DN934" s="10"/>
      <c r="DO934" s="10"/>
      <c r="DP934" s="10"/>
      <c r="EE934" s="1"/>
      <c r="EI934" s="64">
        <f>(DEGREES(ACOS((EH931*EK931+EH932*EK932+EH933*EK933)/((SQRT(EH931^2+EH932^2+EH933^2))*(SQRT(EK931^2+EK932^2+EK933^2))))))</f>
        <v>101.10977843797058</v>
      </c>
      <c r="ER934">
        <f t="shared" si="1409"/>
        <v>0.3492962422733713</v>
      </c>
      <c r="ES934">
        <f t="shared" si="1409"/>
        <v>-0.34518112468713447</v>
      </c>
      <c r="ET934" t="e">
        <f>#REF!</f>
        <v>#REF!</v>
      </c>
      <c r="EU934" t="e">
        <f>#REF!</f>
        <v>#REF!</v>
      </c>
      <c r="EY934" s="28"/>
      <c r="EZ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GG934" s="1"/>
      <c r="GK934" s="64" t="e">
        <f>(DEGREES(ACOS((GJ931*GM931+GJ932*GM932+GJ933*GM933)/((SQRT(GJ931^2+GJ932^2+GJ933^2))*(SQRT(GM931^2+GM932^2+GM933^2))))))</f>
        <v>#VALUE!</v>
      </c>
    </row>
    <row r="935" spans="1:197" x14ac:dyDescent="0.2">
      <c r="D935" t="s">
        <v>10</v>
      </c>
      <c r="E935" s="5">
        <f t="shared" si="1408"/>
        <v>-9.8556904303954668E-2</v>
      </c>
      <c r="F935" s="6">
        <f t="shared" si="1408"/>
        <v>-0.32735285907661849</v>
      </c>
      <c r="G935" s="7">
        <f t="shared" si="1410"/>
        <v>-0.3227288438619752</v>
      </c>
      <c r="H935" s="8">
        <f t="shared" si="1411"/>
        <v>-0.38189801431732118</v>
      </c>
      <c r="J935" s="10"/>
      <c r="AW935" s="1"/>
      <c r="AX935" s="10"/>
      <c r="AY935" s="11">
        <f>(G888^2)*F888+G888*G889*F889+G888*G890*F890-((H888^2)*F888+H888*H889*F889+H888*H890*F890)</f>
        <v>0.3537095034509013</v>
      </c>
      <c r="AZ935" s="12">
        <f>G888*G889*F888+(G889^2)*F889+G889*G890*F890-(H888*H889*F888+(H889^2)*F889+H889*H890*F890)</f>
        <v>-0.74083741191149666</v>
      </c>
      <c r="BA935" s="12">
        <f>G888*G890*F888+G889*G890*F889+(G890^2)*F890-(H888*H890*F888+H889*H890*F889+(H890^2)*F890)</f>
        <v>0.46744251133346393</v>
      </c>
      <c r="BB935" s="12">
        <f>(G888^2)*E888+G888*G889*E889+G888*G890*E890-((H888^2)*E888+H888*H889*E889+H888*H890*E890)</f>
        <v>-0.17453469790896209</v>
      </c>
      <c r="BC935" s="12">
        <f>G888*G889*E888+(G889^2)*E889+G889*G890*E890-(H888*H889*E888+(H889^2)*E889+H889*H890*E890)</f>
        <v>0.84797525911883476</v>
      </c>
      <c r="BD935" s="24">
        <f>G888*G890*E888+G889*G890*E889+(G890^2)*E890-(H888*H890*E888+H889*H890*E889+(H890^2)*E890)</f>
        <v>-0.4983886237932566</v>
      </c>
      <c r="BE935" s="10">
        <f>J888</f>
        <v>2.436188548458873E-2</v>
      </c>
      <c r="BV935" s="2" t="s">
        <v>3</v>
      </c>
      <c r="CE935" s="10"/>
      <c r="CS935" s="15"/>
      <c r="CW935" s="28"/>
      <c r="CY935" s="82" t="s">
        <v>148</v>
      </c>
      <c r="CZ935" s="13"/>
      <c r="DB935" s="10"/>
      <c r="DC935" s="10"/>
      <c r="DD935" s="10"/>
      <c r="DE935" s="10"/>
      <c r="DF935" s="10"/>
      <c r="DG935" s="10"/>
      <c r="DH935" s="80"/>
      <c r="DI935" s="23" t="s">
        <v>149</v>
      </c>
      <c r="DM935" s="1"/>
      <c r="DO935" s="80"/>
      <c r="DS935" s="13"/>
      <c r="DT935" s="81"/>
      <c r="DU935" s="82" t="s">
        <v>150</v>
      </c>
      <c r="DW935" s="13"/>
      <c r="DX935" s="13"/>
      <c r="EA935" s="1"/>
      <c r="EE935" s="1"/>
      <c r="ER935">
        <f t="shared" si="1409"/>
        <v>-9.8670839279614439E-2</v>
      </c>
      <c r="ES935">
        <f t="shared" si="1409"/>
        <v>-0.32743703463395935</v>
      </c>
      <c r="ET935" t="e">
        <f>#REF!</f>
        <v>#REF!</v>
      </c>
      <c r="EU935" t="e">
        <f>#REF!</f>
        <v>#REF!</v>
      </c>
      <c r="EY935" s="28"/>
      <c r="EZ935" s="10"/>
      <c r="FA935" s="82" t="s">
        <v>148</v>
      </c>
      <c r="FB935" s="13"/>
      <c r="FD935" s="10"/>
      <c r="FE935" s="10"/>
      <c r="FF935" s="10"/>
      <c r="FG935" s="10"/>
      <c r="FH935" s="10"/>
      <c r="FI935" s="10"/>
      <c r="FJ935" s="80"/>
      <c r="FK935" s="23" t="s">
        <v>149</v>
      </c>
      <c r="FO935" s="1"/>
      <c r="FQ935" s="80"/>
      <c r="FU935" s="13"/>
      <c r="FV935" s="81"/>
      <c r="FW935" s="82" t="s">
        <v>150</v>
      </c>
      <c r="FY935" s="13"/>
      <c r="FZ935" s="13"/>
      <c r="GC935" s="1"/>
      <c r="GG935" s="1"/>
      <c r="GK935" s="13"/>
    </row>
    <row r="936" spans="1:197" x14ac:dyDescent="0.2">
      <c r="A936" s="4"/>
      <c r="B936" s="4" t="s">
        <v>2</v>
      </c>
      <c r="C936" s="4" t="s">
        <v>21</v>
      </c>
      <c r="J936" s="10"/>
      <c r="Q936" s="82" t="s">
        <v>148</v>
      </c>
      <c r="R936" s="13"/>
      <c r="T936" s="10"/>
      <c r="U936" s="10"/>
      <c r="V936" s="10"/>
      <c r="W936" s="10"/>
      <c r="X936" s="10"/>
      <c r="Y936" s="10"/>
      <c r="Z936" s="80"/>
      <c r="AA936" s="23" t="s">
        <v>149</v>
      </c>
      <c r="AE936" s="1"/>
      <c r="AG936" s="80"/>
      <c r="AK936" s="13"/>
      <c r="AL936" s="81"/>
      <c r="AM936" s="82" t="s">
        <v>150</v>
      </c>
      <c r="AO936" s="13"/>
      <c r="AP936" s="13"/>
      <c r="AS936" s="1"/>
      <c r="AW936" s="1"/>
      <c r="AX936" s="14" t="s">
        <v>11</v>
      </c>
      <c r="AY936" s="11">
        <f>(G893^2)*F893+G893*G894*F894+G893*G895*F895-((H893^2)*F893+H893*H894*F894+H893*H895*F895)</f>
        <v>-0.35684883196846745</v>
      </c>
      <c r="AZ936" s="12">
        <f>G893*G894*F893+(G894^2)*F894+G894*G895*F895-(H893*H894*F893+(H894^2)*F894+H894*H895*F895)</f>
        <v>0.73400621798993704</v>
      </c>
      <c r="BA936" s="12">
        <f>G893*G895*F893+G894*G895*F894+(G895^2)*F895-(H893*H895*F893+H894*H895*F894+(H895^2)*F895)</f>
        <v>-0.56266856184794967</v>
      </c>
      <c r="BB936" s="12">
        <f>(G893^2)*E893+G893*G894*E894+G893*G895*E895-((H893^2)*E893+H893*H894*E894+H893*H895*E895)</f>
        <v>0.14708492614740509</v>
      </c>
      <c r="BC936" s="12">
        <f>G893*G894*E893+(G894^2)*E894+G894*G895*E895-(H893*H894*E893+(H894^2)*E894+H894*H895*E895)</f>
        <v>-0.80928971354482249</v>
      </c>
      <c r="BD936" s="24">
        <f>G893*G895*E893+G894*G895*E894+(G895^2)*E895-(H893*H895*E893+H894*H895*E894+(H895^2)*E895)</f>
        <v>0.51898226133112901</v>
      </c>
      <c r="BE936" s="10">
        <f>J893</f>
        <v>-2.029059755855378E-2</v>
      </c>
      <c r="BV936" s="2" t="e">
        <f>DEGREES(ACOS(((CH868*CG870+#REF!*#REF!+#REF!*CG872)/(((SQRT((CH868^2)+(#REF!^2)+(#REF!^2)))*(SQRT((CG870^2)+(#REF!^2)+(CG872^2))))))))</f>
        <v>#REF!</v>
      </c>
      <c r="BZ936" s="5" t="s">
        <v>4</v>
      </c>
      <c r="CA936" s="6" t="s">
        <v>5</v>
      </c>
      <c r="CB936" s="7" t="s">
        <v>6</v>
      </c>
      <c r="CC936" s="8" t="s">
        <v>1</v>
      </c>
      <c r="CD936">
        <v>15</v>
      </c>
      <c r="CE936" s="9" t="s">
        <v>7</v>
      </c>
      <c r="CG936" s="90" t="s">
        <v>157</v>
      </c>
      <c r="CH936" s="61">
        <f>CE937-((CH938-CE937)/(EY936-CW936))*CW936</f>
        <v>9.4550586610984286</v>
      </c>
      <c r="CI936" s="10"/>
      <c r="CK936" s="5" t="s">
        <v>4</v>
      </c>
      <c r="CL936" s="6" t="s">
        <v>5</v>
      </c>
      <c r="CM936" s="7" t="s">
        <v>6</v>
      </c>
      <c r="CN936" s="8" t="s">
        <v>1</v>
      </c>
      <c r="CO936" s="10"/>
      <c r="CP936">
        <f t="shared" ref="CP936:CQ938" si="1412">BZ937</f>
        <v>0.93180266183863136</v>
      </c>
      <c r="CQ936">
        <f t="shared" si="1412"/>
        <v>-0.87956522186239505</v>
      </c>
      <c r="CR936">
        <f>CI940</f>
        <v>0</v>
      </c>
      <c r="CS936">
        <f>CL940</f>
        <v>0</v>
      </c>
      <c r="CU936" s="17">
        <f>CU840</f>
        <v>10</v>
      </c>
      <c r="CV936" s="17">
        <f>CV840</f>
        <v>-20</v>
      </c>
      <c r="CW936" s="31">
        <f>CH843</f>
        <v>282.35831847186972</v>
      </c>
      <c r="CY936" s="61">
        <f t="array" ref="CY936:CY938">MMULT(DQ936:DS938,DO936:DO938)</f>
        <v>0.91990878439519774</v>
      </c>
      <c r="CZ936" s="13"/>
      <c r="DA936" s="17">
        <v>1</v>
      </c>
      <c r="DB936">
        <v>0</v>
      </c>
      <c r="DD936" s="73">
        <f>(DB936^2)*(1-COS(RADIANS(CW936+45)))+(COS(RADIANS(CW936+45)))</f>
        <v>0.84206022919895818</v>
      </c>
      <c r="DE936" s="73">
        <f>(DB936*DB937)*(1-COS(RADIANS(CW936+45)))-DB938*(SIN(RADIANS(CW936+45)))</f>
        <v>0.53938350957495729</v>
      </c>
      <c r="DF936" s="73">
        <f>(DB936*DB938)*(1-COS(RADIANS(CW936+45)))+DB937*(SIN(RADIANS(CW936+45)))</f>
        <v>0</v>
      </c>
      <c r="DG936" s="10"/>
      <c r="DH936">
        <f t="array" ref="DH936:DH938">MMULT(DD936:DF938,DA936:DA938)</f>
        <v>0.84206022919895818</v>
      </c>
      <c r="DI936" s="23">
        <f>COS(RADIANS('[1]Biaxial Input'!$F$21))</f>
        <v>-0.9975640502598242</v>
      </c>
      <c r="DK936" s="30">
        <f>(DI936^2)*(1-COS(RADIANS(CV936)))+(COS(RADIANS(CV936)))</f>
        <v>0.99970654636555623</v>
      </c>
      <c r="DL936" s="30">
        <f>(DI936*DI937)*(1-COS(RADIANS(CV936)))-DI938*(SIN(RADIANS(CV936)))</f>
        <v>-4.1965824879998722E-3</v>
      </c>
      <c r="DM936" s="30">
        <f>(DI936*DI938)*(1-COS(RADIANS(CV936)))+DI937*(SIN(RADIANS(CV936)))</f>
        <v>-2.3858119147859059E-2</v>
      </c>
      <c r="DO936">
        <f t="array" ref="DO936:DO938">MMULT(DK936:DM938,DH936:DH938)</f>
        <v>0.84407669095487736</v>
      </c>
      <c r="DQ936" s="28">
        <f>(DB936^2)*(1-COS(RADIANS(CU936)))+(COS(RADIANS(CU936)))</f>
        <v>0.98480775301220802</v>
      </c>
      <c r="DR936" s="28">
        <f>(DB936*DB937)*(1-COS(RADIANS(CU936)))-DB938*(SIN(RADIANS(CU936)))</f>
        <v>-0.17364817766693033</v>
      </c>
      <c r="DS936" s="28">
        <f>(DB936*DB938)*(1-COS(RADIANS(CU936)))+DB937*(SIN(RADIANS(CU936)))</f>
        <v>0</v>
      </c>
      <c r="DU936" s="61">
        <f t="array" ref="DU936:DU938">MMULT(DQ936:DS938,EE936:EE938)</f>
        <v>-0.39049930324223647</v>
      </c>
      <c r="DV936" s="13"/>
      <c r="DW936" s="17">
        <v>1</v>
      </c>
      <c r="DX936">
        <v>0</v>
      </c>
      <c r="DZ936" s="73">
        <f>(DB936^2)*(1-COS(RADIANS(CW936-45)))+(COS(RADIANS(CW936-45)))</f>
        <v>-0.53938350957495718</v>
      </c>
      <c r="EA936" s="73">
        <f>(DB936*DB937)*(1-COS(RADIANS(CW936-45)))-DB938*(SIN(RADIANS(CW936-45)))</f>
        <v>0.84206022919895818</v>
      </c>
      <c r="EB936" s="73">
        <f>(DB936*DB938)*(1-COS(RADIANS(CW936-45)))+DB937*(SIN(RADIANS(CW936-45)))</f>
        <v>0</v>
      </c>
      <c r="EC936" s="10"/>
      <c r="ED936">
        <f t="array" ref="ED936:ED938">MMULT(DZ936:EB938,DA936:DA938)</f>
        <v>-0.53938350957495718</v>
      </c>
      <c r="EE936" s="1">
        <f t="array" ref="EE936:EE938">MMULT(DK936:DM938,ED936:ED938)</f>
        <v>-0.53569145031201582</v>
      </c>
      <c r="EG936">
        <f>CY936+DU936</f>
        <v>0.52940948115296127</v>
      </c>
      <c r="EH936">
        <f>EG936/(SQRT(EG936^2+EG937^2+EG938^2))</f>
        <v>0.37434903414771065</v>
      </c>
      <c r="EJ936">
        <f>Q936+AM936</f>
        <v>0</v>
      </c>
      <c r="EK936">
        <f>EJ936/(SQRT(EJ936^2+EJ937^2+EJ938^2))</f>
        <v>0</v>
      </c>
      <c r="EM936" s="23">
        <f>CY937*DU938-CY938*DU937</f>
        <v>-3.5750839988414662E-2</v>
      </c>
      <c r="EO936" s="15">
        <v>15</v>
      </c>
      <c r="EP936" s="9" t="s">
        <v>7</v>
      </c>
      <c r="EW936" s="17">
        <f>CU936</f>
        <v>10</v>
      </c>
      <c r="EX936" s="17">
        <f>CV936</f>
        <v>-20</v>
      </c>
      <c r="EY936" s="31">
        <f>1+CW936</f>
        <v>283.35831847186972</v>
      </c>
      <c r="EZ936" s="10"/>
      <c r="FA936" s="61">
        <f t="array" ref="FA936:FA938">MMULT(FS936:FU938,FQ936:FQ938)</f>
        <v>0.92658383038531567</v>
      </c>
      <c r="FB936" s="13">
        <f>BW937</f>
        <v>0</v>
      </c>
      <c r="FC936" s="17">
        <v>1</v>
      </c>
      <c r="FD936">
        <v>0</v>
      </c>
      <c r="FF936" s="73">
        <f>(FD936^2)*(1-COS(RADIANS(EY936+45)))+(COS(RADIANS(EY936+45)))</f>
        <v>0.85134551958211135</v>
      </c>
      <c r="FG936" s="73">
        <f>(FD936*FD937)*(1-COS(RADIANS(EY936+45)))-FD938*(SIN(RADIANS(EY936+45)))</f>
        <v>0.52460538148923419</v>
      </c>
      <c r="FH936" s="73">
        <f>(FD936*FD938)*(1-COS(RADIANS(EY936+45)))+FD937*(SIN(RADIANS(EY936+45)))</f>
        <v>0</v>
      </c>
      <c r="FI936" s="10"/>
      <c r="FJ936">
        <f t="array" ref="FJ936:FJ938">MMULT(FF936:FH938,FC936:FC938)</f>
        <v>0.85134551958211135</v>
      </c>
      <c r="FK936" s="23">
        <f>COS(RADIANS(176))</f>
        <v>-0.9975640502598242</v>
      </c>
      <c r="FM936" s="30">
        <f>(FK936^2)*(1-COS(RADIANS(EX936)))+(COS(RADIANS(EX936)))</f>
        <v>0.99970654636555623</v>
      </c>
      <c r="FN936" s="30">
        <f>(FK936*FK937)*(1-COS(RADIANS(EX936)))-FK938*(SIN(RADIANS(EX936)))</f>
        <v>-4.1965824879998722E-3</v>
      </c>
      <c r="FO936" s="30">
        <f>(FK936*FK938)*(1-COS(RADIANS(EX936)))+FK937*(SIN(RADIANS(EX936)))</f>
        <v>-2.3858119147859059E-2</v>
      </c>
      <c r="FQ936">
        <f t="array" ref="FQ936:FQ938">MMULT(FM936:FO938,FJ936:FJ938)</f>
        <v>0.85329723890229081</v>
      </c>
      <c r="FS936" s="28">
        <f>(FD936^2)*(1-COS(RADIANS(EW936)))+(COS(RADIANS(EW936)))</f>
        <v>0.98480775301220802</v>
      </c>
      <c r="FT936" s="28">
        <f>(FD936*FD937)*(1-COS(RADIANS(EW936)))-FD938*(SIN(RADIANS(EW936)))</f>
        <v>-0.17364817766693033</v>
      </c>
      <c r="FU936" s="28">
        <f>(FD936*FD938)*(1-COS(RADIANS(EW936)))+FD937*(SIN(RADIANS(EW936)))</f>
        <v>0</v>
      </c>
      <c r="FW936" s="61">
        <f t="array" ref="FW936:FW938">MMULT(FS936:FU938,GG936:GG938)</f>
        <v>-0.37438520631643468</v>
      </c>
      <c r="FX936" s="13">
        <f>BX937</f>
        <v>0</v>
      </c>
      <c r="FY936" s="17">
        <v>1</v>
      </c>
      <c r="FZ936">
        <v>0</v>
      </c>
      <c r="GB936" s="73">
        <f>(FD936^2)*(1-COS(RADIANS(EY936-45)))+(COS(RADIANS(EY936-45)))</f>
        <v>-0.52460538148923408</v>
      </c>
      <c r="GC936" s="73">
        <f>(FD936*FD937)*(1-COS(RADIANS(EY936-45)))-FD938*(SIN(RADIANS(EY936-45)))</f>
        <v>0.85134551958211135</v>
      </c>
      <c r="GD936" s="73">
        <f>(FD936*FD938)*(1-COS(RADIANS(EY936-45)))+FD937*(SIN(RADIANS(EY936-45)))</f>
        <v>0</v>
      </c>
      <c r="GE936" s="10"/>
      <c r="GF936">
        <f t="array" ref="GF936:GF938">MMULT(GB936:GD938,FC936:FC938)</f>
        <v>-0.52460538148923408</v>
      </c>
      <c r="GG936" s="1">
        <f t="array" ref="GG936:GG938">MMULT(FM936:FO938,GF936:GF938)</f>
        <v>-0.52087869243467189</v>
      </c>
      <c r="GI936">
        <f>FA936+FW936</f>
        <v>0.55219862406888098</v>
      </c>
      <c r="GJ936">
        <f>GI936/(SQRT(GI936^2+GI937^2+GI938^2))</f>
        <v>0.39046339164098681</v>
      </c>
      <c r="GL936" t="e">
        <f>CH937+DC936</f>
        <v>#VALUE!</v>
      </c>
      <c r="GM936" t="e">
        <f>GL936/(SQRT(GL936^2+GL937^2+GL938^2))</f>
        <v>#VALUE!</v>
      </c>
      <c r="GO936" s="27">
        <f>FA937*FW938-FA938*FW937</f>
        <v>-3.5750839988414634E-2</v>
      </c>
    </row>
    <row r="937" spans="1:197" x14ac:dyDescent="0.2">
      <c r="A937" s="4" t="s">
        <v>19</v>
      </c>
      <c r="B937" s="4">
        <f>DEGREES(ACOS(A934/(SQRT((A932^2)+(A933^2)+(A934^2)))))</f>
        <v>172.99949674496037</v>
      </c>
      <c r="C937" s="4">
        <f>DEGREES(ATAN(A933/A932))</f>
        <v>4.794160081231408</v>
      </c>
      <c r="E937" s="5" t="s">
        <v>4</v>
      </c>
      <c r="F937" s="6" t="s">
        <v>5</v>
      </c>
      <c r="G937" s="7" t="s">
        <v>6</v>
      </c>
      <c r="H937" s="8" t="s">
        <v>1</v>
      </c>
      <c r="I937">
        <v>17</v>
      </c>
      <c r="J937" s="9" t="s">
        <v>7</v>
      </c>
      <c r="K937">
        <v>17</v>
      </c>
      <c r="M937" s="17">
        <f>A873</f>
        <v>40</v>
      </c>
      <c r="N937" s="17">
        <f>B873</f>
        <v>-40</v>
      </c>
      <c r="O937" s="17">
        <f>C873</f>
        <v>259.10000000000002</v>
      </c>
      <c r="Q937" s="61">
        <f t="array" ref="Q937:Q939">MMULT(AI937:AK939,AG937:AG939)</f>
        <v>0.85352544736199099</v>
      </c>
      <c r="R937" s="13"/>
      <c r="S937" s="17">
        <v>1</v>
      </c>
      <c r="T937">
        <v>0</v>
      </c>
      <c r="V937" s="73">
        <f>(T937^2)*(1-COS(RADIANS(O937+45)))+(COS(RADIANS(O937+45)))</f>
        <v>0.56063899456324184</v>
      </c>
      <c r="W937" s="73">
        <f>(T937*T938)*(1-COS(RADIANS(O937+45)))-T939*(SIN(RADIANS(O937+45)))</f>
        <v>0.8280603346224944</v>
      </c>
      <c r="X937" s="73">
        <f>(T937*T939)*(1-COS(RADIANS(O937+45)))+T938*(SIN(RADIANS(O937+45)))</f>
        <v>0</v>
      </c>
      <c r="Y937" s="10"/>
      <c r="Z937">
        <f t="array" ref="Z937:Z939">MMULT(V937:X939,S937:S939)</f>
        <v>0.56063899456324184</v>
      </c>
      <c r="AA937" s="23">
        <f>COS(RADIANS('[1]Biaxial Input'!$F$21))</f>
        <v>-0.9975640502598242</v>
      </c>
      <c r="AC937" s="30">
        <f>(AA937^2)*(1-COS(RADIANS(N937)))+(COS(RADIANS(N937)))</f>
        <v>0.99886158030145311</v>
      </c>
      <c r="AD937" s="30">
        <f>(AA937*AA938)*(1-COS(RADIANS(N937)))-AA939*(SIN(RADIANS(N937)))</f>
        <v>-1.6280160168985456E-2</v>
      </c>
      <c r="AE937" s="30">
        <f>(AA937*AA939)*(1-COS(RADIANS(N937)))+AA938*(SIN(RADIANS(N937)))</f>
        <v>-4.4838597018148282E-2</v>
      </c>
      <c r="AG937">
        <f t="array" ref="AG937:AG939">MMULT(AC937:AE939,Z937:Z939)</f>
        <v>0.57348170696529543</v>
      </c>
      <c r="AI937" s="28">
        <f>(T937^2)*(1-COS(RADIANS(M937)))+(COS(RADIANS(M937)))</f>
        <v>0.76604444311897801</v>
      </c>
      <c r="AJ937" s="28">
        <f>(T937*T938)*(1-COS(RADIANS(M937)))-T939*(SIN(RADIANS(M937)))</f>
        <v>-0.64278760968653925</v>
      </c>
      <c r="AK937" s="28">
        <f>(T937*T939)*(1-COS(RADIANS(M937)))+T938*(SIN(RADIANS(M937)))</f>
        <v>0</v>
      </c>
      <c r="AM937" s="61">
        <f t="array" ref="AM937:AM939">MMULT(AI937:AK939,AW937:AW939)</f>
        <v>-0.3588112933432448</v>
      </c>
      <c r="AN937" s="13"/>
      <c r="AO937" s="17">
        <v>1</v>
      </c>
      <c r="AP937">
        <v>0</v>
      </c>
      <c r="AR937" s="73">
        <f>(T937^2)*(1-COS(RADIANS(O937-45)))+(COS(RADIANS(O937-45)))</f>
        <v>-0.82806033462249429</v>
      </c>
      <c r="AS937" s="73">
        <f>(T937*T938)*(1-COS(RADIANS(O937-45)))-T939*(SIN(RADIANS(O937-45)))</f>
        <v>0.56063899456324184</v>
      </c>
      <c r="AT937" s="73">
        <f>(T937*T939)*(1-COS(RADIANS(O937-45)))+T938*(SIN(RADIANS(O937-45)))</f>
        <v>0</v>
      </c>
      <c r="AU937" s="10"/>
      <c r="AV937">
        <f t="array" ref="AV937:AV939">MMULT(AR937:AT939,S937:S939)</f>
        <v>-0.82806033462249429</v>
      </c>
      <c r="AW937" s="1">
        <f t="array" ref="AW937:AW939">MMULT(AC937:AE939,AV937:AV939)</f>
        <v>-0.81799036179750617</v>
      </c>
      <c r="AX937" s="10"/>
      <c r="AY937" s="11">
        <f>(G898^2)*F898+G898*G899*F899+G898*G900*F900-((H898^2)*F898+H898*H899*F899+H898*H900*F900)</f>
        <v>-0.34420030743612723</v>
      </c>
      <c r="AZ937" s="12">
        <f>G898*G899*F898+(G899^2)*F899+G899*G900*F900-(H898*H899*F898+(H899^2)*F899+H899*H900*F900)</f>
        <v>0.79204171338046447</v>
      </c>
      <c r="BA937" s="12">
        <f>G898*G900*F898+G899*G900*F899+(G900^2)*F900-(H898*H900*F898+H899*H900*F899+(H900^2)*F900)</f>
        <v>-0.44102096544896346</v>
      </c>
      <c r="BB937" s="12">
        <f>(G898^2)*E898+G898*G899*E899+G898*G900*E900-((H898^2)*E898+H898*H899*E899+H898*H900*E900)</f>
        <v>0.1756735281508453</v>
      </c>
      <c r="BC937" s="12">
        <f>G898*G899*E898+(G899^2)*E899+G899*G900*E900-(H898*H899*E898+(H899^2)*E899+H899*H900*E900)</f>
        <v>-0.72288005163763014</v>
      </c>
      <c r="BD937" s="24">
        <f>G898*G900*E898+G899*G900*E899+(G900^2)*E900-(H898*H900*E898+H899*H900*E899+(H900^2)*E900)</f>
        <v>0.28977113063802507</v>
      </c>
      <c r="BE937" s="10">
        <f>J898</f>
        <v>-1.984497835430532E-4</v>
      </c>
      <c r="BY937" t="s">
        <v>8</v>
      </c>
      <c r="BZ937" s="5">
        <f t="shared" ref="BZ937:CA939" si="1413">BZ932</f>
        <v>0.93180266183863136</v>
      </c>
      <c r="CA937" s="6">
        <f t="shared" si="1413"/>
        <v>-0.87956522186239505</v>
      </c>
      <c r="CB937" s="7">
        <f>CY936</f>
        <v>0.91990878439519774</v>
      </c>
      <c r="CC937" s="8">
        <f>DU936</f>
        <v>-0.39049930324223647</v>
      </c>
      <c r="CE937" s="9">
        <f>((SUMPRODUCT(CB937:CB939,BZ937:BZ939))*(SUMPRODUCT(CB937:(CB939),CA937:CA939)))-((SUMPRODUCT(CC937:CC939,BZ937:BZ939))*(SUMPRODUCT(CC937:CC939,CA937:CA939)))</f>
        <v>-1.5543122344752192E-15</v>
      </c>
      <c r="CG937">
        <v>1</v>
      </c>
      <c r="CH937" t="s">
        <v>161</v>
      </c>
      <c r="CI937" s="67"/>
      <c r="CJ937" s="1" t="s">
        <v>8</v>
      </c>
      <c r="CK937" s="5">
        <f t="shared" ref="CK937:CL939" si="1414">BZ937</f>
        <v>0.93180266183863136</v>
      </c>
      <c r="CL937" s="6">
        <f t="shared" si="1414"/>
        <v>-0.87956522186239505</v>
      </c>
      <c r="CM937" s="7">
        <f>FA936</f>
        <v>0.92658383038531567</v>
      </c>
      <c r="CN937" s="8">
        <f>FW936</f>
        <v>-0.37438520631643468</v>
      </c>
      <c r="CO937" s="10"/>
      <c r="CP937">
        <f t="shared" si="1412"/>
        <v>0.3492962422733713</v>
      </c>
      <c r="CQ937">
        <f t="shared" si="1412"/>
        <v>-0.34518112468713447</v>
      </c>
      <c r="CR937">
        <f>CJ940</f>
        <v>0</v>
      </c>
      <c r="CS937">
        <f>CM940</f>
        <v>0</v>
      </c>
      <c r="CW937" s="28"/>
      <c r="CY937" s="61">
        <v>-0.35621803126661422</v>
      </c>
      <c r="DA937" s="17">
        <v>0</v>
      </c>
      <c r="DB937">
        <v>0</v>
      </c>
      <c r="DD937" s="73">
        <f>(DB936*DB937)*(1-COS(RADIANS(CW936+45)))+DB938*(SIN(RADIANS(CW936+45)))</f>
        <v>-0.53938350957495729</v>
      </c>
      <c r="DE937" s="73">
        <f>(DB937^2)*(1-COS(RADIANS(CW936+45)))+(COS(RADIANS(CW936+45)))</f>
        <v>0.84206022919895818</v>
      </c>
      <c r="DF937" s="73">
        <f>(DB937*DB938)*(1-COS(RADIANS(CW936+45)))-DB936*(SIN(RADIANS(CW936+45)))</f>
        <v>0</v>
      </c>
      <c r="DG937" s="10"/>
      <c r="DH937">
        <v>-0.53938350957495729</v>
      </c>
      <c r="DI937" s="23">
        <f>SIN(RADIANS('[1]Biaxial Input'!$F$21))*(COS(RADIANS(0)))</f>
        <v>6.9756473744125524E-2</v>
      </c>
      <c r="DK937" s="30">
        <f>(DI936*DI937)*(1-COS(RADIANS(CV936)))+DI938*(SIN(RADIANS(CV936)))</f>
        <v>-4.1965824879998722E-3</v>
      </c>
      <c r="DL937" s="30">
        <f>(DI937^2)*(1-COS(RADIANS(CV936)))+(COS(RADIANS(CV936)))</f>
        <v>0.9399860744203522</v>
      </c>
      <c r="DM937" s="30">
        <f>(DI937*DI938)*(1-COS(RADIANS(CV936)))-DI936*(SIN(RADIANS(CV936)))</f>
        <v>-0.34118699944639969</v>
      </c>
      <c r="DO937">
        <v>-0.51054676298413404</v>
      </c>
      <c r="DQ937" s="28">
        <f>(DB936*DB937)*(1-COS(RADIANS(CU936)))+DB938*(SIN(RADIANS(CU936)))</f>
        <v>0.17364817766693033</v>
      </c>
      <c r="DR937" s="28">
        <f>(DB937^2)*(1-COS(RADIANS(CU936)))+(COS(RADIANS(CU936)))</f>
        <v>0.98480775301220802</v>
      </c>
      <c r="DS937" s="28">
        <f>(DB937*DB938)*(1-COS(RADIANS(CU936)))-DB936*(SIN(RADIANS(CU936)))</f>
        <v>0</v>
      </c>
      <c r="DU937" s="61">
        <v>-0.87029251307816247</v>
      </c>
      <c r="DW937" s="17">
        <v>0</v>
      </c>
      <c r="DX937">
        <v>0</v>
      </c>
      <c r="DZ937" s="73">
        <f>(DB936*DB937)*(1-COS(RADIANS(CW936-45)))+DB938*(SIN(RADIANS(CW936-45)))</f>
        <v>-0.84206022919895818</v>
      </c>
      <c r="EA937" s="73">
        <f>(DB937^2)*(1-COS(RADIANS(CW936-45)))+(COS(RADIANS(CW936-45)))</f>
        <v>-0.53938350957495718</v>
      </c>
      <c r="EB937" s="73">
        <f>(DB937*DB938)*(1-COS(RADIANS(CW936-45)))-DB936*(SIN(RADIANS(CW936-45)))</f>
        <v>0</v>
      </c>
      <c r="EC937" s="10"/>
      <c r="ED937">
        <v>-0.84206022919895818</v>
      </c>
      <c r="EE937" s="1">
        <v>-0.78926132187963249</v>
      </c>
      <c r="EG937">
        <f>CY937+DU937</f>
        <v>-1.2265105443447766</v>
      </c>
      <c r="EH937">
        <f>EG937/(SQRT(EG936^2+EG937^2+EG938^2))</f>
        <v>-0.86727392310299534</v>
      </c>
      <c r="EJ937">
        <f>Q937+AM937</f>
        <v>0.49471415401874619</v>
      </c>
      <c r="EK937">
        <f>EJ937/(SQRT(EJ936^2+EJ937^2+EJ938^2))</f>
        <v>0.45434929292454529</v>
      </c>
      <c r="EM937" s="23">
        <f>CY938*DU936-CY936*DU938</f>
        <v>0.3401465211943725</v>
      </c>
      <c r="EP937" s="9">
        <f>((SUMPRODUCT(CM937:CM939,BZ937:BZ939))*(SUMPRODUCT(CM937:CM939,CA937:CA939)))-((SUMPRODUCT(CN937:CN939,BZ937:BZ939))*(SUMPRODUCT(CN937:CN939,CA937:CA939)))</f>
        <v>-3.3486028363782172E-2</v>
      </c>
      <c r="EY937" s="28"/>
      <c r="EZ937" s="10"/>
      <c r="FA937" s="61">
        <v>-0.34097507887750678</v>
      </c>
      <c r="FB937" s="13">
        <f>BW938</f>
        <v>0</v>
      </c>
      <c r="FC937" s="17">
        <v>0</v>
      </c>
      <c r="FD937">
        <v>0</v>
      </c>
      <c r="FF937" s="73">
        <f>(FD936*FD937)*(1-COS(RADIANS(EY936+45)))+FD938*(SIN(RADIANS(EY936+45)))</f>
        <v>-0.52460538148923419</v>
      </c>
      <c r="FG937" s="73">
        <f>(FD937^2)*(1-COS(RADIANS(EY936+45)))+(COS(RADIANS(EY936+45)))</f>
        <v>0.85134551958211135</v>
      </c>
      <c r="FH937" s="73">
        <f>(FD937*FD938)*(1-COS(RADIANS(EY936+45)))-FD936*(SIN(RADIANS(EY936+45)))</f>
        <v>0</v>
      </c>
      <c r="FI937" s="10"/>
      <c r="FJ937">
        <v>-0.52460538148923419</v>
      </c>
      <c r="FK937" s="23">
        <f>SIN(RADIANS(176))*(COS(RADIANS(0)))</f>
        <v>6.9756473744125524E-2</v>
      </c>
      <c r="FM937" s="30">
        <f>(FK936*FK937)*(1-COS(RADIANS(EX936)))+FK938*(SIN(RADIANS(EX936)))</f>
        <v>-4.1965824879998722E-3</v>
      </c>
      <c r="FN937" s="30">
        <f>(FK937^2)*(1-COS(RADIANS(EX936)))+(COS(RADIANS(EX936)))</f>
        <v>0.9399860744203522</v>
      </c>
      <c r="FO937" s="30">
        <f>(FK937*FK938)*(1-COS(RADIANS(EX936)))-FK936*(SIN(RADIANS(EX936)))</f>
        <v>-0.34118699944639969</v>
      </c>
      <c r="FQ937">
        <v>-0.49669449486457201</v>
      </c>
      <c r="FS937" s="28">
        <f>(FD936*FD937)*(1-COS(RADIANS(EW936)))+FD938*(SIN(RADIANS(EW936)))</f>
        <v>0.17364817766693033</v>
      </c>
      <c r="FT937" s="28">
        <f>(FD937^2)*(1-COS(RADIANS(EW936)))+(COS(RADIANS(EW936)))</f>
        <v>0.98480775301220802</v>
      </c>
      <c r="FU937" s="28">
        <f>(FD937*FD938)*(1-COS(RADIANS(EW936)))-FD936*(SIN(RADIANS(EW936)))</f>
        <v>0</v>
      </c>
      <c r="FW937" s="61">
        <v>-0.87637682517501814</v>
      </c>
      <c r="FX937" s="13">
        <f>BX938</f>
        <v>0</v>
      </c>
      <c r="FY937" s="17">
        <v>0</v>
      </c>
      <c r="FZ937">
        <v>0</v>
      </c>
      <c r="GB937" s="73">
        <f>(FD936*FD937)*(1-COS(RADIANS(EY936-45)))+FD938*(SIN(RADIANS(EY936-45)))</f>
        <v>-0.85134551958211135</v>
      </c>
      <c r="GC937" s="73">
        <f>(FD937^2)*(1-COS(RADIANS(EY936-45)))+(COS(RADIANS(EY936-45)))</f>
        <v>-0.52460538148923408</v>
      </c>
      <c r="GD937" s="73">
        <f>(FD937*FD938)*(1-COS(RADIANS(EY936-45)))-FD936*(SIN(RADIANS(EY936-45)))</f>
        <v>0</v>
      </c>
      <c r="GE937" s="10"/>
      <c r="GF937">
        <v>-0.85134551958211135</v>
      </c>
      <c r="GG937" s="1">
        <v>-0.79805138317027569</v>
      </c>
      <c r="GI937">
        <f>FA937+FW937</f>
        <v>-1.2173519040525249</v>
      </c>
      <c r="GJ937">
        <f>GI937/(SQRT(GI936^2+GI937^2+GI938^2))</f>
        <v>-0.86079778644589566</v>
      </c>
      <c r="GL937">
        <f>CH938+DC937</f>
        <v>-3.3486028363782172E-2</v>
      </c>
      <c r="GM937" t="e">
        <f>GL937/(SQRT(GL936^2+GL937^2+GL938^2))</f>
        <v>#VALUE!</v>
      </c>
      <c r="GO937" s="27">
        <f>FA938*FW936-FA936*FW938</f>
        <v>0.34014652119437261</v>
      </c>
    </row>
    <row r="938" spans="1:197" x14ac:dyDescent="0.2">
      <c r="A938" s="4" t="s">
        <v>18</v>
      </c>
      <c r="B938" s="4">
        <f>DEGREES(ACOS(B934/(SQRT((B932^2)+(B933^2)+(B934^2)))))</f>
        <v>91.933156101509951</v>
      </c>
      <c r="C938" s="4">
        <f>DEGREES(ATAN(B933/B932))</f>
        <v>-69.251327782177469</v>
      </c>
      <c r="D938" t="s">
        <v>8</v>
      </c>
      <c r="E938" s="5">
        <f t="shared" ref="E938:F940" si="1415">E933</f>
        <v>0.93164791336911346</v>
      </c>
      <c r="F938" s="6">
        <f t="shared" si="1415"/>
        <v>-0.87976681083470054</v>
      </c>
      <c r="G938" s="7">
        <f>Q937</f>
        <v>0.85352544736199099</v>
      </c>
      <c r="H938" s="8">
        <f>AM937</f>
        <v>-0.3588112933432448</v>
      </c>
      <c r="J938" s="9">
        <f>((SUMPRODUCT(G938:G940,E938:E940))*(SUMPRODUCT(G938:(G940),F938:F940)))-((SUMPRODUCT(H938:H940,E938:E940))*(SUMPRODUCT(H938:H940,F938:F940)))</f>
        <v>7.4604879746509312E-4</v>
      </c>
      <c r="Q938" s="61">
        <v>-0.12501286246974219</v>
      </c>
      <c r="S938" s="17">
        <v>0</v>
      </c>
      <c r="T938">
        <v>0</v>
      </c>
      <c r="V938" s="73">
        <f>(T937*T938)*(1-COS(RADIANS(O937+45)))+T939*(SIN(RADIANS(O937+45)))</f>
        <v>-0.8280603346224944</v>
      </c>
      <c r="W938" s="73">
        <f>(T938^2)*(1-COS(RADIANS(O937+45)))+(COS(RADIANS(O937+45)))</f>
        <v>0.56063899456324184</v>
      </c>
      <c r="X938" s="73">
        <f>(T938*T939)*(1-COS(RADIANS(O937+45)))-T937*(SIN(RADIANS(O937+45)))</f>
        <v>0</v>
      </c>
      <c r="Y938" s="10"/>
      <c r="Z938">
        <v>-0.8280603346224944</v>
      </c>
      <c r="AA938" s="23">
        <f>SIN(RADIANS('[1]Biaxial Input'!$F$21))*(COS(RADIANS(0)))</f>
        <v>6.9756473744125524E-2</v>
      </c>
      <c r="AC938" s="30">
        <f>(AA937*AA938)*(1-COS(RADIANS(N937)))+AA939*(SIN(RADIANS(N937)))</f>
        <v>-1.6280160168985456E-2</v>
      </c>
      <c r="AD938" s="30">
        <f>(AA938^2)*(1-COS(RADIANS(N937)))+(COS(RADIANS(N937)))</f>
        <v>0.7671828628175249</v>
      </c>
      <c r="AE938" s="30">
        <f>(AA938*AA939)*(1-COS(RADIANS(N937)))-AA937*(SIN(RADIANS(N937)))</f>
        <v>-0.64122181137573508</v>
      </c>
      <c r="AG938">
        <v>-0.6444009907297914</v>
      </c>
      <c r="AI938" s="28">
        <f>(T937*T938)*(1-COS(RADIANS(M937)))+T939*(SIN(RADIANS(M937)))</f>
        <v>0.64278760968653925</v>
      </c>
      <c r="AJ938" s="28">
        <f>(T938^2)*(1-COS(RADIANS(M937)))+(COS(RADIANS(M937)))</f>
        <v>0.76604444311897801</v>
      </c>
      <c r="AK938" s="28">
        <f>(T938*T939)*(1-COS(RADIANS(M937)))-T937*(SIN(RADIANS(M937)))</f>
        <v>0</v>
      </c>
      <c r="AM938" s="61">
        <v>-0.84495244808536252</v>
      </c>
      <c r="AO938" s="17">
        <v>0</v>
      </c>
      <c r="AP938">
        <v>0</v>
      </c>
      <c r="AR938" s="73">
        <f>(T937*T938)*(1-COS(RADIANS(O937-45)))+T939*(SIN(RADIANS(O937-45)))</f>
        <v>-0.56063899456324184</v>
      </c>
      <c r="AS938" s="73">
        <f>(T938^2)*(1-COS(RADIANS(O937-45)))+(COS(RADIANS(O937-45)))</f>
        <v>-0.82806033462249429</v>
      </c>
      <c r="AT938" s="73">
        <f>(T938*T939)*(1-COS(RADIANS(O937-45)))-T937*(SIN(RADIANS(O937-45)))</f>
        <v>0</v>
      </c>
      <c r="AU938" s="10"/>
      <c r="AV938">
        <v>-0.56063899456324184</v>
      </c>
      <c r="AW938" s="1">
        <v>-0.41663167397892875</v>
      </c>
      <c r="AX938" s="10"/>
      <c r="AY938" s="11">
        <f>(G903^2)*F903+G903*G904*F904+G903*G905*F905-((H903^2)*F903+H903*H904*F904+H903*H905*F905)</f>
        <v>-0.2719766929941122</v>
      </c>
      <c r="AZ938" s="12">
        <f>G903*G904*F903+(G904^2)*F904+G904*G905*F905-(H903*H904*F903+(H904^2)*F904+H904*H905*F905)</f>
        <v>0.84905883561334838</v>
      </c>
      <c r="BA938" s="12">
        <f>G903*G905*F903+G904*G905*F904+(G905^2)*F905-(H903*H905*F903+H904*H905*F904+(H905^2)*F905)</f>
        <v>0.12775186306397757</v>
      </c>
      <c r="BB938" s="12">
        <f>(G903^2)*E903+G903*G904*E904+G903*G905*E905-((H903^2)*E903+H903*H904*E904+H903*H905*E905)</f>
        <v>0.22107929278190538</v>
      </c>
      <c r="BC938" s="12">
        <f>G903*G904*E903+(G904^2)*E904+G904*G905*E905-(H903*H904*E903+(H904^2)*E904+H904*H905*E905)</f>
        <v>-0.59502026796304663</v>
      </c>
      <c r="BD938" s="24">
        <f>G903*G905*E903+G904*G905*E904+(G905^2)*E905-(H903*H905*E903+H904*H905*E904+(H905^2)*E905)</f>
        <v>-6.2134965117297825E-2</v>
      </c>
      <c r="BE938" s="10">
        <f>J903</f>
        <v>3.097326072929113E-2</v>
      </c>
      <c r="BY938" t="s">
        <v>9</v>
      </c>
      <c r="BZ938" s="5">
        <f t="shared" si="1413"/>
        <v>0.3492962422733713</v>
      </c>
      <c r="CA938" s="6">
        <f t="shared" si="1413"/>
        <v>-0.34518112468713447</v>
      </c>
      <c r="CB938" s="7">
        <f>CY937</f>
        <v>-0.35621803126661422</v>
      </c>
      <c r="CC938" s="8">
        <f>DU937</f>
        <v>-0.87029251307816247</v>
      </c>
      <c r="CE938" s="10"/>
      <c r="CH938">
        <f>((SUMPRODUCT(CM937:CM939,CK937:CK939))*(SUMPRODUCT(CM937:CM939,CL937:CL939)))-((SUMPRODUCT(CN937:CN939,CK937:CK939))*(SUMPRODUCT(CN937:CN939,CL937:CL939)))</f>
        <v>-3.3486028363782172E-2</v>
      </c>
      <c r="CI938" s="67"/>
      <c r="CJ938" s="10" t="s">
        <v>9</v>
      </c>
      <c r="CK938" s="5">
        <f t="shared" si="1414"/>
        <v>0.3492962422733713</v>
      </c>
      <c r="CL938" s="6">
        <f t="shared" si="1414"/>
        <v>-0.34518112468713447</v>
      </c>
      <c r="CM938" s="7">
        <f>FA937</f>
        <v>-0.34097507887750678</v>
      </c>
      <c r="CN938" s="8">
        <f>FW937</f>
        <v>-0.87637682517501814</v>
      </c>
      <c r="CP938">
        <f t="shared" si="1412"/>
        <v>-9.8670839279614439E-2</v>
      </c>
      <c r="CQ938">
        <f t="shared" si="1412"/>
        <v>-0.32743703463395935</v>
      </c>
      <c r="CR938">
        <f>CK940</f>
        <v>0</v>
      </c>
      <c r="CS938">
        <f>CN940</f>
        <v>0</v>
      </c>
      <c r="CW938" s="28"/>
      <c r="CY938" s="61">
        <v>-0.16394066790484582</v>
      </c>
      <c r="DA938" s="17">
        <v>0</v>
      </c>
      <c r="DB938">
        <v>1</v>
      </c>
      <c r="DD938" s="73">
        <f>(DB936*DB938)*(1-COS(RADIANS(CW936+45)))-DB937*(SIN(RADIANS(CW936+45)))</f>
        <v>0</v>
      </c>
      <c r="DE938" s="73">
        <f>(DB937*DB938)*(1-COS(RADIANS(CW936+45)))+DB936*(SIN(RADIANS(CW936+45)))</f>
        <v>0</v>
      </c>
      <c r="DF938" s="73">
        <f>(DB938^2)*(1-COS(RADIANS(CW936+45)))+(COS(RADIANS(CW936+45)))</f>
        <v>1</v>
      </c>
      <c r="DG938" s="10"/>
      <c r="DH938">
        <v>0</v>
      </c>
      <c r="DI938" s="23">
        <f>SIN(RADIANS('[1]Biaxial Input'!$F$21))*SIN(RADIANS(0))</f>
        <v>0</v>
      </c>
      <c r="DK938" s="30">
        <f>(DI936*DI938)*(1-COS(RADIANS(CV936)))-DI937*(SIN(RADIANS(CV936)))</f>
        <v>2.3858119147859059E-2</v>
      </c>
      <c r="DL938" s="30">
        <f>(DI937*DI938)*(1-COS(RADIANS(CV936)))+DI936*(SIN(RADIANS(CV936)))</f>
        <v>0.34118699944639969</v>
      </c>
      <c r="DM938" s="30">
        <f>(DI938^2)*(1-COS(RADIANS(CV936)))+(COS(RADIANS(CV936)))</f>
        <v>0.93969262078590843</v>
      </c>
      <c r="DO938">
        <v>-0.16394066790484582</v>
      </c>
      <c r="DQ938" s="28">
        <f>(DB936*DB938)*(1-COS(RADIANS(CU936)))-DB937*(SIN(RADIANS(CU936)))</f>
        <v>0</v>
      </c>
      <c r="DR938" s="28">
        <f>(DB937*DB938)*(1-COS(RADIANS(CU936)))+DB936*(SIN(RADIANS(CU936)))</f>
        <v>0</v>
      </c>
      <c r="DS938" s="28">
        <f>(DB938^2)*(1-COS(RADIANS(CU936)))+(COS(RADIANS(CU936)))</f>
        <v>1</v>
      </c>
      <c r="DU938" s="61">
        <v>-0.30016867899136984</v>
      </c>
      <c r="DW938" s="17">
        <v>0</v>
      </c>
      <c r="DX938">
        <v>1</v>
      </c>
      <c r="DZ938" s="73">
        <f>(DB936*DB936)*(1-COS(RADIANS(CW936-45)))-DB936*(SIN(RADIANS(CW936-45)))</f>
        <v>0</v>
      </c>
      <c r="EA938" s="73">
        <f>(DB937*DB938)*(1-COS(RADIANS(CW936-45)))+DB936*(SIN(RADIANS(CW936-45)))</f>
        <v>0</v>
      </c>
      <c r="EB938" s="73">
        <f>(DB938^2)*(1-COS(RADIANS(CW936-45)))+(COS(RADIANS(CW936-45)))</f>
        <v>1</v>
      </c>
      <c r="EC938" s="10"/>
      <c r="ED938">
        <v>0</v>
      </c>
      <c r="EE938" s="1">
        <v>-0.30016867899136984</v>
      </c>
      <c r="EG938">
        <f>CY938+DU938</f>
        <v>-0.46410934689621564</v>
      </c>
      <c r="EH938">
        <f>EG938/(SQRT(EG936^2+EG937^2+EG938^2))</f>
        <v>-0.32817486640237387</v>
      </c>
      <c r="EJ938">
        <f>Q938+AM938</f>
        <v>-0.96996531055510471</v>
      </c>
      <c r="EK938">
        <f>EJ938/(SQRT(EJ936^2+EJ937^2+EJ938^2))</f>
        <v>-0.89082361891620598</v>
      </c>
      <c r="EM938" s="23">
        <f>CY936*DU937-CY937*DU936</f>
        <v>-0.93969262078590821</v>
      </c>
      <c r="ER938">
        <f t="shared" ref="ER938:ES940" si="1416">CK937</f>
        <v>0.93180266183863136</v>
      </c>
      <c r="ES938">
        <f t="shared" si="1416"/>
        <v>-0.87956522186239505</v>
      </c>
      <c r="ET938" t="e">
        <f>#REF!</f>
        <v>#REF!</v>
      </c>
      <c r="EU938" t="e">
        <f>#REF!</f>
        <v>#REF!</v>
      </c>
      <c r="EY938" s="28"/>
      <c r="EZ938" s="10"/>
      <c r="FA938" s="61">
        <v>-0.15867703316155965</v>
      </c>
      <c r="FB938" s="13">
        <f>BW939</f>
        <v>0</v>
      </c>
      <c r="FC938" s="17">
        <v>0</v>
      </c>
      <c r="FD938">
        <v>1</v>
      </c>
      <c r="FF938" s="73">
        <f>(FD936*FD938)*(1-COS(RADIANS(EY936+45)))-FD937*(SIN(RADIANS(EY936+45)))</f>
        <v>0</v>
      </c>
      <c r="FG938" s="73">
        <f>(FD937*FD938)*(1-COS(RADIANS(EY936+45)))+FD936*(SIN(RADIANS(EY936+45)))</f>
        <v>0</v>
      </c>
      <c r="FH938" s="73">
        <f>(FD938^2)*(1-COS(RADIANS(EY936+45)))+(COS(RADIANS(EY936+45)))</f>
        <v>1</v>
      </c>
      <c r="FI938" s="10"/>
      <c r="FJ938">
        <v>0</v>
      </c>
      <c r="FK938" s="23">
        <f>SIN(RADIANS(176))*SIN(RADIANS(0))</f>
        <v>0</v>
      </c>
      <c r="FM938" s="30">
        <f>(FK936*FK938)*(1-COS(RADIANS(EX936)))-FK937*(SIN(RADIANS(EX936)))</f>
        <v>2.3858119147859059E-2</v>
      </c>
      <c r="FN938" s="30">
        <f>(FK937*FK938)*(1-COS(RADIANS(EX936)))+FK936*(SIN(RADIANS(EX936)))</f>
        <v>0.34118699944639969</v>
      </c>
      <c r="FO938" s="30">
        <f>(FK938^2)*(1-COS(RADIANS(EX936)))+(COS(RADIANS(EX936)))</f>
        <v>0.93969262078590843</v>
      </c>
      <c r="FQ938">
        <v>-0.15867703316155965</v>
      </c>
      <c r="FS938" s="28">
        <f>(FD936*FD938)*(1-COS(RADIANS(EW936)))-FD937*(SIN(RADIANS(EW936)))</f>
        <v>0</v>
      </c>
      <c r="FT938" s="28">
        <f>(FD937*FD938)*(1-COS(RADIANS(EW936)))+FD936*(SIN(RADIANS(EW936)))</f>
        <v>0</v>
      </c>
      <c r="FU938" s="28">
        <f>(FD938^2)*(1-COS(RADIANS(EW936)))+(COS(RADIANS(EW936)))</f>
        <v>1</v>
      </c>
      <c r="FW938" s="61">
        <v>-0.3029841210155349</v>
      </c>
      <c r="FX938" s="13">
        <f>BX939</f>
        <v>0</v>
      </c>
      <c r="FY938" s="17">
        <v>0</v>
      </c>
      <c r="FZ938">
        <v>1</v>
      </c>
      <c r="GB938" s="73">
        <f>(FD936*FD936)*(1-COS(RADIANS(EY936-45)))-FD936*(SIN(RADIANS(EY936-45)))</f>
        <v>0</v>
      </c>
      <c r="GC938" s="73">
        <f>(FD937*FD938)*(1-COS(RADIANS(EY936-45)))+FD936*(SIN(RADIANS(EY936-45)))</f>
        <v>0</v>
      </c>
      <c r="GD938" s="73">
        <f>(FD938^2)*(1-COS(RADIANS(EY936-45)))+(COS(RADIANS(EY936-45)))</f>
        <v>1</v>
      </c>
      <c r="GE938" s="10"/>
      <c r="GF938">
        <v>0</v>
      </c>
      <c r="GG938" s="1">
        <v>-0.3029841210155349</v>
      </c>
      <c r="GI938">
        <f>FA938+FW938</f>
        <v>-0.46166115417709452</v>
      </c>
      <c r="GJ938">
        <f>GI938/(SQRT(GI936^2+GI937^2+GI938^2))</f>
        <v>-0.32644373272903171</v>
      </c>
      <c r="GL938" t="e">
        <f>#REF!+DC938</f>
        <v>#REF!</v>
      </c>
      <c r="GM938" t="e">
        <f>GL938/(SQRT(GL936^2+GL937^2+GL938^2))</f>
        <v>#REF!</v>
      </c>
      <c r="GO938" s="27">
        <f>FA936*FW937-FA937*FW936</f>
        <v>-0.93969262078590843</v>
      </c>
    </row>
    <row r="939" spans="1:197" x14ac:dyDescent="0.2">
      <c r="A939" s="4" t="s">
        <v>20</v>
      </c>
      <c r="B939" s="4">
        <f>DEGREES(ACOS(C934/(SQRT((C932^2)+(C933^2)+(C934^2)))))</f>
        <v>83.274274571114972</v>
      </c>
      <c r="C939" s="4">
        <f>DEGREES(ATAN(C933/C932))</f>
        <v>20.976733014846353</v>
      </c>
      <c r="D939" t="s">
        <v>9</v>
      </c>
      <c r="E939" s="5">
        <f t="shared" si="1415"/>
        <v>0.34974090714269884</v>
      </c>
      <c r="F939" s="6">
        <f t="shared" si="1415"/>
        <v>-0.3447469567785969</v>
      </c>
      <c r="G939" s="7">
        <f t="shared" ref="G939:G940" si="1417">Q938</f>
        <v>-0.12501286246974219</v>
      </c>
      <c r="H939" s="8">
        <f t="shared" ref="H939:H940" si="1418">AM938</f>
        <v>-0.84495244808536252</v>
      </c>
      <c r="J939" s="10"/>
      <c r="Q939" s="61">
        <v>-0.50583208174515215</v>
      </c>
      <c r="S939" s="17">
        <v>0</v>
      </c>
      <c r="T939">
        <v>1</v>
      </c>
      <c r="V939" s="73">
        <f>(T937*T939)*(1-COS(RADIANS(O937+45)))-T938*(SIN(RADIANS(O937+45)))</f>
        <v>0</v>
      </c>
      <c r="W939" s="73">
        <f>(T938*T939)*(1-COS(RADIANS(O937+45)))+T937*(SIN(RADIANS(O937+45)))</f>
        <v>0</v>
      </c>
      <c r="X939" s="73">
        <f>(T939^2)*(1-COS(RADIANS(O937+45)))+(COS(RADIANS(O937+45)))</f>
        <v>1</v>
      </c>
      <c r="Y939" s="10"/>
      <c r="Z939">
        <v>0</v>
      </c>
      <c r="AA939" s="23">
        <f>SIN(RADIANS('[1]Biaxial Input'!$F$21))*SIN(RADIANS(0))</f>
        <v>0</v>
      </c>
      <c r="AC939" s="30">
        <f>(AA937*AA939)*(1-COS(RADIANS(N937)))-AA938*(SIN(RADIANS(N937)))</f>
        <v>4.4838597018148282E-2</v>
      </c>
      <c r="AD939" s="30">
        <f>(AA938*AA939)*(1-COS(RADIANS(N937)))+AA937*(SIN(RADIANS(N937)))</f>
        <v>0.64122181137573508</v>
      </c>
      <c r="AE939" s="30">
        <f>(AA939^2)*(1-COS(RADIANS(N937)))+(COS(RADIANS(N937)))</f>
        <v>0.76604444311897801</v>
      </c>
      <c r="AG939">
        <v>-0.50583208174515215</v>
      </c>
      <c r="AI939" s="28">
        <f>(T937*T939)*(1-COS(RADIANS(M937)))-T938*(SIN(RADIANS(M937)))</f>
        <v>0</v>
      </c>
      <c r="AJ939" s="28">
        <f>(T938*T939)*(1-COS(RADIANS(M937)))+T937*(SIN(RADIANS(M937)))</f>
        <v>0</v>
      </c>
      <c r="AK939" s="28">
        <f>(T939^2)*(1-COS(RADIANS(M937)))+(COS(RADIANS(M937)))</f>
        <v>1</v>
      </c>
      <c r="AM939" s="61">
        <v>-0.39662301527256388</v>
      </c>
      <c r="AO939" s="17">
        <v>0</v>
      </c>
      <c r="AP939">
        <v>1</v>
      </c>
      <c r="AR939" s="73">
        <f>(T937*T937)*(1-COS(RADIANS(O937-45)))-T937*(SIN(RADIANS(O937-45)))</f>
        <v>0</v>
      </c>
      <c r="AS939" s="73">
        <f>(T938*T939)*(1-COS(RADIANS(O937-45)))+T937*(SIN(RADIANS(O937-45)))</f>
        <v>0</v>
      </c>
      <c r="AT939" s="73">
        <f>(T939^2)*(1-COS(RADIANS(O937-45)))+(COS(RADIANS(O937-45)))</f>
        <v>1</v>
      </c>
      <c r="AU939" s="10"/>
      <c r="AV939">
        <v>0</v>
      </c>
      <c r="AW939" s="1">
        <v>-0.39662301527256388</v>
      </c>
      <c r="AX939" s="10"/>
      <c r="AY939" s="11">
        <f>(G908^2)*F908+G908*G909*F909+G908*G910*F910-((H908^2)*F908+H908*H909*F909+H908*H910*F910)</f>
        <v>-0.3208348570989607</v>
      </c>
      <c r="AZ939" s="12">
        <f>G908*G909*F908+(G909^2)*F909+G909*G910*F910-(H908*H909*F908+(H909^2)*F909+H909*H910*F910)</f>
        <v>0.71154841860543838</v>
      </c>
      <c r="BA939" s="12">
        <f>G908*G910*F908+G909*G910*F909+(G910^2)*F910-(H908*H910*F908+H909*H910*F909+(H910^2)*F910)</f>
        <v>-0.44057751231949949</v>
      </c>
      <c r="BB939" s="12">
        <f>(G908^2)*E908+G908*G909*E909+G908*G910*E910-((H908^2)*E908+H908*H909*E909+H908*H910*E910)</f>
        <v>0.15335215972115784</v>
      </c>
      <c r="BC939" s="12">
        <f>G908*G909*E908+(G909^2)*E909+G909*G910*E910-(H908*H909*E908+(H909^2)*E909+H909*H910*E910)</f>
        <v>-0.59196684072281347</v>
      </c>
      <c r="BD939" s="24">
        <f>G908*G910*E908+G909*G910*E909+(G910^2)*E910-(H908*H910*E908+H909*H910*E909+(H910^2)*E910)</f>
        <v>0.23152449808282538</v>
      </c>
      <c r="BE939" s="10">
        <f>J908</f>
        <v>-6.6255800331582737E-3</v>
      </c>
      <c r="BY939" t="s">
        <v>10</v>
      </c>
      <c r="BZ939" s="5">
        <f t="shared" si="1413"/>
        <v>-9.8670839279614439E-2</v>
      </c>
      <c r="CA939" s="6">
        <f t="shared" si="1413"/>
        <v>-0.32743703463395935</v>
      </c>
      <c r="CB939" s="7">
        <f>CY938</f>
        <v>-0.16394066790484582</v>
      </c>
      <c r="CC939" s="8">
        <f>DU938</f>
        <v>-0.30016867899136984</v>
      </c>
      <c r="CE939" s="10"/>
      <c r="CG939" s="10" t="s">
        <v>160</v>
      </c>
      <c r="CH939" s="10">
        <f>-CH936*((EY936-CW936)/(CH938-CE937))</f>
        <v>282.35831847186967</v>
      </c>
      <c r="CI939" s="67"/>
      <c r="CJ939" s="10" t="s">
        <v>10</v>
      </c>
      <c r="CK939" s="5">
        <f t="shared" si="1414"/>
        <v>-9.8670839279614439E-2</v>
      </c>
      <c r="CL939" s="6">
        <f t="shared" si="1414"/>
        <v>-0.32743703463395935</v>
      </c>
      <c r="CM939" s="7">
        <f>FA938</f>
        <v>-0.15867703316155965</v>
      </c>
      <c r="CN939" s="8">
        <f>FW938</f>
        <v>-0.3029841210155349</v>
      </c>
      <c r="CW939" s="28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EE939" s="1"/>
      <c r="EI939" s="64">
        <f>(DEGREES(ACOS((EH936*EK936+EH937*EK937+EH938*EK938)/((SQRT(EH936^2+EH937^2+EH938^2))*(SQRT(EK936^2+EK937^2+EK938^2))))))</f>
        <v>95.837036262099417</v>
      </c>
      <c r="ER939">
        <f t="shared" si="1416"/>
        <v>0.3492962422733713</v>
      </c>
      <c r="ES939">
        <f t="shared" si="1416"/>
        <v>-0.34518112468713447</v>
      </c>
      <c r="ET939" t="e">
        <f>#REF!</f>
        <v>#REF!</v>
      </c>
      <c r="EU939" t="e">
        <f>#REF!</f>
        <v>#REF!</v>
      </c>
      <c r="EY939" s="28"/>
      <c r="EZ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GG939" s="1"/>
      <c r="GK939" s="64" t="e">
        <f>(DEGREES(ACOS((GJ936*GM936+GJ937*GM937+GJ938*GM938)/((SQRT(GJ936^2+GJ937^2+GJ938^2))*(SQRT(GM936^2+GM937^2+GM938^2))))))</f>
        <v>#VALUE!</v>
      </c>
    </row>
    <row r="940" spans="1:197" x14ac:dyDescent="0.2">
      <c r="D940" t="s">
        <v>10</v>
      </c>
      <c r="E940" s="5">
        <f t="shared" si="1415"/>
        <v>-9.8556904303954668E-2</v>
      </c>
      <c r="F940" s="6">
        <f t="shared" si="1415"/>
        <v>-0.32735285907661849</v>
      </c>
      <c r="G940" s="7">
        <f t="shared" si="1417"/>
        <v>-0.50583208174515215</v>
      </c>
      <c r="H940" s="8">
        <f t="shared" si="1418"/>
        <v>-0.39662301527256388</v>
      </c>
      <c r="J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W940" s="1"/>
      <c r="AY940" s="11">
        <f>(G913^2)*F913+G913*G914*F914+G913*G915*F915-((H913^2)*F913+H913*H914*F914+H913*H915*F915)</f>
        <v>-0.28057887546054128</v>
      </c>
      <c r="AZ940" s="12">
        <f>G913*G914*F913+(G914^2)*F914+G914*G915*F915-(H913*H914*F913+(H914^2)*F914+H914*H915*F915)</f>
        <v>0.87806024164127561</v>
      </c>
      <c r="BA940" s="12">
        <f>G913*G915*F913+G914*G915*F914+(G915^2)*F915-(H913*H915*F913+H914*H915*F914+(H915^2)*F915)</f>
        <v>5.3670868342635784E-2</v>
      </c>
      <c r="BB940" s="12">
        <f>(G913^2)*E913+G913*G914*E914+G913*G915*E915-((H913^2)*E913+H913*H914*E914+H913*H915*E915)</f>
        <v>0.34364241982308036</v>
      </c>
      <c r="BC940" s="12">
        <f>G913*G914*E913+(G914^2)*E914+G914*G915*E915-(H913*H914*E913+(H914^2)*E914+H914*H915*E915)</f>
        <v>-0.93642385096314917</v>
      </c>
      <c r="BD940" s="24">
        <f>G913*G915*E913+G914*G915*E914+(G915^2)*E915-(H913*H915*E913+H914*H915*E914+(H915^2)*E915)</f>
        <v>-6.0788074010098371E-2</v>
      </c>
      <c r="BE940" s="10">
        <f>J913</f>
        <v>4.0403226944136117E-2</v>
      </c>
      <c r="BV940" s="3" t="s">
        <v>19</v>
      </c>
      <c r="BW940" s="3" t="s">
        <v>18</v>
      </c>
      <c r="BX940" s="3" t="s">
        <v>20</v>
      </c>
      <c r="CS940" s="15"/>
      <c r="CW940" s="28"/>
      <c r="CY940" s="82" t="s">
        <v>148</v>
      </c>
      <c r="CZ940" s="13"/>
      <c r="DB940" s="10"/>
      <c r="DC940" s="10"/>
      <c r="DD940" s="10"/>
      <c r="DE940" s="10"/>
      <c r="DF940" s="10"/>
      <c r="DG940" s="10"/>
      <c r="DH940" s="80"/>
      <c r="DI940" s="23" t="s">
        <v>149</v>
      </c>
      <c r="DM940" s="1"/>
      <c r="DO940" s="80"/>
      <c r="DS940" s="13"/>
      <c r="DT940" s="81"/>
      <c r="DU940" s="82" t="s">
        <v>150</v>
      </c>
      <c r="DW940" s="13"/>
      <c r="DX940" s="13"/>
      <c r="EA940" s="1"/>
      <c r="EE940" s="1"/>
      <c r="EI940" s="13"/>
      <c r="ER940">
        <f t="shared" si="1416"/>
        <v>-9.8670839279614439E-2</v>
      </c>
      <c r="ES940">
        <f t="shared" si="1416"/>
        <v>-0.32743703463395935</v>
      </c>
      <c r="ET940" t="e">
        <f>#REF!</f>
        <v>#REF!</v>
      </c>
      <c r="EU940" t="e">
        <f>#REF!</f>
        <v>#REF!</v>
      </c>
      <c r="EY940" s="28"/>
      <c r="EZ940" s="10"/>
      <c r="FA940" s="82" t="s">
        <v>148</v>
      </c>
      <c r="FB940" s="13"/>
      <c r="FD940" s="10"/>
      <c r="FE940" s="10"/>
      <c r="FF940" s="10"/>
      <c r="FG940" s="10"/>
      <c r="FH940" s="10"/>
      <c r="FI940" s="10"/>
      <c r="FJ940" s="80"/>
      <c r="FK940" s="23" t="s">
        <v>149</v>
      </c>
      <c r="FO940" s="1"/>
      <c r="FQ940" s="80"/>
      <c r="FU940" s="13"/>
      <c r="FV940" s="81"/>
      <c r="FW940" s="82" t="s">
        <v>150</v>
      </c>
      <c r="FY940" s="13"/>
      <c r="FZ940" s="13"/>
      <c r="GC940" s="1"/>
      <c r="GG940" s="1"/>
      <c r="GK940" s="13"/>
    </row>
    <row r="941" spans="1:197" x14ac:dyDescent="0.2">
      <c r="Q941" s="82" t="s">
        <v>148</v>
      </c>
      <c r="R941" s="13"/>
      <c r="T941" s="10"/>
      <c r="U941" s="10"/>
      <c r="V941" s="10"/>
      <c r="W941" s="10"/>
      <c r="X941" s="10"/>
      <c r="Y941" s="10"/>
      <c r="Z941" s="80"/>
      <c r="AA941" s="23" t="s">
        <v>149</v>
      </c>
      <c r="AE941" s="1"/>
      <c r="AG941" s="80"/>
      <c r="AK941" s="13"/>
      <c r="AL941" s="81"/>
      <c r="AM941" s="82" t="s">
        <v>150</v>
      </c>
      <c r="AO941" s="13"/>
      <c r="AP941" s="13"/>
      <c r="AS941" s="1"/>
      <c r="AW941" s="1"/>
      <c r="AY941" s="11">
        <f>(G918^2)*F918+G918*G919*F919+G918*G920*F920-((H918^2)*F918+H918*H919*F919+H918*H920*F920)</f>
        <v>-0.29554451882929195</v>
      </c>
      <c r="AZ941" s="12">
        <f>G918*G919*F918+(G919^2)*F919+G919*G920*F920-(H918*H919*F918+(H919^2)*F919+H919*H920*F920)</f>
        <v>0.87962449786347641</v>
      </c>
      <c r="BA941" s="12">
        <f>G918*G920*F918+G919*G920*F919+(G920^2)*F920-(H918*H920*F918+H919*H920*F919+(H920^2)*F920)</f>
        <v>0.16224893781897012</v>
      </c>
      <c r="BB941" s="12">
        <f>(G918^2)*E918+G918*G919*E919+G918*G920*E920-((H918^2)*E918+H918*H919*E919+H918*H920*E920)</f>
        <v>0.39752733711732441</v>
      </c>
      <c r="BC941" s="12">
        <f>G918*G919*E918+(G919^2)*E919+G919*G920*E920-(H918*H919*E918+(H919^2)*E919+H919*H920*E920)</f>
        <v>-0.89751745212594258</v>
      </c>
      <c r="BD941" s="24">
        <f>G918*G920*E918+G919*G920*E919+(G920^2)*E920-(H918*H920*E918+H919*H920*E919+(H920^2)*E920)</f>
        <v>-0.17296757387003706</v>
      </c>
      <c r="BE941" s="10">
        <f>J918</f>
        <v>1.6306482514682308E-2</v>
      </c>
      <c r="BV941" s="3">
        <f>CH868+CG870</f>
        <v>-3.2814675458908149E-2</v>
      </c>
      <c r="BW941" s="3" t="e">
        <f>#REF!*CG872-#REF!*#REF!</f>
        <v>#REF!</v>
      </c>
      <c r="BX941" s="3" t="e">
        <f>BV942*BW943-BV943*BW942</f>
        <v>#REF!</v>
      </c>
      <c r="BZ941" s="5" t="s">
        <v>4</v>
      </c>
      <c r="CA941" s="6" t="s">
        <v>5</v>
      </c>
      <c r="CB941" s="7" t="s">
        <v>6</v>
      </c>
      <c r="CC941" s="8" t="s">
        <v>1</v>
      </c>
      <c r="CD941">
        <v>16</v>
      </c>
      <c r="CE941" s="9" t="s">
        <v>7</v>
      </c>
      <c r="CG941" s="90" t="s">
        <v>157</v>
      </c>
      <c r="CH941" s="61">
        <f>CE942-((CH943-CE942)/(EY941-CW941))*CW941</f>
        <v>8.9983656072148666</v>
      </c>
      <c r="CI941" s="10"/>
      <c r="CK941" s="5" t="s">
        <v>4</v>
      </c>
      <c r="CL941" s="6" t="s">
        <v>5</v>
      </c>
      <c r="CM941" s="7" t="s">
        <v>6</v>
      </c>
      <c r="CN941" s="8" t="s">
        <v>1</v>
      </c>
      <c r="CO941" s="10"/>
      <c r="CP941">
        <f t="shared" ref="CP941:CQ943" si="1419">BZ942</f>
        <v>0.93180266183863136</v>
      </c>
      <c r="CQ941">
        <f t="shared" si="1419"/>
        <v>-0.87956522186239505</v>
      </c>
      <c r="CR941">
        <f>CI945</f>
        <v>0</v>
      </c>
      <c r="CS941">
        <f>CL945</f>
        <v>0</v>
      </c>
      <c r="CU941" s="17">
        <f>CU845</f>
        <v>25</v>
      </c>
      <c r="CV941" s="17">
        <f>CV845</f>
        <v>-30</v>
      </c>
      <c r="CW941" s="31">
        <f>CH848</f>
        <v>269.4807061710261</v>
      </c>
      <c r="CY941" s="61">
        <f t="array" ref="CY941:CY943">MMULT(DQ941:DS943,DO941:DO943)</f>
        <v>0.90472825278681634</v>
      </c>
      <c r="CZ941" s="13"/>
      <c r="DA941" s="17">
        <v>1</v>
      </c>
      <c r="DB941">
        <v>0</v>
      </c>
      <c r="DD941" s="73">
        <f>(DB941^2)*(1-COS(RADIANS(CW941+45)))+(COS(RADIANS(CW941+45)))</f>
        <v>0.70066904400877095</v>
      </c>
      <c r="DE941" s="73">
        <f>(DB941*DB942)*(1-COS(RADIANS(CW941+45)))-DB943*(SIN(RADIANS(CW941+45)))</f>
        <v>0.71348643348548324</v>
      </c>
      <c r="DF941" s="73">
        <f>(DB941*DB943)*(1-COS(RADIANS(CW941+45)))+DB942*(SIN(RADIANS(CW941+45)))</f>
        <v>0</v>
      </c>
      <c r="DG941" s="10"/>
      <c r="DH941">
        <f t="array" ref="DH941:DH943">MMULT(DD941:DF943,DA941:DA943)</f>
        <v>0.70066904400877095</v>
      </c>
      <c r="DI941" s="23">
        <f>COS(RADIANS('[1]Biaxial Input'!$F$21))</f>
        <v>-0.9975640502598242</v>
      </c>
      <c r="DK941" s="30">
        <f>(DI941^2)*(1-COS(RADIANS(CV941)))+(COS(RADIANS(CV941)))</f>
        <v>0.99934808421962718</v>
      </c>
      <c r="DL941" s="30">
        <f>(DI941*DI942)*(1-COS(RADIANS(CV941)))-DI943*(SIN(RADIANS(CV941)))</f>
        <v>-9.3228300025961861E-3</v>
      </c>
      <c r="DM941" s="30">
        <f>(DI941*DI943)*(1-COS(RADIANS(CV941)))+DI942*(SIN(RADIANS(CV941)))</f>
        <v>-3.4878236872062755E-2</v>
      </c>
      <c r="DO941">
        <f t="array" ref="DO941:DO943">MMULT(DK941:DM943,DH941:DH943)</f>
        <v>0.70686397953070668</v>
      </c>
      <c r="DQ941" s="28">
        <f>(DB941^2)*(1-COS(RADIANS(CU941)))+(COS(RADIANS(CU941)))</f>
        <v>0.90630778703664994</v>
      </c>
      <c r="DR941" s="28">
        <f>(DB941*DB942)*(1-COS(RADIANS(CU941)))-DB943*(SIN(RADIANS(CU941)))</f>
        <v>-0.42261826174069944</v>
      </c>
      <c r="DS941" s="28">
        <f>(DB941*DB943)*(1-COS(RADIANS(CU941)))+DB942*(SIN(RADIANS(CU941)))</f>
        <v>0</v>
      </c>
      <c r="DU941" s="61">
        <f t="array" ref="DU941:DU943">MMULT(DQ941:DS943,EE941:EE943)</f>
        <v>-0.38647107497714306</v>
      </c>
      <c r="DV941" s="13"/>
      <c r="DW941" s="17">
        <v>1</v>
      </c>
      <c r="DX941">
        <v>0</v>
      </c>
      <c r="DZ941" s="73">
        <f>(DB941^2)*(1-COS(RADIANS(CW941-45)))+(COS(RADIANS(CW941-45)))</f>
        <v>-0.71348643348548291</v>
      </c>
      <c r="EA941" s="73">
        <f>(DB941*DB942)*(1-COS(RADIANS(CW941-45)))-DB943*(SIN(RADIANS(CW941-45)))</f>
        <v>0.70066904400877139</v>
      </c>
      <c r="EB941" s="73">
        <f>(DB941*DB943)*(1-COS(RADIANS(CW941-45)))+DB942*(SIN(RADIANS(CW941-45)))</f>
        <v>0</v>
      </c>
      <c r="EC941" s="10"/>
      <c r="ED941">
        <f t="array" ref="ED941:ED943">MMULT(DZ941:EB943,DA941:DA943)</f>
        <v>-0.71348643348548291</v>
      </c>
      <c r="EE941" s="1">
        <f t="array" ref="EE941:EE943">MMULT(DK941:DM943,ED941:ED943)</f>
        <v>-0.70648908203503646</v>
      </c>
      <c r="EG941">
        <f>CY941+DU941</f>
        <v>0.51825717780967329</v>
      </c>
      <c r="EH941">
        <f>EG941/(SQRT(EG941^2+EG942^2+EG943^2))</f>
        <v>0.36646316482782221</v>
      </c>
      <c r="EJ941">
        <f>Q941+AM941</f>
        <v>0</v>
      </c>
      <c r="EK941">
        <f>EJ941/(SQRT(EJ941^2+EJ942^2+EJ943^2))</f>
        <v>0</v>
      </c>
      <c r="EM941" s="23">
        <f>CY942*DU943-CY943*DU942</f>
        <v>-0.17918397477265005</v>
      </c>
      <c r="EO941" s="15">
        <v>16</v>
      </c>
      <c r="EP941" s="9" t="s">
        <v>7</v>
      </c>
      <c r="EW941" s="17">
        <f>CU941</f>
        <v>25</v>
      </c>
      <c r="EX941" s="17">
        <f>CV941</f>
        <v>-30</v>
      </c>
      <c r="EY941" s="31">
        <f>1+CW941</f>
        <v>270.4807061710261</v>
      </c>
      <c r="EZ941" s="10"/>
      <c r="FA941" s="61">
        <f t="array" ref="FA941:FA943">MMULT(FS941:FU943,FQ941:FQ943)</f>
        <v>0.91133530856852252</v>
      </c>
      <c r="FB941" s="13" t="e">
        <f>BW942</f>
        <v>#REF!</v>
      </c>
      <c r="FC941" s="17">
        <v>1</v>
      </c>
      <c r="FD941">
        <v>0</v>
      </c>
      <c r="FF941" s="73">
        <f>(FD941^2)*(1-COS(RADIANS(EY941+45)))+(COS(RADIANS(EY941+45)))</f>
        <v>0.71301438394427874</v>
      </c>
      <c r="FG941" s="73">
        <f>(FD941*FD942)*(1-COS(RADIANS(EY941+45)))-FD943*(SIN(RADIANS(EY941+45)))</f>
        <v>0.70114940511174983</v>
      </c>
      <c r="FH941" s="73">
        <f>(FD941*FD943)*(1-COS(RADIANS(EY941+45)))+FD942*(SIN(RADIANS(EY941+45)))</f>
        <v>0</v>
      </c>
      <c r="FI941" s="10"/>
      <c r="FJ941">
        <f t="array" ref="FJ941:FJ943">MMULT(FF941:FH943,FC941:FC943)</f>
        <v>0.71301438394427874</v>
      </c>
      <c r="FK941" s="23">
        <f>COS(RADIANS(176))</f>
        <v>-0.9975640502598242</v>
      </c>
      <c r="FM941" s="30">
        <f>(FK941^2)*(1-COS(RADIANS(EX941)))+(COS(RADIANS(EX941)))</f>
        <v>0.99934808421962718</v>
      </c>
      <c r="FN941" s="30">
        <f>(FK941*FK942)*(1-COS(RADIANS(EX941)))-FK943*(SIN(RADIANS(EX941)))</f>
        <v>-9.3228300025961861E-3</v>
      </c>
      <c r="FO941" s="30">
        <f>(FK941*FK943)*(1-COS(RADIANS(EX941)))+FK942*(SIN(RADIANS(EX941)))</f>
        <v>-3.4878236872062755E-2</v>
      </c>
      <c r="FQ941">
        <f t="array" ref="FQ941:FQ943">MMULT(FM941:FO943,FJ941:FJ943)</f>
        <v>0.71908625532603088</v>
      </c>
      <c r="FS941" s="28">
        <f>(FD941^2)*(1-COS(RADIANS(EW941)))+(COS(RADIANS(EW941)))</f>
        <v>0.90630778703664994</v>
      </c>
      <c r="FT941" s="28">
        <f>(FD941*FD942)*(1-COS(RADIANS(EW941)))-FD943*(SIN(RADIANS(EW941)))</f>
        <v>-0.42261826174069944</v>
      </c>
      <c r="FU941" s="28">
        <f>(FD941*FD943)*(1-COS(RADIANS(EW941)))+FD942*(SIN(RADIANS(EW941)))</f>
        <v>0</v>
      </c>
      <c r="FW941" s="61">
        <f t="array" ref="FW941:FW943">MMULT(FS941:FU943,GG941:GG943)</f>
        <v>-0.37062252837758058</v>
      </c>
      <c r="FX941" s="13" t="e">
        <f>BX942</f>
        <v>#REF!</v>
      </c>
      <c r="FY941" s="17">
        <v>1</v>
      </c>
      <c r="FZ941">
        <v>0</v>
      </c>
      <c r="GB941" s="73">
        <f>(FD941^2)*(1-COS(RADIANS(EY941-45)))+(COS(RADIANS(EY941-45)))</f>
        <v>-0.70114940511175006</v>
      </c>
      <c r="GC941" s="73">
        <f>(FD941*FD942)*(1-COS(RADIANS(EY941-45)))-FD943*(SIN(RADIANS(EY941-45)))</f>
        <v>0.71301438394427841</v>
      </c>
      <c r="GD941" s="73">
        <f>(FD941*FD943)*(1-COS(RADIANS(EY941-45)))+FD942*(SIN(RADIANS(EY941-45)))</f>
        <v>0</v>
      </c>
      <c r="GE941" s="10"/>
      <c r="GF941">
        <f t="array" ref="GF941:GF943">MMULT(GB941:GD943,FC941:FC943)</f>
        <v>-0.70114940511175006</v>
      </c>
      <c r="GG941" s="1">
        <f t="array" ref="GG941:GG943">MMULT(FM941:FO943,GF941:GF943)</f>
        <v>-0.69404500285924031</v>
      </c>
      <c r="GI941">
        <f>FA941+FW941</f>
        <v>0.54071278019094193</v>
      </c>
      <c r="GJ941">
        <f>GI941/(SQRT(GI941^2+GI942^2+GI943^2))</f>
        <v>0.38234167354724624</v>
      </c>
      <c r="GL941" t="e">
        <f>CH942+DC941</f>
        <v>#VALUE!</v>
      </c>
      <c r="GM941" t="e">
        <f>GL941/(SQRT(GL941^2+GL942^2+GL943^2))</f>
        <v>#VALUE!</v>
      </c>
      <c r="GO941" s="27">
        <f>FA942*FW943-FA943*FW942</f>
        <v>-0.17918397477264997</v>
      </c>
    </row>
    <row r="942" spans="1:197" x14ac:dyDescent="0.2">
      <c r="E942" s="5" t="s">
        <v>4</v>
      </c>
      <c r="F942" s="6" t="s">
        <v>5</v>
      </c>
      <c r="G942" s="7" t="s">
        <v>6</v>
      </c>
      <c r="H942" s="8" t="s">
        <v>1</v>
      </c>
      <c r="I942">
        <v>18</v>
      </c>
      <c r="J942" s="9" t="s">
        <v>7</v>
      </c>
      <c r="K942">
        <v>18</v>
      </c>
      <c r="M942" s="17">
        <f>A874</f>
        <v>60</v>
      </c>
      <c r="N942" s="17">
        <f>B874</f>
        <v>-45</v>
      </c>
      <c r="O942" s="17">
        <f>C874</f>
        <v>243.3</v>
      </c>
      <c r="Q942" s="61">
        <f t="array" ref="Q942:Q944">MMULT(AI942:AK944,AG942:AG944)</f>
        <v>0.75456386500450789</v>
      </c>
      <c r="R942" s="13"/>
      <c r="S942" s="17">
        <v>1</v>
      </c>
      <c r="T942">
        <v>0</v>
      </c>
      <c r="V942" s="73">
        <f>(T942^2)*(1-COS(RADIANS(O942+45)))+(COS(RADIANS(O942+45)))</f>
        <v>0.31399245596740527</v>
      </c>
      <c r="W942" s="73">
        <f>(T942*T943)*(1-COS(RADIANS(O942+45)))-T944*(SIN(RADIANS(O942+45)))</f>
        <v>0.94942547764190377</v>
      </c>
      <c r="X942" s="73">
        <f>(T942*T944)*(1-COS(RADIANS(O942+45)))+T943*(SIN(RADIANS(O942+45)))</f>
        <v>0</v>
      </c>
      <c r="Y942" s="10"/>
      <c r="Z942">
        <f t="array" ref="Z942:Z944">MMULT(V942:X944,S942:S944)</f>
        <v>0.31399245596740527</v>
      </c>
      <c r="AA942" s="23">
        <f>COS(RADIANS('[1]Biaxial Input'!$F$21))</f>
        <v>-0.9975640502598242</v>
      </c>
      <c r="AC942" s="30">
        <f>(AA942^2)*(1-COS(RADIANS(N942)))+(COS(RADIANS(N942)))</f>
        <v>0.99857479166422358</v>
      </c>
      <c r="AD942" s="30">
        <f>(AA942*AA943)*(1-COS(RADIANS(N942)))-AA944*(SIN(RADIANS(N942)))</f>
        <v>-2.0381428756221641E-2</v>
      </c>
      <c r="AE942" s="30">
        <f>(AA942*AA944)*(1-COS(RADIANS(N942)))+AA943*(SIN(RADIANS(N942)))</f>
        <v>-4.9325275616132508E-2</v>
      </c>
      <c r="AG942">
        <f t="array" ref="AG942:AG944">MMULT(AC942:AE944,Z942:Z944)</f>
        <v>0.33289559903368976</v>
      </c>
      <c r="AI942" s="28">
        <f>(T942^2)*(1-COS(RADIANS(M942)))+(COS(RADIANS(M942)))</f>
        <v>0.50000000000000011</v>
      </c>
      <c r="AJ942" s="28">
        <f>(T942*T943)*(1-COS(RADIANS(M942)))-T944*(SIN(RADIANS(M942)))</f>
        <v>-0.8660254037844386</v>
      </c>
      <c r="AK942" s="28">
        <f>(T942*T944)*(1-COS(RADIANS(M942)))+T943*(SIN(RADIANS(M942)))</f>
        <v>0</v>
      </c>
      <c r="AM942" s="61">
        <f t="array" ref="AM942:AM944">MMULT(AI942:AK944,AW942:AW944)</f>
        <v>-0.29492664388874956</v>
      </c>
      <c r="AN942" s="13"/>
      <c r="AO942" s="17">
        <v>1</v>
      </c>
      <c r="AP942">
        <v>0</v>
      </c>
      <c r="AR942" s="73">
        <f>(T942^2)*(1-COS(RADIANS(O942-45)))+(COS(RADIANS(O942-45)))</f>
        <v>-0.94942547764190388</v>
      </c>
      <c r="AS942" s="73">
        <f>(T942*T943)*(1-COS(RADIANS(O942-45)))-T944*(SIN(RADIANS(O942-45)))</f>
        <v>0.31399245596740494</v>
      </c>
      <c r="AT942" s="73">
        <f>(T942*T944)*(1-COS(RADIANS(O942-45)))+T943*(SIN(RADIANS(O942-45)))</f>
        <v>0</v>
      </c>
      <c r="AU942" s="10"/>
      <c r="AV942">
        <f t="array" ref="AV942:AV944">MMULT(AR942:AT944,S942:S944)</f>
        <v>-0.94942547764190388</v>
      </c>
      <c r="AW942" s="1">
        <f t="array" ref="AW942:AW944">MMULT(AC942:AE944,AV942:AV944)</f>
        <v>-0.94167273366567938</v>
      </c>
      <c r="AY942" s="11">
        <f>(G923^2)*F923+G923*G924*F924+G923*G925*F925-((H923^2)*F923+H923*H924*F924+H923*H925*F925)</f>
        <v>-0.3783833366007599</v>
      </c>
      <c r="AZ942" s="12">
        <f>G923*G924*F923+(G924^2)*F924+G924*G925*F925-(H923*H924*F923+(H924^2)*F924+H924*H925*F925)</f>
        <v>0.87238148933455362</v>
      </c>
      <c r="BA942" s="12">
        <f>G923*G925*F923+G924*G925*F924+(G925^2)*F925-(H923*H925*F923+H924*H925*F924+(H925^2)*F925)</f>
        <v>0.22611206762674688</v>
      </c>
      <c r="BB942" s="12">
        <f>(G923^2)*E923+G923*G924*E924+G923*G925*E925-((H923^2)*E923+H923*H924*E924+H923*H925*E925)</f>
        <v>0.48168145431935816</v>
      </c>
      <c r="BC942" s="12">
        <f>G923*G924*E923+(G924^2)*E924+G924*G925*E925-(H923*H924*E923+(H924^2)*E924+H924*H925*E925)</f>
        <v>-0.82595584691635637</v>
      </c>
      <c r="BD942" s="24">
        <f>G923*G925*E923+G924*G925*E924+(G925^2)*E925-(H923*H925*E923+H924*H925*E924+(H925^2)*E925)</f>
        <v>-0.21177189192106596</v>
      </c>
      <c r="BE942" s="10">
        <f>J923</f>
        <v>-6.969745795443405E-2</v>
      </c>
      <c r="BV942" s="3" t="e">
        <f>#REF!+#REF!</f>
        <v>#REF!</v>
      </c>
      <c r="BW942" s="3" t="e">
        <f>#REF!*CG870-CH868*CG872</f>
        <v>#REF!</v>
      </c>
      <c r="BX942" s="3" t="e">
        <f>BV943*BW941-BV941*BW943</f>
        <v>#REF!</v>
      </c>
      <c r="BY942" t="s">
        <v>8</v>
      </c>
      <c r="BZ942" s="5">
        <f t="shared" ref="BZ942:CA944" si="1420">BZ937</f>
        <v>0.93180266183863136</v>
      </c>
      <c r="CA942" s="6">
        <f t="shared" si="1420"/>
        <v>-0.87956522186239505</v>
      </c>
      <c r="CB942" s="7">
        <f>CY941</f>
        <v>0.90472825278681634</v>
      </c>
      <c r="CC942" s="8">
        <f>DU941</f>
        <v>-0.38647107497714306</v>
      </c>
      <c r="CE942" s="9">
        <f>((SUMPRODUCT(CB942:CB944,BZ942:BZ944))*(SUMPRODUCT(CB942:CB944,CA942:CA944)))-((SUMPRODUCT(CC942:CC944,BZ942:BZ944))*(SUMPRODUCT(CC942:CC944,CA942:CA944)))</f>
        <v>-5.5511151231257827E-16</v>
      </c>
      <c r="CG942">
        <v>1</v>
      </c>
      <c r="CH942" t="s">
        <v>161</v>
      </c>
      <c r="CI942" s="67"/>
      <c r="CJ942" s="1" t="s">
        <v>8</v>
      </c>
      <c r="CK942" s="5">
        <f t="shared" ref="CK942:CL944" si="1421">BZ942</f>
        <v>0.93180266183863136</v>
      </c>
      <c r="CL942" s="6">
        <f t="shared" si="1421"/>
        <v>-0.87956522186239505</v>
      </c>
      <c r="CM942" s="7">
        <f>FA941</f>
        <v>0.91133530856852252</v>
      </c>
      <c r="CN942" s="8">
        <f>FW941</f>
        <v>-0.37062252837758058</v>
      </c>
      <c r="CO942" s="10"/>
      <c r="CP942">
        <f t="shared" si="1419"/>
        <v>0.3492962422733713</v>
      </c>
      <c r="CQ942">
        <f t="shared" si="1419"/>
        <v>-0.34518112468713447</v>
      </c>
      <c r="CR942">
        <f>CJ945</f>
        <v>0</v>
      </c>
      <c r="CS942">
        <f>CM945</f>
        <v>0</v>
      </c>
      <c r="CW942" s="28"/>
      <c r="CY942" s="61">
        <v>-0.26761333184281538</v>
      </c>
      <c r="DA942" s="17">
        <v>0</v>
      </c>
      <c r="DB942">
        <v>0</v>
      </c>
      <c r="DD942" s="73">
        <f>(DB941*DB942)*(1-COS(RADIANS(CW941+45)))+DB943*(SIN(RADIANS(CW941+45)))</f>
        <v>-0.71348643348548324</v>
      </c>
      <c r="DE942" s="73">
        <f>(DB942^2)*(1-COS(RADIANS(CW941+45)))+(COS(RADIANS(CW941+45)))</f>
        <v>0.70066904400877095</v>
      </c>
      <c r="DF942" s="73">
        <f>(DB942*DB943)*(1-COS(RADIANS(CW941+45)))-DB941*(SIN(RADIANS(CW941+45)))</f>
        <v>0</v>
      </c>
      <c r="DG942" s="10"/>
      <c r="DH942">
        <v>-0.71348643348548324</v>
      </c>
      <c r="DI942" s="23">
        <f>SIN(RADIANS('[1]Biaxial Input'!$F$21))*(COS(RADIANS(0)))</f>
        <v>6.9756473744125524E-2</v>
      </c>
      <c r="DK942" s="30">
        <f>(DI941*DI942)*(1-COS(RADIANS(CV941)))+DI943*(SIN(RADIANS(CV941)))</f>
        <v>-9.3228300025961861E-3</v>
      </c>
      <c r="DL942" s="30">
        <f>(DI942^2)*(1-COS(RADIANS(CV941)))+(COS(RADIANS(CV941)))</f>
        <v>0.86667731956481153</v>
      </c>
      <c r="DM942" s="30">
        <f>(DI942*DI943)*(1-COS(RADIANS(CV941)))-DI941*(SIN(RADIANS(CV941)))</f>
        <v>-0.49878202512991204</v>
      </c>
      <c r="DO942">
        <v>-0.62489472810443114</v>
      </c>
      <c r="DQ942" s="28">
        <f>(DB941*DB942)*(1-COS(RADIANS(CU941)))+DB943*(SIN(RADIANS(CU941)))</f>
        <v>0.42261826174069944</v>
      </c>
      <c r="DR942" s="28">
        <f>(DB942^2)*(1-COS(RADIANS(CU941)))+(COS(RADIANS(CU941)))</f>
        <v>0.90630778703664994</v>
      </c>
      <c r="DS942" s="28">
        <f>(DB942*DB943)*(1-COS(RADIANS(CU941)))-DB941*(SIN(RADIANS(CU941)))</f>
        <v>0</v>
      </c>
      <c r="DU942" s="61">
        <v>-0.84290568952600686</v>
      </c>
      <c r="DW942" s="17">
        <v>0</v>
      </c>
      <c r="DX942">
        <v>0</v>
      </c>
      <c r="DZ942" s="73">
        <f>(DB941*DB942)*(1-COS(RADIANS(CW941-45)))+DB943*(SIN(RADIANS(CW941-45)))</f>
        <v>-0.70066904400877139</v>
      </c>
      <c r="EA942" s="73">
        <f>(DB942^2)*(1-COS(RADIANS(CW941-45)))+(COS(RADIANS(CW941-45)))</f>
        <v>-0.71348643348548291</v>
      </c>
      <c r="EB942" s="73">
        <f>(DB942*DB943)*(1-COS(RADIANS(CW941-45)))-DB941*(SIN(RADIANS(CW941-45)))</f>
        <v>0</v>
      </c>
      <c r="EC942" s="10"/>
      <c r="ED942">
        <v>-0.70066904400877139</v>
      </c>
      <c r="EE942" s="1">
        <v>-0.60060225623501717</v>
      </c>
      <c r="EG942">
        <f>CY942+DU942</f>
        <v>-1.1105190213688223</v>
      </c>
      <c r="EH942">
        <f>EG942/(SQRT(EG941^2+EG942^2+EG943^2))</f>
        <v>-0.78525553064654252</v>
      </c>
      <c r="EJ942">
        <f>Q942+AM942</f>
        <v>0.45963722111575833</v>
      </c>
      <c r="EK942">
        <f>EJ942/(SQRT(EJ941^2+EJ942^2+EJ943^2))</f>
        <v>0.42881467458211031</v>
      </c>
      <c r="EM942" s="23">
        <f>CY943*DU941-CY941*DU943</f>
        <v>0.46679021324860087</v>
      </c>
      <c r="EP942" s="9">
        <f>((SUMPRODUCT(CM942:CM944,BZ942:BZ944))*(SUMPRODUCT(CM942:CM944,CA942:CA944)))-((SUMPRODUCT(CN942:CN944,BZ942:BZ944))*(SUMPRODUCT(CN942:CN944,CA942:CA944)))</f>
        <v>-3.3391502252870742E-2</v>
      </c>
      <c r="EY942" s="28"/>
      <c r="EZ942" s="10"/>
      <c r="FA942" s="61">
        <v>-0.25286184035425441</v>
      </c>
      <c r="FB942" s="13" t="e">
        <f>BW943</f>
        <v>#REF!</v>
      </c>
      <c r="FC942" s="17">
        <v>0</v>
      </c>
      <c r="FD942">
        <v>0</v>
      </c>
      <c r="FF942" s="73">
        <f>(FD941*FD942)*(1-COS(RADIANS(EY941+45)))+FD943*(SIN(RADIANS(EY941+45)))</f>
        <v>-0.70114940511174983</v>
      </c>
      <c r="FG942" s="73">
        <f>(FD942^2)*(1-COS(RADIANS(EY941+45)))+(COS(RADIANS(EY941+45)))</f>
        <v>0.71301438394427874</v>
      </c>
      <c r="FH942" s="73">
        <f>(FD942*FD943)*(1-COS(RADIANS(EY941+45)))-FD941*(SIN(RADIANS(EY941+45)))</f>
        <v>0</v>
      </c>
      <c r="FI942" s="10"/>
      <c r="FJ942">
        <v>-0.70114940511174983</v>
      </c>
      <c r="FK942" s="23">
        <f>SIN(RADIANS(176))*(COS(RADIANS(0)))</f>
        <v>6.9756473744125524E-2</v>
      </c>
      <c r="FM942" s="30">
        <f>(FK941*FK942)*(1-COS(RADIANS(EX941)))+FK943*(SIN(RADIANS(EX941)))</f>
        <v>-9.3228300025961861E-3</v>
      </c>
      <c r="FN942" s="30">
        <f>(FK942^2)*(1-COS(RADIANS(EX941)))+(COS(RADIANS(EX941)))</f>
        <v>0.86667731956481153</v>
      </c>
      <c r="FO942" s="30">
        <f>(FK942*FK943)*(1-COS(RADIANS(EX941)))-FK941*(SIN(RADIANS(EX941)))</f>
        <v>-0.49878202512991204</v>
      </c>
      <c r="FQ942">
        <v>-0.61431759892763194</v>
      </c>
      <c r="FS942" s="28">
        <f>(FD941*FD942)*(1-COS(RADIANS(EW941)))+FD943*(SIN(RADIANS(EW941)))</f>
        <v>0.42261826174069944</v>
      </c>
      <c r="FT942" s="28">
        <f>(FD942^2)*(1-COS(RADIANS(EW941)))+(COS(RADIANS(EW941)))</f>
        <v>0.90630778703664994</v>
      </c>
      <c r="FU942" s="28">
        <f>(FD942*FD943)*(1-COS(RADIANS(EW941)))-FD941*(SIN(RADIANS(EW941)))</f>
        <v>0</v>
      </c>
      <c r="FW942" s="61">
        <v>-0.84744780754214299</v>
      </c>
      <c r="FX942" s="13" t="e">
        <f>BX943</f>
        <v>#REF!</v>
      </c>
      <c r="FY942" s="17">
        <v>0</v>
      </c>
      <c r="FZ942">
        <v>0</v>
      </c>
      <c r="GB942" s="73">
        <f>(FD941*FD942)*(1-COS(RADIANS(EY941-45)))+FD943*(SIN(RADIANS(EY941-45)))</f>
        <v>-0.71301438394427841</v>
      </c>
      <c r="GC942" s="73">
        <f>(FD942^2)*(1-COS(RADIANS(EY941-45)))+(COS(RADIANS(EY941-45)))</f>
        <v>-0.70114940511175006</v>
      </c>
      <c r="GD942" s="73">
        <f>(FD942*FD943)*(1-COS(RADIANS(EY941-45)))-FD941*(SIN(RADIANS(EY941-45)))</f>
        <v>0</v>
      </c>
      <c r="GE942" s="10"/>
      <c r="GF942">
        <v>-0.71301438394427841</v>
      </c>
      <c r="GG942" s="1">
        <v>-0.61141669837770429</v>
      </c>
      <c r="GI942">
        <f>FA942+FW942</f>
        <v>-1.1003096478963974</v>
      </c>
      <c r="GJ942">
        <f>GI942/(SQRT(GI941^2+GI942^2+GI943^2))</f>
        <v>-0.77803641343252528</v>
      </c>
      <c r="GL942">
        <f>CH943+DC942</f>
        <v>-3.3391502252870742E-2</v>
      </c>
      <c r="GM942" t="e">
        <f>GL942/(SQRT(GL941^2+GL942^2+GL943^2))</f>
        <v>#VALUE!</v>
      </c>
      <c r="GO942" s="27">
        <f>FA943*FW941-FA941*FW943</f>
        <v>0.46679021324860082</v>
      </c>
    </row>
    <row r="943" spans="1:197" x14ac:dyDescent="0.2">
      <c r="D943" t="s">
        <v>8</v>
      </c>
      <c r="E943" s="5">
        <f t="shared" ref="E943:F945" si="1422">E938</f>
        <v>0.93164791336911346</v>
      </c>
      <c r="F943" s="6">
        <f t="shared" si="1422"/>
        <v>-0.87976681083470054</v>
      </c>
      <c r="G943" s="7">
        <f>Q942</f>
        <v>0.75456386500450789</v>
      </c>
      <c r="H943" s="8">
        <f>AM942</f>
        <v>-0.29492664388874956</v>
      </c>
      <c r="J943" s="9">
        <f>((SUMPRODUCT(G943:G945,E943:E945))*(SUMPRODUCT(G943:G945,F943:F945)))-((SUMPRODUCT(H943:H945,E943:E945))*(SUMPRODUCT(H943:H945,F943:F945)))</f>
        <v>5.374050490432003E-2</v>
      </c>
      <c r="Q943" s="61">
        <v>-5.1252923152832086E-2</v>
      </c>
      <c r="S943" s="17">
        <v>0</v>
      </c>
      <c r="T943">
        <v>0</v>
      </c>
      <c r="V943" s="73">
        <f>(T942*T943)*(1-COS(RADIANS(O942+45)))+T944*(SIN(RADIANS(O942+45)))</f>
        <v>-0.94942547764190377</v>
      </c>
      <c r="W943" s="73">
        <f>(T943^2)*(1-COS(RADIANS(O942+45)))+(COS(RADIANS(O942+45)))</f>
        <v>0.31399245596740527</v>
      </c>
      <c r="X943" s="73">
        <f>(T943*T944)*(1-COS(RADIANS(O942+45)))-T942*(SIN(RADIANS(O942+45)))</f>
        <v>0</v>
      </c>
      <c r="Y943" s="10"/>
      <c r="Z943">
        <v>-0.94942547764190377</v>
      </c>
      <c r="AA943" s="23">
        <f>SIN(RADIANS('[1]Biaxial Input'!$F$21))*(COS(RADIANS(0)))</f>
        <v>6.9756473744125524E-2</v>
      </c>
      <c r="AC943" s="30">
        <f>(AA942*AA943)*(1-COS(RADIANS(N942)))+AA944*(SIN(RADIANS(N942)))</f>
        <v>-2.0381428756221641E-2</v>
      </c>
      <c r="AD943" s="30">
        <f>(AA943^2)*(1-COS(RADIANS(N942)))+(COS(RADIANS(N942)))</f>
        <v>0.70853198952232399</v>
      </c>
      <c r="AE943" s="30">
        <f>(AA943*AA944)*(1-COS(RADIANS(N942)))-AA942*(SIN(RADIANS(N942)))</f>
        <v>-0.70538430460663959</v>
      </c>
      <c r="AG943">
        <v>-0.67909793744809155</v>
      </c>
      <c r="AI943" s="28">
        <f>(T942*T943)*(1-COS(RADIANS(M942)))+T944*(SIN(RADIANS(M942)))</f>
        <v>0.8660254037844386</v>
      </c>
      <c r="AJ943" s="28">
        <f>(T943^2)*(1-COS(RADIANS(M942)))+(COS(RADIANS(M942)))</f>
        <v>0.50000000000000011</v>
      </c>
      <c r="AK943" s="28">
        <f>(T943*T944)*(1-COS(RADIANS(M942)))-T942*(SIN(RADIANS(M942)))</f>
        <v>0</v>
      </c>
      <c r="AM943" s="61">
        <v>-0.91707403530045917</v>
      </c>
      <c r="AO943" s="17">
        <v>0</v>
      </c>
      <c r="AP943">
        <v>0</v>
      </c>
      <c r="AR943" s="73">
        <f>(T942*T943)*(1-COS(RADIANS(O942-45)))+T944*(SIN(RADIANS(O942-45)))</f>
        <v>-0.31399245596740494</v>
      </c>
      <c r="AS943" s="73">
        <f>(T943^2)*(1-COS(RADIANS(O942-45)))+(COS(RADIANS(O942-45)))</f>
        <v>-0.94942547764190388</v>
      </c>
      <c r="AT943" s="73">
        <f>(T943*T944)*(1-COS(RADIANS(O942-45)))-T942*(SIN(RADIANS(O942-45)))</f>
        <v>0</v>
      </c>
      <c r="AU943" s="10"/>
      <c r="AV943">
        <v>-0.31399245596740494</v>
      </c>
      <c r="AW943" s="1">
        <v>-0.20312305178968595</v>
      </c>
      <c r="AY943" s="11">
        <f>(G928^2)*F928+G928*G929*F929+G928*G930*F930-((H928^2)*F928+H928*H929*F929+H928*H930*F930)</f>
        <v>-0.30352680324837794</v>
      </c>
      <c r="AZ943" s="12">
        <f>G928*G929*F928+(G929^2)*F929+G929*G930*F930-(H928*H929*F928+(H929^2)*F929+H929*H930*F930)</f>
        <v>0.86756579062766515</v>
      </c>
      <c r="BA943" s="12">
        <f>G928*G930*F928+G929*G930*F929+(G930^2)*F930-(H928*H930*F928+H929*H930*F929+(H930^2)*F930)</f>
        <v>0.32558606612074137</v>
      </c>
      <c r="BB943" s="12">
        <f>(G928^2)*E928+G928*G929*E929+G928*G930*E930-((H928^2)*E928+H928*H929*E929+H928*H930*E930)</f>
        <v>0.44973628678128857</v>
      </c>
      <c r="BC943" s="12">
        <f>G928*G929*E928+(G929^2)*E929+G929*G930*E930-(H928*H929*E928+(H929^2)*E929+H929*H930*E930)</f>
        <v>-0.81732048522863143</v>
      </c>
      <c r="BD943" s="24">
        <f>G928*G930*E928+G929*G930*E929+(G930^2)*E930-(H928*H930*E928+H929*H930*E929+(H930^2)*E930)</f>
        <v>-0.31296102924715796</v>
      </c>
      <c r="BE943" s="10">
        <f>J928</f>
        <v>-1.1445621039219422E-2</v>
      </c>
      <c r="BV943" s="3" t="e">
        <f>#REF!+CG872</f>
        <v>#REF!</v>
      </c>
      <c r="BW943" s="3" t="e">
        <f>CH868*#REF!-#REF!*CG870</f>
        <v>#REF!</v>
      </c>
      <c r="BX943" s="3" t="e">
        <f>BV941*BW942-BV942*BW941</f>
        <v>#REF!</v>
      </c>
      <c r="BY943" t="s">
        <v>9</v>
      </c>
      <c r="BZ943" s="5">
        <f t="shared" si="1420"/>
        <v>0.3492962422733713</v>
      </c>
      <c r="CA943" s="6">
        <f t="shared" si="1420"/>
        <v>-0.34518112468713447</v>
      </c>
      <c r="CB943" s="7">
        <f>CY942</f>
        <v>-0.26761333184281538</v>
      </c>
      <c r="CC943" s="8">
        <f>DU942</f>
        <v>-0.84290568952600686</v>
      </c>
      <c r="CE943" s="10"/>
      <c r="CH943">
        <f>((SUMPRODUCT(CM942:CM944,CK942:CK944))*(SUMPRODUCT(CM942:CM944,CL942:CL944)))-((SUMPRODUCT(CN942:CN944,CK942:CK944))*(SUMPRODUCT(CN942:CN944,CL942:CL944)))</f>
        <v>-3.3391502252870742E-2</v>
      </c>
      <c r="CI943" s="67"/>
      <c r="CJ943" s="10" t="s">
        <v>9</v>
      </c>
      <c r="CK943" s="5">
        <f t="shared" si="1421"/>
        <v>0.3492962422733713</v>
      </c>
      <c r="CL943" s="6">
        <f t="shared" si="1421"/>
        <v>-0.34518112468713447</v>
      </c>
      <c r="CM943" s="7">
        <f>FA942</f>
        <v>-0.25286184035425441</v>
      </c>
      <c r="CN943" s="8">
        <f>FW942</f>
        <v>-0.84744780754214299</v>
      </c>
      <c r="CP943">
        <f t="shared" si="1419"/>
        <v>-9.8670839279614439E-2</v>
      </c>
      <c r="CQ943">
        <f t="shared" si="1419"/>
        <v>-0.32743703463395935</v>
      </c>
      <c r="CR943">
        <f>CK945</f>
        <v>0</v>
      </c>
      <c r="CS943">
        <f>CN945</f>
        <v>0</v>
      </c>
      <c r="CW943" s="28"/>
      <c r="CY943" s="61">
        <v>-0.33143610731074796</v>
      </c>
      <c r="DA943" s="17">
        <v>0</v>
      </c>
      <c r="DB943">
        <v>1</v>
      </c>
      <c r="DD943" s="73">
        <f>(DB941*DB943)*(1-COS(RADIANS(CW941+45)))-DB942*(SIN(RADIANS(CW941+45)))</f>
        <v>0</v>
      </c>
      <c r="DE943" s="73">
        <f>(DB942*DB943)*(1-COS(RADIANS(CW941+45)))+DB941*(SIN(RADIANS(CW941+45)))</f>
        <v>0</v>
      </c>
      <c r="DF943" s="73">
        <f>(DB943^2)*(1-COS(RADIANS(CW941+45)))+(COS(RADIANS(CW941+45)))</f>
        <v>1</v>
      </c>
      <c r="DG943" s="10"/>
      <c r="DH943">
        <v>0</v>
      </c>
      <c r="DI943" s="23">
        <f>SIN(RADIANS('[1]Biaxial Input'!$F$21))*SIN(RADIANS(0))</f>
        <v>0</v>
      </c>
      <c r="DK943" s="30">
        <f>(DI941*DI943)*(1-COS(RADIANS(CV941)))-DI942*(SIN(RADIANS(CV941)))</f>
        <v>3.4878236872062755E-2</v>
      </c>
      <c r="DL943" s="30">
        <f>(DI942*DI943)*(1-COS(RADIANS(CV941)))+DI941*(SIN(RADIANS(CV941)))</f>
        <v>0.49878202512991204</v>
      </c>
      <c r="DM943" s="30">
        <f>(DI943^2)*(1-COS(RADIANS(CV941)))+(COS(RADIANS(CV941)))</f>
        <v>0.86602540378443871</v>
      </c>
      <c r="DO943">
        <v>-0.33143610731074796</v>
      </c>
      <c r="DQ943" s="28">
        <f>(DB941*DB943)*(1-COS(RADIANS(CU941)))-DB942*(SIN(RADIANS(CU941)))</f>
        <v>0</v>
      </c>
      <c r="DR943" s="28">
        <f>(DB942*DB943)*(1-COS(RADIANS(CU941)))+DB941*(SIN(RADIANS(CU941)))</f>
        <v>0</v>
      </c>
      <c r="DS943" s="28">
        <f>(DB943^2)*(1-COS(RADIANS(CU941)))+(COS(RADIANS(CU941)))</f>
        <v>1</v>
      </c>
      <c r="DU943" s="61">
        <v>-0.37436627354864438</v>
      </c>
      <c r="DW943" s="17">
        <v>0</v>
      </c>
      <c r="DX943">
        <v>1</v>
      </c>
      <c r="DZ943" s="73">
        <f>(DB941*DB941)*(1-COS(RADIANS(CW941-45)))-DB941*(SIN(RADIANS(CW941-45)))</f>
        <v>0</v>
      </c>
      <c r="EA943" s="73">
        <f>(DB942*DB943)*(1-COS(RADIANS(CW941-45)))+DB941*(SIN(RADIANS(CW941-45)))</f>
        <v>0</v>
      </c>
      <c r="EB943" s="73">
        <f>(DB943^2)*(1-COS(RADIANS(CW941-45)))+(COS(RADIANS(CW941-45)))</f>
        <v>1</v>
      </c>
      <c r="EC943" s="10"/>
      <c r="ED943">
        <v>0</v>
      </c>
      <c r="EE943" s="1">
        <v>-0.37436627354864438</v>
      </c>
      <c r="EG943">
        <f>CY943+DU943</f>
        <v>-0.70580238085939229</v>
      </c>
      <c r="EH943">
        <f>EG943/(SQRT(EG941^2+EG942^2+EG943^2))</f>
        <v>-0.4990776496832865</v>
      </c>
      <c r="EJ943">
        <f>Q943+AM943</f>
        <v>-0.9683269584532912</v>
      </c>
      <c r="EK943">
        <f>EJ943/(SQRT(EJ941^2+EJ942^2+EJ943^2))</f>
        <v>-0.9033924810751075</v>
      </c>
      <c r="EM943" s="23">
        <f>CY941*DU942-CY942*DU941</f>
        <v>-0.86602540378443871</v>
      </c>
      <c r="ER943">
        <f t="shared" ref="ER943:ES945" si="1423">CK942</f>
        <v>0.93180266183863136</v>
      </c>
      <c r="ES943">
        <f t="shared" si="1423"/>
        <v>-0.87956522186239505</v>
      </c>
      <c r="ET943" t="e">
        <f>#REF!</f>
        <v>#REF!</v>
      </c>
      <c r="EU943" t="e">
        <f>#REF!</f>
        <v>#REF!</v>
      </c>
      <c r="EY943" s="28"/>
      <c r="EZ943" s="10"/>
      <c r="FA943" s="61">
        <v>-0.32485203562387521</v>
      </c>
      <c r="FB943" s="13">
        <f>BW944</f>
        <v>0</v>
      </c>
      <c r="FC943" s="17">
        <v>0</v>
      </c>
      <c r="FD943">
        <v>1</v>
      </c>
      <c r="FF943" s="73">
        <f>(FD941*FD943)*(1-COS(RADIANS(EY941+45)))-FD942*(SIN(RADIANS(EY941+45)))</f>
        <v>0</v>
      </c>
      <c r="FG943" s="73">
        <f>(FD942*FD943)*(1-COS(RADIANS(EY941+45)))+FD941*(SIN(RADIANS(EY941+45)))</f>
        <v>0</v>
      </c>
      <c r="FH943" s="73">
        <f>(FD943^2)*(1-COS(RADIANS(EY941+45)))+(COS(RADIANS(EY941+45)))</f>
        <v>1</v>
      </c>
      <c r="FI943" s="10"/>
      <c r="FJ943">
        <v>0</v>
      </c>
      <c r="FK943" s="23">
        <f>SIN(RADIANS(176))*SIN(RADIANS(0))</f>
        <v>0</v>
      </c>
      <c r="FM943" s="30">
        <f>(FK941*FK943)*(1-COS(RADIANS(EX941)))-FK942*(SIN(RADIANS(EX941)))</f>
        <v>3.4878236872062755E-2</v>
      </c>
      <c r="FN943" s="30">
        <f>(FK942*FK943)*(1-COS(RADIANS(EX941)))+FK941*(SIN(RADIANS(EX941)))</f>
        <v>0.49878202512991204</v>
      </c>
      <c r="FO943" s="30">
        <f>(FK943^2)*(1-COS(RADIANS(EX941)))+(COS(RADIANS(EX941)))</f>
        <v>0.86602540378443871</v>
      </c>
      <c r="FQ943">
        <v>-0.32485203562387521</v>
      </c>
      <c r="FS943" s="28">
        <f>(FD941*FD943)*(1-COS(RADIANS(EW941)))-FD942*(SIN(RADIANS(EW941)))</f>
        <v>0</v>
      </c>
      <c r="FT943" s="28">
        <f>(FD942*FD943)*(1-COS(RADIANS(EW941)))+FD941*(SIN(RADIANS(EW941)))</f>
        <v>0</v>
      </c>
      <c r="FU943" s="28">
        <f>(FD943^2)*(1-COS(RADIANS(EW941)))+(COS(RADIANS(EW941)))</f>
        <v>1</v>
      </c>
      <c r="FW943" s="61">
        <v>-0.38009361340467729</v>
      </c>
      <c r="FX943" s="13">
        <f>BX944</f>
        <v>0</v>
      </c>
      <c r="FY943" s="17">
        <v>0</v>
      </c>
      <c r="FZ943">
        <v>1</v>
      </c>
      <c r="GB943" s="73">
        <f>(FD941*FD941)*(1-COS(RADIANS(EY941-45)))-FD941*(SIN(RADIANS(EY941-45)))</f>
        <v>0</v>
      </c>
      <c r="GC943" s="73">
        <f>(FD942*FD943)*(1-COS(RADIANS(EY941-45)))+FD941*(SIN(RADIANS(EY941-45)))</f>
        <v>0</v>
      </c>
      <c r="GD943" s="73">
        <f>(FD943^2)*(1-COS(RADIANS(EY941-45)))+(COS(RADIANS(EY941-45)))</f>
        <v>0.99999999999999989</v>
      </c>
      <c r="GE943" s="10"/>
      <c r="GF943">
        <v>0</v>
      </c>
      <c r="GG943" s="1">
        <v>-0.38009361340467729</v>
      </c>
      <c r="GI943">
        <f>FA943+FW943</f>
        <v>-0.7049456490285525</v>
      </c>
      <c r="GJ943">
        <f>GI943/(SQRT(GI941^2+GI942^2+GI943^2))</f>
        <v>-0.49847184879604151</v>
      </c>
      <c r="GL943" t="e">
        <f>#REF!+DC943</f>
        <v>#REF!</v>
      </c>
      <c r="GM943" t="e">
        <f>GL943/(SQRT(GL941^2+GL942^2+GL943^2))</f>
        <v>#REF!</v>
      </c>
      <c r="GO943" s="27">
        <f>FA941*FW942-FA942*FW941</f>
        <v>-0.86602540378443871</v>
      </c>
    </row>
    <row r="944" spans="1:197" x14ac:dyDescent="0.2">
      <c r="A944" t="s">
        <v>899</v>
      </c>
      <c r="B944" t="s">
        <v>28</v>
      </c>
      <c r="C944" t="s">
        <v>900</v>
      </c>
      <c r="D944" t="s">
        <v>9</v>
      </c>
      <c r="E944" s="5">
        <f t="shared" si="1422"/>
        <v>0.34974090714269884</v>
      </c>
      <c r="F944" s="6">
        <f t="shared" si="1422"/>
        <v>-0.3447469567785969</v>
      </c>
      <c r="G944" s="7">
        <f t="shared" ref="G944:G945" si="1424">Q943</f>
        <v>-5.1252923152832086E-2</v>
      </c>
      <c r="H944" s="8">
        <f t="shared" ref="H944:H945" si="1425">AM943</f>
        <v>-0.91707403530045917</v>
      </c>
      <c r="J944" s="10"/>
      <c r="Q944" s="61">
        <v>-0.65422206589028231</v>
      </c>
      <c r="S944" s="17">
        <v>0</v>
      </c>
      <c r="T944">
        <v>1</v>
      </c>
      <c r="V944" s="73">
        <f>(T942*T944)*(1-COS(RADIANS(O942+45)))-T943*(SIN(RADIANS(O942+45)))</f>
        <v>0</v>
      </c>
      <c r="W944" s="73">
        <f>(T943*T944)*(1-COS(RADIANS(O942+45)))+T942*(SIN(RADIANS(O942+45)))</f>
        <v>0</v>
      </c>
      <c r="X944" s="73">
        <f>(T944^2)*(1-COS(RADIANS(O942+45)))+(COS(RADIANS(O942+45)))</f>
        <v>1</v>
      </c>
      <c r="Y944" s="10"/>
      <c r="Z944">
        <v>0</v>
      </c>
      <c r="AA944" s="23">
        <f>SIN(RADIANS('[1]Biaxial Input'!$F$21))*SIN(RADIANS(0))</f>
        <v>0</v>
      </c>
      <c r="AC944" s="30">
        <f>(AA942*AA944)*(1-COS(RADIANS(N942)))-AA943*(SIN(RADIANS(N942)))</f>
        <v>4.9325275616132508E-2</v>
      </c>
      <c r="AD944" s="30">
        <f>(AA943*AA944)*(1-COS(RADIANS(N942)))+AA942*(SIN(RADIANS(N942)))</f>
        <v>0.70538430460663959</v>
      </c>
      <c r="AE944" s="30">
        <f>(AA944^2)*(1-COS(RADIANS(N942)))+(COS(RADIANS(N942)))</f>
        <v>0.70710678118654757</v>
      </c>
      <c r="AG944">
        <v>-0.65422206589028231</v>
      </c>
      <c r="AI944" s="28">
        <f>(T942*T944)*(1-COS(RADIANS(M942)))-T943*(SIN(RADIANS(M942)))</f>
        <v>0</v>
      </c>
      <c r="AJ944" s="28">
        <f>(T943*T944)*(1-COS(RADIANS(M942)))+T942*(SIN(RADIANS(M942)))</f>
        <v>0</v>
      </c>
      <c r="AK944" s="28">
        <f>(T944^2)*(1-COS(RADIANS(M942)))+(COS(RADIANS(M942)))</f>
        <v>1</v>
      </c>
      <c r="AM944" s="61">
        <v>-0.26831602356596396</v>
      </c>
      <c r="AO944" s="17">
        <v>0</v>
      </c>
      <c r="AP944">
        <v>1</v>
      </c>
      <c r="AR944" s="73">
        <f>(T942*T942)*(1-COS(RADIANS(O942-45)))-T942*(SIN(RADIANS(O942-45)))</f>
        <v>0</v>
      </c>
      <c r="AS944" s="73">
        <f>(T943*T944)*(1-COS(RADIANS(O942-45)))+T942*(SIN(RADIANS(O942-45)))</f>
        <v>0</v>
      </c>
      <c r="AT944" s="73">
        <f>(T944^2)*(1-COS(RADIANS(O942-45)))+(COS(RADIANS(O942-45)))</f>
        <v>1</v>
      </c>
      <c r="AU944" s="10"/>
      <c r="AV944">
        <v>0</v>
      </c>
      <c r="AW944" s="1">
        <v>-0.26831602356596396</v>
      </c>
      <c r="AY944" s="11">
        <f>(G933^2)*F933+G933*G934*F934+G933*G935*F935-((H933^2)*F933+H933*H934*F934+H933*H935*F935)</f>
        <v>-0.28911646844212913</v>
      </c>
      <c r="AZ944" s="12">
        <f>G933*G934*F933+(G934^2)*F934+G934*G935*F935-(H933*H934*F933+(H934^2)*F934+H934*H935*F935)</f>
        <v>0.77945171373745781</v>
      </c>
      <c r="BA944" s="12">
        <f>G933*G935*F933+G934*G935*F934+(G935^2)*F935-(H933*H935*F933+H934*H935*F934+(H935^2)*F935)</f>
        <v>0.47994604759151527</v>
      </c>
      <c r="BB944" s="12">
        <f>(G933^2)*E933+G933*G934*E934+G933*G935*E935-((H933^2)*E933+H933*H934*E934+H933*H935*E935)</f>
        <v>0.50779025424976898</v>
      </c>
      <c r="BC944" s="12">
        <f>G933*G934*E933+(G934^2)*E934+G934*G935*E935-(H933*H934*E933+(H934^2)*E934+H934*H935*E935)</f>
        <v>-0.70663810557668472</v>
      </c>
      <c r="BD944" s="24">
        <f>G933*G935*E933+G934*G935*E934+(G935^2)*E935-(H933*H935*E933+H934*H935*E934+(H935^2)*E935)</f>
        <v>-0.48594374513725791</v>
      </c>
      <c r="BE944" s="10">
        <f>J933</f>
        <v>-4.4050601791825184E-2</v>
      </c>
      <c r="BY944" t="s">
        <v>10</v>
      </c>
      <c r="BZ944" s="5">
        <f t="shared" si="1420"/>
        <v>-9.8670839279614439E-2</v>
      </c>
      <c r="CA944" s="6">
        <f t="shared" si="1420"/>
        <v>-0.32743703463395935</v>
      </c>
      <c r="CB944" s="7">
        <f>CY943</f>
        <v>-0.33143610731074796</v>
      </c>
      <c r="CC944" s="8">
        <f>DU943</f>
        <v>-0.37436627354864438</v>
      </c>
      <c r="CE944" s="10"/>
      <c r="CG944" s="10" t="s">
        <v>160</v>
      </c>
      <c r="CH944" s="10">
        <f>-CH941*((EY941-CW941)/(CH943-CE942))</f>
        <v>269.4807061710261</v>
      </c>
      <c r="CI944" s="67"/>
      <c r="CJ944" s="10" t="s">
        <v>10</v>
      </c>
      <c r="CK944" s="5">
        <f t="shared" si="1421"/>
        <v>-9.8670839279614439E-2</v>
      </c>
      <c r="CL944" s="6">
        <f t="shared" si="1421"/>
        <v>-0.32743703463395935</v>
      </c>
      <c r="CM944" s="7">
        <f>FA943</f>
        <v>-0.32485203562387521</v>
      </c>
      <c r="CN944" s="8">
        <f>FW943</f>
        <v>-0.38009361340467729</v>
      </c>
      <c r="CW944" s="28"/>
      <c r="EE944" s="1"/>
      <c r="EI944" s="64">
        <f>(DEGREES(ACOS((EH941*EK941+EH942*EK942+EH943*EK943)/((SQRT(EH941^2+EH942^2+EH943^2))*(SQRT(EK941^2+EK942^2+EK943^2))))))</f>
        <v>83.446327661859726</v>
      </c>
      <c r="ER944">
        <f t="shared" si="1423"/>
        <v>0.3492962422733713</v>
      </c>
      <c r="ES944">
        <f t="shared" si="1423"/>
        <v>-0.34518112468713447</v>
      </c>
      <c r="ET944" t="e">
        <f>#REF!</f>
        <v>#REF!</v>
      </c>
      <c r="EU944" t="e">
        <f>#REF!</f>
        <v>#REF!</v>
      </c>
      <c r="EY944" s="28"/>
      <c r="EZ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GG944" s="1"/>
      <c r="GK944" s="64" t="e">
        <f>(DEGREES(ACOS((GJ941*GM941+GJ942*GM942+GJ943*GM943)/((SQRT(GJ941^2+GJ942^2+GJ943^2))*(SQRT(GM941^2+GM942^2+GM943^2))))))</f>
        <v>#VALUE!</v>
      </c>
    </row>
    <row r="945" spans="1:197" x14ac:dyDescent="0.2">
      <c r="A945">
        <f>E948</f>
        <v>0.93164791336911346</v>
      </c>
      <c r="B945">
        <f>C945/(SQRT(C945^2+C946^2+C947^2))</f>
        <v>0.93175726557760197</v>
      </c>
      <c r="C945">
        <f t="array" ref="C945:C950">(A945:A950)-(MMULT(MMULT(MINVERSE(MMULT(TRANSPOSE(AY929:BD949),AY929:BD949)),TRANSPOSE(AY929:BD949)),BE929:BE949))</f>
        <v>0.92760970573455215</v>
      </c>
      <c r="D945" t="s">
        <v>10</v>
      </c>
      <c r="E945" s="5">
        <f t="shared" si="1422"/>
        <v>-9.8556904303954668E-2</v>
      </c>
      <c r="F945" s="6">
        <f t="shared" si="1422"/>
        <v>-0.32735285907661849</v>
      </c>
      <c r="G945" s="7">
        <f t="shared" si="1424"/>
        <v>-0.65422206589028231</v>
      </c>
      <c r="H945" s="8">
        <f t="shared" si="1425"/>
        <v>-0.26831602356596396</v>
      </c>
      <c r="J945" s="10"/>
      <c r="AW945" s="1"/>
      <c r="AY945" s="11">
        <f>(G938^2)*F938+G938*G939*F939+G938*G940*F940-((H938^2)*F938+H938*H939*F939+H938*H940*F940)</f>
        <v>-0.19842612691301492</v>
      </c>
      <c r="AZ945" s="12">
        <f>G938*G939*F938+(G939^2)*F939+G939*G940*F940-(H938*H939*F938+(H939^2)*F939+H939*H940*F940)</f>
        <v>0.69034605249849812</v>
      </c>
      <c r="BA945" s="12">
        <f>G938*G940*F938+G939*G940*F939+(G940^2)*F940-(H938*H940*F938+H939*H940*F939+(H940^2)*F940)</f>
        <v>0.56650438793332936</v>
      </c>
      <c r="BB945" s="12">
        <f>(G938^2)*E938+G938*G939*E939+G938*G940*E940-((H938^2)*E938+H938*H939*E939+H938*H940*E940)</f>
        <v>0.47199035880574991</v>
      </c>
      <c r="BC945" s="12">
        <f>G938*G939*E938+(G939^2)*E939+G939*G940*E940-(H938*H939*E938+(H939^2)*E939+H939*H940*E940)</f>
        <v>-0.59929695589857801</v>
      </c>
      <c r="BD945" s="24">
        <f>G938*G940*E938+G939*G940*E939+(G940^2)*E940-(H938*H940*E938+H939*H940*E939+(H940^2)*E940)</f>
        <v>-0.63962080657131892</v>
      </c>
      <c r="BE945" s="10">
        <f>J938</f>
        <v>7.4604879746509312E-4</v>
      </c>
      <c r="BV945" s="4"/>
      <c r="BW945" s="4" t="s">
        <v>2</v>
      </c>
      <c r="BX945" s="4" t="s">
        <v>21</v>
      </c>
      <c r="CE945" s="10"/>
      <c r="CS945" s="15"/>
      <c r="CW945" s="28"/>
      <c r="CY945" s="82" t="s">
        <v>148</v>
      </c>
      <c r="CZ945" s="13"/>
      <c r="DB945" s="10"/>
      <c r="DC945" s="10"/>
      <c r="DD945" s="10"/>
      <c r="DE945" s="10"/>
      <c r="DF945" s="10"/>
      <c r="DG945" s="10"/>
      <c r="DH945" s="80"/>
      <c r="DI945" s="23" t="s">
        <v>149</v>
      </c>
      <c r="DM945" s="1"/>
      <c r="DO945" s="80"/>
      <c r="DS945" s="13"/>
      <c r="DT945" s="81"/>
      <c r="DU945" s="82" t="s">
        <v>150</v>
      </c>
      <c r="DW945" s="13"/>
      <c r="DX945" s="13"/>
      <c r="EA945" s="1"/>
      <c r="EE945" s="1"/>
      <c r="ER945">
        <f t="shared" si="1423"/>
        <v>-9.8670839279614439E-2</v>
      </c>
      <c r="ES945">
        <f t="shared" si="1423"/>
        <v>-0.32743703463395935</v>
      </c>
      <c r="ET945" t="e">
        <f>#REF!</f>
        <v>#REF!</v>
      </c>
      <c r="EU945" t="e">
        <f>#REF!</f>
        <v>#REF!</v>
      </c>
      <c r="EY945" s="28"/>
      <c r="EZ945" s="10"/>
      <c r="FA945" s="82" t="s">
        <v>148</v>
      </c>
      <c r="FB945" s="13"/>
      <c r="FD945" s="10"/>
      <c r="FE945" s="10"/>
      <c r="FF945" s="10"/>
      <c r="FG945" s="10"/>
      <c r="FH945" s="10"/>
      <c r="FI945" s="10"/>
      <c r="FJ945" s="80"/>
      <c r="FK945" s="23" t="s">
        <v>149</v>
      </c>
      <c r="FO945" s="1"/>
      <c r="FQ945" s="80"/>
      <c r="FU945" s="13"/>
      <c r="FV945" s="81"/>
      <c r="FW945" s="82" t="s">
        <v>150</v>
      </c>
      <c r="FY945" s="13"/>
      <c r="FZ945" s="13"/>
      <c r="GC945" s="1"/>
      <c r="GG945" s="1"/>
      <c r="GK945" s="13"/>
    </row>
    <row r="946" spans="1:197" x14ac:dyDescent="0.2">
      <c r="A946">
        <f>E949</f>
        <v>0.34974090714269884</v>
      </c>
      <c r="B946">
        <f>C946/(SQRT(C945^2+C946^2+C947^2))</f>
        <v>0.34942631596765805</v>
      </c>
      <c r="C946">
        <v>0.34787090383431246</v>
      </c>
      <c r="D946" s="10"/>
      <c r="G946" s="10"/>
      <c r="H946" s="10"/>
      <c r="J946" s="10"/>
      <c r="Q946" s="82" t="s">
        <v>148</v>
      </c>
      <c r="R946" s="13"/>
      <c r="T946" s="10"/>
      <c r="U946" s="10"/>
      <c r="V946" s="10"/>
      <c r="W946" s="10"/>
      <c r="X946" s="10"/>
      <c r="Y946" s="10"/>
      <c r="Z946" s="80"/>
      <c r="AA946" s="23" t="s">
        <v>149</v>
      </c>
      <c r="AE946" s="1"/>
      <c r="AG946" s="80"/>
      <c r="AK946" s="13"/>
      <c r="AL946" s="81"/>
      <c r="AM946" s="82" t="s">
        <v>150</v>
      </c>
      <c r="AO946" s="13"/>
      <c r="AP946" s="13"/>
      <c r="AS946" s="1"/>
      <c r="AW946" s="1"/>
      <c r="AY946" s="11">
        <f>(G943^2)*F943+G943*G944*F944+G943*G945*F945-((H943^2)*F943+H943*H944*F944+H943*H945*F945)</f>
        <v>-0.13030696474499723</v>
      </c>
      <c r="AZ946" s="12">
        <f>G943*G944*F943+(G944^2)*F944+G944*G945*F945-(H943*H944*F943+(H944^2)*F944+H944*H945*F945)</f>
        <v>0.63058293050794101</v>
      </c>
      <c r="BA946" s="12">
        <f>G943*G945*F943+G944*G945*F944+(G945^2)*F945-(H943*H945*F943+H944*H945*F944+(H945^2)*F945)</f>
        <v>0.46064686952903555</v>
      </c>
      <c r="BB946" s="12">
        <f>(G943^2)*E943+G943*G944*E944+G943*G945*E945-((H943^2)*E943+H943*H944*E944+H943*H945*E945)</f>
        <v>0.39774487607128972</v>
      </c>
      <c r="BC946" s="12">
        <f>G943*G944*E943+(G944^2)*E944+G944*G945*E945-(H943*H944*E943+(H944^2)*E944+H944*H945*E945)</f>
        <v>-0.56028786254264862</v>
      </c>
      <c r="BD946" s="24">
        <f>G943*G945*E943+G944*G945*E944+(G945^2)*E945-(H943*H945*E943+H944*H945*E944+(H945^2)*E945)</f>
        <v>-0.64305444318899019</v>
      </c>
      <c r="BE946" s="10">
        <f>J943</f>
        <v>5.374050490432003E-2</v>
      </c>
      <c r="BV946" s="4" t="s">
        <v>19</v>
      </c>
      <c r="BW946" s="4" t="e">
        <f>DEGREES(ACOS(BV943/(SQRT((BV941^2)+(BV942^2)+(BV943^2)))))</f>
        <v>#REF!</v>
      </c>
      <c r="BX946" s="4" t="e">
        <f>DEGREES(ATAN(BV942/BV941))</f>
        <v>#REF!</v>
      </c>
      <c r="BZ946" s="5" t="s">
        <v>4</v>
      </c>
      <c r="CA946" s="6" t="s">
        <v>5</v>
      </c>
      <c r="CB946" s="7" t="s">
        <v>6</v>
      </c>
      <c r="CC946" s="8" t="s">
        <v>1</v>
      </c>
      <c r="CD946">
        <v>17</v>
      </c>
      <c r="CE946" s="9" t="s">
        <v>7</v>
      </c>
      <c r="CG946" s="90" t="s">
        <v>157</v>
      </c>
      <c r="CH946" s="61">
        <f>CE947-((CH948-CE947)/(EY946-CW946))*CW946</f>
        <v>8.2365562448677512</v>
      </c>
      <c r="CI946" s="10"/>
      <c r="CK946" s="5" t="s">
        <v>4</v>
      </c>
      <c r="CL946" s="6" t="s">
        <v>5</v>
      </c>
      <c r="CM946" s="7" t="s">
        <v>6</v>
      </c>
      <c r="CN946" s="8" t="s">
        <v>1</v>
      </c>
      <c r="CO946" s="10"/>
      <c r="CP946">
        <f t="shared" ref="CP946:CQ948" si="1426">BZ947</f>
        <v>0.93180266183863136</v>
      </c>
      <c r="CQ946">
        <f t="shared" si="1426"/>
        <v>-0.87956522186239505</v>
      </c>
      <c r="CR946">
        <f>CI950</f>
        <v>0</v>
      </c>
      <c r="CS946">
        <f>CL950</f>
        <v>0</v>
      </c>
      <c r="CU946" s="17">
        <f>CU850</f>
        <v>40</v>
      </c>
      <c r="CV946" s="17">
        <f>CV850</f>
        <v>-40</v>
      </c>
      <c r="CW946" s="31">
        <f>CH853</f>
        <v>259.12368332114198</v>
      </c>
      <c r="CY946" s="61">
        <f t="array" ref="CY946:CY948">MMULT(DQ946:DS948,DO946:DO948)</f>
        <v>0.85367368978239799</v>
      </c>
      <c r="CZ946" s="13"/>
      <c r="DA946" s="17">
        <v>1</v>
      </c>
      <c r="DB946">
        <v>0</v>
      </c>
      <c r="DD946" s="73">
        <f>(DB946^2)*(1-COS(RADIANS(CW946+45)))+(COS(RADIANS(CW946+45)))</f>
        <v>0.56098122699706565</v>
      </c>
      <c r="DE946" s="73">
        <f>(DB946*DB947)*(1-COS(RADIANS(CW946+45)))-DB948*(SIN(RADIANS(CW946+45)))</f>
        <v>0.82782852267656659</v>
      </c>
      <c r="DF946" s="73">
        <f>(DB946*DB948)*(1-COS(RADIANS(CW946+45)))+DB947*(SIN(RADIANS(CW946+45)))</f>
        <v>0</v>
      </c>
      <c r="DG946" s="10"/>
      <c r="DH946">
        <f t="array" ref="DH946:DH948">MMULT(DD946:DF948,DA946:DA948)</f>
        <v>0.56098122699706565</v>
      </c>
      <c r="DI946" s="23">
        <f>COS(RADIANS('[1]Biaxial Input'!$F$21))</f>
        <v>-0.9975640502598242</v>
      </c>
      <c r="DK946" s="30">
        <f>(DI946^2)*(1-COS(RADIANS(CV946)))+(COS(RADIANS(CV946)))</f>
        <v>0.99886158030145311</v>
      </c>
      <c r="DL946" s="30">
        <f>(DI946*DI947)*(1-COS(RADIANS(CV946)))-DI948*(SIN(RADIANS(CV946)))</f>
        <v>-1.6280160168985456E-2</v>
      </c>
      <c r="DM946" s="30">
        <f>(DI946*DI948)*(1-COS(RADIANS(CV946)))+DI947*(SIN(RADIANS(CV946)))</f>
        <v>-4.4838597018148282E-2</v>
      </c>
      <c r="DO946">
        <f t="array" ref="DO946:DO948">MMULT(DK946:DM948,DH946:DH948)</f>
        <v>0.57381977585936628</v>
      </c>
      <c r="DQ946" s="28">
        <f>(DB946^2)*(1-COS(RADIANS(CU946)))+(COS(RADIANS(CU946)))</f>
        <v>0.76604444311897801</v>
      </c>
      <c r="DR946" s="28">
        <f>(DB946*DB947)*(1-COS(RADIANS(CU946)))-DB948*(SIN(RADIANS(CU946)))</f>
        <v>-0.64278760968653925</v>
      </c>
      <c r="DS946" s="28">
        <f>(DB946*DB948)*(1-COS(RADIANS(CU946)))+DB947*(SIN(RADIANS(CU946)))</f>
        <v>0</v>
      </c>
      <c r="DU946" s="61">
        <f t="array" ref="DU946:DU948">MMULT(DQ946:DS948,EE946:EE948)</f>
        <v>-0.35845845630762407</v>
      </c>
      <c r="DV946" s="13"/>
      <c r="DW946" s="17">
        <v>1</v>
      </c>
      <c r="DX946">
        <v>0</v>
      </c>
      <c r="DZ946" s="73">
        <f>(DB946^2)*(1-COS(RADIANS(CW946-45)))+(COS(RADIANS(CW946-45)))</f>
        <v>-0.82782852267656659</v>
      </c>
      <c r="EA946" s="73">
        <f>(DB946*DB947)*(1-COS(RADIANS(CW946-45)))-DB948*(SIN(RADIANS(CW946-45)))</f>
        <v>0.56098122699706565</v>
      </c>
      <c r="EB946" s="73">
        <f>(DB946*DB948)*(1-COS(RADIANS(CW946-45)))+DB947*(SIN(RADIANS(CW946-45)))</f>
        <v>0</v>
      </c>
      <c r="EC946" s="10"/>
      <c r="ED946">
        <f t="array" ref="ED946:ED948">MMULT(DZ946:EB948,DA946:DA948)</f>
        <v>-0.82782852267656659</v>
      </c>
      <c r="EE946" s="1">
        <f t="array" ref="EE946:EE948">MMULT(DK946:DM948,ED946:ED948)</f>
        <v>-0.81775324215202638</v>
      </c>
      <c r="EG946">
        <f>CY946+DU946</f>
        <v>0.49521523347477392</v>
      </c>
      <c r="EH946">
        <f>EG946/(SQRT(EG946^2+EG947^2+EG948^2))</f>
        <v>0.35017004973689203</v>
      </c>
      <c r="EJ946">
        <f>Q946+AM946</f>
        <v>0</v>
      </c>
      <c r="EK946">
        <f>EJ946/(SQRT(EJ946^2+EJ947^2+EJ948^2))</f>
        <v>0</v>
      </c>
      <c r="EM946" s="23">
        <f>CY947*DU948-CY948*DU947</f>
        <v>-0.37782107733007797</v>
      </c>
      <c r="EO946" s="15">
        <v>17</v>
      </c>
      <c r="EP946" s="9" t="s">
        <v>7</v>
      </c>
      <c r="EW946" s="17">
        <f>CU946</f>
        <v>40</v>
      </c>
      <c r="EX946" s="17">
        <f>CV946</f>
        <v>-40</v>
      </c>
      <c r="EY946" s="31">
        <f>1+CW946</f>
        <v>260.12368332114198</v>
      </c>
      <c r="EZ946" s="10"/>
      <c r="FA946" s="61">
        <f t="array" ref="FA946:FA948">MMULT(FS946:FU948,FQ946:FQ948)</f>
        <v>0.85979963381494473</v>
      </c>
      <c r="FB946" s="13" t="e">
        <f>BW947</f>
        <v>#REF!</v>
      </c>
      <c r="FC946" s="17">
        <v>1</v>
      </c>
      <c r="FD946">
        <v>0</v>
      </c>
      <c r="FF946" s="73">
        <f>(FD946^2)*(1-COS(RADIANS(EY946+45)))+(COS(RADIANS(EY946+45)))</f>
        <v>0.57534338667714768</v>
      </c>
      <c r="FG946" s="73">
        <f>(FD946*FD947)*(1-COS(RADIANS(EY946+45)))-FD948*(SIN(RADIANS(EY946+45)))</f>
        <v>0.81791196800564681</v>
      </c>
      <c r="FH946" s="73">
        <f>(FD946*FD948)*(1-COS(RADIANS(EY946+45)))+FD947*(SIN(RADIANS(EY946+45)))</f>
        <v>0</v>
      </c>
      <c r="FI946" s="10"/>
      <c r="FJ946">
        <f t="array" ref="FJ946:FJ948">MMULT(FF946:FH948,FC946:FC948)</f>
        <v>0.57534338667714768</v>
      </c>
      <c r="FK946" s="23">
        <f>COS(RADIANS(176))</f>
        <v>-0.9975640502598242</v>
      </c>
      <c r="FM946" s="30">
        <f>(FK946^2)*(1-COS(RADIANS(EX946)))+(COS(RADIANS(EX946)))</f>
        <v>0.99886158030145311</v>
      </c>
      <c r="FN946" s="30">
        <f>(FK946*FK947)*(1-COS(RADIANS(EX946)))-FK948*(SIN(RADIANS(EX946)))</f>
        <v>-1.6280160168985456E-2</v>
      </c>
      <c r="FO946" s="30">
        <f>(FK946*FK948)*(1-COS(RADIANS(EX946)))+FK947*(SIN(RADIANS(EX946)))</f>
        <v>-4.4838597018148282E-2</v>
      </c>
      <c r="FQ946">
        <f t="array" ref="FQ946:FQ948">MMULT(FM946:FO948,FJ946:FJ948)</f>
        <v>0.58800414227558773</v>
      </c>
      <c r="FS946" s="28">
        <f>(FD946^2)*(1-COS(RADIANS(EW946)))+(COS(RADIANS(EW946)))</f>
        <v>0.76604444311897801</v>
      </c>
      <c r="FT946" s="28">
        <f>(FD946*FD947)*(1-COS(RADIANS(EW946)))-FD948*(SIN(RADIANS(EW946)))</f>
        <v>-0.64278760968653925</v>
      </c>
      <c r="FU946" s="28">
        <f>(FD946*FD948)*(1-COS(RADIANS(EW946)))+FD947*(SIN(RADIANS(EW946)))</f>
        <v>0</v>
      </c>
      <c r="FW946" s="61">
        <f t="array" ref="FW946:FW948">MMULT(FS946:FU948,GG946:GG948)</f>
        <v>-0.34350520114959782</v>
      </c>
      <c r="FX946" s="13" t="e">
        <f>BX947</f>
        <v>#REF!</v>
      </c>
      <c r="FY946" s="17">
        <v>1</v>
      </c>
      <c r="FZ946">
        <v>0</v>
      </c>
      <c r="GB946" s="73">
        <f>(FD946^2)*(1-COS(RADIANS(EY946-45)))+(COS(RADIANS(EY946-45)))</f>
        <v>-0.81791196800564647</v>
      </c>
      <c r="GC946" s="73">
        <f>(FD946*FD947)*(1-COS(RADIANS(EY946-45)))-FD948*(SIN(RADIANS(EY946-45)))</f>
        <v>0.57534338667714802</v>
      </c>
      <c r="GD946" s="73">
        <f>(FD946*FD948)*(1-COS(RADIANS(EY946-45)))+FD947*(SIN(RADIANS(EY946-45)))</f>
        <v>0</v>
      </c>
      <c r="GE946" s="10"/>
      <c r="GF946">
        <f t="array" ref="GF946:GF948">MMULT(GB946:GD948,FC946:FC948)</f>
        <v>-0.81791196800564647</v>
      </c>
      <c r="GG946" s="1">
        <f t="array" ref="GG946:GG948">MMULT(FM946:FO948,GF946:GF948)</f>
        <v>-0.80761415842232109</v>
      </c>
      <c r="GI946">
        <f>FA946+FW946</f>
        <v>0.51629443266534691</v>
      </c>
      <c r="GJ946">
        <f>GI946/(SQRT(GI946^2+GI947^2+GI948^2))</f>
        <v>0.36507529442652809</v>
      </c>
      <c r="GL946" t="e">
        <f>CH947+DC946</f>
        <v>#VALUE!</v>
      </c>
      <c r="GM946" t="e">
        <f>GL946/(SQRT(GL946^2+GL947^2+GL948^2))</f>
        <v>#VALUE!</v>
      </c>
      <c r="GO946" s="27">
        <f>FA947*FW948-FA948*FW947</f>
        <v>-0.37782107733007803</v>
      </c>
    </row>
    <row r="947" spans="1:197" x14ac:dyDescent="0.2">
      <c r="A947">
        <f>E950</f>
        <v>-9.8556904303954668E-2</v>
      </c>
      <c r="B947">
        <f>C947/(SQRT(C945^2+C946^2+C947^2))</f>
        <v>-9.863897684293281E-2</v>
      </c>
      <c r="C947">
        <v>-9.8199902124197283E-2</v>
      </c>
      <c r="E947" s="5" t="s">
        <v>4</v>
      </c>
      <c r="F947" s="6" t="s">
        <v>5</v>
      </c>
      <c r="G947" s="7" t="s">
        <v>6</v>
      </c>
      <c r="H947" s="8" t="s">
        <v>1</v>
      </c>
      <c r="I947">
        <v>19</v>
      </c>
      <c r="J947" s="9" t="s">
        <v>7</v>
      </c>
      <c r="K947">
        <v>19</v>
      </c>
      <c r="M947" s="17">
        <f>A875</f>
        <v>30</v>
      </c>
      <c r="N947" s="17">
        <f>B875</f>
        <v>-50</v>
      </c>
      <c r="O947" s="17">
        <f>C875</f>
        <v>268.7</v>
      </c>
      <c r="Q947" s="61">
        <f t="array" ref="Q947:Q949">MMULT(AI947:AK949,AG947:AG949)</f>
        <v>0.8544171821724218</v>
      </c>
      <c r="R947" s="13"/>
      <c r="S947" s="17">
        <v>1</v>
      </c>
      <c r="T947">
        <v>0</v>
      </c>
      <c r="V947" s="73">
        <f>(T947^2)*(1-COS(RADIANS(O947+45)))+(COS(RADIANS(O947+45)))</f>
        <v>0.69088241107685799</v>
      </c>
      <c r="W947" s="73">
        <f>(T947*T948)*(1-COS(RADIANS(O947+45)))-T949*(SIN(RADIANS(O947+45)))</f>
        <v>0.72296714590956856</v>
      </c>
      <c r="X947" s="73">
        <f>(T947*T949)*(1-COS(RADIANS(O947+45)))+T948*(SIN(RADIANS(O947+45)))</f>
        <v>0</v>
      </c>
      <c r="Y947" s="10"/>
      <c r="Z947">
        <f t="array" ref="Z947:Z949">MMULT(V947:X949,S947:S949)</f>
        <v>0.69088241107685799</v>
      </c>
      <c r="AA947" s="23">
        <f>COS(RADIANS('[1]Biaxial Input'!$F$21))</f>
        <v>-0.9975640502598242</v>
      </c>
      <c r="AC947" s="30">
        <f>(AA947^2)*(1-COS(RADIANS(N947)))+(COS(RADIANS(N947)))</f>
        <v>0.99826181678640502</v>
      </c>
      <c r="AD947" s="30">
        <f>(AA947*AA948)*(1-COS(RADIANS(N947)))-AA949*(SIN(RADIANS(N947)))</f>
        <v>-2.4857178030640859E-2</v>
      </c>
      <c r="AE947" s="30">
        <f>(AA947*AA949)*(1-COS(RADIANS(N947)))+AA948*(SIN(RADIANS(N947)))</f>
        <v>-5.3436559083262246E-2</v>
      </c>
      <c r="AG947">
        <f t="array" ref="AG947:AG949">MMULT(AC947:AE949,Z947:Z949)</f>
        <v>0.7076524539235346</v>
      </c>
      <c r="AI947" s="28">
        <f>(T947^2)*(1-COS(RADIANS(M947)))+(COS(RADIANS(M947)))</f>
        <v>0.86602540378443871</v>
      </c>
      <c r="AJ947" s="28">
        <f>(T947*T948)*(1-COS(RADIANS(M947)))-T949*(SIN(RADIANS(M947)))</f>
        <v>-0.49999999999999994</v>
      </c>
      <c r="AK947" s="28">
        <f>(T947*T949)*(1-COS(RADIANS(M947)))+T948*(SIN(RADIANS(M947)))</f>
        <v>0</v>
      </c>
      <c r="AM947" s="61">
        <f t="array" ref="AM947:AM949">MMULT(AI947:AK949,AW947:AW949)</f>
        <v>-0.3964867293311708</v>
      </c>
      <c r="AN947" s="13"/>
      <c r="AO947" s="17">
        <v>1</v>
      </c>
      <c r="AP947">
        <v>0</v>
      </c>
      <c r="AR947" s="73">
        <f>(T947^2)*(1-COS(RADIANS(O947-45)))+(COS(RADIANS(O947-45)))</f>
        <v>-0.72296714590956823</v>
      </c>
      <c r="AS947" s="73">
        <f>(T947*T948)*(1-COS(RADIANS(O947-45)))-T949*(SIN(RADIANS(O947-45)))</f>
        <v>0.69088241107685833</v>
      </c>
      <c r="AT947" s="73">
        <f>(T947*T949)*(1-COS(RADIANS(O947-45)))+T948*(SIN(RADIANS(O947-45)))</f>
        <v>0</v>
      </c>
      <c r="AU947" s="10"/>
      <c r="AV947">
        <f t="array" ref="AV947:AV949">MMULT(AR947:AT949,S947:S949)</f>
        <v>-0.72296714590956823</v>
      </c>
      <c r="AW947" s="1">
        <f t="array" ref="AW947:AW949">MMULT(AC947:AE949,AV947:AV949)</f>
        <v>-0.70453710946219172</v>
      </c>
      <c r="AY947" s="11">
        <f>(G948^2)*F948+G948*G949*F949+G948*G950*F950-((H948^2)*F948+H948*H949*F949+H948*H950*F950)</f>
        <v>-0.16845650487547942</v>
      </c>
      <c r="AZ947" s="12">
        <f>G948*G949*F948+(G949^2)*F949+G949*G950*F950-(H948*H949*F948+(H949^2)*F949+H949*H950*F950)</f>
        <v>0.60203099949091943</v>
      </c>
      <c r="BA947" s="12">
        <f>G948*G950*F948+G949*G950*F949+(G950^2)*F950-(H948*H950*F948+H949*H950*F949+(H950^2)*F950)</f>
        <v>0.73286690448609682</v>
      </c>
      <c r="BB947" s="12">
        <f>(G948^2)*E948+G948*G949*E949+G948*G950*E950-((H948^2)*E948+H948*H949*E949+H948*H950*E950)</f>
        <v>0.47976202773295579</v>
      </c>
      <c r="BC947" s="12">
        <f>G948*G949*E948+(G949^2)*E949+G949*G950*E950-(H948*H949*E948+(H949^2)*E949+H949*H950*E950)</f>
        <v>-0.46220793871602395</v>
      </c>
      <c r="BD947" s="24">
        <f>G948*G950*E948+G949*G950*E949+(G950^2)*E950-(H948*H950*E948+H949*H950*E949+(H950^2)*E950)</f>
        <v>-0.74573215206326071</v>
      </c>
      <c r="BE947" s="10">
        <f>J948</f>
        <v>-1.8616376743686103E-2</v>
      </c>
      <c r="BV947" s="4" t="s">
        <v>18</v>
      </c>
      <c r="BW947" s="4" t="e">
        <f>DEGREES(ACOS(BW943/(SQRT((BW941^2)+(BW942^2)+(BW943^2)))))</f>
        <v>#REF!</v>
      </c>
      <c r="BX947" s="4" t="e">
        <f>DEGREES(ATAN(BW942/BW941))</f>
        <v>#REF!</v>
      </c>
      <c r="BY947" t="s">
        <v>8</v>
      </c>
      <c r="BZ947" s="5">
        <f t="shared" ref="BZ947:CA949" si="1427">BZ942</f>
        <v>0.93180266183863136</v>
      </c>
      <c r="CA947" s="6">
        <f t="shared" si="1427"/>
        <v>-0.87956522186239505</v>
      </c>
      <c r="CB947" s="7">
        <f>CY946</f>
        <v>0.85367368978239799</v>
      </c>
      <c r="CC947" s="8">
        <f>DU946</f>
        <v>-0.35845845630762407</v>
      </c>
      <c r="CE947" s="9">
        <f>((SUMPRODUCT(CB947:CB949,BZ947:BZ949))*(SUMPRODUCT(CB947:(CB949),CA947:CA949)))-((SUMPRODUCT(CC947:CC949,BZ947:BZ949))*(SUMPRODUCT(CC947:CC949,CA947:CA949)))</f>
        <v>-4.9960036108132044E-16</v>
      </c>
      <c r="CG947">
        <v>1</v>
      </c>
      <c r="CH947" t="s">
        <v>161</v>
      </c>
      <c r="CI947" s="67"/>
      <c r="CJ947" s="1" t="s">
        <v>8</v>
      </c>
      <c r="CK947" s="5">
        <f t="shared" ref="CK947:CL949" si="1428">BZ947</f>
        <v>0.93180266183863136</v>
      </c>
      <c r="CL947" s="6">
        <f t="shared" si="1428"/>
        <v>-0.87956522186239505</v>
      </c>
      <c r="CM947" s="7">
        <f>FA946</f>
        <v>0.85979963381494473</v>
      </c>
      <c r="CN947" s="8">
        <f>FW946</f>
        <v>-0.34350520114959782</v>
      </c>
      <c r="CO947" s="10"/>
      <c r="CP947">
        <f t="shared" si="1426"/>
        <v>0.3492962422733713</v>
      </c>
      <c r="CQ947">
        <f t="shared" si="1426"/>
        <v>-0.34518112468713447</v>
      </c>
      <c r="CR947">
        <f>CJ950</f>
        <v>0</v>
      </c>
      <c r="CS947">
        <f>CM950</f>
        <v>0</v>
      </c>
      <c r="CW947" s="28"/>
      <c r="CY947" s="61">
        <v>-0.12466358907321079</v>
      </c>
      <c r="DA947" s="17">
        <v>0</v>
      </c>
      <c r="DB947">
        <v>0</v>
      </c>
      <c r="DD947" s="73">
        <f>(DB946*DB947)*(1-COS(RADIANS(CW946+45)))+DB948*(SIN(RADIANS(CW946+45)))</f>
        <v>-0.82782852267656659</v>
      </c>
      <c r="DE947" s="73">
        <f>(DB947^2)*(1-COS(RADIANS(CW946+45)))+(COS(RADIANS(CW946+45)))</f>
        <v>0.56098122699706565</v>
      </c>
      <c r="DF947" s="73">
        <f>(DB947*DB948)*(1-COS(RADIANS(CW946+45)))-DB946*(SIN(RADIANS(CW946+45)))</f>
        <v>0</v>
      </c>
      <c r="DG947" s="10"/>
      <c r="DH947">
        <v>-0.82782852267656659</v>
      </c>
      <c r="DI947" s="23">
        <f>SIN(RADIANS('[1]Biaxial Input'!$F$21))*(COS(RADIANS(0)))</f>
        <v>6.9756473744125524E-2</v>
      </c>
      <c r="DK947" s="30">
        <f>(DI946*DI947)*(1-COS(RADIANS(CV946)))+DI948*(SIN(RADIANS(CV946)))</f>
        <v>-1.6280160168985456E-2</v>
      </c>
      <c r="DL947" s="30">
        <f>(DI947^2)*(1-COS(RADIANS(CV946)))+(COS(RADIANS(CV946)))</f>
        <v>0.7671828628175249</v>
      </c>
      <c r="DM947" s="30">
        <f>(DI947*DI948)*(1-COS(RADIANS(CV946)))-DI946*(SIN(RADIANS(CV946)))</f>
        <v>-0.64122181137573508</v>
      </c>
      <c r="DO947">
        <v>-0.64422872017631683</v>
      </c>
      <c r="DQ947" s="28">
        <f>(DB946*DB947)*(1-COS(RADIANS(CU946)))+DB948*(SIN(RADIANS(CU946)))</f>
        <v>0.64278760968653925</v>
      </c>
      <c r="DR947" s="28">
        <f>(DB947^2)*(1-COS(RADIANS(CU946)))+(COS(RADIANS(CU946)))</f>
        <v>0.76604444311897801</v>
      </c>
      <c r="DS947" s="28">
        <f>(DB947*DB948)*(1-COS(RADIANS(CU946)))-DB946*(SIN(RADIANS(CU946)))</f>
        <v>0</v>
      </c>
      <c r="DU947" s="61">
        <v>-0.84500405020787417</v>
      </c>
      <c r="DW947" s="17">
        <v>0</v>
      </c>
      <c r="DX947">
        <v>0</v>
      </c>
      <c r="DZ947" s="73">
        <f>(DB946*DB947)*(1-COS(RADIANS(CW946-45)))+DB948*(SIN(RADIANS(CW946-45)))</f>
        <v>-0.56098122699706565</v>
      </c>
      <c r="EA947" s="73">
        <f>(DB947^2)*(1-COS(RADIANS(CW946-45)))+(COS(RADIANS(CW946-45)))</f>
        <v>-0.82782852267656659</v>
      </c>
      <c r="EB947" s="73">
        <f>(DB947*DB948)*(1-COS(RADIANS(CW946-45)))-DB946*(SIN(RADIANS(CW946-45)))</f>
        <v>0</v>
      </c>
      <c r="EC947" s="10"/>
      <c r="ED947">
        <v>-0.56098122699706565</v>
      </c>
      <c r="EE947" s="1">
        <v>-0.41689800277286748</v>
      </c>
      <c r="EG947">
        <f>CY947+DU947</f>
        <v>-0.96966763928108501</v>
      </c>
      <c r="EH947">
        <f>EG947/(SQRT(EG946^2+EG947^2+EG948^2))</f>
        <v>-0.68565856323280638</v>
      </c>
      <c r="EJ947">
        <f>Q947+AM947</f>
        <v>0.457930452841251</v>
      </c>
      <c r="EK947">
        <f>EJ947/(SQRT(EJ946^2+EJ947^2+EJ948^2))</f>
        <v>0.50296034093785724</v>
      </c>
      <c r="EM947" s="23">
        <f>CY948*DU946-CY946*DU948</f>
        <v>0.52002610001006078</v>
      </c>
      <c r="EP947" s="9">
        <f>((SUMPRODUCT(CM947:CM949,BZ947:BZ949))*(SUMPRODUCT(CM947:CM949,CA947:CA949)))-((SUMPRODUCT(CN947:CN949,BZ947:BZ949))*(SUMPRODUCT(CN947:CN949,CA947:CA949)))</f>
        <v>-3.1786196226070151E-2</v>
      </c>
      <c r="EY947" s="28"/>
      <c r="EZ947" s="10"/>
      <c r="FA947" s="61">
        <v>-0.10989724807939494</v>
      </c>
      <c r="FB947" s="13" t="e">
        <f>BW948</f>
        <v>#REF!</v>
      </c>
      <c r="FC947" s="17">
        <v>0</v>
      </c>
      <c r="FD947">
        <v>0</v>
      </c>
      <c r="FF947" s="73">
        <f>(FD946*FD947)*(1-COS(RADIANS(EY946+45)))+FD948*(SIN(RADIANS(EY946+45)))</f>
        <v>-0.81791196800564681</v>
      </c>
      <c r="FG947" s="73">
        <f>(FD947^2)*(1-COS(RADIANS(EY946+45)))+(COS(RADIANS(EY946+45)))</f>
        <v>0.57534338667714768</v>
      </c>
      <c r="FH947" s="73">
        <f>(FD947*FD948)*(1-COS(RADIANS(EY946+45)))-FD946*(SIN(RADIANS(EY946+45)))</f>
        <v>0</v>
      </c>
      <c r="FI947" s="10"/>
      <c r="FJ947">
        <v>-0.81791196800564681</v>
      </c>
      <c r="FK947" s="23">
        <f>SIN(RADIANS(176))*(COS(RADIANS(0)))</f>
        <v>6.9756473744125524E-2</v>
      </c>
      <c r="FM947" s="30">
        <f>(FK946*FK947)*(1-COS(RADIANS(EX946)))+FK948*(SIN(RADIANS(EX946)))</f>
        <v>-1.6280160168985456E-2</v>
      </c>
      <c r="FN947" s="30">
        <f>(FK947^2)*(1-COS(RADIANS(EX946)))+(COS(RADIANS(EX946)))</f>
        <v>0.7671828628175249</v>
      </c>
      <c r="FO947" s="30">
        <f>(FK947*FK948)*(1-COS(RADIANS(EX946)))-FK946*(SIN(RADIANS(EX946)))</f>
        <v>-0.64122181137573508</v>
      </c>
      <c r="FQ947">
        <v>-0.63685472763455842</v>
      </c>
      <c r="FS947" s="28">
        <f>(FD946*FD947)*(1-COS(RADIANS(EW946)))+FD948*(SIN(RADIANS(EW946)))</f>
        <v>0.64278760968653925</v>
      </c>
      <c r="FT947" s="28">
        <f>(FD947^2)*(1-COS(RADIANS(EW946)))+(COS(RADIANS(EW946)))</f>
        <v>0.76604444311897801</v>
      </c>
      <c r="FU947" s="28">
        <f>(FD947*FD948)*(1-COS(RADIANS(EW946)))-FD946*(SIN(RADIANS(EW946)))</f>
        <v>0</v>
      </c>
      <c r="FW947" s="61">
        <v>-0.84705103162259476</v>
      </c>
      <c r="FX947" s="13" t="e">
        <f>BX948</f>
        <v>#REF!</v>
      </c>
      <c r="FY947" s="17">
        <v>0</v>
      </c>
      <c r="FZ947">
        <v>0</v>
      </c>
      <c r="GB947" s="73">
        <f>(FD946*FD947)*(1-COS(RADIANS(EY946-45)))+FD948*(SIN(RADIANS(EY946-45)))</f>
        <v>-0.57534338667714802</v>
      </c>
      <c r="GC947" s="73">
        <f>(FD947^2)*(1-COS(RADIANS(EY946-45)))+(COS(RADIANS(EY946-45)))</f>
        <v>-0.81791196800564647</v>
      </c>
      <c r="GD947" s="73">
        <f>(FD947*FD948)*(1-COS(RADIANS(EY946-45)))-FD946*(SIN(RADIANS(EY946-45)))</f>
        <v>0</v>
      </c>
      <c r="GE947" s="10"/>
      <c r="GF947">
        <v>-0.57534338667714802</v>
      </c>
      <c r="GG947" s="1">
        <v>-0.42807784865084264</v>
      </c>
      <c r="GI947">
        <f>FA947+FW947</f>
        <v>-0.9569482797019897</v>
      </c>
      <c r="GJ947">
        <f>GI947/(SQRT(GI946^2+GI947^2+GI948^2))</f>
        <v>-0.67666461782207776</v>
      </c>
      <c r="GL947">
        <f>CH948+DC947</f>
        <v>-3.1786196226070151E-2</v>
      </c>
      <c r="GM947" t="e">
        <f>GL947/(SQRT(GL946^2+GL947^2+GL948^2))</f>
        <v>#VALUE!</v>
      </c>
      <c r="GO947" s="27">
        <f>FA948*FW946-FA946*FW948</f>
        <v>0.52002610001006078</v>
      </c>
    </row>
    <row r="948" spans="1:197" x14ac:dyDescent="0.2">
      <c r="A948">
        <f>F948</f>
        <v>-0.87976681083470054</v>
      </c>
      <c r="B948">
        <f>C948/(SQRT(C948^2+C949^2+C950^2))</f>
        <v>-0.87962380347161251</v>
      </c>
      <c r="C948">
        <v>-0.87570830722740667</v>
      </c>
      <c r="D948" t="s">
        <v>8</v>
      </c>
      <c r="E948" s="5">
        <f t="shared" ref="E948:F950" si="1429">E858</f>
        <v>0.93164791336911346</v>
      </c>
      <c r="F948" s="6">
        <f t="shared" si="1429"/>
        <v>-0.87976681083470054</v>
      </c>
      <c r="G948" s="7">
        <f>Q947</f>
        <v>0.8544171821724218</v>
      </c>
      <c r="H948" s="8">
        <f>AM947</f>
        <v>-0.3964867293311708</v>
      </c>
      <c r="J948" s="9">
        <f>((SUMPRODUCT(G948:G950,E948:E950))*(SUMPRODUCT(G948:G950,F948:F950)))-((SUMPRODUCT(H948:H950,E948:E950))*(SUMPRODUCT(H948:H950,F948:F950)))</f>
        <v>-1.8616376743686103E-2</v>
      </c>
      <c r="Q948" s="61">
        <v>-6.4589062535398534E-2</v>
      </c>
      <c r="S948" s="17">
        <v>0</v>
      </c>
      <c r="T948">
        <v>0</v>
      </c>
      <c r="V948" s="73">
        <f>(T947*T948)*(1-COS(RADIANS(O947+45)))+T949*(SIN(RADIANS(O947+45)))</f>
        <v>-0.72296714590956856</v>
      </c>
      <c r="W948" s="73">
        <f>(T948^2)*(1-COS(RADIANS(O947+45)))+(COS(RADIANS(O947+45)))</f>
        <v>0.69088241107685799</v>
      </c>
      <c r="X948" s="73">
        <f>(T948*T949)*(1-COS(RADIANS(O947+45)))-T947*(SIN(RADIANS(O947+45)))</f>
        <v>0</v>
      </c>
      <c r="Y948" s="10"/>
      <c r="Z948">
        <v>-0.72296714590956856</v>
      </c>
      <c r="AA948" s="23">
        <f>SIN(RADIANS('[1]Biaxial Input'!$F$21))*(COS(RADIANS(0)))</f>
        <v>6.9756473744125524E-2</v>
      </c>
      <c r="AC948" s="30">
        <f>(AA947*AA948)*(1-COS(RADIANS(N947)))+AA949*(SIN(RADIANS(N947)))</f>
        <v>-2.4857178030640859E-2</v>
      </c>
      <c r="AD948" s="30">
        <f>(AA948^2)*(1-COS(RADIANS(N947)))+(COS(RADIANS(N947)))</f>
        <v>0.64452579290013434</v>
      </c>
      <c r="AE948" s="30">
        <f>(AA948*AA949)*(1-COS(RADIANS(N947)))-AA947*(SIN(RADIANS(N947)))</f>
        <v>-0.76417839735679927</v>
      </c>
      <c r="AG948">
        <v>-0.48314436004848765</v>
      </c>
      <c r="AI948" s="28">
        <f>(T947*T948)*(1-COS(RADIANS(M947)))+T949*(SIN(RADIANS(M947)))</f>
        <v>0.49999999999999994</v>
      </c>
      <c r="AJ948" s="28">
        <f>(T948^2)*(1-COS(RADIANS(M947)))+(COS(RADIANS(M947)))</f>
        <v>0.86602540378443871</v>
      </c>
      <c r="AK948" s="28">
        <f>(T948*T949)*(1-COS(RADIANS(M947)))-T947*(SIN(RADIANS(M947)))</f>
        <v>0</v>
      </c>
      <c r="AM948" s="61">
        <v>-0.7223390591959864</v>
      </c>
      <c r="AO948" s="17">
        <v>0</v>
      </c>
      <c r="AP948">
        <v>0</v>
      </c>
      <c r="AR948" s="73">
        <f>(T947*T948)*(1-COS(RADIANS(O947-45)))+T949*(SIN(RADIANS(O947-45)))</f>
        <v>-0.69088241107685833</v>
      </c>
      <c r="AS948" s="73">
        <f>(T948^2)*(1-COS(RADIANS(O947-45)))+(COS(RADIANS(O947-45)))</f>
        <v>-0.72296714590956823</v>
      </c>
      <c r="AT948" s="73">
        <f>(T948*T949)*(1-COS(RADIANS(O947-45)))-T947*(SIN(RADIANS(O947-45)))</f>
        <v>0</v>
      </c>
      <c r="AU948" s="10"/>
      <c r="AV948">
        <v>-0.69088241107685833</v>
      </c>
      <c r="AW948" s="1">
        <v>-0.42732061074389027</v>
      </c>
      <c r="AY948" s="11">
        <f>2*E943</f>
        <v>1.8632958267382269</v>
      </c>
      <c r="AZ948" s="12">
        <f>2*E944</f>
        <v>0.69948181428539769</v>
      </c>
      <c r="BA948" s="12">
        <f>2*E945</f>
        <v>-0.19711380860790934</v>
      </c>
      <c r="BB948" s="12">
        <f>0</f>
        <v>0</v>
      </c>
      <c r="BC948" s="12">
        <v>0</v>
      </c>
      <c r="BD948" s="24">
        <v>0</v>
      </c>
      <c r="BE948" s="13">
        <f>E943^2+E944^2+E945^2-1</f>
        <v>0</v>
      </c>
      <c r="BV948" s="4" t="s">
        <v>20</v>
      </c>
      <c r="BW948" s="4" t="e">
        <f>DEGREES(ACOS(BX943/(SQRT((BX941^2)+(BX942^2)+(BX943^2)))))</f>
        <v>#REF!</v>
      </c>
      <c r="BX948" s="4" t="e">
        <f>DEGREES(ATAN(BX942/BX941))</f>
        <v>#REF!</v>
      </c>
      <c r="BY948" t="s">
        <v>9</v>
      </c>
      <c r="BZ948" s="5">
        <f t="shared" si="1427"/>
        <v>0.3492962422733713</v>
      </c>
      <c r="CA948" s="6">
        <f t="shared" si="1427"/>
        <v>-0.34518112468713447</v>
      </c>
      <c r="CB948" s="7">
        <f>CY947</f>
        <v>-0.12466358907321079</v>
      </c>
      <c r="CC948" s="8">
        <f>DU947</f>
        <v>-0.84500405020787417</v>
      </c>
      <c r="CE948" s="10"/>
      <c r="CH948">
        <f>((SUMPRODUCT(CM947:CM949,CK947:CK949))*(SUMPRODUCT(CM947:CM949,CL947:CL949)))-((SUMPRODUCT(CN947:CN949,CK947:CK949))*(SUMPRODUCT(CN947:CN949,CL947:CL949)))</f>
        <v>-3.1786196226070151E-2</v>
      </c>
      <c r="CI948" s="67"/>
      <c r="CJ948" s="10" t="s">
        <v>9</v>
      </c>
      <c r="CK948" s="5">
        <f t="shared" si="1428"/>
        <v>0.3492962422733713</v>
      </c>
      <c r="CL948" s="6">
        <f t="shared" si="1428"/>
        <v>-0.34518112468713447</v>
      </c>
      <c r="CM948" s="7">
        <f>FA947</f>
        <v>-0.10989724807939494</v>
      </c>
      <c r="CN948" s="8">
        <f>FW947</f>
        <v>-0.84705103162259476</v>
      </c>
      <c r="CP948">
        <f t="shared" si="1426"/>
        <v>-9.8670839279614439E-2</v>
      </c>
      <c r="CQ948">
        <f t="shared" si="1426"/>
        <v>-0.32743703463395935</v>
      </c>
      <c r="CR948">
        <f>CK950</f>
        <v>0</v>
      </c>
      <c r="CS948">
        <f>CN950</f>
        <v>0</v>
      </c>
      <c r="CW948" s="28"/>
      <c r="CY948" s="61">
        <v>-0.50566809364709897</v>
      </c>
      <c r="DA948" s="17">
        <v>0</v>
      </c>
      <c r="DB948">
        <v>1</v>
      </c>
      <c r="DD948" s="73">
        <f>(DB946*DB948)*(1-COS(RADIANS(CW946+45)))-DB947*(SIN(RADIANS(CW946+45)))</f>
        <v>0</v>
      </c>
      <c r="DE948" s="73">
        <f>(DB947*DB948)*(1-COS(RADIANS(CW946+45)))+DB946*(SIN(RADIANS(CW946+45)))</f>
        <v>0</v>
      </c>
      <c r="DF948" s="73">
        <f>(DB948^2)*(1-COS(RADIANS(CW946+45)))+(COS(RADIANS(CW946+45)))</f>
        <v>1</v>
      </c>
      <c r="DG948" s="10"/>
      <c r="DH948">
        <v>0</v>
      </c>
      <c r="DI948" s="23">
        <f>SIN(RADIANS('[1]Biaxial Input'!$F$21))*SIN(RADIANS(0))</f>
        <v>0</v>
      </c>
      <c r="DK948" s="30">
        <f>(DI946*DI948)*(1-COS(RADIANS(CV946)))-DI947*(SIN(RADIANS(CV946)))</f>
        <v>4.4838597018148282E-2</v>
      </c>
      <c r="DL948" s="30">
        <f>(DI947*DI948)*(1-COS(RADIANS(CV946)))+DI946*(SIN(RADIANS(CV946)))</f>
        <v>0.64122181137573508</v>
      </c>
      <c r="DM948" s="30">
        <f>(DI948^2)*(1-COS(RADIANS(CV946)))+(COS(RADIANS(CV946)))</f>
        <v>0.76604444311897801</v>
      </c>
      <c r="DO948">
        <v>-0.50566809364709897</v>
      </c>
      <c r="DQ948" s="28">
        <f>(DB946*DB948)*(1-COS(RADIANS(CU946)))-DB947*(SIN(RADIANS(CU946)))</f>
        <v>0</v>
      </c>
      <c r="DR948" s="28">
        <f>(DB947*DB948)*(1-COS(RADIANS(CU946)))+DB946*(SIN(RADIANS(CU946)))</f>
        <v>0</v>
      </c>
      <c r="DS948" s="28">
        <f>(DB948^2)*(1-COS(RADIANS(CU946)))+(COS(RADIANS(CU946)))</f>
        <v>1</v>
      </c>
      <c r="DU948" s="61">
        <v>-0.39683206805126442</v>
      </c>
      <c r="DW948" s="17">
        <v>0</v>
      </c>
      <c r="DX948">
        <v>1</v>
      </c>
      <c r="DZ948" s="73">
        <f>(DB946*DB946)*(1-COS(RADIANS(CW946-45)))-DB946*(SIN(RADIANS(CW946-45)))</f>
        <v>0</v>
      </c>
      <c r="EA948" s="73">
        <f>(DB947*DB948)*(1-COS(RADIANS(CW946-45)))+DB946*(SIN(RADIANS(CW946-45)))</f>
        <v>0</v>
      </c>
      <c r="EB948" s="73">
        <f>(DB948^2)*(1-COS(RADIANS(CW946-45)))+(COS(RADIANS(CW946-45)))</f>
        <v>1</v>
      </c>
      <c r="EC948" s="10"/>
      <c r="ED948">
        <v>0</v>
      </c>
      <c r="EE948" s="1">
        <v>-0.39683206805126442</v>
      </c>
      <c r="EG948">
        <f>CY948+DU948</f>
        <v>-0.90250016169836345</v>
      </c>
      <c r="EH948">
        <f>EG948/(SQRT(EG946^2+EG947^2+EG948^2))</f>
        <v>-0.63816398435886845</v>
      </c>
      <c r="EJ948">
        <f>Q948+AM948</f>
        <v>-0.78692812173138493</v>
      </c>
      <c r="EK948">
        <f>EJ948/(SQRT(EJ946^2+EJ947^2+EJ948^2))</f>
        <v>-0.86430949054356354</v>
      </c>
      <c r="EM948" s="23">
        <f>CY946*DU947-CY947*DU946</f>
        <v>-0.76604444311897768</v>
      </c>
      <c r="ER948">
        <f t="shared" ref="ER948:ES950" si="1430">CK947</f>
        <v>0.93180266183863136</v>
      </c>
      <c r="ES948">
        <f t="shared" si="1430"/>
        <v>-0.87956522186239505</v>
      </c>
      <c r="ET948" t="e">
        <f>#REF!</f>
        <v>#REF!</v>
      </c>
      <c r="EU948" t="e">
        <f>#REF!</f>
        <v>#REF!</v>
      </c>
      <c r="EY948" s="28"/>
      <c r="EZ948" s="10"/>
      <c r="FA948" s="61">
        <v>-0.49866540340819981</v>
      </c>
      <c r="FB948" s="13">
        <f>BW949</f>
        <v>0</v>
      </c>
      <c r="FC948" s="17">
        <v>0</v>
      </c>
      <c r="FD948">
        <v>1</v>
      </c>
      <c r="FF948" s="73">
        <f>(FD946*FD948)*(1-COS(RADIANS(EY946+45)))-FD947*(SIN(RADIANS(EY946+45)))</f>
        <v>0</v>
      </c>
      <c r="FG948" s="73">
        <f>(FD947*FD948)*(1-COS(RADIANS(EY946+45)))+FD946*(SIN(RADIANS(EY946+45)))</f>
        <v>0</v>
      </c>
      <c r="FH948" s="73">
        <f>(FD948^2)*(1-COS(RADIANS(EY946+45)))+(COS(RADIANS(EY946+45)))</f>
        <v>1</v>
      </c>
      <c r="FI948" s="10"/>
      <c r="FJ948">
        <v>0</v>
      </c>
      <c r="FK948" s="23">
        <f>SIN(RADIANS(176))*SIN(RADIANS(0))</f>
        <v>0</v>
      </c>
      <c r="FM948" s="30">
        <f>(FK946*FK948)*(1-COS(RADIANS(EX946)))-FK947*(SIN(RADIANS(EX946)))</f>
        <v>4.4838597018148282E-2</v>
      </c>
      <c r="FN948" s="30">
        <f>(FK947*FK948)*(1-COS(RADIANS(EX946)))+FK946*(SIN(RADIANS(EX946)))</f>
        <v>0.64122181137573508</v>
      </c>
      <c r="FO948" s="30">
        <f>(FK948^2)*(1-COS(RADIANS(EX946)))+(COS(RADIANS(EX946)))</f>
        <v>0.76604444311897801</v>
      </c>
      <c r="FQ948">
        <v>-0.49866540340819981</v>
      </c>
      <c r="FS948" s="28">
        <f>(FD946*FD948)*(1-COS(RADIANS(EW946)))-FD947*(SIN(RADIANS(EW946)))</f>
        <v>0</v>
      </c>
      <c r="FT948" s="28">
        <f>(FD947*FD948)*(1-COS(RADIANS(EW946)))+FD946*(SIN(RADIANS(EW946)))</f>
        <v>0</v>
      </c>
      <c r="FU948" s="28">
        <f>(FD948^2)*(1-COS(RADIANS(EW946)))+(COS(RADIANS(EW946)))</f>
        <v>1</v>
      </c>
      <c r="FW948" s="61">
        <v>-0.40559675369789661</v>
      </c>
      <c r="FX948" s="13">
        <f>BX949</f>
        <v>0</v>
      </c>
      <c r="FY948" s="17">
        <v>0</v>
      </c>
      <c r="FZ948">
        <v>1</v>
      </c>
      <c r="GB948" s="73">
        <f>(FD946*FD946)*(1-COS(RADIANS(EY946-45)))-FD946*(SIN(RADIANS(EY946-45)))</f>
        <v>0</v>
      </c>
      <c r="GC948" s="73">
        <f>(FD947*FD948)*(1-COS(RADIANS(EY946-45)))+FD946*(SIN(RADIANS(EY946-45)))</f>
        <v>0</v>
      </c>
      <c r="GD948" s="73">
        <f>(FD948^2)*(1-COS(RADIANS(EY946-45)))+(COS(RADIANS(EY946-45)))</f>
        <v>0.99999999999999989</v>
      </c>
      <c r="GE948" s="10"/>
      <c r="GF948">
        <v>0</v>
      </c>
      <c r="GG948" s="1">
        <v>-0.40559675369789661</v>
      </c>
      <c r="GI948">
        <f>FA948+FW948</f>
        <v>-0.90426215710609648</v>
      </c>
      <c r="GJ948">
        <f>GI948/(SQRT(GI946^2+GI947^2+GI948^2))</f>
        <v>-0.63940990326009584</v>
      </c>
      <c r="GL948" t="e">
        <f>#REF!+DC948</f>
        <v>#REF!</v>
      </c>
      <c r="GM948" t="e">
        <f>GL948/(SQRT(GL946^2+GL947^2+GL948^2))</f>
        <v>#REF!</v>
      </c>
      <c r="GO948" s="27">
        <f>FA946*FW947-FA947*FW946</f>
        <v>-0.7660444431189779</v>
      </c>
    </row>
    <row r="949" spans="1:197" x14ac:dyDescent="0.2">
      <c r="A949">
        <f>F949</f>
        <v>-0.3447469567785969</v>
      </c>
      <c r="B949">
        <f>C949/(SQRT(C948^2+C949^2+C950^2))</f>
        <v>-0.3450538979128393</v>
      </c>
      <c r="C949">
        <v>-0.34351794898104132</v>
      </c>
      <c r="D949" t="s">
        <v>9</v>
      </c>
      <c r="E949" s="5">
        <f t="shared" si="1429"/>
        <v>0.34974090714269884</v>
      </c>
      <c r="F949" s="6">
        <f t="shared" si="1429"/>
        <v>-0.3447469567785969</v>
      </c>
      <c r="G949" s="7">
        <f t="shared" ref="G949:G950" si="1431">Q948</f>
        <v>-6.4589062535398534E-2</v>
      </c>
      <c r="H949" s="8">
        <f t="shared" ref="H949:H950" si="1432">AM948</f>
        <v>-0.7223390591959864</v>
      </c>
      <c r="J949" s="10"/>
      <c r="Q949" s="61">
        <v>-0.51555749612369817</v>
      </c>
      <c r="S949" s="17">
        <v>0</v>
      </c>
      <c r="T949">
        <v>1</v>
      </c>
      <c r="V949" s="73">
        <f>(T947*T949)*(1-COS(RADIANS(O947+45)))-T948*(SIN(RADIANS(O947+45)))</f>
        <v>0</v>
      </c>
      <c r="W949" s="73">
        <f>(T948*T949)*(1-COS(RADIANS(O947+45)))+T947*(SIN(RADIANS(O947+45)))</f>
        <v>0</v>
      </c>
      <c r="X949" s="73">
        <f>(T949^2)*(1-COS(RADIANS(O947+45)))+(COS(RADIANS(O947+45)))</f>
        <v>1</v>
      </c>
      <c r="Y949" s="10"/>
      <c r="Z949">
        <v>0</v>
      </c>
      <c r="AA949" s="23">
        <f>SIN(RADIANS('[1]Biaxial Input'!$F$21))*SIN(RADIANS(0))</f>
        <v>0</v>
      </c>
      <c r="AC949" s="30">
        <f>(AA947*AA949)*(1-COS(RADIANS(N947)))-AA948*(SIN(RADIANS(N947)))</f>
        <v>5.3436559083262246E-2</v>
      </c>
      <c r="AD949" s="30">
        <f>(AA948*AA949)*(1-COS(RADIANS(N947)))+AA947*(SIN(RADIANS(N947)))</f>
        <v>0.76417839735679927</v>
      </c>
      <c r="AE949" s="30">
        <f>(AA949^2)*(1-COS(RADIANS(N947)))+(COS(RADIANS(N947)))</f>
        <v>0.64278760968653936</v>
      </c>
      <c r="AG949">
        <v>-0.51555749612369817</v>
      </c>
      <c r="AI949" s="28">
        <f>(T947*T949)*(1-COS(RADIANS(M947)))-T948*(SIN(RADIANS(M947)))</f>
        <v>0</v>
      </c>
      <c r="AJ949" s="28">
        <f>(T948*T949)*(1-COS(RADIANS(M947)))+T947*(SIN(RADIANS(M947)))</f>
        <v>0</v>
      </c>
      <c r="AK949" s="28">
        <f>(T949^2)*(1-COS(RADIANS(M947)))+(COS(RADIANS(M947)))</f>
        <v>1</v>
      </c>
      <c r="AM949" s="61">
        <v>-0.56659029026636909</v>
      </c>
      <c r="AO949" s="17">
        <v>0</v>
      </c>
      <c r="AP949">
        <v>1</v>
      </c>
      <c r="AR949" s="73">
        <f>(T947*T947)*(1-COS(RADIANS(O947-45)))-T947*(SIN(RADIANS(O947-45)))</f>
        <v>0</v>
      </c>
      <c r="AS949" s="73">
        <f>(T948*T949)*(1-COS(RADIANS(O947-45)))+T947*(SIN(RADIANS(O947-45)))</f>
        <v>0</v>
      </c>
      <c r="AT949" s="73">
        <f>(T949^2)*(1-COS(RADIANS(O947-45)))+(COS(RADIANS(O947-45)))</f>
        <v>0.99999999999999989</v>
      </c>
      <c r="AU949" s="10"/>
      <c r="AV949">
        <v>0</v>
      </c>
      <c r="AW949" s="1">
        <v>-0.56659029026636909</v>
      </c>
      <c r="AY949" s="11">
        <v>0</v>
      </c>
      <c r="AZ949" s="12">
        <v>0</v>
      </c>
      <c r="BA949" s="12">
        <v>0</v>
      </c>
      <c r="BB949" s="12">
        <f>2*F943</f>
        <v>-1.7595336216694011</v>
      </c>
      <c r="BC949" s="12">
        <f>2*F944</f>
        <v>-0.6894939135571938</v>
      </c>
      <c r="BD949" s="24">
        <f>2*F945</f>
        <v>-0.65470571815323697</v>
      </c>
      <c r="BE949" s="10">
        <f>F943^2+F944^2+F945^2-1</f>
        <v>0</v>
      </c>
      <c r="BY949" t="s">
        <v>10</v>
      </c>
      <c r="BZ949" s="5">
        <f t="shared" si="1427"/>
        <v>-9.8670839279614439E-2</v>
      </c>
      <c r="CA949" s="6">
        <f t="shared" si="1427"/>
        <v>-0.32743703463395935</v>
      </c>
      <c r="CB949" s="7">
        <f>CY948</f>
        <v>-0.50566809364709897</v>
      </c>
      <c r="CC949" s="8">
        <f>DU948</f>
        <v>-0.39683206805126442</v>
      </c>
      <c r="CE949" s="10"/>
      <c r="CG949" s="10" t="s">
        <v>160</v>
      </c>
      <c r="CH949" s="10">
        <f>-CH946*((EY946-CW946)/(CH948-CE947))</f>
        <v>259.12368332114198</v>
      </c>
      <c r="CI949" s="67"/>
      <c r="CJ949" s="10" t="s">
        <v>10</v>
      </c>
      <c r="CK949" s="5">
        <f t="shared" si="1428"/>
        <v>-9.8670839279614439E-2</v>
      </c>
      <c r="CL949" s="6">
        <f t="shared" si="1428"/>
        <v>-0.32743703463395935</v>
      </c>
      <c r="CM949" s="7">
        <f>FA948</f>
        <v>-0.49866540340819981</v>
      </c>
      <c r="CN949" s="8">
        <f>FW948</f>
        <v>-0.40559675369789661</v>
      </c>
      <c r="CW949" s="28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EE949" s="1"/>
      <c r="EI949" s="64">
        <f>(DEGREES(ACOS((EH946*EK946+EH947*EK947+EH948*EK948)/((SQRT(EH946^2+EH947^2+EH948^2))*(SQRT(EK946^2+EK947^2+EK948^2))))))</f>
        <v>78.070256480232516</v>
      </c>
      <c r="ER949">
        <f t="shared" si="1430"/>
        <v>0.3492962422733713</v>
      </c>
      <c r="ES949">
        <f t="shared" si="1430"/>
        <v>-0.34518112468713447</v>
      </c>
      <c r="ET949" t="e">
        <f>#REF!</f>
        <v>#REF!</v>
      </c>
      <c r="EU949" t="e">
        <f>#REF!</f>
        <v>#REF!</v>
      </c>
      <c r="EY949" s="28"/>
      <c r="EZ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GG949" s="1"/>
      <c r="GK949" s="64" t="e">
        <f>(DEGREES(ACOS((GJ946*GM946+GJ947*GM947+GJ948*GM948)/((SQRT(GJ946^2+GJ947^2+GJ948^2))*(SQRT(GM946^2+GM947^2+GM948^2))))))</f>
        <v>#VALUE!</v>
      </c>
    </row>
    <row r="950" spans="1:197" x14ac:dyDescent="0.2">
      <c r="A950" s="1">
        <f>F950</f>
        <v>-0.32735285907661849</v>
      </c>
      <c r="B950">
        <f>C950/(SQRT(C948^2+C949^2+C950^2))</f>
        <v>-0.32741376254105431</v>
      </c>
      <c r="C950">
        <v>-0.3259563356814455</v>
      </c>
      <c r="D950" t="s">
        <v>10</v>
      </c>
      <c r="E950" s="5">
        <f t="shared" si="1429"/>
        <v>-9.8556904303954668E-2</v>
      </c>
      <c r="F950" s="6">
        <f t="shared" si="1429"/>
        <v>-0.32735285907661849</v>
      </c>
      <c r="G950" s="7">
        <f t="shared" si="1431"/>
        <v>-0.51555749612369817</v>
      </c>
      <c r="H950" s="8">
        <f t="shared" si="1432"/>
        <v>-0.56659029026636909</v>
      </c>
      <c r="J950" s="10"/>
      <c r="BE950" s="15"/>
      <c r="CS950" s="15"/>
      <c r="CW950" s="28"/>
      <c r="CY950" s="82" t="s">
        <v>148</v>
      </c>
      <c r="CZ950" s="13"/>
      <c r="DB950" s="10"/>
      <c r="DC950" s="10"/>
      <c r="DD950" s="10"/>
      <c r="DE950" s="10"/>
      <c r="DF950" s="10"/>
      <c r="DG950" s="10"/>
      <c r="DH950" s="80"/>
      <c r="DI950" s="23" t="s">
        <v>149</v>
      </c>
      <c r="DM950" s="1"/>
      <c r="DO950" s="80"/>
      <c r="DS950" s="13"/>
      <c r="DT950" s="81"/>
      <c r="DU950" s="82" t="s">
        <v>150</v>
      </c>
      <c r="DW950" s="13"/>
      <c r="DX950" s="13"/>
      <c r="EA950" s="1"/>
      <c r="EE950" s="1"/>
      <c r="ER950">
        <f t="shared" si="1430"/>
        <v>-9.8670839279614439E-2</v>
      </c>
      <c r="ES950">
        <f t="shared" si="1430"/>
        <v>-0.32743703463395935</v>
      </c>
      <c r="ET950" t="e">
        <f>#REF!</f>
        <v>#REF!</v>
      </c>
      <c r="EU950" t="e">
        <f>#REF!</f>
        <v>#REF!</v>
      </c>
      <c r="EY950" s="28"/>
      <c r="EZ950" s="10"/>
      <c r="FA950" s="82" t="s">
        <v>148</v>
      </c>
      <c r="FB950" s="13"/>
      <c r="FD950" s="10"/>
      <c r="FE950" s="10"/>
      <c r="FF950" s="10"/>
      <c r="FG950" s="10"/>
      <c r="FH950" s="10"/>
      <c r="FI950" s="10"/>
      <c r="FJ950" s="80"/>
      <c r="FK950" s="23" t="s">
        <v>149</v>
      </c>
      <c r="FO950" s="1"/>
      <c r="FQ950" s="80"/>
      <c r="FU950" s="13"/>
      <c r="FV950" s="81"/>
      <c r="FW950" s="82" t="s">
        <v>150</v>
      </c>
      <c r="FY950" s="13"/>
      <c r="FZ950" s="13"/>
      <c r="GC950" s="1"/>
      <c r="GG950" s="1"/>
      <c r="GK950" s="13"/>
    </row>
    <row r="951" spans="1:197" x14ac:dyDescent="0.2">
      <c r="A951" s="83" t="s">
        <v>146</v>
      </c>
      <c r="B951" s="17" t="s">
        <v>145</v>
      </c>
      <c r="C951" s="17" t="s">
        <v>147</v>
      </c>
      <c r="M951" s="17" t="s">
        <v>146</v>
      </c>
      <c r="N951" s="17" t="s">
        <v>145</v>
      </c>
      <c r="O951" s="17" t="s">
        <v>147</v>
      </c>
      <c r="P951" s="1"/>
      <c r="Q951" s="82" t="s">
        <v>148</v>
      </c>
      <c r="R951" s="13"/>
      <c r="T951" s="10"/>
      <c r="U951" s="10"/>
      <c r="V951" s="10"/>
      <c r="W951" s="10"/>
      <c r="X951" s="10"/>
      <c r="Y951" s="10"/>
      <c r="Z951" s="80"/>
      <c r="AA951" s="23" t="s">
        <v>149</v>
      </c>
      <c r="AE951" s="1"/>
      <c r="AG951" s="80"/>
      <c r="AK951" s="13"/>
      <c r="AL951" s="81"/>
      <c r="AM951" s="82" t="s">
        <v>150</v>
      </c>
      <c r="AO951" s="13"/>
      <c r="AP951" s="13"/>
      <c r="AS951" s="1"/>
      <c r="AW951" s="1"/>
      <c r="BZ951" s="5" t="s">
        <v>4</v>
      </c>
      <c r="CA951" s="6" t="s">
        <v>5</v>
      </c>
      <c r="CB951" s="7" t="s">
        <v>6</v>
      </c>
      <c r="CC951" s="8" t="s">
        <v>1</v>
      </c>
      <c r="CD951">
        <v>18</v>
      </c>
      <c r="CE951" s="9" t="s">
        <v>7</v>
      </c>
      <c r="CG951" s="90" t="s">
        <v>157</v>
      </c>
      <c r="CH951" s="61">
        <f>CE952-((CH953-CE952)/(EY951-CW951))*CW951</f>
        <v>6.381198693861541</v>
      </c>
      <c r="CI951" s="10"/>
      <c r="CK951" s="5" t="s">
        <v>4</v>
      </c>
      <c r="CL951" s="6" t="s">
        <v>5</v>
      </c>
      <c r="CM951" s="7" t="s">
        <v>6</v>
      </c>
      <c r="CN951" s="8" t="s">
        <v>1</v>
      </c>
      <c r="CO951" s="10"/>
      <c r="CP951">
        <f t="shared" ref="CP951:CQ953" si="1433">BZ952</f>
        <v>0.93180266183863136</v>
      </c>
      <c r="CQ951">
        <f t="shared" si="1433"/>
        <v>-0.87956522186239505</v>
      </c>
      <c r="CR951">
        <f>CI955</f>
        <v>0</v>
      </c>
      <c r="CS951">
        <f>CL955</f>
        <v>0</v>
      </c>
      <c r="CU951" s="17">
        <f>CU855</f>
        <v>60</v>
      </c>
      <c r="CV951" s="17">
        <f>CV855</f>
        <v>-45</v>
      </c>
      <c r="CW951" s="31">
        <f>CH858</f>
        <v>245.36873756602247</v>
      </c>
      <c r="CY951" s="61">
        <f t="array" ref="CY951:CY953">MMULT(DQ951:DS953,DO951:DO953)</f>
        <v>0.76471846068633387</v>
      </c>
      <c r="CZ951" s="13"/>
      <c r="DA951" s="17">
        <v>1</v>
      </c>
      <c r="DB951">
        <v>0</v>
      </c>
      <c r="DD951" s="73">
        <f>(DB951^2)*(1-COS(RADIANS(CW951+45)))+(COS(RADIANS(CW951+45)))</f>
        <v>0.34806058403349827</v>
      </c>
      <c r="DE951" s="73">
        <f>(DB951*DB952)*(1-COS(RADIANS(CW951+45)))-DB953*(SIN(RADIANS(CW951+45)))</f>
        <v>0.93747204216566382</v>
      </c>
      <c r="DF951" s="73">
        <f>(DB951*DB953)*(1-COS(RADIANS(CW951+45)))+DB952*(SIN(RADIANS(CW951+45)))</f>
        <v>0</v>
      </c>
      <c r="DG951" s="10"/>
      <c r="DH951">
        <f t="array" ref="DH951:DH953">MMULT(DD951:DF953,DA951:DA953)</f>
        <v>0.34806058403349827</v>
      </c>
      <c r="DI951" s="23">
        <f>COS(RADIANS('[1]Biaxial Input'!$F$21))</f>
        <v>-0.9975640502598242</v>
      </c>
      <c r="DK951" s="30">
        <f>(DI951^2)*(1-COS(RADIANS(CV951)))+(COS(RADIANS(CV951)))</f>
        <v>0.99857479166422358</v>
      </c>
      <c r="DL951" s="30">
        <f>(DI951*DI952)*(1-COS(RADIANS(CV951)))-DI953*(SIN(RADIANS(CV951)))</f>
        <v>-2.0381428756221641E-2</v>
      </c>
      <c r="DM951" s="30">
        <f>(DI951*DI953)*(1-COS(RADIANS(CV951)))+DI952*(SIN(RADIANS(CV951)))</f>
        <v>-4.9325275616132508E-2</v>
      </c>
      <c r="DO951">
        <f t="array" ref="DO951:DO953">MMULT(DK951:DM953,DH951:DH953)</f>
        <v>0.36667154482612763</v>
      </c>
      <c r="DQ951" s="28">
        <f>(DB951^2)*(1-COS(RADIANS(CU951)))+(COS(RADIANS(CU951)))</f>
        <v>0.50000000000000011</v>
      </c>
      <c r="DR951" s="28">
        <f>(DB951*DB952)*(1-COS(RADIANS(CU951)))-DB953*(SIN(RADIANS(CU951)))</f>
        <v>-0.8660254037844386</v>
      </c>
      <c r="DS951" s="28">
        <f>(DB951*DB953)*(1-COS(RADIANS(CU951)))+DB952*(SIN(RADIANS(CU951)))</f>
        <v>0</v>
      </c>
      <c r="DU951" s="61">
        <f t="array" ref="DU951:DU953">MMULT(DQ951:DS953,EE951:EE953)</f>
        <v>-0.2674958458211012</v>
      </c>
      <c r="DV951" s="13"/>
      <c r="DW951" s="17">
        <v>1</v>
      </c>
      <c r="DX951">
        <v>0</v>
      </c>
      <c r="DZ951" s="73">
        <f>(DB951^2)*(1-COS(RADIANS(CW951-45)))+(COS(RADIANS(CW951-45)))</f>
        <v>-0.93747204216566371</v>
      </c>
      <c r="EA951" s="73">
        <f>(DB951*DB952)*(1-COS(RADIANS(CW951-45)))-DB953*(SIN(RADIANS(CW951-45)))</f>
        <v>0.34806058403349838</v>
      </c>
      <c r="EB951" s="73">
        <f>(DB951*DB953)*(1-COS(RADIANS(CW951-45)))+DB952*(SIN(RADIANS(CW951-45)))</f>
        <v>0</v>
      </c>
      <c r="EC951" s="10"/>
      <c r="ED951">
        <f t="array" ref="ED951:ED953">MMULT(DZ951:EB953,DA951:DA953)</f>
        <v>-0.93747204216566371</v>
      </c>
      <c r="EE951" s="1">
        <f t="array" ref="EE951:EE953">MMULT(DK951:DM953,ED951:ED953)</f>
        <v>-0.92904197720028425</v>
      </c>
      <c r="EG951">
        <f>CY951+DU951</f>
        <v>0.49722261486523267</v>
      </c>
      <c r="EH951">
        <f>EG951/(SQRT(EG951^2+EG952^2+EG953^2))</f>
        <v>0.35158948273051299</v>
      </c>
      <c r="EJ951">
        <f>Q951+AM951</f>
        <v>0</v>
      </c>
      <c r="EK951">
        <f>EJ951/(SQRT(EJ951^2+EJ952^2+EJ953^2))</f>
        <v>0</v>
      </c>
      <c r="EM951" s="23">
        <f>CY952*DU953-CY953*DU952</f>
        <v>-0.58621808941210418</v>
      </c>
      <c r="EO951" s="15">
        <v>18</v>
      </c>
      <c r="EP951" s="9" t="s">
        <v>7</v>
      </c>
      <c r="EW951" s="17">
        <f>CU951</f>
        <v>60</v>
      </c>
      <c r="EX951" s="17">
        <f>CV951</f>
        <v>-45</v>
      </c>
      <c r="EY951" s="31">
        <f>1+CW951</f>
        <v>246.36873756602247</v>
      </c>
      <c r="EZ951" s="10"/>
      <c r="FA951" s="61">
        <f t="array" ref="FA951:FA953">MMULT(FS951:FU953,FQ951:FQ953)</f>
        <v>0.76927043658232908</v>
      </c>
      <c r="FB951" s="13">
        <f>BW952</f>
        <v>0</v>
      </c>
      <c r="FC951" s="17">
        <v>1</v>
      </c>
      <c r="FD951">
        <v>0</v>
      </c>
      <c r="FF951" s="73">
        <f>(FD951^2)*(1-COS(RADIANS(EY951+45)))+(COS(RADIANS(EY951+45)))</f>
        <v>0.36436871582414587</v>
      </c>
      <c r="FG951" s="73">
        <f>(FD951*FD952)*(1-COS(RADIANS(EY951+45)))-FD953*(SIN(RADIANS(EY951+45)))</f>
        <v>0.93125476585554334</v>
      </c>
      <c r="FH951" s="73">
        <f>(FD951*FD953)*(1-COS(RADIANS(EY951+45)))+FD952*(SIN(RADIANS(EY951+45)))</f>
        <v>0</v>
      </c>
      <c r="FI951" s="10"/>
      <c r="FJ951">
        <f t="array" ref="FJ951:FJ953">MMULT(FF951:FH953,FC951:FC953)</f>
        <v>0.36436871582414587</v>
      </c>
      <c r="FK951" s="23">
        <f>COS(RADIANS(176))</f>
        <v>-0.9975640502598242</v>
      </c>
      <c r="FM951" s="30">
        <f>(FK951^2)*(1-COS(RADIANS(EX951)))+(COS(RADIANS(EX951)))</f>
        <v>0.99857479166422358</v>
      </c>
      <c r="FN951" s="30">
        <f>(FK951*FK952)*(1-COS(RADIANS(EX951)))-FK953*(SIN(RADIANS(EX951)))</f>
        <v>-2.0381428756221641E-2</v>
      </c>
      <c r="FO951" s="30">
        <f>(FK951*FK953)*(1-COS(RADIANS(EX951)))+FK952*(SIN(RADIANS(EX951)))</f>
        <v>-4.9325275616132508E-2</v>
      </c>
      <c r="FQ951">
        <f t="array" ref="FQ951:FQ953">MMULT(FM951:FO953,FJ951:FJ953)</f>
        <v>0.38282971715723374</v>
      </c>
      <c r="FS951" s="28">
        <f>(FD951^2)*(1-COS(RADIANS(EW951)))+(COS(RADIANS(EW951)))</f>
        <v>0.50000000000000011</v>
      </c>
      <c r="FT951" s="28">
        <f>(FD951*FD952)*(1-COS(RADIANS(EW951)))-FD953*(SIN(RADIANS(EW951)))</f>
        <v>-0.8660254037844386</v>
      </c>
      <c r="FU951" s="28">
        <f>(FD951*FD953)*(1-COS(RADIANS(EW951)))+FD952*(SIN(RADIANS(EW951)))</f>
        <v>0</v>
      </c>
      <c r="FW951" s="61">
        <f t="array" ref="FW951:FW953">MMULT(FS951:FU953,GG951:GG953)</f>
        <v>-0.25410892752214553</v>
      </c>
      <c r="FX951" s="13">
        <f>BX952</f>
        <v>0</v>
      </c>
      <c r="FY951" s="17">
        <v>1</v>
      </c>
      <c r="FZ951">
        <v>0</v>
      </c>
      <c r="GB951" s="73">
        <f>(FD951^2)*(1-COS(RADIANS(EY951-45)))+(COS(RADIANS(EY951-45)))</f>
        <v>-0.93125476585554312</v>
      </c>
      <c r="GC951" s="73">
        <f>(FD951*FD952)*(1-COS(RADIANS(EY951-45)))-FD953*(SIN(RADIANS(EY951-45)))</f>
        <v>0.36436871582414632</v>
      </c>
      <c r="GD951" s="73">
        <f>(FD951*FD953)*(1-COS(RADIANS(EY951-45)))+FD952*(SIN(RADIANS(EY951-45)))</f>
        <v>0</v>
      </c>
      <c r="GE951" s="10"/>
      <c r="GF951">
        <f t="array" ref="GF951:GF953">MMULT(GB951:GD953,FC951:FC953)</f>
        <v>-0.93125476585554312</v>
      </c>
      <c r="GG951" s="1">
        <f t="array" ref="GG951:GG953">MMULT(FM951:FO953,GF951:GF953)</f>
        <v>-0.92250117877794846</v>
      </c>
      <c r="GI951">
        <f>FA951+FW951</f>
        <v>0.51516150906018354</v>
      </c>
      <c r="GJ951">
        <f>GI951/(SQRT(GI951^2+GI952^2+GI953^2))</f>
        <v>0.36427419646275067</v>
      </c>
      <c r="GL951" t="e">
        <f>CH952+DC951</f>
        <v>#VALUE!</v>
      </c>
      <c r="GM951" t="e">
        <f>GL951/(SQRT(GL951^2+GL952^2+GL953^2))</f>
        <v>#VALUE!</v>
      </c>
      <c r="GO951" s="27">
        <f>FA952*FW953-FA953*FW952</f>
        <v>-0.58621808941210418</v>
      </c>
    </row>
    <row r="952" spans="1:197" x14ac:dyDescent="0.2">
      <c r="A952" s="17">
        <f>A857</f>
        <v>0</v>
      </c>
      <c r="B952" s="17">
        <f t="shared" ref="B952:C952" si="1434">B857</f>
        <v>0</v>
      </c>
      <c r="C952" s="17">
        <f t="shared" si="1434"/>
        <v>111.4</v>
      </c>
      <c r="E952" s="5" t="s">
        <v>4</v>
      </c>
      <c r="F952" s="6" t="s">
        <v>5</v>
      </c>
      <c r="G952" s="7" t="s">
        <v>6</v>
      </c>
      <c r="H952" s="8" t="s">
        <v>1</v>
      </c>
      <c r="I952">
        <v>1</v>
      </c>
      <c r="J952" s="9" t="s">
        <v>7</v>
      </c>
      <c r="K952">
        <v>1</v>
      </c>
      <c r="M952" s="17">
        <f>A952</f>
        <v>0</v>
      </c>
      <c r="N952" s="17">
        <f t="shared" ref="N952:O952" si="1435">B952</f>
        <v>0</v>
      </c>
      <c r="O952" s="17">
        <f t="shared" si="1435"/>
        <v>111.4</v>
      </c>
      <c r="P952" s="10"/>
      <c r="Q952" s="61">
        <f t="array" ref="Q952:Q954">MMULT(AI952:AK954,AG952:AG954)</f>
        <v>-0.91636272956223963</v>
      </c>
      <c r="R952" s="13"/>
      <c r="S952" s="17">
        <v>1</v>
      </c>
      <c r="T952">
        <v>0</v>
      </c>
      <c r="V952" s="73">
        <f>(T952^2)*(1-COS(RADIANS(O952+45)))+(COS(RADIANS(O952+45)))</f>
        <v>-0.91636272956223963</v>
      </c>
      <c r="W952" s="73">
        <f>(T952*T953)*(1-COS(RADIANS(O952+45)))-T954*(SIN(RADIANS(O952+45)))</f>
        <v>-0.40034903255689475</v>
      </c>
      <c r="X952" s="73">
        <f>(T952*T954)*(1-COS(RADIANS(O952+45)))+T953*(SIN(RADIANS(O952+45)))</f>
        <v>0</v>
      </c>
      <c r="Y952" s="10"/>
      <c r="Z952">
        <f t="array" ref="Z952:Z954">MMULT(V952:X954,S952:S954)</f>
        <v>-0.91636272956223963</v>
      </c>
      <c r="AA952" s="23">
        <f>COS(RADIANS('[1]Biaxial Input'!$F$21))</f>
        <v>-0.9975640502598242</v>
      </c>
      <c r="AC952" s="30">
        <f>(AA952^2)*(1-COS(RADIANS(N952)))+(COS(RADIANS(N952)))</f>
        <v>1</v>
      </c>
      <c r="AD952" s="30">
        <f>(AA952*AA953)*(1-COS(RADIANS(N952)))-AA954*(SIN(RADIANS(N952)))</f>
        <v>0</v>
      </c>
      <c r="AE952" s="30">
        <f>(AA952*AA954)*(1-COS(RADIANS(N952)))+AA953*(SIN(RADIANS(N952)))</f>
        <v>0</v>
      </c>
      <c r="AG952">
        <f t="array" ref="AG952:AG954">MMULT(AC952:AE954,Z952:Z954)</f>
        <v>-0.91636272956223963</v>
      </c>
      <c r="AI952" s="28">
        <f>(T952^2)*(1-COS(RADIANS(M952)))+(COS(RADIANS(M952)))</f>
        <v>1</v>
      </c>
      <c r="AJ952" s="28">
        <f>(T952*T953)*(1-COS(RADIANS(M952)))-T954*(SIN(RADIANS(M952)))</f>
        <v>0</v>
      </c>
      <c r="AK952" s="28">
        <f>(T952*T954)*(1-COS(RADIANS(M952)))+T953*(SIN(RADIANS(M952)))</f>
        <v>0</v>
      </c>
      <c r="AM952" s="61">
        <f t="array" ref="AM952:AM954">MMULT(AI952:AK954,AW952:AW954)</f>
        <v>0.40034903255689491</v>
      </c>
      <c r="AN952" s="13"/>
      <c r="AO952" s="17">
        <v>1</v>
      </c>
      <c r="AP952">
        <v>0</v>
      </c>
      <c r="AR952" s="73">
        <f>(T952^2)*(1-COS(RADIANS(O952-45)))+(COS(RADIANS(O952-45)))</f>
        <v>0.40034903255689491</v>
      </c>
      <c r="AS952" s="73">
        <f>(T952*T953)*(1-COS(RADIANS(O952-45)))-T954*(SIN(RADIANS(O952-45)))</f>
        <v>-0.91636272956223963</v>
      </c>
      <c r="AT952" s="73">
        <f>(T952*T954)*(1-COS(RADIANS(O952-45)))+T953*(SIN(RADIANS(O952-45)))</f>
        <v>0</v>
      </c>
      <c r="AU952" s="10"/>
      <c r="AV952">
        <f t="array" ref="AV952:AV954">MMULT(AR952:AT954,S952:S954)</f>
        <v>0.40034903255689491</v>
      </c>
      <c r="AW952" s="1">
        <f t="array" ref="AW952:AW954">MMULT(AC952:AE954,AV952:AV954)</f>
        <v>0.40034903255689491</v>
      </c>
      <c r="BY952" t="s">
        <v>8</v>
      </c>
      <c r="BZ952" s="5">
        <f t="shared" ref="BZ952:CA954" si="1436">BZ947</f>
        <v>0.93180266183863136</v>
      </c>
      <c r="CA952" s="6">
        <f t="shared" si="1436"/>
        <v>-0.87956522186239505</v>
      </c>
      <c r="CB952" s="7">
        <f>CY951</f>
        <v>0.76471846068633387</v>
      </c>
      <c r="CC952" s="8">
        <f>DU951</f>
        <v>-0.2674958458211012</v>
      </c>
      <c r="CE952" s="9">
        <f>((SUMPRODUCT(CB952:CB954,BZ952:BZ954))*(SUMPRODUCT(CB952:CB954,CA952:CA954)))-((SUMPRODUCT(CC952:CC954,BZ952:BZ954))*(SUMPRODUCT(CC952:CC954,CA952:CA954)))</f>
        <v>0</v>
      </c>
      <c r="CG952">
        <v>1</v>
      </c>
      <c r="CH952" t="s">
        <v>161</v>
      </c>
      <c r="CI952" s="67"/>
      <c r="CJ952" s="1" t="s">
        <v>8</v>
      </c>
      <c r="CK952" s="5">
        <f t="shared" ref="CK952:CL954" si="1437">BZ952</f>
        <v>0.93180266183863136</v>
      </c>
      <c r="CL952" s="6">
        <f t="shared" si="1437"/>
        <v>-0.87956522186239505</v>
      </c>
      <c r="CM952" s="7">
        <f>FA951</f>
        <v>0.76927043658232908</v>
      </c>
      <c r="CN952" s="8">
        <f>FW951</f>
        <v>-0.25410892752214553</v>
      </c>
      <c r="CO952" s="10"/>
      <c r="CP952">
        <f t="shared" si="1433"/>
        <v>0.3492962422733713</v>
      </c>
      <c r="CQ952">
        <f t="shared" si="1433"/>
        <v>-0.34518112468713447</v>
      </c>
      <c r="CR952">
        <f>CJ955</f>
        <v>0</v>
      </c>
      <c r="CS952">
        <f>CM955</f>
        <v>0</v>
      </c>
      <c r="CW952" s="28"/>
      <c r="CY952" s="61">
        <v>-1.8114578912449775E-2</v>
      </c>
      <c r="DA952" s="17">
        <v>0</v>
      </c>
      <c r="DB952">
        <v>0</v>
      </c>
      <c r="DD952" s="73">
        <f>(DB951*DB952)*(1-COS(RADIANS(CW951+45)))+DB953*(SIN(RADIANS(CW951+45)))</f>
        <v>-0.93747204216566382</v>
      </c>
      <c r="DE952" s="73">
        <f>(DB952^2)*(1-COS(RADIANS(CW951+45)))+(COS(RADIANS(CW951+45)))</f>
        <v>0.34806058403349827</v>
      </c>
      <c r="DF952" s="73">
        <f>(DB952*DB953)*(1-COS(RADIANS(CW951+45)))-DB951*(SIN(RADIANS(CW951+45)))</f>
        <v>0</v>
      </c>
      <c r="DG952" s="10"/>
      <c r="DH952">
        <v>-0.93747204216566382</v>
      </c>
      <c r="DI952" s="23">
        <f>SIN(RADIANS('[1]Biaxial Input'!$F$21))*(COS(RADIANS(0)))</f>
        <v>6.9756473744125524E-2</v>
      </c>
      <c r="DK952" s="30">
        <f>(DI951*DI952)*(1-COS(RADIANS(CV951)))+DI953*(SIN(RADIANS(CV951)))</f>
        <v>-2.0381428756221641E-2</v>
      </c>
      <c r="DL952" s="30">
        <f>(DI952^2)*(1-COS(RADIANS(CV951)))+(COS(RADIANS(CV951)))</f>
        <v>0.70853198952232399</v>
      </c>
      <c r="DM952" s="30">
        <f>(DI952*DI953)*(1-COS(RADIANS(CV951)))-DI951*(SIN(RADIANS(CV951)))</f>
        <v>-0.70538430460663959</v>
      </c>
      <c r="DO952">
        <v>-0.6713229031535215</v>
      </c>
      <c r="DQ952" s="28">
        <f>(DB951*DB952)*(1-COS(RADIANS(CU951)))+DB953*(SIN(RADIANS(CU951)))</f>
        <v>0.8660254037844386</v>
      </c>
      <c r="DR952" s="28">
        <f>(DB952^2)*(1-COS(RADIANS(CU951)))+(COS(RADIANS(CU951)))</f>
        <v>0.50000000000000011</v>
      </c>
      <c r="DS952" s="28">
        <f>(DB952*DB953)*(1-COS(RADIANS(CU951)))-DB951*(SIN(RADIANS(CU951)))</f>
        <v>0</v>
      </c>
      <c r="DU952" s="61">
        <v>-0.91832647265817313</v>
      </c>
      <c r="DW952" s="17">
        <v>0</v>
      </c>
      <c r="DX952">
        <v>0</v>
      </c>
      <c r="DZ952" s="73">
        <f>(DB951*DB952)*(1-COS(RADIANS(CW951-45)))+DB953*(SIN(RADIANS(CW951-45)))</f>
        <v>-0.34806058403349838</v>
      </c>
      <c r="EA952" s="73">
        <f>(DB952^2)*(1-COS(RADIANS(CW951-45)))+(COS(RADIANS(CW951-45)))</f>
        <v>-0.93747204216566371</v>
      </c>
      <c r="EB952" s="73">
        <f>(DB952*DB953)*(1-COS(RADIANS(CW951-45)))-DB951*(SIN(RADIANS(CW951-45)))</f>
        <v>0</v>
      </c>
      <c r="EC952" s="10"/>
      <c r="ED952">
        <v>-0.34806058403349838</v>
      </c>
      <c r="EE952" s="1">
        <v>-0.22750503844120756</v>
      </c>
      <c r="EG952">
        <f>CY952+DU952</f>
        <v>-0.93644105157062296</v>
      </c>
      <c r="EH952">
        <f>EG952/(SQRT(EG951^2+EG952^2+EG953^2))</f>
        <v>-0.6621638177470488</v>
      </c>
      <c r="EJ952">
        <f>Q952+AM952</f>
        <v>-0.51601369700534472</v>
      </c>
      <c r="EK952">
        <f>EJ952/(SQRT(EJ951^2+EJ952^2+EJ953^2))</f>
        <v>-0.36487678433761978</v>
      </c>
      <c r="EM952" s="23">
        <f>CY953*DU951-CY951*DU953</f>
        <v>0.39540909403555979</v>
      </c>
      <c r="EP952" s="9">
        <f>((SUMPRODUCT(CM952:CM954,BZ952:BZ954))*(SUMPRODUCT(CM952:CM954,CA952:CA954)))-((SUMPRODUCT(CN952:CN954,BZ952:BZ954))*(SUMPRODUCT(CN952:CN954,CA952:CA954)))</f>
        <v>-2.6006567736219954E-2</v>
      </c>
      <c r="EY952" s="28"/>
      <c r="EZ952" s="10"/>
      <c r="FA952" s="61">
        <v>-2.084813131394303E-3</v>
      </c>
      <c r="FB952" s="13">
        <f>BW953</f>
        <v>0</v>
      </c>
      <c r="FC952" s="17">
        <v>0</v>
      </c>
      <c r="FD952">
        <v>0</v>
      </c>
      <c r="FF952" s="73">
        <f>(FD951*FD952)*(1-COS(RADIANS(EY951+45)))+FD953*(SIN(RADIANS(EY951+45)))</f>
        <v>-0.93125476585554334</v>
      </c>
      <c r="FG952" s="73">
        <f>(FD952^2)*(1-COS(RADIANS(EY951+45)))+(COS(RADIANS(EY951+45)))</f>
        <v>0.36436871582414587</v>
      </c>
      <c r="FH952" s="73">
        <f>(FD952*FD953)*(1-COS(RADIANS(EY951+45)))-FD951*(SIN(RADIANS(EY951+45)))</f>
        <v>0</v>
      </c>
      <c r="FI952" s="10"/>
      <c r="FJ952">
        <v>-0.93125476585554334</v>
      </c>
      <c r="FK952" s="23">
        <f>SIN(RADIANS(176))*(COS(RADIANS(0)))</f>
        <v>6.9756473744125524E-2</v>
      </c>
      <c r="FM952" s="30">
        <f>(FK951*FK952)*(1-COS(RADIANS(EX951)))+FK953*(SIN(RADIANS(EX951)))</f>
        <v>-2.0381428756221641E-2</v>
      </c>
      <c r="FN952" s="30">
        <f>(FK952^2)*(1-COS(RADIANS(EX951)))+(COS(RADIANS(EX951)))</f>
        <v>0.70853198952232399</v>
      </c>
      <c r="FO952" s="30">
        <f>(FK952*FK953)*(1-COS(RADIANS(EX951)))-FK951*(SIN(RADIANS(EX951)))</f>
        <v>-0.70538430460663959</v>
      </c>
      <c r="FQ952">
        <v>-0.66725014702634</v>
      </c>
      <c r="FS952" s="28">
        <f>(FD951*FD952)*(1-COS(RADIANS(EW951)))+FD953*(SIN(RADIANS(EW951)))</f>
        <v>0.8660254037844386</v>
      </c>
      <c r="FT952" s="28">
        <f>(FD952^2)*(1-COS(RADIANS(EW951)))+(COS(RADIANS(EW951)))</f>
        <v>0.50000000000000011</v>
      </c>
      <c r="FU952" s="28">
        <f>(FD952*FD953)*(1-COS(RADIANS(EW951)))-FD951*(SIN(RADIANS(EW951)))</f>
        <v>0</v>
      </c>
      <c r="FW952" s="61">
        <v>-0.91850275008199345</v>
      </c>
      <c r="FX952" s="13">
        <f>BX953</f>
        <v>0</v>
      </c>
      <c r="FY952" s="17">
        <v>0</v>
      </c>
      <c r="FZ952">
        <v>0</v>
      </c>
      <c r="GB952" s="73">
        <f>(FD951*FD952)*(1-COS(RADIANS(EY951-45)))+FD953*(SIN(RADIANS(EY951-45)))</f>
        <v>-0.36436871582414632</v>
      </c>
      <c r="GC952" s="73">
        <f>(FD952^2)*(1-COS(RADIANS(EY951-45)))+(COS(RADIANS(EY951-45)))</f>
        <v>-0.93125476585554312</v>
      </c>
      <c r="GD952" s="73">
        <f>(FD952*FD953)*(1-COS(RADIANS(EY951-45)))-FD951*(SIN(RADIANS(EY951-45)))</f>
        <v>0</v>
      </c>
      <c r="GE952" s="10"/>
      <c r="GF952">
        <v>-0.36436871582414632</v>
      </c>
      <c r="GG952" s="1">
        <v>-0.23918658847840008</v>
      </c>
      <c r="GI952">
        <f>FA952+FW952</f>
        <v>-0.92058756321338775</v>
      </c>
      <c r="GJ952">
        <f>GI952/(SQRT(GI951^2+GI952^2+GI953^2))</f>
        <v>-0.65095370862418567</v>
      </c>
      <c r="GL952">
        <f>CH953+DC952</f>
        <v>-2.6006567736219954E-2</v>
      </c>
      <c r="GM952" t="e">
        <f>GL952/(SQRT(GL951^2+GL952^2+GL953^2))</f>
        <v>#VALUE!</v>
      </c>
      <c r="GO952" s="27">
        <f>FA953*FW951-FA951*FW953</f>
        <v>0.39540909403555974</v>
      </c>
    </row>
    <row r="953" spans="1:197" x14ac:dyDescent="0.2">
      <c r="A953" s="17">
        <f t="shared" ref="A953:C968" si="1438">A858</f>
        <v>0</v>
      </c>
      <c r="B953" s="17">
        <f t="shared" si="1438"/>
        <v>5</v>
      </c>
      <c r="C953" s="17">
        <f t="shared" si="1438"/>
        <v>109</v>
      </c>
      <c r="D953" s="1" t="s">
        <v>8</v>
      </c>
      <c r="E953" s="5">
        <f>B945</f>
        <v>0.93175726557760197</v>
      </c>
      <c r="F953" s="6">
        <f>B948</f>
        <v>-0.87962380347161251</v>
      </c>
      <c r="G953" s="7">
        <f>Q952</f>
        <v>-0.91636272956223963</v>
      </c>
      <c r="H953" s="8">
        <f>AM952</f>
        <v>0.40034903255689491</v>
      </c>
      <c r="J953" s="9">
        <f>((SUMPRODUCT(G953:G955,E953:E955))*(SUMPRODUCT(G953:G955,F953:F955)))-((SUMPRODUCT(H953:H955,E953:E955))*(SUMPRODUCT(H953:H955,F953:F955)))</f>
        <v>-1.3525595788580091E-2</v>
      </c>
      <c r="P953" s="10"/>
      <c r="Q953" s="61">
        <v>0.40034903255689475</v>
      </c>
      <c r="S953" s="17">
        <v>0</v>
      </c>
      <c r="T953">
        <v>0</v>
      </c>
      <c r="V953" s="73">
        <f>(T952*T953)*(1-COS(RADIANS(O952+45)))+T954*(SIN(RADIANS(O952+45)))</f>
        <v>0.40034903255689475</v>
      </c>
      <c r="W953" s="73">
        <f>(T953^2)*(1-COS(RADIANS(O952+45)))+(COS(RADIANS(O952+45)))</f>
        <v>-0.91636272956223963</v>
      </c>
      <c r="X953" s="73">
        <f>(T953*T954)*(1-COS(RADIANS(O952+45)))-T952*(SIN(RADIANS(O952+45)))</f>
        <v>0</v>
      </c>
      <c r="Y953" s="10"/>
      <c r="Z953">
        <v>0.40034903255689475</v>
      </c>
      <c r="AA953" s="23">
        <f>SIN(RADIANS('[1]Biaxial Input'!$F$21))*(COS(RADIANS(0)))</f>
        <v>6.9756473744125524E-2</v>
      </c>
      <c r="AC953" s="30">
        <f>(AA952*AA953)*(1-COS(RADIANS(N952)))+AA954*(SIN(RADIANS(N952)))</f>
        <v>0</v>
      </c>
      <c r="AD953" s="30">
        <f>(AA953^2)*(1-COS(RADIANS(N952)))+(COS(RADIANS(N952)))</f>
        <v>1</v>
      </c>
      <c r="AE953" s="30">
        <f>(AA953*AA954)*(1-COS(RADIANS(N952)))-AA952*(SIN(RADIANS(N952)))</f>
        <v>0</v>
      </c>
      <c r="AG953">
        <v>0.40034903255689475</v>
      </c>
      <c r="AI953" s="28">
        <f>(T952*T953)*(1-COS(RADIANS(M952)))+T954*(SIN(RADIANS(M952)))</f>
        <v>0</v>
      </c>
      <c r="AJ953" s="28">
        <f>(T953^2)*(1-COS(RADIANS(M952)))+(COS(RADIANS(M952)))</f>
        <v>1</v>
      </c>
      <c r="AK953" s="28">
        <f>(T953*T954)*(1-COS(RADIANS(M952)))-T952*(SIN(RADIANS(M952)))</f>
        <v>0</v>
      </c>
      <c r="AM953" s="61">
        <v>0.91636272956223963</v>
      </c>
      <c r="AO953" s="17">
        <v>0</v>
      </c>
      <c r="AP953">
        <v>0</v>
      </c>
      <c r="AR953" s="73">
        <f>(T952*T953)*(1-COS(RADIANS(O952-45)))+T954*(SIN(RADIANS(O952-45)))</f>
        <v>0.91636272956223963</v>
      </c>
      <c r="AS953" s="73">
        <f>(T953^2)*(1-COS(RADIANS(O952-45)))+(COS(RADIANS(O952-45)))</f>
        <v>0.40034903255689491</v>
      </c>
      <c r="AT953" s="73">
        <f>(T953*T954)*(1-COS(RADIANS(O952-45)))-T952*(SIN(RADIANS(O952-45)))</f>
        <v>0</v>
      </c>
      <c r="AU953" s="10"/>
      <c r="AV953">
        <v>0.91636272956223963</v>
      </c>
      <c r="AW953" s="1">
        <v>0.91636272956223963</v>
      </c>
      <c r="BY953" t="s">
        <v>9</v>
      </c>
      <c r="BZ953" s="5">
        <f t="shared" si="1436"/>
        <v>0.3492962422733713</v>
      </c>
      <c r="CA953" s="6">
        <f t="shared" si="1436"/>
        <v>-0.34518112468713447</v>
      </c>
      <c r="CB953" s="7">
        <f>CY952</f>
        <v>-1.8114578912449775E-2</v>
      </c>
      <c r="CC953" s="8">
        <f>DU952</f>
        <v>-0.91832647265817313</v>
      </c>
      <c r="CE953" s="10"/>
      <c r="CH953">
        <f>((SUMPRODUCT(CM952:CM954,CK952:CK954))*(SUMPRODUCT(CM952:CM954,CL952:CL954)))-((SUMPRODUCT(CN952:CN954,CK952:CK954))*(SUMPRODUCT(CN952:CN954,CL952:CL954)))</f>
        <v>-2.6006567736219954E-2</v>
      </c>
      <c r="CI953" s="67"/>
      <c r="CJ953" s="10" t="s">
        <v>9</v>
      </c>
      <c r="CK953" s="5">
        <f t="shared" si="1437"/>
        <v>0.3492962422733713</v>
      </c>
      <c r="CL953" s="6">
        <f t="shared" si="1437"/>
        <v>-0.34518112468713447</v>
      </c>
      <c r="CM953" s="7">
        <f>FA952</f>
        <v>-2.084813131394303E-3</v>
      </c>
      <c r="CN953" s="8">
        <f>FW952</f>
        <v>-0.91850275008199345</v>
      </c>
      <c r="CP953">
        <f t="shared" si="1433"/>
        <v>-9.8670839279614439E-2</v>
      </c>
      <c r="CQ953">
        <f t="shared" si="1433"/>
        <v>-0.32743703463395935</v>
      </c>
      <c r="CR953">
        <f>CK955</f>
        <v>0</v>
      </c>
      <c r="CS953">
        <f>CN955</f>
        <v>0</v>
      </c>
      <c r="CW953" s="28"/>
      <c r="CY953" s="61">
        <v>-0.64410988031262872</v>
      </c>
      <c r="DA953" s="17">
        <v>0</v>
      </c>
      <c r="DB953">
        <v>1</v>
      </c>
      <c r="DD953" s="73">
        <f>(DB951*DB953)*(1-COS(RADIANS(CW951+45)))-DB952*(SIN(RADIANS(CW951+45)))</f>
        <v>0</v>
      </c>
      <c r="DE953" s="73">
        <f>(DB952*DB953)*(1-COS(RADIANS(CW951+45)))+DB951*(SIN(RADIANS(CW951+45)))</f>
        <v>0</v>
      </c>
      <c r="DF953" s="73">
        <f>(DB953^2)*(1-COS(RADIANS(CW951+45)))+(COS(RADIANS(CW951+45)))</f>
        <v>1</v>
      </c>
      <c r="DG953" s="10"/>
      <c r="DH953">
        <v>0</v>
      </c>
      <c r="DI953" s="23">
        <f>SIN(RADIANS('[1]Biaxial Input'!$F$21))*SIN(RADIANS(0))</f>
        <v>0</v>
      </c>
      <c r="DK953" s="30">
        <f>(DI951*DI953)*(1-COS(RADIANS(CV951)))-DI952*(SIN(RADIANS(CV951)))</f>
        <v>4.9325275616132508E-2</v>
      </c>
      <c r="DL953" s="30">
        <f>(DI952*DI953)*(1-COS(RADIANS(CV951)))+DI951*(SIN(RADIANS(CV951)))</f>
        <v>0.70538430460663959</v>
      </c>
      <c r="DM953" s="30">
        <f>(DI953^2)*(1-COS(RADIANS(CV951)))+(COS(RADIANS(CV951)))</f>
        <v>0.70710678118654757</v>
      </c>
      <c r="DO953">
        <v>-0.64410988031262872</v>
      </c>
      <c r="DQ953" s="28">
        <f>(DB951*DB953)*(1-COS(RADIANS(CU951)))-DB952*(SIN(RADIANS(CU951)))</f>
        <v>0</v>
      </c>
      <c r="DR953" s="28">
        <f>(DB952*DB953)*(1-COS(RADIANS(CU951)))+DB951*(SIN(RADIANS(CU951)))</f>
        <v>0</v>
      </c>
      <c r="DS953" s="28">
        <f>(DB953^2)*(1-COS(RADIANS(CU951)))+(COS(RADIANS(CU951)))</f>
        <v>1</v>
      </c>
      <c r="DU953" s="61">
        <v>-0.29175753989169007</v>
      </c>
      <c r="DW953" s="17">
        <v>0</v>
      </c>
      <c r="DX953">
        <v>1</v>
      </c>
      <c r="DZ953" s="73">
        <f>(DB951*DB951)*(1-COS(RADIANS(CW951-45)))-DB951*(SIN(RADIANS(CW951-45)))</f>
        <v>0</v>
      </c>
      <c r="EA953" s="73">
        <f>(DB952*DB953)*(1-COS(RADIANS(CW951-45)))+DB951*(SIN(RADIANS(CW951-45)))</f>
        <v>0</v>
      </c>
      <c r="EB953" s="73">
        <f>(DB953^2)*(1-COS(RADIANS(CW951-45)))+(COS(RADIANS(CW951-45)))</f>
        <v>1</v>
      </c>
      <c r="EC953" s="10"/>
      <c r="ED953">
        <v>0</v>
      </c>
      <c r="EE953" s="1">
        <v>-0.29175753989169007</v>
      </c>
      <c r="EG953">
        <f>CY953+DU953</f>
        <v>-0.93586742020431879</v>
      </c>
      <c r="EH953">
        <f>EG953/(SQRT(EG951^2+EG952^2+EG953^2))</f>
        <v>-0.6617581991180338</v>
      </c>
      <c r="EJ953">
        <f>Q953+AM953</f>
        <v>1.3167117621191344</v>
      </c>
      <c r="EK953">
        <f>EJ953/(SQRT(EJ951^2+EJ952^2+EJ953^2))</f>
        <v>0.93105581586252828</v>
      </c>
      <c r="EM953" s="23">
        <f>CY951*DU952-CY952*DU951</f>
        <v>-0.70710678118654768</v>
      </c>
      <c r="ER953">
        <f t="shared" ref="ER953:ES955" si="1439">CK952</f>
        <v>0.93180266183863136</v>
      </c>
      <c r="ES953">
        <f t="shared" si="1439"/>
        <v>-0.87956522186239505</v>
      </c>
      <c r="ET953" t="e">
        <f>#REF!</f>
        <v>#REF!</v>
      </c>
      <c r="EU953" t="e">
        <f>#REF!</f>
        <v>#REF!</v>
      </c>
      <c r="EY953" s="28"/>
      <c r="EZ953" s="10"/>
      <c r="FA953" s="61">
        <v>-0.6389199080907092</v>
      </c>
      <c r="FB953" s="13">
        <f>BW954</f>
        <v>0</v>
      </c>
      <c r="FC953" s="17">
        <v>0</v>
      </c>
      <c r="FD953">
        <v>1</v>
      </c>
      <c r="FF953" s="73">
        <f>(FD951*FD953)*(1-COS(RADIANS(EY951+45)))-FD952*(SIN(RADIANS(EY951+45)))</f>
        <v>0</v>
      </c>
      <c r="FG953" s="73">
        <f>(FD952*FD953)*(1-COS(RADIANS(EY951+45)))+FD951*(SIN(RADIANS(EY951+45)))</f>
        <v>0</v>
      </c>
      <c r="FH953" s="73">
        <f>(FD953^2)*(1-COS(RADIANS(EY951+45)))+(COS(RADIANS(EY951+45)))</f>
        <v>1</v>
      </c>
      <c r="FI953" s="10"/>
      <c r="FJ953">
        <v>0</v>
      </c>
      <c r="FK953" s="23">
        <f>SIN(RADIANS(176))*SIN(RADIANS(0))</f>
        <v>0</v>
      </c>
      <c r="FM953" s="30">
        <f>(FK951*FK953)*(1-COS(RADIANS(EX951)))-FK952*(SIN(RADIANS(EX951)))</f>
        <v>4.9325275616132508E-2</v>
      </c>
      <c r="FN953" s="30">
        <f>(FK952*FK953)*(1-COS(RADIANS(EX951)))+FK951*(SIN(RADIANS(EX951)))</f>
        <v>0.70538430460663959</v>
      </c>
      <c r="FO953" s="30">
        <f>(FK953^2)*(1-COS(RADIANS(EX951)))+(COS(RADIANS(EX951)))</f>
        <v>0.70710678118654757</v>
      </c>
      <c r="FQ953">
        <v>-0.6389199080907092</v>
      </c>
      <c r="FS953" s="28">
        <f>(FD951*FD953)*(1-COS(RADIANS(EW951)))-FD952*(SIN(RADIANS(EW951)))</f>
        <v>0</v>
      </c>
      <c r="FT953" s="28">
        <f>(FD952*FD953)*(1-COS(RADIANS(EW951)))+FD951*(SIN(RADIANS(EW951)))</f>
        <v>0</v>
      </c>
      <c r="FU953" s="28">
        <f>(FD953^2)*(1-COS(RADIANS(EW951)))+(COS(RADIANS(EW951)))</f>
        <v>1</v>
      </c>
      <c r="FW953" s="61">
        <v>-0.30295437122669133</v>
      </c>
      <c r="FX953" s="13">
        <f>BX954</f>
        <v>0</v>
      </c>
      <c r="FY953" s="17">
        <v>0</v>
      </c>
      <c r="FZ953">
        <v>1</v>
      </c>
      <c r="GB953" s="73">
        <f>(FD951*FD951)*(1-COS(RADIANS(EY951-45)))-FD951*(SIN(RADIANS(EY951-45)))</f>
        <v>0</v>
      </c>
      <c r="GC953" s="73">
        <f>(FD952*FD953)*(1-COS(RADIANS(EY951-45)))+FD951*(SIN(RADIANS(EY951-45)))</f>
        <v>0</v>
      </c>
      <c r="GD953" s="73">
        <f>(FD953^2)*(1-COS(RADIANS(EY951-45)))+(COS(RADIANS(EY951-45)))</f>
        <v>0.99999999999999989</v>
      </c>
      <c r="GE953" s="10"/>
      <c r="GF953">
        <v>0</v>
      </c>
      <c r="GG953" s="1">
        <v>-0.30295437122669133</v>
      </c>
      <c r="GI953">
        <f>FA953+FW953</f>
        <v>-0.94187427931740053</v>
      </c>
      <c r="GJ953">
        <f>GI953/(SQRT(GI951^2+GI952^2+GI953^2))</f>
        <v>-0.666005689930526</v>
      </c>
      <c r="GL953" t="e">
        <f>#REF!+DC953</f>
        <v>#REF!</v>
      </c>
      <c r="GM953" t="e">
        <f>GL953/(SQRT(GL951^2+GL952^2+GL953^2))</f>
        <v>#REF!</v>
      </c>
      <c r="GO953" s="27">
        <f>FA951*FW952-FA952*FW951</f>
        <v>-0.70710678118654768</v>
      </c>
    </row>
    <row r="954" spans="1:197" x14ac:dyDescent="0.2">
      <c r="A954" s="17">
        <f t="shared" si="1438"/>
        <v>85</v>
      </c>
      <c r="B954" s="17">
        <f t="shared" si="1438"/>
        <v>10</v>
      </c>
      <c r="C954" s="17">
        <f t="shared" si="1438"/>
        <v>114.6</v>
      </c>
      <c r="D954" s="10" t="s">
        <v>9</v>
      </c>
      <c r="E954" s="5">
        <f t="shared" ref="E954:E955" si="1440">B946</f>
        <v>0.34942631596765805</v>
      </c>
      <c r="F954" s="6">
        <f t="shared" ref="F954:F955" si="1441">B949</f>
        <v>-0.3450538979128393</v>
      </c>
      <c r="G954" s="7">
        <f t="shared" ref="G954:G955" si="1442">Q953</f>
        <v>0.40034903255689475</v>
      </c>
      <c r="H954" s="8">
        <f t="shared" ref="H954:H955" si="1443">AM953</f>
        <v>0.91636272956223963</v>
      </c>
      <c r="J954" s="10"/>
      <c r="P954" s="10"/>
      <c r="Q954" s="61">
        <v>0</v>
      </c>
      <c r="S954" s="17">
        <v>0</v>
      </c>
      <c r="T954">
        <v>1</v>
      </c>
      <c r="V954" s="73">
        <f>(T952*T954)*(1-COS(RADIANS(O952+45)))-T953*(SIN(RADIANS(O952+45)))</f>
        <v>0</v>
      </c>
      <c r="W954" s="73">
        <f>(T953*T954)*(1-COS(RADIANS(O952+45)))+T952*(SIN(RADIANS(O952+45)))</f>
        <v>0</v>
      </c>
      <c r="X954" s="73">
        <f>(T954^2)*(1-COS(RADIANS(O952+45)))+(COS(RADIANS(O952+45)))</f>
        <v>1</v>
      </c>
      <c r="Y954" s="10"/>
      <c r="Z954">
        <v>0</v>
      </c>
      <c r="AA954" s="23">
        <f>SIN(RADIANS('[1]Biaxial Input'!$F$21))*SIN(RADIANS(0))</f>
        <v>0</v>
      </c>
      <c r="AC954" s="30">
        <f>(AA952*AA954)*(1-COS(RADIANS(N952)))-AA953*(SIN(RADIANS(N952)))</f>
        <v>0</v>
      </c>
      <c r="AD954" s="30">
        <f>(AA953*AA954)*(1-COS(RADIANS(N952)))+AA952*(SIN(RADIANS(N952)))</f>
        <v>0</v>
      </c>
      <c r="AE954" s="30">
        <f>(AA954^2)*(1-COS(RADIANS(N952)))+(COS(RADIANS(N952)))</f>
        <v>1</v>
      </c>
      <c r="AG954">
        <v>0</v>
      </c>
      <c r="AI954" s="28">
        <f>(T952*T954)*(1-COS(RADIANS(M952)))-T953*(SIN(RADIANS(M952)))</f>
        <v>0</v>
      </c>
      <c r="AJ954" s="28">
        <f>(T953*T954)*(1-COS(RADIANS(M952)))+T952*(SIN(RADIANS(M952)))</f>
        <v>0</v>
      </c>
      <c r="AK954" s="28">
        <f>(T954^2)*(1-COS(RADIANS(M952)))+(COS(RADIANS(M952)))</f>
        <v>1</v>
      </c>
      <c r="AM954" s="61">
        <v>0</v>
      </c>
      <c r="AO954" s="17">
        <v>0</v>
      </c>
      <c r="AP954">
        <v>1</v>
      </c>
      <c r="AR954" s="73">
        <f>(T952*T952)*(1-COS(RADIANS(O952-45)))-T952*(SIN(RADIANS(O952-45)))</f>
        <v>0</v>
      </c>
      <c r="AS954" s="73">
        <f>(T953*T954)*(1-COS(RADIANS(O952-45)))+T952*(SIN(RADIANS(O952-45)))</f>
        <v>0</v>
      </c>
      <c r="AT954" s="73">
        <f>(T954^2)*(1-COS(RADIANS(O952-45)))+(COS(RADIANS(O952-45)))</f>
        <v>1</v>
      </c>
      <c r="AU954" s="10"/>
      <c r="AV954">
        <v>0</v>
      </c>
      <c r="AW954" s="1">
        <v>0</v>
      </c>
      <c r="BY954" t="s">
        <v>10</v>
      </c>
      <c r="BZ954" s="5">
        <f t="shared" si="1436"/>
        <v>-9.8670839279614439E-2</v>
      </c>
      <c r="CA954" s="6">
        <f t="shared" si="1436"/>
        <v>-0.32743703463395935</v>
      </c>
      <c r="CB954" s="7">
        <f>CY953</f>
        <v>-0.64410988031262872</v>
      </c>
      <c r="CC954" s="8">
        <f>DU953</f>
        <v>-0.29175753989169007</v>
      </c>
      <c r="CE954" s="10"/>
      <c r="CG954" s="10" t="s">
        <v>160</v>
      </c>
      <c r="CH954" s="10">
        <f>-CH951*((EY951-CW951)/(CH953-CE952))</f>
        <v>245.36873756602247</v>
      </c>
      <c r="CI954" s="67"/>
      <c r="CJ954" s="10" t="s">
        <v>10</v>
      </c>
      <c r="CK954" s="5">
        <f t="shared" si="1437"/>
        <v>-9.8670839279614439E-2</v>
      </c>
      <c r="CL954" s="6">
        <f t="shared" si="1437"/>
        <v>-0.32743703463395935</v>
      </c>
      <c r="CM954" s="7">
        <f>FA953</f>
        <v>-0.6389199080907092</v>
      </c>
      <c r="CN954" s="8">
        <f>FW953</f>
        <v>-0.30295437122669133</v>
      </c>
      <c r="CW954" s="28"/>
      <c r="EE954" s="1"/>
      <c r="EI954" s="64">
        <f>(DEGREES(ACOS((EH951*EK951+EH952*EK952+EH953*EK953)/((SQRT(EH951^2+EH952^2+EH953^2))*(SQRT(EK951^2+EK952^2+EK953^2))))))</f>
        <v>111.99499601586665</v>
      </c>
      <c r="ER954">
        <f t="shared" si="1439"/>
        <v>0.3492962422733713</v>
      </c>
      <c r="ES954">
        <f t="shared" si="1439"/>
        <v>-0.34518112468713447</v>
      </c>
      <c r="ET954" t="e">
        <f>#REF!</f>
        <v>#REF!</v>
      </c>
      <c r="EU954" t="e">
        <f>#REF!</f>
        <v>#REF!</v>
      </c>
      <c r="EY954" s="28"/>
      <c r="EZ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GG954" s="1"/>
      <c r="GK954" s="64" t="e">
        <f>(DEGREES(ACOS((GJ951*GM951+GJ952*GM952+GJ953*GM953)/((SQRT(GJ951^2+GJ952^2+GJ953^2))*(SQRT(GM951^2+GM952^2+GM953^2))))))</f>
        <v>#VALUE!</v>
      </c>
    </row>
    <row r="955" spans="1:197" x14ac:dyDescent="0.2">
      <c r="A955" s="17">
        <f t="shared" si="1438"/>
        <v>140</v>
      </c>
      <c r="B955" s="17">
        <f t="shared" si="1438"/>
        <v>15</v>
      </c>
      <c r="C955" s="17">
        <f t="shared" si="1438"/>
        <v>151.4</v>
      </c>
      <c r="D955" s="10" t="s">
        <v>10</v>
      </c>
      <c r="E955" s="5">
        <f t="shared" si="1440"/>
        <v>-9.863897684293281E-2</v>
      </c>
      <c r="F955" s="6">
        <f t="shared" si="1441"/>
        <v>-0.32741376254105431</v>
      </c>
      <c r="G955" s="7">
        <f t="shared" si="1442"/>
        <v>0</v>
      </c>
      <c r="H955" s="8">
        <f t="shared" si="1443"/>
        <v>0</v>
      </c>
      <c r="J955" s="10"/>
      <c r="P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W955" s="1"/>
      <c r="BY955" s="10"/>
      <c r="CB955" s="10"/>
      <c r="CC955" s="10"/>
      <c r="CE955" s="10"/>
      <c r="CS955" s="15"/>
      <c r="CW955" s="28"/>
      <c r="CY955" s="82" t="s">
        <v>148</v>
      </c>
      <c r="CZ955" s="13"/>
      <c r="DB955" s="10"/>
      <c r="DC955" s="10"/>
      <c r="DD955" s="10"/>
      <c r="DE955" s="10"/>
      <c r="DF955" s="10"/>
      <c r="DG955" s="10"/>
      <c r="DH955" s="80"/>
      <c r="DI955" s="23" t="s">
        <v>149</v>
      </c>
      <c r="DM955" s="1"/>
      <c r="DO955" s="80"/>
      <c r="DS955" s="13"/>
      <c r="DT955" s="81"/>
      <c r="DU955" s="82" t="s">
        <v>150</v>
      </c>
      <c r="DW955" s="13"/>
      <c r="DX955" s="13"/>
      <c r="EA955" s="1"/>
      <c r="EE955" s="1"/>
      <c r="EI955" s="13"/>
      <c r="ER955">
        <f t="shared" si="1439"/>
        <v>-9.8670839279614439E-2</v>
      </c>
      <c r="ES955">
        <f t="shared" si="1439"/>
        <v>-0.32743703463395935</v>
      </c>
      <c r="ET955" t="e">
        <f>#REF!</f>
        <v>#REF!</v>
      </c>
      <c r="EU955" t="e">
        <f>#REF!</f>
        <v>#REF!</v>
      </c>
      <c r="EY955" s="28"/>
      <c r="EZ955" s="10"/>
      <c r="FA955" s="82" t="s">
        <v>148</v>
      </c>
      <c r="FB955" s="13"/>
      <c r="FD955" s="10"/>
      <c r="FE955" s="10"/>
      <c r="FF955" s="10"/>
      <c r="FG955" s="10"/>
      <c r="FH955" s="10"/>
      <c r="FI955" s="10"/>
      <c r="FJ955" s="80"/>
      <c r="FK955" s="23" t="s">
        <v>149</v>
      </c>
      <c r="FO955" s="1"/>
      <c r="FQ955" s="80"/>
      <c r="FU955" s="13"/>
      <c r="FV955" s="81"/>
      <c r="FW955" s="82" t="s">
        <v>150</v>
      </c>
      <c r="FY955" s="13"/>
      <c r="FZ955" s="13"/>
      <c r="GC955" s="1"/>
      <c r="GG955" s="1"/>
      <c r="GK955" s="13"/>
    </row>
    <row r="956" spans="1:197" x14ac:dyDescent="0.2">
      <c r="A956" s="17">
        <f t="shared" si="1438"/>
        <v>90</v>
      </c>
      <c r="B956" s="17">
        <f t="shared" si="1438"/>
        <v>20</v>
      </c>
      <c r="C956" s="17">
        <f t="shared" si="1438"/>
        <v>201.2</v>
      </c>
      <c r="J956" s="10"/>
      <c r="P956" s="10"/>
      <c r="Q956" s="82" t="s">
        <v>148</v>
      </c>
      <c r="R956" s="13"/>
      <c r="T956" s="10"/>
      <c r="U956" s="10"/>
      <c r="V956" s="10"/>
      <c r="W956" s="10"/>
      <c r="X956" s="10"/>
      <c r="Y956" s="10"/>
      <c r="Z956" s="80"/>
      <c r="AA956" s="23" t="s">
        <v>149</v>
      </c>
      <c r="AE956" s="1"/>
      <c r="AG956" s="80"/>
      <c r="AK956" s="13"/>
      <c r="AL956" s="81"/>
      <c r="AM956" s="82" t="s">
        <v>150</v>
      </c>
      <c r="AO956" s="13"/>
      <c r="AP956" s="13"/>
      <c r="AS956" s="1"/>
      <c r="AW956" s="1"/>
      <c r="BZ956" s="5" t="s">
        <v>4</v>
      </c>
      <c r="CA956" s="6" t="s">
        <v>5</v>
      </c>
      <c r="CB956" s="7" t="s">
        <v>6</v>
      </c>
      <c r="CC956" s="8" t="s">
        <v>1</v>
      </c>
      <c r="CD956">
        <v>19</v>
      </c>
      <c r="CE956" s="9" t="s">
        <v>7</v>
      </c>
      <c r="CG956" s="90" t="s">
        <v>157</v>
      </c>
      <c r="CH956" s="61">
        <f>CE957-((CH958-CE957)/(EY956-CW956))*CW956</f>
        <v>9.0149952440999233</v>
      </c>
      <c r="CI956" s="10"/>
      <c r="CK956" s="5" t="s">
        <v>4</v>
      </c>
      <c r="CL956" s="6" t="s">
        <v>5</v>
      </c>
      <c r="CM956" s="7" t="s">
        <v>6</v>
      </c>
      <c r="CN956" s="8" t="s">
        <v>1</v>
      </c>
      <c r="CO956" s="10"/>
      <c r="CP956">
        <f t="shared" ref="CP956:CQ958" si="1444">BZ957</f>
        <v>0.93180266183863136</v>
      </c>
      <c r="CQ956">
        <f t="shared" si="1444"/>
        <v>-0.87956522186239505</v>
      </c>
      <c r="CR956">
        <f>CI960</f>
        <v>0</v>
      </c>
      <c r="CS956">
        <f>CL960</f>
        <v>0</v>
      </c>
      <c r="CU956" s="17">
        <f>CU860</f>
        <v>30</v>
      </c>
      <c r="CV956" s="17">
        <f>CV860</f>
        <v>-50</v>
      </c>
      <c r="CW956" s="31">
        <f>CH863</f>
        <v>268.14583464928762</v>
      </c>
      <c r="CY956" s="61">
        <f t="array" ref="CY956:CY958">MMULT(DQ956:DS958,DO956:DO958)</f>
        <v>0.85054245426038289</v>
      </c>
      <c r="CZ956" s="13"/>
      <c r="DA956" s="17">
        <v>1</v>
      </c>
      <c r="DB956">
        <v>0</v>
      </c>
      <c r="DD956" s="73">
        <f>(DB956^2)*(1-COS(RADIANS(CW956+45)))+(COS(RADIANS(CW956+45)))</f>
        <v>0.68385765965078704</v>
      </c>
      <c r="DE956" s="73">
        <f>(DB956*DB957)*(1-COS(RADIANS(CW956+45)))-DB958*(SIN(RADIANS(CW956+45)))</f>
        <v>0.72961544757286234</v>
      </c>
      <c r="DF956" s="73">
        <f>(DB956*DB958)*(1-COS(RADIANS(CW956+45)))+DB957*(SIN(RADIANS(CW956+45)))</f>
        <v>0</v>
      </c>
      <c r="DG956" s="10"/>
      <c r="DH956">
        <f t="array" ref="DH956:DH958">MMULT(DD956:DF958,DA956:DA958)</f>
        <v>0.68385765965078704</v>
      </c>
      <c r="DI956" s="23">
        <f>COS(RADIANS('[1]Biaxial Input'!$F$21))</f>
        <v>-0.9975640502598242</v>
      </c>
      <c r="DK956" s="30">
        <f>(DI956^2)*(1-COS(RADIANS(CV956)))+(COS(RADIANS(CV956)))</f>
        <v>0.99826181678640502</v>
      </c>
      <c r="DL956" s="30">
        <f>(DI956*DI957)*(1-COS(RADIANS(CV956)))-DI958*(SIN(RADIANS(CV956)))</f>
        <v>-2.4857178030640859E-2</v>
      </c>
      <c r="DM956" s="30">
        <f>(DI956*DI958)*(1-COS(RADIANS(CV956)))+DI957*(SIN(RADIANS(CV956)))</f>
        <v>-5.3436559083262246E-2</v>
      </c>
      <c r="DO956">
        <f t="array" ref="DO956:DO958">MMULT(DK956:DM958,DH956:DH958)</f>
        <v>0.70080517082051796</v>
      </c>
      <c r="DQ956" s="28">
        <f>(DB956^2)*(1-COS(RADIANS(CU956)))+(COS(RADIANS(CU956)))</f>
        <v>0.86602540378443871</v>
      </c>
      <c r="DR956" s="28">
        <f>(DB956*DB957)*(1-COS(RADIANS(CU956)))-DB958*(SIN(RADIANS(CU956)))</f>
        <v>-0.49999999999999994</v>
      </c>
      <c r="DS956" s="28">
        <f>(DB956*DB958)*(1-COS(RADIANS(CU956)))+DB957*(SIN(RADIANS(CU956)))</f>
        <v>0</v>
      </c>
      <c r="DU956" s="61">
        <f t="array" ref="DU956:DU958">MMULT(DQ956:DS958,EE956:EE958)</f>
        <v>-0.40473198690975132</v>
      </c>
      <c r="DV956" s="13"/>
      <c r="DW956" s="17">
        <v>1</v>
      </c>
      <c r="DX956">
        <v>0</v>
      </c>
      <c r="DZ956" s="73">
        <f>(DB956^2)*(1-COS(RADIANS(CW956-45)))+(COS(RADIANS(CW956-45)))</f>
        <v>-0.72961544757286234</v>
      </c>
      <c r="EA956" s="73">
        <f>(DB956*DB957)*(1-COS(RADIANS(CW956-45)))-DB958*(SIN(RADIANS(CW956-45)))</f>
        <v>0.68385765965078715</v>
      </c>
      <c r="EB956" s="73">
        <f>(DB956*DB958)*(1-COS(RADIANS(CW956-45)))+DB957*(SIN(RADIANS(CW956-45)))</f>
        <v>0</v>
      </c>
      <c r="EC956" s="10"/>
      <c r="ED956">
        <f t="array" ref="ED956:ED958">MMULT(DZ956:EB958,DA956:DA958)</f>
        <v>-0.72961544757286234</v>
      </c>
      <c r="EE956" s="1">
        <f t="array" ref="EE956:EE958">MMULT(DK956:DM958,ED956:ED958)</f>
        <v>-0.71134847065595463</v>
      </c>
      <c r="EG956">
        <f>CY956+DU956</f>
        <v>0.44581046735063157</v>
      </c>
      <c r="EH956">
        <f>EG956/(SQRT(EG956^2+EG957^2+EG958^2))</f>
        <v>0.31523560458757549</v>
      </c>
      <c r="EJ956">
        <f>Q956+AM956</f>
        <v>0</v>
      </c>
      <c r="EK956">
        <f>EJ956/(SQRT(EJ956^2+EJ957^2+EJ958^2))</f>
        <v>0</v>
      </c>
      <c r="EM956" s="23">
        <f>CY957*DU958-CY958*DU957</f>
        <v>-0.33581178102146636</v>
      </c>
      <c r="EO956" s="15">
        <v>19</v>
      </c>
      <c r="EP956" s="9" t="s">
        <v>7</v>
      </c>
      <c r="EW956" s="17">
        <f>CU956</f>
        <v>30</v>
      </c>
      <c r="EX956" s="17">
        <f>CV956</f>
        <v>-50</v>
      </c>
      <c r="EY956" s="31">
        <f>1+CW956</f>
        <v>269.14583464928762</v>
      </c>
      <c r="EZ956" s="10"/>
      <c r="FA956" s="61">
        <f t="array" ref="FA956:FA958">MMULT(FS956:FU958,FQ956:FQ958)</f>
        <v>0.85747645965862229</v>
      </c>
      <c r="FB956" s="13">
        <f>BW957</f>
        <v>0</v>
      </c>
      <c r="FC956" s="17">
        <v>1</v>
      </c>
      <c r="FD956">
        <v>0</v>
      </c>
      <c r="FF956" s="73">
        <f>(FD956^2)*(1-COS(RADIANS(EY956+45)))+(COS(RADIANS(EY956+45)))</f>
        <v>0.69648705015084522</v>
      </c>
      <c r="FG956" s="73">
        <f>(FD956*FD957)*(1-COS(RADIANS(EY956+45)))-FD958*(SIN(RADIANS(EY956+45)))</f>
        <v>0.71756936178475039</v>
      </c>
      <c r="FH956" s="73">
        <f>(FD956*FD958)*(1-COS(RADIANS(EY956+45)))+FD957*(SIN(RADIANS(EY956+45)))</f>
        <v>0</v>
      </c>
      <c r="FI956" s="10"/>
      <c r="FJ956">
        <f t="array" ref="FJ956:FJ958">MMULT(FF956:FH958,FC956:FC958)</f>
        <v>0.69648705015084522</v>
      </c>
      <c r="FK956" s="23">
        <f>COS(RADIANS(176))</f>
        <v>-0.9975640502598242</v>
      </c>
      <c r="FM956" s="30">
        <f>(FK956^2)*(1-COS(RADIANS(EX956)))+(COS(RADIANS(EX956)))</f>
        <v>0.99826181678640502</v>
      </c>
      <c r="FN956" s="30">
        <f>(FK956*FK957)*(1-COS(RADIANS(EX956)))-FK958*(SIN(RADIANS(EX956)))</f>
        <v>-2.4857178030640859E-2</v>
      </c>
      <c r="FO956" s="30">
        <f>(FK956*FK958)*(1-COS(RADIANS(EX956)))+FK957*(SIN(RADIANS(EX956)))</f>
        <v>-5.3436559083262246E-2</v>
      </c>
      <c r="FQ956">
        <f t="array" ref="FQ956:FQ958">MMULT(FM956:FO958,FJ956:FJ958)</f>
        <v>0.71311317742700353</v>
      </c>
      <c r="FS956" s="28">
        <f>(FD956^2)*(1-COS(RADIANS(EW956)))+(COS(RADIANS(EW956)))</f>
        <v>0.86602540378443871</v>
      </c>
      <c r="FT956" s="28">
        <f>(FD956*FD957)*(1-COS(RADIANS(EW956)))-FD958*(SIN(RADIANS(EW956)))</f>
        <v>-0.49999999999999994</v>
      </c>
      <c r="FU956" s="28">
        <f>(FD956*FD958)*(1-COS(RADIANS(EW956)))+FD957*(SIN(RADIANS(EW956)))</f>
        <v>0</v>
      </c>
      <c r="FW956" s="61">
        <f t="array" ref="FW956:FW958">MMULT(FS956:FU958,GG956:GG958)</f>
        <v>-0.38982633166386471</v>
      </c>
      <c r="FX956" s="13">
        <f>BX957</f>
        <v>0</v>
      </c>
      <c r="FY956" s="17">
        <v>1</v>
      </c>
      <c r="FZ956">
        <v>0</v>
      </c>
      <c r="GB956" s="73">
        <f>(FD956^2)*(1-COS(RADIANS(EY956-45)))+(COS(RADIANS(EY956-45)))</f>
        <v>-0.71756936178475006</v>
      </c>
      <c r="GC956" s="73">
        <f>(FD956*FD957)*(1-COS(RADIANS(EY956-45)))-FD958*(SIN(RADIANS(EY956-45)))</f>
        <v>0.69648705015084567</v>
      </c>
      <c r="GD956" s="73">
        <f>(FD956*FD958)*(1-COS(RADIANS(EY956-45)))+FD957*(SIN(RADIANS(EY956-45)))</f>
        <v>0</v>
      </c>
      <c r="GE956" s="10"/>
      <c r="GF956">
        <f t="array" ref="GF956:GF958">MMULT(GB956:GD958,FC956:FC958)</f>
        <v>-0.71756936178475006</v>
      </c>
      <c r="GG956" s="1">
        <f t="array" ref="GG956:GG958">MMULT(FM956:FO958,GF956:GF958)</f>
        <v>-0.69900939216387037</v>
      </c>
      <c r="GI956">
        <f>FA956+FW956</f>
        <v>0.46765012799475758</v>
      </c>
      <c r="GJ956">
        <f>GI956/(SQRT(GI956^2+GI957^2+GI958^2))</f>
        <v>0.33067857672784984</v>
      </c>
      <c r="GL956" t="e">
        <f>CH957+DC956</f>
        <v>#VALUE!</v>
      </c>
      <c r="GM956" t="e">
        <f>GL956/(SQRT(GL956^2+GL957^2+GL958^2))</f>
        <v>#VALUE!</v>
      </c>
      <c r="GO956" s="27">
        <f>FA957*FW958-FA958*FW957</f>
        <v>-0.33581178102146647</v>
      </c>
    </row>
    <row r="957" spans="1:197" x14ac:dyDescent="0.2">
      <c r="A957" s="17">
        <f t="shared" si="1438"/>
        <v>45</v>
      </c>
      <c r="B957" s="17">
        <f t="shared" si="1438"/>
        <v>25</v>
      </c>
      <c r="C957" s="17">
        <f t="shared" si="1438"/>
        <v>245.2</v>
      </c>
      <c r="E957" s="5" t="s">
        <v>4</v>
      </c>
      <c r="F957" s="6" t="s">
        <v>5</v>
      </c>
      <c r="G957" s="7" t="s">
        <v>6</v>
      </c>
      <c r="H957" s="8" t="s">
        <v>1</v>
      </c>
      <c r="I957">
        <v>2</v>
      </c>
      <c r="J957" s="9" t="s">
        <v>7</v>
      </c>
      <c r="K957">
        <v>2</v>
      </c>
      <c r="M957" s="17">
        <f>A953</f>
        <v>0</v>
      </c>
      <c r="N957" s="17">
        <f>B953</f>
        <v>5</v>
      </c>
      <c r="O957" s="17">
        <f>C953</f>
        <v>109</v>
      </c>
      <c r="P957" s="1"/>
      <c r="Q957" s="61">
        <f t="array" ref="Q957:Q959">MMULT(AI957:AK959,AG957:AG959)</f>
        <v>-0.89889348353757004</v>
      </c>
      <c r="R957" s="13"/>
      <c r="S957" s="17">
        <v>1</v>
      </c>
      <c r="T957">
        <v>0</v>
      </c>
      <c r="V957" s="73">
        <f>(T957^2)*(1-COS(RADIANS(O957+45)))+(COS(RADIANS(O957+45)))</f>
        <v>-0.89879404629916704</v>
      </c>
      <c r="W957" s="73">
        <f>(T957*T958)*(1-COS(RADIANS(O957+45)))-T959*(SIN(RADIANS(O957+45)))</f>
        <v>-0.43837114678907729</v>
      </c>
      <c r="X957" s="73">
        <f>(T957*T959)*(1-COS(RADIANS(O957+45)))+T958*(SIN(RADIANS(O957+45)))</f>
        <v>0</v>
      </c>
      <c r="Y957" s="10"/>
      <c r="Z957">
        <f t="array" ref="Z957:Z959">MMULT(V957:X959,S957:S959)</f>
        <v>-0.89879404629916704</v>
      </c>
      <c r="AA957" s="23">
        <f>COS(RADIANS('[1]Biaxial Input'!$F$21))</f>
        <v>-0.9975640502598242</v>
      </c>
      <c r="AC957" s="30">
        <f>(AA957^2)*(1-COS(RADIANS(N957)))+(COS(RADIANS(N957)))</f>
        <v>0.99998148353170568</v>
      </c>
      <c r="AD957" s="30">
        <f>(AA957*AA958)*(1-COS(RADIANS(N957)))-AA959*(SIN(RADIANS(N957)))</f>
        <v>-2.6479783333051429E-4</v>
      </c>
      <c r="AE957" s="30">
        <f>(AA957*AA959)*(1-COS(RADIANS(N957)))+AA958*(SIN(RADIANS(N957)))</f>
        <v>6.0796772806267756E-3</v>
      </c>
      <c r="AG957">
        <f t="array" ref="AG957:AG959">MMULT(AC957:AE959,Z957:Z959)</f>
        <v>-0.89889348353757004</v>
      </c>
      <c r="AI957" s="28">
        <f>(T957^2)*(1-COS(RADIANS(M957)))+(COS(RADIANS(M957)))</f>
        <v>1</v>
      </c>
      <c r="AJ957" s="28">
        <f>(T957*T958)*(1-COS(RADIANS(M957)))-T959*(SIN(RADIANS(M957)))</f>
        <v>0</v>
      </c>
      <c r="AK957" s="28">
        <f>(T957*T959)*(1-COS(RADIANS(M957)))+T958*(SIN(RADIANS(M957)))</f>
        <v>0</v>
      </c>
      <c r="AM957" s="61">
        <f t="array" ref="AM957:AM959">MMULT(AI957:AK959,AW957:AW959)</f>
        <v>0.43812503098756639</v>
      </c>
      <c r="AN957" s="13"/>
      <c r="AO957" s="17">
        <v>1</v>
      </c>
      <c r="AP957">
        <v>0</v>
      </c>
      <c r="AR957" s="73">
        <f>(T957^2)*(1-COS(RADIANS(O957-45)))+(COS(RADIANS(O957-45)))</f>
        <v>0.43837114678907746</v>
      </c>
      <c r="AS957" s="73">
        <f>(T957*T958)*(1-COS(RADIANS(O957-45)))-T959*(SIN(RADIANS(O957-45)))</f>
        <v>-0.89879404629916704</v>
      </c>
      <c r="AT957" s="73">
        <f>(T957*T959)*(1-COS(RADIANS(O957-45)))+T958*(SIN(RADIANS(O957-45)))</f>
        <v>0</v>
      </c>
      <c r="AU957" s="10"/>
      <c r="AV957">
        <f t="array" ref="AV957:AV959">MMULT(AR957:AT959,S957:S959)</f>
        <v>0.43837114678907746</v>
      </c>
      <c r="AW957" s="1">
        <f t="array" ref="AW957:AW959">MMULT(AC957:AE959,AV957:AV959)</f>
        <v>0.43812503098756639</v>
      </c>
      <c r="BY957" t="s">
        <v>8</v>
      </c>
      <c r="BZ957" s="5">
        <f t="shared" ref="BZ957:CA959" si="1445">BZ867</f>
        <v>0.93180266183863136</v>
      </c>
      <c r="CA957" s="6">
        <f t="shared" si="1445"/>
        <v>-0.87956522186239505</v>
      </c>
      <c r="CB957" s="7">
        <f>CY956</f>
        <v>0.85054245426038289</v>
      </c>
      <c r="CC957" s="8">
        <f>DU956</f>
        <v>-0.40473198690975132</v>
      </c>
      <c r="CE957" s="9">
        <f>((SUMPRODUCT(CB957:CB959,BZ957:BZ959))*(SUMPRODUCT(CB957:CB959,CA957:CA959)))-((SUMPRODUCT(CC957:CC959,BZ957:BZ959))*(SUMPRODUCT(CC957:CC959,CA957:CA959)))</f>
        <v>0</v>
      </c>
      <c r="CG957">
        <v>1</v>
      </c>
      <c r="CH957" t="s">
        <v>161</v>
      </c>
      <c r="CI957" s="67"/>
      <c r="CJ957" s="1" t="s">
        <v>8</v>
      </c>
      <c r="CK957" s="5">
        <f t="shared" ref="CK957:CL959" si="1446">BZ957</f>
        <v>0.93180266183863136</v>
      </c>
      <c r="CL957" s="6">
        <f t="shared" si="1446"/>
        <v>-0.87956522186239505</v>
      </c>
      <c r="CM957" s="7">
        <f>FA956</f>
        <v>0.85747645965862229</v>
      </c>
      <c r="CN957" s="8">
        <f>FW956</f>
        <v>-0.38982633166386471</v>
      </c>
      <c r="CO957" s="10"/>
      <c r="CP957">
        <f t="shared" si="1444"/>
        <v>0.3492962422733713</v>
      </c>
      <c r="CQ957">
        <f t="shared" si="1444"/>
        <v>-0.34518112468713447</v>
      </c>
      <c r="CR957">
        <f>CJ960</f>
        <v>0</v>
      </c>
      <c r="CS957">
        <f>CM960</f>
        <v>0</v>
      </c>
      <c r="CW957" s="28"/>
      <c r="CY957" s="61">
        <v>-7.1572403132275086E-2</v>
      </c>
      <c r="DA957" s="17">
        <v>0</v>
      </c>
      <c r="DB957">
        <v>0</v>
      </c>
      <c r="DD957" s="73">
        <f>(DB956*DB957)*(1-COS(RADIANS(CW956+45)))+DB958*(SIN(RADIANS(CW956+45)))</f>
        <v>-0.72961544757286234</v>
      </c>
      <c r="DE957" s="73">
        <f>(DB957^2)*(1-COS(RADIANS(CW956+45)))+(COS(RADIANS(CW956+45)))</f>
        <v>0.68385765965078704</v>
      </c>
      <c r="DF957" s="73">
        <f>(DB957*DB958)*(1-COS(RADIANS(CW956+45)))-DB956*(SIN(RADIANS(CW956+45)))</f>
        <v>0</v>
      </c>
      <c r="DG957" s="10"/>
      <c r="DH957">
        <v>-0.72961544757286234</v>
      </c>
      <c r="DI957" s="23">
        <f>SIN(RADIANS('[1]Biaxial Input'!$F$21))*(COS(RADIANS(0)))</f>
        <v>6.9756473744125524E-2</v>
      </c>
      <c r="DK957" s="30">
        <f>(DI956*DI957)*(1-COS(RADIANS(CV956)))+DI958*(SIN(RADIANS(CV956)))</f>
        <v>-2.4857178030640859E-2</v>
      </c>
      <c r="DL957" s="30">
        <f>(DI957^2)*(1-COS(RADIANS(CV956)))+(COS(RADIANS(CV956)))</f>
        <v>0.64452579290013434</v>
      </c>
      <c r="DM957" s="30">
        <f>(DI957*DI958)*(1-COS(RADIANS(CV956)))-DI956*(SIN(RADIANS(CV956)))</f>
        <v>-0.76417839735679927</v>
      </c>
      <c r="DO957">
        <v>-0.4872547464526425</v>
      </c>
      <c r="DQ957" s="28">
        <f>(DB956*DB957)*(1-COS(RADIANS(CU956)))+DB958*(SIN(RADIANS(CU956)))</f>
        <v>0.49999999999999994</v>
      </c>
      <c r="DR957" s="28">
        <f>(DB957^2)*(1-COS(RADIANS(CU956)))+(COS(RADIANS(CU956)))</f>
        <v>0.86602540378443871</v>
      </c>
      <c r="DS957" s="28">
        <f>(DB957*DB958)*(1-COS(RADIANS(CU956)))-DB956*(SIN(RADIANS(CU956)))</f>
        <v>0</v>
      </c>
      <c r="DU957" s="61">
        <v>-0.72168057653591822</v>
      </c>
      <c r="DW957" s="17">
        <v>0</v>
      </c>
      <c r="DX957">
        <v>0</v>
      </c>
      <c r="DZ957" s="73">
        <f>(DB956*DB957)*(1-COS(RADIANS(CW956-45)))+DB958*(SIN(RADIANS(CW956-45)))</f>
        <v>-0.68385765965078715</v>
      </c>
      <c r="EA957" s="73">
        <f>(DB957^2)*(1-COS(RADIANS(CW956-45)))+(COS(RADIANS(CW956-45)))</f>
        <v>-0.72961544757286234</v>
      </c>
      <c r="EB957" s="73">
        <f>(DB957*DB958)*(1-COS(RADIANS(CW956-45)))-DB956*(SIN(RADIANS(CW956-45)))</f>
        <v>0</v>
      </c>
      <c r="EC957" s="10"/>
      <c r="ED957">
        <v>-0.68385765965078715</v>
      </c>
      <c r="EE957" s="1">
        <v>-0.42262771924302944</v>
      </c>
      <c r="EG957">
        <f>CY957+DU957</f>
        <v>-0.7932529796681933</v>
      </c>
      <c r="EH957">
        <f>EG957/(SQRT(EG956^2+EG957^2+EG958^2))</f>
        <v>-0.56091456111981397</v>
      </c>
      <c r="EJ957">
        <f>Q957+AM957</f>
        <v>-0.46076845255000365</v>
      </c>
      <c r="EK957">
        <f>EJ957/(SQRT(EJ956^2+EJ957^2+EJ958^2))</f>
        <v>-0.32686611882198596</v>
      </c>
      <c r="EM957" s="23">
        <f>CY958*DU956-CY956*DU958</f>
        <v>0.68851618467589837</v>
      </c>
      <c r="EP957" s="9">
        <f>((SUMPRODUCT(CM957:CM959,BZ957:BZ959))*(SUMPRODUCT(CM957:CM959,CA957:CA959)))-((SUMPRODUCT(CN957:CN959,BZ957:BZ959))*(SUMPRODUCT(CN957:CN959,CA957:CA959)))</f>
        <v>-3.3619747462759531E-2</v>
      </c>
      <c r="EY957" s="28"/>
      <c r="EZ957" s="10"/>
      <c r="FA957" s="61">
        <v>-5.8966439569011597E-2</v>
      </c>
      <c r="FB957" s="13">
        <f>BW958</f>
        <v>0</v>
      </c>
      <c r="FC957" s="17">
        <v>0</v>
      </c>
      <c r="FD957">
        <v>0</v>
      </c>
      <c r="FF957" s="73">
        <f>(FD956*FD957)*(1-COS(RADIANS(EY956+45)))+FD958*(SIN(RADIANS(EY956+45)))</f>
        <v>-0.71756936178475039</v>
      </c>
      <c r="FG957" s="73">
        <f>(FD957^2)*(1-COS(RADIANS(EY956+45)))+(COS(RADIANS(EY956+45)))</f>
        <v>0.69648705015084522</v>
      </c>
      <c r="FH957" s="73">
        <f>(FD957*FD958)*(1-COS(RADIANS(EY956+45)))-FD956*(SIN(RADIANS(EY956+45)))</f>
        <v>0</v>
      </c>
      <c r="FI957" s="10"/>
      <c r="FJ957">
        <v>-0.71756936178475039</v>
      </c>
      <c r="FK957" s="23">
        <f>SIN(RADIANS(176))*(COS(RADIANS(0)))</f>
        <v>6.9756473744125524E-2</v>
      </c>
      <c r="FM957" s="30">
        <f>(FK956*FK957)*(1-COS(RADIANS(EX956)))+FK958*(SIN(RADIANS(EX956)))</f>
        <v>-2.4857178030640859E-2</v>
      </c>
      <c r="FN957" s="30">
        <f>(FK957^2)*(1-COS(RADIANS(EX956)))+(COS(RADIANS(EX956)))</f>
        <v>0.64452579290013434</v>
      </c>
      <c r="FO957" s="30">
        <f>(FK957*FK958)*(1-COS(RADIANS(EX956)))-FK956*(SIN(RADIANS(EX956)))</f>
        <v>-0.76417839735679927</v>
      </c>
      <c r="FQ957">
        <v>-0.47980466446679504</v>
      </c>
      <c r="FS957" s="28">
        <f>(FD956*FD957)*(1-COS(RADIANS(EW956)))+FD958*(SIN(RADIANS(EW956)))</f>
        <v>0.49999999999999994</v>
      </c>
      <c r="FT957" s="28">
        <f>(FD957^2)*(1-COS(RADIANS(EW956)))+(COS(RADIANS(EW956)))</f>
        <v>0.86602540378443871</v>
      </c>
      <c r="FU957" s="28">
        <f>(FD957*FD958)*(1-COS(RADIANS(EW956)))-FD956*(SIN(RADIANS(EW956)))</f>
        <v>0</v>
      </c>
      <c r="FW957" s="61">
        <v>-0.72281977175773116</v>
      </c>
      <c r="FX957" s="13">
        <f>BX958</f>
        <v>0</v>
      </c>
      <c r="FY957" s="17">
        <v>0</v>
      </c>
      <c r="FZ957">
        <v>0</v>
      </c>
      <c r="GB957" s="73">
        <f>(FD956*FD957)*(1-COS(RADIANS(EY956-45)))+FD958*(SIN(RADIANS(EY956-45)))</f>
        <v>-0.69648705015084567</v>
      </c>
      <c r="GC957" s="73">
        <f>(FD957^2)*(1-COS(RADIANS(EY956-45)))+(COS(RADIANS(EY956-45)))</f>
        <v>-0.71756936178475006</v>
      </c>
      <c r="GD957" s="73">
        <f>(FD957*FD958)*(1-COS(RADIANS(EY956-45)))-FD956*(SIN(RADIANS(EY956-45)))</f>
        <v>0</v>
      </c>
      <c r="GE957" s="10"/>
      <c r="GF957">
        <v>-0.69648705015084567</v>
      </c>
      <c r="GG957" s="1">
        <v>-0.43106711886793259</v>
      </c>
      <c r="GI957">
        <f>FA957+FW957</f>
        <v>-0.78178621132674275</v>
      </c>
      <c r="GJ957">
        <f>GI957/(SQRT(GI956^2+GI957^2+GI958^2))</f>
        <v>-0.55280633146727887</v>
      </c>
      <c r="GL957">
        <f>CH958+DC957</f>
        <v>-3.3619747462759531E-2</v>
      </c>
      <c r="GM957" t="e">
        <f>GL957/(SQRT(GL956^2+GL957^2+GL958^2))</f>
        <v>#VALUE!</v>
      </c>
      <c r="GO957" s="27">
        <f>FA958*FW956-FA956*FW958</f>
        <v>0.68851618467589859</v>
      </c>
    </row>
    <row r="958" spans="1:197" x14ac:dyDescent="0.2">
      <c r="A958" s="17">
        <f t="shared" si="1438"/>
        <v>20</v>
      </c>
      <c r="B958" s="17">
        <f t="shared" si="1438"/>
        <v>30</v>
      </c>
      <c r="C958" s="17">
        <f t="shared" si="1438"/>
        <v>177.5</v>
      </c>
      <c r="D958" t="s">
        <v>8</v>
      </c>
      <c r="E958" s="5">
        <f t="shared" ref="E958:F960" si="1447">E1043</f>
        <v>0.93175726557760197</v>
      </c>
      <c r="F958" s="6">
        <f t="shared" si="1447"/>
        <v>-0.87962380347161251</v>
      </c>
      <c r="G958" s="7">
        <f>Q957</f>
        <v>-0.89889348353757004</v>
      </c>
      <c r="H958" s="8">
        <f>AM957</f>
        <v>0.43812503098756639</v>
      </c>
      <c r="J958" s="9">
        <f>((SUMPRODUCT(G958:G960,E958:E960))*(SUMPRODUCT(G958:(G960),F958:F960)))-((SUMPRODUCT(H958:H960,E958:E960))*(SUMPRODUCT(H958:H960,F958:F960)))</f>
        <v>4.3393558207788618E-2</v>
      </c>
      <c r="P958" s="1"/>
      <c r="Q958" s="61">
        <v>0.43694912802918817</v>
      </c>
      <c r="S958" s="17">
        <v>0</v>
      </c>
      <c r="T958">
        <v>0</v>
      </c>
      <c r="V958" s="73">
        <f>(T957*T958)*(1-COS(RADIANS(O957+45)))+T959*(SIN(RADIANS(O957+45)))</f>
        <v>0.43837114678907729</v>
      </c>
      <c r="W958" s="73">
        <f>(T958^2)*(1-COS(RADIANS(O957+45)))+(COS(RADIANS(O957+45)))</f>
        <v>-0.89879404629916704</v>
      </c>
      <c r="X958" s="73">
        <f>(T958*T959)*(1-COS(RADIANS(O957+45)))-T957*(SIN(RADIANS(O957+45)))</f>
        <v>0</v>
      </c>
      <c r="Y958" s="10"/>
      <c r="Z958">
        <v>0.43837114678907729</v>
      </c>
      <c r="AA958" s="23">
        <f>SIN(RADIANS('[1]Biaxial Input'!$F$21))*(COS(RADIANS(0)))</f>
        <v>6.9756473744125524E-2</v>
      </c>
      <c r="AC958" s="30">
        <f>(AA957*AA958)*(1-COS(RADIANS(N957)))+AA959*(SIN(RADIANS(N957)))</f>
        <v>-2.6479783333051429E-4</v>
      </c>
      <c r="AD958" s="30">
        <f>(AA958^2)*(1-COS(RADIANS(N957)))+(COS(RADIANS(N957)))</f>
        <v>0.99621321456003986</v>
      </c>
      <c r="AE958" s="30">
        <f>(AA958*AA959)*(1-COS(RADIANS(N957)))-AA957*(SIN(RADIANS(N957)))</f>
        <v>8.694343573875718E-2</v>
      </c>
      <c r="AG958">
        <v>0.43694912802918817</v>
      </c>
      <c r="AI958" s="28">
        <f>(T957*T958)*(1-COS(RADIANS(M957)))+T959*(SIN(RADIANS(M957)))</f>
        <v>0</v>
      </c>
      <c r="AJ958" s="28">
        <f>(T958^2)*(1-COS(RADIANS(M957)))+(COS(RADIANS(M957)))</f>
        <v>1</v>
      </c>
      <c r="AK958" s="28">
        <f>(T958*T959)*(1-COS(RADIANS(M957)))-T957*(SIN(RADIANS(M957)))</f>
        <v>0</v>
      </c>
      <c r="AM958" s="61">
        <v>0.89527442636125409</v>
      </c>
      <c r="AO958" s="17">
        <v>0</v>
      </c>
      <c r="AP958">
        <v>0</v>
      </c>
      <c r="AR958" s="73">
        <f>(T957*T958)*(1-COS(RADIANS(O957-45)))+T959*(SIN(RADIANS(O957-45)))</f>
        <v>0.89879404629916704</v>
      </c>
      <c r="AS958" s="73">
        <f>(T958^2)*(1-COS(RADIANS(O957-45)))+(COS(RADIANS(O957-45)))</f>
        <v>0.43837114678907746</v>
      </c>
      <c r="AT958" s="73">
        <f>(T958*T959)*(1-COS(RADIANS(O957-45)))-T957*(SIN(RADIANS(O957-45)))</f>
        <v>0</v>
      </c>
      <c r="AU958" s="10"/>
      <c r="AV958">
        <v>0.89879404629916704</v>
      </c>
      <c r="AW958" s="1">
        <v>0.89527442636125409</v>
      </c>
      <c r="BY958" t="s">
        <v>9</v>
      </c>
      <c r="BZ958" s="5">
        <f t="shared" si="1445"/>
        <v>0.3492962422733713</v>
      </c>
      <c r="CA958" s="6">
        <f t="shared" si="1445"/>
        <v>-0.34518112468713447</v>
      </c>
      <c r="CB958" s="7">
        <f>CY957</f>
        <v>-7.1572403132275086E-2</v>
      </c>
      <c r="CC958" s="8">
        <f>DU957</f>
        <v>-0.72168057653591822</v>
      </c>
      <c r="CE958" s="10"/>
      <c r="CH958">
        <f>((SUMPRODUCT(CM957:CM959,CK957:CK959))*(SUMPRODUCT(CM957:CM959,CL957:CL959)))-((SUMPRODUCT(CN957:CN959,CK957:CK959))*(SUMPRODUCT(CN957:CN959,CL957:CL959)))</f>
        <v>-3.3619747462759531E-2</v>
      </c>
      <c r="CI958" s="67"/>
      <c r="CJ958" s="10" t="s">
        <v>9</v>
      </c>
      <c r="CK958" s="5">
        <f t="shared" si="1446"/>
        <v>0.3492962422733713</v>
      </c>
      <c r="CL958" s="6">
        <f t="shared" si="1446"/>
        <v>-0.34518112468713447</v>
      </c>
      <c r="CM958" s="7">
        <f>FA957</f>
        <v>-5.8966439569011597E-2</v>
      </c>
      <c r="CN958" s="8">
        <f>FW957</f>
        <v>-0.72281977175773116</v>
      </c>
      <c r="CP958">
        <f t="shared" si="1444"/>
        <v>-9.8670839279614439E-2</v>
      </c>
      <c r="CQ958">
        <f t="shared" si="1444"/>
        <v>-0.32743703463395935</v>
      </c>
      <c r="CR958">
        <f>CK960</f>
        <v>0</v>
      </c>
      <c r="CS958">
        <f>CN960</f>
        <v>0</v>
      </c>
      <c r="CW958" s="28"/>
      <c r="CY958" s="61">
        <v>-0.52101336317852298</v>
      </c>
      <c r="DA958" s="17">
        <v>0</v>
      </c>
      <c r="DB958">
        <v>1</v>
      </c>
      <c r="DD958" s="73">
        <f>(DB956*DB958)*(1-COS(RADIANS(CW956+45)))-DB957*(SIN(RADIANS(CW956+45)))</f>
        <v>0</v>
      </c>
      <c r="DE958" s="73">
        <f>(DB957*DB958)*(1-COS(RADIANS(CW956+45)))+DB956*(SIN(RADIANS(CW956+45)))</f>
        <v>0</v>
      </c>
      <c r="DF958" s="73">
        <f>(DB958^2)*(1-COS(RADIANS(CW956+45)))+(COS(RADIANS(CW956+45)))</f>
        <v>1</v>
      </c>
      <c r="DG958" s="10"/>
      <c r="DH958">
        <v>0</v>
      </c>
      <c r="DI958" s="23">
        <f>SIN(RADIANS('[1]Biaxial Input'!$F$21))*SIN(RADIANS(0))</f>
        <v>0</v>
      </c>
      <c r="DK958" s="30">
        <f>(DI956*DI958)*(1-COS(RADIANS(CV956)))-DI957*(SIN(RADIANS(CV956)))</f>
        <v>5.3436559083262246E-2</v>
      </c>
      <c r="DL958" s="30">
        <f>(DI957*DI958)*(1-COS(RADIANS(CV956)))+DI956*(SIN(RADIANS(CV956)))</f>
        <v>0.76417839735679927</v>
      </c>
      <c r="DM958" s="30">
        <f>(DI958^2)*(1-COS(RADIANS(CV956)))+(COS(RADIANS(CV956)))</f>
        <v>0.64278760968653936</v>
      </c>
      <c r="DO958">
        <v>-0.52101336317852298</v>
      </c>
      <c r="DQ958" s="28">
        <f>(DB956*DB958)*(1-COS(RADIANS(CU956)))-DB957*(SIN(RADIANS(CU956)))</f>
        <v>0</v>
      </c>
      <c r="DR958" s="28">
        <f>(DB957*DB958)*(1-COS(RADIANS(CU956)))+DB956*(SIN(RADIANS(CU956)))</f>
        <v>0</v>
      </c>
      <c r="DS958" s="28">
        <f>(DB958^2)*(1-COS(RADIANS(CU956)))+(COS(RADIANS(CU956)))</f>
        <v>1</v>
      </c>
      <c r="DU958" s="61">
        <v>-0.56157738934439805</v>
      </c>
      <c r="DW958" s="17">
        <v>0</v>
      </c>
      <c r="DX958">
        <v>1</v>
      </c>
      <c r="DZ958" s="73">
        <f>(DB956*DB956)*(1-COS(RADIANS(CW956-45)))-DB956*(SIN(RADIANS(CW956-45)))</f>
        <v>0</v>
      </c>
      <c r="EA958" s="73">
        <f>(DB957*DB958)*(1-COS(RADIANS(CW956-45)))+DB956*(SIN(RADIANS(CW956-45)))</f>
        <v>0</v>
      </c>
      <c r="EB958" s="73">
        <f>(DB958^2)*(1-COS(RADIANS(CW956-45)))+(COS(RADIANS(CW956-45)))</f>
        <v>0.99999999999999989</v>
      </c>
      <c r="EC958" s="10"/>
      <c r="ED958">
        <v>0</v>
      </c>
      <c r="EE958" s="1">
        <v>-0.56157738934439805</v>
      </c>
      <c r="EG958">
        <f>CY958+DU958</f>
        <v>-1.082590752522921</v>
      </c>
      <c r="EH958">
        <f>EG958/(SQRT(EG956^2+EG957^2+EG958^2))</f>
        <v>-0.76550726235880484</v>
      </c>
      <c r="EJ958">
        <f>Q958+AM958</f>
        <v>1.3322235543904424</v>
      </c>
      <c r="EK958">
        <f>EJ958/(SQRT(EJ956^2+EJ957^2+EJ958^2))</f>
        <v>0.94507065363720366</v>
      </c>
      <c r="EM958" s="23">
        <f>CY956*DU957-CY957*DU956</f>
        <v>-0.64278760968653936</v>
      </c>
      <c r="ER958">
        <f t="shared" ref="ER958:ES960" si="1448">CK957</f>
        <v>0.93180266183863136</v>
      </c>
      <c r="ES958">
        <f t="shared" si="1448"/>
        <v>-0.87956522186239505</v>
      </c>
      <c r="ET958" t="e">
        <f>#REF!</f>
        <v>#REF!</v>
      </c>
      <c r="EU958" t="e">
        <f>#REF!</f>
        <v>#REF!</v>
      </c>
      <c r="EY958" s="28"/>
      <c r="EZ958" s="10"/>
      <c r="FA958" s="61">
        <v>-0.51113313347489919</v>
      </c>
      <c r="FB958" s="13">
        <f>BW959</f>
        <v>0</v>
      </c>
      <c r="FC958" s="17">
        <v>0</v>
      </c>
      <c r="FD958">
        <v>1</v>
      </c>
      <c r="FF958" s="73">
        <f>(FD956*FD958)*(1-COS(RADIANS(EY956+45)))-FD957*(SIN(RADIANS(EY956+45)))</f>
        <v>0</v>
      </c>
      <c r="FG958" s="73">
        <f>(FD957*FD958)*(1-COS(RADIANS(EY956+45)))+FD956*(SIN(RADIANS(EY956+45)))</f>
        <v>0</v>
      </c>
      <c r="FH958" s="73">
        <f>(FD958^2)*(1-COS(RADIANS(EY956+45)))+(COS(RADIANS(EY956+45)))</f>
        <v>1</v>
      </c>
      <c r="FI958" s="10"/>
      <c r="FJ958">
        <v>0</v>
      </c>
      <c r="FK958" s="23">
        <f>SIN(RADIANS(176))*SIN(RADIANS(0))</f>
        <v>0</v>
      </c>
      <c r="FM958" s="30">
        <f>(FK956*FK958)*(1-COS(RADIANS(EX956)))-FK957*(SIN(RADIANS(EX956)))</f>
        <v>5.3436559083262246E-2</v>
      </c>
      <c r="FN958" s="30">
        <f>(FK957*FK958)*(1-COS(RADIANS(EX956)))+FK956*(SIN(RADIANS(EX956)))</f>
        <v>0.76417839735679927</v>
      </c>
      <c r="FO958" s="30">
        <f>(FK958^2)*(1-COS(RADIANS(EX956)))+(COS(RADIANS(EX956)))</f>
        <v>0.64278760968653936</v>
      </c>
      <c r="FQ958">
        <v>-0.51113313347489919</v>
      </c>
      <c r="FS958" s="28">
        <f>(FD956*FD958)*(1-COS(RADIANS(EW956)))-FD957*(SIN(RADIANS(EW956)))</f>
        <v>0</v>
      </c>
      <c r="FT958" s="28">
        <f>(FD957*FD958)*(1-COS(RADIANS(EW956)))+FD956*(SIN(RADIANS(EW956)))</f>
        <v>0</v>
      </c>
      <c r="FU958" s="28">
        <f>(FD958^2)*(1-COS(RADIANS(EW956)))+(COS(RADIANS(EW956)))</f>
        <v>1</v>
      </c>
      <c r="FW958" s="61">
        <v>-0.57058479536138751</v>
      </c>
      <c r="FX958" s="13">
        <f>BX959</f>
        <v>0</v>
      </c>
      <c r="FY958" s="17">
        <v>0</v>
      </c>
      <c r="FZ958">
        <v>1</v>
      </c>
      <c r="GB958" s="73">
        <f>(FD956*FD956)*(1-COS(RADIANS(EY956-45)))-FD956*(SIN(RADIANS(EY956-45)))</f>
        <v>0</v>
      </c>
      <c r="GC958" s="73">
        <f>(FD957*FD958)*(1-COS(RADIANS(EY956-45)))+FD956*(SIN(RADIANS(EY956-45)))</f>
        <v>0</v>
      </c>
      <c r="GD958" s="73">
        <f>(FD958^2)*(1-COS(RADIANS(EY956-45)))+(COS(RADIANS(EY956-45)))</f>
        <v>1</v>
      </c>
      <c r="GE958" s="10"/>
      <c r="GF958">
        <v>0</v>
      </c>
      <c r="GG958" s="1">
        <v>-0.57058479536138751</v>
      </c>
      <c r="GI958">
        <f>FA958+FW958</f>
        <v>-1.0817179288362868</v>
      </c>
      <c r="GJ958">
        <f>GI958/(SQRT(GI956^2+GI957^2+GI958^2))</f>
        <v>-0.76489008281120541</v>
      </c>
      <c r="GL958" t="e">
        <f>#REF!+DC958</f>
        <v>#REF!</v>
      </c>
      <c r="GM958" t="e">
        <f>GL958/(SQRT(GL956^2+GL957^2+GL958^2))</f>
        <v>#REF!</v>
      </c>
      <c r="GO958" s="27">
        <f>FA956*FW957-FA957*FW956</f>
        <v>-0.64278760968653947</v>
      </c>
    </row>
    <row r="959" spans="1:197" x14ac:dyDescent="0.2">
      <c r="A959" s="17">
        <f t="shared" si="1438"/>
        <v>40</v>
      </c>
      <c r="B959" s="17">
        <f t="shared" si="1438"/>
        <v>35</v>
      </c>
      <c r="C959" s="17">
        <f t="shared" si="1438"/>
        <v>250.5</v>
      </c>
      <c r="D959" t="s">
        <v>9</v>
      </c>
      <c r="E959" s="5">
        <f t="shared" si="1447"/>
        <v>0.34942631596765805</v>
      </c>
      <c r="F959" s="6">
        <f t="shared" si="1447"/>
        <v>-0.3450538979128393</v>
      </c>
      <c r="G959" s="7">
        <f t="shared" ref="G959:G960" si="1449">Q958</f>
        <v>0.43694912802918817</v>
      </c>
      <c r="H959" s="8">
        <f t="shared" ref="H959:H960" si="1450">AM958</f>
        <v>0.89527442636125409</v>
      </c>
      <c r="J959" s="10"/>
      <c r="P959" s="1"/>
      <c r="Q959" s="61">
        <v>-3.2649115887333775E-2</v>
      </c>
      <c r="S959" s="17">
        <v>0</v>
      </c>
      <c r="T959">
        <v>1</v>
      </c>
      <c r="V959" s="73">
        <f>(T957*T959)*(1-COS(RADIANS(O957+45)))-T958*(SIN(RADIANS(O957+45)))</f>
        <v>0</v>
      </c>
      <c r="W959" s="73">
        <f>(T958*T959)*(1-COS(RADIANS(O957+45)))+T957*(SIN(RADIANS(O957+45)))</f>
        <v>0</v>
      </c>
      <c r="X959" s="73">
        <f>(T959^2)*(1-COS(RADIANS(O957+45)))+(COS(RADIANS(O957+45)))</f>
        <v>1</v>
      </c>
      <c r="Y959" s="10"/>
      <c r="Z959">
        <v>0</v>
      </c>
      <c r="AA959" s="23">
        <f>SIN(RADIANS('[1]Biaxial Input'!$F$21))*SIN(RADIANS(0))</f>
        <v>0</v>
      </c>
      <c r="AC959" s="30">
        <f>(AA957*AA959)*(1-COS(RADIANS(N957)))-AA958*(SIN(RADIANS(N957)))</f>
        <v>-6.0796772806267756E-3</v>
      </c>
      <c r="AD959" s="30">
        <f>(AA958*AA959)*(1-COS(RADIANS(N957)))+AA957*(SIN(RADIANS(N957)))</f>
        <v>-8.694343573875718E-2</v>
      </c>
      <c r="AE959" s="30">
        <f>(AA959^2)*(1-COS(RADIANS(N957)))+(COS(RADIANS(N957)))</f>
        <v>0.99619469809174555</v>
      </c>
      <c r="AG959">
        <v>-3.2649115887333775E-2</v>
      </c>
      <c r="AI959" s="28">
        <f>(T957*T959)*(1-COS(RADIANS(M957)))-T958*(SIN(RADIANS(M957)))</f>
        <v>0</v>
      </c>
      <c r="AJ959" s="28">
        <f>(T958*T959)*(1-COS(RADIANS(M957)))+T957*(SIN(RADIANS(M957)))</f>
        <v>0</v>
      </c>
      <c r="AK959" s="28">
        <f>(T959^2)*(1-COS(RADIANS(M957)))+(COS(RADIANS(M957)))</f>
        <v>1</v>
      </c>
      <c r="AM959" s="61">
        <v>-8.0809397508405031E-2</v>
      </c>
      <c r="AO959" s="17">
        <v>0</v>
      </c>
      <c r="AP959">
        <v>1</v>
      </c>
      <c r="AR959" s="73">
        <f>(T957*T957)*(1-COS(RADIANS(O957-45)))-T957*(SIN(RADIANS(O957-45)))</f>
        <v>0</v>
      </c>
      <c r="AS959" s="73">
        <f>(T958*T959)*(1-COS(RADIANS(O957-45)))+T957*(SIN(RADIANS(O957-45)))</f>
        <v>0</v>
      </c>
      <c r="AT959" s="73">
        <f>(T959^2)*(1-COS(RADIANS(O957-45)))+(COS(RADIANS(O957-45)))</f>
        <v>1</v>
      </c>
      <c r="AU959" s="10"/>
      <c r="AV959">
        <v>0</v>
      </c>
      <c r="AW959" s="1">
        <v>-8.0809397508405031E-2</v>
      </c>
      <c r="BY959" t="s">
        <v>10</v>
      </c>
      <c r="BZ959" s="5">
        <f t="shared" si="1445"/>
        <v>-9.8670839279614439E-2</v>
      </c>
      <c r="CA959" s="6">
        <f t="shared" si="1445"/>
        <v>-0.32743703463395935</v>
      </c>
      <c r="CB959" s="7">
        <f>CY958</f>
        <v>-0.52101336317852298</v>
      </c>
      <c r="CC959" s="8">
        <f>DU958</f>
        <v>-0.56157738934439805</v>
      </c>
      <c r="CE959" s="10"/>
      <c r="CG959" s="10" t="s">
        <v>160</v>
      </c>
      <c r="CH959" s="10">
        <f>-CH956*((EY956-CW956)/(CH958-CE957))</f>
        <v>268.14583464928762</v>
      </c>
      <c r="CI959" s="67"/>
      <c r="CJ959" s="10" t="s">
        <v>10</v>
      </c>
      <c r="CK959" s="5">
        <f t="shared" si="1446"/>
        <v>-9.8670839279614439E-2</v>
      </c>
      <c r="CL959" s="6">
        <f t="shared" si="1446"/>
        <v>-0.32743703463395935</v>
      </c>
      <c r="CM959" s="7">
        <f>FA958</f>
        <v>-0.51113313347489919</v>
      </c>
      <c r="CN959" s="8">
        <f>FW958</f>
        <v>-0.57058479536138751</v>
      </c>
      <c r="CW959" s="28"/>
      <c r="EI959" s="64">
        <f>(DEGREES(ACOS((EH956*EK956+EH957*EK957+EH958*EK958)/((SQRT(EH956^2+EH957^2+EH958^2))*(SQRT(EK956^2+EK957^2+EK958^2))))))</f>
        <v>122.69143255434648</v>
      </c>
      <c r="ER959">
        <f t="shared" si="1448"/>
        <v>0.3492962422733713</v>
      </c>
      <c r="ES959">
        <f t="shared" si="1448"/>
        <v>-0.34518112468713447</v>
      </c>
      <c r="ET959" t="e">
        <f>#REF!</f>
        <v>#REF!</v>
      </c>
      <c r="EU959" t="e">
        <f>#REF!</f>
        <v>#REF!</v>
      </c>
      <c r="EY959" s="28"/>
      <c r="EZ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GG959" s="1"/>
      <c r="GK959" s="64" t="e">
        <f>(DEGREES(ACOS((GJ956*GM956+GJ957*GM957+GJ958*GM958)/((SQRT(GJ956^2+GJ957^2+GJ958^2))*(SQRT(GM956^2+GM957^2+GM958^2))))))</f>
        <v>#VALUE!</v>
      </c>
    </row>
    <row r="960" spans="1:197" x14ac:dyDescent="0.2">
      <c r="A960" s="17">
        <f t="shared" si="1438"/>
        <v>80</v>
      </c>
      <c r="B960" s="17">
        <f t="shared" si="1438"/>
        <v>40</v>
      </c>
      <c r="C960" s="17">
        <f t="shared" si="1438"/>
        <v>215.7</v>
      </c>
      <c r="D960" t="s">
        <v>10</v>
      </c>
      <c r="E960" s="5">
        <f t="shared" si="1447"/>
        <v>-9.863897684293281E-2</v>
      </c>
      <c r="F960" s="6">
        <f t="shared" si="1447"/>
        <v>-0.32741376254105431</v>
      </c>
      <c r="G960" s="7">
        <f t="shared" si="1449"/>
        <v>-3.2649115887333775E-2</v>
      </c>
      <c r="H960" s="8">
        <f t="shared" si="1450"/>
        <v>-8.0809397508405031E-2</v>
      </c>
      <c r="J960" s="10"/>
      <c r="P960" s="1"/>
      <c r="Z960" s="10"/>
      <c r="AA960" s="10"/>
      <c r="AB960" s="10"/>
      <c r="AC960" s="10"/>
      <c r="AD960" s="10"/>
      <c r="AE960" s="10"/>
      <c r="AF960" s="10"/>
      <c r="AG960" s="10"/>
      <c r="AH960" s="10"/>
      <c r="AW960" s="1"/>
      <c r="CS960" s="15"/>
      <c r="ER960">
        <f t="shared" si="1448"/>
        <v>-9.8670839279614439E-2</v>
      </c>
      <c r="ES960">
        <f t="shared" si="1448"/>
        <v>-0.32743703463395935</v>
      </c>
      <c r="ET960" t="e">
        <f>#REF!</f>
        <v>#REF!</v>
      </c>
      <c r="EU960" t="e">
        <f>#REF!</f>
        <v>#REF!</v>
      </c>
      <c r="EY960" s="28"/>
      <c r="EZ960" s="10"/>
      <c r="FA960" s="82" t="s">
        <v>148</v>
      </c>
      <c r="FB960" s="13"/>
      <c r="FD960" s="10"/>
      <c r="FE960" s="10"/>
      <c r="FF960" s="10"/>
      <c r="FG960" s="10"/>
      <c r="FH960" s="10"/>
      <c r="FI960" s="10"/>
      <c r="FJ960" s="80"/>
      <c r="FK960" s="23" t="s">
        <v>149</v>
      </c>
      <c r="FO960" s="1"/>
      <c r="FQ960" s="80"/>
      <c r="FU960" s="13"/>
      <c r="FV960" s="81"/>
      <c r="FW960" s="82" t="s">
        <v>150</v>
      </c>
      <c r="FY960" s="13"/>
      <c r="FZ960" s="13"/>
      <c r="GC960" s="1"/>
      <c r="GG960" s="1"/>
      <c r="GK960" s="13"/>
      <c r="GO960" s="15"/>
    </row>
    <row r="961" spans="1:197" x14ac:dyDescent="0.2">
      <c r="A961" s="17">
        <f t="shared" si="1438"/>
        <v>120</v>
      </c>
      <c r="B961" s="17">
        <f t="shared" si="1438"/>
        <v>45</v>
      </c>
      <c r="C961" s="17">
        <f t="shared" si="1438"/>
        <v>167.8</v>
      </c>
      <c r="P961" s="1"/>
      <c r="Q961" s="82" t="s">
        <v>148</v>
      </c>
      <c r="R961" s="13"/>
      <c r="T961" s="10"/>
      <c r="U961" s="10"/>
      <c r="V961" s="10"/>
      <c r="W961" s="10"/>
      <c r="X961" s="10"/>
      <c r="Y961" s="10"/>
      <c r="Z961" s="80"/>
      <c r="AA961" s="23" t="s">
        <v>149</v>
      </c>
      <c r="AE961" s="1"/>
      <c r="AG961" s="80"/>
      <c r="AK961" s="13"/>
      <c r="AL961" s="81"/>
      <c r="AM961" s="82" t="s">
        <v>150</v>
      </c>
      <c r="AO961" s="13"/>
      <c r="AP961" s="13"/>
      <c r="AS961" s="1"/>
      <c r="AW961" s="1"/>
      <c r="BV961" s="90" t="s">
        <v>146</v>
      </c>
      <c r="BW961" s="17" t="s">
        <v>145</v>
      </c>
      <c r="BX961" s="17" t="s">
        <v>147</v>
      </c>
      <c r="CU961" s="17" t="s">
        <v>146</v>
      </c>
      <c r="CV961" s="17" t="s">
        <v>145</v>
      </c>
      <c r="CW961" s="31" t="s">
        <v>147</v>
      </c>
      <c r="CX961" s="1"/>
      <c r="CY961" s="82" t="s">
        <v>148</v>
      </c>
      <c r="CZ961" s="13"/>
      <c r="DB961" s="10"/>
      <c r="DC961" s="10"/>
      <c r="DD961" s="10"/>
      <c r="DE961" s="10"/>
      <c r="DF961" s="10"/>
      <c r="DG961" s="10"/>
      <c r="DH961" s="80"/>
      <c r="DI961" s="23" t="s">
        <v>149</v>
      </c>
      <c r="DM961" s="1"/>
      <c r="DO961" s="80"/>
      <c r="DS961" s="13"/>
      <c r="DT961" s="81"/>
      <c r="DU961" s="82" t="s">
        <v>150</v>
      </c>
      <c r="DW961" s="13"/>
      <c r="DX961" s="13"/>
      <c r="EA961" s="1"/>
      <c r="EE961" s="1"/>
    </row>
    <row r="962" spans="1:197" x14ac:dyDescent="0.2">
      <c r="A962" s="17">
        <f t="shared" si="1438"/>
        <v>90</v>
      </c>
      <c r="B962" s="17">
        <f t="shared" si="1438"/>
        <v>50</v>
      </c>
      <c r="C962" s="17">
        <f t="shared" si="1438"/>
        <v>209.4</v>
      </c>
      <c r="E962" s="5" t="s">
        <v>4</v>
      </c>
      <c r="F962" s="6" t="s">
        <v>5</v>
      </c>
      <c r="G962" s="7" t="s">
        <v>6</v>
      </c>
      <c r="H962" s="8" t="s">
        <v>1</v>
      </c>
      <c r="I962">
        <v>3</v>
      </c>
      <c r="J962" s="9" t="s">
        <v>7</v>
      </c>
      <c r="K962">
        <v>3</v>
      </c>
      <c r="M962" s="17">
        <f>A954</f>
        <v>85</v>
      </c>
      <c r="N962" s="17">
        <f>B954</f>
        <v>10</v>
      </c>
      <c r="O962" s="17">
        <f>C954</f>
        <v>114.6</v>
      </c>
      <c r="P962" s="1"/>
      <c r="Q962" s="61">
        <f t="array" ref="Q962:Q964">MMULT(AI962:AK964,AG962:AG964)</f>
        <v>-0.42469854190187173</v>
      </c>
      <c r="R962" s="13"/>
      <c r="S962" s="17">
        <v>1</v>
      </c>
      <c r="T962">
        <v>0</v>
      </c>
      <c r="V962" s="73">
        <f>(T962^2)*(1-COS(RADIANS(O962+45)))+(COS(RADIANS(O962+45)))</f>
        <v>-0.93728198949189145</v>
      </c>
      <c r="W962" s="73">
        <f>(T962*T963)*(1-COS(RADIANS(O962+45)))-T964*(SIN(RADIANS(O962+45)))</f>
        <v>-0.34857204732181535</v>
      </c>
      <c r="X962" s="73">
        <f>(T962*T964)*(1-COS(RADIANS(O962+45)))+T963*(SIN(RADIANS(O962+45)))</f>
        <v>0</v>
      </c>
      <c r="Y962" s="10"/>
      <c r="Z962">
        <f t="array" ref="Z962:Z964">MMULT(V962:X964,S962:S964)</f>
        <v>-0.93728198949189145</v>
      </c>
      <c r="AA962" s="23">
        <f>COS(RADIANS('[1]Biaxial Input'!$F$21))</f>
        <v>-0.9975640502598242</v>
      </c>
      <c r="AC962" s="30">
        <f>(AA962^2)*(1-COS(RADIANS(N962)))+(COS(RADIANS(N962)))</f>
        <v>0.99992607504832687</v>
      </c>
      <c r="AD962" s="30">
        <f>(AA962*AA963)*(1-COS(RADIANS(N962)))-AA964*(SIN(RADIANS(N962)))</f>
        <v>-1.0571760619211149E-3</v>
      </c>
      <c r="AE962" s="30">
        <f>(AA962*AA964)*(1-COS(RADIANS(N962)))+AA963*(SIN(RADIANS(N962)))</f>
        <v>1.2113084546138469E-2</v>
      </c>
      <c r="AG962">
        <f t="array" ref="AG962:AG964">MMULT(AC962:AE964,Z962:Z964)</f>
        <v>-0.93758120299039771</v>
      </c>
      <c r="AI962" s="28">
        <f>(T962^2)*(1-COS(RADIANS(M962)))+(COS(RADIANS(M962)))</f>
        <v>8.7155742747658138E-2</v>
      </c>
      <c r="AJ962" s="28">
        <f>(T962*T963)*(1-COS(RADIANS(M962)))-T964*(SIN(RADIANS(M962)))</f>
        <v>-0.99619469809174555</v>
      </c>
      <c r="AK962" s="28">
        <f>(T962*T964)*(1-COS(RADIANS(M962)))+T963*(SIN(RADIANS(M962)))</f>
        <v>0</v>
      </c>
      <c r="AM962" s="61">
        <f t="array" ref="AM962:AM964">MMULT(AI962:AK964,AW962:AW964)</f>
        <v>-0.888940589807519</v>
      </c>
      <c r="AN962" s="13"/>
      <c r="AO962" s="17">
        <v>1</v>
      </c>
      <c r="AP962">
        <v>0</v>
      </c>
      <c r="AR962" s="73">
        <f>(T962^2)*(1-COS(RADIANS(O962-45)))+(COS(RADIANS(O962-45)))</f>
        <v>0.34857204732181529</v>
      </c>
      <c r="AS962" s="73">
        <f>(T962*T963)*(1-COS(RADIANS(O962-45)))-T964*(SIN(RADIANS(O962-45)))</f>
        <v>-0.93728198949189145</v>
      </c>
      <c r="AT962" s="73">
        <f>(T962*T964)*(1-COS(RADIANS(O962-45)))+T963*(SIN(RADIANS(O962-45)))</f>
        <v>0</v>
      </c>
      <c r="AU962" s="10"/>
      <c r="AV962">
        <f t="array" ref="AV962:AV964">MMULT(AR962:AT964,S962:S964)</f>
        <v>0.34857204732181529</v>
      </c>
      <c r="AW962" s="1">
        <f t="array" ref="AW962:AW964">MMULT(AC962:AE964,AV962:AV964)</f>
        <v>0.34755540706750182</v>
      </c>
      <c r="BV962" s="17">
        <f>BV866</f>
        <v>0</v>
      </c>
      <c r="BW962" s="17">
        <f t="shared" ref="BW962:BX962" si="1451">BW866</f>
        <v>0</v>
      </c>
      <c r="BX962" s="17">
        <f t="shared" si="1451"/>
        <v>111.4</v>
      </c>
      <c r="BZ962" s="5" t="s">
        <v>4</v>
      </c>
      <c r="CA962" s="6" t="s">
        <v>5</v>
      </c>
      <c r="CB962" s="7" t="s">
        <v>6</v>
      </c>
      <c r="CC962" s="8" t="s">
        <v>1</v>
      </c>
      <c r="CD962">
        <v>1</v>
      </c>
      <c r="CE962" s="9" t="s">
        <v>7</v>
      </c>
      <c r="CG962" s="90" t="s">
        <v>157</v>
      </c>
      <c r="CH962" s="61">
        <f>CE963-((CH964-CE963)/(EY962-CW962))*CW962</f>
        <v>3.642040698906845</v>
      </c>
      <c r="CI962" s="10"/>
      <c r="CK962" s="5" t="s">
        <v>4</v>
      </c>
      <c r="CL962" s="6" t="s">
        <v>5</v>
      </c>
      <c r="CM962" s="7" t="s">
        <v>6</v>
      </c>
      <c r="CN962" s="8" t="s">
        <v>1</v>
      </c>
      <c r="CO962" s="10"/>
      <c r="CP962">
        <f t="shared" ref="CP962:CQ964" si="1452">BZ963</f>
        <v>0.93180266183863136</v>
      </c>
      <c r="CQ962">
        <f t="shared" si="1452"/>
        <v>-0.87956522186239505</v>
      </c>
      <c r="CR962">
        <f>CI966</f>
        <v>0</v>
      </c>
      <c r="CS962">
        <f>CL966</f>
        <v>0</v>
      </c>
      <c r="CU962" s="17">
        <f>CU866</f>
        <v>0</v>
      </c>
      <c r="CV962" s="17">
        <f>CV866</f>
        <v>0</v>
      </c>
      <c r="CW962" s="31">
        <f>CH869</f>
        <v>110.98816757970239</v>
      </c>
      <c r="CX962" s="10"/>
      <c r="CY962" s="61">
        <f t="array" ref="CY962:CY964">MMULT(DQ962:DS964,DO962:DO964)</f>
        <v>-0.91346144106976579</v>
      </c>
      <c r="CZ962" s="13"/>
      <c r="DA962" s="17">
        <v>1</v>
      </c>
      <c r="DB962">
        <v>0</v>
      </c>
      <c r="DD962" s="73">
        <f>(DB962^2)*(1-COS(RADIANS(CW962+45)))+(COS(RADIANS(CW962+45)))</f>
        <v>-0.91346144106976579</v>
      </c>
      <c r="DE962" s="73">
        <f>(DB962*DB963)*(1-COS(RADIANS(CW962+45)))-DB964*(SIN(RADIANS(CW962+45)))</f>
        <v>-0.40692529496056989</v>
      </c>
      <c r="DF962" s="73">
        <f>(DB962*DB964)*(1-COS(RADIANS(CW962+45)))+DB963*(SIN(RADIANS(CW962+45)))</f>
        <v>0</v>
      </c>
      <c r="DG962" s="10"/>
      <c r="DH962">
        <f t="array" ref="DH962:DH964">MMULT(DD962:DF964,DA962:DA964)</f>
        <v>-0.91346144106976579</v>
      </c>
      <c r="DI962" s="23">
        <f>COS(RADIANS('[1]Biaxial Input'!$F$21))</f>
        <v>-0.9975640502598242</v>
      </c>
      <c r="DK962" s="30">
        <f>(DI962^2)*(1-COS(RADIANS(CV962)))+(COS(RADIANS(CV962)))</f>
        <v>1</v>
      </c>
      <c r="DL962" s="30">
        <f>(DI962*DI963)*(1-COS(RADIANS(CV962)))-DI964*(SIN(RADIANS(CV962)))</f>
        <v>0</v>
      </c>
      <c r="DM962" s="30">
        <f>(DI962*DI964)*(1-COS(RADIANS(CV962)))+DI963*(SIN(RADIANS(CV962)))</f>
        <v>0</v>
      </c>
      <c r="DO962">
        <f t="array" ref="DO962:DO964">MMULT(DK962:DM964,DH962:DH964)</f>
        <v>-0.91346144106976579</v>
      </c>
      <c r="DQ962" s="28">
        <f>(DB962^2)*(1-COS(RADIANS(CU962)))+(COS(RADIANS(CU962)))</f>
        <v>1</v>
      </c>
      <c r="DR962" s="28">
        <f>(DB962*DB963)*(1-COS(RADIANS(CU962)))-DB964*(SIN(RADIANS(CU962)))</f>
        <v>0</v>
      </c>
      <c r="DS962" s="28">
        <f>(DB962*DB964)*(1-COS(RADIANS(CU962)))+DB963*(SIN(RADIANS(CU962)))</f>
        <v>0</v>
      </c>
      <c r="DU962" s="61">
        <f t="array" ref="DU962:DU964">MMULT(DQ962:DS964,EE962:EE964)</f>
        <v>0.40692529496057023</v>
      </c>
      <c r="DV962" s="13">
        <f>H963</f>
        <v>-0.888940589807519</v>
      </c>
      <c r="DW962" s="17">
        <v>1</v>
      </c>
      <c r="DX962">
        <v>0</v>
      </c>
      <c r="DZ962" s="73">
        <f>(DB962^2)*(1-COS(RADIANS(CW962-45)))+(COS(RADIANS(CW962-45)))</f>
        <v>0.40692529496057023</v>
      </c>
      <c r="EA962" s="73">
        <f>(DB962*DB963)*(1-COS(RADIANS(CW962-45)))-DB964*(SIN(RADIANS(CW962-45)))</f>
        <v>-0.91346144106976568</v>
      </c>
      <c r="EB962" s="73">
        <f>(DB962*DB964)*(1-COS(RADIANS(CW962-45)))+DB963*(SIN(RADIANS(CW962-45)))</f>
        <v>0</v>
      </c>
      <c r="EC962" s="10"/>
      <c r="ED962">
        <f t="array" ref="ED962:ED964">MMULT(DZ962:EB964,DA962:DA964)</f>
        <v>0.40692529496057023</v>
      </c>
      <c r="EE962" s="1">
        <f t="array" ref="EE962:EE964">MMULT(DK962:DM964,ED962:ED964)</f>
        <v>0.40692529496057023</v>
      </c>
      <c r="EG962">
        <f>CY962+DU962</f>
        <v>-0.50653614610919551</v>
      </c>
      <c r="EH962">
        <f>EG962/(SQRT(EG962^2+EG963^2+EG964^2))</f>
        <v>-0.358175143829912</v>
      </c>
      <c r="EJ962">
        <f>Q962+AM962</f>
        <v>-1.3136391317093907</v>
      </c>
      <c r="EK962">
        <f>EJ962/(SQRT(EJ962^2+EJ963^2+EJ964^2))</f>
        <v>-0.92888313806371836</v>
      </c>
      <c r="EM962" s="23">
        <f>CY963*DU964-CY964*DU963</f>
        <v>0</v>
      </c>
      <c r="EO962" s="15">
        <v>1</v>
      </c>
      <c r="EP962" s="9" t="s">
        <v>7</v>
      </c>
      <c r="EW962" s="17">
        <f>CU962</f>
        <v>0</v>
      </c>
      <c r="EX962" s="17">
        <f>CV962</f>
        <v>0</v>
      </c>
      <c r="EY962" s="31">
        <f>1+CW962</f>
        <v>111.98816757970239</v>
      </c>
      <c r="EZ962" s="10"/>
      <c r="FA962" s="61">
        <f t="array" ref="FA962:FA964">MMULT(FS962:FU964,FQ962:FQ964)</f>
        <v>-0.92042414210510426</v>
      </c>
      <c r="FB962" s="13">
        <f>BW963</f>
        <v>5</v>
      </c>
      <c r="FC962" s="17">
        <v>1</v>
      </c>
      <c r="FD962">
        <v>0</v>
      </c>
      <c r="FF962" s="73">
        <f>(FD962^2)*(1-COS(RADIANS(EY962+45)))+(COS(RADIANS(EY962+45)))</f>
        <v>-0.92042414210510426</v>
      </c>
      <c r="FG962" s="73">
        <f>(FD962*FD963)*(1-COS(RADIANS(EY962+45)))-FD964*(SIN(RADIANS(EY962+45)))</f>
        <v>-0.39092121793282442</v>
      </c>
      <c r="FH962" s="73">
        <f>(FD962*FD964)*(1-COS(RADIANS(EY962+45)))+FD963*(SIN(RADIANS(EY962+45)))</f>
        <v>0</v>
      </c>
      <c r="FI962" s="10"/>
      <c r="FJ962">
        <f t="array" ref="FJ962:FJ964">MMULT(FF962:FH964,FC962:FC964)</f>
        <v>-0.92042414210510426</v>
      </c>
      <c r="FK962" s="23">
        <f>COS(RADIANS(176))</f>
        <v>-0.9975640502598242</v>
      </c>
      <c r="FM962" s="30">
        <f>(FK962^2)*(1-COS(RADIANS(EX962)))+(COS(RADIANS(EX962)))</f>
        <v>1</v>
      </c>
      <c r="FN962" s="30">
        <f>(FK962*FK963)*(1-COS(RADIANS(EX962)))-FK964*(SIN(RADIANS(EX962)))</f>
        <v>0</v>
      </c>
      <c r="FO962" s="30">
        <f>(FK962*FK964)*(1-COS(RADIANS(EX962)))+FK963*(SIN(RADIANS(EX962)))</f>
        <v>0</v>
      </c>
      <c r="FQ962">
        <f t="array" ref="FQ962:FQ964">MMULT(FM962:FO964,FJ962:FJ964)</f>
        <v>-0.92042414210510426</v>
      </c>
      <c r="FS962" s="28">
        <f>(FD962^2)*(1-COS(RADIANS(EW962)))+(COS(RADIANS(EW962)))</f>
        <v>1</v>
      </c>
      <c r="FT962" s="28">
        <f>(FD962*FD963)*(1-COS(RADIANS(EW962)))-FD964*(SIN(RADIANS(EW962)))</f>
        <v>0</v>
      </c>
      <c r="FU962" s="28">
        <f>(FD962*FD964)*(1-COS(RADIANS(EW962)))+FD963*(SIN(RADIANS(EW962)))</f>
        <v>0</v>
      </c>
      <c r="FW962" s="61">
        <f t="array" ref="FW962:FW964">MMULT(FS962:FU964,GG962:GG964)</f>
        <v>0.39092121793282453</v>
      </c>
      <c r="FX962" s="13">
        <f>BX963</f>
        <v>109</v>
      </c>
      <c r="FY962" s="17">
        <v>1</v>
      </c>
      <c r="FZ962">
        <v>0</v>
      </c>
      <c r="GB962" s="73">
        <f>(FD962^2)*(1-COS(RADIANS(EY962-45)))+(COS(RADIANS(EY962-45)))</f>
        <v>0.39092121793282453</v>
      </c>
      <c r="GC962" s="73">
        <f>(FD962*FD963)*(1-COS(RADIANS(EY962-45)))-FD964*(SIN(RADIANS(EY962-45)))</f>
        <v>-0.92042414210510426</v>
      </c>
      <c r="GD962" s="73">
        <f>(FD962*FD964)*(1-COS(RADIANS(EY962-45)))+FD963*(SIN(RADIANS(EY962-45)))</f>
        <v>0</v>
      </c>
      <c r="GE962" s="10"/>
      <c r="GF962">
        <f t="array" ref="GF962:GF964">MMULT(GB962:GD964,FC962:FC964)</f>
        <v>0.39092121793282453</v>
      </c>
      <c r="GG962" s="1">
        <f t="array" ref="GG962:GG964">MMULT(FM962:FO964,GF962:GF964)</f>
        <v>0.39092121793282453</v>
      </c>
      <c r="GI962">
        <f>FA962+FW962</f>
        <v>-0.52950292417227973</v>
      </c>
      <c r="GJ962">
        <f>GI962/(SQRT(GI962^2+GI963^2+GI964^2))</f>
        <v>-0.37441510834032532</v>
      </c>
      <c r="GL962" t="e">
        <f>CH963+DC962</f>
        <v>#VALUE!</v>
      </c>
      <c r="GM962" t="e">
        <f>GL962/(SQRT(GL962^2+GL963^2+GL964^2))</f>
        <v>#VALUE!</v>
      </c>
      <c r="GO962" s="27">
        <f>FA963*FW964-FA964*FW963</f>
        <v>0</v>
      </c>
    </row>
    <row r="963" spans="1:197" x14ac:dyDescent="0.2">
      <c r="A963" s="17">
        <f t="shared" si="1438"/>
        <v>70</v>
      </c>
      <c r="B963" s="17">
        <f t="shared" si="1438"/>
        <v>-5</v>
      </c>
      <c r="C963" s="17">
        <f t="shared" si="1438"/>
        <v>220.3</v>
      </c>
      <c r="D963" t="s">
        <v>8</v>
      </c>
      <c r="E963" s="5">
        <f t="shared" ref="E963:F965" si="1453">E958</f>
        <v>0.93175726557760197</v>
      </c>
      <c r="F963" s="6">
        <f t="shared" si="1453"/>
        <v>-0.87962380347161251</v>
      </c>
      <c r="G963" s="7">
        <f>Q962</f>
        <v>-0.42469854190187173</v>
      </c>
      <c r="H963" s="8">
        <f>AM962</f>
        <v>-0.888940589807519</v>
      </c>
      <c r="J963" s="9">
        <f>((SUMPRODUCT(G963:G965,E963:E965))*(SUMPRODUCT(G963:(G965),F963:F965)))-((SUMPRODUCT(H963:H965,E963:E965))*(SUMPRODUCT(H963:H965,F963:F965)))</f>
        <v>-3.9024091657047011E-2</v>
      </c>
      <c r="P963" s="1"/>
      <c r="Q963" s="61">
        <v>-0.90400630303711393</v>
      </c>
      <c r="S963" s="17">
        <v>0</v>
      </c>
      <c r="T963">
        <v>0</v>
      </c>
      <c r="V963" s="73">
        <f>(T962*T963)*(1-COS(RADIANS(O962+45)))+T964*(SIN(RADIANS(O962+45)))</f>
        <v>0.34857204732181535</v>
      </c>
      <c r="W963" s="73">
        <f>(T963^2)*(1-COS(RADIANS(O962+45)))+(COS(RADIANS(O962+45)))</f>
        <v>-0.93728198949189145</v>
      </c>
      <c r="X963" s="73">
        <f>(T963*T964)*(1-COS(RADIANS(O962+45)))-T962*(SIN(RADIANS(O962+45)))</f>
        <v>0</v>
      </c>
      <c r="Y963" s="10"/>
      <c r="Z963">
        <v>0.34857204732181535</v>
      </c>
      <c r="AA963" s="23">
        <f>SIN(RADIANS('[1]Biaxial Input'!$F$21))*(COS(RADIANS(0)))</f>
        <v>6.9756473744125524E-2</v>
      </c>
      <c r="AC963" s="30">
        <f>(AA962*AA963)*(1-COS(RADIANS(N962)))+AA964*(SIN(RADIANS(N962)))</f>
        <v>-1.0571760619211149E-3</v>
      </c>
      <c r="AD963" s="30">
        <f>(AA963^2)*(1-COS(RADIANS(N962)))+(COS(RADIANS(N962)))</f>
        <v>0.98488167796388115</v>
      </c>
      <c r="AE963" s="30">
        <f>(AA963*AA964)*(1-COS(RADIANS(N962)))-AA962*(SIN(RADIANS(N962)))</f>
        <v>0.17322517943366056</v>
      </c>
      <c r="AG963">
        <v>0.34429309494017546</v>
      </c>
      <c r="AI963" s="28">
        <f>(T962*T963)*(1-COS(RADIANS(M962)))+T964*(SIN(RADIANS(M962)))</f>
        <v>0.99619469809174555</v>
      </c>
      <c r="AJ963" s="28">
        <f>(T963^2)*(1-COS(RADIANS(M962)))+(COS(RADIANS(M962)))</f>
        <v>8.7155742747658138E-2</v>
      </c>
      <c r="AK963" s="28">
        <f>(T963*T964)*(1-COS(RADIANS(M962)))-T962*(SIN(RADIANS(M962)))</f>
        <v>0</v>
      </c>
      <c r="AM963" s="61">
        <v>0.42665523641601805</v>
      </c>
      <c r="AO963" s="17">
        <v>0</v>
      </c>
      <c r="AP963">
        <v>0</v>
      </c>
      <c r="AR963" s="73">
        <f>(T962*T963)*(1-COS(RADIANS(O962-45)))+T964*(SIN(RADIANS(O962-45)))</f>
        <v>0.93728198949189145</v>
      </c>
      <c r="AS963" s="73">
        <f>(T963^2)*(1-COS(RADIANS(O962-45)))+(COS(RADIANS(O962-45)))</f>
        <v>0.34857204732181529</v>
      </c>
      <c r="AT963" s="73">
        <f>(T963*T964)*(1-COS(RADIANS(O962-45)))-T962*(SIN(RADIANS(O962-45)))</f>
        <v>0</v>
      </c>
      <c r="AU963" s="10"/>
      <c r="AV963">
        <v>0.93728198949189145</v>
      </c>
      <c r="AW963" s="1">
        <v>0.92274335651181538</v>
      </c>
      <c r="BV963" s="17">
        <f t="shared" ref="BV963:BX978" si="1454">BV867</f>
        <v>0</v>
      </c>
      <c r="BW963" s="17">
        <f t="shared" si="1454"/>
        <v>5</v>
      </c>
      <c r="BX963" s="17">
        <f t="shared" si="1454"/>
        <v>109</v>
      </c>
      <c r="BY963" s="1" t="s">
        <v>8</v>
      </c>
      <c r="BZ963" s="5">
        <f>BZ957</f>
        <v>0.93180266183863136</v>
      </c>
      <c r="CA963" s="6">
        <f>CA957</f>
        <v>-0.87956522186239505</v>
      </c>
      <c r="CB963" s="7">
        <f>CY962</f>
        <v>-0.91346144106976579</v>
      </c>
      <c r="CC963" s="8">
        <f>DU962</f>
        <v>0.40692529496057023</v>
      </c>
      <c r="CE963" s="9">
        <f>((SUMPRODUCT(CB963:CB965,BZ963:BZ965))*(SUMPRODUCT(CB963:CB965,CA963:CA965)))-((SUMPRODUCT(CC963:CC965,BZ963:BZ965))*(SUMPRODUCT(CC963:CC965,CA963:CA965)))</f>
        <v>0</v>
      </c>
      <c r="CG963">
        <v>1</v>
      </c>
      <c r="CH963" t="s">
        <v>161</v>
      </c>
      <c r="CI963" s="67"/>
      <c r="CJ963" s="1" t="s">
        <v>8</v>
      </c>
      <c r="CK963" s="5">
        <f t="shared" ref="CK963:CL965" si="1455">BZ963</f>
        <v>0.93180266183863136</v>
      </c>
      <c r="CL963" s="6">
        <f t="shared" si="1455"/>
        <v>-0.87956522186239505</v>
      </c>
      <c r="CM963" s="7">
        <f>FA962</f>
        <v>-0.92042414210510426</v>
      </c>
      <c r="CN963" s="8">
        <f>FW962</f>
        <v>0.39092121793282453</v>
      </c>
      <c r="CO963" s="10"/>
      <c r="CP963">
        <f t="shared" si="1452"/>
        <v>0.3492962422733713</v>
      </c>
      <c r="CQ963">
        <f t="shared" si="1452"/>
        <v>-0.34518112468713447</v>
      </c>
      <c r="CR963">
        <f>CJ966</f>
        <v>0</v>
      </c>
      <c r="CS963">
        <f>CM966</f>
        <v>0</v>
      </c>
      <c r="CW963" s="28"/>
      <c r="CX963" s="10"/>
      <c r="CY963" s="61">
        <v>0.40692529496056989</v>
      </c>
      <c r="CZ963" s="13"/>
      <c r="DA963" s="17">
        <v>0</v>
      </c>
      <c r="DB963">
        <v>0</v>
      </c>
      <c r="DD963" s="73">
        <f>(DB962*DB963)*(1-COS(RADIANS(CW962+45)))+DB964*(SIN(RADIANS(CW962+45)))</f>
        <v>0.40692529496056989</v>
      </c>
      <c r="DE963" s="73">
        <f>(DB963^2)*(1-COS(RADIANS(CW962+45)))+(COS(RADIANS(CW962+45)))</f>
        <v>-0.91346144106976579</v>
      </c>
      <c r="DF963" s="73">
        <f>(DB963*DB964)*(1-COS(RADIANS(CW962+45)))-DB962*(SIN(RADIANS(CW962+45)))</f>
        <v>0</v>
      </c>
      <c r="DG963" s="10"/>
      <c r="DH963">
        <v>0.40692529496056989</v>
      </c>
      <c r="DI963" s="23">
        <f>SIN(RADIANS('[1]Biaxial Input'!$F$21))*(COS(RADIANS(0)))</f>
        <v>6.9756473744125524E-2</v>
      </c>
      <c r="DK963" s="30">
        <f>(DI962*DI963)*(1-COS(RADIANS(CV962)))+DI964*(SIN(RADIANS(CV962)))</f>
        <v>0</v>
      </c>
      <c r="DL963" s="30">
        <f>(DI963^2)*(1-COS(RADIANS(CV962)))+(COS(RADIANS(CV962)))</f>
        <v>1</v>
      </c>
      <c r="DM963" s="30">
        <f>(DI963*DI964)*(1-COS(RADIANS(CV962)))-DI962*(SIN(RADIANS(CV962)))</f>
        <v>0</v>
      </c>
      <c r="DO963">
        <v>0.40692529496056989</v>
      </c>
      <c r="DQ963" s="28">
        <f>(DB962*DB963)*(1-COS(RADIANS(CU962)))+DB964*(SIN(RADIANS(CU962)))</f>
        <v>0</v>
      </c>
      <c r="DR963" s="28">
        <f>(DB963^2)*(1-COS(RADIANS(CU962)))+(COS(RADIANS(CU962)))</f>
        <v>1</v>
      </c>
      <c r="DS963" s="28">
        <f>(DB963*DB964)*(1-COS(RADIANS(CU962)))-DB962*(SIN(RADIANS(CU962)))</f>
        <v>0</v>
      </c>
      <c r="DU963" s="61">
        <v>0.91346144106976568</v>
      </c>
      <c r="DV963" s="13">
        <f t="shared" ref="DV963:DV964" si="1456">H964</f>
        <v>0.42665523641601805</v>
      </c>
      <c r="DW963" s="17">
        <v>0</v>
      </c>
      <c r="DX963">
        <v>0</v>
      </c>
      <c r="DZ963" s="73">
        <f>(DB962*DB963)*(1-COS(RADIANS(CW962-45)))+DB964*(SIN(RADIANS(CW962-45)))</f>
        <v>0.91346144106976568</v>
      </c>
      <c r="EA963" s="73">
        <f>(DB963^2)*(1-COS(RADIANS(CW962-45)))+(COS(RADIANS(CW962-45)))</f>
        <v>0.40692529496057023</v>
      </c>
      <c r="EB963" s="73">
        <f>(DB963*DB964)*(1-COS(RADIANS(CW962-45)))-DB962*(SIN(RADIANS(CW962-45)))</f>
        <v>0</v>
      </c>
      <c r="EC963" s="10"/>
      <c r="ED963">
        <v>0.91346144106976568</v>
      </c>
      <c r="EE963" s="1">
        <v>0.91346144106976568</v>
      </c>
      <c r="EG963">
        <f>CY963+DU963</f>
        <v>1.3203867360303356</v>
      </c>
      <c r="EH963">
        <f>EG963/(SQRT(EG962^2+EG963^2+EG964^2))</f>
        <v>0.93365441483582234</v>
      </c>
      <c r="EJ963">
        <f>Q963+AM963</f>
        <v>-0.47735106662109589</v>
      </c>
      <c r="EK963">
        <f>EJ963/(SQRT(EJ962^2+EJ963^2+EJ964^2))</f>
        <v>-0.33753817621440829</v>
      </c>
      <c r="EM963" s="23">
        <f>CY964*DU962-CY962*DU964</f>
        <v>0</v>
      </c>
      <c r="EP963" s="9">
        <f>((SUMPRODUCT(CM963:CM965,BZ963:BZ965))*(SUMPRODUCT(CM963:CM965,CA963:CA965)))-((SUMPRODUCT(CN963:CN965,BZ963:BZ965))*(SUMPRODUCT(CN963:CN965,CA963:CA965)))</f>
        <v>-3.2814675458908149E-2</v>
      </c>
      <c r="EY963" s="28"/>
      <c r="EZ963" s="10"/>
      <c r="FA963" s="61">
        <v>0.39092121793282442</v>
      </c>
      <c r="FB963" s="13">
        <f>BW964</f>
        <v>10</v>
      </c>
      <c r="FC963" s="17">
        <v>0</v>
      </c>
      <c r="FD963">
        <v>0</v>
      </c>
      <c r="FF963" s="73">
        <f>(FD962*FD963)*(1-COS(RADIANS(EY962+45)))+FD964*(SIN(RADIANS(EY962+45)))</f>
        <v>0.39092121793282442</v>
      </c>
      <c r="FG963" s="73">
        <f>(FD963^2)*(1-COS(RADIANS(EY962+45)))+(COS(RADIANS(EY962+45)))</f>
        <v>-0.92042414210510426</v>
      </c>
      <c r="FH963" s="73">
        <f>(FD963*FD964)*(1-COS(RADIANS(EY962+45)))-FD962*(SIN(RADIANS(EY962+45)))</f>
        <v>0</v>
      </c>
      <c r="FI963" s="10"/>
      <c r="FJ963">
        <v>0.39092121793282442</v>
      </c>
      <c r="FK963" s="23">
        <f>SIN(RADIANS(176))*(COS(RADIANS(0)))</f>
        <v>6.9756473744125524E-2</v>
      </c>
      <c r="FM963" s="30">
        <f>(FK962*FK963)*(1-COS(RADIANS(EX962)))+FK964*(SIN(RADIANS(EX962)))</f>
        <v>0</v>
      </c>
      <c r="FN963" s="30">
        <f>(FK963^2)*(1-COS(RADIANS(EX962)))+(COS(RADIANS(EX962)))</f>
        <v>1</v>
      </c>
      <c r="FO963" s="30">
        <f>(FK963*FK964)*(1-COS(RADIANS(EX962)))-FK962*(SIN(RADIANS(EX962)))</f>
        <v>0</v>
      </c>
      <c r="FQ963">
        <v>0.39092121793282442</v>
      </c>
      <c r="FS963" s="28">
        <f>(FD962*FD963)*(1-COS(RADIANS(EW962)))+FD964*(SIN(RADIANS(EW962)))</f>
        <v>0</v>
      </c>
      <c r="FT963" s="28">
        <f>(FD963^2)*(1-COS(RADIANS(EW962)))+(COS(RADIANS(EW962)))</f>
        <v>1</v>
      </c>
      <c r="FU963" s="28">
        <f>(FD963*FD964)*(1-COS(RADIANS(EW962)))-FD962*(SIN(RADIANS(EW962)))</f>
        <v>0</v>
      </c>
      <c r="FW963" s="61">
        <v>0.92042414210510426</v>
      </c>
      <c r="FX963" s="13">
        <f>BX964</f>
        <v>114.6</v>
      </c>
      <c r="FY963" s="17">
        <v>0</v>
      </c>
      <c r="FZ963">
        <v>0</v>
      </c>
      <c r="GB963" s="73">
        <f>(FD962*FD963)*(1-COS(RADIANS(EY962-45)))+FD964*(SIN(RADIANS(EY962-45)))</f>
        <v>0.92042414210510426</v>
      </c>
      <c r="GC963" s="73">
        <f>(FD963^2)*(1-COS(RADIANS(EY962-45)))+(COS(RADIANS(EY962-45)))</f>
        <v>0.39092121793282453</v>
      </c>
      <c r="GD963" s="73">
        <f>(FD963*FD964)*(1-COS(RADIANS(EY962-45)))-FD962*(SIN(RADIANS(EY962-45)))</f>
        <v>0</v>
      </c>
      <c r="GE963" s="10"/>
      <c r="GF963">
        <v>0.92042414210510426</v>
      </c>
      <c r="GG963" s="1">
        <v>0.92042414210510426</v>
      </c>
      <c r="GI963">
        <f>FA963+FW963</f>
        <v>1.3113453600379286</v>
      </c>
      <c r="GJ963">
        <f>GI963/(SQRT(GI962^2+GI963^2+GI964^2))</f>
        <v>0.92726119656033401</v>
      </c>
      <c r="GL963">
        <f>CH964+DC963</f>
        <v>-3.2814675458908149E-2</v>
      </c>
      <c r="GM963" t="e">
        <f>GL963/(SQRT(GL962^2+GL963^2+GL964^2))</f>
        <v>#VALUE!</v>
      </c>
      <c r="GO963" s="27">
        <f>FA964*FW962-FA962*FW964</f>
        <v>0</v>
      </c>
    </row>
    <row r="964" spans="1:197" x14ac:dyDescent="0.2">
      <c r="A964" s="17">
        <f t="shared" si="1438"/>
        <v>30</v>
      </c>
      <c r="B964" s="17">
        <f t="shared" si="1438"/>
        <v>-10</v>
      </c>
      <c r="C964" s="17">
        <f t="shared" si="1438"/>
        <v>261.8</v>
      </c>
      <c r="D964" t="s">
        <v>9</v>
      </c>
      <c r="E964" s="5">
        <f t="shared" si="1453"/>
        <v>0.34942631596765805</v>
      </c>
      <c r="F964" s="6">
        <f t="shared" si="1453"/>
        <v>-0.3450538979128393</v>
      </c>
      <c r="G964" s="7">
        <f t="shared" ref="G964:G965" si="1457">Q963</f>
        <v>-0.90400630303711393</v>
      </c>
      <c r="H964" s="8">
        <f t="shared" ref="H964:H965" si="1458">AM963</f>
        <v>0.42665523641601805</v>
      </c>
      <c r="J964" s="10"/>
      <c r="P964" s="1"/>
      <c r="Q964" s="61">
        <v>-4.9028079460591734E-2</v>
      </c>
      <c r="S964" s="17">
        <v>0</v>
      </c>
      <c r="T964">
        <v>1</v>
      </c>
      <c r="V964" s="73">
        <f>(T962*T964)*(1-COS(RADIANS(O962+45)))-T963*(SIN(RADIANS(O962+45)))</f>
        <v>0</v>
      </c>
      <c r="W964" s="73">
        <f>(T963*T964)*(1-COS(RADIANS(O962+45)))+T962*(SIN(RADIANS(O962+45)))</f>
        <v>0</v>
      </c>
      <c r="X964" s="73">
        <f>(T964^2)*(1-COS(RADIANS(O962+45)))+(COS(RADIANS(O962+45)))</f>
        <v>1</v>
      </c>
      <c r="Y964" s="10"/>
      <c r="Z964">
        <v>0</v>
      </c>
      <c r="AA964" s="23">
        <f>SIN(RADIANS('[1]Biaxial Input'!$F$21))*SIN(RADIANS(0))</f>
        <v>0</v>
      </c>
      <c r="AC964" s="30">
        <f>(AA962*AA964)*(1-COS(RADIANS(N962)))-AA963*(SIN(RADIANS(N962)))</f>
        <v>-1.2113084546138469E-2</v>
      </c>
      <c r="AD964" s="30">
        <f>(AA963*AA964)*(1-COS(RADIANS(N962)))+AA962*(SIN(RADIANS(N962)))</f>
        <v>-0.17322517943366056</v>
      </c>
      <c r="AE964" s="30">
        <f>(AA964^2)*(1-COS(RADIANS(N962)))+(COS(RADIANS(N962)))</f>
        <v>0.98480775301220802</v>
      </c>
      <c r="AG964">
        <v>-4.9028079460591734E-2</v>
      </c>
      <c r="AI964" s="28">
        <f>(T962*T964)*(1-COS(RADIANS(M962)))-T963*(SIN(RADIANS(M962)))</f>
        <v>0</v>
      </c>
      <c r="AJ964" s="28">
        <f>(T963*T964)*(1-COS(RADIANS(M962)))+T962*(SIN(RADIANS(M962)))</f>
        <v>0</v>
      </c>
      <c r="AK964" s="28">
        <f>(T964^2)*(1-COS(RADIANS(M962)))+(COS(RADIANS(M962)))</f>
        <v>1</v>
      </c>
      <c r="AM964" s="61">
        <v>-0.16658312348930099</v>
      </c>
      <c r="AO964" s="17">
        <v>0</v>
      </c>
      <c r="AP964">
        <v>1</v>
      </c>
      <c r="AR964" s="73">
        <f>(T962*T962)*(1-COS(RADIANS(O962-45)))-T962*(SIN(RADIANS(O962-45)))</f>
        <v>0</v>
      </c>
      <c r="AS964" s="73">
        <f>(T963*T964)*(1-COS(RADIANS(O962-45)))+T962*(SIN(RADIANS(O962-45)))</f>
        <v>0</v>
      </c>
      <c r="AT964" s="73">
        <f>(T964^2)*(1-COS(RADIANS(O962-45)))+(COS(RADIANS(O962-45)))</f>
        <v>1</v>
      </c>
      <c r="AU964" s="10"/>
      <c r="AV964">
        <v>0</v>
      </c>
      <c r="AW964" s="1">
        <v>-0.16658312348930099</v>
      </c>
      <c r="BV964" s="17">
        <f t="shared" si="1454"/>
        <v>85</v>
      </c>
      <c r="BW964" s="17">
        <f t="shared" si="1454"/>
        <v>10</v>
      </c>
      <c r="BX964" s="17">
        <f t="shared" si="1454"/>
        <v>114.6</v>
      </c>
      <c r="BY964" s="10" t="s">
        <v>9</v>
      </c>
      <c r="BZ964" s="5">
        <f t="shared" ref="BZ964:CA965" si="1459">BZ958</f>
        <v>0.3492962422733713</v>
      </c>
      <c r="CA964" s="6">
        <f t="shared" si="1459"/>
        <v>-0.34518112468713447</v>
      </c>
      <c r="CB964" s="7">
        <f>CY963</f>
        <v>0.40692529496056989</v>
      </c>
      <c r="CC964" s="8">
        <f>DU963</f>
        <v>0.91346144106976568</v>
      </c>
      <c r="CH964">
        <f>((SUMPRODUCT(CM963:CM965,CK963:CK965))*(SUMPRODUCT(CM963:CM965,CL963:CL965)))-((SUMPRODUCT(CN963:CN965,CK963:CK965))*(SUMPRODUCT(CN963:CN965,CL963:CL965)))</f>
        <v>-3.2814675458908149E-2</v>
      </c>
      <c r="CI964" s="67"/>
      <c r="CJ964" s="10" t="s">
        <v>9</v>
      </c>
      <c r="CK964" s="5">
        <f t="shared" si="1455"/>
        <v>0.3492962422733713</v>
      </c>
      <c r="CL964" s="6">
        <f t="shared" si="1455"/>
        <v>-0.34518112468713447</v>
      </c>
      <c r="CM964" s="7">
        <f>FA963</f>
        <v>0.39092121793282442</v>
      </c>
      <c r="CN964" s="8">
        <f>FW963</f>
        <v>0.92042414210510426</v>
      </c>
      <c r="CP964">
        <f t="shared" si="1452"/>
        <v>-9.8670839279614439E-2</v>
      </c>
      <c r="CQ964">
        <f t="shared" si="1452"/>
        <v>-0.32743703463395935</v>
      </c>
      <c r="CR964">
        <f>CK966</f>
        <v>0</v>
      </c>
      <c r="CS964">
        <f>CN966</f>
        <v>0</v>
      </c>
      <c r="CW964" s="28"/>
      <c r="CX964" s="10"/>
      <c r="CY964" s="61">
        <v>0</v>
      </c>
      <c r="CZ964" s="13"/>
      <c r="DA964" s="17">
        <v>0</v>
      </c>
      <c r="DB964">
        <v>1</v>
      </c>
      <c r="DD964" s="73">
        <f>(DB962*DB964)*(1-COS(RADIANS(CW962+45)))-DB963*(SIN(RADIANS(CW962+45)))</f>
        <v>0</v>
      </c>
      <c r="DE964" s="73">
        <f>(DB963*DB964)*(1-COS(RADIANS(CW962+45)))+DB962*(SIN(RADIANS(CW962+45)))</f>
        <v>0</v>
      </c>
      <c r="DF964" s="73">
        <f>(DB964^2)*(1-COS(RADIANS(CW962+45)))+(COS(RADIANS(CW962+45)))</f>
        <v>1</v>
      </c>
      <c r="DG964" s="10"/>
      <c r="DH964">
        <v>0</v>
      </c>
      <c r="DI964" s="23">
        <f>SIN(RADIANS('[1]Biaxial Input'!$F$21))*SIN(RADIANS(0))</f>
        <v>0</v>
      </c>
      <c r="DK964" s="30">
        <f>(DI962*DI964)*(1-COS(RADIANS(CV962)))-DI963*(SIN(RADIANS(CV962)))</f>
        <v>0</v>
      </c>
      <c r="DL964" s="30">
        <f>(DI963*DI964)*(1-COS(RADIANS(CV962)))+DI962*(SIN(RADIANS(CV962)))</f>
        <v>0</v>
      </c>
      <c r="DM964" s="30">
        <f>(DI964^2)*(1-COS(RADIANS(CV962)))+(COS(RADIANS(CV962)))</f>
        <v>1</v>
      </c>
      <c r="DO964">
        <v>0</v>
      </c>
      <c r="DQ964" s="28">
        <f>(DB962*DB964)*(1-COS(RADIANS(CU962)))-DB963*(SIN(RADIANS(CU962)))</f>
        <v>0</v>
      </c>
      <c r="DR964" s="28">
        <f>(DB963*DB964)*(1-COS(RADIANS(CU962)))+DB962*(SIN(RADIANS(CU962)))</f>
        <v>0</v>
      </c>
      <c r="DS964" s="28">
        <f>(DB964^2)*(1-COS(RADIANS(CU962)))+(COS(RADIANS(CU962)))</f>
        <v>1</v>
      </c>
      <c r="DU964" s="61">
        <v>0</v>
      </c>
      <c r="DV964" s="13">
        <f t="shared" si="1456"/>
        <v>-0.16658312348930099</v>
      </c>
      <c r="DW964" s="17">
        <v>0</v>
      </c>
      <c r="DX964">
        <v>1</v>
      </c>
      <c r="DZ964" s="73">
        <f>(DB962*DB962)*(1-COS(RADIANS(CW962-45)))-DB962*(SIN(RADIANS(CW962-45)))</f>
        <v>0</v>
      </c>
      <c r="EA964" s="73">
        <f>(DB963*DB964)*(1-COS(RADIANS(CW962-45)))+DB962*(SIN(RADIANS(CW962-45)))</f>
        <v>0</v>
      </c>
      <c r="EB964" s="73">
        <f>(DB964^2)*(1-COS(RADIANS(CW962-45)))+(COS(RADIANS(CW962-45)))</f>
        <v>1</v>
      </c>
      <c r="EC964" s="10"/>
      <c r="ED964">
        <v>0</v>
      </c>
      <c r="EE964" s="1">
        <v>0</v>
      </c>
      <c r="EG964">
        <f>CY964+DU964</f>
        <v>0</v>
      </c>
      <c r="EH964">
        <f>EG964/(SQRT(EG962^2+EG963^2+EG964^2))</f>
        <v>0</v>
      </c>
      <c r="EJ964">
        <f>Q964+AM964</f>
        <v>-0.21561120294989272</v>
      </c>
      <c r="EK964">
        <f>EJ964/(SQRT(EJ962^2+EJ963^2+EJ964^2))</f>
        <v>-0.15246014370565808</v>
      </c>
      <c r="EM964" s="23">
        <f>CY962*DU963-CY963*DU962</f>
        <v>-1</v>
      </c>
      <c r="ER964">
        <f t="shared" ref="ER964:ES966" si="1460">CK963</f>
        <v>0.93180266183863136</v>
      </c>
      <c r="ES964">
        <f t="shared" si="1460"/>
        <v>-0.87956522186239505</v>
      </c>
      <c r="ET964" t="e">
        <f>#REF!</f>
        <v>#REF!</v>
      </c>
      <c r="EU964" t="e">
        <f>#REF!</f>
        <v>#REF!</v>
      </c>
      <c r="EY964" s="28"/>
      <c r="EZ964" s="10"/>
      <c r="FA964" s="61">
        <v>0</v>
      </c>
      <c r="FB964" s="13">
        <f>BW965</f>
        <v>15</v>
      </c>
      <c r="FC964" s="17">
        <v>0</v>
      </c>
      <c r="FD964">
        <v>1</v>
      </c>
      <c r="FF964" s="73">
        <f>(FD962*FD964)*(1-COS(RADIANS(EY962+45)))-FD963*(SIN(RADIANS(EY962+45)))</f>
        <v>0</v>
      </c>
      <c r="FG964" s="73">
        <f>(FD963*FD964)*(1-COS(RADIANS(EY962+45)))+FD962*(SIN(RADIANS(EY962+45)))</f>
        <v>0</v>
      </c>
      <c r="FH964" s="73">
        <f>(FD964^2)*(1-COS(RADIANS(EY962+45)))+(COS(RADIANS(EY962+45)))</f>
        <v>1</v>
      </c>
      <c r="FI964" s="10"/>
      <c r="FJ964">
        <v>0</v>
      </c>
      <c r="FK964" s="23">
        <f>SIN(RADIANS(176))*SIN(RADIANS(0))</f>
        <v>0</v>
      </c>
      <c r="FM964" s="30">
        <f>(FK962*FK964)*(1-COS(RADIANS(EX962)))-FK963*(SIN(RADIANS(EX962)))</f>
        <v>0</v>
      </c>
      <c r="FN964" s="30">
        <f>(FK963*FK964)*(1-COS(RADIANS(EX962)))+FK962*(SIN(RADIANS(EX962)))</f>
        <v>0</v>
      </c>
      <c r="FO964" s="30">
        <f>(FK964^2)*(1-COS(RADIANS(EX962)))+(COS(RADIANS(EX962)))</f>
        <v>1</v>
      </c>
      <c r="FQ964">
        <v>0</v>
      </c>
      <c r="FS964" s="28">
        <f>(FD962*FD964)*(1-COS(RADIANS(EW962)))-FD963*(SIN(RADIANS(EW962)))</f>
        <v>0</v>
      </c>
      <c r="FT964" s="28">
        <f>(FD963*FD964)*(1-COS(RADIANS(EW962)))+FD962*(SIN(RADIANS(EW962)))</f>
        <v>0</v>
      </c>
      <c r="FU964" s="28">
        <f>(FD964^2)*(1-COS(RADIANS(EW962)))+(COS(RADIANS(EW962)))</f>
        <v>1</v>
      </c>
      <c r="FW964" s="61">
        <v>0</v>
      </c>
      <c r="FX964" s="13">
        <f>BX965</f>
        <v>151.4</v>
      </c>
      <c r="FY964" s="17">
        <v>0</v>
      </c>
      <c r="FZ964">
        <v>1</v>
      </c>
      <c r="GB964" s="73">
        <f>(FD962*FD962)*(1-COS(RADIANS(EY962-45)))-FD962*(SIN(RADIANS(EY962-45)))</f>
        <v>0</v>
      </c>
      <c r="GC964" s="73">
        <f>(FD963*FD964)*(1-COS(RADIANS(EY962-45)))+FD962*(SIN(RADIANS(EY962-45)))</f>
        <v>0</v>
      </c>
      <c r="GD964" s="73">
        <f>(FD964^2)*(1-COS(RADIANS(EY962-45)))+(COS(RADIANS(EY962-45)))</f>
        <v>1</v>
      </c>
      <c r="GE964" s="10"/>
      <c r="GF964">
        <v>0</v>
      </c>
      <c r="GG964" s="1">
        <v>0</v>
      </c>
      <c r="GI964">
        <f>FA964+FW964</f>
        <v>0</v>
      </c>
      <c r="GJ964">
        <f>GI964/(SQRT(GI962^2+GI963^2+GI964^2))</f>
        <v>0</v>
      </c>
      <c r="GL964" t="e">
        <f>#REF!+DC964</f>
        <v>#REF!</v>
      </c>
      <c r="GM964" t="e">
        <f>GL964/(SQRT(GL962^2+GL963^2+GL964^2))</f>
        <v>#REF!</v>
      </c>
      <c r="GO964" s="27">
        <f>FA962*FW963-FA963*FW962</f>
        <v>-1</v>
      </c>
    </row>
    <row r="965" spans="1:197" x14ac:dyDescent="0.2">
      <c r="A965" s="17">
        <f t="shared" si="1438"/>
        <v>0</v>
      </c>
      <c r="B965" s="17">
        <f t="shared" si="1438"/>
        <v>-15</v>
      </c>
      <c r="C965" s="17">
        <f t="shared" si="1438"/>
        <v>293.89999999999998</v>
      </c>
      <c r="D965" t="s">
        <v>10</v>
      </c>
      <c r="E965" s="5">
        <f t="shared" si="1453"/>
        <v>-9.863897684293281E-2</v>
      </c>
      <c r="F965" s="6">
        <f t="shared" si="1453"/>
        <v>-0.32741376254105431</v>
      </c>
      <c r="G965" s="7">
        <f t="shared" si="1457"/>
        <v>-4.9028079460591734E-2</v>
      </c>
      <c r="H965" s="8">
        <f t="shared" si="1458"/>
        <v>-0.16658312348930099</v>
      </c>
      <c r="J965" s="10"/>
      <c r="P965" s="1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W965" s="1"/>
      <c r="BV965" s="17">
        <f t="shared" si="1454"/>
        <v>140</v>
      </c>
      <c r="BW965" s="17">
        <f t="shared" si="1454"/>
        <v>15</v>
      </c>
      <c r="BX965" s="17">
        <f t="shared" si="1454"/>
        <v>151.4</v>
      </c>
      <c r="BY965" s="10" t="s">
        <v>10</v>
      </c>
      <c r="BZ965" s="5">
        <f t="shared" si="1459"/>
        <v>-9.8670839279614439E-2</v>
      </c>
      <c r="CA965" s="6">
        <f t="shared" si="1459"/>
        <v>-0.32743703463395935</v>
      </c>
      <c r="CB965" s="7">
        <f>CY964</f>
        <v>0</v>
      </c>
      <c r="CC965" s="8">
        <f>DU964</f>
        <v>0</v>
      </c>
      <c r="CE965" s="10"/>
      <c r="CG965" s="10" t="s">
        <v>160</v>
      </c>
      <c r="CH965" s="10">
        <f>-CH962*((EY962-CW962)/(CH964-CE963))</f>
        <v>110.98816757970239</v>
      </c>
      <c r="CI965" s="67"/>
      <c r="CJ965" s="10" t="s">
        <v>10</v>
      </c>
      <c r="CK965" s="5">
        <f t="shared" si="1455"/>
        <v>-9.8670839279614439E-2</v>
      </c>
      <c r="CL965" s="6">
        <f t="shared" si="1455"/>
        <v>-0.32743703463395935</v>
      </c>
      <c r="CM965" s="7">
        <f>FA964</f>
        <v>0</v>
      </c>
      <c r="CN965" s="8">
        <f>FW964</f>
        <v>0</v>
      </c>
      <c r="CW965" s="28"/>
      <c r="CX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EE965" s="1"/>
      <c r="EI965" s="64">
        <f>(DEGREES(ACOS((EH962*EK962+EH963*EK963+EH964*EK964)/((SQRT(EH962^2+EH963^2+EH964^2))*(SQRT(EK962^2+EK963^2+EK964^2))))))</f>
        <v>88.993900689286136</v>
      </c>
      <c r="ER965">
        <f t="shared" si="1460"/>
        <v>0.3492962422733713</v>
      </c>
      <c r="ES965">
        <f t="shared" si="1460"/>
        <v>-0.34518112468713447</v>
      </c>
      <c r="ET965" t="e">
        <f>#REF!</f>
        <v>#REF!</v>
      </c>
      <c r="EU965" t="e">
        <f>#REF!</f>
        <v>#REF!</v>
      </c>
      <c r="EY965" s="28"/>
      <c r="EZ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GG965" s="1"/>
      <c r="GK965" s="64" t="e">
        <f>(DEGREES(ACOS((GJ962*GM962+GJ963*GM963+GJ964*GM964)/((SQRT(GJ962^2+GJ963^2+GJ964^2))*(SQRT(GM962^2+GM963^2+GM964^2))))))</f>
        <v>#VALUE!</v>
      </c>
    </row>
    <row r="966" spans="1:197" x14ac:dyDescent="0.2">
      <c r="A966" s="17">
        <f t="shared" si="1438"/>
        <v>10</v>
      </c>
      <c r="B966" s="17">
        <f t="shared" si="1438"/>
        <v>-20</v>
      </c>
      <c r="C966" s="17">
        <f t="shared" si="1438"/>
        <v>282.7</v>
      </c>
      <c r="P966" s="1"/>
      <c r="Q966" s="82" t="s">
        <v>148</v>
      </c>
      <c r="R966" s="13"/>
      <c r="T966" s="10"/>
      <c r="U966" s="10"/>
      <c r="V966" s="10"/>
      <c r="W966" s="10"/>
      <c r="X966" s="10"/>
      <c r="Y966" s="10"/>
      <c r="Z966" s="80"/>
      <c r="AA966" s="23" t="s">
        <v>149</v>
      </c>
      <c r="AE966" s="1"/>
      <c r="AG966" s="80"/>
      <c r="AK966" s="13"/>
      <c r="AL966" s="81"/>
      <c r="AM966" s="82" t="s">
        <v>150</v>
      </c>
      <c r="AO966" s="13"/>
      <c r="AP966" s="13"/>
      <c r="AS966" s="1"/>
      <c r="AW966" s="1"/>
      <c r="BV966" s="17">
        <f t="shared" si="1454"/>
        <v>90</v>
      </c>
      <c r="BW966" s="17">
        <f t="shared" si="1454"/>
        <v>20</v>
      </c>
      <c r="BX966" s="17">
        <f t="shared" si="1454"/>
        <v>201.2</v>
      </c>
      <c r="CE966" s="10"/>
      <c r="CS966" s="15"/>
      <c r="CW966" s="28"/>
      <c r="CX966" s="10"/>
      <c r="CY966" s="82" t="s">
        <v>148</v>
      </c>
      <c r="CZ966" s="13"/>
      <c r="DB966" s="10"/>
      <c r="DC966" s="10"/>
      <c r="DD966" s="10"/>
      <c r="DE966" s="10"/>
      <c r="DF966" s="10"/>
      <c r="DG966" s="10"/>
      <c r="DH966" s="80"/>
      <c r="DI966" s="23" t="s">
        <v>149</v>
      </c>
      <c r="DM966" s="1"/>
      <c r="DO966" s="80"/>
      <c r="DS966" s="13"/>
      <c r="DT966" s="81"/>
      <c r="DU966" s="82" t="s">
        <v>150</v>
      </c>
      <c r="DW966" s="13"/>
      <c r="DX966" s="13"/>
      <c r="EA966" s="1"/>
      <c r="EE966" s="1"/>
      <c r="EI966" s="13"/>
      <c r="ER966">
        <f t="shared" si="1460"/>
        <v>-9.8670839279614439E-2</v>
      </c>
      <c r="ES966">
        <f t="shared" si="1460"/>
        <v>-0.32743703463395935</v>
      </c>
      <c r="ET966" t="e">
        <f>#REF!</f>
        <v>#REF!</v>
      </c>
      <c r="EU966" t="e">
        <f>#REF!</f>
        <v>#REF!</v>
      </c>
      <c r="EY966" s="28"/>
      <c r="EZ966" s="10"/>
      <c r="FA966" s="82" t="s">
        <v>148</v>
      </c>
      <c r="FB966" s="13"/>
      <c r="FD966" s="10"/>
      <c r="FE966" s="10"/>
      <c r="FF966" s="10"/>
      <c r="FG966" s="10"/>
      <c r="FH966" s="10"/>
      <c r="FI966" s="10"/>
      <c r="FJ966" s="80"/>
      <c r="FK966" s="23" t="s">
        <v>149</v>
      </c>
      <c r="FO966" s="1"/>
      <c r="FQ966" s="80"/>
      <c r="FU966" s="13"/>
      <c r="FV966" s="81"/>
      <c r="FW966" s="82" t="s">
        <v>150</v>
      </c>
      <c r="FY966" s="13"/>
      <c r="FZ966" s="13"/>
      <c r="GC966" s="1"/>
      <c r="GG966" s="1"/>
      <c r="GK966" s="13"/>
    </row>
    <row r="967" spans="1:197" x14ac:dyDescent="0.2">
      <c r="A967" s="17">
        <f t="shared" si="1438"/>
        <v>25</v>
      </c>
      <c r="B967" s="17">
        <f t="shared" si="1438"/>
        <v>-30</v>
      </c>
      <c r="C967" s="17">
        <f t="shared" si="1438"/>
        <v>270.8</v>
      </c>
      <c r="E967" s="5" t="s">
        <v>4</v>
      </c>
      <c r="F967" s="6" t="s">
        <v>5</v>
      </c>
      <c r="G967" s="7" t="s">
        <v>6</v>
      </c>
      <c r="H967" s="8" t="s">
        <v>1</v>
      </c>
      <c r="I967">
        <v>4</v>
      </c>
      <c r="J967" s="9" t="s">
        <v>7</v>
      </c>
      <c r="K967">
        <v>4</v>
      </c>
      <c r="L967" s="10"/>
      <c r="M967" s="17">
        <f>A955</f>
        <v>140</v>
      </c>
      <c r="N967" s="17">
        <f>B955</f>
        <v>15</v>
      </c>
      <c r="O967" s="17">
        <f>C955</f>
        <v>151.4</v>
      </c>
      <c r="P967" s="1"/>
      <c r="Q967" s="61">
        <f t="array" ref="Q967:Q969">MMULT(AI967:AK969,AG967:AG969)</f>
        <v>0.90811206057892435</v>
      </c>
      <c r="R967" s="13"/>
      <c r="S967" s="17">
        <v>1</v>
      </c>
      <c r="T967">
        <v>0</v>
      </c>
      <c r="V967" s="73">
        <f>(T967^2)*(1-COS(RADIANS(O967+45)))+(COS(RADIANS(O967+45)))</f>
        <v>-0.95931397454005762</v>
      </c>
      <c r="W967" s="73">
        <f>(T967*T968)*(1-COS(RADIANS(O967+45)))-T969*(SIN(RADIANS(O967+45)))</f>
        <v>0.28234145684287631</v>
      </c>
      <c r="X967" s="73">
        <f>(T967*T969)*(1-COS(RADIANS(O967+45)))+T968*(SIN(RADIANS(O967+45)))</f>
        <v>0</v>
      </c>
      <c r="Y967" s="10"/>
      <c r="Z967">
        <f t="array" ref="Z967:Z969">MMULT(V967:X969,S967:S969)</f>
        <v>-0.95931397454005762</v>
      </c>
      <c r="AA967" s="23">
        <f>COS(RADIANS('[1]Biaxial Input'!$F$21))</f>
        <v>-0.9975640502598242</v>
      </c>
      <c r="AC967" s="30">
        <f>(AA967^2)*(1-COS(RADIANS(N967)))+(COS(RADIANS(N967)))</f>
        <v>0.99983419624187875</v>
      </c>
      <c r="AD967" s="30">
        <f>(AA967*AA968)*(1-COS(RADIANS(N967)))-AA969*(SIN(RADIANS(N967)))</f>
        <v>-2.3711042090011594E-3</v>
      </c>
      <c r="AE967" s="30">
        <f>(AA967*AA969)*(1-COS(RADIANS(N967)))+AA968*(SIN(RADIANS(N967)))</f>
        <v>1.8054303924173627E-2</v>
      </c>
      <c r="AG967">
        <f t="array" ref="AG967:AG969">MMULT(AC967:AE969,Z967:Z969)</f>
        <v>-0.95848545566116505</v>
      </c>
      <c r="AI967" s="28">
        <f>(T967^2)*(1-COS(RADIANS(M967)))+(COS(RADIANS(M967)))</f>
        <v>-0.7660444431189779</v>
      </c>
      <c r="AJ967" s="28">
        <f>(T967*T968)*(1-COS(RADIANS(M967)))-T969*(SIN(RADIANS(M967)))</f>
        <v>-0.64278760968653947</v>
      </c>
      <c r="AK967" s="28">
        <f>(T967*T969)*(1-COS(RADIANS(M967)))+T968*(SIN(RADIANS(M967)))</f>
        <v>0</v>
      </c>
      <c r="AM967" s="61">
        <f t="array" ref="AM967:AM969">MMULT(AI967:AK969,AW967:AW969)</f>
        <v>-0.37816365223527337</v>
      </c>
      <c r="AN967" s="13"/>
      <c r="AO967" s="17">
        <v>1</v>
      </c>
      <c r="AP967">
        <v>0</v>
      </c>
      <c r="AR967" s="73">
        <f>(T967^2)*(1-COS(RADIANS(O967-45)))+(COS(RADIANS(O967-45)))</f>
        <v>-0.28234145684287654</v>
      </c>
      <c r="AS967" s="73">
        <f>(T967*T968)*(1-COS(RADIANS(O967-45)))-T969*(SIN(RADIANS(O967-45)))</f>
        <v>-0.95931397454005751</v>
      </c>
      <c r="AT967" s="73">
        <f>(T967*T969)*(1-COS(RADIANS(O967-45)))+T968*(SIN(RADIANS(O967-45)))</f>
        <v>0</v>
      </c>
      <c r="AU967" s="10"/>
      <c r="AV967">
        <f t="array" ref="AV967:AV969">MMULT(AR967:AT969,S967:S969)</f>
        <v>-0.28234145684287654</v>
      </c>
      <c r="AW967" s="1">
        <f t="array" ref="AW967:AW969">MMULT(AC967:AE969,AV967:AV969)</f>
        <v>-0.28456927697104412</v>
      </c>
      <c r="BV967" s="17">
        <f t="shared" si="1454"/>
        <v>45</v>
      </c>
      <c r="BW967" s="17">
        <f t="shared" si="1454"/>
        <v>25</v>
      </c>
      <c r="BX967" s="17">
        <f t="shared" si="1454"/>
        <v>245.2</v>
      </c>
      <c r="BZ967" s="5" t="s">
        <v>4</v>
      </c>
      <c r="CA967" s="6" t="s">
        <v>5</v>
      </c>
      <c r="CB967" s="7" t="s">
        <v>6</v>
      </c>
      <c r="CC967" s="8" t="s">
        <v>1</v>
      </c>
      <c r="CD967">
        <v>2</v>
      </c>
      <c r="CE967" s="9" t="s">
        <v>7</v>
      </c>
      <c r="CG967" s="90" t="s">
        <v>157</v>
      </c>
      <c r="CH967" s="61">
        <f>CE968-((CH969-CE968)/(EY967-CW967))*CW967</f>
        <v>3.5832422897931284</v>
      </c>
      <c r="CI967" s="10"/>
      <c r="CK967" s="5" t="s">
        <v>4</v>
      </c>
      <c r="CL967" s="6" t="s">
        <v>5</v>
      </c>
      <c r="CM967" s="7" t="s">
        <v>6</v>
      </c>
      <c r="CN967" s="8" t="s">
        <v>1</v>
      </c>
      <c r="CO967" s="10"/>
      <c r="CP967">
        <f t="shared" ref="CP967:CQ969" si="1461">BZ968</f>
        <v>0.93180266183863136</v>
      </c>
      <c r="CQ967">
        <f t="shared" si="1461"/>
        <v>-0.87956522186239505</v>
      </c>
      <c r="CR967">
        <f>CI971</f>
        <v>0</v>
      </c>
      <c r="CS967">
        <f>CL971</f>
        <v>0</v>
      </c>
      <c r="CU967" s="17">
        <f>CU871</f>
        <v>0</v>
      </c>
      <c r="CV967" s="17">
        <f>CV871</f>
        <v>5</v>
      </c>
      <c r="CW967" s="31">
        <f>CH874</f>
        <v>110.3367333799463</v>
      </c>
      <c r="CX967" s="1"/>
      <c r="CY967" s="61">
        <f t="array" ref="CY967:CY969">MMULT(DQ967:DS969,DO967:DO969)</f>
        <v>-0.90886956179395462</v>
      </c>
      <c r="CZ967" s="13"/>
      <c r="DA967" s="17">
        <v>1</v>
      </c>
      <c r="DB967">
        <v>0</v>
      </c>
      <c r="DD967" s="73">
        <f>(DB967^2)*(1-COS(RADIANS(CW967+45)))+(COS(RADIANS(CW967+45)))</f>
        <v>-0.90877589307543138</v>
      </c>
      <c r="DE967" s="73">
        <f>(DB967*DB968)*(1-COS(RADIANS(CW967+45)))-DB969*(SIN(RADIANS(CW967+45)))</f>
        <v>-0.41728452663015436</v>
      </c>
      <c r="DF967" s="73">
        <f>(DB967*DB969)*(1-COS(RADIANS(CW967+45)))+DB968*(SIN(RADIANS(CW967+45)))</f>
        <v>0</v>
      </c>
      <c r="DG967" s="10"/>
      <c r="DH967">
        <f t="array" ref="DH967:DH969">MMULT(DD967:DF969,DA967:DA969)</f>
        <v>-0.90877589307543138</v>
      </c>
      <c r="DI967" s="23">
        <f>COS(RADIANS('[1]Biaxial Input'!$F$21))</f>
        <v>-0.9975640502598242</v>
      </c>
      <c r="DK967" s="30">
        <f>(DI967^2)*(1-COS(RADIANS(CV967)))+(COS(RADIANS(CV967)))</f>
        <v>0.99998148353170568</v>
      </c>
      <c r="DL967" s="30">
        <f>(DI967*DI968)*(1-COS(RADIANS(CV967)))-DI969*(SIN(RADIANS(CV967)))</f>
        <v>-2.6479783333051429E-4</v>
      </c>
      <c r="DM967" s="30">
        <f>(DI967*DI969)*(1-COS(RADIANS(CV967)))+DI968*(SIN(RADIANS(CV967)))</f>
        <v>6.0796772806267756E-3</v>
      </c>
      <c r="DO967">
        <f t="array" ref="DO967:DO969">MMULT(DK967:DM969,DH967:DH969)</f>
        <v>-0.90886956179395462</v>
      </c>
      <c r="DQ967" s="28">
        <f>(DB967^2)*(1-COS(RADIANS(CU967)))+(COS(RADIANS(CU967)))</f>
        <v>1</v>
      </c>
      <c r="DR967" s="28">
        <f>(DB967*DB968)*(1-COS(RADIANS(CU967)))-DB969*(SIN(RADIANS(CU967)))</f>
        <v>0</v>
      </c>
      <c r="DS967" s="28">
        <f>(DB967*DB969)*(1-COS(RADIANS(CU967)))+DB968*(SIN(RADIANS(CU967)))</f>
        <v>0</v>
      </c>
      <c r="DU967" s="61">
        <f t="array" ref="DU967:DU969">MMULT(DQ967:DS969,EE967:EE969)</f>
        <v>0.41703615810697769</v>
      </c>
      <c r="DV967" s="13">
        <f>H968</f>
        <v>-0.37816365223527337</v>
      </c>
      <c r="DW967" s="17">
        <v>1</v>
      </c>
      <c r="DX967">
        <v>0</v>
      </c>
      <c r="DZ967" s="73">
        <f>(DB967^2)*(1-COS(RADIANS(CW967-45)))+(COS(RADIANS(CW967-45)))</f>
        <v>0.41728452663015408</v>
      </c>
      <c r="EA967" s="73">
        <f>(DB967*DB968)*(1-COS(RADIANS(CW967-45)))-DB969*(SIN(RADIANS(CW967-45)))</f>
        <v>-0.90877589307543161</v>
      </c>
      <c r="EB967" s="73">
        <f>(DB967*DB969)*(1-COS(RADIANS(CW967-45)))+DB968*(SIN(RADIANS(CW967-45)))</f>
        <v>0</v>
      </c>
      <c r="EC967" s="10"/>
      <c r="ED967">
        <f t="array" ref="ED967:ED969">MMULT(DZ967:EB969,DA967:DA969)</f>
        <v>0.41728452663015408</v>
      </c>
      <c r="EE967" s="1">
        <f t="array" ref="EE967:EE969">MMULT(DK967:DM969,ED967:ED969)</f>
        <v>0.41703615810697769</v>
      </c>
      <c r="EG967">
        <f>CY967+DU967</f>
        <v>-0.49183340368697692</v>
      </c>
      <c r="EH967">
        <f>EG967/(SQRT(EG967^2+EG968^2+EG969^2))</f>
        <v>-0.34777873496112205</v>
      </c>
      <c r="EJ967">
        <f>Q967+AM967</f>
        <v>0.52994840834365098</v>
      </c>
      <c r="EK967">
        <f>EJ967/(SQRT(EJ967^2+EJ968^2+EJ969^2))</f>
        <v>0.37473011321881311</v>
      </c>
      <c r="EM967" s="23">
        <f>CY968*DU969-CY969*DU968</f>
        <v>-6.0796772806267774E-3</v>
      </c>
      <c r="EO967" s="15">
        <v>2</v>
      </c>
      <c r="EP967" s="9" t="s">
        <v>7</v>
      </c>
      <c r="EW967" s="17">
        <f>CU967</f>
        <v>0</v>
      </c>
      <c r="EX967" s="17">
        <f>CV967</f>
        <v>5</v>
      </c>
      <c r="EY967" s="31">
        <f>1+CW967</f>
        <v>111.3367333799463</v>
      </c>
      <c r="EZ967" s="10"/>
      <c r="FA967" s="61">
        <f t="array" ref="FA967:FA969">MMULT(FS967:FU969,FQ967:FQ969)</f>
        <v>-0.91600942108781125</v>
      </c>
      <c r="FB967" s="13">
        <f>BW968</f>
        <v>30</v>
      </c>
      <c r="FC967" s="17">
        <v>1</v>
      </c>
      <c r="FD967">
        <v>0</v>
      </c>
      <c r="FF967" s="73">
        <f>(FD967^2)*(1-COS(RADIANS(EY967+45)))+(COS(RADIANS(EY967+45)))</f>
        <v>-0.91592010126390022</v>
      </c>
      <c r="FG967" s="73">
        <f>(FD967*FD968)*(1-COS(RADIANS(EY967+45)))-FD969*(SIN(RADIANS(EY967+45)))</f>
        <v>-0.40136064592922766</v>
      </c>
      <c r="FH967" s="73">
        <f>(FD967*FD969)*(1-COS(RADIANS(EY967+45)))+FD968*(SIN(RADIANS(EY967+45)))</f>
        <v>0</v>
      </c>
      <c r="FI967" s="10"/>
      <c r="FJ967">
        <f t="array" ref="FJ967:FJ969">MMULT(FF967:FH969,FC967:FC969)</f>
        <v>-0.91592010126390022</v>
      </c>
      <c r="FK967" s="23">
        <f>COS(RADIANS(176))</f>
        <v>-0.9975640502598242</v>
      </c>
      <c r="FM967" s="30">
        <f>(FK967^2)*(1-COS(RADIANS(EX967)))+(COS(RADIANS(EX967)))</f>
        <v>0.99998148353170568</v>
      </c>
      <c r="FN967" s="30">
        <f>(FK967*FK968)*(1-COS(RADIANS(EX967)))-FK969*(SIN(RADIANS(EX967)))</f>
        <v>-2.6479783333051429E-4</v>
      </c>
      <c r="FO967" s="30">
        <f>(FK967*FK969)*(1-COS(RADIANS(EX967)))+FK968*(SIN(RADIANS(EX967)))</f>
        <v>6.0796772806267756E-3</v>
      </c>
      <c r="FQ967">
        <f t="array" ref="FQ967:FQ969">MMULT(FM967:FO969,FJ967:FJ969)</f>
        <v>-0.91600942108781125</v>
      </c>
      <c r="FS967" s="28">
        <f>(FD967^2)*(1-COS(RADIANS(EW967)))+(COS(RADIANS(EW967)))</f>
        <v>1</v>
      </c>
      <c r="FT967" s="28">
        <f>(FD967*FD968)*(1-COS(RADIANS(EW967)))-FD969*(SIN(RADIANS(EW967)))</f>
        <v>0</v>
      </c>
      <c r="FU967" s="28">
        <f>(FD967*FD969)*(1-COS(RADIANS(EW967)))+FD968*(SIN(RADIANS(EW967)))</f>
        <v>0</v>
      </c>
      <c r="FW967" s="61">
        <f t="array" ref="FW967:FW969">MMULT(FS967:FU969,GG967:GG969)</f>
        <v>0.40111068048923409</v>
      </c>
      <c r="FX967" s="13">
        <f>BX968</f>
        <v>177.5</v>
      </c>
      <c r="FY967" s="17">
        <v>1</v>
      </c>
      <c r="FZ967">
        <v>0</v>
      </c>
      <c r="GB967" s="73">
        <f>(FD967^2)*(1-COS(RADIANS(EY967-45)))+(COS(RADIANS(EY967-45)))</f>
        <v>0.4013606459292276</v>
      </c>
      <c r="GC967" s="73">
        <f>(FD967*FD968)*(1-COS(RADIANS(EY967-45)))-FD969*(SIN(RADIANS(EY967-45)))</f>
        <v>-0.91592010126390022</v>
      </c>
      <c r="GD967" s="73">
        <f>(FD967*FD969)*(1-COS(RADIANS(EY967-45)))+FD968*(SIN(RADIANS(EY967-45)))</f>
        <v>0</v>
      </c>
      <c r="GE967" s="10"/>
      <c r="GF967">
        <f t="array" ref="GF967:GF969">MMULT(GB967:GD969,FC967:FC969)</f>
        <v>0.4013606459292276</v>
      </c>
      <c r="GG967" s="1">
        <f t="array" ref="GG967:GG969">MMULT(FM967:FO969,GF967:GF969)</f>
        <v>0.40111068048923409</v>
      </c>
      <c r="GI967">
        <f>FA967+FW967</f>
        <v>-0.51489874059857721</v>
      </c>
      <c r="GJ967">
        <f>GI967/(SQRT(GI967^2+GI968^2+GI969^2))</f>
        <v>-0.36408839110166702</v>
      </c>
      <c r="GL967" t="e">
        <f>CH968+DC967</f>
        <v>#VALUE!</v>
      </c>
      <c r="GM967" t="e">
        <f>GL967/(SQRT(GL967^2+GL968^2+GL969^2))</f>
        <v>#VALUE!</v>
      </c>
      <c r="GO967" s="27">
        <f>FA968*FW969-FA969*FW968</f>
        <v>-6.0796772806267843E-3</v>
      </c>
    </row>
    <row r="968" spans="1:197" x14ac:dyDescent="0.2">
      <c r="A968" s="17">
        <f t="shared" si="1438"/>
        <v>40</v>
      </c>
      <c r="B968" s="17">
        <f t="shared" si="1438"/>
        <v>-40</v>
      </c>
      <c r="C968" s="17">
        <f t="shared" si="1438"/>
        <v>259.10000000000002</v>
      </c>
      <c r="D968" t="s">
        <v>8</v>
      </c>
      <c r="E968" s="5">
        <f t="shared" ref="E968:F970" si="1462">E963</f>
        <v>0.93175726557760197</v>
      </c>
      <c r="F968" s="6">
        <f t="shared" si="1462"/>
        <v>-0.87962380347161251</v>
      </c>
      <c r="G968" s="7">
        <f>Q967</f>
        <v>0.90811206057892435</v>
      </c>
      <c r="H968" s="8">
        <f>AM967</f>
        <v>-0.37816365223527337</v>
      </c>
      <c r="J968" s="9">
        <f>((SUMPRODUCT(G968:G970,E968:E970))*(SUMPRODUCT(G968:G970,F968:F970)))-((SUMPRODUCT(H968:H970,E968:E970))*(SUMPRODUCT(H968:H970,F968:F970)))</f>
        <v>-1.5749616966606039E-2</v>
      </c>
      <c r="P968" s="1"/>
      <c r="Q968" s="61">
        <v>-0.40889285039816992</v>
      </c>
      <c r="S968" s="17">
        <v>0</v>
      </c>
      <c r="T968">
        <v>0</v>
      </c>
      <c r="V968" s="73">
        <f>(T967*T968)*(1-COS(RADIANS(O967+45)))+T969*(SIN(RADIANS(O967+45)))</f>
        <v>-0.28234145684287631</v>
      </c>
      <c r="W968" s="73">
        <f>(T968^2)*(1-COS(RADIANS(O967+45)))+(COS(RADIANS(O967+45)))</f>
        <v>-0.95931397454005762</v>
      </c>
      <c r="X968" s="73">
        <f>(T968*T969)*(1-COS(RADIANS(O967+45)))-T967*(SIN(RADIANS(O967+45)))</f>
        <v>0</v>
      </c>
      <c r="Y968" s="10"/>
      <c r="Z968">
        <v>-0.28234145684287631</v>
      </c>
      <c r="AA968" s="23">
        <f>SIN(RADIANS('[1]Biaxial Input'!$F$21))*(COS(RADIANS(0)))</f>
        <v>6.9756473744125524E-2</v>
      </c>
      <c r="AC968" s="30">
        <f>(AA967*AA968)*(1-COS(RADIANS(N967)))+AA969*(SIN(RADIANS(N967)))</f>
        <v>-2.3711042090011594E-3</v>
      </c>
      <c r="AD968" s="30">
        <f>(AA968^2)*(1-COS(RADIANS(N967)))+(COS(RADIANS(N967)))</f>
        <v>0.96609163004718956</v>
      </c>
      <c r="AE968" s="30">
        <f>(AA968*AA969)*(1-COS(RADIANS(N967)))-AA967*(SIN(RADIANS(N967)))</f>
        <v>0.25818857491685071</v>
      </c>
      <c r="AG968">
        <v>-0.27049308486844703</v>
      </c>
      <c r="AI968" s="28">
        <f>(T967*T968)*(1-COS(RADIANS(M967)))+T969*(SIN(RADIANS(M967)))</f>
        <v>0.64278760968653947</v>
      </c>
      <c r="AJ968" s="28">
        <f>(T968^2)*(1-COS(RADIANS(M967)))+(COS(RADIANS(M967)))</f>
        <v>-0.7660444431189779</v>
      </c>
      <c r="AK968" s="28">
        <f>(T968*T969)*(1-COS(RADIANS(M967)))-T967*(SIN(RADIANS(M967)))</f>
        <v>0</v>
      </c>
      <c r="AM968" s="61">
        <v>-0.89338909571622749</v>
      </c>
      <c r="AO968" s="17">
        <v>0</v>
      </c>
      <c r="AP968">
        <v>0</v>
      </c>
      <c r="AR968" s="73">
        <f>(T967*T968)*(1-COS(RADIANS(O967-45)))+T969*(SIN(RADIANS(O967-45)))</f>
        <v>0.95931397454005751</v>
      </c>
      <c r="AS968" s="73">
        <f>(T968^2)*(1-COS(RADIANS(O967-45)))+(COS(RADIANS(O967-45)))</f>
        <v>-0.28234145684287654</v>
      </c>
      <c r="AT968" s="73">
        <f>(T968*T969)*(1-COS(RADIANS(O967-45)))-T967*(SIN(RADIANS(O967-45)))</f>
        <v>0</v>
      </c>
      <c r="AU968" s="10"/>
      <c r="AV968">
        <v>0.95931397454005751</v>
      </c>
      <c r="AW968" s="1">
        <v>0.92745466240714791</v>
      </c>
      <c r="BV968" s="17">
        <f t="shared" si="1454"/>
        <v>20</v>
      </c>
      <c r="BW968" s="17">
        <f t="shared" si="1454"/>
        <v>30</v>
      </c>
      <c r="BX968" s="17">
        <f t="shared" si="1454"/>
        <v>177.5</v>
      </c>
      <c r="BY968" t="s">
        <v>8</v>
      </c>
      <c r="BZ968" s="5">
        <f t="shared" ref="BZ968:CA970" si="1463">BZ1053</f>
        <v>0.93180266183863136</v>
      </c>
      <c r="CA968" s="6">
        <f t="shared" si="1463"/>
        <v>-0.87956522186239505</v>
      </c>
      <c r="CB968" s="7">
        <f>CY967</f>
        <v>-0.90886956179395462</v>
      </c>
      <c r="CC968" s="8">
        <f>DU967</f>
        <v>0.41703615810697769</v>
      </c>
      <c r="CE968" s="9">
        <f>((SUMPRODUCT(CB968:CB970,BZ968:BZ970))*(SUMPRODUCT(CB968:(CB970),CA968:CA970)))-((SUMPRODUCT(CC968:CC970,BZ968:BZ970))*(SUMPRODUCT(CC968:CC970,CA968:CA970)))</f>
        <v>4.4408920985006262E-16</v>
      </c>
      <c r="CG968">
        <v>1</v>
      </c>
      <c r="CH968" t="s">
        <v>161</v>
      </c>
      <c r="CI968" s="67"/>
      <c r="CJ968" s="1" t="s">
        <v>8</v>
      </c>
      <c r="CK968" s="5">
        <f t="shared" ref="CK968:CL970" si="1464">BZ968</f>
        <v>0.93180266183863136</v>
      </c>
      <c r="CL968" s="6">
        <f t="shared" si="1464"/>
        <v>-0.87956522186239505</v>
      </c>
      <c r="CM968" s="7">
        <f>FA967</f>
        <v>-0.91600942108781125</v>
      </c>
      <c r="CN968" s="8">
        <f>FW967</f>
        <v>0.40111068048923409</v>
      </c>
      <c r="CO968" s="10"/>
      <c r="CP968">
        <f t="shared" si="1461"/>
        <v>0.3492962422733713</v>
      </c>
      <c r="CQ968">
        <f t="shared" si="1461"/>
        <v>-0.34518112468713447</v>
      </c>
      <c r="CR968">
        <f>CJ971</f>
        <v>0</v>
      </c>
      <c r="CS968">
        <f>CM971</f>
        <v>0</v>
      </c>
      <c r="CW968" s="28"/>
      <c r="CX968" s="1"/>
      <c r="CY968" s="61">
        <v>0.41594500154786002</v>
      </c>
      <c r="CZ968" s="13"/>
      <c r="DA968" s="17">
        <v>0</v>
      </c>
      <c r="DB968">
        <v>0</v>
      </c>
      <c r="DD968" s="73">
        <f>(DB967*DB968)*(1-COS(RADIANS(CW967+45)))+DB969*(SIN(RADIANS(CW967+45)))</f>
        <v>0.41728452663015436</v>
      </c>
      <c r="DE968" s="73">
        <f>(DB968^2)*(1-COS(RADIANS(CW967+45)))+(COS(RADIANS(CW967+45)))</f>
        <v>-0.90877589307543138</v>
      </c>
      <c r="DF968" s="73">
        <f>(DB968*DB969)*(1-COS(RADIANS(CW967+45)))-DB967*(SIN(RADIANS(CW967+45)))</f>
        <v>0</v>
      </c>
      <c r="DG968" s="10"/>
      <c r="DH968">
        <v>0.41728452663015436</v>
      </c>
      <c r="DI968" s="23">
        <f>SIN(RADIANS('[1]Biaxial Input'!$F$21))*(COS(RADIANS(0)))</f>
        <v>6.9756473744125524E-2</v>
      </c>
      <c r="DK968" s="30">
        <f>(DI967*DI968)*(1-COS(RADIANS(CV967)))+DI969*(SIN(RADIANS(CV967)))</f>
        <v>-2.6479783333051429E-4</v>
      </c>
      <c r="DL968" s="30">
        <f>(DI968^2)*(1-COS(RADIANS(CV967)))+(COS(RADIANS(CV967)))</f>
        <v>0.99621321456003986</v>
      </c>
      <c r="DM968" s="30">
        <f>(DI968*DI969)*(1-COS(RADIANS(CV967)))-DI967*(SIN(RADIANS(CV967)))</f>
        <v>8.694343573875718E-2</v>
      </c>
      <c r="DO968">
        <v>0.41594500154786002</v>
      </c>
      <c r="DQ968" s="28">
        <f>(DB967*DB968)*(1-COS(RADIANS(CU967)))+DB969*(SIN(RADIANS(CU967)))</f>
        <v>0</v>
      </c>
      <c r="DR968" s="28">
        <f>(DB968^2)*(1-COS(RADIANS(CU967)))+(COS(RADIANS(CU967)))</f>
        <v>1</v>
      </c>
      <c r="DS968" s="28">
        <f>(DB968*DB969)*(1-COS(RADIANS(CU967)))-DB967*(SIN(RADIANS(CU967)))</f>
        <v>0</v>
      </c>
      <c r="DU968" s="61">
        <v>0.9052240577168128</v>
      </c>
      <c r="DV968" s="13">
        <f t="shared" ref="DV968:DV969" si="1465">H969</f>
        <v>-0.89338909571622749</v>
      </c>
      <c r="DW968" s="17">
        <v>0</v>
      </c>
      <c r="DX968">
        <v>0</v>
      </c>
      <c r="DZ968" s="73">
        <f>(DB967*DB968)*(1-COS(RADIANS(CW967-45)))+DB969*(SIN(RADIANS(CW967-45)))</f>
        <v>0.90877589307543161</v>
      </c>
      <c r="EA968" s="73">
        <f>(DB968^2)*(1-COS(RADIANS(CW967-45)))+(COS(RADIANS(CW967-45)))</f>
        <v>0.41728452663015408</v>
      </c>
      <c r="EB968" s="73">
        <f>(DB968*DB969)*(1-COS(RADIANS(CW967-45)))-DB967*(SIN(RADIANS(CW967-45)))</f>
        <v>0</v>
      </c>
      <c r="EC968" s="10"/>
      <c r="ED968">
        <v>0.90877589307543161</v>
      </c>
      <c r="EE968" s="1">
        <v>0.9052240577168128</v>
      </c>
      <c r="EG968">
        <f>CY968+DU968</f>
        <v>1.3211690592646728</v>
      </c>
      <c r="EH968">
        <f>EG968/(SQRT(EG967^2+EG968^2+EG969^2))</f>
        <v>0.93420760089990174</v>
      </c>
      <c r="EJ968">
        <f>Q968+AM968</f>
        <v>-1.3022819461143973</v>
      </c>
      <c r="EK968">
        <f>EJ968/(SQRT(EJ967^2+EJ968^2+EJ969^2))</f>
        <v>-0.92085239511430439</v>
      </c>
      <c r="EM968" s="23">
        <f>CY969*DU967-CY967*DU969</f>
        <v>-8.6943435738757194E-2</v>
      </c>
      <c r="EP968" s="9">
        <f>((SUMPRODUCT(CM968:CM970,BZ968:BZ970))*(SUMPRODUCT(CM968:CM970,CA968:CA970)))-((SUMPRODUCT(CN968:CN970,BZ968:BZ970))*(SUMPRODUCT(CN968:CN970,CA968:CA970)))</f>
        <v>-3.2475515451904191E-2</v>
      </c>
      <c r="EY968" s="28"/>
      <c r="EZ968" s="10"/>
      <c r="FA968" s="61">
        <v>0.40008331293736843</v>
      </c>
      <c r="FB968" s="13">
        <f>BW969</f>
        <v>35</v>
      </c>
      <c r="FC968" s="17">
        <v>0</v>
      </c>
      <c r="FD968">
        <v>0</v>
      </c>
      <c r="FF968" s="73">
        <f>(FD967*FD968)*(1-COS(RADIANS(EY967+45)))+FD969*(SIN(RADIANS(EY967+45)))</f>
        <v>0.40136064592922766</v>
      </c>
      <c r="FG968" s="73">
        <f>(FD968^2)*(1-COS(RADIANS(EY967+45)))+(COS(RADIANS(EY967+45)))</f>
        <v>-0.91592010126390022</v>
      </c>
      <c r="FH968" s="73">
        <f>(FD968*FD969)*(1-COS(RADIANS(EY967+45)))-FD967*(SIN(RADIANS(EY967+45)))</f>
        <v>0</v>
      </c>
      <c r="FI968" s="10"/>
      <c r="FJ968">
        <v>0.40136064592922766</v>
      </c>
      <c r="FK968" s="23">
        <f>SIN(RADIANS(176))*(COS(RADIANS(0)))</f>
        <v>6.9756473744125524E-2</v>
      </c>
      <c r="FM968" s="30">
        <f>(FK967*FK968)*(1-COS(RADIANS(EX967)))+FK969*(SIN(RADIANS(EX967)))</f>
        <v>-2.6479783333051429E-4</v>
      </c>
      <c r="FN968" s="30">
        <f>(FK968^2)*(1-COS(RADIANS(EX967)))+(COS(RADIANS(EX967)))</f>
        <v>0.99621321456003986</v>
      </c>
      <c r="FO968" s="30">
        <f>(FK968*FK969)*(1-COS(RADIANS(EX967)))-FK967*(SIN(RADIANS(EX967)))</f>
        <v>8.694343573875718E-2</v>
      </c>
      <c r="FQ968">
        <v>0.40008331293736843</v>
      </c>
      <c r="FS968" s="28">
        <f>(FD967*FD968)*(1-COS(RADIANS(EW967)))+FD969*(SIN(RADIANS(EW967)))</f>
        <v>0</v>
      </c>
      <c r="FT968" s="28">
        <f>(FD968^2)*(1-COS(RADIANS(EW967)))+(COS(RADIANS(EW967)))</f>
        <v>1</v>
      </c>
      <c r="FU968" s="28">
        <f>(FD968*FD969)*(1-COS(RADIANS(EW967)))-FD967*(SIN(RADIANS(EW967)))</f>
        <v>0</v>
      </c>
      <c r="FW968" s="61">
        <v>0.91234542893084103</v>
      </c>
      <c r="FX968" s="13">
        <f>BX969</f>
        <v>250.5</v>
      </c>
      <c r="FY968" s="17">
        <v>0</v>
      </c>
      <c r="FZ968">
        <v>0</v>
      </c>
      <c r="GB968" s="73">
        <f>(FD967*FD968)*(1-COS(RADIANS(EY967-45)))+FD969*(SIN(RADIANS(EY967-45)))</f>
        <v>0.91592010126390022</v>
      </c>
      <c r="GC968" s="73">
        <f>(FD968^2)*(1-COS(RADIANS(EY967-45)))+(COS(RADIANS(EY967-45)))</f>
        <v>0.4013606459292276</v>
      </c>
      <c r="GD968" s="73">
        <f>(FD968*FD969)*(1-COS(RADIANS(EY967-45)))-FD967*(SIN(RADIANS(EY967-45)))</f>
        <v>0</v>
      </c>
      <c r="GE968" s="10"/>
      <c r="GF968">
        <v>0.91592010126390022</v>
      </c>
      <c r="GG968" s="1">
        <v>0.91234542893084103</v>
      </c>
      <c r="GI968">
        <f>FA968+FW968</f>
        <v>1.3124287418682095</v>
      </c>
      <c r="GJ968">
        <f>GI968/(SQRT(GI967^2+GI968^2+GI969^2))</f>
        <v>0.92802726319913975</v>
      </c>
      <c r="GL968">
        <f>CH969+DC968</f>
        <v>-3.2475515451904191E-2</v>
      </c>
      <c r="GM968" t="e">
        <f>GL968/(SQRT(GL967^2+GL968^2+GL969^2))</f>
        <v>#VALUE!</v>
      </c>
      <c r="GO968" s="27">
        <f>FA969*FW967-FA967*FW969</f>
        <v>-8.6943435738757194E-2</v>
      </c>
    </row>
    <row r="969" spans="1:197" x14ac:dyDescent="0.2">
      <c r="A969" s="17">
        <f t="shared" ref="A969:C970" si="1466">A874</f>
        <v>60</v>
      </c>
      <c r="B969" s="17">
        <f t="shared" si="1466"/>
        <v>-45</v>
      </c>
      <c r="C969" s="17">
        <f t="shared" si="1466"/>
        <v>243.3</v>
      </c>
      <c r="D969" t="s">
        <v>9</v>
      </c>
      <c r="E969" s="5">
        <f t="shared" si="1462"/>
        <v>0.34942631596765805</v>
      </c>
      <c r="F969" s="6">
        <f t="shared" si="1462"/>
        <v>-0.3450538979128393</v>
      </c>
      <c r="G969" s="7">
        <f t="shared" ref="G969:G970" si="1467">Q968</f>
        <v>-0.40889285039816992</v>
      </c>
      <c r="H969" s="8">
        <f t="shared" ref="H969:H970" si="1468">AM968</f>
        <v>-0.89338909571622749</v>
      </c>
      <c r="J969" s="10"/>
      <c r="P969" s="1"/>
      <c r="Q969" s="61">
        <v>9.0217084437262896E-2</v>
      </c>
      <c r="S969" s="17">
        <v>0</v>
      </c>
      <c r="T969">
        <v>1</v>
      </c>
      <c r="V969" s="73">
        <f>(T967*T969)*(1-COS(RADIANS(O967+45)))-T968*(SIN(RADIANS(O967+45)))</f>
        <v>0</v>
      </c>
      <c r="W969" s="73">
        <f>(T968*T969)*(1-COS(RADIANS(O967+45)))+T967*(SIN(RADIANS(O967+45)))</f>
        <v>0</v>
      </c>
      <c r="X969" s="73">
        <f>(T969^2)*(1-COS(RADIANS(O967+45)))+(COS(RADIANS(O967+45)))</f>
        <v>1</v>
      </c>
      <c r="Y969" s="10"/>
      <c r="Z969">
        <v>0</v>
      </c>
      <c r="AA969" s="23">
        <f>SIN(RADIANS('[1]Biaxial Input'!$F$21))*SIN(RADIANS(0))</f>
        <v>0</v>
      </c>
      <c r="AC969" s="30">
        <f>(AA967*AA969)*(1-COS(RADIANS(N967)))-AA968*(SIN(RADIANS(N967)))</f>
        <v>-1.8054303924173627E-2</v>
      </c>
      <c r="AD969" s="30">
        <f>(AA968*AA969)*(1-COS(RADIANS(N967)))+AA967*(SIN(RADIANS(N967)))</f>
        <v>-0.25818857491685071</v>
      </c>
      <c r="AE969" s="30">
        <f>(AA969^2)*(1-COS(RADIANS(N967)))+(COS(RADIANS(N967)))</f>
        <v>0.96592582628906831</v>
      </c>
      <c r="AG969">
        <v>9.0217084437262896E-2</v>
      </c>
      <c r="AI969" s="28">
        <f>(T967*T969)*(1-COS(RADIANS(M967)))-T968*(SIN(RADIANS(M967)))</f>
        <v>0</v>
      </c>
      <c r="AJ969" s="28">
        <f>(T968*T969)*(1-COS(RADIANS(M967)))+T967*(SIN(RADIANS(M967)))</f>
        <v>0</v>
      </c>
      <c r="AK969" s="28">
        <f>(T969^2)*(1-COS(RADIANS(M967)))+(COS(RADIANS(M967)))</f>
        <v>1</v>
      </c>
      <c r="AM969" s="61">
        <v>-0.2425864295120822</v>
      </c>
      <c r="AO969" s="17">
        <v>0</v>
      </c>
      <c r="AP969">
        <v>1</v>
      </c>
      <c r="AR969" s="73">
        <f>(T967*T967)*(1-COS(RADIANS(O967-45)))-T967*(SIN(RADIANS(O967-45)))</f>
        <v>0</v>
      </c>
      <c r="AS969" s="73">
        <f>(T968*T969)*(1-COS(RADIANS(O967-45)))+T967*(SIN(RADIANS(O967-45)))</f>
        <v>0</v>
      </c>
      <c r="AT969" s="73">
        <f>(T969^2)*(1-COS(RADIANS(O967-45)))+(COS(RADIANS(O967-45)))</f>
        <v>1</v>
      </c>
      <c r="AU969" s="10"/>
      <c r="AV969">
        <v>0</v>
      </c>
      <c r="AW969" s="1">
        <v>-0.2425864295120822</v>
      </c>
      <c r="BV969" s="17">
        <f t="shared" si="1454"/>
        <v>40</v>
      </c>
      <c r="BW969" s="17">
        <f t="shared" si="1454"/>
        <v>35</v>
      </c>
      <c r="BX969" s="17">
        <f t="shared" si="1454"/>
        <v>250.5</v>
      </c>
      <c r="BY969" t="s">
        <v>9</v>
      </c>
      <c r="BZ969" s="5">
        <f t="shared" si="1463"/>
        <v>0.3492962422733713</v>
      </c>
      <c r="CA969" s="6">
        <f t="shared" si="1463"/>
        <v>-0.34518112468713447</v>
      </c>
      <c r="CB969" s="7">
        <f>CY968</f>
        <v>0.41594500154786002</v>
      </c>
      <c r="CC969" s="8">
        <f>DU968</f>
        <v>0.9052240577168128</v>
      </c>
      <c r="CE969" s="10"/>
      <c r="CH969">
        <f>((SUMPRODUCT(CM968:CM970,CK968:CK970))*(SUMPRODUCT(CM968:CM970,CL968:CL970)))-((SUMPRODUCT(CN968:CN970,CK968:CK970))*(SUMPRODUCT(CN968:CN970,CL968:CL970)))</f>
        <v>-3.2475515451904191E-2</v>
      </c>
      <c r="CI969" s="67"/>
      <c r="CJ969" s="10" t="s">
        <v>9</v>
      </c>
      <c r="CK969" s="5">
        <f t="shared" si="1464"/>
        <v>0.3492962422733713</v>
      </c>
      <c r="CL969" s="6">
        <f t="shared" si="1464"/>
        <v>-0.34518112468713447</v>
      </c>
      <c r="CM969" s="7">
        <f>FA968</f>
        <v>0.40008331293736843</v>
      </c>
      <c r="CN969" s="8">
        <f>FW968</f>
        <v>0.91234542893084103</v>
      </c>
      <c r="CP969">
        <f t="shared" si="1461"/>
        <v>-9.8670839279614439E-2</v>
      </c>
      <c r="CQ969">
        <f t="shared" si="1461"/>
        <v>-0.32743703463395935</v>
      </c>
      <c r="CR969">
        <f>CK971</f>
        <v>0</v>
      </c>
      <c r="CS969">
        <f>CN971</f>
        <v>0</v>
      </c>
      <c r="CW969" s="28"/>
      <c r="CX969" s="1"/>
      <c r="CY969" s="61">
        <v>-3.0755086275534527E-2</v>
      </c>
      <c r="CZ969" s="13"/>
      <c r="DA969" s="17">
        <v>0</v>
      </c>
      <c r="DB969">
        <v>1</v>
      </c>
      <c r="DD969" s="73">
        <f>(DB967*DB969)*(1-COS(RADIANS(CW967+45)))-DB968*(SIN(RADIANS(CW967+45)))</f>
        <v>0</v>
      </c>
      <c r="DE969" s="73">
        <f>(DB968*DB969)*(1-COS(RADIANS(CW967+45)))+DB967*(SIN(RADIANS(CW967+45)))</f>
        <v>0</v>
      </c>
      <c r="DF969" s="73">
        <f>(DB969^2)*(1-COS(RADIANS(CW967+45)))+(COS(RADIANS(CW967+45)))</f>
        <v>0.99999999999999989</v>
      </c>
      <c r="DG969" s="10"/>
      <c r="DH969">
        <v>0</v>
      </c>
      <c r="DI969" s="23">
        <f>SIN(RADIANS('[1]Biaxial Input'!$F$21))*SIN(RADIANS(0))</f>
        <v>0</v>
      </c>
      <c r="DK969" s="30">
        <f>(DI967*DI969)*(1-COS(RADIANS(CV967)))-DI968*(SIN(RADIANS(CV967)))</f>
        <v>-6.0796772806267756E-3</v>
      </c>
      <c r="DL969" s="30">
        <f>(DI968*DI969)*(1-COS(RADIANS(CV967)))+DI967*(SIN(RADIANS(CV967)))</f>
        <v>-8.694343573875718E-2</v>
      </c>
      <c r="DM969" s="30">
        <f>(DI969^2)*(1-COS(RADIANS(CV967)))+(COS(RADIANS(CV967)))</f>
        <v>0.99619469809174555</v>
      </c>
      <c r="DO969">
        <v>-3.0755086275534527E-2</v>
      </c>
      <c r="DQ969" s="28">
        <f>(DB967*DB969)*(1-COS(RADIANS(CU967)))-DB968*(SIN(RADIANS(CU967)))</f>
        <v>0</v>
      </c>
      <c r="DR969" s="28">
        <f>(DB968*DB969)*(1-COS(RADIANS(CU967)))+DB967*(SIN(RADIANS(CU967)))</f>
        <v>0</v>
      </c>
      <c r="DS969" s="28">
        <f>(DB969^2)*(1-COS(RADIANS(CU967)))+(COS(RADIANS(CU967)))</f>
        <v>1</v>
      </c>
      <c r="DU969" s="61">
        <v>-8.1549053716645906E-2</v>
      </c>
      <c r="DV969" s="13">
        <f t="shared" si="1465"/>
        <v>-0.2425864295120822</v>
      </c>
      <c r="DW969" s="17">
        <v>0</v>
      </c>
      <c r="DX969">
        <v>1</v>
      </c>
      <c r="DZ969" s="73">
        <f>(DB967*DB967)*(1-COS(RADIANS(CW967-45)))-DB967*(SIN(RADIANS(CW967-45)))</f>
        <v>0</v>
      </c>
      <c r="EA969" s="73">
        <f>(DB968*DB969)*(1-COS(RADIANS(CW967-45)))+DB967*(SIN(RADIANS(CW967-45)))</f>
        <v>0</v>
      </c>
      <c r="EB969" s="73">
        <f>(DB969^2)*(1-COS(RADIANS(CW967-45)))+(COS(RADIANS(CW967-45)))</f>
        <v>1</v>
      </c>
      <c r="EC969" s="10"/>
      <c r="ED969">
        <v>0</v>
      </c>
      <c r="EE969" s="1">
        <v>-8.1549053716645906E-2</v>
      </c>
      <c r="EG969">
        <f>CY969+DU969</f>
        <v>-0.11230413999218043</v>
      </c>
      <c r="EH969">
        <f>EG969/(SQRT(EG967^2+EG968^2+EG969^2))</f>
        <v>-7.9411018943794126E-2</v>
      </c>
      <c r="EJ969">
        <f>Q969+AM969</f>
        <v>-0.15236934507481931</v>
      </c>
      <c r="EK969">
        <f>EJ969/(SQRT(EJ967^2+EJ968^2+EJ969^2))</f>
        <v>-0.1077413971473578</v>
      </c>
      <c r="EM969" s="23">
        <f>CY967*DU968-CY968*DU967</f>
        <v>-0.99619469809174555</v>
      </c>
      <c r="ER969">
        <f t="shared" ref="ER969:ES971" si="1469">CK968</f>
        <v>0.93180266183863136</v>
      </c>
      <c r="ES969">
        <f t="shared" si="1469"/>
        <v>-0.87956522186239505</v>
      </c>
      <c r="ET969" t="e">
        <f>#REF!</f>
        <v>#REF!</v>
      </c>
      <c r="EU969" t="e">
        <f>#REF!</f>
        <v>#REF!</v>
      </c>
      <c r="EY969" s="28"/>
      <c r="EZ969" s="10"/>
      <c r="FA969" s="61">
        <v>-2.9327174896890369E-2</v>
      </c>
      <c r="FB969" s="13">
        <f>BW970</f>
        <v>40</v>
      </c>
      <c r="FC969" s="17">
        <v>0</v>
      </c>
      <c r="FD969">
        <v>1</v>
      </c>
      <c r="FF969" s="73">
        <f>(FD967*FD969)*(1-COS(RADIANS(EY967+45)))-FD968*(SIN(RADIANS(EY967+45)))</f>
        <v>0</v>
      </c>
      <c r="FG969" s="73">
        <f>(FD968*FD969)*(1-COS(RADIANS(EY967+45)))+FD967*(SIN(RADIANS(EY967+45)))</f>
        <v>0</v>
      </c>
      <c r="FH969" s="73">
        <f>(FD969^2)*(1-COS(RADIANS(EY967+45)))+(COS(RADIANS(EY967+45)))</f>
        <v>1</v>
      </c>
      <c r="FI969" s="10"/>
      <c r="FJ969">
        <v>0</v>
      </c>
      <c r="FK969" s="23">
        <f>SIN(RADIANS(176))*SIN(RADIANS(0))</f>
        <v>0</v>
      </c>
      <c r="FM969" s="30">
        <f>(FK967*FK969)*(1-COS(RADIANS(EX967)))-FK968*(SIN(RADIANS(EX967)))</f>
        <v>-6.0796772806267756E-3</v>
      </c>
      <c r="FN969" s="30">
        <f>(FK968*FK969)*(1-COS(RADIANS(EX967)))+FK967*(SIN(RADIANS(EX967)))</f>
        <v>-8.694343573875718E-2</v>
      </c>
      <c r="FO969" s="30">
        <f>(FK969^2)*(1-COS(RADIANS(EX967)))+(COS(RADIANS(EX967)))</f>
        <v>0.99619469809174555</v>
      </c>
      <c r="FQ969">
        <v>-2.9327174896890369E-2</v>
      </c>
      <c r="FS969" s="28">
        <f>(FD967*FD969)*(1-COS(RADIANS(EW967)))-FD968*(SIN(RADIANS(EW967)))</f>
        <v>0</v>
      </c>
      <c r="FT969" s="28">
        <f>(FD968*FD969)*(1-COS(RADIANS(EW967)))+FD967*(SIN(RADIANS(EW967)))</f>
        <v>0</v>
      </c>
      <c r="FU969" s="28">
        <f>(FD969^2)*(1-COS(RADIANS(EW967)))+(COS(RADIANS(EW967)))</f>
        <v>1</v>
      </c>
      <c r="FW969" s="61">
        <v>-8.2073383666467492E-2</v>
      </c>
      <c r="FX969" s="13">
        <f>BX970</f>
        <v>215.7</v>
      </c>
      <c r="FY969" s="17">
        <v>0</v>
      </c>
      <c r="FZ969">
        <v>1</v>
      </c>
      <c r="GB969" s="73">
        <f>(FD967*FD967)*(1-COS(RADIANS(EY967-45)))-FD967*(SIN(RADIANS(EY967-45)))</f>
        <v>0</v>
      </c>
      <c r="GC969" s="73">
        <f>(FD968*FD969)*(1-COS(RADIANS(EY967-45)))+FD967*(SIN(RADIANS(EY967-45)))</f>
        <v>0</v>
      </c>
      <c r="GD969" s="73">
        <f>(FD969^2)*(1-COS(RADIANS(EY967-45)))+(COS(RADIANS(EY967-45)))</f>
        <v>1</v>
      </c>
      <c r="GE969" s="10"/>
      <c r="GF969">
        <v>0</v>
      </c>
      <c r="GG969" s="1">
        <v>-8.2073383666467492E-2</v>
      </c>
      <c r="GI969">
        <f>FA969+FW969</f>
        <v>-0.11140055856335786</v>
      </c>
      <c r="GJ969">
        <f>GI969/(SQRT(GI967^2+GI968^2+GI969^2))</f>
        <v>-7.8772090388119456E-2</v>
      </c>
      <c r="GL969" t="e">
        <f>#REF!+DC969</f>
        <v>#REF!</v>
      </c>
      <c r="GM969" t="e">
        <f>GL969/(SQRT(GL967^2+GL968^2+GL969^2))</f>
        <v>#REF!</v>
      </c>
      <c r="GO969" s="27">
        <f>FA967*FW968-FA968*FW967</f>
        <v>-0.99619469809174555</v>
      </c>
    </row>
    <row r="970" spans="1:197" x14ac:dyDescent="0.2">
      <c r="A970" s="17">
        <f t="shared" si="1466"/>
        <v>30</v>
      </c>
      <c r="B970" s="17">
        <f t="shared" si="1466"/>
        <v>-50</v>
      </c>
      <c r="C970" s="17">
        <f t="shared" si="1466"/>
        <v>268.7</v>
      </c>
      <c r="D970" t="s">
        <v>10</v>
      </c>
      <c r="E970" s="5">
        <f t="shared" si="1462"/>
        <v>-9.863897684293281E-2</v>
      </c>
      <c r="F970" s="6">
        <f t="shared" si="1462"/>
        <v>-0.32741376254105431</v>
      </c>
      <c r="G970" s="7">
        <f t="shared" si="1467"/>
        <v>9.0217084437262896E-2</v>
      </c>
      <c r="H970" s="8">
        <f t="shared" si="1468"/>
        <v>-0.2425864295120822</v>
      </c>
      <c r="J970" s="10"/>
      <c r="P970" s="1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W970" s="1"/>
      <c r="BV970" s="17">
        <f t="shared" si="1454"/>
        <v>80</v>
      </c>
      <c r="BW970" s="17">
        <f t="shared" si="1454"/>
        <v>40</v>
      </c>
      <c r="BX970" s="17">
        <f t="shared" si="1454"/>
        <v>215.7</v>
      </c>
      <c r="BY970" t="s">
        <v>10</v>
      </c>
      <c r="BZ970" s="5">
        <f t="shared" si="1463"/>
        <v>-9.8670839279614439E-2</v>
      </c>
      <c r="CA970" s="6">
        <f t="shared" si="1463"/>
        <v>-0.32743703463395935</v>
      </c>
      <c r="CB970" s="7">
        <f>CY969</f>
        <v>-3.0755086275534527E-2</v>
      </c>
      <c r="CC970" s="8">
        <f>DU969</f>
        <v>-8.1549053716645906E-2</v>
      </c>
      <c r="CE970" s="10"/>
      <c r="CG970" s="10" t="s">
        <v>160</v>
      </c>
      <c r="CH970" s="10">
        <f>-CH967*((EY967-CW967)/(CH969-CE968))</f>
        <v>110.33673337994631</v>
      </c>
      <c r="CI970" s="67"/>
      <c r="CJ970" s="10" t="s">
        <v>10</v>
      </c>
      <c r="CK970" s="5">
        <f t="shared" si="1464"/>
        <v>-9.8670839279614439E-2</v>
      </c>
      <c r="CL970" s="6">
        <f t="shared" si="1464"/>
        <v>-0.32743703463395935</v>
      </c>
      <c r="CM970" s="7">
        <f>FA969</f>
        <v>-2.9327174896890369E-2</v>
      </c>
      <c r="CN970" s="8">
        <f>FW969</f>
        <v>-8.2073383666467492E-2</v>
      </c>
      <c r="CW970" s="28"/>
      <c r="CX970" s="1"/>
      <c r="DH970" s="10"/>
      <c r="DI970" s="10"/>
      <c r="DJ970" s="10"/>
      <c r="DK970" s="10"/>
      <c r="DL970" s="10"/>
      <c r="DM970" s="10"/>
      <c r="DN970" s="10"/>
      <c r="DO970" s="10"/>
      <c r="DP970" s="10"/>
      <c r="EE970" s="1"/>
      <c r="EI970" s="64">
        <f>(DEGREES(ACOS((EH967*EK967+EH968*EK968+EH969*EK969)/((SQRT(EH967^2+EH968^2+EH969^2))*(SQRT(EK967^2+EK968^2+EK969^2))))))</f>
        <v>169.12302309650062</v>
      </c>
      <c r="ER970">
        <f t="shared" si="1469"/>
        <v>0.3492962422733713</v>
      </c>
      <c r="ES970">
        <f t="shared" si="1469"/>
        <v>-0.34518112468713447</v>
      </c>
      <c r="ET970" t="e">
        <f>#REF!</f>
        <v>#REF!</v>
      </c>
      <c r="EU970" t="e">
        <f>#REF!</f>
        <v>#REF!</v>
      </c>
      <c r="EY970" s="28"/>
      <c r="EZ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GG970" s="1"/>
      <c r="GK970" s="64" t="e">
        <f>(DEGREES(ACOS((GJ967*GM967+GJ968*GM968+GJ969*GM969)/((SQRT(GJ967^2+GJ968^2+GJ969^2))*(SQRT(GM967^2+GM968^2+GM969^2))))))</f>
        <v>#VALUE!</v>
      </c>
    </row>
    <row r="971" spans="1:197" x14ac:dyDescent="0.2">
      <c r="A971" s="1"/>
      <c r="J971" s="10"/>
      <c r="Q971" s="82" t="s">
        <v>148</v>
      </c>
      <c r="R971" s="13"/>
      <c r="T971" s="10"/>
      <c r="U971" s="10"/>
      <c r="V971" s="10"/>
      <c r="W971" s="10"/>
      <c r="X971" s="10"/>
      <c r="Y971" s="10"/>
      <c r="Z971" s="80"/>
      <c r="AA971" s="23" t="s">
        <v>149</v>
      </c>
      <c r="AE971" s="1"/>
      <c r="AG971" s="80"/>
      <c r="AK971" s="13"/>
      <c r="AL971" s="81"/>
      <c r="AM971" s="82" t="s">
        <v>150</v>
      </c>
      <c r="AO971" s="13"/>
      <c r="AP971" s="13"/>
      <c r="AS971" s="1"/>
      <c r="AW971" s="1"/>
      <c r="BV971" s="17">
        <f t="shared" si="1454"/>
        <v>120</v>
      </c>
      <c r="BW971" s="17">
        <f t="shared" si="1454"/>
        <v>45</v>
      </c>
      <c r="BX971" s="17">
        <f t="shared" si="1454"/>
        <v>167.8</v>
      </c>
      <c r="CS971" s="15"/>
      <c r="CW971" s="28"/>
      <c r="CX971" s="1"/>
      <c r="CY971" s="82" t="s">
        <v>148</v>
      </c>
      <c r="CZ971" s="13"/>
      <c r="DB971" s="10"/>
      <c r="DC971" s="10"/>
      <c r="DD971" s="10"/>
      <c r="DE971" s="10"/>
      <c r="DF971" s="10"/>
      <c r="DG971" s="10"/>
      <c r="DH971" s="80"/>
      <c r="DI971" s="23" t="s">
        <v>149</v>
      </c>
      <c r="DM971" s="1"/>
      <c r="DO971" s="80"/>
      <c r="DS971" s="13"/>
      <c r="DT971" s="81"/>
      <c r="DU971" s="82" t="s">
        <v>150</v>
      </c>
      <c r="DW971" s="13"/>
      <c r="DX971" s="13"/>
      <c r="EA971" s="1"/>
      <c r="EE971" s="1"/>
      <c r="ER971">
        <f t="shared" si="1469"/>
        <v>-9.8670839279614439E-2</v>
      </c>
      <c r="ES971">
        <f t="shared" si="1469"/>
        <v>-0.32743703463395935</v>
      </c>
      <c r="ET971" t="e">
        <f>#REF!</f>
        <v>#REF!</v>
      </c>
      <c r="EU971" t="e">
        <f>#REF!</f>
        <v>#REF!</v>
      </c>
      <c r="EY971" s="28"/>
      <c r="EZ971" s="10"/>
      <c r="FA971" s="82" t="s">
        <v>148</v>
      </c>
      <c r="FB971" s="13"/>
      <c r="FD971" s="10"/>
      <c r="FE971" s="10"/>
      <c r="FF971" s="10"/>
      <c r="FG971" s="10"/>
      <c r="FH971" s="10"/>
      <c r="FI971" s="10"/>
      <c r="FJ971" s="80"/>
      <c r="FK971" s="23" t="s">
        <v>149</v>
      </c>
      <c r="FO971" s="1"/>
      <c r="FQ971" s="80"/>
      <c r="FU971" s="13"/>
      <c r="FV971" s="81"/>
      <c r="FW971" s="82" t="s">
        <v>150</v>
      </c>
      <c r="FY971" s="13"/>
      <c r="FZ971" s="13"/>
      <c r="GC971" s="1"/>
      <c r="GG971" s="1"/>
      <c r="GK971" s="13"/>
    </row>
    <row r="972" spans="1:197" x14ac:dyDescent="0.2">
      <c r="A972" s="1"/>
      <c r="E972" s="5" t="s">
        <v>4</v>
      </c>
      <c r="F972" s="6" t="s">
        <v>5</v>
      </c>
      <c r="G972" s="7" t="s">
        <v>6</v>
      </c>
      <c r="H972" s="8" t="s">
        <v>1</v>
      </c>
      <c r="I972">
        <v>5</v>
      </c>
      <c r="J972" s="9" t="s">
        <v>7</v>
      </c>
      <c r="K972">
        <v>5</v>
      </c>
      <c r="L972" s="10"/>
      <c r="M972" s="17">
        <f>A956</f>
        <v>90</v>
      </c>
      <c r="N972" s="17">
        <f>B956</f>
        <v>20</v>
      </c>
      <c r="O972" s="17">
        <f>C956</f>
        <v>201.2</v>
      </c>
      <c r="Q972" s="61">
        <f t="array" ref="Q972:Q974">MMULT(AI972:AK974,AG972:AG974)</f>
        <v>0.85835583531131898</v>
      </c>
      <c r="R972" s="13"/>
      <c r="S972" s="17">
        <v>1</v>
      </c>
      <c r="T972">
        <v>0</v>
      </c>
      <c r="V972" s="73">
        <f>(T972^2)*(1-COS(RADIANS(O972+45)))+(COS(RADIANS(O972+45)))</f>
        <v>-0.40354529635239011</v>
      </c>
      <c r="W972" s="73">
        <f>(T972*T973)*(1-COS(RADIANS(O972+45)))-T974*(SIN(RADIANS(O972+45)))</f>
        <v>0.91495966784982474</v>
      </c>
      <c r="X972" s="73">
        <f>(T972*T974)*(1-COS(RADIANS(O972+45)))+T973*(SIN(RADIANS(O972+45)))</f>
        <v>0</v>
      </c>
      <c r="Y972" s="10"/>
      <c r="Z972">
        <f t="array" ref="Z972:Z974">MMULT(V972:X974,S972:S974)</f>
        <v>-0.40354529635239011</v>
      </c>
      <c r="AA972" s="23">
        <f>COS(RADIANS('[1]Biaxial Input'!$F$21))</f>
        <v>-0.9975640502598242</v>
      </c>
      <c r="AC972" s="30">
        <f>(AA972^2)*(1-COS(RADIANS(N972)))+(COS(RADIANS(N972)))</f>
        <v>0.99970654636555623</v>
      </c>
      <c r="AD972" s="30">
        <f>(AA972*AA973)*(1-COS(RADIANS(N972)))-AA974*(SIN(RADIANS(N972)))</f>
        <v>-4.1965824879998722E-3</v>
      </c>
      <c r="AE972" s="30">
        <f>(AA972*AA974)*(1-COS(RADIANS(N972)))+AA973*(SIN(RADIANS(N972)))</f>
        <v>2.3858119147859059E-2</v>
      </c>
      <c r="AG972">
        <f t="array" ref="AG972:AG974">MMULT(AC972:AE974,Z972:Z974)</f>
        <v>-0.3995871707991881</v>
      </c>
      <c r="AI972" s="28">
        <f>(T972^2)*(1-COS(RADIANS(M972)))+(COS(RADIANS(M972)))</f>
        <v>6.1257422745431001E-17</v>
      </c>
      <c r="AJ972" s="28">
        <f>(T972*T973)*(1-COS(RADIANS(M972)))-T974*(SIN(RADIANS(M972)))</f>
        <v>-1</v>
      </c>
      <c r="AK972" s="28">
        <f>(T972*T974)*(1-COS(RADIANS(M972)))+T973*(SIN(RADIANS(M972)))</f>
        <v>0</v>
      </c>
      <c r="AM972" s="61">
        <f t="array" ref="AM972:AM974">MMULT(AI972:AK974,AW972:AW974)</f>
        <v>-0.3831666626884056</v>
      </c>
      <c r="AN972" s="13"/>
      <c r="AO972" s="17">
        <v>1</v>
      </c>
      <c r="AP972">
        <v>0</v>
      </c>
      <c r="AR972" s="73">
        <f>(T972^2)*(1-COS(RADIANS(O972-45)))+(COS(RADIANS(O972-45)))</f>
        <v>-0.91495966784982474</v>
      </c>
      <c r="AS972" s="73">
        <f>(T972*T973)*(1-COS(RADIANS(O972-45)))-T974*(SIN(RADIANS(O972-45)))</f>
        <v>-0.40354529635239006</v>
      </c>
      <c r="AT972" s="73">
        <f>(T972*T974)*(1-COS(RADIANS(O972-45)))+T973*(SIN(RADIANS(O972-45)))</f>
        <v>0</v>
      </c>
      <c r="AU972" s="10"/>
      <c r="AV972">
        <f t="array" ref="AV972:AV974">MMULT(AR972:AT974,S972:S974)</f>
        <v>-0.91495966784982474</v>
      </c>
      <c r="AW972" s="1">
        <f t="array" ref="AW972:AW974">MMULT(AC972:AE974,AV972:AV974)</f>
        <v>-0.91638468073371182</v>
      </c>
      <c r="BV972" s="17">
        <f t="shared" si="1454"/>
        <v>90</v>
      </c>
      <c r="BW972" s="17">
        <f t="shared" si="1454"/>
        <v>50</v>
      </c>
      <c r="BX972" s="17">
        <f t="shared" si="1454"/>
        <v>209.4</v>
      </c>
      <c r="BZ972" s="5" t="s">
        <v>4</v>
      </c>
      <c r="CA972" s="6" t="s">
        <v>5</v>
      </c>
      <c r="CB972" s="7" t="s">
        <v>6</v>
      </c>
      <c r="CC972" s="8" t="s">
        <v>1</v>
      </c>
      <c r="CD972">
        <v>3</v>
      </c>
      <c r="CE972" s="9" t="s">
        <v>7</v>
      </c>
      <c r="CG972" s="90" t="s">
        <v>157</v>
      </c>
      <c r="CH972" s="61">
        <f>CE973-((CH974-CE973)/(EY972-CW972))*CW972</f>
        <v>-3.8500870402387486</v>
      </c>
      <c r="CI972" s="10"/>
      <c r="CK972" s="5" t="s">
        <v>4</v>
      </c>
      <c r="CL972" s="6" t="s">
        <v>5</v>
      </c>
      <c r="CM972" s="7" t="s">
        <v>6</v>
      </c>
      <c r="CN972" s="8" t="s">
        <v>1</v>
      </c>
      <c r="CO972" s="10"/>
      <c r="CP972">
        <f t="shared" ref="CP972:CQ974" si="1470">BZ973</f>
        <v>0.93180266183863136</v>
      </c>
      <c r="CQ972">
        <f t="shared" si="1470"/>
        <v>-0.87956522186239505</v>
      </c>
      <c r="CR972">
        <f>CI976</f>
        <v>0</v>
      </c>
      <c r="CS972">
        <f>CL976</f>
        <v>0</v>
      </c>
      <c r="CU972" s="17">
        <f>CU876</f>
        <v>85</v>
      </c>
      <c r="CV972" s="17">
        <f>CV876</f>
        <v>10</v>
      </c>
      <c r="CW972" s="31">
        <f>CH879</f>
        <v>115.77355769164048</v>
      </c>
      <c r="CX972" s="1"/>
      <c r="CY972" s="61">
        <f t="array" ref="CY972:CY974">MMULT(DQ972:DS974,DO972:DO974)</f>
        <v>-0.40640305374498464</v>
      </c>
      <c r="CZ972" s="13"/>
      <c r="DA972" s="17">
        <v>1</v>
      </c>
      <c r="DB972">
        <v>0</v>
      </c>
      <c r="DD972" s="73">
        <f>(DB972^2)*(1-COS(RADIANS(CW972+45)))+(COS(RADIANS(CW972+45)))</f>
        <v>-0.94422449595833369</v>
      </c>
      <c r="DE972" s="73">
        <f>(DB972*DB973)*(1-COS(RADIANS(CW972+45)))-DB974*(SIN(RADIANS(CW972+45)))</f>
        <v>-0.32930244644130841</v>
      </c>
      <c r="DF972" s="73">
        <f>(DB972*DB974)*(1-COS(RADIANS(CW972+45)))+DB973*(SIN(RADIANS(CW972+45)))</f>
        <v>0</v>
      </c>
      <c r="DG972" s="10"/>
      <c r="DH972">
        <f t="array" ref="DH972:DH974">MMULT(DD972:DF974,DA972:DA974)</f>
        <v>-0.94422449595833369</v>
      </c>
      <c r="DI972" s="23">
        <f>COS(RADIANS('[1]Biaxial Input'!$F$21))</f>
        <v>-0.9975640502598242</v>
      </c>
      <c r="DK972" s="30">
        <f>(DI972^2)*(1-COS(RADIANS(CV972)))+(COS(RADIANS(CV972)))</f>
        <v>0.99992607504832687</v>
      </c>
      <c r="DL972" s="30">
        <f>(DI972*DI973)*(1-COS(RADIANS(CV972)))-DI974*(SIN(RADIANS(CV972)))</f>
        <v>-1.0571760619211149E-3</v>
      </c>
      <c r="DM972" s="30">
        <f>(DI972*DI974)*(1-COS(RADIANS(CV972)))+DI973*(SIN(RADIANS(CV972)))</f>
        <v>1.2113084546138469E-2</v>
      </c>
      <c r="DO972">
        <f t="array" ref="DO972:DO974">MMULT(DK972:DM974,DH972:DH974)</f>
        <v>-0.94450282487161119</v>
      </c>
      <c r="DQ972" s="28">
        <f>(DB972^2)*(1-COS(RADIANS(CU972)))+(COS(RADIANS(CU972)))</f>
        <v>8.7155742747658138E-2</v>
      </c>
      <c r="DR972" s="28">
        <f>(DB972*DB973)*(1-COS(RADIANS(CU972)))-DB974*(SIN(RADIANS(CU972)))</f>
        <v>-0.99619469809174555</v>
      </c>
      <c r="DS972" s="28">
        <f>(DB972*DB974)*(1-COS(RADIANS(CU972)))+DB973*(SIN(RADIANS(CU972)))</f>
        <v>0</v>
      </c>
      <c r="DU972" s="61">
        <f t="array" ref="DU972:DU974">MMULT(DQ972:DS974,EE972:EE974)</f>
        <v>-0.8974523840336418</v>
      </c>
      <c r="DV972" s="13"/>
      <c r="DW972" s="17">
        <v>1</v>
      </c>
      <c r="DX972">
        <v>0</v>
      </c>
      <c r="DZ972" s="73">
        <f>(DB972^2)*(1-COS(RADIANS(CW972-45)))+(COS(RADIANS(CW972-45)))</f>
        <v>0.32930244644130813</v>
      </c>
      <c r="EA972" s="73">
        <f>(DB972*DB973)*(1-COS(RADIANS(CW972-45)))-DB974*(SIN(RADIANS(CW972-45)))</f>
        <v>-0.94422449595833369</v>
      </c>
      <c r="EB972" s="73">
        <f>(DB972*DB974)*(1-COS(RADIANS(CW972-45)))+DB973*(SIN(RADIANS(CW972-45)))</f>
        <v>0</v>
      </c>
      <c r="EC972" s="10"/>
      <c r="ED972">
        <f t="array" ref="ED972:ED974">MMULT(DZ972:EB974,DA972:DA974)</f>
        <v>0.32930244644130813</v>
      </c>
      <c r="EE972" s="1">
        <f t="array" ref="EE972:EE974">MMULT(DK972:DM974,ED972:ED974)</f>
        <v>0.32827989123966239</v>
      </c>
      <c r="EG972">
        <f>CY972+DU972</f>
        <v>-1.3038554377786264</v>
      </c>
      <c r="EH972">
        <f>EG972/(SQRT(EG972^2+EG973^2+EG974^2))</f>
        <v>-0.9219650217402211</v>
      </c>
      <c r="EJ972">
        <f>Q972+AM972</f>
        <v>0.47518917262291338</v>
      </c>
      <c r="EK972">
        <f>EJ972/(SQRT(EJ972^2+EJ973^2+EJ974^2))</f>
        <v>0.33600948630808697</v>
      </c>
      <c r="EM972" s="23">
        <f>CY973*DU974-CY974*DU973</f>
        <v>0.17151028044722005</v>
      </c>
      <c r="EO972" s="15">
        <v>3</v>
      </c>
      <c r="EP972" s="9" t="s">
        <v>7</v>
      </c>
      <c r="EW972" s="17">
        <f>CU972</f>
        <v>85</v>
      </c>
      <c r="EX972" s="17">
        <f>CV972</f>
        <v>10</v>
      </c>
      <c r="EY972" s="31">
        <f>1+CW972</f>
        <v>116.77355769164048</v>
      </c>
      <c r="EZ972" s="10"/>
      <c r="FA972" s="61">
        <f t="array" ref="FA972:FA974">MMULT(FS972:FU974,FQ972:FQ974)</f>
        <v>-0.39067845282717739</v>
      </c>
      <c r="FB972" s="13">
        <f>BW973</f>
        <v>-5</v>
      </c>
      <c r="FC972" s="17">
        <v>1</v>
      </c>
      <c r="FD972">
        <v>0</v>
      </c>
      <c r="FF972" s="73">
        <f>(FD972^2)*(1-COS(RADIANS(EY972+45)))+(COS(RADIANS(EY972+45)))</f>
        <v>-0.94982780613023077</v>
      </c>
      <c r="FG972" s="73">
        <f>(FD972*FD973)*(1-COS(RADIANS(EY972+45)))-FD974*(SIN(RADIANS(EY972+45)))</f>
        <v>-0.31277330241219892</v>
      </c>
      <c r="FH972" s="73">
        <f>(FD972*FD974)*(1-COS(RADIANS(EY972+45)))+FD973*(SIN(RADIANS(EY972+45)))</f>
        <v>0</v>
      </c>
      <c r="FI972" s="10"/>
      <c r="FJ972">
        <f t="array" ref="FJ972:FJ974">MMULT(FF972:FH974,FC972:FC974)</f>
        <v>-0.94982780613023077</v>
      </c>
      <c r="FK972" s="23">
        <f>COS(RADIANS(176))</f>
        <v>-0.9975640502598242</v>
      </c>
      <c r="FM972" s="30">
        <f>(FK972^2)*(1-COS(RADIANS(EX972)))+(COS(RADIANS(EX972)))</f>
        <v>0.99992607504832687</v>
      </c>
      <c r="FN972" s="30">
        <f>(FK972*FK973)*(1-COS(RADIANS(EX972)))-FK974*(SIN(RADIANS(EX972)))</f>
        <v>-1.0571760619211149E-3</v>
      </c>
      <c r="FO972" s="30">
        <f>(FK972*FK974)*(1-COS(RADIANS(EX972)))+FK973*(SIN(RADIANS(EX972)))</f>
        <v>1.2113084546138469E-2</v>
      </c>
      <c r="FQ972">
        <f t="array" ref="FQ972:FQ974">MMULT(FM972:FO974,FJ972:FJ974)</f>
        <v>-0.95008824660368296</v>
      </c>
      <c r="FS972" s="28">
        <f>(FD972^2)*(1-COS(RADIANS(EW972)))+(COS(RADIANS(EW972)))</f>
        <v>8.7155742747658138E-2</v>
      </c>
      <c r="FT972" s="28">
        <f>(FD972*FD973)*(1-COS(RADIANS(EW972)))-FD974*(SIN(RADIANS(EW972)))</f>
        <v>-0.99619469809174555</v>
      </c>
      <c r="FU972" s="28">
        <f>(FD972*FD974)*(1-COS(RADIANS(EW972)))+FD973*(SIN(RADIANS(EW972)))</f>
        <v>0</v>
      </c>
      <c r="FW972" s="61">
        <f t="array" ref="FW972:FW974">MMULT(FS972:FU974,GG972:GG974)</f>
        <v>-0.904408408959956</v>
      </c>
      <c r="FX972" s="13">
        <f>BX973</f>
        <v>220.3</v>
      </c>
      <c r="FY972" s="17">
        <v>1</v>
      </c>
      <c r="FZ972">
        <v>0</v>
      </c>
      <c r="GB972" s="73">
        <f>(FD972^2)*(1-COS(RADIANS(EY972-45)))+(COS(RADIANS(EY972-45)))</f>
        <v>0.31277330241219886</v>
      </c>
      <c r="GC972" s="73">
        <f>(FD972*FD973)*(1-COS(RADIANS(EY972-45)))-FD974*(SIN(RADIANS(EY972-45)))</f>
        <v>-0.94982780613023077</v>
      </c>
      <c r="GD972" s="73">
        <f>(FD972*FD974)*(1-COS(RADIANS(EY972-45)))+FD973*(SIN(RADIANS(EY972-45)))</f>
        <v>0</v>
      </c>
      <c r="GE972" s="10"/>
      <c r="GF972">
        <f t="array" ref="GF972:GF974">MMULT(GB972:GD974,FC972:FC974)</f>
        <v>0.31277330241219886</v>
      </c>
      <c r="GG972" s="1">
        <f t="array" ref="GG972:GG974">MMULT(FM972:FO974,GF972:GF974)</f>
        <v>0.31174604544134549</v>
      </c>
      <c r="GI972">
        <f>FA972+FW972</f>
        <v>-1.2950868617871334</v>
      </c>
      <c r="GJ972">
        <f>GI972/(SQRT(GI972^2+GI973^2+GI974^2))</f>
        <v>-0.91576470219528694</v>
      </c>
      <c r="GL972" t="e">
        <f>CH973+DC972</f>
        <v>#VALUE!</v>
      </c>
      <c r="GM972" t="e">
        <f>GL972/(SQRT(GL972^2+GL973^2+GL974^2))</f>
        <v>#VALUE!</v>
      </c>
      <c r="GO972" s="27">
        <f>FA973*FW974-FA974*FW973</f>
        <v>0.17151028044722011</v>
      </c>
    </row>
    <row r="973" spans="1:197" x14ac:dyDescent="0.2">
      <c r="A973" s="1"/>
      <c r="D973" t="s">
        <v>8</v>
      </c>
      <c r="E973" s="5">
        <f t="shared" ref="E973:F975" si="1471">E968</f>
        <v>0.93175726557760197</v>
      </c>
      <c r="F973" s="6">
        <f t="shared" si="1471"/>
        <v>-0.87962380347161251</v>
      </c>
      <c r="G973" s="7">
        <f>Q972</f>
        <v>0.85835583531131898</v>
      </c>
      <c r="H973" s="8">
        <f>AM972</f>
        <v>-0.3831666626884056</v>
      </c>
      <c r="J973" s="9">
        <f>((SUMPRODUCT(G973:G975,E973:E975))*(SUMPRODUCT(G973:(G975),F973:F975)))-((SUMPRODUCT(H973:H975,E973:E975))*(SUMPRODUCT(H973:H975,F973:F975)))</f>
        <v>6.1503281386758313E-3</v>
      </c>
      <c r="Q973" s="61">
        <v>-0.39958717079918815</v>
      </c>
      <c r="S973" s="17">
        <v>0</v>
      </c>
      <c r="T973">
        <v>0</v>
      </c>
      <c r="V973" s="73">
        <f>(T972*T973)*(1-COS(RADIANS(O972+45)))+T974*(SIN(RADIANS(O972+45)))</f>
        <v>-0.91495966784982474</v>
      </c>
      <c r="W973" s="73">
        <f>(T973^2)*(1-COS(RADIANS(O972+45)))+(COS(RADIANS(O972+45)))</f>
        <v>-0.40354529635239011</v>
      </c>
      <c r="X973" s="73">
        <f>(T973*T974)*(1-COS(RADIANS(O972+45)))-T972*(SIN(RADIANS(O972+45)))</f>
        <v>0</v>
      </c>
      <c r="Y973" s="10"/>
      <c r="Z973">
        <v>-0.91495966784982474</v>
      </c>
      <c r="AA973" s="23">
        <f>SIN(RADIANS('[1]Biaxial Input'!$F$21))*(COS(RADIANS(0)))</f>
        <v>6.9756473744125524E-2</v>
      </c>
      <c r="AC973" s="30">
        <f>(AA972*AA973)*(1-COS(RADIANS(N972)))+AA974*(SIN(RADIANS(N972)))</f>
        <v>-4.1965824879998722E-3</v>
      </c>
      <c r="AD973" s="30">
        <f>(AA973^2)*(1-COS(RADIANS(N972)))+(COS(RADIANS(N972)))</f>
        <v>0.9399860744203522</v>
      </c>
      <c r="AE973" s="30">
        <f>(AA973*AA974)*(1-COS(RADIANS(N972)))-AA972*(SIN(RADIANS(N972)))</f>
        <v>0.34118699944639969</v>
      </c>
      <c r="AG973">
        <v>-0.85835583531131898</v>
      </c>
      <c r="AI973" s="28">
        <f>(T972*T973)*(1-COS(RADIANS(M972)))+T974*(SIN(RADIANS(M972)))</f>
        <v>1</v>
      </c>
      <c r="AJ973" s="28">
        <f>(T973^2)*(1-COS(RADIANS(M972)))+(COS(RADIANS(M972)))</f>
        <v>6.1257422745431001E-17</v>
      </c>
      <c r="AK973" s="28">
        <f>(T973*T974)*(1-COS(RADIANS(M972)))-T972*(SIN(RADIANS(M972)))</f>
        <v>0</v>
      </c>
      <c r="AM973" s="61">
        <v>-0.91638468073371182</v>
      </c>
      <c r="AO973" s="17">
        <v>0</v>
      </c>
      <c r="AP973">
        <v>0</v>
      </c>
      <c r="AR973" s="73">
        <f>(T972*T973)*(1-COS(RADIANS(O972-45)))+T974*(SIN(RADIANS(O972-45)))</f>
        <v>0.40354529635239006</v>
      </c>
      <c r="AS973" s="73">
        <f>(T973^2)*(1-COS(RADIANS(O972-45)))+(COS(RADIANS(O972-45)))</f>
        <v>-0.91495966784982474</v>
      </c>
      <c r="AT973" s="73">
        <f>(T973*T974)*(1-COS(RADIANS(O972-45)))-T972*(SIN(RADIANS(O972-45)))</f>
        <v>0</v>
      </c>
      <c r="AU973" s="10"/>
      <c r="AV973">
        <v>0.40354529635239006</v>
      </c>
      <c r="AW973" s="1">
        <v>0.38316666268840555</v>
      </c>
      <c r="BV973" s="17">
        <f t="shared" si="1454"/>
        <v>70</v>
      </c>
      <c r="BW973" s="17">
        <f t="shared" si="1454"/>
        <v>-5</v>
      </c>
      <c r="BX973" s="17">
        <f t="shared" si="1454"/>
        <v>220.3</v>
      </c>
      <c r="BY973" t="s">
        <v>8</v>
      </c>
      <c r="BZ973" s="5">
        <f t="shared" ref="BZ973:CA975" si="1472">BZ968</f>
        <v>0.93180266183863136</v>
      </c>
      <c r="CA973" s="6">
        <f t="shared" si="1472"/>
        <v>-0.87956522186239505</v>
      </c>
      <c r="CB973" s="7">
        <f>CY972</f>
        <v>-0.40640305374498464</v>
      </c>
      <c r="CC973" s="8">
        <f>DU972</f>
        <v>-0.8974523840336418</v>
      </c>
      <c r="CE973" s="9">
        <f>((SUMPRODUCT(CB973:CB975,BZ973:BZ975))*(SUMPRODUCT(CB973:(CB975),CA973:CA975)))-((SUMPRODUCT(CC973:CC975,BZ973:BZ975))*(SUMPRODUCT(CC973:CC975,CA973:CA975)))</f>
        <v>0</v>
      </c>
      <c r="CG973">
        <v>1</v>
      </c>
      <c r="CH973" t="s">
        <v>161</v>
      </c>
      <c r="CI973" s="67"/>
      <c r="CJ973" s="1" t="s">
        <v>8</v>
      </c>
      <c r="CK973" s="5">
        <f t="shared" ref="CK973:CL975" si="1473">BZ973</f>
        <v>0.93180266183863136</v>
      </c>
      <c r="CL973" s="6">
        <f t="shared" si="1473"/>
        <v>-0.87956522186239505</v>
      </c>
      <c r="CM973" s="7">
        <f>FA972</f>
        <v>-0.39067845282717739</v>
      </c>
      <c r="CN973" s="8">
        <f>FW972</f>
        <v>-0.904408408959956</v>
      </c>
      <c r="CO973" s="10"/>
      <c r="CP973">
        <f t="shared" si="1470"/>
        <v>0.3492962422733713</v>
      </c>
      <c r="CQ973">
        <f t="shared" si="1470"/>
        <v>-0.34518112468713447</v>
      </c>
      <c r="CR973">
        <f>CJ976</f>
        <v>0</v>
      </c>
      <c r="CS973">
        <f>CM976</f>
        <v>0</v>
      </c>
      <c r="CW973" s="28"/>
      <c r="CX973" s="1"/>
      <c r="CY973" s="61">
        <v>-0.91255501219685053</v>
      </c>
      <c r="DA973" s="17">
        <v>0</v>
      </c>
      <c r="DB973">
        <v>0</v>
      </c>
      <c r="DD973" s="73">
        <f>(DB972*DB973)*(1-COS(RADIANS(CW972+45)))+DB974*(SIN(RADIANS(CW972+45)))</f>
        <v>0.32930244644130841</v>
      </c>
      <c r="DE973" s="73">
        <f>(DB973^2)*(1-COS(RADIANS(CW972+45)))+(COS(RADIANS(CW972+45)))</f>
        <v>-0.94422449595833369</v>
      </c>
      <c r="DF973" s="73">
        <f>(DB973*DB974)*(1-COS(RADIANS(CW972+45)))-DB972*(SIN(RADIANS(CW972+45)))</f>
        <v>0</v>
      </c>
      <c r="DG973" s="10"/>
      <c r="DH973">
        <v>0.32930244644130841</v>
      </c>
      <c r="DI973" s="23">
        <f>SIN(RADIANS('[1]Biaxial Input'!$F$21))*(COS(RADIANS(0)))</f>
        <v>6.9756473744125524E-2</v>
      </c>
      <c r="DK973" s="30">
        <f>(DI972*DI973)*(1-COS(RADIANS(CV972)))+DI974*(SIN(RADIANS(CV972)))</f>
        <v>-1.0571760619211149E-3</v>
      </c>
      <c r="DL973" s="30">
        <f>(DI973^2)*(1-COS(RADIANS(CV972)))+(COS(RADIANS(CV972)))</f>
        <v>0.98488167796388115</v>
      </c>
      <c r="DM973" s="30">
        <f>(DI973*DI974)*(1-COS(RADIANS(CV972)))-DI972*(SIN(RADIANS(CV972)))</f>
        <v>0.17322517943366056</v>
      </c>
      <c r="DO973">
        <v>0.32532215754293364</v>
      </c>
      <c r="DQ973" s="28">
        <f>(DB972*DB973)*(1-COS(RADIANS(CU972)))+DB974*(SIN(RADIANS(CU972)))</f>
        <v>0.99619469809174555</v>
      </c>
      <c r="DR973" s="28">
        <f>(DB973^2)*(1-COS(RADIANS(CU972)))+(COS(RADIANS(CU972)))</f>
        <v>8.7155742747658138E-2</v>
      </c>
      <c r="DS973" s="28">
        <f>(DB973*DB974)*(1-COS(RADIANS(CU972)))-DB972*(SIN(RADIANS(CU972)))</f>
        <v>0</v>
      </c>
      <c r="DU973" s="61">
        <v>0.40805077675020324</v>
      </c>
      <c r="DW973" s="17">
        <v>0</v>
      </c>
      <c r="DX973">
        <v>0</v>
      </c>
      <c r="DZ973" s="73">
        <f>(DB972*DB973)*(1-COS(RADIANS(CW972-45)))+DB974*(SIN(RADIANS(CW972-45)))</f>
        <v>0.94422449595833369</v>
      </c>
      <c r="EA973" s="73">
        <f>(DB973^2)*(1-COS(RADIANS(CW972-45)))+(COS(RADIANS(CW972-45)))</f>
        <v>0.32930244644130813</v>
      </c>
      <c r="EB973" s="73">
        <f>(DB973*DB974)*(1-COS(RADIANS(CW972-45)))-DB972*(SIN(RADIANS(CW972-45)))</f>
        <v>0</v>
      </c>
      <c r="EC973" s="10"/>
      <c r="ED973">
        <v>0.94422449595833369</v>
      </c>
      <c r="EE973" s="1">
        <v>0.92960127529053382</v>
      </c>
      <c r="EG973">
        <f>CY973+DU973</f>
        <v>-0.50450423544664735</v>
      </c>
      <c r="EH973">
        <f>EG973/(SQRT(EG972^2+EG973^2+EG974^2))</f>
        <v>-0.35673836602165887</v>
      </c>
      <c r="EJ973">
        <f>Q973+AM973</f>
        <v>-1.3159718515329</v>
      </c>
      <c r="EK973">
        <f>EJ973/(SQRT(EJ972^2+EJ973^2+EJ974^2))</f>
        <v>-0.93053262006953008</v>
      </c>
      <c r="EM973" s="23">
        <f>CY974*DU972-CY972*DU974</f>
        <v>-2.7164559778537233E-2</v>
      </c>
      <c r="EP973" s="9">
        <f>((SUMPRODUCT(CM973:CM975,BZ973:BZ975))*(SUMPRODUCT(CM973:CM975,CA973:CA975)))-((SUMPRODUCT(CN973:CN975,BZ973:BZ975))*(SUMPRODUCT(CN973:CN975,CA973:CA975)))</f>
        <v>3.3255322864771453E-2</v>
      </c>
      <c r="EY973" s="28"/>
      <c r="EZ973" s="10"/>
      <c r="FA973" s="61">
        <v>-0.91953749365132742</v>
      </c>
      <c r="FB973" s="13">
        <f>BW974</f>
        <v>-10</v>
      </c>
      <c r="FC973" s="17">
        <v>0</v>
      </c>
      <c r="FD973">
        <v>0</v>
      </c>
      <c r="FF973" s="73">
        <f>(FD972*FD973)*(1-COS(RADIANS(EY972+45)))+FD974*(SIN(RADIANS(EY972+45)))</f>
        <v>0.31277330241219892</v>
      </c>
      <c r="FG973" s="73">
        <f>(FD973^2)*(1-COS(RADIANS(EY972+45)))+(COS(RADIANS(EY972+45)))</f>
        <v>-0.94982780613023077</v>
      </c>
      <c r="FH973" s="73">
        <f>(FD973*FD974)*(1-COS(RADIANS(EY972+45)))-FD972*(SIN(RADIANS(EY972+45)))</f>
        <v>0</v>
      </c>
      <c r="FI973" s="10"/>
      <c r="FJ973">
        <v>0.31277330241219892</v>
      </c>
      <c r="FK973" s="23">
        <f>SIN(RADIANS(176))*(COS(RADIANS(0)))</f>
        <v>6.9756473744125524E-2</v>
      </c>
      <c r="FM973" s="30">
        <f>(FK972*FK973)*(1-COS(RADIANS(EX972)))+FK974*(SIN(RADIANS(EX972)))</f>
        <v>-1.0571760619211149E-3</v>
      </c>
      <c r="FN973" s="30">
        <f>(FK973^2)*(1-COS(RADIANS(EX972)))+(COS(RADIANS(EX972)))</f>
        <v>0.98488167796388115</v>
      </c>
      <c r="FO973" s="30">
        <f>(FK973*FK974)*(1-COS(RADIANS(EX972)))-FK972*(SIN(RADIANS(EX972)))</f>
        <v>0.17322517943366056</v>
      </c>
      <c r="FQ973">
        <v>0.30904883012161882</v>
      </c>
      <c r="FS973" s="28">
        <f>(FD972*FD973)*(1-COS(RADIANS(EW972)))+FD974*(SIN(RADIANS(EW972)))</f>
        <v>0.99619469809174555</v>
      </c>
      <c r="FT973" s="28">
        <f>(FD973^2)*(1-COS(RADIANS(EW972)))+(COS(RADIANS(EW972)))</f>
        <v>8.7155742747658138E-2</v>
      </c>
      <c r="FU973" s="28">
        <f>(FD973*FD974)*(1-COS(RADIANS(EW972)))-FD972*(SIN(RADIANS(EW972)))</f>
        <v>0</v>
      </c>
      <c r="FW973" s="61">
        <v>0.39206234767122627</v>
      </c>
      <c r="FX973" s="13">
        <f>BX974</f>
        <v>261.8</v>
      </c>
      <c r="FY973" s="17">
        <v>0</v>
      </c>
      <c r="FZ973">
        <v>0</v>
      </c>
      <c r="GB973" s="73">
        <f>(FD972*FD973)*(1-COS(RADIANS(EY972-45)))+FD974*(SIN(RADIANS(EY972-45)))</f>
        <v>0.94982780613023077</v>
      </c>
      <c r="GC973" s="73">
        <f>(FD973^2)*(1-COS(RADIANS(EY972-45)))+(COS(RADIANS(EY972-45)))</f>
        <v>0.31277330241219886</v>
      </c>
      <c r="GD973" s="73">
        <f>(FD973*FD974)*(1-COS(RADIANS(EY972-45)))-FD972*(SIN(RADIANS(EY972-45)))</f>
        <v>0</v>
      </c>
      <c r="GE973" s="10"/>
      <c r="GF973">
        <v>0.94982780613023077</v>
      </c>
      <c r="GG973" s="1">
        <v>0.93513734703017559</v>
      </c>
      <c r="GI973">
        <f>FA973+FW973</f>
        <v>-0.52747514598010115</v>
      </c>
      <c r="GJ973">
        <f>GI973/(SQRT(GI972^2+GI973^2+GI974^2))</f>
        <v>-0.37298125262989357</v>
      </c>
      <c r="GL973">
        <f>CH974+DC973</f>
        <v>3.3255322864771453E-2</v>
      </c>
      <c r="GM973" t="e">
        <f>GL973/(SQRT(GL972^2+GL973^2+GL974^2))</f>
        <v>#VALUE!</v>
      </c>
      <c r="GO973" s="27">
        <f>FA974*FW972-FA972*FW974</f>
        <v>-2.7164559778537239E-2</v>
      </c>
    </row>
    <row r="974" spans="1:197" x14ac:dyDescent="0.2">
      <c r="A974" s="1"/>
      <c r="D974" t="s">
        <v>9</v>
      </c>
      <c r="E974" s="5">
        <f t="shared" si="1471"/>
        <v>0.34942631596765805</v>
      </c>
      <c r="F974" s="6">
        <f t="shared" si="1471"/>
        <v>-0.3450538979128393</v>
      </c>
      <c r="G974" s="7">
        <f t="shared" ref="G974:G975" si="1474">Q973</f>
        <v>-0.39958717079918815</v>
      </c>
      <c r="H974" s="8">
        <f t="shared" ref="H974:H975" si="1475">AM973</f>
        <v>-0.91638468073371182</v>
      </c>
      <c r="J974" s="10"/>
      <c r="Q974" s="61">
        <v>0.32180017545008965</v>
      </c>
      <c r="S974" s="17">
        <v>0</v>
      </c>
      <c r="T974">
        <v>1</v>
      </c>
      <c r="V974" s="73">
        <f>(T972*T974)*(1-COS(RADIANS(O972+45)))-T973*(SIN(RADIANS(O972+45)))</f>
        <v>0</v>
      </c>
      <c r="W974" s="73">
        <f>(T973*T974)*(1-COS(RADIANS(O972+45)))+T972*(SIN(RADIANS(O972+45)))</f>
        <v>0</v>
      </c>
      <c r="X974" s="73">
        <f>(T974^2)*(1-COS(RADIANS(O972+45)))+(COS(RADIANS(O972+45)))</f>
        <v>0.99999999999999989</v>
      </c>
      <c r="Y974" s="10"/>
      <c r="Z974">
        <v>0</v>
      </c>
      <c r="AA974" s="23">
        <f>SIN(RADIANS('[1]Biaxial Input'!$F$21))*SIN(RADIANS(0))</f>
        <v>0</v>
      </c>
      <c r="AC974" s="30">
        <f>(AA972*AA974)*(1-COS(RADIANS(N972)))-AA973*(SIN(RADIANS(N972)))</f>
        <v>-2.3858119147859059E-2</v>
      </c>
      <c r="AD974" s="30">
        <f>(AA973*AA974)*(1-COS(RADIANS(N972)))+AA972*(SIN(RADIANS(N972)))</f>
        <v>-0.34118699944639969</v>
      </c>
      <c r="AE974" s="30">
        <f>(AA974^2)*(1-COS(RADIANS(N972)))+(COS(RADIANS(N972)))</f>
        <v>0.93969262078590843</v>
      </c>
      <c r="AG974">
        <v>0.32180017545008965</v>
      </c>
      <c r="AI974" s="28">
        <f>(T972*T974)*(1-COS(RADIANS(M972)))-T973*(SIN(RADIANS(M972)))</f>
        <v>0</v>
      </c>
      <c r="AJ974" s="28">
        <f>(T973*T974)*(1-COS(RADIANS(M972)))+T972*(SIN(RADIANS(M972)))</f>
        <v>0</v>
      </c>
      <c r="AK974" s="28">
        <f>(T974^2)*(1-COS(RADIANS(M972)))+(COS(RADIANS(M972)))</f>
        <v>1</v>
      </c>
      <c r="AM974" s="61">
        <v>-0.11585519203213344</v>
      </c>
      <c r="AO974" s="17">
        <v>0</v>
      </c>
      <c r="AP974">
        <v>1</v>
      </c>
      <c r="AR974" s="73">
        <f>(T972*T972)*(1-COS(RADIANS(O972-45)))-T972*(SIN(RADIANS(O972-45)))</f>
        <v>0</v>
      </c>
      <c r="AS974" s="73">
        <f>(T973*T974)*(1-COS(RADIANS(O972-45)))+T972*(SIN(RADIANS(O972-45)))</f>
        <v>0</v>
      </c>
      <c r="AT974" s="73">
        <f>(T974^2)*(1-COS(RADIANS(O972-45)))+(COS(RADIANS(O972-45)))</f>
        <v>1</v>
      </c>
      <c r="AU974" s="10"/>
      <c r="AV974">
        <v>0</v>
      </c>
      <c r="AW974" s="1">
        <v>-0.11585519203213344</v>
      </c>
      <c r="BV974" s="17">
        <f t="shared" si="1454"/>
        <v>30</v>
      </c>
      <c r="BW974" s="17">
        <f t="shared" si="1454"/>
        <v>-10</v>
      </c>
      <c r="BX974" s="17">
        <f t="shared" si="1454"/>
        <v>261.8</v>
      </c>
      <c r="BY974" t="s">
        <v>9</v>
      </c>
      <c r="BZ974" s="5">
        <f t="shared" si="1472"/>
        <v>0.3492962422733713</v>
      </c>
      <c r="CA974" s="6">
        <f t="shared" si="1472"/>
        <v>-0.34518112468713447</v>
      </c>
      <c r="CB974" s="7">
        <f>CY973</f>
        <v>-0.91255501219685053</v>
      </c>
      <c r="CC974" s="8">
        <f>DU973</f>
        <v>0.40805077675020324</v>
      </c>
      <c r="CE974" s="10"/>
      <c r="CH974">
        <f>((SUMPRODUCT(CM973:CM975,CK973:CK975))*(SUMPRODUCT(CM973:CM975,CL973:CL975)))-((SUMPRODUCT(CN973:CN975,CK973:CK975))*(SUMPRODUCT(CN973:CN975,CL973:CL975)))</f>
        <v>3.3255322864771453E-2</v>
      </c>
      <c r="CI974" s="67"/>
      <c r="CJ974" s="10" t="s">
        <v>9</v>
      </c>
      <c r="CK974" s="5">
        <f t="shared" si="1473"/>
        <v>0.3492962422733713</v>
      </c>
      <c r="CL974" s="6">
        <f t="shared" si="1473"/>
        <v>-0.34518112468713447</v>
      </c>
      <c r="CM974" s="7">
        <f>FA973</f>
        <v>-0.91953749365132742</v>
      </c>
      <c r="CN974" s="8">
        <f>FW973</f>
        <v>0.39206234767122627</v>
      </c>
      <c r="CP974">
        <f t="shared" si="1470"/>
        <v>-9.8670839279614439E-2</v>
      </c>
      <c r="CQ974">
        <f t="shared" si="1470"/>
        <v>-0.32743703463395935</v>
      </c>
      <c r="CR974">
        <f>CK976</f>
        <v>0</v>
      </c>
      <c r="CS974">
        <f>CN976</f>
        <v>0</v>
      </c>
      <c r="CW974" s="28"/>
      <c r="CX974" s="1"/>
      <c r="CY974" s="61">
        <v>-4.560600422266077E-2</v>
      </c>
      <c r="DA974" s="17">
        <v>0</v>
      </c>
      <c r="DB974">
        <v>1</v>
      </c>
      <c r="DD974" s="73">
        <f>(DB972*DB974)*(1-COS(RADIANS(CW972+45)))-DB973*(SIN(RADIANS(CW972+45)))</f>
        <v>0</v>
      </c>
      <c r="DE974" s="73">
        <f>(DB973*DB974)*(1-COS(RADIANS(CW972+45)))+DB972*(SIN(RADIANS(CW972+45)))</f>
        <v>0</v>
      </c>
      <c r="DF974" s="73">
        <f>(DB974^2)*(1-COS(RADIANS(CW972+45)))+(COS(RADIANS(CW972+45)))</f>
        <v>1</v>
      </c>
      <c r="DG974" s="10"/>
      <c r="DH974">
        <v>0</v>
      </c>
      <c r="DI974" s="23">
        <f>SIN(RADIANS('[1]Biaxial Input'!$F$21))*SIN(RADIANS(0))</f>
        <v>0</v>
      </c>
      <c r="DK974" s="30">
        <f>(DI972*DI974)*(1-COS(RADIANS(CV972)))-DI973*(SIN(RADIANS(CV972)))</f>
        <v>-1.2113084546138469E-2</v>
      </c>
      <c r="DL974" s="30">
        <f>(DI973*DI974)*(1-COS(RADIANS(CV972)))+DI972*(SIN(RADIANS(CV972)))</f>
        <v>-0.17322517943366056</v>
      </c>
      <c r="DM974" s="30">
        <f>(DI974^2)*(1-COS(RADIANS(CV972)))+(COS(RADIANS(CV972)))</f>
        <v>0.98480775301220802</v>
      </c>
      <c r="DO974">
        <v>-4.560600422266077E-2</v>
      </c>
      <c r="DQ974" s="28">
        <f>(DB972*DB974)*(1-COS(RADIANS(CU972)))-DB973*(SIN(RADIANS(CU972)))</f>
        <v>0</v>
      </c>
      <c r="DR974" s="28">
        <f>(DB973*DB974)*(1-COS(RADIANS(CU972)))+DB972*(SIN(RADIANS(CU972)))</f>
        <v>0</v>
      </c>
      <c r="DS974" s="28">
        <f>(DB974^2)*(1-COS(RADIANS(CU972)))+(COS(RADIANS(CU972)))</f>
        <v>1</v>
      </c>
      <c r="DU974" s="61">
        <v>-0.16755232611303383</v>
      </c>
      <c r="DW974" s="17">
        <v>0</v>
      </c>
      <c r="DX974">
        <v>1</v>
      </c>
      <c r="DZ974" s="73">
        <f>(DB972*DB972)*(1-COS(RADIANS(CW972-45)))-DB972*(SIN(RADIANS(CW972-45)))</f>
        <v>0</v>
      </c>
      <c r="EA974" s="73">
        <f>(DB973*DB974)*(1-COS(RADIANS(CW972-45)))+DB972*(SIN(RADIANS(CW972-45)))</f>
        <v>0</v>
      </c>
      <c r="EB974" s="73">
        <f>(DB974^2)*(1-COS(RADIANS(CW972-45)))+(COS(RADIANS(CW972-45)))</f>
        <v>1</v>
      </c>
      <c r="EC974" s="10"/>
      <c r="ED974">
        <v>0</v>
      </c>
      <c r="EE974" s="1">
        <v>-0.16755232611303383</v>
      </c>
      <c r="EG974">
        <f>CY974+DU974</f>
        <v>-0.21315833033569459</v>
      </c>
      <c r="EH974">
        <f>EG974/(SQRT(EG972^2+EG973^2+EG974^2))</f>
        <v>-0.15072570084677178</v>
      </c>
      <c r="EJ974">
        <f>Q974+AM974</f>
        <v>0.2059449834179562</v>
      </c>
      <c r="EK974">
        <f>EJ974/(SQRT(EJ972^2+EJ973^2+EJ974^2))</f>
        <v>0.14562509432618789</v>
      </c>
      <c r="EM974" s="23">
        <f>CY972*DU973-CY973*DU972</f>
        <v>-0.98480775301220813</v>
      </c>
      <c r="ER974">
        <f t="shared" ref="ER974:ES976" si="1476">CK973</f>
        <v>0.93180266183863136</v>
      </c>
      <c r="ES974">
        <f t="shared" si="1476"/>
        <v>-0.87956522186239505</v>
      </c>
      <c r="ET974" t="e">
        <f>#REF!</f>
        <v>#REF!</v>
      </c>
      <c r="EU974" t="e">
        <f>#REF!</f>
        <v>#REF!</v>
      </c>
      <c r="EY974" s="28"/>
      <c r="EZ974" s="10"/>
      <c r="FA974" s="61">
        <v>-4.2674866912483032E-2</v>
      </c>
      <c r="FB974" s="13">
        <f>BW975</f>
        <v>-15</v>
      </c>
      <c r="FC974" s="17">
        <v>0</v>
      </c>
      <c r="FD974">
        <v>1</v>
      </c>
      <c r="FF974" s="73">
        <f>(FD972*FD974)*(1-COS(RADIANS(EY972+45)))-FD973*(SIN(RADIANS(EY972+45)))</f>
        <v>0</v>
      </c>
      <c r="FG974" s="73">
        <f>(FD973*FD974)*(1-COS(RADIANS(EY972+45)))+FD972*(SIN(RADIANS(EY972+45)))</f>
        <v>0</v>
      </c>
      <c r="FH974" s="73">
        <f>(FD974^2)*(1-COS(RADIANS(EY972+45)))+(COS(RADIANS(EY972+45)))</f>
        <v>1</v>
      </c>
      <c r="FI974" s="10"/>
      <c r="FJ974">
        <v>0</v>
      </c>
      <c r="FK974" s="23">
        <f>SIN(RADIANS(176))*SIN(RADIANS(0))</f>
        <v>0</v>
      </c>
      <c r="FM974" s="30">
        <f>(FK972*FK974)*(1-COS(RADIANS(EX972)))-FK973*(SIN(RADIANS(EX972)))</f>
        <v>-1.2113084546138469E-2</v>
      </c>
      <c r="FN974" s="30">
        <f>(FK973*FK974)*(1-COS(RADIANS(EX972)))+FK972*(SIN(RADIANS(EX972)))</f>
        <v>-0.17322517943366056</v>
      </c>
      <c r="FO974" s="30">
        <f>(FK974^2)*(1-COS(RADIANS(EX972)))+(COS(RADIANS(EX972)))</f>
        <v>0.98480775301220802</v>
      </c>
      <c r="FQ974">
        <v>-4.2674866912483032E-2</v>
      </c>
      <c r="FS974" s="28">
        <f>(FD972*FD974)*(1-COS(RADIANS(EW972)))-FD973*(SIN(RADIANS(EW972)))</f>
        <v>0</v>
      </c>
      <c r="FT974" s="28">
        <f>(FD973*FD974)*(1-COS(RADIANS(EW972)))+FD972*(SIN(RADIANS(EW972)))</f>
        <v>0</v>
      </c>
      <c r="FU974" s="28">
        <f>(FD974^2)*(1-COS(RADIANS(EW972)))+(COS(RADIANS(EW972)))</f>
        <v>1</v>
      </c>
      <c r="FW974" s="61">
        <v>-0.1683227416038833</v>
      </c>
      <c r="FX974" s="13">
        <f>BX975</f>
        <v>293.89999999999998</v>
      </c>
      <c r="FY974" s="17">
        <v>0</v>
      </c>
      <c r="FZ974">
        <v>1</v>
      </c>
      <c r="GB974" s="73">
        <f>(FD972*FD972)*(1-COS(RADIANS(EY972-45)))-FD972*(SIN(RADIANS(EY972-45)))</f>
        <v>0</v>
      </c>
      <c r="GC974" s="73">
        <f>(FD973*FD974)*(1-COS(RADIANS(EY972-45)))+FD972*(SIN(RADIANS(EY972-45)))</f>
        <v>0</v>
      </c>
      <c r="GD974" s="73">
        <f>(FD974^2)*(1-COS(RADIANS(EY972-45)))+(COS(RADIANS(EY972-45)))</f>
        <v>1</v>
      </c>
      <c r="GE974" s="10"/>
      <c r="GF974">
        <v>0</v>
      </c>
      <c r="GG974" s="1">
        <v>-0.1683227416038833</v>
      </c>
      <c r="GI974">
        <f>FA974+FW974</f>
        <v>-0.21099760851636634</v>
      </c>
      <c r="GJ974">
        <f>GI974/(SQRT(GI972^2+GI973^2+GI974^2))</f>
        <v>-0.14919783979606707</v>
      </c>
      <c r="GL974" t="e">
        <f>#REF!+DC974</f>
        <v>#REF!</v>
      </c>
      <c r="GM974" t="e">
        <f>GL974/(SQRT(GL972^2+GL973^2+GL974^2))</f>
        <v>#REF!</v>
      </c>
      <c r="GO974" s="27">
        <f>FA972*FW973-FA973*FW972</f>
        <v>-0.98480775301220824</v>
      </c>
    </row>
    <row r="975" spans="1:197" x14ac:dyDescent="0.2">
      <c r="A975" s="1"/>
      <c r="D975" t="s">
        <v>10</v>
      </c>
      <c r="E975" s="5">
        <f t="shared" si="1471"/>
        <v>-9.863897684293281E-2</v>
      </c>
      <c r="F975" s="6">
        <f t="shared" si="1471"/>
        <v>-0.32741376254105431</v>
      </c>
      <c r="G975" s="7">
        <f t="shared" si="1474"/>
        <v>0.32180017545008965</v>
      </c>
      <c r="H975" s="8">
        <f t="shared" si="1475"/>
        <v>-0.11585519203213344</v>
      </c>
      <c r="J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W975" s="1"/>
      <c r="BV975" s="17">
        <f t="shared" si="1454"/>
        <v>0</v>
      </c>
      <c r="BW975" s="17">
        <f t="shared" si="1454"/>
        <v>-15</v>
      </c>
      <c r="BX975" s="17">
        <f t="shared" si="1454"/>
        <v>293.89999999999998</v>
      </c>
      <c r="BY975" t="s">
        <v>10</v>
      </c>
      <c r="BZ975" s="5">
        <f t="shared" si="1472"/>
        <v>-9.8670839279614439E-2</v>
      </c>
      <c r="CA975" s="6">
        <f t="shared" si="1472"/>
        <v>-0.32743703463395935</v>
      </c>
      <c r="CB975" s="7">
        <f>CY974</f>
        <v>-4.560600422266077E-2</v>
      </c>
      <c r="CC975" s="8">
        <f>DU974</f>
        <v>-0.16755232611303383</v>
      </c>
      <c r="CE975" s="10"/>
      <c r="CG975" s="10" t="s">
        <v>160</v>
      </c>
      <c r="CH975" s="10">
        <f>-CH972*((EY972-CW972)/(CH974-CE973))</f>
        <v>115.77355769164048</v>
      </c>
      <c r="CI975" s="67"/>
      <c r="CJ975" s="10" t="s">
        <v>10</v>
      </c>
      <c r="CK975" s="5">
        <f t="shared" si="1473"/>
        <v>-9.8670839279614439E-2</v>
      </c>
      <c r="CL975" s="6">
        <f t="shared" si="1473"/>
        <v>-0.32743703463395935</v>
      </c>
      <c r="CM975" s="7">
        <f>FA974</f>
        <v>-4.2674866912483032E-2</v>
      </c>
      <c r="CN975" s="8">
        <f>FW974</f>
        <v>-0.1683227416038833</v>
      </c>
      <c r="CW975" s="28"/>
      <c r="CX975" s="1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EE975" s="1"/>
      <c r="EI975" s="64">
        <f>(DEGREES(ACOS((EH972*EK972+EH973*EK973+EH974*EK974)/((SQRT(EH972^2+EH973^2+EH974^2))*(SQRT(EK972^2+EK973^2+EK974^2))))))</f>
        <v>89.987495272723322</v>
      </c>
      <c r="ER975">
        <f t="shared" si="1476"/>
        <v>0.3492962422733713</v>
      </c>
      <c r="ES975">
        <f t="shared" si="1476"/>
        <v>-0.34518112468713447</v>
      </c>
      <c r="ET975" t="e">
        <f>#REF!</f>
        <v>#REF!</v>
      </c>
      <c r="EU975" t="e">
        <f>#REF!</f>
        <v>#REF!</v>
      </c>
      <c r="EY975" s="28"/>
      <c r="EZ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GG975" s="1"/>
      <c r="GK975" s="64" t="e">
        <f>(DEGREES(ACOS((GJ972*GM972+GJ973*GM973+GJ974*GM974)/((SQRT(GJ972^2+GJ973^2+GJ974^2))*(SQRT(GM972^2+GM973^2+GM974^2))))))</f>
        <v>#VALUE!</v>
      </c>
    </row>
    <row r="976" spans="1:197" x14ac:dyDescent="0.2">
      <c r="A976" s="1"/>
      <c r="Q976" s="82" t="s">
        <v>148</v>
      </c>
      <c r="R976" s="13"/>
      <c r="T976" s="10"/>
      <c r="U976" s="10"/>
      <c r="V976" s="10"/>
      <c r="W976" s="10"/>
      <c r="X976" s="10"/>
      <c r="Y976" s="10"/>
      <c r="Z976" s="80"/>
      <c r="AA976" s="23" t="s">
        <v>149</v>
      </c>
      <c r="AE976" s="1"/>
      <c r="AG976" s="80"/>
      <c r="AK976" s="13"/>
      <c r="AL976" s="81"/>
      <c r="AM976" s="82" t="s">
        <v>150</v>
      </c>
      <c r="AO976" s="13"/>
      <c r="AP976" s="13"/>
      <c r="AS976" s="1"/>
      <c r="AW976" s="1"/>
      <c r="BV976" s="17">
        <f t="shared" si="1454"/>
        <v>10</v>
      </c>
      <c r="BW976" s="17">
        <f t="shared" si="1454"/>
        <v>-20</v>
      </c>
      <c r="BX976" s="17">
        <f t="shared" si="1454"/>
        <v>282.7</v>
      </c>
      <c r="CS976" s="15"/>
      <c r="CW976" s="28"/>
      <c r="CX976" s="1"/>
      <c r="CY976" s="82" t="s">
        <v>148</v>
      </c>
      <c r="CZ976" s="13"/>
      <c r="DB976" s="10"/>
      <c r="DC976" s="10"/>
      <c r="DD976" s="10"/>
      <c r="DE976" s="10"/>
      <c r="DF976" s="10"/>
      <c r="DG976" s="10"/>
      <c r="DH976" s="80"/>
      <c r="DI976" s="23" t="s">
        <v>149</v>
      </c>
      <c r="DM976" s="1"/>
      <c r="DO976" s="80"/>
      <c r="DS976" s="13"/>
      <c r="DT976" s="81"/>
      <c r="DU976" s="82" t="s">
        <v>150</v>
      </c>
      <c r="DW976" s="13"/>
      <c r="DX976" s="13"/>
      <c r="EA976" s="1"/>
      <c r="EE976" s="1"/>
      <c r="EI976" s="13"/>
      <c r="ER976">
        <f t="shared" si="1476"/>
        <v>-9.8670839279614439E-2</v>
      </c>
      <c r="ES976">
        <f t="shared" si="1476"/>
        <v>-0.32743703463395935</v>
      </c>
      <c r="ET976" t="e">
        <f>#REF!</f>
        <v>#REF!</v>
      </c>
      <c r="EU976" t="e">
        <f>#REF!</f>
        <v>#REF!</v>
      </c>
      <c r="EY976" s="28"/>
      <c r="EZ976" s="10"/>
      <c r="FA976" s="82" t="s">
        <v>148</v>
      </c>
      <c r="FB976" s="13"/>
      <c r="FD976" s="10"/>
      <c r="FE976" s="10"/>
      <c r="FF976" s="10"/>
      <c r="FG976" s="10"/>
      <c r="FH976" s="10"/>
      <c r="FI976" s="10"/>
      <c r="FJ976" s="80"/>
      <c r="FK976" s="23" t="s">
        <v>149</v>
      </c>
      <c r="FO976" s="1"/>
      <c r="FQ976" s="80"/>
      <c r="FU976" s="13"/>
      <c r="FV976" s="81"/>
      <c r="FW976" s="82" t="s">
        <v>150</v>
      </c>
      <c r="FY976" s="13"/>
      <c r="FZ976" s="13"/>
      <c r="GC976" s="1"/>
      <c r="GG976" s="1"/>
      <c r="GK976" s="13"/>
    </row>
    <row r="977" spans="1:197" x14ac:dyDescent="0.2">
      <c r="A977" s="1"/>
      <c r="E977" s="5" t="s">
        <v>4</v>
      </c>
      <c r="F977" s="6" t="s">
        <v>5</v>
      </c>
      <c r="G977" s="7" t="s">
        <v>6</v>
      </c>
      <c r="H977" s="8" t="s">
        <v>1</v>
      </c>
      <c r="I977">
        <v>6</v>
      </c>
      <c r="J977" s="9" t="s">
        <v>7</v>
      </c>
      <c r="K977">
        <v>6</v>
      </c>
      <c r="L977" s="10"/>
      <c r="M977" s="17">
        <f>A957</f>
        <v>45</v>
      </c>
      <c r="N977" s="17">
        <f>B957</f>
        <v>25</v>
      </c>
      <c r="O977" s="17">
        <f>C957</f>
        <v>245.2</v>
      </c>
      <c r="Q977" s="61">
        <f t="array" ref="Q977:Q979">MMULT(AI977:AK979,AG977:AG979)</f>
        <v>0.85171162377563892</v>
      </c>
      <c r="R977" s="13"/>
      <c r="S977" s="17">
        <v>1</v>
      </c>
      <c r="T977">
        <v>0</v>
      </c>
      <c r="V977" s="73">
        <f>(T977^2)*(1-COS(RADIANS(O977+45)))+(COS(RADIANS(O977+45)))</f>
        <v>0.3452981989985347</v>
      </c>
      <c r="W977" s="73">
        <f>(T977*T978)*(1-COS(RADIANS(O977+45)))-T979*(SIN(RADIANS(O977+45)))</f>
        <v>0.93849302275955593</v>
      </c>
      <c r="X977" s="73">
        <f>(T977*T979)*(1-COS(RADIANS(O977+45)))+T978*(SIN(RADIANS(O977+45)))</f>
        <v>0</v>
      </c>
      <c r="Y977" s="10"/>
      <c r="Z977">
        <f t="array" ref="Z977:Z979">MMULT(V977:X979,S977:S979)</f>
        <v>0.3452981989985347</v>
      </c>
      <c r="AA977" s="23">
        <f>COS(RADIANS('[1]Biaxial Input'!$F$21))</f>
        <v>-0.9975640502598242</v>
      </c>
      <c r="AC977" s="30">
        <f>(AA977^2)*(1-COS(RADIANS(N977)))+(COS(RADIANS(N977)))</f>
        <v>0.99954409691199531</v>
      </c>
      <c r="AD977" s="30">
        <f>(AA977*AA978)*(1-COS(RADIANS(N977)))-AA979*(SIN(RADIANS(N977)))</f>
        <v>-6.5197179069601558E-3</v>
      </c>
      <c r="AE977" s="30">
        <f>(AA977*AA979)*(1-COS(RADIANS(N977)))+AA978*(SIN(RADIANS(N977)))</f>
        <v>2.948035967890307E-2</v>
      </c>
      <c r="AG977">
        <f t="array" ref="AG977:AG979">MMULT(AC977:AE979,Z977:Z979)</f>
        <v>0.35125948624937142</v>
      </c>
      <c r="AI977" s="28">
        <f>(T977^2)*(1-COS(RADIANS(M977)))+(COS(RADIANS(M977)))</f>
        <v>0.70710678118654757</v>
      </c>
      <c r="AJ977" s="28">
        <f>(T977*T978)*(1-COS(RADIANS(M977)))-T979*(SIN(RADIANS(M977)))</f>
        <v>-0.70710678118654746</v>
      </c>
      <c r="AK977" s="28">
        <f>(T977*T979)*(1-COS(RADIANS(M977)))+T978*(SIN(RADIANS(M977)))</f>
        <v>0</v>
      </c>
      <c r="AM977" s="61">
        <f t="array" ref="AM977:AM979">MMULT(AI977:AK979,AW977:AW979)</f>
        <v>-0.44464907664631426</v>
      </c>
      <c r="AN977" s="13"/>
      <c r="AO977" s="17">
        <v>1</v>
      </c>
      <c r="AP977">
        <v>0</v>
      </c>
      <c r="AR977" s="73">
        <f>(T977^2)*(1-COS(RADIANS(O977-45)))+(COS(RADIANS(O977-45)))</f>
        <v>-0.93849302275955604</v>
      </c>
      <c r="AS977" s="73">
        <f>(T977*T978)*(1-COS(RADIANS(O977-45)))-T979*(SIN(RADIANS(O977-45)))</f>
        <v>0.34529819899853437</v>
      </c>
      <c r="AT977" s="73">
        <f>(T977*T979)*(1-COS(RADIANS(O977-45)))+T978*(SIN(RADIANS(O977-45)))</f>
        <v>0</v>
      </c>
      <c r="AU977" s="10"/>
      <c r="AV977">
        <f t="array" ref="AV977:AV979">MMULT(AR977:AT979,S977:S979)</f>
        <v>-0.93849302275955604</v>
      </c>
      <c r="AW977" s="1">
        <f t="array" ref="AW977:AW979">MMULT(AC977:AE979,AV977:AV979)</f>
        <v>-0.93581391404115721</v>
      </c>
      <c r="BV977" s="17">
        <f t="shared" si="1454"/>
        <v>25</v>
      </c>
      <c r="BW977" s="17">
        <f t="shared" si="1454"/>
        <v>-30</v>
      </c>
      <c r="BX977" s="17">
        <f t="shared" si="1454"/>
        <v>270.8</v>
      </c>
      <c r="BZ977" s="5" t="s">
        <v>4</v>
      </c>
      <c r="CA977" s="6" t="s">
        <v>5</v>
      </c>
      <c r="CB977" s="7" t="s">
        <v>6</v>
      </c>
      <c r="CC977" s="8" t="s">
        <v>1</v>
      </c>
      <c r="CD977">
        <v>4</v>
      </c>
      <c r="CE977" s="9" t="s">
        <v>7</v>
      </c>
      <c r="CG977" s="90" t="s">
        <v>157</v>
      </c>
      <c r="CH977" s="61">
        <f>CE978-((CH979-CE978)/(EY977-CW977))*CW977</f>
        <v>4.9539141998104315</v>
      </c>
      <c r="CI977" s="10"/>
      <c r="CK977" s="5" t="s">
        <v>4</v>
      </c>
      <c r="CL977" s="6" t="s">
        <v>5</v>
      </c>
      <c r="CM977" s="7" t="s">
        <v>6</v>
      </c>
      <c r="CN977" s="8" t="s">
        <v>1</v>
      </c>
      <c r="CO977" s="10"/>
      <c r="CP977">
        <f t="shared" ref="CP977:CQ979" si="1477">BZ978</f>
        <v>0.93180266183863136</v>
      </c>
      <c r="CQ977">
        <f t="shared" si="1477"/>
        <v>-0.87956522186239505</v>
      </c>
      <c r="CR977">
        <f>CI981</f>
        <v>0</v>
      </c>
      <c r="CS977">
        <f>CL981</f>
        <v>0</v>
      </c>
      <c r="CU977" s="17">
        <f>CU881</f>
        <v>140</v>
      </c>
      <c r="CV977" s="17">
        <f>CV881</f>
        <v>15</v>
      </c>
      <c r="CW977" s="31">
        <f>CH884</f>
        <v>150.9200837585752</v>
      </c>
      <c r="CX977" s="1"/>
      <c r="CY977" s="61">
        <f t="array" ref="CY977:CY979">MMULT(DQ977:DS979,DO977:DO979)</f>
        <v>0.90491269794133589</v>
      </c>
      <c r="CZ977" s="13"/>
      <c r="DA977" s="17">
        <v>1</v>
      </c>
      <c r="DB977">
        <v>0</v>
      </c>
      <c r="DD977" s="73">
        <f>(DB977^2)*(1-COS(RADIANS(CW977+45)))+(COS(RADIANS(CW977+45)))</f>
        <v>-0.9616452201682868</v>
      </c>
      <c r="DE977" s="73">
        <f>(DB977*DB978)*(1-COS(RADIANS(CW977+45)))-DB979*(SIN(RADIANS(CW977+45)))</f>
        <v>0.27429631883692357</v>
      </c>
      <c r="DF977" s="73">
        <f>(DB977*DB979)*(1-COS(RADIANS(CW977+45)))+DB978*(SIN(RADIANS(CW977+45)))</f>
        <v>0</v>
      </c>
      <c r="DG977" s="10"/>
      <c r="DH977">
        <f t="array" ref="DH977:DH979">MMULT(DD977:DF979,DA977:DA979)</f>
        <v>-0.9616452201682868</v>
      </c>
      <c r="DI977" s="23">
        <f>COS(RADIANS('[1]Biaxial Input'!$F$21))</f>
        <v>-0.9975640502598242</v>
      </c>
      <c r="DK977" s="30">
        <f>(DI977^2)*(1-COS(RADIANS(CV977)))+(COS(RADIANS(CV977)))</f>
        <v>0.99983419624187875</v>
      </c>
      <c r="DL977" s="30">
        <f>(DI977*DI978)*(1-COS(RADIANS(CV977)))-DI979*(SIN(RADIANS(CV977)))</f>
        <v>-2.3711042090011594E-3</v>
      </c>
      <c r="DM977" s="30">
        <f>(DI977*DI979)*(1-COS(RADIANS(CV977)))+DI978*(SIN(RADIANS(CV977)))</f>
        <v>1.8054303924173627E-2</v>
      </c>
      <c r="DO977">
        <f t="array" ref="DO977:DO979">MMULT(DK977:DM979,DH977:DH979)</f>
        <v>-0.96083539062069589</v>
      </c>
      <c r="DQ977" s="28">
        <f>(DB977^2)*(1-COS(RADIANS(CU977)))+(COS(RADIANS(CU977)))</f>
        <v>-0.7660444431189779</v>
      </c>
      <c r="DR977" s="28">
        <f>(DB977*DB978)*(1-COS(RADIANS(CU977)))-DB979*(SIN(RADIANS(CU977)))</f>
        <v>-0.64278760968653947</v>
      </c>
      <c r="DS977" s="28">
        <f>(DB977*DB979)*(1-COS(RADIANS(CU977)))+DB978*(SIN(RADIANS(CU977)))</f>
        <v>0</v>
      </c>
      <c r="DU977" s="61">
        <f t="array" ref="DU977:DU979">MMULT(DQ977:DS979,EE977:EE979)</f>
        <v>-0.38575675178194013</v>
      </c>
      <c r="DV977" s="13"/>
      <c r="DW977" s="17">
        <v>1</v>
      </c>
      <c r="DX977">
        <v>0</v>
      </c>
      <c r="DZ977" s="73">
        <f>(DB977^2)*(1-COS(RADIANS(CW977-45)))+(COS(RADIANS(CW977-45)))</f>
        <v>-0.2742963188369234</v>
      </c>
      <c r="EA977" s="73">
        <f>(DB977*DB978)*(1-COS(RADIANS(CW977-45)))-DB979*(SIN(RADIANS(CW977-45)))</f>
        <v>-0.9616452201682868</v>
      </c>
      <c r="EB977" s="73">
        <f>(DB977*DB979)*(1-COS(RADIANS(CW977-45)))+DB978*(SIN(RADIANS(CW977-45)))</f>
        <v>0</v>
      </c>
      <c r="EC977" s="10"/>
      <c r="ED977">
        <f t="array" ref="ED977:ED979">MMULT(DZ977:EB979,DA977:DA979)</f>
        <v>-0.2742963188369234</v>
      </c>
      <c r="EE977" s="1">
        <f t="array" ref="EE977:EE979">MMULT(DK977:DM979,ED977:ED979)</f>
        <v>-0.27653100050552831</v>
      </c>
      <c r="EG977">
        <f>CY977+DU977</f>
        <v>0.51915594615939575</v>
      </c>
      <c r="EH977">
        <f>EG977/(SQRT(EG977^2+EG978^2+EG979^2))</f>
        <v>0.36709869002262685</v>
      </c>
      <c r="EJ977">
        <f>Q977+AM977</f>
        <v>0.40706254712932466</v>
      </c>
      <c r="EK977">
        <f>EJ977/(SQRT(EJ977^2+EJ978^2+EJ979^2))</f>
        <v>0.28783668744221413</v>
      </c>
      <c r="EM977" s="23">
        <f>CY978*DU979-CY979*DU978</f>
        <v>0.17979081611467088</v>
      </c>
      <c r="EO977" s="15">
        <v>4</v>
      </c>
      <c r="EP977" s="9" t="s">
        <v>7</v>
      </c>
      <c r="EW977" s="17">
        <f>CU977</f>
        <v>140</v>
      </c>
      <c r="EX977" s="17">
        <f>CV977</f>
        <v>15</v>
      </c>
      <c r="EY977" s="31">
        <f>1+CW977</f>
        <v>151.9200837585752</v>
      </c>
      <c r="EZ977" s="10"/>
      <c r="FA977" s="61">
        <f t="array" ref="FA977:FA979">MMULT(FS977:FU979,FQ977:FQ979)</f>
        <v>0.91150725897242102</v>
      </c>
      <c r="FB977" s="13">
        <f>BW978</f>
        <v>-40</v>
      </c>
      <c r="FC977" s="17">
        <v>1</v>
      </c>
      <c r="FD977">
        <v>0</v>
      </c>
      <c r="FF977" s="73">
        <f>(FD977^2)*(1-COS(RADIANS(EY977+45)))+(COS(RADIANS(EY977+45)))</f>
        <v>-0.95671162610282934</v>
      </c>
      <c r="FG977" s="73">
        <f>(FD977*FD978)*(1-COS(RADIANS(EY977+45)))-FD979*(SIN(RADIANS(EY977+45)))</f>
        <v>0.29103756540982839</v>
      </c>
      <c r="FH977" s="73">
        <f>(FD977*FD979)*(1-COS(RADIANS(EY977+45)))+FD978*(SIN(RADIANS(EY977+45)))</f>
        <v>0</v>
      </c>
      <c r="FI977" s="10"/>
      <c r="FJ977">
        <f t="array" ref="FJ977:FJ979">MMULT(FF977:FH979,FC977:FC979)</f>
        <v>-0.95671162610282934</v>
      </c>
      <c r="FK977" s="23">
        <f>COS(RADIANS(176))</f>
        <v>-0.9975640502598242</v>
      </c>
      <c r="FM977" s="30">
        <f>(FK977^2)*(1-COS(RADIANS(EX977)))+(COS(RADIANS(EX977)))</f>
        <v>0.99983419624187875</v>
      </c>
      <c r="FN977" s="30">
        <f>(FK977*FK978)*(1-COS(RADIANS(EX977)))-FK979*(SIN(RADIANS(EX977)))</f>
        <v>-2.3711042090011594E-3</v>
      </c>
      <c r="FO977" s="30">
        <f>(FK977*FK979)*(1-COS(RADIANS(EX977)))+FK978*(SIN(RADIANS(EX977)))</f>
        <v>1.8054303924173627E-2</v>
      </c>
      <c r="FQ977">
        <f t="array" ref="FQ977:FQ979">MMULT(FM977:FO979,FJ977:FJ979)</f>
        <v>-0.95586291932346257</v>
      </c>
      <c r="FS977" s="28">
        <f>(FD977^2)*(1-COS(RADIANS(EW977)))+(COS(RADIANS(EW977)))</f>
        <v>-0.7660444431189779</v>
      </c>
      <c r="FT977" s="28">
        <f>(FD977*FD978)*(1-COS(RADIANS(EW977)))-FD979*(SIN(RADIANS(EW977)))</f>
        <v>-0.64278760968653947</v>
      </c>
      <c r="FU977" s="28">
        <f>(FD977*FD979)*(1-COS(RADIANS(EW977)))+FD978*(SIN(RADIANS(EW977)))</f>
        <v>0</v>
      </c>
      <c r="FW977" s="61">
        <f t="array" ref="FW977:FW979">MMULT(FS977:FU979,GG977:GG979)</f>
        <v>-0.36990509496545804</v>
      </c>
      <c r="FX977" s="13">
        <f>BX978</f>
        <v>259.10000000000002</v>
      </c>
      <c r="FY977" s="17">
        <v>1</v>
      </c>
      <c r="FZ977">
        <v>0</v>
      </c>
      <c r="GB977" s="73">
        <f>(FD977^2)*(1-COS(RADIANS(EY977-45)))+(COS(RADIANS(EY977-45)))</f>
        <v>-0.29103756540982845</v>
      </c>
      <c r="GC977" s="73">
        <f>(FD977*FD978)*(1-COS(RADIANS(EY977-45)))-FD979*(SIN(RADIANS(EY977-45)))</f>
        <v>-0.95671162610282934</v>
      </c>
      <c r="GD977" s="73">
        <f>(FD977*FD979)*(1-COS(RADIANS(EY977-45)))+FD978*(SIN(RADIANS(EY977-45)))</f>
        <v>0</v>
      </c>
      <c r="GE977" s="10"/>
      <c r="GF977">
        <f t="array" ref="GF977:GF979">MMULT(GB977:GD979,FC977:FC979)</f>
        <v>-0.29103756540982845</v>
      </c>
      <c r="GG977" s="1">
        <f t="array" ref="GG977:GG979">MMULT(FM977:FO979,GF977:GF979)</f>
        <v>-0.29325777325118185</v>
      </c>
      <c r="GI977">
        <f>FA977+FW977</f>
        <v>0.54160216400696304</v>
      </c>
      <c r="GJ977">
        <f>GI977/(SQRT(GI977^2+GI978^2+GI979^2))</f>
        <v>0.38297056287463221</v>
      </c>
      <c r="GL977" t="e">
        <f>CH978+DC977</f>
        <v>#VALUE!</v>
      </c>
      <c r="GM977" t="e">
        <f>GL977/(SQRT(GL977^2+GL978^2+GL979^2))</f>
        <v>#VALUE!</v>
      </c>
      <c r="GO977" s="27">
        <f>FA978*FW979-FA979*FW978</f>
        <v>0.1797908161146709</v>
      </c>
    </row>
    <row r="978" spans="1:197" x14ac:dyDescent="0.2">
      <c r="A978" s="1"/>
      <c r="D978" t="s">
        <v>8</v>
      </c>
      <c r="E978" s="5">
        <f t="shared" ref="E978:F980" si="1478">E973</f>
        <v>0.93175726557760197</v>
      </c>
      <c r="F978" s="6">
        <f t="shared" si="1478"/>
        <v>-0.87962380347161251</v>
      </c>
      <c r="G978" s="7">
        <f>Q977</f>
        <v>0.85171162377563892</v>
      </c>
      <c r="H978" s="8">
        <f>AM977</f>
        <v>-0.44464907664631426</v>
      </c>
      <c r="J978" s="9">
        <f>((SUMPRODUCT(G978:G980,E978:E980))*(SUMPRODUCT(G978:G980,F978:F980)))-((SUMPRODUCT(H978:H980,E978:E980))*(SUMPRODUCT(H978:H980,F978:F980)))</f>
        <v>-4.6232228771043715E-3</v>
      </c>
      <c r="Q978" s="61">
        <v>-0.35495569440957225</v>
      </c>
      <c r="S978" s="17">
        <v>0</v>
      </c>
      <c r="T978">
        <v>0</v>
      </c>
      <c r="V978" s="73">
        <f>(T977*T978)*(1-COS(RADIANS(O977+45)))+T979*(SIN(RADIANS(O977+45)))</f>
        <v>-0.93849302275955593</v>
      </c>
      <c r="W978" s="73">
        <f>(T978^2)*(1-COS(RADIANS(O977+45)))+(COS(RADIANS(O977+45)))</f>
        <v>0.3452981989985347</v>
      </c>
      <c r="X978" s="73">
        <f>(T978*T979)*(1-COS(RADIANS(O977+45)))-T977*(SIN(RADIANS(O977+45)))</f>
        <v>0</v>
      </c>
      <c r="Y978" s="10"/>
      <c r="Z978">
        <v>-0.93849302275955593</v>
      </c>
      <c r="AA978" s="23">
        <f>SIN(RADIANS('[1]Biaxial Input'!$F$21))*(COS(RADIANS(0)))</f>
        <v>6.9756473744125524E-2</v>
      </c>
      <c r="AC978" s="30">
        <f>(AA977*AA978)*(1-COS(RADIANS(N977)))+AA979*(SIN(RADIANS(N977)))</f>
        <v>-6.5197179069601558E-3</v>
      </c>
      <c r="AD978" s="30">
        <f>(AA978^2)*(1-COS(RADIANS(N977)))+(COS(RADIANS(N977)))</f>
        <v>0.90676369012465463</v>
      </c>
      <c r="AE978" s="30">
        <f>(AA978*AA979)*(1-COS(RADIANS(N977)))-AA977*(SIN(RADIANS(N977)))</f>
        <v>0.42158878489581864</v>
      </c>
      <c r="AG978">
        <v>-0.85324264332494826</v>
      </c>
      <c r="AI978" s="28">
        <f>(T977*T978)*(1-COS(RADIANS(M977)))+T979*(SIN(RADIANS(M977)))</f>
        <v>0.70710678118654746</v>
      </c>
      <c r="AJ978" s="28">
        <f>(T978^2)*(1-COS(RADIANS(M977)))+(COS(RADIANS(M977)))</f>
        <v>0.70710678118654757</v>
      </c>
      <c r="AK978" s="28">
        <f>(T978*T979)*(1-COS(RADIANS(M977)))-T977*(SIN(RADIANS(M977)))</f>
        <v>0</v>
      </c>
      <c r="AM978" s="61">
        <v>-0.87879165244813995</v>
      </c>
      <c r="AO978" s="17">
        <v>0</v>
      </c>
      <c r="AP978">
        <v>0</v>
      </c>
      <c r="AR978" s="73">
        <f>(T977*T978)*(1-COS(RADIANS(O977-45)))+T979*(SIN(RADIANS(O977-45)))</f>
        <v>-0.34529819899853437</v>
      </c>
      <c r="AS978" s="73">
        <f>(T978^2)*(1-COS(RADIANS(O977-45)))+(COS(RADIANS(O977-45)))</f>
        <v>-0.93849302275955604</v>
      </c>
      <c r="AT978" s="73">
        <f>(T978*T979)*(1-COS(RADIANS(O977-45)))-T977*(SIN(RADIANS(O977-45)))</f>
        <v>0</v>
      </c>
      <c r="AU978" s="10"/>
      <c r="AV978">
        <v>-0.34529819899853437</v>
      </c>
      <c r="AW978" s="1">
        <v>-0.30698515935126575</v>
      </c>
      <c r="BV978" s="17">
        <f t="shared" si="1454"/>
        <v>40</v>
      </c>
      <c r="BW978" s="17">
        <f t="shared" si="1454"/>
        <v>-40</v>
      </c>
      <c r="BX978" s="17">
        <f t="shared" si="1454"/>
        <v>259.10000000000002</v>
      </c>
      <c r="BY978" t="s">
        <v>8</v>
      </c>
      <c r="BZ978" s="5">
        <f t="shared" ref="BZ978:CA980" si="1479">BZ973</f>
        <v>0.93180266183863136</v>
      </c>
      <c r="CA978" s="6">
        <f t="shared" si="1479"/>
        <v>-0.87956522186239505</v>
      </c>
      <c r="CB978" s="7">
        <f>CY977</f>
        <v>0.90491269794133589</v>
      </c>
      <c r="CC978" s="8">
        <f>DU977</f>
        <v>-0.38575675178194013</v>
      </c>
      <c r="CE978" s="9">
        <f>((SUMPRODUCT(CB978:CB980,BZ978:BZ980))*(SUMPRODUCT(CB978:CB980,CA978:CA980)))-((SUMPRODUCT(CC978:CC980,BZ978:BZ980))*(SUMPRODUCT(CC978:CC980,CA978:CA980)))</f>
        <v>-4.9960036108132044E-16</v>
      </c>
      <c r="CG978">
        <v>1</v>
      </c>
      <c r="CH978" t="s">
        <v>161</v>
      </c>
      <c r="CI978" s="67"/>
      <c r="CJ978" s="1" t="s">
        <v>8</v>
      </c>
      <c r="CK978" s="5">
        <f t="shared" ref="CK978:CL980" si="1480">BZ978</f>
        <v>0.93180266183863136</v>
      </c>
      <c r="CL978" s="6">
        <f t="shared" si="1480"/>
        <v>-0.87956522186239505</v>
      </c>
      <c r="CM978" s="7">
        <f>FA977</f>
        <v>0.91150725897242102</v>
      </c>
      <c r="CN978" s="8">
        <f>FW977</f>
        <v>-0.36990509496545804</v>
      </c>
      <c r="CO978" s="10"/>
      <c r="CP978">
        <f t="shared" si="1477"/>
        <v>0.3492962422733713</v>
      </c>
      <c r="CQ978">
        <f t="shared" si="1477"/>
        <v>-0.34518112468713447</v>
      </c>
      <c r="CR978">
        <f>CJ981</f>
        <v>0</v>
      </c>
      <c r="CS978">
        <f>CM981</f>
        <v>0</v>
      </c>
      <c r="CW978" s="28"/>
      <c r="CX978" s="1"/>
      <c r="CY978" s="61">
        <v>-0.41636155212364201</v>
      </c>
      <c r="DA978" s="17">
        <v>0</v>
      </c>
      <c r="DB978">
        <v>0</v>
      </c>
      <c r="DD978" s="73">
        <f>(DB977*DB978)*(1-COS(RADIANS(CW977+45)))+DB979*(SIN(RADIANS(CW977+45)))</f>
        <v>-0.27429631883692357</v>
      </c>
      <c r="DE978" s="73">
        <f>(DB978^2)*(1-COS(RADIANS(CW977+45)))+(COS(RADIANS(CW977+45)))</f>
        <v>-0.9616452201682868</v>
      </c>
      <c r="DF978" s="73">
        <f>(DB978*DB979)*(1-COS(RADIANS(CW977+45)))-DB977*(SIN(RADIANS(CW977+45)))</f>
        <v>0</v>
      </c>
      <c r="DG978" s="10"/>
      <c r="DH978">
        <v>-0.27429631883692357</v>
      </c>
      <c r="DI978" s="23">
        <f>SIN(RADIANS('[1]Biaxial Input'!$F$21))*(COS(RADIANS(0)))</f>
        <v>6.9756473744125524E-2</v>
      </c>
      <c r="DK978" s="30">
        <f>(DI977*DI978)*(1-COS(RADIANS(CV977)))+DI979*(SIN(RADIANS(CV977)))</f>
        <v>-2.3711042090011594E-3</v>
      </c>
      <c r="DL978" s="30">
        <f>(DI978^2)*(1-COS(RADIANS(CV977)))+(COS(RADIANS(CV977)))</f>
        <v>0.96609163004718956</v>
      </c>
      <c r="DM978" s="30">
        <f>(DI978*DI979)*(1-COS(RADIANS(CV977)))-DI977*(SIN(RADIANS(CV977)))</f>
        <v>0.25818857491685071</v>
      </c>
      <c r="DO978">
        <v>-0.26271521675200021</v>
      </c>
      <c r="DQ978" s="28">
        <f>(DB977*DB978)*(1-COS(RADIANS(CU977)))+DB979*(SIN(RADIANS(CU977)))</f>
        <v>0.64278760968653947</v>
      </c>
      <c r="DR978" s="28">
        <f>(DB978^2)*(1-COS(RADIANS(CU977)))+(COS(RADIANS(CU977)))</f>
        <v>-0.7660444431189779</v>
      </c>
      <c r="DS978" s="28">
        <f>(DB978*DB979)*(1-COS(RADIANS(CU977)))-DB977*(SIN(RADIANS(CU977)))</f>
        <v>0</v>
      </c>
      <c r="DU978" s="61">
        <v>-0.88993286115559878</v>
      </c>
      <c r="DW978" s="17">
        <v>0</v>
      </c>
      <c r="DX978">
        <v>0</v>
      </c>
      <c r="DZ978" s="73">
        <f>(DB977*DB978)*(1-COS(RADIANS(CW977-45)))+DB979*(SIN(RADIANS(CW977-45)))</f>
        <v>0.9616452201682868</v>
      </c>
      <c r="EA978" s="73">
        <f>(DB978^2)*(1-COS(RADIANS(CW977-45)))+(COS(RADIANS(CW977-45)))</f>
        <v>-0.2742963188369234</v>
      </c>
      <c r="EB978" s="73">
        <f>(DB978*DB979)*(1-COS(RADIANS(CW977-45)))-DB977*(SIN(RADIANS(CW977-45)))</f>
        <v>0</v>
      </c>
      <c r="EC978" s="10"/>
      <c r="ED978">
        <v>0.9616452201682868</v>
      </c>
      <c r="EE978" s="1">
        <v>0.92968778343557634</v>
      </c>
      <c r="EG978">
        <f>CY978+DU978</f>
        <v>-1.3062944132792409</v>
      </c>
      <c r="EH978">
        <f>EG978/(SQRT(EG977^2+EG978^2+EG979^2))</f>
        <v>-0.92368963785585356</v>
      </c>
      <c r="EJ978">
        <f>Q978+AM978</f>
        <v>-1.2337473468577123</v>
      </c>
      <c r="EK978">
        <f>EJ978/(SQRT(EJ977^2+EJ978^2+EJ979^2))</f>
        <v>-0.87239111523400015</v>
      </c>
      <c r="EM978" s="23">
        <f>CY979*DU977-CY977*DU979</f>
        <v>0.18617884022788755</v>
      </c>
      <c r="EP978" s="9">
        <f>((SUMPRODUCT(CM978:CM980,BZ978:BZ980))*(SUMPRODUCT(CM978:CM980,CA978:CA980)))-((SUMPRODUCT(CN978:CN980,BZ978:BZ980))*(SUMPRODUCT(CN978:CN980,CA978:CA980)))</f>
        <v>-3.2824751195707103E-2</v>
      </c>
      <c r="EY978" s="28"/>
      <c r="EZ978" s="10"/>
      <c r="FA978" s="61">
        <v>-0.40076666824777912</v>
      </c>
      <c r="FB978" s="13">
        <f>BW979</f>
        <v>-45</v>
      </c>
      <c r="FC978" s="17">
        <v>0</v>
      </c>
      <c r="FD978">
        <v>0</v>
      </c>
      <c r="FF978" s="73">
        <f>(FD977*FD978)*(1-COS(RADIANS(EY977+45)))+FD979*(SIN(RADIANS(EY977+45)))</f>
        <v>-0.29103756540982839</v>
      </c>
      <c r="FG978" s="73">
        <f>(FD978^2)*(1-COS(RADIANS(EY977+45)))+(COS(RADIANS(EY977+45)))</f>
        <v>-0.95671162610282934</v>
      </c>
      <c r="FH978" s="73">
        <f>(FD978*FD979)*(1-COS(RADIANS(EY977+45)))-FD977*(SIN(RADIANS(EY977+45)))</f>
        <v>0</v>
      </c>
      <c r="FI978" s="10"/>
      <c r="FJ978">
        <v>-0.29103756540982839</v>
      </c>
      <c r="FK978" s="23">
        <f>SIN(RADIANS(176))*(COS(RADIANS(0)))</f>
        <v>6.9756473744125524E-2</v>
      </c>
      <c r="FM978" s="30">
        <f>(FK977*FK978)*(1-COS(RADIANS(EX977)))+FK979*(SIN(RADIANS(EX977)))</f>
        <v>-2.3711042090011594E-3</v>
      </c>
      <c r="FN978" s="30">
        <f>(FK978^2)*(1-COS(RADIANS(EX977)))+(COS(RADIANS(EX977)))</f>
        <v>0.96609163004718956</v>
      </c>
      <c r="FO978" s="30">
        <f>(FK978*FK979)*(1-COS(RADIANS(EX977)))-FK977*(SIN(RADIANS(EX977)))</f>
        <v>0.25818857491685071</v>
      </c>
      <c r="FQ978">
        <v>-0.27890049300829389</v>
      </c>
      <c r="FS978" s="28">
        <f>(FD977*FD978)*(1-COS(RADIANS(EW977)))+FD979*(SIN(RADIANS(EW977)))</f>
        <v>0.64278760968653947</v>
      </c>
      <c r="FT978" s="28">
        <f>(FD978^2)*(1-COS(RADIANS(EW977)))+(COS(RADIANS(EW977)))</f>
        <v>-0.7660444431189779</v>
      </c>
      <c r="FU978" s="28">
        <f>(FD978*FD979)*(1-COS(RADIANS(EW977)))-FD977*(SIN(RADIANS(EW977)))</f>
        <v>0</v>
      </c>
      <c r="FW978" s="61">
        <v>-0.89706383110287846</v>
      </c>
      <c r="FX978" s="13">
        <f>BX979</f>
        <v>243.3</v>
      </c>
      <c r="FY978" s="17">
        <v>0</v>
      </c>
      <c r="FZ978">
        <v>0</v>
      </c>
      <c r="GB978" s="73">
        <f>(FD977*FD978)*(1-COS(RADIANS(EY977-45)))+FD979*(SIN(RADIANS(EY977-45)))</f>
        <v>0.95671162610282934</v>
      </c>
      <c r="GC978" s="73">
        <f>(FD978^2)*(1-COS(RADIANS(EY977-45)))+(COS(RADIANS(EY977-45)))</f>
        <v>-0.29103756540982845</v>
      </c>
      <c r="GD978" s="73">
        <f>(FD978*FD979)*(1-COS(RADIANS(EY977-45)))-FD977*(SIN(RADIANS(EY977-45)))</f>
        <v>0</v>
      </c>
      <c r="GE978" s="10"/>
      <c r="GF978">
        <v>0.95671162610282934</v>
      </c>
      <c r="GG978" s="1">
        <v>0.92496117474310047</v>
      </c>
      <c r="GI978">
        <f>FA978+FW978</f>
        <v>-1.2978304993506575</v>
      </c>
      <c r="GJ978">
        <f>GI978/(SQRT(GI977^2+GI978^2+GI979^2))</f>
        <v>-0.917704746921573</v>
      </c>
      <c r="GL978">
        <f>CH979+DC978</f>
        <v>-3.2824751195707103E-2</v>
      </c>
      <c r="GM978" t="e">
        <f>GL978/(SQRT(GL977^2+GL978^2+GL979^2))</f>
        <v>#VALUE!</v>
      </c>
      <c r="GO978" s="27">
        <f>FA979*FW977-FA977*FW979</f>
        <v>0.18617884022788755</v>
      </c>
    </row>
    <row r="979" spans="1:197" x14ac:dyDescent="0.2">
      <c r="A979" s="1"/>
      <c r="D979" t="s">
        <v>9</v>
      </c>
      <c r="E979" s="5">
        <f t="shared" si="1478"/>
        <v>0.34942631596765805</v>
      </c>
      <c r="F979" s="6">
        <f t="shared" si="1478"/>
        <v>-0.3450538979128393</v>
      </c>
      <c r="G979" s="7">
        <f t="shared" ref="G979:G980" si="1481">Q978</f>
        <v>-0.35495569440957225</v>
      </c>
      <c r="H979" s="8">
        <f t="shared" ref="H979:H980" si="1482">AM978</f>
        <v>-0.87879165244813995</v>
      </c>
      <c r="J979" s="10"/>
      <c r="Q979" s="61">
        <v>0.3854786179954508</v>
      </c>
      <c r="S979" s="17">
        <v>0</v>
      </c>
      <c r="T979">
        <v>1</v>
      </c>
      <c r="V979" s="73">
        <f>(T977*T979)*(1-COS(RADIANS(O977+45)))-T978*(SIN(RADIANS(O977+45)))</f>
        <v>0</v>
      </c>
      <c r="W979" s="73">
        <f>(T978*T979)*(1-COS(RADIANS(O977+45)))+T977*(SIN(RADIANS(O977+45)))</f>
        <v>0</v>
      </c>
      <c r="X979" s="73">
        <f>(T979^2)*(1-COS(RADIANS(O977+45)))+(COS(RADIANS(O977+45)))</f>
        <v>1</v>
      </c>
      <c r="Y979" s="10"/>
      <c r="Z979">
        <v>0</v>
      </c>
      <c r="AA979" s="23">
        <f>SIN(RADIANS('[1]Biaxial Input'!$F$21))*SIN(RADIANS(0))</f>
        <v>0</v>
      </c>
      <c r="AC979" s="30">
        <f>(AA977*AA979)*(1-COS(RADIANS(N977)))-AA978*(SIN(RADIANS(N977)))</f>
        <v>-2.948035967890307E-2</v>
      </c>
      <c r="AD979" s="30">
        <f>(AA978*AA979)*(1-COS(RADIANS(N977)))+AA977*(SIN(RADIANS(N977)))</f>
        <v>-0.42158878489581864</v>
      </c>
      <c r="AE979" s="30">
        <f>(AA979^2)*(1-COS(RADIANS(N977)))+(COS(RADIANS(N977)))</f>
        <v>0.90630778703664994</v>
      </c>
      <c r="AG979">
        <v>0.3854786179954508</v>
      </c>
      <c r="AI979" s="28">
        <f>(T977*T979)*(1-COS(RADIANS(M977)))-T978*(SIN(RADIANS(M977)))</f>
        <v>0</v>
      </c>
      <c r="AJ979" s="28">
        <f>(T978*T979)*(1-COS(RADIANS(M977)))+T977*(SIN(RADIANS(M977)))</f>
        <v>0</v>
      </c>
      <c r="AK979" s="28">
        <f>(T979^2)*(1-COS(RADIANS(M977)))+(COS(RADIANS(M977)))</f>
        <v>1</v>
      </c>
      <c r="AM979" s="61">
        <v>0.17324096000959935</v>
      </c>
      <c r="AO979" s="17">
        <v>0</v>
      </c>
      <c r="AP979">
        <v>1</v>
      </c>
      <c r="AR979" s="73">
        <f>(T977*T977)*(1-COS(RADIANS(O977-45)))-T977*(SIN(RADIANS(O977-45)))</f>
        <v>0</v>
      </c>
      <c r="AS979" s="73">
        <f>(T978*T979)*(1-COS(RADIANS(O977-45)))+T977*(SIN(RADIANS(O977-45)))</f>
        <v>0</v>
      </c>
      <c r="AT979" s="73">
        <f>(T979^2)*(1-COS(RADIANS(O977-45)))+(COS(RADIANS(O977-45)))</f>
        <v>1</v>
      </c>
      <c r="AU979" s="10"/>
      <c r="AV979">
        <v>0</v>
      </c>
      <c r="AW979" s="1">
        <v>0.17324096000959935</v>
      </c>
      <c r="BV979" s="17">
        <f t="shared" ref="BV979:BX980" si="1483">BV883</f>
        <v>60</v>
      </c>
      <c r="BW979" s="17">
        <f t="shared" si="1483"/>
        <v>-45</v>
      </c>
      <c r="BX979" s="17">
        <f t="shared" si="1483"/>
        <v>243.3</v>
      </c>
      <c r="BY979" t="s">
        <v>9</v>
      </c>
      <c r="BZ979" s="5">
        <f t="shared" si="1479"/>
        <v>0.3492962422733713</v>
      </c>
      <c r="CA979" s="6">
        <f t="shared" si="1479"/>
        <v>-0.34518112468713447</v>
      </c>
      <c r="CB979" s="7">
        <f>CY978</f>
        <v>-0.41636155212364201</v>
      </c>
      <c r="CC979" s="8">
        <f>DU978</f>
        <v>-0.88993286115559878</v>
      </c>
      <c r="CE979" s="10"/>
      <c r="CH979">
        <f>((SUMPRODUCT(CM978:CM980,CK978:CK980))*(SUMPRODUCT(CM978:CM980,CL978:CL980)))-((SUMPRODUCT(CN978:CN980,CK978:CK980))*(SUMPRODUCT(CN978:CN980,CL978:CL980)))</f>
        <v>-3.2824751195707103E-2</v>
      </c>
      <c r="CI979" s="67"/>
      <c r="CJ979" s="10" t="s">
        <v>9</v>
      </c>
      <c r="CK979" s="5">
        <f t="shared" si="1480"/>
        <v>0.3492962422733713</v>
      </c>
      <c r="CL979" s="6">
        <f t="shared" si="1480"/>
        <v>-0.34518112468713447</v>
      </c>
      <c r="CM979" s="7">
        <f>FA978</f>
        <v>-0.40076666824777912</v>
      </c>
      <c r="CN979" s="8">
        <f>FW978</f>
        <v>-0.89706383110287846</v>
      </c>
      <c r="CP979">
        <f t="shared" si="1477"/>
        <v>-9.8670839279614439E-2</v>
      </c>
      <c r="CQ979">
        <f t="shared" si="1477"/>
        <v>-0.32743703463395935</v>
      </c>
      <c r="CR979">
        <f>CK981</f>
        <v>0</v>
      </c>
      <c r="CS979">
        <f>CN981</f>
        <v>0</v>
      </c>
      <c r="CW979" s="28"/>
      <c r="CX979" s="1"/>
      <c r="CY979" s="61">
        <v>8.8182010737590522E-2</v>
      </c>
      <c r="DA979" s="17">
        <v>0</v>
      </c>
      <c r="DB979">
        <v>1</v>
      </c>
      <c r="DD979" s="73">
        <f>(DB977*DB979)*(1-COS(RADIANS(CW977+45)))-DB978*(SIN(RADIANS(CW977+45)))</f>
        <v>0</v>
      </c>
      <c r="DE979" s="73">
        <f>(DB978*DB979)*(1-COS(RADIANS(CW977+45)))+DB977*(SIN(RADIANS(CW977+45)))</f>
        <v>0</v>
      </c>
      <c r="DF979" s="73">
        <f>(DB979^2)*(1-COS(RADIANS(CW977+45)))+(COS(RADIANS(CW977+45)))</f>
        <v>1</v>
      </c>
      <c r="DG979" s="10"/>
      <c r="DH979">
        <v>0</v>
      </c>
      <c r="DI979" s="23">
        <f>SIN(RADIANS('[1]Biaxial Input'!$F$21))*SIN(RADIANS(0))</f>
        <v>0</v>
      </c>
      <c r="DK979" s="30">
        <f>(DI977*DI979)*(1-COS(RADIANS(CV977)))-DI978*(SIN(RADIANS(CV977)))</f>
        <v>-1.8054303924173627E-2</v>
      </c>
      <c r="DL979" s="30">
        <f>(DI978*DI979)*(1-COS(RADIANS(CV977)))+DI977*(SIN(RADIANS(CV977)))</f>
        <v>-0.25818857491685071</v>
      </c>
      <c r="DM979" s="30">
        <f>(DI979^2)*(1-COS(RADIANS(CV977)))+(COS(RADIANS(CV977)))</f>
        <v>0.96592582628906831</v>
      </c>
      <c r="DO979">
        <v>8.8182010737590522E-2</v>
      </c>
      <c r="DQ979" s="28">
        <f>(DB977*DB979)*(1-COS(RADIANS(CU977)))-DB978*(SIN(RADIANS(CU977)))</f>
        <v>0</v>
      </c>
      <c r="DR979" s="28">
        <f>(DB978*DB979)*(1-COS(RADIANS(CU977)))+DB977*(SIN(RADIANS(CU977)))</f>
        <v>0</v>
      </c>
      <c r="DS979" s="28">
        <f>(DB979^2)*(1-COS(RADIANS(CU977)))+(COS(RADIANS(CU977)))</f>
        <v>1</v>
      </c>
      <c r="DU979" s="61">
        <v>-0.24333357986528728</v>
      </c>
      <c r="DW979" s="17">
        <v>0</v>
      </c>
      <c r="DX979">
        <v>1</v>
      </c>
      <c r="DZ979" s="73">
        <f>(DB977*DB977)*(1-COS(RADIANS(CW977-45)))-DB977*(SIN(RADIANS(CW977-45)))</f>
        <v>0</v>
      </c>
      <c r="EA979" s="73">
        <f>(DB978*DB979)*(1-COS(RADIANS(CW977-45)))+DB977*(SIN(RADIANS(CW977-45)))</f>
        <v>0</v>
      </c>
      <c r="EB979" s="73">
        <f>(DB979^2)*(1-COS(RADIANS(CW977-45)))+(COS(RADIANS(CW977-45)))</f>
        <v>1</v>
      </c>
      <c r="EC979" s="10"/>
      <c r="ED979">
        <v>0</v>
      </c>
      <c r="EE979" s="1">
        <v>-0.24333357986528728</v>
      </c>
      <c r="EG979">
        <f>CY979+DU979</f>
        <v>-0.15515156912769676</v>
      </c>
      <c r="EH979">
        <f>EG979/(SQRT(EG977^2+EG978^2+EG979^2))</f>
        <v>-0.10970872664192777</v>
      </c>
      <c r="EJ979">
        <f>Q979+AM979</f>
        <v>0.55871957800505012</v>
      </c>
      <c r="EK979">
        <f>EJ979/(SQRT(EJ977^2+EJ978^2+EJ979^2))</f>
        <v>0.39507440238905722</v>
      </c>
      <c r="EM979" s="23">
        <f>CY977*DU978-CY978*DU977</f>
        <v>-0.9659258262890682</v>
      </c>
      <c r="ER979">
        <f t="shared" ref="ER979:ES981" si="1484">CK978</f>
        <v>0.93180266183863136</v>
      </c>
      <c r="ES979">
        <f t="shared" si="1484"/>
        <v>-0.87956522186239505</v>
      </c>
      <c r="ET979" t="e">
        <f>#REF!</f>
        <v>#REF!</v>
      </c>
      <c r="EU979" t="e">
        <f>#REF!</f>
        <v>#REF!</v>
      </c>
      <c r="EY979" s="28"/>
      <c r="EZ979" s="10"/>
      <c r="FA979" s="61">
        <v>9.2415336725884159E-2</v>
      </c>
      <c r="FB979" s="13">
        <f>BW980</f>
        <v>-50</v>
      </c>
      <c r="FC979" s="17">
        <v>0</v>
      </c>
      <c r="FD979">
        <v>1</v>
      </c>
      <c r="FF979" s="73">
        <f>(FD977*FD979)*(1-COS(RADIANS(EY977+45)))-FD978*(SIN(RADIANS(EY977+45)))</f>
        <v>0</v>
      </c>
      <c r="FG979" s="73">
        <f>(FD978*FD979)*(1-COS(RADIANS(EY977+45)))+FD977*(SIN(RADIANS(EY977+45)))</f>
        <v>0</v>
      </c>
      <c r="FH979" s="73">
        <f>(FD979^2)*(1-COS(RADIANS(EY977+45)))+(COS(RADIANS(EY977+45)))</f>
        <v>1</v>
      </c>
      <c r="FI979" s="10"/>
      <c r="FJ979">
        <v>0</v>
      </c>
      <c r="FK979" s="23">
        <f>SIN(RADIANS(176))*SIN(RADIANS(0))</f>
        <v>0</v>
      </c>
      <c r="FM979" s="30">
        <f>(FK977*FK979)*(1-COS(RADIANS(EX977)))-FK978*(SIN(RADIANS(EX977)))</f>
        <v>-1.8054303924173627E-2</v>
      </c>
      <c r="FN979" s="30">
        <f>(FK978*FK979)*(1-COS(RADIANS(EX977)))+FK977*(SIN(RADIANS(EX977)))</f>
        <v>-0.25818857491685071</v>
      </c>
      <c r="FO979" s="30">
        <f>(FK979^2)*(1-COS(RADIANS(EX977)))+(COS(RADIANS(EX977)))</f>
        <v>0.96592582628906831</v>
      </c>
      <c r="FQ979">
        <v>9.2415336725884159E-2</v>
      </c>
      <c r="FS979" s="28">
        <f>(FD977*FD979)*(1-COS(RADIANS(EW977)))-FD978*(SIN(RADIANS(EW977)))</f>
        <v>0</v>
      </c>
      <c r="FT979" s="28">
        <f>(FD978*FD979)*(1-COS(RADIANS(EW977)))+FD977*(SIN(RADIANS(EW977)))</f>
        <v>0</v>
      </c>
      <c r="FU979" s="28">
        <f>(FD979^2)*(1-COS(RADIANS(EW977)))+(COS(RADIANS(EW977)))</f>
        <v>1</v>
      </c>
      <c r="FW979" s="61">
        <v>-0.24175753069061182</v>
      </c>
      <c r="FX979" s="13">
        <f>BX980</f>
        <v>268.7</v>
      </c>
      <c r="FY979" s="17">
        <v>0</v>
      </c>
      <c r="FZ979">
        <v>1</v>
      </c>
      <c r="GB979" s="73">
        <f>(FD977*FD977)*(1-COS(RADIANS(EY977-45)))-FD977*(SIN(RADIANS(EY977-45)))</f>
        <v>0</v>
      </c>
      <c r="GC979" s="73">
        <f>(FD978*FD979)*(1-COS(RADIANS(EY977-45)))+FD977*(SIN(RADIANS(EY977-45)))</f>
        <v>0</v>
      </c>
      <c r="GD979" s="73">
        <f>(FD979^2)*(1-COS(RADIANS(EY977-45)))+(COS(RADIANS(EY977-45)))</f>
        <v>1</v>
      </c>
      <c r="GE979" s="10"/>
      <c r="GF979">
        <v>0</v>
      </c>
      <c r="GG979" s="1">
        <v>-0.24175753069061182</v>
      </c>
      <c r="GI979">
        <f>FA979+FW979</f>
        <v>-0.14934219396472764</v>
      </c>
      <c r="GJ979">
        <f>GI979/(SQRT(GI977^2+GI978^2+GI979^2))</f>
        <v>-0.1056008780697356</v>
      </c>
      <c r="GL979" t="e">
        <f>#REF!+DC979</f>
        <v>#REF!</v>
      </c>
      <c r="GM979" t="e">
        <f>GL979/(SQRT(GL977^2+GL978^2+GL979^2))</f>
        <v>#REF!</v>
      </c>
      <c r="GO979" s="27">
        <f>FA977*FW978-FA978*FW977</f>
        <v>-0.96592582628906853</v>
      </c>
    </row>
    <row r="980" spans="1:197" x14ac:dyDescent="0.2">
      <c r="A980" s="1"/>
      <c r="D980" t="s">
        <v>10</v>
      </c>
      <c r="E980" s="5">
        <f t="shared" si="1478"/>
        <v>-9.863897684293281E-2</v>
      </c>
      <c r="F980" s="6">
        <f t="shared" si="1478"/>
        <v>-0.32741376254105431</v>
      </c>
      <c r="G980" s="7">
        <f t="shared" si="1481"/>
        <v>0.3854786179954508</v>
      </c>
      <c r="H980" s="8">
        <f t="shared" si="1482"/>
        <v>0.17324096000959935</v>
      </c>
      <c r="J980" s="10"/>
      <c r="Z980" s="10"/>
      <c r="AA980" s="10"/>
      <c r="AB980" s="10"/>
      <c r="AC980" s="10"/>
      <c r="AD980" s="10"/>
      <c r="AE980" s="10"/>
      <c r="AF980" s="10"/>
      <c r="AG980" s="10"/>
      <c r="AH980" s="10"/>
      <c r="AW980" s="1"/>
      <c r="BV980" s="17">
        <f t="shared" si="1483"/>
        <v>30</v>
      </c>
      <c r="BW980" s="17">
        <f t="shared" si="1483"/>
        <v>-50</v>
      </c>
      <c r="BX980" s="17">
        <f t="shared" si="1483"/>
        <v>268.7</v>
      </c>
      <c r="BY980" t="s">
        <v>10</v>
      </c>
      <c r="BZ980" s="5">
        <f t="shared" si="1479"/>
        <v>-9.8670839279614439E-2</v>
      </c>
      <c r="CA980" s="6">
        <f t="shared" si="1479"/>
        <v>-0.32743703463395935</v>
      </c>
      <c r="CB980" s="7">
        <f>CY979</f>
        <v>8.8182010737590522E-2</v>
      </c>
      <c r="CC980" s="8">
        <f>DU979</f>
        <v>-0.24333357986528728</v>
      </c>
      <c r="CE980" s="10"/>
      <c r="CG980" s="10" t="s">
        <v>160</v>
      </c>
      <c r="CH980" s="10">
        <f>-CH977*((EY977-CW977)/(CH979-CE978))</f>
        <v>150.9200837585752</v>
      </c>
      <c r="CI980" s="67"/>
      <c r="CJ980" s="10" t="s">
        <v>10</v>
      </c>
      <c r="CK980" s="5">
        <f t="shared" si="1480"/>
        <v>-9.8670839279614439E-2</v>
      </c>
      <c r="CL980" s="6">
        <f t="shared" si="1480"/>
        <v>-0.32743703463395935</v>
      </c>
      <c r="CM980" s="7">
        <f>FA979</f>
        <v>9.2415336725884159E-2</v>
      </c>
      <c r="CN980" s="8">
        <f>FW979</f>
        <v>-0.24175753069061182</v>
      </c>
      <c r="CW980" s="28"/>
      <c r="CX980" s="1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EE980" s="1"/>
      <c r="EI980" s="64">
        <f>(DEGREES(ACOS((EH977*EK977+EH978*EK978+EH979*EK979)/((SQRT(EH977^2+EH978^2+EH979^2))*(SQRT(EK977^2+EK978^2+EK979^2))))))</f>
        <v>29.756790952847034</v>
      </c>
      <c r="ER980">
        <f t="shared" si="1484"/>
        <v>0.3492962422733713</v>
      </c>
      <c r="ES980">
        <f t="shared" si="1484"/>
        <v>-0.34518112468713447</v>
      </c>
      <c r="ET980" t="e">
        <f>#REF!</f>
        <v>#REF!</v>
      </c>
      <c r="EU980" t="e">
        <f>#REF!</f>
        <v>#REF!</v>
      </c>
      <c r="EY980" s="28"/>
      <c r="EZ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GG980" s="1"/>
      <c r="GK980" s="64" t="e">
        <f>(DEGREES(ACOS((GJ977*GM977+GJ978*GM978+GJ979*GM979)/((SQRT(GJ977^2+GJ978^2+GJ979^2))*(SQRT(GM977^2+GM978^2+GM979^2))))))</f>
        <v>#VALUE!</v>
      </c>
    </row>
    <row r="981" spans="1:197" x14ac:dyDescent="0.2">
      <c r="A981" s="1"/>
      <c r="J981" s="10"/>
      <c r="Q981" s="82" t="s">
        <v>148</v>
      </c>
      <c r="R981" s="13"/>
      <c r="T981" s="10"/>
      <c r="U981" s="10"/>
      <c r="V981" s="10"/>
      <c r="W981" s="10"/>
      <c r="X981" s="10"/>
      <c r="Y981" s="10"/>
      <c r="Z981" s="80"/>
      <c r="AA981" s="23" t="s">
        <v>149</v>
      </c>
      <c r="AE981" s="1"/>
      <c r="AG981" s="80"/>
      <c r="AK981" s="13"/>
      <c r="AL981" s="81"/>
      <c r="AM981" s="82" t="s">
        <v>150</v>
      </c>
      <c r="AO981" s="13"/>
      <c r="AP981" s="13"/>
      <c r="AS981" s="1"/>
      <c r="AW981" s="1"/>
      <c r="BV981" s="1"/>
      <c r="CE981" s="10"/>
      <c r="CS981" s="15"/>
      <c r="CW981" s="28"/>
      <c r="CY981" s="82" t="s">
        <v>148</v>
      </c>
      <c r="CZ981" s="13"/>
      <c r="DB981" s="10"/>
      <c r="DC981" s="10"/>
      <c r="DD981" s="10"/>
      <c r="DE981" s="10"/>
      <c r="DF981" s="10"/>
      <c r="DG981" s="10"/>
      <c r="DH981" s="80"/>
      <c r="DI981" s="23" t="s">
        <v>149</v>
      </c>
      <c r="DM981" s="1"/>
      <c r="DO981" s="80"/>
      <c r="DS981" s="13"/>
      <c r="DT981" s="81"/>
      <c r="DU981" s="82" t="s">
        <v>150</v>
      </c>
      <c r="DW981" s="13"/>
      <c r="DX981" s="13"/>
      <c r="EA981" s="1"/>
      <c r="EE981" s="1"/>
      <c r="ER981">
        <f t="shared" si="1484"/>
        <v>-9.8670839279614439E-2</v>
      </c>
      <c r="ES981">
        <f t="shared" si="1484"/>
        <v>-0.32743703463395935</v>
      </c>
      <c r="ET981" t="e">
        <f>#REF!</f>
        <v>#REF!</v>
      </c>
      <c r="EU981" t="e">
        <f>#REF!</f>
        <v>#REF!</v>
      </c>
      <c r="EY981" s="28"/>
      <c r="EZ981" s="10"/>
      <c r="FA981" s="82" t="s">
        <v>148</v>
      </c>
      <c r="FB981" s="13"/>
      <c r="FD981" s="10"/>
      <c r="FE981" s="10"/>
      <c r="FF981" s="10"/>
      <c r="FG981" s="10"/>
      <c r="FH981" s="10"/>
      <c r="FI981" s="10"/>
      <c r="FJ981" s="80"/>
      <c r="FK981" s="23" t="s">
        <v>149</v>
      </c>
      <c r="FO981" s="1"/>
      <c r="FQ981" s="80"/>
      <c r="FU981" s="13"/>
      <c r="FV981" s="81"/>
      <c r="FW981" s="82" t="s">
        <v>150</v>
      </c>
      <c r="FY981" s="13"/>
      <c r="FZ981" s="13"/>
      <c r="GC981" s="1"/>
      <c r="GG981" s="1"/>
      <c r="GK981" s="13"/>
    </row>
    <row r="982" spans="1:197" x14ac:dyDescent="0.2">
      <c r="A982" s="1"/>
      <c r="E982" s="5" t="s">
        <v>4</v>
      </c>
      <c r="F982" s="6" t="s">
        <v>5</v>
      </c>
      <c r="G982" s="7" t="s">
        <v>6</v>
      </c>
      <c r="H982" s="8" t="s">
        <v>1</v>
      </c>
      <c r="I982">
        <v>7</v>
      </c>
      <c r="J982" s="9" t="s">
        <v>7</v>
      </c>
      <c r="K982">
        <v>7</v>
      </c>
      <c r="L982" s="10"/>
      <c r="M982" s="17">
        <f>A958</f>
        <v>20</v>
      </c>
      <c r="N982" s="17">
        <f>B958</f>
        <v>30</v>
      </c>
      <c r="O982" s="17">
        <f>C958</f>
        <v>177.5</v>
      </c>
      <c r="Q982" s="61">
        <f t="array" ref="Q982:Q984">MMULT(AI982:AK984,AG982:AG984)</f>
        <v>-0.48853553065825783</v>
      </c>
      <c r="R982" s="13"/>
      <c r="S982" s="17">
        <v>1</v>
      </c>
      <c r="T982">
        <v>0</v>
      </c>
      <c r="V982" s="73">
        <f>(T982^2)*(1-COS(RADIANS(O982+45)))+(COS(RADIANS(O982+45)))</f>
        <v>-0.73727733681012408</v>
      </c>
      <c r="W982" s="73">
        <f>(T982*T983)*(1-COS(RADIANS(O982+45)))-T984*(SIN(RADIANS(O982+45)))</f>
        <v>0.67559020761566013</v>
      </c>
      <c r="X982" s="73">
        <f>(T982*T984)*(1-COS(RADIANS(O982+45)))+T983*(SIN(RADIANS(O982+45)))</f>
        <v>0</v>
      </c>
      <c r="Y982" s="10"/>
      <c r="Z982">
        <f t="array" ref="Z982:Z984">MMULT(V982:X984,S982:S984)</f>
        <v>-0.73727733681012408</v>
      </c>
      <c r="AA982" s="23">
        <f>COS(RADIANS('[1]Biaxial Input'!$F$21))</f>
        <v>-0.9975640502598242</v>
      </c>
      <c r="AC982" s="30">
        <f>(AA982^2)*(1-COS(RADIANS(N982)))+(COS(RADIANS(N982)))</f>
        <v>0.99934808421962718</v>
      </c>
      <c r="AD982" s="30">
        <f>(AA982*AA983)*(1-COS(RADIANS(N982)))-AA984*(SIN(RADIANS(N982)))</f>
        <v>-9.3228300025961861E-3</v>
      </c>
      <c r="AE982" s="30">
        <f>(AA982*AA984)*(1-COS(RADIANS(N982)))+AA983*(SIN(RADIANS(N982)))</f>
        <v>3.4878236872062755E-2</v>
      </c>
      <c r="AG982">
        <f t="array" ref="AG982:AG984">MMULT(AC982:AE984,Z982:Z984)</f>
        <v>-0.73049828142272688</v>
      </c>
      <c r="AI982" s="28">
        <f>(T982^2)*(1-COS(RADIANS(M982)))+(COS(RADIANS(M982)))</f>
        <v>0.93969262078590843</v>
      </c>
      <c r="AJ982" s="28">
        <f>(T982*T983)*(1-COS(RADIANS(M982)))-T984*(SIN(RADIANS(M982)))</f>
        <v>-0.34202014332566871</v>
      </c>
      <c r="AK982" s="28">
        <f>(T982*T984)*(1-COS(RADIANS(M982)))+T983*(SIN(RADIANS(M982)))</f>
        <v>0</v>
      </c>
      <c r="AM982" s="61">
        <f t="array" ref="AM982:AM984">MMULT(AI982:AK984,AW982:AW984)</f>
        <v>-0.86159099769206515</v>
      </c>
      <c r="AN982" s="13"/>
      <c r="AO982" s="17">
        <v>1</v>
      </c>
      <c r="AP982">
        <v>0</v>
      </c>
      <c r="AR982" s="73">
        <f>(T982^2)*(1-COS(RADIANS(O982-45)))+(COS(RADIANS(O982-45)))</f>
        <v>-0.67559020761566024</v>
      </c>
      <c r="AS982" s="73">
        <f>(T982*T983)*(1-COS(RADIANS(O982-45)))-T984*(SIN(RADIANS(O982-45)))</f>
        <v>-0.73727733681012408</v>
      </c>
      <c r="AT982" s="73">
        <f>(T982*T984)*(1-COS(RADIANS(O982-45)))+T983*(SIN(RADIANS(O982-45)))</f>
        <v>0</v>
      </c>
      <c r="AU982" s="10"/>
      <c r="AV982">
        <f t="array" ref="AV982:AV984">MMULT(AR982:AT984,S982:S984)</f>
        <v>-0.67559020761566024</v>
      </c>
      <c r="AW982" s="1">
        <f t="array" ref="AW982:AW984">MMULT(AC982:AE984,AV982:AV984)</f>
        <v>-0.68202329097409797</v>
      </c>
      <c r="BV982" s="1"/>
      <c r="BZ982" s="5" t="s">
        <v>4</v>
      </c>
      <c r="CA982" s="6" t="s">
        <v>5</v>
      </c>
      <c r="CB982" s="7" t="s">
        <v>6</v>
      </c>
      <c r="CC982" s="8" t="s">
        <v>1</v>
      </c>
      <c r="CD982">
        <v>5</v>
      </c>
      <c r="CE982" s="9" t="s">
        <v>7</v>
      </c>
      <c r="CG982" s="90" t="s">
        <v>157</v>
      </c>
      <c r="CH982" s="61">
        <f>CE983-((CH984-CE983)/(EY982-CW982))*CW982</f>
        <v>6.433812205907846</v>
      </c>
      <c r="CI982" s="10"/>
      <c r="CK982" s="5" t="s">
        <v>4</v>
      </c>
      <c r="CL982" s="6" t="s">
        <v>5</v>
      </c>
      <c r="CM982" s="7" t="s">
        <v>6</v>
      </c>
      <c r="CN982" s="8" t="s">
        <v>1</v>
      </c>
      <c r="CO982" s="10"/>
      <c r="CP982">
        <f t="shared" ref="CP982:CQ984" si="1485">BZ983</f>
        <v>0.93180266183863136</v>
      </c>
      <c r="CQ982">
        <f t="shared" si="1485"/>
        <v>-0.87956522186239505</v>
      </c>
      <c r="CR982">
        <f>CI986</f>
        <v>0</v>
      </c>
      <c r="CS982">
        <f>CL986</f>
        <v>0</v>
      </c>
      <c r="CU982" s="17">
        <f>CU886</f>
        <v>90</v>
      </c>
      <c r="CV982" s="17">
        <f>CV886</f>
        <v>20</v>
      </c>
      <c r="CW982" s="31">
        <f>CH889</f>
        <v>201.3922336271556</v>
      </c>
      <c r="CY982" s="61">
        <f t="array" ref="CY982:CY984">MMULT(DQ982:DS984,DO982:DO984)</f>
        <v>0.85963656794761734</v>
      </c>
      <c r="CZ982" s="13"/>
      <c r="DA982" s="17">
        <v>1</v>
      </c>
      <c r="DB982">
        <v>0</v>
      </c>
      <c r="DD982" s="73">
        <f>(DB982^2)*(1-COS(RADIANS(CW982+45)))+(COS(RADIANS(CW982+45)))</f>
        <v>-0.40047324072596074</v>
      </c>
      <c r="DE982" s="73">
        <f>(DB982*DB983)*(1-COS(RADIANS(CW982+45)))-DB984*(SIN(RADIANS(CW982+45)))</f>
        <v>0.9163084543222586</v>
      </c>
      <c r="DF982" s="73">
        <f>(DB982*DB984)*(1-COS(RADIANS(CW982+45)))+DB983*(SIN(RADIANS(CW982+45)))</f>
        <v>0</v>
      </c>
      <c r="DG982" s="10"/>
      <c r="DH982">
        <f t="array" ref="DH982:DH984">MMULT(DD982:DF984,DA982:DA984)</f>
        <v>-0.40047324072596074</v>
      </c>
      <c r="DI982" s="23">
        <f>COS(RADIANS('[1]Biaxial Input'!$F$21))</f>
        <v>-0.9975640502598242</v>
      </c>
      <c r="DK982" s="30">
        <f>(DI982^2)*(1-COS(RADIANS(CV982)))+(COS(RADIANS(CV982)))</f>
        <v>0.99970654636555623</v>
      </c>
      <c r="DL982" s="30">
        <f>(DI982*DI983)*(1-COS(RADIANS(CV982)))-DI984*(SIN(RADIANS(CV982)))</f>
        <v>-4.1965824879998722E-3</v>
      </c>
      <c r="DM982" s="30">
        <f>(DI982*DI984)*(1-COS(RADIANS(CV982)))+DI983*(SIN(RADIANS(CV982)))</f>
        <v>2.3858119147859059E-2</v>
      </c>
      <c r="DO982">
        <f t="array" ref="DO982:DO984">MMULT(DK982:DM984,DH982:DH984)</f>
        <v>-0.39651035638495724</v>
      </c>
      <c r="DQ982" s="28">
        <f>(DB982^2)*(1-COS(RADIANS(CU982)))+(COS(RADIANS(CU982)))</f>
        <v>6.1257422745431001E-17</v>
      </c>
      <c r="DR982" s="28">
        <f>(DB982*DB983)*(1-COS(RADIANS(CU982)))-DB984*(SIN(RADIANS(CU982)))</f>
        <v>-1</v>
      </c>
      <c r="DS982" s="28">
        <f>(DB982*DB984)*(1-COS(RADIANS(CU982)))+DB983*(SIN(RADIANS(CU982)))</f>
        <v>0</v>
      </c>
      <c r="DU982" s="61">
        <f t="array" ref="DU982:DU984">MMULT(DQ982:DS984,EE982:EE984)</f>
        <v>-0.38028463347340757</v>
      </c>
      <c r="DV982" s="13"/>
      <c r="DW982" s="17">
        <v>1</v>
      </c>
      <c r="DX982">
        <v>0</v>
      </c>
      <c r="DZ982" s="73">
        <f>(DB982^2)*(1-COS(RADIANS(CW982-45)))+(COS(RADIANS(CW982-45)))</f>
        <v>-0.9163084543222586</v>
      </c>
      <c r="EA982" s="73">
        <f>(DB982*DB983)*(1-COS(RADIANS(CW982-45)))-DB984*(SIN(RADIANS(CW982-45)))</f>
        <v>-0.40047324072596069</v>
      </c>
      <c r="EB982" s="73">
        <f>(DB982*DB984)*(1-COS(RADIANS(CW982-45)))+DB983*(SIN(RADIANS(CW982-45)))</f>
        <v>0</v>
      </c>
      <c r="EC982" s="10"/>
      <c r="ED982">
        <f t="array" ref="ED982:ED984">MMULT(DZ982:EB984,DA982:DA984)</f>
        <v>-0.9163084543222586</v>
      </c>
      <c r="EE982" s="1">
        <f t="array" ref="EE982:EE984">MMULT(DK982:DM984,ED982:ED984)</f>
        <v>-0.91772017926500926</v>
      </c>
      <c r="EG982">
        <f>CY982+DU982</f>
        <v>0.47935193447420976</v>
      </c>
      <c r="EH982">
        <f>EG982/(SQRT(EG982^2+EG983^2+EG984^2))</f>
        <v>0.33895300344160328</v>
      </c>
      <c r="EJ982">
        <f>Q982+AM982</f>
        <v>-1.350126528350323</v>
      </c>
      <c r="EK982">
        <f>EJ982/(SQRT(EJ982^2+EJ983^2+EJ984^2))</f>
        <v>-0.95468362365636472</v>
      </c>
      <c r="EM982" s="23">
        <f>CY983*DU984-CY984*DU983</f>
        <v>0.34118699944639969</v>
      </c>
      <c r="EO982" s="15">
        <v>5</v>
      </c>
      <c r="EP982" s="9" t="s">
        <v>7</v>
      </c>
      <c r="EW982" s="17">
        <f>CU982</f>
        <v>90</v>
      </c>
      <c r="EX982" s="17">
        <f>CV982</f>
        <v>20</v>
      </c>
      <c r="EY982" s="31">
        <f>1+CW982</f>
        <v>202.3922336271556</v>
      </c>
      <c r="EZ982" s="10"/>
      <c r="FA982" s="61">
        <f t="array" ref="FA982:FA984">MMULT(FS982:FU984,FQ982:FQ984)</f>
        <v>0.866142523119807</v>
      </c>
      <c r="FB982" s="13">
        <f>BW983</f>
        <v>0</v>
      </c>
      <c r="FC982" s="17">
        <v>1</v>
      </c>
      <c r="FD982">
        <v>0</v>
      </c>
      <c r="FF982" s="73">
        <f>(FD982^2)*(1-COS(RADIANS(EY982+45)))+(COS(RADIANS(EY982+45)))</f>
        <v>-0.38442045914491157</v>
      </c>
      <c r="FG982" s="73">
        <f>(FD982*FD983)*(1-COS(RADIANS(EY982+45)))-FD984*(SIN(RADIANS(EY982+45)))</f>
        <v>0.92315811787083113</v>
      </c>
      <c r="FH982" s="73">
        <f>(FD982*FD984)*(1-COS(RADIANS(EY982+45)))+FD983*(SIN(RADIANS(EY982+45)))</f>
        <v>0</v>
      </c>
      <c r="FI982" s="10"/>
      <c r="FJ982">
        <f t="array" ref="FJ982:FJ984">MMULT(FF982:FH984,FC982:FC984)</f>
        <v>-0.38442045914491157</v>
      </c>
      <c r="FK982" s="23">
        <f>COS(RADIANS(176))</f>
        <v>-0.9975640502598242</v>
      </c>
      <c r="FM982" s="30">
        <f>(FK982^2)*(1-COS(RADIANS(EX982)))+(COS(RADIANS(EX982)))</f>
        <v>0.99970654636555623</v>
      </c>
      <c r="FN982" s="30">
        <f>(FK982*FK983)*(1-COS(RADIANS(EX982)))-FK984*(SIN(RADIANS(EX982)))</f>
        <v>-4.1965824879998722E-3</v>
      </c>
      <c r="FO982" s="30">
        <f>(FK982*FK984)*(1-COS(RADIANS(EX982)))+FK983*(SIN(RADIANS(EX982)))</f>
        <v>2.3858119147859059E-2</v>
      </c>
      <c r="FQ982">
        <f t="array" ref="FQ982:FQ984">MMULT(FM982:FO984,FJ982:FJ984)</f>
        <v>-0.38043354037290933</v>
      </c>
      <c r="FS982" s="28">
        <f>(FD982^2)*(1-COS(RADIANS(EW982)))+(COS(RADIANS(EW982)))</f>
        <v>6.1257422745431001E-17</v>
      </c>
      <c r="FT982" s="28">
        <f>(FD982*FD983)*(1-COS(RADIANS(EW982)))-FD984*(SIN(RADIANS(EW982)))</f>
        <v>-1</v>
      </c>
      <c r="FU982" s="28">
        <f>(FD982*FD984)*(1-COS(RADIANS(EW982)))+FD983*(SIN(RADIANS(EW982)))</f>
        <v>0</v>
      </c>
      <c r="FW982" s="61">
        <f t="array" ref="FW982:FW984">MMULT(FS982:FU984,GG982:GG984)</f>
        <v>-0.36522398750960605</v>
      </c>
      <c r="FX982" s="13">
        <f>BX983</f>
        <v>0</v>
      </c>
      <c r="FY982" s="17">
        <v>1</v>
      </c>
      <c r="FZ982">
        <v>0</v>
      </c>
      <c r="GB982" s="73">
        <f>(FD982^2)*(1-COS(RADIANS(EY982-45)))+(COS(RADIANS(EY982-45)))</f>
        <v>-0.92315811787083135</v>
      </c>
      <c r="GC982" s="73">
        <f>(FD982*FD983)*(1-COS(RADIANS(EY982-45)))-FD984*(SIN(RADIANS(EY982-45)))</f>
        <v>-0.38442045914491108</v>
      </c>
      <c r="GD982" s="73">
        <f>(FD982*FD984)*(1-COS(RADIANS(EY982-45)))+FD983*(SIN(RADIANS(EY982-45)))</f>
        <v>0</v>
      </c>
      <c r="GE982" s="10"/>
      <c r="GF982">
        <f t="array" ref="GF982:GF984">MMULT(GB982:GD984,FC982:FC984)</f>
        <v>-0.92315811787083135</v>
      </c>
      <c r="GG982" s="1">
        <f t="array" ref="GG982:GG984">MMULT(FM982:FO984,GF982:GF984)</f>
        <v>-0.92450046593285229</v>
      </c>
      <c r="GI982">
        <f>FA982+FW982</f>
        <v>0.50091853561020094</v>
      </c>
      <c r="GJ982">
        <f>GI982/(SQRT(GI982^2+GI983^2+GI984^2))</f>
        <v>0.35420289335200805</v>
      </c>
      <c r="GL982" t="e">
        <f>CH983+DC982</f>
        <v>#VALUE!</v>
      </c>
      <c r="GM982" t="e">
        <f>GL982/(SQRT(GL982^2+GL983^2+GL984^2))</f>
        <v>#VALUE!</v>
      </c>
      <c r="GO982" s="27">
        <f>FA983*FW984-FA984*FW983</f>
        <v>0.34118699944639974</v>
      </c>
    </row>
    <row r="983" spans="1:197" x14ac:dyDescent="0.2">
      <c r="A983" s="1"/>
      <c r="D983" t="s">
        <v>8</v>
      </c>
      <c r="E983" s="5">
        <f t="shared" ref="E983:F985" si="1486">E978</f>
        <v>0.93175726557760197</v>
      </c>
      <c r="F983" s="6">
        <f t="shared" si="1486"/>
        <v>-0.87962380347161251</v>
      </c>
      <c r="G983" s="7">
        <f>Q982</f>
        <v>-0.48853553065825783</v>
      </c>
      <c r="H983" s="8">
        <f>AM982</f>
        <v>-0.86159099769206515</v>
      </c>
      <c r="J983" s="9">
        <f>((SUMPRODUCT(G983:G985,E983:E985))*(SUMPRODUCT(G983:(G985),F983:F985)))-((SUMPRODUCT(H983:H985,E983:E985))*(SUMPRODUCT(H983:H985,F983:F985)))</f>
        <v>2.4340361975820179E-2</v>
      </c>
      <c r="Q983" s="61">
        <v>-0.79359375045049751</v>
      </c>
      <c r="S983" s="17">
        <v>0</v>
      </c>
      <c r="T983">
        <v>0</v>
      </c>
      <c r="V983" s="73">
        <f>(T982*T983)*(1-COS(RADIANS(O982+45)))+T984*(SIN(RADIANS(O982+45)))</f>
        <v>-0.67559020761566013</v>
      </c>
      <c r="W983" s="73">
        <f>(T983^2)*(1-COS(RADIANS(O982+45)))+(COS(RADIANS(O982+45)))</f>
        <v>-0.73727733681012408</v>
      </c>
      <c r="X983" s="73">
        <f>(T983*T984)*(1-COS(RADIANS(O982+45)))-T982*(SIN(RADIANS(O982+45)))</f>
        <v>0</v>
      </c>
      <c r="Y983" s="10"/>
      <c r="Z983">
        <v>-0.67559020761566013</v>
      </c>
      <c r="AA983" s="23">
        <f>SIN(RADIANS('[1]Biaxial Input'!$F$21))*(COS(RADIANS(0)))</f>
        <v>6.9756473744125524E-2</v>
      </c>
      <c r="AC983" s="30">
        <f>(AA982*AA983)*(1-COS(RADIANS(N982)))+AA984*(SIN(RADIANS(N982)))</f>
        <v>-9.3228300025961861E-3</v>
      </c>
      <c r="AD983" s="30">
        <f>(AA983^2)*(1-COS(RADIANS(N982)))+(COS(RADIANS(N982)))</f>
        <v>0.86667731956481153</v>
      </c>
      <c r="AE983" s="30">
        <f>(AA983*AA984)*(1-COS(RADIANS(N982)))-AA982*(SIN(RADIANS(N982)))</f>
        <v>0.49878202512991204</v>
      </c>
      <c r="AG983">
        <v>-0.57864519898472722</v>
      </c>
      <c r="AI983" s="28">
        <f>(T982*T983)*(1-COS(RADIANS(M982)))+T984*(SIN(RADIANS(M982)))</f>
        <v>0.34202014332566871</v>
      </c>
      <c r="AJ983" s="28">
        <f>(T983^2)*(1-COS(RADIANS(M982)))+(COS(RADIANS(M982)))</f>
        <v>0.93969262078590843</v>
      </c>
      <c r="AK983" s="28">
        <f>(T983*T984)*(1-COS(RADIANS(M982)))-T982*(SIN(RADIANS(M982)))</f>
        <v>0</v>
      </c>
      <c r="AM983" s="61">
        <v>0.37309911180055122</v>
      </c>
      <c r="AO983" s="17">
        <v>0</v>
      </c>
      <c r="AP983">
        <v>0</v>
      </c>
      <c r="AR983" s="73">
        <f>(T982*T983)*(1-COS(RADIANS(O982-45)))+T984*(SIN(RADIANS(O982-45)))</f>
        <v>0.73727733681012408</v>
      </c>
      <c r="AS983" s="73">
        <f>(T983^2)*(1-COS(RADIANS(O982-45)))+(COS(RADIANS(O982-45)))</f>
        <v>-0.67559020761566024</v>
      </c>
      <c r="AT983" s="73">
        <f>(T983*T984)*(1-COS(RADIANS(O982-45)))-T982*(SIN(RADIANS(O982-45)))</f>
        <v>0</v>
      </c>
      <c r="AU983" s="10"/>
      <c r="AV983">
        <v>0.73727733681012408</v>
      </c>
      <c r="AW983" s="1">
        <v>0.64527995869950061</v>
      </c>
      <c r="BV983" s="1"/>
      <c r="BY983" t="s">
        <v>8</v>
      </c>
      <c r="BZ983" s="5">
        <f t="shared" ref="BZ983:CA985" si="1487">BZ978</f>
        <v>0.93180266183863136</v>
      </c>
      <c r="CA983" s="6">
        <f t="shared" si="1487"/>
        <v>-0.87956522186239505</v>
      </c>
      <c r="CB983" s="7">
        <f>CY982</f>
        <v>0.85963656794761734</v>
      </c>
      <c r="CC983" s="8">
        <f>DU982</f>
        <v>-0.38028463347340757</v>
      </c>
      <c r="CE983" s="9">
        <f>((SUMPRODUCT(CB983:CB985,BZ983:BZ985))*(SUMPRODUCT(CB983:(CB985),CA983:CA985)))-((SUMPRODUCT(CC983:CC985,BZ983:BZ985))*(SUMPRODUCT(CC983:CC985,CA983:CA985)))</f>
        <v>0</v>
      </c>
      <c r="CG983">
        <v>1</v>
      </c>
      <c r="CH983" t="s">
        <v>161</v>
      </c>
      <c r="CI983" s="67"/>
      <c r="CJ983" s="1" t="s">
        <v>8</v>
      </c>
      <c r="CK983" s="5">
        <f t="shared" ref="CK983:CL985" si="1488">BZ983</f>
        <v>0.93180266183863136</v>
      </c>
      <c r="CL983" s="6">
        <f t="shared" si="1488"/>
        <v>-0.87956522186239505</v>
      </c>
      <c r="CM983" s="7">
        <f>FA982</f>
        <v>0.866142523119807</v>
      </c>
      <c r="CN983" s="8">
        <f>FW982</f>
        <v>-0.36522398750960605</v>
      </c>
      <c r="CO983" s="10"/>
      <c r="CP983">
        <f t="shared" si="1485"/>
        <v>0.3492962422733713</v>
      </c>
      <c r="CQ983">
        <f t="shared" si="1485"/>
        <v>-0.34518112468713447</v>
      </c>
      <c r="CR983">
        <f>CJ986</f>
        <v>0</v>
      </c>
      <c r="CS983">
        <f>CM986</f>
        <v>0</v>
      </c>
      <c r="CW983" s="28"/>
      <c r="CY983" s="61">
        <v>-0.3965103563849573</v>
      </c>
      <c r="DA983" s="17">
        <v>0</v>
      </c>
      <c r="DB983">
        <v>0</v>
      </c>
      <c r="DD983" s="73">
        <f>(DB982*DB983)*(1-COS(RADIANS(CW982+45)))+DB984*(SIN(RADIANS(CW982+45)))</f>
        <v>-0.9163084543222586</v>
      </c>
      <c r="DE983" s="73">
        <f>(DB983^2)*(1-COS(RADIANS(CW982+45)))+(COS(RADIANS(CW982+45)))</f>
        <v>-0.40047324072596074</v>
      </c>
      <c r="DF983" s="73">
        <f>(DB983*DB984)*(1-COS(RADIANS(CW982+45)))-DB982*(SIN(RADIANS(CW982+45)))</f>
        <v>0</v>
      </c>
      <c r="DG983" s="10"/>
      <c r="DH983">
        <v>-0.9163084543222586</v>
      </c>
      <c r="DI983" s="23">
        <f>SIN(RADIANS('[1]Biaxial Input'!$F$21))*(COS(RADIANS(0)))</f>
        <v>6.9756473744125524E-2</v>
      </c>
      <c r="DK983" s="30">
        <f>(DI982*DI983)*(1-COS(RADIANS(CV982)))+DI984*(SIN(RADIANS(CV982)))</f>
        <v>-4.1965824879998722E-3</v>
      </c>
      <c r="DL983" s="30">
        <f>(DI983^2)*(1-COS(RADIANS(CV982)))+(COS(RADIANS(CV982)))</f>
        <v>0.9399860744203522</v>
      </c>
      <c r="DM983" s="30">
        <f>(DI983*DI984)*(1-COS(RADIANS(CV982)))-DI982*(SIN(RADIANS(CV982)))</f>
        <v>0.34118699944639969</v>
      </c>
      <c r="DO983">
        <v>-0.85963656794761734</v>
      </c>
      <c r="DQ983" s="28">
        <f>(DB982*DB983)*(1-COS(RADIANS(CU982)))+DB984*(SIN(RADIANS(CU982)))</f>
        <v>1</v>
      </c>
      <c r="DR983" s="28">
        <f>(DB983^2)*(1-COS(RADIANS(CU982)))+(COS(RADIANS(CU982)))</f>
        <v>6.1257422745431001E-17</v>
      </c>
      <c r="DS983" s="28">
        <f>(DB983*DB984)*(1-COS(RADIANS(CU982)))-DB982*(SIN(RADIANS(CU982)))</f>
        <v>0</v>
      </c>
      <c r="DU983" s="61">
        <v>-0.91772017926500926</v>
      </c>
      <c r="DW983" s="17">
        <v>0</v>
      </c>
      <c r="DX983">
        <v>0</v>
      </c>
      <c r="DZ983" s="73">
        <f>(DB982*DB983)*(1-COS(RADIANS(CW982-45)))+DB984*(SIN(RADIANS(CW982-45)))</f>
        <v>0.40047324072596069</v>
      </c>
      <c r="EA983" s="73">
        <f>(DB983^2)*(1-COS(RADIANS(CW982-45)))+(COS(RADIANS(CW982-45)))</f>
        <v>-0.9163084543222586</v>
      </c>
      <c r="EB983" s="73">
        <f>(DB983*DB984)*(1-COS(RADIANS(CW982-45)))-DB982*(SIN(RADIANS(CW982-45)))</f>
        <v>0</v>
      </c>
      <c r="EC983" s="10"/>
      <c r="ED983">
        <v>0.40047324072596069</v>
      </c>
      <c r="EE983" s="1">
        <v>0.38028463347340752</v>
      </c>
      <c r="EG983">
        <f>CY983+DU983</f>
        <v>-1.3142305356499666</v>
      </c>
      <c r="EH983">
        <f>EG983/(SQRT(EG982^2+EG983^2+EG984^2))</f>
        <v>-0.92930132380052</v>
      </c>
      <c r="EJ983">
        <f>Q983+AM983</f>
        <v>-0.4204946386499463</v>
      </c>
      <c r="EK983">
        <f>EJ983/(SQRT(EJ982^2+EJ983^2+EJ984^2))</f>
        <v>-0.29733461044196385</v>
      </c>
      <c r="EM983" s="23">
        <f>CY984*DU982-CY982*DU984</f>
        <v>-2.3858119147859069E-2</v>
      </c>
      <c r="EP983" s="9">
        <f>((SUMPRODUCT(CM983:CM985,BZ983:BZ985))*(SUMPRODUCT(CM983:CM985,CA983:CA985)))-((SUMPRODUCT(CN983:CN985,BZ983:BZ985))*(SUMPRODUCT(CN983:CN985,CA983:CA985)))</f>
        <v>-3.1946674854498036E-2</v>
      </c>
      <c r="EY983" s="28"/>
      <c r="EZ983" s="10"/>
      <c r="FA983" s="61">
        <v>-0.38043354037290938</v>
      </c>
      <c r="FB983" s="13">
        <f>BW984</f>
        <v>0</v>
      </c>
      <c r="FC983" s="17">
        <v>0</v>
      </c>
      <c r="FD983">
        <v>0</v>
      </c>
      <c r="FF983" s="73">
        <f>(FD982*FD983)*(1-COS(RADIANS(EY982+45)))+FD984*(SIN(RADIANS(EY982+45)))</f>
        <v>-0.92315811787083113</v>
      </c>
      <c r="FG983" s="73">
        <f>(FD983^2)*(1-COS(RADIANS(EY982+45)))+(COS(RADIANS(EY982+45)))</f>
        <v>-0.38442045914491157</v>
      </c>
      <c r="FH983" s="73">
        <f>(FD983*FD984)*(1-COS(RADIANS(EY982+45)))-FD982*(SIN(RADIANS(EY982+45)))</f>
        <v>0</v>
      </c>
      <c r="FI983" s="10"/>
      <c r="FJ983">
        <v>-0.92315811787083113</v>
      </c>
      <c r="FK983" s="23">
        <f>SIN(RADIANS(176))*(COS(RADIANS(0)))</f>
        <v>6.9756473744125524E-2</v>
      </c>
      <c r="FM983" s="30">
        <f>(FK982*FK983)*(1-COS(RADIANS(EX982)))+FK984*(SIN(RADIANS(EX982)))</f>
        <v>-4.1965824879998722E-3</v>
      </c>
      <c r="FN983" s="30">
        <f>(FK983^2)*(1-COS(RADIANS(EX982)))+(COS(RADIANS(EX982)))</f>
        <v>0.9399860744203522</v>
      </c>
      <c r="FO983" s="30">
        <f>(FK983*FK984)*(1-COS(RADIANS(EX982)))-FK982*(SIN(RADIANS(EX982)))</f>
        <v>0.34118699944639969</v>
      </c>
      <c r="FQ983">
        <v>-0.866142523119807</v>
      </c>
      <c r="FS983" s="28">
        <f>(FD982*FD983)*(1-COS(RADIANS(EW982)))+FD984*(SIN(RADIANS(EW982)))</f>
        <v>1</v>
      </c>
      <c r="FT983" s="28">
        <f>(FD983^2)*(1-COS(RADIANS(EW982)))+(COS(RADIANS(EW982)))</f>
        <v>6.1257422745431001E-17</v>
      </c>
      <c r="FU983" s="28">
        <f>(FD983*FD984)*(1-COS(RADIANS(EW982)))-FD982*(SIN(RADIANS(EW982)))</f>
        <v>0</v>
      </c>
      <c r="FW983" s="61">
        <v>-0.92450046593285229</v>
      </c>
      <c r="FX983" s="13">
        <f>BX984</f>
        <v>0</v>
      </c>
      <c r="FY983" s="17">
        <v>0</v>
      </c>
      <c r="FZ983">
        <v>0</v>
      </c>
      <c r="GB983" s="73">
        <f>(FD982*FD983)*(1-COS(RADIANS(EY982-45)))+FD984*(SIN(RADIANS(EY982-45)))</f>
        <v>0.38442045914491108</v>
      </c>
      <c r="GC983" s="73">
        <f>(FD983^2)*(1-COS(RADIANS(EY982-45)))+(COS(RADIANS(EY982-45)))</f>
        <v>-0.92315811787083135</v>
      </c>
      <c r="GD983" s="73">
        <f>(FD983*FD984)*(1-COS(RADIANS(EY982-45)))-FD982*(SIN(RADIANS(EY982-45)))</f>
        <v>0</v>
      </c>
      <c r="GE983" s="10"/>
      <c r="GF983">
        <v>0.38442045914491108</v>
      </c>
      <c r="GG983" s="1">
        <v>0.365223987509606</v>
      </c>
      <c r="GI983">
        <f>FA983+FW983</f>
        <v>-1.3049340063057617</v>
      </c>
      <c r="GJ983">
        <f>GI983/(SQRT(GI982^2+GI983^2+GI984^2))</f>
        <v>-0.92272768485973278</v>
      </c>
      <c r="GL983">
        <f>CH984+DC983</f>
        <v>-3.1946674854498036E-2</v>
      </c>
      <c r="GM983" t="e">
        <f>GL983/(SQRT(GL982^2+GL983^2+GL984^2))</f>
        <v>#VALUE!</v>
      </c>
      <c r="GO983" s="27">
        <f>FA984*FW982-FA982*FW984</f>
        <v>-2.3858119147859083E-2</v>
      </c>
    </row>
    <row r="984" spans="1:197" x14ac:dyDescent="0.2">
      <c r="A984" s="1"/>
      <c r="D984" t="s">
        <v>9</v>
      </c>
      <c r="E984" s="5">
        <f t="shared" si="1486"/>
        <v>0.34942631596765805</v>
      </c>
      <c r="F984" s="6">
        <f t="shared" si="1486"/>
        <v>-0.3450538979128393</v>
      </c>
      <c r="G984" s="7">
        <f t="shared" ref="G984:G985" si="1489">Q983</f>
        <v>-0.79359375045049751</v>
      </c>
      <c r="H984" s="8">
        <f t="shared" ref="H984:H985" si="1490">AM983</f>
        <v>0.37309911180055122</v>
      </c>
      <c r="J984" s="10"/>
      <c r="Q984" s="61">
        <v>0.36268718550614382</v>
      </c>
      <c r="S984" s="17">
        <v>0</v>
      </c>
      <c r="T984">
        <v>1</v>
      </c>
      <c r="V984" s="73">
        <f>(T982*T984)*(1-COS(RADIANS(O982+45)))-T983*(SIN(RADIANS(O982+45)))</f>
        <v>0</v>
      </c>
      <c r="W984" s="73">
        <f>(T983*T984)*(1-COS(RADIANS(O982+45)))+T982*(SIN(RADIANS(O982+45)))</f>
        <v>0</v>
      </c>
      <c r="X984" s="73">
        <f>(T984^2)*(1-COS(RADIANS(O982+45)))+(COS(RADIANS(O982+45)))</f>
        <v>0.99999999999999989</v>
      </c>
      <c r="Y984" s="10"/>
      <c r="Z984">
        <v>0</v>
      </c>
      <c r="AA984" s="23">
        <f>SIN(RADIANS('[1]Biaxial Input'!$F$21))*SIN(RADIANS(0))</f>
        <v>0</v>
      </c>
      <c r="AC984" s="30">
        <f>(AA982*AA984)*(1-COS(RADIANS(N982)))-AA983*(SIN(RADIANS(N982)))</f>
        <v>-3.4878236872062755E-2</v>
      </c>
      <c r="AD984" s="30">
        <f>(AA983*AA984)*(1-COS(RADIANS(N982)))+AA982*(SIN(RADIANS(N982)))</f>
        <v>-0.49878202512991204</v>
      </c>
      <c r="AE984" s="30">
        <f>(AA984^2)*(1-COS(RADIANS(N982)))+(COS(RADIANS(N982)))</f>
        <v>0.86602540378443871</v>
      </c>
      <c r="AG984">
        <v>0.36268718550614382</v>
      </c>
      <c r="AI984" s="28">
        <f>(T982*T984)*(1-COS(RADIANS(M982)))-T983*(SIN(RADIANS(M982)))</f>
        <v>0</v>
      </c>
      <c r="AJ984" s="28">
        <f>(T983*T984)*(1-COS(RADIANS(M982)))+T982*(SIN(RADIANS(M982)))</f>
        <v>0</v>
      </c>
      <c r="AK984" s="28">
        <f>(T984^2)*(1-COS(RADIANS(M982)))+(COS(RADIANS(M982)))</f>
        <v>1</v>
      </c>
      <c r="AM984" s="61">
        <v>-0.3441772878468769</v>
      </c>
      <c r="AO984" s="17">
        <v>0</v>
      </c>
      <c r="AP984">
        <v>1</v>
      </c>
      <c r="AR984" s="73">
        <f>(T982*T982)*(1-COS(RADIANS(O982-45)))-T982*(SIN(RADIANS(O982-45)))</f>
        <v>0</v>
      </c>
      <c r="AS984" s="73">
        <f>(T983*T984)*(1-COS(RADIANS(O982-45)))+T982*(SIN(RADIANS(O982-45)))</f>
        <v>0</v>
      </c>
      <c r="AT984" s="73">
        <f>(T984^2)*(1-COS(RADIANS(O982-45)))+(COS(RADIANS(O982-45)))</f>
        <v>1</v>
      </c>
      <c r="AU984" s="10"/>
      <c r="AV984">
        <v>0</v>
      </c>
      <c r="AW984" s="1">
        <v>-0.3441772878468769</v>
      </c>
      <c r="BV984" s="1"/>
      <c r="BY984" t="s">
        <v>9</v>
      </c>
      <c r="BZ984" s="5">
        <f t="shared" si="1487"/>
        <v>0.3492962422733713</v>
      </c>
      <c r="CA984" s="6">
        <f t="shared" si="1487"/>
        <v>-0.34518112468713447</v>
      </c>
      <c r="CB984" s="7">
        <f>CY983</f>
        <v>-0.3965103563849573</v>
      </c>
      <c r="CC984" s="8">
        <f>DU983</f>
        <v>-0.91772017926500926</v>
      </c>
      <c r="CE984" s="10"/>
      <c r="CH984">
        <f>((SUMPRODUCT(CM983:CM985,CK983:CK985))*(SUMPRODUCT(CM983:CM985,CL983:CL985)))-((SUMPRODUCT(CN983:CN985,CK983:CK985))*(SUMPRODUCT(CN983:CN985,CL983:CL985)))</f>
        <v>-3.1946674854498036E-2</v>
      </c>
      <c r="CI984" s="67"/>
      <c r="CJ984" s="10" t="s">
        <v>9</v>
      </c>
      <c r="CK984" s="5">
        <f t="shared" si="1488"/>
        <v>0.3492962422733713</v>
      </c>
      <c r="CL984" s="6">
        <f t="shared" si="1488"/>
        <v>-0.34518112468713447</v>
      </c>
      <c r="CM984" s="7">
        <f>FA983</f>
        <v>-0.38043354037290938</v>
      </c>
      <c r="CN984" s="8">
        <f>FW983</f>
        <v>-0.92450046593285229</v>
      </c>
      <c r="CP984">
        <f t="shared" si="1485"/>
        <v>-9.8670839279614439E-2</v>
      </c>
      <c r="CQ984">
        <f t="shared" si="1485"/>
        <v>-0.32743703463395935</v>
      </c>
      <c r="CR984">
        <f>CK986</f>
        <v>0</v>
      </c>
      <c r="CS984">
        <f>CN986</f>
        <v>0</v>
      </c>
      <c r="CW984" s="28"/>
      <c r="CY984" s="61">
        <v>0.322187070390349</v>
      </c>
      <c r="DA984" s="17">
        <v>0</v>
      </c>
      <c r="DB984">
        <v>1</v>
      </c>
      <c r="DD984" s="73">
        <f>(DB982*DB984)*(1-COS(RADIANS(CW982+45)))-DB983*(SIN(RADIANS(CW982+45)))</f>
        <v>0</v>
      </c>
      <c r="DE984" s="73">
        <f>(DB983*DB984)*(1-COS(RADIANS(CW982+45)))+DB982*(SIN(RADIANS(CW982+45)))</f>
        <v>0</v>
      </c>
      <c r="DF984" s="73">
        <f>(DB984^2)*(1-COS(RADIANS(CW982+45)))+(COS(RADIANS(CW982+45)))</f>
        <v>1</v>
      </c>
      <c r="DG984" s="10"/>
      <c r="DH984">
        <v>0</v>
      </c>
      <c r="DI984" s="23">
        <f>SIN(RADIANS('[1]Biaxial Input'!$F$21))*SIN(RADIANS(0))</f>
        <v>0</v>
      </c>
      <c r="DK984" s="30">
        <f>(DI982*DI984)*(1-COS(RADIANS(CV982)))-DI983*(SIN(RADIANS(CV982)))</f>
        <v>-2.3858119147859059E-2</v>
      </c>
      <c r="DL984" s="30">
        <f>(DI983*DI984)*(1-COS(RADIANS(CV982)))+DI982*(SIN(RADIANS(CV982)))</f>
        <v>-0.34118699944639969</v>
      </c>
      <c r="DM984" s="30">
        <f>(DI984^2)*(1-COS(RADIANS(CV982)))+(COS(RADIANS(CV982)))</f>
        <v>0.93969262078590843</v>
      </c>
      <c r="DO984">
        <v>0.322187070390349</v>
      </c>
      <c r="DQ984" s="28">
        <f>(DB982*DB984)*(1-COS(RADIANS(CU982)))-DB983*(SIN(RADIANS(CU982)))</f>
        <v>0</v>
      </c>
      <c r="DR984" s="28">
        <f>(DB983*DB984)*(1-COS(RADIANS(CU982)))+DB982*(SIN(RADIANS(CU982)))</f>
        <v>0</v>
      </c>
      <c r="DS984" s="28">
        <f>(DB984^2)*(1-COS(RADIANS(CU982)))+(COS(RADIANS(CU982)))</f>
        <v>1</v>
      </c>
      <c r="DU984" s="61">
        <v>-0.11477486708245523</v>
      </c>
      <c r="DW984" s="17">
        <v>0</v>
      </c>
      <c r="DX984">
        <v>1</v>
      </c>
      <c r="DZ984" s="73">
        <f>(DB982*DB982)*(1-COS(RADIANS(CW982-45)))-DB982*(SIN(RADIANS(CW982-45)))</f>
        <v>0</v>
      </c>
      <c r="EA984" s="73">
        <f>(DB983*DB984)*(1-COS(RADIANS(CW982-45)))+DB982*(SIN(RADIANS(CW982-45)))</f>
        <v>0</v>
      </c>
      <c r="EB984" s="73">
        <f>(DB984^2)*(1-COS(RADIANS(CW982-45)))+(COS(RADIANS(CW982-45)))</f>
        <v>1</v>
      </c>
      <c r="EC984" s="10"/>
      <c r="ED984">
        <v>0</v>
      </c>
      <c r="EE984" s="1">
        <v>-0.11477486708245523</v>
      </c>
      <c r="EG984">
        <f>CY984+DU984</f>
        <v>0.20741220330789378</v>
      </c>
      <c r="EH984">
        <f>EG984/(SQRT(EG982^2+EG983^2+EG984^2))</f>
        <v>0.14666257545985456</v>
      </c>
      <c r="EJ984">
        <f>Q984+AM984</f>
        <v>1.8509897659266916E-2</v>
      </c>
      <c r="EK984">
        <f>EJ984/(SQRT(EJ982^2+EJ983^2+EJ984^2))</f>
        <v>1.3088474153936637E-2</v>
      </c>
      <c r="EM984" s="23">
        <f>CY982*DU983-CY983*DU982</f>
        <v>-0.93969262078590843</v>
      </c>
      <c r="ER984">
        <f t="shared" ref="ER984:ES986" si="1491">CK983</f>
        <v>0.93180266183863136</v>
      </c>
      <c r="ES984">
        <f t="shared" si="1491"/>
        <v>-0.87956522186239505</v>
      </c>
      <c r="ET984" t="e">
        <f>#REF!</f>
        <v>#REF!</v>
      </c>
      <c r="EU984" t="e">
        <f>#REF!</f>
        <v>#REF!</v>
      </c>
      <c r="EY984" s="28"/>
      <c r="EZ984" s="10"/>
      <c r="FA984" s="61">
        <v>0.32414109736808866</v>
      </c>
      <c r="FB984" s="13">
        <f>BW985</f>
        <v>0</v>
      </c>
      <c r="FC984" s="17">
        <v>0</v>
      </c>
      <c r="FD984">
        <v>1</v>
      </c>
      <c r="FF984" s="73">
        <f>(FD982*FD984)*(1-COS(RADIANS(EY982+45)))-FD983*(SIN(RADIANS(EY982+45)))</f>
        <v>0</v>
      </c>
      <c r="FG984" s="73">
        <f>(FD983*FD984)*(1-COS(RADIANS(EY982+45)))+FD982*(SIN(RADIANS(EY982+45)))</f>
        <v>0</v>
      </c>
      <c r="FH984" s="73">
        <f>(FD984^2)*(1-COS(RADIANS(EY982+45)))+(COS(RADIANS(EY982+45)))</f>
        <v>1</v>
      </c>
      <c r="FI984" s="10"/>
      <c r="FJ984">
        <v>0</v>
      </c>
      <c r="FK984" s="23">
        <f>SIN(RADIANS(176))*SIN(RADIANS(0))</f>
        <v>0</v>
      </c>
      <c r="FM984" s="30">
        <f>(FK982*FK984)*(1-COS(RADIANS(EX982)))-FK983*(SIN(RADIANS(EX982)))</f>
        <v>-2.3858119147859059E-2</v>
      </c>
      <c r="FN984" s="30">
        <f>(FK983*FK984)*(1-COS(RADIANS(EX982)))+FK982*(SIN(RADIANS(EX982)))</f>
        <v>-0.34118699944639969</v>
      </c>
      <c r="FO984" s="30">
        <f>(FK984^2)*(1-COS(RADIANS(EX982)))+(COS(RADIANS(EX982)))</f>
        <v>0.93969262078590843</v>
      </c>
      <c r="FQ984">
        <v>0.32414109736808866</v>
      </c>
      <c r="FS984" s="28">
        <f>(FD982*FD984)*(1-COS(RADIANS(EW982)))-FD983*(SIN(RADIANS(EW982)))</f>
        <v>0</v>
      </c>
      <c r="FT984" s="28">
        <f>(FD983*FD984)*(1-COS(RADIANS(EW982)))+FD982*(SIN(RADIANS(EW982)))</f>
        <v>0</v>
      </c>
      <c r="FU984" s="28">
        <f>(FD984^2)*(1-COS(RADIANS(EW982)))+(COS(RADIANS(EW982)))</f>
        <v>1</v>
      </c>
      <c r="FW984" s="61">
        <v>-0.10913444661298388</v>
      </c>
      <c r="FX984" s="13">
        <f>BX985</f>
        <v>0</v>
      </c>
      <c r="FY984" s="17">
        <v>0</v>
      </c>
      <c r="FZ984">
        <v>1</v>
      </c>
      <c r="GB984" s="73">
        <f>(FD982*FD982)*(1-COS(RADIANS(EY982-45)))-FD982*(SIN(RADIANS(EY982-45)))</f>
        <v>0</v>
      </c>
      <c r="GC984" s="73">
        <f>(FD983*FD984)*(1-COS(RADIANS(EY982-45)))+FD982*(SIN(RADIANS(EY982-45)))</f>
        <v>0</v>
      </c>
      <c r="GD984" s="73">
        <f>(FD984^2)*(1-COS(RADIANS(EY982-45)))+(COS(RADIANS(EY982-45)))</f>
        <v>0.99999999999999989</v>
      </c>
      <c r="GE984" s="10"/>
      <c r="GF984">
        <v>0</v>
      </c>
      <c r="GG984" s="1">
        <v>-0.10913444661298388</v>
      </c>
      <c r="GI984">
        <f>FA984+FW984</f>
        <v>0.21500665075510478</v>
      </c>
      <c r="GJ984">
        <f>GI984/(SQRT(GI982^2+GI983^2+GI984^2))</f>
        <v>0.15203266074914226</v>
      </c>
      <c r="GL984" t="e">
        <f>#REF!+DC984</f>
        <v>#REF!</v>
      </c>
      <c r="GM984" t="e">
        <f>GL984/(SQRT(GL982^2+GL983^2+GL984^2))</f>
        <v>#REF!</v>
      </c>
      <c r="GO984" s="27">
        <f>FA982*FW983-FA983*FW982</f>
        <v>-0.93969262078590854</v>
      </c>
    </row>
    <row r="985" spans="1:197" x14ac:dyDescent="0.2">
      <c r="A985" s="1"/>
      <c r="D985" t="s">
        <v>10</v>
      </c>
      <c r="E985" s="5">
        <f t="shared" si="1486"/>
        <v>-9.863897684293281E-2</v>
      </c>
      <c r="F985" s="6">
        <f t="shared" si="1486"/>
        <v>-0.32741376254105431</v>
      </c>
      <c r="G985" s="7">
        <f t="shared" si="1489"/>
        <v>0.36268718550614382</v>
      </c>
      <c r="H985" s="8">
        <f t="shared" si="1490"/>
        <v>-0.3441772878468769</v>
      </c>
      <c r="J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W985" s="1"/>
      <c r="BV985" s="1"/>
      <c r="BY985" t="s">
        <v>10</v>
      </c>
      <c r="BZ985" s="5">
        <f t="shared" si="1487"/>
        <v>-9.8670839279614439E-2</v>
      </c>
      <c r="CA985" s="6">
        <f t="shared" si="1487"/>
        <v>-0.32743703463395935</v>
      </c>
      <c r="CB985" s="7">
        <f>CY984</f>
        <v>0.322187070390349</v>
      </c>
      <c r="CC985" s="8">
        <f>DU984</f>
        <v>-0.11477486708245523</v>
      </c>
      <c r="CE985" s="10"/>
      <c r="CG985" s="10" t="s">
        <v>160</v>
      </c>
      <c r="CH985" s="10">
        <f>-CH982*((EY982-CW982)/(CH984-CE983))</f>
        <v>201.3922336271556</v>
      </c>
      <c r="CI985" s="67"/>
      <c r="CJ985" s="10" t="s">
        <v>10</v>
      </c>
      <c r="CK985" s="5">
        <f t="shared" si="1488"/>
        <v>-9.8670839279614439E-2</v>
      </c>
      <c r="CL985" s="6">
        <f t="shared" si="1488"/>
        <v>-0.32743703463395935</v>
      </c>
      <c r="CM985" s="7">
        <f>FA984</f>
        <v>0.32414109736808866</v>
      </c>
      <c r="CN985" s="8">
        <f>FW984</f>
        <v>-0.10913444661298388</v>
      </c>
      <c r="CW985" s="28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EE985" s="1"/>
      <c r="EI985" s="64">
        <f>(DEGREES(ACOS((EH982*EK982+EH983*EK983+EH984*EK984)/((SQRT(EH982^2+EH983^2+EH984^2))*(SQRT(EK982^2+EK983^2+EK984^2))))))</f>
        <v>92.599819735062425</v>
      </c>
      <c r="ER985">
        <f t="shared" si="1491"/>
        <v>0.3492962422733713</v>
      </c>
      <c r="ES985">
        <f t="shared" si="1491"/>
        <v>-0.34518112468713447</v>
      </c>
      <c r="ET985" t="e">
        <f>#REF!</f>
        <v>#REF!</v>
      </c>
      <c r="EU985" t="e">
        <f>#REF!</f>
        <v>#REF!</v>
      </c>
      <c r="EY985" s="28"/>
      <c r="EZ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GG985" s="1"/>
      <c r="GK985" s="64" t="e">
        <f>(DEGREES(ACOS((GJ982*GM982+GJ983*GM983+GJ984*GM984)/((SQRT(GJ982^2+GJ983^2+GJ984^2))*(SQRT(GM982^2+GM983^2+GM984^2))))))</f>
        <v>#VALUE!</v>
      </c>
    </row>
    <row r="986" spans="1:197" x14ac:dyDescent="0.2">
      <c r="A986" s="1"/>
      <c r="Q986" s="82" t="s">
        <v>148</v>
      </c>
      <c r="R986" s="13"/>
      <c r="T986" s="10"/>
      <c r="U986" s="10"/>
      <c r="V986" s="10"/>
      <c r="W986" s="10"/>
      <c r="X986" s="10"/>
      <c r="Y986" s="10"/>
      <c r="Z986" s="80"/>
      <c r="AA986" s="23" t="s">
        <v>149</v>
      </c>
      <c r="AE986" s="1"/>
      <c r="AG986" s="80"/>
      <c r="AK986" s="13"/>
      <c r="AL986" s="81"/>
      <c r="AM986" s="82" t="s">
        <v>150</v>
      </c>
      <c r="AO986" s="13"/>
      <c r="AP986" s="13"/>
      <c r="AS986" s="1"/>
      <c r="AW986" s="1"/>
      <c r="BV986" s="1"/>
      <c r="CS986" s="15"/>
      <c r="CW986" s="28"/>
      <c r="CY986" s="82" t="s">
        <v>148</v>
      </c>
      <c r="CZ986" s="13"/>
      <c r="DB986" s="10"/>
      <c r="DC986" s="10"/>
      <c r="DD986" s="10"/>
      <c r="DE986" s="10"/>
      <c r="DF986" s="10"/>
      <c r="DG986" s="10"/>
      <c r="DH986" s="80"/>
      <c r="DI986" s="23" t="s">
        <v>149</v>
      </c>
      <c r="DM986" s="1"/>
      <c r="DO986" s="80"/>
      <c r="DS986" s="13"/>
      <c r="DT986" s="81"/>
      <c r="DU986" s="82" t="s">
        <v>150</v>
      </c>
      <c r="DW986" s="13"/>
      <c r="DX986" s="13"/>
      <c r="EA986" s="1"/>
      <c r="EE986" s="1"/>
      <c r="EI986" s="13"/>
      <c r="ER986">
        <f t="shared" si="1491"/>
        <v>-9.8670839279614439E-2</v>
      </c>
      <c r="ES986">
        <f t="shared" si="1491"/>
        <v>-0.32743703463395935</v>
      </c>
      <c r="ET986" t="e">
        <f>#REF!</f>
        <v>#REF!</v>
      </c>
      <c r="EU986" t="e">
        <f>#REF!</f>
        <v>#REF!</v>
      </c>
      <c r="EY986" s="28"/>
      <c r="EZ986" s="10"/>
      <c r="FA986" s="82" t="s">
        <v>148</v>
      </c>
      <c r="FB986" s="13"/>
      <c r="FD986" s="10"/>
      <c r="FE986" s="10"/>
      <c r="FF986" s="10"/>
      <c r="FG986" s="10"/>
      <c r="FH986" s="10"/>
      <c r="FI986" s="10"/>
      <c r="FJ986" s="80"/>
      <c r="FK986" s="23" t="s">
        <v>149</v>
      </c>
      <c r="FO986" s="1"/>
      <c r="FQ986" s="80"/>
      <c r="FU986" s="13"/>
      <c r="FV986" s="81"/>
      <c r="FW986" s="82" t="s">
        <v>150</v>
      </c>
      <c r="FY986" s="13"/>
      <c r="FZ986" s="13"/>
      <c r="GC986" s="1"/>
      <c r="GG986" s="1"/>
      <c r="GK986" s="13"/>
    </row>
    <row r="987" spans="1:197" x14ac:dyDescent="0.2">
      <c r="A987" s="1"/>
      <c r="E987" s="5" t="s">
        <v>4</v>
      </c>
      <c r="F987" s="6" t="s">
        <v>5</v>
      </c>
      <c r="G987" s="7" t="s">
        <v>6</v>
      </c>
      <c r="H987" s="8" t="s">
        <v>1</v>
      </c>
      <c r="I987">
        <v>8</v>
      </c>
      <c r="J987" s="9" t="s">
        <v>7</v>
      </c>
      <c r="K987">
        <v>8</v>
      </c>
      <c r="L987" s="10"/>
      <c r="M987" s="17">
        <f>A959</f>
        <v>40</v>
      </c>
      <c r="N987" s="17">
        <f>B959</f>
        <v>35</v>
      </c>
      <c r="O987" s="17">
        <f>C959</f>
        <v>250.5</v>
      </c>
      <c r="Q987" s="61">
        <f t="array" ref="Q987:Q989">MMULT(AI987:AK989,AG987:AG989)</f>
        <v>0.81744266817451494</v>
      </c>
      <c r="R987" s="13"/>
      <c r="S987" s="17">
        <v>1</v>
      </c>
      <c r="T987">
        <v>0</v>
      </c>
      <c r="V987" s="73">
        <f>(T987^2)*(1-COS(RADIANS(O987+45)))+(COS(RADIANS(O987+45)))</f>
        <v>0.4305110968082948</v>
      </c>
      <c r="W987" s="73">
        <f>(T987*T988)*(1-COS(RADIANS(O987+45)))-T989*(SIN(RADIANS(O987+45)))</f>
        <v>0.90258528434986074</v>
      </c>
      <c r="X987" s="73">
        <f>(T987*T989)*(1-COS(RADIANS(O987+45)))+T988*(SIN(RADIANS(O987+45)))</f>
        <v>0</v>
      </c>
      <c r="Y987" s="10"/>
      <c r="Z987">
        <f t="array" ref="Z987:Z989">MMULT(V987:X989,S987:S989)</f>
        <v>0.4305110968082948</v>
      </c>
      <c r="AA987" s="23">
        <f>COS(RADIANS('[1]Biaxial Input'!$F$21))</f>
        <v>-0.9975640502598242</v>
      </c>
      <c r="AC987" s="30">
        <f>(AA987^2)*(1-COS(RADIANS(N987)))+(COS(RADIANS(N987)))</f>
        <v>0.99912000006339641</v>
      </c>
      <c r="AD987" s="30">
        <f>(AA987*AA988)*(1-COS(RADIANS(N987)))-AA989*(SIN(RADIANS(N987)))</f>
        <v>-1.2584585399294834E-2</v>
      </c>
      <c r="AE987" s="30">
        <f>(AA987*AA989)*(1-COS(RADIANS(N987)))+AA988*(SIN(RADIANS(N987)))</f>
        <v>4.0010669622570827E-2</v>
      </c>
      <c r="AG987">
        <f t="array" ref="AG987:AG989">MMULT(AC987:AE989,Z987:Z989)</f>
        <v>0.44149090866144403</v>
      </c>
      <c r="AI987" s="28">
        <f>(T987^2)*(1-COS(RADIANS(M987)))+(COS(RADIANS(M987)))</f>
        <v>0.76604444311897801</v>
      </c>
      <c r="AJ987" s="28">
        <f>(T987*T988)*(1-COS(RADIANS(M987)))-T989*(SIN(RADIANS(M987)))</f>
        <v>-0.64278760968653925</v>
      </c>
      <c r="AK987" s="28">
        <f>(T987*T989)*(1-COS(RADIANS(M987)))+T988*(SIN(RADIANS(M987)))</f>
        <v>0</v>
      </c>
      <c r="AM987" s="61">
        <f t="array" ref="AM987:AM989">MMULT(AI987:AK989,AW987:AW989)</f>
        <v>-0.46703774954101573</v>
      </c>
      <c r="AN987" s="13"/>
      <c r="AO987" s="17">
        <v>1</v>
      </c>
      <c r="AP987">
        <v>0</v>
      </c>
      <c r="AR987" s="73">
        <f>(T987^2)*(1-COS(RADIANS(O987-45)))+(COS(RADIANS(O987-45)))</f>
        <v>-0.90258528434986052</v>
      </c>
      <c r="AS987" s="73">
        <f>(T987*T988)*(1-COS(RADIANS(O987-45)))-T989*(SIN(RADIANS(O987-45)))</f>
        <v>0.4305110968082953</v>
      </c>
      <c r="AT987" s="73">
        <f>(T987*T989)*(1-COS(RADIANS(O987-45)))+T988*(SIN(RADIANS(O987-45)))</f>
        <v>0</v>
      </c>
      <c r="AU987" s="10"/>
      <c r="AV987">
        <f t="array" ref="AV987:AV989">MMULT(AR987:AT989,S987:S989)</f>
        <v>-0.90258528434986052</v>
      </c>
      <c r="AW987" s="1">
        <f t="array" ref="AW987:AW989">MMULT(AC987:AE989,AV987:AV989)</f>
        <v>-0.89637320569372525</v>
      </c>
      <c r="BV987" s="1"/>
      <c r="BZ987" s="5" t="s">
        <v>4</v>
      </c>
      <c r="CA987" s="6" t="s">
        <v>5</v>
      </c>
      <c r="CB987" s="7" t="s">
        <v>6</v>
      </c>
      <c r="CC987" s="8" t="s">
        <v>1</v>
      </c>
      <c r="CD987">
        <v>6</v>
      </c>
      <c r="CE987" s="9" t="s">
        <v>7</v>
      </c>
      <c r="CG987" s="90" t="s">
        <v>157</v>
      </c>
      <c r="CH987" s="61">
        <f>CE988-((CH989-CE988)/(EY987-CW987))*CW987</f>
        <v>8.1990656547917276</v>
      </c>
      <c r="CI987" s="10"/>
      <c r="CK987" s="5" t="s">
        <v>4</v>
      </c>
      <c r="CL987" s="6" t="s">
        <v>5</v>
      </c>
      <c r="CM987" s="7" t="s">
        <v>6</v>
      </c>
      <c r="CN987" s="8" t="s">
        <v>1</v>
      </c>
      <c r="CO987" s="10"/>
      <c r="CP987">
        <f t="shared" ref="CP987:CQ989" si="1492">BZ988</f>
        <v>0.93180266183863136</v>
      </c>
      <c r="CQ987">
        <f t="shared" si="1492"/>
        <v>-0.87956522186239505</v>
      </c>
      <c r="CR987">
        <f>CI991</f>
        <v>0</v>
      </c>
      <c r="CS987">
        <f>CL991</f>
        <v>0</v>
      </c>
      <c r="CU987" s="17">
        <f>CU891</f>
        <v>45</v>
      </c>
      <c r="CV987" s="17">
        <f>CV891</f>
        <v>25</v>
      </c>
      <c r="CW987" s="31">
        <f>CH894</f>
        <v>245.06195136069923</v>
      </c>
      <c r="CY987" s="61">
        <f t="array" ref="CY987:CY989">MMULT(DQ987:DS989,DO987:DO989)</f>
        <v>0.85063781367957314</v>
      </c>
      <c r="CZ987" s="13"/>
      <c r="DA987" s="17">
        <v>1</v>
      </c>
      <c r="DB987">
        <v>0</v>
      </c>
      <c r="DD987" s="73">
        <f>(DB987^2)*(1-COS(RADIANS(CW987+45)))+(COS(RADIANS(CW987+45)))</f>
        <v>0.34303599074933172</v>
      </c>
      <c r="DE987" s="73">
        <f>(DB987*DB988)*(1-COS(RADIANS(CW987+45)))-DB989*(SIN(RADIANS(CW987+45)))</f>
        <v>0.93932226048924472</v>
      </c>
      <c r="DF987" s="73">
        <f>(DB987*DB989)*(1-COS(RADIANS(CW987+45)))+DB988*(SIN(RADIANS(CW987+45)))</f>
        <v>0</v>
      </c>
      <c r="DG987" s="10"/>
      <c r="DH987">
        <f t="array" ref="DH987:DH989">MMULT(DD987:DF989,DA987:DA989)</f>
        <v>0.34303599074933172</v>
      </c>
      <c r="DI987" s="23">
        <f>COS(RADIANS('[1]Biaxial Input'!$F$21))</f>
        <v>-0.9975640502598242</v>
      </c>
      <c r="DK987" s="30">
        <f>(DI987^2)*(1-COS(RADIANS(CV987)))+(COS(RADIANS(CV987)))</f>
        <v>0.99954409691199531</v>
      </c>
      <c r="DL987" s="30">
        <f>(DI987*DI988)*(1-COS(RADIANS(CV987)))-DI989*(SIN(RADIANS(CV987)))</f>
        <v>-6.5197179069601558E-3</v>
      </c>
      <c r="DM987" s="30">
        <f>(DI987*DI989)*(1-COS(RADIANS(CV987)))+DI988*(SIN(RADIANS(CV987)))</f>
        <v>2.948035967890307E-2</v>
      </c>
      <c r="DO987">
        <f t="array" ref="DO987:DO989">MMULT(DK987:DM989,DH987:DH989)</f>
        <v>0.34900371574397032</v>
      </c>
      <c r="DQ987" s="28">
        <f>(DB987^2)*(1-COS(RADIANS(CU987)))+(COS(RADIANS(CU987)))</f>
        <v>0.70710678118654757</v>
      </c>
      <c r="DR987" s="28">
        <f>(DB987*DB988)*(1-COS(RADIANS(CU987)))-DB989*(SIN(RADIANS(CU987)))</f>
        <v>-0.70710678118654746</v>
      </c>
      <c r="DS987" s="28">
        <f>(DB987*DB989)*(1-COS(RADIANS(CU987)))+DB988*(SIN(RADIANS(CU987)))</f>
        <v>0</v>
      </c>
      <c r="DU987" s="61">
        <f t="array" ref="DU987:DU989">MMULT(DQ987:DS989,EE987:EE989)</f>
        <v>-0.44669990080074057</v>
      </c>
      <c r="DV987" s="13"/>
      <c r="DW987" s="17">
        <v>1</v>
      </c>
      <c r="DX987">
        <v>0</v>
      </c>
      <c r="DZ987" s="73">
        <f>(DB987^2)*(1-COS(RADIANS(CW987-45)))+(COS(RADIANS(CW987-45)))</f>
        <v>-0.93932226048924483</v>
      </c>
      <c r="EA987" s="73">
        <f>(DB987*DB988)*(1-COS(RADIANS(CW987-45)))-DB989*(SIN(RADIANS(CW987-45)))</f>
        <v>0.34303599074933133</v>
      </c>
      <c r="EB987" s="73">
        <f>(DB987*DB989)*(1-COS(RADIANS(CW987-45)))+DB988*(SIN(RADIANS(CW987-45)))</f>
        <v>0</v>
      </c>
      <c r="EC987" s="10"/>
      <c r="ED987">
        <f t="array" ref="ED987:ED989">MMULT(DZ987:EB989,DA987:DA989)</f>
        <v>-0.93932226048924483</v>
      </c>
      <c r="EE987" s="1">
        <f t="array" ref="EE987:EE989">MMULT(DK987:DM989,ED987:ED989)</f>
        <v>-0.93665752267843594</v>
      </c>
      <c r="EG987">
        <f>CY987+DU987</f>
        <v>0.40393791287883257</v>
      </c>
      <c r="EH987">
        <f>EG987/(SQRT(EG987^2+EG988^2+EG989^2))</f>
        <v>0.28562723737496337</v>
      </c>
      <c r="EJ987">
        <f>Q987+AM987</f>
        <v>0.35040491863349921</v>
      </c>
      <c r="EK987">
        <f>EJ987/(SQRT(EJ987^2+EJ988^2+EJ989^2))</f>
        <v>0.24777369412686764</v>
      </c>
      <c r="EM987" s="23">
        <f>CY988*DU989-CY989*DU988</f>
        <v>0.27726252643125932</v>
      </c>
      <c r="EO987" s="15">
        <v>6</v>
      </c>
      <c r="EP987" s="9" t="s">
        <v>7</v>
      </c>
      <c r="EW987" s="17">
        <f>CU987</f>
        <v>45</v>
      </c>
      <c r="EX987" s="17">
        <f>CV987</f>
        <v>25</v>
      </c>
      <c r="EY987" s="31">
        <f>1+CW987</f>
        <v>246.06195136069923</v>
      </c>
      <c r="EZ987" s="10"/>
      <c r="FA987" s="61">
        <f t="array" ref="FA987:FA989">MMULT(FS987:FU989,FQ987:FQ989)</f>
        <v>0.85830424564466157</v>
      </c>
      <c r="FB987" s="13">
        <f>BW988</f>
        <v>0</v>
      </c>
      <c r="FC987" s="17">
        <v>1</v>
      </c>
      <c r="FD987">
        <v>0</v>
      </c>
      <c r="FF987" s="73">
        <f>(FD987^2)*(1-COS(RADIANS(EY987+45)))+(COS(RADIANS(EY987+45)))</f>
        <v>0.35937717857205448</v>
      </c>
      <c r="FG987" s="73">
        <f>(FD987*FD988)*(1-COS(RADIANS(EY987+45)))-FD989*(SIN(RADIANS(EY987+45)))</f>
        <v>0.93319239362608908</v>
      </c>
      <c r="FH987" s="73">
        <f>(FD987*FD989)*(1-COS(RADIANS(EY987+45)))+FD988*(SIN(RADIANS(EY987+45)))</f>
        <v>0</v>
      </c>
      <c r="FI987" s="10"/>
      <c r="FJ987">
        <f t="array" ref="FJ987:FJ989">MMULT(FF987:FH989,FC987:FC989)</f>
        <v>0.35937717857205448</v>
      </c>
      <c r="FK987" s="23">
        <f>COS(RADIANS(176))</f>
        <v>-0.9975640502598242</v>
      </c>
      <c r="FM987" s="30">
        <f>(FK987^2)*(1-COS(RADIANS(EX987)))+(COS(RADIANS(EX987)))</f>
        <v>0.99954409691199531</v>
      </c>
      <c r="FN987" s="30">
        <f>(FK987*FK988)*(1-COS(RADIANS(EX987)))-FK989*(SIN(RADIANS(EX987)))</f>
        <v>-6.5197179069601558E-3</v>
      </c>
      <c r="FO987" s="30">
        <f>(FK987*FK989)*(1-COS(RADIANS(EX987)))+FK988*(SIN(RADIANS(EX987)))</f>
        <v>2.948035967890307E-2</v>
      </c>
      <c r="FQ987">
        <f t="array" ref="FQ987:FQ989">MMULT(FM987:FO989,FJ987:FJ989)</f>
        <v>0.36529748856594807</v>
      </c>
      <c r="FS987" s="28">
        <f>(FD987^2)*(1-COS(RADIANS(EW987)))+(COS(RADIANS(EW987)))</f>
        <v>0.70710678118654757</v>
      </c>
      <c r="FT987" s="28">
        <f>(FD987*FD988)*(1-COS(RADIANS(EW987)))-FD989*(SIN(RADIANS(EW987)))</f>
        <v>-0.70710678118654746</v>
      </c>
      <c r="FU987" s="28">
        <f>(FD987*FD989)*(1-COS(RADIANS(EW987)))+FD988*(SIN(RADIANS(EW987)))</f>
        <v>0</v>
      </c>
      <c r="FW987" s="61">
        <f t="array" ref="FW987:FW989">MMULT(FS987:FU989,GG987:GG989)</f>
        <v>-0.43178618938695112</v>
      </c>
      <c r="FX987" s="13">
        <f>BX988</f>
        <v>0</v>
      </c>
      <c r="FY987" s="17">
        <v>1</v>
      </c>
      <c r="FZ987">
        <v>0</v>
      </c>
      <c r="GB987" s="73">
        <f>(FD987^2)*(1-COS(RADIANS(EY987-45)))+(COS(RADIANS(EY987-45)))</f>
        <v>-0.9331923936260893</v>
      </c>
      <c r="GC987" s="73">
        <f>(FD987*FD988)*(1-COS(RADIANS(EY987-45)))-FD989*(SIN(RADIANS(EY987-45)))</f>
        <v>0.35937717857205409</v>
      </c>
      <c r="GD987" s="73">
        <f>(FD987*FD989)*(1-COS(RADIANS(EY987-45)))+FD988*(SIN(RADIANS(EY987-45)))</f>
        <v>0</v>
      </c>
      <c r="GE987" s="10"/>
      <c r="GF987">
        <f t="array" ref="GF987:GF989">MMULT(GB987:GD989,FC987:FC989)</f>
        <v>-0.9331923936260893</v>
      </c>
      <c r="GG987" s="1">
        <f t="array" ref="GG987:GG989">MMULT(FM987:FO989,GF987:GF989)</f>
        <v>-0.93042391050564366</v>
      </c>
      <c r="GI987">
        <f>FA987+FW987</f>
        <v>0.42651805625771044</v>
      </c>
      <c r="GJ987">
        <f>GI987/(SQRT(GI987^2+GI988^2+GI989^2))</f>
        <v>0.30159380987833251</v>
      </c>
      <c r="GL987" t="e">
        <f>CH988+DC987</f>
        <v>#VALUE!</v>
      </c>
      <c r="GM987" t="e">
        <f>GL987/(SQRT(GL987^2+GL988^2+GL989^2))</f>
        <v>#VALUE!</v>
      </c>
      <c r="GO987" s="27">
        <f>FA988*FW989-FA989*FW988</f>
        <v>0.27726252643125926</v>
      </c>
    </row>
    <row r="988" spans="1:197" x14ac:dyDescent="0.2">
      <c r="A988" s="1"/>
      <c r="D988" t="s">
        <v>8</v>
      </c>
      <c r="E988" s="5">
        <f t="shared" ref="E988:F990" si="1493">E983</f>
        <v>0.93175726557760197</v>
      </c>
      <c r="F988" s="6">
        <f t="shared" si="1493"/>
        <v>-0.87962380347161251</v>
      </c>
      <c r="G988" s="7">
        <f>Q987</f>
        <v>0.81744266817451494</v>
      </c>
      <c r="H988" s="8">
        <f>AM987</f>
        <v>-0.46703774954101573</v>
      </c>
      <c r="J988" s="9">
        <f>((SUMPRODUCT(G988:G990,E988:E990))*(SUMPRODUCT(G988:G990,F988:F990)))-((SUMPRODUCT(H988:H990,E988:E990))*(SUMPRODUCT(H988:H990,F988:F990)))</f>
        <v>-2.0276529839524271E-2</v>
      </c>
      <c r="Q988" s="61">
        <v>-0.28735231058991251</v>
      </c>
      <c r="S988" s="17">
        <v>0</v>
      </c>
      <c r="T988">
        <v>0</v>
      </c>
      <c r="V988" s="73">
        <f>(T987*T988)*(1-COS(RADIANS(O987+45)))+T989*(SIN(RADIANS(O987+45)))</f>
        <v>-0.90258528434986074</v>
      </c>
      <c r="W988" s="73">
        <f>(T988^2)*(1-COS(RADIANS(O987+45)))+(COS(RADIANS(O987+45)))</f>
        <v>0.4305110968082948</v>
      </c>
      <c r="X988" s="73">
        <f>(T988*T989)*(1-COS(RADIANS(O987+45)))-T987*(SIN(RADIANS(O987+45)))</f>
        <v>0</v>
      </c>
      <c r="Y988" s="10"/>
      <c r="Z988">
        <v>-0.90258528434986074</v>
      </c>
      <c r="AA988" s="23">
        <f>SIN(RADIANS('[1]Biaxial Input'!$F$21))*(COS(RADIANS(0)))</f>
        <v>6.9756473744125524E-2</v>
      </c>
      <c r="AC988" s="30">
        <f>(AA987*AA988)*(1-COS(RADIANS(N987)))+AA989*(SIN(RADIANS(N987)))</f>
        <v>-1.2584585399294834E-2</v>
      </c>
      <c r="AD988" s="30">
        <f>(AA988^2)*(1-COS(RADIANS(N987)))+(COS(RADIANS(N987)))</f>
        <v>0.82003204422559539</v>
      </c>
      <c r="AE988" s="30">
        <f>(AA988*AA989)*(1-COS(RADIANS(N987)))-AA987*(SIN(RADIANS(N987)))</f>
        <v>0.57217923297994577</v>
      </c>
      <c r="AG988">
        <v>-0.74556665947648459</v>
      </c>
      <c r="AI988" s="28">
        <f>(T987*T988)*(1-COS(RADIANS(M987)))+T989*(SIN(RADIANS(M987)))</f>
        <v>0.64278760968653925</v>
      </c>
      <c r="AJ988" s="28">
        <f>(T988^2)*(1-COS(RADIANS(M987)))+(COS(RADIANS(M987)))</f>
        <v>0.76604444311897801</v>
      </c>
      <c r="AK988" s="28">
        <f>(T988*T989)*(1-COS(RADIANS(M987)))-T987*(SIN(RADIANS(M987)))</f>
        <v>0</v>
      </c>
      <c r="AM988" s="61">
        <v>-0.8379152379643573</v>
      </c>
      <c r="AO988" s="17">
        <v>0</v>
      </c>
      <c r="AP988">
        <v>0</v>
      </c>
      <c r="AR988" s="73">
        <f>(T987*T988)*(1-COS(RADIANS(O987-45)))+T989*(SIN(RADIANS(O987-45)))</f>
        <v>-0.4305110968082953</v>
      </c>
      <c r="AS988" s="73">
        <f>(T988^2)*(1-COS(RADIANS(O987-45)))+(COS(RADIANS(O987-45)))</f>
        <v>-0.90258528434986052</v>
      </c>
      <c r="AT988" s="73">
        <f>(T988*T989)*(1-COS(RADIANS(O987-45)))-T987*(SIN(RADIANS(O987-45)))</f>
        <v>0</v>
      </c>
      <c r="AU988" s="10"/>
      <c r="AV988">
        <v>-0.4305110968082953</v>
      </c>
      <c r="AW988" s="1">
        <v>-0.34167423318646195</v>
      </c>
      <c r="BV988" s="1"/>
      <c r="BY988" t="s">
        <v>8</v>
      </c>
      <c r="BZ988" s="5">
        <f t="shared" ref="BZ988:CA990" si="1494">BZ983</f>
        <v>0.93180266183863136</v>
      </c>
      <c r="CA988" s="6">
        <f t="shared" si="1494"/>
        <v>-0.87956522186239505</v>
      </c>
      <c r="CB988" s="7">
        <f>CY987</f>
        <v>0.85063781367957314</v>
      </c>
      <c r="CC988" s="8">
        <f>DU987</f>
        <v>-0.44669990080074057</v>
      </c>
      <c r="CE988" s="9">
        <f>((SUMPRODUCT(CB988:CB990,BZ988:BZ990))*(SUMPRODUCT(CB988:CB990,CA988:CA990)))-((SUMPRODUCT(CC988:CC990,BZ988:BZ990))*(SUMPRODUCT(CC988:CC990,CA988:CA990)))</f>
        <v>5.5511151231257827E-16</v>
      </c>
      <c r="CG988">
        <v>1</v>
      </c>
      <c r="CH988" t="s">
        <v>161</v>
      </c>
      <c r="CI988" s="67"/>
      <c r="CJ988" s="1" t="s">
        <v>8</v>
      </c>
      <c r="CK988" s="5">
        <f t="shared" ref="CK988:CL990" si="1495">BZ988</f>
        <v>0.93180266183863136</v>
      </c>
      <c r="CL988" s="6">
        <f t="shared" si="1495"/>
        <v>-0.87956522186239505</v>
      </c>
      <c r="CM988" s="7">
        <f>FA987</f>
        <v>0.85830424564466157</v>
      </c>
      <c r="CN988" s="8">
        <f>FW987</f>
        <v>-0.43178618938695112</v>
      </c>
      <c r="CO988" s="10"/>
      <c r="CP988">
        <f t="shared" si="1492"/>
        <v>0.3492962422733713</v>
      </c>
      <c r="CQ988">
        <f t="shared" si="1492"/>
        <v>-0.34518112468713447</v>
      </c>
      <c r="CR988">
        <f>CJ991</f>
        <v>0</v>
      </c>
      <c r="CS988">
        <f>CM991</f>
        <v>0</v>
      </c>
      <c r="CW988" s="28"/>
      <c r="CY988" s="61">
        <v>-0.35707202555584594</v>
      </c>
      <c r="DA988" s="17">
        <v>0</v>
      </c>
      <c r="DB988">
        <v>0</v>
      </c>
      <c r="DD988" s="73">
        <f>(DB987*DB988)*(1-COS(RADIANS(CW987+45)))+DB989*(SIN(RADIANS(CW987+45)))</f>
        <v>-0.93932226048924472</v>
      </c>
      <c r="DE988" s="73">
        <f>(DB988^2)*(1-COS(RADIANS(CW987+45)))+(COS(RADIANS(CW987+45)))</f>
        <v>0.34303599074933172</v>
      </c>
      <c r="DF988" s="73">
        <f>(DB988*DB989)*(1-COS(RADIANS(CW987+45)))-DB987*(SIN(RADIANS(CW987+45)))</f>
        <v>0</v>
      </c>
      <c r="DG988" s="10"/>
      <c r="DH988">
        <v>-0.93932226048924472</v>
      </c>
      <c r="DI988" s="23">
        <f>SIN(RADIANS('[1]Biaxial Input'!$F$21))*(COS(RADIANS(0)))</f>
        <v>6.9756473744125524E-2</v>
      </c>
      <c r="DK988" s="30">
        <f>(DI987*DI988)*(1-COS(RADIANS(CV987)))+DI989*(SIN(RADIANS(CV987)))</f>
        <v>-6.5197179069601558E-3</v>
      </c>
      <c r="DL988" s="30">
        <f>(DI988^2)*(1-COS(RADIANS(CV987)))+(COS(RADIANS(CV987)))</f>
        <v>0.90676369012465463</v>
      </c>
      <c r="DM988" s="30">
        <f>(DI988*DI989)*(1-COS(RADIANS(CV987)))-DI987*(SIN(RADIANS(CV987)))</f>
        <v>0.42158878489581864</v>
      </c>
      <c r="DO988">
        <v>-0.85397981702907988</v>
      </c>
      <c r="DQ988" s="28">
        <f>(DB987*DB988)*(1-COS(RADIANS(CU987)))+DB989*(SIN(RADIANS(CU987)))</f>
        <v>0.70710678118654746</v>
      </c>
      <c r="DR988" s="28">
        <f>(DB988^2)*(1-COS(RADIANS(CU987)))+(COS(RADIANS(CU987)))</f>
        <v>0.70710678118654757</v>
      </c>
      <c r="DS988" s="28">
        <f>(DB988*DB989)*(1-COS(RADIANS(CU987)))-DB987*(SIN(RADIANS(CU987)))</f>
        <v>0</v>
      </c>
      <c r="DU988" s="61">
        <v>-0.87793387106988852</v>
      </c>
      <c r="DW988" s="17">
        <v>0</v>
      </c>
      <c r="DX988">
        <v>0</v>
      </c>
      <c r="DZ988" s="73">
        <f>(DB987*DB988)*(1-COS(RADIANS(CW987-45)))+DB989*(SIN(RADIANS(CW987-45)))</f>
        <v>-0.34303599074933133</v>
      </c>
      <c r="EA988" s="73">
        <f>(DB988^2)*(1-COS(RADIANS(CW987-45)))+(COS(RADIANS(CW987-45)))</f>
        <v>-0.93932226048924483</v>
      </c>
      <c r="EB988" s="73">
        <f>(DB988*DB989)*(1-COS(RADIANS(CW987-45)))-DB987*(SIN(RADIANS(CW987-45)))</f>
        <v>0</v>
      </c>
      <c r="EC988" s="10"/>
      <c r="ED988">
        <v>-0.34303599074933133</v>
      </c>
      <c r="EE988" s="1">
        <v>-0.30492846465531259</v>
      </c>
      <c r="EG988">
        <f>CY988+DU988</f>
        <v>-1.2350058966257345</v>
      </c>
      <c r="EH988">
        <f>EG988/(SQRT(EG987^2+EG988^2+EG989^2))</f>
        <v>-0.87328104430942921</v>
      </c>
      <c r="EJ988">
        <f>Q988+AM988</f>
        <v>-1.1252675485542698</v>
      </c>
      <c r="EK988">
        <f>EJ988/(SQRT(EJ987^2+EJ988^2+EJ989^2))</f>
        <v>-0.79568431423188657</v>
      </c>
      <c r="EM988" s="23">
        <f>CY989*DU987-CY987*DU989</f>
        <v>-0.31895405091280099</v>
      </c>
      <c r="EP988" s="9">
        <f>((SUMPRODUCT(CM988:CM990,BZ988:BZ990))*(SUMPRODUCT(CM988:CM990,CA988:CA990)))-((SUMPRODUCT(CN988:CN990,BZ988:BZ990))*(SUMPRODUCT(CN988:CN990,CA988:CA990)))</f>
        <v>-3.3457114045107872E-2</v>
      </c>
      <c r="EY988" s="28"/>
      <c r="EZ988" s="10"/>
      <c r="FA988" s="61">
        <v>-0.34169558301386721</v>
      </c>
      <c r="FB988" s="13">
        <f>BW989</f>
        <v>0</v>
      </c>
      <c r="FC988" s="17">
        <v>0</v>
      </c>
      <c r="FD988">
        <v>0</v>
      </c>
      <c r="FF988" s="73">
        <f>(FD987*FD988)*(1-COS(RADIANS(EY987+45)))+FD989*(SIN(RADIANS(EY987+45)))</f>
        <v>-0.93319239362608908</v>
      </c>
      <c r="FG988" s="73">
        <f>(FD988^2)*(1-COS(RADIANS(EY987+45)))+(COS(RADIANS(EY987+45)))</f>
        <v>0.35937717857205448</v>
      </c>
      <c r="FH988" s="73">
        <f>(FD988*FD989)*(1-COS(RADIANS(EY987+45)))-FD987*(SIN(RADIANS(EY987+45)))</f>
        <v>0</v>
      </c>
      <c r="FI988" s="10"/>
      <c r="FJ988">
        <v>-0.93319239362608908</v>
      </c>
      <c r="FK988" s="23">
        <f>SIN(RADIANS(176))*(COS(RADIANS(0)))</f>
        <v>6.9756473744125524E-2</v>
      </c>
      <c r="FM988" s="30">
        <f>(FK987*FK988)*(1-COS(RADIANS(EX987)))+FK989*(SIN(RADIANS(EX987)))</f>
        <v>-6.5197179069601558E-3</v>
      </c>
      <c r="FN988" s="30">
        <f>(FK988^2)*(1-COS(RADIANS(EX987)))+(COS(RADIANS(EX987)))</f>
        <v>0.90676369012465463</v>
      </c>
      <c r="FO988" s="30">
        <f>(FK988*FK989)*(1-COS(RADIANS(EX987)))-FK987*(SIN(RADIANS(EX987)))</f>
        <v>0.42158878489581864</v>
      </c>
      <c r="FQ988">
        <v>-0.84852801626714081</v>
      </c>
      <c r="FS988" s="28">
        <f>(FD987*FD988)*(1-COS(RADIANS(EW987)))+FD989*(SIN(RADIANS(EW987)))</f>
        <v>0.70710678118654746</v>
      </c>
      <c r="FT988" s="28">
        <f>(FD988^2)*(1-COS(RADIANS(EW987)))+(COS(RADIANS(EW987)))</f>
        <v>0.70710678118654757</v>
      </c>
      <c r="FU988" s="28">
        <f>(FD988*FD989)*(1-COS(RADIANS(EW987)))-FD987*(SIN(RADIANS(EW987)))</f>
        <v>0</v>
      </c>
      <c r="FW988" s="61">
        <v>-0.88403192360634097</v>
      </c>
      <c r="FX988" s="13">
        <f>BX989</f>
        <v>0</v>
      </c>
      <c r="FY988" s="17">
        <v>0</v>
      </c>
      <c r="FZ988">
        <v>0</v>
      </c>
      <c r="GB988" s="73">
        <f>(FD987*FD988)*(1-COS(RADIANS(EY987-45)))+FD989*(SIN(RADIANS(EY987-45)))</f>
        <v>-0.35937717857205409</v>
      </c>
      <c r="GC988" s="73">
        <f>(FD988^2)*(1-COS(RADIANS(EY987-45)))+(COS(RADIANS(EY987-45)))</f>
        <v>-0.9331923936260893</v>
      </c>
      <c r="GD988" s="73">
        <f>(FD988*FD989)*(1-COS(RADIANS(EY987-45)))-FD987*(SIN(RADIANS(EY987-45)))</f>
        <v>0</v>
      </c>
      <c r="GE988" s="10"/>
      <c r="GF988">
        <v>-0.35937717857205409</v>
      </c>
      <c r="GG988" s="1">
        <v>-0.31978602542921974</v>
      </c>
      <c r="GI988">
        <f>FA988+FW988</f>
        <v>-1.2257275066202082</v>
      </c>
      <c r="GJ988">
        <f>GI988/(SQRT(GI987^2+GI988^2+GI989^2))</f>
        <v>-0.86672023181802826</v>
      </c>
      <c r="GL988">
        <f>CH989+DC988</f>
        <v>-3.3457114045107872E-2</v>
      </c>
      <c r="GM988" t="e">
        <f>GL988/(SQRT(GL987^2+GL988^2+GL989^2))</f>
        <v>#VALUE!</v>
      </c>
      <c r="GO988" s="27">
        <f>FA989*FW987-FA987*FW989</f>
        <v>-0.31895405091280093</v>
      </c>
    </row>
    <row r="989" spans="1:197" x14ac:dyDescent="0.2">
      <c r="A989" s="1"/>
      <c r="D989" t="s">
        <v>9</v>
      </c>
      <c r="E989" s="5">
        <f t="shared" si="1493"/>
        <v>0.34942631596765805</v>
      </c>
      <c r="F989" s="6">
        <f t="shared" si="1493"/>
        <v>-0.3450538979128393</v>
      </c>
      <c r="G989" s="7">
        <f t="shared" ref="G989:G990" si="1496">Q988</f>
        <v>-0.28735231058991251</v>
      </c>
      <c r="H989" s="8">
        <f t="shared" ref="H989:H990" si="1497">AM988</f>
        <v>-0.8379152379643573</v>
      </c>
      <c r="J989" s="10"/>
      <c r="Q989" s="61">
        <v>0.4992155184350423</v>
      </c>
      <c r="S989" s="17">
        <v>0</v>
      </c>
      <c r="T989">
        <v>1</v>
      </c>
      <c r="V989" s="73">
        <f>(T987*T989)*(1-COS(RADIANS(O987+45)))-T988*(SIN(RADIANS(O987+45)))</f>
        <v>0</v>
      </c>
      <c r="W989" s="73">
        <f>(T988*T989)*(1-COS(RADIANS(O987+45)))+T987*(SIN(RADIANS(O987+45)))</f>
        <v>0</v>
      </c>
      <c r="X989" s="73">
        <f>(T989^2)*(1-COS(RADIANS(O987+45)))+(COS(RADIANS(O987+45)))</f>
        <v>1</v>
      </c>
      <c r="Y989" s="10"/>
      <c r="Z989">
        <v>0</v>
      </c>
      <c r="AA989" s="23">
        <f>SIN(RADIANS('[1]Biaxial Input'!$F$21))*SIN(RADIANS(0))</f>
        <v>0</v>
      </c>
      <c r="AC989" s="30">
        <f>(AA987*AA989)*(1-COS(RADIANS(N987)))-AA988*(SIN(RADIANS(N987)))</f>
        <v>-4.0010669622570827E-2</v>
      </c>
      <c r="AD989" s="30">
        <f>(AA988*AA989)*(1-COS(RADIANS(N987)))+AA987*(SIN(RADIANS(N987)))</f>
        <v>-0.57217923297994577</v>
      </c>
      <c r="AE989" s="30">
        <f>(AA989^2)*(1-COS(RADIANS(N987)))+(COS(RADIANS(N987)))</f>
        <v>0.8191520442889918</v>
      </c>
      <c r="AG989">
        <v>0.4992155184350423</v>
      </c>
      <c r="AI989" s="28">
        <f>(T987*T989)*(1-COS(RADIANS(M987)))-T988*(SIN(RADIANS(M987)))</f>
        <v>0</v>
      </c>
      <c r="AJ989" s="28">
        <f>(T988*T989)*(1-COS(RADIANS(M987)))+T987*(SIN(RADIANS(M987)))</f>
        <v>0</v>
      </c>
      <c r="AK989" s="28">
        <f>(T989^2)*(1-COS(RADIANS(M987)))+(COS(RADIANS(M987)))</f>
        <v>1</v>
      </c>
      <c r="AM989" s="61">
        <v>0.28244255077944203</v>
      </c>
      <c r="AO989" s="17">
        <v>0</v>
      </c>
      <c r="AP989">
        <v>1</v>
      </c>
      <c r="AR989" s="73">
        <f>(T987*T987)*(1-COS(RADIANS(O987-45)))-T987*(SIN(RADIANS(O987-45)))</f>
        <v>0</v>
      </c>
      <c r="AS989" s="73">
        <f>(T988*T989)*(1-COS(RADIANS(O987-45)))+T987*(SIN(RADIANS(O987-45)))</f>
        <v>0</v>
      </c>
      <c r="AT989" s="73">
        <f>(T989^2)*(1-COS(RADIANS(O987-45)))+(COS(RADIANS(O987-45)))</f>
        <v>1</v>
      </c>
      <c r="AU989" s="10"/>
      <c r="AV989">
        <v>0</v>
      </c>
      <c r="AW989" s="1">
        <v>0.28244255077944203</v>
      </c>
      <c r="BV989" s="1"/>
      <c r="BY989" t="s">
        <v>9</v>
      </c>
      <c r="BZ989" s="5">
        <f t="shared" si="1494"/>
        <v>0.3492962422733713</v>
      </c>
      <c r="CA989" s="6">
        <f t="shared" si="1494"/>
        <v>-0.34518112468713447</v>
      </c>
      <c r="CB989" s="7">
        <f>CY988</f>
        <v>-0.35707202555584594</v>
      </c>
      <c r="CC989" s="8">
        <f>DU988</f>
        <v>-0.87793387106988852</v>
      </c>
      <c r="CE989" s="10"/>
      <c r="CH989">
        <f>((SUMPRODUCT(CM988:CM990,CK988:CK990))*(SUMPRODUCT(CM988:CM990,CL988:CL990)))-((SUMPRODUCT(CN988:CN990,CK988:CK990))*(SUMPRODUCT(CN988:CN990,CL988:CL990)))</f>
        <v>-3.3457114045107872E-2</v>
      </c>
      <c r="CI989" s="67"/>
      <c r="CJ989" s="10" t="s">
        <v>9</v>
      </c>
      <c r="CK989" s="5">
        <f t="shared" si="1495"/>
        <v>0.3492962422733713</v>
      </c>
      <c r="CL989" s="6">
        <f t="shared" si="1495"/>
        <v>-0.34518112468713447</v>
      </c>
      <c r="CM989" s="7">
        <f>FA988</f>
        <v>-0.34169558301386721</v>
      </c>
      <c r="CN989" s="8">
        <f>FW988</f>
        <v>-0.88403192360634097</v>
      </c>
      <c r="CP989">
        <f t="shared" si="1492"/>
        <v>-9.8670839279614439E-2</v>
      </c>
      <c r="CQ989">
        <f t="shared" si="1492"/>
        <v>-0.32743703463395935</v>
      </c>
      <c r="CR989">
        <f>CK991</f>
        <v>0</v>
      </c>
      <c r="CS989">
        <f>CN991</f>
        <v>0</v>
      </c>
      <c r="CW989" s="28"/>
      <c r="CY989" s="61">
        <v>0.38589490603515519</v>
      </c>
      <c r="DA989" s="17">
        <v>0</v>
      </c>
      <c r="DB989">
        <v>1</v>
      </c>
      <c r="DD989" s="73">
        <f>(DB987*DB989)*(1-COS(RADIANS(CW987+45)))-DB988*(SIN(RADIANS(CW987+45)))</f>
        <v>0</v>
      </c>
      <c r="DE989" s="73">
        <f>(DB988*DB989)*(1-COS(RADIANS(CW987+45)))+DB987*(SIN(RADIANS(CW987+45)))</f>
        <v>0</v>
      </c>
      <c r="DF989" s="73">
        <f>(DB989^2)*(1-COS(RADIANS(CW987+45)))+(COS(RADIANS(CW987+45)))</f>
        <v>1</v>
      </c>
      <c r="DG989" s="10"/>
      <c r="DH989">
        <v>0</v>
      </c>
      <c r="DI989" s="23">
        <f>SIN(RADIANS('[1]Biaxial Input'!$F$21))*SIN(RADIANS(0))</f>
        <v>0</v>
      </c>
      <c r="DK989" s="30">
        <f>(DI987*DI989)*(1-COS(RADIANS(CV987)))-DI988*(SIN(RADIANS(CV987)))</f>
        <v>-2.948035967890307E-2</v>
      </c>
      <c r="DL989" s="30">
        <f>(DI988*DI989)*(1-COS(RADIANS(CV987)))+DI987*(SIN(RADIANS(CV987)))</f>
        <v>-0.42158878489581864</v>
      </c>
      <c r="DM989" s="30">
        <f>(DI989^2)*(1-COS(RADIANS(CV987)))+(COS(RADIANS(CV987)))</f>
        <v>0.90630778703664994</v>
      </c>
      <c r="DO989">
        <v>0.38589490603515519</v>
      </c>
      <c r="DQ989" s="28">
        <f>(DB987*DB989)*(1-COS(RADIANS(CU987)))-DB988*(SIN(RADIANS(CU987)))</f>
        <v>0</v>
      </c>
      <c r="DR989" s="28">
        <f>(DB988*DB989)*(1-COS(RADIANS(CU987)))+DB987*(SIN(RADIANS(CU987)))</f>
        <v>0</v>
      </c>
      <c r="DS989" s="28">
        <f>(DB989^2)*(1-COS(RADIANS(CU987)))+(COS(RADIANS(CU987)))</f>
        <v>1</v>
      </c>
      <c r="DU989" s="61">
        <v>0.1723116846091671</v>
      </c>
      <c r="DW989" s="17">
        <v>0</v>
      </c>
      <c r="DX989">
        <v>1</v>
      </c>
      <c r="DZ989" s="73">
        <f>(DB987*DB987)*(1-COS(RADIANS(CW987-45)))-DB987*(SIN(RADIANS(CW987-45)))</f>
        <v>0</v>
      </c>
      <c r="EA989" s="73">
        <f>(DB988*DB989)*(1-COS(RADIANS(CW987-45)))+DB987*(SIN(RADIANS(CW987-45)))</f>
        <v>0</v>
      </c>
      <c r="EB989" s="73">
        <f>(DB989^2)*(1-COS(RADIANS(CW987-45)))+(COS(RADIANS(CW987-45)))</f>
        <v>1</v>
      </c>
      <c r="EC989" s="10"/>
      <c r="ED989">
        <v>0</v>
      </c>
      <c r="EE989" s="1">
        <v>0.1723116846091671</v>
      </c>
      <c r="EG989">
        <f>CY989+DU989</f>
        <v>0.55820659064432232</v>
      </c>
      <c r="EH989">
        <f>EG989/(SQRT(EG987^2+EG988^2+EG989^2))</f>
        <v>0.39471166554762355</v>
      </c>
      <c r="EJ989">
        <f>Q989+AM989</f>
        <v>0.78165806921448433</v>
      </c>
      <c r="EK989">
        <f>EJ989/(SQRT(EJ987^2+EJ988^2+EJ989^2))</f>
        <v>0.55271572131074542</v>
      </c>
      <c r="EM989" s="23">
        <f>CY987*DU988-CY988*DU987</f>
        <v>-0.90630778703665005</v>
      </c>
      <c r="ER989">
        <f t="shared" ref="ER989:ES991" si="1498">CK988</f>
        <v>0.93180266183863136</v>
      </c>
      <c r="ES989">
        <f t="shared" si="1498"/>
        <v>-0.87956522186239505</v>
      </c>
      <c r="ET989" t="e">
        <f>#REF!</f>
        <v>#REF!</v>
      </c>
      <c r="EU989" t="e">
        <f>#REF!</f>
        <v>#REF!</v>
      </c>
      <c r="EY989" s="28"/>
      <c r="EZ989" s="10"/>
      <c r="FA989" s="61">
        <v>0.38282887881814986</v>
      </c>
      <c r="FB989" s="13">
        <f>BW990</f>
        <v>0</v>
      </c>
      <c r="FC989" s="17">
        <v>0</v>
      </c>
      <c r="FD989">
        <v>1</v>
      </c>
      <c r="FF989" s="73">
        <f>(FD987*FD989)*(1-COS(RADIANS(EY987+45)))-FD988*(SIN(RADIANS(EY987+45)))</f>
        <v>0</v>
      </c>
      <c r="FG989" s="73">
        <f>(FD988*FD989)*(1-COS(RADIANS(EY987+45)))+FD987*(SIN(RADIANS(EY987+45)))</f>
        <v>0</v>
      </c>
      <c r="FH989" s="73">
        <f>(FD989^2)*(1-COS(RADIANS(EY987+45)))+(COS(RADIANS(EY987+45)))</f>
        <v>1</v>
      </c>
      <c r="FI989" s="10"/>
      <c r="FJ989">
        <v>0</v>
      </c>
      <c r="FK989" s="23">
        <f>SIN(RADIANS(176))*SIN(RADIANS(0))</f>
        <v>0</v>
      </c>
      <c r="FM989" s="30">
        <f>(FK987*FK989)*(1-COS(RADIANS(EX987)))-FK988*(SIN(RADIANS(EX987)))</f>
        <v>-2.948035967890307E-2</v>
      </c>
      <c r="FN989" s="30">
        <f>(FK988*FK989)*(1-COS(RADIANS(EX987)))+FK987*(SIN(RADIANS(EX987)))</f>
        <v>-0.42158878489581864</v>
      </c>
      <c r="FO989" s="30">
        <f>(FK989^2)*(1-COS(RADIANS(EX987)))+(COS(RADIANS(EX987)))</f>
        <v>0.90630778703664994</v>
      </c>
      <c r="FQ989">
        <v>0.38282887881814986</v>
      </c>
      <c r="FS989" s="28">
        <f>(FD987*FD989)*(1-COS(RADIANS(EW987)))-FD988*(SIN(RADIANS(EW987)))</f>
        <v>0</v>
      </c>
      <c r="FT989" s="28">
        <f>(FD988*FD989)*(1-COS(RADIANS(EW987)))+FD987*(SIN(RADIANS(EW987)))</f>
        <v>0</v>
      </c>
      <c r="FU989" s="28">
        <f>(FD989^2)*(1-COS(RADIANS(EW987)))+(COS(RADIANS(EW987)))</f>
        <v>1</v>
      </c>
      <c r="FW989" s="61">
        <v>0.1790202354471935</v>
      </c>
      <c r="FX989" s="13">
        <f>BX990</f>
        <v>0</v>
      </c>
      <c r="FY989" s="17">
        <v>0</v>
      </c>
      <c r="FZ989">
        <v>1</v>
      </c>
      <c r="GB989" s="73">
        <f>(FD987*FD987)*(1-COS(RADIANS(EY987-45)))-FD987*(SIN(RADIANS(EY987-45)))</f>
        <v>0</v>
      </c>
      <c r="GC989" s="73">
        <f>(FD988*FD989)*(1-COS(RADIANS(EY987-45)))+FD987*(SIN(RADIANS(EY987-45)))</f>
        <v>0</v>
      </c>
      <c r="GD989" s="73">
        <f>(FD989^2)*(1-COS(RADIANS(EY987-45)))+(COS(RADIANS(EY987-45)))</f>
        <v>1</v>
      </c>
      <c r="GE989" s="10"/>
      <c r="GF989">
        <v>0</v>
      </c>
      <c r="GG989" s="1">
        <v>0.1790202354471935</v>
      </c>
      <c r="GI989">
        <f>FA989+FW989</f>
        <v>0.56184911426534334</v>
      </c>
      <c r="GJ989">
        <f>GI989/(SQRT(GI987^2+GI988^2+GI989^2))</f>
        <v>0.39728731870067979</v>
      </c>
      <c r="GL989" t="e">
        <f>#REF!+DC989</f>
        <v>#REF!</v>
      </c>
      <c r="GM989" t="e">
        <f>GL989/(SQRT(GL987^2+GL988^2+GL989^2))</f>
        <v>#REF!</v>
      </c>
      <c r="GO989" s="27">
        <f>FA987*FW988-FA988*FW987</f>
        <v>-0.90630778703664983</v>
      </c>
    </row>
    <row r="990" spans="1:197" x14ac:dyDescent="0.2">
      <c r="A990" s="1"/>
      <c r="D990" t="s">
        <v>10</v>
      </c>
      <c r="E990" s="5">
        <f t="shared" si="1493"/>
        <v>-9.863897684293281E-2</v>
      </c>
      <c r="F990" s="6">
        <f t="shared" si="1493"/>
        <v>-0.32741376254105431</v>
      </c>
      <c r="G990" s="7">
        <f t="shared" si="1496"/>
        <v>0.4992155184350423</v>
      </c>
      <c r="H990" s="8">
        <f t="shared" si="1497"/>
        <v>0.28244255077944203</v>
      </c>
      <c r="J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W990" s="1"/>
      <c r="BV990" s="1"/>
      <c r="BY990" t="s">
        <v>10</v>
      </c>
      <c r="BZ990" s="5">
        <f t="shared" si="1494"/>
        <v>-9.8670839279614439E-2</v>
      </c>
      <c r="CA990" s="6">
        <f t="shared" si="1494"/>
        <v>-0.32743703463395935</v>
      </c>
      <c r="CB990" s="7">
        <f>CY989</f>
        <v>0.38589490603515519</v>
      </c>
      <c r="CC990" s="8">
        <f>DU989</f>
        <v>0.1723116846091671</v>
      </c>
      <c r="CE990" s="10"/>
      <c r="CG990" s="10" t="s">
        <v>160</v>
      </c>
      <c r="CH990" s="10">
        <f>-CH987*((EY987-CW987)/(CH989-CE988))</f>
        <v>245.06195136069923</v>
      </c>
      <c r="CI990" s="67"/>
      <c r="CJ990" s="10" t="s">
        <v>10</v>
      </c>
      <c r="CK990" s="5">
        <f t="shared" si="1495"/>
        <v>-9.8670839279614439E-2</v>
      </c>
      <c r="CL990" s="6">
        <f t="shared" si="1495"/>
        <v>-0.32743703463395935</v>
      </c>
      <c r="CM990" s="7">
        <f>FA989</f>
        <v>0.38282887881814986</v>
      </c>
      <c r="CN990" s="8">
        <f>FW989</f>
        <v>0.1790202354471935</v>
      </c>
      <c r="CW990" s="28"/>
      <c r="DH990" s="10"/>
      <c r="DI990" s="10"/>
      <c r="DJ990" s="10"/>
      <c r="DK990" s="10"/>
      <c r="DL990" s="10"/>
      <c r="DM990" s="10"/>
      <c r="DN990" s="10"/>
      <c r="DO990" s="10"/>
      <c r="DP990" s="10"/>
      <c r="EE990" s="1"/>
      <c r="EI990" s="64">
        <f>(DEGREES(ACOS((EH987*EK987+EH988*EK988+EH989*EK989)/((SQRT(EH987^2+EH988^2+EH989^2))*(SQRT(EK987^2+EK988^2+EK989^2))))))</f>
        <v>10.330317885499833</v>
      </c>
      <c r="ER990">
        <f t="shared" si="1498"/>
        <v>0.3492962422733713</v>
      </c>
      <c r="ES990">
        <f t="shared" si="1498"/>
        <v>-0.34518112468713447</v>
      </c>
      <c r="ET990" t="e">
        <f>#REF!</f>
        <v>#REF!</v>
      </c>
      <c r="EU990" t="e">
        <f>#REF!</f>
        <v>#REF!</v>
      </c>
      <c r="EY990" s="28"/>
      <c r="EZ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GG990" s="1"/>
      <c r="GK990" s="64" t="e">
        <f>(DEGREES(ACOS((GJ987*GM987+GJ988*GM988+GJ989*GM989)/((SQRT(GJ987^2+GJ988^2+GJ989^2))*(SQRT(GM987^2+GM988^2+GM989^2))))))</f>
        <v>#VALUE!</v>
      </c>
    </row>
    <row r="991" spans="1:197" x14ac:dyDescent="0.2">
      <c r="A991" s="1"/>
      <c r="J991" s="10"/>
      <c r="Q991" s="82" t="s">
        <v>148</v>
      </c>
      <c r="R991" s="13"/>
      <c r="T991" s="10"/>
      <c r="U991" s="10"/>
      <c r="V991" s="10"/>
      <c r="W991" s="10"/>
      <c r="X991" s="10"/>
      <c r="Y991" s="10"/>
      <c r="Z991" s="80"/>
      <c r="AA991" s="23" t="s">
        <v>149</v>
      </c>
      <c r="AE991" s="1"/>
      <c r="AG991" s="80"/>
      <c r="AK991" s="13"/>
      <c r="AL991" s="81"/>
      <c r="AM991" s="82" t="s">
        <v>150</v>
      </c>
      <c r="AO991" s="13"/>
      <c r="AP991" s="13"/>
      <c r="AS991" s="1"/>
      <c r="AW991" s="1"/>
      <c r="BV991" s="1"/>
      <c r="CE991" s="10"/>
      <c r="CS991" s="15"/>
      <c r="CW991" s="28"/>
      <c r="CY991" s="82" t="s">
        <v>148</v>
      </c>
      <c r="CZ991" s="13"/>
      <c r="DB991" s="10"/>
      <c r="DC991" s="10"/>
      <c r="DD991" s="10"/>
      <c r="DE991" s="10"/>
      <c r="DF991" s="10"/>
      <c r="DG991" s="10"/>
      <c r="DH991" s="80"/>
      <c r="DI991" s="23" t="s">
        <v>149</v>
      </c>
      <c r="DM991" s="1"/>
      <c r="DO991" s="80"/>
      <c r="DS991" s="13"/>
      <c r="DT991" s="81"/>
      <c r="DU991" s="82" t="s">
        <v>150</v>
      </c>
      <c r="DW991" s="13"/>
      <c r="DX991" s="13"/>
      <c r="EA991" s="1"/>
      <c r="EE991" s="1"/>
      <c r="ER991">
        <f t="shared" si="1498"/>
        <v>-9.8670839279614439E-2</v>
      </c>
      <c r="ES991">
        <f t="shared" si="1498"/>
        <v>-0.32743703463395935</v>
      </c>
      <c r="ET991" t="e">
        <f>#REF!</f>
        <v>#REF!</v>
      </c>
      <c r="EU991" t="e">
        <f>#REF!</f>
        <v>#REF!</v>
      </c>
      <c r="EY991" s="28"/>
      <c r="EZ991" s="10"/>
      <c r="FA991" s="82" t="s">
        <v>148</v>
      </c>
      <c r="FB991" s="13"/>
      <c r="FD991" s="10"/>
      <c r="FE991" s="10"/>
      <c r="FF991" s="10"/>
      <c r="FG991" s="10"/>
      <c r="FH991" s="10"/>
      <c r="FI991" s="10"/>
      <c r="FJ991" s="80"/>
      <c r="FK991" s="23" t="s">
        <v>149</v>
      </c>
      <c r="FO991" s="1"/>
      <c r="FQ991" s="80"/>
      <c r="FU991" s="13"/>
      <c r="FV991" s="81"/>
      <c r="FW991" s="82" t="s">
        <v>150</v>
      </c>
      <c r="FY991" s="13"/>
      <c r="FZ991" s="13"/>
      <c r="GC991" s="1"/>
      <c r="GG991" s="1"/>
      <c r="GK991" s="13"/>
    </row>
    <row r="992" spans="1:197" x14ac:dyDescent="0.2">
      <c r="E992" s="5" t="s">
        <v>4</v>
      </c>
      <c r="F992" s="6" t="s">
        <v>5</v>
      </c>
      <c r="G992" s="7" t="s">
        <v>6</v>
      </c>
      <c r="H992" s="8" t="s">
        <v>1</v>
      </c>
      <c r="I992">
        <v>9</v>
      </c>
      <c r="J992" s="9" t="s">
        <v>7</v>
      </c>
      <c r="K992">
        <v>9</v>
      </c>
      <c r="L992" s="10"/>
      <c r="M992" s="17">
        <f>A960</f>
        <v>80</v>
      </c>
      <c r="N992" s="17">
        <f>B960</f>
        <v>40</v>
      </c>
      <c r="O992" s="17">
        <f>C960</f>
        <v>215.7</v>
      </c>
      <c r="Q992" s="61">
        <f t="array" ref="Q992:Q994">MMULT(AI992:AK994,AG992:AG994)</f>
        <v>0.7177653940960772</v>
      </c>
      <c r="R992" s="13"/>
      <c r="S992" s="17">
        <v>1</v>
      </c>
      <c r="T992">
        <v>0</v>
      </c>
      <c r="V992" s="73">
        <f>(T992^2)*(1-COS(RADIANS(O992+45)))+(COS(RADIANS(O992+45)))</f>
        <v>-0.161603821103361</v>
      </c>
      <c r="W992" s="73">
        <f>(T992*T993)*(1-COS(RADIANS(O992+45)))-T994*(SIN(RADIANS(O992+45)))</f>
        <v>0.98685571640680736</v>
      </c>
      <c r="X992" s="73">
        <f>(T992*T994)*(1-COS(RADIANS(O992+45)))+T993*(SIN(RADIANS(O992+45)))</f>
        <v>0</v>
      </c>
      <c r="Y992" s="10"/>
      <c r="Z992">
        <f t="array" ref="Z992:Z994">MMULT(V992:X994,S992:S994)</f>
        <v>-0.161603821103361</v>
      </c>
      <c r="AA992" s="23">
        <f>COS(RADIANS('[1]Biaxial Input'!$F$21))</f>
        <v>-0.9975640502598242</v>
      </c>
      <c r="AC992" s="30">
        <f>(AA992^2)*(1-COS(RADIANS(N992)))+(COS(RADIANS(N992)))</f>
        <v>0.99886158030145311</v>
      </c>
      <c r="AD992" s="30">
        <f>(AA992*AA993)*(1-COS(RADIANS(N992)))-AA994*(SIN(RADIANS(N992)))</f>
        <v>-1.6280160168985456E-2</v>
      </c>
      <c r="AE992" s="30">
        <f>(AA992*AA994)*(1-COS(RADIANS(N992)))+AA993*(SIN(RADIANS(N992)))</f>
        <v>4.4838597018148282E-2</v>
      </c>
      <c r="AG992">
        <f t="array" ref="AG992:AG994">MMULT(AC992:AE994,Z992:Z994)</f>
        <v>-0.14535367900327475</v>
      </c>
      <c r="AI992" s="28">
        <f>(T992^2)*(1-COS(RADIANS(M992)))+(COS(RADIANS(M992)))</f>
        <v>0.17364817766693041</v>
      </c>
      <c r="AJ992" s="28">
        <f>(T992*T993)*(1-COS(RADIANS(M992)))-T994*(SIN(RADIANS(M992)))</f>
        <v>-0.98480775301220802</v>
      </c>
      <c r="AK992" s="28">
        <f>(T992*T994)*(1-COS(RADIANS(M992)))+T993*(SIN(RADIANS(M992)))</f>
        <v>0</v>
      </c>
      <c r="AM992" s="61">
        <f t="array" ref="AM992:AM994">MMULT(AI992:AK994,AW992:AW994)</f>
        <v>-0.30954570802862502</v>
      </c>
      <c r="AN992" s="13"/>
      <c r="AO992" s="17">
        <v>1</v>
      </c>
      <c r="AP992">
        <v>0</v>
      </c>
      <c r="AR992" s="73">
        <f>(T992^2)*(1-COS(RADIANS(O992-45)))+(COS(RADIANS(O992-45)))</f>
        <v>-0.98685571640680725</v>
      </c>
      <c r="AS992" s="73">
        <f>(T992*T993)*(1-COS(RADIANS(O992-45)))-T994*(SIN(RADIANS(O992-45)))</f>
        <v>-0.16160382110336138</v>
      </c>
      <c r="AT992" s="73">
        <f>(T992*T994)*(1-COS(RADIANS(O992-45)))+T993*(SIN(RADIANS(O992-45)))</f>
        <v>0</v>
      </c>
      <c r="AU992" s="10"/>
      <c r="AV992">
        <f t="array" ref="AV992:AV994">MMULT(AR992:AT994,S992:S994)</f>
        <v>-0.98685571640680725</v>
      </c>
      <c r="AW992" s="1">
        <f t="array" ref="AW992:AW994">MMULT(AC992:AE994,AV992:AV994)</f>
        <v>-0.98836319651110893</v>
      </c>
      <c r="BV992" s="1"/>
      <c r="BZ992" s="5" t="s">
        <v>4</v>
      </c>
      <c r="CA992" s="6" t="s">
        <v>5</v>
      </c>
      <c r="CB992" s="7" t="s">
        <v>6</v>
      </c>
      <c r="CC992" s="8" t="s">
        <v>1</v>
      </c>
      <c r="CD992">
        <v>7</v>
      </c>
      <c r="CE992" s="9" t="s">
        <v>7</v>
      </c>
      <c r="CG992" s="90" t="s">
        <v>157</v>
      </c>
      <c r="CH992" s="61">
        <f>CE993-((CH994-CE993)/(EY992-CW992))*CW992</f>
        <v>-5.8208934435060478</v>
      </c>
      <c r="CI992" s="10"/>
      <c r="CK992" s="5" t="s">
        <v>4</v>
      </c>
      <c r="CL992" s="6" t="s">
        <v>5</v>
      </c>
      <c r="CM992" s="7" t="s">
        <v>6</v>
      </c>
      <c r="CN992" s="8" t="s">
        <v>1</v>
      </c>
      <c r="CO992" s="10"/>
      <c r="CP992">
        <f t="shared" ref="CP992:CQ994" si="1499">BZ993</f>
        <v>0.93180266183863136</v>
      </c>
      <c r="CQ992">
        <f t="shared" si="1499"/>
        <v>-0.87956522186239505</v>
      </c>
      <c r="CR992">
        <f>CI996</f>
        <v>0</v>
      </c>
      <c r="CS992">
        <f>CL996</f>
        <v>0</v>
      </c>
      <c r="CU992" s="17">
        <f>CU896</f>
        <v>20</v>
      </c>
      <c r="CV992" s="17">
        <f>CV896</f>
        <v>30</v>
      </c>
      <c r="CW992" s="31">
        <f>CH899</f>
        <v>176.7612054441409</v>
      </c>
      <c r="CY992" s="61">
        <f t="array" ref="CY992:CY994">MMULT(DQ992:DS994,DO992:DO994)</f>
        <v>-0.49960430686759599</v>
      </c>
      <c r="CZ992" s="13"/>
      <c r="DA992" s="17">
        <v>1</v>
      </c>
      <c r="DB992">
        <v>0</v>
      </c>
      <c r="DD992" s="73">
        <f>(DB992^2)*(1-COS(RADIANS(CW992+45)))+(COS(RADIANS(CW992+45)))</f>
        <v>-0.7459271330559214</v>
      </c>
      <c r="DE992" s="73">
        <f>(DB992*DB993)*(1-COS(RADIANS(CW992+45)))-DB994*(SIN(RADIANS(CW992+45)))</f>
        <v>0.66602756111963846</v>
      </c>
      <c r="DF992" s="73">
        <f>(DB992*DB994)*(1-COS(RADIANS(CW992+45)))+DB993*(SIN(RADIANS(CW992+45)))</f>
        <v>0</v>
      </c>
      <c r="DG992" s="10"/>
      <c r="DH992">
        <f t="array" ref="DH992:DH994">MMULT(DD992:DF994,DA992:DA994)</f>
        <v>-0.7459271330559214</v>
      </c>
      <c r="DI992" s="23">
        <f>COS(RADIANS('[1]Biaxial Input'!$F$21))</f>
        <v>-0.9975640502598242</v>
      </c>
      <c r="DK992" s="30">
        <f>(DI992^2)*(1-COS(RADIANS(CV992)))+(COS(RADIANS(CV992)))</f>
        <v>0.99934808421962718</v>
      </c>
      <c r="DL992" s="30">
        <f>(DI992*DI993)*(1-COS(RADIANS(CV992)))-DI994*(SIN(RADIANS(CV992)))</f>
        <v>-9.3228300025961861E-3</v>
      </c>
      <c r="DM992" s="30">
        <f>(DI992*DI994)*(1-COS(RADIANS(CV992)))+DI993*(SIN(RADIANS(CV992)))</f>
        <v>3.4878236872062755E-2</v>
      </c>
      <c r="DO992">
        <f t="array" ref="DO992:DO994">MMULT(DK992:DM994,DH992:DH994)</f>
        <v>-0.7392315896575119</v>
      </c>
      <c r="DQ992" s="28">
        <f>(DB992^2)*(1-COS(RADIANS(CU992)))+(COS(RADIANS(CU992)))</f>
        <v>0.93969262078590843</v>
      </c>
      <c r="DR992" s="28">
        <f>(DB992*DB993)*(1-COS(RADIANS(CU992)))-DB994*(SIN(RADIANS(CU992)))</f>
        <v>-0.34202014332566871</v>
      </c>
      <c r="DS992" s="28">
        <f>(DB992*DB994)*(1-COS(RADIANS(CU992)))+DB993*(SIN(RADIANS(CU992)))</f>
        <v>0</v>
      </c>
      <c r="DU992" s="61">
        <f t="array" ref="DU992:DU994">MMULT(DQ992:DS994,EE992:EE994)</f>
        <v>-0.85522017549804241</v>
      </c>
      <c r="DV992" s="13"/>
      <c r="DW992" s="17">
        <v>1</v>
      </c>
      <c r="DX992">
        <v>0</v>
      </c>
      <c r="DZ992" s="73">
        <f>(DB992^2)*(1-COS(RADIANS(CW992-45)))+(COS(RADIANS(CW992-45)))</f>
        <v>-0.66602756111963857</v>
      </c>
      <c r="EA992" s="73">
        <f>(DB992*DB993)*(1-COS(RADIANS(CW992-45)))-DB994*(SIN(RADIANS(CW992-45)))</f>
        <v>-0.74592713305592129</v>
      </c>
      <c r="EB992" s="73">
        <f>(DB992*DB994)*(1-COS(RADIANS(CW992-45)))+DB993*(SIN(RADIANS(CW992-45)))</f>
        <v>0</v>
      </c>
      <c r="EC992" s="10"/>
      <c r="ED992">
        <f t="array" ref="ED992:ED994">MMULT(DZ992:EB994,DA992:DA994)</f>
        <v>-0.66602756111963857</v>
      </c>
      <c r="EE992" s="1">
        <f t="array" ref="EE992:EE994">MMULT(DK992:DM994,ED992:ED994)</f>
        <v>-0.67254751909818578</v>
      </c>
      <c r="EG992">
        <f>CY992+DU992</f>
        <v>-1.3548244823656383</v>
      </c>
      <c r="EH992">
        <f>EG992/(SQRT(EG992^2+EG993^2+EG994^2))</f>
        <v>-0.95800557879829684</v>
      </c>
      <c r="EJ992">
        <f>Q992+AM992</f>
        <v>0.40821968606745218</v>
      </c>
      <c r="EK992">
        <f>EJ992/(SQRT(EJ992^2+EJ993^2+EJ994^2))</f>
        <v>0.28865490823213913</v>
      </c>
      <c r="EM992" s="23">
        <f>CY993*DU994-CY994*DU993</f>
        <v>0.1378186779084995</v>
      </c>
      <c r="EO992" s="15">
        <v>7</v>
      </c>
      <c r="EP992" s="9" t="s">
        <v>7</v>
      </c>
      <c r="EW992" s="17">
        <f>CU992</f>
        <v>20</v>
      </c>
      <c r="EX992" s="17">
        <f>CV992</f>
        <v>30</v>
      </c>
      <c r="EY992" s="31">
        <f>1+CW992</f>
        <v>177.7612054441409</v>
      </c>
      <c r="EZ992" s="10"/>
      <c r="FA992" s="61">
        <f t="array" ref="FA992:FA994">MMULT(FS992:FU994,FQ992:FQ994)</f>
        <v>-0.48460256461561557</v>
      </c>
      <c r="FB992" s="13">
        <f>BW993</f>
        <v>0</v>
      </c>
      <c r="FC992" s="17">
        <v>1</v>
      </c>
      <c r="FD992">
        <v>0</v>
      </c>
      <c r="FF992" s="73">
        <f>(FD992^2)*(1-COS(RADIANS(EY992+45)))+(COS(RADIANS(EY992+45)))</f>
        <v>-0.73418974104548529</v>
      </c>
      <c r="FG992" s="73">
        <f>(FD992*FD993)*(1-COS(RADIANS(EY992+45)))-FD994*(SIN(RADIANS(EY992+45)))</f>
        <v>0.67894434539479254</v>
      </c>
      <c r="FH992" s="73">
        <f>(FD992*FD994)*(1-COS(RADIANS(EY992+45)))+FD993*(SIN(RADIANS(EY992+45)))</f>
        <v>0</v>
      </c>
      <c r="FI992" s="10"/>
      <c r="FJ992">
        <f t="array" ref="FJ992:FJ994">MMULT(FF992:FH994,FC992:FC994)</f>
        <v>-0.73418974104548529</v>
      </c>
      <c r="FK992" s="23">
        <f>COS(RADIANS(176))</f>
        <v>-0.9975640502598242</v>
      </c>
      <c r="FM992" s="30">
        <f>(FK992^2)*(1-COS(RADIANS(EX992)))+(COS(RADIANS(EX992)))</f>
        <v>0.99934808421962718</v>
      </c>
      <c r="FN992" s="30">
        <f>(FK992*FK993)*(1-COS(RADIANS(EX992)))-FK994*(SIN(RADIANS(EX992)))</f>
        <v>-9.3228300025961861E-3</v>
      </c>
      <c r="FO992" s="30">
        <f>(FK992*FK994)*(1-COS(RADIANS(EX992)))+FK993*(SIN(RADIANS(EX992)))</f>
        <v>3.4878236872062755E-2</v>
      </c>
      <c r="FQ992">
        <f t="array" ref="FQ992:FQ994">MMULT(FM992:FO994,FJ992:FJ994)</f>
        <v>-0.72738142845417031</v>
      </c>
      <c r="FS992" s="28">
        <f>(FD992^2)*(1-COS(RADIANS(EW992)))+(COS(RADIANS(EW992)))</f>
        <v>0.93969262078590843</v>
      </c>
      <c r="FT992" s="28">
        <f>(FD992*FD993)*(1-COS(RADIANS(EW992)))-FD994*(SIN(RADIANS(EW992)))</f>
        <v>-0.34202014332566871</v>
      </c>
      <c r="FU992" s="28">
        <f>(FD992*FD994)*(1-COS(RADIANS(EW992)))+FD993*(SIN(RADIANS(EW992)))</f>
        <v>0</v>
      </c>
      <c r="FW992" s="61">
        <f t="array" ref="FW992:FW994">MMULT(FS992:FU994,GG992:GG994)</f>
        <v>-0.86380921874423267</v>
      </c>
      <c r="FX992" s="13">
        <f>BX993</f>
        <v>0</v>
      </c>
      <c r="FY992" s="17">
        <v>1</v>
      </c>
      <c r="FZ992">
        <v>0</v>
      </c>
      <c r="GB992" s="73">
        <f>(FD992^2)*(1-COS(RADIANS(EY992-45)))+(COS(RADIANS(EY992-45)))</f>
        <v>-0.67894434539479254</v>
      </c>
      <c r="GC992" s="73">
        <f>(FD992*FD993)*(1-COS(RADIANS(EY992-45)))-FD994*(SIN(RADIANS(EY992-45)))</f>
        <v>-0.73418974104548518</v>
      </c>
      <c r="GD992" s="73">
        <f>(FD992*FD994)*(1-COS(RADIANS(EY992-45)))+FD993*(SIN(RADIANS(EY992-45)))</f>
        <v>0</v>
      </c>
      <c r="GE992" s="10"/>
      <c r="GF992">
        <f t="array" ref="GF992:GF994">MMULT(GB992:GD994,FC992:FC994)</f>
        <v>-0.67894434539479254</v>
      </c>
      <c r="GG992" s="1">
        <f t="array" ref="GG992:GG994">MMULT(FM992:FO994,GF992:GF994)</f>
        <v>-0.685346457007452</v>
      </c>
      <c r="GI992">
        <f>FA992+FW992</f>
        <v>-1.3484117833598481</v>
      </c>
      <c r="GJ992">
        <f>GI992/(SQRT(GI992^2+GI993^2+GI994^2))</f>
        <v>-0.95347111584559441</v>
      </c>
      <c r="GL992" t="e">
        <f>CH993+DC992</f>
        <v>#VALUE!</v>
      </c>
      <c r="GM992" t="e">
        <f>GL992/(SQRT(GL992^2+GL993^2+GL994^2))</f>
        <v>#VALUE!</v>
      </c>
      <c r="GO992" s="27">
        <f>FA993*FW994-FA994*FW993</f>
        <v>0.13781867790849947</v>
      </c>
    </row>
    <row r="993" spans="4:197" x14ac:dyDescent="0.2">
      <c r="D993" t="s">
        <v>8</v>
      </c>
      <c r="E993" s="5">
        <f t="shared" ref="E993:F995" si="1500">E988</f>
        <v>0.93175726557760197</v>
      </c>
      <c r="F993" s="6">
        <f t="shared" si="1500"/>
        <v>-0.87962380347161251</v>
      </c>
      <c r="G993" s="7">
        <f>Q992</f>
        <v>0.7177653940960772</v>
      </c>
      <c r="H993" s="8">
        <f>AM992</f>
        <v>-0.30954570802862502</v>
      </c>
      <c r="J993" s="9">
        <f>((SUMPRODUCT(G993:G995,E993:E995))*(SUMPRODUCT(G993:(G995),F993:F995)))-((SUMPRODUCT(H993:H995,E993:E995))*(SUMPRODUCT(H993:H995,F993:F995)))</f>
        <v>-2.1975728783341086E-4</v>
      </c>
      <c r="Q993" s="61">
        <v>-0.27415739859340627</v>
      </c>
      <c r="S993" s="17">
        <v>0</v>
      </c>
      <c r="T993">
        <v>0</v>
      </c>
      <c r="V993" s="73">
        <f>(T992*T993)*(1-COS(RADIANS(O992+45)))+T994*(SIN(RADIANS(O992+45)))</f>
        <v>-0.98685571640680736</v>
      </c>
      <c r="W993" s="73">
        <f>(T993^2)*(1-COS(RADIANS(O992+45)))+(COS(RADIANS(O992+45)))</f>
        <v>-0.161603821103361</v>
      </c>
      <c r="X993" s="73">
        <f>(T993*T994)*(1-COS(RADIANS(O992+45)))-T992*(SIN(RADIANS(O992+45)))</f>
        <v>0</v>
      </c>
      <c r="Y993" s="10"/>
      <c r="Z993">
        <v>-0.98685571640680736</v>
      </c>
      <c r="AA993" s="23">
        <f>SIN(RADIANS('[1]Biaxial Input'!$F$21))*(COS(RADIANS(0)))</f>
        <v>6.9756473744125524E-2</v>
      </c>
      <c r="AC993" s="30">
        <f>(AA992*AA993)*(1-COS(RADIANS(N992)))+AA994*(SIN(RADIANS(N992)))</f>
        <v>-1.6280160168985456E-2</v>
      </c>
      <c r="AD993" s="30">
        <f>(AA993^2)*(1-COS(RADIANS(N992)))+(COS(RADIANS(N992)))</f>
        <v>0.7671828628175249</v>
      </c>
      <c r="AE993" s="30">
        <f>(AA993*AA994)*(1-COS(RADIANS(N992)))-AA992*(SIN(RADIANS(N992)))</f>
        <v>0.64122181137573508</v>
      </c>
      <c r="AG993">
        <v>-0.75446785760933111</v>
      </c>
      <c r="AI993" s="28">
        <f>(T992*T993)*(1-COS(RADIANS(M992)))+T994*(SIN(RADIANS(M992)))</f>
        <v>0.98480775301220802</v>
      </c>
      <c r="AJ993" s="28">
        <f>(T993^2)*(1-COS(RADIANS(M992)))+(COS(RADIANS(M992)))</f>
        <v>0.17364817766693041</v>
      </c>
      <c r="AK993" s="28">
        <f>(T993*T994)*(1-COS(RADIANS(M992)))-T992*(SIN(RADIANS(M992)))</f>
        <v>0</v>
      </c>
      <c r="AM993" s="61">
        <v>-0.94902903185788856</v>
      </c>
      <c r="AO993" s="17">
        <v>0</v>
      </c>
      <c r="AP993">
        <v>0</v>
      </c>
      <c r="AR993" s="73">
        <f>(T992*T993)*(1-COS(RADIANS(O992-45)))+T994*(SIN(RADIANS(O992-45)))</f>
        <v>0.16160382110336138</v>
      </c>
      <c r="AS993" s="73">
        <f>(T993^2)*(1-COS(RADIANS(O992-45)))+(COS(RADIANS(O992-45)))</f>
        <v>-0.98685571640680725</v>
      </c>
      <c r="AT993" s="73">
        <f>(T993*T994)*(1-COS(RADIANS(O992-45)))-T992*(SIN(RADIANS(O992-45)))</f>
        <v>0</v>
      </c>
      <c r="AU993" s="10"/>
      <c r="AV993">
        <v>0.16160382110336138</v>
      </c>
      <c r="AW993" s="1">
        <v>0.14004585124310964</v>
      </c>
      <c r="BV993" s="1"/>
      <c r="BY993" t="s">
        <v>8</v>
      </c>
      <c r="BZ993" s="5">
        <f t="shared" ref="BZ993:CA995" si="1501">BZ988</f>
        <v>0.93180266183863136</v>
      </c>
      <c r="CA993" s="6">
        <f t="shared" si="1501"/>
        <v>-0.87956522186239505</v>
      </c>
      <c r="CB993" s="7">
        <f>CY992</f>
        <v>-0.49960430686759599</v>
      </c>
      <c r="CC993" s="8">
        <f>DU992</f>
        <v>-0.85522017549804241</v>
      </c>
      <c r="CE993" s="9">
        <f>((SUMPRODUCT(CB993:CB995,BZ993:BZ995))*(SUMPRODUCT(CB993:(CB995),CA993:CA995)))-((SUMPRODUCT(CC993:CC995,BZ993:BZ995))*(SUMPRODUCT(CC993:CC995,CA993:CA995)))</f>
        <v>0</v>
      </c>
      <c r="CG993">
        <v>1</v>
      </c>
      <c r="CH993" t="s">
        <v>161</v>
      </c>
      <c r="CI993" s="67"/>
      <c r="CJ993" s="1" t="s">
        <v>8</v>
      </c>
      <c r="CK993" s="5">
        <f t="shared" ref="CK993:CL995" si="1502">BZ993</f>
        <v>0.93180266183863136</v>
      </c>
      <c r="CL993" s="6">
        <f t="shared" si="1502"/>
        <v>-0.87956522186239505</v>
      </c>
      <c r="CM993" s="7">
        <f>FA992</f>
        <v>-0.48460256461561557</v>
      </c>
      <c r="CN993" s="8">
        <f>FW992</f>
        <v>-0.86380921874423267</v>
      </c>
      <c r="CO993" s="10"/>
      <c r="CP993">
        <f t="shared" si="1499"/>
        <v>0.3492962422733713</v>
      </c>
      <c r="CQ993">
        <f t="shared" si="1499"/>
        <v>-0.34518112468713447</v>
      </c>
      <c r="CR993">
        <f>CJ996</f>
        <v>0</v>
      </c>
      <c r="CS993">
        <f>CM996</f>
        <v>0</v>
      </c>
      <c r="CW993" s="28"/>
      <c r="CY993" s="61">
        <v>-0.78871702279918932</v>
      </c>
      <c r="DA993" s="17">
        <v>0</v>
      </c>
      <c r="DB993">
        <v>0</v>
      </c>
      <c r="DD993" s="73">
        <f>(DB992*DB993)*(1-COS(RADIANS(CW992+45)))+DB994*(SIN(RADIANS(CW992+45)))</f>
        <v>-0.66602756111963846</v>
      </c>
      <c r="DE993" s="73">
        <f>(DB993^2)*(1-COS(RADIANS(CW992+45)))+(COS(RADIANS(CW992+45)))</f>
        <v>-0.7459271330559214</v>
      </c>
      <c r="DF993" s="73">
        <f>(DB993*DB994)*(1-COS(RADIANS(CW992+45)))-DB992*(SIN(RADIANS(CW992+45)))</f>
        <v>0</v>
      </c>
      <c r="DG993" s="10"/>
      <c r="DH993">
        <v>-0.66602756111963846</v>
      </c>
      <c r="DI993" s="23">
        <f>SIN(RADIANS('[1]Biaxial Input'!$F$21))*(COS(RADIANS(0)))</f>
        <v>6.9756473744125524E-2</v>
      </c>
      <c r="DK993" s="30">
        <f>(DI992*DI993)*(1-COS(RADIANS(CV992)))+DI994*(SIN(RADIANS(CV992)))</f>
        <v>-9.3228300025961861E-3</v>
      </c>
      <c r="DL993" s="30">
        <f>(DI993^2)*(1-COS(RADIANS(CV992)))+(COS(RADIANS(CV992)))</f>
        <v>0.86667731956481153</v>
      </c>
      <c r="DM993" s="30">
        <f>(DI993*DI994)*(1-COS(RADIANS(CV992)))-DI992*(SIN(RADIANS(CV992)))</f>
        <v>0.49878202512991204</v>
      </c>
      <c r="DO993">
        <v>-0.57027682957165271</v>
      </c>
      <c r="DQ993" s="28">
        <f>(DB992*DB993)*(1-COS(RADIANS(CU992)))+DB994*(SIN(RADIANS(CU992)))</f>
        <v>0.34202014332566871</v>
      </c>
      <c r="DR993" s="28">
        <f>(DB993^2)*(1-COS(RADIANS(CU992)))+(COS(RADIANS(CU992)))</f>
        <v>0.93969262078590843</v>
      </c>
      <c r="DS993" s="28">
        <f>(DB993*DB994)*(1-COS(RADIANS(CU992)))-DB992*(SIN(RADIANS(CU992)))</f>
        <v>0</v>
      </c>
      <c r="DU993" s="61">
        <v>0.38330072518484737</v>
      </c>
      <c r="DW993" s="17">
        <v>0</v>
      </c>
      <c r="DX993">
        <v>0</v>
      </c>
      <c r="DZ993" s="73">
        <f>(DB992*DB993)*(1-COS(RADIANS(CW992-45)))+DB994*(SIN(RADIANS(CW992-45)))</f>
        <v>0.74592713305592129</v>
      </c>
      <c r="EA993" s="73">
        <f>(DB993^2)*(1-COS(RADIANS(CW992-45)))+(COS(RADIANS(CW992-45)))</f>
        <v>-0.66602756111963857</v>
      </c>
      <c r="EB993" s="73">
        <f>(DB993*DB994)*(1-COS(RADIANS(CW992-45)))-DB992*(SIN(RADIANS(CW992-45)))</f>
        <v>0</v>
      </c>
      <c r="EC993" s="10"/>
      <c r="ED993">
        <v>0.74592713305592129</v>
      </c>
      <c r="EE993" s="1">
        <v>0.65268738999693243</v>
      </c>
      <c r="EG993">
        <f>CY993+DU993</f>
        <v>-0.40541629761434195</v>
      </c>
      <c r="EH993">
        <f>EG993/(SQRT(EG992^2+EG993^2+EG994^2))</f>
        <v>-0.28667261324664473</v>
      </c>
      <c r="EJ993">
        <f>Q993+AM993</f>
        <v>-1.2231864304512947</v>
      </c>
      <c r="EK993">
        <f>EJ993/(SQRT(EJ992^2+EJ993^2+EJ994^2))</f>
        <v>-0.8649234196274781</v>
      </c>
      <c r="EM993" s="23">
        <f>CY994*DU992-CY992*DU994</f>
        <v>-0.48063084796915945</v>
      </c>
      <c r="EP993" s="9">
        <f>((SUMPRODUCT(CM993:CM995,BZ993:BZ995))*(SUMPRODUCT(CM993:CM995,CA993:CA995)))-((SUMPRODUCT(CN993:CN995,BZ993:BZ995))*(SUMPRODUCT(CN993:CN995,CA993:CA995)))</f>
        <v>3.2930831337567079E-2</v>
      </c>
      <c r="EY993" s="28"/>
      <c r="EZ993" s="10"/>
      <c r="FA993" s="61">
        <v>-0.79528641742001172</v>
      </c>
      <c r="FB993" s="13">
        <f>BW994</f>
        <v>0</v>
      </c>
      <c r="FC993" s="17">
        <v>0</v>
      </c>
      <c r="FD993">
        <v>0</v>
      </c>
      <c r="FF993" s="73">
        <f>(FD992*FD993)*(1-COS(RADIANS(EY992+45)))+FD994*(SIN(RADIANS(EY992+45)))</f>
        <v>-0.67894434539479254</v>
      </c>
      <c r="FG993" s="73">
        <f>(FD993^2)*(1-COS(RADIANS(EY992+45)))+(COS(RADIANS(EY992+45)))</f>
        <v>-0.73418974104548529</v>
      </c>
      <c r="FH993" s="73">
        <f>(FD993*FD994)*(1-COS(RADIANS(EY992+45)))-FD992*(SIN(RADIANS(EY992+45)))</f>
        <v>0</v>
      </c>
      <c r="FI993" s="10"/>
      <c r="FJ993">
        <v>-0.67894434539479254</v>
      </c>
      <c r="FK993" s="23">
        <f>SIN(RADIANS(176))*(COS(RADIANS(0)))</f>
        <v>6.9756473744125524E-2</v>
      </c>
      <c r="FM993" s="30">
        <f>(FK992*FK993)*(1-COS(RADIANS(EX992)))+FK994*(SIN(RADIANS(EX992)))</f>
        <v>-9.3228300025961861E-3</v>
      </c>
      <c r="FN993" s="30">
        <f>(FK993^2)*(1-COS(RADIANS(EX992)))+(COS(RADIANS(EX992)))</f>
        <v>0.86667731956481153</v>
      </c>
      <c r="FO993" s="30">
        <f>(FK993*FK994)*(1-COS(RADIANS(EX992)))-FK992*(SIN(RADIANS(EX992)))</f>
        <v>0.49878202512991204</v>
      </c>
      <c r="FQ993">
        <v>-0.58158093925502719</v>
      </c>
      <c r="FS993" s="28">
        <f>(FD992*FD993)*(1-COS(RADIANS(EW992)))+FD994*(SIN(RADIANS(EW992)))</f>
        <v>0.34202014332566871</v>
      </c>
      <c r="FT993" s="28">
        <f>(FD993^2)*(1-COS(RADIANS(EW992)))+(COS(RADIANS(EW992)))</f>
        <v>0.93969262078590843</v>
      </c>
      <c r="FU993" s="28">
        <f>(FD993*FD994)*(1-COS(RADIANS(EW992)))-FD992*(SIN(RADIANS(EW992)))</f>
        <v>0</v>
      </c>
      <c r="FW993" s="61">
        <v>0.36947733658194748</v>
      </c>
      <c r="FX993" s="13">
        <f>BX994</f>
        <v>0</v>
      </c>
      <c r="FY993" s="17">
        <v>0</v>
      </c>
      <c r="FZ993">
        <v>0</v>
      </c>
      <c r="GB993" s="73">
        <f>(FD992*FD993)*(1-COS(RADIANS(EY992-45)))+FD994*(SIN(RADIANS(EY992-45)))</f>
        <v>0.73418974104548518</v>
      </c>
      <c r="GC993" s="73">
        <f>(FD993^2)*(1-COS(RADIANS(EY992-45)))+(COS(RADIANS(EY992-45)))</f>
        <v>-0.67894434539479254</v>
      </c>
      <c r="GD993" s="73">
        <f>(FD993*FD994)*(1-COS(RADIANS(EY992-45)))-FD992*(SIN(RADIANS(EY992-45)))</f>
        <v>0</v>
      </c>
      <c r="GE993" s="10"/>
      <c r="GF993">
        <v>0.73418974104548518</v>
      </c>
      <c r="GG993" s="1">
        <v>0.64263527953462374</v>
      </c>
      <c r="GI993">
        <f>FA993+FW993</f>
        <v>-0.42580908083806424</v>
      </c>
      <c r="GJ993">
        <f>GI993/(SQRT(GI992^2+GI993^2+GI994^2))</f>
        <v>-0.30109248855140597</v>
      </c>
      <c r="GL993">
        <f>CH994+DC993</f>
        <v>3.2930831337567079E-2</v>
      </c>
      <c r="GM993" t="e">
        <f>GL993/(SQRT(GL992^2+GL993^2+GL994^2))</f>
        <v>#VALUE!</v>
      </c>
      <c r="GO993" s="27">
        <f>FA994*FW992-FA992*FW994</f>
        <v>-0.48063084796915945</v>
      </c>
    </row>
    <row r="994" spans="4:197" x14ac:dyDescent="0.2">
      <c r="D994" t="s">
        <v>9</v>
      </c>
      <c r="E994" s="5">
        <f t="shared" si="1500"/>
        <v>0.34942631596765805</v>
      </c>
      <c r="F994" s="6">
        <f t="shared" si="1500"/>
        <v>-0.3450538979128393</v>
      </c>
      <c r="G994" s="7">
        <f t="shared" ref="G994:G995" si="1503">Q993</f>
        <v>-0.27415739859340627</v>
      </c>
      <c r="H994" s="8">
        <f t="shared" ref="H994:H995" si="1504">AM993</f>
        <v>-0.94902903185788856</v>
      </c>
      <c r="J994" s="10"/>
      <c r="Q994" s="61">
        <v>0.64003949865191823</v>
      </c>
      <c r="S994" s="17">
        <v>0</v>
      </c>
      <c r="T994">
        <v>1</v>
      </c>
      <c r="V994" s="73">
        <f>(T992*T994)*(1-COS(RADIANS(O992+45)))-T993*(SIN(RADIANS(O992+45)))</f>
        <v>0</v>
      </c>
      <c r="W994" s="73">
        <f>(T993*T994)*(1-COS(RADIANS(O992+45)))+T992*(SIN(RADIANS(O992+45)))</f>
        <v>0</v>
      </c>
      <c r="X994" s="73">
        <f>(T994^2)*(1-COS(RADIANS(O992+45)))+(COS(RADIANS(O992+45)))</f>
        <v>1</v>
      </c>
      <c r="Y994" s="10"/>
      <c r="Z994">
        <v>0</v>
      </c>
      <c r="AA994" s="23">
        <f>SIN(RADIANS('[1]Biaxial Input'!$F$21))*SIN(RADIANS(0))</f>
        <v>0</v>
      </c>
      <c r="AC994" s="30">
        <f>(AA992*AA994)*(1-COS(RADIANS(N992)))-AA993*(SIN(RADIANS(N992)))</f>
        <v>-4.4838597018148282E-2</v>
      </c>
      <c r="AD994" s="30">
        <f>(AA993*AA994)*(1-COS(RADIANS(N992)))+AA992*(SIN(RADIANS(N992)))</f>
        <v>-0.64122181137573508</v>
      </c>
      <c r="AE994" s="30">
        <f>(AA994^2)*(1-COS(RADIANS(N992)))+(COS(RADIANS(N992)))</f>
        <v>0.76604444311897801</v>
      </c>
      <c r="AG994">
        <v>0.64003949865191823</v>
      </c>
      <c r="AI994" s="28">
        <f>(T992*T994)*(1-COS(RADIANS(M992)))-T993*(SIN(RADIANS(M992)))</f>
        <v>0</v>
      </c>
      <c r="AJ994" s="28">
        <f>(T993*T994)*(1-COS(RADIANS(M992)))+T992*(SIN(RADIANS(M992)))</f>
        <v>0</v>
      </c>
      <c r="AK994" s="28">
        <f>(T994^2)*(1-COS(RADIANS(M992)))+(COS(RADIANS(M992)))</f>
        <v>1</v>
      </c>
      <c r="AM994" s="61">
        <v>-5.9374669110116775E-2</v>
      </c>
      <c r="AO994" s="17">
        <v>0</v>
      </c>
      <c r="AP994">
        <v>1</v>
      </c>
      <c r="AR994" s="73">
        <f>(T992*T992)*(1-COS(RADIANS(O992-45)))-T992*(SIN(RADIANS(O992-45)))</f>
        <v>0</v>
      </c>
      <c r="AS994" s="73">
        <f>(T993*T994)*(1-COS(RADIANS(O992-45)))+T992*(SIN(RADIANS(O992-45)))</f>
        <v>0</v>
      </c>
      <c r="AT994" s="73">
        <f>(T994^2)*(1-COS(RADIANS(O992-45)))+(COS(RADIANS(O992-45)))</f>
        <v>1</v>
      </c>
      <c r="AU994" s="10"/>
      <c r="AV994">
        <v>0</v>
      </c>
      <c r="AW994" s="1">
        <v>-5.9374669110116775E-2</v>
      </c>
      <c r="BV994" s="1"/>
      <c r="BY994" t="s">
        <v>9</v>
      </c>
      <c r="BZ994" s="5">
        <f t="shared" si="1501"/>
        <v>0.3492962422733713</v>
      </c>
      <c r="CA994" s="6">
        <f t="shared" si="1501"/>
        <v>-0.34518112468713447</v>
      </c>
      <c r="CB994" s="7">
        <f>CY993</f>
        <v>-0.78871702279918932</v>
      </c>
      <c r="CC994" s="8">
        <f>DU993</f>
        <v>0.38330072518484737</v>
      </c>
      <c r="CE994" s="10"/>
      <c r="CH994">
        <f>((SUMPRODUCT(CM993:CM995,CK993:CK995))*(SUMPRODUCT(CM993:CM995,CL993:CL995)))-((SUMPRODUCT(CN993:CN995,CK993:CK995))*(SUMPRODUCT(CN993:CN995,CL993:CL995)))</f>
        <v>3.2930831337567079E-2</v>
      </c>
      <c r="CI994" s="67"/>
      <c r="CJ994" s="10" t="s">
        <v>9</v>
      </c>
      <c r="CK994" s="5">
        <f t="shared" si="1502"/>
        <v>0.3492962422733713</v>
      </c>
      <c r="CL994" s="6">
        <f t="shared" si="1502"/>
        <v>-0.34518112468713447</v>
      </c>
      <c r="CM994" s="7">
        <f>FA993</f>
        <v>-0.79528641742001172</v>
      </c>
      <c r="CN994" s="8">
        <f>FW993</f>
        <v>0.36947733658194748</v>
      </c>
      <c r="CP994">
        <f t="shared" si="1499"/>
        <v>-9.8670839279614439E-2</v>
      </c>
      <c r="CQ994">
        <f t="shared" si="1499"/>
        <v>-0.32743703463395935</v>
      </c>
      <c r="CR994">
        <f>CK996</f>
        <v>0</v>
      </c>
      <c r="CS994">
        <f>CN996</f>
        <v>0</v>
      </c>
      <c r="CW994" s="28"/>
      <c r="CY994" s="61">
        <v>0.35821919896361265</v>
      </c>
      <c r="DA994" s="17">
        <v>0</v>
      </c>
      <c r="DB994">
        <v>1</v>
      </c>
      <c r="DD994" s="73">
        <f>(DB992*DB994)*(1-COS(RADIANS(CW992+45)))-DB993*(SIN(RADIANS(CW992+45)))</f>
        <v>0</v>
      </c>
      <c r="DE994" s="73">
        <f>(DB993*DB994)*(1-COS(RADIANS(CW992+45)))+DB992*(SIN(RADIANS(CW992+45)))</f>
        <v>0</v>
      </c>
      <c r="DF994" s="73">
        <f>(DB994^2)*(1-COS(RADIANS(CW992+45)))+(COS(RADIANS(CW992+45)))</f>
        <v>1</v>
      </c>
      <c r="DG994" s="10"/>
      <c r="DH994">
        <v>0</v>
      </c>
      <c r="DI994" s="23">
        <f>SIN(RADIANS('[1]Biaxial Input'!$F$21))*SIN(RADIANS(0))</f>
        <v>0</v>
      </c>
      <c r="DK994" s="30">
        <f>(DI992*DI994)*(1-COS(RADIANS(CV992)))-DI993*(SIN(RADIANS(CV992)))</f>
        <v>-3.4878236872062755E-2</v>
      </c>
      <c r="DL994" s="30">
        <f>(DI993*DI994)*(1-COS(RADIANS(CV992)))+DI992*(SIN(RADIANS(CV992)))</f>
        <v>-0.49878202512991204</v>
      </c>
      <c r="DM994" s="30">
        <f>(DI994^2)*(1-COS(RADIANS(CV992)))+(COS(RADIANS(CV992)))</f>
        <v>0.86602540378443871</v>
      </c>
      <c r="DO994">
        <v>0.35821919896361265</v>
      </c>
      <c r="DQ994" s="28">
        <f>(DB992*DB994)*(1-COS(RADIANS(CU992)))-DB993*(SIN(RADIANS(CU992)))</f>
        <v>0</v>
      </c>
      <c r="DR994" s="28">
        <f>(DB993*DB994)*(1-COS(RADIANS(CU992)))+DB992*(SIN(RADIANS(CU992)))</f>
        <v>0</v>
      </c>
      <c r="DS994" s="28">
        <f>(DB994^2)*(1-COS(RADIANS(CU992)))+(COS(RADIANS(CU992)))</f>
        <v>1</v>
      </c>
      <c r="DU994" s="61">
        <v>-0.34882517898492876</v>
      </c>
      <c r="DW994" s="17">
        <v>0</v>
      </c>
      <c r="DX994">
        <v>1</v>
      </c>
      <c r="DZ994" s="73">
        <f>(DB992*DB992)*(1-COS(RADIANS(CW992-45)))-DB992*(SIN(RADIANS(CW992-45)))</f>
        <v>0</v>
      </c>
      <c r="EA994" s="73">
        <f>(DB993*DB994)*(1-COS(RADIANS(CW992-45)))+DB992*(SIN(RADIANS(CW992-45)))</f>
        <v>0</v>
      </c>
      <c r="EB994" s="73">
        <f>(DB994^2)*(1-COS(RADIANS(CW992-45)))+(COS(RADIANS(CW992-45)))</f>
        <v>0.99999999999999989</v>
      </c>
      <c r="EC994" s="10"/>
      <c r="ED994">
        <v>0</v>
      </c>
      <c r="EE994" s="1">
        <v>-0.34882517898492876</v>
      </c>
      <c r="EG994">
        <f>CY994+DU994</f>
        <v>9.3940199786838874E-3</v>
      </c>
      <c r="EH994">
        <f>EG994/(SQRT(EG992^2+EG993^2+EG994^2))</f>
        <v>6.6425752295292831E-3</v>
      </c>
      <c r="EJ994">
        <f>Q994+AM994</f>
        <v>0.58066482954180143</v>
      </c>
      <c r="EK994">
        <f>EJ994/(SQRT(EJ992^2+EJ993^2+EJ994^2))</f>
        <v>0.41059203856553866</v>
      </c>
      <c r="EM994" s="23">
        <f>CY992*DU993-CY993*DU992</f>
        <v>-0.86602540378443871</v>
      </c>
      <c r="ER994">
        <f t="shared" ref="ER994:ES996" si="1505">CK993</f>
        <v>0.93180266183863136</v>
      </c>
      <c r="ES994">
        <f t="shared" si="1505"/>
        <v>-0.87956522186239505</v>
      </c>
      <c r="ET994" t="e">
        <f>#REF!</f>
        <v>#REF!</v>
      </c>
      <c r="EU994" t="e">
        <f>#REF!</f>
        <v>#REF!</v>
      </c>
      <c r="EY994" s="28"/>
      <c r="EZ994" s="10"/>
      <c r="FA994" s="61">
        <v>0.36425247924373994</v>
      </c>
      <c r="FB994" s="13">
        <f>BW995</f>
        <v>0</v>
      </c>
      <c r="FC994" s="17">
        <v>0</v>
      </c>
      <c r="FD994">
        <v>1</v>
      </c>
      <c r="FF994" s="73">
        <f>(FD992*FD994)*(1-COS(RADIANS(EY992+45)))-FD993*(SIN(RADIANS(EY992+45)))</f>
        <v>0</v>
      </c>
      <c r="FG994" s="73">
        <f>(FD993*FD994)*(1-COS(RADIANS(EY992+45)))+FD992*(SIN(RADIANS(EY992+45)))</f>
        <v>0</v>
      </c>
      <c r="FH994" s="73">
        <f>(FD994^2)*(1-COS(RADIANS(EY992+45)))+(COS(RADIANS(EY992+45)))</f>
        <v>0.99999999999999989</v>
      </c>
      <c r="FI994" s="10"/>
      <c r="FJ994">
        <v>0</v>
      </c>
      <c r="FK994" s="23">
        <f>SIN(RADIANS(176))*SIN(RADIANS(0))</f>
        <v>0</v>
      </c>
      <c r="FM994" s="30">
        <f>(FK992*FK994)*(1-COS(RADIANS(EX992)))-FK993*(SIN(RADIANS(EX992)))</f>
        <v>-3.4878236872062755E-2</v>
      </c>
      <c r="FN994" s="30">
        <f>(FK993*FK994)*(1-COS(RADIANS(EX992)))+FK992*(SIN(RADIANS(EX992)))</f>
        <v>-0.49878202512991204</v>
      </c>
      <c r="FO994" s="30">
        <f>(FK994^2)*(1-COS(RADIANS(EX992)))+(COS(RADIANS(EX992)))</f>
        <v>0.86602540378443871</v>
      </c>
      <c r="FQ994">
        <v>0.36425247924373994</v>
      </c>
      <c r="FS994" s="28">
        <f>(FD992*FD994)*(1-COS(RADIANS(EW992)))-FD993*(SIN(RADIANS(EW992)))</f>
        <v>0</v>
      </c>
      <c r="FT994" s="28">
        <f>(FD993*FD994)*(1-COS(RADIANS(EW992)))+FD992*(SIN(RADIANS(EW992)))</f>
        <v>0</v>
      </c>
      <c r="FU994" s="28">
        <f>(FD994^2)*(1-COS(RADIANS(EW992)))+(COS(RADIANS(EW992)))</f>
        <v>1</v>
      </c>
      <c r="FW994" s="61">
        <v>-0.3425202641666456</v>
      </c>
      <c r="FX994" s="13">
        <f>BX995</f>
        <v>0</v>
      </c>
      <c r="FY994" s="17">
        <v>0</v>
      </c>
      <c r="FZ994">
        <v>1</v>
      </c>
      <c r="GB994" s="73">
        <f>(FD992*FD992)*(1-COS(RADIANS(EY992-45)))-FD992*(SIN(RADIANS(EY992-45)))</f>
        <v>0</v>
      </c>
      <c r="GC994" s="73">
        <f>(FD993*FD994)*(1-COS(RADIANS(EY992-45)))+FD992*(SIN(RADIANS(EY992-45)))</f>
        <v>0</v>
      </c>
      <c r="GD994" s="73">
        <f>(FD994^2)*(1-COS(RADIANS(EY992-45)))+(COS(RADIANS(EY992-45)))</f>
        <v>1</v>
      </c>
      <c r="GE994" s="10"/>
      <c r="GF994">
        <v>0</v>
      </c>
      <c r="GG994" s="1">
        <v>-0.3425202641666456</v>
      </c>
      <c r="GI994">
        <f>FA994+FW994</f>
        <v>2.173221507709433E-2</v>
      </c>
      <c r="GJ994">
        <f>GI994/(SQRT(GI992^2+GI993^2+GI994^2))</f>
        <v>1.5366996651217928E-2</v>
      </c>
      <c r="GL994" t="e">
        <f>#REF!+DC994</f>
        <v>#REF!</v>
      </c>
      <c r="GM994" t="e">
        <f>GL994/(SQRT(GL992^2+GL993^2+GL994^2))</f>
        <v>#REF!</v>
      </c>
      <c r="GO994" s="27">
        <f>FA992*FW993-FA993*FW992</f>
        <v>-0.86602540378443882</v>
      </c>
    </row>
    <row r="995" spans="4:197" x14ac:dyDescent="0.2">
      <c r="D995" t="s">
        <v>10</v>
      </c>
      <c r="E995" s="5">
        <f t="shared" si="1500"/>
        <v>-9.863897684293281E-2</v>
      </c>
      <c r="F995" s="6">
        <f t="shared" si="1500"/>
        <v>-0.32741376254105431</v>
      </c>
      <c r="G995" s="7">
        <f t="shared" si="1503"/>
        <v>0.64003949865191823</v>
      </c>
      <c r="H995" s="8">
        <f t="shared" si="1504"/>
        <v>-5.9374669110116775E-2</v>
      </c>
      <c r="J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W995" s="1"/>
      <c r="BV995" s="1"/>
      <c r="BY995" t="s">
        <v>10</v>
      </c>
      <c r="BZ995" s="5">
        <f t="shared" si="1501"/>
        <v>-9.8670839279614439E-2</v>
      </c>
      <c r="CA995" s="6">
        <f t="shared" si="1501"/>
        <v>-0.32743703463395935</v>
      </c>
      <c r="CB995" s="7">
        <f>CY994</f>
        <v>0.35821919896361265</v>
      </c>
      <c r="CC995" s="8">
        <f>DU994</f>
        <v>-0.34882517898492876</v>
      </c>
      <c r="CE995" s="10"/>
      <c r="CG995" s="10" t="s">
        <v>160</v>
      </c>
      <c r="CH995" s="10">
        <f>-CH992*((EY992-CW992)/(CH994-CE993))</f>
        <v>176.7612054441409</v>
      </c>
      <c r="CI995" s="67"/>
      <c r="CJ995" s="10" t="s">
        <v>10</v>
      </c>
      <c r="CK995" s="5">
        <f t="shared" si="1502"/>
        <v>-9.8670839279614439E-2</v>
      </c>
      <c r="CL995" s="6">
        <f t="shared" si="1502"/>
        <v>-0.32743703463395935</v>
      </c>
      <c r="CM995" s="7">
        <f>FA994</f>
        <v>0.36425247924373994</v>
      </c>
      <c r="CN995" s="8">
        <f>FW994</f>
        <v>-0.3425202641666456</v>
      </c>
      <c r="CW995" s="28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EE995" s="1"/>
      <c r="EI995" s="64">
        <f>(DEGREES(ACOS((EH992*EK992+EH993*EK993+EH994*EK994)/((SQRT(EH992^2+EH993^2+EH994^2))*(SQRT(EK992^2+EK993^2+EK994^2))))))</f>
        <v>91.481591433605686</v>
      </c>
      <c r="ER995">
        <f t="shared" si="1505"/>
        <v>0.3492962422733713</v>
      </c>
      <c r="ES995">
        <f t="shared" si="1505"/>
        <v>-0.34518112468713447</v>
      </c>
      <c r="ET995" t="e">
        <f>#REF!</f>
        <v>#REF!</v>
      </c>
      <c r="EU995" t="e">
        <f>#REF!</f>
        <v>#REF!</v>
      </c>
      <c r="EY995" s="28"/>
      <c r="EZ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GG995" s="1"/>
      <c r="GK995" s="64" t="e">
        <f>(DEGREES(ACOS((GJ992*GM992+GJ993*GM993+GJ994*GM994)/((SQRT(GJ992^2+GJ993^2+GJ994^2))*(SQRT(GM992^2+GM993^2+GM994^2))))))</f>
        <v>#VALUE!</v>
      </c>
    </row>
    <row r="996" spans="4:197" x14ac:dyDescent="0.2">
      <c r="Q996" s="82" t="s">
        <v>148</v>
      </c>
      <c r="R996" s="13"/>
      <c r="T996" s="10"/>
      <c r="U996" s="10"/>
      <c r="V996" s="10"/>
      <c r="W996" s="10"/>
      <c r="X996" s="10"/>
      <c r="Y996" s="10"/>
      <c r="Z996" s="80"/>
      <c r="AA996" s="23" t="s">
        <v>149</v>
      </c>
      <c r="AE996" s="1"/>
      <c r="AG996" s="80"/>
      <c r="AK996" s="13"/>
      <c r="AL996" s="81"/>
      <c r="AM996" s="82" t="s">
        <v>150</v>
      </c>
      <c r="AO996" s="13"/>
      <c r="AP996" s="13"/>
      <c r="AS996" s="1"/>
      <c r="AW996" s="1"/>
      <c r="BV996" s="1"/>
      <c r="CS996" s="15"/>
      <c r="CW996" s="28"/>
      <c r="CY996" s="82" t="s">
        <v>148</v>
      </c>
      <c r="CZ996" s="13"/>
      <c r="DB996" s="10"/>
      <c r="DC996" s="10"/>
      <c r="DD996" s="10"/>
      <c r="DE996" s="10"/>
      <c r="DF996" s="10"/>
      <c r="DG996" s="10"/>
      <c r="DH996" s="80"/>
      <c r="DI996" s="23" t="s">
        <v>149</v>
      </c>
      <c r="DM996" s="1"/>
      <c r="DO996" s="80"/>
      <c r="DS996" s="13"/>
      <c r="DT996" s="81"/>
      <c r="DU996" s="82" t="s">
        <v>150</v>
      </c>
      <c r="DW996" s="13"/>
      <c r="DX996" s="13"/>
      <c r="EA996" s="1"/>
      <c r="EE996" s="1"/>
      <c r="EI996" s="13"/>
      <c r="ER996">
        <f t="shared" si="1505"/>
        <v>-9.8670839279614439E-2</v>
      </c>
      <c r="ES996">
        <f t="shared" si="1505"/>
        <v>-0.32743703463395935</v>
      </c>
      <c r="ET996" t="e">
        <f>#REF!</f>
        <v>#REF!</v>
      </c>
      <c r="EU996" t="e">
        <f>#REF!</f>
        <v>#REF!</v>
      </c>
      <c r="EY996" s="28"/>
      <c r="EZ996" s="10"/>
      <c r="FA996" s="82" t="s">
        <v>148</v>
      </c>
      <c r="FB996" s="13"/>
      <c r="FD996" s="10"/>
      <c r="FE996" s="10"/>
      <c r="FF996" s="10"/>
      <c r="FG996" s="10"/>
      <c r="FH996" s="10"/>
      <c r="FI996" s="10"/>
      <c r="FJ996" s="80"/>
      <c r="FK996" s="23" t="s">
        <v>149</v>
      </c>
      <c r="FO996" s="1"/>
      <c r="FQ996" s="80"/>
      <c r="FU996" s="13"/>
      <c r="FV996" s="81"/>
      <c r="FW996" s="82" t="s">
        <v>150</v>
      </c>
      <c r="FY996" s="13"/>
      <c r="FZ996" s="13"/>
      <c r="GC996" s="1"/>
      <c r="GG996" s="1"/>
      <c r="GK996" s="13"/>
    </row>
    <row r="997" spans="4:197" x14ac:dyDescent="0.2">
      <c r="E997" s="5" t="s">
        <v>4</v>
      </c>
      <c r="F997" s="6" t="s">
        <v>5</v>
      </c>
      <c r="G997" s="7" t="s">
        <v>6</v>
      </c>
      <c r="H997" s="8" t="s">
        <v>1</v>
      </c>
      <c r="I997">
        <v>10</v>
      </c>
      <c r="J997" s="9" t="s">
        <v>7</v>
      </c>
      <c r="K997">
        <v>10</v>
      </c>
      <c r="L997" s="10"/>
      <c r="M997" s="17">
        <f>A961</f>
        <v>120</v>
      </c>
      <c r="N997" s="17">
        <f>B961</f>
        <v>45</v>
      </c>
      <c r="O997" s="17">
        <f>C961</f>
        <v>167.8</v>
      </c>
      <c r="Q997" s="61">
        <f t="array" ref="Q997:Q999">MMULT(AI997:AK999,AG997:AG999)</f>
        <v>0.73172300288470526</v>
      </c>
      <c r="R997" s="13"/>
      <c r="S997" s="17">
        <v>1</v>
      </c>
      <c r="T997">
        <v>0</v>
      </c>
      <c r="V997" s="73">
        <f>(T997^2)*(1-COS(RADIANS(O997+45)))+(COS(RADIANS(O997+45)))</f>
        <v>-0.84056660349568413</v>
      </c>
      <c r="W997" s="73">
        <f>(T997*T998)*(1-COS(RADIANS(O997+45)))-T999*(SIN(RADIANS(O997+45)))</f>
        <v>0.54170821028274008</v>
      </c>
      <c r="X997" s="73">
        <f>(T997*T999)*(1-COS(RADIANS(O997+45)))+T998*(SIN(RADIANS(O997+45)))</f>
        <v>0</v>
      </c>
      <c r="Y997" s="10"/>
      <c r="Z997">
        <f t="array" ref="Z997:Z999">MMULT(V997:X999,S997:S999)</f>
        <v>-0.84056660349568413</v>
      </c>
      <c r="AA997" s="23">
        <f>COS(RADIANS('[1]Biaxial Input'!$F$21))</f>
        <v>-0.9975640502598242</v>
      </c>
      <c r="AC997" s="30">
        <f>(AA997^2)*(1-COS(RADIANS(N997)))+(COS(RADIANS(N997)))</f>
        <v>0.99857479166422358</v>
      </c>
      <c r="AD997" s="30">
        <f>(AA997*AA998)*(1-COS(RADIANS(N997)))-AA999*(SIN(RADIANS(N997)))</f>
        <v>-2.0381428756221641E-2</v>
      </c>
      <c r="AE997" s="30">
        <f>(AA997*AA999)*(1-COS(RADIANS(N997)))+AA998*(SIN(RADIANS(N997)))</f>
        <v>4.9325275616132508E-2</v>
      </c>
      <c r="AG997">
        <f t="array" ref="AG997:AG999">MMULT(AC997:AE999,Z997:Z999)</f>
        <v>-0.82832783367106888</v>
      </c>
      <c r="AI997" s="28">
        <f>(T997^2)*(1-COS(RADIANS(M997)))+(COS(RADIANS(M997)))</f>
        <v>-0.49999999999999978</v>
      </c>
      <c r="AJ997" s="28">
        <f>(T997*T998)*(1-COS(RADIANS(M997)))-T999*(SIN(RADIANS(M997)))</f>
        <v>-0.86602540378443871</v>
      </c>
      <c r="AK997" s="28">
        <f>(T997*T999)*(1-COS(RADIANS(M997)))+T998*(SIN(RADIANS(M997)))</f>
        <v>0</v>
      </c>
      <c r="AM997" s="61">
        <f t="array" ref="AM997:AM999">MMULT(AI997:AK999,AW997:AW999)</f>
        <v>-0.24630484814143411</v>
      </c>
      <c r="AN997" s="13"/>
      <c r="AO997" s="17">
        <v>1</v>
      </c>
      <c r="AP997">
        <v>0</v>
      </c>
      <c r="AR997" s="73">
        <f>(T997^2)*(1-COS(RADIANS(O997-45)))+(COS(RADIANS(O997-45)))</f>
        <v>-0.54170821028274008</v>
      </c>
      <c r="AS997" s="73">
        <f>(T997*T998)*(1-COS(RADIANS(O997-45)))-T999*(SIN(RADIANS(O997-45)))</f>
        <v>-0.84056660349568413</v>
      </c>
      <c r="AT997" s="73">
        <f>(T997*T999)*(1-COS(RADIANS(O997-45)))+T998*(SIN(RADIANS(O997-45)))</f>
        <v>0</v>
      </c>
      <c r="AU997" s="10"/>
      <c r="AV997">
        <f t="array" ref="AV997:AV999">MMULT(AR997:AT999,S997:S999)</f>
        <v>-0.54170821028274008</v>
      </c>
      <c r="AW997" s="1">
        <f t="array" ref="AW997:AW999">MMULT(AC997:AE999,AV997:AV999)</f>
        <v>-0.558068111569893</v>
      </c>
      <c r="BV997" s="1"/>
      <c r="BZ997" s="5" t="s">
        <v>4</v>
      </c>
      <c r="CA997" s="6" t="s">
        <v>5</v>
      </c>
      <c r="CB997" s="7" t="s">
        <v>6</v>
      </c>
      <c r="CC997" s="8" t="s">
        <v>1</v>
      </c>
      <c r="CD997">
        <v>8</v>
      </c>
      <c r="CE997" s="9" t="s">
        <v>7</v>
      </c>
      <c r="CG997" s="90" t="s">
        <v>157</v>
      </c>
      <c r="CH997" s="61">
        <f>CE998-((CH999-CE998)/(EY997-CW997))*CW997</f>
        <v>8.4074349207847003</v>
      </c>
      <c r="CI997" s="10"/>
      <c r="CK997" s="5" t="s">
        <v>4</v>
      </c>
      <c r="CL997" s="6" t="s">
        <v>5</v>
      </c>
      <c r="CM997" s="7" t="s">
        <v>6</v>
      </c>
      <c r="CN997" s="8" t="s">
        <v>1</v>
      </c>
      <c r="CO997" s="10"/>
      <c r="CP997">
        <f t="shared" ref="CP997:CQ999" si="1506">BZ998</f>
        <v>0.93180266183863136</v>
      </c>
      <c r="CQ997">
        <f t="shared" si="1506"/>
        <v>-0.87956522186239505</v>
      </c>
      <c r="CR997">
        <f>CI1001</f>
        <v>0</v>
      </c>
      <c r="CS997">
        <f>CL1001</f>
        <v>0</v>
      </c>
      <c r="CU997" s="17">
        <f>CU901</f>
        <v>40</v>
      </c>
      <c r="CV997" s="17">
        <f>CV901</f>
        <v>35</v>
      </c>
      <c r="CW997" s="31">
        <f>CH904</f>
        <v>249.89756133695954</v>
      </c>
      <c r="CY997" s="61">
        <f t="array" ref="CY997:CY999">MMULT(DQ997:DS999,DO997:DO999)</f>
        <v>0.81248688641343003</v>
      </c>
      <c r="CZ997" s="13"/>
      <c r="DA997" s="17">
        <v>1</v>
      </c>
      <c r="DB997">
        <v>0</v>
      </c>
      <c r="DD997" s="73">
        <f>(DB997^2)*(1-COS(RADIANS(CW997+45)))+(COS(RADIANS(CW997+45)))</f>
        <v>0.42099720674440649</v>
      </c>
      <c r="DE997" s="73">
        <f>(DB997*DB998)*(1-COS(RADIANS(CW997+45)))-DB999*(SIN(RADIANS(CW997+45)))</f>
        <v>0.90706193389062884</v>
      </c>
      <c r="DF997" s="73">
        <f>(DB997*DB999)*(1-COS(RADIANS(CW997+45)))+DB998*(SIN(RADIANS(CW997+45)))</f>
        <v>0</v>
      </c>
      <c r="DG997" s="10"/>
      <c r="DH997">
        <f t="array" ref="DH997:DH999">MMULT(DD997:DF999,DA997:DA999)</f>
        <v>0.42099720674440649</v>
      </c>
      <c r="DI997" s="23">
        <f>COS(RADIANS('[1]Biaxial Input'!$F$21))</f>
        <v>-0.9975640502598242</v>
      </c>
      <c r="DK997" s="30">
        <f>(DI997^2)*(1-COS(RADIANS(CV997)))+(COS(RADIANS(CV997)))</f>
        <v>0.99912000006339641</v>
      </c>
      <c r="DL997" s="30">
        <f>(DI997*DI998)*(1-COS(RADIANS(CV997)))-DI999*(SIN(RADIANS(CV997)))</f>
        <v>-1.2584585399294834E-2</v>
      </c>
      <c r="DM997" s="30">
        <f>(DI997*DI999)*(1-COS(RADIANS(CV997)))+DI998*(SIN(RADIANS(CV997)))</f>
        <v>4.0010669622570827E-2</v>
      </c>
      <c r="DO997">
        <f t="array" ref="DO997:DO999">MMULT(DK997:DM999,DH997:DH999)</f>
        <v>0.43204172759865728</v>
      </c>
      <c r="DQ997" s="28">
        <f>(DB997^2)*(1-COS(RADIANS(CU997)))+(COS(RADIANS(CU997)))</f>
        <v>0.76604444311897801</v>
      </c>
      <c r="DR997" s="28">
        <f>(DB997*DB998)*(1-COS(RADIANS(CU997)))-DB999*(SIN(RADIANS(CU997)))</f>
        <v>-0.64278760968653925</v>
      </c>
      <c r="DS997" s="28">
        <f>(DB997*DB999)*(1-COS(RADIANS(CU997)))+DB998*(SIN(RADIANS(CU997)))</f>
        <v>0</v>
      </c>
      <c r="DU997" s="61">
        <f t="array" ref="DU997:DU999">MMULT(DQ997:DS999,EE997:EE999)</f>
        <v>-0.47560680677931577</v>
      </c>
      <c r="DV997" s="13"/>
      <c r="DW997" s="17">
        <v>1</v>
      </c>
      <c r="DX997">
        <v>0</v>
      </c>
      <c r="DZ997" s="73">
        <f>(DB997^2)*(1-COS(RADIANS(CW997-45)))+(COS(RADIANS(CW997-45)))</f>
        <v>-0.90706193389062884</v>
      </c>
      <c r="EA997" s="73">
        <f>(DB997*DB998)*(1-COS(RADIANS(CW997-45)))-DB999*(SIN(RADIANS(CW997-45)))</f>
        <v>0.42099720674440655</v>
      </c>
      <c r="EB997" s="73">
        <f>(DB997*DB999)*(1-COS(RADIANS(CW997-45)))+DB998*(SIN(RADIANS(CW997-45)))</f>
        <v>0</v>
      </c>
      <c r="EC997" s="10"/>
      <c r="ED997">
        <f t="array" ref="ED997:ED999">MMULT(DZ997:EB999,DA997:DA999)</f>
        <v>-0.90706193389062884</v>
      </c>
      <c r="EE997" s="1">
        <f t="array" ref="EE997:EE999">MMULT(DK997:DM999,ED997:ED999)</f>
        <v>-0.90096564414517</v>
      </c>
      <c r="EG997">
        <f>CY997+DU997</f>
        <v>0.33688007963411426</v>
      </c>
      <c r="EH997">
        <f>EG997/(SQRT(EG997^2+EG998^2+EG999^2))</f>
        <v>0.23821018875594635</v>
      </c>
      <c r="EJ997">
        <f>Q997+AM997</f>
        <v>0.48541815474327116</v>
      </c>
      <c r="EK997">
        <f>EJ997/(SQRT(EJ997^2+EJ998^2+EJ999^2))</f>
        <v>0.34324246893002791</v>
      </c>
      <c r="EM997" s="23">
        <f>CY998*DU999-CY999*DU998</f>
        <v>0.33713977034961706</v>
      </c>
      <c r="EO997" s="15">
        <v>8</v>
      </c>
      <c r="EP997" s="9" t="s">
        <v>7</v>
      </c>
      <c r="EW997" s="17">
        <f>CU997</f>
        <v>40</v>
      </c>
      <c r="EX997" s="17">
        <f>CV997</f>
        <v>35</v>
      </c>
      <c r="EY997" s="31">
        <f>1+CW997</f>
        <v>250.89756133695954</v>
      </c>
      <c r="EZ997" s="10"/>
      <c r="FA997" s="61">
        <f t="array" ref="FA997:FA999">MMULT(FS997:FU999,FQ997:FQ999)</f>
        <v>0.82066362402151172</v>
      </c>
      <c r="FB997" s="13">
        <f>BW998</f>
        <v>0</v>
      </c>
      <c r="FC997" s="17">
        <v>1</v>
      </c>
      <c r="FD997">
        <v>0</v>
      </c>
      <c r="FF997" s="73">
        <f>(FD997^2)*(1-COS(RADIANS(EY997+45)))+(COS(RADIANS(EY997+45)))</f>
        <v>0.436763500364721</v>
      </c>
      <c r="FG997" s="73">
        <f>(FD997*FD998)*(1-COS(RADIANS(EY997+45)))-FD999*(SIN(RADIANS(EY997+45)))</f>
        <v>0.89957636960357978</v>
      </c>
      <c r="FH997" s="73">
        <f>(FD997*FD999)*(1-COS(RADIANS(EY997+45)))+FD998*(SIN(RADIANS(EY997+45)))</f>
        <v>0</v>
      </c>
      <c r="FI997" s="10"/>
      <c r="FJ997">
        <f t="array" ref="FJ997:FJ999">MMULT(FF997:FH999,FC997:FC999)</f>
        <v>0.436763500364721</v>
      </c>
      <c r="FK997" s="23">
        <f>COS(RADIANS(176))</f>
        <v>-0.9975640502598242</v>
      </c>
      <c r="FM997" s="30">
        <f>(FK997^2)*(1-COS(RADIANS(EX997)))+(COS(RADIANS(EX997)))</f>
        <v>0.99912000006339641</v>
      </c>
      <c r="FN997" s="30">
        <f>(FK997*FK998)*(1-COS(RADIANS(EX997)))-FK999*(SIN(RADIANS(EX997)))</f>
        <v>-1.2584585399294834E-2</v>
      </c>
      <c r="FO997" s="30">
        <f>(FK997*FK999)*(1-COS(RADIANS(EX997)))+FK998*(SIN(RADIANS(EX997)))</f>
        <v>4.0010669622570827E-2</v>
      </c>
      <c r="FQ997">
        <f t="array" ref="FQ997:FQ999">MMULT(FM997:FO999,FJ997:FJ999)</f>
        <v>0.44769994415855319</v>
      </c>
      <c r="FS997" s="28">
        <f>(FD997^2)*(1-COS(RADIANS(EW997)))+(COS(RADIANS(EW997)))</f>
        <v>0.76604444311897801</v>
      </c>
      <c r="FT997" s="28">
        <f>(FD997*FD998)*(1-COS(RADIANS(EW997)))-FD999*(SIN(RADIANS(EW997)))</f>
        <v>-0.64278760968653925</v>
      </c>
      <c r="FU997" s="28">
        <f>(FD997*FD999)*(1-COS(RADIANS(EW997)))+FD998*(SIN(RADIANS(EW997)))</f>
        <v>0</v>
      </c>
      <c r="FW997" s="61">
        <f t="array" ref="FW997:FW999">MMULT(FS997:FU999,GG997:GG999)</f>
        <v>-0.46135451819233958</v>
      </c>
      <c r="FX997" s="13">
        <f>BX998</f>
        <v>0</v>
      </c>
      <c r="FY997" s="17">
        <v>1</v>
      </c>
      <c r="FZ997">
        <v>0</v>
      </c>
      <c r="GB997" s="73">
        <f>(FD997^2)*(1-COS(RADIANS(EY997-45)))+(COS(RADIANS(EY997-45)))</f>
        <v>-0.89957636960357956</v>
      </c>
      <c r="GC997" s="73">
        <f>(FD997*FD998)*(1-COS(RADIANS(EY997-45)))-FD999*(SIN(RADIANS(EY997-45)))</f>
        <v>0.43676350036472145</v>
      </c>
      <c r="GD997" s="73">
        <f>(FD997*FD999)*(1-COS(RADIANS(EY997-45)))+FD998*(SIN(RADIANS(EY997-45)))</f>
        <v>0</v>
      </c>
      <c r="GE997" s="10"/>
      <c r="GF997">
        <f t="array" ref="GF997:GF999">MMULT(GB997:GD999,FC997:FC999)</f>
        <v>-0.89957636960357956</v>
      </c>
      <c r="GG997" s="1">
        <f t="array" ref="GG997:GG999">MMULT(FM997:FO999,GF997:GF999)</f>
        <v>-0.89328825488572361</v>
      </c>
      <c r="GI997">
        <f>FA997+FW997</f>
        <v>0.35930910582917214</v>
      </c>
      <c r="GJ997">
        <f>GI997/(SQRT(GI997^2+GI998^2+GI999^2))</f>
        <v>0.2540699052738824</v>
      </c>
      <c r="GL997" t="e">
        <f>CH998+DC997</f>
        <v>#VALUE!</v>
      </c>
      <c r="GM997" t="e">
        <f>GL997/(SQRT(GL997^2+GL998^2+GL999^2))</f>
        <v>#VALUE!</v>
      </c>
      <c r="GO997" s="27">
        <f>FA998*FW999-FA999*FW998</f>
        <v>0.33713977034961717</v>
      </c>
    </row>
    <row r="998" spans="4:197" x14ac:dyDescent="0.2">
      <c r="D998" t="s">
        <v>8</v>
      </c>
      <c r="E998" s="5">
        <f t="shared" ref="E998:F1000" si="1507">E993</f>
        <v>0.93175726557760197</v>
      </c>
      <c r="F998" s="6">
        <f t="shared" si="1507"/>
        <v>-0.87962380347161251</v>
      </c>
      <c r="G998" s="7">
        <f>Q997</f>
        <v>0.73172300288470526</v>
      </c>
      <c r="H998" s="8">
        <f>AM997</f>
        <v>-0.24630484814143411</v>
      </c>
      <c r="J998" s="9">
        <f>((SUMPRODUCT(G998:G1000,E998:E1000))*(SUMPRODUCT(G998:G1000,F998:F1000)))-((SUMPRODUCT(H998:H1000,E998:E1000))*(SUMPRODUCT(H998:H1000,F998:F1000)))</f>
        <v>3.0883952038348483E-2</v>
      </c>
      <c r="Q998" s="61">
        <v>-0.53401012280677651</v>
      </c>
      <c r="S998" s="17">
        <v>0</v>
      </c>
      <c r="T998">
        <v>0</v>
      </c>
      <c r="V998" s="73">
        <f>(T997*T998)*(1-COS(RADIANS(O997+45)))+T999*(SIN(RADIANS(O997+45)))</f>
        <v>-0.54170821028274008</v>
      </c>
      <c r="W998" s="73">
        <f>(T998^2)*(1-COS(RADIANS(O997+45)))+(COS(RADIANS(O997+45)))</f>
        <v>-0.84056660349568413</v>
      </c>
      <c r="X998" s="73">
        <f>(T998*T999)*(1-COS(RADIANS(O997+45)))-T997*(SIN(RADIANS(O997+45)))</f>
        <v>0</v>
      </c>
      <c r="Y998" s="10"/>
      <c r="Z998">
        <v>-0.54170821028274008</v>
      </c>
      <c r="AA998" s="23">
        <f>SIN(RADIANS('[1]Biaxial Input'!$F$21))*(COS(RADIANS(0)))</f>
        <v>6.9756473744125524E-2</v>
      </c>
      <c r="AC998" s="30">
        <f>(AA997*AA998)*(1-COS(RADIANS(N997)))+AA999*(SIN(RADIANS(N997)))</f>
        <v>-2.0381428756221641E-2</v>
      </c>
      <c r="AD998" s="30">
        <f>(AA998^2)*(1-COS(RADIANS(N997)))+(COS(RADIANS(N997)))</f>
        <v>0.70853198952232399</v>
      </c>
      <c r="AE998" s="30">
        <f>(AA998*AA999)*(1-COS(RADIANS(N997)))-AA997*(SIN(RADIANS(N997)))</f>
        <v>0.70538430460663959</v>
      </c>
      <c r="AG998">
        <v>-0.36668564762820077</v>
      </c>
      <c r="AI998" s="28">
        <f>(T997*T998)*(1-COS(RADIANS(M997)))+T999*(SIN(RADIANS(M997)))</f>
        <v>0.86602540378443871</v>
      </c>
      <c r="AJ998" s="28">
        <f>(T998^2)*(1-COS(RADIANS(M997)))+(COS(RADIANS(M997)))</f>
        <v>-0.49999999999999978</v>
      </c>
      <c r="AK998" s="28">
        <f>(T998*T999)*(1-COS(RADIANS(M997)))-T997*(SIN(RADIANS(M997)))</f>
        <v>0</v>
      </c>
      <c r="AM998" s="61">
        <v>-0.78660571925921441</v>
      </c>
      <c r="AO998" s="17">
        <v>0</v>
      </c>
      <c r="AP998">
        <v>0</v>
      </c>
      <c r="AR998" s="73">
        <f>(T997*T998)*(1-COS(RADIANS(O997-45)))+T999*(SIN(RADIANS(O997-45)))</f>
        <v>0.84056660349568413</v>
      </c>
      <c r="AS998" s="73">
        <f>(T998^2)*(1-COS(RADIANS(O997-45)))+(COS(RADIANS(O997-45)))</f>
        <v>-0.54170821028274008</v>
      </c>
      <c r="AT998" s="73">
        <f>(T998*T999)*(1-COS(RADIANS(O997-45)))-T997*(SIN(RADIANS(O997-45)))</f>
        <v>0</v>
      </c>
      <c r="AU998" s="10"/>
      <c r="AV998">
        <v>0.84056660349568413</v>
      </c>
      <c r="AW998" s="1">
        <v>0.60660911519535743</v>
      </c>
      <c r="BV998" s="1"/>
      <c r="BY998" t="s">
        <v>8</v>
      </c>
      <c r="BZ998" s="5">
        <f t="shared" ref="BZ998:CA1000" si="1508">BZ993</f>
        <v>0.93180266183863136</v>
      </c>
      <c r="CA998" s="6">
        <f t="shared" si="1508"/>
        <v>-0.87956522186239505</v>
      </c>
      <c r="CB998" s="7">
        <f>CY997</f>
        <v>0.81248688641343003</v>
      </c>
      <c r="CC998" s="8">
        <f>DU997</f>
        <v>-0.47560680677931577</v>
      </c>
      <c r="CE998" s="9">
        <f>((SUMPRODUCT(CB998:CB1000,BZ998:BZ1000))*(SUMPRODUCT(CB998:CB1000,CA998:CA1000)))-((SUMPRODUCT(CC998:CC1000,BZ998:BZ1000))*(SUMPRODUCT(CC998:CC1000,CA998:CA1000)))</f>
        <v>0</v>
      </c>
      <c r="CG998">
        <v>1</v>
      </c>
      <c r="CH998" t="s">
        <v>161</v>
      </c>
      <c r="CI998" s="67"/>
      <c r="CJ998" s="1" t="s">
        <v>8</v>
      </c>
      <c r="CK998" s="5">
        <f t="shared" ref="CK998:CL1000" si="1509">BZ998</f>
        <v>0.93180266183863136</v>
      </c>
      <c r="CL998" s="6">
        <f t="shared" si="1509"/>
        <v>-0.87956522186239505</v>
      </c>
      <c r="CM998" s="7">
        <f>FA997</f>
        <v>0.82066362402151172</v>
      </c>
      <c r="CN998" s="8">
        <f>FW997</f>
        <v>-0.46135451819233958</v>
      </c>
      <c r="CO998" s="10"/>
      <c r="CP998">
        <f t="shared" si="1506"/>
        <v>0.3492962422733713</v>
      </c>
      <c r="CQ998">
        <f t="shared" si="1506"/>
        <v>-0.34518112468713447</v>
      </c>
      <c r="CR998">
        <f>CJ1001</f>
        <v>0</v>
      </c>
      <c r="CS998">
        <f>CM1001</f>
        <v>0</v>
      </c>
      <c r="CW998" s="28"/>
      <c r="CY998" s="61">
        <v>-0.29614655599572215</v>
      </c>
      <c r="DA998" s="17">
        <v>0</v>
      </c>
      <c r="DB998">
        <v>0</v>
      </c>
      <c r="DD998" s="73">
        <f>(DB997*DB998)*(1-COS(RADIANS(CW997+45)))+DB999*(SIN(RADIANS(CW997+45)))</f>
        <v>-0.90706193389062884</v>
      </c>
      <c r="DE998" s="73">
        <f>(DB998^2)*(1-COS(RADIANS(CW997+45)))+(COS(RADIANS(CW997+45)))</f>
        <v>0.42099720674440649</v>
      </c>
      <c r="DF998" s="73">
        <f>(DB998*DB999)*(1-COS(RADIANS(CW997+45)))-DB997*(SIN(RADIANS(CW997+45)))</f>
        <v>0</v>
      </c>
      <c r="DG998" s="10"/>
      <c r="DH998">
        <v>-0.90706193389062884</v>
      </c>
      <c r="DI998" s="23">
        <f>SIN(RADIANS('[1]Biaxial Input'!$F$21))*(COS(RADIANS(0)))</f>
        <v>6.9756473744125524E-2</v>
      </c>
      <c r="DK998" s="30">
        <f>(DI997*DI998)*(1-COS(RADIANS(CV997)))+DI999*(SIN(RADIANS(CV997)))</f>
        <v>-1.2584585399294834E-2</v>
      </c>
      <c r="DL998" s="30">
        <f>(DI998^2)*(1-COS(RADIANS(CV997)))+(COS(RADIANS(CV997)))</f>
        <v>0.82003204422559539</v>
      </c>
      <c r="DM998" s="30">
        <f>(DI998*DI999)*(1-COS(RADIANS(CV997)))-DI997*(SIN(RADIANS(CV997)))</f>
        <v>0.57217923297994577</v>
      </c>
      <c r="DO998">
        <v>-0.74911792718869374</v>
      </c>
      <c r="DQ998" s="28">
        <f>(DB997*DB998)*(1-COS(RADIANS(CU997)))+DB999*(SIN(RADIANS(CU997)))</f>
        <v>0.64278760968653925</v>
      </c>
      <c r="DR998" s="28">
        <f>(DB998^2)*(1-COS(RADIANS(CU997)))+(COS(RADIANS(CU997)))</f>
        <v>0.76604444311897801</v>
      </c>
      <c r="DS998" s="28">
        <f>(DB998*DB999)*(1-COS(RADIANS(CU997)))-DB997*(SIN(RADIANS(CU997)))</f>
        <v>0</v>
      </c>
      <c r="DU998" s="61">
        <v>-0.83484759913777051</v>
      </c>
      <c r="DW998" s="17">
        <v>0</v>
      </c>
      <c r="DX998">
        <v>0</v>
      </c>
      <c r="DZ998" s="73">
        <f>(DB997*DB998)*(1-COS(RADIANS(CW997-45)))+DB999*(SIN(RADIANS(CW997-45)))</f>
        <v>-0.42099720674440655</v>
      </c>
      <c r="EA998" s="73">
        <f>(DB998^2)*(1-COS(RADIANS(CW997-45)))+(COS(RADIANS(CW997-45)))</f>
        <v>-0.90706193389062884</v>
      </c>
      <c r="EB998" s="73">
        <f>(DB998*DB999)*(1-COS(RADIANS(CW997-45)))-DB997*(SIN(RADIANS(CW997-45)))</f>
        <v>0</v>
      </c>
      <c r="EC998" s="10"/>
      <c r="ED998">
        <v>-0.42099720674440655</v>
      </c>
      <c r="EE998" s="1">
        <v>-0.33381620169038517</v>
      </c>
      <c r="EG998">
        <f>CY998+DU998</f>
        <v>-1.1309941551334926</v>
      </c>
      <c r="EH998">
        <f>EG998/(SQRT(EG997^2+EG998^2+EG999^2))</f>
        <v>-0.79973363657724272</v>
      </c>
      <c r="EJ998">
        <f>Q998+AM998</f>
        <v>-1.3206158420659908</v>
      </c>
      <c r="EK998">
        <f>EJ998/(SQRT(EJ997^2+EJ998^2+EJ999^2))</f>
        <v>-0.93381641726724485</v>
      </c>
      <c r="EM998" s="23">
        <f>CY999*DU997-CY997*DU999</f>
        <v>-0.46403308458101672</v>
      </c>
      <c r="EP998" s="9">
        <f>((SUMPRODUCT(CM998:CM1000,BZ998:BZ1000))*(SUMPRODUCT(CM998:CM1000,CA998:CA1000)))-((SUMPRODUCT(CN998:CN1000,BZ998:BZ1000))*(SUMPRODUCT(CN998:CN1000,CA998:CA1000)))</f>
        <v>-3.3643525274135E-2</v>
      </c>
      <c r="EY998" s="28"/>
      <c r="EZ998" s="10"/>
      <c r="FA998" s="61">
        <v>-0.28153135182748346</v>
      </c>
      <c r="FB998" s="13">
        <f>BW999</f>
        <v>0</v>
      </c>
      <c r="FC998" s="17">
        <v>0</v>
      </c>
      <c r="FD998">
        <v>0</v>
      </c>
      <c r="FF998" s="73">
        <f>(FD997*FD998)*(1-COS(RADIANS(EY997+45)))+FD999*(SIN(RADIANS(EY997+45)))</f>
        <v>-0.89957636960357978</v>
      </c>
      <c r="FG998" s="73">
        <f>(FD998^2)*(1-COS(RADIANS(EY997+45)))+(COS(RADIANS(EY997+45)))</f>
        <v>0.436763500364721</v>
      </c>
      <c r="FH998" s="73">
        <f>(FD998*FD999)*(1-COS(RADIANS(EY997+45)))-FD997*(SIN(RADIANS(EY997+45)))</f>
        <v>0</v>
      </c>
      <c r="FI998" s="10"/>
      <c r="FJ998">
        <v>-0.89957636960357978</v>
      </c>
      <c r="FK998" s="23">
        <f>SIN(RADIANS(176))*(COS(RADIANS(0)))</f>
        <v>6.9756473744125524E-2</v>
      </c>
      <c r="FM998" s="30">
        <f>(FK997*FK998)*(1-COS(RADIANS(EX997)))+FK999*(SIN(RADIANS(EX997)))</f>
        <v>-1.2584585399294834E-2</v>
      </c>
      <c r="FN998" s="30">
        <f>(FK998^2)*(1-COS(RADIANS(EX997)))+(COS(RADIANS(EX997)))</f>
        <v>0.82003204422559539</v>
      </c>
      <c r="FO998" s="30">
        <f>(FK998*FK999)*(1-COS(RADIANS(EX997)))-FK997*(SIN(RADIANS(EX997)))</f>
        <v>0.57217923297994577</v>
      </c>
      <c r="FQ998">
        <v>-0.74317793687269795</v>
      </c>
      <c r="FS998" s="28">
        <f>(FD997*FD998)*(1-COS(RADIANS(EW997)))+FD999*(SIN(RADIANS(EW997)))</f>
        <v>0.64278760968653925</v>
      </c>
      <c r="FT998" s="28">
        <f>(FD998^2)*(1-COS(RADIANS(EW997)))+(COS(RADIANS(EW997)))</f>
        <v>0.76604444311897801</v>
      </c>
      <c r="FU998" s="28">
        <f>(FD998*FD999)*(1-COS(RADIANS(EW997)))-FD997*(SIN(RADIANS(EW997)))</f>
        <v>0</v>
      </c>
      <c r="FW998" s="61">
        <v>-0.83988891786498576</v>
      </c>
      <c r="FX998" s="13">
        <f>BX999</f>
        <v>0</v>
      </c>
      <c r="FY998" s="17">
        <v>0</v>
      </c>
      <c r="FZ998">
        <v>0</v>
      </c>
      <c r="GB998" s="73">
        <f>(FD997*FD998)*(1-COS(RADIANS(EY997-45)))+FD999*(SIN(RADIANS(EY997-45)))</f>
        <v>-0.43676350036472145</v>
      </c>
      <c r="GC998" s="73">
        <f>(FD998^2)*(1-COS(RADIANS(EY997-45)))+(COS(RADIANS(EY997-45)))</f>
        <v>-0.89957636960357956</v>
      </c>
      <c r="GD998" s="73">
        <f>(FD998*FD999)*(1-COS(RADIANS(EY997-45)))-FD997*(SIN(RADIANS(EY997-45)))</f>
        <v>0</v>
      </c>
      <c r="GE998" s="10"/>
      <c r="GF998">
        <v>-0.43676350036472145</v>
      </c>
      <c r="GG998" s="1">
        <v>-0.34683927040074525</v>
      </c>
      <c r="GI998">
        <f>FA998+FW998</f>
        <v>-1.1214202696924693</v>
      </c>
      <c r="GJ998">
        <f>GI998/(SQRT(GI997^2+GI998^2+GI999^2))</f>
        <v>-0.79296387725959183</v>
      </c>
      <c r="GL998">
        <f>CH999+DC998</f>
        <v>-3.3643525274135E-2</v>
      </c>
      <c r="GM998" t="e">
        <f>GL998/(SQRT(GL997^2+GL998^2+GL999^2))</f>
        <v>#VALUE!</v>
      </c>
      <c r="GO998" s="27">
        <f>FA999*FW997-FA997*FW999</f>
        <v>-0.46403308458101672</v>
      </c>
    </row>
    <row r="999" spans="4:197" x14ac:dyDescent="0.2">
      <c r="D999" t="s">
        <v>9</v>
      </c>
      <c r="E999" s="5">
        <f t="shared" si="1507"/>
        <v>0.34942631596765805</v>
      </c>
      <c r="F999" s="6">
        <f t="shared" si="1507"/>
        <v>-0.3450538979128393</v>
      </c>
      <c r="G999" s="7">
        <f t="shared" ref="G999:G1000" si="1510">Q998</f>
        <v>-0.53401012280677651</v>
      </c>
      <c r="H999" s="8">
        <f t="shared" ref="H999:H1000" si="1511">AM998</f>
        <v>-0.78660571925921441</v>
      </c>
      <c r="J999" s="10"/>
      <c r="Q999" s="61">
        <v>0.42357364860113889</v>
      </c>
      <c r="S999" s="17">
        <v>0</v>
      </c>
      <c r="T999">
        <v>1</v>
      </c>
      <c r="V999" s="73">
        <f>(T997*T999)*(1-COS(RADIANS(O997+45)))-T998*(SIN(RADIANS(O997+45)))</f>
        <v>0</v>
      </c>
      <c r="W999" s="73">
        <f>(T998*T999)*(1-COS(RADIANS(O997+45)))+T997*(SIN(RADIANS(O997+45)))</f>
        <v>0</v>
      </c>
      <c r="X999" s="73">
        <f>(T999^2)*(1-COS(RADIANS(O997+45)))+(COS(RADIANS(O997+45)))</f>
        <v>0.99999999999999989</v>
      </c>
      <c r="Y999" s="10"/>
      <c r="Z999">
        <v>0</v>
      </c>
      <c r="AA999" s="23">
        <f>SIN(RADIANS('[1]Biaxial Input'!$F$21))*SIN(RADIANS(0))</f>
        <v>0</v>
      </c>
      <c r="AC999" s="30">
        <f>(AA997*AA999)*(1-COS(RADIANS(N997)))-AA998*(SIN(RADIANS(N997)))</f>
        <v>-4.9325275616132508E-2</v>
      </c>
      <c r="AD999" s="30">
        <f>(AA998*AA999)*(1-COS(RADIANS(N997)))+AA997*(SIN(RADIANS(N997)))</f>
        <v>-0.70538430460663959</v>
      </c>
      <c r="AE999" s="30">
        <f>(AA999^2)*(1-COS(RADIANS(N997)))+(COS(RADIANS(N997)))</f>
        <v>0.70710678118654757</v>
      </c>
      <c r="AG999">
        <v>0.42357364860113889</v>
      </c>
      <c r="AI999" s="28">
        <f>(T997*T999)*(1-COS(RADIANS(M997)))-T998*(SIN(RADIANS(M997)))</f>
        <v>0</v>
      </c>
      <c r="AJ999" s="28">
        <f>(T998*T999)*(1-COS(RADIANS(M997)))+T997*(SIN(RADIANS(M997)))</f>
        <v>0</v>
      </c>
      <c r="AK999" s="28">
        <f>(T999^2)*(1-COS(RADIANS(M997)))+(COS(RADIANS(M997)))</f>
        <v>1</v>
      </c>
      <c r="AM999" s="61">
        <v>-0.5662025823066501</v>
      </c>
      <c r="AO999" s="17">
        <v>0</v>
      </c>
      <c r="AP999">
        <v>1</v>
      </c>
      <c r="AR999" s="73">
        <f>(T997*T997)*(1-COS(RADIANS(O997-45)))-T997*(SIN(RADIANS(O997-45)))</f>
        <v>0</v>
      </c>
      <c r="AS999" s="73">
        <f>(T998*T999)*(1-COS(RADIANS(O997-45)))+T997*(SIN(RADIANS(O997-45)))</f>
        <v>0</v>
      </c>
      <c r="AT999" s="73">
        <f>(T999^2)*(1-COS(RADIANS(O997-45)))+(COS(RADIANS(O997-45)))</f>
        <v>0.99999999999999989</v>
      </c>
      <c r="AU999" s="10"/>
      <c r="AV999">
        <v>0</v>
      </c>
      <c r="AW999" s="1">
        <v>-0.5662025823066501</v>
      </c>
      <c r="BV999" s="1"/>
      <c r="BY999" t="s">
        <v>9</v>
      </c>
      <c r="BZ999" s="5">
        <f t="shared" si="1508"/>
        <v>0.3492962422733713</v>
      </c>
      <c r="CA999" s="6">
        <f t="shared" si="1508"/>
        <v>-0.34518112468713447</v>
      </c>
      <c r="CB999" s="7">
        <f>CY998</f>
        <v>-0.29614655599572215</v>
      </c>
      <c r="CC999" s="8">
        <f>DU998</f>
        <v>-0.83484759913777051</v>
      </c>
      <c r="CE999" s="10"/>
      <c r="CH999">
        <f>((SUMPRODUCT(CM998:CM1000,CK998:CK1000))*(SUMPRODUCT(CM998:CM1000,CL998:CL1000)))-((SUMPRODUCT(CN998:CN1000,CK998:CK1000))*(SUMPRODUCT(CN998:CN1000,CL998:CL1000)))</f>
        <v>-3.3643525274135E-2</v>
      </c>
      <c r="CI999" s="67"/>
      <c r="CJ999" s="10" t="s">
        <v>9</v>
      </c>
      <c r="CK999" s="5">
        <f t="shared" si="1509"/>
        <v>0.3492962422733713</v>
      </c>
      <c r="CL999" s="6">
        <f t="shared" si="1509"/>
        <v>-0.34518112468713447</v>
      </c>
      <c r="CM999" s="7">
        <f>FA998</f>
        <v>-0.28153135182748346</v>
      </c>
      <c r="CN999" s="8">
        <f>FW998</f>
        <v>-0.83988891786498576</v>
      </c>
      <c r="CP999">
        <f t="shared" si="1506"/>
        <v>-9.8670839279614439E-2</v>
      </c>
      <c r="CQ999">
        <f t="shared" si="1506"/>
        <v>-0.32743703463395935</v>
      </c>
      <c r="CR999">
        <f>CK1001</f>
        <v>0</v>
      </c>
      <c r="CS999">
        <f>CN1001</f>
        <v>0</v>
      </c>
      <c r="CW999" s="28"/>
      <c r="CY999" s="61">
        <v>0.50215762144777065</v>
      </c>
      <c r="DA999" s="17">
        <v>0</v>
      </c>
      <c r="DB999">
        <v>1</v>
      </c>
      <c r="DD999" s="73">
        <f>(DB997*DB999)*(1-COS(RADIANS(CW997+45)))-DB998*(SIN(RADIANS(CW997+45)))</f>
        <v>0</v>
      </c>
      <c r="DE999" s="73">
        <f>(DB998*DB999)*(1-COS(RADIANS(CW997+45)))+DB997*(SIN(RADIANS(CW997+45)))</f>
        <v>0</v>
      </c>
      <c r="DF999" s="73">
        <f>(DB999^2)*(1-COS(RADIANS(CW997+45)))+(COS(RADIANS(CW997+45)))</f>
        <v>1</v>
      </c>
      <c r="DG999" s="10"/>
      <c r="DH999">
        <v>0</v>
      </c>
      <c r="DI999" s="23">
        <f>SIN(RADIANS('[1]Biaxial Input'!$F$21))*SIN(RADIANS(0))</f>
        <v>0</v>
      </c>
      <c r="DK999" s="30">
        <f>(DI997*DI999)*(1-COS(RADIANS(CV997)))-DI998*(SIN(RADIANS(CV997)))</f>
        <v>-4.0010669622570827E-2</v>
      </c>
      <c r="DL999" s="30">
        <f>(DI998*DI999)*(1-COS(RADIANS(CV997)))+DI997*(SIN(RADIANS(CV997)))</f>
        <v>-0.57217923297994577</v>
      </c>
      <c r="DM999" s="30">
        <f>(DI999^2)*(1-COS(RADIANS(CV997)))+(COS(RADIANS(CV997)))</f>
        <v>0.8191520442889918</v>
      </c>
      <c r="DO999">
        <v>0.50215762144777065</v>
      </c>
      <c r="DQ999" s="28">
        <f>(DB997*DB999)*(1-COS(RADIANS(CU997)))-DB998*(SIN(RADIANS(CU997)))</f>
        <v>0</v>
      </c>
      <c r="DR999" s="28">
        <f>(DB998*DB999)*(1-COS(RADIANS(CU997)))+DB997*(SIN(RADIANS(CU997)))</f>
        <v>0</v>
      </c>
      <c r="DS999" s="28">
        <f>(DB999^2)*(1-COS(RADIANS(CU997)))+(COS(RADIANS(CU997)))</f>
        <v>1</v>
      </c>
      <c r="DU999" s="61">
        <v>0.27717801420582233</v>
      </c>
      <c r="DW999" s="17">
        <v>0</v>
      </c>
      <c r="DX999">
        <v>1</v>
      </c>
      <c r="DZ999" s="73">
        <f>(DB997*DB997)*(1-COS(RADIANS(CW997-45)))-DB997*(SIN(RADIANS(CW997-45)))</f>
        <v>0</v>
      </c>
      <c r="EA999" s="73">
        <f>(DB998*DB999)*(1-COS(RADIANS(CW997-45)))+DB997*(SIN(RADIANS(CW997-45)))</f>
        <v>0</v>
      </c>
      <c r="EB999" s="73">
        <f>(DB999^2)*(1-COS(RADIANS(CW997-45)))+(COS(RADIANS(CW997-45)))</f>
        <v>1</v>
      </c>
      <c r="EC999" s="10"/>
      <c r="ED999">
        <v>0</v>
      </c>
      <c r="EE999" s="1">
        <v>0.27717801420582233</v>
      </c>
      <c r="EG999">
        <f>CY999+DU999</f>
        <v>0.77933563565359298</v>
      </c>
      <c r="EH999">
        <f>EG999/(SQRT(EG997^2+EG998^2+EG999^2))</f>
        <v>0.55107351279098415</v>
      </c>
      <c r="EJ999">
        <f>Q999+AM999</f>
        <v>-0.14262893370551122</v>
      </c>
      <c r="EK999">
        <f>EJ999/(SQRT(EJ997^2+EJ998^2+EJ999^2))</f>
        <v>-0.10085388621657353</v>
      </c>
      <c r="EM999" s="23">
        <f>CY997*DU998-CY998*DU997</f>
        <v>-0.81915204428899169</v>
      </c>
      <c r="ER999">
        <f t="shared" ref="ER999:ES1001" si="1512">CK998</f>
        <v>0.93180266183863136</v>
      </c>
      <c r="ES999">
        <f t="shared" si="1512"/>
        <v>-0.87956522186239505</v>
      </c>
      <c r="ET999" t="e">
        <f>#REF!</f>
        <v>#REF!</v>
      </c>
      <c r="EU999" t="e">
        <f>#REF!</f>
        <v>#REF!</v>
      </c>
      <c r="EY999" s="28"/>
      <c r="EZ999" s="10"/>
      <c r="FA999" s="61">
        <v>0.49724371705037007</v>
      </c>
      <c r="FB999" s="13">
        <f>BW1000</f>
        <v>0</v>
      </c>
      <c r="FC999" s="17">
        <v>0</v>
      </c>
      <c r="FD999">
        <v>1</v>
      </c>
      <c r="FF999" s="73">
        <f>(FD997*FD999)*(1-COS(RADIANS(EY997+45)))-FD998*(SIN(RADIANS(EY997+45)))</f>
        <v>0</v>
      </c>
      <c r="FG999" s="73">
        <f>(FD998*FD999)*(1-COS(RADIANS(EY997+45)))+FD997*(SIN(RADIANS(EY997+45)))</f>
        <v>0</v>
      </c>
      <c r="FH999" s="73">
        <f>(FD999^2)*(1-COS(RADIANS(EY997+45)))+(COS(RADIANS(EY997+45)))</f>
        <v>1</v>
      </c>
      <c r="FI999" s="10"/>
      <c r="FJ999">
        <v>0</v>
      </c>
      <c r="FK999" s="23">
        <f>SIN(RADIANS(176))*SIN(RADIANS(0))</f>
        <v>0</v>
      </c>
      <c r="FM999" s="30">
        <f>(FK997*FK999)*(1-COS(RADIANS(EX997)))-FK998*(SIN(RADIANS(EX997)))</f>
        <v>-4.0010669622570827E-2</v>
      </c>
      <c r="FN999" s="30">
        <f>(FK998*FK999)*(1-COS(RADIANS(EX997)))+FK997*(SIN(RADIANS(EX997)))</f>
        <v>-0.57217923297994577</v>
      </c>
      <c r="FO999" s="30">
        <f>(FK999^2)*(1-COS(RADIANS(EX997)))+(COS(RADIANS(EX997)))</f>
        <v>0.8191520442889918</v>
      </c>
      <c r="FQ999">
        <v>0.49724371705037007</v>
      </c>
      <c r="FS999" s="28">
        <f>(FD997*FD999)*(1-COS(RADIANS(EW997)))-FD998*(SIN(RADIANS(EW997)))</f>
        <v>0</v>
      </c>
      <c r="FT999" s="28">
        <f>(FD998*FD999)*(1-COS(RADIANS(EW997)))+FD997*(SIN(RADIANS(EW997)))</f>
        <v>0</v>
      </c>
      <c r="FU999" s="28">
        <f>(FD999^2)*(1-COS(RADIANS(EW997)))+(COS(RADIANS(EW997)))</f>
        <v>1</v>
      </c>
      <c r="FW999" s="61">
        <v>0.28589965755680308</v>
      </c>
      <c r="FX999" s="13">
        <f>BX1000</f>
        <v>0</v>
      </c>
      <c r="FY999" s="17">
        <v>0</v>
      </c>
      <c r="FZ999">
        <v>1</v>
      </c>
      <c r="GB999" s="73">
        <f>(FD997*FD997)*(1-COS(RADIANS(EY997-45)))-FD997*(SIN(RADIANS(EY997-45)))</f>
        <v>0</v>
      </c>
      <c r="GC999" s="73">
        <f>(FD998*FD999)*(1-COS(RADIANS(EY997-45)))+FD997*(SIN(RADIANS(EY997-45)))</f>
        <v>0</v>
      </c>
      <c r="GD999" s="73">
        <f>(FD999^2)*(1-COS(RADIANS(EY997-45)))+(COS(RADIANS(EY997-45)))</f>
        <v>0.99999999999999989</v>
      </c>
      <c r="GE999" s="10"/>
      <c r="GF999">
        <v>0</v>
      </c>
      <c r="GG999" s="1">
        <v>0.28589965755680308</v>
      </c>
      <c r="GI999">
        <f>FA999+FW999</f>
        <v>0.7831433746071732</v>
      </c>
      <c r="GJ999">
        <f>GI999/(SQRT(GI997^2+GI998^2+GI999^2))</f>
        <v>0.55376599082604872</v>
      </c>
      <c r="GL999" t="e">
        <f>#REF!+DC999</f>
        <v>#REF!</v>
      </c>
      <c r="GM999" t="e">
        <f>GL999/(SQRT(GL997^2+GL998^2+GL999^2))</f>
        <v>#REF!</v>
      </c>
      <c r="GO999" s="27">
        <f>FA997*FW998-FA998*FW997</f>
        <v>-0.81915204428899169</v>
      </c>
    </row>
    <row r="1000" spans="4:197" x14ac:dyDescent="0.2">
      <c r="D1000" t="s">
        <v>10</v>
      </c>
      <c r="E1000" s="5">
        <f t="shared" si="1507"/>
        <v>-9.863897684293281E-2</v>
      </c>
      <c r="F1000" s="6">
        <f t="shared" si="1507"/>
        <v>-0.32741376254105431</v>
      </c>
      <c r="G1000" s="7">
        <f t="shared" si="1510"/>
        <v>0.42357364860113889</v>
      </c>
      <c r="H1000" s="8">
        <f t="shared" si="1511"/>
        <v>-0.5662025823066501</v>
      </c>
      <c r="J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W1000" s="1"/>
      <c r="BV1000" s="1"/>
      <c r="BY1000" t="s">
        <v>10</v>
      </c>
      <c r="BZ1000" s="5">
        <f t="shared" si="1508"/>
        <v>-9.8670839279614439E-2</v>
      </c>
      <c r="CA1000" s="6">
        <f t="shared" si="1508"/>
        <v>-0.32743703463395935</v>
      </c>
      <c r="CB1000" s="7">
        <f>CY999</f>
        <v>0.50215762144777065</v>
      </c>
      <c r="CC1000" s="8">
        <f>DU999</f>
        <v>0.27717801420582233</v>
      </c>
      <c r="CE1000" s="10"/>
      <c r="CG1000" s="10" t="s">
        <v>160</v>
      </c>
      <c r="CH1000" s="10">
        <f>-CH997*((EY997-CW997)/(CH999-CE998))</f>
        <v>249.89756133695954</v>
      </c>
      <c r="CI1000" s="67"/>
      <c r="CJ1000" s="10" t="s">
        <v>10</v>
      </c>
      <c r="CK1000" s="5">
        <f t="shared" si="1509"/>
        <v>-9.8670839279614439E-2</v>
      </c>
      <c r="CL1000" s="6">
        <f t="shared" si="1509"/>
        <v>-0.32743703463395935</v>
      </c>
      <c r="CM1000" s="7">
        <f>FA999</f>
        <v>0.49724371705037007</v>
      </c>
      <c r="CN1000" s="8">
        <f>FW999</f>
        <v>0.28589965755680308</v>
      </c>
      <c r="CW1000" s="28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EE1000" s="1"/>
      <c r="EI1000" s="64">
        <f>(DEGREES(ACOS((EH997*EK997+EH998*EK998+EH999*EK999)/((SQRT(EH997^2+EH998^2+EH999^2))*(SQRT(EK997^2+EK998^2+EK999^2))))))</f>
        <v>39.376815867428007</v>
      </c>
      <c r="ER1000">
        <f t="shared" si="1512"/>
        <v>0.3492962422733713</v>
      </c>
      <c r="ES1000">
        <f t="shared" si="1512"/>
        <v>-0.34518112468713447</v>
      </c>
      <c r="ET1000" t="e">
        <f>#REF!</f>
        <v>#REF!</v>
      </c>
      <c r="EU1000" t="e">
        <f>#REF!</f>
        <v>#REF!</v>
      </c>
      <c r="EY1000" s="28"/>
      <c r="EZ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GG1000" s="1"/>
      <c r="GK1000" s="64" t="e">
        <f>(DEGREES(ACOS((GJ997*GM997+GJ998*GM998+GJ999*GM999)/((SQRT(GJ997^2+GJ998^2+GJ999^2))*(SQRT(GM997^2+GM998^2+GM999^2))))))</f>
        <v>#VALUE!</v>
      </c>
    </row>
    <row r="1001" spans="4:197" x14ac:dyDescent="0.2">
      <c r="J1001" s="10"/>
      <c r="Q1001" s="82" t="s">
        <v>148</v>
      </c>
      <c r="R1001" s="13"/>
      <c r="T1001" s="10"/>
      <c r="U1001" s="10"/>
      <c r="V1001" s="10"/>
      <c r="W1001" s="10"/>
      <c r="X1001" s="10"/>
      <c r="Y1001" s="10"/>
      <c r="Z1001" s="80"/>
      <c r="AA1001" s="23" t="s">
        <v>149</v>
      </c>
      <c r="AE1001" s="1"/>
      <c r="AG1001" s="80"/>
      <c r="AK1001" s="13"/>
      <c r="AL1001" s="81"/>
      <c r="AM1001" s="82" t="s">
        <v>150</v>
      </c>
      <c r="AO1001" s="13"/>
      <c r="AP1001" s="13"/>
      <c r="AS1001" s="1"/>
      <c r="AW1001" s="1"/>
      <c r="BV1001" s="1"/>
      <c r="CE1001" s="10"/>
      <c r="CS1001" s="15"/>
      <c r="CW1001" s="28"/>
      <c r="CY1001" s="82" t="s">
        <v>148</v>
      </c>
      <c r="CZ1001" s="13"/>
      <c r="DB1001" s="10"/>
      <c r="DC1001" s="10"/>
      <c r="DD1001" s="10"/>
      <c r="DE1001" s="10"/>
      <c r="DF1001" s="10"/>
      <c r="DG1001" s="10"/>
      <c r="DH1001" s="80"/>
      <c r="DI1001" s="23" t="s">
        <v>149</v>
      </c>
      <c r="DM1001" s="1"/>
      <c r="DO1001" s="80"/>
      <c r="DS1001" s="13"/>
      <c r="DT1001" s="81"/>
      <c r="DU1001" s="82" t="s">
        <v>150</v>
      </c>
      <c r="DW1001" s="13"/>
      <c r="DX1001" s="13"/>
      <c r="EA1001" s="1"/>
      <c r="EE1001" s="1"/>
      <c r="ER1001">
        <f t="shared" si="1512"/>
        <v>-9.8670839279614439E-2</v>
      </c>
      <c r="ES1001">
        <f t="shared" si="1512"/>
        <v>-0.32743703463395935</v>
      </c>
      <c r="ET1001" t="e">
        <f>#REF!</f>
        <v>#REF!</v>
      </c>
      <c r="EU1001" t="e">
        <f>#REF!</f>
        <v>#REF!</v>
      </c>
      <c r="EY1001" s="28"/>
      <c r="EZ1001" s="10"/>
      <c r="FA1001" s="82" t="s">
        <v>148</v>
      </c>
      <c r="FB1001" s="13"/>
      <c r="FD1001" s="10"/>
      <c r="FE1001" s="10"/>
      <c r="FF1001" s="10"/>
      <c r="FG1001" s="10"/>
      <c r="FH1001" s="10"/>
      <c r="FI1001" s="10"/>
      <c r="FJ1001" s="80"/>
      <c r="FK1001" s="23" t="s">
        <v>149</v>
      </c>
      <c r="FO1001" s="1"/>
      <c r="FQ1001" s="80"/>
      <c r="FU1001" s="13"/>
      <c r="FV1001" s="81"/>
      <c r="FW1001" s="82" t="s">
        <v>150</v>
      </c>
      <c r="FY1001" s="13"/>
      <c r="FZ1001" s="13"/>
      <c r="GC1001" s="1"/>
      <c r="GG1001" s="1"/>
      <c r="GK1001" s="13"/>
    </row>
    <row r="1002" spans="4:197" x14ac:dyDescent="0.2">
      <c r="E1002" s="5" t="s">
        <v>4</v>
      </c>
      <c r="F1002" s="6" t="s">
        <v>5</v>
      </c>
      <c r="G1002" s="7" t="s">
        <v>6</v>
      </c>
      <c r="H1002" s="8" t="s">
        <v>1</v>
      </c>
      <c r="I1002">
        <v>11</v>
      </c>
      <c r="J1002" s="9" t="s">
        <v>7</v>
      </c>
      <c r="K1002">
        <v>11</v>
      </c>
      <c r="L1002" s="10"/>
      <c r="M1002" s="17">
        <f>A962</f>
        <v>90</v>
      </c>
      <c r="N1002" s="17">
        <f>B962</f>
        <v>50</v>
      </c>
      <c r="O1002" s="17">
        <f>C962</f>
        <v>209.4</v>
      </c>
      <c r="Q1002" s="61">
        <f t="array" ref="Q1002:Q1004">MMULT(AI1002:AK1004,AG1002:AG1004)</f>
        <v>0.61409852919998753</v>
      </c>
      <c r="R1002" s="13"/>
      <c r="S1002" s="17">
        <v>1</v>
      </c>
      <c r="T1002">
        <v>0</v>
      </c>
      <c r="V1002" s="73">
        <f>(T1002^2)*(1-COS(RADIANS(O1002+45)))+(COS(RADIANS(O1002+45)))</f>
        <v>-0.26891982061526581</v>
      </c>
      <c r="W1002" s="73">
        <f>(T1002*T1003)*(1-COS(RADIANS(O1002+45)))-T1004*(SIN(RADIANS(O1002+45)))</f>
        <v>0.9631625667976581</v>
      </c>
      <c r="X1002" s="73">
        <f>(T1002*T1004)*(1-COS(RADIANS(O1002+45)))+T1003*(SIN(RADIANS(O1002+45)))</f>
        <v>0</v>
      </c>
      <c r="Y1002" s="10"/>
      <c r="Z1002">
        <f t="array" ref="Z1002:Z1004">MMULT(V1002:X1004,S1002:S1004)</f>
        <v>-0.26891982061526581</v>
      </c>
      <c r="AA1002" s="23">
        <f>COS(RADIANS('[1]Biaxial Input'!$F$21))</f>
        <v>-0.9975640502598242</v>
      </c>
      <c r="AC1002" s="30">
        <f>(AA1002^2)*(1-COS(RADIANS(N1002)))+(COS(RADIANS(N1002)))</f>
        <v>0.99826181678640502</v>
      </c>
      <c r="AD1002" s="30">
        <f>(AA1002*AA1003)*(1-COS(RADIANS(N1002)))-AA1004*(SIN(RADIANS(N1002)))</f>
        <v>-2.4857178030640859E-2</v>
      </c>
      <c r="AE1002" s="30">
        <f>(AA1002*AA1004)*(1-COS(RADIANS(N1002)))+AA1003*(SIN(RADIANS(N1002)))</f>
        <v>5.3436559083262246E-2</v>
      </c>
      <c r="AG1002">
        <f t="array" ref="AG1002:AG1004">MMULT(AC1002:AE1004,Z1002:Z1004)</f>
        <v>-0.24451088530193099</v>
      </c>
      <c r="AI1002" s="28">
        <f>(T1002^2)*(1-COS(RADIANS(M1002)))+(COS(RADIANS(M1002)))</f>
        <v>6.1257422745431001E-17</v>
      </c>
      <c r="AJ1002" s="28">
        <f>(T1002*T1003)*(1-COS(RADIANS(M1002)))-T1004*(SIN(RADIANS(M1002)))</f>
        <v>-1</v>
      </c>
      <c r="AK1002" s="28">
        <f>(T1002*T1004)*(1-COS(RADIANS(M1002)))+T1003*(SIN(RADIANS(M1002)))</f>
        <v>0</v>
      </c>
      <c r="AM1002" s="61">
        <f t="array" ref="AM1002:AM1004">MMULT(AI1002:AK1004,AW1002:AW1004)</f>
        <v>-0.19726726400395453</v>
      </c>
      <c r="AN1002" s="13"/>
      <c r="AO1002" s="17">
        <v>1</v>
      </c>
      <c r="AP1002">
        <v>0</v>
      </c>
      <c r="AR1002" s="73">
        <f>(T1002^2)*(1-COS(RADIANS(O1002-45)))+(COS(RADIANS(O1002-45)))</f>
        <v>-0.9631625667976581</v>
      </c>
      <c r="AS1002" s="73">
        <f>(T1002*T1003)*(1-COS(RADIANS(O1002-45)))-T1004*(SIN(RADIANS(O1002-45)))</f>
        <v>-0.26891982061526576</v>
      </c>
      <c r="AT1002" s="73">
        <f>(T1002*T1004)*(1-COS(RADIANS(O1002-45)))+T1003*(SIN(RADIANS(O1002-45)))</f>
        <v>0</v>
      </c>
      <c r="AU1002" s="10"/>
      <c r="AV1002">
        <f t="array" ref="AV1002:AV1004">MMULT(AR1002:AT1004,S1002:S1004)</f>
        <v>-0.9631625667976581</v>
      </c>
      <c r="AW1002" s="1">
        <f t="array" ref="AW1002:AW1004">MMULT(AC1002:AE1004,AV1002:AV1004)</f>
        <v>-0.96817300164908904</v>
      </c>
      <c r="BZ1002" s="5" t="s">
        <v>4</v>
      </c>
      <c r="CA1002" s="6" t="s">
        <v>5</v>
      </c>
      <c r="CB1002" s="7" t="s">
        <v>6</v>
      </c>
      <c r="CC1002" s="8" t="s">
        <v>1</v>
      </c>
      <c r="CD1002">
        <v>9</v>
      </c>
      <c r="CE1002" s="9" t="s">
        <v>7</v>
      </c>
      <c r="CG1002" s="90" t="s">
        <v>157</v>
      </c>
      <c r="CH1002" s="61">
        <f>CE1003-((CH1004-CE1003)/(EY1002-CW1002))*CW1002</f>
        <v>5.826558314560903</v>
      </c>
      <c r="CI1002" s="10"/>
      <c r="CK1002" s="5" t="s">
        <v>4</v>
      </c>
      <c r="CL1002" s="6" t="s">
        <v>5</v>
      </c>
      <c r="CM1002" s="7" t="s">
        <v>6</v>
      </c>
      <c r="CN1002" s="8" t="s">
        <v>1</v>
      </c>
      <c r="CO1002" s="10"/>
      <c r="CP1002">
        <f t="shared" ref="CP1002:CQ1004" si="1513">BZ1003</f>
        <v>0.93180266183863136</v>
      </c>
      <c r="CQ1002">
        <f t="shared" si="1513"/>
        <v>-0.87956522186239505</v>
      </c>
      <c r="CR1002">
        <f>CI1006</f>
        <v>0</v>
      </c>
      <c r="CS1002">
        <f>CL1006</f>
        <v>0</v>
      </c>
      <c r="CU1002" s="17">
        <f>CU906</f>
        <v>80</v>
      </c>
      <c r="CV1002" s="17">
        <f>CV906</f>
        <v>40</v>
      </c>
      <c r="CW1002" s="31">
        <f>CH909</f>
        <v>215.6915286014854</v>
      </c>
      <c r="CY1002" s="61">
        <f t="array" ref="CY1002:CY1004">MMULT(DQ1002:DS1004,DO1002:DO1004)</f>
        <v>0.71771961874273149</v>
      </c>
      <c r="CZ1002" s="13"/>
      <c r="DA1002" s="17">
        <v>1</v>
      </c>
      <c r="DB1002">
        <v>0</v>
      </c>
      <c r="DD1002" s="73">
        <f>(DB1002^2)*(1-COS(RADIANS(CW1002+45)))+(COS(RADIANS(CW1002+45)))</f>
        <v>-0.161749729700539</v>
      </c>
      <c r="DE1002" s="73">
        <f>(DB1002*DB1003)*(1-COS(RADIANS(CW1002+45)))-DB1004*(SIN(RADIANS(CW1002+45)))</f>
        <v>0.9868318118817424</v>
      </c>
      <c r="DF1002" s="73">
        <f>(DB1002*DB1004)*(1-COS(RADIANS(CW1002+45)))+DB1003*(SIN(RADIANS(CW1002+45)))</f>
        <v>0</v>
      </c>
      <c r="DG1002" s="10"/>
      <c r="DH1002">
        <f t="array" ref="DH1002:DH1004">MMULT(DD1002:DF1004,DA1002:DA1004)</f>
        <v>-0.161749729700539</v>
      </c>
      <c r="DI1002" s="23">
        <f>COS(RADIANS('[1]Biaxial Input'!$F$21))</f>
        <v>-0.9975640502598242</v>
      </c>
      <c r="DK1002" s="30">
        <f>(DI1002^2)*(1-COS(RADIANS(CV1002)))+(COS(RADIANS(CV1002)))</f>
        <v>0.99886158030145311</v>
      </c>
      <c r="DL1002" s="30">
        <f>(DI1002*DI1003)*(1-COS(RADIANS(CV1002)))-DI1004*(SIN(RADIANS(CV1002)))</f>
        <v>-1.6280160168985456E-2</v>
      </c>
      <c r="DM1002" s="30">
        <f>(DI1002*DI1004)*(1-COS(RADIANS(CV1002)))+DI1003*(SIN(RADIANS(CV1002)))</f>
        <v>4.4838597018148282E-2</v>
      </c>
      <c r="DO1002">
        <f t="array" ref="DO1002:DO1004">MMULT(DK1002:DM1004,DH1002:DH1004)</f>
        <v>-0.14549981066472836</v>
      </c>
      <c r="DQ1002" s="28">
        <f>(DB1002^2)*(1-COS(RADIANS(CU1002)))+(COS(RADIANS(CU1002)))</f>
        <v>0.17364817766693041</v>
      </c>
      <c r="DR1002" s="28">
        <f>(DB1002*DB1003)*(1-COS(RADIANS(CU1002)))-DB1004*(SIN(RADIANS(CU1002)))</f>
        <v>-0.98480775301220802</v>
      </c>
      <c r="DS1002" s="28">
        <f>(DB1002*DB1004)*(1-COS(RADIANS(CU1002)))+DB1003*(SIN(RADIANS(CU1002)))</f>
        <v>0</v>
      </c>
      <c r="DU1002" s="61">
        <f t="array" ref="DU1002:DU1004">MMULT(DQ1002:DS1004,EE1002:EE1004)</f>
        <v>-0.30965182898317845</v>
      </c>
      <c r="DV1002" s="13"/>
      <c r="DW1002" s="17">
        <v>1</v>
      </c>
      <c r="DX1002">
        <v>0</v>
      </c>
      <c r="DZ1002" s="73">
        <f>(DB1002^2)*(1-COS(RADIANS(CW1002-45)))+(COS(RADIANS(CW1002-45)))</f>
        <v>-0.9868318118817424</v>
      </c>
      <c r="EA1002" s="73">
        <f>(DB1002*DB1003)*(1-COS(RADIANS(CW1002-45)))-DB1004*(SIN(RADIANS(CW1002-45)))</f>
        <v>-0.1617497297005385</v>
      </c>
      <c r="EB1002" s="73">
        <f>(DB1002*DB1004)*(1-COS(RADIANS(CW1002-45)))+DB1003*(SIN(RADIANS(CW1002-45)))</f>
        <v>0</v>
      </c>
      <c r="EC1002" s="10"/>
      <c r="ED1002">
        <f t="array" ref="ED1002:ED1004">MMULT(DZ1002:EB1004,DA1002:DA1004)</f>
        <v>-0.9868318118817424</v>
      </c>
      <c r="EE1002" s="1">
        <f t="array" ref="EE1002:EE1004">MMULT(DK1002:DM1004,ED1002:ED1004)</f>
        <v>-0.9883416946147584</v>
      </c>
      <c r="EG1002">
        <f>CY1002+DU1002</f>
        <v>0.40806778975955305</v>
      </c>
      <c r="EH1002">
        <f>EG1002/(SQRT(EG1002^2+EG1003^2+EG1004^2))</f>
        <v>0.28854750132278634</v>
      </c>
      <c r="EJ1002">
        <f>Q1002+AM1002</f>
        <v>0.41683126519603297</v>
      </c>
      <c r="EK1002">
        <f>EJ1002/(SQRT(EJ1002^2+EJ1003^2+EJ1004^2))</f>
        <v>0.29474421423068303</v>
      </c>
      <c r="EM1002" s="23">
        <f>CY1003*DU1004-CY1004*DU1003</f>
        <v>0.62369407058201221</v>
      </c>
      <c r="EO1002" s="15">
        <v>9</v>
      </c>
      <c r="EP1002" s="9" t="s">
        <v>7</v>
      </c>
      <c r="EW1002" s="17">
        <f>CU1002</f>
        <v>80</v>
      </c>
      <c r="EX1002" s="17">
        <f>CV1002</f>
        <v>40</v>
      </c>
      <c r="EY1002" s="31">
        <f>1+CW1002</f>
        <v>216.6915286014854</v>
      </c>
      <c r="EZ1002" s="10"/>
      <c r="FA1002" s="61">
        <f t="array" ref="FA1002:FA1004">MMULT(FS1002:FU1004,FQ1002:FQ1004)</f>
        <v>0.72301447614190684</v>
      </c>
      <c r="FB1002" s="13">
        <f>BW1003</f>
        <v>0</v>
      </c>
      <c r="FC1002" s="17">
        <v>1</v>
      </c>
      <c r="FD1002">
        <v>0</v>
      </c>
      <c r="FF1002" s="73">
        <f>(FD1002^2)*(1-COS(RADIANS(EY1002+45)))+(COS(RADIANS(EY1002+45)))</f>
        <v>-0.14450250456705144</v>
      </c>
      <c r="FG1002" s="73">
        <f>(FD1002*FD1003)*(1-COS(RADIANS(EY1002+45)))-FD1004*(SIN(RADIANS(EY1002+45)))</f>
        <v>0.98950443464082027</v>
      </c>
      <c r="FH1002" s="73">
        <f>(FD1002*FD1004)*(1-COS(RADIANS(EY1002+45)))+FD1003*(SIN(RADIANS(EY1002+45)))</f>
        <v>0</v>
      </c>
      <c r="FI1002" s="10"/>
      <c r="FJ1002">
        <f t="array" ref="FJ1002:FJ1004">MMULT(FF1002:FH1004,FC1002:FC1004)</f>
        <v>-0.14450250456705144</v>
      </c>
      <c r="FK1002" s="23">
        <f>COS(RADIANS(176))</f>
        <v>-0.9975640502598242</v>
      </c>
      <c r="FM1002" s="30">
        <f>(FK1002^2)*(1-COS(RADIANS(EX1002)))+(COS(RADIANS(EX1002)))</f>
        <v>0.99886158030145311</v>
      </c>
      <c r="FN1002" s="30">
        <f>(FK1002*FK1003)*(1-COS(RADIANS(EX1002)))-FK1004*(SIN(RADIANS(EX1002)))</f>
        <v>-1.6280160168985456E-2</v>
      </c>
      <c r="FO1002" s="30">
        <f>(FK1002*FK1004)*(1-COS(RADIANS(EX1002)))+FK1003*(SIN(RADIANS(EX1002)))</f>
        <v>4.4838597018148282E-2</v>
      </c>
      <c r="FQ1002">
        <f t="array" ref="FQ1002:FQ1004">MMULT(FM1002:FO1004,FJ1002:FJ1004)</f>
        <v>-0.128228709385489</v>
      </c>
      <c r="FS1002" s="28">
        <f>(FD1002^2)*(1-COS(RADIANS(EW1002)))+(COS(RADIANS(EW1002)))</f>
        <v>0.17364817766693041</v>
      </c>
      <c r="FT1002" s="28">
        <f>(FD1002*FD1003)*(1-COS(RADIANS(EW1002)))-FD1004*(SIN(RADIANS(EW1002)))</f>
        <v>-0.98480775301220802</v>
      </c>
      <c r="FU1002" s="28">
        <f>(FD1002*FD1004)*(1-COS(RADIANS(EW1002)))+FD1003*(SIN(RADIANS(EW1002)))</f>
        <v>0</v>
      </c>
      <c r="FW1002" s="61">
        <f t="array" ref="FW1002:FW1004">MMULT(FS1002:FU1004,GG1002:GG1004)</f>
        <v>-0.29707873301548182</v>
      </c>
      <c r="FX1002" s="13">
        <f>BX1003</f>
        <v>0</v>
      </c>
      <c r="FY1002" s="17">
        <v>1</v>
      </c>
      <c r="FZ1002">
        <v>0</v>
      </c>
      <c r="GB1002" s="73">
        <f>(FD1002^2)*(1-COS(RADIANS(EY1002-45)))+(COS(RADIANS(EY1002-45)))</f>
        <v>-0.98950443464082016</v>
      </c>
      <c r="GC1002" s="73">
        <f>(FD1002*FD1003)*(1-COS(RADIANS(EY1002-45)))-FD1004*(SIN(RADIANS(EY1002-45)))</f>
        <v>-0.14450250456705183</v>
      </c>
      <c r="GD1002" s="73">
        <f>(FD1002*FD1004)*(1-COS(RADIANS(EY1002-45)))+FD1003*(SIN(RADIANS(EY1002-45)))</f>
        <v>0</v>
      </c>
      <c r="GE1002" s="10"/>
      <c r="GF1002">
        <f t="array" ref="GF1002:GF1004">MMULT(GB1002:GD1004,FC1002:FC1004)</f>
        <v>-0.98950443464082016</v>
      </c>
      <c r="GG1002" s="1">
        <f t="array" ref="GG1002:GG1004">MMULT(FM1002:FO1004,GF1002:GF1004)</f>
        <v>-0.99073048721979673</v>
      </c>
      <c r="GI1002">
        <f>FA1002+FW1002</f>
        <v>0.42593574312642501</v>
      </c>
      <c r="GJ1002">
        <f>GI1002/(SQRT(GI1002^2+GI1003^2+GI1004^2))</f>
        <v>0.30118205231442657</v>
      </c>
      <c r="GL1002" t="e">
        <f>CH1003+DC1002</f>
        <v>#VALUE!</v>
      </c>
      <c r="GM1002" t="e">
        <f>GL1002/(SQRT(GL1002^2+GL1003^2+GL1004^2))</f>
        <v>#VALUE!</v>
      </c>
      <c r="GO1002" s="27">
        <f>FA1003*FW1004-FA1004*FW1003</f>
        <v>0.62369407058201221</v>
      </c>
    </row>
    <row r="1003" spans="4:197" x14ac:dyDescent="0.2">
      <c r="D1003" t="s">
        <v>8</v>
      </c>
      <c r="E1003" s="5">
        <f t="shared" ref="E1003:F1005" si="1514">E998</f>
        <v>0.93175726557760197</v>
      </c>
      <c r="F1003" s="6">
        <f t="shared" si="1514"/>
        <v>-0.87962380347161251</v>
      </c>
      <c r="G1003" s="7">
        <f>Q1002</f>
        <v>0.61409852919998753</v>
      </c>
      <c r="H1003" s="8">
        <f>AM1002</f>
        <v>-0.19726726400395453</v>
      </c>
      <c r="J1003" s="9">
        <f>((SUMPRODUCT(G1003:G1005,E1003:E1005))*(SUMPRODUCT(G1003:(G1005),F1003:F1005)))-((SUMPRODUCT(H1003:H1005,E1003:E1005))*(SUMPRODUCT(H1003:H1005,F1003:F1005)))</f>
        <v>-6.6588953807559248E-3</v>
      </c>
      <c r="Q1003" s="61">
        <v>-0.24451088530193102</v>
      </c>
      <c r="S1003" s="17">
        <v>0</v>
      </c>
      <c r="T1003">
        <v>0</v>
      </c>
      <c r="V1003" s="73">
        <f>(T1002*T1003)*(1-COS(RADIANS(O1002+45)))+T1004*(SIN(RADIANS(O1002+45)))</f>
        <v>-0.9631625667976581</v>
      </c>
      <c r="W1003" s="73">
        <f>(T1003^2)*(1-COS(RADIANS(O1002+45)))+(COS(RADIANS(O1002+45)))</f>
        <v>-0.26891982061526581</v>
      </c>
      <c r="X1003" s="73">
        <f>(T1003*T1004)*(1-COS(RADIANS(O1002+45)))-T1002*(SIN(RADIANS(O1002+45)))</f>
        <v>0</v>
      </c>
      <c r="Y1003" s="10"/>
      <c r="Z1003">
        <v>-0.9631625667976581</v>
      </c>
      <c r="AA1003" s="23">
        <f>SIN(RADIANS('[1]Biaxial Input'!$F$21))*(COS(RADIANS(0)))</f>
        <v>6.9756473744125524E-2</v>
      </c>
      <c r="AC1003" s="30">
        <f>(AA1002*AA1003)*(1-COS(RADIANS(N1002)))+AA1004*(SIN(RADIANS(N1002)))</f>
        <v>-2.4857178030640859E-2</v>
      </c>
      <c r="AD1003" s="30">
        <f>(AA1003^2)*(1-COS(RADIANS(N1002)))+(COS(RADIANS(N1002)))</f>
        <v>0.64452579290013434</v>
      </c>
      <c r="AE1003" s="30">
        <f>(AA1003*AA1004)*(1-COS(RADIANS(N1002)))-AA1002*(SIN(RADIANS(N1002)))</f>
        <v>0.76417839735679927</v>
      </c>
      <c r="AG1003">
        <v>-0.61409852919998753</v>
      </c>
      <c r="AI1003" s="28">
        <f>(T1002*T1003)*(1-COS(RADIANS(M1002)))+T1004*(SIN(RADIANS(M1002)))</f>
        <v>1</v>
      </c>
      <c r="AJ1003" s="28">
        <f>(T1003^2)*(1-COS(RADIANS(M1002)))+(COS(RADIANS(M1002)))</f>
        <v>6.1257422745431001E-17</v>
      </c>
      <c r="AK1003" s="28">
        <f>(T1003*T1004)*(1-COS(RADIANS(M1002)))-T1002*(SIN(RADIANS(M1002)))</f>
        <v>0</v>
      </c>
      <c r="AM1003" s="61">
        <v>-0.96817300164908904</v>
      </c>
      <c r="AO1003" s="17">
        <v>0</v>
      </c>
      <c r="AP1003">
        <v>0</v>
      </c>
      <c r="AR1003" s="73">
        <f>(T1002*T1003)*(1-COS(RADIANS(O1002-45)))+T1004*(SIN(RADIANS(O1002-45)))</f>
        <v>0.26891982061526576</v>
      </c>
      <c r="AS1003" s="73">
        <f>(T1003^2)*(1-COS(RADIANS(O1002-45)))+(COS(RADIANS(O1002-45)))</f>
        <v>-0.9631625667976581</v>
      </c>
      <c r="AT1003" s="73">
        <f>(T1003*T1004)*(1-COS(RADIANS(O1002-45)))-T1002*(SIN(RADIANS(O1002-45)))</f>
        <v>0</v>
      </c>
      <c r="AU1003" s="10"/>
      <c r="AV1003">
        <v>0.26891982061526576</v>
      </c>
      <c r="AW1003" s="1">
        <v>0.19726726400395447</v>
      </c>
      <c r="BY1003" t="s">
        <v>8</v>
      </c>
      <c r="BZ1003" s="5">
        <f t="shared" ref="BZ1003:CA1005" si="1515">BZ998</f>
        <v>0.93180266183863136</v>
      </c>
      <c r="CA1003" s="6">
        <f t="shared" si="1515"/>
        <v>-0.87956522186239505</v>
      </c>
      <c r="CB1003" s="7">
        <f>CY1002</f>
        <v>0.71771961874273149</v>
      </c>
      <c r="CC1003" s="8">
        <f>DU1002</f>
        <v>-0.30965182898317845</v>
      </c>
      <c r="CE1003" s="9">
        <f>((SUMPRODUCT(CB1003:CB1005,BZ1003:BZ1005))*(SUMPRODUCT(CB1003:(CB1005),CA1003:CA1005)))-((SUMPRODUCT(CC1003:CC1005,BZ1003:BZ1005))*(SUMPRODUCT(CC1003:CC1005,CA1003:CA1005)))</f>
        <v>-8.3266726846886741E-16</v>
      </c>
      <c r="CG1003">
        <v>1</v>
      </c>
      <c r="CH1003" t="s">
        <v>161</v>
      </c>
      <c r="CI1003" s="67"/>
      <c r="CJ1003" s="1" t="s">
        <v>8</v>
      </c>
      <c r="CK1003" s="5">
        <f t="shared" ref="CK1003:CL1005" si="1516">BZ1003</f>
        <v>0.93180266183863136</v>
      </c>
      <c r="CL1003" s="6">
        <f t="shared" si="1516"/>
        <v>-0.87956522186239505</v>
      </c>
      <c r="CM1003" s="7">
        <f>FA1002</f>
        <v>0.72301447614190684</v>
      </c>
      <c r="CN1003" s="8">
        <f>FW1002</f>
        <v>-0.29707873301548182</v>
      </c>
      <c r="CO1003" s="10"/>
      <c r="CP1003">
        <f t="shared" si="1513"/>
        <v>0.3492962422733713</v>
      </c>
      <c r="CQ1003">
        <f t="shared" si="1513"/>
        <v>-0.34518112468713447</v>
      </c>
      <c r="CR1003">
        <f>CJ1006</f>
        <v>0</v>
      </c>
      <c r="CS1003">
        <f>CM1006</f>
        <v>0</v>
      </c>
      <c r="CW1003" s="28"/>
      <c r="CY1003" s="61">
        <v>-0.27429771314143903</v>
      </c>
      <c r="DA1003" s="17">
        <v>0</v>
      </c>
      <c r="DB1003">
        <v>0</v>
      </c>
      <c r="DD1003" s="73">
        <f>(DB1002*DB1003)*(1-COS(RADIANS(CW1002+45)))+DB1004*(SIN(RADIANS(CW1002+45)))</f>
        <v>-0.9868318118817424</v>
      </c>
      <c r="DE1003" s="73">
        <f>(DB1003^2)*(1-COS(RADIANS(CW1002+45)))+(COS(RADIANS(CW1002+45)))</f>
        <v>-0.161749729700539</v>
      </c>
      <c r="DF1003" s="73">
        <f>(DB1003*DB1004)*(1-COS(RADIANS(CW1002+45)))-DB1002*(SIN(RADIANS(CW1002+45)))</f>
        <v>0</v>
      </c>
      <c r="DG1003" s="10"/>
      <c r="DH1003">
        <v>-0.9868318118817424</v>
      </c>
      <c r="DI1003" s="23">
        <f>SIN(RADIANS('[1]Biaxial Input'!$F$21))*(COS(RADIANS(0)))</f>
        <v>6.9756473744125524E-2</v>
      </c>
      <c r="DK1003" s="30">
        <f>(DI1002*DI1003)*(1-COS(RADIANS(CV1002)))+DI1004*(SIN(RADIANS(CV1002)))</f>
        <v>-1.6280160168985456E-2</v>
      </c>
      <c r="DL1003" s="30">
        <f>(DI1003^2)*(1-COS(RADIANS(CV1002)))+(COS(RADIANS(CV1002)))</f>
        <v>0.7671828628175249</v>
      </c>
      <c r="DM1003" s="30">
        <f>(DI1003*DI1004)*(1-COS(RADIANS(CV1002)))-DI1002*(SIN(RADIANS(CV1002)))</f>
        <v>0.64122181137573508</v>
      </c>
      <c r="DO1003">
        <v>-0.75444714305202543</v>
      </c>
      <c r="DQ1003" s="28">
        <f>(DB1002*DB1003)*(1-COS(RADIANS(CU1002)))+DB1004*(SIN(RADIANS(CU1002)))</f>
        <v>0.98480775301220802</v>
      </c>
      <c r="DR1003" s="28">
        <f>(DB1003^2)*(1-COS(RADIANS(CU1002)))+(COS(RADIANS(CU1002)))</f>
        <v>0.17364817766693041</v>
      </c>
      <c r="DS1003" s="28">
        <f>(DB1003*DB1004)*(1-COS(RADIANS(CU1002)))-DB1002*(SIN(RADIANS(CU1002)))</f>
        <v>0</v>
      </c>
      <c r="DU1003" s="61">
        <v>-0.94898848627262189</v>
      </c>
      <c r="DW1003" s="17">
        <v>0</v>
      </c>
      <c r="DX1003">
        <v>0</v>
      </c>
      <c r="DZ1003" s="73">
        <f>(DB1002*DB1003)*(1-COS(RADIANS(CW1002-45)))+DB1004*(SIN(RADIANS(CW1002-45)))</f>
        <v>0.1617497297005385</v>
      </c>
      <c r="EA1003" s="73">
        <f>(DB1003^2)*(1-COS(RADIANS(CW1002-45)))+(COS(RADIANS(CW1002-45)))</f>
        <v>-0.9868318118817424</v>
      </c>
      <c r="EB1003" s="73">
        <f>(DB1003*DB1004)*(1-COS(RADIANS(CW1002-45)))-DB1002*(SIN(RADIANS(CW1002-45)))</f>
        <v>0</v>
      </c>
      <c r="EC1003" s="10"/>
      <c r="ED1003">
        <v>0.1617497297005385</v>
      </c>
      <c r="EE1003" s="1">
        <v>0.14015740064890486</v>
      </c>
      <c r="EG1003">
        <f>CY1003+DU1003</f>
        <v>-1.2232861994140609</v>
      </c>
      <c r="EH1003">
        <f>EG1003/(SQRT(EG1002^2+EG1003^2+EG1004^2))</f>
        <v>-0.86499396693760167</v>
      </c>
      <c r="EJ1003">
        <f>Q1003+AM1003</f>
        <v>-1.2126838869510201</v>
      </c>
      <c r="EK1003">
        <f>EJ1003/(SQRT(EJ1002^2+EJ1003^2+EJ1004^2))</f>
        <v>-0.85749699989872685</v>
      </c>
      <c r="EM1003" s="23">
        <f>CY1004*DU1002-CY1002*DU1004</f>
        <v>-0.15550439700334712</v>
      </c>
      <c r="EP1003" s="9">
        <f>((SUMPRODUCT(CM1003:CM1005,BZ1003:BZ1005))*(SUMPRODUCT(CM1003:CM1005,CA1003:CA1005)))-((SUMPRODUCT(CN1003:CN1005,BZ1003:BZ1005))*(SUMPRODUCT(CN1003:CN1005,CA1003:CA1005)))</f>
        <v>-2.7013385051975369E-2</v>
      </c>
      <c r="EY1003" s="28"/>
      <c r="EZ1003" s="10"/>
      <c r="FA1003" s="61">
        <v>-0.25769380350440385</v>
      </c>
      <c r="FB1003" s="13">
        <f>BW1004</f>
        <v>0</v>
      </c>
      <c r="FC1003" s="17">
        <v>0</v>
      </c>
      <c r="FD1003">
        <v>0</v>
      </c>
      <c r="FF1003" s="73">
        <f>(FD1002*FD1003)*(1-COS(RADIANS(EY1002+45)))+FD1004*(SIN(RADIANS(EY1002+45)))</f>
        <v>-0.98950443464082027</v>
      </c>
      <c r="FG1003" s="73">
        <f>(FD1003^2)*(1-COS(RADIANS(EY1002+45)))+(COS(RADIANS(EY1002+45)))</f>
        <v>-0.14450250456705144</v>
      </c>
      <c r="FH1003" s="73">
        <f>(FD1003*FD1004)*(1-COS(RADIANS(EY1002+45)))-FD1002*(SIN(RADIANS(EY1002+45)))</f>
        <v>0</v>
      </c>
      <c r="FI1003" s="10"/>
      <c r="FJ1003">
        <v>-0.98950443464082027</v>
      </c>
      <c r="FK1003" s="23">
        <f>SIN(RADIANS(176))*(COS(RADIANS(0)))</f>
        <v>6.9756473744125524E-2</v>
      </c>
      <c r="FM1003" s="30">
        <f>(FK1002*FK1003)*(1-COS(RADIANS(EX1002)))+FK1004*(SIN(RADIANS(EX1002)))</f>
        <v>-1.6280160168985456E-2</v>
      </c>
      <c r="FN1003" s="30">
        <f>(FK1003^2)*(1-COS(RADIANS(EX1002)))+(COS(RADIANS(EX1002)))</f>
        <v>0.7671828628175249</v>
      </c>
      <c r="FO1003" s="30">
        <f>(FK1003*FK1004)*(1-COS(RADIANS(EX1002)))-FK1002*(SIN(RADIANS(EX1002)))</f>
        <v>0.64122181137573508</v>
      </c>
      <c r="FQ1003">
        <v>-0.75677832101920983</v>
      </c>
      <c r="FS1003" s="28">
        <f>(FD1002*FD1003)*(1-COS(RADIANS(EW1002)))+FD1004*(SIN(RADIANS(EW1002)))</f>
        <v>0.98480775301220802</v>
      </c>
      <c r="FT1003" s="28">
        <f>(FD1003^2)*(1-COS(RADIANS(EW1002)))+(COS(RADIANS(EW1002)))</f>
        <v>0.17364817766693041</v>
      </c>
      <c r="FU1003" s="28">
        <f>(FD1003*FD1004)*(1-COS(RADIANS(EW1002)))-FD1002*(SIN(RADIANS(EW1002)))</f>
        <v>0</v>
      </c>
      <c r="FW1003" s="61">
        <v>-0.95363110590419542</v>
      </c>
      <c r="FX1003" s="13">
        <f>BX1004</f>
        <v>0</v>
      </c>
      <c r="FY1003" s="17">
        <v>0</v>
      </c>
      <c r="FZ1003">
        <v>0</v>
      </c>
      <c r="GB1003" s="73">
        <f>(FD1002*FD1003)*(1-COS(RADIANS(EY1002-45)))+FD1004*(SIN(RADIANS(EY1002-45)))</f>
        <v>0.14450250456705183</v>
      </c>
      <c r="GC1003" s="73">
        <f>(FD1003^2)*(1-COS(RADIANS(EY1002-45)))+(COS(RADIANS(EY1002-45)))</f>
        <v>-0.98950443464082016</v>
      </c>
      <c r="GD1003" s="73">
        <f>(FD1003*FD1004)*(1-COS(RADIANS(EY1002-45)))-FD1002*(SIN(RADIANS(EY1002-45)))</f>
        <v>0</v>
      </c>
      <c r="GE1003" s="10"/>
      <c r="GF1003">
        <v>0.14450250456705183</v>
      </c>
      <c r="GG1003" s="1">
        <v>0.12696913582192723</v>
      </c>
      <c r="GI1003">
        <f>FA1003+FW1003</f>
        <v>-1.2113249094085994</v>
      </c>
      <c r="GJ1003">
        <f>GI1003/(SQRT(GI1002^2+GI1003^2+GI1004^2))</f>
        <v>-0.85653605766300123</v>
      </c>
      <c r="GL1003">
        <f>CH1004+DC1003</f>
        <v>-2.7013385051975369E-2</v>
      </c>
      <c r="GM1003" t="e">
        <f>GL1003/(SQRT(GL1002^2+GL1003^2+GL1004^2))</f>
        <v>#VALUE!</v>
      </c>
      <c r="GO1003" s="27">
        <f>FA1004*FW1002-FA1002*FW1004</f>
        <v>-0.15550439700334709</v>
      </c>
    </row>
    <row r="1004" spans="4:197" x14ac:dyDescent="0.2">
      <c r="D1004" t="s">
        <v>9</v>
      </c>
      <c r="E1004" s="5">
        <f t="shared" si="1514"/>
        <v>0.34942631596765805</v>
      </c>
      <c r="F1004" s="6">
        <f t="shared" si="1514"/>
        <v>-0.3450538979128393</v>
      </c>
      <c r="G1004" s="7">
        <f t="shared" ref="G1004:G1005" si="1517">Q1003</f>
        <v>-0.24451088530193102</v>
      </c>
      <c r="H1004" s="8">
        <f t="shared" ref="H1004:H1005" si="1518">AM1003</f>
        <v>-0.96817300164908904</v>
      </c>
      <c r="J1004" s="10"/>
      <c r="Q1004" s="61">
        <v>0.75039817657246344</v>
      </c>
      <c r="S1004" s="17">
        <v>0</v>
      </c>
      <c r="T1004">
        <v>1</v>
      </c>
      <c r="V1004" s="73">
        <f>(T1002*T1004)*(1-COS(RADIANS(O1002+45)))-T1003*(SIN(RADIANS(O1002+45)))</f>
        <v>0</v>
      </c>
      <c r="W1004" s="73">
        <f>(T1003*T1004)*(1-COS(RADIANS(O1002+45)))+T1002*(SIN(RADIANS(O1002+45)))</f>
        <v>0</v>
      </c>
      <c r="X1004" s="73">
        <f>(T1004^2)*(1-COS(RADIANS(O1002+45)))+(COS(RADIANS(O1002+45)))</f>
        <v>1</v>
      </c>
      <c r="Y1004" s="10"/>
      <c r="Z1004">
        <v>0</v>
      </c>
      <c r="AA1004" s="23">
        <f>SIN(RADIANS('[1]Biaxial Input'!$F$21))*SIN(RADIANS(0))</f>
        <v>0</v>
      </c>
      <c r="AC1004" s="30">
        <f>(AA1002*AA1004)*(1-COS(RADIANS(N1002)))-AA1003*(SIN(RADIANS(N1002)))</f>
        <v>-5.3436559083262246E-2</v>
      </c>
      <c r="AD1004" s="30">
        <f>(AA1003*AA1004)*(1-COS(RADIANS(N1002)))+AA1002*(SIN(RADIANS(N1002)))</f>
        <v>-0.76417839735679927</v>
      </c>
      <c r="AE1004" s="30">
        <f>(AA1004^2)*(1-COS(RADIANS(N1002)))+(COS(RADIANS(N1002)))</f>
        <v>0.64278760968653936</v>
      </c>
      <c r="AG1004">
        <v>0.75039817657246344</v>
      </c>
      <c r="AI1004" s="28">
        <f>(T1002*T1004)*(1-COS(RADIANS(M1002)))-T1003*(SIN(RADIANS(M1002)))</f>
        <v>0</v>
      </c>
      <c r="AJ1004" s="28">
        <f>(T1003*T1004)*(1-COS(RADIANS(M1002)))+T1002*(SIN(RADIANS(M1002)))</f>
        <v>0</v>
      </c>
      <c r="AK1004" s="28">
        <f>(T1004^2)*(1-COS(RADIANS(M1002)))+(COS(RADIANS(M1002)))</f>
        <v>1</v>
      </c>
      <c r="AM1004" s="61">
        <v>-0.15403462412778215</v>
      </c>
      <c r="AO1004" s="17">
        <v>0</v>
      </c>
      <c r="AP1004">
        <v>1</v>
      </c>
      <c r="AR1004" s="73">
        <f>(T1002*T1002)*(1-COS(RADIANS(O1002-45)))-T1002*(SIN(RADIANS(O1002-45)))</f>
        <v>0</v>
      </c>
      <c r="AS1004" s="73">
        <f>(T1003*T1004)*(1-COS(RADIANS(O1002-45)))+T1002*(SIN(RADIANS(O1002-45)))</f>
        <v>0</v>
      </c>
      <c r="AT1004" s="73">
        <f>(T1004^2)*(1-COS(RADIANS(O1002-45)))+(COS(RADIANS(O1002-45)))</f>
        <v>1</v>
      </c>
      <c r="AU1004" s="10"/>
      <c r="AV1004">
        <v>0</v>
      </c>
      <c r="AW1004" s="1">
        <v>-0.15403462412778215</v>
      </c>
      <c r="BY1004" t="s">
        <v>9</v>
      </c>
      <c r="BZ1004" s="5">
        <f t="shared" si="1515"/>
        <v>0.3492962422733713</v>
      </c>
      <c r="CA1004" s="6">
        <f t="shared" si="1515"/>
        <v>-0.34518112468713447</v>
      </c>
      <c r="CB1004" s="7">
        <f>CY1003</f>
        <v>-0.27429771314143903</v>
      </c>
      <c r="CC1004" s="8">
        <f>DU1003</f>
        <v>-0.94898848627262189</v>
      </c>
      <c r="CE1004" s="10"/>
      <c r="CH1004">
        <f>((SUMPRODUCT(CM1003:CM1005,CK1003:CK1005))*(SUMPRODUCT(CM1003:CM1005,CL1003:CL1005)))-((SUMPRODUCT(CN1003:CN1005,CK1003:CK1005))*(SUMPRODUCT(CN1003:CN1005,CL1003:CL1005)))</f>
        <v>-2.7013385051975369E-2</v>
      </c>
      <c r="CI1004" s="67"/>
      <c r="CJ1004" s="10" t="s">
        <v>9</v>
      </c>
      <c r="CK1004" s="5">
        <f t="shared" si="1516"/>
        <v>0.3492962422733713</v>
      </c>
      <c r="CL1004" s="6">
        <f t="shared" si="1516"/>
        <v>-0.34518112468713447</v>
      </c>
      <c r="CM1004" s="7">
        <f>FA1003</f>
        <v>-0.25769380350440385</v>
      </c>
      <c r="CN1004" s="8">
        <f>FW1003</f>
        <v>-0.95363110590419542</v>
      </c>
      <c r="CP1004">
        <f t="shared" si="1513"/>
        <v>-9.8670839279614439E-2</v>
      </c>
      <c r="CQ1004">
        <f t="shared" si="1513"/>
        <v>-0.32743703463395935</v>
      </c>
      <c r="CR1004">
        <f>CK1006</f>
        <v>0</v>
      </c>
      <c r="CS1004">
        <f>CN1006</f>
        <v>0</v>
      </c>
      <c r="CW1004" s="28"/>
      <c r="CY1004" s="61">
        <v>0.64003071288584645</v>
      </c>
      <c r="DA1004" s="17">
        <v>0</v>
      </c>
      <c r="DB1004">
        <v>1</v>
      </c>
      <c r="DD1004" s="73">
        <f>(DB1002*DB1004)*(1-COS(RADIANS(CW1002+45)))-DB1003*(SIN(RADIANS(CW1002+45)))</f>
        <v>0</v>
      </c>
      <c r="DE1004" s="73">
        <f>(DB1003*DB1004)*(1-COS(RADIANS(CW1002+45)))+DB1002*(SIN(RADIANS(CW1002+45)))</f>
        <v>0</v>
      </c>
      <c r="DF1004" s="73">
        <f>(DB1004^2)*(1-COS(RADIANS(CW1002+45)))+(COS(RADIANS(CW1002+45)))</f>
        <v>1</v>
      </c>
      <c r="DG1004" s="10"/>
      <c r="DH1004">
        <v>0</v>
      </c>
      <c r="DI1004" s="23">
        <f>SIN(RADIANS('[1]Biaxial Input'!$F$21))*SIN(RADIANS(0))</f>
        <v>0</v>
      </c>
      <c r="DK1004" s="30">
        <f>(DI1002*DI1004)*(1-COS(RADIANS(CV1002)))-DI1003*(SIN(RADIANS(CV1002)))</f>
        <v>-4.4838597018148282E-2</v>
      </c>
      <c r="DL1004" s="30">
        <f>(DI1003*DI1004)*(1-COS(RADIANS(CV1002)))+DI1002*(SIN(RADIANS(CV1002)))</f>
        <v>-0.64122181137573508</v>
      </c>
      <c r="DM1004" s="30">
        <f>(DI1004^2)*(1-COS(RADIANS(CV1002)))+(COS(RADIANS(CV1002)))</f>
        <v>0.76604444311897801</v>
      </c>
      <c r="DO1004">
        <v>0.64003071288584645</v>
      </c>
      <c r="DQ1004" s="28">
        <f>(DB1002*DB1004)*(1-COS(RADIANS(CU1002)))-DB1003*(SIN(RADIANS(CU1002)))</f>
        <v>0</v>
      </c>
      <c r="DR1004" s="28">
        <f>(DB1003*DB1004)*(1-COS(RADIANS(CU1002)))+DB1002*(SIN(RADIANS(CU1002)))</f>
        <v>0</v>
      </c>
      <c r="DS1004" s="28">
        <f>(DB1004^2)*(1-COS(RADIANS(CU1002)))+(COS(RADIANS(CU1002)))</f>
        <v>1</v>
      </c>
      <c r="DU1004" s="61">
        <v>-5.9469300730460264E-2</v>
      </c>
      <c r="DW1004" s="17">
        <v>0</v>
      </c>
      <c r="DX1004">
        <v>1</v>
      </c>
      <c r="DZ1004" s="73">
        <f>(DB1002*DB1002)*(1-COS(RADIANS(CW1002-45)))-DB1002*(SIN(RADIANS(CW1002-45)))</f>
        <v>0</v>
      </c>
      <c r="EA1004" s="73">
        <f>(DB1003*DB1004)*(1-COS(RADIANS(CW1002-45)))+DB1002*(SIN(RADIANS(CW1002-45)))</f>
        <v>0</v>
      </c>
      <c r="EB1004" s="73">
        <f>(DB1004^2)*(1-COS(RADIANS(CW1002-45)))+(COS(RADIANS(CW1002-45)))</f>
        <v>0.99999999999999989</v>
      </c>
      <c r="EC1004" s="10"/>
      <c r="ED1004">
        <v>0</v>
      </c>
      <c r="EE1004" s="1">
        <v>-5.9469300730460264E-2</v>
      </c>
      <c r="EG1004">
        <f>CY1004+DU1004</f>
        <v>0.58056141215538615</v>
      </c>
      <c r="EH1004">
        <f>EG1004/(SQRT(EG1002^2+EG1003^2+EG1004^2))</f>
        <v>0.41051891143031166</v>
      </c>
      <c r="EJ1004">
        <f>Q1004+AM1004</f>
        <v>0.59636355244468131</v>
      </c>
      <c r="EK1004">
        <f>EJ1004/(SQRT(EJ1002^2+EJ1003^2+EJ1004^2))</f>
        <v>0.4216927119861334</v>
      </c>
      <c r="EM1004" s="23">
        <f>CY1002*DU1003-CY1003*DU1002</f>
        <v>-0.7660444431189779</v>
      </c>
      <c r="ER1004">
        <f t="shared" ref="ER1004:ES1006" si="1519">CK1003</f>
        <v>0.93180266183863136</v>
      </c>
      <c r="ES1004">
        <f t="shared" si="1519"/>
        <v>-0.87956522186239505</v>
      </c>
      <c r="ET1004" t="e">
        <f>#REF!</f>
        <v>#REF!</v>
      </c>
      <c r="EU1004" t="e">
        <f>#REF!</f>
        <v>#REF!</v>
      </c>
      <c r="EY1004" s="28"/>
      <c r="EZ1004" s="10"/>
      <c r="FA1004" s="61">
        <v>0.64097111551510455</v>
      </c>
      <c r="FB1004" s="13">
        <f>BW1005</f>
        <v>0</v>
      </c>
      <c r="FC1004" s="17">
        <v>0</v>
      </c>
      <c r="FD1004">
        <v>1</v>
      </c>
      <c r="FF1004" s="73">
        <f>(FD1002*FD1004)*(1-COS(RADIANS(EY1002+45)))-FD1003*(SIN(RADIANS(EY1002+45)))</f>
        <v>0</v>
      </c>
      <c r="FG1004" s="73">
        <f>(FD1003*FD1004)*(1-COS(RADIANS(EY1002+45)))+FD1002*(SIN(RADIANS(EY1002+45)))</f>
        <v>0</v>
      </c>
      <c r="FH1004" s="73">
        <f>(FD1004^2)*(1-COS(RADIANS(EY1002+45)))+(COS(RADIANS(EY1002+45)))</f>
        <v>1</v>
      </c>
      <c r="FI1004" s="10"/>
      <c r="FJ1004">
        <v>0</v>
      </c>
      <c r="FK1004" s="23">
        <f>SIN(RADIANS(176))*SIN(RADIANS(0))</f>
        <v>0</v>
      </c>
      <c r="FM1004" s="30">
        <f>(FK1002*FK1004)*(1-COS(RADIANS(EX1002)))-FK1003*(SIN(RADIANS(EX1002)))</f>
        <v>-4.4838597018148282E-2</v>
      </c>
      <c r="FN1004" s="30">
        <f>(FK1003*FK1004)*(1-COS(RADIANS(EX1002)))+FK1002*(SIN(RADIANS(EX1002)))</f>
        <v>-0.64122181137573508</v>
      </c>
      <c r="FO1004" s="30">
        <f>(FK1004^2)*(1-COS(RADIANS(EX1002)))+(COS(RADIANS(EX1002)))</f>
        <v>0.76604444311897801</v>
      </c>
      <c r="FQ1004">
        <v>0.64097111551510455</v>
      </c>
      <c r="FS1004" s="28">
        <f>(FD1002*FD1004)*(1-COS(RADIANS(EW1002)))-FD1003*(SIN(RADIANS(EW1002)))</f>
        <v>0</v>
      </c>
      <c r="FT1004" s="28">
        <f>(FD1003*FD1004)*(1-COS(RADIANS(EW1002)))+FD1002*(SIN(RADIANS(EW1002)))</f>
        <v>0</v>
      </c>
      <c r="FU1004" s="28">
        <f>(FD1004^2)*(1-COS(RADIANS(EW1002)))+(COS(RADIANS(EW1002)))</f>
        <v>1</v>
      </c>
      <c r="FW1004" s="61">
        <v>-4.8290167134285022E-2</v>
      </c>
      <c r="FX1004" s="13">
        <f>BX1005</f>
        <v>0</v>
      </c>
      <c r="FY1004" s="17">
        <v>0</v>
      </c>
      <c r="FZ1004">
        <v>1</v>
      </c>
      <c r="GB1004" s="73">
        <f>(FD1002*FD1002)*(1-COS(RADIANS(EY1002-45)))-FD1002*(SIN(RADIANS(EY1002-45)))</f>
        <v>0</v>
      </c>
      <c r="GC1004" s="73">
        <f>(FD1003*FD1004)*(1-COS(RADIANS(EY1002-45)))+FD1002*(SIN(RADIANS(EY1002-45)))</f>
        <v>0</v>
      </c>
      <c r="GD1004" s="73">
        <f>(FD1004^2)*(1-COS(RADIANS(EY1002-45)))+(COS(RADIANS(EY1002-45)))</f>
        <v>1</v>
      </c>
      <c r="GE1004" s="10"/>
      <c r="GF1004">
        <v>0</v>
      </c>
      <c r="GG1004" s="1">
        <v>-4.8290167134285022E-2</v>
      </c>
      <c r="GI1004">
        <f>FA1004+FW1004</f>
        <v>0.59268094838081953</v>
      </c>
      <c r="GJ1004">
        <f>GI1004/(SQRT(GI1002^2+GI1003^2+GI1004^2))</f>
        <v>0.41908871768015171</v>
      </c>
      <c r="GL1004" t="e">
        <f>#REF!+DC1004</f>
        <v>#REF!</v>
      </c>
      <c r="GM1004" t="e">
        <f>GL1004/(SQRT(GL1002^2+GL1003^2+GL1004^2))</f>
        <v>#REF!</v>
      </c>
      <c r="GO1004" s="27">
        <f>FA1002*FW1003-FA1003*FW1002</f>
        <v>-0.76604444311897801</v>
      </c>
    </row>
    <row r="1005" spans="4:197" x14ac:dyDescent="0.2">
      <c r="D1005" t="s">
        <v>10</v>
      </c>
      <c r="E1005" s="5">
        <f t="shared" si="1514"/>
        <v>-9.863897684293281E-2</v>
      </c>
      <c r="F1005" s="6">
        <f t="shared" si="1514"/>
        <v>-0.32741376254105431</v>
      </c>
      <c r="G1005" s="7">
        <f t="shared" si="1517"/>
        <v>0.75039817657246344</v>
      </c>
      <c r="H1005" s="8">
        <f t="shared" si="1518"/>
        <v>-0.15403462412778215</v>
      </c>
      <c r="J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W1005" s="1"/>
      <c r="BY1005" t="s">
        <v>10</v>
      </c>
      <c r="BZ1005" s="5">
        <f t="shared" si="1515"/>
        <v>-9.8670839279614439E-2</v>
      </c>
      <c r="CA1005" s="6">
        <f t="shared" si="1515"/>
        <v>-0.32743703463395935</v>
      </c>
      <c r="CB1005" s="7">
        <f>CY1004</f>
        <v>0.64003071288584645</v>
      </c>
      <c r="CC1005" s="8">
        <f>DU1004</f>
        <v>-5.9469300730460264E-2</v>
      </c>
      <c r="CE1005" s="10"/>
      <c r="CG1005" s="10" t="s">
        <v>160</v>
      </c>
      <c r="CH1005" s="10">
        <f>-CH1002*((EY1002-CW1002)/(CH1004-CE1003))</f>
        <v>215.69152860148535</v>
      </c>
      <c r="CI1005" s="67"/>
      <c r="CJ1005" s="10" t="s">
        <v>10</v>
      </c>
      <c r="CK1005" s="5">
        <f t="shared" si="1516"/>
        <v>-9.8670839279614439E-2</v>
      </c>
      <c r="CL1005" s="6">
        <f t="shared" si="1516"/>
        <v>-0.32743703463395935</v>
      </c>
      <c r="CM1005" s="7">
        <f>FA1004</f>
        <v>0.64097111551510455</v>
      </c>
      <c r="CN1005" s="8">
        <f>FW1004</f>
        <v>-4.8290167134285022E-2</v>
      </c>
      <c r="CW1005" s="28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EE1005" s="1"/>
      <c r="EI1005" s="64">
        <f>(DEGREES(ACOS((EH1002*EK1002+EH1003*EK1003+EH1004*EK1004)/((SQRT(EH1002^2+EH1003^2+EH1004^2))*(SQRT(EK1002^2+EK1003^2+EK1004^2))))))</f>
        <v>0.84879321851785572</v>
      </c>
      <c r="ER1005">
        <f t="shared" si="1519"/>
        <v>0.3492962422733713</v>
      </c>
      <c r="ES1005">
        <f t="shared" si="1519"/>
        <v>-0.34518112468713447</v>
      </c>
      <c r="ET1005" t="e">
        <f>#REF!</f>
        <v>#REF!</v>
      </c>
      <c r="EU1005" t="e">
        <f>#REF!</f>
        <v>#REF!</v>
      </c>
      <c r="EY1005" s="28"/>
      <c r="EZ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GG1005" s="1"/>
      <c r="GK1005" s="64" t="e">
        <f>(DEGREES(ACOS((GJ1002*GM1002+GJ1003*GM1003+GJ1004*GM1004)/((SQRT(GJ1002^2+GJ1003^2+GJ1004^2))*(SQRT(GM1002^2+GM1003^2+GM1004^2))))))</f>
        <v>#VALUE!</v>
      </c>
    </row>
    <row r="1006" spans="4:197" x14ac:dyDescent="0.2">
      <c r="Q1006" s="82" t="s">
        <v>148</v>
      </c>
      <c r="R1006" s="13"/>
      <c r="T1006" s="10"/>
      <c r="U1006" s="10"/>
      <c r="V1006" s="10"/>
      <c r="W1006" s="10"/>
      <c r="X1006" s="10"/>
      <c r="Y1006" s="10"/>
      <c r="Z1006" s="80"/>
      <c r="AA1006" s="23" t="s">
        <v>149</v>
      </c>
      <c r="AE1006" s="1"/>
      <c r="AG1006" s="80"/>
      <c r="AK1006" s="13"/>
      <c r="AL1006" s="81"/>
      <c r="AM1006" s="82" t="s">
        <v>150</v>
      </c>
      <c r="AO1006" s="13"/>
      <c r="AP1006" s="13"/>
      <c r="AS1006" s="1"/>
      <c r="AW1006" s="1"/>
      <c r="CS1006" s="15"/>
      <c r="CW1006" s="28"/>
      <c r="CY1006" s="82" t="s">
        <v>148</v>
      </c>
      <c r="CZ1006" s="13"/>
      <c r="DB1006" s="10"/>
      <c r="DC1006" s="10"/>
      <c r="DD1006" s="10"/>
      <c r="DE1006" s="10"/>
      <c r="DF1006" s="10"/>
      <c r="DG1006" s="10"/>
      <c r="DH1006" s="80"/>
      <c r="DI1006" s="23" t="s">
        <v>149</v>
      </c>
      <c r="DM1006" s="1"/>
      <c r="DO1006" s="80"/>
      <c r="DS1006" s="13"/>
      <c r="DT1006" s="81"/>
      <c r="DU1006" s="82" t="s">
        <v>150</v>
      </c>
      <c r="DW1006" s="13"/>
      <c r="DX1006" s="13"/>
      <c r="EA1006" s="1"/>
      <c r="EE1006" s="1"/>
      <c r="EI1006" s="13"/>
      <c r="ER1006">
        <f t="shared" si="1519"/>
        <v>-9.8670839279614439E-2</v>
      </c>
      <c r="ES1006">
        <f t="shared" si="1519"/>
        <v>-0.32743703463395935</v>
      </c>
      <c r="ET1006" t="e">
        <f>#REF!</f>
        <v>#REF!</v>
      </c>
      <c r="EU1006" t="e">
        <f>#REF!</f>
        <v>#REF!</v>
      </c>
      <c r="EY1006" s="28"/>
      <c r="EZ1006" s="10"/>
      <c r="FA1006" s="82" t="s">
        <v>148</v>
      </c>
      <c r="FB1006" s="13"/>
      <c r="FD1006" s="10"/>
      <c r="FE1006" s="10"/>
      <c r="FF1006" s="10"/>
      <c r="FG1006" s="10"/>
      <c r="FH1006" s="10"/>
      <c r="FI1006" s="10"/>
      <c r="FJ1006" s="80"/>
      <c r="FK1006" s="23" t="s">
        <v>149</v>
      </c>
      <c r="FO1006" s="1"/>
      <c r="FQ1006" s="80"/>
      <c r="FU1006" s="13"/>
      <c r="FV1006" s="81"/>
      <c r="FW1006" s="82" t="s">
        <v>150</v>
      </c>
      <c r="FY1006" s="13"/>
      <c r="FZ1006" s="13"/>
      <c r="GC1006" s="1"/>
      <c r="GG1006" s="1"/>
      <c r="GK1006" s="13"/>
    </row>
    <row r="1007" spans="4:197" x14ac:dyDescent="0.2">
      <c r="E1007" s="5" t="s">
        <v>4</v>
      </c>
      <c r="F1007" s="6" t="s">
        <v>5</v>
      </c>
      <c r="G1007" s="7" t="s">
        <v>6</v>
      </c>
      <c r="H1007" s="8" t="s">
        <v>1</v>
      </c>
      <c r="I1007">
        <v>12</v>
      </c>
      <c r="J1007" s="9" t="s">
        <v>7</v>
      </c>
      <c r="K1007">
        <v>12</v>
      </c>
      <c r="L1007" s="10"/>
      <c r="M1007" s="17">
        <f>A963</f>
        <v>70</v>
      </c>
      <c r="N1007" s="17">
        <f>B963</f>
        <v>-5</v>
      </c>
      <c r="O1007" s="17">
        <f>C963</f>
        <v>220.3</v>
      </c>
      <c r="Q1007" s="61">
        <f t="array" ref="Q1007:Q1009">MMULT(AI1007:AK1009,AG1007:AG1009)</f>
        <v>0.90503212069214112</v>
      </c>
      <c r="R1007" s="13"/>
      <c r="S1007" s="17">
        <v>1</v>
      </c>
      <c r="T1007">
        <v>0</v>
      </c>
      <c r="V1007" s="73">
        <f>(T1007^2)*(1-COS(RADIANS(O1007+45)))+(COS(RADIANS(O1007+45)))</f>
        <v>-8.1938508630040444E-2</v>
      </c>
      <c r="W1007" s="73">
        <f>(T1007*T1008)*(1-COS(RADIANS(O1007+45)))-T1009*(SIN(RADIANS(O1007+45)))</f>
        <v>0.9966373868180366</v>
      </c>
      <c r="X1007" s="73">
        <f>(T1007*T1009)*(1-COS(RADIANS(O1007+45)))+T1008*(SIN(RADIANS(O1007+45)))</f>
        <v>0</v>
      </c>
      <c r="Y1007" s="10"/>
      <c r="Z1007">
        <f t="array" ref="Z1007:Z1009">MMULT(V1007:X1009,S1007:S1009)</f>
        <v>-8.1938508630040444E-2</v>
      </c>
      <c r="AA1007" s="23">
        <f>COS(RADIANS('[1]Biaxial Input'!$F$21))</f>
        <v>-0.9975640502598242</v>
      </c>
      <c r="AC1007" s="30">
        <f>(AA1007^2)*(1-COS(RADIANS(N1007)))+(COS(RADIANS(N1007)))</f>
        <v>0.99998148353170568</v>
      </c>
      <c r="AD1007" s="30">
        <f>(AA1007*AA1008)*(1-COS(RADIANS(N1007)))-AA1009*(SIN(RADIANS(N1007)))</f>
        <v>-2.6479783333051429E-4</v>
      </c>
      <c r="AE1007" s="30">
        <f>(AA1007*AA1009)*(1-COS(RADIANS(N1007)))+AA1008*(SIN(RADIANS(N1007)))</f>
        <v>-6.0796772806267756E-3</v>
      </c>
      <c r="AG1007">
        <f t="array" ref="AG1007:AG1009">MMULT(AC1007:AE1009,Z1007:Z1009)</f>
        <v>-8.167308399759772E-2</v>
      </c>
      <c r="AI1007" s="28">
        <f>(T1007^2)*(1-COS(RADIANS(M1007)))+(COS(RADIANS(M1007)))</f>
        <v>0.34202014332566882</v>
      </c>
      <c r="AJ1007" s="28">
        <f>(T1007*T1008)*(1-COS(RADIANS(M1007)))-T1009*(SIN(RADIANS(M1007)))</f>
        <v>-0.93969262078590832</v>
      </c>
      <c r="AK1007" s="28">
        <f>(T1007*T1009)*(1-COS(RADIANS(M1007)))+T1008*(SIN(RADIANS(M1007)))</f>
        <v>0</v>
      </c>
      <c r="AM1007" s="61">
        <f t="array" ref="AM1007:AM1009">MMULT(AI1007:AK1009,AW1007:AW1009)</f>
        <v>-0.41782460364226298</v>
      </c>
      <c r="AN1007" s="13"/>
      <c r="AO1007" s="17">
        <v>1</v>
      </c>
      <c r="AP1007">
        <v>0</v>
      </c>
      <c r="AR1007" s="73">
        <f>(T1007^2)*(1-COS(RADIANS(O1007-45)))+(COS(RADIANS(O1007-45)))</f>
        <v>-0.9966373868180366</v>
      </c>
      <c r="AS1007" s="73">
        <f>(T1007*T1008)*(1-COS(RADIANS(O1007-45)))-T1009*(SIN(RADIANS(O1007-45)))</f>
        <v>-8.1938508630040832E-2</v>
      </c>
      <c r="AT1007" s="73">
        <f>(T1007*T1009)*(1-COS(RADIANS(O1007-45)))+T1008*(SIN(RADIANS(O1007-45)))</f>
        <v>0</v>
      </c>
      <c r="AU1007" s="10"/>
      <c r="AV1007">
        <f t="array" ref="AV1007:AV1009">MMULT(AR1007:AT1009,S1007:S1009)</f>
        <v>-0.9966373868180366</v>
      </c>
      <c r="AW1007" s="1">
        <f t="array" ref="AW1007:AW1009">MMULT(AC1007:AE1009,AV1007:AV1009)</f>
        <v>-0.99664062975301426</v>
      </c>
      <c r="BZ1007" s="5" t="s">
        <v>4</v>
      </c>
      <c r="CA1007" s="6" t="s">
        <v>5</v>
      </c>
      <c r="CB1007" s="7" t="s">
        <v>6</v>
      </c>
      <c r="CC1007" s="8" t="s">
        <v>1</v>
      </c>
      <c r="CD1007">
        <v>10</v>
      </c>
      <c r="CE1007" s="9" t="s">
        <v>7</v>
      </c>
      <c r="CG1007" s="90" t="s">
        <v>157</v>
      </c>
      <c r="CH1007" s="61">
        <f>CE1008-((CH1009-CE1008)/(EY1007-CW1007))*CW1007</f>
        <v>3.3946906844774847</v>
      </c>
      <c r="CI1007" s="10"/>
      <c r="CK1007" s="5" t="s">
        <v>4</v>
      </c>
      <c r="CL1007" s="6" t="s">
        <v>5</v>
      </c>
      <c r="CM1007" s="7" t="s">
        <v>6</v>
      </c>
      <c r="CN1007" s="8" t="s">
        <v>1</v>
      </c>
      <c r="CO1007" s="10"/>
      <c r="CP1007">
        <f t="shared" ref="CP1007:CQ1009" si="1520">BZ1008</f>
        <v>0.93180266183863136</v>
      </c>
      <c r="CQ1007">
        <f t="shared" si="1520"/>
        <v>-0.87956522186239505</v>
      </c>
      <c r="CR1007">
        <f>CI1011</f>
        <v>0</v>
      </c>
      <c r="CS1007">
        <f>CL1011</f>
        <v>0</v>
      </c>
      <c r="CU1007" s="17">
        <f>CU911</f>
        <v>120</v>
      </c>
      <c r="CV1007" s="17">
        <f>CV911</f>
        <v>45</v>
      </c>
      <c r="CW1007" s="31">
        <f>CH914</f>
        <v>169.3391946992854</v>
      </c>
      <c r="CY1007" s="61">
        <f t="array" ref="CY1007:CY1009">MMULT(DQ1007:DS1009,DO1007:DO1009)</f>
        <v>0.73807492693662946</v>
      </c>
      <c r="CZ1007" s="13"/>
      <c r="DA1007" s="17">
        <v>1</v>
      </c>
      <c r="DB1007">
        <v>0</v>
      </c>
      <c r="DD1007" s="73">
        <f>(DB1007^2)*(1-COS(RADIANS(CW1007+45)))+(COS(RADIANS(CW1007+45)))</f>
        <v>-0.82571260627861753</v>
      </c>
      <c r="DE1007" s="73">
        <f>(DB1007*DB1008)*(1-COS(RADIANS(CW1007+45)))-DB1009*(SIN(RADIANS(CW1007+45)))</f>
        <v>0.56409103151226647</v>
      </c>
      <c r="DF1007" s="73">
        <f>(DB1007*DB1009)*(1-COS(RADIANS(CW1007+45)))+DB1008*(SIN(RADIANS(CW1007+45)))</f>
        <v>0</v>
      </c>
      <c r="DG1007" s="10"/>
      <c r="DH1007">
        <f t="array" ref="DH1007:DH1009">MMULT(DD1007:DF1009,DA1007:DA1009)</f>
        <v>-0.82571260627861753</v>
      </c>
      <c r="DI1007" s="23">
        <f>COS(RADIANS('[1]Biaxial Input'!$F$21))</f>
        <v>-0.9975640502598242</v>
      </c>
      <c r="DK1007" s="30">
        <f>(DI1007^2)*(1-COS(RADIANS(CV1007)))+(COS(RADIANS(CV1007)))</f>
        <v>0.99857479166422358</v>
      </c>
      <c r="DL1007" s="30">
        <f>(DI1007*DI1008)*(1-COS(RADIANS(CV1007)))-DI1009*(SIN(RADIANS(CV1007)))</f>
        <v>-2.0381428756221641E-2</v>
      </c>
      <c r="DM1007" s="30">
        <f>(DI1007*DI1009)*(1-COS(RADIANS(CV1007)))+DI1008*(SIN(RADIANS(CV1007)))</f>
        <v>4.9325275616132508E-2</v>
      </c>
      <c r="DO1007">
        <f t="array" ref="DO1007:DO1009">MMULT(DK1007:DM1009,DH1007:DH1009)</f>
        <v>-0.81303881261840283</v>
      </c>
      <c r="DQ1007" s="28">
        <f>(DB1007^2)*(1-COS(RADIANS(CU1007)))+(COS(RADIANS(CU1007)))</f>
        <v>-0.49999999999999978</v>
      </c>
      <c r="DR1007" s="28">
        <f>(DB1007*DB1008)*(1-COS(RADIANS(CU1007)))-DB1009*(SIN(RADIANS(CU1007)))</f>
        <v>-0.86602540378443871</v>
      </c>
      <c r="DS1007" s="28">
        <f>(DB1007*DB1009)*(1-COS(RADIANS(CU1007)))+DB1008*(SIN(RADIANS(CU1007)))</f>
        <v>0</v>
      </c>
      <c r="DU1007" s="61">
        <f t="array" ref="DU1007:DU1009">MMULT(DQ1007:DS1009,EE1007:EE1009)</f>
        <v>-0.22656132369862786</v>
      </c>
      <c r="DV1007" s="13"/>
      <c r="DW1007" s="17">
        <v>1</v>
      </c>
      <c r="DX1007">
        <v>0</v>
      </c>
      <c r="DZ1007" s="73">
        <f>(DB1007^2)*(1-COS(RADIANS(CW1007-45)))+(COS(RADIANS(CW1007-45)))</f>
        <v>-0.56409103151226647</v>
      </c>
      <c r="EA1007" s="73">
        <f>(DB1007*DB1008)*(1-COS(RADIANS(CW1007-45)))-DB1009*(SIN(RADIANS(CW1007-45)))</f>
        <v>-0.82571260627861753</v>
      </c>
      <c r="EB1007" s="73">
        <f>(DB1007*DB1009)*(1-COS(RADIANS(CW1007-45)))+DB1008*(SIN(RADIANS(CW1007-45)))</f>
        <v>0</v>
      </c>
      <c r="EC1007" s="10"/>
      <c r="ED1007">
        <f t="array" ref="ED1007:ED1009">MMULT(DZ1007:EB1009,DA1007:DA1009)</f>
        <v>-0.56409103151226647</v>
      </c>
      <c r="EE1007" s="1">
        <f t="array" ref="EE1007:EE1009">MMULT(DK1007:DM1009,ED1007:ED1009)</f>
        <v>-0.58011628693000017</v>
      </c>
      <c r="EG1007">
        <f>CY1007+DU1007</f>
        <v>0.51151360323800166</v>
      </c>
      <c r="EH1007">
        <f>EG1007/(SQRT(EG1007^2+EG1008^2+EG1009^2))</f>
        <v>0.36169473751875614</v>
      </c>
      <c r="EJ1007">
        <f>Q1007+AM1007</f>
        <v>0.48720751704987814</v>
      </c>
      <c r="EK1007">
        <f>EJ1007/(SQRT(EJ1007^2+EJ1008^2+EJ1009^2))</f>
        <v>0.34450773915102939</v>
      </c>
      <c r="EM1007" s="23">
        <f>CY1008*DU1009-CY1009*DU1008</f>
        <v>0.63554336502823683</v>
      </c>
      <c r="EO1007" s="15">
        <v>10</v>
      </c>
      <c r="EP1007" s="9" t="s">
        <v>7</v>
      </c>
      <c r="EW1007" s="17">
        <f>CU1007</f>
        <v>120</v>
      </c>
      <c r="EX1007" s="17">
        <f>CV1007</f>
        <v>45</v>
      </c>
      <c r="EY1007" s="31">
        <f>1+CW1007</f>
        <v>170.3391946992854</v>
      </c>
      <c r="EZ1007" s="10"/>
      <c r="FA1007" s="61">
        <f t="array" ref="FA1007:FA1009">MMULT(FS1007:FU1009,FQ1007:FQ1009)</f>
        <v>0.74191655485446828</v>
      </c>
      <c r="FB1007" s="13">
        <f>BW1008</f>
        <v>0</v>
      </c>
      <c r="FC1007" s="17">
        <v>1</v>
      </c>
      <c r="FD1007">
        <v>0</v>
      </c>
      <c r="FF1007" s="73">
        <f>(FD1007^2)*(1-COS(RADIANS(EY1007+45)))+(COS(RADIANS(EY1007+45)))</f>
        <v>-0.81574210029967376</v>
      </c>
      <c r="FG1007" s="73">
        <f>(FD1007*FD1008)*(1-COS(RADIANS(EY1007+45)))-FD1009*(SIN(RADIANS(EY1007+45)))</f>
        <v>0.5784157897210942</v>
      </c>
      <c r="FH1007" s="73">
        <f>(FD1007*FD1009)*(1-COS(RADIANS(EY1007+45)))+FD1008*(SIN(RADIANS(EY1007+45)))</f>
        <v>0</v>
      </c>
      <c r="FI1007" s="10"/>
      <c r="FJ1007">
        <f t="array" ref="FJ1007:FJ1009">MMULT(FF1007:FH1009,FC1007:FC1009)</f>
        <v>-0.81574210029967376</v>
      </c>
      <c r="FK1007" s="23">
        <f>COS(RADIANS(176))</f>
        <v>-0.9975640502598242</v>
      </c>
      <c r="FM1007" s="30">
        <f>(FK1007^2)*(1-COS(RADIANS(EX1007)))+(COS(RADIANS(EX1007)))</f>
        <v>0.99857479166422358</v>
      </c>
      <c r="FN1007" s="30">
        <f>(FK1007*FK1008)*(1-COS(RADIANS(EX1007)))-FK1009*(SIN(RADIANS(EX1007)))</f>
        <v>-2.0381428756221641E-2</v>
      </c>
      <c r="FO1007" s="30">
        <f>(FK1007*FK1009)*(1-COS(RADIANS(EX1007)))+FK1008*(SIN(RADIANS(EX1007)))</f>
        <v>4.9325275616132508E-2</v>
      </c>
      <c r="FQ1007">
        <f t="array" ref="FQ1007:FQ1009">MMULT(FM1007:FO1009,FJ1007:FJ1009)</f>
        <v>-0.8027905576488088</v>
      </c>
      <c r="FS1007" s="28">
        <f>(FD1007^2)*(1-COS(RADIANS(EW1007)))+(COS(RADIANS(EW1007)))</f>
        <v>-0.49999999999999978</v>
      </c>
      <c r="FT1007" s="28">
        <f>(FD1007*FD1008)*(1-COS(RADIANS(EW1007)))-FD1009*(SIN(RADIANS(EW1007)))</f>
        <v>-0.86602540378443871</v>
      </c>
      <c r="FU1007" s="28">
        <f>(FD1007*FD1009)*(1-COS(RADIANS(EW1007)))+FD1008*(SIN(RADIANS(EW1007)))</f>
        <v>0</v>
      </c>
      <c r="FW1007" s="61">
        <f t="array" ref="FW1007:FW1009">MMULT(FS1007:FU1009,GG1007:GG1009)</f>
        <v>-0.21364563370558748</v>
      </c>
      <c r="FX1007" s="13">
        <f>BX1008</f>
        <v>0</v>
      </c>
      <c r="FY1007" s="17">
        <v>1</v>
      </c>
      <c r="FZ1007">
        <v>0</v>
      </c>
      <c r="GB1007" s="73">
        <f>(FD1007^2)*(1-COS(RADIANS(EY1007-45)))+(COS(RADIANS(EY1007-45)))</f>
        <v>-0.5784157897210942</v>
      </c>
      <c r="GC1007" s="73">
        <f>(FD1007*FD1008)*(1-COS(RADIANS(EY1007-45)))-FD1009*(SIN(RADIANS(EY1007-45)))</f>
        <v>-0.81574210029967376</v>
      </c>
      <c r="GD1007" s="73">
        <f>(FD1007*FD1009)*(1-COS(RADIANS(EY1007-45)))+FD1008*(SIN(RADIANS(EY1007-45)))</f>
        <v>0</v>
      </c>
      <c r="GE1007" s="10"/>
      <c r="GF1007">
        <f t="array" ref="GF1007:GF1009">MMULT(GB1007:GD1009,FC1007:FC1009)</f>
        <v>-0.5784157897210942</v>
      </c>
      <c r="GG1007" s="1">
        <f t="array" ref="GG1007:GG1009">MMULT(FM1007:FO1009,GF1007:GF1009)</f>
        <v>-0.5942174162167474</v>
      </c>
      <c r="GI1007">
        <f>FA1007+FW1007</f>
        <v>0.52827092114888075</v>
      </c>
      <c r="GJ1007">
        <f>GI1007/(SQRT(GI1007^2+GI1008^2+GI1009^2))</f>
        <v>0.37354395064803747</v>
      </c>
      <c r="GL1007" t="e">
        <f>CH1008+DC1007</f>
        <v>#VALUE!</v>
      </c>
      <c r="GM1007" t="e">
        <f>GL1007/(SQRT(GL1007^2+GL1008^2+GL1009^2))</f>
        <v>#VALUE!</v>
      </c>
      <c r="GO1007" s="27">
        <f>FA1008*FW1009-FA1009*FW1008</f>
        <v>0.63554336502823694</v>
      </c>
    </row>
    <row r="1008" spans="4:197" x14ac:dyDescent="0.2">
      <c r="D1008" t="s">
        <v>8</v>
      </c>
      <c r="E1008" s="5">
        <f t="shared" ref="E1008:F1010" si="1521">E1003</f>
        <v>0.93175726557760197</v>
      </c>
      <c r="F1008" s="6">
        <f t="shared" si="1521"/>
        <v>-0.87962380347161251</v>
      </c>
      <c r="G1008" s="7">
        <f>Q1007</f>
        <v>0.90503212069214112</v>
      </c>
      <c r="H1008" s="8">
        <f>AM1007</f>
        <v>-0.41782460364226298</v>
      </c>
      <c r="J1008" s="9">
        <f>((SUMPRODUCT(G1008:G1010,E1008:E1010))*(SUMPRODUCT(G1008:(G1010),F1008:F1010)))-((SUMPRODUCT(H1008:H1010,E1008:E1010))*(SUMPRODUCT(H1008:H1010,F1008:F1010)))</f>
        <v>4.0432192377667653E-2</v>
      </c>
      <c r="Q1008" s="61">
        <v>-0.41631943358655826</v>
      </c>
      <c r="S1008" s="17">
        <v>0</v>
      </c>
      <c r="T1008">
        <v>0</v>
      </c>
      <c r="V1008" s="73">
        <f>(T1007*T1008)*(1-COS(RADIANS(O1007+45)))+T1009*(SIN(RADIANS(O1007+45)))</f>
        <v>-0.9966373868180366</v>
      </c>
      <c r="W1008" s="73">
        <f>(T1008^2)*(1-COS(RADIANS(O1007+45)))+(COS(RADIANS(O1007+45)))</f>
        <v>-8.1938508630040444E-2</v>
      </c>
      <c r="X1008" s="73">
        <f>(T1008*T1009)*(1-COS(RADIANS(O1007+45)))-T1007*(SIN(RADIANS(O1007+45)))</f>
        <v>0</v>
      </c>
      <c r="Y1008" s="10"/>
      <c r="Z1008">
        <v>-0.9966373868180366</v>
      </c>
      <c r="AA1008" s="23">
        <f>SIN(RADIANS('[1]Biaxial Input'!$F$21))*(COS(RADIANS(0)))</f>
        <v>6.9756473744125524E-2</v>
      </c>
      <c r="AC1008" s="30">
        <f>(AA1007*AA1008)*(1-COS(RADIANS(N1007)))+AA1009*(SIN(RADIANS(N1007)))</f>
        <v>-2.6479783333051429E-4</v>
      </c>
      <c r="AD1008" s="30">
        <f>(AA1008^2)*(1-COS(RADIANS(N1007)))+(COS(RADIANS(N1007)))</f>
        <v>0.99621321456003986</v>
      </c>
      <c r="AE1008" s="30">
        <f>(AA1008*AA1009)*(1-COS(RADIANS(N1007)))-AA1007*(SIN(RADIANS(N1007)))</f>
        <v>-8.694343573875718E-2</v>
      </c>
      <c r="AG1008">
        <v>-0.99284163773316259</v>
      </c>
      <c r="AI1008" s="28">
        <f>(T1007*T1008)*(1-COS(RADIANS(M1007)))+T1009*(SIN(RADIANS(M1007)))</f>
        <v>0.93969262078590832</v>
      </c>
      <c r="AJ1008" s="28">
        <f>(T1008^2)*(1-COS(RADIANS(M1007)))+(COS(RADIANS(M1007)))</f>
        <v>0.34202014332566882</v>
      </c>
      <c r="AK1008" s="28">
        <f>(T1008*T1009)*(1-COS(RADIANS(M1007)))-T1007*(SIN(RADIANS(M1007)))</f>
        <v>0</v>
      </c>
      <c r="AM1008" s="61">
        <v>-0.90852708645969538</v>
      </c>
      <c r="AO1008" s="17">
        <v>0</v>
      </c>
      <c r="AP1008">
        <v>0</v>
      </c>
      <c r="AR1008" s="73">
        <f>(T1007*T1008)*(1-COS(RADIANS(O1007-45)))+T1009*(SIN(RADIANS(O1007-45)))</f>
        <v>8.1938508630040832E-2</v>
      </c>
      <c r="AS1008" s="73">
        <f>(T1008^2)*(1-COS(RADIANS(O1007-45)))+(COS(RADIANS(O1007-45)))</f>
        <v>-0.9966373868180366</v>
      </c>
      <c r="AT1008" s="73">
        <f>(T1008*T1009)*(1-COS(RADIANS(O1007-45)))-T1007*(SIN(RADIANS(O1007-45)))</f>
        <v>0</v>
      </c>
      <c r="AU1008" s="10"/>
      <c r="AV1008">
        <v>8.1938508630040832E-2</v>
      </c>
      <c r="AW1008" s="1">
        <v>8.1892132499234147E-2</v>
      </c>
      <c r="BY1008" t="s">
        <v>8</v>
      </c>
      <c r="BZ1008" s="5">
        <f t="shared" ref="BZ1008:CA1010" si="1522">BZ1003</f>
        <v>0.93180266183863136</v>
      </c>
      <c r="CA1008" s="6">
        <f t="shared" si="1522"/>
        <v>-0.87956522186239505</v>
      </c>
      <c r="CB1008" s="7">
        <f>CY1007</f>
        <v>0.73807492693662946</v>
      </c>
      <c r="CC1008" s="8">
        <f>DU1007</f>
        <v>-0.22656132369862786</v>
      </c>
      <c r="CE1008" s="9">
        <f>((SUMPRODUCT(CB1008:CB1010,BZ1008:BZ1010))*(SUMPRODUCT(CB1008:CB1010,CA1008:CA1010)))-((SUMPRODUCT(CC1008:CC1010,BZ1008:BZ1010))*(SUMPRODUCT(CC1008:CC1010,CA1008:CA1010)))</f>
        <v>6.106226635438361E-16</v>
      </c>
      <c r="CG1008">
        <v>1</v>
      </c>
      <c r="CH1008" t="s">
        <v>161</v>
      </c>
      <c r="CI1008" s="67"/>
      <c r="CJ1008" s="1" t="s">
        <v>8</v>
      </c>
      <c r="CK1008" s="5">
        <f t="shared" ref="CK1008:CL1010" si="1523">BZ1008</f>
        <v>0.93180266183863136</v>
      </c>
      <c r="CL1008" s="6">
        <f t="shared" si="1523"/>
        <v>-0.87956522186239505</v>
      </c>
      <c r="CM1008" s="7">
        <f>FA1007</f>
        <v>0.74191655485446828</v>
      </c>
      <c r="CN1008" s="8">
        <f>FW1007</f>
        <v>-0.21364563370558748</v>
      </c>
      <c r="CO1008" s="10"/>
      <c r="CP1008">
        <f t="shared" si="1520"/>
        <v>0.3492962422733713</v>
      </c>
      <c r="CQ1008">
        <f t="shared" si="1520"/>
        <v>-0.34518112468713447</v>
      </c>
      <c r="CR1008">
        <f>CJ1011</f>
        <v>0</v>
      </c>
      <c r="CS1008">
        <f>CM1011</f>
        <v>0</v>
      </c>
      <c r="CW1008" s="28"/>
      <c r="CY1008" s="61">
        <v>-0.51268859690472079</v>
      </c>
      <c r="DA1008" s="17">
        <v>0</v>
      </c>
      <c r="DB1008">
        <v>0</v>
      </c>
      <c r="DD1008" s="73">
        <f>(DB1007*DB1008)*(1-COS(RADIANS(CW1007+45)))+DB1009*(SIN(RADIANS(CW1007+45)))</f>
        <v>-0.56409103151226647</v>
      </c>
      <c r="DE1008" s="73">
        <f>(DB1008^2)*(1-COS(RADIANS(CW1007+45)))+(COS(RADIANS(CW1007+45)))</f>
        <v>-0.82571260627861753</v>
      </c>
      <c r="DF1008" s="73">
        <f>(DB1008*DB1009)*(1-COS(RADIANS(CW1007+45)))-DB1007*(SIN(RADIANS(CW1007+45)))</f>
        <v>0</v>
      </c>
      <c r="DG1008" s="10"/>
      <c r="DH1008">
        <v>-0.56409103151226647</v>
      </c>
      <c r="DI1008" s="23">
        <f>SIN(RADIANS('[1]Biaxial Input'!$F$21))*(COS(RADIANS(0)))</f>
        <v>6.9756473744125524E-2</v>
      </c>
      <c r="DK1008" s="30">
        <f>(DI1007*DI1008)*(1-COS(RADIANS(CV1007)))+DI1009*(SIN(RADIANS(CV1007)))</f>
        <v>-2.0381428756221641E-2</v>
      </c>
      <c r="DL1008" s="30">
        <f>(DI1008^2)*(1-COS(RADIANS(CV1007)))+(COS(RADIANS(CV1007)))</f>
        <v>0.70853198952232399</v>
      </c>
      <c r="DM1008" s="30">
        <f>(DI1008*DI1009)*(1-COS(RADIANS(CV1007)))-DI1007*(SIN(RADIANS(CV1007)))</f>
        <v>0.70538430460663959</v>
      </c>
      <c r="DO1008">
        <v>-0.38284733817110439</v>
      </c>
      <c r="DQ1008" s="28">
        <f>(DB1007*DB1008)*(1-COS(RADIANS(CU1007)))+DB1009*(SIN(RADIANS(CU1007)))</f>
        <v>0.86602540378443871</v>
      </c>
      <c r="DR1008" s="28">
        <f>(DB1008^2)*(1-COS(RADIANS(CU1007)))+(COS(RADIANS(CU1007)))</f>
        <v>-0.49999999999999978</v>
      </c>
      <c r="DS1008" s="28">
        <f>(DB1008*DB1009)*(1-COS(RADIANS(CU1007)))-DB1007*(SIN(RADIANS(CU1007)))</f>
        <v>0</v>
      </c>
      <c r="DU1008" s="61">
        <v>-0.80066583006600411</v>
      </c>
      <c r="DW1008" s="17">
        <v>0</v>
      </c>
      <c r="DX1008">
        <v>0</v>
      </c>
      <c r="DZ1008" s="73">
        <f>(DB1007*DB1008)*(1-COS(RADIANS(CW1007-45)))+DB1009*(SIN(RADIANS(CW1007-45)))</f>
        <v>0.82571260627861753</v>
      </c>
      <c r="EA1008" s="73">
        <f>(DB1008^2)*(1-COS(RADIANS(CW1007-45)))+(COS(RADIANS(CW1007-45)))</f>
        <v>-0.56409103151226647</v>
      </c>
      <c r="EB1008" s="73">
        <f>(DB1008*DB1009)*(1-COS(RADIANS(CW1007-45)))-DB1007*(SIN(RADIANS(CW1007-45)))</f>
        <v>0</v>
      </c>
      <c r="EC1008" s="10"/>
      <c r="ED1008">
        <v>0.82571260627861753</v>
      </c>
      <c r="EE1008" s="1">
        <v>0.59654077687104301</v>
      </c>
      <c r="EG1008">
        <f>CY1008+DU1008</f>
        <v>-1.3133544269707249</v>
      </c>
      <c r="EH1008">
        <f>EG1008/(SQRT(EG1007^2+EG1008^2+EG1009^2))</f>
        <v>-0.92868182141237199</v>
      </c>
      <c r="EJ1008">
        <f>Q1008+AM1008</f>
        <v>-1.3248465200462536</v>
      </c>
      <c r="EK1008">
        <f>EJ1008/(SQRT(EJ1007^2+EJ1008^2+EJ1009^2))</f>
        <v>-0.93680795835610542</v>
      </c>
      <c r="EM1008" s="23">
        <f>CY1009*DU1007-CY1007*DU1009</f>
        <v>0.3099752105710798</v>
      </c>
      <c r="EP1008" s="9">
        <f>((SUMPRODUCT(CM1008:CM1010,BZ1008:BZ1010))*(SUMPRODUCT(CM1008:CM1010,CA1008:CA1010)))-((SUMPRODUCT(CN1008:CN1010,BZ1008:BZ1010))*(SUMPRODUCT(CN1008:CN1010,CA1008:CA1010)))</f>
        <v>-2.0046692028420909E-2</v>
      </c>
      <c r="EY1008" s="28"/>
      <c r="EZ1008" s="10"/>
      <c r="FA1008" s="61">
        <v>-0.49863696646139211</v>
      </c>
      <c r="FB1008" s="13">
        <f>BW1009</f>
        <v>0</v>
      </c>
      <c r="FC1008" s="17">
        <v>0</v>
      </c>
      <c r="FD1008">
        <v>0</v>
      </c>
      <c r="FF1008" s="73">
        <f>(FD1007*FD1008)*(1-COS(RADIANS(EY1007+45)))+FD1009*(SIN(RADIANS(EY1007+45)))</f>
        <v>-0.5784157897210942</v>
      </c>
      <c r="FG1008" s="73">
        <f>(FD1008^2)*(1-COS(RADIANS(EY1007+45)))+(COS(RADIANS(EY1007+45)))</f>
        <v>-0.81574210029967376</v>
      </c>
      <c r="FH1008" s="73">
        <f>(FD1008*FD1009)*(1-COS(RADIANS(EY1007+45)))-FD1007*(SIN(RADIANS(EY1007+45)))</f>
        <v>0</v>
      </c>
      <c r="FI1008" s="10"/>
      <c r="FJ1008">
        <v>-0.5784157897210942</v>
      </c>
      <c r="FK1008" s="23">
        <f>SIN(RADIANS(176))*(COS(RADIANS(0)))</f>
        <v>6.9756473744125524E-2</v>
      </c>
      <c r="FM1008" s="30">
        <f>(FK1007*FK1008)*(1-COS(RADIANS(EX1007)))+FK1009*(SIN(RADIANS(EX1007)))</f>
        <v>-2.0381428756221641E-2</v>
      </c>
      <c r="FN1008" s="30">
        <f>(FK1008^2)*(1-COS(RADIANS(EX1007)))+(COS(RADIANS(EX1007)))</f>
        <v>0.70853198952232399</v>
      </c>
      <c r="FO1008" s="30">
        <f>(FK1008*FK1009)*(1-COS(RADIANS(EX1007)))-FK1007*(SIN(RADIANS(EX1007)))</f>
        <v>0.70538430460663959</v>
      </c>
      <c r="FQ1008">
        <v>-0.39320010076150463</v>
      </c>
      <c r="FS1008" s="28">
        <f>(FD1007*FD1008)*(1-COS(RADIANS(EW1007)))+FD1009*(SIN(RADIANS(EW1007)))</f>
        <v>0.86602540378443871</v>
      </c>
      <c r="FT1008" s="28">
        <f>(FD1008^2)*(1-COS(RADIANS(EW1007)))+(COS(RADIANS(EW1007)))</f>
        <v>-0.49999999999999978</v>
      </c>
      <c r="FU1008" s="28">
        <f>(FD1008*FD1009)*(1-COS(RADIANS(EW1007)))-FD1007*(SIN(RADIANS(EW1007)))</f>
        <v>0</v>
      </c>
      <c r="FW1008" s="61">
        <v>-0.80949153455091505</v>
      </c>
      <c r="FX1008" s="13">
        <f>BX1009</f>
        <v>0</v>
      </c>
      <c r="FY1008" s="17">
        <v>0</v>
      </c>
      <c r="FZ1008">
        <v>0</v>
      </c>
      <c r="GB1008" s="73">
        <f>(FD1007*FD1008)*(1-COS(RADIANS(EY1007-45)))+FD1009*(SIN(RADIANS(EY1007-45)))</f>
        <v>0.81574210029967376</v>
      </c>
      <c r="GC1008" s="73">
        <f>(FD1008^2)*(1-COS(RADIANS(EY1007-45)))+(COS(RADIANS(EY1007-45)))</f>
        <v>-0.5784157897210942</v>
      </c>
      <c r="GD1008" s="73">
        <f>(FD1008*FD1009)*(1-COS(RADIANS(EY1007-45)))-FD1007*(SIN(RADIANS(EY1007-45)))</f>
        <v>0</v>
      </c>
      <c r="GE1008" s="10"/>
      <c r="GF1008">
        <v>0.81574210029967376</v>
      </c>
      <c r="GG1008" s="1">
        <v>0.58976831347212111</v>
      </c>
      <c r="GI1008">
        <f>FA1008+FW1008</f>
        <v>-1.3081285010123072</v>
      </c>
      <c r="GJ1008">
        <f>GI1008/(SQRT(GI1007^2+GI1008^2+GI1009^2))</f>
        <v>-0.92498653372919581</v>
      </c>
      <c r="GL1008">
        <f>CH1009+DC1008</f>
        <v>-2.0046692028420909E-2</v>
      </c>
      <c r="GM1008" t="e">
        <f>GL1008/(SQRT(GL1007^2+GL1008^2+GL1009^2))</f>
        <v>#VALUE!</v>
      </c>
      <c r="GO1008" s="27">
        <f>FA1009*FW1007-FA1007*FW1009</f>
        <v>0.30997521057107985</v>
      </c>
    </row>
    <row r="1009" spans="1:197" x14ac:dyDescent="0.2">
      <c r="D1009" t="s">
        <v>9</v>
      </c>
      <c r="E1009" s="5">
        <f t="shared" si="1521"/>
        <v>0.34942631596765805</v>
      </c>
      <c r="F1009" s="6">
        <f t="shared" si="1521"/>
        <v>-0.3450538979128393</v>
      </c>
      <c r="G1009" s="7">
        <f t="shared" ref="G1009:G1010" si="1524">Q1008</f>
        <v>-0.41631943358655826</v>
      </c>
      <c r="H1009" s="8">
        <f t="shared" ref="H1009:H1010" si="1525">AM1008</f>
        <v>-0.90852708645969538</v>
      </c>
      <c r="J1009" s="10"/>
      <c r="Q1009" s="61">
        <v>-8.7149238284983346E-2</v>
      </c>
      <c r="S1009" s="17">
        <v>0</v>
      </c>
      <c r="T1009">
        <v>1</v>
      </c>
      <c r="V1009" s="73">
        <f>(T1007*T1009)*(1-COS(RADIANS(O1007+45)))-T1008*(SIN(RADIANS(O1007+45)))</f>
        <v>0</v>
      </c>
      <c r="W1009" s="73">
        <f>(T1008*T1009)*(1-COS(RADIANS(O1007+45)))+T1007*(SIN(RADIANS(O1007+45)))</f>
        <v>0</v>
      </c>
      <c r="X1009" s="73">
        <f>(T1009^2)*(1-COS(RADIANS(O1007+45)))+(COS(RADIANS(O1007+45)))</f>
        <v>0.99999999999999989</v>
      </c>
      <c r="Y1009" s="10"/>
      <c r="Z1009">
        <v>0</v>
      </c>
      <c r="AA1009" s="23">
        <f>SIN(RADIANS('[1]Biaxial Input'!$F$21))*SIN(RADIANS(0))</f>
        <v>0</v>
      </c>
      <c r="AC1009" s="30">
        <f>(AA1007*AA1009)*(1-COS(RADIANS(N1007)))-AA1008*(SIN(RADIANS(N1007)))</f>
        <v>6.0796772806267756E-3</v>
      </c>
      <c r="AD1009" s="30">
        <f>(AA1008*AA1009)*(1-COS(RADIANS(N1007)))+AA1007*(SIN(RADIANS(N1007)))</f>
        <v>8.694343573875718E-2</v>
      </c>
      <c r="AE1009" s="30">
        <f>(AA1009^2)*(1-COS(RADIANS(N1007)))+(COS(RADIANS(N1007)))</f>
        <v>0.99619469809174555</v>
      </c>
      <c r="AG1009">
        <v>-8.7149238284983346E-2</v>
      </c>
      <c r="AI1009" s="28">
        <f>(T1007*T1009)*(1-COS(RADIANS(M1007)))-T1008*(SIN(RADIANS(M1007)))</f>
        <v>0</v>
      </c>
      <c r="AJ1009" s="28">
        <f>(T1008*T1009)*(1-COS(RADIANS(M1007)))+T1007*(SIN(RADIANS(M1007)))</f>
        <v>0</v>
      </c>
      <c r="AK1009" s="28">
        <f>(T1009^2)*(1-COS(RADIANS(M1007)))+(COS(RADIANS(M1007)))</f>
        <v>1</v>
      </c>
      <c r="AM1009" s="61">
        <v>1.064781781944699E-3</v>
      </c>
      <c r="AO1009" s="17">
        <v>0</v>
      </c>
      <c r="AP1009">
        <v>1</v>
      </c>
      <c r="AR1009" s="73">
        <f>(T1007*T1007)*(1-COS(RADIANS(O1007-45)))-T1007*(SIN(RADIANS(O1007-45)))</f>
        <v>0</v>
      </c>
      <c r="AS1009" s="73">
        <f>(T1008*T1009)*(1-COS(RADIANS(O1007-45)))+T1007*(SIN(RADIANS(O1007-45)))</f>
        <v>0</v>
      </c>
      <c r="AT1009" s="73">
        <f>(T1009^2)*(1-COS(RADIANS(O1007-45)))+(COS(RADIANS(O1007-45)))</f>
        <v>0.99999999999999989</v>
      </c>
      <c r="AU1009" s="10"/>
      <c r="AV1009">
        <v>0</v>
      </c>
      <c r="AW1009" s="1">
        <v>1.064781781944699E-3</v>
      </c>
      <c r="BY1009" t="s">
        <v>9</v>
      </c>
      <c r="BZ1009" s="5">
        <f t="shared" si="1522"/>
        <v>0.3492962422733713</v>
      </c>
      <c r="CA1009" s="6">
        <f t="shared" si="1522"/>
        <v>-0.34518112468713447</v>
      </c>
      <c r="CB1009" s="7">
        <f>CY1008</f>
        <v>-0.51268859690472079</v>
      </c>
      <c r="CC1009" s="8">
        <f>DU1008</f>
        <v>-0.80066583006600411</v>
      </c>
      <c r="CE1009" s="10"/>
      <c r="CH1009">
        <f>((SUMPRODUCT(CM1008:CM1010,CK1008:CK1010))*(SUMPRODUCT(CM1008:CM1010,CL1008:CL1010)))-((SUMPRODUCT(CN1008:CN1010,CK1008:CK1010))*(SUMPRODUCT(CN1008:CN1010,CL1008:CL1010)))</f>
        <v>-2.0046692028420909E-2</v>
      </c>
      <c r="CI1009" s="67"/>
      <c r="CJ1009" s="10" t="s">
        <v>9</v>
      </c>
      <c r="CK1009" s="5">
        <f t="shared" si="1523"/>
        <v>0.3492962422733713</v>
      </c>
      <c r="CL1009" s="6">
        <f t="shared" si="1523"/>
        <v>-0.34518112468713447</v>
      </c>
      <c r="CM1009" s="7">
        <f>FA1008</f>
        <v>-0.49863696646139211</v>
      </c>
      <c r="CN1009" s="8">
        <f>FW1008</f>
        <v>-0.80949153455091505</v>
      </c>
      <c r="CP1009">
        <f t="shared" si="1520"/>
        <v>-9.8670839279614439E-2</v>
      </c>
      <c r="CQ1009">
        <f t="shared" si="1520"/>
        <v>-0.32743703463395935</v>
      </c>
      <c r="CR1009">
        <f>CK1011</f>
        <v>0</v>
      </c>
      <c r="CS1009">
        <f>CN1011</f>
        <v>0</v>
      </c>
      <c r="CW1009" s="28"/>
      <c r="CY1009" s="61">
        <v>0.43862946188252999</v>
      </c>
      <c r="DA1009" s="17">
        <v>0</v>
      </c>
      <c r="DB1009">
        <v>1</v>
      </c>
      <c r="DD1009" s="73">
        <f>(DB1007*DB1009)*(1-COS(RADIANS(CW1007+45)))-DB1008*(SIN(RADIANS(CW1007+45)))</f>
        <v>0</v>
      </c>
      <c r="DE1009" s="73">
        <f>(DB1008*DB1009)*(1-COS(RADIANS(CW1007+45)))+DB1007*(SIN(RADIANS(CW1007+45)))</f>
        <v>0</v>
      </c>
      <c r="DF1009" s="73">
        <f>(DB1009^2)*(1-COS(RADIANS(CW1007+45)))+(COS(RADIANS(CW1007+45)))</f>
        <v>1</v>
      </c>
      <c r="DG1009" s="10"/>
      <c r="DH1009">
        <v>0</v>
      </c>
      <c r="DI1009" s="23">
        <f>SIN(RADIANS('[1]Biaxial Input'!$F$21))*SIN(RADIANS(0))</f>
        <v>0</v>
      </c>
      <c r="DK1009" s="30">
        <f>(DI1007*DI1009)*(1-COS(RADIANS(CV1007)))-DI1008*(SIN(RADIANS(CV1007)))</f>
        <v>-4.9325275616132508E-2</v>
      </c>
      <c r="DL1009" s="30">
        <f>(DI1008*DI1009)*(1-COS(RADIANS(CV1007)))+DI1007*(SIN(RADIANS(CV1007)))</f>
        <v>-0.70538430460663959</v>
      </c>
      <c r="DM1009" s="30">
        <f>(DI1009^2)*(1-COS(RADIANS(CV1007)))+(COS(RADIANS(CV1007)))</f>
        <v>0.70710678118654757</v>
      </c>
      <c r="DO1009">
        <v>0.43862946188252999</v>
      </c>
      <c r="DQ1009" s="28">
        <f>(DB1007*DB1009)*(1-COS(RADIANS(CU1007)))-DB1008*(SIN(RADIANS(CU1007)))</f>
        <v>0</v>
      </c>
      <c r="DR1009" s="28">
        <f>(DB1008*DB1009)*(1-COS(RADIANS(CU1007)))+DB1007*(SIN(RADIANS(CU1007)))</f>
        <v>0</v>
      </c>
      <c r="DS1009" s="28">
        <f>(DB1009^2)*(1-COS(RADIANS(CU1007)))+(COS(RADIANS(CU1007)))</f>
        <v>1</v>
      </c>
      <c r="DU1009" s="61">
        <v>-0.55462076698284757</v>
      </c>
      <c r="DW1009" s="17">
        <v>0</v>
      </c>
      <c r="DX1009">
        <v>1</v>
      </c>
      <c r="DZ1009" s="73">
        <f>(DB1007*DB1007)*(1-COS(RADIANS(CW1007-45)))-DB1007*(SIN(RADIANS(CW1007-45)))</f>
        <v>0</v>
      </c>
      <c r="EA1009" s="73">
        <f>(DB1008*DB1009)*(1-COS(RADIANS(CW1007-45)))+DB1007*(SIN(RADIANS(CW1007-45)))</f>
        <v>0</v>
      </c>
      <c r="EB1009" s="73">
        <f>(DB1009^2)*(1-COS(RADIANS(CW1007-45)))+(COS(RADIANS(CW1007-45)))</f>
        <v>1</v>
      </c>
      <c r="EC1009" s="10"/>
      <c r="ED1009">
        <v>0</v>
      </c>
      <c r="EE1009" s="1">
        <v>-0.55462076698284757</v>
      </c>
      <c r="EG1009">
        <f>CY1009+DU1009</f>
        <v>-0.11599130510031758</v>
      </c>
      <c r="EH1009">
        <f>EG1009/(SQRT(EG1007^2+EG1008^2+EG1009^2))</f>
        <v>-8.2018238395112339E-2</v>
      </c>
      <c r="EJ1009">
        <f>Q1009+AM1009</f>
        <v>-8.6084456503038642E-2</v>
      </c>
      <c r="EK1009">
        <f>EJ1009/(SQRT(EJ1007^2+EJ1008^2+EJ1009^2))</f>
        <v>-6.0870902948057026E-2</v>
      </c>
      <c r="EM1009" s="23">
        <f>CY1007*DU1008-CY1008*DU1007</f>
        <v>-0.70710678118654757</v>
      </c>
      <c r="ER1009">
        <f t="shared" ref="ER1009:ES1011" si="1526">CK1008</f>
        <v>0.93180266183863136</v>
      </c>
      <c r="ES1009">
        <f t="shared" si="1526"/>
        <v>-0.87956522186239505</v>
      </c>
      <c r="ET1009" t="e">
        <f>#REF!</f>
        <v>#REF!</v>
      </c>
      <c r="EU1009" t="e">
        <f>#REF!</f>
        <v>#REF!</v>
      </c>
      <c r="EY1009" s="28"/>
      <c r="EZ1009" s="10"/>
      <c r="FA1009" s="61">
        <v>0.44824212353487852</v>
      </c>
      <c r="FB1009" s="13">
        <f>BW1010</f>
        <v>0</v>
      </c>
      <c r="FC1009" s="17">
        <v>0</v>
      </c>
      <c r="FD1009">
        <v>1</v>
      </c>
      <c r="FF1009" s="73">
        <f>(FD1007*FD1009)*(1-COS(RADIANS(EY1007+45)))-FD1008*(SIN(RADIANS(EY1007+45)))</f>
        <v>0</v>
      </c>
      <c r="FG1009" s="73">
        <f>(FD1008*FD1009)*(1-COS(RADIANS(EY1007+45)))+FD1007*(SIN(RADIANS(EY1007+45)))</f>
        <v>0</v>
      </c>
      <c r="FH1009" s="73">
        <f>(FD1009^2)*(1-COS(RADIANS(EY1007+45)))+(COS(RADIANS(EY1007+45)))</f>
        <v>0.99999999999999989</v>
      </c>
      <c r="FI1009" s="10"/>
      <c r="FJ1009">
        <v>0</v>
      </c>
      <c r="FK1009" s="23">
        <f>SIN(RADIANS(176))*SIN(RADIANS(0))</f>
        <v>0</v>
      </c>
      <c r="FM1009" s="30">
        <f>(FK1007*FK1009)*(1-COS(RADIANS(EX1007)))-FK1008*(SIN(RADIANS(EX1007)))</f>
        <v>-4.9325275616132508E-2</v>
      </c>
      <c r="FN1009" s="30">
        <f>(FK1008*FK1009)*(1-COS(RADIANS(EX1007)))+FK1007*(SIN(RADIANS(EX1007)))</f>
        <v>-0.70538430460663959</v>
      </c>
      <c r="FO1009" s="30">
        <f>(FK1009^2)*(1-COS(RADIANS(EX1007)))+(COS(RADIANS(EX1007)))</f>
        <v>0.70710678118654757</v>
      </c>
      <c r="FQ1009">
        <v>0.44824212353487852</v>
      </c>
      <c r="FS1009" s="28">
        <f>(FD1007*FD1009)*(1-COS(RADIANS(EW1007)))-FD1008*(SIN(RADIANS(EW1007)))</f>
        <v>0</v>
      </c>
      <c r="FT1009" s="28">
        <f>(FD1008*FD1009)*(1-COS(RADIANS(EW1007)))+FD1007*(SIN(RADIANS(EW1007)))</f>
        <v>0</v>
      </c>
      <c r="FU1009" s="28">
        <f>(FD1009^2)*(1-COS(RADIANS(EW1007)))+(COS(RADIANS(EW1007)))</f>
        <v>1</v>
      </c>
      <c r="FW1009" s="61">
        <v>-0.54688115590952913</v>
      </c>
      <c r="FX1009" s="13">
        <f>BX1010</f>
        <v>0</v>
      </c>
      <c r="FY1009" s="17">
        <v>0</v>
      </c>
      <c r="FZ1009">
        <v>1</v>
      </c>
      <c r="GB1009" s="73">
        <f>(FD1007*FD1007)*(1-COS(RADIANS(EY1007-45)))-FD1007*(SIN(RADIANS(EY1007-45)))</f>
        <v>0</v>
      </c>
      <c r="GC1009" s="73">
        <f>(FD1008*FD1009)*(1-COS(RADIANS(EY1007-45)))+FD1007*(SIN(RADIANS(EY1007-45)))</f>
        <v>0</v>
      </c>
      <c r="GD1009" s="73">
        <f>(FD1009^2)*(1-COS(RADIANS(EY1007-45)))+(COS(RADIANS(EY1007-45)))</f>
        <v>1</v>
      </c>
      <c r="GE1009" s="10"/>
      <c r="GF1009">
        <v>0</v>
      </c>
      <c r="GG1009" s="1">
        <v>-0.54688115590952913</v>
      </c>
      <c r="GI1009">
        <f>FA1009+FW1009</f>
        <v>-9.8639032374650604E-2</v>
      </c>
      <c r="GJ1009">
        <f>GI1009/(SQRT(GI1007^2+GI1008^2+GI1009^2))</f>
        <v>-6.9748328681794841E-2</v>
      </c>
      <c r="GL1009" t="e">
        <f>#REF!+DC1009</f>
        <v>#REF!</v>
      </c>
      <c r="GM1009" t="e">
        <f>GL1009/(SQRT(GL1007^2+GL1008^2+GL1009^2))</f>
        <v>#REF!</v>
      </c>
      <c r="GO1009" s="27">
        <f>FA1007*FW1008-FA1008*FW1007</f>
        <v>-0.70710678118654757</v>
      </c>
    </row>
    <row r="1010" spans="1:197" x14ac:dyDescent="0.2">
      <c r="D1010" t="s">
        <v>10</v>
      </c>
      <c r="E1010" s="5">
        <f t="shared" si="1521"/>
        <v>-9.863897684293281E-2</v>
      </c>
      <c r="F1010" s="6">
        <f t="shared" si="1521"/>
        <v>-0.32741376254105431</v>
      </c>
      <c r="G1010" s="7">
        <f t="shared" si="1524"/>
        <v>-8.7149238284983346E-2</v>
      </c>
      <c r="H1010" s="8">
        <f t="shared" si="1525"/>
        <v>1.064781781944699E-3</v>
      </c>
      <c r="J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W1010" s="1"/>
      <c r="BY1010" t="s">
        <v>10</v>
      </c>
      <c r="BZ1010" s="5">
        <f t="shared" si="1522"/>
        <v>-9.8670839279614439E-2</v>
      </c>
      <c r="CA1010" s="6">
        <f t="shared" si="1522"/>
        <v>-0.32743703463395935</v>
      </c>
      <c r="CB1010" s="7">
        <f>CY1009</f>
        <v>0.43862946188252999</v>
      </c>
      <c r="CC1010" s="8">
        <f>DU1009</f>
        <v>-0.55462076698284757</v>
      </c>
      <c r="CE1010" s="10"/>
      <c r="CG1010" s="10" t="s">
        <v>160</v>
      </c>
      <c r="CH1010" s="10">
        <f>-CH1007*((EY1007-CW1007)/(CH1009-CE1008))</f>
        <v>169.3391946992854</v>
      </c>
      <c r="CI1010" s="67"/>
      <c r="CJ1010" s="10" t="s">
        <v>10</v>
      </c>
      <c r="CK1010" s="5">
        <f t="shared" si="1523"/>
        <v>-9.8670839279614439E-2</v>
      </c>
      <c r="CL1010" s="6">
        <f t="shared" si="1523"/>
        <v>-0.32743703463395935</v>
      </c>
      <c r="CM1010" s="7">
        <f>FA1009</f>
        <v>0.44824212353487852</v>
      </c>
      <c r="CN1010" s="8">
        <f>FW1009</f>
        <v>-0.54688115590952913</v>
      </c>
      <c r="CW1010" s="28"/>
      <c r="DH1010" s="10"/>
      <c r="DI1010" s="10"/>
      <c r="DJ1010" s="10"/>
      <c r="DK1010" s="10"/>
      <c r="DL1010" s="10"/>
      <c r="DM1010" s="10"/>
      <c r="DN1010" s="10"/>
      <c r="DO1010" s="10"/>
      <c r="DP1010" s="10"/>
      <c r="EE1010" s="1"/>
      <c r="EI1010" s="64">
        <f>(DEGREES(ACOS((EH1007*EK1007+EH1008*EK1008+EH1009*EK1009)/((SQRT(EH1007^2+EH1008^2+EH1009^2))*(SQRT(EK1007^2+EK1008^2+EK1009^2))))))</f>
        <v>1.6293486309573613</v>
      </c>
      <c r="ER1010">
        <f t="shared" si="1526"/>
        <v>0.3492962422733713</v>
      </c>
      <c r="ES1010">
        <f t="shared" si="1526"/>
        <v>-0.34518112468713447</v>
      </c>
      <c r="ET1010" t="e">
        <f>#REF!</f>
        <v>#REF!</v>
      </c>
      <c r="EU1010" t="e">
        <f>#REF!</f>
        <v>#REF!</v>
      </c>
      <c r="EY1010" s="28"/>
      <c r="EZ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GG1010" s="1"/>
      <c r="GK1010" s="64" t="e">
        <f>(DEGREES(ACOS((GJ1007*GM1007+GJ1008*GM1008+GJ1009*GM1009)/((SQRT(GJ1007^2+GJ1008^2+GJ1009^2))*(SQRT(GM1007^2+GM1008^2+GM1009^2))))))</f>
        <v>#VALUE!</v>
      </c>
    </row>
    <row r="1011" spans="1:197" x14ac:dyDescent="0.2">
      <c r="Q1011" s="82" t="s">
        <v>148</v>
      </c>
      <c r="R1011" s="13"/>
      <c r="T1011" s="10"/>
      <c r="U1011" s="10"/>
      <c r="V1011" s="10"/>
      <c r="W1011" s="10"/>
      <c r="X1011" s="10"/>
      <c r="Y1011" s="10"/>
      <c r="Z1011" s="80"/>
      <c r="AA1011" s="23" t="s">
        <v>149</v>
      </c>
      <c r="AE1011" s="1"/>
      <c r="AG1011" s="80"/>
      <c r="AK1011" s="13"/>
      <c r="AL1011" s="81"/>
      <c r="AM1011" s="82" t="s">
        <v>150</v>
      </c>
      <c r="AO1011" s="13"/>
      <c r="AP1011" s="13"/>
      <c r="AS1011" s="1"/>
      <c r="AW1011" s="1"/>
      <c r="CE1011" s="10"/>
      <c r="CS1011" s="15"/>
      <c r="CW1011" s="28"/>
      <c r="CY1011" s="82" t="s">
        <v>148</v>
      </c>
      <c r="CZ1011" s="13"/>
      <c r="DB1011" s="10"/>
      <c r="DC1011" s="10"/>
      <c r="DD1011" s="10"/>
      <c r="DE1011" s="10"/>
      <c r="DF1011" s="10"/>
      <c r="DG1011" s="10"/>
      <c r="DH1011" s="80"/>
      <c r="DI1011" s="23" t="s">
        <v>149</v>
      </c>
      <c r="DM1011" s="1"/>
      <c r="DO1011" s="80"/>
      <c r="DS1011" s="13"/>
      <c r="DT1011" s="81"/>
      <c r="DU1011" s="82" t="s">
        <v>150</v>
      </c>
      <c r="DW1011" s="13"/>
      <c r="DX1011" s="13"/>
      <c r="EA1011" s="1"/>
      <c r="EE1011" s="1"/>
      <c r="ER1011">
        <f t="shared" si="1526"/>
        <v>-9.8670839279614439E-2</v>
      </c>
      <c r="ES1011">
        <f t="shared" si="1526"/>
        <v>-0.32743703463395935</v>
      </c>
      <c r="ET1011" t="e">
        <f>#REF!</f>
        <v>#REF!</v>
      </c>
      <c r="EU1011" t="e">
        <f>#REF!</f>
        <v>#REF!</v>
      </c>
      <c r="EY1011" s="28"/>
      <c r="EZ1011" s="10"/>
      <c r="FA1011" s="82" t="s">
        <v>148</v>
      </c>
      <c r="FB1011" s="13"/>
      <c r="FD1011" s="10"/>
      <c r="FE1011" s="10"/>
      <c r="FF1011" s="10"/>
      <c r="FG1011" s="10"/>
      <c r="FH1011" s="10"/>
      <c r="FI1011" s="10"/>
      <c r="FJ1011" s="80"/>
      <c r="FK1011" s="23" t="s">
        <v>149</v>
      </c>
      <c r="FO1011" s="1"/>
      <c r="FQ1011" s="80"/>
      <c r="FU1011" s="13"/>
      <c r="FV1011" s="81"/>
      <c r="FW1011" s="82" t="s">
        <v>150</v>
      </c>
      <c r="FY1011" s="13"/>
      <c r="FZ1011" s="13"/>
      <c r="GC1011" s="1"/>
      <c r="GG1011" s="1"/>
      <c r="GK1011" s="13"/>
    </row>
    <row r="1012" spans="1:197" x14ac:dyDescent="0.2">
      <c r="E1012" s="5" t="s">
        <v>4</v>
      </c>
      <c r="F1012" s="6" t="s">
        <v>5</v>
      </c>
      <c r="G1012" s="7" t="s">
        <v>6</v>
      </c>
      <c r="H1012" s="8" t="s">
        <v>1</v>
      </c>
      <c r="I1012">
        <v>13</v>
      </c>
      <c r="J1012" s="9" t="s">
        <v>7</v>
      </c>
      <c r="K1012">
        <v>13</v>
      </c>
      <c r="L1012" s="10"/>
      <c r="M1012" s="17">
        <f>A964</f>
        <v>30</v>
      </c>
      <c r="N1012" s="17">
        <f>B964</f>
        <v>-10</v>
      </c>
      <c r="O1012" s="17">
        <f>C964</f>
        <v>261.8</v>
      </c>
      <c r="Q1012" s="61">
        <f t="array" ref="Q1012:Q1014">MMULT(AI1012:AK1014,AG1012:AG1014)</f>
        <v>0.91409387123391983</v>
      </c>
      <c r="R1012" s="13"/>
      <c r="S1012" s="17">
        <v>1</v>
      </c>
      <c r="T1012">
        <v>0</v>
      </c>
      <c r="V1012" s="73">
        <f>(T1012^2)*(1-COS(RADIANS(O1012+45)))+(COS(RADIANS(O1012+45)))</f>
        <v>0.59902359851558573</v>
      </c>
      <c r="W1012" s="73">
        <f>(T1012*T1013)*(1-COS(RADIANS(O1012+45)))-T1014*(SIN(RADIANS(O1012+45)))</f>
        <v>0.80073137094873359</v>
      </c>
      <c r="X1012" s="73">
        <f>(T1012*T1014)*(1-COS(RADIANS(O1012+45)))+T1013*(SIN(RADIANS(O1012+45)))</f>
        <v>0</v>
      </c>
      <c r="Y1012" s="10"/>
      <c r="Z1012">
        <f t="array" ref="Z1012:Z1014">MMULT(V1012:X1014,S1012:S1014)</f>
        <v>0.59902359851558573</v>
      </c>
      <c r="AA1012" s="23">
        <f>COS(RADIANS('[1]Biaxial Input'!$F$21))</f>
        <v>-0.9975640502598242</v>
      </c>
      <c r="AC1012" s="30">
        <f>(AA1012^2)*(1-COS(RADIANS(N1012)))+(COS(RADIANS(N1012)))</f>
        <v>0.99992607504832687</v>
      </c>
      <c r="AD1012" s="30">
        <f>(AA1012*AA1013)*(1-COS(RADIANS(N1012)))-AA1014*(SIN(RADIANS(N1012)))</f>
        <v>-1.0571760619211149E-3</v>
      </c>
      <c r="AE1012" s="30">
        <f>(AA1012*AA1014)*(1-COS(RADIANS(N1012)))+AA1013*(SIN(RADIANS(N1012)))</f>
        <v>-1.2113084546138469E-2</v>
      </c>
      <c r="AG1012">
        <f t="array" ref="AG1012:AG1014">MMULT(AC1012:AE1014,Z1012:Z1014)</f>
        <v>0.59982582976241072</v>
      </c>
      <c r="AI1012" s="28">
        <f>(T1012^2)*(1-COS(RADIANS(M1012)))+(COS(RADIANS(M1012)))</f>
        <v>0.86602540378443871</v>
      </c>
      <c r="AJ1012" s="28">
        <f>(T1012*T1013)*(1-COS(RADIANS(M1012)))-T1014*(SIN(RADIANS(M1012)))</f>
        <v>-0.49999999999999994</v>
      </c>
      <c r="AK1012" s="28">
        <f>(T1012*T1014)*(1-COS(RADIANS(M1012)))+T1013*(SIN(RADIANS(M1012)))</f>
        <v>0</v>
      </c>
      <c r="AM1012" s="61">
        <f t="array" ref="AM1012:AM1014">MMULT(AI1012:AK1014,AW1012:AW1014)</f>
        <v>-0.39829358805290327</v>
      </c>
      <c r="AN1012" s="13"/>
      <c r="AO1012" s="17">
        <v>1</v>
      </c>
      <c r="AP1012">
        <v>0</v>
      </c>
      <c r="AR1012" s="73">
        <f>(T1012^2)*(1-COS(RADIANS(O1012-45)))+(COS(RADIANS(O1012-45)))</f>
        <v>-0.80073137094873326</v>
      </c>
      <c r="AS1012" s="73">
        <f>(T1012*T1013)*(1-COS(RADIANS(O1012-45)))-T1014*(SIN(RADIANS(O1012-45)))</f>
        <v>0.59902359851558606</v>
      </c>
      <c r="AT1012" s="73">
        <f>(T1012*T1014)*(1-COS(RADIANS(O1012-45)))+T1013*(SIN(RADIANS(O1012-45)))</f>
        <v>0</v>
      </c>
      <c r="AU1012" s="10"/>
      <c r="AV1012">
        <f t="array" ref="AV1012:AV1014">MMULT(AR1012:AT1014,S1012:S1014)</f>
        <v>-0.80073137094873326</v>
      </c>
      <c r="AW1012" s="1">
        <f t="array" ref="AW1012:AW1014">MMULT(AC1012:AE1014,AV1012:AV1014)</f>
        <v>-0.80003890351195617</v>
      </c>
      <c r="BZ1012" s="5" t="s">
        <v>4</v>
      </c>
      <c r="CA1012" s="6" t="s">
        <v>5</v>
      </c>
      <c r="CB1012" s="7" t="s">
        <v>6</v>
      </c>
      <c r="CC1012" s="8" t="s">
        <v>1</v>
      </c>
      <c r="CD1012">
        <v>11</v>
      </c>
      <c r="CE1012" s="9" t="s">
        <v>7</v>
      </c>
      <c r="CG1012" s="90" t="s">
        <v>157</v>
      </c>
      <c r="CH1012" s="61">
        <f>CE1013-((CH1014-CE1013)/(EY1012-CW1012))*CW1012</f>
        <v>4.2751416909464126</v>
      </c>
      <c r="CI1012" s="10"/>
      <c r="CK1012" s="5" t="s">
        <v>4</v>
      </c>
      <c r="CL1012" s="6" t="s">
        <v>5</v>
      </c>
      <c r="CM1012" s="7" t="s">
        <v>6</v>
      </c>
      <c r="CN1012" s="8" t="s">
        <v>1</v>
      </c>
      <c r="CO1012" s="10"/>
      <c r="CP1012">
        <f t="shared" ref="CP1012:CQ1014" si="1527">BZ1013</f>
        <v>0.93180266183863136</v>
      </c>
      <c r="CQ1012">
        <f t="shared" si="1527"/>
        <v>-0.87956522186239505</v>
      </c>
      <c r="CR1012">
        <f>CI1016</f>
        <v>0</v>
      </c>
      <c r="CS1012">
        <f>CL1016</f>
        <v>0</v>
      </c>
      <c r="CU1012" s="17">
        <f>CU916</f>
        <v>90</v>
      </c>
      <c r="CV1012" s="17">
        <f>CV916</f>
        <v>50</v>
      </c>
      <c r="CW1012" s="31">
        <f>CH919</f>
        <v>209.07371265078723</v>
      </c>
      <c r="CY1012" s="61">
        <f t="array" ref="CY1012:CY1014">MMULT(DQ1012:DS1014,DO1012:DO1014)</f>
        <v>0.61296518214535589</v>
      </c>
      <c r="CZ1012" s="13"/>
      <c r="DA1012" s="17">
        <v>1</v>
      </c>
      <c r="DB1012">
        <v>0</v>
      </c>
      <c r="DD1012" s="73">
        <f>(DB1012^2)*(1-COS(RADIANS(CW1012+45)))+(COS(RADIANS(CW1012+45)))</f>
        <v>-0.27440043752077092</v>
      </c>
      <c r="DE1012" s="73">
        <f>(DB1012*DB1013)*(1-COS(RADIANS(CW1012+45)))-DB1014*(SIN(RADIANS(CW1012+45)))</f>
        <v>0.961615515623791</v>
      </c>
      <c r="DF1012" s="73">
        <f>(DB1012*DB1014)*(1-COS(RADIANS(CW1012+45)))+DB1013*(SIN(RADIANS(CW1012+45)))</f>
        <v>0</v>
      </c>
      <c r="DG1012" s="10"/>
      <c r="DH1012">
        <f t="array" ref="DH1012:DH1014">MMULT(DD1012:DF1014,DA1012:DA1014)</f>
        <v>-0.27440043752077092</v>
      </c>
      <c r="DI1012" s="23">
        <f>COS(RADIANS('[1]Biaxial Input'!$F$21))</f>
        <v>-0.9975640502598242</v>
      </c>
      <c r="DK1012" s="30">
        <f>(DI1012^2)*(1-COS(RADIANS(CV1012)))+(COS(RADIANS(CV1012)))</f>
        <v>0.99826181678640502</v>
      </c>
      <c r="DL1012" s="30">
        <f>(DI1012*DI1013)*(1-COS(RADIANS(CV1012)))-DI1014*(SIN(RADIANS(CV1012)))</f>
        <v>-2.4857178030640859E-2</v>
      </c>
      <c r="DM1012" s="30">
        <f>(DI1012*DI1014)*(1-COS(RADIANS(CV1012)))+DI1013*(SIN(RADIANS(CV1012)))</f>
        <v>5.3436559083262246E-2</v>
      </c>
      <c r="DO1012">
        <f t="array" ref="DO1012:DO1014">MMULT(DK1012:DM1014,DH1012:DH1014)</f>
        <v>-0.25002043121758211</v>
      </c>
      <c r="DQ1012" s="28">
        <f>(DB1012^2)*(1-COS(RADIANS(CU1012)))+(COS(RADIANS(CU1012)))</f>
        <v>6.1257422745431001E-17</v>
      </c>
      <c r="DR1012" s="28">
        <f>(DB1012*DB1013)*(1-COS(RADIANS(CU1012)))-DB1014*(SIN(RADIANS(CU1012)))</f>
        <v>-1</v>
      </c>
      <c r="DS1012" s="28">
        <f>(DB1012*DB1014)*(1-COS(RADIANS(CU1012)))+DB1013*(SIN(RADIANS(CU1012)))</f>
        <v>0</v>
      </c>
      <c r="DU1012" s="61">
        <f t="array" ref="DU1012:DU1014">MMULT(DQ1012:DS1014,EE1012:EE1014)</f>
        <v>-0.20076120763410574</v>
      </c>
      <c r="DV1012" s="13"/>
      <c r="DW1012" s="17">
        <v>1</v>
      </c>
      <c r="DX1012">
        <v>0</v>
      </c>
      <c r="DZ1012" s="73">
        <f>(DB1012^2)*(1-COS(RADIANS(CW1012-45)))+(COS(RADIANS(CW1012-45)))</f>
        <v>-0.961615515623791</v>
      </c>
      <c r="EA1012" s="73">
        <f>(DB1012*DB1013)*(1-COS(RADIANS(CW1012-45)))-DB1014*(SIN(RADIANS(CW1012-45)))</f>
        <v>-0.27440043752077087</v>
      </c>
      <c r="EB1012" s="73">
        <f>(DB1012*DB1014)*(1-COS(RADIANS(CW1012-45)))+DB1013*(SIN(RADIANS(CW1012-45)))</f>
        <v>0</v>
      </c>
      <c r="EC1012" s="10"/>
      <c r="ED1012">
        <f t="array" ref="ED1012:ED1014">MMULT(DZ1012:EB1014,DA1012:DA1014)</f>
        <v>-0.961615515623791</v>
      </c>
      <c r="EE1012" s="1">
        <f t="array" ref="EE1012:EE1014">MMULT(DK1012:DM1014,ED1012:ED1014)</f>
        <v>-0.96676487220374074</v>
      </c>
      <c r="EG1012">
        <f>CY1012+DU1012</f>
        <v>0.41220397451125013</v>
      </c>
      <c r="EH1012">
        <f>EG1012/(SQRT(EG1012^2+EG1013^2+EG1014^2))</f>
        <v>0.29147222560895175</v>
      </c>
      <c r="EJ1012">
        <f>Q1012+AM1012</f>
        <v>0.51580028318101656</v>
      </c>
      <c r="EK1012">
        <f>EJ1012/(SQRT(EJ1012^2+EJ1013^2+EJ1014^2))</f>
        <v>0.3647258779752382</v>
      </c>
      <c r="EM1012" s="23">
        <f>CY1013*DU1014-CY1014*DU1013</f>
        <v>0.76417839735679927</v>
      </c>
      <c r="EO1012" s="15">
        <v>11</v>
      </c>
      <c r="EP1012" s="9" t="s">
        <v>7</v>
      </c>
      <c r="EW1012" s="17">
        <f>CU1012</f>
        <v>90</v>
      </c>
      <c r="EX1012" s="17">
        <f>CV1012</f>
        <v>50</v>
      </c>
      <c r="EY1012" s="31">
        <f>1+CW1012</f>
        <v>210.07371265078723</v>
      </c>
      <c r="EZ1012" s="10"/>
      <c r="FA1012" s="61">
        <f t="array" ref="FA1012:FA1014">MMULT(FS1012:FU1014,FQ1012:FQ1014)</f>
        <v>0.61637559077162185</v>
      </c>
      <c r="FB1012" s="13">
        <f>BW1013</f>
        <v>0</v>
      </c>
      <c r="FC1012" s="17">
        <v>1</v>
      </c>
      <c r="FD1012">
        <v>0</v>
      </c>
      <c r="FF1012" s="73">
        <f>(FD1012^2)*(1-COS(RADIANS(EY1012+45)))+(COS(RADIANS(EY1012+45)))</f>
        <v>-0.25757614018998398</v>
      </c>
      <c r="FG1012" s="73">
        <f>(FD1012*FD1013)*(1-COS(RADIANS(EY1012+45)))-FD1014*(SIN(RADIANS(EY1012+45)))</f>
        <v>0.96625800488525304</v>
      </c>
      <c r="FH1012" s="73">
        <f>(FD1012*FD1014)*(1-COS(RADIANS(EY1012+45)))+FD1013*(SIN(RADIANS(EY1012+45)))</f>
        <v>0</v>
      </c>
      <c r="FI1012" s="10"/>
      <c r="FJ1012">
        <f t="array" ref="FJ1012:FJ1014">MMULT(FF1012:FH1014,FC1012:FC1014)</f>
        <v>-0.25757614018998398</v>
      </c>
      <c r="FK1012" s="23">
        <f>COS(RADIANS(176))</f>
        <v>-0.9975640502598242</v>
      </c>
      <c r="FM1012" s="30">
        <f>(FK1012^2)*(1-COS(RADIANS(EX1012)))+(COS(RADIANS(EX1012)))</f>
        <v>0.99826181678640502</v>
      </c>
      <c r="FN1012" s="30">
        <f>(FK1012*FK1013)*(1-COS(RADIANS(EX1012)))-FK1014*(SIN(RADIANS(EX1012)))</f>
        <v>-2.4857178030640859E-2</v>
      </c>
      <c r="FO1012" s="30">
        <f>(FK1012*FK1014)*(1-COS(RADIANS(EX1012)))+FK1013*(SIN(RADIANS(EX1012)))</f>
        <v>5.3436559083262246E-2</v>
      </c>
      <c r="FQ1012">
        <f t="array" ref="FQ1012:FQ1014">MMULT(FM1012:FO1014,FJ1012:FJ1014)</f>
        <v>-0.23310997841591857</v>
      </c>
      <c r="FS1012" s="28">
        <f>(FD1012^2)*(1-COS(RADIANS(EW1012)))+(COS(RADIANS(EW1012)))</f>
        <v>6.1257422745431001E-17</v>
      </c>
      <c r="FT1012" s="28">
        <f>(FD1012*FD1013)*(1-COS(RADIANS(EW1012)))-FD1014*(SIN(RADIANS(EW1012)))</f>
        <v>-1</v>
      </c>
      <c r="FU1012" s="28">
        <f>(FD1012*FD1014)*(1-COS(RADIANS(EW1012)))+FD1013*(SIN(RADIANS(EW1012)))</f>
        <v>0</v>
      </c>
      <c r="FW1012" s="61">
        <f t="array" ref="FW1012:FW1014">MMULT(FS1012:FU1014,GG1012:GG1014)</f>
        <v>-0.1900329132390699</v>
      </c>
      <c r="FX1012" s="13">
        <f>BX1013</f>
        <v>0</v>
      </c>
      <c r="FY1012" s="17">
        <v>1</v>
      </c>
      <c r="FZ1012">
        <v>0</v>
      </c>
      <c r="GB1012" s="73">
        <f>(FD1012^2)*(1-COS(RADIANS(EY1012-45)))+(COS(RADIANS(EY1012-45)))</f>
        <v>-0.96625800488525315</v>
      </c>
      <c r="GC1012" s="73">
        <f>(FD1012*FD1013)*(1-COS(RADIANS(EY1012-45)))-FD1014*(SIN(RADIANS(EY1012-45)))</f>
        <v>-0.25757614018998348</v>
      </c>
      <c r="GD1012" s="73">
        <f>(FD1012*FD1014)*(1-COS(RADIANS(EY1012-45)))+FD1013*(SIN(RADIANS(EY1012-45)))</f>
        <v>0</v>
      </c>
      <c r="GE1012" s="10"/>
      <c r="GF1012">
        <f t="array" ref="GF1012:GF1014">MMULT(GB1012:GD1014,FC1012:FC1014)</f>
        <v>-0.96625800488525315</v>
      </c>
      <c r="GG1012" s="1">
        <f t="array" ref="GG1012:GG1014">MMULT(FM1012:FO1014,GF1012:GF1014)</f>
        <v>-0.97098108741430755</v>
      </c>
      <c r="GI1012">
        <f>FA1012+FW1012</f>
        <v>0.42634267753255195</v>
      </c>
      <c r="GJ1012">
        <f>GI1012/(SQRT(GI1012^2+GI1013^2+GI1014^2))</f>
        <v>0.30146979839249693</v>
      </c>
      <c r="GL1012" t="e">
        <f>CH1013+DC1012</f>
        <v>#VALUE!</v>
      </c>
      <c r="GM1012" t="e">
        <f>GL1012/(SQRT(GL1012^2+GL1013^2+GL1014^2))</f>
        <v>#VALUE!</v>
      </c>
      <c r="GO1012" s="27">
        <f>FA1013*FW1014-FA1014*FW1013</f>
        <v>0.76417839735679916</v>
      </c>
    </row>
    <row r="1013" spans="1:197" x14ac:dyDescent="0.2">
      <c r="D1013" t="s">
        <v>8</v>
      </c>
      <c r="E1013" s="5">
        <f t="shared" ref="E1013:F1015" si="1528">E1008</f>
        <v>0.93175726557760197</v>
      </c>
      <c r="F1013" s="6">
        <f t="shared" si="1528"/>
        <v>-0.87962380347161251</v>
      </c>
      <c r="G1013" s="7">
        <f>Q1012</f>
        <v>0.91409387123391983</v>
      </c>
      <c r="H1013" s="8">
        <f>AM1012</f>
        <v>-0.39829358805290327</v>
      </c>
      <c r="J1013" s="9">
        <f>((SUMPRODUCT(G1013:G1015,E1013:E1015))*(SUMPRODUCT(G1013:G1015,F1013:F1015)))-((SUMPRODUCT(H1013:H1015,E1013:E1015))*(SUMPRODUCT(H1013:H1015,F1013:F1015)))</f>
        <v>1.6326996006247096E-2</v>
      </c>
      <c r="Q1013" s="61">
        <v>-0.38360536833965087</v>
      </c>
      <c r="S1013" s="17">
        <v>0</v>
      </c>
      <c r="T1013">
        <v>0</v>
      </c>
      <c r="V1013" s="73">
        <f>(T1012*T1013)*(1-COS(RADIANS(O1012+45)))+T1014*(SIN(RADIANS(O1012+45)))</f>
        <v>-0.80073137094873359</v>
      </c>
      <c r="W1013" s="73">
        <f>(T1013^2)*(1-COS(RADIANS(O1012+45)))+(COS(RADIANS(O1012+45)))</f>
        <v>0.59902359851558573</v>
      </c>
      <c r="X1013" s="73">
        <f>(T1013*T1014)*(1-COS(RADIANS(O1012+45)))-T1012*(SIN(RADIANS(O1012+45)))</f>
        <v>0</v>
      </c>
      <c r="Y1013" s="10"/>
      <c r="Z1013">
        <v>-0.80073137094873359</v>
      </c>
      <c r="AA1013" s="23">
        <f>SIN(RADIANS('[1]Biaxial Input'!$F$21))*(COS(RADIANS(0)))</f>
        <v>6.9756473744125524E-2</v>
      </c>
      <c r="AC1013" s="30">
        <f>(AA1012*AA1013)*(1-COS(RADIANS(N1012)))+AA1014*(SIN(RADIANS(N1012)))</f>
        <v>-1.0571760619211149E-3</v>
      </c>
      <c r="AD1013" s="30">
        <f>(AA1013^2)*(1-COS(RADIANS(N1012)))+(COS(RADIANS(N1012)))</f>
        <v>0.98488167796388115</v>
      </c>
      <c r="AE1013" s="30">
        <f>(AA1013*AA1014)*(1-COS(RADIANS(N1012)))-AA1012*(SIN(RADIANS(N1012)))</f>
        <v>-0.17322517943366056</v>
      </c>
      <c r="AG1013">
        <v>-0.78925892962718425</v>
      </c>
      <c r="AI1013" s="28">
        <f>(T1012*T1013)*(1-COS(RADIANS(M1012)))+T1014*(SIN(RADIANS(M1012)))</f>
        <v>0.49999999999999994</v>
      </c>
      <c r="AJ1013" s="28">
        <f>(T1013^2)*(1-COS(RADIANS(M1012)))+(COS(RADIANS(M1012)))</f>
        <v>0.86602540378443871</v>
      </c>
      <c r="AK1013" s="28">
        <f>(T1013*T1014)*(1-COS(RADIANS(M1012)))-T1012*(SIN(RADIANS(M1012)))</f>
        <v>0</v>
      </c>
      <c r="AM1013" s="61">
        <v>-0.91021307618737568</v>
      </c>
      <c r="AO1013" s="17">
        <v>0</v>
      </c>
      <c r="AP1013">
        <v>0</v>
      </c>
      <c r="AR1013" s="73">
        <f>(T1012*T1013)*(1-COS(RADIANS(O1012-45)))+T1014*(SIN(RADIANS(O1012-45)))</f>
        <v>-0.59902359851558606</v>
      </c>
      <c r="AS1013" s="73">
        <f>(T1013^2)*(1-COS(RADIANS(O1012-45)))+(COS(RADIANS(O1012-45)))</f>
        <v>-0.80073137094873326</v>
      </c>
      <c r="AT1013" s="73">
        <f>(T1013*T1014)*(1-COS(RADIANS(O1012-45)))-T1012*(SIN(RADIANS(O1012-45)))</f>
        <v>0</v>
      </c>
      <c r="AU1013" s="10"/>
      <c r="AV1013">
        <v>-0.59902359851558606</v>
      </c>
      <c r="AW1013" s="1">
        <v>-0.58912085280859638</v>
      </c>
      <c r="BY1013" t="s">
        <v>8</v>
      </c>
      <c r="BZ1013" s="5">
        <f t="shared" ref="BZ1013:CA1015" si="1529">BZ1008</f>
        <v>0.93180266183863136</v>
      </c>
      <c r="CA1013" s="6">
        <f t="shared" si="1529"/>
        <v>-0.87956522186239505</v>
      </c>
      <c r="CB1013" s="7">
        <f>CY1012</f>
        <v>0.61296518214535589</v>
      </c>
      <c r="CC1013" s="8">
        <f>DU1012</f>
        <v>-0.20076120763410574</v>
      </c>
      <c r="CE1013" s="9">
        <f>((SUMPRODUCT(CB1013:CB1015,BZ1013:BZ1015))*(SUMPRODUCT(CB1013:(CB1015),CA1013:CA1015)))-((SUMPRODUCT(CC1013:CC1015,BZ1013:BZ1015))*(SUMPRODUCT(CC1013:CC1015,CA1013:CA1015)))</f>
        <v>0</v>
      </c>
      <c r="CG1013">
        <v>1</v>
      </c>
      <c r="CH1013" t="s">
        <v>161</v>
      </c>
      <c r="CI1013" s="67"/>
      <c r="CJ1013" s="1" t="s">
        <v>8</v>
      </c>
      <c r="CK1013" s="5">
        <f t="shared" ref="CK1013:CL1015" si="1530">BZ1013</f>
        <v>0.93180266183863136</v>
      </c>
      <c r="CL1013" s="6">
        <f t="shared" si="1530"/>
        <v>-0.87956522186239505</v>
      </c>
      <c r="CM1013" s="7">
        <f>FA1012</f>
        <v>0.61637559077162185</v>
      </c>
      <c r="CN1013" s="8">
        <f>FW1012</f>
        <v>-0.1900329132390699</v>
      </c>
      <c r="CO1013" s="10"/>
      <c r="CP1013">
        <f t="shared" si="1527"/>
        <v>0.3492962422733713</v>
      </c>
      <c r="CQ1013">
        <f t="shared" si="1527"/>
        <v>-0.34518112468713447</v>
      </c>
      <c r="CR1013">
        <f>CJ1016</f>
        <v>0</v>
      </c>
      <c r="CS1013">
        <f>CM1016</f>
        <v>0</v>
      </c>
      <c r="CW1013" s="28"/>
      <c r="CY1013" s="61">
        <v>-0.25002043121758216</v>
      </c>
      <c r="DA1013" s="17">
        <v>0</v>
      </c>
      <c r="DB1013">
        <v>0</v>
      </c>
      <c r="DD1013" s="73">
        <f>(DB1012*DB1013)*(1-COS(RADIANS(CW1012+45)))+DB1014*(SIN(RADIANS(CW1012+45)))</f>
        <v>-0.961615515623791</v>
      </c>
      <c r="DE1013" s="73">
        <f>(DB1013^2)*(1-COS(RADIANS(CW1012+45)))+(COS(RADIANS(CW1012+45)))</f>
        <v>-0.27440043752077092</v>
      </c>
      <c r="DF1013" s="73">
        <f>(DB1013*DB1014)*(1-COS(RADIANS(CW1012+45)))-DB1012*(SIN(RADIANS(CW1012+45)))</f>
        <v>0</v>
      </c>
      <c r="DG1013" s="10"/>
      <c r="DH1013">
        <v>-0.961615515623791</v>
      </c>
      <c r="DI1013" s="23">
        <f>SIN(RADIANS('[1]Biaxial Input'!$F$21))*(COS(RADIANS(0)))</f>
        <v>6.9756473744125524E-2</v>
      </c>
      <c r="DK1013" s="30">
        <f>(DI1012*DI1013)*(1-COS(RADIANS(CV1012)))+DI1014*(SIN(RADIANS(CV1012)))</f>
        <v>-2.4857178030640859E-2</v>
      </c>
      <c r="DL1013" s="30">
        <f>(DI1013^2)*(1-COS(RADIANS(CV1012)))+(COS(RADIANS(CV1012)))</f>
        <v>0.64452579290013434</v>
      </c>
      <c r="DM1013" s="30">
        <f>(DI1013*DI1014)*(1-COS(RADIANS(CV1012)))-DI1012*(SIN(RADIANS(CV1012)))</f>
        <v>0.76417839735679927</v>
      </c>
      <c r="DO1013">
        <v>-0.61296518214535589</v>
      </c>
      <c r="DQ1013" s="28">
        <f>(DB1012*DB1013)*(1-COS(RADIANS(CU1012)))+DB1014*(SIN(RADIANS(CU1012)))</f>
        <v>1</v>
      </c>
      <c r="DR1013" s="28">
        <f>(DB1013^2)*(1-COS(RADIANS(CU1012)))+(COS(RADIANS(CU1012)))</f>
        <v>6.1257422745431001E-17</v>
      </c>
      <c r="DS1013" s="28">
        <f>(DB1013*DB1014)*(1-COS(RADIANS(CU1012)))-DB1012*(SIN(RADIANS(CU1012)))</f>
        <v>0</v>
      </c>
      <c r="DU1013" s="61">
        <v>-0.96676487220374074</v>
      </c>
      <c r="DW1013" s="17">
        <v>0</v>
      </c>
      <c r="DX1013">
        <v>0</v>
      </c>
      <c r="DZ1013" s="73">
        <f>(DB1012*DB1013)*(1-COS(RADIANS(CW1012-45)))+DB1014*(SIN(RADIANS(CW1012-45)))</f>
        <v>0.27440043752077087</v>
      </c>
      <c r="EA1013" s="73">
        <f>(DB1013^2)*(1-COS(RADIANS(CW1012-45)))+(COS(RADIANS(CW1012-45)))</f>
        <v>-0.961615515623791</v>
      </c>
      <c r="EB1013" s="73">
        <f>(DB1013*DB1014)*(1-COS(RADIANS(CW1012-45)))-DB1012*(SIN(RADIANS(CW1012-45)))</f>
        <v>0</v>
      </c>
      <c r="EC1013" s="10"/>
      <c r="ED1013">
        <v>0.27440043752077087</v>
      </c>
      <c r="EE1013" s="1">
        <v>0.20076120763410568</v>
      </c>
      <c r="EG1013">
        <f>CY1013+DU1013</f>
        <v>-1.216785303421323</v>
      </c>
      <c r="EH1013">
        <f>EG1013/(SQRT(EG1012^2+EG1013^2+EG1014^2))</f>
        <v>-0.86039713929734818</v>
      </c>
      <c r="EJ1013">
        <f>Q1013+AM1013</f>
        <v>-1.2938184445270267</v>
      </c>
      <c r="EK1013">
        <f>EJ1013/(SQRT(EJ1012^2+EJ1013^2+EJ1014^2))</f>
        <v>-0.91486779574929111</v>
      </c>
      <c r="EM1013" s="23">
        <f>CY1014*DU1012-CY1012*DU1014</f>
        <v>-5.3436559083262267E-2</v>
      </c>
      <c r="EP1013" s="9">
        <f>((SUMPRODUCT(CM1013:CM1015,BZ1013:BZ1015))*(SUMPRODUCT(CM1013:CM1015,CA1013:CA1015)))-((SUMPRODUCT(CN1013:CN1015,BZ1013:BZ1015))*(SUMPRODUCT(CN1013:CN1015,CA1013:CA1015)))</f>
        <v>-2.0448011549338674E-2</v>
      </c>
      <c r="EY1013" s="28"/>
      <c r="EZ1013" s="10"/>
      <c r="FA1013" s="61">
        <v>-0.2331099784159186</v>
      </c>
      <c r="FB1013" s="13">
        <f>BW1014</f>
        <v>0</v>
      </c>
      <c r="FC1013" s="17">
        <v>0</v>
      </c>
      <c r="FD1013">
        <v>0</v>
      </c>
      <c r="FF1013" s="73">
        <f>(FD1012*FD1013)*(1-COS(RADIANS(EY1012+45)))+FD1014*(SIN(RADIANS(EY1012+45)))</f>
        <v>-0.96625800488525304</v>
      </c>
      <c r="FG1013" s="73">
        <f>(FD1013^2)*(1-COS(RADIANS(EY1012+45)))+(COS(RADIANS(EY1012+45)))</f>
        <v>-0.25757614018998398</v>
      </c>
      <c r="FH1013" s="73">
        <f>(FD1013*FD1014)*(1-COS(RADIANS(EY1012+45)))-FD1012*(SIN(RADIANS(EY1012+45)))</f>
        <v>0</v>
      </c>
      <c r="FI1013" s="10"/>
      <c r="FJ1013">
        <v>-0.96625800488525304</v>
      </c>
      <c r="FK1013" s="23">
        <f>SIN(RADIANS(176))*(COS(RADIANS(0)))</f>
        <v>6.9756473744125524E-2</v>
      </c>
      <c r="FM1013" s="30">
        <f>(FK1012*FK1013)*(1-COS(RADIANS(EX1012)))+FK1014*(SIN(RADIANS(EX1012)))</f>
        <v>-2.4857178030640859E-2</v>
      </c>
      <c r="FN1013" s="30">
        <f>(FK1013^2)*(1-COS(RADIANS(EX1012)))+(COS(RADIANS(EX1012)))</f>
        <v>0.64452579290013434</v>
      </c>
      <c r="FO1013" s="30">
        <f>(FK1013*FK1014)*(1-COS(RADIANS(EX1012)))-FK1012*(SIN(RADIANS(EX1012)))</f>
        <v>0.76417839735679927</v>
      </c>
      <c r="FQ1013">
        <v>-0.61637559077162185</v>
      </c>
      <c r="FS1013" s="28">
        <f>(FD1012*FD1013)*(1-COS(RADIANS(EW1012)))+FD1014*(SIN(RADIANS(EW1012)))</f>
        <v>1</v>
      </c>
      <c r="FT1013" s="28">
        <f>(FD1013^2)*(1-COS(RADIANS(EW1012)))+(COS(RADIANS(EW1012)))</f>
        <v>6.1257422745431001E-17</v>
      </c>
      <c r="FU1013" s="28">
        <f>(FD1013*FD1014)*(1-COS(RADIANS(EW1012)))-FD1012*(SIN(RADIANS(EW1012)))</f>
        <v>0</v>
      </c>
      <c r="FW1013" s="61">
        <v>-0.97098108741430755</v>
      </c>
      <c r="FX1013" s="13">
        <f>BX1014</f>
        <v>0</v>
      </c>
      <c r="FY1013" s="17">
        <v>0</v>
      </c>
      <c r="FZ1013">
        <v>0</v>
      </c>
      <c r="GB1013" s="73">
        <f>(FD1012*FD1013)*(1-COS(RADIANS(EY1012-45)))+FD1014*(SIN(RADIANS(EY1012-45)))</f>
        <v>0.25757614018998348</v>
      </c>
      <c r="GC1013" s="73">
        <f>(FD1013^2)*(1-COS(RADIANS(EY1012-45)))+(COS(RADIANS(EY1012-45)))</f>
        <v>-0.96625800488525315</v>
      </c>
      <c r="GD1013" s="73">
        <f>(FD1013*FD1014)*(1-COS(RADIANS(EY1012-45)))-FD1012*(SIN(RADIANS(EY1012-45)))</f>
        <v>0</v>
      </c>
      <c r="GE1013" s="10"/>
      <c r="GF1013">
        <v>0.25757614018998348</v>
      </c>
      <c r="GG1013" s="1">
        <v>0.19003291323906985</v>
      </c>
      <c r="GI1013">
        <f>FA1013+FW1013</f>
        <v>-1.2040910658302262</v>
      </c>
      <c r="GJ1013">
        <f>GI1013/(SQRT(GI1012^2+GI1013^2+GI1014^2))</f>
        <v>-0.85142095781469029</v>
      </c>
      <c r="GL1013">
        <f>CH1014+DC1013</f>
        <v>-2.0448011549338674E-2</v>
      </c>
      <c r="GM1013" t="e">
        <f>GL1013/(SQRT(GL1012^2+GL1013^2+GL1014^2))</f>
        <v>#VALUE!</v>
      </c>
      <c r="GO1013" s="27">
        <f>FA1014*FW1012-FA1012*FW1014</f>
        <v>-5.3436559083262267E-2</v>
      </c>
    </row>
    <row r="1014" spans="1:197" x14ac:dyDescent="0.2">
      <c r="D1014" t="s">
        <v>9</v>
      </c>
      <c r="E1014" s="5">
        <f t="shared" si="1528"/>
        <v>0.34942631596765805</v>
      </c>
      <c r="F1014" s="6">
        <f t="shared" si="1528"/>
        <v>-0.3450538979128393</v>
      </c>
      <c r="G1014" s="7">
        <f t="shared" ref="G1014:G1015" si="1531">Q1013</f>
        <v>-0.38360536833965087</v>
      </c>
      <c r="H1014" s="8">
        <f t="shared" ref="H1014:H1015" si="1532">AM1013</f>
        <v>-0.91021307618737568</v>
      </c>
      <c r="J1014" s="10"/>
      <c r="Q1014" s="61">
        <v>-0.13145081191680399</v>
      </c>
      <c r="S1014" s="17">
        <v>0</v>
      </c>
      <c r="T1014">
        <v>1</v>
      </c>
      <c r="V1014" s="73">
        <f>(T1012*T1014)*(1-COS(RADIANS(O1012+45)))-T1013*(SIN(RADIANS(O1012+45)))</f>
        <v>0</v>
      </c>
      <c r="W1014" s="73">
        <f>(T1013*T1014)*(1-COS(RADIANS(O1012+45)))+T1012*(SIN(RADIANS(O1012+45)))</f>
        <v>0</v>
      </c>
      <c r="X1014" s="73">
        <f>(T1014^2)*(1-COS(RADIANS(O1012+45)))+(COS(RADIANS(O1012+45)))</f>
        <v>1</v>
      </c>
      <c r="Y1014" s="10"/>
      <c r="Z1014">
        <v>0</v>
      </c>
      <c r="AA1014" s="23">
        <f>SIN(RADIANS('[1]Biaxial Input'!$F$21))*SIN(RADIANS(0))</f>
        <v>0</v>
      </c>
      <c r="AC1014" s="30">
        <f>(AA1012*AA1014)*(1-COS(RADIANS(N1012)))-AA1013*(SIN(RADIANS(N1012)))</f>
        <v>1.2113084546138469E-2</v>
      </c>
      <c r="AD1014" s="30">
        <f>(AA1013*AA1014)*(1-COS(RADIANS(N1012)))+AA1012*(SIN(RADIANS(N1012)))</f>
        <v>0.17322517943366056</v>
      </c>
      <c r="AE1014" s="30">
        <f>(AA1014^2)*(1-COS(RADIANS(N1012)))+(COS(RADIANS(N1012)))</f>
        <v>0.98480775301220802</v>
      </c>
      <c r="AG1014">
        <v>-0.13145081191680399</v>
      </c>
      <c r="AI1014" s="28">
        <f>(T1012*T1014)*(1-COS(RADIANS(M1012)))-T1013*(SIN(RADIANS(M1012)))</f>
        <v>0</v>
      </c>
      <c r="AJ1014" s="28">
        <f>(T1013*T1014)*(1-COS(RADIANS(M1012)))+T1012*(SIN(RADIANS(M1012)))</f>
        <v>0</v>
      </c>
      <c r="AK1014" s="28">
        <f>(T1014^2)*(1-COS(RADIANS(M1012)))+(COS(RADIANS(M1012)))</f>
        <v>1</v>
      </c>
      <c r="AM1014" s="61">
        <v>-0.1134652971329068</v>
      </c>
      <c r="AO1014" s="17">
        <v>0</v>
      </c>
      <c r="AP1014">
        <v>1</v>
      </c>
      <c r="AR1014" s="73">
        <f>(T1012*T1012)*(1-COS(RADIANS(O1012-45)))-T1012*(SIN(RADIANS(O1012-45)))</f>
        <v>0</v>
      </c>
      <c r="AS1014" s="73">
        <f>(T1013*T1014)*(1-COS(RADIANS(O1012-45)))+T1012*(SIN(RADIANS(O1012-45)))</f>
        <v>0</v>
      </c>
      <c r="AT1014" s="73">
        <f>(T1014^2)*(1-COS(RADIANS(O1012-45)))+(COS(RADIANS(O1012-45)))</f>
        <v>1</v>
      </c>
      <c r="AU1014" s="10"/>
      <c r="AV1014">
        <v>0</v>
      </c>
      <c r="AW1014" s="1">
        <v>-0.1134652971329068</v>
      </c>
      <c r="BY1014" t="s">
        <v>9</v>
      </c>
      <c r="BZ1014" s="5">
        <f t="shared" si="1529"/>
        <v>0.3492962422733713</v>
      </c>
      <c r="CA1014" s="6">
        <f t="shared" si="1529"/>
        <v>-0.34518112468713447</v>
      </c>
      <c r="CB1014" s="7">
        <f>CY1013</f>
        <v>-0.25002043121758216</v>
      </c>
      <c r="CC1014" s="8">
        <f>DU1013</f>
        <v>-0.96676487220374074</v>
      </c>
      <c r="CE1014" s="10"/>
      <c r="CH1014">
        <f>((SUMPRODUCT(CM1013:CM1015,CK1013:CK1015))*(SUMPRODUCT(CM1013:CM1015,CL1013:CL1015)))-((SUMPRODUCT(CN1013:CN1015,CK1013:CK1015))*(SUMPRODUCT(CN1013:CN1015,CL1013:CL1015)))</f>
        <v>-2.0448011549338674E-2</v>
      </c>
      <c r="CI1014" s="67"/>
      <c r="CJ1014" s="10" t="s">
        <v>9</v>
      </c>
      <c r="CK1014" s="5">
        <f t="shared" si="1530"/>
        <v>0.3492962422733713</v>
      </c>
      <c r="CL1014" s="6">
        <f t="shared" si="1530"/>
        <v>-0.34518112468713447</v>
      </c>
      <c r="CM1014" s="7">
        <f>FA1013</f>
        <v>-0.2331099784159186</v>
      </c>
      <c r="CN1014" s="8">
        <f>FW1013</f>
        <v>-0.97098108741430755</v>
      </c>
      <c r="CP1014">
        <f t="shared" si="1527"/>
        <v>-9.8670839279614439E-2</v>
      </c>
      <c r="CQ1014">
        <f t="shared" si="1527"/>
        <v>-0.32743703463395935</v>
      </c>
      <c r="CR1014">
        <f>CK1016</f>
        <v>0</v>
      </c>
      <c r="CS1014">
        <f>CN1016</f>
        <v>0</v>
      </c>
      <c r="CW1014" s="28"/>
      <c r="CY1014" s="61">
        <v>0.74950881879487252</v>
      </c>
      <c r="DA1014" s="17">
        <v>0</v>
      </c>
      <c r="DB1014">
        <v>1</v>
      </c>
      <c r="DD1014" s="73">
        <f>(DB1012*DB1014)*(1-COS(RADIANS(CW1012+45)))-DB1013*(SIN(RADIANS(CW1012+45)))</f>
        <v>0</v>
      </c>
      <c r="DE1014" s="73">
        <f>(DB1013*DB1014)*(1-COS(RADIANS(CW1012+45)))+DB1012*(SIN(RADIANS(CW1012+45)))</f>
        <v>0</v>
      </c>
      <c r="DF1014" s="73">
        <f>(DB1014^2)*(1-COS(RADIANS(CW1012+45)))+(COS(RADIANS(CW1012+45)))</f>
        <v>1</v>
      </c>
      <c r="DG1014" s="10"/>
      <c r="DH1014">
        <v>0</v>
      </c>
      <c r="DI1014" s="23">
        <f>SIN(RADIANS('[1]Biaxial Input'!$F$21))*SIN(RADIANS(0))</f>
        <v>0</v>
      </c>
      <c r="DK1014" s="30">
        <f>(DI1012*DI1014)*(1-COS(RADIANS(CV1012)))-DI1013*(SIN(RADIANS(CV1012)))</f>
        <v>-5.3436559083262246E-2</v>
      </c>
      <c r="DL1014" s="30">
        <f>(DI1013*DI1014)*(1-COS(RADIANS(CV1012)))+DI1012*(SIN(RADIANS(CV1012)))</f>
        <v>-0.76417839735679927</v>
      </c>
      <c r="DM1014" s="30">
        <f>(DI1014^2)*(1-COS(RADIANS(CV1012)))+(COS(RADIANS(CV1012)))</f>
        <v>0.64278760968653936</v>
      </c>
      <c r="DO1014">
        <v>0.74950881879487252</v>
      </c>
      <c r="DQ1014" s="28">
        <f>(DB1012*DB1014)*(1-COS(RADIANS(CU1012)))-DB1013*(SIN(RADIANS(CU1012)))</f>
        <v>0</v>
      </c>
      <c r="DR1014" s="28">
        <f>(DB1013*DB1014)*(1-COS(RADIANS(CU1012)))+DB1012*(SIN(RADIANS(CU1012)))</f>
        <v>0</v>
      </c>
      <c r="DS1014" s="28">
        <f>(DB1014^2)*(1-COS(RADIANS(CU1012)))+(COS(RADIANS(CU1012)))</f>
        <v>1</v>
      </c>
      <c r="DU1014" s="61">
        <v>-0.15830546226261483</v>
      </c>
      <c r="DW1014" s="17">
        <v>0</v>
      </c>
      <c r="DX1014">
        <v>1</v>
      </c>
      <c r="DZ1014" s="73">
        <f>(DB1012*DB1012)*(1-COS(RADIANS(CW1012-45)))-DB1012*(SIN(RADIANS(CW1012-45)))</f>
        <v>0</v>
      </c>
      <c r="EA1014" s="73">
        <f>(DB1013*DB1014)*(1-COS(RADIANS(CW1012-45)))+DB1012*(SIN(RADIANS(CW1012-45)))</f>
        <v>0</v>
      </c>
      <c r="EB1014" s="73">
        <f>(DB1014^2)*(1-COS(RADIANS(CW1012-45)))+(COS(RADIANS(CW1012-45)))</f>
        <v>0.99999999999999989</v>
      </c>
      <c r="EC1014" s="10"/>
      <c r="ED1014">
        <v>0</v>
      </c>
      <c r="EE1014" s="1">
        <v>-0.15830546226261483</v>
      </c>
      <c r="EG1014">
        <f>CY1014+DU1014</f>
        <v>0.59120335653225764</v>
      </c>
      <c r="EH1014">
        <f>EG1014/(SQRT(EG1012^2+EG1013^2+EG1014^2))</f>
        <v>0.41804390246420753</v>
      </c>
      <c r="EJ1014">
        <f>Q1014+AM1014</f>
        <v>-0.24491610904971078</v>
      </c>
      <c r="EK1014">
        <f>EJ1014/(SQRT(EJ1012^2+EJ1013^2+EJ1014^2))</f>
        <v>-0.17318184153087438</v>
      </c>
      <c r="EM1014" s="23">
        <f>CY1012*DU1013-CY1013*DU1012</f>
        <v>-0.64278760968653925</v>
      </c>
      <c r="ER1014">
        <f t="shared" ref="ER1014:ES1016" si="1533">CK1013</f>
        <v>0.93180266183863136</v>
      </c>
      <c r="ES1014">
        <f t="shared" si="1533"/>
        <v>-0.87956522186239505</v>
      </c>
      <c r="ET1014" t="e">
        <f>#REF!</f>
        <v>#REF!</v>
      </c>
      <c r="EU1014" t="e">
        <f>#REF!</f>
        <v>#REF!</v>
      </c>
      <c r="EY1014" s="28"/>
      <c r="EZ1014" s="10"/>
      <c r="FA1014" s="61">
        <v>0.75215747624009166</v>
      </c>
      <c r="FB1014" s="13">
        <f>BW1015</f>
        <v>0</v>
      </c>
      <c r="FC1014" s="17">
        <v>0</v>
      </c>
      <c r="FD1014">
        <v>1</v>
      </c>
      <c r="FF1014" s="73">
        <f>(FD1012*FD1014)*(1-COS(RADIANS(EY1012+45)))-FD1013*(SIN(RADIANS(EY1012+45)))</f>
        <v>0</v>
      </c>
      <c r="FG1014" s="73">
        <f>(FD1013*FD1014)*(1-COS(RADIANS(EY1012+45)))+FD1012*(SIN(RADIANS(EY1012+45)))</f>
        <v>0</v>
      </c>
      <c r="FH1014" s="73">
        <f>(FD1014^2)*(1-COS(RADIANS(EY1012+45)))+(COS(RADIANS(EY1012+45)))</f>
        <v>0.99999999999999989</v>
      </c>
      <c r="FI1014" s="10"/>
      <c r="FJ1014">
        <v>0</v>
      </c>
      <c r="FK1014" s="23">
        <f>SIN(RADIANS(176))*SIN(RADIANS(0))</f>
        <v>0</v>
      </c>
      <c r="FM1014" s="30">
        <f>(FK1012*FK1014)*(1-COS(RADIANS(EX1012)))-FK1013*(SIN(RADIANS(EX1012)))</f>
        <v>-5.3436559083262246E-2</v>
      </c>
      <c r="FN1014" s="30">
        <f>(FK1013*FK1014)*(1-COS(RADIANS(EX1012)))+FK1012*(SIN(RADIANS(EX1012)))</f>
        <v>-0.76417839735679927</v>
      </c>
      <c r="FO1014" s="30">
        <f>(FK1014^2)*(1-COS(RADIANS(EX1012)))+(COS(RADIANS(EX1012)))</f>
        <v>0.64278760968653936</v>
      </c>
      <c r="FQ1014">
        <v>0.75215747624009166</v>
      </c>
      <c r="FS1014" s="28">
        <f>(FD1012*FD1014)*(1-COS(RADIANS(EW1012)))-FD1013*(SIN(RADIANS(EW1012)))</f>
        <v>0</v>
      </c>
      <c r="FT1014" s="28">
        <f>(FD1013*FD1014)*(1-COS(RADIANS(EW1012)))+FD1012*(SIN(RADIANS(EW1012)))</f>
        <v>0</v>
      </c>
      <c r="FU1014" s="28">
        <f>(FD1014^2)*(1-COS(RADIANS(EW1012)))+(COS(RADIANS(EW1012)))</f>
        <v>1</v>
      </c>
      <c r="FW1014" s="61">
        <v>-0.14520061904000592</v>
      </c>
      <c r="FX1014" s="13">
        <f>BX1015</f>
        <v>0</v>
      </c>
      <c r="FY1014" s="17">
        <v>0</v>
      </c>
      <c r="FZ1014">
        <v>1</v>
      </c>
      <c r="GB1014" s="73">
        <f>(FD1012*FD1012)*(1-COS(RADIANS(EY1012-45)))-FD1012*(SIN(RADIANS(EY1012-45)))</f>
        <v>0</v>
      </c>
      <c r="GC1014" s="73">
        <f>(FD1013*FD1014)*(1-COS(RADIANS(EY1012-45)))+FD1012*(SIN(RADIANS(EY1012-45)))</f>
        <v>0</v>
      </c>
      <c r="GD1014" s="73">
        <f>(FD1014^2)*(1-COS(RADIANS(EY1012-45)))+(COS(RADIANS(EY1012-45)))</f>
        <v>1</v>
      </c>
      <c r="GE1014" s="10"/>
      <c r="GF1014">
        <v>0</v>
      </c>
      <c r="GG1014" s="1">
        <v>-0.14520061904000592</v>
      </c>
      <c r="GI1014">
        <f>FA1014+FW1014</f>
        <v>0.60695685720008574</v>
      </c>
      <c r="GJ1014">
        <f>GI1014/(SQRT(GI1012^2+GI1013^2+GI1014^2))</f>
        <v>0.42918330961385548</v>
      </c>
      <c r="GL1014" t="e">
        <f>#REF!+DC1014</f>
        <v>#REF!</v>
      </c>
      <c r="GM1014" t="e">
        <f>GL1014/(SQRT(GL1012^2+GL1013^2+GL1014^2))</f>
        <v>#REF!</v>
      </c>
      <c r="GO1014" s="27">
        <f>FA1012*FW1013-FA1013*FW1012</f>
        <v>-0.64278760968653925</v>
      </c>
    </row>
    <row r="1015" spans="1:197" x14ac:dyDescent="0.2">
      <c r="D1015" t="s">
        <v>10</v>
      </c>
      <c r="E1015" s="5">
        <f t="shared" si="1528"/>
        <v>-9.863897684293281E-2</v>
      </c>
      <c r="F1015" s="6">
        <f t="shared" si="1528"/>
        <v>-0.32741376254105431</v>
      </c>
      <c r="G1015" s="7">
        <f t="shared" si="1531"/>
        <v>-0.13145081191680399</v>
      </c>
      <c r="H1015" s="8">
        <f t="shared" si="1532"/>
        <v>-0.1134652971329068</v>
      </c>
      <c r="J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W1015" s="1"/>
      <c r="BY1015" t="s">
        <v>10</v>
      </c>
      <c r="BZ1015" s="5">
        <f t="shared" si="1529"/>
        <v>-9.8670839279614439E-2</v>
      </c>
      <c r="CA1015" s="6">
        <f t="shared" si="1529"/>
        <v>-0.32743703463395935</v>
      </c>
      <c r="CB1015" s="7">
        <f>CY1014</f>
        <v>0.74950881879487252</v>
      </c>
      <c r="CC1015" s="8">
        <f>DU1014</f>
        <v>-0.15830546226261483</v>
      </c>
      <c r="CE1015" s="10"/>
      <c r="CG1015" s="10" t="s">
        <v>160</v>
      </c>
      <c r="CH1015" s="10">
        <f>-CH1012*((EY1012-CW1012)/(CH1014-CE1013))</f>
        <v>209.07371265078723</v>
      </c>
      <c r="CI1015" s="67"/>
      <c r="CJ1015" s="10" t="s">
        <v>10</v>
      </c>
      <c r="CK1015" s="5">
        <f t="shared" si="1530"/>
        <v>-9.8670839279614439E-2</v>
      </c>
      <c r="CL1015" s="6">
        <f t="shared" si="1530"/>
        <v>-0.32743703463395935</v>
      </c>
      <c r="CM1015" s="7">
        <f>FA1014</f>
        <v>0.75215747624009166</v>
      </c>
      <c r="CN1015" s="8">
        <f>FW1014</f>
        <v>-0.14520061904000592</v>
      </c>
      <c r="CW1015" s="28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EE1015" s="1"/>
      <c r="EI1015" s="64">
        <f>(DEGREES(ACOS((EH1012*EK1012+EH1013*EK1013+EH1014*EK1014)/((SQRT(EH1012^2+EH1013^2+EH1014^2))*(SQRT(EK1012^2+EK1013^2+EK1014^2))))))</f>
        <v>34.809006695407149</v>
      </c>
      <c r="ER1015">
        <f t="shared" si="1533"/>
        <v>0.3492962422733713</v>
      </c>
      <c r="ES1015">
        <f t="shared" si="1533"/>
        <v>-0.34518112468713447</v>
      </c>
      <c r="ET1015" t="e">
        <f>#REF!</f>
        <v>#REF!</v>
      </c>
      <c r="EU1015" t="e">
        <f>#REF!</f>
        <v>#REF!</v>
      </c>
      <c r="EY1015" s="28"/>
      <c r="EZ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GG1015" s="1"/>
      <c r="GK1015" s="64" t="e">
        <f>(DEGREES(ACOS((GJ1012*GM1012+GJ1013*GM1013+GJ1014*GM1014)/((SQRT(GJ1012^2+GJ1013^2+GJ1014^2))*(SQRT(GM1012^2+GM1013^2+GM1014^2))))))</f>
        <v>#VALUE!</v>
      </c>
    </row>
    <row r="1016" spans="1:197" x14ac:dyDescent="0.2">
      <c r="J1016" s="10"/>
      <c r="Q1016" s="82" t="s">
        <v>148</v>
      </c>
      <c r="R1016" s="13"/>
      <c r="T1016" s="10"/>
      <c r="U1016" s="10"/>
      <c r="V1016" s="10"/>
      <c r="W1016" s="10"/>
      <c r="X1016" s="10"/>
      <c r="Y1016" s="10"/>
      <c r="Z1016" s="80"/>
      <c r="AA1016" s="23" t="s">
        <v>149</v>
      </c>
      <c r="AE1016" s="1"/>
      <c r="AG1016" s="80"/>
      <c r="AK1016" s="13"/>
      <c r="AL1016" s="81"/>
      <c r="AM1016" s="82" t="s">
        <v>150</v>
      </c>
      <c r="AO1016" s="13"/>
      <c r="AP1016" s="13"/>
      <c r="AS1016" s="1"/>
      <c r="AW1016" s="1"/>
      <c r="CS1016" s="15"/>
      <c r="CW1016" s="28"/>
      <c r="CY1016" s="82" t="s">
        <v>148</v>
      </c>
      <c r="CZ1016" s="13"/>
      <c r="DB1016" s="10"/>
      <c r="DC1016" s="10"/>
      <c r="DD1016" s="10"/>
      <c r="DE1016" s="10"/>
      <c r="DF1016" s="10"/>
      <c r="DG1016" s="10"/>
      <c r="DH1016" s="80"/>
      <c r="DI1016" s="23" t="s">
        <v>149</v>
      </c>
      <c r="DM1016" s="1"/>
      <c r="DO1016" s="80"/>
      <c r="DS1016" s="13"/>
      <c r="DT1016" s="81"/>
      <c r="DU1016" s="82" t="s">
        <v>150</v>
      </c>
      <c r="DW1016" s="13"/>
      <c r="DX1016" s="13"/>
      <c r="EA1016" s="1"/>
      <c r="EE1016" s="1"/>
      <c r="EI1016" s="13"/>
      <c r="ER1016">
        <f t="shared" si="1533"/>
        <v>-9.8670839279614439E-2</v>
      </c>
      <c r="ES1016">
        <f t="shared" si="1533"/>
        <v>-0.32743703463395935</v>
      </c>
      <c r="ET1016" t="e">
        <f>#REF!</f>
        <v>#REF!</v>
      </c>
      <c r="EU1016" t="e">
        <f>#REF!</f>
        <v>#REF!</v>
      </c>
      <c r="EY1016" s="28"/>
      <c r="EZ1016" s="10"/>
      <c r="FA1016" s="82" t="s">
        <v>148</v>
      </c>
      <c r="FB1016" s="13"/>
      <c r="FD1016" s="10"/>
      <c r="FE1016" s="10"/>
      <c r="FF1016" s="10"/>
      <c r="FG1016" s="10"/>
      <c r="FH1016" s="10"/>
      <c r="FI1016" s="10"/>
      <c r="FJ1016" s="80"/>
      <c r="FK1016" s="23" t="s">
        <v>149</v>
      </c>
      <c r="FO1016" s="1"/>
      <c r="FQ1016" s="80"/>
      <c r="FU1016" s="13"/>
      <c r="FV1016" s="81"/>
      <c r="FW1016" s="82" t="s">
        <v>150</v>
      </c>
      <c r="FY1016" s="13"/>
      <c r="FZ1016" s="13"/>
      <c r="GC1016" s="1"/>
      <c r="GG1016" s="1"/>
      <c r="GK1016" s="13"/>
    </row>
    <row r="1017" spans="1:197" x14ac:dyDescent="0.2">
      <c r="E1017" s="5" t="s">
        <v>4</v>
      </c>
      <c r="F1017" s="6" t="s">
        <v>5</v>
      </c>
      <c r="G1017" s="7" t="s">
        <v>6</v>
      </c>
      <c r="H1017" s="8" t="s">
        <v>1</v>
      </c>
      <c r="I1017">
        <v>14</v>
      </c>
      <c r="J1017" s="9" t="s">
        <v>7</v>
      </c>
      <c r="K1017">
        <v>14</v>
      </c>
      <c r="L1017" s="10"/>
      <c r="M1017" s="17">
        <f>A965</f>
        <v>0</v>
      </c>
      <c r="N1017" s="17">
        <f>B965</f>
        <v>-15</v>
      </c>
      <c r="O1017" s="17">
        <f>C965</f>
        <v>293.89999999999998</v>
      </c>
      <c r="Q1017" s="61">
        <f t="array" ref="Q1017:Q1019">MMULT(AI1017:AK1019,AG1017:AG1019)</f>
        <v>0.93365243757022276</v>
      </c>
      <c r="R1017" s="13"/>
      <c r="S1017" s="17">
        <v>1</v>
      </c>
      <c r="T1017">
        <v>0</v>
      </c>
      <c r="V1017" s="73">
        <f>(T1017^2)*(1-COS(RADIANS(O1017+45)))+(COS(RADIANS(O1017+45)))</f>
        <v>0.93295353482548893</v>
      </c>
      <c r="W1017" s="73">
        <f>(T1017*T1018)*(1-COS(RADIANS(O1017+45)))-T1019*(SIN(RADIANS(O1017+45)))</f>
        <v>0.35999680812005158</v>
      </c>
      <c r="X1017" s="73">
        <f>(T1017*T1019)*(1-COS(RADIANS(O1017+45)))+T1018*(SIN(RADIANS(O1017+45)))</f>
        <v>0</v>
      </c>
      <c r="Y1017" s="10"/>
      <c r="Z1017">
        <f t="array" ref="Z1017:Z1019">MMULT(V1017:X1019,S1017:S1019)</f>
        <v>0.93295353482548893</v>
      </c>
      <c r="AA1017" s="23">
        <f>COS(RADIANS('[1]Biaxial Input'!$F$21))</f>
        <v>-0.9975640502598242</v>
      </c>
      <c r="AC1017" s="30">
        <f>(AA1017^2)*(1-COS(RADIANS(N1017)))+(COS(RADIANS(N1017)))</f>
        <v>0.99983419624187875</v>
      </c>
      <c r="AD1017" s="30">
        <f>(AA1017*AA1018)*(1-COS(RADIANS(N1017)))-AA1019*(SIN(RADIANS(N1017)))</f>
        <v>-2.3711042090011594E-3</v>
      </c>
      <c r="AE1017" s="30">
        <f>(AA1017*AA1019)*(1-COS(RADIANS(N1017)))+AA1018*(SIN(RADIANS(N1017)))</f>
        <v>-1.8054303924173627E-2</v>
      </c>
      <c r="AG1017">
        <f t="array" ref="AG1017:AG1019">MMULT(AC1017:AE1019,Z1017:Z1019)</f>
        <v>0.93365243757022276</v>
      </c>
      <c r="AI1017" s="28">
        <f>(T1017^2)*(1-COS(RADIANS(M1017)))+(COS(RADIANS(M1017)))</f>
        <v>1</v>
      </c>
      <c r="AJ1017" s="28">
        <f>(T1017*T1018)*(1-COS(RADIANS(M1017)))-T1019*(SIN(RADIANS(M1017)))</f>
        <v>0</v>
      </c>
      <c r="AK1017" s="28">
        <f>(T1017*T1019)*(1-COS(RADIANS(M1017)))+T1018*(SIN(RADIANS(M1017)))</f>
        <v>0</v>
      </c>
      <c r="AM1017" s="61">
        <f t="array" ref="AM1017:AM1019">MMULT(AI1017:AK1019,AW1017:AW1019)</f>
        <v>-0.35772498924312635</v>
      </c>
      <c r="AN1017" s="13"/>
      <c r="AO1017" s="17">
        <v>1</v>
      </c>
      <c r="AP1017">
        <v>0</v>
      </c>
      <c r="AR1017" s="73">
        <f>(T1017^2)*(1-COS(RADIANS(O1017-45)))+(COS(RADIANS(O1017-45)))</f>
        <v>-0.35999680812005153</v>
      </c>
      <c r="AS1017" s="73">
        <f>(T1017*T1018)*(1-COS(RADIANS(O1017-45)))-T1019*(SIN(RADIANS(O1017-45)))</f>
        <v>0.93295353482548893</v>
      </c>
      <c r="AT1017" s="73">
        <f>(T1017*T1019)*(1-COS(RADIANS(O1017-45)))+T1018*(SIN(RADIANS(O1017-45)))</f>
        <v>0</v>
      </c>
      <c r="AU1017" s="10"/>
      <c r="AV1017">
        <f t="array" ref="AV1017:AV1019">MMULT(AR1017:AT1019,S1017:S1019)</f>
        <v>-0.35999680812005153</v>
      </c>
      <c r="AW1017" s="1">
        <f t="array" ref="AW1017:AW1019">MMULT(AC1017:AE1019,AV1017:AV1019)</f>
        <v>-0.35772498924312635</v>
      </c>
      <c r="BZ1017" s="5" t="s">
        <v>4</v>
      </c>
      <c r="CA1017" s="6" t="s">
        <v>5</v>
      </c>
      <c r="CB1017" s="7" t="s">
        <v>6</v>
      </c>
      <c r="CC1017" s="8" t="s">
        <v>1</v>
      </c>
      <c r="CD1017">
        <v>12</v>
      </c>
      <c r="CE1017" s="9" t="s">
        <v>7</v>
      </c>
      <c r="CG1017" s="90" t="s">
        <v>157</v>
      </c>
      <c r="CH1017" s="61">
        <f>CE1018-((CH1019-CE1018)/(EY1017-CW1017))*CW1017</f>
        <v>7.1346825574597235</v>
      </c>
      <c r="CI1017" s="10"/>
      <c r="CK1017" s="5" t="s">
        <v>4</v>
      </c>
      <c r="CL1017" s="6" t="s">
        <v>5</v>
      </c>
      <c r="CM1017" s="7" t="s">
        <v>6</v>
      </c>
      <c r="CN1017" s="8" t="s">
        <v>1</v>
      </c>
      <c r="CO1017" s="10"/>
      <c r="CP1017">
        <f t="shared" ref="CP1017:CQ1019" si="1534">BZ1018</f>
        <v>0.93180266183863136</v>
      </c>
      <c r="CQ1017">
        <f t="shared" si="1534"/>
        <v>-0.87956522186239505</v>
      </c>
      <c r="CR1017">
        <f>CI1021</f>
        <v>0</v>
      </c>
      <c r="CS1017">
        <f>CL1021</f>
        <v>0</v>
      </c>
      <c r="CU1017" s="17">
        <f>CU921</f>
        <v>70</v>
      </c>
      <c r="CV1017" s="17">
        <f>CV921</f>
        <v>-5</v>
      </c>
      <c r="CW1017" s="31">
        <f>CH924</f>
        <v>221.55607767973757</v>
      </c>
      <c r="CY1017" s="61">
        <f t="array" ref="CY1017:CY1019">MMULT(DQ1017:DS1019,DO1017:DO1019)</f>
        <v>0.91397375425543204</v>
      </c>
      <c r="CZ1017" s="13"/>
      <c r="DA1017" s="17">
        <v>1</v>
      </c>
      <c r="DB1017">
        <v>0</v>
      </c>
      <c r="DD1017" s="73">
        <f>(DB1017^2)*(1-COS(RADIANS(CW1017+45)))+(COS(RADIANS(CW1017+45)))</f>
        <v>-6.0071595850015709E-2</v>
      </c>
      <c r="DE1017" s="73">
        <f>(DB1017*DB1018)*(1-COS(RADIANS(CW1017+45)))-DB1019*(SIN(RADIANS(CW1017+45)))</f>
        <v>0.99819407099623292</v>
      </c>
      <c r="DF1017" s="73">
        <f>(DB1017*DB1019)*(1-COS(RADIANS(CW1017+45)))+DB1018*(SIN(RADIANS(CW1017+45)))</f>
        <v>0</v>
      </c>
      <c r="DG1017" s="10"/>
      <c r="DH1017">
        <f t="array" ref="DH1017:DH1019">MMULT(DD1017:DF1019,DA1017:DA1019)</f>
        <v>-6.0071595850015709E-2</v>
      </c>
      <c r="DI1017" s="23">
        <f>COS(RADIANS('[1]Biaxial Input'!$F$21))</f>
        <v>-0.9975640502598242</v>
      </c>
      <c r="DK1017" s="30">
        <f>(DI1017^2)*(1-COS(RADIANS(CV1017)))+(COS(RADIANS(CV1017)))</f>
        <v>0.99998148353170568</v>
      </c>
      <c r="DL1017" s="30">
        <f>(DI1017*DI1018)*(1-COS(RADIANS(CV1017)))-DI1019*(SIN(RADIANS(CV1017)))</f>
        <v>-2.6479783333051429E-4</v>
      </c>
      <c r="DM1017" s="30">
        <f>(DI1017*DI1019)*(1-COS(RADIANS(CV1017)))+DI1018*(SIN(RADIANS(CV1017)))</f>
        <v>-6.0796772806267756E-3</v>
      </c>
      <c r="DO1017">
        <f t="array" ref="DO1017:DO1019">MMULT(DK1017:DM1019,DH1017:DH1019)</f>
        <v>-5.9806163908972594E-2</v>
      </c>
      <c r="DQ1017" s="28">
        <f>(DB1017^2)*(1-COS(RADIANS(CU1017)))+(COS(RADIANS(CU1017)))</f>
        <v>0.34202014332566882</v>
      </c>
      <c r="DR1017" s="28">
        <f>(DB1017*DB1018)*(1-COS(RADIANS(CU1017)))-DB1019*(SIN(RADIANS(CU1017)))</f>
        <v>-0.93969262078590832</v>
      </c>
      <c r="DS1017" s="28">
        <f>(DB1017*DB1019)*(1-COS(RADIANS(CU1017)))+DB1018*(SIN(RADIANS(CU1017)))</f>
        <v>0</v>
      </c>
      <c r="DU1017" s="61">
        <f t="array" ref="DU1017:DU1019">MMULT(DQ1017:DS1019,EE1017:EE1019)</f>
        <v>-0.39788505303109739</v>
      </c>
      <c r="DV1017" s="13"/>
      <c r="DW1017" s="17">
        <v>1</v>
      </c>
      <c r="DX1017">
        <v>0</v>
      </c>
      <c r="DZ1017" s="73">
        <f>(DB1017^2)*(1-COS(RADIANS(CW1017-45)))+(COS(RADIANS(CW1017-45)))</f>
        <v>-0.99819407099623292</v>
      </c>
      <c r="EA1017" s="73">
        <f>(DB1017*DB1018)*(1-COS(RADIANS(CW1017-45)))-DB1019*(SIN(RADIANS(CW1017-45)))</f>
        <v>-6.0071595850015203E-2</v>
      </c>
      <c r="EB1017" s="73">
        <f>(DB1017*DB1019)*(1-COS(RADIANS(CW1017-45)))+DB1018*(SIN(RADIANS(CW1017-45)))</f>
        <v>0</v>
      </c>
      <c r="EC1017" s="10"/>
      <c r="ED1017">
        <f t="array" ref="ED1017:ED1019">MMULT(DZ1017:EB1019,DA1017:DA1019)</f>
        <v>-0.99819407099623292</v>
      </c>
      <c r="EE1017" s="1">
        <f t="array" ref="EE1017:EE1019">MMULT(DK1017:DM1019,ED1017:ED1019)</f>
        <v>-0.9981914947957915</v>
      </c>
      <c r="EG1017">
        <f>CY1017+DU1017</f>
        <v>0.5160887012243347</v>
      </c>
      <c r="EH1017">
        <f>EG1017/(SQRT(EG1017^2+EG1018^2+EG1019^2))</f>
        <v>0.36492982032948507</v>
      </c>
      <c r="EJ1017">
        <f>Q1017+AM1017</f>
        <v>0.57592744832709641</v>
      </c>
      <c r="EK1017">
        <f>EJ1017/(SQRT(EJ1017^2+EJ1018^2+EJ1019^2))</f>
        <v>0.40724220418355483</v>
      </c>
      <c r="EM1017" s="23">
        <f>CY1018*DU1019-CY1019*DU1018</f>
        <v>-7.9620732894590179E-2</v>
      </c>
      <c r="EO1017" s="15">
        <v>12</v>
      </c>
      <c r="EP1017" s="9" t="s">
        <v>7</v>
      </c>
      <c r="EW1017" s="17">
        <f>CU1017</f>
        <v>70</v>
      </c>
      <c r="EX1017" s="17">
        <f>CV1017</f>
        <v>-5</v>
      </c>
      <c r="EY1017" s="31">
        <f>1+CW1017</f>
        <v>222.55607767973757</v>
      </c>
      <c r="EZ1017" s="10"/>
      <c r="FA1017" s="61">
        <f t="array" ref="FA1017:FA1019">MMULT(FS1017:FU1019,FQ1017:FQ1019)</f>
        <v>0.92077860328654615</v>
      </c>
      <c r="FB1017" s="13">
        <f>BW1018</f>
        <v>0</v>
      </c>
      <c r="FC1017" s="17">
        <v>1</v>
      </c>
      <c r="FD1017">
        <v>0</v>
      </c>
      <c r="FF1017" s="73">
        <f>(FD1017^2)*(1-COS(RADIANS(EY1017+45)))+(COS(RADIANS(EY1017+45)))</f>
        <v>-4.2641558024691752E-2</v>
      </c>
      <c r="FG1017" s="73">
        <f>(FD1017*FD1018)*(1-COS(RADIANS(EY1017+45)))-FD1019*(SIN(RADIANS(EY1017+45)))</f>
        <v>0.99909043511046924</v>
      </c>
      <c r="FH1017" s="73">
        <f>(FD1017*FD1019)*(1-COS(RADIANS(EY1017+45)))+FD1018*(SIN(RADIANS(EY1017+45)))</f>
        <v>0</v>
      </c>
      <c r="FI1017" s="10"/>
      <c r="FJ1017">
        <f t="array" ref="FJ1017:FJ1019">MMULT(FF1017:FH1019,FC1017:FC1019)</f>
        <v>-4.2641558024691752E-2</v>
      </c>
      <c r="FK1017" s="23">
        <f>COS(RADIANS(176))</f>
        <v>-0.9975640502598242</v>
      </c>
      <c r="FM1017" s="30">
        <f>(FK1017^2)*(1-COS(RADIANS(EX1017)))+(COS(RADIANS(EX1017)))</f>
        <v>0.99998148353170568</v>
      </c>
      <c r="FN1017" s="30">
        <f>(FK1017*FK1018)*(1-COS(RADIANS(EX1017)))-FK1019*(SIN(RADIANS(EX1017)))</f>
        <v>-2.6479783333051429E-4</v>
      </c>
      <c r="FO1017" s="30">
        <f>(FK1017*FK1019)*(1-COS(RADIANS(EX1017)))+FK1018*(SIN(RADIANS(EX1017)))</f>
        <v>-6.0796772806267756E-3</v>
      </c>
      <c r="FQ1017">
        <f t="array" ref="FQ1017:FQ1019">MMULT(FM1017:FO1019,FJ1017:FJ1019)</f>
        <v>-4.2376211471116074E-2</v>
      </c>
      <c r="FS1017" s="28">
        <f>(FD1017^2)*(1-COS(RADIANS(EW1017)))+(COS(RADIANS(EW1017)))</f>
        <v>0.34202014332566882</v>
      </c>
      <c r="FT1017" s="28">
        <f>(FD1017*FD1018)*(1-COS(RADIANS(EW1017)))-FD1019*(SIN(RADIANS(EW1017)))</f>
        <v>-0.93969262078590832</v>
      </c>
      <c r="FU1017" s="28">
        <f>(FD1017*FD1019)*(1-COS(RADIANS(EW1017)))+FD1018*(SIN(RADIANS(EW1017)))</f>
        <v>0</v>
      </c>
      <c r="FW1017" s="61">
        <f t="array" ref="FW1017:FW1019">MMULT(FS1017:FU1019,GG1017:GG1019)</f>
        <v>-0.38187341177804573</v>
      </c>
      <c r="FX1017" s="13">
        <f>BX1018</f>
        <v>0</v>
      </c>
      <c r="FY1017" s="17">
        <v>1</v>
      </c>
      <c r="FZ1017">
        <v>0</v>
      </c>
      <c r="GB1017" s="73">
        <f>(FD1017^2)*(1-COS(RADIANS(EY1017-45)))+(COS(RADIANS(EY1017-45)))</f>
        <v>-0.99909043511046935</v>
      </c>
      <c r="GC1017" s="73">
        <f>(FD1017*FD1018)*(1-COS(RADIANS(EY1017-45)))-FD1019*(SIN(RADIANS(EY1017-45)))</f>
        <v>-4.2641558024691245E-2</v>
      </c>
      <c r="GD1017" s="73">
        <f>(FD1017*FD1019)*(1-COS(RADIANS(EY1017-45)))+FD1018*(SIN(RADIANS(EY1017-45)))</f>
        <v>0</v>
      </c>
      <c r="GE1017" s="10"/>
      <c r="GF1017">
        <f t="array" ref="GF1017:GF1019">MMULT(GB1017:GD1019,FC1017:FC1019)</f>
        <v>-0.99909043511046935</v>
      </c>
      <c r="GG1017" s="1">
        <f t="array" ref="GG1017:GG1019">MMULT(FM1017:FO1019,GF1017:GF1019)</f>
        <v>-0.99908322687627926</v>
      </c>
      <c r="GI1017">
        <f>FA1017+FW1017</f>
        <v>0.53890519150850036</v>
      </c>
      <c r="GJ1017">
        <f>GI1017/(SQRT(GI1017^2+GI1018^2+GI1019^2))</f>
        <v>0.3810635153322956</v>
      </c>
      <c r="GL1017" t="e">
        <f>CH1018+DC1017</f>
        <v>#VALUE!</v>
      </c>
      <c r="GM1017" t="e">
        <f>GL1017/(SQRT(GL1017^2+GL1018^2+GL1019^2))</f>
        <v>#VALUE!</v>
      </c>
      <c r="GO1017" s="27">
        <f>FA1018*FW1019-FA1019*FW1018</f>
        <v>-7.9620732894590152E-2</v>
      </c>
    </row>
    <row r="1018" spans="1:197" x14ac:dyDescent="0.2">
      <c r="D1018" t="s">
        <v>8</v>
      </c>
      <c r="E1018" s="5">
        <f t="shared" ref="E1018:F1020" si="1535">E1013</f>
        <v>0.93175726557760197</v>
      </c>
      <c r="F1018" s="6">
        <f t="shared" si="1535"/>
        <v>-0.87962380347161251</v>
      </c>
      <c r="G1018" s="7">
        <f>Q1017</f>
        <v>0.93365243757022276</v>
      </c>
      <c r="H1018" s="8">
        <f>AM1017</f>
        <v>-0.35772498924312635</v>
      </c>
      <c r="J1018" s="9">
        <f>((SUMPRODUCT(G1018:G1020,E1018:E1020))*(SUMPRODUCT(G1018:G1020,F1018:F1020)))-((SUMPRODUCT(H1018:H1020,E1018:E1020))*(SUMPRODUCT(H1018:H1020,F1018:F1020)))</f>
        <v>-6.9696544558399909E-2</v>
      </c>
      <c r="Q1018" s="61">
        <v>-0.35000203322171319</v>
      </c>
      <c r="S1018" s="17">
        <v>0</v>
      </c>
      <c r="T1018">
        <v>0</v>
      </c>
      <c r="V1018" s="73">
        <f>(T1017*T1018)*(1-COS(RADIANS(O1017+45)))+T1019*(SIN(RADIANS(O1017+45)))</f>
        <v>-0.35999680812005158</v>
      </c>
      <c r="W1018" s="73">
        <f>(T1018^2)*(1-COS(RADIANS(O1017+45)))+(COS(RADIANS(O1017+45)))</f>
        <v>0.93295353482548893</v>
      </c>
      <c r="X1018" s="73">
        <f>(T1018*T1019)*(1-COS(RADIANS(O1017+45)))-T1017*(SIN(RADIANS(O1017+45)))</f>
        <v>0</v>
      </c>
      <c r="Y1018" s="10"/>
      <c r="Z1018">
        <v>-0.35999680812005158</v>
      </c>
      <c r="AA1018" s="23">
        <f>SIN(RADIANS('[1]Biaxial Input'!$F$21))*(COS(RADIANS(0)))</f>
        <v>6.9756473744125524E-2</v>
      </c>
      <c r="AC1018" s="30">
        <f>(AA1017*AA1018)*(1-COS(RADIANS(N1017)))+AA1019*(SIN(RADIANS(N1017)))</f>
        <v>-2.3711042090011594E-3</v>
      </c>
      <c r="AD1018" s="30">
        <f>(AA1018^2)*(1-COS(RADIANS(N1017)))+(COS(RADIANS(N1017)))</f>
        <v>0.96609163004718956</v>
      </c>
      <c r="AE1018" s="30">
        <f>(AA1018*AA1019)*(1-COS(RADIANS(N1017)))-AA1017*(SIN(RADIANS(N1017)))</f>
        <v>-0.25818857491685071</v>
      </c>
      <c r="AG1018">
        <v>-0.35000203322171319</v>
      </c>
      <c r="AI1018" s="28">
        <f>(T1017*T1018)*(1-COS(RADIANS(M1017)))+T1019*(SIN(RADIANS(M1017)))</f>
        <v>0</v>
      </c>
      <c r="AJ1018" s="28">
        <f>(T1018^2)*(1-COS(RADIANS(M1017)))+(COS(RADIANS(M1017)))</f>
        <v>1</v>
      </c>
      <c r="AK1018" s="28">
        <f>(T1018*T1019)*(1-COS(RADIANS(M1017)))-T1017*(SIN(RADIANS(M1017)))</f>
        <v>0</v>
      </c>
      <c r="AM1018" s="61">
        <v>-0.90046501127088363</v>
      </c>
      <c r="AO1018" s="17">
        <v>0</v>
      </c>
      <c r="AP1018">
        <v>0</v>
      </c>
      <c r="AR1018" s="73">
        <f>(T1017*T1018)*(1-COS(RADIANS(O1017-45)))+T1019*(SIN(RADIANS(O1017-45)))</f>
        <v>-0.93295353482548893</v>
      </c>
      <c r="AS1018" s="73">
        <f>(T1018^2)*(1-COS(RADIANS(O1017-45)))+(COS(RADIANS(O1017-45)))</f>
        <v>-0.35999680812005153</v>
      </c>
      <c r="AT1018" s="73">
        <f>(T1018*T1019)*(1-COS(RADIANS(O1017-45)))-T1017*(SIN(RADIANS(O1017-45)))</f>
        <v>0</v>
      </c>
      <c r="AU1018" s="10"/>
      <c r="AV1018">
        <v>-0.93295353482548893</v>
      </c>
      <c r="AW1018" s="1">
        <v>-0.90046501127088363</v>
      </c>
      <c r="BY1018" t="s">
        <v>8</v>
      </c>
      <c r="BZ1018" s="5">
        <f t="shared" ref="BZ1018:CA1020" si="1536">BZ1013</f>
        <v>0.93180266183863136</v>
      </c>
      <c r="CA1018" s="6">
        <f t="shared" si="1536"/>
        <v>-0.87956522186239505</v>
      </c>
      <c r="CB1018" s="7">
        <f>CY1017</f>
        <v>0.91397375425543204</v>
      </c>
      <c r="CC1018" s="8">
        <f>DU1017</f>
        <v>-0.39788505303109739</v>
      </c>
      <c r="CE1018" s="9">
        <f>((SUMPRODUCT(CB1018:CB1020,BZ1018:BZ1020))*(SUMPRODUCT(CB1018:(CB1020),CA1018:CA1020)))-((SUMPRODUCT(CC1018:CC1020,BZ1018:BZ1020))*(SUMPRODUCT(CC1018:CC1020,CA1018:CA1020)))</f>
        <v>0</v>
      </c>
      <c r="CG1018">
        <v>1</v>
      </c>
      <c r="CH1018" t="s">
        <v>161</v>
      </c>
      <c r="CI1018" s="67"/>
      <c r="CJ1018" s="1" t="s">
        <v>8</v>
      </c>
      <c r="CK1018" s="5">
        <f t="shared" ref="CK1018:CL1020" si="1537">BZ1018</f>
        <v>0.93180266183863136</v>
      </c>
      <c r="CL1018" s="6">
        <f t="shared" si="1537"/>
        <v>-0.87956522186239505</v>
      </c>
      <c r="CM1018" s="7">
        <f>FA1017</f>
        <v>0.92077860328654615</v>
      </c>
      <c r="CN1018" s="8">
        <f>FW1017</f>
        <v>-0.38187341177804573</v>
      </c>
      <c r="CO1018" s="10"/>
      <c r="CP1018">
        <f t="shared" si="1534"/>
        <v>0.3492962422733713</v>
      </c>
      <c r="CQ1018">
        <f t="shared" si="1534"/>
        <v>-0.34518112468713447</v>
      </c>
      <c r="CR1018">
        <f>CJ1021</f>
        <v>0</v>
      </c>
      <c r="CS1018">
        <f>CM1021</f>
        <v>0</v>
      </c>
      <c r="CW1018" s="28"/>
      <c r="CY1018" s="61">
        <v>-0.39630363173848993</v>
      </c>
      <c r="DA1018" s="17">
        <v>0</v>
      </c>
      <c r="DB1018">
        <v>0</v>
      </c>
      <c r="DD1018" s="73">
        <f>(DB1017*DB1018)*(1-COS(RADIANS(CW1017+45)))+DB1019*(SIN(RADIANS(CW1017+45)))</f>
        <v>-0.99819407099623292</v>
      </c>
      <c r="DE1018" s="73">
        <f>(DB1018^2)*(1-COS(RADIANS(CW1017+45)))+(COS(RADIANS(CW1017+45)))</f>
        <v>-6.0071595850015709E-2</v>
      </c>
      <c r="DF1018" s="73">
        <f>(DB1018*DB1019)*(1-COS(RADIANS(CW1017+45)))-DB1017*(SIN(RADIANS(CW1017+45)))</f>
        <v>0</v>
      </c>
      <c r="DG1018" s="10"/>
      <c r="DH1018">
        <v>-0.99819407099623292</v>
      </c>
      <c r="DI1018" s="23">
        <f>SIN(RADIANS('[1]Biaxial Input'!$F$21))*(COS(RADIANS(0)))</f>
        <v>6.9756473744125524E-2</v>
      </c>
      <c r="DK1018" s="30">
        <f>(DI1017*DI1018)*(1-COS(RADIANS(CV1017)))+DI1019*(SIN(RADIANS(CV1017)))</f>
        <v>-2.6479783333051429E-4</v>
      </c>
      <c r="DL1018" s="30">
        <f>(DI1018^2)*(1-COS(RADIANS(CV1017)))+(COS(RADIANS(CV1017)))</f>
        <v>0.99621321456003986</v>
      </c>
      <c r="DM1018" s="30">
        <f>(DI1018*DI1019)*(1-COS(RADIANS(CV1017)))-DI1017*(SIN(RADIANS(CV1017)))</f>
        <v>-8.694343573875718E-2</v>
      </c>
      <c r="DO1018">
        <v>-0.99439821739350409</v>
      </c>
      <c r="DQ1018" s="28">
        <f>(DB1017*DB1018)*(1-COS(RADIANS(CU1017)))+DB1019*(SIN(RADIANS(CU1017)))</f>
        <v>0.93969262078590832</v>
      </c>
      <c r="DR1018" s="28">
        <f>(DB1018^2)*(1-COS(RADIANS(CU1017)))+(COS(RADIANS(CU1017)))</f>
        <v>0.34202014332566882</v>
      </c>
      <c r="DS1018" s="28">
        <f>(DB1018*DB1019)*(1-COS(RADIANS(CU1017)))-DB1017*(SIN(RADIANS(CU1017)))</f>
        <v>0</v>
      </c>
      <c r="DU1018" s="61">
        <v>-0.91743488547343754</v>
      </c>
      <c r="DW1018" s="17">
        <v>0</v>
      </c>
      <c r="DX1018">
        <v>0</v>
      </c>
      <c r="DZ1018" s="73">
        <f>(DB1017*DB1018)*(1-COS(RADIANS(CW1017-45)))+DB1019*(SIN(RADIANS(CW1017-45)))</f>
        <v>6.0071595850015203E-2</v>
      </c>
      <c r="EA1018" s="73">
        <f>(DB1018^2)*(1-COS(RADIANS(CW1017-45)))+(COS(RADIANS(CW1017-45)))</f>
        <v>-0.99819407099623292</v>
      </c>
      <c r="EB1018" s="73">
        <f>(DB1018*DB1019)*(1-COS(RADIANS(CW1017-45)))-DB1017*(SIN(RADIANS(CW1017-45)))</f>
        <v>0</v>
      </c>
      <c r="EC1018" s="10"/>
      <c r="ED1018">
        <v>6.0071595850015203E-2</v>
      </c>
      <c r="EE1018" s="1">
        <v>6.0108437232738364E-2</v>
      </c>
      <c r="EG1018">
        <f>CY1018+DU1018</f>
        <v>-1.3137385172119274</v>
      </c>
      <c r="EH1018">
        <f>EG1018/(SQRT(EG1017^2+EG1018^2+EG1019^2))</f>
        <v>-0.92895341422651356</v>
      </c>
      <c r="EJ1018">
        <f>Q1018+AM1018</f>
        <v>-1.2504670444925967</v>
      </c>
      <c r="EK1018">
        <f>EJ1018/(SQRT(EJ1017^2+EJ1018^2+EJ1019^2))</f>
        <v>-0.8842137268110154</v>
      </c>
      <c r="EM1018" s="23">
        <f>CY1019*DU1017-CY1017*DU1019</f>
        <v>3.5449434229960525E-2</v>
      </c>
      <c r="EP1018" s="9">
        <f>((SUMPRODUCT(CM1018:CM1020,BZ1018:BZ1020))*(SUMPRODUCT(CM1018:CM1020,CA1018:CA1020)))-((SUMPRODUCT(CN1018:CN1020,BZ1018:BZ1020))*(SUMPRODUCT(CN1018:CN1020,CA1018:CA1020)))</f>
        <v>-3.2202603657630224E-2</v>
      </c>
      <c r="EY1018" s="28"/>
      <c r="EZ1018" s="10"/>
      <c r="FA1018" s="61">
        <v>-0.38023182627481145</v>
      </c>
      <c r="FB1018" s="13">
        <f>BW1019</f>
        <v>0</v>
      </c>
      <c r="FC1018" s="17">
        <v>0</v>
      </c>
      <c r="FD1018">
        <v>0</v>
      </c>
      <c r="FF1018" s="73">
        <f>(FD1017*FD1018)*(1-COS(RADIANS(EY1017+45)))+FD1019*(SIN(RADIANS(EY1017+45)))</f>
        <v>-0.99909043511046924</v>
      </c>
      <c r="FG1018" s="73">
        <f>(FD1018^2)*(1-COS(RADIANS(EY1017+45)))+(COS(RADIANS(EY1017+45)))</f>
        <v>-4.2641558024691752E-2</v>
      </c>
      <c r="FH1018" s="73">
        <f>(FD1018*FD1019)*(1-COS(RADIANS(EY1017+45)))-FD1017*(SIN(RADIANS(EY1017+45)))</f>
        <v>0</v>
      </c>
      <c r="FI1018" s="10"/>
      <c r="FJ1018">
        <v>-0.99909043511046924</v>
      </c>
      <c r="FK1018" s="23">
        <f>SIN(RADIANS(176))*(COS(RADIANS(0)))</f>
        <v>6.9756473744125524E-2</v>
      </c>
      <c r="FM1018" s="30">
        <f>(FK1017*FK1018)*(1-COS(RADIANS(EX1017)))+FK1019*(SIN(RADIANS(EX1017)))</f>
        <v>-2.6479783333051429E-4</v>
      </c>
      <c r="FN1018" s="30">
        <f>(FK1018^2)*(1-COS(RADIANS(EX1017)))+(COS(RADIANS(EX1017)))</f>
        <v>0.99621321456003986</v>
      </c>
      <c r="FO1018" s="30">
        <f>(FK1018*FK1019)*(1-COS(RADIANS(EX1017)))-FK1017*(SIN(RADIANS(EX1017)))</f>
        <v>-8.694343573875718E-2</v>
      </c>
      <c r="FQ1018">
        <v>-0.99529580260541461</v>
      </c>
      <c r="FS1018" s="28">
        <f>(FD1017*FD1018)*(1-COS(RADIANS(EW1017)))+FD1019*(SIN(RADIANS(EW1017)))</f>
        <v>0.93969262078590832</v>
      </c>
      <c r="FT1018" s="28">
        <f>(FD1018^2)*(1-COS(RADIANS(EW1017)))+(COS(RADIANS(EW1017)))</f>
        <v>0.34202014332566882</v>
      </c>
      <c r="FU1018" s="28">
        <f>(FD1018*FD1019)*(1-COS(RADIANS(EW1017)))-FD1017*(SIN(RADIANS(EW1017)))</f>
        <v>0</v>
      </c>
      <c r="FW1018" s="61">
        <v>-0.92421160775035582</v>
      </c>
      <c r="FX1018" s="13">
        <f>BX1019</f>
        <v>0</v>
      </c>
      <c r="FY1018" s="17">
        <v>0</v>
      </c>
      <c r="FZ1018">
        <v>0</v>
      </c>
      <c r="GB1018" s="73">
        <f>(FD1017*FD1018)*(1-COS(RADIANS(EY1017-45)))+FD1019*(SIN(RADIANS(EY1017-45)))</f>
        <v>4.2641558024691245E-2</v>
      </c>
      <c r="GC1018" s="73">
        <f>(FD1018^2)*(1-COS(RADIANS(EY1017-45)))+(COS(RADIANS(EY1017-45)))</f>
        <v>-0.99909043511046935</v>
      </c>
      <c r="GD1018" s="73">
        <f>(FD1018*FD1019)*(1-COS(RADIANS(EY1017-45)))-FD1017*(SIN(RADIANS(EY1017-45)))</f>
        <v>0</v>
      </c>
      <c r="GE1018" s="10"/>
      <c r="GF1018">
        <v>4.2641558024691245E-2</v>
      </c>
      <c r="GG1018" s="1">
        <v>4.2744640576144625E-2</v>
      </c>
      <c r="GI1018">
        <f>FA1018+FW1018</f>
        <v>-1.3044434340251674</v>
      </c>
      <c r="GJ1018">
        <f>GI1018/(SQRT(GI1017^2+GI1018^2+GI1019^2))</f>
        <v>-0.92238079787346261</v>
      </c>
      <c r="GL1018">
        <f>CH1019+DC1018</f>
        <v>-3.2202603657630224E-2</v>
      </c>
      <c r="GM1018" t="e">
        <f>GL1018/(SQRT(GL1017^2+GL1018^2+GL1019^2))</f>
        <v>#VALUE!</v>
      </c>
      <c r="GO1018" s="27">
        <f>FA1019*FW1017-FA1017*FW1019</f>
        <v>3.5449434229960525E-2</v>
      </c>
    </row>
    <row r="1019" spans="1:197" x14ac:dyDescent="0.2">
      <c r="D1019" t="s">
        <v>9</v>
      </c>
      <c r="E1019" s="5">
        <f t="shared" si="1535"/>
        <v>0.34942631596765805</v>
      </c>
      <c r="F1019" s="6">
        <f t="shared" si="1535"/>
        <v>-0.3450538979128393</v>
      </c>
      <c r="G1019" s="7">
        <f t="shared" ref="G1019:G1020" si="1538">Q1018</f>
        <v>-0.35000203322171319</v>
      </c>
      <c r="H1019" s="8">
        <f t="shared" ref="H1019:H1020" si="1539">AM1018</f>
        <v>-0.90046501127088363</v>
      </c>
      <c r="J1019" s="10"/>
      <c r="Q1019" s="61">
        <v>-7.610323619825958E-2</v>
      </c>
      <c r="S1019" s="17">
        <v>0</v>
      </c>
      <c r="T1019">
        <v>1</v>
      </c>
      <c r="V1019" s="73">
        <f>(T1017*T1019)*(1-COS(RADIANS(O1017+45)))-T1018*(SIN(RADIANS(O1017+45)))</f>
        <v>0</v>
      </c>
      <c r="W1019" s="73">
        <f>(T1018*T1019)*(1-COS(RADIANS(O1017+45)))+T1017*(SIN(RADIANS(O1017+45)))</f>
        <v>0</v>
      </c>
      <c r="X1019" s="73">
        <f>(T1019^2)*(1-COS(RADIANS(O1017+45)))+(COS(RADIANS(O1017+45)))</f>
        <v>1</v>
      </c>
      <c r="Y1019" s="10"/>
      <c r="Z1019">
        <v>0</v>
      </c>
      <c r="AA1019" s="23">
        <f>SIN(RADIANS('[1]Biaxial Input'!$F$21))*SIN(RADIANS(0))</f>
        <v>0</v>
      </c>
      <c r="AC1019" s="30">
        <f>(AA1017*AA1019)*(1-COS(RADIANS(N1017)))-AA1018*(SIN(RADIANS(N1017)))</f>
        <v>1.8054303924173627E-2</v>
      </c>
      <c r="AD1019" s="30">
        <f>(AA1018*AA1019)*(1-COS(RADIANS(N1017)))+AA1017*(SIN(RADIANS(N1017)))</f>
        <v>0.25818857491685071</v>
      </c>
      <c r="AE1019" s="30">
        <f>(AA1019^2)*(1-COS(RADIANS(N1017)))+(COS(RADIANS(N1017)))</f>
        <v>0.96592582628906831</v>
      </c>
      <c r="AG1019">
        <v>-7.610323619825958E-2</v>
      </c>
      <c r="AI1019" s="28">
        <f>(T1017*T1019)*(1-COS(RADIANS(M1017)))-T1018*(SIN(RADIANS(M1017)))</f>
        <v>0</v>
      </c>
      <c r="AJ1019" s="28">
        <f>(T1018*T1019)*(1-COS(RADIANS(M1017)))+T1017*(SIN(RADIANS(M1017)))</f>
        <v>0</v>
      </c>
      <c r="AK1019" s="28">
        <f>(T1019^2)*(1-COS(RADIANS(M1017)))+(COS(RADIANS(M1017)))</f>
        <v>1</v>
      </c>
      <c r="AM1019" s="61">
        <v>-0.24737743540576326</v>
      </c>
      <c r="AO1019" s="17">
        <v>0</v>
      </c>
      <c r="AP1019">
        <v>1</v>
      </c>
      <c r="AR1019" s="73">
        <f>(T1017*T1017)*(1-COS(RADIANS(O1017-45)))-T1017*(SIN(RADIANS(O1017-45)))</f>
        <v>0</v>
      </c>
      <c r="AS1019" s="73">
        <f>(T1018*T1019)*(1-COS(RADIANS(O1017-45)))+T1017*(SIN(RADIANS(O1017-45)))</f>
        <v>0</v>
      </c>
      <c r="AT1019" s="73">
        <f>(T1019^2)*(1-COS(RADIANS(O1017-45)))+(COS(RADIANS(O1017-45)))</f>
        <v>1</v>
      </c>
      <c r="AU1019" s="10"/>
      <c r="AV1019">
        <v>0</v>
      </c>
      <c r="AW1019" s="1">
        <v>-0.24737743540576326</v>
      </c>
      <c r="BY1019" t="s">
        <v>9</v>
      </c>
      <c r="BZ1019" s="5">
        <f t="shared" si="1536"/>
        <v>0.3492962422733713</v>
      </c>
      <c r="CA1019" s="6">
        <f t="shared" si="1536"/>
        <v>-0.34518112468713447</v>
      </c>
      <c r="CB1019" s="7">
        <f>CY1018</f>
        <v>-0.39630363173848993</v>
      </c>
      <c r="CC1019" s="8">
        <f>DU1018</f>
        <v>-0.91743488547343754</v>
      </c>
      <c r="CE1019" s="10"/>
      <c r="CH1019">
        <f>((SUMPRODUCT(CM1018:CM1020,CK1018:CK1020))*(SUMPRODUCT(CM1018:CM1020,CL1018:CL1020)))-((SUMPRODUCT(CN1018:CN1020,CK1018:CK1020))*(SUMPRODUCT(CN1018:CN1020,CL1018:CL1020)))</f>
        <v>-3.2202603657630224E-2</v>
      </c>
      <c r="CI1019" s="67"/>
      <c r="CJ1019" s="10" t="s">
        <v>9</v>
      </c>
      <c r="CK1019" s="5">
        <f t="shared" si="1537"/>
        <v>0.3492962422733713</v>
      </c>
      <c r="CL1019" s="6">
        <f t="shared" si="1537"/>
        <v>-0.34518112468713447</v>
      </c>
      <c r="CM1019" s="7">
        <f>FA1018</f>
        <v>-0.38023182627481145</v>
      </c>
      <c r="CN1019" s="8">
        <f>FW1018</f>
        <v>-0.92421160775035582</v>
      </c>
      <c r="CP1019">
        <f t="shared" si="1534"/>
        <v>-9.8670839279614439E-2</v>
      </c>
      <c r="CQ1019">
        <f t="shared" si="1534"/>
        <v>-0.32743703463395935</v>
      </c>
      <c r="CR1019">
        <f>CK1021</f>
        <v>0</v>
      </c>
      <c r="CS1019">
        <f>CN1021</f>
        <v>0</v>
      </c>
      <c r="CW1019" s="28"/>
      <c r="CY1019" s="61">
        <v>-8.7151637982969737E-2</v>
      </c>
      <c r="DA1019" s="17">
        <v>0</v>
      </c>
      <c r="DB1019">
        <v>1</v>
      </c>
      <c r="DD1019" s="73">
        <f>(DB1017*DB1019)*(1-COS(RADIANS(CW1017+45)))-DB1018*(SIN(RADIANS(CW1017+45)))</f>
        <v>0</v>
      </c>
      <c r="DE1019" s="73">
        <f>(DB1018*DB1019)*(1-COS(RADIANS(CW1017+45)))+DB1017*(SIN(RADIANS(CW1017+45)))</f>
        <v>0</v>
      </c>
      <c r="DF1019" s="73">
        <f>(DB1019^2)*(1-COS(RADIANS(CW1017+45)))+(COS(RADIANS(CW1017+45)))</f>
        <v>1</v>
      </c>
      <c r="DG1019" s="10"/>
      <c r="DH1019">
        <v>0</v>
      </c>
      <c r="DI1019" s="23">
        <f>SIN(RADIANS('[1]Biaxial Input'!$F$21))*SIN(RADIANS(0))</f>
        <v>0</v>
      </c>
      <c r="DK1019" s="30">
        <f>(DI1017*DI1019)*(1-COS(RADIANS(CV1017)))-DI1018*(SIN(RADIANS(CV1017)))</f>
        <v>6.0796772806267756E-3</v>
      </c>
      <c r="DL1019" s="30">
        <f>(DI1018*DI1019)*(1-COS(RADIANS(CV1017)))+DI1017*(SIN(RADIANS(CV1017)))</f>
        <v>8.694343573875718E-2</v>
      </c>
      <c r="DM1019" s="30">
        <f>(DI1019^2)*(1-COS(RADIANS(CV1017)))+(COS(RADIANS(CV1017)))</f>
        <v>0.99619469809174555</v>
      </c>
      <c r="DO1019">
        <v>-8.7151637982969737E-2</v>
      </c>
      <c r="DQ1019" s="28">
        <f>(DB1017*DB1019)*(1-COS(RADIANS(CU1017)))-DB1018*(SIN(RADIANS(CU1017)))</f>
        <v>0</v>
      </c>
      <c r="DR1019" s="28">
        <f>(DB1018*DB1019)*(1-COS(RADIANS(CU1017)))+DB1017*(SIN(RADIANS(CU1017)))</f>
        <v>0</v>
      </c>
      <c r="DS1019" s="28">
        <f>(DB1019^2)*(1-COS(RADIANS(CU1017)))+(COS(RADIANS(CU1017)))</f>
        <v>1</v>
      </c>
      <c r="DU1019" s="61">
        <v>-8.4586688158175879E-4</v>
      </c>
      <c r="DW1019" s="17">
        <v>0</v>
      </c>
      <c r="DX1019">
        <v>1</v>
      </c>
      <c r="DZ1019" s="73">
        <f>(DB1017*DB1017)*(1-COS(RADIANS(CW1017-45)))-DB1017*(SIN(RADIANS(CW1017-45)))</f>
        <v>0</v>
      </c>
      <c r="EA1019" s="73">
        <f>(DB1018*DB1019)*(1-COS(RADIANS(CW1017-45)))+DB1017*(SIN(RADIANS(CW1017-45)))</f>
        <v>0</v>
      </c>
      <c r="EB1019" s="73">
        <f>(DB1019^2)*(1-COS(RADIANS(CW1017-45)))+(COS(RADIANS(CW1017-45)))</f>
        <v>1</v>
      </c>
      <c r="EC1019" s="10"/>
      <c r="ED1019">
        <v>0</v>
      </c>
      <c r="EE1019" s="1">
        <v>-8.4586688158175879E-4</v>
      </c>
      <c r="EG1019">
        <f>CY1019+DU1019</f>
        <v>-8.799750486455149E-2</v>
      </c>
      <c r="EH1019">
        <f>EG1019/(SQRT(EG1017^2+EG1018^2+EG1019^2))</f>
        <v>-6.2223632417220551E-2</v>
      </c>
      <c r="EJ1019">
        <f>Q1019+AM1019</f>
        <v>-0.32348067160402283</v>
      </c>
      <c r="EK1019">
        <f>EJ1019/(SQRT(EJ1017^2+EJ1018^2+EJ1019^2))</f>
        <v>-0.22873537647398323</v>
      </c>
      <c r="EM1019" s="23">
        <f>CY1017*DU1018-CY1018*DU1017</f>
        <v>-0.99619469809174555</v>
      </c>
      <c r="ER1019">
        <f t="shared" ref="ER1019:ES1021" si="1540">CK1018</f>
        <v>0.93180266183863136</v>
      </c>
      <c r="ES1019">
        <f t="shared" si="1540"/>
        <v>-0.87956522186239505</v>
      </c>
      <c r="ET1019" t="e">
        <f>#REF!</f>
        <v>#REF!</v>
      </c>
      <c r="EU1019" t="e">
        <f>#REF!</f>
        <v>#REF!</v>
      </c>
      <c r="EY1019" s="28"/>
      <c r="EZ1019" s="10"/>
      <c r="FA1019" s="61">
        <v>-8.7123601953767268E-2</v>
      </c>
      <c r="FB1019" s="13">
        <f>BW1020</f>
        <v>0</v>
      </c>
      <c r="FC1019" s="17">
        <v>0</v>
      </c>
      <c r="FD1019">
        <v>1</v>
      </c>
      <c r="FF1019" s="73">
        <f>(FD1017*FD1019)*(1-COS(RADIANS(EY1017+45)))-FD1018*(SIN(RADIANS(EY1017+45)))</f>
        <v>0</v>
      </c>
      <c r="FG1019" s="73">
        <f>(FD1018*FD1019)*(1-COS(RADIANS(EY1017+45)))+FD1017*(SIN(RADIANS(EY1017+45)))</f>
        <v>0</v>
      </c>
      <c r="FH1019" s="73">
        <f>(FD1019^2)*(1-COS(RADIANS(EY1017+45)))+(COS(RADIANS(EY1017+45)))</f>
        <v>1</v>
      </c>
      <c r="FI1019" s="10"/>
      <c r="FJ1019">
        <v>0</v>
      </c>
      <c r="FK1019" s="23">
        <f>SIN(RADIANS(176))*SIN(RADIANS(0))</f>
        <v>0</v>
      </c>
      <c r="FM1019" s="30">
        <f>(FK1017*FK1019)*(1-COS(RADIANS(EX1017)))-FK1018*(SIN(RADIANS(EX1017)))</f>
        <v>6.0796772806267756E-3</v>
      </c>
      <c r="FN1019" s="30">
        <f>(FK1018*FK1019)*(1-COS(RADIANS(EX1017)))+FK1017*(SIN(RADIANS(EX1017)))</f>
        <v>8.694343573875718E-2</v>
      </c>
      <c r="FO1019" s="30">
        <f>(FK1019^2)*(1-COS(RADIANS(EX1017)))+(COS(RADIANS(EX1017)))</f>
        <v>0.99619469809174555</v>
      </c>
      <c r="FQ1019">
        <v>-8.7123601953767268E-2</v>
      </c>
      <c r="FS1019" s="28">
        <f>(FD1017*FD1019)*(1-COS(RADIANS(EW1017)))-FD1018*(SIN(RADIANS(EW1017)))</f>
        <v>0</v>
      </c>
      <c r="FT1019" s="28">
        <f>(FD1018*FD1019)*(1-COS(RADIANS(EW1017)))+FD1017*(SIN(RADIANS(EW1017)))</f>
        <v>0</v>
      </c>
      <c r="FU1019" s="28">
        <f>(FD1019^2)*(1-COS(RADIANS(EW1017)))+(COS(RADIANS(EW1017)))</f>
        <v>1</v>
      </c>
      <c r="FW1019" s="61">
        <v>-2.3667438597124116E-3</v>
      </c>
      <c r="FX1019" s="13">
        <f>BX1020</f>
        <v>0</v>
      </c>
      <c r="FY1019" s="17">
        <v>0</v>
      </c>
      <c r="FZ1019">
        <v>1</v>
      </c>
      <c r="GB1019" s="73">
        <f>(FD1017*FD1017)*(1-COS(RADIANS(EY1017-45)))-FD1017*(SIN(RADIANS(EY1017-45)))</f>
        <v>0</v>
      </c>
      <c r="GC1019" s="73">
        <f>(FD1018*FD1019)*(1-COS(RADIANS(EY1017-45)))+FD1017*(SIN(RADIANS(EY1017-45)))</f>
        <v>0</v>
      </c>
      <c r="GD1019" s="73">
        <f>(FD1019^2)*(1-COS(RADIANS(EY1017-45)))+(COS(RADIANS(EY1017-45)))</f>
        <v>0.99999999999999989</v>
      </c>
      <c r="GE1019" s="10"/>
      <c r="GF1019">
        <v>0</v>
      </c>
      <c r="GG1019" s="1">
        <v>-2.3667438597124116E-3</v>
      </c>
      <c r="GI1019">
        <f>FA1019+FW1019</f>
        <v>-8.9490345813479685E-2</v>
      </c>
      <c r="GJ1019">
        <f>GI1019/(SQRT(GI1017^2+GI1018^2+GI1019^2))</f>
        <v>-6.3279230375440643E-2</v>
      </c>
      <c r="GL1019" t="e">
        <f>#REF!+DC1019</f>
        <v>#REF!</v>
      </c>
      <c r="GM1019" t="e">
        <f>GL1019/(SQRT(GL1017^2+GL1018^2+GL1019^2))</f>
        <v>#REF!</v>
      </c>
      <c r="GO1019" s="27">
        <f>FA1017*FW1018-FA1018*FW1017</f>
        <v>-0.99619469809174532</v>
      </c>
    </row>
    <row r="1020" spans="1:197" x14ac:dyDescent="0.2">
      <c r="D1020" t="s">
        <v>10</v>
      </c>
      <c r="E1020" s="5">
        <f t="shared" si="1535"/>
        <v>-9.863897684293281E-2</v>
      </c>
      <c r="F1020" s="6">
        <f t="shared" si="1535"/>
        <v>-0.32741376254105431</v>
      </c>
      <c r="G1020" s="7">
        <f t="shared" si="1538"/>
        <v>-7.610323619825958E-2</v>
      </c>
      <c r="H1020" s="8">
        <f t="shared" si="1539"/>
        <v>-0.24737743540576326</v>
      </c>
      <c r="J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W1020" s="1"/>
      <c r="BY1020" t="s">
        <v>10</v>
      </c>
      <c r="BZ1020" s="5">
        <f t="shared" si="1536"/>
        <v>-9.8670839279614439E-2</v>
      </c>
      <c r="CA1020" s="6">
        <f t="shared" si="1536"/>
        <v>-0.32743703463395935</v>
      </c>
      <c r="CB1020" s="7">
        <f>CY1019</f>
        <v>-8.7151637982969737E-2</v>
      </c>
      <c r="CC1020" s="8">
        <f>DU1019</f>
        <v>-8.4586688158175879E-4</v>
      </c>
      <c r="CE1020" s="10"/>
      <c r="CG1020" s="10" t="s">
        <v>160</v>
      </c>
      <c r="CH1020" s="10">
        <f>-CH1017*((EY1017-CW1017)/(CH1019-CE1018))</f>
        <v>221.55607767973757</v>
      </c>
      <c r="CI1020" s="67"/>
      <c r="CJ1020" s="10" t="s">
        <v>10</v>
      </c>
      <c r="CK1020" s="5">
        <f t="shared" si="1537"/>
        <v>-9.8670839279614439E-2</v>
      </c>
      <c r="CL1020" s="6">
        <f t="shared" si="1537"/>
        <v>-0.32743703463395935</v>
      </c>
      <c r="CM1020" s="7">
        <f>FA1019</f>
        <v>-8.7123601953767268E-2</v>
      </c>
      <c r="CN1020" s="8">
        <f>FW1019</f>
        <v>-2.3667438597124116E-3</v>
      </c>
      <c r="CW1020" s="28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EE1020" s="1"/>
      <c r="EI1020" s="64">
        <f>(DEGREES(ACOS((EH1017*EK1017+EH1018*EK1018+EH1019*EK1019)/((SQRT(EH1017^2+EH1018^2+EH1019^2))*(SQRT(EK1017^2+EK1018^2+EK1019^2))))))</f>
        <v>10.185325345077514</v>
      </c>
      <c r="ER1020">
        <f t="shared" si="1540"/>
        <v>0.3492962422733713</v>
      </c>
      <c r="ES1020">
        <f t="shared" si="1540"/>
        <v>-0.34518112468713447</v>
      </c>
      <c r="ET1020" t="e">
        <f>#REF!</f>
        <v>#REF!</v>
      </c>
      <c r="EU1020" t="e">
        <f>#REF!</f>
        <v>#REF!</v>
      </c>
      <c r="EY1020" s="28"/>
      <c r="EZ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GG1020" s="1"/>
      <c r="GK1020" s="64" t="e">
        <f>(DEGREES(ACOS((GJ1017*GM1017+GJ1018*GM1018+GJ1019*GM1019)/((SQRT(GJ1017^2+GJ1018^2+GJ1019^2))*(SQRT(GM1017^2+GM1018^2+GM1019^2))))))</f>
        <v>#VALUE!</v>
      </c>
    </row>
    <row r="1021" spans="1:197" x14ac:dyDescent="0.2">
      <c r="A1021" s="2" t="s">
        <v>3</v>
      </c>
      <c r="J1021" s="10"/>
      <c r="Q1021" s="82" t="s">
        <v>148</v>
      </c>
      <c r="R1021" s="13"/>
      <c r="T1021" s="10"/>
      <c r="U1021" s="10"/>
      <c r="V1021" s="10"/>
      <c r="W1021" s="10"/>
      <c r="X1021" s="10"/>
      <c r="Y1021" s="10"/>
      <c r="Z1021" s="80"/>
      <c r="AA1021" s="23" t="s">
        <v>149</v>
      </c>
      <c r="AE1021" s="1"/>
      <c r="AG1021" s="80"/>
      <c r="AK1021" s="13"/>
      <c r="AL1021" s="81"/>
      <c r="AM1021" s="82" t="s">
        <v>150</v>
      </c>
      <c r="AO1021" s="13"/>
      <c r="AP1021" s="13"/>
      <c r="AS1021" s="1"/>
      <c r="AW1021" s="1"/>
      <c r="CS1021" s="15"/>
      <c r="CW1021" s="28"/>
      <c r="CY1021" s="82" t="s">
        <v>148</v>
      </c>
      <c r="CZ1021" s="13"/>
      <c r="DB1021" s="10"/>
      <c r="DC1021" s="10"/>
      <c r="DD1021" s="10"/>
      <c r="DE1021" s="10"/>
      <c r="DF1021" s="10"/>
      <c r="DG1021" s="10"/>
      <c r="DH1021" s="80"/>
      <c r="DI1021" s="23" t="s">
        <v>149</v>
      </c>
      <c r="DM1021" s="1"/>
      <c r="DO1021" s="80"/>
      <c r="DS1021" s="13"/>
      <c r="DT1021" s="81"/>
      <c r="DU1021" s="82" t="s">
        <v>150</v>
      </c>
      <c r="DW1021" s="13"/>
      <c r="DX1021" s="13"/>
      <c r="EA1021" s="1"/>
      <c r="EE1021" s="1"/>
      <c r="ER1021">
        <f t="shared" si="1540"/>
        <v>-9.8670839279614439E-2</v>
      </c>
      <c r="ES1021">
        <f t="shared" si="1540"/>
        <v>-0.32743703463395935</v>
      </c>
      <c r="ET1021" t="e">
        <f>#REF!</f>
        <v>#REF!</v>
      </c>
      <c r="EU1021" t="e">
        <f>#REF!</f>
        <v>#REF!</v>
      </c>
      <c r="EY1021" s="28"/>
      <c r="EZ1021" s="10"/>
      <c r="FA1021" s="82" t="s">
        <v>148</v>
      </c>
      <c r="FB1021" s="13"/>
      <c r="FD1021" s="10"/>
      <c r="FE1021" s="10"/>
      <c r="FF1021" s="10"/>
      <c r="FG1021" s="10"/>
      <c r="FH1021" s="10"/>
      <c r="FI1021" s="10"/>
      <c r="FJ1021" s="80"/>
      <c r="FK1021" s="23" t="s">
        <v>149</v>
      </c>
      <c r="FO1021" s="1"/>
      <c r="FQ1021" s="80"/>
      <c r="FU1021" s="13"/>
      <c r="FV1021" s="81"/>
      <c r="FW1021" s="82" t="s">
        <v>150</v>
      </c>
      <c r="FY1021" s="13"/>
      <c r="FZ1021" s="13"/>
      <c r="GC1021" s="1"/>
      <c r="GG1021" s="1"/>
      <c r="GK1021" s="13"/>
    </row>
    <row r="1022" spans="1:197" x14ac:dyDescent="0.2">
      <c r="A1022" s="2">
        <f>DEGREES(ACOS(((C1040*C1043+C1041*C1044+C1042*C1045)/(((SQRT((C1040^2)+(C1041^2)+(C1042^2)))*(SQRT((C1043^2)+(C1044^2)+(C1045^2))))))))</f>
        <v>155.2100775607405</v>
      </c>
      <c r="E1022" s="5" t="s">
        <v>4</v>
      </c>
      <c r="F1022" s="6" t="s">
        <v>5</v>
      </c>
      <c r="G1022" s="7" t="s">
        <v>6</v>
      </c>
      <c r="H1022" s="8" t="s">
        <v>1</v>
      </c>
      <c r="I1022">
        <v>15</v>
      </c>
      <c r="J1022" s="9" t="s">
        <v>7</v>
      </c>
      <c r="K1022">
        <v>15</v>
      </c>
      <c r="L1022" s="10"/>
      <c r="M1022" s="17">
        <f>A966</f>
        <v>10</v>
      </c>
      <c r="N1022" s="17">
        <f>B966</f>
        <v>-20</v>
      </c>
      <c r="O1022" s="17">
        <f>C966</f>
        <v>282.7</v>
      </c>
      <c r="Q1022" s="61">
        <f t="array" ref="Q1022:Q1024">MMULT(AI1022:AK1024,AG1022:AG1024)</f>
        <v>0.92222114327328986</v>
      </c>
      <c r="R1022" s="13"/>
      <c r="S1022" s="17">
        <v>1</v>
      </c>
      <c r="T1022">
        <v>0</v>
      </c>
      <c r="V1022" s="73">
        <f>(T1022^2)*(1-COS(RADIANS(O1022+45)))+(COS(RADIANS(O1022+45)))</f>
        <v>0.84526183322185577</v>
      </c>
      <c r="W1022" s="73">
        <f>(T1022*T1023)*(1-COS(RADIANS(O1022+45)))-T1024*(SIN(RADIANS(O1022+45)))</f>
        <v>0.5343523493898269</v>
      </c>
      <c r="X1022" s="73">
        <f>(T1022*T1024)*(1-COS(RADIANS(O1022+45)))+T1023*(SIN(RADIANS(O1022+45)))</f>
        <v>0</v>
      </c>
      <c r="Y1022" s="10"/>
      <c r="Z1022">
        <f t="array" ref="Z1022:Z1024">MMULT(V1022:X1024,S1022:S1024)</f>
        <v>0.84526183322185577</v>
      </c>
      <c r="AA1022" s="23">
        <f>COS(RADIANS('[1]Biaxial Input'!$F$21))</f>
        <v>-0.9975640502598242</v>
      </c>
      <c r="AC1022" s="30">
        <f>(AA1022^2)*(1-COS(RADIANS(N1022)))+(COS(RADIANS(N1022)))</f>
        <v>0.99970654636555623</v>
      </c>
      <c r="AD1022" s="30">
        <f>(AA1022*AA1023)*(1-COS(RADIANS(N1022)))-AA1024*(SIN(RADIANS(N1022)))</f>
        <v>-4.1965824879998722E-3</v>
      </c>
      <c r="AE1022" s="30">
        <f>(AA1022*AA1024)*(1-COS(RADIANS(N1022)))+AA1023*(SIN(RADIANS(N1022)))</f>
        <v>-2.3858119147859059E-2</v>
      </c>
      <c r="AG1022">
        <f t="array" ref="AG1022:AG1024">MMULT(AC1022:AE1024,Z1022:Z1024)</f>
        <v>0.84725624177671111</v>
      </c>
      <c r="AI1022" s="28">
        <f>(T1022^2)*(1-COS(RADIANS(M1022)))+(COS(RADIANS(M1022)))</f>
        <v>0.98480775301220802</v>
      </c>
      <c r="AJ1022" s="28">
        <f>(T1022*T1023)*(1-COS(RADIANS(M1022)))-T1024*(SIN(RADIANS(M1022)))</f>
        <v>-0.17364817766693033</v>
      </c>
      <c r="AK1022" s="28">
        <f>(T1022*T1024)*(1-COS(RADIANS(M1022)))+T1023*(SIN(RADIANS(M1022)))</f>
        <v>0</v>
      </c>
      <c r="AM1022" s="61">
        <f t="array" ref="AM1022:AM1024">MMULT(AI1022:AK1024,AW1022:AW1024)</f>
        <v>-0.38500654584023475</v>
      </c>
      <c r="AN1022" s="13"/>
      <c r="AO1022" s="17">
        <v>1</v>
      </c>
      <c r="AP1022">
        <v>0</v>
      </c>
      <c r="AR1022" s="73">
        <f>(T1022^2)*(1-COS(RADIANS(O1022-45)))+(COS(RADIANS(O1022-45)))</f>
        <v>-0.5343523493898269</v>
      </c>
      <c r="AS1022" s="73">
        <f>(T1022*T1023)*(1-COS(RADIANS(O1022-45)))-T1024*(SIN(RADIANS(O1022-45)))</f>
        <v>0.84526183322185577</v>
      </c>
      <c r="AT1022" s="73">
        <f>(T1022*T1024)*(1-COS(RADIANS(O1022-45)))+T1023*(SIN(RADIANS(O1022-45)))</f>
        <v>0</v>
      </c>
      <c r="AU1022" s="10"/>
      <c r="AV1022">
        <f t="array" ref="AV1022:AV1024">MMULT(AR1022:AT1024,S1022:S1024)</f>
        <v>-0.5343523493898269</v>
      </c>
      <c r="AW1022" s="1">
        <f t="array" ref="AW1022:AW1024">MMULT(AC1022:AE1024,AV1022:AV1024)</f>
        <v>-0.53064833074375128</v>
      </c>
      <c r="BZ1022" s="5" t="s">
        <v>4</v>
      </c>
      <c r="CA1022" s="6" t="s">
        <v>5</v>
      </c>
      <c r="CB1022" s="7" t="s">
        <v>6</v>
      </c>
      <c r="CC1022" s="8" t="s">
        <v>1</v>
      </c>
      <c r="CD1022">
        <v>13</v>
      </c>
      <c r="CE1022" s="9" t="s">
        <v>7</v>
      </c>
      <c r="CG1022" s="90" t="s">
        <v>157</v>
      </c>
      <c r="CH1022" s="61">
        <f>CE1023-((CH1024-CE1023)/(EY1022-CW1022))*CW1022</f>
        <v>8.5952078341168097</v>
      </c>
      <c r="CI1022" s="10"/>
      <c r="CK1022" s="5" t="s">
        <v>4</v>
      </c>
      <c r="CL1022" s="6" t="s">
        <v>5</v>
      </c>
      <c r="CM1022" s="7" t="s">
        <v>6</v>
      </c>
      <c r="CN1022" s="8" t="s">
        <v>1</v>
      </c>
      <c r="CO1022" s="10"/>
      <c r="CP1022">
        <f t="shared" ref="CP1022:CQ1024" si="1541">BZ1023</f>
        <v>0.93180266183863136</v>
      </c>
      <c r="CQ1022">
        <f t="shared" si="1541"/>
        <v>-0.87956522186239505</v>
      </c>
      <c r="CR1022">
        <f>CI1026</f>
        <v>0</v>
      </c>
      <c r="CS1022">
        <f>CL1026</f>
        <v>0</v>
      </c>
      <c r="CU1022" s="17">
        <f>CU926</f>
        <v>30</v>
      </c>
      <c r="CV1022" s="17">
        <f>CV926</f>
        <v>-10</v>
      </c>
      <c r="CW1022" s="31">
        <f>CH929</f>
        <v>262.29843135903252</v>
      </c>
      <c r="CY1022" s="61">
        <f t="array" ref="CY1022:CY1024">MMULT(DQ1022:DS1024,DO1022:DO1024)</f>
        <v>0.91752410247511307</v>
      </c>
      <c r="CZ1022" s="13"/>
      <c r="DA1022" s="17">
        <v>1</v>
      </c>
      <c r="DB1022">
        <v>0</v>
      </c>
      <c r="DD1022" s="73">
        <f>(DB1022^2)*(1-COS(RADIANS(CW1022+45)))+(COS(RADIANS(CW1022+45)))</f>
        <v>0.60596662160568548</v>
      </c>
      <c r="DE1022" s="73">
        <f>(DB1022*DB1023)*(1-COS(RADIANS(CW1022+45)))-DB1024*(SIN(RADIANS(CW1022+45)))</f>
        <v>0.79549007127668914</v>
      </c>
      <c r="DF1022" s="73">
        <f>(DB1022*DB1024)*(1-COS(RADIANS(CW1022+45)))+DB1023*(SIN(RADIANS(CW1022+45)))</f>
        <v>0</v>
      </c>
      <c r="DG1022" s="10"/>
      <c r="DH1022">
        <f t="array" ref="DH1022:DH1024">MMULT(DD1022:DF1024,DA1022:DA1024)</f>
        <v>0.60596662160568548</v>
      </c>
      <c r="DI1022" s="23">
        <f>COS(RADIANS('[1]Biaxial Input'!$F$21))</f>
        <v>-0.9975640502598242</v>
      </c>
      <c r="DK1022" s="30">
        <f>(DI1022^2)*(1-COS(RADIANS(CV1022)))+(COS(RADIANS(CV1022)))</f>
        <v>0.99992607504832687</v>
      </c>
      <c r="DL1022" s="30">
        <f>(DI1022*DI1023)*(1-COS(RADIANS(CV1022)))-DI1024*(SIN(RADIANS(CV1022)))</f>
        <v>-1.0571760619211149E-3</v>
      </c>
      <c r="DM1022" s="30">
        <f>(DI1022*DI1024)*(1-COS(RADIANS(CV1022)))+DI1023*(SIN(RADIANS(CV1022)))</f>
        <v>-1.2113084546138469E-2</v>
      </c>
      <c r="DO1022">
        <f t="array" ref="DO1022:DO1024">MMULT(DK1022:DM1024,DH1022:DH1024)</f>
        <v>0.60676279861331739</v>
      </c>
      <c r="DQ1022" s="28">
        <f>(DB1022^2)*(1-COS(RADIANS(CU1022)))+(COS(RADIANS(CU1022)))</f>
        <v>0.86602540378443871</v>
      </c>
      <c r="DR1022" s="28">
        <f>(DB1022*DB1023)*(1-COS(RADIANS(CU1022)))-DB1024*(SIN(RADIANS(CU1022)))</f>
        <v>-0.49999999999999994</v>
      </c>
      <c r="DS1022" s="28">
        <f>(DB1022*DB1024)*(1-COS(RADIANS(CU1022)))+DB1023*(SIN(RADIANS(CU1022)))</f>
        <v>0</v>
      </c>
      <c r="DU1022" s="61">
        <f t="array" ref="DU1022:DU1024">MMULT(DQ1022:DS1024,EE1022:EE1024)</f>
        <v>-0.39032666971231694</v>
      </c>
      <c r="DV1022" s="13"/>
      <c r="DW1022" s="17">
        <v>1</v>
      </c>
      <c r="DX1022">
        <v>0</v>
      </c>
      <c r="DZ1022" s="73">
        <f>(DB1022^2)*(1-COS(RADIANS(CW1022-45)))+(COS(RADIANS(CW1022-45)))</f>
        <v>-0.79549007127668914</v>
      </c>
      <c r="EA1022" s="73">
        <f>(DB1022*DB1023)*(1-COS(RADIANS(CW1022-45)))-DB1024*(SIN(RADIANS(CW1022-45)))</f>
        <v>0.6059666216056856</v>
      </c>
      <c r="EB1022" s="73">
        <f>(DB1022*DB1024)*(1-COS(RADIANS(CW1022-45)))+DB1023*(SIN(RADIANS(CW1022-45)))</f>
        <v>0</v>
      </c>
      <c r="EC1022" s="10"/>
      <c r="ED1022">
        <f t="array" ref="ED1022:ED1024">MMULT(DZ1022:EB1024,DA1022:DA1024)</f>
        <v>-0.79549007127668914</v>
      </c>
      <c r="EE1022" s="1">
        <f t="array" ref="EE1022:EE1024">MMULT(DK1022:DM1024,ED1022:ED1024)</f>
        <v>-0.79479065130492876</v>
      </c>
      <c r="EG1022">
        <f>CY1022+DU1022</f>
        <v>0.52719743276279618</v>
      </c>
      <c r="EH1022">
        <f>EG1022/(SQRT(EG1022^2+EG1023^2+EG1024^2))</f>
        <v>0.37278487973071217</v>
      </c>
      <c r="EJ1022">
        <f>Q1022+AM1022</f>
        <v>0.53721459743305511</v>
      </c>
      <c r="EK1022">
        <f>EJ1022/(SQRT(EJ1022^2+EJ1023^2+EJ1024^2))</f>
        <v>0.37986808479731449</v>
      </c>
      <c r="EM1022" s="23">
        <f>CY1023*DU1024-CY1024*DU1023</f>
        <v>-7.6122350781685652E-2</v>
      </c>
      <c r="EO1022" s="15">
        <v>13</v>
      </c>
      <c r="EP1022" s="9" t="s">
        <v>7</v>
      </c>
      <c r="EW1022" s="17">
        <f>CU1022</f>
        <v>30</v>
      </c>
      <c r="EX1022" s="17">
        <f>CV1022</f>
        <v>-10</v>
      </c>
      <c r="EY1022" s="31">
        <f>1+CW1022</f>
        <v>263.29843135903252</v>
      </c>
      <c r="EZ1022" s="10"/>
      <c r="FA1022" s="61">
        <f t="array" ref="FA1022:FA1024">MMULT(FS1022:FU1024,FQ1022:FQ1024)</f>
        <v>0.92419649879330901</v>
      </c>
      <c r="FB1022" s="13">
        <f>BW1023</f>
        <v>0</v>
      </c>
      <c r="FC1022" s="17">
        <v>1</v>
      </c>
      <c r="FD1022">
        <v>0</v>
      </c>
      <c r="FF1022" s="73">
        <f>(FD1022^2)*(1-COS(RADIANS(EY1022+45)))+(COS(RADIANS(EY1022+45)))</f>
        <v>0.61975754599489397</v>
      </c>
      <c r="FG1022" s="73">
        <f>(FD1022*FD1023)*(1-COS(RADIANS(EY1022+45)))-FD1024*(SIN(RADIANS(EY1022+45)))</f>
        <v>0.78479333851810118</v>
      </c>
      <c r="FH1022" s="73">
        <f>(FD1022*FD1024)*(1-COS(RADIANS(EY1022+45)))+FD1023*(SIN(RADIANS(EY1022+45)))</f>
        <v>0</v>
      </c>
      <c r="FI1022" s="10"/>
      <c r="FJ1022">
        <f t="array" ref="FJ1022:FJ1024">MMULT(FF1022:FH1024,FC1022:FC1024)</f>
        <v>0.61975754599489397</v>
      </c>
      <c r="FK1022" s="23">
        <f>COS(RADIANS(176))</f>
        <v>-0.9975640502598242</v>
      </c>
      <c r="FM1022" s="30">
        <f>(FK1022^2)*(1-COS(RADIANS(EX1022)))+(COS(RADIANS(EX1022)))</f>
        <v>0.99992607504832687</v>
      </c>
      <c r="FN1022" s="30">
        <f>(FK1022*FK1023)*(1-COS(RADIANS(EX1022)))-FK1024*(SIN(RADIANS(EX1022)))</f>
        <v>-1.0571760619211149E-3</v>
      </c>
      <c r="FO1022" s="30">
        <f>(FK1022*FK1024)*(1-COS(RADIANS(EX1022)))+FK1023*(SIN(RADIANS(EX1022)))</f>
        <v>-1.2113084546138469E-2</v>
      </c>
      <c r="FQ1022">
        <f t="array" ref="FQ1022:FQ1024">MMULT(FM1022:FO1024,FJ1022:FJ1024)</f>
        <v>0.62054139517929374</v>
      </c>
      <c r="FS1022" s="28">
        <f>(FD1022^2)*(1-COS(RADIANS(EW1022)))+(COS(RADIANS(EW1022)))</f>
        <v>0.86602540378443871</v>
      </c>
      <c r="FT1022" s="28">
        <f>(FD1022*FD1023)*(1-COS(RADIANS(EW1022)))-FD1024*(SIN(RADIANS(EW1022)))</f>
        <v>-0.49999999999999994</v>
      </c>
      <c r="FU1022" s="28">
        <f>(FD1022*FD1024)*(1-COS(RADIANS(EW1022)))+FD1023*(SIN(RADIANS(EW1022)))</f>
        <v>0</v>
      </c>
      <c r="FW1022" s="61">
        <f t="array" ref="FW1022:FW1024">MMULT(FS1022:FU1024,GG1022:GG1024)</f>
        <v>-0.37425421751753041</v>
      </c>
      <c r="FX1022" s="13">
        <f>BX1023</f>
        <v>0</v>
      </c>
      <c r="FY1022" s="17">
        <v>1</v>
      </c>
      <c r="FZ1022">
        <v>0</v>
      </c>
      <c r="GB1022" s="73">
        <f>(FD1022^2)*(1-COS(RADIANS(EY1022-45)))+(COS(RADIANS(EY1022-45)))</f>
        <v>-0.78479333851810085</v>
      </c>
      <c r="GC1022" s="73">
        <f>(FD1022*FD1023)*(1-COS(RADIANS(EY1022-45)))-FD1024*(SIN(RADIANS(EY1022-45)))</f>
        <v>0.61975754599489441</v>
      </c>
      <c r="GD1022" s="73">
        <f>(FD1022*FD1024)*(1-COS(RADIANS(EY1022-45)))+FD1023*(SIN(RADIANS(EY1022-45)))</f>
        <v>0</v>
      </c>
      <c r="GE1022" s="10"/>
      <c r="GF1022">
        <f t="array" ref="GF1022:GF1024">MMULT(GB1022:GD1024,FC1022:FC1024)</f>
        <v>-0.78479333851810085</v>
      </c>
      <c r="GG1022" s="1">
        <f t="array" ref="GG1022:GG1024">MMULT(FM1022:FO1024,GF1022:GF1024)</f>
        <v>-0.78408012986665665</v>
      </c>
      <c r="GI1022">
        <f>FA1022+FW1022</f>
        <v>0.5499422812757786</v>
      </c>
      <c r="GJ1022">
        <f>GI1022/(SQRT(GI1022^2+GI1023^2+GI1024^2))</f>
        <v>0.38886791635130269</v>
      </c>
      <c r="GL1022" t="e">
        <f>CH1023+DC1022</f>
        <v>#VALUE!</v>
      </c>
      <c r="GM1022" t="e">
        <f>GL1022/(SQRT(GL1022^2+GL1023^2+GL1024^2))</f>
        <v>#VALUE!</v>
      </c>
      <c r="GO1022" s="27">
        <f>FA1023*FW1024-FA1024*FW1023</f>
        <v>-7.6122350781685666E-2</v>
      </c>
    </row>
    <row r="1023" spans="1:197" x14ac:dyDescent="0.2">
      <c r="D1023" t="s">
        <v>8</v>
      </c>
      <c r="E1023" s="5">
        <f t="shared" ref="E1023:F1025" si="1542">E1018</f>
        <v>0.93175726557760197</v>
      </c>
      <c r="F1023" s="6">
        <f t="shared" si="1542"/>
        <v>-0.87962380347161251</v>
      </c>
      <c r="G1023" s="7">
        <f>Q1022</f>
        <v>0.92222114327328986</v>
      </c>
      <c r="H1023" s="8">
        <f>AM1022</f>
        <v>-0.38500654584023475</v>
      </c>
      <c r="J1023" s="9">
        <f>((SUMPRODUCT(G1023:G1025,E1023:E1025))*(SUMPRODUCT(G1023:(G1025),F1023:F1025)))-((SUMPRODUCT(H1023:H1025,E1023:E1025))*(SUMPRODUCT(H1023:H1025,F1023:F1025)))</f>
        <v>-1.14442206563799E-2</v>
      </c>
      <c r="Q1023" s="61">
        <v>-0.35102176670993795</v>
      </c>
      <c r="S1023" s="17">
        <v>0</v>
      </c>
      <c r="T1023">
        <v>0</v>
      </c>
      <c r="V1023" s="73">
        <f>(T1022*T1023)*(1-COS(RADIANS(O1022+45)))+T1024*(SIN(RADIANS(O1022+45)))</f>
        <v>-0.5343523493898269</v>
      </c>
      <c r="W1023" s="73">
        <f>(T1023^2)*(1-COS(RADIANS(O1022+45)))+(COS(RADIANS(O1022+45)))</f>
        <v>0.84526183322185577</v>
      </c>
      <c r="X1023" s="73">
        <f>(T1023*T1024)*(1-COS(RADIANS(O1022+45)))-T1022*(SIN(RADIANS(O1022+45)))</f>
        <v>0</v>
      </c>
      <c r="Y1023" s="10"/>
      <c r="Z1023">
        <v>-0.5343523493898269</v>
      </c>
      <c r="AA1023" s="23">
        <f>SIN(RADIANS('[1]Biaxial Input'!$F$21))*(COS(RADIANS(0)))</f>
        <v>6.9756473744125524E-2</v>
      </c>
      <c r="AC1023" s="30">
        <f>(AA1022*AA1023)*(1-COS(RADIANS(N1022)))+AA1024*(SIN(RADIANS(N1022)))</f>
        <v>-4.1965824879998722E-3</v>
      </c>
      <c r="AD1023" s="30">
        <f>(AA1023^2)*(1-COS(RADIANS(N1022)))+(COS(RADIANS(N1022)))</f>
        <v>0.9399860744203522</v>
      </c>
      <c r="AE1023" s="30">
        <f>(AA1023*AA1024)*(1-COS(RADIANS(N1022)))-AA1022*(SIN(RADIANS(N1022)))</f>
        <v>-0.34118699944639969</v>
      </c>
      <c r="AG1023">
        <v>-0.50583097826730938</v>
      </c>
      <c r="AI1023" s="28">
        <f>(T1022*T1023)*(1-COS(RADIANS(M1022)))+T1024*(SIN(RADIANS(M1022)))</f>
        <v>0.17364817766693033</v>
      </c>
      <c r="AJ1023" s="28">
        <f>(T1023^2)*(1-COS(RADIANS(M1022)))+(COS(RADIANS(M1022)))</f>
        <v>0.98480775301220802</v>
      </c>
      <c r="AK1023" s="28">
        <f>(T1023*T1024)*(1-COS(RADIANS(M1022)))-T1022*(SIN(RADIANS(M1022)))</f>
        <v>0</v>
      </c>
      <c r="AM1023" s="61">
        <v>-0.8724013201590195</v>
      </c>
      <c r="AO1023" s="17">
        <v>0</v>
      </c>
      <c r="AP1023">
        <v>0</v>
      </c>
      <c r="AR1023" s="73">
        <f>(T1022*T1023)*(1-COS(RADIANS(O1022-45)))+T1024*(SIN(RADIANS(O1022-45)))</f>
        <v>-0.84526183322185577</v>
      </c>
      <c r="AS1023" s="73">
        <f>(T1023^2)*(1-COS(RADIANS(O1022-45)))+(COS(RADIANS(O1022-45)))</f>
        <v>-0.5343523493898269</v>
      </c>
      <c r="AT1023" s="73">
        <f>(T1023*T1024)*(1-COS(RADIANS(O1022-45)))-T1022*(SIN(RADIANS(O1022-45)))</f>
        <v>0</v>
      </c>
      <c r="AU1023" s="10"/>
      <c r="AV1023">
        <v>-0.84526183322185577</v>
      </c>
      <c r="AW1023" s="1">
        <v>-0.79229189875569173</v>
      </c>
      <c r="AX1023" s="10"/>
      <c r="AY1023" t="s">
        <v>12</v>
      </c>
      <c r="AZ1023" t="s">
        <v>13</v>
      </c>
      <c r="BA1023" t="s">
        <v>14</v>
      </c>
      <c r="BB1023" t="s">
        <v>15</v>
      </c>
      <c r="BC1023" t="s">
        <v>16</v>
      </c>
      <c r="BD1023" t="s">
        <v>17</v>
      </c>
      <c r="BE1023" s="10"/>
      <c r="BY1023" t="s">
        <v>8</v>
      </c>
      <c r="BZ1023" s="5">
        <f t="shared" ref="BZ1023:CA1025" si="1543">BZ1018</f>
        <v>0.93180266183863136</v>
      </c>
      <c r="CA1023" s="6">
        <f t="shared" si="1543"/>
        <v>-0.87956522186239505</v>
      </c>
      <c r="CB1023" s="7">
        <f>CY1022</f>
        <v>0.91752410247511307</v>
      </c>
      <c r="CC1023" s="8">
        <f>DU1022</f>
        <v>-0.39032666971231694</v>
      </c>
      <c r="CE1023" s="9">
        <f>((SUMPRODUCT(CB1023:CB1025,BZ1023:BZ1025))*(SUMPRODUCT(CB1023:CB1025,CA1023:CA1025)))-((SUMPRODUCT(CC1023:CC1025,BZ1023:BZ1025))*(SUMPRODUCT(CC1023:CC1025,CA1023:CA1025)))</f>
        <v>0</v>
      </c>
      <c r="CG1023">
        <v>1</v>
      </c>
      <c r="CH1023" t="s">
        <v>161</v>
      </c>
      <c r="CI1023" s="67"/>
      <c r="CJ1023" s="1" t="s">
        <v>8</v>
      </c>
      <c r="CK1023" s="5">
        <f t="shared" ref="CK1023:CL1025" si="1544">BZ1023</f>
        <v>0.93180266183863136</v>
      </c>
      <c r="CL1023" s="6">
        <f t="shared" si="1544"/>
        <v>-0.87956522186239505</v>
      </c>
      <c r="CM1023" s="7">
        <f>FA1022</f>
        <v>0.92419649879330901</v>
      </c>
      <c r="CN1023" s="8">
        <f>FW1022</f>
        <v>-0.37425421751753041</v>
      </c>
      <c r="CO1023" s="10"/>
      <c r="CP1023">
        <f t="shared" si="1541"/>
        <v>0.3492962422733713</v>
      </c>
      <c r="CQ1023">
        <f t="shared" si="1541"/>
        <v>-0.34518112468713447</v>
      </c>
      <c r="CR1023">
        <f>CJ1026</f>
        <v>0</v>
      </c>
      <c r="CS1023">
        <f>CM1026</f>
        <v>0</v>
      </c>
      <c r="CW1023" s="28"/>
      <c r="CY1023" s="61">
        <v>-0.37567276542929429</v>
      </c>
      <c r="DA1023" s="17">
        <v>0</v>
      </c>
      <c r="DB1023">
        <v>0</v>
      </c>
      <c r="DD1023" s="73">
        <f>(DB1022*DB1023)*(1-COS(RADIANS(CW1022+45)))+DB1024*(SIN(RADIANS(CW1022+45)))</f>
        <v>-0.79549007127668914</v>
      </c>
      <c r="DE1023" s="73">
        <f>(DB1023^2)*(1-COS(RADIANS(CW1022+45)))+(COS(RADIANS(CW1022+45)))</f>
        <v>0.60596662160568548</v>
      </c>
      <c r="DF1023" s="73">
        <f>(DB1023*DB1024)*(1-COS(RADIANS(CW1022+45)))-DB1022*(SIN(RADIANS(CW1022+45)))</f>
        <v>0</v>
      </c>
      <c r="DG1023" s="10"/>
      <c r="DH1023">
        <v>-0.79549007127668914</v>
      </c>
      <c r="DI1023" s="23">
        <f>SIN(RADIANS('[1]Biaxial Input'!$F$21))*(COS(RADIANS(0)))</f>
        <v>6.9756473744125524E-2</v>
      </c>
      <c r="DK1023" s="30">
        <f>(DI1022*DI1023)*(1-COS(RADIANS(CV1022)))+DI1024*(SIN(RADIANS(CV1022)))</f>
        <v>-1.0571760619211149E-3</v>
      </c>
      <c r="DL1023" s="30">
        <f>(DI1023^2)*(1-COS(RADIANS(CV1022)))+(COS(RADIANS(CV1022)))</f>
        <v>0.98488167796388115</v>
      </c>
      <c r="DM1023" s="30">
        <f>(DI1023*DI1024)*(1-COS(RADIANS(CV1022)))-DI1022*(SIN(RADIANS(CV1022)))</f>
        <v>-0.17322517943366056</v>
      </c>
      <c r="DO1023">
        <v>-0.78410420960927774</v>
      </c>
      <c r="DQ1023" s="28">
        <f>(DB1022*DB1023)*(1-COS(RADIANS(CU1022)))+DB1024*(SIN(RADIANS(CU1022)))</f>
        <v>0.49999999999999994</v>
      </c>
      <c r="DR1023" s="28">
        <f>(DB1023^2)*(1-COS(RADIANS(CU1022)))+(COS(RADIANS(CU1022)))</f>
        <v>0.86602540378443871</v>
      </c>
      <c r="DS1023" s="28">
        <f>(DB1023*DB1024)*(1-COS(RADIANS(CU1022)))-DB1022*(SIN(RADIANS(CU1022)))</f>
        <v>0</v>
      </c>
      <c r="DU1023" s="61">
        <v>-0.91351567911896869</v>
      </c>
      <c r="DW1023" s="17">
        <v>0</v>
      </c>
      <c r="DX1023">
        <v>0</v>
      </c>
      <c r="DZ1023" s="73">
        <f>(DB1022*DB1023)*(1-COS(RADIANS(CW1022-45)))+DB1024*(SIN(RADIANS(CW1022-45)))</f>
        <v>-0.6059666216056856</v>
      </c>
      <c r="EA1023" s="73">
        <f>(DB1023^2)*(1-COS(RADIANS(CW1022-45)))+(COS(RADIANS(CW1022-45)))</f>
        <v>-0.79549007127668914</v>
      </c>
      <c r="EB1023" s="73">
        <f>(DB1023*DB1024)*(1-COS(RADIANS(CW1022-45)))-DB1022*(SIN(RADIANS(CW1022-45)))</f>
        <v>0</v>
      </c>
      <c r="EC1023" s="10"/>
      <c r="ED1023">
        <v>-0.6059666216056856</v>
      </c>
      <c r="EE1023" s="1">
        <v>-0.59596445001626219</v>
      </c>
      <c r="EG1023">
        <f>CY1023+DU1023</f>
        <v>-1.2891884445482629</v>
      </c>
      <c r="EH1023">
        <f>EG1023/(SQRT(EG1022^2+EG1023^2+EG1024^2))</f>
        <v>-0.9115938913674142</v>
      </c>
      <c r="EJ1023">
        <f>Q1023+AM1023</f>
        <v>-1.2234230868689575</v>
      </c>
      <c r="EK1023">
        <f>EJ1023/(SQRT(EJ1022^2+EJ1023^2+EJ1024^2))</f>
        <v>-0.86509076098521842</v>
      </c>
      <c r="EM1023" s="23">
        <f>CY1024*DU1022-CY1022*DU1024</f>
        <v>0.15607394823773696</v>
      </c>
      <c r="EP1023" s="9">
        <f>((SUMPRODUCT(CM1023:CM1025,BZ1023:BZ1025))*(SUMPRODUCT(CM1023:CM1025,CA1023:CA1025)))-((SUMPRODUCT(CN1023:CN1025,BZ1023:BZ1025))*(SUMPRODUCT(CN1023:CN1025,CA1023:CA1025)))</f>
        <v>-3.2768811424387589E-2</v>
      </c>
      <c r="EY1023" s="28"/>
      <c r="EZ1023" s="10"/>
      <c r="FA1023" s="61">
        <v>-0.35967250172869242</v>
      </c>
      <c r="FB1023" s="13">
        <f>BW1024</f>
        <v>0</v>
      </c>
      <c r="FC1023" s="17">
        <v>0</v>
      </c>
      <c r="FD1023">
        <v>0</v>
      </c>
      <c r="FF1023" s="73">
        <f>(FD1022*FD1023)*(1-COS(RADIANS(EY1022+45)))+FD1024*(SIN(RADIANS(EY1022+45)))</f>
        <v>-0.78479333851810118</v>
      </c>
      <c r="FG1023" s="73">
        <f>(FD1023^2)*(1-COS(RADIANS(EY1022+45)))+(COS(RADIANS(EY1022+45)))</f>
        <v>0.61975754599489397</v>
      </c>
      <c r="FH1023" s="73">
        <f>(FD1023*FD1024)*(1-COS(RADIANS(EY1022+45)))-FD1022*(SIN(RADIANS(EY1022+45)))</f>
        <v>0</v>
      </c>
      <c r="FI1023" s="10"/>
      <c r="FJ1023">
        <v>-0.78479333851810118</v>
      </c>
      <c r="FK1023" s="23">
        <f>SIN(RADIANS(176))*(COS(RADIANS(0)))</f>
        <v>6.9756473744125524E-2</v>
      </c>
      <c r="FM1023" s="30">
        <f>(FK1022*FK1023)*(1-COS(RADIANS(EX1022)))+FK1024*(SIN(RADIANS(EX1022)))</f>
        <v>-1.0571760619211149E-3</v>
      </c>
      <c r="FN1023" s="30">
        <f>(FK1023^2)*(1-COS(RADIANS(EX1022)))+(COS(RADIANS(EX1022)))</f>
        <v>0.98488167796388115</v>
      </c>
      <c r="FO1023" s="30">
        <f>(FK1023*FK1024)*(1-COS(RADIANS(EX1022)))-FK1022*(SIN(RADIANS(EX1022)))</f>
        <v>-0.17322517943366056</v>
      </c>
      <c r="FQ1023">
        <v>-0.77358377293640446</v>
      </c>
      <c r="FS1023" s="28">
        <f>(FD1022*FD1023)*(1-COS(RADIANS(EW1022)))+FD1024*(SIN(RADIANS(EW1022)))</f>
        <v>0.49999999999999994</v>
      </c>
      <c r="FT1023" s="28">
        <f>(FD1023^2)*(1-COS(RADIANS(EW1022)))+(COS(RADIANS(EW1022)))</f>
        <v>0.86602540378443871</v>
      </c>
      <c r="FU1023" s="28">
        <f>(FD1023*FD1024)*(1-COS(RADIANS(EW1022)))-FD1022*(SIN(RADIANS(EW1022)))</f>
        <v>0</v>
      </c>
      <c r="FW1023" s="61">
        <v>-0.91993294004601678</v>
      </c>
      <c r="FX1023" s="13">
        <f>BX1024</f>
        <v>0</v>
      </c>
      <c r="FY1023" s="17">
        <v>0</v>
      </c>
      <c r="FZ1023">
        <v>0</v>
      </c>
      <c r="GB1023" s="73">
        <f>(FD1022*FD1023)*(1-COS(RADIANS(EY1022-45)))+FD1024*(SIN(RADIANS(EY1022-45)))</f>
        <v>-0.61975754599489441</v>
      </c>
      <c r="GC1023" s="73">
        <f>(FD1023^2)*(1-COS(RADIANS(EY1022-45)))+(COS(RADIANS(EY1022-45)))</f>
        <v>-0.78479333851810085</v>
      </c>
      <c r="GD1023" s="73">
        <f>(FD1023*FD1024)*(1-COS(RADIANS(EY1022-45)))-FD1022*(SIN(RADIANS(EY1022-45)))</f>
        <v>0</v>
      </c>
      <c r="GE1023" s="10"/>
      <c r="GF1023">
        <v>-0.61975754599489441</v>
      </c>
      <c r="GG1023" s="1">
        <v>-0.60955818709919229</v>
      </c>
      <c r="GI1023">
        <f>FA1023+FW1023</f>
        <v>-1.2796054417747091</v>
      </c>
      <c r="GJ1023">
        <f>GI1023/(SQRT(GI1022^2+GI1023^2+GI1024^2))</f>
        <v>-0.90481768512210448</v>
      </c>
      <c r="GL1023">
        <f>CH1024+DC1023</f>
        <v>-3.2768811424387589E-2</v>
      </c>
      <c r="GM1023" t="e">
        <f>GL1023/(SQRT(GL1022^2+GL1023^2+GL1024^2))</f>
        <v>#VALUE!</v>
      </c>
      <c r="GO1023" s="27">
        <f>FA1024*FW1022-FA1022*FW1024</f>
        <v>0.15607394823773699</v>
      </c>
    </row>
    <row r="1024" spans="1:197" x14ac:dyDescent="0.2">
      <c r="D1024" t="s">
        <v>9</v>
      </c>
      <c r="E1024" s="5">
        <f t="shared" si="1542"/>
        <v>0.34942631596765805</v>
      </c>
      <c r="F1024" s="6">
        <f t="shared" si="1542"/>
        <v>-0.3450538979128393</v>
      </c>
      <c r="G1024" s="7">
        <f t="shared" ref="G1024:G1025" si="1545">Q1023</f>
        <v>-0.35102176670993795</v>
      </c>
      <c r="H1024" s="8">
        <f t="shared" ref="H1024:H1025" si="1546">AM1023</f>
        <v>-0.8724013201590195</v>
      </c>
      <c r="J1024" s="10"/>
      <c r="Q1024" s="61">
        <v>-0.16214771720730445</v>
      </c>
      <c r="S1024" s="17">
        <v>0</v>
      </c>
      <c r="T1024">
        <v>1</v>
      </c>
      <c r="V1024" s="73">
        <f>(T1022*T1024)*(1-COS(RADIANS(O1022+45)))-T1023*(SIN(RADIANS(O1022+45)))</f>
        <v>0</v>
      </c>
      <c r="W1024" s="73">
        <f>(T1023*T1024)*(1-COS(RADIANS(O1022+45)))+T1022*(SIN(RADIANS(O1022+45)))</f>
        <v>0</v>
      </c>
      <c r="X1024" s="73">
        <f>(T1024^2)*(1-COS(RADIANS(O1022+45)))+(COS(RADIANS(O1022+45)))</f>
        <v>1</v>
      </c>
      <c r="Y1024" s="10"/>
      <c r="Z1024">
        <v>0</v>
      </c>
      <c r="AA1024" s="23">
        <f>SIN(RADIANS('[1]Biaxial Input'!$F$21))*SIN(RADIANS(0))</f>
        <v>0</v>
      </c>
      <c r="AC1024" s="30">
        <f>(AA1022*AA1024)*(1-COS(RADIANS(N1022)))-AA1023*(SIN(RADIANS(N1022)))</f>
        <v>2.3858119147859059E-2</v>
      </c>
      <c r="AD1024" s="30">
        <f>(AA1023*AA1024)*(1-COS(RADIANS(N1022)))+AA1022*(SIN(RADIANS(N1022)))</f>
        <v>0.34118699944639969</v>
      </c>
      <c r="AE1024" s="30">
        <f>(AA1024^2)*(1-COS(RADIANS(N1022)))+(COS(RADIANS(N1022)))</f>
        <v>0.93969262078590843</v>
      </c>
      <c r="AG1024">
        <v>-0.16214771720730445</v>
      </c>
      <c r="AI1024" s="28">
        <f>(T1022*T1024)*(1-COS(RADIANS(M1022)))-T1023*(SIN(RADIANS(M1022)))</f>
        <v>0</v>
      </c>
      <c r="AJ1024" s="28">
        <f>(T1023*T1024)*(1-COS(RADIANS(M1022)))+T1022*(SIN(RADIANS(M1022)))</f>
        <v>0</v>
      </c>
      <c r="AK1024" s="28">
        <f>(T1024^2)*(1-COS(RADIANS(M1022)))+(COS(RADIANS(M1022)))</f>
        <v>1</v>
      </c>
      <c r="AM1024" s="61">
        <v>-0.30114099064220901</v>
      </c>
      <c r="AO1024" s="17">
        <v>0</v>
      </c>
      <c r="AP1024">
        <v>1</v>
      </c>
      <c r="AR1024" s="73">
        <f>(T1022*T1022)*(1-COS(RADIANS(O1022-45)))-T1022*(SIN(RADIANS(O1022-45)))</f>
        <v>0</v>
      </c>
      <c r="AS1024" s="73">
        <f>(T1023*T1024)*(1-COS(RADIANS(O1022-45)))+T1022*(SIN(RADIANS(O1022-45)))</f>
        <v>0</v>
      </c>
      <c r="AT1024" s="73">
        <f>(T1024^2)*(1-COS(RADIANS(O1022-45)))+(COS(RADIANS(O1022-45)))</f>
        <v>1</v>
      </c>
      <c r="AU1024" s="10"/>
      <c r="AV1024">
        <v>0</v>
      </c>
      <c r="AW1024" s="1">
        <v>-0.30114099064220901</v>
      </c>
      <c r="AX1024" s="10"/>
      <c r="AY1024" s="11">
        <f>(G953^2)*F953+G953*G954*F954+G953*G955*F955-((H953^2)*F953+H953*H954*F954+H953*H955*F955)</f>
        <v>-0.34447639452845152</v>
      </c>
      <c r="AZ1024" s="12">
        <f>G953*G954*F953+(G954^2)*F954+G954*G955*F955-(H953*H954*F953+(H954^2)*F954+H954*H955*F955)</f>
        <v>0.87985012457315059</v>
      </c>
      <c r="BA1024" s="12">
        <f>G953*G955*F953+G954*G955*F954+(G955^2)*F955-(H953*H955*F953+H954*H955*F954+(H955^2)*F955)</f>
        <v>0</v>
      </c>
      <c r="BB1024" s="12">
        <f>(G953^2)*E953+G953*G954*E954+G953*G955*E955-((H953^2)*E953+H953*H954*E954+H953*H955*E955)</f>
        <v>0.37668984831050112</v>
      </c>
      <c r="BC1024" s="12">
        <f>G953*G954*E953+(G954^2)*E954+G954*G955*E955-(H953*H954*E953+(H954^2)*E954+H954*H955*E955)</f>
        <v>-0.92107280408618675</v>
      </c>
      <c r="BD1024" s="24">
        <f>G953*G955*E953+G954*G955*E954+(G955^2)*E955-(H953*H955*E953+H954*H955*E954+(H955^2)*E955)</f>
        <v>0</v>
      </c>
      <c r="BE1024" s="10">
        <f>J953</f>
        <v>-1.3525595788580091E-2</v>
      </c>
      <c r="BY1024" t="s">
        <v>9</v>
      </c>
      <c r="BZ1024" s="5">
        <f t="shared" si="1543"/>
        <v>0.3492962422733713</v>
      </c>
      <c r="CA1024" s="6">
        <f t="shared" si="1543"/>
        <v>-0.34518112468713447</v>
      </c>
      <c r="CB1024" s="7">
        <f>CY1023</f>
        <v>-0.37567276542929429</v>
      </c>
      <c r="CC1024" s="8">
        <f>DU1023</f>
        <v>-0.91351567911896869</v>
      </c>
      <c r="CE1024" s="10"/>
      <c r="CH1024">
        <f>((SUMPRODUCT(CM1023:CM1025,CK1023:CK1025))*(SUMPRODUCT(CM1023:CM1025,CL1023:CL1025)))-((SUMPRODUCT(CN1023:CN1025,CK1023:CK1025))*(SUMPRODUCT(CN1023:CN1025,CL1023:CL1025)))</f>
        <v>-3.2768811424387589E-2</v>
      </c>
      <c r="CI1024" s="67"/>
      <c r="CJ1024" s="10" t="s">
        <v>9</v>
      </c>
      <c r="CK1024" s="5">
        <f t="shared" si="1544"/>
        <v>0.3492962422733713</v>
      </c>
      <c r="CL1024" s="6">
        <f t="shared" si="1544"/>
        <v>-0.34518112468713447</v>
      </c>
      <c r="CM1024" s="7">
        <f>FA1023</f>
        <v>-0.35967250172869242</v>
      </c>
      <c r="CN1024" s="8">
        <f>FW1023</f>
        <v>-0.91993294004601678</v>
      </c>
      <c r="CP1024">
        <f t="shared" si="1541"/>
        <v>-9.8670839279614439E-2</v>
      </c>
      <c r="CQ1024">
        <f t="shared" si="1541"/>
        <v>-0.32743703463395935</v>
      </c>
      <c r="CR1024">
        <f>CK1026</f>
        <v>0</v>
      </c>
      <c r="CS1024">
        <f>CN1026</f>
        <v>0</v>
      </c>
      <c r="CW1024" s="28"/>
      <c r="CY1024" s="61">
        <v>-0.13045878541495234</v>
      </c>
      <c r="DA1024" s="17">
        <v>0</v>
      </c>
      <c r="DB1024">
        <v>1</v>
      </c>
      <c r="DD1024" s="73">
        <f>(DB1022*DB1024)*(1-COS(RADIANS(CW1022+45)))-DB1023*(SIN(RADIANS(CW1022+45)))</f>
        <v>0</v>
      </c>
      <c r="DE1024" s="73">
        <f>(DB1023*DB1024)*(1-COS(RADIANS(CW1022+45)))+DB1022*(SIN(RADIANS(CW1022+45)))</f>
        <v>0</v>
      </c>
      <c r="DF1024" s="73">
        <f>(DB1024^2)*(1-COS(RADIANS(CW1022+45)))+(COS(RADIANS(CW1022+45)))</f>
        <v>1</v>
      </c>
      <c r="DG1024" s="10"/>
      <c r="DH1024">
        <v>0</v>
      </c>
      <c r="DI1024" s="23">
        <f>SIN(RADIANS('[1]Biaxial Input'!$F$21))*SIN(RADIANS(0))</f>
        <v>0</v>
      </c>
      <c r="DK1024" s="30">
        <f>(DI1022*DI1024)*(1-COS(RADIANS(CV1022)))-DI1023*(SIN(RADIANS(CV1022)))</f>
        <v>1.2113084546138469E-2</v>
      </c>
      <c r="DL1024" s="30">
        <f>(DI1023*DI1024)*(1-COS(RADIANS(CV1022)))+DI1022*(SIN(RADIANS(CV1022)))</f>
        <v>0.17322517943366056</v>
      </c>
      <c r="DM1024" s="30">
        <f>(DI1024^2)*(1-COS(RADIANS(CV1022)))+(COS(RADIANS(CV1022)))</f>
        <v>0.98480775301220802</v>
      </c>
      <c r="DO1024">
        <v>-0.13045878541495234</v>
      </c>
      <c r="DQ1024" s="28">
        <f>(DB1022*DB1024)*(1-COS(RADIANS(CU1022)))-DB1023*(SIN(RADIANS(CU1022)))</f>
        <v>0</v>
      </c>
      <c r="DR1024" s="28">
        <f>(DB1023*DB1024)*(1-COS(RADIANS(CU1022)))+DB1022*(SIN(RADIANS(CU1022)))</f>
        <v>0</v>
      </c>
      <c r="DS1024" s="28">
        <f>(DB1024^2)*(1-COS(RADIANS(CU1022)))+(COS(RADIANS(CU1022)))</f>
        <v>1</v>
      </c>
      <c r="DU1024" s="61">
        <v>-0.11460451524744222</v>
      </c>
      <c r="DW1024" s="17">
        <v>0</v>
      </c>
      <c r="DX1024">
        <v>1</v>
      </c>
      <c r="DZ1024" s="73">
        <f>(DB1022*DB1022)*(1-COS(RADIANS(CW1022-45)))-DB1022*(SIN(RADIANS(CW1022-45)))</f>
        <v>0</v>
      </c>
      <c r="EA1024" s="73">
        <f>(DB1023*DB1024)*(1-COS(RADIANS(CW1022-45)))+DB1022*(SIN(RADIANS(CW1022-45)))</f>
        <v>0</v>
      </c>
      <c r="EB1024" s="73">
        <f>(DB1024^2)*(1-COS(RADIANS(CW1022-45)))+(COS(RADIANS(CW1022-45)))</f>
        <v>0.99999999999999989</v>
      </c>
      <c r="EC1024" s="10"/>
      <c r="ED1024">
        <v>0</v>
      </c>
      <c r="EE1024" s="1">
        <v>-0.11460451524744222</v>
      </c>
      <c r="EG1024">
        <f>CY1024+DU1024</f>
        <v>-0.24506330066239457</v>
      </c>
      <c r="EH1024">
        <f>EG1024/(SQRT(EG1022^2+EG1023^2+EG1024^2))</f>
        <v>-0.17328592171833695</v>
      </c>
      <c r="EJ1024">
        <f>Q1024+AM1024</f>
        <v>-0.46328870784951348</v>
      </c>
      <c r="EK1024">
        <f>EJ1024/(SQRT(EJ1022^2+EJ1023^2+EJ1024^2))</f>
        <v>-0.32759458696754423</v>
      </c>
      <c r="EM1024" s="23">
        <f>CY1022*DU1023-CY1023*DU1022</f>
        <v>-0.98480775301220802</v>
      </c>
      <c r="ER1024">
        <f t="shared" ref="ER1024:ES1026" si="1547">CK1023</f>
        <v>0.93180266183863136</v>
      </c>
      <c r="ES1024">
        <f t="shared" si="1547"/>
        <v>-0.87956522186239505</v>
      </c>
      <c r="ET1024" t="e">
        <f>#REF!</f>
        <v>#REF!</v>
      </c>
      <c r="EU1024" t="e">
        <f>#REF!</f>
        <v>#REF!</v>
      </c>
      <c r="EY1024" s="28"/>
      <c r="EZ1024" s="10"/>
      <c r="FA1024" s="61">
        <v>-0.12843879133039615</v>
      </c>
      <c r="FB1024" s="13">
        <f>BW1025</f>
        <v>0</v>
      </c>
      <c r="FC1024" s="17">
        <v>0</v>
      </c>
      <c r="FD1024">
        <v>1</v>
      </c>
      <c r="FF1024" s="73">
        <f>(FD1022*FD1024)*(1-COS(RADIANS(EY1022+45)))-FD1023*(SIN(RADIANS(EY1022+45)))</f>
        <v>0</v>
      </c>
      <c r="FG1024" s="73">
        <f>(FD1023*FD1024)*(1-COS(RADIANS(EY1022+45)))+FD1022*(SIN(RADIANS(EY1022+45)))</f>
        <v>0</v>
      </c>
      <c r="FH1024" s="73">
        <f>(FD1024^2)*(1-COS(RADIANS(EY1022+45)))+(COS(RADIANS(EY1022+45)))</f>
        <v>1</v>
      </c>
      <c r="FI1024" s="10"/>
      <c r="FJ1024">
        <v>0</v>
      </c>
      <c r="FK1024" s="23">
        <f>SIN(RADIANS(176))*SIN(RADIANS(0))</f>
        <v>0</v>
      </c>
      <c r="FM1024" s="30">
        <f>(FK1022*FK1024)*(1-COS(RADIANS(EX1022)))-FK1023*(SIN(RADIANS(EX1022)))</f>
        <v>1.2113084546138469E-2</v>
      </c>
      <c r="FN1024" s="30">
        <f>(FK1023*FK1024)*(1-COS(RADIANS(EX1022)))+FK1022*(SIN(RADIANS(EX1022)))</f>
        <v>0.17322517943366056</v>
      </c>
      <c r="FO1024" s="30">
        <f>(FK1024^2)*(1-COS(RADIANS(EX1022)))+(COS(RADIANS(EX1022)))</f>
        <v>0.98480775301220802</v>
      </c>
      <c r="FQ1024">
        <v>-0.12843879133039615</v>
      </c>
      <c r="FS1024" s="28">
        <f>(FD1022*FD1024)*(1-COS(RADIANS(EW1022)))-FD1023*(SIN(RADIANS(EW1022)))</f>
        <v>0</v>
      </c>
      <c r="FT1024" s="28">
        <f>(FD1023*FD1024)*(1-COS(RADIANS(EW1022)))+FD1022*(SIN(RADIANS(EW1022)))</f>
        <v>0</v>
      </c>
      <c r="FU1024" s="28">
        <f>(FD1024^2)*(1-COS(RADIANS(EW1022)))+(COS(RADIANS(EW1022)))</f>
        <v>1</v>
      </c>
      <c r="FW1024" s="61">
        <v>-0.11686388017104675</v>
      </c>
      <c r="FX1024" s="13">
        <f>BX1025</f>
        <v>0</v>
      </c>
      <c r="FY1024" s="17">
        <v>0</v>
      </c>
      <c r="FZ1024">
        <v>1</v>
      </c>
      <c r="GB1024" s="73">
        <f>(FD1022*FD1022)*(1-COS(RADIANS(EY1022-45)))-FD1022*(SIN(RADIANS(EY1022-45)))</f>
        <v>0</v>
      </c>
      <c r="GC1024" s="73">
        <f>(FD1023*FD1024)*(1-COS(RADIANS(EY1022-45)))+FD1022*(SIN(RADIANS(EY1022-45)))</f>
        <v>0</v>
      </c>
      <c r="GD1024" s="73">
        <f>(FD1024^2)*(1-COS(RADIANS(EY1022-45)))+(COS(RADIANS(EY1022-45)))</f>
        <v>0.99999999999999989</v>
      </c>
      <c r="GE1024" s="10"/>
      <c r="GF1024">
        <v>0</v>
      </c>
      <c r="GG1024" s="1">
        <v>-0.11686388017104675</v>
      </c>
      <c r="GI1024">
        <f>FA1024+FW1024</f>
        <v>-0.24530267150144291</v>
      </c>
      <c r="GJ1024">
        <f>GI1024/(SQRT(GI1022^2+GI1023^2+GI1024^2))</f>
        <v>-0.1734551824618463</v>
      </c>
      <c r="GL1024" t="e">
        <f>#REF!+DC1024</f>
        <v>#REF!</v>
      </c>
      <c r="GM1024" t="e">
        <f>GL1024/(SQRT(GL1022^2+GL1023^2+GL1024^2))</f>
        <v>#REF!</v>
      </c>
      <c r="GO1024" s="27">
        <f>FA1022*FW1023-FA1023*FW1022</f>
        <v>-0.98480775301220813</v>
      </c>
    </row>
    <row r="1025" spans="1:197" x14ac:dyDescent="0.2">
      <c r="D1025" t="s">
        <v>10</v>
      </c>
      <c r="E1025" s="5">
        <f t="shared" si="1542"/>
        <v>-9.863897684293281E-2</v>
      </c>
      <c r="F1025" s="6">
        <f t="shared" si="1542"/>
        <v>-0.32741376254105431</v>
      </c>
      <c r="G1025" s="7">
        <f t="shared" si="1545"/>
        <v>-0.16214771720730445</v>
      </c>
      <c r="H1025" s="8">
        <f t="shared" si="1546"/>
        <v>-0.30114099064220901</v>
      </c>
      <c r="J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W1025" s="1"/>
      <c r="AX1025" s="10"/>
      <c r="AY1025" s="11">
        <f>(G958^2)*F958+G958*G959*F959+G958*G960*F960-((H958^2)*F958+H958*H959*F959+H958*H960*F960)</f>
        <v>-0.2922266567583155</v>
      </c>
      <c r="AZ1025" s="12">
        <f>G958*G959*F958+(G959^2)*F959+G959*G960*F960-(H958*H959*F958+(H959^2)*F959+H959*H960*F960)</f>
        <v>0.88218668085357455</v>
      </c>
      <c r="BA1025" s="12">
        <f>G958*G960*F958+G959*G960*F959+(G960^2)*F960-(H958*H960*F958+H959*H960*F959+(H960^2)*F960)</f>
        <v>-7.5209893582060636E-2</v>
      </c>
      <c r="BB1025" s="12">
        <f>(G958^2)*E958+G958*G959*E959+G958*G960*E960-((H958^2)*E958+H958*H959*E959+H958*H960*E960)</f>
        <v>0.29332331791683486</v>
      </c>
      <c r="BC1025" s="12">
        <f>G958*G959*E958+(G959^2)*E959+G959*G960*E960-(H958*H959*E958+(H959^2)*E959+H959*H960*E960)</f>
        <v>-0.95052727348782606</v>
      </c>
      <c r="BD1025" s="24">
        <f>G958*G960*E958+G959*G960*E959+(G960^2)*E960-(H958*H960*E958+H959*H960*E959+(H960^2)*E960)</f>
        <v>8.116766327254743E-2</v>
      </c>
      <c r="BE1025" s="10">
        <f>J958</f>
        <v>4.3393558207788618E-2</v>
      </c>
      <c r="BY1025" t="s">
        <v>10</v>
      </c>
      <c r="BZ1025" s="5">
        <f t="shared" si="1543"/>
        <v>-9.8670839279614439E-2</v>
      </c>
      <c r="CA1025" s="6">
        <f t="shared" si="1543"/>
        <v>-0.32743703463395935</v>
      </c>
      <c r="CB1025" s="7">
        <f>CY1024</f>
        <v>-0.13045878541495234</v>
      </c>
      <c r="CC1025" s="8">
        <f>DU1024</f>
        <v>-0.11460451524744222</v>
      </c>
      <c r="CE1025" s="10"/>
      <c r="CG1025" s="10" t="s">
        <v>160</v>
      </c>
      <c r="CH1025" s="10">
        <f>-CH1022*((EY1022-CW1022)/(CH1024-CE1023))</f>
        <v>262.29843135903258</v>
      </c>
      <c r="CI1025" s="67"/>
      <c r="CJ1025" s="10" t="s">
        <v>10</v>
      </c>
      <c r="CK1025" s="5">
        <f t="shared" si="1544"/>
        <v>-9.8670839279614439E-2</v>
      </c>
      <c r="CL1025" s="6">
        <f t="shared" si="1544"/>
        <v>-0.32743703463395935</v>
      </c>
      <c r="CM1025" s="7">
        <f>FA1024</f>
        <v>-0.12843879133039615</v>
      </c>
      <c r="CN1025" s="8">
        <f>FW1024</f>
        <v>-0.11686388017104675</v>
      </c>
      <c r="CW1025" s="28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EE1025" s="1"/>
      <c r="EI1025" s="64">
        <f>(DEGREES(ACOS((EH1022*EK1022+EH1023*EK1023+EH1024*EK1024)/((SQRT(EH1022^2+EH1023^2+EH1024^2))*(SQRT(EK1022^2+EK1023^2+EK1024^2))))))</f>
        <v>9.2529598402648823</v>
      </c>
      <c r="ER1025">
        <f t="shared" si="1547"/>
        <v>0.3492962422733713</v>
      </c>
      <c r="ES1025">
        <f t="shared" si="1547"/>
        <v>-0.34518112468713447</v>
      </c>
      <c r="ET1025" t="e">
        <f>#REF!</f>
        <v>#REF!</v>
      </c>
      <c r="EU1025" t="e">
        <f>#REF!</f>
        <v>#REF!</v>
      </c>
      <c r="EY1025" s="28"/>
      <c r="EZ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GG1025" s="1"/>
      <c r="GK1025" s="64" t="e">
        <f>(DEGREES(ACOS((GJ1022*GM1022+GJ1023*GM1023+GJ1024*GM1024)/((SQRT(GJ1022^2+GJ1023^2+GJ1024^2))*(SQRT(GM1022^2+GM1023^2+GM1024^2))))))</f>
        <v>#VALUE!</v>
      </c>
    </row>
    <row r="1026" spans="1:197" x14ac:dyDescent="0.2">
      <c r="A1026" s="3" t="s">
        <v>19</v>
      </c>
      <c r="B1026" s="3" t="s">
        <v>18</v>
      </c>
      <c r="C1026" s="3" t="s">
        <v>20</v>
      </c>
      <c r="Q1026" s="82" t="s">
        <v>148</v>
      </c>
      <c r="R1026" s="13"/>
      <c r="T1026" s="10"/>
      <c r="U1026" s="10"/>
      <c r="V1026" s="10"/>
      <c r="W1026" s="10"/>
      <c r="X1026" s="10"/>
      <c r="Y1026" s="10"/>
      <c r="Z1026" s="80"/>
      <c r="AA1026" s="23" t="s">
        <v>149</v>
      </c>
      <c r="AE1026" s="1"/>
      <c r="AG1026" s="80"/>
      <c r="AK1026" s="13"/>
      <c r="AL1026" s="81"/>
      <c r="AM1026" s="82" t="s">
        <v>150</v>
      </c>
      <c r="AO1026" s="13"/>
      <c r="AP1026" s="13"/>
      <c r="AS1026" s="1"/>
      <c r="AW1026" s="1"/>
      <c r="AX1026" s="10"/>
      <c r="AY1026" s="11">
        <f>(G963^2)*F963+G963*G964*F964+G963*G965*F965-((H963^2)*F963+H963*H964*F964+H963*H965*F965)</f>
        <v>0.31475671577907982</v>
      </c>
      <c r="AZ1026" s="12">
        <f>G963*G964*F963+(G964^2)*F964+G964*G965*F965-(H963*H964*F963+(H964^2)*F964+H964*H965*F965)</f>
        <v>-0.92828775803143015</v>
      </c>
      <c r="BA1026" s="12">
        <f>G963*G965*F963+G964*G965*F964+(G965^2)*F965-(H963*H965*F963+H964*H965*F964+(H965^2)*F965)</f>
        <v>8.0422336896106089E-2</v>
      </c>
      <c r="BB1026" s="12">
        <f>(G963^2)*E963+G963*G964*E964+G963*G965*E965-((H963^2)*E963+H963*H964*E964+H963*H965*E965)</f>
        <v>-0.28899347193434782</v>
      </c>
      <c r="BC1026" s="12">
        <f>G963*G964*E963+(G964^2)*E964+G964*G965*E965-(H963*H964*E963+(H964^2)*E964+H964*H965*E965)</f>
        <v>0.92168894856836725</v>
      </c>
      <c r="BD1026" s="24">
        <f>G963*G965*E963+G964*G965*E964+(G965^2)*E965-(H963*H965*E963+H964*H965*E964+(H965^2)*E965)</f>
        <v>-7.5753491715812638E-2</v>
      </c>
      <c r="BE1026" s="10">
        <f>J963</f>
        <v>-3.9024091657047011E-2</v>
      </c>
      <c r="CE1026" s="10"/>
      <c r="CS1026" s="15"/>
      <c r="CW1026" s="28"/>
      <c r="CY1026" s="82" t="s">
        <v>148</v>
      </c>
      <c r="CZ1026" s="13"/>
      <c r="DB1026" s="10"/>
      <c r="DC1026" s="10"/>
      <c r="DD1026" s="10"/>
      <c r="DE1026" s="10"/>
      <c r="DF1026" s="10"/>
      <c r="DG1026" s="10"/>
      <c r="DH1026" s="80"/>
      <c r="DI1026" s="23" t="s">
        <v>149</v>
      </c>
      <c r="DM1026" s="1"/>
      <c r="DO1026" s="80"/>
      <c r="DS1026" s="13"/>
      <c r="DT1026" s="81"/>
      <c r="DU1026" s="82" t="s">
        <v>150</v>
      </c>
      <c r="DW1026" s="13"/>
      <c r="DX1026" s="13"/>
      <c r="EA1026" s="1"/>
      <c r="EE1026" s="1"/>
      <c r="EI1026" s="13"/>
      <c r="ER1026">
        <f t="shared" si="1547"/>
        <v>-9.8670839279614439E-2</v>
      </c>
      <c r="ES1026">
        <f t="shared" si="1547"/>
        <v>-0.32743703463395935</v>
      </c>
      <c r="ET1026" t="e">
        <f>#REF!</f>
        <v>#REF!</v>
      </c>
      <c r="EU1026" t="e">
        <f>#REF!</f>
        <v>#REF!</v>
      </c>
      <c r="EY1026" s="28"/>
      <c r="EZ1026" s="10"/>
      <c r="FA1026" s="82" t="s">
        <v>148</v>
      </c>
      <c r="FB1026" s="13"/>
      <c r="FD1026" s="10"/>
      <c r="FE1026" s="10"/>
      <c r="FF1026" s="10"/>
      <c r="FG1026" s="10"/>
      <c r="FH1026" s="10"/>
      <c r="FI1026" s="10"/>
      <c r="FJ1026" s="80"/>
      <c r="FK1026" s="23" t="s">
        <v>149</v>
      </c>
      <c r="FO1026" s="1"/>
      <c r="FQ1026" s="80"/>
      <c r="FU1026" s="13"/>
      <c r="FV1026" s="81"/>
      <c r="FW1026" s="82" t="s">
        <v>150</v>
      </c>
      <c r="FY1026" s="13"/>
      <c r="FZ1026" s="13"/>
      <c r="GC1026" s="1"/>
      <c r="GG1026" s="1"/>
      <c r="GK1026" s="13"/>
    </row>
    <row r="1027" spans="1:197" x14ac:dyDescent="0.2">
      <c r="A1027" s="3">
        <f>C1040+C1043</f>
        <v>5.1974650976146175E-2</v>
      </c>
      <c r="B1027" s="3">
        <f>C1041*C1045-C1042*C1044</f>
        <v>-0.1471165701596121</v>
      </c>
      <c r="C1027" s="3">
        <f>A1028*B1029-A1029*B1028</f>
        <v>0.16469654567581105</v>
      </c>
      <c r="E1027" s="5" t="s">
        <v>4</v>
      </c>
      <c r="F1027" s="6" t="s">
        <v>5</v>
      </c>
      <c r="G1027" s="7" t="s">
        <v>6</v>
      </c>
      <c r="H1027" s="8" t="s">
        <v>1</v>
      </c>
      <c r="I1027">
        <v>16</v>
      </c>
      <c r="J1027" s="9" t="s">
        <v>7</v>
      </c>
      <c r="K1027">
        <v>16</v>
      </c>
      <c r="L1027" s="10"/>
      <c r="M1027" s="17">
        <f>A967</f>
        <v>25</v>
      </c>
      <c r="N1027" s="17">
        <f>B967</f>
        <v>-30</v>
      </c>
      <c r="O1027" s="17">
        <f>C967</f>
        <v>270.8</v>
      </c>
      <c r="Q1027" s="61">
        <f t="array" ref="Q1027:Q1029">MMULT(AI1027:AK1029,AG1027:AG1029)</f>
        <v>0.91338652578000923</v>
      </c>
      <c r="R1027" s="13"/>
      <c r="S1027" s="17">
        <v>1</v>
      </c>
      <c r="T1027">
        <v>0</v>
      </c>
      <c r="V1027" s="73">
        <f>(T1027^2)*(1-COS(RADIANS(O1027+45)))+(COS(RADIANS(O1027+45)))</f>
        <v>0.71691060765048265</v>
      </c>
      <c r="W1027" s="73">
        <f>(T1027*T1028)*(1-COS(RADIANS(O1027+45)))-T1029*(SIN(RADIANS(O1027+45)))</f>
        <v>0.69716510285456468</v>
      </c>
      <c r="X1027" s="73">
        <f>(T1027*T1029)*(1-COS(RADIANS(O1027+45)))+T1028*(SIN(RADIANS(O1027+45)))</f>
        <v>0</v>
      </c>
      <c r="Y1027" s="10"/>
      <c r="Z1027">
        <f t="array" ref="Z1027:Z1029">MMULT(V1027:X1029,S1027:S1029)</f>
        <v>0.71691060765048265</v>
      </c>
      <c r="AA1027" s="23">
        <f>COS(RADIANS('[1]Biaxial Input'!$F$21))</f>
        <v>-0.9975640502598242</v>
      </c>
      <c r="AC1027" s="30">
        <f>(AA1027^2)*(1-COS(RADIANS(N1027)))+(COS(RADIANS(N1027)))</f>
        <v>0.99934808421962718</v>
      </c>
      <c r="AD1027" s="30">
        <f>(AA1027*AA1028)*(1-COS(RADIANS(N1027)))-AA1029*(SIN(RADIANS(N1027)))</f>
        <v>-9.3228300025961861E-3</v>
      </c>
      <c r="AE1027" s="30">
        <f>(AA1027*AA1029)*(1-COS(RADIANS(N1027)))+AA1028*(SIN(RADIANS(N1027)))</f>
        <v>-3.4878236872062755E-2</v>
      </c>
      <c r="AG1027">
        <f t="array" ref="AG1027:AG1029">MMULT(AC1027:AE1029,Z1027:Z1029)</f>
        <v>0.72294279404989426</v>
      </c>
      <c r="AI1027" s="28">
        <f>(T1027^2)*(1-COS(RADIANS(M1027)))+(COS(RADIANS(M1027)))</f>
        <v>0.90630778703664994</v>
      </c>
      <c r="AJ1027" s="28">
        <f>(T1027*T1028)*(1-COS(RADIANS(M1027)))-T1029*(SIN(RADIANS(M1027)))</f>
        <v>-0.42261826174069944</v>
      </c>
      <c r="AK1027" s="28">
        <f>(T1027*T1029)*(1-COS(RADIANS(M1027)))+T1028*(SIN(RADIANS(M1027)))</f>
        <v>0</v>
      </c>
      <c r="AM1027" s="61">
        <f t="array" ref="AM1027:AM1029">MMULT(AI1027:AK1029,AW1027:AW1029)</f>
        <v>-0.36553817544573719</v>
      </c>
      <c r="AN1027" s="13"/>
      <c r="AO1027" s="17">
        <v>1</v>
      </c>
      <c r="AP1027">
        <v>0</v>
      </c>
      <c r="AR1027" s="73">
        <f>(T1027^2)*(1-COS(RADIANS(O1027-45)))+(COS(RADIANS(O1027-45)))</f>
        <v>-0.69716510285456434</v>
      </c>
      <c r="AS1027" s="73">
        <f>(T1027*T1028)*(1-COS(RADIANS(O1027-45)))-T1029*(SIN(RADIANS(O1027-45)))</f>
        <v>0.71691060765048298</v>
      </c>
      <c r="AT1027" s="73">
        <f>(T1027*T1029)*(1-COS(RADIANS(O1027-45)))+T1028*(SIN(RADIANS(O1027-45)))</f>
        <v>0</v>
      </c>
      <c r="AU1027" s="10"/>
      <c r="AV1027">
        <f t="array" ref="AV1027:AV1029">MMULT(AR1027:AT1029,S1027:S1029)</f>
        <v>-0.69716510285456434</v>
      </c>
      <c r="AW1027" s="1">
        <f t="array" ref="AW1027:AW1029">MMULT(AC1027:AE1029,AV1027:AV1029)</f>
        <v>-0.6900269742003049</v>
      </c>
      <c r="AX1027" s="10"/>
      <c r="AY1027" s="11">
        <f>(G968^2)*F968+G968*G969*F969+G968*G970*F970-((H968^2)*F968+H968*H969*F969+H968*H970*F970)</f>
        <v>-0.35169106139396106</v>
      </c>
      <c r="AZ1027" s="12">
        <f>G968*G969*F968+(G969^2)*F969+G969*G970*F970-(H968*H969*F968+(H969^2)*F969+H969*H970*F970)</f>
        <v>0.92454934061697436</v>
      </c>
      <c r="BA1027" s="12">
        <f>G968*G970*F968+G969*G970*F969+(G970^2)*F970-(H968*H970*F968+H969*H970*F969+(H970^2)*F970)</f>
        <v>0.11274230179728228</v>
      </c>
      <c r="BB1027" s="12">
        <f>(G968^2)*E968+G968*G969*E969+G968*G970*E970-((H968^2)*E968+H968*H969*E969+H968*H970*E970)</f>
        <v>0.38830720717367773</v>
      </c>
      <c r="BC1027" s="12">
        <f>G968*G969*E968+(G969^2)*E969+G969*G970*E970-(H968*H969*E968+(H969^2)*E969+H969*H970*E970)</f>
        <v>-0.85622689910331218</v>
      </c>
      <c r="BD1027" s="24">
        <f>G968*G970*E968+G969*G970*E969+(G970^2)*E970-(H968*H970*E968+H969*H970*E969+(H970^2)*E970)</f>
        <v>-9.2757910522207859E-2</v>
      </c>
      <c r="BE1027" s="10">
        <f>J968</f>
        <v>-1.5749616966606039E-2</v>
      </c>
      <c r="BZ1027" s="5" t="s">
        <v>4</v>
      </c>
      <c r="CA1027" s="6" t="s">
        <v>5</v>
      </c>
      <c r="CB1027" s="7" t="s">
        <v>6</v>
      </c>
      <c r="CC1027" s="8" t="s">
        <v>1</v>
      </c>
      <c r="CD1027">
        <v>14</v>
      </c>
      <c r="CE1027" s="9" t="s">
        <v>7</v>
      </c>
      <c r="CG1027" s="90" t="s">
        <v>157</v>
      </c>
      <c r="CH1027" s="61">
        <f>CE1028-((CH1029-CE1028)/(EY1027-CW1027))*CW1027</f>
        <v>9.7483546045667957</v>
      </c>
      <c r="CI1027" s="10"/>
      <c r="CK1027" s="5" t="s">
        <v>4</v>
      </c>
      <c r="CL1027" s="6" t="s">
        <v>5</v>
      </c>
      <c r="CM1027" s="7" t="s">
        <v>6</v>
      </c>
      <c r="CN1027" s="8" t="s">
        <v>1</v>
      </c>
      <c r="CO1027" s="10"/>
      <c r="CP1027">
        <f t="shared" ref="CP1027:CQ1029" si="1548">BZ1028</f>
        <v>0.93180266183863136</v>
      </c>
      <c r="CQ1027">
        <f t="shared" si="1548"/>
        <v>-0.87956522186239505</v>
      </c>
      <c r="CR1027">
        <f>CI1031</f>
        <v>0</v>
      </c>
      <c r="CS1027">
        <f>CL1031</f>
        <v>0</v>
      </c>
      <c r="CU1027" s="17">
        <f>CU931</f>
        <v>0</v>
      </c>
      <c r="CV1027" s="17">
        <f>CV931</f>
        <v>-15</v>
      </c>
      <c r="CW1027" s="31">
        <f>CH934</f>
        <v>291.81225491252428</v>
      </c>
      <c r="CY1027" s="61">
        <f t="array" ref="CY1027:CY1029">MMULT(DQ1027:DS1029,DO1027:DO1029)</f>
        <v>0.9200007789996677</v>
      </c>
      <c r="CZ1027" s="13"/>
      <c r="DA1027" s="17">
        <v>1</v>
      </c>
      <c r="DB1027">
        <v>0</v>
      </c>
      <c r="DD1027" s="73">
        <f>(DB1027^2)*(1-COS(RADIANS(CW1027+45)))+(COS(RADIANS(CW1027+45)))</f>
        <v>0.91921957790306608</v>
      </c>
      <c r="DE1027" s="73">
        <f>(DB1027*DB1028)*(1-COS(RADIANS(CW1027+45)))-DB1029*(SIN(RADIANS(CW1027+45)))</f>
        <v>0.39374530803516766</v>
      </c>
      <c r="DF1027" s="73">
        <f>(DB1027*DB1029)*(1-COS(RADIANS(CW1027+45)))+DB1028*(SIN(RADIANS(CW1027+45)))</f>
        <v>0</v>
      </c>
      <c r="DG1027" s="10"/>
      <c r="DH1027">
        <f t="array" ref="DH1027:DH1029">MMULT(DD1027:DF1029,DA1027:DA1029)</f>
        <v>0.91921957790306608</v>
      </c>
      <c r="DI1027" s="23">
        <f>COS(RADIANS('[1]Biaxial Input'!$F$21))</f>
        <v>-0.9975640502598242</v>
      </c>
      <c r="DK1027" s="30">
        <f>(DI1027^2)*(1-COS(RADIANS(CV1027)))+(COS(RADIANS(CV1027)))</f>
        <v>0.99983419624187875</v>
      </c>
      <c r="DL1027" s="30">
        <f>(DI1027*DI1028)*(1-COS(RADIANS(CV1027)))-DI1029*(SIN(RADIANS(CV1027)))</f>
        <v>-2.3711042090011594E-3</v>
      </c>
      <c r="DM1027" s="30">
        <f>(DI1027*DI1029)*(1-COS(RADIANS(CV1027)))+DI1028*(SIN(RADIANS(CV1027)))</f>
        <v>-1.8054303924173627E-2</v>
      </c>
      <c r="DO1027">
        <f t="array" ref="DO1027:DO1029">MMULT(DK1027:DM1029,DH1027:DH1029)</f>
        <v>0.9200007789996677</v>
      </c>
      <c r="DQ1027" s="28">
        <f>(DB1027^2)*(1-COS(RADIANS(CU1027)))+(COS(RADIANS(CU1027)))</f>
        <v>1</v>
      </c>
      <c r="DR1027" s="28">
        <f>(DB1027*DB1028)*(1-COS(RADIANS(CU1027)))-DB1029*(SIN(RADIANS(CU1027)))</f>
        <v>0</v>
      </c>
      <c r="DS1027" s="28">
        <f>(DB1027*DB1029)*(1-COS(RADIANS(CU1027)))+DB1028*(SIN(RADIANS(CU1027)))</f>
        <v>0</v>
      </c>
      <c r="DU1027" s="61">
        <f t="array" ref="DU1027:DU1029">MMULT(DQ1027:DS1029,EE1027:EE1029)</f>
        <v>-0.39150045817319051</v>
      </c>
      <c r="DV1027" s="13"/>
      <c r="DW1027" s="17">
        <v>1</v>
      </c>
      <c r="DX1027">
        <v>0</v>
      </c>
      <c r="DZ1027" s="73">
        <f>(DB1027^2)*(1-COS(RADIANS(CW1027-45)))+(COS(RADIANS(CW1027-45)))</f>
        <v>-0.39374530803516761</v>
      </c>
      <c r="EA1027" s="73">
        <f>(DB1027*DB1028)*(1-COS(RADIANS(CW1027-45)))-DB1029*(SIN(RADIANS(CW1027-45)))</f>
        <v>0.91921957790306608</v>
      </c>
      <c r="EB1027" s="73">
        <f>(DB1027*DB1029)*(1-COS(RADIANS(CW1027-45)))+DB1028*(SIN(RADIANS(CW1027-45)))</f>
        <v>0</v>
      </c>
      <c r="EC1027" s="10"/>
      <c r="ED1027">
        <f t="array" ref="ED1027:ED1029">MMULT(DZ1027:EB1029,DA1027:DA1029)</f>
        <v>-0.39374530803516761</v>
      </c>
      <c r="EE1027" s="1">
        <f t="array" ref="EE1027:EE1029">MMULT(DK1027:DM1029,ED1027:ED1029)</f>
        <v>-0.39150045817319051</v>
      </c>
      <c r="EG1027">
        <f>CY1027+DU1027</f>
        <v>0.52850032082647713</v>
      </c>
      <c r="EH1027">
        <f>EG1027/(SQRT(EG1027^2+EG1028^2+EG1029^2))</f>
        <v>0.37370616071566798</v>
      </c>
      <c r="EJ1027">
        <f>Q1027+AM1027</f>
        <v>0.54784835033427204</v>
      </c>
      <c r="EK1027">
        <f>EJ1027/(SQRT(EJ1027^2+EJ1028^2+EJ1029^2))</f>
        <v>0.38738728358322705</v>
      </c>
      <c r="EM1027" s="23">
        <f>CY1028*DU1029-CY1029*DU1028</f>
        <v>1.8054303924173634E-2</v>
      </c>
      <c r="EO1027" s="15">
        <v>14</v>
      </c>
      <c r="EP1027" s="9" t="s">
        <v>7</v>
      </c>
      <c r="EW1027" s="17">
        <f>CU1027</f>
        <v>0</v>
      </c>
      <c r="EX1027" s="17">
        <f>CV1027</f>
        <v>-15</v>
      </c>
      <c r="EY1027" s="31">
        <f>1+CW1027</f>
        <v>292.81225491252428</v>
      </c>
      <c r="EZ1027" s="10"/>
      <c r="FA1027" s="61">
        <f t="array" ref="FA1027:FA1029">MMULT(FS1027:FU1029,FQ1027:FQ1029)</f>
        <v>0.92669328354132385</v>
      </c>
      <c r="FB1027" s="13">
        <f>BW1028</f>
        <v>0</v>
      </c>
      <c r="FC1027" s="17">
        <v>1</v>
      </c>
      <c r="FD1027">
        <v>0</v>
      </c>
      <c r="FF1027" s="73">
        <f>(FD1027^2)*(1-COS(RADIANS(EY1027+45)))+(COS(RADIANS(EY1027+45)))</f>
        <v>0.92595137945761485</v>
      </c>
      <c r="FG1027" s="73">
        <f>(FD1027*FD1028)*(1-COS(RADIANS(EY1027+45)))-FD1029*(SIN(RADIANS(EY1027+45)))</f>
        <v>0.37764274503893258</v>
      </c>
      <c r="FH1027" s="73">
        <f>(FD1027*FD1029)*(1-COS(RADIANS(EY1027+45)))+FD1028*(SIN(RADIANS(EY1027+45)))</f>
        <v>0</v>
      </c>
      <c r="FI1027" s="10"/>
      <c r="FJ1027">
        <f t="array" ref="FJ1027:FJ1029">MMULT(FF1027:FH1029,FC1027:FC1029)</f>
        <v>0.92595137945761485</v>
      </c>
      <c r="FK1027" s="23">
        <f>COS(RADIANS(176))</f>
        <v>-0.9975640502598242</v>
      </c>
      <c r="FM1027" s="30">
        <f>(FK1027^2)*(1-COS(RADIANS(EX1027)))+(COS(RADIANS(EX1027)))</f>
        <v>0.99983419624187875</v>
      </c>
      <c r="FN1027" s="30">
        <f>(FK1027*FK1028)*(1-COS(RADIANS(EX1027)))-FK1029*(SIN(RADIANS(EX1027)))</f>
        <v>-2.3711042090011594E-3</v>
      </c>
      <c r="FO1027" s="30">
        <f>(FK1027*FK1029)*(1-COS(RADIANS(EX1027)))+FK1028*(SIN(RADIANS(EX1027)))</f>
        <v>-1.8054303924173627E-2</v>
      </c>
      <c r="FQ1027">
        <f t="array" ref="FQ1027:FQ1029">MMULT(FM1027:FO1029,FJ1027:FJ1029)</f>
        <v>0.92669328354132385</v>
      </c>
      <c r="FS1027" s="28">
        <f>(FD1027^2)*(1-COS(RADIANS(EW1027)))+(COS(RADIANS(EW1027)))</f>
        <v>1</v>
      </c>
      <c r="FT1027" s="28">
        <f>(FD1027*FD1028)*(1-COS(RADIANS(EW1027)))-FD1029*(SIN(RADIANS(EW1027)))</f>
        <v>0</v>
      </c>
      <c r="FU1027" s="28">
        <f>(FD1027*FD1029)*(1-COS(RADIANS(EW1027)))+FD1028*(SIN(RADIANS(EW1027)))</f>
        <v>0</v>
      </c>
      <c r="FW1027" s="61">
        <f t="array" ref="FW1027:FW1029">MMULT(FS1027:FU1029,GG1027:GG1029)</f>
        <v>-0.37538460323941542</v>
      </c>
      <c r="FX1027" s="13">
        <f>BX1028</f>
        <v>0</v>
      </c>
      <c r="FY1027" s="17">
        <v>1</v>
      </c>
      <c r="FZ1027">
        <v>0</v>
      </c>
      <c r="GB1027" s="73">
        <f>(FD1027^2)*(1-COS(RADIANS(EY1027-45)))+(COS(RADIANS(EY1027-45)))</f>
        <v>-0.37764274503893253</v>
      </c>
      <c r="GC1027" s="73">
        <f>(FD1027*FD1028)*(1-COS(RADIANS(EY1027-45)))-FD1029*(SIN(RADIANS(EY1027-45)))</f>
        <v>0.92595137945761485</v>
      </c>
      <c r="GD1027" s="73">
        <f>(FD1027*FD1029)*(1-COS(RADIANS(EY1027-45)))+FD1028*(SIN(RADIANS(EY1027-45)))</f>
        <v>0</v>
      </c>
      <c r="GE1027" s="10"/>
      <c r="GF1027">
        <f t="array" ref="GF1027:GF1029">MMULT(GB1027:GD1029,FC1027:FC1029)</f>
        <v>-0.37764274503893253</v>
      </c>
      <c r="GG1027" s="1">
        <f t="array" ref="GG1027:GG1029">MMULT(FM1027:FO1029,GF1027:GF1029)</f>
        <v>-0.37538460323941542</v>
      </c>
      <c r="GI1027">
        <f>FA1027+FW1027</f>
        <v>0.55130868030190849</v>
      </c>
      <c r="GJ1027">
        <f>GI1027/(SQRT(GI1027^2+GI1028^2+GI1029^2))</f>
        <v>0.38983410636848587</v>
      </c>
      <c r="GL1027" t="e">
        <f>CH1028+DC1027</f>
        <v>#VALUE!</v>
      </c>
      <c r="GM1027" t="e">
        <f>GL1027/(SQRT(GL1027^2+GL1028^2+GL1029^2))</f>
        <v>#VALUE!</v>
      </c>
      <c r="GO1027" s="27">
        <f>FA1028*FW1029-FA1029*FW1028</f>
        <v>1.8054303924173634E-2</v>
      </c>
    </row>
    <row r="1028" spans="1:197" x14ac:dyDescent="0.2">
      <c r="A1028" s="3">
        <f>C1041+C1044</f>
        <v>4.1717549462375603E-3</v>
      </c>
      <c r="B1028" s="3">
        <f>C1042*C1043-C1040*C1045</f>
        <v>0.38839612839403342</v>
      </c>
      <c r="C1028" s="3">
        <f>A1029*B1027-A1027*B1029</f>
        <v>6.3144498506461574E-2</v>
      </c>
      <c r="D1028" t="s">
        <v>8</v>
      </c>
      <c r="E1028" s="5">
        <f t="shared" ref="E1028:F1030" si="1549">E1023</f>
        <v>0.93175726557760197</v>
      </c>
      <c r="F1028" s="6">
        <f t="shared" si="1549"/>
        <v>-0.87962380347161251</v>
      </c>
      <c r="G1028" s="7">
        <f>Q1027</f>
        <v>0.91338652578000923</v>
      </c>
      <c r="H1028" s="8">
        <f>AM1027</f>
        <v>-0.36553817544573719</v>
      </c>
      <c r="J1028" s="9">
        <f>((SUMPRODUCT(G1028:G1030,E1028:E1030))*(SUMPRODUCT(G1028:G1030,F1028:F1030)))-((SUMPRODUCT(H1028:H1030,E1028:E1030))*(SUMPRODUCT(H1028:H1030,F1028:F1030)))</f>
        <v>-4.4047720171513594E-2</v>
      </c>
      <c r="Q1028" s="61">
        <v>-0.24813534182586178</v>
      </c>
      <c r="S1028" s="17">
        <v>0</v>
      </c>
      <c r="T1028">
        <v>0</v>
      </c>
      <c r="V1028" s="73">
        <f>(T1027*T1028)*(1-COS(RADIANS(O1027+45)))+T1029*(SIN(RADIANS(O1027+45)))</f>
        <v>-0.69716510285456468</v>
      </c>
      <c r="W1028" s="73">
        <f>(T1028^2)*(1-COS(RADIANS(O1027+45)))+(COS(RADIANS(O1027+45)))</f>
        <v>0.71691060765048265</v>
      </c>
      <c r="X1028" s="73">
        <f>(T1028*T1029)*(1-COS(RADIANS(O1027+45)))-T1027*(SIN(RADIANS(O1027+45)))</f>
        <v>0</v>
      </c>
      <c r="Y1028" s="10"/>
      <c r="Z1028">
        <v>-0.69716510285456468</v>
      </c>
      <c r="AA1028" s="23">
        <f>SIN(RADIANS('[1]Biaxial Input'!$F$21))*(COS(RADIANS(0)))</f>
        <v>6.9756473744125524E-2</v>
      </c>
      <c r="AC1028" s="30">
        <f>(AA1027*AA1028)*(1-COS(RADIANS(N1027)))+AA1029*(SIN(RADIANS(N1027)))</f>
        <v>-9.3228300025961861E-3</v>
      </c>
      <c r="AD1028" s="30">
        <f>(AA1028^2)*(1-COS(RADIANS(N1027)))+(COS(RADIANS(N1027)))</f>
        <v>0.86667731956481153</v>
      </c>
      <c r="AE1028" s="30">
        <f>(AA1028*AA1029)*(1-COS(RADIANS(N1027)))-AA1027*(SIN(RADIANS(N1027)))</f>
        <v>-0.49878202512991204</v>
      </c>
      <c r="AG1028">
        <v>-0.61090081835830357</v>
      </c>
      <c r="AI1028" s="28">
        <f>(T1027*T1028)*(1-COS(RADIANS(M1027)))+T1029*(SIN(RADIANS(M1027)))</f>
        <v>0.42261826174069944</v>
      </c>
      <c r="AJ1028" s="28">
        <f>(T1028^2)*(1-COS(RADIANS(M1027)))+(COS(RADIANS(M1027)))</f>
        <v>0.90630778703664994</v>
      </c>
      <c r="AK1028" s="28">
        <f>(T1028*T1029)*(1-COS(RADIANS(M1027)))-T1027*(SIN(RADIANS(M1027)))</f>
        <v>0</v>
      </c>
      <c r="AM1028" s="61">
        <v>-0.84884377181686888</v>
      </c>
      <c r="AO1028" s="17">
        <v>0</v>
      </c>
      <c r="AP1028">
        <v>0</v>
      </c>
      <c r="AR1028" s="73">
        <f>(T1027*T1028)*(1-COS(RADIANS(O1027-45)))+T1029*(SIN(RADIANS(O1027-45)))</f>
        <v>-0.71691060765048298</v>
      </c>
      <c r="AS1028" s="73">
        <f>(T1028^2)*(1-COS(RADIANS(O1027-45)))+(COS(RADIANS(O1027-45)))</f>
        <v>-0.69716510285456434</v>
      </c>
      <c r="AT1028" s="73">
        <f>(T1028*T1029)*(1-COS(RADIANS(O1027-45)))-T1027*(SIN(RADIANS(O1027-45)))</f>
        <v>0</v>
      </c>
      <c r="AU1028" s="10"/>
      <c r="AV1028">
        <v>-0.71691060765048298</v>
      </c>
      <c r="AW1028" s="1">
        <v>-0.61483061206844525</v>
      </c>
      <c r="AX1028" s="10"/>
      <c r="AY1028" s="11">
        <f>(G973^2)*F973+G973*G974*F974+G973*G975*F975-((H973^2)*F973+H973*H974*F974+H973*H975*F975)</f>
        <v>-0.35533711698720577</v>
      </c>
      <c r="AZ1028" s="12">
        <f>G973*G974*F973+(G974^2)*F974+G974*G975*F975-(H973*H974*F973+(H974^2)*F974+H974*H975*F975)</f>
        <v>0.92209109828213864</v>
      </c>
      <c r="BA1028" s="12">
        <f>G973*G975*F973+G974*G975*F974+(G975^2)*F975-(H973*H975*F973+H974*H975*F974+(H975^2)*F975)</f>
        <v>-0.15242831629879125</v>
      </c>
      <c r="BB1028" s="12">
        <f>(G973^2)*E973+G973*G974*E974+G973*G975*E975-((H973^2)*E973+H973*H974*E974+H973*H975*E975)</f>
        <v>0.28428808869551292</v>
      </c>
      <c r="BC1028" s="12">
        <f>G973*G974*E973+(G974^2)*E974+G974*G975*E975-(H973*H974*E973+(H974^2)*E974+H974*H975*E975)</f>
        <v>-0.86123334005325225</v>
      </c>
      <c r="BD1028" s="24">
        <f>G973*G975*E973+G974*G975*E974+(G975^2)*E975-(H973*H975*E973+H974*H975*E974+(H975^2)*E975)</f>
        <v>0.12508644316390041</v>
      </c>
      <c r="BE1028" s="10">
        <f>J973</f>
        <v>6.1503281386758313E-3</v>
      </c>
      <c r="BY1028" t="s">
        <v>8</v>
      </c>
      <c r="BZ1028" s="5">
        <f t="shared" ref="BZ1028:CA1030" si="1550">BZ1023</f>
        <v>0.93180266183863136</v>
      </c>
      <c r="CA1028" s="6">
        <f t="shared" si="1550"/>
        <v>-0.87956522186239505</v>
      </c>
      <c r="CB1028" s="7">
        <f>CY1027</f>
        <v>0.9200007789996677</v>
      </c>
      <c r="CC1028" s="8">
        <f>DU1027</f>
        <v>-0.39150045817319051</v>
      </c>
      <c r="CE1028" s="9">
        <f>((SUMPRODUCT(CB1028:CB1030,BZ1028:BZ1030))*(SUMPRODUCT(CB1028:CB1030,CA1028:CA1030)))-((SUMPRODUCT(CC1028:CC1030,BZ1028:BZ1030))*(SUMPRODUCT(CC1028:CC1030,CA1028:CA1030)))</f>
        <v>0</v>
      </c>
      <c r="CG1028">
        <v>1</v>
      </c>
      <c r="CH1028" t="s">
        <v>161</v>
      </c>
      <c r="CI1028" s="67"/>
      <c r="CJ1028" s="1" t="s">
        <v>8</v>
      </c>
      <c r="CK1028" s="5">
        <f t="shared" ref="CK1028:CL1030" si="1551">BZ1028</f>
        <v>0.93180266183863136</v>
      </c>
      <c r="CL1028" s="6">
        <f t="shared" si="1551"/>
        <v>-0.87956522186239505</v>
      </c>
      <c r="CM1028" s="7">
        <f>FA1027</f>
        <v>0.92669328354132385</v>
      </c>
      <c r="CN1028" s="8">
        <f>FW1027</f>
        <v>-0.37538460323941542</v>
      </c>
      <c r="CO1028" s="10"/>
      <c r="CP1028">
        <f t="shared" si="1548"/>
        <v>0.3492962422733713</v>
      </c>
      <c r="CQ1028">
        <f t="shared" si="1548"/>
        <v>-0.34518112468713447</v>
      </c>
      <c r="CR1028">
        <f>CJ1031</f>
        <v>0</v>
      </c>
      <c r="CS1028">
        <f>CM1031</f>
        <v>0</v>
      </c>
      <c r="CW1028" s="28"/>
      <c r="CY1028" s="61">
        <v>-0.38257361187329014</v>
      </c>
      <c r="DA1028" s="17">
        <v>0</v>
      </c>
      <c r="DB1028">
        <v>0</v>
      </c>
      <c r="DD1028" s="73">
        <f>(DB1027*DB1028)*(1-COS(RADIANS(CW1027+45)))+DB1029*(SIN(RADIANS(CW1027+45)))</f>
        <v>-0.39374530803516766</v>
      </c>
      <c r="DE1028" s="73">
        <f>(DB1028^2)*(1-COS(RADIANS(CW1027+45)))+(COS(RADIANS(CW1027+45)))</f>
        <v>0.91921957790306608</v>
      </c>
      <c r="DF1028" s="73">
        <f>(DB1028*DB1029)*(1-COS(RADIANS(CW1027+45)))-DB1027*(SIN(RADIANS(CW1027+45)))</f>
        <v>0</v>
      </c>
      <c r="DG1028" s="10"/>
      <c r="DH1028">
        <v>-0.39374530803516766</v>
      </c>
      <c r="DI1028" s="23">
        <f>SIN(RADIANS('[1]Biaxial Input'!$F$21))*(COS(RADIANS(0)))</f>
        <v>6.9756473744125524E-2</v>
      </c>
      <c r="DK1028" s="30">
        <f>(DI1027*DI1028)*(1-COS(RADIANS(CV1027)))+DI1029*(SIN(RADIANS(CV1027)))</f>
        <v>-2.3711042090011594E-3</v>
      </c>
      <c r="DL1028" s="30">
        <f>(DI1028^2)*(1-COS(RADIANS(CV1027)))+(COS(RADIANS(CV1027)))</f>
        <v>0.96609163004718956</v>
      </c>
      <c r="DM1028" s="30">
        <f>(DI1028*DI1029)*(1-COS(RADIANS(CV1027)))-DI1027*(SIN(RADIANS(CV1027)))</f>
        <v>-0.25818857491685071</v>
      </c>
      <c r="DO1028">
        <v>-0.38257361187329014</v>
      </c>
      <c r="DQ1028" s="28">
        <f>(DB1027*DB1028)*(1-COS(RADIANS(CU1027)))+DB1029*(SIN(RADIANS(CU1027)))</f>
        <v>0</v>
      </c>
      <c r="DR1028" s="28">
        <f>(DB1028^2)*(1-COS(RADIANS(CU1027)))+(COS(RADIANS(CU1027)))</f>
        <v>1</v>
      </c>
      <c r="DS1028" s="28">
        <f>(DB1028*DB1029)*(1-COS(RADIANS(CU1027)))-DB1027*(SIN(RADIANS(CU1027)))</f>
        <v>0</v>
      </c>
      <c r="DU1028" s="61">
        <v>-0.887116729230506</v>
      </c>
      <c r="DW1028" s="17">
        <v>0</v>
      </c>
      <c r="DX1028">
        <v>0</v>
      </c>
      <c r="DZ1028" s="73">
        <f>(DB1027*DB1028)*(1-COS(RADIANS(CW1027-45)))+DB1029*(SIN(RADIANS(CW1027-45)))</f>
        <v>-0.91921957790306608</v>
      </c>
      <c r="EA1028" s="73">
        <f>(DB1028^2)*(1-COS(RADIANS(CW1027-45)))+(COS(RADIANS(CW1027-45)))</f>
        <v>-0.39374530803516761</v>
      </c>
      <c r="EB1028" s="73">
        <f>(DB1028*DB1029)*(1-COS(RADIANS(CW1027-45)))-DB1027*(SIN(RADIANS(CW1027-45)))</f>
        <v>0</v>
      </c>
      <c r="EC1028" s="10"/>
      <c r="ED1028">
        <v>-0.91921957790306608</v>
      </c>
      <c r="EE1028" s="1">
        <v>-0.887116729230506</v>
      </c>
      <c r="EG1028">
        <f>CY1028+DU1028</f>
        <v>-1.2696903411037961</v>
      </c>
      <c r="EH1028">
        <f>EG1028/(SQRT(EG1027^2+EG1028^2+EG1029^2))</f>
        <v>-0.89780665020155492</v>
      </c>
      <c r="EJ1028">
        <f>Q1028+AM1028</f>
        <v>-1.0969791136427307</v>
      </c>
      <c r="EK1028">
        <f>EJ1028/(SQRT(EJ1027^2+EJ1028^2+EJ1029^2))</f>
        <v>-0.77568137007678306</v>
      </c>
      <c r="EM1028" s="23">
        <f>CY1029*DU1027-CY1027*DU1029</f>
        <v>0.25818857491685071</v>
      </c>
      <c r="EP1028" s="9">
        <f>((SUMPRODUCT(CM1028:CM1030,BZ1028:BZ1030))*(SUMPRODUCT(CM1028:CM1030,CA1028:CA1030)))-((SUMPRODUCT(CN1028:CN1030,BZ1028:BZ1030))*(SUMPRODUCT(CN1028:CN1030,CA1028:CA1030)))</f>
        <v>-3.3406255016565467E-2</v>
      </c>
      <c r="EY1028" s="28"/>
      <c r="EZ1028" s="10"/>
      <c r="FA1028" s="61">
        <v>-0.36703302234331997</v>
      </c>
      <c r="FB1028" s="13">
        <f>BW1029</f>
        <v>0</v>
      </c>
      <c r="FC1028" s="17">
        <v>0</v>
      </c>
      <c r="FD1028">
        <v>0</v>
      </c>
      <c r="FF1028" s="73">
        <f>(FD1027*FD1028)*(1-COS(RADIANS(EY1027+45)))+FD1029*(SIN(RADIANS(EY1027+45)))</f>
        <v>-0.37764274503893258</v>
      </c>
      <c r="FG1028" s="73">
        <f>(FD1028^2)*(1-COS(RADIANS(EY1027+45)))+(COS(RADIANS(EY1027+45)))</f>
        <v>0.92595137945761485</v>
      </c>
      <c r="FH1028" s="73">
        <f>(FD1028*FD1029)*(1-COS(RADIANS(EY1027+45)))-FD1027*(SIN(RADIANS(EY1027+45)))</f>
        <v>0</v>
      </c>
      <c r="FI1028" s="10"/>
      <c r="FJ1028">
        <v>-0.37764274503893258</v>
      </c>
      <c r="FK1028" s="23">
        <f>SIN(RADIANS(176))*(COS(RADIANS(0)))</f>
        <v>6.9756473744125524E-2</v>
      </c>
      <c r="FM1028" s="30">
        <f>(FK1027*FK1028)*(1-COS(RADIANS(EX1027)))+FK1029*(SIN(RADIANS(EX1027)))</f>
        <v>-2.3711042090011594E-3</v>
      </c>
      <c r="FN1028" s="30">
        <f>(FK1028^2)*(1-COS(RADIANS(EX1027)))+(COS(RADIANS(EX1027)))</f>
        <v>0.96609163004718956</v>
      </c>
      <c r="FO1028" s="30">
        <f>(FK1028*FK1029)*(1-COS(RADIANS(EX1027)))-FK1027*(SIN(RADIANS(EX1027)))</f>
        <v>-0.25818857491685071</v>
      </c>
      <c r="FQ1028">
        <v>-0.36703302234331997</v>
      </c>
      <c r="FS1028" s="28">
        <f>(FD1027*FD1028)*(1-COS(RADIANS(EW1027)))+FD1029*(SIN(RADIANS(EW1027)))</f>
        <v>0</v>
      </c>
      <c r="FT1028" s="28">
        <f>(FD1028^2)*(1-COS(RADIANS(EW1027)))+(COS(RADIANS(EW1027)))</f>
        <v>1</v>
      </c>
      <c r="FU1028" s="28">
        <f>(FD1028*FD1029)*(1-COS(RADIANS(EW1027)))-FD1027*(SIN(RADIANS(EW1027)))</f>
        <v>0</v>
      </c>
      <c r="FW1028" s="61">
        <v>-0.8936584472223903</v>
      </c>
      <c r="FX1028" s="13">
        <f>BX1029</f>
        <v>0</v>
      </c>
      <c r="FY1028" s="17">
        <v>0</v>
      </c>
      <c r="FZ1028">
        <v>0</v>
      </c>
      <c r="GB1028" s="73">
        <f>(FD1027*FD1028)*(1-COS(RADIANS(EY1027-45)))+FD1029*(SIN(RADIANS(EY1027-45)))</f>
        <v>-0.92595137945761485</v>
      </c>
      <c r="GC1028" s="73">
        <f>(FD1028^2)*(1-COS(RADIANS(EY1027-45)))+(COS(RADIANS(EY1027-45)))</f>
        <v>-0.37764274503893253</v>
      </c>
      <c r="GD1028" s="73">
        <f>(FD1028*FD1029)*(1-COS(RADIANS(EY1027-45)))-FD1027*(SIN(RADIANS(EY1027-45)))</f>
        <v>0</v>
      </c>
      <c r="GE1028" s="10"/>
      <c r="GF1028">
        <v>-0.92595137945761485</v>
      </c>
      <c r="GG1028" s="1">
        <v>-0.8936584472223903</v>
      </c>
      <c r="GI1028">
        <f>FA1028+FW1028</f>
        <v>-1.2606914695657103</v>
      </c>
      <c r="GJ1028">
        <f>GI1028/(SQRT(GI1027^2+GI1028^2+GI1029^2))</f>
        <v>-0.89144348711394772</v>
      </c>
      <c r="GL1028">
        <f>CH1029+DC1028</f>
        <v>-3.3406255016565467E-2</v>
      </c>
      <c r="GM1028" t="e">
        <f>GL1028/(SQRT(GL1027^2+GL1028^2+GL1029^2))</f>
        <v>#VALUE!</v>
      </c>
      <c r="GO1028" s="27">
        <f>FA1029*FW1027-FA1027*FW1029</f>
        <v>0.25818857491685077</v>
      </c>
    </row>
    <row r="1029" spans="1:197" x14ac:dyDescent="0.2">
      <c r="A1029" s="3">
        <f>C1042+C1045</f>
        <v>-0.42419529135637912</v>
      </c>
      <c r="B1029" s="3">
        <f>C1040*C1044-C1041*C1043</f>
        <v>-1.4205812841198151E-2</v>
      </c>
      <c r="C1029" s="3">
        <f>A1027*B1028-A1028*B1027</f>
        <v>2.0800487493003211E-2</v>
      </c>
      <c r="D1029" t="s">
        <v>9</v>
      </c>
      <c r="E1029" s="5">
        <f t="shared" si="1549"/>
        <v>0.34942631596765805</v>
      </c>
      <c r="F1029" s="6">
        <f t="shared" si="1549"/>
        <v>-0.3450538979128393</v>
      </c>
      <c r="G1029" s="7">
        <f t="shared" ref="G1029:G1030" si="1552">Q1028</f>
        <v>-0.24813534182586178</v>
      </c>
      <c r="H1029" s="8">
        <f t="shared" ref="H1029:H1030" si="1553">AM1028</f>
        <v>-0.84884377181686888</v>
      </c>
      <c r="J1029" s="10"/>
      <c r="Q1029" s="61">
        <v>-0.3227288438619752</v>
      </c>
      <c r="S1029" s="17">
        <v>0</v>
      </c>
      <c r="T1029">
        <v>1</v>
      </c>
      <c r="V1029" s="73">
        <f>(T1027*T1029)*(1-COS(RADIANS(O1027+45)))-T1028*(SIN(RADIANS(O1027+45)))</f>
        <v>0</v>
      </c>
      <c r="W1029" s="73">
        <f>(T1028*T1029)*(1-COS(RADIANS(O1027+45)))+T1027*(SIN(RADIANS(O1027+45)))</f>
        <v>0</v>
      </c>
      <c r="X1029" s="73">
        <f>(T1029^2)*(1-COS(RADIANS(O1027+45)))+(COS(RADIANS(O1027+45)))</f>
        <v>1</v>
      </c>
      <c r="Y1029" s="10"/>
      <c r="Z1029">
        <v>0</v>
      </c>
      <c r="AA1029" s="23">
        <f>SIN(RADIANS('[1]Biaxial Input'!$F$21))*SIN(RADIANS(0))</f>
        <v>0</v>
      </c>
      <c r="AC1029" s="30">
        <f>(AA1027*AA1029)*(1-COS(RADIANS(N1027)))-AA1028*(SIN(RADIANS(N1027)))</f>
        <v>3.4878236872062755E-2</v>
      </c>
      <c r="AD1029" s="30">
        <f>(AA1028*AA1029)*(1-COS(RADIANS(N1027)))+AA1027*(SIN(RADIANS(N1027)))</f>
        <v>0.49878202512991204</v>
      </c>
      <c r="AE1029" s="30">
        <f>(AA1029^2)*(1-COS(RADIANS(N1027)))+(COS(RADIANS(N1027)))</f>
        <v>0.86602540378443871</v>
      </c>
      <c r="AG1029">
        <v>-0.3227288438619752</v>
      </c>
      <c r="AI1029" s="28">
        <f>(T1027*T1029)*(1-COS(RADIANS(M1027)))-T1028*(SIN(RADIANS(M1027)))</f>
        <v>0</v>
      </c>
      <c r="AJ1029" s="28">
        <f>(T1028*T1029)*(1-COS(RADIANS(M1027)))+T1027*(SIN(RADIANS(M1027)))</f>
        <v>0</v>
      </c>
      <c r="AK1029" s="28">
        <f>(T1029^2)*(1-COS(RADIANS(M1027)))+(COS(RADIANS(M1027)))</f>
        <v>1</v>
      </c>
      <c r="AM1029" s="61">
        <v>-0.38189801431732118</v>
      </c>
      <c r="AO1029" s="17">
        <v>0</v>
      </c>
      <c r="AP1029">
        <v>1</v>
      </c>
      <c r="AR1029" s="73">
        <f>(T1027*T1027)*(1-COS(RADIANS(O1027-45)))-T1027*(SIN(RADIANS(O1027-45)))</f>
        <v>0</v>
      </c>
      <c r="AS1029" s="73">
        <f>(T1028*T1029)*(1-COS(RADIANS(O1027-45)))+T1027*(SIN(RADIANS(O1027-45)))</f>
        <v>0</v>
      </c>
      <c r="AT1029" s="73">
        <f>(T1029^2)*(1-COS(RADIANS(O1027-45)))+(COS(RADIANS(O1027-45)))</f>
        <v>1</v>
      </c>
      <c r="AU1029" s="10"/>
      <c r="AV1029">
        <v>0</v>
      </c>
      <c r="AW1029" s="1">
        <v>-0.38189801431732118</v>
      </c>
      <c r="AX1029" s="10"/>
      <c r="AY1029" s="11">
        <f>(G978^2)*F978+G978*G979*F979+G978*G980*F980-((H978^2)*F978+H978*H979*F979+H978*H980*F980)</f>
        <v>-0.35774610225085524</v>
      </c>
      <c r="AZ1029" s="12">
        <f>G978*G979*F978+(G979^2)*F979+G979*G980*F980-(H978*H979*F978+(H979^2)*F979+H979*H980*F980)</f>
        <v>0.82759901296512262</v>
      </c>
      <c r="BA1029" s="12">
        <f>G978*G980*F978+G979*G980*F979+(G980^2)*F980-(H978*H980*F978+H979*H980*F979+(H980^2)*F980)</f>
        <v>-0.40069792077488098</v>
      </c>
      <c r="BB1029" s="12">
        <f>(G978^2)*E978+G978*G979*E979+G978*G980*E980-((H978^2)*E978+H978*H979*E979+H978*H980*E980)</f>
        <v>0.20952686785868363</v>
      </c>
      <c r="BC1029" s="12">
        <f>G978*G979*E978+(G979^2)*E979+G979*G980*E980-(H978*H979*E978+(H979^2)*E979+H979*H980*E980)</f>
        <v>-0.87312471212161102</v>
      </c>
      <c r="BD1029" s="24">
        <f>G978*G980*E978+G979*G980*E979+(G980^2)*E980-(H978*H980*E978+H979*H980*E979+(H980^2)*E980)</f>
        <v>0.37137561591686663</v>
      </c>
      <c r="BE1029" s="10">
        <f>J978</f>
        <v>-4.6232228771043715E-3</v>
      </c>
      <c r="BY1029" t="s">
        <v>9</v>
      </c>
      <c r="BZ1029" s="5">
        <f t="shared" si="1550"/>
        <v>0.3492962422733713</v>
      </c>
      <c r="CA1029" s="6">
        <f t="shared" si="1550"/>
        <v>-0.34518112468713447</v>
      </c>
      <c r="CB1029" s="7">
        <f>CY1028</f>
        <v>-0.38257361187329014</v>
      </c>
      <c r="CC1029" s="8">
        <f>DU1028</f>
        <v>-0.887116729230506</v>
      </c>
      <c r="CE1029" s="10"/>
      <c r="CH1029">
        <f>((SUMPRODUCT(CM1028:CM1030,CK1028:CK1030))*(SUMPRODUCT(CM1028:CM1030,CL1028:CL1030)))-((SUMPRODUCT(CN1028:CN1030,CK1028:CK1030))*(SUMPRODUCT(CN1028:CN1030,CL1028:CL1030)))</f>
        <v>-3.3406255016565467E-2</v>
      </c>
      <c r="CI1029" s="67"/>
      <c r="CJ1029" s="10" t="s">
        <v>9</v>
      </c>
      <c r="CK1029" s="5">
        <f t="shared" si="1551"/>
        <v>0.3492962422733713</v>
      </c>
      <c r="CL1029" s="6">
        <f t="shared" si="1551"/>
        <v>-0.34518112468713447</v>
      </c>
      <c r="CM1029" s="7">
        <f>FA1028</f>
        <v>-0.36703302234331997</v>
      </c>
      <c r="CN1029" s="8">
        <f>FW1028</f>
        <v>-0.8936584472223903</v>
      </c>
      <c r="CP1029">
        <f t="shared" si="1548"/>
        <v>-9.8670839279614439E-2</v>
      </c>
      <c r="CQ1029">
        <f t="shared" si="1548"/>
        <v>-0.32743703463395935</v>
      </c>
      <c r="CR1029">
        <f>CK1031</f>
        <v>0</v>
      </c>
      <c r="CS1029">
        <f>CN1031</f>
        <v>0</v>
      </c>
      <c r="CW1029" s="28"/>
      <c r="CY1029" s="61">
        <v>-8.506467032928379E-2</v>
      </c>
      <c r="DA1029" s="17">
        <v>0</v>
      </c>
      <c r="DB1029">
        <v>1</v>
      </c>
      <c r="DD1029" s="73">
        <f>(DB1027*DB1029)*(1-COS(RADIANS(CW1027+45)))-DB1028*(SIN(RADIANS(CW1027+45)))</f>
        <v>0</v>
      </c>
      <c r="DE1029" s="73">
        <f>(DB1028*DB1029)*(1-COS(RADIANS(CW1027+45)))+DB1027*(SIN(RADIANS(CW1027+45)))</f>
        <v>0</v>
      </c>
      <c r="DF1029" s="73">
        <f>(DB1029^2)*(1-COS(RADIANS(CW1027+45)))+(COS(RADIANS(CW1027+45)))</f>
        <v>1</v>
      </c>
      <c r="DG1029" s="10"/>
      <c r="DH1029">
        <v>0</v>
      </c>
      <c r="DI1029" s="23">
        <f>SIN(RADIANS('[1]Biaxial Input'!$F$21))*SIN(RADIANS(0))</f>
        <v>0</v>
      </c>
      <c r="DK1029" s="30">
        <f>(DI1027*DI1029)*(1-COS(RADIANS(CV1027)))-DI1028*(SIN(RADIANS(CV1027)))</f>
        <v>1.8054303924173627E-2</v>
      </c>
      <c r="DL1029" s="30">
        <f>(DI1028*DI1029)*(1-COS(RADIANS(CV1027)))+DI1027*(SIN(RADIANS(CV1027)))</f>
        <v>0.25818857491685071</v>
      </c>
      <c r="DM1029" s="30">
        <f>(DI1029^2)*(1-COS(RADIANS(CV1027)))+(COS(RADIANS(CV1027)))</f>
        <v>0.96592582628906831</v>
      </c>
      <c r="DO1029">
        <v>-8.506467032928379E-2</v>
      </c>
      <c r="DQ1029" s="28">
        <f>(DB1027*DB1029)*(1-COS(RADIANS(CU1027)))-DB1028*(SIN(RADIANS(CU1027)))</f>
        <v>0</v>
      </c>
      <c r="DR1029" s="28">
        <f>(DB1028*DB1029)*(1-COS(RADIANS(CU1027)))+DB1027*(SIN(RADIANS(CU1027)))</f>
        <v>0</v>
      </c>
      <c r="DS1029" s="28">
        <f>(DB1029^2)*(1-COS(RADIANS(CU1027)))+(COS(RADIANS(CU1027)))</f>
        <v>1</v>
      </c>
      <c r="DU1029" s="61">
        <v>-0.24444079031444593</v>
      </c>
      <c r="DW1029" s="17">
        <v>0</v>
      </c>
      <c r="DX1029">
        <v>1</v>
      </c>
      <c r="DZ1029" s="73">
        <f>(DB1027*DB1027)*(1-COS(RADIANS(CW1027-45)))-DB1027*(SIN(RADIANS(CW1027-45)))</f>
        <v>0</v>
      </c>
      <c r="EA1029" s="73">
        <f>(DB1028*DB1029)*(1-COS(RADIANS(CW1027-45)))+DB1027*(SIN(RADIANS(CW1027-45)))</f>
        <v>0</v>
      </c>
      <c r="EB1029" s="73">
        <f>(DB1029^2)*(1-COS(RADIANS(CW1027-45)))+(COS(RADIANS(CW1027-45)))</f>
        <v>1</v>
      </c>
      <c r="EC1029" s="10"/>
      <c r="ED1029">
        <v>0</v>
      </c>
      <c r="EE1029" s="1">
        <v>-0.24444079031444593</v>
      </c>
      <c r="EG1029">
        <f>CY1029+DU1029</f>
        <v>-0.32950546064372971</v>
      </c>
      <c r="EH1029">
        <f>EG1029/(SQRT(EG1027^2+EG1028^2+EG1029^2))</f>
        <v>-0.23299554565917835</v>
      </c>
      <c r="EJ1029">
        <f>Q1029+AM1029</f>
        <v>-0.70462685817929638</v>
      </c>
      <c r="EK1029">
        <f>EJ1029/(SQRT(EJ1027^2+EJ1028^2+EJ1029^2))</f>
        <v>-0.49824642962475207</v>
      </c>
      <c r="EM1029" s="23">
        <f>CY1027*DU1028-CY1028*DU1027</f>
        <v>-0.9659258262890682</v>
      </c>
      <c r="ER1029">
        <f t="shared" ref="ER1029:ES1031" si="1554">CK1028</f>
        <v>0.93180266183863136</v>
      </c>
      <c r="ES1029">
        <f t="shared" si="1554"/>
        <v>-0.87956522186239505</v>
      </c>
      <c r="ET1029" t="e">
        <f>#REF!</f>
        <v>#REF!</v>
      </c>
      <c r="EU1029" t="e">
        <f>#REF!</f>
        <v>#REF!</v>
      </c>
      <c r="EY1029" s="28"/>
      <c r="EZ1029" s="10"/>
      <c r="FA1029" s="61">
        <v>-8.0785634545554E-2</v>
      </c>
      <c r="FB1029" s="13">
        <f>BW1030</f>
        <v>0</v>
      </c>
      <c r="FC1029" s="17">
        <v>0</v>
      </c>
      <c r="FD1029">
        <v>1</v>
      </c>
      <c r="FF1029" s="73">
        <f>(FD1027*FD1029)*(1-COS(RADIANS(EY1027+45)))-FD1028*(SIN(RADIANS(EY1027+45)))</f>
        <v>0</v>
      </c>
      <c r="FG1029" s="73">
        <f>(FD1028*FD1029)*(1-COS(RADIANS(EY1027+45)))+FD1027*(SIN(RADIANS(EY1027+45)))</f>
        <v>0</v>
      </c>
      <c r="FH1029" s="73">
        <f>(FD1029^2)*(1-COS(RADIANS(EY1027+45)))+(COS(RADIANS(EY1027+45)))</f>
        <v>1</v>
      </c>
      <c r="FI1029" s="10"/>
      <c r="FJ1029">
        <v>0</v>
      </c>
      <c r="FK1029" s="23">
        <f>SIN(RADIANS(176))*SIN(RADIANS(0))</f>
        <v>0</v>
      </c>
      <c r="FM1029" s="30">
        <f>(FK1027*FK1029)*(1-COS(RADIANS(EX1027)))-FK1028*(SIN(RADIANS(EX1027)))</f>
        <v>1.8054303924173627E-2</v>
      </c>
      <c r="FN1029" s="30">
        <f>(FK1028*FK1029)*(1-COS(RADIANS(EX1027)))+FK1027*(SIN(RADIANS(EX1027)))</f>
        <v>0.25818857491685071</v>
      </c>
      <c r="FO1029" s="30">
        <f>(FK1029^2)*(1-COS(RADIANS(EX1027)))+(COS(RADIANS(EX1027)))</f>
        <v>0.96592582628906831</v>
      </c>
      <c r="FQ1029">
        <v>-8.0785634545554E-2</v>
      </c>
      <c r="FS1029" s="28">
        <f>(FD1027*FD1029)*(1-COS(RADIANS(EW1027)))-FD1028*(SIN(RADIANS(EW1027)))</f>
        <v>0</v>
      </c>
      <c r="FT1029" s="28">
        <f>(FD1028*FD1029)*(1-COS(RADIANS(EW1027)))+FD1027*(SIN(RADIANS(EW1027)))</f>
        <v>0</v>
      </c>
      <c r="FU1029" s="28">
        <f>(FD1029^2)*(1-COS(RADIANS(EW1027)))+(COS(RADIANS(EW1027)))</f>
        <v>1</v>
      </c>
      <c r="FW1029" s="61">
        <v>-0.24588814399814576</v>
      </c>
      <c r="FX1029" s="13">
        <f>BX1030</f>
        <v>0</v>
      </c>
      <c r="FY1029" s="17">
        <v>0</v>
      </c>
      <c r="FZ1029">
        <v>1</v>
      </c>
      <c r="GB1029" s="73">
        <f>(FD1027*FD1027)*(1-COS(RADIANS(EY1027-45)))-FD1027*(SIN(RADIANS(EY1027-45)))</f>
        <v>0</v>
      </c>
      <c r="GC1029" s="73">
        <f>(FD1028*FD1029)*(1-COS(RADIANS(EY1027-45)))+FD1027*(SIN(RADIANS(EY1027-45)))</f>
        <v>0</v>
      </c>
      <c r="GD1029" s="73">
        <f>(FD1029^2)*(1-COS(RADIANS(EY1027-45)))+(COS(RADIANS(EY1027-45)))</f>
        <v>1</v>
      </c>
      <c r="GE1029" s="10"/>
      <c r="GF1029">
        <v>0</v>
      </c>
      <c r="GG1029" s="1">
        <v>-0.24588814399814576</v>
      </c>
      <c r="GI1029">
        <f>FA1029+FW1029</f>
        <v>-0.32667377854369978</v>
      </c>
      <c r="GJ1029">
        <f>GI1029/(SQRT(GI1027^2+GI1028^2+GI1029^2))</f>
        <v>-0.23099324404408259</v>
      </c>
      <c r="GL1029" t="e">
        <f>#REF!+DC1029</f>
        <v>#REF!</v>
      </c>
      <c r="GM1029" t="e">
        <f>GL1029/(SQRT(GL1027^2+GL1028^2+GL1029^2))</f>
        <v>#REF!</v>
      </c>
      <c r="GO1029" s="27">
        <f>FA1027*FW1028-FA1028*FW1027</f>
        <v>-0.96592582628906831</v>
      </c>
    </row>
    <row r="1030" spans="1:197" x14ac:dyDescent="0.2">
      <c r="D1030" t="s">
        <v>10</v>
      </c>
      <c r="E1030" s="5">
        <f t="shared" si="1549"/>
        <v>-9.863897684293281E-2</v>
      </c>
      <c r="F1030" s="6">
        <f t="shared" si="1549"/>
        <v>-0.32741376254105431</v>
      </c>
      <c r="G1030" s="7">
        <f t="shared" si="1552"/>
        <v>-0.3227288438619752</v>
      </c>
      <c r="H1030" s="8">
        <f t="shared" si="1553"/>
        <v>-0.38189801431732118</v>
      </c>
      <c r="J1030" s="10"/>
      <c r="AW1030" s="1"/>
      <c r="AX1030" s="10"/>
      <c r="AY1030" s="11">
        <f>(G983^2)*F983+G983*G984*F984+G983*G985*F985-((H983^2)*F983+H983*H984*F984+H983*H985*F985)</f>
        <v>0.35344865653457991</v>
      </c>
      <c r="AZ1030" s="12">
        <f>G983*G984*F983+(G984^2)*F984+G984*G985*F985-(H983*H984*F983+(H984^2)*F984+H984*H985*F985)</f>
        <v>-0.74087686995432134</v>
      </c>
      <c r="BA1030" s="12">
        <f>G983*G985*F983+G984*G985*F984+(G985^2)*F985-(H983*H985*F983+H984*H985*F984+(H985^2)*F985)</f>
        <v>0.46742289894739797</v>
      </c>
      <c r="BB1030" s="12">
        <f>(G983^2)*E983+G983*G984*E984+G983*G985*E985-((H983^2)*E983+H983*H984*E984+H983*H985*E985)</f>
        <v>-0.17477399041473324</v>
      </c>
      <c r="BC1030" s="12">
        <f>G983*G984*E983+(G984^2)*E984+G984*G985*E985-(H983*H984*E983+(H984^2)*E984+H984*H985*E985)</f>
        <v>0.84791155589685752</v>
      </c>
      <c r="BD1030" s="24">
        <f>G983*G985*E983+G984*G985*E984+(G985^2)*E985-(H983*H985*E983+H984*H985*E984+(H985^2)*E985)</f>
        <v>-0.49839135032202941</v>
      </c>
      <c r="BE1030" s="10">
        <f>J983</f>
        <v>2.4340361975820179E-2</v>
      </c>
      <c r="BY1030" t="s">
        <v>10</v>
      </c>
      <c r="BZ1030" s="5">
        <f t="shared" si="1550"/>
        <v>-9.8670839279614439E-2</v>
      </c>
      <c r="CA1030" s="6">
        <f t="shared" si="1550"/>
        <v>-0.32743703463395935</v>
      </c>
      <c r="CB1030" s="7">
        <f>CY1029</f>
        <v>-8.506467032928379E-2</v>
      </c>
      <c r="CC1030" s="8">
        <f>DU1029</f>
        <v>-0.24444079031444593</v>
      </c>
      <c r="CE1030" s="10"/>
      <c r="CG1030" s="10" t="s">
        <v>160</v>
      </c>
      <c r="CH1030" s="10">
        <f>-CH1027*((EY1027-CW1027)/(CH1029-CE1028))</f>
        <v>291.81225491252428</v>
      </c>
      <c r="CI1030" s="67"/>
      <c r="CJ1030" s="10" t="s">
        <v>10</v>
      </c>
      <c r="CK1030" s="5">
        <f t="shared" si="1551"/>
        <v>-9.8670839279614439E-2</v>
      </c>
      <c r="CL1030" s="6">
        <f t="shared" si="1551"/>
        <v>-0.32743703463395935</v>
      </c>
      <c r="CM1030" s="7">
        <f>FA1029</f>
        <v>-8.0785634545554E-2</v>
      </c>
      <c r="CN1030" s="8">
        <f>FW1029</f>
        <v>-0.24588814399814576</v>
      </c>
      <c r="CW1030" s="28"/>
      <c r="DH1030" s="10"/>
      <c r="DI1030" s="10"/>
      <c r="DJ1030" s="10"/>
      <c r="DK1030" s="10"/>
      <c r="DL1030" s="10"/>
      <c r="DM1030" s="10"/>
      <c r="DN1030" s="10"/>
      <c r="DO1030" s="10"/>
      <c r="DP1030" s="10"/>
      <c r="EE1030" s="1"/>
      <c r="EI1030" s="64">
        <f>(DEGREES(ACOS((EH1027*EK1027+EH1028*EK1028+EH1029*EK1029)/((SQRT(EH1027^2+EH1028^2+EH1029^2))*(SQRT(EK1027^2+EK1028^2+EK1029^2))))))</f>
        <v>16.809788346840634</v>
      </c>
      <c r="ER1030">
        <f t="shared" si="1554"/>
        <v>0.3492962422733713</v>
      </c>
      <c r="ES1030">
        <f t="shared" si="1554"/>
        <v>-0.34518112468713447</v>
      </c>
      <c r="ET1030" t="e">
        <f>#REF!</f>
        <v>#REF!</v>
      </c>
      <c r="EU1030" t="e">
        <f>#REF!</f>
        <v>#REF!</v>
      </c>
      <c r="EY1030" s="28"/>
      <c r="EZ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GG1030" s="1"/>
      <c r="GK1030" s="64" t="e">
        <f>(DEGREES(ACOS((GJ1027*GM1027+GJ1028*GM1028+GJ1029*GM1029)/((SQRT(GJ1027^2+GJ1028^2+GJ1029^2))*(SQRT(GM1027^2+GM1028^2+GM1029^2))))))</f>
        <v>#VALUE!</v>
      </c>
    </row>
    <row r="1031" spans="1:197" x14ac:dyDescent="0.2">
      <c r="A1031" s="4"/>
      <c r="B1031" s="4" t="s">
        <v>2</v>
      </c>
      <c r="C1031" s="4" t="s">
        <v>21</v>
      </c>
      <c r="J1031" s="10"/>
      <c r="Q1031" s="82" t="s">
        <v>148</v>
      </c>
      <c r="R1031" s="13"/>
      <c r="T1031" s="10"/>
      <c r="U1031" s="10"/>
      <c r="V1031" s="10"/>
      <c r="W1031" s="10"/>
      <c r="X1031" s="10"/>
      <c r="Y1031" s="10"/>
      <c r="Z1031" s="80"/>
      <c r="AA1031" s="23" t="s">
        <v>149</v>
      </c>
      <c r="AE1031" s="1"/>
      <c r="AG1031" s="80"/>
      <c r="AK1031" s="13"/>
      <c r="AL1031" s="81"/>
      <c r="AM1031" s="82" t="s">
        <v>150</v>
      </c>
      <c r="AO1031" s="13"/>
      <c r="AP1031" s="13"/>
      <c r="AS1031" s="1"/>
      <c r="AW1031" s="1"/>
      <c r="AX1031" s="14" t="s">
        <v>11</v>
      </c>
      <c r="AY1031" s="11">
        <f>(G988^2)*F988+G988*G989*F989+G988*G990*F990-((H988^2)*F988+H988*H989*F989+H988*H990*F990)</f>
        <v>-0.35662513699379306</v>
      </c>
      <c r="AZ1031" s="12">
        <f>G988*G989*F988+(G989^2)*F989+G989*G990*F990-(H988*H989*F988+(H989^2)*F989+H989*H990*F990)</f>
        <v>0.73410114466931753</v>
      </c>
      <c r="BA1031" s="12">
        <f>G988*G990*F988+G989*G990*F989+(G990^2)*F990-(H988*H990*F988+H989*H990*F989+(H990^2)*F990)</f>
        <v>-0.56263026938104199</v>
      </c>
      <c r="BB1031" s="12">
        <f>(G988^2)*E988+G988*G989*E989+G988*G990*E990-((H988^2)*E988+H988*H989*E989+H988*H990*E990)</f>
        <v>0.14728683291507222</v>
      </c>
      <c r="BC1031" s="12">
        <f>G988*G989*E988+(G989^2)*E989+G989*G990*E990-(H988*H989*E988+(H989^2)*E989+H989*H990*E990)</f>
        <v>-0.80917094470910378</v>
      </c>
      <c r="BD1031" s="24">
        <f>G988*G990*E988+G989*G990*E989+(G990^2)*E990-(H988*H990*E988+H989*H990*E989+(H990^2)*E990)</f>
        <v>0.51899808028950556</v>
      </c>
      <c r="BE1031" s="10">
        <f>J988</f>
        <v>-2.0276529839524271E-2</v>
      </c>
      <c r="BV1031" s="2" t="s">
        <v>3</v>
      </c>
      <c r="CE1031" s="10"/>
      <c r="CS1031" s="15"/>
      <c r="CW1031" s="28"/>
      <c r="CY1031" s="82" t="s">
        <v>148</v>
      </c>
      <c r="CZ1031" s="13"/>
      <c r="DB1031" s="10"/>
      <c r="DC1031" s="10"/>
      <c r="DD1031" s="10"/>
      <c r="DE1031" s="10"/>
      <c r="DF1031" s="10"/>
      <c r="DG1031" s="10"/>
      <c r="DH1031" s="80"/>
      <c r="DI1031" s="23" t="s">
        <v>149</v>
      </c>
      <c r="DM1031" s="1"/>
      <c r="DO1031" s="80"/>
      <c r="DS1031" s="13"/>
      <c r="DT1031" s="81"/>
      <c r="DU1031" s="82" t="s">
        <v>150</v>
      </c>
      <c r="DW1031" s="13"/>
      <c r="DX1031" s="13"/>
      <c r="EA1031" s="1"/>
      <c r="EE1031" s="1"/>
      <c r="ER1031">
        <f t="shared" si="1554"/>
        <v>-9.8670839279614439E-2</v>
      </c>
      <c r="ES1031">
        <f t="shared" si="1554"/>
        <v>-0.32743703463395935</v>
      </c>
      <c r="ET1031" t="e">
        <f>#REF!</f>
        <v>#REF!</v>
      </c>
      <c r="EU1031" t="e">
        <f>#REF!</f>
        <v>#REF!</v>
      </c>
      <c r="EY1031" s="28"/>
      <c r="EZ1031" s="10"/>
      <c r="FA1031" s="82" t="s">
        <v>148</v>
      </c>
      <c r="FB1031" s="13"/>
      <c r="FD1031" s="10"/>
      <c r="FE1031" s="10"/>
      <c r="FF1031" s="10"/>
      <c r="FG1031" s="10"/>
      <c r="FH1031" s="10"/>
      <c r="FI1031" s="10"/>
      <c r="FJ1031" s="80"/>
      <c r="FK1031" s="23" t="s">
        <v>149</v>
      </c>
      <c r="FO1031" s="1"/>
      <c r="FQ1031" s="80"/>
      <c r="FU1031" s="13"/>
      <c r="FV1031" s="81"/>
      <c r="FW1031" s="82" t="s">
        <v>150</v>
      </c>
      <c r="FY1031" s="13"/>
      <c r="FZ1031" s="13"/>
      <c r="GC1031" s="1"/>
      <c r="GG1031" s="1"/>
      <c r="GK1031" s="13"/>
    </row>
    <row r="1032" spans="1:197" x14ac:dyDescent="0.2">
      <c r="A1032" s="4" t="s">
        <v>19</v>
      </c>
      <c r="B1032" s="4">
        <f>DEGREES(ACOS(A1029/(SQRT((A1027^2)+(A1028^2)+(A1029^2)))))</f>
        <v>172.99239250557426</v>
      </c>
      <c r="C1032" s="4">
        <f>DEGREES(ATAN(A1028/A1027))</f>
        <v>4.5890182670034854</v>
      </c>
      <c r="E1032" s="5" t="s">
        <v>4</v>
      </c>
      <c r="F1032" s="6" t="s">
        <v>5</v>
      </c>
      <c r="G1032" s="7" t="s">
        <v>6</v>
      </c>
      <c r="H1032" s="8" t="s">
        <v>1</v>
      </c>
      <c r="I1032">
        <v>17</v>
      </c>
      <c r="J1032" s="9" t="s">
        <v>7</v>
      </c>
      <c r="K1032">
        <v>17</v>
      </c>
      <c r="M1032" s="17">
        <f>A968</f>
        <v>40</v>
      </c>
      <c r="N1032" s="17">
        <f>B968</f>
        <v>-40</v>
      </c>
      <c r="O1032" s="17">
        <f>C968</f>
        <v>259.10000000000002</v>
      </c>
      <c r="Q1032" s="61">
        <f t="array" ref="Q1032:Q1034">MMULT(AI1032:AK1034,AG1032:AG1034)</f>
        <v>0.85352544736199099</v>
      </c>
      <c r="R1032" s="13"/>
      <c r="S1032" s="17">
        <v>1</v>
      </c>
      <c r="T1032">
        <v>0</v>
      </c>
      <c r="V1032" s="73">
        <f>(T1032^2)*(1-COS(RADIANS(O1032+45)))+(COS(RADIANS(O1032+45)))</f>
        <v>0.56063899456324184</v>
      </c>
      <c r="W1032" s="73">
        <f>(T1032*T1033)*(1-COS(RADIANS(O1032+45)))-T1034*(SIN(RADIANS(O1032+45)))</f>
        <v>0.8280603346224944</v>
      </c>
      <c r="X1032" s="73">
        <f>(T1032*T1034)*(1-COS(RADIANS(O1032+45)))+T1033*(SIN(RADIANS(O1032+45)))</f>
        <v>0</v>
      </c>
      <c r="Y1032" s="10"/>
      <c r="Z1032">
        <f t="array" ref="Z1032:Z1034">MMULT(V1032:X1034,S1032:S1034)</f>
        <v>0.56063899456324184</v>
      </c>
      <c r="AA1032" s="23">
        <f>COS(RADIANS('[1]Biaxial Input'!$F$21))</f>
        <v>-0.9975640502598242</v>
      </c>
      <c r="AC1032" s="30">
        <f>(AA1032^2)*(1-COS(RADIANS(N1032)))+(COS(RADIANS(N1032)))</f>
        <v>0.99886158030145311</v>
      </c>
      <c r="AD1032" s="30">
        <f>(AA1032*AA1033)*(1-COS(RADIANS(N1032)))-AA1034*(SIN(RADIANS(N1032)))</f>
        <v>-1.6280160168985456E-2</v>
      </c>
      <c r="AE1032" s="30">
        <f>(AA1032*AA1034)*(1-COS(RADIANS(N1032)))+AA1033*(SIN(RADIANS(N1032)))</f>
        <v>-4.4838597018148282E-2</v>
      </c>
      <c r="AG1032">
        <f t="array" ref="AG1032:AG1034">MMULT(AC1032:AE1034,Z1032:Z1034)</f>
        <v>0.57348170696529543</v>
      </c>
      <c r="AI1032" s="28">
        <f>(T1032^2)*(1-COS(RADIANS(M1032)))+(COS(RADIANS(M1032)))</f>
        <v>0.76604444311897801</v>
      </c>
      <c r="AJ1032" s="28">
        <f>(T1032*T1033)*(1-COS(RADIANS(M1032)))-T1034*(SIN(RADIANS(M1032)))</f>
        <v>-0.64278760968653925</v>
      </c>
      <c r="AK1032" s="28">
        <f>(T1032*T1034)*(1-COS(RADIANS(M1032)))+T1033*(SIN(RADIANS(M1032)))</f>
        <v>0</v>
      </c>
      <c r="AM1032" s="61">
        <f t="array" ref="AM1032:AM1034">MMULT(AI1032:AK1034,AW1032:AW1034)</f>
        <v>-0.3588112933432448</v>
      </c>
      <c r="AN1032" s="13"/>
      <c r="AO1032" s="17">
        <v>1</v>
      </c>
      <c r="AP1032">
        <v>0</v>
      </c>
      <c r="AR1032" s="73">
        <f>(T1032^2)*(1-COS(RADIANS(O1032-45)))+(COS(RADIANS(O1032-45)))</f>
        <v>-0.82806033462249429</v>
      </c>
      <c r="AS1032" s="73">
        <f>(T1032*T1033)*(1-COS(RADIANS(O1032-45)))-T1034*(SIN(RADIANS(O1032-45)))</f>
        <v>0.56063899456324184</v>
      </c>
      <c r="AT1032" s="73">
        <f>(T1032*T1034)*(1-COS(RADIANS(O1032-45)))+T1033*(SIN(RADIANS(O1032-45)))</f>
        <v>0</v>
      </c>
      <c r="AU1032" s="10"/>
      <c r="AV1032">
        <f t="array" ref="AV1032:AV1034">MMULT(AR1032:AT1034,S1032:S1034)</f>
        <v>-0.82806033462249429</v>
      </c>
      <c r="AW1032" s="1">
        <f t="array" ref="AW1032:AW1034">MMULT(AC1032:AE1034,AV1032:AV1034)</f>
        <v>-0.81799036179750617</v>
      </c>
      <c r="AX1032" s="10"/>
      <c r="AY1032" s="11">
        <f>(G993^2)*F993+G993*G994*F994+G993*G995*F995-((H993^2)*F993+H993*H994*F994+H993*H995*F995)</f>
        <v>-0.34401662469255501</v>
      </c>
      <c r="AZ1032" s="12">
        <f>G993*G994*F993+(G994^2)*F994+G994*G995*F995-(H993*H994*F993+(H994^2)*F994+H994*H995*F995)</f>
        <v>0.79223905796747363</v>
      </c>
      <c r="BA1032" s="12">
        <f>G993*G995*F993+G994*G995*F994+(G995^2)*F995-(H993*H995*F993+H994*H995*F994+(H995^2)*F995)</f>
        <v>-0.44091147586545054</v>
      </c>
      <c r="BB1032" s="12">
        <f>(G993^2)*E993+G993*G994*E994+G993*G995*E995-((H993^2)*E993+H993*H994*E994+H993*H995*E995)</f>
        <v>0.17583751373059933</v>
      </c>
      <c r="BC1032" s="12">
        <f>G993*G994*E993+(G994^2)*E994+G994*G995*E995-(H993*H994*E993+(H994^2)*E994+H994*H995*E995)</f>
        <v>-0.72265497509001109</v>
      </c>
      <c r="BD1032" s="24">
        <f>G993*G995*E993+G994*G995*E994+(G995^2)*E995-(H993*H995*E993+H994*H995*E994+(H995^2)*E995)</f>
        <v>0.28985895379442378</v>
      </c>
      <c r="BE1032" s="10">
        <f>J993</f>
        <v>-2.1975728783341086E-4</v>
      </c>
      <c r="BV1032" s="2" t="e">
        <f>DEGREES(ACOS(((CH964*CG966+#REF!*#REF!+#REF!*CG968)/(((SQRT((CH964^2)+(#REF!^2)+(#REF!^2)))*(SQRT((CG966^2)+(#REF!^2)+(CG968^2))))))))</f>
        <v>#REF!</v>
      </c>
      <c r="BZ1032" s="5" t="s">
        <v>4</v>
      </c>
      <c r="CA1032" s="6" t="s">
        <v>5</v>
      </c>
      <c r="CB1032" s="7" t="s">
        <v>6</v>
      </c>
      <c r="CC1032" s="8" t="s">
        <v>1</v>
      </c>
      <c r="CD1032">
        <v>15</v>
      </c>
      <c r="CE1032" s="9" t="s">
        <v>7</v>
      </c>
      <c r="CG1032" s="90" t="s">
        <v>157</v>
      </c>
      <c r="CH1032" s="61">
        <f>CE1033-((CH1034-CE1033)/(EY1032-CW1032))*CW1032</f>
        <v>9.4550586610986969</v>
      </c>
      <c r="CI1032" s="10"/>
      <c r="CK1032" s="5" t="s">
        <v>4</v>
      </c>
      <c r="CL1032" s="6" t="s">
        <v>5</v>
      </c>
      <c r="CM1032" s="7" t="s">
        <v>6</v>
      </c>
      <c r="CN1032" s="8" t="s">
        <v>1</v>
      </c>
      <c r="CO1032" s="10"/>
      <c r="CP1032">
        <f t="shared" ref="CP1032:CQ1034" si="1555">BZ1033</f>
        <v>0.93180266183863136</v>
      </c>
      <c r="CQ1032">
        <f t="shared" si="1555"/>
        <v>-0.87956522186239505</v>
      </c>
      <c r="CR1032">
        <f>CI1036</f>
        <v>0</v>
      </c>
      <c r="CS1032">
        <f>CL1036</f>
        <v>0</v>
      </c>
      <c r="CU1032" s="17">
        <f>CU936</f>
        <v>10</v>
      </c>
      <c r="CV1032" s="17">
        <f>CV936</f>
        <v>-20</v>
      </c>
      <c r="CW1032" s="31">
        <f>CH939</f>
        <v>282.35831847186967</v>
      </c>
      <c r="CY1032" s="61">
        <f t="array" ref="CY1032:CY1034">MMULT(DQ1032:DS1034,DO1032:DO1034)</f>
        <v>0.91990878439519741</v>
      </c>
      <c r="CZ1032" s="13"/>
      <c r="DA1032" s="17">
        <v>1</v>
      </c>
      <c r="DB1032">
        <v>0</v>
      </c>
      <c r="DD1032" s="73">
        <f>(DB1032^2)*(1-COS(RADIANS(CW1032+45)))+(COS(RADIANS(CW1032+45)))</f>
        <v>0.84206022919895773</v>
      </c>
      <c r="DE1032" s="73">
        <f>(DB1032*DB1033)*(1-COS(RADIANS(CW1032+45)))-DB1034*(SIN(RADIANS(CW1032+45)))</f>
        <v>0.53938350957495795</v>
      </c>
      <c r="DF1032" s="73">
        <f>(DB1032*DB1034)*(1-COS(RADIANS(CW1032+45)))+DB1033*(SIN(RADIANS(CW1032+45)))</f>
        <v>0</v>
      </c>
      <c r="DG1032" s="10"/>
      <c r="DH1032">
        <f t="array" ref="DH1032:DH1034">MMULT(DD1032:DF1034,DA1032:DA1034)</f>
        <v>0.84206022919895773</v>
      </c>
      <c r="DI1032" s="23">
        <f>COS(RADIANS('[1]Biaxial Input'!$F$21))</f>
        <v>-0.9975640502598242</v>
      </c>
      <c r="DK1032" s="30">
        <f>(DI1032^2)*(1-COS(RADIANS(CV1032)))+(COS(RADIANS(CV1032)))</f>
        <v>0.99970654636555623</v>
      </c>
      <c r="DL1032" s="30">
        <f>(DI1032*DI1033)*(1-COS(RADIANS(CV1032)))-DI1034*(SIN(RADIANS(CV1032)))</f>
        <v>-4.1965824879998722E-3</v>
      </c>
      <c r="DM1032" s="30">
        <f>(DI1032*DI1034)*(1-COS(RADIANS(CV1032)))+DI1033*(SIN(RADIANS(CV1032)))</f>
        <v>-2.3858119147859059E-2</v>
      </c>
      <c r="DO1032">
        <f t="array" ref="DO1032:DO1034">MMULT(DK1032:DM1034,DH1032:DH1034)</f>
        <v>0.84407669095487692</v>
      </c>
      <c r="DQ1032" s="28">
        <f>(DB1032^2)*(1-COS(RADIANS(CU1032)))+(COS(RADIANS(CU1032)))</f>
        <v>0.98480775301220802</v>
      </c>
      <c r="DR1032" s="28">
        <f>(DB1032*DB1033)*(1-COS(RADIANS(CU1032)))-DB1034*(SIN(RADIANS(CU1032)))</f>
        <v>-0.17364817766693033</v>
      </c>
      <c r="DS1032" s="28">
        <f>(DB1032*DB1034)*(1-COS(RADIANS(CU1032)))+DB1033*(SIN(RADIANS(CU1032)))</f>
        <v>0</v>
      </c>
      <c r="DU1032" s="61">
        <f t="array" ref="DU1032:DU1034">MMULT(DQ1032:DS1034,EE1032:EE1034)</f>
        <v>-0.39049930324223814</v>
      </c>
      <c r="DV1032" s="13"/>
      <c r="DW1032" s="17">
        <v>1</v>
      </c>
      <c r="DX1032">
        <v>0</v>
      </c>
      <c r="DZ1032" s="73">
        <f>(DB1032^2)*(1-COS(RADIANS(CW1032-45)))+(COS(RADIANS(CW1032-45)))</f>
        <v>-0.53938350957495873</v>
      </c>
      <c r="EA1032" s="73">
        <f>(DB1032*DB1033)*(1-COS(RADIANS(CW1032-45)))-DB1034*(SIN(RADIANS(CW1032-45)))</f>
        <v>0.84206022919895729</v>
      </c>
      <c r="EB1032" s="73">
        <f>(DB1032*DB1034)*(1-COS(RADIANS(CW1032-45)))+DB1033*(SIN(RADIANS(CW1032-45)))</f>
        <v>0</v>
      </c>
      <c r="EC1032" s="10"/>
      <c r="ED1032">
        <f t="array" ref="ED1032:ED1034">MMULT(DZ1032:EB1034,DA1032:DA1034)</f>
        <v>-0.53938350957495873</v>
      </c>
      <c r="EE1032" s="1">
        <f t="array" ref="EE1032:EE1034">MMULT(DK1032:DM1034,ED1032:ED1034)</f>
        <v>-0.53569145031201737</v>
      </c>
      <c r="EG1032">
        <f>CY1032+DU1032</f>
        <v>0.52940948115295927</v>
      </c>
      <c r="EH1032">
        <f>EG1032/(SQRT(EG1032^2+EG1033^2+EG1034^2))</f>
        <v>0.37434903414770937</v>
      </c>
      <c r="EJ1032">
        <f>Q1032+AM1032</f>
        <v>0.49471415401874619</v>
      </c>
      <c r="EK1032">
        <f>EJ1032/(SQRT(EJ1032^2+EJ1033^2+EJ1034^2))</f>
        <v>0.34981573305562152</v>
      </c>
      <c r="EM1032" s="23">
        <f>CY1033*DU1034-CY1034*DU1033</f>
        <v>-3.5750839988414621E-2</v>
      </c>
      <c r="EO1032" s="15">
        <v>15</v>
      </c>
      <c r="EP1032" s="9" t="s">
        <v>7</v>
      </c>
      <c r="EW1032" s="17">
        <f>CU1032</f>
        <v>10</v>
      </c>
      <c r="EX1032" s="17">
        <f>CV1032</f>
        <v>-20</v>
      </c>
      <c r="EY1032" s="31">
        <f>1+CW1032</f>
        <v>283.35831847186967</v>
      </c>
      <c r="EZ1032" s="10"/>
      <c r="FA1032" s="61">
        <f t="array" ref="FA1032:FA1034">MMULT(FS1032:FU1034,FQ1032:FQ1034)</f>
        <v>0.92658383038531533</v>
      </c>
      <c r="FB1032" s="13">
        <f>BW1033</f>
        <v>0</v>
      </c>
      <c r="FC1032" s="17">
        <v>1</v>
      </c>
      <c r="FD1032">
        <v>0</v>
      </c>
      <c r="FF1032" s="73">
        <f>(FD1032^2)*(1-COS(RADIANS(EY1032+45)))+(COS(RADIANS(EY1032+45)))</f>
        <v>0.85134551958211091</v>
      </c>
      <c r="FG1032" s="73">
        <f>(FD1032*FD1033)*(1-COS(RADIANS(EY1032+45)))-FD1034*(SIN(RADIANS(EY1032+45)))</f>
        <v>0.52460538148923486</v>
      </c>
      <c r="FH1032" s="73">
        <f>(FD1032*FD1034)*(1-COS(RADIANS(EY1032+45)))+FD1033*(SIN(RADIANS(EY1032+45)))</f>
        <v>0</v>
      </c>
      <c r="FI1032" s="10"/>
      <c r="FJ1032">
        <f t="array" ref="FJ1032:FJ1034">MMULT(FF1032:FH1034,FC1032:FC1034)</f>
        <v>0.85134551958211091</v>
      </c>
      <c r="FK1032" s="23">
        <f>COS(RADIANS(176))</f>
        <v>-0.9975640502598242</v>
      </c>
      <c r="FM1032" s="30">
        <f>(FK1032^2)*(1-COS(RADIANS(EX1032)))+(COS(RADIANS(EX1032)))</f>
        <v>0.99970654636555623</v>
      </c>
      <c r="FN1032" s="30">
        <f>(FK1032*FK1033)*(1-COS(RADIANS(EX1032)))-FK1034*(SIN(RADIANS(EX1032)))</f>
        <v>-4.1965824879998722E-3</v>
      </c>
      <c r="FO1032" s="30">
        <f>(FK1032*FK1034)*(1-COS(RADIANS(EX1032)))+FK1033*(SIN(RADIANS(EX1032)))</f>
        <v>-2.3858119147859059E-2</v>
      </c>
      <c r="FQ1032">
        <f t="array" ref="FQ1032:FQ1034">MMULT(FM1032:FO1034,FJ1032:FJ1034)</f>
        <v>0.85329723890229037</v>
      </c>
      <c r="FS1032" s="28">
        <f>(FD1032^2)*(1-COS(RADIANS(EW1032)))+(COS(RADIANS(EW1032)))</f>
        <v>0.98480775301220802</v>
      </c>
      <c r="FT1032" s="28">
        <f>(FD1032*FD1033)*(1-COS(RADIANS(EW1032)))-FD1034*(SIN(RADIANS(EW1032)))</f>
        <v>-0.17364817766693033</v>
      </c>
      <c r="FU1032" s="28">
        <f>(FD1032*FD1034)*(1-COS(RADIANS(EW1032)))+FD1033*(SIN(RADIANS(EW1032)))</f>
        <v>0</v>
      </c>
      <c r="FW1032" s="61">
        <f t="array" ref="FW1032:FW1034">MMULT(FS1032:FU1034,GG1032:GG1034)</f>
        <v>-0.37438520631643551</v>
      </c>
      <c r="FX1032" s="13">
        <f>BX1033</f>
        <v>0</v>
      </c>
      <c r="FY1032" s="17">
        <v>1</v>
      </c>
      <c r="FZ1032">
        <v>0</v>
      </c>
      <c r="GB1032" s="73">
        <f>(FD1032^2)*(1-COS(RADIANS(EY1032-45)))+(COS(RADIANS(EY1032-45)))</f>
        <v>-0.52460538148923486</v>
      </c>
      <c r="GC1032" s="73">
        <f>(FD1032*FD1033)*(1-COS(RADIANS(EY1032-45)))-FD1034*(SIN(RADIANS(EY1032-45)))</f>
        <v>0.85134551958211091</v>
      </c>
      <c r="GD1032" s="73">
        <f>(FD1032*FD1034)*(1-COS(RADIANS(EY1032-45)))+FD1033*(SIN(RADIANS(EY1032-45)))</f>
        <v>0</v>
      </c>
      <c r="GE1032" s="10"/>
      <c r="GF1032">
        <f t="array" ref="GF1032:GF1034">MMULT(GB1032:GD1034,FC1032:FC1034)</f>
        <v>-0.52460538148923486</v>
      </c>
      <c r="GG1032" s="1">
        <f t="array" ref="GG1032:GG1034">MMULT(FM1032:FO1034,GF1032:GF1034)</f>
        <v>-0.52087869243467266</v>
      </c>
      <c r="GI1032">
        <f>FA1032+FW1032</f>
        <v>0.55219862406887987</v>
      </c>
      <c r="GJ1032">
        <f>GI1032/(SQRT(GI1032^2+GI1033^2+GI1034^2))</f>
        <v>0.39046339164098604</v>
      </c>
      <c r="GL1032" t="e">
        <f>CH1033+DC1032</f>
        <v>#VALUE!</v>
      </c>
      <c r="GM1032" t="e">
        <f>GL1032/(SQRT(GL1032^2+GL1033^2+GL1034^2))</f>
        <v>#VALUE!</v>
      </c>
      <c r="GO1032" s="27">
        <f>FA1033*FW1034-FA1034*FW1033</f>
        <v>-3.575083998841469E-2</v>
      </c>
    </row>
    <row r="1033" spans="1:197" x14ac:dyDescent="0.2">
      <c r="A1033" s="4" t="s">
        <v>18</v>
      </c>
      <c r="B1033" s="4">
        <f>DEGREES(ACOS(B1029/(SQRT((B1027^2)+(B1028^2)+(B1029^2)))))</f>
        <v>91.958986270861416</v>
      </c>
      <c r="C1033" s="4">
        <f>DEGREES(ATAN(B1028/B1027))</f>
        <v>-69.254329385419425</v>
      </c>
      <c r="D1033" t="s">
        <v>8</v>
      </c>
      <c r="E1033" s="5">
        <f t="shared" ref="E1033:F1035" si="1556">E1028</f>
        <v>0.93175726557760197</v>
      </c>
      <c r="F1033" s="6">
        <f t="shared" si="1556"/>
        <v>-0.87962380347161251</v>
      </c>
      <c r="G1033" s="7">
        <f>Q1032</f>
        <v>0.85352544736199099</v>
      </c>
      <c r="H1033" s="8">
        <f>AM1032</f>
        <v>-0.3588112933432448</v>
      </c>
      <c r="J1033" s="9">
        <f>((SUMPRODUCT(G1033:G1035,E1033:E1035))*(SUMPRODUCT(G1033:(G1035),F1033:F1035)))-((SUMPRODUCT(H1033:H1035,E1033:E1035))*(SUMPRODUCT(H1033:H1035,F1033:F1035)))</f>
        <v>7.5105448131379537E-4</v>
      </c>
      <c r="Q1033" s="61">
        <v>-0.12501286246974219</v>
      </c>
      <c r="S1033" s="17">
        <v>0</v>
      </c>
      <c r="T1033">
        <v>0</v>
      </c>
      <c r="V1033" s="73">
        <f>(T1032*T1033)*(1-COS(RADIANS(O1032+45)))+T1034*(SIN(RADIANS(O1032+45)))</f>
        <v>-0.8280603346224944</v>
      </c>
      <c r="W1033" s="73">
        <f>(T1033^2)*(1-COS(RADIANS(O1032+45)))+(COS(RADIANS(O1032+45)))</f>
        <v>0.56063899456324184</v>
      </c>
      <c r="X1033" s="73">
        <f>(T1033*T1034)*(1-COS(RADIANS(O1032+45)))-T1032*(SIN(RADIANS(O1032+45)))</f>
        <v>0</v>
      </c>
      <c r="Y1033" s="10"/>
      <c r="Z1033">
        <v>-0.8280603346224944</v>
      </c>
      <c r="AA1033" s="23">
        <f>SIN(RADIANS('[1]Biaxial Input'!$F$21))*(COS(RADIANS(0)))</f>
        <v>6.9756473744125524E-2</v>
      </c>
      <c r="AC1033" s="30">
        <f>(AA1032*AA1033)*(1-COS(RADIANS(N1032)))+AA1034*(SIN(RADIANS(N1032)))</f>
        <v>-1.6280160168985456E-2</v>
      </c>
      <c r="AD1033" s="30">
        <f>(AA1033^2)*(1-COS(RADIANS(N1032)))+(COS(RADIANS(N1032)))</f>
        <v>0.7671828628175249</v>
      </c>
      <c r="AE1033" s="30">
        <f>(AA1033*AA1034)*(1-COS(RADIANS(N1032)))-AA1032*(SIN(RADIANS(N1032)))</f>
        <v>-0.64122181137573508</v>
      </c>
      <c r="AG1033">
        <v>-0.6444009907297914</v>
      </c>
      <c r="AI1033" s="28">
        <f>(T1032*T1033)*(1-COS(RADIANS(M1032)))+T1034*(SIN(RADIANS(M1032)))</f>
        <v>0.64278760968653925</v>
      </c>
      <c r="AJ1033" s="28">
        <f>(T1033^2)*(1-COS(RADIANS(M1032)))+(COS(RADIANS(M1032)))</f>
        <v>0.76604444311897801</v>
      </c>
      <c r="AK1033" s="28">
        <f>(T1033*T1034)*(1-COS(RADIANS(M1032)))-T1032*(SIN(RADIANS(M1032)))</f>
        <v>0</v>
      </c>
      <c r="AM1033" s="61">
        <v>-0.84495244808536252</v>
      </c>
      <c r="AO1033" s="17">
        <v>0</v>
      </c>
      <c r="AP1033">
        <v>0</v>
      </c>
      <c r="AR1033" s="73">
        <f>(T1032*T1033)*(1-COS(RADIANS(O1032-45)))+T1034*(SIN(RADIANS(O1032-45)))</f>
        <v>-0.56063899456324184</v>
      </c>
      <c r="AS1033" s="73">
        <f>(T1033^2)*(1-COS(RADIANS(O1032-45)))+(COS(RADIANS(O1032-45)))</f>
        <v>-0.82806033462249429</v>
      </c>
      <c r="AT1033" s="73">
        <f>(T1033*T1034)*(1-COS(RADIANS(O1032-45)))-T1032*(SIN(RADIANS(O1032-45)))</f>
        <v>0</v>
      </c>
      <c r="AU1033" s="10"/>
      <c r="AV1033">
        <v>-0.56063899456324184</v>
      </c>
      <c r="AW1033" s="1">
        <v>-0.41663167397892875</v>
      </c>
      <c r="AX1033" s="10"/>
      <c r="AY1033" s="11">
        <f>(G998^2)*F998+G998*G999*F999+G998*G1000*F1000-((H998^2)*F998+H998*H999*F999+H998*H1000*F1000)</f>
        <v>-0.27173977799846194</v>
      </c>
      <c r="AZ1033" s="12">
        <f>G998*G999*F998+(G999^2)*F999+G999*G1000*F1000-(H998*H999*F998+(H999^2)*F999+H999*H1000*F1000)</f>
        <v>0.84911853986005204</v>
      </c>
      <c r="BA1033" s="12">
        <f>G998*G1000*F998+G999*G1000*F999+(G1000^2)*F1000-(H998*H1000*F998+H999*H1000*F999+(H1000^2)*F1000)</f>
        <v>0.1279909734706427</v>
      </c>
      <c r="BB1033" s="12">
        <f>(G998^2)*E998+G998*G999*E999+G998*G1000*E1000-((H998^2)*E998+H998*H999*E999+H998*H1000*E1000)</f>
        <v>0.22130109239269502</v>
      </c>
      <c r="BC1033" s="12">
        <f>G998*G999*E998+(G999^2)*E999+G999*G1000*E1000-(H998*H999*E998+(H999^2)*E999+H999*H1000*E1000)</f>
        <v>-0.59492412409145135</v>
      </c>
      <c r="BD1033" s="24">
        <f>G998*G1000*E998+G999*G1000*E999+(G1000^2)*E1000-(H998*H1000*E998+H999*H1000*E999+(H1000^2)*E1000)</f>
        <v>-6.189346624840053E-2</v>
      </c>
      <c r="BE1033" s="10">
        <f>J998</f>
        <v>3.0883952038348483E-2</v>
      </c>
      <c r="BY1033" t="s">
        <v>8</v>
      </c>
      <c r="BZ1033" s="5">
        <f t="shared" ref="BZ1033:CA1035" si="1557">BZ1028</f>
        <v>0.93180266183863136</v>
      </c>
      <c r="CA1033" s="6">
        <f t="shared" si="1557"/>
        <v>-0.87956522186239505</v>
      </c>
      <c r="CB1033" s="7">
        <f>CY1032</f>
        <v>0.91990878439519741</v>
      </c>
      <c r="CC1033" s="8">
        <f>DU1032</f>
        <v>-0.39049930324223814</v>
      </c>
      <c r="CE1033" s="9">
        <f>((SUMPRODUCT(CB1033:CB1035,BZ1033:BZ1035))*(SUMPRODUCT(CB1033:(CB1035),CA1033:CA1035)))-((SUMPRODUCT(CC1033:CC1035,BZ1033:BZ1035))*(SUMPRODUCT(CC1033:CC1035,CA1033:CA1035)))</f>
        <v>1.2212453270876722E-15</v>
      </c>
      <c r="CG1033">
        <v>1</v>
      </c>
      <c r="CH1033" t="s">
        <v>161</v>
      </c>
      <c r="CI1033" s="67"/>
      <c r="CJ1033" s="1" t="s">
        <v>8</v>
      </c>
      <c r="CK1033" s="5">
        <f t="shared" ref="CK1033:CL1035" si="1558">BZ1033</f>
        <v>0.93180266183863136</v>
      </c>
      <c r="CL1033" s="6">
        <f t="shared" si="1558"/>
        <v>-0.87956522186239505</v>
      </c>
      <c r="CM1033" s="7">
        <f>FA1032</f>
        <v>0.92658383038531533</v>
      </c>
      <c r="CN1033" s="8">
        <f>FW1032</f>
        <v>-0.37438520631643551</v>
      </c>
      <c r="CO1033" s="10"/>
      <c r="CP1033">
        <f t="shared" si="1555"/>
        <v>0.3492962422733713</v>
      </c>
      <c r="CQ1033">
        <f t="shared" si="1555"/>
        <v>-0.34518112468713447</v>
      </c>
      <c r="CR1033">
        <f>CJ1036</f>
        <v>0</v>
      </c>
      <c r="CS1033">
        <f>CM1036</f>
        <v>0</v>
      </c>
      <c r="CW1033" s="28"/>
      <c r="CY1033" s="61">
        <v>-0.356218031266615</v>
      </c>
      <c r="DA1033" s="17">
        <v>0</v>
      </c>
      <c r="DB1033">
        <v>0</v>
      </c>
      <c r="DD1033" s="73">
        <f>(DB1032*DB1033)*(1-COS(RADIANS(CW1032+45)))+DB1034*(SIN(RADIANS(CW1032+45)))</f>
        <v>-0.53938350957495795</v>
      </c>
      <c r="DE1033" s="73">
        <f>(DB1033^2)*(1-COS(RADIANS(CW1032+45)))+(COS(RADIANS(CW1032+45)))</f>
        <v>0.84206022919895773</v>
      </c>
      <c r="DF1033" s="73">
        <f>(DB1033*DB1034)*(1-COS(RADIANS(CW1032+45)))-DB1032*(SIN(RADIANS(CW1032+45)))</f>
        <v>0</v>
      </c>
      <c r="DG1033" s="10"/>
      <c r="DH1033">
        <v>-0.53938350957495795</v>
      </c>
      <c r="DI1033" s="23">
        <f>SIN(RADIANS('[1]Biaxial Input'!$F$21))*(COS(RADIANS(0)))</f>
        <v>6.9756473744125524E-2</v>
      </c>
      <c r="DK1033" s="30">
        <f>(DI1032*DI1033)*(1-COS(RADIANS(CV1032)))+DI1034*(SIN(RADIANS(CV1032)))</f>
        <v>-4.1965824879998722E-3</v>
      </c>
      <c r="DL1033" s="30">
        <f>(DI1033^2)*(1-COS(RADIANS(CV1032)))+(COS(RADIANS(CV1032)))</f>
        <v>0.9399860744203522</v>
      </c>
      <c r="DM1033" s="30">
        <f>(DI1033*DI1034)*(1-COS(RADIANS(CV1032)))-DI1032*(SIN(RADIANS(CV1032)))</f>
        <v>-0.34118699944639969</v>
      </c>
      <c r="DO1033">
        <v>-0.51054676298413471</v>
      </c>
      <c r="DQ1033" s="28">
        <f>(DB1032*DB1033)*(1-COS(RADIANS(CU1032)))+DB1034*(SIN(RADIANS(CU1032)))</f>
        <v>0.17364817766693033</v>
      </c>
      <c r="DR1033" s="28">
        <f>(DB1033^2)*(1-COS(RADIANS(CU1032)))+(COS(RADIANS(CU1032)))</f>
        <v>0.98480775301220802</v>
      </c>
      <c r="DS1033" s="28">
        <f>(DB1033*DB1034)*(1-COS(RADIANS(CU1032)))-DB1032*(SIN(RADIANS(CU1032)))</f>
        <v>0</v>
      </c>
      <c r="DU1033" s="61">
        <v>-0.87029251307816191</v>
      </c>
      <c r="DW1033" s="17">
        <v>0</v>
      </c>
      <c r="DX1033">
        <v>0</v>
      </c>
      <c r="DZ1033" s="73">
        <f>(DB1032*DB1033)*(1-COS(RADIANS(CW1032-45)))+DB1034*(SIN(RADIANS(CW1032-45)))</f>
        <v>-0.84206022919895729</v>
      </c>
      <c r="EA1033" s="73">
        <f>(DB1033^2)*(1-COS(RADIANS(CW1032-45)))+(COS(RADIANS(CW1032-45)))</f>
        <v>-0.53938350957495873</v>
      </c>
      <c r="EB1033" s="73">
        <f>(DB1033*DB1034)*(1-COS(RADIANS(CW1032-45)))-DB1032*(SIN(RADIANS(CW1032-45)))</f>
        <v>0</v>
      </c>
      <c r="EC1033" s="10"/>
      <c r="ED1033">
        <v>-0.84206022919895729</v>
      </c>
      <c r="EE1033" s="1">
        <v>-0.78926132187963172</v>
      </c>
      <c r="EG1033">
        <f>CY1033+DU1033</f>
        <v>-1.226510544344777</v>
      </c>
      <c r="EH1033">
        <f>EG1033/(SQRT(EG1032^2+EG1033^2+EG1034^2))</f>
        <v>-0.86727392310299589</v>
      </c>
      <c r="EJ1033">
        <f>Q1033+AM1033</f>
        <v>-0.96996531055510471</v>
      </c>
      <c r="EK1033">
        <f>EJ1033/(SQRT(EJ1032^2+EJ1033^2+EJ1034^2))</f>
        <v>-0.68586904860923004</v>
      </c>
      <c r="EM1033" s="23">
        <f>CY1034*DU1032-CY1032*DU1034</f>
        <v>0.34014652119437261</v>
      </c>
      <c r="EP1033" s="9">
        <f>((SUMPRODUCT(CM1033:CM1035,BZ1033:BZ1035))*(SUMPRODUCT(CM1033:CM1035,CA1033:CA1035)))-((SUMPRODUCT(CN1033:CN1035,BZ1033:BZ1035))*(SUMPRODUCT(CN1033:CN1035,CA1033:CA1035)))</f>
        <v>-3.348602836378034E-2</v>
      </c>
      <c r="EY1033" s="28"/>
      <c r="EZ1033" s="10"/>
      <c r="FA1033" s="61">
        <v>-0.34097507887750744</v>
      </c>
      <c r="FB1033" s="13">
        <f>BW1034</f>
        <v>0</v>
      </c>
      <c r="FC1033" s="17">
        <v>0</v>
      </c>
      <c r="FD1033">
        <v>0</v>
      </c>
      <c r="FF1033" s="73">
        <f>(FD1032*FD1033)*(1-COS(RADIANS(EY1032+45)))+FD1034*(SIN(RADIANS(EY1032+45)))</f>
        <v>-0.52460538148923486</v>
      </c>
      <c r="FG1033" s="73">
        <f>(FD1033^2)*(1-COS(RADIANS(EY1032+45)))+(COS(RADIANS(EY1032+45)))</f>
        <v>0.85134551958211091</v>
      </c>
      <c r="FH1033" s="73">
        <f>(FD1033*FD1034)*(1-COS(RADIANS(EY1032+45)))-FD1032*(SIN(RADIANS(EY1032+45)))</f>
        <v>0</v>
      </c>
      <c r="FI1033" s="10"/>
      <c r="FJ1033">
        <v>-0.52460538148923486</v>
      </c>
      <c r="FK1033" s="23">
        <f>SIN(RADIANS(176))*(COS(RADIANS(0)))</f>
        <v>6.9756473744125524E-2</v>
      </c>
      <c r="FM1033" s="30">
        <f>(FK1032*FK1033)*(1-COS(RADIANS(EX1032)))+FK1034*(SIN(RADIANS(EX1032)))</f>
        <v>-4.1965824879998722E-3</v>
      </c>
      <c r="FN1033" s="30">
        <f>(FK1033^2)*(1-COS(RADIANS(EX1032)))+(COS(RADIANS(EX1032)))</f>
        <v>0.9399860744203522</v>
      </c>
      <c r="FO1033" s="30">
        <f>(FK1033*FK1034)*(1-COS(RADIANS(EX1032)))-FK1032*(SIN(RADIANS(EX1032)))</f>
        <v>-0.34118699944639969</v>
      </c>
      <c r="FQ1033">
        <v>-0.49669449486457262</v>
      </c>
      <c r="FS1033" s="28">
        <f>(FD1032*FD1033)*(1-COS(RADIANS(EW1032)))+FD1034*(SIN(RADIANS(EW1032)))</f>
        <v>0.17364817766693033</v>
      </c>
      <c r="FT1033" s="28">
        <f>(FD1033^2)*(1-COS(RADIANS(EW1032)))+(COS(RADIANS(EW1032)))</f>
        <v>0.98480775301220802</v>
      </c>
      <c r="FU1033" s="28">
        <f>(FD1033*FD1034)*(1-COS(RADIANS(EW1032)))-FD1032*(SIN(RADIANS(EW1032)))</f>
        <v>0</v>
      </c>
      <c r="FW1033" s="61">
        <v>-0.87637682517501792</v>
      </c>
      <c r="FX1033" s="13">
        <f>BX1034</f>
        <v>0</v>
      </c>
      <c r="FY1033" s="17">
        <v>0</v>
      </c>
      <c r="FZ1033">
        <v>0</v>
      </c>
      <c r="GB1033" s="73">
        <f>(FD1032*FD1033)*(1-COS(RADIANS(EY1032-45)))+FD1034*(SIN(RADIANS(EY1032-45)))</f>
        <v>-0.85134551958211091</v>
      </c>
      <c r="GC1033" s="73">
        <f>(FD1033^2)*(1-COS(RADIANS(EY1032-45)))+(COS(RADIANS(EY1032-45)))</f>
        <v>-0.52460538148923486</v>
      </c>
      <c r="GD1033" s="73">
        <f>(FD1033*FD1034)*(1-COS(RADIANS(EY1032-45)))-FD1032*(SIN(RADIANS(EY1032-45)))</f>
        <v>0</v>
      </c>
      <c r="GE1033" s="10"/>
      <c r="GF1033">
        <v>-0.85134551958211091</v>
      </c>
      <c r="GG1033" s="1">
        <v>-0.79805138317027535</v>
      </c>
      <c r="GI1033">
        <f>FA1033+FW1033</f>
        <v>-1.2173519040525254</v>
      </c>
      <c r="GJ1033">
        <f>GI1033/(SQRT(GI1032^2+GI1033^2+GI1034^2))</f>
        <v>-0.860797786445896</v>
      </c>
      <c r="GL1033">
        <f>CH1034+DC1033</f>
        <v>-3.348602836378034E-2</v>
      </c>
      <c r="GM1033" t="e">
        <f>GL1033/(SQRT(GL1032^2+GL1033^2+GL1034^2))</f>
        <v>#VALUE!</v>
      </c>
      <c r="GO1033" s="27">
        <f>FA1034*FW1032-FA1032*FW1034</f>
        <v>0.34014652119437255</v>
      </c>
    </row>
    <row r="1034" spans="1:197" x14ac:dyDescent="0.2">
      <c r="A1034" s="4" t="s">
        <v>20</v>
      </c>
      <c r="B1034" s="4">
        <f>DEGREES(ACOS(C1029/(SQRT((C1027^2)+(C1028^2)+(C1029^2)))))</f>
        <v>83.274419294443078</v>
      </c>
      <c r="C1034" s="4">
        <f>DEGREES(ATAN(C1028/C1027))</f>
        <v>20.976776039720971</v>
      </c>
      <c r="D1034" t="s">
        <v>9</v>
      </c>
      <c r="E1034" s="5">
        <f t="shared" si="1556"/>
        <v>0.34942631596765805</v>
      </c>
      <c r="F1034" s="6">
        <f t="shared" si="1556"/>
        <v>-0.3450538979128393</v>
      </c>
      <c r="G1034" s="7">
        <f t="shared" ref="G1034:G1035" si="1559">Q1033</f>
        <v>-0.12501286246974219</v>
      </c>
      <c r="H1034" s="8">
        <f t="shared" ref="H1034:H1035" si="1560">AM1033</f>
        <v>-0.84495244808536252</v>
      </c>
      <c r="J1034" s="10"/>
      <c r="Q1034" s="61">
        <v>-0.50583208174515215</v>
      </c>
      <c r="S1034" s="17">
        <v>0</v>
      </c>
      <c r="T1034">
        <v>1</v>
      </c>
      <c r="V1034" s="73">
        <f>(T1032*T1034)*(1-COS(RADIANS(O1032+45)))-T1033*(SIN(RADIANS(O1032+45)))</f>
        <v>0</v>
      </c>
      <c r="W1034" s="73">
        <f>(T1033*T1034)*(1-COS(RADIANS(O1032+45)))+T1032*(SIN(RADIANS(O1032+45)))</f>
        <v>0</v>
      </c>
      <c r="X1034" s="73">
        <f>(T1034^2)*(1-COS(RADIANS(O1032+45)))+(COS(RADIANS(O1032+45)))</f>
        <v>1</v>
      </c>
      <c r="Y1034" s="10"/>
      <c r="Z1034">
        <v>0</v>
      </c>
      <c r="AA1034" s="23">
        <f>SIN(RADIANS('[1]Biaxial Input'!$F$21))*SIN(RADIANS(0))</f>
        <v>0</v>
      </c>
      <c r="AC1034" s="30">
        <f>(AA1032*AA1034)*(1-COS(RADIANS(N1032)))-AA1033*(SIN(RADIANS(N1032)))</f>
        <v>4.4838597018148282E-2</v>
      </c>
      <c r="AD1034" s="30">
        <f>(AA1033*AA1034)*(1-COS(RADIANS(N1032)))+AA1032*(SIN(RADIANS(N1032)))</f>
        <v>0.64122181137573508</v>
      </c>
      <c r="AE1034" s="30">
        <f>(AA1034^2)*(1-COS(RADIANS(N1032)))+(COS(RADIANS(N1032)))</f>
        <v>0.76604444311897801</v>
      </c>
      <c r="AG1034">
        <v>-0.50583208174515215</v>
      </c>
      <c r="AI1034" s="28">
        <f>(T1032*T1034)*(1-COS(RADIANS(M1032)))-T1033*(SIN(RADIANS(M1032)))</f>
        <v>0</v>
      </c>
      <c r="AJ1034" s="28">
        <f>(T1033*T1034)*(1-COS(RADIANS(M1032)))+T1032*(SIN(RADIANS(M1032)))</f>
        <v>0</v>
      </c>
      <c r="AK1034" s="28">
        <f>(T1034^2)*(1-COS(RADIANS(M1032)))+(COS(RADIANS(M1032)))</f>
        <v>1</v>
      </c>
      <c r="AM1034" s="61">
        <v>-0.39662301527256388</v>
      </c>
      <c r="AO1034" s="17">
        <v>0</v>
      </c>
      <c r="AP1034">
        <v>1</v>
      </c>
      <c r="AR1034" s="73">
        <f>(T1032*T1032)*(1-COS(RADIANS(O1032-45)))-T1032*(SIN(RADIANS(O1032-45)))</f>
        <v>0</v>
      </c>
      <c r="AS1034" s="73">
        <f>(T1033*T1034)*(1-COS(RADIANS(O1032-45)))+T1032*(SIN(RADIANS(O1032-45)))</f>
        <v>0</v>
      </c>
      <c r="AT1034" s="73">
        <f>(T1034^2)*(1-COS(RADIANS(O1032-45)))+(COS(RADIANS(O1032-45)))</f>
        <v>1</v>
      </c>
      <c r="AU1034" s="10"/>
      <c r="AV1034">
        <v>0</v>
      </c>
      <c r="AW1034" s="1">
        <v>-0.39662301527256388</v>
      </c>
      <c r="AX1034" s="10"/>
      <c r="AY1034" s="11">
        <f>(G1003^2)*F1003+G1003*G1004*F1004+G1003*G1005*F1005-((H1003^2)*F1003+H1003*H1004*F1004+H1003*H1005*F1005)</f>
        <v>-0.32070799575776232</v>
      </c>
      <c r="AZ1034" s="12">
        <f>G1003*G1004*F1003+(G1004^2)*F1004+G1004*G1005*F1005-(H1003*H1004*F1003+(H1004^2)*F1004+H1004*H1005*F1005)</f>
        <v>0.71178925333581922</v>
      </c>
      <c r="BA1034" s="12">
        <f>G1003*G1005*F1003+G1004*G1005*F1004+(G1005^2)*F1005-(H1003*H1005*F1003+H1004*H1005*F1004+(H1005^2)*F1005)</f>
        <v>-0.4404467143454297</v>
      </c>
      <c r="BB1034" s="12">
        <f>(G1003^2)*E1003+G1003*G1004*E1004+G1003*G1005*E1005-((H1003^2)*E1003+H1003*H1004*E1004+H1003*H1005*E1005)</f>
        <v>0.1534611366993229</v>
      </c>
      <c r="BC1034" s="12">
        <f>G1003*G1004*E1003+(G1004^2)*E1004+G1004*G1005*E1005-(H1003*H1004*E1003+(H1004^2)*E1004+H1004*H1005*E1005)</f>
        <v>-0.59170077021002798</v>
      </c>
      <c r="BD1034" s="24">
        <f>G1003*G1005*E1003+G1004*G1005*E1004+(G1005^2)*E1005-(H1003*H1005*E1003+H1004*H1005*E1004+(H1005^2)*E1005)</f>
        <v>0.23163193630784001</v>
      </c>
      <c r="BE1034" s="10">
        <f>J1003</f>
        <v>-6.6588953807559248E-3</v>
      </c>
      <c r="BY1034" t="s">
        <v>9</v>
      </c>
      <c r="BZ1034" s="5">
        <f t="shared" si="1557"/>
        <v>0.3492962422733713</v>
      </c>
      <c r="CA1034" s="6">
        <f t="shared" si="1557"/>
        <v>-0.34518112468713447</v>
      </c>
      <c r="CB1034" s="7">
        <f>CY1033</f>
        <v>-0.356218031266615</v>
      </c>
      <c r="CC1034" s="8">
        <f>DU1033</f>
        <v>-0.87029251307816191</v>
      </c>
      <c r="CE1034" s="10"/>
      <c r="CH1034">
        <f>((SUMPRODUCT(CM1033:CM1035,CK1033:CK1035))*(SUMPRODUCT(CM1033:CM1035,CL1033:CL1035)))-((SUMPRODUCT(CN1033:CN1035,CK1033:CK1035))*(SUMPRODUCT(CN1033:CN1035,CL1033:CL1035)))</f>
        <v>-3.348602836378034E-2</v>
      </c>
      <c r="CI1034" s="67"/>
      <c r="CJ1034" s="10" t="s">
        <v>9</v>
      </c>
      <c r="CK1034" s="5">
        <f t="shared" si="1558"/>
        <v>0.3492962422733713</v>
      </c>
      <c r="CL1034" s="6">
        <f t="shared" si="1558"/>
        <v>-0.34518112468713447</v>
      </c>
      <c r="CM1034" s="7">
        <f>FA1033</f>
        <v>-0.34097507887750744</v>
      </c>
      <c r="CN1034" s="8">
        <f>FW1033</f>
        <v>-0.87637682517501792</v>
      </c>
      <c r="CP1034">
        <f t="shared" si="1555"/>
        <v>-9.8670839279614439E-2</v>
      </c>
      <c r="CQ1034">
        <f t="shared" si="1555"/>
        <v>-0.32743703463395935</v>
      </c>
      <c r="CR1034">
        <f>CK1036</f>
        <v>0</v>
      </c>
      <c r="CS1034">
        <f>CN1036</f>
        <v>0</v>
      </c>
      <c r="CW1034" s="28"/>
      <c r="CY1034" s="61">
        <v>-0.16394066790484607</v>
      </c>
      <c r="DA1034" s="17">
        <v>0</v>
      </c>
      <c r="DB1034">
        <v>1</v>
      </c>
      <c r="DD1034" s="73">
        <f>(DB1032*DB1034)*(1-COS(RADIANS(CW1032+45)))-DB1033*(SIN(RADIANS(CW1032+45)))</f>
        <v>0</v>
      </c>
      <c r="DE1034" s="73">
        <f>(DB1033*DB1034)*(1-COS(RADIANS(CW1032+45)))+DB1032*(SIN(RADIANS(CW1032+45)))</f>
        <v>0</v>
      </c>
      <c r="DF1034" s="73">
        <f>(DB1034^2)*(1-COS(RADIANS(CW1032+45)))+(COS(RADIANS(CW1032+45)))</f>
        <v>1</v>
      </c>
      <c r="DG1034" s="10"/>
      <c r="DH1034">
        <v>0</v>
      </c>
      <c r="DI1034" s="23">
        <f>SIN(RADIANS('[1]Biaxial Input'!$F$21))*SIN(RADIANS(0))</f>
        <v>0</v>
      </c>
      <c r="DK1034" s="30">
        <f>(DI1032*DI1034)*(1-COS(RADIANS(CV1032)))-DI1033*(SIN(RADIANS(CV1032)))</f>
        <v>2.3858119147859059E-2</v>
      </c>
      <c r="DL1034" s="30">
        <f>(DI1033*DI1034)*(1-COS(RADIANS(CV1032)))+DI1032*(SIN(RADIANS(CV1032)))</f>
        <v>0.34118699944639969</v>
      </c>
      <c r="DM1034" s="30">
        <f>(DI1034^2)*(1-COS(RADIANS(CV1032)))+(COS(RADIANS(CV1032)))</f>
        <v>0.93969262078590843</v>
      </c>
      <c r="DO1034">
        <v>-0.16394066790484607</v>
      </c>
      <c r="DQ1034" s="28">
        <f>(DB1032*DB1034)*(1-COS(RADIANS(CU1032)))-DB1033*(SIN(RADIANS(CU1032)))</f>
        <v>0</v>
      </c>
      <c r="DR1034" s="28">
        <f>(DB1033*DB1034)*(1-COS(RADIANS(CU1032)))+DB1032*(SIN(RADIANS(CU1032)))</f>
        <v>0</v>
      </c>
      <c r="DS1034" s="28">
        <f>(DB1034^2)*(1-COS(RADIANS(CU1032)))+(COS(RADIANS(CU1032)))</f>
        <v>1</v>
      </c>
      <c r="DU1034" s="61">
        <v>-0.30016867899136962</v>
      </c>
      <c r="DW1034" s="17">
        <v>0</v>
      </c>
      <c r="DX1034">
        <v>1</v>
      </c>
      <c r="DZ1034" s="73">
        <f>(DB1032*DB1032)*(1-COS(RADIANS(CW1032-45)))-DB1032*(SIN(RADIANS(CW1032-45)))</f>
        <v>0</v>
      </c>
      <c r="EA1034" s="73">
        <f>(DB1033*DB1034)*(1-COS(RADIANS(CW1032-45)))+DB1032*(SIN(RADIANS(CW1032-45)))</f>
        <v>0</v>
      </c>
      <c r="EB1034" s="73">
        <f>(DB1034^2)*(1-COS(RADIANS(CW1032-45)))+(COS(RADIANS(CW1032-45)))</f>
        <v>0.99999999999999989</v>
      </c>
      <c r="EC1034" s="10"/>
      <c r="ED1034">
        <v>0</v>
      </c>
      <c r="EE1034" s="1">
        <v>-0.30016867899136962</v>
      </c>
      <c r="EG1034">
        <f>CY1034+DU1034</f>
        <v>-0.46410934689621569</v>
      </c>
      <c r="EH1034">
        <f>EG1034/(SQRT(EG1032^2+EG1033^2+EG1034^2))</f>
        <v>-0.32817486640237398</v>
      </c>
      <c r="EJ1034">
        <f>Q1034+AM1034</f>
        <v>-0.90245509701771609</v>
      </c>
      <c r="EK1034">
        <f>EJ1034/(SQRT(EJ1032^2+EJ1033^2+EJ1034^2))</f>
        <v>-0.63813211881759069</v>
      </c>
      <c r="EM1034" s="23">
        <f>CY1032*DU1033-CY1033*DU1032</f>
        <v>-0.93969262078590843</v>
      </c>
      <c r="ER1034">
        <f t="shared" ref="ER1034:ES1036" si="1561">CK1033</f>
        <v>0.93180266183863136</v>
      </c>
      <c r="ES1034">
        <f t="shared" si="1561"/>
        <v>-0.87956522186239505</v>
      </c>
      <c r="ET1034" t="e">
        <f>#REF!</f>
        <v>#REF!</v>
      </c>
      <c r="EU1034" t="e">
        <f>#REF!</f>
        <v>#REF!</v>
      </c>
      <c r="EY1034" s="28"/>
      <c r="EZ1034" s="10"/>
      <c r="FA1034" s="61">
        <v>-0.1586770331615599</v>
      </c>
      <c r="FB1034" s="13">
        <f>BW1035</f>
        <v>0</v>
      </c>
      <c r="FC1034" s="17">
        <v>0</v>
      </c>
      <c r="FD1034">
        <v>1</v>
      </c>
      <c r="FF1034" s="73">
        <f>(FD1032*FD1034)*(1-COS(RADIANS(EY1032+45)))-FD1033*(SIN(RADIANS(EY1032+45)))</f>
        <v>0</v>
      </c>
      <c r="FG1034" s="73">
        <f>(FD1033*FD1034)*(1-COS(RADIANS(EY1032+45)))+FD1032*(SIN(RADIANS(EY1032+45)))</f>
        <v>0</v>
      </c>
      <c r="FH1034" s="73">
        <f>(FD1034^2)*(1-COS(RADIANS(EY1032+45)))+(COS(RADIANS(EY1032+45)))</f>
        <v>1</v>
      </c>
      <c r="FI1034" s="10"/>
      <c r="FJ1034">
        <v>0</v>
      </c>
      <c r="FK1034" s="23">
        <f>SIN(RADIANS(176))*SIN(RADIANS(0))</f>
        <v>0</v>
      </c>
      <c r="FM1034" s="30">
        <f>(FK1032*FK1034)*(1-COS(RADIANS(EX1032)))-FK1033*(SIN(RADIANS(EX1032)))</f>
        <v>2.3858119147859059E-2</v>
      </c>
      <c r="FN1034" s="30">
        <f>(FK1033*FK1034)*(1-COS(RADIANS(EX1032)))+FK1032*(SIN(RADIANS(EX1032)))</f>
        <v>0.34118699944639969</v>
      </c>
      <c r="FO1034" s="30">
        <f>(FK1034^2)*(1-COS(RADIANS(EX1032)))+(COS(RADIANS(EX1032)))</f>
        <v>0.93969262078590843</v>
      </c>
      <c r="FQ1034">
        <v>-0.1586770331615599</v>
      </c>
      <c r="FS1034" s="28">
        <f>(FD1032*FD1034)*(1-COS(RADIANS(EW1032)))-FD1033*(SIN(RADIANS(EW1032)))</f>
        <v>0</v>
      </c>
      <c r="FT1034" s="28">
        <f>(FD1033*FD1034)*(1-COS(RADIANS(EW1032)))+FD1032*(SIN(RADIANS(EW1032)))</f>
        <v>0</v>
      </c>
      <c r="FU1034" s="28">
        <f>(FD1034^2)*(1-COS(RADIANS(EW1032)))+(COS(RADIANS(EW1032)))</f>
        <v>1</v>
      </c>
      <c r="FW1034" s="61">
        <v>-0.30298412101553474</v>
      </c>
      <c r="FX1034" s="13">
        <f>BX1035</f>
        <v>0</v>
      </c>
      <c r="FY1034" s="17">
        <v>0</v>
      </c>
      <c r="FZ1034">
        <v>1</v>
      </c>
      <c r="GB1034" s="73">
        <f>(FD1032*FD1032)*(1-COS(RADIANS(EY1032-45)))-FD1032*(SIN(RADIANS(EY1032-45)))</f>
        <v>0</v>
      </c>
      <c r="GC1034" s="73">
        <f>(FD1033*FD1034)*(1-COS(RADIANS(EY1032-45)))+FD1032*(SIN(RADIANS(EY1032-45)))</f>
        <v>0</v>
      </c>
      <c r="GD1034" s="73">
        <f>(FD1034^2)*(1-COS(RADIANS(EY1032-45)))+(COS(RADIANS(EY1032-45)))</f>
        <v>1</v>
      </c>
      <c r="GE1034" s="10"/>
      <c r="GF1034">
        <v>0</v>
      </c>
      <c r="GG1034" s="1">
        <v>-0.30298412101553474</v>
      </c>
      <c r="GI1034">
        <f>FA1034+FW1034</f>
        <v>-0.46166115417709463</v>
      </c>
      <c r="GJ1034">
        <f>GI1034/(SQRT(GI1032^2+GI1033^2+GI1034^2))</f>
        <v>-0.32644373272903182</v>
      </c>
      <c r="GL1034" t="e">
        <f>#REF!+DC1034</f>
        <v>#REF!</v>
      </c>
      <c r="GM1034" t="e">
        <f>GL1034/(SQRT(GL1032^2+GL1033^2+GL1034^2))</f>
        <v>#REF!</v>
      </c>
      <c r="GO1034" s="27">
        <f>FA1032*FW1033-FA1033*FW1032</f>
        <v>-0.93969262078590843</v>
      </c>
    </row>
    <row r="1035" spans="1:197" x14ac:dyDescent="0.2">
      <c r="D1035" t="s">
        <v>10</v>
      </c>
      <c r="E1035" s="5">
        <f t="shared" si="1556"/>
        <v>-9.863897684293281E-2</v>
      </c>
      <c r="F1035" s="6">
        <f t="shared" si="1556"/>
        <v>-0.32741376254105431</v>
      </c>
      <c r="G1035" s="7">
        <f t="shared" si="1559"/>
        <v>-0.50583208174515215</v>
      </c>
      <c r="H1035" s="8">
        <f t="shared" si="1560"/>
        <v>-0.39662301527256388</v>
      </c>
      <c r="J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W1035" s="1"/>
      <c r="AY1035" s="11">
        <f>(G1008^2)*F1008+G1008*G1009*F1009+G1008*G1010*F1010-((H1008^2)*F1008+H1008*H1009*F1009+H1008*H1010*F1010)</f>
        <v>-0.28024976344361585</v>
      </c>
      <c r="AZ1035" s="12">
        <f>G1008*G1009*F1008+(G1009^2)*F1009+G1009*G1010*F1010-(H1008*H1009*F1008+(H1009^2)*F1009+H1009*H1010*F1010)</f>
        <v>0.87814996024743852</v>
      </c>
      <c r="BA1035" s="12">
        <f>G1008*G1010*F1008+G1009*G1010*F1009+(G1010^2)*F1010-(H1008*H1010*F1008+H1009*H1010*F1009+(H1010^2)*F1010)</f>
        <v>5.3647756729807747E-2</v>
      </c>
      <c r="BB1035" s="12">
        <f>(G1008^2)*E1008+G1008*G1009*E1009+G1008*G1010*E1010-((H1008^2)*E1008+H1008*H1009*E1009+H1008*H1010*E1010)</f>
        <v>0.3439572875418786</v>
      </c>
      <c r="BC1035" s="12">
        <f>G1008*G1009*E1008+(G1009^2)*E1009+G1009*G1010*E1010-(H1008*H1009*E1008+(H1009^2)*E1009+H1009*H1010*E1010)</f>
        <v>-0.9363044759658955</v>
      </c>
      <c r="BD1035" s="24">
        <f>G1008*G1010*E1008+G1009*G1010*E1009+(G1010^2)*E1010-(H1008*H1010*E1008+H1009*H1010*E1009+(H1010^2)*E1010)</f>
        <v>-6.0808991831144424E-2</v>
      </c>
      <c r="BE1035" s="10">
        <f>J1008</f>
        <v>4.0432192377667653E-2</v>
      </c>
      <c r="BY1035" t="s">
        <v>10</v>
      </c>
      <c r="BZ1035" s="5">
        <f t="shared" si="1557"/>
        <v>-9.8670839279614439E-2</v>
      </c>
      <c r="CA1035" s="6">
        <f t="shared" si="1557"/>
        <v>-0.32743703463395935</v>
      </c>
      <c r="CB1035" s="7">
        <f>CY1034</f>
        <v>-0.16394066790484607</v>
      </c>
      <c r="CC1035" s="8">
        <f>DU1034</f>
        <v>-0.30016867899136962</v>
      </c>
      <c r="CE1035" s="10"/>
      <c r="CG1035" s="10" t="s">
        <v>160</v>
      </c>
      <c r="CH1035" s="10">
        <f>-CH1032*((EY1032-CW1032)/(CH1034-CE1033))</f>
        <v>282.35831847186972</v>
      </c>
      <c r="CI1035" s="67"/>
      <c r="CJ1035" s="10" t="s">
        <v>10</v>
      </c>
      <c r="CK1035" s="5">
        <f t="shared" si="1558"/>
        <v>-9.8670839279614439E-2</v>
      </c>
      <c r="CL1035" s="6">
        <f t="shared" si="1558"/>
        <v>-0.32743703463395935</v>
      </c>
      <c r="CM1035" s="7">
        <f>FA1034</f>
        <v>-0.1586770331615599</v>
      </c>
      <c r="CN1035" s="8">
        <f>FW1034</f>
        <v>-0.30298412101553474</v>
      </c>
      <c r="CW1035" s="28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EE1035" s="1"/>
      <c r="EI1035" s="64">
        <f>(DEGREES(ACOS((EH1032*EK1032+EH1033*EK1033+EH1034*EK1034)/((SQRT(EH1032^2+EH1033^2+EH1034^2))*(SQRT(EK1032^2+EK1033^2+EK1034^2))))))</f>
        <v>20.73815316069205</v>
      </c>
      <c r="ER1035">
        <f t="shared" si="1561"/>
        <v>0.3492962422733713</v>
      </c>
      <c r="ES1035">
        <f t="shared" si="1561"/>
        <v>-0.34518112468713447</v>
      </c>
      <c r="ET1035" t="e">
        <f>#REF!</f>
        <v>#REF!</v>
      </c>
      <c r="EU1035" t="e">
        <f>#REF!</f>
        <v>#REF!</v>
      </c>
      <c r="EY1035" s="28"/>
      <c r="EZ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GG1035" s="1"/>
      <c r="GK1035" s="64" t="e">
        <f>(DEGREES(ACOS((GJ1032*GM1032+GJ1033*GM1033+GJ1034*GM1034)/((SQRT(GJ1032^2+GJ1033^2+GJ1034^2))*(SQRT(GM1032^2+GM1033^2+GM1034^2))))))</f>
        <v>#VALUE!</v>
      </c>
    </row>
    <row r="1036" spans="1:197" x14ac:dyDescent="0.2">
      <c r="Q1036" s="82" t="s">
        <v>148</v>
      </c>
      <c r="R1036" s="13"/>
      <c r="T1036" s="10"/>
      <c r="U1036" s="10"/>
      <c r="V1036" s="10"/>
      <c r="W1036" s="10"/>
      <c r="X1036" s="10"/>
      <c r="Y1036" s="10"/>
      <c r="Z1036" s="80"/>
      <c r="AA1036" s="23" t="s">
        <v>149</v>
      </c>
      <c r="AE1036" s="1"/>
      <c r="AG1036" s="80"/>
      <c r="AK1036" s="13"/>
      <c r="AL1036" s="81"/>
      <c r="AM1036" s="82" t="s">
        <v>150</v>
      </c>
      <c r="AO1036" s="13"/>
      <c r="AP1036" s="13"/>
      <c r="AS1036" s="1"/>
      <c r="AW1036" s="1"/>
      <c r="AY1036" s="11">
        <f>(G1013^2)*F1013+G1013*G1014*F1014+G1013*G1015*F1015-((H1013^2)*F1013+H1013*H1014*F1014+H1013*H1015*F1015)</f>
        <v>-0.29521873713292307</v>
      </c>
      <c r="AZ1036" s="12">
        <f>G1013*G1014*F1013+(G1014^2)*F1014+G1014*G1015*F1015-(H1013*H1014*F1013+(H1014^2)*F1014+H1014*H1015*F1015)</f>
        <v>0.87973485595098788</v>
      </c>
      <c r="BA1036" s="12">
        <f>G1013*G1015*F1013+G1014*G1015*F1014+(G1015^2)*F1015-(H1013*H1015*F1013+H1014*H1015*F1014+(H1015^2)*F1015)</f>
        <v>0.16224124571245674</v>
      </c>
      <c r="BB1036" s="12">
        <f>(G1013^2)*E1013+G1013*G1014*E1014+G1013*G1015*E1015-((H1013^2)*E1013+H1013*H1014*E1014+H1013*H1015*E1015)</f>
        <v>0.39783929284269637</v>
      </c>
      <c r="BC1036" s="12">
        <f>G1013*G1014*E1013+(G1014^2)*E1014+G1014*G1015*E1015-(H1013*H1014*E1013+(H1014^2)*E1014+H1014*H1015*E1015)</f>
        <v>-0.89737676066828831</v>
      </c>
      <c r="BD1036" s="24">
        <f>G1013*G1015*E1013+G1014*G1015*E1014+(G1015^2)*E1015-(H1013*H1015*E1013+H1014*H1015*E1014+(H1015^2)*E1015)</f>
        <v>-0.17296938999289985</v>
      </c>
      <c r="BE1036" s="10">
        <f>J1013</f>
        <v>1.6326996006247096E-2</v>
      </c>
      <c r="BV1036" s="3" t="s">
        <v>19</v>
      </c>
      <c r="BW1036" s="3" t="s">
        <v>18</v>
      </c>
      <c r="BX1036" s="3" t="s">
        <v>20</v>
      </c>
      <c r="CS1036" s="15"/>
      <c r="CW1036" s="28"/>
      <c r="CY1036" s="82" t="s">
        <v>148</v>
      </c>
      <c r="CZ1036" s="13"/>
      <c r="DB1036" s="10"/>
      <c r="DC1036" s="10"/>
      <c r="DD1036" s="10"/>
      <c r="DE1036" s="10"/>
      <c r="DF1036" s="10"/>
      <c r="DG1036" s="10"/>
      <c r="DH1036" s="80"/>
      <c r="DI1036" s="23" t="s">
        <v>149</v>
      </c>
      <c r="DM1036" s="1"/>
      <c r="DO1036" s="80"/>
      <c r="DS1036" s="13"/>
      <c r="DT1036" s="81"/>
      <c r="DU1036" s="82" t="s">
        <v>150</v>
      </c>
      <c r="DW1036" s="13"/>
      <c r="DX1036" s="13"/>
      <c r="EA1036" s="1"/>
      <c r="EE1036" s="1"/>
      <c r="EI1036" s="13"/>
      <c r="ER1036">
        <f t="shared" si="1561"/>
        <v>-9.8670839279614439E-2</v>
      </c>
      <c r="ES1036">
        <f t="shared" si="1561"/>
        <v>-0.32743703463395935</v>
      </c>
      <c r="ET1036" t="e">
        <f>#REF!</f>
        <v>#REF!</v>
      </c>
      <c r="EU1036" t="e">
        <f>#REF!</f>
        <v>#REF!</v>
      </c>
      <c r="EY1036" s="28"/>
      <c r="EZ1036" s="10"/>
      <c r="FA1036" s="82" t="s">
        <v>148</v>
      </c>
      <c r="FB1036" s="13"/>
      <c r="FD1036" s="10"/>
      <c r="FE1036" s="10"/>
      <c r="FF1036" s="10"/>
      <c r="FG1036" s="10"/>
      <c r="FH1036" s="10"/>
      <c r="FI1036" s="10"/>
      <c r="FJ1036" s="80"/>
      <c r="FK1036" s="23" t="s">
        <v>149</v>
      </c>
      <c r="FO1036" s="1"/>
      <c r="FQ1036" s="80"/>
      <c r="FU1036" s="13"/>
      <c r="FV1036" s="81"/>
      <c r="FW1036" s="82" t="s">
        <v>150</v>
      </c>
      <c r="FY1036" s="13"/>
      <c r="FZ1036" s="13"/>
      <c r="GC1036" s="1"/>
      <c r="GG1036" s="1"/>
      <c r="GK1036" s="13"/>
    </row>
    <row r="1037" spans="1:197" x14ac:dyDescent="0.2">
      <c r="E1037" s="5" t="s">
        <v>4</v>
      </c>
      <c r="F1037" s="6" t="s">
        <v>5</v>
      </c>
      <c r="G1037" s="7" t="s">
        <v>6</v>
      </c>
      <c r="H1037" s="8" t="s">
        <v>1</v>
      </c>
      <c r="I1037">
        <v>18</v>
      </c>
      <c r="J1037" s="9" t="s">
        <v>7</v>
      </c>
      <c r="K1037">
        <v>18</v>
      </c>
      <c r="M1037" s="17">
        <f>A969</f>
        <v>60</v>
      </c>
      <c r="N1037" s="17">
        <f>B969</f>
        <v>-45</v>
      </c>
      <c r="O1037" s="17">
        <f>C969</f>
        <v>243.3</v>
      </c>
      <c r="Q1037" s="61">
        <f t="array" ref="Q1037:Q1039">MMULT(AI1037:AK1039,AG1037:AG1039)</f>
        <v>0.75456386500450789</v>
      </c>
      <c r="R1037" s="13"/>
      <c r="S1037" s="17">
        <v>1</v>
      </c>
      <c r="T1037">
        <v>0</v>
      </c>
      <c r="V1037" s="73">
        <f>(T1037^2)*(1-COS(RADIANS(O1037+45)))+(COS(RADIANS(O1037+45)))</f>
        <v>0.31399245596740527</v>
      </c>
      <c r="W1037" s="73">
        <f>(T1037*T1038)*(1-COS(RADIANS(O1037+45)))-T1039*(SIN(RADIANS(O1037+45)))</f>
        <v>0.94942547764190377</v>
      </c>
      <c r="X1037" s="73">
        <f>(T1037*T1039)*(1-COS(RADIANS(O1037+45)))+T1038*(SIN(RADIANS(O1037+45)))</f>
        <v>0</v>
      </c>
      <c r="Y1037" s="10"/>
      <c r="Z1037">
        <f t="array" ref="Z1037:Z1039">MMULT(V1037:X1039,S1037:S1039)</f>
        <v>0.31399245596740527</v>
      </c>
      <c r="AA1037" s="23">
        <f>COS(RADIANS('[1]Biaxial Input'!$F$21))</f>
        <v>-0.9975640502598242</v>
      </c>
      <c r="AC1037" s="30">
        <f>(AA1037^2)*(1-COS(RADIANS(N1037)))+(COS(RADIANS(N1037)))</f>
        <v>0.99857479166422358</v>
      </c>
      <c r="AD1037" s="30">
        <f>(AA1037*AA1038)*(1-COS(RADIANS(N1037)))-AA1039*(SIN(RADIANS(N1037)))</f>
        <v>-2.0381428756221641E-2</v>
      </c>
      <c r="AE1037" s="30">
        <f>(AA1037*AA1039)*(1-COS(RADIANS(N1037)))+AA1038*(SIN(RADIANS(N1037)))</f>
        <v>-4.9325275616132508E-2</v>
      </c>
      <c r="AG1037">
        <f t="array" ref="AG1037:AG1039">MMULT(AC1037:AE1039,Z1037:Z1039)</f>
        <v>0.33289559903368976</v>
      </c>
      <c r="AI1037" s="28">
        <f>(T1037^2)*(1-COS(RADIANS(M1037)))+(COS(RADIANS(M1037)))</f>
        <v>0.50000000000000011</v>
      </c>
      <c r="AJ1037" s="28">
        <f>(T1037*T1038)*(1-COS(RADIANS(M1037)))-T1039*(SIN(RADIANS(M1037)))</f>
        <v>-0.8660254037844386</v>
      </c>
      <c r="AK1037" s="28">
        <f>(T1037*T1039)*(1-COS(RADIANS(M1037)))+T1038*(SIN(RADIANS(M1037)))</f>
        <v>0</v>
      </c>
      <c r="AM1037" s="61">
        <f t="array" ref="AM1037:AM1039">MMULT(AI1037:AK1039,AW1037:AW1039)</f>
        <v>-0.29492664388874956</v>
      </c>
      <c r="AN1037" s="13"/>
      <c r="AO1037" s="17">
        <v>1</v>
      </c>
      <c r="AP1037">
        <v>0</v>
      </c>
      <c r="AR1037" s="73">
        <f>(T1037^2)*(1-COS(RADIANS(O1037-45)))+(COS(RADIANS(O1037-45)))</f>
        <v>-0.94942547764190388</v>
      </c>
      <c r="AS1037" s="73">
        <f>(T1037*T1038)*(1-COS(RADIANS(O1037-45)))-T1039*(SIN(RADIANS(O1037-45)))</f>
        <v>0.31399245596740494</v>
      </c>
      <c r="AT1037" s="73">
        <f>(T1037*T1039)*(1-COS(RADIANS(O1037-45)))+T1038*(SIN(RADIANS(O1037-45)))</f>
        <v>0</v>
      </c>
      <c r="AU1037" s="10"/>
      <c r="AV1037">
        <f t="array" ref="AV1037:AV1039">MMULT(AR1037:AT1039,S1037:S1039)</f>
        <v>-0.94942547764190388</v>
      </c>
      <c r="AW1037" s="1">
        <f t="array" ref="AW1037:AW1039">MMULT(AC1037:AE1039,AV1037:AV1039)</f>
        <v>-0.94167273366567938</v>
      </c>
      <c r="AY1037" s="11">
        <f>(G1018^2)*F1018+G1018*G1019*F1019+G1018*G1020*F1020-((H1018^2)*F1018+H1018*H1019*F1019+H1018*H1020*F1020)</f>
        <v>-0.37806808555564214</v>
      </c>
      <c r="AZ1037" s="12">
        <f>G1018*G1019*F1018+(G1019^2)*F1019+G1019*G1020*F1020-(H1018*H1019*F1018+(H1019^2)*F1019+H1019*H1020*F1020)</f>
        <v>0.87251191485463853</v>
      </c>
      <c r="BA1037" s="12">
        <f>G1018*G1020*F1018+G1019*G1020*F1019+(G1020^2)*F1020-(H1018*H1020*F1018+H1019*H1020*F1019+(H1020^2)*F1020)</f>
        <v>0.22615282232682124</v>
      </c>
      <c r="BB1037" s="12">
        <f>(G1018^2)*E1018+G1018*G1019*E1019+G1018*G1020*E1020-((H1018^2)*E1018+H1018*H1019*E1019+H1018*H1020*E1020)</f>
        <v>0.48198001625783415</v>
      </c>
      <c r="BC1037" s="12">
        <f>G1018*G1019*E1018+(G1019^2)*E1019+G1019*G1020*E1020-(H1018*H1019*E1018+(H1019^2)*E1019+H1019*H1020*E1020)</f>
        <v>-0.82579416515426485</v>
      </c>
      <c r="BD1037" s="24">
        <f>G1018*G1020*E1018+G1019*G1020*E1019+(G1020^2)*E1020-(H1018*H1020*E1018+H1019*H1020*E1019+(H1020^2)*E1020)</f>
        <v>-0.21172309447674975</v>
      </c>
      <c r="BE1037" s="10">
        <f>J1018</f>
        <v>-6.9696544558399909E-2</v>
      </c>
      <c r="BV1037" s="3">
        <f>CH964+CG966</f>
        <v>-3.2814675458908149E-2</v>
      </c>
      <c r="BW1037" s="3" t="e">
        <f>#REF!*CG968-#REF!*#REF!</f>
        <v>#REF!</v>
      </c>
      <c r="BX1037" s="3" t="e">
        <f>BV1038*BW1039-BV1039*BW1038</f>
        <v>#REF!</v>
      </c>
      <c r="BZ1037" s="5" t="s">
        <v>4</v>
      </c>
      <c r="CA1037" s="6" t="s">
        <v>5</v>
      </c>
      <c r="CB1037" s="7" t="s">
        <v>6</v>
      </c>
      <c r="CC1037" s="8" t="s">
        <v>1</v>
      </c>
      <c r="CD1037">
        <v>16</v>
      </c>
      <c r="CE1037" s="9" t="s">
        <v>7</v>
      </c>
      <c r="CG1037" s="90" t="s">
        <v>157</v>
      </c>
      <c r="CH1037" s="61">
        <f>CE1038-((CH1039-CE1038)/(EY1037-CW1037))*CW1037</f>
        <v>8.9983656072148666</v>
      </c>
      <c r="CI1037" s="10"/>
      <c r="CK1037" s="5" t="s">
        <v>4</v>
      </c>
      <c r="CL1037" s="6" t="s">
        <v>5</v>
      </c>
      <c r="CM1037" s="7" t="s">
        <v>6</v>
      </c>
      <c r="CN1037" s="8" t="s">
        <v>1</v>
      </c>
      <c r="CO1037" s="10"/>
      <c r="CP1037">
        <f t="shared" ref="CP1037:CQ1039" si="1562">BZ1038</f>
        <v>0.93180266183863136</v>
      </c>
      <c r="CQ1037">
        <f t="shared" si="1562"/>
        <v>-0.87956522186239505</v>
      </c>
      <c r="CR1037">
        <f>CI1041</f>
        <v>0</v>
      </c>
      <c r="CS1037">
        <f>CL1041</f>
        <v>0</v>
      </c>
      <c r="CU1037" s="17">
        <f>CU941</f>
        <v>25</v>
      </c>
      <c r="CV1037" s="17">
        <f>CV941</f>
        <v>-30</v>
      </c>
      <c r="CW1037" s="31">
        <f>CH944</f>
        <v>269.4807061710261</v>
      </c>
      <c r="CY1037" s="61">
        <f t="array" ref="CY1037:CY1039">MMULT(DQ1037:DS1039,DO1037:DO1039)</f>
        <v>0.90472825278681634</v>
      </c>
      <c r="CZ1037" s="13"/>
      <c r="DA1037" s="17">
        <v>1</v>
      </c>
      <c r="DB1037">
        <v>0</v>
      </c>
      <c r="DD1037" s="73">
        <f>(DB1037^2)*(1-COS(RADIANS(CW1037+45)))+(COS(RADIANS(CW1037+45)))</f>
        <v>0.70066904400877095</v>
      </c>
      <c r="DE1037" s="73">
        <f>(DB1037*DB1038)*(1-COS(RADIANS(CW1037+45)))-DB1039*(SIN(RADIANS(CW1037+45)))</f>
        <v>0.71348643348548324</v>
      </c>
      <c r="DF1037" s="73">
        <f>(DB1037*DB1039)*(1-COS(RADIANS(CW1037+45)))+DB1038*(SIN(RADIANS(CW1037+45)))</f>
        <v>0</v>
      </c>
      <c r="DG1037" s="10"/>
      <c r="DH1037">
        <f t="array" ref="DH1037:DH1039">MMULT(DD1037:DF1039,DA1037:DA1039)</f>
        <v>0.70066904400877095</v>
      </c>
      <c r="DI1037" s="23">
        <f>COS(RADIANS('[1]Biaxial Input'!$F$21))</f>
        <v>-0.9975640502598242</v>
      </c>
      <c r="DK1037" s="30">
        <f>(DI1037^2)*(1-COS(RADIANS(CV1037)))+(COS(RADIANS(CV1037)))</f>
        <v>0.99934808421962718</v>
      </c>
      <c r="DL1037" s="30">
        <f>(DI1037*DI1038)*(1-COS(RADIANS(CV1037)))-DI1039*(SIN(RADIANS(CV1037)))</f>
        <v>-9.3228300025961861E-3</v>
      </c>
      <c r="DM1037" s="30">
        <f>(DI1037*DI1039)*(1-COS(RADIANS(CV1037)))+DI1038*(SIN(RADIANS(CV1037)))</f>
        <v>-3.4878236872062755E-2</v>
      </c>
      <c r="DO1037">
        <f t="array" ref="DO1037:DO1039">MMULT(DK1037:DM1039,DH1037:DH1039)</f>
        <v>0.70686397953070668</v>
      </c>
      <c r="DQ1037" s="28">
        <f>(DB1037^2)*(1-COS(RADIANS(CU1037)))+(COS(RADIANS(CU1037)))</f>
        <v>0.90630778703664994</v>
      </c>
      <c r="DR1037" s="28">
        <f>(DB1037*DB1038)*(1-COS(RADIANS(CU1037)))-DB1039*(SIN(RADIANS(CU1037)))</f>
        <v>-0.42261826174069944</v>
      </c>
      <c r="DS1037" s="28">
        <f>(DB1037*DB1039)*(1-COS(RADIANS(CU1037)))+DB1038*(SIN(RADIANS(CU1037)))</f>
        <v>0</v>
      </c>
      <c r="DU1037" s="61">
        <f t="array" ref="DU1037:DU1039">MMULT(DQ1037:DS1039,EE1037:EE1039)</f>
        <v>-0.38647107497714306</v>
      </c>
      <c r="DV1037" s="13"/>
      <c r="DW1037" s="17">
        <v>1</v>
      </c>
      <c r="DX1037">
        <v>0</v>
      </c>
      <c r="DZ1037" s="73">
        <f>(DB1037^2)*(1-COS(RADIANS(CW1037-45)))+(COS(RADIANS(CW1037-45)))</f>
        <v>-0.71348643348548291</v>
      </c>
      <c r="EA1037" s="73">
        <f>(DB1037*DB1038)*(1-COS(RADIANS(CW1037-45)))-DB1039*(SIN(RADIANS(CW1037-45)))</f>
        <v>0.70066904400877139</v>
      </c>
      <c r="EB1037" s="73">
        <f>(DB1037*DB1039)*(1-COS(RADIANS(CW1037-45)))+DB1038*(SIN(RADIANS(CW1037-45)))</f>
        <v>0</v>
      </c>
      <c r="EC1037" s="10"/>
      <c r="ED1037">
        <f t="array" ref="ED1037:ED1039">MMULT(DZ1037:EB1039,DA1037:DA1039)</f>
        <v>-0.71348643348548291</v>
      </c>
      <c r="EE1037" s="1">
        <f t="array" ref="EE1037:EE1039">MMULT(DK1037:DM1039,ED1037:ED1039)</f>
        <v>-0.70648908203503646</v>
      </c>
      <c r="EG1037">
        <f>CY1037+DU1037</f>
        <v>0.51825717780967329</v>
      </c>
      <c r="EH1037">
        <f>EG1037/(SQRT(EG1037^2+EG1038^2+EG1039^2))</f>
        <v>0.36646316482782221</v>
      </c>
      <c r="EJ1037">
        <f>Q1037+AM1037</f>
        <v>0.45963722111575833</v>
      </c>
      <c r="EK1037">
        <f>EJ1037/(SQRT(EJ1037^2+EJ1038^2+EJ1039^2))</f>
        <v>0.32501259593669329</v>
      </c>
      <c r="EM1037" s="23">
        <f>CY1038*DU1039-CY1039*DU1038</f>
        <v>-0.17918397477265005</v>
      </c>
      <c r="EO1037" s="15">
        <v>16</v>
      </c>
      <c r="EP1037" s="9" t="s">
        <v>7</v>
      </c>
      <c r="EW1037" s="17">
        <f>CU1037</f>
        <v>25</v>
      </c>
      <c r="EX1037" s="17">
        <f>CV1037</f>
        <v>-30</v>
      </c>
      <c r="EY1037" s="31">
        <f>1+CW1037</f>
        <v>270.4807061710261</v>
      </c>
      <c r="EZ1037" s="10"/>
      <c r="FA1037" s="61">
        <f t="array" ref="FA1037:FA1039">MMULT(FS1037:FU1039,FQ1037:FQ1039)</f>
        <v>0.91133530856852252</v>
      </c>
      <c r="FB1037" s="13" t="e">
        <f>BW1038</f>
        <v>#REF!</v>
      </c>
      <c r="FC1037" s="17">
        <v>1</v>
      </c>
      <c r="FD1037">
        <v>0</v>
      </c>
      <c r="FF1037" s="73">
        <f>(FD1037^2)*(1-COS(RADIANS(EY1037+45)))+(COS(RADIANS(EY1037+45)))</f>
        <v>0.71301438394427874</v>
      </c>
      <c r="FG1037" s="73">
        <f>(FD1037*FD1038)*(1-COS(RADIANS(EY1037+45)))-FD1039*(SIN(RADIANS(EY1037+45)))</f>
        <v>0.70114940511174983</v>
      </c>
      <c r="FH1037" s="73">
        <f>(FD1037*FD1039)*(1-COS(RADIANS(EY1037+45)))+FD1038*(SIN(RADIANS(EY1037+45)))</f>
        <v>0</v>
      </c>
      <c r="FI1037" s="10"/>
      <c r="FJ1037">
        <f t="array" ref="FJ1037:FJ1039">MMULT(FF1037:FH1039,FC1037:FC1039)</f>
        <v>0.71301438394427874</v>
      </c>
      <c r="FK1037" s="23">
        <f>COS(RADIANS(176))</f>
        <v>-0.9975640502598242</v>
      </c>
      <c r="FM1037" s="30">
        <f>(FK1037^2)*(1-COS(RADIANS(EX1037)))+(COS(RADIANS(EX1037)))</f>
        <v>0.99934808421962718</v>
      </c>
      <c r="FN1037" s="30">
        <f>(FK1037*FK1038)*(1-COS(RADIANS(EX1037)))-FK1039*(SIN(RADIANS(EX1037)))</f>
        <v>-9.3228300025961861E-3</v>
      </c>
      <c r="FO1037" s="30">
        <f>(FK1037*FK1039)*(1-COS(RADIANS(EX1037)))+FK1038*(SIN(RADIANS(EX1037)))</f>
        <v>-3.4878236872062755E-2</v>
      </c>
      <c r="FQ1037">
        <f t="array" ref="FQ1037:FQ1039">MMULT(FM1037:FO1039,FJ1037:FJ1039)</f>
        <v>0.71908625532603088</v>
      </c>
      <c r="FS1037" s="28">
        <f>(FD1037^2)*(1-COS(RADIANS(EW1037)))+(COS(RADIANS(EW1037)))</f>
        <v>0.90630778703664994</v>
      </c>
      <c r="FT1037" s="28">
        <f>(FD1037*FD1038)*(1-COS(RADIANS(EW1037)))-FD1039*(SIN(RADIANS(EW1037)))</f>
        <v>-0.42261826174069944</v>
      </c>
      <c r="FU1037" s="28">
        <f>(FD1037*FD1039)*(1-COS(RADIANS(EW1037)))+FD1038*(SIN(RADIANS(EW1037)))</f>
        <v>0</v>
      </c>
      <c r="FW1037" s="61">
        <f t="array" ref="FW1037:FW1039">MMULT(FS1037:FU1039,GG1037:GG1039)</f>
        <v>-0.37062252837758058</v>
      </c>
      <c r="FX1037" s="13" t="e">
        <f>BX1038</f>
        <v>#REF!</v>
      </c>
      <c r="FY1037" s="17">
        <v>1</v>
      </c>
      <c r="FZ1037">
        <v>0</v>
      </c>
      <c r="GB1037" s="73">
        <f>(FD1037^2)*(1-COS(RADIANS(EY1037-45)))+(COS(RADIANS(EY1037-45)))</f>
        <v>-0.70114940511175006</v>
      </c>
      <c r="GC1037" s="73">
        <f>(FD1037*FD1038)*(1-COS(RADIANS(EY1037-45)))-FD1039*(SIN(RADIANS(EY1037-45)))</f>
        <v>0.71301438394427841</v>
      </c>
      <c r="GD1037" s="73">
        <f>(FD1037*FD1039)*(1-COS(RADIANS(EY1037-45)))+FD1038*(SIN(RADIANS(EY1037-45)))</f>
        <v>0</v>
      </c>
      <c r="GE1037" s="10"/>
      <c r="GF1037">
        <f t="array" ref="GF1037:GF1039">MMULT(GB1037:GD1039,FC1037:FC1039)</f>
        <v>-0.70114940511175006</v>
      </c>
      <c r="GG1037" s="1">
        <f t="array" ref="GG1037:GG1039">MMULT(FM1037:FO1039,GF1037:GF1039)</f>
        <v>-0.69404500285924031</v>
      </c>
      <c r="GI1037">
        <f>FA1037+FW1037</f>
        <v>0.54071278019094193</v>
      </c>
      <c r="GJ1037">
        <f>GI1037/(SQRT(GI1037^2+GI1038^2+GI1039^2))</f>
        <v>0.38234167354724624</v>
      </c>
      <c r="GL1037" t="e">
        <f>CH1038+DC1037</f>
        <v>#VALUE!</v>
      </c>
      <c r="GM1037" t="e">
        <f>GL1037/(SQRT(GL1037^2+GL1038^2+GL1039^2))</f>
        <v>#VALUE!</v>
      </c>
      <c r="GO1037" s="27">
        <f>FA1038*FW1039-FA1039*FW1038</f>
        <v>-0.17918397477264997</v>
      </c>
    </row>
    <row r="1038" spans="1:197" x14ac:dyDescent="0.2">
      <c r="D1038" t="s">
        <v>8</v>
      </c>
      <c r="E1038" s="5">
        <f t="shared" ref="E1038:F1040" si="1563">E1033</f>
        <v>0.93175726557760197</v>
      </c>
      <c r="F1038" s="6">
        <f t="shared" si="1563"/>
        <v>-0.87962380347161251</v>
      </c>
      <c r="G1038" s="7">
        <f>Q1037</f>
        <v>0.75456386500450789</v>
      </c>
      <c r="H1038" s="8">
        <f>AM1037</f>
        <v>-0.29492664388874956</v>
      </c>
      <c r="J1038" s="9">
        <f>((SUMPRODUCT(G1038:G1040,E1038:E1040))*(SUMPRODUCT(G1038:G1040,F1038:F1040)))-((SUMPRODUCT(H1038:H1040,E1038:E1040))*(SUMPRODUCT(H1038:H1040,F1038:F1040)))</f>
        <v>5.3758047110319895E-2</v>
      </c>
      <c r="Q1038" s="61">
        <v>-5.1252923152832086E-2</v>
      </c>
      <c r="S1038" s="17">
        <v>0</v>
      </c>
      <c r="T1038">
        <v>0</v>
      </c>
      <c r="V1038" s="73">
        <f>(T1037*T1038)*(1-COS(RADIANS(O1037+45)))+T1039*(SIN(RADIANS(O1037+45)))</f>
        <v>-0.94942547764190377</v>
      </c>
      <c r="W1038" s="73">
        <f>(T1038^2)*(1-COS(RADIANS(O1037+45)))+(COS(RADIANS(O1037+45)))</f>
        <v>0.31399245596740527</v>
      </c>
      <c r="X1038" s="73">
        <f>(T1038*T1039)*(1-COS(RADIANS(O1037+45)))-T1037*(SIN(RADIANS(O1037+45)))</f>
        <v>0</v>
      </c>
      <c r="Y1038" s="10"/>
      <c r="Z1038">
        <v>-0.94942547764190377</v>
      </c>
      <c r="AA1038" s="23">
        <f>SIN(RADIANS('[1]Biaxial Input'!$F$21))*(COS(RADIANS(0)))</f>
        <v>6.9756473744125524E-2</v>
      </c>
      <c r="AC1038" s="30">
        <f>(AA1037*AA1038)*(1-COS(RADIANS(N1037)))+AA1039*(SIN(RADIANS(N1037)))</f>
        <v>-2.0381428756221641E-2</v>
      </c>
      <c r="AD1038" s="30">
        <f>(AA1038^2)*(1-COS(RADIANS(N1037)))+(COS(RADIANS(N1037)))</f>
        <v>0.70853198952232399</v>
      </c>
      <c r="AE1038" s="30">
        <f>(AA1038*AA1039)*(1-COS(RADIANS(N1037)))-AA1037*(SIN(RADIANS(N1037)))</f>
        <v>-0.70538430460663959</v>
      </c>
      <c r="AG1038">
        <v>-0.67909793744809155</v>
      </c>
      <c r="AI1038" s="28">
        <f>(T1037*T1038)*(1-COS(RADIANS(M1037)))+T1039*(SIN(RADIANS(M1037)))</f>
        <v>0.8660254037844386</v>
      </c>
      <c r="AJ1038" s="28">
        <f>(T1038^2)*(1-COS(RADIANS(M1037)))+(COS(RADIANS(M1037)))</f>
        <v>0.50000000000000011</v>
      </c>
      <c r="AK1038" s="28">
        <f>(T1038*T1039)*(1-COS(RADIANS(M1037)))-T1037*(SIN(RADIANS(M1037)))</f>
        <v>0</v>
      </c>
      <c r="AM1038" s="61">
        <v>-0.91707403530045917</v>
      </c>
      <c r="AO1038" s="17">
        <v>0</v>
      </c>
      <c r="AP1038">
        <v>0</v>
      </c>
      <c r="AR1038" s="73">
        <f>(T1037*T1038)*(1-COS(RADIANS(O1037-45)))+T1039*(SIN(RADIANS(O1037-45)))</f>
        <v>-0.31399245596740494</v>
      </c>
      <c r="AS1038" s="73">
        <f>(T1038^2)*(1-COS(RADIANS(O1037-45)))+(COS(RADIANS(O1037-45)))</f>
        <v>-0.94942547764190388</v>
      </c>
      <c r="AT1038" s="73">
        <f>(T1038*T1039)*(1-COS(RADIANS(O1037-45)))-T1037*(SIN(RADIANS(O1037-45)))</f>
        <v>0</v>
      </c>
      <c r="AU1038" s="10"/>
      <c r="AV1038">
        <v>-0.31399245596740494</v>
      </c>
      <c r="AW1038" s="1">
        <v>-0.20312305178968595</v>
      </c>
      <c r="AY1038" s="11">
        <f>(G1023^2)*F1023+G1023*G1024*F1024+G1023*G1025*F1025-((H1023^2)*F1023+H1023*H1024*F1024+H1023*H1025*F1025)</f>
        <v>-0.30320774780726639</v>
      </c>
      <c r="AZ1038" s="12">
        <f>G1023*G1024*F1023+(G1024^2)*F1024+G1024*G1025*F1025-(H1023*H1024*F1023+(H1024^2)*F1024+H1024*H1025*F1025)</f>
        <v>0.86767978468074236</v>
      </c>
      <c r="BA1038" s="12">
        <f>G1023*G1025*F1023+G1024*G1025*F1024+(G1025^2)*F1025-(H1023*H1025*F1023+H1024*H1025*F1024+(H1025^2)*F1025)</f>
        <v>0.32561519073017542</v>
      </c>
      <c r="BB1038" s="12">
        <f>(G1023^2)*E1023+G1023*G1024*E1024+G1023*G1025*E1025-((H1023^2)*E1023+H1023*H1024*E1024+H1023*H1025*E1025)</f>
        <v>0.45004237336818748</v>
      </c>
      <c r="BC1038" s="12">
        <f>G1023*G1024*E1023+(G1024^2)*E1024+G1024*G1025*E1025-(H1023*H1024*E1023+(H1024^2)*E1024+H1024*H1025*E1025)</f>
        <v>-0.81717505596183182</v>
      </c>
      <c r="BD1038" s="24">
        <f>G1023*G1025*E1023+G1024*G1025*E1024+(G1025^2)*E1025-(H1023*H1025*E1023+H1024*H1025*E1024+(H1025^2)*E1025)</f>
        <v>-0.31292003242996602</v>
      </c>
      <c r="BE1038" s="10">
        <f>J1023</f>
        <v>-1.14442206563799E-2</v>
      </c>
      <c r="BV1038" s="3" t="e">
        <f>#REF!+#REF!</f>
        <v>#REF!</v>
      </c>
      <c r="BW1038" s="3" t="e">
        <f>#REF!*CG966-CH964*CG968</f>
        <v>#REF!</v>
      </c>
      <c r="BX1038" s="3" t="e">
        <f>BV1039*BW1037-BV1037*BW1039</f>
        <v>#REF!</v>
      </c>
      <c r="BY1038" t="s">
        <v>8</v>
      </c>
      <c r="BZ1038" s="5">
        <f t="shared" ref="BZ1038:CA1040" si="1564">BZ1033</f>
        <v>0.93180266183863136</v>
      </c>
      <c r="CA1038" s="6">
        <f t="shared" si="1564"/>
        <v>-0.87956522186239505</v>
      </c>
      <c r="CB1038" s="7">
        <f>CY1037</f>
        <v>0.90472825278681634</v>
      </c>
      <c r="CC1038" s="8">
        <f>DU1037</f>
        <v>-0.38647107497714306</v>
      </c>
      <c r="CE1038" s="9">
        <f>((SUMPRODUCT(CB1038:CB1040,BZ1038:BZ1040))*(SUMPRODUCT(CB1038:CB1040,CA1038:CA1040)))-((SUMPRODUCT(CC1038:CC1040,BZ1038:BZ1040))*(SUMPRODUCT(CC1038:CC1040,CA1038:CA1040)))</f>
        <v>-5.5511151231257827E-16</v>
      </c>
      <c r="CG1038">
        <v>1</v>
      </c>
      <c r="CH1038" t="s">
        <v>161</v>
      </c>
      <c r="CI1038" s="67"/>
      <c r="CJ1038" s="1" t="s">
        <v>8</v>
      </c>
      <c r="CK1038" s="5">
        <f t="shared" ref="CK1038:CL1040" si="1565">BZ1038</f>
        <v>0.93180266183863136</v>
      </c>
      <c r="CL1038" s="6">
        <f t="shared" si="1565"/>
        <v>-0.87956522186239505</v>
      </c>
      <c r="CM1038" s="7">
        <f>FA1037</f>
        <v>0.91133530856852252</v>
      </c>
      <c r="CN1038" s="8">
        <f>FW1037</f>
        <v>-0.37062252837758058</v>
      </c>
      <c r="CO1038" s="10"/>
      <c r="CP1038">
        <f t="shared" si="1562"/>
        <v>0.3492962422733713</v>
      </c>
      <c r="CQ1038">
        <f t="shared" si="1562"/>
        <v>-0.34518112468713447</v>
      </c>
      <c r="CR1038">
        <f>CJ1041</f>
        <v>0</v>
      </c>
      <c r="CS1038">
        <f>CM1041</f>
        <v>0</v>
      </c>
      <c r="CW1038" s="28"/>
      <c r="CY1038" s="61">
        <v>-0.26761333184281538</v>
      </c>
      <c r="DA1038" s="17">
        <v>0</v>
      </c>
      <c r="DB1038">
        <v>0</v>
      </c>
      <c r="DD1038" s="73">
        <f>(DB1037*DB1038)*(1-COS(RADIANS(CW1037+45)))+DB1039*(SIN(RADIANS(CW1037+45)))</f>
        <v>-0.71348643348548324</v>
      </c>
      <c r="DE1038" s="73">
        <f>(DB1038^2)*(1-COS(RADIANS(CW1037+45)))+(COS(RADIANS(CW1037+45)))</f>
        <v>0.70066904400877095</v>
      </c>
      <c r="DF1038" s="73">
        <f>(DB1038*DB1039)*(1-COS(RADIANS(CW1037+45)))-DB1037*(SIN(RADIANS(CW1037+45)))</f>
        <v>0</v>
      </c>
      <c r="DG1038" s="10"/>
      <c r="DH1038">
        <v>-0.71348643348548324</v>
      </c>
      <c r="DI1038" s="23">
        <f>SIN(RADIANS('[1]Biaxial Input'!$F$21))*(COS(RADIANS(0)))</f>
        <v>6.9756473744125524E-2</v>
      </c>
      <c r="DK1038" s="30">
        <f>(DI1037*DI1038)*(1-COS(RADIANS(CV1037)))+DI1039*(SIN(RADIANS(CV1037)))</f>
        <v>-9.3228300025961861E-3</v>
      </c>
      <c r="DL1038" s="30">
        <f>(DI1038^2)*(1-COS(RADIANS(CV1037)))+(COS(RADIANS(CV1037)))</f>
        <v>0.86667731956481153</v>
      </c>
      <c r="DM1038" s="30">
        <f>(DI1038*DI1039)*(1-COS(RADIANS(CV1037)))-DI1037*(SIN(RADIANS(CV1037)))</f>
        <v>-0.49878202512991204</v>
      </c>
      <c r="DO1038">
        <v>-0.62489472810443114</v>
      </c>
      <c r="DQ1038" s="28">
        <f>(DB1037*DB1038)*(1-COS(RADIANS(CU1037)))+DB1039*(SIN(RADIANS(CU1037)))</f>
        <v>0.42261826174069944</v>
      </c>
      <c r="DR1038" s="28">
        <f>(DB1038^2)*(1-COS(RADIANS(CU1037)))+(COS(RADIANS(CU1037)))</f>
        <v>0.90630778703664994</v>
      </c>
      <c r="DS1038" s="28">
        <f>(DB1038*DB1039)*(1-COS(RADIANS(CU1037)))-DB1037*(SIN(RADIANS(CU1037)))</f>
        <v>0</v>
      </c>
      <c r="DU1038" s="61">
        <v>-0.84290568952600686</v>
      </c>
      <c r="DW1038" s="17">
        <v>0</v>
      </c>
      <c r="DX1038">
        <v>0</v>
      </c>
      <c r="DZ1038" s="73">
        <f>(DB1037*DB1038)*(1-COS(RADIANS(CW1037-45)))+DB1039*(SIN(RADIANS(CW1037-45)))</f>
        <v>-0.70066904400877139</v>
      </c>
      <c r="EA1038" s="73">
        <f>(DB1038^2)*(1-COS(RADIANS(CW1037-45)))+(COS(RADIANS(CW1037-45)))</f>
        <v>-0.71348643348548291</v>
      </c>
      <c r="EB1038" s="73">
        <f>(DB1038*DB1039)*(1-COS(RADIANS(CW1037-45)))-DB1037*(SIN(RADIANS(CW1037-45)))</f>
        <v>0</v>
      </c>
      <c r="EC1038" s="10"/>
      <c r="ED1038">
        <v>-0.70066904400877139</v>
      </c>
      <c r="EE1038" s="1">
        <v>-0.60060225623501717</v>
      </c>
      <c r="EG1038">
        <f>CY1038+DU1038</f>
        <v>-1.1105190213688223</v>
      </c>
      <c r="EH1038">
        <f>EG1038/(SQRT(EG1037^2+EG1038^2+EG1039^2))</f>
        <v>-0.78525553064654252</v>
      </c>
      <c r="EJ1038">
        <f>Q1038+AM1038</f>
        <v>-0.9683269584532912</v>
      </c>
      <c r="EK1038">
        <f>EJ1038/(SQRT(EJ1037^2+EJ1038^2+EJ1039^2))</f>
        <v>-0.68471055872806652</v>
      </c>
      <c r="EM1038" s="23">
        <f>CY1039*DU1037-CY1037*DU1039</f>
        <v>0.46679021324860087</v>
      </c>
      <c r="EP1038" s="9">
        <f>((SUMPRODUCT(CM1038:CM1040,BZ1038:BZ1040))*(SUMPRODUCT(CM1038:CM1040,CA1038:CA1040)))-((SUMPRODUCT(CN1038:CN1040,BZ1038:BZ1040))*(SUMPRODUCT(CN1038:CN1040,CA1038:CA1040)))</f>
        <v>-3.3391502252870742E-2</v>
      </c>
      <c r="EY1038" s="28"/>
      <c r="EZ1038" s="10"/>
      <c r="FA1038" s="61">
        <v>-0.25286184035425441</v>
      </c>
      <c r="FB1038" s="13" t="e">
        <f>BW1039</f>
        <v>#REF!</v>
      </c>
      <c r="FC1038" s="17">
        <v>0</v>
      </c>
      <c r="FD1038">
        <v>0</v>
      </c>
      <c r="FF1038" s="73">
        <f>(FD1037*FD1038)*(1-COS(RADIANS(EY1037+45)))+FD1039*(SIN(RADIANS(EY1037+45)))</f>
        <v>-0.70114940511174983</v>
      </c>
      <c r="FG1038" s="73">
        <f>(FD1038^2)*(1-COS(RADIANS(EY1037+45)))+(COS(RADIANS(EY1037+45)))</f>
        <v>0.71301438394427874</v>
      </c>
      <c r="FH1038" s="73">
        <f>(FD1038*FD1039)*(1-COS(RADIANS(EY1037+45)))-FD1037*(SIN(RADIANS(EY1037+45)))</f>
        <v>0</v>
      </c>
      <c r="FI1038" s="10"/>
      <c r="FJ1038">
        <v>-0.70114940511174983</v>
      </c>
      <c r="FK1038" s="23">
        <f>SIN(RADIANS(176))*(COS(RADIANS(0)))</f>
        <v>6.9756473744125524E-2</v>
      </c>
      <c r="FM1038" s="30">
        <f>(FK1037*FK1038)*(1-COS(RADIANS(EX1037)))+FK1039*(SIN(RADIANS(EX1037)))</f>
        <v>-9.3228300025961861E-3</v>
      </c>
      <c r="FN1038" s="30">
        <f>(FK1038^2)*(1-COS(RADIANS(EX1037)))+(COS(RADIANS(EX1037)))</f>
        <v>0.86667731956481153</v>
      </c>
      <c r="FO1038" s="30">
        <f>(FK1038*FK1039)*(1-COS(RADIANS(EX1037)))-FK1037*(SIN(RADIANS(EX1037)))</f>
        <v>-0.49878202512991204</v>
      </c>
      <c r="FQ1038">
        <v>-0.61431759892763194</v>
      </c>
      <c r="FS1038" s="28">
        <f>(FD1037*FD1038)*(1-COS(RADIANS(EW1037)))+FD1039*(SIN(RADIANS(EW1037)))</f>
        <v>0.42261826174069944</v>
      </c>
      <c r="FT1038" s="28">
        <f>(FD1038^2)*(1-COS(RADIANS(EW1037)))+(COS(RADIANS(EW1037)))</f>
        <v>0.90630778703664994</v>
      </c>
      <c r="FU1038" s="28">
        <f>(FD1038*FD1039)*(1-COS(RADIANS(EW1037)))-FD1037*(SIN(RADIANS(EW1037)))</f>
        <v>0</v>
      </c>
      <c r="FW1038" s="61">
        <v>-0.84744780754214299</v>
      </c>
      <c r="FX1038" s="13" t="e">
        <f>BX1039</f>
        <v>#REF!</v>
      </c>
      <c r="FY1038" s="17">
        <v>0</v>
      </c>
      <c r="FZ1038">
        <v>0</v>
      </c>
      <c r="GB1038" s="73">
        <f>(FD1037*FD1038)*(1-COS(RADIANS(EY1037-45)))+FD1039*(SIN(RADIANS(EY1037-45)))</f>
        <v>-0.71301438394427841</v>
      </c>
      <c r="GC1038" s="73">
        <f>(FD1038^2)*(1-COS(RADIANS(EY1037-45)))+(COS(RADIANS(EY1037-45)))</f>
        <v>-0.70114940511175006</v>
      </c>
      <c r="GD1038" s="73">
        <f>(FD1038*FD1039)*(1-COS(RADIANS(EY1037-45)))-FD1037*(SIN(RADIANS(EY1037-45)))</f>
        <v>0</v>
      </c>
      <c r="GE1038" s="10"/>
      <c r="GF1038">
        <v>-0.71301438394427841</v>
      </c>
      <c r="GG1038" s="1">
        <v>-0.61141669837770429</v>
      </c>
      <c r="GI1038">
        <f>FA1038+FW1038</f>
        <v>-1.1003096478963974</v>
      </c>
      <c r="GJ1038">
        <f>GI1038/(SQRT(GI1037^2+GI1038^2+GI1039^2))</f>
        <v>-0.77803641343252528</v>
      </c>
      <c r="GL1038">
        <f>CH1039+DC1038</f>
        <v>-3.3391502252870742E-2</v>
      </c>
      <c r="GM1038" t="e">
        <f>GL1038/(SQRT(GL1037^2+GL1038^2+GL1039^2))</f>
        <v>#VALUE!</v>
      </c>
      <c r="GO1038" s="27">
        <f>FA1039*FW1037-FA1037*FW1039</f>
        <v>0.46679021324860082</v>
      </c>
    </row>
    <row r="1039" spans="1:197" x14ac:dyDescent="0.2">
      <c r="A1039" t="s">
        <v>899</v>
      </c>
      <c r="B1039" t="s">
        <v>28</v>
      </c>
      <c r="C1039" t="s">
        <v>900</v>
      </c>
      <c r="D1039" t="s">
        <v>9</v>
      </c>
      <c r="E1039" s="5">
        <f t="shared" si="1563"/>
        <v>0.34942631596765805</v>
      </c>
      <c r="F1039" s="6">
        <f t="shared" si="1563"/>
        <v>-0.3450538979128393</v>
      </c>
      <c r="G1039" s="7">
        <f t="shared" ref="G1039:G1040" si="1566">Q1038</f>
        <v>-5.1252923152832086E-2</v>
      </c>
      <c r="H1039" s="8">
        <f t="shared" ref="H1039:H1040" si="1567">AM1038</f>
        <v>-0.91707403530045917</v>
      </c>
      <c r="J1039" s="10"/>
      <c r="Q1039" s="61">
        <v>-0.65422206589028231</v>
      </c>
      <c r="S1039" s="17">
        <v>0</v>
      </c>
      <c r="T1039">
        <v>1</v>
      </c>
      <c r="V1039" s="73">
        <f>(T1037*T1039)*(1-COS(RADIANS(O1037+45)))-T1038*(SIN(RADIANS(O1037+45)))</f>
        <v>0</v>
      </c>
      <c r="W1039" s="73">
        <f>(T1038*T1039)*(1-COS(RADIANS(O1037+45)))+T1037*(SIN(RADIANS(O1037+45)))</f>
        <v>0</v>
      </c>
      <c r="X1039" s="73">
        <f>(T1039^2)*(1-COS(RADIANS(O1037+45)))+(COS(RADIANS(O1037+45)))</f>
        <v>1</v>
      </c>
      <c r="Y1039" s="10"/>
      <c r="Z1039">
        <v>0</v>
      </c>
      <c r="AA1039" s="23">
        <f>SIN(RADIANS('[1]Biaxial Input'!$F$21))*SIN(RADIANS(0))</f>
        <v>0</v>
      </c>
      <c r="AC1039" s="30">
        <f>(AA1037*AA1039)*(1-COS(RADIANS(N1037)))-AA1038*(SIN(RADIANS(N1037)))</f>
        <v>4.9325275616132508E-2</v>
      </c>
      <c r="AD1039" s="30">
        <f>(AA1038*AA1039)*(1-COS(RADIANS(N1037)))+AA1037*(SIN(RADIANS(N1037)))</f>
        <v>0.70538430460663959</v>
      </c>
      <c r="AE1039" s="30">
        <f>(AA1039^2)*(1-COS(RADIANS(N1037)))+(COS(RADIANS(N1037)))</f>
        <v>0.70710678118654757</v>
      </c>
      <c r="AG1039">
        <v>-0.65422206589028231</v>
      </c>
      <c r="AI1039" s="28">
        <f>(T1037*T1039)*(1-COS(RADIANS(M1037)))-T1038*(SIN(RADIANS(M1037)))</f>
        <v>0</v>
      </c>
      <c r="AJ1039" s="28">
        <f>(T1038*T1039)*(1-COS(RADIANS(M1037)))+T1037*(SIN(RADIANS(M1037)))</f>
        <v>0</v>
      </c>
      <c r="AK1039" s="28">
        <f>(T1039^2)*(1-COS(RADIANS(M1037)))+(COS(RADIANS(M1037)))</f>
        <v>1</v>
      </c>
      <c r="AM1039" s="61">
        <v>-0.26831602356596396</v>
      </c>
      <c r="AO1039" s="17">
        <v>0</v>
      </c>
      <c r="AP1039">
        <v>1</v>
      </c>
      <c r="AR1039" s="73">
        <f>(T1037*T1037)*(1-COS(RADIANS(O1037-45)))-T1037*(SIN(RADIANS(O1037-45)))</f>
        <v>0</v>
      </c>
      <c r="AS1039" s="73">
        <f>(T1038*T1039)*(1-COS(RADIANS(O1037-45)))+T1037*(SIN(RADIANS(O1037-45)))</f>
        <v>0</v>
      </c>
      <c r="AT1039" s="73">
        <f>(T1039^2)*(1-COS(RADIANS(O1037-45)))+(COS(RADIANS(O1037-45)))</f>
        <v>1</v>
      </c>
      <c r="AU1039" s="10"/>
      <c r="AV1039">
        <v>0</v>
      </c>
      <c r="AW1039" s="1">
        <v>-0.26831602356596396</v>
      </c>
      <c r="AY1039" s="11">
        <f>(G1028^2)*F1028+G1028*G1029*F1029+G1028*G1030*F1030-((H1028^2)*F1028+H1028*H1029*F1029+H1028*H1030*F1030)</f>
        <v>-0.28882500907604164</v>
      </c>
      <c r="AZ1039" s="12">
        <f>G1028*G1029*F1028+(G1029^2)*F1029+G1029*G1030*F1030-(H1028*H1029*F1028+(H1029^2)*F1029+H1029*H1030*F1030)</f>
        <v>0.77959205838881562</v>
      </c>
      <c r="BA1039" s="12">
        <f>G1028*G1030*F1028+G1029*G1030*F1029+(G1030^2)*F1030-(H1028*H1030*F1028+H1029*H1030*F1029+(H1030^2)*F1030)</f>
        <v>0.47996138970732083</v>
      </c>
      <c r="BB1039" s="12">
        <f>(G1028^2)*E1028+G1028*G1029*E1029+G1028*G1030*E1030-((H1028^2)*E1028+H1028*H1029*E1029+H1028*H1030*E1030)</f>
        <v>0.50807143573236524</v>
      </c>
      <c r="BC1039" s="12">
        <f>G1028*G1029*E1028+(G1029^2)*E1029+G1029*G1030*E1030-(H1028*H1029*E1028+(H1029^2)*E1029+H1029*H1030*E1030)</f>
        <v>-0.70646948222759931</v>
      </c>
      <c r="BD1039" s="24">
        <f>G1028*G1030*E1028+G1029*G1030*E1029+(G1030^2)*E1030-(H1028*H1030*E1028+H1029*H1030*E1029+(H1030^2)*E1030)</f>
        <v>-0.48591103418759019</v>
      </c>
      <c r="BE1039" s="10">
        <f>J1028</f>
        <v>-4.4047720171513594E-2</v>
      </c>
      <c r="BV1039" s="3" t="e">
        <f>#REF!+CG968</f>
        <v>#REF!</v>
      </c>
      <c r="BW1039" s="3" t="e">
        <f>CH964*#REF!-#REF!*CG966</f>
        <v>#REF!</v>
      </c>
      <c r="BX1039" s="3" t="e">
        <f>BV1037*BW1038-BV1038*BW1037</f>
        <v>#REF!</v>
      </c>
      <c r="BY1039" t="s">
        <v>9</v>
      </c>
      <c r="BZ1039" s="5">
        <f t="shared" si="1564"/>
        <v>0.3492962422733713</v>
      </c>
      <c r="CA1039" s="6">
        <f t="shared" si="1564"/>
        <v>-0.34518112468713447</v>
      </c>
      <c r="CB1039" s="7">
        <f>CY1038</f>
        <v>-0.26761333184281538</v>
      </c>
      <c r="CC1039" s="8">
        <f>DU1038</f>
        <v>-0.84290568952600686</v>
      </c>
      <c r="CE1039" s="10"/>
      <c r="CH1039">
        <f>((SUMPRODUCT(CM1038:CM1040,CK1038:CK1040))*(SUMPRODUCT(CM1038:CM1040,CL1038:CL1040)))-((SUMPRODUCT(CN1038:CN1040,CK1038:CK1040))*(SUMPRODUCT(CN1038:CN1040,CL1038:CL1040)))</f>
        <v>-3.3391502252870742E-2</v>
      </c>
      <c r="CI1039" s="67"/>
      <c r="CJ1039" s="10" t="s">
        <v>9</v>
      </c>
      <c r="CK1039" s="5">
        <f t="shared" si="1565"/>
        <v>0.3492962422733713</v>
      </c>
      <c r="CL1039" s="6">
        <f t="shared" si="1565"/>
        <v>-0.34518112468713447</v>
      </c>
      <c r="CM1039" s="7">
        <f>FA1038</f>
        <v>-0.25286184035425441</v>
      </c>
      <c r="CN1039" s="8">
        <f>FW1038</f>
        <v>-0.84744780754214299</v>
      </c>
      <c r="CP1039">
        <f t="shared" si="1562"/>
        <v>-9.8670839279614439E-2</v>
      </c>
      <c r="CQ1039">
        <f t="shared" si="1562"/>
        <v>-0.32743703463395935</v>
      </c>
      <c r="CR1039">
        <f>CK1041</f>
        <v>0</v>
      </c>
      <c r="CS1039">
        <f>CN1041</f>
        <v>0</v>
      </c>
      <c r="CW1039" s="28"/>
      <c r="CY1039" s="61">
        <v>-0.33143610731074796</v>
      </c>
      <c r="DA1039" s="17">
        <v>0</v>
      </c>
      <c r="DB1039">
        <v>1</v>
      </c>
      <c r="DD1039" s="73">
        <f>(DB1037*DB1039)*(1-COS(RADIANS(CW1037+45)))-DB1038*(SIN(RADIANS(CW1037+45)))</f>
        <v>0</v>
      </c>
      <c r="DE1039" s="73">
        <f>(DB1038*DB1039)*(1-COS(RADIANS(CW1037+45)))+DB1037*(SIN(RADIANS(CW1037+45)))</f>
        <v>0</v>
      </c>
      <c r="DF1039" s="73">
        <f>(DB1039^2)*(1-COS(RADIANS(CW1037+45)))+(COS(RADIANS(CW1037+45)))</f>
        <v>1</v>
      </c>
      <c r="DG1039" s="10"/>
      <c r="DH1039">
        <v>0</v>
      </c>
      <c r="DI1039" s="23">
        <f>SIN(RADIANS('[1]Biaxial Input'!$F$21))*SIN(RADIANS(0))</f>
        <v>0</v>
      </c>
      <c r="DK1039" s="30">
        <f>(DI1037*DI1039)*(1-COS(RADIANS(CV1037)))-DI1038*(SIN(RADIANS(CV1037)))</f>
        <v>3.4878236872062755E-2</v>
      </c>
      <c r="DL1039" s="30">
        <f>(DI1038*DI1039)*(1-COS(RADIANS(CV1037)))+DI1037*(SIN(RADIANS(CV1037)))</f>
        <v>0.49878202512991204</v>
      </c>
      <c r="DM1039" s="30">
        <f>(DI1039^2)*(1-COS(RADIANS(CV1037)))+(COS(RADIANS(CV1037)))</f>
        <v>0.86602540378443871</v>
      </c>
      <c r="DO1039">
        <v>-0.33143610731074796</v>
      </c>
      <c r="DQ1039" s="28">
        <f>(DB1037*DB1039)*(1-COS(RADIANS(CU1037)))-DB1038*(SIN(RADIANS(CU1037)))</f>
        <v>0</v>
      </c>
      <c r="DR1039" s="28">
        <f>(DB1038*DB1039)*(1-COS(RADIANS(CU1037)))+DB1037*(SIN(RADIANS(CU1037)))</f>
        <v>0</v>
      </c>
      <c r="DS1039" s="28">
        <f>(DB1039^2)*(1-COS(RADIANS(CU1037)))+(COS(RADIANS(CU1037)))</f>
        <v>1</v>
      </c>
      <c r="DU1039" s="61">
        <v>-0.37436627354864438</v>
      </c>
      <c r="DW1039" s="17">
        <v>0</v>
      </c>
      <c r="DX1039">
        <v>1</v>
      </c>
      <c r="DZ1039" s="73">
        <f>(DB1037*DB1037)*(1-COS(RADIANS(CW1037-45)))-DB1037*(SIN(RADIANS(CW1037-45)))</f>
        <v>0</v>
      </c>
      <c r="EA1039" s="73">
        <f>(DB1038*DB1039)*(1-COS(RADIANS(CW1037-45)))+DB1037*(SIN(RADIANS(CW1037-45)))</f>
        <v>0</v>
      </c>
      <c r="EB1039" s="73">
        <f>(DB1039^2)*(1-COS(RADIANS(CW1037-45)))+(COS(RADIANS(CW1037-45)))</f>
        <v>1</v>
      </c>
      <c r="EC1039" s="10"/>
      <c r="ED1039">
        <v>0</v>
      </c>
      <c r="EE1039" s="1">
        <v>-0.37436627354864438</v>
      </c>
      <c r="EG1039">
        <f>CY1039+DU1039</f>
        <v>-0.70580238085939229</v>
      </c>
      <c r="EH1039">
        <f>EG1039/(SQRT(EG1037^2+EG1038^2+EG1039^2))</f>
        <v>-0.4990776496832865</v>
      </c>
      <c r="EJ1039">
        <f>Q1039+AM1039</f>
        <v>-0.92253808945624627</v>
      </c>
      <c r="EK1039">
        <f>EJ1039/(SQRT(EJ1037^2+EJ1038^2+EJ1039^2))</f>
        <v>-0.65233293895739364</v>
      </c>
      <c r="EM1039" s="23">
        <f>CY1037*DU1038-CY1038*DU1037</f>
        <v>-0.86602540378443871</v>
      </c>
      <c r="ER1039">
        <f t="shared" ref="ER1039:ES1041" si="1568">CK1038</f>
        <v>0.93180266183863136</v>
      </c>
      <c r="ES1039">
        <f t="shared" si="1568"/>
        <v>-0.87956522186239505</v>
      </c>
      <c r="ET1039" t="e">
        <f>#REF!</f>
        <v>#REF!</v>
      </c>
      <c r="EU1039" t="e">
        <f>#REF!</f>
        <v>#REF!</v>
      </c>
      <c r="EY1039" s="28"/>
      <c r="EZ1039" s="10"/>
      <c r="FA1039" s="61">
        <v>-0.32485203562387521</v>
      </c>
      <c r="FB1039" s="13">
        <f>BW1040</f>
        <v>0</v>
      </c>
      <c r="FC1039" s="17">
        <v>0</v>
      </c>
      <c r="FD1039">
        <v>1</v>
      </c>
      <c r="FF1039" s="73">
        <f>(FD1037*FD1039)*(1-COS(RADIANS(EY1037+45)))-FD1038*(SIN(RADIANS(EY1037+45)))</f>
        <v>0</v>
      </c>
      <c r="FG1039" s="73">
        <f>(FD1038*FD1039)*(1-COS(RADIANS(EY1037+45)))+FD1037*(SIN(RADIANS(EY1037+45)))</f>
        <v>0</v>
      </c>
      <c r="FH1039" s="73">
        <f>(FD1039^2)*(1-COS(RADIANS(EY1037+45)))+(COS(RADIANS(EY1037+45)))</f>
        <v>1</v>
      </c>
      <c r="FI1039" s="10"/>
      <c r="FJ1039">
        <v>0</v>
      </c>
      <c r="FK1039" s="23">
        <f>SIN(RADIANS(176))*SIN(RADIANS(0))</f>
        <v>0</v>
      </c>
      <c r="FM1039" s="30">
        <f>(FK1037*FK1039)*(1-COS(RADIANS(EX1037)))-FK1038*(SIN(RADIANS(EX1037)))</f>
        <v>3.4878236872062755E-2</v>
      </c>
      <c r="FN1039" s="30">
        <f>(FK1038*FK1039)*(1-COS(RADIANS(EX1037)))+FK1037*(SIN(RADIANS(EX1037)))</f>
        <v>0.49878202512991204</v>
      </c>
      <c r="FO1039" s="30">
        <f>(FK1039^2)*(1-COS(RADIANS(EX1037)))+(COS(RADIANS(EX1037)))</f>
        <v>0.86602540378443871</v>
      </c>
      <c r="FQ1039">
        <v>-0.32485203562387521</v>
      </c>
      <c r="FS1039" s="28">
        <f>(FD1037*FD1039)*(1-COS(RADIANS(EW1037)))-FD1038*(SIN(RADIANS(EW1037)))</f>
        <v>0</v>
      </c>
      <c r="FT1039" s="28">
        <f>(FD1038*FD1039)*(1-COS(RADIANS(EW1037)))+FD1037*(SIN(RADIANS(EW1037)))</f>
        <v>0</v>
      </c>
      <c r="FU1039" s="28">
        <f>(FD1039^2)*(1-COS(RADIANS(EW1037)))+(COS(RADIANS(EW1037)))</f>
        <v>1</v>
      </c>
      <c r="FW1039" s="61">
        <v>-0.38009361340467729</v>
      </c>
      <c r="FX1039" s="13">
        <f>BX1040</f>
        <v>0</v>
      </c>
      <c r="FY1039" s="17">
        <v>0</v>
      </c>
      <c r="FZ1039">
        <v>1</v>
      </c>
      <c r="GB1039" s="73">
        <f>(FD1037*FD1037)*(1-COS(RADIANS(EY1037-45)))-FD1037*(SIN(RADIANS(EY1037-45)))</f>
        <v>0</v>
      </c>
      <c r="GC1039" s="73">
        <f>(FD1038*FD1039)*(1-COS(RADIANS(EY1037-45)))+FD1037*(SIN(RADIANS(EY1037-45)))</f>
        <v>0</v>
      </c>
      <c r="GD1039" s="73">
        <f>(FD1039^2)*(1-COS(RADIANS(EY1037-45)))+(COS(RADIANS(EY1037-45)))</f>
        <v>0.99999999999999989</v>
      </c>
      <c r="GE1039" s="10"/>
      <c r="GF1039">
        <v>0</v>
      </c>
      <c r="GG1039" s="1">
        <v>-0.38009361340467729</v>
      </c>
      <c r="GI1039">
        <f>FA1039+FW1039</f>
        <v>-0.7049456490285525</v>
      </c>
      <c r="GJ1039">
        <f>GI1039/(SQRT(GI1037^2+GI1038^2+GI1039^2))</f>
        <v>-0.49847184879604151</v>
      </c>
      <c r="GL1039" t="e">
        <f>#REF!+DC1039</f>
        <v>#REF!</v>
      </c>
      <c r="GM1039" t="e">
        <f>GL1039/(SQRT(GL1037^2+GL1038^2+GL1039^2))</f>
        <v>#REF!</v>
      </c>
      <c r="GO1039" s="27">
        <f>FA1037*FW1038-FA1038*FW1037</f>
        <v>-0.86602540378443871</v>
      </c>
    </row>
    <row r="1040" spans="1:197" x14ac:dyDescent="0.2">
      <c r="A1040">
        <f>E1043</f>
        <v>0.93175726557760197</v>
      </c>
      <c r="B1040">
        <f>C1040/(SQRT(C1040^2+C1041^2+C1042^2))</f>
        <v>0.93178937024735009</v>
      </c>
      <c r="C1040">
        <f t="array" ref="C1040:C1045">(A1040:A1045)-(MMULT(MMULT(MINVERSE(MMULT(TRANSPOSE(AY1024:BD1044),AY1024:BD1044)),TRANSPOSE(AY1024:BD1044)),BE1024:BE1044))</f>
        <v>0.92764161875012319</v>
      </c>
      <c r="D1040" t="s">
        <v>10</v>
      </c>
      <c r="E1040" s="5">
        <f t="shared" si="1563"/>
        <v>-9.863897684293281E-2</v>
      </c>
      <c r="F1040" s="6">
        <f t="shared" si="1563"/>
        <v>-0.32741376254105431</v>
      </c>
      <c r="G1040" s="7">
        <f t="shared" si="1566"/>
        <v>-0.65422206589028231</v>
      </c>
      <c r="H1040" s="8">
        <f t="shared" si="1567"/>
        <v>-0.26831602356596396</v>
      </c>
      <c r="J1040" s="10"/>
      <c r="AW1040" s="1"/>
      <c r="AY1040" s="11">
        <f>(G1033^2)*F1033+G1033*G1034*F1034+G1033*G1035*F1035-((H1033^2)*F1033+H1033*H1034*F1034+H1033*H1035*F1035)</f>
        <v>-0.19817958588202411</v>
      </c>
      <c r="AZ1040" s="12">
        <f>G1033*G1034*F1033+(G1034^2)*F1034+G1034*G1035*F1035-(H1033*H1034*F1033+(H1034^2)*F1034+H1034*H1035*F1035)</f>
        <v>0.69051833782473915</v>
      </c>
      <c r="BA1040" s="12">
        <f>G1033*G1035*F1033+G1034*G1035*F1034+(G1035^2)*F1035-(H1033*H1035*F1033+H1034*H1035*F1034+(H1035^2)*F1035)</f>
        <v>0.56649974651640789</v>
      </c>
      <c r="BB1040" s="12">
        <f>(G1033^2)*E1033+G1033*G1034*E1034+G1033*G1035*E1035-((H1033^2)*E1033+H1033*H1034*E1034+H1033*H1035*E1035)</f>
        <v>0.47223200259473075</v>
      </c>
      <c r="BC1040" s="12">
        <f>G1033*G1034*E1033+(G1034^2)*E1034+G1034*G1035*E1035-(H1033*H1034*E1033+(H1034^2)*E1034+H1034*H1035*E1035)</f>
        <v>-0.59909977814019977</v>
      </c>
      <c r="BD1040" s="24">
        <f>G1033*G1035*E1033+G1034*G1035*E1034+(G1035^2)*E1035-(H1033*H1035*E1033+H1034*H1035*E1034+(H1035^2)*E1035)</f>
        <v>-0.63960613449306514</v>
      </c>
      <c r="BE1040" s="10">
        <f>J1033</f>
        <v>7.5105448131379537E-4</v>
      </c>
      <c r="BY1040" t="s">
        <v>10</v>
      </c>
      <c r="BZ1040" s="5">
        <f t="shared" si="1564"/>
        <v>-9.8670839279614439E-2</v>
      </c>
      <c r="CA1040" s="6">
        <f t="shared" si="1564"/>
        <v>-0.32743703463395935</v>
      </c>
      <c r="CB1040" s="7">
        <f>CY1039</f>
        <v>-0.33143610731074796</v>
      </c>
      <c r="CC1040" s="8">
        <f>DU1039</f>
        <v>-0.37436627354864438</v>
      </c>
      <c r="CE1040" s="10"/>
      <c r="CG1040" s="10" t="s">
        <v>160</v>
      </c>
      <c r="CH1040" s="10">
        <f>-CH1037*((EY1037-CW1037)/(CH1039-CE1038))</f>
        <v>269.4807061710261</v>
      </c>
      <c r="CI1040" s="67"/>
      <c r="CJ1040" s="10" t="s">
        <v>10</v>
      </c>
      <c r="CK1040" s="5">
        <f t="shared" si="1565"/>
        <v>-9.8670839279614439E-2</v>
      </c>
      <c r="CL1040" s="6">
        <f t="shared" si="1565"/>
        <v>-0.32743703463395935</v>
      </c>
      <c r="CM1040" s="7">
        <f>FA1039</f>
        <v>-0.32485203562387521</v>
      </c>
      <c r="CN1040" s="8">
        <f>FW1039</f>
        <v>-0.38009361340467729</v>
      </c>
      <c r="CW1040" s="28"/>
      <c r="EE1040" s="1"/>
      <c r="EI1040" s="64">
        <f>(DEGREES(ACOS((EH1037*EK1037+EH1038*EK1038+EH1039*EK1039)/((SQRT(EH1037^2+EH1038^2+EH1039^2))*(SQRT(EK1037^2+EK1038^2+EK1039^2))))))</f>
        <v>10.78303583411509</v>
      </c>
      <c r="ER1040">
        <f t="shared" si="1568"/>
        <v>0.3492962422733713</v>
      </c>
      <c r="ES1040">
        <f t="shared" si="1568"/>
        <v>-0.34518112468713447</v>
      </c>
      <c r="ET1040" t="e">
        <f>#REF!</f>
        <v>#REF!</v>
      </c>
      <c r="EU1040" t="e">
        <f>#REF!</f>
        <v>#REF!</v>
      </c>
      <c r="EY1040" s="28"/>
      <c r="EZ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GG1040" s="1"/>
      <c r="GK1040" s="64" t="e">
        <f>(DEGREES(ACOS((GJ1037*GM1037+GJ1038*GM1038+GJ1039*GM1039)/((SQRT(GJ1037^2+GJ1038^2+GJ1039^2))*(SQRT(GM1037^2+GM1038^2+GM1039^2))))))</f>
        <v>#VALUE!</v>
      </c>
    </row>
    <row r="1041" spans="1:197" x14ac:dyDescent="0.2">
      <c r="A1041">
        <f>E1044</f>
        <v>0.34942631596765805</v>
      </c>
      <c r="B1041">
        <f>C1041/(SQRT(C1040^2+C1041^2+C1042^2))</f>
        <v>0.34933429420552226</v>
      </c>
      <c r="C1041">
        <v>0.3477792734163937</v>
      </c>
      <c r="D1041" s="10"/>
      <c r="G1041" s="10"/>
      <c r="H1041" s="10"/>
      <c r="J1041" s="10"/>
      <c r="Q1041" s="82" t="s">
        <v>148</v>
      </c>
      <c r="R1041" s="13"/>
      <c r="T1041" s="10"/>
      <c r="U1041" s="10"/>
      <c r="V1041" s="10"/>
      <c r="W1041" s="10"/>
      <c r="X1041" s="10"/>
      <c r="Y1041" s="10"/>
      <c r="Z1041" s="80"/>
      <c r="AA1041" s="23" t="s">
        <v>149</v>
      </c>
      <c r="AE1041" s="1"/>
      <c r="AG1041" s="80"/>
      <c r="AK1041" s="13"/>
      <c r="AL1041" s="81"/>
      <c r="AM1041" s="82" t="s">
        <v>150</v>
      </c>
      <c r="AO1041" s="13"/>
      <c r="AP1041" s="13"/>
      <c r="AS1041" s="1"/>
      <c r="AW1041" s="1"/>
      <c r="AY1041" s="11">
        <f>(G1038^2)*F1038+G1038*G1039*F1039+G1038*G1040*F1040-((H1038^2)*F1038+H1038*H1039*F1039+H1038*H1040*F1040)</f>
        <v>-0.13010820675251805</v>
      </c>
      <c r="AZ1041" s="12">
        <f>G1038*G1039*F1038+(G1039^2)*F1039+G1039*G1040*F1040-(H1038*H1039*F1038+(H1039^2)*F1039+H1039*H1040*F1040)</f>
        <v>0.63080900367757964</v>
      </c>
      <c r="BA1041" s="12">
        <f>G1038*G1040*F1038+G1039*G1040*F1039+(G1040^2)*F1040-(H1038*H1040*F1038+H1039*H1040*F1039+(H1040^2)*F1040)</f>
        <v>0.46060851019755178</v>
      </c>
      <c r="BB1041" s="12">
        <f>(G1038^2)*E1038+G1038*G1039*E1039+G1038*G1040*E1040-((H1038^2)*E1038+H1038*H1039*E1039+H1038*H1040*E1040)</f>
        <v>0.3979418896301018</v>
      </c>
      <c r="BC1041" s="12">
        <f>G1038*G1039*E1038+(G1039^2)*E1039+G1039*G1040*E1040-(H1038*H1039*E1038+(H1039^2)*E1039+H1039*H1040*E1040)</f>
        <v>-0.56004047216706054</v>
      </c>
      <c r="BD1041" s="24">
        <f>G1038*G1040*E1038+G1039*G1040*E1039+(G1040^2)*E1040-(H1038*H1040*E1038+H1039*H1040*E1039+(H1040^2)*E1040)</f>
        <v>-0.64307943588913241</v>
      </c>
      <c r="BE1041" s="10">
        <f>J1038</f>
        <v>5.3758047110319895E-2</v>
      </c>
      <c r="BV1041" s="4"/>
      <c r="BW1041" s="4" t="s">
        <v>2</v>
      </c>
      <c r="BX1041" s="4" t="s">
        <v>21</v>
      </c>
      <c r="CE1041" s="10"/>
      <c r="CS1041" s="15"/>
      <c r="CW1041" s="28"/>
      <c r="CY1041" s="82" t="s">
        <v>148</v>
      </c>
      <c r="CZ1041" s="13"/>
      <c r="DB1041" s="10"/>
      <c r="DC1041" s="10"/>
      <c r="DD1041" s="10"/>
      <c r="DE1041" s="10"/>
      <c r="DF1041" s="10"/>
      <c r="DG1041" s="10"/>
      <c r="DH1041" s="80"/>
      <c r="DI1041" s="23" t="s">
        <v>149</v>
      </c>
      <c r="DM1041" s="1"/>
      <c r="DO1041" s="80"/>
      <c r="DS1041" s="13"/>
      <c r="DT1041" s="81"/>
      <c r="DU1041" s="82" t="s">
        <v>150</v>
      </c>
      <c r="DW1041" s="13"/>
      <c r="DX1041" s="13"/>
      <c r="EA1041" s="1"/>
      <c r="EE1041" s="1"/>
      <c r="ER1041">
        <f t="shared" si="1568"/>
        <v>-9.8670839279614439E-2</v>
      </c>
      <c r="ES1041">
        <f t="shared" si="1568"/>
        <v>-0.32743703463395935</v>
      </c>
      <c r="ET1041" t="e">
        <f>#REF!</f>
        <v>#REF!</v>
      </c>
      <c r="EU1041" t="e">
        <f>#REF!</f>
        <v>#REF!</v>
      </c>
      <c r="EY1041" s="28"/>
      <c r="EZ1041" s="10"/>
      <c r="FA1041" s="82" t="s">
        <v>148</v>
      </c>
      <c r="FB1041" s="13"/>
      <c r="FD1041" s="10"/>
      <c r="FE1041" s="10"/>
      <c r="FF1041" s="10"/>
      <c r="FG1041" s="10"/>
      <c r="FH1041" s="10"/>
      <c r="FI1041" s="10"/>
      <c r="FJ1041" s="80"/>
      <c r="FK1041" s="23" t="s">
        <v>149</v>
      </c>
      <c r="FO1041" s="1"/>
      <c r="FQ1041" s="80"/>
      <c r="FU1041" s="13"/>
      <c r="FV1041" s="81"/>
      <c r="FW1041" s="82" t="s">
        <v>150</v>
      </c>
      <c r="FY1041" s="13"/>
      <c r="FZ1041" s="13"/>
      <c r="GC1041" s="1"/>
      <c r="GG1041" s="1"/>
      <c r="GK1041" s="13"/>
    </row>
    <row r="1042" spans="1:197" x14ac:dyDescent="0.2">
      <c r="A1042">
        <f>E1045</f>
        <v>-9.863897684293281E-2</v>
      </c>
      <c r="B1042">
        <f>C1042/(SQRT(C1040^2+C1041^2+C1042^2))</f>
        <v>-9.8661645972365639E-2</v>
      </c>
      <c r="C1042">
        <v>-9.8222465184445606E-2</v>
      </c>
      <c r="E1042" s="5" t="s">
        <v>4</v>
      </c>
      <c r="F1042" s="6" t="s">
        <v>5</v>
      </c>
      <c r="G1042" s="7" t="s">
        <v>6</v>
      </c>
      <c r="H1042" s="8" t="s">
        <v>1</v>
      </c>
      <c r="I1042">
        <v>19</v>
      </c>
      <c r="J1042" s="9" t="s">
        <v>7</v>
      </c>
      <c r="K1042">
        <v>19</v>
      </c>
      <c r="M1042" s="17">
        <f>A970</f>
        <v>30</v>
      </c>
      <c r="N1042" s="17">
        <f>B970</f>
        <v>-50</v>
      </c>
      <c r="O1042" s="17">
        <f>C970</f>
        <v>268.7</v>
      </c>
      <c r="Q1042" s="61">
        <f t="array" ref="Q1042:Q1044">MMULT(AI1042:AK1044,AG1042:AG1044)</f>
        <v>0.8544171821724218</v>
      </c>
      <c r="R1042" s="13"/>
      <c r="S1042" s="17">
        <v>1</v>
      </c>
      <c r="T1042">
        <v>0</v>
      </c>
      <c r="V1042" s="73">
        <f>(T1042^2)*(1-COS(RADIANS(O1042+45)))+(COS(RADIANS(O1042+45)))</f>
        <v>0.69088241107685799</v>
      </c>
      <c r="W1042" s="73">
        <f>(T1042*T1043)*(1-COS(RADIANS(O1042+45)))-T1044*(SIN(RADIANS(O1042+45)))</f>
        <v>0.72296714590956856</v>
      </c>
      <c r="X1042" s="73">
        <f>(T1042*T1044)*(1-COS(RADIANS(O1042+45)))+T1043*(SIN(RADIANS(O1042+45)))</f>
        <v>0</v>
      </c>
      <c r="Y1042" s="10"/>
      <c r="Z1042">
        <f t="array" ref="Z1042:Z1044">MMULT(V1042:X1044,S1042:S1044)</f>
        <v>0.69088241107685799</v>
      </c>
      <c r="AA1042" s="23">
        <f>COS(RADIANS('[1]Biaxial Input'!$F$21))</f>
        <v>-0.9975640502598242</v>
      </c>
      <c r="AC1042" s="30">
        <f>(AA1042^2)*(1-COS(RADIANS(N1042)))+(COS(RADIANS(N1042)))</f>
        <v>0.99826181678640502</v>
      </c>
      <c r="AD1042" s="30">
        <f>(AA1042*AA1043)*(1-COS(RADIANS(N1042)))-AA1044*(SIN(RADIANS(N1042)))</f>
        <v>-2.4857178030640859E-2</v>
      </c>
      <c r="AE1042" s="30">
        <f>(AA1042*AA1044)*(1-COS(RADIANS(N1042)))+AA1043*(SIN(RADIANS(N1042)))</f>
        <v>-5.3436559083262246E-2</v>
      </c>
      <c r="AG1042">
        <f t="array" ref="AG1042:AG1044">MMULT(AC1042:AE1044,Z1042:Z1044)</f>
        <v>0.7076524539235346</v>
      </c>
      <c r="AI1042" s="28">
        <f>(T1042^2)*(1-COS(RADIANS(M1042)))+(COS(RADIANS(M1042)))</f>
        <v>0.86602540378443871</v>
      </c>
      <c r="AJ1042" s="28">
        <f>(T1042*T1043)*(1-COS(RADIANS(M1042)))-T1044*(SIN(RADIANS(M1042)))</f>
        <v>-0.49999999999999994</v>
      </c>
      <c r="AK1042" s="28">
        <f>(T1042*T1044)*(1-COS(RADIANS(M1042)))+T1043*(SIN(RADIANS(M1042)))</f>
        <v>0</v>
      </c>
      <c r="AM1042" s="61">
        <f t="array" ref="AM1042:AM1044">MMULT(AI1042:AK1044,AW1042:AW1044)</f>
        <v>-0.3964867293311708</v>
      </c>
      <c r="AN1042" s="13"/>
      <c r="AO1042" s="17">
        <v>1</v>
      </c>
      <c r="AP1042">
        <v>0</v>
      </c>
      <c r="AR1042" s="73">
        <f>(T1042^2)*(1-COS(RADIANS(O1042-45)))+(COS(RADIANS(O1042-45)))</f>
        <v>-0.72296714590956823</v>
      </c>
      <c r="AS1042" s="73">
        <f>(T1042*T1043)*(1-COS(RADIANS(O1042-45)))-T1044*(SIN(RADIANS(O1042-45)))</f>
        <v>0.69088241107685833</v>
      </c>
      <c r="AT1042" s="73">
        <f>(T1042*T1044)*(1-COS(RADIANS(O1042-45)))+T1043*(SIN(RADIANS(O1042-45)))</f>
        <v>0</v>
      </c>
      <c r="AU1042" s="10"/>
      <c r="AV1042">
        <f t="array" ref="AV1042:AV1044">MMULT(AR1042:AT1044,S1042:S1044)</f>
        <v>-0.72296714590956823</v>
      </c>
      <c r="AW1042" s="1">
        <f t="array" ref="AW1042:AW1044">MMULT(AC1042:AE1044,AV1042:AV1044)</f>
        <v>-0.70453710946219172</v>
      </c>
      <c r="AY1042" s="11">
        <f>(G1043^2)*F1043+G1043*G1044*F1044+G1043*G1045*F1045-((H1043^2)*F1043+H1043*H1044*F1044+H1043*H1045*F1045)</f>
        <v>-0.16822923052206201</v>
      </c>
      <c r="AZ1042" s="12">
        <f>G1043*G1044*F1043+(G1044^2)*F1044+G1044*G1045*F1045-(H1043*H1044*F1043+(H1044^2)*F1044+H1044*H1045*F1045)</f>
        <v>0.60216392175167432</v>
      </c>
      <c r="BA1042" s="12">
        <f>G1043*G1045*F1043+G1044*G1045*F1044+(G1045^2)*F1045-(H1043*H1045*F1043+H1044*H1045*F1044+(H1045^2)*F1045)</f>
        <v>0.73289054794499808</v>
      </c>
      <c r="BB1042" s="12">
        <f>(G1043^2)*E1043+G1043*G1044*E1044+G1043*G1045*E1045-((H1043^2)*E1043+H1043*H1044*E1044+H1043*H1045*E1045)</f>
        <v>0.47998671717611574</v>
      </c>
      <c r="BC1042" s="12">
        <f>G1043*G1044*E1043+(G1044^2)*E1044+G1044*G1045*E1045-(H1043*H1044*E1043+(H1044^2)*E1044+H1044*H1045*E1045)</f>
        <v>-0.46205160176513704</v>
      </c>
      <c r="BD1042" s="24">
        <f>G1043*G1045*E1043+G1044*G1045*E1044+(G1045^2)*E1045-(H1043*H1045*E1043+H1044*H1045*E1044+(H1045^2)*E1045)</f>
        <v>-0.74568207773329664</v>
      </c>
      <c r="BE1042" s="10">
        <f>J1043</f>
        <v>-1.8628460822286974E-2</v>
      </c>
      <c r="BV1042" s="4" t="s">
        <v>19</v>
      </c>
      <c r="BW1042" s="4" t="e">
        <f>DEGREES(ACOS(BV1039/(SQRT((BV1037^2)+(BV1038^2)+(BV1039^2)))))</f>
        <v>#REF!</v>
      </c>
      <c r="BX1042" s="4" t="e">
        <f>DEGREES(ATAN(BV1038/BV1037))</f>
        <v>#REF!</v>
      </c>
      <c r="BZ1042" s="5" t="s">
        <v>4</v>
      </c>
      <c r="CA1042" s="6" t="s">
        <v>5</v>
      </c>
      <c r="CB1042" s="7" t="s">
        <v>6</v>
      </c>
      <c r="CC1042" s="8" t="s">
        <v>1</v>
      </c>
      <c r="CD1042">
        <v>17</v>
      </c>
      <c r="CE1042" s="9" t="s">
        <v>7</v>
      </c>
      <c r="CG1042" s="90" t="s">
        <v>157</v>
      </c>
      <c r="CH1042" s="61">
        <f>CE1043-((CH1044-CE1043)/(EY1042-CW1042))*CW1042</f>
        <v>8.2365562448677512</v>
      </c>
      <c r="CI1042" s="10"/>
      <c r="CK1042" s="5" t="s">
        <v>4</v>
      </c>
      <c r="CL1042" s="6" t="s">
        <v>5</v>
      </c>
      <c r="CM1042" s="7" t="s">
        <v>6</v>
      </c>
      <c r="CN1042" s="8" t="s">
        <v>1</v>
      </c>
      <c r="CO1042" s="10"/>
      <c r="CP1042">
        <f t="shared" ref="CP1042:CQ1044" si="1569">BZ1043</f>
        <v>0.93180266183863136</v>
      </c>
      <c r="CQ1042">
        <f t="shared" si="1569"/>
        <v>-0.87956522186239505</v>
      </c>
      <c r="CR1042">
        <f>CI1046</f>
        <v>0</v>
      </c>
      <c r="CS1042">
        <f>CL1046</f>
        <v>0</v>
      </c>
      <c r="CU1042" s="17">
        <f>CU946</f>
        <v>40</v>
      </c>
      <c r="CV1042" s="17">
        <f>CV946</f>
        <v>-40</v>
      </c>
      <c r="CW1042" s="31">
        <f>CH949</f>
        <v>259.12368332114198</v>
      </c>
      <c r="CY1042" s="61">
        <f t="array" ref="CY1042:CY1044">MMULT(DQ1042:DS1044,DO1042:DO1044)</f>
        <v>0.85367368978239799</v>
      </c>
      <c r="CZ1042" s="13"/>
      <c r="DA1042" s="17">
        <v>1</v>
      </c>
      <c r="DB1042">
        <v>0</v>
      </c>
      <c r="DD1042" s="73">
        <f>(DB1042^2)*(1-COS(RADIANS(CW1042+45)))+(COS(RADIANS(CW1042+45)))</f>
        <v>0.56098122699706565</v>
      </c>
      <c r="DE1042" s="73">
        <f>(DB1042*DB1043)*(1-COS(RADIANS(CW1042+45)))-DB1044*(SIN(RADIANS(CW1042+45)))</f>
        <v>0.82782852267656659</v>
      </c>
      <c r="DF1042" s="73">
        <f>(DB1042*DB1044)*(1-COS(RADIANS(CW1042+45)))+DB1043*(SIN(RADIANS(CW1042+45)))</f>
        <v>0</v>
      </c>
      <c r="DG1042" s="10"/>
      <c r="DH1042">
        <f t="array" ref="DH1042:DH1044">MMULT(DD1042:DF1044,DA1042:DA1044)</f>
        <v>0.56098122699706565</v>
      </c>
      <c r="DI1042" s="23">
        <f>COS(RADIANS('[1]Biaxial Input'!$F$21))</f>
        <v>-0.9975640502598242</v>
      </c>
      <c r="DK1042" s="30">
        <f>(DI1042^2)*(1-COS(RADIANS(CV1042)))+(COS(RADIANS(CV1042)))</f>
        <v>0.99886158030145311</v>
      </c>
      <c r="DL1042" s="30">
        <f>(DI1042*DI1043)*(1-COS(RADIANS(CV1042)))-DI1044*(SIN(RADIANS(CV1042)))</f>
        <v>-1.6280160168985456E-2</v>
      </c>
      <c r="DM1042" s="30">
        <f>(DI1042*DI1044)*(1-COS(RADIANS(CV1042)))+DI1043*(SIN(RADIANS(CV1042)))</f>
        <v>-4.4838597018148282E-2</v>
      </c>
      <c r="DO1042">
        <f t="array" ref="DO1042:DO1044">MMULT(DK1042:DM1044,DH1042:DH1044)</f>
        <v>0.57381977585936628</v>
      </c>
      <c r="DQ1042" s="28">
        <f>(DB1042^2)*(1-COS(RADIANS(CU1042)))+(COS(RADIANS(CU1042)))</f>
        <v>0.76604444311897801</v>
      </c>
      <c r="DR1042" s="28">
        <f>(DB1042*DB1043)*(1-COS(RADIANS(CU1042)))-DB1044*(SIN(RADIANS(CU1042)))</f>
        <v>-0.64278760968653925</v>
      </c>
      <c r="DS1042" s="28">
        <f>(DB1042*DB1044)*(1-COS(RADIANS(CU1042)))+DB1043*(SIN(RADIANS(CU1042)))</f>
        <v>0</v>
      </c>
      <c r="DU1042" s="61">
        <f t="array" ref="DU1042:DU1044">MMULT(DQ1042:DS1044,EE1042:EE1044)</f>
        <v>-0.35845845630762407</v>
      </c>
      <c r="DV1042" s="13"/>
      <c r="DW1042" s="17">
        <v>1</v>
      </c>
      <c r="DX1042">
        <v>0</v>
      </c>
      <c r="DZ1042" s="73">
        <f>(DB1042^2)*(1-COS(RADIANS(CW1042-45)))+(COS(RADIANS(CW1042-45)))</f>
        <v>-0.82782852267656659</v>
      </c>
      <c r="EA1042" s="73">
        <f>(DB1042*DB1043)*(1-COS(RADIANS(CW1042-45)))-DB1044*(SIN(RADIANS(CW1042-45)))</f>
        <v>0.56098122699706565</v>
      </c>
      <c r="EB1042" s="73">
        <f>(DB1042*DB1044)*(1-COS(RADIANS(CW1042-45)))+DB1043*(SIN(RADIANS(CW1042-45)))</f>
        <v>0</v>
      </c>
      <c r="EC1042" s="10"/>
      <c r="ED1042">
        <f t="array" ref="ED1042:ED1044">MMULT(DZ1042:EB1044,DA1042:DA1044)</f>
        <v>-0.82782852267656659</v>
      </c>
      <c r="EE1042" s="1">
        <f t="array" ref="EE1042:EE1044">MMULT(DK1042:DM1044,ED1042:ED1044)</f>
        <v>-0.81775324215202638</v>
      </c>
      <c r="EG1042">
        <f>CY1042+DU1042</f>
        <v>0.49521523347477392</v>
      </c>
      <c r="EH1042">
        <f>EG1042/(SQRT(EG1042^2+EG1043^2+EG1044^2))</f>
        <v>0.35017004973689203</v>
      </c>
      <c r="EJ1042">
        <f>Q1042+AM1042</f>
        <v>0.457930452841251</v>
      </c>
      <c r="EK1042">
        <f>EJ1042/(SQRT(EJ1042^2+EJ1043^2+EJ1044^2))</f>
        <v>0.32380572851587497</v>
      </c>
      <c r="EM1042" s="23">
        <f>CY1043*DU1044-CY1044*DU1043</f>
        <v>-0.37782107733007797</v>
      </c>
      <c r="EO1042" s="15">
        <v>17</v>
      </c>
      <c r="EP1042" s="9" t="s">
        <v>7</v>
      </c>
      <c r="EW1042" s="17">
        <f>CU1042</f>
        <v>40</v>
      </c>
      <c r="EX1042" s="17">
        <f>CV1042</f>
        <v>-40</v>
      </c>
      <c r="EY1042" s="31">
        <f>1+CW1042</f>
        <v>260.12368332114198</v>
      </c>
      <c r="EZ1042" s="10"/>
      <c r="FA1042" s="61">
        <f t="array" ref="FA1042:FA1044">MMULT(FS1042:FU1044,FQ1042:FQ1044)</f>
        <v>0.85979963381494473</v>
      </c>
      <c r="FB1042" s="13" t="e">
        <f>BW1043</f>
        <v>#REF!</v>
      </c>
      <c r="FC1042" s="17">
        <v>1</v>
      </c>
      <c r="FD1042">
        <v>0</v>
      </c>
      <c r="FF1042" s="73">
        <f>(FD1042^2)*(1-COS(RADIANS(EY1042+45)))+(COS(RADIANS(EY1042+45)))</f>
        <v>0.57534338667714768</v>
      </c>
      <c r="FG1042" s="73">
        <f>(FD1042*FD1043)*(1-COS(RADIANS(EY1042+45)))-FD1044*(SIN(RADIANS(EY1042+45)))</f>
        <v>0.81791196800564681</v>
      </c>
      <c r="FH1042" s="73">
        <f>(FD1042*FD1044)*(1-COS(RADIANS(EY1042+45)))+FD1043*(SIN(RADIANS(EY1042+45)))</f>
        <v>0</v>
      </c>
      <c r="FI1042" s="10"/>
      <c r="FJ1042">
        <f t="array" ref="FJ1042:FJ1044">MMULT(FF1042:FH1044,FC1042:FC1044)</f>
        <v>0.57534338667714768</v>
      </c>
      <c r="FK1042" s="23">
        <f>COS(RADIANS(176))</f>
        <v>-0.9975640502598242</v>
      </c>
      <c r="FM1042" s="30">
        <f>(FK1042^2)*(1-COS(RADIANS(EX1042)))+(COS(RADIANS(EX1042)))</f>
        <v>0.99886158030145311</v>
      </c>
      <c r="FN1042" s="30">
        <f>(FK1042*FK1043)*(1-COS(RADIANS(EX1042)))-FK1044*(SIN(RADIANS(EX1042)))</f>
        <v>-1.6280160168985456E-2</v>
      </c>
      <c r="FO1042" s="30">
        <f>(FK1042*FK1044)*(1-COS(RADIANS(EX1042)))+FK1043*(SIN(RADIANS(EX1042)))</f>
        <v>-4.4838597018148282E-2</v>
      </c>
      <c r="FQ1042">
        <f t="array" ref="FQ1042:FQ1044">MMULT(FM1042:FO1044,FJ1042:FJ1044)</f>
        <v>0.58800414227558773</v>
      </c>
      <c r="FS1042" s="28">
        <f>(FD1042^2)*(1-COS(RADIANS(EW1042)))+(COS(RADIANS(EW1042)))</f>
        <v>0.76604444311897801</v>
      </c>
      <c r="FT1042" s="28">
        <f>(FD1042*FD1043)*(1-COS(RADIANS(EW1042)))-FD1044*(SIN(RADIANS(EW1042)))</f>
        <v>-0.64278760968653925</v>
      </c>
      <c r="FU1042" s="28">
        <f>(FD1042*FD1044)*(1-COS(RADIANS(EW1042)))+FD1043*(SIN(RADIANS(EW1042)))</f>
        <v>0</v>
      </c>
      <c r="FW1042" s="61">
        <f t="array" ref="FW1042:FW1044">MMULT(FS1042:FU1044,GG1042:GG1044)</f>
        <v>-0.34350520114959782</v>
      </c>
      <c r="FX1042" s="13" t="e">
        <f>BX1043</f>
        <v>#REF!</v>
      </c>
      <c r="FY1042" s="17">
        <v>1</v>
      </c>
      <c r="FZ1042">
        <v>0</v>
      </c>
      <c r="GB1042" s="73">
        <f>(FD1042^2)*(1-COS(RADIANS(EY1042-45)))+(COS(RADIANS(EY1042-45)))</f>
        <v>-0.81791196800564647</v>
      </c>
      <c r="GC1042" s="73">
        <f>(FD1042*FD1043)*(1-COS(RADIANS(EY1042-45)))-FD1044*(SIN(RADIANS(EY1042-45)))</f>
        <v>0.57534338667714802</v>
      </c>
      <c r="GD1042" s="73">
        <f>(FD1042*FD1044)*(1-COS(RADIANS(EY1042-45)))+FD1043*(SIN(RADIANS(EY1042-45)))</f>
        <v>0</v>
      </c>
      <c r="GE1042" s="10"/>
      <c r="GF1042">
        <f t="array" ref="GF1042:GF1044">MMULT(GB1042:GD1044,FC1042:FC1044)</f>
        <v>-0.81791196800564647</v>
      </c>
      <c r="GG1042" s="1">
        <f t="array" ref="GG1042:GG1044">MMULT(FM1042:FO1044,GF1042:GF1044)</f>
        <v>-0.80761415842232109</v>
      </c>
      <c r="GI1042">
        <f>FA1042+FW1042</f>
        <v>0.51629443266534691</v>
      </c>
      <c r="GJ1042">
        <f>GI1042/(SQRT(GI1042^2+GI1043^2+GI1044^2))</f>
        <v>0.36507529442652809</v>
      </c>
      <c r="GL1042" t="e">
        <f>CH1043+DC1042</f>
        <v>#VALUE!</v>
      </c>
      <c r="GM1042" t="e">
        <f>GL1042/(SQRT(GL1042^2+GL1043^2+GL1044^2))</f>
        <v>#VALUE!</v>
      </c>
      <c r="GO1042" s="27">
        <f>FA1043*FW1044-FA1044*FW1043</f>
        <v>-0.37782107733007803</v>
      </c>
    </row>
    <row r="1043" spans="1:197" x14ac:dyDescent="0.2">
      <c r="A1043">
        <f>F1043</f>
        <v>-0.87962380347161251</v>
      </c>
      <c r="B1043">
        <f>C1043/(SQRT(C1043^2+C1044^2+C1045^2))</f>
        <v>-0.87958232567766348</v>
      </c>
      <c r="C1043">
        <v>-0.87566696777397701</v>
      </c>
      <c r="D1043" t="s">
        <v>8</v>
      </c>
      <c r="E1043" s="5">
        <f t="shared" ref="E1043:F1045" si="1570">E953</f>
        <v>0.93175726557760197</v>
      </c>
      <c r="F1043" s="6">
        <f t="shared" si="1570"/>
        <v>-0.87962380347161251</v>
      </c>
      <c r="G1043" s="7">
        <f>Q1042</f>
        <v>0.8544171821724218</v>
      </c>
      <c r="H1043" s="8">
        <f>AM1042</f>
        <v>-0.3964867293311708</v>
      </c>
      <c r="J1043" s="9">
        <f>((SUMPRODUCT(G1043:G1045,E1043:E1045))*(SUMPRODUCT(G1043:G1045,F1043:F1045)))-((SUMPRODUCT(H1043:H1045,E1043:E1045))*(SUMPRODUCT(H1043:H1045,F1043:F1045)))</f>
        <v>-1.8628460822286974E-2</v>
      </c>
      <c r="Q1043" s="61">
        <v>-6.4589062535398534E-2</v>
      </c>
      <c r="S1043" s="17">
        <v>0</v>
      </c>
      <c r="T1043">
        <v>0</v>
      </c>
      <c r="V1043" s="73">
        <f>(T1042*T1043)*(1-COS(RADIANS(O1042+45)))+T1044*(SIN(RADIANS(O1042+45)))</f>
        <v>-0.72296714590956856</v>
      </c>
      <c r="W1043" s="73">
        <f>(T1043^2)*(1-COS(RADIANS(O1042+45)))+(COS(RADIANS(O1042+45)))</f>
        <v>0.69088241107685799</v>
      </c>
      <c r="X1043" s="73">
        <f>(T1043*T1044)*(1-COS(RADIANS(O1042+45)))-T1042*(SIN(RADIANS(O1042+45)))</f>
        <v>0</v>
      </c>
      <c r="Y1043" s="10"/>
      <c r="Z1043">
        <v>-0.72296714590956856</v>
      </c>
      <c r="AA1043" s="23">
        <f>SIN(RADIANS('[1]Biaxial Input'!$F$21))*(COS(RADIANS(0)))</f>
        <v>6.9756473744125524E-2</v>
      </c>
      <c r="AC1043" s="30">
        <f>(AA1042*AA1043)*(1-COS(RADIANS(N1042)))+AA1044*(SIN(RADIANS(N1042)))</f>
        <v>-2.4857178030640859E-2</v>
      </c>
      <c r="AD1043" s="30">
        <f>(AA1043^2)*(1-COS(RADIANS(N1042)))+(COS(RADIANS(N1042)))</f>
        <v>0.64452579290013434</v>
      </c>
      <c r="AE1043" s="30">
        <f>(AA1043*AA1044)*(1-COS(RADIANS(N1042)))-AA1042*(SIN(RADIANS(N1042)))</f>
        <v>-0.76417839735679927</v>
      </c>
      <c r="AG1043">
        <v>-0.48314436004848765</v>
      </c>
      <c r="AI1043" s="28">
        <f>(T1042*T1043)*(1-COS(RADIANS(M1042)))+T1044*(SIN(RADIANS(M1042)))</f>
        <v>0.49999999999999994</v>
      </c>
      <c r="AJ1043" s="28">
        <f>(T1043^2)*(1-COS(RADIANS(M1042)))+(COS(RADIANS(M1042)))</f>
        <v>0.86602540378443871</v>
      </c>
      <c r="AK1043" s="28">
        <f>(T1043*T1044)*(1-COS(RADIANS(M1042)))-T1042*(SIN(RADIANS(M1042)))</f>
        <v>0</v>
      </c>
      <c r="AM1043" s="61">
        <v>-0.7223390591959864</v>
      </c>
      <c r="AO1043" s="17">
        <v>0</v>
      </c>
      <c r="AP1043">
        <v>0</v>
      </c>
      <c r="AR1043" s="73">
        <f>(T1042*T1043)*(1-COS(RADIANS(O1042-45)))+T1044*(SIN(RADIANS(O1042-45)))</f>
        <v>-0.69088241107685833</v>
      </c>
      <c r="AS1043" s="73">
        <f>(T1043^2)*(1-COS(RADIANS(O1042-45)))+(COS(RADIANS(O1042-45)))</f>
        <v>-0.72296714590956823</v>
      </c>
      <c r="AT1043" s="73">
        <f>(T1043*T1044)*(1-COS(RADIANS(O1042-45)))-T1042*(SIN(RADIANS(O1042-45)))</f>
        <v>0</v>
      </c>
      <c r="AU1043" s="10"/>
      <c r="AV1043">
        <v>-0.69088241107685833</v>
      </c>
      <c r="AW1043" s="1">
        <v>-0.42732061074389027</v>
      </c>
      <c r="AY1043" s="11">
        <f>2*E1038</f>
        <v>1.8635145311552039</v>
      </c>
      <c r="AZ1043" s="12">
        <f>2*E1039</f>
        <v>0.6988526319353161</v>
      </c>
      <c r="BA1043" s="12">
        <f>2*E1040</f>
        <v>-0.19727795368586562</v>
      </c>
      <c r="BB1043" s="12">
        <f>0</f>
        <v>0</v>
      </c>
      <c r="BC1043" s="12">
        <v>0</v>
      </c>
      <c r="BD1043" s="24">
        <v>0</v>
      </c>
      <c r="BE1043" s="13">
        <f>E1038^2+E1039^2+E1040^2-1</f>
        <v>0</v>
      </c>
      <c r="BV1043" s="4" t="s">
        <v>18</v>
      </c>
      <c r="BW1043" s="4" t="e">
        <f>DEGREES(ACOS(BW1039/(SQRT((BW1037^2)+(BW1038^2)+(BW1039^2)))))</f>
        <v>#REF!</v>
      </c>
      <c r="BX1043" s="4" t="e">
        <f>DEGREES(ATAN(BW1038/BW1037))</f>
        <v>#REF!</v>
      </c>
      <c r="BY1043" t="s">
        <v>8</v>
      </c>
      <c r="BZ1043" s="5">
        <f t="shared" ref="BZ1043:CA1045" si="1571">BZ1038</f>
        <v>0.93180266183863136</v>
      </c>
      <c r="CA1043" s="6">
        <f t="shared" si="1571"/>
        <v>-0.87956522186239505</v>
      </c>
      <c r="CB1043" s="7">
        <f>CY1042</f>
        <v>0.85367368978239799</v>
      </c>
      <c r="CC1043" s="8">
        <f>DU1042</f>
        <v>-0.35845845630762407</v>
      </c>
      <c r="CE1043" s="9">
        <f>((SUMPRODUCT(CB1043:CB1045,BZ1043:BZ1045))*(SUMPRODUCT(CB1043:(CB1045),CA1043:CA1045)))-((SUMPRODUCT(CC1043:CC1045,BZ1043:BZ1045))*(SUMPRODUCT(CC1043:CC1045,CA1043:CA1045)))</f>
        <v>-4.9960036108132044E-16</v>
      </c>
      <c r="CG1043">
        <v>1</v>
      </c>
      <c r="CH1043" t="s">
        <v>161</v>
      </c>
      <c r="CI1043" s="67"/>
      <c r="CJ1043" s="1" t="s">
        <v>8</v>
      </c>
      <c r="CK1043" s="5">
        <f t="shared" ref="CK1043:CL1045" si="1572">BZ1043</f>
        <v>0.93180266183863136</v>
      </c>
      <c r="CL1043" s="6">
        <f t="shared" si="1572"/>
        <v>-0.87956522186239505</v>
      </c>
      <c r="CM1043" s="7">
        <f>FA1042</f>
        <v>0.85979963381494473</v>
      </c>
      <c r="CN1043" s="8">
        <f>FW1042</f>
        <v>-0.34350520114959782</v>
      </c>
      <c r="CO1043" s="10"/>
      <c r="CP1043">
        <f t="shared" si="1569"/>
        <v>0.3492962422733713</v>
      </c>
      <c r="CQ1043">
        <f t="shared" si="1569"/>
        <v>-0.34518112468713447</v>
      </c>
      <c r="CR1043">
        <f>CJ1046</f>
        <v>0</v>
      </c>
      <c r="CS1043">
        <f>CM1046</f>
        <v>0</v>
      </c>
      <c r="CW1043" s="28"/>
      <c r="CY1043" s="61">
        <v>-0.12466358907321079</v>
      </c>
      <c r="DA1043" s="17">
        <v>0</v>
      </c>
      <c r="DB1043">
        <v>0</v>
      </c>
      <c r="DD1043" s="73">
        <f>(DB1042*DB1043)*(1-COS(RADIANS(CW1042+45)))+DB1044*(SIN(RADIANS(CW1042+45)))</f>
        <v>-0.82782852267656659</v>
      </c>
      <c r="DE1043" s="73">
        <f>(DB1043^2)*(1-COS(RADIANS(CW1042+45)))+(COS(RADIANS(CW1042+45)))</f>
        <v>0.56098122699706565</v>
      </c>
      <c r="DF1043" s="73">
        <f>(DB1043*DB1044)*(1-COS(RADIANS(CW1042+45)))-DB1042*(SIN(RADIANS(CW1042+45)))</f>
        <v>0</v>
      </c>
      <c r="DG1043" s="10"/>
      <c r="DH1043">
        <v>-0.82782852267656659</v>
      </c>
      <c r="DI1043" s="23">
        <f>SIN(RADIANS('[1]Biaxial Input'!$F$21))*(COS(RADIANS(0)))</f>
        <v>6.9756473744125524E-2</v>
      </c>
      <c r="DK1043" s="30">
        <f>(DI1042*DI1043)*(1-COS(RADIANS(CV1042)))+DI1044*(SIN(RADIANS(CV1042)))</f>
        <v>-1.6280160168985456E-2</v>
      </c>
      <c r="DL1043" s="30">
        <f>(DI1043^2)*(1-COS(RADIANS(CV1042)))+(COS(RADIANS(CV1042)))</f>
        <v>0.7671828628175249</v>
      </c>
      <c r="DM1043" s="30">
        <f>(DI1043*DI1044)*(1-COS(RADIANS(CV1042)))-DI1042*(SIN(RADIANS(CV1042)))</f>
        <v>-0.64122181137573508</v>
      </c>
      <c r="DO1043">
        <v>-0.64422872017631683</v>
      </c>
      <c r="DQ1043" s="28">
        <f>(DB1042*DB1043)*(1-COS(RADIANS(CU1042)))+DB1044*(SIN(RADIANS(CU1042)))</f>
        <v>0.64278760968653925</v>
      </c>
      <c r="DR1043" s="28">
        <f>(DB1043^2)*(1-COS(RADIANS(CU1042)))+(COS(RADIANS(CU1042)))</f>
        <v>0.76604444311897801</v>
      </c>
      <c r="DS1043" s="28">
        <f>(DB1043*DB1044)*(1-COS(RADIANS(CU1042)))-DB1042*(SIN(RADIANS(CU1042)))</f>
        <v>0</v>
      </c>
      <c r="DU1043" s="61">
        <v>-0.84500405020787417</v>
      </c>
      <c r="DW1043" s="17">
        <v>0</v>
      </c>
      <c r="DX1043">
        <v>0</v>
      </c>
      <c r="DZ1043" s="73">
        <f>(DB1042*DB1043)*(1-COS(RADIANS(CW1042-45)))+DB1044*(SIN(RADIANS(CW1042-45)))</f>
        <v>-0.56098122699706565</v>
      </c>
      <c r="EA1043" s="73">
        <f>(DB1043^2)*(1-COS(RADIANS(CW1042-45)))+(COS(RADIANS(CW1042-45)))</f>
        <v>-0.82782852267656659</v>
      </c>
      <c r="EB1043" s="73">
        <f>(DB1043*DB1044)*(1-COS(RADIANS(CW1042-45)))-DB1042*(SIN(RADIANS(CW1042-45)))</f>
        <v>0</v>
      </c>
      <c r="EC1043" s="10"/>
      <c r="ED1043">
        <v>-0.56098122699706565</v>
      </c>
      <c r="EE1043" s="1">
        <v>-0.41689800277286748</v>
      </c>
      <c r="EG1043">
        <f>CY1043+DU1043</f>
        <v>-0.96966763928108501</v>
      </c>
      <c r="EH1043">
        <f>EG1043/(SQRT(EG1042^2+EG1043^2+EG1044^2))</f>
        <v>-0.68565856323280638</v>
      </c>
      <c r="EJ1043">
        <f>Q1043+AM1043</f>
        <v>-0.78692812173138493</v>
      </c>
      <c r="EK1043">
        <f>EJ1043/(SQRT(EJ1042^2+EJ1043^2+EJ1044^2))</f>
        <v>-0.55644221118265502</v>
      </c>
      <c r="EM1043" s="23">
        <f>CY1044*DU1042-CY1042*DU1044</f>
        <v>0.52002610001006078</v>
      </c>
      <c r="EP1043" s="9">
        <f>((SUMPRODUCT(CM1043:CM1045,BZ1043:BZ1045))*(SUMPRODUCT(CM1043:CM1045,CA1043:CA1045)))-((SUMPRODUCT(CN1043:CN1045,BZ1043:BZ1045))*(SUMPRODUCT(CN1043:CN1045,CA1043:CA1045)))</f>
        <v>-3.1786196226070151E-2</v>
      </c>
      <c r="EY1043" s="28"/>
      <c r="EZ1043" s="10"/>
      <c r="FA1043" s="61">
        <v>-0.10989724807939494</v>
      </c>
      <c r="FB1043" s="13" t="e">
        <f>BW1044</f>
        <v>#REF!</v>
      </c>
      <c r="FC1043" s="17">
        <v>0</v>
      </c>
      <c r="FD1043">
        <v>0</v>
      </c>
      <c r="FF1043" s="73">
        <f>(FD1042*FD1043)*(1-COS(RADIANS(EY1042+45)))+FD1044*(SIN(RADIANS(EY1042+45)))</f>
        <v>-0.81791196800564681</v>
      </c>
      <c r="FG1043" s="73">
        <f>(FD1043^2)*(1-COS(RADIANS(EY1042+45)))+(COS(RADIANS(EY1042+45)))</f>
        <v>0.57534338667714768</v>
      </c>
      <c r="FH1043" s="73">
        <f>(FD1043*FD1044)*(1-COS(RADIANS(EY1042+45)))-FD1042*(SIN(RADIANS(EY1042+45)))</f>
        <v>0</v>
      </c>
      <c r="FI1043" s="10"/>
      <c r="FJ1043">
        <v>-0.81791196800564681</v>
      </c>
      <c r="FK1043" s="23">
        <f>SIN(RADIANS(176))*(COS(RADIANS(0)))</f>
        <v>6.9756473744125524E-2</v>
      </c>
      <c r="FM1043" s="30">
        <f>(FK1042*FK1043)*(1-COS(RADIANS(EX1042)))+FK1044*(SIN(RADIANS(EX1042)))</f>
        <v>-1.6280160168985456E-2</v>
      </c>
      <c r="FN1043" s="30">
        <f>(FK1043^2)*(1-COS(RADIANS(EX1042)))+(COS(RADIANS(EX1042)))</f>
        <v>0.7671828628175249</v>
      </c>
      <c r="FO1043" s="30">
        <f>(FK1043*FK1044)*(1-COS(RADIANS(EX1042)))-FK1042*(SIN(RADIANS(EX1042)))</f>
        <v>-0.64122181137573508</v>
      </c>
      <c r="FQ1043">
        <v>-0.63685472763455842</v>
      </c>
      <c r="FS1043" s="28">
        <f>(FD1042*FD1043)*(1-COS(RADIANS(EW1042)))+FD1044*(SIN(RADIANS(EW1042)))</f>
        <v>0.64278760968653925</v>
      </c>
      <c r="FT1043" s="28">
        <f>(FD1043^2)*(1-COS(RADIANS(EW1042)))+(COS(RADIANS(EW1042)))</f>
        <v>0.76604444311897801</v>
      </c>
      <c r="FU1043" s="28">
        <f>(FD1043*FD1044)*(1-COS(RADIANS(EW1042)))-FD1042*(SIN(RADIANS(EW1042)))</f>
        <v>0</v>
      </c>
      <c r="FW1043" s="61">
        <v>-0.84705103162259476</v>
      </c>
      <c r="FX1043" s="13" t="e">
        <f>BX1044</f>
        <v>#REF!</v>
      </c>
      <c r="FY1043" s="17">
        <v>0</v>
      </c>
      <c r="FZ1043">
        <v>0</v>
      </c>
      <c r="GB1043" s="73">
        <f>(FD1042*FD1043)*(1-COS(RADIANS(EY1042-45)))+FD1044*(SIN(RADIANS(EY1042-45)))</f>
        <v>-0.57534338667714802</v>
      </c>
      <c r="GC1043" s="73">
        <f>(FD1043^2)*(1-COS(RADIANS(EY1042-45)))+(COS(RADIANS(EY1042-45)))</f>
        <v>-0.81791196800564647</v>
      </c>
      <c r="GD1043" s="73">
        <f>(FD1043*FD1044)*(1-COS(RADIANS(EY1042-45)))-FD1042*(SIN(RADIANS(EY1042-45)))</f>
        <v>0</v>
      </c>
      <c r="GE1043" s="10"/>
      <c r="GF1043">
        <v>-0.57534338667714802</v>
      </c>
      <c r="GG1043" s="1">
        <v>-0.42807784865084264</v>
      </c>
      <c r="GI1043">
        <f>FA1043+FW1043</f>
        <v>-0.9569482797019897</v>
      </c>
      <c r="GJ1043">
        <f>GI1043/(SQRT(GI1042^2+GI1043^2+GI1044^2))</f>
        <v>-0.67666461782207776</v>
      </c>
      <c r="GL1043">
        <f>CH1044+DC1043</f>
        <v>-3.1786196226070151E-2</v>
      </c>
      <c r="GM1043" t="e">
        <f>GL1043/(SQRT(GL1042^2+GL1043^2+GL1044^2))</f>
        <v>#VALUE!</v>
      </c>
      <c r="GO1043" s="27">
        <f>FA1044*FW1042-FA1042*FW1044</f>
        <v>0.52002610001006078</v>
      </c>
    </row>
    <row r="1044" spans="1:197" x14ac:dyDescent="0.2">
      <c r="A1044">
        <f>F1044</f>
        <v>-0.3450538979128393</v>
      </c>
      <c r="B1044">
        <f>C1044/(SQRT(C1043^2+C1044^2+C1045^2))</f>
        <v>-0.34514388613357072</v>
      </c>
      <c r="C1044">
        <v>-0.34360751847015614</v>
      </c>
      <c r="D1044" t="s">
        <v>9</v>
      </c>
      <c r="E1044" s="5">
        <f t="shared" si="1570"/>
        <v>0.34942631596765805</v>
      </c>
      <c r="F1044" s="6">
        <f t="shared" si="1570"/>
        <v>-0.3450538979128393</v>
      </c>
      <c r="G1044" s="7">
        <f t="shared" ref="G1044:G1045" si="1573">Q1043</f>
        <v>-6.4589062535398534E-2</v>
      </c>
      <c r="H1044" s="8">
        <f t="shared" ref="H1044:H1045" si="1574">AM1043</f>
        <v>-0.7223390591959864</v>
      </c>
      <c r="J1044" s="10"/>
      <c r="Q1044" s="61">
        <v>-0.51555749612369817</v>
      </c>
      <c r="S1044" s="17">
        <v>0</v>
      </c>
      <c r="T1044">
        <v>1</v>
      </c>
      <c r="V1044" s="73">
        <f>(T1042*T1044)*(1-COS(RADIANS(O1042+45)))-T1043*(SIN(RADIANS(O1042+45)))</f>
        <v>0</v>
      </c>
      <c r="W1044" s="73">
        <f>(T1043*T1044)*(1-COS(RADIANS(O1042+45)))+T1042*(SIN(RADIANS(O1042+45)))</f>
        <v>0</v>
      </c>
      <c r="X1044" s="73">
        <f>(T1044^2)*(1-COS(RADIANS(O1042+45)))+(COS(RADIANS(O1042+45)))</f>
        <v>1</v>
      </c>
      <c r="Y1044" s="10"/>
      <c r="Z1044">
        <v>0</v>
      </c>
      <c r="AA1044" s="23">
        <f>SIN(RADIANS('[1]Biaxial Input'!$F$21))*SIN(RADIANS(0))</f>
        <v>0</v>
      </c>
      <c r="AC1044" s="30">
        <f>(AA1042*AA1044)*(1-COS(RADIANS(N1042)))-AA1043*(SIN(RADIANS(N1042)))</f>
        <v>5.3436559083262246E-2</v>
      </c>
      <c r="AD1044" s="30">
        <f>(AA1043*AA1044)*(1-COS(RADIANS(N1042)))+AA1042*(SIN(RADIANS(N1042)))</f>
        <v>0.76417839735679927</v>
      </c>
      <c r="AE1044" s="30">
        <f>(AA1044^2)*(1-COS(RADIANS(N1042)))+(COS(RADIANS(N1042)))</f>
        <v>0.64278760968653936</v>
      </c>
      <c r="AG1044">
        <v>-0.51555749612369817</v>
      </c>
      <c r="AI1044" s="28">
        <f>(T1042*T1044)*(1-COS(RADIANS(M1042)))-T1043*(SIN(RADIANS(M1042)))</f>
        <v>0</v>
      </c>
      <c r="AJ1044" s="28">
        <f>(T1043*T1044)*(1-COS(RADIANS(M1042)))+T1042*(SIN(RADIANS(M1042)))</f>
        <v>0</v>
      </c>
      <c r="AK1044" s="28">
        <f>(T1044^2)*(1-COS(RADIANS(M1042)))+(COS(RADIANS(M1042)))</f>
        <v>1</v>
      </c>
      <c r="AM1044" s="61">
        <v>-0.56659029026636909</v>
      </c>
      <c r="AO1044" s="17">
        <v>0</v>
      </c>
      <c r="AP1044">
        <v>1</v>
      </c>
      <c r="AR1044" s="73">
        <f>(T1042*T1042)*(1-COS(RADIANS(O1042-45)))-T1042*(SIN(RADIANS(O1042-45)))</f>
        <v>0</v>
      </c>
      <c r="AS1044" s="73">
        <f>(T1043*T1044)*(1-COS(RADIANS(O1042-45)))+T1042*(SIN(RADIANS(O1042-45)))</f>
        <v>0</v>
      </c>
      <c r="AT1044" s="73">
        <f>(T1044^2)*(1-COS(RADIANS(O1042-45)))+(COS(RADIANS(O1042-45)))</f>
        <v>0.99999999999999989</v>
      </c>
      <c r="AU1044" s="10"/>
      <c r="AV1044">
        <v>0</v>
      </c>
      <c r="AW1044" s="1">
        <v>-0.56659029026636909</v>
      </c>
      <c r="AY1044" s="11">
        <v>0</v>
      </c>
      <c r="AZ1044" s="12">
        <v>0</v>
      </c>
      <c r="BA1044" s="12">
        <v>0</v>
      </c>
      <c r="BB1044" s="12">
        <f>2*F1038</f>
        <v>-1.759247606943225</v>
      </c>
      <c r="BC1044" s="12">
        <f>2*F1039</f>
        <v>-0.6901077958256786</v>
      </c>
      <c r="BD1044" s="24">
        <f>2*F1040</f>
        <v>-0.65482752508210862</v>
      </c>
      <c r="BE1044" s="10">
        <f>F1038^2+F1039^2+F1040^2-1</f>
        <v>0</v>
      </c>
      <c r="BV1044" s="4" t="s">
        <v>20</v>
      </c>
      <c r="BW1044" s="4" t="e">
        <f>DEGREES(ACOS(BX1039/(SQRT((BX1037^2)+(BX1038^2)+(BX1039^2)))))</f>
        <v>#REF!</v>
      </c>
      <c r="BX1044" s="4" t="e">
        <f>DEGREES(ATAN(BX1038/BX1037))</f>
        <v>#REF!</v>
      </c>
      <c r="BY1044" t="s">
        <v>9</v>
      </c>
      <c r="BZ1044" s="5">
        <f t="shared" si="1571"/>
        <v>0.3492962422733713</v>
      </c>
      <c r="CA1044" s="6">
        <f t="shared" si="1571"/>
        <v>-0.34518112468713447</v>
      </c>
      <c r="CB1044" s="7">
        <f>CY1043</f>
        <v>-0.12466358907321079</v>
      </c>
      <c r="CC1044" s="8">
        <f>DU1043</f>
        <v>-0.84500405020787417</v>
      </c>
      <c r="CE1044" s="10"/>
      <c r="CH1044">
        <f>((SUMPRODUCT(CM1043:CM1045,CK1043:CK1045))*(SUMPRODUCT(CM1043:CM1045,CL1043:CL1045)))-((SUMPRODUCT(CN1043:CN1045,CK1043:CK1045))*(SUMPRODUCT(CN1043:CN1045,CL1043:CL1045)))</f>
        <v>-3.1786196226070151E-2</v>
      </c>
      <c r="CI1044" s="67"/>
      <c r="CJ1044" s="10" t="s">
        <v>9</v>
      </c>
      <c r="CK1044" s="5">
        <f t="shared" si="1572"/>
        <v>0.3492962422733713</v>
      </c>
      <c r="CL1044" s="6">
        <f t="shared" si="1572"/>
        <v>-0.34518112468713447</v>
      </c>
      <c r="CM1044" s="7">
        <f>FA1043</f>
        <v>-0.10989724807939494</v>
      </c>
      <c r="CN1044" s="8">
        <f>FW1043</f>
        <v>-0.84705103162259476</v>
      </c>
      <c r="CP1044">
        <f t="shared" si="1569"/>
        <v>-9.8670839279614439E-2</v>
      </c>
      <c r="CQ1044">
        <f t="shared" si="1569"/>
        <v>-0.32743703463395935</v>
      </c>
      <c r="CR1044">
        <f>CK1046</f>
        <v>0</v>
      </c>
      <c r="CS1044">
        <f>CN1046</f>
        <v>0</v>
      </c>
      <c r="CW1044" s="28"/>
      <c r="CY1044" s="61">
        <v>-0.50566809364709897</v>
      </c>
      <c r="DA1044" s="17">
        <v>0</v>
      </c>
      <c r="DB1044">
        <v>1</v>
      </c>
      <c r="DD1044" s="73">
        <f>(DB1042*DB1044)*(1-COS(RADIANS(CW1042+45)))-DB1043*(SIN(RADIANS(CW1042+45)))</f>
        <v>0</v>
      </c>
      <c r="DE1044" s="73">
        <f>(DB1043*DB1044)*(1-COS(RADIANS(CW1042+45)))+DB1042*(SIN(RADIANS(CW1042+45)))</f>
        <v>0</v>
      </c>
      <c r="DF1044" s="73">
        <f>(DB1044^2)*(1-COS(RADIANS(CW1042+45)))+(COS(RADIANS(CW1042+45)))</f>
        <v>1</v>
      </c>
      <c r="DG1044" s="10"/>
      <c r="DH1044">
        <v>0</v>
      </c>
      <c r="DI1044" s="23">
        <f>SIN(RADIANS('[1]Biaxial Input'!$F$21))*SIN(RADIANS(0))</f>
        <v>0</v>
      </c>
      <c r="DK1044" s="30">
        <f>(DI1042*DI1044)*(1-COS(RADIANS(CV1042)))-DI1043*(SIN(RADIANS(CV1042)))</f>
        <v>4.4838597018148282E-2</v>
      </c>
      <c r="DL1044" s="30">
        <f>(DI1043*DI1044)*(1-COS(RADIANS(CV1042)))+DI1042*(SIN(RADIANS(CV1042)))</f>
        <v>0.64122181137573508</v>
      </c>
      <c r="DM1044" s="30">
        <f>(DI1044^2)*(1-COS(RADIANS(CV1042)))+(COS(RADIANS(CV1042)))</f>
        <v>0.76604444311897801</v>
      </c>
      <c r="DO1044">
        <v>-0.50566809364709897</v>
      </c>
      <c r="DQ1044" s="28">
        <f>(DB1042*DB1044)*(1-COS(RADIANS(CU1042)))-DB1043*(SIN(RADIANS(CU1042)))</f>
        <v>0</v>
      </c>
      <c r="DR1044" s="28">
        <f>(DB1043*DB1044)*(1-COS(RADIANS(CU1042)))+DB1042*(SIN(RADIANS(CU1042)))</f>
        <v>0</v>
      </c>
      <c r="DS1044" s="28">
        <f>(DB1044^2)*(1-COS(RADIANS(CU1042)))+(COS(RADIANS(CU1042)))</f>
        <v>1</v>
      </c>
      <c r="DU1044" s="61">
        <v>-0.39683206805126442</v>
      </c>
      <c r="DW1044" s="17">
        <v>0</v>
      </c>
      <c r="DX1044">
        <v>1</v>
      </c>
      <c r="DZ1044" s="73">
        <f>(DB1042*DB1042)*(1-COS(RADIANS(CW1042-45)))-DB1042*(SIN(RADIANS(CW1042-45)))</f>
        <v>0</v>
      </c>
      <c r="EA1044" s="73">
        <f>(DB1043*DB1044)*(1-COS(RADIANS(CW1042-45)))+DB1042*(SIN(RADIANS(CW1042-45)))</f>
        <v>0</v>
      </c>
      <c r="EB1044" s="73">
        <f>(DB1044^2)*(1-COS(RADIANS(CW1042-45)))+(COS(RADIANS(CW1042-45)))</f>
        <v>1</v>
      </c>
      <c r="EC1044" s="10"/>
      <c r="ED1044">
        <v>0</v>
      </c>
      <c r="EE1044" s="1">
        <v>-0.39683206805126442</v>
      </c>
      <c r="EG1044">
        <f>CY1044+DU1044</f>
        <v>-0.90250016169836345</v>
      </c>
      <c r="EH1044">
        <f>EG1044/(SQRT(EG1042^2+EG1043^2+EG1044^2))</f>
        <v>-0.63816398435886845</v>
      </c>
      <c r="EJ1044">
        <f>Q1044+AM1044</f>
        <v>-1.0821477863900673</v>
      </c>
      <c r="EK1044">
        <f>EJ1044/(SQRT(EJ1042^2+EJ1043^2+EJ1044^2))</f>
        <v>-0.7651940380024278</v>
      </c>
      <c r="EM1044" s="23">
        <f>CY1042*DU1043-CY1043*DU1042</f>
        <v>-0.76604444311897768</v>
      </c>
      <c r="ER1044">
        <f t="shared" ref="ER1044:ES1046" si="1575">CK1043</f>
        <v>0.93180266183863136</v>
      </c>
      <c r="ES1044">
        <f t="shared" si="1575"/>
        <v>-0.87956522186239505</v>
      </c>
      <c r="ET1044" t="e">
        <f>#REF!</f>
        <v>#REF!</v>
      </c>
      <c r="EU1044" t="e">
        <f>#REF!</f>
        <v>#REF!</v>
      </c>
      <c r="EY1044" s="28"/>
      <c r="EZ1044" s="10"/>
      <c r="FA1044" s="61">
        <v>-0.49866540340819981</v>
      </c>
      <c r="FB1044" s="13">
        <f>BW1045</f>
        <v>0</v>
      </c>
      <c r="FC1044" s="17">
        <v>0</v>
      </c>
      <c r="FD1044">
        <v>1</v>
      </c>
      <c r="FF1044" s="73">
        <f>(FD1042*FD1044)*(1-COS(RADIANS(EY1042+45)))-FD1043*(SIN(RADIANS(EY1042+45)))</f>
        <v>0</v>
      </c>
      <c r="FG1044" s="73">
        <f>(FD1043*FD1044)*(1-COS(RADIANS(EY1042+45)))+FD1042*(SIN(RADIANS(EY1042+45)))</f>
        <v>0</v>
      </c>
      <c r="FH1044" s="73">
        <f>(FD1044^2)*(1-COS(RADIANS(EY1042+45)))+(COS(RADIANS(EY1042+45)))</f>
        <v>1</v>
      </c>
      <c r="FI1044" s="10"/>
      <c r="FJ1044">
        <v>0</v>
      </c>
      <c r="FK1044" s="23">
        <f>SIN(RADIANS(176))*SIN(RADIANS(0))</f>
        <v>0</v>
      </c>
      <c r="FM1044" s="30">
        <f>(FK1042*FK1044)*(1-COS(RADIANS(EX1042)))-FK1043*(SIN(RADIANS(EX1042)))</f>
        <v>4.4838597018148282E-2</v>
      </c>
      <c r="FN1044" s="30">
        <f>(FK1043*FK1044)*(1-COS(RADIANS(EX1042)))+FK1042*(SIN(RADIANS(EX1042)))</f>
        <v>0.64122181137573508</v>
      </c>
      <c r="FO1044" s="30">
        <f>(FK1044^2)*(1-COS(RADIANS(EX1042)))+(COS(RADIANS(EX1042)))</f>
        <v>0.76604444311897801</v>
      </c>
      <c r="FQ1044">
        <v>-0.49866540340819981</v>
      </c>
      <c r="FS1044" s="28">
        <f>(FD1042*FD1044)*(1-COS(RADIANS(EW1042)))-FD1043*(SIN(RADIANS(EW1042)))</f>
        <v>0</v>
      </c>
      <c r="FT1044" s="28">
        <f>(FD1043*FD1044)*(1-COS(RADIANS(EW1042)))+FD1042*(SIN(RADIANS(EW1042)))</f>
        <v>0</v>
      </c>
      <c r="FU1044" s="28">
        <f>(FD1044^2)*(1-COS(RADIANS(EW1042)))+(COS(RADIANS(EW1042)))</f>
        <v>1</v>
      </c>
      <c r="FW1044" s="61">
        <v>-0.40559675369789661</v>
      </c>
      <c r="FX1044" s="13">
        <f>BX1045</f>
        <v>0</v>
      </c>
      <c r="FY1044" s="17">
        <v>0</v>
      </c>
      <c r="FZ1044">
        <v>1</v>
      </c>
      <c r="GB1044" s="73">
        <f>(FD1042*FD1042)*(1-COS(RADIANS(EY1042-45)))-FD1042*(SIN(RADIANS(EY1042-45)))</f>
        <v>0</v>
      </c>
      <c r="GC1044" s="73">
        <f>(FD1043*FD1044)*(1-COS(RADIANS(EY1042-45)))+FD1042*(SIN(RADIANS(EY1042-45)))</f>
        <v>0</v>
      </c>
      <c r="GD1044" s="73">
        <f>(FD1044^2)*(1-COS(RADIANS(EY1042-45)))+(COS(RADIANS(EY1042-45)))</f>
        <v>0.99999999999999989</v>
      </c>
      <c r="GE1044" s="10"/>
      <c r="GF1044">
        <v>0</v>
      </c>
      <c r="GG1044" s="1">
        <v>-0.40559675369789661</v>
      </c>
      <c r="GI1044">
        <f>FA1044+FW1044</f>
        <v>-0.90426215710609648</v>
      </c>
      <c r="GJ1044">
        <f>GI1044/(SQRT(GI1042^2+GI1043^2+GI1044^2))</f>
        <v>-0.63940990326009584</v>
      </c>
      <c r="GL1044" t="e">
        <f>#REF!+DC1044</f>
        <v>#REF!</v>
      </c>
      <c r="GM1044" t="e">
        <f>GL1044/(SQRT(GL1042^2+GL1043^2+GL1044^2))</f>
        <v>#REF!</v>
      </c>
      <c r="GO1044" s="27">
        <f>FA1042*FW1043-FA1043*FW1042</f>
        <v>-0.7660444431189779</v>
      </c>
    </row>
    <row r="1045" spans="1:197" x14ac:dyDescent="0.2">
      <c r="A1045" s="1">
        <f>F1045</f>
        <v>-0.32741376254105431</v>
      </c>
      <c r="B1045">
        <f>C1045/(SQRT(C1043^2+C1044^2+C1045^2))</f>
        <v>-0.32743034407349803</v>
      </c>
      <c r="C1045">
        <v>-0.32597282617193352</v>
      </c>
      <c r="D1045" t="s">
        <v>10</v>
      </c>
      <c r="E1045" s="5">
        <f t="shared" si="1570"/>
        <v>-9.863897684293281E-2</v>
      </c>
      <c r="F1045" s="6">
        <f t="shared" si="1570"/>
        <v>-0.32741376254105431</v>
      </c>
      <c r="G1045" s="7">
        <f t="shared" si="1573"/>
        <v>-0.51555749612369817</v>
      </c>
      <c r="H1045" s="8">
        <f t="shared" si="1574"/>
        <v>-0.56659029026636909</v>
      </c>
      <c r="J1045" s="10"/>
      <c r="BE1045" s="15"/>
      <c r="BY1045" t="s">
        <v>10</v>
      </c>
      <c r="BZ1045" s="5">
        <f t="shared" si="1571"/>
        <v>-9.8670839279614439E-2</v>
      </c>
      <c r="CA1045" s="6">
        <f t="shared" si="1571"/>
        <v>-0.32743703463395935</v>
      </c>
      <c r="CB1045" s="7">
        <f>CY1044</f>
        <v>-0.50566809364709897</v>
      </c>
      <c r="CC1045" s="8">
        <f>DU1044</f>
        <v>-0.39683206805126442</v>
      </c>
      <c r="CE1045" s="10"/>
      <c r="CG1045" s="10" t="s">
        <v>160</v>
      </c>
      <c r="CH1045" s="10">
        <f>-CH1042*((EY1042-CW1042)/(CH1044-CE1043))</f>
        <v>259.12368332114198</v>
      </c>
      <c r="CI1045" s="67"/>
      <c r="CJ1045" s="10" t="s">
        <v>10</v>
      </c>
      <c r="CK1045" s="5">
        <f t="shared" si="1572"/>
        <v>-9.8670839279614439E-2</v>
      </c>
      <c r="CL1045" s="6">
        <f t="shared" si="1572"/>
        <v>-0.32743703463395935</v>
      </c>
      <c r="CM1045" s="7">
        <f>FA1044</f>
        <v>-0.49866540340819981</v>
      </c>
      <c r="CN1045" s="8">
        <f>FW1044</f>
        <v>-0.40559675369789661</v>
      </c>
      <c r="CW1045" s="28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EE1045" s="1"/>
      <c r="EI1045" s="64">
        <f>(DEGREES(ACOS((EH1042*EK1042+EH1043*EK1043+EH1044*EK1044)/((SQRT(EH1042^2+EH1043^2+EH1044^2))*(SQRT(EK1042^2+EK1043^2+EK1044^2))))))</f>
        <v>10.506033720563222</v>
      </c>
      <c r="ER1045">
        <f t="shared" si="1575"/>
        <v>0.3492962422733713</v>
      </c>
      <c r="ES1045">
        <f t="shared" si="1575"/>
        <v>-0.34518112468713447</v>
      </c>
      <c r="ET1045" t="e">
        <f>#REF!</f>
        <v>#REF!</v>
      </c>
      <c r="EU1045" t="e">
        <f>#REF!</f>
        <v>#REF!</v>
      </c>
      <c r="EY1045" s="28"/>
      <c r="EZ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GG1045" s="1"/>
      <c r="GK1045" s="64" t="e">
        <f>(DEGREES(ACOS((GJ1042*GM1042+GJ1043*GM1043+GJ1044*GM1044)/((SQRT(GJ1042^2+GJ1043^2+GJ1044^2))*(SQRT(GM1042^2+GM1043^2+GM1044^2))))))</f>
        <v>#VALUE!</v>
      </c>
    </row>
    <row r="1046" spans="1:197" x14ac:dyDescent="0.2">
      <c r="A1046" s="83" t="s">
        <v>146</v>
      </c>
      <c r="B1046" s="17" t="s">
        <v>145</v>
      </c>
      <c r="C1046" s="17" t="s">
        <v>147</v>
      </c>
      <c r="M1046" s="17" t="s">
        <v>146</v>
      </c>
      <c r="N1046" s="17" t="s">
        <v>145</v>
      </c>
      <c r="O1046" s="17" t="s">
        <v>147</v>
      </c>
      <c r="P1046" s="1"/>
      <c r="Q1046" s="82" t="s">
        <v>148</v>
      </c>
      <c r="R1046" s="13"/>
      <c r="T1046" s="10"/>
      <c r="U1046" s="10"/>
      <c r="V1046" s="10"/>
      <c r="W1046" s="10"/>
      <c r="X1046" s="10"/>
      <c r="Y1046" s="10"/>
      <c r="Z1046" s="80"/>
      <c r="AA1046" s="23" t="s">
        <v>149</v>
      </c>
      <c r="AE1046" s="1"/>
      <c r="AG1046" s="80"/>
      <c r="AK1046" s="13"/>
      <c r="AL1046" s="81"/>
      <c r="AM1046" s="82" t="s">
        <v>150</v>
      </c>
      <c r="AO1046" s="13"/>
      <c r="AP1046" s="13"/>
      <c r="AS1046" s="1"/>
      <c r="AW1046" s="1"/>
      <c r="CS1046" s="15"/>
      <c r="CW1046" s="28"/>
      <c r="CY1046" s="82" t="s">
        <v>148</v>
      </c>
      <c r="CZ1046" s="13"/>
      <c r="DB1046" s="10"/>
      <c r="DC1046" s="10"/>
      <c r="DD1046" s="10"/>
      <c r="DE1046" s="10"/>
      <c r="DF1046" s="10"/>
      <c r="DG1046" s="10"/>
      <c r="DH1046" s="80"/>
      <c r="DI1046" s="23" t="s">
        <v>149</v>
      </c>
      <c r="DM1046" s="1"/>
      <c r="DO1046" s="80"/>
      <c r="DS1046" s="13"/>
      <c r="DT1046" s="81"/>
      <c r="DU1046" s="82" t="s">
        <v>150</v>
      </c>
      <c r="DW1046" s="13"/>
      <c r="DX1046" s="13"/>
      <c r="EA1046" s="1"/>
      <c r="EE1046" s="1"/>
      <c r="ER1046">
        <f t="shared" si="1575"/>
        <v>-9.8670839279614439E-2</v>
      </c>
      <c r="ES1046">
        <f t="shared" si="1575"/>
        <v>-0.32743703463395935</v>
      </c>
      <c r="ET1046" t="e">
        <f>#REF!</f>
        <v>#REF!</v>
      </c>
      <c r="EU1046" t="e">
        <f>#REF!</f>
        <v>#REF!</v>
      </c>
      <c r="EY1046" s="28"/>
      <c r="EZ1046" s="10"/>
      <c r="FA1046" s="82" t="s">
        <v>148</v>
      </c>
      <c r="FB1046" s="13"/>
      <c r="FD1046" s="10"/>
      <c r="FE1046" s="10"/>
      <c r="FF1046" s="10"/>
      <c r="FG1046" s="10"/>
      <c r="FH1046" s="10"/>
      <c r="FI1046" s="10"/>
      <c r="FJ1046" s="80"/>
      <c r="FK1046" s="23" t="s">
        <v>149</v>
      </c>
      <c r="FO1046" s="1"/>
      <c r="FQ1046" s="80"/>
      <c r="FU1046" s="13"/>
      <c r="FV1046" s="81"/>
      <c r="FW1046" s="82" t="s">
        <v>150</v>
      </c>
      <c r="FY1046" s="13"/>
      <c r="FZ1046" s="13"/>
      <c r="GC1046" s="1"/>
      <c r="GG1046" s="1"/>
      <c r="GK1046" s="13"/>
    </row>
    <row r="1047" spans="1:197" x14ac:dyDescent="0.2">
      <c r="A1047" s="17">
        <f>A952</f>
        <v>0</v>
      </c>
      <c r="B1047" s="17">
        <f t="shared" ref="B1047:C1047" si="1576">B952</f>
        <v>0</v>
      </c>
      <c r="C1047" s="17">
        <f t="shared" si="1576"/>
        <v>111.4</v>
      </c>
      <c r="E1047" s="5" t="s">
        <v>4</v>
      </c>
      <c r="F1047" s="6" t="s">
        <v>5</v>
      </c>
      <c r="G1047" s="7" t="s">
        <v>6</v>
      </c>
      <c r="H1047" s="8" t="s">
        <v>1</v>
      </c>
      <c r="I1047">
        <v>1</v>
      </c>
      <c r="J1047" s="9" t="s">
        <v>7</v>
      </c>
      <c r="K1047">
        <v>1</v>
      </c>
      <c r="M1047" s="17">
        <f>A1047</f>
        <v>0</v>
      </c>
      <c r="N1047" s="17">
        <f t="shared" ref="N1047:O1047" si="1577">B1047</f>
        <v>0</v>
      </c>
      <c r="O1047" s="17">
        <f t="shared" si="1577"/>
        <v>111.4</v>
      </c>
      <c r="P1047" s="10"/>
      <c r="Q1047" s="61">
        <f t="array" ref="Q1047:Q1049">MMULT(AI1047:AK1049,AG1047:AG1049)</f>
        <v>-0.91636272956223963</v>
      </c>
      <c r="R1047" s="13"/>
      <c r="S1047" s="17">
        <v>1</v>
      </c>
      <c r="T1047">
        <v>0</v>
      </c>
      <c r="V1047" s="73">
        <f>(T1047^2)*(1-COS(RADIANS(O1047+45)))+(COS(RADIANS(O1047+45)))</f>
        <v>-0.91636272956223963</v>
      </c>
      <c r="W1047" s="73">
        <f>(T1047*T1048)*(1-COS(RADIANS(O1047+45)))-T1049*(SIN(RADIANS(O1047+45)))</f>
        <v>-0.40034903255689475</v>
      </c>
      <c r="X1047" s="73">
        <f>(T1047*T1049)*(1-COS(RADIANS(O1047+45)))+T1048*(SIN(RADIANS(O1047+45)))</f>
        <v>0</v>
      </c>
      <c r="Y1047" s="10"/>
      <c r="Z1047">
        <f t="array" ref="Z1047:Z1049">MMULT(V1047:X1049,S1047:S1049)</f>
        <v>-0.91636272956223963</v>
      </c>
      <c r="AA1047" s="23">
        <f>COS(RADIANS('[1]Biaxial Input'!$F$21))</f>
        <v>-0.9975640502598242</v>
      </c>
      <c r="AC1047" s="30">
        <f>(AA1047^2)*(1-COS(RADIANS(N1047)))+(COS(RADIANS(N1047)))</f>
        <v>1</v>
      </c>
      <c r="AD1047" s="30">
        <f>(AA1047*AA1048)*(1-COS(RADIANS(N1047)))-AA1049*(SIN(RADIANS(N1047)))</f>
        <v>0</v>
      </c>
      <c r="AE1047" s="30">
        <f>(AA1047*AA1049)*(1-COS(RADIANS(N1047)))+AA1048*(SIN(RADIANS(N1047)))</f>
        <v>0</v>
      </c>
      <c r="AG1047">
        <f t="array" ref="AG1047:AG1049">MMULT(AC1047:AE1049,Z1047:Z1049)</f>
        <v>-0.91636272956223963</v>
      </c>
      <c r="AI1047" s="28">
        <f>(T1047^2)*(1-COS(RADIANS(M1047)))+(COS(RADIANS(M1047)))</f>
        <v>1</v>
      </c>
      <c r="AJ1047" s="28">
        <f>(T1047*T1048)*(1-COS(RADIANS(M1047)))-T1049*(SIN(RADIANS(M1047)))</f>
        <v>0</v>
      </c>
      <c r="AK1047" s="28">
        <f>(T1047*T1049)*(1-COS(RADIANS(M1047)))+T1048*(SIN(RADIANS(M1047)))</f>
        <v>0</v>
      </c>
      <c r="AM1047" s="61">
        <f t="array" ref="AM1047:AM1049">MMULT(AI1047:AK1049,AW1047:AW1049)</f>
        <v>0.40034903255689491</v>
      </c>
      <c r="AN1047" s="13"/>
      <c r="AO1047" s="17">
        <v>1</v>
      </c>
      <c r="AP1047">
        <v>0</v>
      </c>
      <c r="AR1047" s="73">
        <f>(T1047^2)*(1-COS(RADIANS(O1047-45)))+(COS(RADIANS(O1047-45)))</f>
        <v>0.40034903255689491</v>
      </c>
      <c r="AS1047" s="73">
        <f>(T1047*T1048)*(1-COS(RADIANS(O1047-45)))-T1049*(SIN(RADIANS(O1047-45)))</f>
        <v>-0.91636272956223963</v>
      </c>
      <c r="AT1047" s="73">
        <f>(T1047*T1049)*(1-COS(RADIANS(O1047-45)))+T1048*(SIN(RADIANS(O1047-45)))</f>
        <v>0</v>
      </c>
      <c r="AU1047" s="10"/>
      <c r="AV1047">
        <f t="array" ref="AV1047:AV1049">MMULT(AR1047:AT1049,S1047:S1049)</f>
        <v>0.40034903255689491</v>
      </c>
      <c r="AW1047" s="1">
        <f t="array" ref="AW1047:AW1049">MMULT(AC1047:AE1049,AV1047:AV1049)</f>
        <v>0.40034903255689491</v>
      </c>
      <c r="BZ1047" s="5" t="s">
        <v>4</v>
      </c>
      <c r="CA1047" s="6" t="s">
        <v>5</v>
      </c>
      <c r="CB1047" s="7" t="s">
        <v>6</v>
      </c>
      <c r="CC1047" s="8" t="s">
        <v>1</v>
      </c>
      <c r="CD1047">
        <v>18</v>
      </c>
      <c r="CE1047" s="9" t="s">
        <v>7</v>
      </c>
      <c r="CG1047" s="90" t="s">
        <v>157</v>
      </c>
      <c r="CH1047" s="61">
        <f>CE1048-((CH1049-CE1048)/(EY1047-CW1047))*CW1047</f>
        <v>6.381198693861541</v>
      </c>
      <c r="CI1047" s="10"/>
      <c r="CK1047" s="5" t="s">
        <v>4</v>
      </c>
      <c r="CL1047" s="6" t="s">
        <v>5</v>
      </c>
      <c r="CM1047" s="7" t="s">
        <v>6</v>
      </c>
      <c r="CN1047" s="8" t="s">
        <v>1</v>
      </c>
      <c r="CO1047" s="10"/>
      <c r="CP1047">
        <f t="shared" ref="CP1047:CQ1049" si="1578">BZ1048</f>
        <v>0.93180266183863136</v>
      </c>
      <c r="CQ1047">
        <f t="shared" si="1578"/>
        <v>-0.87956522186239505</v>
      </c>
      <c r="CR1047">
        <f>CI1051</f>
        <v>0</v>
      </c>
      <c r="CS1047">
        <f>CL1051</f>
        <v>0</v>
      </c>
      <c r="CU1047" s="17">
        <f>CU951</f>
        <v>60</v>
      </c>
      <c r="CV1047" s="17">
        <f>CV951</f>
        <v>-45</v>
      </c>
      <c r="CW1047" s="31">
        <f>CH954</f>
        <v>245.36873756602247</v>
      </c>
      <c r="CY1047" s="61">
        <f t="array" ref="CY1047:CY1049">MMULT(DQ1047:DS1049,DO1047:DO1049)</f>
        <v>0.76471846068633387</v>
      </c>
      <c r="CZ1047" s="13"/>
      <c r="DA1047" s="17">
        <v>1</v>
      </c>
      <c r="DB1047">
        <v>0</v>
      </c>
      <c r="DD1047" s="73">
        <f>(DB1047^2)*(1-COS(RADIANS(CW1047+45)))+(COS(RADIANS(CW1047+45)))</f>
        <v>0.34806058403349827</v>
      </c>
      <c r="DE1047" s="73">
        <f>(DB1047*DB1048)*(1-COS(RADIANS(CW1047+45)))-DB1049*(SIN(RADIANS(CW1047+45)))</f>
        <v>0.93747204216566382</v>
      </c>
      <c r="DF1047" s="73">
        <f>(DB1047*DB1049)*(1-COS(RADIANS(CW1047+45)))+DB1048*(SIN(RADIANS(CW1047+45)))</f>
        <v>0</v>
      </c>
      <c r="DG1047" s="10"/>
      <c r="DH1047">
        <f t="array" ref="DH1047:DH1049">MMULT(DD1047:DF1049,DA1047:DA1049)</f>
        <v>0.34806058403349827</v>
      </c>
      <c r="DI1047" s="23">
        <f>COS(RADIANS('[1]Biaxial Input'!$F$21))</f>
        <v>-0.9975640502598242</v>
      </c>
      <c r="DK1047" s="30">
        <f>(DI1047^2)*(1-COS(RADIANS(CV1047)))+(COS(RADIANS(CV1047)))</f>
        <v>0.99857479166422358</v>
      </c>
      <c r="DL1047" s="30">
        <f>(DI1047*DI1048)*(1-COS(RADIANS(CV1047)))-DI1049*(SIN(RADIANS(CV1047)))</f>
        <v>-2.0381428756221641E-2</v>
      </c>
      <c r="DM1047" s="30">
        <f>(DI1047*DI1049)*(1-COS(RADIANS(CV1047)))+DI1048*(SIN(RADIANS(CV1047)))</f>
        <v>-4.9325275616132508E-2</v>
      </c>
      <c r="DO1047">
        <f t="array" ref="DO1047:DO1049">MMULT(DK1047:DM1049,DH1047:DH1049)</f>
        <v>0.36667154482612763</v>
      </c>
      <c r="DQ1047" s="28">
        <f>(DB1047^2)*(1-COS(RADIANS(CU1047)))+(COS(RADIANS(CU1047)))</f>
        <v>0.50000000000000011</v>
      </c>
      <c r="DR1047" s="28">
        <f>(DB1047*DB1048)*(1-COS(RADIANS(CU1047)))-DB1049*(SIN(RADIANS(CU1047)))</f>
        <v>-0.8660254037844386</v>
      </c>
      <c r="DS1047" s="28">
        <f>(DB1047*DB1049)*(1-COS(RADIANS(CU1047)))+DB1048*(SIN(RADIANS(CU1047)))</f>
        <v>0</v>
      </c>
      <c r="DU1047" s="61">
        <f t="array" ref="DU1047:DU1049">MMULT(DQ1047:DS1049,EE1047:EE1049)</f>
        <v>-0.2674958458211012</v>
      </c>
      <c r="DV1047" s="13"/>
      <c r="DW1047" s="17">
        <v>1</v>
      </c>
      <c r="DX1047">
        <v>0</v>
      </c>
      <c r="DZ1047" s="73">
        <f>(DB1047^2)*(1-COS(RADIANS(CW1047-45)))+(COS(RADIANS(CW1047-45)))</f>
        <v>-0.93747204216566371</v>
      </c>
      <c r="EA1047" s="73">
        <f>(DB1047*DB1048)*(1-COS(RADIANS(CW1047-45)))-DB1049*(SIN(RADIANS(CW1047-45)))</f>
        <v>0.34806058403349838</v>
      </c>
      <c r="EB1047" s="73">
        <f>(DB1047*DB1049)*(1-COS(RADIANS(CW1047-45)))+DB1048*(SIN(RADIANS(CW1047-45)))</f>
        <v>0</v>
      </c>
      <c r="EC1047" s="10"/>
      <c r="ED1047">
        <f t="array" ref="ED1047:ED1049">MMULT(DZ1047:EB1049,DA1047:DA1049)</f>
        <v>-0.93747204216566371</v>
      </c>
      <c r="EE1047" s="1">
        <f t="array" ref="EE1047:EE1049">MMULT(DK1047:DM1049,ED1047:ED1049)</f>
        <v>-0.92904197720028425</v>
      </c>
      <c r="EG1047">
        <f>CY1047+DU1047</f>
        <v>0.49722261486523267</v>
      </c>
      <c r="EH1047">
        <f>EG1047/(SQRT(EG1047^2+EG1048^2+EG1049^2))</f>
        <v>0.35158948273051299</v>
      </c>
      <c r="EJ1047">
        <f>Q1047+AM1047</f>
        <v>-0.51601369700534472</v>
      </c>
      <c r="EK1047">
        <f>EJ1047/(SQRT(EJ1047^2+EJ1048^2+EJ1049^2))</f>
        <v>-0.36487678433761978</v>
      </c>
      <c r="EM1047" s="23">
        <f>CY1048*DU1049-CY1049*DU1048</f>
        <v>-0.58621808941210418</v>
      </c>
      <c r="EO1047" s="15">
        <v>18</v>
      </c>
      <c r="EP1047" s="9" t="s">
        <v>7</v>
      </c>
      <c r="EW1047" s="17">
        <f>CU1047</f>
        <v>60</v>
      </c>
      <c r="EX1047" s="17">
        <f>CV1047</f>
        <v>-45</v>
      </c>
      <c r="EY1047" s="31">
        <f>1+CW1047</f>
        <v>246.36873756602247</v>
      </c>
      <c r="EZ1047" s="10"/>
      <c r="FA1047" s="61">
        <f t="array" ref="FA1047:FA1049">MMULT(FS1047:FU1049,FQ1047:FQ1049)</f>
        <v>0.76927043658232908</v>
      </c>
      <c r="FB1047" s="13">
        <f>BW1048</f>
        <v>0</v>
      </c>
      <c r="FC1047" s="17">
        <v>1</v>
      </c>
      <c r="FD1047">
        <v>0</v>
      </c>
      <c r="FF1047" s="73">
        <f>(FD1047^2)*(1-COS(RADIANS(EY1047+45)))+(COS(RADIANS(EY1047+45)))</f>
        <v>0.36436871582414587</v>
      </c>
      <c r="FG1047" s="73">
        <f>(FD1047*FD1048)*(1-COS(RADIANS(EY1047+45)))-FD1049*(SIN(RADIANS(EY1047+45)))</f>
        <v>0.93125476585554334</v>
      </c>
      <c r="FH1047" s="73">
        <f>(FD1047*FD1049)*(1-COS(RADIANS(EY1047+45)))+FD1048*(SIN(RADIANS(EY1047+45)))</f>
        <v>0</v>
      </c>
      <c r="FI1047" s="10"/>
      <c r="FJ1047">
        <f t="array" ref="FJ1047:FJ1049">MMULT(FF1047:FH1049,FC1047:FC1049)</f>
        <v>0.36436871582414587</v>
      </c>
      <c r="FK1047" s="23">
        <f>COS(RADIANS(176))</f>
        <v>-0.9975640502598242</v>
      </c>
      <c r="FM1047" s="30">
        <f>(FK1047^2)*(1-COS(RADIANS(EX1047)))+(COS(RADIANS(EX1047)))</f>
        <v>0.99857479166422358</v>
      </c>
      <c r="FN1047" s="30">
        <f>(FK1047*FK1048)*(1-COS(RADIANS(EX1047)))-FK1049*(SIN(RADIANS(EX1047)))</f>
        <v>-2.0381428756221641E-2</v>
      </c>
      <c r="FO1047" s="30">
        <f>(FK1047*FK1049)*(1-COS(RADIANS(EX1047)))+FK1048*(SIN(RADIANS(EX1047)))</f>
        <v>-4.9325275616132508E-2</v>
      </c>
      <c r="FQ1047">
        <f t="array" ref="FQ1047:FQ1049">MMULT(FM1047:FO1049,FJ1047:FJ1049)</f>
        <v>0.38282971715723374</v>
      </c>
      <c r="FS1047" s="28">
        <f>(FD1047^2)*(1-COS(RADIANS(EW1047)))+(COS(RADIANS(EW1047)))</f>
        <v>0.50000000000000011</v>
      </c>
      <c r="FT1047" s="28">
        <f>(FD1047*FD1048)*(1-COS(RADIANS(EW1047)))-FD1049*(SIN(RADIANS(EW1047)))</f>
        <v>-0.8660254037844386</v>
      </c>
      <c r="FU1047" s="28">
        <f>(FD1047*FD1049)*(1-COS(RADIANS(EW1047)))+FD1048*(SIN(RADIANS(EW1047)))</f>
        <v>0</v>
      </c>
      <c r="FW1047" s="61">
        <f t="array" ref="FW1047:FW1049">MMULT(FS1047:FU1049,GG1047:GG1049)</f>
        <v>-0.25410892752214553</v>
      </c>
      <c r="FX1047" s="13">
        <f>BX1048</f>
        <v>0</v>
      </c>
      <c r="FY1047" s="17">
        <v>1</v>
      </c>
      <c r="FZ1047">
        <v>0</v>
      </c>
      <c r="GB1047" s="73">
        <f>(FD1047^2)*(1-COS(RADIANS(EY1047-45)))+(COS(RADIANS(EY1047-45)))</f>
        <v>-0.93125476585554312</v>
      </c>
      <c r="GC1047" s="73">
        <f>(FD1047*FD1048)*(1-COS(RADIANS(EY1047-45)))-FD1049*(SIN(RADIANS(EY1047-45)))</f>
        <v>0.36436871582414632</v>
      </c>
      <c r="GD1047" s="73">
        <f>(FD1047*FD1049)*(1-COS(RADIANS(EY1047-45)))+FD1048*(SIN(RADIANS(EY1047-45)))</f>
        <v>0</v>
      </c>
      <c r="GE1047" s="10"/>
      <c r="GF1047">
        <f t="array" ref="GF1047:GF1049">MMULT(GB1047:GD1049,FC1047:FC1049)</f>
        <v>-0.93125476585554312</v>
      </c>
      <c r="GG1047" s="1">
        <f t="array" ref="GG1047:GG1049">MMULT(FM1047:FO1049,GF1047:GF1049)</f>
        <v>-0.92250117877794846</v>
      </c>
      <c r="GI1047">
        <f>FA1047+FW1047</f>
        <v>0.51516150906018354</v>
      </c>
      <c r="GJ1047">
        <f>GI1047/(SQRT(GI1047^2+GI1048^2+GI1049^2))</f>
        <v>0.36427419646275067</v>
      </c>
      <c r="GL1047" t="e">
        <f>CH1048+DC1047</f>
        <v>#VALUE!</v>
      </c>
      <c r="GM1047" t="e">
        <f>GL1047/(SQRT(GL1047^2+GL1048^2+GL1049^2))</f>
        <v>#VALUE!</v>
      </c>
      <c r="GO1047" s="27">
        <f>FA1048*FW1049-FA1049*FW1048</f>
        <v>-0.58621808941210418</v>
      </c>
    </row>
    <row r="1048" spans="1:197" x14ac:dyDescent="0.2">
      <c r="A1048" s="17">
        <f t="shared" ref="A1048:C1063" si="1579">A953</f>
        <v>0</v>
      </c>
      <c r="B1048" s="17">
        <f t="shared" si="1579"/>
        <v>5</v>
      </c>
      <c r="C1048" s="17">
        <f t="shared" si="1579"/>
        <v>109</v>
      </c>
      <c r="D1048" s="1" t="s">
        <v>8</v>
      </c>
      <c r="E1048" s="5">
        <f>B1040</f>
        <v>0.93178937024735009</v>
      </c>
      <c r="F1048" s="6">
        <f>B1043</f>
        <v>-0.87958232567766348</v>
      </c>
      <c r="G1048" s="7">
        <f>Q1047</f>
        <v>-0.91636272956223963</v>
      </c>
      <c r="H1048" s="8">
        <f>AM1047</f>
        <v>0.40034903255689491</v>
      </c>
      <c r="J1048" s="9">
        <f>((SUMPRODUCT(G1048:G1050,E1048:E1050))*(SUMPRODUCT(G1048:G1050,F1048:F1050)))-((SUMPRODUCT(H1048:H1050,E1048:E1050))*(SUMPRODUCT(H1048:H1050,F1048:F1050)))</f>
        <v>-1.3519110282909252E-2</v>
      </c>
      <c r="P1048" s="10"/>
      <c r="Q1048" s="61">
        <v>0.40034903255689475</v>
      </c>
      <c r="S1048" s="17">
        <v>0</v>
      </c>
      <c r="T1048">
        <v>0</v>
      </c>
      <c r="V1048" s="73">
        <f>(T1047*T1048)*(1-COS(RADIANS(O1047+45)))+T1049*(SIN(RADIANS(O1047+45)))</f>
        <v>0.40034903255689475</v>
      </c>
      <c r="W1048" s="73">
        <f>(T1048^2)*(1-COS(RADIANS(O1047+45)))+(COS(RADIANS(O1047+45)))</f>
        <v>-0.91636272956223963</v>
      </c>
      <c r="X1048" s="73">
        <f>(T1048*T1049)*(1-COS(RADIANS(O1047+45)))-T1047*(SIN(RADIANS(O1047+45)))</f>
        <v>0</v>
      </c>
      <c r="Y1048" s="10"/>
      <c r="Z1048">
        <v>0.40034903255689475</v>
      </c>
      <c r="AA1048" s="23">
        <f>SIN(RADIANS('[1]Biaxial Input'!$F$21))*(COS(RADIANS(0)))</f>
        <v>6.9756473744125524E-2</v>
      </c>
      <c r="AC1048" s="30">
        <f>(AA1047*AA1048)*(1-COS(RADIANS(N1047)))+AA1049*(SIN(RADIANS(N1047)))</f>
        <v>0</v>
      </c>
      <c r="AD1048" s="30">
        <f>(AA1048^2)*(1-COS(RADIANS(N1047)))+(COS(RADIANS(N1047)))</f>
        <v>1</v>
      </c>
      <c r="AE1048" s="30">
        <f>(AA1048*AA1049)*(1-COS(RADIANS(N1047)))-AA1047*(SIN(RADIANS(N1047)))</f>
        <v>0</v>
      </c>
      <c r="AG1048">
        <v>0.40034903255689475</v>
      </c>
      <c r="AI1048" s="28">
        <f>(T1047*T1048)*(1-COS(RADIANS(M1047)))+T1049*(SIN(RADIANS(M1047)))</f>
        <v>0</v>
      </c>
      <c r="AJ1048" s="28">
        <f>(T1048^2)*(1-COS(RADIANS(M1047)))+(COS(RADIANS(M1047)))</f>
        <v>1</v>
      </c>
      <c r="AK1048" s="28">
        <f>(T1048*T1049)*(1-COS(RADIANS(M1047)))-T1047*(SIN(RADIANS(M1047)))</f>
        <v>0</v>
      </c>
      <c r="AM1048" s="61">
        <v>0.91636272956223963</v>
      </c>
      <c r="AO1048" s="17">
        <v>0</v>
      </c>
      <c r="AP1048">
        <v>0</v>
      </c>
      <c r="AR1048" s="73">
        <f>(T1047*T1048)*(1-COS(RADIANS(O1047-45)))+T1049*(SIN(RADIANS(O1047-45)))</f>
        <v>0.91636272956223963</v>
      </c>
      <c r="AS1048" s="73">
        <f>(T1048^2)*(1-COS(RADIANS(O1047-45)))+(COS(RADIANS(O1047-45)))</f>
        <v>0.40034903255689491</v>
      </c>
      <c r="AT1048" s="73">
        <f>(T1048*T1049)*(1-COS(RADIANS(O1047-45)))-T1047*(SIN(RADIANS(O1047-45)))</f>
        <v>0</v>
      </c>
      <c r="AU1048" s="10"/>
      <c r="AV1048">
        <v>0.91636272956223963</v>
      </c>
      <c r="AW1048" s="1">
        <v>0.91636272956223963</v>
      </c>
      <c r="BY1048" t="s">
        <v>8</v>
      </c>
      <c r="BZ1048" s="5">
        <f t="shared" ref="BZ1048:CA1050" si="1580">BZ1043</f>
        <v>0.93180266183863136</v>
      </c>
      <c r="CA1048" s="6">
        <f t="shared" si="1580"/>
        <v>-0.87956522186239505</v>
      </c>
      <c r="CB1048" s="7">
        <f>CY1047</f>
        <v>0.76471846068633387</v>
      </c>
      <c r="CC1048" s="8">
        <f>DU1047</f>
        <v>-0.2674958458211012</v>
      </c>
      <c r="CE1048" s="9">
        <f>((SUMPRODUCT(CB1048:CB1050,BZ1048:BZ1050))*(SUMPRODUCT(CB1048:CB1050,CA1048:CA1050)))-((SUMPRODUCT(CC1048:CC1050,BZ1048:BZ1050))*(SUMPRODUCT(CC1048:CC1050,CA1048:CA1050)))</f>
        <v>0</v>
      </c>
      <c r="CG1048">
        <v>1</v>
      </c>
      <c r="CH1048" t="s">
        <v>161</v>
      </c>
      <c r="CI1048" s="67"/>
      <c r="CJ1048" s="1" t="s">
        <v>8</v>
      </c>
      <c r="CK1048" s="5">
        <f t="shared" ref="CK1048:CL1050" si="1581">BZ1048</f>
        <v>0.93180266183863136</v>
      </c>
      <c r="CL1048" s="6">
        <f t="shared" si="1581"/>
        <v>-0.87956522186239505</v>
      </c>
      <c r="CM1048" s="7">
        <f>FA1047</f>
        <v>0.76927043658232908</v>
      </c>
      <c r="CN1048" s="8">
        <f>FW1047</f>
        <v>-0.25410892752214553</v>
      </c>
      <c r="CO1048" s="10"/>
      <c r="CP1048">
        <f t="shared" si="1578"/>
        <v>0.3492962422733713</v>
      </c>
      <c r="CQ1048">
        <f t="shared" si="1578"/>
        <v>-0.34518112468713447</v>
      </c>
      <c r="CR1048">
        <f>CJ1051</f>
        <v>0</v>
      </c>
      <c r="CS1048">
        <f>CM1051</f>
        <v>0</v>
      </c>
      <c r="CW1048" s="28"/>
      <c r="CY1048" s="61">
        <v>-1.8114578912449775E-2</v>
      </c>
      <c r="DA1048" s="17">
        <v>0</v>
      </c>
      <c r="DB1048">
        <v>0</v>
      </c>
      <c r="DD1048" s="73">
        <f>(DB1047*DB1048)*(1-COS(RADIANS(CW1047+45)))+DB1049*(SIN(RADIANS(CW1047+45)))</f>
        <v>-0.93747204216566382</v>
      </c>
      <c r="DE1048" s="73">
        <f>(DB1048^2)*(1-COS(RADIANS(CW1047+45)))+(COS(RADIANS(CW1047+45)))</f>
        <v>0.34806058403349827</v>
      </c>
      <c r="DF1048" s="73">
        <f>(DB1048*DB1049)*(1-COS(RADIANS(CW1047+45)))-DB1047*(SIN(RADIANS(CW1047+45)))</f>
        <v>0</v>
      </c>
      <c r="DG1048" s="10"/>
      <c r="DH1048">
        <v>-0.93747204216566382</v>
      </c>
      <c r="DI1048" s="23">
        <f>SIN(RADIANS('[1]Biaxial Input'!$F$21))*(COS(RADIANS(0)))</f>
        <v>6.9756473744125524E-2</v>
      </c>
      <c r="DK1048" s="30">
        <f>(DI1047*DI1048)*(1-COS(RADIANS(CV1047)))+DI1049*(SIN(RADIANS(CV1047)))</f>
        <v>-2.0381428756221641E-2</v>
      </c>
      <c r="DL1048" s="30">
        <f>(DI1048^2)*(1-COS(RADIANS(CV1047)))+(COS(RADIANS(CV1047)))</f>
        <v>0.70853198952232399</v>
      </c>
      <c r="DM1048" s="30">
        <f>(DI1048*DI1049)*(1-COS(RADIANS(CV1047)))-DI1047*(SIN(RADIANS(CV1047)))</f>
        <v>-0.70538430460663959</v>
      </c>
      <c r="DO1048">
        <v>-0.6713229031535215</v>
      </c>
      <c r="DQ1048" s="28">
        <f>(DB1047*DB1048)*(1-COS(RADIANS(CU1047)))+DB1049*(SIN(RADIANS(CU1047)))</f>
        <v>0.8660254037844386</v>
      </c>
      <c r="DR1048" s="28">
        <f>(DB1048^2)*(1-COS(RADIANS(CU1047)))+(COS(RADIANS(CU1047)))</f>
        <v>0.50000000000000011</v>
      </c>
      <c r="DS1048" s="28">
        <f>(DB1048*DB1049)*(1-COS(RADIANS(CU1047)))-DB1047*(SIN(RADIANS(CU1047)))</f>
        <v>0</v>
      </c>
      <c r="DU1048" s="61">
        <v>-0.91832647265817313</v>
      </c>
      <c r="DW1048" s="17">
        <v>0</v>
      </c>
      <c r="DX1048">
        <v>0</v>
      </c>
      <c r="DZ1048" s="73">
        <f>(DB1047*DB1048)*(1-COS(RADIANS(CW1047-45)))+DB1049*(SIN(RADIANS(CW1047-45)))</f>
        <v>-0.34806058403349838</v>
      </c>
      <c r="EA1048" s="73">
        <f>(DB1048^2)*(1-COS(RADIANS(CW1047-45)))+(COS(RADIANS(CW1047-45)))</f>
        <v>-0.93747204216566371</v>
      </c>
      <c r="EB1048" s="73">
        <f>(DB1048*DB1049)*(1-COS(RADIANS(CW1047-45)))-DB1047*(SIN(RADIANS(CW1047-45)))</f>
        <v>0</v>
      </c>
      <c r="EC1048" s="10"/>
      <c r="ED1048">
        <v>-0.34806058403349838</v>
      </c>
      <c r="EE1048" s="1">
        <v>-0.22750503844120756</v>
      </c>
      <c r="EG1048">
        <f>CY1048+DU1048</f>
        <v>-0.93644105157062296</v>
      </c>
      <c r="EH1048">
        <f>EG1048/(SQRT(EG1047^2+EG1048^2+EG1049^2))</f>
        <v>-0.6621638177470488</v>
      </c>
      <c r="EJ1048">
        <f>Q1048+AM1048</f>
        <v>1.3167117621191344</v>
      </c>
      <c r="EK1048">
        <f>EJ1048/(SQRT(EJ1047^2+EJ1048^2+EJ1049^2))</f>
        <v>0.93105581586252828</v>
      </c>
      <c r="EM1048" s="23">
        <f>CY1049*DU1047-CY1047*DU1049</f>
        <v>0.39540909403555979</v>
      </c>
      <c r="EP1048" s="9">
        <f>((SUMPRODUCT(CM1048:CM1050,BZ1048:BZ1050))*(SUMPRODUCT(CM1048:CM1050,CA1048:CA1050)))-((SUMPRODUCT(CN1048:CN1050,BZ1048:BZ1050))*(SUMPRODUCT(CN1048:CN1050,CA1048:CA1050)))</f>
        <v>-2.6006567736219954E-2</v>
      </c>
      <c r="EY1048" s="28"/>
      <c r="EZ1048" s="10"/>
      <c r="FA1048" s="61">
        <v>-2.084813131394303E-3</v>
      </c>
      <c r="FB1048" s="13">
        <f>BW1049</f>
        <v>0</v>
      </c>
      <c r="FC1048" s="17">
        <v>0</v>
      </c>
      <c r="FD1048">
        <v>0</v>
      </c>
      <c r="FF1048" s="73">
        <f>(FD1047*FD1048)*(1-COS(RADIANS(EY1047+45)))+FD1049*(SIN(RADIANS(EY1047+45)))</f>
        <v>-0.93125476585554334</v>
      </c>
      <c r="FG1048" s="73">
        <f>(FD1048^2)*(1-COS(RADIANS(EY1047+45)))+(COS(RADIANS(EY1047+45)))</f>
        <v>0.36436871582414587</v>
      </c>
      <c r="FH1048" s="73">
        <f>(FD1048*FD1049)*(1-COS(RADIANS(EY1047+45)))-FD1047*(SIN(RADIANS(EY1047+45)))</f>
        <v>0</v>
      </c>
      <c r="FI1048" s="10"/>
      <c r="FJ1048">
        <v>-0.93125476585554334</v>
      </c>
      <c r="FK1048" s="23">
        <f>SIN(RADIANS(176))*(COS(RADIANS(0)))</f>
        <v>6.9756473744125524E-2</v>
      </c>
      <c r="FM1048" s="30">
        <f>(FK1047*FK1048)*(1-COS(RADIANS(EX1047)))+FK1049*(SIN(RADIANS(EX1047)))</f>
        <v>-2.0381428756221641E-2</v>
      </c>
      <c r="FN1048" s="30">
        <f>(FK1048^2)*(1-COS(RADIANS(EX1047)))+(COS(RADIANS(EX1047)))</f>
        <v>0.70853198952232399</v>
      </c>
      <c r="FO1048" s="30">
        <f>(FK1048*FK1049)*(1-COS(RADIANS(EX1047)))-FK1047*(SIN(RADIANS(EX1047)))</f>
        <v>-0.70538430460663959</v>
      </c>
      <c r="FQ1048">
        <v>-0.66725014702634</v>
      </c>
      <c r="FS1048" s="28">
        <f>(FD1047*FD1048)*(1-COS(RADIANS(EW1047)))+FD1049*(SIN(RADIANS(EW1047)))</f>
        <v>0.8660254037844386</v>
      </c>
      <c r="FT1048" s="28">
        <f>(FD1048^2)*(1-COS(RADIANS(EW1047)))+(COS(RADIANS(EW1047)))</f>
        <v>0.50000000000000011</v>
      </c>
      <c r="FU1048" s="28">
        <f>(FD1048*FD1049)*(1-COS(RADIANS(EW1047)))-FD1047*(SIN(RADIANS(EW1047)))</f>
        <v>0</v>
      </c>
      <c r="FW1048" s="61">
        <v>-0.91850275008199345</v>
      </c>
      <c r="FX1048" s="13">
        <f>BX1049</f>
        <v>0</v>
      </c>
      <c r="FY1048" s="17">
        <v>0</v>
      </c>
      <c r="FZ1048">
        <v>0</v>
      </c>
      <c r="GB1048" s="73">
        <f>(FD1047*FD1048)*(1-COS(RADIANS(EY1047-45)))+FD1049*(SIN(RADIANS(EY1047-45)))</f>
        <v>-0.36436871582414632</v>
      </c>
      <c r="GC1048" s="73">
        <f>(FD1048^2)*(1-COS(RADIANS(EY1047-45)))+(COS(RADIANS(EY1047-45)))</f>
        <v>-0.93125476585554312</v>
      </c>
      <c r="GD1048" s="73">
        <f>(FD1048*FD1049)*(1-COS(RADIANS(EY1047-45)))-FD1047*(SIN(RADIANS(EY1047-45)))</f>
        <v>0</v>
      </c>
      <c r="GE1048" s="10"/>
      <c r="GF1048">
        <v>-0.36436871582414632</v>
      </c>
      <c r="GG1048" s="1">
        <v>-0.23918658847840008</v>
      </c>
      <c r="GI1048">
        <f>FA1048+FW1048</f>
        <v>-0.92058756321338775</v>
      </c>
      <c r="GJ1048">
        <f>GI1048/(SQRT(GI1047^2+GI1048^2+GI1049^2))</f>
        <v>-0.65095370862418567</v>
      </c>
      <c r="GL1048">
        <f>CH1049+DC1048</f>
        <v>-2.6006567736219954E-2</v>
      </c>
      <c r="GM1048" t="e">
        <f>GL1048/(SQRT(GL1047^2+GL1048^2+GL1049^2))</f>
        <v>#VALUE!</v>
      </c>
      <c r="GO1048" s="27">
        <f>FA1049*FW1047-FA1047*FW1049</f>
        <v>0.39540909403555974</v>
      </c>
    </row>
    <row r="1049" spans="1:197" x14ac:dyDescent="0.2">
      <c r="A1049" s="17">
        <f t="shared" si="1579"/>
        <v>85</v>
      </c>
      <c r="B1049" s="17">
        <f t="shared" si="1579"/>
        <v>10</v>
      </c>
      <c r="C1049" s="17">
        <f t="shared" si="1579"/>
        <v>114.6</v>
      </c>
      <c r="D1049" s="10" t="s">
        <v>9</v>
      </c>
      <c r="E1049" s="5">
        <f t="shared" ref="E1049:E1050" si="1582">B1041</f>
        <v>0.34933429420552226</v>
      </c>
      <c r="F1049" s="6">
        <f t="shared" ref="F1049:F1050" si="1583">B1044</f>
        <v>-0.34514388613357072</v>
      </c>
      <c r="G1049" s="7">
        <f t="shared" ref="G1049:G1050" si="1584">Q1048</f>
        <v>0.40034903255689475</v>
      </c>
      <c r="H1049" s="8">
        <f t="shared" ref="H1049:H1050" si="1585">AM1048</f>
        <v>0.91636272956223963</v>
      </c>
      <c r="J1049" s="10"/>
      <c r="P1049" s="10"/>
      <c r="Q1049" s="61">
        <v>0</v>
      </c>
      <c r="S1049" s="17">
        <v>0</v>
      </c>
      <c r="T1049">
        <v>1</v>
      </c>
      <c r="V1049" s="73">
        <f>(T1047*T1049)*(1-COS(RADIANS(O1047+45)))-T1048*(SIN(RADIANS(O1047+45)))</f>
        <v>0</v>
      </c>
      <c r="W1049" s="73">
        <f>(T1048*T1049)*(1-COS(RADIANS(O1047+45)))+T1047*(SIN(RADIANS(O1047+45)))</f>
        <v>0</v>
      </c>
      <c r="X1049" s="73">
        <f>(T1049^2)*(1-COS(RADIANS(O1047+45)))+(COS(RADIANS(O1047+45)))</f>
        <v>1</v>
      </c>
      <c r="Y1049" s="10"/>
      <c r="Z1049">
        <v>0</v>
      </c>
      <c r="AA1049" s="23">
        <f>SIN(RADIANS('[1]Biaxial Input'!$F$21))*SIN(RADIANS(0))</f>
        <v>0</v>
      </c>
      <c r="AC1049" s="30">
        <f>(AA1047*AA1049)*(1-COS(RADIANS(N1047)))-AA1048*(SIN(RADIANS(N1047)))</f>
        <v>0</v>
      </c>
      <c r="AD1049" s="30">
        <f>(AA1048*AA1049)*(1-COS(RADIANS(N1047)))+AA1047*(SIN(RADIANS(N1047)))</f>
        <v>0</v>
      </c>
      <c r="AE1049" s="30">
        <f>(AA1049^2)*(1-COS(RADIANS(N1047)))+(COS(RADIANS(N1047)))</f>
        <v>1</v>
      </c>
      <c r="AG1049">
        <v>0</v>
      </c>
      <c r="AI1049" s="28">
        <f>(T1047*T1049)*(1-COS(RADIANS(M1047)))-T1048*(SIN(RADIANS(M1047)))</f>
        <v>0</v>
      </c>
      <c r="AJ1049" s="28">
        <f>(T1048*T1049)*(1-COS(RADIANS(M1047)))+T1047*(SIN(RADIANS(M1047)))</f>
        <v>0</v>
      </c>
      <c r="AK1049" s="28">
        <f>(T1049^2)*(1-COS(RADIANS(M1047)))+(COS(RADIANS(M1047)))</f>
        <v>1</v>
      </c>
      <c r="AM1049" s="61">
        <v>0</v>
      </c>
      <c r="AO1049" s="17">
        <v>0</v>
      </c>
      <c r="AP1049">
        <v>1</v>
      </c>
      <c r="AR1049" s="73">
        <f>(T1047*T1047)*(1-COS(RADIANS(O1047-45)))-T1047*(SIN(RADIANS(O1047-45)))</f>
        <v>0</v>
      </c>
      <c r="AS1049" s="73">
        <f>(T1048*T1049)*(1-COS(RADIANS(O1047-45)))+T1047*(SIN(RADIANS(O1047-45)))</f>
        <v>0</v>
      </c>
      <c r="AT1049" s="73">
        <f>(T1049^2)*(1-COS(RADIANS(O1047-45)))+(COS(RADIANS(O1047-45)))</f>
        <v>1</v>
      </c>
      <c r="AU1049" s="10"/>
      <c r="AV1049">
        <v>0</v>
      </c>
      <c r="AW1049" s="1">
        <v>0</v>
      </c>
      <c r="BY1049" t="s">
        <v>9</v>
      </c>
      <c r="BZ1049" s="5">
        <f t="shared" si="1580"/>
        <v>0.3492962422733713</v>
      </c>
      <c r="CA1049" s="6">
        <f t="shared" si="1580"/>
        <v>-0.34518112468713447</v>
      </c>
      <c r="CB1049" s="7">
        <f>CY1048</f>
        <v>-1.8114578912449775E-2</v>
      </c>
      <c r="CC1049" s="8">
        <f>DU1048</f>
        <v>-0.91832647265817313</v>
      </c>
      <c r="CE1049" s="10"/>
      <c r="CH1049">
        <f>((SUMPRODUCT(CM1048:CM1050,CK1048:CK1050))*(SUMPRODUCT(CM1048:CM1050,CL1048:CL1050)))-((SUMPRODUCT(CN1048:CN1050,CK1048:CK1050))*(SUMPRODUCT(CN1048:CN1050,CL1048:CL1050)))</f>
        <v>-2.6006567736219954E-2</v>
      </c>
      <c r="CI1049" s="67"/>
      <c r="CJ1049" s="10" t="s">
        <v>9</v>
      </c>
      <c r="CK1049" s="5">
        <f t="shared" si="1581"/>
        <v>0.3492962422733713</v>
      </c>
      <c r="CL1049" s="6">
        <f t="shared" si="1581"/>
        <v>-0.34518112468713447</v>
      </c>
      <c r="CM1049" s="7">
        <f>FA1048</f>
        <v>-2.084813131394303E-3</v>
      </c>
      <c r="CN1049" s="8">
        <f>FW1048</f>
        <v>-0.91850275008199345</v>
      </c>
      <c r="CP1049">
        <f t="shared" si="1578"/>
        <v>-9.8670839279614439E-2</v>
      </c>
      <c r="CQ1049">
        <f t="shared" si="1578"/>
        <v>-0.32743703463395935</v>
      </c>
      <c r="CR1049">
        <f>CK1051</f>
        <v>0</v>
      </c>
      <c r="CS1049">
        <f>CN1051</f>
        <v>0</v>
      </c>
      <c r="CW1049" s="28"/>
      <c r="CY1049" s="61">
        <v>-0.64410988031262872</v>
      </c>
      <c r="DA1049" s="17">
        <v>0</v>
      </c>
      <c r="DB1049">
        <v>1</v>
      </c>
      <c r="DD1049" s="73">
        <f>(DB1047*DB1049)*(1-COS(RADIANS(CW1047+45)))-DB1048*(SIN(RADIANS(CW1047+45)))</f>
        <v>0</v>
      </c>
      <c r="DE1049" s="73">
        <f>(DB1048*DB1049)*(1-COS(RADIANS(CW1047+45)))+DB1047*(SIN(RADIANS(CW1047+45)))</f>
        <v>0</v>
      </c>
      <c r="DF1049" s="73">
        <f>(DB1049^2)*(1-COS(RADIANS(CW1047+45)))+(COS(RADIANS(CW1047+45)))</f>
        <v>1</v>
      </c>
      <c r="DG1049" s="10"/>
      <c r="DH1049">
        <v>0</v>
      </c>
      <c r="DI1049" s="23">
        <f>SIN(RADIANS('[1]Biaxial Input'!$F$21))*SIN(RADIANS(0))</f>
        <v>0</v>
      </c>
      <c r="DK1049" s="30">
        <f>(DI1047*DI1049)*(1-COS(RADIANS(CV1047)))-DI1048*(SIN(RADIANS(CV1047)))</f>
        <v>4.9325275616132508E-2</v>
      </c>
      <c r="DL1049" s="30">
        <f>(DI1048*DI1049)*(1-COS(RADIANS(CV1047)))+DI1047*(SIN(RADIANS(CV1047)))</f>
        <v>0.70538430460663959</v>
      </c>
      <c r="DM1049" s="30">
        <f>(DI1049^2)*(1-COS(RADIANS(CV1047)))+(COS(RADIANS(CV1047)))</f>
        <v>0.70710678118654757</v>
      </c>
      <c r="DO1049">
        <v>-0.64410988031262872</v>
      </c>
      <c r="DQ1049" s="28">
        <f>(DB1047*DB1049)*(1-COS(RADIANS(CU1047)))-DB1048*(SIN(RADIANS(CU1047)))</f>
        <v>0</v>
      </c>
      <c r="DR1049" s="28">
        <f>(DB1048*DB1049)*(1-COS(RADIANS(CU1047)))+DB1047*(SIN(RADIANS(CU1047)))</f>
        <v>0</v>
      </c>
      <c r="DS1049" s="28">
        <f>(DB1049^2)*(1-COS(RADIANS(CU1047)))+(COS(RADIANS(CU1047)))</f>
        <v>1</v>
      </c>
      <c r="DU1049" s="61">
        <v>-0.29175753989169007</v>
      </c>
      <c r="DW1049" s="17">
        <v>0</v>
      </c>
      <c r="DX1049">
        <v>1</v>
      </c>
      <c r="DZ1049" s="73">
        <f>(DB1047*DB1047)*(1-COS(RADIANS(CW1047-45)))-DB1047*(SIN(RADIANS(CW1047-45)))</f>
        <v>0</v>
      </c>
      <c r="EA1049" s="73">
        <f>(DB1048*DB1049)*(1-COS(RADIANS(CW1047-45)))+DB1047*(SIN(RADIANS(CW1047-45)))</f>
        <v>0</v>
      </c>
      <c r="EB1049" s="73">
        <f>(DB1049^2)*(1-COS(RADIANS(CW1047-45)))+(COS(RADIANS(CW1047-45)))</f>
        <v>1</v>
      </c>
      <c r="EC1049" s="10"/>
      <c r="ED1049">
        <v>0</v>
      </c>
      <c r="EE1049" s="1">
        <v>-0.29175753989169007</v>
      </c>
      <c r="EG1049">
        <f>CY1049+DU1049</f>
        <v>-0.93586742020431879</v>
      </c>
      <c r="EH1049">
        <f>EG1049/(SQRT(EG1047^2+EG1048^2+EG1049^2))</f>
        <v>-0.6617581991180338</v>
      </c>
      <c r="EJ1049">
        <f>Q1049+AM1049</f>
        <v>0</v>
      </c>
      <c r="EK1049">
        <f>EJ1049/(SQRT(EJ1047^2+EJ1048^2+EJ1049^2))</f>
        <v>0</v>
      </c>
      <c r="EM1049" s="23">
        <f>CY1047*DU1048-CY1048*DU1047</f>
        <v>-0.70710678118654768</v>
      </c>
      <c r="ER1049">
        <f t="shared" ref="ER1049:ES1051" si="1586">CK1048</f>
        <v>0.93180266183863136</v>
      </c>
      <c r="ES1049">
        <f t="shared" si="1586"/>
        <v>-0.87956522186239505</v>
      </c>
      <c r="ET1049" t="e">
        <f>#REF!</f>
        <v>#REF!</v>
      </c>
      <c r="EU1049" t="e">
        <f>#REF!</f>
        <v>#REF!</v>
      </c>
      <c r="EY1049" s="28"/>
      <c r="EZ1049" s="10"/>
      <c r="FA1049" s="61">
        <v>-0.6389199080907092</v>
      </c>
      <c r="FB1049" s="13">
        <f>BW1050</f>
        <v>0</v>
      </c>
      <c r="FC1049" s="17">
        <v>0</v>
      </c>
      <c r="FD1049">
        <v>1</v>
      </c>
      <c r="FF1049" s="73">
        <f>(FD1047*FD1049)*(1-COS(RADIANS(EY1047+45)))-FD1048*(SIN(RADIANS(EY1047+45)))</f>
        <v>0</v>
      </c>
      <c r="FG1049" s="73">
        <f>(FD1048*FD1049)*(1-COS(RADIANS(EY1047+45)))+FD1047*(SIN(RADIANS(EY1047+45)))</f>
        <v>0</v>
      </c>
      <c r="FH1049" s="73">
        <f>(FD1049^2)*(1-COS(RADIANS(EY1047+45)))+(COS(RADIANS(EY1047+45)))</f>
        <v>1</v>
      </c>
      <c r="FI1049" s="10"/>
      <c r="FJ1049">
        <v>0</v>
      </c>
      <c r="FK1049" s="23">
        <f>SIN(RADIANS(176))*SIN(RADIANS(0))</f>
        <v>0</v>
      </c>
      <c r="FM1049" s="30">
        <f>(FK1047*FK1049)*(1-COS(RADIANS(EX1047)))-FK1048*(SIN(RADIANS(EX1047)))</f>
        <v>4.9325275616132508E-2</v>
      </c>
      <c r="FN1049" s="30">
        <f>(FK1048*FK1049)*(1-COS(RADIANS(EX1047)))+FK1047*(SIN(RADIANS(EX1047)))</f>
        <v>0.70538430460663959</v>
      </c>
      <c r="FO1049" s="30">
        <f>(FK1049^2)*(1-COS(RADIANS(EX1047)))+(COS(RADIANS(EX1047)))</f>
        <v>0.70710678118654757</v>
      </c>
      <c r="FQ1049">
        <v>-0.6389199080907092</v>
      </c>
      <c r="FS1049" s="28">
        <f>(FD1047*FD1049)*(1-COS(RADIANS(EW1047)))-FD1048*(SIN(RADIANS(EW1047)))</f>
        <v>0</v>
      </c>
      <c r="FT1049" s="28">
        <f>(FD1048*FD1049)*(1-COS(RADIANS(EW1047)))+FD1047*(SIN(RADIANS(EW1047)))</f>
        <v>0</v>
      </c>
      <c r="FU1049" s="28">
        <f>(FD1049^2)*(1-COS(RADIANS(EW1047)))+(COS(RADIANS(EW1047)))</f>
        <v>1</v>
      </c>
      <c r="FW1049" s="61">
        <v>-0.30295437122669133</v>
      </c>
      <c r="FX1049" s="13">
        <f>BX1050</f>
        <v>0</v>
      </c>
      <c r="FY1049" s="17">
        <v>0</v>
      </c>
      <c r="FZ1049">
        <v>1</v>
      </c>
      <c r="GB1049" s="73">
        <f>(FD1047*FD1047)*(1-COS(RADIANS(EY1047-45)))-FD1047*(SIN(RADIANS(EY1047-45)))</f>
        <v>0</v>
      </c>
      <c r="GC1049" s="73">
        <f>(FD1048*FD1049)*(1-COS(RADIANS(EY1047-45)))+FD1047*(SIN(RADIANS(EY1047-45)))</f>
        <v>0</v>
      </c>
      <c r="GD1049" s="73">
        <f>(FD1049^2)*(1-COS(RADIANS(EY1047-45)))+(COS(RADIANS(EY1047-45)))</f>
        <v>0.99999999999999989</v>
      </c>
      <c r="GE1049" s="10"/>
      <c r="GF1049">
        <v>0</v>
      </c>
      <c r="GG1049" s="1">
        <v>-0.30295437122669133</v>
      </c>
      <c r="GI1049">
        <f>FA1049+FW1049</f>
        <v>-0.94187427931740053</v>
      </c>
      <c r="GJ1049">
        <f>GI1049/(SQRT(GI1047^2+GI1048^2+GI1049^2))</f>
        <v>-0.666005689930526</v>
      </c>
      <c r="GL1049" t="e">
        <f>#REF!+DC1049</f>
        <v>#REF!</v>
      </c>
      <c r="GM1049" t="e">
        <f>GL1049/(SQRT(GL1047^2+GL1048^2+GL1049^2))</f>
        <v>#REF!</v>
      </c>
      <c r="GO1049" s="27">
        <f>FA1047*FW1048-FA1048*FW1047</f>
        <v>-0.70710678118654768</v>
      </c>
    </row>
    <row r="1050" spans="1:197" x14ac:dyDescent="0.2">
      <c r="A1050" s="17">
        <f t="shared" si="1579"/>
        <v>140</v>
      </c>
      <c r="B1050" s="17">
        <f t="shared" si="1579"/>
        <v>15</v>
      </c>
      <c r="C1050" s="17">
        <f t="shared" si="1579"/>
        <v>151.4</v>
      </c>
      <c r="D1050" s="10" t="s">
        <v>10</v>
      </c>
      <c r="E1050" s="5">
        <f t="shared" si="1582"/>
        <v>-9.8661645972365639E-2</v>
      </c>
      <c r="F1050" s="6">
        <f t="shared" si="1583"/>
        <v>-0.32743034407349803</v>
      </c>
      <c r="G1050" s="7">
        <f t="shared" si="1584"/>
        <v>0</v>
      </c>
      <c r="H1050" s="8">
        <f t="shared" si="1585"/>
        <v>0</v>
      </c>
      <c r="J1050" s="10"/>
      <c r="P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W1050" s="1"/>
      <c r="BY1050" t="s">
        <v>10</v>
      </c>
      <c r="BZ1050" s="5">
        <f t="shared" si="1580"/>
        <v>-9.8670839279614439E-2</v>
      </c>
      <c r="CA1050" s="6">
        <f t="shared" si="1580"/>
        <v>-0.32743703463395935</v>
      </c>
      <c r="CB1050" s="7">
        <f>CY1049</f>
        <v>-0.64410988031262872</v>
      </c>
      <c r="CC1050" s="8">
        <f>DU1049</f>
        <v>-0.29175753989169007</v>
      </c>
      <c r="CE1050" s="10"/>
      <c r="CG1050" s="10" t="s">
        <v>160</v>
      </c>
      <c r="CH1050" s="10">
        <f>-CH1047*((EY1047-CW1047)/(CH1049-CE1048))</f>
        <v>245.36873756602247</v>
      </c>
      <c r="CI1050" s="67"/>
      <c r="CJ1050" s="10" t="s">
        <v>10</v>
      </c>
      <c r="CK1050" s="5">
        <f t="shared" si="1581"/>
        <v>-9.8670839279614439E-2</v>
      </c>
      <c r="CL1050" s="6">
        <f t="shared" si="1581"/>
        <v>-0.32743703463395935</v>
      </c>
      <c r="CM1050" s="7">
        <f>FA1049</f>
        <v>-0.6389199080907092</v>
      </c>
      <c r="CN1050" s="8">
        <f>FW1049</f>
        <v>-0.30295437122669133</v>
      </c>
      <c r="CW1050" s="28"/>
      <c r="EE1050" s="1"/>
      <c r="EI1050" s="64">
        <f>(DEGREES(ACOS((EH1047*EK1047+EH1048*EK1048+EH1049*EK1049)/((SQRT(EH1047^2+EH1048^2+EH1049^2))*(SQRT(EK1047^2+EK1048^2+EK1049^2))))))</f>
        <v>138.14177850533966</v>
      </c>
      <c r="ER1050">
        <f t="shared" si="1586"/>
        <v>0.3492962422733713</v>
      </c>
      <c r="ES1050">
        <f t="shared" si="1586"/>
        <v>-0.34518112468713447</v>
      </c>
      <c r="ET1050" t="e">
        <f>#REF!</f>
        <v>#REF!</v>
      </c>
      <c r="EU1050" t="e">
        <f>#REF!</f>
        <v>#REF!</v>
      </c>
      <c r="EY1050" s="28"/>
      <c r="EZ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GG1050" s="1"/>
      <c r="GK1050" s="64" t="e">
        <f>(DEGREES(ACOS((GJ1047*GM1047+GJ1048*GM1048+GJ1049*GM1049)/((SQRT(GJ1047^2+GJ1048^2+GJ1049^2))*(SQRT(GM1047^2+GM1048^2+GM1049^2))))))</f>
        <v>#VALUE!</v>
      </c>
    </row>
    <row r="1051" spans="1:197" x14ac:dyDescent="0.2">
      <c r="A1051" s="17">
        <f t="shared" si="1579"/>
        <v>90</v>
      </c>
      <c r="B1051" s="17">
        <f t="shared" si="1579"/>
        <v>20</v>
      </c>
      <c r="C1051" s="17">
        <f t="shared" si="1579"/>
        <v>201.2</v>
      </c>
      <c r="J1051" s="10"/>
      <c r="P1051" s="10"/>
      <c r="Q1051" s="82" t="s">
        <v>148</v>
      </c>
      <c r="R1051" s="13"/>
      <c r="T1051" s="10"/>
      <c r="U1051" s="10"/>
      <c r="V1051" s="10"/>
      <c r="W1051" s="10"/>
      <c r="X1051" s="10"/>
      <c r="Y1051" s="10"/>
      <c r="Z1051" s="80"/>
      <c r="AA1051" s="23" t="s">
        <v>149</v>
      </c>
      <c r="AE1051" s="1"/>
      <c r="AG1051" s="80"/>
      <c r="AK1051" s="13"/>
      <c r="AL1051" s="81"/>
      <c r="AM1051" s="82" t="s">
        <v>150</v>
      </c>
      <c r="AO1051" s="13"/>
      <c r="AP1051" s="13"/>
      <c r="AS1051" s="1"/>
      <c r="AW1051" s="1"/>
      <c r="BY1051" s="10"/>
      <c r="CB1051" s="10"/>
      <c r="CC1051" s="10"/>
      <c r="CE1051" s="10"/>
      <c r="CS1051" s="15"/>
      <c r="CW1051" s="28"/>
      <c r="CY1051" s="82" t="s">
        <v>148</v>
      </c>
      <c r="CZ1051" s="13"/>
      <c r="DB1051" s="10"/>
      <c r="DC1051" s="10"/>
      <c r="DD1051" s="10"/>
      <c r="DE1051" s="10"/>
      <c r="DF1051" s="10"/>
      <c r="DG1051" s="10"/>
      <c r="DH1051" s="80"/>
      <c r="DI1051" s="23" t="s">
        <v>149</v>
      </c>
      <c r="DM1051" s="1"/>
      <c r="DO1051" s="80"/>
      <c r="DS1051" s="13"/>
      <c r="DT1051" s="81"/>
      <c r="DU1051" s="82" t="s">
        <v>150</v>
      </c>
      <c r="DW1051" s="13"/>
      <c r="DX1051" s="13"/>
      <c r="EA1051" s="1"/>
      <c r="EE1051" s="1"/>
      <c r="EI1051" s="13"/>
      <c r="ER1051">
        <f t="shared" si="1586"/>
        <v>-9.8670839279614439E-2</v>
      </c>
      <c r="ES1051">
        <f t="shared" si="1586"/>
        <v>-0.32743703463395935</v>
      </c>
      <c r="ET1051" t="e">
        <f>#REF!</f>
        <v>#REF!</v>
      </c>
      <c r="EU1051" t="e">
        <f>#REF!</f>
        <v>#REF!</v>
      </c>
      <c r="EY1051" s="28"/>
      <c r="EZ1051" s="10"/>
      <c r="FA1051" s="82" t="s">
        <v>148</v>
      </c>
      <c r="FB1051" s="13"/>
      <c r="FD1051" s="10"/>
      <c r="FE1051" s="10"/>
      <c r="FF1051" s="10"/>
      <c r="FG1051" s="10"/>
      <c r="FH1051" s="10"/>
      <c r="FI1051" s="10"/>
      <c r="FJ1051" s="80"/>
      <c r="FK1051" s="23" t="s">
        <v>149</v>
      </c>
      <c r="FO1051" s="1"/>
      <c r="FQ1051" s="80"/>
      <c r="FU1051" s="13"/>
      <c r="FV1051" s="81"/>
      <c r="FW1051" s="82" t="s">
        <v>150</v>
      </c>
      <c r="FY1051" s="13"/>
      <c r="FZ1051" s="13"/>
      <c r="GC1051" s="1"/>
      <c r="GG1051" s="1"/>
      <c r="GK1051" s="13"/>
    </row>
    <row r="1052" spans="1:197" x14ac:dyDescent="0.2">
      <c r="A1052" s="17">
        <f t="shared" si="1579"/>
        <v>45</v>
      </c>
      <c r="B1052" s="17">
        <f t="shared" si="1579"/>
        <v>25</v>
      </c>
      <c r="C1052" s="17">
        <f t="shared" si="1579"/>
        <v>245.2</v>
      </c>
      <c r="E1052" s="5" t="s">
        <v>4</v>
      </c>
      <c r="F1052" s="6" t="s">
        <v>5</v>
      </c>
      <c r="G1052" s="7" t="s">
        <v>6</v>
      </c>
      <c r="H1052" s="8" t="s">
        <v>1</v>
      </c>
      <c r="I1052">
        <v>2</v>
      </c>
      <c r="J1052" s="9" t="s">
        <v>7</v>
      </c>
      <c r="K1052">
        <v>2</v>
      </c>
      <c r="M1052" s="17">
        <f>A1048</f>
        <v>0</v>
      </c>
      <c r="N1052" s="17">
        <f>B1048</f>
        <v>5</v>
      </c>
      <c r="O1052" s="17">
        <f>C1048</f>
        <v>109</v>
      </c>
      <c r="P1052" s="1"/>
      <c r="Q1052" s="61">
        <f t="array" ref="Q1052:Q1054">MMULT(AI1052:AK1054,AG1052:AG1054)</f>
        <v>-0.89889348353757004</v>
      </c>
      <c r="R1052" s="13"/>
      <c r="S1052" s="17">
        <v>1</v>
      </c>
      <c r="T1052">
        <v>0</v>
      </c>
      <c r="V1052" s="73">
        <f>(T1052^2)*(1-COS(RADIANS(O1052+45)))+(COS(RADIANS(O1052+45)))</f>
        <v>-0.89879404629916704</v>
      </c>
      <c r="W1052" s="73">
        <f>(T1052*T1053)*(1-COS(RADIANS(O1052+45)))-T1054*(SIN(RADIANS(O1052+45)))</f>
        <v>-0.43837114678907729</v>
      </c>
      <c r="X1052" s="73">
        <f>(T1052*T1054)*(1-COS(RADIANS(O1052+45)))+T1053*(SIN(RADIANS(O1052+45)))</f>
        <v>0</v>
      </c>
      <c r="Y1052" s="10"/>
      <c r="Z1052">
        <f t="array" ref="Z1052:Z1054">MMULT(V1052:X1054,S1052:S1054)</f>
        <v>-0.89879404629916704</v>
      </c>
      <c r="AA1052" s="23">
        <f>COS(RADIANS('[1]Biaxial Input'!$F$21))</f>
        <v>-0.9975640502598242</v>
      </c>
      <c r="AC1052" s="30">
        <f>(AA1052^2)*(1-COS(RADIANS(N1052)))+(COS(RADIANS(N1052)))</f>
        <v>0.99998148353170568</v>
      </c>
      <c r="AD1052" s="30">
        <f>(AA1052*AA1053)*(1-COS(RADIANS(N1052)))-AA1054*(SIN(RADIANS(N1052)))</f>
        <v>-2.6479783333051429E-4</v>
      </c>
      <c r="AE1052" s="30">
        <f>(AA1052*AA1054)*(1-COS(RADIANS(N1052)))+AA1053*(SIN(RADIANS(N1052)))</f>
        <v>6.0796772806267756E-3</v>
      </c>
      <c r="AG1052">
        <f t="array" ref="AG1052:AG1054">MMULT(AC1052:AE1054,Z1052:Z1054)</f>
        <v>-0.89889348353757004</v>
      </c>
      <c r="AI1052" s="28">
        <f>(T1052^2)*(1-COS(RADIANS(M1052)))+(COS(RADIANS(M1052)))</f>
        <v>1</v>
      </c>
      <c r="AJ1052" s="28">
        <f>(T1052*T1053)*(1-COS(RADIANS(M1052)))-T1054*(SIN(RADIANS(M1052)))</f>
        <v>0</v>
      </c>
      <c r="AK1052" s="28">
        <f>(T1052*T1054)*(1-COS(RADIANS(M1052)))+T1053*(SIN(RADIANS(M1052)))</f>
        <v>0</v>
      </c>
      <c r="AM1052" s="61">
        <f t="array" ref="AM1052:AM1054">MMULT(AI1052:AK1054,AW1052:AW1054)</f>
        <v>0.43812503098756639</v>
      </c>
      <c r="AN1052" s="13"/>
      <c r="AO1052" s="17">
        <v>1</v>
      </c>
      <c r="AP1052">
        <v>0</v>
      </c>
      <c r="AR1052" s="73">
        <f>(T1052^2)*(1-COS(RADIANS(O1052-45)))+(COS(RADIANS(O1052-45)))</f>
        <v>0.43837114678907746</v>
      </c>
      <c r="AS1052" s="73">
        <f>(T1052*T1053)*(1-COS(RADIANS(O1052-45)))-T1054*(SIN(RADIANS(O1052-45)))</f>
        <v>-0.89879404629916704</v>
      </c>
      <c r="AT1052" s="73">
        <f>(T1052*T1054)*(1-COS(RADIANS(O1052-45)))+T1053*(SIN(RADIANS(O1052-45)))</f>
        <v>0</v>
      </c>
      <c r="AU1052" s="10"/>
      <c r="AV1052">
        <f t="array" ref="AV1052:AV1054">MMULT(AR1052:AT1054,S1052:S1054)</f>
        <v>0.43837114678907746</v>
      </c>
      <c r="AW1052" s="1">
        <f t="array" ref="AW1052:AW1054">MMULT(AC1052:AE1054,AV1052:AV1054)</f>
        <v>0.43812503098756639</v>
      </c>
      <c r="BZ1052" s="5" t="s">
        <v>4</v>
      </c>
      <c r="CA1052" s="6" t="s">
        <v>5</v>
      </c>
      <c r="CB1052" s="7" t="s">
        <v>6</v>
      </c>
      <c r="CC1052" s="8" t="s">
        <v>1</v>
      </c>
      <c r="CD1052">
        <v>19</v>
      </c>
      <c r="CE1052" s="9" t="s">
        <v>7</v>
      </c>
      <c r="CG1052" s="90" t="s">
        <v>157</v>
      </c>
      <c r="CH1052" s="61">
        <f>CE1053-((CH1054-CE1053)/(EY1052-CW1052))*CW1052</f>
        <v>9.0149952440999233</v>
      </c>
      <c r="CI1052" s="10"/>
      <c r="CK1052" s="5" t="s">
        <v>4</v>
      </c>
      <c r="CL1052" s="6" t="s">
        <v>5</v>
      </c>
      <c r="CM1052" s="7" t="s">
        <v>6</v>
      </c>
      <c r="CN1052" s="8" t="s">
        <v>1</v>
      </c>
      <c r="CO1052" s="10"/>
      <c r="CP1052">
        <f t="shared" ref="CP1052:CQ1054" si="1587">BZ1053</f>
        <v>0.93180266183863136</v>
      </c>
      <c r="CQ1052">
        <f t="shared" si="1587"/>
        <v>-0.87956522186239505</v>
      </c>
      <c r="CR1052">
        <f>CI1056</f>
        <v>0</v>
      </c>
      <c r="CS1052">
        <f>CL1056</f>
        <v>0</v>
      </c>
      <c r="CU1052" s="17">
        <f>CU956</f>
        <v>30</v>
      </c>
      <c r="CV1052" s="17">
        <f>CV956</f>
        <v>-50</v>
      </c>
      <c r="CW1052" s="31">
        <f>CH959</f>
        <v>268.14583464928762</v>
      </c>
      <c r="CY1052" s="61">
        <f t="array" ref="CY1052:CY1054">MMULT(DQ1052:DS1054,DO1052:DO1054)</f>
        <v>0.85054245426038289</v>
      </c>
      <c r="CZ1052" s="13"/>
      <c r="DA1052" s="17">
        <v>1</v>
      </c>
      <c r="DB1052">
        <v>0</v>
      </c>
      <c r="DD1052" s="73">
        <f>(DB1052^2)*(1-COS(RADIANS(CW1052+45)))+(COS(RADIANS(CW1052+45)))</f>
        <v>0.68385765965078704</v>
      </c>
      <c r="DE1052" s="73">
        <f>(DB1052*DB1053)*(1-COS(RADIANS(CW1052+45)))-DB1054*(SIN(RADIANS(CW1052+45)))</f>
        <v>0.72961544757286234</v>
      </c>
      <c r="DF1052" s="73">
        <f>(DB1052*DB1054)*(1-COS(RADIANS(CW1052+45)))+DB1053*(SIN(RADIANS(CW1052+45)))</f>
        <v>0</v>
      </c>
      <c r="DG1052" s="10"/>
      <c r="DH1052">
        <f t="array" ref="DH1052:DH1054">MMULT(DD1052:DF1054,DA1052:DA1054)</f>
        <v>0.68385765965078704</v>
      </c>
      <c r="DI1052" s="23">
        <f>COS(RADIANS('[1]Biaxial Input'!$F$21))</f>
        <v>-0.9975640502598242</v>
      </c>
      <c r="DK1052" s="30">
        <f>(DI1052^2)*(1-COS(RADIANS(CV1052)))+(COS(RADIANS(CV1052)))</f>
        <v>0.99826181678640502</v>
      </c>
      <c r="DL1052" s="30">
        <f>(DI1052*DI1053)*(1-COS(RADIANS(CV1052)))-DI1054*(SIN(RADIANS(CV1052)))</f>
        <v>-2.4857178030640859E-2</v>
      </c>
      <c r="DM1052" s="30">
        <f>(DI1052*DI1054)*(1-COS(RADIANS(CV1052)))+DI1053*(SIN(RADIANS(CV1052)))</f>
        <v>-5.3436559083262246E-2</v>
      </c>
      <c r="DO1052">
        <f t="array" ref="DO1052:DO1054">MMULT(DK1052:DM1054,DH1052:DH1054)</f>
        <v>0.70080517082051796</v>
      </c>
      <c r="DQ1052" s="28">
        <f>(DB1052^2)*(1-COS(RADIANS(CU1052)))+(COS(RADIANS(CU1052)))</f>
        <v>0.86602540378443871</v>
      </c>
      <c r="DR1052" s="28">
        <f>(DB1052*DB1053)*(1-COS(RADIANS(CU1052)))-DB1054*(SIN(RADIANS(CU1052)))</f>
        <v>-0.49999999999999994</v>
      </c>
      <c r="DS1052" s="28">
        <f>(DB1052*DB1054)*(1-COS(RADIANS(CU1052)))+DB1053*(SIN(RADIANS(CU1052)))</f>
        <v>0</v>
      </c>
      <c r="DU1052" s="61">
        <f t="array" ref="DU1052:DU1054">MMULT(DQ1052:DS1054,EE1052:EE1054)</f>
        <v>-0.40473198690975132</v>
      </c>
      <c r="DV1052" s="13"/>
      <c r="DW1052" s="17">
        <v>1</v>
      </c>
      <c r="DX1052">
        <v>0</v>
      </c>
      <c r="DZ1052" s="73">
        <f>(DB1052^2)*(1-COS(RADIANS(CW1052-45)))+(COS(RADIANS(CW1052-45)))</f>
        <v>-0.72961544757286234</v>
      </c>
      <c r="EA1052" s="73">
        <f>(DB1052*DB1053)*(1-COS(RADIANS(CW1052-45)))-DB1054*(SIN(RADIANS(CW1052-45)))</f>
        <v>0.68385765965078715</v>
      </c>
      <c r="EB1052" s="73">
        <f>(DB1052*DB1054)*(1-COS(RADIANS(CW1052-45)))+DB1053*(SIN(RADIANS(CW1052-45)))</f>
        <v>0</v>
      </c>
      <c r="EC1052" s="10"/>
      <c r="ED1052">
        <f t="array" ref="ED1052:ED1054">MMULT(DZ1052:EB1054,DA1052:DA1054)</f>
        <v>-0.72961544757286234</v>
      </c>
      <c r="EE1052" s="1">
        <f t="array" ref="EE1052:EE1054">MMULT(DK1052:DM1054,ED1052:ED1054)</f>
        <v>-0.71134847065595463</v>
      </c>
      <c r="EG1052">
        <f>CY1052+DU1052</f>
        <v>0.44581046735063157</v>
      </c>
      <c r="EH1052">
        <f>EG1052/(SQRT(EG1052^2+EG1053^2+EG1054^2))</f>
        <v>0.31523560458757549</v>
      </c>
      <c r="EJ1052">
        <f>Q1052+AM1052</f>
        <v>-0.46076845255000365</v>
      </c>
      <c r="EK1052">
        <f>EJ1052/(SQRT(EJ1052^2+EJ1053^2+EJ1054^2))</f>
        <v>-0.3258124973549395</v>
      </c>
      <c r="EM1052" s="23">
        <f>CY1053*DU1054-CY1054*DU1053</f>
        <v>-0.33581178102146636</v>
      </c>
      <c r="EO1052" s="15">
        <v>19</v>
      </c>
      <c r="EP1052" s="9" t="s">
        <v>7</v>
      </c>
      <c r="EW1052" s="17">
        <f>CU1052</f>
        <v>30</v>
      </c>
      <c r="EX1052" s="17">
        <f>CV1052</f>
        <v>-50</v>
      </c>
      <c r="EY1052" s="31">
        <f>1+CW1052</f>
        <v>269.14583464928762</v>
      </c>
      <c r="EZ1052" s="10"/>
      <c r="FA1052" s="61">
        <f t="array" ref="FA1052:FA1054">MMULT(FS1052:FU1054,FQ1052:FQ1054)</f>
        <v>0.85747645965862229</v>
      </c>
      <c r="FB1052" s="13">
        <f>BW1053</f>
        <v>0</v>
      </c>
      <c r="FC1052" s="17">
        <v>1</v>
      </c>
      <c r="FD1052">
        <v>0</v>
      </c>
      <c r="FF1052" s="73">
        <f>(FD1052^2)*(1-COS(RADIANS(EY1052+45)))+(COS(RADIANS(EY1052+45)))</f>
        <v>0.69648705015084522</v>
      </c>
      <c r="FG1052" s="73">
        <f>(FD1052*FD1053)*(1-COS(RADIANS(EY1052+45)))-FD1054*(SIN(RADIANS(EY1052+45)))</f>
        <v>0.71756936178475039</v>
      </c>
      <c r="FH1052" s="73">
        <f>(FD1052*FD1054)*(1-COS(RADIANS(EY1052+45)))+FD1053*(SIN(RADIANS(EY1052+45)))</f>
        <v>0</v>
      </c>
      <c r="FI1052" s="10"/>
      <c r="FJ1052">
        <f t="array" ref="FJ1052:FJ1054">MMULT(FF1052:FH1054,FC1052:FC1054)</f>
        <v>0.69648705015084522</v>
      </c>
      <c r="FK1052" s="23">
        <f>COS(RADIANS(176))</f>
        <v>-0.9975640502598242</v>
      </c>
      <c r="FM1052" s="30">
        <f>(FK1052^2)*(1-COS(RADIANS(EX1052)))+(COS(RADIANS(EX1052)))</f>
        <v>0.99826181678640502</v>
      </c>
      <c r="FN1052" s="30">
        <f>(FK1052*FK1053)*(1-COS(RADIANS(EX1052)))-FK1054*(SIN(RADIANS(EX1052)))</f>
        <v>-2.4857178030640859E-2</v>
      </c>
      <c r="FO1052" s="30">
        <f>(FK1052*FK1054)*(1-COS(RADIANS(EX1052)))+FK1053*(SIN(RADIANS(EX1052)))</f>
        <v>-5.3436559083262246E-2</v>
      </c>
      <c r="FQ1052">
        <f t="array" ref="FQ1052:FQ1054">MMULT(FM1052:FO1054,FJ1052:FJ1054)</f>
        <v>0.71311317742700353</v>
      </c>
      <c r="FS1052" s="28">
        <f>(FD1052^2)*(1-COS(RADIANS(EW1052)))+(COS(RADIANS(EW1052)))</f>
        <v>0.86602540378443871</v>
      </c>
      <c r="FT1052" s="28">
        <f>(FD1052*FD1053)*(1-COS(RADIANS(EW1052)))-FD1054*(SIN(RADIANS(EW1052)))</f>
        <v>-0.49999999999999994</v>
      </c>
      <c r="FU1052" s="28">
        <f>(FD1052*FD1054)*(1-COS(RADIANS(EW1052)))+FD1053*(SIN(RADIANS(EW1052)))</f>
        <v>0</v>
      </c>
      <c r="FW1052" s="61">
        <f t="array" ref="FW1052:FW1054">MMULT(FS1052:FU1054,GG1052:GG1054)</f>
        <v>-0.38982633166386471</v>
      </c>
      <c r="FX1052" s="13">
        <f>BX1053</f>
        <v>0</v>
      </c>
      <c r="FY1052" s="17">
        <v>1</v>
      </c>
      <c r="FZ1052">
        <v>0</v>
      </c>
      <c r="GB1052" s="73">
        <f>(FD1052^2)*(1-COS(RADIANS(EY1052-45)))+(COS(RADIANS(EY1052-45)))</f>
        <v>-0.71756936178475006</v>
      </c>
      <c r="GC1052" s="73">
        <f>(FD1052*FD1053)*(1-COS(RADIANS(EY1052-45)))-FD1054*(SIN(RADIANS(EY1052-45)))</f>
        <v>0.69648705015084567</v>
      </c>
      <c r="GD1052" s="73">
        <f>(FD1052*FD1054)*(1-COS(RADIANS(EY1052-45)))+FD1053*(SIN(RADIANS(EY1052-45)))</f>
        <v>0</v>
      </c>
      <c r="GE1052" s="10"/>
      <c r="GF1052">
        <f t="array" ref="GF1052:GF1054">MMULT(GB1052:GD1054,FC1052:FC1054)</f>
        <v>-0.71756936178475006</v>
      </c>
      <c r="GG1052" s="1">
        <f t="array" ref="GG1052:GG1054">MMULT(FM1052:FO1054,GF1052:GF1054)</f>
        <v>-0.69900939216387037</v>
      </c>
      <c r="GI1052">
        <f>FA1052+FW1052</f>
        <v>0.46765012799475758</v>
      </c>
      <c r="GJ1052">
        <f>GI1052/(SQRT(GI1052^2+GI1053^2+GI1054^2))</f>
        <v>0.33067857672784984</v>
      </c>
      <c r="GL1052" t="e">
        <f>CH1053+DC1052</f>
        <v>#VALUE!</v>
      </c>
      <c r="GM1052" t="e">
        <f>GL1052/(SQRT(GL1052^2+GL1053^2+GL1054^2))</f>
        <v>#VALUE!</v>
      </c>
      <c r="GO1052" s="27">
        <f>FA1053*FW1054-FA1054*FW1053</f>
        <v>-0.33581178102146647</v>
      </c>
    </row>
    <row r="1053" spans="1:197" x14ac:dyDescent="0.2">
      <c r="A1053" s="17">
        <f t="shared" si="1579"/>
        <v>20</v>
      </c>
      <c r="B1053" s="17">
        <f t="shared" si="1579"/>
        <v>30</v>
      </c>
      <c r="C1053" s="17">
        <f t="shared" si="1579"/>
        <v>177.5</v>
      </c>
      <c r="D1053" t="s">
        <v>8</v>
      </c>
      <c r="E1053" s="5">
        <f t="shared" ref="E1053:F1055" si="1588">E1138</f>
        <v>0.93178937024735009</v>
      </c>
      <c r="F1053" s="6">
        <f t="shared" si="1588"/>
        <v>-0.87958232567766348</v>
      </c>
      <c r="G1053" s="7">
        <f>Q1052</f>
        <v>-0.89889348353757004</v>
      </c>
      <c r="H1053" s="8">
        <f>AM1052</f>
        <v>0.43812503098756639</v>
      </c>
      <c r="J1053" s="9">
        <f>((SUMPRODUCT(G1053:G1055,E1053:E1055))*(SUMPRODUCT(G1053:(G1055),F1053:F1055)))-((SUMPRODUCT(H1053:H1055,E1053:E1055))*(SUMPRODUCT(H1053:H1055,F1053:F1055)))</f>
        <v>4.3401058853425711E-2</v>
      </c>
      <c r="P1053" s="1"/>
      <c r="Q1053" s="61">
        <v>0.43694912802918817</v>
      </c>
      <c r="S1053" s="17">
        <v>0</v>
      </c>
      <c r="T1053">
        <v>0</v>
      </c>
      <c r="V1053" s="73">
        <f>(T1052*T1053)*(1-COS(RADIANS(O1052+45)))+T1054*(SIN(RADIANS(O1052+45)))</f>
        <v>0.43837114678907729</v>
      </c>
      <c r="W1053" s="73">
        <f>(T1053^2)*(1-COS(RADIANS(O1052+45)))+(COS(RADIANS(O1052+45)))</f>
        <v>-0.89879404629916704</v>
      </c>
      <c r="X1053" s="73">
        <f>(T1053*T1054)*(1-COS(RADIANS(O1052+45)))-T1052*(SIN(RADIANS(O1052+45)))</f>
        <v>0</v>
      </c>
      <c r="Y1053" s="10"/>
      <c r="Z1053">
        <v>0.43837114678907729</v>
      </c>
      <c r="AA1053" s="23">
        <f>SIN(RADIANS('[1]Biaxial Input'!$F$21))*(COS(RADIANS(0)))</f>
        <v>6.9756473744125524E-2</v>
      </c>
      <c r="AC1053" s="30">
        <f>(AA1052*AA1053)*(1-COS(RADIANS(N1052)))+AA1054*(SIN(RADIANS(N1052)))</f>
        <v>-2.6479783333051429E-4</v>
      </c>
      <c r="AD1053" s="30">
        <f>(AA1053^2)*(1-COS(RADIANS(N1052)))+(COS(RADIANS(N1052)))</f>
        <v>0.99621321456003986</v>
      </c>
      <c r="AE1053" s="30">
        <f>(AA1053*AA1054)*(1-COS(RADIANS(N1052)))-AA1052*(SIN(RADIANS(N1052)))</f>
        <v>8.694343573875718E-2</v>
      </c>
      <c r="AG1053">
        <v>0.43694912802918817</v>
      </c>
      <c r="AI1053" s="28">
        <f>(T1052*T1053)*(1-COS(RADIANS(M1052)))+T1054*(SIN(RADIANS(M1052)))</f>
        <v>0</v>
      </c>
      <c r="AJ1053" s="28">
        <f>(T1053^2)*(1-COS(RADIANS(M1052)))+(COS(RADIANS(M1052)))</f>
        <v>1</v>
      </c>
      <c r="AK1053" s="28">
        <f>(T1053*T1054)*(1-COS(RADIANS(M1052)))-T1052*(SIN(RADIANS(M1052)))</f>
        <v>0</v>
      </c>
      <c r="AM1053" s="61">
        <v>0.89527442636125409</v>
      </c>
      <c r="AO1053" s="17">
        <v>0</v>
      </c>
      <c r="AP1053">
        <v>0</v>
      </c>
      <c r="AR1053" s="73">
        <f>(T1052*T1053)*(1-COS(RADIANS(O1052-45)))+T1054*(SIN(RADIANS(O1052-45)))</f>
        <v>0.89879404629916704</v>
      </c>
      <c r="AS1053" s="73">
        <f>(T1053^2)*(1-COS(RADIANS(O1052-45)))+(COS(RADIANS(O1052-45)))</f>
        <v>0.43837114678907746</v>
      </c>
      <c r="AT1053" s="73">
        <f>(T1053*T1054)*(1-COS(RADIANS(O1052-45)))-T1052*(SIN(RADIANS(O1052-45)))</f>
        <v>0</v>
      </c>
      <c r="AU1053" s="10"/>
      <c r="AV1053">
        <v>0.89879404629916704</v>
      </c>
      <c r="AW1053" s="1">
        <v>0.89527442636125409</v>
      </c>
      <c r="BY1053" t="s">
        <v>8</v>
      </c>
      <c r="BZ1053" s="5">
        <f t="shared" ref="BZ1053:CA1055" si="1589">BZ963</f>
        <v>0.93180266183863136</v>
      </c>
      <c r="CA1053" s="6">
        <f t="shared" si="1589"/>
        <v>-0.87956522186239505</v>
      </c>
      <c r="CB1053" s="7">
        <f>CY1052</f>
        <v>0.85054245426038289</v>
      </c>
      <c r="CC1053" s="8">
        <f>DU1052</f>
        <v>-0.40473198690975132</v>
      </c>
      <c r="CE1053" s="9">
        <f>((SUMPRODUCT(CB1053:CB1055,BZ1053:BZ1055))*(SUMPRODUCT(CB1053:CB1055,CA1053:CA1055)))-((SUMPRODUCT(CC1053:CC1055,BZ1053:BZ1055))*(SUMPRODUCT(CC1053:CC1055,CA1053:CA1055)))</f>
        <v>0</v>
      </c>
      <c r="CG1053">
        <v>1</v>
      </c>
      <c r="CH1053" t="s">
        <v>161</v>
      </c>
      <c r="CI1053" s="67"/>
      <c r="CJ1053" s="1" t="s">
        <v>8</v>
      </c>
      <c r="CK1053" s="5">
        <f t="shared" ref="CK1053:CL1055" si="1590">BZ1053</f>
        <v>0.93180266183863136</v>
      </c>
      <c r="CL1053" s="6">
        <f t="shared" si="1590"/>
        <v>-0.87956522186239505</v>
      </c>
      <c r="CM1053" s="7">
        <f>FA1052</f>
        <v>0.85747645965862229</v>
      </c>
      <c r="CN1053" s="8">
        <f>FW1052</f>
        <v>-0.38982633166386471</v>
      </c>
      <c r="CO1053" s="10"/>
      <c r="CP1053">
        <f t="shared" si="1587"/>
        <v>0.3492962422733713</v>
      </c>
      <c r="CQ1053">
        <f t="shared" si="1587"/>
        <v>-0.34518112468713447</v>
      </c>
      <c r="CR1053">
        <f>CJ1056</f>
        <v>0</v>
      </c>
      <c r="CS1053">
        <f>CM1056</f>
        <v>0</v>
      </c>
      <c r="CW1053" s="28"/>
      <c r="CY1053" s="61">
        <v>-7.1572403132275086E-2</v>
      </c>
      <c r="DA1053" s="17">
        <v>0</v>
      </c>
      <c r="DB1053">
        <v>0</v>
      </c>
      <c r="DD1053" s="73">
        <f>(DB1052*DB1053)*(1-COS(RADIANS(CW1052+45)))+DB1054*(SIN(RADIANS(CW1052+45)))</f>
        <v>-0.72961544757286234</v>
      </c>
      <c r="DE1053" s="73">
        <f>(DB1053^2)*(1-COS(RADIANS(CW1052+45)))+(COS(RADIANS(CW1052+45)))</f>
        <v>0.68385765965078704</v>
      </c>
      <c r="DF1053" s="73">
        <f>(DB1053*DB1054)*(1-COS(RADIANS(CW1052+45)))-DB1052*(SIN(RADIANS(CW1052+45)))</f>
        <v>0</v>
      </c>
      <c r="DG1053" s="10"/>
      <c r="DH1053">
        <v>-0.72961544757286234</v>
      </c>
      <c r="DI1053" s="23">
        <f>SIN(RADIANS('[1]Biaxial Input'!$F$21))*(COS(RADIANS(0)))</f>
        <v>6.9756473744125524E-2</v>
      </c>
      <c r="DK1053" s="30">
        <f>(DI1052*DI1053)*(1-COS(RADIANS(CV1052)))+DI1054*(SIN(RADIANS(CV1052)))</f>
        <v>-2.4857178030640859E-2</v>
      </c>
      <c r="DL1053" s="30">
        <f>(DI1053^2)*(1-COS(RADIANS(CV1052)))+(COS(RADIANS(CV1052)))</f>
        <v>0.64452579290013434</v>
      </c>
      <c r="DM1053" s="30">
        <f>(DI1053*DI1054)*(1-COS(RADIANS(CV1052)))-DI1052*(SIN(RADIANS(CV1052)))</f>
        <v>-0.76417839735679927</v>
      </c>
      <c r="DO1053">
        <v>-0.4872547464526425</v>
      </c>
      <c r="DQ1053" s="28">
        <f>(DB1052*DB1053)*(1-COS(RADIANS(CU1052)))+DB1054*(SIN(RADIANS(CU1052)))</f>
        <v>0.49999999999999994</v>
      </c>
      <c r="DR1053" s="28">
        <f>(DB1053^2)*(1-COS(RADIANS(CU1052)))+(COS(RADIANS(CU1052)))</f>
        <v>0.86602540378443871</v>
      </c>
      <c r="DS1053" s="28">
        <f>(DB1053*DB1054)*(1-COS(RADIANS(CU1052)))-DB1052*(SIN(RADIANS(CU1052)))</f>
        <v>0</v>
      </c>
      <c r="DU1053" s="61">
        <v>-0.72168057653591822</v>
      </c>
      <c r="DW1053" s="17">
        <v>0</v>
      </c>
      <c r="DX1053">
        <v>0</v>
      </c>
      <c r="DZ1053" s="73">
        <f>(DB1052*DB1053)*(1-COS(RADIANS(CW1052-45)))+DB1054*(SIN(RADIANS(CW1052-45)))</f>
        <v>-0.68385765965078715</v>
      </c>
      <c r="EA1053" s="73">
        <f>(DB1053^2)*(1-COS(RADIANS(CW1052-45)))+(COS(RADIANS(CW1052-45)))</f>
        <v>-0.72961544757286234</v>
      </c>
      <c r="EB1053" s="73">
        <f>(DB1053*DB1054)*(1-COS(RADIANS(CW1052-45)))-DB1052*(SIN(RADIANS(CW1052-45)))</f>
        <v>0</v>
      </c>
      <c r="EC1053" s="10"/>
      <c r="ED1053">
        <v>-0.68385765965078715</v>
      </c>
      <c r="EE1053" s="1">
        <v>-0.42262771924302944</v>
      </c>
      <c r="EG1053">
        <f>CY1053+DU1053</f>
        <v>-0.7932529796681933</v>
      </c>
      <c r="EH1053">
        <f>EG1053/(SQRT(EG1052^2+EG1053^2+EG1054^2))</f>
        <v>-0.56091456111981397</v>
      </c>
      <c r="EJ1053">
        <f>Q1053+AM1053</f>
        <v>1.3322235543904424</v>
      </c>
      <c r="EK1053">
        <f>EJ1053/(SQRT(EJ1052^2+EJ1053^2+EJ1054^2))</f>
        <v>0.94202430936592707</v>
      </c>
      <c r="EM1053" s="23">
        <f>CY1054*DU1052-CY1052*DU1054</f>
        <v>0.68851618467589837</v>
      </c>
      <c r="EP1053" s="9">
        <f>((SUMPRODUCT(CM1053:CM1055,BZ1053:BZ1055))*(SUMPRODUCT(CM1053:CM1055,CA1053:CA1055)))-((SUMPRODUCT(CN1053:CN1055,BZ1053:BZ1055))*(SUMPRODUCT(CN1053:CN1055,CA1053:CA1055)))</f>
        <v>-3.3619747462759531E-2</v>
      </c>
      <c r="EY1053" s="28"/>
      <c r="EZ1053" s="10"/>
      <c r="FA1053" s="61">
        <v>-5.8966439569011597E-2</v>
      </c>
      <c r="FB1053" s="13">
        <f>BW1054</f>
        <v>0</v>
      </c>
      <c r="FC1053" s="17">
        <v>0</v>
      </c>
      <c r="FD1053">
        <v>0</v>
      </c>
      <c r="FF1053" s="73">
        <f>(FD1052*FD1053)*(1-COS(RADIANS(EY1052+45)))+FD1054*(SIN(RADIANS(EY1052+45)))</f>
        <v>-0.71756936178475039</v>
      </c>
      <c r="FG1053" s="73">
        <f>(FD1053^2)*(1-COS(RADIANS(EY1052+45)))+(COS(RADIANS(EY1052+45)))</f>
        <v>0.69648705015084522</v>
      </c>
      <c r="FH1053" s="73">
        <f>(FD1053*FD1054)*(1-COS(RADIANS(EY1052+45)))-FD1052*(SIN(RADIANS(EY1052+45)))</f>
        <v>0</v>
      </c>
      <c r="FI1053" s="10"/>
      <c r="FJ1053">
        <v>-0.71756936178475039</v>
      </c>
      <c r="FK1053" s="23">
        <f>SIN(RADIANS(176))*(COS(RADIANS(0)))</f>
        <v>6.9756473744125524E-2</v>
      </c>
      <c r="FM1053" s="30">
        <f>(FK1052*FK1053)*(1-COS(RADIANS(EX1052)))+FK1054*(SIN(RADIANS(EX1052)))</f>
        <v>-2.4857178030640859E-2</v>
      </c>
      <c r="FN1053" s="30">
        <f>(FK1053^2)*(1-COS(RADIANS(EX1052)))+(COS(RADIANS(EX1052)))</f>
        <v>0.64452579290013434</v>
      </c>
      <c r="FO1053" s="30">
        <f>(FK1053*FK1054)*(1-COS(RADIANS(EX1052)))-FK1052*(SIN(RADIANS(EX1052)))</f>
        <v>-0.76417839735679927</v>
      </c>
      <c r="FQ1053">
        <v>-0.47980466446679504</v>
      </c>
      <c r="FS1053" s="28">
        <f>(FD1052*FD1053)*(1-COS(RADIANS(EW1052)))+FD1054*(SIN(RADIANS(EW1052)))</f>
        <v>0.49999999999999994</v>
      </c>
      <c r="FT1053" s="28">
        <f>(FD1053^2)*(1-COS(RADIANS(EW1052)))+(COS(RADIANS(EW1052)))</f>
        <v>0.86602540378443871</v>
      </c>
      <c r="FU1053" s="28">
        <f>(FD1053*FD1054)*(1-COS(RADIANS(EW1052)))-FD1052*(SIN(RADIANS(EW1052)))</f>
        <v>0</v>
      </c>
      <c r="FW1053" s="61">
        <v>-0.72281977175773116</v>
      </c>
      <c r="FX1053" s="13">
        <f>BX1054</f>
        <v>0</v>
      </c>
      <c r="FY1053" s="17">
        <v>0</v>
      </c>
      <c r="FZ1053">
        <v>0</v>
      </c>
      <c r="GB1053" s="73">
        <f>(FD1052*FD1053)*(1-COS(RADIANS(EY1052-45)))+FD1054*(SIN(RADIANS(EY1052-45)))</f>
        <v>-0.69648705015084567</v>
      </c>
      <c r="GC1053" s="73">
        <f>(FD1053^2)*(1-COS(RADIANS(EY1052-45)))+(COS(RADIANS(EY1052-45)))</f>
        <v>-0.71756936178475006</v>
      </c>
      <c r="GD1053" s="73">
        <f>(FD1053*FD1054)*(1-COS(RADIANS(EY1052-45)))-FD1052*(SIN(RADIANS(EY1052-45)))</f>
        <v>0</v>
      </c>
      <c r="GE1053" s="10"/>
      <c r="GF1053">
        <v>-0.69648705015084567</v>
      </c>
      <c r="GG1053" s="1">
        <v>-0.43106711886793259</v>
      </c>
      <c r="GI1053">
        <f>FA1053+FW1053</f>
        <v>-0.78178621132674275</v>
      </c>
      <c r="GJ1053">
        <f>GI1053/(SQRT(GI1052^2+GI1053^2+GI1054^2))</f>
        <v>-0.55280633146727887</v>
      </c>
      <c r="GL1053">
        <f>CH1054+DC1053</f>
        <v>-3.3619747462759531E-2</v>
      </c>
      <c r="GM1053" t="e">
        <f>GL1053/(SQRT(GL1052^2+GL1053^2+GL1054^2))</f>
        <v>#VALUE!</v>
      </c>
      <c r="GO1053" s="27">
        <f>FA1054*FW1052-FA1052*FW1054</f>
        <v>0.68851618467589859</v>
      </c>
    </row>
    <row r="1054" spans="1:197" x14ac:dyDescent="0.2">
      <c r="A1054" s="17">
        <f t="shared" si="1579"/>
        <v>40</v>
      </c>
      <c r="B1054" s="17">
        <f t="shared" si="1579"/>
        <v>35</v>
      </c>
      <c r="C1054" s="17">
        <f t="shared" si="1579"/>
        <v>250.5</v>
      </c>
      <c r="D1054" t="s">
        <v>9</v>
      </c>
      <c r="E1054" s="5">
        <f t="shared" si="1588"/>
        <v>0.34933429420552226</v>
      </c>
      <c r="F1054" s="6">
        <f t="shared" si="1588"/>
        <v>-0.34514388613357072</v>
      </c>
      <c r="G1054" s="7">
        <f t="shared" ref="G1054:G1055" si="1591">Q1053</f>
        <v>0.43694912802918817</v>
      </c>
      <c r="H1054" s="8">
        <f t="shared" ref="H1054:H1055" si="1592">AM1053</f>
        <v>0.89527442636125409</v>
      </c>
      <c r="J1054" s="10"/>
      <c r="P1054" s="1"/>
      <c r="Q1054" s="61">
        <v>-3.2649115887333775E-2</v>
      </c>
      <c r="S1054" s="17">
        <v>0</v>
      </c>
      <c r="T1054">
        <v>1</v>
      </c>
      <c r="V1054" s="73">
        <f>(T1052*T1054)*(1-COS(RADIANS(O1052+45)))-T1053*(SIN(RADIANS(O1052+45)))</f>
        <v>0</v>
      </c>
      <c r="W1054" s="73">
        <f>(T1053*T1054)*(1-COS(RADIANS(O1052+45)))+T1052*(SIN(RADIANS(O1052+45)))</f>
        <v>0</v>
      </c>
      <c r="X1054" s="73">
        <f>(T1054^2)*(1-COS(RADIANS(O1052+45)))+(COS(RADIANS(O1052+45)))</f>
        <v>1</v>
      </c>
      <c r="Y1054" s="10"/>
      <c r="Z1054">
        <v>0</v>
      </c>
      <c r="AA1054" s="23">
        <f>SIN(RADIANS('[1]Biaxial Input'!$F$21))*SIN(RADIANS(0))</f>
        <v>0</v>
      </c>
      <c r="AC1054" s="30">
        <f>(AA1052*AA1054)*(1-COS(RADIANS(N1052)))-AA1053*(SIN(RADIANS(N1052)))</f>
        <v>-6.0796772806267756E-3</v>
      </c>
      <c r="AD1054" s="30">
        <f>(AA1053*AA1054)*(1-COS(RADIANS(N1052)))+AA1052*(SIN(RADIANS(N1052)))</f>
        <v>-8.694343573875718E-2</v>
      </c>
      <c r="AE1054" s="30">
        <f>(AA1054^2)*(1-COS(RADIANS(N1052)))+(COS(RADIANS(N1052)))</f>
        <v>0.99619469809174555</v>
      </c>
      <c r="AG1054">
        <v>-3.2649115887333775E-2</v>
      </c>
      <c r="AI1054" s="28">
        <f>(T1052*T1054)*(1-COS(RADIANS(M1052)))-T1053*(SIN(RADIANS(M1052)))</f>
        <v>0</v>
      </c>
      <c r="AJ1054" s="28">
        <f>(T1053*T1054)*(1-COS(RADIANS(M1052)))+T1052*(SIN(RADIANS(M1052)))</f>
        <v>0</v>
      </c>
      <c r="AK1054" s="28">
        <f>(T1054^2)*(1-COS(RADIANS(M1052)))+(COS(RADIANS(M1052)))</f>
        <v>1</v>
      </c>
      <c r="AM1054" s="61">
        <v>-8.0809397508405031E-2</v>
      </c>
      <c r="AO1054" s="17">
        <v>0</v>
      </c>
      <c r="AP1054">
        <v>1</v>
      </c>
      <c r="AR1054" s="73">
        <f>(T1052*T1052)*(1-COS(RADIANS(O1052-45)))-T1052*(SIN(RADIANS(O1052-45)))</f>
        <v>0</v>
      </c>
      <c r="AS1054" s="73">
        <f>(T1053*T1054)*(1-COS(RADIANS(O1052-45)))+T1052*(SIN(RADIANS(O1052-45)))</f>
        <v>0</v>
      </c>
      <c r="AT1054" s="73">
        <f>(T1054^2)*(1-COS(RADIANS(O1052-45)))+(COS(RADIANS(O1052-45)))</f>
        <v>1</v>
      </c>
      <c r="AU1054" s="10"/>
      <c r="AV1054">
        <v>0</v>
      </c>
      <c r="AW1054" s="1">
        <v>-8.0809397508405031E-2</v>
      </c>
      <c r="BY1054" t="s">
        <v>9</v>
      </c>
      <c r="BZ1054" s="5">
        <f t="shared" si="1589"/>
        <v>0.3492962422733713</v>
      </c>
      <c r="CA1054" s="6">
        <f t="shared" si="1589"/>
        <v>-0.34518112468713447</v>
      </c>
      <c r="CB1054" s="7">
        <f>CY1053</f>
        <v>-7.1572403132275086E-2</v>
      </c>
      <c r="CC1054" s="8">
        <f>DU1053</f>
        <v>-0.72168057653591822</v>
      </c>
      <c r="CE1054" s="10"/>
      <c r="CH1054">
        <f>((SUMPRODUCT(CM1053:CM1055,CK1053:CK1055))*(SUMPRODUCT(CM1053:CM1055,CL1053:CL1055)))-((SUMPRODUCT(CN1053:CN1055,CK1053:CK1055))*(SUMPRODUCT(CN1053:CN1055,CL1053:CL1055)))</f>
        <v>-3.3619747462759531E-2</v>
      </c>
      <c r="CI1054" s="67"/>
      <c r="CJ1054" s="10" t="s">
        <v>9</v>
      </c>
      <c r="CK1054" s="5">
        <f t="shared" si="1590"/>
        <v>0.3492962422733713</v>
      </c>
      <c r="CL1054" s="6">
        <f t="shared" si="1590"/>
        <v>-0.34518112468713447</v>
      </c>
      <c r="CM1054" s="7">
        <f>FA1053</f>
        <v>-5.8966439569011597E-2</v>
      </c>
      <c r="CN1054" s="8">
        <f>FW1053</f>
        <v>-0.72281977175773116</v>
      </c>
      <c r="CP1054">
        <f t="shared" si="1587"/>
        <v>-9.8670839279614439E-2</v>
      </c>
      <c r="CQ1054">
        <f t="shared" si="1587"/>
        <v>-0.32743703463395935</v>
      </c>
      <c r="CR1054">
        <f>CK1056</f>
        <v>0</v>
      </c>
      <c r="CS1054">
        <f>CN1056</f>
        <v>0</v>
      </c>
      <c r="CW1054" s="28"/>
      <c r="CY1054" s="61">
        <v>-0.52101336317852298</v>
      </c>
      <c r="DA1054" s="17">
        <v>0</v>
      </c>
      <c r="DB1054">
        <v>1</v>
      </c>
      <c r="DD1054" s="73">
        <f>(DB1052*DB1054)*(1-COS(RADIANS(CW1052+45)))-DB1053*(SIN(RADIANS(CW1052+45)))</f>
        <v>0</v>
      </c>
      <c r="DE1054" s="73">
        <f>(DB1053*DB1054)*(1-COS(RADIANS(CW1052+45)))+DB1052*(SIN(RADIANS(CW1052+45)))</f>
        <v>0</v>
      </c>
      <c r="DF1054" s="73">
        <f>(DB1054^2)*(1-COS(RADIANS(CW1052+45)))+(COS(RADIANS(CW1052+45)))</f>
        <v>1</v>
      </c>
      <c r="DG1054" s="10"/>
      <c r="DH1054">
        <v>0</v>
      </c>
      <c r="DI1054" s="23">
        <f>SIN(RADIANS('[1]Biaxial Input'!$F$21))*SIN(RADIANS(0))</f>
        <v>0</v>
      </c>
      <c r="DK1054" s="30">
        <f>(DI1052*DI1054)*(1-COS(RADIANS(CV1052)))-DI1053*(SIN(RADIANS(CV1052)))</f>
        <v>5.3436559083262246E-2</v>
      </c>
      <c r="DL1054" s="30">
        <f>(DI1053*DI1054)*(1-COS(RADIANS(CV1052)))+DI1052*(SIN(RADIANS(CV1052)))</f>
        <v>0.76417839735679927</v>
      </c>
      <c r="DM1054" s="30">
        <f>(DI1054^2)*(1-COS(RADIANS(CV1052)))+(COS(RADIANS(CV1052)))</f>
        <v>0.64278760968653936</v>
      </c>
      <c r="DO1054">
        <v>-0.52101336317852298</v>
      </c>
      <c r="DQ1054" s="28">
        <f>(DB1052*DB1054)*(1-COS(RADIANS(CU1052)))-DB1053*(SIN(RADIANS(CU1052)))</f>
        <v>0</v>
      </c>
      <c r="DR1054" s="28">
        <f>(DB1053*DB1054)*(1-COS(RADIANS(CU1052)))+DB1052*(SIN(RADIANS(CU1052)))</f>
        <v>0</v>
      </c>
      <c r="DS1054" s="28">
        <f>(DB1054^2)*(1-COS(RADIANS(CU1052)))+(COS(RADIANS(CU1052)))</f>
        <v>1</v>
      </c>
      <c r="DU1054" s="61">
        <v>-0.56157738934439805</v>
      </c>
      <c r="DW1054" s="17">
        <v>0</v>
      </c>
      <c r="DX1054">
        <v>1</v>
      </c>
      <c r="DZ1054" s="73">
        <f>(DB1052*DB1052)*(1-COS(RADIANS(CW1052-45)))-DB1052*(SIN(RADIANS(CW1052-45)))</f>
        <v>0</v>
      </c>
      <c r="EA1054" s="73">
        <f>(DB1053*DB1054)*(1-COS(RADIANS(CW1052-45)))+DB1052*(SIN(RADIANS(CW1052-45)))</f>
        <v>0</v>
      </c>
      <c r="EB1054" s="73">
        <f>(DB1054^2)*(1-COS(RADIANS(CW1052-45)))+(COS(RADIANS(CW1052-45)))</f>
        <v>0.99999999999999989</v>
      </c>
      <c r="EC1054" s="10"/>
      <c r="ED1054">
        <v>0</v>
      </c>
      <c r="EE1054" s="1">
        <v>-0.56157738934439805</v>
      </c>
      <c r="EG1054">
        <f>CY1054+DU1054</f>
        <v>-1.082590752522921</v>
      </c>
      <c r="EH1054">
        <f>EG1054/(SQRT(EG1052^2+EG1053^2+EG1054^2))</f>
        <v>-0.76550726235880484</v>
      </c>
      <c r="EJ1054">
        <f>Q1054+AM1054</f>
        <v>-0.11345851339573881</v>
      </c>
      <c r="EK1054">
        <f>EJ1054/(SQRT(EJ1052^2+EJ1053^2+EJ1054^2))</f>
        <v>-8.022728420547165E-2</v>
      </c>
      <c r="EM1054" s="23">
        <f>CY1052*DU1053-CY1053*DU1052</f>
        <v>-0.64278760968653936</v>
      </c>
      <c r="ER1054">
        <f t="shared" ref="ER1054:ES1056" si="1593">CK1053</f>
        <v>0.93180266183863136</v>
      </c>
      <c r="ES1054">
        <f t="shared" si="1593"/>
        <v>-0.87956522186239505</v>
      </c>
      <c r="ET1054" t="e">
        <f>#REF!</f>
        <v>#REF!</v>
      </c>
      <c r="EU1054" t="e">
        <f>#REF!</f>
        <v>#REF!</v>
      </c>
      <c r="EY1054" s="28"/>
      <c r="EZ1054" s="10"/>
      <c r="FA1054" s="61">
        <v>-0.51113313347489919</v>
      </c>
      <c r="FB1054" s="13">
        <f>BW1055</f>
        <v>0</v>
      </c>
      <c r="FC1054" s="17">
        <v>0</v>
      </c>
      <c r="FD1054">
        <v>1</v>
      </c>
      <c r="FF1054" s="73">
        <f>(FD1052*FD1054)*(1-COS(RADIANS(EY1052+45)))-FD1053*(SIN(RADIANS(EY1052+45)))</f>
        <v>0</v>
      </c>
      <c r="FG1054" s="73">
        <f>(FD1053*FD1054)*(1-COS(RADIANS(EY1052+45)))+FD1052*(SIN(RADIANS(EY1052+45)))</f>
        <v>0</v>
      </c>
      <c r="FH1054" s="73">
        <f>(FD1054^2)*(1-COS(RADIANS(EY1052+45)))+(COS(RADIANS(EY1052+45)))</f>
        <v>1</v>
      </c>
      <c r="FI1054" s="10"/>
      <c r="FJ1054">
        <v>0</v>
      </c>
      <c r="FK1054" s="23">
        <f>SIN(RADIANS(176))*SIN(RADIANS(0))</f>
        <v>0</v>
      </c>
      <c r="FM1054" s="30">
        <f>(FK1052*FK1054)*(1-COS(RADIANS(EX1052)))-FK1053*(SIN(RADIANS(EX1052)))</f>
        <v>5.3436559083262246E-2</v>
      </c>
      <c r="FN1054" s="30">
        <f>(FK1053*FK1054)*(1-COS(RADIANS(EX1052)))+FK1052*(SIN(RADIANS(EX1052)))</f>
        <v>0.76417839735679927</v>
      </c>
      <c r="FO1054" s="30">
        <f>(FK1054^2)*(1-COS(RADIANS(EX1052)))+(COS(RADIANS(EX1052)))</f>
        <v>0.64278760968653936</v>
      </c>
      <c r="FQ1054">
        <v>-0.51113313347489919</v>
      </c>
      <c r="FS1054" s="28">
        <f>(FD1052*FD1054)*(1-COS(RADIANS(EW1052)))-FD1053*(SIN(RADIANS(EW1052)))</f>
        <v>0</v>
      </c>
      <c r="FT1054" s="28">
        <f>(FD1053*FD1054)*(1-COS(RADIANS(EW1052)))+FD1052*(SIN(RADIANS(EW1052)))</f>
        <v>0</v>
      </c>
      <c r="FU1054" s="28">
        <f>(FD1054^2)*(1-COS(RADIANS(EW1052)))+(COS(RADIANS(EW1052)))</f>
        <v>1</v>
      </c>
      <c r="FW1054" s="61">
        <v>-0.57058479536138751</v>
      </c>
      <c r="FX1054" s="13">
        <f>BX1055</f>
        <v>0</v>
      </c>
      <c r="FY1054" s="17">
        <v>0</v>
      </c>
      <c r="FZ1054">
        <v>1</v>
      </c>
      <c r="GB1054" s="73">
        <f>(FD1052*FD1052)*(1-COS(RADIANS(EY1052-45)))-FD1052*(SIN(RADIANS(EY1052-45)))</f>
        <v>0</v>
      </c>
      <c r="GC1054" s="73">
        <f>(FD1053*FD1054)*(1-COS(RADIANS(EY1052-45)))+FD1052*(SIN(RADIANS(EY1052-45)))</f>
        <v>0</v>
      </c>
      <c r="GD1054" s="73">
        <f>(FD1054^2)*(1-COS(RADIANS(EY1052-45)))+(COS(RADIANS(EY1052-45)))</f>
        <v>1</v>
      </c>
      <c r="GE1054" s="10"/>
      <c r="GF1054">
        <v>0</v>
      </c>
      <c r="GG1054" s="1">
        <v>-0.57058479536138751</v>
      </c>
      <c r="GI1054">
        <f>FA1054+FW1054</f>
        <v>-1.0817179288362868</v>
      </c>
      <c r="GJ1054">
        <f>GI1054/(SQRT(GI1052^2+GI1053^2+GI1054^2))</f>
        <v>-0.76489008281120541</v>
      </c>
      <c r="GL1054" t="e">
        <f>#REF!+DC1054</f>
        <v>#REF!</v>
      </c>
      <c r="GM1054" t="e">
        <f>GL1054/(SQRT(GL1052^2+GL1053^2+GL1054^2))</f>
        <v>#REF!</v>
      </c>
      <c r="GO1054" s="27">
        <f>FA1052*FW1053-FA1053*FW1052</f>
        <v>-0.64278760968653947</v>
      </c>
    </row>
    <row r="1055" spans="1:197" x14ac:dyDescent="0.2">
      <c r="A1055" s="17">
        <f t="shared" si="1579"/>
        <v>80</v>
      </c>
      <c r="B1055" s="17">
        <f t="shared" si="1579"/>
        <v>40</v>
      </c>
      <c r="C1055" s="17">
        <f t="shared" si="1579"/>
        <v>215.7</v>
      </c>
      <c r="D1055" t="s">
        <v>10</v>
      </c>
      <c r="E1055" s="5">
        <f t="shared" si="1588"/>
        <v>-9.8661645972365639E-2</v>
      </c>
      <c r="F1055" s="6">
        <f t="shared" si="1588"/>
        <v>-0.32743034407349803</v>
      </c>
      <c r="G1055" s="7">
        <f t="shared" si="1591"/>
        <v>-3.2649115887333775E-2</v>
      </c>
      <c r="H1055" s="8">
        <f t="shared" si="1592"/>
        <v>-8.0809397508405031E-2</v>
      </c>
      <c r="J1055" s="10"/>
      <c r="P1055" s="1"/>
      <c r="Z1055" s="10"/>
      <c r="AA1055" s="10"/>
      <c r="AB1055" s="10"/>
      <c r="AC1055" s="10"/>
      <c r="AD1055" s="10"/>
      <c r="AE1055" s="10"/>
      <c r="AF1055" s="10"/>
      <c r="AG1055" s="10"/>
      <c r="AH1055" s="10"/>
      <c r="AW1055" s="1"/>
      <c r="BY1055" t="s">
        <v>10</v>
      </c>
      <c r="BZ1055" s="5">
        <f t="shared" si="1589"/>
        <v>-9.8670839279614439E-2</v>
      </c>
      <c r="CA1055" s="6">
        <f t="shared" si="1589"/>
        <v>-0.32743703463395935</v>
      </c>
      <c r="CB1055" s="7">
        <f>CY1054</f>
        <v>-0.52101336317852298</v>
      </c>
      <c r="CC1055" s="8">
        <f>DU1054</f>
        <v>-0.56157738934439805</v>
      </c>
      <c r="CE1055" s="10"/>
      <c r="CG1055" s="10" t="s">
        <v>160</v>
      </c>
      <c r="CH1055" s="10">
        <f>-CH1052*((EY1052-CW1052)/(CH1054-CE1053))</f>
        <v>268.14583464928762</v>
      </c>
      <c r="CI1055" s="67"/>
      <c r="CJ1055" s="10" t="s">
        <v>10</v>
      </c>
      <c r="CK1055" s="5">
        <f t="shared" si="1590"/>
        <v>-9.8670839279614439E-2</v>
      </c>
      <c r="CL1055" s="6">
        <f t="shared" si="1590"/>
        <v>-0.32743703463395935</v>
      </c>
      <c r="CM1055" s="7">
        <f>FA1054</f>
        <v>-0.51113313347489919</v>
      </c>
      <c r="CN1055" s="8">
        <f>FW1054</f>
        <v>-0.57058479536138751</v>
      </c>
      <c r="CW1055" s="28"/>
      <c r="EI1055" s="64">
        <f>(DEGREES(ACOS((EH1052*EK1052+EH1053*EK1053+EH1054*EK1054)/((SQRT(EH1052^2+EH1053^2+EH1054^2))*(SQRT(EK1052^2+EK1053^2+EK1054^2))))))</f>
        <v>124.72849163563114</v>
      </c>
      <c r="ER1055">
        <f t="shared" si="1593"/>
        <v>0.3492962422733713</v>
      </c>
      <c r="ES1055">
        <f t="shared" si="1593"/>
        <v>-0.34518112468713447</v>
      </c>
      <c r="ET1055" t="e">
        <f>#REF!</f>
        <v>#REF!</v>
      </c>
      <c r="EU1055" t="e">
        <f>#REF!</f>
        <v>#REF!</v>
      </c>
      <c r="EY1055" s="28"/>
      <c r="EZ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GG1055" s="1"/>
      <c r="GK1055" s="64" t="e">
        <f>(DEGREES(ACOS((GJ1052*GM1052+GJ1053*GM1053+GJ1054*GM1054)/((SQRT(GJ1052^2+GJ1053^2+GJ1054^2))*(SQRT(GM1052^2+GM1053^2+GM1054^2))))))</f>
        <v>#VALUE!</v>
      </c>
    </row>
    <row r="1056" spans="1:197" x14ac:dyDescent="0.2">
      <c r="A1056" s="17">
        <f t="shared" si="1579"/>
        <v>120</v>
      </c>
      <c r="B1056" s="17">
        <f t="shared" si="1579"/>
        <v>45</v>
      </c>
      <c r="C1056" s="17">
        <f t="shared" si="1579"/>
        <v>167.8</v>
      </c>
      <c r="P1056" s="1"/>
      <c r="Q1056" s="82" t="s">
        <v>148</v>
      </c>
      <c r="R1056" s="13"/>
      <c r="T1056" s="10"/>
      <c r="U1056" s="10"/>
      <c r="V1056" s="10"/>
      <c r="W1056" s="10"/>
      <c r="X1056" s="10"/>
      <c r="Y1056" s="10"/>
      <c r="Z1056" s="80"/>
      <c r="AA1056" s="23" t="s">
        <v>149</v>
      </c>
      <c r="AE1056" s="1"/>
      <c r="AG1056" s="80"/>
      <c r="AK1056" s="13"/>
      <c r="AL1056" s="81"/>
      <c r="AM1056" s="82" t="s">
        <v>150</v>
      </c>
      <c r="AO1056" s="13"/>
      <c r="AP1056" s="13"/>
      <c r="AS1056" s="1"/>
      <c r="AW1056" s="1"/>
      <c r="CS1056" s="15"/>
      <c r="ER1056">
        <f t="shared" si="1593"/>
        <v>-9.8670839279614439E-2</v>
      </c>
      <c r="ES1056">
        <f t="shared" si="1593"/>
        <v>-0.32743703463395935</v>
      </c>
      <c r="ET1056" t="e">
        <f>#REF!</f>
        <v>#REF!</v>
      </c>
      <c r="EU1056" t="e">
        <f>#REF!</f>
        <v>#REF!</v>
      </c>
      <c r="EY1056" s="28"/>
      <c r="EZ1056" s="10"/>
      <c r="FA1056" s="82" t="s">
        <v>148</v>
      </c>
      <c r="FB1056" s="13"/>
      <c r="FD1056" s="10"/>
      <c r="FE1056" s="10"/>
      <c r="FF1056" s="10"/>
      <c r="FG1056" s="10"/>
      <c r="FH1056" s="10"/>
      <c r="FI1056" s="10"/>
      <c r="FJ1056" s="80"/>
      <c r="FK1056" s="23" t="s">
        <v>149</v>
      </c>
      <c r="FO1056" s="1"/>
      <c r="FQ1056" s="80"/>
      <c r="FU1056" s="13"/>
      <c r="FV1056" s="81"/>
      <c r="FW1056" s="82" t="s">
        <v>150</v>
      </c>
      <c r="FY1056" s="13"/>
      <c r="FZ1056" s="13"/>
      <c r="GC1056" s="1"/>
      <c r="GG1056" s="1"/>
      <c r="GK1056" s="13"/>
      <c r="GO1056" s="15"/>
    </row>
    <row r="1057" spans="1:197" x14ac:dyDescent="0.2">
      <c r="A1057" s="17">
        <f t="shared" si="1579"/>
        <v>90</v>
      </c>
      <c r="B1057" s="17">
        <f t="shared" si="1579"/>
        <v>50</v>
      </c>
      <c r="C1057" s="17">
        <f t="shared" si="1579"/>
        <v>209.4</v>
      </c>
      <c r="E1057" s="5" t="s">
        <v>4</v>
      </c>
      <c r="F1057" s="6" t="s">
        <v>5</v>
      </c>
      <c r="G1057" s="7" t="s">
        <v>6</v>
      </c>
      <c r="H1057" s="8" t="s">
        <v>1</v>
      </c>
      <c r="I1057">
        <v>3</v>
      </c>
      <c r="J1057" s="9" t="s">
        <v>7</v>
      </c>
      <c r="K1057">
        <v>3</v>
      </c>
      <c r="M1057" s="17">
        <f>A1049</f>
        <v>85</v>
      </c>
      <c r="N1057" s="17">
        <f>B1049</f>
        <v>10</v>
      </c>
      <c r="O1057" s="17">
        <f>C1049</f>
        <v>114.6</v>
      </c>
      <c r="P1057" s="1"/>
      <c r="Q1057" s="61">
        <f t="array" ref="Q1057:Q1059">MMULT(AI1057:AK1059,AG1057:AG1059)</f>
        <v>-0.42469854190187173</v>
      </c>
      <c r="R1057" s="13"/>
      <c r="S1057" s="17">
        <v>1</v>
      </c>
      <c r="T1057">
        <v>0</v>
      </c>
      <c r="V1057" s="73">
        <f>(T1057^2)*(1-COS(RADIANS(O1057+45)))+(COS(RADIANS(O1057+45)))</f>
        <v>-0.93728198949189145</v>
      </c>
      <c r="W1057" s="73">
        <f>(T1057*T1058)*(1-COS(RADIANS(O1057+45)))-T1059*(SIN(RADIANS(O1057+45)))</f>
        <v>-0.34857204732181535</v>
      </c>
      <c r="X1057" s="73">
        <f>(T1057*T1059)*(1-COS(RADIANS(O1057+45)))+T1058*(SIN(RADIANS(O1057+45)))</f>
        <v>0</v>
      </c>
      <c r="Y1057" s="10"/>
      <c r="Z1057">
        <f t="array" ref="Z1057:Z1059">MMULT(V1057:X1059,S1057:S1059)</f>
        <v>-0.93728198949189145</v>
      </c>
      <c r="AA1057" s="23">
        <f>COS(RADIANS('[1]Biaxial Input'!$F$21))</f>
        <v>-0.9975640502598242</v>
      </c>
      <c r="AC1057" s="30">
        <f>(AA1057^2)*(1-COS(RADIANS(N1057)))+(COS(RADIANS(N1057)))</f>
        <v>0.99992607504832687</v>
      </c>
      <c r="AD1057" s="30">
        <f>(AA1057*AA1058)*(1-COS(RADIANS(N1057)))-AA1059*(SIN(RADIANS(N1057)))</f>
        <v>-1.0571760619211149E-3</v>
      </c>
      <c r="AE1057" s="30">
        <f>(AA1057*AA1059)*(1-COS(RADIANS(N1057)))+AA1058*(SIN(RADIANS(N1057)))</f>
        <v>1.2113084546138469E-2</v>
      </c>
      <c r="AG1057">
        <f t="array" ref="AG1057:AG1059">MMULT(AC1057:AE1059,Z1057:Z1059)</f>
        <v>-0.93758120299039771</v>
      </c>
      <c r="AI1057" s="28">
        <f>(T1057^2)*(1-COS(RADIANS(M1057)))+(COS(RADIANS(M1057)))</f>
        <v>8.7155742747658138E-2</v>
      </c>
      <c r="AJ1057" s="28">
        <f>(T1057*T1058)*(1-COS(RADIANS(M1057)))-T1059*(SIN(RADIANS(M1057)))</f>
        <v>-0.99619469809174555</v>
      </c>
      <c r="AK1057" s="28">
        <f>(T1057*T1059)*(1-COS(RADIANS(M1057)))+T1058*(SIN(RADIANS(M1057)))</f>
        <v>0</v>
      </c>
      <c r="AM1057" s="61">
        <f t="array" ref="AM1057:AM1059">MMULT(AI1057:AK1059,AW1057:AW1059)</f>
        <v>-0.888940589807519</v>
      </c>
      <c r="AN1057" s="13"/>
      <c r="AO1057" s="17">
        <v>1</v>
      </c>
      <c r="AP1057">
        <v>0</v>
      </c>
      <c r="AR1057" s="73">
        <f>(T1057^2)*(1-COS(RADIANS(O1057-45)))+(COS(RADIANS(O1057-45)))</f>
        <v>0.34857204732181529</v>
      </c>
      <c r="AS1057" s="73">
        <f>(T1057*T1058)*(1-COS(RADIANS(O1057-45)))-T1059*(SIN(RADIANS(O1057-45)))</f>
        <v>-0.93728198949189145</v>
      </c>
      <c r="AT1057" s="73">
        <f>(T1057*T1059)*(1-COS(RADIANS(O1057-45)))+T1058*(SIN(RADIANS(O1057-45)))</f>
        <v>0</v>
      </c>
      <c r="AU1057" s="10"/>
      <c r="AV1057">
        <f t="array" ref="AV1057:AV1059">MMULT(AR1057:AT1059,S1057:S1059)</f>
        <v>0.34857204732181529</v>
      </c>
      <c r="AW1057" s="1">
        <f t="array" ref="AW1057:AW1059">MMULT(AC1057:AE1059,AV1057:AV1059)</f>
        <v>0.34755540706750182</v>
      </c>
      <c r="BV1057" s="90" t="s">
        <v>146</v>
      </c>
      <c r="BW1057" s="17" t="s">
        <v>145</v>
      </c>
      <c r="BX1057" s="17" t="s">
        <v>147</v>
      </c>
      <c r="CU1057" s="17" t="s">
        <v>146</v>
      </c>
      <c r="CV1057" s="17" t="s">
        <v>145</v>
      </c>
      <c r="CW1057" s="31" t="s">
        <v>147</v>
      </c>
      <c r="CX1057" s="1"/>
      <c r="CY1057" s="82" t="s">
        <v>148</v>
      </c>
      <c r="CZ1057" s="13"/>
      <c r="DB1057" s="10"/>
      <c r="DC1057" s="10"/>
      <c r="DD1057" s="10"/>
      <c r="DE1057" s="10"/>
      <c r="DF1057" s="10"/>
      <c r="DG1057" s="10"/>
      <c r="DH1057" s="80"/>
      <c r="DI1057" s="23" t="s">
        <v>149</v>
      </c>
      <c r="DM1057" s="1"/>
      <c r="DO1057" s="80"/>
      <c r="DS1057" s="13"/>
      <c r="DT1057" s="81"/>
      <c r="DU1057" s="82" t="s">
        <v>150</v>
      </c>
      <c r="DW1057" s="13"/>
      <c r="DX1057" s="13"/>
      <c r="EA1057" s="1"/>
      <c r="EE1057" s="1"/>
    </row>
    <row r="1058" spans="1:197" x14ac:dyDescent="0.2">
      <c r="A1058" s="17">
        <f t="shared" si="1579"/>
        <v>70</v>
      </c>
      <c r="B1058" s="17">
        <f t="shared" si="1579"/>
        <v>-5</v>
      </c>
      <c r="C1058" s="17">
        <f t="shared" si="1579"/>
        <v>220.3</v>
      </c>
      <c r="D1058" t="s">
        <v>8</v>
      </c>
      <c r="E1058" s="5">
        <f t="shared" ref="E1058:F1060" si="1594">E1053</f>
        <v>0.93178937024735009</v>
      </c>
      <c r="F1058" s="6">
        <f t="shared" si="1594"/>
        <v>-0.87958232567766348</v>
      </c>
      <c r="G1058" s="7">
        <f>Q1057</f>
        <v>-0.42469854190187173</v>
      </c>
      <c r="H1058" s="8">
        <f>AM1057</f>
        <v>-0.888940589807519</v>
      </c>
      <c r="J1058" s="9">
        <f>((SUMPRODUCT(G1058:G1060,E1058:E1060))*(SUMPRODUCT(G1058:(G1060),F1058:F1060)))-((SUMPRODUCT(H1058:H1060,E1058:E1060))*(SUMPRODUCT(H1058:H1060,F1058:F1060)))</f>
        <v>-3.9024058857724031E-2</v>
      </c>
      <c r="P1058" s="1"/>
      <c r="Q1058" s="61">
        <v>-0.90400630303711393</v>
      </c>
      <c r="S1058" s="17">
        <v>0</v>
      </c>
      <c r="T1058">
        <v>0</v>
      </c>
      <c r="V1058" s="73">
        <f>(T1057*T1058)*(1-COS(RADIANS(O1057+45)))+T1059*(SIN(RADIANS(O1057+45)))</f>
        <v>0.34857204732181535</v>
      </c>
      <c r="W1058" s="73">
        <f>(T1058^2)*(1-COS(RADIANS(O1057+45)))+(COS(RADIANS(O1057+45)))</f>
        <v>-0.93728198949189145</v>
      </c>
      <c r="X1058" s="73">
        <f>(T1058*T1059)*(1-COS(RADIANS(O1057+45)))-T1057*(SIN(RADIANS(O1057+45)))</f>
        <v>0</v>
      </c>
      <c r="Y1058" s="10"/>
      <c r="Z1058">
        <v>0.34857204732181535</v>
      </c>
      <c r="AA1058" s="23">
        <f>SIN(RADIANS('[1]Biaxial Input'!$F$21))*(COS(RADIANS(0)))</f>
        <v>6.9756473744125524E-2</v>
      </c>
      <c r="AC1058" s="30">
        <f>(AA1057*AA1058)*(1-COS(RADIANS(N1057)))+AA1059*(SIN(RADIANS(N1057)))</f>
        <v>-1.0571760619211149E-3</v>
      </c>
      <c r="AD1058" s="30">
        <f>(AA1058^2)*(1-COS(RADIANS(N1057)))+(COS(RADIANS(N1057)))</f>
        <v>0.98488167796388115</v>
      </c>
      <c r="AE1058" s="30">
        <f>(AA1058*AA1059)*(1-COS(RADIANS(N1057)))-AA1057*(SIN(RADIANS(N1057)))</f>
        <v>0.17322517943366056</v>
      </c>
      <c r="AG1058">
        <v>0.34429309494017546</v>
      </c>
      <c r="AI1058" s="28">
        <f>(T1057*T1058)*(1-COS(RADIANS(M1057)))+T1059*(SIN(RADIANS(M1057)))</f>
        <v>0.99619469809174555</v>
      </c>
      <c r="AJ1058" s="28">
        <f>(T1058^2)*(1-COS(RADIANS(M1057)))+(COS(RADIANS(M1057)))</f>
        <v>8.7155742747658138E-2</v>
      </c>
      <c r="AK1058" s="28">
        <f>(T1058*T1059)*(1-COS(RADIANS(M1057)))-T1057*(SIN(RADIANS(M1057)))</f>
        <v>0</v>
      </c>
      <c r="AM1058" s="61">
        <v>0.42665523641601805</v>
      </c>
      <c r="AO1058" s="17">
        <v>0</v>
      </c>
      <c r="AP1058">
        <v>0</v>
      </c>
      <c r="AR1058" s="73">
        <f>(T1057*T1058)*(1-COS(RADIANS(O1057-45)))+T1059*(SIN(RADIANS(O1057-45)))</f>
        <v>0.93728198949189145</v>
      </c>
      <c r="AS1058" s="73">
        <f>(T1058^2)*(1-COS(RADIANS(O1057-45)))+(COS(RADIANS(O1057-45)))</f>
        <v>0.34857204732181529</v>
      </c>
      <c r="AT1058" s="73">
        <f>(T1058*T1059)*(1-COS(RADIANS(O1057-45)))-T1057*(SIN(RADIANS(O1057-45)))</f>
        <v>0</v>
      </c>
      <c r="AU1058" s="10"/>
      <c r="AV1058">
        <v>0.93728198949189145</v>
      </c>
      <c r="AW1058" s="1">
        <v>0.92274335651181538</v>
      </c>
      <c r="BV1058" s="17">
        <f>BV962</f>
        <v>0</v>
      </c>
      <c r="BW1058" s="17">
        <f t="shared" ref="BW1058:BX1058" si="1595">BW962</f>
        <v>0</v>
      </c>
      <c r="BX1058" s="17">
        <f t="shared" si="1595"/>
        <v>111.4</v>
      </c>
      <c r="BZ1058" s="5" t="s">
        <v>4</v>
      </c>
      <c r="CA1058" s="6" t="s">
        <v>5</v>
      </c>
      <c r="CB1058" s="7" t="s">
        <v>6</v>
      </c>
      <c r="CC1058" s="8" t="s">
        <v>1</v>
      </c>
      <c r="CD1058">
        <v>1</v>
      </c>
      <c r="CE1058" s="9" t="s">
        <v>7</v>
      </c>
      <c r="CG1058" s="90" t="s">
        <v>157</v>
      </c>
      <c r="CH1058" s="61">
        <f>CE1059-((CH1060-CE1059)/(EY1058-CW1058))*CW1058</f>
        <v>3.642040698906845</v>
      </c>
      <c r="CI1058" s="10"/>
      <c r="CK1058" s="5" t="s">
        <v>4</v>
      </c>
      <c r="CL1058" s="6" t="s">
        <v>5</v>
      </c>
      <c r="CM1058" s="7" t="s">
        <v>6</v>
      </c>
      <c r="CN1058" s="8" t="s">
        <v>1</v>
      </c>
      <c r="CO1058" s="10"/>
      <c r="CP1058">
        <f t="shared" ref="CP1058:CQ1060" si="1596">BZ1059</f>
        <v>0.93180266183863136</v>
      </c>
      <c r="CQ1058">
        <f t="shared" si="1596"/>
        <v>-0.87956522186239505</v>
      </c>
      <c r="CR1058">
        <f>CI1062</f>
        <v>0</v>
      </c>
      <c r="CS1058">
        <f>CL1062</f>
        <v>0</v>
      </c>
      <c r="CU1058" s="17">
        <f>CU962</f>
        <v>0</v>
      </c>
      <c r="CV1058" s="17">
        <f>CV962</f>
        <v>0</v>
      </c>
      <c r="CW1058" s="31">
        <f>CH965</f>
        <v>110.98816757970239</v>
      </c>
      <c r="CX1058" s="10"/>
      <c r="CY1058" s="61">
        <f t="array" ref="CY1058:CY1060">MMULT(DQ1058:DS1060,DO1058:DO1060)</f>
        <v>-0.91346144106976579</v>
      </c>
      <c r="CZ1058" s="13"/>
      <c r="DA1058" s="17">
        <v>1</v>
      </c>
      <c r="DB1058">
        <v>0</v>
      </c>
      <c r="DD1058" s="73">
        <f>(DB1058^2)*(1-COS(RADIANS(CW1058+45)))+(COS(RADIANS(CW1058+45)))</f>
        <v>-0.91346144106976579</v>
      </c>
      <c r="DE1058" s="73">
        <f>(DB1058*DB1059)*(1-COS(RADIANS(CW1058+45)))-DB1060*(SIN(RADIANS(CW1058+45)))</f>
        <v>-0.40692529496056989</v>
      </c>
      <c r="DF1058" s="73">
        <f>(DB1058*DB1060)*(1-COS(RADIANS(CW1058+45)))+DB1059*(SIN(RADIANS(CW1058+45)))</f>
        <v>0</v>
      </c>
      <c r="DG1058" s="10"/>
      <c r="DH1058">
        <f t="array" ref="DH1058:DH1060">MMULT(DD1058:DF1060,DA1058:DA1060)</f>
        <v>-0.91346144106976579</v>
      </c>
      <c r="DI1058" s="23">
        <f>COS(RADIANS('[1]Biaxial Input'!$F$21))</f>
        <v>-0.9975640502598242</v>
      </c>
      <c r="DK1058" s="30">
        <f>(DI1058^2)*(1-COS(RADIANS(CV1058)))+(COS(RADIANS(CV1058)))</f>
        <v>1</v>
      </c>
      <c r="DL1058" s="30">
        <f>(DI1058*DI1059)*(1-COS(RADIANS(CV1058)))-DI1060*(SIN(RADIANS(CV1058)))</f>
        <v>0</v>
      </c>
      <c r="DM1058" s="30">
        <f>(DI1058*DI1060)*(1-COS(RADIANS(CV1058)))+DI1059*(SIN(RADIANS(CV1058)))</f>
        <v>0</v>
      </c>
      <c r="DO1058">
        <f t="array" ref="DO1058:DO1060">MMULT(DK1058:DM1060,DH1058:DH1060)</f>
        <v>-0.91346144106976579</v>
      </c>
      <c r="DQ1058" s="28">
        <f>(DB1058^2)*(1-COS(RADIANS(CU1058)))+(COS(RADIANS(CU1058)))</f>
        <v>1</v>
      </c>
      <c r="DR1058" s="28">
        <f>(DB1058*DB1059)*(1-COS(RADIANS(CU1058)))-DB1060*(SIN(RADIANS(CU1058)))</f>
        <v>0</v>
      </c>
      <c r="DS1058" s="28">
        <f>(DB1058*DB1060)*(1-COS(RADIANS(CU1058)))+DB1059*(SIN(RADIANS(CU1058)))</f>
        <v>0</v>
      </c>
      <c r="DU1058" s="61">
        <f t="array" ref="DU1058:DU1060">MMULT(DQ1058:DS1060,EE1058:EE1060)</f>
        <v>0.40692529496057023</v>
      </c>
      <c r="DV1058" s="13">
        <f>H1059</f>
        <v>0.42665523641601805</v>
      </c>
      <c r="DW1058" s="17">
        <v>1</v>
      </c>
      <c r="DX1058">
        <v>0</v>
      </c>
      <c r="DZ1058" s="73">
        <f>(DB1058^2)*(1-COS(RADIANS(CW1058-45)))+(COS(RADIANS(CW1058-45)))</f>
        <v>0.40692529496057023</v>
      </c>
      <c r="EA1058" s="73">
        <f>(DB1058*DB1059)*(1-COS(RADIANS(CW1058-45)))-DB1060*(SIN(RADIANS(CW1058-45)))</f>
        <v>-0.91346144106976568</v>
      </c>
      <c r="EB1058" s="73">
        <f>(DB1058*DB1060)*(1-COS(RADIANS(CW1058-45)))+DB1059*(SIN(RADIANS(CW1058-45)))</f>
        <v>0</v>
      </c>
      <c r="EC1058" s="10"/>
      <c r="ED1058">
        <f t="array" ref="ED1058:ED1060">MMULT(DZ1058:EB1060,DA1058:DA1060)</f>
        <v>0.40692529496057023</v>
      </c>
      <c r="EE1058" s="1">
        <f t="array" ref="EE1058:EE1060">MMULT(DK1058:DM1060,ED1058:ED1060)</f>
        <v>0.40692529496057023</v>
      </c>
      <c r="EG1058">
        <f>CY1058+DU1058</f>
        <v>-0.50653614610919551</v>
      </c>
      <c r="EH1058">
        <f>EG1058/(SQRT(EG1058^2+EG1059^2+EG1060^2))</f>
        <v>-0.358175143829912</v>
      </c>
      <c r="EJ1058">
        <f>Q1058+AM1058</f>
        <v>-0.47735106662109589</v>
      </c>
      <c r="EK1058">
        <f>EJ1058/(SQRT(EJ1058^2+EJ1059^2+EJ1060^2))</f>
        <v>-0.91134674907937518</v>
      </c>
      <c r="EM1058" s="23">
        <f>CY1059*DU1060-CY1060*DU1059</f>
        <v>0</v>
      </c>
      <c r="EO1058" s="15">
        <v>1</v>
      </c>
      <c r="EP1058" s="9" t="s">
        <v>7</v>
      </c>
      <c r="EW1058" s="17">
        <f>CU1058</f>
        <v>0</v>
      </c>
      <c r="EX1058" s="17">
        <f>CV1058</f>
        <v>0</v>
      </c>
      <c r="EY1058" s="31">
        <f>1+CW1058</f>
        <v>111.98816757970239</v>
      </c>
      <c r="EZ1058" s="10"/>
      <c r="FA1058" s="61">
        <f t="array" ref="FA1058:FA1060">MMULT(FS1058:FU1060,FQ1058:FQ1060)</f>
        <v>-0.92042414210510426</v>
      </c>
      <c r="FB1058" s="13">
        <f>BW1059</f>
        <v>5</v>
      </c>
      <c r="FC1058" s="17">
        <v>1</v>
      </c>
      <c r="FD1058">
        <v>0</v>
      </c>
      <c r="FF1058" s="73">
        <f>(FD1058^2)*(1-COS(RADIANS(EY1058+45)))+(COS(RADIANS(EY1058+45)))</f>
        <v>-0.92042414210510426</v>
      </c>
      <c r="FG1058" s="73">
        <f>(FD1058*FD1059)*(1-COS(RADIANS(EY1058+45)))-FD1060*(SIN(RADIANS(EY1058+45)))</f>
        <v>-0.39092121793282442</v>
      </c>
      <c r="FH1058" s="73">
        <f>(FD1058*FD1060)*(1-COS(RADIANS(EY1058+45)))+FD1059*(SIN(RADIANS(EY1058+45)))</f>
        <v>0</v>
      </c>
      <c r="FI1058" s="10"/>
      <c r="FJ1058">
        <f t="array" ref="FJ1058:FJ1060">MMULT(FF1058:FH1060,FC1058:FC1060)</f>
        <v>-0.92042414210510426</v>
      </c>
      <c r="FK1058" s="23">
        <f>COS(RADIANS(176))</f>
        <v>-0.9975640502598242</v>
      </c>
      <c r="FM1058" s="30">
        <f>(FK1058^2)*(1-COS(RADIANS(EX1058)))+(COS(RADIANS(EX1058)))</f>
        <v>1</v>
      </c>
      <c r="FN1058" s="30">
        <f>(FK1058*FK1059)*(1-COS(RADIANS(EX1058)))-FK1060*(SIN(RADIANS(EX1058)))</f>
        <v>0</v>
      </c>
      <c r="FO1058" s="30">
        <f>(FK1058*FK1060)*(1-COS(RADIANS(EX1058)))+FK1059*(SIN(RADIANS(EX1058)))</f>
        <v>0</v>
      </c>
      <c r="FQ1058">
        <f t="array" ref="FQ1058:FQ1060">MMULT(FM1058:FO1060,FJ1058:FJ1060)</f>
        <v>-0.92042414210510426</v>
      </c>
      <c r="FS1058" s="28">
        <f>(FD1058^2)*(1-COS(RADIANS(EW1058)))+(COS(RADIANS(EW1058)))</f>
        <v>1</v>
      </c>
      <c r="FT1058" s="28">
        <f>(FD1058*FD1059)*(1-COS(RADIANS(EW1058)))-FD1060*(SIN(RADIANS(EW1058)))</f>
        <v>0</v>
      </c>
      <c r="FU1058" s="28">
        <f>(FD1058*FD1060)*(1-COS(RADIANS(EW1058)))+FD1059*(SIN(RADIANS(EW1058)))</f>
        <v>0</v>
      </c>
      <c r="FW1058" s="61">
        <f t="array" ref="FW1058:FW1060">MMULT(FS1058:FU1060,GG1058:GG1060)</f>
        <v>0.39092121793282453</v>
      </c>
      <c r="FX1058" s="13">
        <f>BX1059</f>
        <v>109</v>
      </c>
      <c r="FY1058" s="17">
        <v>1</v>
      </c>
      <c r="FZ1058">
        <v>0</v>
      </c>
      <c r="GB1058" s="73">
        <f>(FD1058^2)*(1-COS(RADIANS(EY1058-45)))+(COS(RADIANS(EY1058-45)))</f>
        <v>0.39092121793282453</v>
      </c>
      <c r="GC1058" s="73">
        <f>(FD1058*FD1059)*(1-COS(RADIANS(EY1058-45)))-FD1060*(SIN(RADIANS(EY1058-45)))</f>
        <v>-0.92042414210510426</v>
      </c>
      <c r="GD1058" s="73">
        <f>(FD1058*FD1060)*(1-COS(RADIANS(EY1058-45)))+FD1059*(SIN(RADIANS(EY1058-45)))</f>
        <v>0</v>
      </c>
      <c r="GE1058" s="10"/>
      <c r="GF1058">
        <f t="array" ref="GF1058:GF1060">MMULT(GB1058:GD1060,FC1058:FC1060)</f>
        <v>0.39092121793282453</v>
      </c>
      <c r="GG1058" s="1">
        <f t="array" ref="GG1058:GG1060">MMULT(FM1058:FO1060,GF1058:GF1060)</f>
        <v>0.39092121793282453</v>
      </c>
      <c r="GI1058">
        <f>FA1058+FW1058</f>
        <v>-0.52950292417227973</v>
      </c>
      <c r="GJ1058">
        <f>GI1058/(SQRT(GI1058^2+GI1059^2+GI1060^2))</f>
        <v>-0.37441510834032532</v>
      </c>
      <c r="GL1058" t="e">
        <f>CH1059+DC1058</f>
        <v>#VALUE!</v>
      </c>
      <c r="GM1058" t="e">
        <f>GL1058/(SQRT(GL1058^2+GL1059^2+GL1060^2))</f>
        <v>#VALUE!</v>
      </c>
      <c r="GO1058" s="27">
        <f>FA1059*FW1060-FA1060*FW1059</f>
        <v>0</v>
      </c>
    </row>
    <row r="1059" spans="1:197" x14ac:dyDescent="0.2">
      <c r="A1059" s="17">
        <f t="shared" si="1579"/>
        <v>30</v>
      </c>
      <c r="B1059" s="17">
        <f t="shared" si="1579"/>
        <v>-10</v>
      </c>
      <c r="C1059" s="17">
        <f t="shared" si="1579"/>
        <v>261.8</v>
      </c>
      <c r="D1059" t="s">
        <v>9</v>
      </c>
      <c r="E1059" s="5">
        <f t="shared" si="1594"/>
        <v>0.34933429420552226</v>
      </c>
      <c r="F1059" s="6">
        <f t="shared" si="1594"/>
        <v>-0.34514388613357072</v>
      </c>
      <c r="G1059" s="7">
        <f t="shared" ref="G1059:G1060" si="1597">Q1058</f>
        <v>-0.90400630303711393</v>
      </c>
      <c r="H1059" s="8">
        <f t="shared" ref="H1059:H1060" si="1598">AM1058</f>
        <v>0.42665523641601805</v>
      </c>
      <c r="J1059" s="10"/>
      <c r="P1059" s="1"/>
      <c r="Q1059" s="61">
        <v>-4.9028079460591734E-2</v>
      </c>
      <c r="S1059" s="17">
        <v>0</v>
      </c>
      <c r="T1059">
        <v>1</v>
      </c>
      <c r="V1059" s="73">
        <f>(T1057*T1059)*(1-COS(RADIANS(O1057+45)))-T1058*(SIN(RADIANS(O1057+45)))</f>
        <v>0</v>
      </c>
      <c r="W1059" s="73">
        <f>(T1058*T1059)*(1-COS(RADIANS(O1057+45)))+T1057*(SIN(RADIANS(O1057+45)))</f>
        <v>0</v>
      </c>
      <c r="X1059" s="73">
        <f>(T1059^2)*(1-COS(RADIANS(O1057+45)))+(COS(RADIANS(O1057+45)))</f>
        <v>1</v>
      </c>
      <c r="Y1059" s="10"/>
      <c r="Z1059">
        <v>0</v>
      </c>
      <c r="AA1059" s="23">
        <f>SIN(RADIANS('[1]Biaxial Input'!$F$21))*SIN(RADIANS(0))</f>
        <v>0</v>
      </c>
      <c r="AC1059" s="30">
        <f>(AA1057*AA1059)*(1-COS(RADIANS(N1057)))-AA1058*(SIN(RADIANS(N1057)))</f>
        <v>-1.2113084546138469E-2</v>
      </c>
      <c r="AD1059" s="30">
        <f>(AA1058*AA1059)*(1-COS(RADIANS(N1057)))+AA1057*(SIN(RADIANS(N1057)))</f>
        <v>-0.17322517943366056</v>
      </c>
      <c r="AE1059" s="30">
        <f>(AA1059^2)*(1-COS(RADIANS(N1057)))+(COS(RADIANS(N1057)))</f>
        <v>0.98480775301220802</v>
      </c>
      <c r="AG1059">
        <v>-4.9028079460591734E-2</v>
      </c>
      <c r="AI1059" s="28">
        <f>(T1057*T1059)*(1-COS(RADIANS(M1057)))-T1058*(SIN(RADIANS(M1057)))</f>
        <v>0</v>
      </c>
      <c r="AJ1059" s="28">
        <f>(T1058*T1059)*(1-COS(RADIANS(M1057)))+T1057*(SIN(RADIANS(M1057)))</f>
        <v>0</v>
      </c>
      <c r="AK1059" s="28">
        <f>(T1059^2)*(1-COS(RADIANS(M1057)))+(COS(RADIANS(M1057)))</f>
        <v>1</v>
      </c>
      <c r="AM1059" s="61">
        <v>-0.16658312348930099</v>
      </c>
      <c r="AO1059" s="17">
        <v>0</v>
      </c>
      <c r="AP1059">
        <v>1</v>
      </c>
      <c r="AR1059" s="73">
        <f>(T1057*T1057)*(1-COS(RADIANS(O1057-45)))-T1057*(SIN(RADIANS(O1057-45)))</f>
        <v>0</v>
      </c>
      <c r="AS1059" s="73">
        <f>(T1058*T1059)*(1-COS(RADIANS(O1057-45)))+T1057*(SIN(RADIANS(O1057-45)))</f>
        <v>0</v>
      </c>
      <c r="AT1059" s="73">
        <f>(T1059^2)*(1-COS(RADIANS(O1057-45)))+(COS(RADIANS(O1057-45)))</f>
        <v>1</v>
      </c>
      <c r="AU1059" s="10"/>
      <c r="AV1059">
        <v>0</v>
      </c>
      <c r="AW1059" s="1">
        <v>-0.16658312348930099</v>
      </c>
      <c r="BV1059" s="17">
        <f t="shared" ref="BV1059:BX1074" si="1599">BV963</f>
        <v>0</v>
      </c>
      <c r="BW1059" s="17">
        <f t="shared" si="1599"/>
        <v>5</v>
      </c>
      <c r="BX1059" s="17">
        <f t="shared" si="1599"/>
        <v>109</v>
      </c>
      <c r="BY1059" s="1" t="s">
        <v>8</v>
      </c>
      <c r="BZ1059" s="5">
        <f>BZ1053</f>
        <v>0.93180266183863136</v>
      </c>
      <c r="CA1059" s="6">
        <f>CA1053</f>
        <v>-0.87956522186239505</v>
      </c>
      <c r="CB1059" s="7">
        <f>CY1058</f>
        <v>-0.91346144106976579</v>
      </c>
      <c r="CC1059" s="8">
        <f>DU1058</f>
        <v>0.40692529496057023</v>
      </c>
      <c r="CE1059" s="9">
        <f>((SUMPRODUCT(CB1059:CB1061,BZ1059:BZ1061))*(SUMPRODUCT(CB1059:CB1061,CA1059:CA1061)))-((SUMPRODUCT(CC1059:CC1061,BZ1059:BZ1061))*(SUMPRODUCT(CC1059:CC1061,CA1059:CA1061)))</f>
        <v>0</v>
      </c>
      <c r="CG1059">
        <v>1</v>
      </c>
      <c r="CH1059" t="s">
        <v>161</v>
      </c>
      <c r="CI1059" s="67"/>
      <c r="CJ1059" s="1" t="s">
        <v>8</v>
      </c>
      <c r="CK1059" s="5">
        <f t="shared" ref="CK1059:CL1061" si="1600">BZ1059</f>
        <v>0.93180266183863136</v>
      </c>
      <c r="CL1059" s="6">
        <f t="shared" si="1600"/>
        <v>-0.87956522186239505</v>
      </c>
      <c r="CM1059" s="7">
        <f>FA1058</f>
        <v>-0.92042414210510426</v>
      </c>
      <c r="CN1059" s="8">
        <f>FW1058</f>
        <v>0.39092121793282453</v>
      </c>
      <c r="CO1059" s="10"/>
      <c r="CP1059">
        <f t="shared" si="1596"/>
        <v>0.3492962422733713</v>
      </c>
      <c r="CQ1059">
        <f t="shared" si="1596"/>
        <v>-0.34518112468713447</v>
      </c>
      <c r="CR1059">
        <f>CJ1062</f>
        <v>0</v>
      </c>
      <c r="CS1059">
        <f>CM1062</f>
        <v>0</v>
      </c>
      <c r="CW1059" s="28"/>
      <c r="CX1059" s="10"/>
      <c r="CY1059" s="61">
        <v>0.40692529496056989</v>
      </c>
      <c r="CZ1059" s="13"/>
      <c r="DA1059" s="17">
        <v>0</v>
      </c>
      <c r="DB1059">
        <v>0</v>
      </c>
      <c r="DD1059" s="73">
        <f>(DB1058*DB1059)*(1-COS(RADIANS(CW1058+45)))+DB1060*(SIN(RADIANS(CW1058+45)))</f>
        <v>0.40692529496056989</v>
      </c>
      <c r="DE1059" s="73">
        <f>(DB1059^2)*(1-COS(RADIANS(CW1058+45)))+(COS(RADIANS(CW1058+45)))</f>
        <v>-0.91346144106976579</v>
      </c>
      <c r="DF1059" s="73">
        <f>(DB1059*DB1060)*(1-COS(RADIANS(CW1058+45)))-DB1058*(SIN(RADIANS(CW1058+45)))</f>
        <v>0</v>
      </c>
      <c r="DG1059" s="10"/>
      <c r="DH1059">
        <v>0.40692529496056989</v>
      </c>
      <c r="DI1059" s="23">
        <f>SIN(RADIANS('[1]Biaxial Input'!$F$21))*(COS(RADIANS(0)))</f>
        <v>6.9756473744125524E-2</v>
      </c>
      <c r="DK1059" s="30">
        <f>(DI1058*DI1059)*(1-COS(RADIANS(CV1058)))+DI1060*(SIN(RADIANS(CV1058)))</f>
        <v>0</v>
      </c>
      <c r="DL1059" s="30">
        <f>(DI1059^2)*(1-COS(RADIANS(CV1058)))+(COS(RADIANS(CV1058)))</f>
        <v>1</v>
      </c>
      <c r="DM1059" s="30">
        <f>(DI1059*DI1060)*(1-COS(RADIANS(CV1058)))-DI1058*(SIN(RADIANS(CV1058)))</f>
        <v>0</v>
      </c>
      <c r="DO1059">
        <v>0.40692529496056989</v>
      </c>
      <c r="DQ1059" s="28">
        <f>(DB1058*DB1059)*(1-COS(RADIANS(CU1058)))+DB1060*(SIN(RADIANS(CU1058)))</f>
        <v>0</v>
      </c>
      <c r="DR1059" s="28">
        <f>(DB1059^2)*(1-COS(RADIANS(CU1058)))+(COS(RADIANS(CU1058)))</f>
        <v>1</v>
      </c>
      <c r="DS1059" s="28">
        <f>(DB1059*DB1060)*(1-COS(RADIANS(CU1058)))-DB1058*(SIN(RADIANS(CU1058)))</f>
        <v>0</v>
      </c>
      <c r="DU1059" s="61">
        <v>0.91346144106976568</v>
      </c>
      <c r="DV1059" s="13">
        <f t="shared" ref="DV1059:DV1060" si="1601">H1060</f>
        <v>-0.16658312348930099</v>
      </c>
      <c r="DW1059" s="17">
        <v>0</v>
      </c>
      <c r="DX1059">
        <v>0</v>
      </c>
      <c r="DZ1059" s="73">
        <f>(DB1058*DB1059)*(1-COS(RADIANS(CW1058-45)))+DB1060*(SIN(RADIANS(CW1058-45)))</f>
        <v>0.91346144106976568</v>
      </c>
      <c r="EA1059" s="73">
        <f>(DB1059^2)*(1-COS(RADIANS(CW1058-45)))+(COS(RADIANS(CW1058-45)))</f>
        <v>0.40692529496057023</v>
      </c>
      <c r="EB1059" s="73">
        <f>(DB1059*DB1060)*(1-COS(RADIANS(CW1058-45)))-DB1058*(SIN(RADIANS(CW1058-45)))</f>
        <v>0</v>
      </c>
      <c r="EC1059" s="10"/>
      <c r="ED1059">
        <v>0.91346144106976568</v>
      </c>
      <c r="EE1059" s="1">
        <v>0.91346144106976568</v>
      </c>
      <c r="EG1059">
        <f>CY1059+DU1059</f>
        <v>1.3203867360303356</v>
      </c>
      <c r="EH1059">
        <f>EG1059/(SQRT(EG1058^2+EG1059^2+EG1060^2))</f>
        <v>0.93365441483582234</v>
      </c>
      <c r="EJ1059">
        <f>Q1059+AM1059</f>
        <v>-0.21561120294989272</v>
      </c>
      <c r="EK1059">
        <f>EJ1059/(SQRT(EJ1058^2+EJ1059^2+EJ1060^2))</f>
        <v>-0.41163953034475992</v>
      </c>
      <c r="EM1059" s="23">
        <f>CY1060*DU1058-CY1058*DU1060</f>
        <v>0</v>
      </c>
      <c r="EP1059" s="9">
        <f>((SUMPRODUCT(CM1059:CM1061,BZ1059:BZ1061))*(SUMPRODUCT(CM1059:CM1061,CA1059:CA1061)))-((SUMPRODUCT(CN1059:CN1061,BZ1059:BZ1061))*(SUMPRODUCT(CN1059:CN1061,CA1059:CA1061)))</f>
        <v>-3.2814675458908149E-2</v>
      </c>
      <c r="EY1059" s="28"/>
      <c r="EZ1059" s="10"/>
      <c r="FA1059" s="61">
        <v>0.39092121793282442</v>
      </c>
      <c r="FB1059" s="13">
        <f>BW1060</f>
        <v>10</v>
      </c>
      <c r="FC1059" s="17">
        <v>0</v>
      </c>
      <c r="FD1059">
        <v>0</v>
      </c>
      <c r="FF1059" s="73">
        <f>(FD1058*FD1059)*(1-COS(RADIANS(EY1058+45)))+FD1060*(SIN(RADIANS(EY1058+45)))</f>
        <v>0.39092121793282442</v>
      </c>
      <c r="FG1059" s="73">
        <f>(FD1059^2)*(1-COS(RADIANS(EY1058+45)))+(COS(RADIANS(EY1058+45)))</f>
        <v>-0.92042414210510426</v>
      </c>
      <c r="FH1059" s="73">
        <f>(FD1059*FD1060)*(1-COS(RADIANS(EY1058+45)))-FD1058*(SIN(RADIANS(EY1058+45)))</f>
        <v>0</v>
      </c>
      <c r="FI1059" s="10"/>
      <c r="FJ1059">
        <v>0.39092121793282442</v>
      </c>
      <c r="FK1059" s="23">
        <f>SIN(RADIANS(176))*(COS(RADIANS(0)))</f>
        <v>6.9756473744125524E-2</v>
      </c>
      <c r="FM1059" s="30">
        <f>(FK1058*FK1059)*(1-COS(RADIANS(EX1058)))+FK1060*(SIN(RADIANS(EX1058)))</f>
        <v>0</v>
      </c>
      <c r="FN1059" s="30">
        <f>(FK1059^2)*(1-COS(RADIANS(EX1058)))+(COS(RADIANS(EX1058)))</f>
        <v>1</v>
      </c>
      <c r="FO1059" s="30">
        <f>(FK1059*FK1060)*(1-COS(RADIANS(EX1058)))-FK1058*(SIN(RADIANS(EX1058)))</f>
        <v>0</v>
      </c>
      <c r="FQ1059">
        <v>0.39092121793282442</v>
      </c>
      <c r="FS1059" s="28">
        <f>(FD1058*FD1059)*(1-COS(RADIANS(EW1058)))+FD1060*(SIN(RADIANS(EW1058)))</f>
        <v>0</v>
      </c>
      <c r="FT1059" s="28">
        <f>(FD1059^2)*(1-COS(RADIANS(EW1058)))+(COS(RADIANS(EW1058)))</f>
        <v>1</v>
      </c>
      <c r="FU1059" s="28">
        <f>(FD1059*FD1060)*(1-COS(RADIANS(EW1058)))-FD1058*(SIN(RADIANS(EW1058)))</f>
        <v>0</v>
      </c>
      <c r="FW1059" s="61">
        <v>0.92042414210510426</v>
      </c>
      <c r="FX1059" s="13">
        <f>BX1060</f>
        <v>114.6</v>
      </c>
      <c r="FY1059" s="17">
        <v>0</v>
      </c>
      <c r="FZ1059">
        <v>0</v>
      </c>
      <c r="GB1059" s="73">
        <f>(FD1058*FD1059)*(1-COS(RADIANS(EY1058-45)))+FD1060*(SIN(RADIANS(EY1058-45)))</f>
        <v>0.92042414210510426</v>
      </c>
      <c r="GC1059" s="73">
        <f>(FD1059^2)*(1-COS(RADIANS(EY1058-45)))+(COS(RADIANS(EY1058-45)))</f>
        <v>0.39092121793282453</v>
      </c>
      <c r="GD1059" s="73">
        <f>(FD1059*FD1060)*(1-COS(RADIANS(EY1058-45)))-FD1058*(SIN(RADIANS(EY1058-45)))</f>
        <v>0</v>
      </c>
      <c r="GE1059" s="10"/>
      <c r="GF1059">
        <v>0.92042414210510426</v>
      </c>
      <c r="GG1059" s="1">
        <v>0.92042414210510426</v>
      </c>
      <c r="GI1059">
        <f>FA1059+FW1059</f>
        <v>1.3113453600379286</v>
      </c>
      <c r="GJ1059">
        <f>GI1059/(SQRT(GI1058^2+GI1059^2+GI1060^2))</f>
        <v>0.92726119656033401</v>
      </c>
      <c r="GL1059">
        <f>CH1060+DC1059</f>
        <v>-3.2814675458908149E-2</v>
      </c>
      <c r="GM1059" t="e">
        <f>GL1059/(SQRT(GL1058^2+GL1059^2+GL1060^2))</f>
        <v>#VALUE!</v>
      </c>
      <c r="GO1059" s="27">
        <f>FA1060*FW1058-FA1058*FW1060</f>
        <v>0</v>
      </c>
    </row>
    <row r="1060" spans="1:197" x14ac:dyDescent="0.2">
      <c r="A1060" s="17">
        <f t="shared" si="1579"/>
        <v>0</v>
      </c>
      <c r="B1060" s="17">
        <f t="shared" si="1579"/>
        <v>-15</v>
      </c>
      <c r="C1060" s="17">
        <f t="shared" si="1579"/>
        <v>293.89999999999998</v>
      </c>
      <c r="D1060" t="s">
        <v>10</v>
      </c>
      <c r="E1060" s="5">
        <f t="shared" si="1594"/>
        <v>-9.8661645972365639E-2</v>
      </c>
      <c r="F1060" s="6">
        <f t="shared" si="1594"/>
        <v>-0.32743034407349803</v>
      </c>
      <c r="G1060" s="7">
        <f t="shared" si="1597"/>
        <v>-4.9028079460591734E-2</v>
      </c>
      <c r="H1060" s="8">
        <f t="shared" si="1598"/>
        <v>-0.16658312348930099</v>
      </c>
      <c r="J1060" s="10"/>
      <c r="P1060" s="1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W1060" s="1"/>
      <c r="BV1060" s="17">
        <f t="shared" si="1599"/>
        <v>85</v>
      </c>
      <c r="BW1060" s="17">
        <f t="shared" si="1599"/>
        <v>10</v>
      </c>
      <c r="BX1060" s="17">
        <f t="shared" si="1599"/>
        <v>114.6</v>
      </c>
      <c r="BY1060" s="10" t="s">
        <v>9</v>
      </c>
      <c r="BZ1060" s="5">
        <f t="shared" ref="BZ1060:CA1061" si="1602">BZ1054</f>
        <v>0.3492962422733713</v>
      </c>
      <c r="CA1060" s="6">
        <f t="shared" si="1602"/>
        <v>-0.34518112468713447</v>
      </c>
      <c r="CB1060" s="7">
        <f>CY1059</f>
        <v>0.40692529496056989</v>
      </c>
      <c r="CC1060" s="8">
        <f>DU1059</f>
        <v>0.91346144106976568</v>
      </c>
      <c r="CH1060">
        <f>((SUMPRODUCT(CM1059:CM1061,CK1059:CK1061))*(SUMPRODUCT(CM1059:CM1061,CL1059:CL1061)))-((SUMPRODUCT(CN1059:CN1061,CK1059:CK1061))*(SUMPRODUCT(CN1059:CN1061,CL1059:CL1061)))</f>
        <v>-3.2814675458908149E-2</v>
      </c>
      <c r="CI1060" s="67"/>
      <c r="CJ1060" s="10" t="s">
        <v>9</v>
      </c>
      <c r="CK1060" s="5">
        <f t="shared" si="1600"/>
        <v>0.3492962422733713</v>
      </c>
      <c r="CL1060" s="6">
        <f t="shared" si="1600"/>
        <v>-0.34518112468713447</v>
      </c>
      <c r="CM1060" s="7">
        <f>FA1059</f>
        <v>0.39092121793282442</v>
      </c>
      <c r="CN1060" s="8">
        <f>FW1059</f>
        <v>0.92042414210510426</v>
      </c>
      <c r="CP1060">
        <f t="shared" si="1596"/>
        <v>-9.8670839279614439E-2</v>
      </c>
      <c r="CQ1060">
        <f t="shared" si="1596"/>
        <v>-0.32743703463395935</v>
      </c>
      <c r="CR1060">
        <f>CK1062</f>
        <v>0</v>
      </c>
      <c r="CS1060">
        <f>CN1062</f>
        <v>0</v>
      </c>
      <c r="CW1060" s="28"/>
      <c r="CX1060" s="10"/>
      <c r="CY1060" s="61">
        <v>0</v>
      </c>
      <c r="CZ1060" s="13"/>
      <c r="DA1060" s="17">
        <v>0</v>
      </c>
      <c r="DB1060">
        <v>1</v>
      </c>
      <c r="DD1060" s="73">
        <f>(DB1058*DB1060)*(1-COS(RADIANS(CW1058+45)))-DB1059*(SIN(RADIANS(CW1058+45)))</f>
        <v>0</v>
      </c>
      <c r="DE1060" s="73">
        <f>(DB1059*DB1060)*(1-COS(RADIANS(CW1058+45)))+DB1058*(SIN(RADIANS(CW1058+45)))</f>
        <v>0</v>
      </c>
      <c r="DF1060" s="73">
        <f>(DB1060^2)*(1-COS(RADIANS(CW1058+45)))+(COS(RADIANS(CW1058+45)))</f>
        <v>1</v>
      </c>
      <c r="DG1060" s="10"/>
      <c r="DH1060">
        <v>0</v>
      </c>
      <c r="DI1060" s="23">
        <f>SIN(RADIANS('[1]Biaxial Input'!$F$21))*SIN(RADIANS(0))</f>
        <v>0</v>
      </c>
      <c r="DK1060" s="30">
        <f>(DI1058*DI1060)*(1-COS(RADIANS(CV1058)))-DI1059*(SIN(RADIANS(CV1058)))</f>
        <v>0</v>
      </c>
      <c r="DL1060" s="30">
        <f>(DI1059*DI1060)*(1-COS(RADIANS(CV1058)))+DI1058*(SIN(RADIANS(CV1058)))</f>
        <v>0</v>
      </c>
      <c r="DM1060" s="30">
        <f>(DI1060^2)*(1-COS(RADIANS(CV1058)))+(COS(RADIANS(CV1058)))</f>
        <v>1</v>
      </c>
      <c r="DO1060">
        <v>0</v>
      </c>
      <c r="DQ1060" s="28">
        <f>(DB1058*DB1060)*(1-COS(RADIANS(CU1058)))-DB1059*(SIN(RADIANS(CU1058)))</f>
        <v>0</v>
      </c>
      <c r="DR1060" s="28">
        <f>(DB1059*DB1060)*(1-COS(RADIANS(CU1058)))+DB1058*(SIN(RADIANS(CU1058)))</f>
        <v>0</v>
      </c>
      <c r="DS1060" s="28">
        <f>(DB1060^2)*(1-COS(RADIANS(CU1058)))+(COS(RADIANS(CU1058)))</f>
        <v>1</v>
      </c>
      <c r="DU1060" s="61">
        <v>0</v>
      </c>
      <c r="DV1060" s="13">
        <f t="shared" si="1601"/>
        <v>0</v>
      </c>
      <c r="DW1060" s="17">
        <v>0</v>
      </c>
      <c r="DX1060">
        <v>1</v>
      </c>
      <c r="DZ1060" s="73">
        <f>(DB1058*DB1058)*(1-COS(RADIANS(CW1058-45)))-DB1058*(SIN(RADIANS(CW1058-45)))</f>
        <v>0</v>
      </c>
      <c r="EA1060" s="73">
        <f>(DB1059*DB1060)*(1-COS(RADIANS(CW1058-45)))+DB1058*(SIN(RADIANS(CW1058-45)))</f>
        <v>0</v>
      </c>
      <c r="EB1060" s="73">
        <f>(DB1060^2)*(1-COS(RADIANS(CW1058-45)))+(COS(RADIANS(CW1058-45)))</f>
        <v>1</v>
      </c>
      <c r="EC1060" s="10"/>
      <c r="ED1060">
        <v>0</v>
      </c>
      <c r="EE1060" s="1">
        <v>0</v>
      </c>
      <c r="EG1060">
        <f>CY1060+DU1060</f>
        <v>0</v>
      </c>
      <c r="EH1060">
        <f>EG1060/(SQRT(EG1058^2+EG1059^2+EG1060^2))</f>
        <v>0</v>
      </c>
      <c r="EJ1060">
        <f>Q1060+AM1060</f>
        <v>0</v>
      </c>
      <c r="EK1060">
        <f>EJ1060/(SQRT(EJ1058^2+EJ1059^2+EJ1060^2))</f>
        <v>0</v>
      </c>
      <c r="EM1060" s="23">
        <f>CY1058*DU1059-CY1059*DU1058</f>
        <v>-1</v>
      </c>
      <c r="ER1060">
        <f t="shared" ref="ER1060:ES1062" si="1603">CK1059</f>
        <v>0.93180266183863136</v>
      </c>
      <c r="ES1060">
        <f t="shared" si="1603"/>
        <v>-0.87956522186239505</v>
      </c>
      <c r="ET1060" t="e">
        <f>#REF!</f>
        <v>#REF!</v>
      </c>
      <c r="EU1060" t="e">
        <f>#REF!</f>
        <v>#REF!</v>
      </c>
      <c r="EY1060" s="28"/>
      <c r="EZ1060" s="10"/>
      <c r="FA1060" s="61">
        <v>0</v>
      </c>
      <c r="FB1060" s="13">
        <f>BW1061</f>
        <v>15</v>
      </c>
      <c r="FC1060" s="17">
        <v>0</v>
      </c>
      <c r="FD1060">
        <v>1</v>
      </c>
      <c r="FF1060" s="73">
        <f>(FD1058*FD1060)*(1-COS(RADIANS(EY1058+45)))-FD1059*(SIN(RADIANS(EY1058+45)))</f>
        <v>0</v>
      </c>
      <c r="FG1060" s="73">
        <f>(FD1059*FD1060)*(1-COS(RADIANS(EY1058+45)))+FD1058*(SIN(RADIANS(EY1058+45)))</f>
        <v>0</v>
      </c>
      <c r="FH1060" s="73">
        <f>(FD1060^2)*(1-COS(RADIANS(EY1058+45)))+(COS(RADIANS(EY1058+45)))</f>
        <v>1</v>
      </c>
      <c r="FI1060" s="10"/>
      <c r="FJ1060">
        <v>0</v>
      </c>
      <c r="FK1060" s="23">
        <f>SIN(RADIANS(176))*SIN(RADIANS(0))</f>
        <v>0</v>
      </c>
      <c r="FM1060" s="30">
        <f>(FK1058*FK1060)*(1-COS(RADIANS(EX1058)))-FK1059*(SIN(RADIANS(EX1058)))</f>
        <v>0</v>
      </c>
      <c r="FN1060" s="30">
        <f>(FK1059*FK1060)*(1-COS(RADIANS(EX1058)))+FK1058*(SIN(RADIANS(EX1058)))</f>
        <v>0</v>
      </c>
      <c r="FO1060" s="30">
        <f>(FK1060^2)*(1-COS(RADIANS(EX1058)))+(COS(RADIANS(EX1058)))</f>
        <v>1</v>
      </c>
      <c r="FQ1060">
        <v>0</v>
      </c>
      <c r="FS1060" s="28">
        <f>(FD1058*FD1060)*(1-COS(RADIANS(EW1058)))-FD1059*(SIN(RADIANS(EW1058)))</f>
        <v>0</v>
      </c>
      <c r="FT1060" s="28">
        <f>(FD1059*FD1060)*(1-COS(RADIANS(EW1058)))+FD1058*(SIN(RADIANS(EW1058)))</f>
        <v>0</v>
      </c>
      <c r="FU1060" s="28">
        <f>(FD1060^2)*(1-COS(RADIANS(EW1058)))+(COS(RADIANS(EW1058)))</f>
        <v>1</v>
      </c>
      <c r="FW1060" s="61">
        <v>0</v>
      </c>
      <c r="FX1060" s="13">
        <f>BX1061</f>
        <v>151.4</v>
      </c>
      <c r="FY1060" s="17">
        <v>0</v>
      </c>
      <c r="FZ1060">
        <v>1</v>
      </c>
      <c r="GB1060" s="73">
        <f>(FD1058*FD1058)*(1-COS(RADIANS(EY1058-45)))-FD1058*(SIN(RADIANS(EY1058-45)))</f>
        <v>0</v>
      </c>
      <c r="GC1060" s="73">
        <f>(FD1059*FD1060)*(1-COS(RADIANS(EY1058-45)))+FD1058*(SIN(RADIANS(EY1058-45)))</f>
        <v>0</v>
      </c>
      <c r="GD1060" s="73">
        <f>(FD1060^2)*(1-COS(RADIANS(EY1058-45)))+(COS(RADIANS(EY1058-45)))</f>
        <v>1</v>
      </c>
      <c r="GE1060" s="10"/>
      <c r="GF1060">
        <v>0</v>
      </c>
      <c r="GG1060" s="1">
        <v>0</v>
      </c>
      <c r="GI1060">
        <f>FA1060+FW1060</f>
        <v>0</v>
      </c>
      <c r="GJ1060">
        <f>GI1060/(SQRT(GI1058^2+GI1059^2+GI1060^2))</f>
        <v>0</v>
      </c>
      <c r="GL1060" t="e">
        <f>#REF!+DC1060</f>
        <v>#REF!</v>
      </c>
      <c r="GM1060" t="e">
        <f>GL1060/(SQRT(GL1058^2+GL1059^2+GL1060^2))</f>
        <v>#REF!</v>
      </c>
      <c r="GO1060" s="27">
        <f>FA1058*FW1059-FA1059*FW1058</f>
        <v>-1</v>
      </c>
    </row>
    <row r="1061" spans="1:197" x14ac:dyDescent="0.2">
      <c r="A1061" s="17">
        <f t="shared" si="1579"/>
        <v>10</v>
      </c>
      <c r="B1061" s="17">
        <f t="shared" si="1579"/>
        <v>-20</v>
      </c>
      <c r="C1061" s="17">
        <f t="shared" si="1579"/>
        <v>282.7</v>
      </c>
      <c r="P1061" s="1"/>
      <c r="Q1061" s="82" t="s">
        <v>148</v>
      </c>
      <c r="R1061" s="13"/>
      <c r="T1061" s="10"/>
      <c r="U1061" s="10"/>
      <c r="V1061" s="10"/>
      <c r="W1061" s="10"/>
      <c r="X1061" s="10"/>
      <c r="Y1061" s="10"/>
      <c r="Z1061" s="80"/>
      <c r="AA1061" s="23" t="s">
        <v>149</v>
      </c>
      <c r="AE1061" s="1"/>
      <c r="AG1061" s="80"/>
      <c r="AK1061" s="13"/>
      <c r="AL1061" s="81"/>
      <c r="AM1061" s="82" t="s">
        <v>150</v>
      </c>
      <c r="AO1061" s="13"/>
      <c r="AP1061" s="13"/>
      <c r="AS1061" s="1"/>
      <c r="AW1061" s="1"/>
      <c r="BV1061" s="17">
        <f t="shared" si="1599"/>
        <v>140</v>
      </c>
      <c r="BW1061" s="17">
        <f t="shared" si="1599"/>
        <v>15</v>
      </c>
      <c r="BX1061" s="17">
        <f t="shared" si="1599"/>
        <v>151.4</v>
      </c>
      <c r="BY1061" s="10" t="s">
        <v>10</v>
      </c>
      <c r="BZ1061" s="5">
        <f t="shared" si="1602"/>
        <v>-9.8670839279614439E-2</v>
      </c>
      <c r="CA1061" s="6">
        <f t="shared" si="1602"/>
        <v>-0.32743703463395935</v>
      </c>
      <c r="CB1061" s="7">
        <f>CY1060</f>
        <v>0</v>
      </c>
      <c r="CC1061" s="8">
        <f>DU1060</f>
        <v>0</v>
      </c>
      <c r="CE1061" s="10"/>
      <c r="CG1061" s="10" t="s">
        <v>160</v>
      </c>
      <c r="CH1061" s="10">
        <f>-CH1058*((EY1058-CW1058)/(CH1060-CE1059))</f>
        <v>110.98816757970239</v>
      </c>
      <c r="CI1061" s="67"/>
      <c r="CJ1061" s="10" t="s">
        <v>10</v>
      </c>
      <c r="CK1061" s="5">
        <f t="shared" si="1600"/>
        <v>-9.8670839279614439E-2</v>
      </c>
      <c r="CL1061" s="6">
        <f t="shared" si="1600"/>
        <v>-0.32743703463395935</v>
      </c>
      <c r="CM1061" s="7">
        <f>FA1060</f>
        <v>0</v>
      </c>
      <c r="CN1061" s="8">
        <f>FW1060</f>
        <v>0</v>
      </c>
      <c r="CW1061" s="28"/>
      <c r="CX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EE1061" s="1"/>
      <c r="EI1061" s="64">
        <f>(DEGREES(ACOS((EH1058*EK1058+EH1059*EK1059+EH1060*EK1060)/((SQRT(EH1058^2+EH1059^2+EH1060^2))*(SQRT(EK1058^2+EK1059^2+EK1060^2))))))</f>
        <v>93.319701642389347</v>
      </c>
      <c r="ER1061">
        <f t="shared" si="1603"/>
        <v>0.3492962422733713</v>
      </c>
      <c r="ES1061">
        <f t="shared" si="1603"/>
        <v>-0.34518112468713447</v>
      </c>
      <c r="ET1061" t="e">
        <f>#REF!</f>
        <v>#REF!</v>
      </c>
      <c r="EU1061" t="e">
        <f>#REF!</f>
        <v>#REF!</v>
      </c>
      <c r="EY1061" s="28"/>
      <c r="EZ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GG1061" s="1"/>
      <c r="GK1061" s="64" t="e">
        <f>(DEGREES(ACOS((GJ1058*GM1058+GJ1059*GM1059+GJ1060*GM1060)/((SQRT(GJ1058^2+GJ1059^2+GJ1060^2))*(SQRT(GM1058^2+GM1059^2+GM1060^2))))))</f>
        <v>#VALUE!</v>
      </c>
    </row>
    <row r="1062" spans="1:197" x14ac:dyDescent="0.2">
      <c r="A1062" s="17">
        <f t="shared" si="1579"/>
        <v>25</v>
      </c>
      <c r="B1062" s="17">
        <f t="shared" si="1579"/>
        <v>-30</v>
      </c>
      <c r="C1062" s="17">
        <f t="shared" si="1579"/>
        <v>270.8</v>
      </c>
      <c r="E1062" s="5" t="s">
        <v>4</v>
      </c>
      <c r="F1062" s="6" t="s">
        <v>5</v>
      </c>
      <c r="G1062" s="7" t="s">
        <v>6</v>
      </c>
      <c r="H1062" s="8" t="s">
        <v>1</v>
      </c>
      <c r="I1062">
        <v>4</v>
      </c>
      <c r="J1062" s="9" t="s">
        <v>7</v>
      </c>
      <c r="K1062">
        <v>4</v>
      </c>
      <c r="L1062" s="10"/>
      <c r="M1062" s="17">
        <f>A1050</f>
        <v>140</v>
      </c>
      <c r="N1062" s="17">
        <f>B1050</f>
        <v>15</v>
      </c>
      <c r="O1062" s="17">
        <f>C1050</f>
        <v>151.4</v>
      </c>
      <c r="P1062" s="1"/>
      <c r="Q1062" s="61">
        <f t="array" ref="Q1062:Q1064">MMULT(AI1062:AK1064,AG1062:AG1064)</f>
        <v>0.90811206057892435</v>
      </c>
      <c r="R1062" s="13"/>
      <c r="S1062" s="17">
        <v>1</v>
      </c>
      <c r="T1062">
        <v>0</v>
      </c>
      <c r="V1062" s="73">
        <f>(T1062^2)*(1-COS(RADIANS(O1062+45)))+(COS(RADIANS(O1062+45)))</f>
        <v>-0.95931397454005762</v>
      </c>
      <c r="W1062" s="73">
        <f>(T1062*T1063)*(1-COS(RADIANS(O1062+45)))-T1064*(SIN(RADIANS(O1062+45)))</f>
        <v>0.28234145684287631</v>
      </c>
      <c r="X1062" s="73">
        <f>(T1062*T1064)*(1-COS(RADIANS(O1062+45)))+T1063*(SIN(RADIANS(O1062+45)))</f>
        <v>0</v>
      </c>
      <c r="Y1062" s="10"/>
      <c r="Z1062">
        <f t="array" ref="Z1062:Z1064">MMULT(V1062:X1064,S1062:S1064)</f>
        <v>-0.95931397454005762</v>
      </c>
      <c r="AA1062" s="23">
        <f>COS(RADIANS('[1]Biaxial Input'!$F$21))</f>
        <v>-0.9975640502598242</v>
      </c>
      <c r="AC1062" s="30">
        <f>(AA1062^2)*(1-COS(RADIANS(N1062)))+(COS(RADIANS(N1062)))</f>
        <v>0.99983419624187875</v>
      </c>
      <c r="AD1062" s="30">
        <f>(AA1062*AA1063)*(1-COS(RADIANS(N1062)))-AA1064*(SIN(RADIANS(N1062)))</f>
        <v>-2.3711042090011594E-3</v>
      </c>
      <c r="AE1062" s="30">
        <f>(AA1062*AA1064)*(1-COS(RADIANS(N1062)))+AA1063*(SIN(RADIANS(N1062)))</f>
        <v>1.8054303924173627E-2</v>
      </c>
      <c r="AG1062">
        <f t="array" ref="AG1062:AG1064">MMULT(AC1062:AE1064,Z1062:Z1064)</f>
        <v>-0.95848545566116505</v>
      </c>
      <c r="AI1062" s="28">
        <f>(T1062^2)*(1-COS(RADIANS(M1062)))+(COS(RADIANS(M1062)))</f>
        <v>-0.7660444431189779</v>
      </c>
      <c r="AJ1062" s="28">
        <f>(T1062*T1063)*(1-COS(RADIANS(M1062)))-T1064*(SIN(RADIANS(M1062)))</f>
        <v>-0.64278760968653947</v>
      </c>
      <c r="AK1062" s="28">
        <f>(T1062*T1064)*(1-COS(RADIANS(M1062)))+T1063*(SIN(RADIANS(M1062)))</f>
        <v>0</v>
      </c>
      <c r="AM1062" s="61">
        <f t="array" ref="AM1062:AM1064">MMULT(AI1062:AK1064,AW1062:AW1064)</f>
        <v>-0.37816365223527337</v>
      </c>
      <c r="AN1062" s="13"/>
      <c r="AO1062" s="17">
        <v>1</v>
      </c>
      <c r="AP1062">
        <v>0</v>
      </c>
      <c r="AR1062" s="73">
        <f>(T1062^2)*(1-COS(RADIANS(O1062-45)))+(COS(RADIANS(O1062-45)))</f>
        <v>-0.28234145684287654</v>
      </c>
      <c r="AS1062" s="73">
        <f>(T1062*T1063)*(1-COS(RADIANS(O1062-45)))-T1064*(SIN(RADIANS(O1062-45)))</f>
        <v>-0.95931397454005751</v>
      </c>
      <c r="AT1062" s="73">
        <f>(T1062*T1064)*(1-COS(RADIANS(O1062-45)))+T1063*(SIN(RADIANS(O1062-45)))</f>
        <v>0</v>
      </c>
      <c r="AU1062" s="10"/>
      <c r="AV1062">
        <f t="array" ref="AV1062:AV1064">MMULT(AR1062:AT1064,S1062:S1064)</f>
        <v>-0.28234145684287654</v>
      </c>
      <c r="AW1062" s="1">
        <f t="array" ref="AW1062:AW1064">MMULT(AC1062:AE1064,AV1062:AV1064)</f>
        <v>-0.28456927697104412</v>
      </c>
      <c r="BV1062" s="17">
        <f t="shared" si="1599"/>
        <v>90</v>
      </c>
      <c r="BW1062" s="17">
        <f t="shared" si="1599"/>
        <v>20</v>
      </c>
      <c r="BX1062" s="17">
        <f t="shared" si="1599"/>
        <v>201.2</v>
      </c>
      <c r="CE1062" s="10"/>
      <c r="CS1062" s="15"/>
      <c r="CW1062" s="28"/>
      <c r="CX1062" s="10"/>
      <c r="CY1062" s="82" t="s">
        <v>148</v>
      </c>
      <c r="CZ1062" s="13"/>
      <c r="DB1062" s="10"/>
      <c r="DC1062" s="10"/>
      <c r="DD1062" s="10"/>
      <c r="DE1062" s="10"/>
      <c r="DF1062" s="10"/>
      <c r="DG1062" s="10"/>
      <c r="DH1062" s="80"/>
      <c r="DI1062" s="23" t="s">
        <v>149</v>
      </c>
      <c r="DM1062" s="1"/>
      <c r="DO1062" s="80"/>
      <c r="DS1062" s="13"/>
      <c r="DT1062" s="81"/>
      <c r="DU1062" s="82" t="s">
        <v>150</v>
      </c>
      <c r="DW1062" s="13"/>
      <c r="DX1062" s="13"/>
      <c r="EA1062" s="1"/>
      <c r="EE1062" s="1"/>
      <c r="EI1062" s="13"/>
      <c r="ER1062">
        <f t="shared" si="1603"/>
        <v>-9.8670839279614439E-2</v>
      </c>
      <c r="ES1062">
        <f t="shared" si="1603"/>
        <v>-0.32743703463395935</v>
      </c>
      <c r="ET1062" t="e">
        <f>#REF!</f>
        <v>#REF!</v>
      </c>
      <c r="EU1062" t="e">
        <f>#REF!</f>
        <v>#REF!</v>
      </c>
      <c r="EY1062" s="28"/>
      <c r="EZ1062" s="10"/>
      <c r="FA1062" s="82" t="s">
        <v>148</v>
      </c>
      <c r="FB1062" s="13"/>
      <c r="FD1062" s="10"/>
      <c r="FE1062" s="10"/>
      <c r="FF1062" s="10"/>
      <c r="FG1062" s="10"/>
      <c r="FH1062" s="10"/>
      <c r="FI1062" s="10"/>
      <c r="FJ1062" s="80"/>
      <c r="FK1062" s="23" t="s">
        <v>149</v>
      </c>
      <c r="FO1062" s="1"/>
      <c r="FQ1062" s="80"/>
      <c r="FU1062" s="13"/>
      <c r="FV1062" s="81"/>
      <c r="FW1062" s="82" t="s">
        <v>150</v>
      </c>
      <c r="FY1062" s="13"/>
      <c r="FZ1062" s="13"/>
      <c r="GC1062" s="1"/>
      <c r="GG1062" s="1"/>
      <c r="GK1062" s="13"/>
    </row>
    <row r="1063" spans="1:197" x14ac:dyDescent="0.2">
      <c r="A1063" s="17">
        <f t="shared" si="1579"/>
        <v>40</v>
      </c>
      <c r="B1063" s="17">
        <f t="shared" si="1579"/>
        <v>-40</v>
      </c>
      <c r="C1063" s="17">
        <f t="shared" si="1579"/>
        <v>259.10000000000002</v>
      </c>
      <c r="D1063" t="s">
        <v>8</v>
      </c>
      <c r="E1063" s="5">
        <f t="shared" ref="E1063:F1065" si="1604">E1058</f>
        <v>0.93178937024735009</v>
      </c>
      <c r="F1063" s="6">
        <f t="shared" si="1604"/>
        <v>-0.87958232567766348</v>
      </c>
      <c r="G1063" s="7">
        <f>Q1062</f>
        <v>0.90811206057892435</v>
      </c>
      <c r="H1063" s="8">
        <f>AM1062</f>
        <v>-0.37816365223527337</v>
      </c>
      <c r="J1063" s="9">
        <f>((SUMPRODUCT(G1063:G1065,E1063:E1065))*(SUMPRODUCT(G1063:G1065,F1063:F1065)))-((SUMPRODUCT(H1063:H1065,E1063:E1065))*(SUMPRODUCT(H1063:H1065,F1063:F1065)))</f>
        <v>-1.5753848261946479E-2</v>
      </c>
      <c r="P1063" s="1"/>
      <c r="Q1063" s="61">
        <v>-0.40889285039816992</v>
      </c>
      <c r="S1063" s="17">
        <v>0</v>
      </c>
      <c r="T1063">
        <v>0</v>
      </c>
      <c r="V1063" s="73">
        <f>(T1062*T1063)*(1-COS(RADIANS(O1062+45)))+T1064*(SIN(RADIANS(O1062+45)))</f>
        <v>-0.28234145684287631</v>
      </c>
      <c r="W1063" s="73">
        <f>(T1063^2)*(1-COS(RADIANS(O1062+45)))+(COS(RADIANS(O1062+45)))</f>
        <v>-0.95931397454005762</v>
      </c>
      <c r="X1063" s="73">
        <f>(T1063*T1064)*(1-COS(RADIANS(O1062+45)))-T1062*(SIN(RADIANS(O1062+45)))</f>
        <v>0</v>
      </c>
      <c r="Y1063" s="10"/>
      <c r="Z1063">
        <v>-0.28234145684287631</v>
      </c>
      <c r="AA1063" s="23">
        <f>SIN(RADIANS('[1]Biaxial Input'!$F$21))*(COS(RADIANS(0)))</f>
        <v>6.9756473744125524E-2</v>
      </c>
      <c r="AC1063" s="30">
        <f>(AA1062*AA1063)*(1-COS(RADIANS(N1062)))+AA1064*(SIN(RADIANS(N1062)))</f>
        <v>-2.3711042090011594E-3</v>
      </c>
      <c r="AD1063" s="30">
        <f>(AA1063^2)*(1-COS(RADIANS(N1062)))+(COS(RADIANS(N1062)))</f>
        <v>0.96609163004718956</v>
      </c>
      <c r="AE1063" s="30">
        <f>(AA1063*AA1064)*(1-COS(RADIANS(N1062)))-AA1062*(SIN(RADIANS(N1062)))</f>
        <v>0.25818857491685071</v>
      </c>
      <c r="AG1063">
        <v>-0.27049308486844703</v>
      </c>
      <c r="AI1063" s="28">
        <f>(T1062*T1063)*(1-COS(RADIANS(M1062)))+T1064*(SIN(RADIANS(M1062)))</f>
        <v>0.64278760968653947</v>
      </c>
      <c r="AJ1063" s="28">
        <f>(T1063^2)*(1-COS(RADIANS(M1062)))+(COS(RADIANS(M1062)))</f>
        <v>-0.7660444431189779</v>
      </c>
      <c r="AK1063" s="28">
        <f>(T1063*T1064)*(1-COS(RADIANS(M1062)))-T1062*(SIN(RADIANS(M1062)))</f>
        <v>0</v>
      </c>
      <c r="AM1063" s="61">
        <v>-0.89338909571622749</v>
      </c>
      <c r="AO1063" s="17">
        <v>0</v>
      </c>
      <c r="AP1063">
        <v>0</v>
      </c>
      <c r="AR1063" s="73">
        <f>(T1062*T1063)*(1-COS(RADIANS(O1062-45)))+T1064*(SIN(RADIANS(O1062-45)))</f>
        <v>0.95931397454005751</v>
      </c>
      <c r="AS1063" s="73">
        <f>(T1063^2)*(1-COS(RADIANS(O1062-45)))+(COS(RADIANS(O1062-45)))</f>
        <v>-0.28234145684287654</v>
      </c>
      <c r="AT1063" s="73">
        <f>(T1063*T1064)*(1-COS(RADIANS(O1062-45)))-T1062*(SIN(RADIANS(O1062-45)))</f>
        <v>0</v>
      </c>
      <c r="AU1063" s="10"/>
      <c r="AV1063">
        <v>0.95931397454005751</v>
      </c>
      <c r="AW1063" s="1">
        <v>0.92745466240714791</v>
      </c>
      <c r="BV1063" s="17">
        <f t="shared" si="1599"/>
        <v>45</v>
      </c>
      <c r="BW1063" s="17">
        <f t="shared" si="1599"/>
        <v>25</v>
      </c>
      <c r="BX1063" s="17">
        <f t="shared" si="1599"/>
        <v>245.2</v>
      </c>
      <c r="BZ1063" s="5" t="s">
        <v>4</v>
      </c>
      <c r="CA1063" s="6" t="s">
        <v>5</v>
      </c>
      <c r="CB1063" s="7" t="s">
        <v>6</v>
      </c>
      <c r="CC1063" s="8" t="s">
        <v>1</v>
      </c>
      <c r="CD1063">
        <v>2</v>
      </c>
      <c r="CE1063" s="9" t="s">
        <v>7</v>
      </c>
      <c r="CG1063" s="90" t="s">
        <v>157</v>
      </c>
      <c r="CH1063" s="61">
        <f>CE1064-((CH1065-CE1064)/(EY1063-CW1063))*CW1063</f>
        <v>3.5832422897931711</v>
      </c>
      <c r="CI1063" s="10"/>
      <c r="CK1063" s="5" t="s">
        <v>4</v>
      </c>
      <c r="CL1063" s="6" t="s">
        <v>5</v>
      </c>
      <c r="CM1063" s="7" t="s">
        <v>6</v>
      </c>
      <c r="CN1063" s="8" t="s">
        <v>1</v>
      </c>
      <c r="CO1063" s="10"/>
      <c r="CP1063">
        <f t="shared" ref="CP1063:CQ1065" si="1605">BZ1064</f>
        <v>0.93180266183863136</v>
      </c>
      <c r="CQ1063">
        <f t="shared" si="1605"/>
        <v>-0.87956522186239505</v>
      </c>
      <c r="CR1063">
        <f>CI1067</f>
        <v>0</v>
      </c>
      <c r="CS1063">
        <f>CL1067</f>
        <v>0</v>
      </c>
      <c r="CU1063" s="17">
        <f>CU967</f>
        <v>0</v>
      </c>
      <c r="CV1063" s="17">
        <f>CV967</f>
        <v>5</v>
      </c>
      <c r="CW1063" s="31">
        <f>CH970</f>
        <v>110.33673337994631</v>
      </c>
      <c r="CX1063" s="1"/>
      <c r="CY1063" s="61">
        <f t="array" ref="CY1063:CY1065">MMULT(DQ1063:DS1065,DO1063:DO1065)</f>
        <v>-0.90886956179395484</v>
      </c>
      <c r="CZ1063" s="13"/>
      <c r="DA1063" s="17">
        <v>1</v>
      </c>
      <c r="DB1063">
        <v>0</v>
      </c>
      <c r="DD1063" s="73">
        <f>(DB1063^2)*(1-COS(RADIANS(CW1063+45)))+(COS(RADIANS(CW1063+45)))</f>
        <v>-0.90877589307543161</v>
      </c>
      <c r="DE1063" s="73">
        <f>(DB1063*DB1064)*(1-COS(RADIANS(CW1063+45)))-DB1065*(SIN(RADIANS(CW1063+45)))</f>
        <v>-0.41728452663015397</v>
      </c>
      <c r="DF1063" s="73">
        <f>(DB1063*DB1065)*(1-COS(RADIANS(CW1063+45)))+DB1064*(SIN(RADIANS(CW1063+45)))</f>
        <v>0</v>
      </c>
      <c r="DG1063" s="10"/>
      <c r="DH1063">
        <f t="array" ref="DH1063:DH1065">MMULT(DD1063:DF1065,DA1063:DA1065)</f>
        <v>-0.90877589307543161</v>
      </c>
      <c r="DI1063" s="23">
        <f>COS(RADIANS('[1]Biaxial Input'!$F$21))</f>
        <v>-0.9975640502598242</v>
      </c>
      <c r="DK1063" s="30">
        <f>(DI1063^2)*(1-COS(RADIANS(CV1063)))+(COS(RADIANS(CV1063)))</f>
        <v>0.99998148353170568</v>
      </c>
      <c r="DL1063" s="30">
        <f>(DI1063*DI1064)*(1-COS(RADIANS(CV1063)))-DI1065*(SIN(RADIANS(CV1063)))</f>
        <v>-2.6479783333051429E-4</v>
      </c>
      <c r="DM1063" s="30">
        <f>(DI1063*DI1065)*(1-COS(RADIANS(CV1063)))+DI1064*(SIN(RADIANS(CV1063)))</f>
        <v>6.0796772806267756E-3</v>
      </c>
      <c r="DO1063">
        <f t="array" ref="DO1063:DO1065">MMULT(DK1063:DM1065,DH1063:DH1065)</f>
        <v>-0.90886956179395484</v>
      </c>
      <c r="DQ1063" s="28">
        <f>(DB1063^2)*(1-COS(RADIANS(CU1063)))+(COS(RADIANS(CU1063)))</f>
        <v>1</v>
      </c>
      <c r="DR1063" s="28">
        <f>(DB1063*DB1064)*(1-COS(RADIANS(CU1063)))-DB1065*(SIN(RADIANS(CU1063)))</f>
        <v>0</v>
      </c>
      <c r="DS1063" s="28">
        <f>(DB1063*DB1065)*(1-COS(RADIANS(CU1063)))+DB1064*(SIN(RADIANS(CU1063)))</f>
        <v>0</v>
      </c>
      <c r="DU1063" s="61">
        <f t="array" ref="DU1063:DU1065">MMULT(DQ1063:DS1065,EE1063:EE1065)</f>
        <v>0.41703615810697731</v>
      </c>
      <c r="DV1063" s="13">
        <f>H1064</f>
        <v>-0.89338909571622749</v>
      </c>
      <c r="DW1063" s="17">
        <v>1</v>
      </c>
      <c r="DX1063">
        <v>0</v>
      </c>
      <c r="DZ1063" s="73">
        <f>(DB1063^2)*(1-COS(RADIANS(CW1063-45)))+(COS(RADIANS(CW1063-45)))</f>
        <v>0.4172845266301537</v>
      </c>
      <c r="EA1063" s="73">
        <f>(DB1063*DB1064)*(1-COS(RADIANS(CW1063-45)))-DB1065*(SIN(RADIANS(CW1063-45)))</f>
        <v>-0.90877589307543172</v>
      </c>
      <c r="EB1063" s="73">
        <f>(DB1063*DB1065)*(1-COS(RADIANS(CW1063-45)))+DB1064*(SIN(RADIANS(CW1063-45)))</f>
        <v>0</v>
      </c>
      <c r="EC1063" s="10"/>
      <c r="ED1063">
        <f t="array" ref="ED1063:ED1065">MMULT(DZ1063:EB1065,DA1063:DA1065)</f>
        <v>0.4172845266301537</v>
      </c>
      <c r="EE1063" s="1">
        <f t="array" ref="EE1063:EE1065">MMULT(DK1063:DM1065,ED1063:ED1065)</f>
        <v>0.41703615810697731</v>
      </c>
      <c r="EG1063">
        <f>CY1063+DU1063</f>
        <v>-0.49183340368697753</v>
      </c>
      <c r="EH1063">
        <f>EG1063/(SQRT(EG1063^2+EG1064^2+EG1065^2))</f>
        <v>-0.34777873496112249</v>
      </c>
      <c r="EJ1063">
        <f>Q1063+AM1063</f>
        <v>-1.3022819461143973</v>
      </c>
      <c r="EK1063">
        <f>EJ1063/(SQRT(EJ1063^2+EJ1064^2+EJ1065^2))</f>
        <v>-0.99322477112303875</v>
      </c>
      <c r="EM1063" s="23">
        <f>CY1064*DU1065-CY1065*DU1064</f>
        <v>-6.0796772806267739E-3</v>
      </c>
      <c r="EO1063" s="15">
        <v>2</v>
      </c>
      <c r="EP1063" s="9" t="s">
        <v>7</v>
      </c>
      <c r="EW1063" s="17">
        <f>CU1063</f>
        <v>0</v>
      </c>
      <c r="EX1063" s="17">
        <f>CV1063</f>
        <v>5</v>
      </c>
      <c r="EY1063" s="31">
        <f>1+CW1063</f>
        <v>111.33673337994631</v>
      </c>
      <c r="EZ1063" s="10"/>
      <c r="FA1063" s="61">
        <f t="array" ref="FA1063:FA1065">MMULT(FS1063:FU1065,FQ1063:FQ1065)</f>
        <v>-0.91600942108781136</v>
      </c>
      <c r="FB1063" s="13">
        <f>BW1064</f>
        <v>30</v>
      </c>
      <c r="FC1063" s="17">
        <v>1</v>
      </c>
      <c r="FD1063">
        <v>0</v>
      </c>
      <c r="FF1063" s="73">
        <f>(FD1063^2)*(1-COS(RADIANS(EY1063+45)))+(COS(RADIANS(EY1063+45)))</f>
        <v>-0.91592010126390033</v>
      </c>
      <c r="FG1063" s="73">
        <f>(FD1063*FD1064)*(1-COS(RADIANS(EY1063+45)))-FD1065*(SIN(RADIANS(EY1063+45)))</f>
        <v>-0.40136064592922721</v>
      </c>
      <c r="FH1063" s="73">
        <f>(FD1063*FD1065)*(1-COS(RADIANS(EY1063+45)))+FD1064*(SIN(RADIANS(EY1063+45)))</f>
        <v>0</v>
      </c>
      <c r="FI1063" s="10"/>
      <c r="FJ1063">
        <f t="array" ref="FJ1063:FJ1065">MMULT(FF1063:FH1065,FC1063:FC1065)</f>
        <v>-0.91592010126390033</v>
      </c>
      <c r="FK1063" s="23">
        <f>COS(RADIANS(176))</f>
        <v>-0.9975640502598242</v>
      </c>
      <c r="FM1063" s="30">
        <f>(FK1063^2)*(1-COS(RADIANS(EX1063)))+(COS(RADIANS(EX1063)))</f>
        <v>0.99998148353170568</v>
      </c>
      <c r="FN1063" s="30">
        <f>(FK1063*FK1064)*(1-COS(RADIANS(EX1063)))-FK1065*(SIN(RADIANS(EX1063)))</f>
        <v>-2.6479783333051429E-4</v>
      </c>
      <c r="FO1063" s="30">
        <f>(FK1063*FK1065)*(1-COS(RADIANS(EX1063)))+FK1064*(SIN(RADIANS(EX1063)))</f>
        <v>6.0796772806267756E-3</v>
      </c>
      <c r="FQ1063">
        <f t="array" ref="FQ1063:FQ1065">MMULT(FM1063:FO1065,FJ1063:FJ1065)</f>
        <v>-0.91600942108781136</v>
      </c>
      <c r="FS1063" s="28">
        <f>(FD1063^2)*(1-COS(RADIANS(EW1063)))+(COS(RADIANS(EW1063)))</f>
        <v>1</v>
      </c>
      <c r="FT1063" s="28">
        <f>(FD1063*FD1064)*(1-COS(RADIANS(EW1063)))-FD1065*(SIN(RADIANS(EW1063)))</f>
        <v>0</v>
      </c>
      <c r="FU1063" s="28">
        <f>(FD1063*FD1065)*(1-COS(RADIANS(EW1063)))+FD1064*(SIN(RADIANS(EW1063)))</f>
        <v>0</v>
      </c>
      <c r="FW1063" s="61">
        <f t="array" ref="FW1063:FW1065">MMULT(FS1063:FU1065,GG1063:GG1065)</f>
        <v>0.40111068048923387</v>
      </c>
      <c r="FX1063" s="13">
        <f>BX1064</f>
        <v>177.5</v>
      </c>
      <c r="FY1063" s="17">
        <v>1</v>
      </c>
      <c r="FZ1063">
        <v>0</v>
      </c>
      <c r="GB1063" s="73">
        <f>(FD1063^2)*(1-COS(RADIANS(EY1063-45)))+(COS(RADIANS(EY1063-45)))</f>
        <v>0.40136064592922738</v>
      </c>
      <c r="GC1063" s="73">
        <f>(FD1063*FD1064)*(1-COS(RADIANS(EY1063-45)))-FD1065*(SIN(RADIANS(EY1063-45)))</f>
        <v>-0.91592010126390033</v>
      </c>
      <c r="GD1063" s="73">
        <f>(FD1063*FD1065)*(1-COS(RADIANS(EY1063-45)))+FD1064*(SIN(RADIANS(EY1063-45)))</f>
        <v>0</v>
      </c>
      <c r="GE1063" s="10"/>
      <c r="GF1063">
        <f t="array" ref="GF1063:GF1065">MMULT(GB1063:GD1065,FC1063:FC1065)</f>
        <v>0.40136064592922738</v>
      </c>
      <c r="GG1063" s="1">
        <f t="array" ref="GG1063:GG1065">MMULT(FM1063:FO1065,GF1063:GF1065)</f>
        <v>0.40111068048923387</v>
      </c>
      <c r="GI1063">
        <f>FA1063+FW1063</f>
        <v>-0.51489874059857743</v>
      </c>
      <c r="GJ1063">
        <f>GI1063/(SQRT(GI1063^2+GI1064^2+GI1065^2))</f>
        <v>-0.36408839110166724</v>
      </c>
      <c r="GL1063" t="e">
        <f>CH1064+DC1063</f>
        <v>#VALUE!</v>
      </c>
      <c r="GM1063" t="e">
        <f>GL1063/(SQRT(GL1063^2+GL1064^2+GL1065^2))</f>
        <v>#VALUE!</v>
      </c>
      <c r="GO1063" s="27">
        <f>FA1064*FW1065-FA1065*FW1064</f>
        <v>-6.0796772806267774E-3</v>
      </c>
    </row>
    <row r="1064" spans="1:197" x14ac:dyDescent="0.2">
      <c r="A1064" s="17">
        <f t="shared" ref="A1064:C1065" si="1606">A969</f>
        <v>60</v>
      </c>
      <c r="B1064" s="17">
        <f t="shared" si="1606"/>
        <v>-45</v>
      </c>
      <c r="C1064" s="17">
        <f t="shared" si="1606"/>
        <v>243.3</v>
      </c>
      <c r="D1064" t="s">
        <v>9</v>
      </c>
      <c r="E1064" s="5">
        <f t="shared" si="1604"/>
        <v>0.34933429420552226</v>
      </c>
      <c r="F1064" s="6">
        <f t="shared" si="1604"/>
        <v>-0.34514388613357072</v>
      </c>
      <c r="G1064" s="7">
        <f t="shared" ref="G1064:G1065" si="1607">Q1063</f>
        <v>-0.40889285039816992</v>
      </c>
      <c r="H1064" s="8">
        <f t="shared" ref="H1064:H1065" si="1608">AM1063</f>
        <v>-0.89338909571622749</v>
      </c>
      <c r="J1064" s="10"/>
      <c r="P1064" s="1"/>
      <c r="Q1064" s="61">
        <v>9.0217084437262896E-2</v>
      </c>
      <c r="S1064" s="17">
        <v>0</v>
      </c>
      <c r="T1064">
        <v>1</v>
      </c>
      <c r="V1064" s="73">
        <f>(T1062*T1064)*(1-COS(RADIANS(O1062+45)))-T1063*(SIN(RADIANS(O1062+45)))</f>
        <v>0</v>
      </c>
      <c r="W1064" s="73">
        <f>(T1063*T1064)*(1-COS(RADIANS(O1062+45)))+T1062*(SIN(RADIANS(O1062+45)))</f>
        <v>0</v>
      </c>
      <c r="X1064" s="73">
        <f>(T1064^2)*(1-COS(RADIANS(O1062+45)))+(COS(RADIANS(O1062+45)))</f>
        <v>1</v>
      </c>
      <c r="Y1064" s="10"/>
      <c r="Z1064">
        <v>0</v>
      </c>
      <c r="AA1064" s="23">
        <f>SIN(RADIANS('[1]Biaxial Input'!$F$21))*SIN(RADIANS(0))</f>
        <v>0</v>
      </c>
      <c r="AC1064" s="30">
        <f>(AA1062*AA1064)*(1-COS(RADIANS(N1062)))-AA1063*(SIN(RADIANS(N1062)))</f>
        <v>-1.8054303924173627E-2</v>
      </c>
      <c r="AD1064" s="30">
        <f>(AA1063*AA1064)*(1-COS(RADIANS(N1062)))+AA1062*(SIN(RADIANS(N1062)))</f>
        <v>-0.25818857491685071</v>
      </c>
      <c r="AE1064" s="30">
        <f>(AA1064^2)*(1-COS(RADIANS(N1062)))+(COS(RADIANS(N1062)))</f>
        <v>0.96592582628906831</v>
      </c>
      <c r="AG1064">
        <v>9.0217084437262896E-2</v>
      </c>
      <c r="AI1064" s="28">
        <f>(T1062*T1064)*(1-COS(RADIANS(M1062)))-T1063*(SIN(RADIANS(M1062)))</f>
        <v>0</v>
      </c>
      <c r="AJ1064" s="28">
        <f>(T1063*T1064)*(1-COS(RADIANS(M1062)))+T1062*(SIN(RADIANS(M1062)))</f>
        <v>0</v>
      </c>
      <c r="AK1064" s="28">
        <f>(T1064^2)*(1-COS(RADIANS(M1062)))+(COS(RADIANS(M1062)))</f>
        <v>1</v>
      </c>
      <c r="AM1064" s="61">
        <v>-0.2425864295120822</v>
      </c>
      <c r="AO1064" s="17">
        <v>0</v>
      </c>
      <c r="AP1064">
        <v>1</v>
      </c>
      <c r="AR1064" s="73">
        <f>(T1062*T1062)*(1-COS(RADIANS(O1062-45)))-T1062*(SIN(RADIANS(O1062-45)))</f>
        <v>0</v>
      </c>
      <c r="AS1064" s="73">
        <f>(T1063*T1064)*(1-COS(RADIANS(O1062-45)))+T1062*(SIN(RADIANS(O1062-45)))</f>
        <v>0</v>
      </c>
      <c r="AT1064" s="73">
        <f>(T1064^2)*(1-COS(RADIANS(O1062-45)))+(COS(RADIANS(O1062-45)))</f>
        <v>1</v>
      </c>
      <c r="AU1064" s="10"/>
      <c r="AV1064">
        <v>0</v>
      </c>
      <c r="AW1064" s="1">
        <v>-0.2425864295120822</v>
      </c>
      <c r="BV1064" s="17">
        <f t="shared" si="1599"/>
        <v>20</v>
      </c>
      <c r="BW1064" s="17">
        <f t="shared" si="1599"/>
        <v>30</v>
      </c>
      <c r="BX1064" s="17">
        <f t="shared" si="1599"/>
        <v>177.5</v>
      </c>
      <c r="BY1064" t="s">
        <v>8</v>
      </c>
      <c r="BZ1064" s="5">
        <f t="shared" ref="BZ1064:CA1066" si="1609">BZ1149</f>
        <v>0.93180266183863136</v>
      </c>
      <c r="CA1064" s="6">
        <f t="shared" si="1609"/>
        <v>-0.87956522186239505</v>
      </c>
      <c r="CB1064" s="7">
        <f>CY1063</f>
        <v>-0.90886956179395484</v>
      </c>
      <c r="CC1064" s="8">
        <f>DU1063</f>
        <v>0.41703615810697731</v>
      </c>
      <c r="CE1064" s="9">
        <f>((SUMPRODUCT(CB1064:CB1066,BZ1064:BZ1066))*(SUMPRODUCT(CB1064:(CB1066),CA1064:CA1066)))-((SUMPRODUCT(CC1064:CC1066,BZ1064:BZ1066))*(SUMPRODUCT(CC1064:CC1066,CA1064:CA1066)))</f>
        <v>0</v>
      </c>
      <c r="CG1064">
        <v>1</v>
      </c>
      <c r="CH1064" t="s">
        <v>161</v>
      </c>
      <c r="CI1064" s="67"/>
      <c r="CJ1064" s="1" t="s">
        <v>8</v>
      </c>
      <c r="CK1064" s="5">
        <f t="shared" ref="CK1064:CL1066" si="1610">BZ1064</f>
        <v>0.93180266183863136</v>
      </c>
      <c r="CL1064" s="6">
        <f t="shared" si="1610"/>
        <v>-0.87956522186239505</v>
      </c>
      <c r="CM1064" s="7">
        <f>FA1063</f>
        <v>-0.91600942108781136</v>
      </c>
      <c r="CN1064" s="8">
        <f>FW1063</f>
        <v>0.40111068048923387</v>
      </c>
      <c r="CO1064" s="10"/>
      <c r="CP1064">
        <f t="shared" si="1605"/>
        <v>0.3492962422733713</v>
      </c>
      <c r="CQ1064">
        <f t="shared" si="1605"/>
        <v>-0.34518112468713447</v>
      </c>
      <c r="CR1064">
        <f>CJ1067</f>
        <v>0</v>
      </c>
      <c r="CS1064">
        <f>CM1067</f>
        <v>0</v>
      </c>
      <c r="CW1064" s="28"/>
      <c r="CX1064" s="1"/>
      <c r="CY1064" s="61">
        <v>0.41594500154785963</v>
      </c>
      <c r="CZ1064" s="13"/>
      <c r="DA1064" s="17">
        <v>0</v>
      </c>
      <c r="DB1064">
        <v>0</v>
      </c>
      <c r="DD1064" s="73">
        <f>(DB1063*DB1064)*(1-COS(RADIANS(CW1063+45)))+DB1065*(SIN(RADIANS(CW1063+45)))</f>
        <v>0.41728452663015397</v>
      </c>
      <c r="DE1064" s="73">
        <f>(DB1064^2)*(1-COS(RADIANS(CW1063+45)))+(COS(RADIANS(CW1063+45)))</f>
        <v>-0.90877589307543161</v>
      </c>
      <c r="DF1064" s="73">
        <f>(DB1064*DB1065)*(1-COS(RADIANS(CW1063+45)))-DB1063*(SIN(RADIANS(CW1063+45)))</f>
        <v>0</v>
      </c>
      <c r="DG1064" s="10"/>
      <c r="DH1064">
        <v>0.41728452663015397</v>
      </c>
      <c r="DI1064" s="23">
        <f>SIN(RADIANS('[1]Biaxial Input'!$F$21))*(COS(RADIANS(0)))</f>
        <v>6.9756473744125524E-2</v>
      </c>
      <c r="DK1064" s="30">
        <f>(DI1063*DI1064)*(1-COS(RADIANS(CV1063)))+DI1065*(SIN(RADIANS(CV1063)))</f>
        <v>-2.6479783333051429E-4</v>
      </c>
      <c r="DL1064" s="30">
        <f>(DI1064^2)*(1-COS(RADIANS(CV1063)))+(COS(RADIANS(CV1063)))</f>
        <v>0.99621321456003986</v>
      </c>
      <c r="DM1064" s="30">
        <f>(DI1064*DI1065)*(1-COS(RADIANS(CV1063)))-DI1063*(SIN(RADIANS(CV1063)))</f>
        <v>8.694343573875718E-2</v>
      </c>
      <c r="DO1064">
        <v>0.41594500154785963</v>
      </c>
      <c r="DQ1064" s="28">
        <f>(DB1063*DB1064)*(1-COS(RADIANS(CU1063)))+DB1065*(SIN(RADIANS(CU1063)))</f>
        <v>0</v>
      </c>
      <c r="DR1064" s="28">
        <f>(DB1064^2)*(1-COS(RADIANS(CU1063)))+(COS(RADIANS(CU1063)))</f>
        <v>1</v>
      </c>
      <c r="DS1064" s="28">
        <f>(DB1064*DB1065)*(1-COS(RADIANS(CU1063)))-DB1063*(SIN(RADIANS(CU1063)))</f>
        <v>0</v>
      </c>
      <c r="DU1064" s="61">
        <v>0.90522405771681291</v>
      </c>
      <c r="DV1064" s="13">
        <f t="shared" ref="DV1064:DV1065" si="1611">H1065</f>
        <v>-0.2425864295120822</v>
      </c>
      <c r="DW1064" s="17">
        <v>0</v>
      </c>
      <c r="DX1064">
        <v>0</v>
      </c>
      <c r="DZ1064" s="73">
        <f>(DB1063*DB1064)*(1-COS(RADIANS(CW1063-45)))+DB1065*(SIN(RADIANS(CW1063-45)))</f>
        <v>0.90877589307543172</v>
      </c>
      <c r="EA1064" s="73">
        <f>(DB1064^2)*(1-COS(RADIANS(CW1063-45)))+(COS(RADIANS(CW1063-45)))</f>
        <v>0.4172845266301537</v>
      </c>
      <c r="EB1064" s="73">
        <f>(DB1064*DB1065)*(1-COS(RADIANS(CW1063-45)))-DB1063*(SIN(RADIANS(CW1063-45)))</f>
        <v>0</v>
      </c>
      <c r="EC1064" s="10"/>
      <c r="ED1064">
        <v>0.90877589307543172</v>
      </c>
      <c r="EE1064" s="1">
        <v>0.90522405771681291</v>
      </c>
      <c r="EG1064">
        <f>CY1064+DU1064</f>
        <v>1.3211690592646725</v>
      </c>
      <c r="EH1064">
        <f>EG1064/(SQRT(EG1063^2+EG1064^2+EG1065^2))</f>
        <v>0.93420760089990162</v>
      </c>
      <c r="EJ1064">
        <f>Q1064+AM1064</f>
        <v>-0.15236934507481931</v>
      </c>
      <c r="EK1064">
        <f>EJ1064/(SQRT(EJ1063^2+EJ1064^2+EJ1065^2))</f>
        <v>-0.11620909614822436</v>
      </c>
      <c r="EM1064" s="23">
        <f>CY1065*DU1063-CY1063*DU1065</f>
        <v>-8.694343573875718E-2</v>
      </c>
      <c r="EP1064" s="9">
        <f>((SUMPRODUCT(CM1064:CM1066,BZ1064:BZ1066))*(SUMPRODUCT(CM1064:CM1066,CA1064:CA1066)))-((SUMPRODUCT(CN1064:CN1066,BZ1064:BZ1066))*(SUMPRODUCT(CN1064:CN1066,CA1064:CA1066)))</f>
        <v>-3.2475515451905024E-2</v>
      </c>
      <c r="EY1064" s="28"/>
      <c r="EZ1064" s="10"/>
      <c r="FA1064" s="61">
        <v>0.40008331293736799</v>
      </c>
      <c r="FB1064" s="13">
        <f>BW1065</f>
        <v>35</v>
      </c>
      <c r="FC1064" s="17">
        <v>0</v>
      </c>
      <c r="FD1064">
        <v>0</v>
      </c>
      <c r="FF1064" s="73">
        <f>(FD1063*FD1064)*(1-COS(RADIANS(EY1063+45)))+FD1065*(SIN(RADIANS(EY1063+45)))</f>
        <v>0.40136064592922721</v>
      </c>
      <c r="FG1064" s="73">
        <f>(FD1064^2)*(1-COS(RADIANS(EY1063+45)))+(COS(RADIANS(EY1063+45)))</f>
        <v>-0.91592010126390033</v>
      </c>
      <c r="FH1064" s="73">
        <f>(FD1064*FD1065)*(1-COS(RADIANS(EY1063+45)))-FD1063*(SIN(RADIANS(EY1063+45)))</f>
        <v>0</v>
      </c>
      <c r="FI1064" s="10"/>
      <c r="FJ1064">
        <v>0.40136064592922721</v>
      </c>
      <c r="FK1064" s="23">
        <f>SIN(RADIANS(176))*(COS(RADIANS(0)))</f>
        <v>6.9756473744125524E-2</v>
      </c>
      <c r="FM1064" s="30">
        <f>(FK1063*FK1064)*(1-COS(RADIANS(EX1063)))+FK1065*(SIN(RADIANS(EX1063)))</f>
        <v>-2.6479783333051429E-4</v>
      </c>
      <c r="FN1064" s="30">
        <f>(FK1064^2)*(1-COS(RADIANS(EX1063)))+(COS(RADIANS(EX1063)))</f>
        <v>0.99621321456003986</v>
      </c>
      <c r="FO1064" s="30">
        <f>(FK1064*FK1065)*(1-COS(RADIANS(EX1063)))-FK1063*(SIN(RADIANS(EX1063)))</f>
        <v>8.694343573875718E-2</v>
      </c>
      <c r="FQ1064">
        <v>0.40008331293736799</v>
      </c>
      <c r="FS1064" s="28">
        <f>(FD1063*FD1064)*(1-COS(RADIANS(EW1063)))+FD1065*(SIN(RADIANS(EW1063)))</f>
        <v>0</v>
      </c>
      <c r="FT1064" s="28">
        <f>(FD1064^2)*(1-COS(RADIANS(EW1063)))+(COS(RADIANS(EW1063)))</f>
        <v>1</v>
      </c>
      <c r="FU1064" s="28">
        <f>(FD1064*FD1065)*(1-COS(RADIANS(EW1063)))-FD1063*(SIN(RADIANS(EW1063)))</f>
        <v>0</v>
      </c>
      <c r="FW1064" s="61">
        <v>0.91234542893084114</v>
      </c>
      <c r="FX1064" s="13">
        <f>BX1065</f>
        <v>250.5</v>
      </c>
      <c r="FY1064" s="17">
        <v>0</v>
      </c>
      <c r="FZ1064">
        <v>0</v>
      </c>
      <c r="GB1064" s="73">
        <f>(FD1063*FD1064)*(1-COS(RADIANS(EY1063-45)))+FD1065*(SIN(RADIANS(EY1063-45)))</f>
        <v>0.91592010126390033</v>
      </c>
      <c r="GC1064" s="73">
        <f>(FD1064^2)*(1-COS(RADIANS(EY1063-45)))+(COS(RADIANS(EY1063-45)))</f>
        <v>0.40136064592922738</v>
      </c>
      <c r="GD1064" s="73">
        <f>(FD1064*FD1065)*(1-COS(RADIANS(EY1063-45)))-FD1063*(SIN(RADIANS(EY1063-45)))</f>
        <v>0</v>
      </c>
      <c r="GE1064" s="10"/>
      <c r="GF1064">
        <v>0.91592010126390033</v>
      </c>
      <c r="GG1064" s="1">
        <v>0.91234542893084114</v>
      </c>
      <c r="GI1064">
        <f>FA1064+FW1064</f>
        <v>1.3124287418682092</v>
      </c>
      <c r="GJ1064">
        <f>GI1064/(SQRT(GI1063^2+GI1064^2+GI1065^2))</f>
        <v>0.92802726319913975</v>
      </c>
      <c r="GL1064">
        <f>CH1065+DC1064</f>
        <v>-3.2475515451905024E-2</v>
      </c>
      <c r="GM1064" t="e">
        <f>GL1064/(SQRT(GL1063^2+GL1064^2+GL1065^2))</f>
        <v>#VALUE!</v>
      </c>
      <c r="GO1064" s="27">
        <f>FA1065*FW1063-FA1063*FW1065</f>
        <v>-8.6943435738757166E-2</v>
      </c>
    </row>
    <row r="1065" spans="1:197" x14ac:dyDescent="0.2">
      <c r="A1065" s="17">
        <f t="shared" si="1606"/>
        <v>30</v>
      </c>
      <c r="B1065" s="17">
        <f t="shared" si="1606"/>
        <v>-50</v>
      </c>
      <c r="C1065" s="17">
        <f t="shared" si="1606"/>
        <v>268.7</v>
      </c>
      <c r="D1065" t="s">
        <v>10</v>
      </c>
      <c r="E1065" s="5">
        <f t="shared" si="1604"/>
        <v>-9.8661645972365639E-2</v>
      </c>
      <c r="F1065" s="6">
        <f t="shared" si="1604"/>
        <v>-0.32743034407349803</v>
      </c>
      <c r="G1065" s="7">
        <f t="shared" si="1607"/>
        <v>9.0217084437262896E-2</v>
      </c>
      <c r="H1065" s="8">
        <f t="shared" si="1608"/>
        <v>-0.2425864295120822</v>
      </c>
      <c r="J1065" s="10"/>
      <c r="P1065" s="1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W1065" s="1"/>
      <c r="BV1065" s="17">
        <f t="shared" si="1599"/>
        <v>40</v>
      </c>
      <c r="BW1065" s="17">
        <f t="shared" si="1599"/>
        <v>35</v>
      </c>
      <c r="BX1065" s="17">
        <f t="shared" si="1599"/>
        <v>250.5</v>
      </c>
      <c r="BY1065" t="s">
        <v>9</v>
      </c>
      <c r="BZ1065" s="5">
        <f t="shared" si="1609"/>
        <v>0.3492962422733713</v>
      </c>
      <c r="CA1065" s="6">
        <f t="shared" si="1609"/>
        <v>-0.34518112468713447</v>
      </c>
      <c r="CB1065" s="7">
        <f>CY1064</f>
        <v>0.41594500154785963</v>
      </c>
      <c r="CC1065" s="8">
        <f>DU1064</f>
        <v>0.90522405771681291</v>
      </c>
      <c r="CE1065" s="10"/>
      <c r="CH1065">
        <f>((SUMPRODUCT(CM1064:CM1066,CK1064:CK1066))*(SUMPRODUCT(CM1064:CM1066,CL1064:CL1066)))-((SUMPRODUCT(CN1064:CN1066,CK1064:CK1066))*(SUMPRODUCT(CN1064:CN1066,CL1064:CL1066)))</f>
        <v>-3.2475515451905024E-2</v>
      </c>
      <c r="CI1065" s="67"/>
      <c r="CJ1065" s="10" t="s">
        <v>9</v>
      </c>
      <c r="CK1065" s="5">
        <f t="shared" si="1610"/>
        <v>0.3492962422733713</v>
      </c>
      <c r="CL1065" s="6">
        <f t="shared" si="1610"/>
        <v>-0.34518112468713447</v>
      </c>
      <c r="CM1065" s="7">
        <f>FA1064</f>
        <v>0.40008331293736799</v>
      </c>
      <c r="CN1065" s="8">
        <f>FW1064</f>
        <v>0.91234542893084114</v>
      </c>
      <c r="CP1065">
        <f t="shared" si="1605"/>
        <v>-9.8670839279614439E-2</v>
      </c>
      <c r="CQ1065">
        <f t="shared" si="1605"/>
        <v>-0.32743703463395935</v>
      </c>
      <c r="CR1065">
        <f>CK1067</f>
        <v>0</v>
      </c>
      <c r="CS1065">
        <f>CN1067</f>
        <v>0</v>
      </c>
      <c r="CW1065" s="28"/>
      <c r="CX1065" s="1"/>
      <c r="CY1065" s="61">
        <v>-3.0755086275534492E-2</v>
      </c>
      <c r="CZ1065" s="13"/>
      <c r="DA1065" s="17">
        <v>0</v>
      </c>
      <c r="DB1065">
        <v>1</v>
      </c>
      <c r="DD1065" s="73">
        <f>(DB1063*DB1065)*(1-COS(RADIANS(CW1063+45)))-DB1064*(SIN(RADIANS(CW1063+45)))</f>
        <v>0</v>
      </c>
      <c r="DE1065" s="73">
        <f>(DB1064*DB1065)*(1-COS(RADIANS(CW1063+45)))+DB1063*(SIN(RADIANS(CW1063+45)))</f>
        <v>0</v>
      </c>
      <c r="DF1065" s="73">
        <f>(DB1065^2)*(1-COS(RADIANS(CW1063+45)))+(COS(RADIANS(CW1063+45)))</f>
        <v>1</v>
      </c>
      <c r="DG1065" s="10"/>
      <c r="DH1065">
        <v>0</v>
      </c>
      <c r="DI1065" s="23">
        <f>SIN(RADIANS('[1]Biaxial Input'!$F$21))*SIN(RADIANS(0))</f>
        <v>0</v>
      </c>
      <c r="DK1065" s="30">
        <f>(DI1063*DI1065)*(1-COS(RADIANS(CV1063)))-DI1064*(SIN(RADIANS(CV1063)))</f>
        <v>-6.0796772806267756E-3</v>
      </c>
      <c r="DL1065" s="30">
        <f>(DI1064*DI1065)*(1-COS(RADIANS(CV1063)))+DI1063*(SIN(RADIANS(CV1063)))</f>
        <v>-8.694343573875718E-2</v>
      </c>
      <c r="DM1065" s="30">
        <f>(DI1065^2)*(1-COS(RADIANS(CV1063)))+(COS(RADIANS(CV1063)))</f>
        <v>0.99619469809174555</v>
      </c>
      <c r="DO1065">
        <v>-3.0755086275534492E-2</v>
      </c>
      <c r="DQ1065" s="28">
        <f>(DB1063*DB1065)*(1-COS(RADIANS(CU1063)))-DB1064*(SIN(RADIANS(CU1063)))</f>
        <v>0</v>
      </c>
      <c r="DR1065" s="28">
        <f>(DB1064*DB1065)*(1-COS(RADIANS(CU1063)))+DB1063*(SIN(RADIANS(CU1063)))</f>
        <v>0</v>
      </c>
      <c r="DS1065" s="28">
        <f>(DB1065^2)*(1-COS(RADIANS(CU1063)))+(COS(RADIANS(CU1063)))</f>
        <v>1</v>
      </c>
      <c r="DU1065" s="61">
        <v>-8.1549053716645906E-2</v>
      </c>
      <c r="DV1065" s="13">
        <f t="shared" si="1611"/>
        <v>0</v>
      </c>
      <c r="DW1065" s="17">
        <v>0</v>
      </c>
      <c r="DX1065">
        <v>1</v>
      </c>
      <c r="DZ1065" s="73">
        <f>(DB1063*DB1063)*(1-COS(RADIANS(CW1063-45)))-DB1063*(SIN(RADIANS(CW1063-45)))</f>
        <v>0</v>
      </c>
      <c r="EA1065" s="73">
        <f>(DB1064*DB1065)*(1-COS(RADIANS(CW1063-45)))+DB1063*(SIN(RADIANS(CW1063-45)))</f>
        <v>0</v>
      </c>
      <c r="EB1065" s="73">
        <f>(DB1065^2)*(1-COS(RADIANS(CW1063-45)))+(COS(RADIANS(CW1063-45)))</f>
        <v>1</v>
      </c>
      <c r="EC1065" s="10"/>
      <c r="ED1065">
        <v>0</v>
      </c>
      <c r="EE1065" s="1">
        <v>-8.1549053716645906E-2</v>
      </c>
      <c r="EG1065">
        <f>CY1065+DU1065</f>
        <v>-0.11230413999218039</v>
      </c>
      <c r="EH1065">
        <f>EG1065/(SQRT(EG1063^2+EG1064^2+EG1065^2))</f>
        <v>-7.9411018943794098E-2</v>
      </c>
      <c r="EJ1065">
        <f>Q1065+AM1065</f>
        <v>0</v>
      </c>
      <c r="EK1065">
        <f>EJ1065/(SQRT(EJ1063^2+EJ1064^2+EJ1065^2))</f>
        <v>0</v>
      </c>
      <c r="EM1065" s="23">
        <f>CY1063*DU1064-CY1064*DU1063</f>
        <v>-0.99619469809174555</v>
      </c>
      <c r="ER1065">
        <f t="shared" ref="ER1065:ES1067" si="1612">CK1064</f>
        <v>0.93180266183863136</v>
      </c>
      <c r="ES1065">
        <f t="shared" si="1612"/>
        <v>-0.87956522186239505</v>
      </c>
      <c r="ET1065" t="e">
        <f>#REF!</f>
        <v>#REF!</v>
      </c>
      <c r="EU1065" t="e">
        <f>#REF!</f>
        <v>#REF!</v>
      </c>
      <c r="EY1065" s="28"/>
      <c r="EZ1065" s="10"/>
      <c r="FA1065" s="61">
        <v>-2.9327174896890327E-2</v>
      </c>
      <c r="FB1065" s="13">
        <f>BW1066</f>
        <v>40</v>
      </c>
      <c r="FC1065" s="17">
        <v>0</v>
      </c>
      <c r="FD1065">
        <v>1</v>
      </c>
      <c r="FF1065" s="73">
        <f>(FD1063*FD1065)*(1-COS(RADIANS(EY1063+45)))-FD1064*(SIN(RADIANS(EY1063+45)))</f>
        <v>0</v>
      </c>
      <c r="FG1065" s="73">
        <f>(FD1064*FD1065)*(1-COS(RADIANS(EY1063+45)))+FD1063*(SIN(RADIANS(EY1063+45)))</f>
        <v>0</v>
      </c>
      <c r="FH1065" s="73">
        <f>(FD1065^2)*(1-COS(RADIANS(EY1063+45)))+(COS(RADIANS(EY1063+45)))</f>
        <v>0.99999999999999989</v>
      </c>
      <c r="FI1065" s="10"/>
      <c r="FJ1065">
        <v>0</v>
      </c>
      <c r="FK1065" s="23">
        <f>SIN(RADIANS(176))*SIN(RADIANS(0))</f>
        <v>0</v>
      </c>
      <c r="FM1065" s="30">
        <f>(FK1063*FK1065)*(1-COS(RADIANS(EX1063)))-FK1064*(SIN(RADIANS(EX1063)))</f>
        <v>-6.0796772806267756E-3</v>
      </c>
      <c r="FN1065" s="30">
        <f>(FK1064*FK1065)*(1-COS(RADIANS(EX1063)))+FK1063*(SIN(RADIANS(EX1063)))</f>
        <v>-8.694343573875718E-2</v>
      </c>
      <c r="FO1065" s="30">
        <f>(FK1065^2)*(1-COS(RADIANS(EX1063)))+(COS(RADIANS(EX1063)))</f>
        <v>0.99619469809174555</v>
      </c>
      <c r="FQ1065">
        <v>-2.9327174896890327E-2</v>
      </c>
      <c r="FS1065" s="28">
        <f>(FD1063*FD1065)*(1-COS(RADIANS(EW1063)))-FD1064*(SIN(RADIANS(EW1063)))</f>
        <v>0</v>
      </c>
      <c r="FT1065" s="28">
        <f>(FD1064*FD1065)*(1-COS(RADIANS(EW1063)))+FD1063*(SIN(RADIANS(EW1063)))</f>
        <v>0</v>
      </c>
      <c r="FU1065" s="28">
        <f>(FD1065^2)*(1-COS(RADIANS(EW1063)))+(COS(RADIANS(EW1063)))</f>
        <v>1</v>
      </c>
      <c r="FW1065" s="61">
        <v>-8.2073383666467492E-2</v>
      </c>
      <c r="FX1065" s="13">
        <f>BX1066</f>
        <v>215.7</v>
      </c>
      <c r="FY1065" s="17">
        <v>0</v>
      </c>
      <c r="FZ1065">
        <v>1</v>
      </c>
      <c r="GB1065" s="73">
        <f>(FD1063*FD1063)*(1-COS(RADIANS(EY1063-45)))-FD1063*(SIN(RADIANS(EY1063-45)))</f>
        <v>0</v>
      </c>
      <c r="GC1065" s="73">
        <f>(FD1064*FD1065)*(1-COS(RADIANS(EY1063-45)))+FD1063*(SIN(RADIANS(EY1063-45)))</f>
        <v>0</v>
      </c>
      <c r="GD1065" s="73">
        <f>(FD1065^2)*(1-COS(RADIANS(EY1063-45)))+(COS(RADIANS(EY1063-45)))</f>
        <v>1</v>
      </c>
      <c r="GE1065" s="10"/>
      <c r="GF1065">
        <v>0</v>
      </c>
      <c r="GG1065" s="1">
        <v>-8.2073383666467492E-2</v>
      </c>
      <c r="GI1065">
        <f>FA1065+FW1065</f>
        <v>-0.11140055856335782</v>
      </c>
      <c r="GJ1065">
        <f>GI1065/(SQRT(GI1063^2+GI1064^2+GI1065^2))</f>
        <v>-7.8772090388119428E-2</v>
      </c>
      <c r="GL1065" t="e">
        <f>#REF!+DC1065</f>
        <v>#REF!</v>
      </c>
      <c r="GM1065" t="e">
        <f>GL1065/(SQRT(GL1063^2+GL1064^2+GL1065^2))</f>
        <v>#REF!</v>
      </c>
      <c r="GO1065" s="27">
        <f>FA1063*FW1064-FA1064*FW1063</f>
        <v>-0.99619469809174555</v>
      </c>
    </row>
    <row r="1066" spans="1:197" x14ac:dyDescent="0.2">
      <c r="A1066" s="1"/>
      <c r="J1066" s="10"/>
      <c r="Q1066" s="82" t="s">
        <v>148</v>
      </c>
      <c r="R1066" s="13"/>
      <c r="T1066" s="10"/>
      <c r="U1066" s="10"/>
      <c r="V1066" s="10"/>
      <c r="W1066" s="10"/>
      <c r="X1066" s="10"/>
      <c r="Y1066" s="10"/>
      <c r="Z1066" s="80"/>
      <c r="AA1066" s="23" t="s">
        <v>149</v>
      </c>
      <c r="AE1066" s="1"/>
      <c r="AG1066" s="80"/>
      <c r="AK1066" s="13"/>
      <c r="AL1066" s="81"/>
      <c r="AM1066" s="82" t="s">
        <v>150</v>
      </c>
      <c r="AO1066" s="13"/>
      <c r="AP1066" s="13"/>
      <c r="AS1066" s="1"/>
      <c r="AW1066" s="1"/>
      <c r="BV1066" s="17">
        <f t="shared" si="1599"/>
        <v>80</v>
      </c>
      <c r="BW1066" s="17">
        <f t="shared" si="1599"/>
        <v>40</v>
      </c>
      <c r="BX1066" s="17">
        <f t="shared" si="1599"/>
        <v>215.7</v>
      </c>
      <c r="BY1066" t="s">
        <v>10</v>
      </c>
      <c r="BZ1066" s="5">
        <f t="shared" si="1609"/>
        <v>-9.8670839279614439E-2</v>
      </c>
      <c r="CA1066" s="6">
        <f t="shared" si="1609"/>
        <v>-0.32743703463395935</v>
      </c>
      <c r="CB1066" s="7">
        <f>CY1065</f>
        <v>-3.0755086275534492E-2</v>
      </c>
      <c r="CC1066" s="8">
        <f>DU1065</f>
        <v>-8.1549053716645906E-2</v>
      </c>
      <c r="CE1066" s="10"/>
      <c r="CG1066" s="10" t="s">
        <v>160</v>
      </c>
      <c r="CH1066" s="10">
        <f>-CH1063*((EY1063-CW1063)/(CH1065-CE1064))</f>
        <v>110.3367333799463</v>
      </c>
      <c r="CI1066" s="67"/>
      <c r="CJ1066" s="10" t="s">
        <v>10</v>
      </c>
      <c r="CK1066" s="5">
        <f t="shared" si="1610"/>
        <v>-9.8670839279614439E-2</v>
      </c>
      <c r="CL1066" s="6">
        <f t="shared" si="1610"/>
        <v>-0.32743703463395935</v>
      </c>
      <c r="CM1066" s="7">
        <f>FA1065</f>
        <v>-2.9327174896890327E-2</v>
      </c>
      <c r="CN1066" s="8">
        <f>FW1065</f>
        <v>-8.2073383666467492E-2</v>
      </c>
      <c r="CW1066" s="28"/>
      <c r="CX1066" s="1"/>
      <c r="DH1066" s="10"/>
      <c r="DI1066" s="10"/>
      <c r="DJ1066" s="10"/>
      <c r="DK1066" s="10"/>
      <c r="DL1066" s="10"/>
      <c r="DM1066" s="10"/>
      <c r="DN1066" s="10"/>
      <c r="DO1066" s="10"/>
      <c r="DP1066" s="10"/>
      <c r="EE1066" s="1"/>
      <c r="EI1066" s="64">
        <f>(DEGREES(ACOS((EH1063*EK1063+EH1064*EK1064+EH1065*EK1065)/((SQRT(EH1063^2+EH1064^2+EH1065^2))*(SQRT(EK1063^2+EK1064^2+EK1065^2))))))</f>
        <v>76.298768187867466</v>
      </c>
      <c r="ER1066">
        <f t="shared" si="1612"/>
        <v>0.3492962422733713</v>
      </c>
      <c r="ES1066">
        <f t="shared" si="1612"/>
        <v>-0.34518112468713447</v>
      </c>
      <c r="ET1066" t="e">
        <f>#REF!</f>
        <v>#REF!</v>
      </c>
      <c r="EU1066" t="e">
        <f>#REF!</f>
        <v>#REF!</v>
      </c>
      <c r="EY1066" s="28"/>
      <c r="EZ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GG1066" s="1"/>
      <c r="GK1066" s="64" t="e">
        <f>(DEGREES(ACOS((GJ1063*GM1063+GJ1064*GM1064+GJ1065*GM1065)/((SQRT(GJ1063^2+GJ1064^2+GJ1065^2))*(SQRT(GM1063^2+GM1064^2+GM1065^2))))))</f>
        <v>#VALUE!</v>
      </c>
    </row>
    <row r="1067" spans="1:197" x14ac:dyDescent="0.2">
      <c r="A1067" s="1"/>
      <c r="E1067" s="5" t="s">
        <v>4</v>
      </c>
      <c r="F1067" s="6" t="s">
        <v>5</v>
      </c>
      <c r="G1067" s="7" t="s">
        <v>6</v>
      </c>
      <c r="H1067" s="8" t="s">
        <v>1</v>
      </c>
      <c r="I1067">
        <v>5</v>
      </c>
      <c r="J1067" s="9" t="s">
        <v>7</v>
      </c>
      <c r="K1067">
        <v>5</v>
      </c>
      <c r="L1067" s="10"/>
      <c r="M1067" s="17">
        <f>A1051</f>
        <v>90</v>
      </c>
      <c r="N1067" s="17">
        <f>B1051</f>
        <v>20</v>
      </c>
      <c r="O1067" s="17">
        <f>C1051</f>
        <v>201.2</v>
      </c>
      <c r="Q1067" s="61">
        <f t="array" ref="Q1067:Q1069">MMULT(AI1067:AK1069,AG1067:AG1069)</f>
        <v>0.85835583531131898</v>
      </c>
      <c r="R1067" s="13"/>
      <c r="S1067" s="17">
        <v>1</v>
      </c>
      <c r="T1067">
        <v>0</v>
      </c>
      <c r="V1067" s="73">
        <f>(T1067^2)*(1-COS(RADIANS(O1067+45)))+(COS(RADIANS(O1067+45)))</f>
        <v>-0.40354529635239011</v>
      </c>
      <c r="W1067" s="73">
        <f>(T1067*T1068)*(1-COS(RADIANS(O1067+45)))-T1069*(SIN(RADIANS(O1067+45)))</f>
        <v>0.91495966784982474</v>
      </c>
      <c r="X1067" s="73">
        <f>(T1067*T1069)*(1-COS(RADIANS(O1067+45)))+T1068*(SIN(RADIANS(O1067+45)))</f>
        <v>0</v>
      </c>
      <c r="Y1067" s="10"/>
      <c r="Z1067">
        <f t="array" ref="Z1067:Z1069">MMULT(V1067:X1069,S1067:S1069)</f>
        <v>-0.40354529635239011</v>
      </c>
      <c r="AA1067" s="23">
        <f>COS(RADIANS('[1]Biaxial Input'!$F$21))</f>
        <v>-0.9975640502598242</v>
      </c>
      <c r="AC1067" s="30">
        <f>(AA1067^2)*(1-COS(RADIANS(N1067)))+(COS(RADIANS(N1067)))</f>
        <v>0.99970654636555623</v>
      </c>
      <c r="AD1067" s="30">
        <f>(AA1067*AA1068)*(1-COS(RADIANS(N1067)))-AA1069*(SIN(RADIANS(N1067)))</f>
        <v>-4.1965824879998722E-3</v>
      </c>
      <c r="AE1067" s="30">
        <f>(AA1067*AA1069)*(1-COS(RADIANS(N1067)))+AA1068*(SIN(RADIANS(N1067)))</f>
        <v>2.3858119147859059E-2</v>
      </c>
      <c r="AG1067">
        <f t="array" ref="AG1067:AG1069">MMULT(AC1067:AE1069,Z1067:Z1069)</f>
        <v>-0.3995871707991881</v>
      </c>
      <c r="AI1067" s="28">
        <f>(T1067^2)*(1-COS(RADIANS(M1067)))+(COS(RADIANS(M1067)))</f>
        <v>6.1257422745431001E-17</v>
      </c>
      <c r="AJ1067" s="28">
        <f>(T1067*T1068)*(1-COS(RADIANS(M1067)))-T1069*(SIN(RADIANS(M1067)))</f>
        <v>-1</v>
      </c>
      <c r="AK1067" s="28">
        <f>(T1067*T1069)*(1-COS(RADIANS(M1067)))+T1068*(SIN(RADIANS(M1067)))</f>
        <v>0</v>
      </c>
      <c r="AM1067" s="61">
        <f t="array" ref="AM1067:AM1069">MMULT(AI1067:AK1069,AW1067:AW1069)</f>
        <v>-0.3831666626884056</v>
      </c>
      <c r="AN1067" s="13"/>
      <c r="AO1067" s="17">
        <v>1</v>
      </c>
      <c r="AP1067">
        <v>0</v>
      </c>
      <c r="AR1067" s="73">
        <f>(T1067^2)*(1-COS(RADIANS(O1067-45)))+(COS(RADIANS(O1067-45)))</f>
        <v>-0.91495966784982474</v>
      </c>
      <c r="AS1067" s="73">
        <f>(T1067*T1068)*(1-COS(RADIANS(O1067-45)))-T1069*(SIN(RADIANS(O1067-45)))</f>
        <v>-0.40354529635239006</v>
      </c>
      <c r="AT1067" s="73">
        <f>(T1067*T1069)*(1-COS(RADIANS(O1067-45)))+T1068*(SIN(RADIANS(O1067-45)))</f>
        <v>0</v>
      </c>
      <c r="AU1067" s="10"/>
      <c r="AV1067">
        <f t="array" ref="AV1067:AV1069">MMULT(AR1067:AT1069,S1067:S1069)</f>
        <v>-0.91495966784982474</v>
      </c>
      <c r="AW1067" s="1">
        <f t="array" ref="AW1067:AW1069">MMULT(AC1067:AE1069,AV1067:AV1069)</f>
        <v>-0.91638468073371182</v>
      </c>
      <c r="BV1067" s="17">
        <f t="shared" si="1599"/>
        <v>120</v>
      </c>
      <c r="BW1067" s="17">
        <f t="shared" si="1599"/>
        <v>45</v>
      </c>
      <c r="BX1067" s="17">
        <f t="shared" si="1599"/>
        <v>167.8</v>
      </c>
      <c r="CS1067" s="15"/>
      <c r="CW1067" s="28"/>
      <c r="CX1067" s="1"/>
      <c r="CY1067" s="82" t="s">
        <v>148</v>
      </c>
      <c r="CZ1067" s="13"/>
      <c r="DB1067" s="10"/>
      <c r="DC1067" s="10"/>
      <c r="DD1067" s="10"/>
      <c r="DE1067" s="10"/>
      <c r="DF1067" s="10"/>
      <c r="DG1067" s="10"/>
      <c r="DH1067" s="80"/>
      <c r="DI1067" s="23" t="s">
        <v>149</v>
      </c>
      <c r="DM1067" s="1"/>
      <c r="DO1067" s="80"/>
      <c r="DS1067" s="13"/>
      <c r="DT1067" s="81"/>
      <c r="DU1067" s="82" t="s">
        <v>150</v>
      </c>
      <c r="DW1067" s="13"/>
      <c r="DX1067" s="13"/>
      <c r="EA1067" s="1"/>
      <c r="EE1067" s="1"/>
      <c r="ER1067">
        <f t="shared" si="1612"/>
        <v>-9.8670839279614439E-2</v>
      </c>
      <c r="ES1067">
        <f t="shared" si="1612"/>
        <v>-0.32743703463395935</v>
      </c>
      <c r="ET1067" t="e">
        <f>#REF!</f>
        <v>#REF!</v>
      </c>
      <c r="EU1067" t="e">
        <f>#REF!</f>
        <v>#REF!</v>
      </c>
      <c r="EY1067" s="28"/>
      <c r="EZ1067" s="10"/>
      <c r="FA1067" s="82" t="s">
        <v>148</v>
      </c>
      <c r="FB1067" s="13"/>
      <c r="FD1067" s="10"/>
      <c r="FE1067" s="10"/>
      <c r="FF1067" s="10"/>
      <c r="FG1067" s="10"/>
      <c r="FH1067" s="10"/>
      <c r="FI1067" s="10"/>
      <c r="FJ1067" s="80"/>
      <c r="FK1067" s="23" t="s">
        <v>149</v>
      </c>
      <c r="FO1067" s="1"/>
      <c r="FQ1067" s="80"/>
      <c r="FU1067" s="13"/>
      <c r="FV1067" s="81"/>
      <c r="FW1067" s="82" t="s">
        <v>150</v>
      </c>
      <c r="FY1067" s="13"/>
      <c r="FZ1067" s="13"/>
      <c r="GC1067" s="1"/>
      <c r="GG1067" s="1"/>
      <c r="GK1067" s="13"/>
    </row>
    <row r="1068" spans="1:197" x14ac:dyDescent="0.2">
      <c r="A1068" s="1"/>
      <c r="D1068" t="s">
        <v>8</v>
      </c>
      <c r="E1068" s="5">
        <f t="shared" ref="E1068:F1070" si="1613">E1063</f>
        <v>0.93178937024735009</v>
      </c>
      <c r="F1068" s="6">
        <f t="shared" si="1613"/>
        <v>-0.87958232567766348</v>
      </c>
      <c r="G1068" s="7">
        <f>Q1067</f>
        <v>0.85835583531131898</v>
      </c>
      <c r="H1068" s="8">
        <f>AM1067</f>
        <v>-0.3831666626884056</v>
      </c>
      <c r="J1068" s="9">
        <f>((SUMPRODUCT(G1068:G1070,E1068:E1070))*(SUMPRODUCT(G1068:(G1070),F1068:F1070)))-((SUMPRODUCT(H1068:H1070,E1068:E1070))*(SUMPRODUCT(H1068:H1070,F1068:F1070)))</f>
        <v>6.1447401650863154E-3</v>
      </c>
      <c r="Q1068" s="61">
        <v>-0.39958717079918815</v>
      </c>
      <c r="S1068" s="17">
        <v>0</v>
      </c>
      <c r="T1068">
        <v>0</v>
      </c>
      <c r="V1068" s="73">
        <f>(T1067*T1068)*(1-COS(RADIANS(O1067+45)))+T1069*(SIN(RADIANS(O1067+45)))</f>
        <v>-0.91495966784982474</v>
      </c>
      <c r="W1068" s="73">
        <f>(T1068^2)*(1-COS(RADIANS(O1067+45)))+(COS(RADIANS(O1067+45)))</f>
        <v>-0.40354529635239011</v>
      </c>
      <c r="X1068" s="73">
        <f>(T1068*T1069)*(1-COS(RADIANS(O1067+45)))-T1067*(SIN(RADIANS(O1067+45)))</f>
        <v>0</v>
      </c>
      <c r="Y1068" s="10"/>
      <c r="Z1068">
        <v>-0.91495966784982474</v>
      </c>
      <c r="AA1068" s="23">
        <f>SIN(RADIANS('[1]Biaxial Input'!$F$21))*(COS(RADIANS(0)))</f>
        <v>6.9756473744125524E-2</v>
      </c>
      <c r="AC1068" s="30">
        <f>(AA1067*AA1068)*(1-COS(RADIANS(N1067)))+AA1069*(SIN(RADIANS(N1067)))</f>
        <v>-4.1965824879998722E-3</v>
      </c>
      <c r="AD1068" s="30">
        <f>(AA1068^2)*(1-COS(RADIANS(N1067)))+(COS(RADIANS(N1067)))</f>
        <v>0.9399860744203522</v>
      </c>
      <c r="AE1068" s="30">
        <f>(AA1068*AA1069)*(1-COS(RADIANS(N1067)))-AA1067*(SIN(RADIANS(N1067)))</f>
        <v>0.34118699944639969</v>
      </c>
      <c r="AG1068">
        <v>-0.85835583531131898</v>
      </c>
      <c r="AI1068" s="28">
        <f>(T1067*T1068)*(1-COS(RADIANS(M1067)))+T1069*(SIN(RADIANS(M1067)))</f>
        <v>1</v>
      </c>
      <c r="AJ1068" s="28">
        <f>(T1068^2)*(1-COS(RADIANS(M1067)))+(COS(RADIANS(M1067)))</f>
        <v>6.1257422745431001E-17</v>
      </c>
      <c r="AK1068" s="28">
        <f>(T1068*T1069)*(1-COS(RADIANS(M1067)))-T1067*(SIN(RADIANS(M1067)))</f>
        <v>0</v>
      </c>
      <c r="AM1068" s="61">
        <v>-0.91638468073371182</v>
      </c>
      <c r="AO1068" s="17">
        <v>0</v>
      </c>
      <c r="AP1068">
        <v>0</v>
      </c>
      <c r="AR1068" s="73">
        <f>(T1067*T1068)*(1-COS(RADIANS(O1067-45)))+T1069*(SIN(RADIANS(O1067-45)))</f>
        <v>0.40354529635239006</v>
      </c>
      <c r="AS1068" s="73">
        <f>(T1068^2)*(1-COS(RADIANS(O1067-45)))+(COS(RADIANS(O1067-45)))</f>
        <v>-0.91495966784982474</v>
      </c>
      <c r="AT1068" s="73">
        <f>(T1068*T1069)*(1-COS(RADIANS(O1067-45)))-T1067*(SIN(RADIANS(O1067-45)))</f>
        <v>0</v>
      </c>
      <c r="AU1068" s="10"/>
      <c r="AV1068">
        <v>0.40354529635239006</v>
      </c>
      <c r="AW1068" s="1">
        <v>0.38316666268840555</v>
      </c>
      <c r="BV1068" s="17">
        <f t="shared" si="1599"/>
        <v>90</v>
      </c>
      <c r="BW1068" s="17">
        <f t="shared" si="1599"/>
        <v>50</v>
      </c>
      <c r="BX1068" s="17">
        <f t="shared" si="1599"/>
        <v>209.4</v>
      </c>
      <c r="BZ1068" s="5" t="s">
        <v>4</v>
      </c>
      <c r="CA1068" s="6" t="s">
        <v>5</v>
      </c>
      <c r="CB1068" s="7" t="s">
        <v>6</v>
      </c>
      <c r="CC1068" s="8" t="s">
        <v>1</v>
      </c>
      <c r="CD1068">
        <v>3</v>
      </c>
      <c r="CE1068" s="9" t="s">
        <v>7</v>
      </c>
      <c r="CG1068" s="90" t="s">
        <v>157</v>
      </c>
      <c r="CH1068" s="61">
        <f>CE1069-((CH1070-CE1069)/(EY1068-CW1068))*CW1068</f>
        <v>-3.8500870402387486</v>
      </c>
      <c r="CI1068" s="10"/>
      <c r="CK1068" s="5" t="s">
        <v>4</v>
      </c>
      <c r="CL1068" s="6" t="s">
        <v>5</v>
      </c>
      <c r="CM1068" s="7" t="s">
        <v>6</v>
      </c>
      <c r="CN1068" s="8" t="s">
        <v>1</v>
      </c>
      <c r="CO1068" s="10"/>
      <c r="CP1068">
        <f t="shared" ref="CP1068:CQ1070" si="1614">BZ1069</f>
        <v>0.93180266183863136</v>
      </c>
      <c r="CQ1068">
        <f t="shared" si="1614"/>
        <v>-0.87956522186239505</v>
      </c>
      <c r="CR1068">
        <f>CI1072</f>
        <v>0</v>
      </c>
      <c r="CS1068">
        <f>CL1072</f>
        <v>0</v>
      </c>
      <c r="CU1068" s="17">
        <f>CU972</f>
        <v>85</v>
      </c>
      <c r="CV1068" s="17">
        <f>CV972</f>
        <v>10</v>
      </c>
      <c r="CW1068" s="31">
        <f>CH975</f>
        <v>115.77355769164048</v>
      </c>
      <c r="CX1068" s="1"/>
      <c r="CY1068" s="61">
        <f t="array" ref="CY1068:CY1070">MMULT(DQ1068:DS1070,DO1068:DO1070)</f>
        <v>-0.40640305374498464</v>
      </c>
      <c r="CZ1068" s="13"/>
      <c r="DA1068" s="17">
        <v>1</v>
      </c>
      <c r="DB1068">
        <v>0</v>
      </c>
      <c r="DD1068" s="73">
        <f>(DB1068^2)*(1-COS(RADIANS(CW1068+45)))+(COS(RADIANS(CW1068+45)))</f>
        <v>-0.94422449595833369</v>
      </c>
      <c r="DE1068" s="73">
        <f>(DB1068*DB1069)*(1-COS(RADIANS(CW1068+45)))-DB1070*(SIN(RADIANS(CW1068+45)))</f>
        <v>-0.32930244644130841</v>
      </c>
      <c r="DF1068" s="73">
        <f>(DB1068*DB1070)*(1-COS(RADIANS(CW1068+45)))+DB1069*(SIN(RADIANS(CW1068+45)))</f>
        <v>0</v>
      </c>
      <c r="DG1068" s="10"/>
      <c r="DH1068">
        <f t="array" ref="DH1068:DH1070">MMULT(DD1068:DF1070,DA1068:DA1070)</f>
        <v>-0.94422449595833369</v>
      </c>
      <c r="DI1068" s="23">
        <f>COS(RADIANS('[1]Biaxial Input'!$F$21))</f>
        <v>-0.9975640502598242</v>
      </c>
      <c r="DK1068" s="30">
        <f>(DI1068^2)*(1-COS(RADIANS(CV1068)))+(COS(RADIANS(CV1068)))</f>
        <v>0.99992607504832687</v>
      </c>
      <c r="DL1068" s="30">
        <f>(DI1068*DI1069)*(1-COS(RADIANS(CV1068)))-DI1070*(SIN(RADIANS(CV1068)))</f>
        <v>-1.0571760619211149E-3</v>
      </c>
      <c r="DM1068" s="30">
        <f>(DI1068*DI1070)*(1-COS(RADIANS(CV1068)))+DI1069*(SIN(RADIANS(CV1068)))</f>
        <v>1.2113084546138469E-2</v>
      </c>
      <c r="DO1068">
        <f t="array" ref="DO1068:DO1070">MMULT(DK1068:DM1070,DH1068:DH1070)</f>
        <v>-0.94450282487161119</v>
      </c>
      <c r="DQ1068" s="28">
        <f>(DB1068^2)*(1-COS(RADIANS(CU1068)))+(COS(RADIANS(CU1068)))</f>
        <v>8.7155742747658138E-2</v>
      </c>
      <c r="DR1068" s="28">
        <f>(DB1068*DB1069)*(1-COS(RADIANS(CU1068)))-DB1070*(SIN(RADIANS(CU1068)))</f>
        <v>-0.99619469809174555</v>
      </c>
      <c r="DS1068" s="28">
        <f>(DB1068*DB1070)*(1-COS(RADIANS(CU1068)))+DB1069*(SIN(RADIANS(CU1068)))</f>
        <v>0</v>
      </c>
      <c r="DU1068" s="61">
        <f t="array" ref="DU1068:DU1070">MMULT(DQ1068:DS1070,EE1068:EE1070)</f>
        <v>-0.8974523840336418</v>
      </c>
      <c r="DV1068" s="13"/>
      <c r="DW1068" s="17">
        <v>1</v>
      </c>
      <c r="DX1068">
        <v>0</v>
      </c>
      <c r="DZ1068" s="73">
        <f>(DB1068^2)*(1-COS(RADIANS(CW1068-45)))+(COS(RADIANS(CW1068-45)))</f>
        <v>0.32930244644130813</v>
      </c>
      <c r="EA1068" s="73">
        <f>(DB1068*DB1069)*(1-COS(RADIANS(CW1068-45)))-DB1070*(SIN(RADIANS(CW1068-45)))</f>
        <v>-0.94422449595833369</v>
      </c>
      <c r="EB1068" s="73">
        <f>(DB1068*DB1070)*(1-COS(RADIANS(CW1068-45)))+DB1069*(SIN(RADIANS(CW1068-45)))</f>
        <v>0</v>
      </c>
      <c r="EC1068" s="10"/>
      <c r="ED1068">
        <f t="array" ref="ED1068:ED1070">MMULT(DZ1068:EB1070,DA1068:DA1070)</f>
        <v>0.32930244644130813</v>
      </c>
      <c r="EE1068" s="1">
        <f t="array" ref="EE1068:EE1070">MMULT(DK1068:DM1070,ED1068:ED1070)</f>
        <v>0.32827989123966239</v>
      </c>
      <c r="EG1068">
        <f>CY1068+DU1068</f>
        <v>-1.3038554377786264</v>
      </c>
      <c r="EH1068">
        <f>EG1068/(SQRT(EG1068^2+EG1069^2+EG1070^2))</f>
        <v>-0.9219650217402211</v>
      </c>
      <c r="EJ1068">
        <f>Q1068+AM1068</f>
        <v>-1.3159718515329</v>
      </c>
      <c r="EK1068">
        <f>EJ1068/(SQRT(EJ1068^2+EJ1069^2+EJ1070^2))</f>
        <v>-0.98797486018018599</v>
      </c>
      <c r="EM1068" s="23">
        <f>CY1069*DU1070-CY1070*DU1069</f>
        <v>0.17151028044722005</v>
      </c>
      <c r="EO1068" s="15">
        <v>3</v>
      </c>
      <c r="EP1068" s="9" t="s">
        <v>7</v>
      </c>
      <c r="EW1068" s="17">
        <f>CU1068</f>
        <v>85</v>
      </c>
      <c r="EX1068" s="17">
        <f>CV1068</f>
        <v>10</v>
      </c>
      <c r="EY1068" s="31">
        <f>1+CW1068</f>
        <v>116.77355769164048</v>
      </c>
      <c r="EZ1068" s="10"/>
      <c r="FA1068" s="61">
        <f t="array" ref="FA1068:FA1070">MMULT(FS1068:FU1070,FQ1068:FQ1070)</f>
        <v>-0.39067845282717739</v>
      </c>
      <c r="FB1068" s="13">
        <f>BW1069</f>
        <v>-5</v>
      </c>
      <c r="FC1068" s="17">
        <v>1</v>
      </c>
      <c r="FD1068">
        <v>0</v>
      </c>
      <c r="FF1068" s="73">
        <f>(FD1068^2)*(1-COS(RADIANS(EY1068+45)))+(COS(RADIANS(EY1068+45)))</f>
        <v>-0.94982780613023077</v>
      </c>
      <c r="FG1068" s="73">
        <f>(FD1068*FD1069)*(1-COS(RADIANS(EY1068+45)))-FD1070*(SIN(RADIANS(EY1068+45)))</f>
        <v>-0.31277330241219892</v>
      </c>
      <c r="FH1068" s="73">
        <f>(FD1068*FD1070)*(1-COS(RADIANS(EY1068+45)))+FD1069*(SIN(RADIANS(EY1068+45)))</f>
        <v>0</v>
      </c>
      <c r="FI1068" s="10"/>
      <c r="FJ1068">
        <f t="array" ref="FJ1068:FJ1070">MMULT(FF1068:FH1070,FC1068:FC1070)</f>
        <v>-0.94982780613023077</v>
      </c>
      <c r="FK1068" s="23">
        <f>COS(RADIANS(176))</f>
        <v>-0.9975640502598242</v>
      </c>
      <c r="FM1068" s="30">
        <f>(FK1068^2)*(1-COS(RADIANS(EX1068)))+(COS(RADIANS(EX1068)))</f>
        <v>0.99992607504832687</v>
      </c>
      <c r="FN1068" s="30">
        <f>(FK1068*FK1069)*(1-COS(RADIANS(EX1068)))-FK1070*(SIN(RADIANS(EX1068)))</f>
        <v>-1.0571760619211149E-3</v>
      </c>
      <c r="FO1068" s="30">
        <f>(FK1068*FK1070)*(1-COS(RADIANS(EX1068)))+FK1069*(SIN(RADIANS(EX1068)))</f>
        <v>1.2113084546138469E-2</v>
      </c>
      <c r="FQ1068">
        <f t="array" ref="FQ1068:FQ1070">MMULT(FM1068:FO1070,FJ1068:FJ1070)</f>
        <v>-0.95008824660368296</v>
      </c>
      <c r="FS1068" s="28">
        <f>(FD1068^2)*(1-COS(RADIANS(EW1068)))+(COS(RADIANS(EW1068)))</f>
        <v>8.7155742747658138E-2</v>
      </c>
      <c r="FT1068" s="28">
        <f>(FD1068*FD1069)*(1-COS(RADIANS(EW1068)))-FD1070*(SIN(RADIANS(EW1068)))</f>
        <v>-0.99619469809174555</v>
      </c>
      <c r="FU1068" s="28">
        <f>(FD1068*FD1070)*(1-COS(RADIANS(EW1068)))+FD1069*(SIN(RADIANS(EW1068)))</f>
        <v>0</v>
      </c>
      <c r="FW1068" s="61">
        <f t="array" ref="FW1068:FW1070">MMULT(FS1068:FU1070,GG1068:GG1070)</f>
        <v>-0.904408408959956</v>
      </c>
      <c r="FX1068" s="13">
        <f>BX1069</f>
        <v>220.3</v>
      </c>
      <c r="FY1068" s="17">
        <v>1</v>
      </c>
      <c r="FZ1068">
        <v>0</v>
      </c>
      <c r="GB1068" s="73">
        <f>(FD1068^2)*(1-COS(RADIANS(EY1068-45)))+(COS(RADIANS(EY1068-45)))</f>
        <v>0.31277330241219886</v>
      </c>
      <c r="GC1068" s="73">
        <f>(FD1068*FD1069)*(1-COS(RADIANS(EY1068-45)))-FD1070*(SIN(RADIANS(EY1068-45)))</f>
        <v>-0.94982780613023077</v>
      </c>
      <c r="GD1068" s="73">
        <f>(FD1068*FD1070)*(1-COS(RADIANS(EY1068-45)))+FD1069*(SIN(RADIANS(EY1068-45)))</f>
        <v>0</v>
      </c>
      <c r="GE1068" s="10"/>
      <c r="GF1068">
        <f t="array" ref="GF1068:GF1070">MMULT(GB1068:GD1070,FC1068:FC1070)</f>
        <v>0.31277330241219886</v>
      </c>
      <c r="GG1068" s="1">
        <f t="array" ref="GG1068:GG1070">MMULT(FM1068:FO1070,GF1068:GF1070)</f>
        <v>0.31174604544134549</v>
      </c>
      <c r="GI1068">
        <f>FA1068+FW1068</f>
        <v>-1.2950868617871334</v>
      </c>
      <c r="GJ1068">
        <f>GI1068/(SQRT(GI1068^2+GI1069^2+GI1070^2))</f>
        <v>-0.91576470219528694</v>
      </c>
      <c r="GL1068" t="e">
        <f>CH1069+DC1068</f>
        <v>#VALUE!</v>
      </c>
      <c r="GM1068" t="e">
        <f>GL1068/(SQRT(GL1068^2+GL1069^2+GL1070^2))</f>
        <v>#VALUE!</v>
      </c>
      <c r="GO1068" s="27">
        <f>FA1069*FW1070-FA1070*FW1069</f>
        <v>0.17151028044722011</v>
      </c>
    </row>
    <row r="1069" spans="1:197" x14ac:dyDescent="0.2">
      <c r="A1069" s="1"/>
      <c r="D1069" t="s">
        <v>9</v>
      </c>
      <c r="E1069" s="5">
        <f t="shared" si="1613"/>
        <v>0.34933429420552226</v>
      </c>
      <c r="F1069" s="6">
        <f t="shared" si="1613"/>
        <v>-0.34514388613357072</v>
      </c>
      <c r="G1069" s="7">
        <f t="shared" ref="G1069:G1070" si="1615">Q1068</f>
        <v>-0.39958717079918815</v>
      </c>
      <c r="H1069" s="8">
        <f t="shared" ref="H1069:H1070" si="1616">AM1068</f>
        <v>-0.91638468073371182</v>
      </c>
      <c r="J1069" s="10"/>
      <c r="Q1069" s="61">
        <v>0.32180017545008965</v>
      </c>
      <c r="S1069" s="17">
        <v>0</v>
      </c>
      <c r="T1069">
        <v>1</v>
      </c>
      <c r="V1069" s="73">
        <f>(T1067*T1069)*(1-COS(RADIANS(O1067+45)))-T1068*(SIN(RADIANS(O1067+45)))</f>
        <v>0</v>
      </c>
      <c r="W1069" s="73">
        <f>(T1068*T1069)*(1-COS(RADIANS(O1067+45)))+T1067*(SIN(RADIANS(O1067+45)))</f>
        <v>0</v>
      </c>
      <c r="X1069" s="73">
        <f>(T1069^2)*(1-COS(RADIANS(O1067+45)))+(COS(RADIANS(O1067+45)))</f>
        <v>0.99999999999999989</v>
      </c>
      <c r="Y1069" s="10"/>
      <c r="Z1069">
        <v>0</v>
      </c>
      <c r="AA1069" s="23">
        <f>SIN(RADIANS('[1]Biaxial Input'!$F$21))*SIN(RADIANS(0))</f>
        <v>0</v>
      </c>
      <c r="AC1069" s="30">
        <f>(AA1067*AA1069)*(1-COS(RADIANS(N1067)))-AA1068*(SIN(RADIANS(N1067)))</f>
        <v>-2.3858119147859059E-2</v>
      </c>
      <c r="AD1069" s="30">
        <f>(AA1068*AA1069)*(1-COS(RADIANS(N1067)))+AA1067*(SIN(RADIANS(N1067)))</f>
        <v>-0.34118699944639969</v>
      </c>
      <c r="AE1069" s="30">
        <f>(AA1069^2)*(1-COS(RADIANS(N1067)))+(COS(RADIANS(N1067)))</f>
        <v>0.93969262078590843</v>
      </c>
      <c r="AG1069">
        <v>0.32180017545008965</v>
      </c>
      <c r="AI1069" s="28">
        <f>(T1067*T1069)*(1-COS(RADIANS(M1067)))-T1068*(SIN(RADIANS(M1067)))</f>
        <v>0</v>
      </c>
      <c r="AJ1069" s="28">
        <f>(T1068*T1069)*(1-COS(RADIANS(M1067)))+T1067*(SIN(RADIANS(M1067)))</f>
        <v>0</v>
      </c>
      <c r="AK1069" s="28">
        <f>(T1069^2)*(1-COS(RADIANS(M1067)))+(COS(RADIANS(M1067)))</f>
        <v>1</v>
      </c>
      <c r="AM1069" s="61">
        <v>-0.11585519203213344</v>
      </c>
      <c r="AO1069" s="17">
        <v>0</v>
      </c>
      <c r="AP1069">
        <v>1</v>
      </c>
      <c r="AR1069" s="73">
        <f>(T1067*T1067)*(1-COS(RADIANS(O1067-45)))-T1067*(SIN(RADIANS(O1067-45)))</f>
        <v>0</v>
      </c>
      <c r="AS1069" s="73">
        <f>(T1068*T1069)*(1-COS(RADIANS(O1067-45)))+T1067*(SIN(RADIANS(O1067-45)))</f>
        <v>0</v>
      </c>
      <c r="AT1069" s="73">
        <f>(T1069^2)*(1-COS(RADIANS(O1067-45)))+(COS(RADIANS(O1067-45)))</f>
        <v>1</v>
      </c>
      <c r="AU1069" s="10"/>
      <c r="AV1069">
        <v>0</v>
      </c>
      <c r="AW1069" s="1">
        <v>-0.11585519203213344</v>
      </c>
      <c r="BV1069" s="17">
        <f t="shared" si="1599"/>
        <v>70</v>
      </c>
      <c r="BW1069" s="17">
        <f t="shared" si="1599"/>
        <v>-5</v>
      </c>
      <c r="BX1069" s="17">
        <f t="shared" si="1599"/>
        <v>220.3</v>
      </c>
      <c r="BY1069" t="s">
        <v>8</v>
      </c>
      <c r="BZ1069" s="5">
        <f t="shared" ref="BZ1069:CA1071" si="1617">BZ1064</f>
        <v>0.93180266183863136</v>
      </c>
      <c r="CA1069" s="6">
        <f t="shared" si="1617"/>
        <v>-0.87956522186239505</v>
      </c>
      <c r="CB1069" s="7">
        <f>CY1068</f>
        <v>-0.40640305374498464</v>
      </c>
      <c r="CC1069" s="8">
        <f>DU1068</f>
        <v>-0.8974523840336418</v>
      </c>
      <c r="CE1069" s="9">
        <f>((SUMPRODUCT(CB1069:CB1071,BZ1069:BZ1071))*(SUMPRODUCT(CB1069:(CB1071),CA1069:CA1071)))-((SUMPRODUCT(CC1069:CC1071,BZ1069:BZ1071))*(SUMPRODUCT(CC1069:CC1071,CA1069:CA1071)))</f>
        <v>0</v>
      </c>
      <c r="CG1069">
        <v>1</v>
      </c>
      <c r="CH1069" t="s">
        <v>161</v>
      </c>
      <c r="CI1069" s="67"/>
      <c r="CJ1069" s="1" t="s">
        <v>8</v>
      </c>
      <c r="CK1069" s="5">
        <f t="shared" ref="CK1069:CL1071" si="1618">BZ1069</f>
        <v>0.93180266183863136</v>
      </c>
      <c r="CL1069" s="6">
        <f t="shared" si="1618"/>
        <v>-0.87956522186239505</v>
      </c>
      <c r="CM1069" s="7">
        <f>FA1068</f>
        <v>-0.39067845282717739</v>
      </c>
      <c r="CN1069" s="8">
        <f>FW1068</f>
        <v>-0.904408408959956</v>
      </c>
      <c r="CO1069" s="10"/>
      <c r="CP1069">
        <f t="shared" si="1614"/>
        <v>0.3492962422733713</v>
      </c>
      <c r="CQ1069">
        <f t="shared" si="1614"/>
        <v>-0.34518112468713447</v>
      </c>
      <c r="CR1069">
        <f>CJ1072</f>
        <v>0</v>
      </c>
      <c r="CS1069">
        <f>CM1072</f>
        <v>0</v>
      </c>
      <c r="CW1069" s="28"/>
      <c r="CX1069" s="1"/>
      <c r="CY1069" s="61">
        <v>-0.91255501219685053</v>
      </c>
      <c r="DA1069" s="17">
        <v>0</v>
      </c>
      <c r="DB1069">
        <v>0</v>
      </c>
      <c r="DD1069" s="73">
        <f>(DB1068*DB1069)*(1-COS(RADIANS(CW1068+45)))+DB1070*(SIN(RADIANS(CW1068+45)))</f>
        <v>0.32930244644130841</v>
      </c>
      <c r="DE1069" s="73">
        <f>(DB1069^2)*(1-COS(RADIANS(CW1068+45)))+(COS(RADIANS(CW1068+45)))</f>
        <v>-0.94422449595833369</v>
      </c>
      <c r="DF1069" s="73">
        <f>(DB1069*DB1070)*(1-COS(RADIANS(CW1068+45)))-DB1068*(SIN(RADIANS(CW1068+45)))</f>
        <v>0</v>
      </c>
      <c r="DG1069" s="10"/>
      <c r="DH1069">
        <v>0.32930244644130841</v>
      </c>
      <c r="DI1069" s="23">
        <f>SIN(RADIANS('[1]Biaxial Input'!$F$21))*(COS(RADIANS(0)))</f>
        <v>6.9756473744125524E-2</v>
      </c>
      <c r="DK1069" s="30">
        <f>(DI1068*DI1069)*(1-COS(RADIANS(CV1068)))+DI1070*(SIN(RADIANS(CV1068)))</f>
        <v>-1.0571760619211149E-3</v>
      </c>
      <c r="DL1069" s="30">
        <f>(DI1069^2)*(1-COS(RADIANS(CV1068)))+(COS(RADIANS(CV1068)))</f>
        <v>0.98488167796388115</v>
      </c>
      <c r="DM1069" s="30">
        <f>(DI1069*DI1070)*(1-COS(RADIANS(CV1068)))-DI1068*(SIN(RADIANS(CV1068)))</f>
        <v>0.17322517943366056</v>
      </c>
      <c r="DO1069">
        <v>0.32532215754293364</v>
      </c>
      <c r="DQ1069" s="28">
        <f>(DB1068*DB1069)*(1-COS(RADIANS(CU1068)))+DB1070*(SIN(RADIANS(CU1068)))</f>
        <v>0.99619469809174555</v>
      </c>
      <c r="DR1069" s="28">
        <f>(DB1069^2)*(1-COS(RADIANS(CU1068)))+(COS(RADIANS(CU1068)))</f>
        <v>8.7155742747658138E-2</v>
      </c>
      <c r="DS1069" s="28">
        <f>(DB1069*DB1070)*(1-COS(RADIANS(CU1068)))-DB1068*(SIN(RADIANS(CU1068)))</f>
        <v>0</v>
      </c>
      <c r="DU1069" s="61">
        <v>0.40805077675020324</v>
      </c>
      <c r="DW1069" s="17">
        <v>0</v>
      </c>
      <c r="DX1069">
        <v>0</v>
      </c>
      <c r="DZ1069" s="73">
        <f>(DB1068*DB1069)*(1-COS(RADIANS(CW1068-45)))+DB1070*(SIN(RADIANS(CW1068-45)))</f>
        <v>0.94422449595833369</v>
      </c>
      <c r="EA1069" s="73">
        <f>(DB1069^2)*(1-COS(RADIANS(CW1068-45)))+(COS(RADIANS(CW1068-45)))</f>
        <v>0.32930244644130813</v>
      </c>
      <c r="EB1069" s="73">
        <f>(DB1069*DB1070)*(1-COS(RADIANS(CW1068-45)))-DB1068*(SIN(RADIANS(CW1068-45)))</f>
        <v>0</v>
      </c>
      <c r="EC1069" s="10"/>
      <c r="ED1069">
        <v>0.94422449595833369</v>
      </c>
      <c r="EE1069" s="1">
        <v>0.92960127529053382</v>
      </c>
      <c r="EG1069">
        <f>CY1069+DU1069</f>
        <v>-0.50450423544664735</v>
      </c>
      <c r="EH1069">
        <f>EG1069/(SQRT(EG1068^2+EG1069^2+EG1070^2))</f>
        <v>-0.35673836602165887</v>
      </c>
      <c r="EJ1069">
        <f>Q1069+AM1069</f>
        <v>0.2059449834179562</v>
      </c>
      <c r="EK1069">
        <f>EJ1069/(SQRT(EJ1068^2+EJ1069^2+EJ1070^2))</f>
        <v>0.15461460361797044</v>
      </c>
      <c r="EM1069" s="23">
        <f>CY1070*DU1068-CY1068*DU1070</f>
        <v>-2.7164559778537233E-2</v>
      </c>
      <c r="EP1069" s="9">
        <f>((SUMPRODUCT(CM1069:CM1071,BZ1069:BZ1071))*(SUMPRODUCT(CM1069:CM1071,CA1069:CA1071)))-((SUMPRODUCT(CN1069:CN1071,BZ1069:BZ1071))*(SUMPRODUCT(CN1069:CN1071,CA1069:CA1071)))</f>
        <v>3.3255322864771453E-2</v>
      </c>
      <c r="EY1069" s="28"/>
      <c r="EZ1069" s="10"/>
      <c r="FA1069" s="61">
        <v>-0.91953749365132742</v>
      </c>
      <c r="FB1069" s="13">
        <f>BW1070</f>
        <v>-10</v>
      </c>
      <c r="FC1069" s="17">
        <v>0</v>
      </c>
      <c r="FD1069">
        <v>0</v>
      </c>
      <c r="FF1069" s="73">
        <f>(FD1068*FD1069)*(1-COS(RADIANS(EY1068+45)))+FD1070*(SIN(RADIANS(EY1068+45)))</f>
        <v>0.31277330241219892</v>
      </c>
      <c r="FG1069" s="73">
        <f>(FD1069^2)*(1-COS(RADIANS(EY1068+45)))+(COS(RADIANS(EY1068+45)))</f>
        <v>-0.94982780613023077</v>
      </c>
      <c r="FH1069" s="73">
        <f>(FD1069*FD1070)*(1-COS(RADIANS(EY1068+45)))-FD1068*(SIN(RADIANS(EY1068+45)))</f>
        <v>0</v>
      </c>
      <c r="FI1069" s="10"/>
      <c r="FJ1069">
        <v>0.31277330241219892</v>
      </c>
      <c r="FK1069" s="23">
        <f>SIN(RADIANS(176))*(COS(RADIANS(0)))</f>
        <v>6.9756473744125524E-2</v>
      </c>
      <c r="FM1069" s="30">
        <f>(FK1068*FK1069)*(1-COS(RADIANS(EX1068)))+FK1070*(SIN(RADIANS(EX1068)))</f>
        <v>-1.0571760619211149E-3</v>
      </c>
      <c r="FN1069" s="30">
        <f>(FK1069^2)*(1-COS(RADIANS(EX1068)))+(COS(RADIANS(EX1068)))</f>
        <v>0.98488167796388115</v>
      </c>
      <c r="FO1069" s="30">
        <f>(FK1069*FK1070)*(1-COS(RADIANS(EX1068)))-FK1068*(SIN(RADIANS(EX1068)))</f>
        <v>0.17322517943366056</v>
      </c>
      <c r="FQ1069">
        <v>0.30904883012161882</v>
      </c>
      <c r="FS1069" s="28">
        <f>(FD1068*FD1069)*(1-COS(RADIANS(EW1068)))+FD1070*(SIN(RADIANS(EW1068)))</f>
        <v>0.99619469809174555</v>
      </c>
      <c r="FT1069" s="28">
        <f>(FD1069^2)*(1-COS(RADIANS(EW1068)))+(COS(RADIANS(EW1068)))</f>
        <v>8.7155742747658138E-2</v>
      </c>
      <c r="FU1069" s="28">
        <f>(FD1069*FD1070)*(1-COS(RADIANS(EW1068)))-FD1068*(SIN(RADIANS(EW1068)))</f>
        <v>0</v>
      </c>
      <c r="FW1069" s="61">
        <v>0.39206234767122627</v>
      </c>
      <c r="FX1069" s="13">
        <f>BX1070</f>
        <v>261.8</v>
      </c>
      <c r="FY1069" s="17">
        <v>0</v>
      </c>
      <c r="FZ1069">
        <v>0</v>
      </c>
      <c r="GB1069" s="73">
        <f>(FD1068*FD1069)*(1-COS(RADIANS(EY1068-45)))+FD1070*(SIN(RADIANS(EY1068-45)))</f>
        <v>0.94982780613023077</v>
      </c>
      <c r="GC1069" s="73">
        <f>(FD1069^2)*(1-COS(RADIANS(EY1068-45)))+(COS(RADIANS(EY1068-45)))</f>
        <v>0.31277330241219886</v>
      </c>
      <c r="GD1069" s="73">
        <f>(FD1069*FD1070)*(1-COS(RADIANS(EY1068-45)))-FD1068*(SIN(RADIANS(EY1068-45)))</f>
        <v>0</v>
      </c>
      <c r="GE1069" s="10"/>
      <c r="GF1069">
        <v>0.94982780613023077</v>
      </c>
      <c r="GG1069" s="1">
        <v>0.93513734703017559</v>
      </c>
      <c r="GI1069">
        <f>FA1069+FW1069</f>
        <v>-0.52747514598010115</v>
      </c>
      <c r="GJ1069">
        <f>GI1069/(SQRT(GI1068^2+GI1069^2+GI1070^2))</f>
        <v>-0.37298125262989357</v>
      </c>
      <c r="GL1069">
        <f>CH1070+DC1069</f>
        <v>3.3255322864771453E-2</v>
      </c>
      <c r="GM1069" t="e">
        <f>GL1069/(SQRT(GL1068^2+GL1069^2+GL1070^2))</f>
        <v>#VALUE!</v>
      </c>
      <c r="GO1069" s="27">
        <f>FA1070*FW1068-FA1068*FW1070</f>
        <v>-2.7164559778537239E-2</v>
      </c>
    </row>
    <row r="1070" spans="1:197" x14ac:dyDescent="0.2">
      <c r="A1070" s="1"/>
      <c r="D1070" t="s">
        <v>10</v>
      </c>
      <c r="E1070" s="5">
        <f t="shared" si="1613"/>
        <v>-9.8661645972365639E-2</v>
      </c>
      <c r="F1070" s="6">
        <f t="shared" si="1613"/>
        <v>-0.32743034407349803</v>
      </c>
      <c r="G1070" s="7">
        <f t="shared" si="1615"/>
        <v>0.32180017545008965</v>
      </c>
      <c r="H1070" s="8">
        <f t="shared" si="1616"/>
        <v>-0.11585519203213344</v>
      </c>
      <c r="J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W1070" s="1"/>
      <c r="BV1070" s="17">
        <f t="shared" si="1599"/>
        <v>30</v>
      </c>
      <c r="BW1070" s="17">
        <f t="shared" si="1599"/>
        <v>-10</v>
      </c>
      <c r="BX1070" s="17">
        <f t="shared" si="1599"/>
        <v>261.8</v>
      </c>
      <c r="BY1070" t="s">
        <v>9</v>
      </c>
      <c r="BZ1070" s="5">
        <f t="shared" si="1617"/>
        <v>0.3492962422733713</v>
      </c>
      <c r="CA1070" s="6">
        <f t="shared" si="1617"/>
        <v>-0.34518112468713447</v>
      </c>
      <c r="CB1070" s="7">
        <f>CY1069</f>
        <v>-0.91255501219685053</v>
      </c>
      <c r="CC1070" s="8">
        <f>DU1069</f>
        <v>0.40805077675020324</v>
      </c>
      <c r="CE1070" s="10"/>
      <c r="CH1070">
        <f>((SUMPRODUCT(CM1069:CM1071,CK1069:CK1071))*(SUMPRODUCT(CM1069:CM1071,CL1069:CL1071)))-((SUMPRODUCT(CN1069:CN1071,CK1069:CK1071))*(SUMPRODUCT(CN1069:CN1071,CL1069:CL1071)))</f>
        <v>3.3255322864771453E-2</v>
      </c>
      <c r="CI1070" s="67"/>
      <c r="CJ1070" s="10" t="s">
        <v>9</v>
      </c>
      <c r="CK1070" s="5">
        <f t="shared" si="1618"/>
        <v>0.3492962422733713</v>
      </c>
      <c r="CL1070" s="6">
        <f t="shared" si="1618"/>
        <v>-0.34518112468713447</v>
      </c>
      <c r="CM1070" s="7">
        <f>FA1069</f>
        <v>-0.91953749365132742</v>
      </c>
      <c r="CN1070" s="8">
        <f>FW1069</f>
        <v>0.39206234767122627</v>
      </c>
      <c r="CP1070">
        <f t="shared" si="1614"/>
        <v>-9.8670839279614439E-2</v>
      </c>
      <c r="CQ1070">
        <f t="shared" si="1614"/>
        <v>-0.32743703463395935</v>
      </c>
      <c r="CR1070">
        <f>CK1072</f>
        <v>0</v>
      </c>
      <c r="CS1070">
        <f>CN1072</f>
        <v>0</v>
      </c>
      <c r="CW1070" s="28"/>
      <c r="CX1070" s="1"/>
      <c r="CY1070" s="61">
        <v>-4.560600422266077E-2</v>
      </c>
      <c r="DA1070" s="17">
        <v>0</v>
      </c>
      <c r="DB1070">
        <v>1</v>
      </c>
      <c r="DD1070" s="73">
        <f>(DB1068*DB1070)*(1-COS(RADIANS(CW1068+45)))-DB1069*(SIN(RADIANS(CW1068+45)))</f>
        <v>0</v>
      </c>
      <c r="DE1070" s="73">
        <f>(DB1069*DB1070)*(1-COS(RADIANS(CW1068+45)))+DB1068*(SIN(RADIANS(CW1068+45)))</f>
        <v>0</v>
      </c>
      <c r="DF1070" s="73">
        <f>(DB1070^2)*(1-COS(RADIANS(CW1068+45)))+(COS(RADIANS(CW1068+45)))</f>
        <v>1</v>
      </c>
      <c r="DG1070" s="10"/>
      <c r="DH1070">
        <v>0</v>
      </c>
      <c r="DI1070" s="23">
        <f>SIN(RADIANS('[1]Biaxial Input'!$F$21))*SIN(RADIANS(0))</f>
        <v>0</v>
      </c>
      <c r="DK1070" s="30">
        <f>(DI1068*DI1070)*(1-COS(RADIANS(CV1068)))-DI1069*(SIN(RADIANS(CV1068)))</f>
        <v>-1.2113084546138469E-2</v>
      </c>
      <c r="DL1070" s="30">
        <f>(DI1069*DI1070)*(1-COS(RADIANS(CV1068)))+DI1068*(SIN(RADIANS(CV1068)))</f>
        <v>-0.17322517943366056</v>
      </c>
      <c r="DM1070" s="30">
        <f>(DI1070^2)*(1-COS(RADIANS(CV1068)))+(COS(RADIANS(CV1068)))</f>
        <v>0.98480775301220802</v>
      </c>
      <c r="DO1070">
        <v>-4.560600422266077E-2</v>
      </c>
      <c r="DQ1070" s="28">
        <f>(DB1068*DB1070)*(1-COS(RADIANS(CU1068)))-DB1069*(SIN(RADIANS(CU1068)))</f>
        <v>0</v>
      </c>
      <c r="DR1070" s="28">
        <f>(DB1069*DB1070)*(1-COS(RADIANS(CU1068)))+DB1068*(SIN(RADIANS(CU1068)))</f>
        <v>0</v>
      </c>
      <c r="DS1070" s="28">
        <f>(DB1070^2)*(1-COS(RADIANS(CU1068)))+(COS(RADIANS(CU1068)))</f>
        <v>1</v>
      </c>
      <c r="DU1070" s="61">
        <v>-0.16755232611303383</v>
      </c>
      <c r="DW1070" s="17">
        <v>0</v>
      </c>
      <c r="DX1070">
        <v>1</v>
      </c>
      <c r="DZ1070" s="73">
        <f>(DB1068*DB1068)*(1-COS(RADIANS(CW1068-45)))-DB1068*(SIN(RADIANS(CW1068-45)))</f>
        <v>0</v>
      </c>
      <c r="EA1070" s="73">
        <f>(DB1069*DB1070)*(1-COS(RADIANS(CW1068-45)))+DB1068*(SIN(RADIANS(CW1068-45)))</f>
        <v>0</v>
      </c>
      <c r="EB1070" s="73">
        <f>(DB1070^2)*(1-COS(RADIANS(CW1068-45)))+(COS(RADIANS(CW1068-45)))</f>
        <v>1</v>
      </c>
      <c r="EC1070" s="10"/>
      <c r="ED1070">
        <v>0</v>
      </c>
      <c r="EE1070" s="1">
        <v>-0.16755232611303383</v>
      </c>
      <c r="EG1070">
        <f>CY1070+DU1070</f>
        <v>-0.21315833033569459</v>
      </c>
      <c r="EH1070">
        <f>EG1070/(SQRT(EG1068^2+EG1069^2+EG1070^2))</f>
        <v>-0.15072570084677178</v>
      </c>
      <c r="EJ1070">
        <f>Q1070+AM1070</f>
        <v>0</v>
      </c>
      <c r="EK1070">
        <f>EJ1070/(SQRT(EJ1068^2+EJ1069^2+EJ1070^2))</f>
        <v>0</v>
      </c>
      <c r="EM1070" s="23">
        <f>CY1068*DU1069-CY1069*DU1068</f>
        <v>-0.98480775301220813</v>
      </c>
      <c r="ER1070">
        <f t="shared" ref="ER1070:ES1072" si="1619">CK1069</f>
        <v>0.93180266183863136</v>
      </c>
      <c r="ES1070">
        <f t="shared" si="1619"/>
        <v>-0.87956522186239505</v>
      </c>
      <c r="ET1070" t="e">
        <f>#REF!</f>
        <v>#REF!</v>
      </c>
      <c r="EU1070" t="e">
        <f>#REF!</f>
        <v>#REF!</v>
      </c>
      <c r="EY1070" s="28"/>
      <c r="EZ1070" s="10"/>
      <c r="FA1070" s="61">
        <v>-4.2674866912483032E-2</v>
      </c>
      <c r="FB1070" s="13">
        <f>BW1071</f>
        <v>-15</v>
      </c>
      <c r="FC1070" s="17">
        <v>0</v>
      </c>
      <c r="FD1070">
        <v>1</v>
      </c>
      <c r="FF1070" s="73">
        <f>(FD1068*FD1070)*(1-COS(RADIANS(EY1068+45)))-FD1069*(SIN(RADIANS(EY1068+45)))</f>
        <v>0</v>
      </c>
      <c r="FG1070" s="73">
        <f>(FD1069*FD1070)*(1-COS(RADIANS(EY1068+45)))+FD1068*(SIN(RADIANS(EY1068+45)))</f>
        <v>0</v>
      </c>
      <c r="FH1070" s="73">
        <f>(FD1070^2)*(1-COS(RADIANS(EY1068+45)))+(COS(RADIANS(EY1068+45)))</f>
        <v>1</v>
      </c>
      <c r="FI1070" s="10"/>
      <c r="FJ1070">
        <v>0</v>
      </c>
      <c r="FK1070" s="23">
        <f>SIN(RADIANS(176))*SIN(RADIANS(0))</f>
        <v>0</v>
      </c>
      <c r="FM1070" s="30">
        <f>(FK1068*FK1070)*(1-COS(RADIANS(EX1068)))-FK1069*(SIN(RADIANS(EX1068)))</f>
        <v>-1.2113084546138469E-2</v>
      </c>
      <c r="FN1070" s="30">
        <f>(FK1069*FK1070)*(1-COS(RADIANS(EX1068)))+FK1068*(SIN(RADIANS(EX1068)))</f>
        <v>-0.17322517943366056</v>
      </c>
      <c r="FO1070" s="30">
        <f>(FK1070^2)*(1-COS(RADIANS(EX1068)))+(COS(RADIANS(EX1068)))</f>
        <v>0.98480775301220802</v>
      </c>
      <c r="FQ1070">
        <v>-4.2674866912483032E-2</v>
      </c>
      <c r="FS1070" s="28">
        <f>(FD1068*FD1070)*(1-COS(RADIANS(EW1068)))-FD1069*(SIN(RADIANS(EW1068)))</f>
        <v>0</v>
      </c>
      <c r="FT1070" s="28">
        <f>(FD1069*FD1070)*(1-COS(RADIANS(EW1068)))+FD1068*(SIN(RADIANS(EW1068)))</f>
        <v>0</v>
      </c>
      <c r="FU1070" s="28">
        <f>(FD1070^2)*(1-COS(RADIANS(EW1068)))+(COS(RADIANS(EW1068)))</f>
        <v>1</v>
      </c>
      <c r="FW1070" s="61">
        <v>-0.1683227416038833</v>
      </c>
      <c r="FX1070" s="13">
        <f>BX1071</f>
        <v>293.89999999999998</v>
      </c>
      <c r="FY1070" s="17">
        <v>0</v>
      </c>
      <c r="FZ1070">
        <v>1</v>
      </c>
      <c r="GB1070" s="73">
        <f>(FD1068*FD1068)*(1-COS(RADIANS(EY1068-45)))-FD1068*(SIN(RADIANS(EY1068-45)))</f>
        <v>0</v>
      </c>
      <c r="GC1070" s="73">
        <f>(FD1069*FD1070)*(1-COS(RADIANS(EY1068-45)))+FD1068*(SIN(RADIANS(EY1068-45)))</f>
        <v>0</v>
      </c>
      <c r="GD1070" s="73">
        <f>(FD1070^2)*(1-COS(RADIANS(EY1068-45)))+(COS(RADIANS(EY1068-45)))</f>
        <v>1</v>
      </c>
      <c r="GE1070" s="10"/>
      <c r="GF1070">
        <v>0</v>
      </c>
      <c r="GG1070" s="1">
        <v>-0.1683227416038833</v>
      </c>
      <c r="GI1070">
        <f>FA1070+FW1070</f>
        <v>-0.21099760851636634</v>
      </c>
      <c r="GJ1070">
        <f>GI1070/(SQRT(GI1068^2+GI1069^2+GI1070^2))</f>
        <v>-0.14919783979606707</v>
      </c>
      <c r="GL1070" t="e">
        <f>#REF!+DC1070</f>
        <v>#REF!</v>
      </c>
      <c r="GM1070" t="e">
        <f>GL1070/(SQRT(GL1068^2+GL1069^2+GL1070^2))</f>
        <v>#REF!</v>
      </c>
      <c r="GO1070" s="27">
        <f>FA1068*FW1069-FA1069*FW1068</f>
        <v>-0.98480775301220824</v>
      </c>
    </row>
    <row r="1071" spans="1:197" x14ac:dyDescent="0.2">
      <c r="A1071" s="1"/>
      <c r="Q1071" s="82" t="s">
        <v>148</v>
      </c>
      <c r="R1071" s="13"/>
      <c r="T1071" s="10"/>
      <c r="U1071" s="10"/>
      <c r="V1071" s="10"/>
      <c r="W1071" s="10"/>
      <c r="X1071" s="10"/>
      <c r="Y1071" s="10"/>
      <c r="Z1071" s="80"/>
      <c r="AA1071" s="23" t="s">
        <v>149</v>
      </c>
      <c r="AE1071" s="1"/>
      <c r="AG1071" s="80"/>
      <c r="AK1071" s="13"/>
      <c r="AL1071" s="81"/>
      <c r="AM1071" s="82" t="s">
        <v>150</v>
      </c>
      <c r="AO1071" s="13"/>
      <c r="AP1071" s="13"/>
      <c r="AS1071" s="1"/>
      <c r="AW1071" s="1"/>
      <c r="BV1071" s="17">
        <f t="shared" si="1599"/>
        <v>0</v>
      </c>
      <c r="BW1071" s="17">
        <f t="shared" si="1599"/>
        <v>-15</v>
      </c>
      <c r="BX1071" s="17">
        <f t="shared" si="1599"/>
        <v>293.89999999999998</v>
      </c>
      <c r="BY1071" t="s">
        <v>10</v>
      </c>
      <c r="BZ1071" s="5">
        <f t="shared" si="1617"/>
        <v>-9.8670839279614439E-2</v>
      </c>
      <c r="CA1071" s="6">
        <f t="shared" si="1617"/>
        <v>-0.32743703463395935</v>
      </c>
      <c r="CB1071" s="7">
        <f>CY1070</f>
        <v>-4.560600422266077E-2</v>
      </c>
      <c r="CC1071" s="8">
        <f>DU1070</f>
        <v>-0.16755232611303383</v>
      </c>
      <c r="CE1071" s="10"/>
      <c r="CG1071" s="10" t="s">
        <v>160</v>
      </c>
      <c r="CH1071" s="10">
        <f>-CH1068*((EY1068-CW1068)/(CH1070-CE1069))</f>
        <v>115.77355769164048</v>
      </c>
      <c r="CI1071" s="67"/>
      <c r="CJ1071" s="10" t="s">
        <v>10</v>
      </c>
      <c r="CK1071" s="5">
        <f t="shared" si="1618"/>
        <v>-9.8670839279614439E-2</v>
      </c>
      <c r="CL1071" s="6">
        <f t="shared" si="1618"/>
        <v>-0.32743703463395935</v>
      </c>
      <c r="CM1071" s="7">
        <f>FA1070</f>
        <v>-4.2674866912483032E-2</v>
      </c>
      <c r="CN1071" s="8">
        <f>FW1070</f>
        <v>-0.1683227416038833</v>
      </c>
      <c r="CW1071" s="28"/>
      <c r="CX1071" s="1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EE1071" s="1"/>
      <c r="EI1071" s="64">
        <f>(DEGREES(ACOS((EH1068*EK1068+EH1069*EK1069+EH1070*EK1070)/((SQRT(EH1068^2+EH1069^2+EH1070^2))*(SQRT(EK1068^2+EK1069^2+EK1070^2))))))</f>
        <v>31.160487256682632</v>
      </c>
      <c r="ER1071">
        <f t="shared" si="1619"/>
        <v>0.3492962422733713</v>
      </c>
      <c r="ES1071">
        <f t="shared" si="1619"/>
        <v>-0.34518112468713447</v>
      </c>
      <c r="ET1071" t="e">
        <f>#REF!</f>
        <v>#REF!</v>
      </c>
      <c r="EU1071" t="e">
        <f>#REF!</f>
        <v>#REF!</v>
      </c>
      <c r="EY1071" s="28"/>
      <c r="EZ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GG1071" s="1"/>
      <c r="GK1071" s="64" t="e">
        <f>(DEGREES(ACOS((GJ1068*GM1068+GJ1069*GM1069+GJ1070*GM1070)/((SQRT(GJ1068^2+GJ1069^2+GJ1070^2))*(SQRT(GM1068^2+GM1069^2+GM1070^2))))))</f>
        <v>#VALUE!</v>
      </c>
    </row>
    <row r="1072" spans="1:197" x14ac:dyDescent="0.2">
      <c r="A1072" s="1"/>
      <c r="E1072" s="5" t="s">
        <v>4</v>
      </c>
      <c r="F1072" s="6" t="s">
        <v>5</v>
      </c>
      <c r="G1072" s="7" t="s">
        <v>6</v>
      </c>
      <c r="H1072" s="8" t="s">
        <v>1</v>
      </c>
      <c r="I1072">
        <v>6</v>
      </c>
      <c r="J1072" s="9" t="s">
        <v>7</v>
      </c>
      <c r="K1072">
        <v>6</v>
      </c>
      <c r="L1072" s="10"/>
      <c r="M1072" s="17">
        <f>A1052</f>
        <v>45</v>
      </c>
      <c r="N1072" s="17">
        <f>B1052</f>
        <v>25</v>
      </c>
      <c r="O1072" s="17">
        <f>C1052</f>
        <v>245.2</v>
      </c>
      <c r="Q1072" s="61">
        <f t="array" ref="Q1072:Q1074">MMULT(AI1072:AK1074,AG1072:AG1074)</f>
        <v>0.85171162377563892</v>
      </c>
      <c r="R1072" s="13"/>
      <c r="S1072" s="17">
        <v>1</v>
      </c>
      <c r="T1072">
        <v>0</v>
      </c>
      <c r="V1072" s="73">
        <f>(T1072^2)*(1-COS(RADIANS(O1072+45)))+(COS(RADIANS(O1072+45)))</f>
        <v>0.3452981989985347</v>
      </c>
      <c r="W1072" s="73">
        <f>(T1072*T1073)*(1-COS(RADIANS(O1072+45)))-T1074*(SIN(RADIANS(O1072+45)))</f>
        <v>0.93849302275955593</v>
      </c>
      <c r="X1072" s="73">
        <f>(T1072*T1074)*(1-COS(RADIANS(O1072+45)))+T1073*(SIN(RADIANS(O1072+45)))</f>
        <v>0</v>
      </c>
      <c r="Y1072" s="10"/>
      <c r="Z1072">
        <f t="array" ref="Z1072:Z1074">MMULT(V1072:X1074,S1072:S1074)</f>
        <v>0.3452981989985347</v>
      </c>
      <c r="AA1072" s="23">
        <f>COS(RADIANS('[1]Biaxial Input'!$F$21))</f>
        <v>-0.9975640502598242</v>
      </c>
      <c r="AC1072" s="30">
        <f>(AA1072^2)*(1-COS(RADIANS(N1072)))+(COS(RADIANS(N1072)))</f>
        <v>0.99954409691199531</v>
      </c>
      <c r="AD1072" s="30">
        <f>(AA1072*AA1073)*(1-COS(RADIANS(N1072)))-AA1074*(SIN(RADIANS(N1072)))</f>
        <v>-6.5197179069601558E-3</v>
      </c>
      <c r="AE1072" s="30">
        <f>(AA1072*AA1074)*(1-COS(RADIANS(N1072)))+AA1073*(SIN(RADIANS(N1072)))</f>
        <v>2.948035967890307E-2</v>
      </c>
      <c r="AG1072">
        <f t="array" ref="AG1072:AG1074">MMULT(AC1072:AE1074,Z1072:Z1074)</f>
        <v>0.35125948624937142</v>
      </c>
      <c r="AI1072" s="28">
        <f>(T1072^2)*(1-COS(RADIANS(M1072)))+(COS(RADIANS(M1072)))</f>
        <v>0.70710678118654757</v>
      </c>
      <c r="AJ1072" s="28">
        <f>(T1072*T1073)*(1-COS(RADIANS(M1072)))-T1074*(SIN(RADIANS(M1072)))</f>
        <v>-0.70710678118654746</v>
      </c>
      <c r="AK1072" s="28">
        <f>(T1072*T1074)*(1-COS(RADIANS(M1072)))+T1073*(SIN(RADIANS(M1072)))</f>
        <v>0</v>
      </c>
      <c r="AM1072" s="61">
        <f t="array" ref="AM1072:AM1074">MMULT(AI1072:AK1074,AW1072:AW1074)</f>
        <v>-0.44464907664631426</v>
      </c>
      <c r="AN1072" s="13"/>
      <c r="AO1072" s="17">
        <v>1</v>
      </c>
      <c r="AP1072">
        <v>0</v>
      </c>
      <c r="AR1072" s="73">
        <f>(T1072^2)*(1-COS(RADIANS(O1072-45)))+(COS(RADIANS(O1072-45)))</f>
        <v>-0.93849302275955604</v>
      </c>
      <c r="AS1072" s="73">
        <f>(T1072*T1073)*(1-COS(RADIANS(O1072-45)))-T1074*(SIN(RADIANS(O1072-45)))</f>
        <v>0.34529819899853437</v>
      </c>
      <c r="AT1072" s="73">
        <f>(T1072*T1074)*(1-COS(RADIANS(O1072-45)))+T1073*(SIN(RADIANS(O1072-45)))</f>
        <v>0</v>
      </c>
      <c r="AU1072" s="10"/>
      <c r="AV1072">
        <f t="array" ref="AV1072:AV1074">MMULT(AR1072:AT1074,S1072:S1074)</f>
        <v>-0.93849302275955604</v>
      </c>
      <c r="AW1072" s="1">
        <f t="array" ref="AW1072:AW1074">MMULT(AC1072:AE1074,AV1072:AV1074)</f>
        <v>-0.93581391404115721</v>
      </c>
      <c r="BV1072" s="17">
        <f t="shared" si="1599"/>
        <v>10</v>
      </c>
      <c r="BW1072" s="17">
        <f t="shared" si="1599"/>
        <v>-20</v>
      </c>
      <c r="BX1072" s="17">
        <f t="shared" si="1599"/>
        <v>282.7</v>
      </c>
      <c r="CS1072" s="15"/>
      <c r="CW1072" s="28"/>
      <c r="CX1072" s="1"/>
      <c r="CY1072" s="82" t="s">
        <v>148</v>
      </c>
      <c r="CZ1072" s="13"/>
      <c r="DB1072" s="10"/>
      <c r="DC1072" s="10"/>
      <c r="DD1072" s="10"/>
      <c r="DE1072" s="10"/>
      <c r="DF1072" s="10"/>
      <c r="DG1072" s="10"/>
      <c r="DH1072" s="80"/>
      <c r="DI1072" s="23" t="s">
        <v>149</v>
      </c>
      <c r="DM1072" s="1"/>
      <c r="DO1072" s="80"/>
      <c r="DS1072" s="13"/>
      <c r="DT1072" s="81"/>
      <c r="DU1072" s="82" t="s">
        <v>150</v>
      </c>
      <c r="DW1072" s="13"/>
      <c r="DX1072" s="13"/>
      <c r="EA1072" s="1"/>
      <c r="EE1072" s="1"/>
      <c r="EI1072" s="13"/>
      <c r="ER1072">
        <f t="shared" si="1619"/>
        <v>-9.8670839279614439E-2</v>
      </c>
      <c r="ES1072">
        <f t="shared" si="1619"/>
        <v>-0.32743703463395935</v>
      </c>
      <c r="ET1072" t="e">
        <f>#REF!</f>
        <v>#REF!</v>
      </c>
      <c r="EU1072" t="e">
        <f>#REF!</f>
        <v>#REF!</v>
      </c>
      <c r="EY1072" s="28"/>
      <c r="EZ1072" s="10"/>
      <c r="FA1072" s="82" t="s">
        <v>148</v>
      </c>
      <c r="FB1072" s="13"/>
      <c r="FD1072" s="10"/>
      <c r="FE1072" s="10"/>
      <c r="FF1072" s="10"/>
      <c r="FG1072" s="10"/>
      <c r="FH1072" s="10"/>
      <c r="FI1072" s="10"/>
      <c r="FJ1072" s="80"/>
      <c r="FK1072" s="23" t="s">
        <v>149</v>
      </c>
      <c r="FO1072" s="1"/>
      <c r="FQ1072" s="80"/>
      <c r="FU1072" s="13"/>
      <c r="FV1072" s="81"/>
      <c r="FW1072" s="82" t="s">
        <v>150</v>
      </c>
      <c r="FY1072" s="13"/>
      <c r="FZ1072" s="13"/>
      <c r="GC1072" s="1"/>
      <c r="GG1072" s="1"/>
      <c r="GK1072" s="13"/>
    </row>
    <row r="1073" spans="1:197" x14ac:dyDescent="0.2">
      <c r="A1073" s="1"/>
      <c r="D1073" t="s">
        <v>8</v>
      </c>
      <c r="E1073" s="5">
        <f t="shared" ref="E1073:F1075" si="1620">E1068</f>
        <v>0.93178937024735009</v>
      </c>
      <c r="F1073" s="6">
        <f t="shared" si="1620"/>
        <v>-0.87958232567766348</v>
      </c>
      <c r="G1073" s="7">
        <f>Q1072</f>
        <v>0.85171162377563892</v>
      </c>
      <c r="H1073" s="8">
        <f>AM1072</f>
        <v>-0.44464907664631426</v>
      </c>
      <c r="J1073" s="9">
        <f>((SUMPRODUCT(G1073:G1075,E1073:E1075))*(SUMPRODUCT(G1073:G1075,F1073:F1075)))-((SUMPRODUCT(H1073:H1075,E1073:E1075))*(SUMPRODUCT(H1073:H1075,F1073:F1075)))</f>
        <v>-4.6206786680751399E-3</v>
      </c>
      <c r="Q1073" s="61">
        <v>-0.35495569440957225</v>
      </c>
      <c r="S1073" s="17">
        <v>0</v>
      </c>
      <c r="T1073">
        <v>0</v>
      </c>
      <c r="V1073" s="73">
        <f>(T1072*T1073)*(1-COS(RADIANS(O1072+45)))+T1074*(SIN(RADIANS(O1072+45)))</f>
        <v>-0.93849302275955593</v>
      </c>
      <c r="W1073" s="73">
        <f>(T1073^2)*(1-COS(RADIANS(O1072+45)))+(COS(RADIANS(O1072+45)))</f>
        <v>0.3452981989985347</v>
      </c>
      <c r="X1073" s="73">
        <f>(T1073*T1074)*(1-COS(RADIANS(O1072+45)))-T1072*(SIN(RADIANS(O1072+45)))</f>
        <v>0</v>
      </c>
      <c r="Y1073" s="10"/>
      <c r="Z1073">
        <v>-0.93849302275955593</v>
      </c>
      <c r="AA1073" s="23">
        <f>SIN(RADIANS('[1]Biaxial Input'!$F$21))*(COS(RADIANS(0)))</f>
        <v>6.9756473744125524E-2</v>
      </c>
      <c r="AC1073" s="30">
        <f>(AA1072*AA1073)*(1-COS(RADIANS(N1072)))+AA1074*(SIN(RADIANS(N1072)))</f>
        <v>-6.5197179069601558E-3</v>
      </c>
      <c r="AD1073" s="30">
        <f>(AA1073^2)*(1-COS(RADIANS(N1072)))+(COS(RADIANS(N1072)))</f>
        <v>0.90676369012465463</v>
      </c>
      <c r="AE1073" s="30">
        <f>(AA1073*AA1074)*(1-COS(RADIANS(N1072)))-AA1072*(SIN(RADIANS(N1072)))</f>
        <v>0.42158878489581864</v>
      </c>
      <c r="AG1073">
        <v>-0.85324264332494826</v>
      </c>
      <c r="AI1073" s="28">
        <f>(T1072*T1073)*(1-COS(RADIANS(M1072)))+T1074*(SIN(RADIANS(M1072)))</f>
        <v>0.70710678118654746</v>
      </c>
      <c r="AJ1073" s="28">
        <f>(T1073^2)*(1-COS(RADIANS(M1072)))+(COS(RADIANS(M1072)))</f>
        <v>0.70710678118654757</v>
      </c>
      <c r="AK1073" s="28">
        <f>(T1073*T1074)*(1-COS(RADIANS(M1072)))-T1072*(SIN(RADIANS(M1072)))</f>
        <v>0</v>
      </c>
      <c r="AM1073" s="61">
        <v>-0.87879165244813995</v>
      </c>
      <c r="AO1073" s="17">
        <v>0</v>
      </c>
      <c r="AP1073">
        <v>0</v>
      </c>
      <c r="AR1073" s="73">
        <f>(T1072*T1073)*(1-COS(RADIANS(O1072-45)))+T1074*(SIN(RADIANS(O1072-45)))</f>
        <v>-0.34529819899853437</v>
      </c>
      <c r="AS1073" s="73">
        <f>(T1073^2)*(1-COS(RADIANS(O1072-45)))+(COS(RADIANS(O1072-45)))</f>
        <v>-0.93849302275955604</v>
      </c>
      <c r="AT1073" s="73">
        <f>(T1073*T1074)*(1-COS(RADIANS(O1072-45)))-T1072*(SIN(RADIANS(O1072-45)))</f>
        <v>0</v>
      </c>
      <c r="AU1073" s="10"/>
      <c r="AV1073">
        <v>-0.34529819899853437</v>
      </c>
      <c r="AW1073" s="1">
        <v>-0.30698515935126575</v>
      </c>
      <c r="BV1073" s="17">
        <f t="shared" si="1599"/>
        <v>25</v>
      </c>
      <c r="BW1073" s="17">
        <f t="shared" si="1599"/>
        <v>-30</v>
      </c>
      <c r="BX1073" s="17">
        <f t="shared" si="1599"/>
        <v>270.8</v>
      </c>
      <c r="BZ1073" s="5" t="s">
        <v>4</v>
      </c>
      <c r="CA1073" s="6" t="s">
        <v>5</v>
      </c>
      <c r="CB1073" s="7" t="s">
        <v>6</v>
      </c>
      <c r="CC1073" s="8" t="s">
        <v>1</v>
      </c>
      <c r="CD1073">
        <v>4</v>
      </c>
      <c r="CE1073" s="9" t="s">
        <v>7</v>
      </c>
      <c r="CG1073" s="90" t="s">
        <v>157</v>
      </c>
      <c r="CH1073" s="61">
        <f>CE1074-((CH1075-CE1074)/(EY1073-CW1073))*CW1073</f>
        <v>4.9539141998104315</v>
      </c>
      <c r="CI1073" s="10"/>
      <c r="CK1073" s="5" t="s">
        <v>4</v>
      </c>
      <c r="CL1073" s="6" t="s">
        <v>5</v>
      </c>
      <c r="CM1073" s="7" t="s">
        <v>6</v>
      </c>
      <c r="CN1073" s="8" t="s">
        <v>1</v>
      </c>
      <c r="CO1073" s="10"/>
      <c r="CP1073">
        <f t="shared" ref="CP1073:CQ1075" si="1621">BZ1074</f>
        <v>0.93180266183863136</v>
      </c>
      <c r="CQ1073">
        <f t="shared" si="1621"/>
        <v>-0.87956522186239505</v>
      </c>
      <c r="CR1073">
        <f>CI1077</f>
        <v>0</v>
      </c>
      <c r="CS1073">
        <f>CL1077</f>
        <v>0</v>
      </c>
      <c r="CU1073" s="17">
        <f>CU977</f>
        <v>140</v>
      </c>
      <c r="CV1073" s="17">
        <f>CV977</f>
        <v>15</v>
      </c>
      <c r="CW1073" s="31">
        <f>CH980</f>
        <v>150.9200837585752</v>
      </c>
      <c r="CX1073" s="1"/>
      <c r="CY1073" s="61">
        <f t="array" ref="CY1073:CY1075">MMULT(DQ1073:DS1075,DO1073:DO1075)</f>
        <v>0.90491269794133589</v>
      </c>
      <c r="CZ1073" s="13"/>
      <c r="DA1073" s="17">
        <v>1</v>
      </c>
      <c r="DB1073">
        <v>0</v>
      </c>
      <c r="DD1073" s="73">
        <f>(DB1073^2)*(1-COS(RADIANS(CW1073+45)))+(COS(RADIANS(CW1073+45)))</f>
        <v>-0.9616452201682868</v>
      </c>
      <c r="DE1073" s="73">
        <f>(DB1073*DB1074)*(1-COS(RADIANS(CW1073+45)))-DB1075*(SIN(RADIANS(CW1073+45)))</f>
        <v>0.27429631883692357</v>
      </c>
      <c r="DF1073" s="73">
        <f>(DB1073*DB1075)*(1-COS(RADIANS(CW1073+45)))+DB1074*(SIN(RADIANS(CW1073+45)))</f>
        <v>0</v>
      </c>
      <c r="DG1073" s="10"/>
      <c r="DH1073">
        <f t="array" ref="DH1073:DH1075">MMULT(DD1073:DF1075,DA1073:DA1075)</f>
        <v>-0.9616452201682868</v>
      </c>
      <c r="DI1073" s="23">
        <f>COS(RADIANS('[1]Biaxial Input'!$F$21))</f>
        <v>-0.9975640502598242</v>
      </c>
      <c r="DK1073" s="30">
        <f>(DI1073^2)*(1-COS(RADIANS(CV1073)))+(COS(RADIANS(CV1073)))</f>
        <v>0.99983419624187875</v>
      </c>
      <c r="DL1073" s="30">
        <f>(DI1073*DI1074)*(1-COS(RADIANS(CV1073)))-DI1075*(SIN(RADIANS(CV1073)))</f>
        <v>-2.3711042090011594E-3</v>
      </c>
      <c r="DM1073" s="30">
        <f>(DI1073*DI1075)*(1-COS(RADIANS(CV1073)))+DI1074*(SIN(RADIANS(CV1073)))</f>
        <v>1.8054303924173627E-2</v>
      </c>
      <c r="DO1073">
        <f t="array" ref="DO1073:DO1075">MMULT(DK1073:DM1075,DH1073:DH1075)</f>
        <v>-0.96083539062069589</v>
      </c>
      <c r="DQ1073" s="28">
        <f>(DB1073^2)*(1-COS(RADIANS(CU1073)))+(COS(RADIANS(CU1073)))</f>
        <v>-0.7660444431189779</v>
      </c>
      <c r="DR1073" s="28">
        <f>(DB1073*DB1074)*(1-COS(RADIANS(CU1073)))-DB1075*(SIN(RADIANS(CU1073)))</f>
        <v>-0.64278760968653947</v>
      </c>
      <c r="DS1073" s="28">
        <f>(DB1073*DB1075)*(1-COS(RADIANS(CU1073)))+DB1074*(SIN(RADIANS(CU1073)))</f>
        <v>0</v>
      </c>
      <c r="DU1073" s="61">
        <f t="array" ref="DU1073:DU1075">MMULT(DQ1073:DS1075,EE1073:EE1075)</f>
        <v>-0.38575675178194013</v>
      </c>
      <c r="DV1073" s="13"/>
      <c r="DW1073" s="17">
        <v>1</v>
      </c>
      <c r="DX1073">
        <v>0</v>
      </c>
      <c r="DZ1073" s="73">
        <f>(DB1073^2)*(1-COS(RADIANS(CW1073-45)))+(COS(RADIANS(CW1073-45)))</f>
        <v>-0.2742963188369234</v>
      </c>
      <c r="EA1073" s="73">
        <f>(DB1073*DB1074)*(1-COS(RADIANS(CW1073-45)))-DB1075*(SIN(RADIANS(CW1073-45)))</f>
        <v>-0.9616452201682868</v>
      </c>
      <c r="EB1073" s="73">
        <f>(DB1073*DB1075)*(1-COS(RADIANS(CW1073-45)))+DB1074*(SIN(RADIANS(CW1073-45)))</f>
        <v>0</v>
      </c>
      <c r="EC1073" s="10"/>
      <c r="ED1073">
        <f t="array" ref="ED1073:ED1075">MMULT(DZ1073:EB1075,DA1073:DA1075)</f>
        <v>-0.2742963188369234</v>
      </c>
      <c r="EE1073" s="1">
        <f t="array" ref="EE1073:EE1075">MMULT(DK1073:DM1075,ED1073:ED1075)</f>
        <v>-0.27653100050552831</v>
      </c>
      <c r="EG1073">
        <f>CY1073+DU1073</f>
        <v>0.51915594615939575</v>
      </c>
      <c r="EH1073">
        <f>EG1073/(SQRT(EG1073^2+EG1074^2+EG1075^2))</f>
        <v>0.36709869002262685</v>
      </c>
      <c r="EJ1073">
        <f>Q1073+AM1073</f>
        <v>-1.2337473468577123</v>
      </c>
      <c r="EK1073">
        <f>EJ1073/(SQRT(EJ1073^2+EJ1074^2+EJ1075^2))</f>
        <v>-0.91094265599197077</v>
      </c>
      <c r="EM1073" s="23">
        <f>CY1074*DU1075-CY1075*DU1074</f>
        <v>0.17979081611467088</v>
      </c>
      <c r="EO1073" s="15">
        <v>4</v>
      </c>
      <c r="EP1073" s="9" t="s">
        <v>7</v>
      </c>
      <c r="EW1073" s="17">
        <f>CU1073</f>
        <v>140</v>
      </c>
      <c r="EX1073" s="17">
        <f>CV1073</f>
        <v>15</v>
      </c>
      <c r="EY1073" s="31">
        <f>1+CW1073</f>
        <v>151.9200837585752</v>
      </c>
      <c r="EZ1073" s="10"/>
      <c r="FA1073" s="61">
        <f t="array" ref="FA1073:FA1075">MMULT(FS1073:FU1075,FQ1073:FQ1075)</f>
        <v>0.91150725897242102</v>
      </c>
      <c r="FB1073" s="13">
        <f>BW1074</f>
        <v>-40</v>
      </c>
      <c r="FC1073" s="17">
        <v>1</v>
      </c>
      <c r="FD1073">
        <v>0</v>
      </c>
      <c r="FF1073" s="73">
        <f>(FD1073^2)*(1-COS(RADIANS(EY1073+45)))+(COS(RADIANS(EY1073+45)))</f>
        <v>-0.95671162610282934</v>
      </c>
      <c r="FG1073" s="73">
        <f>(FD1073*FD1074)*(1-COS(RADIANS(EY1073+45)))-FD1075*(SIN(RADIANS(EY1073+45)))</f>
        <v>0.29103756540982839</v>
      </c>
      <c r="FH1073" s="73">
        <f>(FD1073*FD1075)*(1-COS(RADIANS(EY1073+45)))+FD1074*(SIN(RADIANS(EY1073+45)))</f>
        <v>0</v>
      </c>
      <c r="FI1073" s="10"/>
      <c r="FJ1073">
        <f t="array" ref="FJ1073:FJ1075">MMULT(FF1073:FH1075,FC1073:FC1075)</f>
        <v>-0.95671162610282934</v>
      </c>
      <c r="FK1073" s="23">
        <f>COS(RADIANS(176))</f>
        <v>-0.9975640502598242</v>
      </c>
      <c r="FM1073" s="30">
        <f>(FK1073^2)*(1-COS(RADIANS(EX1073)))+(COS(RADIANS(EX1073)))</f>
        <v>0.99983419624187875</v>
      </c>
      <c r="FN1073" s="30">
        <f>(FK1073*FK1074)*(1-COS(RADIANS(EX1073)))-FK1075*(SIN(RADIANS(EX1073)))</f>
        <v>-2.3711042090011594E-3</v>
      </c>
      <c r="FO1073" s="30">
        <f>(FK1073*FK1075)*(1-COS(RADIANS(EX1073)))+FK1074*(SIN(RADIANS(EX1073)))</f>
        <v>1.8054303924173627E-2</v>
      </c>
      <c r="FQ1073">
        <f t="array" ref="FQ1073:FQ1075">MMULT(FM1073:FO1075,FJ1073:FJ1075)</f>
        <v>-0.95586291932346257</v>
      </c>
      <c r="FS1073" s="28">
        <f>(FD1073^2)*(1-COS(RADIANS(EW1073)))+(COS(RADIANS(EW1073)))</f>
        <v>-0.7660444431189779</v>
      </c>
      <c r="FT1073" s="28">
        <f>(FD1073*FD1074)*(1-COS(RADIANS(EW1073)))-FD1075*(SIN(RADIANS(EW1073)))</f>
        <v>-0.64278760968653947</v>
      </c>
      <c r="FU1073" s="28">
        <f>(FD1073*FD1075)*(1-COS(RADIANS(EW1073)))+FD1074*(SIN(RADIANS(EW1073)))</f>
        <v>0</v>
      </c>
      <c r="FW1073" s="61">
        <f t="array" ref="FW1073:FW1075">MMULT(FS1073:FU1075,GG1073:GG1075)</f>
        <v>-0.36990509496545804</v>
      </c>
      <c r="FX1073" s="13">
        <f>BX1074</f>
        <v>259.10000000000002</v>
      </c>
      <c r="FY1073" s="17">
        <v>1</v>
      </c>
      <c r="FZ1073">
        <v>0</v>
      </c>
      <c r="GB1073" s="73">
        <f>(FD1073^2)*(1-COS(RADIANS(EY1073-45)))+(COS(RADIANS(EY1073-45)))</f>
        <v>-0.29103756540982845</v>
      </c>
      <c r="GC1073" s="73">
        <f>(FD1073*FD1074)*(1-COS(RADIANS(EY1073-45)))-FD1075*(SIN(RADIANS(EY1073-45)))</f>
        <v>-0.95671162610282934</v>
      </c>
      <c r="GD1073" s="73">
        <f>(FD1073*FD1075)*(1-COS(RADIANS(EY1073-45)))+FD1074*(SIN(RADIANS(EY1073-45)))</f>
        <v>0</v>
      </c>
      <c r="GE1073" s="10"/>
      <c r="GF1073">
        <f t="array" ref="GF1073:GF1075">MMULT(GB1073:GD1075,FC1073:FC1075)</f>
        <v>-0.29103756540982845</v>
      </c>
      <c r="GG1073" s="1">
        <f t="array" ref="GG1073:GG1075">MMULT(FM1073:FO1075,GF1073:GF1075)</f>
        <v>-0.29325777325118185</v>
      </c>
      <c r="GI1073">
        <f>FA1073+FW1073</f>
        <v>0.54160216400696304</v>
      </c>
      <c r="GJ1073">
        <f>GI1073/(SQRT(GI1073^2+GI1074^2+GI1075^2))</f>
        <v>0.38297056287463221</v>
      </c>
      <c r="GL1073" t="e">
        <f>CH1074+DC1073</f>
        <v>#VALUE!</v>
      </c>
      <c r="GM1073" t="e">
        <f>GL1073/(SQRT(GL1073^2+GL1074^2+GL1075^2))</f>
        <v>#VALUE!</v>
      </c>
      <c r="GO1073" s="27">
        <f>FA1074*FW1075-FA1075*FW1074</f>
        <v>0.1797908161146709</v>
      </c>
    </row>
    <row r="1074" spans="1:197" x14ac:dyDescent="0.2">
      <c r="A1074" s="1"/>
      <c r="D1074" t="s">
        <v>9</v>
      </c>
      <c r="E1074" s="5">
        <f t="shared" si="1620"/>
        <v>0.34933429420552226</v>
      </c>
      <c r="F1074" s="6">
        <f t="shared" si="1620"/>
        <v>-0.34514388613357072</v>
      </c>
      <c r="G1074" s="7">
        <f t="shared" ref="G1074:G1075" si="1622">Q1073</f>
        <v>-0.35495569440957225</v>
      </c>
      <c r="H1074" s="8">
        <f t="shared" ref="H1074:H1075" si="1623">AM1073</f>
        <v>-0.87879165244813995</v>
      </c>
      <c r="J1074" s="10"/>
      <c r="Q1074" s="61">
        <v>0.3854786179954508</v>
      </c>
      <c r="S1074" s="17">
        <v>0</v>
      </c>
      <c r="T1074">
        <v>1</v>
      </c>
      <c r="V1074" s="73">
        <f>(T1072*T1074)*(1-COS(RADIANS(O1072+45)))-T1073*(SIN(RADIANS(O1072+45)))</f>
        <v>0</v>
      </c>
      <c r="W1074" s="73">
        <f>(T1073*T1074)*(1-COS(RADIANS(O1072+45)))+T1072*(SIN(RADIANS(O1072+45)))</f>
        <v>0</v>
      </c>
      <c r="X1074" s="73">
        <f>(T1074^2)*(1-COS(RADIANS(O1072+45)))+(COS(RADIANS(O1072+45)))</f>
        <v>1</v>
      </c>
      <c r="Y1074" s="10"/>
      <c r="Z1074">
        <v>0</v>
      </c>
      <c r="AA1074" s="23">
        <f>SIN(RADIANS('[1]Biaxial Input'!$F$21))*SIN(RADIANS(0))</f>
        <v>0</v>
      </c>
      <c r="AC1074" s="30">
        <f>(AA1072*AA1074)*(1-COS(RADIANS(N1072)))-AA1073*(SIN(RADIANS(N1072)))</f>
        <v>-2.948035967890307E-2</v>
      </c>
      <c r="AD1074" s="30">
        <f>(AA1073*AA1074)*(1-COS(RADIANS(N1072)))+AA1072*(SIN(RADIANS(N1072)))</f>
        <v>-0.42158878489581864</v>
      </c>
      <c r="AE1074" s="30">
        <f>(AA1074^2)*(1-COS(RADIANS(N1072)))+(COS(RADIANS(N1072)))</f>
        <v>0.90630778703664994</v>
      </c>
      <c r="AG1074">
        <v>0.3854786179954508</v>
      </c>
      <c r="AI1074" s="28">
        <f>(T1072*T1074)*(1-COS(RADIANS(M1072)))-T1073*(SIN(RADIANS(M1072)))</f>
        <v>0</v>
      </c>
      <c r="AJ1074" s="28">
        <f>(T1073*T1074)*(1-COS(RADIANS(M1072)))+T1072*(SIN(RADIANS(M1072)))</f>
        <v>0</v>
      </c>
      <c r="AK1074" s="28">
        <f>(T1074^2)*(1-COS(RADIANS(M1072)))+(COS(RADIANS(M1072)))</f>
        <v>1</v>
      </c>
      <c r="AM1074" s="61">
        <v>0.17324096000959935</v>
      </c>
      <c r="AO1074" s="17">
        <v>0</v>
      </c>
      <c r="AP1074">
        <v>1</v>
      </c>
      <c r="AR1074" s="73">
        <f>(T1072*T1072)*(1-COS(RADIANS(O1072-45)))-T1072*(SIN(RADIANS(O1072-45)))</f>
        <v>0</v>
      </c>
      <c r="AS1074" s="73">
        <f>(T1073*T1074)*(1-COS(RADIANS(O1072-45)))+T1072*(SIN(RADIANS(O1072-45)))</f>
        <v>0</v>
      </c>
      <c r="AT1074" s="73">
        <f>(T1074^2)*(1-COS(RADIANS(O1072-45)))+(COS(RADIANS(O1072-45)))</f>
        <v>1</v>
      </c>
      <c r="AU1074" s="10"/>
      <c r="AV1074">
        <v>0</v>
      </c>
      <c r="AW1074" s="1">
        <v>0.17324096000959935</v>
      </c>
      <c r="BV1074" s="17">
        <f t="shared" si="1599"/>
        <v>40</v>
      </c>
      <c r="BW1074" s="17">
        <f t="shared" si="1599"/>
        <v>-40</v>
      </c>
      <c r="BX1074" s="17">
        <f t="shared" si="1599"/>
        <v>259.10000000000002</v>
      </c>
      <c r="BY1074" t="s">
        <v>8</v>
      </c>
      <c r="BZ1074" s="5">
        <f t="shared" ref="BZ1074:CA1076" si="1624">BZ1069</f>
        <v>0.93180266183863136</v>
      </c>
      <c r="CA1074" s="6">
        <f t="shared" si="1624"/>
        <v>-0.87956522186239505</v>
      </c>
      <c r="CB1074" s="7">
        <f>CY1073</f>
        <v>0.90491269794133589</v>
      </c>
      <c r="CC1074" s="8">
        <f>DU1073</f>
        <v>-0.38575675178194013</v>
      </c>
      <c r="CE1074" s="9">
        <f>((SUMPRODUCT(CB1074:CB1076,BZ1074:BZ1076))*(SUMPRODUCT(CB1074:CB1076,CA1074:CA1076)))-((SUMPRODUCT(CC1074:CC1076,BZ1074:BZ1076))*(SUMPRODUCT(CC1074:CC1076,CA1074:CA1076)))</f>
        <v>-4.9960036108132044E-16</v>
      </c>
      <c r="CG1074">
        <v>1</v>
      </c>
      <c r="CH1074" t="s">
        <v>161</v>
      </c>
      <c r="CI1074" s="67"/>
      <c r="CJ1074" s="1" t="s">
        <v>8</v>
      </c>
      <c r="CK1074" s="5">
        <f t="shared" ref="CK1074:CL1076" si="1625">BZ1074</f>
        <v>0.93180266183863136</v>
      </c>
      <c r="CL1074" s="6">
        <f t="shared" si="1625"/>
        <v>-0.87956522186239505</v>
      </c>
      <c r="CM1074" s="7">
        <f>FA1073</f>
        <v>0.91150725897242102</v>
      </c>
      <c r="CN1074" s="8">
        <f>FW1073</f>
        <v>-0.36990509496545804</v>
      </c>
      <c r="CO1074" s="10"/>
      <c r="CP1074">
        <f t="shared" si="1621"/>
        <v>0.3492962422733713</v>
      </c>
      <c r="CQ1074">
        <f t="shared" si="1621"/>
        <v>-0.34518112468713447</v>
      </c>
      <c r="CR1074">
        <f>CJ1077</f>
        <v>0</v>
      </c>
      <c r="CS1074">
        <f>CM1077</f>
        <v>0</v>
      </c>
      <c r="CW1074" s="28"/>
      <c r="CX1074" s="1"/>
      <c r="CY1074" s="61">
        <v>-0.41636155212364201</v>
      </c>
      <c r="DA1074" s="17">
        <v>0</v>
      </c>
      <c r="DB1074">
        <v>0</v>
      </c>
      <c r="DD1074" s="73">
        <f>(DB1073*DB1074)*(1-COS(RADIANS(CW1073+45)))+DB1075*(SIN(RADIANS(CW1073+45)))</f>
        <v>-0.27429631883692357</v>
      </c>
      <c r="DE1074" s="73">
        <f>(DB1074^2)*(1-COS(RADIANS(CW1073+45)))+(COS(RADIANS(CW1073+45)))</f>
        <v>-0.9616452201682868</v>
      </c>
      <c r="DF1074" s="73">
        <f>(DB1074*DB1075)*(1-COS(RADIANS(CW1073+45)))-DB1073*(SIN(RADIANS(CW1073+45)))</f>
        <v>0</v>
      </c>
      <c r="DG1074" s="10"/>
      <c r="DH1074">
        <v>-0.27429631883692357</v>
      </c>
      <c r="DI1074" s="23">
        <f>SIN(RADIANS('[1]Biaxial Input'!$F$21))*(COS(RADIANS(0)))</f>
        <v>6.9756473744125524E-2</v>
      </c>
      <c r="DK1074" s="30">
        <f>(DI1073*DI1074)*(1-COS(RADIANS(CV1073)))+DI1075*(SIN(RADIANS(CV1073)))</f>
        <v>-2.3711042090011594E-3</v>
      </c>
      <c r="DL1074" s="30">
        <f>(DI1074^2)*(1-COS(RADIANS(CV1073)))+(COS(RADIANS(CV1073)))</f>
        <v>0.96609163004718956</v>
      </c>
      <c r="DM1074" s="30">
        <f>(DI1074*DI1075)*(1-COS(RADIANS(CV1073)))-DI1073*(SIN(RADIANS(CV1073)))</f>
        <v>0.25818857491685071</v>
      </c>
      <c r="DO1074">
        <v>-0.26271521675200021</v>
      </c>
      <c r="DQ1074" s="28">
        <f>(DB1073*DB1074)*(1-COS(RADIANS(CU1073)))+DB1075*(SIN(RADIANS(CU1073)))</f>
        <v>0.64278760968653947</v>
      </c>
      <c r="DR1074" s="28">
        <f>(DB1074^2)*(1-COS(RADIANS(CU1073)))+(COS(RADIANS(CU1073)))</f>
        <v>-0.7660444431189779</v>
      </c>
      <c r="DS1074" s="28">
        <f>(DB1074*DB1075)*(1-COS(RADIANS(CU1073)))-DB1073*(SIN(RADIANS(CU1073)))</f>
        <v>0</v>
      </c>
      <c r="DU1074" s="61">
        <v>-0.88993286115559878</v>
      </c>
      <c r="DW1074" s="17">
        <v>0</v>
      </c>
      <c r="DX1074">
        <v>0</v>
      </c>
      <c r="DZ1074" s="73">
        <f>(DB1073*DB1074)*(1-COS(RADIANS(CW1073-45)))+DB1075*(SIN(RADIANS(CW1073-45)))</f>
        <v>0.9616452201682868</v>
      </c>
      <c r="EA1074" s="73">
        <f>(DB1074^2)*(1-COS(RADIANS(CW1073-45)))+(COS(RADIANS(CW1073-45)))</f>
        <v>-0.2742963188369234</v>
      </c>
      <c r="EB1074" s="73">
        <f>(DB1074*DB1075)*(1-COS(RADIANS(CW1073-45)))-DB1073*(SIN(RADIANS(CW1073-45)))</f>
        <v>0</v>
      </c>
      <c r="EC1074" s="10"/>
      <c r="ED1074">
        <v>0.9616452201682868</v>
      </c>
      <c r="EE1074" s="1">
        <v>0.92968778343557634</v>
      </c>
      <c r="EG1074">
        <f>CY1074+DU1074</f>
        <v>-1.3062944132792409</v>
      </c>
      <c r="EH1074">
        <f>EG1074/(SQRT(EG1073^2+EG1074^2+EG1075^2))</f>
        <v>-0.92368963785585356</v>
      </c>
      <c r="EJ1074">
        <f>Q1074+AM1074</f>
        <v>0.55871957800505012</v>
      </c>
      <c r="EK1074">
        <f>EJ1074/(SQRT(EJ1073^2+EJ1074^2+EJ1075^2))</f>
        <v>0.41253300170325052</v>
      </c>
      <c r="EM1074" s="23">
        <f>CY1075*DU1073-CY1073*DU1075</f>
        <v>0.18617884022788755</v>
      </c>
      <c r="EP1074" s="9">
        <f>((SUMPRODUCT(CM1074:CM1076,BZ1074:BZ1076))*(SUMPRODUCT(CM1074:CM1076,CA1074:CA1076)))-((SUMPRODUCT(CN1074:CN1076,BZ1074:BZ1076))*(SUMPRODUCT(CN1074:CN1076,CA1074:CA1076)))</f>
        <v>-3.2824751195707103E-2</v>
      </c>
      <c r="EY1074" s="28"/>
      <c r="EZ1074" s="10"/>
      <c r="FA1074" s="61">
        <v>-0.40076666824777912</v>
      </c>
      <c r="FB1074" s="13">
        <f>BW1075</f>
        <v>-45</v>
      </c>
      <c r="FC1074" s="17">
        <v>0</v>
      </c>
      <c r="FD1074">
        <v>0</v>
      </c>
      <c r="FF1074" s="73">
        <f>(FD1073*FD1074)*(1-COS(RADIANS(EY1073+45)))+FD1075*(SIN(RADIANS(EY1073+45)))</f>
        <v>-0.29103756540982839</v>
      </c>
      <c r="FG1074" s="73">
        <f>(FD1074^2)*(1-COS(RADIANS(EY1073+45)))+(COS(RADIANS(EY1073+45)))</f>
        <v>-0.95671162610282934</v>
      </c>
      <c r="FH1074" s="73">
        <f>(FD1074*FD1075)*(1-COS(RADIANS(EY1073+45)))-FD1073*(SIN(RADIANS(EY1073+45)))</f>
        <v>0</v>
      </c>
      <c r="FI1074" s="10"/>
      <c r="FJ1074">
        <v>-0.29103756540982839</v>
      </c>
      <c r="FK1074" s="23">
        <f>SIN(RADIANS(176))*(COS(RADIANS(0)))</f>
        <v>6.9756473744125524E-2</v>
      </c>
      <c r="FM1074" s="30">
        <f>(FK1073*FK1074)*(1-COS(RADIANS(EX1073)))+FK1075*(SIN(RADIANS(EX1073)))</f>
        <v>-2.3711042090011594E-3</v>
      </c>
      <c r="FN1074" s="30">
        <f>(FK1074^2)*(1-COS(RADIANS(EX1073)))+(COS(RADIANS(EX1073)))</f>
        <v>0.96609163004718956</v>
      </c>
      <c r="FO1074" s="30">
        <f>(FK1074*FK1075)*(1-COS(RADIANS(EX1073)))-FK1073*(SIN(RADIANS(EX1073)))</f>
        <v>0.25818857491685071</v>
      </c>
      <c r="FQ1074">
        <v>-0.27890049300829389</v>
      </c>
      <c r="FS1074" s="28">
        <f>(FD1073*FD1074)*(1-COS(RADIANS(EW1073)))+FD1075*(SIN(RADIANS(EW1073)))</f>
        <v>0.64278760968653947</v>
      </c>
      <c r="FT1074" s="28">
        <f>(FD1074^2)*(1-COS(RADIANS(EW1073)))+(COS(RADIANS(EW1073)))</f>
        <v>-0.7660444431189779</v>
      </c>
      <c r="FU1074" s="28">
        <f>(FD1074*FD1075)*(1-COS(RADIANS(EW1073)))-FD1073*(SIN(RADIANS(EW1073)))</f>
        <v>0</v>
      </c>
      <c r="FW1074" s="61">
        <v>-0.89706383110287846</v>
      </c>
      <c r="FX1074" s="13">
        <f>BX1075</f>
        <v>243.3</v>
      </c>
      <c r="FY1074" s="17">
        <v>0</v>
      </c>
      <c r="FZ1074">
        <v>0</v>
      </c>
      <c r="GB1074" s="73">
        <f>(FD1073*FD1074)*(1-COS(RADIANS(EY1073-45)))+FD1075*(SIN(RADIANS(EY1073-45)))</f>
        <v>0.95671162610282934</v>
      </c>
      <c r="GC1074" s="73">
        <f>(FD1074^2)*(1-COS(RADIANS(EY1073-45)))+(COS(RADIANS(EY1073-45)))</f>
        <v>-0.29103756540982845</v>
      </c>
      <c r="GD1074" s="73">
        <f>(FD1074*FD1075)*(1-COS(RADIANS(EY1073-45)))-FD1073*(SIN(RADIANS(EY1073-45)))</f>
        <v>0</v>
      </c>
      <c r="GE1074" s="10"/>
      <c r="GF1074">
        <v>0.95671162610282934</v>
      </c>
      <c r="GG1074" s="1">
        <v>0.92496117474310047</v>
      </c>
      <c r="GI1074">
        <f>FA1074+FW1074</f>
        <v>-1.2978304993506575</v>
      </c>
      <c r="GJ1074">
        <f>GI1074/(SQRT(GI1073^2+GI1074^2+GI1075^2))</f>
        <v>-0.917704746921573</v>
      </c>
      <c r="GL1074">
        <f>CH1075+DC1074</f>
        <v>-3.2824751195707103E-2</v>
      </c>
      <c r="GM1074" t="e">
        <f>GL1074/(SQRT(GL1073^2+GL1074^2+GL1075^2))</f>
        <v>#VALUE!</v>
      </c>
      <c r="GO1074" s="27">
        <f>FA1075*FW1073-FA1073*FW1075</f>
        <v>0.18617884022788755</v>
      </c>
    </row>
    <row r="1075" spans="1:197" x14ac:dyDescent="0.2">
      <c r="A1075" s="1"/>
      <c r="D1075" t="s">
        <v>10</v>
      </c>
      <c r="E1075" s="5">
        <f t="shared" si="1620"/>
        <v>-9.8661645972365639E-2</v>
      </c>
      <c r="F1075" s="6">
        <f t="shared" si="1620"/>
        <v>-0.32743034407349803</v>
      </c>
      <c r="G1075" s="7">
        <f t="shared" si="1622"/>
        <v>0.3854786179954508</v>
      </c>
      <c r="H1075" s="8">
        <f t="shared" si="1623"/>
        <v>0.17324096000959935</v>
      </c>
      <c r="J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W1075" s="1"/>
      <c r="BV1075" s="17">
        <f t="shared" ref="BV1075:BX1076" si="1626">BV979</f>
        <v>60</v>
      </c>
      <c r="BW1075" s="17">
        <f t="shared" si="1626"/>
        <v>-45</v>
      </c>
      <c r="BX1075" s="17">
        <f t="shared" si="1626"/>
        <v>243.3</v>
      </c>
      <c r="BY1075" t="s">
        <v>9</v>
      </c>
      <c r="BZ1075" s="5">
        <f t="shared" si="1624"/>
        <v>0.3492962422733713</v>
      </c>
      <c r="CA1075" s="6">
        <f t="shared" si="1624"/>
        <v>-0.34518112468713447</v>
      </c>
      <c r="CB1075" s="7">
        <f>CY1074</f>
        <v>-0.41636155212364201</v>
      </c>
      <c r="CC1075" s="8">
        <f>DU1074</f>
        <v>-0.88993286115559878</v>
      </c>
      <c r="CE1075" s="10"/>
      <c r="CH1075">
        <f>((SUMPRODUCT(CM1074:CM1076,CK1074:CK1076))*(SUMPRODUCT(CM1074:CM1076,CL1074:CL1076)))-((SUMPRODUCT(CN1074:CN1076,CK1074:CK1076))*(SUMPRODUCT(CN1074:CN1076,CL1074:CL1076)))</f>
        <v>-3.2824751195707103E-2</v>
      </c>
      <c r="CI1075" s="67"/>
      <c r="CJ1075" s="10" t="s">
        <v>9</v>
      </c>
      <c r="CK1075" s="5">
        <f t="shared" si="1625"/>
        <v>0.3492962422733713</v>
      </c>
      <c r="CL1075" s="6">
        <f t="shared" si="1625"/>
        <v>-0.34518112468713447</v>
      </c>
      <c r="CM1075" s="7">
        <f>FA1074</f>
        <v>-0.40076666824777912</v>
      </c>
      <c r="CN1075" s="8">
        <f>FW1074</f>
        <v>-0.89706383110287846</v>
      </c>
      <c r="CP1075">
        <f t="shared" si="1621"/>
        <v>-9.8670839279614439E-2</v>
      </c>
      <c r="CQ1075">
        <f t="shared" si="1621"/>
        <v>-0.32743703463395935</v>
      </c>
      <c r="CR1075">
        <f>CK1077</f>
        <v>0</v>
      </c>
      <c r="CS1075">
        <f>CN1077</f>
        <v>0</v>
      </c>
      <c r="CW1075" s="28"/>
      <c r="CX1075" s="1"/>
      <c r="CY1075" s="61">
        <v>8.8182010737590522E-2</v>
      </c>
      <c r="DA1075" s="17">
        <v>0</v>
      </c>
      <c r="DB1075">
        <v>1</v>
      </c>
      <c r="DD1075" s="73">
        <f>(DB1073*DB1075)*(1-COS(RADIANS(CW1073+45)))-DB1074*(SIN(RADIANS(CW1073+45)))</f>
        <v>0</v>
      </c>
      <c r="DE1075" s="73">
        <f>(DB1074*DB1075)*(1-COS(RADIANS(CW1073+45)))+DB1073*(SIN(RADIANS(CW1073+45)))</f>
        <v>0</v>
      </c>
      <c r="DF1075" s="73">
        <f>(DB1075^2)*(1-COS(RADIANS(CW1073+45)))+(COS(RADIANS(CW1073+45)))</f>
        <v>1</v>
      </c>
      <c r="DG1075" s="10"/>
      <c r="DH1075">
        <v>0</v>
      </c>
      <c r="DI1075" s="23">
        <f>SIN(RADIANS('[1]Biaxial Input'!$F$21))*SIN(RADIANS(0))</f>
        <v>0</v>
      </c>
      <c r="DK1075" s="30">
        <f>(DI1073*DI1075)*(1-COS(RADIANS(CV1073)))-DI1074*(SIN(RADIANS(CV1073)))</f>
        <v>-1.8054303924173627E-2</v>
      </c>
      <c r="DL1075" s="30">
        <f>(DI1074*DI1075)*(1-COS(RADIANS(CV1073)))+DI1073*(SIN(RADIANS(CV1073)))</f>
        <v>-0.25818857491685071</v>
      </c>
      <c r="DM1075" s="30">
        <f>(DI1075^2)*(1-COS(RADIANS(CV1073)))+(COS(RADIANS(CV1073)))</f>
        <v>0.96592582628906831</v>
      </c>
      <c r="DO1075">
        <v>8.8182010737590522E-2</v>
      </c>
      <c r="DQ1075" s="28">
        <f>(DB1073*DB1075)*(1-COS(RADIANS(CU1073)))-DB1074*(SIN(RADIANS(CU1073)))</f>
        <v>0</v>
      </c>
      <c r="DR1075" s="28">
        <f>(DB1074*DB1075)*(1-COS(RADIANS(CU1073)))+DB1073*(SIN(RADIANS(CU1073)))</f>
        <v>0</v>
      </c>
      <c r="DS1075" s="28">
        <f>(DB1075^2)*(1-COS(RADIANS(CU1073)))+(COS(RADIANS(CU1073)))</f>
        <v>1</v>
      </c>
      <c r="DU1075" s="61">
        <v>-0.24333357986528728</v>
      </c>
      <c r="DW1075" s="17">
        <v>0</v>
      </c>
      <c r="DX1075">
        <v>1</v>
      </c>
      <c r="DZ1075" s="73">
        <f>(DB1073*DB1073)*(1-COS(RADIANS(CW1073-45)))-DB1073*(SIN(RADIANS(CW1073-45)))</f>
        <v>0</v>
      </c>
      <c r="EA1075" s="73">
        <f>(DB1074*DB1075)*(1-COS(RADIANS(CW1073-45)))+DB1073*(SIN(RADIANS(CW1073-45)))</f>
        <v>0</v>
      </c>
      <c r="EB1075" s="73">
        <f>(DB1075^2)*(1-COS(RADIANS(CW1073-45)))+(COS(RADIANS(CW1073-45)))</f>
        <v>1</v>
      </c>
      <c r="EC1075" s="10"/>
      <c r="ED1075">
        <v>0</v>
      </c>
      <c r="EE1075" s="1">
        <v>-0.24333357986528728</v>
      </c>
      <c r="EG1075">
        <f>CY1075+DU1075</f>
        <v>-0.15515156912769676</v>
      </c>
      <c r="EH1075">
        <f>EG1075/(SQRT(EG1073^2+EG1074^2+EG1075^2))</f>
        <v>-0.10970872664192777</v>
      </c>
      <c r="EJ1075">
        <f>Q1075+AM1075</f>
        <v>0</v>
      </c>
      <c r="EK1075">
        <f>EJ1075/(SQRT(EJ1073^2+EJ1074^2+EJ1075^2))</f>
        <v>0</v>
      </c>
      <c r="EM1075" s="23">
        <f>CY1073*DU1074-CY1074*DU1073</f>
        <v>-0.9659258262890682</v>
      </c>
      <c r="ER1075">
        <f t="shared" ref="ER1075:ES1077" si="1627">CK1074</f>
        <v>0.93180266183863136</v>
      </c>
      <c r="ES1075">
        <f t="shared" si="1627"/>
        <v>-0.87956522186239505</v>
      </c>
      <c r="ET1075" t="e">
        <f>#REF!</f>
        <v>#REF!</v>
      </c>
      <c r="EU1075" t="e">
        <f>#REF!</f>
        <v>#REF!</v>
      </c>
      <c r="EY1075" s="28"/>
      <c r="EZ1075" s="10"/>
      <c r="FA1075" s="61">
        <v>9.2415336725884159E-2</v>
      </c>
      <c r="FB1075" s="13">
        <f>BW1076</f>
        <v>-50</v>
      </c>
      <c r="FC1075" s="17">
        <v>0</v>
      </c>
      <c r="FD1075">
        <v>1</v>
      </c>
      <c r="FF1075" s="73">
        <f>(FD1073*FD1075)*(1-COS(RADIANS(EY1073+45)))-FD1074*(SIN(RADIANS(EY1073+45)))</f>
        <v>0</v>
      </c>
      <c r="FG1075" s="73">
        <f>(FD1074*FD1075)*(1-COS(RADIANS(EY1073+45)))+FD1073*(SIN(RADIANS(EY1073+45)))</f>
        <v>0</v>
      </c>
      <c r="FH1075" s="73">
        <f>(FD1075^2)*(1-COS(RADIANS(EY1073+45)))+(COS(RADIANS(EY1073+45)))</f>
        <v>1</v>
      </c>
      <c r="FI1075" s="10"/>
      <c r="FJ1075">
        <v>0</v>
      </c>
      <c r="FK1075" s="23">
        <f>SIN(RADIANS(176))*SIN(RADIANS(0))</f>
        <v>0</v>
      </c>
      <c r="FM1075" s="30">
        <f>(FK1073*FK1075)*(1-COS(RADIANS(EX1073)))-FK1074*(SIN(RADIANS(EX1073)))</f>
        <v>-1.8054303924173627E-2</v>
      </c>
      <c r="FN1075" s="30">
        <f>(FK1074*FK1075)*(1-COS(RADIANS(EX1073)))+FK1073*(SIN(RADIANS(EX1073)))</f>
        <v>-0.25818857491685071</v>
      </c>
      <c r="FO1075" s="30">
        <f>(FK1075^2)*(1-COS(RADIANS(EX1073)))+(COS(RADIANS(EX1073)))</f>
        <v>0.96592582628906831</v>
      </c>
      <c r="FQ1075">
        <v>9.2415336725884159E-2</v>
      </c>
      <c r="FS1075" s="28">
        <f>(FD1073*FD1075)*(1-COS(RADIANS(EW1073)))-FD1074*(SIN(RADIANS(EW1073)))</f>
        <v>0</v>
      </c>
      <c r="FT1075" s="28">
        <f>(FD1074*FD1075)*(1-COS(RADIANS(EW1073)))+FD1073*(SIN(RADIANS(EW1073)))</f>
        <v>0</v>
      </c>
      <c r="FU1075" s="28">
        <f>(FD1075^2)*(1-COS(RADIANS(EW1073)))+(COS(RADIANS(EW1073)))</f>
        <v>1</v>
      </c>
      <c r="FW1075" s="61">
        <v>-0.24175753069061182</v>
      </c>
      <c r="FX1075" s="13">
        <f>BX1076</f>
        <v>268.7</v>
      </c>
      <c r="FY1075" s="17">
        <v>0</v>
      </c>
      <c r="FZ1075">
        <v>1</v>
      </c>
      <c r="GB1075" s="73">
        <f>(FD1073*FD1073)*(1-COS(RADIANS(EY1073-45)))-FD1073*(SIN(RADIANS(EY1073-45)))</f>
        <v>0</v>
      </c>
      <c r="GC1075" s="73">
        <f>(FD1074*FD1075)*(1-COS(RADIANS(EY1073-45)))+FD1073*(SIN(RADIANS(EY1073-45)))</f>
        <v>0</v>
      </c>
      <c r="GD1075" s="73">
        <f>(FD1075^2)*(1-COS(RADIANS(EY1073-45)))+(COS(RADIANS(EY1073-45)))</f>
        <v>1</v>
      </c>
      <c r="GE1075" s="10"/>
      <c r="GF1075">
        <v>0</v>
      </c>
      <c r="GG1075" s="1">
        <v>-0.24175753069061182</v>
      </c>
      <c r="GI1075">
        <f>FA1075+FW1075</f>
        <v>-0.14934219396472764</v>
      </c>
      <c r="GJ1075">
        <f>GI1075/(SQRT(GI1073^2+GI1074^2+GI1075^2))</f>
        <v>-0.1056008780697356</v>
      </c>
      <c r="GL1075" t="e">
        <f>#REF!+DC1075</f>
        <v>#REF!</v>
      </c>
      <c r="GM1075" t="e">
        <f>GL1075/(SQRT(GL1073^2+GL1074^2+GL1075^2))</f>
        <v>#REF!</v>
      </c>
      <c r="GO1075" s="27">
        <f>FA1073*FW1074-FA1074*FW1073</f>
        <v>-0.96592582628906853</v>
      </c>
    </row>
    <row r="1076" spans="1:197" x14ac:dyDescent="0.2">
      <c r="A1076" s="1"/>
      <c r="J1076" s="10"/>
      <c r="Q1076" s="82" t="s">
        <v>148</v>
      </c>
      <c r="R1076" s="13"/>
      <c r="T1076" s="10"/>
      <c r="U1076" s="10"/>
      <c r="V1076" s="10"/>
      <c r="W1076" s="10"/>
      <c r="X1076" s="10"/>
      <c r="Y1076" s="10"/>
      <c r="Z1076" s="80"/>
      <c r="AA1076" s="23" t="s">
        <v>149</v>
      </c>
      <c r="AE1076" s="1"/>
      <c r="AG1076" s="80"/>
      <c r="AK1076" s="13"/>
      <c r="AL1076" s="81"/>
      <c r="AM1076" s="82" t="s">
        <v>150</v>
      </c>
      <c r="AO1076" s="13"/>
      <c r="AP1076" s="13"/>
      <c r="AS1076" s="1"/>
      <c r="AW1076" s="1"/>
      <c r="BV1076" s="17">
        <f t="shared" si="1626"/>
        <v>30</v>
      </c>
      <c r="BW1076" s="17">
        <f t="shared" si="1626"/>
        <v>-50</v>
      </c>
      <c r="BX1076" s="17">
        <f t="shared" si="1626"/>
        <v>268.7</v>
      </c>
      <c r="BY1076" t="s">
        <v>10</v>
      </c>
      <c r="BZ1076" s="5">
        <f t="shared" si="1624"/>
        <v>-9.8670839279614439E-2</v>
      </c>
      <c r="CA1076" s="6">
        <f t="shared" si="1624"/>
        <v>-0.32743703463395935</v>
      </c>
      <c r="CB1076" s="7">
        <f>CY1075</f>
        <v>8.8182010737590522E-2</v>
      </c>
      <c r="CC1076" s="8">
        <f>DU1075</f>
        <v>-0.24333357986528728</v>
      </c>
      <c r="CE1076" s="10"/>
      <c r="CG1076" s="10" t="s">
        <v>160</v>
      </c>
      <c r="CH1076" s="10">
        <f>-CH1073*((EY1073-CW1073)/(CH1075-CE1074))</f>
        <v>150.9200837585752</v>
      </c>
      <c r="CI1076" s="67"/>
      <c r="CJ1076" s="10" t="s">
        <v>10</v>
      </c>
      <c r="CK1076" s="5">
        <f t="shared" si="1625"/>
        <v>-9.8670839279614439E-2</v>
      </c>
      <c r="CL1076" s="6">
        <f t="shared" si="1625"/>
        <v>-0.32743703463395935</v>
      </c>
      <c r="CM1076" s="7">
        <f>FA1075</f>
        <v>9.2415336725884159E-2</v>
      </c>
      <c r="CN1076" s="8">
        <f>FW1075</f>
        <v>-0.24175753069061182</v>
      </c>
      <c r="CW1076" s="28"/>
      <c r="CX1076" s="1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EE1076" s="1"/>
      <c r="EI1076" s="64">
        <f>(DEGREES(ACOS((EH1073*EK1073+EH1074*EK1074+EH1075*EK1075)/((SQRT(EH1073^2+EH1074^2+EH1075^2))*(SQRT(EK1073^2+EK1074^2+EK1075^2))))))</f>
        <v>135.68077230827669</v>
      </c>
      <c r="ER1076">
        <f t="shared" si="1627"/>
        <v>0.3492962422733713</v>
      </c>
      <c r="ES1076">
        <f t="shared" si="1627"/>
        <v>-0.34518112468713447</v>
      </c>
      <c r="ET1076" t="e">
        <f>#REF!</f>
        <v>#REF!</v>
      </c>
      <c r="EU1076" t="e">
        <f>#REF!</f>
        <v>#REF!</v>
      </c>
      <c r="EY1076" s="28"/>
      <c r="EZ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GG1076" s="1"/>
      <c r="GK1076" s="64" t="e">
        <f>(DEGREES(ACOS((GJ1073*GM1073+GJ1074*GM1074+GJ1075*GM1075)/((SQRT(GJ1073^2+GJ1074^2+GJ1075^2))*(SQRT(GM1073^2+GM1074^2+GM1075^2))))))</f>
        <v>#VALUE!</v>
      </c>
    </row>
    <row r="1077" spans="1:197" x14ac:dyDescent="0.2">
      <c r="A1077" s="1"/>
      <c r="E1077" s="5" t="s">
        <v>4</v>
      </c>
      <c r="F1077" s="6" t="s">
        <v>5</v>
      </c>
      <c r="G1077" s="7" t="s">
        <v>6</v>
      </c>
      <c r="H1077" s="8" t="s">
        <v>1</v>
      </c>
      <c r="I1077">
        <v>7</v>
      </c>
      <c r="J1077" s="9" t="s">
        <v>7</v>
      </c>
      <c r="K1077">
        <v>7</v>
      </c>
      <c r="L1077" s="10"/>
      <c r="M1077" s="17">
        <f>A1053</f>
        <v>20</v>
      </c>
      <c r="N1077" s="17">
        <f>B1053</f>
        <v>30</v>
      </c>
      <c r="O1077" s="17">
        <f>C1053</f>
        <v>177.5</v>
      </c>
      <c r="Q1077" s="61">
        <f t="array" ref="Q1077:Q1079">MMULT(AI1077:AK1079,AG1077:AG1079)</f>
        <v>-0.48853553065825783</v>
      </c>
      <c r="R1077" s="13"/>
      <c r="S1077" s="17">
        <v>1</v>
      </c>
      <c r="T1077">
        <v>0</v>
      </c>
      <c r="V1077" s="73">
        <f>(T1077^2)*(1-COS(RADIANS(O1077+45)))+(COS(RADIANS(O1077+45)))</f>
        <v>-0.73727733681012408</v>
      </c>
      <c r="W1077" s="73">
        <f>(T1077*T1078)*(1-COS(RADIANS(O1077+45)))-T1079*(SIN(RADIANS(O1077+45)))</f>
        <v>0.67559020761566013</v>
      </c>
      <c r="X1077" s="73">
        <f>(T1077*T1079)*(1-COS(RADIANS(O1077+45)))+T1078*(SIN(RADIANS(O1077+45)))</f>
        <v>0</v>
      </c>
      <c r="Y1077" s="10"/>
      <c r="Z1077">
        <f t="array" ref="Z1077:Z1079">MMULT(V1077:X1079,S1077:S1079)</f>
        <v>-0.73727733681012408</v>
      </c>
      <c r="AA1077" s="23">
        <f>COS(RADIANS('[1]Biaxial Input'!$F$21))</f>
        <v>-0.9975640502598242</v>
      </c>
      <c r="AC1077" s="30">
        <f>(AA1077^2)*(1-COS(RADIANS(N1077)))+(COS(RADIANS(N1077)))</f>
        <v>0.99934808421962718</v>
      </c>
      <c r="AD1077" s="30">
        <f>(AA1077*AA1078)*(1-COS(RADIANS(N1077)))-AA1079*(SIN(RADIANS(N1077)))</f>
        <v>-9.3228300025961861E-3</v>
      </c>
      <c r="AE1077" s="30">
        <f>(AA1077*AA1079)*(1-COS(RADIANS(N1077)))+AA1078*(SIN(RADIANS(N1077)))</f>
        <v>3.4878236872062755E-2</v>
      </c>
      <c r="AG1077">
        <f t="array" ref="AG1077:AG1079">MMULT(AC1077:AE1079,Z1077:Z1079)</f>
        <v>-0.73049828142272688</v>
      </c>
      <c r="AI1077" s="28">
        <f>(T1077^2)*(1-COS(RADIANS(M1077)))+(COS(RADIANS(M1077)))</f>
        <v>0.93969262078590843</v>
      </c>
      <c r="AJ1077" s="28">
        <f>(T1077*T1078)*(1-COS(RADIANS(M1077)))-T1079*(SIN(RADIANS(M1077)))</f>
        <v>-0.34202014332566871</v>
      </c>
      <c r="AK1077" s="28">
        <f>(T1077*T1079)*(1-COS(RADIANS(M1077)))+T1078*(SIN(RADIANS(M1077)))</f>
        <v>0</v>
      </c>
      <c r="AM1077" s="61">
        <f t="array" ref="AM1077:AM1079">MMULT(AI1077:AK1079,AW1077:AW1079)</f>
        <v>-0.86159099769206515</v>
      </c>
      <c r="AN1077" s="13"/>
      <c r="AO1077" s="17">
        <v>1</v>
      </c>
      <c r="AP1077">
        <v>0</v>
      </c>
      <c r="AR1077" s="73">
        <f>(T1077^2)*(1-COS(RADIANS(O1077-45)))+(COS(RADIANS(O1077-45)))</f>
        <v>-0.67559020761566024</v>
      </c>
      <c r="AS1077" s="73">
        <f>(T1077*T1078)*(1-COS(RADIANS(O1077-45)))-T1079*(SIN(RADIANS(O1077-45)))</f>
        <v>-0.73727733681012408</v>
      </c>
      <c r="AT1077" s="73">
        <f>(T1077*T1079)*(1-COS(RADIANS(O1077-45)))+T1078*(SIN(RADIANS(O1077-45)))</f>
        <v>0</v>
      </c>
      <c r="AU1077" s="10"/>
      <c r="AV1077">
        <f t="array" ref="AV1077:AV1079">MMULT(AR1077:AT1079,S1077:S1079)</f>
        <v>-0.67559020761566024</v>
      </c>
      <c r="AW1077" s="1">
        <f t="array" ref="AW1077:AW1079">MMULT(AC1077:AE1079,AV1077:AV1079)</f>
        <v>-0.68202329097409797</v>
      </c>
      <c r="BV1077" s="1"/>
      <c r="CE1077" s="10"/>
      <c r="CS1077" s="15"/>
      <c r="CW1077" s="28"/>
      <c r="CY1077" s="82" t="s">
        <v>148</v>
      </c>
      <c r="CZ1077" s="13"/>
      <c r="DB1077" s="10"/>
      <c r="DC1077" s="10"/>
      <c r="DD1077" s="10"/>
      <c r="DE1077" s="10"/>
      <c r="DF1077" s="10"/>
      <c r="DG1077" s="10"/>
      <c r="DH1077" s="80"/>
      <c r="DI1077" s="23" t="s">
        <v>149</v>
      </c>
      <c r="DM1077" s="1"/>
      <c r="DO1077" s="80"/>
      <c r="DS1077" s="13"/>
      <c r="DT1077" s="81"/>
      <c r="DU1077" s="82" t="s">
        <v>150</v>
      </c>
      <c r="DW1077" s="13"/>
      <c r="DX1077" s="13"/>
      <c r="EA1077" s="1"/>
      <c r="EE1077" s="1"/>
      <c r="ER1077">
        <f t="shared" si="1627"/>
        <v>-9.8670839279614439E-2</v>
      </c>
      <c r="ES1077">
        <f t="shared" si="1627"/>
        <v>-0.32743703463395935</v>
      </c>
      <c r="ET1077" t="e">
        <f>#REF!</f>
        <v>#REF!</v>
      </c>
      <c r="EU1077" t="e">
        <f>#REF!</f>
        <v>#REF!</v>
      </c>
      <c r="EY1077" s="28"/>
      <c r="EZ1077" s="10"/>
      <c r="FA1077" s="82" t="s">
        <v>148</v>
      </c>
      <c r="FB1077" s="13"/>
      <c r="FD1077" s="10"/>
      <c r="FE1077" s="10"/>
      <c r="FF1077" s="10"/>
      <c r="FG1077" s="10"/>
      <c r="FH1077" s="10"/>
      <c r="FI1077" s="10"/>
      <c r="FJ1077" s="80"/>
      <c r="FK1077" s="23" t="s">
        <v>149</v>
      </c>
      <c r="FO1077" s="1"/>
      <c r="FQ1077" s="80"/>
      <c r="FU1077" s="13"/>
      <c r="FV1077" s="81"/>
      <c r="FW1077" s="82" t="s">
        <v>150</v>
      </c>
      <c r="FY1077" s="13"/>
      <c r="FZ1077" s="13"/>
      <c r="GC1077" s="1"/>
      <c r="GG1077" s="1"/>
      <c r="GK1077" s="13"/>
    </row>
    <row r="1078" spans="1:197" x14ac:dyDescent="0.2">
      <c r="A1078" s="1"/>
      <c r="D1078" t="s">
        <v>8</v>
      </c>
      <c r="E1078" s="5">
        <f t="shared" ref="E1078:F1080" si="1628">E1073</f>
        <v>0.93178937024735009</v>
      </c>
      <c r="F1078" s="6">
        <f t="shared" si="1628"/>
        <v>-0.87958232567766348</v>
      </c>
      <c r="G1078" s="7">
        <f>Q1077</f>
        <v>-0.48853553065825783</v>
      </c>
      <c r="H1078" s="8">
        <f>AM1077</f>
        <v>-0.86159099769206515</v>
      </c>
      <c r="J1078" s="9">
        <f>((SUMPRODUCT(G1078:G1080,E1078:E1080))*(SUMPRODUCT(G1078:(G1080),F1078:F1080)))-((SUMPRODUCT(H1078:H1080,E1078:E1080))*(SUMPRODUCT(H1078:H1080,F1078:F1080)))</f>
        <v>2.433400162398619E-2</v>
      </c>
      <c r="Q1078" s="61">
        <v>-0.79359375045049751</v>
      </c>
      <c r="S1078" s="17">
        <v>0</v>
      </c>
      <c r="T1078">
        <v>0</v>
      </c>
      <c r="V1078" s="73">
        <f>(T1077*T1078)*(1-COS(RADIANS(O1077+45)))+T1079*(SIN(RADIANS(O1077+45)))</f>
        <v>-0.67559020761566013</v>
      </c>
      <c r="W1078" s="73">
        <f>(T1078^2)*(1-COS(RADIANS(O1077+45)))+(COS(RADIANS(O1077+45)))</f>
        <v>-0.73727733681012408</v>
      </c>
      <c r="X1078" s="73">
        <f>(T1078*T1079)*(1-COS(RADIANS(O1077+45)))-T1077*(SIN(RADIANS(O1077+45)))</f>
        <v>0</v>
      </c>
      <c r="Y1078" s="10"/>
      <c r="Z1078">
        <v>-0.67559020761566013</v>
      </c>
      <c r="AA1078" s="23">
        <f>SIN(RADIANS('[1]Biaxial Input'!$F$21))*(COS(RADIANS(0)))</f>
        <v>6.9756473744125524E-2</v>
      </c>
      <c r="AC1078" s="30">
        <f>(AA1077*AA1078)*(1-COS(RADIANS(N1077)))+AA1079*(SIN(RADIANS(N1077)))</f>
        <v>-9.3228300025961861E-3</v>
      </c>
      <c r="AD1078" s="30">
        <f>(AA1078^2)*(1-COS(RADIANS(N1077)))+(COS(RADIANS(N1077)))</f>
        <v>0.86667731956481153</v>
      </c>
      <c r="AE1078" s="30">
        <f>(AA1078*AA1079)*(1-COS(RADIANS(N1077)))-AA1077*(SIN(RADIANS(N1077)))</f>
        <v>0.49878202512991204</v>
      </c>
      <c r="AG1078">
        <v>-0.57864519898472722</v>
      </c>
      <c r="AI1078" s="28">
        <f>(T1077*T1078)*(1-COS(RADIANS(M1077)))+T1079*(SIN(RADIANS(M1077)))</f>
        <v>0.34202014332566871</v>
      </c>
      <c r="AJ1078" s="28">
        <f>(T1078^2)*(1-COS(RADIANS(M1077)))+(COS(RADIANS(M1077)))</f>
        <v>0.93969262078590843</v>
      </c>
      <c r="AK1078" s="28">
        <f>(T1078*T1079)*(1-COS(RADIANS(M1077)))-T1077*(SIN(RADIANS(M1077)))</f>
        <v>0</v>
      </c>
      <c r="AM1078" s="61">
        <v>0.37309911180055122</v>
      </c>
      <c r="AO1078" s="17">
        <v>0</v>
      </c>
      <c r="AP1078">
        <v>0</v>
      </c>
      <c r="AR1078" s="73">
        <f>(T1077*T1078)*(1-COS(RADIANS(O1077-45)))+T1079*(SIN(RADIANS(O1077-45)))</f>
        <v>0.73727733681012408</v>
      </c>
      <c r="AS1078" s="73">
        <f>(T1078^2)*(1-COS(RADIANS(O1077-45)))+(COS(RADIANS(O1077-45)))</f>
        <v>-0.67559020761566024</v>
      </c>
      <c r="AT1078" s="73">
        <f>(T1078*T1079)*(1-COS(RADIANS(O1077-45)))-T1077*(SIN(RADIANS(O1077-45)))</f>
        <v>0</v>
      </c>
      <c r="AU1078" s="10"/>
      <c r="AV1078">
        <v>0.73727733681012408</v>
      </c>
      <c r="AW1078" s="1">
        <v>0.64527995869950061</v>
      </c>
      <c r="BV1078" s="1"/>
      <c r="BZ1078" s="5" t="s">
        <v>4</v>
      </c>
      <c r="CA1078" s="6" t="s">
        <v>5</v>
      </c>
      <c r="CB1078" s="7" t="s">
        <v>6</v>
      </c>
      <c r="CC1078" s="8" t="s">
        <v>1</v>
      </c>
      <c r="CD1078">
        <v>5</v>
      </c>
      <c r="CE1078" s="9" t="s">
        <v>7</v>
      </c>
      <c r="CG1078" s="90" t="s">
        <v>157</v>
      </c>
      <c r="CH1078" s="61">
        <f>CE1079-((CH1080-CE1079)/(EY1078-CW1078))*CW1078</f>
        <v>6.433812205907846</v>
      </c>
      <c r="CI1078" s="10"/>
      <c r="CK1078" s="5" t="s">
        <v>4</v>
      </c>
      <c r="CL1078" s="6" t="s">
        <v>5</v>
      </c>
      <c r="CM1078" s="7" t="s">
        <v>6</v>
      </c>
      <c r="CN1078" s="8" t="s">
        <v>1</v>
      </c>
      <c r="CO1078" s="10"/>
      <c r="CP1078">
        <f t="shared" ref="CP1078:CQ1080" si="1629">BZ1079</f>
        <v>0.93180266183863136</v>
      </c>
      <c r="CQ1078">
        <f t="shared" si="1629"/>
        <v>-0.87956522186239505</v>
      </c>
      <c r="CR1078">
        <f>CI1082</f>
        <v>0</v>
      </c>
      <c r="CS1078">
        <f>CL1082</f>
        <v>0</v>
      </c>
      <c r="CU1078" s="17">
        <f>CU982</f>
        <v>90</v>
      </c>
      <c r="CV1078" s="17">
        <f>CV982</f>
        <v>20</v>
      </c>
      <c r="CW1078" s="31">
        <f>CH985</f>
        <v>201.3922336271556</v>
      </c>
      <c r="CY1078" s="61">
        <f t="array" ref="CY1078:CY1080">MMULT(DQ1078:DS1080,DO1078:DO1080)</f>
        <v>0.85963656794761734</v>
      </c>
      <c r="CZ1078" s="13"/>
      <c r="DA1078" s="17">
        <v>1</v>
      </c>
      <c r="DB1078">
        <v>0</v>
      </c>
      <c r="DD1078" s="73">
        <f>(DB1078^2)*(1-COS(RADIANS(CW1078+45)))+(COS(RADIANS(CW1078+45)))</f>
        <v>-0.40047324072596074</v>
      </c>
      <c r="DE1078" s="73">
        <f>(DB1078*DB1079)*(1-COS(RADIANS(CW1078+45)))-DB1080*(SIN(RADIANS(CW1078+45)))</f>
        <v>0.9163084543222586</v>
      </c>
      <c r="DF1078" s="73">
        <f>(DB1078*DB1080)*(1-COS(RADIANS(CW1078+45)))+DB1079*(SIN(RADIANS(CW1078+45)))</f>
        <v>0</v>
      </c>
      <c r="DG1078" s="10"/>
      <c r="DH1078">
        <f t="array" ref="DH1078:DH1080">MMULT(DD1078:DF1080,DA1078:DA1080)</f>
        <v>-0.40047324072596074</v>
      </c>
      <c r="DI1078" s="23">
        <f>COS(RADIANS('[1]Biaxial Input'!$F$21))</f>
        <v>-0.9975640502598242</v>
      </c>
      <c r="DK1078" s="30">
        <f>(DI1078^2)*(1-COS(RADIANS(CV1078)))+(COS(RADIANS(CV1078)))</f>
        <v>0.99970654636555623</v>
      </c>
      <c r="DL1078" s="30">
        <f>(DI1078*DI1079)*(1-COS(RADIANS(CV1078)))-DI1080*(SIN(RADIANS(CV1078)))</f>
        <v>-4.1965824879998722E-3</v>
      </c>
      <c r="DM1078" s="30">
        <f>(DI1078*DI1080)*(1-COS(RADIANS(CV1078)))+DI1079*(SIN(RADIANS(CV1078)))</f>
        <v>2.3858119147859059E-2</v>
      </c>
      <c r="DO1078">
        <f t="array" ref="DO1078:DO1080">MMULT(DK1078:DM1080,DH1078:DH1080)</f>
        <v>-0.39651035638495724</v>
      </c>
      <c r="DQ1078" s="28">
        <f>(DB1078^2)*(1-COS(RADIANS(CU1078)))+(COS(RADIANS(CU1078)))</f>
        <v>6.1257422745431001E-17</v>
      </c>
      <c r="DR1078" s="28">
        <f>(DB1078*DB1079)*(1-COS(RADIANS(CU1078)))-DB1080*(SIN(RADIANS(CU1078)))</f>
        <v>-1</v>
      </c>
      <c r="DS1078" s="28">
        <f>(DB1078*DB1080)*(1-COS(RADIANS(CU1078)))+DB1079*(SIN(RADIANS(CU1078)))</f>
        <v>0</v>
      </c>
      <c r="DU1078" s="61">
        <f t="array" ref="DU1078:DU1080">MMULT(DQ1078:DS1080,EE1078:EE1080)</f>
        <v>-0.38028463347340757</v>
      </c>
      <c r="DV1078" s="13"/>
      <c r="DW1078" s="17">
        <v>1</v>
      </c>
      <c r="DX1078">
        <v>0</v>
      </c>
      <c r="DZ1078" s="73">
        <f>(DB1078^2)*(1-COS(RADIANS(CW1078-45)))+(COS(RADIANS(CW1078-45)))</f>
        <v>-0.9163084543222586</v>
      </c>
      <c r="EA1078" s="73">
        <f>(DB1078*DB1079)*(1-COS(RADIANS(CW1078-45)))-DB1080*(SIN(RADIANS(CW1078-45)))</f>
        <v>-0.40047324072596069</v>
      </c>
      <c r="EB1078" s="73">
        <f>(DB1078*DB1080)*(1-COS(RADIANS(CW1078-45)))+DB1079*(SIN(RADIANS(CW1078-45)))</f>
        <v>0</v>
      </c>
      <c r="EC1078" s="10"/>
      <c r="ED1078">
        <f t="array" ref="ED1078:ED1080">MMULT(DZ1078:EB1080,DA1078:DA1080)</f>
        <v>-0.9163084543222586</v>
      </c>
      <c r="EE1078" s="1">
        <f t="array" ref="EE1078:EE1080">MMULT(DK1078:DM1080,ED1078:ED1080)</f>
        <v>-0.91772017926500926</v>
      </c>
      <c r="EG1078">
        <f>CY1078+DU1078</f>
        <v>0.47935193447420976</v>
      </c>
      <c r="EH1078">
        <f>EG1078/(SQRT(EG1078^2+EG1079^2+EG1080^2))</f>
        <v>0.33895300344160328</v>
      </c>
      <c r="EJ1078">
        <f>Q1078+AM1078</f>
        <v>-0.4204946386499463</v>
      </c>
      <c r="EK1078">
        <f>EJ1078/(SQRT(EJ1078^2+EJ1079^2+EJ1080^2))</f>
        <v>-0.99903255446760331</v>
      </c>
      <c r="EM1078" s="23">
        <f>CY1079*DU1080-CY1080*DU1079</f>
        <v>0.34118699944639969</v>
      </c>
      <c r="EO1078" s="15">
        <v>5</v>
      </c>
      <c r="EP1078" s="9" t="s">
        <v>7</v>
      </c>
      <c r="EW1078" s="17">
        <f>CU1078</f>
        <v>90</v>
      </c>
      <c r="EX1078" s="17">
        <f>CV1078</f>
        <v>20</v>
      </c>
      <c r="EY1078" s="31">
        <f>1+CW1078</f>
        <v>202.3922336271556</v>
      </c>
      <c r="EZ1078" s="10"/>
      <c r="FA1078" s="61">
        <f t="array" ref="FA1078:FA1080">MMULT(FS1078:FU1080,FQ1078:FQ1080)</f>
        <v>0.866142523119807</v>
      </c>
      <c r="FB1078" s="13">
        <f>BW1079</f>
        <v>0</v>
      </c>
      <c r="FC1078" s="17">
        <v>1</v>
      </c>
      <c r="FD1078">
        <v>0</v>
      </c>
      <c r="FF1078" s="73">
        <f>(FD1078^2)*(1-COS(RADIANS(EY1078+45)))+(COS(RADIANS(EY1078+45)))</f>
        <v>-0.38442045914491157</v>
      </c>
      <c r="FG1078" s="73">
        <f>(FD1078*FD1079)*(1-COS(RADIANS(EY1078+45)))-FD1080*(SIN(RADIANS(EY1078+45)))</f>
        <v>0.92315811787083113</v>
      </c>
      <c r="FH1078" s="73">
        <f>(FD1078*FD1080)*(1-COS(RADIANS(EY1078+45)))+FD1079*(SIN(RADIANS(EY1078+45)))</f>
        <v>0</v>
      </c>
      <c r="FI1078" s="10"/>
      <c r="FJ1078">
        <f t="array" ref="FJ1078:FJ1080">MMULT(FF1078:FH1080,FC1078:FC1080)</f>
        <v>-0.38442045914491157</v>
      </c>
      <c r="FK1078" s="23">
        <f>COS(RADIANS(176))</f>
        <v>-0.9975640502598242</v>
      </c>
      <c r="FM1078" s="30">
        <f>(FK1078^2)*(1-COS(RADIANS(EX1078)))+(COS(RADIANS(EX1078)))</f>
        <v>0.99970654636555623</v>
      </c>
      <c r="FN1078" s="30">
        <f>(FK1078*FK1079)*(1-COS(RADIANS(EX1078)))-FK1080*(SIN(RADIANS(EX1078)))</f>
        <v>-4.1965824879998722E-3</v>
      </c>
      <c r="FO1078" s="30">
        <f>(FK1078*FK1080)*(1-COS(RADIANS(EX1078)))+FK1079*(SIN(RADIANS(EX1078)))</f>
        <v>2.3858119147859059E-2</v>
      </c>
      <c r="FQ1078">
        <f t="array" ref="FQ1078:FQ1080">MMULT(FM1078:FO1080,FJ1078:FJ1080)</f>
        <v>-0.38043354037290933</v>
      </c>
      <c r="FS1078" s="28">
        <f>(FD1078^2)*(1-COS(RADIANS(EW1078)))+(COS(RADIANS(EW1078)))</f>
        <v>6.1257422745431001E-17</v>
      </c>
      <c r="FT1078" s="28">
        <f>(FD1078*FD1079)*(1-COS(RADIANS(EW1078)))-FD1080*(SIN(RADIANS(EW1078)))</f>
        <v>-1</v>
      </c>
      <c r="FU1078" s="28">
        <f>(FD1078*FD1080)*(1-COS(RADIANS(EW1078)))+FD1079*(SIN(RADIANS(EW1078)))</f>
        <v>0</v>
      </c>
      <c r="FW1078" s="61">
        <f t="array" ref="FW1078:FW1080">MMULT(FS1078:FU1080,GG1078:GG1080)</f>
        <v>-0.36522398750960605</v>
      </c>
      <c r="FX1078" s="13">
        <f>BX1079</f>
        <v>0</v>
      </c>
      <c r="FY1078" s="17">
        <v>1</v>
      </c>
      <c r="FZ1078">
        <v>0</v>
      </c>
      <c r="GB1078" s="73">
        <f>(FD1078^2)*(1-COS(RADIANS(EY1078-45)))+(COS(RADIANS(EY1078-45)))</f>
        <v>-0.92315811787083135</v>
      </c>
      <c r="GC1078" s="73">
        <f>(FD1078*FD1079)*(1-COS(RADIANS(EY1078-45)))-FD1080*(SIN(RADIANS(EY1078-45)))</f>
        <v>-0.38442045914491108</v>
      </c>
      <c r="GD1078" s="73">
        <f>(FD1078*FD1080)*(1-COS(RADIANS(EY1078-45)))+FD1079*(SIN(RADIANS(EY1078-45)))</f>
        <v>0</v>
      </c>
      <c r="GE1078" s="10"/>
      <c r="GF1078">
        <f t="array" ref="GF1078:GF1080">MMULT(GB1078:GD1080,FC1078:FC1080)</f>
        <v>-0.92315811787083135</v>
      </c>
      <c r="GG1078" s="1">
        <f t="array" ref="GG1078:GG1080">MMULT(FM1078:FO1080,GF1078:GF1080)</f>
        <v>-0.92450046593285229</v>
      </c>
      <c r="GI1078">
        <f>FA1078+FW1078</f>
        <v>0.50091853561020094</v>
      </c>
      <c r="GJ1078">
        <f>GI1078/(SQRT(GI1078^2+GI1079^2+GI1080^2))</f>
        <v>0.35420289335200805</v>
      </c>
      <c r="GL1078" t="e">
        <f>CH1079+DC1078</f>
        <v>#VALUE!</v>
      </c>
      <c r="GM1078" t="e">
        <f>GL1078/(SQRT(GL1078^2+GL1079^2+GL1080^2))</f>
        <v>#VALUE!</v>
      </c>
      <c r="GO1078" s="27">
        <f>FA1079*FW1080-FA1080*FW1079</f>
        <v>0.34118699944639974</v>
      </c>
    </row>
    <row r="1079" spans="1:197" x14ac:dyDescent="0.2">
      <c r="A1079" s="1"/>
      <c r="D1079" t="s">
        <v>9</v>
      </c>
      <c r="E1079" s="5">
        <f t="shared" si="1628"/>
        <v>0.34933429420552226</v>
      </c>
      <c r="F1079" s="6">
        <f t="shared" si="1628"/>
        <v>-0.34514388613357072</v>
      </c>
      <c r="G1079" s="7">
        <f t="shared" ref="G1079:G1080" si="1630">Q1078</f>
        <v>-0.79359375045049751</v>
      </c>
      <c r="H1079" s="8">
        <f t="shared" ref="H1079:H1080" si="1631">AM1078</f>
        <v>0.37309911180055122</v>
      </c>
      <c r="J1079" s="10"/>
      <c r="Q1079" s="61">
        <v>0.36268718550614382</v>
      </c>
      <c r="S1079" s="17">
        <v>0</v>
      </c>
      <c r="T1079">
        <v>1</v>
      </c>
      <c r="V1079" s="73">
        <f>(T1077*T1079)*(1-COS(RADIANS(O1077+45)))-T1078*(SIN(RADIANS(O1077+45)))</f>
        <v>0</v>
      </c>
      <c r="W1079" s="73">
        <f>(T1078*T1079)*(1-COS(RADIANS(O1077+45)))+T1077*(SIN(RADIANS(O1077+45)))</f>
        <v>0</v>
      </c>
      <c r="X1079" s="73">
        <f>(T1079^2)*(1-COS(RADIANS(O1077+45)))+(COS(RADIANS(O1077+45)))</f>
        <v>0.99999999999999989</v>
      </c>
      <c r="Y1079" s="10"/>
      <c r="Z1079">
        <v>0</v>
      </c>
      <c r="AA1079" s="23">
        <f>SIN(RADIANS('[1]Biaxial Input'!$F$21))*SIN(RADIANS(0))</f>
        <v>0</v>
      </c>
      <c r="AC1079" s="30">
        <f>(AA1077*AA1079)*(1-COS(RADIANS(N1077)))-AA1078*(SIN(RADIANS(N1077)))</f>
        <v>-3.4878236872062755E-2</v>
      </c>
      <c r="AD1079" s="30">
        <f>(AA1078*AA1079)*(1-COS(RADIANS(N1077)))+AA1077*(SIN(RADIANS(N1077)))</f>
        <v>-0.49878202512991204</v>
      </c>
      <c r="AE1079" s="30">
        <f>(AA1079^2)*(1-COS(RADIANS(N1077)))+(COS(RADIANS(N1077)))</f>
        <v>0.86602540378443871</v>
      </c>
      <c r="AG1079">
        <v>0.36268718550614382</v>
      </c>
      <c r="AI1079" s="28">
        <f>(T1077*T1079)*(1-COS(RADIANS(M1077)))-T1078*(SIN(RADIANS(M1077)))</f>
        <v>0</v>
      </c>
      <c r="AJ1079" s="28">
        <f>(T1078*T1079)*(1-COS(RADIANS(M1077)))+T1077*(SIN(RADIANS(M1077)))</f>
        <v>0</v>
      </c>
      <c r="AK1079" s="28">
        <f>(T1079^2)*(1-COS(RADIANS(M1077)))+(COS(RADIANS(M1077)))</f>
        <v>1</v>
      </c>
      <c r="AM1079" s="61">
        <v>-0.3441772878468769</v>
      </c>
      <c r="AO1079" s="17">
        <v>0</v>
      </c>
      <c r="AP1079">
        <v>1</v>
      </c>
      <c r="AR1079" s="73">
        <f>(T1077*T1077)*(1-COS(RADIANS(O1077-45)))-T1077*(SIN(RADIANS(O1077-45)))</f>
        <v>0</v>
      </c>
      <c r="AS1079" s="73">
        <f>(T1078*T1079)*(1-COS(RADIANS(O1077-45)))+T1077*(SIN(RADIANS(O1077-45)))</f>
        <v>0</v>
      </c>
      <c r="AT1079" s="73">
        <f>(T1079^2)*(1-COS(RADIANS(O1077-45)))+(COS(RADIANS(O1077-45)))</f>
        <v>1</v>
      </c>
      <c r="AU1079" s="10"/>
      <c r="AV1079">
        <v>0</v>
      </c>
      <c r="AW1079" s="1">
        <v>-0.3441772878468769</v>
      </c>
      <c r="BV1079" s="1"/>
      <c r="BY1079" t="s">
        <v>8</v>
      </c>
      <c r="BZ1079" s="5">
        <f t="shared" ref="BZ1079:CA1081" si="1632">BZ1074</f>
        <v>0.93180266183863136</v>
      </c>
      <c r="CA1079" s="6">
        <f t="shared" si="1632"/>
        <v>-0.87956522186239505</v>
      </c>
      <c r="CB1079" s="7">
        <f>CY1078</f>
        <v>0.85963656794761734</v>
      </c>
      <c r="CC1079" s="8">
        <f>DU1078</f>
        <v>-0.38028463347340757</v>
      </c>
      <c r="CE1079" s="9">
        <f>((SUMPRODUCT(CB1079:CB1081,BZ1079:BZ1081))*(SUMPRODUCT(CB1079:(CB1081),CA1079:CA1081)))-((SUMPRODUCT(CC1079:CC1081,BZ1079:BZ1081))*(SUMPRODUCT(CC1079:CC1081,CA1079:CA1081)))</f>
        <v>0</v>
      </c>
      <c r="CG1079">
        <v>1</v>
      </c>
      <c r="CH1079" t="s">
        <v>161</v>
      </c>
      <c r="CI1079" s="67"/>
      <c r="CJ1079" s="1" t="s">
        <v>8</v>
      </c>
      <c r="CK1079" s="5">
        <f t="shared" ref="CK1079:CL1081" si="1633">BZ1079</f>
        <v>0.93180266183863136</v>
      </c>
      <c r="CL1079" s="6">
        <f t="shared" si="1633"/>
        <v>-0.87956522186239505</v>
      </c>
      <c r="CM1079" s="7">
        <f>FA1078</f>
        <v>0.866142523119807</v>
      </c>
      <c r="CN1079" s="8">
        <f>FW1078</f>
        <v>-0.36522398750960605</v>
      </c>
      <c r="CO1079" s="10"/>
      <c r="CP1079">
        <f t="shared" si="1629"/>
        <v>0.3492962422733713</v>
      </c>
      <c r="CQ1079">
        <f t="shared" si="1629"/>
        <v>-0.34518112468713447</v>
      </c>
      <c r="CR1079">
        <f>CJ1082</f>
        <v>0</v>
      </c>
      <c r="CS1079">
        <f>CM1082</f>
        <v>0</v>
      </c>
      <c r="CW1079" s="28"/>
      <c r="CY1079" s="61">
        <v>-0.3965103563849573</v>
      </c>
      <c r="DA1079" s="17">
        <v>0</v>
      </c>
      <c r="DB1079">
        <v>0</v>
      </c>
      <c r="DD1079" s="73">
        <f>(DB1078*DB1079)*(1-COS(RADIANS(CW1078+45)))+DB1080*(SIN(RADIANS(CW1078+45)))</f>
        <v>-0.9163084543222586</v>
      </c>
      <c r="DE1079" s="73">
        <f>(DB1079^2)*(1-COS(RADIANS(CW1078+45)))+(COS(RADIANS(CW1078+45)))</f>
        <v>-0.40047324072596074</v>
      </c>
      <c r="DF1079" s="73">
        <f>(DB1079*DB1080)*(1-COS(RADIANS(CW1078+45)))-DB1078*(SIN(RADIANS(CW1078+45)))</f>
        <v>0</v>
      </c>
      <c r="DG1079" s="10"/>
      <c r="DH1079">
        <v>-0.9163084543222586</v>
      </c>
      <c r="DI1079" s="23">
        <f>SIN(RADIANS('[1]Biaxial Input'!$F$21))*(COS(RADIANS(0)))</f>
        <v>6.9756473744125524E-2</v>
      </c>
      <c r="DK1079" s="30">
        <f>(DI1078*DI1079)*(1-COS(RADIANS(CV1078)))+DI1080*(SIN(RADIANS(CV1078)))</f>
        <v>-4.1965824879998722E-3</v>
      </c>
      <c r="DL1079" s="30">
        <f>(DI1079^2)*(1-COS(RADIANS(CV1078)))+(COS(RADIANS(CV1078)))</f>
        <v>0.9399860744203522</v>
      </c>
      <c r="DM1079" s="30">
        <f>(DI1079*DI1080)*(1-COS(RADIANS(CV1078)))-DI1078*(SIN(RADIANS(CV1078)))</f>
        <v>0.34118699944639969</v>
      </c>
      <c r="DO1079">
        <v>-0.85963656794761734</v>
      </c>
      <c r="DQ1079" s="28">
        <f>(DB1078*DB1079)*(1-COS(RADIANS(CU1078)))+DB1080*(SIN(RADIANS(CU1078)))</f>
        <v>1</v>
      </c>
      <c r="DR1079" s="28">
        <f>(DB1079^2)*(1-COS(RADIANS(CU1078)))+(COS(RADIANS(CU1078)))</f>
        <v>6.1257422745431001E-17</v>
      </c>
      <c r="DS1079" s="28">
        <f>(DB1079*DB1080)*(1-COS(RADIANS(CU1078)))-DB1078*(SIN(RADIANS(CU1078)))</f>
        <v>0</v>
      </c>
      <c r="DU1079" s="61">
        <v>-0.91772017926500926</v>
      </c>
      <c r="DW1079" s="17">
        <v>0</v>
      </c>
      <c r="DX1079">
        <v>0</v>
      </c>
      <c r="DZ1079" s="73">
        <f>(DB1078*DB1079)*(1-COS(RADIANS(CW1078-45)))+DB1080*(SIN(RADIANS(CW1078-45)))</f>
        <v>0.40047324072596069</v>
      </c>
      <c r="EA1079" s="73">
        <f>(DB1079^2)*(1-COS(RADIANS(CW1078-45)))+(COS(RADIANS(CW1078-45)))</f>
        <v>-0.9163084543222586</v>
      </c>
      <c r="EB1079" s="73">
        <f>(DB1079*DB1080)*(1-COS(RADIANS(CW1078-45)))-DB1078*(SIN(RADIANS(CW1078-45)))</f>
        <v>0</v>
      </c>
      <c r="EC1079" s="10"/>
      <c r="ED1079">
        <v>0.40047324072596069</v>
      </c>
      <c r="EE1079" s="1">
        <v>0.38028463347340752</v>
      </c>
      <c r="EG1079">
        <f>CY1079+DU1079</f>
        <v>-1.3142305356499666</v>
      </c>
      <c r="EH1079">
        <f>EG1079/(SQRT(EG1078^2+EG1079^2+EG1080^2))</f>
        <v>-0.92930132380052</v>
      </c>
      <c r="EJ1079">
        <f>Q1079+AM1079</f>
        <v>1.8509897659266916E-2</v>
      </c>
      <c r="EK1079">
        <f>EJ1079/(SQRT(EJ1078^2+EJ1079^2+EJ1080^2))</f>
        <v>4.3976756519042245E-2</v>
      </c>
      <c r="EM1079" s="23">
        <f>CY1080*DU1078-CY1078*DU1080</f>
        <v>-2.3858119147859069E-2</v>
      </c>
      <c r="EP1079" s="9">
        <f>((SUMPRODUCT(CM1079:CM1081,BZ1079:BZ1081))*(SUMPRODUCT(CM1079:CM1081,CA1079:CA1081)))-((SUMPRODUCT(CN1079:CN1081,BZ1079:BZ1081))*(SUMPRODUCT(CN1079:CN1081,CA1079:CA1081)))</f>
        <v>-3.1946674854498036E-2</v>
      </c>
      <c r="EY1079" s="28"/>
      <c r="EZ1079" s="10"/>
      <c r="FA1079" s="61">
        <v>-0.38043354037290938</v>
      </c>
      <c r="FB1079" s="13">
        <f>BW1080</f>
        <v>0</v>
      </c>
      <c r="FC1079" s="17">
        <v>0</v>
      </c>
      <c r="FD1079">
        <v>0</v>
      </c>
      <c r="FF1079" s="73">
        <f>(FD1078*FD1079)*(1-COS(RADIANS(EY1078+45)))+FD1080*(SIN(RADIANS(EY1078+45)))</f>
        <v>-0.92315811787083113</v>
      </c>
      <c r="FG1079" s="73">
        <f>(FD1079^2)*(1-COS(RADIANS(EY1078+45)))+(COS(RADIANS(EY1078+45)))</f>
        <v>-0.38442045914491157</v>
      </c>
      <c r="FH1079" s="73">
        <f>(FD1079*FD1080)*(1-COS(RADIANS(EY1078+45)))-FD1078*(SIN(RADIANS(EY1078+45)))</f>
        <v>0</v>
      </c>
      <c r="FI1079" s="10"/>
      <c r="FJ1079">
        <v>-0.92315811787083113</v>
      </c>
      <c r="FK1079" s="23">
        <f>SIN(RADIANS(176))*(COS(RADIANS(0)))</f>
        <v>6.9756473744125524E-2</v>
      </c>
      <c r="FM1079" s="30">
        <f>(FK1078*FK1079)*(1-COS(RADIANS(EX1078)))+FK1080*(SIN(RADIANS(EX1078)))</f>
        <v>-4.1965824879998722E-3</v>
      </c>
      <c r="FN1079" s="30">
        <f>(FK1079^2)*(1-COS(RADIANS(EX1078)))+(COS(RADIANS(EX1078)))</f>
        <v>0.9399860744203522</v>
      </c>
      <c r="FO1079" s="30">
        <f>(FK1079*FK1080)*(1-COS(RADIANS(EX1078)))-FK1078*(SIN(RADIANS(EX1078)))</f>
        <v>0.34118699944639969</v>
      </c>
      <c r="FQ1079">
        <v>-0.866142523119807</v>
      </c>
      <c r="FS1079" s="28">
        <f>(FD1078*FD1079)*(1-COS(RADIANS(EW1078)))+FD1080*(SIN(RADIANS(EW1078)))</f>
        <v>1</v>
      </c>
      <c r="FT1079" s="28">
        <f>(FD1079^2)*(1-COS(RADIANS(EW1078)))+(COS(RADIANS(EW1078)))</f>
        <v>6.1257422745431001E-17</v>
      </c>
      <c r="FU1079" s="28">
        <f>(FD1079*FD1080)*(1-COS(RADIANS(EW1078)))-FD1078*(SIN(RADIANS(EW1078)))</f>
        <v>0</v>
      </c>
      <c r="FW1079" s="61">
        <v>-0.92450046593285229</v>
      </c>
      <c r="FX1079" s="13">
        <f>BX1080</f>
        <v>0</v>
      </c>
      <c r="FY1079" s="17">
        <v>0</v>
      </c>
      <c r="FZ1079">
        <v>0</v>
      </c>
      <c r="GB1079" s="73">
        <f>(FD1078*FD1079)*(1-COS(RADIANS(EY1078-45)))+FD1080*(SIN(RADIANS(EY1078-45)))</f>
        <v>0.38442045914491108</v>
      </c>
      <c r="GC1079" s="73">
        <f>(FD1079^2)*(1-COS(RADIANS(EY1078-45)))+(COS(RADIANS(EY1078-45)))</f>
        <v>-0.92315811787083135</v>
      </c>
      <c r="GD1079" s="73">
        <f>(FD1079*FD1080)*(1-COS(RADIANS(EY1078-45)))-FD1078*(SIN(RADIANS(EY1078-45)))</f>
        <v>0</v>
      </c>
      <c r="GE1079" s="10"/>
      <c r="GF1079">
        <v>0.38442045914491108</v>
      </c>
      <c r="GG1079" s="1">
        <v>0.365223987509606</v>
      </c>
      <c r="GI1079">
        <f>FA1079+FW1079</f>
        <v>-1.3049340063057617</v>
      </c>
      <c r="GJ1079">
        <f>GI1079/(SQRT(GI1078^2+GI1079^2+GI1080^2))</f>
        <v>-0.92272768485973278</v>
      </c>
      <c r="GL1079">
        <f>CH1080+DC1079</f>
        <v>-3.1946674854498036E-2</v>
      </c>
      <c r="GM1079" t="e">
        <f>GL1079/(SQRT(GL1078^2+GL1079^2+GL1080^2))</f>
        <v>#VALUE!</v>
      </c>
      <c r="GO1079" s="27">
        <f>FA1080*FW1078-FA1078*FW1080</f>
        <v>-2.3858119147859083E-2</v>
      </c>
    </row>
    <row r="1080" spans="1:197" x14ac:dyDescent="0.2">
      <c r="A1080" s="1"/>
      <c r="D1080" t="s">
        <v>10</v>
      </c>
      <c r="E1080" s="5">
        <f t="shared" si="1628"/>
        <v>-9.8661645972365639E-2</v>
      </c>
      <c r="F1080" s="6">
        <f t="shared" si="1628"/>
        <v>-0.32743034407349803</v>
      </c>
      <c r="G1080" s="7">
        <f t="shared" si="1630"/>
        <v>0.36268718550614382</v>
      </c>
      <c r="H1080" s="8">
        <f t="shared" si="1631"/>
        <v>-0.3441772878468769</v>
      </c>
      <c r="J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W1080" s="1"/>
      <c r="BV1080" s="1"/>
      <c r="BY1080" t="s">
        <v>9</v>
      </c>
      <c r="BZ1080" s="5">
        <f t="shared" si="1632"/>
        <v>0.3492962422733713</v>
      </c>
      <c r="CA1080" s="6">
        <f t="shared" si="1632"/>
        <v>-0.34518112468713447</v>
      </c>
      <c r="CB1080" s="7">
        <f>CY1079</f>
        <v>-0.3965103563849573</v>
      </c>
      <c r="CC1080" s="8">
        <f>DU1079</f>
        <v>-0.91772017926500926</v>
      </c>
      <c r="CE1080" s="10"/>
      <c r="CH1080">
        <f>((SUMPRODUCT(CM1079:CM1081,CK1079:CK1081))*(SUMPRODUCT(CM1079:CM1081,CL1079:CL1081)))-((SUMPRODUCT(CN1079:CN1081,CK1079:CK1081))*(SUMPRODUCT(CN1079:CN1081,CL1079:CL1081)))</f>
        <v>-3.1946674854498036E-2</v>
      </c>
      <c r="CI1080" s="67"/>
      <c r="CJ1080" s="10" t="s">
        <v>9</v>
      </c>
      <c r="CK1080" s="5">
        <f t="shared" si="1633"/>
        <v>0.3492962422733713</v>
      </c>
      <c r="CL1080" s="6">
        <f t="shared" si="1633"/>
        <v>-0.34518112468713447</v>
      </c>
      <c r="CM1080" s="7">
        <f>FA1079</f>
        <v>-0.38043354037290938</v>
      </c>
      <c r="CN1080" s="8">
        <f>FW1079</f>
        <v>-0.92450046593285229</v>
      </c>
      <c r="CP1080">
        <f t="shared" si="1629"/>
        <v>-9.8670839279614439E-2</v>
      </c>
      <c r="CQ1080">
        <f t="shared" si="1629"/>
        <v>-0.32743703463395935</v>
      </c>
      <c r="CR1080">
        <f>CK1082</f>
        <v>0</v>
      </c>
      <c r="CS1080">
        <f>CN1082</f>
        <v>0</v>
      </c>
      <c r="CW1080" s="28"/>
      <c r="CY1080" s="61">
        <v>0.322187070390349</v>
      </c>
      <c r="DA1080" s="17">
        <v>0</v>
      </c>
      <c r="DB1080">
        <v>1</v>
      </c>
      <c r="DD1080" s="73">
        <f>(DB1078*DB1080)*(1-COS(RADIANS(CW1078+45)))-DB1079*(SIN(RADIANS(CW1078+45)))</f>
        <v>0</v>
      </c>
      <c r="DE1080" s="73">
        <f>(DB1079*DB1080)*(1-COS(RADIANS(CW1078+45)))+DB1078*(SIN(RADIANS(CW1078+45)))</f>
        <v>0</v>
      </c>
      <c r="DF1080" s="73">
        <f>(DB1080^2)*(1-COS(RADIANS(CW1078+45)))+(COS(RADIANS(CW1078+45)))</f>
        <v>1</v>
      </c>
      <c r="DG1080" s="10"/>
      <c r="DH1080">
        <v>0</v>
      </c>
      <c r="DI1080" s="23">
        <f>SIN(RADIANS('[1]Biaxial Input'!$F$21))*SIN(RADIANS(0))</f>
        <v>0</v>
      </c>
      <c r="DK1080" s="30">
        <f>(DI1078*DI1080)*(1-COS(RADIANS(CV1078)))-DI1079*(SIN(RADIANS(CV1078)))</f>
        <v>-2.3858119147859059E-2</v>
      </c>
      <c r="DL1080" s="30">
        <f>(DI1079*DI1080)*(1-COS(RADIANS(CV1078)))+DI1078*(SIN(RADIANS(CV1078)))</f>
        <v>-0.34118699944639969</v>
      </c>
      <c r="DM1080" s="30">
        <f>(DI1080^2)*(1-COS(RADIANS(CV1078)))+(COS(RADIANS(CV1078)))</f>
        <v>0.93969262078590843</v>
      </c>
      <c r="DO1080">
        <v>0.322187070390349</v>
      </c>
      <c r="DQ1080" s="28">
        <f>(DB1078*DB1080)*(1-COS(RADIANS(CU1078)))-DB1079*(SIN(RADIANS(CU1078)))</f>
        <v>0</v>
      </c>
      <c r="DR1080" s="28">
        <f>(DB1079*DB1080)*(1-COS(RADIANS(CU1078)))+DB1078*(SIN(RADIANS(CU1078)))</f>
        <v>0</v>
      </c>
      <c r="DS1080" s="28">
        <f>(DB1080^2)*(1-COS(RADIANS(CU1078)))+(COS(RADIANS(CU1078)))</f>
        <v>1</v>
      </c>
      <c r="DU1080" s="61">
        <v>-0.11477486708245523</v>
      </c>
      <c r="DW1080" s="17">
        <v>0</v>
      </c>
      <c r="DX1080">
        <v>1</v>
      </c>
      <c r="DZ1080" s="73">
        <f>(DB1078*DB1078)*(1-COS(RADIANS(CW1078-45)))-DB1078*(SIN(RADIANS(CW1078-45)))</f>
        <v>0</v>
      </c>
      <c r="EA1080" s="73">
        <f>(DB1079*DB1080)*(1-COS(RADIANS(CW1078-45)))+DB1078*(SIN(RADIANS(CW1078-45)))</f>
        <v>0</v>
      </c>
      <c r="EB1080" s="73">
        <f>(DB1080^2)*(1-COS(RADIANS(CW1078-45)))+(COS(RADIANS(CW1078-45)))</f>
        <v>1</v>
      </c>
      <c r="EC1080" s="10"/>
      <c r="ED1080">
        <v>0</v>
      </c>
      <c r="EE1080" s="1">
        <v>-0.11477486708245523</v>
      </c>
      <c r="EG1080">
        <f>CY1080+DU1080</f>
        <v>0.20741220330789378</v>
      </c>
      <c r="EH1080">
        <f>EG1080/(SQRT(EG1078^2+EG1079^2+EG1080^2))</f>
        <v>0.14666257545985456</v>
      </c>
      <c r="EJ1080">
        <f>Q1080+AM1080</f>
        <v>0</v>
      </c>
      <c r="EK1080">
        <f>EJ1080/(SQRT(EJ1078^2+EJ1079^2+EJ1080^2))</f>
        <v>0</v>
      </c>
      <c r="EM1080" s="23">
        <f>CY1078*DU1079-CY1079*DU1078</f>
        <v>-0.93969262078590843</v>
      </c>
      <c r="ER1080">
        <f t="shared" ref="ER1080:ES1082" si="1634">CK1079</f>
        <v>0.93180266183863136</v>
      </c>
      <c r="ES1080">
        <f t="shared" si="1634"/>
        <v>-0.87956522186239505</v>
      </c>
      <c r="ET1080" t="e">
        <f>#REF!</f>
        <v>#REF!</v>
      </c>
      <c r="EU1080" t="e">
        <f>#REF!</f>
        <v>#REF!</v>
      </c>
      <c r="EY1080" s="28"/>
      <c r="EZ1080" s="10"/>
      <c r="FA1080" s="61">
        <v>0.32414109736808866</v>
      </c>
      <c r="FB1080" s="13">
        <f>BW1081</f>
        <v>0</v>
      </c>
      <c r="FC1080" s="17">
        <v>0</v>
      </c>
      <c r="FD1080">
        <v>1</v>
      </c>
      <c r="FF1080" s="73">
        <f>(FD1078*FD1080)*(1-COS(RADIANS(EY1078+45)))-FD1079*(SIN(RADIANS(EY1078+45)))</f>
        <v>0</v>
      </c>
      <c r="FG1080" s="73">
        <f>(FD1079*FD1080)*(1-COS(RADIANS(EY1078+45)))+FD1078*(SIN(RADIANS(EY1078+45)))</f>
        <v>0</v>
      </c>
      <c r="FH1080" s="73">
        <f>(FD1080^2)*(1-COS(RADIANS(EY1078+45)))+(COS(RADIANS(EY1078+45)))</f>
        <v>1</v>
      </c>
      <c r="FI1080" s="10"/>
      <c r="FJ1080">
        <v>0</v>
      </c>
      <c r="FK1080" s="23">
        <f>SIN(RADIANS(176))*SIN(RADIANS(0))</f>
        <v>0</v>
      </c>
      <c r="FM1080" s="30">
        <f>(FK1078*FK1080)*(1-COS(RADIANS(EX1078)))-FK1079*(SIN(RADIANS(EX1078)))</f>
        <v>-2.3858119147859059E-2</v>
      </c>
      <c r="FN1080" s="30">
        <f>(FK1079*FK1080)*(1-COS(RADIANS(EX1078)))+FK1078*(SIN(RADIANS(EX1078)))</f>
        <v>-0.34118699944639969</v>
      </c>
      <c r="FO1080" s="30">
        <f>(FK1080^2)*(1-COS(RADIANS(EX1078)))+(COS(RADIANS(EX1078)))</f>
        <v>0.93969262078590843</v>
      </c>
      <c r="FQ1080">
        <v>0.32414109736808866</v>
      </c>
      <c r="FS1080" s="28">
        <f>(FD1078*FD1080)*(1-COS(RADIANS(EW1078)))-FD1079*(SIN(RADIANS(EW1078)))</f>
        <v>0</v>
      </c>
      <c r="FT1080" s="28">
        <f>(FD1079*FD1080)*(1-COS(RADIANS(EW1078)))+FD1078*(SIN(RADIANS(EW1078)))</f>
        <v>0</v>
      </c>
      <c r="FU1080" s="28">
        <f>(FD1080^2)*(1-COS(RADIANS(EW1078)))+(COS(RADIANS(EW1078)))</f>
        <v>1</v>
      </c>
      <c r="FW1080" s="61">
        <v>-0.10913444661298388</v>
      </c>
      <c r="FX1080" s="13">
        <f>BX1081</f>
        <v>0</v>
      </c>
      <c r="FY1080" s="17">
        <v>0</v>
      </c>
      <c r="FZ1080">
        <v>1</v>
      </c>
      <c r="GB1080" s="73">
        <f>(FD1078*FD1078)*(1-COS(RADIANS(EY1078-45)))-FD1078*(SIN(RADIANS(EY1078-45)))</f>
        <v>0</v>
      </c>
      <c r="GC1080" s="73">
        <f>(FD1079*FD1080)*(1-COS(RADIANS(EY1078-45)))+FD1078*(SIN(RADIANS(EY1078-45)))</f>
        <v>0</v>
      </c>
      <c r="GD1080" s="73">
        <f>(FD1080^2)*(1-COS(RADIANS(EY1078-45)))+(COS(RADIANS(EY1078-45)))</f>
        <v>0.99999999999999989</v>
      </c>
      <c r="GE1080" s="10"/>
      <c r="GF1080">
        <v>0</v>
      </c>
      <c r="GG1080" s="1">
        <v>-0.10913444661298388</v>
      </c>
      <c r="GI1080">
        <f>FA1080+FW1080</f>
        <v>0.21500665075510478</v>
      </c>
      <c r="GJ1080">
        <f>GI1080/(SQRT(GI1078^2+GI1079^2+GI1080^2))</f>
        <v>0.15203266074914226</v>
      </c>
      <c r="GL1080" t="e">
        <f>#REF!+DC1080</f>
        <v>#REF!</v>
      </c>
      <c r="GM1080" t="e">
        <f>GL1080/(SQRT(GL1078^2+GL1079^2+GL1080^2))</f>
        <v>#REF!</v>
      </c>
      <c r="GO1080" s="27">
        <f>FA1078*FW1079-FA1079*FW1078</f>
        <v>-0.93969262078590854</v>
      </c>
    </row>
    <row r="1081" spans="1:197" x14ac:dyDescent="0.2">
      <c r="A1081" s="1"/>
      <c r="Q1081" s="82" t="s">
        <v>148</v>
      </c>
      <c r="R1081" s="13"/>
      <c r="T1081" s="10"/>
      <c r="U1081" s="10"/>
      <c r="V1081" s="10"/>
      <c r="W1081" s="10"/>
      <c r="X1081" s="10"/>
      <c r="Y1081" s="10"/>
      <c r="Z1081" s="80"/>
      <c r="AA1081" s="23" t="s">
        <v>149</v>
      </c>
      <c r="AE1081" s="1"/>
      <c r="AG1081" s="80"/>
      <c r="AK1081" s="13"/>
      <c r="AL1081" s="81"/>
      <c r="AM1081" s="82" t="s">
        <v>150</v>
      </c>
      <c r="AO1081" s="13"/>
      <c r="AP1081" s="13"/>
      <c r="AS1081" s="1"/>
      <c r="AW1081" s="1"/>
      <c r="BV1081" s="1"/>
      <c r="BY1081" t="s">
        <v>10</v>
      </c>
      <c r="BZ1081" s="5">
        <f t="shared" si="1632"/>
        <v>-9.8670839279614439E-2</v>
      </c>
      <c r="CA1081" s="6">
        <f t="shared" si="1632"/>
        <v>-0.32743703463395935</v>
      </c>
      <c r="CB1081" s="7">
        <f>CY1080</f>
        <v>0.322187070390349</v>
      </c>
      <c r="CC1081" s="8">
        <f>DU1080</f>
        <v>-0.11477486708245523</v>
      </c>
      <c r="CE1081" s="10"/>
      <c r="CG1081" s="10" t="s">
        <v>160</v>
      </c>
      <c r="CH1081" s="10">
        <f>-CH1078*((EY1078-CW1078)/(CH1080-CE1079))</f>
        <v>201.3922336271556</v>
      </c>
      <c r="CI1081" s="67"/>
      <c r="CJ1081" s="10" t="s">
        <v>10</v>
      </c>
      <c r="CK1081" s="5">
        <f t="shared" si="1633"/>
        <v>-9.8670839279614439E-2</v>
      </c>
      <c r="CL1081" s="6">
        <f t="shared" si="1633"/>
        <v>-0.32743703463395935</v>
      </c>
      <c r="CM1081" s="7">
        <f>FA1080</f>
        <v>0.32414109736808866</v>
      </c>
      <c r="CN1081" s="8">
        <f>FW1080</f>
        <v>-0.10913444661298388</v>
      </c>
      <c r="CW1081" s="28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EE1081" s="1"/>
      <c r="EI1081" s="64">
        <f>(DEGREES(ACOS((EH1078*EK1078+EH1079*EK1079+EH1080*EK1080)/((SQRT(EH1078^2+EH1079^2+EH1080^2))*(SQRT(EK1078^2+EK1079^2+EK1080^2))))))</f>
        <v>112.30226553071459</v>
      </c>
      <c r="ER1081">
        <f t="shared" si="1634"/>
        <v>0.3492962422733713</v>
      </c>
      <c r="ES1081">
        <f t="shared" si="1634"/>
        <v>-0.34518112468713447</v>
      </c>
      <c r="ET1081" t="e">
        <f>#REF!</f>
        <v>#REF!</v>
      </c>
      <c r="EU1081" t="e">
        <f>#REF!</f>
        <v>#REF!</v>
      </c>
      <c r="EY1081" s="28"/>
      <c r="EZ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GG1081" s="1"/>
      <c r="GK1081" s="64" t="e">
        <f>(DEGREES(ACOS((GJ1078*GM1078+GJ1079*GM1079+GJ1080*GM1080)/((SQRT(GJ1078^2+GJ1079^2+GJ1080^2))*(SQRT(GM1078^2+GM1079^2+GM1080^2))))))</f>
        <v>#VALUE!</v>
      </c>
    </row>
    <row r="1082" spans="1:197" x14ac:dyDescent="0.2">
      <c r="A1082" s="1"/>
      <c r="E1082" s="5" t="s">
        <v>4</v>
      </c>
      <c r="F1082" s="6" t="s">
        <v>5</v>
      </c>
      <c r="G1082" s="7" t="s">
        <v>6</v>
      </c>
      <c r="H1082" s="8" t="s">
        <v>1</v>
      </c>
      <c r="I1082">
        <v>8</v>
      </c>
      <c r="J1082" s="9" t="s">
        <v>7</v>
      </c>
      <c r="K1082">
        <v>8</v>
      </c>
      <c r="L1082" s="10"/>
      <c r="M1082" s="17">
        <f>A1054</f>
        <v>40</v>
      </c>
      <c r="N1082" s="17">
        <f>B1054</f>
        <v>35</v>
      </c>
      <c r="O1082" s="17">
        <f>C1054</f>
        <v>250.5</v>
      </c>
      <c r="Q1082" s="61">
        <f t="array" ref="Q1082:Q1084">MMULT(AI1082:AK1084,AG1082:AG1084)</f>
        <v>0.81744266817451494</v>
      </c>
      <c r="R1082" s="13"/>
      <c r="S1082" s="17">
        <v>1</v>
      </c>
      <c r="T1082">
        <v>0</v>
      </c>
      <c r="V1082" s="73">
        <f>(T1082^2)*(1-COS(RADIANS(O1082+45)))+(COS(RADIANS(O1082+45)))</f>
        <v>0.4305110968082948</v>
      </c>
      <c r="W1082" s="73">
        <f>(T1082*T1083)*(1-COS(RADIANS(O1082+45)))-T1084*(SIN(RADIANS(O1082+45)))</f>
        <v>0.90258528434986074</v>
      </c>
      <c r="X1082" s="73">
        <f>(T1082*T1084)*(1-COS(RADIANS(O1082+45)))+T1083*(SIN(RADIANS(O1082+45)))</f>
        <v>0</v>
      </c>
      <c r="Y1082" s="10"/>
      <c r="Z1082">
        <f t="array" ref="Z1082:Z1084">MMULT(V1082:X1084,S1082:S1084)</f>
        <v>0.4305110968082948</v>
      </c>
      <c r="AA1082" s="23">
        <f>COS(RADIANS('[1]Biaxial Input'!$F$21))</f>
        <v>-0.9975640502598242</v>
      </c>
      <c r="AC1082" s="30">
        <f>(AA1082^2)*(1-COS(RADIANS(N1082)))+(COS(RADIANS(N1082)))</f>
        <v>0.99912000006339641</v>
      </c>
      <c r="AD1082" s="30">
        <f>(AA1082*AA1083)*(1-COS(RADIANS(N1082)))-AA1084*(SIN(RADIANS(N1082)))</f>
        <v>-1.2584585399294834E-2</v>
      </c>
      <c r="AE1082" s="30">
        <f>(AA1082*AA1084)*(1-COS(RADIANS(N1082)))+AA1083*(SIN(RADIANS(N1082)))</f>
        <v>4.0010669622570827E-2</v>
      </c>
      <c r="AG1082">
        <f t="array" ref="AG1082:AG1084">MMULT(AC1082:AE1084,Z1082:Z1084)</f>
        <v>0.44149090866144403</v>
      </c>
      <c r="AI1082" s="28">
        <f>(T1082^2)*(1-COS(RADIANS(M1082)))+(COS(RADIANS(M1082)))</f>
        <v>0.76604444311897801</v>
      </c>
      <c r="AJ1082" s="28">
        <f>(T1082*T1083)*(1-COS(RADIANS(M1082)))-T1084*(SIN(RADIANS(M1082)))</f>
        <v>-0.64278760968653925</v>
      </c>
      <c r="AK1082" s="28">
        <f>(T1082*T1084)*(1-COS(RADIANS(M1082)))+T1083*(SIN(RADIANS(M1082)))</f>
        <v>0</v>
      </c>
      <c r="AM1082" s="61">
        <f t="array" ref="AM1082:AM1084">MMULT(AI1082:AK1084,AW1082:AW1084)</f>
        <v>-0.46703774954101573</v>
      </c>
      <c r="AN1082" s="13"/>
      <c r="AO1082" s="17">
        <v>1</v>
      </c>
      <c r="AP1082">
        <v>0</v>
      </c>
      <c r="AR1082" s="73">
        <f>(T1082^2)*(1-COS(RADIANS(O1082-45)))+(COS(RADIANS(O1082-45)))</f>
        <v>-0.90258528434986052</v>
      </c>
      <c r="AS1082" s="73">
        <f>(T1082*T1083)*(1-COS(RADIANS(O1082-45)))-T1084*(SIN(RADIANS(O1082-45)))</f>
        <v>0.4305110968082953</v>
      </c>
      <c r="AT1082" s="73">
        <f>(T1082*T1084)*(1-COS(RADIANS(O1082-45)))+T1083*(SIN(RADIANS(O1082-45)))</f>
        <v>0</v>
      </c>
      <c r="AU1082" s="10"/>
      <c r="AV1082">
        <f t="array" ref="AV1082:AV1084">MMULT(AR1082:AT1084,S1082:S1084)</f>
        <v>-0.90258528434986052</v>
      </c>
      <c r="AW1082" s="1">
        <f t="array" ref="AW1082:AW1084">MMULT(AC1082:AE1084,AV1082:AV1084)</f>
        <v>-0.89637320569372525</v>
      </c>
      <c r="BV1082" s="1"/>
      <c r="CS1082" s="15"/>
      <c r="CW1082" s="28"/>
      <c r="CY1082" s="82" t="s">
        <v>148</v>
      </c>
      <c r="CZ1082" s="13"/>
      <c r="DB1082" s="10"/>
      <c r="DC1082" s="10"/>
      <c r="DD1082" s="10"/>
      <c r="DE1082" s="10"/>
      <c r="DF1082" s="10"/>
      <c r="DG1082" s="10"/>
      <c r="DH1082" s="80"/>
      <c r="DI1082" s="23" t="s">
        <v>149</v>
      </c>
      <c r="DM1082" s="1"/>
      <c r="DO1082" s="80"/>
      <c r="DS1082" s="13"/>
      <c r="DT1082" s="81"/>
      <c r="DU1082" s="82" t="s">
        <v>150</v>
      </c>
      <c r="DW1082" s="13"/>
      <c r="DX1082" s="13"/>
      <c r="EA1082" s="1"/>
      <c r="EE1082" s="1"/>
      <c r="EI1082" s="13"/>
      <c r="ER1082">
        <f t="shared" si="1634"/>
        <v>-9.8670839279614439E-2</v>
      </c>
      <c r="ES1082">
        <f t="shared" si="1634"/>
        <v>-0.32743703463395935</v>
      </c>
      <c r="ET1082" t="e">
        <f>#REF!</f>
        <v>#REF!</v>
      </c>
      <c r="EU1082" t="e">
        <f>#REF!</f>
        <v>#REF!</v>
      </c>
      <c r="EY1082" s="28"/>
      <c r="EZ1082" s="10"/>
      <c r="FA1082" s="82" t="s">
        <v>148</v>
      </c>
      <c r="FB1082" s="13"/>
      <c r="FD1082" s="10"/>
      <c r="FE1082" s="10"/>
      <c r="FF1082" s="10"/>
      <c r="FG1082" s="10"/>
      <c r="FH1082" s="10"/>
      <c r="FI1082" s="10"/>
      <c r="FJ1082" s="80"/>
      <c r="FK1082" s="23" t="s">
        <v>149</v>
      </c>
      <c r="FO1082" s="1"/>
      <c r="FQ1082" s="80"/>
      <c r="FU1082" s="13"/>
      <c r="FV1082" s="81"/>
      <c r="FW1082" s="82" t="s">
        <v>150</v>
      </c>
      <c r="FY1082" s="13"/>
      <c r="FZ1082" s="13"/>
      <c r="GC1082" s="1"/>
      <c r="GG1082" s="1"/>
      <c r="GK1082" s="13"/>
    </row>
    <row r="1083" spans="1:197" x14ac:dyDescent="0.2">
      <c r="A1083" s="1"/>
      <c r="D1083" t="s">
        <v>8</v>
      </c>
      <c r="E1083" s="5">
        <f t="shared" ref="E1083:F1085" si="1635">E1078</f>
        <v>0.93178937024735009</v>
      </c>
      <c r="F1083" s="6">
        <f t="shared" si="1635"/>
        <v>-0.87958232567766348</v>
      </c>
      <c r="G1083" s="7">
        <f>Q1082</f>
        <v>0.81744266817451494</v>
      </c>
      <c r="H1083" s="8">
        <f>AM1082</f>
        <v>-0.46703774954101573</v>
      </c>
      <c r="J1083" s="9">
        <f>((SUMPRODUCT(G1083:G1085,E1083:E1085))*(SUMPRODUCT(G1083:G1085,F1083:F1085)))-((SUMPRODUCT(H1083:H1085,E1083:E1085))*(SUMPRODUCT(H1083:H1085,F1083:F1085)))</f>
        <v>-2.0272459641888396E-2</v>
      </c>
      <c r="Q1083" s="61">
        <v>-0.28735231058991251</v>
      </c>
      <c r="S1083" s="17">
        <v>0</v>
      </c>
      <c r="T1083">
        <v>0</v>
      </c>
      <c r="V1083" s="73">
        <f>(T1082*T1083)*(1-COS(RADIANS(O1082+45)))+T1084*(SIN(RADIANS(O1082+45)))</f>
        <v>-0.90258528434986074</v>
      </c>
      <c r="W1083" s="73">
        <f>(T1083^2)*(1-COS(RADIANS(O1082+45)))+(COS(RADIANS(O1082+45)))</f>
        <v>0.4305110968082948</v>
      </c>
      <c r="X1083" s="73">
        <f>(T1083*T1084)*(1-COS(RADIANS(O1082+45)))-T1082*(SIN(RADIANS(O1082+45)))</f>
        <v>0</v>
      </c>
      <c r="Y1083" s="10"/>
      <c r="Z1083">
        <v>-0.90258528434986074</v>
      </c>
      <c r="AA1083" s="23">
        <f>SIN(RADIANS('[1]Biaxial Input'!$F$21))*(COS(RADIANS(0)))</f>
        <v>6.9756473744125524E-2</v>
      </c>
      <c r="AC1083" s="30">
        <f>(AA1082*AA1083)*(1-COS(RADIANS(N1082)))+AA1084*(SIN(RADIANS(N1082)))</f>
        <v>-1.2584585399294834E-2</v>
      </c>
      <c r="AD1083" s="30">
        <f>(AA1083^2)*(1-COS(RADIANS(N1082)))+(COS(RADIANS(N1082)))</f>
        <v>0.82003204422559539</v>
      </c>
      <c r="AE1083" s="30">
        <f>(AA1083*AA1084)*(1-COS(RADIANS(N1082)))-AA1082*(SIN(RADIANS(N1082)))</f>
        <v>0.57217923297994577</v>
      </c>
      <c r="AG1083">
        <v>-0.74556665947648459</v>
      </c>
      <c r="AI1083" s="28">
        <f>(T1082*T1083)*(1-COS(RADIANS(M1082)))+T1084*(SIN(RADIANS(M1082)))</f>
        <v>0.64278760968653925</v>
      </c>
      <c r="AJ1083" s="28">
        <f>(T1083^2)*(1-COS(RADIANS(M1082)))+(COS(RADIANS(M1082)))</f>
        <v>0.76604444311897801</v>
      </c>
      <c r="AK1083" s="28">
        <f>(T1083*T1084)*(1-COS(RADIANS(M1082)))-T1082*(SIN(RADIANS(M1082)))</f>
        <v>0</v>
      </c>
      <c r="AM1083" s="61">
        <v>-0.8379152379643573</v>
      </c>
      <c r="AO1083" s="17">
        <v>0</v>
      </c>
      <c r="AP1083">
        <v>0</v>
      </c>
      <c r="AR1083" s="73">
        <f>(T1082*T1083)*(1-COS(RADIANS(O1082-45)))+T1084*(SIN(RADIANS(O1082-45)))</f>
        <v>-0.4305110968082953</v>
      </c>
      <c r="AS1083" s="73">
        <f>(T1083^2)*(1-COS(RADIANS(O1082-45)))+(COS(RADIANS(O1082-45)))</f>
        <v>-0.90258528434986052</v>
      </c>
      <c r="AT1083" s="73">
        <f>(T1083*T1084)*(1-COS(RADIANS(O1082-45)))-T1082*(SIN(RADIANS(O1082-45)))</f>
        <v>0</v>
      </c>
      <c r="AU1083" s="10"/>
      <c r="AV1083">
        <v>-0.4305110968082953</v>
      </c>
      <c r="AW1083" s="1">
        <v>-0.34167423318646195</v>
      </c>
      <c r="BV1083" s="1"/>
      <c r="BZ1083" s="5" t="s">
        <v>4</v>
      </c>
      <c r="CA1083" s="6" t="s">
        <v>5</v>
      </c>
      <c r="CB1083" s="7" t="s">
        <v>6</v>
      </c>
      <c r="CC1083" s="8" t="s">
        <v>1</v>
      </c>
      <c r="CD1083">
        <v>6</v>
      </c>
      <c r="CE1083" s="9" t="s">
        <v>7</v>
      </c>
      <c r="CG1083" s="90" t="s">
        <v>157</v>
      </c>
      <c r="CH1083" s="61">
        <f>CE1084-((CH1085-CE1084)/(EY1083-CW1083))*CW1083</f>
        <v>8.1990656547917276</v>
      </c>
      <c r="CI1083" s="10"/>
      <c r="CK1083" s="5" t="s">
        <v>4</v>
      </c>
      <c r="CL1083" s="6" t="s">
        <v>5</v>
      </c>
      <c r="CM1083" s="7" t="s">
        <v>6</v>
      </c>
      <c r="CN1083" s="8" t="s">
        <v>1</v>
      </c>
      <c r="CO1083" s="10"/>
      <c r="CP1083">
        <f t="shared" ref="CP1083:CQ1085" si="1636">BZ1084</f>
        <v>0.93180266183863136</v>
      </c>
      <c r="CQ1083">
        <f t="shared" si="1636"/>
        <v>-0.87956522186239505</v>
      </c>
      <c r="CR1083">
        <f>CI1087</f>
        <v>0</v>
      </c>
      <c r="CS1083">
        <f>CL1087</f>
        <v>0</v>
      </c>
      <c r="CU1083" s="17">
        <f>CU987</f>
        <v>45</v>
      </c>
      <c r="CV1083" s="17">
        <f>CV987</f>
        <v>25</v>
      </c>
      <c r="CW1083" s="31">
        <f>CH990</f>
        <v>245.06195136069923</v>
      </c>
      <c r="CY1083" s="61">
        <f t="array" ref="CY1083:CY1085">MMULT(DQ1083:DS1085,DO1083:DO1085)</f>
        <v>0.85063781367957314</v>
      </c>
      <c r="CZ1083" s="13"/>
      <c r="DA1083" s="17">
        <v>1</v>
      </c>
      <c r="DB1083">
        <v>0</v>
      </c>
      <c r="DD1083" s="73">
        <f>(DB1083^2)*(1-COS(RADIANS(CW1083+45)))+(COS(RADIANS(CW1083+45)))</f>
        <v>0.34303599074933172</v>
      </c>
      <c r="DE1083" s="73">
        <f>(DB1083*DB1084)*(1-COS(RADIANS(CW1083+45)))-DB1085*(SIN(RADIANS(CW1083+45)))</f>
        <v>0.93932226048924472</v>
      </c>
      <c r="DF1083" s="73">
        <f>(DB1083*DB1085)*(1-COS(RADIANS(CW1083+45)))+DB1084*(SIN(RADIANS(CW1083+45)))</f>
        <v>0</v>
      </c>
      <c r="DG1083" s="10"/>
      <c r="DH1083">
        <f t="array" ref="DH1083:DH1085">MMULT(DD1083:DF1085,DA1083:DA1085)</f>
        <v>0.34303599074933172</v>
      </c>
      <c r="DI1083" s="23">
        <f>COS(RADIANS('[1]Biaxial Input'!$F$21))</f>
        <v>-0.9975640502598242</v>
      </c>
      <c r="DK1083" s="30">
        <f>(DI1083^2)*(1-COS(RADIANS(CV1083)))+(COS(RADIANS(CV1083)))</f>
        <v>0.99954409691199531</v>
      </c>
      <c r="DL1083" s="30">
        <f>(DI1083*DI1084)*(1-COS(RADIANS(CV1083)))-DI1085*(SIN(RADIANS(CV1083)))</f>
        <v>-6.5197179069601558E-3</v>
      </c>
      <c r="DM1083" s="30">
        <f>(DI1083*DI1085)*(1-COS(RADIANS(CV1083)))+DI1084*(SIN(RADIANS(CV1083)))</f>
        <v>2.948035967890307E-2</v>
      </c>
      <c r="DO1083">
        <f t="array" ref="DO1083:DO1085">MMULT(DK1083:DM1085,DH1083:DH1085)</f>
        <v>0.34900371574397032</v>
      </c>
      <c r="DQ1083" s="28">
        <f>(DB1083^2)*(1-COS(RADIANS(CU1083)))+(COS(RADIANS(CU1083)))</f>
        <v>0.70710678118654757</v>
      </c>
      <c r="DR1083" s="28">
        <f>(DB1083*DB1084)*(1-COS(RADIANS(CU1083)))-DB1085*(SIN(RADIANS(CU1083)))</f>
        <v>-0.70710678118654746</v>
      </c>
      <c r="DS1083" s="28">
        <f>(DB1083*DB1085)*(1-COS(RADIANS(CU1083)))+DB1084*(SIN(RADIANS(CU1083)))</f>
        <v>0</v>
      </c>
      <c r="DU1083" s="61">
        <f t="array" ref="DU1083:DU1085">MMULT(DQ1083:DS1085,EE1083:EE1085)</f>
        <v>-0.44669990080074057</v>
      </c>
      <c r="DV1083" s="13"/>
      <c r="DW1083" s="17">
        <v>1</v>
      </c>
      <c r="DX1083">
        <v>0</v>
      </c>
      <c r="DZ1083" s="73">
        <f>(DB1083^2)*(1-COS(RADIANS(CW1083-45)))+(COS(RADIANS(CW1083-45)))</f>
        <v>-0.93932226048924483</v>
      </c>
      <c r="EA1083" s="73">
        <f>(DB1083*DB1084)*(1-COS(RADIANS(CW1083-45)))-DB1085*(SIN(RADIANS(CW1083-45)))</f>
        <v>0.34303599074933133</v>
      </c>
      <c r="EB1083" s="73">
        <f>(DB1083*DB1085)*(1-COS(RADIANS(CW1083-45)))+DB1084*(SIN(RADIANS(CW1083-45)))</f>
        <v>0</v>
      </c>
      <c r="EC1083" s="10"/>
      <c r="ED1083">
        <f t="array" ref="ED1083:ED1085">MMULT(DZ1083:EB1085,DA1083:DA1085)</f>
        <v>-0.93932226048924483</v>
      </c>
      <c r="EE1083" s="1">
        <f t="array" ref="EE1083:EE1085">MMULT(DK1083:DM1085,ED1083:ED1085)</f>
        <v>-0.93665752267843594</v>
      </c>
      <c r="EG1083">
        <f>CY1083+DU1083</f>
        <v>0.40393791287883257</v>
      </c>
      <c r="EH1083">
        <f>EG1083/(SQRT(EG1083^2+EG1084^2+EG1085^2))</f>
        <v>0.28562723737496337</v>
      </c>
      <c r="EJ1083">
        <f>Q1083+AM1083</f>
        <v>-1.1252675485542698</v>
      </c>
      <c r="EK1083">
        <f>EJ1083/(SQRT(EJ1083^2+EJ1084^2+EJ1085^2))</f>
        <v>-0.82129395341600553</v>
      </c>
      <c r="EM1083" s="23">
        <f>CY1084*DU1085-CY1085*DU1084</f>
        <v>0.27726252643125932</v>
      </c>
      <c r="EO1083" s="15">
        <v>6</v>
      </c>
      <c r="EP1083" s="9" t="s">
        <v>7</v>
      </c>
      <c r="EW1083" s="17">
        <f>CU1083</f>
        <v>45</v>
      </c>
      <c r="EX1083" s="17">
        <f>CV1083</f>
        <v>25</v>
      </c>
      <c r="EY1083" s="31">
        <f>1+CW1083</f>
        <v>246.06195136069923</v>
      </c>
      <c r="EZ1083" s="10"/>
      <c r="FA1083" s="61">
        <f t="array" ref="FA1083:FA1085">MMULT(FS1083:FU1085,FQ1083:FQ1085)</f>
        <v>0.85830424564466157</v>
      </c>
      <c r="FB1083" s="13">
        <f>BW1084</f>
        <v>0</v>
      </c>
      <c r="FC1083" s="17">
        <v>1</v>
      </c>
      <c r="FD1083">
        <v>0</v>
      </c>
      <c r="FF1083" s="73">
        <f>(FD1083^2)*(1-COS(RADIANS(EY1083+45)))+(COS(RADIANS(EY1083+45)))</f>
        <v>0.35937717857205448</v>
      </c>
      <c r="FG1083" s="73">
        <f>(FD1083*FD1084)*(1-COS(RADIANS(EY1083+45)))-FD1085*(SIN(RADIANS(EY1083+45)))</f>
        <v>0.93319239362608908</v>
      </c>
      <c r="FH1083" s="73">
        <f>(FD1083*FD1085)*(1-COS(RADIANS(EY1083+45)))+FD1084*(SIN(RADIANS(EY1083+45)))</f>
        <v>0</v>
      </c>
      <c r="FI1083" s="10"/>
      <c r="FJ1083">
        <f t="array" ref="FJ1083:FJ1085">MMULT(FF1083:FH1085,FC1083:FC1085)</f>
        <v>0.35937717857205448</v>
      </c>
      <c r="FK1083" s="23">
        <f>COS(RADIANS(176))</f>
        <v>-0.9975640502598242</v>
      </c>
      <c r="FM1083" s="30">
        <f>(FK1083^2)*(1-COS(RADIANS(EX1083)))+(COS(RADIANS(EX1083)))</f>
        <v>0.99954409691199531</v>
      </c>
      <c r="FN1083" s="30">
        <f>(FK1083*FK1084)*(1-COS(RADIANS(EX1083)))-FK1085*(SIN(RADIANS(EX1083)))</f>
        <v>-6.5197179069601558E-3</v>
      </c>
      <c r="FO1083" s="30">
        <f>(FK1083*FK1085)*(1-COS(RADIANS(EX1083)))+FK1084*(SIN(RADIANS(EX1083)))</f>
        <v>2.948035967890307E-2</v>
      </c>
      <c r="FQ1083">
        <f t="array" ref="FQ1083:FQ1085">MMULT(FM1083:FO1085,FJ1083:FJ1085)</f>
        <v>0.36529748856594807</v>
      </c>
      <c r="FS1083" s="28">
        <f>(FD1083^2)*(1-COS(RADIANS(EW1083)))+(COS(RADIANS(EW1083)))</f>
        <v>0.70710678118654757</v>
      </c>
      <c r="FT1083" s="28">
        <f>(FD1083*FD1084)*(1-COS(RADIANS(EW1083)))-FD1085*(SIN(RADIANS(EW1083)))</f>
        <v>-0.70710678118654746</v>
      </c>
      <c r="FU1083" s="28">
        <f>(FD1083*FD1085)*(1-COS(RADIANS(EW1083)))+FD1084*(SIN(RADIANS(EW1083)))</f>
        <v>0</v>
      </c>
      <c r="FW1083" s="61">
        <f t="array" ref="FW1083:FW1085">MMULT(FS1083:FU1085,GG1083:GG1085)</f>
        <v>-0.43178618938695112</v>
      </c>
      <c r="FX1083" s="13">
        <f>BX1084</f>
        <v>0</v>
      </c>
      <c r="FY1083" s="17">
        <v>1</v>
      </c>
      <c r="FZ1083">
        <v>0</v>
      </c>
      <c r="GB1083" s="73">
        <f>(FD1083^2)*(1-COS(RADIANS(EY1083-45)))+(COS(RADIANS(EY1083-45)))</f>
        <v>-0.9331923936260893</v>
      </c>
      <c r="GC1083" s="73">
        <f>(FD1083*FD1084)*(1-COS(RADIANS(EY1083-45)))-FD1085*(SIN(RADIANS(EY1083-45)))</f>
        <v>0.35937717857205409</v>
      </c>
      <c r="GD1083" s="73">
        <f>(FD1083*FD1085)*(1-COS(RADIANS(EY1083-45)))+FD1084*(SIN(RADIANS(EY1083-45)))</f>
        <v>0</v>
      </c>
      <c r="GE1083" s="10"/>
      <c r="GF1083">
        <f t="array" ref="GF1083:GF1085">MMULT(GB1083:GD1085,FC1083:FC1085)</f>
        <v>-0.9331923936260893</v>
      </c>
      <c r="GG1083" s="1">
        <f t="array" ref="GG1083:GG1085">MMULT(FM1083:FO1085,GF1083:GF1085)</f>
        <v>-0.93042391050564366</v>
      </c>
      <c r="GI1083">
        <f>FA1083+FW1083</f>
        <v>0.42651805625771044</v>
      </c>
      <c r="GJ1083">
        <f>GI1083/(SQRT(GI1083^2+GI1084^2+GI1085^2))</f>
        <v>0.30159380987833251</v>
      </c>
      <c r="GL1083" t="e">
        <f>CH1084+DC1083</f>
        <v>#VALUE!</v>
      </c>
      <c r="GM1083" t="e">
        <f>GL1083/(SQRT(GL1083^2+GL1084^2+GL1085^2))</f>
        <v>#VALUE!</v>
      </c>
      <c r="GO1083" s="27">
        <f>FA1084*FW1085-FA1085*FW1084</f>
        <v>0.27726252643125926</v>
      </c>
    </row>
    <row r="1084" spans="1:197" x14ac:dyDescent="0.2">
      <c r="A1084" s="1"/>
      <c r="D1084" t="s">
        <v>9</v>
      </c>
      <c r="E1084" s="5">
        <f t="shared" si="1635"/>
        <v>0.34933429420552226</v>
      </c>
      <c r="F1084" s="6">
        <f t="shared" si="1635"/>
        <v>-0.34514388613357072</v>
      </c>
      <c r="G1084" s="7">
        <f t="shared" ref="G1084:G1085" si="1637">Q1083</f>
        <v>-0.28735231058991251</v>
      </c>
      <c r="H1084" s="8">
        <f t="shared" ref="H1084:H1085" si="1638">AM1083</f>
        <v>-0.8379152379643573</v>
      </c>
      <c r="J1084" s="10"/>
      <c r="Q1084" s="61">
        <v>0.4992155184350423</v>
      </c>
      <c r="S1084" s="17">
        <v>0</v>
      </c>
      <c r="T1084">
        <v>1</v>
      </c>
      <c r="V1084" s="73">
        <f>(T1082*T1084)*(1-COS(RADIANS(O1082+45)))-T1083*(SIN(RADIANS(O1082+45)))</f>
        <v>0</v>
      </c>
      <c r="W1084" s="73">
        <f>(T1083*T1084)*(1-COS(RADIANS(O1082+45)))+T1082*(SIN(RADIANS(O1082+45)))</f>
        <v>0</v>
      </c>
      <c r="X1084" s="73">
        <f>(T1084^2)*(1-COS(RADIANS(O1082+45)))+(COS(RADIANS(O1082+45)))</f>
        <v>1</v>
      </c>
      <c r="Y1084" s="10"/>
      <c r="Z1084">
        <v>0</v>
      </c>
      <c r="AA1084" s="23">
        <f>SIN(RADIANS('[1]Biaxial Input'!$F$21))*SIN(RADIANS(0))</f>
        <v>0</v>
      </c>
      <c r="AC1084" s="30">
        <f>(AA1082*AA1084)*(1-COS(RADIANS(N1082)))-AA1083*(SIN(RADIANS(N1082)))</f>
        <v>-4.0010669622570827E-2</v>
      </c>
      <c r="AD1084" s="30">
        <f>(AA1083*AA1084)*(1-COS(RADIANS(N1082)))+AA1082*(SIN(RADIANS(N1082)))</f>
        <v>-0.57217923297994577</v>
      </c>
      <c r="AE1084" s="30">
        <f>(AA1084^2)*(1-COS(RADIANS(N1082)))+(COS(RADIANS(N1082)))</f>
        <v>0.8191520442889918</v>
      </c>
      <c r="AG1084">
        <v>0.4992155184350423</v>
      </c>
      <c r="AI1084" s="28">
        <f>(T1082*T1084)*(1-COS(RADIANS(M1082)))-T1083*(SIN(RADIANS(M1082)))</f>
        <v>0</v>
      </c>
      <c r="AJ1084" s="28">
        <f>(T1083*T1084)*(1-COS(RADIANS(M1082)))+T1082*(SIN(RADIANS(M1082)))</f>
        <v>0</v>
      </c>
      <c r="AK1084" s="28">
        <f>(T1084^2)*(1-COS(RADIANS(M1082)))+(COS(RADIANS(M1082)))</f>
        <v>1</v>
      </c>
      <c r="AM1084" s="61">
        <v>0.28244255077944203</v>
      </c>
      <c r="AO1084" s="17">
        <v>0</v>
      </c>
      <c r="AP1084">
        <v>1</v>
      </c>
      <c r="AR1084" s="73">
        <f>(T1082*T1082)*(1-COS(RADIANS(O1082-45)))-T1082*(SIN(RADIANS(O1082-45)))</f>
        <v>0</v>
      </c>
      <c r="AS1084" s="73">
        <f>(T1083*T1084)*(1-COS(RADIANS(O1082-45)))+T1082*(SIN(RADIANS(O1082-45)))</f>
        <v>0</v>
      </c>
      <c r="AT1084" s="73">
        <f>(T1084^2)*(1-COS(RADIANS(O1082-45)))+(COS(RADIANS(O1082-45)))</f>
        <v>1</v>
      </c>
      <c r="AU1084" s="10"/>
      <c r="AV1084">
        <v>0</v>
      </c>
      <c r="AW1084" s="1">
        <v>0.28244255077944203</v>
      </c>
      <c r="BV1084" s="1"/>
      <c r="BY1084" t="s">
        <v>8</v>
      </c>
      <c r="BZ1084" s="5">
        <f t="shared" ref="BZ1084:CA1086" si="1639">BZ1079</f>
        <v>0.93180266183863136</v>
      </c>
      <c r="CA1084" s="6">
        <f t="shared" si="1639"/>
        <v>-0.87956522186239505</v>
      </c>
      <c r="CB1084" s="7">
        <f>CY1083</f>
        <v>0.85063781367957314</v>
      </c>
      <c r="CC1084" s="8">
        <f>DU1083</f>
        <v>-0.44669990080074057</v>
      </c>
      <c r="CE1084" s="9">
        <f>((SUMPRODUCT(CB1084:CB1086,BZ1084:BZ1086))*(SUMPRODUCT(CB1084:CB1086,CA1084:CA1086)))-((SUMPRODUCT(CC1084:CC1086,BZ1084:BZ1086))*(SUMPRODUCT(CC1084:CC1086,CA1084:CA1086)))</f>
        <v>5.5511151231257827E-16</v>
      </c>
      <c r="CG1084">
        <v>1</v>
      </c>
      <c r="CH1084" t="s">
        <v>161</v>
      </c>
      <c r="CI1084" s="67"/>
      <c r="CJ1084" s="1" t="s">
        <v>8</v>
      </c>
      <c r="CK1084" s="5">
        <f t="shared" ref="CK1084:CL1086" si="1640">BZ1084</f>
        <v>0.93180266183863136</v>
      </c>
      <c r="CL1084" s="6">
        <f t="shared" si="1640"/>
        <v>-0.87956522186239505</v>
      </c>
      <c r="CM1084" s="7">
        <f>FA1083</f>
        <v>0.85830424564466157</v>
      </c>
      <c r="CN1084" s="8">
        <f>FW1083</f>
        <v>-0.43178618938695112</v>
      </c>
      <c r="CO1084" s="10"/>
      <c r="CP1084">
        <f t="shared" si="1636"/>
        <v>0.3492962422733713</v>
      </c>
      <c r="CQ1084">
        <f t="shared" si="1636"/>
        <v>-0.34518112468713447</v>
      </c>
      <c r="CR1084">
        <f>CJ1087</f>
        <v>0</v>
      </c>
      <c r="CS1084">
        <f>CM1087</f>
        <v>0</v>
      </c>
      <c r="CW1084" s="28"/>
      <c r="CY1084" s="61">
        <v>-0.35707202555584594</v>
      </c>
      <c r="DA1084" s="17">
        <v>0</v>
      </c>
      <c r="DB1084">
        <v>0</v>
      </c>
      <c r="DD1084" s="73">
        <f>(DB1083*DB1084)*(1-COS(RADIANS(CW1083+45)))+DB1085*(SIN(RADIANS(CW1083+45)))</f>
        <v>-0.93932226048924472</v>
      </c>
      <c r="DE1084" s="73">
        <f>(DB1084^2)*(1-COS(RADIANS(CW1083+45)))+(COS(RADIANS(CW1083+45)))</f>
        <v>0.34303599074933172</v>
      </c>
      <c r="DF1084" s="73">
        <f>(DB1084*DB1085)*(1-COS(RADIANS(CW1083+45)))-DB1083*(SIN(RADIANS(CW1083+45)))</f>
        <v>0</v>
      </c>
      <c r="DG1084" s="10"/>
      <c r="DH1084">
        <v>-0.93932226048924472</v>
      </c>
      <c r="DI1084" s="23">
        <f>SIN(RADIANS('[1]Biaxial Input'!$F$21))*(COS(RADIANS(0)))</f>
        <v>6.9756473744125524E-2</v>
      </c>
      <c r="DK1084" s="30">
        <f>(DI1083*DI1084)*(1-COS(RADIANS(CV1083)))+DI1085*(SIN(RADIANS(CV1083)))</f>
        <v>-6.5197179069601558E-3</v>
      </c>
      <c r="DL1084" s="30">
        <f>(DI1084^2)*(1-COS(RADIANS(CV1083)))+(COS(RADIANS(CV1083)))</f>
        <v>0.90676369012465463</v>
      </c>
      <c r="DM1084" s="30">
        <f>(DI1084*DI1085)*(1-COS(RADIANS(CV1083)))-DI1083*(SIN(RADIANS(CV1083)))</f>
        <v>0.42158878489581864</v>
      </c>
      <c r="DO1084">
        <v>-0.85397981702907988</v>
      </c>
      <c r="DQ1084" s="28">
        <f>(DB1083*DB1084)*(1-COS(RADIANS(CU1083)))+DB1085*(SIN(RADIANS(CU1083)))</f>
        <v>0.70710678118654746</v>
      </c>
      <c r="DR1084" s="28">
        <f>(DB1084^2)*(1-COS(RADIANS(CU1083)))+(COS(RADIANS(CU1083)))</f>
        <v>0.70710678118654757</v>
      </c>
      <c r="DS1084" s="28">
        <f>(DB1084*DB1085)*(1-COS(RADIANS(CU1083)))-DB1083*(SIN(RADIANS(CU1083)))</f>
        <v>0</v>
      </c>
      <c r="DU1084" s="61">
        <v>-0.87793387106988852</v>
      </c>
      <c r="DW1084" s="17">
        <v>0</v>
      </c>
      <c r="DX1084">
        <v>0</v>
      </c>
      <c r="DZ1084" s="73">
        <f>(DB1083*DB1084)*(1-COS(RADIANS(CW1083-45)))+DB1085*(SIN(RADIANS(CW1083-45)))</f>
        <v>-0.34303599074933133</v>
      </c>
      <c r="EA1084" s="73">
        <f>(DB1084^2)*(1-COS(RADIANS(CW1083-45)))+(COS(RADIANS(CW1083-45)))</f>
        <v>-0.93932226048924483</v>
      </c>
      <c r="EB1084" s="73">
        <f>(DB1084*DB1085)*(1-COS(RADIANS(CW1083-45)))-DB1083*(SIN(RADIANS(CW1083-45)))</f>
        <v>0</v>
      </c>
      <c r="EC1084" s="10"/>
      <c r="ED1084">
        <v>-0.34303599074933133</v>
      </c>
      <c r="EE1084" s="1">
        <v>-0.30492846465531259</v>
      </c>
      <c r="EG1084">
        <f>CY1084+DU1084</f>
        <v>-1.2350058966257345</v>
      </c>
      <c r="EH1084">
        <f>EG1084/(SQRT(EG1083^2+EG1084^2+EG1085^2))</f>
        <v>-0.87328104430942921</v>
      </c>
      <c r="EJ1084">
        <f>Q1084+AM1084</f>
        <v>0.78165806921448433</v>
      </c>
      <c r="EK1084">
        <f>EJ1084/(SQRT(EJ1083^2+EJ1084^2+EJ1085^2))</f>
        <v>0.57050525158170795</v>
      </c>
      <c r="EM1084" s="23">
        <f>CY1085*DU1083-CY1083*DU1085</f>
        <v>-0.31895405091280099</v>
      </c>
      <c r="EP1084" s="9">
        <f>((SUMPRODUCT(CM1084:CM1086,BZ1084:BZ1086))*(SUMPRODUCT(CM1084:CM1086,CA1084:CA1086)))-((SUMPRODUCT(CN1084:CN1086,BZ1084:BZ1086))*(SUMPRODUCT(CN1084:CN1086,CA1084:CA1086)))</f>
        <v>-3.3457114045107872E-2</v>
      </c>
      <c r="EY1084" s="28"/>
      <c r="EZ1084" s="10"/>
      <c r="FA1084" s="61">
        <v>-0.34169558301386721</v>
      </c>
      <c r="FB1084" s="13">
        <f>BW1085</f>
        <v>0</v>
      </c>
      <c r="FC1084" s="17">
        <v>0</v>
      </c>
      <c r="FD1084">
        <v>0</v>
      </c>
      <c r="FF1084" s="73">
        <f>(FD1083*FD1084)*(1-COS(RADIANS(EY1083+45)))+FD1085*(SIN(RADIANS(EY1083+45)))</f>
        <v>-0.93319239362608908</v>
      </c>
      <c r="FG1084" s="73">
        <f>(FD1084^2)*(1-COS(RADIANS(EY1083+45)))+(COS(RADIANS(EY1083+45)))</f>
        <v>0.35937717857205448</v>
      </c>
      <c r="FH1084" s="73">
        <f>(FD1084*FD1085)*(1-COS(RADIANS(EY1083+45)))-FD1083*(SIN(RADIANS(EY1083+45)))</f>
        <v>0</v>
      </c>
      <c r="FI1084" s="10"/>
      <c r="FJ1084">
        <v>-0.93319239362608908</v>
      </c>
      <c r="FK1084" s="23">
        <f>SIN(RADIANS(176))*(COS(RADIANS(0)))</f>
        <v>6.9756473744125524E-2</v>
      </c>
      <c r="FM1084" s="30">
        <f>(FK1083*FK1084)*(1-COS(RADIANS(EX1083)))+FK1085*(SIN(RADIANS(EX1083)))</f>
        <v>-6.5197179069601558E-3</v>
      </c>
      <c r="FN1084" s="30">
        <f>(FK1084^2)*(1-COS(RADIANS(EX1083)))+(COS(RADIANS(EX1083)))</f>
        <v>0.90676369012465463</v>
      </c>
      <c r="FO1084" s="30">
        <f>(FK1084*FK1085)*(1-COS(RADIANS(EX1083)))-FK1083*(SIN(RADIANS(EX1083)))</f>
        <v>0.42158878489581864</v>
      </c>
      <c r="FQ1084">
        <v>-0.84852801626714081</v>
      </c>
      <c r="FS1084" s="28">
        <f>(FD1083*FD1084)*(1-COS(RADIANS(EW1083)))+FD1085*(SIN(RADIANS(EW1083)))</f>
        <v>0.70710678118654746</v>
      </c>
      <c r="FT1084" s="28">
        <f>(FD1084^2)*(1-COS(RADIANS(EW1083)))+(COS(RADIANS(EW1083)))</f>
        <v>0.70710678118654757</v>
      </c>
      <c r="FU1084" s="28">
        <f>(FD1084*FD1085)*(1-COS(RADIANS(EW1083)))-FD1083*(SIN(RADIANS(EW1083)))</f>
        <v>0</v>
      </c>
      <c r="FW1084" s="61">
        <v>-0.88403192360634097</v>
      </c>
      <c r="FX1084" s="13">
        <f>BX1085</f>
        <v>0</v>
      </c>
      <c r="FY1084" s="17">
        <v>0</v>
      </c>
      <c r="FZ1084">
        <v>0</v>
      </c>
      <c r="GB1084" s="73">
        <f>(FD1083*FD1084)*(1-COS(RADIANS(EY1083-45)))+FD1085*(SIN(RADIANS(EY1083-45)))</f>
        <v>-0.35937717857205409</v>
      </c>
      <c r="GC1084" s="73">
        <f>(FD1084^2)*(1-COS(RADIANS(EY1083-45)))+(COS(RADIANS(EY1083-45)))</f>
        <v>-0.9331923936260893</v>
      </c>
      <c r="GD1084" s="73">
        <f>(FD1084*FD1085)*(1-COS(RADIANS(EY1083-45)))-FD1083*(SIN(RADIANS(EY1083-45)))</f>
        <v>0</v>
      </c>
      <c r="GE1084" s="10"/>
      <c r="GF1084">
        <v>-0.35937717857205409</v>
      </c>
      <c r="GG1084" s="1">
        <v>-0.31978602542921974</v>
      </c>
      <c r="GI1084">
        <f>FA1084+FW1084</f>
        <v>-1.2257275066202082</v>
      </c>
      <c r="GJ1084">
        <f>GI1084/(SQRT(GI1083^2+GI1084^2+GI1085^2))</f>
        <v>-0.86672023181802826</v>
      </c>
      <c r="GL1084">
        <f>CH1085+DC1084</f>
        <v>-3.3457114045107872E-2</v>
      </c>
      <c r="GM1084" t="e">
        <f>GL1084/(SQRT(GL1083^2+GL1084^2+GL1085^2))</f>
        <v>#VALUE!</v>
      </c>
      <c r="GO1084" s="27">
        <f>FA1085*FW1083-FA1083*FW1085</f>
        <v>-0.31895405091280093</v>
      </c>
    </row>
    <row r="1085" spans="1:197" x14ac:dyDescent="0.2">
      <c r="A1085" s="1"/>
      <c r="D1085" t="s">
        <v>10</v>
      </c>
      <c r="E1085" s="5">
        <f t="shared" si="1635"/>
        <v>-9.8661645972365639E-2</v>
      </c>
      <c r="F1085" s="6">
        <f t="shared" si="1635"/>
        <v>-0.32743034407349803</v>
      </c>
      <c r="G1085" s="7">
        <f t="shared" si="1637"/>
        <v>0.4992155184350423</v>
      </c>
      <c r="H1085" s="8">
        <f t="shared" si="1638"/>
        <v>0.28244255077944203</v>
      </c>
      <c r="J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W1085" s="1"/>
      <c r="BV1085" s="1"/>
      <c r="BY1085" t="s">
        <v>9</v>
      </c>
      <c r="BZ1085" s="5">
        <f t="shared" si="1639"/>
        <v>0.3492962422733713</v>
      </c>
      <c r="CA1085" s="6">
        <f t="shared" si="1639"/>
        <v>-0.34518112468713447</v>
      </c>
      <c r="CB1085" s="7">
        <f>CY1084</f>
        <v>-0.35707202555584594</v>
      </c>
      <c r="CC1085" s="8">
        <f>DU1084</f>
        <v>-0.87793387106988852</v>
      </c>
      <c r="CE1085" s="10"/>
      <c r="CH1085">
        <f>((SUMPRODUCT(CM1084:CM1086,CK1084:CK1086))*(SUMPRODUCT(CM1084:CM1086,CL1084:CL1086)))-((SUMPRODUCT(CN1084:CN1086,CK1084:CK1086))*(SUMPRODUCT(CN1084:CN1086,CL1084:CL1086)))</f>
        <v>-3.3457114045107872E-2</v>
      </c>
      <c r="CI1085" s="67"/>
      <c r="CJ1085" s="10" t="s">
        <v>9</v>
      </c>
      <c r="CK1085" s="5">
        <f t="shared" si="1640"/>
        <v>0.3492962422733713</v>
      </c>
      <c r="CL1085" s="6">
        <f t="shared" si="1640"/>
        <v>-0.34518112468713447</v>
      </c>
      <c r="CM1085" s="7">
        <f>FA1084</f>
        <v>-0.34169558301386721</v>
      </c>
      <c r="CN1085" s="8">
        <f>FW1084</f>
        <v>-0.88403192360634097</v>
      </c>
      <c r="CP1085">
        <f t="shared" si="1636"/>
        <v>-9.8670839279614439E-2</v>
      </c>
      <c r="CQ1085">
        <f t="shared" si="1636"/>
        <v>-0.32743703463395935</v>
      </c>
      <c r="CR1085">
        <f>CK1087</f>
        <v>0</v>
      </c>
      <c r="CS1085">
        <f>CN1087</f>
        <v>0</v>
      </c>
      <c r="CW1085" s="28"/>
      <c r="CY1085" s="61">
        <v>0.38589490603515519</v>
      </c>
      <c r="DA1085" s="17">
        <v>0</v>
      </c>
      <c r="DB1085">
        <v>1</v>
      </c>
      <c r="DD1085" s="73">
        <f>(DB1083*DB1085)*(1-COS(RADIANS(CW1083+45)))-DB1084*(SIN(RADIANS(CW1083+45)))</f>
        <v>0</v>
      </c>
      <c r="DE1085" s="73">
        <f>(DB1084*DB1085)*(1-COS(RADIANS(CW1083+45)))+DB1083*(SIN(RADIANS(CW1083+45)))</f>
        <v>0</v>
      </c>
      <c r="DF1085" s="73">
        <f>(DB1085^2)*(1-COS(RADIANS(CW1083+45)))+(COS(RADIANS(CW1083+45)))</f>
        <v>1</v>
      </c>
      <c r="DG1085" s="10"/>
      <c r="DH1085">
        <v>0</v>
      </c>
      <c r="DI1085" s="23">
        <f>SIN(RADIANS('[1]Biaxial Input'!$F$21))*SIN(RADIANS(0))</f>
        <v>0</v>
      </c>
      <c r="DK1085" s="30">
        <f>(DI1083*DI1085)*(1-COS(RADIANS(CV1083)))-DI1084*(SIN(RADIANS(CV1083)))</f>
        <v>-2.948035967890307E-2</v>
      </c>
      <c r="DL1085" s="30">
        <f>(DI1084*DI1085)*(1-COS(RADIANS(CV1083)))+DI1083*(SIN(RADIANS(CV1083)))</f>
        <v>-0.42158878489581864</v>
      </c>
      <c r="DM1085" s="30">
        <f>(DI1085^2)*(1-COS(RADIANS(CV1083)))+(COS(RADIANS(CV1083)))</f>
        <v>0.90630778703664994</v>
      </c>
      <c r="DO1085">
        <v>0.38589490603515519</v>
      </c>
      <c r="DQ1085" s="28">
        <f>(DB1083*DB1085)*(1-COS(RADIANS(CU1083)))-DB1084*(SIN(RADIANS(CU1083)))</f>
        <v>0</v>
      </c>
      <c r="DR1085" s="28">
        <f>(DB1084*DB1085)*(1-COS(RADIANS(CU1083)))+DB1083*(SIN(RADIANS(CU1083)))</f>
        <v>0</v>
      </c>
      <c r="DS1085" s="28">
        <f>(DB1085^2)*(1-COS(RADIANS(CU1083)))+(COS(RADIANS(CU1083)))</f>
        <v>1</v>
      </c>
      <c r="DU1085" s="61">
        <v>0.1723116846091671</v>
      </c>
      <c r="DW1085" s="17">
        <v>0</v>
      </c>
      <c r="DX1085">
        <v>1</v>
      </c>
      <c r="DZ1085" s="73">
        <f>(DB1083*DB1083)*(1-COS(RADIANS(CW1083-45)))-DB1083*(SIN(RADIANS(CW1083-45)))</f>
        <v>0</v>
      </c>
      <c r="EA1085" s="73">
        <f>(DB1084*DB1085)*(1-COS(RADIANS(CW1083-45)))+DB1083*(SIN(RADIANS(CW1083-45)))</f>
        <v>0</v>
      </c>
      <c r="EB1085" s="73">
        <f>(DB1085^2)*(1-COS(RADIANS(CW1083-45)))+(COS(RADIANS(CW1083-45)))</f>
        <v>1</v>
      </c>
      <c r="EC1085" s="10"/>
      <c r="ED1085">
        <v>0</v>
      </c>
      <c r="EE1085" s="1">
        <v>0.1723116846091671</v>
      </c>
      <c r="EG1085">
        <f>CY1085+DU1085</f>
        <v>0.55820659064432232</v>
      </c>
      <c r="EH1085">
        <f>EG1085/(SQRT(EG1083^2+EG1084^2+EG1085^2))</f>
        <v>0.39471166554762355</v>
      </c>
      <c r="EJ1085">
        <f>Q1085+AM1085</f>
        <v>0</v>
      </c>
      <c r="EK1085">
        <f>EJ1085/(SQRT(EJ1083^2+EJ1084^2+EJ1085^2))</f>
        <v>0</v>
      </c>
      <c r="EM1085" s="23">
        <f>CY1083*DU1084-CY1084*DU1083</f>
        <v>-0.90630778703665005</v>
      </c>
      <c r="ER1085">
        <f t="shared" ref="ER1085:ES1087" si="1641">CK1084</f>
        <v>0.93180266183863136</v>
      </c>
      <c r="ES1085">
        <f t="shared" si="1641"/>
        <v>-0.87956522186239505</v>
      </c>
      <c r="ET1085" t="e">
        <f>#REF!</f>
        <v>#REF!</v>
      </c>
      <c r="EU1085" t="e">
        <f>#REF!</f>
        <v>#REF!</v>
      </c>
      <c r="EY1085" s="28"/>
      <c r="EZ1085" s="10"/>
      <c r="FA1085" s="61">
        <v>0.38282887881814986</v>
      </c>
      <c r="FB1085" s="13">
        <f>BW1086</f>
        <v>0</v>
      </c>
      <c r="FC1085" s="17">
        <v>0</v>
      </c>
      <c r="FD1085">
        <v>1</v>
      </c>
      <c r="FF1085" s="73">
        <f>(FD1083*FD1085)*(1-COS(RADIANS(EY1083+45)))-FD1084*(SIN(RADIANS(EY1083+45)))</f>
        <v>0</v>
      </c>
      <c r="FG1085" s="73">
        <f>(FD1084*FD1085)*(1-COS(RADIANS(EY1083+45)))+FD1083*(SIN(RADIANS(EY1083+45)))</f>
        <v>0</v>
      </c>
      <c r="FH1085" s="73">
        <f>(FD1085^2)*(1-COS(RADIANS(EY1083+45)))+(COS(RADIANS(EY1083+45)))</f>
        <v>1</v>
      </c>
      <c r="FI1085" s="10"/>
      <c r="FJ1085">
        <v>0</v>
      </c>
      <c r="FK1085" s="23">
        <f>SIN(RADIANS(176))*SIN(RADIANS(0))</f>
        <v>0</v>
      </c>
      <c r="FM1085" s="30">
        <f>(FK1083*FK1085)*(1-COS(RADIANS(EX1083)))-FK1084*(SIN(RADIANS(EX1083)))</f>
        <v>-2.948035967890307E-2</v>
      </c>
      <c r="FN1085" s="30">
        <f>(FK1084*FK1085)*(1-COS(RADIANS(EX1083)))+FK1083*(SIN(RADIANS(EX1083)))</f>
        <v>-0.42158878489581864</v>
      </c>
      <c r="FO1085" s="30">
        <f>(FK1085^2)*(1-COS(RADIANS(EX1083)))+(COS(RADIANS(EX1083)))</f>
        <v>0.90630778703664994</v>
      </c>
      <c r="FQ1085">
        <v>0.38282887881814986</v>
      </c>
      <c r="FS1085" s="28">
        <f>(FD1083*FD1085)*(1-COS(RADIANS(EW1083)))-FD1084*(SIN(RADIANS(EW1083)))</f>
        <v>0</v>
      </c>
      <c r="FT1085" s="28">
        <f>(FD1084*FD1085)*(1-COS(RADIANS(EW1083)))+FD1083*(SIN(RADIANS(EW1083)))</f>
        <v>0</v>
      </c>
      <c r="FU1085" s="28">
        <f>(FD1085^2)*(1-COS(RADIANS(EW1083)))+(COS(RADIANS(EW1083)))</f>
        <v>1</v>
      </c>
      <c r="FW1085" s="61">
        <v>0.1790202354471935</v>
      </c>
      <c r="FX1085" s="13">
        <f>BX1086</f>
        <v>0</v>
      </c>
      <c r="FY1085" s="17">
        <v>0</v>
      </c>
      <c r="FZ1085">
        <v>1</v>
      </c>
      <c r="GB1085" s="73">
        <f>(FD1083*FD1083)*(1-COS(RADIANS(EY1083-45)))-FD1083*(SIN(RADIANS(EY1083-45)))</f>
        <v>0</v>
      </c>
      <c r="GC1085" s="73">
        <f>(FD1084*FD1085)*(1-COS(RADIANS(EY1083-45)))+FD1083*(SIN(RADIANS(EY1083-45)))</f>
        <v>0</v>
      </c>
      <c r="GD1085" s="73">
        <f>(FD1085^2)*(1-COS(RADIANS(EY1083-45)))+(COS(RADIANS(EY1083-45)))</f>
        <v>1</v>
      </c>
      <c r="GE1085" s="10"/>
      <c r="GF1085">
        <v>0</v>
      </c>
      <c r="GG1085" s="1">
        <v>0.1790202354471935</v>
      </c>
      <c r="GI1085">
        <f>FA1085+FW1085</f>
        <v>0.56184911426534334</v>
      </c>
      <c r="GJ1085">
        <f>GI1085/(SQRT(GI1083^2+GI1084^2+GI1085^2))</f>
        <v>0.39728731870067979</v>
      </c>
      <c r="GL1085" t="e">
        <f>#REF!+DC1085</f>
        <v>#REF!</v>
      </c>
      <c r="GM1085" t="e">
        <f>GL1085/(SQRT(GL1083^2+GL1084^2+GL1085^2))</f>
        <v>#REF!</v>
      </c>
      <c r="GO1085" s="27">
        <f>FA1083*FW1084-FA1084*FW1083</f>
        <v>-0.90630778703664983</v>
      </c>
    </row>
    <row r="1086" spans="1:197" x14ac:dyDescent="0.2">
      <c r="A1086" s="1"/>
      <c r="J1086" s="10"/>
      <c r="Q1086" s="82" t="s">
        <v>148</v>
      </c>
      <c r="R1086" s="13"/>
      <c r="T1086" s="10"/>
      <c r="U1086" s="10"/>
      <c r="V1086" s="10"/>
      <c r="W1086" s="10"/>
      <c r="X1086" s="10"/>
      <c r="Y1086" s="10"/>
      <c r="Z1086" s="80"/>
      <c r="AA1086" s="23" t="s">
        <v>149</v>
      </c>
      <c r="AE1086" s="1"/>
      <c r="AG1086" s="80"/>
      <c r="AK1086" s="13"/>
      <c r="AL1086" s="81"/>
      <c r="AM1086" s="82" t="s">
        <v>150</v>
      </c>
      <c r="AO1086" s="13"/>
      <c r="AP1086" s="13"/>
      <c r="AS1086" s="1"/>
      <c r="AW1086" s="1"/>
      <c r="BV1086" s="1"/>
      <c r="BY1086" t="s">
        <v>10</v>
      </c>
      <c r="BZ1086" s="5">
        <f t="shared" si="1639"/>
        <v>-9.8670839279614439E-2</v>
      </c>
      <c r="CA1086" s="6">
        <f t="shared" si="1639"/>
        <v>-0.32743703463395935</v>
      </c>
      <c r="CB1086" s="7">
        <f>CY1085</f>
        <v>0.38589490603515519</v>
      </c>
      <c r="CC1086" s="8">
        <f>DU1085</f>
        <v>0.1723116846091671</v>
      </c>
      <c r="CE1086" s="10"/>
      <c r="CG1086" s="10" t="s">
        <v>160</v>
      </c>
      <c r="CH1086" s="10">
        <f>-CH1083*((EY1083-CW1083)/(CH1085-CE1084))</f>
        <v>245.06195136069923</v>
      </c>
      <c r="CI1086" s="67"/>
      <c r="CJ1086" s="10" t="s">
        <v>10</v>
      </c>
      <c r="CK1086" s="5">
        <f t="shared" si="1640"/>
        <v>-9.8670839279614439E-2</v>
      </c>
      <c r="CL1086" s="6">
        <f t="shared" si="1640"/>
        <v>-0.32743703463395935</v>
      </c>
      <c r="CM1086" s="7">
        <f>FA1085</f>
        <v>0.38282887881814986</v>
      </c>
      <c r="CN1086" s="8">
        <f>FW1085</f>
        <v>0.1790202354471935</v>
      </c>
      <c r="CW1086" s="28"/>
      <c r="DH1086" s="10"/>
      <c r="DI1086" s="10"/>
      <c r="DJ1086" s="10"/>
      <c r="DK1086" s="10"/>
      <c r="DL1086" s="10"/>
      <c r="DM1086" s="10"/>
      <c r="DN1086" s="10"/>
      <c r="DO1086" s="10"/>
      <c r="DP1086" s="10"/>
      <c r="EE1086" s="1"/>
      <c r="EI1086" s="64">
        <f>(DEGREES(ACOS((EH1083*EK1083+EH1084*EK1084+EH1085*EK1085)/((SQRT(EH1083^2+EH1084^2+EH1085^2))*(SQRT(EK1083^2+EK1084^2+EK1085^2))))))</f>
        <v>137.12125244509454</v>
      </c>
      <c r="ER1086">
        <f t="shared" si="1641"/>
        <v>0.3492962422733713</v>
      </c>
      <c r="ES1086">
        <f t="shared" si="1641"/>
        <v>-0.34518112468713447</v>
      </c>
      <c r="ET1086" t="e">
        <f>#REF!</f>
        <v>#REF!</v>
      </c>
      <c r="EU1086" t="e">
        <f>#REF!</f>
        <v>#REF!</v>
      </c>
      <c r="EY1086" s="28"/>
      <c r="EZ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GG1086" s="1"/>
      <c r="GK1086" s="64" t="e">
        <f>(DEGREES(ACOS((GJ1083*GM1083+GJ1084*GM1084+GJ1085*GM1085)/((SQRT(GJ1083^2+GJ1084^2+GJ1085^2))*(SQRT(GM1083^2+GM1084^2+GM1085^2))))))</f>
        <v>#VALUE!</v>
      </c>
    </row>
    <row r="1087" spans="1:197" x14ac:dyDescent="0.2">
      <c r="E1087" s="5" t="s">
        <v>4</v>
      </c>
      <c r="F1087" s="6" t="s">
        <v>5</v>
      </c>
      <c r="G1087" s="7" t="s">
        <v>6</v>
      </c>
      <c r="H1087" s="8" t="s">
        <v>1</v>
      </c>
      <c r="I1087">
        <v>9</v>
      </c>
      <c r="J1087" s="9" t="s">
        <v>7</v>
      </c>
      <c r="K1087">
        <v>9</v>
      </c>
      <c r="L1087" s="10"/>
      <c r="M1087" s="17">
        <f>A1055</f>
        <v>80</v>
      </c>
      <c r="N1087" s="17">
        <f>B1055</f>
        <v>40</v>
      </c>
      <c r="O1087" s="17">
        <f>C1055</f>
        <v>215.7</v>
      </c>
      <c r="Q1087" s="61">
        <f t="array" ref="Q1087:Q1089">MMULT(AI1087:AK1089,AG1087:AG1089)</f>
        <v>0.7177653940960772</v>
      </c>
      <c r="R1087" s="13"/>
      <c r="S1087" s="17">
        <v>1</v>
      </c>
      <c r="T1087">
        <v>0</v>
      </c>
      <c r="V1087" s="73">
        <f>(T1087^2)*(1-COS(RADIANS(O1087+45)))+(COS(RADIANS(O1087+45)))</f>
        <v>-0.161603821103361</v>
      </c>
      <c r="W1087" s="73">
        <f>(T1087*T1088)*(1-COS(RADIANS(O1087+45)))-T1089*(SIN(RADIANS(O1087+45)))</f>
        <v>0.98685571640680736</v>
      </c>
      <c r="X1087" s="73">
        <f>(T1087*T1089)*(1-COS(RADIANS(O1087+45)))+T1088*(SIN(RADIANS(O1087+45)))</f>
        <v>0</v>
      </c>
      <c r="Y1087" s="10"/>
      <c r="Z1087">
        <f t="array" ref="Z1087:Z1089">MMULT(V1087:X1089,S1087:S1089)</f>
        <v>-0.161603821103361</v>
      </c>
      <c r="AA1087" s="23">
        <f>COS(RADIANS('[1]Biaxial Input'!$F$21))</f>
        <v>-0.9975640502598242</v>
      </c>
      <c r="AC1087" s="30">
        <f>(AA1087^2)*(1-COS(RADIANS(N1087)))+(COS(RADIANS(N1087)))</f>
        <v>0.99886158030145311</v>
      </c>
      <c r="AD1087" s="30">
        <f>(AA1087*AA1088)*(1-COS(RADIANS(N1087)))-AA1089*(SIN(RADIANS(N1087)))</f>
        <v>-1.6280160168985456E-2</v>
      </c>
      <c r="AE1087" s="30">
        <f>(AA1087*AA1089)*(1-COS(RADIANS(N1087)))+AA1088*(SIN(RADIANS(N1087)))</f>
        <v>4.4838597018148282E-2</v>
      </c>
      <c r="AG1087">
        <f t="array" ref="AG1087:AG1089">MMULT(AC1087:AE1089,Z1087:Z1089)</f>
        <v>-0.14535367900327475</v>
      </c>
      <c r="AI1087" s="28">
        <f>(T1087^2)*(1-COS(RADIANS(M1087)))+(COS(RADIANS(M1087)))</f>
        <v>0.17364817766693041</v>
      </c>
      <c r="AJ1087" s="28">
        <f>(T1087*T1088)*(1-COS(RADIANS(M1087)))-T1089*(SIN(RADIANS(M1087)))</f>
        <v>-0.98480775301220802</v>
      </c>
      <c r="AK1087" s="28">
        <f>(T1087*T1089)*(1-COS(RADIANS(M1087)))+T1088*(SIN(RADIANS(M1087)))</f>
        <v>0</v>
      </c>
      <c r="AM1087" s="61">
        <f t="array" ref="AM1087:AM1089">MMULT(AI1087:AK1089,AW1087:AW1089)</f>
        <v>-0.30954570802862502</v>
      </c>
      <c r="AN1087" s="13"/>
      <c r="AO1087" s="17">
        <v>1</v>
      </c>
      <c r="AP1087">
        <v>0</v>
      </c>
      <c r="AR1087" s="73">
        <f>(T1087^2)*(1-COS(RADIANS(O1087-45)))+(COS(RADIANS(O1087-45)))</f>
        <v>-0.98685571640680725</v>
      </c>
      <c r="AS1087" s="73">
        <f>(T1087*T1088)*(1-COS(RADIANS(O1087-45)))-T1089*(SIN(RADIANS(O1087-45)))</f>
        <v>-0.16160382110336138</v>
      </c>
      <c r="AT1087" s="73">
        <f>(T1087*T1089)*(1-COS(RADIANS(O1087-45)))+T1088*(SIN(RADIANS(O1087-45)))</f>
        <v>0</v>
      </c>
      <c r="AU1087" s="10"/>
      <c r="AV1087">
        <f t="array" ref="AV1087:AV1089">MMULT(AR1087:AT1089,S1087:S1089)</f>
        <v>-0.98685571640680725</v>
      </c>
      <c r="AW1087" s="1">
        <f t="array" ref="AW1087:AW1089">MMULT(AC1087:AE1089,AV1087:AV1089)</f>
        <v>-0.98836319651110893</v>
      </c>
      <c r="BV1087" s="1"/>
      <c r="CE1087" s="10"/>
      <c r="CS1087" s="15"/>
      <c r="CW1087" s="28"/>
      <c r="CY1087" s="82" t="s">
        <v>148</v>
      </c>
      <c r="CZ1087" s="13"/>
      <c r="DB1087" s="10"/>
      <c r="DC1087" s="10"/>
      <c r="DD1087" s="10"/>
      <c r="DE1087" s="10"/>
      <c r="DF1087" s="10"/>
      <c r="DG1087" s="10"/>
      <c r="DH1087" s="80"/>
      <c r="DI1087" s="23" t="s">
        <v>149</v>
      </c>
      <c r="DM1087" s="1"/>
      <c r="DO1087" s="80"/>
      <c r="DS1087" s="13"/>
      <c r="DT1087" s="81"/>
      <c r="DU1087" s="82" t="s">
        <v>150</v>
      </c>
      <c r="DW1087" s="13"/>
      <c r="DX1087" s="13"/>
      <c r="EA1087" s="1"/>
      <c r="EE1087" s="1"/>
      <c r="ER1087">
        <f t="shared" si="1641"/>
        <v>-9.8670839279614439E-2</v>
      </c>
      <c r="ES1087">
        <f t="shared" si="1641"/>
        <v>-0.32743703463395935</v>
      </c>
      <c r="ET1087" t="e">
        <f>#REF!</f>
        <v>#REF!</v>
      </c>
      <c r="EU1087" t="e">
        <f>#REF!</f>
        <v>#REF!</v>
      </c>
      <c r="EY1087" s="28"/>
      <c r="EZ1087" s="10"/>
      <c r="FA1087" s="82" t="s">
        <v>148</v>
      </c>
      <c r="FB1087" s="13"/>
      <c r="FD1087" s="10"/>
      <c r="FE1087" s="10"/>
      <c r="FF1087" s="10"/>
      <c r="FG1087" s="10"/>
      <c r="FH1087" s="10"/>
      <c r="FI1087" s="10"/>
      <c r="FJ1087" s="80"/>
      <c r="FK1087" s="23" t="s">
        <v>149</v>
      </c>
      <c r="FO1087" s="1"/>
      <c r="FQ1087" s="80"/>
      <c r="FU1087" s="13"/>
      <c r="FV1087" s="81"/>
      <c r="FW1087" s="82" t="s">
        <v>150</v>
      </c>
      <c r="FY1087" s="13"/>
      <c r="FZ1087" s="13"/>
      <c r="GC1087" s="1"/>
      <c r="GG1087" s="1"/>
      <c r="GK1087" s="13"/>
    </row>
    <row r="1088" spans="1:197" x14ac:dyDescent="0.2">
      <c r="D1088" t="s">
        <v>8</v>
      </c>
      <c r="E1088" s="5">
        <f t="shared" ref="E1088:F1090" si="1642">E1083</f>
        <v>0.93178937024735009</v>
      </c>
      <c r="F1088" s="6">
        <f t="shared" si="1642"/>
        <v>-0.87958232567766348</v>
      </c>
      <c r="G1088" s="7">
        <f>Q1087</f>
        <v>0.7177653940960772</v>
      </c>
      <c r="H1088" s="8">
        <f>AM1087</f>
        <v>-0.30954570802862502</v>
      </c>
      <c r="J1088" s="9">
        <f>((SUMPRODUCT(G1088:G1090,E1088:E1090))*(SUMPRODUCT(G1088:(G1090),F1088:F1090)))-((SUMPRODUCT(H1088:H1090,E1088:E1090))*(SUMPRODUCT(H1088:H1090,F1088:F1090)))</f>
        <v>-2.2619681207602937E-4</v>
      </c>
      <c r="Q1088" s="61">
        <v>-0.27415739859340627</v>
      </c>
      <c r="S1088" s="17">
        <v>0</v>
      </c>
      <c r="T1088">
        <v>0</v>
      </c>
      <c r="V1088" s="73">
        <f>(T1087*T1088)*(1-COS(RADIANS(O1087+45)))+T1089*(SIN(RADIANS(O1087+45)))</f>
        <v>-0.98685571640680736</v>
      </c>
      <c r="W1088" s="73">
        <f>(T1088^2)*(1-COS(RADIANS(O1087+45)))+(COS(RADIANS(O1087+45)))</f>
        <v>-0.161603821103361</v>
      </c>
      <c r="X1088" s="73">
        <f>(T1088*T1089)*(1-COS(RADIANS(O1087+45)))-T1087*(SIN(RADIANS(O1087+45)))</f>
        <v>0</v>
      </c>
      <c r="Y1088" s="10"/>
      <c r="Z1088">
        <v>-0.98685571640680736</v>
      </c>
      <c r="AA1088" s="23">
        <f>SIN(RADIANS('[1]Biaxial Input'!$F$21))*(COS(RADIANS(0)))</f>
        <v>6.9756473744125524E-2</v>
      </c>
      <c r="AC1088" s="30">
        <f>(AA1087*AA1088)*(1-COS(RADIANS(N1087)))+AA1089*(SIN(RADIANS(N1087)))</f>
        <v>-1.6280160168985456E-2</v>
      </c>
      <c r="AD1088" s="30">
        <f>(AA1088^2)*(1-COS(RADIANS(N1087)))+(COS(RADIANS(N1087)))</f>
        <v>0.7671828628175249</v>
      </c>
      <c r="AE1088" s="30">
        <f>(AA1088*AA1089)*(1-COS(RADIANS(N1087)))-AA1087*(SIN(RADIANS(N1087)))</f>
        <v>0.64122181137573508</v>
      </c>
      <c r="AG1088">
        <v>-0.75446785760933111</v>
      </c>
      <c r="AI1088" s="28">
        <f>(T1087*T1088)*(1-COS(RADIANS(M1087)))+T1089*(SIN(RADIANS(M1087)))</f>
        <v>0.98480775301220802</v>
      </c>
      <c r="AJ1088" s="28">
        <f>(T1088^2)*(1-COS(RADIANS(M1087)))+(COS(RADIANS(M1087)))</f>
        <v>0.17364817766693041</v>
      </c>
      <c r="AK1088" s="28">
        <f>(T1088*T1089)*(1-COS(RADIANS(M1087)))-T1087*(SIN(RADIANS(M1087)))</f>
        <v>0</v>
      </c>
      <c r="AM1088" s="61">
        <v>-0.94902903185788856</v>
      </c>
      <c r="AO1088" s="17">
        <v>0</v>
      </c>
      <c r="AP1088">
        <v>0</v>
      </c>
      <c r="AR1088" s="73">
        <f>(T1087*T1088)*(1-COS(RADIANS(O1087-45)))+T1089*(SIN(RADIANS(O1087-45)))</f>
        <v>0.16160382110336138</v>
      </c>
      <c r="AS1088" s="73">
        <f>(T1088^2)*(1-COS(RADIANS(O1087-45)))+(COS(RADIANS(O1087-45)))</f>
        <v>-0.98685571640680725</v>
      </c>
      <c r="AT1088" s="73">
        <f>(T1088*T1089)*(1-COS(RADIANS(O1087-45)))-T1087*(SIN(RADIANS(O1087-45)))</f>
        <v>0</v>
      </c>
      <c r="AU1088" s="10"/>
      <c r="AV1088">
        <v>0.16160382110336138</v>
      </c>
      <c r="AW1088" s="1">
        <v>0.14004585124310964</v>
      </c>
      <c r="BV1088" s="1"/>
      <c r="BZ1088" s="5" t="s">
        <v>4</v>
      </c>
      <c r="CA1088" s="6" t="s">
        <v>5</v>
      </c>
      <c r="CB1088" s="7" t="s">
        <v>6</v>
      </c>
      <c r="CC1088" s="8" t="s">
        <v>1</v>
      </c>
      <c r="CD1088">
        <v>7</v>
      </c>
      <c r="CE1088" s="9" t="s">
        <v>7</v>
      </c>
      <c r="CG1088" s="90" t="s">
        <v>157</v>
      </c>
      <c r="CH1088" s="61">
        <f>CE1089-((CH1090-CE1089)/(EY1088-CW1088))*CW1088</f>
        <v>-5.8208934435060478</v>
      </c>
      <c r="CI1088" s="10"/>
      <c r="CK1088" s="5" t="s">
        <v>4</v>
      </c>
      <c r="CL1088" s="6" t="s">
        <v>5</v>
      </c>
      <c r="CM1088" s="7" t="s">
        <v>6</v>
      </c>
      <c r="CN1088" s="8" t="s">
        <v>1</v>
      </c>
      <c r="CO1088" s="10"/>
      <c r="CP1088">
        <f t="shared" ref="CP1088:CQ1090" si="1643">BZ1089</f>
        <v>0.93180266183863136</v>
      </c>
      <c r="CQ1088">
        <f t="shared" si="1643"/>
        <v>-0.87956522186239505</v>
      </c>
      <c r="CR1088">
        <f>CI1092</f>
        <v>0</v>
      </c>
      <c r="CS1088">
        <f>CL1092</f>
        <v>0</v>
      </c>
      <c r="CU1088" s="17">
        <f>CU992</f>
        <v>20</v>
      </c>
      <c r="CV1088" s="17">
        <f>CV992</f>
        <v>30</v>
      </c>
      <c r="CW1088" s="31">
        <f>CH995</f>
        <v>176.7612054441409</v>
      </c>
      <c r="CY1088" s="61">
        <f t="array" ref="CY1088:CY1090">MMULT(DQ1088:DS1090,DO1088:DO1090)</f>
        <v>-0.49960430686759599</v>
      </c>
      <c r="CZ1088" s="13"/>
      <c r="DA1088" s="17">
        <v>1</v>
      </c>
      <c r="DB1088">
        <v>0</v>
      </c>
      <c r="DD1088" s="73">
        <f>(DB1088^2)*(1-COS(RADIANS(CW1088+45)))+(COS(RADIANS(CW1088+45)))</f>
        <v>-0.7459271330559214</v>
      </c>
      <c r="DE1088" s="73">
        <f>(DB1088*DB1089)*(1-COS(RADIANS(CW1088+45)))-DB1090*(SIN(RADIANS(CW1088+45)))</f>
        <v>0.66602756111963846</v>
      </c>
      <c r="DF1088" s="73">
        <f>(DB1088*DB1090)*(1-COS(RADIANS(CW1088+45)))+DB1089*(SIN(RADIANS(CW1088+45)))</f>
        <v>0</v>
      </c>
      <c r="DG1088" s="10"/>
      <c r="DH1088">
        <f t="array" ref="DH1088:DH1090">MMULT(DD1088:DF1090,DA1088:DA1090)</f>
        <v>-0.7459271330559214</v>
      </c>
      <c r="DI1088" s="23">
        <f>COS(RADIANS('[1]Biaxial Input'!$F$21))</f>
        <v>-0.9975640502598242</v>
      </c>
      <c r="DK1088" s="30">
        <f>(DI1088^2)*(1-COS(RADIANS(CV1088)))+(COS(RADIANS(CV1088)))</f>
        <v>0.99934808421962718</v>
      </c>
      <c r="DL1088" s="30">
        <f>(DI1088*DI1089)*(1-COS(RADIANS(CV1088)))-DI1090*(SIN(RADIANS(CV1088)))</f>
        <v>-9.3228300025961861E-3</v>
      </c>
      <c r="DM1088" s="30">
        <f>(DI1088*DI1090)*(1-COS(RADIANS(CV1088)))+DI1089*(SIN(RADIANS(CV1088)))</f>
        <v>3.4878236872062755E-2</v>
      </c>
      <c r="DO1088">
        <f t="array" ref="DO1088:DO1090">MMULT(DK1088:DM1090,DH1088:DH1090)</f>
        <v>-0.7392315896575119</v>
      </c>
      <c r="DQ1088" s="28">
        <f>(DB1088^2)*(1-COS(RADIANS(CU1088)))+(COS(RADIANS(CU1088)))</f>
        <v>0.93969262078590843</v>
      </c>
      <c r="DR1088" s="28">
        <f>(DB1088*DB1089)*(1-COS(RADIANS(CU1088)))-DB1090*(SIN(RADIANS(CU1088)))</f>
        <v>-0.34202014332566871</v>
      </c>
      <c r="DS1088" s="28">
        <f>(DB1088*DB1090)*(1-COS(RADIANS(CU1088)))+DB1089*(SIN(RADIANS(CU1088)))</f>
        <v>0</v>
      </c>
      <c r="DU1088" s="61">
        <f t="array" ref="DU1088:DU1090">MMULT(DQ1088:DS1090,EE1088:EE1090)</f>
        <v>-0.85522017549804241</v>
      </c>
      <c r="DV1088" s="13"/>
      <c r="DW1088" s="17">
        <v>1</v>
      </c>
      <c r="DX1088">
        <v>0</v>
      </c>
      <c r="DZ1088" s="73">
        <f>(DB1088^2)*(1-COS(RADIANS(CW1088-45)))+(COS(RADIANS(CW1088-45)))</f>
        <v>-0.66602756111963857</v>
      </c>
      <c r="EA1088" s="73">
        <f>(DB1088*DB1089)*(1-COS(RADIANS(CW1088-45)))-DB1090*(SIN(RADIANS(CW1088-45)))</f>
        <v>-0.74592713305592129</v>
      </c>
      <c r="EB1088" s="73">
        <f>(DB1088*DB1090)*(1-COS(RADIANS(CW1088-45)))+DB1089*(SIN(RADIANS(CW1088-45)))</f>
        <v>0</v>
      </c>
      <c r="EC1088" s="10"/>
      <c r="ED1088">
        <f t="array" ref="ED1088:ED1090">MMULT(DZ1088:EB1090,DA1088:DA1090)</f>
        <v>-0.66602756111963857</v>
      </c>
      <c r="EE1088" s="1">
        <f t="array" ref="EE1088:EE1090">MMULT(DK1088:DM1090,ED1088:ED1090)</f>
        <v>-0.67254751909818578</v>
      </c>
      <c r="EG1088">
        <f>CY1088+DU1088</f>
        <v>-1.3548244823656383</v>
      </c>
      <c r="EH1088">
        <f>EG1088/(SQRT(EG1088^2+EG1089^2+EG1090^2))</f>
        <v>-0.95800557879829684</v>
      </c>
      <c r="EJ1088">
        <f>Q1088+AM1088</f>
        <v>-1.2231864304512947</v>
      </c>
      <c r="EK1088">
        <f>EJ1088/(SQRT(EJ1088^2+EJ1089^2+EJ1090^2))</f>
        <v>-0.90337729484024987</v>
      </c>
      <c r="EM1088" s="23">
        <f>CY1089*DU1090-CY1090*DU1089</f>
        <v>0.1378186779084995</v>
      </c>
      <c r="EO1088" s="15">
        <v>7</v>
      </c>
      <c r="EP1088" s="9" t="s">
        <v>7</v>
      </c>
      <c r="EW1088" s="17">
        <f>CU1088</f>
        <v>20</v>
      </c>
      <c r="EX1088" s="17">
        <f>CV1088</f>
        <v>30</v>
      </c>
      <c r="EY1088" s="31">
        <f>1+CW1088</f>
        <v>177.7612054441409</v>
      </c>
      <c r="EZ1088" s="10"/>
      <c r="FA1088" s="61">
        <f t="array" ref="FA1088:FA1090">MMULT(FS1088:FU1090,FQ1088:FQ1090)</f>
        <v>-0.48460256461561557</v>
      </c>
      <c r="FB1088" s="13">
        <f>BW1089</f>
        <v>0</v>
      </c>
      <c r="FC1088" s="17">
        <v>1</v>
      </c>
      <c r="FD1088">
        <v>0</v>
      </c>
      <c r="FF1088" s="73">
        <f>(FD1088^2)*(1-COS(RADIANS(EY1088+45)))+(COS(RADIANS(EY1088+45)))</f>
        <v>-0.73418974104548529</v>
      </c>
      <c r="FG1088" s="73">
        <f>(FD1088*FD1089)*(1-COS(RADIANS(EY1088+45)))-FD1090*(SIN(RADIANS(EY1088+45)))</f>
        <v>0.67894434539479254</v>
      </c>
      <c r="FH1088" s="73">
        <f>(FD1088*FD1090)*(1-COS(RADIANS(EY1088+45)))+FD1089*(SIN(RADIANS(EY1088+45)))</f>
        <v>0</v>
      </c>
      <c r="FI1088" s="10"/>
      <c r="FJ1088">
        <f t="array" ref="FJ1088:FJ1090">MMULT(FF1088:FH1090,FC1088:FC1090)</f>
        <v>-0.73418974104548529</v>
      </c>
      <c r="FK1088" s="23">
        <f>COS(RADIANS(176))</f>
        <v>-0.9975640502598242</v>
      </c>
      <c r="FM1088" s="30">
        <f>(FK1088^2)*(1-COS(RADIANS(EX1088)))+(COS(RADIANS(EX1088)))</f>
        <v>0.99934808421962718</v>
      </c>
      <c r="FN1088" s="30">
        <f>(FK1088*FK1089)*(1-COS(RADIANS(EX1088)))-FK1090*(SIN(RADIANS(EX1088)))</f>
        <v>-9.3228300025961861E-3</v>
      </c>
      <c r="FO1088" s="30">
        <f>(FK1088*FK1090)*(1-COS(RADIANS(EX1088)))+FK1089*(SIN(RADIANS(EX1088)))</f>
        <v>3.4878236872062755E-2</v>
      </c>
      <c r="FQ1088">
        <f t="array" ref="FQ1088:FQ1090">MMULT(FM1088:FO1090,FJ1088:FJ1090)</f>
        <v>-0.72738142845417031</v>
      </c>
      <c r="FS1088" s="28">
        <f>(FD1088^2)*(1-COS(RADIANS(EW1088)))+(COS(RADIANS(EW1088)))</f>
        <v>0.93969262078590843</v>
      </c>
      <c r="FT1088" s="28">
        <f>(FD1088*FD1089)*(1-COS(RADIANS(EW1088)))-FD1090*(SIN(RADIANS(EW1088)))</f>
        <v>-0.34202014332566871</v>
      </c>
      <c r="FU1088" s="28">
        <f>(FD1088*FD1090)*(1-COS(RADIANS(EW1088)))+FD1089*(SIN(RADIANS(EW1088)))</f>
        <v>0</v>
      </c>
      <c r="FW1088" s="61">
        <f t="array" ref="FW1088:FW1090">MMULT(FS1088:FU1090,GG1088:GG1090)</f>
        <v>-0.86380921874423267</v>
      </c>
      <c r="FX1088" s="13">
        <f>BX1089</f>
        <v>0</v>
      </c>
      <c r="FY1088" s="17">
        <v>1</v>
      </c>
      <c r="FZ1088">
        <v>0</v>
      </c>
      <c r="GB1088" s="73">
        <f>(FD1088^2)*(1-COS(RADIANS(EY1088-45)))+(COS(RADIANS(EY1088-45)))</f>
        <v>-0.67894434539479254</v>
      </c>
      <c r="GC1088" s="73">
        <f>(FD1088*FD1089)*(1-COS(RADIANS(EY1088-45)))-FD1090*(SIN(RADIANS(EY1088-45)))</f>
        <v>-0.73418974104548518</v>
      </c>
      <c r="GD1088" s="73">
        <f>(FD1088*FD1090)*(1-COS(RADIANS(EY1088-45)))+FD1089*(SIN(RADIANS(EY1088-45)))</f>
        <v>0</v>
      </c>
      <c r="GE1088" s="10"/>
      <c r="GF1088">
        <f t="array" ref="GF1088:GF1090">MMULT(GB1088:GD1090,FC1088:FC1090)</f>
        <v>-0.67894434539479254</v>
      </c>
      <c r="GG1088" s="1">
        <f t="array" ref="GG1088:GG1090">MMULT(FM1088:FO1090,GF1088:GF1090)</f>
        <v>-0.685346457007452</v>
      </c>
      <c r="GI1088">
        <f>FA1088+FW1088</f>
        <v>-1.3484117833598481</v>
      </c>
      <c r="GJ1088">
        <f>GI1088/(SQRT(GI1088^2+GI1089^2+GI1090^2))</f>
        <v>-0.95347111584559441</v>
      </c>
      <c r="GL1088" t="e">
        <f>CH1089+DC1088</f>
        <v>#VALUE!</v>
      </c>
      <c r="GM1088" t="e">
        <f>GL1088/(SQRT(GL1088^2+GL1089^2+GL1090^2))</f>
        <v>#VALUE!</v>
      </c>
      <c r="GO1088" s="27">
        <f>FA1089*FW1090-FA1090*FW1089</f>
        <v>0.13781867790849947</v>
      </c>
    </row>
    <row r="1089" spans="4:197" x14ac:dyDescent="0.2">
      <c r="D1089" t="s">
        <v>9</v>
      </c>
      <c r="E1089" s="5">
        <f t="shared" si="1642"/>
        <v>0.34933429420552226</v>
      </c>
      <c r="F1089" s="6">
        <f t="shared" si="1642"/>
        <v>-0.34514388613357072</v>
      </c>
      <c r="G1089" s="7">
        <f t="shared" ref="G1089:G1090" si="1644">Q1088</f>
        <v>-0.27415739859340627</v>
      </c>
      <c r="H1089" s="8">
        <f t="shared" ref="H1089:H1090" si="1645">AM1088</f>
        <v>-0.94902903185788856</v>
      </c>
      <c r="J1089" s="10"/>
      <c r="Q1089" s="61">
        <v>0.64003949865191823</v>
      </c>
      <c r="S1089" s="17">
        <v>0</v>
      </c>
      <c r="T1089">
        <v>1</v>
      </c>
      <c r="V1089" s="73">
        <f>(T1087*T1089)*(1-COS(RADIANS(O1087+45)))-T1088*(SIN(RADIANS(O1087+45)))</f>
        <v>0</v>
      </c>
      <c r="W1089" s="73">
        <f>(T1088*T1089)*(1-COS(RADIANS(O1087+45)))+T1087*(SIN(RADIANS(O1087+45)))</f>
        <v>0</v>
      </c>
      <c r="X1089" s="73">
        <f>(T1089^2)*(1-COS(RADIANS(O1087+45)))+(COS(RADIANS(O1087+45)))</f>
        <v>1</v>
      </c>
      <c r="Y1089" s="10"/>
      <c r="Z1089">
        <v>0</v>
      </c>
      <c r="AA1089" s="23">
        <f>SIN(RADIANS('[1]Biaxial Input'!$F$21))*SIN(RADIANS(0))</f>
        <v>0</v>
      </c>
      <c r="AC1089" s="30">
        <f>(AA1087*AA1089)*(1-COS(RADIANS(N1087)))-AA1088*(SIN(RADIANS(N1087)))</f>
        <v>-4.4838597018148282E-2</v>
      </c>
      <c r="AD1089" s="30">
        <f>(AA1088*AA1089)*(1-COS(RADIANS(N1087)))+AA1087*(SIN(RADIANS(N1087)))</f>
        <v>-0.64122181137573508</v>
      </c>
      <c r="AE1089" s="30">
        <f>(AA1089^2)*(1-COS(RADIANS(N1087)))+(COS(RADIANS(N1087)))</f>
        <v>0.76604444311897801</v>
      </c>
      <c r="AG1089">
        <v>0.64003949865191823</v>
      </c>
      <c r="AI1089" s="28">
        <f>(T1087*T1089)*(1-COS(RADIANS(M1087)))-T1088*(SIN(RADIANS(M1087)))</f>
        <v>0</v>
      </c>
      <c r="AJ1089" s="28">
        <f>(T1088*T1089)*(1-COS(RADIANS(M1087)))+T1087*(SIN(RADIANS(M1087)))</f>
        <v>0</v>
      </c>
      <c r="AK1089" s="28">
        <f>(T1089^2)*(1-COS(RADIANS(M1087)))+(COS(RADIANS(M1087)))</f>
        <v>1</v>
      </c>
      <c r="AM1089" s="61">
        <v>-5.9374669110116775E-2</v>
      </c>
      <c r="AO1089" s="17">
        <v>0</v>
      </c>
      <c r="AP1089">
        <v>1</v>
      </c>
      <c r="AR1089" s="73">
        <f>(T1087*T1087)*(1-COS(RADIANS(O1087-45)))-T1087*(SIN(RADIANS(O1087-45)))</f>
        <v>0</v>
      </c>
      <c r="AS1089" s="73">
        <f>(T1088*T1089)*(1-COS(RADIANS(O1087-45)))+T1087*(SIN(RADIANS(O1087-45)))</f>
        <v>0</v>
      </c>
      <c r="AT1089" s="73">
        <f>(T1089^2)*(1-COS(RADIANS(O1087-45)))+(COS(RADIANS(O1087-45)))</f>
        <v>1</v>
      </c>
      <c r="AU1089" s="10"/>
      <c r="AV1089">
        <v>0</v>
      </c>
      <c r="AW1089" s="1">
        <v>-5.9374669110116775E-2</v>
      </c>
      <c r="BV1089" s="1"/>
      <c r="BY1089" t="s">
        <v>8</v>
      </c>
      <c r="BZ1089" s="5">
        <f t="shared" ref="BZ1089:CA1091" si="1646">BZ1084</f>
        <v>0.93180266183863136</v>
      </c>
      <c r="CA1089" s="6">
        <f t="shared" si="1646"/>
        <v>-0.87956522186239505</v>
      </c>
      <c r="CB1089" s="7">
        <f>CY1088</f>
        <v>-0.49960430686759599</v>
      </c>
      <c r="CC1089" s="8">
        <f>DU1088</f>
        <v>-0.85522017549804241</v>
      </c>
      <c r="CE1089" s="9">
        <f>((SUMPRODUCT(CB1089:CB1091,BZ1089:BZ1091))*(SUMPRODUCT(CB1089:(CB1091),CA1089:CA1091)))-((SUMPRODUCT(CC1089:CC1091,BZ1089:BZ1091))*(SUMPRODUCT(CC1089:CC1091,CA1089:CA1091)))</f>
        <v>0</v>
      </c>
      <c r="CG1089">
        <v>1</v>
      </c>
      <c r="CH1089" t="s">
        <v>161</v>
      </c>
      <c r="CI1089" s="67"/>
      <c r="CJ1089" s="1" t="s">
        <v>8</v>
      </c>
      <c r="CK1089" s="5">
        <f t="shared" ref="CK1089:CL1091" si="1647">BZ1089</f>
        <v>0.93180266183863136</v>
      </c>
      <c r="CL1089" s="6">
        <f t="shared" si="1647"/>
        <v>-0.87956522186239505</v>
      </c>
      <c r="CM1089" s="7">
        <f>FA1088</f>
        <v>-0.48460256461561557</v>
      </c>
      <c r="CN1089" s="8">
        <f>FW1088</f>
        <v>-0.86380921874423267</v>
      </c>
      <c r="CO1089" s="10"/>
      <c r="CP1089">
        <f t="shared" si="1643"/>
        <v>0.3492962422733713</v>
      </c>
      <c r="CQ1089">
        <f t="shared" si="1643"/>
        <v>-0.34518112468713447</v>
      </c>
      <c r="CR1089">
        <f>CJ1092</f>
        <v>0</v>
      </c>
      <c r="CS1089">
        <f>CM1092</f>
        <v>0</v>
      </c>
      <c r="CW1089" s="28"/>
      <c r="CY1089" s="61">
        <v>-0.78871702279918932</v>
      </c>
      <c r="DA1089" s="17">
        <v>0</v>
      </c>
      <c r="DB1089">
        <v>0</v>
      </c>
      <c r="DD1089" s="73">
        <f>(DB1088*DB1089)*(1-COS(RADIANS(CW1088+45)))+DB1090*(SIN(RADIANS(CW1088+45)))</f>
        <v>-0.66602756111963846</v>
      </c>
      <c r="DE1089" s="73">
        <f>(DB1089^2)*(1-COS(RADIANS(CW1088+45)))+(COS(RADIANS(CW1088+45)))</f>
        <v>-0.7459271330559214</v>
      </c>
      <c r="DF1089" s="73">
        <f>(DB1089*DB1090)*(1-COS(RADIANS(CW1088+45)))-DB1088*(SIN(RADIANS(CW1088+45)))</f>
        <v>0</v>
      </c>
      <c r="DG1089" s="10"/>
      <c r="DH1089">
        <v>-0.66602756111963846</v>
      </c>
      <c r="DI1089" s="23">
        <f>SIN(RADIANS('[1]Biaxial Input'!$F$21))*(COS(RADIANS(0)))</f>
        <v>6.9756473744125524E-2</v>
      </c>
      <c r="DK1089" s="30">
        <f>(DI1088*DI1089)*(1-COS(RADIANS(CV1088)))+DI1090*(SIN(RADIANS(CV1088)))</f>
        <v>-9.3228300025961861E-3</v>
      </c>
      <c r="DL1089" s="30">
        <f>(DI1089^2)*(1-COS(RADIANS(CV1088)))+(COS(RADIANS(CV1088)))</f>
        <v>0.86667731956481153</v>
      </c>
      <c r="DM1089" s="30">
        <f>(DI1089*DI1090)*(1-COS(RADIANS(CV1088)))-DI1088*(SIN(RADIANS(CV1088)))</f>
        <v>0.49878202512991204</v>
      </c>
      <c r="DO1089">
        <v>-0.57027682957165271</v>
      </c>
      <c r="DQ1089" s="28">
        <f>(DB1088*DB1089)*(1-COS(RADIANS(CU1088)))+DB1090*(SIN(RADIANS(CU1088)))</f>
        <v>0.34202014332566871</v>
      </c>
      <c r="DR1089" s="28">
        <f>(DB1089^2)*(1-COS(RADIANS(CU1088)))+(COS(RADIANS(CU1088)))</f>
        <v>0.93969262078590843</v>
      </c>
      <c r="DS1089" s="28">
        <f>(DB1089*DB1090)*(1-COS(RADIANS(CU1088)))-DB1088*(SIN(RADIANS(CU1088)))</f>
        <v>0</v>
      </c>
      <c r="DU1089" s="61">
        <v>0.38330072518484737</v>
      </c>
      <c r="DW1089" s="17">
        <v>0</v>
      </c>
      <c r="DX1089">
        <v>0</v>
      </c>
      <c r="DZ1089" s="73">
        <f>(DB1088*DB1089)*(1-COS(RADIANS(CW1088-45)))+DB1090*(SIN(RADIANS(CW1088-45)))</f>
        <v>0.74592713305592129</v>
      </c>
      <c r="EA1089" s="73">
        <f>(DB1089^2)*(1-COS(RADIANS(CW1088-45)))+(COS(RADIANS(CW1088-45)))</f>
        <v>-0.66602756111963857</v>
      </c>
      <c r="EB1089" s="73">
        <f>(DB1089*DB1090)*(1-COS(RADIANS(CW1088-45)))-DB1088*(SIN(RADIANS(CW1088-45)))</f>
        <v>0</v>
      </c>
      <c r="EC1089" s="10"/>
      <c r="ED1089">
        <v>0.74592713305592129</v>
      </c>
      <c r="EE1089" s="1">
        <v>0.65268738999693243</v>
      </c>
      <c r="EG1089">
        <f>CY1089+DU1089</f>
        <v>-0.40541629761434195</v>
      </c>
      <c r="EH1089">
        <f>EG1089/(SQRT(EG1088^2+EG1089^2+EG1090^2))</f>
        <v>-0.28667261324664473</v>
      </c>
      <c r="EJ1089">
        <f>Q1089+AM1089</f>
        <v>0.58066482954180143</v>
      </c>
      <c r="EK1089">
        <f>EJ1089/(SQRT(EJ1088^2+EJ1089^2+EJ1090^2))</f>
        <v>0.4288466662655922</v>
      </c>
      <c r="EM1089" s="23">
        <f>CY1090*DU1088-CY1088*DU1090</f>
        <v>-0.48063084796915945</v>
      </c>
      <c r="EP1089" s="9">
        <f>((SUMPRODUCT(CM1089:CM1091,BZ1089:BZ1091))*(SUMPRODUCT(CM1089:CM1091,CA1089:CA1091)))-((SUMPRODUCT(CN1089:CN1091,BZ1089:BZ1091))*(SUMPRODUCT(CN1089:CN1091,CA1089:CA1091)))</f>
        <v>3.2930831337567079E-2</v>
      </c>
      <c r="EY1089" s="28"/>
      <c r="EZ1089" s="10"/>
      <c r="FA1089" s="61">
        <v>-0.79528641742001172</v>
      </c>
      <c r="FB1089" s="13">
        <f>BW1090</f>
        <v>0</v>
      </c>
      <c r="FC1089" s="17">
        <v>0</v>
      </c>
      <c r="FD1089">
        <v>0</v>
      </c>
      <c r="FF1089" s="73">
        <f>(FD1088*FD1089)*(1-COS(RADIANS(EY1088+45)))+FD1090*(SIN(RADIANS(EY1088+45)))</f>
        <v>-0.67894434539479254</v>
      </c>
      <c r="FG1089" s="73">
        <f>(FD1089^2)*(1-COS(RADIANS(EY1088+45)))+(COS(RADIANS(EY1088+45)))</f>
        <v>-0.73418974104548529</v>
      </c>
      <c r="FH1089" s="73">
        <f>(FD1089*FD1090)*(1-COS(RADIANS(EY1088+45)))-FD1088*(SIN(RADIANS(EY1088+45)))</f>
        <v>0</v>
      </c>
      <c r="FI1089" s="10"/>
      <c r="FJ1089">
        <v>-0.67894434539479254</v>
      </c>
      <c r="FK1089" s="23">
        <f>SIN(RADIANS(176))*(COS(RADIANS(0)))</f>
        <v>6.9756473744125524E-2</v>
      </c>
      <c r="FM1089" s="30">
        <f>(FK1088*FK1089)*(1-COS(RADIANS(EX1088)))+FK1090*(SIN(RADIANS(EX1088)))</f>
        <v>-9.3228300025961861E-3</v>
      </c>
      <c r="FN1089" s="30">
        <f>(FK1089^2)*(1-COS(RADIANS(EX1088)))+(COS(RADIANS(EX1088)))</f>
        <v>0.86667731956481153</v>
      </c>
      <c r="FO1089" s="30">
        <f>(FK1089*FK1090)*(1-COS(RADIANS(EX1088)))-FK1088*(SIN(RADIANS(EX1088)))</f>
        <v>0.49878202512991204</v>
      </c>
      <c r="FQ1089">
        <v>-0.58158093925502719</v>
      </c>
      <c r="FS1089" s="28">
        <f>(FD1088*FD1089)*(1-COS(RADIANS(EW1088)))+FD1090*(SIN(RADIANS(EW1088)))</f>
        <v>0.34202014332566871</v>
      </c>
      <c r="FT1089" s="28">
        <f>(FD1089^2)*(1-COS(RADIANS(EW1088)))+(COS(RADIANS(EW1088)))</f>
        <v>0.93969262078590843</v>
      </c>
      <c r="FU1089" s="28">
        <f>(FD1089*FD1090)*(1-COS(RADIANS(EW1088)))-FD1088*(SIN(RADIANS(EW1088)))</f>
        <v>0</v>
      </c>
      <c r="FW1089" s="61">
        <v>0.36947733658194748</v>
      </c>
      <c r="FX1089" s="13">
        <f>BX1090</f>
        <v>0</v>
      </c>
      <c r="FY1089" s="17">
        <v>0</v>
      </c>
      <c r="FZ1089">
        <v>0</v>
      </c>
      <c r="GB1089" s="73">
        <f>(FD1088*FD1089)*(1-COS(RADIANS(EY1088-45)))+FD1090*(SIN(RADIANS(EY1088-45)))</f>
        <v>0.73418974104548518</v>
      </c>
      <c r="GC1089" s="73">
        <f>(FD1089^2)*(1-COS(RADIANS(EY1088-45)))+(COS(RADIANS(EY1088-45)))</f>
        <v>-0.67894434539479254</v>
      </c>
      <c r="GD1089" s="73">
        <f>(FD1089*FD1090)*(1-COS(RADIANS(EY1088-45)))-FD1088*(SIN(RADIANS(EY1088-45)))</f>
        <v>0</v>
      </c>
      <c r="GE1089" s="10"/>
      <c r="GF1089">
        <v>0.73418974104548518</v>
      </c>
      <c r="GG1089" s="1">
        <v>0.64263527953462374</v>
      </c>
      <c r="GI1089">
        <f>FA1089+FW1089</f>
        <v>-0.42580908083806424</v>
      </c>
      <c r="GJ1089">
        <f>GI1089/(SQRT(GI1088^2+GI1089^2+GI1090^2))</f>
        <v>-0.30109248855140597</v>
      </c>
      <c r="GL1089">
        <f>CH1090+DC1089</f>
        <v>3.2930831337567079E-2</v>
      </c>
      <c r="GM1089" t="e">
        <f>GL1089/(SQRT(GL1088^2+GL1089^2+GL1090^2))</f>
        <v>#VALUE!</v>
      </c>
      <c r="GO1089" s="27">
        <f>FA1090*FW1088-FA1088*FW1090</f>
        <v>-0.48063084796915945</v>
      </c>
    </row>
    <row r="1090" spans="4:197" x14ac:dyDescent="0.2">
      <c r="D1090" t="s">
        <v>10</v>
      </c>
      <c r="E1090" s="5">
        <f t="shared" si="1642"/>
        <v>-9.8661645972365639E-2</v>
      </c>
      <c r="F1090" s="6">
        <f t="shared" si="1642"/>
        <v>-0.32743034407349803</v>
      </c>
      <c r="G1090" s="7">
        <f t="shared" si="1644"/>
        <v>0.64003949865191823</v>
      </c>
      <c r="H1090" s="8">
        <f t="shared" si="1645"/>
        <v>-5.9374669110116775E-2</v>
      </c>
      <c r="J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W1090" s="1"/>
      <c r="BV1090" s="1"/>
      <c r="BY1090" t="s">
        <v>9</v>
      </c>
      <c r="BZ1090" s="5">
        <f t="shared" si="1646"/>
        <v>0.3492962422733713</v>
      </c>
      <c r="CA1090" s="6">
        <f t="shared" si="1646"/>
        <v>-0.34518112468713447</v>
      </c>
      <c r="CB1090" s="7">
        <f>CY1089</f>
        <v>-0.78871702279918932</v>
      </c>
      <c r="CC1090" s="8">
        <f>DU1089</f>
        <v>0.38330072518484737</v>
      </c>
      <c r="CE1090" s="10"/>
      <c r="CH1090">
        <f>((SUMPRODUCT(CM1089:CM1091,CK1089:CK1091))*(SUMPRODUCT(CM1089:CM1091,CL1089:CL1091)))-((SUMPRODUCT(CN1089:CN1091,CK1089:CK1091))*(SUMPRODUCT(CN1089:CN1091,CL1089:CL1091)))</f>
        <v>3.2930831337567079E-2</v>
      </c>
      <c r="CI1090" s="67"/>
      <c r="CJ1090" s="10" t="s">
        <v>9</v>
      </c>
      <c r="CK1090" s="5">
        <f t="shared" si="1647"/>
        <v>0.3492962422733713</v>
      </c>
      <c r="CL1090" s="6">
        <f t="shared" si="1647"/>
        <v>-0.34518112468713447</v>
      </c>
      <c r="CM1090" s="7">
        <f>FA1089</f>
        <v>-0.79528641742001172</v>
      </c>
      <c r="CN1090" s="8">
        <f>FW1089</f>
        <v>0.36947733658194748</v>
      </c>
      <c r="CP1090">
        <f t="shared" si="1643"/>
        <v>-9.8670839279614439E-2</v>
      </c>
      <c r="CQ1090">
        <f t="shared" si="1643"/>
        <v>-0.32743703463395935</v>
      </c>
      <c r="CR1090">
        <f>CK1092</f>
        <v>0</v>
      </c>
      <c r="CS1090">
        <f>CN1092</f>
        <v>0</v>
      </c>
      <c r="CW1090" s="28"/>
      <c r="CY1090" s="61">
        <v>0.35821919896361265</v>
      </c>
      <c r="DA1090" s="17">
        <v>0</v>
      </c>
      <c r="DB1090">
        <v>1</v>
      </c>
      <c r="DD1090" s="73">
        <f>(DB1088*DB1090)*(1-COS(RADIANS(CW1088+45)))-DB1089*(SIN(RADIANS(CW1088+45)))</f>
        <v>0</v>
      </c>
      <c r="DE1090" s="73">
        <f>(DB1089*DB1090)*(1-COS(RADIANS(CW1088+45)))+DB1088*(SIN(RADIANS(CW1088+45)))</f>
        <v>0</v>
      </c>
      <c r="DF1090" s="73">
        <f>(DB1090^2)*(1-COS(RADIANS(CW1088+45)))+(COS(RADIANS(CW1088+45)))</f>
        <v>1</v>
      </c>
      <c r="DG1090" s="10"/>
      <c r="DH1090">
        <v>0</v>
      </c>
      <c r="DI1090" s="23">
        <f>SIN(RADIANS('[1]Biaxial Input'!$F$21))*SIN(RADIANS(0))</f>
        <v>0</v>
      </c>
      <c r="DK1090" s="30">
        <f>(DI1088*DI1090)*(1-COS(RADIANS(CV1088)))-DI1089*(SIN(RADIANS(CV1088)))</f>
        <v>-3.4878236872062755E-2</v>
      </c>
      <c r="DL1090" s="30">
        <f>(DI1089*DI1090)*(1-COS(RADIANS(CV1088)))+DI1088*(SIN(RADIANS(CV1088)))</f>
        <v>-0.49878202512991204</v>
      </c>
      <c r="DM1090" s="30">
        <f>(DI1090^2)*(1-COS(RADIANS(CV1088)))+(COS(RADIANS(CV1088)))</f>
        <v>0.86602540378443871</v>
      </c>
      <c r="DO1090">
        <v>0.35821919896361265</v>
      </c>
      <c r="DQ1090" s="28">
        <f>(DB1088*DB1090)*(1-COS(RADIANS(CU1088)))-DB1089*(SIN(RADIANS(CU1088)))</f>
        <v>0</v>
      </c>
      <c r="DR1090" s="28">
        <f>(DB1089*DB1090)*(1-COS(RADIANS(CU1088)))+DB1088*(SIN(RADIANS(CU1088)))</f>
        <v>0</v>
      </c>
      <c r="DS1090" s="28">
        <f>(DB1090^2)*(1-COS(RADIANS(CU1088)))+(COS(RADIANS(CU1088)))</f>
        <v>1</v>
      </c>
      <c r="DU1090" s="61">
        <v>-0.34882517898492876</v>
      </c>
      <c r="DW1090" s="17">
        <v>0</v>
      </c>
      <c r="DX1090">
        <v>1</v>
      </c>
      <c r="DZ1090" s="73">
        <f>(DB1088*DB1088)*(1-COS(RADIANS(CW1088-45)))-DB1088*(SIN(RADIANS(CW1088-45)))</f>
        <v>0</v>
      </c>
      <c r="EA1090" s="73">
        <f>(DB1089*DB1090)*(1-COS(RADIANS(CW1088-45)))+DB1088*(SIN(RADIANS(CW1088-45)))</f>
        <v>0</v>
      </c>
      <c r="EB1090" s="73">
        <f>(DB1090^2)*(1-COS(RADIANS(CW1088-45)))+(COS(RADIANS(CW1088-45)))</f>
        <v>0.99999999999999989</v>
      </c>
      <c r="EC1090" s="10"/>
      <c r="ED1090">
        <v>0</v>
      </c>
      <c r="EE1090" s="1">
        <v>-0.34882517898492876</v>
      </c>
      <c r="EG1090">
        <f>CY1090+DU1090</f>
        <v>9.3940199786838874E-3</v>
      </c>
      <c r="EH1090">
        <f>EG1090/(SQRT(EG1088^2+EG1089^2+EG1090^2))</f>
        <v>6.6425752295292831E-3</v>
      </c>
      <c r="EJ1090">
        <f>Q1090+AM1090</f>
        <v>0</v>
      </c>
      <c r="EK1090">
        <f>EJ1090/(SQRT(EJ1088^2+EJ1089^2+EJ1090^2))</f>
        <v>0</v>
      </c>
      <c r="EM1090" s="23">
        <f>CY1088*DU1089-CY1089*DU1088</f>
        <v>-0.86602540378443871</v>
      </c>
      <c r="ER1090">
        <f t="shared" ref="ER1090:ES1092" si="1648">CK1089</f>
        <v>0.93180266183863136</v>
      </c>
      <c r="ES1090">
        <f t="shared" si="1648"/>
        <v>-0.87956522186239505</v>
      </c>
      <c r="ET1090" t="e">
        <f>#REF!</f>
        <v>#REF!</v>
      </c>
      <c r="EU1090" t="e">
        <f>#REF!</f>
        <v>#REF!</v>
      </c>
      <c r="EY1090" s="28"/>
      <c r="EZ1090" s="10"/>
      <c r="FA1090" s="61">
        <v>0.36425247924373994</v>
      </c>
      <c r="FB1090" s="13">
        <f>BW1091</f>
        <v>0</v>
      </c>
      <c r="FC1090" s="17">
        <v>0</v>
      </c>
      <c r="FD1090">
        <v>1</v>
      </c>
      <c r="FF1090" s="73">
        <f>(FD1088*FD1090)*(1-COS(RADIANS(EY1088+45)))-FD1089*(SIN(RADIANS(EY1088+45)))</f>
        <v>0</v>
      </c>
      <c r="FG1090" s="73">
        <f>(FD1089*FD1090)*(1-COS(RADIANS(EY1088+45)))+FD1088*(SIN(RADIANS(EY1088+45)))</f>
        <v>0</v>
      </c>
      <c r="FH1090" s="73">
        <f>(FD1090^2)*(1-COS(RADIANS(EY1088+45)))+(COS(RADIANS(EY1088+45)))</f>
        <v>0.99999999999999989</v>
      </c>
      <c r="FI1090" s="10"/>
      <c r="FJ1090">
        <v>0</v>
      </c>
      <c r="FK1090" s="23">
        <f>SIN(RADIANS(176))*SIN(RADIANS(0))</f>
        <v>0</v>
      </c>
      <c r="FM1090" s="30">
        <f>(FK1088*FK1090)*(1-COS(RADIANS(EX1088)))-FK1089*(SIN(RADIANS(EX1088)))</f>
        <v>-3.4878236872062755E-2</v>
      </c>
      <c r="FN1090" s="30">
        <f>(FK1089*FK1090)*(1-COS(RADIANS(EX1088)))+FK1088*(SIN(RADIANS(EX1088)))</f>
        <v>-0.49878202512991204</v>
      </c>
      <c r="FO1090" s="30">
        <f>(FK1090^2)*(1-COS(RADIANS(EX1088)))+(COS(RADIANS(EX1088)))</f>
        <v>0.86602540378443871</v>
      </c>
      <c r="FQ1090">
        <v>0.36425247924373994</v>
      </c>
      <c r="FS1090" s="28">
        <f>(FD1088*FD1090)*(1-COS(RADIANS(EW1088)))-FD1089*(SIN(RADIANS(EW1088)))</f>
        <v>0</v>
      </c>
      <c r="FT1090" s="28">
        <f>(FD1089*FD1090)*(1-COS(RADIANS(EW1088)))+FD1088*(SIN(RADIANS(EW1088)))</f>
        <v>0</v>
      </c>
      <c r="FU1090" s="28">
        <f>(FD1090^2)*(1-COS(RADIANS(EW1088)))+(COS(RADIANS(EW1088)))</f>
        <v>1</v>
      </c>
      <c r="FW1090" s="61">
        <v>-0.3425202641666456</v>
      </c>
      <c r="FX1090" s="13">
        <f>BX1091</f>
        <v>0</v>
      </c>
      <c r="FY1090" s="17">
        <v>0</v>
      </c>
      <c r="FZ1090">
        <v>1</v>
      </c>
      <c r="GB1090" s="73">
        <f>(FD1088*FD1088)*(1-COS(RADIANS(EY1088-45)))-FD1088*(SIN(RADIANS(EY1088-45)))</f>
        <v>0</v>
      </c>
      <c r="GC1090" s="73">
        <f>(FD1089*FD1090)*(1-COS(RADIANS(EY1088-45)))+FD1088*(SIN(RADIANS(EY1088-45)))</f>
        <v>0</v>
      </c>
      <c r="GD1090" s="73">
        <f>(FD1090^2)*(1-COS(RADIANS(EY1088-45)))+(COS(RADIANS(EY1088-45)))</f>
        <v>1</v>
      </c>
      <c r="GE1090" s="10"/>
      <c r="GF1090">
        <v>0</v>
      </c>
      <c r="GG1090" s="1">
        <v>-0.3425202641666456</v>
      </c>
      <c r="GI1090">
        <f>FA1090+FW1090</f>
        <v>2.173221507709433E-2</v>
      </c>
      <c r="GJ1090">
        <f>GI1090/(SQRT(GI1088^2+GI1089^2+GI1090^2))</f>
        <v>1.5366996651217928E-2</v>
      </c>
      <c r="GL1090" t="e">
        <f>#REF!+DC1090</f>
        <v>#REF!</v>
      </c>
      <c r="GM1090" t="e">
        <f>GL1090/(SQRT(GL1088^2+GL1089^2+GL1090^2))</f>
        <v>#REF!</v>
      </c>
      <c r="GO1090" s="27">
        <f>FA1088*FW1089-FA1089*FW1088</f>
        <v>-0.86602540378443882</v>
      </c>
    </row>
    <row r="1091" spans="4:197" x14ac:dyDescent="0.2">
      <c r="Q1091" s="82" t="s">
        <v>148</v>
      </c>
      <c r="R1091" s="13"/>
      <c r="T1091" s="10"/>
      <c r="U1091" s="10"/>
      <c r="V1091" s="10"/>
      <c r="W1091" s="10"/>
      <c r="X1091" s="10"/>
      <c r="Y1091" s="10"/>
      <c r="Z1091" s="80"/>
      <c r="AA1091" s="23" t="s">
        <v>149</v>
      </c>
      <c r="AE1091" s="1"/>
      <c r="AG1091" s="80"/>
      <c r="AK1091" s="13"/>
      <c r="AL1091" s="81"/>
      <c r="AM1091" s="82" t="s">
        <v>150</v>
      </c>
      <c r="AO1091" s="13"/>
      <c r="AP1091" s="13"/>
      <c r="AS1091" s="1"/>
      <c r="AW1091" s="1"/>
      <c r="BV1091" s="1"/>
      <c r="BY1091" t="s">
        <v>10</v>
      </c>
      <c r="BZ1091" s="5">
        <f t="shared" si="1646"/>
        <v>-9.8670839279614439E-2</v>
      </c>
      <c r="CA1091" s="6">
        <f t="shared" si="1646"/>
        <v>-0.32743703463395935</v>
      </c>
      <c r="CB1091" s="7">
        <f>CY1090</f>
        <v>0.35821919896361265</v>
      </c>
      <c r="CC1091" s="8">
        <f>DU1090</f>
        <v>-0.34882517898492876</v>
      </c>
      <c r="CE1091" s="10"/>
      <c r="CG1091" s="10" t="s">
        <v>160</v>
      </c>
      <c r="CH1091" s="10">
        <f>-CH1088*((EY1088-CW1088)/(CH1090-CE1089))</f>
        <v>176.7612054441409</v>
      </c>
      <c r="CI1091" s="67"/>
      <c r="CJ1091" s="10" t="s">
        <v>10</v>
      </c>
      <c r="CK1091" s="5">
        <f t="shared" si="1647"/>
        <v>-9.8670839279614439E-2</v>
      </c>
      <c r="CL1091" s="6">
        <f t="shared" si="1647"/>
        <v>-0.32743703463395935</v>
      </c>
      <c r="CM1091" s="7">
        <f>FA1090</f>
        <v>0.36425247924373994</v>
      </c>
      <c r="CN1091" s="8">
        <f>FW1090</f>
        <v>-0.3425202641666456</v>
      </c>
      <c r="CW1091" s="28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EE1091" s="1"/>
      <c r="EI1091" s="64">
        <f>(DEGREES(ACOS((EH1088*EK1088+EH1089*EK1089+EH1090*EK1090)/((SQRT(EH1088^2+EH1089^2+EH1090^2))*(SQRT(EK1088^2+EK1089^2+EK1090^2))))))</f>
        <v>42.055023111536499</v>
      </c>
      <c r="ER1091">
        <f t="shared" si="1648"/>
        <v>0.3492962422733713</v>
      </c>
      <c r="ES1091">
        <f t="shared" si="1648"/>
        <v>-0.34518112468713447</v>
      </c>
      <c r="ET1091" t="e">
        <f>#REF!</f>
        <v>#REF!</v>
      </c>
      <c r="EU1091" t="e">
        <f>#REF!</f>
        <v>#REF!</v>
      </c>
      <c r="EY1091" s="28"/>
      <c r="EZ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GG1091" s="1"/>
      <c r="GK1091" s="64" t="e">
        <f>(DEGREES(ACOS((GJ1088*GM1088+GJ1089*GM1089+GJ1090*GM1090)/((SQRT(GJ1088^2+GJ1089^2+GJ1090^2))*(SQRT(GM1088^2+GM1089^2+GM1090^2))))))</f>
        <v>#VALUE!</v>
      </c>
    </row>
    <row r="1092" spans="4:197" x14ac:dyDescent="0.2">
      <c r="E1092" s="5" t="s">
        <v>4</v>
      </c>
      <c r="F1092" s="6" t="s">
        <v>5</v>
      </c>
      <c r="G1092" s="7" t="s">
        <v>6</v>
      </c>
      <c r="H1092" s="8" t="s">
        <v>1</v>
      </c>
      <c r="I1092">
        <v>10</v>
      </c>
      <c r="J1092" s="9" t="s">
        <v>7</v>
      </c>
      <c r="K1092">
        <v>10</v>
      </c>
      <c r="L1092" s="10"/>
      <c r="M1092" s="17">
        <f>A1056</f>
        <v>120</v>
      </c>
      <c r="N1092" s="17">
        <f>B1056</f>
        <v>45</v>
      </c>
      <c r="O1092" s="17">
        <f>C1056</f>
        <v>167.8</v>
      </c>
      <c r="Q1092" s="61">
        <f t="array" ref="Q1092:Q1094">MMULT(AI1092:AK1094,AG1092:AG1094)</f>
        <v>0.73172300288470526</v>
      </c>
      <c r="R1092" s="13"/>
      <c r="S1092" s="17">
        <v>1</v>
      </c>
      <c r="T1092">
        <v>0</v>
      </c>
      <c r="V1092" s="73">
        <f>(T1092^2)*(1-COS(RADIANS(O1092+45)))+(COS(RADIANS(O1092+45)))</f>
        <v>-0.84056660349568413</v>
      </c>
      <c r="W1092" s="73">
        <f>(T1092*T1093)*(1-COS(RADIANS(O1092+45)))-T1094*(SIN(RADIANS(O1092+45)))</f>
        <v>0.54170821028274008</v>
      </c>
      <c r="X1092" s="73">
        <f>(T1092*T1094)*(1-COS(RADIANS(O1092+45)))+T1093*(SIN(RADIANS(O1092+45)))</f>
        <v>0</v>
      </c>
      <c r="Y1092" s="10"/>
      <c r="Z1092">
        <f t="array" ref="Z1092:Z1094">MMULT(V1092:X1094,S1092:S1094)</f>
        <v>-0.84056660349568413</v>
      </c>
      <c r="AA1092" s="23">
        <f>COS(RADIANS('[1]Biaxial Input'!$F$21))</f>
        <v>-0.9975640502598242</v>
      </c>
      <c r="AC1092" s="30">
        <f>(AA1092^2)*(1-COS(RADIANS(N1092)))+(COS(RADIANS(N1092)))</f>
        <v>0.99857479166422358</v>
      </c>
      <c r="AD1092" s="30">
        <f>(AA1092*AA1093)*(1-COS(RADIANS(N1092)))-AA1094*(SIN(RADIANS(N1092)))</f>
        <v>-2.0381428756221641E-2</v>
      </c>
      <c r="AE1092" s="30">
        <f>(AA1092*AA1094)*(1-COS(RADIANS(N1092)))+AA1093*(SIN(RADIANS(N1092)))</f>
        <v>4.9325275616132508E-2</v>
      </c>
      <c r="AG1092">
        <f t="array" ref="AG1092:AG1094">MMULT(AC1092:AE1094,Z1092:Z1094)</f>
        <v>-0.82832783367106888</v>
      </c>
      <c r="AI1092" s="28">
        <f>(T1092^2)*(1-COS(RADIANS(M1092)))+(COS(RADIANS(M1092)))</f>
        <v>-0.49999999999999978</v>
      </c>
      <c r="AJ1092" s="28">
        <f>(T1092*T1093)*(1-COS(RADIANS(M1092)))-T1094*(SIN(RADIANS(M1092)))</f>
        <v>-0.86602540378443871</v>
      </c>
      <c r="AK1092" s="28">
        <f>(T1092*T1094)*(1-COS(RADIANS(M1092)))+T1093*(SIN(RADIANS(M1092)))</f>
        <v>0</v>
      </c>
      <c r="AM1092" s="61">
        <f t="array" ref="AM1092:AM1094">MMULT(AI1092:AK1094,AW1092:AW1094)</f>
        <v>-0.24630484814143411</v>
      </c>
      <c r="AN1092" s="13"/>
      <c r="AO1092" s="17">
        <v>1</v>
      </c>
      <c r="AP1092">
        <v>0</v>
      </c>
      <c r="AR1092" s="73">
        <f>(T1092^2)*(1-COS(RADIANS(O1092-45)))+(COS(RADIANS(O1092-45)))</f>
        <v>-0.54170821028274008</v>
      </c>
      <c r="AS1092" s="73">
        <f>(T1092*T1093)*(1-COS(RADIANS(O1092-45)))-T1094*(SIN(RADIANS(O1092-45)))</f>
        <v>-0.84056660349568413</v>
      </c>
      <c r="AT1092" s="73">
        <f>(T1092*T1094)*(1-COS(RADIANS(O1092-45)))+T1093*(SIN(RADIANS(O1092-45)))</f>
        <v>0</v>
      </c>
      <c r="AU1092" s="10"/>
      <c r="AV1092">
        <f t="array" ref="AV1092:AV1094">MMULT(AR1092:AT1094,S1092:S1094)</f>
        <v>-0.54170821028274008</v>
      </c>
      <c r="AW1092" s="1">
        <f t="array" ref="AW1092:AW1094">MMULT(AC1092:AE1094,AV1092:AV1094)</f>
        <v>-0.558068111569893</v>
      </c>
      <c r="BV1092" s="1"/>
      <c r="CS1092" s="15"/>
      <c r="CW1092" s="28"/>
      <c r="CY1092" s="82" t="s">
        <v>148</v>
      </c>
      <c r="CZ1092" s="13"/>
      <c r="DB1092" s="10"/>
      <c r="DC1092" s="10"/>
      <c r="DD1092" s="10"/>
      <c r="DE1092" s="10"/>
      <c r="DF1092" s="10"/>
      <c r="DG1092" s="10"/>
      <c r="DH1092" s="80"/>
      <c r="DI1092" s="23" t="s">
        <v>149</v>
      </c>
      <c r="DM1092" s="1"/>
      <c r="DO1092" s="80"/>
      <c r="DS1092" s="13"/>
      <c r="DT1092" s="81"/>
      <c r="DU1092" s="82" t="s">
        <v>150</v>
      </c>
      <c r="DW1092" s="13"/>
      <c r="DX1092" s="13"/>
      <c r="EA1092" s="1"/>
      <c r="EE1092" s="1"/>
      <c r="EI1092" s="13"/>
      <c r="ER1092">
        <f t="shared" si="1648"/>
        <v>-9.8670839279614439E-2</v>
      </c>
      <c r="ES1092">
        <f t="shared" si="1648"/>
        <v>-0.32743703463395935</v>
      </c>
      <c r="ET1092" t="e">
        <f>#REF!</f>
        <v>#REF!</v>
      </c>
      <c r="EU1092" t="e">
        <f>#REF!</f>
        <v>#REF!</v>
      </c>
      <c r="EY1092" s="28"/>
      <c r="EZ1092" s="10"/>
      <c r="FA1092" s="82" t="s">
        <v>148</v>
      </c>
      <c r="FB1092" s="13"/>
      <c r="FD1092" s="10"/>
      <c r="FE1092" s="10"/>
      <c r="FF1092" s="10"/>
      <c r="FG1092" s="10"/>
      <c r="FH1092" s="10"/>
      <c r="FI1092" s="10"/>
      <c r="FJ1092" s="80"/>
      <c r="FK1092" s="23" t="s">
        <v>149</v>
      </c>
      <c r="FO1092" s="1"/>
      <c r="FQ1092" s="80"/>
      <c r="FU1092" s="13"/>
      <c r="FV1092" s="81"/>
      <c r="FW1092" s="82" t="s">
        <v>150</v>
      </c>
      <c r="FY1092" s="13"/>
      <c r="FZ1092" s="13"/>
      <c r="GC1092" s="1"/>
      <c r="GG1092" s="1"/>
      <c r="GK1092" s="13"/>
    </row>
    <row r="1093" spans="4:197" x14ac:dyDescent="0.2">
      <c r="D1093" t="s">
        <v>8</v>
      </c>
      <c r="E1093" s="5">
        <f t="shared" ref="E1093:F1095" si="1649">E1088</f>
        <v>0.93178937024735009</v>
      </c>
      <c r="F1093" s="6">
        <f t="shared" si="1649"/>
        <v>-0.87958232567766348</v>
      </c>
      <c r="G1093" s="7">
        <f>Q1092</f>
        <v>0.73172300288470526</v>
      </c>
      <c r="H1093" s="8">
        <f>AM1092</f>
        <v>-0.24630484814143411</v>
      </c>
      <c r="J1093" s="9">
        <f>((SUMPRODUCT(G1093:G1095,E1093:E1095))*(SUMPRODUCT(G1093:G1095,F1093:F1095)))-((SUMPRODUCT(H1093:H1095,E1093:E1095))*(SUMPRODUCT(H1093:H1095,F1093:F1095)))</f>
        <v>3.0857929717881982E-2</v>
      </c>
      <c r="Q1093" s="61">
        <v>-0.53401012280677651</v>
      </c>
      <c r="S1093" s="17">
        <v>0</v>
      </c>
      <c r="T1093">
        <v>0</v>
      </c>
      <c r="V1093" s="73">
        <f>(T1092*T1093)*(1-COS(RADIANS(O1092+45)))+T1094*(SIN(RADIANS(O1092+45)))</f>
        <v>-0.54170821028274008</v>
      </c>
      <c r="W1093" s="73">
        <f>(T1093^2)*(1-COS(RADIANS(O1092+45)))+(COS(RADIANS(O1092+45)))</f>
        <v>-0.84056660349568413</v>
      </c>
      <c r="X1093" s="73">
        <f>(T1093*T1094)*(1-COS(RADIANS(O1092+45)))-T1092*(SIN(RADIANS(O1092+45)))</f>
        <v>0</v>
      </c>
      <c r="Y1093" s="10"/>
      <c r="Z1093">
        <v>-0.54170821028274008</v>
      </c>
      <c r="AA1093" s="23">
        <f>SIN(RADIANS('[1]Biaxial Input'!$F$21))*(COS(RADIANS(0)))</f>
        <v>6.9756473744125524E-2</v>
      </c>
      <c r="AC1093" s="30">
        <f>(AA1092*AA1093)*(1-COS(RADIANS(N1092)))+AA1094*(SIN(RADIANS(N1092)))</f>
        <v>-2.0381428756221641E-2</v>
      </c>
      <c r="AD1093" s="30">
        <f>(AA1093^2)*(1-COS(RADIANS(N1092)))+(COS(RADIANS(N1092)))</f>
        <v>0.70853198952232399</v>
      </c>
      <c r="AE1093" s="30">
        <f>(AA1093*AA1094)*(1-COS(RADIANS(N1092)))-AA1092*(SIN(RADIANS(N1092)))</f>
        <v>0.70538430460663959</v>
      </c>
      <c r="AG1093">
        <v>-0.36668564762820077</v>
      </c>
      <c r="AI1093" s="28">
        <f>(T1092*T1093)*(1-COS(RADIANS(M1092)))+T1094*(SIN(RADIANS(M1092)))</f>
        <v>0.86602540378443871</v>
      </c>
      <c r="AJ1093" s="28">
        <f>(T1093^2)*(1-COS(RADIANS(M1092)))+(COS(RADIANS(M1092)))</f>
        <v>-0.49999999999999978</v>
      </c>
      <c r="AK1093" s="28">
        <f>(T1093*T1094)*(1-COS(RADIANS(M1092)))-T1092*(SIN(RADIANS(M1092)))</f>
        <v>0</v>
      </c>
      <c r="AM1093" s="61">
        <v>-0.78660571925921441</v>
      </c>
      <c r="AO1093" s="17">
        <v>0</v>
      </c>
      <c r="AP1093">
        <v>0</v>
      </c>
      <c r="AR1093" s="73">
        <f>(T1092*T1093)*(1-COS(RADIANS(O1092-45)))+T1094*(SIN(RADIANS(O1092-45)))</f>
        <v>0.84056660349568413</v>
      </c>
      <c r="AS1093" s="73">
        <f>(T1093^2)*(1-COS(RADIANS(O1092-45)))+(COS(RADIANS(O1092-45)))</f>
        <v>-0.54170821028274008</v>
      </c>
      <c r="AT1093" s="73">
        <f>(T1093*T1094)*(1-COS(RADIANS(O1092-45)))-T1092*(SIN(RADIANS(O1092-45)))</f>
        <v>0</v>
      </c>
      <c r="AU1093" s="10"/>
      <c r="AV1093">
        <v>0.84056660349568413</v>
      </c>
      <c r="AW1093" s="1">
        <v>0.60660911519535743</v>
      </c>
      <c r="BV1093" s="1"/>
      <c r="BZ1093" s="5" t="s">
        <v>4</v>
      </c>
      <c r="CA1093" s="6" t="s">
        <v>5</v>
      </c>
      <c r="CB1093" s="7" t="s">
        <v>6</v>
      </c>
      <c r="CC1093" s="8" t="s">
        <v>1</v>
      </c>
      <c r="CD1093">
        <v>8</v>
      </c>
      <c r="CE1093" s="9" t="s">
        <v>7</v>
      </c>
      <c r="CG1093" s="90" t="s">
        <v>157</v>
      </c>
      <c r="CH1093" s="61">
        <f>CE1094-((CH1095-CE1094)/(EY1093-CW1093))*CW1093</f>
        <v>8.4074349207847003</v>
      </c>
      <c r="CI1093" s="10"/>
      <c r="CK1093" s="5" t="s">
        <v>4</v>
      </c>
      <c r="CL1093" s="6" t="s">
        <v>5</v>
      </c>
      <c r="CM1093" s="7" t="s">
        <v>6</v>
      </c>
      <c r="CN1093" s="8" t="s">
        <v>1</v>
      </c>
      <c r="CO1093" s="10"/>
      <c r="CP1093">
        <f t="shared" ref="CP1093:CQ1095" si="1650">BZ1094</f>
        <v>0.93180266183863136</v>
      </c>
      <c r="CQ1093">
        <f t="shared" si="1650"/>
        <v>-0.87956522186239505</v>
      </c>
      <c r="CR1093">
        <f>CI1097</f>
        <v>0</v>
      </c>
      <c r="CS1093">
        <f>CL1097</f>
        <v>0</v>
      </c>
      <c r="CU1093" s="17">
        <f>CU997</f>
        <v>40</v>
      </c>
      <c r="CV1093" s="17">
        <f>CV997</f>
        <v>35</v>
      </c>
      <c r="CW1093" s="31">
        <f>CH1000</f>
        <v>249.89756133695954</v>
      </c>
      <c r="CY1093" s="61">
        <f t="array" ref="CY1093:CY1095">MMULT(DQ1093:DS1095,DO1093:DO1095)</f>
        <v>0.81248688641343003</v>
      </c>
      <c r="CZ1093" s="13"/>
      <c r="DA1093" s="17">
        <v>1</v>
      </c>
      <c r="DB1093">
        <v>0</v>
      </c>
      <c r="DD1093" s="73">
        <f>(DB1093^2)*(1-COS(RADIANS(CW1093+45)))+(COS(RADIANS(CW1093+45)))</f>
        <v>0.42099720674440649</v>
      </c>
      <c r="DE1093" s="73">
        <f>(DB1093*DB1094)*(1-COS(RADIANS(CW1093+45)))-DB1095*(SIN(RADIANS(CW1093+45)))</f>
        <v>0.90706193389062884</v>
      </c>
      <c r="DF1093" s="73">
        <f>(DB1093*DB1095)*(1-COS(RADIANS(CW1093+45)))+DB1094*(SIN(RADIANS(CW1093+45)))</f>
        <v>0</v>
      </c>
      <c r="DG1093" s="10"/>
      <c r="DH1093">
        <f t="array" ref="DH1093:DH1095">MMULT(DD1093:DF1095,DA1093:DA1095)</f>
        <v>0.42099720674440649</v>
      </c>
      <c r="DI1093" s="23">
        <f>COS(RADIANS('[1]Biaxial Input'!$F$21))</f>
        <v>-0.9975640502598242</v>
      </c>
      <c r="DK1093" s="30">
        <f>(DI1093^2)*(1-COS(RADIANS(CV1093)))+(COS(RADIANS(CV1093)))</f>
        <v>0.99912000006339641</v>
      </c>
      <c r="DL1093" s="30">
        <f>(DI1093*DI1094)*(1-COS(RADIANS(CV1093)))-DI1095*(SIN(RADIANS(CV1093)))</f>
        <v>-1.2584585399294834E-2</v>
      </c>
      <c r="DM1093" s="30">
        <f>(DI1093*DI1095)*(1-COS(RADIANS(CV1093)))+DI1094*(SIN(RADIANS(CV1093)))</f>
        <v>4.0010669622570827E-2</v>
      </c>
      <c r="DO1093">
        <f t="array" ref="DO1093:DO1095">MMULT(DK1093:DM1095,DH1093:DH1095)</f>
        <v>0.43204172759865728</v>
      </c>
      <c r="DQ1093" s="28">
        <f>(DB1093^2)*(1-COS(RADIANS(CU1093)))+(COS(RADIANS(CU1093)))</f>
        <v>0.76604444311897801</v>
      </c>
      <c r="DR1093" s="28">
        <f>(DB1093*DB1094)*(1-COS(RADIANS(CU1093)))-DB1095*(SIN(RADIANS(CU1093)))</f>
        <v>-0.64278760968653925</v>
      </c>
      <c r="DS1093" s="28">
        <f>(DB1093*DB1095)*(1-COS(RADIANS(CU1093)))+DB1094*(SIN(RADIANS(CU1093)))</f>
        <v>0</v>
      </c>
      <c r="DU1093" s="61">
        <f t="array" ref="DU1093:DU1095">MMULT(DQ1093:DS1095,EE1093:EE1095)</f>
        <v>-0.47560680677931577</v>
      </c>
      <c r="DV1093" s="13"/>
      <c r="DW1093" s="17">
        <v>1</v>
      </c>
      <c r="DX1093">
        <v>0</v>
      </c>
      <c r="DZ1093" s="73">
        <f>(DB1093^2)*(1-COS(RADIANS(CW1093-45)))+(COS(RADIANS(CW1093-45)))</f>
        <v>-0.90706193389062884</v>
      </c>
      <c r="EA1093" s="73">
        <f>(DB1093*DB1094)*(1-COS(RADIANS(CW1093-45)))-DB1095*(SIN(RADIANS(CW1093-45)))</f>
        <v>0.42099720674440655</v>
      </c>
      <c r="EB1093" s="73">
        <f>(DB1093*DB1095)*(1-COS(RADIANS(CW1093-45)))+DB1094*(SIN(RADIANS(CW1093-45)))</f>
        <v>0</v>
      </c>
      <c r="EC1093" s="10"/>
      <c r="ED1093">
        <f t="array" ref="ED1093:ED1095">MMULT(DZ1093:EB1095,DA1093:DA1095)</f>
        <v>-0.90706193389062884</v>
      </c>
      <c r="EE1093" s="1">
        <f t="array" ref="EE1093:EE1095">MMULT(DK1093:DM1095,ED1093:ED1095)</f>
        <v>-0.90096564414517</v>
      </c>
      <c r="EG1093">
        <f>CY1093+DU1093</f>
        <v>0.33688007963411426</v>
      </c>
      <c r="EH1093">
        <f>EG1093/(SQRT(EG1093^2+EG1094^2+EG1095^2))</f>
        <v>0.23821018875594635</v>
      </c>
      <c r="EJ1093">
        <f>Q1093+AM1093</f>
        <v>-1.3206158420659908</v>
      </c>
      <c r="EK1093">
        <f>EJ1093/(SQRT(EJ1093^2+EJ1094^2+EJ1095^2))</f>
        <v>-0.99421833272785387</v>
      </c>
      <c r="EM1093" s="23">
        <f>CY1094*DU1095-CY1095*DU1094</f>
        <v>0.33713977034961706</v>
      </c>
      <c r="EO1093" s="15">
        <v>8</v>
      </c>
      <c r="EP1093" s="9" t="s">
        <v>7</v>
      </c>
      <c r="EW1093" s="17">
        <f>CU1093</f>
        <v>40</v>
      </c>
      <c r="EX1093" s="17">
        <f>CV1093</f>
        <v>35</v>
      </c>
      <c r="EY1093" s="31">
        <f>1+CW1093</f>
        <v>250.89756133695954</v>
      </c>
      <c r="EZ1093" s="10"/>
      <c r="FA1093" s="61">
        <f t="array" ref="FA1093:FA1095">MMULT(FS1093:FU1095,FQ1093:FQ1095)</f>
        <v>0.82066362402151172</v>
      </c>
      <c r="FB1093" s="13">
        <f>BW1094</f>
        <v>0</v>
      </c>
      <c r="FC1093" s="17">
        <v>1</v>
      </c>
      <c r="FD1093">
        <v>0</v>
      </c>
      <c r="FF1093" s="73">
        <f>(FD1093^2)*(1-COS(RADIANS(EY1093+45)))+(COS(RADIANS(EY1093+45)))</f>
        <v>0.436763500364721</v>
      </c>
      <c r="FG1093" s="73">
        <f>(FD1093*FD1094)*(1-COS(RADIANS(EY1093+45)))-FD1095*(SIN(RADIANS(EY1093+45)))</f>
        <v>0.89957636960357978</v>
      </c>
      <c r="FH1093" s="73">
        <f>(FD1093*FD1095)*(1-COS(RADIANS(EY1093+45)))+FD1094*(SIN(RADIANS(EY1093+45)))</f>
        <v>0</v>
      </c>
      <c r="FI1093" s="10"/>
      <c r="FJ1093">
        <f t="array" ref="FJ1093:FJ1095">MMULT(FF1093:FH1095,FC1093:FC1095)</f>
        <v>0.436763500364721</v>
      </c>
      <c r="FK1093" s="23">
        <f>COS(RADIANS(176))</f>
        <v>-0.9975640502598242</v>
      </c>
      <c r="FM1093" s="30">
        <f>(FK1093^2)*(1-COS(RADIANS(EX1093)))+(COS(RADIANS(EX1093)))</f>
        <v>0.99912000006339641</v>
      </c>
      <c r="FN1093" s="30">
        <f>(FK1093*FK1094)*(1-COS(RADIANS(EX1093)))-FK1095*(SIN(RADIANS(EX1093)))</f>
        <v>-1.2584585399294834E-2</v>
      </c>
      <c r="FO1093" s="30">
        <f>(FK1093*FK1095)*(1-COS(RADIANS(EX1093)))+FK1094*(SIN(RADIANS(EX1093)))</f>
        <v>4.0010669622570827E-2</v>
      </c>
      <c r="FQ1093">
        <f t="array" ref="FQ1093:FQ1095">MMULT(FM1093:FO1095,FJ1093:FJ1095)</f>
        <v>0.44769994415855319</v>
      </c>
      <c r="FS1093" s="28">
        <f>(FD1093^2)*(1-COS(RADIANS(EW1093)))+(COS(RADIANS(EW1093)))</f>
        <v>0.76604444311897801</v>
      </c>
      <c r="FT1093" s="28">
        <f>(FD1093*FD1094)*(1-COS(RADIANS(EW1093)))-FD1095*(SIN(RADIANS(EW1093)))</f>
        <v>-0.64278760968653925</v>
      </c>
      <c r="FU1093" s="28">
        <f>(FD1093*FD1095)*(1-COS(RADIANS(EW1093)))+FD1094*(SIN(RADIANS(EW1093)))</f>
        <v>0</v>
      </c>
      <c r="FW1093" s="61">
        <f t="array" ref="FW1093:FW1095">MMULT(FS1093:FU1095,GG1093:GG1095)</f>
        <v>-0.46135451819233958</v>
      </c>
      <c r="FX1093" s="13">
        <f>BX1094</f>
        <v>0</v>
      </c>
      <c r="FY1093" s="17">
        <v>1</v>
      </c>
      <c r="FZ1093">
        <v>0</v>
      </c>
      <c r="GB1093" s="73">
        <f>(FD1093^2)*(1-COS(RADIANS(EY1093-45)))+(COS(RADIANS(EY1093-45)))</f>
        <v>-0.89957636960357956</v>
      </c>
      <c r="GC1093" s="73">
        <f>(FD1093*FD1094)*(1-COS(RADIANS(EY1093-45)))-FD1095*(SIN(RADIANS(EY1093-45)))</f>
        <v>0.43676350036472145</v>
      </c>
      <c r="GD1093" s="73">
        <f>(FD1093*FD1095)*(1-COS(RADIANS(EY1093-45)))+FD1094*(SIN(RADIANS(EY1093-45)))</f>
        <v>0</v>
      </c>
      <c r="GE1093" s="10"/>
      <c r="GF1093">
        <f t="array" ref="GF1093:GF1095">MMULT(GB1093:GD1095,FC1093:FC1095)</f>
        <v>-0.89957636960357956</v>
      </c>
      <c r="GG1093" s="1">
        <f t="array" ref="GG1093:GG1095">MMULT(FM1093:FO1095,GF1093:GF1095)</f>
        <v>-0.89328825488572361</v>
      </c>
      <c r="GI1093">
        <f>FA1093+FW1093</f>
        <v>0.35930910582917214</v>
      </c>
      <c r="GJ1093">
        <f>GI1093/(SQRT(GI1093^2+GI1094^2+GI1095^2))</f>
        <v>0.2540699052738824</v>
      </c>
      <c r="GL1093" t="e">
        <f>CH1094+DC1093</f>
        <v>#VALUE!</v>
      </c>
      <c r="GM1093" t="e">
        <f>GL1093/(SQRT(GL1093^2+GL1094^2+GL1095^2))</f>
        <v>#VALUE!</v>
      </c>
      <c r="GO1093" s="27">
        <f>FA1094*FW1095-FA1095*FW1094</f>
        <v>0.33713977034961717</v>
      </c>
    </row>
    <row r="1094" spans="4:197" x14ac:dyDescent="0.2">
      <c r="D1094" t="s">
        <v>9</v>
      </c>
      <c r="E1094" s="5">
        <f t="shared" si="1649"/>
        <v>0.34933429420552226</v>
      </c>
      <c r="F1094" s="6">
        <f t="shared" si="1649"/>
        <v>-0.34514388613357072</v>
      </c>
      <c r="G1094" s="7">
        <f t="shared" ref="G1094:G1095" si="1651">Q1093</f>
        <v>-0.53401012280677651</v>
      </c>
      <c r="H1094" s="8">
        <f t="shared" ref="H1094:H1095" si="1652">AM1093</f>
        <v>-0.78660571925921441</v>
      </c>
      <c r="J1094" s="10"/>
      <c r="Q1094" s="61">
        <v>0.42357364860113889</v>
      </c>
      <c r="S1094" s="17">
        <v>0</v>
      </c>
      <c r="T1094">
        <v>1</v>
      </c>
      <c r="V1094" s="73">
        <f>(T1092*T1094)*(1-COS(RADIANS(O1092+45)))-T1093*(SIN(RADIANS(O1092+45)))</f>
        <v>0</v>
      </c>
      <c r="W1094" s="73">
        <f>(T1093*T1094)*(1-COS(RADIANS(O1092+45)))+T1092*(SIN(RADIANS(O1092+45)))</f>
        <v>0</v>
      </c>
      <c r="X1094" s="73">
        <f>(T1094^2)*(1-COS(RADIANS(O1092+45)))+(COS(RADIANS(O1092+45)))</f>
        <v>0.99999999999999989</v>
      </c>
      <c r="Y1094" s="10"/>
      <c r="Z1094">
        <v>0</v>
      </c>
      <c r="AA1094" s="23">
        <f>SIN(RADIANS('[1]Biaxial Input'!$F$21))*SIN(RADIANS(0))</f>
        <v>0</v>
      </c>
      <c r="AC1094" s="30">
        <f>(AA1092*AA1094)*(1-COS(RADIANS(N1092)))-AA1093*(SIN(RADIANS(N1092)))</f>
        <v>-4.9325275616132508E-2</v>
      </c>
      <c r="AD1094" s="30">
        <f>(AA1093*AA1094)*(1-COS(RADIANS(N1092)))+AA1092*(SIN(RADIANS(N1092)))</f>
        <v>-0.70538430460663959</v>
      </c>
      <c r="AE1094" s="30">
        <f>(AA1094^2)*(1-COS(RADIANS(N1092)))+(COS(RADIANS(N1092)))</f>
        <v>0.70710678118654757</v>
      </c>
      <c r="AG1094">
        <v>0.42357364860113889</v>
      </c>
      <c r="AI1094" s="28">
        <f>(T1092*T1094)*(1-COS(RADIANS(M1092)))-T1093*(SIN(RADIANS(M1092)))</f>
        <v>0</v>
      </c>
      <c r="AJ1094" s="28">
        <f>(T1093*T1094)*(1-COS(RADIANS(M1092)))+T1092*(SIN(RADIANS(M1092)))</f>
        <v>0</v>
      </c>
      <c r="AK1094" s="28">
        <f>(T1094^2)*(1-COS(RADIANS(M1092)))+(COS(RADIANS(M1092)))</f>
        <v>1</v>
      </c>
      <c r="AM1094" s="61">
        <v>-0.5662025823066501</v>
      </c>
      <c r="AO1094" s="17">
        <v>0</v>
      </c>
      <c r="AP1094">
        <v>1</v>
      </c>
      <c r="AR1094" s="73">
        <f>(T1092*T1092)*(1-COS(RADIANS(O1092-45)))-T1092*(SIN(RADIANS(O1092-45)))</f>
        <v>0</v>
      </c>
      <c r="AS1094" s="73">
        <f>(T1093*T1094)*(1-COS(RADIANS(O1092-45)))+T1092*(SIN(RADIANS(O1092-45)))</f>
        <v>0</v>
      </c>
      <c r="AT1094" s="73">
        <f>(T1094^2)*(1-COS(RADIANS(O1092-45)))+(COS(RADIANS(O1092-45)))</f>
        <v>0.99999999999999989</v>
      </c>
      <c r="AU1094" s="10"/>
      <c r="AV1094">
        <v>0</v>
      </c>
      <c r="AW1094" s="1">
        <v>-0.5662025823066501</v>
      </c>
      <c r="BV1094" s="1"/>
      <c r="BY1094" t="s">
        <v>8</v>
      </c>
      <c r="BZ1094" s="5">
        <f t="shared" ref="BZ1094:CA1096" si="1653">BZ1089</f>
        <v>0.93180266183863136</v>
      </c>
      <c r="CA1094" s="6">
        <f t="shared" si="1653"/>
        <v>-0.87956522186239505</v>
      </c>
      <c r="CB1094" s="7">
        <f>CY1093</f>
        <v>0.81248688641343003</v>
      </c>
      <c r="CC1094" s="8">
        <f>DU1093</f>
        <v>-0.47560680677931577</v>
      </c>
      <c r="CE1094" s="9">
        <f>((SUMPRODUCT(CB1094:CB1096,BZ1094:BZ1096))*(SUMPRODUCT(CB1094:CB1096,CA1094:CA1096)))-((SUMPRODUCT(CC1094:CC1096,BZ1094:BZ1096))*(SUMPRODUCT(CC1094:CC1096,CA1094:CA1096)))</f>
        <v>0</v>
      </c>
      <c r="CG1094">
        <v>1</v>
      </c>
      <c r="CH1094" t="s">
        <v>161</v>
      </c>
      <c r="CI1094" s="67"/>
      <c r="CJ1094" s="1" t="s">
        <v>8</v>
      </c>
      <c r="CK1094" s="5">
        <f t="shared" ref="CK1094:CL1096" si="1654">BZ1094</f>
        <v>0.93180266183863136</v>
      </c>
      <c r="CL1094" s="6">
        <f t="shared" si="1654"/>
        <v>-0.87956522186239505</v>
      </c>
      <c r="CM1094" s="7">
        <f>FA1093</f>
        <v>0.82066362402151172</v>
      </c>
      <c r="CN1094" s="8">
        <f>FW1093</f>
        <v>-0.46135451819233958</v>
      </c>
      <c r="CO1094" s="10"/>
      <c r="CP1094">
        <f t="shared" si="1650"/>
        <v>0.3492962422733713</v>
      </c>
      <c r="CQ1094">
        <f t="shared" si="1650"/>
        <v>-0.34518112468713447</v>
      </c>
      <c r="CR1094">
        <f>CJ1097</f>
        <v>0</v>
      </c>
      <c r="CS1094">
        <f>CM1097</f>
        <v>0</v>
      </c>
      <c r="CW1094" s="28"/>
      <c r="CY1094" s="61">
        <v>-0.29614655599572215</v>
      </c>
      <c r="DA1094" s="17">
        <v>0</v>
      </c>
      <c r="DB1094">
        <v>0</v>
      </c>
      <c r="DD1094" s="73">
        <f>(DB1093*DB1094)*(1-COS(RADIANS(CW1093+45)))+DB1095*(SIN(RADIANS(CW1093+45)))</f>
        <v>-0.90706193389062884</v>
      </c>
      <c r="DE1094" s="73">
        <f>(DB1094^2)*(1-COS(RADIANS(CW1093+45)))+(COS(RADIANS(CW1093+45)))</f>
        <v>0.42099720674440649</v>
      </c>
      <c r="DF1094" s="73">
        <f>(DB1094*DB1095)*(1-COS(RADIANS(CW1093+45)))-DB1093*(SIN(RADIANS(CW1093+45)))</f>
        <v>0</v>
      </c>
      <c r="DG1094" s="10"/>
      <c r="DH1094">
        <v>-0.90706193389062884</v>
      </c>
      <c r="DI1094" s="23">
        <f>SIN(RADIANS('[1]Biaxial Input'!$F$21))*(COS(RADIANS(0)))</f>
        <v>6.9756473744125524E-2</v>
      </c>
      <c r="DK1094" s="30">
        <f>(DI1093*DI1094)*(1-COS(RADIANS(CV1093)))+DI1095*(SIN(RADIANS(CV1093)))</f>
        <v>-1.2584585399294834E-2</v>
      </c>
      <c r="DL1094" s="30">
        <f>(DI1094^2)*(1-COS(RADIANS(CV1093)))+(COS(RADIANS(CV1093)))</f>
        <v>0.82003204422559539</v>
      </c>
      <c r="DM1094" s="30">
        <f>(DI1094*DI1095)*(1-COS(RADIANS(CV1093)))-DI1093*(SIN(RADIANS(CV1093)))</f>
        <v>0.57217923297994577</v>
      </c>
      <c r="DO1094">
        <v>-0.74911792718869374</v>
      </c>
      <c r="DQ1094" s="28">
        <f>(DB1093*DB1094)*(1-COS(RADIANS(CU1093)))+DB1095*(SIN(RADIANS(CU1093)))</f>
        <v>0.64278760968653925</v>
      </c>
      <c r="DR1094" s="28">
        <f>(DB1094^2)*(1-COS(RADIANS(CU1093)))+(COS(RADIANS(CU1093)))</f>
        <v>0.76604444311897801</v>
      </c>
      <c r="DS1094" s="28">
        <f>(DB1094*DB1095)*(1-COS(RADIANS(CU1093)))-DB1093*(SIN(RADIANS(CU1093)))</f>
        <v>0</v>
      </c>
      <c r="DU1094" s="61">
        <v>-0.83484759913777051</v>
      </c>
      <c r="DW1094" s="17">
        <v>0</v>
      </c>
      <c r="DX1094">
        <v>0</v>
      </c>
      <c r="DZ1094" s="73">
        <f>(DB1093*DB1094)*(1-COS(RADIANS(CW1093-45)))+DB1095*(SIN(RADIANS(CW1093-45)))</f>
        <v>-0.42099720674440655</v>
      </c>
      <c r="EA1094" s="73">
        <f>(DB1094^2)*(1-COS(RADIANS(CW1093-45)))+(COS(RADIANS(CW1093-45)))</f>
        <v>-0.90706193389062884</v>
      </c>
      <c r="EB1094" s="73">
        <f>(DB1094*DB1095)*(1-COS(RADIANS(CW1093-45)))-DB1093*(SIN(RADIANS(CW1093-45)))</f>
        <v>0</v>
      </c>
      <c r="EC1094" s="10"/>
      <c r="ED1094">
        <v>-0.42099720674440655</v>
      </c>
      <c r="EE1094" s="1">
        <v>-0.33381620169038517</v>
      </c>
      <c r="EG1094">
        <f>CY1094+DU1094</f>
        <v>-1.1309941551334926</v>
      </c>
      <c r="EH1094">
        <f>EG1094/(SQRT(EG1093^2+EG1094^2+EG1095^2))</f>
        <v>-0.79973363657724272</v>
      </c>
      <c r="EJ1094">
        <f>Q1094+AM1094</f>
        <v>-0.14262893370551122</v>
      </c>
      <c r="EK1094">
        <f>EJ1094/(SQRT(EJ1093^2+EJ1094^2+EJ1095^2))</f>
        <v>-0.10737740389786952</v>
      </c>
      <c r="EM1094" s="23">
        <f>CY1095*DU1093-CY1093*DU1095</f>
        <v>-0.46403308458101672</v>
      </c>
      <c r="EP1094" s="9">
        <f>((SUMPRODUCT(CM1094:CM1096,BZ1094:BZ1096))*(SUMPRODUCT(CM1094:CM1096,CA1094:CA1096)))-((SUMPRODUCT(CN1094:CN1096,BZ1094:BZ1096))*(SUMPRODUCT(CN1094:CN1096,CA1094:CA1096)))</f>
        <v>-3.3643525274135E-2</v>
      </c>
      <c r="EY1094" s="28"/>
      <c r="EZ1094" s="10"/>
      <c r="FA1094" s="61">
        <v>-0.28153135182748346</v>
      </c>
      <c r="FB1094" s="13">
        <f>BW1095</f>
        <v>0</v>
      </c>
      <c r="FC1094" s="17">
        <v>0</v>
      </c>
      <c r="FD1094">
        <v>0</v>
      </c>
      <c r="FF1094" s="73">
        <f>(FD1093*FD1094)*(1-COS(RADIANS(EY1093+45)))+FD1095*(SIN(RADIANS(EY1093+45)))</f>
        <v>-0.89957636960357978</v>
      </c>
      <c r="FG1094" s="73">
        <f>(FD1094^2)*(1-COS(RADIANS(EY1093+45)))+(COS(RADIANS(EY1093+45)))</f>
        <v>0.436763500364721</v>
      </c>
      <c r="FH1094" s="73">
        <f>(FD1094*FD1095)*(1-COS(RADIANS(EY1093+45)))-FD1093*(SIN(RADIANS(EY1093+45)))</f>
        <v>0</v>
      </c>
      <c r="FI1094" s="10"/>
      <c r="FJ1094">
        <v>-0.89957636960357978</v>
      </c>
      <c r="FK1094" s="23">
        <f>SIN(RADIANS(176))*(COS(RADIANS(0)))</f>
        <v>6.9756473744125524E-2</v>
      </c>
      <c r="FM1094" s="30">
        <f>(FK1093*FK1094)*(1-COS(RADIANS(EX1093)))+FK1095*(SIN(RADIANS(EX1093)))</f>
        <v>-1.2584585399294834E-2</v>
      </c>
      <c r="FN1094" s="30">
        <f>(FK1094^2)*(1-COS(RADIANS(EX1093)))+(COS(RADIANS(EX1093)))</f>
        <v>0.82003204422559539</v>
      </c>
      <c r="FO1094" s="30">
        <f>(FK1094*FK1095)*(1-COS(RADIANS(EX1093)))-FK1093*(SIN(RADIANS(EX1093)))</f>
        <v>0.57217923297994577</v>
      </c>
      <c r="FQ1094">
        <v>-0.74317793687269795</v>
      </c>
      <c r="FS1094" s="28">
        <f>(FD1093*FD1094)*(1-COS(RADIANS(EW1093)))+FD1095*(SIN(RADIANS(EW1093)))</f>
        <v>0.64278760968653925</v>
      </c>
      <c r="FT1094" s="28">
        <f>(FD1094^2)*(1-COS(RADIANS(EW1093)))+(COS(RADIANS(EW1093)))</f>
        <v>0.76604444311897801</v>
      </c>
      <c r="FU1094" s="28">
        <f>(FD1094*FD1095)*(1-COS(RADIANS(EW1093)))-FD1093*(SIN(RADIANS(EW1093)))</f>
        <v>0</v>
      </c>
      <c r="FW1094" s="61">
        <v>-0.83988891786498576</v>
      </c>
      <c r="FX1094" s="13">
        <f>BX1095</f>
        <v>0</v>
      </c>
      <c r="FY1094" s="17">
        <v>0</v>
      </c>
      <c r="FZ1094">
        <v>0</v>
      </c>
      <c r="GB1094" s="73">
        <f>(FD1093*FD1094)*(1-COS(RADIANS(EY1093-45)))+FD1095*(SIN(RADIANS(EY1093-45)))</f>
        <v>-0.43676350036472145</v>
      </c>
      <c r="GC1094" s="73">
        <f>(FD1094^2)*(1-COS(RADIANS(EY1093-45)))+(COS(RADIANS(EY1093-45)))</f>
        <v>-0.89957636960357956</v>
      </c>
      <c r="GD1094" s="73">
        <f>(FD1094*FD1095)*(1-COS(RADIANS(EY1093-45)))-FD1093*(SIN(RADIANS(EY1093-45)))</f>
        <v>0</v>
      </c>
      <c r="GE1094" s="10"/>
      <c r="GF1094">
        <v>-0.43676350036472145</v>
      </c>
      <c r="GG1094" s="1">
        <v>-0.34683927040074525</v>
      </c>
      <c r="GI1094">
        <f>FA1094+FW1094</f>
        <v>-1.1214202696924693</v>
      </c>
      <c r="GJ1094">
        <f>GI1094/(SQRT(GI1093^2+GI1094^2+GI1095^2))</f>
        <v>-0.79296387725959183</v>
      </c>
      <c r="GL1094">
        <f>CH1095+DC1094</f>
        <v>-3.3643525274135E-2</v>
      </c>
      <c r="GM1094" t="e">
        <f>GL1094/(SQRT(GL1093^2+GL1094^2+GL1095^2))</f>
        <v>#VALUE!</v>
      </c>
      <c r="GO1094" s="27">
        <f>FA1095*FW1093-FA1093*FW1095</f>
        <v>-0.46403308458101672</v>
      </c>
    </row>
    <row r="1095" spans="4:197" x14ac:dyDescent="0.2">
      <c r="D1095" t="s">
        <v>10</v>
      </c>
      <c r="E1095" s="5">
        <f t="shared" si="1649"/>
        <v>-9.8661645972365639E-2</v>
      </c>
      <c r="F1095" s="6">
        <f t="shared" si="1649"/>
        <v>-0.32743034407349803</v>
      </c>
      <c r="G1095" s="7">
        <f t="shared" si="1651"/>
        <v>0.42357364860113889</v>
      </c>
      <c r="H1095" s="8">
        <f t="shared" si="1652"/>
        <v>-0.5662025823066501</v>
      </c>
      <c r="J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W1095" s="1"/>
      <c r="BV1095" s="1"/>
      <c r="BY1095" t="s">
        <v>9</v>
      </c>
      <c r="BZ1095" s="5">
        <f t="shared" si="1653"/>
        <v>0.3492962422733713</v>
      </c>
      <c r="CA1095" s="6">
        <f t="shared" si="1653"/>
        <v>-0.34518112468713447</v>
      </c>
      <c r="CB1095" s="7">
        <f>CY1094</f>
        <v>-0.29614655599572215</v>
      </c>
      <c r="CC1095" s="8">
        <f>DU1094</f>
        <v>-0.83484759913777051</v>
      </c>
      <c r="CE1095" s="10"/>
      <c r="CH1095">
        <f>((SUMPRODUCT(CM1094:CM1096,CK1094:CK1096))*(SUMPRODUCT(CM1094:CM1096,CL1094:CL1096)))-((SUMPRODUCT(CN1094:CN1096,CK1094:CK1096))*(SUMPRODUCT(CN1094:CN1096,CL1094:CL1096)))</f>
        <v>-3.3643525274135E-2</v>
      </c>
      <c r="CI1095" s="67"/>
      <c r="CJ1095" s="10" t="s">
        <v>9</v>
      </c>
      <c r="CK1095" s="5">
        <f t="shared" si="1654"/>
        <v>0.3492962422733713</v>
      </c>
      <c r="CL1095" s="6">
        <f t="shared" si="1654"/>
        <v>-0.34518112468713447</v>
      </c>
      <c r="CM1095" s="7">
        <f>FA1094</f>
        <v>-0.28153135182748346</v>
      </c>
      <c r="CN1095" s="8">
        <f>FW1094</f>
        <v>-0.83988891786498576</v>
      </c>
      <c r="CP1095">
        <f t="shared" si="1650"/>
        <v>-9.8670839279614439E-2</v>
      </c>
      <c r="CQ1095">
        <f t="shared" si="1650"/>
        <v>-0.32743703463395935</v>
      </c>
      <c r="CR1095">
        <f>CK1097</f>
        <v>0</v>
      </c>
      <c r="CS1095">
        <f>CN1097</f>
        <v>0</v>
      </c>
      <c r="CW1095" s="28"/>
      <c r="CY1095" s="61">
        <v>0.50215762144777065</v>
      </c>
      <c r="DA1095" s="17">
        <v>0</v>
      </c>
      <c r="DB1095">
        <v>1</v>
      </c>
      <c r="DD1095" s="73">
        <f>(DB1093*DB1095)*(1-COS(RADIANS(CW1093+45)))-DB1094*(SIN(RADIANS(CW1093+45)))</f>
        <v>0</v>
      </c>
      <c r="DE1095" s="73">
        <f>(DB1094*DB1095)*(1-COS(RADIANS(CW1093+45)))+DB1093*(SIN(RADIANS(CW1093+45)))</f>
        <v>0</v>
      </c>
      <c r="DF1095" s="73">
        <f>(DB1095^2)*(1-COS(RADIANS(CW1093+45)))+(COS(RADIANS(CW1093+45)))</f>
        <v>1</v>
      </c>
      <c r="DG1095" s="10"/>
      <c r="DH1095">
        <v>0</v>
      </c>
      <c r="DI1095" s="23">
        <f>SIN(RADIANS('[1]Biaxial Input'!$F$21))*SIN(RADIANS(0))</f>
        <v>0</v>
      </c>
      <c r="DK1095" s="30">
        <f>(DI1093*DI1095)*(1-COS(RADIANS(CV1093)))-DI1094*(SIN(RADIANS(CV1093)))</f>
        <v>-4.0010669622570827E-2</v>
      </c>
      <c r="DL1095" s="30">
        <f>(DI1094*DI1095)*(1-COS(RADIANS(CV1093)))+DI1093*(SIN(RADIANS(CV1093)))</f>
        <v>-0.57217923297994577</v>
      </c>
      <c r="DM1095" s="30">
        <f>(DI1095^2)*(1-COS(RADIANS(CV1093)))+(COS(RADIANS(CV1093)))</f>
        <v>0.8191520442889918</v>
      </c>
      <c r="DO1095">
        <v>0.50215762144777065</v>
      </c>
      <c r="DQ1095" s="28">
        <f>(DB1093*DB1095)*(1-COS(RADIANS(CU1093)))-DB1094*(SIN(RADIANS(CU1093)))</f>
        <v>0</v>
      </c>
      <c r="DR1095" s="28">
        <f>(DB1094*DB1095)*(1-COS(RADIANS(CU1093)))+DB1093*(SIN(RADIANS(CU1093)))</f>
        <v>0</v>
      </c>
      <c r="DS1095" s="28">
        <f>(DB1095^2)*(1-COS(RADIANS(CU1093)))+(COS(RADIANS(CU1093)))</f>
        <v>1</v>
      </c>
      <c r="DU1095" s="61">
        <v>0.27717801420582233</v>
      </c>
      <c r="DW1095" s="17">
        <v>0</v>
      </c>
      <c r="DX1095">
        <v>1</v>
      </c>
      <c r="DZ1095" s="73">
        <f>(DB1093*DB1093)*(1-COS(RADIANS(CW1093-45)))-DB1093*(SIN(RADIANS(CW1093-45)))</f>
        <v>0</v>
      </c>
      <c r="EA1095" s="73">
        <f>(DB1094*DB1095)*(1-COS(RADIANS(CW1093-45)))+DB1093*(SIN(RADIANS(CW1093-45)))</f>
        <v>0</v>
      </c>
      <c r="EB1095" s="73">
        <f>(DB1095^2)*(1-COS(RADIANS(CW1093-45)))+(COS(RADIANS(CW1093-45)))</f>
        <v>1</v>
      </c>
      <c r="EC1095" s="10"/>
      <c r="ED1095">
        <v>0</v>
      </c>
      <c r="EE1095" s="1">
        <v>0.27717801420582233</v>
      </c>
      <c r="EG1095">
        <f>CY1095+DU1095</f>
        <v>0.77933563565359298</v>
      </c>
      <c r="EH1095">
        <f>EG1095/(SQRT(EG1093^2+EG1094^2+EG1095^2))</f>
        <v>0.55107351279098415</v>
      </c>
      <c r="EJ1095">
        <f>Q1095+AM1095</f>
        <v>0</v>
      </c>
      <c r="EK1095">
        <f>EJ1095/(SQRT(EJ1093^2+EJ1094^2+EJ1095^2))</f>
        <v>0</v>
      </c>
      <c r="EM1095" s="23">
        <f>CY1093*DU1094-CY1094*DU1093</f>
        <v>-0.81915204428899169</v>
      </c>
      <c r="ER1095">
        <f t="shared" ref="ER1095:ES1097" si="1655">CK1094</f>
        <v>0.93180266183863136</v>
      </c>
      <c r="ES1095">
        <f t="shared" si="1655"/>
        <v>-0.87956522186239505</v>
      </c>
      <c r="ET1095" t="e">
        <f>#REF!</f>
        <v>#REF!</v>
      </c>
      <c r="EU1095" t="e">
        <f>#REF!</f>
        <v>#REF!</v>
      </c>
      <c r="EY1095" s="28"/>
      <c r="EZ1095" s="10"/>
      <c r="FA1095" s="61">
        <v>0.49724371705037007</v>
      </c>
      <c r="FB1095" s="13">
        <f>BW1096</f>
        <v>0</v>
      </c>
      <c r="FC1095" s="17">
        <v>0</v>
      </c>
      <c r="FD1095">
        <v>1</v>
      </c>
      <c r="FF1095" s="73">
        <f>(FD1093*FD1095)*(1-COS(RADIANS(EY1093+45)))-FD1094*(SIN(RADIANS(EY1093+45)))</f>
        <v>0</v>
      </c>
      <c r="FG1095" s="73">
        <f>(FD1094*FD1095)*(1-COS(RADIANS(EY1093+45)))+FD1093*(SIN(RADIANS(EY1093+45)))</f>
        <v>0</v>
      </c>
      <c r="FH1095" s="73">
        <f>(FD1095^2)*(1-COS(RADIANS(EY1093+45)))+(COS(RADIANS(EY1093+45)))</f>
        <v>1</v>
      </c>
      <c r="FI1095" s="10"/>
      <c r="FJ1095">
        <v>0</v>
      </c>
      <c r="FK1095" s="23">
        <f>SIN(RADIANS(176))*SIN(RADIANS(0))</f>
        <v>0</v>
      </c>
      <c r="FM1095" s="30">
        <f>(FK1093*FK1095)*(1-COS(RADIANS(EX1093)))-FK1094*(SIN(RADIANS(EX1093)))</f>
        <v>-4.0010669622570827E-2</v>
      </c>
      <c r="FN1095" s="30">
        <f>(FK1094*FK1095)*(1-COS(RADIANS(EX1093)))+FK1093*(SIN(RADIANS(EX1093)))</f>
        <v>-0.57217923297994577</v>
      </c>
      <c r="FO1095" s="30">
        <f>(FK1095^2)*(1-COS(RADIANS(EX1093)))+(COS(RADIANS(EX1093)))</f>
        <v>0.8191520442889918</v>
      </c>
      <c r="FQ1095">
        <v>0.49724371705037007</v>
      </c>
      <c r="FS1095" s="28">
        <f>(FD1093*FD1095)*(1-COS(RADIANS(EW1093)))-FD1094*(SIN(RADIANS(EW1093)))</f>
        <v>0</v>
      </c>
      <c r="FT1095" s="28">
        <f>(FD1094*FD1095)*(1-COS(RADIANS(EW1093)))+FD1093*(SIN(RADIANS(EW1093)))</f>
        <v>0</v>
      </c>
      <c r="FU1095" s="28">
        <f>(FD1095^2)*(1-COS(RADIANS(EW1093)))+(COS(RADIANS(EW1093)))</f>
        <v>1</v>
      </c>
      <c r="FW1095" s="61">
        <v>0.28589965755680308</v>
      </c>
      <c r="FX1095" s="13">
        <f>BX1096</f>
        <v>0</v>
      </c>
      <c r="FY1095" s="17">
        <v>0</v>
      </c>
      <c r="FZ1095">
        <v>1</v>
      </c>
      <c r="GB1095" s="73">
        <f>(FD1093*FD1093)*(1-COS(RADIANS(EY1093-45)))-FD1093*(SIN(RADIANS(EY1093-45)))</f>
        <v>0</v>
      </c>
      <c r="GC1095" s="73">
        <f>(FD1094*FD1095)*(1-COS(RADIANS(EY1093-45)))+FD1093*(SIN(RADIANS(EY1093-45)))</f>
        <v>0</v>
      </c>
      <c r="GD1095" s="73">
        <f>(FD1095^2)*(1-COS(RADIANS(EY1093-45)))+(COS(RADIANS(EY1093-45)))</f>
        <v>0.99999999999999989</v>
      </c>
      <c r="GE1095" s="10"/>
      <c r="GF1095">
        <v>0</v>
      </c>
      <c r="GG1095" s="1">
        <v>0.28589965755680308</v>
      </c>
      <c r="GI1095">
        <f>FA1095+FW1095</f>
        <v>0.7831433746071732</v>
      </c>
      <c r="GJ1095">
        <f>GI1095/(SQRT(GI1093^2+GI1094^2+GI1095^2))</f>
        <v>0.55376599082604872</v>
      </c>
      <c r="GL1095" t="e">
        <f>#REF!+DC1095</f>
        <v>#REF!</v>
      </c>
      <c r="GM1095" t="e">
        <f>GL1095/(SQRT(GL1093^2+GL1094^2+GL1095^2))</f>
        <v>#REF!</v>
      </c>
      <c r="GO1095" s="27">
        <f>FA1093*FW1094-FA1094*FW1093</f>
        <v>-0.81915204428899169</v>
      </c>
    </row>
    <row r="1096" spans="4:197" x14ac:dyDescent="0.2">
      <c r="J1096" s="10"/>
      <c r="Q1096" s="82" t="s">
        <v>148</v>
      </c>
      <c r="R1096" s="13"/>
      <c r="T1096" s="10"/>
      <c r="U1096" s="10"/>
      <c r="V1096" s="10"/>
      <c r="W1096" s="10"/>
      <c r="X1096" s="10"/>
      <c r="Y1096" s="10"/>
      <c r="Z1096" s="80"/>
      <c r="AA1096" s="23" t="s">
        <v>149</v>
      </c>
      <c r="AE1096" s="1"/>
      <c r="AG1096" s="80"/>
      <c r="AK1096" s="13"/>
      <c r="AL1096" s="81"/>
      <c r="AM1096" s="82" t="s">
        <v>150</v>
      </c>
      <c r="AO1096" s="13"/>
      <c r="AP1096" s="13"/>
      <c r="AS1096" s="1"/>
      <c r="AW1096" s="1"/>
      <c r="BV1096" s="1"/>
      <c r="BY1096" t="s">
        <v>10</v>
      </c>
      <c r="BZ1096" s="5">
        <f t="shared" si="1653"/>
        <v>-9.8670839279614439E-2</v>
      </c>
      <c r="CA1096" s="6">
        <f t="shared" si="1653"/>
        <v>-0.32743703463395935</v>
      </c>
      <c r="CB1096" s="7">
        <f>CY1095</f>
        <v>0.50215762144777065</v>
      </c>
      <c r="CC1096" s="8">
        <f>DU1095</f>
        <v>0.27717801420582233</v>
      </c>
      <c r="CE1096" s="10"/>
      <c r="CG1096" s="10" t="s">
        <v>160</v>
      </c>
      <c r="CH1096" s="10">
        <f>-CH1093*((EY1093-CW1093)/(CH1095-CE1094))</f>
        <v>249.89756133695954</v>
      </c>
      <c r="CI1096" s="67"/>
      <c r="CJ1096" s="10" t="s">
        <v>10</v>
      </c>
      <c r="CK1096" s="5">
        <f t="shared" si="1654"/>
        <v>-9.8670839279614439E-2</v>
      </c>
      <c r="CL1096" s="6">
        <f t="shared" si="1654"/>
        <v>-0.32743703463395935</v>
      </c>
      <c r="CM1096" s="7">
        <f>FA1095</f>
        <v>0.49724371705037007</v>
      </c>
      <c r="CN1096" s="8">
        <f>FW1095</f>
        <v>0.28589965755680308</v>
      </c>
      <c r="CW1096" s="28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EE1096" s="1"/>
      <c r="EI1096" s="64">
        <f>(DEGREES(ACOS((EH1093*EK1093+EH1094*EK1094+EH1095*EK1095)/((SQRT(EH1093^2+EH1094^2+EH1095^2))*(SQRT(EK1093^2+EK1094^2+EK1095^2))))))</f>
        <v>98.682541735759813</v>
      </c>
      <c r="ER1096">
        <f t="shared" si="1655"/>
        <v>0.3492962422733713</v>
      </c>
      <c r="ES1096">
        <f t="shared" si="1655"/>
        <v>-0.34518112468713447</v>
      </c>
      <c r="ET1096" t="e">
        <f>#REF!</f>
        <v>#REF!</v>
      </c>
      <c r="EU1096" t="e">
        <f>#REF!</f>
        <v>#REF!</v>
      </c>
      <c r="EY1096" s="28"/>
      <c r="EZ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GG1096" s="1"/>
      <c r="GK1096" s="64" t="e">
        <f>(DEGREES(ACOS((GJ1093*GM1093+GJ1094*GM1094+GJ1095*GM1095)/((SQRT(GJ1093^2+GJ1094^2+GJ1095^2))*(SQRT(GM1093^2+GM1094^2+GM1095^2))))))</f>
        <v>#VALUE!</v>
      </c>
    </row>
    <row r="1097" spans="4:197" x14ac:dyDescent="0.2">
      <c r="E1097" s="5" t="s">
        <v>4</v>
      </c>
      <c r="F1097" s="6" t="s">
        <v>5</v>
      </c>
      <c r="G1097" s="7" t="s">
        <v>6</v>
      </c>
      <c r="H1097" s="8" t="s">
        <v>1</v>
      </c>
      <c r="I1097">
        <v>11</v>
      </c>
      <c r="J1097" s="9" t="s">
        <v>7</v>
      </c>
      <c r="K1097">
        <v>11</v>
      </c>
      <c r="L1097" s="10"/>
      <c r="M1097" s="17">
        <f>A1057</f>
        <v>90</v>
      </c>
      <c r="N1097" s="17">
        <f>B1057</f>
        <v>50</v>
      </c>
      <c r="O1097" s="17">
        <f>C1057</f>
        <v>209.4</v>
      </c>
      <c r="Q1097" s="61">
        <f t="array" ref="Q1097:Q1099">MMULT(AI1097:AK1099,AG1097:AG1099)</f>
        <v>0.61409852919998753</v>
      </c>
      <c r="R1097" s="13"/>
      <c r="S1097" s="17">
        <v>1</v>
      </c>
      <c r="T1097">
        <v>0</v>
      </c>
      <c r="V1097" s="73">
        <f>(T1097^2)*(1-COS(RADIANS(O1097+45)))+(COS(RADIANS(O1097+45)))</f>
        <v>-0.26891982061526581</v>
      </c>
      <c r="W1097" s="73">
        <f>(T1097*T1098)*(1-COS(RADIANS(O1097+45)))-T1099*(SIN(RADIANS(O1097+45)))</f>
        <v>0.9631625667976581</v>
      </c>
      <c r="X1097" s="73">
        <f>(T1097*T1099)*(1-COS(RADIANS(O1097+45)))+T1098*(SIN(RADIANS(O1097+45)))</f>
        <v>0</v>
      </c>
      <c r="Y1097" s="10"/>
      <c r="Z1097">
        <f t="array" ref="Z1097:Z1099">MMULT(V1097:X1099,S1097:S1099)</f>
        <v>-0.26891982061526581</v>
      </c>
      <c r="AA1097" s="23">
        <f>COS(RADIANS('[1]Biaxial Input'!$F$21))</f>
        <v>-0.9975640502598242</v>
      </c>
      <c r="AC1097" s="30">
        <f>(AA1097^2)*(1-COS(RADIANS(N1097)))+(COS(RADIANS(N1097)))</f>
        <v>0.99826181678640502</v>
      </c>
      <c r="AD1097" s="30">
        <f>(AA1097*AA1098)*(1-COS(RADIANS(N1097)))-AA1099*(SIN(RADIANS(N1097)))</f>
        <v>-2.4857178030640859E-2</v>
      </c>
      <c r="AE1097" s="30">
        <f>(AA1097*AA1099)*(1-COS(RADIANS(N1097)))+AA1098*(SIN(RADIANS(N1097)))</f>
        <v>5.3436559083262246E-2</v>
      </c>
      <c r="AG1097">
        <f t="array" ref="AG1097:AG1099">MMULT(AC1097:AE1099,Z1097:Z1099)</f>
        <v>-0.24451088530193099</v>
      </c>
      <c r="AI1097" s="28">
        <f>(T1097^2)*(1-COS(RADIANS(M1097)))+(COS(RADIANS(M1097)))</f>
        <v>6.1257422745431001E-17</v>
      </c>
      <c r="AJ1097" s="28">
        <f>(T1097*T1098)*(1-COS(RADIANS(M1097)))-T1099*(SIN(RADIANS(M1097)))</f>
        <v>-1</v>
      </c>
      <c r="AK1097" s="28">
        <f>(T1097*T1099)*(1-COS(RADIANS(M1097)))+T1098*(SIN(RADIANS(M1097)))</f>
        <v>0</v>
      </c>
      <c r="AM1097" s="61">
        <f t="array" ref="AM1097:AM1099">MMULT(AI1097:AK1099,AW1097:AW1099)</f>
        <v>-0.19726726400395453</v>
      </c>
      <c r="AN1097" s="13"/>
      <c r="AO1097" s="17">
        <v>1</v>
      </c>
      <c r="AP1097">
        <v>0</v>
      </c>
      <c r="AR1097" s="73">
        <f>(T1097^2)*(1-COS(RADIANS(O1097-45)))+(COS(RADIANS(O1097-45)))</f>
        <v>-0.9631625667976581</v>
      </c>
      <c r="AS1097" s="73">
        <f>(T1097*T1098)*(1-COS(RADIANS(O1097-45)))-T1099*(SIN(RADIANS(O1097-45)))</f>
        <v>-0.26891982061526576</v>
      </c>
      <c r="AT1097" s="73">
        <f>(T1097*T1099)*(1-COS(RADIANS(O1097-45)))+T1098*(SIN(RADIANS(O1097-45)))</f>
        <v>0</v>
      </c>
      <c r="AU1097" s="10"/>
      <c r="AV1097">
        <f t="array" ref="AV1097:AV1099">MMULT(AR1097:AT1099,S1097:S1099)</f>
        <v>-0.9631625667976581</v>
      </c>
      <c r="AW1097" s="1">
        <f t="array" ref="AW1097:AW1099">MMULT(AC1097:AE1099,AV1097:AV1099)</f>
        <v>-0.96817300164908904</v>
      </c>
      <c r="BV1097" s="1"/>
      <c r="CE1097" s="10"/>
      <c r="CS1097" s="15"/>
      <c r="CW1097" s="28"/>
      <c r="CY1097" s="82" t="s">
        <v>148</v>
      </c>
      <c r="CZ1097" s="13"/>
      <c r="DB1097" s="10"/>
      <c r="DC1097" s="10"/>
      <c r="DD1097" s="10"/>
      <c r="DE1097" s="10"/>
      <c r="DF1097" s="10"/>
      <c r="DG1097" s="10"/>
      <c r="DH1097" s="80"/>
      <c r="DI1097" s="23" t="s">
        <v>149</v>
      </c>
      <c r="DM1097" s="1"/>
      <c r="DO1097" s="80"/>
      <c r="DS1097" s="13"/>
      <c r="DT1097" s="81"/>
      <c r="DU1097" s="82" t="s">
        <v>150</v>
      </c>
      <c r="DW1097" s="13"/>
      <c r="DX1097" s="13"/>
      <c r="EA1097" s="1"/>
      <c r="EE1097" s="1"/>
      <c r="ER1097">
        <f t="shared" si="1655"/>
        <v>-9.8670839279614439E-2</v>
      </c>
      <c r="ES1097">
        <f t="shared" si="1655"/>
        <v>-0.32743703463395935</v>
      </c>
      <c r="ET1097" t="e">
        <f>#REF!</f>
        <v>#REF!</v>
      </c>
      <c r="EU1097" t="e">
        <f>#REF!</f>
        <v>#REF!</v>
      </c>
      <c r="EY1097" s="28"/>
      <c r="EZ1097" s="10"/>
      <c r="FA1097" s="82" t="s">
        <v>148</v>
      </c>
      <c r="FB1097" s="13"/>
      <c r="FD1097" s="10"/>
      <c r="FE1097" s="10"/>
      <c r="FF1097" s="10"/>
      <c r="FG1097" s="10"/>
      <c r="FH1097" s="10"/>
      <c r="FI1097" s="10"/>
      <c r="FJ1097" s="80"/>
      <c r="FK1097" s="23" t="s">
        <v>149</v>
      </c>
      <c r="FO1097" s="1"/>
      <c r="FQ1097" s="80"/>
      <c r="FU1097" s="13"/>
      <c r="FV1097" s="81"/>
      <c r="FW1097" s="82" t="s">
        <v>150</v>
      </c>
      <c r="FY1097" s="13"/>
      <c r="FZ1097" s="13"/>
      <c r="GC1097" s="1"/>
      <c r="GG1097" s="1"/>
      <c r="GK1097" s="13"/>
    </row>
    <row r="1098" spans="4:197" x14ac:dyDescent="0.2">
      <c r="D1098" t="s">
        <v>8</v>
      </c>
      <c r="E1098" s="5">
        <f t="shared" ref="E1098:F1100" si="1656">E1093</f>
        <v>0.93178937024735009</v>
      </c>
      <c r="F1098" s="6">
        <f t="shared" si="1656"/>
        <v>-0.87958232567766348</v>
      </c>
      <c r="G1098" s="7">
        <f>Q1097</f>
        <v>0.61409852919998753</v>
      </c>
      <c r="H1098" s="8">
        <f>AM1097</f>
        <v>-0.19726726400395453</v>
      </c>
      <c r="J1098" s="9">
        <f>((SUMPRODUCT(G1098:G1100,E1098:E1100))*(SUMPRODUCT(G1098:(G1100),F1098:F1100)))-((SUMPRODUCT(H1098:H1100,E1098:E1100))*(SUMPRODUCT(H1098:H1100,F1098:F1100)))</f>
        <v>-6.6689427925705203E-3</v>
      </c>
      <c r="Q1098" s="61">
        <v>-0.24451088530193102</v>
      </c>
      <c r="S1098" s="17">
        <v>0</v>
      </c>
      <c r="T1098">
        <v>0</v>
      </c>
      <c r="V1098" s="73">
        <f>(T1097*T1098)*(1-COS(RADIANS(O1097+45)))+T1099*(SIN(RADIANS(O1097+45)))</f>
        <v>-0.9631625667976581</v>
      </c>
      <c r="W1098" s="73">
        <f>(T1098^2)*(1-COS(RADIANS(O1097+45)))+(COS(RADIANS(O1097+45)))</f>
        <v>-0.26891982061526581</v>
      </c>
      <c r="X1098" s="73">
        <f>(T1098*T1099)*(1-COS(RADIANS(O1097+45)))-T1097*(SIN(RADIANS(O1097+45)))</f>
        <v>0</v>
      </c>
      <c r="Y1098" s="10"/>
      <c r="Z1098">
        <v>-0.9631625667976581</v>
      </c>
      <c r="AA1098" s="23">
        <f>SIN(RADIANS('[1]Biaxial Input'!$F$21))*(COS(RADIANS(0)))</f>
        <v>6.9756473744125524E-2</v>
      </c>
      <c r="AC1098" s="30">
        <f>(AA1097*AA1098)*(1-COS(RADIANS(N1097)))+AA1099*(SIN(RADIANS(N1097)))</f>
        <v>-2.4857178030640859E-2</v>
      </c>
      <c r="AD1098" s="30">
        <f>(AA1098^2)*(1-COS(RADIANS(N1097)))+(COS(RADIANS(N1097)))</f>
        <v>0.64452579290013434</v>
      </c>
      <c r="AE1098" s="30">
        <f>(AA1098*AA1099)*(1-COS(RADIANS(N1097)))-AA1097*(SIN(RADIANS(N1097)))</f>
        <v>0.76417839735679927</v>
      </c>
      <c r="AG1098">
        <v>-0.61409852919998753</v>
      </c>
      <c r="AI1098" s="28">
        <f>(T1097*T1098)*(1-COS(RADIANS(M1097)))+T1099*(SIN(RADIANS(M1097)))</f>
        <v>1</v>
      </c>
      <c r="AJ1098" s="28">
        <f>(T1098^2)*(1-COS(RADIANS(M1097)))+(COS(RADIANS(M1097)))</f>
        <v>6.1257422745431001E-17</v>
      </c>
      <c r="AK1098" s="28">
        <f>(T1098*T1099)*(1-COS(RADIANS(M1097)))-T1097*(SIN(RADIANS(M1097)))</f>
        <v>0</v>
      </c>
      <c r="AM1098" s="61">
        <v>-0.96817300164908904</v>
      </c>
      <c r="AO1098" s="17">
        <v>0</v>
      </c>
      <c r="AP1098">
        <v>0</v>
      </c>
      <c r="AR1098" s="73">
        <f>(T1097*T1098)*(1-COS(RADIANS(O1097-45)))+T1099*(SIN(RADIANS(O1097-45)))</f>
        <v>0.26891982061526576</v>
      </c>
      <c r="AS1098" s="73">
        <f>(T1098^2)*(1-COS(RADIANS(O1097-45)))+(COS(RADIANS(O1097-45)))</f>
        <v>-0.9631625667976581</v>
      </c>
      <c r="AT1098" s="73">
        <f>(T1098*T1099)*(1-COS(RADIANS(O1097-45)))-T1097*(SIN(RADIANS(O1097-45)))</f>
        <v>0</v>
      </c>
      <c r="AU1098" s="10"/>
      <c r="AV1098">
        <v>0.26891982061526576</v>
      </c>
      <c r="AW1098" s="1">
        <v>0.19726726400395447</v>
      </c>
      <c r="BZ1098" s="5" t="s">
        <v>4</v>
      </c>
      <c r="CA1098" s="6" t="s">
        <v>5</v>
      </c>
      <c r="CB1098" s="7" t="s">
        <v>6</v>
      </c>
      <c r="CC1098" s="8" t="s">
        <v>1</v>
      </c>
      <c r="CD1098">
        <v>9</v>
      </c>
      <c r="CE1098" s="9" t="s">
        <v>7</v>
      </c>
      <c r="CG1098" s="90" t="s">
        <v>157</v>
      </c>
      <c r="CH1098" s="61">
        <f>CE1099-((CH1100-CE1099)/(EY1098-CW1098))*CW1098</f>
        <v>5.8265583145608435</v>
      </c>
      <c r="CI1098" s="10"/>
      <c r="CK1098" s="5" t="s">
        <v>4</v>
      </c>
      <c r="CL1098" s="6" t="s">
        <v>5</v>
      </c>
      <c r="CM1098" s="7" t="s">
        <v>6</v>
      </c>
      <c r="CN1098" s="8" t="s">
        <v>1</v>
      </c>
      <c r="CO1098" s="10"/>
      <c r="CP1098">
        <f t="shared" ref="CP1098:CQ1100" si="1657">BZ1099</f>
        <v>0.93180266183863136</v>
      </c>
      <c r="CQ1098">
        <f t="shared" si="1657"/>
        <v>-0.87956522186239505</v>
      </c>
      <c r="CR1098">
        <f>CI1102</f>
        <v>0</v>
      </c>
      <c r="CS1098">
        <f>CL1102</f>
        <v>0</v>
      </c>
      <c r="CU1098" s="17">
        <f>CU1002</f>
        <v>80</v>
      </c>
      <c r="CV1098" s="17">
        <f>CV1002</f>
        <v>40</v>
      </c>
      <c r="CW1098" s="31">
        <f>CH1005</f>
        <v>215.69152860148535</v>
      </c>
      <c r="CY1098" s="61">
        <f t="array" ref="CY1098:CY1100">MMULT(DQ1098:DS1100,DO1098:DO1100)</f>
        <v>0.71771961874273116</v>
      </c>
      <c r="CZ1098" s="13"/>
      <c r="DA1098" s="17">
        <v>1</v>
      </c>
      <c r="DB1098">
        <v>0</v>
      </c>
      <c r="DD1098" s="73">
        <f>(DB1098^2)*(1-COS(RADIANS(CW1098+45)))+(COS(RADIANS(CW1098+45)))</f>
        <v>-0.16174972970053988</v>
      </c>
      <c r="DE1098" s="73">
        <f>(DB1098*DB1099)*(1-COS(RADIANS(CW1098+45)))-DB1100*(SIN(RADIANS(CW1098+45)))</f>
        <v>0.98683181188174218</v>
      </c>
      <c r="DF1098" s="73">
        <f>(DB1098*DB1100)*(1-COS(RADIANS(CW1098+45)))+DB1099*(SIN(RADIANS(CW1098+45)))</f>
        <v>0</v>
      </c>
      <c r="DG1098" s="10"/>
      <c r="DH1098">
        <f t="array" ref="DH1098:DH1100">MMULT(DD1098:DF1100,DA1098:DA1100)</f>
        <v>-0.16174972970053988</v>
      </c>
      <c r="DI1098" s="23">
        <f>COS(RADIANS('[1]Biaxial Input'!$F$21))</f>
        <v>-0.9975640502598242</v>
      </c>
      <c r="DK1098" s="30">
        <f>(DI1098^2)*(1-COS(RADIANS(CV1098)))+(COS(RADIANS(CV1098)))</f>
        <v>0.99886158030145311</v>
      </c>
      <c r="DL1098" s="30">
        <f>(DI1098*DI1099)*(1-COS(RADIANS(CV1098)))-DI1100*(SIN(RADIANS(CV1098)))</f>
        <v>-1.6280160168985456E-2</v>
      </c>
      <c r="DM1098" s="30">
        <f>(DI1098*DI1100)*(1-COS(RADIANS(CV1098)))+DI1099*(SIN(RADIANS(CV1098)))</f>
        <v>4.4838597018148282E-2</v>
      </c>
      <c r="DO1098">
        <f t="array" ref="DO1098:DO1100">MMULT(DK1098:DM1100,DH1098:DH1100)</f>
        <v>-0.14549981066472925</v>
      </c>
      <c r="DQ1098" s="28">
        <f>(DB1098^2)*(1-COS(RADIANS(CU1098)))+(COS(RADIANS(CU1098)))</f>
        <v>0.17364817766693041</v>
      </c>
      <c r="DR1098" s="28">
        <f>(DB1098*DB1099)*(1-COS(RADIANS(CU1098)))-DB1100*(SIN(RADIANS(CU1098)))</f>
        <v>-0.98480775301220802</v>
      </c>
      <c r="DS1098" s="28">
        <f>(DB1098*DB1100)*(1-COS(RADIANS(CU1098)))+DB1099*(SIN(RADIANS(CU1098)))</f>
        <v>0</v>
      </c>
      <c r="DU1098" s="61">
        <f t="array" ref="DU1098:DU1100">MMULT(DQ1098:DS1100,EE1098:EE1100)</f>
        <v>-0.30965182898317944</v>
      </c>
      <c r="DV1098" s="13"/>
      <c r="DW1098" s="17">
        <v>1</v>
      </c>
      <c r="DX1098">
        <v>0</v>
      </c>
      <c r="DZ1098" s="73">
        <f>(DB1098^2)*(1-COS(RADIANS(CW1098-45)))+(COS(RADIANS(CW1098-45)))</f>
        <v>-0.98683181188174229</v>
      </c>
      <c r="EA1098" s="73">
        <f>(DB1098*DB1099)*(1-COS(RADIANS(CW1098-45)))-DB1100*(SIN(RADIANS(CW1098-45)))</f>
        <v>-0.16174972970053983</v>
      </c>
      <c r="EB1098" s="73">
        <f>(DB1098*DB1100)*(1-COS(RADIANS(CW1098-45)))+DB1099*(SIN(RADIANS(CW1098-45)))</f>
        <v>0</v>
      </c>
      <c r="EC1098" s="10"/>
      <c r="ED1098">
        <f t="array" ref="ED1098:ED1100">MMULT(DZ1098:EB1100,DA1098:DA1100)</f>
        <v>-0.98683181188174229</v>
      </c>
      <c r="EE1098" s="1">
        <f t="array" ref="EE1098:EE1100">MMULT(DK1098:DM1100,ED1098:ED1100)</f>
        <v>-0.98834169461475829</v>
      </c>
      <c r="EG1098">
        <f>CY1098+DU1098</f>
        <v>0.40806778975955171</v>
      </c>
      <c r="EH1098">
        <f>EG1098/(SQRT(EG1098^2+EG1099^2+EG1100^2))</f>
        <v>0.28854750132278539</v>
      </c>
      <c r="EJ1098">
        <f>Q1098+AM1098</f>
        <v>-1.2126838869510201</v>
      </c>
      <c r="EK1098">
        <f>EJ1098/(SQRT(EJ1098^2+EJ1099^2+EJ1100^2))</f>
        <v>-0.89736120680528919</v>
      </c>
      <c r="EM1098" s="23">
        <f>CY1099*DU1100-CY1100*DU1099</f>
        <v>0.62369407058201221</v>
      </c>
      <c r="EO1098" s="15">
        <v>9</v>
      </c>
      <c r="EP1098" s="9" t="s">
        <v>7</v>
      </c>
      <c r="EW1098" s="17">
        <f>CU1098</f>
        <v>80</v>
      </c>
      <c r="EX1098" s="17">
        <f>CV1098</f>
        <v>40</v>
      </c>
      <c r="EY1098" s="31">
        <f>1+CW1098</f>
        <v>216.69152860148535</v>
      </c>
      <c r="EZ1098" s="10"/>
      <c r="FA1098" s="61">
        <f t="array" ref="FA1098:FA1100">MMULT(FS1098:FU1100,FQ1098:FQ1100)</f>
        <v>0.72301447614190628</v>
      </c>
      <c r="FB1098" s="13">
        <f>BW1099</f>
        <v>0</v>
      </c>
      <c r="FC1098" s="17">
        <v>1</v>
      </c>
      <c r="FD1098">
        <v>0</v>
      </c>
      <c r="FF1098" s="73">
        <f>(FD1098^2)*(1-COS(RADIANS(EY1098+45)))+(COS(RADIANS(EY1098+45)))</f>
        <v>-0.14450250456705321</v>
      </c>
      <c r="FG1098" s="73">
        <f>(FD1098*FD1099)*(1-COS(RADIANS(EY1098+45)))-FD1100*(SIN(RADIANS(EY1098+45)))</f>
        <v>0.98950443464081994</v>
      </c>
      <c r="FH1098" s="73">
        <f>(FD1098*FD1100)*(1-COS(RADIANS(EY1098+45)))+FD1099*(SIN(RADIANS(EY1098+45)))</f>
        <v>0</v>
      </c>
      <c r="FI1098" s="10"/>
      <c r="FJ1098">
        <f t="array" ref="FJ1098:FJ1100">MMULT(FF1098:FH1100,FC1098:FC1100)</f>
        <v>-0.14450250456705321</v>
      </c>
      <c r="FK1098" s="23">
        <f>COS(RADIANS(176))</f>
        <v>-0.9975640502598242</v>
      </c>
      <c r="FM1098" s="30">
        <f>(FK1098^2)*(1-COS(RADIANS(EX1098)))+(COS(RADIANS(EX1098)))</f>
        <v>0.99886158030145311</v>
      </c>
      <c r="FN1098" s="30">
        <f>(FK1098*FK1099)*(1-COS(RADIANS(EX1098)))-FK1100*(SIN(RADIANS(EX1098)))</f>
        <v>-1.6280160168985456E-2</v>
      </c>
      <c r="FO1098" s="30">
        <f>(FK1098*FK1100)*(1-COS(RADIANS(EX1098)))+FK1099*(SIN(RADIANS(EX1098)))</f>
        <v>4.4838597018148282E-2</v>
      </c>
      <c r="FQ1098">
        <f t="array" ref="FQ1098:FQ1100">MMULT(FM1098:FO1100,FJ1098:FJ1100)</f>
        <v>-0.12822870938549077</v>
      </c>
      <c r="FS1098" s="28">
        <f>(FD1098^2)*(1-COS(RADIANS(EW1098)))+(COS(RADIANS(EW1098)))</f>
        <v>0.17364817766693041</v>
      </c>
      <c r="FT1098" s="28">
        <f>(FD1098*FD1099)*(1-COS(RADIANS(EW1098)))-FD1100*(SIN(RADIANS(EW1098)))</f>
        <v>-0.98480775301220802</v>
      </c>
      <c r="FU1098" s="28">
        <f>(FD1098*FD1100)*(1-COS(RADIANS(EW1098)))+FD1099*(SIN(RADIANS(EW1098)))</f>
        <v>0</v>
      </c>
      <c r="FW1098" s="61">
        <f t="array" ref="FW1098:FW1100">MMULT(FS1098:FU1100,GG1098:GG1100)</f>
        <v>-0.29707873301548249</v>
      </c>
      <c r="FX1098" s="13">
        <f>BX1099</f>
        <v>0</v>
      </c>
      <c r="FY1098" s="17">
        <v>1</v>
      </c>
      <c r="FZ1098">
        <v>0</v>
      </c>
      <c r="GB1098" s="73">
        <f>(FD1098^2)*(1-COS(RADIANS(EY1098-45)))+(COS(RADIANS(EY1098-45)))</f>
        <v>-0.98950443464082005</v>
      </c>
      <c r="GC1098" s="73">
        <f>(FD1098*FD1099)*(1-COS(RADIANS(EY1098-45)))-FD1100*(SIN(RADIANS(EY1098-45)))</f>
        <v>-0.14450250456705271</v>
      </c>
      <c r="GD1098" s="73">
        <f>(FD1098*FD1100)*(1-COS(RADIANS(EY1098-45)))+FD1099*(SIN(RADIANS(EY1098-45)))</f>
        <v>0</v>
      </c>
      <c r="GE1098" s="10"/>
      <c r="GF1098">
        <f t="array" ref="GF1098:GF1100">MMULT(GB1098:GD1100,FC1098:FC1100)</f>
        <v>-0.98950443464082005</v>
      </c>
      <c r="GG1098" s="1">
        <f t="array" ref="GG1098:GG1100">MMULT(FM1098:FO1100,GF1098:GF1100)</f>
        <v>-0.99073048721979662</v>
      </c>
      <c r="GI1098">
        <f>FA1098+FW1098</f>
        <v>0.42593574312642379</v>
      </c>
      <c r="GJ1098">
        <f>GI1098/(SQRT(GI1098^2+GI1099^2+GI1100^2))</f>
        <v>0.30118205231442563</v>
      </c>
      <c r="GL1098" t="e">
        <f>CH1099+DC1098</f>
        <v>#VALUE!</v>
      </c>
      <c r="GM1098" t="e">
        <f>GL1098/(SQRT(GL1098^2+GL1099^2+GL1100^2))</f>
        <v>#VALUE!</v>
      </c>
      <c r="GO1098" s="27">
        <f>FA1099*FW1100-FA1100*FW1099</f>
        <v>0.62369407058201221</v>
      </c>
    </row>
    <row r="1099" spans="4:197" x14ac:dyDescent="0.2">
      <c r="D1099" t="s">
        <v>9</v>
      </c>
      <c r="E1099" s="5">
        <f t="shared" si="1656"/>
        <v>0.34933429420552226</v>
      </c>
      <c r="F1099" s="6">
        <f t="shared" si="1656"/>
        <v>-0.34514388613357072</v>
      </c>
      <c r="G1099" s="7">
        <f t="shared" ref="G1099:G1100" si="1658">Q1098</f>
        <v>-0.24451088530193102</v>
      </c>
      <c r="H1099" s="8">
        <f t="shared" ref="H1099:H1100" si="1659">AM1098</f>
        <v>-0.96817300164908904</v>
      </c>
      <c r="J1099" s="10"/>
      <c r="Q1099" s="61">
        <v>0.75039817657246344</v>
      </c>
      <c r="S1099" s="17">
        <v>0</v>
      </c>
      <c r="T1099">
        <v>1</v>
      </c>
      <c r="V1099" s="73">
        <f>(T1097*T1099)*(1-COS(RADIANS(O1097+45)))-T1098*(SIN(RADIANS(O1097+45)))</f>
        <v>0</v>
      </c>
      <c r="W1099" s="73">
        <f>(T1098*T1099)*(1-COS(RADIANS(O1097+45)))+T1097*(SIN(RADIANS(O1097+45)))</f>
        <v>0</v>
      </c>
      <c r="X1099" s="73">
        <f>(T1099^2)*(1-COS(RADIANS(O1097+45)))+(COS(RADIANS(O1097+45)))</f>
        <v>1</v>
      </c>
      <c r="Y1099" s="10"/>
      <c r="Z1099">
        <v>0</v>
      </c>
      <c r="AA1099" s="23">
        <f>SIN(RADIANS('[1]Biaxial Input'!$F$21))*SIN(RADIANS(0))</f>
        <v>0</v>
      </c>
      <c r="AC1099" s="30">
        <f>(AA1097*AA1099)*(1-COS(RADIANS(N1097)))-AA1098*(SIN(RADIANS(N1097)))</f>
        <v>-5.3436559083262246E-2</v>
      </c>
      <c r="AD1099" s="30">
        <f>(AA1098*AA1099)*(1-COS(RADIANS(N1097)))+AA1097*(SIN(RADIANS(N1097)))</f>
        <v>-0.76417839735679927</v>
      </c>
      <c r="AE1099" s="30">
        <f>(AA1099^2)*(1-COS(RADIANS(N1097)))+(COS(RADIANS(N1097)))</f>
        <v>0.64278760968653936</v>
      </c>
      <c r="AG1099">
        <v>0.75039817657246344</v>
      </c>
      <c r="AI1099" s="28">
        <f>(T1097*T1099)*(1-COS(RADIANS(M1097)))-T1098*(SIN(RADIANS(M1097)))</f>
        <v>0</v>
      </c>
      <c r="AJ1099" s="28">
        <f>(T1098*T1099)*(1-COS(RADIANS(M1097)))+T1097*(SIN(RADIANS(M1097)))</f>
        <v>0</v>
      </c>
      <c r="AK1099" s="28">
        <f>(T1099^2)*(1-COS(RADIANS(M1097)))+(COS(RADIANS(M1097)))</f>
        <v>1</v>
      </c>
      <c r="AM1099" s="61">
        <v>-0.15403462412778215</v>
      </c>
      <c r="AO1099" s="17">
        <v>0</v>
      </c>
      <c r="AP1099">
        <v>1</v>
      </c>
      <c r="AR1099" s="73">
        <f>(T1097*T1097)*(1-COS(RADIANS(O1097-45)))-T1097*(SIN(RADIANS(O1097-45)))</f>
        <v>0</v>
      </c>
      <c r="AS1099" s="73">
        <f>(T1098*T1099)*(1-COS(RADIANS(O1097-45)))+T1097*(SIN(RADIANS(O1097-45)))</f>
        <v>0</v>
      </c>
      <c r="AT1099" s="73">
        <f>(T1099^2)*(1-COS(RADIANS(O1097-45)))+(COS(RADIANS(O1097-45)))</f>
        <v>1</v>
      </c>
      <c r="AU1099" s="10"/>
      <c r="AV1099">
        <v>0</v>
      </c>
      <c r="AW1099" s="1">
        <v>-0.15403462412778215</v>
      </c>
      <c r="BY1099" t="s">
        <v>8</v>
      </c>
      <c r="BZ1099" s="5">
        <f t="shared" ref="BZ1099:CA1101" si="1660">BZ1094</f>
        <v>0.93180266183863136</v>
      </c>
      <c r="CA1099" s="6">
        <f t="shared" si="1660"/>
        <v>-0.87956522186239505</v>
      </c>
      <c r="CB1099" s="7">
        <f>CY1098</f>
        <v>0.71771961874273116</v>
      </c>
      <c r="CC1099" s="8">
        <f>DU1098</f>
        <v>-0.30965182898317944</v>
      </c>
      <c r="CE1099" s="9">
        <f>((SUMPRODUCT(CB1099:CB1101,BZ1099:BZ1101))*(SUMPRODUCT(CB1099:(CB1101),CA1099:CA1101)))-((SUMPRODUCT(CC1099:CC1101,BZ1099:BZ1101))*(SUMPRODUCT(CC1099:CC1101,CA1099:CA1101)))</f>
        <v>1.0547118733938987E-15</v>
      </c>
      <c r="CG1099">
        <v>1</v>
      </c>
      <c r="CH1099" t="s">
        <v>161</v>
      </c>
      <c r="CI1099" s="67"/>
      <c r="CJ1099" s="1" t="s">
        <v>8</v>
      </c>
      <c r="CK1099" s="5">
        <f t="shared" ref="CK1099:CL1101" si="1661">BZ1099</f>
        <v>0.93180266183863136</v>
      </c>
      <c r="CL1099" s="6">
        <f t="shared" si="1661"/>
        <v>-0.87956522186239505</v>
      </c>
      <c r="CM1099" s="7">
        <f>FA1098</f>
        <v>0.72301447614190628</v>
      </c>
      <c r="CN1099" s="8">
        <f>FW1098</f>
        <v>-0.29707873301548249</v>
      </c>
      <c r="CO1099" s="10"/>
      <c r="CP1099">
        <f t="shared" si="1657"/>
        <v>0.3492962422733713</v>
      </c>
      <c r="CQ1099">
        <f t="shared" si="1657"/>
        <v>-0.34518112468713447</v>
      </c>
      <c r="CR1099">
        <f>CJ1102</f>
        <v>0</v>
      </c>
      <c r="CS1099">
        <f>CM1102</f>
        <v>0</v>
      </c>
      <c r="CW1099" s="28"/>
      <c r="CY1099" s="61">
        <v>-0.27429771314143986</v>
      </c>
      <c r="DA1099" s="17">
        <v>0</v>
      </c>
      <c r="DB1099">
        <v>0</v>
      </c>
      <c r="DD1099" s="73">
        <f>(DB1098*DB1099)*(1-COS(RADIANS(CW1098+45)))+DB1100*(SIN(RADIANS(CW1098+45)))</f>
        <v>-0.98683181188174218</v>
      </c>
      <c r="DE1099" s="73">
        <f>(DB1099^2)*(1-COS(RADIANS(CW1098+45)))+(COS(RADIANS(CW1098+45)))</f>
        <v>-0.16174972970053988</v>
      </c>
      <c r="DF1099" s="73">
        <f>(DB1099*DB1100)*(1-COS(RADIANS(CW1098+45)))-DB1098*(SIN(RADIANS(CW1098+45)))</f>
        <v>0</v>
      </c>
      <c r="DG1099" s="10"/>
      <c r="DH1099">
        <v>-0.98683181188174218</v>
      </c>
      <c r="DI1099" s="23">
        <f>SIN(RADIANS('[1]Biaxial Input'!$F$21))*(COS(RADIANS(0)))</f>
        <v>6.9756473744125524E-2</v>
      </c>
      <c r="DK1099" s="30">
        <f>(DI1098*DI1099)*(1-COS(RADIANS(CV1098)))+DI1100*(SIN(RADIANS(CV1098)))</f>
        <v>-1.6280160168985456E-2</v>
      </c>
      <c r="DL1099" s="30">
        <f>(DI1099^2)*(1-COS(RADIANS(CV1098)))+(COS(RADIANS(CV1098)))</f>
        <v>0.7671828628175249</v>
      </c>
      <c r="DM1099" s="30">
        <f>(DI1099*DI1100)*(1-COS(RADIANS(CV1098)))-DI1098*(SIN(RADIANS(CV1098)))</f>
        <v>0.64122181137573508</v>
      </c>
      <c r="DO1099">
        <v>-0.7544471430520252</v>
      </c>
      <c r="DQ1099" s="28">
        <f>(DB1098*DB1099)*(1-COS(RADIANS(CU1098)))+DB1100*(SIN(RADIANS(CU1098)))</f>
        <v>0.98480775301220802</v>
      </c>
      <c r="DR1099" s="28">
        <f>(DB1099^2)*(1-COS(RADIANS(CU1098)))+(COS(RADIANS(CU1098)))</f>
        <v>0.17364817766693041</v>
      </c>
      <c r="DS1099" s="28">
        <f>(DB1099*DB1100)*(1-COS(RADIANS(CU1098)))-DB1098*(SIN(RADIANS(CU1098)))</f>
        <v>0</v>
      </c>
      <c r="DU1099" s="61">
        <v>-0.94898848627262167</v>
      </c>
      <c r="DW1099" s="17">
        <v>0</v>
      </c>
      <c r="DX1099">
        <v>0</v>
      </c>
      <c r="DZ1099" s="73">
        <f>(DB1098*DB1099)*(1-COS(RADIANS(CW1098-45)))+DB1100*(SIN(RADIANS(CW1098-45)))</f>
        <v>0.16174972970053983</v>
      </c>
      <c r="EA1099" s="73">
        <f>(DB1099^2)*(1-COS(RADIANS(CW1098-45)))+(COS(RADIANS(CW1098-45)))</f>
        <v>-0.98683181188174229</v>
      </c>
      <c r="EB1099" s="73">
        <f>(DB1099*DB1100)*(1-COS(RADIANS(CW1098-45)))-DB1098*(SIN(RADIANS(CW1098-45)))</f>
        <v>0</v>
      </c>
      <c r="EC1099" s="10"/>
      <c r="ED1099">
        <v>0.16174972970053983</v>
      </c>
      <c r="EE1099" s="1">
        <v>0.14015740064890586</v>
      </c>
      <c r="EG1099">
        <f>CY1099+DU1099</f>
        <v>-1.2232861994140616</v>
      </c>
      <c r="EH1099">
        <f>EG1099/(SQRT(EG1098^2+EG1099^2+EG1100^2))</f>
        <v>-0.86499396693760211</v>
      </c>
      <c r="EJ1099">
        <f>Q1099+AM1099</f>
        <v>0.59636355244468131</v>
      </c>
      <c r="EK1099">
        <f>EJ1099/(SQRT(EJ1098^2+EJ1099^2+EJ1100^2))</f>
        <v>0.44129679867517135</v>
      </c>
      <c r="EM1099" s="23">
        <f>CY1100*DU1098-CY1098*DU1100</f>
        <v>-0.15550439700334709</v>
      </c>
      <c r="EP1099" s="9">
        <f>((SUMPRODUCT(CM1099:CM1101,BZ1099:BZ1101))*(SUMPRODUCT(CM1099:CM1101,CA1099:CA1101)))-((SUMPRODUCT(CN1099:CN1101,BZ1099:BZ1101))*(SUMPRODUCT(CN1099:CN1101,CA1099:CA1101)))</f>
        <v>-2.7013385051973204E-2</v>
      </c>
      <c r="EY1099" s="28"/>
      <c r="EZ1099" s="10"/>
      <c r="FA1099" s="61">
        <v>-0.25769380350440557</v>
      </c>
      <c r="FB1099" s="13">
        <f>BW1100</f>
        <v>0</v>
      </c>
      <c r="FC1099" s="17">
        <v>0</v>
      </c>
      <c r="FD1099">
        <v>0</v>
      </c>
      <c r="FF1099" s="73">
        <f>(FD1098*FD1099)*(1-COS(RADIANS(EY1098+45)))+FD1100*(SIN(RADIANS(EY1098+45)))</f>
        <v>-0.98950443464081994</v>
      </c>
      <c r="FG1099" s="73">
        <f>(FD1099^2)*(1-COS(RADIANS(EY1098+45)))+(COS(RADIANS(EY1098+45)))</f>
        <v>-0.14450250456705321</v>
      </c>
      <c r="FH1099" s="73">
        <f>(FD1099*FD1100)*(1-COS(RADIANS(EY1098+45)))-FD1098*(SIN(RADIANS(EY1098+45)))</f>
        <v>0</v>
      </c>
      <c r="FI1099" s="10"/>
      <c r="FJ1099">
        <v>-0.98950443464081994</v>
      </c>
      <c r="FK1099" s="23">
        <f>SIN(RADIANS(176))*(COS(RADIANS(0)))</f>
        <v>6.9756473744125524E-2</v>
      </c>
      <c r="FM1099" s="30">
        <f>(FK1098*FK1099)*(1-COS(RADIANS(EX1098)))+FK1100*(SIN(RADIANS(EX1098)))</f>
        <v>-1.6280160168985456E-2</v>
      </c>
      <c r="FN1099" s="30">
        <f>(FK1099^2)*(1-COS(RADIANS(EX1098)))+(COS(RADIANS(EX1098)))</f>
        <v>0.7671828628175249</v>
      </c>
      <c r="FO1099" s="30">
        <f>(FK1099*FK1100)*(1-COS(RADIANS(EX1098)))-FK1098*(SIN(RADIANS(EX1098)))</f>
        <v>0.64122181137573508</v>
      </c>
      <c r="FQ1099">
        <v>-0.7567783210192095</v>
      </c>
      <c r="FS1099" s="28">
        <f>(FD1098*FD1099)*(1-COS(RADIANS(EW1098)))+FD1100*(SIN(RADIANS(EW1098)))</f>
        <v>0.98480775301220802</v>
      </c>
      <c r="FT1099" s="28">
        <f>(FD1099^2)*(1-COS(RADIANS(EW1098)))+(COS(RADIANS(EW1098)))</f>
        <v>0.17364817766693041</v>
      </c>
      <c r="FU1099" s="28">
        <f>(FD1099*FD1100)*(1-COS(RADIANS(EW1098)))-FD1098*(SIN(RADIANS(EW1098)))</f>
        <v>0</v>
      </c>
      <c r="FW1099" s="61">
        <v>-0.9536311059041952</v>
      </c>
      <c r="FX1099" s="13">
        <f>BX1100</f>
        <v>0</v>
      </c>
      <c r="FY1099" s="17">
        <v>0</v>
      </c>
      <c r="FZ1099">
        <v>0</v>
      </c>
      <c r="GB1099" s="73">
        <f>(FD1098*FD1099)*(1-COS(RADIANS(EY1098-45)))+FD1100*(SIN(RADIANS(EY1098-45)))</f>
        <v>0.14450250456705271</v>
      </c>
      <c r="GC1099" s="73">
        <f>(FD1099^2)*(1-COS(RADIANS(EY1098-45)))+(COS(RADIANS(EY1098-45)))</f>
        <v>-0.98950443464082005</v>
      </c>
      <c r="GD1099" s="73">
        <f>(FD1099*FD1100)*(1-COS(RADIANS(EY1098-45)))-FD1098*(SIN(RADIANS(EY1098-45)))</f>
        <v>0</v>
      </c>
      <c r="GE1099" s="10"/>
      <c r="GF1099">
        <v>0.14450250456705271</v>
      </c>
      <c r="GG1099" s="1">
        <v>0.12696913582192793</v>
      </c>
      <c r="GI1099">
        <f>FA1099+FW1099</f>
        <v>-1.2113249094086007</v>
      </c>
      <c r="GJ1099">
        <f>GI1099/(SQRT(GI1098^2+GI1099^2+GI1100^2))</f>
        <v>-0.85653605766300189</v>
      </c>
      <c r="GL1099">
        <f>CH1100+DC1099</f>
        <v>-2.7013385051973204E-2</v>
      </c>
      <c r="GM1099" t="e">
        <f>GL1099/(SQRT(GL1098^2+GL1099^2+GL1100^2))</f>
        <v>#VALUE!</v>
      </c>
      <c r="GO1099" s="27">
        <f>FA1100*FW1098-FA1098*FW1100</f>
        <v>-0.15550439700334709</v>
      </c>
    </row>
    <row r="1100" spans="4:197" x14ac:dyDescent="0.2">
      <c r="D1100" t="s">
        <v>10</v>
      </c>
      <c r="E1100" s="5">
        <f t="shared" si="1656"/>
        <v>-9.8661645972365639E-2</v>
      </c>
      <c r="F1100" s="6">
        <f t="shared" si="1656"/>
        <v>-0.32743034407349803</v>
      </c>
      <c r="G1100" s="7">
        <f t="shared" si="1658"/>
        <v>0.75039817657246344</v>
      </c>
      <c r="H1100" s="8">
        <f t="shared" si="1659"/>
        <v>-0.15403462412778215</v>
      </c>
      <c r="J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W1100" s="1"/>
      <c r="BY1100" t="s">
        <v>9</v>
      </c>
      <c r="BZ1100" s="5">
        <f t="shared" si="1660"/>
        <v>0.3492962422733713</v>
      </c>
      <c r="CA1100" s="6">
        <f t="shared" si="1660"/>
        <v>-0.34518112468713447</v>
      </c>
      <c r="CB1100" s="7">
        <f>CY1099</f>
        <v>-0.27429771314143986</v>
      </c>
      <c r="CC1100" s="8">
        <f>DU1099</f>
        <v>-0.94898848627262167</v>
      </c>
      <c r="CE1100" s="10"/>
      <c r="CH1100">
        <f>((SUMPRODUCT(CM1099:CM1101,CK1099:CK1101))*(SUMPRODUCT(CM1099:CM1101,CL1099:CL1101)))-((SUMPRODUCT(CN1099:CN1101,CK1099:CK1101))*(SUMPRODUCT(CN1099:CN1101,CL1099:CL1101)))</f>
        <v>-2.7013385051973204E-2</v>
      </c>
      <c r="CI1100" s="67"/>
      <c r="CJ1100" s="10" t="s">
        <v>9</v>
      </c>
      <c r="CK1100" s="5">
        <f t="shared" si="1661"/>
        <v>0.3492962422733713</v>
      </c>
      <c r="CL1100" s="6">
        <f t="shared" si="1661"/>
        <v>-0.34518112468713447</v>
      </c>
      <c r="CM1100" s="7">
        <f>FA1099</f>
        <v>-0.25769380350440557</v>
      </c>
      <c r="CN1100" s="8">
        <f>FW1099</f>
        <v>-0.9536311059041952</v>
      </c>
      <c r="CP1100">
        <f t="shared" si="1657"/>
        <v>-9.8670839279614439E-2</v>
      </c>
      <c r="CQ1100">
        <f t="shared" si="1657"/>
        <v>-0.32743703463395935</v>
      </c>
      <c r="CR1100">
        <f>CK1102</f>
        <v>0</v>
      </c>
      <c r="CS1100">
        <f>CN1102</f>
        <v>0</v>
      </c>
      <c r="CW1100" s="28"/>
      <c r="CY1100" s="61">
        <v>0.64003071288584623</v>
      </c>
      <c r="DA1100" s="17">
        <v>0</v>
      </c>
      <c r="DB1100">
        <v>1</v>
      </c>
      <c r="DD1100" s="73">
        <f>(DB1098*DB1100)*(1-COS(RADIANS(CW1098+45)))-DB1099*(SIN(RADIANS(CW1098+45)))</f>
        <v>0</v>
      </c>
      <c r="DE1100" s="73">
        <f>(DB1099*DB1100)*(1-COS(RADIANS(CW1098+45)))+DB1098*(SIN(RADIANS(CW1098+45)))</f>
        <v>0</v>
      </c>
      <c r="DF1100" s="73">
        <f>(DB1100^2)*(1-COS(RADIANS(CW1098+45)))+(COS(RADIANS(CW1098+45)))</f>
        <v>1</v>
      </c>
      <c r="DG1100" s="10"/>
      <c r="DH1100">
        <v>0</v>
      </c>
      <c r="DI1100" s="23">
        <f>SIN(RADIANS('[1]Biaxial Input'!$F$21))*SIN(RADIANS(0))</f>
        <v>0</v>
      </c>
      <c r="DK1100" s="30">
        <f>(DI1098*DI1100)*(1-COS(RADIANS(CV1098)))-DI1099*(SIN(RADIANS(CV1098)))</f>
        <v>-4.4838597018148282E-2</v>
      </c>
      <c r="DL1100" s="30">
        <f>(DI1099*DI1100)*(1-COS(RADIANS(CV1098)))+DI1098*(SIN(RADIANS(CV1098)))</f>
        <v>-0.64122181137573508</v>
      </c>
      <c r="DM1100" s="30">
        <f>(DI1100^2)*(1-COS(RADIANS(CV1098)))+(COS(RADIANS(CV1098)))</f>
        <v>0.76604444311897801</v>
      </c>
      <c r="DO1100">
        <v>0.64003071288584623</v>
      </c>
      <c r="DQ1100" s="28">
        <f>(DB1098*DB1100)*(1-COS(RADIANS(CU1098)))-DB1099*(SIN(RADIANS(CU1098)))</f>
        <v>0</v>
      </c>
      <c r="DR1100" s="28">
        <f>(DB1099*DB1100)*(1-COS(RADIANS(CU1098)))+DB1098*(SIN(RADIANS(CU1098)))</f>
        <v>0</v>
      </c>
      <c r="DS1100" s="28">
        <f>(DB1100^2)*(1-COS(RADIANS(CU1098)))+(COS(RADIANS(CU1098)))</f>
        <v>1</v>
      </c>
      <c r="DU1100" s="61">
        <v>-5.9469300730461132E-2</v>
      </c>
      <c r="DW1100" s="17">
        <v>0</v>
      </c>
      <c r="DX1100">
        <v>1</v>
      </c>
      <c r="DZ1100" s="73">
        <f>(DB1098*DB1098)*(1-COS(RADIANS(CW1098-45)))-DB1098*(SIN(RADIANS(CW1098-45)))</f>
        <v>0</v>
      </c>
      <c r="EA1100" s="73">
        <f>(DB1099*DB1100)*(1-COS(RADIANS(CW1098-45)))+DB1098*(SIN(RADIANS(CW1098-45)))</f>
        <v>0</v>
      </c>
      <c r="EB1100" s="73">
        <f>(DB1100^2)*(1-COS(RADIANS(CW1098-45)))+(COS(RADIANS(CW1098-45)))</f>
        <v>1</v>
      </c>
      <c r="EC1100" s="10"/>
      <c r="ED1100">
        <v>0</v>
      </c>
      <c r="EE1100" s="1">
        <v>-5.9469300730461132E-2</v>
      </c>
      <c r="EG1100">
        <f>CY1100+DU1100</f>
        <v>0.58056141215538515</v>
      </c>
      <c r="EH1100">
        <f>EG1100/(SQRT(EG1098^2+EG1099^2+EG1100^2))</f>
        <v>0.41051891143031094</v>
      </c>
      <c r="EJ1100">
        <f>Q1100+AM1100</f>
        <v>0</v>
      </c>
      <c r="EK1100">
        <f>EJ1100/(SQRT(EJ1098^2+EJ1099^2+EJ1100^2))</f>
        <v>0</v>
      </c>
      <c r="EM1100" s="23">
        <f>CY1098*DU1099-CY1099*DU1098</f>
        <v>-0.7660444431189779</v>
      </c>
      <c r="ER1100">
        <f t="shared" ref="ER1100:ES1102" si="1662">CK1099</f>
        <v>0.93180266183863136</v>
      </c>
      <c r="ES1100">
        <f t="shared" si="1662"/>
        <v>-0.87956522186239505</v>
      </c>
      <c r="ET1100" t="e">
        <f>#REF!</f>
        <v>#REF!</v>
      </c>
      <c r="EU1100" t="e">
        <f>#REF!</f>
        <v>#REF!</v>
      </c>
      <c r="EY1100" s="28"/>
      <c r="EZ1100" s="10"/>
      <c r="FA1100" s="61">
        <v>0.64097111551510444</v>
      </c>
      <c r="FB1100" s="13">
        <f>BW1101</f>
        <v>0</v>
      </c>
      <c r="FC1100" s="17">
        <v>0</v>
      </c>
      <c r="FD1100">
        <v>1</v>
      </c>
      <c r="FF1100" s="73">
        <f>(FD1098*FD1100)*(1-COS(RADIANS(EY1098+45)))-FD1099*(SIN(RADIANS(EY1098+45)))</f>
        <v>0</v>
      </c>
      <c r="FG1100" s="73">
        <f>(FD1099*FD1100)*(1-COS(RADIANS(EY1098+45)))+FD1098*(SIN(RADIANS(EY1098+45)))</f>
        <v>0</v>
      </c>
      <c r="FH1100" s="73">
        <f>(FD1100^2)*(1-COS(RADIANS(EY1098+45)))+(COS(RADIANS(EY1098+45)))</f>
        <v>1</v>
      </c>
      <c r="FI1100" s="10"/>
      <c r="FJ1100">
        <v>0</v>
      </c>
      <c r="FK1100" s="23">
        <f>SIN(RADIANS(176))*SIN(RADIANS(0))</f>
        <v>0</v>
      </c>
      <c r="FM1100" s="30">
        <f>(FK1098*FK1100)*(1-COS(RADIANS(EX1098)))-FK1099*(SIN(RADIANS(EX1098)))</f>
        <v>-4.4838597018148282E-2</v>
      </c>
      <c r="FN1100" s="30">
        <f>(FK1099*FK1100)*(1-COS(RADIANS(EX1098)))+FK1098*(SIN(RADIANS(EX1098)))</f>
        <v>-0.64122181137573508</v>
      </c>
      <c r="FO1100" s="30">
        <f>(FK1100^2)*(1-COS(RADIANS(EX1098)))+(COS(RADIANS(EX1098)))</f>
        <v>0.76604444311897801</v>
      </c>
      <c r="FQ1100">
        <v>0.64097111551510444</v>
      </c>
      <c r="FS1100" s="28">
        <f>(FD1098*FD1100)*(1-COS(RADIANS(EW1098)))-FD1099*(SIN(RADIANS(EW1098)))</f>
        <v>0</v>
      </c>
      <c r="FT1100" s="28">
        <f>(FD1099*FD1100)*(1-COS(RADIANS(EW1098)))+FD1098*(SIN(RADIANS(EW1098)))</f>
        <v>0</v>
      </c>
      <c r="FU1100" s="28">
        <f>(FD1100^2)*(1-COS(RADIANS(EW1098)))+(COS(RADIANS(EW1098)))</f>
        <v>1</v>
      </c>
      <c r="FW1100" s="61">
        <v>-4.8290167134285598E-2</v>
      </c>
      <c r="FX1100" s="13">
        <f>BX1101</f>
        <v>0</v>
      </c>
      <c r="FY1100" s="17">
        <v>0</v>
      </c>
      <c r="FZ1100">
        <v>1</v>
      </c>
      <c r="GB1100" s="73">
        <f>(FD1098*FD1098)*(1-COS(RADIANS(EY1098-45)))-FD1098*(SIN(RADIANS(EY1098-45)))</f>
        <v>0</v>
      </c>
      <c r="GC1100" s="73">
        <f>(FD1099*FD1100)*(1-COS(RADIANS(EY1098-45)))+FD1098*(SIN(RADIANS(EY1098-45)))</f>
        <v>0</v>
      </c>
      <c r="GD1100" s="73">
        <f>(FD1100^2)*(1-COS(RADIANS(EY1098-45)))+(COS(RADIANS(EY1098-45)))</f>
        <v>0.99999999999999989</v>
      </c>
      <c r="GE1100" s="10"/>
      <c r="GF1100">
        <v>0</v>
      </c>
      <c r="GG1100" s="1">
        <v>-4.8290167134285598E-2</v>
      </c>
      <c r="GI1100">
        <f>FA1100+FW1100</f>
        <v>0.59268094838081886</v>
      </c>
      <c r="GJ1100">
        <f>GI1100/(SQRT(GI1098^2+GI1099^2+GI1100^2))</f>
        <v>0.4190887176801511</v>
      </c>
      <c r="GL1100" t="e">
        <f>#REF!+DC1100</f>
        <v>#REF!</v>
      </c>
      <c r="GM1100" t="e">
        <f>GL1100/(SQRT(GL1098^2+GL1099^2+GL1100^2))</f>
        <v>#REF!</v>
      </c>
      <c r="GO1100" s="27">
        <f>FA1098*FW1099-FA1099*FW1098</f>
        <v>-0.76604444311897801</v>
      </c>
    </row>
    <row r="1101" spans="4:197" x14ac:dyDescent="0.2">
      <c r="Q1101" s="82" t="s">
        <v>148</v>
      </c>
      <c r="R1101" s="13"/>
      <c r="T1101" s="10"/>
      <c r="U1101" s="10"/>
      <c r="V1101" s="10"/>
      <c r="W1101" s="10"/>
      <c r="X1101" s="10"/>
      <c r="Y1101" s="10"/>
      <c r="Z1101" s="80"/>
      <c r="AA1101" s="23" t="s">
        <v>149</v>
      </c>
      <c r="AE1101" s="1"/>
      <c r="AG1101" s="80"/>
      <c r="AK1101" s="13"/>
      <c r="AL1101" s="81"/>
      <c r="AM1101" s="82" t="s">
        <v>150</v>
      </c>
      <c r="AO1101" s="13"/>
      <c r="AP1101" s="13"/>
      <c r="AS1101" s="1"/>
      <c r="AW1101" s="1"/>
      <c r="BY1101" t="s">
        <v>10</v>
      </c>
      <c r="BZ1101" s="5">
        <f t="shared" si="1660"/>
        <v>-9.8670839279614439E-2</v>
      </c>
      <c r="CA1101" s="6">
        <f t="shared" si="1660"/>
        <v>-0.32743703463395935</v>
      </c>
      <c r="CB1101" s="7">
        <f>CY1100</f>
        <v>0.64003071288584623</v>
      </c>
      <c r="CC1101" s="8">
        <f>DU1100</f>
        <v>-5.9469300730461132E-2</v>
      </c>
      <c r="CE1101" s="10"/>
      <c r="CG1101" s="10" t="s">
        <v>160</v>
      </c>
      <c r="CH1101" s="10">
        <f>-CH1098*((EY1098-CW1098)/(CH1100-CE1099))</f>
        <v>215.6915286014854</v>
      </c>
      <c r="CI1101" s="67"/>
      <c r="CJ1101" s="10" t="s">
        <v>10</v>
      </c>
      <c r="CK1101" s="5">
        <f t="shared" si="1661"/>
        <v>-9.8670839279614439E-2</v>
      </c>
      <c r="CL1101" s="6">
        <f t="shared" si="1661"/>
        <v>-0.32743703463395935</v>
      </c>
      <c r="CM1101" s="7">
        <f>FA1100</f>
        <v>0.64097111551510444</v>
      </c>
      <c r="CN1101" s="8">
        <f>FW1100</f>
        <v>-4.8290167134285598E-2</v>
      </c>
      <c r="CW1101" s="28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EE1101" s="1"/>
      <c r="EI1101" s="64">
        <f>(DEGREES(ACOS((EH1098*EK1098+EH1099*EK1099+EH1100*EK1100)/((SQRT(EH1098^2+EH1099^2+EH1100^2))*(SQRT(EK1098^2+EK1099^2+EK1100^2))))))</f>
        <v>129.840335488096</v>
      </c>
      <c r="ER1101">
        <f t="shared" si="1662"/>
        <v>0.3492962422733713</v>
      </c>
      <c r="ES1101">
        <f t="shared" si="1662"/>
        <v>-0.34518112468713447</v>
      </c>
      <c r="ET1101" t="e">
        <f>#REF!</f>
        <v>#REF!</v>
      </c>
      <c r="EU1101" t="e">
        <f>#REF!</f>
        <v>#REF!</v>
      </c>
      <c r="EY1101" s="28"/>
      <c r="EZ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GG1101" s="1"/>
      <c r="GK1101" s="64" t="e">
        <f>(DEGREES(ACOS((GJ1098*GM1098+GJ1099*GM1099+GJ1100*GM1100)/((SQRT(GJ1098^2+GJ1099^2+GJ1100^2))*(SQRT(GM1098^2+GM1099^2+GM1100^2))))))</f>
        <v>#VALUE!</v>
      </c>
    </row>
    <row r="1102" spans="4:197" x14ac:dyDescent="0.2">
      <c r="E1102" s="5" t="s">
        <v>4</v>
      </c>
      <c r="F1102" s="6" t="s">
        <v>5</v>
      </c>
      <c r="G1102" s="7" t="s">
        <v>6</v>
      </c>
      <c r="H1102" s="8" t="s">
        <v>1</v>
      </c>
      <c r="I1102">
        <v>12</v>
      </c>
      <c r="J1102" s="9" t="s">
        <v>7</v>
      </c>
      <c r="K1102">
        <v>12</v>
      </c>
      <c r="L1102" s="10"/>
      <c r="M1102" s="17">
        <f>A1058</f>
        <v>70</v>
      </c>
      <c r="N1102" s="17">
        <f>B1058</f>
        <v>-5</v>
      </c>
      <c r="O1102" s="17">
        <f>C1058</f>
        <v>220.3</v>
      </c>
      <c r="Q1102" s="61">
        <f t="array" ref="Q1102:Q1104">MMULT(AI1102:AK1104,AG1102:AG1104)</f>
        <v>0.90503212069214112</v>
      </c>
      <c r="R1102" s="13"/>
      <c r="S1102" s="17">
        <v>1</v>
      </c>
      <c r="T1102">
        <v>0</v>
      </c>
      <c r="V1102" s="73">
        <f>(T1102^2)*(1-COS(RADIANS(O1102+45)))+(COS(RADIANS(O1102+45)))</f>
        <v>-8.1938508630040444E-2</v>
      </c>
      <c r="W1102" s="73">
        <f>(T1102*T1103)*(1-COS(RADIANS(O1102+45)))-T1104*(SIN(RADIANS(O1102+45)))</f>
        <v>0.9966373868180366</v>
      </c>
      <c r="X1102" s="73">
        <f>(T1102*T1104)*(1-COS(RADIANS(O1102+45)))+T1103*(SIN(RADIANS(O1102+45)))</f>
        <v>0</v>
      </c>
      <c r="Y1102" s="10"/>
      <c r="Z1102">
        <f t="array" ref="Z1102:Z1104">MMULT(V1102:X1104,S1102:S1104)</f>
        <v>-8.1938508630040444E-2</v>
      </c>
      <c r="AA1102" s="23">
        <f>COS(RADIANS('[1]Biaxial Input'!$F$21))</f>
        <v>-0.9975640502598242</v>
      </c>
      <c r="AC1102" s="30">
        <f>(AA1102^2)*(1-COS(RADIANS(N1102)))+(COS(RADIANS(N1102)))</f>
        <v>0.99998148353170568</v>
      </c>
      <c r="AD1102" s="30">
        <f>(AA1102*AA1103)*(1-COS(RADIANS(N1102)))-AA1104*(SIN(RADIANS(N1102)))</f>
        <v>-2.6479783333051429E-4</v>
      </c>
      <c r="AE1102" s="30">
        <f>(AA1102*AA1104)*(1-COS(RADIANS(N1102)))+AA1103*(SIN(RADIANS(N1102)))</f>
        <v>-6.0796772806267756E-3</v>
      </c>
      <c r="AG1102">
        <f t="array" ref="AG1102:AG1104">MMULT(AC1102:AE1104,Z1102:Z1104)</f>
        <v>-8.167308399759772E-2</v>
      </c>
      <c r="AI1102" s="28">
        <f>(T1102^2)*(1-COS(RADIANS(M1102)))+(COS(RADIANS(M1102)))</f>
        <v>0.34202014332566882</v>
      </c>
      <c r="AJ1102" s="28">
        <f>(T1102*T1103)*(1-COS(RADIANS(M1102)))-T1104*(SIN(RADIANS(M1102)))</f>
        <v>-0.93969262078590832</v>
      </c>
      <c r="AK1102" s="28">
        <f>(T1102*T1104)*(1-COS(RADIANS(M1102)))+T1103*(SIN(RADIANS(M1102)))</f>
        <v>0</v>
      </c>
      <c r="AM1102" s="61">
        <f t="array" ref="AM1102:AM1104">MMULT(AI1102:AK1104,AW1102:AW1104)</f>
        <v>-0.41782460364226298</v>
      </c>
      <c r="AN1102" s="13"/>
      <c r="AO1102" s="17">
        <v>1</v>
      </c>
      <c r="AP1102">
        <v>0</v>
      </c>
      <c r="AR1102" s="73">
        <f>(T1102^2)*(1-COS(RADIANS(O1102-45)))+(COS(RADIANS(O1102-45)))</f>
        <v>-0.9966373868180366</v>
      </c>
      <c r="AS1102" s="73">
        <f>(T1102*T1103)*(1-COS(RADIANS(O1102-45)))-T1104*(SIN(RADIANS(O1102-45)))</f>
        <v>-8.1938508630040832E-2</v>
      </c>
      <c r="AT1102" s="73">
        <f>(T1102*T1104)*(1-COS(RADIANS(O1102-45)))+T1103*(SIN(RADIANS(O1102-45)))</f>
        <v>0</v>
      </c>
      <c r="AU1102" s="10"/>
      <c r="AV1102">
        <f t="array" ref="AV1102:AV1104">MMULT(AR1102:AT1104,S1102:S1104)</f>
        <v>-0.9966373868180366</v>
      </c>
      <c r="AW1102" s="1">
        <f t="array" ref="AW1102:AW1104">MMULT(AC1102:AE1104,AV1102:AV1104)</f>
        <v>-0.99664062975301426</v>
      </c>
      <c r="CS1102" s="15"/>
      <c r="CW1102" s="28"/>
      <c r="CY1102" s="82" t="s">
        <v>148</v>
      </c>
      <c r="CZ1102" s="13"/>
      <c r="DB1102" s="10"/>
      <c r="DC1102" s="10"/>
      <c r="DD1102" s="10"/>
      <c r="DE1102" s="10"/>
      <c r="DF1102" s="10"/>
      <c r="DG1102" s="10"/>
      <c r="DH1102" s="80"/>
      <c r="DI1102" s="23" t="s">
        <v>149</v>
      </c>
      <c r="DM1102" s="1"/>
      <c r="DO1102" s="80"/>
      <c r="DS1102" s="13"/>
      <c r="DT1102" s="81"/>
      <c r="DU1102" s="82" t="s">
        <v>150</v>
      </c>
      <c r="DW1102" s="13"/>
      <c r="DX1102" s="13"/>
      <c r="EA1102" s="1"/>
      <c r="EE1102" s="1"/>
      <c r="EI1102" s="13"/>
      <c r="ER1102">
        <f t="shared" si="1662"/>
        <v>-9.8670839279614439E-2</v>
      </c>
      <c r="ES1102">
        <f t="shared" si="1662"/>
        <v>-0.32743703463395935</v>
      </c>
      <c r="ET1102" t="e">
        <f>#REF!</f>
        <v>#REF!</v>
      </c>
      <c r="EU1102" t="e">
        <f>#REF!</f>
        <v>#REF!</v>
      </c>
      <c r="EY1102" s="28"/>
      <c r="EZ1102" s="10"/>
      <c r="FA1102" s="82" t="s">
        <v>148</v>
      </c>
      <c r="FB1102" s="13"/>
      <c r="FD1102" s="10"/>
      <c r="FE1102" s="10"/>
      <c r="FF1102" s="10"/>
      <c r="FG1102" s="10"/>
      <c r="FH1102" s="10"/>
      <c r="FI1102" s="10"/>
      <c r="FJ1102" s="80"/>
      <c r="FK1102" s="23" t="s">
        <v>149</v>
      </c>
      <c r="FO1102" s="1"/>
      <c r="FQ1102" s="80"/>
      <c r="FU1102" s="13"/>
      <c r="FV1102" s="81"/>
      <c r="FW1102" s="82" t="s">
        <v>150</v>
      </c>
      <c r="FY1102" s="13"/>
      <c r="FZ1102" s="13"/>
      <c r="GC1102" s="1"/>
      <c r="GG1102" s="1"/>
      <c r="GK1102" s="13"/>
    </row>
    <row r="1103" spans="4:197" x14ac:dyDescent="0.2">
      <c r="D1103" t="s">
        <v>8</v>
      </c>
      <c r="E1103" s="5">
        <f t="shared" ref="E1103:F1105" si="1663">E1098</f>
        <v>0.93178937024735009</v>
      </c>
      <c r="F1103" s="6">
        <f t="shared" si="1663"/>
        <v>-0.87958232567766348</v>
      </c>
      <c r="G1103" s="7">
        <f>Q1102</f>
        <v>0.90503212069214112</v>
      </c>
      <c r="H1103" s="8">
        <f>AM1102</f>
        <v>-0.41782460364226298</v>
      </c>
      <c r="J1103" s="9">
        <f>((SUMPRODUCT(G1103:G1105,E1103:E1105))*(SUMPRODUCT(G1103:(G1105),F1103:F1105)))-((SUMPRODUCT(H1103:H1105,E1103:E1105))*(SUMPRODUCT(H1103:H1105,F1103:F1105)))</f>
        <v>4.0440702048209487E-2</v>
      </c>
      <c r="Q1103" s="61">
        <v>-0.41631943358655826</v>
      </c>
      <c r="S1103" s="17">
        <v>0</v>
      </c>
      <c r="T1103">
        <v>0</v>
      </c>
      <c r="V1103" s="73">
        <f>(T1102*T1103)*(1-COS(RADIANS(O1102+45)))+T1104*(SIN(RADIANS(O1102+45)))</f>
        <v>-0.9966373868180366</v>
      </c>
      <c r="W1103" s="73">
        <f>(T1103^2)*(1-COS(RADIANS(O1102+45)))+(COS(RADIANS(O1102+45)))</f>
        <v>-8.1938508630040444E-2</v>
      </c>
      <c r="X1103" s="73">
        <f>(T1103*T1104)*(1-COS(RADIANS(O1102+45)))-T1102*(SIN(RADIANS(O1102+45)))</f>
        <v>0</v>
      </c>
      <c r="Y1103" s="10"/>
      <c r="Z1103">
        <v>-0.9966373868180366</v>
      </c>
      <c r="AA1103" s="23">
        <f>SIN(RADIANS('[1]Biaxial Input'!$F$21))*(COS(RADIANS(0)))</f>
        <v>6.9756473744125524E-2</v>
      </c>
      <c r="AC1103" s="30">
        <f>(AA1102*AA1103)*(1-COS(RADIANS(N1102)))+AA1104*(SIN(RADIANS(N1102)))</f>
        <v>-2.6479783333051429E-4</v>
      </c>
      <c r="AD1103" s="30">
        <f>(AA1103^2)*(1-COS(RADIANS(N1102)))+(COS(RADIANS(N1102)))</f>
        <v>0.99621321456003986</v>
      </c>
      <c r="AE1103" s="30">
        <f>(AA1103*AA1104)*(1-COS(RADIANS(N1102)))-AA1102*(SIN(RADIANS(N1102)))</f>
        <v>-8.694343573875718E-2</v>
      </c>
      <c r="AG1103">
        <v>-0.99284163773316259</v>
      </c>
      <c r="AI1103" s="28">
        <f>(T1102*T1103)*(1-COS(RADIANS(M1102)))+T1104*(SIN(RADIANS(M1102)))</f>
        <v>0.93969262078590832</v>
      </c>
      <c r="AJ1103" s="28">
        <f>(T1103^2)*(1-COS(RADIANS(M1102)))+(COS(RADIANS(M1102)))</f>
        <v>0.34202014332566882</v>
      </c>
      <c r="AK1103" s="28">
        <f>(T1103*T1104)*(1-COS(RADIANS(M1102)))-T1102*(SIN(RADIANS(M1102)))</f>
        <v>0</v>
      </c>
      <c r="AM1103" s="61">
        <v>-0.90852708645969538</v>
      </c>
      <c r="AO1103" s="17">
        <v>0</v>
      </c>
      <c r="AP1103">
        <v>0</v>
      </c>
      <c r="AR1103" s="73">
        <f>(T1102*T1103)*(1-COS(RADIANS(O1102-45)))+T1104*(SIN(RADIANS(O1102-45)))</f>
        <v>8.1938508630040832E-2</v>
      </c>
      <c r="AS1103" s="73">
        <f>(T1103^2)*(1-COS(RADIANS(O1102-45)))+(COS(RADIANS(O1102-45)))</f>
        <v>-0.9966373868180366</v>
      </c>
      <c r="AT1103" s="73">
        <f>(T1103*T1104)*(1-COS(RADIANS(O1102-45)))-T1102*(SIN(RADIANS(O1102-45)))</f>
        <v>0</v>
      </c>
      <c r="AU1103" s="10"/>
      <c r="AV1103">
        <v>8.1938508630040832E-2</v>
      </c>
      <c r="AW1103" s="1">
        <v>8.1892132499234147E-2</v>
      </c>
      <c r="BZ1103" s="5" t="s">
        <v>4</v>
      </c>
      <c r="CA1103" s="6" t="s">
        <v>5</v>
      </c>
      <c r="CB1103" s="7" t="s">
        <v>6</v>
      </c>
      <c r="CC1103" s="8" t="s">
        <v>1</v>
      </c>
      <c r="CD1103">
        <v>10</v>
      </c>
      <c r="CE1103" s="9" t="s">
        <v>7</v>
      </c>
      <c r="CG1103" s="90" t="s">
        <v>157</v>
      </c>
      <c r="CH1103" s="61">
        <f>CE1104-((CH1105-CE1104)/(EY1103-CW1103))*CW1103</f>
        <v>3.3946906844774847</v>
      </c>
      <c r="CI1103" s="10"/>
      <c r="CK1103" s="5" t="s">
        <v>4</v>
      </c>
      <c r="CL1103" s="6" t="s">
        <v>5</v>
      </c>
      <c r="CM1103" s="7" t="s">
        <v>6</v>
      </c>
      <c r="CN1103" s="8" t="s">
        <v>1</v>
      </c>
      <c r="CO1103" s="10"/>
      <c r="CP1103">
        <f t="shared" ref="CP1103:CQ1105" si="1664">BZ1104</f>
        <v>0.93180266183863136</v>
      </c>
      <c r="CQ1103">
        <f t="shared" si="1664"/>
        <v>-0.87956522186239505</v>
      </c>
      <c r="CR1103">
        <f>CI1107</f>
        <v>0</v>
      </c>
      <c r="CS1103">
        <f>CL1107</f>
        <v>0</v>
      </c>
      <c r="CU1103" s="17">
        <f>CU1007</f>
        <v>120</v>
      </c>
      <c r="CV1103" s="17">
        <f>CV1007</f>
        <v>45</v>
      </c>
      <c r="CW1103" s="31">
        <f>CH1010</f>
        <v>169.3391946992854</v>
      </c>
      <c r="CY1103" s="61">
        <f t="array" ref="CY1103:CY1105">MMULT(DQ1103:DS1105,DO1103:DO1105)</f>
        <v>0.73807492693662946</v>
      </c>
      <c r="CZ1103" s="13"/>
      <c r="DA1103" s="17">
        <v>1</v>
      </c>
      <c r="DB1103">
        <v>0</v>
      </c>
      <c r="DD1103" s="73">
        <f>(DB1103^2)*(1-COS(RADIANS(CW1103+45)))+(COS(RADIANS(CW1103+45)))</f>
        <v>-0.82571260627861753</v>
      </c>
      <c r="DE1103" s="73">
        <f>(DB1103*DB1104)*(1-COS(RADIANS(CW1103+45)))-DB1105*(SIN(RADIANS(CW1103+45)))</f>
        <v>0.56409103151226647</v>
      </c>
      <c r="DF1103" s="73">
        <f>(DB1103*DB1105)*(1-COS(RADIANS(CW1103+45)))+DB1104*(SIN(RADIANS(CW1103+45)))</f>
        <v>0</v>
      </c>
      <c r="DG1103" s="10"/>
      <c r="DH1103">
        <f t="array" ref="DH1103:DH1105">MMULT(DD1103:DF1105,DA1103:DA1105)</f>
        <v>-0.82571260627861753</v>
      </c>
      <c r="DI1103" s="23">
        <f>COS(RADIANS('[1]Biaxial Input'!$F$21))</f>
        <v>-0.9975640502598242</v>
      </c>
      <c r="DK1103" s="30">
        <f>(DI1103^2)*(1-COS(RADIANS(CV1103)))+(COS(RADIANS(CV1103)))</f>
        <v>0.99857479166422358</v>
      </c>
      <c r="DL1103" s="30">
        <f>(DI1103*DI1104)*(1-COS(RADIANS(CV1103)))-DI1105*(SIN(RADIANS(CV1103)))</f>
        <v>-2.0381428756221641E-2</v>
      </c>
      <c r="DM1103" s="30">
        <f>(DI1103*DI1105)*(1-COS(RADIANS(CV1103)))+DI1104*(SIN(RADIANS(CV1103)))</f>
        <v>4.9325275616132508E-2</v>
      </c>
      <c r="DO1103">
        <f t="array" ref="DO1103:DO1105">MMULT(DK1103:DM1105,DH1103:DH1105)</f>
        <v>-0.81303881261840283</v>
      </c>
      <c r="DQ1103" s="28">
        <f>(DB1103^2)*(1-COS(RADIANS(CU1103)))+(COS(RADIANS(CU1103)))</f>
        <v>-0.49999999999999978</v>
      </c>
      <c r="DR1103" s="28">
        <f>(DB1103*DB1104)*(1-COS(RADIANS(CU1103)))-DB1105*(SIN(RADIANS(CU1103)))</f>
        <v>-0.86602540378443871</v>
      </c>
      <c r="DS1103" s="28">
        <f>(DB1103*DB1105)*(1-COS(RADIANS(CU1103)))+DB1104*(SIN(RADIANS(CU1103)))</f>
        <v>0</v>
      </c>
      <c r="DU1103" s="61">
        <f t="array" ref="DU1103:DU1105">MMULT(DQ1103:DS1105,EE1103:EE1105)</f>
        <v>-0.22656132369862786</v>
      </c>
      <c r="DV1103" s="13"/>
      <c r="DW1103" s="17">
        <v>1</v>
      </c>
      <c r="DX1103">
        <v>0</v>
      </c>
      <c r="DZ1103" s="73">
        <f>(DB1103^2)*(1-COS(RADIANS(CW1103-45)))+(COS(RADIANS(CW1103-45)))</f>
        <v>-0.56409103151226647</v>
      </c>
      <c r="EA1103" s="73">
        <f>(DB1103*DB1104)*(1-COS(RADIANS(CW1103-45)))-DB1105*(SIN(RADIANS(CW1103-45)))</f>
        <v>-0.82571260627861753</v>
      </c>
      <c r="EB1103" s="73">
        <f>(DB1103*DB1105)*(1-COS(RADIANS(CW1103-45)))+DB1104*(SIN(RADIANS(CW1103-45)))</f>
        <v>0</v>
      </c>
      <c r="EC1103" s="10"/>
      <c r="ED1103">
        <f t="array" ref="ED1103:ED1105">MMULT(DZ1103:EB1105,DA1103:DA1105)</f>
        <v>-0.56409103151226647</v>
      </c>
      <c r="EE1103" s="1">
        <f t="array" ref="EE1103:EE1105">MMULT(DK1103:DM1105,ED1103:ED1105)</f>
        <v>-0.58011628693000017</v>
      </c>
      <c r="EG1103">
        <f>CY1103+DU1103</f>
        <v>0.51151360323800166</v>
      </c>
      <c r="EH1103">
        <f>EG1103/(SQRT(EG1103^2+EG1104^2+EG1105^2))</f>
        <v>0.36169473751875614</v>
      </c>
      <c r="EJ1103">
        <f>Q1103+AM1103</f>
        <v>-1.3248465200462536</v>
      </c>
      <c r="EK1103">
        <f>EJ1103/(SQRT(EJ1103^2+EJ1104^2+EJ1105^2))</f>
        <v>-0.9978956604888487</v>
      </c>
      <c r="EM1103" s="23">
        <f>CY1104*DU1105-CY1105*DU1104</f>
        <v>0.63554336502823683</v>
      </c>
      <c r="EO1103" s="15">
        <v>10</v>
      </c>
      <c r="EP1103" s="9" t="s">
        <v>7</v>
      </c>
      <c r="EW1103" s="17">
        <f>CU1103</f>
        <v>120</v>
      </c>
      <c r="EX1103" s="17">
        <f>CV1103</f>
        <v>45</v>
      </c>
      <c r="EY1103" s="31">
        <f>1+CW1103</f>
        <v>170.3391946992854</v>
      </c>
      <c r="EZ1103" s="10"/>
      <c r="FA1103" s="61">
        <f t="array" ref="FA1103:FA1105">MMULT(FS1103:FU1105,FQ1103:FQ1105)</f>
        <v>0.74191655485446828</v>
      </c>
      <c r="FB1103" s="13">
        <f>BW1104</f>
        <v>0</v>
      </c>
      <c r="FC1103" s="17">
        <v>1</v>
      </c>
      <c r="FD1103">
        <v>0</v>
      </c>
      <c r="FF1103" s="73">
        <f>(FD1103^2)*(1-COS(RADIANS(EY1103+45)))+(COS(RADIANS(EY1103+45)))</f>
        <v>-0.81574210029967376</v>
      </c>
      <c r="FG1103" s="73">
        <f>(FD1103*FD1104)*(1-COS(RADIANS(EY1103+45)))-FD1105*(SIN(RADIANS(EY1103+45)))</f>
        <v>0.5784157897210942</v>
      </c>
      <c r="FH1103" s="73">
        <f>(FD1103*FD1105)*(1-COS(RADIANS(EY1103+45)))+FD1104*(SIN(RADIANS(EY1103+45)))</f>
        <v>0</v>
      </c>
      <c r="FI1103" s="10"/>
      <c r="FJ1103">
        <f t="array" ref="FJ1103:FJ1105">MMULT(FF1103:FH1105,FC1103:FC1105)</f>
        <v>-0.81574210029967376</v>
      </c>
      <c r="FK1103" s="23">
        <f>COS(RADIANS(176))</f>
        <v>-0.9975640502598242</v>
      </c>
      <c r="FM1103" s="30">
        <f>(FK1103^2)*(1-COS(RADIANS(EX1103)))+(COS(RADIANS(EX1103)))</f>
        <v>0.99857479166422358</v>
      </c>
      <c r="FN1103" s="30">
        <f>(FK1103*FK1104)*(1-COS(RADIANS(EX1103)))-FK1105*(SIN(RADIANS(EX1103)))</f>
        <v>-2.0381428756221641E-2</v>
      </c>
      <c r="FO1103" s="30">
        <f>(FK1103*FK1105)*(1-COS(RADIANS(EX1103)))+FK1104*(SIN(RADIANS(EX1103)))</f>
        <v>4.9325275616132508E-2</v>
      </c>
      <c r="FQ1103">
        <f t="array" ref="FQ1103:FQ1105">MMULT(FM1103:FO1105,FJ1103:FJ1105)</f>
        <v>-0.8027905576488088</v>
      </c>
      <c r="FS1103" s="28">
        <f>(FD1103^2)*(1-COS(RADIANS(EW1103)))+(COS(RADIANS(EW1103)))</f>
        <v>-0.49999999999999978</v>
      </c>
      <c r="FT1103" s="28">
        <f>(FD1103*FD1104)*(1-COS(RADIANS(EW1103)))-FD1105*(SIN(RADIANS(EW1103)))</f>
        <v>-0.86602540378443871</v>
      </c>
      <c r="FU1103" s="28">
        <f>(FD1103*FD1105)*(1-COS(RADIANS(EW1103)))+FD1104*(SIN(RADIANS(EW1103)))</f>
        <v>0</v>
      </c>
      <c r="FW1103" s="61">
        <f t="array" ref="FW1103:FW1105">MMULT(FS1103:FU1105,GG1103:GG1105)</f>
        <v>-0.21364563370558748</v>
      </c>
      <c r="FX1103" s="13">
        <f>BX1104</f>
        <v>0</v>
      </c>
      <c r="FY1103" s="17">
        <v>1</v>
      </c>
      <c r="FZ1103">
        <v>0</v>
      </c>
      <c r="GB1103" s="73">
        <f>(FD1103^2)*(1-COS(RADIANS(EY1103-45)))+(COS(RADIANS(EY1103-45)))</f>
        <v>-0.5784157897210942</v>
      </c>
      <c r="GC1103" s="73">
        <f>(FD1103*FD1104)*(1-COS(RADIANS(EY1103-45)))-FD1105*(SIN(RADIANS(EY1103-45)))</f>
        <v>-0.81574210029967376</v>
      </c>
      <c r="GD1103" s="73">
        <f>(FD1103*FD1105)*(1-COS(RADIANS(EY1103-45)))+FD1104*(SIN(RADIANS(EY1103-45)))</f>
        <v>0</v>
      </c>
      <c r="GE1103" s="10"/>
      <c r="GF1103">
        <f t="array" ref="GF1103:GF1105">MMULT(GB1103:GD1105,FC1103:FC1105)</f>
        <v>-0.5784157897210942</v>
      </c>
      <c r="GG1103" s="1">
        <f t="array" ref="GG1103:GG1105">MMULT(FM1103:FO1105,GF1103:GF1105)</f>
        <v>-0.5942174162167474</v>
      </c>
      <c r="GI1103">
        <f>FA1103+FW1103</f>
        <v>0.52827092114888075</v>
      </c>
      <c r="GJ1103">
        <f>GI1103/(SQRT(GI1103^2+GI1104^2+GI1105^2))</f>
        <v>0.37354395064803747</v>
      </c>
      <c r="GL1103" t="e">
        <f>CH1104+DC1103</f>
        <v>#VALUE!</v>
      </c>
      <c r="GM1103" t="e">
        <f>GL1103/(SQRT(GL1103^2+GL1104^2+GL1105^2))</f>
        <v>#VALUE!</v>
      </c>
      <c r="GO1103" s="27">
        <f>FA1104*FW1105-FA1105*FW1104</f>
        <v>0.63554336502823694</v>
      </c>
    </row>
    <row r="1104" spans="4:197" x14ac:dyDescent="0.2">
      <c r="D1104" t="s">
        <v>9</v>
      </c>
      <c r="E1104" s="5">
        <f t="shared" si="1663"/>
        <v>0.34933429420552226</v>
      </c>
      <c r="F1104" s="6">
        <f t="shared" si="1663"/>
        <v>-0.34514388613357072</v>
      </c>
      <c r="G1104" s="7">
        <f t="shared" ref="G1104:G1105" si="1665">Q1103</f>
        <v>-0.41631943358655826</v>
      </c>
      <c r="H1104" s="8">
        <f t="shared" ref="H1104:H1105" si="1666">AM1103</f>
        <v>-0.90852708645969538</v>
      </c>
      <c r="J1104" s="10"/>
      <c r="Q1104" s="61">
        <v>-8.7149238284983346E-2</v>
      </c>
      <c r="S1104" s="17">
        <v>0</v>
      </c>
      <c r="T1104">
        <v>1</v>
      </c>
      <c r="V1104" s="73">
        <f>(T1102*T1104)*(1-COS(RADIANS(O1102+45)))-T1103*(SIN(RADIANS(O1102+45)))</f>
        <v>0</v>
      </c>
      <c r="W1104" s="73">
        <f>(T1103*T1104)*(1-COS(RADIANS(O1102+45)))+T1102*(SIN(RADIANS(O1102+45)))</f>
        <v>0</v>
      </c>
      <c r="X1104" s="73">
        <f>(T1104^2)*(1-COS(RADIANS(O1102+45)))+(COS(RADIANS(O1102+45)))</f>
        <v>0.99999999999999989</v>
      </c>
      <c r="Y1104" s="10"/>
      <c r="Z1104">
        <v>0</v>
      </c>
      <c r="AA1104" s="23">
        <f>SIN(RADIANS('[1]Biaxial Input'!$F$21))*SIN(RADIANS(0))</f>
        <v>0</v>
      </c>
      <c r="AC1104" s="30">
        <f>(AA1102*AA1104)*(1-COS(RADIANS(N1102)))-AA1103*(SIN(RADIANS(N1102)))</f>
        <v>6.0796772806267756E-3</v>
      </c>
      <c r="AD1104" s="30">
        <f>(AA1103*AA1104)*(1-COS(RADIANS(N1102)))+AA1102*(SIN(RADIANS(N1102)))</f>
        <v>8.694343573875718E-2</v>
      </c>
      <c r="AE1104" s="30">
        <f>(AA1104^2)*(1-COS(RADIANS(N1102)))+(COS(RADIANS(N1102)))</f>
        <v>0.99619469809174555</v>
      </c>
      <c r="AG1104">
        <v>-8.7149238284983346E-2</v>
      </c>
      <c r="AI1104" s="28">
        <f>(T1102*T1104)*(1-COS(RADIANS(M1102)))-T1103*(SIN(RADIANS(M1102)))</f>
        <v>0</v>
      </c>
      <c r="AJ1104" s="28">
        <f>(T1103*T1104)*(1-COS(RADIANS(M1102)))+T1102*(SIN(RADIANS(M1102)))</f>
        <v>0</v>
      </c>
      <c r="AK1104" s="28">
        <f>(T1104^2)*(1-COS(RADIANS(M1102)))+(COS(RADIANS(M1102)))</f>
        <v>1</v>
      </c>
      <c r="AM1104" s="61">
        <v>1.064781781944699E-3</v>
      </c>
      <c r="AO1104" s="17">
        <v>0</v>
      </c>
      <c r="AP1104">
        <v>1</v>
      </c>
      <c r="AR1104" s="73">
        <f>(T1102*T1102)*(1-COS(RADIANS(O1102-45)))-T1102*(SIN(RADIANS(O1102-45)))</f>
        <v>0</v>
      </c>
      <c r="AS1104" s="73">
        <f>(T1103*T1104)*(1-COS(RADIANS(O1102-45)))+T1102*(SIN(RADIANS(O1102-45)))</f>
        <v>0</v>
      </c>
      <c r="AT1104" s="73">
        <f>(T1104^2)*(1-COS(RADIANS(O1102-45)))+(COS(RADIANS(O1102-45)))</f>
        <v>0.99999999999999989</v>
      </c>
      <c r="AU1104" s="10"/>
      <c r="AV1104">
        <v>0</v>
      </c>
      <c r="AW1104" s="1">
        <v>1.064781781944699E-3</v>
      </c>
      <c r="BY1104" t="s">
        <v>8</v>
      </c>
      <c r="BZ1104" s="5">
        <f t="shared" ref="BZ1104:CA1106" si="1667">BZ1099</f>
        <v>0.93180266183863136</v>
      </c>
      <c r="CA1104" s="6">
        <f t="shared" si="1667"/>
        <v>-0.87956522186239505</v>
      </c>
      <c r="CB1104" s="7">
        <f>CY1103</f>
        <v>0.73807492693662946</v>
      </c>
      <c r="CC1104" s="8">
        <f>DU1103</f>
        <v>-0.22656132369862786</v>
      </c>
      <c r="CE1104" s="9">
        <f>((SUMPRODUCT(CB1104:CB1106,BZ1104:BZ1106))*(SUMPRODUCT(CB1104:CB1106,CA1104:CA1106)))-((SUMPRODUCT(CC1104:CC1106,BZ1104:BZ1106))*(SUMPRODUCT(CC1104:CC1106,CA1104:CA1106)))</f>
        <v>6.106226635438361E-16</v>
      </c>
      <c r="CG1104">
        <v>1</v>
      </c>
      <c r="CH1104" t="s">
        <v>161</v>
      </c>
      <c r="CI1104" s="67"/>
      <c r="CJ1104" s="1" t="s">
        <v>8</v>
      </c>
      <c r="CK1104" s="5">
        <f t="shared" ref="CK1104:CL1106" si="1668">BZ1104</f>
        <v>0.93180266183863136</v>
      </c>
      <c r="CL1104" s="6">
        <f t="shared" si="1668"/>
        <v>-0.87956522186239505</v>
      </c>
      <c r="CM1104" s="7">
        <f>FA1103</f>
        <v>0.74191655485446828</v>
      </c>
      <c r="CN1104" s="8">
        <f>FW1103</f>
        <v>-0.21364563370558748</v>
      </c>
      <c r="CO1104" s="10"/>
      <c r="CP1104">
        <f t="shared" si="1664"/>
        <v>0.3492962422733713</v>
      </c>
      <c r="CQ1104">
        <f t="shared" si="1664"/>
        <v>-0.34518112468713447</v>
      </c>
      <c r="CR1104">
        <f>CJ1107</f>
        <v>0</v>
      </c>
      <c r="CS1104">
        <f>CM1107</f>
        <v>0</v>
      </c>
      <c r="CW1104" s="28"/>
      <c r="CY1104" s="61">
        <v>-0.51268859690472079</v>
      </c>
      <c r="DA1104" s="17">
        <v>0</v>
      </c>
      <c r="DB1104">
        <v>0</v>
      </c>
      <c r="DD1104" s="73">
        <f>(DB1103*DB1104)*(1-COS(RADIANS(CW1103+45)))+DB1105*(SIN(RADIANS(CW1103+45)))</f>
        <v>-0.56409103151226647</v>
      </c>
      <c r="DE1104" s="73">
        <f>(DB1104^2)*(1-COS(RADIANS(CW1103+45)))+(COS(RADIANS(CW1103+45)))</f>
        <v>-0.82571260627861753</v>
      </c>
      <c r="DF1104" s="73">
        <f>(DB1104*DB1105)*(1-COS(RADIANS(CW1103+45)))-DB1103*(SIN(RADIANS(CW1103+45)))</f>
        <v>0</v>
      </c>
      <c r="DG1104" s="10"/>
      <c r="DH1104">
        <v>-0.56409103151226647</v>
      </c>
      <c r="DI1104" s="23">
        <f>SIN(RADIANS('[1]Biaxial Input'!$F$21))*(COS(RADIANS(0)))</f>
        <v>6.9756473744125524E-2</v>
      </c>
      <c r="DK1104" s="30">
        <f>(DI1103*DI1104)*(1-COS(RADIANS(CV1103)))+DI1105*(SIN(RADIANS(CV1103)))</f>
        <v>-2.0381428756221641E-2</v>
      </c>
      <c r="DL1104" s="30">
        <f>(DI1104^2)*(1-COS(RADIANS(CV1103)))+(COS(RADIANS(CV1103)))</f>
        <v>0.70853198952232399</v>
      </c>
      <c r="DM1104" s="30">
        <f>(DI1104*DI1105)*(1-COS(RADIANS(CV1103)))-DI1103*(SIN(RADIANS(CV1103)))</f>
        <v>0.70538430460663959</v>
      </c>
      <c r="DO1104">
        <v>-0.38284733817110439</v>
      </c>
      <c r="DQ1104" s="28">
        <f>(DB1103*DB1104)*(1-COS(RADIANS(CU1103)))+DB1105*(SIN(RADIANS(CU1103)))</f>
        <v>0.86602540378443871</v>
      </c>
      <c r="DR1104" s="28">
        <f>(DB1104^2)*(1-COS(RADIANS(CU1103)))+(COS(RADIANS(CU1103)))</f>
        <v>-0.49999999999999978</v>
      </c>
      <c r="DS1104" s="28">
        <f>(DB1104*DB1105)*(1-COS(RADIANS(CU1103)))-DB1103*(SIN(RADIANS(CU1103)))</f>
        <v>0</v>
      </c>
      <c r="DU1104" s="61">
        <v>-0.80066583006600411</v>
      </c>
      <c r="DW1104" s="17">
        <v>0</v>
      </c>
      <c r="DX1104">
        <v>0</v>
      </c>
      <c r="DZ1104" s="73">
        <f>(DB1103*DB1104)*(1-COS(RADIANS(CW1103-45)))+DB1105*(SIN(RADIANS(CW1103-45)))</f>
        <v>0.82571260627861753</v>
      </c>
      <c r="EA1104" s="73">
        <f>(DB1104^2)*(1-COS(RADIANS(CW1103-45)))+(COS(RADIANS(CW1103-45)))</f>
        <v>-0.56409103151226647</v>
      </c>
      <c r="EB1104" s="73">
        <f>(DB1104*DB1105)*(1-COS(RADIANS(CW1103-45)))-DB1103*(SIN(RADIANS(CW1103-45)))</f>
        <v>0</v>
      </c>
      <c r="EC1104" s="10"/>
      <c r="ED1104">
        <v>0.82571260627861753</v>
      </c>
      <c r="EE1104" s="1">
        <v>0.59654077687104301</v>
      </c>
      <c r="EG1104">
        <f>CY1104+DU1104</f>
        <v>-1.3133544269707249</v>
      </c>
      <c r="EH1104">
        <f>EG1104/(SQRT(EG1103^2+EG1104^2+EG1105^2))</f>
        <v>-0.92868182141237199</v>
      </c>
      <c r="EJ1104">
        <f>Q1104+AM1104</f>
        <v>-8.6084456503038642E-2</v>
      </c>
      <c r="EK1104">
        <f>EJ1104/(SQRT(EJ1103^2+EJ1104^2+EJ1105^2))</f>
        <v>-6.4840194150884906E-2</v>
      </c>
      <c r="EM1104" s="23">
        <f>CY1105*DU1103-CY1103*DU1105</f>
        <v>0.3099752105710798</v>
      </c>
      <c r="EP1104" s="9">
        <f>((SUMPRODUCT(CM1104:CM1106,BZ1104:BZ1106))*(SUMPRODUCT(CM1104:CM1106,CA1104:CA1106)))-((SUMPRODUCT(CN1104:CN1106,BZ1104:BZ1106))*(SUMPRODUCT(CN1104:CN1106,CA1104:CA1106)))</f>
        <v>-2.0046692028420909E-2</v>
      </c>
      <c r="EY1104" s="28"/>
      <c r="EZ1104" s="10"/>
      <c r="FA1104" s="61">
        <v>-0.49863696646139211</v>
      </c>
      <c r="FB1104" s="13">
        <f>BW1105</f>
        <v>0</v>
      </c>
      <c r="FC1104" s="17">
        <v>0</v>
      </c>
      <c r="FD1104">
        <v>0</v>
      </c>
      <c r="FF1104" s="73">
        <f>(FD1103*FD1104)*(1-COS(RADIANS(EY1103+45)))+FD1105*(SIN(RADIANS(EY1103+45)))</f>
        <v>-0.5784157897210942</v>
      </c>
      <c r="FG1104" s="73">
        <f>(FD1104^2)*(1-COS(RADIANS(EY1103+45)))+(COS(RADIANS(EY1103+45)))</f>
        <v>-0.81574210029967376</v>
      </c>
      <c r="FH1104" s="73">
        <f>(FD1104*FD1105)*(1-COS(RADIANS(EY1103+45)))-FD1103*(SIN(RADIANS(EY1103+45)))</f>
        <v>0</v>
      </c>
      <c r="FI1104" s="10"/>
      <c r="FJ1104">
        <v>-0.5784157897210942</v>
      </c>
      <c r="FK1104" s="23">
        <f>SIN(RADIANS(176))*(COS(RADIANS(0)))</f>
        <v>6.9756473744125524E-2</v>
      </c>
      <c r="FM1104" s="30">
        <f>(FK1103*FK1104)*(1-COS(RADIANS(EX1103)))+FK1105*(SIN(RADIANS(EX1103)))</f>
        <v>-2.0381428756221641E-2</v>
      </c>
      <c r="FN1104" s="30">
        <f>(FK1104^2)*(1-COS(RADIANS(EX1103)))+(COS(RADIANS(EX1103)))</f>
        <v>0.70853198952232399</v>
      </c>
      <c r="FO1104" s="30">
        <f>(FK1104*FK1105)*(1-COS(RADIANS(EX1103)))-FK1103*(SIN(RADIANS(EX1103)))</f>
        <v>0.70538430460663959</v>
      </c>
      <c r="FQ1104">
        <v>-0.39320010076150463</v>
      </c>
      <c r="FS1104" s="28">
        <f>(FD1103*FD1104)*(1-COS(RADIANS(EW1103)))+FD1105*(SIN(RADIANS(EW1103)))</f>
        <v>0.86602540378443871</v>
      </c>
      <c r="FT1104" s="28">
        <f>(FD1104^2)*(1-COS(RADIANS(EW1103)))+(COS(RADIANS(EW1103)))</f>
        <v>-0.49999999999999978</v>
      </c>
      <c r="FU1104" s="28">
        <f>(FD1104*FD1105)*(1-COS(RADIANS(EW1103)))-FD1103*(SIN(RADIANS(EW1103)))</f>
        <v>0</v>
      </c>
      <c r="FW1104" s="61">
        <v>-0.80949153455091505</v>
      </c>
      <c r="FX1104" s="13">
        <f>BX1105</f>
        <v>0</v>
      </c>
      <c r="FY1104" s="17">
        <v>0</v>
      </c>
      <c r="FZ1104">
        <v>0</v>
      </c>
      <c r="GB1104" s="73">
        <f>(FD1103*FD1104)*(1-COS(RADIANS(EY1103-45)))+FD1105*(SIN(RADIANS(EY1103-45)))</f>
        <v>0.81574210029967376</v>
      </c>
      <c r="GC1104" s="73">
        <f>(FD1104^2)*(1-COS(RADIANS(EY1103-45)))+(COS(RADIANS(EY1103-45)))</f>
        <v>-0.5784157897210942</v>
      </c>
      <c r="GD1104" s="73">
        <f>(FD1104*FD1105)*(1-COS(RADIANS(EY1103-45)))-FD1103*(SIN(RADIANS(EY1103-45)))</f>
        <v>0</v>
      </c>
      <c r="GE1104" s="10"/>
      <c r="GF1104">
        <v>0.81574210029967376</v>
      </c>
      <c r="GG1104" s="1">
        <v>0.58976831347212111</v>
      </c>
      <c r="GI1104">
        <f>FA1104+FW1104</f>
        <v>-1.3081285010123072</v>
      </c>
      <c r="GJ1104">
        <f>GI1104/(SQRT(GI1103^2+GI1104^2+GI1105^2))</f>
        <v>-0.92498653372919581</v>
      </c>
      <c r="GL1104">
        <f>CH1105+DC1104</f>
        <v>-2.0046692028420909E-2</v>
      </c>
      <c r="GM1104" t="e">
        <f>GL1104/(SQRT(GL1103^2+GL1104^2+GL1105^2))</f>
        <v>#VALUE!</v>
      </c>
      <c r="GO1104" s="27">
        <f>FA1105*FW1103-FA1103*FW1105</f>
        <v>0.30997521057107985</v>
      </c>
    </row>
    <row r="1105" spans="1:197" x14ac:dyDescent="0.2">
      <c r="D1105" t="s">
        <v>10</v>
      </c>
      <c r="E1105" s="5">
        <f t="shared" si="1663"/>
        <v>-9.8661645972365639E-2</v>
      </c>
      <c r="F1105" s="6">
        <f t="shared" si="1663"/>
        <v>-0.32743034407349803</v>
      </c>
      <c r="G1105" s="7">
        <f t="shared" si="1665"/>
        <v>-8.7149238284983346E-2</v>
      </c>
      <c r="H1105" s="8">
        <f t="shared" si="1666"/>
        <v>1.064781781944699E-3</v>
      </c>
      <c r="J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W1105" s="1"/>
      <c r="BY1105" t="s">
        <v>9</v>
      </c>
      <c r="BZ1105" s="5">
        <f t="shared" si="1667"/>
        <v>0.3492962422733713</v>
      </c>
      <c r="CA1105" s="6">
        <f t="shared" si="1667"/>
        <v>-0.34518112468713447</v>
      </c>
      <c r="CB1105" s="7">
        <f>CY1104</f>
        <v>-0.51268859690472079</v>
      </c>
      <c r="CC1105" s="8">
        <f>DU1104</f>
        <v>-0.80066583006600411</v>
      </c>
      <c r="CE1105" s="10"/>
      <c r="CH1105">
        <f>((SUMPRODUCT(CM1104:CM1106,CK1104:CK1106))*(SUMPRODUCT(CM1104:CM1106,CL1104:CL1106)))-((SUMPRODUCT(CN1104:CN1106,CK1104:CK1106))*(SUMPRODUCT(CN1104:CN1106,CL1104:CL1106)))</f>
        <v>-2.0046692028420909E-2</v>
      </c>
      <c r="CI1105" s="67"/>
      <c r="CJ1105" s="10" t="s">
        <v>9</v>
      </c>
      <c r="CK1105" s="5">
        <f t="shared" si="1668"/>
        <v>0.3492962422733713</v>
      </c>
      <c r="CL1105" s="6">
        <f t="shared" si="1668"/>
        <v>-0.34518112468713447</v>
      </c>
      <c r="CM1105" s="7">
        <f>FA1104</f>
        <v>-0.49863696646139211</v>
      </c>
      <c r="CN1105" s="8">
        <f>FW1104</f>
        <v>-0.80949153455091505</v>
      </c>
      <c r="CP1105">
        <f t="shared" si="1664"/>
        <v>-9.8670839279614439E-2</v>
      </c>
      <c r="CQ1105">
        <f t="shared" si="1664"/>
        <v>-0.32743703463395935</v>
      </c>
      <c r="CR1105">
        <f>CK1107</f>
        <v>0</v>
      </c>
      <c r="CS1105">
        <f>CN1107</f>
        <v>0</v>
      </c>
      <c r="CW1105" s="28"/>
      <c r="CY1105" s="61">
        <v>0.43862946188252999</v>
      </c>
      <c r="DA1105" s="17">
        <v>0</v>
      </c>
      <c r="DB1105">
        <v>1</v>
      </c>
      <c r="DD1105" s="73">
        <f>(DB1103*DB1105)*(1-COS(RADIANS(CW1103+45)))-DB1104*(SIN(RADIANS(CW1103+45)))</f>
        <v>0</v>
      </c>
      <c r="DE1105" s="73">
        <f>(DB1104*DB1105)*(1-COS(RADIANS(CW1103+45)))+DB1103*(SIN(RADIANS(CW1103+45)))</f>
        <v>0</v>
      </c>
      <c r="DF1105" s="73">
        <f>(DB1105^2)*(1-COS(RADIANS(CW1103+45)))+(COS(RADIANS(CW1103+45)))</f>
        <v>1</v>
      </c>
      <c r="DG1105" s="10"/>
      <c r="DH1105">
        <v>0</v>
      </c>
      <c r="DI1105" s="23">
        <f>SIN(RADIANS('[1]Biaxial Input'!$F$21))*SIN(RADIANS(0))</f>
        <v>0</v>
      </c>
      <c r="DK1105" s="30">
        <f>(DI1103*DI1105)*(1-COS(RADIANS(CV1103)))-DI1104*(SIN(RADIANS(CV1103)))</f>
        <v>-4.9325275616132508E-2</v>
      </c>
      <c r="DL1105" s="30">
        <f>(DI1104*DI1105)*(1-COS(RADIANS(CV1103)))+DI1103*(SIN(RADIANS(CV1103)))</f>
        <v>-0.70538430460663959</v>
      </c>
      <c r="DM1105" s="30">
        <f>(DI1105^2)*(1-COS(RADIANS(CV1103)))+(COS(RADIANS(CV1103)))</f>
        <v>0.70710678118654757</v>
      </c>
      <c r="DO1105">
        <v>0.43862946188252999</v>
      </c>
      <c r="DQ1105" s="28">
        <f>(DB1103*DB1105)*(1-COS(RADIANS(CU1103)))-DB1104*(SIN(RADIANS(CU1103)))</f>
        <v>0</v>
      </c>
      <c r="DR1105" s="28">
        <f>(DB1104*DB1105)*(1-COS(RADIANS(CU1103)))+DB1103*(SIN(RADIANS(CU1103)))</f>
        <v>0</v>
      </c>
      <c r="DS1105" s="28">
        <f>(DB1105^2)*(1-COS(RADIANS(CU1103)))+(COS(RADIANS(CU1103)))</f>
        <v>1</v>
      </c>
      <c r="DU1105" s="61">
        <v>-0.55462076698284757</v>
      </c>
      <c r="DW1105" s="17">
        <v>0</v>
      </c>
      <c r="DX1105">
        <v>1</v>
      </c>
      <c r="DZ1105" s="73">
        <f>(DB1103*DB1103)*(1-COS(RADIANS(CW1103-45)))-DB1103*(SIN(RADIANS(CW1103-45)))</f>
        <v>0</v>
      </c>
      <c r="EA1105" s="73">
        <f>(DB1104*DB1105)*(1-COS(RADIANS(CW1103-45)))+DB1103*(SIN(RADIANS(CW1103-45)))</f>
        <v>0</v>
      </c>
      <c r="EB1105" s="73">
        <f>(DB1105^2)*(1-COS(RADIANS(CW1103-45)))+(COS(RADIANS(CW1103-45)))</f>
        <v>1</v>
      </c>
      <c r="EC1105" s="10"/>
      <c r="ED1105">
        <v>0</v>
      </c>
      <c r="EE1105" s="1">
        <v>-0.55462076698284757</v>
      </c>
      <c r="EG1105">
        <f>CY1105+DU1105</f>
        <v>-0.11599130510031758</v>
      </c>
      <c r="EH1105">
        <f>EG1105/(SQRT(EG1103^2+EG1104^2+EG1105^2))</f>
        <v>-8.2018238395112339E-2</v>
      </c>
      <c r="EJ1105">
        <f>Q1105+AM1105</f>
        <v>0</v>
      </c>
      <c r="EK1105">
        <f>EJ1105/(SQRT(EJ1103^2+EJ1104^2+EJ1105^2))</f>
        <v>0</v>
      </c>
      <c r="EM1105" s="23">
        <f>CY1103*DU1104-CY1104*DU1103</f>
        <v>-0.70710678118654757</v>
      </c>
      <c r="ER1105">
        <f t="shared" ref="ER1105:ES1107" si="1669">CK1104</f>
        <v>0.93180266183863136</v>
      </c>
      <c r="ES1105">
        <f t="shared" si="1669"/>
        <v>-0.87956522186239505</v>
      </c>
      <c r="ET1105" t="e">
        <f>#REF!</f>
        <v>#REF!</v>
      </c>
      <c r="EU1105" t="e">
        <f>#REF!</f>
        <v>#REF!</v>
      </c>
      <c r="EY1105" s="28"/>
      <c r="EZ1105" s="10"/>
      <c r="FA1105" s="61">
        <v>0.44824212353487852</v>
      </c>
      <c r="FB1105" s="13">
        <f>BW1106</f>
        <v>0</v>
      </c>
      <c r="FC1105" s="17">
        <v>0</v>
      </c>
      <c r="FD1105">
        <v>1</v>
      </c>
      <c r="FF1105" s="73">
        <f>(FD1103*FD1105)*(1-COS(RADIANS(EY1103+45)))-FD1104*(SIN(RADIANS(EY1103+45)))</f>
        <v>0</v>
      </c>
      <c r="FG1105" s="73">
        <f>(FD1104*FD1105)*(1-COS(RADIANS(EY1103+45)))+FD1103*(SIN(RADIANS(EY1103+45)))</f>
        <v>0</v>
      </c>
      <c r="FH1105" s="73">
        <f>(FD1105^2)*(1-COS(RADIANS(EY1103+45)))+(COS(RADIANS(EY1103+45)))</f>
        <v>0.99999999999999989</v>
      </c>
      <c r="FI1105" s="10"/>
      <c r="FJ1105">
        <v>0</v>
      </c>
      <c r="FK1105" s="23">
        <f>SIN(RADIANS(176))*SIN(RADIANS(0))</f>
        <v>0</v>
      </c>
      <c r="FM1105" s="30">
        <f>(FK1103*FK1105)*(1-COS(RADIANS(EX1103)))-FK1104*(SIN(RADIANS(EX1103)))</f>
        <v>-4.9325275616132508E-2</v>
      </c>
      <c r="FN1105" s="30">
        <f>(FK1104*FK1105)*(1-COS(RADIANS(EX1103)))+FK1103*(SIN(RADIANS(EX1103)))</f>
        <v>-0.70538430460663959</v>
      </c>
      <c r="FO1105" s="30">
        <f>(FK1105^2)*(1-COS(RADIANS(EX1103)))+(COS(RADIANS(EX1103)))</f>
        <v>0.70710678118654757</v>
      </c>
      <c r="FQ1105">
        <v>0.44824212353487852</v>
      </c>
      <c r="FS1105" s="28">
        <f>(FD1103*FD1105)*(1-COS(RADIANS(EW1103)))-FD1104*(SIN(RADIANS(EW1103)))</f>
        <v>0</v>
      </c>
      <c r="FT1105" s="28">
        <f>(FD1104*FD1105)*(1-COS(RADIANS(EW1103)))+FD1103*(SIN(RADIANS(EW1103)))</f>
        <v>0</v>
      </c>
      <c r="FU1105" s="28">
        <f>(FD1105^2)*(1-COS(RADIANS(EW1103)))+(COS(RADIANS(EW1103)))</f>
        <v>1</v>
      </c>
      <c r="FW1105" s="61">
        <v>-0.54688115590952913</v>
      </c>
      <c r="FX1105" s="13">
        <f>BX1106</f>
        <v>0</v>
      </c>
      <c r="FY1105" s="17">
        <v>0</v>
      </c>
      <c r="FZ1105">
        <v>1</v>
      </c>
      <c r="GB1105" s="73">
        <f>(FD1103*FD1103)*(1-COS(RADIANS(EY1103-45)))-FD1103*(SIN(RADIANS(EY1103-45)))</f>
        <v>0</v>
      </c>
      <c r="GC1105" s="73">
        <f>(FD1104*FD1105)*(1-COS(RADIANS(EY1103-45)))+FD1103*(SIN(RADIANS(EY1103-45)))</f>
        <v>0</v>
      </c>
      <c r="GD1105" s="73">
        <f>(FD1105^2)*(1-COS(RADIANS(EY1103-45)))+(COS(RADIANS(EY1103-45)))</f>
        <v>1</v>
      </c>
      <c r="GE1105" s="10"/>
      <c r="GF1105">
        <v>0</v>
      </c>
      <c r="GG1105" s="1">
        <v>-0.54688115590952913</v>
      </c>
      <c r="GI1105">
        <f>FA1105+FW1105</f>
        <v>-9.8639032374650604E-2</v>
      </c>
      <c r="GJ1105">
        <f>GI1105/(SQRT(GI1103^2+GI1104^2+GI1105^2))</f>
        <v>-6.9748328681794841E-2</v>
      </c>
      <c r="GL1105" t="e">
        <f>#REF!+DC1105</f>
        <v>#REF!</v>
      </c>
      <c r="GM1105" t="e">
        <f>GL1105/(SQRT(GL1103^2+GL1104^2+GL1105^2))</f>
        <v>#REF!</v>
      </c>
      <c r="GO1105" s="27">
        <f>FA1103*FW1104-FA1104*FW1103</f>
        <v>-0.70710678118654757</v>
      </c>
    </row>
    <row r="1106" spans="1:197" x14ac:dyDescent="0.2">
      <c r="Q1106" s="82" t="s">
        <v>148</v>
      </c>
      <c r="R1106" s="13"/>
      <c r="T1106" s="10"/>
      <c r="U1106" s="10"/>
      <c r="V1106" s="10"/>
      <c r="W1106" s="10"/>
      <c r="X1106" s="10"/>
      <c r="Y1106" s="10"/>
      <c r="Z1106" s="80"/>
      <c r="AA1106" s="23" t="s">
        <v>149</v>
      </c>
      <c r="AE1106" s="1"/>
      <c r="AG1106" s="80"/>
      <c r="AK1106" s="13"/>
      <c r="AL1106" s="81"/>
      <c r="AM1106" s="82" t="s">
        <v>150</v>
      </c>
      <c r="AO1106" s="13"/>
      <c r="AP1106" s="13"/>
      <c r="AS1106" s="1"/>
      <c r="AW1106" s="1"/>
      <c r="BY1106" t="s">
        <v>10</v>
      </c>
      <c r="BZ1106" s="5">
        <f t="shared" si="1667"/>
        <v>-9.8670839279614439E-2</v>
      </c>
      <c r="CA1106" s="6">
        <f t="shared" si="1667"/>
        <v>-0.32743703463395935</v>
      </c>
      <c r="CB1106" s="7">
        <f>CY1105</f>
        <v>0.43862946188252999</v>
      </c>
      <c r="CC1106" s="8">
        <f>DU1105</f>
        <v>-0.55462076698284757</v>
      </c>
      <c r="CE1106" s="10"/>
      <c r="CG1106" s="10" t="s">
        <v>160</v>
      </c>
      <c r="CH1106" s="10">
        <f>-CH1103*((EY1103-CW1103)/(CH1105-CE1104))</f>
        <v>169.3391946992854</v>
      </c>
      <c r="CI1106" s="67"/>
      <c r="CJ1106" s="10" t="s">
        <v>10</v>
      </c>
      <c r="CK1106" s="5">
        <f t="shared" si="1668"/>
        <v>-9.8670839279614439E-2</v>
      </c>
      <c r="CL1106" s="6">
        <f t="shared" si="1668"/>
        <v>-0.32743703463395935</v>
      </c>
      <c r="CM1106" s="7">
        <f>FA1105</f>
        <v>0.44824212353487852</v>
      </c>
      <c r="CN1106" s="8">
        <f>FW1105</f>
        <v>-0.54688115590952913</v>
      </c>
      <c r="CW1106" s="28"/>
      <c r="DH1106" s="10"/>
      <c r="DI1106" s="10"/>
      <c r="DJ1106" s="10"/>
      <c r="DK1106" s="10"/>
      <c r="DL1106" s="10"/>
      <c r="DM1106" s="10"/>
      <c r="DN1106" s="10"/>
      <c r="DO1106" s="10"/>
      <c r="DP1106" s="10"/>
      <c r="EE1106" s="1"/>
      <c r="EI1106" s="64">
        <f>(DEGREES(ACOS((EH1103*EK1103+EH1104*EK1104+EH1105*EK1105)/((SQRT(EH1103^2+EH1104^2+EH1105^2))*(SQRT(EK1103^2+EK1104^2+EK1105^2))))))</f>
        <v>107.50071490224502</v>
      </c>
      <c r="ER1106">
        <f t="shared" si="1669"/>
        <v>0.3492962422733713</v>
      </c>
      <c r="ES1106">
        <f t="shared" si="1669"/>
        <v>-0.34518112468713447</v>
      </c>
      <c r="ET1106" t="e">
        <f>#REF!</f>
        <v>#REF!</v>
      </c>
      <c r="EU1106" t="e">
        <f>#REF!</f>
        <v>#REF!</v>
      </c>
      <c r="EY1106" s="28"/>
      <c r="EZ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GG1106" s="1"/>
      <c r="GK1106" s="64" t="e">
        <f>(DEGREES(ACOS((GJ1103*GM1103+GJ1104*GM1104+GJ1105*GM1105)/((SQRT(GJ1103^2+GJ1104^2+GJ1105^2))*(SQRT(GM1103^2+GM1104^2+GM1105^2))))))</f>
        <v>#VALUE!</v>
      </c>
    </row>
    <row r="1107" spans="1:197" x14ac:dyDescent="0.2">
      <c r="E1107" s="5" t="s">
        <v>4</v>
      </c>
      <c r="F1107" s="6" t="s">
        <v>5</v>
      </c>
      <c r="G1107" s="7" t="s">
        <v>6</v>
      </c>
      <c r="H1107" s="8" t="s">
        <v>1</v>
      </c>
      <c r="I1107">
        <v>13</v>
      </c>
      <c r="J1107" s="9" t="s">
        <v>7</v>
      </c>
      <c r="K1107">
        <v>13</v>
      </c>
      <c r="L1107" s="10"/>
      <c r="M1107" s="17">
        <f>A1059</f>
        <v>30</v>
      </c>
      <c r="N1107" s="17">
        <f>B1059</f>
        <v>-10</v>
      </c>
      <c r="O1107" s="17">
        <f>C1059</f>
        <v>261.8</v>
      </c>
      <c r="Q1107" s="61">
        <f t="array" ref="Q1107:Q1109">MMULT(AI1107:AK1109,AG1107:AG1109)</f>
        <v>0.91409387123391983</v>
      </c>
      <c r="R1107" s="13"/>
      <c r="S1107" s="17">
        <v>1</v>
      </c>
      <c r="T1107">
        <v>0</v>
      </c>
      <c r="V1107" s="73">
        <f>(T1107^2)*(1-COS(RADIANS(O1107+45)))+(COS(RADIANS(O1107+45)))</f>
        <v>0.59902359851558573</v>
      </c>
      <c r="W1107" s="73">
        <f>(T1107*T1108)*(1-COS(RADIANS(O1107+45)))-T1109*(SIN(RADIANS(O1107+45)))</f>
        <v>0.80073137094873359</v>
      </c>
      <c r="X1107" s="73">
        <f>(T1107*T1109)*(1-COS(RADIANS(O1107+45)))+T1108*(SIN(RADIANS(O1107+45)))</f>
        <v>0</v>
      </c>
      <c r="Y1107" s="10"/>
      <c r="Z1107">
        <f t="array" ref="Z1107:Z1109">MMULT(V1107:X1109,S1107:S1109)</f>
        <v>0.59902359851558573</v>
      </c>
      <c r="AA1107" s="23">
        <f>COS(RADIANS('[1]Biaxial Input'!$F$21))</f>
        <v>-0.9975640502598242</v>
      </c>
      <c r="AC1107" s="30">
        <f>(AA1107^2)*(1-COS(RADIANS(N1107)))+(COS(RADIANS(N1107)))</f>
        <v>0.99992607504832687</v>
      </c>
      <c r="AD1107" s="30">
        <f>(AA1107*AA1108)*(1-COS(RADIANS(N1107)))-AA1109*(SIN(RADIANS(N1107)))</f>
        <v>-1.0571760619211149E-3</v>
      </c>
      <c r="AE1107" s="30">
        <f>(AA1107*AA1109)*(1-COS(RADIANS(N1107)))+AA1108*(SIN(RADIANS(N1107)))</f>
        <v>-1.2113084546138469E-2</v>
      </c>
      <c r="AG1107">
        <f t="array" ref="AG1107:AG1109">MMULT(AC1107:AE1109,Z1107:Z1109)</f>
        <v>0.59982582976241072</v>
      </c>
      <c r="AI1107" s="28">
        <f>(T1107^2)*(1-COS(RADIANS(M1107)))+(COS(RADIANS(M1107)))</f>
        <v>0.86602540378443871</v>
      </c>
      <c r="AJ1107" s="28">
        <f>(T1107*T1108)*(1-COS(RADIANS(M1107)))-T1109*(SIN(RADIANS(M1107)))</f>
        <v>-0.49999999999999994</v>
      </c>
      <c r="AK1107" s="28">
        <f>(T1107*T1109)*(1-COS(RADIANS(M1107)))+T1108*(SIN(RADIANS(M1107)))</f>
        <v>0</v>
      </c>
      <c r="AM1107" s="61">
        <f t="array" ref="AM1107:AM1109">MMULT(AI1107:AK1109,AW1107:AW1109)</f>
        <v>-0.39829358805290327</v>
      </c>
      <c r="AN1107" s="13"/>
      <c r="AO1107" s="17">
        <v>1</v>
      </c>
      <c r="AP1107">
        <v>0</v>
      </c>
      <c r="AR1107" s="73">
        <f>(T1107^2)*(1-COS(RADIANS(O1107-45)))+(COS(RADIANS(O1107-45)))</f>
        <v>-0.80073137094873326</v>
      </c>
      <c r="AS1107" s="73">
        <f>(T1107*T1108)*(1-COS(RADIANS(O1107-45)))-T1109*(SIN(RADIANS(O1107-45)))</f>
        <v>0.59902359851558606</v>
      </c>
      <c r="AT1107" s="73">
        <f>(T1107*T1109)*(1-COS(RADIANS(O1107-45)))+T1108*(SIN(RADIANS(O1107-45)))</f>
        <v>0</v>
      </c>
      <c r="AU1107" s="10"/>
      <c r="AV1107">
        <f t="array" ref="AV1107:AV1109">MMULT(AR1107:AT1109,S1107:S1109)</f>
        <v>-0.80073137094873326</v>
      </c>
      <c r="AW1107" s="1">
        <f t="array" ref="AW1107:AW1109">MMULT(AC1107:AE1109,AV1107:AV1109)</f>
        <v>-0.80003890351195617</v>
      </c>
      <c r="CE1107" s="10"/>
      <c r="CS1107" s="15"/>
      <c r="CW1107" s="28"/>
      <c r="CY1107" s="82" t="s">
        <v>148</v>
      </c>
      <c r="CZ1107" s="13"/>
      <c r="DB1107" s="10"/>
      <c r="DC1107" s="10"/>
      <c r="DD1107" s="10"/>
      <c r="DE1107" s="10"/>
      <c r="DF1107" s="10"/>
      <c r="DG1107" s="10"/>
      <c r="DH1107" s="80"/>
      <c r="DI1107" s="23" t="s">
        <v>149</v>
      </c>
      <c r="DM1107" s="1"/>
      <c r="DO1107" s="80"/>
      <c r="DS1107" s="13"/>
      <c r="DT1107" s="81"/>
      <c r="DU1107" s="82" t="s">
        <v>150</v>
      </c>
      <c r="DW1107" s="13"/>
      <c r="DX1107" s="13"/>
      <c r="EA1107" s="1"/>
      <c r="EE1107" s="1"/>
      <c r="ER1107">
        <f t="shared" si="1669"/>
        <v>-9.8670839279614439E-2</v>
      </c>
      <c r="ES1107">
        <f t="shared" si="1669"/>
        <v>-0.32743703463395935</v>
      </c>
      <c r="ET1107" t="e">
        <f>#REF!</f>
        <v>#REF!</v>
      </c>
      <c r="EU1107" t="e">
        <f>#REF!</f>
        <v>#REF!</v>
      </c>
      <c r="EY1107" s="28"/>
      <c r="EZ1107" s="10"/>
      <c r="FA1107" s="82" t="s">
        <v>148</v>
      </c>
      <c r="FB1107" s="13"/>
      <c r="FD1107" s="10"/>
      <c r="FE1107" s="10"/>
      <c r="FF1107" s="10"/>
      <c r="FG1107" s="10"/>
      <c r="FH1107" s="10"/>
      <c r="FI1107" s="10"/>
      <c r="FJ1107" s="80"/>
      <c r="FK1107" s="23" t="s">
        <v>149</v>
      </c>
      <c r="FO1107" s="1"/>
      <c r="FQ1107" s="80"/>
      <c r="FU1107" s="13"/>
      <c r="FV1107" s="81"/>
      <c r="FW1107" s="82" t="s">
        <v>150</v>
      </c>
      <c r="FY1107" s="13"/>
      <c r="FZ1107" s="13"/>
      <c r="GC1107" s="1"/>
      <c r="GG1107" s="1"/>
      <c r="GK1107" s="13"/>
    </row>
    <row r="1108" spans="1:197" x14ac:dyDescent="0.2">
      <c r="D1108" t="s">
        <v>8</v>
      </c>
      <c r="E1108" s="5">
        <f t="shared" ref="E1108:F1110" si="1670">E1103</f>
        <v>0.93178937024735009</v>
      </c>
      <c r="F1108" s="6">
        <f t="shared" si="1670"/>
        <v>-0.87958232567766348</v>
      </c>
      <c r="G1108" s="7">
        <f>Q1107</f>
        <v>0.91409387123391983</v>
      </c>
      <c r="H1108" s="8">
        <f>AM1107</f>
        <v>-0.39829358805290327</v>
      </c>
      <c r="J1108" s="9">
        <f>((SUMPRODUCT(G1108:G1110,E1108:E1110))*(SUMPRODUCT(G1108:G1110,F1108:F1110)))-((SUMPRODUCT(H1108:H1110,E1108:E1110))*(SUMPRODUCT(H1108:H1110,F1108:F1110)))</f>
        <v>1.6333008517117942E-2</v>
      </c>
      <c r="Q1108" s="61">
        <v>-0.38360536833965087</v>
      </c>
      <c r="S1108" s="17">
        <v>0</v>
      </c>
      <c r="T1108">
        <v>0</v>
      </c>
      <c r="V1108" s="73">
        <f>(T1107*T1108)*(1-COS(RADIANS(O1107+45)))+T1109*(SIN(RADIANS(O1107+45)))</f>
        <v>-0.80073137094873359</v>
      </c>
      <c r="W1108" s="73">
        <f>(T1108^2)*(1-COS(RADIANS(O1107+45)))+(COS(RADIANS(O1107+45)))</f>
        <v>0.59902359851558573</v>
      </c>
      <c r="X1108" s="73">
        <f>(T1108*T1109)*(1-COS(RADIANS(O1107+45)))-T1107*(SIN(RADIANS(O1107+45)))</f>
        <v>0</v>
      </c>
      <c r="Y1108" s="10"/>
      <c r="Z1108">
        <v>-0.80073137094873359</v>
      </c>
      <c r="AA1108" s="23">
        <f>SIN(RADIANS('[1]Biaxial Input'!$F$21))*(COS(RADIANS(0)))</f>
        <v>6.9756473744125524E-2</v>
      </c>
      <c r="AC1108" s="30">
        <f>(AA1107*AA1108)*(1-COS(RADIANS(N1107)))+AA1109*(SIN(RADIANS(N1107)))</f>
        <v>-1.0571760619211149E-3</v>
      </c>
      <c r="AD1108" s="30">
        <f>(AA1108^2)*(1-COS(RADIANS(N1107)))+(COS(RADIANS(N1107)))</f>
        <v>0.98488167796388115</v>
      </c>
      <c r="AE1108" s="30">
        <f>(AA1108*AA1109)*(1-COS(RADIANS(N1107)))-AA1107*(SIN(RADIANS(N1107)))</f>
        <v>-0.17322517943366056</v>
      </c>
      <c r="AG1108">
        <v>-0.78925892962718425</v>
      </c>
      <c r="AI1108" s="28">
        <f>(T1107*T1108)*(1-COS(RADIANS(M1107)))+T1109*(SIN(RADIANS(M1107)))</f>
        <v>0.49999999999999994</v>
      </c>
      <c r="AJ1108" s="28">
        <f>(T1108^2)*(1-COS(RADIANS(M1107)))+(COS(RADIANS(M1107)))</f>
        <v>0.86602540378443871</v>
      </c>
      <c r="AK1108" s="28">
        <f>(T1108*T1109)*(1-COS(RADIANS(M1107)))-T1107*(SIN(RADIANS(M1107)))</f>
        <v>0</v>
      </c>
      <c r="AM1108" s="61">
        <v>-0.91021307618737568</v>
      </c>
      <c r="AO1108" s="17">
        <v>0</v>
      </c>
      <c r="AP1108">
        <v>0</v>
      </c>
      <c r="AR1108" s="73">
        <f>(T1107*T1108)*(1-COS(RADIANS(O1107-45)))+T1109*(SIN(RADIANS(O1107-45)))</f>
        <v>-0.59902359851558606</v>
      </c>
      <c r="AS1108" s="73">
        <f>(T1108^2)*(1-COS(RADIANS(O1107-45)))+(COS(RADIANS(O1107-45)))</f>
        <v>-0.80073137094873326</v>
      </c>
      <c r="AT1108" s="73">
        <f>(T1108*T1109)*(1-COS(RADIANS(O1107-45)))-T1107*(SIN(RADIANS(O1107-45)))</f>
        <v>0</v>
      </c>
      <c r="AU1108" s="10"/>
      <c r="AV1108">
        <v>-0.59902359851558606</v>
      </c>
      <c r="AW1108" s="1">
        <v>-0.58912085280859638</v>
      </c>
      <c r="BZ1108" s="5" t="s">
        <v>4</v>
      </c>
      <c r="CA1108" s="6" t="s">
        <v>5</v>
      </c>
      <c r="CB1108" s="7" t="s">
        <v>6</v>
      </c>
      <c r="CC1108" s="8" t="s">
        <v>1</v>
      </c>
      <c r="CD1108">
        <v>11</v>
      </c>
      <c r="CE1108" s="9" t="s">
        <v>7</v>
      </c>
      <c r="CG1108" s="90" t="s">
        <v>157</v>
      </c>
      <c r="CH1108" s="61">
        <f>CE1109-((CH1110-CE1109)/(EY1108-CW1108))*CW1108</f>
        <v>4.2751416909464126</v>
      </c>
      <c r="CI1108" s="10"/>
      <c r="CK1108" s="5" t="s">
        <v>4</v>
      </c>
      <c r="CL1108" s="6" t="s">
        <v>5</v>
      </c>
      <c r="CM1108" s="7" t="s">
        <v>6</v>
      </c>
      <c r="CN1108" s="8" t="s">
        <v>1</v>
      </c>
      <c r="CO1108" s="10"/>
      <c r="CP1108">
        <f t="shared" ref="CP1108:CQ1110" si="1671">BZ1109</f>
        <v>0.93180266183863136</v>
      </c>
      <c r="CQ1108">
        <f t="shared" si="1671"/>
        <v>-0.87956522186239505</v>
      </c>
      <c r="CR1108">
        <f>CI1112</f>
        <v>0</v>
      </c>
      <c r="CS1108">
        <f>CL1112</f>
        <v>0</v>
      </c>
      <c r="CU1108" s="17">
        <f>CU1012</f>
        <v>90</v>
      </c>
      <c r="CV1108" s="17">
        <f>CV1012</f>
        <v>50</v>
      </c>
      <c r="CW1108" s="31">
        <f>CH1015</f>
        <v>209.07371265078723</v>
      </c>
      <c r="CY1108" s="61">
        <f t="array" ref="CY1108:CY1110">MMULT(DQ1108:DS1110,DO1108:DO1110)</f>
        <v>0.61296518214535589</v>
      </c>
      <c r="CZ1108" s="13"/>
      <c r="DA1108" s="17">
        <v>1</v>
      </c>
      <c r="DB1108">
        <v>0</v>
      </c>
      <c r="DD1108" s="73">
        <f>(DB1108^2)*(1-COS(RADIANS(CW1108+45)))+(COS(RADIANS(CW1108+45)))</f>
        <v>-0.27440043752077092</v>
      </c>
      <c r="DE1108" s="73">
        <f>(DB1108*DB1109)*(1-COS(RADIANS(CW1108+45)))-DB1110*(SIN(RADIANS(CW1108+45)))</f>
        <v>0.961615515623791</v>
      </c>
      <c r="DF1108" s="73">
        <f>(DB1108*DB1110)*(1-COS(RADIANS(CW1108+45)))+DB1109*(SIN(RADIANS(CW1108+45)))</f>
        <v>0</v>
      </c>
      <c r="DG1108" s="10"/>
      <c r="DH1108">
        <f t="array" ref="DH1108:DH1110">MMULT(DD1108:DF1110,DA1108:DA1110)</f>
        <v>-0.27440043752077092</v>
      </c>
      <c r="DI1108" s="23">
        <f>COS(RADIANS('[1]Biaxial Input'!$F$21))</f>
        <v>-0.9975640502598242</v>
      </c>
      <c r="DK1108" s="30">
        <f>(DI1108^2)*(1-COS(RADIANS(CV1108)))+(COS(RADIANS(CV1108)))</f>
        <v>0.99826181678640502</v>
      </c>
      <c r="DL1108" s="30">
        <f>(DI1108*DI1109)*(1-COS(RADIANS(CV1108)))-DI1110*(SIN(RADIANS(CV1108)))</f>
        <v>-2.4857178030640859E-2</v>
      </c>
      <c r="DM1108" s="30">
        <f>(DI1108*DI1110)*(1-COS(RADIANS(CV1108)))+DI1109*(SIN(RADIANS(CV1108)))</f>
        <v>5.3436559083262246E-2</v>
      </c>
      <c r="DO1108">
        <f t="array" ref="DO1108:DO1110">MMULT(DK1108:DM1110,DH1108:DH1110)</f>
        <v>-0.25002043121758211</v>
      </c>
      <c r="DQ1108" s="28">
        <f>(DB1108^2)*(1-COS(RADIANS(CU1108)))+(COS(RADIANS(CU1108)))</f>
        <v>6.1257422745431001E-17</v>
      </c>
      <c r="DR1108" s="28">
        <f>(DB1108*DB1109)*(1-COS(RADIANS(CU1108)))-DB1110*(SIN(RADIANS(CU1108)))</f>
        <v>-1</v>
      </c>
      <c r="DS1108" s="28">
        <f>(DB1108*DB1110)*(1-COS(RADIANS(CU1108)))+DB1109*(SIN(RADIANS(CU1108)))</f>
        <v>0</v>
      </c>
      <c r="DU1108" s="61">
        <f t="array" ref="DU1108:DU1110">MMULT(DQ1108:DS1110,EE1108:EE1110)</f>
        <v>-0.20076120763410574</v>
      </c>
      <c r="DV1108" s="13"/>
      <c r="DW1108" s="17">
        <v>1</v>
      </c>
      <c r="DX1108">
        <v>0</v>
      </c>
      <c r="DZ1108" s="73">
        <f>(DB1108^2)*(1-COS(RADIANS(CW1108-45)))+(COS(RADIANS(CW1108-45)))</f>
        <v>-0.961615515623791</v>
      </c>
      <c r="EA1108" s="73">
        <f>(DB1108*DB1109)*(1-COS(RADIANS(CW1108-45)))-DB1110*(SIN(RADIANS(CW1108-45)))</f>
        <v>-0.27440043752077087</v>
      </c>
      <c r="EB1108" s="73">
        <f>(DB1108*DB1110)*(1-COS(RADIANS(CW1108-45)))+DB1109*(SIN(RADIANS(CW1108-45)))</f>
        <v>0</v>
      </c>
      <c r="EC1108" s="10"/>
      <c r="ED1108">
        <f t="array" ref="ED1108:ED1110">MMULT(DZ1108:EB1110,DA1108:DA1110)</f>
        <v>-0.961615515623791</v>
      </c>
      <c r="EE1108" s="1">
        <f t="array" ref="EE1108:EE1110">MMULT(DK1108:DM1110,ED1108:ED1110)</f>
        <v>-0.96676487220374074</v>
      </c>
      <c r="EG1108">
        <f>CY1108+DU1108</f>
        <v>0.41220397451125013</v>
      </c>
      <c r="EH1108">
        <f>EG1108/(SQRT(EG1108^2+EG1109^2+EG1110^2))</f>
        <v>0.29147222560895175</v>
      </c>
      <c r="EJ1108">
        <f>Q1108+AM1108</f>
        <v>-1.2938184445270267</v>
      </c>
      <c r="EK1108">
        <f>EJ1108/(SQRT(EJ1108^2+EJ1109^2+EJ1110^2))</f>
        <v>-0.98255087009965991</v>
      </c>
      <c r="EM1108" s="23">
        <f>CY1109*DU1110-CY1110*DU1109</f>
        <v>0.76417839735679927</v>
      </c>
      <c r="EO1108" s="15">
        <v>11</v>
      </c>
      <c r="EP1108" s="9" t="s">
        <v>7</v>
      </c>
      <c r="EW1108" s="17">
        <f>CU1108</f>
        <v>90</v>
      </c>
      <c r="EX1108" s="17">
        <f>CV1108</f>
        <v>50</v>
      </c>
      <c r="EY1108" s="31">
        <f>1+CW1108</f>
        <v>210.07371265078723</v>
      </c>
      <c r="EZ1108" s="10"/>
      <c r="FA1108" s="61">
        <f t="array" ref="FA1108:FA1110">MMULT(FS1108:FU1110,FQ1108:FQ1110)</f>
        <v>0.61637559077162185</v>
      </c>
      <c r="FB1108" s="13">
        <f>BW1109</f>
        <v>0</v>
      </c>
      <c r="FC1108" s="17">
        <v>1</v>
      </c>
      <c r="FD1108">
        <v>0</v>
      </c>
      <c r="FF1108" s="73">
        <f>(FD1108^2)*(1-COS(RADIANS(EY1108+45)))+(COS(RADIANS(EY1108+45)))</f>
        <v>-0.25757614018998398</v>
      </c>
      <c r="FG1108" s="73">
        <f>(FD1108*FD1109)*(1-COS(RADIANS(EY1108+45)))-FD1110*(SIN(RADIANS(EY1108+45)))</f>
        <v>0.96625800488525304</v>
      </c>
      <c r="FH1108" s="73">
        <f>(FD1108*FD1110)*(1-COS(RADIANS(EY1108+45)))+FD1109*(SIN(RADIANS(EY1108+45)))</f>
        <v>0</v>
      </c>
      <c r="FI1108" s="10"/>
      <c r="FJ1108">
        <f t="array" ref="FJ1108:FJ1110">MMULT(FF1108:FH1110,FC1108:FC1110)</f>
        <v>-0.25757614018998398</v>
      </c>
      <c r="FK1108" s="23">
        <f>COS(RADIANS(176))</f>
        <v>-0.9975640502598242</v>
      </c>
      <c r="FM1108" s="30">
        <f>(FK1108^2)*(1-COS(RADIANS(EX1108)))+(COS(RADIANS(EX1108)))</f>
        <v>0.99826181678640502</v>
      </c>
      <c r="FN1108" s="30">
        <f>(FK1108*FK1109)*(1-COS(RADIANS(EX1108)))-FK1110*(SIN(RADIANS(EX1108)))</f>
        <v>-2.4857178030640859E-2</v>
      </c>
      <c r="FO1108" s="30">
        <f>(FK1108*FK1110)*(1-COS(RADIANS(EX1108)))+FK1109*(SIN(RADIANS(EX1108)))</f>
        <v>5.3436559083262246E-2</v>
      </c>
      <c r="FQ1108">
        <f t="array" ref="FQ1108:FQ1110">MMULT(FM1108:FO1110,FJ1108:FJ1110)</f>
        <v>-0.23310997841591857</v>
      </c>
      <c r="FS1108" s="28">
        <f>(FD1108^2)*(1-COS(RADIANS(EW1108)))+(COS(RADIANS(EW1108)))</f>
        <v>6.1257422745431001E-17</v>
      </c>
      <c r="FT1108" s="28">
        <f>(FD1108*FD1109)*(1-COS(RADIANS(EW1108)))-FD1110*(SIN(RADIANS(EW1108)))</f>
        <v>-1</v>
      </c>
      <c r="FU1108" s="28">
        <f>(FD1108*FD1110)*(1-COS(RADIANS(EW1108)))+FD1109*(SIN(RADIANS(EW1108)))</f>
        <v>0</v>
      </c>
      <c r="FW1108" s="61">
        <f t="array" ref="FW1108:FW1110">MMULT(FS1108:FU1110,GG1108:GG1110)</f>
        <v>-0.1900329132390699</v>
      </c>
      <c r="FX1108" s="13">
        <f>BX1109</f>
        <v>0</v>
      </c>
      <c r="FY1108" s="17">
        <v>1</v>
      </c>
      <c r="FZ1108">
        <v>0</v>
      </c>
      <c r="GB1108" s="73">
        <f>(FD1108^2)*(1-COS(RADIANS(EY1108-45)))+(COS(RADIANS(EY1108-45)))</f>
        <v>-0.96625800488525315</v>
      </c>
      <c r="GC1108" s="73">
        <f>(FD1108*FD1109)*(1-COS(RADIANS(EY1108-45)))-FD1110*(SIN(RADIANS(EY1108-45)))</f>
        <v>-0.25757614018998348</v>
      </c>
      <c r="GD1108" s="73">
        <f>(FD1108*FD1110)*(1-COS(RADIANS(EY1108-45)))+FD1109*(SIN(RADIANS(EY1108-45)))</f>
        <v>0</v>
      </c>
      <c r="GE1108" s="10"/>
      <c r="GF1108">
        <f t="array" ref="GF1108:GF1110">MMULT(GB1108:GD1110,FC1108:FC1110)</f>
        <v>-0.96625800488525315</v>
      </c>
      <c r="GG1108" s="1">
        <f t="array" ref="GG1108:GG1110">MMULT(FM1108:FO1110,GF1108:GF1110)</f>
        <v>-0.97098108741430755</v>
      </c>
      <c r="GI1108">
        <f>FA1108+FW1108</f>
        <v>0.42634267753255195</v>
      </c>
      <c r="GJ1108">
        <f>GI1108/(SQRT(GI1108^2+GI1109^2+GI1110^2))</f>
        <v>0.30146979839249693</v>
      </c>
      <c r="GL1108" t="e">
        <f>CH1109+DC1108</f>
        <v>#VALUE!</v>
      </c>
      <c r="GM1108" t="e">
        <f>GL1108/(SQRT(GL1108^2+GL1109^2+GL1110^2))</f>
        <v>#VALUE!</v>
      </c>
      <c r="GO1108" s="27">
        <f>FA1109*FW1110-FA1110*FW1109</f>
        <v>0.76417839735679916</v>
      </c>
    </row>
    <row r="1109" spans="1:197" x14ac:dyDescent="0.2">
      <c r="D1109" t="s">
        <v>9</v>
      </c>
      <c r="E1109" s="5">
        <f t="shared" si="1670"/>
        <v>0.34933429420552226</v>
      </c>
      <c r="F1109" s="6">
        <f t="shared" si="1670"/>
        <v>-0.34514388613357072</v>
      </c>
      <c r="G1109" s="7">
        <f t="shared" ref="G1109:G1110" si="1672">Q1108</f>
        <v>-0.38360536833965087</v>
      </c>
      <c r="H1109" s="8">
        <f t="shared" ref="H1109:H1110" si="1673">AM1108</f>
        <v>-0.91021307618737568</v>
      </c>
      <c r="J1109" s="10"/>
      <c r="Q1109" s="61">
        <v>-0.13145081191680399</v>
      </c>
      <c r="S1109" s="17">
        <v>0</v>
      </c>
      <c r="T1109">
        <v>1</v>
      </c>
      <c r="V1109" s="73">
        <f>(T1107*T1109)*(1-COS(RADIANS(O1107+45)))-T1108*(SIN(RADIANS(O1107+45)))</f>
        <v>0</v>
      </c>
      <c r="W1109" s="73">
        <f>(T1108*T1109)*(1-COS(RADIANS(O1107+45)))+T1107*(SIN(RADIANS(O1107+45)))</f>
        <v>0</v>
      </c>
      <c r="X1109" s="73">
        <f>(T1109^2)*(1-COS(RADIANS(O1107+45)))+(COS(RADIANS(O1107+45)))</f>
        <v>1</v>
      </c>
      <c r="Y1109" s="10"/>
      <c r="Z1109">
        <v>0</v>
      </c>
      <c r="AA1109" s="23">
        <f>SIN(RADIANS('[1]Biaxial Input'!$F$21))*SIN(RADIANS(0))</f>
        <v>0</v>
      </c>
      <c r="AC1109" s="30">
        <f>(AA1107*AA1109)*(1-COS(RADIANS(N1107)))-AA1108*(SIN(RADIANS(N1107)))</f>
        <v>1.2113084546138469E-2</v>
      </c>
      <c r="AD1109" s="30">
        <f>(AA1108*AA1109)*(1-COS(RADIANS(N1107)))+AA1107*(SIN(RADIANS(N1107)))</f>
        <v>0.17322517943366056</v>
      </c>
      <c r="AE1109" s="30">
        <f>(AA1109^2)*(1-COS(RADIANS(N1107)))+(COS(RADIANS(N1107)))</f>
        <v>0.98480775301220802</v>
      </c>
      <c r="AG1109">
        <v>-0.13145081191680399</v>
      </c>
      <c r="AI1109" s="28">
        <f>(T1107*T1109)*(1-COS(RADIANS(M1107)))-T1108*(SIN(RADIANS(M1107)))</f>
        <v>0</v>
      </c>
      <c r="AJ1109" s="28">
        <f>(T1108*T1109)*(1-COS(RADIANS(M1107)))+T1107*(SIN(RADIANS(M1107)))</f>
        <v>0</v>
      </c>
      <c r="AK1109" s="28">
        <f>(T1109^2)*(1-COS(RADIANS(M1107)))+(COS(RADIANS(M1107)))</f>
        <v>1</v>
      </c>
      <c r="AM1109" s="61">
        <v>-0.1134652971329068</v>
      </c>
      <c r="AO1109" s="17">
        <v>0</v>
      </c>
      <c r="AP1109">
        <v>1</v>
      </c>
      <c r="AR1109" s="73">
        <f>(T1107*T1107)*(1-COS(RADIANS(O1107-45)))-T1107*(SIN(RADIANS(O1107-45)))</f>
        <v>0</v>
      </c>
      <c r="AS1109" s="73">
        <f>(T1108*T1109)*(1-COS(RADIANS(O1107-45)))+T1107*(SIN(RADIANS(O1107-45)))</f>
        <v>0</v>
      </c>
      <c r="AT1109" s="73">
        <f>(T1109^2)*(1-COS(RADIANS(O1107-45)))+(COS(RADIANS(O1107-45)))</f>
        <v>1</v>
      </c>
      <c r="AU1109" s="10"/>
      <c r="AV1109">
        <v>0</v>
      </c>
      <c r="AW1109" s="1">
        <v>-0.1134652971329068</v>
      </c>
      <c r="BY1109" t="s">
        <v>8</v>
      </c>
      <c r="BZ1109" s="5">
        <f t="shared" ref="BZ1109:CA1111" si="1674">BZ1104</f>
        <v>0.93180266183863136</v>
      </c>
      <c r="CA1109" s="6">
        <f t="shared" si="1674"/>
        <v>-0.87956522186239505</v>
      </c>
      <c r="CB1109" s="7">
        <f>CY1108</f>
        <v>0.61296518214535589</v>
      </c>
      <c r="CC1109" s="8">
        <f>DU1108</f>
        <v>-0.20076120763410574</v>
      </c>
      <c r="CE1109" s="9">
        <f>((SUMPRODUCT(CB1109:CB1111,BZ1109:BZ1111))*(SUMPRODUCT(CB1109:(CB1111),CA1109:CA1111)))-((SUMPRODUCT(CC1109:CC1111,BZ1109:BZ1111))*(SUMPRODUCT(CC1109:CC1111,CA1109:CA1111)))</f>
        <v>0</v>
      </c>
      <c r="CG1109">
        <v>1</v>
      </c>
      <c r="CH1109" t="s">
        <v>161</v>
      </c>
      <c r="CI1109" s="67"/>
      <c r="CJ1109" s="1" t="s">
        <v>8</v>
      </c>
      <c r="CK1109" s="5">
        <f t="shared" ref="CK1109:CL1111" si="1675">BZ1109</f>
        <v>0.93180266183863136</v>
      </c>
      <c r="CL1109" s="6">
        <f t="shared" si="1675"/>
        <v>-0.87956522186239505</v>
      </c>
      <c r="CM1109" s="7">
        <f>FA1108</f>
        <v>0.61637559077162185</v>
      </c>
      <c r="CN1109" s="8">
        <f>FW1108</f>
        <v>-0.1900329132390699</v>
      </c>
      <c r="CO1109" s="10"/>
      <c r="CP1109">
        <f t="shared" si="1671"/>
        <v>0.3492962422733713</v>
      </c>
      <c r="CQ1109">
        <f t="shared" si="1671"/>
        <v>-0.34518112468713447</v>
      </c>
      <c r="CR1109">
        <f>CJ1112</f>
        <v>0</v>
      </c>
      <c r="CS1109">
        <f>CM1112</f>
        <v>0</v>
      </c>
      <c r="CW1109" s="28"/>
      <c r="CY1109" s="61">
        <v>-0.25002043121758216</v>
      </c>
      <c r="DA1109" s="17">
        <v>0</v>
      </c>
      <c r="DB1109">
        <v>0</v>
      </c>
      <c r="DD1109" s="73">
        <f>(DB1108*DB1109)*(1-COS(RADIANS(CW1108+45)))+DB1110*(SIN(RADIANS(CW1108+45)))</f>
        <v>-0.961615515623791</v>
      </c>
      <c r="DE1109" s="73">
        <f>(DB1109^2)*(1-COS(RADIANS(CW1108+45)))+(COS(RADIANS(CW1108+45)))</f>
        <v>-0.27440043752077092</v>
      </c>
      <c r="DF1109" s="73">
        <f>(DB1109*DB1110)*(1-COS(RADIANS(CW1108+45)))-DB1108*(SIN(RADIANS(CW1108+45)))</f>
        <v>0</v>
      </c>
      <c r="DG1109" s="10"/>
      <c r="DH1109">
        <v>-0.961615515623791</v>
      </c>
      <c r="DI1109" s="23">
        <f>SIN(RADIANS('[1]Biaxial Input'!$F$21))*(COS(RADIANS(0)))</f>
        <v>6.9756473744125524E-2</v>
      </c>
      <c r="DK1109" s="30">
        <f>(DI1108*DI1109)*(1-COS(RADIANS(CV1108)))+DI1110*(SIN(RADIANS(CV1108)))</f>
        <v>-2.4857178030640859E-2</v>
      </c>
      <c r="DL1109" s="30">
        <f>(DI1109^2)*(1-COS(RADIANS(CV1108)))+(COS(RADIANS(CV1108)))</f>
        <v>0.64452579290013434</v>
      </c>
      <c r="DM1109" s="30">
        <f>(DI1109*DI1110)*(1-COS(RADIANS(CV1108)))-DI1108*(SIN(RADIANS(CV1108)))</f>
        <v>0.76417839735679927</v>
      </c>
      <c r="DO1109">
        <v>-0.61296518214535589</v>
      </c>
      <c r="DQ1109" s="28">
        <f>(DB1108*DB1109)*(1-COS(RADIANS(CU1108)))+DB1110*(SIN(RADIANS(CU1108)))</f>
        <v>1</v>
      </c>
      <c r="DR1109" s="28">
        <f>(DB1109^2)*(1-COS(RADIANS(CU1108)))+(COS(RADIANS(CU1108)))</f>
        <v>6.1257422745431001E-17</v>
      </c>
      <c r="DS1109" s="28">
        <f>(DB1109*DB1110)*(1-COS(RADIANS(CU1108)))-DB1108*(SIN(RADIANS(CU1108)))</f>
        <v>0</v>
      </c>
      <c r="DU1109" s="61">
        <v>-0.96676487220374074</v>
      </c>
      <c r="DW1109" s="17">
        <v>0</v>
      </c>
      <c r="DX1109">
        <v>0</v>
      </c>
      <c r="DZ1109" s="73">
        <f>(DB1108*DB1109)*(1-COS(RADIANS(CW1108-45)))+DB1110*(SIN(RADIANS(CW1108-45)))</f>
        <v>0.27440043752077087</v>
      </c>
      <c r="EA1109" s="73">
        <f>(DB1109^2)*(1-COS(RADIANS(CW1108-45)))+(COS(RADIANS(CW1108-45)))</f>
        <v>-0.961615515623791</v>
      </c>
      <c r="EB1109" s="73">
        <f>(DB1109*DB1110)*(1-COS(RADIANS(CW1108-45)))-DB1108*(SIN(RADIANS(CW1108-45)))</f>
        <v>0</v>
      </c>
      <c r="EC1109" s="10"/>
      <c r="ED1109">
        <v>0.27440043752077087</v>
      </c>
      <c r="EE1109" s="1">
        <v>0.20076120763410568</v>
      </c>
      <c r="EG1109">
        <f>CY1109+DU1109</f>
        <v>-1.216785303421323</v>
      </c>
      <c r="EH1109">
        <f>EG1109/(SQRT(EG1108^2+EG1109^2+EG1110^2))</f>
        <v>-0.86039713929734818</v>
      </c>
      <c r="EJ1109">
        <f>Q1109+AM1109</f>
        <v>-0.24491610904971078</v>
      </c>
      <c r="EK1109">
        <f>EJ1109/(SQRT(EJ1108^2+EJ1109^2+EJ1110^2))</f>
        <v>-0.18599405277159017</v>
      </c>
      <c r="EM1109" s="23">
        <f>CY1110*DU1108-CY1108*DU1110</f>
        <v>-5.3436559083262267E-2</v>
      </c>
      <c r="EP1109" s="9">
        <f>((SUMPRODUCT(CM1109:CM1111,BZ1109:BZ1111))*(SUMPRODUCT(CM1109:CM1111,CA1109:CA1111)))-((SUMPRODUCT(CN1109:CN1111,BZ1109:BZ1111))*(SUMPRODUCT(CN1109:CN1111,CA1109:CA1111)))</f>
        <v>-2.0448011549338674E-2</v>
      </c>
      <c r="EY1109" s="28"/>
      <c r="EZ1109" s="10"/>
      <c r="FA1109" s="61">
        <v>-0.2331099784159186</v>
      </c>
      <c r="FB1109" s="13">
        <f>BW1110</f>
        <v>0</v>
      </c>
      <c r="FC1109" s="17">
        <v>0</v>
      </c>
      <c r="FD1109">
        <v>0</v>
      </c>
      <c r="FF1109" s="73">
        <f>(FD1108*FD1109)*(1-COS(RADIANS(EY1108+45)))+FD1110*(SIN(RADIANS(EY1108+45)))</f>
        <v>-0.96625800488525304</v>
      </c>
      <c r="FG1109" s="73">
        <f>(FD1109^2)*(1-COS(RADIANS(EY1108+45)))+(COS(RADIANS(EY1108+45)))</f>
        <v>-0.25757614018998398</v>
      </c>
      <c r="FH1109" s="73">
        <f>(FD1109*FD1110)*(1-COS(RADIANS(EY1108+45)))-FD1108*(SIN(RADIANS(EY1108+45)))</f>
        <v>0</v>
      </c>
      <c r="FI1109" s="10"/>
      <c r="FJ1109">
        <v>-0.96625800488525304</v>
      </c>
      <c r="FK1109" s="23">
        <f>SIN(RADIANS(176))*(COS(RADIANS(0)))</f>
        <v>6.9756473744125524E-2</v>
      </c>
      <c r="FM1109" s="30">
        <f>(FK1108*FK1109)*(1-COS(RADIANS(EX1108)))+FK1110*(SIN(RADIANS(EX1108)))</f>
        <v>-2.4857178030640859E-2</v>
      </c>
      <c r="FN1109" s="30">
        <f>(FK1109^2)*(1-COS(RADIANS(EX1108)))+(COS(RADIANS(EX1108)))</f>
        <v>0.64452579290013434</v>
      </c>
      <c r="FO1109" s="30">
        <f>(FK1109*FK1110)*(1-COS(RADIANS(EX1108)))-FK1108*(SIN(RADIANS(EX1108)))</f>
        <v>0.76417839735679927</v>
      </c>
      <c r="FQ1109">
        <v>-0.61637559077162185</v>
      </c>
      <c r="FS1109" s="28">
        <f>(FD1108*FD1109)*(1-COS(RADIANS(EW1108)))+FD1110*(SIN(RADIANS(EW1108)))</f>
        <v>1</v>
      </c>
      <c r="FT1109" s="28">
        <f>(FD1109^2)*(1-COS(RADIANS(EW1108)))+(COS(RADIANS(EW1108)))</f>
        <v>6.1257422745431001E-17</v>
      </c>
      <c r="FU1109" s="28">
        <f>(FD1109*FD1110)*(1-COS(RADIANS(EW1108)))-FD1108*(SIN(RADIANS(EW1108)))</f>
        <v>0</v>
      </c>
      <c r="FW1109" s="61">
        <v>-0.97098108741430755</v>
      </c>
      <c r="FX1109" s="13">
        <f>BX1110</f>
        <v>0</v>
      </c>
      <c r="FY1109" s="17">
        <v>0</v>
      </c>
      <c r="FZ1109">
        <v>0</v>
      </c>
      <c r="GB1109" s="73">
        <f>(FD1108*FD1109)*(1-COS(RADIANS(EY1108-45)))+FD1110*(SIN(RADIANS(EY1108-45)))</f>
        <v>0.25757614018998348</v>
      </c>
      <c r="GC1109" s="73">
        <f>(FD1109^2)*(1-COS(RADIANS(EY1108-45)))+(COS(RADIANS(EY1108-45)))</f>
        <v>-0.96625800488525315</v>
      </c>
      <c r="GD1109" s="73">
        <f>(FD1109*FD1110)*(1-COS(RADIANS(EY1108-45)))-FD1108*(SIN(RADIANS(EY1108-45)))</f>
        <v>0</v>
      </c>
      <c r="GE1109" s="10"/>
      <c r="GF1109">
        <v>0.25757614018998348</v>
      </c>
      <c r="GG1109" s="1">
        <v>0.19003291323906985</v>
      </c>
      <c r="GI1109">
        <f>FA1109+FW1109</f>
        <v>-1.2040910658302262</v>
      </c>
      <c r="GJ1109">
        <f>GI1109/(SQRT(GI1108^2+GI1109^2+GI1110^2))</f>
        <v>-0.85142095781469029</v>
      </c>
      <c r="GL1109">
        <f>CH1110+DC1109</f>
        <v>-2.0448011549338674E-2</v>
      </c>
      <c r="GM1109" t="e">
        <f>GL1109/(SQRT(GL1108^2+GL1109^2+GL1110^2))</f>
        <v>#VALUE!</v>
      </c>
      <c r="GO1109" s="27">
        <f>FA1110*FW1108-FA1108*FW1110</f>
        <v>-5.3436559083262267E-2</v>
      </c>
    </row>
    <row r="1110" spans="1:197" x14ac:dyDescent="0.2">
      <c r="D1110" t="s">
        <v>10</v>
      </c>
      <c r="E1110" s="5">
        <f t="shared" si="1670"/>
        <v>-9.8661645972365639E-2</v>
      </c>
      <c r="F1110" s="6">
        <f t="shared" si="1670"/>
        <v>-0.32743034407349803</v>
      </c>
      <c r="G1110" s="7">
        <f t="shared" si="1672"/>
        <v>-0.13145081191680399</v>
      </c>
      <c r="H1110" s="8">
        <f t="shared" si="1673"/>
        <v>-0.1134652971329068</v>
      </c>
      <c r="J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W1110" s="1"/>
      <c r="BY1110" t="s">
        <v>9</v>
      </c>
      <c r="BZ1110" s="5">
        <f t="shared" si="1674"/>
        <v>0.3492962422733713</v>
      </c>
      <c r="CA1110" s="6">
        <f t="shared" si="1674"/>
        <v>-0.34518112468713447</v>
      </c>
      <c r="CB1110" s="7">
        <f>CY1109</f>
        <v>-0.25002043121758216</v>
      </c>
      <c r="CC1110" s="8">
        <f>DU1109</f>
        <v>-0.96676487220374074</v>
      </c>
      <c r="CE1110" s="10"/>
      <c r="CH1110">
        <f>((SUMPRODUCT(CM1109:CM1111,CK1109:CK1111))*(SUMPRODUCT(CM1109:CM1111,CL1109:CL1111)))-((SUMPRODUCT(CN1109:CN1111,CK1109:CK1111))*(SUMPRODUCT(CN1109:CN1111,CL1109:CL1111)))</f>
        <v>-2.0448011549338674E-2</v>
      </c>
      <c r="CI1110" s="67"/>
      <c r="CJ1110" s="10" t="s">
        <v>9</v>
      </c>
      <c r="CK1110" s="5">
        <f t="shared" si="1675"/>
        <v>0.3492962422733713</v>
      </c>
      <c r="CL1110" s="6">
        <f t="shared" si="1675"/>
        <v>-0.34518112468713447</v>
      </c>
      <c r="CM1110" s="7">
        <f>FA1109</f>
        <v>-0.2331099784159186</v>
      </c>
      <c r="CN1110" s="8">
        <f>FW1109</f>
        <v>-0.97098108741430755</v>
      </c>
      <c r="CP1110">
        <f t="shared" si="1671"/>
        <v>-9.8670839279614439E-2</v>
      </c>
      <c r="CQ1110">
        <f t="shared" si="1671"/>
        <v>-0.32743703463395935</v>
      </c>
      <c r="CR1110">
        <f>CK1112</f>
        <v>0</v>
      </c>
      <c r="CS1110">
        <f>CN1112</f>
        <v>0</v>
      </c>
      <c r="CW1110" s="28"/>
      <c r="CY1110" s="61">
        <v>0.74950881879487252</v>
      </c>
      <c r="DA1110" s="17">
        <v>0</v>
      </c>
      <c r="DB1110">
        <v>1</v>
      </c>
      <c r="DD1110" s="73">
        <f>(DB1108*DB1110)*(1-COS(RADIANS(CW1108+45)))-DB1109*(SIN(RADIANS(CW1108+45)))</f>
        <v>0</v>
      </c>
      <c r="DE1110" s="73">
        <f>(DB1109*DB1110)*(1-COS(RADIANS(CW1108+45)))+DB1108*(SIN(RADIANS(CW1108+45)))</f>
        <v>0</v>
      </c>
      <c r="DF1110" s="73">
        <f>(DB1110^2)*(1-COS(RADIANS(CW1108+45)))+(COS(RADIANS(CW1108+45)))</f>
        <v>1</v>
      </c>
      <c r="DG1110" s="10"/>
      <c r="DH1110">
        <v>0</v>
      </c>
      <c r="DI1110" s="23">
        <f>SIN(RADIANS('[1]Biaxial Input'!$F$21))*SIN(RADIANS(0))</f>
        <v>0</v>
      </c>
      <c r="DK1110" s="30">
        <f>(DI1108*DI1110)*(1-COS(RADIANS(CV1108)))-DI1109*(SIN(RADIANS(CV1108)))</f>
        <v>-5.3436559083262246E-2</v>
      </c>
      <c r="DL1110" s="30">
        <f>(DI1109*DI1110)*(1-COS(RADIANS(CV1108)))+DI1108*(SIN(RADIANS(CV1108)))</f>
        <v>-0.76417839735679927</v>
      </c>
      <c r="DM1110" s="30">
        <f>(DI1110^2)*(1-COS(RADIANS(CV1108)))+(COS(RADIANS(CV1108)))</f>
        <v>0.64278760968653936</v>
      </c>
      <c r="DO1110">
        <v>0.74950881879487252</v>
      </c>
      <c r="DQ1110" s="28">
        <f>(DB1108*DB1110)*(1-COS(RADIANS(CU1108)))-DB1109*(SIN(RADIANS(CU1108)))</f>
        <v>0</v>
      </c>
      <c r="DR1110" s="28">
        <f>(DB1109*DB1110)*(1-COS(RADIANS(CU1108)))+DB1108*(SIN(RADIANS(CU1108)))</f>
        <v>0</v>
      </c>
      <c r="DS1110" s="28">
        <f>(DB1110^2)*(1-COS(RADIANS(CU1108)))+(COS(RADIANS(CU1108)))</f>
        <v>1</v>
      </c>
      <c r="DU1110" s="61">
        <v>-0.15830546226261483</v>
      </c>
      <c r="DW1110" s="17">
        <v>0</v>
      </c>
      <c r="DX1110">
        <v>1</v>
      </c>
      <c r="DZ1110" s="73">
        <f>(DB1108*DB1108)*(1-COS(RADIANS(CW1108-45)))-DB1108*(SIN(RADIANS(CW1108-45)))</f>
        <v>0</v>
      </c>
      <c r="EA1110" s="73">
        <f>(DB1109*DB1110)*(1-COS(RADIANS(CW1108-45)))+DB1108*(SIN(RADIANS(CW1108-45)))</f>
        <v>0</v>
      </c>
      <c r="EB1110" s="73">
        <f>(DB1110^2)*(1-COS(RADIANS(CW1108-45)))+(COS(RADIANS(CW1108-45)))</f>
        <v>0.99999999999999989</v>
      </c>
      <c r="EC1110" s="10"/>
      <c r="ED1110">
        <v>0</v>
      </c>
      <c r="EE1110" s="1">
        <v>-0.15830546226261483</v>
      </c>
      <c r="EG1110">
        <f>CY1110+DU1110</f>
        <v>0.59120335653225764</v>
      </c>
      <c r="EH1110">
        <f>EG1110/(SQRT(EG1108^2+EG1109^2+EG1110^2))</f>
        <v>0.41804390246420753</v>
      </c>
      <c r="EJ1110">
        <f>Q1110+AM1110</f>
        <v>0</v>
      </c>
      <c r="EK1110">
        <f>EJ1110/(SQRT(EJ1108^2+EJ1109^2+EJ1110^2))</f>
        <v>0</v>
      </c>
      <c r="EM1110" s="23">
        <f>CY1108*DU1109-CY1109*DU1108</f>
        <v>-0.64278760968653925</v>
      </c>
      <c r="ER1110">
        <f t="shared" ref="ER1110:ES1112" si="1676">CK1109</f>
        <v>0.93180266183863136</v>
      </c>
      <c r="ES1110">
        <f t="shared" si="1676"/>
        <v>-0.87956522186239505</v>
      </c>
      <c r="ET1110" t="e">
        <f>#REF!</f>
        <v>#REF!</v>
      </c>
      <c r="EU1110" t="e">
        <f>#REF!</f>
        <v>#REF!</v>
      </c>
      <c r="EY1110" s="28"/>
      <c r="EZ1110" s="10"/>
      <c r="FA1110" s="61">
        <v>0.75215747624009166</v>
      </c>
      <c r="FB1110" s="13">
        <f>BW1111</f>
        <v>0</v>
      </c>
      <c r="FC1110" s="17">
        <v>0</v>
      </c>
      <c r="FD1110">
        <v>1</v>
      </c>
      <c r="FF1110" s="73">
        <f>(FD1108*FD1110)*(1-COS(RADIANS(EY1108+45)))-FD1109*(SIN(RADIANS(EY1108+45)))</f>
        <v>0</v>
      </c>
      <c r="FG1110" s="73">
        <f>(FD1109*FD1110)*(1-COS(RADIANS(EY1108+45)))+FD1108*(SIN(RADIANS(EY1108+45)))</f>
        <v>0</v>
      </c>
      <c r="FH1110" s="73">
        <f>(FD1110^2)*(1-COS(RADIANS(EY1108+45)))+(COS(RADIANS(EY1108+45)))</f>
        <v>0.99999999999999989</v>
      </c>
      <c r="FI1110" s="10"/>
      <c r="FJ1110">
        <v>0</v>
      </c>
      <c r="FK1110" s="23">
        <f>SIN(RADIANS(176))*SIN(RADIANS(0))</f>
        <v>0</v>
      </c>
      <c r="FM1110" s="30">
        <f>(FK1108*FK1110)*(1-COS(RADIANS(EX1108)))-FK1109*(SIN(RADIANS(EX1108)))</f>
        <v>-5.3436559083262246E-2</v>
      </c>
      <c r="FN1110" s="30">
        <f>(FK1109*FK1110)*(1-COS(RADIANS(EX1108)))+FK1108*(SIN(RADIANS(EX1108)))</f>
        <v>-0.76417839735679927</v>
      </c>
      <c r="FO1110" s="30">
        <f>(FK1110^2)*(1-COS(RADIANS(EX1108)))+(COS(RADIANS(EX1108)))</f>
        <v>0.64278760968653936</v>
      </c>
      <c r="FQ1110">
        <v>0.75215747624009166</v>
      </c>
      <c r="FS1110" s="28">
        <f>(FD1108*FD1110)*(1-COS(RADIANS(EW1108)))-FD1109*(SIN(RADIANS(EW1108)))</f>
        <v>0</v>
      </c>
      <c r="FT1110" s="28">
        <f>(FD1109*FD1110)*(1-COS(RADIANS(EW1108)))+FD1108*(SIN(RADIANS(EW1108)))</f>
        <v>0</v>
      </c>
      <c r="FU1110" s="28">
        <f>(FD1110^2)*(1-COS(RADIANS(EW1108)))+(COS(RADIANS(EW1108)))</f>
        <v>1</v>
      </c>
      <c r="FW1110" s="61">
        <v>-0.14520061904000592</v>
      </c>
      <c r="FX1110" s="13">
        <f>BX1111</f>
        <v>0</v>
      </c>
      <c r="FY1110" s="17">
        <v>0</v>
      </c>
      <c r="FZ1110">
        <v>1</v>
      </c>
      <c r="GB1110" s="73">
        <f>(FD1108*FD1108)*(1-COS(RADIANS(EY1108-45)))-FD1108*(SIN(RADIANS(EY1108-45)))</f>
        <v>0</v>
      </c>
      <c r="GC1110" s="73">
        <f>(FD1109*FD1110)*(1-COS(RADIANS(EY1108-45)))+FD1108*(SIN(RADIANS(EY1108-45)))</f>
        <v>0</v>
      </c>
      <c r="GD1110" s="73">
        <f>(FD1110^2)*(1-COS(RADIANS(EY1108-45)))+(COS(RADIANS(EY1108-45)))</f>
        <v>1</v>
      </c>
      <c r="GE1110" s="10"/>
      <c r="GF1110">
        <v>0</v>
      </c>
      <c r="GG1110" s="1">
        <v>-0.14520061904000592</v>
      </c>
      <c r="GI1110">
        <f>FA1110+FW1110</f>
        <v>0.60695685720008574</v>
      </c>
      <c r="GJ1110">
        <f>GI1110/(SQRT(GI1108^2+GI1109^2+GI1110^2))</f>
        <v>0.42918330961385548</v>
      </c>
      <c r="GL1110" t="e">
        <f>#REF!+DC1110</f>
        <v>#REF!</v>
      </c>
      <c r="GM1110" t="e">
        <f>GL1110/(SQRT(GL1108^2+GL1109^2+GL1110^2))</f>
        <v>#REF!</v>
      </c>
      <c r="GO1110" s="27">
        <f>FA1108*FW1109-FA1109*FW1108</f>
        <v>-0.64278760968653925</v>
      </c>
    </row>
    <row r="1111" spans="1:197" x14ac:dyDescent="0.2">
      <c r="J1111" s="10"/>
      <c r="Q1111" s="82" t="s">
        <v>148</v>
      </c>
      <c r="R1111" s="13"/>
      <c r="T1111" s="10"/>
      <c r="U1111" s="10"/>
      <c r="V1111" s="10"/>
      <c r="W1111" s="10"/>
      <c r="X1111" s="10"/>
      <c r="Y1111" s="10"/>
      <c r="Z1111" s="80"/>
      <c r="AA1111" s="23" t="s">
        <v>149</v>
      </c>
      <c r="AE1111" s="1"/>
      <c r="AG1111" s="80"/>
      <c r="AK1111" s="13"/>
      <c r="AL1111" s="81"/>
      <c r="AM1111" s="82" t="s">
        <v>150</v>
      </c>
      <c r="AO1111" s="13"/>
      <c r="AP1111" s="13"/>
      <c r="AS1111" s="1"/>
      <c r="AW1111" s="1"/>
      <c r="BY1111" t="s">
        <v>10</v>
      </c>
      <c r="BZ1111" s="5">
        <f t="shared" si="1674"/>
        <v>-9.8670839279614439E-2</v>
      </c>
      <c r="CA1111" s="6">
        <f t="shared" si="1674"/>
        <v>-0.32743703463395935</v>
      </c>
      <c r="CB1111" s="7">
        <f>CY1110</f>
        <v>0.74950881879487252</v>
      </c>
      <c r="CC1111" s="8">
        <f>DU1110</f>
        <v>-0.15830546226261483</v>
      </c>
      <c r="CE1111" s="10"/>
      <c r="CG1111" s="10" t="s">
        <v>160</v>
      </c>
      <c r="CH1111" s="10">
        <f>-CH1108*((EY1108-CW1108)/(CH1110-CE1109))</f>
        <v>209.07371265078723</v>
      </c>
      <c r="CI1111" s="67"/>
      <c r="CJ1111" s="10" t="s">
        <v>10</v>
      </c>
      <c r="CK1111" s="5">
        <f t="shared" si="1675"/>
        <v>-9.8670839279614439E-2</v>
      </c>
      <c r="CL1111" s="6">
        <f t="shared" si="1675"/>
        <v>-0.32743703463395935</v>
      </c>
      <c r="CM1111" s="7">
        <f>FA1110</f>
        <v>0.75215747624009166</v>
      </c>
      <c r="CN1111" s="8">
        <f>FW1110</f>
        <v>-0.14520061904000592</v>
      </c>
      <c r="CW1111" s="28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EE1111" s="1"/>
      <c r="EI1111" s="64">
        <f>(DEGREES(ACOS((EH1108*EK1108+EH1109*EK1109+EH1110*EK1110)/((SQRT(EH1108^2+EH1109^2+EH1110^2))*(SQRT(EK1108^2+EK1109^2+EK1110^2))))))</f>
        <v>97.259158640073792</v>
      </c>
      <c r="ER1111">
        <f t="shared" si="1676"/>
        <v>0.3492962422733713</v>
      </c>
      <c r="ES1111">
        <f t="shared" si="1676"/>
        <v>-0.34518112468713447</v>
      </c>
      <c r="ET1111" t="e">
        <f>#REF!</f>
        <v>#REF!</v>
      </c>
      <c r="EU1111" t="e">
        <f>#REF!</f>
        <v>#REF!</v>
      </c>
      <c r="EY1111" s="28"/>
      <c r="EZ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GG1111" s="1"/>
      <c r="GK1111" s="64" t="e">
        <f>(DEGREES(ACOS((GJ1108*GM1108+GJ1109*GM1109+GJ1110*GM1110)/((SQRT(GJ1108^2+GJ1109^2+GJ1110^2))*(SQRT(GM1108^2+GM1109^2+GM1110^2))))))</f>
        <v>#VALUE!</v>
      </c>
    </row>
    <row r="1112" spans="1:197" x14ac:dyDescent="0.2">
      <c r="E1112" s="5" t="s">
        <v>4</v>
      </c>
      <c r="F1112" s="6" t="s">
        <v>5</v>
      </c>
      <c r="G1112" s="7" t="s">
        <v>6</v>
      </c>
      <c r="H1112" s="8" t="s">
        <v>1</v>
      </c>
      <c r="I1112">
        <v>14</v>
      </c>
      <c r="J1112" s="9" t="s">
        <v>7</v>
      </c>
      <c r="K1112">
        <v>14</v>
      </c>
      <c r="L1112" s="10"/>
      <c r="M1112" s="17">
        <f>A1060</f>
        <v>0</v>
      </c>
      <c r="N1112" s="17">
        <f>B1060</f>
        <v>-15</v>
      </c>
      <c r="O1112" s="17">
        <f>C1060</f>
        <v>293.89999999999998</v>
      </c>
      <c r="Q1112" s="61">
        <f t="array" ref="Q1112:Q1114">MMULT(AI1112:AK1114,AG1112:AG1114)</f>
        <v>0.93365243757022276</v>
      </c>
      <c r="R1112" s="13"/>
      <c r="S1112" s="17">
        <v>1</v>
      </c>
      <c r="T1112">
        <v>0</v>
      </c>
      <c r="V1112" s="73">
        <f>(T1112^2)*(1-COS(RADIANS(O1112+45)))+(COS(RADIANS(O1112+45)))</f>
        <v>0.93295353482548893</v>
      </c>
      <c r="W1112" s="73">
        <f>(T1112*T1113)*(1-COS(RADIANS(O1112+45)))-T1114*(SIN(RADIANS(O1112+45)))</f>
        <v>0.35999680812005158</v>
      </c>
      <c r="X1112" s="73">
        <f>(T1112*T1114)*(1-COS(RADIANS(O1112+45)))+T1113*(SIN(RADIANS(O1112+45)))</f>
        <v>0</v>
      </c>
      <c r="Y1112" s="10"/>
      <c r="Z1112">
        <f t="array" ref="Z1112:Z1114">MMULT(V1112:X1114,S1112:S1114)</f>
        <v>0.93295353482548893</v>
      </c>
      <c r="AA1112" s="23">
        <f>COS(RADIANS('[1]Biaxial Input'!$F$21))</f>
        <v>-0.9975640502598242</v>
      </c>
      <c r="AC1112" s="30">
        <f>(AA1112^2)*(1-COS(RADIANS(N1112)))+(COS(RADIANS(N1112)))</f>
        <v>0.99983419624187875</v>
      </c>
      <c r="AD1112" s="30">
        <f>(AA1112*AA1113)*(1-COS(RADIANS(N1112)))-AA1114*(SIN(RADIANS(N1112)))</f>
        <v>-2.3711042090011594E-3</v>
      </c>
      <c r="AE1112" s="30">
        <f>(AA1112*AA1114)*(1-COS(RADIANS(N1112)))+AA1113*(SIN(RADIANS(N1112)))</f>
        <v>-1.8054303924173627E-2</v>
      </c>
      <c r="AG1112">
        <f t="array" ref="AG1112:AG1114">MMULT(AC1112:AE1114,Z1112:Z1114)</f>
        <v>0.93365243757022276</v>
      </c>
      <c r="AI1112" s="28">
        <f>(T1112^2)*(1-COS(RADIANS(M1112)))+(COS(RADIANS(M1112)))</f>
        <v>1</v>
      </c>
      <c r="AJ1112" s="28">
        <f>(T1112*T1113)*(1-COS(RADIANS(M1112)))-T1114*(SIN(RADIANS(M1112)))</f>
        <v>0</v>
      </c>
      <c r="AK1112" s="28">
        <f>(T1112*T1114)*(1-COS(RADIANS(M1112)))+T1113*(SIN(RADIANS(M1112)))</f>
        <v>0</v>
      </c>
      <c r="AM1112" s="61">
        <f t="array" ref="AM1112:AM1114">MMULT(AI1112:AK1114,AW1112:AW1114)</f>
        <v>-0.35772498924312635</v>
      </c>
      <c r="AN1112" s="13"/>
      <c r="AO1112" s="17">
        <v>1</v>
      </c>
      <c r="AP1112">
        <v>0</v>
      </c>
      <c r="AR1112" s="73">
        <f>(T1112^2)*(1-COS(RADIANS(O1112-45)))+(COS(RADIANS(O1112-45)))</f>
        <v>-0.35999680812005153</v>
      </c>
      <c r="AS1112" s="73">
        <f>(T1112*T1113)*(1-COS(RADIANS(O1112-45)))-T1114*(SIN(RADIANS(O1112-45)))</f>
        <v>0.93295353482548893</v>
      </c>
      <c r="AT1112" s="73">
        <f>(T1112*T1114)*(1-COS(RADIANS(O1112-45)))+T1113*(SIN(RADIANS(O1112-45)))</f>
        <v>0</v>
      </c>
      <c r="AU1112" s="10"/>
      <c r="AV1112">
        <f t="array" ref="AV1112:AV1114">MMULT(AR1112:AT1114,S1112:S1114)</f>
        <v>-0.35999680812005153</v>
      </c>
      <c r="AW1112" s="1">
        <f t="array" ref="AW1112:AW1114">MMULT(AC1112:AE1114,AV1112:AV1114)</f>
        <v>-0.35772498924312635</v>
      </c>
      <c r="CS1112" s="15"/>
      <c r="CW1112" s="28"/>
      <c r="CY1112" s="82" t="s">
        <v>148</v>
      </c>
      <c r="CZ1112" s="13"/>
      <c r="DB1112" s="10"/>
      <c r="DC1112" s="10"/>
      <c r="DD1112" s="10"/>
      <c r="DE1112" s="10"/>
      <c r="DF1112" s="10"/>
      <c r="DG1112" s="10"/>
      <c r="DH1112" s="80"/>
      <c r="DI1112" s="23" t="s">
        <v>149</v>
      </c>
      <c r="DM1112" s="1"/>
      <c r="DO1112" s="80"/>
      <c r="DS1112" s="13"/>
      <c r="DT1112" s="81"/>
      <c r="DU1112" s="82" t="s">
        <v>150</v>
      </c>
      <c r="DW1112" s="13"/>
      <c r="DX1112" s="13"/>
      <c r="EA1112" s="1"/>
      <c r="EE1112" s="1"/>
      <c r="EI1112" s="13"/>
      <c r="ER1112">
        <f t="shared" si="1676"/>
        <v>-9.8670839279614439E-2</v>
      </c>
      <c r="ES1112">
        <f t="shared" si="1676"/>
        <v>-0.32743703463395935</v>
      </c>
      <c r="ET1112" t="e">
        <f>#REF!</f>
        <v>#REF!</v>
      </c>
      <c r="EU1112" t="e">
        <f>#REF!</f>
        <v>#REF!</v>
      </c>
      <c r="EY1112" s="28"/>
      <c r="EZ1112" s="10"/>
      <c r="FA1112" s="82" t="s">
        <v>148</v>
      </c>
      <c r="FB1112" s="13"/>
      <c r="FD1112" s="10"/>
      <c r="FE1112" s="10"/>
      <c r="FF1112" s="10"/>
      <c r="FG1112" s="10"/>
      <c r="FH1112" s="10"/>
      <c r="FI1112" s="10"/>
      <c r="FJ1112" s="80"/>
      <c r="FK1112" s="23" t="s">
        <v>149</v>
      </c>
      <c r="FO1112" s="1"/>
      <c r="FQ1112" s="80"/>
      <c r="FU1112" s="13"/>
      <c r="FV1112" s="81"/>
      <c r="FW1112" s="82" t="s">
        <v>150</v>
      </c>
      <c r="FY1112" s="13"/>
      <c r="FZ1112" s="13"/>
      <c r="GC1112" s="1"/>
      <c r="GG1112" s="1"/>
      <c r="GK1112" s="13"/>
    </row>
    <row r="1113" spans="1:197" x14ac:dyDescent="0.2">
      <c r="D1113" t="s">
        <v>8</v>
      </c>
      <c r="E1113" s="5">
        <f t="shared" ref="E1113:F1115" si="1677">E1108</f>
        <v>0.93178937024735009</v>
      </c>
      <c r="F1113" s="6">
        <f t="shared" si="1677"/>
        <v>-0.87958232567766348</v>
      </c>
      <c r="G1113" s="7">
        <f>Q1112</f>
        <v>0.93365243757022276</v>
      </c>
      <c r="H1113" s="8">
        <f>AM1112</f>
        <v>-0.35772498924312635</v>
      </c>
      <c r="J1113" s="9">
        <f>((SUMPRODUCT(G1113:G1115,E1113:E1115))*(SUMPRODUCT(G1113:G1115,F1113:F1115)))-((SUMPRODUCT(H1113:H1115,E1113:E1115))*(SUMPRODUCT(H1113:H1115,F1113:F1115)))</f>
        <v>-6.9696286015524245E-2</v>
      </c>
      <c r="Q1113" s="61">
        <v>-0.35000203322171319</v>
      </c>
      <c r="S1113" s="17">
        <v>0</v>
      </c>
      <c r="T1113">
        <v>0</v>
      </c>
      <c r="V1113" s="73">
        <f>(T1112*T1113)*(1-COS(RADIANS(O1112+45)))+T1114*(SIN(RADIANS(O1112+45)))</f>
        <v>-0.35999680812005158</v>
      </c>
      <c r="W1113" s="73">
        <f>(T1113^2)*(1-COS(RADIANS(O1112+45)))+(COS(RADIANS(O1112+45)))</f>
        <v>0.93295353482548893</v>
      </c>
      <c r="X1113" s="73">
        <f>(T1113*T1114)*(1-COS(RADIANS(O1112+45)))-T1112*(SIN(RADIANS(O1112+45)))</f>
        <v>0</v>
      </c>
      <c r="Y1113" s="10"/>
      <c r="Z1113">
        <v>-0.35999680812005158</v>
      </c>
      <c r="AA1113" s="23">
        <f>SIN(RADIANS('[1]Biaxial Input'!$F$21))*(COS(RADIANS(0)))</f>
        <v>6.9756473744125524E-2</v>
      </c>
      <c r="AC1113" s="30">
        <f>(AA1112*AA1113)*(1-COS(RADIANS(N1112)))+AA1114*(SIN(RADIANS(N1112)))</f>
        <v>-2.3711042090011594E-3</v>
      </c>
      <c r="AD1113" s="30">
        <f>(AA1113^2)*(1-COS(RADIANS(N1112)))+(COS(RADIANS(N1112)))</f>
        <v>0.96609163004718956</v>
      </c>
      <c r="AE1113" s="30">
        <f>(AA1113*AA1114)*(1-COS(RADIANS(N1112)))-AA1112*(SIN(RADIANS(N1112)))</f>
        <v>-0.25818857491685071</v>
      </c>
      <c r="AG1113">
        <v>-0.35000203322171319</v>
      </c>
      <c r="AI1113" s="28">
        <f>(T1112*T1113)*(1-COS(RADIANS(M1112)))+T1114*(SIN(RADIANS(M1112)))</f>
        <v>0</v>
      </c>
      <c r="AJ1113" s="28">
        <f>(T1113^2)*(1-COS(RADIANS(M1112)))+(COS(RADIANS(M1112)))</f>
        <v>1</v>
      </c>
      <c r="AK1113" s="28">
        <f>(T1113*T1114)*(1-COS(RADIANS(M1112)))-T1112*(SIN(RADIANS(M1112)))</f>
        <v>0</v>
      </c>
      <c r="AM1113" s="61">
        <v>-0.90046501127088363</v>
      </c>
      <c r="AO1113" s="17">
        <v>0</v>
      </c>
      <c r="AP1113">
        <v>0</v>
      </c>
      <c r="AR1113" s="73">
        <f>(T1112*T1113)*(1-COS(RADIANS(O1112-45)))+T1114*(SIN(RADIANS(O1112-45)))</f>
        <v>-0.93295353482548893</v>
      </c>
      <c r="AS1113" s="73">
        <f>(T1113^2)*(1-COS(RADIANS(O1112-45)))+(COS(RADIANS(O1112-45)))</f>
        <v>-0.35999680812005153</v>
      </c>
      <c r="AT1113" s="73">
        <f>(T1113*T1114)*(1-COS(RADIANS(O1112-45)))-T1112*(SIN(RADIANS(O1112-45)))</f>
        <v>0</v>
      </c>
      <c r="AU1113" s="10"/>
      <c r="AV1113">
        <v>-0.93295353482548893</v>
      </c>
      <c r="AW1113" s="1">
        <v>-0.90046501127088363</v>
      </c>
      <c r="BZ1113" s="5" t="s">
        <v>4</v>
      </c>
      <c r="CA1113" s="6" t="s">
        <v>5</v>
      </c>
      <c r="CB1113" s="7" t="s">
        <v>6</v>
      </c>
      <c r="CC1113" s="8" t="s">
        <v>1</v>
      </c>
      <c r="CD1113">
        <v>12</v>
      </c>
      <c r="CE1113" s="9" t="s">
        <v>7</v>
      </c>
      <c r="CG1113" s="90" t="s">
        <v>157</v>
      </c>
      <c r="CH1113" s="61">
        <f>CE1114-((CH1115-CE1114)/(EY1113-CW1113))*CW1113</f>
        <v>7.1346825574597235</v>
      </c>
      <c r="CI1113" s="10"/>
      <c r="CK1113" s="5" t="s">
        <v>4</v>
      </c>
      <c r="CL1113" s="6" t="s">
        <v>5</v>
      </c>
      <c r="CM1113" s="7" t="s">
        <v>6</v>
      </c>
      <c r="CN1113" s="8" t="s">
        <v>1</v>
      </c>
      <c r="CO1113" s="10"/>
      <c r="CP1113">
        <f t="shared" ref="CP1113:CQ1115" si="1678">BZ1114</f>
        <v>0.93180266183863136</v>
      </c>
      <c r="CQ1113">
        <f t="shared" si="1678"/>
        <v>-0.87956522186239505</v>
      </c>
      <c r="CR1113">
        <f>CI1117</f>
        <v>0</v>
      </c>
      <c r="CS1113">
        <f>CL1117</f>
        <v>0</v>
      </c>
      <c r="CU1113" s="17">
        <f>CU1017</f>
        <v>70</v>
      </c>
      <c r="CV1113" s="17">
        <f>CV1017</f>
        <v>-5</v>
      </c>
      <c r="CW1113" s="31">
        <f>CH1020</f>
        <v>221.55607767973757</v>
      </c>
      <c r="CY1113" s="61">
        <f t="array" ref="CY1113:CY1115">MMULT(DQ1113:DS1115,DO1113:DO1115)</f>
        <v>0.91397375425543204</v>
      </c>
      <c r="CZ1113" s="13"/>
      <c r="DA1113" s="17">
        <v>1</v>
      </c>
      <c r="DB1113">
        <v>0</v>
      </c>
      <c r="DD1113" s="73">
        <f>(DB1113^2)*(1-COS(RADIANS(CW1113+45)))+(COS(RADIANS(CW1113+45)))</f>
        <v>-6.0071595850015709E-2</v>
      </c>
      <c r="DE1113" s="73">
        <f>(DB1113*DB1114)*(1-COS(RADIANS(CW1113+45)))-DB1115*(SIN(RADIANS(CW1113+45)))</f>
        <v>0.99819407099623292</v>
      </c>
      <c r="DF1113" s="73">
        <f>(DB1113*DB1115)*(1-COS(RADIANS(CW1113+45)))+DB1114*(SIN(RADIANS(CW1113+45)))</f>
        <v>0</v>
      </c>
      <c r="DG1113" s="10"/>
      <c r="DH1113">
        <f t="array" ref="DH1113:DH1115">MMULT(DD1113:DF1115,DA1113:DA1115)</f>
        <v>-6.0071595850015709E-2</v>
      </c>
      <c r="DI1113" s="23">
        <f>COS(RADIANS('[1]Biaxial Input'!$F$21))</f>
        <v>-0.9975640502598242</v>
      </c>
      <c r="DK1113" s="30">
        <f>(DI1113^2)*(1-COS(RADIANS(CV1113)))+(COS(RADIANS(CV1113)))</f>
        <v>0.99998148353170568</v>
      </c>
      <c r="DL1113" s="30">
        <f>(DI1113*DI1114)*(1-COS(RADIANS(CV1113)))-DI1115*(SIN(RADIANS(CV1113)))</f>
        <v>-2.6479783333051429E-4</v>
      </c>
      <c r="DM1113" s="30">
        <f>(DI1113*DI1115)*(1-COS(RADIANS(CV1113)))+DI1114*(SIN(RADIANS(CV1113)))</f>
        <v>-6.0796772806267756E-3</v>
      </c>
      <c r="DO1113">
        <f t="array" ref="DO1113:DO1115">MMULT(DK1113:DM1115,DH1113:DH1115)</f>
        <v>-5.9806163908972594E-2</v>
      </c>
      <c r="DQ1113" s="28">
        <f>(DB1113^2)*(1-COS(RADIANS(CU1113)))+(COS(RADIANS(CU1113)))</f>
        <v>0.34202014332566882</v>
      </c>
      <c r="DR1113" s="28">
        <f>(DB1113*DB1114)*(1-COS(RADIANS(CU1113)))-DB1115*(SIN(RADIANS(CU1113)))</f>
        <v>-0.93969262078590832</v>
      </c>
      <c r="DS1113" s="28">
        <f>(DB1113*DB1115)*(1-COS(RADIANS(CU1113)))+DB1114*(SIN(RADIANS(CU1113)))</f>
        <v>0</v>
      </c>
      <c r="DU1113" s="61">
        <f t="array" ref="DU1113:DU1115">MMULT(DQ1113:DS1115,EE1113:EE1115)</f>
        <v>-0.39788505303109739</v>
      </c>
      <c r="DV1113" s="13"/>
      <c r="DW1113" s="17">
        <v>1</v>
      </c>
      <c r="DX1113">
        <v>0</v>
      </c>
      <c r="DZ1113" s="73">
        <f>(DB1113^2)*(1-COS(RADIANS(CW1113-45)))+(COS(RADIANS(CW1113-45)))</f>
        <v>-0.99819407099623292</v>
      </c>
      <c r="EA1113" s="73">
        <f>(DB1113*DB1114)*(1-COS(RADIANS(CW1113-45)))-DB1115*(SIN(RADIANS(CW1113-45)))</f>
        <v>-6.0071595850015203E-2</v>
      </c>
      <c r="EB1113" s="73">
        <f>(DB1113*DB1115)*(1-COS(RADIANS(CW1113-45)))+DB1114*(SIN(RADIANS(CW1113-45)))</f>
        <v>0</v>
      </c>
      <c r="EC1113" s="10"/>
      <c r="ED1113">
        <f t="array" ref="ED1113:ED1115">MMULT(DZ1113:EB1115,DA1113:DA1115)</f>
        <v>-0.99819407099623292</v>
      </c>
      <c r="EE1113" s="1">
        <f t="array" ref="EE1113:EE1115">MMULT(DK1113:DM1115,ED1113:ED1115)</f>
        <v>-0.9981914947957915</v>
      </c>
      <c r="EG1113">
        <f>CY1113+DU1113</f>
        <v>0.5160887012243347</v>
      </c>
      <c r="EH1113">
        <f>EG1113/(SQRT(EG1113^2+EG1114^2+EG1115^2))</f>
        <v>0.36492982032948507</v>
      </c>
      <c r="EJ1113">
        <f>Q1113+AM1113</f>
        <v>-1.2504670444925967</v>
      </c>
      <c r="EK1113">
        <f>EJ1113/(SQRT(EJ1113^2+EJ1114^2+EJ1115^2))</f>
        <v>-0.96813114078399776</v>
      </c>
      <c r="EM1113" s="23">
        <f>CY1114*DU1115-CY1115*DU1114</f>
        <v>-7.9620732894590179E-2</v>
      </c>
      <c r="EO1113" s="15">
        <v>12</v>
      </c>
      <c r="EP1113" s="9" t="s">
        <v>7</v>
      </c>
      <c r="EW1113" s="17">
        <f>CU1113</f>
        <v>70</v>
      </c>
      <c r="EX1113" s="17">
        <f>CV1113</f>
        <v>-5</v>
      </c>
      <c r="EY1113" s="31">
        <f>1+CW1113</f>
        <v>222.55607767973757</v>
      </c>
      <c r="EZ1113" s="10"/>
      <c r="FA1113" s="61">
        <f t="array" ref="FA1113:FA1115">MMULT(FS1113:FU1115,FQ1113:FQ1115)</f>
        <v>0.92077860328654615</v>
      </c>
      <c r="FB1113" s="13">
        <f>BW1114</f>
        <v>0</v>
      </c>
      <c r="FC1113" s="17">
        <v>1</v>
      </c>
      <c r="FD1113">
        <v>0</v>
      </c>
      <c r="FF1113" s="73">
        <f>(FD1113^2)*(1-COS(RADIANS(EY1113+45)))+(COS(RADIANS(EY1113+45)))</f>
        <v>-4.2641558024691752E-2</v>
      </c>
      <c r="FG1113" s="73">
        <f>(FD1113*FD1114)*(1-COS(RADIANS(EY1113+45)))-FD1115*(SIN(RADIANS(EY1113+45)))</f>
        <v>0.99909043511046924</v>
      </c>
      <c r="FH1113" s="73">
        <f>(FD1113*FD1115)*(1-COS(RADIANS(EY1113+45)))+FD1114*(SIN(RADIANS(EY1113+45)))</f>
        <v>0</v>
      </c>
      <c r="FI1113" s="10"/>
      <c r="FJ1113">
        <f t="array" ref="FJ1113:FJ1115">MMULT(FF1113:FH1115,FC1113:FC1115)</f>
        <v>-4.2641558024691752E-2</v>
      </c>
      <c r="FK1113" s="23">
        <f>COS(RADIANS(176))</f>
        <v>-0.9975640502598242</v>
      </c>
      <c r="FM1113" s="30">
        <f>(FK1113^2)*(1-COS(RADIANS(EX1113)))+(COS(RADIANS(EX1113)))</f>
        <v>0.99998148353170568</v>
      </c>
      <c r="FN1113" s="30">
        <f>(FK1113*FK1114)*(1-COS(RADIANS(EX1113)))-FK1115*(SIN(RADIANS(EX1113)))</f>
        <v>-2.6479783333051429E-4</v>
      </c>
      <c r="FO1113" s="30">
        <f>(FK1113*FK1115)*(1-COS(RADIANS(EX1113)))+FK1114*(SIN(RADIANS(EX1113)))</f>
        <v>-6.0796772806267756E-3</v>
      </c>
      <c r="FQ1113">
        <f t="array" ref="FQ1113:FQ1115">MMULT(FM1113:FO1115,FJ1113:FJ1115)</f>
        <v>-4.2376211471116074E-2</v>
      </c>
      <c r="FS1113" s="28">
        <f>(FD1113^2)*(1-COS(RADIANS(EW1113)))+(COS(RADIANS(EW1113)))</f>
        <v>0.34202014332566882</v>
      </c>
      <c r="FT1113" s="28">
        <f>(FD1113*FD1114)*(1-COS(RADIANS(EW1113)))-FD1115*(SIN(RADIANS(EW1113)))</f>
        <v>-0.93969262078590832</v>
      </c>
      <c r="FU1113" s="28">
        <f>(FD1113*FD1115)*(1-COS(RADIANS(EW1113)))+FD1114*(SIN(RADIANS(EW1113)))</f>
        <v>0</v>
      </c>
      <c r="FW1113" s="61">
        <f t="array" ref="FW1113:FW1115">MMULT(FS1113:FU1115,GG1113:GG1115)</f>
        <v>-0.38187341177804573</v>
      </c>
      <c r="FX1113" s="13">
        <f>BX1114</f>
        <v>0</v>
      </c>
      <c r="FY1113" s="17">
        <v>1</v>
      </c>
      <c r="FZ1113">
        <v>0</v>
      </c>
      <c r="GB1113" s="73">
        <f>(FD1113^2)*(1-COS(RADIANS(EY1113-45)))+(COS(RADIANS(EY1113-45)))</f>
        <v>-0.99909043511046935</v>
      </c>
      <c r="GC1113" s="73">
        <f>(FD1113*FD1114)*(1-COS(RADIANS(EY1113-45)))-FD1115*(SIN(RADIANS(EY1113-45)))</f>
        <v>-4.2641558024691245E-2</v>
      </c>
      <c r="GD1113" s="73">
        <f>(FD1113*FD1115)*(1-COS(RADIANS(EY1113-45)))+FD1114*(SIN(RADIANS(EY1113-45)))</f>
        <v>0</v>
      </c>
      <c r="GE1113" s="10"/>
      <c r="GF1113">
        <f t="array" ref="GF1113:GF1115">MMULT(GB1113:GD1115,FC1113:FC1115)</f>
        <v>-0.99909043511046935</v>
      </c>
      <c r="GG1113" s="1">
        <f t="array" ref="GG1113:GG1115">MMULT(FM1113:FO1115,GF1113:GF1115)</f>
        <v>-0.99908322687627926</v>
      </c>
      <c r="GI1113">
        <f>FA1113+FW1113</f>
        <v>0.53890519150850036</v>
      </c>
      <c r="GJ1113">
        <f>GI1113/(SQRT(GI1113^2+GI1114^2+GI1115^2))</f>
        <v>0.3810635153322956</v>
      </c>
      <c r="GL1113" t="e">
        <f>CH1114+DC1113</f>
        <v>#VALUE!</v>
      </c>
      <c r="GM1113" t="e">
        <f>GL1113/(SQRT(GL1113^2+GL1114^2+GL1115^2))</f>
        <v>#VALUE!</v>
      </c>
      <c r="GO1113" s="27">
        <f>FA1114*FW1115-FA1115*FW1114</f>
        <v>-7.9620732894590152E-2</v>
      </c>
    </row>
    <row r="1114" spans="1:197" x14ac:dyDescent="0.2">
      <c r="D1114" t="s">
        <v>9</v>
      </c>
      <c r="E1114" s="5">
        <f t="shared" si="1677"/>
        <v>0.34933429420552226</v>
      </c>
      <c r="F1114" s="6">
        <f t="shared" si="1677"/>
        <v>-0.34514388613357072</v>
      </c>
      <c r="G1114" s="7">
        <f t="shared" ref="G1114:G1115" si="1679">Q1113</f>
        <v>-0.35000203322171319</v>
      </c>
      <c r="H1114" s="8">
        <f t="shared" ref="H1114:H1115" si="1680">AM1113</f>
        <v>-0.90046501127088363</v>
      </c>
      <c r="J1114" s="10"/>
      <c r="Q1114" s="61">
        <v>-7.610323619825958E-2</v>
      </c>
      <c r="S1114" s="17">
        <v>0</v>
      </c>
      <c r="T1114">
        <v>1</v>
      </c>
      <c r="V1114" s="73">
        <f>(T1112*T1114)*(1-COS(RADIANS(O1112+45)))-T1113*(SIN(RADIANS(O1112+45)))</f>
        <v>0</v>
      </c>
      <c r="W1114" s="73">
        <f>(T1113*T1114)*(1-COS(RADIANS(O1112+45)))+T1112*(SIN(RADIANS(O1112+45)))</f>
        <v>0</v>
      </c>
      <c r="X1114" s="73">
        <f>(T1114^2)*(1-COS(RADIANS(O1112+45)))+(COS(RADIANS(O1112+45)))</f>
        <v>1</v>
      </c>
      <c r="Y1114" s="10"/>
      <c r="Z1114">
        <v>0</v>
      </c>
      <c r="AA1114" s="23">
        <f>SIN(RADIANS('[1]Biaxial Input'!$F$21))*SIN(RADIANS(0))</f>
        <v>0</v>
      </c>
      <c r="AC1114" s="30">
        <f>(AA1112*AA1114)*(1-COS(RADIANS(N1112)))-AA1113*(SIN(RADIANS(N1112)))</f>
        <v>1.8054303924173627E-2</v>
      </c>
      <c r="AD1114" s="30">
        <f>(AA1113*AA1114)*(1-COS(RADIANS(N1112)))+AA1112*(SIN(RADIANS(N1112)))</f>
        <v>0.25818857491685071</v>
      </c>
      <c r="AE1114" s="30">
        <f>(AA1114^2)*(1-COS(RADIANS(N1112)))+(COS(RADIANS(N1112)))</f>
        <v>0.96592582628906831</v>
      </c>
      <c r="AG1114">
        <v>-7.610323619825958E-2</v>
      </c>
      <c r="AI1114" s="28">
        <f>(T1112*T1114)*(1-COS(RADIANS(M1112)))-T1113*(SIN(RADIANS(M1112)))</f>
        <v>0</v>
      </c>
      <c r="AJ1114" s="28">
        <f>(T1113*T1114)*(1-COS(RADIANS(M1112)))+T1112*(SIN(RADIANS(M1112)))</f>
        <v>0</v>
      </c>
      <c r="AK1114" s="28">
        <f>(T1114^2)*(1-COS(RADIANS(M1112)))+(COS(RADIANS(M1112)))</f>
        <v>1</v>
      </c>
      <c r="AM1114" s="61">
        <v>-0.24737743540576326</v>
      </c>
      <c r="AO1114" s="17">
        <v>0</v>
      </c>
      <c r="AP1114">
        <v>1</v>
      </c>
      <c r="AR1114" s="73">
        <f>(T1112*T1112)*(1-COS(RADIANS(O1112-45)))-T1112*(SIN(RADIANS(O1112-45)))</f>
        <v>0</v>
      </c>
      <c r="AS1114" s="73">
        <f>(T1113*T1114)*(1-COS(RADIANS(O1112-45)))+T1112*(SIN(RADIANS(O1112-45)))</f>
        <v>0</v>
      </c>
      <c r="AT1114" s="73">
        <f>(T1114^2)*(1-COS(RADIANS(O1112-45)))+(COS(RADIANS(O1112-45)))</f>
        <v>1</v>
      </c>
      <c r="AU1114" s="10"/>
      <c r="AV1114">
        <v>0</v>
      </c>
      <c r="AW1114" s="1">
        <v>-0.24737743540576326</v>
      </c>
      <c r="BY1114" t="s">
        <v>8</v>
      </c>
      <c r="BZ1114" s="5">
        <f t="shared" ref="BZ1114:CA1116" si="1681">BZ1109</f>
        <v>0.93180266183863136</v>
      </c>
      <c r="CA1114" s="6">
        <f t="shared" si="1681"/>
        <v>-0.87956522186239505</v>
      </c>
      <c r="CB1114" s="7">
        <f>CY1113</f>
        <v>0.91397375425543204</v>
      </c>
      <c r="CC1114" s="8">
        <f>DU1113</f>
        <v>-0.39788505303109739</v>
      </c>
      <c r="CE1114" s="9">
        <f>((SUMPRODUCT(CB1114:CB1116,BZ1114:BZ1116))*(SUMPRODUCT(CB1114:(CB1116),CA1114:CA1116)))-((SUMPRODUCT(CC1114:CC1116,BZ1114:BZ1116))*(SUMPRODUCT(CC1114:CC1116,CA1114:CA1116)))</f>
        <v>0</v>
      </c>
      <c r="CG1114">
        <v>1</v>
      </c>
      <c r="CH1114" t="s">
        <v>161</v>
      </c>
      <c r="CI1114" s="67"/>
      <c r="CJ1114" s="1" t="s">
        <v>8</v>
      </c>
      <c r="CK1114" s="5">
        <f t="shared" ref="CK1114:CL1116" si="1682">BZ1114</f>
        <v>0.93180266183863136</v>
      </c>
      <c r="CL1114" s="6">
        <f t="shared" si="1682"/>
        <v>-0.87956522186239505</v>
      </c>
      <c r="CM1114" s="7">
        <f>FA1113</f>
        <v>0.92077860328654615</v>
      </c>
      <c r="CN1114" s="8">
        <f>FW1113</f>
        <v>-0.38187341177804573</v>
      </c>
      <c r="CO1114" s="10"/>
      <c r="CP1114">
        <f t="shared" si="1678"/>
        <v>0.3492962422733713</v>
      </c>
      <c r="CQ1114">
        <f t="shared" si="1678"/>
        <v>-0.34518112468713447</v>
      </c>
      <c r="CR1114">
        <f>CJ1117</f>
        <v>0</v>
      </c>
      <c r="CS1114">
        <f>CM1117</f>
        <v>0</v>
      </c>
      <c r="CW1114" s="28"/>
      <c r="CY1114" s="61">
        <v>-0.39630363173848993</v>
      </c>
      <c r="DA1114" s="17">
        <v>0</v>
      </c>
      <c r="DB1114">
        <v>0</v>
      </c>
      <c r="DD1114" s="73">
        <f>(DB1113*DB1114)*(1-COS(RADIANS(CW1113+45)))+DB1115*(SIN(RADIANS(CW1113+45)))</f>
        <v>-0.99819407099623292</v>
      </c>
      <c r="DE1114" s="73">
        <f>(DB1114^2)*(1-COS(RADIANS(CW1113+45)))+(COS(RADIANS(CW1113+45)))</f>
        <v>-6.0071595850015709E-2</v>
      </c>
      <c r="DF1114" s="73">
        <f>(DB1114*DB1115)*(1-COS(RADIANS(CW1113+45)))-DB1113*(SIN(RADIANS(CW1113+45)))</f>
        <v>0</v>
      </c>
      <c r="DG1114" s="10"/>
      <c r="DH1114">
        <v>-0.99819407099623292</v>
      </c>
      <c r="DI1114" s="23">
        <f>SIN(RADIANS('[1]Biaxial Input'!$F$21))*(COS(RADIANS(0)))</f>
        <v>6.9756473744125524E-2</v>
      </c>
      <c r="DK1114" s="30">
        <f>(DI1113*DI1114)*(1-COS(RADIANS(CV1113)))+DI1115*(SIN(RADIANS(CV1113)))</f>
        <v>-2.6479783333051429E-4</v>
      </c>
      <c r="DL1114" s="30">
        <f>(DI1114^2)*(1-COS(RADIANS(CV1113)))+(COS(RADIANS(CV1113)))</f>
        <v>0.99621321456003986</v>
      </c>
      <c r="DM1114" s="30">
        <f>(DI1114*DI1115)*(1-COS(RADIANS(CV1113)))-DI1113*(SIN(RADIANS(CV1113)))</f>
        <v>-8.694343573875718E-2</v>
      </c>
      <c r="DO1114">
        <v>-0.99439821739350409</v>
      </c>
      <c r="DQ1114" s="28">
        <f>(DB1113*DB1114)*(1-COS(RADIANS(CU1113)))+DB1115*(SIN(RADIANS(CU1113)))</f>
        <v>0.93969262078590832</v>
      </c>
      <c r="DR1114" s="28">
        <f>(DB1114^2)*(1-COS(RADIANS(CU1113)))+(COS(RADIANS(CU1113)))</f>
        <v>0.34202014332566882</v>
      </c>
      <c r="DS1114" s="28">
        <f>(DB1114*DB1115)*(1-COS(RADIANS(CU1113)))-DB1113*(SIN(RADIANS(CU1113)))</f>
        <v>0</v>
      </c>
      <c r="DU1114" s="61">
        <v>-0.91743488547343754</v>
      </c>
      <c r="DW1114" s="17">
        <v>0</v>
      </c>
      <c r="DX1114">
        <v>0</v>
      </c>
      <c r="DZ1114" s="73">
        <f>(DB1113*DB1114)*(1-COS(RADIANS(CW1113-45)))+DB1115*(SIN(RADIANS(CW1113-45)))</f>
        <v>6.0071595850015203E-2</v>
      </c>
      <c r="EA1114" s="73">
        <f>(DB1114^2)*(1-COS(RADIANS(CW1113-45)))+(COS(RADIANS(CW1113-45)))</f>
        <v>-0.99819407099623292</v>
      </c>
      <c r="EB1114" s="73">
        <f>(DB1114*DB1115)*(1-COS(RADIANS(CW1113-45)))-DB1113*(SIN(RADIANS(CW1113-45)))</f>
        <v>0</v>
      </c>
      <c r="EC1114" s="10"/>
      <c r="ED1114">
        <v>6.0071595850015203E-2</v>
      </c>
      <c r="EE1114" s="1">
        <v>6.0108437232738364E-2</v>
      </c>
      <c r="EG1114">
        <f>CY1114+DU1114</f>
        <v>-1.3137385172119274</v>
      </c>
      <c r="EH1114">
        <f>EG1114/(SQRT(EG1113^2+EG1114^2+EG1115^2))</f>
        <v>-0.92895341422651356</v>
      </c>
      <c r="EJ1114">
        <f>Q1114+AM1114</f>
        <v>-0.32348067160402283</v>
      </c>
      <c r="EK1114">
        <f>EJ1114/(SQRT(EJ1113^2+EJ1114^2+EJ1115^2))</f>
        <v>-0.25044379458128974</v>
      </c>
      <c r="EM1114" s="23">
        <f>CY1115*DU1113-CY1113*DU1115</f>
        <v>3.5449434229960525E-2</v>
      </c>
      <c r="EP1114" s="9">
        <f>((SUMPRODUCT(CM1114:CM1116,BZ1114:BZ1116))*(SUMPRODUCT(CM1114:CM1116,CA1114:CA1116)))-((SUMPRODUCT(CN1114:CN1116,BZ1114:BZ1116))*(SUMPRODUCT(CN1114:CN1116,CA1114:CA1116)))</f>
        <v>-3.2202603657630224E-2</v>
      </c>
      <c r="EY1114" s="28"/>
      <c r="EZ1114" s="10"/>
      <c r="FA1114" s="61">
        <v>-0.38023182627481145</v>
      </c>
      <c r="FB1114" s="13">
        <f>BW1115</f>
        <v>0</v>
      </c>
      <c r="FC1114" s="17">
        <v>0</v>
      </c>
      <c r="FD1114">
        <v>0</v>
      </c>
      <c r="FF1114" s="73">
        <f>(FD1113*FD1114)*(1-COS(RADIANS(EY1113+45)))+FD1115*(SIN(RADIANS(EY1113+45)))</f>
        <v>-0.99909043511046924</v>
      </c>
      <c r="FG1114" s="73">
        <f>(FD1114^2)*(1-COS(RADIANS(EY1113+45)))+(COS(RADIANS(EY1113+45)))</f>
        <v>-4.2641558024691752E-2</v>
      </c>
      <c r="FH1114" s="73">
        <f>(FD1114*FD1115)*(1-COS(RADIANS(EY1113+45)))-FD1113*(SIN(RADIANS(EY1113+45)))</f>
        <v>0</v>
      </c>
      <c r="FI1114" s="10"/>
      <c r="FJ1114">
        <v>-0.99909043511046924</v>
      </c>
      <c r="FK1114" s="23">
        <f>SIN(RADIANS(176))*(COS(RADIANS(0)))</f>
        <v>6.9756473744125524E-2</v>
      </c>
      <c r="FM1114" s="30">
        <f>(FK1113*FK1114)*(1-COS(RADIANS(EX1113)))+FK1115*(SIN(RADIANS(EX1113)))</f>
        <v>-2.6479783333051429E-4</v>
      </c>
      <c r="FN1114" s="30">
        <f>(FK1114^2)*(1-COS(RADIANS(EX1113)))+(COS(RADIANS(EX1113)))</f>
        <v>0.99621321456003986</v>
      </c>
      <c r="FO1114" s="30">
        <f>(FK1114*FK1115)*(1-COS(RADIANS(EX1113)))-FK1113*(SIN(RADIANS(EX1113)))</f>
        <v>-8.694343573875718E-2</v>
      </c>
      <c r="FQ1114">
        <v>-0.99529580260541461</v>
      </c>
      <c r="FS1114" s="28">
        <f>(FD1113*FD1114)*(1-COS(RADIANS(EW1113)))+FD1115*(SIN(RADIANS(EW1113)))</f>
        <v>0.93969262078590832</v>
      </c>
      <c r="FT1114" s="28">
        <f>(FD1114^2)*(1-COS(RADIANS(EW1113)))+(COS(RADIANS(EW1113)))</f>
        <v>0.34202014332566882</v>
      </c>
      <c r="FU1114" s="28">
        <f>(FD1114*FD1115)*(1-COS(RADIANS(EW1113)))-FD1113*(SIN(RADIANS(EW1113)))</f>
        <v>0</v>
      </c>
      <c r="FW1114" s="61">
        <v>-0.92421160775035582</v>
      </c>
      <c r="FX1114" s="13">
        <f>BX1115</f>
        <v>0</v>
      </c>
      <c r="FY1114" s="17">
        <v>0</v>
      </c>
      <c r="FZ1114">
        <v>0</v>
      </c>
      <c r="GB1114" s="73">
        <f>(FD1113*FD1114)*(1-COS(RADIANS(EY1113-45)))+FD1115*(SIN(RADIANS(EY1113-45)))</f>
        <v>4.2641558024691245E-2</v>
      </c>
      <c r="GC1114" s="73">
        <f>(FD1114^2)*(1-COS(RADIANS(EY1113-45)))+(COS(RADIANS(EY1113-45)))</f>
        <v>-0.99909043511046935</v>
      </c>
      <c r="GD1114" s="73">
        <f>(FD1114*FD1115)*(1-COS(RADIANS(EY1113-45)))-FD1113*(SIN(RADIANS(EY1113-45)))</f>
        <v>0</v>
      </c>
      <c r="GE1114" s="10"/>
      <c r="GF1114">
        <v>4.2641558024691245E-2</v>
      </c>
      <c r="GG1114" s="1">
        <v>4.2744640576144625E-2</v>
      </c>
      <c r="GI1114">
        <f>FA1114+FW1114</f>
        <v>-1.3044434340251674</v>
      </c>
      <c r="GJ1114">
        <f>GI1114/(SQRT(GI1113^2+GI1114^2+GI1115^2))</f>
        <v>-0.92238079787346261</v>
      </c>
      <c r="GL1114">
        <f>CH1115+DC1114</f>
        <v>-3.2202603657630224E-2</v>
      </c>
      <c r="GM1114" t="e">
        <f>GL1114/(SQRT(GL1113^2+GL1114^2+GL1115^2))</f>
        <v>#VALUE!</v>
      </c>
      <c r="GO1114" s="27">
        <f>FA1115*FW1113-FA1113*FW1115</f>
        <v>3.5449434229960525E-2</v>
      </c>
    </row>
    <row r="1115" spans="1:197" x14ac:dyDescent="0.2">
      <c r="D1115" t="s">
        <v>10</v>
      </c>
      <c r="E1115" s="5">
        <f t="shared" si="1677"/>
        <v>-9.8661645972365639E-2</v>
      </c>
      <c r="F1115" s="6">
        <f t="shared" si="1677"/>
        <v>-0.32743034407349803</v>
      </c>
      <c r="G1115" s="7">
        <f t="shared" si="1679"/>
        <v>-7.610323619825958E-2</v>
      </c>
      <c r="H1115" s="8">
        <f t="shared" si="1680"/>
        <v>-0.24737743540576326</v>
      </c>
      <c r="J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W1115" s="1"/>
      <c r="BY1115" t="s">
        <v>9</v>
      </c>
      <c r="BZ1115" s="5">
        <f t="shared" si="1681"/>
        <v>0.3492962422733713</v>
      </c>
      <c r="CA1115" s="6">
        <f t="shared" si="1681"/>
        <v>-0.34518112468713447</v>
      </c>
      <c r="CB1115" s="7">
        <f>CY1114</f>
        <v>-0.39630363173848993</v>
      </c>
      <c r="CC1115" s="8">
        <f>DU1114</f>
        <v>-0.91743488547343754</v>
      </c>
      <c r="CE1115" s="10"/>
      <c r="CH1115">
        <f>((SUMPRODUCT(CM1114:CM1116,CK1114:CK1116))*(SUMPRODUCT(CM1114:CM1116,CL1114:CL1116)))-((SUMPRODUCT(CN1114:CN1116,CK1114:CK1116))*(SUMPRODUCT(CN1114:CN1116,CL1114:CL1116)))</f>
        <v>-3.2202603657630224E-2</v>
      </c>
      <c r="CI1115" s="67"/>
      <c r="CJ1115" s="10" t="s">
        <v>9</v>
      </c>
      <c r="CK1115" s="5">
        <f t="shared" si="1682"/>
        <v>0.3492962422733713</v>
      </c>
      <c r="CL1115" s="6">
        <f t="shared" si="1682"/>
        <v>-0.34518112468713447</v>
      </c>
      <c r="CM1115" s="7">
        <f>FA1114</f>
        <v>-0.38023182627481145</v>
      </c>
      <c r="CN1115" s="8">
        <f>FW1114</f>
        <v>-0.92421160775035582</v>
      </c>
      <c r="CP1115">
        <f t="shared" si="1678"/>
        <v>-9.8670839279614439E-2</v>
      </c>
      <c r="CQ1115">
        <f t="shared" si="1678"/>
        <v>-0.32743703463395935</v>
      </c>
      <c r="CR1115">
        <f>CK1117</f>
        <v>0</v>
      </c>
      <c r="CS1115">
        <f>CN1117</f>
        <v>0</v>
      </c>
      <c r="CW1115" s="28"/>
      <c r="CY1115" s="61">
        <v>-8.7151637982969737E-2</v>
      </c>
      <c r="DA1115" s="17">
        <v>0</v>
      </c>
      <c r="DB1115">
        <v>1</v>
      </c>
      <c r="DD1115" s="73">
        <f>(DB1113*DB1115)*(1-COS(RADIANS(CW1113+45)))-DB1114*(SIN(RADIANS(CW1113+45)))</f>
        <v>0</v>
      </c>
      <c r="DE1115" s="73">
        <f>(DB1114*DB1115)*(1-COS(RADIANS(CW1113+45)))+DB1113*(SIN(RADIANS(CW1113+45)))</f>
        <v>0</v>
      </c>
      <c r="DF1115" s="73">
        <f>(DB1115^2)*(1-COS(RADIANS(CW1113+45)))+(COS(RADIANS(CW1113+45)))</f>
        <v>1</v>
      </c>
      <c r="DG1115" s="10"/>
      <c r="DH1115">
        <v>0</v>
      </c>
      <c r="DI1115" s="23">
        <f>SIN(RADIANS('[1]Biaxial Input'!$F$21))*SIN(RADIANS(0))</f>
        <v>0</v>
      </c>
      <c r="DK1115" s="30">
        <f>(DI1113*DI1115)*(1-COS(RADIANS(CV1113)))-DI1114*(SIN(RADIANS(CV1113)))</f>
        <v>6.0796772806267756E-3</v>
      </c>
      <c r="DL1115" s="30">
        <f>(DI1114*DI1115)*(1-COS(RADIANS(CV1113)))+DI1113*(SIN(RADIANS(CV1113)))</f>
        <v>8.694343573875718E-2</v>
      </c>
      <c r="DM1115" s="30">
        <f>(DI1115^2)*(1-COS(RADIANS(CV1113)))+(COS(RADIANS(CV1113)))</f>
        <v>0.99619469809174555</v>
      </c>
      <c r="DO1115">
        <v>-8.7151637982969737E-2</v>
      </c>
      <c r="DQ1115" s="28">
        <f>(DB1113*DB1115)*(1-COS(RADIANS(CU1113)))-DB1114*(SIN(RADIANS(CU1113)))</f>
        <v>0</v>
      </c>
      <c r="DR1115" s="28">
        <f>(DB1114*DB1115)*(1-COS(RADIANS(CU1113)))+DB1113*(SIN(RADIANS(CU1113)))</f>
        <v>0</v>
      </c>
      <c r="DS1115" s="28">
        <f>(DB1115^2)*(1-COS(RADIANS(CU1113)))+(COS(RADIANS(CU1113)))</f>
        <v>1</v>
      </c>
      <c r="DU1115" s="61">
        <v>-8.4586688158175879E-4</v>
      </c>
      <c r="DW1115" s="17">
        <v>0</v>
      </c>
      <c r="DX1115">
        <v>1</v>
      </c>
      <c r="DZ1115" s="73">
        <f>(DB1113*DB1113)*(1-COS(RADIANS(CW1113-45)))-DB1113*(SIN(RADIANS(CW1113-45)))</f>
        <v>0</v>
      </c>
      <c r="EA1115" s="73">
        <f>(DB1114*DB1115)*(1-COS(RADIANS(CW1113-45)))+DB1113*(SIN(RADIANS(CW1113-45)))</f>
        <v>0</v>
      </c>
      <c r="EB1115" s="73">
        <f>(DB1115^2)*(1-COS(RADIANS(CW1113-45)))+(COS(RADIANS(CW1113-45)))</f>
        <v>1</v>
      </c>
      <c r="EC1115" s="10"/>
      <c r="ED1115">
        <v>0</v>
      </c>
      <c r="EE1115" s="1">
        <v>-8.4586688158175879E-4</v>
      </c>
      <c r="EG1115">
        <f>CY1115+DU1115</f>
        <v>-8.799750486455149E-2</v>
      </c>
      <c r="EH1115">
        <f>EG1115/(SQRT(EG1113^2+EG1114^2+EG1115^2))</f>
        <v>-6.2223632417220551E-2</v>
      </c>
      <c r="EJ1115">
        <f>Q1115+AM1115</f>
        <v>0</v>
      </c>
      <c r="EK1115">
        <f>EJ1115/(SQRT(EJ1113^2+EJ1114^2+EJ1115^2))</f>
        <v>0</v>
      </c>
      <c r="EM1115" s="23">
        <f>CY1113*DU1114-CY1114*DU1113</f>
        <v>-0.99619469809174555</v>
      </c>
      <c r="ER1115">
        <f t="shared" ref="ER1115:ES1117" si="1683">CK1114</f>
        <v>0.93180266183863136</v>
      </c>
      <c r="ES1115">
        <f t="shared" si="1683"/>
        <v>-0.87956522186239505</v>
      </c>
      <c r="ET1115" t="e">
        <f>#REF!</f>
        <v>#REF!</v>
      </c>
      <c r="EU1115" t="e">
        <f>#REF!</f>
        <v>#REF!</v>
      </c>
      <c r="EY1115" s="28"/>
      <c r="EZ1115" s="10"/>
      <c r="FA1115" s="61">
        <v>-8.7123601953767268E-2</v>
      </c>
      <c r="FB1115" s="13">
        <f>BW1116</f>
        <v>0</v>
      </c>
      <c r="FC1115" s="17">
        <v>0</v>
      </c>
      <c r="FD1115">
        <v>1</v>
      </c>
      <c r="FF1115" s="73">
        <f>(FD1113*FD1115)*(1-COS(RADIANS(EY1113+45)))-FD1114*(SIN(RADIANS(EY1113+45)))</f>
        <v>0</v>
      </c>
      <c r="FG1115" s="73">
        <f>(FD1114*FD1115)*(1-COS(RADIANS(EY1113+45)))+FD1113*(SIN(RADIANS(EY1113+45)))</f>
        <v>0</v>
      </c>
      <c r="FH1115" s="73">
        <f>(FD1115^2)*(1-COS(RADIANS(EY1113+45)))+(COS(RADIANS(EY1113+45)))</f>
        <v>1</v>
      </c>
      <c r="FI1115" s="10"/>
      <c r="FJ1115">
        <v>0</v>
      </c>
      <c r="FK1115" s="23">
        <f>SIN(RADIANS(176))*SIN(RADIANS(0))</f>
        <v>0</v>
      </c>
      <c r="FM1115" s="30">
        <f>(FK1113*FK1115)*(1-COS(RADIANS(EX1113)))-FK1114*(SIN(RADIANS(EX1113)))</f>
        <v>6.0796772806267756E-3</v>
      </c>
      <c r="FN1115" s="30">
        <f>(FK1114*FK1115)*(1-COS(RADIANS(EX1113)))+FK1113*(SIN(RADIANS(EX1113)))</f>
        <v>8.694343573875718E-2</v>
      </c>
      <c r="FO1115" s="30">
        <f>(FK1115^2)*(1-COS(RADIANS(EX1113)))+(COS(RADIANS(EX1113)))</f>
        <v>0.99619469809174555</v>
      </c>
      <c r="FQ1115">
        <v>-8.7123601953767268E-2</v>
      </c>
      <c r="FS1115" s="28">
        <f>(FD1113*FD1115)*(1-COS(RADIANS(EW1113)))-FD1114*(SIN(RADIANS(EW1113)))</f>
        <v>0</v>
      </c>
      <c r="FT1115" s="28">
        <f>(FD1114*FD1115)*(1-COS(RADIANS(EW1113)))+FD1113*(SIN(RADIANS(EW1113)))</f>
        <v>0</v>
      </c>
      <c r="FU1115" s="28">
        <f>(FD1115^2)*(1-COS(RADIANS(EW1113)))+(COS(RADIANS(EW1113)))</f>
        <v>1</v>
      </c>
      <c r="FW1115" s="61">
        <v>-2.3667438597124116E-3</v>
      </c>
      <c r="FX1115" s="13">
        <f>BX1116</f>
        <v>0</v>
      </c>
      <c r="FY1115" s="17">
        <v>0</v>
      </c>
      <c r="FZ1115">
        <v>1</v>
      </c>
      <c r="GB1115" s="73">
        <f>(FD1113*FD1113)*(1-COS(RADIANS(EY1113-45)))-FD1113*(SIN(RADIANS(EY1113-45)))</f>
        <v>0</v>
      </c>
      <c r="GC1115" s="73">
        <f>(FD1114*FD1115)*(1-COS(RADIANS(EY1113-45)))+FD1113*(SIN(RADIANS(EY1113-45)))</f>
        <v>0</v>
      </c>
      <c r="GD1115" s="73">
        <f>(FD1115^2)*(1-COS(RADIANS(EY1113-45)))+(COS(RADIANS(EY1113-45)))</f>
        <v>0.99999999999999989</v>
      </c>
      <c r="GE1115" s="10"/>
      <c r="GF1115">
        <v>0</v>
      </c>
      <c r="GG1115" s="1">
        <v>-2.3667438597124116E-3</v>
      </c>
      <c r="GI1115">
        <f>FA1115+FW1115</f>
        <v>-8.9490345813479685E-2</v>
      </c>
      <c r="GJ1115">
        <f>GI1115/(SQRT(GI1113^2+GI1114^2+GI1115^2))</f>
        <v>-6.3279230375440643E-2</v>
      </c>
      <c r="GL1115" t="e">
        <f>#REF!+DC1115</f>
        <v>#REF!</v>
      </c>
      <c r="GM1115" t="e">
        <f>GL1115/(SQRT(GL1113^2+GL1114^2+GL1115^2))</f>
        <v>#REF!</v>
      </c>
      <c r="GO1115" s="27">
        <f>FA1113*FW1114-FA1114*FW1113</f>
        <v>-0.99619469809174532</v>
      </c>
    </row>
    <row r="1116" spans="1:197" x14ac:dyDescent="0.2">
      <c r="A1116" s="2" t="s">
        <v>3</v>
      </c>
      <c r="J1116" s="10"/>
      <c r="Q1116" s="82" t="s">
        <v>148</v>
      </c>
      <c r="R1116" s="13"/>
      <c r="T1116" s="10"/>
      <c r="U1116" s="10"/>
      <c r="V1116" s="10"/>
      <c r="W1116" s="10"/>
      <c r="X1116" s="10"/>
      <c r="Y1116" s="10"/>
      <c r="Z1116" s="80"/>
      <c r="AA1116" s="23" t="s">
        <v>149</v>
      </c>
      <c r="AE1116" s="1"/>
      <c r="AG1116" s="80"/>
      <c r="AK1116" s="13"/>
      <c r="AL1116" s="81"/>
      <c r="AM1116" s="82" t="s">
        <v>150</v>
      </c>
      <c r="AO1116" s="13"/>
      <c r="AP1116" s="13"/>
      <c r="AS1116" s="1"/>
      <c r="AW1116" s="1"/>
      <c r="BY1116" t="s">
        <v>10</v>
      </c>
      <c r="BZ1116" s="5">
        <f t="shared" si="1681"/>
        <v>-9.8670839279614439E-2</v>
      </c>
      <c r="CA1116" s="6">
        <f t="shared" si="1681"/>
        <v>-0.32743703463395935</v>
      </c>
      <c r="CB1116" s="7">
        <f>CY1115</f>
        <v>-8.7151637982969737E-2</v>
      </c>
      <c r="CC1116" s="8">
        <f>DU1115</f>
        <v>-8.4586688158175879E-4</v>
      </c>
      <c r="CE1116" s="10"/>
      <c r="CG1116" s="10" t="s">
        <v>160</v>
      </c>
      <c r="CH1116" s="10">
        <f>-CH1113*((EY1113-CW1113)/(CH1115-CE1114))</f>
        <v>221.55607767973757</v>
      </c>
      <c r="CI1116" s="67"/>
      <c r="CJ1116" s="10" t="s">
        <v>10</v>
      </c>
      <c r="CK1116" s="5">
        <f t="shared" si="1682"/>
        <v>-9.8670839279614439E-2</v>
      </c>
      <c r="CL1116" s="6">
        <f t="shared" si="1682"/>
        <v>-0.32743703463395935</v>
      </c>
      <c r="CM1116" s="7">
        <f>FA1115</f>
        <v>-8.7123601953767268E-2</v>
      </c>
      <c r="CN1116" s="8">
        <f>FW1115</f>
        <v>-2.3667438597124116E-3</v>
      </c>
      <c r="CW1116" s="28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EE1116" s="1"/>
      <c r="EI1116" s="64">
        <f>(DEGREES(ACOS((EH1113*EK1113+EH1114*EK1114+EH1115*EK1115)/((SQRT(EH1113^2+EH1114^2+EH1115^2))*(SQRT(EK1113^2+EK1114^2+EK1115^2))))))</f>
        <v>96.929577297359458</v>
      </c>
      <c r="ER1116">
        <f t="shared" si="1683"/>
        <v>0.3492962422733713</v>
      </c>
      <c r="ES1116">
        <f t="shared" si="1683"/>
        <v>-0.34518112468713447</v>
      </c>
      <c r="ET1116" t="e">
        <f>#REF!</f>
        <v>#REF!</v>
      </c>
      <c r="EU1116" t="e">
        <f>#REF!</f>
        <v>#REF!</v>
      </c>
      <c r="EY1116" s="28"/>
      <c r="EZ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GG1116" s="1"/>
      <c r="GK1116" s="64" t="e">
        <f>(DEGREES(ACOS((GJ1113*GM1113+GJ1114*GM1114+GJ1115*GM1115)/((SQRT(GJ1113^2+GJ1114^2+GJ1115^2))*(SQRT(GM1113^2+GM1114^2+GM1115^2))))))</f>
        <v>#VALUE!</v>
      </c>
    </row>
    <row r="1117" spans="1:197" x14ac:dyDescent="0.2">
      <c r="A1117" s="2">
        <f>DEGREES(ACOS(((C1135*C1138+C1136*C1139+C1137*C1140)/(((SQRT((C1135^2)+(C1136^2)+(C1137^2)))*(SQRT((C1138^2)+(C1139^2)+(C1140^2))))))))</f>
        <v>155.20929859848221</v>
      </c>
      <c r="E1117" s="5" t="s">
        <v>4</v>
      </c>
      <c r="F1117" s="6" t="s">
        <v>5</v>
      </c>
      <c r="G1117" s="7" t="s">
        <v>6</v>
      </c>
      <c r="H1117" s="8" t="s">
        <v>1</v>
      </c>
      <c r="I1117">
        <v>15</v>
      </c>
      <c r="J1117" s="9" t="s">
        <v>7</v>
      </c>
      <c r="K1117">
        <v>15</v>
      </c>
      <c r="L1117" s="10"/>
      <c r="M1117" s="17">
        <f>A1061</f>
        <v>10</v>
      </c>
      <c r="N1117" s="17">
        <f>B1061</f>
        <v>-20</v>
      </c>
      <c r="O1117" s="17">
        <f>C1061</f>
        <v>282.7</v>
      </c>
      <c r="Q1117" s="61">
        <f t="array" ref="Q1117:Q1119">MMULT(AI1117:AK1119,AG1117:AG1119)</f>
        <v>0.92222114327328986</v>
      </c>
      <c r="R1117" s="13"/>
      <c r="S1117" s="17">
        <v>1</v>
      </c>
      <c r="T1117">
        <v>0</v>
      </c>
      <c r="V1117" s="73">
        <f>(T1117^2)*(1-COS(RADIANS(O1117+45)))+(COS(RADIANS(O1117+45)))</f>
        <v>0.84526183322185577</v>
      </c>
      <c r="W1117" s="73">
        <f>(T1117*T1118)*(1-COS(RADIANS(O1117+45)))-T1119*(SIN(RADIANS(O1117+45)))</f>
        <v>0.5343523493898269</v>
      </c>
      <c r="X1117" s="73">
        <f>(T1117*T1119)*(1-COS(RADIANS(O1117+45)))+T1118*(SIN(RADIANS(O1117+45)))</f>
        <v>0</v>
      </c>
      <c r="Y1117" s="10"/>
      <c r="Z1117">
        <f t="array" ref="Z1117:Z1119">MMULT(V1117:X1119,S1117:S1119)</f>
        <v>0.84526183322185577</v>
      </c>
      <c r="AA1117" s="23">
        <f>COS(RADIANS('[1]Biaxial Input'!$F$21))</f>
        <v>-0.9975640502598242</v>
      </c>
      <c r="AC1117" s="30">
        <f>(AA1117^2)*(1-COS(RADIANS(N1117)))+(COS(RADIANS(N1117)))</f>
        <v>0.99970654636555623</v>
      </c>
      <c r="AD1117" s="30">
        <f>(AA1117*AA1118)*(1-COS(RADIANS(N1117)))-AA1119*(SIN(RADIANS(N1117)))</f>
        <v>-4.1965824879998722E-3</v>
      </c>
      <c r="AE1117" s="30">
        <f>(AA1117*AA1119)*(1-COS(RADIANS(N1117)))+AA1118*(SIN(RADIANS(N1117)))</f>
        <v>-2.3858119147859059E-2</v>
      </c>
      <c r="AG1117">
        <f t="array" ref="AG1117:AG1119">MMULT(AC1117:AE1119,Z1117:Z1119)</f>
        <v>0.84725624177671111</v>
      </c>
      <c r="AI1117" s="28">
        <f>(T1117^2)*(1-COS(RADIANS(M1117)))+(COS(RADIANS(M1117)))</f>
        <v>0.98480775301220802</v>
      </c>
      <c r="AJ1117" s="28">
        <f>(T1117*T1118)*(1-COS(RADIANS(M1117)))-T1119*(SIN(RADIANS(M1117)))</f>
        <v>-0.17364817766693033</v>
      </c>
      <c r="AK1117" s="28">
        <f>(T1117*T1119)*(1-COS(RADIANS(M1117)))+T1118*(SIN(RADIANS(M1117)))</f>
        <v>0</v>
      </c>
      <c r="AM1117" s="61">
        <f t="array" ref="AM1117:AM1119">MMULT(AI1117:AK1119,AW1117:AW1119)</f>
        <v>-0.38500654584023475</v>
      </c>
      <c r="AN1117" s="13"/>
      <c r="AO1117" s="17">
        <v>1</v>
      </c>
      <c r="AP1117">
        <v>0</v>
      </c>
      <c r="AR1117" s="73">
        <f>(T1117^2)*(1-COS(RADIANS(O1117-45)))+(COS(RADIANS(O1117-45)))</f>
        <v>-0.5343523493898269</v>
      </c>
      <c r="AS1117" s="73">
        <f>(T1117*T1118)*(1-COS(RADIANS(O1117-45)))-T1119*(SIN(RADIANS(O1117-45)))</f>
        <v>0.84526183322185577</v>
      </c>
      <c r="AT1117" s="73">
        <f>(T1117*T1119)*(1-COS(RADIANS(O1117-45)))+T1118*(SIN(RADIANS(O1117-45)))</f>
        <v>0</v>
      </c>
      <c r="AU1117" s="10"/>
      <c r="AV1117">
        <f t="array" ref="AV1117:AV1119">MMULT(AR1117:AT1119,S1117:S1119)</f>
        <v>-0.5343523493898269</v>
      </c>
      <c r="AW1117" s="1">
        <f t="array" ref="AW1117:AW1119">MMULT(AC1117:AE1119,AV1117:AV1119)</f>
        <v>-0.53064833074375128</v>
      </c>
      <c r="CS1117" s="15"/>
      <c r="CW1117" s="28"/>
      <c r="CY1117" s="82" t="s">
        <v>148</v>
      </c>
      <c r="CZ1117" s="13"/>
      <c r="DB1117" s="10"/>
      <c r="DC1117" s="10"/>
      <c r="DD1117" s="10"/>
      <c r="DE1117" s="10"/>
      <c r="DF1117" s="10"/>
      <c r="DG1117" s="10"/>
      <c r="DH1117" s="80"/>
      <c r="DI1117" s="23" t="s">
        <v>149</v>
      </c>
      <c r="DM1117" s="1"/>
      <c r="DO1117" s="80"/>
      <c r="DS1117" s="13"/>
      <c r="DT1117" s="81"/>
      <c r="DU1117" s="82" t="s">
        <v>150</v>
      </c>
      <c r="DW1117" s="13"/>
      <c r="DX1117" s="13"/>
      <c r="EA1117" s="1"/>
      <c r="EE1117" s="1"/>
      <c r="ER1117">
        <f t="shared" si="1683"/>
        <v>-9.8670839279614439E-2</v>
      </c>
      <c r="ES1117">
        <f t="shared" si="1683"/>
        <v>-0.32743703463395935</v>
      </c>
      <c r="ET1117" t="e">
        <f>#REF!</f>
        <v>#REF!</v>
      </c>
      <c r="EU1117" t="e">
        <f>#REF!</f>
        <v>#REF!</v>
      </c>
      <c r="EY1117" s="28"/>
      <c r="EZ1117" s="10"/>
      <c r="FA1117" s="82" t="s">
        <v>148</v>
      </c>
      <c r="FB1117" s="13"/>
      <c r="FD1117" s="10"/>
      <c r="FE1117" s="10"/>
      <c r="FF1117" s="10"/>
      <c r="FG1117" s="10"/>
      <c r="FH1117" s="10"/>
      <c r="FI1117" s="10"/>
      <c r="FJ1117" s="80"/>
      <c r="FK1117" s="23" t="s">
        <v>149</v>
      </c>
      <c r="FO1117" s="1"/>
      <c r="FQ1117" s="80"/>
      <c r="FU1117" s="13"/>
      <c r="FV1117" s="81"/>
      <c r="FW1117" s="82" t="s">
        <v>150</v>
      </c>
      <c r="FY1117" s="13"/>
      <c r="FZ1117" s="13"/>
      <c r="GC1117" s="1"/>
      <c r="GG1117" s="1"/>
      <c r="GK1117" s="13"/>
    </row>
    <row r="1118" spans="1:197" x14ac:dyDescent="0.2">
      <c r="D1118" t="s">
        <v>8</v>
      </c>
      <c r="E1118" s="5">
        <f t="shared" ref="E1118:F1120" si="1684">E1113</f>
        <v>0.93178937024735009</v>
      </c>
      <c r="F1118" s="6">
        <f t="shared" si="1684"/>
        <v>-0.87958232567766348</v>
      </c>
      <c r="G1118" s="7">
        <f>Q1117</f>
        <v>0.92222114327328986</v>
      </c>
      <c r="H1118" s="8">
        <f>AM1117</f>
        <v>-0.38500654584023475</v>
      </c>
      <c r="J1118" s="9">
        <f>((SUMPRODUCT(G1118:G1120,E1118:E1120))*(SUMPRODUCT(G1118:(G1120),F1118:F1120)))-((SUMPRODUCT(H1118:H1120,E1118:E1120))*(SUMPRODUCT(H1118:H1120,F1118:F1120)))</f>
        <v>-1.1443790579672375E-2</v>
      </c>
      <c r="Q1118" s="61">
        <v>-0.35102176670993795</v>
      </c>
      <c r="S1118" s="17">
        <v>0</v>
      </c>
      <c r="T1118">
        <v>0</v>
      </c>
      <c r="V1118" s="73">
        <f>(T1117*T1118)*(1-COS(RADIANS(O1117+45)))+T1119*(SIN(RADIANS(O1117+45)))</f>
        <v>-0.5343523493898269</v>
      </c>
      <c r="W1118" s="73">
        <f>(T1118^2)*(1-COS(RADIANS(O1117+45)))+(COS(RADIANS(O1117+45)))</f>
        <v>0.84526183322185577</v>
      </c>
      <c r="X1118" s="73">
        <f>(T1118*T1119)*(1-COS(RADIANS(O1117+45)))-T1117*(SIN(RADIANS(O1117+45)))</f>
        <v>0</v>
      </c>
      <c r="Y1118" s="10"/>
      <c r="Z1118">
        <v>-0.5343523493898269</v>
      </c>
      <c r="AA1118" s="23">
        <f>SIN(RADIANS('[1]Biaxial Input'!$F$21))*(COS(RADIANS(0)))</f>
        <v>6.9756473744125524E-2</v>
      </c>
      <c r="AC1118" s="30">
        <f>(AA1117*AA1118)*(1-COS(RADIANS(N1117)))+AA1119*(SIN(RADIANS(N1117)))</f>
        <v>-4.1965824879998722E-3</v>
      </c>
      <c r="AD1118" s="30">
        <f>(AA1118^2)*(1-COS(RADIANS(N1117)))+(COS(RADIANS(N1117)))</f>
        <v>0.9399860744203522</v>
      </c>
      <c r="AE1118" s="30">
        <f>(AA1118*AA1119)*(1-COS(RADIANS(N1117)))-AA1117*(SIN(RADIANS(N1117)))</f>
        <v>-0.34118699944639969</v>
      </c>
      <c r="AG1118">
        <v>-0.50583097826730938</v>
      </c>
      <c r="AI1118" s="28">
        <f>(T1117*T1118)*(1-COS(RADIANS(M1117)))+T1119*(SIN(RADIANS(M1117)))</f>
        <v>0.17364817766693033</v>
      </c>
      <c r="AJ1118" s="28">
        <f>(T1118^2)*(1-COS(RADIANS(M1117)))+(COS(RADIANS(M1117)))</f>
        <v>0.98480775301220802</v>
      </c>
      <c r="AK1118" s="28">
        <f>(T1118*T1119)*(1-COS(RADIANS(M1117)))-T1117*(SIN(RADIANS(M1117)))</f>
        <v>0</v>
      </c>
      <c r="AM1118" s="61">
        <v>-0.8724013201590195</v>
      </c>
      <c r="AO1118" s="17">
        <v>0</v>
      </c>
      <c r="AP1118">
        <v>0</v>
      </c>
      <c r="AR1118" s="73">
        <f>(T1117*T1118)*(1-COS(RADIANS(O1117-45)))+T1119*(SIN(RADIANS(O1117-45)))</f>
        <v>-0.84526183322185577</v>
      </c>
      <c r="AS1118" s="73">
        <f>(T1118^2)*(1-COS(RADIANS(O1117-45)))+(COS(RADIANS(O1117-45)))</f>
        <v>-0.5343523493898269</v>
      </c>
      <c r="AT1118" s="73">
        <f>(T1118*T1119)*(1-COS(RADIANS(O1117-45)))-T1117*(SIN(RADIANS(O1117-45)))</f>
        <v>0</v>
      </c>
      <c r="AU1118" s="10"/>
      <c r="AV1118">
        <v>-0.84526183322185577</v>
      </c>
      <c r="AW1118" s="1">
        <v>-0.79229189875569173</v>
      </c>
      <c r="AX1118" s="10"/>
      <c r="AY1118" t="s">
        <v>12</v>
      </c>
      <c r="AZ1118" t="s">
        <v>13</v>
      </c>
      <c r="BA1118" t="s">
        <v>14</v>
      </c>
      <c r="BB1118" t="s">
        <v>15</v>
      </c>
      <c r="BC1118" t="s">
        <v>16</v>
      </c>
      <c r="BD1118" t="s">
        <v>17</v>
      </c>
      <c r="BE1118" s="10"/>
      <c r="BZ1118" s="5" t="s">
        <v>4</v>
      </c>
      <c r="CA1118" s="6" t="s">
        <v>5</v>
      </c>
      <c r="CB1118" s="7" t="s">
        <v>6</v>
      </c>
      <c r="CC1118" s="8" t="s">
        <v>1</v>
      </c>
      <c r="CD1118">
        <v>13</v>
      </c>
      <c r="CE1118" s="9" t="s">
        <v>7</v>
      </c>
      <c r="CG1118" s="90" t="s">
        <v>157</v>
      </c>
      <c r="CH1118" s="61">
        <f>CE1119-((CH1120-CE1119)/(EY1118-CW1118))*CW1118</f>
        <v>8.595207834116998</v>
      </c>
      <c r="CI1118" s="10"/>
      <c r="CK1118" s="5" t="s">
        <v>4</v>
      </c>
      <c r="CL1118" s="6" t="s">
        <v>5</v>
      </c>
      <c r="CM1118" s="7" t="s">
        <v>6</v>
      </c>
      <c r="CN1118" s="8" t="s">
        <v>1</v>
      </c>
      <c r="CO1118" s="10"/>
      <c r="CP1118">
        <f t="shared" ref="CP1118:CQ1120" si="1685">BZ1119</f>
        <v>0.93180266183863136</v>
      </c>
      <c r="CQ1118">
        <f t="shared" si="1685"/>
        <v>-0.87956522186239505</v>
      </c>
      <c r="CR1118">
        <f>CI1122</f>
        <v>0</v>
      </c>
      <c r="CS1118">
        <f>CL1122</f>
        <v>0</v>
      </c>
      <c r="CU1118" s="17">
        <f>CU1022</f>
        <v>30</v>
      </c>
      <c r="CV1118" s="17">
        <f>CV1022</f>
        <v>-10</v>
      </c>
      <c r="CW1118" s="31">
        <f>CH1025</f>
        <v>262.29843135903258</v>
      </c>
      <c r="CY1118" s="61">
        <f t="array" ref="CY1118:CY1120">MMULT(DQ1118:DS1120,DO1118:DO1120)</f>
        <v>0.91752410247511329</v>
      </c>
      <c r="CZ1118" s="13"/>
      <c r="DA1118" s="17">
        <v>1</v>
      </c>
      <c r="DB1118">
        <v>0</v>
      </c>
      <c r="DD1118" s="73">
        <f>(DB1118^2)*(1-COS(RADIANS(CW1118+45)))+(COS(RADIANS(CW1118+45)))</f>
        <v>0.60596662160568615</v>
      </c>
      <c r="DE1118" s="73">
        <f>(DB1118*DB1119)*(1-COS(RADIANS(CW1118+45)))-DB1120*(SIN(RADIANS(CW1118+45)))</f>
        <v>0.79549007127668858</v>
      </c>
      <c r="DF1118" s="73">
        <f>(DB1118*DB1120)*(1-COS(RADIANS(CW1118+45)))+DB1119*(SIN(RADIANS(CW1118+45)))</f>
        <v>0</v>
      </c>
      <c r="DG1118" s="10"/>
      <c r="DH1118">
        <f t="array" ref="DH1118:DH1120">MMULT(DD1118:DF1120,DA1118:DA1120)</f>
        <v>0.60596662160568615</v>
      </c>
      <c r="DI1118" s="23">
        <f>COS(RADIANS('[1]Biaxial Input'!$F$21))</f>
        <v>-0.9975640502598242</v>
      </c>
      <c r="DK1118" s="30">
        <f>(DI1118^2)*(1-COS(RADIANS(CV1118)))+(COS(RADIANS(CV1118)))</f>
        <v>0.99992607504832687</v>
      </c>
      <c r="DL1118" s="30">
        <f>(DI1118*DI1119)*(1-COS(RADIANS(CV1118)))-DI1120*(SIN(RADIANS(CV1118)))</f>
        <v>-1.0571760619211149E-3</v>
      </c>
      <c r="DM1118" s="30">
        <f>(DI1118*DI1120)*(1-COS(RADIANS(CV1118)))+DI1119*(SIN(RADIANS(CV1118)))</f>
        <v>-1.2113084546138469E-2</v>
      </c>
      <c r="DO1118">
        <f t="array" ref="DO1118:DO1120">MMULT(DK1118:DM1120,DH1118:DH1120)</f>
        <v>0.60676279861331806</v>
      </c>
      <c r="DQ1118" s="28">
        <f>(DB1118^2)*(1-COS(RADIANS(CU1118)))+(COS(RADIANS(CU1118)))</f>
        <v>0.86602540378443871</v>
      </c>
      <c r="DR1118" s="28">
        <f>(DB1118*DB1119)*(1-COS(RADIANS(CU1118)))-DB1120*(SIN(RADIANS(CU1118)))</f>
        <v>-0.49999999999999994</v>
      </c>
      <c r="DS1118" s="28">
        <f>(DB1118*DB1120)*(1-COS(RADIANS(CU1118)))+DB1119*(SIN(RADIANS(CU1118)))</f>
        <v>0</v>
      </c>
      <c r="DU1118" s="61">
        <f t="array" ref="DU1118:DU1120">MMULT(DQ1118:DS1120,EE1118:EE1120)</f>
        <v>-0.39032666971231567</v>
      </c>
      <c r="DV1118" s="13"/>
      <c r="DW1118" s="17">
        <v>1</v>
      </c>
      <c r="DX1118">
        <v>0</v>
      </c>
      <c r="DZ1118" s="73">
        <f>(DB1118^2)*(1-COS(RADIANS(CW1118-45)))+(COS(RADIANS(CW1118-45)))</f>
        <v>-0.79549007127668825</v>
      </c>
      <c r="EA1118" s="73">
        <f>(DB1118*DB1119)*(1-COS(RADIANS(CW1118-45)))-DB1120*(SIN(RADIANS(CW1118-45)))</f>
        <v>0.6059666216056866</v>
      </c>
      <c r="EB1118" s="73">
        <f>(DB1118*DB1120)*(1-COS(RADIANS(CW1118-45)))+DB1119*(SIN(RADIANS(CW1118-45)))</f>
        <v>0</v>
      </c>
      <c r="EC1118" s="10"/>
      <c r="ED1118">
        <f t="array" ref="ED1118:ED1120">MMULT(DZ1118:EB1120,DA1118:DA1120)</f>
        <v>-0.79549007127668825</v>
      </c>
      <c r="EE1118" s="1">
        <f t="array" ref="EE1118:EE1120">MMULT(DK1118:DM1120,ED1118:ED1120)</f>
        <v>-0.79479065130492788</v>
      </c>
      <c r="EG1118">
        <f>CY1118+DU1118</f>
        <v>0.52719743276279762</v>
      </c>
      <c r="EH1118">
        <f>EG1118/(SQRT(EG1118^2+EG1119^2+EG1120^2))</f>
        <v>0.37278487973071311</v>
      </c>
      <c r="EJ1118">
        <f>Q1118+AM1118</f>
        <v>-1.2234230868689575</v>
      </c>
      <c r="EK1118">
        <f>EJ1118/(SQRT(EJ1118^2+EJ1119^2+EJ1120^2))</f>
        <v>-0.93519213863591832</v>
      </c>
      <c r="EM1118" s="23">
        <f>CY1119*DU1120-CY1120*DU1119</f>
        <v>-7.6122350781685638E-2</v>
      </c>
      <c r="EO1118" s="15">
        <v>13</v>
      </c>
      <c r="EP1118" s="9" t="s">
        <v>7</v>
      </c>
      <c r="EW1118" s="17">
        <f>CU1118</f>
        <v>30</v>
      </c>
      <c r="EX1118" s="17">
        <f>CV1118</f>
        <v>-10</v>
      </c>
      <c r="EY1118" s="31">
        <f>1+CW1118</f>
        <v>263.29843135903258</v>
      </c>
      <c r="EZ1118" s="10"/>
      <c r="FA1118" s="61">
        <f t="array" ref="FA1118:FA1120">MMULT(FS1118:FU1120,FQ1118:FQ1120)</f>
        <v>0.92419649879330978</v>
      </c>
      <c r="FB1118" s="13">
        <f>BW1119</f>
        <v>0</v>
      </c>
      <c r="FC1118" s="17">
        <v>1</v>
      </c>
      <c r="FD1118">
        <v>0</v>
      </c>
      <c r="FF1118" s="73">
        <f>(FD1118^2)*(1-COS(RADIANS(EY1118+45)))+(COS(RADIANS(EY1118+45)))</f>
        <v>0.61975754599489541</v>
      </c>
      <c r="FG1118" s="73">
        <f>(FD1118*FD1119)*(1-COS(RADIANS(EY1118+45)))-FD1120*(SIN(RADIANS(EY1118+45)))</f>
        <v>0.78479333851810007</v>
      </c>
      <c r="FH1118" s="73">
        <f>(FD1118*FD1120)*(1-COS(RADIANS(EY1118+45)))+FD1119*(SIN(RADIANS(EY1118+45)))</f>
        <v>0</v>
      </c>
      <c r="FI1118" s="10"/>
      <c r="FJ1118">
        <f t="array" ref="FJ1118:FJ1120">MMULT(FF1118:FH1120,FC1118:FC1120)</f>
        <v>0.61975754599489541</v>
      </c>
      <c r="FK1118" s="23">
        <f>COS(RADIANS(176))</f>
        <v>-0.9975640502598242</v>
      </c>
      <c r="FM1118" s="30">
        <f>(FK1118^2)*(1-COS(RADIANS(EX1118)))+(COS(RADIANS(EX1118)))</f>
        <v>0.99992607504832687</v>
      </c>
      <c r="FN1118" s="30">
        <f>(FK1118*FK1119)*(1-COS(RADIANS(EX1118)))-FK1120*(SIN(RADIANS(EX1118)))</f>
        <v>-1.0571760619211149E-3</v>
      </c>
      <c r="FO1118" s="30">
        <f>(FK1118*FK1120)*(1-COS(RADIANS(EX1118)))+FK1119*(SIN(RADIANS(EX1118)))</f>
        <v>-1.2113084546138469E-2</v>
      </c>
      <c r="FQ1118">
        <f t="array" ref="FQ1118:FQ1120">MMULT(FM1118:FO1120,FJ1118:FJ1120)</f>
        <v>0.62054139517929519</v>
      </c>
      <c r="FS1118" s="28">
        <f>(FD1118^2)*(1-COS(RADIANS(EW1118)))+(COS(RADIANS(EW1118)))</f>
        <v>0.86602540378443871</v>
      </c>
      <c r="FT1118" s="28">
        <f>(FD1118*FD1119)*(1-COS(RADIANS(EW1118)))-FD1120*(SIN(RADIANS(EW1118)))</f>
        <v>-0.49999999999999994</v>
      </c>
      <c r="FU1118" s="28">
        <f>(FD1118*FD1120)*(1-COS(RADIANS(EW1118)))+FD1119*(SIN(RADIANS(EW1118)))</f>
        <v>0</v>
      </c>
      <c r="FW1118" s="61">
        <f t="array" ref="FW1118:FW1120">MMULT(FS1118:FU1120,GG1118:GG1120)</f>
        <v>-0.37425421751752952</v>
      </c>
      <c r="FX1118" s="13">
        <f>BX1119</f>
        <v>0</v>
      </c>
      <c r="FY1118" s="17">
        <v>1</v>
      </c>
      <c r="FZ1118">
        <v>0</v>
      </c>
      <c r="GB1118" s="73">
        <f>(FD1118^2)*(1-COS(RADIANS(EY1118-45)))+(COS(RADIANS(EY1118-45)))</f>
        <v>-0.78479333851810029</v>
      </c>
      <c r="GC1118" s="73">
        <f>(FD1118*FD1119)*(1-COS(RADIANS(EY1118-45)))-FD1120*(SIN(RADIANS(EY1118-45)))</f>
        <v>0.61975754599489508</v>
      </c>
      <c r="GD1118" s="73">
        <f>(FD1118*FD1120)*(1-COS(RADIANS(EY1118-45)))+FD1119*(SIN(RADIANS(EY1118-45)))</f>
        <v>0</v>
      </c>
      <c r="GE1118" s="10"/>
      <c r="GF1118">
        <f t="array" ref="GF1118:GF1120">MMULT(GB1118:GD1120,FC1118:FC1120)</f>
        <v>-0.78479333851810029</v>
      </c>
      <c r="GG1118" s="1">
        <f t="array" ref="GG1118:GG1120">MMULT(FM1118:FO1120,GF1118:GF1120)</f>
        <v>-0.78408012986665609</v>
      </c>
      <c r="GI1118">
        <f>FA1118+FW1118</f>
        <v>0.54994228127578026</v>
      </c>
      <c r="GJ1118">
        <f>GI1118/(SQRT(GI1118^2+GI1119^2+GI1120^2))</f>
        <v>0.38886791635130397</v>
      </c>
      <c r="GL1118" t="e">
        <f>CH1119+DC1118</f>
        <v>#VALUE!</v>
      </c>
      <c r="GM1118" t="e">
        <f>GL1118/(SQRT(GL1118^2+GL1119^2+GL1120^2))</f>
        <v>#VALUE!</v>
      </c>
      <c r="GO1118" s="27">
        <f>FA1119*FW1120-FA1120*FW1119</f>
        <v>-7.6122350781685638E-2</v>
      </c>
    </row>
    <row r="1119" spans="1:197" x14ac:dyDescent="0.2">
      <c r="D1119" t="s">
        <v>9</v>
      </c>
      <c r="E1119" s="5">
        <f t="shared" si="1684"/>
        <v>0.34933429420552226</v>
      </c>
      <c r="F1119" s="6">
        <f t="shared" si="1684"/>
        <v>-0.34514388613357072</v>
      </c>
      <c r="G1119" s="7">
        <f t="shared" ref="G1119:G1120" si="1686">Q1118</f>
        <v>-0.35102176670993795</v>
      </c>
      <c r="H1119" s="8">
        <f t="shared" ref="H1119:H1120" si="1687">AM1118</f>
        <v>-0.8724013201590195</v>
      </c>
      <c r="J1119" s="10"/>
      <c r="Q1119" s="61">
        <v>-0.16214771720730445</v>
      </c>
      <c r="S1119" s="17">
        <v>0</v>
      </c>
      <c r="T1119">
        <v>1</v>
      </c>
      <c r="V1119" s="73">
        <f>(T1117*T1119)*(1-COS(RADIANS(O1117+45)))-T1118*(SIN(RADIANS(O1117+45)))</f>
        <v>0</v>
      </c>
      <c r="W1119" s="73">
        <f>(T1118*T1119)*(1-COS(RADIANS(O1117+45)))+T1117*(SIN(RADIANS(O1117+45)))</f>
        <v>0</v>
      </c>
      <c r="X1119" s="73">
        <f>(T1119^2)*(1-COS(RADIANS(O1117+45)))+(COS(RADIANS(O1117+45)))</f>
        <v>1</v>
      </c>
      <c r="Y1119" s="10"/>
      <c r="Z1119">
        <v>0</v>
      </c>
      <c r="AA1119" s="23">
        <f>SIN(RADIANS('[1]Biaxial Input'!$F$21))*SIN(RADIANS(0))</f>
        <v>0</v>
      </c>
      <c r="AC1119" s="30">
        <f>(AA1117*AA1119)*(1-COS(RADIANS(N1117)))-AA1118*(SIN(RADIANS(N1117)))</f>
        <v>2.3858119147859059E-2</v>
      </c>
      <c r="AD1119" s="30">
        <f>(AA1118*AA1119)*(1-COS(RADIANS(N1117)))+AA1117*(SIN(RADIANS(N1117)))</f>
        <v>0.34118699944639969</v>
      </c>
      <c r="AE1119" s="30">
        <f>(AA1119^2)*(1-COS(RADIANS(N1117)))+(COS(RADIANS(N1117)))</f>
        <v>0.93969262078590843</v>
      </c>
      <c r="AG1119">
        <v>-0.16214771720730445</v>
      </c>
      <c r="AI1119" s="28">
        <f>(T1117*T1119)*(1-COS(RADIANS(M1117)))-T1118*(SIN(RADIANS(M1117)))</f>
        <v>0</v>
      </c>
      <c r="AJ1119" s="28">
        <f>(T1118*T1119)*(1-COS(RADIANS(M1117)))+T1117*(SIN(RADIANS(M1117)))</f>
        <v>0</v>
      </c>
      <c r="AK1119" s="28">
        <f>(T1119^2)*(1-COS(RADIANS(M1117)))+(COS(RADIANS(M1117)))</f>
        <v>1</v>
      </c>
      <c r="AM1119" s="61">
        <v>-0.30114099064220901</v>
      </c>
      <c r="AO1119" s="17">
        <v>0</v>
      </c>
      <c r="AP1119">
        <v>1</v>
      </c>
      <c r="AR1119" s="73">
        <f>(T1117*T1117)*(1-COS(RADIANS(O1117-45)))-T1117*(SIN(RADIANS(O1117-45)))</f>
        <v>0</v>
      </c>
      <c r="AS1119" s="73">
        <f>(T1118*T1119)*(1-COS(RADIANS(O1117-45)))+T1117*(SIN(RADIANS(O1117-45)))</f>
        <v>0</v>
      </c>
      <c r="AT1119" s="73">
        <f>(T1119^2)*(1-COS(RADIANS(O1117-45)))+(COS(RADIANS(O1117-45)))</f>
        <v>1</v>
      </c>
      <c r="AU1119" s="10"/>
      <c r="AV1119">
        <v>0</v>
      </c>
      <c r="AW1119" s="1">
        <v>-0.30114099064220901</v>
      </c>
      <c r="AX1119" s="10"/>
      <c r="AY1119" s="11">
        <f>(G1048^2)*F1048+G1048*G1049*F1049+G1048*G1050*F1050-((H1048^2)*F1048+H1048*H1049*F1049+H1048*H1050*F1050)</f>
        <v>-0.34438218575702884</v>
      </c>
      <c r="AZ1119" s="12">
        <f>G1048*G1049*F1048+(G1049^2)*F1049+G1049*G1050*F1050-(H1048*H1049*F1048+(H1049^2)*F1049+H1049*H1050*F1050)</f>
        <v>0.87988083279107843</v>
      </c>
      <c r="BA1119" s="12">
        <f>G1048*G1050*F1048+G1049*G1050*F1049+(G1050^2)*F1050-(H1048*H1050*F1048+H1049*H1050*F1049+(H1050^2)*F1050)</f>
        <v>0</v>
      </c>
      <c r="BB1119" s="12">
        <f>(G1048^2)*E1048+G1048*G1049*E1049+G1048*G1050*E1050-((H1048^2)*E1048+H1048*H1049*E1049+H1048*H1050*E1050)</f>
        <v>0.37677918066425087</v>
      </c>
      <c r="BC1119" s="12">
        <f>G1048*G1049*E1048+(G1049^2)*E1049+G1049*G1050*E1050-(H1048*H1049*E1048+(H1049^2)*E1049+H1049*H1050*E1050)</f>
        <v>-0.92103383685508489</v>
      </c>
      <c r="BD1119" s="24">
        <f>G1048*G1050*E1048+G1049*G1050*E1049+(G1050^2)*E1050-(H1048*H1050*E1048+H1049*H1050*E1049+(H1050^2)*E1050)</f>
        <v>0</v>
      </c>
      <c r="BE1119" s="10">
        <f>J1048</f>
        <v>-1.3519110282909252E-2</v>
      </c>
      <c r="BY1119" t="s">
        <v>8</v>
      </c>
      <c r="BZ1119" s="5">
        <f t="shared" ref="BZ1119:CA1121" si="1688">BZ1114</f>
        <v>0.93180266183863136</v>
      </c>
      <c r="CA1119" s="6">
        <f t="shared" si="1688"/>
        <v>-0.87956522186239505</v>
      </c>
      <c r="CB1119" s="7">
        <f>CY1118</f>
        <v>0.91752410247511329</v>
      </c>
      <c r="CC1119" s="8">
        <f>DU1118</f>
        <v>-0.39032666971231567</v>
      </c>
      <c r="CE1119" s="9">
        <f>((SUMPRODUCT(CB1119:CB1121,BZ1119:BZ1121))*(SUMPRODUCT(CB1119:CB1121,CA1119:CA1121)))-((SUMPRODUCT(CC1119:CC1121,BZ1119:BZ1121))*(SUMPRODUCT(CC1119:CC1121,CA1119:CA1121)))</f>
        <v>-2.1649348980190553E-15</v>
      </c>
      <c r="CG1119">
        <v>1</v>
      </c>
      <c r="CH1119" t="s">
        <v>161</v>
      </c>
      <c r="CI1119" s="67"/>
      <c r="CJ1119" s="1" t="s">
        <v>8</v>
      </c>
      <c r="CK1119" s="5">
        <f t="shared" ref="CK1119:CL1121" si="1689">BZ1119</f>
        <v>0.93180266183863136</v>
      </c>
      <c r="CL1119" s="6">
        <f t="shared" si="1689"/>
        <v>-0.87956522186239505</v>
      </c>
      <c r="CM1119" s="7">
        <f>FA1118</f>
        <v>0.92419649879330978</v>
      </c>
      <c r="CN1119" s="8">
        <f>FW1118</f>
        <v>-0.37425421751752952</v>
      </c>
      <c r="CO1119" s="10"/>
      <c r="CP1119">
        <f t="shared" si="1685"/>
        <v>0.3492962422733713</v>
      </c>
      <c r="CQ1119">
        <f t="shared" si="1685"/>
        <v>-0.34518112468713447</v>
      </c>
      <c r="CR1119">
        <f>CJ1122</f>
        <v>0</v>
      </c>
      <c r="CS1119">
        <f>CM1122</f>
        <v>0</v>
      </c>
      <c r="CW1119" s="28"/>
      <c r="CY1119" s="61">
        <v>-0.37567276542929351</v>
      </c>
      <c r="DA1119" s="17">
        <v>0</v>
      </c>
      <c r="DB1119">
        <v>0</v>
      </c>
      <c r="DD1119" s="73">
        <f>(DB1118*DB1119)*(1-COS(RADIANS(CW1118+45)))+DB1120*(SIN(RADIANS(CW1118+45)))</f>
        <v>-0.79549007127668858</v>
      </c>
      <c r="DE1119" s="73">
        <f>(DB1119^2)*(1-COS(RADIANS(CW1118+45)))+(COS(RADIANS(CW1118+45)))</f>
        <v>0.60596662160568615</v>
      </c>
      <c r="DF1119" s="73">
        <f>(DB1119*DB1120)*(1-COS(RADIANS(CW1118+45)))-DB1118*(SIN(RADIANS(CW1118+45)))</f>
        <v>0</v>
      </c>
      <c r="DG1119" s="10"/>
      <c r="DH1119">
        <v>-0.79549007127668858</v>
      </c>
      <c r="DI1119" s="23">
        <f>SIN(RADIANS('[1]Biaxial Input'!$F$21))*(COS(RADIANS(0)))</f>
        <v>6.9756473744125524E-2</v>
      </c>
      <c r="DK1119" s="30">
        <f>(DI1118*DI1119)*(1-COS(RADIANS(CV1118)))+DI1120*(SIN(RADIANS(CV1118)))</f>
        <v>-1.0571760619211149E-3</v>
      </c>
      <c r="DL1119" s="30">
        <f>(DI1119^2)*(1-COS(RADIANS(CV1118)))+(COS(RADIANS(CV1118)))</f>
        <v>0.98488167796388115</v>
      </c>
      <c r="DM1119" s="30">
        <f>(DI1119*DI1120)*(1-COS(RADIANS(CV1118)))-DI1118*(SIN(RADIANS(CV1118)))</f>
        <v>-0.17322517943366056</v>
      </c>
      <c r="DO1119">
        <v>-0.78410420960927718</v>
      </c>
      <c r="DQ1119" s="28">
        <f>(DB1118*DB1119)*(1-COS(RADIANS(CU1118)))+DB1120*(SIN(RADIANS(CU1118)))</f>
        <v>0.49999999999999994</v>
      </c>
      <c r="DR1119" s="28">
        <f>(DB1119^2)*(1-COS(RADIANS(CU1118)))+(COS(RADIANS(CU1118)))</f>
        <v>0.86602540378443871</v>
      </c>
      <c r="DS1119" s="28">
        <f>(DB1119*DB1120)*(1-COS(RADIANS(CU1118)))-DB1118*(SIN(RADIANS(CU1118)))</f>
        <v>0</v>
      </c>
      <c r="DU1119" s="61">
        <v>-0.91351567911896914</v>
      </c>
      <c r="DW1119" s="17">
        <v>0</v>
      </c>
      <c r="DX1119">
        <v>0</v>
      </c>
      <c r="DZ1119" s="73">
        <f>(DB1118*DB1119)*(1-COS(RADIANS(CW1118-45)))+DB1120*(SIN(RADIANS(CW1118-45)))</f>
        <v>-0.6059666216056866</v>
      </c>
      <c r="EA1119" s="73">
        <f>(DB1119^2)*(1-COS(RADIANS(CW1118-45)))+(COS(RADIANS(CW1118-45)))</f>
        <v>-0.79549007127668825</v>
      </c>
      <c r="EB1119" s="73">
        <f>(DB1119*DB1120)*(1-COS(RADIANS(CW1118-45)))-DB1118*(SIN(RADIANS(CW1118-45)))</f>
        <v>0</v>
      </c>
      <c r="EC1119" s="10"/>
      <c r="ED1119">
        <v>-0.6059666216056866</v>
      </c>
      <c r="EE1119" s="1">
        <v>-0.59596445001626319</v>
      </c>
      <c r="EG1119">
        <f>CY1119+DU1119</f>
        <v>-1.2891884445482626</v>
      </c>
      <c r="EH1119">
        <f>EG1119/(SQRT(EG1118^2+EG1119^2+EG1120^2))</f>
        <v>-0.91159389136741387</v>
      </c>
      <c r="EJ1119">
        <f>Q1119+AM1119</f>
        <v>-0.46328870784951348</v>
      </c>
      <c r="EK1119">
        <f>EJ1119/(SQRT(EJ1118^2+EJ1119^2+EJ1120^2))</f>
        <v>-0.35414074014941749</v>
      </c>
      <c r="EM1119" s="23">
        <f>CY1120*DU1118-CY1118*DU1120</f>
        <v>0.15607394823773696</v>
      </c>
      <c r="EP1119" s="9">
        <f>((SUMPRODUCT(CM1119:CM1121,BZ1119:BZ1121))*(SUMPRODUCT(CM1119:CM1121,CA1119:CA1121)))-((SUMPRODUCT(CN1119:CN1121,BZ1119:BZ1121))*(SUMPRODUCT(CN1119:CN1121,CA1119:CA1121)))</f>
        <v>-3.2768811424390476E-2</v>
      </c>
      <c r="EY1119" s="28"/>
      <c r="EZ1119" s="10"/>
      <c r="FA1119" s="61">
        <v>-0.35967250172869081</v>
      </c>
      <c r="FB1119" s="13">
        <f>BW1120</f>
        <v>0</v>
      </c>
      <c r="FC1119" s="17">
        <v>0</v>
      </c>
      <c r="FD1119">
        <v>0</v>
      </c>
      <c r="FF1119" s="73">
        <f>(FD1118*FD1119)*(1-COS(RADIANS(EY1118+45)))+FD1120*(SIN(RADIANS(EY1118+45)))</f>
        <v>-0.78479333851810007</v>
      </c>
      <c r="FG1119" s="73">
        <f>(FD1119^2)*(1-COS(RADIANS(EY1118+45)))+(COS(RADIANS(EY1118+45)))</f>
        <v>0.61975754599489541</v>
      </c>
      <c r="FH1119" s="73">
        <f>(FD1119*FD1120)*(1-COS(RADIANS(EY1118+45)))-FD1118*(SIN(RADIANS(EY1118+45)))</f>
        <v>0</v>
      </c>
      <c r="FI1119" s="10"/>
      <c r="FJ1119">
        <v>-0.78479333851810007</v>
      </c>
      <c r="FK1119" s="23">
        <f>SIN(RADIANS(176))*(COS(RADIANS(0)))</f>
        <v>6.9756473744125524E-2</v>
      </c>
      <c r="FM1119" s="30">
        <f>(FK1118*FK1119)*(1-COS(RADIANS(EX1118)))+FK1120*(SIN(RADIANS(EX1118)))</f>
        <v>-1.0571760619211149E-3</v>
      </c>
      <c r="FN1119" s="30">
        <f>(FK1119^2)*(1-COS(RADIANS(EX1118)))+(COS(RADIANS(EX1118)))</f>
        <v>0.98488167796388115</v>
      </c>
      <c r="FO1119" s="30">
        <f>(FK1119*FK1120)*(1-COS(RADIANS(EX1118)))-FK1118*(SIN(RADIANS(EX1118)))</f>
        <v>-0.17322517943366056</v>
      </c>
      <c r="FQ1119">
        <v>-0.77358377293640346</v>
      </c>
      <c r="FS1119" s="28">
        <f>(FD1118*FD1119)*(1-COS(RADIANS(EW1118)))+FD1120*(SIN(RADIANS(EW1118)))</f>
        <v>0.49999999999999994</v>
      </c>
      <c r="FT1119" s="28">
        <f>(FD1119^2)*(1-COS(RADIANS(EW1118)))+(COS(RADIANS(EW1118)))</f>
        <v>0.86602540378443871</v>
      </c>
      <c r="FU1119" s="28">
        <f>(FD1119*FD1120)*(1-COS(RADIANS(EW1118)))-FD1118*(SIN(RADIANS(EW1118)))</f>
        <v>0</v>
      </c>
      <c r="FW1119" s="61">
        <v>-0.919932940046017</v>
      </c>
      <c r="FX1119" s="13">
        <f>BX1120</f>
        <v>0</v>
      </c>
      <c r="FY1119" s="17">
        <v>0</v>
      </c>
      <c r="FZ1119">
        <v>0</v>
      </c>
      <c r="GB1119" s="73">
        <f>(FD1118*FD1119)*(1-COS(RADIANS(EY1118-45)))+FD1120*(SIN(RADIANS(EY1118-45)))</f>
        <v>-0.61975754599489508</v>
      </c>
      <c r="GC1119" s="73">
        <f>(FD1119^2)*(1-COS(RADIANS(EY1118-45)))+(COS(RADIANS(EY1118-45)))</f>
        <v>-0.78479333851810029</v>
      </c>
      <c r="GD1119" s="73">
        <f>(FD1119*FD1120)*(1-COS(RADIANS(EY1118-45)))-FD1118*(SIN(RADIANS(EY1118-45)))</f>
        <v>0</v>
      </c>
      <c r="GE1119" s="10"/>
      <c r="GF1119">
        <v>-0.61975754599489508</v>
      </c>
      <c r="GG1119" s="1">
        <v>-0.60955818709919296</v>
      </c>
      <c r="GI1119">
        <f>FA1119+FW1119</f>
        <v>-1.2796054417747078</v>
      </c>
      <c r="GJ1119">
        <f>GI1119/(SQRT(GI1118^2+GI1119^2+GI1120^2))</f>
        <v>-0.90481768512210392</v>
      </c>
      <c r="GL1119">
        <f>CH1120+DC1119</f>
        <v>-3.2768811424390476E-2</v>
      </c>
      <c r="GM1119" t="e">
        <f>GL1119/(SQRT(GL1118^2+GL1119^2+GL1120^2))</f>
        <v>#VALUE!</v>
      </c>
      <c r="GO1119" s="27">
        <f>FA1120*FW1118-FA1118*FW1120</f>
        <v>0.15607394823773696</v>
      </c>
    </row>
    <row r="1120" spans="1:197" x14ac:dyDescent="0.2">
      <c r="D1120" t="s">
        <v>10</v>
      </c>
      <c r="E1120" s="5">
        <f t="shared" si="1684"/>
        <v>-9.8661645972365639E-2</v>
      </c>
      <c r="F1120" s="6">
        <f t="shared" si="1684"/>
        <v>-0.32743034407349803</v>
      </c>
      <c r="G1120" s="7">
        <f t="shared" si="1686"/>
        <v>-0.16214771720730445</v>
      </c>
      <c r="H1120" s="8">
        <f t="shared" si="1687"/>
        <v>-0.30114099064220901</v>
      </c>
      <c r="J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W1120" s="1"/>
      <c r="AX1120" s="10"/>
      <c r="AY1120" s="11">
        <f>(G1053^2)*F1053+G1053*G1054*F1054+G1053*G1055*F1055-((H1053^2)*F1053+H1053*H1054*F1054+H1053*H1055*F1055)</f>
        <v>-0.29213153590494173</v>
      </c>
      <c r="AZ1120" s="12">
        <f>G1053*G1054*F1053+(G1054^2)*F1054+G1054*G1055*F1055-(H1053*H1054*F1053+(H1054^2)*F1054+H1054*H1055*F1055)</f>
        <v>0.88220810325274024</v>
      </c>
      <c r="BA1120" s="12">
        <f>G1053*G1055*F1053+G1054*G1055*F1054+(G1055^2)*F1055-(H1053*H1055*F1053+H1054*H1055*F1054+(H1055^2)*F1055)</f>
        <v>-7.521234374675341E-2</v>
      </c>
      <c r="BB1120" s="12">
        <f>(G1053^2)*E1053+G1053*G1054*E1054+G1053*G1055*E1055-((H1053^2)*E1053+H1053*H1054*E1054+H1053*H1055*E1055)</f>
        <v>0.29341386656908386</v>
      </c>
      <c r="BC1120" s="12">
        <f>G1053*G1054*E1053+(G1054^2)*E1054+G1054*G1055*E1055-(H1053*H1054*E1053+(H1054^2)*E1054+H1054*H1055*E1055)</f>
        <v>-0.95049760497319691</v>
      </c>
      <c r="BD1120" s="24">
        <f>G1053*G1055*E1053+G1054*G1055*E1054+(G1055^2)*E1055-(H1053*H1055*E1053+H1054*H1055*E1054+(H1055^2)*E1055)</f>
        <v>8.1164521327318259E-2</v>
      </c>
      <c r="BE1120" s="10">
        <f>J1053</f>
        <v>4.3401058853425711E-2</v>
      </c>
      <c r="BY1120" t="s">
        <v>9</v>
      </c>
      <c r="BZ1120" s="5">
        <f t="shared" si="1688"/>
        <v>0.3492962422733713</v>
      </c>
      <c r="CA1120" s="6">
        <f t="shared" si="1688"/>
        <v>-0.34518112468713447</v>
      </c>
      <c r="CB1120" s="7">
        <f>CY1119</f>
        <v>-0.37567276542929351</v>
      </c>
      <c r="CC1120" s="8">
        <f>DU1119</f>
        <v>-0.91351567911896914</v>
      </c>
      <c r="CE1120" s="10"/>
      <c r="CH1120">
        <f>((SUMPRODUCT(CM1119:CM1121,CK1119:CK1121))*(SUMPRODUCT(CM1119:CM1121,CL1119:CL1121)))-((SUMPRODUCT(CN1119:CN1121,CK1119:CK1121))*(SUMPRODUCT(CN1119:CN1121,CL1119:CL1121)))</f>
        <v>-3.2768811424390476E-2</v>
      </c>
      <c r="CI1120" s="67"/>
      <c r="CJ1120" s="10" t="s">
        <v>9</v>
      </c>
      <c r="CK1120" s="5">
        <f t="shared" si="1689"/>
        <v>0.3492962422733713</v>
      </c>
      <c r="CL1120" s="6">
        <f t="shared" si="1689"/>
        <v>-0.34518112468713447</v>
      </c>
      <c r="CM1120" s="7">
        <f>FA1119</f>
        <v>-0.35967250172869081</v>
      </c>
      <c r="CN1120" s="8">
        <f>FW1119</f>
        <v>-0.919932940046017</v>
      </c>
      <c r="CP1120">
        <f t="shared" si="1685"/>
        <v>-9.8670839279614439E-2</v>
      </c>
      <c r="CQ1120">
        <f t="shared" si="1685"/>
        <v>-0.32743703463395935</v>
      </c>
      <c r="CR1120">
        <f>CK1122</f>
        <v>0</v>
      </c>
      <c r="CS1120">
        <f>CN1122</f>
        <v>0</v>
      </c>
      <c r="CW1120" s="28"/>
      <c r="CY1120" s="61">
        <v>-0.13045878541495223</v>
      </c>
      <c r="DA1120" s="17">
        <v>0</v>
      </c>
      <c r="DB1120">
        <v>1</v>
      </c>
      <c r="DD1120" s="73">
        <f>(DB1118*DB1120)*(1-COS(RADIANS(CW1118+45)))-DB1119*(SIN(RADIANS(CW1118+45)))</f>
        <v>0</v>
      </c>
      <c r="DE1120" s="73">
        <f>(DB1119*DB1120)*(1-COS(RADIANS(CW1118+45)))+DB1118*(SIN(RADIANS(CW1118+45)))</f>
        <v>0</v>
      </c>
      <c r="DF1120" s="73">
        <f>(DB1120^2)*(1-COS(RADIANS(CW1118+45)))+(COS(RADIANS(CW1118+45)))</f>
        <v>1</v>
      </c>
      <c r="DG1120" s="10"/>
      <c r="DH1120">
        <v>0</v>
      </c>
      <c r="DI1120" s="23">
        <f>SIN(RADIANS('[1]Biaxial Input'!$F$21))*SIN(RADIANS(0))</f>
        <v>0</v>
      </c>
      <c r="DK1120" s="30">
        <f>(DI1118*DI1120)*(1-COS(RADIANS(CV1118)))-DI1119*(SIN(RADIANS(CV1118)))</f>
        <v>1.2113084546138469E-2</v>
      </c>
      <c r="DL1120" s="30">
        <f>(DI1119*DI1120)*(1-COS(RADIANS(CV1118)))+DI1118*(SIN(RADIANS(CV1118)))</f>
        <v>0.17322517943366056</v>
      </c>
      <c r="DM1120" s="30">
        <f>(DI1120^2)*(1-COS(RADIANS(CV1118)))+(COS(RADIANS(CV1118)))</f>
        <v>0.98480775301220802</v>
      </c>
      <c r="DO1120">
        <v>-0.13045878541495223</v>
      </c>
      <c r="DQ1120" s="28">
        <f>(DB1118*DB1120)*(1-COS(RADIANS(CU1118)))-DB1119*(SIN(RADIANS(CU1118)))</f>
        <v>0</v>
      </c>
      <c r="DR1120" s="28">
        <f>(DB1119*DB1120)*(1-COS(RADIANS(CU1118)))+DB1118*(SIN(RADIANS(CU1118)))</f>
        <v>0</v>
      </c>
      <c r="DS1120" s="28">
        <f>(DB1120^2)*(1-COS(RADIANS(CU1118)))+(COS(RADIANS(CU1118)))</f>
        <v>1</v>
      </c>
      <c r="DU1120" s="61">
        <v>-0.1146045152474424</v>
      </c>
      <c r="DW1120" s="17">
        <v>0</v>
      </c>
      <c r="DX1120">
        <v>1</v>
      </c>
      <c r="DZ1120" s="73">
        <f>(DB1118*DB1118)*(1-COS(RADIANS(CW1118-45)))-DB1118*(SIN(RADIANS(CW1118-45)))</f>
        <v>0</v>
      </c>
      <c r="EA1120" s="73">
        <f>(DB1119*DB1120)*(1-COS(RADIANS(CW1118-45)))+DB1118*(SIN(RADIANS(CW1118-45)))</f>
        <v>0</v>
      </c>
      <c r="EB1120" s="73">
        <f>(DB1120^2)*(1-COS(RADIANS(CW1118-45)))+(COS(RADIANS(CW1118-45)))</f>
        <v>0.99999999999999989</v>
      </c>
      <c r="EC1120" s="10"/>
      <c r="ED1120">
        <v>0</v>
      </c>
      <c r="EE1120" s="1">
        <v>-0.1146045152474424</v>
      </c>
      <c r="EG1120">
        <f>CY1120+DU1120</f>
        <v>-0.24506330066239462</v>
      </c>
      <c r="EH1120">
        <f>EG1120/(SQRT(EG1118^2+EG1119^2+EG1120^2))</f>
        <v>-0.17328592171833698</v>
      </c>
      <c r="EJ1120">
        <f>Q1120+AM1120</f>
        <v>0</v>
      </c>
      <c r="EK1120">
        <f>EJ1120/(SQRT(EJ1118^2+EJ1119^2+EJ1120^2))</f>
        <v>0</v>
      </c>
      <c r="EM1120" s="23">
        <f>CY1118*DU1119-CY1119*DU1118</f>
        <v>-0.98480775301220791</v>
      </c>
      <c r="ER1120">
        <f t="shared" ref="ER1120:ES1122" si="1690">CK1119</f>
        <v>0.93180266183863136</v>
      </c>
      <c r="ES1120">
        <f t="shared" si="1690"/>
        <v>-0.87956522186239505</v>
      </c>
      <c r="ET1120" t="e">
        <f>#REF!</f>
        <v>#REF!</v>
      </c>
      <c r="EU1120" t="e">
        <f>#REF!</f>
        <v>#REF!</v>
      </c>
      <c r="EY1120" s="28"/>
      <c r="EZ1120" s="10"/>
      <c r="FA1120" s="61">
        <v>-0.12843879133039593</v>
      </c>
      <c r="FB1120" s="13">
        <f>BW1121</f>
        <v>0</v>
      </c>
      <c r="FC1120" s="17">
        <v>0</v>
      </c>
      <c r="FD1120">
        <v>1</v>
      </c>
      <c r="FF1120" s="73">
        <f>(FD1118*FD1120)*(1-COS(RADIANS(EY1118+45)))-FD1119*(SIN(RADIANS(EY1118+45)))</f>
        <v>0</v>
      </c>
      <c r="FG1120" s="73">
        <f>(FD1119*FD1120)*(1-COS(RADIANS(EY1118+45)))+FD1118*(SIN(RADIANS(EY1118+45)))</f>
        <v>0</v>
      </c>
      <c r="FH1120" s="73">
        <f>(FD1120^2)*(1-COS(RADIANS(EY1118+45)))+(COS(RADIANS(EY1118+45)))</f>
        <v>1</v>
      </c>
      <c r="FI1120" s="10"/>
      <c r="FJ1120">
        <v>0</v>
      </c>
      <c r="FK1120" s="23">
        <f>SIN(RADIANS(176))*SIN(RADIANS(0))</f>
        <v>0</v>
      </c>
      <c r="FM1120" s="30">
        <f>(FK1118*FK1120)*(1-COS(RADIANS(EX1118)))-FK1119*(SIN(RADIANS(EX1118)))</f>
        <v>1.2113084546138469E-2</v>
      </c>
      <c r="FN1120" s="30">
        <f>(FK1119*FK1120)*(1-COS(RADIANS(EX1118)))+FK1118*(SIN(RADIANS(EX1118)))</f>
        <v>0.17322517943366056</v>
      </c>
      <c r="FO1120" s="30">
        <f>(FK1120^2)*(1-COS(RADIANS(EX1118)))+(COS(RADIANS(EX1118)))</f>
        <v>0.98480775301220802</v>
      </c>
      <c r="FQ1120">
        <v>-0.12843879133039593</v>
      </c>
      <c r="FS1120" s="28">
        <f>(FD1118*FD1120)*(1-COS(RADIANS(EW1118)))-FD1119*(SIN(RADIANS(EW1118)))</f>
        <v>0</v>
      </c>
      <c r="FT1120" s="28">
        <f>(FD1119*FD1120)*(1-COS(RADIANS(EW1118)))+FD1118*(SIN(RADIANS(EW1118)))</f>
        <v>0</v>
      </c>
      <c r="FU1120" s="28">
        <f>(FD1120^2)*(1-COS(RADIANS(EW1118)))+(COS(RADIANS(EW1118)))</f>
        <v>1</v>
      </c>
      <c r="FW1120" s="61">
        <v>-0.11686388017104685</v>
      </c>
      <c r="FX1120" s="13">
        <f>BX1121</f>
        <v>0</v>
      </c>
      <c r="FY1120" s="17">
        <v>0</v>
      </c>
      <c r="FZ1120">
        <v>1</v>
      </c>
      <c r="GB1120" s="73">
        <f>(FD1118*FD1118)*(1-COS(RADIANS(EY1118-45)))-FD1118*(SIN(RADIANS(EY1118-45)))</f>
        <v>0</v>
      </c>
      <c r="GC1120" s="73">
        <f>(FD1119*FD1120)*(1-COS(RADIANS(EY1118-45)))+FD1118*(SIN(RADIANS(EY1118-45)))</f>
        <v>0</v>
      </c>
      <c r="GD1120" s="73">
        <f>(FD1120^2)*(1-COS(RADIANS(EY1118-45)))+(COS(RADIANS(EY1118-45)))</f>
        <v>1</v>
      </c>
      <c r="GE1120" s="10"/>
      <c r="GF1120">
        <v>0</v>
      </c>
      <c r="GG1120" s="1">
        <v>-0.11686388017104685</v>
      </c>
      <c r="GI1120">
        <f>FA1120+FW1120</f>
        <v>-0.24530267150144278</v>
      </c>
      <c r="GJ1120">
        <f>GI1120/(SQRT(GI1118^2+GI1119^2+GI1120^2))</f>
        <v>-0.17345518246184627</v>
      </c>
      <c r="GL1120" t="e">
        <f>#REF!+DC1120</f>
        <v>#REF!</v>
      </c>
      <c r="GM1120" t="e">
        <f>GL1120/(SQRT(GL1118^2+GL1119^2+GL1120^2))</f>
        <v>#REF!</v>
      </c>
      <c r="GO1120" s="27">
        <f>FA1118*FW1119-FA1119*FW1118</f>
        <v>-0.98480775301220813</v>
      </c>
    </row>
    <row r="1121" spans="1:197" x14ac:dyDescent="0.2">
      <c r="A1121" s="3" t="s">
        <v>19</v>
      </c>
      <c r="B1121" s="3" t="s">
        <v>18</v>
      </c>
      <c r="C1121" s="3" t="s">
        <v>20</v>
      </c>
      <c r="Q1121" s="82" t="s">
        <v>148</v>
      </c>
      <c r="R1121" s="13"/>
      <c r="T1121" s="10"/>
      <c r="U1121" s="10"/>
      <c r="V1121" s="10"/>
      <c r="W1121" s="10"/>
      <c r="X1121" s="10"/>
      <c r="Y1121" s="10"/>
      <c r="Z1121" s="80"/>
      <c r="AA1121" s="23" t="s">
        <v>149</v>
      </c>
      <c r="AE1121" s="1"/>
      <c r="AG1121" s="80"/>
      <c r="AK1121" s="13"/>
      <c r="AL1121" s="81"/>
      <c r="AM1121" s="82" t="s">
        <v>150</v>
      </c>
      <c r="AO1121" s="13"/>
      <c r="AP1121" s="13"/>
      <c r="AS1121" s="1"/>
      <c r="AW1121" s="1"/>
      <c r="AX1121" s="10"/>
      <c r="AY1121" s="11">
        <f>(G1058^2)*F1058+G1058*G1059*F1059+G1058*G1060*F1060-((H1058^2)*F1058+H1058*H1059*F1059+H1058*H1060*F1060)</f>
        <v>0.31466485173380088</v>
      </c>
      <c r="AZ1121" s="12">
        <f>G1058*G1059*F1058+(G1059^2)*F1059+G1059*G1060*F1060-(H1058*H1059*F1058+(H1059^2)*F1059+H1059*H1060*F1060)</f>
        <v>-0.92831517541601327</v>
      </c>
      <c r="BA1121" s="12">
        <f>G1058*G1060*F1058+G1059*G1060*F1059+(G1060^2)*F1060-(H1058*H1060*F1058+H1059*H1060*F1059+(H1060^2)*F1060)</f>
        <v>8.0407094482609229E-2</v>
      </c>
      <c r="BB1121" s="12">
        <f>(G1058^2)*E1058+G1058*G1059*E1059+G1058*G1060*E1060-((H1058^2)*E1058+H1058*H1059*E1059+H1058*H1060*E1060)</f>
        <v>-0.28908039710422084</v>
      </c>
      <c r="BC1121" s="12">
        <f>G1058*G1059*E1058+(G1059^2)*E1059+G1059*G1060*E1060-(H1058*H1059*E1058+(H1059^2)*E1059+H1059*H1060*E1060)</f>
        <v>0.92165238343258515</v>
      </c>
      <c r="BD1121" s="24">
        <f>G1058*G1060*E1058+G1059*G1060*E1059+(G1060^2)*E1060-(H1058*H1060*E1058+H1059*H1060*E1059+(H1060^2)*E1060)</f>
        <v>-7.5767621665951163E-2</v>
      </c>
      <c r="BE1121" s="10">
        <f>J1058</f>
        <v>-3.9024058857724031E-2</v>
      </c>
      <c r="BY1121" t="s">
        <v>10</v>
      </c>
      <c r="BZ1121" s="5">
        <f t="shared" si="1688"/>
        <v>-9.8670839279614439E-2</v>
      </c>
      <c r="CA1121" s="6">
        <f t="shared" si="1688"/>
        <v>-0.32743703463395935</v>
      </c>
      <c r="CB1121" s="7">
        <f>CY1120</f>
        <v>-0.13045878541495223</v>
      </c>
      <c r="CC1121" s="8">
        <f>DU1120</f>
        <v>-0.1146045152474424</v>
      </c>
      <c r="CE1121" s="10"/>
      <c r="CG1121" s="10" t="s">
        <v>160</v>
      </c>
      <c r="CH1121" s="10">
        <f>-CH1118*((EY1118-CW1118)/(CH1120-CE1119))</f>
        <v>262.29843135903252</v>
      </c>
      <c r="CI1121" s="67"/>
      <c r="CJ1121" s="10" t="s">
        <v>10</v>
      </c>
      <c r="CK1121" s="5">
        <f t="shared" si="1689"/>
        <v>-9.8670839279614439E-2</v>
      </c>
      <c r="CL1121" s="6">
        <f t="shared" si="1689"/>
        <v>-0.32743703463395935</v>
      </c>
      <c r="CM1121" s="7">
        <f>FA1120</f>
        <v>-0.12843879133039593</v>
      </c>
      <c r="CN1121" s="8">
        <f>FW1120</f>
        <v>-0.11686388017104685</v>
      </c>
      <c r="CW1121" s="28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EE1121" s="1"/>
      <c r="EI1121" s="64">
        <f>(DEGREES(ACOS((EH1118*EK1118+EH1119*EK1119+EH1120*EK1120)/((SQRT(EH1118^2+EH1119^2+EH1120^2))*(SQRT(EK1118^2+EK1119^2+EK1120^2))))))</f>
        <v>91.477991287685882</v>
      </c>
      <c r="ER1121">
        <f t="shared" si="1690"/>
        <v>0.3492962422733713</v>
      </c>
      <c r="ES1121">
        <f t="shared" si="1690"/>
        <v>-0.34518112468713447</v>
      </c>
      <c r="ET1121" t="e">
        <f>#REF!</f>
        <v>#REF!</v>
      </c>
      <c r="EU1121" t="e">
        <f>#REF!</f>
        <v>#REF!</v>
      </c>
      <c r="EY1121" s="28"/>
      <c r="EZ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GG1121" s="1"/>
      <c r="GK1121" s="64" t="e">
        <f>(DEGREES(ACOS((GJ1118*GM1118+GJ1119*GM1119+GJ1120*GM1120)/((SQRT(GJ1118^2+GJ1119^2+GJ1120^2))*(SQRT(GM1118^2+GM1119^2+GM1120^2))))))</f>
        <v>#VALUE!</v>
      </c>
    </row>
    <row r="1122" spans="1:197" x14ac:dyDescent="0.2">
      <c r="A1122" s="3">
        <f>C1135+C1138</f>
        <v>5.1996069030354031E-2</v>
      </c>
      <c r="B1122" s="3">
        <f>C1136*C1140-C1137*C1139</f>
        <v>-0.14711427862459256</v>
      </c>
      <c r="C1122" s="3">
        <f>A1123*B1124-A1124*B1123</f>
        <v>0.16470648631748908</v>
      </c>
      <c r="E1122" s="5" t="s">
        <v>4</v>
      </c>
      <c r="F1122" s="6" t="s">
        <v>5</v>
      </c>
      <c r="G1122" s="7" t="s">
        <v>6</v>
      </c>
      <c r="H1122" s="8" t="s">
        <v>1</v>
      </c>
      <c r="I1122">
        <v>16</v>
      </c>
      <c r="J1122" s="9" t="s">
        <v>7</v>
      </c>
      <c r="K1122">
        <v>16</v>
      </c>
      <c r="L1122" s="10"/>
      <c r="M1122" s="17">
        <f>A1062</f>
        <v>25</v>
      </c>
      <c r="N1122" s="17">
        <f>B1062</f>
        <v>-30</v>
      </c>
      <c r="O1122" s="17">
        <f>C1062</f>
        <v>270.8</v>
      </c>
      <c r="Q1122" s="61">
        <f t="array" ref="Q1122:Q1124">MMULT(AI1122:AK1124,AG1122:AG1124)</f>
        <v>0.91338652578000923</v>
      </c>
      <c r="R1122" s="13"/>
      <c r="S1122" s="17">
        <v>1</v>
      </c>
      <c r="T1122">
        <v>0</v>
      </c>
      <c r="V1122" s="73">
        <f>(T1122^2)*(1-COS(RADIANS(O1122+45)))+(COS(RADIANS(O1122+45)))</f>
        <v>0.71691060765048265</v>
      </c>
      <c r="W1122" s="73">
        <f>(T1122*T1123)*(1-COS(RADIANS(O1122+45)))-T1124*(SIN(RADIANS(O1122+45)))</f>
        <v>0.69716510285456468</v>
      </c>
      <c r="X1122" s="73">
        <f>(T1122*T1124)*(1-COS(RADIANS(O1122+45)))+T1123*(SIN(RADIANS(O1122+45)))</f>
        <v>0</v>
      </c>
      <c r="Y1122" s="10"/>
      <c r="Z1122">
        <f t="array" ref="Z1122:Z1124">MMULT(V1122:X1124,S1122:S1124)</f>
        <v>0.71691060765048265</v>
      </c>
      <c r="AA1122" s="23">
        <f>COS(RADIANS('[1]Biaxial Input'!$F$21))</f>
        <v>-0.9975640502598242</v>
      </c>
      <c r="AC1122" s="30">
        <f>(AA1122^2)*(1-COS(RADIANS(N1122)))+(COS(RADIANS(N1122)))</f>
        <v>0.99934808421962718</v>
      </c>
      <c r="AD1122" s="30">
        <f>(AA1122*AA1123)*(1-COS(RADIANS(N1122)))-AA1124*(SIN(RADIANS(N1122)))</f>
        <v>-9.3228300025961861E-3</v>
      </c>
      <c r="AE1122" s="30">
        <f>(AA1122*AA1124)*(1-COS(RADIANS(N1122)))+AA1123*(SIN(RADIANS(N1122)))</f>
        <v>-3.4878236872062755E-2</v>
      </c>
      <c r="AG1122">
        <f t="array" ref="AG1122:AG1124">MMULT(AC1122:AE1124,Z1122:Z1124)</f>
        <v>0.72294279404989426</v>
      </c>
      <c r="AI1122" s="28">
        <f>(T1122^2)*(1-COS(RADIANS(M1122)))+(COS(RADIANS(M1122)))</f>
        <v>0.90630778703664994</v>
      </c>
      <c r="AJ1122" s="28">
        <f>(T1122*T1123)*(1-COS(RADIANS(M1122)))-T1124*(SIN(RADIANS(M1122)))</f>
        <v>-0.42261826174069944</v>
      </c>
      <c r="AK1122" s="28">
        <f>(T1122*T1124)*(1-COS(RADIANS(M1122)))+T1123*(SIN(RADIANS(M1122)))</f>
        <v>0</v>
      </c>
      <c r="AM1122" s="61">
        <f t="array" ref="AM1122:AM1124">MMULT(AI1122:AK1124,AW1122:AW1124)</f>
        <v>-0.36553817544573719</v>
      </c>
      <c r="AN1122" s="13"/>
      <c r="AO1122" s="17">
        <v>1</v>
      </c>
      <c r="AP1122">
        <v>0</v>
      </c>
      <c r="AR1122" s="73">
        <f>(T1122^2)*(1-COS(RADIANS(O1122-45)))+(COS(RADIANS(O1122-45)))</f>
        <v>-0.69716510285456434</v>
      </c>
      <c r="AS1122" s="73">
        <f>(T1122*T1123)*(1-COS(RADIANS(O1122-45)))-T1124*(SIN(RADIANS(O1122-45)))</f>
        <v>0.71691060765048298</v>
      </c>
      <c r="AT1122" s="73">
        <f>(T1122*T1124)*(1-COS(RADIANS(O1122-45)))+T1123*(SIN(RADIANS(O1122-45)))</f>
        <v>0</v>
      </c>
      <c r="AU1122" s="10"/>
      <c r="AV1122">
        <f t="array" ref="AV1122:AV1124">MMULT(AR1122:AT1124,S1122:S1124)</f>
        <v>-0.69716510285456434</v>
      </c>
      <c r="AW1122" s="1">
        <f t="array" ref="AW1122:AW1124">MMULT(AC1122:AE1124,AV1122:AV1124)</f>
        <v>-0.6900269742003049</v>
      </c>
      <c r="AX1122" s="10"/>
      <c r="AY1122" s="11">
        <f>(G1063^2)*F1063+G1063*G1064*F1064+G1063*G1065*F1065-((H1063^2)*F1063+H1063*H1064*F1064+H1063*H1065*F1065)</f>
        <v>-0.35159880823370909</v>
      </c>
      <c r="AZ1122" s="12">
        <f>G1063*G1064*F1063+(G1064^2)*F1064+G1064*G1065*F1065-(H1063*H1064*F1063+(H1064^2)*F1064+H1064*H1065*F1065)</f>
        <v>0.9245809093280033</v>
      </c>
      <c r="BA1122" s="12">
        <f>G1063*G1065*F1063+G1064*G1065*F1064+(G1065^2)*F1065-(H1063*H1065*F1063+H1064*H1065*F1064+(H1065^2)*F1065)</f>
        <v>0.11276555792768726</v>
      </c>
      <c r="BB1122" s="12">
        <f>(G1063^2)*E1063+G1063*G1064*E1064+G1063*G1065*E1065-((H1063^2)*E1063+H1063*H1064*E1064+H1063*H1065*E1065)</f>
        <v>0.38839457289460833</v>
      </c>
      <c r="BC1122" s="12">
        <f>G1063*G1064*E1063+(G1064^2)*E1064+G1064*G1065*E1065-(H1063*H1064*E1063+(H1064^2)*E1064+H1064*H1065*E1065)</f>
        <v>-0.85618585631499844</v>
      </c>
      <c r="BD1122" s="24">
        <f>G1063*G1065*E1063+G1064*G1065*E1064+(G1065^2)*E1065-(H1063*H1065*E1063+H1064*H1065*E1064+(H1065^2)*E1065)</f>
        <v>-9.2733738010862696E-2</v>
      </c>
      <c r="BE1122" s="10">
        <f>J1063</f>
        <v>-1.5753848261946479E-2</v>
      </c>
      <c r="CE1122" s="10"/>
      <c r="CS1122" s="15"/>
      <c r="CW1122" s="28"/>
      <c r="CY1122" s="82" t="s">
        <v>148</v>
      </c>
      <c r="CZ1122" s="13"/>
      <c r="DB1122" s="10"/>
      <c r="DC1122" s="10"/>
      <c r="DD1122" s="10"/>
      <c r="DE1122" s="10"/>
      <c r="DF1122" s="10"/>
      <c r="DG1122" s="10"/>
      <c r="DH1122" s="80"/>
      <c r="DI1122" s="23" t="s">
        <v>149</v>
      </c>
      <c r="DM1122" s="1"/>
      <c r="DO1122" s="80"/>
      <c r="DS1122" s="13"/>
      <c r="DT1122" s="81"/>
      <c r="DU1122" s="82" t="s">
        <v>150</v>
      </c>
      <c r="DW1122" s="13"/>
      <c r="DX1122" s="13"/>
      <c r="EA1122" s="1"/>
      <c r="EE1122" s="1"/>
      <c r="EI1122" s="13"/>
      <c r="ER1122">
        <f t="shared" si="1690"/>
        <v>-9.8670839279614439E-2</v>
      </c>
      <c r="ES1122">
        <f t="shared" si="1690"/>
        <v>-0.32743703463395935</v>
      </c>
      <c r="ET1122" t="e">
        <f>#REF!</f>
        <v>#REF!</v>
      </c>
      <c r="EU1122" t="e">
        <f>#REF!</f>
        <v>#REF!</v>
      </c>
      <c r="EY1122" s="28"/>
      <c r="EZ1122" s="10"/>
      <c r="FA1122" s="82" t="s">
        <v>148</v>
      </c>
      <c r="FB1122" s="13"/>
      <c r="FD1122" s="10"/>
      <c r="FE1122" s="10"/>
      <c r="FF1122" s="10"/>
      <c r="FG1122" s="10"/>
      <c r="FH1122" s="10"/>
      <c r="FI1122" s="10"/>
      <c r="FJ1122" s="80"/>
      <c r="FK1122" s="23" t="s">
        <v>149</v>
      </c>
      <c r="FO1122" s="1"/>
      <c r="FQ1122" s="80"/>
      <c r="FU1122" s="13"/>
      <c r="FV1122" s="81"/>
      <c r="FW1122" s="82" t="s">
        <v>150</v>
      </c>
      <c r="FY1122" s="13"/>
      <c r="FZ1122" s="13"/>
      <c r="GC1122" s="1"/>
      <c r="GG1122" s="1"/>
      <c r="GK1122" s="13"/>
    </row>
    <row r="1123" spans="1:197" x14ac:dyDescent="0.2">
      <c r="A1123" s="3">
        <f>C1136+C1139</f>
        <v>4.1187075728469913E-3</v>
      </c>
      <c r="B1123" s="3">
        <f>C1137*C1138-C1135*C1140</f>
        <v>0.38840805735888745</v>
      </c>
      <c r="C1123" s="3">
        <f>A1124*B1122-A1122*B1124</f>
        <v>6.314835143833504E-2</v>
      </c>
      <c r="D1123" t="s">
        <v>8</v>
      </c>
      <c r="E1123" s="5">
        <f t="shared" ref="E1123:F1125" si="1691">E1118</f>
        <v>0.93178937024735009</v>
      </c>
      <c r="F1123" s="6">
        <f t="shared" si="1691"/>
        <v>-0.87958232567766348</v>
      </c>
      <c r="G1123" s="7">
        <f>Q1122</f>
        <v>0.91338652578000923</v>
      </c>
      <c r="H1123" s="8">
        <f>AM1122</f>
        <v>-0.36553817544573719</v>
      </c>
      <c r="J1123" s="9">
        <f>((SUMPRODUCT(G1123:G1125,E1123:E1125))*(SUMPRODUCT(G1123:G1125,F1123:F1125)))-((SUMPRODUCT(H1123:H1125,E1123:E1125))*(SUMPRODUCT(H1123:H1125,F1123:F1125)))</f>
        <v>-4.4046908950854502E-2</v>
      </c>
      <c r="Q1123" s="61">
        <v>-0.24813534182586178</v>
      </c>
      <c r="S1123" s="17">
        <v>0</v>
      </c>
      <c r="T1123">
        <v>0</v>
      </c>
      <c r="V1123" s="73">
        <f>(T1122*T1123)*(1-COS(RADIANS(O1122+45)))+T1124*(SIN(RADIANS(O1122+45)))</f>
        <v>-0.69716510285456468</v>
      </c>
      <c r="W1123" s="73">
        <f>(T1123^2)*(1-COS(RADIANS(O1122+45)))+(COS(RADIANS(O1122+45)))</f>
        <v>0.71691060765048265</v>
      </c>
      <c r="X1123" s="73">
        <f>(T1123*T1124)*(1-COS(RADIANS(O1122+45)))-T1122*(SIN(RADIANS(O1122+45)))</f>
        <v>0</v>
      </c>
      <c r="Y1123" s="10"/>
      <c r="Z1123">
        <v>-0.69716510285456468</v>
      </c>
      <c r="AA1123" s="23">
        <f>SIN(RADIANS('[1]Biaxial Input'!$F$21))*(COS(RADIANS(0)))</f>
        <v>6.9756473744125524E-2</v>
      </c>
      <c r="AC1123" s="30">
        <f>(AA1122*AA1123)*(1-COS(RADIANS(N1122)))+AA1124*(SIN(RADIANS(N1122)))</f>
        <v>-9.3228300025961861E-3</v>
      </c>
      <c r="AD1123" s="30">
        <f>(AA1123^2)*(1-COS(RADIANS(N1122)))+(COS(RADIANS(N1122)))</f>
        <v>0.86667731956481153</v>
      </c>
      <c r="AE1123" s="30">
        <f>(AA1123*AA1124)*(1-COS(RADIANS(N1122)))-AA1122*(SIN(RADIANS(N1122)))</f>
        <v>-0.49878202512991204</v>
      </c>
      <c r="AG1123">
        <v>-0.61090081835830357</v>
      </c>
      <c r="AI1123" s="28">
        <f>(T1122*T1123)*(1-COS(RADIANS(M1122)))+T1124*(SIN(RADIANS(M1122)))</f>
        <v>0.42261826174069944</v>
      </c>
      <c r="AJ1123" s="28">
        <f>(T1123^2)*(1-COS(RADIANS(M1122)))+(COS(RADIANS(M1122)))</f>
        <v>0.90630778703664994</v>
      </c>
      <c r="AK1123" s="28">
        <f>(T1123*T1124)*(1-COS(RADIANS(M1122)))-T1122*(SIN(RADIANS(M1122)))</f>
        <v>0</v>
      </c>
      <c r="AM1123" s="61">
        <v>-0.84884377181686888</v>
      </c>
      <c r="AO1123" s="17">
        <v>0</v>
      </c>
      <c r="AP1123">
        <v>0</v>
      </c>
      <c r="AR1123" s="73">
        <f>(T1122*T1123)*(1-COS(RADIANS(O1122-45)))+T1124*(SIN(RADIANS(O1122-45)))</f>
        <v>-0.71691060765048298</v>
      </c>
      <c r="AS1123" s="73">
        <f>(T1123^2)*(1-COS(RADIANS(O1122-45)))+(COS(RADIANS(O1122-45)))</f>
        <v>-0.69716510285456434</v>
      </c>
      <c r="AT1123" s="73">
        <f>(T1123*T1124)*(1-COS(RADIANS(O1122-45)))-T1122*(SIN(RADIANS(O1122-45)))</f>
        <v>0</v>
      </c>
      <c r="AU1123" s="10"/>
      <c r="AV1123">
        <v>-0.71691060765048298</v>
      </c>
      <c r="AW1123" s="1">
        <v>-0.61483061206844525</v>
      </c>
      <c r="AX1123" s="10"/>
      <c r="AY1123" s="11">
        <f>(G1068^2)*F1068+G1068*G1069*F1069+G1068*G1070*F1070-((H1068^2)*F1068+H1068*H1069*F1069+H1068*H1070*F1070)</f>
        <v>-0.35525402861186189</v>
      </c>
      <c r="AZ1123" s="12">
        <f>G1068*G1069*F1068+(G1069^2)*F1069+G1069*G1070*F1070-(H1068*H1069*F1068+(H1069^2)*F1069+H1069*H1070*F1070)</f>
        <v>0.92212740065698795</v>
      </c>
      <c r="BA1123" s="12">
        <f>G1068*G1070*F1068+G1069*G1070*F1069+(G1070^2)*F1070-(H1068*H1070*F1068+H1069*H1070*F1069+(H1070^2)*F1070)</f>
        <v>-0.15239906996176569</v>
      </c>
      <c r="BB1123" s="12">
        <f>(G1068^2)*E1068+G1068*G1069*E1069+G1068*G1070*E1070-((H1068^2)*E1068+H1068*H1069*E1069+H1068*H1070*E1070)</f>
        <v>0.2843656475638674</v>
      </c>
      <c r="BC1123" s="12">
        <f>G1068*G1069*E1068+(G1069^2)*E1069+G1069*G1070*E1070-(H1068*H1069*E1068+(H1069^2)*E1069+H1069*H1070*E1070)</f>
        <v>-0.86118771955468254</v>
      </c>
      <c r="BD1123" s="24">
        <f>G1068*G1070*E1068+G1069*G1070*E1069+(G1070^2)*E1070-(H1068*H1070*E1068+H1069*H1070*E1069+(H1070^2)*E1070)</f>
        <v>0.12511344524705251</v>
      </c>
      <c r="BE1123" s="10">
        <f>J1068</f>
        <v>6.1447401650863154E-3</v>
      </c>
      <c r="BZ1123" s="5" t="s">
        <v>4</v>
      </c>
      <c r="CA1123" s="6" t="s">
        <v>5</v>
      </c>
      <c r="CB1123" s="7" t="s">
        <v>6</v>
      </c>
      <c r="CC1123" s="8" t="s">
        <v>1</v>
      </c>
      <c r="CD1123">
        <v>14</v>
      </c>
      <c r="CE1123" s="9" t="s">
        <v>7</v>
      </c>
      <c r="CG1123" s="90" t="s">
        <v>157</v>
      </c>
      <c r="CH1123" s="61">
        <f>CE1124-((CH1125-CE1124)/(EY1123-CW1123))*CW1123</f>
        <v>9.7483546045667957</v>
      </c>
      <c r="CI1123" s="10"/>
      <c r="CK1123" s="5" t="s">
        <v>4</v>
      </c>
      <c r="CL1123" s="6" t="s">
        <v>5</v>
      </c>
      <c r="CM1123" s="7" t="s">
        <v>6</v>
      </c>
      <c r="CN1123" s="8" t="s">
        <v>1</v>
      </c>
      <c r="CO1123" s="10"/>
      <c r="CP1123">
        <f t="shared" ref="CP1123:CQ1125" si="1692">BZ1124</f>
        <v>0.93180266183863136</v>
      </c>
      <c r="CQ1123">
        <f t="shared" si="1692"/>
        <v>-0.87956522186239505</v>
      </c>
      <c r="CR1123">
        <f>CI1127</f>
        <v>0</v>
      </c>
      <c r="CS1123">
        <f>CL1127</f>
        <v>0</v>
      </c>
      <c r="CU1123" s="17">
        <f>CU1027</f>
        <v>0</v>
      </c>
      <c r="CV1123" s="17">
        <f>CV1027</f>
        <v>-15</v>
      </c>
      <c r="CW1123" s="31">
        <f>CH1030</f>
        <v>291.81225491252428</v>
      </c>
      <c r="CY1123" s="61">
        <f t="array" ref="CY1123:CY1125">MMULT(DQ1123:DS1125,DO1123:DO1125)</f>
        <v>0.9200007789996677</v>
      </c>
      <c r="CZ1123" s="13"/>
      <c r="DA1123" s="17">
        <v>1</v>
      </c>
      <c r="DB1123">
        <v>0</v>
      </c>
      <c r="DD1123" s="73">
        <f>(DB1123^2)*(1-COS(RADIANS(CW1123+45)))+(COS(RADIANS(CW1123+45)))</f>
        <v>0.91921957790306608</v>
      </c>
      <c r="DE1123" s="73">
        <f>(DB1123*DB1124)*(1-COS(RADIANS(CW1123+45)))-DB1125*(SIN(RADIANS(CW1123+45)))</f>
        <v>0.39374530803516766</v>
      </c>
      <c r="DF1123" s="73">
        <f>(DB1123*DB1125)*(1-COS(RADIANS(CW1123+45)))+DB1124*(SIN(RADIANS(CW1123+45)))</f>
        <v>0</v>
      </c>
      <c r="DG1123" s="10"/>
      <c r="DH1123">
        <f t="array" ref="DH1123:DH1125">MMULT(DD1123:DF1125,DA1123:DA1125)</f>
        <v>0.91921957790306608</v>
      </c>
      <c r="DI1123" s="23">
        <f>COS(RADIANS('[1]Biaxial Input'!$F$21))</f>
        <v>-0.9975640502598242</v>
      </c>
      <c r="DK1123" s="30">
        <f>(DI1123^2)*(1-COS(RADIANS(CV1123)))+(COS(RADIANS(CV1123)))</f>
        <v>0.99983419624187875</v>
      </c>
      <c r="DL1123" s="30">
        <f>(DI1123*DI1124)*(1-COS(RADIANS(CV1123)))-DI1125*(SIN(RADIANS(CV1123)))</f>
        <v>-2.3711042090011594E-3</v>
      </c>
      <c r="DM1123" s="30">
        <f>(DI1123*DI1125)*(1-COS(RADIANS(CV1123)))+DI1124*(SIN(RADIANS(CV1123)))</f>
        <v>-1.8054303924173627E-2</v>
      </c>
      <c r="DO1123">
        <f t="array" ref="DO1123:DO1125">MMULT(DK1123:DM1125,DH1123:DH1125)</f>
        <v>0.9200007789996677</v>
      </c>
      <c r="DQ1123" s="28">
        <f>(DB1123^2)*(1-COS(RADIANS(CU1123)))+(COS(RADIANS(CU1123)))</f>
        <v>1</v>
      </c>
      <c r="DR1123" s="28">
        <f>(DB1123*DB1124)*(1-COS(RADIANS(CU1123)))-DB1125*(SIN(RADIANS(CU1123)))</f>
        <v>0</v>
      </c>
      <c r="DS1123" s="28">
        <f>(DB1123*DB1125)*(1-COS(RADIANS(CU1123)))+DB1124*(SIN(RADIANS(CU1123)))</f>
        <v>0</v>
      </c>
      <c r="DU1123" s="61">
        <f t="array" ref="DU1123:DU1125">MMULT(DQ1123:DS1125,EE1123:EE1125)</f>
        <v>-0.39150045817319051</v>
      </c>
      <c r="DV1123" s="13"/>
      <c r="DW1123" s="17">
        <v>1</v>
      </c>
      <c r="DX1123">
        <v>0</v>
      </c>
      <c r="DZ1123" s="73">
        <f>(DB1123^2)*(1-COS(RADIANS(CW1123-45)))+(COS(RADIANS(CW1123-45)))</f>
        <v>-0.39374530803516761</v>
      </c>
      <c r="EA1123" s="73">
        <f>(DB1123*DB1124)*(1-COS(RADIANS(CW1123-45)))-DB1125*(SIN(RADIANS(CW1123-45)))</f>
        <v>0.91921957790306608</v>
      </c>
      <c r="EB1123" s="73">
        <f>(DB1123*DB1125)*(1-COS(RADIANS(CW1123-45)))+DB1124*(SIN(RADIANS(CW1123-45)))</f>
        <v>0</v>
      </c>
      <c r="EC1123" s="10"/>
      <c r="ED1123">
        <f t="array" ref="ED1123:ED1125">MMULT(DZ1123:EB1125,DA1123:DA1125)</f>
        <v>-0.39374530803516761</v>
      </c>
      <c r="EE1123" s="1">
        <f t="array" ref="EE1123:EE1125">MMULT(DK1123:DM1125,ED1123:ED1125)</f>
        <v>-0.39150045817319051</v>
      </c>
      <c r="EG1123">
        <f>CY1123+DU1123</f>
        <v>0.52850032082647713</v>
      </c>
      <c r="EH1123">
        <f>EG1123/(SQRT(EG1123^2+EG1124^2+EG1125^2))</f>
        <v>0.37370616071566798</v>
      </c>
      <c r="EJ1123">
        <f>Q1123+AM1123</f>
        <v>-1.0969791136427307</v>
      </c>
      <c r="EK1123">
        <f>EJ1123/(SQRT(EJ1123^2+EJ1124^2+EJ1125^2))</f>
        <v>-0.84137867863797988</v>
      </c>
      <c r="EM1123" s="23">
        <f>CY1124*DU1125-CY1125*DU1124</f>
        <v>1.8054303924173634E-2</v>
      </c>
      <c r="EO1123" s="15">
        <v>14</v>
      </c>
      <c r="EP1123" s="9" t="s">
        <v>7</v>
      </c>
      <c r="EW1123" s="17">
        <f>CU1123</f>
        <v>0</v>
      </c>
      <c r="EX1123" s="17">
        <f>CV1123</f>
        <v>-15</v>
      </c>
      <c r="EY1123" s="31">
        <f>1+CW1123</f>
        <v>292.81225491252428</v>
      </c>
      <c r="EZ1123" s="10"/>
      <c r="FA1123" s="61">
        <f t="array" ref="FA1123:FA1125">MMULT(FS1123:FU1125,FQ1123:FQ1125)</f>
        <v>0.92669328354132385</v>
      </c>
      <c r="FB1123" s="13">
        <f>BW1124</f>
        <v>0</v>
      </c>
      <c r="FC1123" s="17">
        <v>1</v>
      </c>
      <c r="FD1123">
        <v>0</v>
      </c>
      <c r="FF1123" s="73">
        <f>(FD1123^2)*(1-COS(RADIANS(EY1123+45)))+(COS(RADIANS(EY1123+45)))</f>
        <v>0.92595137945761485</v>
      </c>
      <c r="FG1123" s="73">
        <f>(FD1123*FD1124)*(1-COS(RADIANS(EY1123+45)))-FD1125*(SIN(RADIANS(EY1123+45)))</f>
        <v>0.37764274503893258</v>
      </c>
      <c r="FH1123" s="73">
        <f>(FD1123*FD1125)*(1-COS(RADIANS(EY1123+45)))+FD1124*(SIN(RADIANS(EY1123+45)))</f>
        <v>0</v>
      </c>
      <c r="FI1123" s="10"/>
      <c r="FJ1123">
        <f t="array" ref="FJ1123:FJ1125">MMULT(FF1123:FH1125,FC1123:FC1125)</f>
        <v>0.92595137945761485</v>
      </c>
      <c r="FK1123" s="23">
        <f>COS(RADIANS(176))</f>
        <v>-0.9975640502598242</v>
      </c>
      <c r="FM1123" s="30">
        <f>(FK1123^2)*(1-COS(RADIANS(EX1123)))+(COS(RADIANS(EX1123)))</f>
        <v>0.99983419624187875</v>
      </c>
      <c r="FN1123" s="30">
        <f>(FK1123*FK1124)*(1-COS(RADIANS(EX1123)))-FK1125*(SIN(RADIANS(EX1123)))</f>
        <v>-2.3711042090011594E-3</v>
      </c>
      <c r="FO1123" s="30">
        <f>(FK1123*FK1125)*(1-COS(RADIANS(EX1123)))+FK1124*(SIN(RADIANS(EX1123)))</f>
        <v>-1.8054303924173627E-2</v>
      </c>
      <c r="FQ1123">
        <f t="array" ref="FQ1123:FQ1125">MMULT(FM1123:FO1125,FJ1123:FJ1125)</f>
        <v>0.92669328354132385</v>
      </c>
      <c r="FS1123" s="28">
        <f>(FD1123^2)*(1-COS(RADIANS(EW1123)))+(COS(RADIANS(EW1123)))</f>
        <v>1</v>
      </c>
      <c r="FT1123" s="28">
        <f>(FD1123*FD1124)*(1-COS(RADIANS(EW1123)))-FD1125*(SIN(RADIANS(EW1123)))</f>
        <v>0</v>
      </c>
      <c r="FU1123" s="28">
        <f>(FD1123*FD1125)*(1-COS(RADIANS(EW1123)))+FD1124*(SIN(RADIANS(EW1123)))</f>
        <v>0</v>
      </c>
      <c r="FW1123" s="61">
        <f t="array" ref="FW1123:FW1125">MMULT(FS1123:FU1125,GG1123:GG1125)</f>
        <v>-0.37538460323941542</v>
      </c>
      <c r="FX1123" s="13">
        <f>BX1124</f>
        <v>0</v>
      </c>
      <c r="FY1123" s="17">
        <v>1</v>
      </c>
      <c r="FZ1123">
        <v>0</v>
      </c>
      <c r="GB1123" s="73">
        <f>(FD1123^2)*(1-COS(RADIANS(EY1123-45)))+(COS(RADIANS(EY1123-45)))</f>
        <v>-0.37764274503893253</v>
      </c>
      <c r="GC1123" s="73">
        <f>(FD1123*FD1124)*(1-COS(RADIANS(EY1123-45)))-FD1125*(SIN(RADIANS(EY1123-45)))</f>
        <v>0.92595137945761485</v>
      </c>
      <c r="GD1123" s="73">
        <f>(FD1123*FD1125)*(1-COS(RADIANS(EY1123-45)))+FD1124*(SIN(RADIANS(EY1123-45)))</f>
        <v>0</v>
      </c>
      <c r="GE1123" s="10"/>
      <c r="GF1123">
        <f t="array" ref="GF1123:GF1125">MMULT(GB1123:GD1125,FC1123:FC1125)</f>
        <v>-0.37764274503893253</v>
      </c>
      <c r="GG1123" s="1">
        <f t="array" ref="GG1123:GG1125">MMULT(FM1123:FO1125,GF1123:GF1125)</f>
        <v>-0.37538460323941542</v>
      </c>
      <c r="GI1123">
        <f>FA1123+FW1123</f>
        <v>0.55130868030190849</v>
      </c>
      <c r="GJ1123">
        <f>GI1123/(SQRT(GI1123^2+GI1124^2+GI1125^2))</f>
        <v>0.38983410636848587</v>
      </c>
      <c r="GL1123" t="e">
        <f>CH1124+DC1123</f>
        <v>#VALUE!</v>
      </c>
      <c r="GM1123" t="e">
        <f>GL1123/(SQRT(GL1123^2+GL1124^2+GL1125^2))</f>
        <v>#VALUE!</v>
      </c>
      <c r="GO1123" s="27">
        <f>FA1124*FW1125-FA1125*FW1124</f>
        <v>1.8054303924173634E-2</v>
      </c>
    </row>
    <row r="1124" spans="1:197" x14ac:dyDescent="0.2">
      <c r="A1124" s="3">
        <f>C1137+C1140</f>
        <v>-0.42420650200317284</v>
      </c>
      <c r="B1124" s="3">
        <f>C1135*C1139-C1136*C1138</f>
        <v>-1.4261037845834268E-2</v>
      </c>
      <c r="C1124" s="3">
        <f>A1122*B1123-A1123*B1122</f>
        <v>2.0801612855823451E-2</v>
      </c>
      <c r="D1124" t="s">
        <v>9</v>
      </c>
      <c r="E1124" s="5">
        <f t="shared" si="1691"/>
        <v>0.34933429420552226</v>
      </c>
      <c r="F1124" s="6">
        <f t="shared" si="1691"/>
        <v>-0.34514388613357072</v>
      </c>
      <c r="G1124" s="7">
        <f t="shared" ref="G1124:G1125" si="1693">Q1123</f>
        <v>-0.24813534182586178</v>
      </c>
      <c r="H1124" s="8">
        <f t="shared" ref="H1124:H1125" si="1694">AM1123</f>
        <v>-0.84884377181686888</v>
      </c>
      <c r="J1124" s="10"/>
      <c r="Q1124" s="61">
        <v>-0.3227288438619752</v>
      </c>
      <c r="S1124" s="17">
        <v>0</v>
      </c>
      <c r="T1124">
        <v>1</v>
      </c>
      <c r="V1124" s="73">
        <f>(T1122*T1124)*(1-COS(RADIANS(O1122+45)))-T1123*(SIN(RADIANS(O1122+45)))</f>
        <v>0</v>
      </c>
      <c r="W1124" s="73">
        <f>(T1123*T1124)*(1-COS(RADIANS(O1122+45)))+T1122*(SIN(RADIANS(O1122+45)))</f>
        <v>0</v>
      </c>
      <c r="X1124" s="73">
        <f>(T1124^2)*(1-COS(RADIANS(O1122+45)))+(COS(RADIANS(O1122+45)))</f>
        <v>1</v>
      </c>
      <c r="Y1124" s="10"/>
      <c r="Z1124">
        <v>0</v>
      </c>
      <c r="AA1124" s="23">
        <f>SIN(RADIANS('[1]Biaxial Input'!$F$21))*SIN(RADIANS(0))</f>
        <v>0</v>
      </c>
      <c r="AC1124" s="30">
        <f>(AA1122*AA1124)*(1-COS(RADIANS(N1122)))-AA1123*(SIN(RADIANS(N1122)))</f>
        <v>3.4878236872062755E-2</v>
      </c>
      <c r="AD1124" s="30">
        <f>(AA1123*AA1124)*(1-COS(RADIANS(N1122)))+AA1122*(SIN(RADIANS(N1122)))</f>
        <v>0.49878202512991204</v>
      </c>
      <c r="AE1124" s="30">
        <f>(AA1124^2)*(1-COS(RADIANS(N1122)))+(COS(RADIANS(N1122)))</f>
        <v>0.86602540378443871</v>
      </c>
      <c r="AG1124">
        <v>-0.3227288438619752</v>
      </c>
      <c r="AI1124" s="28">
        <f>(T1122*T1124)*(1-COS(RADIANS(M1122)))-T1123*(SIN(RADIANS(M1122)))</f>
        <v>0</v>
      </c>
      <c r="AJ1124" s="28">
        <f>(T1123*T1124)*(1-COS(RADIANS(M1122)))+T1122*(SIN(RADIANS(M1122)))</f>
        <v>0</v>
      </c>
      <c r="AK1124" s="28">
        <f>(T1124^2)*(1-COS(RADIANS(M1122)))+(COS(RADIANS(M1122)))</f>
        <v>1</v>
      </c>
      <c r="AM1124" s="61">
        <v>-0.38189801431732118</v>
      </c>
      <c r="AO1124" s="17">
        <v>0</v>
      </c>
      <c r="AP1124">
        <v>1</v>
      </c>
      <c r="AR1124" s="73">
        <f>(T1122*T1122)*(1-COS(RADIANS(O1122-45)))-T1122*(SIN(RADIANS(O1122-45)))</f>
        <v>0</v>
      </c>
      <c r="AS1124" s="73">
        <f>(T1123*T1124)*(1-COS(RADIANS(O1122-45)))+T1122*(SIN(RADIANS(O1122-45)))</f>
        <v>0</v>
      </c>
      <c r="AT1124" s="73">
        <f>(T1124^2)*(1-COS(RADIANS(O1122-45)))+(COS(RADIANS(O1122-45)))</f>
        <v>1</v>
      </c>
      <c r="AU1124" s="10"/>
      <c r="AV1124">
        <v>0</v>
      </c>
      <c r="AW1124" s="1">
        <v>-0.38189801431732118</v>
      </c>
      <c r="AX1124" s="10"/>
      <c r="AY1124" s="11">
        <f>(G1073^2)*F1073+G1073*G1074*F1074+G1073*G1075*F1075-((H1073^2)*F1073+H1073*H1074*F1074+H1073*H1075*F1075)</f>
        <v>-0.35766856723850005</v>
      </c>
      <c r="AZ1124" s="12">
        <f>G1073*G1074*F1073+(G1074^2)*F1074+G1074*G1075*F1075-(H1073*H1074*F1073+(H1074^2)*F1074+H1074*H1075*F1075)</f>
        <v>0.82762816788843718</v>
      </c>
      <c r="BA1124" s="12">
        <f>G1073*G1075*F1073+G1074*G1075*F1074+(G1075^2)*F1075-(H1073*H1075*F1073+H1074*H1075*F1074+(H1075^2)*F1075)</f>
        <v>-0.4006844612496604</v>
      </c>
      <c r="BB1124" s="12">
        <f>(G1073^2)*E1073+G1073*G1074*E1074+G1073*G1075*E1075-((H1073^2)*E1073+H1073*H1074*E1074+H1073*H1075*E1075)</f>
        <v>0.20959839847310019</v>
      </c>
      <c r="BC1124" s="12">
        <f>G1073*G1074*E1073+(G1074^2)*E1074+G1074*G1075*E1075-(H1073*H1074*E1073+(H1074^2)*E1074+H1074*H1075*E1075)</f>
        <v>-0.87308784053154853</v>
      </c>
      <c r="BD1124" s="24">
        <f>G1073*G1075*E1073+G1074*G1075*E1074+(G1075^2)*E1075-(H1073*H1075*E1073+H1074*H1075*E1074+(H1075^2)*E1075)</f>
        <v>0.37138452284227508</v>
      </c>
      <c r="BE1124" s="10">
        <f>J1073</f>
        <v>-4.6206786680751399E-3</v>
      </c>
      <c r="BY1124" t="s">
        <v>8</v>
      </c>
      <c r="BZ1124" s="5">
        <f t="shared" ref="BZ1124:CA1126" si="1695">BZ1119</f>
        <v>0.93180266183863136</v>
      </c>
      <c r="CA1124" s="6">
        <f t="shared" si="1695"/>
        <v>-0.87956522186239505</v>
      </c>
      <c r="CB1124" s="7">
        <f>CY1123</f>
        <v>0.9200007789996677</v>
      </c>
      <c r="CC1124" s="8">
        <f>DU1123</f>
        <v>-0.39150045817319051</v>
      </c>
      <c r="CE1124" s="9">
        <f>((SUMPRODUCT(CB1124:CB1126,BZ1124:BZ1126))*(SUMPRODUCT(CB1124:CB1126,CA1124:CA1126)))-((SUMPRODUCT(CC1124:CC1126,BZ1124:BZ1126))*(SUMPRODUCT(CC1124:CC1126,CA1124:CA1126)))</f>
        <v>0</v>
      </c>
      <c r="CG1124">
        <v>1</v>
      </c>
      <c r="CH1124" t="s">
        <v>161</v>
      </c>
      <c r="CI1124" s="67"/>
      <c r="CJ1124" s="1" t="s">
        <v>8</v>
      </c>
      <c r="CK1124" s="5">
        <f t="shared" ref="CK1124:CL1126" si="1696">BZ1124</f>
        <v>0.93180266183863136</v>
      </c>
      <c r="CL1124" s="6">
        <f t="shared" si="1696"/>
        <v>-0.87956522186239505</v>
      </c>
      <c r="CM1124" s="7">
        <f>FA1123</f>
        <v>0.92669328354132385</v>
      </c>
      <c r="CN1124" s="8">
        <f>FW1123</f>
        <v>-0.37538460323941542</v>
      </c>
      <c r="CO1124" s="10"/>
      <c r="CP1124">
        <f t="shared" si="1692"/>
        <v>0.3492962422733713</v>
      </c>
      <c r="CQ1124">
        <f t="shared" si="1692"/>
        <v>-0.34518112468713447</v>
      </c>
      <c r="CR1124">
        <f>CJ1127</f>
        <v>0</v>
      </c>
      <c r="CS1124">
        <f>CM1127</f>
        <v>0</v>
      </c>
      <c r="CW1124" s="28"/>
      <c r="CY1124" s="61">
        <v>-0.38257361187329014</v>
      </c>
      <c r="DA1124" s="17">
        <v>0</v>
      </c>
      <c r="DB1124">
        <v>0</v>
      </c>
      <c r="DD1124" s="73">
        <f>(DB1123*DB1124)*(1-COS(RADIANS(CW1123+45)))+DB1125*(SIN(RADIANS(CW1123+45)))</f>
        <v>-0.39374530803516766</v>
      </c>
      <c r="DE1124" s="73">
        <f>(DB1124^2)*(1-COS(RADIANS(CW1123+45)))+(COS(RADIANS(CW1123+45)))</f>
        <v>0.91921957790306608</v>
      </c>
      <c r="DF1124" s="73">
        <f>(DB1124*DB1125)*(1-COS(RADIANS(CW1123+45)))-DB1123*(SIN(RADIANS(CW1123+45)))</f>
        <v>0</v>
      </c>
      <c r="DG1124" s="10"/>
      <c r="DH1124">
        <v>-0.39374530803516766</v>
      </c>
      <c r="DI1124" s="23">
        <f>SIN(RADIANS('[1]Biaxial Input'!$F$21))*(COS(RADIANS(0)))</f>
        <v>6.9756473744125524E-2</v>
      </c>
      <c r="DK1124" s="30">
        <f>(DI1123*DI1124)*(1-COS(RADIANS(CV1123)))+DI1125*(SIN(RADIANS(CV1123)))</f>
        <v>-2.3711042090011594E-3</v>
      </c>
      <c r="DL1124" s="30">
        <f>(DI1124^2)*(1-COS(RADIANS(CV1123)))+(COS(RADIANS(CV1123)))</f>
        <v>0.96609163004718956</v>
      </c>
      <c r="DM1124" s="30">
        <f>(DI1124*DI1125)*(1-COS(RADIANS(CV1123)))-DI1123*(SIN(RADIANS(CV1123)))</f>
        <v>-0.25818857491685071</v>
      </c>
      <c r="DO1124">
        <v>-0.38257361187329014</v>
      </c>
      <c r="DQ1124" s="28">
        <f>(DB1123*DB1124)*(1-COS(RADIANS(CU1123)))+DB1125*(SIN(RADIANS(CU1123)))</f>
        <v>0</v>
      </c>
      <c r="DR1124" s="28">
        <f>(DB1124^2)*(1-COS(RADIANS(CU1123)))+(COS(RADIANS(CU1123)))</f>
        <v>1</v>
      </c>
      <c r="DS1124" s="28">
        <f>(DB1124*DB1125)*(1-COS(RADIANS(CU1123)))-DB1123*(SIN(RADIANS(CU1123)))</f>
        <v>0</v>
      </c>
      <c r="DU1124" s="61">
        <v>-0.887116729230506</v>
      </c>
      <c r="DW1124" s="17">
        <v>0</v>
      </c>
      <c r="DX1124">
        <v>0</v>
      </c>
      <c r="DZ1124" s="73">
        <f>(DB1123*DB1124)*(1-COS(RADIANS(CW1123-45)))+DB1125*(SIN(RADIANS(CW1123-45)))</f>
        <v>-0.91921957790306608</v>
      </c>
      <c r="EA1124" s="73">
        <f>(DB1124^2)*(1-COS(RADIANS(CW1123-45)))+(COS(RADIANS(CW1123-45)))</f>
        <v>-0.39374530803516761</v>
      </c>
      <c r="EB1124" s="73">
        <f>(DB1124*DB1125)*(1-COS(RADIANS(CW1123-45)))-DB1123*(SIN(RADIANS(CW1123-45)))</f>
        <v>0</v>
      </c>
      <c r="EC1124" s="10"/>
      <c r="ED1124">
        <v>-0.91921957790306608</v>
      </c>
      <c r="EE1124" s="1">
        <v>-0.887116729230506</v>
      </c>
      <c r="EG1124">
        <f>CY1124+DU1124</f>
        <v>-1.2696903411037961</v>
      </c>
      <c r="EH1124">
        <f>EG1124/(SQRT(EG1123^2+EG1124^2+EG1125^2))</f>
        <v>-0.89780665020155492</v>
      </c>
      <c r="EJ1124">
        <f>Q1124+AM1124</f>
        <v>-0.70462685817929638</v>
      </c>
      <c r="EK1124">
        <f>EJ1124/(SQRT(EJ1123^2+EJ1124^2+EJ1125^2))</f>
        <v>-0.54044603720760764</v>
      </c>
      <c r="EM1124" s="23">
        <f>CY1125*DU1123-CY1123*DU1125</f>
        <v>0.25818857491685071</v>
      </c>
      <c r="EP1124" s="9">
        <f>((SUMPRODUCT(CM1124:CM1126,BZ1124:BZ1126))*(SUMPRODUCT(CM1124:CM1126,CA1124:CA1126)))-((SUMPRODUCT(CN1124:CN1126,BZ1124:BZ1126))*(SUMPRODUCT(CN1124:CN1126,CA1124:CA1126)))</f>
        <v>-3.3406255016565467E-2</v>
      </c>
      <c r="EY1124" s="28"/>
      <c r="EZ1124" s="10"/>
      <c r="FA1124" s="61">
        <v>-0.36703302234331997</v>
      </c>
      <c r="FB1124" s="13">
        <f>BW1125</f>
        <v>0</v>
      </c>
      <c r="FC1124" s="17">
        <v>0</v>
      </c>
      <c r="FD1124">
        <v>0</v>
      </c>
      <c r="FF1124" s="73">
        <f>(FD1123*FD1124)*(1-COS(RADIANS(EY1123+45)))+FD1125*(SIN(RADIANS(EY1123+45)))</f>
        <v>-0.37764274503893258</v>
      </c>
      <c r="FG1124" s="73">
        <f>(FD1124^2)*(1-COS(RADIANS(EY1123+45)))+(COS(RADIANS(EY1123+45)))</f>
        <v>0.92595137945761485</v>
      </c>
      <c r="FH1124" s="73">
        <f>(FD1124*FD1125)*(1-COS(RADIANS(EY1123+45)))-FD1123*(SIN(RADIANS(EY1123+45)))</f>
        <v>0</v>
      </c>
      <c r="FI1124" s="10"/>
      <c r="FJ1124">
        <v>-0.37764274503893258</v>
      </c>
      <c r="FK1124" s="23">
        <f>SIN(RADIANS(176))*(COS(RADIANS(0)))</f>
        <v>6.9756473744125524E-2</v>
      </c>
      <c r="FM1124" s="30">
        <f>(FK1123*FK1124)*(1-COS(RADIANS(EX1123)))+FK1125*(SIN(RADIANS(EX1123)))</f>
        <v>-2.3711042090011594E-3</v>
      </c>
      <c r="FN1124" s="30">
        <f>(FK1124^2)*(1-COS(RADIANS(EX1123)))+(COS(RADIANS(EX1123)))</f>
        <v>0.96609163004718956</v>
      </c>
      <c r="FO1124" s="30">
        <f>(FK1124*FK1125)*(1-COS(RADIANS(EX1123)))-FK1123*(SIN(RADIANS(EX1123)))</f>
        <v>-0.25818857491685071</v>
      </c>
      <c r="FQ1124">
        <v>-0.36703302234331997</v>
      </c>
      <c r="FS1124" s="28">
        <f>(FD1123*FD1124)*(1-COS(RADIANS(EW1123)))+FD1125*(SIN(RADIANS(EW1123)))</f>
        <v>0</v>
      </c>
      <c r="FT1124" s="28">
        <f>(FD1124^2)*(1-COS(RADIANS(EW1123)))+(COS(RADIANS(EW1123)))</f>
        <v>1</v>
      </c>
      <c r="FU1124" s="28">
        <f>(FD1124*FD1125)*(1-COS(RADIANS(EW1123)))-FD1123*(SIN(RADIANS(EW1123)))</f>
        <v>0</v>
      </c>
      <c r="FW1124" s="61">
        <v>-0.8936584472223903</v>
      </c>
      <c r="FX1124" s="13">
        <f>BX1125</f>
        <v>0</v>
      </c>
      <c r="FY1124" s="17">
        <v>0</v>
      </c>
      <c r="FZ1124">
        <v>0</v>
      </c>
      <c r="GB1124" s="73">
        <f>(FD1123*FD1124)*(1-COS(RADIANS(EY1123-45)))+FD1125*(SIN(RADIANS(EY1123-45)))</f>
        <v>-0.92595137945761485</v>
      </c>
      <c r="GC1124" s="73">
        <f>(FD1124^2)*(1-COS(RADIANS(EY1123-45)))+(COS(RADIANS(EY1123-45)))</f>
        <v>-0.37764274503893253</v>
      </c>
      <c r="GD1124" s="73">
        <f>(FD1124*FD1125)*(1-COS(RADIANS(EY1123-45)))-FD1123*(SIN(RADIANS(EY1123-45)))</f>
        <v>0</v>
      </c>
      <c r="GE1124" s="10"/>
      <c r="GF1124">
        <v>-0.92595137945761485</v>
      </c>
      <c r="GG1124" s="1">
        <v>-0.8936584472223903</v>
      </c>
      <c r="GI1124">
        <f>FA1124+FW1124</f>
        <v>-1.2606914695657103</v>
      </c>
      <c r="GJ1124">
        <f>GI1124/(SQRT(GI1123^2+GI1124^2+GI1125^2))</f>
        <v>-0.89144348711394772</v>
      </c>
      <c r="GL1124">
        <f>CH1125+DC1124</f>
        <v>-3.3406255016565467E-2</v>
      </c>
      <c r="GM1124" t="e">
        <f>GL1124/(SQRT(GL1123^2+GL1124^2+GL1125^2))</f>
        <v>#VALUE!</v>
      </c>
      <c r="GO1124" s="27">
        <f>FA1125*FW1123-FA1123*FW1125</f>
        <v>0.25818857491685077</v>
      </c>
    </row>
    <row r="1125" spans="1:197" x14ac:dyDescent="0.2">
      <c r="D1125" t="s">
        <v>10</v>
      </c>
      <c r="E1125" s="5">
        <f t="shared" si="1691"/>
        <v>-9.8661645972365639E-2</v>
      </c>
      <c r="F1125" s="6">
        <f t="shared" si="1691"/>
        <v>-0.32743034407349803</v>
      </c>
      <c r="G1125" s="7">
        <f t="shared" si="1693"/>
        <v>-0.3227288438619752</v>
      </c>
      <c r="H1125" s="8">
        <f t="shared" si="1694"/>
        <v>-0.38189801431732118</v>
      </c>
      <c r="J1125" s="10"/>
      <c r="AW1125" s="1"/>
      <c r="AX1125" s="10"/>
      <c r="AY1125" s="11">
        <f>(G1078^2)*F1078+G1078*G1079*F1079+G1078*G1080*F1080-((H1078^2)*F1078+H1078*H1079*F1079+H1078*H1080*F1080)</f>
        <v>0.35337180459577433</v>
      </c>
      <c r="AZ1125" s="12">
        <f>G1078*G1079*F1078+(G1079^2)*F1079+G1079*G1080*F1080-(H1078*H1079*F1078+(H1079^2)*F1079+H1079*H1080*F1080)</f>
        <v>-0.74088895948285782</v>
      </c>
      <c r="BA1125" s="12">
        <f>G1078*G1080*F1078+G1079*G1080*F1079+(G1080^2)*F1080-(H1078*H1080*F1078+H1079*H1080*F1079+(H1080^2)*F1080)</f>
        <v>0.46741737828688623</v>
      </c>
      <c r="BB1125" s="12">
        <f>(G1078^2)*E1078+G1078*G1079*E1079+G1078*G1080*E1080-((H1078^2)*E1078+H1078*H1079*E1079+H1078*H1080*E1080)</f>
        <v>-0.17484467962313777</v>
      </c>
      <c r="BC1125" s="12">
        <f>G1078*G1079*E1078+(G1079^2)*E1079+G1079*G1080*E1080-(H1078*H1079*E1078+(H1079^2)*E1079+H1079*H1080*E1080)</f>
        <v>0.84789279216349589</v>
      </c>
      <c r="BD1125" s="24">
        <f>G1078*G1080*E1078+G1079*G1080*E1079+(G1080^2)*E1080-(H1078*H1080*E1078+H1079*H1080*E1079+(H1080^2)*E1080)</f>
        <v>-0.498392186168374</v>
      </c>
      <c r="BE1125" s="10">
        <f>J1078</f>
        <v>2.433400162398619E-2</v>
      </c>
      <c r="BY1125" t="s">
        <v>9</v>
      </c>
      <c r="BZ1125" s="5">
        <f t="shared" si="1695"/>
        <v>0.3492962422733713</v>
      </c>
      <c r="CA1125" s="6">
        <f t="shared" si="1695"/>
        <v>-0.34518112468713447</v>
      </c>
      <c r="CB1125" s="7">
        <f>CY1124</f>
        <v>-0.38257361187329014</v>
      </c>
      <c r="CC1125" s="8">
        <f>DU1124</f>
        <v>-0.887116729230506</v>
      </c>
      <c r="CE1125" s="10"/>
      <c r="CH1125">
        <f>((SUMPRODUCT(CM1124:CM1126,CK1124:CK1126))*(SUMPRODUCT(CM1124:CM1126,CL1124:CL1126)))-((SUMPRODUCT(CN1124:CN1126,CK1124:CK1126))*(SUMPRODUCT(CN1124:CN1126,CL1124:CL1126)))</f>
        <v>-3.3406255016565467E-2</v>
      </c>
      <c r="CI1125" s="67"/>
      <c r="CJ1125" s="10" t="s">
        <v>9</v>
      </c>
      <c r="CK1125" s="5">
        <f t="shared" si="1696"/>
        <v>0.3492962422733713</v>
      </c>
      <c r="CL1125" s="6">
        <f t="shared" si="1696"/>
        <v>-0.34518112468713447</v>
      </c>
      <c r="CM1125" s="7">
        <f>FA1124</f>
        <v>-0.36703302234331997</v>
      </c>
      <c r="CN1125" s="8">
        <f>FW1124</f>
        <v>-0.8936584472223903</v>
      </c>
      <c r="CP1125">
        <f t="shared" si="1692"/>
        <v>-9.8670839279614439E-2</v>
      </c>
      <c r="CQ1125">
        <f t="shared" si="1692"/>
        <v>-0.32743703463395935</v>
      </c>
      <c r="CR1125">
        <f>CK1127</f>
        <v>0</v>
      </c>
      <c r="CS1125">
        <f>CN1127</f>
        <v>0</v>
      </c>
      <c r="CW1125" s="28"/>
      <c r="CY1125" s="61">
        <v>-8.506467032928379E-2</v>
      </c>
      <c r="DA1125" s="17">
        <v>0</v>
      </c>
      <c r="DB1125">
        <v>1</v>
      </c>
      <c r="DD1125" s="73">
        <f>(DB1123*DB1125)*(1-COS(RADIANS(CW1123+45)))-DB1124*(SIN(RADIANS(CW1123+45)))</f>
        <v>0</v>
      </c>
      <c r="DE1125" s="73">
        <f>(DB1124*DB1125)*(1-COS(RADIANS(CW1123+45)))+DB1123*(SIN(RADIANS(CW1123+45)))</f>
        <v>0</v>
      </c>
      <c r="DF1125" s="73">
        <f>(DB1125^2)*(1-COS(RADIANS(CW1123+45)))+(COS(RADIANS(CW1123+45)))</f>
        <v>1</v>
      </c>
      <c r="DG1125" s="10"/>
      <c r="DH1125">
        <v>0</v>
      </c>
      <c r="DI1125" s="23">
        <f>SIN(RADIANS('[1]Biaxial Input'!$F$21))*SIN(RADIANS(0))</f>
        <v>0</v>
      </c>
      <c r="DK1125" s="30">
        <f>(DI1123*DI1125)*(1-COS(RADIANS(CV1123)))-DI1124*(SIN(RADIANS(CV1123)))</f>
        <v>1.8054303924173627E-2</v>
      </c>
      <c r="DL1125" s="30">
        <f>(DI1124*DI1125)*(1-COS(RADIANS(CV1123)))+DI1123*(SIN(RADIANS(CV1123)))</f>
        <v>0.25818857491685071</v>
      </c>
      <c r="DM1125" s="30">
        <f>(DI1125^2)*(1-COS(RADIANS(CV1123)))+(COS(RADIANS(CV1123)))</f>
        <v>0.96592582628906831</v>
      </c>
      <c r="DO1125">
        <v>-8.506467032928379E-2</v>
      </c>
      <c r="DQ1125" s="28">
        <f>(DB1123*DB1125)*(1-COS(RADIANS(CU1123)))-DB1124*(SIN(RADIANS(CU1123)))</f>
        <v>0</v>
      </c>
      <c r="DR1125" s="28">
        <f>(DB1124*DB1125)*(1-COS(RADIANS(CU1123)))+DB1123*(SIN(RADIANS(CU1123)))</f>
        <v>0</v>
      </c>
      <c r="DS1125" s="28">
        <f>(DB1125^2)*(1-COS(RADIANS(CU1123)))+(COS(RADIANS(CU1123)))</f>
        <v>1</v>
      </c>
      <c r="DU1125" s="61">
        <v>-0.24444079031444593</v>
      </c>
      <c r="DW1125" s="17">
        <v>0</v>
      </c>
      <c r="DX1125">
        <v>1</v>
      </c>
      <c r="DZ1125" s="73">
        <f>(DB1123*DB1123)*(1-COS(RADIANS(CW1123-45)))-DB1123*(SIN(RADIANS(CW1123-45)))</f>
        <v>0</v>
      </c>
      <c r="EA1125" s="73">
        <f>(DB1124*DB1125)*(1-COS(RADIANS(CW1123-45)))+DB1123*(SIN(RADIANS(CW1123-45)))</f>
        <v>0</v>
      </c>
      <c r="EB1125" s="73">
        <f>(DB1125^2)*(1-COS(RADIANS(CW1123-45)))+(COS(RADIANS(CW1123-45)))</f>
        <v>1</v>
      </c>
      <c r="EC1125" s="10"/>
      <c r="ED1125">
        <v>0</v>
      </c>
      <c r="EE1125" s="1">
        <v>-0.24444079031444593</v>
      </c>
      <c r="EG1125">
        <f>CY1125+DU1125</f>
        <v>-0.32950546064372971</v>
      </c>
      <c r="EH1125">
        <f>EG1125/(SQRT(EG1123^2+EG1124^2+EG1125^2))</f>
        <v>-0.23299554565917835</v>
      </c>
      <c r="EJ1125">
        <f>Q1125+AM1125</f>
        <v>0</v>
      </c>
      <c r="EK1125">
        <f>EJ1125/(SQRT(EJ1123^2+EJ1124^2+EJ1125^2))</f>
        <v>0</v>
      </c>
      <c r="EM1125" s="23">
        <f>CY1123*DU1124-CY1124*DU1123</f>
        <v>-0.9659258262890682</v>
      </c>
      <c r="ER1125">
        <f t="shared" ref="ER1125:ES1127" si="1697">CK1124</f>
        <v>0.93180266183863136</v>
      </c>
      <c r="ES1125">
        <f t="shared" si="1697"/>
        <v>-0.87956522186239505</v>
      </c>
      <c r="ET1125" t="e">
        <f>#REF!</f>
        <v>#REF!</v>
      </c>
      <c r="EU1125" t="e">
        <f>#REF!</f>
        <v>#REF!</v>
      </c>
      <c r="EY1125" s="28"/>
      <c r="EZ1125" s="10"/>
      <c r="FA1125" s="61">
        <v>-8.0785634545554E-2</v>
      </c>
      <c r="FB1125" s="13">
        <f>BW1126</f>
        <v>0</v>
      </c>
      <c r="FC1125" s="17">
        <v>0</v>
      </c>
      <c r="FD1125">
        <v>1</v>
      </c>
      <c r="FF1125" s="73">
        <f>(FD1123*FD1125)*(1-COS(RADIANS(EY1123+45)))-FD1124*(SIN(RADIANS(EY1123+45)))</f>
        <v>0</v>
      </c>
      <c r="FG1125" s="73">
        <f>(FD1124*FD1125)*(1-COS(RADIANS(EY1123+45)))+FD1123*(SIN(RADIANS(EY1123+45)))</f>
        <v>0</v>
      </c>
      <c r="FH1125" s="73">
        <f>(FD1125^2)*(1-COS(RADIANS(EY1123+45)))+(COS(RADIANS(EY1123+45)))</f>
        <v>1</v>
      </c>
      <c r="FI1125" s="10"/>
      <c r="FJ1125">
        <v>0</v>
      </c>
      <c r="FK1125" s="23">
        <f>SIN(RADIANS(176))*SIN(RADIANS(0))</f>
        <v>0</v>
      </c>
      <c r="FM1125" s="30">
        <f>(FK1123*FK1125)*(1-COS(RADIANS(EX1123)))-FK1124*(SIN(RADIANS(EX1123)))</f>
        <v>1.8054303924173627E-2</v>
      </c>
      <c r="FN1125" s="30">
        <f>(FK1124*FK1125)*(1-COS(RADIANS(EX1123)))+FK1123*(SIN(RADIANS(EX1123)))</f>
        <v>0.25818857491685071</v>
      </c>
      <c r="FO1125" s="30">
        <f>(FK1125^2)*(1-COS(RADIANS(EX1123)))+(COS(RADIANS(EX1123)))</f>
        <v>0.96592582628906831</v>
      </c>
      <c r="FQ1125">
        <v>-8.0785634545554E-2</v>
      </c>
      <c r="FS1125" s="28">
        <f>(FD1123*FD1125)*(1-COS(RADIANS(EW1123)))-FD1124*(SIN(RADIANS(EW1123)))</f>
        <v>0</v>
      </c>
      <c r="FT1125" s="28">
        <f>(FD1124*FD1125)*(1-COS(RADIANS(EW1123)))+FD1123*(SIN(RADIANS(EW1123)))</f>
        <v>0</v>
      </c>
      <c r="FU1125" s="28">
        <f>(FD1125^2)*(1-COS(RADIANS(EW1123)))+(COS(RADIANS(EW1123)))</f>
        <v>1</v>
      </c>
      <c r="FW1125" s="61">
        <v>-0.24588814399814576</v>
      </c>
      <c r="FX1125" s="13">
        <f>BX1126</f>
        <v>0</v>
      </c>
      <c r="FY1125" s="17">
        <v>0</v>
      </c>
      <c r="FZ1125">
        <v>1</v>
      </c>
      <c r="GB1125" s="73">
        <f>(FD1123*FD1123)*(1-COS(RADIANS(EY1123-45)))-FD1123*(SIN(RADIANS(EY1123-45)))</f>
        <v>0</v>
      </c>
      <c r="GC1125" s="73">
        <f>(FD1124*FD1125)*(1-COS(RADIANS(EY1123-45)))+FD1123*(SIN(RADIANS(EY1123-45)))</f>
        <v>0</v>
      </c>
      <c r="GD1125" s="73">
        <f>(FD1125^2)*(1-COS(RADIANS(EY1123-45)))+(COS(RADIANS(EY1123-45)))</f>
        <v>1</v>
      </c>
      <c r="GE1125" s="10"/>
      <c r="GF1125">
        <v>0</v>
      </c>
      <c r="GG1125" s="1">
        <v>-0.24588814399814576</v>
      </c>
      <c r="GI1125">
        <f>FA1125+FW1125</f>
        <v>-0.32667377854369978</v>
      </c>
      <c r="GJ1125">
        <f>GI1125/(SQRT(GI1123^2+GI1124^2+GI1125^2))</f>
        <v>-0.23099324404408259</v>
      </c>
      <c r="GL1125" t="e">
        <f>#REF!+DC1125</f>
        <v>#REF!</v>
      </c>
      <c r="GM1125" t="e">
        <f>GL1125/(SQRT(GL1123^2+GL1124^2+GL1125^2))</f>
        <v>#REF!</v>
      </c>
      <c r="GO1125" s="27">
        <f>FA1123*FW1124-FA1124*FW1123</f>
        <v>-0.96592582628906831</v>
      </c>
    </row>
    <row r="1126" spans="1:197" x14ac:dyDescent="0.2">
      <c r="A1126" s="4"/>
      <c r="B1126" s="4" t="s">
        <v>2</v>
      </c>
      <c r="C1126" s="4" t="s">
        <v>21</v>
      </c>
      <c r="J1126" s="10"/>
      <c r="Q1126" s="82" t="s">
        <v>148</v>
      </c>
      <c r="R1126" s="13"/>
      <c r="T1126" s="10"/>
      <c r="U1126" s="10"/>
      <c r="V1126" s="10"/>
      <c r="W1126" s="10"/>
      <c r="X1126" s="10"/>
      <c r="Y1126" s="10"/>
      <c r="Z1126" s="80"/>
      <c r="AA1126" s="23" t="s">
        <v>149</v>
      </c>
      <c r="AE1126" s="1"/>
      <c r="AG1126" s="80"/>
      <c r="AK1126" s="13"/>
      <c r="AL1126" s="81"/>
      <c r="AM1126" s="82" t="s">
        <v>150</v>
      </c>
      <c r="AO1126" s="13"/>
      <c r="AP1126" s="13"/>
      <c r="AS1126" s="1"/>
      <c r="AW1126" s="1"/>
      <c r="AX1126" s="14" t="s">
        <v>11</v>
      </c>
      <c r="AY1126" s="11">
        <f>(G1083^2)*F1083+G1083*G1084*F1084+G1083*G1085*F1085-((H1083^2)*F1083+H1083*H1084*F1084+H1083*H1085*F1085)</f>
        <v>-0.35655906869950676</v>
      </c>
      <c r="AZ1126" s="12">
        <f>G1083*G1084*F1083+(G1084^2)*F1084+G1084*G1085*F1085-(H1083*H1084*F1083+(H1084^2)*F1084+H1084*H1085*F1085)</f>
        <v>0.73412937479899576</v>
      </c>
      <c r="BA1126" s="12">
        <f>G1083*G1085*F1083+G1084*G1085*F1084+(G1085^2)*F1085-(H1083*H1085*F1083+H1084*H1085*F1084+(H1085^2)*F1085)</f>
        <v>-0.56261906934134942</v>
      </c>
      <c r="BB1126" s="12">
        <f>(G1083^2)*E1083+G1083*G1084*E1084+G1083*G1085*E1085-((H1083^2)*E1083+H1083*H1084*E1084+H1083*H1085*E1085)</f>
        <v>0.14734666869509527</v>
      </c>
      <c r="BC1126" s="12">
        <f>G1083*G1084*E1083+(G1084^2)*E1084+G1084*G1085*E1085-(H1083*H1084*E1083+(H1084^2)*E1084+H1084*H1085*E1085)</f>
        <v>-0.80913615242539583</v>
      </c>
      <c r="BD1126" s="24">
        <f>G1083*G1085*E1083+G1084*G1085*E1084+(G1085^2)*E1085-(H1083*H1085*E1083+H1084*H1085*E1084+(H1085^2)*E1085)</f>
        <v>0.51900299787523951</v>
      </c>
      <c r="BE1126" s="10">
        <f>J1083</f>
        <v>-2.0272459641888396E-2</v>
      </c>
      <c r="BY1126" t="s">
        <v>10</v>
      </c>
      <c r="BZ1126" s="5">
        <f t="shared" si="1695"/>
        <v>-9.8670839279614439E-2</v>
      </c>
      <c r="CA1126" s="6">
        <f t="shared" si="1695"/>
        <v>-0.32743703463395935</v>
      </c>
      <c r="CB1126" s="7">
        <f>CY1125</f>
        <v>-8.506467032928379E-2</v>
      </c>
      <c r="CC1126" s="8">
        <f>DU1125</f>
        <v>-0.24444079031444593</v>
      </c>
      <c r="CE1126" s="10"/>
      <c r="CG1126" s="10" t="s">
        <v>160</v>
      </c>
      <c r="CH1126" s="10">
        <f>-CH1123*((EY1123-CW1123)/(CH1125-CE1124))</f>
        <v>291.81225491252428</v>
      </c>
      <c r="CI1126" s="67"/>
      <c r="CJ1126" s="10" t="s">
        <v>10</v>
      </c>
      <c r="CK1126" s="5">
        <f t="shared" si="1696"/>
        <v>-9.8670839279614439E-2</v>
      </c>
      <c r="CL1126" s="6">
        <f t="shared" si="1696"/>
        <v>-0.32743703463395935</v>
      </c>
      <c r="CM1126" s="7">
        <f>FA1125</f>
        <v>-8.0785634545554E-2</v>
      </c>
      <c r="CN1126" s="8">
        <f>FW1125</f>
        <v>-0.24588814399814576</v>
      </c>
      <c r="CW1126" s="28"/>
      <c r="DH1126" s="10"/>
      <c r="DI1126" s="10"/>
      <c r="DJ1126" s="10"/>
      <c r="DK1126" s="10"/>
      <c r="DL1126" s="10"/>
      <c r="DM1126" s="10"/>
      <c r="DN1126" s="10"/>
      <c r="DO1126" s="10"/>
      <c r="DP1126" s="10"/>
      <c r="EE1126" s="1"/>
      <c r="EI1126" s="64">
        <f>(DEGREES(ACOS((EH1123*EK1123+EH1124*EK1124+EH1125*EK1125)/((SQRT(EH1123^2+EH1124^2+EH1125^2))*(SQRT(EK1123^2+EK1124^2+EK1125^2))))))</f>
        <v>80.166382128167129</v>
      </c>
      <c r="ER1126">
        <f t="shared" si="1697"/>
        <v>0.3492962422733713</v>
      </c>
      <c r="ES1126">
        <f t="shared" si="1697"/>
        <v>-0.34518112468713447</v>
      </c>
      <c r="ET1126" t="e">
        <f>#REF!</f>
        <v>#REF!</v>
      </c>
      <c r="EU1126" t="e">
        <f>#REF!</f>
        <v>#REF!</v>
      </c>
      <c r="EY1126" s="28"/>
      <c r="EZ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GG1126" s="1"/>
      <c r="GK1126" s="64" t="e">
        <f>(DEGREES(ACOS((GJ1123*GM1123+GJ1124*GM1124+GJ1125*GM1125)/((SQRT(GJ1123^2+GJ1124^2+GJ1125^2))*(SQRT(GM1123^2+GM1124^2+GM1125^2))))))</f>
        <v>#VALUE!</v>
      </c>
    </row>
    <row r="1127" spans="1:197" x14ac:dyDescent="0.2">
      <c r="A1127" s="4" t="s">
        <v>19</v>
      </c>
      <c r="B1127" s="4">
        <f>DEGREES(ACOS(A1124/(SQRT((A1122^2)+(A1123^2)+(A1124^2)))))</f>
        <v>172.99029612733955</v>
      </c>
      <c r="C1127" s="4">
        <f>DEGREES(ATAN(A1123/A1122))</f>
        <v>4.5290509741125762</v>
      </c>
      <c r="E1127" s="5" t="s">
        <v>4</v>
      </c>
      <c r="F1127" s="6" t="s">
        <v>5</v>
      </c>
      <c r="G1127" s="7" t="s">
        <v>6</v>
      </c>
      <c r="H1127" s="8" t="s">
        <v>1</v>
      </c>
      <c r="I1127">
        <v>17</v>
      </c>
      <c r="J1127" s="9" t="s">
        <v>7</v>
      </c>
      <c r="K1127">
        <v>17</v>
      </c>
      <c r="M1127" s="17">
        <f>A1063</f>
        <v>40</v>
      </c>
      <c r="N1127" s="17">
        <f>B1063</f>
        <v>-40</v>
      </c>
      <c r="O1127" s="17">
        <f>C1063</f>
        <v>259.10000000000002</v>
      </c>
      <c r="Q1127" s="61">
        <f t="array" ref="Q1127:Q1129">MMULT(AI1127:AK1129,AG1127:AG1129)</f>
        <v>0.85352544736199099</v>
      </c>
      <c r="R1127" s="13"/>
      <c r="S1127" s="17">
        <v>1</v>
      </c>
      <c r="T1127">
        <v>0</v>
      </c>
      <c r="V1127" s="73">
        <f>(T1127^2)*(1-COS(RADIANS(O1127+45)))+(COS(RADIANS(O1127+45)))</f>
        <v>0.56063899456324184</v>
      </c>
      <c r="W1127" s="73">
        <f>(T1127*T1128)*(1-COS(RADIANS(O1127+45)))-T1129*(SIN(RADIANS(O1127+45)))</f>
        <v>0.8280603346224944</v>
      </c>
      <c r="X1127" s="73">
        <f>(T1127*T1129)*(1-COS(RADIANS(O1127+45)))+T1128*(SIN(RADIANS(O1127+45)))</f>
        <v>0</v>
      </c>
      <c r="Y1127" s="10"/>
      <c r="Z1127">
        <f t="array" ref="Z1127:Z1129">MMULT(V1127:X1129,S1127:S1129)</f>
        <v>0.56063899456324184</v>
      </c>
      <c r="AA1127" s="23">
        <f>COS(RADIANS('[1]Biaxial Input'!$F$21))</f>
        <v>-0.9975640502598242</v>
      </c>
      <c r="AC1127" s="30">
        <f>(AA1127^2)*(1-COS(RADIANS(N1127)))+(COS(RADIANS(N1127)))</f>
        <v>0.99886158030145311</v>
      </c>
      <c r="AD1127" s="30">
        <f>(AA1127*AA1128)*(1-COS(RADIANS(N1127)))-AA1129*(SIN(RADIANS(N1127)))</f>
        <v>-1.6280160168985456E-2</v>
      </c>
      <c r="AE1127" s="30">
        <f>(AA1127*AA1129)*(1-COS(RADIANS(N1127)))+AA1128*(SIN(RADIANS(N1127)))</f>
        <v>-4.4838597018148282E-2</v>
      </c>
      <c r="AG1127">
        <f t="array" ref="AG1127:AG1129">MMULT(AC1127:AE1129,Z1127:Z1129)</f>
        <v>0.57348170696529543</v>
      </c>
      <c r="AI1127" s="28">
        <f>(T1127^2)*(1-COS(RADIANS(M1127)))+(COS(RADIANS(M1127)))</f>
        <v>0.76604444311897801</v>
      </c>
      <c r="AJ1127" s="28">
        <f>(T1127*T1128)*(1-COS(RADIANS(M1127)))-T1129*(SIN(RADIANS(M1127)))</f>
        <v>-0.64278760968653925</v>
      </c>
      <c r="AK1127" s="28">
        <f>(T1127*T1129)*(1-COS(RADIANS(M1127)))+T1128*(SIN(RADIANS(M1127)))</f>
        <v>0</v>
      </c>
      <c r="AM1127" s="61">
        <f t="array" ref="AM1127:AM1129">MMULT(AI1127:AK1129,AW1127:AW1129)</f>
        <v>-0.3588112933432448</v>
      </c>
      <c r="AN1127" s="13"/>
      <c r="AO1127" s="17">
        <v>1</v>
      </c>
      <c r="AP1127">
        <v>0</v>
      </c>
      <c r="AR1127" s="73">
        <f>(T1127^2)*(1-COS(RADIANS(O1127-45)))+(COS(RADIANS(O1127-45)))</f>
        <v>-0.82806033462249429</v>
      </c>
      <c r="AS1127" s="73">
        <f>(T1127*T1128)*(1-COS(RADIANS(O1127-45)))-T1129*(SIN(RADIANS(O1127-45)))</f>
        <v>0.56063899456324184</v>
      </c>
      <c r="AT1127" s="73">
        <f>(T1127*T1129)*(1-COS(RADIANS(O1127-45)))+T1128*(SIN(RADIANS(O1127-45)))</f>
        <v>0</v>
      </c>
      <c r="AU1127" s="10"/>
      <c r="AV1127">
        <f t="array" ref="AV1127:AV1129">MMULT(AR1127:AT1129,S1127:S1129)</f>
        <v>-0.82806033462249429</v>
      </c>
      <c r="AW1127" s="1">
        <f t="array" ref="AW1127:AW1129">MMULT(AC1127:AE1129,AV1127:AV1129)</f>
        <v>-0.81799036179750617</v>
      </c>
      <c r="AX1127" s="10"/>
      <c r="AY1127" s="11">
        <f>(G1088^2)*F1088+G1088*G1089*F1089+G1088*G1090*F1090-((H1088^2)*F1088+H1088*H1089*F1089+H1088*H1090*F1090)</f>
        <v>-0.34396239938705253</v>
      </c>
      <c r="AZ1127" s="12">
        <f>G1088*G1089*F1088+(G1089^2)*F1089+G1089*G1090*F1090-(H1088*H1089*F1088+(H1089^2)*F1089+H1089*H1090*F1090)</f>
        <v>0.79229683974430876</v>
      </c>
      <c r="BA1127" s="12">
        <f>G1088*G1090*F1088+G1089*G1090*F1089+(G1090^2)*F1090-(H1088*H1090*F1088+H1089*H1090*F1089+(H1090^2)*F1090)</f>
        <v>-0.44087905649164527</v>
      </c>
      <c r="BB1127" s="12">
        <f>(G1088^2)*E1088+G1088*G1089*E1089+G1088*G1090*E1090-((H1088^2)*E1088+H1088*H1089*E1089+H1088*H1090*E1090)</f>
        <v>0.17588612104666992</v>
      </c>
      <c r="BC1127" s="12">
        <f>G1088*G1089*E1088+(G1089^2)*E1089+G1089*G1090*E1090-(H1088*H1089*E1088+(H1089^2)*E1089+H1089*H1090*E1090)</f>
        <v>-0.72258950543894274</v>
      </c>
      <c r="BD1127" s="24">
        <f>G1088*G1090*E1088+G1089*G1090*E1089+(G1090^2)*E1090-(H1088*H1090*E1088+H1089*H1090*E1089+(H1090^2)*E1090)</f>
        <v>0.28988523853075943</v>
      </c>
      <c r="BE1127" s="10">
        <f>J1088</f>
        <v>-2.2619681207602937E-4</v>
      </c>
      <c r="BV1127" s="2" t="s">
        <v>3</v>
      </c>
      <c r="CE1127" s="10"/>
      <c r="CS1127" s="15"/>
      <c r="CW1127" s="28"/>
      <c r="CY1127" s="82" t="s">
        <v>148</v>
      </c>
      <c r="CZ1127" s="13"/>
      <c r="DB1127" s="10"/>
      <c r="DC1127" s="10"/>
      <c r="DD1127" s="10"/>
      <c r="DE1127" s="10"/>
      <c r="DF1127" s="10"/>
      <c r="DG1127" s="10"/>
      <c r="DH1127" s="80"/>
      <c r="DI1127" s="23" t="s">
        <v>149</v>
      </c>
      <c r="DM1127" s="1"/>
      <c r="DO1127" s="80"/>
      <c r="DS1127" s="13"/>
      <c r="DT1127" s="81"/>
      <c r="DU1127" s="82" t="s">
        <v>150</v>
      </c>
      <c r="DW1127" s="13"/>
      <c r="DX1127" s="13"/>
      <c r="EA1127" s="1"/>
      <c r="EE1127" s="1"/>
      <c r="ER1127">
        <f t="shared" si="1697"/>
        <v>-9.8670839279614439E-2</v>
      </c>
      <c r="ES1127">
        <f t="shared" si="1697"/>
        <v>-0.32743703463395935</v>
      </c>
      <c r="ET1127" t="e">
        <f>#REF!</f>
        <v>#REF!</v>
      </c>
      <c r="EU1127" t="e">
        <f>#REF!</f>
        <v>#REF!</v>
      </c>
      <c r="EY1127" s="28"/>
      <c r="EZ1127" s="10"/>
      <c r="FA1127" s="82" t="s">
        <v>148</v>
      </c>
      <c r="FB1127" s="13"/>
      <c r="FD1127" s="10"/>
      <c r="FE1127" s="10"/>
      <c r="FF1127" s="10"/>
      <c r="FG1127" s="10"/>
      <c r="FH1127" s="10"/>
      <c r="FI1127" s="10"/>
      <c r="FJ1127" s="80"/>
      <c r="FK1127" s="23" t="s">
        <v>149</v>
      </c>
      <c r="FO1127" s="1"/>
      <c r="FQ1127" s="80"/>
      <c r="FU1127" s="13"/>
      <c r="FV1127" s="81"/>
      <c r="FW1127" s="82" t="s">
        <v>150</v>
      </c>
      <c r="FY1127" s="13"/>
      <c r="FZ1127" s="13"/>
      <c r="GC1127" s="1"/>
      <c r="GG1127" s="1"/>
      <c r="GK1127" s="13"/>
    </row>
    <row r="1128" spans="1:197" x14ac:dyDescent="0.2">
      <c r="A1128" s="4" t="s">
        <v>18</v>
      </c>
      <c r="B1128" s="4">
        <f>DEGREES(ACOS(B1124/(SQRT((B1122^2)+(B1123^2)+(B1124^2)))))</f>
        <v>91.966546909603977</v>
      </c>
      <c r="C1128" s="4">
        <f>DEGREES(ATAN(B1123/B1122))</f>
        <v>-69.255207915725009</v>
      </c>
      <c r="D1128" t="s">
        <v>8</v>
      </c>
      <c r="E1128" s="5">
        <f t="shared" ref="E1128:F1130" si="1698">E1123</f>
        <v>0.93178937024735009</v>
      </c>
      <c r="F1128" s="6">
        <f t="shared" si="1698"/>
        <v>-0.87958232567766348</v>
      </c>
      <c r="G1128" s="7">
        <f>Q1127</f>
        <v>0.85352544736199099</v>
      </c>
      <c r="H1128" s="8">
        <f>AM1127</f>
        <v>-0.3588112933432448</v>
      </c>
      <c r="J1128" s="9">
        <f>((SUMPRODUCT(G1128:G1130,E1128:E1130))*(SUMPRODUCT(G1128:(G1130),F1128:F1130)))-((SUMPRODUCT(H1128:H1130,E1128:E1130))*(SUMPRODUCT(H1128:H1130,F1128:F1130)))</f>
        <v>7.5240961298272957E-4</v>
      </c>
      <c r="Q1128" s="61">
        <v>-0.12501286246974219</v>
      </c>
      <c r="S1128" s="17">
        <v>0</v>
      </c>
      <c r="T1128">
        <v>0</v>
      </c>
      <c r="V1128" s="73">
        <f>(T1127*T1128)*(1-COS(RADIANS(O1127+45)))+T1129*(SIN(RADIANS(O1127+45)))</f>
        <v>-0.8280603346224944</v>
      </c>
      <c r="W1128" s="73">
        <f>(T1128^2)*(1-COS(RADIANS(O1127+45)))+(COS(RADIANS(O1127+45)))</f>
        <v>0.56063899456324184</v>
      </c>
      <c r="X1128" s="73">
        <f>(T1128*T1129)*(1-COS(RADIANS(O1127+45)))-T1127*(SIN(RADIANS(O1127+45)))</f>
        <v>0</v>
      </c>
      <c r="Y1128" s="10"/>
      <c r="Z1128">
        <v>-0.8280603346224944</v>
      </c>
      <c r="AA1128" s="23">
        <f>SIN(RADIANS('[1]Biaxial Input'!$F$21))*(COS(RADIANS(0)))</f>
        <v>6.9756473744125524E-2</v>
      </c>
      <c r="AC1128" s="30">
        <f>(AA1127*AA1128)*(1-COS(RADIANS(N1127)))+AA1129*(SIN(RADIANS(N1127)))</f>
        <v>-1.6280160168985456E-2</v>
      </c>
      <c r="AD1128" s="30">
        <f>(AA1128^2)*(1-COS(RADIANS(N1127)))+(COS(RADIANS(N1127)))</f>
        <v>0.7671828628175249</v>
      </c>
      <c r="AE1128" s="30">
        <f>(AA1128*AA1129)*(1-COS(RADIANS(N1127)))-AA1127*(SIN(RADIANS(N1127)))</f>
        <v>-0.64122181137573508</v>
      </c>
      <c r="AG1128">
        <v>-0.6444009907297914</v>
      </c>
      <c r="AI1128" s="28">
        <f>(T1127*T1128)*(1-COS(RADIANS(M1127)))+T1129*(SIN(RADIANS(M1127)))</f>
        <v>0.64278760968653925</v>
      </c>
      <c r="AJ1128" s="28">
        <f>(T1128^2)*(1-COS(RADIANS(M1127)))+(COS(RADIANS(M1127)))</f>
        <v>0.76604444311897801</v>
      </c>
      <c r="AK1128" s="28">
        <f>(T1128*T1129)*(1-COS(RADIANS(M1127)))-T1127*(SIN(RADIANS(M1127)))</f>
        <v>0</v>
      </c>
      <c r="AM1128" s="61">
        <v>-0.84495244808536252</v>
      </c>
      <c r="AO1128" s="17">
        <v>0</v>
      </c>
      <c r="AP1128">
        <v>0</v>
      </c>
      <c r="AR1128" s="73">
        <f>(T1127*T1128)*(1-COS(RADIANS(O1127-45)))+T1129*(SIN(RADIANS(O1127-45)))</f>
        <v>-0.56063899456324184</v>
      </c>
      <c r="AS1128" s="73">
        <f>(T1128^2)*(1-COS(RADIANS(O1127-45)))+(COS(RADIANS(O1127-45)))</f>
        <v>-0.82806033462249429</v>
      </c>
      <c r="AT1128" s="73">
        <f>(T1128*T1129)*(1-COS(RADIANS(O1127-45)))-T1127*(SIN(RADIANS(O1127-45)))</f>
        <v>0</v>
      </c>
      <c r="AU1128" s="10"/>
      <c r="AV1128">
        <v>-0.56063899456324184</v>
      </c>
      <c r="AW1128" s="1">
        <v>-0.41663167397892875</v>
      </c>
      <c r="AX1128" s="10"/>
      <c r="AY1128" s="11">
        <f>(G1093^2)*F1093+G1093*G1094*F1094+G1093*G1095*F1095-((H1093^2)*F1093+H1093*H1094*F1094+H1093*H1095*F1095)</f>
        <v>-0.27167031571366212</v>
      </c>
      <c r="AZ1128" s="12">
        <f>G1093*G1094*F1093+(G1094^2)*F1094+G1094*G1095*F1095-(H1093*H1094*F1093+(H1094^2)*F1094+H1094*H1095*F1095)</f>
        <v>0.84913545051008432</v>
      </c>
      <c r="BA1128" s="12">
        <f>G1093*G1095*F1093+G1094*G1095*F1094+(G1095^2)*F1095-(H1093*H1095*F1093+H1094*H1095*F1094+(H1095^2)*F1095)</f>
        <v>0.12806081889971077</v>
      </c>
      <c r="BB1128" s="12">
        <f>(G1093^2)*E1093+G1093*G1094*E1094+G1093*G1095*E1095-((H1093^2)*E1093+H1093*H1094*E1094+H1093*H1095*E1095)</f>
        <v>0.22136625553846911</v>
      </c>
      <c r="BC1128" s="12">
        <f>G1093*G1094*E1093+(G1094^2)*E1094+G1094*G1095*E1095-(H1093*H1094*E1093+(H1094^2)*E1094+H1094*H1095*E1095)</f>
        <v>-0.59489696831785632</v>
      </c>
      <c r="BD1128" s="24">
        <f>G1093*G1095*E1093+G1094*G1095*E1094+(G1095^2)*E1095-(H1093*H1095*E1093+H1094*H1095*E1094+(H1095^2)*E1095)</f>
        <v>-6.1822993693327832E-2</v>
      </c>
      <c r="BE1128" s="10">
        <f>J1093</f>
        <v>3.0857929717881982E-2</v>
      </c>
      <c r="BV1128" s="2" t="e">
        <f>DEGREES(ACOS(((CH1060*CG1062+#REF!*#REF!+#REF!*CG1064)/(((SQRT((CH1060^2)+(#REF!^2)+(#REF!^2)))*(SQRT((CG1062^2)+(#REF!^2)+(CG1064^2))))))))</f>
        <v>#REF!</v>
      </c>
      <c r="BZ1128" s="5" t="s">
        <v>4</v>
      </c>
      <c r="CA1128" s="6" t="s">
        <v>5</v>
      </c>
      <c r="CB1128" s="7" t="s">
        <v>6</v>
      </c>
      <c r="CC1128" s="8" t="s">
        <v>1</v>
      </c>
      <c r="CD1128">
        <v>15</v>
      </c>
      <c r="CE1128" s="9" t="s">
        <v>7</v>
      </c>
      <c r="CG1128" s="90" t="s">
        <v>157</v>
      </c>
      <c r="CH1128" s="61">
        <f>CE1129-((CH1130-CE1129)/(EY1128-CW1128))*CW1128</f>
        <v>9.4550586610984286</v>
      </c>
      <c r="CI1128" s="10"/>
      <c r="CK1128" s="5" t="s">
        <v>4</v>
      </c>
      <c r="CL1128" s="6" t="s">
        <v>5</v>
      </c>
      <c r="CM1128" s="7" t="s">
        <v>6</v>
      </c>
      <c r="CN1128" s="8" t="s">
        <v>1</v>
      </c>
      <c r="CO1128" s="10"/>
      <c r="CP1128">
        <f t="shared" ref="CP1128:CQ1130" si="1699">BZ1129</f>
        <v>0.93180266183863136</v>
      </c>
      <c r="CQ1128">
        <f t="shared" si="1699"/>
        <v>-0.87956522186239505</v>
      </c>
      <c r="CR1128">
        <f>CI1132</f>
        <v>0</v>
      </c>
      <c r="CS1128">
        <f>CL1132</f>
        <v>0</v>
      </c>
      <c r="CU1128" s="17">
        <f>CU1032</f>
        <v>10</v>
      </c>
      <c r="CV1128" s="17">
        <f>CV1032</f>
        <v>-20</v>
      </c>
      <c r="CW1128" s="31">
        <f>CH1035</f>
        <v>282.35831847186972</v>
      </c>
      <c r="CY1128" s="61">
        <f t="array" ref="CY1128:CY1130">MMULT(DQ1128:DS1130,DO1128:DO1130)</f>
        <v>0.91990878439519774</v>
      </c>
      <c r="CZ1128" s="13"/>
      <c r="DA1128" s="17">
        <v>1</v>
      </c>
      <c r="DB1128">
        <v>0</v>
      </c>
      <c r="DD1128" s="73">
        <f>(DB1128^2)*(1-COS(RADIANS(CW1128+45)))+(COS(RADIANS(CW1128+45)))</f>
        <v>0.84206022919895818</v>
      </c>
      <c r="DE1128" s="73">
        <f>(DB1128*DB1129)*(1-COS(RADIANS(CW1128+45)))-DB1130*(SIN(RADIANS(CW1128+45)))</f>
        <v>0.53938350957495729</v>
      </c>
      <c r="DF1128" s="73">
        <f>(DB1128*DB1130)*(1-COS(RADIANS(CW1128+45)))+DB1129*(SIN(RADIANS(CW1128+45)))</f>
        <v>0</v>
      </c>
      <c r="DG1128" s="10"/>
      <c r="DH1128">
        <f t="array" ref="DH1128:DH1130">MMULT(DD1128:DF1130,DA1128:DA1130)</f>
        <v>0.84206022919895818</v>
      </c>
      <c r="DI1128" s="23">
        <f>COS(RADIANS('[1]Biaxial Input'!$F$21))</f>
        <v>-0.9975640502598242</v>
      </c>
      <c r="DK1128" s="30">
        <f>(DI1128^2)*(1-COS(RADIANS(CV1128)))+(COS(RADIANS(CV1128)))</f>
        <v>0.99970654636555623</v>
      </c>
      <c r="DL1128" s="30">
        <f>(DI1128*DI1129)*(1-COS(RADIANS(CV1128)))-DI1130*(SIN(RADIANS(CV1128)))</f>
        <v>-4.1965824879998722E-3</v>
      </c>
      <c r="DM1128" s="30">
        <f>(DI1128*DI1130)*(1-COS(RADIANS(CV1128)))+DI1129*(SIN(RADIANS(CV1128)))</f>
        <v>-2.3858119147859059E-2</v>
      </c>
      <c r="DO1128">
        <f t="array" ref="DO1128:DO1130">MMULT(DK1128:DM1130,DH1128:DH1130)</f>
        <v>0.84407669095487736</v>
      </c>
      <c r="DQ1128" s="28">
        <f>(DB1128^2)*(1-COS(RADIANS(CU1128)))+(COS(RADIANS(CU1128)))</f>
        <v>0.98480775301220802</v>
      </c>
      <c r="DR1128" s="28">
        <f>(DB1128*DB1129)*(1-COS(RADIANS(CU1128)))-DB1130*(SIN(RADIANS(CU1128)))</f>
        <v>-0.17364817766693033</v>
      </c>
      <c r="DS1128" s="28">
        <f>(DB1128*DB1130)*(1-COS(RADIANS(CU1128)))+DB1129*(SIN(RADIANS(CU1128)))</f>
        <v>0</v>
      </c>
      <c r="DU1128" s="61">
        <f t="array" ref="DU1128:DU1130">MMULT(DQ1128:DS1130,EE1128:EE1130)</f>
        <v>-0.39049930324223647</v>
      </c>
      <c r="DV1128" s="13"/>
      <c r="DW1128" s="17">
        <v>1</v>
      </c>
      <c r="DX1128">
        <v>0</v>
      </c>
      <c r="DZ1128" s="73">
        <f>(DB1128^2)*(1-COS(RADIANS(CW1128-45)))+(COS(RADIANS(CW1128-45)))</f>
        <v>-0.53938350957495718</v>
      </c>
      <c r="EA1128" s="73">
        <f>(DB1128*DB1129)*(1-COS(RADIANS(CW1128-45)))-DB1130*(SIN(RADIANS(CW1128-45)))</f>
        <v>0.84206022919895818</v>
      </c>
      <c r="EB1128" s="73">
        <f>(DB1128*DB1130)*(1-COS(RADIANS(CW1128-45)))+DB1129*(SIN(RADIANS(CW1128-45)))</f>
        <v>0</v>
      </c>
      <c r="EC1128" s="10"/>
      <c r="ED1128">
        <f t="array" ref="ED1128:ED1130">MMULT(DZ1128:EB1130,DA1128:DA1130)</f>
        <v>-0.53938350957495718</v>
      </c>
      <c r="EE1128" s="1">
        <f t="array" ref="EE1128:EE1130">MMULT(DK1128:DM1130,ED1128:ED1130)</f>
        <v>-0.53569145031201582</v>
      </c>
      <c r="EG1128">
        <f>CY1128+DU1128</f>
        <v>0.52940948115296127</v>
      </c>
      <c r="EH1128">
        <f>EG1128/(SQRT(EG1128^2+EG1129^2+EG1130^2))</f>
        <v>0.37434903414771065</v>
      </c>
      <c r="EJ1128">
        <f>Q1128+AM1128</f>
        <v>-0.96996531055510471</v>
      </c>
      <c r="EK1128">
        <f>EJ1128/(SQRT(EJ1128^2+EJ1129^2+EJ1130^2))</f>
        <v>-0.73212583728309111</v>
      </c>
      <c r="EM1128" s="23">
        <f>CY1129*DU1130-CY1130*DU1129</f>
        <v>-3.5750839988414662E-2</v>
      </c>
      <c r="EO1128" s="15">
        <v>15</v>
      </c>
      <c r="EP1128" s="9" t="s">
        <v>7</v>
      </c>
      <c r="EW1128" s="17">
        <f>CU1128</f>
        <v>10</v>
      </c>
      <c r="EX1128" s="17">
        <f>CV1128</f>
        <v>-20</v>
      </c>
      <c r="EY1128" s="31">
        <f>1+CW1128</f>
        <v>283.35831847186972</v>
      </c>
      <c r="EZ1128" s="10"/>
      <c r="FA1128" s="61">
        <f t="array" ref="FA1128:FA1130">MMULT(FS1128:FU1130,FQ1128:FQ1130)</f>
        <v>0.92658383038531567</v>
      </c>
      <c r="FB1128" s="13">
        <f>BW1129</f>
        <v>0</v>
      </c>
      <c r="FC1128" s="17">
        <v>1</v>
      </c>
      <c r="FD1128">
        <v>0</v>
      </c>
      <c r="FF1128" s="73">
        <f>(FD1128^2)*(1-COS(RADIANS(EY1128+45)))+(COS(RADIANS(EY1128+45)))</f>
        <v>0.85134551958211135</v>
      </c>
      <c r="FG1128" s="73">
        <f>(FD1128*FD1129)*(1-COS(RADIANS(EY1128+45)))-FD1130*(SIN(RADIANS(EY1128+45)))</f>
        <v>0.52460538148923419</v>
      </c>
      <c r="FH1128" s="73">
        <f>(FD1128*FD1130)*(1-COS(RADIANS(EY1128+45)))+FD1129*(SIN(RADIANS(EY1128+45)))</f>
        <v>0</v>
      </c>
      <c r="FI1128" s="10"/>
      <c r="FJ1128">
        <f t="array" ref="FJ1128:FJ1130">MMULT(FF1128:FH1130,FC1128:FC1130)</f>
        <v>0.85134551958211135</v>
      </c>
      <c r="FK1128" s="23">
        <f>COS(RADIANS(176))</f>
        <v>-0.9975640502598242</v>
      </c>
      <c r="FM1128" s="30">
        <f>(FK1128^2)*(1-COS(RADIANS(EX1128)))+(COS(RADIANS(EX1128)))</f>
        <v>0.99970654636555623</v>
      </c>
      <c r="FN1128" s="30">
        <f>(FK1128*FK1129)*(1-COS(RADIANS(EX1128)))-FK1130*(SIN(RADIANS(EX1128)))</f>
        <v>-4.1965824879998722E-3</v>
      </c>
      <c r="FO1128" s="30">
        <f>(FK1128*FK1130)*(1-COS(RADIANS(EX1128)))+FK1129*(SIN(RADIANS(EX1128)))</f>
        <v>-2.3858119147859059E-2</v>
      </c>
      <c r="FQ1128">
        <f t="array" ref="FQ1128:FQ1130">MMULT(FM1128:FO1130,FJ1128:FJ1130)</f>
        <v>0.85329723890229081</v>
      </c>
      <c r="FS1128" s="28">
        <f>(FD1128^2)*(1-COS(RADIANS(EW1128)))+(COS(RADIANS(EW1128)))</f>
        <v>0.98480775301220802</v>
      </c>
      <c r="FT1128" s="28">
        <f>(FD1128*FD1129)*(1-COS(RADIANS(EW1128)))-FD1130*(SIN(RADIANS(EW1128)))</f>
        <v>-0.17364817766693033</v>
      </c>
      <c r="FU1128" s="28">
        <f>(FD1128*FD1130)*(1-COS(RADIANS(EW1128)))+FD1129*(SIN(RADIANS(EW1128)))</f>
        <v>0</v>
      </c>
      <c r="FW1128" s="61">
        <f t="array" ref="FW1128:FW1130">MMULT(FS1128:FU1130,GG1128:GG1130)</f>
        <v>-0.37438520631643468</v>
      </c>
      <c r="FX1128" s="13">
        <f>BX1129</f>
        <v>0</v>
      </c>
      <c r="FY1128" s="17">
        <v>1</v>
      </c>
      <c r="FZ1128">
        <v>0</v>
      </c>
      <c r="GB1128" s="73">
        <f>(FD1128^2)*(1-COS(RADIANS(EY1128-45)))+(COS(RADIANS(EY1128-45)))</f>
        <v>-0.52460538148923408</v>
      </c>
      <c r="GC1128" s="73">
        <f>(FD1128*FD1129)*(1-COS(RADIANS(EY1128-45)))-FD1130*(SIN(RADIANS(EY1128-45)))</f>
        <v>0.85134551958211135</v>
      </c>
      <c r="GD1128" s="73">
        <f>(FD1128*FD1130)*(1-COS(RADIANS(EY1128-45)))+FD1129*(SIN(RADIANS(EY1128-45)))</f>
        <v>0</v>
      </c>
      <c r="GE1128" s="10"/>
      <c r="GF1128">
        <f t="array" ref="GF1128:GF1130">MMULT(GB1128:GD1130,FC1128:FC1130)</f>
        <v>-0.52460538148923408</v>
      </c>
      <c r="GG1128" s="1">
        <f t="array" ref="GG1128:GG1130">MMULT(FM1128:FO1130,GF1128:GF1130)</f>
        <v>-0.52087869243467189</v>
      </c>
      <c r="GI1128">
        <f>FA1128+FW1128</f>
        <v>0.55219862406888098</v>
      </c>
      <c r="GJ1128">
        <f>GI1128/(SQRT(GI1128^2+GI1129^2+GI1130^2))</f>
        <v>0.39046339164098681</v>
      </c>
      <c r="GL1128" t="e">
        <f>CH1129+DC1128</f>
        <v>#VALUE!</v>
      </c>
      <c r="GM1128" t="e">
        <f>GL1128/(SQRT(GL1128^2+GL1129^2+GL1130^2))</f>
        <v>#VALUE!</v>
      </c>
      <c r="GO1128" s="27">
        <f>FA1129*FW1130-FA1130*FW1129</f>
        <v>-3.5750839988414634E-2</v>
      </c>
    </row>
    <row r="1129" spans="1:197" x14ac:dyDescent="0.2">
      <c r="A1129" s="4" t="s">
        <v>20</v>
      </c>
      <c r="B1129" s="4">
        <f>DEGREES(ACOS(C1124/(SQRT((C1122^2)+(C1123^2)+(C1124^2)))))</f>
        <v>83.274461536369643</v>
      </c>
      <c r="C1129" s="4">
        <f>DEGREES(ATAN(C1123/C1122))</f>
        <v>20.976788686489765</v>
      </c>
      <c r="D1129" t="s">
        <v>9</v>
      </c>
      <c r="E1129" s="5">
        <f t="shared" si="1698"/>
        <v>0.34933429420552226</v>
      </c>
      <c r="F1129" s="6">
        <f t="shared" si="1698"/>
        <v>-0.34514388613357072</v>
      </c>
      <c r="G1129" s="7">
        <f t="shared" ref="G1129:G1130" si="1700">Q1128</f>
        <v>-0.12501286246974219</v>
      </c>
      <c r="H1129" s="8">
        <f t="shared" ref="H1129:H1130" si="1701">AM1128</f>
        <v>-0.84495244808536252</v>
      </c>
      <c r="J1129" s="10"/>
      <c r="Q1129" s="61">
        <v>-0.50583208174515215</v>
      </c>
      <c r="S1129" s="17">
        <v>0</v>
      </c>
      <c r="T1129">
        <v>1</v>
      </c>
      <c r="V1129" s="73">
        <f>(T1127*T1129)*(1-COS(RADIANS(O1127+45)))-T1128*(SIN(RADIANS(O1127+45)))</f>
        <v>0</v>
      </c>
      <c r="W1129" s="73">
        <f>(T1128*T1129)*(1-COS(RADIANS(O1127+45)))+T1127*(SIN(RADIANS(O1127+45)))</f>
        <v>0</v>
      </c>
      <c r="X1129" s="73">
        <f>(T1129^2)*(1-COS(RADIANS(O1127+45)))+(COS(RADIANS(O1127+45)))</f>
        <v>1</v>
      </c>
      <c r="Y1129" s="10"/>
      <c r="Z1129">
        <v>0</v>
      </c>
      <c r="AA1129" s="23">
        <f>SIN(RADIANS('[1]Biaxial Input'!$F$21))*SIN(RADIANS(0))</f>
        <v>0</v>
      </c>
      <c r="AC1129" s="30">
        <f>(AA1127*AA1129)*(1-COS(RADIANS(N1127)))-AA1128*(SIN(RADIANS(N1127)))</f>
        <v>4.4838597018148282E-2</v>
      </c>
      <c r="AD1129" s="30">
        <f>(AA1128*AA1129)*(1-COS(RADIANS(N1127)))+AA1127*(SIN(RADIANS(N1127)))</f>
        <v>0.64122181137573508</v>
      </c>
      <c r="AE1129" s="30">
        <f>(AA1129^2)*(1-COS(RADIANS(N1127)))+(COS(RADIANS(N1127)))</f>
        <v>0.76604444311897801</v>
      </c>
      <c r="AG1129">
        <v>-0.50583208174515215</v>
      </c>
      <c r="AI1129" s="28">
        <f>(T1127*T1129)*(1-COS(RADIANS(M1127)))-T1128*(SIN(RADIANS(M1127)))</f>
        <v>0</v>
      </c>
      <c r="AJ1129" s="28">
        <f>(T1128*T1129)*(1-COS(RADIANS(M1127)))+T1127*(SIN(RADIANS(M1127)))</f>
        <v>0</v>
      </c>
      <c r="AK1129" s="28">
        <f>(T1129^2)*(1-COS(RADIANS(M1127)))+(COS(RADIANS(M1127)))</f>
        <v>1</v>
      </c>
      <c r="AM1129" s="61">
        <v>-0.39662301527256388</v>
      </c>
      <c r="AO1129" s="17">
        <v>0</v>
      </c>
      <c r="AP1129">
        <v>1</v>
      </c>
      <c r="AR1129" s="73">
        <f>(T1127*T1127)*(1-COS(RADIANS(O1127-45)))-T1127*(SIN(RADIANS(O1127-45)))</f>
        <v>0</v>
      </c>
      <c r="AS1129" s="73">
        <f>(T1128*T1129)*(1-COS(RADIANS(O1127-45)))+T1127*(SIN(RADIANS(O1127-45)))</f>
        <v>0</v>
      </c>
      <c r="AT1129" s="73">
        <f>(T1129^2)*(1-COS(RADIANS(O1127-45)))+(COS(RADIANS(O1127-45)))</f>
        <v>1</v>
      </c>
      <c r="AU1129" s="10"/>
      <c r="AV1129">
        <v>0</v>
      </c>
      <c r="AW1129" s="1">
        <v>-0.39662301527256388</v>
      </c>
      <c r="AX1129" s="10"/>
      <c r="AY1129" s="11">
        <f>(G1098^2)*F1098+G1098*G1099*F1099+G1098*G1100*F1100-((H1098^2)*F1098+H1098*H1099*F1099+H1098*H1100*F1100)</f>
        <v>-0.32067040627115834</v>
      </c>
      <c r="AZ1129" s="12">
        <f>G1098*G1099*F1098+(G1099^2)*F1099+G1099*G1100*F1100-(H1098*H1099*F1098+(H1099^2)*F1099+H1099*H1100*F1100)</f>
        <v>0.71185958998857624</v>
      </c>
      <c r="BA1129" s="12">
        <f>G1098*G1100*F1098+G1099*G1100*F1099+(G1100^2)*F1100-(H1098*H1100*F1098+H1099*H1100*F1099+(H1100^2)*F1100)</f>
        <v>-0.44040787332772247</v>
      </c>
      <c r="BB1129" s="12">
        <f>(G1098^2)*E1098+G1098*G1099*E1099+G1098*G1100*E1100-((H1098^2)*E1098+H1098*H1099*E1099+H1098*H1100*E1100)</f>
        <v>0.15349362959914969</v>
      </c>
      <c r="BC1129" s="12">
        <f>G1098*G1099*E1098+(G1099^2)*E1099+G1099*G1100*E1100-(H1098*H1099*E1098+(H1099^2)*E1099+H1099*H1100*E1100)</f>
        <v>-0.59162342659136691</v>
      </c>
      <c r="BD1129" s="24">
        <f>G1098*G1100*E1098+G1099*G1100*E1099+(G1100^2)*E1100-(H1098*H1100*E1098+H1099*H1100*E1099+(H1100^2)*E1100)</f>
        <v>0.23166413573881056</v>
      </c>
      <c r="BE1129" s="10">
        <f>J1098</f>
        <v>-6.6689427925705203E-3</v>
      </c>
      <c r="BY1129" t="s">
        <v>8</v>
      </c>
      <c r="BZ1129" s="5">
        <f t="shared" ref="BZ1129:CA1131" si="1702">BZ1124</f>
        <v>0.93180266183863136</v>
      </c>
      <c r="CA1129" s="6">
        <f t="shared" si="1702"/>
        <v>-0.87956522186239505</v>
      </c>
      <c r="CB1129" s="7">
        <f>CY1128</f>
        <v>0.91990878439519774</v>
      </c>
      <c r="CC1129" s="8">
        <f>DU1128</f>
        <v>-0.39049930324223647</v>
      </c>
      <c r="CE1129" s="9">
        <f>((SUMPRODUCT(CB1129:CB1131,BZ1129:BZ1131))*(SUMPRODUCT(CB1129:(CB1131),CA1129:CA1131)))-((SUMPRODUCT(CC1129:CC1131,BZ1129:BZ1131))*(SUMPRODUCT(CC1129:CC1131,CA1129:CA1131)))</f>
        <v>-1.5543122344752192E-15</v>
      </c>
      <c r="CG1129">
        <v>1</v>
      </c>
      <c r="CH1129" t="s">
        <v>161</v>
      </c>
      <c r="CI1129" s="67"/>
      <c r="CJ1129" s="1" t="s">
        <v>8</v>
      </c>
      <c r="CK1129" s="5">
        <f t="shared" ref="CK1129:CL1131" si="1703">BZ1129</f>
        <v>0.93180266183863136</v>
      </c>
      <c r="CL1129" s="6">
        <f t="shared" si="1703"/>
        <v>-0.87956522186239505</v>
      </c>
      <c r="CM1129" s="7">
        <f>FA1128</f>
        <v>0.92658383038531567</v>
      </c>
      <c r="CN1129" s="8">
        <f>FW1128</f>
        <v>-0.37438520631643468</v>
      </c>
      <c r="CO1129" s="10"/>
      <c r="CP1129">
        <f t="shared" si="1699"/>
        <v>0.3492962422733713</v>
      </c>
      <c r="CQ1129">
        <f t="shared" si="1699"/>
        <v>-0.34518112468713447</v>
      </c>
      <c r="CR1129">
        <f>CJ1132</f>
        <v>0</v>
      </c>
      <c r="CS1129">
        <f>CM1132</f>
        <v>0</v>
      </c>
      <c r="CW1129" s="28"/>
      <c r="CY1129" s="61">
        <v>-0.35621803126661422</v>
      </c>
      <c r="DA1129" s="17">
        <v>0</v>
      </c>
      <c r="DB1129">
        <v>0</v>
      </c>
      <c r="DD1129" s="73">
        <f>(DB1128*DB1129)*(1-COS(RADIANS(CW1128+45)))+DB1130*(SIN(RADIANS(CW1128+45)))</f>
        <v>-0.53938350957495729</v>
      </c>
      <c r="DE1129" s="73">
        <f>(DB1129^2)*(1-COS(RADIANS(CW1128+45)))+(COS(RADIANS(CW1128+45)))</f>
        <v>0.84206022919895818</v>
      </c>
      <c r="DF1129" s="73">
        <f>(DB1129*DB1130)*(1-COS(RADIANS(CW1128+45)))-DB1128*(SIN(RADIANS(CW1128+45)))</f>
        <v>0</v>
      </c>
      <c r="DG1129" s="10"/>
      <c r="DH1129">
        <v>-0.53938350957495729</v>
      </c>
      <c r="DI1129" s="23">
        <f>SIN(RADIANS('[1]Biaxial Input'!$F$21))*(COS(RADIANS(0)))</f>
        <v>6.9756473744125524E-2</v>
      </c>
      <c r="DK1129" s="30">
        <f>(DI1128*DI1129)*(1-COS(RADIANS(CV1128)))+DI1130*(SIN(RADIANS(CV1128)))</f>
        <v>-4.1965824879998722E-3</v>
      </c>
      <c r="DL1129" s="30">
        <f>(DI1129^2)*(1-COS(RADIANS(CV1128)))+(COS(RADIANS(CV1128)))</f>
        <v>0.9399860744203522</v>
      </c>
      <c r="DM1129" s="30">
        <f>(DI1129*DI1130)*(1-COS(RADIANS(CV1128)))-DI1128*(SIN(RADIANS(CV1128)))</f>
        <v>-0.34118699944639969</v>
      </c>
      <c r="DO1129">
        <v>-0.51054676298413404</v>
      </c>
      <c r="DQ1129" s="28">
        <f>(DB1128*DB1129)*(1-COS(RADIANS(CU1128)))+DB1130*(SIN(RADIANS(CU1128)))</f>
        <v>0.17364817766693033</v>
      </c>
      <c r="DR1129" s="28">
        <f>(DB1129^2)*(1-COS(RADIANS(CU1128)))+(COS(RADIANS(CU1128)))</f>
        <v>0.98480775301220802</v>
      </c>
      <c r="DS1129" s="28">
        <f>(DB1129*DB1130)*(1-COS(RADIANS(CU1128)))-DB1128*(SIN(RADIANS(CU1128)))</f>
        <v>0</v>
      </c>
      <c r="DU1129" s="61">
        <v>-0.87029251307816247</v>
      </c>
      <c r="DW1129" s="17">
        <v>0</v>
      </c>
      <c r="DX1129">
        <v>0</v>
      </c>
      <c r="DZ1129" s="73">
        <f>(DB1128*DB1129)*(1-COS(RADIANS(CW1128-45)))+DB1130*(SIN(RADIANS(CW1128-45)))</f>
        <v>-0.84206022919895818</v>
      </c>
      <c r="EA1129" s="73">
        <f>(DB1129^2)*(1-COS(RADIANS(CW1128-45)))+(COS(RADIANS(CW1128-45)))</f>
        <v>-0.53938350957495718</v>
      </c>
      <c r="EB1129" s="73">
        <f>(DB1129*DB1130)*(1-COS(RADIANS(CW1128-45)))-DB1128*(SIN(RADIANS(CW1128-45)))</f>
        <v>0</v>
      </c>
      <c r="EC1129" s="10"/>
      <c r="ED1129">
        <v>-0.84206022919895818</v>
      </c>
      <c r="EE1129" s="1">
        <v>-0.78926132187963249</v>
      </c>
      <c r="EG1129">
        <f>CY1129+DU1129</f>
        <v>-1.2265105443447766</v>
      </c>
      <c r="EH1129">
        <f>EG1129/(SQRT(EG1128^2+EG1129^2+EG1130^2))</f>
        <v>-0.86727392310299534</v>
      </c>
      <c r="EJ1129">
        <f>Q1129+AM1129</f>
        <v>-0.90245509701771609</v>
      </c>
      <c r="EK1129">
        <f>EJ1129/(SQRT(EJ1128^2+EJ1129^2+EJ1130^2))</f>
        <v>-0.68116940505466972</v>
      </c>
      <c r="EM1129" s="23">
        <f>CY1130*DU1128-CY1128*DU1130</f>
        <v>0.3401465211943725</v>
      </c>
      <c r="EP1129" s="9">
        <f>((SUMPRODUCT(CM1129:CM1131,BZ1129:BZ1131))*(SUMPRODUCT(CM1129:CM1131,CA1129:CA1131)))-((SUMPRODUCT(CN1129:CN1131,BZ1129:BZ1131))*(SUMPRODUCT(CN1129:CN1131,CA1129:CA1131)))</f>
        <v>-3.3486028363782172E-2</v>
      </c>
      <c r="EY1129" s="28"/>
      <c r="EZ1129" s="10"/>
      <c r="FA1129" s="61">
        <v>-0.34097507887750678</v>
      </c>
      <c r="FB1129" s="13">
        <f>BW1130</f>
        <v>0</v>
      </c>
      <c r="FC1129" s="17">
        <v>0</v>
      </c>
      <c r="FD1129">
        <v>0</v>
      </c>
      <c r="FF1129" s="73">
        <f>(FD1128*FD1129)*(1-COS(RADIANS(EY1128+45)))+FD1130*(SIN(RADIANS(EY1128+45)))</f>
        <v>-0.52460538148923419</v>
      </c>
      <c r="FG1129" s="73">
        <f>(FD1129^2)*(1-COS(RADIANS(EY1128+45)))+(COS(RADIANS(EY1128+45)))</f>
        <v>0.85134551958211135</v>
      </c>
      <c r="FH1129" s="73">
        <f>(FD1129*FD1130)*(1-COS(RADIANS(EY1128+45)))-FD1128*(SIN(RADIANS(EY1128+45)))</f>
        <v>0</v>
      </c>
      <c r="FI1129" s="10"/>
      <c r="FJ1129">
        <v>-0.52460538148923419</v>
      </c>
      <c r="FK1129" s="23">
        <f>SIN(RADIANS(176))*(COS(RADIANS(0)))</f>
        <v>6.9756473744125524E-2</v>
      </c>
      <c r="FM1129" s="30">
        <f>(FK1128*FK1129)*(1-COS(RADIANS(EX1128)))+FK1130*(SIN(RADIANS(EX1128)))</f>
        <v>-4.1965824879998722E-3</v>
      </c>
      <c r="FN1129" s="30">
        <f>(FK1129^2)*(1-COS(RADIANS(EX1128)))+(COS(RADIANS(EX1128)))</f>
        <v>0.9399860744203522</v>
      </c>
      <c r="FO1129" s="30">
        <f>(FK1129*FK1130)*(1-COS(RADIANS(EX1128)))-FK1128*(SIN(RADIANS(EX1128)))</f>
        <v>-0.34118699944639969</v>
      </c>
      <c r="FQ1129">
        <v>-0.49669449486457201</v>
      </c>
      <c r="FS1129" s="28">
        <f>(FD1128*FD1129)*(1-COS(RADIANS(EW1128)))+FD1130*(SIN(RADIANS(EW1128)))</f>
        <v>0.17364817766693033</v>
      </c>
      <c r="FT1129" s="28">
        <f>(FD1129^2)*(1-COS(RADIANS(EW1128)))+(COS(RADIANS(EW1128)))</f>
        <v>0.98480775301220802</v>
      </c>
      <c r="FU1129" s="28">
        <f>(FD1129*FD1130)*(1-COS(RADIANS(EW1128)))-FD1128*(SIN(RADIANS(EW1128)))</f>
        <v>0</v>
      </c>
      <c r="FW1129" s="61">
        <v>-0.87637682517501814</v>
      </c>
      <c r="FX1129" s="13">
        <f>BX1130</f>
        <v>0</v>
      </c>
      <c r="FY1129" s="17">
        <v>0</v>
      </c>
      <c r="FZ1129">
        <v>0</v>
      </c>
      <c r="GB1129" s="73">
        <f>(FD1128*FD1129)*(1-COS(RADIANS(EY1128-45)))+FD1130*(SIN(RADIANS(EY1128-45)))</f>
        <v>-0.85134551958211135</v>
      </c>
      <c r="GC1129" s="73">
        <f>(FD1129^2)*(1-COS(RADIANS(EY1128-45)))+(COS(RADIANS(EY1128-45)))</f>
        <v>-0.52460538148923408</v>
      </c>
      <c r="GD1129" s="73">
        <f>(FD1129*FD1130)*(1-COS(RADIANS(EY1128-45)))-FD1128*(SIN(RADIANS(EY1128-45)))</f>
        <v>0</v>
      </c>
      <c r="GE1129" s="10"/>
      <c r="GF1129">
        <v>-0.85134551958211135</v>
      </c>
      <c r="GG1129" s="1">
        <v>-0.79805138317027569</v>
      </c>
      <c r="GI1129">
        <f>FA1129+FW1129</f>
        <v>-1.2173519040525249</v>
      </c>
      <c r="GJ1129">
        <f>GI1129/(SQRT(GI1128^2+GI1129^2+GI1130^2))</f>
        <v>-0.86079778644589566</v>
      </c>
      <c r="GL1129">
        <f>CH1130+DC1129</f>
        <v>-3.3486028363782172E-2</v>
      </c>
      <c r="GM1129" t="e">
        <f>GL1129/(SQRT(GL1128^2+GL1129^2+GL1130^2))</f>
        <v>#VALUE!</v>
      </c>
      <c r="GO1129" s="27">
        <f>FA1130*FW1128-FA1128*FW1130</f>
        <v>0.34014652119437261</v>
      </c>
    </row>
    <row r="1130" spans="1:197" x14ac:dyDescent="0.2">
      <c r="D1130" t="s">
        <v>10</v>
      </c>
      <c r="E1130" s="5">
        <f t="shared" si="1698"/>
        <v>-9.8661645972365639E-2</v>
      </c>
      <c r="F1130" s="6">
        <f t="shared" si="1698"/>
        <v>-0.32743034407349803</v>
      </c>
      <c r="G1130" s="7">
        <f t="shared" si="1700"/>
        <v>-0.50583208174515215</v>
      </c>
      <c r="H1130" s="8">
        <f t="shared" si="1701"/>
        <v>-0.39662301527256388</v>
      </c>
      <c r="J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W1130" s="1"/>
      <c r="AY1130" s="11">
        <f>(G1103^2)*F1103+G1103*G1104*F1104+G1103*G1105*F1105-((H1103^2)*F1103+H1103*H1104*F1104+H1103*H1105*F1105)</f>
        <v>-0.28015366435245653</v>
      </c>
      <c r="AZ1130" s="12">
        <f>G1103*G1104*F1103+(G1104^2)*F1104+G1104*G1105*F1105-(H1103*H1104*F1103+(H1104^2)*F1104+H1104*H1105*F1105)</f>
        <v>0.87817665059732053</v>
      </c>
      <c r="BA1130" s="12">
        <f>G1103*G1105*F1103+G1104*G1105*F1104+(G1105^2)*F1105-(H1103*H1105*F1103+H1104*H1105*F1104+(H1105^2)*F1105)</f>
        <v>5.3641025794300128E-2</v>
      </c>
      <c r="BB1130" s="12">
        <f>(G1103^2)*E1103+G1103*G1104*E1104+G1103*G1105*E1105-((H1103^2)*E1103+H1103*H1104*E1104+H1103*H1105*E1105)</f>
        <v>0.34404936118370516</v>
      </c>
      <c r="BC1130" s="12">
        <f>G1103*G1104*E1103+(G1104^2)*E1104+G1104*G1105*E1105-(H1103*H1104*E1103+(H1104^2)*E1104+H1104*H1105*E1105)</f>
        <v>-0.93626959658991749</v>
      </c>
      <c r="BD1130" s="24">
        <f>G1103*G1105*E1103+G1104*G1105*E1104+(G1105^2)*E1105-(H1103*H1105*E1103+H1104*H1105*E1104+(H1105^2)*E1105)</f>
        <v>-6.08151096279059E-2</v>
      </c>
      <c r="BE1130" s="10">
        <f>J1103</f>
        <v>4.0440702048209487E-2</v>
      </c>
      <c r="BY1130" t="s">
        <v>9</v>
      </c>
      <c r="BZ1130" s="5">
        <f t="shared" si="1702"/>
        <v>0.3492962422733713</v>
      </c>
      <c r="CA1130" s="6">
        <f t="shared" si="1702"/>
        <v>-0.34518112468713447</v>
      </c>
      <c r="CB1130" s="7">
        <f>CY1129</f>
        <v>-0.35621803126661422</v>
      </c>
      <c r="CC1130" s="8">
        <f>DU1129</f>
        <v>-0.87029251307816247</v>
      </c>
      <c r="CE1130" s="10"/>
      <c r="CH1130">
        <f>((SUMPRODUCT(CM1129:CM1131,CK1129:CK1131))*(SUMPRODUCT(CM1129:CM1131,CL1129:CL1131)))-((SUMPRODUCT(CN1129:CN1131,CK1129:CK1131))*(SUMPRODUCT(CN1129:CN1131,CL1129:CL1131)))</f>
        <v>-3.3486028363782172E-2</v>
      </c>
      <c r="CI1130" s="67"/>
      <c r="CJ1130" s="10" t="s">
        <v>9</v>
      </c>
      <c r="CK1130" s="5">
        <f t="shared" si="1703"/>
        <v>0.3492962422733713</v>
      </c>
      <c r="CL1130" s="6">
        <f t="shared" si="1703"/>
        <v>-0.34518112468713447</v>
      </c>
      <c r="CM1130" s="7">
        <f>FA1129</f>
        <v>-0.34097507887750678</v>
      </c>
      <c r="CN1130" s="8">
        <f>FW1129</f>
        <v>-0.87637682517501814</v>
      </c>
      <c r="CP1130">
        <f t="shared" si="1699"/>
        <v>-9.8670839279614439E-2</v>
      </c>
      <c r="CQ1130">
        <f t="shared" si="1699"/>
        <v>-0.32743703463395935</v>
      </c>
      <c r="CR1130">
        <f>CK1132</f>
        <v>0</v>
      </c>
      <c r="CS1130">
        <f>CN1132</f>
        <v>0</v>
      </c>
      <c r="CW1130" s="28"/>
      <c r="CY1130" s="61">
        <v>-0.16394066790484582</v>
      </c>
      <c r="DA1130" s="17">
        <v>0</v>
      </c>
      <c r="DB1130">
        <v>1</v>
      </c>
      <c r="DD1130" s="73">
        <f>(DB1128*DB1130)*(1-COS(RADIANS(CW1128+45)))-DB1129*(SIN(RADIANS(CW1128+45)))</f>
        <v>0</v>
      </c>
      <c r="DE1130" s="73">
        <f>(DB1129*DB1130)*(1-COS(RADIANS(CW1128+45)))+DB1128*(SIN(RADIANS(CW1128+45)))</f>
        <v>0</v>
      </c>
      <c r="DF1130" s="73">
        <f>(DB1130^2)*(1-COS(RADIANS(CW1128+45)))+(COS(RADIANS(CW1128+45)))</f>
        <v>1</v>
      </c>
      <c r="DG1130" s="10"/>
      <c r="DH1130">
        <v>0</v>
      </c>
      <c r="DI1130" s="23">
        <f>SIN(RADIANS('[1]Biaxial Input'!$F$21))*SIN(RADIANS(0))</f>
        <v>0</v>
      </c>
      <c r="DK1130" s="30">
        <f>(DI1128*DI1130)*(1-COS(RADIANS(CV1128)))-DI1129*(SIN(RADIANS(CV1128)))</f>
        <v>2.3858119147859059E-2</v>
      </c>
      <c r="DL1130" s="30">
        <f>(DI1129*DI1130)*(1-COS(RADIANS(CV1128)))+DI1128*(SIN(RADIANS(CV1128)))</f>
        <v>0.34118699944639969</v>
      </c>
      <c r="DM1130" s="30">
        <f>(DI1130^2)*(1-COS(RADIANS(CV1128)))+(COS(RADIANS(CV1128)))</f>
        <v>0.93969262078590843</v>
      </c>
      <c r="DO1130">
        <v>-0.16394066790484582</v>
      </c>
      <c r="DQ1130" s="28">
        <f>(DB1128*DB1130)*(1-COS(RADIANS(CU1128)))-DB1129*(SIN(RADIANS(CU1128)))</f>
        <v>0</v>
      </c>
      <c r="DR1130" s="28">
        <f>(DB1129*DB1130)*(1-COS(RADIANS(CU1128)))+DB1128*(SIN(RADIANS(CU1128)))</f>
        <v>0</v>
      </c>
      <c r="DS1130" s="28">
        <f>(DB1130^2)*(1-COS(RADIANS(CU1128)))+(COS(RADIANS(CU1128)))</f>
        <v>1</v>
      </c>
      <c r="DU1130" s="61">
        <v>-0.30016867899136984</v>
      </c>
      <c r="DW1130" s="17">
        <v>0</v>
      </c>
      <c r="DX1130">
        <v>1</v>
      </c>
      <c r="DZ1130" s="73">
        <f>(DB1128*DB1128)*(1-COS(RADIANS(CW1128-45)))-DB1128*(SIN(RADIANS(CW1128-45)))</f>
        <v>0</v>
      </c>
      <c r="EA1130" s="73">
        <f>(DB1129*DB1130)*(1-COS(RADIANS(CW1128-45)))+DB1128*(SIN(RADIANS(CW1128-45)))</f>
        <v>0</v>
      </c>
      <c r="EB1130" s="73">
        <f>(DB1130^2)*(1-COS(RADIANS(CW1128-45)))+(COS(RADIANS(CW1128-45)))</f>
        <v>1</v>
      </c>
      <c r="EC1130" s="10"/>
      <c r="ED1130">
        <v>0</v>
      </c>
      <c r="EE1130" s="1">
        <v>-0.30016867899136984</v>
      </c>
      <c r="EG1130">
        <f>CY1130+DU1130</f>
        <v>-0.46410934689621564</v>
      </c>
      <c r="EH1130">
        <f>EG1130/(SQRT(EG1128^2+EG1129^2+EG1130^2))</f>
        <v>-0.32817486640237387</v>
      </c>
      <c r="EJ1130">
        <f>Q1130+AM1130</f>
        <v>0</v>
      </c>
      <c r="EK1130">
        <f>EJ1130/(SQRT(EJ1128^2+EJ1129^2+EJ1130^2))</f>
        <v>0</v>
      </c>
      <c r="EM1130" s="23">
        <f>CY1128*DU1129-CY1129*DU1128</f>
        <v>-0.93969262078590821</v>
      </c>
      <c r="ER1130">
        <f t="shared" ref="ER1130:ES1132" si="1704">CK1129</f>
        <v>0.93180266183863136</v>
      </c>
      <c r="ES1130">
        <f t="shared" si="1704"/>
        <v>-0.87956522186239505</v>
      </c>
      <c r="ET1130" t="e">
        <f>#REF!</f>
        <v>#REF!</v>
      </c>
      <c r="EU1130" t="e">
        <f>#REF!</f>
        <v>#REF!</v>
      </c>
      <c r="EY1130" s="28"/>
      <c r="EZ1130" s="10"/>
      <c r="FA1130" s="61">
        <v>-0.15867703316155965</v>
      </c>
      <c r="FB1130" s="13">
        <f>BW1131</f>
        <v>0</v>
      </c>
      <c r="FC1130" s="17">
        <v>0</v>
      </c>
      <c r="FD1130">
        <v>1</v>
      </c>
      <c r="FF1130" s="73">
        <f>(FD1128*FD1130)*(1-COS(RADIANS(EY1128+45)))-FD1129*(SIN(RADIANS(EY1128+45)))</f>
        <v>0</v>
      </c>
      <c r="FG1130" s="73">
        <f>(FD1129*FD1130)*(1-COS(RADIANS(EY1128+45)))+FD1128*(SIN(RADIANS(EY1128+45)))</f>
        <v>0</v>
      </c>
      <c r="FH1130" s="73">
        <f>(FD1130^2)*(1-COS(RADIANS(EY1128+45)))+(COS(RADIANS(EY1128+45)))</f>
        <v>1</v>
      </c>
      <c r="FI1130" s="10"/>
      <c r="FJ1130">
        <v>0</v>
      </c>
      <c r="FK1130" s="23">
        <f>SIN(RADIANS(176))*SIN(RADIANS(0))</f>
        <v>0</v>
      </c>
      <c r="FM1130" s="30">
        <f>(FK1128*FK1130)*(1-COS(RADIANS(EX1128)))-FK1129*(SIN(RADIANS(EX1128)))</f>
        <v>2.3858119147859059E-2</v>
      </c>
      <c r="FN1130" s="30">
        <f>(FK1129*FK1130)*(1-COS(RADIANS(EX1128)))+FK1128*(SIN(RADIANS(EX1128)))</f>
        <v>0.34118699944639969</v>
      </c>
      <c r="FO1130" s="30">
        <f>(FK1130^2)*(1-COS(RADIANS(EX1128)))+(COS(RADIANS(EX1128)))</f>
        <v>0.93969262078590843</v>
      </c>
      <c r="FQ1130">
        <v>-0.15867703316155965</v>
      </c>
      <c r="FS1130" s="28">
        <f>(FD1128*FD1130)*(1-COS(RADIANS(EW1128)))-FD1129*(SIN(RADIANS(EW1128)))</f>
        <v>0</v>
      </c>
      <c r="FT1130" s="28">
        <f>(FD1129*FD1130)*(1-COS(RADIANS(EW1128)))+FD1128*(SIN(RADIANS(EW1128)))</f>
        <v>0</v>
      </c>
      <c r="FU1130" s="28">
        <f>(FD1130^2)*(1-COS(RADIANS(EW1128)))+(COS(RADIANS(EW1128)))</f>
        <v>1</v>
      </c>
      <c r="FW1130" s="61">
        <v>-0.3029841210155349</v>
      </c>
      <c r="FX1130" s="13">
        <f>BX1131</f>
        <v>0</v>
      </c>
      <c r="FY1130" s="17">
        <v>0</v>
      </c>
      <c r="FZ1130">
        <v>1</v>
      </c>
      <c r="GB1130" s="73">
        <f>(FD1128*FD1128)*(1-COS(RADIANS(EY1128-45)))-FD1128*(SIN(RADIANS(EY1128-45)))</f>
        <v>0</v>
      </c>
      <c r="GC1130" s="73">
        <f>(FD1129*FD1130)*(1-COS(RADIANS(EY1128-45)))+FD1128*(SIN(RADIANS(EY1128-45)))</f>
        <v>0</v>
      </c>
      <c r="GD1130" s="73">
        <f>(FD1130^2)*(1-COS(RADIANS(EY1128-45)))+(COS(RADIANS(EY1128-45)))</f>
        <v>1</v>
      </c>
      <c r="GE1130" s="10"/>
      <c r="GF1130">
        <v>0</v>
      </c>
      <c r="GG1130" s="1">
        <v>-0.3029841210155349</v>
      </c>
      <c r="GI1130">
        <f>FA1130+FW1130</f>
        <v>-0.46166115417709452</v>
      </c>
      <c r="GJ1130">
        <f>GI1130/(SQRT(GI1128^2+GI1129^2+GI1130^2))</f>
        <v>-0.32644373272903171</v>
      </c>
      <c r="GL1130" t="e">
        <f>#REF!+DC1130</f>
        <v>#REF!</v>
      </c>
      <c r="GM1130" t="e">
        <f>GL1130/(SQRT(GL1128^2+GL1129^2+GL1130^2))</f>
        <v>#REF!</v>
      </c>
      <c r="GO1130" s="27">
        <f>FA1128*FW1129-FA1129*FW1128</f>
        <v>-0.93969262078590843</v>
      </c>
    </row>
    <row r="1131" spans="1:197" x14ac:dyDescent="0.2">
      <c r="Q1131" s="82" t="s">
        <v>148</v>
      </c>
      <c r="R1131" s="13"/>
      <c r="T1131" s="10"/>
      <c r="U1131" s="10"/>
      <c r="V1131" s="10"/>
      <c r="W1131" s="10"/>
      <c r="X1131" s="10"/>
      <c r="Y1131" s="10"/>
      <c r="Z1131" s="80"/>
      <c r="AA1131" s="23" t="s">
        <v>149</v>
      </c>
      <c r="AE1131" s="1"/>
      <c r="AG1131" s="80"/>
      <c r="AK1131" s="13"/>
      <c r="AL1131" s="81"/>
      <c r="AM1131" s="82" t="s">
        <v>150</v>
      </c>
      <c r="AO1131" s="13"/>
      <c r="AP1131" s="13"/>
      <c r="AS1131" s="1"/>
      <c r="AW1131" s="1"/>
      <c r="AY1131" s="11">
        <f>(G1108^2)*F1108+G1108*G1109*F1109+G1108*G1110*F1110-((H1108^2)*F1108+H1108*H1109*F1109+H1108*H1110*F1110)</f>
        <v>-0.29512373970563088</v>
      </c>
      <c r="AZ1131" s="12">
        <f>G1108*G1109*F1108+(G1109^2)*F1109+G1109*G1110*F1110-(H1108*H1109*F1108+(H1109^2)*F1109+H1109*H1110*F1110)</f>
        <v>0.87976746315541132</v>
      </c>
      <c r="BA1131" s="12">
        <f>G1108*G1110*F1108+G1109*G1110*F1109+(G1110^2)*F1110-(H1108*H1110*F1108+H1109*H1110*F1109+(H1110^2)*F1110)</f>
        <v>0.16223907037179583</v>
      </c>
      <c r="BB1131" s="12">
        <f>(G1108^2)*E1108+G1108*G1109*E1109+G1108*G1110*E1110-((H1108^2)*E1108+H1108*H1109*E1109+H1108*H1110*E1110)</f>
        <v>0.39793040220007903</v>
      </c>
      <c r="BC1131" s="12">
        <f>G1108*G1109*E1108+(G1109^2)*E1109+G1109*G1110*E1110-(H1108*H1109*E1108+(H1109^2)*E1109+H1109*H1110*E1110)</f>
        <v>-0.89733576144144112</v>
      </c>
      <c r="BD1131" s="24">
        <f>G1108*G1110*E1108+G1109*G1110*E1109+(G1110^2)*E1110-(H1108*H1110*E1108+H1109*H1110*E1109+(H1110^2)*E1110)</f>
        <v>-0.17296993481725947</v>
      </c>
      <c r="BE1131" s="10">
        <f>J1108</f>
        <v>1.6333008517117942E-2</v>
      </c>
      <c r="BY1131" t="s">
        <v>10</v>
      </c>
      <c r="BZ1131" s="5">
        <f t="shared" si="1702"/>
        <v>-9.8670839279614439E-2</v>
      </c>
      <c r="CA1131" s="6">
        <f t="shared" si="1702"/>
        <v>-0.32743703463395935</v>
      </c>
      <c r="CB1131" s="7">
        <f>CY1130</f>
        <v>-0.16394066790484582</v>
      </c>
      <c r="CC1131" s="8">
        <f>DU1130</f>
        <v>-0.30016867899136984</v>
      </c>
      <c r="CE1131" s="10"/>
      <c r="CG1131" s="10" t="s">
        <v>160</v>
      </c>
      <c r="CH1131" s="10">
        <f>-CH1128*((EY1128-CW1128)/(CH1130-CE1129))</f>
        <v>282.35831847186967</v>
      </c>
      <c r="CI1131" s="67"/>
      <c r="CJ1131" s="10" t="s">
        <v>10</v>
      </c>
      <c r="CK1131" s="5">
        <f t="shared" si="1703"/>
        <v>-9.8670839279614439E-2</v>
      </c>
      <c r="CL1131" s="6">
        <f t="shared" si="1703"/>
        <v>-0.32743703463395935</v>
      </c>
      <c r="CM1131" s="7">
        <f>FA1130</f>
        <v>-0.15867703316155965</v>
      </c>
      <c r="CN1131" s="8">
        <f>FW1130</f>
        <v>-0.3029841210155349</v>
      </c>
      <c r="CW1131" s="28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EE1131" s="1"/>
      <c r="EI1131" s="64">
        <f>(DEGREES(ACOS((EH1128*EK1128+EH1129*EK1129+EH1130*EK1130)/((SQRT(EH1128^2+EH1129^2+EH1130^2))*(SQRT(EK1128^2+EK1129^2+EK1130^2))))))</f>
        <v>71.537140588311516</v>
      </c>
      <c r="ER1131">
        <f t="shared" si="1704"/>
        <v>0.3492962422733713</v>
      </c>
      <c r="ES1131">
        <f t="shared" si="1704"/>
        <v>-0.34518112468713447</v>
      </c>
      <c r="ET1131" t="e">
        <f>#REF!</f>
        <v>#REF!</v>
      </c>
      <c r="EU1131" t="e">
        <f>#REF!</f>
        <v>#REF!</v>
      </c>
      <c r="EY1131" s="28"/>
      <c r="EZ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GG1131" s="1"/>
      <c r="GK1131" s="64" t="e">
        <f>(DEGREES(ACOS((GJ1128*GM1128+GJ1129*GM1129+GJ1130*GM1130)/((SQRT(GJ1128^2+GJ1129^2+GJ1130^2))*(SQRT(GM1128^2+GM1129^2+GM1130^2))))))</f>
        <v>#VALUE!</v>
      </c>
    </row>
    <row r="1132" spans="1:197" x14ac:dyDescent="0.2">
      <c r="E1132" s="5" t="s">
        <v>4</v>
      </c>
      <c r="F1132" s="6" t="s">
        <v>5</v>
      </c>
      <c r="G1132" s="7" t="s">
        <v>6</v>
      </c>
      <c r="H1132" s="8" t="s">
        <v>1</v>
      </c>
      <c r="I1132">
        <v>18</v>
      </c>
      <c r="J1132" s="9" t="s">
        <v>7</v>
      </c>
      <c r="K1132">
        <v>18</v>
      </c>
      <c r="M1132" s="17">
        <f>A1064</f>
        <v>60</v>
      </c>
      <c r="N1132" s="17">
        <f>B1064</f>
        <v>-45</v>
      </c>
      <c r="O1132" s="17">
        <f>C1064</f>
        <v>243.3</v>
      </c>
      <c r="Q1132" s="61">
        <f t="array" ref="Q1132:Q1134">MMULT(AI1132:AK1134,AG1132:AG1134)</f>
        <v>0.75456386500450789</v>
      </c>
      <c r="R1132" s="13"/>
      <c r="S1132" s="17">
        <v>1</v>
      </c>
      <c r="T1132">
        <v>0</v>
      </c>
      <c r="V1132" s="73">
        <f>(T1132^2)*(1-COS(RADIANS(O1132+45)))+(COS(RADIANS(O1132+45)))</f>
        <v>0.31399245596740527</v>
      </c>
      <c r="W1132" s="73">
        <f>(T1132*T1133)*(1-COS(RADIANS(O1132+45)))-T1134*(SIN(RADIANS(O1132+45)))</f>
        <v>0.94942547764190377</v>
      </c>
      <c r="X1132" s="73">
        <f>(T1132*T1134)*(1-COS(RADIANS(O1132+45)))+T1133*(SIN(RADIANS(O1132+45)))</f>
        <v>0</v>
      </c>
      <c r="Y1132" s="10"/>
      <c r="Z1132">
        <f t="array" ref="Z1132:Z1134">MMULT(V1132:X1134,S1132:S1134)</f>
        <v>0.31399245596740527</v>
      </c>
      <c r="AA1132" s="23">
        <f>COS(RADIANS('[1]Biaxial Input'!$F$21))</f>
        <v>-0.9975640502598242</v>
      </c>
      <c r="AC1132" s="30">
        <f>(AA1132^2)*(1-COS(RADIANS(N1132)))+(COS(RADIANS(N1132)))</f>
        <v>0.99857479166422358</v>
      </c>
      <c r="AD1132" s="30">
        <f>(AA1132*AA1133)*(1-COS(RADIANS(N1132)))-AA1134*(SIN(RADIANS(N1132)))</f>
        <v>-2.0381428756221641E-2</v>
      </c>
      <c r="AE1132" s="30">
        <f>(AA1132*AA1134)*(1-COS(RADIANS(N1132)))+AA1133*(SIN(RADIANS(N1132)))</f>
        <v>-4.9325275616132508E-2</v>
      </c>
      <c r="AG1132">
        <f t="array" ref="AG1132:AG1134">MMULT(AC1132:AE1134,Z1132:Z1134)</f>
        <v>0.33289559903368976</v>
      </c>
      <c r="AI1132" s="28">
        <f>(T1132^2)*(1-COS(RADIANS(M1132)))+(COS(RADIANS(M1132)))</f>
        <v>0.50000000000000011</v>
      </c>
      <c r="AJ1132" s="28">
        <f>(T1132*T1133)*(1-COS(RADIANS(M1132)))-T1134*(SIN(RADIANS(M1132)))</f>
        <v>-0.8660254037844386</v>
      </c>
      <c r="AK1132" s="28">
        <f>(T1132*T1134)*(1-COS(RADIANS(M1132)))+T1133*(SIN(RADIANS(M1132)))</f>
        <v>0</v>
      </c>
      <c r="AM1132" s="61">
        <f t="array" ref="AM1132:AM1134">MMULT(AI1132:AK1134,AW1132:AW1134)</f>
        <v>-0.29492664388874956</v>
      </c>
      <c r="AN1132" s="13"/>
      <c r="AO1132" s="17">
        <v>1</v>
      </c>
      <c r="AP1132">
        <v>0</v>
      </c>
      <c r="AR1132" s="73">
        <f>(T1132^2)*(1-COS(RADIANS(O1132-45)))+(COS(RADIANS(O1132-45)))</f>
        <v>-0.94942547764190388</v>
      </c>
      <c r="AS1132" s="73">
        <f>(T1132*T1133)*(1-COS(RADIANS(O1132-45)))-T1134*(SIN(RADIANS(O1132-45)))</f>
        <v>0.31399245596740494</v>
      </c>
      <c r="AT1132" s="73">
        <f>(T1132*T1134)*(1-COS(RADIANS(O1132-45)))+T1133*(SIN(RADIANS(O1132-45)))</f>
        <v>0</v>
      </c>
      <c r="AU1132" s="10"/>
      <c r="AV1132">
        <f t="array" ref="AV1132:AV1134">MMULT(AR1132:AT1134,S1132:S1134)</f>
        <v>-0.94942547764190388</v>
      </c>
      <c r="AW1132" s="1">
        <f t="array" ref="AW1132:AW1134">MMULT(AC1132:AE1134,AV1132:AV1134)</f>
        <v>-0.94167273366567938</v>
      </c>
      <c r="AY1132" s="11">
        <f>(G1113^2)*F1113+G1113*G1114*F1114+G1113*G1115*F1115-((H1113^2)*F1113+H1113*H1114*F1114+H1113*H1115*F1115)</f>
        <v>-0.37797619806420463</v>
      </c>
      <c r="AZ1132" s="12">
        <f>G1113*G1114*F1113+(G1114^2)*F1114+G1114*G1115*F1115-(H1113*H1114*F1113+(H1114^2)*F1114+H1114*H1115*F1115)</f>
        <v>0.87255019401131495</v>
      </c>
      <c r="BA1132" s="12">
        <f>G1113*G1115*F1113+G1114*G1115*F1114+(G1115^2)*F1115-(H1113*H1115*F1113+H1114*H1115*F1114+(H1115^2)*F1115)</f>
        <v>0.22616477169735719</v>
      </c>
      <c r="BB1132" s="12">
        <f>(G1113^2)*E1113+G1113*G1114*E1114+G1113*G1115*E1115-((H1113^2)*E1113+H1113*H1114*E1114+H1113*H1115*E1115)</f>
        <v>0.48206722340601099</v>
      </c>
      <c r="BC1132" s="12">
        <f>G1113*G1114*E1113+(G1114^2)*E1114+G1114*G1115*E1115-(H1113*H1114*E1113+(H1114^2)*E1114+H1114*H1115*E1115)</f>
        <v>-0.82574721013645569</v>
      </c>
      <c r="BD1132" s="24">
        <f>G1113*G1115*E1113+G1114*G1115*E1114+(G1115^2)*E1115-(H1113*H1115*E1113+H1114*H1115*E1114+(H1115^2)*E1115)</f>
        <v>-0.21170891356024657</v>
      </c>
      <c r="BE1132" s="10">
        <f>J1113</f>
        <v>-6.9696286015524245E-2</v>
      </c>
      <c r="BV1132" s="3" t="s">
        <v>19</v>
      </c>
      <c r="BW1132" s="3" t="s">
        <v>18</v>
      </c>
      <c r="BX1132" s="3" t="s">
        <v>20</v>
      </c>
      <c r="CS1132" s="15"/>
      <c r="CW1132" s="28"/>
      <c r="CY1132" s="82" t="s">
        <v>148</v>
      </c>
      <c r="CZ1132" s="13"/>
      <c r="DB1132" s="10"/>
      <c r="DC1132" s="10"/>
      <c r="DD1132" s="10"/>
      <c r="DE1132" s="10"/>
      <c r="DF1132" s="10"/>
      <c r="DG1132" s="10"/>
      <c r="DH1132" s="80"/>
      <c r="DI1132" s="23" t="s">
        <v>149</v>
      </c>
      <c r="DM1132" s="1"/>
      <c r="DO1132" s="80"/>
      <c r="DS1132" s="13"/>
      <c r="DT1132" s="81"/>
      <c r="DU1132" s="82" t="s">
        <v>150</v>
      </c>
      <c r="DW1132" s="13"/>
      <c r="DX1132" s="13"/>
      <c r="EA1132" s="1"/>
      <c r="EE1132" s="1"/>
      <c r="EI1132" s="13"/>
      <c r="ER1132">
        <f t="shared" si="1704"/>
        <v>-9.8670839279614439E-2</v>
      </c>
      <c r="ES1132">
        <f t="shared" si="1704"/>
        <v>-0.32743703463395935</v>
      </c>
      <c r="ET1132" t="e">
        <f>#REF!</f>
        <v>#REF!</v>
      </c>
      <c r="EU1132" t="e">
        <f>#REF!</f>
        <v>#REF!</v>
      </c>
      <c r="EY1132" s="28"/>
      <c r="EZ1132" s="10"/>
      <c r="FA1132" s="82" t="s">
        <v>148</v>
      </c>
      <c r="FB1132" s="13"/>
      <c r="FD1132" s="10"/>
      <c r="FE1132" s="10"/>
      <c r="FF1132" s="10"/>
      <c r="FG1132" s="10"/>
      <c r="FH1132" s="10"/>
      <c r="FI1132" s="10"/>
      <c r="FJ1132" s="80"/>
      <c r="FK1132" s="23" t="s">
        <v>149</v>
      </c>
      <c r="FO1132" s="1"/>
      <c r="FQ1132" s="80"/>
      <c r="FU1132" s="13"/>
      <c r="FV1132" s="81"/>
      <c r="FW1132" s="82" t="s">
        <v>150</v>
      </c>
      <c r="FY1132" s="13"/>
      <c r="FZ1132" s="13"/>
      <c r="GC1132" s="1"/>
      <c r="GG1132" s="1"/>
      <c r="GK1132" s="13"/>
    </row>
    <row r="1133" spans="1:197" x14ac:dyDescent="0.2">
      <c r="D1133" t="s">
        <v>8</v>
      </c>
      <c r="E1133" s="5">
        <f t="shared" ref="E1133:F1135" si="1705">E1128</f>
        <v>0.93178937024735009</v>
      </c>
      <c r="F1133" s="6">
        <f t="shared" si="1705"/>
        <v>-0.87958232567766348</v>
      </c>
      <c r="G1133" s="7">
        <f>Q1132</f>
        <v>0.75456386500450789</v>
      </c>
      <c r="H1133" s="8">
        <f>AM1132</f>
        <v>-0.29492664388874956</v>
      </c>
      <c r="J1133" s="9">
        <f>((SUMPRODUCT(G1133:G1135,E1133:E1135))*(SUMPRODUCT(G1133:G1135,F1133:F1135)))-((SUMPRODUCT(H1133:H1135,E1133:E1135))*(SUMPRODUCT(H1133:H1135,F1133:F1135)))</f>
        <v>5.3762942311370743E-2</v>
      </c>
      <c r="Q1133" s="61">
        <v>-5.1252923152832086E-2</v>
      </c>
      <c r="S1133" s="17">
        <v>0</v>
      </c>
      <c r="T1133">
        <v>0</v>
      </c>
      <c r="V1133" s="73">
        <f>(T1132*T1133)*(1-COS(RADIANS(O1132+45)))+T1134*(SIN(RADIANS(O1132+45)))</f>
        <v>-0.94942547764190377</v>
      </c>
      <c r="W1133" s="73">
        <f>(T1133^2)*(1-COS(RADIANS(O1132+45)))+(COS(RADIANS(O1132+45)))</f>
        <v>0.31399245596740527</v>
      </c>
      <c r="X1133" s="73">
        <f>(T1133*T1134)*(1-COS(RADIANS(O1132+45)))-T1132*(SIN(RADIANS(O1132+45)))</f>
        <v>0</v>
      </c>
      <c r="Y1133" s="10"/>
      <c r="Z1133">
        <v>-0.94942547764190377</v>
      </c>
      <c r="AA1133" s="23">
        <f>SIN(RADIANS('[1]Biaxial Input'!$F$21))*(COS(RADIANS(0)))</f>
        <v>6.9756473744125524E-2</v>
      </c>
      <c r="AC1133" s="30">
        <f>(AA1132*AA1133)*(1-COS(RADIANS(N1132)))+AA1134*(SIN(RADIANS(N1132)))</f>
        <v>-2.0381428756221641E-2</v>
      </c>
      <c r="AD1133" s="30">
        <f>(AA1133^2)*(1-COS(RADIANS(N1132)))+(COS(RADIANS(N1132)))</f>
        <v>0.70853198952232399</v>
      </c>
      <c r="AE1133" s="30">
        <f>(AA1133*AA1134)*(1-COS(RADIANS(N1132)))-AA1132*(SIN(RADIANS(N1132)))</f>
        <v>-0.70538430460663959</v>
      </c>
      <c r="AG1133">
        <v>-0.67909793744809155</v>
      </c>
      <c r="AI1133" s="28">
        <f>(T1132*T1133)*(1-COS(RADIANS(M1132)))+T1134*(SIN(RADIANS(M1132)))</f>
        <v>0.8660254037844386</v>
      </c>
      <c r="AJ1133" s="28">
        <f>(T1133^2)*(1-COS(RADIANS(M1132)))+(COS(RADIANS(M1132)))</f>
        <v>0.50000000000000011</v>
      </c>
      <c r="AK1133" s="28">
        <f>(T1133*T1134)*(1-COS(RADIANS(M1132)))-T1132*(SIN(RADIANS(M1132)))</f>
        <v>0</v>
      </c>
      <c r="AM1133" s="61">
        <v>-0.91707403530045917</v>
      </c>
      <c r="AO1133" s="17">
        <v>0</v>
      </c>
      <c r="AP1133">
        <v>0</v>
      </c>
      <c r="AR1133" s="73">
        <f>(T1132*T1133)*(1-COS(RADIANS(O1132-45)))+T1134*(SIN(RADIANS(O1132-45)))</f>
        <v>-0.31399245596740494</v>
      </c>
      <c r="AS1133" s="73">
        <f>(T1133^2)*(1-COS(RADIANS(O1132-45)))+(COS(RADIANS(O1132-45)))</f>
        <v>-0.94942547764190388</v>
      </c>
      <c r="AT1133" s="73">
        <f>(T1133*T1134)*(1-COS(RADIANS(O1132-45)))-T1132*(SIN(RADIANS(O1132-45)))</f>
        <v>0</v>
      </c>
      <c r="AU1133" s="10"/>
      <c r="AV1133">
        <v>-0.31399245596740494</v>
      </c>
      <c r="AW1133" s="1">
        <v>-0.20312305178968595</v>
      </c>
      <c r="AY1133" s="11">
        <f>(G1118^2)*F1118+G1118*G1119*F1119+G1118*G1120*F1120-((H1118^2)*F1118+H1118*H1119*F1119+H1118*H1120*F1120)</f>
        <v>-0.30311486129395976</v>
      </c>
      <c r="AZ1133" s="12">
        <f>G1118*G1119*F1118+(G1119^2)*F1119+G1119*G1120*F1120-(H1118*H1119*F1118+(H1119^2)*F1119+H1119*H1120*F1120)</f>
        <v>0.86771323897142605</v>
      </c>
      <c r="BA1133" s="12">
        <f>G1118*G1120*F1118+G1119*G1120*F1119+(G1120^2)*F1120-(H1118*H1120*F1118+H1119*H1120*F1119+(H1120^2)*F1120)</f>
        <v>0.32562376650223379</v>
      </c>
      <c r="BB1133" s="12">
        <f>(G1118^2)*E1118+G1118*G1119*E1119+G1118*G1120*E1120-((H1118^2)*E1118+H1118*H1119*E1119+H1118*H1120*E1120)</f>
        <v>0.4501316349370339</v>
      </c>
      <c r="BC1133" s="12">
        <f>G1118*G1119*E1118+(G1119^2)*E1119+G1119*G1120*E1120-(H1118*H1119*E1118+(H1119^2)*E1119+H1119*H1120*E1120)</f>
        <v>-0.81713286921084594</v>
      </c>
      <c r="BD1133" s="24">
        <f>G1118*G1120*E1118+G1119*G1120*E1119+(G1120^2)*E1120-(H1118*H1120*E1118+H1119*H1120*E1119+(H1120^2)*E1120)</f>
        <v>-0.31290815780173492</v>
      </c>
      <c r="BE1133" s="10">
        <f>J1118</f>
        <v>-1.1443790579672375E-2</v>
      </c>
      <c r="BV1133" s="3">
        <f>CH1060+CG1062</f>
        <v>-3.2814675458908149E-2</v>
      </c>
      <c r="BW1133" s="3" t="e">
        <f>#REF!*CG1064-#REF!*#REF!</f>
        <v>#REF!</v>
      </c>
      <c r="BX1133" s="3" t="e">
        <f>BV1134*BW1135-BV1135*BW1134</f>
        <v>#REF!</v>
      </c>
      <c r="BZ1133" s="5" t="s">
        <v>4</v>
      </c>
      <c r="CA1133" s="6" t="s">
        <v>5</v>
      </c>
      <c r="CB1133" s="7" t="s">
        <v>6</v>
      </c>
      <c r="CC1133" s="8" t="s">
        <v>1</v>
      </c>
      <c r="CD1133">
        <v>16</v>
      </c>
      <c r="CE1133" s="9" t="s">
        <v>7</v>
      </c>
      <c r="CG1133" s="90" t="s">
        <v>157</v>
      </c>
      <c r="CH1133" s="61">
        <f>CE1134-((CH1135-CE1134)/(EY1133-CW1133))*CW1133</f>
        <v>8.9983656072148666</v>
      </c>
      <c r="CI1133" s="10"/>
      <c r="CK1133" s="5" t="s">
        <v>4</v>
      </c>
      <c r="CL1133" s="6" t="s">
        <v>5</v>
      </c>
      <c r="CM1133" s="7" t="s">
        <v>6</v>
      </c>
      <c r="CN1133" s="8" t="s">
        <v>1</v>
      </c>
      <c r="CO1133" s="10"/>
      <c r="CP1133">
        <f t="shared" ref="CP1133:CQ1135" si="1706">BZ1134</f>
        <v>0.93180266183863136</v>
      </c>
      <c r="CQ1133">
        <f t="shared" si="1706"/>
        <v>-0.87956522186239505</v>
      </c>
      <c r="CR1133">
        <f>CI1137</f>
        <v>0</v>
      </c>
      <c r="CS1133">
        <f>CL1137</f>
        <v>0</v>
      </c>
      <c r="CU1133" s="17">
        <f>CU1037</f>
        <v>25</v>
      </c>
      <c r="CV1133" s="17">
        <f>CV1037</f>
        <v>-30</v>
      </c>
      <c r="CW1133" s="31">
        <f>CH1040</f>
        <v>269.4807061710261</v>
      </c>
      <c r="CY1133" s="61">
        <f t="array" ref="CY1133:CY1135">MMULT(DQ1133:DS1135,DO1133:DO1135)</f>
        <v>0.90472825278681634</v>
      </c>
      <c r="CZ1133" s="13"/>
      <c r="DA1133" s="17">
        <v>1</v>
      </c>
      <c r="DB1133">
        <v>0</v>
      </c>
      <c r="DD1133" s="73">
        <f>(DB1133^2)*(1-COS(RADIANS(CW1133+45)))+(COS(RADIANS(CW1133+45)))</f>
        <v>0.70066904400877095</v>
      </c>
      <c r="DE1133" s="73">
        <f>(DB1133*DB1134)*(1-COS(RADIANS(CW1133+45)))-DB1135*(SIN(RADIANS(CW1133+45)))</f>
        <v>0.71348643348548324</v>
      </c>
      <c r="DF1133" s="73">
        <f>(DB1133*DB1135)*(1-COS(RADIANS(CW1133+45)))+DB1134*(SIN(RADIANS(CW1133+45)))</f>
        <v>0</v>
      </c>
      <c r="DG1133" s="10"/>
      <c r="DH1133">
        <f t="array" ref="DH1133:DH1135">MMULT(DD1133:DF1135,DA1133:DA1135)</f>
        <v>0.70066904400877095</v>
      </c>
      <c r="DI1133" s="23">
        <f>COS(RADIANS('[1]Biaxial Input'!$F$21))</f>
        <v>-0.9975640502598242</v>
      </c>
      <c r="DK1133" s="30">
        <f>(DI1133^2)*(1-COS(RADIANS(CV1133)))+(COS(RADIANS(CV1133)))</f>
        <v>0.99934808421962718</v>
      </c>
      <c r="DL1133" s="30">
        <f>(DI1133*DI1134)*(1-COS(RADIANS(CV1133)))-DI1135*(SIN(RADIANS(CV1133)))</f>
        <v>-9.3228300025961861E-3</v>
      </c>
      <c r="DM1133" s="30">
        <f>(DI1133*DI1135)*(1-COS(RADIANS(CV1133)))+DI1134*(SIN(RADIANS(CV1133)))</f>
        <v>-3.4878236872062755E-2</v>
      </c>
      <c r="DO1133">
        <f t="array" ref="DO1133:DO1135">MMULT(DK1133:DM1135,DH1133:DH1135)</f>
        <v>0.70686397953070668</v>
      </c>
      <c r="DQ1133" s="28">
        <f>(DB1133^2)*(1-COS(RADIANS(CU1133)))+(COS(RADIANS(CU1133)))</f>
        <v>0.90630778703664994</v>
      </c>
      <c r="DR1133" s="28">
        <f>(DB1133*DB1134)*(1-COS(RADIANS(CU1133)))-DB1135*(SIN(RADIANS(CU1133)))</f>
        <v>-0.42261826174069944</v>
      </c>
      <c r="DS1133" s="28">
        <f>(DB1133*DB1135)*(1-COS(RADIANS(CU1133)))+DB1134*(SIN(RADIANS(CU1133)))</f>
        <v>0</v>
      </c>
      <c r="DU1133" s="61">
        <f t="array" ref="DU1133:DU1135">MMULT(DQ1133:DS1135,EE1133:EE1135)</f>
        <v>-0.38647107497714306</v>
      </c>
      <c r="DV1133" s="13"/>
      <c r="DW1133" s="17">
        <v>1</v>
      </c>
      <c r="DX1133">
        <v>0</v>
      </c>
      <c r="DZ1133" s="73">
        <f>(DB1133^2)*(1-COS(RADIANS(CW1133-45)))+(COS(RADIANS(CW1133-45)))</f>
        <v>-0.71348643348548291</v>
      </c>
      <c r="EA1133" s="73">
        <f>(DB1133*DB1134)*(1-COS(RADIANS(CW1133-45)))-DB1135*(SIN(RADIANS(CW1133-45)))</f>
        <v>0.70066904400877139</v>
      </c>
      <c r="EB1133" s="73">
        <f>(DB1133*DB1135)*(1-COS(RADIANS(CW1133-45)))+DB1134*(SIN(RADIANS(CW1133-45)))</f>
        <v>0</v>
      </c>
      <c r="EC1133" s="10"/>
      <c r="ED1133">
        <f t="array" ref="ED1133:ED1135">MMULT(DZ1133:EB1135,DA1133:DA1135)</f>
        <v>-0.71348643348548291</v>
      </c>
      <c r="EE1133" s="1">
        <f t="array" ref="EE1133:EE1135">MMULT(DK1133:DM1135,ED1133:ED1135)</f>
        <v>-0.70648908203503646</v>
      </c>
      <c r="EG1133">
        <f>CY1133+DU1133</f>
        <v>0.51825717780967329</v>
      </c>
      <c r="EH1133">
        <f>EG1133/(SQRT(EG1133^2+EG1134^2+EG1135^2))</f>
        <v>0.36646316482782221</v>
      </c>
      <c r="EJ1133">
        <f>Q1133+AM1133</f>
        <v>-0.9683269584532912</v>
      </c>
      <c r="EK1133">
        <f>EJ1133/(SQRT(EJ1133^2+EJ1134^2+EJ1135^2))</f>
        <v>-0.72401770647840957</v>
      </c>
      <c r="EM1133" s="23">
        <f>CY1134*DU1135-CY1135*DU1134</f>
        <v>-0.17918397477265005</v>
      </c>
      <c r="EO1133" s="15">
        <v>16</v>
      </c>
      <c r="EP1133" s="9" t="s">
        <v>7</v>
      </c>
      <c r="EW1133" s="17">
        <f>CU1133</f>
        <v>25</v>
      </c>
      <c r="EX1133" s="17">
        <f>CV1133</f>
        <v>-30</v>
      </c>
      <c r="EY1133" s="31">
        <f>1+CW1133</f>
        <v>270.4807061710261</v>
      </c>
      <c r="EZ1133" s="10"/>
      <c r="FA1133" s="61">
        <f t="array" ref="FA1133:FA1135">MMULT(FS1133:FU1135,FQ1133:FQ1135)</f>
        <v>0.91133530856852252</v>
      </c>
      <c r="FB1133" s="13" t="e">
        <f>BW1134</f>
        <v>#REF!</v>
      </c>
      <c r="FC1133" s="17">
        <v>1</v>
      </c>
      <c r="FD1133">
        <v>0</v>
      </c>
      <c r="FF1133" s="73">
        <f>(FD1133^2)*(1-COS(RADIANS(EY1133+45)))+(COS(RADIANS(EY1133+45)))</f>
        <v>0.71301438394427874</v>
      </c>
      <c r="FG1133" s="73">
        <f>(FD1133*FD1134)*(1-COS(RADIANS(EY1133+45)))-FD1135*(SIN(RADIANS(EY1133+45)))</f>
        <v>0.70114940511174983</v>
      </c>
      <c r="FH1133" s="73">
        <f>(FD1133*FD1135)*(1-COS(RADIANS(EY1133+45)))+FD1134*(SIN(RADIANS(EY1133+45)))</f>
        <v>0</v>
      </c>
      <c r="FI1133" s="10"/>
      <c r="FJ1133">
        <f t="array" ref="FJ1133:FJ1135">MMULT(FF1133:FH1135,FC1133:FC1135)</f>
        <v>0.71301438394427874</v>
      </c>
      <c r="FK1133" s="23">
        <f>COS(RADIANS(176))</f>
        <v>-0.9975640502598242</v>
      </c>
      <c r="FM1133" s="30">
        <f>(FK1133^2)*(1-COS(RADIANS(EX1133)))+(COS(RADIANS(EX1133)))</f>
        <v>0.99934808421962718</v>
      </c>
      <c r="FN1133" s="30">
        <f>(FK1133*FK1134)*(1-COS(RADIANS(EX1133)))-FK1135*(SIN(RADIANS(EX1133)))</f>
        <v>-9.3228300025961861E-3</v>
      </c>
      <c r="FO1133" s="30">
        <f>(FK1133*FK1135)*(1-COS(RADIANS(EX1133)))+FK1134*(SIN(RADIANS(EX1133)))</f>
        <v>-3.4878236872062755E-2</v>
      </c>
      <c r="FQ1133">
        <f t="array" ref="FQ1133:FQ1135">MMULT(FM1133:FO1135,FJ1133:FJ1135)</f>
        <v>0.71908625532603088</v>
      </c>
      <c r="FS1133" s="28">
        <f>(FD1133^2)*(1-COS(RADIANS(EW1133)))+(COS(RADIANS(EW1133)))</f>
        <v>0.90630778703664994</v>
      </c>
      <c r="FT1133" s="28">
        <f>(FD1133*FD1134)*(1-COS(RADIANS(EW1133)))-FD1135*(SIN(RADIANS(EW1133)))</f>
        <v>-0.42261826174069944</v>
      </c>
      <c r="FU1133" s="28">
        <f>(FD1133*FD1135)*(1-COS(RADIANS(EW1133)))+FD1134*(SIN(RADIANS(EW1133)))</f>
        <v>0</v>
      </c>
      <c r="FW1133" s="61">
        <f t="array" ref="FW1133:FW1135">MMULT(FS1133:FU1135,GG1133:GG1135)</f>
        <v>-0.37062252837758058</v>
      </c>
      <c r="FX1133" s="13" t="e">
        <f>BX1134</f>
        <v>#REF!</v>
      </c>
      <c r="FY1133" s="17">
        <v>1</v>
      </c>
      <c r="FZ1133">
        <v>0</v>
      </c>
      <c r="GB1133" s="73">
        <f>(FD1133^2)*(1-COS(RADIANS(EY1133-45)))+(COS(RADIANS(EY1133-45)))</f>
        <v>-0.70114940511175006</v>
      </c>
      <c r="GC1133" s="73">
        <f>(FD1133*FD1134)*(1-COS(RADIANS(EY1133-45)))-FD1135*(SIN(RADIANS(EY1133-45)))</f>
        <v>0.71301438394427841</v>
      </c>
      <c r="GD1133" s="73">
        <f>(FD1133*FD1135)*(1-COS(RADIANS(EY1133-45)))+FD1134*(SIN(RADIANS(EY1133-45)))</f>
        <v>0</v>
      </c>
      <c r="GE1133" s="10"/>
      <c r="GF1133">
        <f t="array" ref="GF1133:GF1135">MMULT(GB1133:GD1135,FC1133:FC1135)</f>
        <v>-0.70114940511175006</v>
      </c>
      <c r="GG1133" s="1">
        <f t="array" ref="GG1133:GG1135">MMULT(FM1133:FO1135,GF1133:GF1135)</f>
        <v>-0.69404500285924031</v>
      </c>
      <c r="GI1133">
        <f>FA1133+FW1133</f>
        <v>0.54071278019094193</v>
      </c>
      <c r="GJ1133">
        <f>GI1133/(SQRT(GI1133^2+GI1134^2+GI1135^2))</f>
        <v>0.38234167354724624</v>
      </c>
      <c r="GL1133" t="e">
        <f>CH1134+DC1133</f>
        <v>#VALUE!</v>
      </c>
      <c r="GM1133" t="e">
        <f>GL1133/(SQRT(GL1133^2+GL1134^2+GL1135^2))</f>
        <v>#VALUE!</v>
      </c>
      <c r="GO1133" s="27">
        <f>FA1134*FW1135-FA1135*FW1134</f>
        <v>-0.17918397477264997</v>
      </c>
    </row>
    <row r="1134" spans="1:197" x14ac:dyDescent="0.2">
      <c r="A1134" t="s">
        <v>899</v>
      </c>
      <c r="B1134" t="s">
        <v>28</v>
      </c>
      <c r="C1134" t="s">
        <v>900</v>
      </c>
      <c r="D1134" t="s">
        <v>9</v>
      </c>
      <c r="E1134" s="5">
        <f t="shared" si="1705"/>
        <v>0.34933429420552226</v>
      </c>
      <c r="F1134" s="6">
        <f t="shared" si="1705"/>
        <v>-0.34514388613357072</v>
      </c>
      <c r="G1134" s="7">
        <f t="shared" ref="G1134:G1135" si="1707">Q1133</f>
        <v>-5.1252923152832086E-2</v>
      </c>
      <c r="H1134" s="8">
        <f t="shared" ref="H1134:H1135" si="1708">AM1133</f>
        <v>-0.91707403530045917</v>
      </c>
      <c r="J1134" s="10"/>
      <c r="Q1134" s="61">
        <v>-0.65422206589028231</v>
      </c>
      <c r="S1134" s="17">
        <v>0</v>
      </c>
      <c r="T1134">
        <v>1</v>
      </c>
      <c r="V1134" s="73">
        <f>(T1132*T1134)*(1-COS(RADIANS(O1132+45)))-T1133*(SIN(RADIANS(O1132+45)))</f>
        <v>0</v>
      </c>
      <c r="W1134" s="73">
        <f>(T1133*T1134)*(1-COS(RADIANS(O1132+45)))+T1132*(SIN(RADIANS(O1132+45)))</f>
        <v>0</v>
      </c>
      <c r="X1134" s="73">
        <f>(T1134^2)*(1-COS(RADIANS(O1132+45)))+(COS(RADIANS(O1132+45)))</f>
        <v>1</v>
      </c>
      <c r="Y1134" s="10"/>
      <c r="Z1134">
        <v>0</v>
      </c>
      <c r="AA1134" s="23">
        <f>SIN(RADIANS('[1]Biaxial Input'!$F$21))*SIN(RADIANS(0))</f>
        <v>0</v>
      </c>
      <c r="AC1134" s="30">
        <f>(AA1132*AA1134)*(1-COS(RADIANS(N1132)))-AA1133*(SIN(RADIANS(N1132)))</f>
        <v>4.9325275616132508E-2</v>
      </c>
      <c r="AD1134" s="30">
        <f>(AA1133*AA1134)*(1-COS(RADIANS(N1132)))+AA1132*(SIN(RADIANS(N1132)))</f>
        <v>0.70538430460663959</v>
      </c>
      <c r="AE1134" s="30">
        <f>(AA1134^2)*(1-COS(RADIANS(N1132)))+(COS(RADIANS(N1132)))</f>
        <v>0.70710678118654757</v>
      </c>
      <c r="AG1134">
        <v>-0.65422206589028231</v>
      </c>
      <c r="AI1134" s="28">
        <f>(T1132*T1134)*(1-COS(RADIANS(M1132)))-T1133*(SIN(RADIANS(M1132)))</f>
        <v>0</v>
      </c>
      <c r="AJ1134" s="28">
        <f>(T1133*T1134)*(1-COS(RADIANS(M1132)))+T1132*(SIN(RADIANS(M1132)))</f>
        <v>0</v>
      </c>
      <c r="AK1134" s="28">
        <f>(T1134^2)*(1-COS(RADIANS(M1132)))+(COS(RADIANS(M1132)))</f>
        <v>1</v>
      </c>
      <c r="AM1134" s="61">
        <v>-0.26831602356596396</v>
      </c>
      <c r="AO1134" s="17">
        <v>0</v>
      </c>
      <c r="AP1134">
        <v>1</v>
      </c>
      <c r="AR1134" s="73">
        <f>(T1132*T1132)*(1-COS(RADIANS(O1132-45)))-T1132*(SIN(RADIANS(O1132-45)))</f>
        <v>0</v>
      </c>
      <c r="AS1134" s="73">
        <f>(T1133*T1134)*(1-COS(RADIANS(O1132-45)))+T1132*(SIN(RADIANS(O1132-45)))</f>
        <v>0</v>
      </c>
      <c r="AT1134" s="73">
        <f>(T1134^2)*(1-COS(RADIANS(O1132-45)))+(COS(RADIANS(O1132-45)))</f>
        <v>1</v>
      </c>
      <c r="AU1134" s="10"/>
      <c r="AV1134">
        <v>0</v>
      </c>
      <c r="AW1134" s="1">
        <v>-0.26831602356596396</v>
      </c>
      <c r="AY1134" s="11">
        <f>(G1123^2)*F1123+G1123*G1124*F1124+G1123*G1125*F1125-((H1123^2)*F1123+H1123*H1124*F1124+H1123*H1125*F1125)</f>
        <v>-0.28874042756292118</v>
      </c>
      <c r="AZ1134" s="12">
        <f>G1123*G1124*F1123+(G1124^2)*F1124+G1124*G1125*F1125-(H1123*H1124*F1123+(H1124^2)*F1124+H1124*H1125*F1125)</f>
        <v>0.77963313424829628</v>
      </c>
      <c r="BA1134" s="12">
        <f>G1123*G1125*F1123+G1124*G1125*F1124+(G1125^2)*F1125-(H1123*H1125*F1123+H1124*H1125*F1124+(H1125^2)*F1125)</f>
        <v>0.47996602947594136</v>
      </c>
      <c r="BB1134" s="12">
        <f>(G1123^2)*E1123+G1123*G1124*E1124+G1123*G1125*E1125-((H1123^2)*E1123+H1123*H1124*E1124+H1123*H1125*E1125)</f>
        <v>0.50815318606506477</v>
      </c>
      <c r="BC1134" s="12">
        <f>G1123*G1124*E1123+(G1124^2)*E1124+G1124*G1125*E1125-(H1123*H1124*E1123+(H1124^2)*E1124+H1124*H1125*E1125)</f>
        <v>-0.70642054771127183</v>
      </c>
      <c r="BD1134" s="24">
        <f>G1123*G1125*E1123+G1124*G1125*E1124+(G1125^2)*E1125-(H1123*H1125*E1123+H1124*H1125*E1124+(H1125^2)*E1125)</f>
        <v>-0.48590157279797747</v>
      </c>
      <c r="BE1134" s="10">
        <f>J1123</f>
        <v>-4.4046908950854502E-2</v>
      </c>
      <c r="BV1134" s="3" t="e">
        <f>#REF!+#REF!</f>
        <v>#REF!</v>
      </c>
      <c r="BW1134" s="3" t="e">
        <f>#REF!*CG1062-CH1060*CG1064</f>
        <v>#REF!</v>
      </c>
      <c r="BX1134" s="3" t="e">
        <f>BV1135*BW1133-BV1133*BW1135</f>
        <v>#REF!</v>
      </c>
      <c r="BY1134" t="s">
        <v>8</v>
      </c>
      <c r="BZ1134" s="5">
        <f t="shared" ref="BZ1134:CA1136" si="1709">BZ1129</f>
        <v>0.93180266183863136</v>
      </c>
      <c r="CA1134" s="6">
        <f t="shared" si="1709"/>
        <v>-0.87956522186239505</v>
      </c>
      <c r="CB1134" s="7">
        <f>CY1133</f>
        <v>0.90472825278681634</v>
      </c>
      <c r="CC1134" s="8">
        <f>DU1133</f>
        <v>-0.38647107497714306</v>
      </c>
      <c r="CE1134" s="9">
        <f>((SUMPRODUCT(CB1134:CB1136,BZ1134:BZ1136))*(SUMPRODUCT(CB1134:CB1136,CA1134:CA1136)))-((SUMPRODUCT(CC1134:CC1136,BZ1134:BZ1136))*(SUMPRODUCT(CC1134:CC1136,CA1134:CA1136)))</f>
        <v>-5.5511151231257827E-16</v>
      </c>
      <c r="CG1134">
        <v>1</v>
      </c>
      <c r="CH1134" t="s">
        <v>161</v>
      </c>
      <c r="CI1134" s="67"/>
      <c r="CJ1134" s="1" t="s">
        <v>8</v>
      </c>
      <c r="CK1134" s="5">
        <f t="shared" ref="CK1134:CL1136" si="1710">BZ1134</f>
        <v>0.93180266183863136</v>
      </c>
      <c r="CL1134" s="6">
        <f t="shared" si="1710"/>
        <v>-0.87956522186239505</v>
      </c>
      <c r="CM1134" s="7">
        <f>FA1133</f>
        <v>0.91133530856852252</v>
      </c>
      <c r="CN1134" s="8">
        <f>FW1133</f>
        <v>-0.37062252837758058</v>
      </c>
      <c r="CO1134" s="10"/>
      <c r="CP1134">
        <f t="shared" si="1706"/>
        <v>0.3492962422733713</v>
      </c>
      <c r="CQ1134">
        <f t="shared" si="1706"/>
        <v>-0.34518112468713447</v>
      </c>
      <c r="CR1134">
        <f>CJ1137</f>
        <v>0</v>
      </c>
      <c r="CS1134">
        <f>CM1137</f>
        <v>0</v>
      </c>
      <c r="CW1134" s="28"/>
      <c r="CY1134" s="61">
        <v>-0.26761333184281538</v>
      </c>
      <c r="DA1134" s="17">
        <v>0</v>
      </c>
      <c r="DB1134">
        <v>0</v>
      </c>
      <c r="DD1134" s="73">
        <f>(DB1133*DB1134)*(1-COS(RADIANS(CW1133+45)))+DB1135*(SIN(RADIANS(CW1133+45)))</f>
        <v>-0.71348643348548324</v>
      </c>
      <c r="DE1134" s="73">
        <f>(DB1134^2)*(1-COS(RADIANS(CW1133+45)))+(COS(RADIANS(CW1133+45)))</f>
        <v>0.70066904400877095</v>
      </c>
      <c r="DF1134" s="73">
        <f>(DB1134*DB1135)*(1-COS(RADIANS(CW1133+45)))-DB1133*(SIN(RADIANS(CW1133+45)))</f>
        <v>0</v>
      </c>
      <c r="DG1134" s="10"/>
      <c r="DH1134">
        <v>-0.71348643348548324</v>
      </c>
      <c r="DI1134" s="23">
        <f>SIN(RADIANS('[1]Biaxial Input'!$F$21))*(COS(RADIANS(0)))</f>
        <v>6.9756473744125524E-2</v>
      </c>
      <c r="DK1134" s="30">
        <f>(DI1133*DI1134)*(1-COS(RADIANS(CV1133)))+DI1135*(SIN(RADIANS(CV1133)))</f>
        <v>-9.3228300025961861E-3</v>
      </c>
      <c r="DL1134" s="30">
        <f>(DI1134^2)*(1-COS(RADIANS(CV1133)))+(COS(RADIANS(CV1133)))</f>
        <v>0.86667731956481153</v>
      </c>
      <c r="DM1134" s="30">
        <f>(DI1134*DI1135)*(1-COS(RADIANS(CV1133)))-DI1133*(SIN(RADIANS(CV1133)))</f>
        <v>-0.49878202512991204</v>
      </c>
      <c r="DO1134">
        <v>-0.62489472810443114</v>
      </c>
      <c r="DQ1134" s="28">
        <f>(DB1133*DB1134)*(1-COS(RADIANS(CU1133)))+DB1135*(SIN(RADIANS(CU1133)))</f>
        <v>0.42261826174069944</v>
      </c>
      <c r="DR1134" s="28">
        <f>(DB1134^2)*(1-COS(RADIANS(CU1133)))+(COS(RADIANS(CU1133)))</f>
        <v>0.90630778703664994</v>
      </c>
      <c r="DS1134" s="28">
        <f>(DB1134*DB1135)*(1-COS(RADIANS(CU1133)))-DB1133*(SIN(RADIANS(CU1133)))</f>
        <v>0</v>
      </c>
      <c r="DU1134" s="61">
        <v>-0.84290568952600686</v>
      </c>
      <c r="DW1134" s="17">
        <v>0</v>
      </c>
      <c r="DX1134">
        <v>0</v>
      </c>
      <c r="DZ1134" s="73">
        <f>(DB1133*DB1134)*(1-COS(RADIANS(CW1133-45)))+DB1135*(SIN(RADIANS(CW1133-45)))</f>
        <v>-0.70066904400877139</v>
      </c>
      <c r="EA1134" s="73">
        <f>(DB1134^2)*(1-COS(RADIANS(CW1133-45)))+(COS(RADIANS(CW1133-45)))</f>
        <v>-0.71348643348548291</v>
      </c>
      <c r="EB1134" s="73">
        <f>(DB1134*DB1135)*(1-COS(RADIANS(CW1133-45)))-DB1133*(SIN(RADIANS(CW1133-45)))</f>
        <v>0</v>
      </c>
      <c r="EC1134" s="10"/>
      <c r="ED1134">
        <v>-0.70066904400877139</v>
      </c>
      <c r="EE1134" s="1">
        <v>-0.60060225623501717</v>
      </c>
      <c r="EG1134">
        <f>CY1134+DU1134</f>
        <v>-1.1105190213688223</v>
      </c>
      <c r="EH1134">
        <f>EG1134/(SQRT(EG1133^2+EG1134^2+EG1135^2))</f>
        <v>-0.78525553064654252</v>
      </c>
      <c r="EJ1134">
        <f>Q1134+AM1134</f>
        <v>-0.92253808945624627</v>
      </c>
      <c r="EK1134">
        <f>EJ1134/(SQRT(EJ1133^2+EJ1134^2+EJ1135^2))</f>
        <v>-0.68978138616937423</v>
      </c>
      <c r="EM1134" s="23">
        <f>CY1135*DU1133-CY1133*DU1135</f>
        <v>0.46679021324860087</v>
      </c>
      <c r="EP1134" s="9">
        <f>((SUMPRODUCT(CM1134:CM1136,BZ1134:BZ1136))*(SUMPRODUCT(CM1134:CM1136,CA1134:CA1136)))-((SUMPRODUCT(CN1134:CN1136,BZ1134:BZ1136))*(SUMPRODUCT(CN1134:CN1136,CA1134:CA1136)))</f>
        <v>-3.3391502252870742E-2</v>
      </c>
      <c r="EY1134" s="28"/>
      <c r="EZ1134" s="10"/>
      <c r="FA1134" s="61">
        <v>-0.25286184035425441</v>
      </c>
      <c r="FB1134" s="13" t="e">
        <f>BW1135</f>
        <v>#REF!</v>
      </c>
      <c r="FC1134" s="17">
        <v>0</v>
      </c>
      <c r="FD1134">
        <v>0</v>
      </c>
      <c r="FF1134" s="73">
        <f>(FD1133*FD1134)*(1-COS(RADIANS(EY1133+45)))+FD1135*(SIN(RADIANS(EY1133+45)))</f>
        <v>-0.70114940511174983</v>
      </c>
      <c r="FG1134" s="73">
        <f>(FD1134^2)*(1-COS(RADIANS(EY1133+45)))+(COS(RADIANS(EY1133+45)))</f>
        <v>0.71301438394427874</v>
      </c>
      <c r="FH1134" s="73">
        <f>(FD1134*FD1135)*(1-COS(RADIANS(EY1133+45)))-FD1133*(SIN(RADIANS(EY1133+45)))</f>
        <v>0</v>
      </c>
      <c r="FI1134" s="10"/>
      <c r="FJ1134">
        <v>-0.70114940511174983</v>
      </c>
      <c r="FK1134" s="23">
        <f>SIN(RADIANS(176))*(COS(RADIANS(0)))</f>
        <v>6.9756473744125524E-2</v>
      </c>
      <c r="FM1134" s="30">
        <f>(FK1133*FK1134)*(1-COS(RADIANS(EX1133)))+FK1135*(SIN(RADIANS(EX1133)))</f>
        <v>-9.3228300025961861E-3</v>
      </c>
      <c r="FN1134" s="30">
        <f>(FK1134^2)*(1-COS(RADIANS(EX1133)))+(COS(RADIANS(EX1133)))</f>
        <v>0.86667731956481153</v>
      </c>
      <c r="FO1134" s="30">
        <f>(FK1134*FK1135)*(1-COS(RADIANS(EX1133)))-FK1133*(SIN(RADIANS(EX1133)))</f>
        <v>-0.49878202512991204</v>
      </c>
      <c r="FQ1134">
        <v>-0.61431759892763194</v>
      </c>
      <c r="FS1134" s="28">
        <f>(FD1133*FD1134)*(1-COS(RADIANS(EW1133)))+FD1135*(SIN(RADIANS(EW1133)))</f>
        <v>0.42261826174069944</v>
      </c>
      <c r="FT1134" s="28">
        <f>(FD1134^2)*(1-COS(RADIANS(EW1133)))+(COS(RADIANS(EW1133)))</f>
        <v>0.90630778703664994</v>
      </c>
      <c r="FU1134" s="28">
        <f>(FD1134*FD1135)*(1-COS(RADIANS(EW1133)))-FD1133*(SIN(RADIANS(EW1133)))</f>
        <v>0</v>
      </c>
      <c r="FW1134" s="61">
        <v>-0.84744780754214299</v>
      </c>
      <c r="FX1134" s="13" t="e">
        <f>BX1135</f>
        <v>#REF!</v>
      </c>
      <c r="FY1134" s="17">
        <v>0</v>
      </c>
      <c r="FZ1134">
        <v>0</v>
      </c>
      <c r="GB1134" s="73">
        <f>(FD1133*FD1134)*(1-COS(RADIANS(EY1133-45)))+FD1135*(SIN(RADIANS(EY1133-45)))</f>
        <v>-0.71301438394427841</v>
      </c>
      <c r="GC1134" s="73">
        <f>(FD1134^2)*(1-COS(RADIANS(EY1133-45)))+(COS(RADIANS(EY1133-45)))</f>
        <v>-0.70114940511175006</v>
      </c>
      <c r="GD1134" s="73">
        <f>(FD1134*FD1135)*(1-COS(RADIANS(EY1133-45)))-FD1133*(SIN(RADIANS(EY1133-45)))</f>
        <v>0</v>
      </c>
      <c r="GE1134" s="10"/>
      <c r="GF1134">
        <v>-0.71301438394427841</v>
      </c>
      <c r="GG1134" s="1">
        <v>-0.61141669837770429</v>
      </c>
      <c r="GI1134">
        <f>FA1134+FW1134</f>
        <v>-1.1003096478963974</v>
      </c>
      <c r="GJ1134">
        <f>GI1134/(SQRT(GI1133^2+GI1134^2+GI1135^2))</f>
        <v>-0.77803641343252528</v>
      </c>
      <c r="GL1134">
        <f>CH1135+DC1134</f>
        <v>-3.3391502252870742E-2</v>
      </c>
      <c r="GM1134" t="e">
        <f>GL1134/(SQRT(GL1133^2+GL1134^2+GL1135^2))</f>
        <v>#VALUE!</v>
      </c>
      <c r="GO1134" s="27">
        <f>FA1135*FW1133-FA1133*FW1135</f>
        <v>0.46679021324860082</v>
      </c>
    </row>
    <row r="1135" spans="1:197" x14ac:dyDescent="0.2">
      <c r="A1135">
        <f>E1138</f>
        <v>0.93178937024735009</v>
      </c>
      <c r="B1135">
        <f>C1135/(SQRT(C1135^2+C1136^2+C1137^2))</f>
        <v>0.93179877629360952</v>
      </c>
      <c r="C1135">
        <f t="array" ref="C1135:C1140">(A1135:A1140)-(MMULT(MMULT(MINVERSE(MMULT(TRANSPOSE(AY1119:BD1139),AY1119:BD1139)),TRANSPOSE(AY1119:BD1139)),BE1119:BE1139))</f>
        <v>0.9276509787809607</v>
      </c>
      <c r="D1135" t="s">
        <v>10</v>
      </c>
      <c r="E1135" s="5">
        <f t="shared" si="1705"/>
        <v>-9.8661645972365639E-2</v>
      </c>
      <c r="F1135" s="6">
        <f t="shared" si="1705"/>
        <v>-0.32743034407349803</v>
      </c>
      <c r="G1135" s="7">
        <f t="shared" si="1707"/>
        <v>-0.65422206589028231</v>
      </c>
      <c r="H1135" s="8">
        <f t="shared" si="1708"/>
        <v>-0.26831602356596396</v>
      </c>
      <c r="J1135" s="10"/>
      <c r="AW1135" s="1"/>
      <c r="AY1135" s="11">
        <f>(G1128^2)*F1128+G1128*G1129*F1129+G1128*G1130*F1130-((H1128^2)*F1128+H1128*H1129*F1129+H1128*H1130*F1130)</f>
        <v>-0.19810830608519503</v>
      </c>
      <c r="AZ1135" s="12">
        <f>G1128*G1129*F1128+(G1129^2)*F1129+G1129*G1130*F1130-(H1128*H1129*F1128+(H1129^2)*F1129+H1129*H1130*F1130)</f>
        <v>0.69056868554042627</v>
      </c>
      <c r="BA1135" s="12">
        <f>G1128*G1130*F1128+G1129*G1130*F1129+(G1130^2)*F1130-(H1128*H1130*F1128+H1129*H1130*F1129+(H1130^2)*F1130)</f>
        <v>0.56649876891856288</v>
      </c>
      <c r="BB1135" s="12">
        <f>(G1128^2)*E1128+G1128*G1129*E1129+G1128*G1130*E1130-((H1128^2)*E1128+H1128*H1129*E1129+H1128*H1130*E1130)</f>
        <v>0.47230198887903763</v>
      </c>
      <c r="BC1135" s="12">
        <f>G1128*G1129*E1128+(G1129^2)*E1129+G1129*G1130*E1130-(H1128*H1129*E1128+(H1129^2)*E1129+H1129*H1130*E1130)</f>
        <v>-0.59904251334233694</v>
      </c>
      <c r="BD1135" s="24">
        <f>G1128*G1130*E1128+G1129*G1130*E1129+(G1130^2)*E1130-(H1128*H1130*E1128+H1129*H1130*E1129+(H1130^2)*E1130)</f>
        <v>-0.63960177848448718</v>
      </c>
      <c r="BE1135" s="10">
        <f>J1128</f>
        <v>7.5240961298272957E-4</v>
      </c>
      <c r="BV1135" s="3" t="e">
        <f>#REF!+CG1064</f>
        <v>#REF!</v>
      </c>
      <c r="BW1135" s="3" t="e">
        <f>CH1060*#REF!-#REF!*CG1062</f>
        <v>#REF!</v>
      </c>
      <c r="BX1135" s="3" t="e">
        <f>BV1133*BW1134-BV1134*BW1133</f>
        <v>#REF!</v>
      </c>
      <c r="BY1135" t="s">
        <v>9</v>
      </c>
      <c r="BZ1135" s="5">
        <f t="shared" si="1709"/>
        <v>0.3492962422733713</v>
      </c>
      <c r="CA1135" s="6">
        <f t="shared" si="1709"/>
        <v>-0.34518112468713447</v>
      </c>
      <c r="CB1135" s="7">
        <f>CY1134</f>
        <v>-0.26761333184281538</v>
      </c>
      <c r="CC1135" s="8">
        <f>DU1134</f>
        <v>-0.84290568952600686</v>
      </c>
      <c r="CE1135" s="10"/>
      <c r="CH1135">
        <f>((SUMPRODUCT(CM1134:CM1136,CK1134:CK1136))*(SUMPRODUCT(CM1134:CM1136,CL1134:CL1136)))-((SUMPRODUCT(CN1134:CN1136,CK1134:CK1136))*(SUMPRODUCT(CN1134:CN1136,CL1134:CL1136)))</f>
        <v>-3.3391502252870742E-2</v>
      </c>
      <c r="CI1135" s="67"/>
      <c r="CJ1135" s="10" t="s">
        <v>9</v>
      </c>
      <c r="CK1135" s="5">
        <f t="shared" si="1710"/>
        <v>0.3492962422733713</v>
      </c>
      <c r="CL1135" s="6">
        <f t="shared" si="1710"/>
        <v>-0.34518112468713447</v>
      </c>
      <c r="CM1135" s="7">
        <f>FA1134</f>
        <v>-0.25286184035425441</v>
      </c>
      <c r="CN1135" s="8">
        <f>FW1134</f>
        <v>-0.84744780754214299</v>
      </c>
      <c r="CP1135">
        <f t="shared" si="1706"/>
        <v>-9.8670839279614439E-2</v>
      </c>
      <c r="CQ1135">
        <f t="shared" si="1706"/>
        <v>-0.32743703463395935</v>
      </c>
      <c r="CR1135">
        <f>CK1137</f>
        <v>0</v>
      </c>
      <c r="CS1135">
        <f>CN1137</f>
        <v>0</v>
      </c>
      <c r="CW1135" s="28"/>
      <c r="CY1135" s="61">
        <v>-0.33143610731074796</v>
      </c>
      <c r="DA1135" s="17">
        <v>0</v>
      </c>
      <c r="DB1135">
        <v>1</v>
      </c>
      <c r="DD1135" s="73">
        <f>(DB1133*DB1135)*(1-COS(RADIANS(CW1133+45)))-DB1134*(SIN(RADIANS(CW1133+45)))</f>
        <v>0</v>
      </c>
      <c r="DE1135" s="73">
        <f>(DB1134*DB1135)*(1-COS(RADIANS(CW1133+45)))+DB1133*(SIN(RADIANS(CW1133+45)))</f>
        <v>0</v>
      </c>
      <c r="DF1135" s="73">
        <f>(DB1135^2)*(1-COS(RADIANS(CW1133+45)))+(COS(RADIANS(CW1133+45)))</f>
        <v>1</v>
      </c>
      <c r="DG1135" s="10"/>
      <c r="DH1135">
        <v>0</v>
      </c>
      <c r="DI1135" s="23">
        <f>SIN(RADIANS('[1]Biaxial Input'!$F$21))*SIN(RADIANS(0))</f>
        <v>0</v>
      </c>
      <c r="DK1135" s="30">
        <f>(DI1133*DI1135)*(1-COS(RADIANS(CV1133)))-DI1134*(SIN(RADIANS(CV1133)))</f>
        <v>3.4878236872062755E-2</v>
      </c>
      <c r="DL1135" s="30">
        <f>(DI1134*DI1135)*(1-COS(RADIANS(CV1133)))+DI1133*(SIN(RADIANS(CV1133)))</f>
        <v>0.49878202512991204</v>
      </c>
      <c r="DM1135" s="30">
        <f>(DI1135^2)*(1-COS(RADIANS(CV1133)))+(COS(RADIANS(CV1133)))</f>
        <v>0.86602540378443871</v>
      </c>
      <c r="DO1135">
        <v>-0.33143610731074796</v>
      </c>
      <c r="DQ1135" s="28">
        <f>(DB1133*DB1135)*(1-COS(RADIANS(CU1133)))-DB1134*(SIN(RADIANS(CU1133)))</f>
        <v>0</v>
      </c>
      <c r="DR1135" s="28">
        <f>(DB1134*DB1135)*(1-COS(RADIANS(CU1133)))+DB1133*(SIN(RADIANS(CU1133)))</f>
        <v>0</v>
      </c>
      <c r="DS1135" s="28">
        <f>(DB1135^2)*(1-COS(RADIANS(CU1133)))+(COS(RADIANS(CU1133)))</f>
        <v>1</v>
      </c>
      <c r="DU1135" s="61">
        <v>-0.37436627354864438</v>
      </c>
      <c r="DW1135" s="17">
        <v>0</v>
      </c>
      <c r="DX1135">
        <v>1</v>
      </c>
      <c r="DZ1135" s="73">
        <f>(DB1133*DB1133)*(1-COS(RADIANS(CW1133-45)))-DB1133*(SIN(RADIANS(CW1133-45)))</f>
        <v>0</v>
      </c>
      <c r="EA1135" s="73">
        <f>(DB1134*DB1135)*(1-COS(RADIANS(CW1133-45)))+DB1133*(SIN(RADIANS(CW1133-45)))</f>
        <v>0</v>
      </c>
      <c r="EB1135" s="73">
        <f>(DB1135^2)*(1-COS(RADIANS(CW1133-45)))+(COS(RADIANS(CW1133-45)))</f>
        <v>1</v>
      </c>
      <c r="EC1135" s="10"/>
      <c r="ED1135">
        <v>0</v>
      </c>
      <c r="EE1135" s="1">
        <v>-0.37436627354864438</v>
      </c>
      <c r="EG1135">
        <f>CY1135+DU1135</f>
        <v>-0.70580238085939229</v>
      </c>
      <c r="EH1135">
        <f>EG1135/(SQRT(EG1133^2+EG1134^2+EG1135^2))</f>
        <v>-0.4990776496832865</v>
      </c>
      <c r="EJ1135">
        <f>Q1135+AM1135</f>
        <v>0</v>
      </c>
      <c r="EK1135">
        <f>EJ1135/(SQRT(EJ1133^2+EJ1134^2+EJ1135^2))</f>
        <v>0</v>
      </c>
      <c r="EM1135" s="23">
        <f>CY1133*DU1134-CY1134*DU1133</f>
        <v>-0.86602540378443871</v>
      </c>
      <c r="ER1135">
        <f t="shared" ref="ER1135:ES1137" si="1711">CK1134</f>
        <v>0.93180266183863136</v>
      </c>
      <c r="ES1135">
        <f t="shared" si="1711"/>
        <v>-0.87956522186239505</v>
      </c>
      <c r="ET1135" t="e">
        <f>#REF!</f>
        <v>#REF!</v>
      </c>
      <c r="EU1135" t="e">
        <f>#REF!</f>
        <v>#REF!</v>
      </c>
      <c r="EY1135" s="28"/>
      <c r="EZ1135" s="10"/>
      <c r="FA1135" s="61">
        <v>-0.32485203562387521</v>
      </c>
      <c r="FB1135" s="13">
        <f>BW1136</f>
        <v>0</v>
      </c>
      <c r="FC1135" s="17">
        <v>0</v>
      </c>
      <c r="FD1135">
        <v>1</v>
      </c>
      <c r="FF1135" s="73">
        <f>(FD1133*FD1135)*(1-COS(RADIANS(EY1133+45)))-FD1134*(SIN(RADIANS(EY1133+45)))</f>
        <v>0</v>
      </c>
      <c r="FG1135" s="73">
        <f>(FD1134*FD1135)*(1-COS(RADIANS(EY1133+45)))+FD1133*(SIN(RADIANS(EY1133+45)))</f>
        <v>0</v>
      </c>
      <c r="FH1135" s="73">
        <f>(FD1135^2)*(1-COS(RADIANS(EY1133+45)))+(COS(RADIANS(EY1133+45)))</f>
        <v>1</v>
      </c>
      <c r="FI1135" s="10"/>
      <c r="FJ1135">
        <v>0</v>
      </c>
      <c r="FK1135" s="23">
        <f>SIN(RADIANS(176))*SIN(RADIANS(0))</f>
        <v>0</v>
      </c>
      <c r="FM1135" s="30">
        <f>(FK1133*FK1135)*(1-COS(RADIANS(EX1133)))-FK1134*(SIN(RADIANS(EX1133)))</f>
        <v>3.4878236872062755E-2</v>
      </c>
      <c r="FN1135" s="30">
        <f>(FK1134*FK1135)*(1-COS(RADIANS(EX1133)))+FK1133*(SIN(RADIANS(EX1133)))</f>
        <v>0.49878202512991204</v>
      </c>
      <c r="FO1135" s="30">
        <f>(FK1135^2)*(1-COS(RADIANS(EX1133)))+(COS(RADIANS(EX1133)))</f>
        <v>0.86602540378443871</v>
      </c>
      <c r="FQ1135">
        <v>-0.32485203562387521</v>
      </c>
      <c r="FS1135" s="28">
        <f>(FD1133*FD1135)*(1-COS(RADIANS(EW1133)))-FD1134*(SIN(RADIANS(EW1133)))</f>
        <v>0</v>
      </c>
      <c r="FT1135" s="28">
        <f>(FD1134*FD1135)*(1-COS(RADIANS(EW1133)))+FD1133*(SIN(RADIANS(EW1133)))</f>
        <v>0</v>
      </c>
      <c r="FU1135" s="28">
        <f>(FD1135^2)*(1-COS(RADIANS(EW1133)))+(COS(RADIANS(EW1133)))</f>
        <v>1</v>
      </c>
      <c r="FW1135" s="61">
        <v>-0.38009361340467729</v>
      </c>
      <c r="FX1135" s="13">
        <f>BX1136</f>
        <v>0</v>
      </c>
      <c r="FY1135" s="17">
        <v>0</v>
      </c>
      <c r="FZ1135">
        <v>1</v>
      </c>
      <c r="GB1135" s="73">
        <f>(FD1133*FD1133)*(1-COS(RADIANS(EY1133-45)))-FD1133*(SIN(RADIANS(EY1133-45)))</f>
        <v>0</v>
      </c>
      <c r="GC1135" s="73">
        <f>(FD1134*FD1135)*(1-COS(RADIANS(EY1133-45)))+FD1133*(SIN(RADIANS(EY1133-45)))</f>
        <v>0</v>
      </c>
      <c r="GD1135" s="73">
        <f>(FD1135^2)*(1-COS(RADIANS(EY1133-45)))+(COS(RADIANS(EY1133-45)))</f>
        <v>0.99999999999999989</v>
      </c>
      <c r="GE1135" s="10"/>
      <c r="GF1135">
        <v>0</v>
      </c>
      <c r="GG1135" s="1">
        <v>-0.38009361340467729</v>
      </c>
      <c r="GI1135">
        <f>FA1135+FW1135</f>
        <v>-0.7049456490285525</v>
      </c>
      <c r="GJ1135">
        <f>GI1135/(SQRT(GI1133^2+GI1134^2+GI1135^2))</f>
        <v>-0.49847184879604151</v>
      </c>
      <c r="GL1135" t="e">
        <f>#REF!+DC1135</f>
        <v>#REF!</v>
      </c>
      <c r="GM1135" t="e">
        <f>GL1135/(SQRT(GL1133^2+GL1134^2+GL1135^2))</f>
        <v>#REF!</v>
      </c>
      <c r="GO1135" s="27">
        <f>FA1133*FW1134-FA1134*FW1133</f>
        <v>-0.86602540378443871</v>
      </c>
    </row>
    <row r="1136" spans="1:197" x14ac:dyDescent="0.2">
      <c r="A1136">
        <f>E1139</f>
        <v>0.34933429420552226</v>
      </c>
      <c r="B1136">
        <f>C1136/(SQRT(C1135^2+C1136^2+C1137^2))</f>
        <v>0.34930736326064155</v>
      </c>
      <c r="C1136">
        <v>0.34775246079742361</v>
      </c>
      <c r="D1136" s="10"/>
      <c r="G1136" s="10"/>
      <c r="H1136" s="10"/>
      <c r="J1136" s="10"/>
      <c r="Q1136" s="82" t="s">
        <v>148</v>
      </c>
      <c r="R1136" s="13"/>
      <c r="T1136" s="10"/>
      <c r="U1136" s="10"/>
      <c r="V1136" s="10"/>
      <c r="W1136" s="10"/>
      <c r="X1136" s="10"/>
      <c r="Y1136" s="10"/>
      <c r="Z1136" s="80"/>
      <c r="AA1136" s="23" t="s">
        <v>149</v>
      </c>
      <c r="AE1136" s="1"/>
      <c r="AG1136" s="80"/>
      <c r="AK1136" s="13"/>
      <c r="AL1136" s="81"/>
      <c r="AM1136" s="82" t="s">
        <v>150</v>
      </c>
      <c r="AO1136" s="13"/>
      <c r="AP1136" s="13"/>
      <c r="AS1136" s="1"/>
      <c r="AW1136" s="1"/>
      <c r="AY1136" s="11">
        <f>(G1133^2)*F1133+G1133*G1134*F1134+G1133*G1135*F1135-((H1133^2)*F1133+H1133*H1134*F1134+H1133*H1135*F1135)</f>
        <v>-0.13005088157948877</v>
      </c>
      <c r="AZ1136" s="12">
        <f>G1133*G1134*F1133+(G1134^2)*F1134+G1134*G1135*F1135-(H1133*H1134*F1133+(H1134^2)*F1134+H1134*H1135*F1135)</f>
        <v>0.63087515119203974</v>
      </c>
      <c r="BA1136" s="12">
        <f>G1133*G1135*F1133+G1134*G1135*F1134+(G1135^2)*F1135-(H1133*H1135*F1133+H1134*H1135*F1134+(H1135^2)*F1135)</f>
        <v>0.46059797469592556</v>
      </c>
      <c r="BB1136" s="12">
        <f>(G1133^2)*E1133+G1133*G1134*E1134+G1133*G1135*E1135-((H1133^2)*E1133+H1133*H1134*E1134+H1133*H1135*E1135)</f>
        <v>0.39799880889454692</v>
      </c>
      <c r="BC1136" s="12">
        <f>G1133*G1134*E1133+(G1134^2)*E1134+G1134*G1135*E1135-(H1133*H1134*E1133+(H1134^2)*E1134+H1134*H1135*E1135)</f>
        <v>-0.5599684282717633</v>
      </c>
      <c r="BD1136" s="24">
        <f>G1133*G1135*E1133+G1134*G1135*E1134+(G1135^2)*E1135-(H1133*H1135*E1133+H1134*H1135*E1134+(H1135^2)*E1135)</f>
        <v>-0.64308633766297085</v>
      </c>
      <c r="BE1136" s="10">
        <f>J1133</f>
        <v>5.3762942311370743E-2</v>
      </c>
      <c r="BY1136" t="s">
        <v>10</v>
      </c>
      <c r="BZ1136" s="5">
        <f t="shared" si="1709"/>
        <v>-9.8670839279614439E-2</v>
      </c>
      <c r="CA1136" s="6">
        <f t="shared" si="1709"/>
        <v>-0.32743703463395935</v>
      </c>
      <c r="CB1136" s="7">
        <f>CY1135</f>
        <v>-0.33143610731074796</v>
      </c>
      <c r="CC1136" s="8">
        <f>DU1135</f>
        <v>-0.37436627354864438</v>
      </c>
      <c r="CE1136" s="10"/>
      <c r="CG1136" s="10" t="s">
        <v>160</v>
      </c>
      <c r="CH1136" s="10">
        <f>-CH1133*((EY1133-CW1133)/(CH1135-CE1134))</f>
        <v>269.4807061710261</v>
      </c>
      <c r="CI1136" s="67"/>
      <c r="CJ1136" s="10" t="s">
        <v>10</v>
      </c>
      <c r="CK1136" s="5">
        <f t="shared" si="1710"/>
        <v>-9.8670839279614439E-2</v>
      </c>
      <c r="CL1136" s="6">
        <f t="shared" si="1710"/>
        <v>-0.32743703463395935</v>
      </c>
      <c r="CM1136" s="7">
        <f>FA1135</f>
        <v>-0.32485203562387521</v>
      </c>
      <c r="CN1136" s="8">
        <f>FW1135</f>
        <v>-0.38009361340467729</v>
      </c>
      <c r="CW1136" s="28"/>
      <c r="EE1136" s="1"/>
      <c r="EI1136" s="64">
        <f>(DEGREES(ACOS((EH1133*EK1133+EH1134*EK1134+EH1135*EK1135)/((SQRT(EH1133^2+EH1134^2+EH1135^2))*(SQRT(EK1133^2+EK1134^2+EK1135^2))))))</f>
        <v>73.958780687468291</v>
      </c>
      <c r="ER1136">
        <f t="shared" si="1711"/>
        <v>0.3492962422733713</v>
      </c>
      <c r="ES1136">
        <f t="shared" si="1711"/>
        <v>-0.34518112468713447</v>
      </c>
      <c r="ET1136" t="e">
        <f>#REF!</f>
        <v>#REF!</v>
      </c>
      <c r="EU1136" t="e">
        <f>#REF!</f>
        <v>#REF!</v>
      </c>
      <c r="EY1136" s="28"/>
      <c r="EZ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GG1136" s="1"/>
      <c r="GK1136" s="64" t="e">
        <f>(DEGREES(ACOS((GJ1133*GM1133+GJ1134*GM1134+GJ1135*GM1135)/((SQRT(GJ1133^2+GJ1134^2+GJ1135^2))*(SQRT(GM1133^2+GM1134^2+GM1135^2))))))</f>
        <v>#VALUE!</v>
      </c>
    </row>
    <row r="1137" spans="1:197" x14ac:dyDescent="0.2">
      <c r="A1137">
        <f>E1140</f>
        <v>-9.8661645972365639E-2</v>
      </c>
      <c r="B1137">
        <f>C1137/(SQRT(C1135^2+C1136^2+C1137^2))</f>
        <v>-9.8668163404565704E-2</v>
      </c>
      <c r="C1137">
        <v>-9.8228953166090219E-2</v>
      </c>
      <c r="E1137" s="5" t="s">
        <v>4</v>
      </c>
      <c r="F1137" s="6" t="s">
        <v>5</v>
      </c>
      <c r="G1137" s="7" t="s">
        <v>6</v>
      </c>
      <c r="H1137" s="8" t="s">
        <v>1</v>
      </c>
      <c r="I1137">
        <v>19</v>
      </c>
      <c r="J1137" s="9" t="s">
        <v>7</v>
      </c>
      <c r="K1137">
        <v>19</v>
      </c>
      <c r="M1137" s="17">
        <f>A1065</f>
        <v>30</v>
      </c>
      <c r="N1137" s="17">
        <f>B1065</f>
        <v>-50</v>
      </c>
      <c r="O1137" s="17">
        <f>C1065</f>
        <v>268.7</v>
      </c>
      <c r="Q1137" s="61">
        <f t="array" ref="Q1137:Q1139">MMULT(AI1137:AK1139,AG1137:AG1139)</f>
        <v>0.8544171821724218</v>
      </c>
      <c r="R1137" s="13"/>
      <c r="S1137" s="17">
        <v>1</v>
      </c>
      <c r="T1137">
        <v>0</v>
      </c>
      <c r="V1137" s="73">
        <f>(T1137^2)*(1-COS(RADIANS(O1137+45)))+(COS(RADIANS(O1137+45)))</f>
        <v>0.69088241107685799</v>
      </c>
      <c r="W1137" s="73">
        <f>(T1137*T1138)*(1-COS(RADIANS(O1137+45)))-T1139*(SIN(RADIANS(O1137+45)))</f>
        <v>0.72296714590956856</v>
      </c>
      <c r="X1137" s="73">
        <f>(T1137*T1139)*(1-COS(RADIANS(O1137+45)))+T1138*(SIN(RADIANS(O1137+45)))</f>
        <v>0</v>
      </c>
      <c r="Y1137" s="10"/>
      <c r="Z1137">
        <f t="array" ref="Z1137:Z1139">MMULT(V1137:X1139,S1137:S1139)</f>
        <v>0.69088241107685799</v>
      </c>
      <c r="AA1137" s="23">
        <f>COS(RADIANS('[1]Biaxial Input'!$F$21))</f>
        <v>-0.9975640502598242</v>
      </c>
      <c r="AC1137" s="30">
        <f>(AA1137^2)*(1-COS(RADIANS(N1137)))+(COS(RADIANS(N1137)))</f>
        <v>0.99826181678640502</v>
      </c>
      <c r="AD1137" s="30">
        <f>(AA1137*AA1138)*(1-COS(RADIANS(N1137)))-AA1139*(SIN(RADIANS(N1137)))</f>
        <v>-2.4857178030640859E-2</v>
      </c>
      <c r="AE1137" s="30">
        <f>(AA1137*AA1139)*(1-COS(RADIANS(N1137)))+AA1138*(SIN(RADIANS(N1137)))</f>
        <v>-5.3436559083262246E-2</v>
      </c>
      <c r="AG1137">
        <f t="array" ref="AG1137:AG1139">MMULT(AC1137:AE1139,Z1137:Z1139)</f>
        <v>0.7076524539235346</v>
      </c>
      <c r="AI1137" s="28">
        <f>(T1137^2)*(1-COS(RADIANS(M1137)))+(COS(RADIANS(M1137)))</f>
        <v>0.86602540378443871</v>
      </c>
      <c r="AJ1137" s="28">
        <f>(T1137*T1138)*(1-COS(RADIANS(M1137)))-T1139*(SIN(RADIANS(M1137)))</f>
        <v>-0.49999999999999994</v>
      </c>
      <c r="AK1137" s="28">
        <f>(T1137*T1139)*(1-COS(RADIANS(M1137)))+T1138*(SIN(RADIANS(M1137)))</f>
        <v>0</v>
      </c>
      <c r="AM1137" s="61">
        <f t="array" ref="AM1137:AM1139">MMULT(AI1137:AK1139,AW1137:AW1139)</f>
        <v>-0.3964867293311708</v>
      </c>
      <c r="AN1137" s="13"/>
      <c r="AO1137" s="17">
        <v>1</v>
      </c>
      <c r="AP1137">
        <v>0</v>
      </c>
      <c r="AR1137" s="73">
        <f>(T1137^2)*(1-COS(RADIANS(O1137-45)))+(COS(RADIANS(O1137-45)))</f>
        <v>-0.72296714590956823</v>
      </c>
      <c r="AS1137" s="73">
        <f>(T1137*T1138)*(1-COS(RADIANS(O1137-45)))-T1139*(SIN(RADIANS(O1137-45)))</f>
        <v>0.69088241107685833</v>
      </c>
      <c r="AT1137" s="73">
        <f>(T1137*T1139)*(1-COS(RADIANS(O1137-45)))+T1138*(SIN(RADIANS(O1137-45)))</f>
        <v>0</v>
      </c>
      <c r="AU1137" s="10"/>
      <c r="AV1137">
        <f t="array" ref="AV1137:AV1139">MMULT(AR1137:AT1139,S1137:S1139)</f>
        <v>-0.72296714590956823</v>
      </c>
      <c r="AW1137" s="1">
        <f t="array" ref="AW1137:AW1139">MMULT(AC1137:AE1139,AV1137:AV1139)</f>
        <v>-0.70453710946219172</v>
      </c>
      <c r="AY1137" s="11">
        <f>(G1138^2)*F1138+G1138*G1139*F1139+G1138*G1140*F1140-((H1138^2)*F1138+H1138*H1139*F1139+H1138*H1140*F1140)</f>
        <v>-0.16816370324676955</v>
      </c>
      <c r="AZ1137" s="12">
        <f>G1138*G1139*F1138+(G1139^2)*F1139+G1139*G1140*F1140-(H1138*H1139*F1138+(H1139^2)*F1139+H1139*H1140*F1140)</f>
        <v>0.60220256586120058</v>
      </c>
      <c r="BA1137" s="12">
        <f>G1138*G1140*F1138+G1139*G1140*F1139+(G1140^2)*F1140-(H1138*H1140*F1138+H1139*H1140*F1139+(H1140^2)*F1140)</f>
        <v>0.73289770779649555</v>
      </c>
      <c r="BB1137" s="12">
        <f>(G1138^2)*E1138+G1138*G1139*E1139+G1138*G1140*E1140-((H1138^2)*E1138+H1138*H1139*E1139+H1138*H1140*E1140)</f>
        <v>0.48005161904289012</v>
      </c>
      <c r="BC1137" s="12">
        <f>G1138*G1139*E1138+(G1139^2)*E1139+G1139*G1140*E1140-(H1138*H1139*E1138+(H1139^2)*E1139+H1139*H1140*E1140)</f>
        <v>-0.46200641462321718</v>
      </c>
      <c r="BD1137" s="24">
        <f>G1138*G1140*E1138+G1139*G1140*E1139+(G1140^2)*E1140-(H1138*H1140*E1138+H1139*H1140*E1139+(H1140^2)*E1140)</f>
        <v>-0.7456675826389022</v>
      </c>
      <c r="BE1137" s="10">
        <f>J1138</f>
        <v>-1.8632037013468716E-2</v>
      </c>
      <c r="BV1137" s="4"/>
      <c r="BW1137" s="4" t="s">
        <v>2</v>
      </c>
      <c r="BX1137" s="4" t="s">
        <v>21</v>
      </c>
      <c r="CE1137" s="10"/>
      <c r="CS1137" s="15"/>
      <c r="CW1137" s="28"/>
      <c r="CY1137" s="82" t="s">
        <v>148</v>
      </c>
      <c r="CZ1137" s="13"/>
      <c r="DB1137" s="10"/>
      <c r="DC1137" s="10"/>
      <c r="DD1137" s="10"/>
      <c r="DE1137" s="10"/>
      <c r="DF1137" s="10"/>
      <c r="DG1137" s="10"/>
      <c r="DH1137" s="80"/>
      <c r="DI1137" s="23" t="s">
        <v>149</v>
      </c>
      <c r="DM1137" s="1"/>
      <c r="DO1137" s="80"/>
      <c r="DS1137" s="13"/>
      <c r="DT1137" s="81"/>
      <c r="DU1137" s="82" t="s">
        <v>150</v>
      </c>
      <c r="DW1137" s="13"/>
      <c r="DX1137" s="13"/>
      <c r="EA1137" s="1"/>
      <c r="EE1137" s="1"/>
      <c r="ER1137">
        <f t="shared" si="1711"/>
        <v>-9.8670839279614439E-2</v>
      </c>
      <c r="ES1137">
        <f t="shared" si="1711"/>
        <v>-0.32743703463395935</v>
      </c>
      <c r="ET1137" t="e">
        <f>#REF!</f>
        <v>#REF!</v>
      </c>
      <c r="EU1137" t="e">
        <f>#REF!</f>
        <v>#REF!</v>
      </c>
      <c r="EY1137" s="28"/>
      <c r="EZ1137" s="10"/>
      <c r="FA1137" s="82" t="s">
        <v>148</v>
      </c>
      <c r="FB1137" s="13"/>
      <c r="FD1137" s="10"/>
      <c r="FE1137" s="10"/>
      <c r="FF1137" s="10"/>
      <c r="FG1137" s="10"/>
      <c r="FH1137" s="10"/>
      <c r="FI1137" s="10"/>
      <c r="FJ1137" s="80"/>
      <c r="FK1137" s="23" t="s">
        <v>149</v>
      </c>
      <c r="FO1137" s="1"/>
      <c r="FQ1137" s="80"/>
      <c r="FU1137" s="13"/>
      <c r="FV1137" s="81"/>
      <c r="FW1137" s="82" t="s">
        <v>150</v>
      </c>
      <c r="FY1137" s="13"/>
      <c r="FZ1137" s="13"/>
      <c r="GC1137" s="1"/>
      <c r="GG1137" s="1"/>
      <c r="GK1137" s="13"/>
    </row>
    <row r="1138" spans="1:197" x14ac:dyDescent="0.2">
      <c r="A1138">
        <f>F1138</f>
        <v>-0.87958232567766348</v>
      </c>
      <c r="B1138">
        <f>C1138/(SQRT(C1138^2+C1139^2+C1140^2))</f>
        <v>-0.87957021770226052</v>
      </c>
      <c r="C1138">
        <v>-0.87565490975060667</v>
      </c>
      <c r="D1138" t="s">
        <v>8</v>
      </c>
      <c r="E1138" s="5">
        <f t="shared" ref="E1138:F1140" si="1712">E1048</f>
        <v>0.93178937024735009</v>
      </c>
      <c r="F1138" s="6">
        <f t="shared" si="1712"/>
        <v>-0.87958232567766348</v>
      </c>
      <c r="G1138" s="7">
        <f>Q1137</f>
        <v>0.8544171821724218</v>
      </c>
      <c r="H1138" s="8">
        <f>AM1137</f>
        <v>-0.3964867293311708</v>
      </c>
      <c r="J1138" s="9">
        <f>((SUMPRODUCT(G1138:G1140,E1138:E1140))*(SUMPRODUCT(G1138:G1140,F1138:F1140)))-((SUMPRODUCT(H1138:H1140,E1138:E1140))*(SUMPRODUCT(H1138:H1140,F1138:F1140)))</f>
        <v>-1.8632037013468716E-2</v>
      </c>
      <c r="Q1138" s="61">
        <v>-6.4589062535398534E-2</v>
      </c>
      <c r="S1138" s="17">
        <v>0</v>
      </c>
      <c r="T1138">
        <v>0</v>
      </c>
      <c r="V1138" s="73">
        <f>(T1137*T1138)*(1-COS(RADIANS(O1137+45)))+T1139*(SIN(RADIANS(O1137+45)))</f>
        <v>-0.72296714590956856</v>
      </c>
      <c r="W1138" s="73">
        <f>(T1138^2)*(1-COS(RADIANS(O1137+45)))+(COS(RADIANS(O1137+45)))</f>
        <v>0.69088241107685799</v>
      </c>
      <c r="X1138" s="73">
        <f>(T1138*T1139)*(1-COS(RADIANS(O1137+45)))-T1137*(SIN(RADIANS(O1137+45)))</f>
        <v>0</v>
      </c>
      <c r="Y1138" s="10"/>
      <c r="Z1138">
        <v>-0.72296714590956856</v>
      </c>
      <c r="AA1138" s="23">
        <f>SIN(RADIANS('[1]Biaxial Input'!$F$21))*(COS(RADIANS(0)))</f>
        <v>6.9756473744125524E-2</v>
      </c>
      <c r="AC1138" s="30">
        <f>(AA1137*AA1138)*(1-COS(RADIANS(N1137)))+AA1139*(SIN(RADIANS(N1137)))</f>
        <v>-2.4857178030640859E-2</v>
      </c>
      <c r="AD1138" s="30">
        <f>(AA1138^2)*(1-COS(RADIANS(N1137)))+(COS(RADIANS(N1137)))</f>
        <v>0.64452579290013434</v>
      </c>
      <c r="AE1138" s="30">
        <f>(AA1138*AA1139)*(1-COS(RADIANS(N1137)))-AA1137*(SIN(RADIANS(N1137)))</f>
        <v>-0.76417839735679927</v>
      </c>
      <c r="AG1138">
        <v>-0.48314436004848765</v>
      </c>
      <c r="AI1138" s="28">
        <f>(T1137*T1138)*(1-COS(RADIANS(M1137)))+T1139*(SIN(RADIANS(M1137)))</f>
        <v>0.49999999999999994</v>
      </c>
      <c r="AJ1138" s="28">
        <f>(T1138^2)*(1-COS(RADIANS(M1137)))+(COS(RADIANS(M1137)))</f>
        <v>0.86602540378443871</v>
      </c>
      <c r="AK1138" s="28">
        <f>(T1138*T1139)*(1-COS(RADIANS(M1137)))-T1137*(SIN(RADIANS(M1137)))</f>
        <v>0</v>
      </c>
      <c r="AM1138" s="61">
        <v>-0.7223390591959864</v>
      </c>
      <c r="AO1138" s="17">
        <v>0</v>
      </c>
      <c r="AP1138">
        <v>0</v>
      </c>
      <c r="AR1138" s="73">
        <f>(T1137*T1138)*(1-COS(RADIANS(O1137-45)))+T1139*(SIN(RADIANS(O1137-45)))</f>
        <v>-0.69088241107685833</v>
      </c>
      <c r="AS1138" s="73">
        <f>(T1138^2)*(1-COS(RADIANS(O1137-45)))+(COS(RADIANS(O1137-45)))</f>
        <v>-0.72296714590956823</v>
      </c>
      <c r="AT1138" s="73">
        <f>(T1138*T1139)*(1-COS(RADIANS(O1137-45)))-T1137*(SIN(RADIANS(O1137-45)))</f>
        <v>0</v>
      </c>
      <c r="AU1138" s="10"/>
      <c r="AV1138">
        <v>-0.69088241107685833</v>
      </c>
      <c r="AW1138" s="1">
        <v>-0.42732061074389027</v>
      </c>
      <c r="AY1138" s="11">
        <f>2*E1133</f>
        <v>1.8635787404947002</v>
      </c>
      <c r="AZ1138" s="12">
        <f>2*E1134</f>
        <v>0.69866858841104451</v>
      </c>
      <c r="BA1138" s="12">
        <f>2*E1135</f>
        <v>-0.19732329194473128</v>
      </c>
      <c r="BB1138" s="12">
        <f>0</f>
        <v>0</v>
      </c>
      <c r="BC1138" s="12">
        <v>0</v>
      </c>
      <c r="BD1138" s="24">
        <v>0</v>
      </c>
      <c r="BE1138" s="13">
        <f>E1133^2+E1134^2+E1135^2-1</f>
        <v>0</v>
      </c>
      <c r="BV1138" s="4" t="s">
        <v>19</v>
      </c>
      <c r="BW1138" s="4" t="e">
        <f>DEGREES(ACOS(BV1135/(SQRT((BV1133^2)+(BV1134^2)+(BV1135^2)))))</f>
        <v>#REF!</v>
      </c>
      <c r="BX1138" s="4" t="e">
        <f>DEGREES(ATAN(BV1134/BV1133))</f>
        <v>#REF!</v>
      </c>
      <c r="BZ1138" s="5" t="s">
        <v>4</v>
      </c>
      <c r="CA1138" s="6" t="s">
        <v>5</v>
      </c>
      <c r="CB1138" s="7" t="s">
        <v>6</v>
      </c>
      <c r="CC1138" s="8" t="s">
        <v>1</v>
      </c>
      <c r="CD1138">
        <v>17</v>
      </c>
      <c r="CE1138" s="9" t="s">
        <v>7</v>
      </c>
      <c r="CG1138" s="90" t="s">
        <v>157</v>
      </c>
      <c r="CH1138" s="61">
        <f>CE1139-((CH1140-CE1139)/(EY1138-CW1138))*CW1138</f>
        <v>8.2365562448677512</v>
      </c>
      <c r="CI1138" s="10"/>
      <c r="CK1138" s="5" t="s">
        <v>4</v>
      </c>
      <c r="CL1138" s="6" t="s">
        <v>5</v>
      </c>
      <c r="CM1138" s="7" t="s">
        <v>6</v>
      </c>
      <c r="CN1138" s="8" t="s">
        <v>1</v>
      </c>
      <c r="CO1138" s="10"/>
      <c r="CP1138">
        <f t="shared" ref="CP1138:CQ1140" si="1713">BZ1139</f>
        <v>0.93180266183863136</v>
      </c>
      <c r="CQ1138">
        <f t="shared" si="1713"/>
        <v>-0.87956522186239505</v>
      </c>
      <c r="CR1138">
        <f>CI1142</f>
        <v>0</v>
      </c>
      <c r="CS1138">
        <f>CL1142</f>
        <v>0</v>
      </c>
      <c r="CU1138" s="17">
        <f>CU1042</f>
        <v>40</v>
      </c>
      <c r="CV1138" s="17">
        <f>CV1042</f>
        <v>-40</v>
      </c>
      <c r="CW1138" s="31">
        <f>CH1045</f>
        <v>259.12368332114198</v>
      </c>
      <c r="CY1138" s="61">
        <f t="array" ref="CY1138:CY1140">MMULT(DQ1138:DS1140,DO1138:DO1140)</f>
        <v>0.85367368978239799</v>
      </c>
      <c r="CZ1138" s="13"/>
      <c r="DA1138" s="17">
        <v>1</v>
      </c>
      <c r="DB1138">
        <v>0</v>
      </c>
      <c r="DD1138" s="73">
        <f>(DB1138^2)*(1-COS(RADIANS(CW1138+45)))+(COS(RADIANS(CW1138+45)))</f>
        <v>0.56098122699706565</v>
      </c>
      <c r="DE1138" s="73">
        <f>(DB1138*DB1139)*(1-COS(RADIANS(CW1138+45)))-DB1140*(SIN(RADIANS(CW1138+45)))</f>
        <v>0.82782852267656659</v>
      </c>
      <c r="DF1138" s="73">
        <f>(DB1138*DB1140)*(1-COS(RADIANS(CW1138+45)))+DB1139*(SIN(RADIANS(CW1138+45)))</f>
        <v>0</v>
      </c>
      <c r="DG1138" s="10"/>
      <c r="DH1138">
        <f t="array" ref="DH1138:DH1140">MMULT(DD1138:DF1140,DA1138:DA1140)</f>
        <v>0.56098122699706565</v>
      </c>
      <c r="DI1138" s="23">
        <f>COS(RADIANS('[1]Biaxial Input'!$F$21))</f>
        <v>-0.9975640502598242</v>
      </c>
      <c r="DK1138" s="30">
        <f>(DI1138^2)*(1-COS(RADIANS(CV1138)))+(COS(RADIANS(CV1138)))</f>
        <v>0.99886158030145311</v>
      </c>
      <c r="DL1138" s="30">
        <f>(DI1138*DI1139)*(1-COS(RADIANS(CV1138)))-DI1140*(SIN(RADIANS(CV1138)))</f>
        <v>-1.6280160168985456E-2</v>
      </c>
      <c r="DM1138" s="30">
        <f>(DI1138*DI1140)*(1-COS(RADIANS(CV1138)))+DI1139*(SIN(RADIANS(CV1138)))</f>
        <v>-4.4838597018148282E-2</v>
      </c>
      <c r="DO1138">
        <f t="array" ref="DO1138:DO1140">MMULT(DK1138:DM1140,DH1138:DH1140)</f>
        <v>0.57381977585936628</v>
      </c>
      <c r="DQ1138" s="28">
        <f>(DB1138^2)*(1-COS(RADIANS(CU1138)))+(COS(RADIANS(CU1138)))</f>
        <v>0.76604444311897801</v>
      </c>
      <c r="DR1138" s="28">
        <f>(DB1138*DB1139)*(1-COS(RADIANS(CU1138)))-DB1140*(SIN(RADIANS(CU1138)))</f>
        <v>-0.64278760968653925</v>
      </c>
      <c r="DS1138" s="28">
        <f>(DB1138*DB1140)*(1-COS(RADIANS(CU1138)))+DB1139*(SIN(RADIANS(CU1138)))</f>
        <v>0</v>
      </c>
      <c r="DU1138" s="61">
        <f t="array" ref="DU1138:DU1140">MMULT(DQ1138:DS1140,EE1138:EE1140)</f>
        <v>-0.35845845630762407</v>
      </c>
      <c r="DV1138" s="13"/>
      <c r="DW1138" s="17">
        <v>1</v>
      </c>
      <c r="DX1138">
        <v>0</v>
      </c>
      <c r="DZ1138" s="73">
        <f>(DB1138^2)*(1-COS(RADIANS(CW1138-45)))+(COS(RADIANS(CW1138-45)))</f>
        <v>-0.82782852267656659</v>
      </c>
      <c r="EA1138" s="73">
        <f>(DB1138*DB1139)*(1-COS(RADIANS(CW1138-45)))-DB1140*(SIN(RADIANS(CW1138-45)))</f>
        <v>0.56098122699706565</v>
      </c>
      <c r="EB1138" s="73">
        <f>(DB1138*DB1140)*(1-COS(RADIANS(CW1138-45)))+DB1139*(SIN(RADIANS(CW1138-45)))</f>
        <v>0</v>
      </c>
      <c r="EC1138" s="10"/>
      <c r="ED1138">
        <f t="array" ref="ED1138:ED1140">MMULT(DZ1138:EB1140,DA1138:DA1140)</f>
        <v>-0.82782852267656659</v>
      </c>
      <c r="EE1138" s="1">
        <f t="array" ref="EE1138:EE1140">MMULT(DK1138:DM1140,ED1138:ED1140)</f>
        <v>-0.81775324215202638</v>
      </c>
      <c r="EG1138">
        <f>CY1138+DU1138</f>
        <v>0.49521523347477392</v>
      </c>
      <c r="EH1138">
        <f>EG1138/(SQRT(EG1138^2+EG1139^2+EG1140^2))</f>
        <v>0.35017004973689203</v>
      </c>
      <c r="EJ1138">
        <f>Q1138+AM1138</f>
        <v>-0.78692812173138493</v>
      </c>
      <c r="EK1138">
        <f>EJ1138/(SQRT(EJ1138^2+EJ1139^2+EJ1140^2))</f>
        <v>-0.58812846043351119</v>
      </c>
      <c r="EM1138" s="23">
        <f>CY1139*DU1140-CY1140*DU1139</f>
        <v>-0.37782107733007797</v>
      </c>
      <c r="EO1138" s="15">
        <v>17</v>
      </c>
      <c r="EP1138" s="9" t="s">
        <v>7</v>
      </c>
      <c r="EW1138" s="17">
        <f>CU1138</f>
        <v>40</v>
      </c>
      <c r="EX1138" s="17">
        <f>CV1138</f>
        <v>-40</v>
      </c>
      <c r="EY1138" s="31">
        <f>1+CW1138</f>
        <v>260.12368332114198</v>
      </c>
      <c r="EZ1138" s="10"/>
      <c r="FA1138" s="61">
        <f t="array" ref="FA1138:FA1140">MMULT(FS1138:FU1140,FQ1138:FQ1140)</f>
        <v>0.85979963381494473</v>
      </c>
      <c r="FB1138" s="13" t="e">
        <f>BW1139</f>
        <v>#REF!</v>
      </c>
      <c r="FC1138" s="17">
        <v>1</v>
      </c>
      <c r="FD1138">
        <v>0</v>
      </c>
      <c r="FF1138" s="73">
        <f>(FD1138^2)*(1-COS(RADIANS(EY1138+45)))+(COS(RADIANS(EY1138+45)))</f>
        <v>0.57534338667714768</v>
      </c>
      <c r="FG1138" s="73">
        <f>(FD1138*FD1139)*(1-COS(RADIANS(EY1138+45)))-FD1140*(SIN(RADIANS(EY1138+45)))</f>
        <v>0.81791196800564681</v>
      </c>
      <c r="FH1138" s="73">
        <f>(FD1138*FD1140)*(1-COS(RADIANS(EY1138+45)))+FD1139*(SIN(RADIANS(EY1138+45)))</f>
        <v>0</v>
      </c>
      <c r="FI1138" s="10"/>
      <c r="FJ1138">
        <f t="array" ref="FJ1138:FJ1140">MMULT(FF1138:FH1140,FC1138:FC1140)</f>
        <v>0.57534338667714768</v>
      </c>
      <c r="FK1138" s="23">
        <f>COS(RADIANS(176))</f>
        <v>-0.9975640502598242</v>
      </c>
      <c r="FM1138" s="30">
        <f>(FK1138^2)*(1-COS(RADIANS(EX1138)))+(COS(RADIANS(EX1138)))</f>
        <v>0.99886158030145311</v>
      </c>
      <c r="FN1138" s="30">
        <f>(FK1138*FK1139)*(1-COS(RADIANS(EX1138)))-FK1140*(SIN(RADIANS(EX1138)))</f>
        <v>-1.6280160168985456E-2</v>
      </c>
      <c r="FO1138" s="30">
        <f>(FK1138*FK1140)*(1-COS(RADIANS(EX1138)))+FK1139*(SIN(RADIANS(EX1138)))</f>
        <v>-4.4838597018148282E-2</v>
      </c>
      <c r="FQ1138">
        <f t="array" ref="FQ1138:FQ1140">MMULT(FM1138:FO1140,FJ1138:FJ1140)</f>
        <v>0.58800414227558773</v>
      </c>
      <c r="FS1138" s="28">
        <f>(FD1138^2)*(1-COS(RADIANS(EW1138)))+(COS(RADIANS(EW1138)))</f>
        <v>0.76604444311897801</v>
      </c>
      <c r="FT1138" s="28">
        <f>(FD1138*FD1139)*(1-COS(RADIANS(EW1138)))-FD1140*(SIN(RADIANS(EW1138)))</f>
        <v>-0.64278760968653925</v>
      </c>
      <c r="FU1138" s="28">
        <f>(FD1138*FD1140)*(1-COS(RADIANS(EW1138)))+FD1139*(SIN(RADIANS(EW1138)))</f>
        <v>0</v>
      </c>
      <c r="FW1138" s="61">
        <f t="array" ref="FW1138:FW1140">MMULT(FS1138:FU1140,GG1138:GG1140)</f>
        <v>-0.34350520114959782</v>
      </c>
      <c r="FX1138" s="13" t="e">
        <f>BX1139</f>
        <v>#REF!</v>
      </c>
      <c r="FY1138" s="17">
        <v>1</v>
      </c>
      <c r="FZ1138">
        <v>0</v>
      </c>
      <c r="GB1138" s="73">
        <f>(FD1138^2)*(1-COS(RADIANS(EY1138-45)))+(COS(RADIANS(EY1138-45)))</f>
        <v>-0.81791196800564647</v>
      </c>
      <c r="GC1138" s="73">
        <f>(FD1138*FD1139)*(1-COS(RADIANS(EY1138-45)))-FD1140*(SIN(RADIANS(EY1138-45)))</f>
        <v>0.57534338667714802</v>
      </c>
      <c r="GD1138" s="73">
        <f>(FD1138*FD1140)*(1-COS(RADIANS(EY1138-45)))+FD1139*(SIN(RADIANS(EY1138-45)))</f>
        <v>0</v>
      </c>
      <c r="GE1138" s="10"/>
      <c r="GF1138">
        <f t="array" ref="GF1138:GF1140">MMULT(GB1138:GD1140,FC1138:FC1140)</f>
        <v>-0.81791196800564647</v>
      </c>
      <c r="GG1138" s="1">
        <f t="array" ref="GG1138:GG1140">MMULT(FM1138:FO1140,GF1138:GF1140)</f>
        <v>-0.80761415842232109</v>
      </c>
      <c r="GI1138">
        <f>FA1138+FW1138</f>
        <v>0.51629443266534691</v>
      </c>
      <c r="GJ1138">
        <f>GI1138/(SQRT(GI1138^2+GI1139^2+GI1140^2))</f>
        <v>0.36507529442652809</v>
      </c>
      <c r="GL1138" t="e">
        <f>CH1139+DC1138</f>
        <v>#VALUE!</v>
      </c>
      <c r="GM1138" t="e">
        <f>GL1138/(SQRT(GL1138^2+GL1139^2+GL1140^2))</f>
        <v>#VALUE!</v>
      </c>
      <c r="GO1138" s="27">
        <f>FA1139*FW1140-FA1140*FW1139</f>
        <v>-0.37782107733007803</v>
      </c>
    </row>
    <row r="1139" spans="1:197" x14ac:dyDescent="0.2">
      <c r="A1139">
        <f>F1139</f>
        <v>-0.34514388613357072</v>
      </c>
      <c r="B1139">
        <f>C1139/(SQRT(C1138^2+C1139^2+C1140^2))</f>
        <v>-0.34517023974623617</v>
      </c>
      <c r="C1139">
        <v>-0.34363375322457662</v>
      </c>
      <c r="D1139" t="s">
        <v>9</v>
      </c>
      <c r="E1139" s="5">
        <f t="shared" si="1712"/>
        <v>0.34933429420552226</v>
      </c>
      <c r="F1139" s="6">
        <f t="shared" si="1712"/>
        <v>-0.34514388613357072</v>
      </c>
      <c r="G1139" s="7">
        <f t="shared" ref="G1139:G1140" si="1714">Q1138</f>
        <v>-6.4589062535398534E-2</v>
      </c>
      <c r="H1139" s="8">
        <f t="shared" ref="H1139:H1140" si="1715">AM1138</f>
        <v>-0.7223390591959864</v>
      </c>
      <c r="J1139" s="10"/>
      <c r="Q1139" s="61">
        <v>-0.51555749612369817</v>
      </c>
      <c r="S1139" s="17">
        <v>0</v>
      </c>
      <c r="T1139">
        <v>1</v>
      </c>
      <c r="V1139" s="73">
        <f>(T1137*T1139)*(1-COS(RADIANS(O1137+45)))-T1138*(SIN(RADIANS(O1137+45)))</f>
        <v>0</v>
      </c>
      <c r="W1139" s="73">
        <f>(T1138*T1139)*(1-COS(RADIANS(O1137+45)))+T1137*(SIN(RADIANS(O1137+45)))</f>
        <v>0</v>
      </c>
      <c r="X1139" s="73">
        <f>(T1139^2)*(1-COS(RADIANS(O1137+45)))+(COS(RADIANS(O1137+45)))</f>
        <v>1</v>
      </c>
      <c r="Y1139" s="10"/>
      <c r="Z1139">
        <v>0</v>
      </c>
      <c r="AA1139" s="23">
        <f>SIN(RADIANS('[1]Biaxial Input'!$F$21))*SIN(RADIANS(0))</f>
        <v>0</v>
      </c>
      <c r="AC1139" s="30">
        <f>(AA1137*AA1139)*(1-COS(RADIANS(N1137)))-AA1138*(SIN(RADIANS(N1137)))</f>
        <v>5.3436559083262246E-2</v>
      </c>
      <c r="AD1139" s="30">
        <f>(AA1138*AA1139)*(1-COS(RADIANS(N1137)))+AA1137*(SIN(RADIANS(N1137)))</f>
        <v>0.76417839735679927</v>
      </c>
      <c r="AE1139" s="30">
        <f>(AA1139^2)*(1-COS(RADIANS(N1137)))+(COS(RADIANS(N1137)))</f>
        <v>0.64278760968653936</v>
      </c>
      <c r="AG1139">
        <v>-0.51555749612369817</v>
      </c>
      <c r="AI1139" s="28">
        <f>(T1137*T1139)*(1-COS(RADIANS(M1137)))-T1138*(SIN(RADIANS(M1137)))</f>
        <v>0</v>
      </c>
      <c r="AJ1139" s="28">
        <f>(T1138*T1139)*(1-COS(RADIANS(M1137)))+T1137*(SIN(RADIANS(M1137)))</f>
        <v>0</v>
      </c>
      <c r="AK1139" s="28">
        <f>(T1139^2)*(1-COS(RADIANS(M1137)))+(COS(RADIANS(M1137)))</f>
        <v>1</v>
      </c>
      <c r="AM1139" s="61">
        <v>-0.56659029026636909</v>
      </c>
      <c r="AO1139" s="17">
        <v>0</v>
      </c>
      <c r="AP1139">
        <v>1</v>
      </c>
      <c r="AR1139" s="73">
        <f>(T1137*T1137)*(1-COS(RADIANS(O1137-45)))-T1137*(SIN(RADIANS(O1137-45)))</f>
        <v>0</v>
      </c>
      <c r="AS1139" s="73">
        <f>(T1138*T1139)*(1-COS(RADIANS(O1137-45)))+T1137*(SIN(RADIANS(O1137-45)))</f>
        <v>0</v>
      </c>
      <c r="AT1139" s="73">
        <f>(T1139^2)*(1-COS(RADIANS(O1137-45)))+(COS(RADIANS(O1137-45)))</f>
        <v>0.99999999999999989</v>
      </c>
      <c r="AU1139" s="10"/>
      <c r="AV1139">
        <v>0</v>
      </c>
      <c r="AW1139" s="1">
        <v>-0.56659029026636909</v>
      </c>
      <c r="AY1139" s="11">
        <v>0</v>
      </c>
      <c r="AZ1139" s="12">
        <v>0</v>
      </c>
      <c r="BA1139" s="12">
        <v>0</v>
      </c>
      <c r="BB1139" s="12">
        <f>2*F1133</f>
        <v>-1.759164651355327</v>
      </c>
      <c r="BC1139" s="12">
        <f>2*F1134</f>
        <v>-0.69028777226714144</v>
      </c>
      <c r="BD1139" s="24">
        <f>2*F1135</f>
        <v>-0.65486068814699605</v>
      </c>
      <c r="BE1139" s="10">
        <f>F1133^2+F1134^2+F1135^2-1</f>
        <v>0</v>
      </c>
      <c r="BV1139" s="4" t="s">
        <v>18</v>
      </c>
      <c r="BW1139" s="4" t="e">
        <f>DEGREES(ACOS(BW1135/(SQRT((BW1133^2)+(BW1134^2)+(BW1135^2)))))</f>
        <v>#REF!</v>
      </c>
      <c r="BX1139" s="4" t="e">
        <f>DEGREES(ATAN(BW1134/BW1133))</f>
        <v>#REF!</v>
      </c>
      <c r="BY1139" t="s">
        <v>8</v>
      </c>
      <c r="BZ1139" s="5">
        <f t="shared" ref="BZ1139:CA1141" si="1716">BZ1134</f>
        <v>0.93180266183863136</v>
      </c>
      <c r="CA1139" s="6">
        <f t="shared" si="1716"/>
        <v>-0.87956522186239505</v>
      </c>
      <c r="CB1139" s="7">
        <f>CY1138</f>
        <v>0.85367368978239799</v>
      </c>
      <c r="CC1139" s="8">
        <f>DU1138</f>
        <v>-0.35845845630762407</v>
      </c>
      <c r="CE1139" s="9">
        <f>((SUMPRODUCT(CB1139:CB1141,BZ1139:BZ1141))*(SUMPRODUCT(CB1139:(CB1141),CA1139:CA1141)))-((SUMPRODUCT(CC1139:CC1141,BZ1139:BZ1141))*(SUMPRODUCT(CC1139:CC1141,CA1139:CA1141)))</f>
        <v>-4.9960036108132044E-16</v>
      </c>
      <c r="CG1139">
        <v>1</v>
      </c>
      <c r="CH1139" t="s">
        <v>161</v>
      </c>
      <c r="CI1139" s="67"/>
      <c r="CJ1139" s="1" t="s">
        <v>8</v>
      </c>
      <c r="CK1139" s="5">
        <f t="shared" ref="CK1139:CL1141" si="1717">BZ1139</f>
        <v>0.93180266183863136</v>
      </c>
      <c r="CL1139" s="6">
        <f t="shared" si="1717"/>
        <v>-0.87956522186239505</v>
      </c>
      <c r="CM1139" s="7">
        <f>FA1138</f>
        <v>0.85979963381494473</v>
      </c>
      <c r="CN1139" s="8">
        <f>FW1138</f>
        <v>-0.34350520114959782</v>
      </c>
      <c r="CO1139" s="10"/>
      <c r="CP1139">
        <f t="shared" si="1713"/>
        <v>0.3492962422733713</v>
      </c>
      <c r="CQ1139">
        <f t="shared" si="1713"/>
        <v>-0.34518112468713447</v>
      </c>
      <c r="CR1139">
        <f>CJ1142</f>
        <v>0</v>
      </c>
      <c r="CS1139">
        <f>CM1142</f>
        <v>0</v>
      </c>
      <c r="CW1139" s="28"/>
      <c r="CY1139" s="61">
        <v>-0.12466358907321079</v>
      </c>
      <c r="DA1139" s="17">
        <v>0</v>
      </c>
      <c r="DB1139">
        <v>0</v>
      </c>
      <c r="DD1139" s="73">
        <f>(DB1138*DB1139)*(1-COS(RADIANS(CW1138+45)))+DB1140*(SIN(RADIANS(CW1138+45)))</f>
        <v>-0.82782852267656659</v>
      </c>
      <c r="DE1139" s="73">
        <f>(DB1139^2)*(1-COS(RADIANS(CW1138+45)))+(COS(RADIANS(CW1138+45)))</f>
        <v>0.56098122699706565</v>
      </c>
      <c r="DF1139" s="73">
        <f>(DB1139*DB1140)*(1-COS(RADIANS(CW1138+45)))-DB1138*(SIN(RADIANS(CW1138+45)))</f>
        <v>0</v>
      </c>
      <c r="DG1139" s="10"/>
      <c r="DH1139">
        <v>-0.82782852267656659</v>
      </c>
      <c r="DI1139" s="23">
        <f>SIN(RADIANS('[1]Biaxial Input'!$F$21))*(COS(RADIANS(0)))</f>
        <v>6.9756473744125524E-2</v>
      </c>
      <c r="DK1139" s="30">
        <f>(DI1138*DI1139)*(1-COS(RADIANS(CV1138)))+DI1140*(SIN(RADIANS(CV1138)))</f>
        <v>-1.6280160168985456E-2</v>
      </c>
      <c r="DL1139" s="30">
        <f>(DI1139^2)*(1-COS(RADIANS(CV1138)))+(COS(RADIANS(CV1138)))</f>
        <v>0.7671828628175249</v>
      </c>
      <c r="DM1139" s="30">
        <f>(DI1139*DI1140)*(1-COS(RADIANS(CV1138)))-DI1138*(SIN(RADIANS(CV1138)))</f>
        <v>-0.64122181137573508</v>
      </c>
      <c r="DO1139">
        <v>-0.64422872017631683</v>
      </c>
      <c r="DQ1139" s="28">
        <f>(DB1138*DB1139)*(1-COS(RADIANS(CU1138)))+DB1140*(SIN(RADIANS(CU1138)))</f>
        <v>0.64278760968653925</v>
      </c>
      <c r="DR1139" s="28">
        <f>(DB1139^2)*(1-COS(RADIANS(CU1138)))+(COS(RADIANS(CU1138)))</f>
        <v>0.76604444311897801</v>
      </c>
      <c r="DS1139" s="28">
        <f>(DB1139*DB1140)*(1-COS(RADIANS(CU1138)))-DB1138*(SIN(RADIANS(CU1138)))</f>
        <v>0</v>
      </c>
      <c r="DU1139" s="61">
        <v>-0.84500405020787417</v>
      </c>
      <c r="DW1139" s="17">
        <v>0</v>
      </c>
      <c r="DX1139">
        <v>0</v>
      </c>
      <c r="DZ1139" s="73">
        <f>(DB1138*DB1139)*(1-COS(RADIANS(CW1138-45)))+DB1140*(SIN(RADIANS(CW1138-45)))</f>
        <v>-0.56098122699706565</v>
      </c>
      <c r="EA1139" s="73">
        <f>(DB1139^2)*(1-COS(RADIANS(CW1138-45)))+(COS(RADIANS(CW1138-45)))</f>
        <v>-0.82782852267656659</v>
      </c>
      <c r="EB1139" s="73">
        <f>(DB1139*DB1140)*(1-COS(RADIANS(CW1138-45)))-DB1138*(SIN(RADIANS(CW1138-45)))</f>
        <v>0</v>
      </c>
      <c r="EC1139" s="10"/>
      <c r="ED1139">
        <v>-0.56098122699706565</v>
      </c>
      <c r="EE1139" s="1">
        <v>-0.41689800277286748</v>
      </c>
      <c r="EG1139">
        <f>CY1139+DU1139</f>
        <v>-0.96966763928108501</v>
      </c>
      <c r="EH1139">
        <f>EG1139/(SQRT(EG1138^2+EG1139^2+EG1140^2))</f>
        <v>-0.68565856323280638</v>
      </c>
      <c r="EJ1139">
        <f>Q1139+AM1139</f>
        <v>-1.0821477863900673</v>
      </c>
      <c r="EK1139">
        <f>EJ1139/(SQRT(EJ1138^2+EJ1139^2+EJ1140^2))</f>
        <v>-0.80876752780271022</v>
      </c>
      <c r="EM1139" s="23">
        <f>CY1140*DU1138-CY1138*DU1140</f>
        <v>0.52002610001006078</v>
      </c>
      <c r="EP1139" s="9">
        <f>((SUMPRODUCT(CM1139:CM1141,BZ1139:BZ1141))*(SUMPRODUCT(CM1139:CM1141,CA1139:CA1141)))-((SUMPRODUCT(CN1139:CN1141,BZ1139:BZ1141))*(SUMPRODUCT(CN1139:CN1141,CA1139:CA1141)))</f>
        <v>-3.1786196226070151E-2</v>
      </c>
      <c r="EY1139" s="28"/>
      <c r="EZ1139" s="10"/>
      <c r="FA1139" s="61">
        <v>-0.10989724807939494</v>
      </c>
      <c r="FB1139" s="13" t="e">
        <f>BW1140</f>
        <v>#REF!</v>
      </c>
      <c r="FC1139" s="17">
        <v>0</v>
      </c>
      <c r="FD1139">
        <v>0</v>
      </c>
      <c r="FF1139" s="73">
        <f>(FD1138*FD1139)*(1-COS(RADIANS(EY1138+45)))+FD1140*(SIN(RADIANS(EY1138+45)))</f>
        <v>-0.81791196800564681</v>
      </c>
      <c r="FG1139" s="73">
        <f>(FD1139^2)*(1-COS(RADIANS(EY1138+45)))+(COS(RADIANS(EY1138+45)))</f>
        <v>0.57534338667714768</v>
      </c>
      <c r="FH1139" s="73">
        <f>(FD1139*FD1140)*(1-COS(RADIANS(EY1138+45)))-FD1138*(SIN(RADIANS(EY1138+45)))</f>
        <v>0</v>
      </c>
      <c r="FI1139" s="10"/>
      <c r="FJ1139">
        <v>-0.81791196800564681</v>
      </c>
      <c r="FK1139" s="23">
        <f>SIN(RADIANS(176))*(COS(RADIANS(0)))</f>
        <v>6.9756473744125524E-2</v>
      </c>
      <c r="FM1139" s="30">
        <f>(FK1138*FK1139)*(1-COS(RADIANS(EX1138)))+FK1140*(SIN(RADIANS(EX1138)))</f>
        <v>-1.6280160168985456E-2</v>
      </c>
      <c r="FN1139" s="30">
        <f>(FK1139^2)*(1-COS(RADIANS(EX1138)))+(COS(RADIANS(EX1138)))</f>
        <v>0.7671828628175249</v>
      </c>
      <c r="FO1139" s="30">
        <f>(FK1139*FK1140)*(1-COS(RADIANS(EX1138)))-FK1138*(SIN(RADIANS(EX1138)))</f>
        <v>-0.64122181137573508</v>
      </c>
      <c r="FQ1139">
        <v>-0.63685472763455842</v>
      </c>
      <c r="FS1139" s="28">
        <f>(FD1138*FD1139)*(1-COS(RADIANS(EW1138)))+FD1140*(SIN(RADIANS(EW1138)))</f>
        <v>0.64278760968653925</v>
      </c>
      <c r="FT1139" s="28">
        <f>(FD1139^2)*(1-COS(RADIANS(EW1138)))+(COS(RADIANS(EW1138)))</f>
        <v>0.76604444311897801</v>
      </c>
      <c r="FU1139" s="28">
        <f>(FD1139*FD1140)*(1-COS(RADIANS(EW1138)))-FD1138*(SIN(RADIANS(EW1138)))</f>
        <v>0</v>
      </c>
      <c r="FW1139" s="61">
        <v>-0.84705103162259476</v>
      </c>
      <c r="FX1139" s="13" t="e">
        <f>BX1140</f>
        <v>#REF!</v>
      </c>
      <c r="FY1139" s="17">
        <v>0</v>
      </c>
      <c r="FZ1139">
        <v>0</v>
      </c>
      <c r="GB1139" s="73">
        <f>(FD1138*FD1139)*(1-COS(RADIANS(EY1138-45)))+FD1140*(SIN(RADIANS(EY1138-45)))</f>
        <v>-0.57534338667714802</v>
      </c>
      <c r="GC1139" s="73">
        <f>(FD1139^2)*(1-COS(RADIANS(EY1138-45)))+(COS(RADIANS(EY1138-45)))</f>
        <v>-0.81791196800564647</v>
      </c>
      <c r="GD1139" s="73">
        <f>(FD1139*FD1140)*(1-COS(RADIANS(EY1138-45)))-FD1138*(SIN(RADIANS(EY1138-45)))</f>
        <v>0</v>
      </c>
      <c r="GE1139" s="10"/>
      <c r="GF1139">
        <v>-0.57534338667714802</v>
      </c>
      <c r="GG1139" s="1">
        <v>-0.42807784865084264</v>
      </c>
      <c r="GI1139">
        <f>FA1139+FW1139</f>
        <v>-0.9569482797019897</v>
      </c>
      <c r="GJ1139">
        <f>GI1139/(SQRT(GI1138^2+GI1139^2+GI1140^2))</f>
        <v>-0.67666461782207776</v>
      </c>
      <c r="GL1139">
        <f>CH1140+DC1139</f>
        <v>-3.1786196226070151E-2</v>
      </c>
      <c r="GM1139" t="e">
        <f>GL1139/(SQRT(GL1138^2+GL1139^2+GL1140^2))</f>
        <v>#VALUE!</v>
      </c>
      <c r="GO1139" s="27">
        <f>FA1140*FW1138-FA1138*FW1140</f>
        <v>0.52002610001006078</v>
      </c>
    </row>
    <row r="1140" spans="1:197" x14ac:dyDescent="0.2">
      <c r="A1140" s="1">
        <f>F1140</f>
        <v>-0.32743034407349803</v>
      </c>
      <c r="B1140">
        <f>C1140/(SQRT(C1138^2+C1139^2+C1140^2))</f>
        <v>-0.32743508933027299</v>
      </c>
      <c r="C1140">
        <v>-0.32597754883708263</v>
      </c>
      <c r="D1140" t="s">
        <v>10</v>
      </c>
      <c r="E1140" s="5">
        <f t="shared" si="1712"/>
        <v>-9.8661645972365639E-2</v>
      </c>
      <c r="F1140" s="6">
        <f t="shared" si="1712"/>
        <v>-0.32743034407349803</v>
      </c>
      <c r="G1140" s="7">
        <f t="shared" si="1714"/>
        <v>-0.51555749612369817</v>
      </c>
      <c r="H1140" s="8">
        <f t="shared" si="1715"/>
        <v>-0.56659029026636909</v>
      </c>
      <c r="J1140" s="10"/>
      <c r="BE1140" s="15"/>
      <c r="BV1140" s="4" t="s">
        <v>20</v>
      </c>
      <c r="BW1140" s="4" t="e">
        <f>DEGREES(ACOS(BX1135/(SQRT((BX1133^2)+(BX1134^2)+(BX1135^2)))))</f>
        <v>#REF!</v>
      </c>
      <c r="BX1140" s="4" t="e">
        <f>DEGREES(ATAN(BX1134/BX1133))</f>
        <v>#REF!</v>
      </c>
      <c r="BY1140" t="s">
        <v>9</v>
      </c>
      <c r="BZ1140" s="5">
        <f t="shared" si="1716"/>
        <v>0.3492962422733713</v>
      </c>
      <c r="CA1140" s="6">
        <f t="shared" si="1716"/>
        <v>-0.34518112468713447</v>
      </c>
      <c r="CB1140" s="7">
        <f>CY1139</f>
        <v>-0.12466358907321079</v>
      </c>
      <c r="CC1140" s="8">
        <f>DU1139</f>
        <v>-0.84500405020787417</v>
      </c>
      <c r="CE1140" s="10"/>
      <c r="CH1140">
        <f>((SUMPRODUCT(CM1139:CM1141,CK1139:CK1141))*(SUMPRODUCT(CM1139:CM1141,CL1139:CL1141)))-((SUMPRODUCT(CN1139:CN1141,CK1139:CK1141))*(SUMPRODUCT(CN1139:CN1141,CL1139:CL1141)))</f>
        <v>-3.1786196226070151E-2</v>
      </c>
      <c r="CI1140" s="67"/>
      <c r="CJ1140" s="10" t="s">
        <v>9</v>
      </c>
      <c r="CK1140" s="5">
        <f t="shared" si="1717"/>
        <v>0.3492962422733713</v>
      </c>
      <c r="CL1140" s="6">
        <f t="shared" si="1717"/>
        <v>-0.34518112468713447</v>
      </c>
      <c r="CM1140" s="7">
        <f>FA1139</f>
        <v>-0.10989724807939494</v>
      </c>
      <c r="CN1140" s="8">
        <f>FW1139</f>
        <v>-0.84705103162259476</v>
      </c>
      <c r="CP1140">
        <f t="shared" si="1713"/>
        <v>-9.8670839279614439E-2</v>
      </c>
      <c r="CQ1140">
        <f t="shared" si="1713"/>
        <v>-0.32743703463395935</v>
      </c>
      <c r="CR1140">
        <f>CK1142</f>
        <v>0</v>
      </c>
      <c r="CS1140">
        <f>CN1142</f>
        <v>0</v>
      </c>
      <c r="CW1140" s="28"/>
      <c r="CY1140" s="61">
        <v>-0.50566809364709897</v>
      </c>
      <c r="DA1140" s="17">
        <v>0</v>
      </c>
      <c r="DB1140">
        <v>1</v>
      </c>
      <c r="DD1140" s="73">
        <f>(DB1138*DB1140)*(1-COS(RADIANS(CW1138+45)))-DB1139*(SIN(RADIANS(CW1138+45)))</f>
        <v>0</v>
      </c>
      <c r="DE1140" s="73">
        <f>(DB1139*DB1140)*(1-COS(RADIANS(CW1138+45)))+DB1138*(SIN(RADIANS(CW1138+45)))</f>
        <v>0</v>
      </c>
      <c r="DF1140" s="73">
        <f>(DB1140^2)*(1-COS(RADIANS(CW1138+45)))+(COS(RADIANS(CW1138+45)))</f>
        <v>1</v>
      </c>
      <c r="DG1140" s="10"/>
      <c r="DH1140">
        <v>0</v>
      </c>
      <c r="DI1140" s="23">
        <f>SIN(RADIANS('[1]Biaxial Input'!$F$21))*SIN(RADIANS(0))</f>
        <v>0</v>
      </c>
      <c r="DK1140" s="30">
        <f>(DI1138*DI1140)*(1-COS(RADIANS(CV1138)))-DI1139*(SIN(RADIANS(CV1138)))</f>
        <v>4.4838597018148282E-2</v>
      </c>
      <c r="DL1140" s="30">
        <f>(DI1139*DI1140)*(1-COS(RADIANS(CV1138)))+DI1138*(SIN(RADIANS(CV1138)))</f>
        <v>0.64122181137573508</v>
      </c>
      <c r="DM1140" s="30">
        <f>(DI1140^2)*(1-COS(RADIANS(CV1138)))+(COS(RADIANS(CV1138)))</f>
        <v>0.76604444311897801</v>
      </c>
      <c r="DO1140">
        <v>-0.50566809364709897</v>
      </c>
      <c r="DQ1140" s="28">
        <f>(DB1138*DB1140)*(1-COS(RADIANS(CU1138)))-DB1139*(SIN(RADIANS(CU1138)))</f>
        <v>0</v>
      </c>
      <c r="DR1140" s="28">
        <f>(DB1139*DB1140)*(1-COS(RADIANS(CU1138)))+DB1138*(SIN(RADIANS(CU1138)))</f>
        <v>0</v>
      </c>
      <c r="DS1140" s="28">
        <f>(DB1140^2)*(1-COS(RADIANS(CU1138)))+(COS(RADIANS(CU1138)))</f>
        <v>1</v>
      </c>
      <c r="DU1140" s="61">
        <v>-0.39683206805126442</v>
      </c>
      <c r="DW1140" s="17">
        <v>0</v>
      </c>
      <c r="DX1140">
        <v>1</v>
      </c>
      <c r="DZ1140" s="73">
        <f>(DB1138*DB1138)*(1-COS(RADIANS(CW1138-45)))-DB1138*(SIN(RADIANS(CW1138-45)))</f>
        <v>0</v>
      </c>
      <c r="EA1140" s="73">
        <f>(DB1139*DB1140)*(1-COS(RADIANS(CW1138-45)))+DB1138*(SIN(RADIANS(CW1138-45)))</f>
        <v>0</v>
      </c>
      <c r="EB1140" s="73">
        <f>(DB1140^2)*(1-COS(RADIANS(CW1138-45)))+(COS(RADIANS(CW1138-45)))</f>
        <v>1</v>
      </c>
      <c r="EC1140" s="10"/>
      <c r="ED1140">
        <v>0</v>
      </c>
      <c r="EE1140" s="1">
        <v>-0.39683206805126442</v>
      </c>
      <c r="EG1140">
        <f>CY1140+DU1140</f>
        <v>-0.90250016169836345</v>
      </c>
      <c r="EH1140">
        <f>EG1140/(SQRT(EG1138^2+EG1139^2+EG1140^2))</f>
        <v>-0.63816398435886845</v>
      </c>
      <c r="EJ1140">
        <f>Q1140+AM1140</f>
        <v>0</v>
      </c>
      <c r="EK1140">
        <f>EJ1140/(SQRT(EJ1138^2+EJ1139^2+EJ1140^2))</f>
        <v>0</v>
      </c>
      <c r="EM1140" s="23">
        <f>CY1138*DU1139-CY1139*DU1138</f>
        <v>-0.76604444311897768</v>
      </c>
      <c r="ER1140">
        <f t="shared" ref="ER1140:ES1142" si="1718">CK1139</f>
        <v>0.93180266183863136</v>
      </c>
      <c r="ES1140">
        <f t="shared" si="1718"/>
        <v>-0.87956522186239505</v>
      </c>
      <c r="ET1140" t="e">
        <f>#REF!</f>
        <v>#REF!</v>
      </c>
      <c r="EU1140" t="e">
        <f>#REF!</f>
        <v>#REF!</v>
      </c>
      <c r="EY1140" s="28"/>
      <c r="EZ1140" s="10"/>
      <c r="FA1140" s="61">
        <v>-0.49866540340819981</v>
      </c>
      <c r="FB1140" s="13">
        <f>BW1141</f>
        <v>0</v>
      </c>
      <c r="FC1140" s="17">
        <v>0</v>
      </c>
      <c r="FD1140">
        <v>1</v>
      </c>
      <c r="FF1140" s="73">
        <f>(FD1138*FD1140)*(1-COS(RADIANS(EY1138+45)))-FD1139*(SIN(RADIANS(EY1138+45)))</f>
        <v>0</v>
      </c>
      <c r="FG1140" s="73">
        <f>(FD1139*FD1140)*(1-COS(RADIANS(EY1138+45)))+FD1138*(SIN(RADIANS(EY1138+45)))</f>
        <v>0</v>
      </c>
      <c r="FH1140" s="73">
        <f>(FD1140^2)*(1-COS(RADIANS(EY1138+45)))+(COS(RADIANS(EY1138+45)))</f>
        <v>1</v>
      </c>
      <c r="FI1140" s="10"/>
      <c r="FJ1140">
        <v>0</v>
      </c>
      <c r="FK1140" s="23">
        <f>SIN(RADIANS(176))*SIN(RADIANS(0))</f>
        <v>0</v>
      </c>
      <c r="FM1140" s="30">
        <f>(FK1138*FK1140)*(1-COS(RADIANS(EX1138)))-FK1139*(SIN(RADIANS(EX1138)))</f>
        <v>4.4838597018148282E-2</v>
      </c>
      <c r="FN1140" s="30">
        <f>(FK1139*FK1140)*(1-COS(RADIANS(EX1138)))+FK1138*(SIN(RADIANS(EX1138)))</f>
        <v>0.64122181137573508</v>
      </c>
      <c r="FO1140" s="30">
        <f>(FK1140^2)*(1-COS(RADIANS(EX1138)))+(COS(RADIANS(EX1138)))</f>
        <v>0.76604444311897801</v>
      </c>
      <c r="FQ1140">
        <v>-0.49866540340819981</v>
      </c>
      <c r="FS1140" s="28">
        <f>(FD1138*FD1140)*(1-COS(RADIANS(EW1138)))-FD1139*(SIN(RADIANS(EW1138)))</f>
        <v>0</v>
      </c>
      <c r="FT1140" s="28">
        <f>(FD1139*FD1140)*(1-COS(RADIANS(EW1138)))+FD1138*(SIN(RADIANS(EW1138)))</f>
        <v>0</v>
      </c>
      <c r="FU1140" s="28">
        <f>(FD1140^2)*(1-COS(RADIANS(EW1138)))+(COS(RADIANS(EW1138)))</f>
        <v>1</v>
      </c>
      <c r="FW1140" s="61">
        <v>-0.40559675369789661</v>
      </c>
      <c r="FX1140" s="13">
        <f>BX1141</f>
        <v>0</v>
      </c>
      <c r="FY1140" s="17">
        <v>0</v>
      </c>
      <c r="FZ1140">
        <v>1</v>
      </c>
      <c r="GB1140" s="73">
        <f>(FD1138*FD1138)*(1-COS(RADIANS(EY1138-45)))-FD1138*(SIN(RADIANS(EY1138-45)))</f>
        <v>0</v>
      </c>
      <c r="GC1140" s="73">
        <f>(FD1139*FD1140)*(1-COS(RADIANS(EY1138-45)))+FD1138*(SIN(RADIANS(EY1138-45)))</f>
        <v>0</v>
      </c>
      <c r="GD1140" s="73">
        <f>(FD1140^2)*(1-COS(RADIANS(EY1138-45)))+(COS(RADIANS(EY1138-45)))</f>
        <v>0.99999999999999989</v>
      </c>
      <c r="GE1140" s="10"/>
      <c r="GF1140">
        <v>0</v>
      </c>
      <c r="GG1140" s="1">
        <v>-0.40559675369789661</v>
      </c>
      <c r="GI1140">
        <f>FA1140+FW1140</f>
        <v>-0.90426215710609648</v>
      </c>
      <c r="GJ1140">
        <f>GI1140/(SQRT(GI1138^2+GI1139^2+GI1140^2))</f>
        <v>-0.63940990326009584</v>
      </c>
      <c r="GL1140" t="e">
        <f>#REF!+DC1140</f>
        <v>#REF!</v>
      </c>
      <c r="GM1140" t="e">
        <f>GL1140/(SQRT(GL1138^2+GL1139^2+GL1140^2))</f>
        <v>#REF!</v>
      </c>
      <c r="GO1140" s="27">
        <f>FA1138*FW1139-FA1139*FW1138</f>
        <v>-0.7660444431189779</v>
      </c>
    </row>
    <row r="1141" spans="1:197" x14ac:dyDescent="0.2">
      <c r="A1141" s="83" t="s">
        <v>146</v>
      </c>
      <c r="B1141" s="17" t="s">
        <v>145</v>
      </c>
      <c r="C1141" s="17" t="s">
        <v>147</v>
      </c>
      <c r="M1141" s="17" t="s">
        <v>146</v>
      </c>
      <c r="N1141" s="17" t="s">
        <v>145</v>
      </c>
      <c r="O1141" s="17" t="s">
        <v>147</v>
      </c>
      <c r="P1141" s="1"/>
      <c r="Q1141" s="82" t="s">
        <v>148</v>
      </c>
      <c r="R1141" s="13"/>
      <c r="T1141" s="10"/>
      <c r="U1141" s="10"/>
      <c r="V1141" s="10"/>
      <c r="W1141" s="10"/>
      <c r="X1141" s="10"/>
      <c r="Y1141" s="10"/>
      <c r="Z1141" s="80"/>
      <c r="AA1141" s="23" t="s">
        <v>149</v>
      </c>
      <c r="AE1141" s="1"/>
      <c r="AG1141" s="80"/>
      <c r="AK1141" s="13"/>
      <c r="AL1141" s="81"/>
      <c r="AM1141" s="82" t="s">
        <v>150</v>
      </c>
      <c r="AO1141" s="13"/>
      <c r="AP1141" s="13"/>
      <c r="AS1141" s="1"/>
      <c r="AW1141" s="1"/>
      <c r="BY1141" t="s">
        <v>10</v>
      </c>
      <c r="BZ1141" s="5">
        <f t="shared" si="1716"/>
        <v>-9.8670839279614439E-2</v>
      </c>
      <c r="CA1141" s="6">
        <f t="shared" si="1716"/>
        <v>-0.32743703463395935</v>
      </c>
      <c r="CB1141" s="7">
        <f>CY1140</f>
        <v>-0.50566809364709897</v>
      </c>
      <c r="CC1141" s="8">
        <f>DU1140</f>
        <v>-0.39683206805126442</v>
      </c>
      <c r="CE1141" s="10"/>
      <c r="CG1141" s="10" t="s">
        <v>160</v>
      </c>
      <c r="CH1141" s="10">
        <f>-CH1138*((EY1138-CW1138)/(CH1140-CE1139))</f>
        <v>259.12368332114198</v>
      </c>
      <c r="CI1141" s="67"/>
      <c r="CJ1141" s="10" t="s">
        <v>10</v>
      </c>
      <c r="CK1141" s="5">
        <f t="shared" si="1717"/>
        <v>-9.8670839279614439E-2</v>
      </c>
      <c r="CL1141" s="6">
        <f t="shared" si="1717"/>
        <v>-0.32743703463395935</v>
      </c>
      <c r="CM1141" s="7">
        <f>FA1140</f>
        <v>-0.49866540340819981</v>
      </c>
      <c r="CN1141" s="8">
        <f>FW1140</f>
        <v>-0.40559675369789661</v>
      </c>
      <c r="CW1141" s="28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EE1141" s="1"/>
      <c r="EI1141" s="64">
        <f>(DEGREES(ACOS((EH1138*EK1138+EH1139*EK1139+EH1140*EK1140)/((SQRT(EH1138^2+EH1139^2+EH1140^2))*(SQRT(EK1138^2+EK1139^2+EK1140^2))))))</f>
        <v>69.598694169702839</v>
      </c>
      <c r="ER1141">
        <f t="shared" si="1718"/>
        <v>0.3492962422733713</v>
      </c>
      <c r="ES1141">
        <f t="shared" si="1718"/>
        <v>-0.34518112468713447</v>
      </c>
      <c r="ET1141" t="e">
        <f>#REF!</f>
        <v>#REF!</v>
      </c>
      <c r="EU1141" t="e">
        <f>#REF!</f>
        <v>#REF!</v>
      </c>
      <c r="EY1141" s="28"/>
      <c r="EZ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GG1141" s="1"/>
      <c r="GK1141" s="64" t="e">
        <f>(DEGREES(ACOS((GJ1138*GM1138+GJ1139*GM1139+GJ1140*GM1140)/((SQRT(GJ1138^2+GJ1139^2+GJ1140^2))*(SQRT(GM1138^2+GM1139^2+GM1140^2))))))</f>
        <v>#VALUE!</v>
      </c>
    </row>
    <row r="1142" spans="1:197" x14ac:dyDescent="0.2">
      <c r="A1142" s="17">
        <f>A1047</f>
        <v>0</v>
      </c>
      <c r="B1142" s="17">
        <f t="shared" ref="B1142:C1142" si="1719">B1047</f>
        <v>0</v>
      </c>
      <c r="C1142" s="17">
        <f t="shared" si="1719"/>
        <v>111.4</v>
      </c>
      <c r="E1142" s="5" t="s">
        <v>4</v>
      </c>
      <c r="F1142" s="6" t="s">
        <v>5</v>
      </c>
      <c r="G1142" s="7" t="s">
        <v>6</v>
      </c>
      <c r="H1142" s="8" t="s">
        <v>1</v>
      </c>
      <c r="I1142">
        <v>1</v>
      </c>
      <c r="J1142" s="9" t="s">
        <v>7</v>
      </c>
      <c r="K1142">
        <v>1</v>
      </c>
      <c r="M1142" s="17">
        <f>A1142</f>
        <v>0</v>
      </c>
      <c r="N1142" s="17">
        <f t="shared" ref="N1142:O1142" si="1720">B1142</f>
        <v>0</v>
      </c>
      <c r="O1142" s="17">
        <f t="shared" si="1720"/>
        <v>111.4</v>
      </c>
      <c r="P1142" s="10"/>
      <c r="Q1142" s="61">
        <f t="array" ref="Q1142:Q1144">MMULT(AI1142:AK1144,AG1142:AG1144)</f>
        <v>-0.91636272956223963</v>
      </c>
      <c r="R1142" s="13"/>
      <c r="S1142" s="17">
        <v>1</v>
      </c>
      <c r="T1142">
        <v>0</v>
      </c>
      <c r="V1142" s="73">
        <f>(T1142^2)*(1-COS(RADIANS(O1142+45)))+(COS(RADIANS(O1142+45)))</f>
        <v>-0.91636272956223963</v>
      </c>
      <c r="W1142" s="73">
        <f>(T1142*T1143)*(1-COS(RADIANS(O1142+45)))-T1144*(SIN(RADIANS(O1142+45)))</f>
        <v>-0.40034903255689475</v>
      </c>
      <c r="X1142" s="73">
        <f>(T1142*T1144)*(1-COS(RADIANS(O1142+45)))+T1143*(SIN(RADIANS(O1142+45)))</f>
        <v>0</v>
      </c>
      <c r="Y1142" s="10"/>
      <c r="Z1142">
        <f t="array" ref="Z1142:Z1144">MMULT(V1142:X1144,S1142:S1144)</f>
        <v>-0.91636272956223963</v>
      </c>
      <c r="AA1142" s="23">
        <f>COS(RADIANS('[1]Biaxial Input'!$F$21))</f>
        <v>-0.9975640502598242</v>
      </c>
      <c r="AC1142" s="30">
        <f>(AA1142^2)*(1-COS(RADIANS(N1142)))+(COS(RADIANS(N1142)))</f>
        <v>1</v>
      </c>
      <c r="AD1142" s="30">
        <f>(AA1142*AA1143)*(1-COS(RADIANS(N1142)))-AA1144*(SIN(RADIANS(N1142)))</f>
        <v>0</v>
      </c>
      <c r="AE1142" s="30">
        <f>(AA1142*AA1144)*(1-COS(RADIANS(N1142)))+AA1143*(SIN(RADIANS(N1142)))</f>
        <v>0</v>
      </c>
      <c r="AG1142">
        <f t="array" ref="AG1142:AG1144">MMULT(AC1142:AE1144,Z1142:Z1144)</f>
        <v>-0.91636272956223963</v>
      </c>
      <c r="AI1142" s="28">
        <f>(T1142^2)*(1-COS(RADIANS(M1142)))+(COS(RADIANS(M1142)))</f>
        <v>1</v>
      </c>
      <c r="AJ1142" s="28">
        <f>(T1142*T1143)*(1-COS(RADIANS(M1142)))-T1144*(SIN(RADIANS(M1142)))</f>
        <v>0</v>
      </c>
      <c r="AK1142" s="28">
        <f>(T1142*T1144)*(1-COS(RADIANS(M1142)))+T1143*(SIN(RADIANS(M1142)))</f>
        <v>0</v>
      </c>
      <c r="AM1142" s="61">
        <f t="array" ref="AM1142:AM1144">MMULT(AI1142:AK1144,AW1142:AW1144)</f>
        <v>0.40034903255689491</v>
      </c>
      <c r="AN1142" s="13"/>
      <c r="AO1142" s="17">
        <v>1</v>
      </c>
      <c r="AP1142">
        <v>0</v>
      </c>
      <c r="AR1142" s="73">
        <f>(T1142^2)*(1-COS(RADIANS(O1142-45)))+(COS(RADIANS(O1142-45)))</f>
        <v>0.40034903255689491</v>
      </c>
      <c r="AS1142" s="73">
        <f>(T1142*T1143)*(1-COS(RADIANS(O1142-45)))-T1144*(SIN(RADIANS(O1142-45)))</f>
        <v>-0.91636272956223963</v>
      </c>
      <c r="AT1142" s="73">
        <f>(T1142*T1144)*(1-COS(RADIANS(O1142-45)))+T1143*(SIN(RADIANS(O1142-45)))</f>
        <v>0</v>
      </c>
      <c r="AU1142" s="10"/>
      <c r="AV1142">
        <f t="array" ref="AV1142:AV1144">MMULT(AR1142:AT1144,S1142:S1144)</f>
        <v>0.40034903255689491</v>
      </c>
      <c r="AW1142" s="1">
        <f t="array" ref="AW1142:AW1144">MMULT(AC1142:AE1144,AV1142:AV1144)</f>
        <v>0.40034903255689491</v>
      </c>
      <c r="CS1142" s="15"/>
      <c r="CW1142" s="28"/>
      <c r="CY1142" s="82" t="s">
        <v>148</v>
      </c>
      <c r="CZ1142" s="13"/>
      <c r="DB1142" s="10"/>
      <c r="DC1142" s="10"/>
      <c r="DD1142" s="10"/>
      <c r="DE1142" s="10"/>
      <c r="DF1142" s="10"/>
      <c r="DG1142" s="10"/>
      <c r="DH1142" s="80"/>
      <c r="DI1142" s="23" t="s">
        <v>149</v>
      </c>
      <c r="DM1142" s="1"/>
      <c r="DO1142" s="80"/>
      <c r="DS1142" s="13"/>
      <c r="DT1142" s="81"/>
      <c r="DU1142" s="82" t="s">
        <v>150</v>
      </c>
      <c r="DW1142" s="13"/>
      <c r="DX1142" s="13"/>
      <c r="EA1142" s="1"/>
      <c r="EE1142" s="1"/>
      <c r="ER1142">
        <f t="shared" si="1718"/>
        <v>-9.8670839279614439E-2</v>
      </c>
      <c r="ES1142">
        <f t="shared" si="1718"/>
        <v>-0.32743703463395935</v>
      </c>
      <c r="ET1142" t="e">
        <f>#REF!</f>
        <v>#REF!</v>
      </c>
      <c r="EU1142" t="e">
        <f>#REF!</f>
        <v>#REF!</v>
      </c>
      <c r="EY1142" s="28"/>
      <c r="EZ1142" s="10"/>
      <c r="FA1142" s="82" t="s">
        <v>148</v>
      </c>
      <c r="FB1142" s="13"/>
      <c r="FD1142" s="10"/>
      <c r="FE1142" s="10"/>
      <c r="FF1142" s="10"/>
      <c r="FG1142" s="10"/>
      <c r="FH1142" s="10"/>
      <c r="FI1142" s="10"/>
      <c r="FJ1142" s="80"/>
      <c r="FK1142" s="23" t="s">
        <v>149</v>
      </c>
      <c r="FO1142" s="1"/>
      <c r="FQ1142" s="80"/>
      <c r="FU1142" s="13"/>
      <c r="FV1142" s="81"/>
      <c r="FW1142" s="82" t="s">
        <v>150</v>
      </c>
      <c r="FY1142" s="13"/>
      <c r="FZ1142" s="13"/>
      <c r="GC1142" s="1"/>
      <c r="GG1142" s="1"/>
      <c r="GK1142" s="13"/>
    </row>
    <row r="1143" spans="1:197" x14ac:dyDescent="0.2">
      <c r="A1143" s="17">
        <f t="shared" ref="A1143:C1158" si="1721">A1048</f>
        <v>0</v>
      </c>
      <c r="B1143" s="17">
        <f t="shared" si="1721"/>
        <v>5</v>
      </c>
      <c r="C1143" s="17">
        <f t="shared" si="1721"/>
        <v>109</v>
      </c>
      <c r="D1143" s="1" t="s">
        <v>8</v>
      </c>
      <c r="E1143" s="5">
        <f>B1135</f>
        <v>0.93179877629360952</v>
      </c>
      <c r="F1143" s="6">
        <f>B1138</f>
        <v>-0.87957021770226052</v>
      </c>
      <c r="G1143" s="7">
        <f>Q1142</f>
        <v>-0.91636272956223963</v>
      </c>
      <c r="H1143" s="8">
        <f>AM1142</f>
        <v>0.40034903255689491</v>
      </c>
      <c r="J1143" s="9">
        <f>((SUMPRODUCT(G1143:G1145,E1143:E1145))*(SUMPRODUCT(G1143:G1145,F1143:F1145)))-((SUMPRODUCT(H1143:H1145,E1143:E1145))*(SUMPRODUCT(H1143:H1145,F1143:F1145)))</f>
        <v>-1.3517210961553283E-2</v>
      </c>
      <c r="P1143" s="10"/>
      <c r="Q1143" s="61">
        <v>0.40034903255689475</v>
      </c>
      <c r="S1143" s="17">
        <v>0</v>
      </c>
      <c r="T1143">
        <v>0</v>
      </c>
      <c r="V1143" s="73">
        <f>(T1142*T1143)*(1-COS(RADIANS(O1142+45)))+T1144*(SIN(RADIANS(O1142+45)))</f>
        <v>0.40034903255689475</v>
      </c>
      <c r="W1143" s="73">
        <f>(T1143^2)*(1-COS(RADIANS(O1142+45)))+(COS(RADIANS(O1142+45)))</f>
        <v>-0.91636272956223963</v>
      </c>
      <c r="X1143" s="73">
        <f>(T1143*T1144)*(1-COS(RADIANS(O1142+45)))-T1142*(SIN(RADIANS(O1142+45)))</f>
        <v>0</v>
      </c>
      <c r="Y1143" s="10"/>
      <c r="Z1143">
        <v>0.40034903255689475</v>
      </c>
      <c r="AA1143" s="23">
        <f>SIN(RADIANS('[1]Biaxial Input'!$F$21))*(COS(RADIANS(0)))</f>
        <v>6.9756473744125524E-2</v>
      </c>
      <c r="AC1143" s="30">
        <f>(AA1142*AA1143)*(1-COS(RADIANS(N1142)))+AA1144*(SIN(RADIANS(N1142)))</f>
        <v>0</v>
      </c>
      <c r="AD1143" s="30">
        <f>(AA1143^2)*(1-COS(RADIANS(N1142)))+(COS(RADIANS(N1142)))</f>
        <v>1</v>
      </c>
      <c r="AE1143" s="30">
        <f>(AA1143*AA1144)*(1-COS(RADIANS(N1142)))-AA1142*(SIN(RADIANS(N1142)))</f>
        <v>0</v>
      </c>
      <c r="AG1143">
        <v>0.40034903255689475</v>
      </c>
      <c r="AI1143" s="28">
        <f>(T1142*T1143)*(1-COS(RADIANS(M1142)))+T1144*(SIN(RADIANS(M1142)))</f>
        <v>0</v>
      </c>
      <c r="AJ1143" s="28">
        <f>(T1143^2)*(1-COS(RADIANS(M1142)))+(COS(RADIANS(M1142)))</f>
        <v>1</v>
      </c>
      <c r="AK1143" s="28">
        <f>(T1143*T1144)*(1-COS(RADIANS(M1142)))-T1142*(SIN(RADIANS(M1142)))</f>
        <v>0</v>
      </c>
      <c r="AM1143" s="61">
        <v>0.91636272956223963</v>
      </c>
      <c r="AO1143" s="17">
        <v>0</v>
      </c>
      <c r="AP1143">
        <v>0</v>
      </c>
      <c r="AR1143" s="73">
        <f>(T1142*T1143)*(1-COS(RADIANS(O1142-45)))+T1144*(SIN(RADIANS(O1142-45)))</f>
        <v>0.91636272956223963</v>
      </c>
      <c r="AS1143" s="73">
        <f>(T1143^2)*(1-COS(RADIANS(O1142-45)))+(COS(RADIANS(O1142-45)))</f>
        <v>0.40034903255689491</v>
      </c>
      <c r="AT1143" s="73">
        <f>(T1143*T1144)*(1-COS(RADIANS(O1142-45)))-T1142*(SIN(RADIANS(O1142-45)))</f>
        <v>0</v>
      </c>
      <c r="AU1143" s="10"/>
      <c r="AV1143">
        <v>0.91636272956223963</v>
      </c>
      <c r="AW1143" s="1">
        <v>0.91636272956223963</v>
      </c>
      <c r="BZ1143" s="5" t="s">
        <v>4</v>
      </c>
      <c r="CA1143" s="6" t="s">
        <v>5</v>
      </c>
      <c r="CB1143" s="7" t="s">
        <v>6</v>
      </c>
      <c r="CC1143" s="8" t="s">
        <v>1</v>
      </c>
      <c r="CD1143">
        <v>18</v>
      </c>
      <c r="CE1143" s="9" t="s">
        <v>7</v>
      </c>
      <c r="CG1143" s="90" t="s">
        <v>157</v>
      </c>
      <c r="CH1143" s="61">
        <f>CE1144-((CH1145-CE1144)/(EY1143-CW1143))*CW1143</f>
        <v>6.381198693861541</v>
      </c>
      <c r="CI1143" s="10"/>
      <c r="CK1143" s="5" t="s">
        <v>4</v>
      </c>
      <c r="CL1143" s="6" t="s">
        <v>5</v>
      </c>
      <c r="CM1143" s="7" t="s">
        <v>6</v>
      </c>
      <c r="CN1143" s="8" t="s">
        <v>1</v>
      </c>
      <c r="CO1143" s="10"/>
      <c r="CP1143">
        <f t="shared" ref="CP1143:CQ1145" si="1722">BZ1144</f>
        <v>0.93180266183863136</v>
      </c>
      <c r="CQ1143">
        <f t="shared" si="1722"/>
        <v>-0.87956522186239505</v>
      </c>
      <c r="CR1143">
        <f>CI1147</f>
        <v>0</v>
      </c>
      <c r="CS1143">
        <f>CL1147</f>
        <v>0</v>
      </c>
      <c r="CU1143" s="17">
        <f>CU1047</f>
        <v>60</v>
      </c>
      <c r="CV1143" s="17">
        <f>CV1047</f>
        <v>-45</v>
      </c>
      <c r="CW1143" s="31">
        <f>CH1050</f>
        <v>245.36873756602247</v>
      </c>
      <c r="CY1143" s="61">
        <f t="array" ref="CY1143:CY1145">MMULT(DQ1143:DS1145,DO1143:DO1145)</f>
        <v>0.76471846068633387</v>
      </c>
      <c r="CZ1143" s="13"/>
      <c r="DA1143" s="17">
        <v>1</v>
      </c>
      <c r="DB1143">
        <v>0</v>
      </c>
      <c r="DD1143" s="73">
        <f>(DB1143^2)*(1-COS(RADIANS(CW1143+45)))+(COS(RADIANS(CW1143+45)))</f>
        <v>0.34806058403349827</v>
      </c>
      <c r="DE1143" s="73">
        <f>(DB1143*DB1144)*(1-COS(RADIANS(CW1143+45)))-DB1145*(SIN(RADIANS(CW1143+45)))</f>
        <v>0.93747204216566382</v>
      </c>
      <c r="DF1143" s="73">
        <f>(DB1143*DB1145)*(1-COS(RADIANS(CW1143+45)))+DB1144*(SIN(RADIANS(CW1143+45)))</f>
        <v>0</v>
      </c>
      <c r="DG1143" s="10"/>
      <c r="DH1143">
        <f t="array" ref="DH1143:DH1145">MMULT(DD1143:DF1145,DA1143:DA1145)</f>
        <v>0.34806058403349827</v>
      </c>
      <c r="DI1143" s="23">
        <f>COS(RADIANS('[1]Biaxial Input'!$F$21))</f>
        <v>-0.9975640502598242</v>
      </c>
      <c r="DK1143" s="30">
        <f>(DI1143^2)*(1-COS(RADIANS(CV1143)))+(COS(RADIANS(CV1143)))</f>
        <v>0.99857479166422358</v>
      </c>
      <c r="DL1143" s="30">
        <f>(DI1143*DI1144)*(1-COS(RADIANS(CV1143)))-DI1145*(SIN(RADIANS(CV1143)))</f>
        <v>-2.0381428756221641E-2</v>
      </c>
      <c r="DM1143" s="30">
        <f>(DI1143*DI1145)*(1-COS(RADIANS(CV1143)))+DI1144*(SIN(RADIANS(CV1143)))</f>
        <v>-4.9325275616132508E-2</v>
      </c>
      <c r="DO1143">
        <f t="array" ref="DO1143:DO1145">MMULT(DK1143:DM1145,DH1143:DH1145)</f>
        <v>0.36667154482612763</v>
      </c>
      <c r="DQ1143" s="28">
        <f>(DB1143^2)*(1-COS(RADIANS(CU1143)))+(COS(RADIANS(CU1143)))</f>
        <v>0.50000000000000011</v>
      </c>
      <c r="DR1143" s="28">
        <f>(DB1143*DB1144)*(1-COS(RADIANS(CU1143)))-DB1145*(SIN(RADIANS(CU1143)))</f>
        <v>-0.8660254037844386</v>
      </c>
      <c r="DS1143" s="28">
        <f>(DB1143*DB1145)*(1-COS(RADIANS(CU1143)))+DB1144*(SIN(RADIANS(CU1143)))</f>
        <v>0</v>
      </c>
      <c r="DU1143" s="61">
        <f t="array" ref="DU1143:DU1145">MMULT(DQ1143:DS1145,EE1143:EE1145)</f>
        <v>-0.2674958458211012</v>
      </c>
      <c r="DV1143" s="13"/>
      <c r="DW1143" s="17">
        <v>1</v>
      </c>
      <c r="DX1143">
        <v>0</v>
      </c>
      <c r="DZ1143" s="73">
        <f>(DB1143^2)*(1-COS(RADIANS(CW1143-45)))+(COS(RADIANS(CW1143-45)))</f>
        <v>-0.93747204216566371</v>
      </c>
      <c r="EA1143" s="73">
        <f>(DB1143*DB1144)*(1-COS(RADIANS(CW1143-45)))-DB1145*(SIN(RADIANS(CW1143-45)))</f>
        <v>0.34806058403349838</v>
      </c>
      <c r="EB1143" s="73">
        <f>(DB1143*DB1145)*(1-COS(RADIANS(CW1143-45)))+DB1144*(SIN(RADIANS(CW1143-45)))</f>
        <v>0</v>
      </c>
      <c r="EC1143" s="10"/>
      <c r="ED1143">
        <f t="array" ref="ED1143:ED1145">MMULT(DZ1143:EB1145,DA1143:DA1145)</f>
        <v>-0.93747204216566371</v>
      </c>
      <c r="EE1143" s="1">
        <f t="array" ref="EE1143:EE1145">MMULT(DK1143:DM1145,ED1143:ED1145)</f>
        <v>-0.92904197720028425</v>
      </c>
      <c r="EG1143">
        <f>CY1143+DU1143</f>
        <v>0.49722261486523267</v>
      </c>
      <c r="EH1143">
        <f>EG1143/(SQRT(EG1143^2+EG1144^2+EG1145^2))</f>
        <v>0.35158948273051299</v>
      </c>
      <c r="EJ1143">
        <f>Q1143+AM1143</f>
        <v>1.3167117621191344</v>
      </c>
      <c r="EK1143">
        <f>EJ1143/(SQRT(EJ1143^2+EJ1144^2+EJ1145^2))</f>
        <v>1</v>
      </c>
      <c r="EM1143" s="23">
        <f>CY1144*DU1145-CY1145*DU1144</f>
        <v>-0.58621808941210418</v>
      </c>
      <c r="EO1143" s="15">
        <v>18</v>
      </c>
      <c r="EP1143" s="9" t="s">
        <v>7</v>
      </c>
      <c r="EW1143" s="17">
        <f>CU1143</f>
        <v>60</v>
      </c>
      <c r="EX1143" s="17">
        <f>CV1143</f>
        <v>-45</v>
      </c>
      <c r="EY1143" s="31">
        <f>1+CW1143</f>
        <v>246.36873756602247</v>
      </c>
      <c r="EZ1143" s="10"/>
      <c r="FA1143" s="61">
        <f t="array" ref="FA1143:FA1145">MMULT(FS1143:FU1145,FQ1143:FQ1145)</f>
        <v>0.76927043658232908</v>
      </c>
      <c r="FB1143" s="13">
        <f>BW1144</f>
        <v>0</v>
      </c>
      <c r="FC1143" s="17">
        <v>1</v>
      </c>
      <c r="FD1143">
        <v>0</v>
      </c>
      <c r="FF1143" s="73">
        <f>(FD1143^2)*(1-COS(RADIANS(EY1143+45)))+(COS(RADIANS(EY1143+45)))</f>
        <v>0.36436871582414587</v>
      </c>
      <c r="FG1143" s="73">
        <f>(FD1143*FD1144)*(1-COS(RADIANS(EY1143+45)))-FD1145*(SIN(RADIANS(EY1143+45)))</f>
        <v>0.93125476585554334</v>
      </c>
      <c r="FH1143" s="73">
        <f>(FD1143*FD1145)*(1-COS(RADIANS(EY1143+45)))+FD1144*(SIN(RADIANS(EY1143+45)))</f>
        <v>0</v>
      </c>
      <c r="FI1143" s="10"/>
      <c r="FJ1143">
        <f t="array" ref="FJ1143:FJ1145">MMULT(FF1143:FH1145,FC1143:FC1145)</f>
        <v>0.36436871582414587</v>
      </c>
      <c r="FK1143" s="23">
        <f>COS(RADIANS(176))</f>
        <v>-0.9975640502598242</v>
      </c>
      <c r="FM1143" s="30">
        <f>(FK1143^2)*(1-COS(RADIANS(EX1143)))+(COS(RADIANS(EX1143)))</f>
        <v>0.99857479166422358</v>
      </c>
      <c r="FN1143" s="30">
        <f>(FK1143*FK1144)*(1-COS(RADIANS(EX1143)))-FK1145*(SIN(RADIANS(EX1143)))</f>
        <v>-2.0381428756221641E-2</v>
      </c>
      <c r="FO1143" s="30">
        <f>(FK1143*FK1145)*(1-COS(RADIANS(EX1143)))+FK1144*(SIN(RADIANS(EX1143)))</f>
        <v>-4.9325275616132508E-2</v>
      </c>
      <c r="FQ1143">
        <f t="array" ref="FQ1143:FQ1145">MMULT(FM1143:FO1145,FJ1143:FJ1145)</f>
        <v>0.38282971715723374</v>
      </c>
      <c r="FS1143" s="28">
        <f>(FD1143^2)*(1-COS(RADIANS(EW1143)))+(COS(RADIANS(EW1143)))</f>
        <v>0.50000000000000011</v>
      </c>
      <c r="FT1143" s="28">
        <f>(FD1143*FD1144)*(1-COS(RADIANS(EW1143)))-FD1145*(SIN(RADIANS(EW1143)))</f>
        <v>-0.8660254037844386</v>
      </c>
      <c r="FU1143" s="28">
        <f>(FD1143*FD1145)*(1-COS(RADIANS(EW1143)))+FD1144*(SIN(RADIANS(EW1143)))</f>
        <v>0</v>
      </c>
      <c r="FW1143" s="61">
        <f t="array" ref="FW1143:FW1145">MMULT(FS1143:FU1145,GG1143:GG1145)</f>
        <v>-0.25410892752214553</v>
      </c>
      <c r="FX1143" s="13">
        <f>BX1144</f>
        <v>0</v>
      </c>
      <c r="FY1143" s="17">
        <v>1</v>
      </c>
      <c r="FZ1143">
        <v>0</v>
      </c>
      <c r="GB1143" s="73">
        <f>(FD1143^2)*(1-COS(RADIANS(EY1143-45)))+(COS(RADIANS(EY1143-45)))</f>
        <v>-0.93125476585554312</v>
      </c>
      <c r="GC1143" s="73">
        <f>(FD1143*FD1144)*(1-COS(RADIANS(EY1143-45)))-FD1145*(SIN(RADIANS(EY1143-45)))</f>
        <v>0.36436871582414632</v>
      </c>
      <c r="GD1143" s="73">
        <f>(FD1143*FD1145)*(1-COS(RADIANS(EY1143-45)))+FD1144*(SIN(RADIANS(EY1143-45)))</f>
        <v>0</v>
      </c>
      <c r="GE1143" s="10"/>
      <c r="GF1143">
        <f t="array" ref="GF1143:GF1145">MMULT(GB1143:GD1145,FC1143:FC1145)</f>
        <v>-0.93125476585554312</v>
      </c>
      <c r="GG1143" s="1">
        <f t="array" ref="GG1143:GG1145">MMULT(FM1143:FO1145,GF1143:GF1145)</f>
        <v>-0.92250117877794846</v>
      </c>
      <c r="GI1143">
        <f>FA1143+FW1143</f>
        <v>0.51516150906018354</v>
      </c>
      <c r="GJ1143">
        <f>GI1143/(SQRT(GI1143^2+GI1144^2+GI1145^2))</f>
        <v>0.36427419646275067</v>
      </c>
      <c r="GL1143" t="e">
        <f>CH1144+DC1143</f>
        <v>#VALUE!</v>
      </c>
      <c r="GM1143" t="e">
        <f>GL1143/(SQRT(GL1143^2+GL1144^2+GL1145^2))</f>
        <v>#VALUE!</v>
      </c>
      <c r="GO1143" s="27">
        <f>FA1144*FW1145-FA1145*FW1144</f>
        <v>-0.58621808941210418</v>
      </c>
    </row>
    <row r="1144" spans="1:197" x14ac:dyDescent="0.2">
      <c r="A1144" s="17">
        <f t="shared" si="1721"/>
        <v>85</v>
      </c>
      <c r="B1144" s="17">
        <f t="shared" si="1721"/>
        <v>10</v>
      </c>
      <c r="C1144" s="17">
        <f t="shared" si="1721"/>
        <v>114.6</v>
      </c>
      <c r="D1144" s="10" t="s">
        <v>9</v>
      </c>
      <c r="E1144" s="5">
        <f t="shared" ref="E1144:E1145" si="1723">B1136</f>
        <v>0.34930736326064155</v>
      </c>
      <c r="F1144" s="6">
        <f t="shared" ref="F1144:F1145" si="1724">B1139</f>
        <v>-0.34517023974623617</v>
      </c>
      <c r="G1144" s="7">
        <f t="shared" ref="G1144:G1145" si="1725">Q1143</f>
        <v>0.40034903255689475</v>
      </c>
      <c r="H1144" s="8">
        <f t="shared" ref="H1144:H1145" si="1726">AM1143</f>
        <v>0.91636272956223963</v>
      </c>
      <c r="J1144" s="10"/>
      <c r="P1144" s="10"/>
      <c r="Q1144" s="61">
        <v>0</v>
      </c>
      <c r="S1144" s="17">
        <v>0</v>
      </c>
      <c r="T1144">
        <v>1</v>
      </c>
      <c r="V1144" s="73">
        <f>(T1142*T1144)*(1-COS(RADIANS(O1142+45)))-T1143*(SIN(RADIANS(O1142+45)))</f>
        <v>0</v>
      </c>
      <c r="W1144" s="73">
        <f>(T1143*T1144)*(1-COS(RADIANS(O1142+45)))+T1142*(SIN(RADIANS(O1142+45)))</f>
        <v>0</v>
      </c>
      <c r="X1144" s="73">
        <f>(T1144^2)*(1-COS(RADIANS(O1142+45)))+(COS(RADIANS(O1142+45)))</f>
        <v>1</v>
      </c>
      <c r="Y1144" s="10"/>
      <c r="Z1144">
        <v>0</v>
      </c>
      <c r="AA1144" s="23">
        <f>SIN(RADIANS('[1]Biaxial Input'!$F$21))*SIN(RADIANS(0))</f>
        <v>0</v>
      </c>
      <c r="AC1144" s="30">
        <f>(AA1142*AA1144)*(1-COS(RADIANS(N1142)))-AA1143*(SIN(RADIANS(N1142)))</f>
        <v>0</v>
      </c>
      <c r="AD1144" s="30">
        <f>(AA1143*AA1144)*(1-COS(RADIANS(N1142)))+AA1142*(SIN(RADIANS(N1142)))</f>
        <v>0</v>
      </c>
      <c r="AE1144" s="30">
        <f>(AA1144^2)*(1-COS(RADIANS(N1142)))+(COS(RADIANS(N1142)))</f>
        <v>1</v>
      </c>
      <c r="AG1144">
        <v>0</v>
      </c>
      <c r="AI1144" s="28">
        <f>(T1142*T1144)*(1-COS(RADIANS(M1142)))-T1143*(SIN(RADIANS(M1142)))</f>
        <v>0</v>
      </c>
      <c r="AJ1144" s="28">
        <f>(T1143*T1144)*(1-COS(RADIANS(M1142)))+T1142*(SIN(RADIANS(M1142)))</f>
        <v>0</v>
      </c>
      <c r="AK1144" s="28">
        <f>(T1144^2)*(1-COS(RADIANS(M1142)))+(COS(RADIANS(M1142)))</f>
        <v>1</v>
      </c>
      <c r="AM1144" s="61">
        <v>0</v>
      </c>
      <c r="AO1144" s="17">
        <v>0</v>
      </c>
      <c r="AP1144">
        <v>1</v>
      </c>
      <c r="AR1144" s="73">
        <f>(T1142*T1142)*(1-COS(RADIANS(O1142-45)))-T1142*(SIN(RADIANS(O1142-45)))</f>
        <v>0</v>
      </c>
      <c r="AS1144" s="73">
        <f>(T1143*T1144)*(1-COS(RADIANS(O1142-45)))+T1142*(SIN(RADIANS(O1142-45)))</f>
        <v>0</v>
      </c>
      <c r="AT1144" s="73">
        <f>(T1144^2)*(1-COS(RADIANS(O1142-45)))+(COS(RADIANS(O1142-45)))</f>
        <v>1</v>
      </c>
      <c r="AU1144" s="10"/>
      <c r="AV1144">
        <v>0</v>
      </c>
      <c r="AW1144" s="1">
        <v>0</v>
      </c>
      <c r="BY1144" t="s">
        <v>8</v>
      </c>
      <c r="BZ1144" s="5">
        <f t="shared" ref="BZ1144:CA1146" si="1727">BZ1139</f>
        <v>0.93180266183863136</v>
      </c>
      <c r="CA1144" s="6">
        <f t="shared" si="1727"/>
        <v>-0.87956522186239505</v>
      </c>
      <c r="CB1144" s="7">
        <f>CY1143</f>
        <v>0.76471846068633387</v>
      </c>
      <c r="CC1144" s="8">
        <f>DU1143</f>
        <v>-0.2674958458211012</v>
      </c>
      <c r="CE1144" s="9">
        <f>((SUMPRODUCT(CB1144:CB1146,BZ1144:BZ1146))*(SUMPRODUCT(CB1144:CB1146,CA1144:CA1146)))-((SUMPRODUCT(CC1144:CC1146,BZ1144:BZ1146))*(SUMPRODUCT(CC1144:CC1146,CA1144:CA1146)))</f>
        <v>0</v>
      </c>
      <c r="CG1144">
        <v>1</v>
      </c>
      <c r="CH1144" t="s">
        <v>161</v>
      </c>
      <c r="CI1144" s="67"/>
      <c r="CJ1144" s="1" t="s">
        <v>8</v>
      </c>
      <c r="CK1144" s="5">
        <f t="shared" ref="CK1144:CL1146" si="1728">BZ1144</f>
        <v>0.93180266183863136</v>
      </c>
      <c r="CL1144" s="6">
        <f t="shared" si="1728"/>
        <v>-0.87956522186239505</v>
      </c>
      <c r="CM1144" s="7">
        <f>FA1143</f>
        <v>0.76927043658232908</v>
      </c>
      <c r="CN1144" s="8">
        <f>FW1143</f>
        <v>-0.25410892752214553</v>
      </c>
      <c r="CO1144" s="10"/>
      <c r="CP1144">
        <f t="shared" si="1722"/>
        <v>0.3492962422733713</v>
      </c>
      <c r="CQ1144">
        <f t="shared" si="1722"/>
        <v>-0.34518112468713447</v>
      </c>
      <c r="CR1144">
        <f>CJ1147</f>
        <v>0</v>
      </c>
      <c r="CS1144">
        <f>CM1147</f>
        <v>0</v>
      </c>
      <c r="CW1144" s="28"/>
      <c r="CY1144" s="61">
        <v>-1.8114578912449775E-2</v>
      </c>
      <c r="DA1144" s="17">
        <v>0</v>
      </c>
      <c r="DB1144">
        <v>0</v>
      </c>
      <c r="DD1144" s="73">
        <f>(DB1143*DB1144)*(1-COS(RADIANS(CW1143+45)))+DB1145*(SIN(RADIANS(CW1143+45)))</f>
        <v>-0.93747204216566382</v>
      </c>
      <c r="DE1144" s="73">
        <f>(DB1144^2)*(1-COS(RADIANS(CW1143+45)))+(COS(RADIANS(CW1143+45)))</f>
        <v>0.34806058403349827</v>
      </c>
      <c r="DF1144" s="73">
        <f>(DB1144*DB1145)*(1-COS(RADIANS(CW1143+45)))-DB1143*(SIN(RADIANS(CW1143+45)))</f>
        <v>0</v>
      </c>
      <c r="DG1144" s="10"/>
      <c r="DH1144">
        <v>-0.93747204216566382</v>
      </c>
      <c r="DI1144" s="23">
        <f>SIN(RADIANS('[1]Biaxial Input'!$F$21))*(COS(RADIANS(0)))</f>
        <v>6.9756473744125524E-2</v>
      </c>
      <c r="DK1144" s="30">
        <f>(DI1143*DI1144)*(1-COS(RADIANS(CV1143)))+DI1145*(SIN(RADIANS(CV1143)))</f>
        <v>-2.0381428756221641E-2</v>
      </c>
      <c r="DL1144" s="30">
        <f>(DI1144^2)*(1-COS(RADIANS(CV1143)))+(COS(RADIANS(CV1143)))</f>
        <v>0.70853198952232399</v>
      </c>
      <c r="DM1144" s="30">
        <f>(DI1144*DI1145)*(1-COS(RADIANS(CV1143)))-DI1143*(SIN(RADIANS(CV1143)))</f>
        <v>-0.70538430460663959</v>
      </c>
      <c r="DO1144">
        <v>-0.6713229031535215</v>
      </c>
      <c r="DQ1144" s="28">
        <f>(DB1143*DB1144)*(1-COS(RADIANS(CU1143)))+DB1145*(SIN(RADIANS(CU1143)))</f>
        <v>0.8660254037844386</v>
      </c>
      <c r="DR1144" s="28">
        <f>(DB1144^2)*(1-COS(RADIANS(CU1143)))+(COS(RADIANS(CU1143)))</f>
        <v>0.50000000000000011</v>
      </c>
      <c r="DS1144" s="28">
        <f>(DB1144*DB1145)*(1-COS(RADIANS(CU1143)))-DB1143*(SIN(RADIANS(CU1143)))</f>
        <v>0</v>
      </c>
      <c r="DU1144" s="61">
        <v>-0.91832647265817313</v>
      </c>
      <c r="DW1144" s="17">
        <v>0</v>
      </c>
      <c r="DX1144">
        <v>0</v>
      </c>
      <c r="DZ1144" s="73">
        <f>(DB1143*DB1144)*(1-COS(RADIANS(CW1143-45)))+DB1145*(SIN(RADIANS(CW1143-45)))</f>
        <v>-0.34806058403349838</v>
      </c>
      <c r="EA1144" s="73">
        <f>(DB1144^2)*(1-COS(RADIANS(CW1143-45)))+(COS(RADIANS(CW1143-45)))</f>
        <v>-0.93747204216566371</v>
      </c>
      <c r="EB1144" s="73">
        <f>(DB1144*DB1145)*(1-COS(RADIANS(CW1143-45)))-DB1143*(SIN(RADIANS(CW1143-45)))</f>
        <v>0</v>
      </c>
      <c r="EC1144" s="10"/>
      <c r="ED1144">
        <v>-0.34806058403349838</v>
      </c>
      <c r="EE1144" s="1">
        <v>-0.22750503844120756</v>
      </c>
      <c r="EG1144">
        <f>CY1144+DU1144</f>
        <v>-0.93644105157062296</v>
      </c>
      <c r="EH1144">
        <f>EG1144/(SQRT(EG1143^2+EG1144^2+EG1145^2))</f>
        <v>-0.6621638177470488</v>
      </c>
      <c r="EJ1144">
        <f>Q1144+AM1144</f>
        <v>0</v>
      </c>
      <c r="EK1144">
        <f>EJ1144/(SQRT(EJ1143^2+EJ1144^2+EJ1145^2))</f>
        <v>0</v>
      </c>
      <c r="EM1144" s="23">
        <f>CY1145*DU1143-CY1143*DU1145</f>
        <v>0.39540909403555979</v>
      </c>
      <c r="EP1144" s="9">
        <f>((SUMPRODUCT(CM1144:CM1146,BZ1144:BZ1146))*(SUMPRODUCT(CM1144:CM1146,CA1144:CA1146)))-((SUMPRODUCT(CN1144:CN1146,BZ1144:BZ1146))*(SUMPRODUCT(CN1144:CN1146,CA1144:CA1146)))</f>
        <v>-2.6006567736219954E-2</v>
      </c>
      <c r="EY1144" s="28"/>
      <c r="EZ1144" s="10"/>
      <c r="FA1144" s="61">
        <v>-2.084813131394303E-3</v>
      </c>
      <c r="FB1144" s="13">
        <f>BW1145</f>
        <v>0</v>
      </c>
      <c r="FC1144" s="17">
        <v>0</v>
      </c>
      <c r="FD1144">
        <v>0</v>
      </c>
      <c r="FF1144" s="73">
        <f>(FD1143*FD1144)*(1-COS(RADIANS(EY1143+45)))+FD1145*(SIN(RADIANS(EY1143+45)))</f>
        <v>-0.93125476585554334</v>
      </c>
      <c r="FG1144" s="73">
        <f>(FD1144^2)*(1-COS(RADIANS(EY1143+45)))+(COS(RADIANS(EY1143+45)))</f>
        <v>0.36436871582414587</v>
      </c>
      <c r="FH1144" s="73">
        <f>(FD1144*FD1145)*(1-COS(RADIANS(EY1143+45)))-FD1143*(SIN(RADIANS(EY1143+45)))</f>
        <v>0</v>
      </c>
      <c r="FI1144" s="10"/>
      <c r="FJ1144">
        <v>-0.93125476585554334</v>
      </c>
      <c r="FK1144" s="23">
        <f>SIN(RADIANS(176))*(COS(RADIANS(0)))</f>
        <v>6.9756473744125524E-2</v>
      </c>
      <c r="FM1144" s="30">
        <f>(FK1143*FK1144)*(1-COS(RADIANS(EX1143)))+FK1145*(SIN(RADIANS(EX1143)))</f>
        <v>-2.0381428756221641E-2</v>
      </c>
      <c r="FN1144" s="30">
        <f>(FK1144^2)*(1-COS(RADIANS(EX1143)))+(COS(RADIANS(EX1143)))</f>
        <v>0.70853198952232399</v>
      </c>
      <c r="FO1144" s="30">
        <f>(FK1144*FK1145)*(1-COS(RADIANS(EX1143)))-FK1143*(SIN(RADIANS(EX1143)))</f>
        <v>-0.70538430460663959</v>
      </c>
      <c r="FQ1144">
        <v>-0.66725014702634</v>
      </c>
      <c r="FS1144" s="28">
        <f>(FD1143*FD1144)*(1-COS(RADIANS(EW1143)))+FD1145*(SIN(RADIANS(EW1143)))</f>
        <v>0.8660254037844386</v>
      </c>
      <c r="FT1144" s="28">
        <f>(FD1144^2)*(1-COS(RADIANS(EW1143)))+(COS(RADIANS(EW1143)))</f>
        <v>0.50000000000000011</v>
      </c>
      <c r="FU1144" s="28">
        <f>(FD1144*FD1145)*(1-COS(RADIANS(EW1143)))-FD1143*(SIN(RADIANS(EW1143)))</f>
        <v>0</v>
      </c>
      <c r="FW1144" s="61">
        <v>-0.91850275008199345</v>
      </c>
      <c r="FX1144" s="13">
        <f>BX1145</f>
        <v>0</v>
      </c>
      <c r="FY1144" s="17">
        <v>0</v>
      </c>
      <c r="FZ1144">
        <v>0</v>
      </c>
      <c r="GB1144" s="73">
        <f>(FD1143*FD1144)*(1-COS(RADIANS(EY1143-45)))+FD1145*(SIN(RADIANS(EY1143-45)))</f>
        <v>-0.36436871582414632</v>
      </c>
      <c r="GC1144" s="73">
        <f>(FD1144^2)*(1-COS(RADIANS(EY1143-45)))+(COS(RADIANS(EY1143-45)))</f>
        <v>-0.93125476585554312</v>
      </c>
      <c r="GD1144" s="73">
        <f>(FD1144*FD1145)*(1-COS(RADIANS(EY1143-45)))-FD1143*(SIN(RADIANS(EY1143-45)))</f>
        <v>0</v>
      </c>
      <c r="GE1144" s="10"/>
      <c r="GF1144">
        <v>-0.36436871582414632</v>
      </c>
      <c r="GG1144" s="1">
        <v>-0.23918658847840008</v>
      </c>
      <c r="GI1144">
        <f>FA1144+FW1144</f>
        <v>-0.92058756321338775</v>
      </c>
      <c r="GJ1144">
        <f>GI1144/(SQRT(GI1143^2+GI1144^2+GI1145^2))</f>
        <v>-0.65095370862418567</v>
      </c>
      <c r="GL1144">
        <f>CH1145+DC1144</f>
        <v>-2.6006567736219954E-2</v>
      </c>
      <c r="GM1144" t="e">
        <f>GL1144/(SQRT(GL1143^2+GL1144^2+GL1145^2))</f>
        <v>#VALUE!</v>
      </c>
      <c r="GO1144" s="27">
        <f>FA1145*FW1143-FA1143*FW1145</f>
        <v>0.39540909403555974</v>
      </c>
    </row>
    <row r="1145" spans="1:197" x14ac:dyDescent="0.2">
      <c r="A1145" s="17">
        <f t="shared" si="1721"/>
        <v>140</v>
      </c>
      <c r="B1145" s="17">
        <f t="shared" si="1721"/>
        <v>15</v>
      </c>
      <c r="C1145" s="17">
        <f t="shared" si="1721"/>
        <v>151.4</v>
      </c>
      <c r="D1145" s="10" t="s">
        <v>10</v>
      </c>
      <c r="E1145" s="5">
        <f t="shared" si="1723"/>
        <v>-9.8668163404565704E-2</v>
      </c>
      <c r="F1145" s="6">
        <f t="shared" si="1724"/>
        <v>-0.32743508933027299</v>
      </c>
      <c r="G1145" s="7">
        <f t="shared" si="1725"/>
        <v>0</v>
      </c>
      <c r="H1145" s="8">
        <f t="shared" si="1726"/>
        <v>0</v>
      </c>
      <c r="J1145" s="10"/>
      <c r="P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W1145" s="1"/>
      <c r="BY1145" t="s">
        <v>9</v>
      </c>
      <c r="BZ1145" s="5">
        <f t="shared" si="1727"/>
        <v>0.3492962422733713</v>
      </c>
      <c r="CA1145" s="6">
        <f t="shared" si="1727"/>
        <v>-0.34518112468713447</v>
      </c>
      <c r="CB1145" s="7">
        <f>CY1144</f>
        <v>-1.8114578912449775E-2</v>
      </c>
      <c r="CC1145" s="8">
        <f>DU1144</f>
        <v>-0.91832647265817313</v>
      </c>
      <c r="CE1145" s="10"/>
      <c r="CH1145">
        <f>((SUMPRODUCT(CM1144:CM1146,CK1144:CK1146))*(SUMPRODUCT(CM1144:CM1146,CL1144:CL1146)))-((SUMPRODUCT(CN1144:CN1146,CK1144:CK1146))*(SUMPRODUCT(CN1144:CN1146,CL1144:CL1146)))</f>
        <v>-2.6006567736219954E-2</v>
      </c>
      <c r="CI1145" s="67"/>
      <c r="CJ1145" s="10" t="s">
        <v>9</v>
      </c>
      <c r="CK1145" s="5">
        <f t="shared" si="1728"/>
        <v>0.3492962422733713</v>
      </c>
      <c r="CL1145" s="6">
        <f t="shared" si="1728"/>
        <v>-0.34518112468713447</v>
      </c>
      <c r="CM1145" s="7">
        <f>FA1144</f>
        <v>-2.084813131394303E-3</v>
      </c>
      <c r="CN1145" s="8">
        <f>FW1144</f>
        <v>-0.91850275008199345</v>
      </c>
      <c r="CP1145">
        <f t="shared" si="1722"/>
        <v>-9.8670839279614439E-2</v>
      </c>
      <c r="CQ1145">
        <f t="shared" si="1722"/>
        <v>-0.32743703463395935</v>
      </c>
      <c r="CR1145">
        <f>CK1147</f>
        <v>0</v>
      </c>
      <c r="CS1145">
        <f>CN1147</f>
        <v>0</v>
      </c>
      <c r="CW1145" s="28"/>
      <c r="CY1145" s="61">
        <v>-0.64410988031262872</v>
      </c>
      <c r="DA1145" s="17">
        <v>0</v>
      </c>
      <c r="DB1145">
        <v>1</v>
      </c>
      <c r="DD1145" s="73">
        <f>(DB1143*DB1145)*(1-COS(RADIANS(CW1143+45)))-DB1144*(SIN(RADIANS(CW1143+45)))</f>
        <v>0</v>
      </c>
      <c r="DE1145" s="73">
        <f>(DB1144*DB1145)*(1-COS(RADIANS(CW1143+45)))+DB1143*(SIN(RADIANS(CW1143+45)))</f>
        <v>0</v>
      </c>
      <c r="DF1145" s="73">
        <f>(DB1145^2)*(1-COS(RADIANS(CW1143+45)))+(COS(RADIANS(CW1143+45)))</f>
        <v>1</v>
      </c>
      <c r="DG1145" s="10"/>
      <c r="DH1145">
        <v>0</v>
      </c>
      <c r="DI1145" s="23">
        <f>SIN(RADIANS('[1]Biaxial Input'!$F$21))*SIN(RADIANS(0))</f>
        <v>0</v>
      </c>
      <c r="DK1145" s="30">
        <f>(DI1143*DI1145)*(1-COS(RADIANS(CV1143)))-DI1144*(SIN(RADIANS(CV1143)))</f>
        <v>4.9325275616132508E-2</v>
      </c>
      <c r="DL1145" s="30">
        <f>(DI1144*DI1145)*(1-COS(RADIANS(CV1143)))+DI1143*(SIN(RADIANS(CV1143)))</f>
        <v>0.70538430460663959</v>
      </c>
      <c r="DM1145" s="30">
        <f>(DI1145^2)*(1-COS(RADIANS(CV1143)))+(COS(RADIANS(CV1143)))</f>
        <v>0.70710678118654757</v>
      </c>
      <c r="DO1145">
        <v>-0.64410988031262872</v>
      </c>
      <c r="DQ1145" s="28">
        <f>(DB1143*DB1145)*(1-COS(RADIANS(CU1143)))-DB1144*(SIN(RADIANS(CU1143)))</f>
        <v>0</v>
      </c>
      <c r="DR1145" s="28">
        <f>(DB1144*DB1145)*(1-COS(RADIANS(CU1143)))+DB1143*(SIN(RADIANS(CU1143)))</f>
        <v>0</v>
      </c>
      <c r="DS1145" s="28">
        <f>(DB1145^2)*(1-COS(RADIANS(CU1143)))+(COS(RADIANS(CU1143)))</f>
        <v>1</v>
      </c>
      <c r="DU1145" s="61">
        <v>-0.29175753989169007</v>
      </c>
      <c r="DW1145" s="17">
        <v>0</v>
      </c>
      <c r="DX1145">
        <v>1</v>
      </c>
      <c r="DZ1145" s="73">
        <f>(DB1143*DB1143)*(1-COS(RADIANS(CW1143-45)))-DB1143*(SIN(RADIANS(CW1143-45)))</f>
        <v>0</v>
      </c>
      <c r="EA1145" s="73">
        <f>(DB1144*DB1145)*(1-COS(RADIANS(CW1143-45)))+DB1143*(SIN(RADIANS(CW1143-45)))</f>
        <v>0</v>
      </c>
      <c r="EB1145" s="73">
        <f>(DB1145^2)*(1-COS(RADIANS(CW1143-45)))+(COS(RADIANS(CW1143-45)))</f>
        <v>1</v>
      </c>
      <c r="EC1145" s="10"/>
      <c r="ED1145">
        <v>0</v>
      </c>
      <c r="EE1145" s="1">
        <v>-0.29175753989169007</v>
      </c>
      <c r="EG1145">
        <f>CY1145+DU1145</f>
        <v>-0.93586742020431879</v>
      </c>
      <c r="EH1145">
        <f>EG1145/(SQRT(EG1143^2+EG1144^2+EG1145^2))</f>
        <v>-0.6617581991180338</v>
      </c>
      <c r="EJ1145">
        <f>Q1145+AM1145</f>
        <v>0</v>
      </c>
      <c r="EK1145">
        <f>EJ1145/(SQRT(EJ1143^2+EJ1144^2+EJ1145^2))</f>
        <v>0</v>
      </c>
      <c r="EM1145" s="23">
        <f>CY1143*DU1144-CY1144*DU1143</f>
        <v>-0.70710678118654768</v>
      </c>
      <c r="ER1145">
        <f t="shared" ref="ER1145:ES1147" si="1729">CK1144</f>
        <v>0.93180266183863136</v>
      </c>
      <c r="ES1145">
        <f t="shared" si="1729"/>
        <v>-0.87956522186239505</v>
      </c>
      <c r="ET1145" t="e">
        <f>#REF!</f>
        <v>#REF!</v>
      </c>
      <c r="EU1145" t="e">
        <f>#REF!</f>
        <v>#REF!</v>
      </c>
      <c r="EY1145" s="28"/>
      <c r="EZ1145" s="10"/>
      <c r="FA1145" s="61">
        <v>-0.6389199080907092</v>
      </c>
      <c r="FB1145" s="13">
        <f>BW1146</f>
        <v>0</v>
      </c>
      <c r="FC1145" s="17">
        <v>0</v>
      </c>
      <c r="FD1145">
        <v>1</v>
      </c>
      <c r="FF1145" s="73">
        <f>(FD1143*FD1145)*(1-COS(RADIANS(EY1143+45)))-FD1144*(SIN(RADIANS(EY1143+45)))</f>
        <v>0</v>
      </c>
      <c r="FG1145" s="73">
        <f>(FD1144*FD1145)*(1-COS(RADIANS(EY1143+45)))+FD1143*(SIN(RADIANS(EY1143+45)))</f>
        <v>0</v>
      </c>
      <c r="FH1145" s="73">
        <f>(FD1145^2)*(1-COS(RADIANS(EY1143+45)))+(COS(RADIANS(EY1143+45)))</f>
        <v>1</v>
      </c>
      <c r="FI1145" s="10"/>
      <c r="FJ1145">
        <v>0</v>
      </c>
      <c r="FK1145" s="23">
        <f>SIN(RADIANS(176))*SIN(RADIANS(0))</f>
        <v>0</v>
      </c>
      <c r="FM1145" s="30">
        <f>(FK1143*FK1145)*(1-COS(RADIANS(EX1143)))-FK1144*(SIN(RADIANS(EX1143)))</f>
        <v>4.9325275616132508E-2</v>
      </c>
      <c r="FN1145" s="30">
        <f>(FK1144*FK1145)*(1-COS(RADIANS(EX1143)))+FK1143*(SIN(RADIANS(EX1143)))</f>
        <v>0.70538430460663959</v>
      </c>
      <c r="FO1145" s="30">
        <f>(FK1145^2)*(1-COS(RADIANS(EX1143)))+(COS(RADIANS(EX1143)))</f>
        <v>0.70710678118654757</v>
      </c>
      <c r="FQ1145">
        <v>-0.6389199080907092</v>
      </c>
      <c r="FS1145" s="28">
        <f>(FD1143*FD1145)*(1-COS(RADIANS(EW1143)))-FD1144*(SIN(RADIANS(EW1143)))</f>
        <v>0</v>
      </c>
      <c r="FT1145" s="28">
        <f>(FD1144*FD1145)*(1-COS(RADIANS(EW1143)))+FD1143*(SIN(RADIANS(EW1143)))</f>
        <v>0</v>
      </c>
      <c r="FU1145" s="28">
        <f>(FD1145^2)*(1-COS(RADIANS(EW1143)))+(COS(RADIANS(EW1143)))</f>
        <v>1</v>
      </c>
      <c r="FW1145" s="61">
        <v>-0.30295437122669133</v>
      </c>
      <c r="FX1145" s="13">
        <f>BX1146</f>
        <v>0</v>
      </c>
      <c r="FY1145" s="17">
        <v>0</v>
      </c>
      <c r="FZ1145">
        <v>1</v>
      </c>
      <c r="GB1145" s="73">
        <f>(FD1143*FD1143)*(1-COS(RADIANS(EY1143-45)))-FD1143*(SIN(RADIANS(EY1143-45)))</f>
        <v>0</v>
      </c>
      <c r="GC1145" s="73">
        <f>(FD1144*FD1145)*(1-COS(RADIANS(EY1143-45)))+FD1143*(SIN(RADIANS(EY1143-45)))</f>
        <v>0</v>
      </c>
      <c r="GD1145" s="73">
        <f>(FD1145^2)*(1-COS(RADIANS(EY1143-45)))+(COS(RADIANS(EY1143-45)))</f>
        <v>0.99999999999999989</v>
      </c>
      <c r="GE1145" s="10"/>
      <c r="GF1145">
        <v>0</v>
      </c>
      <c r="GG1145" s="1">
        <v>-0.30295437122669133</v>
      </c>
      <c r="GI1145">
        <f>FA1145+FW1145</f>
        <v>-0.94187427931740053</v>
      </c>
      <c r="GJ1145">
        <f>GI1145/(SQRT(GI1143^2+GI1144^2+GI1145^2))</f>
        <v>-0.666005689930526</v>
      </c>
      <c r="GL1145" t="e">
        <f>#REF!+DC1145</f>
        <v>#REF!</v>
      </c>
      <c r="GM1145" t="e">
        <f>GL1145/(SQRT(GL1143^2+GL1144^2+GL1145^2))</f>
        <v>#REF!</v>
      </c>
      <c r="GO1145" s="27">
        <f>FA1143*FW1144-FA1144*FW1143</f>
        <v>-0.70710678118654768</v>
      </c>
    </row>
    <row r="1146" spans="1:197" x14ac:dyDescent="0.2">
      <c r="A1146" s="17">
        <f t="shared" si="1721"/>
        <v>90</v>
      </c>
      <c r="B1146" s="17">
        <f t="shared" si="1721"/>
        <v>20</v>
      </c>
      <c r="C1146" s="17">
        <f t="shared" si="1721"/>
        <v>201.2</v>
      </c>
      <c r="J1146" s="10"/>
      <c r="P1146" s="10"/>
      <c r="Q1146" s="82" t="s">
        <v>148</v>
      </c>
      <c r="R1146" s="13"/>
      <c r="T1146" s="10"/>
      <c r="U1146" s="10"/>
      <c r="V1146" s="10"/>
      <c r="W1146" s="10"/>
      <c r="X1146" s="10"/>
      <c r="Y1146" s="10"/>
      <c r="Z1146" s="80"/>
      <c r="AA1146" s="23" t="s">
        <v>149</v>
      </c>
      <c r="AE1146" s="1"/>
      <c r="AG1146" s="80"/>
      <c r="AK1146" s="13"/>
      <c r="AL1146" s="81"/>
      <c r="AM1146" s="82" t="s">
        <v>150</v>
      </c>
      <c r="AO1146" s="13"/>
      <c r="AP1146" s="13"/>
      <c r="AS1146" s="1"/>
      <c r="AW1146" s="1"/>
      <c r="BY1146" t="s">
        <v>10</v>
      </c>
      <c r="BZ1146" s="5">
        <f t="shared" si="1727"/>
        <v>-9.8670839279614439E-2</v>
      </c>
      <c r="CA1146" s="6">
        <f t="shared" si="1727"/>
        <v>-0.32743703463395935</v>
      </c>
      <c r="CB1146" s="7">
        <f>CY1145</f>
        <v>-0.64410988031262872</v>
      </c>
      <c r="CC1146" s="8">
        <f>DU1145</f>
        <v>-0.29175753989169007</v>
      </c>
      <c r="CE1146" s="10"/>
      <c r="CG1146" s="10" t="s">
        <v>160</v>
      </c>
      <c r="CH1146" s="10">
        <f>-CH1143*((EY1143-CW1143)/(CH1145-CE1144))</f>
        <v>245.36873756602247</v>
      </c>
      <c r="CI1146" s="67"/>
      <c r="CJ1146" s="10" t="s">
        <v>10</v>
      </c>
      <c r="CK1146" s="5">
        <f t="shared" si="1728"/>
        <v>-9.8670839279614439E-2</v>
      </c>
      <c r="CL1146" s="6">
        <f t="shared" si="1728"/>
        <v>-0.32743703463395935</v>
      </c>
      <c r="CM1146" s="7">
        <f>FA1145</f>
        <v>-0.6389199080907092</v>
      </c>
      <c r="CN1146" s="8">
        <f>FW1145</f>
        <v>-0.30295437122669133</v>
      </c>
      <c r="CW1146" s="28"/>
      <c r="EE1146" s="1"/>
      <c r="EI1146" s="64">
        <f>(DEGREES(ACOS((EH1143*EK1143+EH1144*EK1144+EH1145*EK1145)/((SQRT(EH1143^2+EH1144^2+EH1145^2))*(SQRT(EK1143^2+EK1144^2+EK1145^2))))))</f>
        <v>69.415434165330495</v>
      </c>
      <c r="ER1146">
        <f t="shared" si="1729"/>
        <v>0.3492962422733713</v>
      </c>
      <c r="ES1146">
        <f t="shared" si="1729"/>
        <v>-0.34518112468713447</v>
      </c>
      <c r="ET1146" t="e">
        <f>#REF!</f>
        <v>#REF!</v>
      </c>
      <c r="EU1146" t="e">
        <f>#REF!</f>
        <v>#REF!</v>
      </c>
      <c r="EY1146" s="28"/>
      <c r="EZ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GG1146" s="1"/>
      <c r="GK1146" s="64" t="e">
        <f>(DEGREES(ACOS((GJ1143*GM1143+GJ1144*GM1144+GJ1145*GM1145)/((SQRT(GJ1143^2+GJ1144^2+GJ1145^2))*(SQRT(GM1143^2+GM1144^2+GM1145^2))))))</f>
        <v>#VALUE!</v>
      </c>
    </row>
    <row r="1147" spans="1:197" x14ac:dyDescent="0.2">
      <c r="A1147" s="17">
        <f t="shared" si="1721"/>
        <v>45</v>
      </c>
      <c r="B1147" s="17">
        <f t="shared" si="1721"/>
        <v>25</v>
      </c>
      <c r="C1147" s="17">
        <f t="shared" si="1721"/>
        <v>245.2</v>
      </c>
      <c r="E1147" s="5" t="s">
        <v>4</v>
      </c>
      <c r="F1147" s="6" t="s">
        <v>5</v>
      </c>
      <c r="G1147" s="7" t="s">
        <v>6</v>
      </c>
      <c r="H1147" s="8" t="s">
        <v>1</v>
      </c>
      <c r="I1147">
        <v>2</v>
      </c>
      <c r="J1147" s="9" t="s">
        <v>7</v>
      </c>
      <c r="K1147">
        <v>2</v>
      </c>
      <c r="M1147" s="17">
        <f>A1143</f>
        <v>0</v>
      </c>
      <c r="N1147" s="17">
        <f>B1143</f>
        <v>5</v>
      </c>
      <c r="O1147" s="17">
        <f>C1143</f>
        <v>109</v>
      </c>
      <c r="P1147" s="1"/>
      <c r="Q1147" s="61">
        <f t="array" ref="Q1147:Q1149">MMULT(AI1147:AK1149,AG1147:AG1149)</f>
        <v>-0.89889348353757004</v>
      </c>
      <c r="R1147" s="13"/>
      <c r="S1147" s="17">
        <v>1</v>
      </c>
      <c r="T1147">
        <v>0</v>
      </c>
      <c r="V1147" s="73">
        <f>(T1147^2)*(1-COS(RADIANS(O1147+45)))+(COS(RADIANS(O1147+45)))</f>
        <v>-0.89879404629916704</v>
      </c>
      <c r="W1147" s="73">
        <f>(T1147*T1148)*(1-COS(RADIANS(O1147+45)))-T1149*(SIN(RADIANS(O1147+45)))</f>
        <v>-0.43837114678907729</v>
      </c>
      <c r="X1147" s="73">
        <f>(T1147*T1149)*(1-COS(RADIANS(O1147+45)))+T1148*(SIN(RADIANS(O1147+45)))</f>
        <v>0</v>
      </c>
      <c r="Y1147" s="10"/>
      <c r="Z1147">
        <f t="array" ref="Z1147:Z1149">MMULT(V1147:X1149,S1147:S1149)</f>
        <v>-0.89879404629916704</v>
      </c>
      <c r="AA1147" s="23">
        <f>COS(RADIANS('[1]Biaxial Input'!$F$21))</f>
        <v>-0.9975640502598242</v>
      </c>
      <c r="AC1147" s="30">
        <f>(AA1147^2)*(1-COS(RADIANS(N1147)))+(COS(RADIANS(N1147)))</f>
        <v>0.99998148353170568</v>
      </c>
      <c r="AD1147" s="30">
        <f>(AA1147*AA1148)*(1-COS(RADIANS(N1147)))-AA1149*(SIN(RADIANS(N1147)))</f>
        <v>-2.6479783333051429E-4</v>
      </c>
      <c r="AE1147" s="30">
        <f>(AA1147*AA1149)*(1-COS(RADIANS(N1147)))+AA1148*(SIN(RADIANS(N1147)))</f>
        <v>6.0796772806267756E-3</v>
      </c>
      <c r="AG1147">
        <f t="array" ref="AG1147:AG1149">MMULT(AC1147:AE1149,Z1147:Z1149)</f>
        <v>-0.89889348353757004</v>
      </c>
      <c r="AI1147" s="28">
        <f>(T1147^2)*(1-COS(RADIANS(M1147)))+(COS(RADIANS(M1147)))</f>
        <v>1</v>
      </c>
      <c r="AJ1147" s="28">
        <f>(T1147*T1148)*(1-COS(RADIANS(M1147)))-T1149*(SIN(RADIANS(M1147)))</f>
        <v>0</v>
      </c>
      <c r="AK1147" s="28">
        <f>(T1147*T1149)*(1-COS(RADIANS(M1147)))+T1148*(SIN(RADIANS(M1147)))</f>
        <v>0</v>
      </c>
      <c r="AM1147" s="61">
        <f t="array" ref="AM1147:AM1149">MMULT(AI1147:AK1149,AW1147:AW1149)</f>
        <v>0.43812503098756639</v>
      </c>
      <c r="AN1147" s="13"/>
      <c r="AO1147" s="17">
        <v>1</v>
      </c>
      <c r="AP1147">
        <v>0</v>
      </c>
      <c r="AR1147" s="73">
        <f>(T1147^2)*(1-COS(RADIANS(O1147-45)))+(COS(RADIANS(O1147-45)))</f>
        <v>0.43837114678907746</v>
      </c>
      <c r="AS1147" s="73">
        <f>(T1147*T1148)*(1-COS(RADIANS(O1147-45)))-T1149*(SIN(RADIANS(O1147-45)))</f>
        <v>-0.89879404629916704</v>
      </c>
      <c r="AT1147" s="73">
        <f>(T1147*T1149)*(1-COS(RADIANS(O1147-45)))+T1148*(SIN(RADIANS(O1147-45)))</f>
        <v>0</v>
      </c>
      <c r="AU1147" s="10"/>
      <c r="AV1147">
        <f t="array" ref="AV1147:AV1149">MMULT(AR1147:AT1149,S1147:S1149)</f>
        <v>0.43837114678907746</v>
      </c>
      <c r="AW1147" s="1">
        <f t="array" ref="AW1147:AW1149">MMULT(AC1147:AE1149,AV1147:AV1149)</f>
        <v>0.43812503098756639</v>
      </c>
      <c r="BY1147" s="10"/>
      <c r="CB1147" s="10"/>
      <c r="CC1147" s="10"/>
      <c r="CE1147" s="10"/>
      <c r="CS1147" s="15"/>
      <c r="CW1147" s="28"/>
      <c r="CY1147" s="82" t="s">
        <v>148</v>
      </c>
      <c r="CZ1147" s="13"/>
      <c r="DB1147" s="10"/>
      <c r="DC1147" s="10"/>
      <c r="DD1147" s="10"/>
      <c r="DE1147" s="10"/>
      <c r="DF1147" s="10"/>
      <c r="DG1147" s="10"/>
      <c r="DH1147" s="80"/>
      <c r="DI1147" s="23" t="s">
        <v>149</v>
      </c>
      <c r="DM1147" s="1"/>
      <c r="DO1147" s="80"/>
      <c r="DS1147" s="13"/>
      <c r="DT1147" s="81"/>
      <c r="DU1147" s="82" t="s">
        <v>150</v>
      </c>
      <c r="DW1147" s="13"/>
      <c r="DX1147" s="13"/>
      <c r="EA1147" s="1"/>
      <c r="EE1147" s="1"/>
      <c r="EI1147" s="13"/>
      <c r="ER1147">
        <f t="shared" si="1729"/>
        <v>-9.8670839279614439E-2</v>
      </c>
      <c r="ES1147">
        <f t="shared" si="1729"/>
        <v>-0.32743703463395935</v>
      </c>
      <c r="ET1147" t="e">
        <f>#REF!</f>
        <v>#REF!</v>
      </c>
      <c r="EU1147" t="e">
        <f>#REF!</f>
        <v>#REF!</v>
      </c>
      <c r="EY1147" s="28"/>
      <c r="EZ1147" s="10"/>
      <c r="FA1147" s="82" t="s">
        <v>148</v>
      </c>
      <c r="FB1147" s="13"/>
      <c r="FD1147" s="10"/>
      <c r="FE1147" s="10"/>
      <c r="FF1147" s="10"/>
      <c r="FG1147" s="10"/>
      <c r="FH1147" s="10"/>
      <c r="FI1147" s="10"/>
      <c r="FJ1147" s="80"/>
      <c r="FK1147" s="23" t="s">
        <v>149</v>
      </c>
      <c r="FO1147" s="1"/>
      <c r="FQ1147" s="80"/>
      <c r="FU1147" s="13"/>
      <c r="FV1147" s="81"/>
      <c r="FW1147" s="82" t="s">
        <v>150</v>
      </c>
      <c r="FY1147" s="13"/>
      <c r="FZ1147" s="13"/>
      <c r="GC1147" s="1"/>
      <c r="GG1147" s="1"/>
      <c r="GK1147" s="13"/>
    </row>
    <row r="1148" spans="1:197" x14ac:dyDescent="0.2">
      <c r="A1148" s="17">
        <f t="shared" si="1721"/>
        <v>20</v>
      </c>
      <c r="B1148" s="17">
        <f t="shared" si="1721"/>
        <v>30</v>
      </c>
      <c r="C1148" s="17">
        <f t="shared" si="1721"/>
        <v>177.5</v>
      </c>
      <c r="D1148" t="s">
        <v>8</v>
      </c>
      <c r="E1148" s="5">
        <f t="shared" ref="E1148:F1150" si="1730">E1233</f>
        <v>0.93179877629360952</v>
      </c>
      <c r="F1148" s="6">
        <f t="shared" si="1730"/>
        <v>-0.87957021770226052</v>
      </c>
      <c r="G1148" s="7">
        <f>Q1147</f>
        <v>-0.89889348353757004</v>
      </c>
      <c r="H1148" s="8">
        <f>AM1147</f>
        <v>0.43812503098756639</v>
      </c>
      <c r="J1148" s="9">
        <f>((SUMPRODUCT(G1148:G1150,E1148:E1150))*(SUMPRODUCT(G1148:(G1150),F1148:F1150)))-((SUMPRODUCT(H1148:H1150,E1148:E1150))*(SUMPRODUCT(H1148:H1150,F1148:F1150)))</f>
        <v>4.3403259187944465E-2</v>
      </c>
      <c r="P1148" s="1"/>
      <c r="Q1148" s="61">
        <v>0.43694912802918817</v>
      </c>
      <c r="S1148" s="17">
        <v>0</v>
      </c>
      <c r="T1148">
        <v>0</v>
      </c>
      <c r="V1148" s="73">
        <f>(T1147*T1148)*(1-COS(RADIANS(O1147+45)))+T1149*(SIN(RADIANS(O1147+45)))</f>
        <v>0.43837114678907729</v>
      </c>
      <c r="W1148" s="73">
        <f>(T1148^2)*(1-COS(RADIANS(O1147+45)))+(COS(RADIANS(O1147+45)))</f>
        <v>-0.89879404629916704</v>
      </c>
      <c r="X1148" s="73">
        <f>(T1148*T1149)*(1-COS(RADIANS(O1147+45)))-T1147*(SIN(RADIANS(O1147+45)))</f>
        <v>0</v>
      </c>
      <c r="Y1148" s="10"/>
      <c r="Z1148">
        <v>0.43837114678907729</v>
      </c>
      <c r="AA1148" s="23">
        <f>SIN(RADIANS('[1]Biaxial Input'!$F$21))*(COS(RADIANS(0)))</f>
        <v>6.9756473744125524E-2</v>
      </c>
      <c r="AC1148" s="30">
        <f>(AA1147*AA1148)*(1-COS(RADIANS(N1147)))+AA1149*(SIN(RADIANS(N1147)))</f>
        <v>-2.6479783333051429E-4</v>
      </c>
      <c r="AD1148" s="30">
        <f>(AA1148^2)*(1-COS(RADIANS(N1147)))+(COS(RADIANS(N1147)))</f>
        <v>0.99621321456003986</v>
      </c>
      <c r="AE1148" s="30">
        <f>(AA1148*AA1149)*(1-COS(RADIANS(N1147)))-AA1147*(SIN(RADIANS(N1147)))</f>
        <v>8.694343573875718E-2</v>
      </c>
      <c r="AG1148">
        <v>0.43694912802918817</v>
      </c>
      <c r="AI1148" s="28">
        <f>(T1147*T1148)*(1-COS(RADIANS(M1147)))+T1149*(SIN(RADIANS(M1147)))</f>
        <v>0</v>
      </c>
      <c r="AJ1148" s="28">
        <f>(T1148^2)*(1-COS(RADIANS(M1147)))+(COS(RADIANS(M1147)))</f>
        <v>1</v>
      </c>
      <c r="AK1148" s="28">
        <f>(T1148*T1149)*(1-COS(RADIANS(M1147)))-T1147*(SIN(RADIANS(M1147)))</f>
        <v>0</v>
      </c>
      <c r="AM1148" s="61">
        <v>0.89527442636125409</v>
      </c>
      <c r="AO1148" s="17">
        <v>0</v>
      </c>
      <c r="AP1148">
        <v>0</v>
      </c>
      <c r="AR1148" s="73">
        <f>(T1147*T1148)*(1-COS(RADIANS(O1147-45)))+T1149*(SIN(RADIANS(O1147-45)))</f>
        <v>0.89879404629916704</v>
      </c>
      <c r="AS1148" s="73">
        <f>(T1148^2)*(1-COS(RADIANS(O1147-45)))+(COS(RADIANS(O1147-45)))</f>
        <v>0.43837114678907746</v>
      </c>
      <c r="AT1148" s="73">
        <f>(T1148*T1149)*(1-COS(RADIANS(O1147-45)))-T1147*(SIN(RADIANS(O1147-45)))</f>
        <v>0</v>
      </c>
      <c r="AU1148" s="10"/>
      <c r="AV1148">
        <v>0.89879404629916704</v>
      </c>
      <c r="AW1148" s="1">
        <v>0.89527442636125409</v>
      </c>
      <c r="BZ1148" s="5" t="s">
        <v>4</v>
      </c>
      <c r="CA1148" s="6" t="s">
        <v>5</v>
      </c>
      <c r="CB1148" s="7" t="s">
        <v>6</v>
      </c>
      <c r="CC1148" s="8" t="s">
        <v>1</v>
      </c>
      <c r="CD1148">
        <v>19</v>
      </c>
      <c r="CE1148" s="9" t="s">
        <v>7</v>
      </c>
      <c r="CG1148" s="90" t="s">
        <v>157</v>
      </c>
      <c r="CH1148" s="61">
        <f>CE1149-((CH1150-CE1149)/(EY1148-CW1148))*CW1148</f>
        <v>9.0149952440999233</v>
      </c>
      <c r="CI1148" s="10"/>
      <c r="CK1148" s="5" t="s">
        <v>4</v>
      </c>
      <c r="CL1148" s="6" t="s">
        <v>5</v>
      </c>
      <c r="CM1148" s="7" t="s">
        <v>6</v>
      </c>
      <c r="CN1148" s="8" t="s">
        <v>1</v>
      </c>
      <c r="CO1148" s="10"/>
      <c r="CP1148">
        <f t="shared" ref="CP1148:CQ1150" si="1731">BZ1149</f>
        <v>0.93180266183863136</v>
      </c>
      <c r="CQ1148">
        <f t="shared" si="1731"/>
        <v>-0.87956522186239505</v>
      </c>
      <c r="CR1148">
        <f>CI1152</f>
        <v>0</v>
      </c>
      <c r="CS1148">
        <f>CL1152</f>
        <v>0</v>
      </c>
      <c r="CU1148" s="17">
        <f>CU1052</f>
        <v>30</v>
      </c>
      <c r="CV1148" s="17">
        <f>CV1052</f>
        <v>-50</v>
      </c>
      <c r="CW1148" s="31">
        <f>CH1055</f>
        <v>268.14583464928762</v>
      </c>
      <c r="CY1148" s="61">
        <f t="array" ref="CY1148:CY1150">MMULT(DQ1148:DS1150,DO1148:DO1150)</f>
        <v>0.85054245426038289</v>
      </c>
      <c r="CZ1148" s="13"/>
      <c r="DA1148" s="17">
        <v>1</v>
      </c>
      <c r="DB1148">
        <v>0</v>
      </c>
      <c r="DD1148" s="73">
        <f>(DB1148^2)*(1-COS(RADIANS(CW1148+45)))+(COS(RADIANS(CW1148+45)))</f>
        <v>0.68385765965078704</v>
      </c>
      <c r="DE1148" s="73">
        <f>(DB1148*DB1149)*(1-COS(RADIANS(CW1148+45)))-DB1150*(SIN(RADIANS(CW1148+45)))</f>
        <v>0.72961544757286234</v>
      </c>
      <c r="DF1148" s="73">
        <f>(DB1148*DB1150)*(1-COS(RADIANS(CW1148+45)))+DB1149*(SIN(RADIANS(CW1148+45)))</f>
        <v>0</v>
      </c>
      <c r="DG1148" s="10"/>
      <c r="DH1148">
        <f t="array" ref="DH1148:DH1150">MMULT(DD1148:DF1150,DA1148:DA1150)</f>
        <v>0.68385765965078704</v>
      </c>
      <c r="DI1148" s="23">
        <f>COS(RADIANS('[1]Biaxial Input'!$F$21))</f>
        <v>-0.9975640502598242</v>
      </c>
      <c r="DK1148" s="30">
        <f>(DI1148^2)*(1-COS(RADIANS(CV1148)))+(COS(RADIANS(CV1148)))</f>
        <v>0.99826181678640502</v>
      </c>
      <c r="DL1148" s="30">
        <f>(DI1148*DI1149)*(1-COS(RADIANS(CV1148)))-DI1150*(SIN(RADIANS(CV1148)))</f>
        <v>-2.4857178030640859E-2</v>
      </c>
      <c r="DM1148" s="30">
        <f>(DI1148*DI1150)*(1-COS(RADIANS(CV1148)))+DI1149*(SIN(RADIANS(CV1148)))</f>
        <v>-5.3436559083262246E-2</v>
      </c>
      <c r="DO1148">
        <f t="array" ref="DO1148:DO1150">MMULT(DK1148:DM1150,DH1148:DH1150)</f>
        <v>0.70080517082051796</v>
      </c>
      <c r="DQ1148" s="28">
        <f>(DB1148^2)*(1-COS(RADIANS(CU1148)))+(COS(RADIANS(CU1148)))</f>
        <v>0.86602540378443871</v>
      </c>
      <c r="DR1148" s="28">
        <f>(DB1148*DB1149)*(1-COS(RADIANS(CU1148)))-DB1150*(SIN(RADIANS(CU1148)))</f>
        <v>-0.49999999999999994</v>
      </c>
      <c r="DS1148" s="28">
        <f>(DB1148*DB1150)*(1-COS(RADIANS(CU1148)))+DB1149*(SIN(RADIANS(CU1148)))</f>
        <v>0</v>
      </c>
      <c r="DU1148" s="61">
        <f t="array" ref="DU1148:DU1150">MMULT(DQ1148:DS1150,EE1148:EE1150)</f>
        <v>-0.40473198690975132</v>
      </c>
      <c r="DV1148" s="13"/>
      <c r="DW1148" s="17">
        <v>1</v>
      </c>
      <c r="DX1148">
        <v>0</v>
      </c>
      <c r="DZ1148" s="73">
        <f>(DB1148^2)*(1-COS(RADIANS(CW1148-45)))+(COS(RADIANS(CW1148-45)))</f>
        <v>-0.72961544757286234</v>
      </c>
      <c r="EA1148" s="73">
        <f>(DB1148*DB1149)*(1-COS(RADIANS(CW1148-45)))-DB1150*(SIN(RADIANS(CW1148-45)))</f>
        <v>0.68385765965078715</v>
      </c>
      <c r="EB1148" s="73">
        <f>(DB1148*DB1150)*(1-COS(RADIANS(CW1148-45)))+DB1149*(SIN(RADIANS(CW1148-45)))</f>
        <v>0</v>
      </c>
      <c r="EC1148" s="10"/>
      <c r="ED1148">
        <f t="array" ref="ED1148:ED1150">MMULT(DZ1148:EB1150,DA1148:DA1150)</f>
        <v>-0.72961544757286234</v>
      </c>
      <c r="EE1148" s="1">
        <f t="array" ref="EE1148:EE1150">MMULT(DK1148:DM1150,ED1148:ED1150)</f>
        <v>-0.71134847065595463</v>
      </c>
      <c r="EG1148">
        <f>CY1148+DU1148</f>
        <v>0.44581046735063157</v>
      </c>
      <c r="EH1148">
        <f>EG1148/(SQRT(EG1148^2+EG1149^2+EG1150^2))</f>
        <v>0.31523560458757549</v>
      </c>
      <c r="EJ1148">
        <f>Q1148+AM1148</f>
        <v>1.3322235543904424</v>
      </c>
      <c r="EK1148">
        <f>EJ1148/(SQRT(EJ1148^2+EJ1149^2+EJ1150^2))</f>
        <v>0.99639308990047915</v>
      </c>
      <c r="EM1148" s="23">
        <f>CY1149*DU1150-CY1150*DU1149</f>
        <v>-0.33581178102146636</v>
      </c>
      <c r="EO1148" s="15">
        <v>19</v>
      </c>
      <c r="EP1148" s="9" t="s">
        <v>7</v>
      </c>
      <c r="EW1148" s="17">
        <f>CU1148</f>
        <v>30</v>
      </c>
      <c r="EX1148" s="17">
        <f>CV1148</f>
        <v>-50</v>
      </c>
      <c r="EY1148" s="31">
        <f>1+CW1148</f>
        <v>269.14583464928762</v>
      </c>
      <c r="EZ1148" s="10"/>
      <c r="FA1148" s="61">
        <f t="array" ref="FA1148:FA1150">MMULT(FS1148:FU1150,FQ1148:FQ1150)</f>
        <v>0.85747645965862229</v>
      </c>
      <c r="FB1148" s="13">
        <f>BW1149</f>
        <v>0</v>
      </c>
      <c r="FC1148" s="17">
        <v>1</v>
      </c>
      <c r="FD1148">
        <v>0</v>
      </c>
      <c r="FF1148" s="73">
        <f>(FD1148^2)*(1-COS(RADIANS(EY1148+45)))+(COS(RADIANS(EY1148+45)))</f>
        <v>0.69648705015084522</v>
      </c>
      <c r="FG1148" s="73">
        <f>(FD1148*FD1149)*(1-COS(RADIANS(EY1148+45)))-FD1150*(SIN(RADIANS(EY1148+45)))</f>
        <v>0.71756936178475039</v>
      </c>
      <c r="FH1148" s="73">
        <f>(FD1148*FD1150)*(1-COS(RADIANS(EY1148+45)))+FD1149*(SIN(RADIANS(EY1148+45)))</f>
        <v>0</v>
      </c>
      <c r="FI1148" s="10"/>
      <c r="FJ1148">
        <f t="array" ref="FJ1148:FJ1150">MMULT(FF1148:FH1150,FC1148:FC1150)</f>
        <v>0.69648705015084522</v>
      </c>
      <c r="FK1148" s="23">
        <f>COS(RADIANS(176))</f>
        <v>-0.9975640502598242</v>
      </c>
      <c r="FM1148" s="30">
        <f>(FK1148^2)*(1-COS(RADIANS(EX1148)))+(COS(RADIANS(EX1148)))</f>
        <v>0.99826181678640502</v>
      </c>
      <c r="FN1148" s="30">
        <f>(FK1148*FK1149)*(1-COS(RADIANS(EX1148)))-FK1150*(SIN(RADIANS(EX1148)))</f>
        <v>-2.4857178030640859E-2</v>
      </c>
      <c r="FO1148" s="30">
        <f>(FK1148*FK1150)*(1-COS(RADIANS(EX1148)))+FK1149*(SIN(RADIANS(EX1148)))</f>
        <v>-5.3436559083262246E-2</v>
      </c>
      <c r="FQ1148">
        <f t="array" ref="FQ1148:FQ1150">MMULT(FM1148:FO1150,FJ1148:FJ1150)</f>
        <v>0.71311317742700353</v>
      </c>
      <c r="FS1148" s="28">
        <f>(FD1148^2)*(1-COS(RADIANS(EW1148)))+(COS(RADIANS(EW1148)))</f>
        <v>0.86602540378443871</v>
      </c>
      <c r="FT1148" s="28">
        <f>(FD1148*FD1149)*(1-COS(RADIANS(EW1148)))-FD1150*(SIN(RADIANS(EW1148)))</f>
        <v>-0.49999999999999994</v>
      </c>
      <c r="FU1148" s="28">
        <f>(FD1148*FD1150)*(1-COS(RADIANS(EW1148)))+FD1149*(SIN(RADIANS(EW1148)))</f>
        <v>0</v>
      </c>
      <c r="FW1148" s="61">
        <f t="array" ref="FW1148:FW1150">MMULT(FS1148:FU1150,GG1148:GG1150)</f>
        <v>-0.38982633166386471</v>
      </c>
      <c r="FX1148" s="13">
        <f>BX1149</f>
        <v>0</v>
      </c>
      <c r="FY1148" s="17">
        <v>1</v>
      </c>
      <c r="FZ1148">
        <v>0</v>
      </c>
      <c r="GB1148" s="73">
        <f>(FD1148^2)*(1-COS(RADIANS(EY1148-45)))+(COS(RADIANS(EY1148-45)))</f>
        <v>-0.71756936178475006</v>
      </c>
      <c r="GC1148" s="73">
        <f>(FD1148*FD1149)*(1-COS(RADIANS(EY1148-45)))-FD1150*(SIN(RADIANS(EY1148-45)))</f>
        <v>0.69648705015084567</v>
      </c>
      <c r="GD1148" s="73">
        <f>(FD1148*FD1150)*(1-COS(RADIANS(EY1148-45)))+FD1149*(SIN(RADIANS(EY1148-45)))</f>
        <v>0</v>
      </c>
      <c r="GE1148" s="10"/>
      <c r="GF1148">
        <f t="array" ref="GF1148:GF1150">MMULT(GB1148:GD1150,FC1148:FC1150)</f>
        <v>-0.71756936178475006</v>
      </c>
      <c r="GG1148" s="1">
        <f t="array" ref="GG1148:GG1150">MMULT(FM1148:FO1150,GF1148:GF1150)</f>
        <v>-0.69900939216387037</v>
      </c>
      <c r="GI1148">
        <f>FA1148+FW1148</f>
        <v>0.46765012799475758</v>
      </c>
      <c r="GJ1148">
        <f>GI1148/(SQRT(GI1148^2+GI1149^2+GI1150^2))</f>
        <v>0.33067857672784984</v>
      </c>
      <c r="GL1148" t="e">
        <f>CH1149+DC1148</f>
        <v>#VALUE!</v>
      </c>
      <c r="GM1148" t="e">
        <f>GL1148/(SQRT(GL1148^2+GL1149^2+GL1150^2))</f>
        <v>#VALUE!</v>
      </c>
      <c r="GO1148" s="27">
        <f>FA1149*FW1150-FA1150*FW1149</f>
        <v>-0.33581178102146647</v>
      </c>
    </row>
    <row r="1149" spans="1:197" x14ac:dyDescent="0.2">
      <c r="A1149" s="17">
        <f t="shared" si="1721"/>
        <v>40</v>
      </c>
      <c r="B1149" s="17">
        <f t="shared" si="1721"/>
        <v>35</v>
      </c>
      <c r="C1149" s="17">
        <f t="shared" si="1721"/>
        <v>250.5</v>
      </c>
      <c r="D1149" t="s">
        <v>9</v>
      </c>
      <c r="E1149" s="5">
        <f t="shared" si="1730"/>
        <v>0.34930736326064155</v>
      </c>
      <c r="F1149" s="6">
        <f t="shared" si="1730"/>
        <v>-0.34517023974623617</v>
      </c>
      <c r="G1149" s="7">
        <f t="shared" ref="G1149:G1150" si="1732">Q1148</f>
        <v>0.43694912802918817</v>
      </c>
      <c r="H1149" s="8">
        <f t="shared" ref="H1149:H1150" si="1733">AM1148</f>
        <v>0.89527442636125409</v>
      </c>
      <c r="J1149" s="10"/>
      <c r="P1149" s="1"/>
      <c r="Q1149" s="61">
        <v>-3.2649115887333775E-2</v>
      </c>
      <c r="S1149" s="17">
        <v>0</v>
      </c>
      <c r="T1149">
        <v>1</v>
      </c>
      <c r="V1149" s="73">
        <f>(T1147*T1149)*(1-COS(RADIANS(O1147+45)))-T1148*(SIN(RADIANS(O1147+45)))</f>
        <v>0</v>
      </c>
      <c r="W1149" s="73">
        <f>(T1148*T1149)*(1-COS(RADIANS(O1147+45)))+T1147*(SIN(RADIANS(O1147+45)))</f>
        <v>0</v>
      </c>
      <c r="X1149" s="73">
        <f>(T1149^2)*(1-COS(RADIANS(O1147+45)))+(COS(RADIANS(O1147+45)))</f>
        <v>1</v>
      </c>
      <c r="Y1149" s="10"/>
      <c r="Z1149">
        <v>0</v>
      </c>
      <c r="AA1149" s="23">
        <f>SIN(RADIANS('[1]Biaxial Input'!$F$21))*SIN(RADIANS(0))</f>
        <v>0</v>
      </c>
      <c r="AC1149" s="30">
        <f>(AA1147*AA1149)*(1-COS(RADIANS(N1147)))-AA1148*(SIN(RADIANS(N1147)))</f>
        <v>-6.0796772806267756E-3</v>
      </c>
      <c r="AD1149" s="30">
        <f>(AA1148*AA1149)*(1-COS(RADIANS(N1147)))+AA1147*(SIN(RADIANS(N1147)))</f>
        <v>-8.694343573875718E-2</v>
      </c>
      <c r="AE1149" s="30">
        <f>(AA1149^2)*(1-COS(RADIANS(N1147)))+(COS(RADIANS(N1147)))</f>
        <v>0.99619469809174555</v>
      </c>
      <c r="AG1149">
        <v>-3.2649115887333775E-2</v>
      </c>
      <c r="AI1149" s="28">
        <f>(T1147*T1149)*(1-COS(RADIANS(M1147)))-T1148*(SIN(RADIANS(M1147)))</f>
        <v>0</v>
      </c>
      <c r="AJ1149" s="28">
        <f>(T1148*T1149)*(1-COS(RADIANS(M1147)))+T1147*(SIN(RADIANS(M1147)))</f>
        <v>0</v>
      </c>
      <c r="AK1149" s="28">
        <f>(T1149^2)*(1-COS(RADIANS(M1147)))+(COS(RADIANS(M1147)))</f>
        <v>1</v>
      </c>
      <c r="AM1149" s="61">
        <v>-8.0809397508405031E-2</v>
      </c>
      <c r="AO1149" s="17">
        <v>0</v>
      </c>
      <c r="AP1149">
        <v>1</v>
      </c>
      <c r="AR1149" s="73">
        <f>(T1147*T1147)*(1-COS(RADIANS(O1147-45)))-T1147*(SIN(RADIANS(O1147-45)))</f>
        <v>0</v>
      </c>
      <c r="AS1149" s="73">
        <f>(T1148*T1149)*(1-COS(RADIANS(O1147-45)))+T1147*(SIN(RADIANS(O1147-45)))</f>
        <v>0</v>
      </c>
      <c r="AT1149" s="73">
        <f>(T1149^2)*(1-COS(RADIANS(O1147-45)))+(COS(RADIANS(O1147-45)))</f>
        <v>1</v>
      </c>
      <c r="AU1149" s="10"/>
      <c r="AV1149">
        <v>0</v>
      </c>
      <c r="AW1149" s="1">
        <v>-8.0809397508405031E-2</v>
      </c>
      <c r="BY1149" t="s">
        <v>8</v>
      </c>
      <c r="BZ1149" s="5">
        <f t="shared" ref="BZ1149:CA1151" si="1734">BZ1059</f>
        <v>0.93180266183863136</v>
      </c>
      <c r="CA1149" s="6">
        <f t="shared" si="1734"/>
        <v>-0.87956522186239505</v>
      </c>
      <c r="CB1149" s="7">
        <f>CY1148</f>
        <v>0.85054245426038289</v>
      </c>
      <c r="CC1149" s="8">
        <f>DU1148</f>
        <v>-0.40473198690975132</v>
      </c>
      <c r="CE1149" s="9">
        <f>((SUMPRODUCT(CB1149:CB1151,BZ1149:BZ1151))*(SUMPRODUCT(CB1149:CB1151,CA1149:CA1151)))-((SUMPRODUCT(CC1149:CC1151,BZ1149:BZ1151))*(SUMPRODUCT(CC1149:CC1151,CA1149:CA1151)))</f>
        <v>0</v>
      </c>
      <c r="CG1149">
        <v>1</v>
      </c>
      <c r="CH1149" t="s">
        <v>161</v>
      </c>
      <c r="CI1149" s="67"/>
      <c r="CJ1149" s="1" t="s">
        <v>8</v>
      </c>
      <c r="CK1149" s="5">
        <f t="shared" ref="CK1149:CL1151" si="1735">BZ1149</f>
        <v>0.93180266183863136</v>
      </c>
      <c r="CL1149" s="6">
        <f t="shared" si="1735"/>
        <v>-0.87956522186239505</v>
      </c>
      <c r="CM1149" s="7">
        <f>FA1148</f>
        <v>0.85747645965862229</v>
      </c>
      <c r="CN1149" s="8">
        <f>FW1148</f>
        <v>-0.38982633166386471</v>
      </c>
      <c r="CO1149" s="10"/>
      <c r="CP1149">
        <f t="shared" si="1731"/>
        <v>0.3492962422733713</v>
      </c>
      <c r="CQ1149">
        <f t="shared" si="1731"/>
        <v>-0.34518112468713447</v>
      </c>
      <c r="CR1149">
        <f>CJ1152</f>
        <v>0</v>
      </c>
      <c r="CS1149">
        <f>CM1152</f>
        <v>0</v>
      </c>
      <c r="CW1149" s="28"/>
      <c r="CY1149" s="61">
        <v>-7.1572403132275086E-2</v>
      </c>
      <c r="DA1149" s="17">
        <v>0</v>
      </c>
      <c r="DB1149">
        <v>0</v>
      </c>
      <c r="DD1149" s="73">
        <f>(DB1148*DB1149)*(1-COS(RADIANS(CW1148+45)))+DB1150*(SIN(RADIANS(CW1148+45)))</f>
        <v>-0.72961544757286234</v>
      </c>
      <c r="DE1149" s="73">
        <f>(DB1149^2)*(1-COS(RADIANS(CW1148+45)))+(COS(RADIANS(CW1148+45)))</f>
        <v>0.68385765965078704</v>
      </c>
      <c r="DF1149" s="73">
        <f>(DB1149*DB1150)*(1-COS(RADIANS(CW1148+45)))-DB1148*(SIN(RADIANS(CW1148+45)))</f>
        <v>0</v>
      </c>
      <c r="DG1149" s="10"/>
      <c r="DH1149">
        <v>-0.72961544757286234</v>
      </c>
      <c r="DI1149" s="23">
        <f>SIN(RADIANS('[1]Biaxial Input'!$F$21))*(COS(RADIANS(0)))</f>
        <v>6.9756473744125524E-2</v>
      </c>
      <c r="DK1149" s="30">
        <f>(DI1148*DI1149)*(1-COS(RADIANS(CV1148)))+DI1150*(SIN(RADIANS(CV1148)))</f>
        <v>-2.4857178030640859E-2</v>
      </c>
      <c r="DL1149" s="30">
        <f>(DI1149^2)*(1-COS(RADIANS(CV1148)))+(COS(RADIANS(CV1148)))</f>
        <v>0.64452579290013434</v>
      </c>
      <c r="DM1149" s="30">
        <f>(DI1149*DI1150)*(1-COS(RADIANS(CV1148)))-DI1148*(SIN(RADIANS(CV1148)))</f>
        <v>-0.76417839735679927</v>
      </c>
      <c r="DO1149">
        <v>-0.4872547464526425</v>
      </c>
      <c r="DQ1149" s="28">
        <f>(DB1148*DB1149)*(1-COS(RADIANS(CU1148)))+DB1150*(SIN(RADIANS(CU1148)))</f>
        <v>0.49999999999999994</v>
      </c>
      <c r="DR1149" s="28">
        <f>(DB1149^2)*(1-COS(RADIANS(CU1148)))+(COS(RADIANS(CU1148)))</f>
        <v>0.86602540378443871</v>
      </c>
      <c r="DS1149" s="28">
        <f>(DB1149*DB1150)*(1-COS(RADIANS(CU1148)))-DB1148*(SIN(RADIANS(CU1148)))</f>
        <v>0</v>
      </c>
      <c r="DU1149" s="61">
        <v>-0.72168057653591822</v>
      </c>
      <c r="DW1149" s="17">
        <v>0</v>
      </c>
      <c r="DX1149">
        <v>0</v>
      </c>
      <c r="DZ1149" s="73">
        <f>(DB1148*DB1149)*(1-COS(RADIANS(CW1148-45)))+DB1150*(SIN(RADIANS(CW1148-45)))</f>
        <v>-0.68385765965078715</v>
      </c>
      <c r="EA1149" s="73">
        <f>(DB1149^2)*(1-COS(RADIANS(CW1148-45)))+(COS(RADIANS(CW1148-45)))</f>
        <v>-0.72961544757286234</v>
      </c>
      <c r="EB1149" s="73">
        <f>(DB1149*DB1150)*(1-COS(RADIANS(CW1148-45)))-DB1148*(SIN(RADIANS(CW1148-45)))</f>
        <v>0</v>
      </c>
      <c r="EC1149" s="10"/>
      <c r="ED1149">
        <v>-0.68385765965078715</v>
      </c>
      <c r="EE1149" s="1">
        <v>-0.42262771924302944</v>
      </c>
      <c r="EG1149">
        <f>CY1149+DU1149</f>
        <v>-0.7932529796681933</v>
      </c>
      <c r="EH1149">
        <f>EG1149/(SQRT(EG1148^2+EG1149^2+EG1150^2))</f>
        <v>-0.56091456111981397</v>
      </c>
      <c r="EJ1149">
        <f>Q1149+AM1149</f>
        <v>-0.11345851339573881</v>
      </c>
      <c r="EK1149">
        <f>EJ1149/(SQRT(EJ1148^2+EJ1149^2+EJ1150^2))</f>
        <v>-8.4857588927423441E-2</v>
      </c>
      <c r="EM1149" s="23">
        <f>CY1150*DU1148-CY1148*DU1150</f>
        <v>0.68851618467589837</v>
      </c>
      <c r="EP1149" s="9">
        <f>((SUMPRODUCT(CM1149:CM1151,BZ1149:BZ1151))*(SUMPRODUCT(CM1149:CM1151,CA1149:CA1151)))-((SUMPRODUCT(CN1149:CN1151,BZ1149:BZ1151))*(SUMPRODUCT(CN1149:CN1151,CA1149:CA1151)))</f>
        <v>-3.3619747462759531E-2</v>
      </c>
      <c r="EY1149" s="28"/>
      <c r="EZ1149" s="10"/>
      <c r="FA1149" s="61">
        <v>-5.8966439569011597E-2</v>
      </c>
      <c r="FB1149" s="13">
        <f>BW1150</f>
        <v>0</v>
      </c>
      <c r="FC1149" s="17">
        <v>0</v>
      </c>
      <c r="FD1149">
        <v>0</v>
      </c>
      <c r="FF1149" s="73">
        <f>(FD1148*FD1149)*(1-COS(RADIANS(EY1148+45)))+FD1150*(SIN(RADIANS(EY1148+45)))</f>
        <v>-0.71756936178475039</v>
      </c>
      <c r="FG1149" s="73">
        <f>(FD1149^2)*(1-COS(RADIANS(EY1148+45)))+(COS(RADIANS(EY1148+45)))</f>
        <v>0.69648705015084522</v>
      </c>
      <c r="FH1149" s="73">
        <f>(FD1149*FD1150)*(1-COS(RADIANS(EY1148+45)))-FD1148*(SIN(RADIANS(EY1148+45)))</f>
        <v>0</v>
      </c>
      <c r="FI1149" s="10"/>
      <c r="FJ1149">
        <v>-0.71756936178475039</v>
      </c>
      <c r="FK1149" s="23">
        <f>SIN(RADIANS(176))*(COS(RADIANS(0)))</f>
        <v>6.9756473744125524E-2</v>
      </c>
      <c r="FM1149" s="30">
        <f>(FK1148*FK1149)*(1-COS(RADIANS(EX1148)))+FK1150*(SIN(RADIANS(EX1148)))</f>
        <v>-2.4857178030640859E-2</v>
      </c>
      <c r="FN1149" s="30">
        <f>(FK1149^2)*(1-COS(RADIANS(EX1148)))+(COS(RADIANS(EX1148)))</f>
        <v>0.64452579290013434</v>
      </c>
      <c r="FO1149" s="30">
        <f>(FK1149*FK1150)*(1-COS(RADIANS(EX1148)))-FK1148*(SIN(RADIANS(EX1148)))</f>
        <v>-0.76417839735679927</v>
      </c>
      <c r="FQ1149">
        <v>-0.47980466446679504</v>
      </c>
      <c r="FS1149" s="28">
        <f>(FD1148*FD1149)*(1-COS(RADIANS(EW1148)))+FD1150*(SIN(RADIANS(EW1148)))</f>
        <v>0.49999999999999994</v>
      </c>
      <c r="FT1149" s="28">
        <f>(FD1149^2)*(1-COS(RADIANS(EW1148)))+(COS(RADIANS(EW1148)))</f>
        <v>0.86602540378443871</v>
      </c>
      <c r="FU1149" s="28">
        <f>(FD1149*FD1150)*(1-COS(RADIANS(EW1148)))-FD1148*(SIN(RADIANS(EW1148)))</f>
        <v>0</v>
      </c>
      <c r="FW1149" s="61">
        <v>-0.72281977175773116</v>
      </c>
      <c r="FX1149" s="13">
        <f>BX1150</f>
        <v>0</v>
      </c>
      <c r="FY1149" s="17">
        <v>0</v>
      </c>
      <c r="FZ1149">
        <v>0</v>
      </c>
      <c r="GB1149" s="73">
        <f>(FD1148*FD1149)*(1-COS(RADIANS(EY1148-45)))+FD1150*(SIN(RADIANS(EY1148-45)))</f>
        <v>-0.69648705015084567</v>
      </c>
      <c r="GC1149" s="73">
        <f>(FD1149^2)*(1-COS(RADIANS(EY1148-45)))+(COS(RADIANS(EY1148-45)))</f>
        <v>-0.71756936178475006</v>
      </c>
      <c r="GD1149" s="73">
        <f>(FD1149*FD1150)*(1-COS(RADIANS(EY1148-45)))-FD1148*(SIN(RADIANS(EY1148-45)))</f>
        <v>0</v>
      </c>
      <c r="GE1149" s="10"/>
      <c r="GF1149">
        <v>-0.69648705015084567</v>
      </c>
      <c r="GG1149" s="1">
        <v>-0.43106711886793259</v>
      </c>
      <c r="GI1149">
        <f>FA1149+FW1149</f>
        <v>-0.78178621132674275</v>
      </c>
      <c r="GJ1149">
        <f>GI1149/(SQRT(GI1148^2+GI1149^2+GI1150^2))</f>
        <v>-0.55280633146727887</v>
      </c>
      <c r="GL1149">
        <f>CH1150+DC1149</f>
        <v>-3.3619747462759531E-2</v>
      </c>
      <c r="GM1149" t="e">
        <f>GL1149/(SQRT(GL1148^2+GL1149^2+GL1150^2))</f>
        <v>#VALUE!</v>
      </c>
      <c r="GO1149" s="27">
        <f>FA1150*FW1148-FA1148*FW1150</f>
        <v>0.68851618467589859</v>
      </c>
    </row>
    <row r="1150" spans="1:197" x14ac:dyDescent="0.2">
      <c r="A1150" s="17">
        <f t="shared" si="1721"/>
        <v>80</v>
      </c>
      <c r="B1150" s="17">
        <f t="shared" si="1721"/>
        <v>40</v>
      </c>
      <c r="C1150" s="17">
        <f t="shared" si="1721"/>
        <v>215.7</v>
      </c>
      <c r="D1150" t="s">
        <v>10</v>
      </c>
      <c r="E1150" s="5">
        <f t="shared" si="1730"/>
        <v>-9.8668163404565704E-2</v>
      </c>
      <c r="F1150" s="6">
        <f t="shared" si="1730"/>
        <v>-0.32743508933027299</v>
      </c>
      <c r="G1150" s="7">
        <f t="shared" si="1732"/>
        <v>-3.2649115887333775E-2</v>
      </c>
      <c r="H1150" s="8">
        <f t="shared" si="1733"/>
        <v>-8.0809397508405031E-2</v>
      </c>
      <c r="J1150" s="10"/>
      <c r="P1150" s="1"/>
      <c r="Z1150" s="10"/>
      <c r="AA1150" s="10"/>
      <c r="AB1150" s="10"/>
      <c r="AC1150" s="10"/>
      <c r="AD1150" s="10"/>
      <c r="AE1150" s="10"/>
      <c r="AF1150" s="10"/>
      <c r="AG1150" s="10"/>
      <c r="AH1150" s="10"/>
      <c r="AW1150" s="1"/>
      <c r="BY1150" t="s">
        <v>9</v>
      </c>
      <c r="BZ1150" s="5">
        <f t="shared" si="1734"/>
        <v>0.3492962422733713</v>
      </c>
      <c r="CA1150" s="6">
        <f t="shared" si="1734"/>
        <v>-0.34518112468713447</v>
      </c>
      <c r="CB1150" s="7">
        <f>CY1149</f>
        <v>-7.1572403132275086E-2</v>
      </c>
      <c r="CC1150" s="8">
        <f>DU1149</f>
        <v>-0.72168057653591822</v>
      </c>
      <c r="CE1150" s="10"/>
      <c r="CH1150">
        <f>((SUMPRODUCT(CM1149:CM1151,CK1149:CK1151))*(SUMPRODUCT(CM1149:CM1151,CL1149:CL1151)))-((SUMPRODUCT(CN1149:CN1151,CK1149:CK1151))*(SUMPRODUCT(CN1149:CN1151,CL1149:CL1151)))</f>
        <v>-3.3619747462759531E-2</v>
      </c>
      <c r="CI1150" s="67"/>
      <c r="CJ1150" s="10" t="s">
        <v>9</v>
      </c>
      <c r="CK1150" s="5">
        <f t="shared" si="1735"/>
        <v>0.3492962422733713</v>
      </c>
      <c r="CL1150" s="6">
        <f t="shared" si="1735"/>
        <v>-0.34518112468713447</v>
      </c>
      <c r="CM1150" s="7">
        <f>FA1149</f>
        <v>-5.8966439569011597E-2</v>
      </c>
      <c r="CN1150" s="8">
        <f>FW1149</f>
        <v>-0.72281977175773116</v>
      </c>
      <c r="CP1150">
        <f t="shared" si="1731"/>
        <v>-9.8670839279614439E-2</v>
      </c>
      <c r="CQ1150">
        <f t="shared" si="1731"/>
        <v>-0.32743703463395935</v>
      </c>
      <c r="CR1150">
        <f>CK1152</f>
        <v>0</v>
      </c>
      <c r="CS1150">
        <f>CN1152</f>
        <v>0</v>
      </c>
      <c r="CW1150" s="28"/>
      <c r="CY1150" s="61">
        <v>-0.52101336317852298</v>
      </c>
      <c r="DA1150" s="17">
        <v>0</v>
      </c>
      <c r="DB1150">
        <v>1</v>
      </c>
      <c r="DD1150" s="73">
        <f>(DB1148*DB1150)*(1-COS(RADIANS(CW1148+45)))-DB1149*(SIN(RADIANS(CW1148+45)))</f>
        <v>0</v>
      </c>
      <c r="DE1150" s="73">
        <f>(DB1149*DB1150)*(1-COS(RADIANS(CW1148+45)))+DB1148*(SIN(RADIANS(CW1148+45)))</f>
        <v>0</v>
      </c>
      <c r="DF1150" s="73">
        <f>(DB1150^2)*(1-COS(RADIANS(CW1148+45)))+(COS(RADIANS(CW1148+45)))</f>
        <v>1</v>
      </c>
      <c r="DG1150" s="10"/>
      <c r="DH1150">
        <v>0</v>
      </c>
      <c r="DI1150" s="23">
        <f>SIN(RADIANS('[1]Biaxial Input'!$F$21))*SIN(RADIANS(0))</f>
        <v>0</v>
      </c>
      <c r="DK1150" s="30">
        <f>(DI1148*DI1150)*(1-COS(RADIANS(CV1148)))-DI1149*(SIN(RADIANS(CV1148)))</f>
        <v>5.3436559083262246E-2</v>
      </c>
      <c r="DL1150" s="30">
        <f>(DI1149*DI1150)*(1-COS(RADIANS(CV1148)))+DI1148*(SIN(RADIANS(CV1148)))</f>
        <v>0.76417839735679927</v>
      </c>
      <c r="DM1150" s="30">
        <f>(DI1150^2)*(1-COS(RADIANS(CV1148)))+(COS(RADIANS(CV1148)))</f>
        <v>0.64278760968653936</v>
      </c>
      <c r="DO1150">
        <v>-0.52101336317852298</v>
      </c>
      <c r="DQ1150" s="28">
        <f>(DB1148*DB1150)*(1-COS(RADIANS(CU1148)))-DB1149*(SIN(RADIANS(CU1148)))</f>
        <v>0</v>
      </c>
      <c r="DR1150" s="28">
        <f>(DB1149*DB1150)*(1-COS(RADIANS(CU1148)))+DB1148*(SIN(RADIANS(CU1148)))</f>
        <v>0</v>
      </c>
      <c r="DS1150" s="28">
        <f>(DB1150^2)*(1-COS(RADIANS(CU1148)))+(COS(RADIANS(CU1148)))</f>
        <v>1</v>
      </c>
      <c r="DU1150" s="61">
        <v>-0.56157738934439805</v>
      </c>
      <c r="DW1150" s="17">
        <v>0</v>
      </c>
      <c r="DX1150">
        <v>1</v>
      </c>
      <c r="DZ1150" s="73">
        <f>(DB1148*DB1148)*(1-COS(RADIANS(CW1148-45)))-DB1148*(SIN(RADIANS(CW1148-45)))</f>
        <v>0</v>
      </c>
      <c r="EA1150" s="73">
        <f>(DB1149*DB1150)*(1-COS(RADIANS(CW1148-45)))+DB1148*(SIN(RADIANS(CW1148-45)))</f>
        <v>0</v>
      </c>
      <c r="EB1150" s="73">
        <f>(DB1150^2)*(1-COS(RADIANS(CW1148-45)))+(COS(RADIANS(CW1148-45)))</f>
        <v>0.99999999999999989</v>
      </c>
      <c r="EC1150" s="10"/>
      <c r="ED1150">
        <v>0</v>
      </c>
      <c r="EE1150" s="1">
        <v>-0.56157738934439805</v>
      </c>
      <c r="EG1150">
        <f>CY1150+DU1150</f>
        <v>-1.082590752522921</v>
      </c>
      <c r="EH1150">
        <f>EG1150/(SQRT(EG1148^2+EG1149^2+EG1150^2))</f>
        <v>-0.76550726235880484</v>
      </c>
      <c r="EJ1150">
        <f>Q1150+AM1150</f>
        <v>0</v>
      </c>
      <c r="EK1150">
        <f>EJ1150/(SQRT(EJ1148^2+EJ1149^2+EJ1150^2))</f>
        <v>0</v>
      </c>
      <c r="EM1150" s="23">
        <f>CY1148*DU1149-CY1149*DU1148</f>
        <v>-0.64278760968653936</v>
      </c>
      <c r="ER1150">
        <f t="shared" ref="ER1150:ES1152" si="1736">CK1149</f>
        <v>0.93180266183863136</v>
      </c>
      <c r="ES1150">
        <f t="shared" si="1736"/>
        <v>-0.87956522186239505</v>
      </c>
      <c r="ET1150" t="e">
        <f>#REF!</f>
        <v>#REF!</v>
      </c>
      <c r="EU1150" t="e">
        <f>#REF!</f>
        <v>#REF!</v>
      </c>
      <c r="EY1150" s="28"/>
      <c r="EZ1150" s="10"/>
      <c r="FA1150" s="61">
        <v>-0.51113313347489919</v>
      </c>
      <c r="FB1150" s="13">
        <f>BW1151</f>
        <v>0</v>
      </c>
      <c r="FC1150" s="17">
        <v>0</v>
      </c>
      <c r="FD1150">
        <v>1</v>
      </c>
      <c r="FF1150" s="73">
        <f>(FD1148*FD1150)*(1-COS(RADIANS(EY1148+45)))-FD1149*(SIN(RADIANS(EY1148+45)))</f>
        <v>0</v>
      </c>
      <c r="FG1150" s="73">
        <f>(FD1149*FD1150)*(1-COS(RADIANS(EY1148+45)))+FD1148*(SIN(RADIANS(EY1148+45)))</f>
        <v>0</v>
      </c>
      <c r="FH1150" s="73">
        <f>(FD1150^2)*(1-COS(RADIANS(EY1148+45)))+(COS(RADIANS(EY1148+45)))</f>
        <v>1</v>
      </c>
      <c r="FI1150" s="10"/>
      <c r="FJ1150">
        <v>0</v>
      </c>
      <c r="FK1150" s="23">
        <f>SIN(RADIANS(176))*SIN(RADIANS(0))</f>
        <v>0</v>
      </c>
      <c r="FM1150" s="30">
        <f>(FK1148*FK1150)*(1-COS(RADIANS(EX1148)))-FK1149*(SIN(RADIANS(EX1148)))</f>
        <v>5.3436559083262246E-2</v>
      </c>
      <c r="FN1150" s="30">
        <f>(FK1149*FK1150)*(1-COS(RADIANS(EX1148)))+FK1148*(SIN(RADIANS(EX1148)))</f>
        <v>0.76417839735679927</v>
      </c>
      <c r="FO1150" s="30">
        <f>(FK1150^2)*(1-COS(RADIANS(EX1148)))+(COS(RADIANS(EX1148)))</f>
        <v>0.64278760968653936</v>
      </c>
      <c r="FQ1150">
        <v>-0.51113313347489919</v>
      </c>
      <c r="FS1150" s="28">
        <f>(FD1148*FD1150)*(1-COS(RADIANS(EW1148)))-FD1149*(SIN(RADIANS(EW1148)))</f>
        <v>0</v>
      </c>
      <c r="FT1150" s="28">
        <f>(FD1149*FD1150)*(1-COS(RADIANS(EW1148)))+FD1148*(SIN(RADIANS(EW1148)))</f>
        <v>0</v>
      </c>
      <c r="FU1150" s="28">
        <f>(FD1150^2)*(1-COS(RADIANS(EW1148)))+(COS(RADIANS(EW1148)))</f>
        <v>1</v>
      </c>
      <c r="FW1150" s="61">
        <v>-0.57058479536138751</v>
      </c>
      <c r="FX1150" s="13">
        <f>BX1151</f>
        <v>0</v>
      </c>
      <c r="FY1150" s="17">
        <v>0</v>
      </c>
      <c r="FZ1150">
        <v>1</v>
      </c>
      <c r="GB1150" s="73">
        <f>(FD1148*FD1148)*(1-COS(RADIANS(EY1148-45)))-FD1148*(SIN(RADIANS(EY1148-45)))</f>
        <v>0</v>
      </c>
      <c r="GC1150" s="73">
        <f>(FD1149*FD1150)*(1-COS(RADIANS(EY1148-45)))+FD1148*(SIN(RADIANS(EY1148-45)))</f>
        <v>0</v>
      </c>
      <c r="GD1150" s="73">
        <f>(FD1150^2)*(1-COS(RADIANS(EY1148-45)))+(COS(RADIANS(EY1148-45)))</f>
        <v>1</v>
      </c>
      <c r="GE1150" s="10"/>
      <c r="GF1150">
        <v>0</v>
      </c>
      <c r="GG1150" s="1">
        <v>-0.57058479536138751</v>
      </c>
      <c r="GI1150">
        <f>FA1150+FW1150</f>
        <v>-1.0817179288362868</v>
      </c>
      <c r="GJ1150">
        <f>GI1150/(SQRT(GI1148^2+GI1149^2+GI1150^2))</f>
        <v>-0.76489008281120541</v>
      </c>
      <c r="GL1150" t="e">
        <f>#REF!+DC1150</f>
        <v>#REF!</v>
      </c>
      <c r="GM1150" t="e">
        <f>GL1150/(SQRT(GL1148^2+GL1149^2+GL1150^2))</f>
        <v>#REF!</v>
      </c>
      <c r="GO1150" s="27">
        <f>FA1148*FW1149-FA1149*FW1148</f>
        <v>-0.64278760968653947</v>
      </c>
    </row>
    <row r="1151" spans="1:197" x14ac:dyDescent="0.2">
      <c r="A1151" s="17">
        <f t="shared" si="1721"/>
        <v>120</v>
      </c>
      <c r="B1151" s="17">
        <f t="shared" si="1721"/>
        <v>45</v>
      </c>
      <c r="C1151" s="17">
        <f t="shared" si="1721"/>
        <v>167.8</v>
      </c>
      <c r="P1151" s="1"/>
      <c r="Q1151" s="82" t="s">
        <v>148</v>
      </c>
      <c r="R1151" s="13"/>
      <c r="T1151" s="10"/>
      <c r="U1151" s="10"/>
      <c r="V1151" s="10"/>
      <c r="W1151" s="10"/>
      <c r="X1151" s="10"/>
      <c r="Y1151" s="10"/>
      <c r="Z1151" s="80"/>
      <c r="AA1151" s="23" t="s">
        <v>149</v>
      </c>
      <c r="AE1151" s="1"/>
      <c r="AG1151" s="80"/>
      <c r="AK1151" s="13"/>
      <c r="AL1151" s="81"/>
      <c r="AM1151" s="82" t="s">
        <v>150</v>
      </c>
      <c r="AO1151" s="13"/>
      <c r="AP1151" s="13"/>
      <c r="AS1151" s="1"/>
      <c r="AW1151" s="1"/>
      <c r="BY1151" t="s">
        <v>10</v>
      </c>
      <c r="BZ1151" s="5">
        <f t="shared" si="1734"/>
        <v>-9.8670839279614439E-2</v>
      </c>
      <c r="CA1151" s="6">
        <f t="shared" si="1734"/>
        <v>-0.32743703463395935</v>
      </c>
      <c r="CB1151" s="7">
        <f>CY1150</f>
        <v>-0.52101336317852298</v>
      </c>
      <c r="CC1151" s="8">
        <f>DU1150</f>
        <v>-0.56157738934439805</v>
      </c>
      <c r="CE1151" s="10"/>
      <c r="CG1151" s="10" t="s">
        <v>160</v>
      </c>
      <c r="CH1151" s="10">
        <f>-CH1148*((EY1148-CW1148)/(CH1150-CE1149))</f>
        <v>268.14583464928762</v>
      </c>
      <c r="CI1151" s="67"/>
      <c r="CJ1151" s="10" t="s">
        <v>10</v>
      </c>
      <c r="CK1151" s="5">
        <f t="shared" si="1735"/>
        <v>-9.8670839279614439E-2</v>
      </c>
      <c r="CL1151" s="6">
        <f t="shared" si="1735"/>
        <v>-0.32743703463395935</v>
      </c>
      <c r="CM1151" s="7">
        <f>FA1150</f>
        <v>-0.51113313347489919</v>
      </c>
      <c r="CN1151" s="8">
        <f>FW1150</f>
        <v>-0.57058479536138751</v>
      </c>
      <c r="CW1151" s="28"/>
      <c r="EI1151" s="64">
        <f>(DEGREES(ACOS((EH1148*EK1148+EH1149*EK1149+EH1150*EK1150)/((SQRT(EH1148^2+EH1149^2+EH1150^2))*(SQRT(EK1148^2+EK1149^2+EK1150^2))))))</f>
        <v>68.795583467625306</v>
      </c>
      <c r="ER1151">
        <f t="shared" si="1736"/>
        <v>0.3492962422733713</v>
      </c>
      <c r="ES1151">
        <f t="shared" si="1736"/>
        <v>-0.34518112468713447</v>
      </c>
      <c r="ET1151" t="e">
        <f>#REF!</f>
        <v>#REF!</v>
      </c>
      <c r="EU1151" t="e">
        <f>#REF!</f>
        <v>#REF!</v>
      </c>
      <c r="EY1151" s="28"/>
      <c r="EZ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GG1151" s="1"/>
      <c r="GK1151" s="64" t="e">
        <f>(DEGREES(ACOS((GJ1148*GM1148+GJ1149*GM1149+GJ1150*GM1150)/((SQRT(GJ1148^2+GJ1149^2+GJ1150^2))*(SQRT(GM1148^2+GM1149^2+GM1150^2))))))</f>
        <v>#VALUE!</v>
      </c>
    </row>
    <row r="1152" spans="1:197" x14ac:dyDescent="0.2">
      <c r="A1152" s="17">
        <f t="shared" si="1721"/>
        <v>90</v>
      </c>
      <c r="B1152" s="17">
        <f t="shared" si="1721"/>
        <v>50</v>
      </c>
      <c r="C1152" s="17">
        <f t="shared" si="1721"/>
        <v>209.4</v>
      </c>
      <c r="E1152" s="5" t="s">
        <v>4</v>
      </c>
      <c r="F1152" s="6" t="s">
        <v>5</v>
      </c>
      <c r="G1152" s="7" t="s">
        <v>6</v>
      </c>
      <c r="H1152" s="8" t="s">
        <v>1</v>
      </c>
      <c r="I1152">
        <v>3</v>
      </c>
      <c r="J1152" s="9" t="s">
        <v>7</v>
      </c>
      <c r="K1152">
        <v>3</v>
      </c>
      <c r="M1152" s="17">
        <f>A1144</f>
        <v>85</v>
      </c>
      <c r="N1152" s="17">
        <f>B1144</f>
        <v>10</v>
      </c>
      <c r="O1152" s="17">
        <f>C1144</f>
        <v>114.6</v>
      </c>
      <c r="P1152" s="1"/>
      <c r="Q1152" s="61">
        <f t="array" ref="Q1152:Q1154">MMULT(AI1152:AK1154,AG1152:AG1154)</f>
        <v>-0.42469854190187173</v>
      </c>
      <c r="R1152" s="13"/>
      <c r="S1152" s="17">
        <v>1</v>
      </c>
      <c r="T1152">
        <v>0</v>
      </c>
      <c r="V1152" s="73">
        <f>(T1152^2)*(1-COS(RADIANS(O1152+45)))+(COS(RADIANS(O1152+45)))</f>
        <v>-0.93728198949189145</v>
      </c>
      <c r="W1152" s="73">
        <f>(T1152*T1153)*(1-COS(RADIANS(O1152+45)))-T1154*(SIN(RADIANS(O1152+45)))</f>
        <v>-0.34857204732181535</v>
      </c>
      <c r="X1152" s="73">
        <f>(T1152*T1154)*(1-COS(RADIANS(O1152+45)))+T1153*(SIN(RADIANS(O1152+45)))</f>
        <v>0</v>
      </c>
      <c r="Y1152" s="10"/>
      <c r="Z1152">
        <f t="array" ref="Z1152:Z1154">MMULT(V1152:X1154,S1152:S1154)</f>
        <v>-0.93728198949189145</v>
      </c>
      <c r="AA1152" s="23">
        <f>COS(RADIANS('[1]Biaxial Input'!$F$21))</f>
        <v>-0.9975640502598242</v>
      </c>
      <c r="AC1152" s="30">
        <f>(AA1152^2)*(1-COS(RADIANS(N1152)))+(COS(RADIANS(N1152)))</f>
        <v>0.99992607504832687</v>
      </c>
      <c r="AD1152" s="30">
        <f>(AA1152*AA1153)*(1-COS(RADIANS(N1152)))-AA1154*(SIN(RADIANS(N1152)))</f>
        <v>-1.0571760619211149E-3</v>
      </c>
      <c r="AE1152" s="30">
        <f>(AA1152*AA1154)*(1-COS(RADIANS(N1152)))+AA1153*(SIN(RADIANS(N1152)))</f>
        <v>1.2113084546138469E-2</v>
      </c>
      <c r="AG1152">
        <f t="array" ref="AG1152:AG1154">MMULT(AC1152:AE1154,Z1152:Z1154)</f>
        <v>-0.93758120299039771</v>
      </c>
      <c r="AI1152" s="28">
        <f>(T1152^2)*(1-COS(RADIANS(M1152)))+(COS(RADIANS(M1152)))</f>
        <v>8.7155742747658138E-2</v>
      </c>
      <c r="AJ1152" s="28">
        <f>(T1152*T1153)*(1-COS(RADIANS(M1152)))-T1154*(SIN(RADIANS(M1152)))</f>
        <v>-0.99619469809174555</v>
      </c>
      <c r="AK1152" s="28">
        <f>(T1152*T1154)*(1-COS(RADIANS(M1152)))+T1153*(SIN(RADIANS(M1152)))</f>
        <v>0</v>
      </c>
      <c r="AM1152" s="61">
        <f t="array" ref="AM1152:AM1154">MMULT(AI1152:AK1154,AW1152:AW1154)</f>
        <v>-0.888940589807519</v>
      </c>
      <c r="AN1152" s="13"/>
      <c r="AO1152" s="17">
        <v>1</v>
      </c>
      <c r="AP1152">
        <v>0</v>
      </c>
      <c r="AR1152" s="73">
        <f>(T1152^2)*(1-COS(RADIANS(O1152-45)))+(COS(RADIANS(O1152-45)))</f>
        <v>0.34857204732181529</v>
      </c>
      <c r="AS1152" s="73">
        <f>(T1152*T1153)*(1-COS(RADIANS(O1152-45)))-T1154*(SIN(RADIANS(O1152-45)))</f>
        <v>-0.93728198949189145</v>
      </c>
      <c r="AT1152" s="73">
        <f>(T1152*T1154)*(1-COS(RADIANS(O1152-45)))+T1153*(SIN(RADIANS(O1152-45)))</f>
        <v>0</v>
      </c>
      <c r="AU1152" s="10"/>
      <c r="AV1152">
        <f t="array" ref="AV1152:AV1154">MMULT(AR1152:AT1154,S1152:S1154)</f>
        <v>0.34857204732181529</v>
      </c>
      <c r="AW1152" s="1">
        <f t="array" ref="AW1152:AW1154">MMULT(AC1152:AE1154,AV1152:AV1154)</f>
        <v>0.34755540706750182</v>
      </c>
      <c r="CS1152" s="15"/>
      <c r="ER1152">
        <f t="shared" si="1736"/>
        <v>-9.8670839279614439E-2</v>
      </c>
      <c r="ES1152">
        <f t="shared" si="1736"/>
        <v>-0.32743703463395935</v>
      </c>
      <c r="ET1152" t="e">
        <f>#REF!</f>
        <v>#REF!</v>
      </c>
      <c r="EU1152" t="e">
        <f>#REF!</f>
        <v>#REF!</v>
      </c>
      <c r="EY1152" s="28"/>
      <c r="EZ1152" s="10"/>
      <c r="FA1152" s="82" t="s">
        <v>148</v>
      </c>
      <c r="FB1152" s="13"/>
      <c r="FD1152" s="10"/>
      <c r="FE1152" s="10"/>
      <c r="FF1152" s="10"/>
      <c r="FG1152" s="10"/>
      <c r="FH1152" s="10"/>
      <c r="FI1152" s="10"/>
      <c r="FJ1152" s="80"/>
      <c r="FK1152" s="23" t="s">
        <v>149</v>
      </c>
      <c r="FO1152" s="1"/>
      <c r="FQ1152" s="80"/>
      <c r="FU1152" s="13"/>
      <c r="FV1152" s="81"/>
      <c r="FW1152" s="82" t="s">
        <v>150</v>
      </c>
      <c r="FY1152" s="13"/>
      <c r="FZ1152" s="13"/>
      <c r="GC1152" s="1"/>
      <c r="GG1152" s="1"/>
      <c r="GK1152" s="13"/>
      <c r="GO1152" s="15"/>
    </row>
    <row r="1153" spans="1:197" x14ac:dyDescent="0.2">
      <c r="A1153" s="17">
        <f t="shared" si="1721"/>
        <v>70</v>
      </c>
      <c r="B1153" s="17">
        <f t="shared" si="1721"/>
        <v>-5</v>
      </c>
      <c r="C1153" s="17">
        <f t="shared" si="1721"/>
        <v>220.3</v>
      </c>
      <c r="D1153" t="s">
        <v>8</v>
      </c>
      <c r="E1153" s="5">
        <f t="shared" ref="E1153:F1155" si="1737">E1148</f>
        <v>0.93179877629360952</v>
      </c>
      <c r="F1153" s="6">
        <f t="shared" si="1737"/>
        <v>-0.87957021770226052</v>
      </c>
      <c r="G1153" s="7">
        <f>Q1152</f>
        <v>-0.42469854190187173</v>
      </c>
      <c r="H1153" s="8">
        <f>AM1152</f>
        <v>-0.888940589807519</v>
      </c>
      <c r="J1153" s="9">
        <f>((SUMPRODUCT(G1153:G1155,E1153:E1155))*(SUMPRODUCT(G1153:(G1155),F1153:F1155)))-((SUMPRODUCT(H1153:H1155,E1153:E1155))*(SUMPRODUCT(H1153:H1155,F1153:F1155)))</f>
        <v>-3.9024052267164766E-2</v>
      </c>
      <c r="P1153" s="1"/>
      <c r="Q1153" s="61">
        <v>-0.90400630303711393</v>
      </c>
      <c r="S1153" s="17">
        <v>0</v>
      </c>
      <c r="T1153">
        <v>0</v>
      </c>
      <c r="V1153" s="73">
        <f>(T1152*T1153)*(1-COS(RADIANS(O1152+45)))+T1154*(SIN(RADIANS(O1152+45)))</f>
        <v>0.34857204732181535</v>
      </c>
      <c r="W1153" s="73">
        <f>(T1153^2)*(1-COS(RADIANS(O1152+45)))+(COS(RADIANS(O1152+45)))</f>
        <v>-0.93728198949189145</v>
      </c>
      <c r="X1153" s="73">
        <f>(T1153*T1154)*(1-COS(RADIANS(O1152+45)))-T1152*(SIN(RADIANS(O1152+45)))</f>
        <v>0</v>
      </c>
      <c r="Y1153" s="10"/>
      <c r="Z1153">
        <v>0.34857204732181535</v>
      </c>
      <c r="AA1153" s="23">
        <f>SIN(RADIANS('[1]Biaxial Input'!$F$21))*(COS(RADIANS(0)))</f>
        <v>6.9756473744125524E-2</v>
      </c>
      <c r="AC1153" s="30">
        <f>(AA1152*AA1153)*(1-COS(RADIANS(N1152)))+AA1154*(SIN(RADIANS(N1152)))</f>
        <v>-1.0571760619211149E-3</v>
      </c>
      <c r="AD1153" s="30">
        <f>(AA1153^2)*(1-COS(RADIANS(N1152)))+(COS(RADIANS(N1152)))</f>
        <v>0.98488167796388115</v>
      </c>
      <c r="AE1153" s="30">
        <f>(AA1153*AA1154)*(1-COS(RADIANS(N1152)))-AA1152*(SIN(RADIANS(N1152)))</f>
        <v>0.17322517943366056</v>
      </c>
      <c r="AG1153">
        <v>0.34429309494017546</v>
      </c>
      <c r="AI1153" s="28">
        <f>(T1152*T1153)*(1-COS(RADIANS(M1152)))+T1154*(SIN(RADIANS(M1152)))</f>
        <v>0.99619469809174555</v>
      </c>
      <c r="AJ1153" s="28">
        <f>(T1153^2)*(1-COS(RADIANS(M1152)))+(COS(RADIANS(M1152)))</f>
        <v>8.7155742747658138E-2</v>
      </c>
      <c r="AK1153" s="28">
        <f>(T1153*T1154)*(1-COS(RADIANS(M1152)))-T1152*(SIN(RADIANS(M1152)))</f>
        <v>0</v>
      </c>
      <c r="AM1153" s="61">
        <v>0.42665523641601805</v>
      </c>
      <c r="AO1153" s="17">
        <v>0</v>
      </c>
      <c r="AP1153">
        <v>0</v>
      </c>
      <c r="AR1153" s="73">
        <f>(T1152*T1153)*(1-COS(RADIANS(O1152-45)))+T1154*(SIN(RADIANS(O1152-45)))</f>
        <v>0.93728198949189145</v>
      </c>
      <c r="AS1153" s="73">
        <f>(T1153^2)*(1-COS(RADIANS(O1152-45)))+(COS(RADIANS(O1152-45)))</f>
        <v>0.34857204732181529</v>
      </c>
      <c r="AT1153" s="73">
        <f>(T1153*T1154)*(1-COS(RADIANS(O1152-45)))-T1152*(SIN(RADIANS(O1152-45)))</f>
        <v>0</v>
      </c>
      <c r="AU1153" s="10"/>
      <c r="AV1153">
        <v>0.93728198949189145</v>
      </c>
      <c r="AW1153" s="1">
        <v>0.92274335651181538</v>
      </c>
      <c r="BV1153" s="90" t="s">
        <v>146</v>
      </c>
      <c r="BW1153" s="17" t="s">
        <v>145</v>
      </c>
      <c r="BX1153" s="17" t="s">
        <v>147</v>
      </c>
      <c r="CU1153" s="17" t="s">
        <v>146</v>
      </c>
      <c r="CV1153" s="17" t="s">
        <v>145</v>
      </c>
      <c r="CW1153" s="31" t="s">
        <v>147</v>
      </c>
      <c r="CX1153" s="1"/>
      <c r="CY1153" s="82" t="s">
        <v>148</v>
      </c>
      <c r="CZ1153" s="13"/>
      <c r="DB1153" s="10"/>
      <c r="DC1153" s="10"/>
      <c r="DD1153" s="10"/>
      <c r="DE1153" s="10"/>
      <c r="DF1153" s="10"/>
      <c r="DG1153" s="10"/>
      <c r="DH1153" s="80"/>
      <c r="DI1153" s="23" t="s">
        <v>149</v>
      </c>
      <c r="DM1153" s="1"/>
      <c r="DO1153" s="80"/>
      <c r="DS1153" s="13"/>
      <c r="DT1153" s="81"/>
      <c r="DU1153" s="82" t="s">
        <v>150</v>
      </c>
      <c r="DW1153" s="13"/>
      <c r="DX1153" s="13"/>
      <c r="EA1153" s="1"/>
      <c r="EE1153" s="1"/>
    </row>
    <row r="1154" spans="1:197" x14ac:dyDescent="0.2">
      <c r="A1154" s="17">
        <f t="shared" si="1721"/>
        <v>30</v>
      </c>
      <c r="B1154" s="17">
        <f t="shared" si="1721"/>
        <v>-10</v>
      </c>
      <c r="C1154" s="17">
        <f t="shared" si="1721"/>
        <v>261.8</v>
      </c>
      <c r="D1154" t="s">
        <v>9</v>
      </c>
      <c r="E1154" s="5">
        <f t="shared" si="1737"/>
        <v>0.34930736326064155</v>
      </c>
      <c r="F1154" s="6">
        <f t="shared" si="1737"/>
        <v>-0.34517023974623617</v>
      </c>
      <c r="G1154" s="7">
        <f t="shared" ref="G1154:G1155" si="1738">Q1153</f>
        <v>-0.90400630303711393</v>
      </c>
      <c r="H1154" s="8">
        <f t="shared" ref="H1154:H1155" si="1739">AM1153</f>
        <v>0.42665523641601805</v>
      </c>
      <c r="J1154" s="10"/>
      <c r="P1154" s="1"/>
      <c r="Q1154" s="61">
        <v>-4.9028079460591734E-2</v>
      </c>
      <c r="S1154" s="17">
        <v>0</v>
      </c>
      <c r="T1154">
        <v>1</v>
      </c>
      <c r="V1154" s="73">
        <f>(T1152*T1154)*(1-COS(RADIANS(O1152+45)))-T1153*(SIN(RADIANS(O1152+45)))</f>
        <v>0</v>
      </c>
      <c r="W1154" s="73">
        <f>(T1153*T1154)*(1-COS(RADIANS(O1152+45)))+T1152*(SIN(RADIANS(O1152+45)))</f>
        <v>0</v>
      </c>
      <c r="X1154" s="73">
        <f>(T1154^2)*(1-COS(RADIANS(O1152+45)))+(COS(RADIANS(O1152+45)))</f>
        <v>1</v>
      </c>
      <c r="Y1154" s="10"/>
      <c r="Z1154">
        <v>0</v>
      </c>
      <c r="AA1154" s="23">
        <f>SIN(RADIANS('[1]Biaxial Input'!$F$21))*SIN(RADIANS(0))</f>
        <v>0</v>
      </c>
      <c r="AC1154" s="30">
        <f>(AA1152*AA1154)*(1-COS(RADIANS(N1152)))-AA1153*(SIN(RADIANS(N1152)))</f>
        <v>-1.2113084546138469E-2</v>
      </c>
      <c r="AD1154" s="30">
        <f>(AA1153*AA1154)*(1-COS(RADIANS(N1152)))+AA1152*(SIN(RADIANS(N1152)))</f>
        <v>-0.17322517943366056</v>
      </c>
      <c r="AE1154" s="30">
        <f>(AA1154^2)*(1-COS(RADIANS(N1152)))+(COS(RADIANS(N1152)))</f>
        <v>0.98480775301220802</v>
      </c>
      <c r="AG1154">
        <v>-4.9028079460591734E-2</v>
      </c>
      <c r="AI1154" s="28">
        <f>(T1152*T1154)*(1-COS(RADIANS(M1152)))-T1153*(SIN(RADIANS(M1152)))</f>
        <v>0</v>
      </c>
      <c r="AJ1154" s="28">
        <f>(T1153*T1154)*(1-COS(RADIANS(M1152)))+T1152*(SIN(RADIANS(M1152)))</f>
        <v>0</v>
      </c>
      <c r="AK1154" s="28">
        <f>(T1154^2)*(1-COS(RADIANS(M1152)))+(COS(RADIANS(M1152)))</f>
        <v>1</v>
      </c>
      <c r="AM1154" s="61">
        <v>-0.16658312348930099</v>
      </c>
      <c r="AO1154" s="17">
        <v>0</v>
      </c>
      <c r="AP1154">
        <v>1</v>
      </c>
      <c r="AR1154" s="73">
        <f>(T1152*T1152)*(1-COS(RADIANS(O1152-45)))-T1152*(SIN(RADIANS(O1152-45)))</f>
        <v>0</v>
      </c>
      <c r="AS1154" s="73">
        <f>(T1153*T1154)*(1-COS(RADIANS(O1152-45)))+T1152*(SIN(RADIANS(O1152-45)))</f>
        <v>0</v>
      </c>
      <c r="AT1154" s="73">
        <f>(T1154^2)*(1-COS(RADIANS(O1152-45)))+(COS(RADIANS(O1152-45)))</f>
        <v>1</v>
      </c>
      <c r="AU1154" s="10"/>
      <c r="AV1154">
        <v>0</v>
      </c>
      <c r="AW1154" s="1">
        <v>-0.16658312348930099</v>
      </c>
      <c r="BV1154" s="17">
        <f>BV1058</f>
        <v>0</v>
      </c>
      <c r="BW1154" s="17">
        <f t="shared" ref="BW1154:BX1154" si="1740">BW1058</f>
        <v>0</v>
      </c>
      <c r="BX1154" s="17">
        <f t="shared" si="1740"/>
        <v>111.4</v>
      </c>
      <c r="BZ1154" s="5" t="s">
        <v>4</v>
      </c>
      <c r="CA1154" s="6" t="s">
        <v>5</v>
      </c>
      <c r="CB1154" s="7" t="s">
        <v>6</v>
      </c>
      <c r="CC1154" s="8" t="s">
        <v>1</v>
      </c>
      <c r="CD1154">
        <v>1</v>
      </c>
      <c r="CE1154" s="9" t="s">
        <v>7</v>
      </c>
      <c r="CG1154" s="90" t="s">
        <v>157</v>
      </c>
      <c r="CH1154" s="61">
        <f>CE1155-((CH1156-CE1155)/(EY1154-CW1154))*CW1154</f>
        <v>3.642040698906845</v>
      </c>
      <c r="CI1154" s="10"/>
      <c r="CK1154" s="5" t="s">
        <v>4</v>
      </c>
      <c r="CL1154" s="6" t="s">
        <v>5</v>
      </c>
      <c r="CM1154" s="7" t="s">
        <v>6</v>
      </c>
      <c r="CN1154" s="8" t="s">
        <v>1</v>
      </c>
      <c r="CO1154" s="10"/>
      <c r="CP1154">
        <f t="shared" ref="CP1154:CQ1156" si="1741">BZ1155</f>
        <v>0.93180266183863136</v>
      </c>
      <c r="CQ1154">
        <f t="shared" si="1741"/>
        <v>-0.87956522186239505</v>
      </c>
      <c r="CR1154">
        <f>CI1158</f>
        <v>0</v>
      </c>
      <c r="CS1154">
        <f>CL1158</f>
        <v>0</v>
      </c>
      <c r="CU1154" s="17">
        <f>CU1058</f>
        <v>0</v>
      </c>
      <c r="CV1154" s="17">
        <f>CV1058</f>
        <v>0</v>
      </c>
      <c r="CW1154" s="31">
        <f>CH1061</f>
        <v>110.98816757970239</v>
      </c>
      <c r="CX1154" s="10"/>
      <c r="CY1154" s="61">
        <f t="array" ref="CY1154:CY1156">MMULT(DQ1154:DS1156,DO1154:DO1156)</f>
        <v>-0.91346144106976579</v>
      </c>
      <c r="CZ1154" s="13"/>
      <c r="DA1154" s="17">
        <v>1</v>
      </c>
      <c r="DB1154">
        <v>0</v>
      </c>
      <c r="DD1154" s="73">
        <f>(DB1154^2)*(1-COS(RADIANS(CW1154+45)))+(COS(RADIANS(CW1154+45)))</f>
        <v>-0.91346144106976579</v>
      </c>
      <c r="DE1154" s="73">
        <f>(DB1154*DB1155)*(1-COS(RADIANS(CW1154+45)))-DB1156*(SIN(RADIANS(CW1154+45)))</f>
        <v>-0.40692529496056989</v>
      </c>
      <c r="DF1154" s="73">
        <f>(DB1154*DB1156)*(1-COS(RADIANS(CW1154+45)))+DB1155*(SIN(RADIANS(CW1154+45)))</f>
        <v>0</v>
      </c>
      <c r="DG1154" s="10"/>
      <c r="DH1154">
        <f t="array" ref="DH1154:DH1156">MMULT(DD1154:DF1156,DA1154:DA1156)</f>
        <v>-0.91346144106976579</v>
      </c>
      <c r="DI1154" s="23">
        <f>COS(RADIANS('[1]Biaxial Input'!$F$21))</f>
        <v>-0.9975640502598242</v>
      </c>
      <c r="DK1154" s="30">
        <f>(DI1154^2)*(1-COS(RADIANS(CV1154)))+(COS(RADIANS(CV1154)))</f>
        <v>1</v>
      </c>
      <c r="DL1154" s="30">
        <f>(DI1154*DI1155)*(1-COS(RADIANS(CV1154)))-DI1156*(SIN(RADIANS(CV1154)))</f>
        <v>0</v>
      </c>
      <c r="DM1154" s="30">
        <f>(DI1154*DI1156)*(1-COS(RADIANS(CV1154)))+DI1155*(SIN(RADIANS(CV1154)))</f>
        <v>0</v>
      </c>
      <c r="DO1154">
        <f t="array" ref="DO1154:DO1156">MMULT(DK1154:DM1156,DH1154:DH1156)</f>
        <v>-0.91346144106976579</v>
      </c>
      <c r="DQ1154" s="28">
        <f>(DB1154^2)*(1-COS(RADIANS(CU1154)))+(COS(RADIANS(CU1154)))</f>
        <v>1</v>
      </c>
      <c r="DR1154" s="28">
        <f>(DB1154*DB1155)*(1-COS(RADIANS(CU1154)))-DB1156*(SIN(RADIANS(CU1154)))</f>
        <v>0</v>
      </c>
      <c r="DS1154" s="28">
        <f>(DB1154*DB1156)*(1-COS(RADIANS(CU1154)))+DB1155*(SIN(RADIANS(CU1154)))</f>
        <v>0</v>
      </c>
      <c r="DU1154" s="61">
        <f t="array" ref="DU1154:DU1156">MMULT(DQ1154:DS1156,EE1154:EE1156)</f>
        <v>0.40692529496057023</v>
      </c>
      <c r="DV1154" s="13">
        <f>H1155</f>
        <v>-0.16658312348930099</v>
      </c>
      <c r="DW1154" s="17">
        <v>1</v>
      </c>
      <c r="DX1154">
        <v>0</v>
      </c>
      <c r="DZ1154" s="73">
        <f>(DB1154^2)*(1-COS(RADIANS(CW1154-45)))+(COS(RADIANS(CW1154-45)))</f>
        <v>0.40692529496057023</v>
      </c>
      <c r="EA1154" s="73">
        <f>(DB1154*DB1155)*(1-COS(RADIANS(CW1154-45)))-DB1156*(SIN(RADIANS(CW1154-45)))</f>
        <v>-0.91346144106976568</v>
      </c>
      <c r="EB1154" s="73">
        <f>(DB1154*DB1156)*(1-COS(RADIANS(CW1154-45)))+DB1155*(SIN(RADIANS(CW1154-45)))</f>
        <v>0</v>
      </c>
      <c r="EC1154" s="10"/>
      <c r="ED1154">
        <f t="array" ref="ED1154:ED1156">MMULT(DZ1154:EB1156,DA1154:DA1156)</f>
        <v>0.40692529496057023</v>
      </c>
      <c r="EE1154" s="1">
        <f t="array" ref="EE1154:EE1156">MMULT(DK1154:DM1156,ED1154:ED1156)</f>
        <v>0.40692529496057023</v>
      </c>
      <c r="EG1154">
        <f>CY1154+DU1154</f>
        <v>-0.50653614610919551</v>
      </c>
      <c r="EH1154">
        <f>EG1154/(SQRT(EG1154^2+EG1155^2+EG1156^2))</f>
        <v>-0.358175143829912</v>
      </c>
      <c r="EJ1154">
        <f>Q1154+AM1154</f>
        <v>-0.21561120294989272</v>
      </c>
      <c r="EK1154">
        <f>EJ1154/(SQRT(EJ1154^2+EJ1155^2+EJ1156^2))</f>
        <v>-1</v>
      </c>
      <c r="EM1154" s="23">
        <f>CY1155*DU1156-CY1156*DU1155</f>
        <v>0</v>
      </c>
      <c r="EO1154" s="15">
        <v>1</v>
      </c>
      <c r="EP1154" s="9" t="s">
        <v>7</v>
      </c>
      <c r="EW1154" s="17">
        <f>CU1154</f>
        <v>0</v>
      </c>
      <c r="EX1154" s="17">
        <f>CV1154</f>
        <v>0</v>
      </c>
      <c r="EY1154" s="31">
        <f>1+CW1154</f>
        <v>111.98816757970239</v>
      </c>
      <c r="EZ1154" s="10"/>
      <c r="FA1154" s="61">
        <f t="array" ref="FA1154:FA1156">MMULT(FS1154:FU1156,FQ1154:FQ1156)</f>
        <v>-0.92042414210510426</v>
      </c>
      <c r="FB1154" s="13">
        <f>BW1155</f>
        <v>5</v>
      </c>
      <c r="FC1154" s="17">
        <v>1</v>
      </c>
      <c r="FD1154">
        <v>0</v>
      </c>
      <c r="FF1154" s="73">
        <f>(FD1154^2)*(1-COS(RADIANS(EY1154+45)))+(COS(RADIANS(EY1154+45)))</f>
        <v>-0.92042414210510426</v>
      </c>
      <c r="FG1154" s="73">
        <f>(FD1154*FD1155)*(1-COS(RADIANS(EY1154+45)))-FD1156*(SIN(RADIANS(EY1154+45)))</f>
        <v>-0.39092121793282442</v>
      </c>
      <c r="FH1154" s="73">
        <f>(FD1154*FD1156)*(1-COS(RADIANS(EY1154+45)))+FD1155*(SIN(RADIANS(EY1154+45)))</f>
        <v>0</v>
      </c>
      <c r="FI1154" s="10"/>
      <c r="FJ1154">
        <f t="array" ref="FJ1154:FJ1156">MMULT(FF1154:FH1156,FC1154:FC1156)</f>
        <v>-0.92042414210510426</v>
      </c>
      <c r="FK1154" s="23">
        <f>COS(RADIANS(176))</f>
        <v>-0.9975640502598242</v>
      </c>
      <c r="FM1154" s="30">
        <f>(FK1154^2)*(1-COS(RADIANS(EX1154)))+(COS(RADIANS(EX1154)))</f>
        <v>1</v>
      </c>
      <c r="FN1154" s="30">
        <f>(FK1154*FK1155)*(1-COS(RADIANS(EX1154)))-FK1156*(SIN(RADIANS(EX1154)))</f>
        <v>0</v>
      </c>
      <c r="FO1154" s="30">
        <f>(FK1154*FK1156)*(1-COS(RADIANS(EX1154)))+FK1155*(SIN(RADIANS(EX1154)))</f>
        <v>0</v>
      </c>
      <c r="FQ1154">
        <f t="array" ref="FQ1154:FQ1156">MMULT(FM1154:FO1156,FJ1154:FJ1156)</f>
        <v>-0.92042414210510426</v>
      </c>
      <c r="FS1154" s="28">
        <f>(FD1154^2)*(1-COS(RADIANS(EW1154)))+(COS(RADIANS(EW1154)))</f>
        <v>1</v>
      </c>
      <c r="FT1154" s="28">
        <f>(FD1154*FD1155)*(1-COS(RADIANS(EW1154)))-FD1156*(SIN(RADIANS(EW1154)))</f>
        <v>0</v>
      </c>
      <c r="FU1154" s="28">
        <f>(FD1154*FD1156)*(1-COS(RADIANS(EW1154)))+FD1155*(SIN(RADIANS(EW1154)))</f>
        <v>0</v>
      </c>
      <c r="FW1154" s="61">
        <f t="array" ref="FW1154:FW1156">MMULT(FS1154:FU1156,GG1154:GG1156)</f>
        <v>0.39092121793282453</v>
      </c>
      <c r="FX1154" s="13">
        <f>BX1155</f>
        <v>109</v>
      </c>
      <c r="FY1154" s="17">
        <v>1</v>
      </c>
      <c r="FZ1154">
        <v>0</v>
      </c>
      <c r="GB1154" s="73">
        <f>(FD1154^2)*(1-COS(RADIANS(EY1154-45)))+(COS(RADIANS(EY1154-45)))</f>
        <v>0.39092121793282453</v>
      </c>
      <c r="GC1154" s="73">
        <f>(FD1154*FD1155)*(1-COS(RADIANS(EY1154-45)))-FD1156*(SIN(RADIANS(EY1154-45)))</f>
        <v>-0.92042414210510426</v>
      </c>
      <c r="GD1154" s="73">
        <f>(FD1154*FD1156)*(1-COS(RADIANS(EY1154-45)))+FD1155*(SIN(RADIANS(EY1154-45)))</f>
        <v>0</v>
      </c>
      <c r="GE1154" s="10"/>
      <c r="GF1154">
        <f t="array" ref="GF1154:GF1156">MMULT(GB1154:GD1156,FC1154:FC1156)</f>
        <v>0.39092121793282453</v>
      </c>
      <c r="GG1154" s="1">
        <f t="array" ref="GG1154:GG1156">MMULT(FM1154:FO1156,GF1154:GF1156)</f>
        <v>0.39092121793282453</v>
      </c>
      <c r="GI1154">
        <f>FA1154+FW1154</f>
        <v>-0.52950292417227973</v>
      </c>
      <c r="GJ1154">
        <f>GI1154/(SQRT(GI1154^2+GI1155^2+GI1156^2))</f>
        <v>-0.37441510834032532</v>
      </c>
      <c r="GL1154" t="e">
        <f>CH1155+DC1154</f>
        <v>#VALUE!</v>
      </c>
      <c r="GM1154" t="e">
        <f>GL1154/(SQRT(GL1154^2+GL1155^2+GL1156^2))</f>
        <v>#VALUE!</v>
      </c>
      <c r="GO1154" s="27">
        <f>FA1155*FW1156-FA1156*FW1155</f>
        <v>0</v>
      </c>
    </row>
    <row r="1155" spans="1:197" x14ac:dyDescent="0.2">
      <c r="A1155" s="17">
        <f t="shared" si="1721"/>
        <v>0</v>
      </c>
      <c r="B1155" s="17">
        <f t="shared" si="1721"/>
        <v>-15</v>
      </c>
      <c r="C1155" s="17">
        <f t="shared" si="1721"/>
        <v>293.89999999999998</v>
      </c>
      <c r="D1155" t="s">
        <v>10</v>
      </c>
      <c r="E1155" s="5">
        <f t="shared" si="1737"/>
        <v>-9.8668163404565704E-2</v>
      </c>
      <c r="F1155" s="6">
        <f t="shared" si="1737"/>
        <v>-0.32743508933027299</v>
      </c>
      <c r="G1155" s="7">
        <f t="shared" si="1738"/>
        <v>-4.9028079460591734E-2</v>
      </c>
      <c r="H1155" s="8">
        <f t="shared" si="1739"/>
        <v>-0.16658312348930099</v>
      </c>
      <c r="J1155" s="10"/>
      <c r="P1155" s="1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W1155" s="1"/>
      <c r="BV1155" s="17">
        <f t="shared" ref="BV1155:BX1170" si="1742">BV1059</f>
        <v>0</v>
      </c>
      <c r="BW1155" s="17">
        <f t="shared" si="1742"/>
        <v>5</v>
      </c>
      <c r="BX1155" s="17">
        <f t="shared" si="1742"/>
        <v>109</v>
      </c>
      <c r="BY1155" s="1" t="s">
        <v>8</v>
      </c>
      <c r="BZ1155" s="5">
        <f>BZ1149</f>
        <v>0.93180266183863136</v>
      </c>
      <c r="CA1155" s="6">
        <f>CA1149</f>
        <v>-0.87956522186239505</v>
      </c>
      <c r="CB1155" s="7">
        <f>CY1154</f>
        <v>-0.91346144106976579</v>
      </c>
      <c r="CC1155" s="8">
        <f>DU1154</f>
        <v>0.40692529496057023</v>
      </c>
      <c r="CE1155" s="9">
        <f>((SUMPRODUCT(CB1155:CB1157,BZ1155:BZ1157))*(SUMPRODUCT(CB1155:CB1157,CA1155:CA1157)))-((SUMPRODUCT(CC1155:CC1157,BZ1155:BZ1157))*(SUMPRODUCT(CC1155:CC1157,CA1155:CA1157)))</f>
        <v>0</v>
      </c>
      <c r="CG1155">
        <v>1</v>
      </c>
      <c r="CH1155" t="s">
        <v>161</v>
      </c>
      <c r="CI1155" s="67"/>
      <c r="CJ1155" s="1" t="s">
        <v>8</v>
      </c>
      <c r="CK1155" s="5">
        <f t="shared" ref="CK1155:CL1157" si="1743">BZ1155</f>
        <v>0.93180266183863136</v>
      </c>
      <c r="CL1155" s="6">
        <f t="shared" si="1743"/>
        <v>-0.87956522186239505</v>
      </c>
      <c r="CM1155" s="7">
        <f>FA1154</f>
        <v>-0.92042414210510426</v>
      </c>
      <c r="CN1155" s="8">
        <f>FW1154</f>
        <v>0.39092121793282453</v>
      </c>
      <c r="CO1155" s="10"/>
      <c r="CP1155">
        <f t="shared" si="1741"/>
        <v>0.3492962422733713</v>
      </c>
      <c r="CQ1155">
        <f t="shared" si="1741"/>
        <v>-0.34518112468713447</v>
      </c>
      <c r="CR1155">
        <f>CJ1158</f>
        <v>0</v>
      </c>
      <c r="CS1155">
        <f>CM1158</f>
        <v>0</v>
      </c>
      <c r="CW1155" s="28"/>
      <c r="CX1155" s="10"/>
      <c r="CY1155" s="61">
        <v>0.40692529496056989</v>
      </c>
      <c r="CZ1155" s="13"/>
      <c r="DA1155" s="17">
        <v>0</v>
      </c>
      <c r="DB1155">
        <v>0</v>
      </c>
      <c r="DD1155" s="73">
        <f>(DB1154*DB1155)*(1-COS(RADIANS(CW1154+45)))+DB1156*(SIN(RADIANS(CW1154+45)))</f>
        <v>0.40692529496056989</v>
      </c>
      <c r="DE1155" s="73">
        <f>(DB1155^2)*(1-COS(RADIANS(CW1154+45)))+(COS(RADIANS(CW1154+45)))</f>
        <v>-0.91346144106976579</v>
      </c>
      <c r="DF1155" s="73">
        <f>(DB1155*DB1156)*(1-COS(RADIANS(CW1154+45)))-DB1154*(SIN(RADIANS(CW1154+45)))</f>
        <v>0</v>
      </c>
      <c r="DG1155" s="10"/>
      <c r="DH1155">
        <v>0.40692529496056989</v>
      </c>
      <c r="DI1155" s="23">
        <f>SIN(RADIANS('[1]Biaxial Input'!$F$21))*(COS(RADIANS(0)))</f>
        <v>6.9756473744125524E-2</v>
      </c>
      <c r="DK1155" s="30">
        <f>(DI1154*DI1155)*(1-COS(RADIANS(CV1154)))+DI1156*(SIN(RADIANS(CV1154)))</f>
        <v>0</v>
      </c>
      <c r="DL1155" s="30">
        <f>(DI1155^2)*(1-COS(RADIANS(CV1154)))+(COS(RADIANS(CV1154)))</f>
        <v>1</v>
      </c>
      <c r="DM1155" s="30">
        <f>(DI1155*DI1156)*(1-COS(RADIANS(CV1154)))-DI1154*(SIN(RADIANS(CV1154)))</f>
        <v>0</v>
      </c>
      <c r="DO1155">
        <v>0.40692529496056989</v>
      </c>
      <c r="DQ1155" s="28">
        <f>(DB1154*DB1155)*(1-COS(RADIANS(CU1154)))+DB1156*(SIN(RADIANS(CU1154)))</f>
        <v>0</v>
      </c>
      <c r="DR1155" s="28">
        <f>(DB1155^2)*(1-COS(RADIANS(CU1154)))+(COS(RADIANS(CU1154)))</f>
        <v>1</v>
      </c>
      <c r="DS1155" s="28">
        <f>(DB1155*DB1156)*(1-COS(RADIANS(CU1154)))-DB1154*(SIN(RADIANS(CU1154)))</f>
        <v>0</v>
      </c>
      <c r="DU1155" s="61">
        <v>0.91346144106976568</v>
      </c>
      <c r="DV1155" s="13">
        <f t="shared" ref="DV1155:DV1156" si="1744">H1156</f>
        <v>0</v>
      </c>
      <c r="DW1155" s="17">
        <v>0</v>
      </c>
      <c r="DX1155">
        <v>0</v>
      </c>
      <c r="DZ1155" s="73">
        <f>(DB1154*DB1155)*(1-COS(RADIANS(CW1154-45)))+DB1156*(SIN(RADIANS(CW1154-45)))</f>
        <v>0.91346144106976568</v>
      </c>
      <c r="EA1155" s="73">
        <f>(DB1155^2)*(1-COS(RADIANS(CW1154-45)))+(COS(RADIANS(CW1154-45)))</f>
        <v>0.40692529496057023</v>
      </c>
      <c r="EB1155" s="73">
        <f>(DB1155*DB1156)*(1-COS(RADIANS(CW1154-45)))-DB1154*(SIN(RADIANS(CW1154-45)))</f>
        <v>0</v>
      </c>
      <c r="EC1155" s="10"/>
      <c r="ED1155">
        <v>0.91346144106976568</v>
      </c>
      <c r="EE1155" s="1">
        <v>0.91346144106976568</v>
      </c>
      <c r="EG1155">
        <f>CY1155+DU1155</f>
        <v>1.3203867360303356</v>
      </c>
      <c r="EH1155">
        <f>EG1155/(SQRT(EG1154^2+EG1155^2+EG1156^2))</f>
        <v>0.93365441483582234</v>
      </c>
      <c r="EJ1155">
        <f>Q1155+AM1155</f>
        <v>0</v>
      </c>
      <c r="EK1155">
        <f>EJ1155/(SQRT(EJ1154^2+EJ1155^2+EJ1156^2))</f>
        <v>0</v>
      </c>
      <c r="EM1155" s="23">
        <f>CY1156*DU1154-CY1154*DU1156</f>
        <v>0</v>
      </c>
      <c r="EP1155" s="9">
        <f>((SUMPRODUCT(CM1155:CM1157,BZ1155:BZ1157))*(SUMPRODUCT(CM1155:CM1157,CA1155:CA1157)))-((SUMPRODUCT(CN1155:CN1157,BZ1155:BZ1157))*(SUMPRODUCT(CN1155:CN1157,CA1155:CA1157)))</f>
        <v>-3.2814675458908149E-2</v>
      </c>
      <c r="EY1155" s="28"/>
      <c r="EZ1155" s="10"/>
      <c r="FA1155" s="61">
        <v>0.39092121793282442</v>
      </c>
      <c r="FB1155" s="13">
        <f>BW1156</f>
        <v>10</v>
      </c>
      <c r="FC1155" s="17">
        <v>0</v>
      </c>
      <c r="FD1155">
        <v>0</v>
      </c>
      <c r="FF1155" s="73">
        <f>(FD1154*FD1155)*(1-COS(RADIANS(EY1154+45)))+FD1156*(SIN(RADIANS(EY1154+45)))</f>
        <v>0.39092121793282442</v>
      </c>
      <c r="FG1155" s="73">
        <f>(FD1155^2)*(1-COS(RADIANS(EY1154+45)))+(COS(RADIANS(EY1154+45)))</f>
        <v>-0.92042414210510426</v>
      </c>
      <c r="FH1155" s="73">
        <f>(FD1155*FD1156)*(1-COS(RADIANS(EY1154+45)))-FD1154*(SIN(RADIANS(EY1154+45)))</f>
        <v>0</v>
      </c>
      <c r="FI1155" s="10"/>
      <c r="FJ1155">
        <v>0.39092121793282442</v>
      </c>
      <c r="FK1155" s="23">
        <f>SIN(RADIANS(176))*(COS(RADIANS(0)))</f>
        <v>6.9756473744125524E-2</v>
      </c>
      <c r="FM1155" s="30">
        <f>(FK1154*FK1155)*(1-COS(RADIANS(EX1154)))+FK1156*(SIN(RADIANS(EX1154)))</f>
        <v>0</v>
      </c>
      <c r="FN1155" s="30">
        <f>(FK1155^2)*(1-COS(RADIANS(EX1154)))+(COS(RADIANS(EX1154)))</f>
        <v>1</v>
      </c>
      <c r="FO1155" s="30">
        <f>(FK1155*FK1156)*(1-COS(RADIANS(EX1154)))-FK1154*(SIN(RADIANS(EX1154)))</f>
        <v>0</v>
      </c>
      <c r="FQ1155">
        <v>0.39092121793282442</v>
      </c>
      <c r="FS1155" s="28">
        <f>(FD1154*FD1155)*(1-COS(RADIANS(EW1154)))+FD1156*(SIN(RADIANS(EW1154)))</f>
        <v>0</v>
      </c>
      <c r="FT1155" s="28">
        <f>(FD1155^2)*(1-COS(RADIANS(EW1154)))+(COS(RADIANS(EW1154)))</f>
        <v>1</v>
      </c>
      <c r="FU1155" s="28">
        <f>(FD1155*FD1156)*(1-COS(RADIANS(EW1154)))-FD1154*(SIN(RADIANS(EW1154)))</f>
        <v>0</v>
      </c>
      <c r="FW1155" s="61">
        <v>0.92042414210510426</v>
      </c>
      <c r="FX1155" s="13">
        <f>BX1156</f>
        <v>114.6</v>
      </c>
      <c r="FY1155" s="17">
        <v>0</v>
      </c>
      <c r="FZ1155">
        <v>0</v>
      </c>
      <c r="GB1155" s="73">
        <f>(FD1154*FD1155)*(1-COS(RADIANS(EY1154-45)))+FD1156*(SIN(RADIANS(EY1154-45)))</f>
        <v>0.92042414210510426</v>
      </c>
      <c r="GC1155" s="73">
        <f>(FD1155^2)*(1-COS(RADIANS(EY1154-45)))+(COS(RADIANS(EY1154-45)))</f>
        <v>0.39092121793282453</v>
      </c>
      <c r="GD1155" s="73">
        <f>(FD1155*FD1156)*(1-COS(RADIANS(EY1154-45)))-FD1154*(SIN(RADIANS(EY1154-45)))</f>
        <v>0</v>
      </c>
      <c r="GE1155" s="10"/>
      <c r="GF1155">
        <v>0.92042414210510426</v>
      </c>
      <c r="GG1155" s="1">
        <v>0.92042414210510426</v>
      </c>
      <c r="GI1155">
        <f>FA1155+FW1155</f>
        <v>1.3113453600379286</v>
      </c>
      <c r="GJ1155">
        <f>GI1155/(SQRT(GI1154^2+GI1155^2+GI1156^2))</f>
        <v>0.92726119656033401</v>
      </c>
      <c r="GL1155">
        <f>CH1156+DC1155</f>
        <v>-3.2814675458908149E-2</v>
      </c>
      <c r="GM1155" t="e">
        <f>GL1155/(SQRT(GL1154^2+GL1155^2+GL1156^2))</f>
        <v>#VALUE!</v>
      </c>
      <c r="GO1155" s="27">
        <f>FA1156*FW1154-FA1154*FW1156</f>
        <v>0</v>
      </c>
    </row>
    <row r="1156" spans="1:197" x14ac:dyDescent="0.2">
      <c r="A1156" s="17">
        <f t="shared" si="1721"/>
        <v>10</v>
      </c>
      <c r="B1156" s="17">
        <f t="shared" si="1721"/>
        <v>-20</v>
      </c>
      <c r="C1156" s="17">
        <f t="shared" si="1721"/>
        <v>282.7</v>
      </c>
      <c r="P1156" s="1"/>
      <c r="Q1156" s="82" t="s">
        <v>148</v>
      </c>
      <c r="R1156" s="13"/>
      <c r="T1156" s="10"/>
      <c r="U1156" s="10"/>
      <c r="V1156" s="10"/>
      <c r="W1156" s="10"/>
      <c r="X1156" s="10"/>
      <c r="Y1156" s="10"/>
      <c r="Z1156" s="80"/>
      <c r="AA1156" s="23" t="s">
        <v>149</v>
      </c>
      <c r="AE1156" s="1"/>
      <c r="AG1156" s="80"/>
      <c r="AK1156" s="13"/>
      <c r="AL1156" s="81"/>
      <c r="AM1156" s="82" t="s">
        <v>150</v>
      </c>
      <c r="AO1156" s="13"/>
      <c r="AP1156" s="13"/>
      <c r="AS1156" s="1"/>
      <c r="AW1156" s="1"/>
      <c r="BV1156" s="17">
        <f t="shared" si="1742"/>
        <v>85</v>
      </c>
      <c r="BW1156" s="17">
        <f t="shared" si="1742"/>
        <v>10</v>
      </c>
      <c r="BX1156" s="17">
        <f t="shared" si="1742"/>
        <v>114.6</v>
      </c>
      <c r="BY1156" s="10" t="s">
        <v>9</v>
      </c>
      <c r="BZ1156" s="5">
        <f t="shared" ref="BZ1156:CA1157" si="1745">BZ1150</f>
        <v>0.3492962422733713</v>
      </c>
      <c r="CA1156" s="6">
        <f t="shared" si="1745"/>
        <v>-0.34518112468713447</v>
      </c>
      <c r="CB1156" s="7">
        <f>CY1155</f>
        <v>0.40692529496056989</v>
      </c>
      <c r="CC1156" s="8">
        <f>DU1155</f>
        <v>0.91346144106976568</v>
      </c>
      <c r="CH1156">
        <f>((SUMPRODUCT(CM1155:CM1157,CK1155:CK1157))*(SUMPRODUCT(CM1155:CM1157,CL1155:CL1157)))-((SUMPRODUCT(CN1155:CN1157,CK1155:CK1157))*(SUMPRODUCT(CN1155:CN1157,CL1155:CL1157)))</f>
        <v>-3.2814675458908149E-2</v>
      </c>
      <c r="CI1156" s="67"/>
      <c r="CJ1156" s="10" t="s">
        <v>9</v>
      </c>
      <c r="CK1156" s="5">
        <f t="shared" si="1743"/>
        <v>0.3492962422733713</v>
      </c>
      <c r="CL1156" s="6">
        <f t="shared" si="1743"/>
        <v>-0.34518112468713447</v>
      </c>
      <c r="CM1156" s="7">
        <f>FA1155</f>
        <v>0.39092121793282442</v>
      </c>
      <c r="CN1156" s="8">
        <f>FW1155</f>
        <v>0.92042414210510426</v>
      </c>
      <c r="CP1156">
        <f t="shared" si="1741"/>
        <v>-9.8670839279614439E-2</v>
      </c>
      <c r="CQ1156">
        <f t="shared" si="1741"/>
        <v>-0.32743703463395935</v>
      </c>
      <c r="CR1156">
        <f>CK1158</f>
        <v>0</v>
      </c>
      <c r="CS1156">
        <f>CN1158</f>
        <v>0</v>
      </c>
      <c r="CW1156" s="28"/>
      <c r="CX1156" s="10"/>
      <c r="CY1156" s="61">
        <v>0</v>
      </c>
      <c r="CZ1156" s="13"/>
      <c r="DA1156" s="17">
        <v>0</v>
      </c>
      <c r="DB1156">
        <v>1</v>
      </c>
      <c r="DD1156" s="73">
        <f>(DB1154*DB1156)*(1-COS(RADIANS(CW1154+45)))-DB1155*(SIN(RADIANS(CW1154+45)))</f>
        <v>0</v>
      </c>
      <c r="DE1156" s="73">
        <f>(DB1155*DB1156)*(1-COS(RADIANS(CW1154+45)))+DB1154*(SIN(RADIANS(CW1154+45)))</f>
        <v>0</v>
      </c>
      <c r="DF1156" s="73">
        <f>(DB1156^2)*(1-COS(RADIANS(CW1154+45)))+(COS(RADIANS(CW1154+45)))</f>
        <v>1</v>
      </c>
      <c r="DG1156" s="10"/>
      <c r="DH1156">
        <v>0</v>
      </c>
      <c r="DI1156" s="23">
        <f>SIN(RADIANS('[1]Biaxial Input'!$F$21))*SIN(RADIANS(0))</f>
        <v>0</v>
      </c>
      <c r="DK1156" s="30">
        <f>(DI1154*DI1156)*(1-COS(RADIANS(CV1154)))-DI1155*(SIN(RADIANS(CV1154)))</f>
        <v>0</v>
      </c>
      <c r="DL1156" s="30">
        <f>(DI1155*DI1156)*(1-COS(RADIANS(CV1154)))+DI1154*(SIN(RADIANS(CV1154)))</f>
        <v>0</v>
      </c>
      <c r="DM1156" s="30">
        <f>(DI1156^2)*(1-COS(RADIANS(CV1154)))+(COS(RADIANS(CV1154)))</f>
        <v>1</v>
      </c>
      <c r="DO1156">
        <v>0</v>
      </c>
      <c r="DQ1156" s="28">
        <f>(DB1154*DB1156)*(1-COS(RADIANS(CU1154)))-DB1155*(SIN(RADIANS(CU1154)))</f>
        <v>0</v>
      </c>
      <c r="DR1156" s="28">
        <f>(DB1155*DB1156)*(1-COS(RADIANS(CU1154)))+DB1154*(SIN(RADIANS(CU1154)))</f>
        <v>0</v>
      </c>
      <c r="DS1156" s="28">
        <f>(DB1156^2)*(1-COS(RADIANS(CU1154)))+(COS(RADIANS(CU1154)))</f>
        <v>1</v>
      </c>
      <c r="DU1156" s="61">
        <v>0</v>
      </c>
      <c r="DV1156" s="13" t="str">
        <f t="shared" si="1744"/>
        <v>q</v>
      </c>
      <c r="DW1156" s="17">
        <v>0</v>
      </c>
      <c r="DX1156">
        <v>1</v>
      </c>
      <c r="DZ1156" s="73">
        <f>(DB1154*DB1154)*(1-COS(RADIANS(CW1154-45)))-DB1154*(SIN(RADIANS(CW1154-45)))</f>
        <v>0</v>
      </c>
      <c r="EA1156" s="73">
        <f>(DB1155*DB1156)*(1-COS(RADIANS(CW1154-45)))+DB1154*(SIN(RADIANS(CW1154-45)))</f>
        <v>0</v>
      </c>
      <c r="EB1156" s="73">
        <f>(DB1156^2)*(1-COS(RADIANS(CW1154-45)))+(COS(RADIANS(CW1154-45)))</f>
        <v>1</v>
      </c>
      <c r="EC1156" s="10"/>
      <c r="ED1156">
        <v>0</v>
      </c>
      <c r="EE1156" s="1">
        <v>0</v>
      </c>
      <c r="EG1156">
        <f>CY1156+DU1156</f>
        <v>0</v>
      </c>
      <c r="EH1156">
        <f>EG1156/(SQRT(EG1154^2+EG1155^2+EG1156^2))</f>
        <v>0</v>
      </c>
      <c r="EJ1156">
        <f>Q1156+AM1156</f>
        <v>0</v>
      </c>
      <c r="EK1156">
        <f>EJ1156/(SQRT(EJ1154^2+EJ1155^2+EJ1156^2))</f>
        <v>0</v>
      </c>
      <c r="EM1156" s="23">
        <f>CY1154*DU1155-CY1155*DU1154</f>
        <v>-1</v>
      </c>
      <c r="ER1156">
        <f t="shared" ref="ER1156:ES1158" si="1746">CK1155</f>
        <v>0.93180266183863136</v>
      </c>
      <c r="ES1156">
        <f t="shared" si="1746"/>
        <v>-0.87956522186239505</v>
      </c>
      <c r="ET1156" t="e">
        <f>#REF!</f>
        <v>#REF!</v>
      </c>
      <c r="EU1156" t="e">
        <f>#REF!</f>
        <v>#REF!</v>
      </c>
      <c r="EY1156" s="28"/>
      <c r="EZ1156" s="10"/>
      <c r="FA1156" s="61">
        <v>0</v>
      </c>
      <c r="FB1156" s="13">
        <f>BW1157</f>
        <v>15</v>
      </c>
      <c r="FC1156" s="17">
        <v>0</v>
      </c>
      <c r="FD1156">
        <v>1</v>
      </c>
      <c r="FF1156" s="73">
        <f>(FD1154*FD1156)*(1-COS(RADIANS(EY1154+45)))-FD1155*(SIN(RADIANS(EY1154+45)))</f>
        <v>0</v>
      </c>
      <c r="FG1156" s="73">
        <f>(FD1155*FD1156)*(1-COS(RADIANS(EY1154+45)))+FD1154*(SIN(RADIANS(EY1154+45)))</f>
        <v>0</v>
      </c>
      <c r="FH1156" s="73">
        <f>(FD1156^2)*(1-COS(RADIANS(EY1154+45)))+(COS(RADIANS(EY1154+45)))</f>
        <v>1</v>
      </c>
      <c r="FI1156" s="10"/>
      <c r="FJ1156">
        <v>0</v>
      </c>
      <c r="FK1156" s="23">
        <f>SIN(RADIANS(176))*SIN(RADIANS(0))</f>
        <v>0</v>
      </c>
      <c r="FM1156" s="30">
        <f>(FK1154*FK1156)*(1-COS(RADIANS(EX1154)))-FK1155*(SIN(RADIANS(EX1154)))</f>
        <v>0</v>
      </c>
      <c r="FN1156" s="30">
        <f>(FK1155*FK1156)*(1-COS(RADIANS(EX1154)))+FK1154*(SIN(RADIANS(EX1154)))</f>
        <v>0</v>
      </c>
      <c r="FO1156" s="30">
        <f>(FK1156^2)*(1-COS(RADIANS(EX1154)))+(COS(RADIANS(EX1154)))</f>
        <v>1</v>
      </c>
      <c r="FQ1156">
        <v>0</v>
      </c>
      <c r="FS1156" s="28">
        <f>(FD1154*FD1156)*(1-COS(RADIANS(EW1154)))-FD1155*(SIN(RADIANS(EW1154)))</f>
        <v>0</v>
      </c>
      <c r="FT1156" s="28">
        <f>(FD1155*FD1156)*(1-COS(RADIANS(EW1154)))+FD1154*(SIN(RADIANS(EW1154)))</f>
        <v>0</v>
      </c>
      <c r="FU1156" s="28">
        <f>(FD1156^2)*(1-COS(RADIANS(EW1154)))+(COS(RADIANS(EW1154)))</f>
        <v>1</v>
      </c>
      <c r="FW1156" s="61">
        <v>0</v>
      </c>
      <c r="FX1156" s="13">
        <f>BX1157</f>
        <v>151.4</v>
      </c>
      <c r="FY1156" s="17">
        <v>0</v>
      </c>
      <c r="FZ1156">
        <v>1</v>
      </c>
      <c r="GB1156" s="73">
        <f>(FD1154*FD1154)*(1-COS(RADIANS(EY1154-45)))-FD1154*(SIN(RADIANS(EY1154-45)))</f>
        <v>0</v>
      </c>
      <c r="GC1156" s="73">
        <f>(FD1155*FD1156)*(1-COS(RADIANS(EY1154-45)))+FD1154*(SIN(RADIANS(EY1154-45)))</f>
        <v>0</v>
      </c>
      <c r="GD1156" s="73">
        <f>(FD1156^2)*(1-COS(RADIANS(EY1154-45)))+(COS(RADIANS(EY1154-45)))</f>
        <v>1</v>
      </c>
      <c r="GE1156" s="10"/>
      <c r="GF1156">
        <v>0</v>
      </c>
      <c r="GG1156" s="1">
        <v>0</v>
      </c>
      <c r="GI1156">
        <f>FA1156+FW1156</f>
        <v>0</v>
      </c>
      <c r="GJ1156">
        <f>GI1156/(SQRT(GI1154^2+GI1155^2+GI1156^2))</f>
        <v>0</v>
      </c>
      <c r="GL1156" t="e">
        <f>#REF!+DC1156</f>
        <v>#REF!</v>
      </c>
      <c r="GM1156" t="e">
        <f>GL1156/(SQRT(GL1154^2+GL1155^2+GL1156^2))</f>
        <v>#REF!</v>
      </c>
      <c r="GO1156" s="27">
        <f>FA1154*FW1155-FA1155*FW1154</f>
        <v>-1</v>
      </c>
    </row>
    <row r="1157" spans="1:197" x14ac:dyDescent="0.2">
      <c r="A1157" s="17">
        <f t="shared" si="1721"/>
        <v>25</v>
      </c>
      <c r="B1157" s="17">
        <f t="shared" si="1721"/>
        <v>-30</v>
      </c>
      <c r="C1157" s="17">
        <f t="shared" si="1721"/>
        <v>270.8</v>
      </c>
      <c r="E1157" s="5" t="s">
        <v>4</v>
      </c>
      <c r="F1157" s="6" t="s">
        <v>5</v>
      </c>
      <c r="G1157" s="7" t="s">
        <v>6</v>
      </c>
      <c r="H1157" s="8" t="s">
        <v>1</v>
      </c>
      <c r="I1157">
        <v>4</v>
      </c>
      <c r="J1157" s="9" t="s">
        <v>7</v>
      </c>
      <c r="K1157">
        <v>4</v>
      </c>
      <c r="L1157" s="10"/>
      <c r="M1157" s="17">
        <f>A1145</f>
        <v>140</v>
      </c>
      <c r="N1157" s="17">
        <f>B1145</f>
        <v>15</v>
      </c>
      <c r="O1157" s="17">
        <f>C1145</f>
        <v>151.4</v>
      </c>
      <c r="P1157" s="1"/>
      <c r="Q1157" s="61">
        <f t="array" ref="Q1157:Q1159">MMULT(AI1157:AK1159,AG1157:AG1159)</f>
        <v>0.90811206057892435</v>
      </c>
      <c r="R1157" s="13"/>
      <c r="S1157" s="17">
        <v>1</v>
      </c>
      <c r="T1157">
        <v>0</v>
      </c>
      <c r="V1157" s="73">
        <f>(T1157^2)*(1-COS(RADIANS(O1157+45)))+(COS(RADIANS(O1157+45)))</f>
        <v>-0.95931397454005762</v>
      </c>
      <c r="W1157" s="73">
        <f>(T1157*T1158)*(1-COS(RADIANS(O1157+45)))-T1159*(SIN(RADIANS(O1157+45)))</f>
        <v>0.28234145684287631</v>
      </c>
      <c r="X1157" s="73">
        <f>(T1157*T1159)*(1-COS(RADIANS(O1157+45)))+T1158*(SIN(RADIANS(O1157+45)))</f>
        <v>0</v>
      </c>
      <c r="Y1157" s="10"/>
      <c r="Z1157">
        <f t="array" ref="Z1157:Z1159">MMULT(V1157:X1159,S1157:S1159)</f>
        <v>-0.95931397454005762</v>
      </c>
      <c r="AA1157" s="23">
        <f>COS(RADIANS('[1]Biaxial Input'!$F$21))</f>
        <v>-0.9975640502598242</v>
      </c>
      <c r="AC1157" s="30">
        <f>(AA1157^2)*(1-COS(RADIANS(N1157)))+(COS(RADIANS(N1157)))</f>
        <v>0.99983419624187875</v>
      </c>
      <c r="AD1157" s="30">
        <f>(AA1157*AA1158)*(1-COS(RADIANS(N1157)))-AA1159*(SIN(RADIANS(N1157)))</f>
        <v>-2.3711042090011594E-3</v>
      </c>
      <c r="AE1157" s="30">
        <f>(AA1157*AA1159)*(1-COS(RADIANS(N1157)))+AA1158*(SIN(RADIANS(N1157)))</f>
        <v>1.8054303924173627E-2</v>
      </c>
      <c r="AG1157">
        <f t="array" ref="AG1157:AG1159">MMULT(AC1157:AE1159,Z1157:Z1159)</f>
        <v>-0.95848545566116505</v>
      </c>
      <c r="AI1157" s="28">
        <f>(T1157^2)*(1-COS(RADIANS(M1157)))+(COS(RADIANS(M1157)))</f>
        <v>-0.7660444431189779</v>
      </c>
      <c r="AJ1157" s="28">
        <f>(T1157*T1158)*(1-COS(RADIANS(M1157)))-T1159*(SIN(RADIANS(M1157)))</f>
        <v>-0.64278760968653947</v>
      </c>
      <c r="AK1157" s="28">
        <f>(T1157*T1159)*(1-COS(RADIANS(M1157)))+T1158*(SIN(RADIANS(M1157)))</f>
        <v>0</v>
      </c>
      <c r="AM1157" s="61">
        <f t="array" ref="AM1157:AM1159">MMULT(AI1157:AK1159,AW1157:AW1159)</f>
        <v>-0.37816365223527337</v>
      </c>
      <c r="AN1157" s="13"/>
      <c r="AO1157" s="17">
        <v>1</v>
      </c>
      <c r="AP1157">
        <v>0</v>
      </c>
      <c r="AR1157" s="73">
        <f>(T1157^2)*(1-COS(RADIANS(O1157-45)))+(COS(RADIANS(O1157-45)))</f>
        <v>-0.28234145684287654</v>
      </c>
      <c r="AS1157" s="73">
        <f>(T1157*T1158)*(1-COS(RADIANS(O1157-45)))-T1159*(SIN(RADIANS(O1157-45)))</f>
        <v>-0.95931397454005751</v>
      </c>
      <c r="AT1157" s="73">
        <f>(T1157*T1159)*(1-COS(RADIANS(O1157-45)))+T1158*(SIN(RADIANS(O1157-45)))</f>
        <v>0</v>
      </c>
      <c r="AU1157" s="10"/>
      <c r="AV1157">
        <f t="array" ref="AV1157:AV1159">MMULT(AR1157:AT1159,S1157:S1159)</f>
        <v>-0.28234145684287654</v>
      </c>
      <c r="AW1157" s="1">
        <f t="array" ref="AW1157:AW1159">MMULT(AC1157:AE1159,AV1157:AV1159)</f>
        <v>-0.28456927697104412</v>
      </c>
      <c r="BV1157" s="17">
        <f t="shared" si="1742"/>
        <v>140</v>
      </c>
      <c r="BW1157" s="17">
        <f t="shared" si="1742"/>
        <v>15</v>
      </c>
      <c r="BX1157" s="17">
        <f t="shared" si="1742"/>
        <v>151.4</v>
      </c>
      <c r="BY1157" s="10" t="s">
        <v>10</v>
      </c>
      <c r="BZ1157" s="5">
        <f t="shared" si="1745"/>
        <v>-9.8670839279614439E-2</v>
      </c>
      <c r="CA1157" s="6">
        <f t="shared" si="1745"/>
        <v>-0.32743703463395935</v>
      </c>
      <c r="CB1157" s="7">
        <f>CY1156</f>
        <v>0</v>
      </c>
      <c r="CC1157" s="8">
        <f>DU1156</f>
        <v>0</v>
      </c>
      <c r="CE1157" s="10"/>
      <c r="CG1157" s="10" t="s">
        <v>160</v>
      </c>
      <c r="CH1157" s="10">
        <f>-CH1154*((EY1154-CW1154)/(CH1156-CE1155))</f>
        <v>110.98816757970239</v>
      </c>
      <c r="CI1157" s="67"/>
      <c r="CJ1157" s="10" t="s">
        <v>10</v>
      </c>
      <c r="CK1157" s="5">
        <f t="shared" si="1743"/>
        <v>-9.8670839279614439E-2</v>
      </c>
      <c r="CL1157" s="6">
        <f t="shared" si="1743"/>
        <v>-0.32743703463395935</v>
      </c>
      <c r="CM1157" s="7">
        <f>FA1156</f>
        <v>0</v>
      </c>
      <c r="CN1157" s="8">
        <f>FW1156</f>
        <v>0</v>
      </c>
      <c r="CW1157" s="28"/>
      <c r="CX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EE1157" s="1"/>
      <c r="EI1157" s="64">
        <f>(DEGREES(ACOS((EH1154*EK1154+EH1155*EK1155+EH1156*EK1156)/((SQRT(EH1154^2+EH1155^2+EH1156^2))*(SQRT(EK1154^2+EK1155^2+EK1156^2))))))</f>
        <v>69.011832420297608</v>
      </c>
      <c r="ER1157">
        <f t="shared" si="1746"/>
        <v>0.3492962422733713</v>
      </c>
      <c r="ES1157">
        <f t="shared" si="1746"/>
        <v>-0.34518112468713447</v>
      </c>
      <c r="ET1157" t="e">
        <f>#REF!</f>
        <v>#REF!</v>
      </c>
      <c r="EU1157" t="e">
        <f>#REF!</f>
        <v>#REF!</v>
      </c>
      <c r="EY1157" s="28"/>
      <c r="EZ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GG1157" s="1"/>
      <c r="GK1157" s="64" t="e">
        <f>(DEGREES(ACOS((GJ1154*GM1154+GJ1155*GM1155+GJ1156*GM1156)/((SQRT(GJ1154^2+GJ1155^2+GJ1156^2))*(SQRT(GM1154^2+GM1155^2+GM1156^2))))))</f>
        <v>#VALUE!</v>
      </c>
    </row>
    <row r="1158" spans="1:197" x14ac:dyDescent="0.2">
      <c r="A1158" s="17">
        <f t="shared" si="1721"/>
        <v>40</v>
      </c>
      <c r="B1158" s="17">
        <f t="shared" si="1721"/>
        <v>-40</v>
      </c>
      <c r="C1158" s="17">
        <f t="shared" si="1721"/>
        <v>259.10000000000002</v>
      </c>
      <c r="D1158" t="s">
        <v>8</v>
      </c>
      <c r="E1158" s="5">
        <f t="shared" ref="E1158:F1160" si="1747">E1153</f>
        <v>0.93179877629360952</v>
      </c>
      <c r="F1158" s="6">
        <f t="shared" si="1747"/>
        <v>-0.87957021770226052</v>
      </c>
      <c r="G1158" s="7">
        <f>Q1157</f>
        <v>0.90811206057892435</v>
      </c>
      <c r="H1158" s="8">
        <f>AM1157</f>
        <v>-0.37816365223527337</v>
      </c>
      <c r="J1158" s="9">
        <f>((SUMPRODUCT(G1158:G1160,E1158:E1160))*(SUMPRODUCT(G1158:G1160,F1158:F1160)))-((SUMPRODUCT(H1158:H1160,E1158:E1160))*(SUMPRODUCT(H1158:H1160,F1158:F1160)))</f>
        <v>-1.5755083927686875E-2</v>
      </c>
      <c r="P1158" s="1"/>
      <c r="Q1158" s="61">
        <v>-0.40889285039816992</v>
      </c>
      <c r="S1158" s="17">
        <v>0</v>
      </c>
      <c r="T1158">
        <v>0</v>
      </c>
      <c r="V1158" s="73">
        <f>(T1157*T1158)*(1-COS(RADIANS(O1157+45)))+T1159*(SIN(RADIANS(O1157+45)))</f>
        <v>-0.28234145684287631</v>
      </c>
      <c r="W1158" s="73">
        <f>(T1158^2)*(1-COS(RADIANS(O1157+45)))+(COS(RADIANS(O1157+45)))</f>
        <v>-0.95931397454005762</v>
      </c>
      <c r="X1158" s="73">
        <f>(T1158*T1159)*(1-COS(RADIANS(O1157+45)))-T1157*(SIN(RADIANS(O1157+45)))</f>
        <v>0</v>
      </c>
      <c r="Y1158" s="10"/>
      <c r="Z1158">
        <v>-0.28234145684287631</v>
      </c>
      <c r="AA1158" s="23">
        <f>SIN(RADIANS('[1]Biaxial Input'!$F$21))*(COS(RADIANS(0)))</f>
        <v>6.9756473744125524E-2</v>
      </c>
      <c r="AC1158" s="30">
        <f>(AA1157*AA1158)*(1-COS(RADIANS(N1157)))+AA1159*(SIN(RADIANS(N1157)))</f>
        <v>-2.3711042090011594E-3</v>
      </c>
      <c r="AD1158" s="30">
        <f>(AA1158^2)*(1-COS(RADIANS(N1157)))+(COS(RADIANS(N1157)))</f>
        <v>0.96609163004718956</v>
      </c>
      <c r="AE1158" s="30">
        <f>(AA1158*AA1159)*(1-COS(RADIANS(N1157)))-AA1157*(SIN(RADIANS(N1157)))</f>
        <v>0.25818857491685071</v>
      </c>
      <c r="AG1158">
        <v>-0.27049308486844703</v>
      </c>
      <c r="AI1158" s="28">
        <f>(T1157*T1158)*(1-COS(RADIANS(M1157)))+T1159*(SIN(RADIANS(M1157)))</f>
        <v>0.64278760968653947</v>
      </c>
      <c r="AJ1158" s="28">
        <f>(T1158^2)*(1-COS(RADIANS(M1157)))+(COS(RADIANS(M1157)))</f>
        <v>-0.7660444431189779</v>
      </c>
      <c r="AK1158" s="28">
        <f>(T1158*T1159)*(1-COS(RADIANS(M1157)))-T1157*(SIN(RADIANS(M1157)))</f>
        <v>0</v>
      </c>
      <c r="AM1158" s="61">
        <v>-0.89338909571622749</v>
      </c>
      <c r="AO1158" s="17">
        <v>0</v>
      </c>
      <c r="AP1158">
        <v>0</v>
      </c>
      <c r="AR1158" s="73">
        <f>(T1157*T1158)*(1-COS(RADIANS(O1157-45)))+T1159*(SIN(RADIANS(O1157-45)))</f>
        <v>0.95931397454005751</v>
      </c>
      <c r="AS1158" s="73">
        <f>(T1158^2)*(1-COS(RADIANS(O1157-45)))+(COS(RADIANS(O1157-45)))</f>
        <v>-0.28234145684287654</v>
      </c>
      <c r="AT1158" s="73">
        <f>(T1158*T1159)*(1-COS(RADIANS(O1157-45)))-T1157*(SIN(RADIANS(O1157-45)))</f>
        <v>0</v>
      </c>
      <c r="AU1158" s="10"/>
      <c r="AV1158">
        <v>0.95931397454005751</v>
      </c>
      <c r="AW1158" s="1">
        <v>0.92745466240714791</v>
      </c>
      <c r="BV1158" s="17">
        <f t="shared" si="1742"/>
        <v>90</v>
      </c>
      <c r="BW1158" s="17">
        <f t="shared" si="1742"/>
        <v>20</v>
      </c>
      <c r="BX1158" s="17">
        <f t="shared" si="1742"/>
        <v>201.2</v>
      </c>
      <c r="CE1158" s="10"/>
      <c r="CS1158" s="15"/>
      <c r="CW1158" s="28"/>
      <c r="CX1158" s="10"/>
      <c r="CY1158" s="82" t="s">
        <v>148</v>
      </c>
      <c r="CZ1158" s="13"/>
      <c r="DB1158" s="10"/>
      <c r="DC1158" s="10"/>
      <c r="DD1158" s="10"/>
      <c r="DE1158" s="10"/>
      <c r="DF1158" s="10"/>
      <c r="DG1158" s="10"/>
      <c r="DH1158" s="80"/>
      <c r="DI1158" s="23" t="s">
        <v>149</v>
      </c>
      <c r="DM1158" s="1"/>
      <c r="DO1158" s="80"/>
      <c r="DS1158" s="13"/>
      <c r="DT1158" s="81"/>
      <c r="DU1158" s="82" t="s">
        <v>150</v>
      </c>
      <c r="DW1158" s="13"/>
      <c r="DX1158" s="13"/>
      <c r="EA1158" s="1"/>
      <c r="EE1158" s="1"/>
      <c r="EI1158" s="13"/>
      <c r="ER1158">
        <f t="shared" si="1746"/>
        <v>-9.8670839279614439E-2</v>
      </c>
      <c r="ES1158">
        <f t="shared" si="1746"/>
        <v>-0.32743703463395935</v>
      </c>
      <c r="ET1158" t="e">
        <f>#REF!</f>
        <v>#REF!</v>
      </c>
      <c r="EU1158" t="e">
        <f>#REF!</f>
        <v>#REF!</v>
      </c>
      <c r="EY1158" s="28"/>
      <c r="EZ1158" s="10"/>
      <c r="FA1158" s="82" t="s">
        <v>148</v>
      </c>
      <c r="FB1158" s="13"/>
      <c r="FD1158" s="10"/>
      <c r="FE1158" s="10"/>
      <c r="FF1158" s="10"/>
      <c r="FG1158" s="10"/>
      <c r="FH1158" s="10"/>
      <c r="FI1158" s="10"/>
      <c r="FJ1158" s="80"/>
      <c r="FK1158" s="23" t="s">
        <v>149</v>
      </c>
      <c r="FO1158" s="1"/>
      <c r="FQ1158" s="80"/>
      <c r="FU1158" s="13"/>
      <c r="FV1158" s="81"/>
      <c r="FW1158" s="82" t="s">
        <v>150</v>
      </c>
      <c r="FY1158" s="13"/>
      <c r="FZ1158" s="13"/>
      <c r="GC1158" s="1"/>
      <c r="GG1158" s="1"/>
      <c r="GK1158" s="13"/>
    </row>
    <row r="1159" spans="1:197" x14ac:dyDescent="0.2">
      <c r="A1159" s="17">
        <f t="shared" ref="A1159:C1160" si="1748">A1064</f>
        <v>60</v>
      </c>
      <c r="B1159" s="17">
        <f t="shared" si="1748"/>
        <v>-45</v>
      </c>
      <c r="C1159" s="17">
        <f t="shared" si="1748"/>
        <v>243.3</v>
      </c>
      <c r="D1159" t="s">
        <v>9</v>
      </c>
      <c r="E1159" s="5">
        <f t="shared" si="1747"/>
        <v>0.34930736326064155</v>
      </c>
      <c r="F1159" s="6">
        <f t="shared" si="1747"/>
        <v>-0.34517023974623617</v>
      </c>
      <c r="G1159" s="7">
        <f t="shared" ref="G1159:G1160" si="1749">Q1158</f>
        <v>-0.40889285039816992</v>
      </c>
      <c r="H1159" s="8">
        <f t="shared" ref="H1159:H1160" si="1750">AM1158</f>
        <v>-0.89338909571622749</v>
      </c>
      <c r="J1159" s="10"/>
      <c r="P1159" s="1"/>
      <c r="Q1159" s="61">
        <v>9.0217084437262896E-2</v>
      </c>
      <c r="S1159" s="17">
        <v>0</v>
      </c>
      <c r="T1159">
        <v>1</v>
      </c>
      <c r="V1159" s="73">
        <f>(T1157*T1159)*(1-COS(RADIANS(O1157+45)))-T1158*(SIN(RADIANS(O1157+45)))</f>
        <v>0</v>
      </c>
      <c r="W1159" s="73">
        <f>(T1158*T1159)*(1-COS(RADIANS(O1157+45)))+T1157*(SIN(RADIANS(O1157+45)))</f>
        <v>0</v>
      </c>
      <c r="X1159" s="73">
        <f>(T1159^2)*(1-COS(RADIANS(O1157+45)))+(COS(RADIANS(O1157+45)))</f>
        <v>1</v>
      </c>
      <c r="Y1159" s="10"/>
      <c r="Z1159">
        <v>0</v>
      </c>
      <c r="AA1159" s="23">
        <f>SIN(RADIANS('[1]Biaxial Input'!$F$21))*SIN(RADIANS(0))</f>
        <v>0</v>
      </c>
      <c r="AC1159" s="30">
        <f>(AA1157*AA1159)*(1-COS(RADIANS(N1157)))-AA1158*(SIN(RADIANS(N1157)))</f>
        <v>-1.8054303924173627E-2</v>
      </c>
      <c r="AD1159" s="30">
        <f>(AA1158*AA1159)*(1-COS(RADIANS(N1157)))+AA1157*(SIN(RADIANS(N1157)))</f>
        <v>-0.25818857491685071</v>
      </c>
      <c r="AE1159" s="30">
        <f>(AA1159^2)*(1-COS(RADIANS(N1157)))+(COS(RADIANS(N1157)))</f>
        <v>0.96592582628906831</v>
      </c>
      <c r="AG1159">
        <v>9.0217084437262896E-2</v>
      </c>
      <c r="AI1159" s="28">
        <f>(T1157*T1159)*(1-COS(RADIANS(M1157)))-T1158*(SIN(RADIANS(M1157)))</f>
        <v>0</v>
      </c>
      <c r="AJ1159" s="28">
        <f>(T1158*T1159)*(1-COS(RADIANS(M1157)))+T1157*(SIN(RADIANS(M1157)))</f>
        <v>0</v>
      </c>
      <c r="AK1159" s="28">
        <f>(T1159^2)*(1-COS(RADIANS(M1157)))+(COS(RADIANS(M1157)))</f>
        <v>1</v>
      </c>
      <c r="AM1159" s="61">
        <v>-0.2425864295120822</v>
      </c>
      <c r="AO1159" s="17">
        <v>0</v>
      </c>
      <c r="AP1159">
        <v>1</v>
      </c>
      <c r="AR1159" s="73">
        <f>(T1157*T1157)*(1-COS(RADIANS(O1157-45)))-T1157*(SIN(RADIANS(O1157-45)))</f>
        <v>0</v>
      </c>
      <c r="AS1159" s="73">
        <f>(T1158*T1159)*(1-COS(RADIANS(O1157-45)))+T1157*(SIN(RADIANS(O1157-45)))</f>
        <v>0</v>
      </c>
      <c r="AT1159" s="73">
        <f>(T1159^2)*(1-COS(RADIANS(O1157-45)))+(COS(RADIANS(O1157-45)))</f>
        <v>1</v>
      </c>
      <c r="AU1159" s="10"/>
      <c r="AV1159">
        <v>0</v>
      </c>
      <c r="AW1159" s="1">
        <v>-0.2425864295120822</v>
      </c>
      <c r="BV1159" s="17">
        <f t="shared" si="1742"/>
        <v>45</v>
      </c>
      <c r="BW1159" s="17">
        <f t="shared" si="1742"/>
        <v>25</v>
      </c>
      <c r="BX1159" s="17">
        <f t="shared" si="1742"/>
        <v>245.2</v>
      </c>
      <c r="BZ1159" s="5" t="s">
        <v>4</v>
      </c>
      <c r="CA1159" s="6" t="s">
        <v>5</v>
      </c>
      <c r="CB1159" s="7" t="s">
        <v>6</v>
      </c>
      <c r="CC1159" s="8" t="s">
        <v>1</v>
      </c>
      <c r="CD1159">
        <v>2</v>
      </c>
      <c r="CE1159" s="9" t="s">
        <v>7</v>
      </c>
      <c r="CG1159" s="90" t="s">
        <v>157</v>
      </c>
      <c r="CH1159" s="61">
        <f>CE1160-((CH1161-CE1160)/(EY1159-CW1159))*CW1159</f>
        <v>3.5832422897931284</v>
      </c>
      <c r="CI1159" s="10"/>
      <c r="CK1159" s="5" t="s">
        <v>4</v>
      </c>
      <c r="CL1159" s="6" t="s">
        <v>5</v>
      </c>
      <c r="CM1159" s="7" t="s">
        <v>6</v>
      </c>
      <c r="CN1159" s="8" t="s">
        <v>1</v>
      </c>
      <c r="CO1159" s="10"/>
      <c r="CP1159">
        <f t="shared" ref="CP1159:CQ1161" si="1751">BZ1160</f>
        <v>0.93180266183863136</v>
      </c>
      <c r="CQ1159">
        <f t="shared" si="1751"/>
        <v>-0.87956522186239505</v>
      </c>
      <c r="CR1159">
        <f>CI1163</f>
        <v>0</v>
      </c>
      <c r="CS1159">
        <f>CL1163</f>
        <v>0</v>
      </c>
      <c r="CU1159" s="17">
        <f>CU1063</f>
        <v>0</v>
      </c>
      <c r="CV1159" s="17">
        <f>CV1063</f>
        <v>5</v>
      </c>
      <c r="CW1159" s="31">
        <f>CH1066</f>
        <v>110.3367333799463</v>
      </c>
      <c r="CX1159" s="1"/>
      <c r="CY1159" s="61">
        <f t="array" ref="CY1159:CY1161">MMULT(DQ1159:DS1161,DO1159:DO1161)</f>
        <v>-0.90886956179395462</v>
      </c>
      <c r="CZ1159" s="13"/>
      <c r="DA1159" s="17">
        <v>1</v>
      </c>
      <c r="DB1159">
        <v>0</v>
      </c>
      <c r="DD1159" s="73">
        <f>(DB1159^2)*(1-COS(RADIANS(CW1159+45)))+(COS(RADIANS(CW1159+45)))</f>
        <v>-0.90877589307543138</v>
      </c>
      <c r="DE1159" s="73">
        <f>(DB1159*DB1160)*(1-COS(RADIANS(CW1159+45)))-DB1161*(SIN(RADIANS(CW1159+45)))</f>
        <v>-0.41728452663015436</v>
      </c>
      <c r="DF1159" s="73">
        <f>(DB1159*DB1161)*(1-COS(RADIANS(CW1159+45)))+DB1160*(SIN(RADIANS(CW1159+45)))</f>
        <v>0</v>
      </c>
      <c r="DG1159" s="10"/>
      <c r="DH1159">
        <f t="array" ref="DH1159:DH1161">MMULT(DD1159:DF1161,DA1159:DA1161)</f>
        <v>-0.90877589307543138</v>
      </c>
      <c r="DI1159" s="23">
        <f>COS(RADIANS('[1]Biaxial Input'!$F$21))</f>
        <v>-0.9975640502598242</v>
      </c>
      <c r="DK1159" s="30">
        <f>(DI1159^2)*(1-COS(RADIANS(CV1159)))+(COS(RADIANS(CV1159)))</f>
        <v>0.99998148353170568</v>
      </c>
      <c r="DL1159" s="30">
        <f>(DI1159*DI1160)*(1-COS(RADIANS(CV1159)))-DI1161*(SIN(RADIANS(CV1159)))</f>
        <v>-2.6479783333051429E-4</v>
      </c>
      <c r="DM1159" s="30">
        <f>(DI1159*DI1161)*(1-COS(RADIANS(CV1159)))+DI1160*(SIN(RADIANS(CV1159)))</f>
        <v>6.0796772806267756E-3</v>
      </c>
      <c r="DO1159">
        <f t="array" ref="DO1159:DO1161">MMULT(DK1159:DM1161,DH1159:DH1161)</f>
        <v>-0.90886956179395462</v>
      </c>
      <c r="DQ1159" s="28">
        <f>(DB1159^2)*(1-COS(RADIANS(CU1159)))+(COS(RADIANS(CU1159)))</f>
        <v>1</v>
      </c>
      <c r="DR1159" s="28">
        <f>(DB1159*DB1160)*(1-COS(RADIANS(CU1159)))-DB1161*(SIN(RADIANS(CU1159)))</f>
        <v>0</v>
      </c>
      <c r="DS1159" s="28">
        <f>(DB1159*DB1161)*(1-COS(RADIANS(CU1159)))+DB1160*(SIN(RADIANS(CU1159)))</f>
        <v>0</v>
      </c>
      <c r="DU1159" s="61">
        <f t="array" ref="DU1159:DU1161">MMULT(DQ1159:DS1161,EE1159:EE1161)</f>
        <v>0.41703615810697769</v>
      </c>
      <c r="DV1159" s="13">
        <f>H1160</f>
        <v>-0.2425864295120822</v>
      </c>
      <c r="DW1159" s="17">
        <v>1</v>
      </c>
      <c r="DX1159">
        <v>0</v>
      </c>
      <c r="DZ1159" s="73">
        <f>(DB1159^2)*(1-COS(RADIANS(CW1159-45)))+(COS(RADIANS(CW1159-45)))</f>
        <v>0.41728452663015408</v>
      </c>
      <c r="EA1159" s="73">
        <f>(DB1159*DB1160)*(1-COS(RADIANS(CW1159-45)))-DB1161*(SIN(RADIANS(CW1159-45)))</f>
        <v>-0.90877589307543161</v>
      </c>
      <c r="EB1159" s="73">
        <f>(DB1159*DB1161)*(1-COS(RADIANS(CW1159-45)))+DB1160*(SIN(RADIANS(CW1159-45)))</f>
        <v>0</v>
      </c>
      <c r="EC1159" s="10"/>
      <c r="ED1159">
        <f t="array" ref="ED1159:ED1161">MMULT(DZ1159:EB1161,DA1159:DA1161)</f>
        <v>0.41728452663015408</v>
      </c>
      <c r="EE1159" s="1">
        <f t="array" ref="EE1159:EE1161">MMULT(DK1159:DM1161,ED1159:ED1161)</f>
        <v>0.41703615810697769</v>
      </c>
      <c r="EG1159">
        <f>CY1159+DU1159</f>
        <v>-0.49183340368697692</v>
      </c>
      <c r="EH1159">
        <f>EG1159/(SQRT(EG1159^2+EG1160^2+EG1161^2))</f>
        <v>-0.34777873496112205</v>
      </c>
      <c r="EJ1159">
        <f>Q1159+AM1159</f>
        <v>-0.15236934507481931</v>
      </c>
      <c r="EK1159">
        <f>EJ1159/(SQRT(EJ1159^2+EJ1160^2+EJ1161^2))</f>
        <v>-1</v>
      </c>
      <c r="EM1159" s="23">
        <f>CY1160*DU1161-CY1161*DU1160</f>
        <v>-6.0796772806267774E-3</v>
      </c>
      <c r="EO1159" s="15">
        <v>2</v>
      </c>
      <c r="EP1159" s="9" t="s">
        <v>7</v>
      </c>
      <c r="EW1159" s="17">
        <f>CU1159</f>
        <v>0</v>
      </c>
      <c r="EX1159" s="17">
        <f>CV1159</f>
        <v>5</v>
      </c>
      <c r="EY1159" s="31">
        <f>1+CW1159</f>
        <v>111.3367333799463</v>
      </c>
      <c r="EZ1159" s="10"/>
      <c r="FA1159" s="61">
        <f t="array" ref="FA1159:FA1161">MMULT(FS1159:FU1161,FQ1159:FQ1161)</f>
        <v>-0.91600942108781125</v>
      </c>
      <c r="FB1159" s="13">
        <f>BW1160</f>
        <v>30</v>
      </c>
      <c r="FC1159" s="17">
        <v>1</v>
      </c>
      <c r="FD1159">
        <v>0</v>
      </c>
      <c r="FF1159" s="73">
        <f>(FD1159^2)*(1-COS(RADIANS(EY1159+45)))+(COS(RADIANS(EY1159+45)))</f>
        <v>-0.91592010126390022</v>
      </c>
      <c r="FG1159" s="73">
        <f>(FD1159*FD1160)*(1-COS(RADIANS(EY1159+45)))-FD1161*(SIN(RADIANS(EY1159+45)))</f>
        <v>-0.40136064592922766</v>
      </c>
      <c r="FH1159" s="73">
        <f>(FD1159*FD1161)*(1-COS(RADIANS(EY1159+45)))+FD1160*(SIN(RADIANS(EY1159+45)))</f>
        <v>0</v>
      </c>
      <c r="FI1159" s="10"/>
      <c r="FJ1159">
        <f t="array" ref="FJ1159:FJ1161">MMULT(FF1159:FH1161,FC1159:FC1161)</f>
        <v>-0.91592010126390022</v>
      </c>
      <c r="FK1159" s="23">
        <f>COS(RADIANS(176))</f>
        <v>-0.9975640502598242</v>
      </c>
      <c r="FM1159" s="30">
        <f>(FK1159^2)*(1-COS(RADIANS(EX1159)))+(COS(RADIANS(EX1159)))</f>
        <v>0.99998148353170568</v>
      </c>
      <c r="FN1159" s="30">
        <f>(FK1159*FK1160)*(1-COS(RADIANS(EX1159)))-FK1161*(SIN(RADIANS(EX1159)))</f>
        <v>-2.6479783333051429E-4</v>
      </c>
      <c r="FO1159" s="30">
        <f>(FK1159*FK1161)*(1-COS(RADIANS(EX1159)))+FK1160*(SIN(RADIANS(EX1159)))</f>
        <v>6.0796772806267756E-3</v>
      </c>
      <c r="FQ1159">
        <f t="array" ref="FQ1159:FQ1161">MMULT(FM1159:FO1161,FJ1159:FJ1161)</f>
        <v>-0.91600942108781125</v>
      </c>
      <c r="FS1159" s="28">
        <f>(FD1159^2)*(1-COS(RADIANS(EW1159)))+(COS(RADIANS(EW1159)))</f>
        <v>1</v>
      </c>
      <c r="FT1159" s="28">
        <f>(FD1159*FD1160)*(1-COS(RADIANS(EW1159)))-FD1161*(SIN(RADIANS(EW1159)))</f>
        <v>0</v>
      </c>
      <c r="FU1159" s="28">
        <f>(FD1159*FD1161)*(1-COS(RADIANS(EW1159)))+FD1160*(SIN(RADIANS(EW1159)))</f>
        <v>0</v>
      </c>
      <c r="FW1159" s="61">
        <f t="array" ref="FW1159:FW1161">MMULT(FS1159:FU1161,GG1159:GG1161)</f>
        <v>0.40111068048923409</v>
      </c>
      <c r="FX1159" s="13">
        <f>BX1160</f>
        <v>177.5</v>
      </c>
      <c r="FY1159" s="17">
        <v>1</v>
      </c>
      <c r="FZ1159">
        <v>0</v>
      </c>
      <c r="GB1159" s="73">
        <f>(FD1159^2)*(1-COS(RADIANS(EY1159-45)))+(COS(RADIANS(EY1159-45)))</f>
        <v>0.4013606459292276</v>
      </c>
      <c r="GC1159" s="73">
        <f>(FD1159*FD1160)*(1-COS(RADIANS(EY1159-45)))-FD1161*(SIN(RADIANS(EY1159-45)))</f>
        <v>-0.91592010126390022</v>
      </c>
      <c r="GD1159" s="73">
        <f>(FD1159*FD1161)*(1-COS(RADIANS(EY1159-45)))+FD1160*(SIN(RADIANS(EY1159-45)))</f>
        <v>0</v>
      </c>
      <c r="GE1159" s="10"/>
      <c r="GF1159">
        <f t="array" ref="GF1159:GF1161">MMULT(GB1159:GD1161,FC1159:FC1161)</f>
        <v>0.4013606459292276</v>
      </c>
      <c r="GG1159" s="1">
        <f t="array" ref="GG1159:GG1161">MMULT(FM1159:FO1161,GF1159:GF1161)</f>
        <v>0.40111068048923409</v>
      </c>
      <c r="GI1159">
        <f>FA1159+FW1159</f>
        <v>-0.51489874059857721</v>
      </c>
      <c r="GJ1159">
        <f>GI1159/(SQRT(GI1159^2+GI1160^2+GI1161^2))</f>
        <v>-0.36408839110166702</v>
      </c>
      <c r="GL1159" t="e">
        <f>CH1160+DC1159</f>
        <v>#VALUE!</v>
      </c>
      <c r="GM1159" t="e">
        <f>GL1159/(SQRT(GL1159^2+GL1160^2+GL1161^2))</f>
        <v>#VALUE!</v>
      </c>
      <c r="GO1159" s="27">
        <f>FA1160*FW1161-FA1161*FW1160</f>
        <v>-6.0796772806267843E-3</v>
      </c>
    </row>
    <row r="1160" spans="1:197" x14ac:dyDescent="0.2">
      <c r="A1160" s="17">
        <f t="shared" si="1748"/>
        <v>30</v>
      </c>
      <c r="B1160" s="17">
        <f t="shared" si="1748"/>
        <v>-50</v>
      </c>
      <c r="C1160" s="17">
        <f t="shared" si="1748"/>
        <v>268.7</v>
      </c>
      <c r="D1160" t="s">
        <v>10</v>
      </c>
      <c r="E1160" s="5">
        <f t="shared" si="1747"/>
        <v>-9.8668163404565704E-2</v>
      </c>
      <c r="F1160" s="6">
        <f t="shared" si="1747"/>
        <v>-0.32743508933027299</v>
      </c>
      <c r="G1160" s="7">
        <f t="shared" si="1749"/>
        <v>9.0217084437262896E-2</v>
      </c>
      <c r="H1160" s="8">
        <f t="shared" si="1750"/>
        <v>-0.2425864295120822</v>
      </c>
      <c r="J1160" s="10"/>
      <c r="P1160" s="1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W1160" s="1"/>
      <c r="BV1160" s="17">
        <f t="shared" si="1742"/>
        <v>20</v>
      </c>
      <c r="BW1160" s="17">
        <f t="shared" si="1742"/>
        <v>30</v>
      </c>
      <c r="BX1160" s="17">
        <f t="shared" si="1742"/>
        <v>177.5</v>
      </c>
      <c r="BY1160" t="s">
        <v>8</v>
      </c>
      <c r="BZ1160" s="5">
        <f t="shared" ref="BZ1160:CA1162" si="1752">BZ1245</f>
        <v>0.93180266183863136</v>
      </c>
      <c r="CA1160" s="6">
        <f t="shared" si="1752"/>
        <v>-0.87956522186239505</v>
      </c>
      <c r="CB1160" s="7">
        <f>CY1159</f>
        <v>-0.90886956179395462</v>
      </c>
      <c r="CC1160" s="8">
        <f>DU1159</f>
        <v>0.41703615810697769</v>
      </c>
      <c r="CE1160" s="9">
        <f>((SUMPRODUCT(CB1160:CB1162,BZ1160:BZ1162))*(SUMPRODUCT(CB1160:(CB1162),CA1160:CA1162)))-((SUMPRODUCT(CC1160:CC1162,BZ1160:BZ1162))*(SUMPRODUCT(CC1160:CC1162,CA1160:CA1162)))</f>
        <v>4.4408920985006262E-16</v>
      </c>
      <c r="CG1160">
        <v>1</v>
      </c>
      <c r="CH1160" t="s">
        <v>161</v>
      </c>
      <c r="CI1160" s="67"/>
      <c r="CJ1160" s="1" t="s">
        <v>8</v>
      </c>
      <c r="CK1160" s="5">
        <f t="shared" ref="CK1160:CL1162" si="1753">BZ1160</f>
        <v>0.93180266183863136</v>
      </c>
      <c r="CL1160" s="6">
        <f t="shared" si="1753"/>
        <v>-0.87956522186239505</v>
      </c>
      <c r="CM1160" s="7">
        <f>FA1159</f>
        <v>-0.91600942108781125</v>
      </c>
      <c r="CN1160" s="8">
        <f>FW1159</f>
        <v>0.40111068048923409</v>
      </c>
      <c r="CO1160" s="10"/>
      <c r="CP1160">
        <f t="shared" si="1751"/>
        <v>0.3492962422733713</v>
      </c>
      <c r="CQ1160">
        <f t="shared" si="1751"/>
        <v>-0.34518112468713447</v>
      </c>
      <c r="CR1160">
        <f>CJ1163</f>
        <v>0</v>
      </c>
      <c r="CS1160">
        <f>CM1163</f>
        <v>0</v>
      </c>
      <c r="CW1160" s="28"/>
      <c r="CX1160" s="1"/>
      <c r="CY1160" s="61">
        <v>0.41594500154786002</v>
      </c>
      <c r="CZ1160" s="13"/>
      <c r="DA1160" s="17">
        <v>0</v>
      </c>
      <c r="DB1160">
        <v>0</v>
      </c>
      <c r="DD1160" s="73">
        <f>(DB1159*DB1160)*(1-COS(RADIANS(CW1159+45)))+DB1161*(SIN(RADIANS(CW1159+45)))</f>
        <v>0.41728452663015436</v>
      </c>
      <c r="DE1160" s="73">
        <f>(DB1160^2)*(1-COS(RADIANS(CW1159+45)))+(COS(RADIANS(CW1159+45)))</f>
        <v>-0.90877589307543138</v>
      </c>
      <c r="DF1160" s="73">
        <f>(DB1160*DB1161)*(1-COS(RADIANS(CW1159+45)))-DB1159*(SIN(RADIANS(CW1159+45)))</f>
        <v>0</v>
      </c>
      <c r="DG1160" s="10"/>
      <c r="DH1160">
        <v>0.41728452663015436</v>
      </c>
      <c r="DI1160" s="23">
        <f>SIN(RADIANS('[1]Biaxial Input'!$F$21))*(COS(RADIANS(0)))</f>
        <v>6.9756473744125524E-2</v>
      </c>
      <c r="DK1160" s="30">
        <f>(DI1159*DI1160)*(1-COS(RADIANS(CV1159)))+DI1161*(SIN(RADIANS(CV1159)))</f>
        <v>-2.6479783333051429E-4</v>
      </c>
      <c r="DL1160" s="30">
        <f>(DI1160^2)*(1-COS(RADIANS(CV1159)))+(COS(RADIANS(CV1159)))</f>
        <v>0.99621321456003986</v>
      </c>
      <c r="DM1160" s="30">
        <f>(DI1160*DI1161)*(1-COS(RADIANS(CV1159)))-DI1159*(SIN(RADIANS(CV1159)))</f>
        <v>8.694343573875718E-2</v>
      </c>
      <c r="DO1160">
        <v>0.41594500154786002</v>
      </c>
      <c r="DQ1160" s="28">
        <f>(DB1159*DB1160)*(1-COS(RADIANS(CU1159)))+DB1161*(SIN(RADIANS(CU1159)))</f>
        <v>0</v>
      </c>
      <c r="DR1160" s="28">
        <f>(DB1160^2)*(1-COS(RADIANS(CU1159)))+(COS(RADIANS(CU1159)))</f>
        <v>1</v>
      </c>
      <c r="DS1160" s="28">
        <f>(DB1160*DB1161)*(1-COS(RADIANS(CU1159)))-DB1159*(SIN(RADIANS(CU1159)))</f>
        <v>0</v>
      </c>
      <c r="DU1160" s="61">
        <v>0.9052240577168128</v>
      </c>
      <c r="DV1160" s="13">
        <f t="shared" ref="DV1160:DV1161" si="1754">H1161</f>
        <v>0</v>
      </c>
      <c r="DW1160" s="17">
        <v>0</v>
      </c>
      <c r="DX1160">
        <v>0</v>
      </c>
      <c r="DZ1160" s="73">
        <f>(DB1159*DB1160)*(1-COS(RADIANS(CW1159-45)))+DB1161*(SIN(RADIANS(CW1159-45)))</f>
        <v>0.90877589307543161</v>
      </c>
      <c r="EA1160" s="73">
        <f>(DB1160^2)*(1-COS(RADIANS(CW1159-45)))+(COS(RADIANS(CW1159-45)))</f>
        <v>0.41728452663015408</v>
      </c>
      <c r="EB1160" s="73">
        <f>(DB1160*DB1161)*(1-COS(RADIANS(CW1159-45)))-DB1159*(SIN(RADIANS(CW1159-45)))</f>
        <v>0</v>
      </c>
      <c r="EC1160" s="10"/>
      <c r="ED1160">
        <v>0.90877589307543161</v>
      </c>
      <c r="EE1160" s="1">
        <v>0.9052240577168128</v>
      </c>
      <c r="EG1160">
        <f>CY1160+DU1160</f>
        <v>1.3211690592646728</v>
      </c>
      <c r="EH1160">
        <f>EG1160/(SQRT(EG1159^2+EG1160^2+EG1161^2))</f>
        <v>0.93420760089990174</v>
      </c>
      <c r="EJ1160">
        <f>Q1160+AM1160</f>
        <v>0</v>
      </c>
      <c r="EK1160">
        <f>EJ1160/(SQRT(EJ1159^2+EJ1160^2+EJ1161^2))</f>
        <v>0</v>
      </c>
      <c r="EM1160" s="23">
        <f>CY1161*DU1159-CY1159*DU1161</f>
        <v>-8.6943435738757194E-2</v>
      </c>
      <c r="EP1160" s="9">
        <f>((SUMPRODUCT(CM1160:CM1162,BZ1160:BZ1162))*(SUMPRODUCT(CM1160:CM1162,CA1160:CA1162)))-((SUMPRODUCT(CN1160:CN1162,BZ1160:BZ1162))*(SUMPRODUCT(CN1160:CN1162,CA1160:CA1162)))</f>
        <v>-3.2475515451904191E-2</v>
      </c>
      <c r="EY1160" s="28"/>
      <c r="EZ1160" s="10"/>
      <c r="FA1160" s="61">
        <v>0.40008331293736843</v>
      </c>
      <c r="FB1160" s="13">
        <f>BW1161</f>
        <v>35</v>
      </c>
      <c r="FC1160" s="17">
        <v>0</v>
      </c>
      <c r="FD1160">
        <v>0</v>
      </c>
      <c r="FF1160" s="73">
        <f>(FD1159*FD1160)*(1-COS(RADIANS(EY1159+45)))+FD1161*(SIN(RADIANS(EY1159+45)))</f>
        <v>0.40136064592922766</v>
      </c>
      <c r="FG1160" s="73">
        <f>(FD1160^2)*(1-COS(RADIANS(EY1159+45)))+(COS(RADIANS(EY1159+45)))</f>
        <v>-0.91592010126390022</v>
      </c>
      <c r="FH1160" s="73">
        <f>(FD1160*FD1161)*(1-COS(RADIANS(EY1159+45)))-FD1159*(SIN(RADIANS(EY1159+45)))</f>
        <v>0</v>
      </c>
      <c r="FI1160" s="10"/>
      <c r="FJ1160">
        <v>0.40136064592922766</v>
      </c>
      <c r="FK1160" s="23">
        <f>SIN(RADIANS(176))*(COS(RADIANS(0)))</f>
        <v>6.9756473744125524E-2</v>
      </c>
      <c r="FM1160" s="30">
        <f>(FK1159*FK1160)*(1-COS(RADIANS(EX1159)))+FK1161*(SIN(RADIANS(EX1159)))</f>
        <v>-2.6479783333051429E-4</v>
      </c>
      <c r="FN1160" s="30">
        <f>(FK1160^2)*(1-COS(RADIANS(EX1159)))+(COS(RADIANS(EX1159)))</f>
        <v>0.99621321456003986</v>
      </c>
      <c r="FO1160" s="30">
        <f>(FK1160*FK1161)*(1-COS(RADIANS(EX1159)))-FK1159*(SIN(RADIANS(EX1159)))</f>
        <v>8.694343573875718E-2</v>
      </c>
      <c r="FQ1160">
        <v>0.40008331293736843</v>
      </c>
      <c r="FS1160" s="28">
        <f>(FD1159*FD1160)*(1-COS(RADIANS(EW1159)))+FD1161*(SIN(RADIANS(EW1159)))</f>
        <v>0</v>
      </c>
      <c r="FT1160" s="28">
        <f>(FD1160^2)*(1-COS(RADIANS(EW1159)))+(COS(RADIANS(EW1159)))</f>
        <v>1</v>
      </c>
      <c r="FU1160" s="28">
        <f>(FD1160*FD1161)*(1-COS(RADIANS(EW1159)))-FD1159*(SIN(RADIANS(EW1159)))</f>
        <v>0</v>
      </c>
      <c r="FW1160" s="61">
        <v>0.91234542893084103</v>
      </c>
      <c r="FX1160" s="13">
        <f>BX1161</f>
        <v>250.5</v>
      </c>
      <c r="FY1160" s="17">
        <v>0</v>
      </c>
      <c r="FZ1160">
        <v>0</v>
      </c>
      <c r="GB1160" s="73">
        <f>(FD1159*FD1160)*(1-COS(RADIANS(EY1159-45)))+FD1161*(SIN(RADIANS(EY1159-45)))</f>
        <v>0.91592010126390022</v>
      </c>
      <c r="GC1160" s="73">
        <f>(FD1160^2)*(1-COS(RADIANS(EY1159-45)))+(COS(RADIANS(EY1159-45)))</f>
        <v>0.4013606459292276</v>
      </c>
      <c r="GD1160" s="73">
        <f>(FD1160*FD1161)*(1-COS(RADIANS(EY1159-45)))-FD1159*(SIN(RADIANS(EY1159-45)))</f>
        <v>0</v>
      </c>
      <c r="GE1160" s="10"/>
      <c r="GF1160">
        <v>0.91592010126390022</v>
      </c>
      <c r="GG1160" s="1">
        <v>0.91234542893084103</v>
      </c>
      <c r="GI1160">
        <f>FA1160+FW1160</f>
        <v>1.3124287418682095</v>
      </c>
      <c r="GJ1160">
        <f>GI1160/(SQRT(GI1159^2+GI1160^2+GI1161^2))</f>
        <v>0.92802726319913975</v>
      </c>
      <c r="GL1160">
        <f>CH1161+DC1160</f>
        <v>-3.2475515451904191E-2</v>
      </c>
      <c r="GM1160" t="e">
        <f>GL1160/(SQRT(GL1159^2+GL1160^2+GL1161^2))</f>
        <v>#VALUE!</v>
      </c>
      <c r="GO1160" s="27">
        <f>FA1161*FW1159-FA1159*FW1161</f>
        <v>-8.6943435738757194E-2</v>
      </c>
    </row>
    <row r="1161" spans="1:197" x14ac:dyDescent="0.2">
      <c r="A1161" s="1"/>
      <c r="J1161" s="10"/>
      <c r="Q1161" s="82" t="s">
        <v>148</v>
      </c>
      <c r="R1161" s="13"/>
      <c r="T1161" s="10"/>
      <c r="U1161" s="10"/>
      <c r="V1161" s="10"/>
      <c r="W1161" s="10"/>
      <c r="X1161" s="10"/>
      <c r="Y1161" s="10"/>
      <c r="Z1161" s="80"/>
      <c r="AA1161" s="23" t="s">
        <v>149</v>
      </c>
      <c r="AE1161" s="1"/>
      <c r="AG1161" s="80"/>
      <c r="AK1161" s="13"/>
      <c r="AL1161" s="81"/>
      <c r="AM1161" s="82" t="s">
        <v>150</v>
      </c>
      <c r="AO1161" s="13"/>
      <c r="AP1161" s="13"/>
      <c r="AS1161" s="1"/>
      <c r="AW1161" s="1"/>
      <c r="BV1161" s="17">
        <f t="shared" si="1742"/>
        <v>40</v>
      </c>
      <c r="BW1161" s="17">
        <f t="shared" si="1742"/>
        <v>35</v>
      </c>
      <c r="BX1161" s="17">
        <f t="shared" si="1742"/>
        <v>250.5</v>
      </c>
      <c r="BY1161" t="s">
        <v>9</v>
      </c>
      <c r="BZ1161" s="5">
        <f t="shared" si="1752"/>
        <v>0.3492962422733713</v>
      </c>
      <c r="CA1161" s="6">
        <f t="shared" si="1752"/>
        <v>-0.34518112468713447</v>
      </c>
      <c r="CB1161" s="7">
        <f>CY1160</f>
        <v>0.41594500154786002</v>
      </c>
      <c r="CC1161" s="8">
        <f>DU1160</f>
        <v>0.9052240577168128</v>
      </c>
      <c r="CE1161" s="10"/>
      <c r="CH1161">
        <f>((SUMPRODUCT(CM1160:CM1162,CK1160:CK1162))*(SUMPRODUCT(CM1160:CM1162,CL1160:CL1162)))-((SUMPRODUCT(CN1160:CN1162,CK1160:CK1162))*(SUMPRODUCT(CN1160:CN1162,CL1160:CL1162)))</f>
        <v>-3.2475515451904191E-2</v>
      </c>
      <c r="CI1161" s="67"/>
      <c r="CJ1161" s="10" t="s">
        <v>9</v>
      </c>
      <c r="CK1161" s="5">
        <f t="shared" si="1753"/>
        <v>0.3492962422733713</v>
      </c>
      <c r="CL1161" s="6">
        <f t="shared" si="1753"/>
        <v>-0.34518112468713447</v>
      </c>
      <c r="CM1161" s="7">
        <f>FA1160</f>
        <v>0.40008331293736843</v>
      </c>
      <c r="CN1161" s="8">
        <f>FW1160</f>
        <v>0.91234542893084103</v>
      </c>
      <c r="CP1161">
        <f t="shared" si="1751"/>
        <v>-9.8670839279614439E-2</v>
      </c>
      <c r="CQ1161">
        <f t="shared" si="1751"/>
        <v>-0.32743703463395935</v>
      </c>
      <c r="CR1161">
        <f>CK1163</f>
        <v>0</v>
      </c>
      <c r="CS1161">
        <f>CN1163</f>
        <v>0</v>
      </c>
      <c r="CW1161" s="28"/>
      <c r="CX1161" s="1"/>
      <c r="CY1161" s="61">
        <v>-3.0755086275534527E-2</v>
      </c>
      <c r="CZ1161" s="13"/>
      <c r="DA1161" s="17">
        <v>0</v>
      </c>
      <c r="DB1161">
        <v>1</v>
      </c>
      <c r="DD1161" s="73">
        <f>(DB1159*DB1161)*(1-COS(RADIANS(CW1159+45)))-DB1160*(SIN(RADIANS(CW1159+45)))</f>
        <v>0</v>
      </c>
      <c r="DE1161" s="73">
        <f>(DB1160*DB1161)*(1-COS(RADIANS(CW1159+45)))+DB1159*(SIN(RADIANS(CW1159+45)))</f>
        <v>0</v>
      </c>
      <c r="DF1161" s="73">
        <f>(DB1161^2)*(1-COS(RADIANS(CW1159+45)))+(COS(RADIANS(CW1159+45)))</f>
        <v>0.99999999999999989</v>
      </c>
      <c r="DG1161" s="10"/>
      <c r="DH1161">
        <v>0</v>
      </c>
      <c r="DI1161" s="23">
        <f>SIN(RADIANS('[1]Biaxial Input'!$F$21))*SIN(RADIANS(0))</f>
        <v>0</v>
      </c>
      <c r="DK1161" s="30">
        <f>(DI1159*DI1161)*(1-COS(RADIANS(CV1159)))-DI1160*(SIN(RADIANS(CV1159)))</f>
        <v>-6.0796772806267756E-3</v>
      </c>
      <c r="DL1161" s="30">
        <f>(DI1160*DI1161)*(1-COS(RADIANS(CV1159)))+DI1159*(SIN(RADIANS(CV1159)))</f>
        <v>-8.694343573875718E-2</v>
      </c>
      <c r="DM1161" s="30">
        <f>(DI1161^2)*(1-COS(RADIANS(CV1159)))+(COS(RADIANS(CV1159)))</f>
        <v>0.99619469809174555</v>
      </c>
      <c r="DO1161">
        <v>-3.0755086275534527E-2</v>
      </c>
      <c r="DQ1161" s="28">
        <f>(DB1159*DB1161)*(1-COS(RADIANS(CU1159)))-DB1160*(SIN(RADIANS(CU1159)))</f>
        <v>0</v>
      </c>
      <c r="DR1161" s="28">
        <f>(DB1160*DB1161)*(1-COS(RADIANS(CU1159)))+DB1159*(SIN(RADIANS(CU1159)))</f>
        <v>0</v>
      </c>
      <c r="DS1161" s="28">
        <f>(DB1161^2)*(1-COS(RADIANS(CU1159)))+(COS(RADIANS(CU1159)))</f>
        <v>1</v>
      </c>
      <c r="DU1161" s="61">
        <v>-8.1549053716645906E-2</v>
      </c>
      <c r="DV1161" s="13" t="str">
        <f t="shared" si="1754"/>
        <v>q</v>
      </c>
      <c r="DW1161" s="17">
        <v>0</v>
      </c>
      <c r="DX1161">
        <v>1</v>
      </c>
      <c r="DZ1161" s="73">
        <f>(DB1159*DB1159)*(1-COS(RADIANS(CW1159-45)))-DB1159*(SIN(RADIANS(CW1159-45)))</f>
        <v>0</v>
      </c>
      <c r="EA1161" s="73">
        <f>(DB1160*DB1161)*(1-COS(RADIANS(CW1159-45)))+DB1159*(SIN(RADIANS(CW1159-45)))</f>
        <v>0</v>
      </c>
      <c r="EB1161" s="73">
        <f>(DB1161^2)*(1-COS(RADIANS(CW1159-45)))+(COS(RADIANS(CW1159-45)))</f>
        <v>1</v>
      </c>
      <c r="EC1161" s="10"/>
      <c r="ED1161">
        <v>0</v>
      </c>
      <c r="EE1161" s="1">
        <v>-8.1549053716645906E-2</v>
      </c>
      <c r="EG1161">
        <f>CY1161+DU1161</f>
        <v>-0.11230413999218043</v>
      </c>
      <c r="EH1161">
        <f>EG1161/(SQRT(EG1159^2+EG1160^2+EG1161^2))</f>
        <v>-7.9411018943794126E-2</v>
      </c>
      <c r="EJ1161">
        <f>Q1161+AM1161</f>
        <v>0</v>
      </c>
      <c r="EK1161">
        <f>EJ1161/(SQRT(EJ1159^2+EJ1160^2+EJ1161^2))</f>
        <v>0</v>
      </c>
      <c r="EM1161" s="23">
        <f>CY1159*DU1160-CY1160*DU1159</f>
        <v>-0.99619469809174555</v>
      </c>
      <c r="ER1161">
        <f t="shared" ref="ER1161:ES1163" si="1755">CK1160</f>
        <v>0.93180266183863136</v>
      </c>
      <c r="ES1161">
        <f t="shared" si="1755"/>
        <v>-0.87956522186239505</v>
      </c>
      <c r="ET1161" t="e">
        <f>#REF!</f>
        <v>#REF!</v>
      </c>
      <c r="EU1161" t="e">
        <f>#REF!</f>
        <v>#REF!</v>
      </c>
      <c r="EY1161" s="28"/>
      <c r="EZ1161" s="10"/>
      <c r="FA1161" s="61">
        <v>-2.9327174896890369E-2</v>
      </c>
      <c r="FB1161" s="13">
        <f>BW1162</f>
        <v>40</v>
      </c>
      <c r="FC1161" s="17">
        <v>0</v>
      </c>
      <c r="FD1161">
        <v>1</v>
      </c>
      <c r="FF1161" s="73">
        <f>(FD1159*FD1161)*(1-COS(RADIANS(EY1159+45)))-FD1160*(SIN(RADIANS(EY1159+45)))</f>
        <v>0</v>
      </c>
      <c r="FG1161" s="73">
        <f>(FD1160*FD1161)*(1-COS(RADIANS(EY1159+45)))+FD1159*(SIN(RADIANS(EY1159+45)))</f>
        <v>0</v>
      </c>
      <c r="FH1161" s="73">
        <f>(FD1161^2)*(1-COS(RADIANS(EY1159+45)))+(COS(RADIANS(EY1159+45)))</f>
        <v>1</v>
      </c>
      <c r="FI1161" s="10"/>
      <c r="FJ1161">
        <v>0</v>
      </c>
      <c r="FK1161" s="23">
        <f>SIN(RADIANS(176))*SIN(RADIANS(0))</f>
        <v>0</v>
      </c>
      <c r="FM1161" s="30">
        <f>(FK1159*FK1161)*(1-COS(RADIANS(EX1159)))-FK1160*(SIN(RADIANS(EX1159)))</f>
        <v>-6.0796772806267756E-3</v>
      </c>
      <c r="FN1161" s="30">
        <f>(FK1160*FK1161)*(1-COS(RADIANS(EX1159)))+FK1159*(SIN(RADIANS(EX1159)))</f>
        <v>-8.694343573875718E-2</v>
      </c>
      <c r="FO1161" s="30">
        <f>(FK1161^2)*(1-COS(RADIANS(EX1159)))+(COS(RADIANS(EX1159)))</f>
        <v>0.99619469809174555</v>
      </c>
      <c r="FQ1161">
        <v>-2.9327174896890369E-2</v>
      </c>
      <c r="FS1161" s="28">
        <f>(FD1159*FD1161)*(1-COS(RADIANS(EW1159)))-FD1160*(SIN(RADIANS(EW1159)))</f>
        <v>0</v>
      </c>
      <c r="FT1161" s="28">
        <f>(FD1160*FD1161)*(1-COS(RADIANS(EW1159)))+FD1159*(SIN(RADIANS(EW1159)))</f>
        <v>0</v>
      </c>
      <c r="FU1161" s="28">
        <f>(FD1161^2)*(1-COS(RADIANS(EW1159)))+(COS(RADIANS(EW1159)))</f>
        <v>1</v>
      </c>
      <c r="FW1161" s="61">
        <v>-8.2073383666467492E-2</v>
      </c>
      <c r="FX1161" s="13">
        <f>BX1162</f>
        <v>215.7</v>
      </c>
      <c r="FY1161" s="17">
        <v>0</v>
      </c>
      <c r="FZ1161">
        <v>1</v>
      </c>
      <c r="GB1161" s="73">
        <f>(FD1159*FD1159)*(1-COS(RADIANS(EY1159-45)))-FD1159*(SIN(RADIANS(EY1159-45)))</f>
        <v>0</v>
      </c>
      <c r="GC1161" s="73">
        <f>(FD1160*FD1161)*(1-COS(RADIANS(EY1159-45)))+FD1159*(SIN(RADIANS(EY1159-45)))</f>
        <v>0</v>
      </c>
      <c r="GD1161" s="73">
        <f>(FD1161^2)*(1-COS(RADIANS(EY1159-45)))+(COS(RADIANS(EY1159-45)))</f>
        <v>1</v>
      </c>
      <c r="GE1161" s="10"/>
      <c r="GF1161">
        <v>0</v>
      </c>
      <c r="GG1161" s="1">
        <v>-8.2073383666467492E-2</v>
      </c>
      <c r="GI1161">
        <f>FA1161+FW1161</f>
        <v>-0.11140055856335786</v>
      </c>
      <c r="GJ1161">
        <f>GI1161/(SQRT(GI1159^2+GI1160^2+GI1161^2))</f>
        <v>-7.8772090388119456E-2</v>
      </c>
      <c r="GL1161" t="e">
        <f>#REF!+DC1161</f>
        <v>#REF!</v>
      </c>
      <c r="GM1161" t="e">
        <f>GL1161/(SQRT(GL1159^2+GL1160^2+GL1161^2))</f>
        <v>#REF!</v>
      </c>
      <c r="GO1161" s="27">
        <f>FA1159*FW1160-FA1160*FW1159</f>
        <v>-0.99619469809174555</v>
      </c>
    </row>
    <row r="1162" spans="1:197" x14ac:dyDescent="0.2">
      <c r="A1162" s="1"/>
      <c r="E1162" s="5" t="s">
        <v>4</v>
      </c>
      <c r="F1162" s="6" t="s">
        <v>5</v>
      </c>
      <c r="G1162" s="7" t="s">
        <v>6</v>
      </c>
      <c r="H1162" s="8" t="s">
        <v>1</v>
      </c>
      <c r="I1162">
        <v>5</v>
      </c>
      <c r="J1162" s="9" t="s">
        <v>7</v>
      </c>
      <c r="K1162">
        <v>5</v>
      </c>
      <c r="L1162" s="10"/>
      <c r="M1162" s="17">
        <f>A1146</f>
        <v>90</v>
      </c>
      <c r="N1162" s="17">
        <f>B1146</f>
        <v>20</v>
      </c>
      <c r="O1162" s="17">
        <f>C1146</f>
        <v>201.2</v>
      </c>
      <c r="Q1162" s="61">
        <f t="array" ref="Q1162:Q1164">MMULT(AI1162:AK1164,AG1162:AG1164)</f>
        <v>0.85835583531131898</v>
      </c>
      <c r="R1162" s="13"/>
      <c r="S1162" s="17">
        <v>1</v>
      </c>
      <c r="T1162">
        <v>0</v>
      </c>
      <c r="V1162" s="73">
        <f>(T1162^2)*(1-COS(RADIANS(O1162+45)))+(COS(RADIANS(O1162+45)))</f>
        <v>-0.40354529635239011</v>
      </c>
      <c r="W1162" s="73">
        <f>(T1162*T1163)*(1-COS(RADIANS(O1162+45)))-T1164*(SIN(RADIANS(O1162+45)))</f>
        <v>0.91495966784982474</v>
      </c>
      <c r="X1162" s="73">
        <f>(T1162*T1164)*(1-COS(RADIANS(O1162+45)))+T1163*(SIN(RADIANS(O1162+45)))</f>
        <v>0</v>
      </c>
      <c r="Y1162" s="10"/>
      <c r="Z1162">
        <f t="array" ref="Z1162:Z1164">MMULT(V1162:X1164,S1162:S1164)</f>
        <v>-0.40354529635239011</v>
      </c>
      <c r="AA1162" s="23">
        <f>COS(RADIANS('[1]Biaxial Input'!$F$21))</f>
        <v>-0.9975640502598242</v>
      </c>
      <c r="AC1162" s="30">
        <f>(AA1162^2)*(1-COS(RADIANS(N1162)))+(COS(RADIANS(N1162)))</f>
        <v>0.99970654636555623</v>
      </c>
      <c r="AD1162" s="30">
        <f>(AA1162*AA1163)*(1-COS(RADIANS(N1162)))-AA1164*(SIN(RADIANS(N1162)))</f>
        <v>-4.1965824879998722E-3</v>
      </c>
      <c r="AE1162" s="30">
        <f>(AA1162*AA1164)*(1-COS(RADIANS(N1162)))+AA1163*(SIN(RADIANS(N1162)))</f>
        <v>2.3858119147859059E-2</v>
      </c>
      <c r="AG1162">
        <f t="array" ref="AG1162:AG1164">MMULT(AC1162:AE1164,Z1162:Z1164)</f>
        <v>-0.3995871707991881</v>
      </c>
      <c r="AI1162" s="28">
        <f>(T1162^2)*(1-COS(RADIANS(M1162)))+(COS(RADIANS(M1162)))</f>
        <v>6.1257422745431001E-17</v>
      </c>
      <c r="AJ1162" s="28">
        <f>(T1162*T1163)*(1-COS(RADIANS(M1162)))-T1164*(SIN(RADIANS(M1162)))</f>
        <v>-1</v>
      </c>
      <c r="AK1162" s="28">
        <f>(T1162*T1164)*(1-COS(RADIANS(M1162)))+T1163*(SIN(RADIANS(M1162)))</f>
        <v>0</v>
      </c>
      <c r="AM1162" s="61">
        <f t="array" ref="AM1162:AM1164">MMULT(AI1162:AK1164,AW1162:AW1164)</f>
        <v>-0.3831666626884056</v>
      </c>
      <c r="AN1162" s="13"/>
      <c r="AO1162" s="17">
        <v>1</v>
      </c>
      <c r="AP1162">
        <v>0</v>
      </c>
      <c r="AR1162" s="73">
        <f>(T1162^2)*(1-COS(RADIANS(O1162-45)))+(COS(RADIANS(O1162-45)))</f>
        <v>-0.91495966784982474</v>
      </c>
      <c r="AS1162" s="73">
        <f>(T1162*T1163)*(1-COS(RADIANS(O1162-45)))-T1164*(SIN(RADIANS(O1162-45)))</f>
        <v>-0.40354529635239006</v>
      </c>
      <c r="AT1162" s="73">
        <f>(T1162*T1164)*(1-COS(RADIANS(O1162-45)))+T1163*(SIN(RADIANS(O1162-45)))</f>
        <v>0</v>
      </c>
      <c r="AU1162" s="10"/>
      <c r="AV1162">
        <f t="array" ref="AV1162:AV1164">MMULT(AR1162:AT1164,S1162:S1164)</f>
        <v>-0.91495966784982474</v>
      </c>
      <c r="AW1162" s="1">
        <f t="array" ref="AW1162:AW1164">MMULT(AC1162:AE1164,AV1162:AV1164)</f>
        <v>-0.91638468073371182</v>
      </c>
      <c r="BV1162" s="17">
        <f t="shared" si="1742"/>
        <v>80</v>
      </c>
      <c r="BW1162" s="17">
        <f t="shared" si="1742"/>
        <v>40</v>
      </c>
      <c r="BX1162" s="17">
        <f t="shared" si="1742"/>
        <v>215.7</v>
      </c>
      <c r="BY1162" t="s">
        <v>10</v>
      </c>
      <c r="BZ1162" s="5">
        <f t="shared" si="1752"/>
        <v>-9.8670839279614439E-2</v>
      </c>
      <c r="CA1162" s="6">
        <f t="shared" si="1752"/>
        <v>-0.32743703463395935</v>
      </c>
      <c r="CB1162" s="7">
        <f>CY1161</f>
        <v>-3.0755086275534527E-2</v>
      </c>
      <c r="CC1162" s="8">
        <f>DU1161</f>
        <v>-8.1549053716645906E-2</v>
      </c>
      <c r="CE1162" s="10"/>
      <c r="CG1162" s="10" t="s">
        <v>160</v>
      </c>
      <c r="CH1162" s="10">
        <f>-CH1159*((EY1159-CW1159)/(CH1161-CE1160))</f>
        <v>110.33673337994631</v>
      </c>
      <c r="CI1162" s="67"/>
      <c r="CJ1162" s="10" t="s">
        <v>10</v>
      </c>
      <c r="CK1162" s="5">
        <f t="shared" si="1753"/>
        <v>-9.8670839279614439E-2</v>
      </c>
      <c r="CL1162" s="6">
        <f t="shared" si="1753"/>
        <v>-0.32743703463395935</v>
      </c>
      <c r="CM1162" s="7">
        <f>FA1161</f>
        <v>-2.9327174896890369E-2</v>
      </c>
      <c r="CN1162" s="8">
        <f>FW1161</f>
        <v>-8.2073383666467492E-2</v>
      </c>
      <c r="CW1162" s="28"/>
      <c r="CX1162" s="1"/>
      <c r="DH1162" s="10"/>
      <c r="DI1162" s="10"/>
      <c r="DJ1162" s="10"/>
      <c r="DK1162" s="10"/>
      <c r="DL1162" s="10"/>
      <c r="DM1162" s="10"/>
      <c r="DN1162" s="10"/>
      <c r="DO1162" s="10"/>
      <c r="DP1162" s="10"/>
      <c r="EE1162" s="1"/>
      <c r="EI1162" s="64">
        <f>(DEGREES(ACOS((EH1159*EK1159+EH1160*EK1160+EH1161*EK1161)/((SQRT(EH1159^2+EH1160^2+EH1161^2))*(SQRT(EK1159^2+EK1160^2+EK1161^2))))))</f>
        <v>69.648487333105606</v>
      </c>
      <c r="ER1162">
        <f t="shared" si="1755"/>
        <v>0.3492962422733713</v>
      </c>
      <c r="ES1162">
        <f t="shared" si="1755"/>
        <v>-0.34518112468713447</v>
      </c>
      <c r="ET1162" t="e">
        <f>#REF!</f>
        <v>#REF!</v>
      </c>
      <c r="EU1162" t="e">
        <f>#REF!</f>
        <v>#REF!</v>
      </c>
      <c r="EY1162" s="28"/>
      <c r="EZ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GG1162" s="1"/>
      <c r="GK1162" s="64" t="e">
        <f>(DEGREES(ACOS((GJ1159*GM1159+GJ1160*GM1160+GJ1161*GM1161)/((SQRT(GJ1159^2+GJ1160^2+GJ1161^2))*(SQRT(GM1159^2+GM1160^2+GM1161^2))))))</f>
        <v>#VALUE!</v>
      </c>
    </row>
    <row r="1163" spans="1:197" x14ac:dyDescent="0.2">
      <c r="A1163" s="1"/>
      <c r="D1163" t="s">
        <v>8</v>
      </c>
      <c r="E1163" s="5">
        <f t="shared" ref="E1163:F1165" si="1756">E1158</f>
        <v>0.93179877629360952</v>
      </c>
      <c r="F1163" s="6">
        <f t="shared" si="1756"/>
        <v>-0.87957021770226052</v>
      </c>
      <c r="G1163" s="7">
        <f>Q1162</f>
        <v>0.85835583531131898</v>
      </c>
      <c r="H1163" s="8">
        <f>AM1162</f>
        <v>-0.3831666626884056</v>
      </c>
      <c r="J1163" s="9">
        <f>((SUMPRODUCT(G1163:G1165,E1163:E1165))*(SUMPRODUCT(G1163:(G1165),F1163:F1165)))-((SUMPRODUCT(H1163:H1165,E1163:E1165))*(SUMPRODUCT(H1163:H1165,F1163:F1165)))</f>
        <v>6.1431028088318462E-3</v>
      </c>
      <c r="Q1163" s="61">
        <v>-0.39958717079918815</v>
      </c>
      <c r="S1163" s="17">
        <v>0</v>
      </c>
      <c r="T1163">
        <v>0</v>
      </c>
      <c r="V1163" s="73">
        <f>(T1162*T1163)*(1-COS(RADIANS(O1162+45)))+T1164*(SIN(RADIANS(O1162+45)))</f>
        <v>-0.91495966784982474</v>
      </c>
      <c r="W1163" s="73">
        <f>(T1163^2)*(1-COS(RADIANS(O1162+45)))+(COS(RADIANS(O1162+45)))</f>
        <v>-0.40354529635239011</v>
      </c>
      <c r="X1163" s="73">
        <f>(T1163*T1164)*(1-COS(RADIANS(O1162+45)))-T1162*(SIN(RADIANS(O1162+45)))</f>
        <v>0</v>
      </c>
      <c r="Y1163" s="10"/>
      <c r="Z1163">
        <v>-0.91495966784982474</v>
      </c>
      <c r="AA1163" s="23">
        <f>SIN(RADIANS('[1]Biaxial Input'!$F$21))*(COS(RADIANS(0)))</f>
        <v>6.9756473744125524E-2</v>
      </c>
      <c r="AC1163" s="30">
        <f>(AA1162*AA1163)*(1-COS(RADIANS(N1162)))+AA1164*(SIN(RADIANS(N1162)))</f>
        <v>-4.1965824879998722E-3</v>
      </c>
      <c r="AD1163" s="30">
        <f>(AA1163^2)*(1-COS(RADIANS(N1162)))+(COS(RADIANS(N1162)))</f>
        <v>0.9399860744203522</v>
      </c>
      <c r="AE1163" s="30">
        <f>(AA1163*AA1164)*(1-COS(RADIANS(N1162)))-AA1162*(SIN(RADIANS(N1162)))</f>
        <v>0.34118699944639969</v>
      </c>
      <c r="AG1163">
        <v>-0.85835583531131898</v>
      </c>
      <c r="AI1163" s="28">
        <f>(T1162*T1163)*(1-COS(RADIANS(M1162)))+T1164*(SIN(RADIANS(M1162)))</f>
        <v>1</v>
      </c>
      <c r="AJ1163" s="28">
        <f>(T1163^2)*(1-COS(RADIANS(M1162)))+(COS(RADIANS(M1162)))</f>
        <v>6.1257422745431001E-17</v>
      </c>
      <c r="AK1163" s="28">
        <f>(T1163*T1164)*(1-COS(RADIANS(M1162)))-T1162*(SIN(RADIANS(M1162)))</f>
        <v>0</v>
      </c>
      <c r="AM1163" s="61">
        <v>-0.91638468073371182</v>
      </c>
      <c r="AO1163" s="17">
        <v>0</v>
      </c>
      <c r="AP1163">
        <v>0</v>
      </c>
      <c r="AR1163" s="73">
        <f>(T1162*T1163)*(1-COS(RADIANS(O1162-45)))+T1164*(SIN(RADIANS(O1162-45)))</f>
        <v>0.40354529635239006</v>
      </c>
      <c r="AS1163" s="73">
        <f>(T1163^2)*(1-COS(RADIANS(O1162-45)))+(COS(RADIANS(O1162-45)))</f>
        <v>-0.91495966784982474</v>
      </c>
      <c r="AT1163" s="73">
        <f>(T1163*T1164)*(1-COS(RADIANS(O1162-45)))-T1162*(SIN(RADIANS(O1162-45)))</f>
        <v>0</v>
      </c>
      <c r="AU1163" s="10"/>
      <c r="AV1163">
        <v>0.40354529635239006</v>
      </c>
      <c r="AW1163" s="1">
        <v>0.38316666268840555</v>
      </c>
      <c r="BV1163" s="17">
        <f t="shared" si="1742"/>
        <v>120</v>
      </c>
      <c r="BW1163" s="17">
        <f t="shared" si="1742"/>
        <v>45</v>
      </c>
      <c r="BX1163" s="17">
        <f t="shared" si="1742"/>
        <v>167.8</v>
      </c>
      <c r="CS1163" s="15"/>
      <c r="CW1163" s="28"/>
      <c r="CX1163" s="1"/>
      <c r="CY1163" s="82" t="s">
        <v>148</v>
      </c>
      <c r="CZ1163" s="13"/>
      <c r="DB1163" s="10"/>
      <c r="DC1163" s="10"/>
      <c r="DD1163" s="10"/>
      <c r="DE1163" s="10"/>
      <c r="DF1163" s="10"/>
      <c r="DG1163" s="10"/>
      <c r="DH1163" s="80"/>
      <c r="DI1163" s="23" t="s">
        <v>149</v>
      </c>
      <c r="DM1163" s="1"/>
      <c r="DO1163" s="80"/>
      <c r="DS1163" s="13"/>
      <c r="DT1163" s="81"/>
      <c r="DU1163" s="82" t="s">
        <v>150</v>
      </c>
      <c r="DW1163" s="13"/>
      <c r="DX1163" s="13"/>
      <c r="EA1163" s="1"/>
      <c r="EE1163" s="1"/>
      <c r="ER1163">
        <f t="shared" si="1755"/>
        <v>-9.8670839279614439E-2</v>
      </c>
      <c r="ES1163">
        <f t="shared" si="1755"/>
        <v>-0.32743703463395935</v>
      </c>
      <c r="ET1163" t="e">
        <f>#REF!</f>
        <v>#REF!</v>
      </c>
      <c r="EU1163" t="e">
        <f>#REF!</f>
        <v>#REF!</v>
      </c>
      <c r="EY1163" s="28"/>
      <c r="EZ1163" s="10"/>
      <c r="FA1163" s="82" t="s">
        <v>148</v>
      </c>
      <c r="FB1163" s="13"/>
      <c r="FD1163" s="10"/>
      <c r="FE1163" s="10"/>
      <c r="FF1163" s="10"/>
      <c r="FG1163" s="10"/>
      <c r="FH1163" s="10"/>
      <c r="FI1163" s="10"/>
      <c r="FJ1163" s="80"/>
      <c r="FK1163" s="23" t="s">
        <v>149</v>
      </c>
      <c r="FO1163" s="1"/>
      <c r="FQ1163" s="80"/>
      <c r="FU1163" s="13"/>
      <c r="FV1163" s="81"/>
      <c r="FW1163" s="82" t="s">
        <v>150</v>
      </c>
      <c r="FY1163" s="13"/>
      <c r="FZ1163" s="13"/>
      <c r="GC1163" s="1"/>
      <c r="GG1163" s="1"/>
      <c r="GK1163" s="13"/>
    </row>
    <row r="1164" spans="1:197" x14ac:dyDescent="0.2">
      <c r="A1164" s="1"/>
      <c r="D1164" t="s">
        <v>9</v>
      </c>
      <c r="E1164" s="5">
        <f t="shared" si="1756"/>
        <v>0.34930736326064155</v>
      </c>
      <c r="F1164" s="6">
        <f t="shared" si="1756"/>
        <v>-0.34517023974623617</v>
      </c>
      <c r="G1164" s="7">
        <f t="shared" ref="G1164:G1165" si="1757">Q1163</f>
        <v>-0.39958717079918815</v>
      </c>
      <c r="H1164" s="8">
        <f t="shared" ref="H1164:H1165" si="1758">AM1163</f>
        <v>-0.91638468073371182</v>
      </c>
      <c r="J1164" s="10"/>
      <c r="Q1164" s="61">
        <v>0.32180017545008965</v>
      </c>
      <c r="S1164" s="17">
        <v>0</v>
      </c>
      <c r="T1164">
        <v>1</v>
      </c>
      <c r="V1164" s="73">
        <f>(T1162*T1164)*(1-COS(RADIANS(O1162+45)))-T1163*(SIN(RADIANS(O1162+45)))</f>
        <v>0</v>
      </c>
      <c r="W1164" s="73">
        <f>(T1163*T1164)*(1-COS(RADIANS(O1162+45)))+T1162*(SIN(RADIANS(O1162+45)))</f>
        <v>0</v>
      </c>
      <c r="X1164" s="73">
        <f>(T1164^2)*(1-COS(RADIANS(O1162+45)))+(COS(RADIANS(O1162+45)))</f>
        <v>0.99999999999999989</v>
      </c>
      <c r="Y1164" s="10"/>
      <c r="Z1164">
        <v>0</v>
      </c>
      <c r="AA1164" s="23">
        <f>SIN(RADIANS('[1]Biaxial Input'!$F$21))*SIN(RADIANS(0))</f>
        <v>0</v>
      </c>
      <c r="AC1164" s="30">
        <f>(AA1162*AA1164)*(1-COS(RADIANS(N1162)))-AA1163*(SIN(RADIANS(N1162)))</f>
        <v>-2.3858119147859059E-2</v>
      </c>
      <c r="AD1164" s="30">
        <f>(AA1163*AA1164)*(1-COS(RADIANS(N1162)))+AA1162*(SIN(RADIANS(N1162)))</f>
        <v>-0.34118699944639969</v>
      </c>
      <c r="AE1164" s="30">
        <f>(AA1164^2)*(1-COS(RADIANS(N1162)))+(COS(RADIANS(N1162)))</f>
        <v>0.93969262078590843</v>
      </c>
      <c r="AG1164">
        <v>0.32180017545008965</v>
      </c>
      <c r="AI1164" s="28">
        <f>(T1162*T1164)*(1-COS(RADIANS(M1162)))-T1163*(SIN(RADIANS(M1162)))</f>
        <v>0</v>
      </c>
      <c r="AJ1164" s="28">
        <f>(T1163*T1164)*(1-COS(RADIANS(M1162)))+T1162*(SIN(RADIANS(M1162)))</f>
        <v>0</v>
      </c>
      <c r="AK1164" s="28">
        <f>(T1164^2)*(1-COS(RADIANS(M1162)))+(COS(RADIANS(M1162)))</f>
        <v>1</v>
      </c>
      <c r="AM1164" s="61">
        <v>-0.11585519203213344</v>
      </c>
      <c r="AO1164" s="17">
        <v>0</v>
      </c>
      <c r="AP1164">
        <v>1</v>
      </c>
      <c r="AR1164" s="73">
        <f>(T1162*T1162)*(1-COS(RADIANS(O1162-45)))-T1162*(SIN(RADIANS(O1162-45)))</f>
        <v>0</v>
      </c>
      <c r="AS1164" s="73">
        <f>(T1163*T1164)*(1-COS(RADIANS(O1162-45)))+T1162*(SIN(RADIANS(O1162-45)))</f>
        <v>0</v>
      </c>
      <c r="AT1164" s="73">
        <f>(T1164^2)*(1-COS(RADIANS(O1162-45)))+(COS(RADIANS(O1162-45)))</f>
        <v>1</v>
      </c>
      <c r="AU1164" s="10"/>
      <c r="AV1164">
        <v>0</v>
      </c>
      <c r="AW1164" s="1">
        <v>-0.11585519203213344</v>
      </c>
      <c r="BV1164" s="17">
        <f t="shared" si="1742"/>
        <v>90</v>
      </c>
      <c r="BW1164" s="17">
        <f t="shared" si="1742"/>
        <v>50</v>
      </c>
      <c r="BX1164" s="17">
        <f t="shared" si="1742"/>
        <v>209.4</v>
      </c>
      <c r="BZ1164" s="5" t="s">
        <v>4</v>
      </c>
      <c r="CA1164" s="6" t="s">
        <v>5</v>
      </c>
      <c r="CB1164" s="7" t="s">
        <v>6</v>
      </c>
      <c r="CC1164" s="8" t="s">
        <v>1</v>
      </c>
      <c r="CD1164">
        <v>3</v>
      </c>
      <c r="CE1164" s="9" t="s">
        <v>7</v>
      </c>
      <c r="CG1164" s="90" t="s">
        <v>157</v>
      </c>
      <c r="CH1164" s="61">
        <f>CE1165-((CH1166-CE1165)/(EY1164-CW1164))*CW1164</f>
        <v>-3.8500870402387486</v>
      </c>
      <c r="CI1164" s="10"/>
      <c r="CK1164" s="5" t="s">
        <v>4</v>
      </c>
      <c r="CL1164" s="6" t="s">
        <v>5</v>
      </c>
      <c r="CM1164" s="7" t="s">
        <v>6</v>
      </c>
      <c r="CN1164" s="8" t="s">
        <v>1</v>
      </c>
      <c r="CO1164" s="10"/>
      <c r="CP1164">
        <f t="shared" ref="CP1164:CQ1166" si="1759">BZ1165</f>
        <v>0.93180266183863136</v>
      </c>
      <c r="CQ1164">
        <f t="shared" si="1759"/>
        <v>-0.87956522186239505</v>
      </c>
      <c r="CR1164">
        <f>CI1168</f>
        <v>0</v>
      </c>
      <c r="CS1164">
        <f>CL1168</f>
        <v>0</v>
      </c>
      <c r="CU1164" s="17">
        <f>CU1068</f>
        <v>85</v>
      </c>
      <c r="CV1164" s="17">
        <f>CV1068</f>
        <v>10</v>
      </c>
      <c r="CW1164" s="31">
        <f>CH1071</f>
        <v>115.77355769164048</v>
      </c>
      <c r="CX1164" s="1"/>
      <c r="CY1164" s="61">
        <f t="array" ref="CY1164:CY1166">MMULT(DQ1164:DS1166,DO1164:DO1166)</f>
        <v>-0.40640305374498464</v>
      </c>
      <c r="CZ1164" s="13"/>
      <c r="DA1164" s="17">
        <v>1</v>
      </c>
      <c r="DB1164">
        <v>0</v>
      </c>
      <c r="DD1164" s="73">
        <f>(DB1164^2)*(1-COS(RADIANS(CW1164+45)))+(COS(RADIANS(CW1164+45)))</f>
        <v>-0.94422449595833369</v>
      </c>
      <c r="DE1164" s="73">
        <f>(DB1164*DB1165)*(1-COS(RADIANS(CW1164+45)))-DB1166*(SIN(RADIANS(CW1164+45)))</f>
        <v>-0.32930244644130841</v>
      </c>
      <c r="DF1164" s="73">
        <f>(DB1164*DB1166)*(1-COS(RADIANS(CW1164+45)))+DB1165*(SIN(RADIANS(CW1164+45)))</f>
        <v>0</v>
      </c>
      <c r="DG1164" s="10"/>
      <c r="DH1164">
        <f t="array" ref="DH1164:DH1166">MMULT(DD1164:DF1166,DA1164:DA1166)</f>
        <v>-0.94422449595833369</v>
      </c>
      <c r="DI1164" s="23">
        <f>COS(RADIANS('[1]Biaxial Input'!$F$21))</f>
        <v>-0.9975640502598242</v>
      </c>
      <c r="DK1164" s="30">
        <f>(DI1164^2)*(1-COS(RADIANS(CV1164)))+(COS(RADIANS(CV1164)))</f>
        <v>0.99992607504832687</v>
      </c>
      <c r="DL1164" s="30">
        <f>(DI1164*DI1165)*(1-COS(RADIANS(CV1164)))-DI1166*(SIN(RADIANS(CV1164)))</f>
        <v>-1.0571760619211149E-3</v>
      </c>
      <c r="DM1164" s="30">
        <f>(DI1164*DI1166)*(1-COS(RADIANS(CV1164)))+DI1165*(SIN(RADIANS(CV1164)))</f>
        <v>1.2113084546138469E-2</v>
      </c>
      <c r="DO1164">
        <f t="array" ref="DO1164:DO1166">MMULT(DK1164:DM1166,DH1164:DH1166)</f>
        <v>-0.94450282487161119</v>
      </c>
      <c r="DQ1164" s="28">
        <f>(DB1164^2)*(1-COS(RADIANS(CU1164)))+(COS(RADIANS(CU1164)))</f>
        <v>8.7155742747658138E-2</v>
      </c>
      <c r="DR1164" s="28">
        <f>(DB1164*DB1165)*(1-COS(RADIANS(CU1164)))-DB1166*(SIN(RADIANS(CU1164)))</f>
        <v>-0.99619469809174555</v>
      </c>
      <c r="DS1164" s="28">
        <f>(DB1164*DB1166)*(1-COS(RADIANS(CU1164)))+DB1165*(SIN(RADIANS(CU1164)))</f>
        <v>0</v>
      </c>
      <c r="DU1164" s="61">
        <f t="array" ref="DU1164:DU1166">MMULT(DQ1164:DS1166,EE1164:EE1166)</f>
        <v>-0.8974523840336418</v>
      </c>
      <c r="DV1164" s="13"/>
      <c r="DW1164" s="17">
        <v>1</v>
      </c>
      <c r="DX1164">
        <v>0</v>
      </c>
      <c r="DZ1164" s="73">
        <f>(DB1164^2)*(1-COS(RADIANS(CW1164-45)))+(COS(RADIANS(CW1164-45)))</f>
        <v>0.32930244644130813</v>
      </c>
      <c r="EA1164" s="73">
        <f>(DB1164*DB1165)*(1-COS(RADIANS(CW1164-45)))-DB1166*(SIN(RADIANS(CW1164-45)))</f>
        <v>-0.94422449595833369</v>
      </c>
      <c r="EB1164" s="73">
        <f>(DB1164*DB1166)*(1-COS(RADIANS(CW1164-45)))+DB1165*(SIN(RADIANS(CW1164-45)))</f>
        <v>0</v>
      </c>
      <c r="EC1164" s="10"/>
      <c r="ED1164">
        <f t="array" ref="ED1164:ED1166">MMULT(DZ1164:EB1166,DA1164:DA1166)</f>
        <v>0.32930244644130813</v>
      </c>
      <c r="EE1164" s="1">
        <f t="array" ref="EE1164:EE1166">MMULT(DK1164:DM1166,ED1164:ED1166)</f>
        <v>0.32827989123966239</v>
      </c>
      <c r="EG1164">
        <f>CY1164+DU1164</f>
        <v>-1.3038554377786264</v>
      </c>
      <c r="EH1164">
        <f>EG1164/(SQRT(EG1164^2+EG1165^2+EG1166^2))</f>
        <v>-0.9219650217402211</v>
      </c>
      <c r="EJ1164">
        <f>Q1164+AM1164</f>
        <v>0.2059449834179562</v>
      </c>
      <c r="EK1164">
        <f>EJ1164/(SQRT(EJ1164^2+EJ1165^2+EJ1166^2))</f>
        <v>1</v>
      </c>
      <c r="EM1164" s="23">
        <f>CY1165*DU1166-CY1166*DU1165</f>
        <v>0.17151028044722005</v>
      </c>
      <c r="EO1164" s="15">
        <v>3</v>
      </c>
      <c r="EP1164" s="9" t="s">
        <v>7</v>
      </c>
      <c r="EW1164" s="17">
        <f>CU1164</f>
        <v>85</v>
      </c>
      <c r="EX1164" s="17">
        <f>CV1164</f>
        <v>10</v>
      </c>
      <c r="EY1164" s="31">
        <f>1+CW1164</f>
        <v>116.77355769164048</v>
      </c>
      <c r="EZ1164" s="10"/>
      <c r="FA1164" s="61">
        <f t="array" ref="FA1164:FA1166">MMULT(FS1164:FU1166,FQ1164:FQ1166)</f>
        <v>-0.39067845282717739</v>
      </c>
      <c r="FB1164" s="13">
        <f>BW1165</f>
        <v>-5</v>
      </c>
      <c r="FC1164" s="17">
        <v>1</v>
      </c>
      <c r="FD1164">
        <v>0</v>
      </c>
      <c r="FF1164" s="73">
        <f>(FD1164^2)*(1-COS(RADIANS(EY1164+45)))+(COS(RADIANS(EY1164+45)))</f>
        <v>-0.94982780613023077</v>
      </c>
      <c r="FG1164" s="73">
        <f>(FD1164*FD1165)*(1-COS(RADIANS(EY1164+45)))-FD1166*(SIN(RADIANS(EY1164+45)))</f>
        <v>-0.31277330241219892</v>
      </c>
      <c r="FH1164" s="73">
        <f>(FD1164*FD1166)*(1-COS(RADIANS(EY1164+45)))+FD1165*(SIN(RADIANS(EY1164+45)))</f>
        <v>0</v>
      </c>
      <c r="FI1164" s="10"/>
      <c r="FJ1164">
        <f t="array" ref="FJ1164:FJ1166">MMULT(FF1164:FH1166,FC1164:FC1166)</f>
        <v>-0.94982780613023077</v>
      </c>
      <c r="FK1164" s="23">
        <f>COS(RADIANS(176))</f>
        <v>-0.9975640502598242</v>
      </c>
      <c r="FM1164" s="30">
        <f>(FK1164^2)*(1-COS(RADIANS(EX1164)))+(COS(RADIANS(EX1164)))</f>
        <v>0.99992607504832687</v>
      </c>
      <c r="FN1164" s="30">
        <f>(FK1164*FK1165)*(1-COS(RADIANS(EX1164)))-FK1166*(SIN(RADIANS(EX1164)))</f>
        <v>-1.0571760619211149E-3</v>
      </c>
      <c r="FO1164" s="30">
        <f>(FK1164*FK1166)*(1-COS(RADIANS(EX1164)))+FK1165*(SIN(RADIANS(EX1164)))</f>
        <v>1.2113084546138469E-2</v>
      </c>
      <c r="FQ1164">
        <f t="array" ref="FQ1164:FQ1166">MMULT(FM1164:FO1166,FJ1164:FJ1166)</f>
        <v>-0.95008824660368296</v>
      </c>
      <c r="FS1164" s="28">
        <f>(FD1164^2)*(1-COS(RADIANS(EW1164)))+(COS(RADIANS(EW1164)))</f>
        <v>8.7155742747658138E-2</v>
      </c>
      <c r="FT1164" s="28">
        <f>(FD1164*FD1165)*(1-COS(RADIANS(EW1164)))-FD1166*(SIN(RADIANS(EW1164)))</f>
        <v>-0.99619469809174555</v>
      </c>
      <c r="FU1164" s="28">
        <f>(FD1164*FD1166)*(1-COS(RADIANS(EW1164)))+FD1165*(SIN(RADIANS(EW1164)))</f>
        <v>0</v>
      </c>
      <c r="FW1164" s="61">
        <f t="array" ref="FW1164:FW1166">MMULT(FS1164:FU1166,GG1164:GG1166)</f>
        <v>-0.904408408959956</v>
      </c>
      <c r="FX1164" s="13">
        <f>BX1165</f>
        <v>220.3</v>
      </c>
      <c r="FY1164" s="17">
        <v>1</v>
      </c>
      <c r="FZ1164">
        <v>0</v>
      </c>
      <c r="GB1164" s="73">
        <f>(FD1164^2)*(1-COS(RADIANS(EY1164-45)))+(COS(RADIANS(EY1164-45)))</f>
        <v>0.31277330241219886</v>
      </c>
      <c r="GC1164" s="73">
        <f>(FD1164*FD1165)*(1-COS(RADIANS(EY1164-45)))-FD1166*(SIN(RADIANS(EY1164-45)))</f>
        <v>-0.94982780613023077</v>
      </c>
      <c r="GD1164" s="73">
        <f>(FD1164*FD1166)*(1-COS(RADIANS(EY1164-45)))+FD1165*(SIN(RADIANS(EY1164-45)))</f>
        <v>0</v>
      </c>
      <c r="GE1164" s="10"/>
      <c r="GF1164">
        <f t="array" ref="GF1164:GF1166">MMULT(GB1164:GD1166,FC1164:FC1166)</f>
        <v>0.31277330241219886</v>
      </c>
      <c r="GG1164" s="1">
        <f t="array" ref="GG1164:GG1166">MMULT(FM1164:FO1166,GF1164:GF1166)</f>
        <v>0.31174604544134549</v>
      </c>
      <c r="GI1164">
        <f>FA1164+FW1164</f>
        <v>-1.2950868617871334</v>
      </c>
      <c r="GJ1164">
        <f>GI1164/(SQRT(GI1164^2+GI1165^2+GI1166^2))</f>
        <v>-0.91576470219528694</v>
      </c>
      <c r="GL1164" t="e">
        <f>CH1165+DC1164</f>
        <v>#VALUE!</v>
      </c>
      <c r="GM1164" t="e">
        <f>GL1164/(SQRT(GL1164^2+GL1165^2+GL1166^2))</f>
        <v>#VALUE!</v>
      </c>
      <c r="GO1164" s="27">
        <f>FA1165*FW1166-FA1166*FW1165</f>
        <v>0.17151028044722011</v>
      </c>
    </row>
    <row r="1165" spans="1:197" x14ac:dyDescent="0.2">
      <c r="A1165" s="1"/>
      <c r="D1165" t="s">
        <v>10</v>
      </c>
      <c r="E1165" s="5">
        <f t="shared" si="1756"/>
        <v>-9.8668163404565704E-2</v>
      </c>
      <c r="F1165" s="6">
        <f t="shared" si="1756"/>
        <v>-0.32743508933027299</v>
      </c>
      <c r="G1165" s="7">
        <f t="shared" si="1757"/>
        <v>0.32180017545008965</v>
      </c>
      <c r="H1165" s="8">
        <f t="shared" si="1758"/>
        <v>-0.11585519203213344</v>
      </c>
      <c r="J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W1165" s="1"/>
      <c r="BV1165" s="17">
        <f t="shared" si="1742"/>
        <v>70</v>
      </c>
      <c r="BW1165" s="17">
        <f t="shared" si="1742"/>
        <v>-5</v>
      </c>
      <c r="BX1165" s="17">
        <f t="shared" si="1742"/>
        <v>220.3</v>
      </c>
      <c r="BY1165" t="s">
        <v>8</v>
      </c>
      <c r="BZ1165" s="5">
        <f t="shared" ref="BZ1165:CA1167" si="1760">BZ1160</f>
        <v>0.93180266183863136</v>
      </c>
      <c r="CA1165" s="6">
        <f t="shared" si="1760"/>
        <v>-0.87956522186239505</v>
      </c>
      <c r="CB1165" s="7">
        <f>CY1164</f>
        <v>-0.40640305374498464</v>
      </c>
      <c r="CC1165" s="8">
        <f>DU1164</f>
        <v>-0.8974523840336418</v>
      </c>
      <c r="CE1165" s="9">
        <f>((SUMPRODUCT(CB1165:CB1167,BZ1165:BZ1167))*(SUMPRODUCT(CB1165:(CB1167),CA1165:CA1167)))-((SUMPRODUCT(CC1165:CC1167,BZ1165:BZ1167))*(SUMPRODUCT(CC1165:CC1167,CA1165:CA1167)))</f>
        <v>0</v>
      </c>
      <c r="CG1165">
        <v>1</v>
      </c>
      <c r="CH1165" t="s">
        <v>161</v>
      </c>
      <c r="CI1165" s="67"/>
      <c r="CJ1165" s="1" t="s">
        <v>8</v>
      </c>
      <c r="CK1165" s="5">
        <f t="shared" ref="CK1165:CL1167" si="1761">BZ1165</f>
        <v>0.93180266183863136</v>
      </c>
      <c r="CL1165" s="6">
        <f t="shared" si="1761"/>
        <v>-0.87956522186239505</v>
      </c>
      <c r="CM1165" s="7">
        <f>FA1164</f>
        <v>-0.39067845282717739</v>
      </c>
      <c r="CN1165" s="8">
        <f>FW1164</f>
        <v>-0.904408408959956</v>
      </c>
      <c r="CO1165" s="10"/>
      <c r="CP1165">
        <f t="shared" si="1759"/>
        <v>0.3492962422733713</v>
      </c>
      <c r="CQ1165">
        <f t="shared" si="1759"/>
        <v>-0.34518112468713447</v>
      </c>
      <c r="CR1165">
        <f>CJ1168</f>
        <v>0</v>
      </c>
      <c r="CS1165">
        <f>CM1168</f>
        <v>0</v>
      </c>
      <c r="CW1165" s="28"/>
      <c r="CX1165" s="1"/>
      <c r="CY1165" s="61">
        <v>-0.91255501219685053</v>
      </c>
      <c r="DA1165" s="17">
        <v>0</v>
      </c>
      <c r="DB1165">
        <v>0</v>
      </c>
      <c r="DD1165" s="73">
        <f>(DB1164*DB1165)*(1-COS(RADIANS(CW1164+45)))+DB1166*(SIN(RADIANS(CW1164+45)))</f>
        <v>0.32930244644130841</v>
      </c>
      <c r="DE1165" s="73">
        <f>(DB1165^2)*(1-COS(RADIANS(CW1164+45)))+(COS(RADIANS(CW1164+45)))</f>
        <v>-0.94422449595833369</v>
      </c>
      <c r="DF1165" s="73">
        <f>(DB1165*DB1166)*(1-COS(RADIANS(CW1164+45)))-DB1164*(SIN(RADIANS(CW1164+45)))</f>
        <v>0</v>
      </c>
      <c r="DG1165" s="10"/>
      <c r="DH1165">
        <v>0.32930244644130841</v>
      </c>
      <c r="DI1165" s="23">
        <f>SIN(RADIANS('[1]Biaxial Input'!$F$21))*(COS(RADIANS(0)))</f>
        <v>6.9756473744125524E-2</v>
      </c>
      <c r="DK1165" s="30">
        <f>(DI1164*DI1165)*(1-COS(RADIANS(CV1164)))+DI1166*(SIN(RADIANS(CV1164)))</f>
        <v>-1.0571760619211149E-3</v>
      </c>
      <c r="DL1165" s="30">
        <f>(DI1165^2)*(1-COS(RADIANS(CV1164)))+(COS(RADIANS(CV1164)))</f>
        <v>0.98488167796388115</v>
      </c>
      <c r="DM1165" s="30">
        <f>(DI1165*DI1166)*(1-COS(RADIANS(CV1164)))-DI1164*(SIN(RADIANS(CV1164)))</f>
        <v>0.17322517943366056</v>
      </c>
      <c r="DO1165">
        <v>0.32532215754293364</v>
      </c>
      <c r="DQ1165" s="28">
        <f>(DB1164*DB1165)*(1-COS(RADIANS(CU1164)))+DB1166*(SIN(RADIANS(CU1164)))</f>
        <v>0.99619469809174555</v>
      </c>
      <c r="DR1165" s="28">
        <f>(DB1165^2)*(1-COS(RADIANS(CU1164)))+(COS(RADIANS(CU1164)))</f>
        <v>8.7155742747658138E-2</v>
      </c>
      <c r="DS1165" s="28">
        <f>(DB1165*DB1166)*(1-COS(RADIANS(CU1164)))-DB1164*(SIN(RADIANS(CU1164)))</f>
        <v>0</v>
      </c>
      <c r="DU1165" s="61">
        <v>0.40805077675020324</v>
      </c>
      <c r="DW1165" s="17">
        <v>0</v>
      </c>
      <c r="DX1165">
        <v>0</v>
      </c>
      <c r="DZ1165" s="73">
        <f>(DB1164*DB1165)*(1-COS(RADIANS(CW1164-45)))+DB1166*(SIN(RADIANS(CW1164-45)))</f>
        <v>0.94422449595833369</v>
      </c>
      <c r="EA1165" s="73">
        <f>(DB1165^2)*(1-COS(RADIANS(CW1164-45)))+(COS(RADIANS(CW1164-45)))</f>
        <v>0.32930244644130813</v>
      </c>
      <c r="EB1165" s="73">
        <f>(DB1165*DB1166)*(1-COS(RADIANS(CW1164-45)))-DB1164*(SIN(RADIANS(CW1164-45)))</f>
        <v>0</v>
      </c>
      <c r="EC1165" s="10"/>
      <c r="ED1165">
        <v>0.94422449595833369</v>
      </c>
      <c r="EE1165" s="1">
        <v>0.92960127529053382</v>
      </c>
      <c r="EG1165">
        <f>CY1165+DU1165</f>
        <v>-0.50450423544664735</v>
      </c>
      <c r="EH1165">
        <f>EG1165/(SQRT(EG1164^2+EG1165^2+EG1166^2))</f>
        <v>-0.35673836602165887</v>
      </c>
      <c r="EJ1165">
        <f>Q1165+AM1165</f>
        <v>0</v>
      </c>
      <c r="EK1165">
        <f>EJ1165/(SQRT(EJ1164^2+EJ1165^2+EJ1166^2))</f>
        <v>0</v>
      </c>
      <c r="EM1165" s="23">
        <f>CY1166*DU1164-CY1164*DU1166</f>
        <v>-2.7164559778537233E-2</v>
      </c>
      <c r="EP1165" s="9">
        <f>((SUMPRODUCT(CM1165:CM1167,BZ1165:BZ1167))*(SUMPRODUCT(CM1165:CM1167,CA1165:CA1167)))-((SUMPRODUCT(CN1165:CN1167,BZ1165:BZ1167))*(SUMPRODUCT(CN1165:CN1167,CA1165:CA1167)))</f>
        <v>3.3255322864771453E-2</v>
      </c>
      <c r="EY1165" s="28"/>
      <c r="EZ1165" s="10"/>
      <c r="FA1165" s="61">
        <v>-0.91953749365132742</v>
      </c>
      <c r="FB1165" s="13">
        <f>BW1166</f>
        <v>-10</v>
      </c>
      <c r="FC1165" s="17">
        <v>0</v>
      </c>
      <c r="FD1165">
        <v>0</v>
      </c>
      <c r="FF1165" s="73">
        <f>(FD1164*FD1165)*(1-COS(RADIANS(EY1164+45)))+FD1166*(SIN(RADIANS(EY1164+45)))</f>
        <v>0.31277330241219892</v>
      </c>
      <c r="FG1165" s="73">
        <f>(FD1165^2)*(1-COS(RADIANS(EY1164+45)))+(COS(RADIANS(EY1164+45)))</f>
        <v>-0.94982780613023077</v>
      </c>
      <c r="FH1165" s="73">
        <f>(FD1165*FD1166)*(1-COS(RADIANS(EY1164+45)))-FD1164*(SIN(RADIANS(EY1164+45)))</f>
        <v>0</v>
      </c>
      <c r="FI1165" s="10"/>
      <c r="FJ1165">
        <v>0.31277330241219892</v>
      </c>
      <c r="FK1165" s="23">
        <f>SIN(RADIANS(176))*(COS(RADIANS(0)))</f>
        <v>6.9756473744125524E-2</v>
      </c>
      <c r="FM1165" s="30">
        <f>(FK1164*FK1165)*(1-COS(RADIANS(EX1164)))+FK1166*(SIN(RADIANS(EX1164)))</f>
        <v>-1.0571760619211149E-3</v>
      </c>
      <c r="FN1165" s="30">
        <f>(FK1165^2)*(1-COS(RADIANS(EX1164)))+(COS(RADIANS(EX1164)))</f>
        <v>0.98488167796388115</v>
      </c>
      <c r="FO1165" s="30">
        <f>(FK1165*FK1166)*(1-COS(RADIANS(EX1164)))-FK1164*(SIN(RADIANS(EX1164)))</f>
        <v>0.17322517943366056</v>
      </c>
      <c r="FQ1165">
        <v>0.30904883012161882</v>
      </c>
      <c r="FS1165" s="28">
        <f>(FD1164*FD1165)*(1-COS(RADIANS(EW1164)))+FD1166*(SIN(RADIANS(EW1164)))</f>
        <v>0.99619469809174555</v>
      </c>
      <c r="FT1165" s="28">
        <f>(FD1165^2)*(1-COS(RADIANS(EW1164)))+(COS(RADIANS(EW1164)))</f>
        <v>8.7155742747658138E-2</v>
      </c>
      <c r="FU1165" s="28">
        <f>(FD1165*FD1166)*(1-COS(RADIANS(EW1164)))-FD1164*(SIN(RADIANS(EW1164)))</f>
        <v>0</v>
      </c>
      <c r="FW1165" s="61">
        <v>0.39206234767122627</v>
      </c>
      <c r="FX1165" s="13">
        <f>BX1166</f>
        <v>261.8</v>
      </c>
      <c r="FY1165" s="17">
        <v>0</v>
      </c>
      <c r="FZ1165">
        <v>0</v>
      </c>
      <c r="GB1165" s="73">
        <f>(FD1164*FD1165)*(1-COS(RADIANS(EY1164-45)))+FD1166*(SIN(RADIANS(EY1164-45)))</f>
        <v>0.94982780613023077</v>
      </c>
      <c r="GC1165" s="73">
        <f>(FD1165^2)*(1-COS(RADIANS(EY1164-45)))+(COS(RADIANS(EY1164-45)))</f>
        <v>0.31277330241219886</v>
      </c>
      <c r="GD1165" s="73">
        <f>(FD1165*FD1166)*(1-COS(RADIANS(EY1164-45)))-FD1164*(SIN(RADIANS(EY1164-45)))</f>
        <v>0</v>
      </c>
      <c r="GE1165" s="10"/>
      <c r="GF1165">
        <v>0.94982780613023077</v>
      </c>
      <c r="GG1165" s="1">
        <v>0.93513734703017559</v>
      </c>
      <c r="GI1165">
        <f>FA1165+FW1165</f>
        <v>-0.52747514598010115</v>
      </c>
      <c r="GJ1165">
        <f>GI1165/(SQRT(GI1164^2+GI1165^2+GI1166^2))</f>
        <v>-0.37298125262989357</v>
      </c>
      <c r="GL1165">
        <f>CH1166+DC1165</f>
        <v>3.3255322864771453E-2</v>
      </c>
      <c r="GM1165" t="e">
        <f>GL1165/(SQRT(GL1164^2+GL1165^2+GL1166^2))</f>
        <v>#VALUE!</v>
      </c>
      <c r="GO1165" s="27">
        <f>FA1166*FW1164-FA1164*FW1166</f>
        <v>-2.7164559778537239E-2</v>
      </c>
    </row>
    <row r="1166" spans="1:197" x14ac:dyDescent="0.2">
      <c r="A1166" s="1"/>
      <c r="Q1166" s="82" t="s">
        <v>148</v>
      </c>
      <c r="R1166" s="13"/>
      <c r="T1166" s="10"/>
      <c r="U1166" s="10"/>
      <c r="V1166" s="10"/>
      <c r="W1166" s="10"/>
      <c r="X1166" s="10"/>
      <c r="Y1166" s="10"/>
      <c r="Z1166" s="80"/>
      <c r="AA1166" s="23" t="s">
        <v>149</v>
      </c>
      <c r="AE1166" s="1"/>
      <c r="AG1166" s="80"/>
      <c r="AK1166" s="13"/>
      <c r="AL1166" s="81"/>
      <c r="AM1166" s="82" t="s">
        <v>150</v>
      </c>
      <c r="AO1166" s="13"/>
      <c r="AP1166" s="13"/>
      <c r="AS1166" s="1"/>
      <c r="AW1166" s="1"/>
      <c r="BV1166" s="17">
        <f t="shared" si="1742"/>
        <v>30</v>
      </c>
      <c r="BW1166" s="17">
        <f t="shared" si="1742"/>
        <v>-10</v>
      </c>
      <c r="BX1166" s="17">
        <f t="shared" si="1742"/>
        <v>261.8</v>
      </c>
      <c r="BY1166" t="s">
        <v>9</v>
      </c>
      <c r="BZ1166" s="5">
        <f t="shared" si="1760"/>
        <v>0.3492962422733713</v>
      </c>
      <c r="CA1166" s="6">
        <f t="shared" si="1760"/>
        <v>-0.34518112468713447</v>
      </c>
      <c r="CB1166" s="7">
        <f>CY1165</f>
        <v>-0.91255501219685053</v>
      </c>
      <c r="CC1166" s="8">
        <f>DU1165</f>
        <v>0.40805077675020324</v>
      </c>
      <c r="CE1166" s="10"/>
      <c r="CH1166">
        <f>((SUMPRODUCT(CM1165:CM1167,CK1165:CK1167))*(SUMPRODUCT(CM1165:CM1167,CL1165:CL1167)))-((SUMPRODUCT(CN1165:CN1167,CK1165:CK1167))*(SUMPRODUCT(CN1165:CN1167,CL1165:CL1167)))</f>
        <v>3.3255322864771453E-2</v>
      </c>
      <c r="CI1166" s="67"/>
      <c r="CJ1166" s="10" t="s">
        <v>9</v>
      </c>
      <c r="CK1166" s="5">
        <f t="shared" si="1761"/>
        <v>0.3492962422733713</v>
      </c>
      <c r="CL1166" s="6">
        <f t="shared" si="1761"/>
        <v>-0.34518112468713447</v>
      </c>
      <c r="CM1166" s="7">
        <f>FA1165</f>
        <v>-0.91953749365132742</v>
      </c>
      <c r="CN1166" s="8">
        <f>FW1165</f>
        <v>0.39206234767122627</v>
      </c>
      <c r="CP1166">
        <f t="shared" si="1759"/>
        <v>-9.8670839279614439E-2</v>
      </c>
      <c r="CQ1166">
        <f t="shared" si="1759"/>
        <v>-0.32743703463395935</v>
      </c>
      <c r="CR1166">
        <f>CK1168</f>
        <v>0</v>
      </c>
      <c r="CS1166">
        <f>CN1168</f>
        <v>0</v>
      </c>
      <c r="CW1166" s="28"/>
      <c r="CX1166" s="1"/>
      <c r="CY1166" s="61">
        <v>-4.560600422266077E-2</v>
      </c>
      <c r="DA1166" s="17">
        <v>0</v>
      </c>
      <c r="DB1166">
        <v>1</v>
      </c>
      <c r="DD1166" s="73">
        <f>(DB1164*DB1166)*(1-COS(RADIANS(CW1164+45)))-DB1165*(SIN(RADIANS(CW1164+45)))</f>
        <v>0</v>
      </c>
      <c r="DE1166" s="73">
        <f>(DB1165*DB1166)*(1-COS(RADIANS(CW1164+45)))+DB1164*(SIN(RADIANS(CW1164+45)))</f>
        <v>0</v>
      </c>
      <c r="DF1166" s="73">
        <f>(DB1166^2)*(1-COS(RADIANS(CW1164+45)))+(COS(RADIANS(CW1164+45)))</f>
        <v>1</v>
      </c>
      <c r="DG1166" s="10"/>
      <c r="DH1166">
        <v>0</v>
      </c>
      <c r="DI1166" s="23">
        <f>SIN(RADIANS('[1]Biaxial Input'!$F$21))*SIN(RADIANS(0))</f>
        <v>0</v>
      </c>
      <c r="DK1166" s="30">
        <f>(DI1164*DI1166)*(1-COS(RADIANS(CV1164)))-DI1165*(SIN(RADIANS(CV1164)))</f>
        <v>-1.2113084546138469E-2</v>
      </c>
      <c r="DL1166" s="30">
        <f>(DI1165*DI1166)*(1-COS(RADIANS(CV1164)))+DI1164*(SIN(RADIANS(CV1164)))</f>
        <v>-0.17322517943366056</v>
      </c>
      <c r="DM1166" s="30">
        <f>(DI1166^2)*(1-COS(RADIANS(CV1164)))+(COS(RADIANS(CV1164)))</f>
        <v>0.98480775301220802</v>
      </c>
      <c r="DO1166">
        <v>-4.560600422266077E-2</v>
      </c>
      <c r="DQ1166" s="28">
        <f>(DB1164*DB1166)*(1-COS(RADIANS(CU1164)))-DB1165*(SIN(RADIANS(CU1164)))</f>
        <v>0</v>
      </c>
      <c r="DR1166" s="28">
        <f>(DB1165*DB1166)*(1-COS(RADIANS(CU1164)))+DB1164*(SIN(RADIANS(CU1164)))</f>
        <v>0</v>
      </c>
      <c r="DS1166" s="28">
        <f>(DB1166^2)*(1-COS(RADIANS(CU1164)))+(COS(RADIANS(CU1164)))</f>
        <v>1</v>
      </c>
      <c r="DU1166" s="61">
        <v>-0.16755232611303383</v>
      </c>
      <c r="DW1166" s="17">
        <v>0</v>
      </c>
      <c r="DX1166">
        <v>1</v>
      </c>
      <c r="DZ1166" s="73">
        <f>(DB1164*DB1164)*(1-COS(RADIANS(CW1164-45)))-DB1164*(SIN(RADIANS(CW1164-45)))</f>
        <v>0</v>
      </c>
      <c r="EA1166" s="73">
        <f>(DB1165*DB1166)*(1-COS(RADIANS(CW1164-45)))+DB1164*(SIN(RADIANS(CW1164-45)))</f>
        <v>0</v>
      </c>
      <c r="EB1166" s="73">
        <f>(DB1166^2)*(1-COS(RADIANS(CW1164-45)))+(COS(RADIANS(CW1164-45)))</f>
        <v>1</v>
      </c>
      <c r="EC1166" s="10"/>
      <c r="ED1166">
        <v>0</v>
      </c>
      <c r="EE1166" s="1">
        <v>-0.16755232611303383</v>
      </c>
      <c r="EG1166">
        <f>CY1166+DU1166</f>
        <v>-0.21315833033569459</v>
      </c>
      <c r="EH1166">
        <f>EG1166/(SQRT(EG1164^2+EG1165^2+EG1166^2))</f>
        <v>-0.15072570084677178</v>
      </c>
      <c r="EJ1166">
        <f>Q1166+AM1166</f>
        <v>0</v>
      </c>
      <c r="EK1166">
        <f>EJ1166/(SQRT(EJ1164^2+EJ1165^2+EJ1166^2))</f>
        <v>0</v>
      </c>
      <c r="EM1166" s="23">
        <f>CY1164*DU1165-CY1165*DU1164</f>
        <v>-0.98480775301220813</v>
      </c>
      <c r="ER1166">
        <f t="shared" ref="ER1166:ES1168" si="1762">CK1165</f>
        <v>0.93180266183863136</v>
      </c>
      <c r="ES1166">
        <f t="shared" si="1762"/>
        <v>-0.87956522186239505</v>
      </c>
      <c r="ET1166" t="e">
        <f>#REF!</f>
        <v>#REF!</v>
      </c>
      <c r="EU1166" t="e">
        <f>#REF!</f>
        <v>#REF!</v>
      </c>
      <c r="EY1166" s="28"/>
      <c r="EZ1166" s="10"/>
      <c r="FA1166" s="61">
        <v>-4.2674866912483032E-2</v>
      </c>
      <c r="FB1166" s="13">
        <f>BW1167</f>
        <v>-15</v>
      </c>
      <c r="FC1166" s="17">
        <v>0</v>
      </c>
      <c r="FD1166">
        <v>1</v>
      </c>
      <c r="FF1166" s="73">
        <f>(FD1164*FD1166)*(1-COS(RADIANS(EY1164+45)))-FD1165*(SIN(RADIANS(EY1164+45)))</f>
        <v>0</v>
      </c>
      <c r="FG1166" s="73">
        <f>(FD1165*FD1166)*(1-COS(RADIANS(EY1164+45)))+FD1164*(SIN(RADIANS(EY1164+45)))</f>
        <v>0</v>
      </c>
      <c r="FH1166" s="73">
        <f>(FD1166^2)*(1-COS(RADIANS(EY1164+45)))+(COS(RADIANS(EY1164+45)))</f>
        <v>1</v>
      </c>
      <c r="FI1166" s="10"/>
      <c r="FJ1166">
        <v>0</v>
      </c>
      <c r="FK1166" s="23">
        <f>SIN(RADIANS(176))*SIN(RADIANS(0))</f>
        <v>0</v>
      </c>
      <c r="FM1166" s="30">
        <f>(FK1164*FK1166)*(1-COS(RADIANS(EX1164)))-FK1165*(SIN(RADIANS(EX1164)))</f>
        <v>-1.2113084546138469E-2</v>
      </c>
      <c r="FN1166" s="30">
        <f>(FK1165*FK1166)*(1-COS(RADIANS(EX1164)))+FK1164*(SIN(RADIANS(EX1164)))</f>
        <v>-0.17322517943366056</v>
      </c>
      <c r="FO1166" s="30">
        <f>(FK1166^2)*(1-COS(RADIANS(EX1164)))+(COS(RADIANS(EX1164)))</f>
        <v>0.98480775301220802</v>
      </c>
      <c r="FQ1166">
        <v>-4.2674866912483032E-2</v>
      </c>
      <c r="FS1166" s="28">
        <f>(FD1164*FD1166)*(1-COS(RADIANS(EW1164)))-FD1165*(SIN(RADIANS(EW1164)))</f>
        <v>0</v>
      </c>
      <c r="FT1166" s="28">
        <f>(FD1165*FD1166)*(1-COS(RADIANS(EW1164)))+FD1164*(SIN(RADIANS(EW1164)))</f>
        <v>0</v>
      </c>
      <c r="FU1166" s="28">
        <f>(FD1166^2)*(1-COS(RADIANS(EW1164)))+(COS(RADIANS(EW1164)))</f>
        <v>1</v>
      </c>
      <c r="FW1166" s="61">
        <v>-0.1683227416038833</v>
      </c>
      <c r="FX1166" s="13">
        <f>BX1167</f>
        <v>293.89999999999998</v>
      </c>
      <c r="FY1166" s="17">
        <v>0</v>
      </c>
      <c r="FZ1166">
        <v>1</v>
      </c>
      <c r="GB1166" s="73">
        <f>(FD1164*FD1164)*(1-COS(RADIANS(EY1164-45)))-FD1164*(SIN(RADIANS(EY1164-45)))</f>
        <v>0</v>
      </c>
      <c r="GC1166" s="73">
        <f>(FD1165*FD1166)*(1-COS(RADIANS(EY1164-45)))+FD1164*(SIN(RADIANS(EY1164-45)))</f>
        <v>0</v>
      </c>
      <c r="GD1166" s="73">
        <f>(FD1166^2)*(1-COS(RADIANS(EY1164-45)))+(COS(RADIANS(EY1164-45)))</f>
        <v>1</v>
      </c>
      <c r="GE1166" s="10"/>
      <c r="GF1166">
        <v>0</v>
      </c>
      <c r="GG1166" s="1">
        <v>-0.1683227416038833</v>
      </c>
      <c r="GI1166">
        <f>FA1166+FW1166</f>
        <v>-0.21099760851636634</v>
      </c>
      <c r="GJ1166">
        <f>GI1166/(SQRT(GI1164^2+GI1165^2+GI1166^2))</f>
        <v>-0.14919783979606707</v>
      </c>
      <c r="GL1166" t="e">
        <f>#REF!+DC1166</f>
        <v>#REF!</v>
      </c>
      <c r="GM1166" t="e">
        <f>GL1166/(SQRT(GL1164^2+GL1165^2+GL1166^2))</f>
        <v>#REF!</v>
      </c>
      <c r="GO1166" s="27">
        <f>FA1164*FW1165-FA1165*FW1164</f>
        <v>-0.98480775301220824</v>
      </c>
    </row>
    <row r="1167" spans="1:197" x14ac:dyDescent="0.2">
      <c r="A1167" s="1"/>
      <c r="E1167" s="5" t="s">
        <v>4</v>
      </c>
      <c r="F1167" s="6" t="s">
        <v>5</v>
      </c>
      <c r="G1167" s="7" t="s">
        <v>6</v>
      </c>
      <c r="H1167" s="8" t="s">
        <v>1</v>
      </c>
      <c r="I1167">
        <v>6</v>
      </c>
      <c r="J1167" s="9" t="s">
        <v>7</v>
      </c>
      <c r="K1167">
        <v>6</v>
      </c>
      <c r="L1167" s="10"/>
      <c r="M1167" s="17">
        <f>A1147</f>
        <v>45</v>
      </c>
      <c r="N1167" s="17">
        <f>B1147</f>
        <v>25</v>
      </c>
      <c r="O1167" s="17">
        <f>C1147</f>
        <v>245.2</v>
      </c>
      <c r="Q1167" s="61">
        <f t="array" ref="Q1167:Q1169">MMULT(AI1167:AK1169,AG1167:AG1169)</f>
        <v>0.85171162377563892</v>
      </c>
      <c r="R1167" s="13"/>
      <c r="S1167" s="17">
        <v>1</v>
      </c>
      <c r="T1167">
        <v>0</v>
      </c>
      <c r="V1167" s="73">
        <f>(T1167^2)*(1-COS(RADIANS(O1167+45)))+(COS(RADIANS(O1167+45)))</f>
        <v>0.3452981989985347</v>
      </c>
      <c r="W1167" s="73">
        <f>(T1167*T1168)*(1-COS(RADIANS(O1167+45)))-T1169*(SIN(RADIANS(O1167+45)))</f>
        <v>0.93849302275955593</v>
      </c>
      <c r="X1167" s="73">
        <f>(T1167*T1169)*(1-COS(RADIANS(O1167+45)))+T1168*(SIN(RADIANS(O1167+45)))</f>
        <v>0</v>
      </c>
      <c r="Y1167" s="10"/>
      <c r="Z1167">
        <f t="array" ref="Z1167:Z1169">MMULT(V1167:X1169,S1167:S1169)</f>
        <v>0.3452981989985347</v>
      </c>
      <c r="AA1167" s="23">
        <f>COS(RADIANS('[1]Biaxial Input'!$F$21))</f>
        <v>-0.9975640502598242</v>
      </c>
      <c r="AC1167" s="30">
        <f>(AA1167^2)*(1-COS(RADIANS(N1167)))+(COS(RADIANS(N1167)))</f>
        <v>0.99954409691199531</v>
      </c>
      <c r="AD1167" s="30">
        <f>(AA1167*AA1168)*(1-COS(RADIANS(N1167)))-AA1169*(SIN(RADIANS(N1167)))</f>
        <v>-6.5197179069601558E-3</v>
      </c>
      <c r="AE1167" s="30">
        <f>(AA1167*AA1169)*(1-COS(RADIANS(N1167)))+AA1168*(SIN(RADIANS(N1167)))</f>
        <v>2.948035967890307E-2</v>
      </c>
      <c r="AG1167">
        <f t="array" ref="AG1167:AG1169">MMULT(AC1167:AE1169,Z1167:Z1169)</f>
        <v>0.35125948624937142</v>
      </c>
      <c r="AI1167" s="28">
        <f>(T1167^2)*(1-COS(RADIANS(M1167)))+(COS(RADIANS(M1167)))</f>
        <v>0.70710678118654757</v>
      </c>
      <c r="AJ1167" s="28">
        <f>(T1167*T1168)*(1-COS(RADIANS(M1167)))-T1169*(SIN(RADIANS(M1167)))</f>
        <v>-0.70710678118654746</v>
      </c>
      <c r="AK1167" s="28">
        <f>(T1167*T1169)*(1-COS(RADIANS(M1167)))+T1168*(SIN(RADIANS(M1167)))</f>
        <v>0</v>
      </c>
      <c r="AM1167" s="61">
        <f t="array" ref="AM1167:AM1169">MMULT(AI1167:AK1169,AW1167:AW1169)</f>
        <v>-0.44464907664631426</v>
      </c>
      <c r="AN1167" s="13"/>
      <c r="AO1167" s="17">
        <v>1</v>
      </c>
      <c r="AP1167">
        <v>0</v>
      </c>
      <c r="AR1167" s="73">
        <f>(T1167^2)*(1-COS(RADIANS(O1167-45)))+(COS(RADIANS(O1167-45)))</f>
        <v>-0.93849302275955604</v>
      </c>
      <c r="AS1167" s="73">
        <f>(T1167*T1168)*(1-COS(RADIANS(O1167-45)))-T1169*(SIN(RADIANS(O1167-45)))</f>
        <v>0.34529819899853437</v>
      </c>
      <c r="AT1167" s="73">
        <f>(T1167*T1169)*(1-COS(RADIANS(O1167-45)))+T1168*(SIN(RADIANS(O1167-45)))</f>
        <v>0</v>
      </c>
      <c r="AU1167" s="10"/>
      <c r="AV1167">
        <f t="array" ref="AV1167:AV1169">MMULT(AR1167:AT1169,S1167:S1169)</f>
        <v>-0.93849302275955604</v>
      </c>
      <c r="AW1167" s="1">
        <f t="array" ref="AW1167:AW1169">MMULT(AC1167:AE1169,AV1167:AV1169)</f>
        <v>-0.93581391404115721</v>
      </c>
      <c r="BV1167" s="17">
        <f t="shared" si="1742"/>
        <v>0</v>
      </c>
      <c r="BW1167" s="17">
        <f t="shared" si="1742"/>
        <v>-15</v>
      </c>
      <c r="BX1167" s="17">
        <f t="shared" si="1742"/>
        <v>293.89999999999998</v>
      </c>
      <c r="BY1167" t="s">
        <v>10</v>
      </c>
      <c r="BZ1167" s="5">
        <f t="shared" si="1760"/>
        <v>-9.8670839279614439E-2</v>
      </c>
      <c r="CA1167" s="6">
        <f t="shared" si="1760"/>
        <v>-0.32743703463395935</v>
      </c>
      <c r="CB1167" s="7">
        <f>CY1166</f>
        <v>-4.560600422266077E-2</v>
      </c>
      <c r="CC1167" s="8">
        <f>DU1166</f>
        <v>-0.16755232611303383</v>
      </c>
      <c r="CE1167" s="10"/>
      <c r="CG1167" s="10" t="s">
        <v>160</v>
      </c>
      <c r="CH1167" s="10">
        <f>-CH1164*((EY1164-CW1164)/(CH1166-CE1165))</f>
        <v>115.77355769164048</v>
      </c>
      <c r="CI1167" s="67"/>
      <c r="CJ1167" s="10" t="s">
        <v>10</v>
      </c>
      <c r="CK1167" s="5">
        <f t="shared" si="1761"/>
        <v>-9.8670839279614439E-2</v>
      </c>
      <c r="CL1167" s="6">
        <f t="shared" si="1761"/>
        <v>-0.32743703463395935</v>
      </c>
      <c r="CM1167" s="7">
        <f>FA1166</f>
        <v>-4.2674866912483032E-2</v>
      </c>
      <c r="CN1167" s="8">
        <f>FW1166</f>
        <v>-0.1683227416038833</v>
      </c>
      <c r="CW1167" s="28"/>
      <c r="CX1167" s="1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EE1167" s="1"/>
      <c r="EI1167" s="64">
        <f>(DEGREES(ACOS((EH1164*EK1164+EH1165*EK1165+EH1166*EK1166)/((SQRT(EH1164^2+EH1165^2+EH1166^2))*(SQRT(EK1164^2+EK1165^2+EK1166^2))))))</f>
        <v>157.21506663529186</v>
      </c>
      <c r="ER1167">
        <f t="shared" si="1762"/>
        <v>0.3492962422733713</v>
      </c>
      <c r="ES1167">
        <f t="shared" si="1762"/>
        <v>-0.34518112468713447</v>
      </c>
      <c r="ET1167" t="e">
        <f>#REF!</f>
        <v>#REF!</v>
      </c>
      <c r="EU1167" t="e">
        <f>#REF!</f>
        <v>#REF!</v>
      </c>
      <c r="EY1167" s="28"/>
      <c r="EZ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GG1167" s="1"/>
      <c r="GK1167" s="64" t="e">
        <f>(DEGREES(ACOS((GJ1164*GM1164+GJ1165*GM1165+GJ1166*GM1166)/((SQRT(GJ1164^2+GJ1165^2+GJ1166^2))*(SQRT(GM1164^2+GM1165^2+GM1166^2))))))</f>
        <v>#VALUE!</v>
      </c>
    </row>
    <row r="1168" spans="1:197" x14ac:dyDescent="0.2">
      <c r="A1168" s="1"/>
      <c r="D1168" t="s">
        <v>8</v>
      </c>
      <c r="E1168" s="5">
        <f t="shared" ref="E1168:F1170" si="1763">E1163</f>
        <v>0.93179877629360952</v>
      </c>
      <c r="F1168" s="6">
        <f t="shared" si="1763"/>
        <v>-0.87957021770226052</v>
      </c>
      <c r="G1168" s="7">
        <f>Q1167</f>
        <v>0.85171162377563892</v>
      </c>
      <c r="H1168" s="8">
        <f>AM1167</f>
        <v>-0.44464907664631426</v>
      </c>
      <c r="J1168" s="9">
        <f>((SUMPRODUCT(G1168:G1170,E1168:E1170))*(SUMPRODUCT(G1168:G1170,F1168:F1170)))-((SUMPRODUCT(H1168:H1170,E1168:E1170))*(SUMPRODUCT(H1168:H1170,F1168:F1170)))</f>
        <v>-4.6199358164043525E-3</v>
      </c>
      <c r="Q1168" s="61">
        <v>-0.35495569440957225</v>
      </c>
      <c r="S1168" s="17">
        <v>0</v>
      </c>
      <c r="T1168">
        <v>0</v>
      </c>
      <c r="V1168" s="73">
        <f>(T1167*T1168)*(1-COS(RADIANS(O1167+45)))+T1169*(SIN(RADIANS(O1167+45)))</f>
        <v>-0.93849302275955593</v>
      </c>
      <c r="W1168" s="73">
        <f>(T1168^2)*(1-COS(RADIANS(O1167+45)))+(COS(RADIANS(O1167+45)))</f>
        <v>0.3452981989985347</v>
      </c>
      <c r="X1168" s="73">
        <f>(T1168*T1169)*(1-COS(RADIANS(O1167+45)))-T1167*(SIN(RADIANS(O1167+45)))</f>
        <v>0</v>
      </c>
      <c r="Y1168" s="10"/>
      <c r="Z1168">
        <v>-0.93849302275955593</v>
      </c>
      <c r="AA1168" s="23">
        <f>SIN(RADIANS('[1]Biaxial Input'!$F$21))*(COS(RADIANS(0)))</f>
        <v>6.9756473744125524E-2</v>
      </c>
      <c r="AC1168" s="30">
        <f>(AA1167*AA1168)*(1-COS(RADIANS(N1167)))+AA1169*(SIN(RADIANS(N1167)))</f>
        <v>-6.5197179069601558E-3</v>
      </c>
      <c r="AD1168" s="30">
        <f>(AA1168^2)*(1-COS(RADIANS(N1167)))+(COS(RADIANS(N1167)))</f>
        <v>0.90676369012465463</v>
      </c>
      <c r="AE1168" s="30">
        <f>(AA1168*AA1169)*(1-COS(RADIANS(N1167)))-AA1167*(SIN(RADIANS(N1167)))</f>
        <v>0.42158878489581864</v>
      </c>
      <c r="AG1168">
        <v>-0.85324264332494826</v>
      </c>
      <c r="AI1168" s="28">
        <f>(T1167*T1168)*(1-COS(RADIANS(M1167)))+T1169*(SIN(RADIANS(M1167)))</f>
        <v>0.70710678118654746</v>
      </c>
      <c r="AJ1168" s="28">
        <f>(T1168^2)*(1-COS(RADIANS(M1167)))+(COS(RADIANS(M1167)))</f>
        <v>0.70710678118654757</v>
      </c>
      <c r="AK1168" s="28">
        <f>(T1168*T1169)*(1-COS(RADIANS(M1167)))-T1167*(SIN(RADIANS(M1167)))</f>
        <v>0</v>
      </c>
      <c r="AM1168" s="61">
        <v>-0.87879165244813995</v>
      </c>
      <c r="AO1168" s="17">
        <v>0</v>
      </c>
      <c r="AP1168">
        <v>0</v>
      </c>
      <c r="AR1168" s="73">
        <f>(T1167*T1168)*(1-COS(RADIANS(O1167-45)))+T1169*(SIN(RADIANS(O1167-45)))</f>
        <v>-0.34529819899853437</v>
      </c>
      <c r="AS1168" s="73">
        <f>(T1168^2)*(1-COS(RADIANS(O1167-45)))+(COS(RADIANS(O1167-45)))</f>
        <v>-0.93849302275955604</v>
      </c>
      <c r="AT1168" s="73">
        <f>(T1168*T1169)*(1-COS(RADIANS(O1167-45)))-T1167*(SIN(RADIANS(O1167-45)))</f>
        <v>0</v>
      </c>
      <c r="AU1168" s="10"/>
      <c r="AV1168">
        <v>-0.34529819899853437</v>
      </c>
      <c r="AW1168" s="1">
        <v>-0.30698515935126575</v>
      </c>
      <c r="BV1168" s="17">
        <f t="shared" si="1742"/>
        <v>10</v>
      </c>
      <c r="BW1168" s="17">
        <f t="shared" si="1742"/>
        <v>-20</v>
      </c>
      <c r="BX1168" s="17">
        <f t="shared" si="1742"/>
        <v>282.7</v>
      </c>
      <c r="CS1168" s="15"/>
      <c r="CW1168" s="28"/>
      <c r="CX1168" s="1"/>
      <c r="CY1168" s="82" t="s">
        <v>148</v>
      </c>
      <c r="CZ1168" s="13"/>
      <c r="DB1168" s="10"/>
      <c r="DC1168" s="10"/>
      <c r="DD1168" s="10"/>
      <c r="DE1168" s="10"/>
      <c r="DF1168" s="10"/>
      <c r="DG1168" s="10"/>
      <c r="DH1168" s="80"/>
      <c r="DI1168" s="23" t="s">
        <v>149</v>
      </c>
      <c r="DM1168" s="1"/>
      <c r="DO1168" s="80"/>
      <c r="DS1168" s="13"/>
      <c r="DT1168" s="81"/>
      <c r="DU1168" s="82" t="s">
        <v>150</v>
      </c>
      <c r="DW1168" s="13"/>
      <c r="DX1168" s="13"/>
      <c r="EA1168" s="1"/>
      <c r="EE1168" s="1"/>
      <c r="EI1168" s="13"/>
      <c r="ER1168">
        <f t="shared" si="1762"/>
        <v>-9.8670839279614439E-2</v>
      </c>
      <c r="ES1168">
        <f t="shared" si="1762"/>
        <v>-0.32743703463395935</v>
      </c>
      <c r="ET1168" t="e">
        <f>#REF!</f>
        <v>#REF!</v>
      </c>
      <c r="EU1168" t="e">
        <f>#REF!</f>
        <v>#REF!</v>
      </c>
      <c r="EY1168" s="28"/>
      <c r="EZ1168" s="10"/>
      <c r="FA1168" s="82" t="s">
        <v>148</v>
      </c>
      <c r="FB1168" s="13"/>
      <c r="FD1168" s="10"/>
      <c r="FE1168" s="10"/>
      <c r="FF1168" s="10"/>
      <c r="FG1168" s="10"/>
      <c r="FH1168" s="10"/>
      <c r="FI1168" s="10"/>
      <c r="FJ1168" s="80"/>
      <c r="FK1168" s="23" t="s">
        <v>149</v>
      </c>
      <c r="FO1168" s="1"/>
      <c r="FQ1168" s="80"/>
      <c r="FU1168" s="13"/>
      <c r="FV1168" s="81"/>
      <c r="FW1168" s="82" t="s">
        <v>150</v>
      </c>
      <c r="FY1168" s="13"/>
      <c r="FZ1168" s="13"/>
      <c r="GC1168" s="1"/>
      <c r="GG1168" s="1"/>
      <c r="GK1168" s="13"/>
    </row>
    <row r="1169" spans="1:197" x14ac:dyDescent="0.2">
      <c r="A1169" s="1"/>
      <c r="D1169" t="s">
        <v>9</v>
      </c>
      <c r="E1169" s="5">
        <f t="shared" si="1763"/>
        <v>0.34930736326064155</v>
      </c>
      <c r="F1169" s="6">
        <f t="shared" si="1763"/>
        <v>-0.34517023974623617</v>
      </c>
      <c r="G1169" s="7">
        <f t="shared" ref="G1169:G1170" si="1764">Q1168</f>
        <v>-0.35495569440957225</v>
      </c>
      <c r="H1169" s="8">
        <f t="shared" ref="H1169:H1170" si="1765">AM1168</f>
        <v>-0.87879165244813995</v>
      </c>
      <c r="J1169" s="10"/>
      <c r="Q1169" s="61">
        <v>0.3854786179954508</v>
      </c>
      <c r="S1169" s="17">
        <v>0</v>
      </c>
      <c r="T1169">
        <v>1</v>
      </c>
      <c r="V1169" s="73">
        <f>(T1167*T1169)*(1-COS(RADIANS(O1167+45)))-T1168*(SIN(RADIANS(O1167+45)))</f>
        <v>0</v>
      </c>
      <c r="W1169" s="73">
        <f>(T1168*T1169)*(1-COS(RADIANS(O1167+45)))+T1167*(SIN(RADIANS(O1167+45)))</f>
        <v>0</v>
      </c>
      <c r="X1169" s="73">
        <f>(T1169^2)*(1-COS(RADIANS(O1167+45)))+(COS(RADIANS(O1167+45)))</f>
        <v>1</v>
      </c>
      <c r="Y1169" s="10"/>
      <c r="Z1169">
        <v>0</v>
      </c>
      <c r="AA1169" s="23">
        <f>SIN(RADIANS('[1]Biaxial Input'!$F$21))*SIN(RADIANS(0))</f>
        <v>0</v>
      </c>
      <c r="AC1169" s="30">
        <f>(AA1167*AA1169)*(1-COS(RADIANS(N1167)))-AA1168*(SIN(RADIANS(N1167)))</f>
        <v>-2.948035967890307E-2</v>
      </c>
      <c r="AD1169" s="30">
        <f>(AA1168*AA1169)*(1-COS(RADIANS(N1167)))+AA1167*(SIN(RADIANS(N1167)))</f>
        <v>-0.42158878489581864</v>
      </c>
      <c r="AE1169" s="30">
        <f>(AA1169^2)*(1-COS(RADIANS(N1167)))+(COS(RADIANS(N1167)))</f>
        <v>0.90630778703664994</v>
      </c>
      <c r="AG1169">
        <v>0.3854786179954508</v>
      </c>
      <c r="AI1169" s="28">
        <f>(T1167*T1169)*(1-COS(RADIANS(M1167)))-T1168*(SIN(RADIANS(M1167)))</f>
        <v>0</v>
      </c>
      <c r="AJ1169" s="28">
        <f>(T1168*T1169)*(1-COS(RADIANS(M1167)))+T1167*(SIN(RADIANS(M1167)))</f>
        <v>0</v>
      </c>
      <c r="AK1169" s="28">
        <f>(T1169^2)*(1-COS(RADIANS(M1167)))+(COS(RADIANS(M1167)))</f>
        <v>1</v>
      </c>
      <c r="AM1169" s="61">
        <v>0.17324096000959935</v>
      </c>
      <c r="AO1169" s="17">
        <v>0</v>
      </c>
      <c r="AP1169">
        <v>1</v>
      </c>
      <c r="AR1169" s="73">
        <f>(T1167*T1167)*(1-COS(RADIANS(O1167-45)))-T1167*(SIN(RADIANS(O1167-45)))</f>
        <v>0</v>
      </c>
      <c r="AS1169" s="73">
        <f>(T1168*T1169)*(1-COS(RADIANS(O1167-45)))+T1167*(SIN(RADIANS(O1167-45)))</f>
        <v>0</v>
      </c>
      <c r="AT1169" s="73">
        <f>(T1169^2)*(1-COS(RADIANS(O1167-45)))+(COS(RADIANS(O1167-45)))</f>
        <v>1</v>
      </c>
      <c r="AU1169" s="10"/>
      <c r="AV1169">
        <v>0</v>
      </c>
      <c r="AW1169" s="1">
        <v>0.17324096000959935</v>
      </c>
      <c r="BV1169" s="17">
        <f t="shared" si="1742"/>
        <v>25</v>
      </c>
      <c r="BW1169" s="17">
        <f t="shared" si="1742"/>
        <v>-30</v>
      </c>
      <c r="BX1169" s="17">
        <f t="shared" si="1742"/>
        <v>270.8</v>
      </c>
      <c r="BZ1169" s="5" t="s">
        <v>4</v>
      </c>
      <c r="CA1169" s="6" t="s">
        <v>5</v>
      </c>
      <c r="CB1169" s="7" t="s">
        <v>6</v>
      </c>
      <c r="CC1169" s="8" t="s">
        <v>1</v>
      </c>
      <c r="CD1169">
        <v>4</v>
      </c>
      <c r="CE1169" s="9" t="s">
        <v>7</v>
      </c>
      <c r="CG1169" s="90" t="s">
        <v>157</v>
      </c>
      <c r="CH1169" s="61">
        <f>CE1170-((CH1171-CE1170)/(EY1169-CW1169))*CW1169</f>
        <v>4.9539141998104315</v>
      </c>
      <c r="CI1169" s="10"/>
      <c r="CK1169" s="5" t="s">
        <v>4</v>
      </c>
      <c r="CL1169" s="6" t="s">
        <v>5</v>
      </c>
      <c r="CM1169" s="7" t="s">
        <v>6</v>
      </c>
      <c r="CN1169" s="8" t="s">
        <v>1</v>
      </c>
      <c r="CO1169" s="10"/>
      <c r="CP1169">
        <f t="shared" ref="CP1169:CQ1171" si="1766">BZ1170</f>
        <v>0.93180266183863136</v>
      </c>
      <c r="CQ1169">
        <f t="shared" si="1766"/>
        <v>-0.87956522186239505</v>
      </c>
      <c r="CR1169">
        <f>CI1173</f>
        <v>0</v>
      </c>
      <c r="CS1169">
        <f>CL1173</f>
        <v>0</v>
      </c>
      <c r="CU1169" s="17">
        <f>CU1073</f>
        <v>140</v>
      </c>
      <c r="CV1169" s="17">
        <f>CV1073</f>
        <v>15</v>
      </c>
      <c r="CW1169" s="31">
        <f>CH1076</f>
        <v>150.9200837585752</v>
      </c>
      <c r="CX1169" s="1"/>
      <c r="CY1169" s="61">
        <f t="array" ref="CY1169:CY1171">MMULT(DQ1169:DS1171,DO1169:DO1171)</f>
        <v>0.90491269794133589</v>
      </c>
      <c r="CZ1169" s="13"/>
      <c r="DA1169" s="17">
        <v>1</v>
      </c>
      <c r="DB1169">
        <v>0</v>
      </c>
      <c r="DD1169" s="73">
        <f>(DB1169^2)*(1-COS(RADIANS(CW1169+45)))+(COS(RADIANS(CW1169+45)))</f>
        <v>-0.9616452201682868</v>
      </c>
      <c r="DE1169" s="73">
        <f>(DB1169*DB1170)*(1-COS(RADIANS(CW1169+45)))-DB1171*(SIN(RADIANS(CW1169+45)))</f>
        <v>0.27429631883692357</v>
      </c>
      <c r="DF1169" s="73">
        <f>(DB1169*DB1171)*(1-COS(RADIANS(CW1169+45)))+DB1170*(SIN(RADIANS(CW1169+45)))</f>
        <v>0</v>
      </c>
      <c r="DG1169" s="10"/>
      <c r="DH1169">
        <f t="array" ref="DH1169:DH1171">MMULT(DD1169:DF1171,DA1169:DA1171)</f>
        <v>-0.9616452201682868</v>
      </c>
      <c r="DI1169" s="23">
        <f>COS(RADIANS('[1]Biaxial Input'!$F$21))</f>
        <v>-0.9975640502598242</v>
      </c>
      <c r="DK1169" s="30">
        <f>(DI1169^2)*(1-COS(RADIANS(CV1169)))+(COS(RADIANS(CV1169)))</f>
        <v>0.99983419624187875</v>
      </c>
      <c r="DL1169" s="30">
        <f>(DI1169*DI1170)*(1-COS(RADIANS(CV1169)))-DI1171*(SIN(RADIANS(CV1169)))</f>
        <v>-2.3711042090011594E-3</v>
      </c>
      <c r="DM1169" s="30">
        <f>(DI1169*DI1171)*(1-COS(RADIANS(CV1169)))+DI1170*(SIN(RADIANS(CV1169)))</f>
        <v>1.8054303924173627E-2</v>
      </c>
      <c r="DO1169">
        <f t="array" ref="DO1169:DO1171">MMULT(DK1169:DM1171,DH1169:DH1171)</f>
        <v>-0.96083539062069589</v>
      </c>
      <c r="DQ1169" s="28">
        <f>(DB1169^2)*(1-COS(RADIANS(CU1169)))+(COS(RADIANS(CU1169)))</f>
        <v>-0.7660444431189779</v>
      </c>
      <c r="DR1169" s="28">
        <f>(DB1169*DB1170)*(1-COS(RADIANS(CU1169)))-DB1171*(SIN(RADIANS(CU1169)))</f>
        <v>-0.64278760968653947</v>
      </c>
      <c r="DS1169" s="28">
        <f>(DB1169*DB1171)*(1-COS(RADIANS(CU1169)))+DB1170*(SIN(RADIANS(CU1169)))</f>
        <v>0</v>
      </c>
      <c r="DU1169" s="61">
        <f t="array" ref="DU1169:DU1171">MMULT(DQ1169:DS1171,EE1169:EE1171)</f>
        <v>-0.38575675178194013</v>
      </c>
      <c r="DV1169" s="13"/>
      <c r="DW1169" s="17">
        <v>1</v>
      </c>
      <c r="DX1169">
        <v>0</v>
      </c>
      <c r="DZ1169" s="73">
        <f>(DB1169^2)*(1-COS(RADIANS(CW1169-45)))+(COS(RADIANS(CW1169-45)))</f>
        <v>-0.2742963188369234</v>
      </c>
      <c r="EA1169" s="73">
        <f>(DB1169*DB1170)*(1-COS(RADIANS(CW1169-45)))-DB1171*(SIN(RADIANS(CW1169-45)))</f>
        <v>-0.9616452201682868</v>
      </c>
      <c r="EB1169" s="73">
        <f>(DB1169*DB1171)*(1-COS(RADIANS(CW1169-45)))+DB1170*(SIN(RADIANS(CW1169-45)))</f>
        <v>0</v>
      </c>
      <c r="EC1169" s="10"/>
      <c r="ED1169">
        <f t="array" ref="ED1169:ED1171">MMULT(DZ1169:EB1171,DA1169:DA1171)</f>
        <v>-0.2742963188369234</v>
      </c>
      <c r="EE1169" s="1">
        <f t="array" ref="EE1169:EE1171">MMULT(DK1169:DM1171,ED1169:ED1171)</f>
        <v>-0.27653100050552831</v>
      </c>
      <c r="EG1169">
        <f>CY1169+DU1169</f>
        <v>0.51915594615939575</v>
      </c>
      <c r="EH1169">
        <f>EG1169/(SQRT(EG1169^2+EG1170^2+EG1171^2))</f>
        <v>0.36709869002262685</v>
      </c>
      <c r="EJ1169">
        <f>Q1169+AM1169</f>
        <v>0.55871957800505012</v>
      </c>
      <c r="EK1169">
        <f>EJ1169/(SQRT(EJ1169^2+EJ1170^2+EJ1171^2))</f>
        <v>1</v>
      </c>
      <c r="EM1169" s="23">
        <f>CY1170*DU1171-CY1171*DU1170</f>
        <v>0.17979081611467088</v>
      </c>
      <c r="EO1169" s="15">
        <v>4</v>
      </c>
      <c r="EP1169" s="9" t="s">
        <v>7</v>
      </c>
      <c r="EW1169" s="17">
        <f>CU1169</f>
        <v>140</v>
      </c>
      <c r="EX1169" s="17">
        <f>CV1169</f>
        <v>15</v>
      </c>
      <c r="EY1169" s="31">
        <f>1+CW1169</f>
        <v>151.9200837585752</v>
      </c>
      <c r="EZ1169" s="10"/>
      <c r="FA1169" s="61">
        <f t="array" ref="FA1169:FA1171">MMULT(FS1169:FU1171,FQ1169:FQ1171)</f>
        <v>0.91150725897242102</v>
      </c>
      <c r="FB1169" s="13">
        <f>BW1170</f>
        <v>-40</v>
      </c>
      <c r="FC1169" s="17">
        <v>1</v>
      </c>
      <c r="FD1169">
        <v>0</v>
      </c>
      <c r="FF1169" s="73">
        <f>(FD1169^2)*(1-COS(RADIANS(EY1169+45)))+(COS(RADIANS(EY1169+45)))</f>
        <v>-0.95671162610282934</v>
      </c>
      <c r="FG1169" s="73">
        <f>(FD1169*FD1170)*(1-COS(RADIANS(EY1169+45)))-FD1171*(SIN(RADIANS(EY1169+45)))</f>
        <v>0.29103756540982839</v>
      </c>
      <c r="FH1169" s="73">
        <f>(FD1169*FD1171)*(1-COS(RADIANS(EY1169+45)))+FD1170*(SIN(RADIANS(EY1169+45)))</f>
        <v>0</v>
      </c>
      <c r="FI1169" s="10"/>
      <c r="FJ1169">
        <f t="array" ref="FJ1169:FJ1171">MMULT(FF1169:FH1171,FC1169:FC1171)</f>
        <v>-0.95671162610282934</v>
      </c>
      <c r="FK1169" s="23">
        <f>COS(RADIANS(176))</f>
        <v>-0.9975640502598242</v>
      </c>
      <c r="FM1169" s="30">
        <f>(FK1169^2)*(1-COS(RADIANS(EX1169)))+(COS(RADIANS(EX1169)))</f>
        <v>0.99983419624187875</v>
      </c>
      <c r="FN1169" s="30">
        <f>(FK1169*FK1170)*(1-COS(RADIANS(EX1169)))-FK1171*(SIN(RADIANS(EX1169)))</f>
        <v>-2.3711042090011594E-3</v>
      </c>
      <c r="FO1169" s="30">
        <f>(FK1169*FK1171)*(1-COS(RADIANS(EX1169)))+FK1170*(SIN(RADIANS(EX1169)))</f>
        <v>1.8054303924173627E-2</v>
      </c>
      <c r="FQ1169">
        <f t="array" ref="FQ1169:FQ1171">MMULT(FM1169:FO1171,FJ1169:FJ1171)</f>
        <v>-0.95586291932346257</v>
      </c>
      <c r="FS1169" s="28">
        <f>(FD1169^2)*(1-COS(RADIANS(EW1169)))+(COS(RADIANS(EW1169)))</f>
        <v>-0.7660444431189779</v>
      </c>
      <c r="FT1169" s="28">
        <f>(FD1169*FD1170)*(1-COS(RADIANS(EW1169)))-FD1171*(SIN(RADIANS(EW1169)))</f>
        <v>-0.64278760968653947</v>
      </c>
      <c r="FU1169" s="28">
        <f>(FD1169*FD1171)*(1-COS(RADIANS(EW1169)))+FD1170*(SIN(RADIANS(EW1169)))</f>
        <v>0</v>
      </c>
      <c r="FW1169" s="61">
        <f t="array" ref="FW1169:FW1171">MMULT(FS1169:FU1171,GG1169:GG1171)</f>
        <v>-0.36990509496545804</v>
      </c>
      <c r="FX1169" s="13">
        <f>BX1170</f>
        <v>259.10000000000002</v>
      </c>
      <c r="FY1169" s="17">
        <v>1</v>
      </c>
      <c r="FZ1169">
        <v>0</v>
      </c>
      <c r="GB1169" s="73">
        <f>(FD1169^2)*(1-COS(RADIANS(EY1169-45)))+(COS(RADIANS(EY1169-45)))</f>
        <v>-0.29103756540982845</v>
      </c>
      <c r="GC1169" s="73">
        <f>(FD1169*FD1170)*(1-COS(RADIANS(EY1169-45)))-FD1171*(SIN(RADIANS(EY1169-45)))</f>
        <v>-0.95671162610282934</v>
      </c>
      <c r="GD1169" s="73">
        <f>(FD1169*FD1171)*(1-COS(RADIANS(EY1169-45)))+FD1170*(SIN(RADIANS(EY1169-45)))</f>
        <v>0</v>
      </c>
      <c r="GE1169" s="10"/>
      <c r="GF1169">
        <f t="array" ref="GF1169:GF1171">MMULT(GB1169:GD1171,FC1169:FC1171)</f>
        <v>-0.29103756540982845</v>
      </c>
      <c r="GG1169" s="1">
        <f t="array" ref="GG1169:GG1171">MMULT(FM1169:FO1171,GF1169:GF1171)</f>
        <v>-0.29325777325118185</v>
      </c>
      <c r="GI1169">
        <f>FA1169+FW1169</f>
        <v>0.54160216400696304</v>
      </c>
      <c r="GJ1169">
        <f>GI1169/(SQRT(GI1169^2+GI1170^2+GI1171^2))</f>
        <v>0.38297056287463221</v>
      </c>
      <c r="GL1169" t="e">
        <f>CH1170+DC1169</f>
        <v>#VALUE!</v>
      </c>
      <c r="GM1169" t="e">
        <f>GL1169/(SQRT(GL1169^2+GL1170^2+GL1171^2))</f>
        <v>#VALUE!</v>
      </c>
      <c r="GO1169" s="27">
        <f>FA1170*FW1171-FA1171*FW1170</f>
        <v>0.1797908161146709</v>
      </c>
    </row>
    <row r="1170" spans="1:197" x14ac:dyDescent="0.2">
      <c r="A1170" s="1"/>
      <c r="D1170" t="s">
        <v>10</v>
      </c>
      <c r="E1170" s="5">
        <f t="shared" si="1763"/>
        <v>-9.8668163404565704E-2</v>
      </c>
      <c r="F1170" s="6">
        <f t="shared" si="1763"/>
        <v>-0.32743508933027299</v>
      </c>
      <c r="G1170" s="7">
        <f t="shared" si="1764"/>
        <v>0.3854786179954508</v>
      </c>
      <c r="H1170" s="8">
        <f t="shared" si="1765"/>
        <v>0.17324096000959935</v>
      </c>
      <c r="J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W1170" s="1"/>
      <c r="BV1170" s="17">
        <f t="shared" si="1742"/>
        <v>40</v>
      </c>
      <c r="BW1170" s="17">
        <f t="shared" si="1742"/>
        <v>-40</v>
      </c>
      <c r="BX1170" s="17">
        <f t="shared" si="1742"/>
        <v>259.10000000000002</v>
      </c>
      <c r="BY1170" t="s">
        <v>8</v>
      </c>
      <c r="BZ1170" s="5">
        <f t="shared" ref="BZ1170:CA1172" si="1767">BZ1165</f>
        <v>0.93180266183863136</v>
      </c>
      <c r="CA1170" s="6">
        <f t="shared" si="1767"/>
        <v>-0.87956522186239505</v>
      </c>
      <c r="CB1170" s="7">
        <f>CY1169</f>
        <v>0.90491269794133589</v>
      </c>
      <c r="CC1170" s="8">
        <f>DU1169</f>
        <v>-0.38575675178194013</v>
      </c>
      <c r="CE1170" s="9">
        <f>((SUMPRODUCT(CB1170:CB1172,BZ1170:BZ1172))*(SUMPRODUCT(CB1170:CB1172,CA1170:CA1172)))-((SUMPRODUCT(CC1170:CC1172,BZ1170:BZ1172))*(SUMPRODUCT(CC1170:CC1172,CA1170:CA1172)))</f>
        <v>-4.9960036108132044E-16</v>
      </c>
      <c r="CG1170">
        <v>1</v>
      </c>
      <c r="CH1170" t="s">
        <v>161</v>
      </c>
      <c r="CI1170" s="67"/>
      <c r="CJ1170" s="1" t="s">
        <v>8</v>
      </c>
      <c r="CK1170" s="5">
        <f t="shared" ref="CK1170:CL1172" si="1768">BZ1170</f>
        <v>0.93180266183863136</v>
      </c>
      <c r="CL1170" s="6">
        <f t="shared" si="1768"/>
        <v>-0.87956522186239505</v>
      </c>
      <c r="CM1170" s="7">
        <f>FA1169</f>
        <v>0.91150725897242102</v>
      </c>
      <c r="CN1170" s="8">
        <f>FW1169</f>
        <v>-0.36990509496545804</v>
      </c>
      <c r="CO1170" s="10"/>
      <c r="CP1170">
        <f t="shared" si="1766"/>
        <v>0.3492962422733713</v>
      </c>
      <c r="CQ1170">
        <f t="shared" si="1766"/>
        <v>-0.34518112468713447</v>
      </c>
      <c r="CR1170">
        <f>CJ1173</f>
        <v>0</v>
      </c>
      <c r="CS1170">
        <f>CM1173</f>
        <v>0</v>
      </c>
      <c r="CW1170" s="28"/>
      <c r="CX1170" s="1"/>
      <c r="CY1170" s="61">
        <v>-0.41636155212364201</v>
      </c>
      <c r="DA1170" s="17">
        <v>0</v>
      </c>
      <c r="DB1170">
        <v>0</v>
      </c>
      <c r="DD1170" s="73">
        <f>(DB1169*DB1170)*(1-COS(RADIANS(CW1169+45)))+DB1171*(SIN(RADIANS(CW1169+45)))</f>
        <v>-0.27429631883692357</v>
      </c>
      <c r="DE1170" s="73">
        <f>(DB1170^2)*(1-COS(RADIANS(CW1169+45)))+(COS(RADIANS(CW1169+45)))</f>
        <v>-0.9616452201682868</v>
      </c>
      <c r="DF1170" s="73">
        <f>(DB1170*DB1171)*(1-COS(RADIANS(CW1169+45)))-DB1169*(SIN(RADIANS(CW1169+45)))</f>
        <v>0</v>
      </c>
      <c r="DG1170" s="10"/>
      <c r="DH1170">
        <v>-0.27429631883692357</v>
      </c>
      <c r="DI1170" s="23">
        <f>SIN(RADIANS('[1]Biaxial Input'!$F$21))*(COS(RADIANS(0)))</f>
        <v>6.9756473744125524E-2</v>
      </c>
      <c r="DK1170" s="30">
        <f>(DI1169*DI1170)*(1-COS(RADIANS(CV1169)))+DI1171*(SIN(RADIANS(CV1169)))</f>
        <v>-2.3711042090011594E-3</v>
      </c>
      <c r="DL1170" s="30">
        <f>(DI1170^2)*(1-COS(RADIANS(CV1169)))+(COS(RADIANS(CV1169)))</f>
        <v>0.96609163004718956</v>
      </c>
      <c r="DM1170" s="30">
        <f>(DI1170*DI1171)*(1-COS(RADIANS(CV1169)))-DI1169*(SIN(RADIANS(CV1169)))</f>
        <v>0.25818857491685071</v>
      </c>
      <c r="DO1170">
        <v>-0.26271521675200021</v>
      </c>
      <c r="DQ1170" s="28">
        <f>(DB1169*DB1170)*(1-COS(RADIANS(CU1169)))+DB1171*(SIN(RADIANS(CU1169)))</f>
        <v>0.64278760968653947</v>
      </c>
      <c r="DR1170" s="28">
        <f>(DB1170^2)*(1-COS(RADIANS(CU1169)))+(COS(RADIANS(CU1169)))</f>
        <v>-0.7660444431189779</v>
      </c>
      <c r="DS1170" s="28">
        <f>(DB1170*DB1171)*(1-COS(RADIANS(CU1169)))-DB1169*(SIN(RADIANS(CU1169)))</f>
        <v>0</v>
      </c>
      <c r="DU1170" s="61">
        <v>-0.88993286115559878</v>
      </c>
      <c r="DW1170" s="17">
        <v>0</v>
      </c>
      <c r="DX1170">
        <v>0</v>
      </c>
      <c r="DZ1170" s="73">
        <f>(DB1169*DB1170)*(1-COS(RADIANS(CW1169-45)))+DB1171*(SIN(RADIANS(CW1169-45)))</f>
        <v>0.9616452201682868</v>
      </c>
      <c r="EA1170" s="73">
        <f>(DB1170^2)*(1-COS(RADIANS(CW1169-45)))+(COS(RADIANS(CW1169-45)))</f>
        <v>-0.2742963188369234</v>
      </c>
      <c r="EB1170" s="73">
        <f>(DB1170*DB1171)*(1-COS(RADIANS(CW1169-45)))-DB1169*(SIN(RADIANS(CW1169-45)))</f>
        <v>0</v>
      </c>
      <c r="EC1170" s="10"/>
      <c r="ED1170">
        <v>0.9616452201682868</v>
      </c>
      <c r="EE1170" s="1">
        <v>0.92968778343557634</v>
      </c>
      <c r="EG1170">
        <f>CY1170+DU1170</f>
        <v>-1.3062944132792409</v>
      </c>
      <c r="EH1170">
        <f>EG1170/(SQRT(EG1169^2+EG1170^2+EG1171^2))</f>
        <v>-0.92368963785585356</v>
      </c>
      <c r="EJ1170">
        <f>Q1170+AM1170</f>
        <v>0</v>
      </c>
      <c r="EK1170">
        <f>EJ1170/(SQRT(EJ1169^2+EJ1170^2+EJ1171^2))</f>
        <v>0</v>
      </c>
      <c r="EM1170" s="23">
        <f>CY1171*DU1169-CY1169*DU1171</f>
        <v>0.18617884022788755</v>
      </c>
      <c r="EP1170" s="9">
        <f>((SUMPRODUCT(CM1170:CM1172,BZ1170:BZ1172))*(SUMPRODUCT(CM1170:CM1172,CA1170:CA1172)))-((SUMPRODUCT(CN1170:CN1172,BZ1170:BZ1172))*(SUMPRODUCT(CN1170:CN1172,CA1170:CA1172)))</f>
        <v>-3.2824751195707103E-2</v>
      </c>
      <c r="EY1170" s="28"/>
      <c r="EZ1170" s="10"/>
      <c r="FA1170" s="61">
        <v>-0.40076666824777912</v>
      </c>
      <c r="FB1170" s="13">
        <f>BW1171</f>
        <v>-45</v>
      </c>
      <c r="FC1170" s="17">
        <v>0</v>
      </c>
      <c r="FD1170">
        <v>0</v>
      </c>
      <c r="FF1170" s="73">
        <f>(FD1169*FD1170)*(1-COS(RADIANS(EY1169+45)))+FD1171*(SIN(RADIANS(EY1169+45)))</f>
        <v>-0.29103756540982839</v>
      </c>
      <c r="FG1170" s="73">
        <f>(FD1170^2)*(1-COS(RADIANS(EY1169+45)))+(COS(RADIANS(EY1169+45)))</f>
        <v>-0.95671162610282934</v>
      </c>
      <c r="FH1170" s="73">
        <f>(FD1170*FD1171)*(1-COS(RADIANS(EY1169+45)))-FD1169*(SIN(RADIANS(EY1169+45)))</f>
        <v>0</v>
      </c>
      <c r="FI1170" s="10"/>
      <c r="FJ1170">
        <v>-0.29103756540982839</v>
      </c>
      <c r="FK1170" s="23">
        <f>SIN(RADIANS(176))*(COS(RADIANS(0)))</f>
        <v>6.9756473744125524E-2</v>
      </c>
      <c r="FM1170" s="30">
        <f>(FK1169*FK1170)*(1-COS(RADIANS(EX1169)))+FK1171*(SIN(RADIANS(EX1169)))</f>
        <v>-2.3711042090011594E-3</v>
      </c>
      <c r="FN1170" s="30">
        <f>(FK1170^2)*(1-COS(RADIANS(EX1169)))+(COS(RADIANS(EX1169)))</f>
        <v>0.96609163004718956</v>
      </c>
      <c r="FO1170" s="30">
        <f>(FK1170*FK1171)*(1-COS(RADIANS(EX1169)))-FK1169*(SIN(RADIANS(EX1169)))</f>
        <v>0.25818857491685071</v>
      </c>
      <c r="FQ1170">
        <v>-0.27890049300829389</v>
      </c>
      <c r="FS1170" s="28">
        <f>(FD1169*FD1170)*(1-COS(RADIANS(EW1169)))+FD1171*(SIN(RADIANS(EW1169)))</f>
        <v>0.64278760968653947</v>
      </c>
      <c r="FT1170" s="28">
        <f>(FD1170^2)*(1-COS(RADIANS(EW1169)))+(COS(RADIANS(EW1169)))</f>
        <v>-0.7660444431189779</v>
      </c>
      <c r="FU1170" s="28">
        <f>(FD1170*FD1171)*(1-COS(RADIANS(EW1169)))-FD1169*(SIN(RADIANS(EW1169)))</f>
        <v>0</v>
      </c>
      <c r="FW1170" s="61">
        <v>-0.89706383110287846</v>
      </c>
      <c r="FX1170" s="13">
        <f>BX1171</f>
        <v>243.3</v>
      </c>
      <c r="FY1170" s="17">
        <v>0</v>
      </c>
      <c r="FZ1170">
        <v>0</v>
      </c>
      <c r="GB1170" s="73">
        <f>(FD1169*FD1170)*(1-COS(RADIANS(EY1169-45)))+FD1171*(SIN(RADIANS(EY1169-45)))</f>
        <v>0.95671162610282934</v>
      </c>
      <c r="GC1170" s="73">
        <f>(FD1170^2)*(1-COS(RADIANS(EY1169-45)))+(COS(RADIANS(EY1169-45)))</f>
        <v>-0.29103756540982845</v>
      </c>
      <c r="GD1170" s="73">
        <f>(FD1170*FD1171)*(1-COS(RADIANS(EY1169-45)))-FD1169*(SIN(RADIANS(EY1169-45)))</f>
        <v>0</v>
      </c>
      <c r="GE1170" s="10"/>
      <c r="GF1170">
        <v>0.95671162610282934</v>
      </c>
      <c r="GG1170" s="1">
        <v>0.92496117474310047</v>
      </c>
      <c r="GI1170">
        <f>FA1170+FW1170</f>
        <v>-1.2978304993506575</v>
      </c>
      <c r="GJ1170">
        <f>GI1170/(SQRT(GI1169^2+GI1170^2+GI1171^2))</f>
        <v>-0.917704746921573</v>
      </c>
      <c r="GL1170">
        <f>CH1171+DC1170</f>
        <v>-3.2824751195707103E-2</v>
      </c>
      <c r="GM1170" t="e">
        <f>GL1170/(SQRT(GL1169^2+GL1170^2+GL1171^2))</f>
        <v>#VALUE!</v>
      </c>
      <c r="GO1170" s="27">
        <f>FA1171*FW1169-FA1169*FW1171</f>
        <v>0.18617884022788755</v>
      </c>
    </row>
    <row r="1171" spans="1:197" x14ac:dyDescent="0.2">
      <c r="A1171" s="1"/>
      <c r="J1171" s="10"/>
      <c r="Q1171" s="82" t="s">
        <v>148</v>
      </c>
      <c r="R1171" s="13"/>
      <c r="T1171" s="10"/>
      <c r="U1171" s="10"/>
      <c r="V1171" s="10"/>
      <c r="W1171" s="10"/>
      <c r="X1171" s="10"/>
      <c r="Y1171" s="10"/>
      <c r="Z1171" s="80"/>
      <c r="AA1171" s="23" t="s">
        <v>149</v>
      </c>
      <c r="AE1171" s="1"/>
      <c r="AG1171" s="80"/>
      <c r="AK1171" s="13"/>
      <c r="AL1171" s="81"/>
      <c r="AM1171" s="82" t="s">
        <v>150</v>
      </c>
      <c r="AO1171" s="13"/>
      <c r="AP1171" s="13"/>
      <c r="AS1171" s="1"/>
      <c r="AW1171" s="1"/>
      <c r="BV1171" s="17">
        <f t="shared" ref="BV1171:BX1172" si="1769">BV1075</f>
        <v>60</v>
      </c>
      <c r="BW1171" s="17">
        <f t="shared" si="1769"/>
        <v>-45</v>
      </c>
      <c r="BX1171" s="17">
        <f t="shared" si="1769"/>
        <v>243.3</v>
      </c>
      <c r="BY1171" t="s">
        <v>9</v>
      </c>
      <c r="BZ1171" s="5">
        <f t="shared" si="1767"/>
        <v>0.3492962422733713</v>
      </c>
      <c r="CA1171" s="6">
        <f t="shared" si="1767"/>
        <v>-0.34518112468713447</v>
      </c>
      <c r="CB1171" s="7">
        <f>CY1170</f>
        <v>-0.41636155212364201</v>
      </c>
      <c r="CC1171" s="8">
        <f>DU1170</f>
        <v>-0.88993286115559878</v>
      </c>
      <c r="CE1171" s="10"/>
      <c r="CH1171">
        <f>((SUMPRODUCT(CM1170:CM1172,CK1170:CK1172))*(SUMPRODUCT(CM1170:CM1172,CL1170:CL1172)))-((SUMPRODUCT(CN1170:CN1172,CK1170:CK1172))*(SUMPRODUCT(CN1170:CN1172,CL1170:CL1172)))</f>
        <v>-3.2824751195707103E-2</v>
      </c>
      <c r="CI1171" s="67"/>
      <c r="CJ1171" s="10" t="s">
        <v>9</v>
      </c>
      <c r="CK1171" s="5">
        <f t="shared" si="1768"/>
        <v>0.3492962422733713</v>
      </c>
      <c r="CL1171" s="6">
        <f t="shared" si="1768"/>
        <v>-0.34518112468713447</v>
      </c>
      <c r="CM1171" s="7">
        <f>FA1170</f>
        <v>-0.40076666824777912</v>
      </c>
      <c r="CN1171" s="8">
        <f>FW1170</f>
        <v>-0.89706383110287846</v>
      </c>
      <c r="CP1171">
        <f t="shared" si="1766"/>
        <v>-9.8670839279614439E-2</v>
      </c>
      <c r="CQ1171">
        <f t="shared" si="1766"/>
        <v>-0.32743703463395935</v>
      </c>
      <c r="CR1171">
        <f>CK1173</f>
        <v>0</v>
      </c>
      <c r="CS1171">
        <f>CN1173</f>
        <v>0</v>
      </c>
      <c r="CW1171" s="28"/>
      <c r="CX1171" s="1"/>
      <c r="CY1171" s="61">
        <v>8.8182010737590522E-2</v>
      </c>
      <c r="DA1171" s="17">
        <v>0</v>
      </c>
      <c r="DB1171">
        <v>1</v>
      </c>
      <c r="DD1171" s="73">
        <f>(DB1169*DB1171)*(1-COS(RADIANS(CW1169+45)))-DB1170*(SIN(RADIANS(CW1169+45)))</f>
        <v>0</v>
      </c>
      <c r="DE1171" s="73">
        <f>(DB1170*DB1171)*(1-COS(RADIANS(CW1169+45)))+DB1169*(SIN(RADIANS(CW1169+45)))</f>
        <v>0</v>
      </c>
      <c r="DF1171" s="73">
        <f>(DB1171^2)*(1-COS(RADIANS(CW1169+45)))+(COS(RADIANS(CW1169+45)))</f>
        <v>1</v>
      </c>
      <c r="DG1171" s="10"/>
      <c r="DH1171">
        <v>0</v>
      </c>
      <c r="DI1171" s="23">
        <f>SIN(RADIANS('[1]Biaxial Input'!$F$21))*SIN(RADIANS(0))</f>
        <v>0</v>
      </c>
      <c r="DK1171" s="30">
        <f>(DI1169*DI1171)*(1-COS(RADIANS(CV1169)))-DI1170*(SIN(RADIANS(CV1169)))</f>
        <v>-1.8054303924173627E-2</v>
      </c>
      <c r="DL1171" s="30">
        <f>(DI1170*DI1171)*(1-COS(RADIANS(CV1169)))+DI1169*(SIN(RADIANS(CV1169)))</f>
        <v>-0.25818857491685071</v>
      </c>
      <c r="DM1171" s="30">
        <f>(DI1171^2)*(1-COS(RADIANS(CV1169)))+(COS(RADIANS(CV1169)))</f>
        <v>0.96592582628906831</v>
      </c>
      <c r="DO1171">
        <v>8.8182010737590522E-2</v>
      </c>
      <c r="DQ1171" s="28">
        <f>(DB1169*DB1171)*(1-COS(RADIANS(CU1169)))-DB1170*(SIN(RADIANS(CU1169)))</f>
        <v>0</v>
      </c>
      <c r="DR1171" s="28">
        <f>(DB1170*DB1171)*(1-COS(RADIANS(CU1169)))+DB1169*(SIN(RADIANS(CU1169)))</f>
        <v>0</v>
      </c>
      <c r="DS1171" s="28">
        <f>(DB1171^2)*(1-COS(RADIANS(CU1169)))+(COS(RADIANS(CU1169)))</f>
        <v>1</v>
      </c>
      <c r="DU1171" s="61">
        <v>-0.24333357986528728</v>
      </c>
      <c r="DW1171" s="17">
        <v>0</v>
      </c>
      <c r="DX1171">
        <v>1</v>
      </c>
      <c r="DZ1171" s="73">
        <f>(DB1169*DB1169)*(1-COS(RADIANS(CW1169-45)))-DB1169*(SIN(RADIANS(CW1169-45)))</f>
        <v>0</v>
      </c>
      <c r="EA1171" s="73">
        <f>(DB1170*DB1171)*(1-COS(RADIANS(CW1169-45)))+DB1169*(SIN(RADIANS(CW1169-45)))</f>
        <v>0</v>
      </c>
      <c r="EB1171" s="73">
        <f>(DB1171^2)*(1-COS(RADIANS(CW1169-45)))+(COS(RADIANS(CW1169-45)))</f>
        <v>1</v>
      </c>
      <c r="EC1171" s="10"/>
      <c r="ED1171">
        <v>0</v>
      </c>
      <c r="EE1171" s="1">
        <v>-0.24333357986528728</v>
      </c>
      <c r="EG1171">
        <f>CY1171+DU1171</f>
        <v>-0.15515156912769676</v>
      </c>
      <c r="EH1171">
        <f>EG1171/(SQRT(EG1169^2+EG1170^2+EG1171^2))</f>
        <v>-0.10970872664192777</v>
      </c>
      <c r="EJ1171">
        <f>Q1171+AM1171</f>
        <v>0</v>
      </c>
      <c r="EK1171">
        <f>EJ1171/(SQRT(EJ1169^2+EJ1170^2+EJ1171^2))</f>
        <v>0</v>
      </c>
      <c r="EM1171" s="23">
        <f>CY1169*DU1170-CY1170*DU1169</f>
        <v>-0.9659258262890682</v>
      </c>
      <c r="ER1171">
        <f t="shared" ref="ER1171:ES1173" si="1770">CK1170</f>
        <v>0.93180266183863136</v>
      </c>
      <c r="ES1171">
        <f t="shared" si="1770"/>
        <v>-0.87956522186239505</v>
      </c>
      <c r="ET1171" t="e">
        <f>#REF!</f>
        <v>#REF!</v>
      </c>
      <c r="EU1171" t="e">
        <f>#REF!</f>
        <v>#REF!</v>
      </c>
      <c r="EY1171" s="28"/>
      <c r="EZ1171" s="10"/>
      <c r="FA1171" s="61">
        <v>9.2415336725884159E-2</v>
      </c>
      <c r="FB1171" s="13">
        <f>BW1172</f>
        <v>-50</v>
      </c>
      <c r="FC1171" s="17">
        <v>0</v>
      </c>
      <c r="FD1171">
        <v>1</v>
      </c>
      <c r="FF1171" s="73">
        <f>(FD1169*FD1171)*(1-COS(RADIANS(EY1169+45)))-FD1170*(SIN(RADIANS(EY1169+45)))</f>
        <v>0</v>
      </c>
      <c r="FG1171" s="73">
        <f>(FD1170*FD1171)*(1-COS(RADIANS(EY1169+45)))+FD1169*(SIN(RADIANS(EY1169+45)))</f>
        <v>0</v>
      </c>
      <c r="FH1171" s="73">
        <f>(FD1171^2)*(1-COS(RADIANS(EY1169+45)))+(COS(RADIANS(EY1169+45)))</f>
        <v>1</v>
      </c>
      <c r="FI1171" s="10"/>
      <c r="FJ1171">
        <v>0</v>
      </c>
      <c r="FK1171" s="23">
        <f>SIN(RADIANS(176))*SIN(RADIANS(0))</f>
        <v>0</v>
      </c>
      <c r="FM1171" s="30">
        <f>(FK1169*FK1171)*(1-COS(RADIANS(EX1169)))-FK1170*(SIN(RADIANS(EX1169)))</f>
        <v>-1.8054303924173627E-2</v>
      </c>
      <c r="FN1171" s="30">
        <f>(FK1170*FK1171)*(1-COS(RADIANS(EX1169)))+FK1169*(SIN(RADIANS(EX1169)))</f>
        <v>-0.25818857491685071</v>
      </c>
      <c r="FO1171" s="30">
        <f>(FK1171^2)*(1-COS(RADIANS(EX1169)))+(COS(RADIANS(EX1169)))</f>
        <v>0.96592582628906831</v>
      </c>
      <c r="FQ1171">
        <v>9.2415336725884159E-2</v>
      </c>
      <c r="FS1171" s="28">
        <f>(FD1169*FD1171)*(1-COS(RADIANS(EW1169)))-FD1170*(SIN(RADIANS(EW1169)))</f>
        <v>0</v>
      </c>
      <c r="FT1171" s="28">
        <f>(FD1170*FD1171)*(1-COS(RADIANS(EW1169)))+FD1169*(SIN(RADIANS(EW1169)))</f>
        <v>0</v>
      </c>
      <c r="FU1171" s="28">
        <f>(FD1171^2)*(1-COS(RADIANS(EW1169)))+(COS(RADIANS(EW1169)))</f>
        <v>1</v>
      </c>
      <c r="FW1171" s="61">
        <v>-0.24175753069061182</v>
      </c>
      <c r="FX1171" s="13">
        <f>BX1172</f>
        <v>268.7</v>
      </c>
      <c r="FY1171" s="17">
        <v>0</v>
      </c>
      <c r="FZ1171">
        <v>1</v>
      </c>
      <c r="GB1171" s="73">
        <f>(FD1169*FD1169)*(1-COS(RADIANS(EY1169-45)))-FD1169*(SIN(RADIANS(EY1169-45)))</f>
        <v>0</v>
      </c>
      <c r="GC1171" s="73">
        <f>(FD1170*FD1171)*(1-COS(RADIANS(EY1169-45)))+FD1169*(SIN(RADIANS(EY1169-45)))</f>
        <v>0</v>
      </c>
      <c r="GD1171" s="73">
        <f>(FD1171^2)*(1-COS(RADIANS(EY1169-45)))+(COS(RADIANS(EY1169-45)))</f>
        <v>1</v>
      </c>
      <c r="GE1171" s="10"/>
      <c r="GF1171">
        <v>0</v>
      </c>
      <c r="GG1171" s="1">
        <v>-0.24175753069061182</v>
      </c>
      <c r="GI1171">
        <f>FA1171+FW1171</f>
        <v>-0.14934219396472764</v>
      </c>
      <c r="GJ1171">
        <f>GI1171/(SQRT(GI1169^2+GI1170^2+GI1171^2))</f>
        <v>-0.1056008780697356</v>
      </c>
      <c r="GL1171" t="e">
        <f>#REF!+DC1171</f>
        <v>#REF!</v>
      </c>
      <c r="GM1171" t="e">
        <f>GL1171/(SQRT(GL1169^2+GL1170^2+GL1171^2))</f>
        <v>#REF!</v>
      </c>
      <c r="GO1171" s="27">
        <f>FA1169*FW1170-FA1170*FW1169</f>
        <v>-0.96592582628906853</v>
      </c>
    </row>
    <row r="1172" spans="1:197" x14ac:dyDescent="0.2">
      <c r="A1172" s="1"/>
      <c r="E1172" s="5" t="s">
        <v>4</v>
      </c>
      <c r="F1172" s="6" t="s">
        <v>5</v>
      </c>
      <c r="G1172" s="7" t="s">
        <v>6</v>
      </c>
      <c r="H1172" s="8" t="s">
        <v>1</v>
      </c>
      <c r="I1172">
        <v>7</v>
      </c>
      <c r="J1172" s="9" t="s">
        <v>7</v>
      </c>
      <c r="K1172">
        <v>7</v>
      </c>
      <c r="L1172" s="10"/>
      <c r="M1172" s="17">
        <f>A1148</f>
        <v>20</v>
      </c>
      <c r="N1172" s="17">
        <f>B1148</f>
        <v>30</v>
      </c>
      <c r="O1172" s="17">
        <f>C1148</f>
        <v>177.5</v>
      </c>
      <c r="Q1172" s="61">
        <f t="array" ref="Q1172:Q1174">MMULT(AI1172:AK1174,AG1172:AG1174)</f>
        <v>-0.48853553065825783</v>
      </c>
      <c r="R1172" s="13"/>
      <c r="S1172" s="17">
        <v>1</v>
      </c>
      <c r="T1172">
        <v>0</v>
      </c>
      <c r="V1172" s="73">
        <f>(T1172^2)*(1-COS(RADIANS(O1172+45)))+(COS(RADIANS(O1172+45)))</f>
        <v>-0.73727733681012408</v>
      </c>
      <c r="W1172" s="73">
        <f>(T1172*T1173)*(1-COS(RADIANS(O1172+45)))-T1174*(SIN(RADIANS(O1172+45)))</f>
        <v>0.67559020761566013</v>
      </c>
      <c r="X1172" s="73">
        <f>(T1172*T1174)*(1-COS(RADIANS(O1172+45)))+T1173*(SIN(RADIANS(O1172+45)))</f>
        <v>0</v>
      </c>
      <c r="Y1172" s="10"/>
      <c r="Z1172">
        <f t="array" ref="Z1172:Z1174">MMULT(V1172:X1174,S1172:S1174)</f>
        <v>-0.73727733681012408</v>
      </c>
      <c r="AA1172" s="23">
        <f>COS(RADIANS('[1]Biaxial Input'!$F$21))</f>
        <v>-0.9975640502598242</v>
      </c>
      <c r="AC1172" s="30">
        <f>(AA1172^2)*(1-COS(RADIANS(N1172)))+(COS(RADIANS(N1172)))</f>
        <v>0.99934808421962718</v>
      </c>
      <c r="AD1172" s="30">
        <f>(AA1172*AA1173)*(1-COS(RADIANS(N1172)))-AA1174*(SIN(RADIANS(N1172)))</f>
        <v>-9.3228300025961861E-3</v>
      </c>
      <c r="AE1172" s="30">
        <f>(AA1172*AA1174)*(1-COS(RADIANS(N1172)))+AA1173*(SIN(RADIANS(N1172)))</f>
        <v>3.4878236872062755E-2</v>
      </c>
      <c r="AG1172">
        <f t="array" ref="AG1172:AG1174">MMULT(AC1172:AE1174,Z1172:Z1174)</f>
        <v>-0.73049828142272688</v>
      </c>
      <c r="AI1172" s="28">
        <f>(T1172^2)*(1-COS(RADIANS(M1172)))+(COS(RADIANS(M1172)))</f>
        <v>0.93969262078590843</v>
      </c>
      <c r="AJ1172" s="28">
        <f>(T1172*T1173)*(1-COS(RADIANS(M1172)))-T1174*(SIN(RADIANS(M1172)))</f>
        <v>-0.34202014332566871</v>
      </c>
      <c r="AK1172" s="28">
        <f>(T1172*T1174)*(1-COS(RADIANS(M1172)))+T1173*(SIN(RADIANS(M1172)))</f>
        <v>0</v>
      </c>
      <c r="AM1172" s="61">
        <f t="array" ref="AM1172:AM1174">MMULT(AI1172:AK1174,AW1172:AW1174)</f>
        <v>-0.86159099769206515</v>
      </c>
      <c r="AN1172" s="13"/>
      <c r="AO1172" s="17">
        <v>1</v>
      </c>
      <c r="AP1172">
        <v>0</v>
      </c>
      <c r="AR1172" s="73">
        <f>(T1172^2)*(1-COS(RADIANS(O1172-45)))+(COS(RADIANS(O1172-45)))</f>
        <v>-0.67559020761566024</v>
      </c>
      <c r="AS1172" s="73">
        <f>(T1172*T1173)*(1-COS(RADIANS(O1172-45)))-T1174*(SIN(RADIANS(O1172-45)))</f>
        <v>-0.73727733681012408</v>
      </c>
      <c r="AT1172" s="73">
        <f>(T1172*T1174)*(1-COS(RADIANS(O1172-45)))+T1173*(SIN(RADIANS(O1172-45)))</f>
        <v>0</v>
      </c>
      <c r="AU1172" s="10"/>
      <c r="AV1172">
        <f t="array" ref="AV1172:AV1174">MMULT(AR1172:AT1174,S1172:S1174)</f>
        <v>-0.67559020761566024</v>
      </c>
      <c r="AW1172" s="1">
        <f t="array" ref="AW1172:AW1174">MMULT(AC1172:AE1174,AV1172:AV1174)</f>
        <v>-0.68202329097409797</v>
      </c>
      <c r="BV1172" s="17">
        <f t="shared" si="1769"/>
        <v>30</v>
      </c>
      <c r="BW1172" s="17">
        <f t="shared" si="1769"/>
        <v>-50</v>
      </c>
      <c r="BX1172" s="17">
        <f t="shared" si="1769"/>
        <v>268.7</v>
      </c>
      <c r="BY1172" t="s">
        <v>10</v>
      </c>
      <c r="BZ1172" s="5">
        <f t="shared" si="1767"/>
        <v>-9.8670839279614439E-2</v>
      </c>
      <c r="CA1172" s="6">
        <f t="shared" si="1767"/>
        <v>-0.32743703463395935</v>
      </c>
      <c r="CB1172" s="7">
        <f>CY1171</f>
        <v>8.8182010737590522E-2</v>
      </c>
      <c r="CC1172" s="8">
        <f>DU1171</f>
        <v>-0.24333357986528728</v>
      </c>
      <c r="CE1172" s="10"/>
      <c r="CG1172" s="10" t="s">
        <v>160</v>
      </c>
      <c r="CH1172" s="10">
        <f>-CH1169*((EY1169-CW1169)/(CH1171-CE1170))</f>
        <v>150.9200837585752</v>
      </c>
      <c r="CI1172" s="67"/>
      <c r="CJ1172" s="10" t="s">
        <v>10</v>
      </c>
      <c r="CK1172" s="5">
        <f t="shared" si="1768"/>
        <v>-9.8670839279614439E-2</v>
      </c>
      <c r="CL1172" s="6">
        <f t="shared" si="1768"/>
        <v>-0.32743703463395935</v>
      </c>
      <c r="CM1172" s="7">
        <f>FA1171</f>
        <v>9.2415336725884159E-2</v>
      </c>
      <c r="CN1172" s="8">
        <f>FW1171</f>
        <v>-0.24175753069061182</v>
      </c>
      <c r="CW1172" s="28"/>
      <c r="CX1172" s="1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EE1172" s="1"/>
      <c r="EI1172" s="64">
        <f>(DEGREES(ACOS((EH1169*EK1169+EH1170*EK1170+EH1171*EK1171)/((SQRT(EH1169^2+EH1170^2+EH1171^2))*(SQRT(EK1169^2+EK1170^2+EK1171^2))))))</f>
        <v>68.463203125665515</v>
      </c>
      <c r="ER1172">
        <f t="shared" si="1770"/>
        <v>0.3492962422733713</v>
      </c>
      <c r="ES1172">
        <f t="shared" si="1770"/>
        <v>-0.34518112468713447</v>
      </c>
      <c r="ET1172" t="e">
        <f>#REF!</f>
        <v>#REF!</v>
      </c>
      <c r="EU1172" t="e">
        <f>#REF!</f>
        <v>#REF!</v>
      </c>
      <c r="EY1172" s="28"/>
      <c r="EZ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GG1172" s="1"/>
      <c r="GK1172" s="64" t="e">
        <f>(DEGREES(ACOS((GJ1169*GM1169+GJ1170*GM1170+GJ1171*GM1171)/((SQRT(GJ1169^2+GJ1170^2+GJ1171^2))*(SQRT(GM1169^2+GM1170^2+GM1171^2))))))</f>
        <v>#VALUE!</v>
      </c>
    </row>
    <row r="1173" spans="1:197" x14ac:dyDescent="0.2">
      <c r="A1173" s="1"/>
      <c r="D1173" t="s">
        <v>8</v>
      </c>
      <c r="E1173" s="5">
        <f t="shared" ref="E1173:F1175" si="1771">E1168</f>
        <v>0.93179877629360952</v>
      </c>
      <c r="F1173" s="6">
        <f t="shared" si="1771"/>
        <v>-0.87957021770226052</v>
      </c>
      <c r="G1173" s="7">
        <f>Q1172</f>
        <v>-0.48853553065825783</v>
      </c>
      <c r="H1173" s="8">
        <f>AM1172</f>
        <v>-0.86159099769206515</v>
      </c>
      <c r="J1173" s="9">
        <f>((SUMPRODUCT(G1173:G1175,E1173:E1175))*(SUMPRODUCT(G1173:(G1175),F1173:F1175)))-((SUMPRODUCT(H1173:H1175,E1173:E1175))*(SUMPRODUCT(H1173:H1175,F1173:F1175)))</f>
        <v>2.4332134774747438E-2</v>
      </c>
      <c r="Q1173" s="61">
        <v>-0.79359375045049751</v>
      </c>
      <c r="S1173" s="17">
        <v>0</v>
      </c>
      <c r="T1173">
        <v>0</v>
      </c>
      <c r="V1173" s="73">
        <f>(T1172*T1173)*(1-COS(RADIANS(O1172+45)))+T1174*(SIN(RADIANS(O1172+45)))</f>
        <v>-0.67559020761566013</v>
      </c>
      <c r="W1173" s="73">
        <f>(T1173^2)*(1-COS(RADIANS(O1172+45)))+(COS(RADIANS(O1172+45)))</f>
        <v>-0.73727733681012408</v>
      </c>
      <c r="X1173" s="73">
        <f>(T1173*T1174)*(1-COS(RADIANS(O1172+45)))-T1172*(SIN(RADIANS(O1172+45)))</f>
        <v>0</v>
      </c>
      <c r="Y1173" s="10"/>
      <c r="Z1173">
        <v>-0.67559020761566013</v>
      </c>
      <c r="AA1173" s="23">
        <f>SIN(RADIANS('[1]Biaxial Input'!$F$21))*(COS(RADIANS(0)))</f>
        <v>6.9756473744125524E-2</v>
      </c>
      <c r="AC1173" s="30">
        <f>(AA1172*AA1173)*(1-COS(RADIANS(N1172)))+AA1174*(SIN(RADIANS(N1172)))</f>
        <v>-9.3228300025961861E-3</v>
      </c>
      <c r="AD1173" s="30">
        <f>(AA1173^2)*(1-COS(RADIANS(N1172)))+(COS(RADIANS(N1172)))</f>
        <v>0.86667731956481153</v>
      </c>
      <c r="AE1173" s="30">
        <f>(AA1173*AA1174)*(1-COS(RADIANS(N1172)))-AA1172*(SIN(RADIANS(N1172)))</f>
        <v>0.49878202512991204</v>
      </c>
      <c r="AG1173">
        <v>-0.57864519898472722</v>
      </c>
      <c r="AI1173" s="28">
        <f>(T1172*T1173)*(1-COS(RADIANS(M1172)))+T1174*(SIN(RADIANS(M1172)))</f>
        <v>0.34202014332566871</v>
      </c>
      <c r="AJ1173" s="28">
        <f>(T1173^2)*(1-COS(RADIANS(M1172)))+(COS(RADIANS(M1172)))</f>
        <v>0.93969262078590843</v>
      </c>
      <c r="AK1173" s="28">
        <f>(T1173*T1174)*(1-COS(RADIANS(M1172)))-T1172*(SIN(RADIANS(M1172)))</f>
        <v>0</v>
      </c>
      <c r="AM1173" s="61">
        <v>0.37309911180055122</v>
      </c>
      <c r="AO1173" s="17">
        <v>0</v>
      </c>
      <c r="AP1173">
        <v>0</v>
      </c>
      <c r="AR1173" s="73">
        <f>(T1172*T1173)*(1-COS(RADIANS(O1172-45)))+T1174*(SIN(RADIANS(O1172-45)))</f>
        <v>0.73727733681012408</v>
      </c>
      <c r="AS1173" s="73">
        <f>(T1173^2)*(1-COS(RADIANS(O1172-45)))+(COS(RADIANS(O1172-45)))</f>
        <v>-0.67559020761566024</v>
      </c>
      <c r="AT1173" s="73">
        <f>(T1173*T1174)*(1-COS(RADIANS(O1172-45)))-T1172*(SIN(RADIANS(O1172-45)))</f>
        <v>0</v>
      </c>
      <c r="AU1173" s="10"/>
      <c r="AV1173">
        <v>0.73727733681012408</v>
      </c>
      <c r="AW1173" s="1">
        <v>0.64527995869950061</v>
      </c>
      <c r="BV1173" s="1"/>
      <c r="CE1173" s="10"/>
      <c r="CS1173" s="15"/>
      <c r="CW1173" s="28"/>
      <c r="CY1173" s="82" t="s">
        <v>148</v>
      </c>
      <c r="CZ1173" s="13"/>
      <c r="DB1173" s="10"/>
      <c r="DC1173" s="10"/>
      <c r="DD1173" s="10"/>
      <c r="DE1173" s="10"/>
      <c r="DF1173" s="10"/>
      <c r="DG1173" s="10"/>
      <c r="DH1173" s="80"/>
      <c r="DI1173" s="23" t="s">
        <v>149</v>
      </c>
      <c r="DM1173" s="1"/>
      <c r="DO1173" s="80"/>
      <c r="DS1173" s="13"/>
      <c r="DT1173" s="81"/>
      <c r="DU1173" s="82" t="s">
        <v>150</v>
      </c>
      <c r="DW1173" s="13"/>
      <c r="DX1173" s="13"/>
      <c r="EA1173" s="1"/>
      <c r="EE1173" s="1"/>
      <c r="ER1173">
        <f t="shared" si="1770"/>
        <v>-9.8670839279614439E-2</v>
      </c>
      <c r="ES1173">
        <f t="shared" si="1770"/>
        <v>-0.32743703463395935</v>
      </c>
      <c r="ET1173" t="e">
        <f>#REF!</f>
        <v>#REF!</v>
      </c>
      <c r="EU1173" t="e">
        <f>#REF!</f>
        <v>#REF!</v>
      </c>
      <c r="EY1173" s="28"/>
      <c r="EZ1173" s="10"/>
      <c r="FA1173" s="82" t="s">
        <v>148</v>
      </c>
      <c r="FB1173" s="13"/>
      <c r="FD1173" s="10"/>
      <c r="FE1173" s="10"/>
      <c r="FF1173" s="10"/>
      <c r="FG1173" s="10"/>
      <c r="FH1173" s="10"/>
      <c r="FI1173" s="10"/>
      <c r="FJ1173" s="80"/>
      <c r="FK1173" s="23" t="s">
        <v>149</v>
      </c>
      <c r="FO1173" s="1"/>
      <c r="FQ1173" s="80"/>
      <c r="FU1173" s="13"/>
      <c r="FV1173" s="81"/>
      <c r="FW1173" s="82" t="s">
        <v>150</v>
      </c>
      <c r="FY1173" s="13"/>
      <c r="FZ1173" s="13"/>
      <c r="GC1173" s="1"/>
      <c r="GG1173" s="1"/>
      <c r="GK1173" s="13"/>
    </row>
    <row r="1174" spans="1:197" x14ac:dyDescent="0.2">
      <c r="A1174" s="1"/>
      <c r="D1174" t="s">
        <v>9</v>
      </c>
      <c r="E1174" s="5">
        <f t="shared" si="1771"/>
        <v>0.34930736326064155</v>
      </c>
      <c r="F1174" s="6">
        <f t="shared" si="1771"/>
        <v>-0.34517023974623617</v>
      </c>
      <c r="G1174" s="7">
        <f t="shared" ref="G1174:G1175" si="1772">Q1173</f>
        <v>-0.79359375045049751</v>
      </c>
      <c r="H1174" s="8">
        <f t="shared" ref="H1174:H1175" si="1773">AM1173</f>
        <v>0.37309911180055122</v>
      </c>
      <c r="J1174" s="10"/>
      <c r="Q1174" s="61">
        <v>0.36268718550614382</v>
      </c>
      <c r="S1174" s="17">
        <v>0</v>
      </c>
      <c r="T1174">
        <v>1</v>
      </c>
      <c r="V1174" s="73">
        <f>(T1172*T1174)*(1-COS(RADIANS(O1172+45)))-T1173*(SIN(RADIANS(O1172+45)))</f>
        <v>0</v>
      </c>
      <c r="W1174" s="73">
        <f>(T1173*T1174)*(1-COS(RADIANS(O1172+45)))+T1172*(SIN(RADIANS(O1172+45)))</f>
        <v>0</v>
      </c>
      <c r="X1174" s="73">
        <f>(T1174^2)*(1-COS(RADIANS(O1172+45)))+(COS(RADIANS(O1172+45)))</f>
        <v>0.99999999999999989</v>
      </c>
      <c r="Y1174" s="10"/>
      <c r="Z1174">
        <v>0</v>
      </c>
      <c r="AA1174" s="23">
        <f>SIN(RADIANS('[1]Biaxial Input'!$F$21))*SIN(RADIANS(0))</f>
        <v>0</v>
      </c>
      <c r="AC1174" s="30">
        <f>(AA1172*AA1174)*(1-COS(RADIANS(N1172)))-AA1173*(SIN(RADIANS(N1172)))</f>
        <v>-3.4878236872062755E-2</v>
      </c>
      <c r="AD1174" s="30">
        <f>(AA1173*AA1174)*(1-COS(RADIANS(N1172)))+AA1172*(SIN(RADIANS(N1172)))</f>
        <v>-0.49878202512991204</v>
      </c>
      <c r="AE1174" s="30">
        <f>(AA1174^2)*(1-COS(RADIANS(N1172)))+(COS(RADIANS(N1172)))</f>
        <v>0.86602540378443871</v>
      </c>
      <c r="AG1174">
        <v>0.36268718550614382</v>
      </c>
      <c r="AI1174" s="28">
        <f>(T1172*T1174)*(1-COS(RADIANS(M1172)))-T1173*(SIN(RADIANS(M1172)))</f>
        <v>0</v>
      </c>
      <c r="AJ1174" s="28">
        <f>(T1173*T1174)*(1-COS(RADIANS(M1172)))+T1172*(SIN(RADIANS(M1172)))</f>
        <v>0</v>
      </c>
      <c r="AK1174" s="28">
        <f>(T1174^2)*(1-COS(RADIANS(M1172)))+(COS(RADIANS(M1172)))</f>
        <v>1</v>
      </c>
      <c r="AM1174" s="61">
        <v>-0.3441772878468769</v>
      </c>
      <c r="AO1174" s="17">
        <v>0</v>
      </c>
      <c r="AP1174">
        <v>1</v>
      </c>
      <c r="AR1174" s="73">
        <f>(T1172*T1172)*(1-COS(RADIANS(O1172-45)))-T1172*(SIN(RADIANS(O1172-45)))</f>
        <v>0</v>
      </c>
      <c r="AS1174" s="73">
        <f>(T1173*T1174)*(1-COS(RADIANS(O1172-45)))+T1172*(SIN(RADIANS(O1172-45)))</f>
        <v>0</v>
      </c>
      <c r="AT1174" s="73">
        <f>(T1174^2)*(1-COS(RADIANS(O1172-45)))+(COS(RADIANS(O1172-45)))</f>
        <v>1</v>
      </c>
      <c r="AU1174" s="10"/>
      <c r="AV1174">
        <v>0</v>
      </c>
      <c r="AW1174" s="1">
        <v>-0.3441772878468769</v>
      </c>
      <c r="BV1174" s="1"/>
      <c r="BZ1174" s="5" t="s">
        <v>4</v>
      </c>
      <c r="CA1174" s="6" t="s">
        <v>5</v>
      </c>
      <c r="CB1174" s="7" t="s">
        <v>6</v>
      </c>
      <c r="CC1174" s="8" t="s">
        <v>1</v>
      </c>
      <c r="CD1174">
        <v>5</v>
      </c>
      <c r="CE1174" s="9" t="s">
        <v>7</v>
      </c>
      <c r="CG1174" s="90" t="s">
        <v>157</v>
      </c>
      <c r="CH1174" s="61">
        <f>CE1175-((CH1176-CE1175)/(EY1174-CW1174))*CW1174</f>
        <v>6.433812205907846</v>
      </c>
      <c r="CI1174" s="10"/>
      <c r="CK1174" s="5" t="s">
        <v>4</v>
      </c>
      <c r="CL1174" s="6" t="s">
        <v>5</v>
      </c>
      <c r="CM1174" s="7" t="s">
        <v>6</v>
      </c>
      <c r="CN1174" s="8" t="s">
        <v>1</v>
      </c>
      <c r="CO1174" s="10"/>
      <c r="CP1174">
        <f t="shared" ref="CP1174:CQ1176" si="1774">BZ1175</f>
        <v>0.93180266183863136</v>
      </c>
      <c r="CQ1174">
        <f t="shared" si="1774"/>
        <v>-0.87956522186239505</v>
      </c>
      <c r="CR1174">
        <f>CI1178</f>
        <v>0</v>
      </c>
      <c r="CS1174">
        <f>CL1178</f>
        <v>0</v>
      </c>
      <c r="CU1174" s="17">
        <f>CU1078</f>
        <v>90</v>
      </c>
      <c r="CV1174" s="17">
        <f>CV1078</f>
        <v>20</v>
      </c>
      <c r="CW1174" s="31">
        <f>CH1081</f>
        <v>201.3922336271556</v>
      </c>
      <c r="CY1174" s="61">
        <f t="array" ref="CY1174:CY1176">MMULT(DQ1174:DS1176,DO1174:DO1176)</f>
        <v>0.85963656794761734</v>
      </c>
      <c r="CZ1174" s="13"/>
      <c r="DA1174" s="17">
        <v>1</v>
      </c>
      <c r="DB1174">
        <v>0</v>
      </c>
      <c r="DD1174" s="73">
        <f>(DB1174^2)*(1-COS(RADIANS(CW1174+45)))+(COS(RADIANS(CW1174+45)))</f>
        <v>-0.40047324072596074</v>
      </c>
      <c r="DE1174" s="73">
        <f>(DB1174*DB1175)*(1-COS(RADIANS(CW1174+45)))-DB1176*(SIN(RADIANS(CW1174+45)))</f>
        <v>0.9163084543222586</v>
      </c>
      <c r="DF1174" s="73">
        <f>(DB1174*DB1176)*(1-COS(RADIANS(CW1174+45)))+DB1175*(SIN(RADIANS(CW1174+45)))</f>
        <v>0</v>
      </c>
      <c r="DG1174" s="10"/>
      <c r="DH1174">
        <f t="array" ref="DH1174:DH1176">MMULT(DD1174:DF1176,DA1174:DA1176)</f>
        <v>-0.40047324072596074</v>
      </c>
      <c r="DI1174" s="23">
        <f>COS(RADIANS('[1]Biaxial Input'!$F$21))</f>
        <v>-0.9975640502598242</v>
      </c>
      <c r="DK1174" s="30">
        <f>(DI1174^2)*(1-COS(RADIANS(CV1174)))+(COS(RADIANS(CV1174)))</f>
        <v>0.99970654636555623</v>
      </c>
      <c r="DL1174" s="30">
        <f>(DI1174*DI1175)*(1-COS(RADIANS(CV1174)))-DI1176*(SIN(RADIANS(CV1174)))</f>
        <v>-4.1965824879998722E-3</v>
      </c>
      <c r="DM1174" s="30">
        <f>(DI1174*DI1176)*(1-COS(RADIANS(CV1174)))+DI1175*(SIN(RADIANS(CV1174)))</f>
        <v>2.3858119147859059E-2</v>
      </c>
      <c r="DO1174">
        <f t="array" ref="DO1174:DO1176">MMULT(DK1174:DM1176,DH1174:DH1176)</f>
        <v>-0.39651035638495724</v>
      </c>
      <c r="DQ1174" s="28">
        <f>(DB1174^2)*(1-COS(RADIANS(CU1174)))+(COS(RADIANS(CU1174)))</f>
        <v>6.1257422745431001E-17</v>
      </c>
      <c r="DR1174" s="28">
        <f>(DB1174*DB1175)*(1-COS(RADIANS(CU1174)))-DB1176*(SIN(RADIANS(CU1174)))</f>
        <v>-1</v>
      </c>
      <c r="DS1174" s="28">
        <f>(DB1174*DB1176)*(1-COS(RADIANS(CU1174)))+DB1175*(SIN(RADIANS(CU1174)))</f>
        <v>0</v>
      </c>
      <c r="DU1174" s="61">
        <f t="array" ref="DU1174:DU1176">MMULT(DQ1174:DS1176,EE1174:EE1176)</f>
        <v>-0.38028463347340757</v>
      </c>
      <c r="DV1174" s="13"/>
      <c r="DW1174" s="17">
        <v>1</v>
      </c>
      <c r="DX1174">
        <v>0</v>
      </c>
      <c r="DZ1174" s="73">
        <f>(DB1174^2)*(1-COS(RADIANS(CW1174-45)))+(COS(RADIANS(CW1174-45)))</f>
        <v>-0.9163084543222586</v>
      </c>
      <c r="EA1174" s="73">
        <f>(DB1174*DB1175)*(1-COS(RADIANS(CW1174-45)))-DB1176*(SIN(RADIANS(CW1174-45)))</f>
        <v>-0.40047324072596069</v>
      </c>
      <c r="EB1174" s="73">
        <f>(DB1174*DB1176)*(1-COS(RADIANS(CW1174-45)))+DB1175*(SIN(RADIANS(CW1174-45)))</f>
        <v>0</v>
      </c>
      <c r="EC1174" s="10"/>
      <c r="ED1174">
        <f t="array" ref="ED1174:ED1176">MMULT(DZ1174:EB1176,DA1174:DA1176)</f>
        <v>-0.9163084543222586</v>
      </c>
      <c r="EE1174" s="1">
        <f t="array" ref="EE1174:EE1176">MMULT(DK1174:DM1176,ED1174:ED1176)</f>
        <v>-0.91772017926500926</v>
      </c>
      <c r="EG1174">
        <f>CY1174+DU1174</f>
        <v>0.47935193447420976</v>
      </c>
      <c r="EH1174">
        <f>EG1174/(SQRT(EG1174^2+EG1175^2+EG1176^2))</f>
        <v>0.33895300344160328</v>
      </c>
      <c r="EJ1174">
        <f>Q1174+AM1174</f>
        <v>1.8509897659266916E-2</v>
      </c>
      <c r="EK1174">
        <f>EJ1174/(SQRT(EJ1174^2+EJ1175^2+EJ1176^2))</f>
        <v>1</v>
      </c>
      <c r="EM1174" s="23">
        <f>CY1175*DU1176-CY1176*DU1175</f>
        <v>0.34118699944639969</v>
      </c>
      <c r="EO1174" s="15">
        <v>5</v>
      </c>
      <c r="EP1174" s="9" t="s">
        <v>7</v>
      </c>
      <c r="EW1174" s="17">
        <f>CU1174</f>
        <v>90</v>
      </c>
      <c r="EX1174" s="17">
        <f>CV1174</f>
        <v>20</v>
      </c>
      <c r="EY1174" s="31">
        <f>1+CW1174</f>
        <v>202.3922336271556</v>
      </c>
      <c r="EZ1174" s="10"/>
      <c r="FA1174" s="61">
        <f t="array" ref="FA1174:FA1176">MMULT(FS1174:FU1176,FQ1174:FQ1176)</f>
        <v>0.866142523119807</v>
      </c>
      <c r="FB1174" s="13">
        <f>BW1175</f>
        <v>0</v>
      </c>
      <c r="FC1174" s="17">
        <v>1</v>
      </c>
      <c r="FD1174">
        <v>0</v>
      </c>
      <c r="FF1174" s="73">
        <f>(FD1174^2)*(1-COS(RADIANS(EY1174+45)))+(COS(RADIANS(EY1174+45)))</f>
        <v>-0.38442045914491157</v>
      </c>
      <c r="FG1174" s="73">
        <f>(FD1174*FD1175)*(1-COS(RADIANS(EY1174+45)))-FD1176*(SIN(RADIANS(EY1174+45)))</f>
        <v>0.92315811787083113</v>
      </c>
      <c r="FH1174" s="73">
        <f>(FD1174*FD1176)*(1-COS(RADIANS(EY1174+45)))+FD1175*(SIN(RADIANS(EY1174+45)))</f>
        <v>0</v>
      </c>
      <c r="FI1174" s="10"/>
      <c r="FJ1174">
        <f t="array" ref="FJ1174:FJ1176">MMULT(FF1174:FH1176,FC1174:FC1176)</f>
        <v>-0.38442045914491157</v>
      </c>
      <c r="FK1174" s="23">
        <f>COS(RADIANS(176))</f>
        <v>-0.9975640502598242</v>
      </c>
      <c r="FM1174" s="30">
        <f>(FK1174^2)*(1-COS(RADIANS(EX1174)))+(COS(RADIANS(EX1174)))</f>
        <v>0.99970654636555623</v>
      </c>
      <c r="FN1174" s="30">
        <f>(FK1174*FK1175)*(1-COS(RADIANS(EX1174)))-FK1176*(SIN(RADIANS(EX1174)))</f>
        <v>-4.1965824879998722E-3</v>
      </c>
      <c r="FO1174" s="30">
        <f>(FK1174*FK1176)*(1-COS(RADIANS(EX1174)))+FK1175*(SIN(RADIANS(EX1174)))</f>
        <v>2.3858119147859059E-2</v>
      </c>
      <c r="FQ1174">
        <f t="array" ref="FQ1174:FQ1176">MMULT(FM1174:FO1176,FJ1174:FJ1176)</f>
        <v>-0.38043354037290933</v>
      </c>
      <c r="FS1174" s="28">
        <f>(FD1174^2)*(1-COS(RADIANS(EW1174)))+(COS(RADIANS(EW1174)))</f>
        <v>6.1257422745431001E-17</v>
      </c>
      <c r="FT1174" s="28">
        <f>(FD1174*FD1175)*(1-COS(RADIANS(EW1174)))-FD1176*(SIN(RADIANS(EW1174)))</f>
        <v>-1</v>
      </c>
      <c r="FU1174" s="28">
        <f>(FD1174*FD1176)*(1-COS(RADIANS(EW1174)))+FD1175*(SIN(RADIANS(EW1174)))</f>
        <v>0</v>
      </c>
      <c r="FW1174" s="61">
        <f t="array" ref="FW1174:FW1176">MMULT(FS1174:FU1176,GG1174:GG1176)</f>
        <v>-0.36522398750960605</v>
      </c>
      <c r="FX1174" s="13">
        <f>BX1175</f>
        <v>0</v>
      </c>
      <c r="FY1174" s="17">
        <v>1</v>
      </c>
      <c r="FZ1174">
        <v>0</v>
      </c>
      <c r="GB1174" s="73">
        <f>(FD1174^2)*(1-COS(RADIANS(EY1174-45)))+(COS(RADIANS(EY1174-45)))</f>
        <v>-0.92315811787083135</v>
      </c>
      <c r="GC1174" s="73">
        <f>(FD1174*FD1175)*(1-COS(RADIANS(EY1174-45)))-FD1176*(SIN(RADIANS(EY1174-45)))</f>
        <v>-0.38442045914491108</v>
      </c>
      <c r="GD1174" s="73">
        <f>(FD1174*FD1176)*(1-COS(RADIANS(EY1174-45)))+FD1175*(SIN(RADIANS(EY1174-45)))</f>
        <v>0</v>
      </c>
      <c r="GE1174" s="10"/>
      <c r="GF1174">
        <f t="array" ref="GF1174:GF1176">MMULT(GB1174:GD1176,FC1174:FC1176)</f>
        <v>-0.92315811787083135</v>
      </c>
      <c r="GG1174" s="1">
        <f t="array" ref="GG1174:GG1176">MMULT(FM1174:FO1176,GF1174:GF1176)</f>
        <v>-0.92450046593285229</v>
      </c>
      <c r="GI1174">
        <f>FA1174+FW1174</f>
        <v>0.50091853561020094</v>
      </c>
      <c r="GJ1174">
        <f>GI1174/(SQRT(GI1174^2+GI1175^2+GI1176^2))</f>
        <v>0.35420289335200805</v>
      </c>
      <c r="GL1174" t="e">
        <f>CH1175+DC1174</f>
        <v>#VALUE!</v>
      </c>
      <c r="GM1174" t="e">
        <f>GL1174/(SQRT(GL1174^2+GL1175^2+GL1176^2))</f>
        <v>#VALUE!</v>
      </c>
      <c r="GO1174" s="27">
        <f>FA1175*FW1176-FA1176*FW1175</f>
        <v>0.34118699944639974</v>
      </c>
    </row>
    <row r="1175" spans="1:197" x14ac:dyDescent="0.2">
      <c r="A1175" s="1"/>
      <c r="D1175" t="s">
        <v>10</v>
      </c>
      <c r="E1175" s="5">
        <f t="shared" si="1771"/>
        <v>-9.8668163404565704E-2</v>
      </c>
      <c r="F1175" s="6">
        <f t="shared" si="1771"/>
        <v>-0.32743508933027299</v>
      </c>
      <c r="G1175" s="7">
        <f t="shared" si="1772"/>
        <v>0.36268718550614382</v>
      </c>
      <c r="H1175" s="8">
        <f t="shared" si="1773"/>
        <v>-0.3441772878468769</v>
      </c>
      <c r="J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W1175" s="1"/>
      <c r="BV1175" s="1"/>
      <c r="BY1175" t="s">
        <v>8</v>
      </c>
      <c r="BZ1175" s="5">
        <f t="shared" ref="BZ1175:CA1177" si="1775">BZ1170</f>
        <v>0.93180266183863136</v>
      </c>
      <c r="CA1175" s="6">
        <f t="shared" si="1775"/>
        <v>-0.87956522186239505</v>
      </c>
      <c r="CB1175" s="7">
        <f>CY1174</f>
        <v>0.85963656794761734</v>
      </c>
      <c r="CC1175" s="8">
        <f>DU1174</f>
        <v>-0.38028463347340757</v>
      </c>
      <c r="CE1175" s="9">
        <f>((SUMPRODUCT(CB1175:CB1177,BZ1175:BZ1177))*(SUMPRODUCT(CB1175:(CB1177),CA1175:CA1177)))-((SUMPRODUCT(CC1175:CC1177,BZ1175:BZ1177))*(SUMPRODUCT(CC1175:CC1177,CA1175:CA1177)))</f>
        <v>0</v>
      </c>
      <c r="CG1175">
        <v>1</v>
      </c>
      <c r="CH1175" t="s">
        <v>161</v>
      </c>
      <c r="CI1175" s="67"/>
      <c r="CJ1175" s="1" t="s">
        <v>8</v>
      </c>
      <c r="CK1175" s="5">
        <f t="shared" ref="CK1175:CL1177" si="1776">BZ1175</f>
        <v>0.93180266183863136</v>
      </c>
      <c r="CL1175" s="6">
        <f t="shared" si="1776"/>
        <v>-0.87956522186239505</v>
      </c>
      <c r="CM1175" s="7">
        <f>FA1174</f>
        <v>0.866142523119807</v>
      </c>
      <c r="CN1175" s="8">
        <f>FW1174</f>
        <v>-0.36522398750960605</v>
      </c>
      <c r="CO1175" s="10"/>
      <c r="CP1175">
        <f t="shared" si="1774"/>
        <v>0.3492962422733713</v>
      </c>
      <c r="CQ1175">
        <f t="shared" si="1774"/>
        <v>-0.34518112468713447</v>
      </c>
      <c r="CR1175">
        <f>CJ1178</f>
        <v>0</v>
      </c>
      <c r="CS1175">
        <f>CM1178</f>
        <v>0</v>
      </c>
      <c r="CW1175" s="28"/>
      <c r="CY1175" s="61">
        <v>-0.3965103563849573</v>
      </c>
      <c r="DA1175" s="17">
        <v>0</v>
      </c>
      <c r="DB1175">
        <v>0</v>
      </c>
      <c r="DD1175" s="73">
        <f>(DB1174*DB1175)*(1-COS(RADIANS(CW1174+45)))+DB1176*(SIN(RADIANS(CW1174+45)))</f>
        <v>-0.9163084543222586</v>
      </c>
      <c r="DE1175" s="73">
        <f>(DB1175^2)*(1-COS(RADIANS(CW1174+45)))+(COS(RADIANS(CW1174+45)))</f>
        <v>-0.40047324072596074</v>
      </c>
      <c r="DF1175" s="73">
        <f>(DB1175*DB1176)*(1-COS(RADIANS(CW1174+45)))-DB1174*(SIN(RADIANS(CW1174+45)))</f>
        <v>0</v>
      </c>
      <c r="DG1175" s="10"/>
      <c r="DH1175">
        <v>-0.9163084543222586</v>
      </c>
      <c r="DI1175" s="23">
        <f>SIN(RADIANS('[1]Biaxial Input'!$F$21))*(COS(RADIANS(0)))</f>
        <v>6.9756473744125524E-2</v>
      </c>
      <c r="DK1175" s="30">
        <f>(DI1174*DI1175)*(1-COS(RADIANS(CV1174)))+DI1176*(SIN(RADIANS(CV1174)))</f>
        <v>-4.1965824879998722E-3</v>
      </c>
      <c r="DL1175" s="30">
        <f>(DI1175^2)*(1-COS(RADIANS(CV1174)))+(COS(RADIANS(CV1174)))</f>
        <v>0.9399860744203522</v>
      </c>
      <c r="DM1175" s="30">
        <f>(DI1175*DI1176)*(1-COS(RADIANS(CV1174)))-DI1174*(SIN(RADIANS(CV1174)))</f>
        <v>0.34118699944639969</v>
      </c>
      <c r="DO1175">
        <v>-0.85963656794761734</v>
      </c>
      <c r="DQ1175" s="28">
        <f>(DB1174*DB1175)*(1-COS(RADIANS(CU1174)))+DB1176*(SIN(RADIANS(CU1174)))</f>
        <v>1</v>
      </c>
      <c r="DR1175" s="28">
        <f>(DB1175^2)*(1-COS(RADIANS(CU1174)))+(COS(RADIANS(CU1174)))</f>
        <v>6.1257422745431001E-17</v>
      </c>
      <c r="DS1175" s="28">
        <f>(DB1175*DB1176)*(1-COS(RADIANS(CU1174)))-DB1174*(SIN(RADIANS(CU1174)))</f>
        <v>0</v>
      </c>
      <c r="DU1175" s="61">
        <v>-0.91772017926500926</v>
      </c>
      <c r="DW1175" s="17">
        <v>0</v>
      </c>
      <c r="DX1175">
        <v>0</v>
      </c>
      <c r="DZ1175" s="73">
        <f>(DB1174*DB1175)*(1-COS(RADIANS(CW1174-45)))+DB1176*(SIN(RADIANS(CW1174-45)))</f>
        <v>0.40047324072596069</v>
      </c>
      <c r="EA1175" s="73">
        <f>(DB1175^2)*(1-COS(RADIANS(CW1174-45)))+(COS(RADIANS(CW1174-45)))</f>
        <v>-0.9163084543222586</v>
      </c>
      <c r="EB1175" s="73">
        <f>(DB1175*DB1176)*(1-COS(RADIANS(CW1174-45)))-DB1174*(SIN(RADIANS(CW1174-45)))</f>
        <v>0</v>
      </c>
      <c r="EC1175" s="10"/>
      <c r="ED1175">
        <v>0.40047324072596069</v>
      </c>
      <c r="EE1175" s="1">
        <v>0.38028463347340752</v>
      </c>
      <c r="EG1175">
        <f>CY1175+DU1175</f>
        <v>-1.3142305356499666</v>
      </c>
      <c r="EH1175">
        <f>EG1175/(SQRT(EG1174^2+EG1175^2+EG1176^2))</f>
        <v>-0.92930132380052</v>
      </c>
      <c r="EJ1175">
        <f>Q1175+AM1175</f>
        <v>0</v>
      </c>
      <c r="EK1175">
        <f>EJ1175/(SQRT(EJ1174^2+EJ1175^2+EJ1176^2))</f>
        <v>0</v>
      </c>
      <c r="EM1175" s="23">
        <f>CY1176*DU1174-CY1174*DU1176</f>
        <v>-2.3858119147859069E-2</v>
      </c>
      <c r="EP1175" s="9">
        <f>((SUMPRODUCT(CM1175:CM1177,BZ1175:BZ1177))*(SUMPRODUCT(CM1175:CM1177,CA1175:CA1177)))-((SUMPRODUCT(CN1175:CN1177,BZ1175:BZ1177))*(SUMPRODUCT(CN1175:CN1177,CA1175:CA1177)))</f>
        <v>-3.1946674854498036E-2</v>
      </c>
      <c r="EY1175" s="28"/>
      <c r="EZ1175" s="10"/>
      <c r="FA1175" s="61">
        <v>-0.38043354037290938</v>
      </c>
      <c r="FB1175" s="13">
        <f>BW1176</f>
        <v>0</v>
      </c>
      <c r="FC1175" s="17">
        <v>0</v>
      </c>
      <c r="FD1175">
        <v>0</v>
      </c>
      <c r="FF1175" s="73">
        <f>(FD1174*FD1175)*(1-COS(RADIANS(EY1174+45)))+FD1176*(SIN(RADIANS(EY1174+45)))</f>
        <v>-0.92315811787083113</v>
      </c>
      <c r="FG1175" s="73">
        <f>(FD1175^2)*(1-COS(RADIANS(EY1174+45)))+(COS(RADIANS(EY1174+45)))</f>
        <v>-0.38442045914491157</v>
      </c>
      <c r="FH1175" s="73">
        <f>(FD1175*FD1176)*(1-COS(RADIANS(EY1174+45)))-FD1174*(SIN(RADIANS(EY1174+45)))</f>
        <v>0</v>
      </c>
      <c r="FI1175" s="10"/>
      <c r="FJ1175">
        <v>-0.92315811787083113</v>
      </c>
      <c r="FK1175" s="23">
        <f>SIN(RADIANS(176))*(COS(RADIANS(0)))</f>
        <v>6.9756473744125524E-2</v>
      </c>
      <c r="FM1175" s="30">
        <f>(FK1174*FK1175)*(1-COS(RADIANS(EX1174)))+FK1176*(SIN(RADIANS(EX1174)))</f>
        <v>-4.1965824879998722E-3</v>
      </c>
      <c r="FN1175" s="30">
        <f>(FK1175^2)*(1-COS(RADIANS(EX1174)))+(COS(RADIANS(EX1174)))</f>
        <v>0.9399860744203522</v>
      </c>
      <c r="FO1175" s="30">
        <f>(FK1175*FK1176)*(1-COS(RADIANS(EX1174)))-FK1174*(SIN(RADIANS(EX1174)))</f>
        <v>0.34118699944639969</v>
      </c>
      <c r="FQ1175">
        <v>-0.866142523119807</v>
      </c>
      <c r="FS1175" s="28">
        <f>(FD1174*FD1175)*(1-COS(RADIANS(EW1174)))+FD1176*(SIN(RADIANS(EW1174)))</f>
        <v>1</v>
      </c>
      <c r="FT1175" s="28">
        <f>(FD1175^2)*(1-COS(RADIANS(EW1174)))+(COS(RADIANS(EW1174)))</f>
        <v>6.1257422745431001E-17</v>
      </c>
      <c r="FU1175" s="28">
        <f>(FD1175*FD1176)*(1-COS(RADIANS(EW1174)))-FD1174*(SIN(RADIANS(EW1174)))</f>
        <v>0</v>
      </c>
      <c r="FW1175" s="61">
        <v>-0.92450046593285229</v>
      </c>
      <c r="FX1175" s="13">
        <f>BX1176</f>
        <v>0</v>
      </c>
      <c r="FY1175" s="17">
        <v>0</v>
      </c>
      <c r="FZ1175">
        <v>0</v>
      </c>
      <c r="GB1175" s="73">
        <f>(FD1174*FD1175)*(1-COS(RADIANS(EY1174-45)))+FD1176*(SIN(RADIANS(EY1174-45)))</f>
        <v>0.38442045914491108</v>
      </c>
      <c r="GC1175" s="73">
        <f>(FD1175^2)*(1-COS(RADIANS(EY1174-45)))+(COS(RADIANS(EY1174-45)))</f>
        <v>-0.92315811787083135</v>
      </c>
      <c r="GD1175" s="73">
        <f>(FD1175*FD1176)*(1-COS(RADIANS(EY1174-45)))-FD1174*(SIN(RADIANS(EY1174-45)))</f>
        <v>0</v>
      </c>
      <c r="GE1175" s="10"/>
      <c r="GF1175">
        <v>0.38442045914491108</v>
      </c>
      <c r="GG1175" s="1">
        <v>0.365223987509606</v>
      </c>
      <c r="GI1175">
        <f>FA1175+FW1175</f>
        <v>-1.3049340063057617</v>
      </c>
      <c r="GJ1175">
        <f>GI1175/(SQRT(GI1174^2+GI1175^2+GI1176^2))</f>
        <v>-0.92272768485973278</v>
      </c>
      <c r="GL1175">
        <f>CH1176+DC1175</f>
        <v>-3.1946674854498036E-2</v>
      </c>
      <c r="GM1175" t="e">
        <f>GL1175/(SQRT(GL1174^2+GL1175^2+GL1176^2))</f>
        <v>#VALUE!</v>
      </c>
      <c r="GO1175" s="27">
        <f>FA1176*FW1174-FA1174*FW1176</f>
        <v>-2.3858119147859083E-2</v>
      </c>
    </row>
    <row r="1176" spans="1:197" x14ac:dyDescent="0.2">
      <c r="A1176" s="1"/>
      <c r="Q1176" s="82" t="s">
        <v>148</v>
      </c>
      <c r="R1176" s="13"/>
      <c r="T1176" s="10"/>
      <c r="U1176" s="10"/>
      <c r="V1176" s="10"/>
      <c r="W1176" s="10"/>
      <c r="X1176" s="10"/>
      <c r="Y1176" s="10"/>
      <c r="Z1176" s="80"/>
      <c r="AA1176" s="23" t="s">
        <v>149</v>
      </c>
      <c r="AE1176" s="1"/>
      <c r="AG1176" s="80"/>
      <c r="AK1176" s="13"/>
      <c r="AL1176" s="81"/>
      <c r="AM1176" s="82" t="s">
        <v>150</v>
      </c>
      <c r="AO1176" s="13"/>
      <c r="AP1176" s="13"/>
      <c r="AS1176" s="1"/>
      <c r="AW1176" s="1"/>
      <c r="BV1176" s="1"/>
      <c r="BY1176" t="s">
        <v>9</v>
      </c>
      <c r="BZ1176" s="5">
        <f t="shared" si="1775"/>
        <v>0.3492962422733713</v>
      </c>
      <c r="CA1176" s="6">
        <f t="shared" si="1775"/>
        <v>-0.34518112468713447</v>
      </c>
      <c r="CB1176" s="7">
        <f>CY1175</f>
        <v>-0.3965103563849573</v>
      </c>
      <c r="CC1176" s="8">
        <f>DU1175</f>
        <v>-0.91772017926500926</v>
      </c>
      <c r="CE1176" s="10"/>
      <c r="CH1176">
        <f>((SUMPRODUCT(CM1175:CM1177,CK1175:CK1177))*(SUMPRODUCT(CM1175:CM1177,CL1175:CL1177)))-((SUMPRODUCT(CN1175:CN1177,CK1175:CK1177))*(SUMPRODUCT(CN1175:CN1177,CL1175:CL1177)))</f>
        <v>-3.1946674854498036E-2</v>
      </c>
      <c r="CI1176" s="67"/>
      <c r="CJ1176" s="10" t="s">
        <v>9</v>
      </c>
      <c r="CK1176" s="5">
        <f t="shared" si="1776"/>
        <v>0.3492962422733713</v>
      </c>
      <c r="CL1176" s="6">
        <f t="shared" si="1776"/>
        <v>-0.34518112468713447</v>
      </c>
      <c r="CM1176" s="7">
        <f>FA1175</f>
        <v>-0.38043354037290938</v>
      </c>
      <c r="CN1176" s="8">
        <f>FW1175</f>
        <v>-0.92450046593285229</v>
      </c>
      <c r="CP1176">
        <f t="shared" si="1774"/>
        <v>-9.8670839279614439E-2</v>
      </c>
      <c r="CQ1176">
        <f t="shared" si="1774"/>
        <v>-0.32743703463395935</v>
      </c>
      <c r="CR1176">
        <f>CK1178</f>
        <v>0</v>
      </c>
      <c r="CS1176">
        <f>CN1178</f>
        <v>0</v>
      </c>
      <c r="CW1176" s="28"/>
      <c r="CY1176" s="61">
        <v>0.322187070390349</v>
      </c>
      <c r="DA1176" s="17">
        <v>0</v>
      </c>
      <c r="DB1176">
        <v>1</v>
      </c>
      <c r="DD1176" s="73">
        <f>(DB1174*DB1176)*(1-COS(RADIANS(CW1174+45)))-DB1175*(SIN(RADIANS(CW1174+45)))</f>
        <v>0</v>
      </c>
      <c r="DE1176" s="73">
        <f>(DB1175*DB1176)*(1-COS(RADIANS(CW1174+45)))+DB1174*(SIN(RADIANS(CW1174+45)))</f>
        <v>0</v>
      </c>
      <c r="DF1176" s="73">
        <f>(DB1176^2)*(1-COS(RADIANS(CW1174+45)))+(COS(RADIANS(CW1174+45)))</f>
        <v>1</v>
      </c>
      <c r="DG1176" s="10"/>
      <c r="DH1176">
        <v>0</v>
      </c>
      <c r="DI1176" s="23">
        <f>SIN(RADIANS('[1]Biaxial Input'!$F$21))*SIN(RADIANS(0))</f>
        <v>0</v>
      </c>
      <c r="DK1176" s="30">
        <f>(DI1174*DI1176)*(1-COS(RADIANS(CV1174)))-DI1175*(SIN(RADIANS(CV1174)))</f>
        <v>-2.3858119147859059E-2</v>
      </c>
      <c r="DL1176" s="30">
        <f>(DI1175*DI1176)*(1-COS(RADIANS(CV1174)))+DI1174*(SIN(RADIANS(CV1174)))</f>
        <v>-0.34118699944639969</v>
      </c>
      <c r="DM1176" s="30">
        <f>(DI1176^2)*(1-COS(RADIANS(CV1174)))+(COS(RADIANS(CV1174)))</f>
        <v>0.93969262078590843</v>
      </c>
      <c r="DO1176">
        <v>0.322187070390349</v>
      </c>
      <c r="DQ1176" s="28">
        <f>(DB1174*DB1176)*(1-COS(RADIANS(CU1174)))-DB1175*(SIN(RADIANS(CU1174)))</f>
        <v>0</v>
      </c>
      <c r="DR1176" s="28">
        <f>(DB1175*DB1176)*(1-COS(RADIANS(CU1174)))+DB1174*(SIN(RADIANS(CU1174)))</f>
        <v>0</v>
      </c>
      <c r="DS1176" s="28">
        <f>(DB1176^2)*(1-COS(RADIANS(CU1174)))+(COS(RADIANS(CU1174)))</f>
        <v>1</v>
      </c>
      <c r="DU1176" s="61">
        <v>-0.11477486708245523</v>
      </c>
      <c r="DW1176" s="17">
        <v>0</v>
      </c>
      <c r="DX1176">
        <v>1</v>
      </c>
      <c r="DZ1176" s="73">
        <f>(DB1174*DB1174)*(1-COS(RADIANS(CW1174-45)))-DB1174*(SIN(RADIANS(CW1174-45)))</f>
        <v>0</v>
      </c>
      <c r="EA1176" s="73">
        <f>(DB1175*DB1176)*(1-COS(RADIANS(CW1174-45)))+DB1174*(SIN(RADIANS(CW1174-45)))</f>
        <v>0</v>
      </c>
      <c r="EB1176" s="73">
        <f>(DB1176^2)*(1-COS(RADIANS(CW1174-45)))+(COS(RADIANS(CW1174-45)))</f>
        <v>1</v>
      </c>
      <c r="EC1176" s="10"/>
      <c r="ED1176">
        <v>0</v>
      </c>
      <c r="EE1176" s="1">
        <v>-0.11477486708245523</v>
      </c>
      <c r="EG1176">
        <f>CY1176+DU1176</f>
        <v>0.20741220330789378</v>
      </c>
      <c r="EH1176">
        <f>EG1176/(SQRT(EG1174^2+EG1175^2+EG1176^2))</f>
        <v>0.14666257545985456</v>
      </c>
      <c r="EJ1176">
        <f>Q1176+AM1176</f>
        <v>0</v>
      </c>
      <c r="EK1176">
        <f>EJ1176/(SQRT(EJ1174^2+EJ1175^2+EJ1176^2))</f>
        <v>0</v>
      </c>
      <c r="EM1176" s="23">
        <f>CY1174*DU1175-CY1175*DU1174</f>
        <v>-0.93969262078590843</v>
      </c>
      <c r="ER1176">
        <f t="shared" ref="ER1176:ES1178" si="1777">CK1175</f>
        <v>0.93180266183863136</v>
      </c>
      <c r="ES1176">
        <f t="shared" si="1777"/>
        <v>-0.87956522186239505</v>
      </c>
      <c r="ET1176" t="e">
        <f>#REF!</f>
        <v>#REF!</v>
      </c>
      <c r="EU1176" t="e">
        <f>#REF!</f>
        <v>#REF!</v>
      </c>
      <c r="EY1176" s="28"/>
      <c r="EZ1176" s="10"/>
      <c r="FA1176" s="61">
        <v>0.32414109736808866</v>
      </c>
      <c r="FB1176" s="13">
        <f>BW1177</f>
        <v>0</v>
      </c>
      <c r="FC1176" s="17">
        <v>0</v>
      </c>
      <c r="FD1176">
        <v>1</v>
      </c>
      <c r="FF1176" s="73">
        <f>(FD1174*FD1176)*(1-COS(RADIANS(EY1174+45)))-FD1175*(SIN(RADIANS(EY1174+45)))</f>
        <v>0</v>
      </c>
      <c r="FG1176" s="73">
        <f>(FD1175*FD1176)*(1-COS(RADIANS(EY1174+45)))+FD1174*(SIN(RADIANS(EY1174+45)))</f>
        <v>0</v>
      </c>
      <c r="FH1176" s="73">
        <f>(FD1176^2)*(1-COS(RADIANS(EY1174+45)))+(COS(RADIANS(EY1174+45)))</f>
        <v>1</v>
      </c>
      <c r="FI1176" s="10"/>
      <c r="FJ1176">
        <v>0</v>
      </c>
      <c r="FK1176" s="23">
        <f>SIN(RADIANS(176))*SIN(RADIANS(0))</f>
        <v>0</v>
      </c>
      <c r="FM1176" s="30">
        <f>(FK1174*FK1176)*(1-COS(RADIANS(EX1174)))-FK1175*(SIN(RADIANS(EX1174)))</f>
        <v>-2.3858119147859059E-2</v>
      </c>
      <c r="FN1176" s="30">
        <f>(FK1175*FK1176)*(1-COS(RADIANS(EX1174)))+FK1174*(SIN(RADIANS(EX1174)))</f>
        <v>-0.34118699944639969</v>
      </c>
      <c r="FO1176" s="30">
        <f>(FK1176^2)*(1-COS(RADIANS(EX1174)))+(COS(RADIANS(EX1174)))</f>
        <v>0.93969262078590843</v>
      </c>
      <c r="FQ1176">
        <v>0.32414109736808866</v>
      </c>
      <c r="FS1176" s="28">
        <f>(FD1174*FD1176)*(1-COS(RADIANS(EW1174)))-FD1175*(SIN(RADIANS(EW1174)))</f>
        <v>0</v>
      </c>
      <c r="FT1176" s="28">
        <f>(FD1175*FD1176)*(1-COS(RADIANS(EW1174)))+FD1174*(SIN(RADIANS(EW1174)))</f>
        <v>0</v>
      </c>
      <c r="FU1176" s="28">
        <f>(FD1176^2)*(1-COS(RADIANS(EW1174)))+(COS(RADIANS(EW1174)))</f>
        <v>1</v>
      </c>
      <c r="FW1176" s="61">
        <v>-0.10913444661298388</v>
      </c>
      <c r="FX1176" s="13">
        <f>BX1177</f>
        <v>0</v>
      </c>
      <c r="FY1176" s="17">
        <v>0</v>
      </c>
      <c r="FZ1176">
        <v>1</v>
      </c>
      <c r="GB1176" s="73">
        <f>(FD1174*FD1174)*(1-COS(RADIANS(EY1174-45)))-FD1174*(SIN(RADIANS(EY1174-45)))</f>
        <v>0</v>
      </c>
      <c r="GC1176" s="73">
        <f>(FD1175*FD1176)*(1-COS(RADIANS(EY1174-45)))+FD1174*(SIN(RADIANS(EY1174-45)))</f>
        <v>0</v>
      </c>
      <c r="GD1176" s="73">
        <f>(FD1176^2)*(1-COS(RADIANS(EY1174-45)))+(COS(RADIANS(EY1174-45)))</f>
        <v>0.99999999999999989</v>
      </c>
      <c r="GE1176" s="10"/>
      <c r="GF1176">
        <v>0</v>
      </c>
      <c r="GG1176" s="1">
        <v>-0.10913444661298388</v>
      </c>
      <c r="GI1176">
        <f>FA1176+FW1176</f>
        <v>0.21500665075510478</v>
      </c>
      <c r="GJ1176">
        <f>GI1176/(SQRT(GI1174^2+GI1175^2+GI1176^2))</f>
        <v>0.15203266074914226</v>
      </c>
      <c r="GL1176" t="e">
        <f>#REF!+DC1176</f>
        <v>#REF!</v>
      </c>
      <c r="GM1176" t="e">
        <f>GL1176/(SQRT(GL1174^2+GL1175^2+GL1176^2))</f>
        <v>#REF!</v>
      </c>
      <c r="GO1176" s="27">
        <f>FA1174*FW1175-FA1175*FW1174</f>
        <v>-0.93969262078590854</v>
      </c>
    </row>
    <row r="1177" spans="1:197" x14ac:dyDescent="0.2">
      <c r="A1177" s="1"/>
      <c r="E1177" s="5" t="s">
        <v>4</v>
      </c>
      <c r="F1177" s="6" t="s">
        <v>5</v>
      </c>
      <c r="G1177" s="7" t="s">
        <v>6</v>
      </c>
      <c r="H1177" s="8" t="s">
        <v>1</v>
      </c>
      <c r="I1177">
        <v>8</v>
      </c>
      <c r="J1177" s="9" t="s">
        <v>7</v>
      </c>
      <c r="K1177">
        <v>8</v>
      </c>
      <c r="L1177" s="10"/>
      <c r="M1177" s="17">
        <f>A1149</f>
        <v>40</v>
      </c>
      <c r="N1177" s="17">
        <f>B1149</f>
        <v>35</v>
      </c>
      <c r="O1177" s="17">
        <f>C1149</f>
        <v>250.5</v>
      </c>
      <c r="Q1177" s="61">
        <f t="array" ref="Q1177:Q1179">MMULT(AI1177:AK1179,AG1177:AG1179)</f>
        <v>0.81744266817451494</v>
      </c>
      <c r="R1177" s="13"/>
      <c r="S1177" s="17">
        <v>1</v>
      </c>
      <c r="T1177">
        <v>0</v>
      </c>
      <c r="V1177" s="73">
        <f>(T1177^2)*(1-COS(RADIANS(O1177+45)))+(COS(RADIANS(O1177+45)))</f>
        <v>0.4305110968082948</v>
      </c>
      <c r="W1177" s="73">
        <f>(T1177*T1178)*(1-COS(RADIANS(O1177+45)))-T1179*(SIN(RADIANS(O1177+45)))</f>
        <v>0.90258528434986074</v>
      </c>
      <c r="X1177" s="73">
        <f>(T1177*T1179)*(1-COS(RADIANS(O1177+45)))+T1178*(SIN(RADIANS(O1177+45)))</f>
        <v>0</v>
      </c>
      <c r="Y1177" s="10"/>
      <c r="Z1177">
        <f t="array" ref="Z1177:Z1179">MMULT(V1177:X1179,S1177:S1179)</f>
        <v>0.4305110968082948</v>
      </c>
      <c r="AA1177" s="23">
        <f>COS(RADIANS('[1]Biaxial Input'!$F$21))</f>
        <v>-0.9975640502598242</v>
      </c>
      <c r="AC1177" s="30">
        <f>(AA1177^2)*(1-COS(RADIANS(N1177)))+(COS(RADIANS(N1177)))</f>
        <v>0.99912000006339641</v>
      </c>
      <c r="AD1177" s="30">
        <f>(AA1177*AA1178)*(1-COS(RADIANS(N1177)))-AA1179*(SIN(RADIANS(N1177)))</f>
        <v>-1.2584585399294834E-2</v>
      </c>
      <c r="AE1177" s="30">
        <f>(AA1177*AA1179)*(1-COS(RADIANS(N1177)))+AA1178*(SIN(RADIANS(N1177)))</f>
        <v>4.0010669622570827E-2</v>
      </c>
      <c r="AG1177">
        <f t="array" ref="AG1177:AG1179">MMULT(AC1177:AE1179,Z1177:Z1179)</f>
        <v>0.44149090866144403</v>
      </c>
      <c r="AI1177" s="28">
        <f>(T1177^2)*(1-COS(RADIANS(M1177)))+(COS(RADIANS(M1177)))</f>
        <v>0.76604444311897801</v>
      </c>
      <c r="AJ1177" s="28">
        <f>(T1177*T1178)*(1-COS(RADIANS(M1177)))-T1179*(SIN(RADIANS(M1177)))</f>
        <v>-0.64278760968653925</v>
      </c>
      <c r="AK1177" s="28">
        <f>(T1177*T1179)*(1-COS(RADIANS(M1177)))+T1178*(SIN(RADIANS(M1177)))</f>
        <v>0</v>
      </c>
      <c r="AM1177" s="61">
        <f t="array" ref="AM1177:AM1179">MMULT(AI1177:AK1179,AW1177:AW1179)</f>
        <v>-0.46703774954101573</v>
      </c>
      <c r="AN1177" s="13"/>
      <c r="AO1177" s="17">
        <v>1</v>
      </c>
      <c r="AP1177">
        <v>0</v>
      </c>
      <c r="AR1177" s="73">
        <f>(T1177^2)*(1-COS(RADIANS(O1177-45)))+(COS(RADIANS(O1177-45)))</f>
        <v>-0.90258528434986052</v>
      </c>
      <c r="AS1177" s="73">
        <f>(T1177*T1178)*(1-COS(RADIANS(O1177-45)))-T1179*(SIN(RADIANS(O1177-45)))</f>
        <v>0.4305110968082953</v>
      </c>
      <c r="AT1177" s="73">
        <f>(T1177*T1179)*(1-COS(RADIANS(O1177-45)))+T1178*(SIN(RADIANS(O1177-45)))</f>
        <v>0</v>
      </c>
      <c r="AU1177" s="10"/>
      <c r="AV1177">
        <f t="array" ref="AV1177:AV1179">MMULT(AR1177:AT1179,S1177:S1179)</f>
        <v>-0.90258528434986052</v>
      </c>
      <c r="AW1177" s="1">
        <f t="array" ref="AW1177:AW1179">MMULT(AC1177:AE1179,AV1177:AV1179)</f>
        <v>-0.89637320569372525</v>
      </c>
      <c r="BV1177" s="1"/>
      <c r="BY1177" t="s">
        <v>10</v>
      </c>
      <c r="BZ1177" s="5">
        <f t="shared" si="1775"/>
        <v>-9.8670839279614439E-2</v>
      </c>
      <c r="CA1177" s="6">
        <f t="shared" si="1775"/>
        <v>-0.32743703463395935</v>
      </c>
      <c r="CB1177" s="7">
        <f>CY1176</f>
        <v>0.322187070390349</v>
      </c>
      <c r="CC1177" s="8">
        <f>DU1176</f>
        <v>-0.11477486708245523</v>
      </c>
      <c r="CE1177" s="10"/>
      <c r="CG1177" s="10" t="s">
        <v>160</v>
      </c>
      <c r="CH1177" s="10">
        <f>-CH1174*((EY1174-CW1174)/(CH1176-CE1175))</f>
        <v>201.3922336271556</v>
      </c>
      <c r="CI1177" s="67"/>
      <c r="CJ1177" s="10" t="s">
        <v>10</v>
      </c>
      <c r="CK1177" s="5">
        <f t="shared" si="1776"/>
        <v>-9.8670839279614439E-2</v>
      </c>
      <c r="CL1177" s="6">
        <f t="shared" si="1776"/>
        <v>-0.32743703463395935</v>
      </c>
      <c r="CM1177" s="7">
        <f>FA1176</f>
        <v>0.32414109736808866</v>
      </c>
      <c r="CN1177" s="8">
        <f>FW1176</f>
        <v>-0.10913444661298388</v>
      </c>
      <c r="CW1177" s="28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EE1177" s="1"/>
      <c r="EI1177" s="64">
        <f>(DEGREES(ACOS((EH1174*EK1174+EH1175*EK1175+EH1176*EK1176)/((SQRT(EH1174^2+EH1175^2+EH1176^2))*(SQRT(EK1174^2+EK1175^2+EK1176^2))))))</f>
        <v>70.186901776445737</v>
      </c>
      <c r="ER1177">
        <f t="shared" si="1777"/>
        <v>0.3492962422733713</v>
      </c>
      <c r="ES1177">
        <f t="shared" si="1777"/>
        <v>-0.34518112468713447</v>
      </c>
      <c r="ET1177" t="e">
        <f>#REF!</f>
        <v>#REF!</v>
      </c>
      <c r="EU1177" t="e">
        <f>#REF!</f>
        <v>#REF!</v>
      </c>
      <c r="EY1177" s="28"/>
      <c r="EZ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GG1177" s="1"/>
      <c r="GK1177" s="64" t="e">
        <f>(DEGREES(ACOS((GJ1174*GM1174+GJ1175*GM1175+GJ1176*GM1176)/((SQRT(GJ1174^2+GJ1175^2+GJ1176^2))*(SQRT(GM1174^2+GM1175^2+GM1176^2))))))</f>
        <v>#VALUE!</v>
      </c>
    </row>
    <row r="1178" spans="1:197" x14ac:dyDescent="0.2">
      <c r="A1178" s="1"/>
      <c r="D1178" t="s">
        <v>8</v>
      </c>
      <c r="E1178" s="5">
        <f t="shared" ref="E1178:F1180" si="1778">E1173</f>
        <v>0.93179877629360952</v>
      </c>
      <c r="F1178" s="6">
        <f t="shared" si="1778"/>
        <v>-0.87957021770226052</v>
      </c>
      <c r="G1178" s="7">
        <f>Q1177</f>
        <v>0.81744266817451494</v>
      </c>
      <c r="H1178" s="8">
        <f>AM1177</f>
        <v>-0.46703774954101573</v>
      </c>
      <c r="J1178" s="9">
        <f>((SUMPRODUCT(G1178:G1180,E1178:E1180))*(SUMPRODUCT(G1178:G1180,F1178:F1180)))-((SUMPRODUCT(H1178:H1180,E1178:E1180))*(SUMPRODUCT(H1178:H1180,F1178:F1180)))</f>
        <v>-2.0271272553525566E-2</v>
      </c>
      <c r="Q1178" s="61">
        <v>-0.28735231058991251</v>
      </c>
      <c r="S1178" s="17">
        <v>0</v>
      </c>
      <c r="T1178">
        <v>0</v>
      </c>
      <c r="V1178" s="73">
        <f>(T1177*T1178)*(1-COS(RADIANS(O1177+45)))+T1179*(SIN(RADIANS(O1177+45)))</f>
        <v>-0.90258528434986074</v>
      </c>
      <c r="W1178" s="73">
        <f>(T1178^2)*(1-COS(RADIANS(O1177+45)))+(COS(RADIANS(O1177+45)))</f>
        <v>0.4305110968082948</v>
      </c>
      <c r="X1178" s="73">
        <f>(T1178*T1179)*(1-COS(RADIANS(O1177+45)))-T1177*(SIN(RADIANS(O1177+45)))</f>
        <v>0</v>
      </c>
      <c r="Y1178" s="10"/>
      <c r="Z1178">
        <v>-0.90258528434986074</v>
      </c>
      <c r="AA1178" s="23">
        <f>SIN(RADIANS('[1]Biaxial Input'!$F$21))*(COS(RADIANS(0)))</f>
        <v>6.9756473744125524E-2</v>
      </c>
      <c r="AC1178" s="30">
        <f>(AA1177*AA1178)*(1-COS(RADIANS(N1177)))+AA1179*(SIN(RADIANS(N1177)))</f>
        <v>-1.2584585399294834E-2</v>
      </c>
      <c r="AD1178" s="30">
        <f>(AA1178^2)*(1-COS(RADIANS(N1177)))+(COS(RADIANS(N1177)))</f>
        <v>0.82003204422559539</v>
      </c>
      <c r="AE1178" s="30">
        <f>(AA1178*AA1179)*(1-COS(RADIANS(N1177)))-AA1177*(SIN(RADIANS(N1177)))</f>
        <v>0.57217923297994577</v>
      </c>
      <c r="AG1178">
        <v>-0.74556665947648459</v>
      </c>
      <c r="AI1178" s="28">
        <f>(T1177*T1178)*(1-COS(RADIANS(M1177)))+T1179*(SIN(RADIANS(M1177)))</f>
        <v>0.64278760968653925</v>
      </c>
      <c r="AJ1178" s="28">
        <f>(T1178^2)*(1-COS(RADIANS(M1177)))+(COS(RADIANS(M1177)))</f>
        <v>0.76604444311897801</v>
      </c>
      <c r="AK1178" s="28">
        <f>(T1178*T1179)*(1-COS(RADIANS(M1177)))-T1177*(SIN(RADIANS(M1177)))</f>
        <v>0</v>
      </c>
      <c r="AM1178" s="61">
        <v>-0.8379152379643573</v>
      </c>
      <c r="AO1178" s="17">
        <v>0</v>
      </c>
      <c r="AP1178">
        <v>0</v>
      </c>
      <c r="AR1178" s="73">
        <f>(T1177*T1178)*(1-COS(RADIANS(O1177-45)))+T1179*(SIN(RADIANS(O1177-45)))</f>
        <v>-0.4305110968082953</v>
      </c>
      <c r="AS1178" s="73">
        <f>(T1178^2)*(1-COS(RADIANS(O1177-45)))+(COS(RADIANS(O1177-45)))</f>
        <v>-0.90258528434986052</v>
      </c>
      <c r="AT1178" s="73">
        <f>(T1178*T1179)*(1-COS(RADIANS(O1177-45)))-T1177*(SIN(RADIANS(O1177-45)))</f>
        <v>0</v>
      </c>
      <c r="AU1178" s="10"/>
      <c r="AV1178">
        <v>-0.4305110968082953</v>
      </c>
      <c r="AW1178" s="1">
        <v>-0.34167423318646195</v>
      </c>
      <c r="BV1178" s="1"/>
      <c r="CS1178" s="15"/>
      <c r="CW1178" s="28"/>
      <c r="CY1178" s="82" t="s">
        <v>148</v>
      </c>
      <c r="CZ1178" s="13"/>
      <c r="DB1178" s="10"/>
      <c r="DC1178" s="10"/>
      <c r="DD1178" s="10"/>
      <c r="DE1178" s="10"/>
      <c r="DF1178" s="10"/>
      <c r="DG1178" s="10"/>
      <c r="DH1178" s="80"/>
      <c r="DI1178" s="23" t="s">
        <v>149</v>
      </c>
      <c r="DM1178" s="1"/>
      <c r="DO1178" s="80"/>
      <c r="DS1178" s="13"/>
      <c r="DT1178" s="81"/>
      <c r="DU1178" s="82" t="s">
        <v>150</v>
      </c>
      <c r="DW1178" s="13"/>
      <c r="DX1178" s="13"/>
      <c r="EA1178" s="1"/>
      <c r="EE1178" s="1"/>
      <c r="EI1178" s="13"/>
      <c r="ER1178">
        <f t="shared" si="1777"/>
        <v>-9.8670839279614439E-2</v>
      </c>
      <c r="ES1178">
        <f t="shared" si="1777"/>
        <v>-0.32743703463395935</v>
      </c>
      <c r="ET1178" t="e">
        <f>#REF!</f>
        <v>#REF!</v>
      </c>
      <c r="EU1178" t="e">
        <f>#REF!</f>
        <v>#REF!</v>
      </c>
      <c r="EY1178" s="28"/>
      <c r="EZ1178" s="10"/>
      <c r="FA1178" s="82" t="s">
        <v>148</v>
      </c>
      <c r="FB1178" s="13"/>
      <c r="FD1178" s="10"/>
      <c r="FE1178" s="10"/>
      <c r="FF1178" s="10"/>
      <c r="FG1178" s="10"/>
      <c r="FH1178" s="10"/>
      <c r="FI1178" s="10"/>
      <c r="FJ1178" s="80"/>
      <c r="FK1178" s="23" t="s">
        <v>149</v>
      </c>
      <c r="FO1178" s="1"/>
      <c r="FQ1178" s="80"/>
      <c r="FU1178" s="13"/>
      <c r="FV1178" s="81"/>
      <c r="FW1178" s="82" t="s">
        <v>150</v>
      </c>
      <c r="FY1178" s="13"/>
      <c r="FZ1178" s="13"/>
      <c r="GC1178" s="1"/>
      <c r="GG1178" s="1"/>
      <c r="GK1178" s="13"/>
    </row>
    <row r="1179" spans="1:197" x14ac:dyDescent="0.2">
      <c r="A1179" s="1"/>
      <c r="D1179" t="s">
        <v>9</v>
      </c>
      <c r="E1179" s="5">
        <f t="shared" si="1778"/>
        <v>0.34930736326064155</v>
      </c>
      <c r="F1179" s="6">
        <f t="shared" si="1778"/>
        <v>-0.34517023974623617</v>
      </c>
      <c r="G1179" s="7">
        <f t="shared" ref="G1179:G1180" si="1779">Q1178</f>
        <v>-0.28735231058991251</v>
      </c>
      <c r="H1179" s="8">
        <f t="shared" ref="H1179:H1180" si="1780">AM1178</f>
        <v>-0.8379152379643573</v>
      </c>
      <c r="J1179" s="10"/>
      <c r="Q1179" s="61">
        <v>0.4992155184350423</v>
      </c>
      <c r="S1179" s="17">
        <v>0</v>
      </c>
      <c r="T1179">
        <v>1</v>
      </c>
      <c r="V1179" s="73">
        <f>(T1177*T1179)*(1-COS(RADIANS(O1177+45)))-T1178*(SIN(RADIANS(O1177+45)))</f>
        <v>0</v>
      </c>
      <c r="W1179" s="73">
        <f>(T1178*T1179)*(1-COS(RADIANS(O1177+45)))+T1177*(SIN(RADIANS(O1177+45)))</f>
        <v>0</v>
      </c>
      <c r="X1179" s="73">
        <f>(T1179^2)*(1-COS(RADIANS(O1177+45)))+(COS(RADIANS(O1177+45)))</f>
        <v>1</v>
      </c>
      <c r="Y1179" s="10"/>
      <c r="Z1179">
        <v>0</v>
      </c>
      <c r="AA1179" s="23">
        <f>SIN(RADIANS('[1]Biaxial Input'!$F$21))*SIN(RADIANS(0))</f>
        <v>0</v>
      </c>
      <c r="AC1179" s="30">
        <f>(AA1177*AA1179)*(1-COS(RADIANS(N1177)))-AA1178*(SIN(RADIANS(N1177)))</f>
        <v>-4.0010669622570827E-2</v>
      </c>
      <c r="AD1179" s="30">
        <f>(AA1178*AA1179)*(1-COS(RADIANS(N1177)))+AA1177*(SIN(RADIANS(N1177)))</f>
        <v>-0.57217923297994577</v>
      </c>
      <c r="AE1179" s="30">
        <f>(AA1179^2)*(1-COS(RADIANS(N1177)))+(COS(RADIANS(N1177)))</f>
        <v>0.8191520442889918</v>
      </c>
      <c r="AG1179">
        <v>0.4992155184350423</v>
      </c>
      <c r="AI1179" s="28">
        <f>(T1177*T1179)*(1-COS(RADIANS(M1177)))-T1178*(SIN(RADIANS(M1177)))</f>
        <v>0</v>
      </c>
      <c r="AJ1179" s="28">
        <f>(T1178*T1179)*(1-COS(RADIANS(M1177)))+T1177*(SIN(RADIANS(M1177)))</f>
        <v>0</v>
      </c>
      <c r="AK1179" s="28">
        <f>(T1179^2)*(1-COS(RADIANS(M1177)))+(COS(RADIANS(M1177)))</f>
        <v>1</v>
      </c>
      <c r="AM1179" s="61">
        <v>0.28244255077944203</v>
      </c>
      <c r="AO1179" s="17">
        <v>0</v>
      </c>
      <c r="AP1179">
        <v>1</v>
      </c>
      <c r="AR1179" s="73">
        <f>(T1177*T1177)*(1-COS(RADIANS(O1177-45)))-T1177*(SIN(RADIANS(O1177-45)))</f>
        <v>0</v>
      </c>
      <c r="AS1179" s="73">
        <f>(T1178*T1179)*(1-COS(RADIANS(O1177-45)))+T1177*(SIN(RADIANS(O1177-45)))</f>
        <v>0</v>
      </c>
      <c r="AT1179" s="73">
        <f>(T1179^2)*(1-COS(RADIANS(O1177-45)))+(COS(RADIANS(O1177-45)))</f>
        <v>1</v>
      </c>
      <c r="AU1179" s="10"/>
      <c r="AV1179">
        <v>0</v>
      </c>
      <c r="AW1179" s="1">
        <v>0.28244255077944203</v>
      </c>
      <c r="BV1179" s="1"/>
      <c r="BZ1179" s="5" t="s">
        <v>4</v>
      </c>
      <c r="CA1179" s="6" t="s">
        <v>5</v>
      </c>
      <c r="CB1179" s="7" t="s">
        <v>6</v>
      </c>
      <c r="CC1179" s="8" t="s">
        <v>1</v>
      </c>
      <c r="CD1179">
        <v>6</v>
      </c>
      <c r="CE1179" s="9" t="s">
        <v>7</v>
      </c>
      <c r="CG1179" s="90" t="s">
        <v>157</v>
      </c>
      <c r="CH1179" s="61">
        <f>CE1180-((CH1181-CE1180)/(EY1179-CW1179))*CW1179</f>
        <v>8.1990656547917276</v>
      </c>
      <c r="CI1179" s="10"/>
      <c r="CK1179" s="5" t="s">
        <v>4</v>
      </c>
      <c r="CL1179" s="6" t="s">
        <v>5</v>
      </c>
      <c r="CM1179" s="7" t="s">
        <v>6</v>
      </c>
      <c r="CN1179" s="8" t="s">
        <v>1</v>
      </c>
      <c r="CO1179" s="10"/>
      <c r="CP1179">
        <f t="shared" ref="CP1179:CQ1181" si="1781">BZ1180</f>
        <v>0.93180266183863136</v>
      </c>
      <c r="CQ1179">
        <f t="shared" si="1781"/>
        <v>-0.87956522186239505</v>
      </c>
      <c r="CR1179">
        <f>CI1183</f>
        <v>0</v>
      </c>
      <c r="CS1179">
        <f>CL1183</f>
        <v>0</v>
      </c>
      <c r="CU1179" s="17">
        <f>CU1083</f>
        <v>45</v>
      </c>
      <c r="CV1179" s="17">
        <f>CV1083</f>
        <v>25</v>
      </c>
      <c r="CW1179" s="31">
        <f>CH1086</f>
        <v>245.06195136069923</v>
      </c>
      <c r="CY1179" s="61">
        <f t="array" ref="CY1179:CY1181">MMULT(DQ1179:DS1181,DO1179:DO1181)</f>
        <v>0.85063781367957314</v>
      </c>
      <c r="CZ1179" s="13"/>
      <c r="DA1179" s="17">
        <v>1</v>
      </c>
      <c r="DB1179">
        <v>0</v>
      </c>
      <c r="DD1179" s="73">
        <f>(DB1179^2)*(1-COS(RADIANS(CW1179+45)))+(COS(RADIANS(CW1179+45)))</f>
        <v>0.34303599074933172</v>
      </c>
      <c r="DE1179" s="73">
        <f>(DB1179*DB1180)*(1-COS(RADIANS(CW1179+45)))-DB1181*(SIN(RADIANS(CW1179+45)))</f>
        <v>0.93932226048924472</v>
      </c>
      <c r="DF1179" s="73">
        <f>(DB1179*DB1181)*(1-COS(RADIANS(CW1179+45)))+DB1180*(SIN(RADIANS(CW1179+45)))</f>
        <v>0</v>
      </c>
      <c r="DG1179" s="10"/>
      <c r="DH1179">
        <f t="array" ref="DH1179:DH1181">MMULT(DD1179:DF1181,DA1179:DA1181)</f>
        <v>0.34303599074933172</v>
      </c>
      <c r="DI1179" s="23">
        <f>COS(RADIANS('[1]Biaxial Input'!$F$21))</f>
        <v>-0.9975640502598242</v>
      </c>
      <c r="DK1179" s="30">
        <f>(DI1179^2)*(1-COS(RADIANS(CV1179)))+(COS(RADIANS(CV1179)))</f>
        <v>0.99954409691199531</v>
      </c>
      <c r="DL1179" s="30">
        <f>(DI1179*DI1180)*(1-COS(RADIANS(CV1179)))-DI1181*(SIN(RADIANS(CV1179)))</f>
        <v>-6.5197179069601558E-3</v>
      </c>
      <c r="DM1179" s="30">
        <f>(DI1179*DI1181)*(1-COS(RADIANS(CV1179)))+DI1180*(SIN(RADIANS(CV1179)))</f>
        <v>2.948035967890307E-2</v>
      </c>
      <c r="DO1179">
        <f t="array" ref="DO1179:DO1181">MMULT(DK1179:DM1181,DH1179:DH1181)</f>
        <v>0.34900371574397032</v>
      </c>
      <c r="DQ1179" s="28">
        <f>(DB1179^2)*(1-COS(RADIANS(CU1179)))+(COS(RADIANS(CU1179)))</f>
        <v>0.70710678118654757</v>
      </c>
      <c r="DR1179" s="28">
        <f>(DB1179*DB1180)*(1-COS(RADIANS(CU1179)))-DB1181*(SIN(RADIANS(CU1179)))</f>
        <v>-0.70710678118654746</v>
      </c>
      <c r="DS1179" s="28">
        <f>(DB1179*DB1181)*(1-COS(RADIANS(CU1179)))+DB1180*(SIN(RADIANS(CU1179)))</f>
        <v>0</v>
      </c>
      <c r="DU1179" s="61">
        <f t="array" ref="DU1179:DU1181">MMULT(DQ1179:DS1181,EE1179:EE1181)</f>
        <v>-0.44669990080074057</v>
      </c>
      <c r="DV1179" s="13"/>
      <c r="DW1179" s="17">
        <v>1</v>
      </c>
      <c r="DX1179">
        <v>0</v>
      </c>
      <c r="DZ1179" s="73">
        <f>(DB1179^2)*(1-COS(RADIANS(CW1179-45)))+(COS(RADIANS(CW1179-45)))</f>
        <v>-0.93932226048924483</v>
      </c>
      <c r="EA1179" s="73">
        <f>(DB1179*DB1180)*(1-COS(RADIANS(CW1179-45)))-DB1181*(SIN(RADIANS(CW1179-45)))</f>
        <v>0.34303599074933133</v>
      </c>
      <c r="EB1179" s="73">
        <f>(DB1179*DB1181)*(1-COS(RADIANS(CW1179-45)))+DB1180*(SIN(RADIANS(CW1179-45)))</f>
        <v>0</v>
      </c>
      <c r="EC1179" s="10"/>
      <c r="ED1179">
        <f t="array" ref="ED1179:ED1181">MMULT(DZ1179:EB1181,DA1179:DA1181)</f>
        <v>-0.93932226048924483</v>
      </c>
      <c r="EE1179" s="1">
        <f t="array" ref="EE1179:EE1181">MMULT(DK1179:DM1181,ED1179:ED1181)</f>
        <v>-0.93665752267843594</v>
      </c>
      <c r="EG1179">
        <f>CY1179+DU1179</f>
        <v>0.40393791287883257</v>
      </c>
      <c r="EH1179">
        <f>EG1179/(SQRT(EG1179^2+EG1180^2+EG1181^2))</f>
        <v>0.28562723737496337</v>
      </c>
      <c r="EJ1179">
        <f>Q1179+AM1179</f>
        <v>0.78165806921448433</v>
      </c>
      <c r="EK1179">
        <f>EJ1179/(SQRT(EJ1179^2+EJ1180^2+EJ1181^2))</f>
        <v>1</v>
      </c>
      <c r="EM1179" s="23">
        <f>CY1180*DU1181-CY1181*DU1180</f>
        <v>0.27726252643125932</v>
      </c>
      <c r="EO1179" s="15">
        <v>6</v>
      </c>
      <c r="EP1179" s="9" t="s">
        <v>7</v>
      </c>
      <c r="EW1179" s="17">
        <f>CU1179</f>
        <v>45</v>
      </c>
      <c r="EX1179" s="17">
        <f>CV1179</f>
        <v>25</v>
      </c>
      <c r="EY1179" s="31">
        <f>1+CW1179</f>
        <v>246.06195136069923</v>
      </c>
      <c r="EZ1179" s="10"/>
      <c r="FA1179" s="61">
        <f t="array" ref="FA1179:FA1181">MMULT(FS1179:FU1181,FQ1179:FQ1181)</f>
        <v>0.85830424564466157</v>
      </c>
      <c r="FB1179" s="13">
        <f>BW1180</f>
        <v>0</v>
      </c>
      <c r="FC1179" s="17">
        <v>1</v>
      </c>
      <c r="FD1179">
        <v>0</v>
      </c>
      <c r="FF1179" s="73">
        <f>(FD1179^2)*(1-COS(RADIANS(EY1179+45)))+(COS(RADIANS(EY1179+45)))</f>
        <v>0.35937717857205448</v>
      </c>
      <c r="FG1179" s="73">
        <f>(FD1179*FD1180)*(1-COS(RADIANS(EY1179+45)))-FD1181*(SIN(RADIANS(EY1179+45)))</f>
        <v>0.93319239362608908</v>
      </c>
      <c r="FH1179" s="73">
        <f>(FD1179*FD1181)*(1-COS(RADIANS(EY1179+45)))+FD1180*(SIN(RADIANS(EY1179+45)))</f>
        <v>0</v>
      </c>
      <c r="FI1179" s="10"/>
      <c r="FJ1179">
        <f t="array" ref="FJ1179:FJ1181">MMULT(FF1179:FH1181,FC1179:FC1181)</f>
        <v>0.35937717857205448</v>
      </c>
      <c r="FK1179" s="23">
        <f>COS(RADIANS(176))</f>
        <v>-0.9975640502598242</v>
      </c>
      <c r="FM1179" s="30">
        <f>(FK1179^2)*(1-COS(RADIANS(EX1179)))+(COS(RADIANS(EX1179)))</f>
        <v>0.99954409691199531</v>
      </c>
      <c r="FN1179" s="30">
        <f>(FK1179*FK1180)*(1-COS(RADIANS(EX1179)))-FK1181*(SIN(RADIANS(EX1179)))</f>
        <v>-6.5197179069601558E-3</v>
      </c>
      <c r="FO1179" s="30">
        <f>(FK1179*FK1181)*(1-COS(RADIANS(EX1179)))+FK1180*(SIN(RADIANS(EX1179)))</f>
        <v>2.948035967890307E-2</v>
      </c>
      <c r="FQ1179">
        <f t="array" ref="FQ1179:FQ1181">MMULT(FM1179:FO1181,FJ1179:FJ1181)</f>
        <v>0.36529748856594807</v>
      </c>
      <c r="FS1179" s="28">
        <f>(FD1179^2)*(1-COS(RADIANS(EW1179)))+(COS(RADIANS(EW1179)))</f>
        <v>0.70710678118654757</v>
      </c>
      <c r="FT1179" s="28">
        <f>(FD1179*FD1180)*(1-COS(RADIANS(EW1179)))-FD1181*(SIN(RADIANS(EW1179)))</f>
        <v>-0.70710678118654746</v>
      </c>
      <c r="FU1179" s="28">
        <f>(FD1179*FD1181)*(1-COS(RADIANS(EW1179)))+FD1180*(SIN(RADIANS(EW1179)))</f>
        <v>0</v>
      </c>
      <c r="FW1179" s="61">
        <f t="array" ref="FW1179:FW1181">MMULT(FS1179:FU1181,GG1179:GG1181)</f>
        <v>-0.43178618938695112</v>
      </c>
      <c r="FX1179" s="13">
        <f>BX1180</f>
        <v>0</v>
      </c>
      <c r="FY1179" s="17">
        <v>1</v>
      </c>
      <c r="FZ1179">
        <v>0</v>
      </c>
      <c r="GB1179" s="73">
        <f>(FD1179^2)*(1-COS(RADIANS(EY1179-45)))+(COS(RADIANS(EY1179-45)))</f>
        <v>-0.9331923936260893</v>
      </c>
      <c r="GC1179" s="73">
        <f>(FD1179*FD1180)*(1-COS(RADIANS(EY1179-45)))-FD1181*(SIN(RADIANS(EY1179-45)))</f>
        <v>0.35937717857205409</v>
      </c>
      <c r="GD1179" s="73">
        <f>(FD1179*FD1181)*(1-COS(RADIANS(EY1179-45)))+FD1180*(SIN(RADIANS(EY1179-45)))</f>
        <v>0</v>
      </c>
      <c r="GE1179" s="10"/>
      <c r="GF1179">
        <f t="array" ref="GF1179:GF1181">MMULT(GB1179:GD1181,FC1179:FC1181)</f>
        <v>-0.9331923936260893</v>
      </c>
      <c r="GG1179" s="1">
        <f t="array" ref="GG1179:GG1181">MMULT(FM1179:FO1181,GF1179:GF1181)</f>
        <v>-0.93042391050564366</v>
      </c>
      <c r="GI1179">
        <f>FA1179+FW1179</f>
        <v>0.42651805625771044</v>
      </c>
      <c r="GJ1179">
        <f>GI1179/(SQRT(GI1179^2+GI1180^2+GI1181^2))</f>
        <v>0.30159380987833251</v>
      </c>
      <c r="GL1179" t="e">
        <f>CH1180+DC1179</f>
        <v>#VALUE!</v>
      </c>
      <c r="GM1179" t="e">
        <f>GL1179/(SQRT(GL1179^2+GL1180^2+GL1181^2))</f>
        <v>#VALUE!</v>
      </c>
      <c r="GO1179" s="27">
        <f>FA1180*FW1181-FA1181*FW1180</f>
        <v>0.27726252643125926</v>
      </c>
    </row>
    <row r="1180" spans="1:197" x14ac:dyDescent="0.2">
      <c r="A1180" s="1"/>
      <c r="D1180" t="s">
        <v>10</v>
      </c>
      <c r="E1180" s="5">
        <f t="shared" si="1778"/>
        <v>-9.8668163404565704E-2</v>
      </c>
      <c r="F1180" s="6">
        <f t="shared" si="1778"/>
        <v>-0.32743508933027299</v>
      </c>
      <c r="G1180" s="7">
        <f t="shared" si="1779"/>
        <v>0.4992155184350423</v>
      </c>
      <c r="H1180" s="8">
        <f t="shared" si="1780"/>
        <v>0.28244255077944203</v>
      </c>
      <c r="J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W1180" s="1"/>
      <c r="BV1180" s="1"/>
      <c r="BY1180" t="s">
        <v>8</v>
      </c>
      <c r="BZ1180" s="5">
        <f t="shared" ref="BZ1180:CA1182" si="1782">BZ1175</f>
        <v>0.93180266183863136</v>
      </c>
      <c r="CA1180" s="6">
        <f t="shared" si="1782"/>
        <v>-0.87956522186239505</v>
      </c>
      <c r="CB1180" s="7">
        <f>CY1179</f>
        <v>0.85063781367957314</v>
      </c>
      <c r="CC1180" s="8">
        <f>DU1179</f>
        <v>-0.44669990080074057</v>
      </c>
      <c r="CE1180" s="9">
        <f>((SUMPRODUCT(CB1180:CB1182,BZ1180:BZ1182))*(SUMPRODUCT(CB1180:CB1182,CA1180:CA1182)))-((SUMPRODUCT(CC1180:CC1182,BZ1180:BZ1182))*(SUMPRODUCT(CC1180:CC1182,CA1180:CA1182)))</f>
        <v>5.5511151231257827E-16</v>
      </c>
      <c r="CG1180">
        <v>1</v>
      </c>
      <c r="CH1180" t="s">
        <v>161</v>
      </c>
      <c r="CI1180" s="67"/>
      <c r="CJ1180" s="1" t="s">
        <v>8</v>
      </c>
      <c r="CK1180" s="5">
        <f t="shared" ref="CK1180:CL1182" si="1783">BZ1180</f>
        <v>0.93180266183863136</v>
      </c>
      <c r="CL1180" s="6">
        <f t="shared" si="1783"/>
        <v>-0.87956522186239505</v>
      </c>
      <c r="CM1180" s="7">
        <f>FA1179</f>
        <v>0.85830424564466157</v>
      </c>
      <c r="CN1180" s="8">
        <f>FW1179</f>
        <v>-0.43178618938695112</v>
      </c>
      <c r="CO1180" s="10"/>
      <c r="CP1180">
        <f t="shared" si="1781"/>
        <v>0.3492962422733713</v>
      </c>
      <c r="CQ1180">
        <f t="shared" si="1781"/>
        <v>-0.34518112468713447</v>
      </c>
      <c r="CR1180">
        <f>CJ1183</f>
        <v>0</v>
      </c>
      <c r="CS1180">
        <f>CM1183</f>
        <v>0</v>
      </c>
      <c r="CW1180" s="28"/>
      <c r="CY1180" s="61">
        <v>-0.35707202555584594</v>
      </c>
      <c r="DA1180" s="17">
        <v>0</v>
      </c>
      <c r="DB1180">
        <v>0</v>
      </c>
      <c r="DD1180" s="73">
        <f>(DB1179*DB1180)*(1-COS(RADIANS(CW1179+45)))+DB1181*(SIN(RADIANS(CW1179+45)))</f>
        <v>-0.93932226048924472</v>
      </c>
      <c r="DE1180" s="73">
        <f>(DB1180^2)*(1-COS(RADIANS(CW1179+45)))+(COS(RADIANS(CW1179+45)))</f>
        <v>0.34303599074933172</v>
      </c>
      <c r="DF1180" s="73">
        <f>(DB1180*DB1181)*(1-COS(RADIANS(CW1179+45)))-DB1179*(SIN(RADIANS(CW1179+45)))</f>
        <v>0</v>
      </c>
      <c r="DG1180" s="10"/>
      <c r="DH1180">
        <v>-0.93932226048924472</v>
      </c>
      <c r="DI1180" s="23">
        <f>SIN(RADIANS('[1]Biaxial Input'!$F$21))*(COS(RADIANS(0)))</f>
        <v>6.9756473744125524E-2</v>
      </c>
      <c r="DK1180" s="30">
        <f>(DI1179*DI1180)*(1-COS(RADIANS(CV1179)))+DI1181*(SIN(RADIANS(CV1179)))</f>
        <v>-6.5197179069601558E-3</v>
      </c>
      <c r="DL1180" s="30">
        <f>(DI1180^2)*(1-COS(RADIANS(CV1179)))+(COS(RADIANS(CV1179)))</f>
        <v>0.90676369012465463</v>
      </c>
      <c r="DM1180" s="30">
        <f>(DI1180*DI1181)*(1-COS(RADIANS(CV1179)))-DI1179*(SIN(RADIANS(CV1179)))</f>
        <v>0.42158878489581864</v>
      </c>
      <c r="DO1180">
        <v>-0.85397981702907988</v>
      </c>
      <c r="DQ1180" s="28">
        <f>(DB1179*DB1180)*(1-COS(RADIANS(CU1179)))+DB1181*(SIN(RADIANS(CU1179)))</f>
        <v>0.70710678118654746</v>
      </c>
      <c r="DR1180" s="28">
        <f>(DB1180^2)*(1-COS(RADIANS(CU1179)))+(COS(RADIANS(CU1179)))</f>
        <v>0.70710678118654757</v>
      </c>
      <c r="DS1180" s="28">
        <f>(DB1180*DB1181)*(1-COS(RADIANS(CU1179)))-DB1179*(SIN(RADIANS(CU1179)))</f>
        <v>0</v>
      </c>
      <c r="DU1180" s="61">
        <v>-0.87793387106988852</v>
      </c>
      <c r="DW1180" s="17">
        <v>0</v>
      </c>
      <c r="DX1180">
        <v>0</v>
      </c>
      <c r="DZ1180" s="73">
        <f>(DB1179*DB1180)*(1-COS(RADIANS(CW1179-45)))+DB1181*(SIN(RADIANS(CW1179-45)))</f>
        <v>-0.34303599074933133</v>
      </c>
      <c r="EA1180" s="73">
        <f>(DB1180^2)*(1-COS(RADIANS(CW1179-45)))+(COS(RADIANS(CW1179-45)))</f>
        <v>-0.93932226048924483</v>
      </c>
      <c r="EB1180" s="73">
        <f>(DB1180*DB1181)*(1-COS(RADIANS(CW1179-45)))-DB1179*(SIN(RADIANS(CW1179-45)))</f>
        <v>0</v>
      </c>
      <c r="EC1180" s="10"/>
      <c r="ED1180">
        <v>-0.34303599074933133</v>
      </c>
      <c r="EE1180" s="1">
        <v>-0.30492846465531259</v>
      </c>
      <c r="EG1180">
        <f>CY1180+DU1180</f>
        <v>-1.2350058966257345</v>
      </c>
      <c r="EH1180">
        <f>EG1180/(SQRT(EG1179^2+EG1180^2+EG1181^2))</f>
        <v>-0.87328104430942921</v>
      </c>
      <c r="EJ1180">
        <f>Q1180+AM1180</f>
        <v>0</v>
      </c>
      <c r="EK1180">
        <f>EJ1180/(SQRT(EJ1179^2+EJ1180^2+EJ1181^2))</f>
        <v>0</v>
      </c>
      <c r="EM1180" s="23">
        <f>CY1181*DU1179-CY1179*DU1181</f>
        <v>-0.31895405091280099</v>
      </c>
      <c r="EP1180" s="9">
        <f>((SUMPRODUCT(CM1180:CM1182,BZ1180:BZ1182))*(SUMPRODUCT(CM1180:CM1182,CA1180:CA1182)))-((SUMPRODUCT(CN1180:CN1182,BZ1180:BZ1182))*(SUMPRODUCT(CN1180:CN1182,CA1180:CA1182)))</f>
        <v>-3.3457114045107872E-2</v>
      </c>
      <c r="EY1180" s="28"/>
      <c r="EZ1180" s="10"/>
      <c r="FA1180" s="61">
        <v>-0.34169558301386721</v>
      </c>
      <c r="FB1180" s="13">
        <f>BW1181</f>
        <v>0</v>
      </c>
      <c r="FC1180" s="17">
        <v>0</v>
      </c>
      <c r="FD1180">
        <v>0</v>
      </c>
      <c r="FF1180" s="73">
        <f>(FD1179*FD1180)*(1-COS(RADIANS(EY1179+45)))+FD1181*(SIN(RADIANS(EY1179+45)))</f>
        <v>-0.93319239362608908</v>
      </c>
      <c r="FG1180" s="73">
        <f>(FD1180^2)*(1-COS(RADIANS(EY1179+45)))+(COS(RADIANS(EY1179+45)))</f>
        <v>0.35937717857205448</v>
      </c>
      <c r="FH1180" s="73">
        <f>(FD1180*FD1181)*(1-COS(RADIANS(EY1179+45)))-FD1179*(SIN(RADIANS(EY1179+45)))</f>
        <v>0</v>
      </c>
      <c r="FI1180" s="10"/>
      <c r="FJ1180">
        <v>-0.93319239362608908</v>
      </c>
      <c r="FK1180" s="23">
        <f>SIN(RADIANS(176))*(COS(RADIANS(0)))</f>
        <v>6.9756473744125524E-2</v>
      </c>
      <c r="FM1180" s="30">
        <f>(FK1179*FK1180)*(1-COS(RADIANS(EX1179)))+FK1181*(SIN(RADIANS(EX1179)))</f>
        <v>-6.5197179069601558E-3</v>
      </c>
      <c r="FN1180" s="30">
        <f>(FK1180^2)*(1-COS(RADIANS(EX1179)))+(COS(RADIANS(EX1179)))</f>
        <v>0.90676369012465463</v>
      </c>
      <c r="FO1180" s="30">
        <f>(FK1180*FK1181)*(1-COS(RADIANS(EX1179)))-FK1179*(SIN(RADIANS(EX1179)))</f>
        <v>0.42158878489581864</v>
      </c>
      <c r="FQ1180">
        <v>-0.84852801626714081</v>
      </c>
      <c r="FS1180" s="28">
        <f>(FD1179*FD1180)*(1-COS(RADIANS(EW1179)))+FD1181*(SIN(RADIANS(EW1179)))</f>
        <v>0.70710678118654746</v>
      </c>
      <c r="FT1180" s="28">
        <f>(FD1180^2)*(1-COS(RADIANS(EW1179)))+(COS(RADIANS(EW1179)))</f>
        <v>0.70710678118654757</v>
      </c>
      <c r="FU1180" s="28">
        <f>(FD1180*FD1181)*(1-COS(RADIANS(EW1179)))-FD1179*(SIN(RADIANS(EW1179)))</f>
        <v>0</v>
      </c>
      <c r="FW1180" s="61">
        <v>-0.88403192360634097</v>
      </c>
      <c r="FX1180" s="13">
        <f>BX1181</f>
        <v>0</v>
      </c>
      <c r="FY1180" s="17">
        <v>0</v>
      </c>
      <c r="FZ1180">
        <v>0</v>
      </c>
      <c r="GB1180" s="73">
        <f>(FD1179*FD1180)*(1-COS(RADIANS(EY1179-45)))+FD1181*(SIN(RADIANS(EY1179-45)))</f>
        <v>-0.35937717857205409</v>
      </c>
      <c r="GC1180" s="73">
        <f>(FD1180^2)*(1-COS(RADIANS(EY1179-45)))+(COS(RADIANS(EY1179-45)))</f>
        <v>-0.9331923936260893</v>
      </c>
      <c r="GD1180" s="73">
        <f>(FD1180*FD1181)*(1-COS(RADIANS(EY1179-45)))-FD1179*(SIN(RADIANS(EY1179-45)))</f>
        <v>0</v>
      </c>
      <c r="GE1180" s="10"/>
      <c r="GF1180">
        <v>-0.35937717857205409</v>
      </c>
      <c r="GG1180" s="1">
        <v>-0.31978602542921974</v>
      </c>
      <c r="GI1180">
        <f>FA1180+FW1180</f>
        <v>-1.2257275066202082</v>
      </c>
      <c r="GJ1180">
        <f>GI1180/(SQRT(GI1179^2+GI1180^2+GI1181^2))</f>
        <v>-0.86672023181802826</v>
      </c>
      <c r="GL1180">
        <f>CH1181+DC1180</f>
        <v>-3.3457114045107872E-2</v>
      </c>
      <c r="GM1180" t="e">
        <f>GL1180/(SQRT(GL1179^2+GL1180^2+GL1181^2))</f>
        <v>#VALUE!</v>
      </c>
      <c r="GO1180" s="27">
        <f>FA1181*FW1179-FA1179*FW1181</f>
        <v>-0.31895405091280093</v>
      </c>
    </row>
    <row r="1181" spans="1:197" x14ac:dyDescent="0.2">
      <c r="A1181" s="1"/>
      <c r="J1181" s="10"/>
      <c r="Q1181" s="82" t="s">
        <v>148</v>
      </c>
      <c r="R1181" s="13"/>
      <c r="T1181" s="10"/>
      <c r="U1181" s="10"/>
      <c r="V1181" s="10"/>
      <c r="W1181" s="10"/>
      <c r="X1181" s="10"/>
      <c r="Y1181" s="10"/>
      <c r="Z1181" s="80"/>
      <c r="AA1181" s="23" t="s">
        <v>149</v>
      </c>
      <c r="AE1181" s="1"/>
      <c r="AG1181" s="80"/>
      <c r="AK1181" s="13"/>
      <c r="AL1181" s="81"/>
      <c r="AM1181" s="82" t="s">
        <v>150</v>
      </c>
      <c r="AO1181" s="13"/>
      <c r="AP1181" s="13"/>
      <c r="AS1181" s="1"/>
      <c r="AW1181" s="1"/>
      <c r="BV1181" s="1"/>
      <c r="BY1181" t="s">
        <v>9</v>
      </c>
      <c r="BZ1181" s="5">
        <f t="shared" si="1782"/>
        <v>0.3492962422733713</v>
      </c>
      <c r="CA1181" s="6">
        <f t="shared" si="1782"/>
        <v>-0.34518112468713447</v>
      </c>
      <c r="CB1181" s="7">
        <f>CY1180</f>
        <v>-0.35707202555584594</v>
      </c>
      <c r="CC1181" s="8">
        <f>DU1180</f>
        <v>-0.87793387106988852</v>
      </c>
      <c r="CE1181" s="10"/>
      <c r="CH1181">
        <f>((SUMPRODUCT(CM1180:CM1182,CK1180:CK1182))*(SUMPRODUCT(CM1180:CM1182,CL1180:CL1182)))-((SUMPRODUCT(CN1180:CN1182,CK1180:CK1182))*(SUMPRODUCT(CN1180:CN1182,CL1180:CL1182)))</f>
        <v>-3.3457114045107872E-2</v>
      </c>
      <c r="CI1181" s="67"/>
      <c r="CJ1181" s="10" t="s">
        <v>9</v>
      </c>
      <c r="CK1181" s="5">
        <f t="shared" si="1783"/>
        <v>0.3492962422733713</v>
      </c>
      <c r="CL1181" s="6">
        <f t="shared" si="1783"/>
        <v>-0.34518112468713447</v>
      </c>
      <c r="CM1181" s="7">
        <f>FA1180</f>
        <v>-0.34169558301386721</v>
      </c>
      <c r="CN1181" s="8">
        <f>FW1180</f>
        <v>-0.88403192360634097</v>
      </c>
      <c r="CP1181">
        <f t="shared" si="1781"/>
        <v>-9.8670839279614439E-2</v>
      </c>
      <c r="CQ1181">
        <f t="shared" si="1781"/>
        <v>-0.32743703463395935</v>
      </c>
      <c r="CR1181">
        <f>CK1183</f>
        <v>0</v>
      </c>
      <c r="CS1181">
        <f>CN1183</f>
        <v>0</v>
      </c>
      <c r="CW1181" s="28"/>
      <c r="CY1181" s="61">
        <v>0.38589490603515519</v>
      </c>
      <c r="DA1181" s="17">
        <v>0</v>
      </c>
      <c r="DB1181">
        <v>1</v>
      </c>
      <c r="DD1181" s="73">
        <f>(DB1179*DB1181)*(1-COS(RADIANS(CW1179+45)))-DB1180*(SIN(RADIANS(CW1179+45)))</f>
        <v>0</v>
      </c>
      <c r="DE1181" s="73">
        <f>(DB1180*DB1181)*(1-COS(RADIANS(CW1179+45)))+DB1179*(SIN(RADIANS(CW1179+45)))</f>
        <v>0</v>
      </c>
      <c r="DF1181" s="73">
        <f>(DB1181^2)*(1-COS(RADIANS(CW1179+45)))+(COS(RADIANS(CW1179+45)))</f>
        <v>1</v>
      </c>
      <c r="DG1181" s="10"/>
      <c r="DH1181">
        <v>0</v>
      </c>
      <c r="DI1181" s="23">
        <f>SIN(RADIANS('[1]Biaxial Input'!$F$21))*SIN(RADIANS(0))</f>
        <v>0</v>
      </c>
      <c r="DK1181" s="30">
        <f>(DI1179*DI1181)*(1-COS(RADIANS(CV1179)))-DI1180*(SIN(RADIANS(CV1179)))</f>
        <v>-2.948035967890307E-2</v>
      </c>
      <c r="DL1181" s="30">
        <f>(DI1180*DI1181)*(1-COS(RADIANS(CV1179)))+DI1179*(SIN(RADIANS(CV1179)))</f>
        <v>-0.42158878489581864</v>
      </c>
      <c r="DM1181" s="30">
        <f>(DI1181^2)*(1-COS(RADIANS(CV1179)))+(COS(RADIANS(CV1179)))</f>
        <v>0.90630778703664994</v>
      </c>
      <c r="DO1181">
        <v>0.38589490603515519</v>
      </c>
      <c r="DQ1181" s="28">
        <f>(DB1179*DB1181)*(1-COS(RADIANS(CU1179)))-DB1180*(SIN(RADIANS(CU1179)))</f>
        <v>0</v>
      </c>
      <c r="DR1181" s="28">
        <f>(DB1180*DB1181)*(1-COS(RADIANS(CU1179)))+DB1179*(SIN(RADIANS(CU1179)))</f>
        <v>0</v>
      </c>
      <c r="DS1181" s="28">
        <f>(DB1181^2)*(1-COS(RADIANS(CU1179)))+(COS(RADIANS(CU1179)))</f>
        <v>1</v>
      </c>
      <c r="DU1181" s="61">
        <v>0.1723116846091671</v>
      </c>
      <c r="DW1181" s="17">
        <v>0</v>
      </c>
      <c r="DX1181">
        <v>1</v>
      </c>
      <c r="DZ1181" s="73">
        <f>(DB1179*DB1179)*(1-COS(RADIANS(CW1179-45)))-DB1179*(SIN(RADIANS(CW1179-45)))</f>
        <v>0</v>
      </c>
      <c r="EA1181" s="73">
        <f>(DB1180*DB1181)*(1-COS(RADIANS(CW1179-45)))+DB1179*(SIN(RADIANS(CW1179-45)))</f>
        <v>0</v>
      </c>
      <c r="EB1181" s="73">
        <f>(DB1181^2)*(1-COS(RADIANS(CW1179-45)))+(COS(RADIANS(CW1179-45)))</f>
        <v>1</v>
      </c>
      <c r="EC1181" s="10"/>
      <c r="ED1181">
        <v>0</v>
      </c>
      <c r="EE1181" s="1">
        <v>0.1723116846091671</v>
      </c>
      <c r="EG1181">
        <f>CY1181+DU1181</f>
        <v>0.55820659064432232</v>
      </c>
      <c r="EH1181">
        <f>EG1181/(SQRT(EG1179^2+EG1180^2+EG1181^2))</f>
        <v>0.39471166554762355</v>
      </c>
      <c r="EJ1181">
        <f>Q1181+AM1181</f>
        <v>0</v>
      </c>
      <c r="EK1181">
        <f>EJ1181/(SQRT(EJ1179^2+EJ1180^2+EJ1181^2))</f>
        <v>0</v>
      </c>
      <c r="EM1181" s="23">
        <f>CY1179*DU1180-CY1180*DU1179</f>
        <v>-0.90630778703665005</v>
      </c>
      <c r="ER1181">
        <f t="shared" ref="ER1181:ES1183" si="1784">CK1180</f>
        <v>0.93180266183863136</v>
      </c>
      <c r="ES1181">
        <f t="shared" si="1784"/>
        <v>-0.87956522186239505</v>
      </c>
      <c r="ET1181" t="e">
        <f>#REF!</f>
        <v>#REF!</v>
      </c>
      <c r="EU1181" t="e">
        <f>#REF!</f>
        <v>#REF!</v>
      </c>
      <c r="EY1181" s="28"/>
      <c r="EZ1181" s="10"/>
      <c r="FA1181" s="61">
        <v>0.38282887881814986</v>
      </c>
      <c r="FB1181" s="13">
        <f>BW1182</f>
        <v>0</v>
      </c>
      <c r="FC1181" s="17">
        <v>0</v>
      </c>
      <c r="FD1181">
        <v>1</v>
      </c>
      <c r="FF1181" s="73">
        <f>(FD1179*FD1181)*(1-COS(RADIANS(EY1179+45)))-FD1180*(SIN(RADIANS(EY1179+45)))</f>
        <v>0</v>
      </c>
      <c r="FG1181" s="73">
        <f>(FD1180*FD1181)*(1-COS(RADIANS(EY1179+45)))+FD1179*(SIN(RADIANS(EY1179+45)))</f>
        <v>0</v>
      </c>
      <c r="FH1181" s="73">
        <f>(FD1181^2)*(1-COS(RADIANS(EY1179+45)))+(COS(RADIANS(EY1179+45)))</f>
        <v>1</v>
      </c>
      <c r="FI1181" s="10"/>
      <c r="FJ1181">
        <v>0</v>
      </c>
      <c r="FK1181" s="23">
        <f>SIN(RADIANS(176))*SIN(RADIANS(0))</f>
        <v>0</v>
      </c>
      <c r="FM1181" s="30">
        <f>(FK1179*FK1181)*(1-COS(RADIANS(EX1179)))-FK1180*(SIN(RADIANS(EX1179)))</f>
        <v>-2.948035967890307E-2</v>
      </c>
      <c r="FN1181" s="30">
        <f>(FK1180*FK1181)*(1-COS(RADIANS(EX1179)))+FK1179*(SIN(RADIANS(EX1179)))</f>
        <v>-0.42158878489581864</v>
      </c>
      <c r="FO1181" s="30">
        <f>(FK1181^2)*(1-COS(RADIANS(EX1179)))+(COS(RADIANS(EX1179)))</f>
        <v>0.90630778703664994</v>
      </c>
      <c r="FQ1181">
        <v>0.38282887881814986</v>
      </c>
      <c r="FS1181" s="28">
        <f>(FD1179*FD1181)*(1-COS(RADIANS(EW1179)))-FD1180*(SIN(RADIANS(EW1179)))</f>
        <v>0</v>
      </c>
      <c r="FT1181" s="28">
        <f>(FD1180*FD1181)*(1-COS(RADIANS(EW1179)))+FD1179*(SIN(RADIANS(EW1179)))</f>
        <v>0</v>
      </c>
      <c r="FU1181" s="28">
        <f>(FD1181^2)*(1-COS(RADIANS(EW1179)))+(COS(RADIANS(EW1179)))</f>
        <v>1</v>
      </c>
      <c r="FW1181" s="61">
        <v>0.1790202354471935</v>
      </c>
      <c r="FX1181" s="13">
        <f>BX1182</f>
        <v>0</v>
      </c>
      <c r="FY1181" s="17">
        <v>0</v>
      </c>
      <c r="FZ1181">
        <v>1</v>
      </c>
      <c r="GB1181" s="73">
        <f>(FD1179*FD1179)*(1-COS(RADIANS(EY1179-45)))-FD1179*(SIN(RADIANS(EY1179-45)))</f>
        <v>0</v>
      </c>
      <c r="GC1181" s="73">
        <f>(FD1180*FD1181)*(1-COS(RADIANS(EY1179-45)))+FD1179*(SIN(RADIANS(EY1179-45)))</f>
        <v>0</v>
      </c>
      <c r="GD1181" s="73">
        <f>(FD1181^2)*(1-COS(RADIANS(EY1179-45)))+(COS(RADIANS(EY1179-45)))</f>
        <v>1</v>
      </c>
      <c r="GE1181" s="10"/>
      <c r="GF1181">
        <v>0</v>
      </c>
      <c r="GG1181" s="1">
        <v>0.1790202354471935</v>
      </c>
      <c r="GI1181">
        <f>FA1181+FW1181</f>
        <v>0.56184911426534334</v>
      </c>
      <c r="GJ1181">
        <f>GI1181/(SQRT(GI1179^2+GI1180^2+GI1181^2))</f>
        <v>0.39728731870067979</v>
      </c>
      <c r="GL1181" t="e">
        <f>#REF!+DC1181</f>
        <v>#REF!</v>
      </c>
      <c r="GM1181" t="e">
        <f>GL1181/(SQRT(GL1179^2+GL1180^2+GL1181^2))</f>
        <v>#REF!</v>
      </c>
      <c r="GO1181" s="27">
        <f>FA1179*FW1180-FA1180*FW1179</f>
        <v>-0.90630778703664983</v>
      </c>
    </row>
    <row r="1182" spans="1:197" x14ac:dyDescent="0.2">
      <c r="E1182" s="5" t="s">
        <v>4</v>
      </c>
      <c r="F1182" s="6" t="s">
        <v>5</v>
      </c>
      <c r="G1182" s="7" t="s">
        <v>6</v>
      </c>
      <c r="H1182" s="8" t="s">
        <v>1</v>
      </c>
      <c r="I1182">
        <v>9</v>
      </c>
      <c r="J1182" s="9" t="s">
        <v>7</v>
      </c>
      <c r="K1182">
        <v>9</v>
      </c>
      <c r="L1182" s="10"/>
      <c r="M1182" s="17">
        <f>A1150</f>
        <v>80</v>
      </c>
      <c r="N1182" s="17">
        <f>B1150</f>
        <v>40</v>
      </c>
      <c r="O1182" s="17">
        <f>C1150</f>
        <v>215.7</v>
      </c>
      <c r="Q1182" s="61">
        <f t="array" ref="Q1182:Q1184">MMULT(AI1182:AK1184,AG1182:AG1184)</f>
        <v>0.7177653940960772</v>
      </c>
      <c r="R1182" s="13"/>
      <c r="S1182" s="17">
        <v>1</v>
      </c>
      <c r="T1182">
        <v>0</v>
      </c>
      <c r="V1182" s="73">
        <f>(T1182^2)*(1-COS(RADIANS(O1182+45)))+(COS(RADIANS(O1182+45)))</f>
        <v>-0.161603821103361</v>
      </c>
      <c r="W1182" s="73">
        <f>(T1182*T1183)*(1-COS(RADIANS(O1182+45)))-T1184*(SIN(RADIANS(O1182+45)))</f>
        <v>0.98685571640680736</v>
      </c>
      <c r="X1182" s="73">
        <f>(T1182*T1184)*(1-COS(RADIANS(O1182+45)))+T1183*(SIN(RADIANS(O1182+45)))</f>
        <v>0</v>
      </c>
      <c r="Y1182" s="10"/>
      <c r="Z1182">
        <f t="array" ref="Z1182:Z1184">MMULT(V1182:X1184,S1182:S1184)</f>
        <v>-0.161603821103361</v>
      </c>
      <c r="AA1182" s="23">
        <f>COS(RADIANS('[1]Biaxial Input'!$F$21))</f>
        <v>-0.9975640502598242</v>
      </c>
      <c r="AC1182" s="30">
        <f>(AA1182^2)*(1-COS(RADIANS(N1182)))+(COS(RADIANS(N1182)))</f>
        <v>0.99886158030145311</v>
      </c>
      <c r="AD1182" s="30">
        <f>(AA1182*AA1183)*(1-COS(RADIANS(N1182)))-AA1184*(SIN(RADIANS(N1182)))</f>
        <v>-1.6280160168985456E-2</v>
      </c>
      <c r="AE1182" s="30">
        <f>(AA1182*AA1184)*(1-COS(RADIANS(N1182)))+AA1183*(SIN(RADIANS(N1182)))</f>
        <v>4.4838597018148282E-2</v>
      </c>
      <c r="AG1182">
        <f t="array" ref="AG1182:AG1184">MMULT(AC1182:AE1184,Z1182:Z1184)</f>
        <v>-0.14535367900327475</v>
      </c>
      <c r="AI1182" s="28">
        <f>(T1182^2)*(1-COS(RADIANS(M1182)))+(COS(RADIANS(M1182)))</f>
        <v>0.17364817766693041</v>
      </c>
      <c r="AJ1182" s="28">
        <f>(T1182*T1183)*(1-COS(RADIANS(M1182)))-T1184*(SIN(RADIANS(M1182)))</f>
        <v>-0.98480775301220802</v>
      </c>
      <c r="AK1182" s="28">
        <f>(T1182*T1184)*(1-COS(RADIANS(M1182)))+T1183*(SIN(RADIANS(M1182)))</f>
        <v>0</v>
      </c>
      <c r="AM1182" s="61">
        <f t="array" ref="AM1182:AM1184">MMULT(AI1182:AK1184,AW1182:AW1184)</f>
        <v>-0.30954570802862502</v>
      </c>
      <c r="AN1182" s="13"/>
      <c r="AO1182" s="17">
        <v>1</v>
      </c>
      <c r="AP1182">
        <v>0</v>
      </c>
      <c r="AR1182" s="73">
        <f>(T1182^2)*(1-COS(RADIANS(O1182-45)))+(COS(RADIANS(O1182-45)))</f>
        <v>-0.98685571640680725</v>
      </c>
      <c r="AS1182" s="73">
        <f>(T1182*T1183)*(1-COS(RADIANS(O1182-45)))-T1184*(SIN(RADIANS(O1182-45)))</f>
        <v>-0.16160382110336138</v>
      </c>
      <c r="AT1182" s="73">
        <f>(T1182*T1184)*(1-COS(RADIANS(O1182-45)))+T1183*(SIN(RADIANS(O1182-45)))</f>
        <v>0</v>
      </c>
      <c r="AU1182" s="10"/>
      <c r="AV1182">
        <f t="array" ref="AV1182:AV1184">MMULT(AR1182:AT1184,S1182:S1184)</f>
        <v>-0.98685571640680725</v>
      </c>
      <c r="AW1182" s="1">
        <f t="array" ref="AW1182:AW1184">MMULT(AC1182:AE1184,AV1182:AV1184)</f>
        <v>-0.98836319651110893</v>
      </c>
      <c r="BV1182" s="1"/>
      <c r="BY1182" t="s">
        <v>10</v>
      </c>
      <c r="BZ1182" s="5">
        <f t="shared" si="1782"/>
        <v>-9.8670839279614439E-2</v>
      </c>
      <c r="CA1182" s="6">
        <f t="shared" si="1782"/>
        <v>-0.32743703463395935</v>
      </c>
      <c r="CB1182" s="7">
        <f>CY1181</f>
        <v>0.38589490603515519</v>
      </c>
      <c r="CC1182" s="8">
        <f>DU1181</f>
        <v>0.1723116846091671</v>
      </c>
      <c r="CE1182" s="10"/>
      <c r="CG1182" s="10" t="s">
        <v>160</v>
      </c>
      <c r="CH1182" s="10">
        <f>-CH1179*((EY1179-CW1179)/(CH1181-CE1180))</f>
        <v>245.06195136069923</v>
      </c>
      <c r="CI1182" s="67"/>
      <c r="CJ1182" s="10" t="s">
        <v>10</v>
      </c>
      <c r="CK1182" s="5">
        <f t="shared" si="1783"/>
        <v>-9.8670839279614439E-2</v>
      </c>
      <c r="CL1182" s="6">
        <f t="shared" si="1783"/>
        <v>-0.32743703463395935</v>
      </c>
      <c r="CM1182" s="7">
        <f>FA1181</f>
        <v>0.38282887881814986</v>
      </c>
      <c r="CN1182" s="8">
        <f>FW1181</f>
        <v>0.1790202354471935</v>
      </c>
      <c r="CW1182" s="28"/>
      <c r="DH1182" s="10"/>
      <c r="DI1182" s="10"/>
      <c r="DJ1182" s="10"/>
      <c r="DK1182" s="10"/>
      <c r="DL1182" s="10"/>
      <c r="DM1182" s="10"/>
      <c r="DN1182" s="10"/>
      <c r="DO1182" s="10"/>
      <c r="DP1182" s="10"/>
      <c r="EE1182" s="1"/>
      <c r="EI1182" s="64">
        <f>(DEGREES(ACOS((EH1179*EK1179+EH1180*EK1180+EH1181*EK1181)/((SQRT(EH1179^2+EH1180^2+EH1181^2))*(SQRT(EK1179^2+EK1180^2+EK1181^2))))))</f>
        <v>73.403654781297419</v>
      </c>
      <c r="ER1182">
        <f t="shared" si="1784"/>
        <v>0.3492962422733713</v>
      </c>
      <c r="ES1182">
        <f t="shared" si="1784"/>
        <v>-0.34518112468713447</v>
      </c>
      <c r="ET1182" t="e">
        <f>#REF!</f>
        <v>#REF!</v>
      </c>
      <c r="EU1182" t="e">
        <f>#REF!</f>
        <v>#REF!</v>
      </c>
      <c r="EY1182" s="28"/>
      <c r="EZ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GG1182" s="1"/>
      <c r="GK1182" s="64" t="e">
        <f>(DEGREES(ACOS((GJ1179*GM1179+GJ1180*GM1180+GJ1181*GM1181)/((SQRT(GJ1179^2+GJ1180^2+GJ1181^2))*(SQRT(GM1179^2+GM1180^2+GM1181^2))))))</f>
        <v>#VALUE!</v>
      </c>
    </row>
    <row r="1183" spans="1:197" x14ac:dyDescent="0.2">
      <c r="D1183" t="s">
        <v>8</v>
      </c>
      <c r="E1183" s="5">
        <f t="shared" ref="E1183:F1185" si="1785">E1178</f>
        <v>0.93179877629360952</v>
      </c>
      <c r="F1183" s="6">
        <f t="shared" si="1785"/>
        <v>-0.87957021770226052</v>
      </c>
      <c r="G1183" s="7">
        <f>Q1182</f>
        <v>0.7177653940960772</v>
      </c>
      <c r="H1183" s="8">
        <f>AM1182</f>
        <v>-0.30954570802862502</v>
      </c>
      <c r="J1183" s="9">
        <f>((SUMPRODUCT(G1183:G1185,E1183:E1185))*(SUMPRODUCT(G1183:(G1185),F1183:F1185)))-((SUMPRODUCT(H1183:H1185,E1183:E1185))*(SUMPRODUCT(H1183:H1185,F1183:F1185)))</f>
        <v>-2.2809952052632587E-4</v>
      </c>
      <c r="Q1183" s="61">
        <v>-0.27415739859340627</v>
      </c>
      <c r="S1183" s="17">
        <v>0</v>
      </c>
      <c r="T1183">
        <v>0</v>
      </c>
      <c r="V1183" s="73">
        <f>(T1182*T1183)*(1-COS(RADIANS(O1182+45)))+T1184*(SIN(RADIANS(O1182+45)))</f>
        <v>-0.98685571640680736</v>
      </c>
      <c r="W1183" s="73">
        <f>(T1183^2)*(1-COS(RADIANS(O1182+45)))+(COS(RADIANS(O1182+45)))</f>
        <v>-0.161603821103361</v>
      </c>
      <c r="X1183" s="73">
        <f>(T1183*T1184)*(1-COS(RADIANS(O1182+45)))-T1182*(SIN(RADIANS(O1182+45)))</f>
        <v>0</v>
      </c>
      <c r="Y1183" s="10"/>
      <c r="Z1183">
        <v>-0.98685571640680736</v>
      </c>
      <c r="AA1183" s="23">
        <f>SIN(RADIANS('[1]Biaxial Input'!$F$21))*(COS(RADIANS(0)))</f>
        <v>6.9756473744125524E-2</v>
      </c>
      <c r="AC1183" s="30">
        <f>(AA1182*AA1183)*(1-COS(RADIANS(N1182)))+AA1184*(SIN(RADIANS(N1182)))</f>
        <v>-1.6280160168985456E-2</v>
      </c>
      <c r="AD1183" s="30">
        <f>(AA1183^2)*(1-COS(RADIANS(N1182)))+(COS(RADIANS(N1182)))</f>
        <v>0.7671828628175249</v>
      </c>
      <c r="AE1183" s="30">
        <f>(AA1183*AA1184)*(1-COS(RADIANS(N1182)))-AA1182*(SIN(RADIANS(N1182)))</f>
        <v>0.64122181137573508</v>
      </c>
      <c r="AG1183">
        <v>-0.75446785760933111</v>
      </c>
      <c r="AI1183" s="28">
        <f>(T1182*T1183)*(1-COS(RADIANS(M1182)))+T1184*(SIN(RADIANS(M1182)))</f>
        <v>0.98480775301220802</v>
      </c>
      <c r="AJ1183" s="28">
        <f>(T1183^2)*(1-COS(RADIANS(M1182)))+(COS(RADIANS(M1182)))</f>
        <v>0.17364817766693041</v>
      </c>
      <c r="AK1183" s="28">
        <f>(T1183*T1184)*(1-COS(RADIANS(M1182)))-T1182*(SIN(RADIANS(M1182)))</f>
        <v>0</v>
      </c>
      <c r="AM1183" s="61">
        <v>-0.94902903185788856</v>
      </c>
      <c r="AO1183" s="17">
        <v>0</v>
      </c>
      <c r="AP1183">
        <v>0</v>
      </c>
      <c r="AR1183" s="73">
        <f>(T1182*T1183)*(1-COS(RADIANS(O1182-45)))+T1184*(SIN(RADIANS(O1182-45)))</f>
        <v>0.16160382110336138</v>
      </c>
      <c r="AS1183" s="73">
        <f>(T1183^2)*(1-COS(RADIANS(O1182-45)))+(COS(RADIANS(O1182-45)))</f>
        <v>-0.98685571640680725</v>
      </c>
      <c r="AT1183" s="73">
        <f>(T1183*T1184)*(1-COS(RADIANS(O1182-45)))-T1182*(SIN(RADIANS(O1182-45)))</f>
        <v>0</v>
      </c>
      <c r="AU1183" s="10"/>
      <c r="AV1183">
        <v>0.16160382110336138</v>
      </c>
      <c r="AW1183" s="1">
        <v>0.14004585124310964</v>
      </c>
      <c r="BV1183" s="1"/>
      <c r="CE1183" s="10"/>
      <c r="CS1183" s="15"/>
      <c r="CW1183" s="28"/>
      <c r="CY1183" s="82" t="s">
        <v>148</v>
      </c>
      <c r="CZ1183" s="13"/>
      <c r="DB1183" s="10"/>
      <c r="DC1183" s="10"/>
      <c r="DD1183" s="10"/>
      <c r="DE1183" s="10"/>
      <c r="DF1183" s="10"/>
      <c r="DG1183" s="10"/>
      <c r="DH1183" s="80"/>
      <c r="DI1183" s="23" t="s">
        <v>149</v>
      </c>
      <c r="DM1183" s="1"/>
      <c r="DO1183" s="80"/>
      <c r="DS1183" s="13"/>
      <c r="DT1183" s="81"/>
      <c r="DU1183" s="82" t="s">
        <v>150</v>
      </c>
      <c r="DW1183" s="13"/>
      <c r="DX1183" s="13"/>
      <c r="EA1183" s="1"/>
      <c r="EE1183" s="1"/>
      <c r="ER1183">
        <f t="shared" si="1784"/>
        <v>-9.8670839279614439E-2</v>
      </c>
      <c r="ES1183">
        <f t="shared" si="1784"/>
        <v>-0.32743703463395935</v>
      </c>
      <c r="ET1183" t="e">
        <f>#REF!</f>
        <v>#REF!</v>
      </c>
      <c r="EU1183" t="e">
        <f>#REF!</f>
        <v>#REF!</v>
      </c>
      <c r="EY1183" s="28"/>
      <c r="EZ1183" s="10"/>
      <c r="FA1183" s="82" t="s">
        <v>148</v>
      </c>
      <c r="FB1183" s="13"/>
      <c r="FD1183" s="10"/>
      <c r="FE1183" s="10"/>
      <c r="FF1183" s="10"/>
      <c r="FG1183" s="10"/>
      <c r="FH1183" s="10"/>
      <c r="FI1183" s="10"/>
      <c r="FJ1183" s="80"/>
      <c r="FK1183" s="23" t="s">
        <v>149</v>
      </c>
      <c r="FO1183" s="1"/>
      <c r="FQ1183" s="80"/>
      <c r="FU1183" s="13"/>
      <c r="FV1183" s="81"/>
      <c r="FW1183" s="82" t="s">
        <v>150</v>
      </c>
      <c r="FY1183" s="13"/>
      <c r="FZ1183" s="13"/>
      <c r="GC1183" s="1"/>
      <c r="GG1183" s="1"/>
      <c r="GK1183" s="13"/>
    </row>
    <row r="1184" spans="1:197" x14ac:dyDescent="0.2">
      <c r="D1184" t="s">
        <v>9</v>
      </c>
      <c r="E1184" s="5">
        <f t="shared" si="1785"/>
        <v>0.34930736326064155</v>
      </c>
      <c r="F1184" s="6">
        <f t="shared" si="1785"/>
        <v>-0.34517023974623617</v>
      </c>
      <c r="G1184" s="7">
        <f t="shared" ref="G1184:G1185" si="1786">Q1183</f>
        <v>-0.27415739859340627</v>
      </c>
      <c r="H1184" s="8">
        <f t="shared" ref="H1184:H1185" si="1787">AM1183</f>
        <v>-0.94902903185788856</v>
      </c>
      <c r="J1184" s="10"/>
      <c r="Q1184" s="61">
        <v>0.64003949865191823</v>
      </c>
      <c r="S1184" s="17">
        <v>0</v>
      </c>
      <c r="T1184">
        <v>1</v>
      </c>
      <c r="V1184" s="73">
        <f>(T1182*T1184)*(1-COS(RADIANS(O1182+45)))-T1183*(SIN(RADIANS(O1182+45)))</f>
        <v>0</v>
      </c>
      <c r="W1184" s="73">
        <f>(T1183*T1184)*(1-COS(RADIANS(O1182+45)))+T1182*(SIN(RADIANS(O1182+45)))</f>
        <v>0</v>
      </c>
      <c r="X1184" s="73">
        <f>(T1184^2)*(1-COS(RADIANS(O1182+45)))+(COS(RADIANS(O1182+45)))</f>
        <v>1</v>
      </c>
      <c r="Y1184" s="10"/>
      <c r="Z1184">
        <v>0</v>
      </c>
      <c r="AA1184" s="23">
        <f>SIN(RADIANS('[1]Biaxial Input'!$F$21))*SIN(RADIANS(0))</f>
        <v>0</v>
      </c>
      <c r="AC1184" s="30">
        <f>(AA1182*AA1184)*(1-COS(RADIANS(N1182)))-AA1183*(SIN(RADIANS(N1182)))</f>
        <v>-4.4838597018148282E-2</v>
      </c>
      <c r="AD1184" s="30">
        <f>(AA1183*AA1184)*(1-COS(RADIANS(N1182)))+AA1182*(SIN(RADIANS(N1182)))</f>
        <v>-0.64122181137573508</v>
      </c>
      <c r="AE1184" s="30">
        <f>(AA1184^2)*(1-COS(RADIANS(N1182)))+(COS(RADIANS(N1182)))</f>
        <v>0.76604444311897801</v>
      </c>
      <c r="AG1184">
        <v>0.64003949865191823</v>
      </c>
      <c r="AI1184" s="28">
        <f>(T1182*T1184)*(1-COS(RADIANS(M1182)))-T1183*(SIN(RADIANS(M1182)))</f>
        <v>0</v>
      </c>
      <c r="AJ1184" s="28">
        <f>(T1183*T1184)*(1-COS(RADIANS(M1182)))+T1182*(SIN(RADIANS(M1182)))</f>
        <v>0</v>
      </c>
      <c r="AK1184" s="28">
        <f>(T1184^2)*(1-COS(RADIANS(M1182)))+(COS(RADIANS(M1182)))</f>
        <v>1</v>
      </c>
      <c r="AM1184" s="61">
        <v>-5.9374669110116775E-2</v>
      </c>
      <c r="AO1184" s="17">
        <v>0</v>
      </c>
      <c r="AP1184">
        <v>1</v>
      </c>
      <c r="AR1184" s="73">
        <f>(T1182*T1182)*(1-COS(RADIANS(O1182-45)))-T1182*(SIN(RADIANS(O1182-45)))</f>
        <v>0</v>
      </c>
      <c r="AS1184" s="73">
        <f>(T1183*T1184)*(1-COS(RADIANS(O1182-45)))+T1182*(SIN(RADIANS(O1182-45)))</f>
        <v>0</v>
      </c>
      <c r="AT1184" s="73">
        <f>(T1184^2)*(1-COS(RADIANS(O1182-45)))+(COS(RADIANS(O1182-45)))</f>
        <v>1</v>
      </c>
      <c r="AU1184" s="10"/>
      <c r="AV1184">
        <v>0</v>
      </c>
      <c r="AW1184" s="1">
        <v>-5.9374669110116775E-2</v>
      </c>
      <c r="BV1184" s="1"/>
      <c r="BZ1184" s="5" t="s">
        <v>4</v>
      </c>
      <c r="CA1184" s="6" t="s">
        <v>5</v>
      </c>
      <c r="CB1184" s="7" t="s">
        <v>6</v>
      </c>
      <c r="CC1184" s="8" t="s">
        <v>1</v>
      </c>
      <c r="CD1184">
        <v>7</v>
      </c>
      <c r="CE1184" s="9" t="s">
        <v>7</v>
      </c>
      <c r="CG1184" s="90" t="s">
        <v>157</v>
      </c>
      <c r="CH1184" s="61">
        <f>CE1185-((CH1186-CE1185)/(EY1184-CW1184))*CW1184</f>
        <v>-5.8208934435060478</v>
      </c>
      <c r="CI1184" s="10"/>
      <c r="CK1184" s="5" t="s">
        <v>4</v>
      </c>
      <c r="CL1184" s="6" t="s">
        <v>5</v>
      </c>
      <c r="CM1184" s="7" t="s">
        <v>6</v>
      </c>
      <c r="CN1184" s="8" t="s">
        <v>1</v>
      </c>
      <c r="CO1184" s="10"/>
      <c r="CP1184">
        <f t="shared" ref="CP1184:CQ1186" si="1788">BZ1185</f>
        <v>0.93180266183863136</v>
      </c>
      <c r="CQ1184">
        <f t="shared" si="1788"/>
        <v>-0.87956522186239505</v>
      </c>
      <c r="CR1184">
        <f>CI1188</f>
        <v>0</v>
      </c>
      <c r="CS1184">
        <f>CL1188</f>
        <v>0</v>
      </c>
      <c r="CU1184" s="17">
        <f>CU1088</f>
        <v>20</v>
      </c>
      <c r="CV1184" s="17">
        <f>CV1088</f>
        <v>30</v>
      </c>
      <c r="CW1184" s="31">
        <f>CH1091</f>
        <v>176.7612054441409</v>
      </c>
      <c r="CY1184" s="61">
        <f t="array" ref="CY1184:CY1186">MMULT(DQ1184:DS1186,DO1184:DO1186)</f>
        <v>-0.49960430686759599</v>
      </c>
      <c r="CZ1184" s="13"/>
      <c r="DA1184" s="17">
        <v>1</v>
      </c>
      <c r="DB1184">
        <v>0</v>
      </c>
      <c r="DD1184" s="73">
        <f>(DB1184^2)*(1-COS(RADIANS(CW1184+45)))+(COS(RADIANS(CW1184+45)))</f>
        <v>-0.7459271330559214</v>
      </c>
      <c r="DE1184" s="73">
        <f>(DB1184*DB1185)*(1-COS(RADIANS(CW1184+45)))-DB1186*(SIN(RADIANS(CW1184+45)))</f>
        <v>0.66602756111963846</v>
      </c>
      <c r="DF1184" s="73">
        <f>(DB1184*DB1186)*(1-COS(RADIANS(CW1184+45)))+DB1185*(SIN(RADIANS(CW1184+45)))</f>
        <v>0</v>
      </c>
      <c r="DG1184" s="10"/>
      <c r="DH1184">
        <f t="array" ref="DH1184:DH1186">MMULT(DD1184:DF1186,DA1184:DA1186)</f>
        <v>-0.7459271330559214</v>
      </c>
      <c r="DI1184" s="23">
        <f>COS(RADIANS('[1]Biaxial Input'!$F$21))</f>
        <v>-0.9975640502598242</v>
      </c>
      <c r="DK1184" s="30">
        <f>(DI1184^2)*(1-COS(RADIANS(CV1184)))+(COS(RADIANS(CV1184)))</f>
        <v>0.99934808421962718</v>
      </c>
      <c r="DL1184" s="30">
        <f>(DI1184*DI1185)*(1-COS(RADIANS(CV1184)))-DI1186*(SIN(RADIANS(CV1184)))</f>
        <v>-9.3228300025961861E-3</v>
      </c>
      <c r="DM1184" s="30">
        <f>(DI1184*DI1186)*(1-COS(RADIANS(CV1184)))+DI1185*(SIN(RADIANS(CV1184)))</f>
        <v>3.4878236872062755E-2</v>
      </c>
      <c r="DO1184">
        <f t="array" ref="DO1184:DO1186">MMULT(DK1184:DM1186,DH1184:DH1186)</f>
        <v>-0.7392315896575119</v>
      </c>
      <c r="DQ1184" s="28">
        <f>(DB1184^2)*(1-COS(RADIANS(CU1184)))+(COS(RADIANS(CU1184)))</f>
        <v>0.93969262078590843</v>
      </c>
      <c r="DR1184" s="28">
        <f>(DB1184*DB1185)*(1-COS(RADIANS(CU1184)))-DB1186*(SIN(RADIANS(CU1184)))</f>
        <v>-0.34202014332566871</v>
      </c>
      <c r="DS1184" s="28">
        <f>(DB1184*DB1186)*(1-COS(RADIANS(CU1184)))+DB1185*(SIN(RADIANS(CU1184)))</f>
        <v>0</v>
      </c>
      <c r="DU1184" s="61">
        <f t="array" ref="DU1184:DU1186">MMULT(DQ1184:DS1186,EE1184:EE1186)</f>
        <v>-0.85522017549804241</v>
      </c>
      <c r="DV1184" s="13"/>
      <c r="DW1184" s="17">
        <v>1</v>
      </c>
      <c r="DX1184">
        <v>0</v>
      </c>
      <c r="DZ1184" s="73">
        <f>(DB1184^2)*(1-COS(RADIANS(CW1184-45)))+(COS(RADIANS(CW1184-45)))</f>
        <v>-0.66602756111963857</v>
      </c>
      <c r="EA1184" s="73">
        <f>(DB1184*DB1185)*(1-COS(RADIANS(CW1184-45)))-DB1186*(SIN(RADIANS(CW1184-45)))</f>
        <v>-0.74592713305592129</v>
      </c>
      <c r="EB1184" s="73">
        <f>(DB1184*DB1186)*(1-COS(RADIANS(CW1184-45)))+DB1185*(SIN(RADIANS(CW1184-45)))</f>
        <v>0</v>
      </c>
      <c r="EC1184" s="10"/>
      <c r="ED1184">
        <f t="array" ref="ED1184:ED1186">MMULT(DZ1184:EB1186,DA1184:DA1186)</f>
        <v>-0.66602756111963857</v>
      </c>
      <c r="EE1184" s="1">
        <f t="array" ref="EE1184:EE1186">MMULT(DK1184:DM1186,ED1184:ED1186)</f>
        <v>-0.67254751909818578</v>
      </c>
      <c r="EG1184">
        <f>CY1184+DU1184</f>
        <v>-1.3548244823656383</v>
      </c>
      <c r="EH1184">
        <f>EG1184/(SQRT(EG1184^2+EG1185^2+EG1186^2))</f>
        <v>-0.95800557879829684</v>
      </c>
      <c r="EJ1184">
        <f>Q1184+AM1184</f>
        <v>0.58066482954180143</v>
      </c>
      <c r="EK1184">
        <f>EJ1184/(SQRT(EJ1184^2+EJ1185^2+EJ1186^2))</f>
        <v>1</v>
      </c>
      <c r="EM1184" s="23">
        <f>CY1185*DU1186-CY1186*DU1185</f>
        <v>0.1378186779084995</v>
      </c>
      <c r="EO1184" s="15">
        <v>7</v>
      </c>
      <c r="EP1184" s="9" t="s">
        <v>7</v>
      </c>
      <c r="EW1184" s="17">
        <f>CU1184</f>
        <v>20</v>
      </c>
      <c r="EX1184" s="17">
        <f>CV1184</f>
        <v>30</v>
      </c>
      <c r="EY1184" s="31">
        <f>1+CW1184</f>
        <v>177.7612054441409</v>
      </c>
      <c r="EZ1184" s="10"/>
      <c r="FA1184" s="61">
        <f t="array" ref="FA1184:FA1186">MMULT(FS1184:FU1186,FQ1184:FQ1186)</f>
        <v>-0.48460256461561557</v>
      </c>
      <c r="FB1184" s="13">
        <f>BW1185</f>
        <v>0</v>
      </c>
      <c r="FC1184" s="17">
        <v>1</v>
      </c>
      <c r="FD1184">
        <v>0</v>
      </c>
      <c r="FF1184" s="73">
        <f>(FD1184^2)*(1-COS(RADIANS(EY1184+45)))+(COS(RADIANS(EY1184+45)))</f>
        <v>-0.73418974104548529</v>
      </c>
      <c r="FG1184" s="73">
        <f>(FD1184*FD1185)*(1-COS(RADIANS(EY1184+45)))-FD1186*(SIN(RADIANS(EY1184+45)))</f>
        <v>0.67894434539479254</v>
      </c>
      <c r="FH1184" s="73">
        <f>(FD1184*FD1186)*(1-COS(RADIANS(EY1184+45)))+FD1185*(SIN(RADIANS(EY1184+45)))</f>
        <v>0</v>
      </c>
      <c r="FI1184" s="10"/>
      <c r="FJ1184">
        <f t="array" ref="FJ1184:FJ1186">MMULT(FF1184:FH1186,FC1184:FC1186)</f>
        <v>-0.73418974104548529</v>
      </c>
      <c r="FK1184" s="23">
        <f>COS(RADIANS(176))</f>
        <v>-0.9975640502598242</v>
      </c>
      <c r="FM1184" s="30">
        <f>(FK1184^2)*(1-COS(RADIANS(EX1184)))+(COS(RADIANS(EX1184)))</f>
        <v>0.99934808421962718</v>
      </c>
      <c r="FN1184" s="30">
        <f>(FK1184*FK1185)*(1-COS(RADIANS(EX1184)))-FK1186*(SIN(RADIANS(EX1184)))</f>
        <v>-9.3228300025961861E-3</v>
      </c>
      <c r="FO1184" s="30">
        <f>(FK1184*FK1186)*(1-COS(RADIANS(EX1184)))+FK1185*(SIN(RADIANS(EX1184)))</f>
        <v>3.4878236872062755E-2</v>
      </c>
      <c r="FQ1184">
        <f t="array" ref="FQ1184:FQ1186">MMULT(FM1184:FO1186,FJ1184:FJ1186)</f>
        <v>-0.72738142845417031</v>
      </c>
      <c r="FS1184" s="28">
        <f>(FD1184^2)*(1-COS(RADIANS(EW1184)))+(COS(RADIANS(EW1184)))</f>
        <v>0.93969262078590843</v>
      </c>
      <c r="FT1184" s="28">
        <f>(FD1184*FD1185)*(1-COS(RADIANS(EW1184)))-FD1186*(SIN(RADIANS(EW1184)))</f>
        <v>-0.34202014332566871</v>
      </c>
      <c r="FU1184" s="28">
        <f>(FD1184*FD1186)*(1-COS(RADIANS(EW1184)))+FD1185*(SIN(RADIANS(EW1184)))</f>
        <v>0</v>
      </c>
      <c r="FW1184" s="61">
        <f t="array" ref="FW1184:FW1186">MMULT(FS1184:FU1186,GG1184:GG1186)</f>
        <v>-0.86380921874423267</v>
      </c>
      <c r="FX1184" s="13">
        <f>BX1185</f>
        <v>0</v>
      </c>
      <c r="FY1184" s="17">
        <v>1</v>
      </c>
      <c r="FZ1184">
        <v>0</v>
      </c>
      <c r="GB1184" s="73">
        <f>(FD1184^2)*(1-COS(RADIANS(EY1184-45)))+(COS(RADIANS(EY1184-45)))</f>
        <v>-0.67894434539479254</v>
      </c>
      <c r="GC1184" s="73">
        <f>(FD1184*FD1185)*(1-COS(RADIANS(EY1184-45)))-FD1186*(SIN(RADIANS(EY1184-45)))</f>
        <v>-0.73418974104548518</v>
      </c>
      <c r="GD1184" s="73">
        <f>(FD1184*FD1186)*(1-COS(RADIANS(EY1184-45)))+FD1185*(SIN(RADIANS(EY1184-45)))</f>
        <v>0</v>
      </c>
      <c r="GE1184" s="10"/>
      <c r="GF1184">
        <f t="array" ref="GF1184:GF1186">MMULT(GB1184:GD1186,FC1184:FC1186)</f>
        <v>-0.67894434539479254</v>
      </c>
      <c r="GG1184" s="1">
        <f t="array" ref="GG1184:GG1186">MMULT(FM1184:FO1186,GF1184:GF1186)</f>
        <v>-0.685346457007452</v>
      </c>
      <c r="GI1184">
        <f>FA1184+FW1184</f>
        <v>-1.3484117833598481</v>
      </c>
      <c r="GJ1184">
        <f>GI1184/(SQRT(GI1184^2+GI1185^2+GI1186^2))</f>
        <v>-0.95347111584559441</v>
      </c>
      <c r="GL1184" t="e">
        <f>CH1185+DC1184</f>
        <v>#VALUE!</v>
      </c>
      <c r="GM1184" t="e">
        <f>GL1184/(SQRT(GL1184^2+GL1185^2+GL1186^2))</f>
        <v>#VALUE!</v>
      </c>
      <c r="GO1184" s="27">
        <f>FA1185*FW1186-FA1186*FW1185</f>
        <v>0.13781867790849947</v>
      </c>
    </row>
    <row r="1185" spans="4:197" x14ac:dyDescent="0.2">
      <c r="D1185" t="s">
        <v>10</v>
      </c>
      <c r="E1185" s="5">
        <f t="shared" si="1785"/>
        <v>-9.8668163404565704E-2</v>
      </c>
      <c r="F1185" s="6">
        <f t="shared" si="1785"/>
        <v>-0.32743508933027299</v>
      </c>
      <c r="G1185" s="7">
        <f t="shared" si="1786"/>
        <v>0.64003949865191823</v>
      </c>
      <c r="H1185" s="8">
        <f t="shared" si="1787"/>
        <v>-5.9374669110116775E-2</v>
      </c>
      <c r="J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W1185" s="1"/>
      <c r="BV1185" s="1"/>
      <c r="BY1185" t="s">
        <v>8</v>
      </c>
      <c r="BZ1185" s="5">
        <f t="shared" ref="BZ1185:CA1187" si="1789">BZ1180</f>
        <v>0.93180266183863136</v>
      </c>
      <c r="CA1185" s="6">
        <f t="shared" si="1789"/>
        <v>-0.87956522186239505</v>
      </c>
      <c r="CB1185" s="7">
        <f>CY1184</f>
        <v>-0.49960430686759599</v>
      </c>
      <c r="CC1185" s="8">
        <f>DU1184</f>
        <v>-0.85522017549804241</v>
      </c>
      <c r="CE1185" s="9">
        <f>((SUMPRODUCT(CB1185:CB1187,BZ1185:BZ1187))*(SUMPRODUCT(CB1185:(CB1187),CA1185:CA1187)))-((SUMPRODUCT(CC1185:CC1187,BZ1185:BZ1187))*(SUMPRODUCT(CC1185:CC1187,CA1185:CA1187)))</f>
        <v>0</v>
      </c>
      <c r="CG1185">
        <v>1</v>
      </c>
      <c r="CH1185" t="s">
        <v>161</v>
      </c>
      <c r="CI1185" s="67"/>
      <c r="CJ1185" s="1" t="s">
        <v>8</v>
      </c>
      <c r="CK1185" s="5">
        <f t="shared" ref="CK1185:CL1187" si="1790">BZ1185</f>
        <v>0.93180266183863136</v>
      </c>
      <c r="CL1185" s="6">
        <f t="shared" si="1790"/>
        <v>-0.87956522186239505</v>
      </c>
      <c r="CM1185" s="7">
        <f>FA1184</f>
        <v>-0.48460256461561557</v>
      </c>
      <c r="CN1185" s="8">
        <f>FW1184</f>
        <v>-0.86380921874423267</v>
      </c>
      <c r="CO1185" s="10"/>
      <c r="CP1185">
        <f t="shared" si="1788"/>
        <v>0.3492962422733713</v>
      </c>
      <c r="CQ1185">
        <f t="shared" si="1788"/>
        <v>-0.34518112468713447</v>
      </c>
      <c r="CR1185">
        <f>CJ1188</f>
        <v>0</v>
      </c>
      <c r="CS1185">
        <f>CM1188</f>
        <v>0</v>
      </c>
      <c r="CW1185" s="28"/>
      <c r="CY1185" s="61">
        <v>-0.78871702279918932</v>
      </c>
      <c r="DA1185" s="17">
        <v>0</v>
      </c>
      <c r="DB1185">
        <v>0</v>
      </c>
      <c r="DD1185" s="73">
        <f>(DB1184*DB1185)*(1-COS(RADIANS(CW1184+45)))+DB1186*(SIN(RADIANS(CW1184+45)))</f>
        <v>-0.66602756111963846</v>
      </c>
      <c r="DE1185" s="73">
        <f>(DB1185^2)*(1-COS(RADIANS(CW1184+45)))+(COS(RADIANS(CW1184+45)))</f>
        <v>-0.7459271330559214</v>
      </c>
      <c r="DF1185" s="73">
        <f>(DB1185*DB1186)*(1-COS(RADIANS(CW1184+45)))-DB1184*(SIN(RADIANS(CW1184+45)))</f>
        <v>0</v>
      </c>
      <c r="DG1185" s="10"/>
      <c r="DH1185">
        <v>-0.66602756111963846</v>
      </c>
      <c r="DI1185" s="23">
        <f>SIN(RADIANS('[1]Biaxial Input'!$F$21))*(COS(RADIANS(0)))</f>
        <v>6.9756473744125524E-2</v>
      </c>
      <c r="DK1185" s="30">
        <f>(DI1184*DI1185)*(1-COS(RADIANS(CV1184)))+DI1186*(SIN(RADIANS(CV1184)))</f>
        <v>-9.3228300025961861E-3</v>
      </c>
      <c r="DL1185" s="30">
        <f>(DI1185^2)*(1-COS(RADIANS(CV1184)))+(COS(RADIANS(CV1184)))</f>
        <v>0.86667731956481153</v>
      </c>
      <c r="DM1185" s="30">
        <f>(DI1185*DI1186)*(1-COS(RADIANS(CV1184)))-DI1184*(SIN(RADIANS(CV1184)))</f>
        <v>0.49878202512991204</v>
      </c>
      <c r="DO1185">
        <v>-0.57027682957165271</v>
      </c>
      <c r="DQ1185" s="28">
        <f>(DB1184*DB1185)*(1-COS(RADIANS(CU1184)))+DB1186*(SIN(RADIANS(CU1184)))</f>
        <v>0.34202014332566871</v>
      </c>
      <c r="DR1185" s="28">
        <f>(DB1185^2)*(1-COS(RADIANS(CU1184)))+(COS(RADIANS(CU1184)))</f>
        <v>0.93969262078590843</v>
      </c>
      <c r="DS1185" s="28">
        <f>(DB1185*DB1186)*(1-COS(RADIANS(CU1184)))-DB1184*(SIN(RADIANS(CU1184)))</f>
        <v>0</v>
      </c>
      <c r="DU1185" s="61">
        <v>0.38330072518484737</v>
      </c>
      <c r="DW1185" s="17">
        <v>0</v>
      </c>
      <c r="DX1185">
        <v>0</v>
      </c>
      <c r="DZ1185" s="73">
        <f>(DB1184*DB1185)*(1-COS(RADIANS(CW1184-45)))+DB1186*(SIN(RADIANS(CW1184-45)))</f>
        <v>0.74592713305592129</v>
      </c>
      <c r="EA1185" s="73">
        <f>(DB1185^2)*(1-COS(RADIANS(CW1184-45)))+(COS(RADIANS(CW1184-45)))</f>
        <v>-0.66602756111963857</v>
      </c>
      <c r="EB1185" s="73">
        <f>(DB1185*DB1186)*(1-COS(RADIANS(CW1184-45)))-DB1184*(SIN(RADIANS(CW1184-45)))</f>
        <v>0</v>
      </c>
      <c r="EC1185" s="10"/>
      <c r="ED1185">
        <v>0.74592713305592129</v>
      </c>
      <c r="EE1185" s="1">
        <v>0.65268738999693243</v>
      </c>
      <c r="EG1185">
        <f>CY1185+DU1185</f>
        <v>-0.40541629761434195</v>
      </c>
      <c r="EH1185">
        <f>EG1185/(SQRT(EG1184^2+EG1185^2+EG1186^2))</f>
        <v>-0.28667261324664473</v>
      </c>
      <c r="EJ1185">
        <f>Q1185+AM1185</f>
        <v>0</v>
      </c>
      <c r="EK1185">
        <f>EJ1185/(SQRT(EJ1184^2+EJ1185^2+EJ1186^2))</f>
        <v>0</v>
      </c>
      <c r="EM1185" s="23">
        <f>CY1186*DU1184-CY1184*DU1186</f>
        <v>-0.48063084796915945</v>
      </c>
      <c r="EP1185" s="9">
        <f>((SUMPRODUCT(CM1185:CM1187,BZ1185:BZ1187))*(SUMPRODUCT(CM1185:CM1187,CA1185:CA1187)))-((SUMPRODUCT(CN1185:CN1187,BZ1185:BZ1187))*(SUMPRODUCT(CN1185:CN1187,CA1185:CA1187)))</f>
        <v>3.2930831337567079E-2</v>
      </c>
      <c r="EY1185" s="28"/>
      <c r="EZ1185" s="10"/>
      <c r="FA1185" s="61">
        <v>-0.79528641742001172</v>
      </c>
      <c r="FB1185" s="13">
        <f>BW1186</f>
        <v>0</v>
      </c>
      <c r="FC1185" s="17">
        <v>0</v>
      </c>
      <c r="FD1185">
        <v>0</v>
      </c>
      <c r="FF1185" s="73">
        <f>(FD1184*FD1185)*(1-COS(RADIANS(EY1184+45)))+FD1186*(SIN(RADIANS(EY1184+45)))</f>
        <v>-0.67894434539479254</v>
      </c>
      <c r="FG1185" s="73">
        <f>(FD1185^2)*(1-COS(RADIANS(EY1184+45)))+(COS(RADIANS(EY1184+45)))</f>
        <v>-0.73418974104548529</v>
      </c>
      <c r="FH1185" s="73">
        <f>(FD1185*FD1186)*(1-COS(RADIANS(EY1184+45)))-FD1184*(SIN(RADIANS(EY1184+45)))</f>
        <v>0</v>
      </c>
      <c r="FI1185" s="10"/>
      <c r="FJ1185">
        <v>-0.67894434539479254</v>
      </c>
      <c r="FK1185" s="23">
        <f>SIN(RADIANS(176))*(COS(RADIANS(0)))</f>
        <v>6.9756473744125524E-2</v>
      </c>
      <c r="FM1185" s="30">
        <f>(FK1184*FK1185)*(1-COS(RADIANS(EX1184)))+FK1186*(SIN(RADIANS(EX1184)))</f>
        <v>-9.3228300025961861E-3</v>
      </c>
      <c r="FN1185" s="30">
        <f>(FK1185^2)*(1-COS(RADIANS(EX1184)))+(COS(RADIANS(EX1184)))</f>
        <v>0.86667731956481153</v>
      </c>
      <c r="FO1185" s="30">
        <f>(FK1185*FK1186)*(1-COS(RADIANS(EX1184)))-FK1184*(SIN(RADIANS(EX1184)))</f>
        <v>0.49878202512991204</v>
      </c>
      <c r="FQ1185">
        <v>-0.58158093925502719</v>
      </c>
      <c r="FS1185" s="28">
        <f>(FD1184*FD1185)*(1-COS(RADIANS(EW1184)))+FD1186*(SIN(RADIANS(EW1184)))</f>
        <v>0.34202014332566871</v>
      </c>
      <c r="FT1185" s="28">
        <f>(FD1185^2)*(1-COS(RADIANS(EW1184)))+(COS(RADIANS(EW1184)))</f>
        <v>0.93969262078590843</v>
      </c>
      <c r="FU1185" s="28">
        <f>(FD1185*FD1186)*(1-COS(RADIANS(EW1184)))-FD1184*(SIN(RADIANS(EW1184)))</f>
        <v>0</v>
      </c>
      <c r="FW1185" s="61">
        <v>0.36947733658194748</v>
      </c>
      <c r="FX1185" s="13">
        <f>BX1186</f>
        <v>0</v>
      </c>
      <c r="FY1185" s="17">
        <v>0</v>
      </c>
      <c r="FZ1185">
        <v>0</v>
      </c>
      <c r="GB1185" s="73">
        <f>(FD1184*FD1185)*(1-COS(RADIANS(EY1184-45)))+FD1186*(SIN(RADIANS(EY1184-45)))</f>
        <v>0.73418974104548518</v>
      </c>
      <c r="GC1185" s="73">
        <f>(FD1185^2)*(1-COS(RADIANS(EY1184-45)))+(COS(RADIANS(EY1184-45)))</f>
        <v>-0.67894434539479254</v>
      </c>
      <c r="GD1185" s="73">
        <f>(FD1185*FD1186)*(1-COS(RADIANS(EY1184-45)))-FD1184*(SIN(RADIANS(EY1184-45)))</f>
        <v>0</v>
      </c>
      <c r="GE1185" s="10"/>
      <c r="GF1185">
        <v>0.73418974104548518</v>
      </c>
      <c r="GG1185" s="1">
        <v>0.64263527953462374</v>
      </c>
      <c r="GI1185">
        <f>FA1185+FW1185</f>
        <v>-0.42580908083806424</v>
      </c>
      <c r="GJ1185">
        <f>GI1185/(SQRT(GI1184^2+GI1185^2+GI1186^2))</f>
        <v>-0.30109248855140597</v>
      </c>
      <c r="GL1185">
        <f>CH1186+DC1185</f>
        <v>3.2930831337567079E-2</v>
      </c>
      <c r="GM1185" t="e">
        <f>GL1185/(SQRT(GL1184^2+GL1185^2+GL1186^2))</f>
        <v>#VALUE!</v>
      </c>
      <c r="GO1185" s="27">
        <f>FA1186*FW1184-FA1184*FW1186</f>
        <v>-0.48063084796915945</v>
      </c>
    </row>
    <row r="1186" spans="4:197" x14ac:dyDescent="0.2">
      <c r="Q1186" s="82" t="s">
        <v>148</v>
      </c>
      <c r="R1186" s="13"/>
      <c r="T1186" s="10"/>
      <c r="U1186" s="10"/>
      <c r="V1186" s="10"/>
      <c r="W1186" s="10"/>
      <c r="X1186" s="10"/>
      <c r="Y1186" s="10"/>
      <c r="Z1186" s="80"/>
      <c r="AA1186" s="23" t="s">
        <v>149</v>
      </c>
      <c r="AE1186" s="1"/>
      <c r="AG1186" s="80"/>
      <c r="AK1186" s="13"/>
      <c r="AL1186" s="81"/>
      <c r="AM1186" s="82" t="s">
        <v>150</v>
      </c>
      <c r="AO1186" s="13"/>
      <c r="AP1186" s="13"/>
      <c r="AS1186" s="1"/>
      <c r="AW1186" s="1"/>
      <c r="BV1186" s="1"/>
      <c r="BY1186" t="s">
        <v>9</v>
      </c>
      <c r="BZ1186" s="5">
        <f t="shared" si="1789"/>
        <v>0.3492962422733713</v>
      </c>
      <c r="CA1186" s="6">
        <f t="shared" si="1789"/>
        <v>-0.34518112468713447</v>
      </c>
      <c r="CB1186" s="7">
        <f>CY1185</f>
        <v>-0.78871702279918932</v>
      </c>
      <c r="CC1186" s="8">
        <f>DU1185</f>
        <v>0.38330072518484737</v>
      </c>
      <c r="CE1186" s="10"/>
      <c r="CH1186">
        <f>((SUMPRODUCT(CM1185:CM1187,CK1185:CK1187))*(SUMPRODUCT(CM1185:CM1187,CL1185:CL1187)))-((SUMPRODUCT(CN1185:CN1187,CK1185:CK1187))*(SUMPRODUCT(CN1185:CN1187,CL1185:CL1187)))</f>
        <v>3.2930831337567079E-2</v>
      </c>
      <c r="CI1186" s="67"/>
      <c r="CJ1186" s="10" t="s">
        <v>9</v>
      </c>
      <c r="CK1186" s="5">
        <f t="shared" si="1790"/>
        <v>0.3492962422733713</v>
      </c>
      <c r="CL1186" s="6">
        <f t="shared" si="1790"/>
        <v>-0.34518112468713447</v>
      </c>
      <c r="CM1186" s="7">
        <f>FA1185</f>
        <v>-0.79528641742001172</v>
      </c>
      <c r="CN1186" s="8">
        <f>FW1185</f>
        <v>0.36947733658194748</v>
      </c>
      <c r="CP1186">
        <f t="shared" si="1788"/>
        <v>-9.8670839279614439E-2</v>
      </c>
      <c r="CQ1186">
        <f t="shared" si="1788"/>
        <v>-0.32743703463395935</v>
      </c>
      <c r="CR1186">
        <f>CK1188</f>
        <v>0</v>
      </c>
      <c r="CS1186">
        <f>CN1188</f>
        <v>0</v>
      </c>
      <c r="CW1186" s="28"/>
      <c r="CY1186" s="61">
        <v>0.35821919896361265</v>
      </c>
      <c r="DA1186" s="17">
        <v>0</v>
      </c>
      <c r="DB1186">
        <v>1</v>
      </c>
      <c r="DD1186" s="73">
        <f>(DB1184*DB1186)*(1-COS(RADIANS(CW1184+45)))-DB1185*(SIN(RADIANS(CW1184+45)))</f>
        <v>0</v>
      </c>
      <c r="DE1186" s="73">
        <f>(DB1185*DB1186)*(1-COS(RADIANS(CW1184+45)))+DB1184*(SIN(RADIANS(CW1184+45)))</f>
        <v>0</v>
      </c>
      <c r="DF1186" s="73">
        <f>(DB1186^2)*(1-COS(RADIANS(CW1184+45)))+(COS(RADIANS(CW1184+45)))</f>
        <v>1</v>
      </c>
      <c r="DG1186" s="10"/>
      <c r="DH1186">
        <v>0</v>
      </c>
      <c r="DI1186" s="23">
        <f>SIN(RADIANS('[1]Biaxial Input'!$F$21))*SIN(RADIANS(0))</f>
        <v>0</v>
      </c>
      <c r="DK1186" s="30">
        <f>(DI1184*DI1186)*(1-COS(RADIANS(CV1184)))-DI1185*(SIN(RADIANS(CV1184)))</f>
        <v>-3.4878236872062755E-2</v>
      </c>
      <c r="DL1186" s="30">
        <f>(DI1185*DI1186)*(1-COS(RADIANS(CV1184)))+DI1184*(SIN(RADIANS(CV1184)))</f>
        <v>-0.49878202512991204</v>
      </c>
      <c r="DM1186" s="30">
        <f>(DI1186^2)*(1-COS(RADIANS(CV1184)))+(COS(RADIANS(CV1184)))</f>
        <v>0.86602540378443871</v>
      </c>
      <c r="DO1186">
        <v>0.35821919896361265</v>
      </c>
      <c r="DQ1186" s="28">
        <f>(DB1184*DB1186)*(1-COS(RADIANS(CU1184)))-DB1185*(SIN(RADIANS(CU1184)))</f>
        <v>0</v>
      </c>
      <c r="DR1186" s="28">
        <f>(DB1185*DB1186)*(1-COS(RADIANS(CU1184)))+DB1184*(SIN(RADIANS(CU1184)))</f>
        <v>0</v>
      </c>
      <c r="DS1186" s="28">
        <f>(DB1186^2)*(1-COS(RADIANS(CU1184)))+(COS(RADIANS(CU1184)))</f>
        <v>1</v>
      </c>
      <c r="DU1186" s="61">
        <v>-0.34882517898492876</v>
      </c>
      <c r="DW1186" s="17">
        <v>0</v>
      </c>
      <c r="DX1186">
        <v>1</v>
      </c>
      <c r="DZ1186" s="73">
        <f>(DB1184*DB1184)*(1-COS(RADIANS(CW1184-45)))-DB1184*(SIN(RADIANS(CW1184-45)))</f>
        <v>0</v>
      </c>
      <c r="EA1186" s="73">
        <f>(DB1185*DB1186)*(1-COS(RADIANS(CW1184-45)))+DB1184*(SIN(RADIANS(CW1184-45)))</f>
        <v>0</v>
      </c>
      <c r="EB1186" s="73">
        <f>(DB1186^2)*(1-COS(RADIANS(CW1184-45)))+(COS(RADIANS(CW1184-45)))</f>
        <v>0.99999999999999989</v>
      </c>
      <c r="EC1186" s="10"/>
      <c r="ED1186">
        <v>0</v>
      </c>
      <c r="EE1186" s="1">
        <v>-0.34882517898492876</v>
      </c>
      <c r="EG1186">
        <f>CY1186+DU1186</f>
        <v>9.3940199786838874E-3</v>
      </c>
      <c r="EH1186">
        <f>EG1186/(SQRT(EG1184^2+EG1185^2+EG1186^2))</f>
        <v>6.6425752295292831E-3</v>
      </c>
      <c r="EJ1186">
        <f>Q1186+AM1186</f>
        <v>0</v>
      </c>
      <c r="EK1186">
        <f>EJ1186/(SQRT(EJ1184^2+EJ1185^2+EJ1186^2))</f>
        <v>0</v>
      </c>
      <c r="EM1186" s="23">
        <f>CY1184*DU1185-CY1185*DU1184</f>
        <v>-0.86602540378443871</v>
      </c>
      <c r="ER1186">
        <f t="shared" ref="ER1186:ES1188" si="1791">CK1185</f>
        <v>0.93180266183863136</v>
      </c>
      <c r="ES1186">
        <f t="shared" si="1791"/>
        <v>-0.87956522186239505</v>
      </c>
      <c r="ET1186" t="e">
        <f>#REF!</f>
        <v>#REF!</v>
      </c>
      <c r="EU1186" t="e">
        <f>#REF!</f>
        <v>#REF!</v>
      </c>
      <c r="EY1186" s="28"/>
      <c r="EZ1186" s="10"/>
      <c r="FA1186" s="61">
        <v>0.36425247924373994</v>
      </c>
      <c r="FB1186" s="13">
        <f>BW1187</f>
        <v>0</v>
      </c>
      <c r="FC1186" s="17">
        <v>0</v>
      </c>
      <c r="FD1186">
        <v>1</v>
      </c>
      <c r="FF1186" s="73">
        <f>(FD1184*FD1186)*(1-COS(RADIANS(EY1184+45)))-FD1185*(SIN(RADIANS(EY1184+45)))</f>
        <v>0</v>
      </c>
      <c r="FG1186" s="73">
        <f>(FD1185*FD1186)*(1-COS(RADIANS(EY1184+45)))+FD1184*(SIN(RADIANS(EY1184+45)))</f>
        <v>0</v>
      </c>
      <c r="FH1186" s="73">
        <f>(FD1186^2)*(1-COS(RADIANS(EY1184+45)))+(COS(RADIANS(EY1184+45)))</f>
        <v>0.99999999999999989</v>
      </c>
      <c r="FI1186" s="10"/>
      <c r="FJ1186">
        <v>0</v>
      </c>
      <c r="FK1186" s="23">
        <f>SIN(RADIANS(176))*SIN(RADIANS(0))</f>
        <v>0</v>
      </c>
      <c r="FM1186" s="30">
        <f>(FK1184*FK1186)*(1-COS(RADIANS(EX1184)))-FK1185*(SIN(RADIANS(EX1184)))</f>
        <v>-3.4878236872062755E-2</v>
      </c>
      <c r="FN1186" s="30">
        <f>(FK1185*FK1186)*(1-COS(RADIANS(EX1184)))+FK1184*(SIN(RADIANS(EX1184)))</f>
        <v>-0.49878202512991204</v>
      </c>
      <c r="FO1186" s="30">
        <f>(FK1186^2)*(1-COS(RADIANS(EX1184)))+(COS(RADIANS(EX1184)))</f>
        <v>0.86602540378443871</v>
      </c>
      <c r="FQ1186">
        <v>0.36425247924373994</v>
      </c>
      <c r="FS1186" s="28">
        <f>(FD1184*FD1186)*(1-COS(RADIANS(EW1184)))-FD1185*(SIN(RADIANS(EW1184)))</f>
        <v>0</v>
      </c>
      <c r="FT1186" s="28">
        <f>(FD1185*FD1186)*(1-COS(RADIANS(EW1184)))+FD1184*(SIN(RADIANS(EW1184)))</f>
        <v>0</v>
      </c>
      <c r="FU1186" s="28">
        <f>(FD1186^2)*(1-COS(RADIANS(EW1184)))+(COS(RADIANS(EW1184)))</f>
        <v>1</v>
      </c>
      <c r="FW1186" s="61">
        <v>-0.3425202641666456</v>
      </c>
      <c r="FX1186" s="13">
        <f>BX1187</f>
        <v>0</v>
      </c>
      <c r="FY1186" s="17">
        <v>0</v>
      </c>
      <c r="FZ1186">
        <v>1</v>
      </c>
      <c r="GB1186" s="73">
        <f>(FD1184*FD1184)*(1-COS(RADIANS(EY1184-45)))-FD1184*(SIN(RADIANS(EY1184-45)))</f>
        <v>0</v>
      </c>
      <c r="GC1186" s="73">
        <f>(FD1185*FD1186)*(1-COS(RADIANS(EY1184-45)))+FD1184*(SIN(RADIANS(EY1184-45)))</f>
        <v>0</v>
      </c>
      <c r="GD1186" s="73">
        <f>(FD1186^2)*(1-COS(RADIANS(EY1184-45)))+(COS(RADIANS(EY1184-45)))</f>
        <v>1</v>
      </c>
      <c r="GE1186" s="10"/>
      <c r="GF1186">
        <v>0</v>
      </c>
      <c r="GG1186" s="1">
        <v>-0.3425202641666456</v>
      </c>
      <c r="GI1186">
        <f>FA1186+FW1186</f>
        <v>2.173221507709433E-2</v>
      </c>
      <c r="GJ1186">
        <f>GI1186/(SQRT(GI1184^2+GI1185^2+GI1186^2))</f>
        <v>1.5366996651217928E-2</v>
      </c>
      <c r="GL1186" t="e">
        <f>#REF!+DC1186</f>
        <v>#REF!</v>
      </c>
      <c r="GM1186" t="e">
        <f>GL1186/(SQRT(GL1184^2+GL1185^2+GL1186^2))</f>
        <v>#REF!</v>
      </c>
      <c r="GO1186" s="27">
        <f>FA1184*FW1185-FA1185*FW1184</f>
        <v>-0.86602540378443882</v>
      </c>
    </row>
    <row r="1187" spans="4:197" x14ac:dyDescent="0.2">
      <c r="E1187" s="5" t="s">
        <v>4</v>
      </c>
      <c r="F1187" s="6" t="s">
        <v>5</v>
      </c>
      <c r="G1187" s="7" t="s">
        <v>6</v>
      </c>
      <c r="H1187" s="8" t="s">
        <v>1</v>
      </c>
      <c r="I1187">
        <v>10</v>
      </c>
      <c r="J1187" s="9" t="s">
        <v>7</v>
      </c>
      <c r="K1187">
        <v>10</v>
      </c>
      <c r="L1187" s="10"/>
      <c r="M1187" s="17">
        <f>A1151</f>
        <v>120</v>
      </c>
      <c r="N1187" s="17">
        <f>B1151</f>
        <v>45</v>
      </c>
      <c r="O1187" s="17">
        <f>C1151</f>
        <v>167.8</v>
      </c>
      <c r="Q1187" s="61">
        <f t="array" ref="Q1187:Q1189">MMULT(AI1187:AK1189,AG1187:AG1189)</f>
        <v>0.73172300288470526</v>
      </c>
      <c r="R1187" s="13"/>
      <c r="S1187" s="17">
        <v>1</v>
      </c>
      <c r="T1187">
        <v>0</v>
      </c>
      <c r="V1187" s="73">
        <f>(T1187^2)*(1-COS(RADIANS(O1187+45)))+(COS(RADIANS(O1187+45)))</f>
        <v>-0.84056660349568413</v>
      </c>
      <c r="W1187" s="73">
        <f>(T1187*T1188)*(1-COS(RADIANS(O1187+45)))-T1189*(SIN(RADIANS(O1187+45)))</f>
        <v>0.54170821028274008</v>
      </c>
      <c r="X1187" s="73">
        <f>(T1187*T1189)*(1-COS(RADIANS(O1187+45)))+T1188*(SIN(RADIANS(O1187+45)))</f>
        <v>0</v>
      </c>
      <c r="Y1187" s="10"/>
      <c r="Z1187">
        <f t="array" ref="Z1187:Z1189">MMULT(V1187:X1189,S1187:S1189)</f>
        <v>-0.84056660349568413</v>
      </c>
      <c r="AA1187" s="23">
        <f>COS(RADIANS('[1]Biaxial Input'!$F$21))</f>
        <v>-0.9975640502598242</v>
      </c>
      <c r="AC1187" s="30">
        <f>(AA1187^2)*(1-COS(RADIANS(N1187)))+(COS(RADIANS(N1187)))</f>
        <v>0.99857479166422358</v>
      </c>
      <c r="AD1187" s="30">
        <f>(AA1187*AA1188)*(1-COS(RADIANS(N1187)))-AA1189*(SIN(RADIANS(N1187)))</f>
        <v>-2.0381428756221641E-2</v>
      </c>
      <c r="AE1187" s="30">
        <f>(AA1187*AA1189)*(1-COS(RADIANS(N1187)))+AA1188*(SIN(RADIANS(N1187)))</f>
        <v>4.9325275616132508E-2</v>
      </c>
      <c r="AG1187">
        <f t="array" ref="AG1187:AG1189">MMULT(AC1187:AE1189,Z1187:Z1189)</f>
        <v>-0.82832783367106888</v>
      </c>
      <c r="AI1187" s="28">
        <f>(T1187^2)*(1-COS(RADIANS(M1187)))+(COS(RADIANS(M1187)))</f>
        <v>-0.49999999999999978</v>
      </c>
      <c r="AJ1187" s="28">
        <f>(T1187*T1188)*(1-COS(RADIANS(M1187)))-T1189*(SIN(RADIANS(M1187)))</f>
        <v>-0.86602540378443871</v>
      </c>
      <c r="AK1187" s="28">
        <f>(T1187*T1189)*(1-COS(RADIANS(M1187)))+T1188*(SIN(RADIANS(M1187)))</f>
        <v>0</v>
      </c>
      <c r="AM1187" s="61">
        <f t="array" ref="AM1187:AM1189">MMULT(AI1187:AK1189,AW1187:AW1189)</f>
        <v>-0.24630484814143411</v>
      </c>
      <c r="AN1187" s="13"/>
      <c r="AO1187" s="17">
        <v>1</v>
      </c>
      <c r="AP1187">
        <v>0</v>
      </c>
      <c r="AR1187" s="73">
        <f>(T1187^2)*(1-COS(RADIANS(O1187-45)))+(COS(RADIANS(O1187-45)))</f>
        <v>-0.54170821028274008</v>
      </c>
      <c r="AS1187" s="73">
        <f>(T1187*T1188)*(1-COS(RADIANS(O1187-45)))-T1189*(SIN(RADIANS(O1187-45)))</f>
        <v>-0.84056660349568413</v>
      </c>
      <c r="AT1187" s="73">
        <f>(T1187*T1189)*(1-COS(RADIANS(O1187-45)))+T1188*(SIN(RADIANS(O1187-45)))</f>
        <v>0</v>
      </c>
      <c r="AU1187" s="10"/>
      <c r="AV1187">
        <f t="array" ref="AV1187:AV1189">MMULT(AR1187:AT1189,S1187:S1189)</f>
        <v>-0.54170821028274008</v>
      </c>
      <c r="AW1187" s="1">
        <f t="array" ref="AW1187:AW1189">MMULT(AC1187:AE1189,AV1187:AV1189)</f>
        <v>-0.558068111569893</v>
      </c>
      <c r="BV1187" s="1"/>
      <c r="BY1187" t="s">
        <v>10</v>
      </c>
      <c r="BZ1187" s="5">
        <f t="shared" si="1789"/>
        <v>-9.8670839279614439E-2</v>
      </c>
      <c r="CA1187" s="6">
        <f t="shared" si="1789"/>
        <v>-0.32743703463395935</v>
      </c>
      <c r="CB1187" s="7">
        <f>CY1186</f>
        <v>0.35821919896361265</v>
      </c>
      <c r="CC1187" s="8">
        <f>DU1186</f>
        <v>-0.34882517898492876</v>
      </c>
      <c r="CE1187" s="10"/>
      <c r="CG1187" s="10" t="s">
        <v>160</v>
      </c>
      <c r="CH1187" s="10">
        <f>-CH1184*((EY1184-CW1184)/(CH1186-CE1185))</f>
        <v>176.7612054441409</v>
      </c>
      <c r="CI1187" s="67"/>
      <c r="CJ1187" s="10" t="s">
        <v>10</v>
      </c>
      <c r="CK1187" s="5">
        <f t="shared" si="1790"/>
        <v>-9.8670839279614439E-2</v>
      </c>
      <c r="CL1187" s="6">
        <f t="shared" si="1790"/>
        <v>-0.32743703463395935</v>
      </c>
      <c r="CM1187" s="7">
        <f>FA1186</f>
        <v>0.36425247924373994</v>
      </c>
      <c r="CN1187" s="8">
        <f>FW1186</f>
        <v>-0.3425202641666456</v>
      </c>
      <c r="CW1187" s="28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EE1187" s="1"/>
      <c r="EI1187" s="64">
        <f>(DEGREES(ACOS((EH1184*EK1184+EH1185*EK1185+EH1186*EK1186)/((SQRT(EH1184^2+EH1185^2+EH1186^2))*(SQRT(EK1184^2+EK1185^2+EK1186^2))))))</f>
        <v>163.33654329644622</v>
      </c>
      <c r="ER1187">
        <f t="shared" si="1791"/>
        <v>0.3492962422733713</v>
      </c>
      <c r="ES1187">
        <f t="shared" si="1791"/>
        <v>-0.34518112468713447</v>
      </c>
      <c r="ET1187" t="e">
        <f>#REF!</f>
        <v>#REF!</v>
      </c>
      <c r="EU1187" t="e">
        <f>#REF!</f>
        <v>#REF!</v>
      </c>
      <c r="EY1187" s="28"/>
      <c r="EZ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GG1187" s="1"/>
      <c r="GK1187" s="64" t="e">
        <f>(DEGREES(ACOS((GJ1184*GM1184+GJ1185*GM1185+GJ1186*GM1186)/((SQRT(GJ1184^2+GJ1185^2+GJ1186^2))*(SQRT(GM1184^2+GM1185^2+GM1186^2))))))</f>
        <v>#VALUE!</v>
      </c>
    </row>
    <row r="1188" spans="4:197" x14ac:dyDescent="0.2">
      <c r="D1188" t="s">
        <v>8</v>
      </c>
      <c r="E1188" s="5">
        <f t="shared" ref="E1188:F1190" si="1792">E1183</f>
        <v>0.93179877629360952</v>
      </c>
      <c r="F1188" s="6">
        <f t="shared" si="1792"/>
        <v>-0.87957021770226052</v>
      </c>
      <c r="G1188" s="7">
        <f>Q1187</f>
        <v>0.73172300288470526</v>
      </c>
      <c r="H1188" s="8">
        <f>AM1187</f>
        <v>-0.24630484814143411</v>
      </c>
      <c r="J1188" s="9">
        <f>((SUMPRODUCT(G1188:G1190,E1188:E1190))*(SUMPRODUCT(G1188:G1190,F1188:F1190)))-((SUMPRODUCT(H1188:H1190,E1188:E1190))*(SUMPRODUCT(H1188:H1190,F1188:F1190)))</f>
        <v>3.085032300023649E-2</v>
      </c>
      <c r="Q1188" s="61">
        <v>-0.53401012280677651</v>
      </c>
      <c r="S1188" s="17">
        <v>0</v>
      </c>
      <c r="T1188">
        <v>0</v>
      </c>
      <c r="V1188" s="73">
        <f>(T1187*T1188)*(1-COS(RADIANS(O1187+45)))+T1189*(SIN(RADIANS(O1187+45)))</f>
        <v>-0.54170821028274008</v>
      </c>
      <c r="W1188" s="73">
        <f>(T1188^2)*(1-COS(RADIANS(O1187+45)))+(COS(RADIANS(O1187+45)))</f>
        <v>-0.84056660349568413</v>
      </c>
      <c r="X1188" s="73">
        <f>(T1188*T1189)*(1-COS(RADIANS(O1187+45)))-T1187*(SIN(RADIANS(O1187+45)))</f>
        <v>0</v>
      </c>
      <c r="Y1188" s="10"/>
      <c r="Z1188">
        <v>-0.54170821028274008</v>
      </c>
      <c r="AA1188" s="23">
        <f>SIN(RADIANS('[1]Biaxial Input'!$F$21))*(COS(RADIANS(0)))</f>
        <v>6.9756473744125524E-2</v>
      </c>
      <c r="AC1188" s="30">
        <f>(AA1187*AA1188)*(1-COS(RADIANS(N1187)))+AA1189*(SIN(RADIANS(N1187)))</f>
        <v>-2.0381428756221641E-2</v>
      </c>
      <c r="AD1188" s="30">
        <f>(AA1188^2)*(1-COS(RADIANS(N1187)))+(COS(RADIANS(N1187)))</f>
        <v>0.70853198952232399</v>
      </c>
      <c r="AE1188" s="30">
        <f>(AA1188*AA1189)*(1-COS(RADIANS(N1187)))-AA1187*(SIN(RADIANS(N1187)))</f>
        <v>0.70538430460663959</v>
      </c>
      <c r="AG1188">
        <v>-0.36668564762820077</v>
      </c>
      <c r="AI1188" s="28">
        <f>(T1187*T1188)*(1-COS(RADIANS(M1187)))+T1189*(SIN(RADIANS(M1187)))</f>
        <v>0.86602540378443871</v>
      </c>
      <c r="AJ1188" s="28">
        <f>(T1188^2)*(1-COS(RADIANS(M1187)))+(COS(RADIANS(M1187)))</f>
        <v>-0.49999999999999978</v>
      </c>
      <c r="AK1188" s="28">
        <f>(T1188*T1189)*(1-COS(RADIANS(M1187)))-T1187*(SIN(RADIANS(M1187)))</f>
        <v>0</v>
      </c>
      <c r="AM1188" s="61">
        <v>-0.78660571925921441</v>
      </c>
      <c r="AO1188" s="17">
        <v>0</v>
      </c>
      <c r="AP1188">
        <v>0</v>
      </c>
      <c r="AR1188" s="73">
        <f>(T1187*T1188)*(1-COS(RADIANS(O1187-45)))+T1189*(SIN(RADIANS(O1187-45)))</f>
        <v>0.84056660349568413</v>
      </c>
      <c r="AS1188" s="73">
        <f>(T1188^2)*(1-COS(RADIANS(O1187-45)))+(COS(RADIANS(O1187-45)))</f>
        <v>-0.54170821028274008</v>
      </c>
      <c r="AT1188" s="73">
        <f>(T1188*T1189)*(1-COS(RADIANS(O1187-45)))-T1187*(SIN(RADIANS(O1187-45)))</f>
        <v>0</v>
      </c>
      <c r="AU1188" s="10"/>
      <c r="AV1188">
        <v>0.84056660349568413</v>
      </c>
      <c r="AW1188" s="1">
        <v>0.60660911519535743</v>
      </c>
      <c r="BV1188" s="1"/>
      <c r="CS1188" s="15"/>
      <c r="CW1188" s="28"/>
      <c r="CY1188" s="82" t="s">
        <v>148</v>
      </c>
      <c r="CZ1188" s="13"/>
      <c r="DB1188" s="10"/>
      <c r="DC1188" s="10"/>
      <c r="DD1188" s="10"/>
      <c r="DE1188" s="10"/>
      <c r="DF1188" s="10"/>
      <c r="DG1188" s="10"/>
      <c r="DH1188" s="80"/>
      <c r="DI1188" s="23" t="s">
        <v>149</v>
      </c>
      <c r="DM1188" s="1"/>
      <c r="DO1188" s="80"/>
      <c r="DS1188" s="13"/>
      <c r="DT1188" s="81"/>
      <c r="DU1188" s="82" t="s">
        <v>150</v>
      </c>
      <c r="DW1188" s="13"/>
      <c r="DX1188" s="13"/>
      <c r="EA1188" s="1"/>
      <c r="EE1188" s="1"/>
      <c r="EI1188" s="13"/>
      <c r="ER1188">
        <f t="shared" si="1791"/>
        <v>-9.8670839279614439E-2</v>
      </c>
      <c r="ES1188">
        <f t="shared" si="1791"/>
        <v>-0.32743703463395935</v>
      </c>
      <c r="ET1188" t="e">
        <f>#REF!</f>
        <v>#REF!</v>
      </c>
      <c r="EU1188" t="e">
        <f>#REF!</f>
        <v>#REF!</v>
      </c>
      <c r="EY1188" s="28"/>
      <c r="EZ1188" s="10"/>
      <c r="FA1188" s="82" t="s">
        <v>148</v>
      </c>
      <c r="FB1188" s="13"/>
      <c r="FD1188" s="10"/>
      <c r="FE1188" s="10"/>
      <c r="FF1188" s="10"/>
      <c r="FG1188" s="10"/>
      <c r="FH1188" s="10"/>
      <c r="FI1188" s="10"/>
      <c r="FJ1188" s="80"/>
      <c r="FK1188" s="23" t="s">
        <v>149</v>
      </c>
      <c r="FO1188" s="1"/>
      <c r="FQ1188" s="80"/>
      <c r="FU1188" s="13"/>
      <c r="FV1188" s="81"/>
      <c r="FW1188" s="82" t="s">
        <v>150</v>
      </c>
      <c r="FY1188" s="13"/>
      <c r="FZ1188" s="13"/>
      <c r="GC1188" s="1"/>
      <c r="GG1188" s="1"/>
      <c r="GK1188" s="13"/>
    </row>
    <row r="1189" spans="4:197" x14ac:dyDescent="0.2">
      <c r="D1189" t="s">
        <v>9</v>
      </c>
      <c r="E1189" s="5">
        <f t="shared" si="1792"/>
        <v>0.34930736326064155</v>
      </c>
      <c r="F1189" s="6">
        <f t="shared" si="1792"/>
        <v>-0.34517023974623617</v>
      </c>
      <c r="G1189" s="7">
        <f t="shared" ref="G1189:G1190" si="1793">Q1188</f>
        <v>-0.53401012280677651</v>
      </c>
      <c r="H1189" s="8">
        <f t="shared" ref="H1189:H1190" si="1794">AM1188</f>
        <v>-0.78660571925921441</v>
      </c>
      <c r="J1189" s="10"/>
      <c r="Q1189" s="61">
        <v>0.42357364860113889</v>
      </c>
      <c r="S1189" s="17">
        <v>0</v>
      </c>
      <c r="T1189">
        <v>1</v>
      </c>
      <c r="V1189" s="73">
        <f>(T1187*T1189)*(1-COS(RADIANS(O1187+45)))-T1188*(SIN(RADIANS(O1187+45)))</f>
        <v>0</v>
      </c>
      <c r="W1189" s="73">
        <f>(T1188*T1189)*(1-COS(RADIANS(O1187+45)))+T1187*(SIN(RADIANS(O1187+45)))</f>
        <v>0</v>
      </c>
      <c r="X1189" s="73">
        <f>(T1189^2)*(1-COS(RADIANS(O1187+45)))+(COS(RADIANS(O1187+45)))</f>
        <v>0.99999999999999989</v>
      </c>
      <c r="Y1189" s="10"/>
      <c r="Z1189">
        <v>0</v>
      </c>
      <c r="AA1189" s="23">
        <f>SIN(RADIANS('[1]Biaxial Input'!$F$21))*SIN(RADIANS(0))</f>
        <v>0</v>
      </c>
      <c r="AC1189" s="30">
        <f>(AA1187*AA1189)*(1-COS(RADIANS(N1187)))-AA1188*(SIN(RADIANS(N1187)))</f>
        <v>-4.9325275616132508E-2</v>
      </c>
      <c r="AD1189" s="30">
        <f>(AA1188*AA1189)*(1-COS(RADIANS(N1187)))+AA1187*(SIN(RADIANS(N1187)))</f>
        <v>-0.70538430460663959</v>
      </c>
      <c r="AE1189" s="30">
        <f>(AA1189^2)*(1-COS(RADIANS(N1187)))+(COS(RADIANS(N1187)))</f>
        <v>0.70710678118654757</v>
      </c>
      <c r="AG1189">
        <v>0.42357364860113889</v>
      </c>
      <c r="AI1189" s="28">
        <f>(T1187*T1189)*(1-COS(RADIANS(M1187)))-T1188*(SIN(RADIANS(M1187)))</f>
        <v>0</v>
      </c>
      <c r="AJ1189" s="28">
        <f>(T1188*T1189)*(1-COS(RADIANS(M1187)))+T1187*(SIN(RADIANS(M1187)))</f>
        <v>0</v>
      </c>
      <c r="AK1189" s="28">
        <f>(T1189^2)*(1-COS(RADIANS(M1187)))+(COS(RADIANS(M1187)))</f>
        <v>1</v>
      </c>
      <c r="AM1189" s="61">
        <v>-0.5662025823066501</v>
      </c>
      <c r="AO1189" s="17">
        <v>0</v>
      </c>
      <c r="AP1189">
        <v>1</v>
      </c>
      <c r="AR1189" s="73">
        <f>(T1187*T1187)*(1-COS(RADIANS(O1187-45)))-T1187*(SIN(RADIANS(O1187-45)))</f>
        <v>0</v>
      </c>
      <c r="AS1189" s="73">
        <f>(T1188*T1189)*(1-COS(RADIANS(O1187-45)))+T1187*(SIN(RADIANS(O1187-45)))</f>
        <v>0</v>
      </c>
      <c r="AT1189" s="73">
        <f>(T1189^2)*(1-COS(RADIANS(O1187-45)))+(COS(RADIANS(O1187-45)))</f>
        <v>0.99999999999999989</v>
      </c>
      <c r="AU1189" s="10"/>
      <c r="AV1189">
        <v>0</v>
      </c>
      <c r="AW1189" s="1">
        <v>-0.5662025823066501</v>
      </c>
      <c r="BV1189" s="1"/>
      <c r="BZ1189" s="5" t="s">
        <v>4</v>
      </c>
      <c r="CA1189" s="6" t="s">
        <v>5</v>
      </c>
      <c r="CB1189" s="7" t="s">
        <v>6</v>
      </c>
      <c r="CC1189" s="8" t="s">
        <v>1</v>
      </c>
      <c r="CD1189">
        <v>8</v>
      </c>
      <c r="CE1189" s="9" t="s">
        <v>7</v>
      </c>
      <c r="CG1189" s="90" t="s">
        <v>157</v>
      </c>
      <c r="CH1189" s="61">
        <f>CE1190-((CH1191-CE1190)/(EY1189-CW1189))*CW1189</f>
        <v>8.4074349207847003</v>
      </c>
      <c r="CI1189" s="10"/>
      <c r="CK1189" s="5" t="s">
        <v>4</v>
      </c>
      <c r="CL1189" s="6" t="s">
        <v>5</v>
      </c>
      <c r="CM1189" s="7" t="s">
        <v>6</v>
      </c>
      <c r="CN1189" s="8" t="s">
        <v>1</v>
      </c>
      <c r="CO1189" s="10"/>
      <c r="CP1189">
        <f t="shared" ref="CP1189:CQ1191" si="1795">BZ1190</f>
        <v>0.93180266183863136</v>
      </c>
      <c r="CQ1189">
        <f t="shared" si="1795"/>
        <v>-0.87956522186239505</v>
      </c>
      <c r="CR1189">
        <f>CI1193</f>
        <v>0</v>
      </c>
      <c r="CS1189">
        <f>CL1193</f>
        <v>0</v>
      </c>
      <c r="CU1189" s="17">
        <f>CU1093</f>
        <v>40</v>
      </c>
      <c r="CV1189" s="17">
        <f>CV1093</f>
        <v>35</v>
      </c>
      <c r="CW1189" s="31">
        <f>CH1096</f>
        <v>249.89756133695954</v>
      </c>
      <c r="CY1189" s="61">
        <f t="array" ref="CY1189:CY1191">MMULT(DQ1189:DS1191,DO1189:DO1191)</f>
        <v>0.81248688641343003</v>
      </c>
      <c r="CZ1189" s="13"/>
      <c r="DA1189" s="17">
        <v>1</v>
      </c>
      <c r="DB1189">
        <v>0</v>
      </c>
      <c r="DD1189" s="73">
        <f>(DB1189^2)*(1-COS(RADIANS(CW1189+45)))+(COS(RADIANS(CW1189+45)))</f>
        <v>0.42099720674440649</v>
      </c>
      <c r="DE1189" s="73">
        <f>(DB1189*DB1190)*(1-COS(RADIANS(CW1189+45)))-DB1191*(SIN(RADIANS(CW1189+45)))</f>
        <v>0.90706193389062884</v>
      </c>
      <c r="DF1189" s="73">
        <f>(DB1189*DB1191)*(1-COS(RADIANS(CW1189+45)))+DB1190*(SIN(RADIANS(CW1189+45)))</f>
        <v>0</v>
      </c>
      <c r="DG1189" s="10"/>
      <c r="DH1189">
        <f t="array" ref="DH1189:DH1191">MMULT(DD1189:DF1191,DA1189:DA1191)</f>
        <v>0.42099720674440649</v>
      </c>
      <c r="DI1189" s="23">
        <f>COS(RADIANS('[1]Biaxial Input'!$F$21))</f>
        <v>-0.9975640502598242</v>
      </c>
      <c r="DK1189" s="30">
        <f>(DI1189^2)*(1-COS(RADIANS(CV1189)))+(COS(RADIANS(CV1189)))</f>
        <v>0.99912000006339641</v>
      </c>
      <c r="DL1189" s="30">
        <f>(DI1189*DI1190)*(1-COS(RADIANS(CV1189)))-DI1191*(SIN(RADIANS(CV1189)))</f>
        <v>-1.2584585399294834E-2</v>
      </c>
      <c r="DM1189" s="30">
        <f>(DI1189*DI1191)*(1-COS(RADIANS(CV1189)))+DI1190*(SIN(RADIANS(CV1189)))</f>
        <v>4.0010669622570827E-2</v>
      </c>
      <c r="DO1189">
        <f t="array" ref="DO1189:DO1191">MMULT(DK1189:DM1191,DH1189:DH1191)</f>
        <v>0.43204172759865728</v>
      </c>
      <c r="DQ1189" s="28">
        <f>(DB1189^2)*(1-COS(RADIANS(CU1189)))+(COS(RADIANS(CU1189)))</f>
        <v>0.76604444311897801</v>
      </c>
      <c r="DR1189" s="28">
        <f>(DB1189*DB1190)*(1-COS(RADIANS(CU1189)))-DB1191*(SIN(RADIANS(CU1189)))</f>
        <v>-0.64278760968653925</v>
      </c>
      <c r="DS1189" s="28">
        <f>(DB1189*DB1191)*(1-COS(RADIANS(CU1189)))+DB1190*(SIN(RADIANS(CU1189)))</f>
        <v>0</v>
      </c>
      <c r="DU1189" s="61">
        <f t="array" ref="DU1189:DU1191">MMULT(DQ1189:DS1191,EE1189:EE1191)</f>
        <v>-0.47560680677931577</v>
      </c>
      <c r="DV1189" s="13"/>
      <c r="DW1189" s="17">
        <v>1</v>
      </c>
      <c r="DX1189">
        <v>0</v>
      </c>
      <c r="DZ1189" s="73">
        <f>(DB1189^2)*(1-COS(RADIANS(CW1189-45)))+(COS(RADIANS(CW1189-45)))</f>
        <v>-0.90706193389062884</v>
      </c>
      <c r="EA1189" s="73">
        <f>(DB1189*DB1190)*(1-COS(RADIANS(CW1189-45)))-DB1191*(SIN(RADIANS(CW1189-45)))</f>
        <v>0.42099720674440655</v>
      </c>
      <c r="EB1189" s="73">
        <f>(DB1189*DB1191)*(1-COS(RADIANS(CW1189-45)))+DB1190*(SIN(RADIANS(CW1189-45)))</f>
        <v>0</v>
      </c>
      <c r="EC1189" s="10"/>
      <c r="ED1189">
        <f t="array" ref="ED1189:ED1191">MMULT(DZ1189:EB1191,DA1189:DA1191)</f>
        <v>-0.90706193389062884</v>
      </c>
      <c r="EE1189" s="1">
        <f t="array" ref="EE1189:EE1191">MMULT(DK1189:DM1191,ED1189:ED1191)</f>
        <v>-0.90096564414517</v>
      </c>
      <c r="EG1189">
        <f>CY1189+DU1189</f>
        <v>0.33688007963411426</v>
      </c>
      <c r="EH1189">
        <f>EG1189/(SQRT(EG1189^2+EG1190^2+EG1191^2))</f>
        <v>0.23821018875594635</v>
      </c>
      <c r="EJ1189">
        <f>Q1189+AM1189</f>
        <v>-0.14262893370551122</v>
      </c>
      <c r="EK1189">
        <f>EJ1189/(SQRT(EJ1189^2+EJ1190^2+EJ1191^2))</f>
        <v>-1</v>
      </c>
      <c r="EM1189" s="23">
        <f>CY1190*DU1191-CY1191*DU1190</f>
        <v>0.33713977034961706</v>
      </c>
      <c r="EO1189" s="15">
        <v>8</v>
      </c>
      <c r="EP1189" s="9" t="s">
        <v>7</v>
      </c>
      <c r="EW1189" s="17">
        <f>CU1189</f>
        <v>40</v>
      </c>
      <c r="EX1189" s="17">
        <f>CV1189</f>
        <v>35</v>
      </c>
      <c r="EY1189" s="31">
        <f>1+CW1189</f>
        <v>250.89756133695954</v>
      </c>
      <c r="EZ1189" s="10"/>
      <c r="FA1189" s="61">
        <f t="array" ref="FA1189:FA1191">MMULT(FS1189:FU1191,FQ1189:FQ1191)</f>
        <v>0.82066362402151172</v>
      </c>
      <c r="FB1189" s="13">
        <f>BW1190</f>
        <v>0</v>
      </c>
      <c r="FC1189" s="17">
        <v>1</v>
      </c>
      <c r="FD1189">
        <v>0</v>
      </c>
      <c r="FF1189" s="73">
        <f>(FD1189^2)*(1-COS(RADIANS(EY1189+45)))+(COS(RADIANS(EY1189+45)))</f>
        <v>0.436763500364721</v>
      </c>
      <c r="FG1189" s="73">
        <f>(FD1189*FD1190)*(1-COS(RADIANS(EY1189+45)))-FD1191*(SIN(RADIANS(EY1189+45)))</f>
        <v>0.89957636960357978</v>
      </c>
      <c r="FH1189" s="73">
        <f>(FD1189*FD1191)*(1-COS(RADIANS(EY1189+45)))+FD1190*(SIN(RADIANS(EY1189+45)))</f>
        <v>0</v>
      </c>
      <c r="FI1189" s="10"/>
      <c r="FJ1189">
        <f t="array" ref="FJ1189:FJ1191">MMULT(FF1189:FH1191,FC1189:FC1191)</f>
        <v>0.436763500364721</v>
      </c>
      <c r="FK1189" s="23">
        <f>COS(RADIANS(176))</f>
        <v>-0.9975640502598242</v>
      </c>
      <c r="FM1189" s="30">
        <f>(FK1189^2)*(1-COS(RADIANS(EX1189)))+(COS(RADIANS(EX1189)))</f>
        <v>0.99912000006339641</v>
      </c>
      <c r="FN1189" s="30">
        <f>(FK1189*FK1190)*(1-COS(RADIANS(EX1189)))-FK1191*(SIN(RADIANS(EX1189)))</f>
        <v>-1.2584585399294834E-2</v>
      </c>
      <c r="FO1189" s="30">
        <f>(FK1189*FK1191)*(1-COS(RADIANS(EX1189)))+FK1190*(SIN(RADIANS(EX1189)))</f>
        <v>4.0010669622570827E-2</v>
      </c>
      <c r="FQ1189">
        <f t="array" ref="FQ1189:FQ1191">MMULT(FM1189:FO1191,FJ1189:FJ1191)</f>
        <v>0.44769994415855319</v>
      </c>
      <c r="FS1189" s="28">
        <f>(FD1189^2)*(1-COS(RADIANS(EW1189)))+(COS(RADIANS(EW1189)))</f>
        <v>0.76604444311897801</v>
      </c>
      <c r="FT1189" s="28">
        <f>(FD1189*FD1190)*(1-COS(RADIANS(EW1189)))-FD1191*(SIN(RADIANS(EW1189)))</f>
        <v>-0.64278760968653925</v>
      </c>
      <c r="FU1189" s="28">
        <f>(FD1189*FD1191)*(1-COS(RADIANS(EW1189)))+FD1190*(SIN(RADIANS(EW1189)))</f>
        <v>0</v>
      </c>
      <c r="FW1189" s="61">
        <f t="array" ref="FW1189:FW1191">MMULT(FS1189:FU1191,GG1189:GG1191)</f>
        <v>-0.46135451819233958</v>
      </c>
      <c r="FX1189" s="13">
        <f>BX1190</f>
        <v>0</v>
      </c>
      <c r="FY1189" s="17">
        <v>1</v>
      </c>
      <c r="FZ1189">
        <v>0</v>
      </c>
      <c r="GB1189" s="73">
        <f>(FD1189^2)*(1-COS(RADIANS(EY1189-45)))+(COS(RADIANS(EY1189-45)))</f>
        <v>-0.89957636960357956</v>
      </c>
      <c r="GC1189" s="73">
        <f>(FD1189*FD1190)*(1-COS(RADIANS(EY1189-45)))-FD1191*(SIN(RADIANS(EY1189-45)))</f>
        <v>0.43676350036472145</v>
      </c>
      <c r="GD1189" s="73">
        <f>(FD1189*FD1191)*(1-COS(RADIANS(EY1189-45)))+FD1190*(SIN(RADIANS(EY1189-45)))</f>
        <v>0</v>
      </c>
      <c r="GE1189" s="10"/>
      <c r="GF1189">
        <f t="array" ref="GF1189:GF1191">MMULT(GB1189:GD1191,FC1189:FC1191)</f>
        <v>-0.89957636960357956</v>
      </c>
      <c r="GG1189" s="1">
        <f t="array" ref="GG1189:GG1191">MMULT(FM1189:FO1191,GF1189:GF1191)</f>
        <v>-0.89328825488572361</v>
      </c>
      <c r="GI1189">
        <f>FA1189+FW1189</f>
        <v>0.35930910582917214</v>
      </c>
      <c r="GJ1189">
        <f>GI1189/(SQRT(GI1189^2+GI1190^2+GI1191^2))</f>
        <v>0.2540699052738824</v>
      </c>
      <c r="GL1189" t="e">
        <f>CH1190+DC1189</f>
        <v>#VALUE!</v>
      </c>
      <c r="GM1189" t="e">
        <f>GL1189/(SQRT(GL1189^2+GL1190^2+GL1191^2))</f>
        <v>#VALUE!</v>
      </c>
      <c r="GO1189" s="27">
        <f>FA1190*FW1191-FA1191*FW1190</f>
        <v>0.33713977034961717</v>
      </c>
    </row>
    <row r="1190" spans="4:197" x14ac:dyDescent="0.2">
      <c r="D1190" t="s">
        <v>10</v>
      </c>
      <c r="E1190" s="5">
        <f t="shared" si="1792"/>
        <v>-9.8668163404565704E-2</v>
      </c>
      <c r="F1190" s="6">
        <f t="shared" si="1792"/>
        <v>-0.32743508933027299</v>
      </c>
      <c r="G1190" s="7">
        <f t="shared" si="1793"/>
        <v>0.42357364860113889</v>
      </c>
      <c r="H1190" s="8">
        <f t="shared" si="1794"/>
        <v>-0.5662025823066501</v>
      </c>
      <c r="J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W1190" s="1"/>
      <c r="BV1190" s="1"/>
      <c r="BY1190" t="s">
        <v>8</v>
      </c>
      <c r="BZ1190" s="5">
        <f t="shared" ref="BZ1190:CA1192" si="1796">BZ1185</f>
        <v>0.93180266183863136</v>
      </c>
      <c r="CA1190" s="6">
        <f t="shared" si="1796"/>
        <v>-0.87956522186239505</v>
      </c>
      <c r="CB1190" s="7">
        <f>CY1189</f>
        <v>0.81248688641343003</v>
      </c>
      <c r="CC1190" s="8">
        <f>DU1189</f>
        <v>-0.47560680677931577</v>
      </c>
      <c r="CE1190" s="9">
        <f>((SUMPRODUCT(CB1190:CB1192,BZ1190:BZ1192))*(SUMPRODUCT(CB1190:CB1192,CA1190:CA1192)))-((SUMPRODUCT(CC1190:CC1192,BZ1190:BZ1192))*(SUMPRODUCT(CC1190:CC1192,CA1190:CA1192)))</f>
        <v>0</v>
      </c>
      <c r="CG1190">
        <v>1</v>
      </c>
      <c r="CH1190" t="s">
        <v>161</v>
      </c>
      <c r="CI1190" s="67"/>
      <c r="CJ1190" s="1" t="s">
        <v>8</v>
      </c>
      <c r="CK1190" s="5">
        <f t="shared" ref="CK1190:CL1192" si="1797">BZ1190</f>
        <v>0.93180266183863136</v>
      </c>
      <c r="CL1190" s="6">
        <f t="shared" si="1797"/>
        <v>-0.87956522186239505</v>
      </c>
      <c r="CM1190" s="7">
        <f>FA1189</f>
        <v>0.82066362402151172</v>
      </c>
      <c r="CN1190" s="8">
        <f>FW1189</f>
        <v>-0.46135451819233958</v>
      </c>
      <c r="CO1190" s="10"/>
      <c r="CP1190">
        <f t="shared" si="1795"/>
        <v>0.3492962422733713</v>
      </c>
      <c r="CQ1190">
        <f t="shared" si="1795"/>
        <v>-0.34518112468713447</v>
      </c>
      <c r="CR1190">
        <f>CJ1193</f>
        <v>0</v>
      </c>
      <c r="CS1190">
        <f>CM1193</f>
        <v>0</v>
      </c>
      <c r="CW1190" s="28"/>
      <c r="CY1190" s="61">
        <v>-0.29614655599572215</v>
      </c>
      <c r="DA1190" s="17">
        <v>0</v>
      </c>
      <c r="DB1190">
        <v>0</v>
      </c>
      <c r="DD1190" s="73">
        <f>(DB1189*DB1190)*(1-COS(RADIANS(CW1189+45)))+DB1191*(SIN(RADIANS(CW1189+45)))</f>
        <v>-0.90706193389062884</v>
      </c>
      <c r="DE1190" s="73">
        <f>(DB1190^2)*(1-COS(RADIANS(CW1189+45)))+(COS(RADIANS(CW1189+45)))</f>
        <v>0.42099720674440649</v>
      </c>
      <c r="DF1190" s="73">
        <f>(DB1190*DB1191)*(1-COS(RADIANS(CW1189+45)))-DB1189*(SIN(RADIANS(CW1189+45)))</f>
        <v>0</v>
      </c>
      <c r="DG1190" s="10"/>
      <c r="DH1190">
        <v>-0.90706193389062884</v>
      </c>
      <c r="DI1190" s="23">
        <f>SIN(RADIANS('[1]Biaxial Input'!$F$21))*(COS(RADIANS(0)))</f>
        <v>6.9756473744125524E-2</v>
      </c>
      <c r="DK1190" s="30">
        <f>(DI1189*DI1190)*(1-COS(RADIANS(CV1189)))+DI1191*(SIN(RADIANS(CV1189)))</f>
        <v>-1.2584585399294834E-2</v>
      </c>
      <c r="DL1190" s="30">
        <f>(DI1190^2)*(1-COS(RADIANS(CV1189)))+(COS(RADIANS(CV1189)))</f>
        <v>0.82003204422559539</v>
      </c>
      <c r="DM1190" s="30">
        <f>(DI1190*DI1191)*(1-COS(RADIANS(CV1189)))-DI1189*(SIN(RADIANS(CV1189)))</f>
        <v>0.57217923297994577</v>
      </c>
      <c r="DO1190">
        <v>-0.74911792718869374</v>
      </c>
      <c r="DQ1190" s="28">
        <f>(DB1189*DB1190)*(1-COS(RADIANS(CU1189)))+DB1191*(SIN(RADIANS(CU1189)))</f>
        <v>0.64278760968653925</v>
      </c>
      <c r="DR1190" s="28">
        <f>(DB1190^2)*(1-COS(RADIANS(CU1189)))+(COS(RADIANS(CU1189)))</f>
        <v>0.76604444311897801</v>
      </c>
      <c r="DS1190" s="28">
        <f>(DB1190*DB1191)*(1-COS(RADIANS(CU1189)))-DB1189*(SIN(RADIANS(CU1189)))</f>
        <v>0</v>
      </c>
      <c r="DU1190" s="61">
        <v>-0.83484759913777051</v>
      </c>
      <c r="DW1190" s="17">
        <v>0</v>
      </c>
      <c r="DX1190">
        <v>0</v>
      </c>
      <c r="DZ1190" s="73">
        <f>(DB1189*DB1190)*(1-COS(RADIANS(CW1189-45)))+DB1191*(SIN(RADIANS(CW1189-45)))</f>
        <v>-0.42099720674440655</v>
      </c>
      <c r="EA1190" s="73">
        <f>(DB1190^2)*(1-COS(RADIANS(CW1189-45)))+(COS(RADIANS(CW1189-45)))</f>
        <v>-0.90706193389062884</v>
      </c>
      <c r="EB1190" s="73">
        <f>(DB1190*DB1191)*(1-COS(RADIANS(CW1189-45)))-DB1189*(SIN(RADIANS(CW1189-45)))</f>
        <v>0</v>
      </c>
      <c r="EC1190" s="10"/>
      <c r="ED1190">
        <v>-0.42099720674440655</v>
      </c>
      <c r="EE1190" s="1">
        <v>-0.33381620169038517</v>
      </c>
      <c r="EG1190">
        <f>CY1190+DU1190</f>
        <v>-1.1309941551334926</v>
      </c>
      <c r="EH1190">
        <f>EG1190/(SQRT(EG1189^2+EG1190^2+EG1191^2))</f>
        <v>-0.79973363657724272</v>
      </c>
      <c r="EJ1190">
        <f>Q1190+AM1190</f>
        <v>0</v>
      </c>
      <c r="EK1190">
        <f>EJ1190/(SQRT(EJ1189^2+EJ1190^2+EJ1191^2))</f>
        <v>0</v>
      </c>
      <c r="EM1190" s="23">
        <f>CY1191*DU1189-CY1189*DU1191</f>
        <v>-0.46403308458101672</v>
      </c>
      <c r="EP1190" s="9">
        <f>((SUMPRODUCT(CM1190:CM1192,BZ1190:BZ1192))*(SUMPRODUCT(CM1190:CM1192,CA1190:CA1192)))-((SUMPRODUCT(CN1190:CN1192,BZ1190:BZ1192))*(SUMPRODUCT(CN1190:CN1192,CA1190:CA1192)))</f>
        <v>-3.3643525274135E-2</v>
      </c>
      <c r="EY1190" s="28"/>
      <c r="EZ1190" s="10"/>
      <c r="FA1190" s="61">
        <v>-0.28153135182748346</v>
      </c>
      <c r="FB1190" s="13">
        <f>BW1191</f>
        <v>0</v>
      </c>
      <c r="FC1190" s="17">
        <v>0</v>
      </c>
      <c r="FD1190">
        <v>0</v>
      </c>
      <c r="FF1190" s="73">
        <f>(FD1189*FD1190)*(1-COS(RADIANS(EY1189+45)))+FD1191*(SIN(RADIANS(EY1189+45)))</f>
        <v>-0.89957636960357978</v>
      </c>
      <c r="FG1190" s="73">
        <f>(FD1190^2)*(1-COS(RADIANS(EY1189+45)))+(COS(RADIANS(EY1189+45)))</f>
        <v>0.436763500364721</v>
      </c>
      <c r="FH1190" s="73">
        <f>(FD1190*FD1191)*(1-COS(RADIANS(EY1189+45)))-FD1189*(SIN(RADIANS(EY1189+45)))</f>
        <v>0</v>
      </c>
      <c r="FI1190" s="10"/>
      <c r="FJ1190">
        <v>-0.89957636960357978</v>
      </c>
      <c r="FK1190" s="23">
        <f>SIN(RADIANS(176))*(COS(RADIANS(0)))</f>
        <v>6.9756473744125524E-2</v>
      </c>
      <c r="FM1190" s="30">
        <f>(FK1189*FK1190)*(1-COS(RADIANS(EX1189)))+FK1191*(SIN(RADIANS(EX1189)))</f>
        <v>-1.2584585399294834E-2</v>
      </c>
      <c r="FN1190" s="30">
        <f>(FK1190^2)*(1-COS(RADIANS(EX1189)))+(COS(RADIANS(EX1189)))</f>
        <v>0.82003204422559539</v>
      </c>
      <c r="FO1190" s="30">
        <f>(FK1190*FK1191)*(1-COS(RADIANS(EX1189)))-FK1189*(SIN(RADIANS(EX1189)))</f>
        <v>0.57217923297994577</v>
      </c>
      <c r="FQ1190">
        <v>-0.74317793687269795</v>
      </c>
      <c r="FS1190" s="28">
        <f>(FD1189*FD1190)*(1-COS(RADIANS(EW1189)))+FD1191*(SIN(RADIANS(EW1189)))</f>
        <v>0.64278760968653925</v>
      </c>
      <c r="FT1190" s="28">
        <f>(FD1190^2)*(1-COS(RADIANS(EW1189)))+(COS(RADIANS(EW1189)))</f>
        <v>0.76604444311897801</v>
      </c>
      <c r="FU1190" s="28">
        <f>(FD1190*FD1191)*(1-COS(RADIANS(EW1189)))-FD1189*(SIN(RADIANS(EW1189)))</f>
        <v>0</v>
      </c>
      <c r="FW1190" s="61">
        <v>-0.83988891786498576</v>
      </c>
      <c r="FX1190" s="13">
        <f>BX1191</f>
        <v>0</v>
      </c>
      <c r="FY1190" s="17">
        <v>0</v>
      </c>
      <c r="FZ1190">
        <v>0</v>
      </c>
      <c r="GB1190" s="73">
        <f>(FD1189*FD1190)*(1-COS(RADIANS(EY1189-45)))+FD1191*(SIN(RADIANS(EY1189-45)))</f>
        <v>-0.43676350036472145</v>
      </c>
      <c r="GC1190" s="73">
        <f>(FD1190^2)*(1-COS(RADIANS(EY1189-45)))+(COS(RADIANS(EY1189-45)))</f>
        <v>-0.89957636960357956</v>
      </c>
      <c r="GD1190" s="73">
        <f>(FD1190*FD1191)*(1-COS(RADIANS(EY1189-45)))-FD1189*(SIN(RADIANS(EY1189-45)))</f>
        <v>0</v>
      </c>
      <c r="GE1190" s="10"/>
      <c r="GF1190">
        <v>-0.43676350036472145</v>
      </c>
      <c r="GG1190" s="1">
        <v>-0.34683927040074525</v>
      </c>
      <c r="GI1190">
        <f>FA1190+FW1190</f>
        <v>-1.1214202696924693</v>
      </c>
      <c r="GJ1190">
        <f>GI1190/(SQRT(GI1189^2+GI1190^2+GI1191^2))</f>
        <v>-0.79296387725959183</v>
      </c>
      <c r="GL1190">
        <f>CH1191+DC1190</f>
        <v>-3.3643525274135E-2</v>
      </c>
      <c r="GM1190" t="e">
        <f>GL1190/(SQRT(GL1189^2+GL1190^2+GL1191^2))</f>
        <v>#VALUE!</v>
      </c>
      <c r="GO1190" s="27">
        <f>FA1191*FW1189-FA1189*FW1191</f>
        <v>-0.46403308458101672</v>
      </c>
    </row>
    <row r="1191" spans="4:197" x14ac:dyDescent="0.2">
      <c r="J1191" s="10"/>
      <c r="Q1191" s="82" t="s">
        <v>148</v>
      </c>
      <c r="R1191" s="13"/>
      <c r="T1191" s="10"/>
      <c r="U1191" s="10"/>
      <c r="V1191" s="10"/>
      <c r="W1191" s="10"/>
      <c r="X1191" s="10"/>
      <c r="Y1191" s="10"/>
      <c r="Z1191" s="80"/>
      <c r="AA1191" s="23" t="s">
        <v>149</v>
      </c>
      <c r="AE1191" s="1"/>
      <c r="AG1191" s="80"/>
      <c r="AK1191" s="13"/>
      <c r="AL1191" s="81"/>
      <c r="AM1191" s="82" t="s">
        <v>150</v>
      </c>
      <c r="AO1191" s="13"/>
      <c r="AP1191" s="13"/>
      <c r="AS1191" s="1"/>
      <c r="AW1191" s="1"/>
      <c r="BV1191" s="1"/>
      <c r="BY1191" t="s">
        <v>9</v>
      </c>
      <c r="BZ1191" s="5">
        <f t="shared" si="1796"/>
        <v>0.3492962422733713</v>
      </c>
      <c r="CA1191" s="6">
        <f t="shared" si="1796"/>
        <v>-0.34518112468713447</v>
      </c>
      <c r="CB1191" s="7">
        <f>CY1190</f>
        <v>-0.29614655599572215</v>
      </c>
      <c r="CC1191" s="8">
        <f>DU1190</f>
        <v>-0.83484759913777051</v>
      </c>
      <c r="CE1191" s="10"/>
      <c r="CH1191">
        <f>((SUMPRODUCT(CM1190:CM1192,CK1190:CK1192))*(SUMPRODUCT(CM1190:CM1192,CL1190:CL1192)))-((SUMPRODUCT(CN1190:CN1192,CK1190:CK1192))*(SUMPRODUCT(CN1190:CN1192,CL1190:CL1192)))</f>
        <v>-3.3643525274135E-2</v>
      </c>
      <c r="CI1191" s="67"/>
      <c r="CJ1191" s="10" t="s">
        <v>9</v>
      </c>
      <c r="CK1191" s="5">
        <f t="shared" si="1797"/>
        <v>0.3492962422733713</v>
      </c>
      <c r="CL1191" s="6">
        <f t="shared" si="1797"/>
        <v>-0.34518112468713447</v>
      </c>
      <c r="CM1191" s="7">
        <f>FA1190</f>
        <v>-0.28153135182748346</v>
      </c>
      <c r="CN1191" s="8">
        <f>FW1190</f>
        <v>-0.83988891786498576</v>
      </c>
      <c r="CP1191">
        <f t="shared" si="1795"/>
        <v>-9.8670839279614439E-2</v>
      </c>
      <c r="CQ1191">
        <f t="shared" si="1795"/>
        <v>-0.32743703463395935</v>
      </c>
      <c r="CR1191">
        <f>CK1193</f>
        <v>0</v>
      </c>
      <c r="CS1191">
        <f>CN1193</f>
        <v>0</v>
      </c>
      <c r="CW1191" s="28"/>
      <c r="CY1191" s="61">
        <v>0.50215762144777065</v>
      </c>
      <c r="DA1191" s="17">
        <v>0</v>
      </c>
      <c r="DB1191">
        <v>1</v>
      </c>
      <c r="DD1191" s="73">
        <f>(DB1189*DB1191)*(1-COS(RADIANS(CW1189+45)))-DB1190*(SIN(RADIANS(CW1189+45)))</f>
        <v>0</v>
      </c>
      <c r="DE1191" s="73">
        <f>(DB1190*DB1191)*(1-COS(RADIANS(CW1189+45)))+DB1189*(SIN(RADIANS(CW1189+45)))</f>
        <v>0</v>
      </c>
      <c r="DF1191" s="73">
        <f>(DB1191^2)*(1-COS(RADIANS(CW1189+45)))+(COS(RADIANS(CW1189+45)))</f>
        <v>1</v>
      </c>
      <c r="DG1191" s="10"/>
      <c r="DH1191">
        <v>0</v>
      </c>
      <c r="DI1191" s="23">
        <f>SIN(RADIANS('[1]Biaxial Input'!$F$21))*SIN(RADIANS(0))</f>
        <v>0</v>
      </c>
      <c r="DK1191" s="30">
        <f>(DI1189*DI1191)*(1-COS(RADIANS(CV1189)))-DI1190*(SIN(RADIANS(CV1189)))</f>
        <v>-4.0010669622570827E-2</v>
      </c>
      <c r="DL1191" s="30">
        <f>(DI1190*DI1191)*(1-COS(RADIANS(CV1189)))+DI1189*(SIN(RADIANS(CV1189)))</f>
        <v>-0.57217923297994577</v>
      </c>
      <c r="DM1191" s="30">
        <f>(DI1191^2)*(1-COS(RADIANS(CV1189)))+(COS(RADIANS(CV1189)))</f>
        <v>0.8191520442889918</v>
      </c>
      <c r="DO1191">
        <v>0.50215762144777065</v>
      </c>
      <c r="DQ1191" s="28">
        <f>(DB1189*DB1191)*(1-COS(RADIANS(CU1189)))-DB1190*(SIN(RADIANS(CU1189)))</f>
        <v>0</v>
      </c>
      <c r="DR1191" s="28">
        <f>(DB1190*DB1191)*(1-COS(RADIANS(CU1189)))+DB1189*(SIN(RADIANS(CU1189)))</f>
        <v>0</v>
      </c>
      <c r="DS1191" s="28">
        <f>(DB1191^2)*(1-COS(RADIANS(CU1189)))+(COS(RADIANS(CU1189)))</f>
        <v>1</v>
      </c>
      <c r="DU1191" s="61">
        <v>0.27717801420582233</v>
      </c>
      <c r="DW1191" s="17">
        <v>0</v>
      </c>
      <c r="DX1191">
        <v>1</v>
      </c>
      <c r="DZ1191" s="73">
        <f>(DB1189*DB1189)*(1-COS(RADIANS(CW1189-45)))-DB1189*(SIN(RADIANS(CW1189-45)))</f>
        <v>0</v>
      </c>
      <c r="EA1191" s="73">
        <f>(DB1190*DB1191)*(1-COS(RADIANS(CW1189-45)))+DB1189*(SIN(RADIANS(CW1189-45)))</f>
        <v>0</v>
      </c>
      <c r="EB1191" s="73">
        <f>(DB1191^2)*(1-COS(RADIANS(CW1189-45)))+(COS(RADIANS(CW1189-45)))</f>
        <v>1</v>
      </c>
      <c r="EC1191" s="10"/>
      <c r="ED1191">
        <v>0</v>
      </c>
      <c r="EE1191" s="1">
        <v>0.27717801420582233</v>
      </c>
      <c r="EG1191">
        <f>CY1191+DU1191</f>
        <v>0.77933563565359298</v>
      </c>
      <c r="EH1191">
        <f>EG1191/(SQRT(EG1189^2+EG1190^2+EG1191^2))</f>
        <v>0.55107351279098415</v>
      </c>
      <c r="EJ1191">
        <f>Q1191+AM1191</f>
        <v>0</v>
      </c>
      <c r="EK1191">
        <f>EJ1191/(SQRT(EJ1189^2+EJ1190^2+EJ1191^2))</f>
        <v>0</v>
      </c>
      <c r="EM1191" s="23">
        <f>CY1189*DU1190-CY1190*DU1189</f>
        <v>-0.81915204428899169</v>
      </c>
      <c r="ER1191">
        <f t="shared" ref="ER1191:ES1193" si="1798">CK1190</f>
        <v>0.93180266183863136</v>
      </c>
      <c r="ES1191">
        <f t="shared" si="1798"/>
        <v>-0.87956522186239505</v>
      </c>
      <c r="ET1191" t="e">
        <f>#REF!</f>
        <v>#REF!</v>
      </c>
      <c r="EU1191" t="e">
        <f>#REF!</f>
        <v>#REF!</v>
      </c>
      <c r="EY1191" s="28"/>
      <c r="EZ1191" s="10"/>
      <c r="FA1191" s="61">
        <v>0.49724371705037007</v>
      </c>
      <c r="FB1191" s="13">
        <f>BW1192</f>
        <v>0</v>
      </c>
      <c r="FC1191" s="17">
        <v>0</v>
      </c>
      <c r="FD1191">
        <v>1</v>
      </c>
      <c r="FF1191" s="73">
        <f>(FD1189*FD1191)*(1-COS(RADIANS(EY1189+45)))-FD1190*(SIN(RADIANS(EY1189+45)))</f>
        <v>0</v>
      </c>
      <c r="FG1191" s="73">
        <f>(FD1190*FD1191)*(1-COS(RADIANS(EY1189+45)))+FD1189*(SIN(RADIANS(EY1189+45)))</f>
        <v>0</v>
      </c>
      <c r="FH1191" s="73">
        <f>(FD1191^2)*(1-COS(RADIANS(EY1189+45)))+(COS(RADIANS(EY1189+45)))</f>
        <v>1</v>
      </c>
      <c r="FI1191" s="10"/>
      <c r="FJ1191">
        <v>0</v>
      </c>
      <c r="FK1191" s="23">
        <f>SIN(RADIANS(176))*SIN(RADIANS(0))</f>
        <v>0</v>
      </c>
      <c r="FM1191" s="30">
        <f>(FK1189*FK1191)*(1-COS(RADIANS(EX1189)))-FK1190*(SIN(RADIANS(EX1189)))</f>
        <v>-4.0010669622570827E-2</v>
      </c>
      <c r="FN1191" s="30">
        <f>(FK1190*FK1191)*(1-COS(RADIANS(EX1189)))+FK1189*(SIN(RADIANS(EX1189)))</f>
        <v>-0.57217923297994577</v>
      </c>
      <c r="FO1191" s="30">
        <f>(FK1191^2)*(1-COS(RADIANS(EX1189)))+(COS(RADIANS(EX1189)))</f>
        <v>0.8191520442889918</v>
      </c>
      <c r="FQ1191">
        <v>0.49724371705037007</v>
      </c>
      <c r="FS1191" s="28">
        <f>(FD1189*FD1191)*(1-COS(RADIANS(EW1189)))-FD1190*(SIN(RADIANS(EW1189)))</f>
        <v>0</v>
      </c>
      <c r="FT1191" s="28">
        <f>(FD1190*FD1191)*(1-COS(RADIANS(EW1189)))+FD1189*(SIN(RADIANS(EW1189)))</f>
        <v>0</v>
      </c>
      <c r="FU1191" s="28">
        <f>(FD1191^2)*(1-COS(RADIANS(EW1189)))+(COS(RADIANS(EW1189)))</f>
        <v>1</v>
      </c>
      <c r="FW1191" s="61">
        <v>0.28589965755680308</v>
      </c>
      <c r="FX1191" s="13">
        <f>BX1192</f>
        <v>0</v>
      </c>
      <c r="FY1191" s="17">
        <v>0</v>
      </c>
      <c r="FZ1191">
        <v>1</v>
      </c>
      <c r="GB1191" s="73">
        <f>(FD1189*FD1189)*(1-COS(RADIANS(EY1189-45)))-FD1189*(SIN(RADIANS(EY1189-45)))</f>
        <v>0</v>
      </c>
      <c r="GC1191" s="73">
        <f>(FD1190*FD1191)*(1-COS(RADIANS(EY1189-45)))+FD1189*(SIN(RADIANS(EY1189-45)))</f>
        <v>0</v>
      </c>
      <c r="GD1191" s="73">
        <f>(FD1191^2)*(1-COS(RADIANS(EY1189-45)))+(COS(RADIANS(EY1189-45)))</f>
        <v>0.99999999999999989</v>
      </c>
      <c r="GE1191" s="10"/>
      <c r="GF1191">
        <v>0</v>
      </c>
      <c r="GG1191" s="1">
        <v>0.28589965755680308</v>
      </c>
      <c r="GI1191">
        <f>FA1191+FW1191</f>
        <v>0.7831433746071732</v>
      </c>
      <c r="GJ1191">
        <f>GI1191/(SQRT(GI1189^2+GI1190^2+GI1191^2))</f>
        <v>0.55376599082604872</v>
      </c>
      <c r="GL1191" t="e">
        <f>#REF!+DC1191</f>
        <v>#REF!</v>
      </c>
      <c r="GM1191" t="e">
        <f>GL1191/(SQRT(GL1189^2+GL1190^2+GL1191^2))</f>
        <v>#REF!</v>
      </c>
      <c r="GO1191" s="27">
        <f>FA1189*FW1190-FA1190*FW1189</f>
        <v>-0.81915204428899169</v>
      </c>
    </row>
    <row r="1192" spans="4:197" x14ac:dyDescent="0.2">
      <c r="E1192" s="5" t="s">
        <v>4</v>
      </c>
      <c r="F1192" s="6" t="s">
        <v>5</v>
      </c>
      <c r="G1192" s="7" t="s">
        <v>6</v>
      </c>
      <c r="H1192" s="8" t="s">
        <v>1</v>
      </c>
      <c r="I1192">
        <v>11</v>
      </c>
      <c r="J1192" s="9" t="s">
        <v>7</v>
      </c>
      <c r="K1192">
        <v>11</v>
      </c>
      <c r="L1192" s="10"/>
      <c r="M1192" s="17">
        <f>A1152</f>
        <v>90</v>
      </c>
      <c r="N1192" s="17">
        <f>B1152</f>
        <v>50</v>
      </c>
      <c r="O1192" s="17">
        <f>C1152</f>
        <v>209.4</v>
      </c>
      <c r="Q1192" s="61">
        <f t="array" ref="Q1192:Q1194">MMULT(AI1192:AK1194,AG1192:AG1194)</f>
        <v>0.61409852919998753</v>
      </c>
      <c r="R1192" s="13"/>
      <c r="S1192" s="17">
        <v>1</v>
      </c>
      <c r="T1192">
        <v>0</v>
      </c>
      <c r="V1192" s="73">
        <f>(T1192^2)*(1-COS(RADIANS(O1192+45)))+(COS(RADIANS(O1192+45)))</f>
        <v>-0.26891982061526581</v>
      </c>
      <c r="W1192" s="73">
        <f>(T1192*T1193)*(1-COS(RADIANS(O1192+45)))-T1194*(SIN(RADIANS(O1192+45)))</f>
        <v>0.9631625667976581</v>
      </c>
      <c r="X1192" s="73">
        <f>(T1192*T1194)*(1-COS(RADIANS(O1192+45)))+T1193*(SIN(RADIANS(O1192+45)))</f>
        <v>0</v>
      </c>
      <c r="Y1192" s="10"/>
      <c r="Z1192">
        <f t="array" ref="Z1192:Z1194">MMULT(V1192:X1194,S1192:S1194)</f>
        <v>-0.26891982061526581</v>
      </c>
      <c r="AA1192" s="23">
        <f>COS(RADIANS('[1]Biaxial Input'!$F$21))</f>
        <v>-0.9975640502598242</v>
      </c>
      <c r="AC1192" s="30">
        <f>(AA1192^2)*(1-COS(RADIANS(N1192)))+(COS(RADIANS(N1192)))</f>
        <v>0.99826181678640502</v>
      </c>
      <c r="AD1192" s="30">
        <f>(AA1192*AA1193)*(1-COS(RADIANS(N1192)))-AA1194*(SIN(RADIANS(N1192)))</f>
        <v>-2.4857178030640859E-2</v>
      </c>
      <c r="AE1192" s="30">
        <f>(AA1192*AA1194)*(1-COS(RADIANS(N1192)))+AA1193*(SIN(RADIANS(N1192)))</f>
        <v>5.3436559083262246E-2</v>
      </c>
      <c r="AG1192">
        <f t="array" ref="AG1192:AG1194">MMULT(AC1192:AE1194,Z1192:Z1194)</f>
        <v>-0.24451088530193099</v>
      </c>
      <c r="AI1192" s="28">
        <f>(T1192^2)*(1-COS(RADIANS(M1192)))+(COS(RADIANS(M1192)))</f>
        <v>6.1257422745431001E-17</v>
      </c>
      <c r="AJ1192" s="28">
        <f>(T1192*T1193)*(1-COS(RADIANS(M1192)))-T1194*(SIN(RADIANS(M1192)))</f>
        <v>-1</v>
      </c>
      <c r="AK1192" s="28">
        <f>(T1192*T1194)*(1-COS(RADIANS(M1192)))+T1193*(SIN(RADIANS(M1192)))</f>
        <v>0</v>
      </c>
      <c r="AM1192" s="61">
        <f t="array" ref="AM1192:AM1194">MMULT(AI1192:AK1194,AW1192:AW1194)</f>
        <v>-0.19726726400395453</v>
      </c>
      <c r="AN1192" s="13"/>
      <c r="AO1192" s="17">
        <v>1</v>
      </c>
      <c r="AP1192">
        <v>0</v>
      </c>
      <c r="AR1192" s="73">
        <f>(T1192^2)*(1-COS(RADIANS(O1192-45)))+(COS(RADIANS(O1192-45)))</f>
        <v>-0.9631625667976581</v>
      </c>
      <c r="AS1192" s="73">
        <f>(T1192*T1193)*(1-COS(RADIANS(O1192-45)))-T1194*(SIN(RADIANS(O1192-45)))</f>
        <v>-0.26891982061526576</v>
      </c>
      <c r="AT1192" s="73">
        <f>(T1192*T1194)*(1-COS(RADIANS(O1192-45)))+T1193*(SIN(RADIANS(O1192-45)))</f>
        <v>0</v>
      </c>
      <c r="AU1192" s="10"/>
      <c r="AV1192">
        <f t="array" ref="AV1192:AV1194">MMULT(AR1192:AT1194,S1192:S1194)</f>
        <v>-0.9631625667976581</v>
      </c>
      <c r="AW1192" s="1">
        <f t="array" ref="AW1192:AW1194">MMULT(AC1192:AE1194,AV1192:AV1194)</f>
        <v>-0.96817300164908904</v>
      </c>
      <c r="BV1192" s="1"/>
      <c r="BY1192" t="s">
        <v>10</v>
      </c>
      <c r="BZ1192" s="5">
        <f t="shared" si="1796"/>
        <v>-9.8670839279614439E-2</v>
      </c>
      <c r="CA1192" s="6">
        <f t="shared" si="1796"/>
        <v>-0.32743703463395935</v>
      </c>
      <c r="CB1192" s="7">
        <f>CY1191</f>
        <v>0.50215762144777065</v>
      </c>
      <c r="CC1192" s="8">
        <f>DU1191</f>
        <v>0.27717801420582233</v>
      </c>
      <c r="CE1192" s="10"/>
      <c r="CG1192" s="10" t="s">
        <v>160</v>
      </c>
      <c r="CH1192" s="10">
        <f>-CH1189*((EY1189-CW1189)/(CH1191-CE1190))</f>
        <v>249.89756133695954</v>
      </c>
      <c r="CI1192" s="67"/>
      <c r="CJ1192" s="10" t="s">
        <v>10</v>
      </c>
      <c r="CK1192" s="5">
        <f t="shared" si="1797"/>
        <v>-9.8670839279614439E-2</v>
      </c>
      <c r="CL1192" s="6">
        <f t="shared" si="1797"/>
        <v>-0.32743703463395935</v>
      </c>
      <c r="CM1192" s="7">
        <f>FA1191</f>
        <v>0.49724371705037007</v>
      </c>
      <c r="CN1192" s="8">
        <f>FW1191</f>
        <v>0.28589965755680308</v>
      </c>
      <c r="CW1192" s="28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EE1192" s="1"/>
      <c r="EI1192" s="64">
        <f>(DEGREES(ACOS((EH1189*EK1189+EH1190*EK1190+EH1191*EK1191)/((SQRT(EH1189^2+EH1190^2+EH1191^2))*(SQRT(EK1189^2+EK1190^2+EK1191^2))))))</f>
        <v>103.78092829923578</v>
      </c>
      <c r="ER1192">
        <f t="shared" si="1798"/>
        <v>0.3492962422733713</v>
      </c>
      <c r="ES1192">
        <f t="shared" si="1798"/>
        <v>-0.34518112468713447</v>
      </c>
      <c r="ET1192" t="e">
        <f>#REF!</f>
        <v>#REF!</v>
      </c>
      <c r="EU1192" t="e">
        <f>#REF!</f>
        <v>#REF!</v>
      </c>
      <c r="EY1192" s="28"/>
      <c r="EZ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GG1192" s="1"/>
      <c r="GK1192" s="64" t="e">
        <f>(DEGREES(ACOS((GJ1189*GM1189+GJ1190*GM1190+GJ1191*GM1191)/((SQRT(GJ1189^2+GJ1190^2+GJ1191^2))*(SQRT(GM1189^2+GM1190^2+GM1191^2))))))</f>
        <v>#VALUE!</v>
      </c>
    </row>
    <row r="1193" spans="4:197" x14ac:dyDescent="0.2">
      <c r="D1193" t="s">
        <v>8</v>
      </c>
      <c r="E1193" s="5">
        <f t="shared" ref="E1193:F1195" si="1799">E1188</f>
        <v>0.93179877629360952</v>
      </c>
      <c r="F1193" s="6">
        <f t="shared" si="1799"/>
        <v>-0.87957021770226052</v>
      </c>
      <c r="G1193" s="7">
        <f>Q1192</f>
        <v>0.61409852919998753</v>
      </c>
      <c r="H1193" s="8">
        <f>AM1192</f>
        <v>-0.19726726400395453</v>
      </c>
      <c r="J1193" s="9">
        <f>((SUMPRODUCT(G1193:G1195,E1193:E1195))*(SUMPRODUCT(G1193:(G1195),F1193:F1195)))-((SUMPRODUCT(H1193:H1195,E1193:E1195))*(SUMPRODUCT(H1193:H1195,F1193:F1195)))</f>
        <v>-6.6719096749119355E-3</v>
      </c>
      <c r="Q1193" s="61">
        <v>-0.24451088530193102</v>
      </c>
      <c r="S1193" s="17">
        <v>0</v>
      </c>
      <c r="T1193">
        <v>0</v>
      </c>
      <c r="V1193" s="73">
        <f>(T1192*T1193)*(1-COS(RADIANS(O1192+45)))+T1194*(SIN(RADIANS(O1192+45)))</f>
        <v>-0.9631625667976581</v>
      </c>
      <c r="W1193" s="73">
        <f>(T1193^2)*(1-COS(RADIANS(O1192+45)))+(COS(RADIANS(O1192+45)))</f>
        <v>-0.26891982061526581</v>
      </c>
      <c r="X1193" s="73">
        <f>(T1193*T1194)*(1-COS(RADIANS(O1192+45)))-T1192*(SIN(RADIANS(O1192+45)))</f>
        <v>0</v>
      </c>
      <c r="Y1193" s="10"/>
      <c r="Z1193">
        <v>-0.9631625667976581</v>
      </c>
      <c r="AA1193" s="23">
        <f>SIN(RADIANS('[1]Biaxial Input'!$F$21))*(COS(RADIANS(0)))</f>
        <v>6.9756473744125524E-2</v>
      </c>
      <c r="AC1193" s="30">
        <f>(AA1192*AA1193)*(1-COS(RADIANS(N1192)))+AA1194*(SIN(RADIANS(N1192)))</f>
        <v>-2.4857178030640859E-2</v>
      </c>
      <c r="AD1193" s="30">
        <f>(AA1193^2)*(1-COS(RADIANS(N1192)))+(COS(RADIANS(N1192)))</f>
        <v>0.64452579290013434</v>
      </c>
      <c r="AE1193" s="30">
        <f>(AA1193*AA1194)*(1-COS(RADIANS(N1192)))-AA1192*(SIN(RADIANS(N1192)))</f>
        <v>0.76417839735679927</v>
      </c>
      <c r="AG1193">
        <v>-0.61409852919998753</v>
      </c>
      <c r="AI1193" s="28">
        <f>(T1192*T1193)*(1-COS(RADIANS(M1192)))+T1194*(SIN(RADIANS(M1192)))</f>
        <v>1</v>
      </c>
      <c r="AJ1193" s="28">
        <f>(T1193^2)*(1-COS(RADIANS(M1192)))+(COS(RADIANS(M1192)))</f>
        <v>6.1257422745431001E-17</v>
      </c>
      <c r="AK1193" s="28">
        <f>(T1193*T1194)*(1-COS(RADIANS(M1192)))-T1192*(SIN(RADIANS(M1192)))</f>
        <v>0</v>
      </c>
      <c r="AM1193" s="61">
        <v>-0.96817300164908904</v>
      </c>
      <c r="AO1193" s="17">
        <v>0</v>
      </c>
      <c r="AP1193">
        <v>0</v>
      </c>
      <c r="AR1193" s="73">
        <f>(T1192*T1193)*(1-COS(RADIANS(O1192-45)))+T1194*(SIN(RADIANS(O1192-45)))</f>
        <v>0.26891982061526576</v>
      </c>
      <c r="AS1193" s="73">
        <f>(T1193^2)*(1-COS(RADIANS(O1192-45)))+(COS(RADIANS(O1192-45)))</f>
        <v>-0.9631625667976581</v>
      </c>
      <c r="AT1193" s="73">
        <f>(T1193*T1194)*(1-COS(RADIANS(O1192-45)))-T1192*(SIN(RADIANS(O1192-45)))</f>
        <v>0</v>
      </c>
      <c r="AU1193" s="10"/>
      <c r="AV1193">
        <v>0.26891982061526576</v>
      </c>
      <c r="AW1193" s="1">
        <v>0.19726726400395447</v>
      </c>
      <c r="BV1193" s="1"/>
      <c r="CE1193" s="10"/>
      <c r="CS1193" s="15"/>
      <c r="CW1193" s="28"/>
      <c r="CY1193" s="82" t="s">
        <v>148</v>
      </c>
      <c r="CZ1193" s="13"/>
      <c r="DB1193" s="10"/>
      <c r="DC1193" s="10"/>
      <c r="DD1193" s="10"/>
      <c r="DE1193" s="10"/>
      <c r="DF1193" s="10"/>
      <c r="DG1193" s="10"/>
      <c r="DH1193" s="80"/>
      <c r="DI1193" s="23" t="s">
        <v>149</v>
      </c>
      <c r="DM1193" s="1"/>
      <c r="DO1193" s="80"/>
      <c r="DS1193" s="13"/>
      <c r="DT1193" s="81"/>
      <c r="DU1193" s="82" t="s">
        <v>150</v>
      </c>
      <c r="DW1193" s="13"/>
      <c r="DX1193" s="13"/>
      <c r="EA1193" s="1"/>
      <c r="EE1193" s="1"/>
      <c r="ER1193">
        <f t="shared" si="1798"/>
        <v>-9.8670839279614439E-2</v>
      </c>
      <c r="ES1193">
        <f t="shared" si="1798"/>
        <v>-0.32743703463395935</v>
      </c>
      <c r="ET1193" t="e">
        <f>#REF!</f>
        <v>#REF!</v>
      </c>
      <c r="EU1193" t="e">
        <f>#REF!</f>
        <v>#REF!</v>
      </c>
      <c r="EY1193" s="28"/>
      <c r="EZ1193" s="10"/>
      <c r="FA1193" s="82" t="s">
        <v>148</v>
      </c>
      <c r="FB1193" s="13"/>
      <c r="FD1193" s="10"/>
      <c r="FE1193" s="10"/>
      <c r="FF1193" s="10"/>
      <c r="FG1193" s="10"/>
      <c r="FH1193" s="10"/>
      <c r="FI1193" s="10"/>
      <c r="FJ1193" s="80"/>
      <c r="FK1193" s="23" t="s">
        <v>149</v>
      </c>
      <c r="FO1193" s="1"/>
      <c r="FQ1193" s="80"/>
      <c r="FU1193" s="13"/>
      <c r="FV1193" s="81"/>
      <c r="FW1193" s="82" t="s">
        <v>150</v>
      </c>
      <c r="FY1193" s="13"/>
      <c r="FZ1193" s="13"/>
      <c r="GC1193" s="1"/>
      <c r="GG1193" s="1"/>
      <c r="GK1193" s="13"/>
    </row>
    <row r="1194" spans="4:197" x14ac:dyDescent="0.2">
      <c r="D1194" t="s">
        <v>9</v>
      </c>
      <c r="E1194" s="5">
        <f t="shared" si="1799"/>
        <v>0.34930736326064155</v>
      </c>
      <c r="F1194" s="6">
        <f t="shared" si="1799"/>
        <v>-0.34517023974623617</v>
      </c>
      <c r="G1194" s="7">
        <f t="shared" ref="G1194:G1195" si="1800">Q1193</f>
        <v>-0.24451088530193102</v>
      </c>
      <c r="H1194" s="8">
        <f t="shared" ref="H1194:H1195" si="1801">AM1193</f>
        <v>-0.96817300164908904</v>
      </c>
      <c r="J1194" s="10"/>
      <c r="Q1194" s="61">
        <v>0.75039817657246344</v>
      </c>
      <c r="S1194" s="17">
        <v>0</v>
      </c>
      <c r="T1194">
        <v>1</v>
      </c>
      <c r="V1194" s="73">
        <f>(T1192*T1194)*(1-COS(RADIANS(O1192+45)))-T1193*(SIN(RADIANS(O1192+45)))</f>
        <v>0</v>
      </c>
      <c r="W1194" s="73">
        <f>(T1193*T1194)*(1-COS(RADIANS(O1192+45)))+T1192*(SIN(RADIANS(O1192+45)))</f>
        <v>0</v>
      </c>
      <c r="X1194" s="73">
        <f>(T1194^2)*(1-COS(RADIANS(O1192+45)))+(COS(RADIANS(O1192+45)))</f>
        <v>1</v>
      </c>
      <c r="Y1194" s="10"/>
      <c r="Z1194">
        <v>0</v>
      </c>
      <c r="AA1194" s="23">
        <f>SIN(RADIANS('[1]Biaxial Input'!$F$21))*SIN(RADIANS(0))</f>
        <v>0</v>
      </c>
      <c r="AC1194" s="30">
        <f>(AA1192*AA1194)*(1-COS(RADIANS(N1192)))-AA1193*(SIN(RADIANS(N1192)))</f>
        <v>-5.3436559083262246E-2</v>
      </c>
      <c r="AD1194" s="30">
        <f>(AA1193*AA1194)*(1-COS(RADIANS(N1192)))+AA1192*(SIN(RADIANS(N1192)))</f>
        <v>-0.76417839735679927</v>
      </c>
      <c r="AE1194" s="30">
        <f>(AA1194^2)*(1-COS(RADIANS(N1192)))+(COS(RADIANS(N1192)))</f>
        <v>0.64278760968653936</v>
      </c>
      <c r="AG1194">
        <v>0.75039817657246344</v>
      </c>
      <c r="AI1194" s="28">
        <f>(T1192*T1194)*(1-COS(RADIANS(M1192)))-T1193*(SIN(RADIANS(M1192)))</f>
        <v>0</v>
      </c>
      <c r="AJ1194" s="28">
        <f>(T1193*T1194)*(1-COS(RADIANS(M1192)))+T1192*(SIN(RADIANS(M1192)))</f>
        <v>0</v>
      </c>
      <c r="AK1194" s="28">
        <f>(T1194^2)*(1-COS(RADIANS(M1192)))+(COS(RADIANS(M1192)))</f>
        <v>1</v>
      </c>
      <c r="AM1194" s="61">
        <v>-0.15403462412778215</v>
      </c>
      <c r="AO1194" s="17">
        <v>0</v>
      </c>
      <c r="AP1194">
        <v>1</v>
      </c>
      <c r="AR1194" s="73">
        <f>(T1192*T1192)*(1-COS(RADIANS(O1192-45)))-T1192*(SIN(RADIANS(O1192-45)))</f>
        <v>0</v>
      </c>
      <c r="AS1194" s="73">
        <f>(T1193*T1194)*(1-COS(RADIANS(O1192-45)))+T1192*(SIN(RADIANS(O1192-45)))</f>
        <v>0</v>
      </c>
      <c r="AT1194" s="73">
        <f>(T1194^2)*(1-COS(RADIANS(O1192-45)))+(COS(RADIANS(O1192-45)))</f>
        <v>1</v>
      </c>
      <c r="AU1194" s="10"/>
      <c r="AV1194">
        <v>0</v>
      </c>
      <c r="AW1194" s="1">
        <v>-0.15403462412778215</v>
      </c>
      <c r="BZ1194" s="5" t="s">
        <v>4</v>
      </c>
      <c r="CA1194" s="6" t="s">
        <v>5</v>
      </c>
      <c r="CB1194" s="7" t="s">
        <v>6</v>
      </c>
      <c r="CC1194" s="8" t="s">
        <v>1</v>
      </c>
      <c r="CD1194">
        <v>9</v>
      </c>
      <c r="CE1194" s="9" t="s">
        <v>7</v>
      </c>
      <c r="CG1194" s="90" t="s">
        <v>157</v>
      </c>
      <c r="CH1194" s="61">
        <f>CE1195-((CH1196-CE1195)/(EY1194-CW1194))*CW1194</f>
        <v>5.826558314560903</v>
      </c>
      <c r="CI1194" s="10"/>
      <c r="CK1194" s="5" t="s">
        <v>4</v>
      </c>
      <c r="CL1194" s="6" t="s">
        <v>5</v>
      </c>
      <c r="CM1194" s="7" t="s">
        <v>6</v>
      </c>
      <c r="CN1194" s="8" t="s">
        <v>1</v>
      </c>
      <c r="CO1194" s="10"/>
      <c r="CP1194">
        <f t="shared" ref="CP1194:CQ1196" si="1802">BZ1195</f>
        <v>0.93180266183863136</v>
      </c>
      <c r="CQ1194">
        <f t="shared" si="1802"/>
        <v>-0.87956522186239505</v>
      </c>
      <c r="CR1194">
        <f>CI1198</f>
        <v>0</v>
      </c>
      <c r="CS1194">
        <f>CL1198</f>
        <v>0</v>
      </c>
      <c r="CU1194" s="17">
        <f>CU1098</f>
        <v>80</v>
      </c>
      <c r="CV1194" s="17">
        <f>CV1098</f>
        <v>40</v>
      </c>
      <c r="CW1194" s="31">
        <f>CH1101</f>
        <v>215.6915286014854</v>
      </c>
      <c r="CY1194" s="61">
        <f t="array" ref="CY1194:CY1196">MMULT(DQ1194:DS1196,DO1194:DO1196)</f>
        <v>0.71771961874273149</v>
      </c>
      <c r="CZ1194" s="13"/>
      <c r="DA1194" s="17">
        <v>1</v>
      </c>
      <c r="DB1194">
        <v>0</v>
      </c>
      <c r="DD1194" s="73">
        <f>(DB1194^2)*(1-COS(RADIANS(CW1194+45)))+(COS(RADIANS(CW1194+45)))</f>
        <v>-0.161749729700539</v>
      </c>
      <c r="DE1194" s="73">
        <f>(DB1194*DB1195)*(1-COS(RADIANS(CW1194+45)))-DB1196*(SIN(RADIANS(CW1194+45)))</f>
        <v>0.9868318118817424</v>
      </c>
      <c r="DF1194" s="73">
        <f>(DB1194*DB1196)*(1-COS(RADIANS(CW1194+45)))+DB1195*(SIN(RADIANS(CW1194+45)))</f>
        <v>0</v>
      </c>
      <c r="DG1194" s="10"/>
      <c r="DH1194">
        <f t="array" ref="DH1194:DH1196">MMULT(DD1194:DF1196,DA1194:DA1196)</f>
        <v>-0.161749729700539</v>
      </c>
      <c r="DI1194" s="23">
        <f>COS(RADIANS('[1]Biaxial Input'!$F$21))</f>
        <v>-0.9975640502598242</v>
      </c>
      <c r="DK1194" s="30">
        <f>(DI1194^2)*(1-COS(RADIANS(CV1194)))+(COS(RADIANS(CV1194)))</f>
        <v>0.99886158030145311</v>
      </c>
      <c r="DL1194" s="30">
        <f>(DI1194*DI1195)*(1-COS(RADIANS(CV1194)))-DI1196*(SIN(RADIANS(CV1194)))</f>
        <v>-1.6280160168985456E-2</v>
      </c>
      <c r="DM1194" s="30">
        <f>(DI1194*DI1196)*(1-COS(RADIANS(CV1194)))+DI1195*(SIN(RADIANS(CV1194)))</f>
        <v>4.4838597018148282E-2</v>
      </c>
      <c r="DO1194">
        <f t="array" ref="DO1194:DO1196">MMULT(DK1194:DM1196,DH1194:DH1196)</f>
        <v>-0.14549981066472836</v>
      </c>
      <c r="DQ1194" s="28">
        <f>(DB1194^2)*(1-COS(RADIANS(CU1194)))+(COS(RADIANS(CU1194)))</f>
        <v>0.17364817766693041</v>
      </c>
      <c r="DR1194" s="28">
        <f>(DB1194*DB1195)*(1-COS(RADIANS(CU1194)))-DB1196*(SIN(RADIANS(CU1194)))</f>
        <v>-0.98480775301220802</v>
      </c>
      <c r="DS1194" s="28">
        <f>(DB1194*DB1196)*(1-COS(RADIANS(CU1194)))+DB1195*(SIN(RADIANS(CU1194)))</f>
        <v>0</v>
      </c>
      <c r="DU1194" s="61">
        <f t="array" ref="DU1194:DU1196">MMULT(DQ1194:DS1196,EE1194:EE1196)</f>
        <v>-0.30965182898317845</v>
      </c>
      <c r="DV1194" s="13"/>
      <c r="DW1194" s="17">
        <v>1</v>
      </c>
      <c r="DX1194">
        <v>0</v>
      </c>
      <c r="DZ1194" s="73">
        <f>(DB1194^2)*(1-COS(RADIANS(CW1194-45)))+(COS(RADIANS(CW1194-45)))</f>
        <v>-0.9868318118817424</v>
      </c>
      <c r="EA1194" s="73">
        <f>(DB1194*DB1195)*(1-COS(RADIANS(CW1194-45)))-DB1196*(SIN(RADIANS(CW1194-45)))</f>
        <v>-0.1617497297005385</v>
      </c>
      <c r="EB1194" s="73">
        <f>(DB1194*DB1196)*(1-COS(RADIANS(CW1194-45)))+DB1195*(SIN(RADIANS(CW1194-45)))</f>
        <v>0</v>
      </c>
      <c r="EC1194" s="10"/>
      <c r="ED1194">
        <f t="array" ref="ED1194:ED1196">MMULT(DZ1194:EB1196,DA1194:DA1196)</f>
        <v>-0.9868318118817424</v>
      </c>
      <c r="EE1194" s="1">
        <f t="array" ref="EE1194:EE1196">MMULT(DK1194:DM1196,ED1194:ED1196)</f>
        <v>-0.9883416946147584</v>
      </c>
      <c r="EG1194">
        <f>CY1194+DU1194</f>
        <v>0.40806778975955305</v>
      </c>
      <c r="EH1194">
        <f>EG1194/(SQRT(EG1194^2+EG1195^2+EG1196^2))</f>
        <v>0.28854750132278634</v>
      </c>
      <c r="EJ1194">
        <f>Q1194+AM1194</f>
        <v>0.59636355244468131</v>
      </c>
      <c r="EK1194">
        <f>EJ1194/(SQRT(EJ1194^2+EJ1195^2+EJ1196^2))</f>
        <v>1</v>
      </c>
      <c r="EM1194" s="23">
        <f>CY1195*DU1196-CY1196*DU1195</f>
        <v>0.62369407058201221</v>
      </c>
      <c r="EO1194" s="15">
        <v>9</v>
      </c>
      <c r="EP1194" s="9" t="s">
        <v>7</v>
      </c>
      <c r="EW1194" s="17">
        <f>CU1194</f>
        <v>80</v>
      </c>
      <c r="EX1194" s="17">
        <f>CV1194</f>
        <v>40</v>
      </c>
      <c r="EY1194" s="31">
        <f>1+CW1194</f>
        <v>216.6915286014854</v>
      </c>
      <c r="EZ1194" s="10"/>
      <c r="FA1194" s="61">
        <f t="array" ref="FA1194:FA1196">MMULT(FS1194:FU1196,FQ1194:FQ1196)</f>
        <v>0.72301447614190684</v>
      </c>
      <c r="FB1194" s="13">
        <f>BW1195</f>
        <v>0</v>
      </c>
      <c r="FC1194" s="17">
        <v>1</v>
      </c>
      <c r="FD1194">
        <v>0</v>
      </c>
      <c r="FF1194" s="73">
        <f>(FD1194^2)*(1-COS(RADIANS(EY1194+45)))+(COS(RADIANS(EY1194+45)))</f>
        <v>-0.14450250456705144</v>
      </c>
      <c r="FG1194" s="73">
        <f>(FD1194*FD1195)*(1-COS(RADIANS(EY1194+45)))-FD1196*(SIN(RADIANS(EY1194+45)))</f>
        <v>0.98950443464082027</v>
      </c>
      <c r="FH1194" s="73">
        <f>(FD1194*FD1196)*(1-COS(RADIANS(EY1194+45)))+FD1195*(SIN(RADIANS(EY1194+45)))</f>
        <v>0</v>
      </c>
      <c r="FI1194" s="10"/>
      <c r="FJ1194">
        <f t="array" ref="FJ1194:FJ1196">MMULT(FF1194:FH1196,FC1194:FC1196)</f>
        <v>-0.14450250456705144</v>
      </c>
      <c r="FK1194" s="23">
        <f>COS(RADIANS(176))</f>
        <v>-0.9975640502598242</v>
      </c>
      <c r="FM1194" s="30">
        <f>(FK1194^2)*(1-COS(RADIANS(EX1194)))+(COS(RADIANS(EX1194)))</f>
        <v>0.99886158030145311</v>
      </c>
      <c r="FN1194" s="30">
        <f>(FK1194*FK1195)*(1-COS(RADIANS(EX1194)))-FK1196*(SIN(RADIANS(EX1194)))</f>
        <v>-1.6280160168985456E-2</v>
      </c>
      <c r="FO1194" s="30">
        <f>(FK1194*FK1196)*(1-COS(RADIANS(EX1194)))+FK1195*(SIN(RADIANS(EX1194)))</f>
        <v>4.4838597018148282E-2</v>
      </c>
      <c r="FQ1194">
        <f t="array" ref="FQ1194:FQ1196">MMULT(FM1194:FO1196,FJ1194:FJ1196)</f>
        <v>-0.128228709385489</v>
      </c>
      <c r="FS1194" s="28">
        <f>(FD1194^2)*(1-COS(RADIANS(EW1194)))+(COS(RADIANS(EW1194)))</f>
        <v>0.17364817766693041</v>
      </c>
      <c r="FT1194" s="28">
        <f>(FD1194*FD1195)*(1-COS(RADIANS(EW1194)))-FD1196*(SIN(RADIANS(EW1194)))</f>
        <v>-0.98480775301220802</v>
      </c>
      <c r="FU1194" s="28">
        <f>(FD1194*FD1196)*(1-COS(RADIANS(EW1194)))+FD1195*(SIN(RADIANS(EW1194)))</f>
        <v>0</v>
      </c>
      <c r="FW1194" s="61">
        <f t="array" ref="FW1194:FW1196">MMULT(FS1194:FU1196,GG1194:GG1196)</f>
        <v>-0.29707873301548182</v>
      </c>
      <c r="FX1194" s="13">
        <f>BX1195</f>
        <v>0</v>
      </c>
      <c r="FY1194" s="17">
        <v>1</v>
      </c>
      <c r="FZ1194">
        <v>0</v>
      </c>
      <c r="GB1194" s="73">
        <f>(FD1194^2)*(1-COS(RADIANS(EY1194-45)))+(COS(RADIANS(EY1194-45)))</f>
        <v>-0.98950443464082016</v>
      </c>
      <c r="GC1194" s="73">
        <f>(FD1194*FD1195)*(1-COS(RADIANS(EY1194-45)))-FD1196*(SIN(RADIANS(EY1194-45)))</f>
        <v>-0.14450250456705183</v>
      </c>
      <c r="GD1194" s="73">
        <f>(FD1194*FD1196)*(1-COS(RADIANS(EY1194-45)))+FD1195*(SIN(RADIANS(EY1194-45)))</f>
        <v>0</v>
      </c>
      <c r="GE1194" s="10"/>
      <c r="GF1194">
        <f t="array" ref="GF1194:GF1196">MMULT(GB1194:GD1196,FC1194:FC1196)</f>
        <v>-0.98950443464082016</v>
      </c>
      <c r="GG1194" s="1">
        <f t="array" ref="GG1194:GG1196">MMULT(FM1194:FO1196,GF1194:GF1196)</f>
        <v>-0.99073048721979673</v>
      </c>
      <c r="GI1194">
        <f>FA1194+FW1194</f>
        <v>0.42593574312642501</v>
      </c>
      <c r="GJ1194">
        <f>GI1194/(SQRT(GI1194^2+GI1195^2+GI1196^2))</f>
        <v>0.30118205231442657</v>
      </c>
      <c r="GL1194" t="e">
        <f>CH1195+DC1194</f>
        <v>#VALUE!</v>
      </c>
      <c r="GM1194" t="e">
        <f>GL1194/(SQRT(GL1194^2+GL1195^2+GL1196^2))</f>
        <v>#VALUE!</v>
      </c>
      <c r="GO1194" s="27">
        <f>FA1195*FW1196-FA1196*FW1195</f>
        <v>0.62369407058201221</v>
      </c>
    </row>
    <row r="1195" spans="4:197" x14ac:dyDescent="0.2">
      <c r="D1195" t="s">
        <v>10</v>
      </c>
      <c r="E1195" s="5">
        <f t="shared" si="1799"/>
        <v>-9.8668163404565704E-2</v>
      </c>
      <c r="F1195" s="6">
        <f t="shared" si="1799"/>
        <v>-0.32743508933027299</v>
      </c>
      <c r="G1195" s="7">
        <f t="shared" si="1800"/>
        <v>0.75039817657246344</v>
      </c>
      <c r="H1195" s="8">
        <f t="shared" si="1801"/>
        <v>-0.15403462412778215</v>
      </c>
      <c r="J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W1195" s="1"/>
      <c r="BY1195" t="s">
        <v>8</v>
      </c>
      <c r="BZ1195" s="5">
        <f t="shared" ref="BZ1195:CA1197" si="1803">BZ1190</f>
        <v>0.93180266183863136</v>
      </c>
      <c r="CA1195" s="6">
        <f t="shared" si="1803"/>
        <v>-0.87956522186239505</v>
      </c>
      <c r="CB1195" s="7">
        <f>CY1194</f>
        <v>0.71771961874273149</v>
      </c>
      <c r="CC1195" s="8">
        <f>DU1194</f>
        <v>-0.30965182898317845</v>
      </c>
      <c r="CE1195" s="9">
        <f>((SUMPRODUCT(CB1195:CB1197,BZ1195:BZ1197))*(SUMPRODUCT(CB1195:(CB1197),CA1195:CA1197)))-((SUMPRODUCT(CC1195:CC1197,BZ1195:BZ1197))*(SUMPRODUCT(CC1195:CC1197,CA1195:CA1197)))</f>
        <v>-8.3266726846886741E-16</v>
      </c>
      <c r="CG1195">
        <v>1</v>
      </c>
      <c r="CH1195" t="s">
        <v>161</v>
      </c>
      <c r="CI1195" s="67"/>
      <c r="CJ1195" s="1" t="s">
        <v>8</v>
      </c>
      <c r="CK1195" s="5">
        <f t="shared" ref="CK1195:CL1197" si="1804">BZ1195</f>
        <v>0.93180266183863136</v>
      </c>
      <c r="CL1195" s="6">
        <f t="shared" si="1804"/>
        <v>-0.87956522186239505</v>
      </c>
      <c r="CM1195" s="7">
        <f>FA1194</f>
        <v>0.72301447614190684</v>
      </c>
      <c r="CN1195" s="8">
        <f>FW1194</f>
        <v>-0.29707873301548182</v>
      </c>
      <c r="CO1195" s="10"/>
      <c r="CP1195">
        <f t="shared" si="1802"/>
        <v>0.3492962422733713</v>
      </c>
      <c r="CQ1195">
        <f t="shared" si="1802"/>
        <v>-0.34518112468713447</v>
      </c>
      <c r="CR1195">
        <f>CJ1198</f>
        <v>0</v>
      </c>
      <c r="CS1195">
        <f>CM1198</f>
        <v>0</v>
      </c>
      <c r="CW1195" s="28"/>
      <c r="CY1195" s="61">
        <v>-0.27429771314143903</v>
      </c>
      <c r="DA1195" s="17">
        <v>0</v>
      </c>
      <c r="DB1195">
        <v>0</v>
      </c>
      <c r="DD1195" s="73">
        <f>(DB1194*DB1195)*(1-COS(RADIANS(CW1194+45)))+DB1196*(SIN(RADIANS(CW1194+45)))</f>
        <v>-0.9868318118817424</v>
      </c>
      <c r="DE1195" s="73">
        <f>(DB1195^2)*(1-COS(RADIANS(CW1194+45)))+(COS(RADIANS(CW1194+45)))</f>
        <v>-0.161749729700539</v>
      </c>
      <c r="DF1195" s="73">
        <f>(DB1195*DB1196)*(1-COS(RADIANS(CW1194+45)))-DB1194*(SIN(RADIANS(CW1194+45)))</f>
        <v>0</v>
      </c>
      <c r="DG1195" s="10"/>
      <c r="DH1195">
        <v>-0.9868318118817424</v>
      </c>
      <c r="DI1195" s="23">
        <f>SIN(RADIANS('[1]Biaxial Input'!$F$21))*(COS(RADIANS(0)))</f>
        <v>6.9756473744125524E-2</v>
      </c>
      <c r="DK1195" s="30">
        <f>(DI1194*DI1195)*(1-COS(RADIANS(CV1194)))+DI1196*(SIN(RADIANS(CV1194)))</f>
        <v>-1.6280160168985456E-2</v>
      </c>
      <c r="DL1195" s="30">
        <f>(DI1195^2)*(1-COS(RADIANS(CV1194)))+(COS(RADIANS(CV1194)))</f>
        <v>0.7671828628175249</v>
      </c>
      <c r="DM1195" s="30">
        <f>(DI1195*DI1196)*(1-COS(RADIANS(CV1194)))-DI1194*(SIN(RADIANS(CV1194)))</f>
        <v>0.64122181137573508</v>
      </c>
      <c r="DO1195">
        <v>-0.75444714305202543</v>
      </c>
      <c r="DQ1195" s="28">
        <f>(DB1194*DB1195)*(1-COS(RADIANS(CU1194)))+DB1196*(SIN(RADIANS(CU1194)))</f>
        <v>0.98480775301220802</v>
      </c>
      <c r="DR1195" s="28">
        <f>(DB1195^2)*(1-COS(RADIANS(CU1194)))+(COS(RADIANS(CU1194)))</f>
        <v>0.17364817766693041</v>
      </c>
      <c r="DS1195" s="28">
        <f>(DB1195*DB1196)*(1-COS(RADIANS(CU1194)))-DB1194*(SIN(RADIANS(CU1194)))</f>
        <v>0</v>
      </c>
      <c r="DU1195" s="61">
        <v>-0.94898848627262189</v>
      </c>
      <c r="DW1195" s="17">
        <v>0</v>
      </c>
      <c r="DX1195">
        <v>0</v>
      </c>
      <c r="DZ1195" s="73">
        <f>(DB1194*DB1195)*(1-COS(RADIANS(CW1194-45)))+DB1196*(SIN(RADIANS(CW1194-45)))</f>
        <v>0.1617497297005385</v>
      </c>
      <c r="EA1195" s="73">
        <f>(DB1195^2)*(1-COS(RADIANS(CW1194-45)))+(COS(RADIANS(CW1194-45)))</f>
        <v>-0.9868318118817424</v>
      </c>
      <c r="EB1195" s="73">
        <f>(DB1195*DB1196)*(1-COS(RADIANS(CW1194-45)))-DB1194*(SIN(RADIANS(CW1194-45)))</f>
        <v>0</v>
      </c>
      <c r="EC1195" s="10"/>
      <c r="ED1195">
        <v>0.1617497297005385</v>
      </c>
      <c r="EE1195" s="1">
        <v>0.14015740064890486</v>
      </c>
      <c r="EG1195">
        <f>CY1195+DU1195</f>
        <v>-1.2232861994140609</v>
      </c>
      <c r="EH1195">
        <f>EG1195/(SQRT(EG1194^2+EG1195^2+EG1196^2))</f>
        <v>-0.86499396693760167</v>
      </c>
      <c r="EJ1195">
        <f>Q1195+AM1195</f>
        <v>0</v>
      </c>
      <c r="EK1195">
        <f>EJ1195/(SQRT(EJ1194^2+EJ1195^2+EJ1196^2))</f>
        <v>0</v>
      </c>
      <c r="EM1195" s="23">
        <f>CY1196*DU1194-CY1194*DU1196</f>
        <v>-0.15550439700334712</v>
      </c>
      <c r="EP1195" s="9">
        <f>((SUMPRODUCT(CM1195:CM1197,BZ1195:BZ1197))*(SUMPRODUCT(CM1195:CM1197,CA1195:CA1197)))-((SUMPRODUCT(CN1195:CN1197,BZ1195:BZ1197))*(SUMPRODUCT(CN1195:CN1197,CA1195:CA1197)))</f>
        <v>-2.7013385051975369E-2</v>
      </c>
      <c r="EY1195" s="28"/>
      <c r="EZ1195" s="10"/>
      <c r="FA1195" s="61">
        <v>-0.25769380350440385</v>
      </c>
      <c r="FB1195" s="13">
        <f>BW1196</f>
        <v>0</v>
      </c>
      <c r="FC1195" s="17">
        <v>0</v>
      </c>
      <c r="FD1195">
        <v>0</v>
      </c>
      <c r="FF1195" s="73">
        <f>(FD1194*FD1195)*(1-COS(RADIANS(EY1194+45)))+FD1196*(SIN(RADIANS(EY1194+45)))</f>
        <v>-0.98950443464082027</v>
      </c>
      <c r="FG1195" s="73">
        <f>(FD1195^2)*(1-COS(RADIANS(EY1194+45)))+(COS(RADIANS(EY1194+45)))</f>
        <v>-0.14450250456705144</v>
      </c>
      <c r="FH1195" s="73">
        <f>(FD1195*FD1196)*(1-COS(RADIANS(EY1194+45)))-FD1194*(SIN(RADIANS(EY1194+45)))</f>
        <v>0</v>
      </c>
      <c r="FI1195" s="10"/>
      <c r="FJ1195">
        <v>-0.98950443464082027</v>
      </c>
      <c r="FK1195" s="23">
        <f>SIN(RADIANS(176))*(COS(RADIANS(0)))</f>
        <v>6.9756473744125524E-2</v>
      </c>
      <c r="FM1195" s="30">
        <f>(FK1194*FK1195)*(1-COS(RADIANS(EX1194)))+FK1196*(SIN(RADIANS(EX1194)))</f>
        <v>-1.6280160168985456E-2</v>
      </c>
      <c r="FN1195" s="30">
        <f>(FK1195^2)*(1-COS(RADIANS(EX1194)))+(COS(RADIANS(EX1194)))</f>
        <v>0.7671828628175249</v>
      </c>
      <c r="FO1195" s="30">
        <f>(FK1195*FK1196)*(1-COS(RADIANS(EX1194)))-FK1194*(SIN(RADIANS(EX1194)))</f>
        <v>0.64122181137573508</v>
      </c>
      <c r="FQ1195">
        <v>-0.75677832101920983</v>
      </c>
      <c r="FS1195" s="28">
        <f>(FD1194*FD1195)*(1-COS(RADIANS(EW1194)))+FD1196*(SIN(RADIANS(EW1194)))</f>
        <v>0.98480775301220802</v>
      </c>
      <c r="FT1195" s="28">
        <f>(FD1195^2)*(1-COS(RADIANS(EW1194)))+(COS(RADIANS(EW1194)))</f>
        <v>0.17364817766693041</v>
      </c>
      <c r="FU1195" s="28">
        <f>(FD1195*FD1196)*(1-COS(RADIANS(EW1194)))-FD1194*(SIN(RADIANS(EW1194)))</f>
        <v>0</v>
      </c>
      <c r="FW1195" s="61">
        <v>-0.95363110590419542</v>
      </c>
      <c r="FX1195" s="13">
        <f>BX1196</f>
        <v>0</v>
      </c>
      <c r="FY1195" s="17">
        <v>0</v>
      </c>
      <c r="FZ1195">
        <v>0</v>
      </c>
      <c r="GB1195" s="73">
        <f>(FD1194*FD1195)*(1-COS(RADIANS(EY1194-45)))+FD1196*(SIN(RADIANS(EY1194-45)))</f>
        <v>0.14450250456705183</v>
      </c>
      <c r="GC1195" s="73">
        <f>(FD1195^2)*(1-COS(RADIANS(EY1194-45)))+(COS(RADIANS(EY1194-45)))</f>
        <v>-0.98950443464082016</v>
      </c>
      <c r="GD1195" s="73">
        <f>(FD1195*FD1196)*(1-COS(RADIANS(EY1194-45)))-FD1194*(SIN(RADIANS(EY1194-45)))</f>
        <v>0</v>
      </c>
      <c r="GE1195" s="10"/>
      <c r="GF1195">
        <v>0.14450250456705183</v>
      </c>
      <c r="GG1195" s="1">
        <v>0.12696913582192723</v>
      </c>
      <c r="GI1195">
        <f>FA1195+FW1195</f>
        <v>-1.2113249094085994</v>
      </c>
      <c r="GJ1195">
        <f>GI1195/(SQRT(GI1194^2+GI1195^2+GI1196^2))</f>
        <v>-0.85653605766300123</v>
      </c>
      <c r="GL1195">
        <f>CH1196+DC1195</f>
        <v>-2.7013385051975369E-2</v>
      </c>
      <c r="GM1195" t="e">
        <f>GL1195/(SQRT(GL1194^2+GL1195^2+GL1196^2))</f>
        <v>#VALUE!</v>
      </c>
      <c r="GO1195" s="27">
        <f>FA1196*FW1194-FA1194*FW1196</f>
        <v>-0.15550439700334709</v>
      </c>
    </row>
    <row r="1196" spans="4:197" x14ac:dyDescent="0.2">
      <c r="Q1196" s="82" t="s">
        <v>148</v>
      </c>
      <c r="R1196" s="13"/>
      <c r="T1196" s="10"/>
      <c r="U1196" s="10"/>
      <c r="V1196" s="10"/>
      <c r="W1196" s="10"/>
      <c r="X1196" s="10"/>
      <c r="Y1196" s="10"/>
      <c r="Z1196" s="80"/>
      <c r="AA1196" s="23" t="s">
        <v>149</v>
      </c>
      <c r="AE1196" s="1"/>
      <c r="AG1196" s="80"/>
      <c r="AK1196" s="13"/>
      <c r="AL1196" s="81"/>
      <c r="AM1196" s="82" t="s">
        <v>150</v>
      </c>
      <c r="AO1196" s="13"/>
      <c r="AP1196" s="13"/>
      <c r="AS1196" s="1"/>
      <c r="AW1196" s="1"/>
      <c r="BY1196" t="s">
        <v>9</v>
      </c>
      <c r="BZ1196" s="5">
        <f t="shared" si="1803"/>
        <v>0.3492962422733713</v>
      </c>
      <c r="CA1196" s="6">
        <f t="shared" si="1803"/>
        <v>-0.34518112468713447</v>
      </c>
      <c r="CB1196" s="7">
        <f>CY1195</f>
        <v>-0.27429771314143903</v>
      </c>
      <c r="CC1196" s="8">
        <f>DU1195</f>
        <v>-0.94898848627262189</v>
      </c>
      <c r="CE1196" s="10"/>
      <c r="CH1196">
        <f>((SUMPRODUCT(CM1195:CM1197,CK1195:CK1197))*(SUMPRODUCT(CM1195:CM1197,CL1195:CL1197)))-((SUMPRODUCT(CN1195:CN1197,CK1195:CK1197))*(SUMPRODUCT(CN1195:CN1197,CL1195:CL1197)))</f>
        <v>-2.7013385051975369E-2</v>
      </c>
      <c r="CI1196" s="67"/>
      <c r="CJ1196" s="10" t="s">
        <v>9</v>
      </c>
      <c r="CK1196" s="5">
        <f t="shared" si="1804"/>
        <v>0.3492962422733713</v>
      </c>
      <c r="CL1196" s="6">
        <f t="shared" si="1804"/>
        <v>-0.34518112468713447</v>
      </c>
      <c r="CM1196" s="7">
        <f>FA1195</f>
        <v>-0.25769380350440385</v>
      </c>
      <c r="CN1196" s="8">
        <f>FW1195</f>
        <v>-0.95363110590419542</v>
      </c>
      <c r="CP1196">
        <f t="shared" si="1802"/>
        <v>-9.8670839279614439E-2</v>
      </c>
      <c r="CQ1196">
        <f t="shared" si="1802"/>
        <v>-0.32743703463395935</v>
      </c>
      <c r="CR1196">
        <f>CK1198</f>
        <v>0</v>
      </c>
      <c r="CS1196">
        <f>CN1198</f>
        <v>0</v>
      </c>
      <c r="CW1196" s="28"/>
      <c r="CY1196" s="61">
        <v>0.64003071288584645</v>
      </c>
      <c r="DA1196" s="17">
        <v>0</v>
      </c>
      <c r="DB1196">
        <v>1</v>
      </c>
      <c r="DD1196" s="73">
        <f>(DB1194*DB1196)*(1-COS(RADIANS(CW1194+45)))-DB1195*(SIN(RADIANS(CW1194+45)))</f>
        <v>0</v>
      </c>
      <c r="DE1196" s="73">
        <f>(DB1195*DB1196)*(1-COS(RADIANS(CW1194+45)))+DB1194*(SIN(RADIANS(CW1194+45)))</f>
        <v>0</v>
      </c>
      <c r="DF1196" s="73">
        <f>(DB1196^2)*(1-COS(RADIANS(CW1194+45)))+(COS(RADIANS(CW1194+45)))</f>
        <v>1</v>
      </c>
      <c r="DG1196" s="10"/>
      <c r="DH1196">
        <v>0</v>
      </c>
      <c r="DI1196" s="23">
        <f>SIN(RADIANS('[1]Biaxial Input'!$F$21))*SIN(RADIANS(0))</f>
        <v>0</v>
      </c>
      <c r="DK1196" s="30">
        <f>(DI1194*DI1196)*(1-COS(RADIANS(CV1194)))-DI1195*(SIN(RADIANS(CV1194)))</f>
        <v>-4.4838597018148282E-2</v>
      </c>
      <c r="DL1196" s="30">
        <f>(DI1195*DI1196)*(1-COS(RADIANS(CV1194)))+DI1194*(SIN(RADIANS(CV1194)))</f>
        <v>-0.64122181137573508</v>
      </c>
      <c r="DM1196" s="30">
        <f>(DI1196^2)*(1-COS(RADIANS(CV1194)))+(COS(RADIANS(CV1194)))</f>
        <v>0.76604444311897801</v>
      </c>
      <c r="DO1196">
        <v>0.64003071288584645</v>
      </c>
      <c r="DQ1196" s="28">
        <f>(DB1194*DB1196)*(1-COS(RADIANS(CU1194)))-DB1195*(SIN(RADIANS(CU1194)))</f>
        <v>0</v>
      </c>
      <c r="DR1196" s="28">
        <f>(DB1195*DB1196)*(1-COS(RADIANS(CU1194)))+DB1194*(SIN(RADIANS(CU1194)))</f>
        <v>0</v>
      </c>
      <c r="DS1196" s="28">
        <f>(DB1196^2)*(1-COS(RADIANS(CU1194)))+(COS(RADIANS(CU1194)))</f>
        <v>1</v>
      </c>
      <c r="DU1196" s="61">
        <v>-5.9469300730460264E-2</v>
      </c>
      <c r="DW1196" s="17">
        <v>0</v>
      </c>
      <c r="DX1196">
        <v>1</v>
      </c>
      <c r="DZ1196" s="73">
        <f>(DB1194*DB1194)*(1-COS(RADIANS(CW1194-45)))-DB1194*(SIN(RADIANS(CW1194-45)))</f>
        <v>0</v>
      </c>
      <c r="EA1196" s="73">
        <f>(DB1195*DB1196)*(1-COS(RADIANS(CW1194-45)))+DB1194*(SIN(RADIANS(CW1194-45)))</f>
        <v>0</v>
      </c>
      <c r="EB1196" s="73">
        <f>(DB1196^2)*(1-COS(RADIANS(CW1194-45)))+(COS(RADIANS(CW1194-45)))</f>
        <v>0.99999999999999989</v>
      </c>
      <c r="EC1196" s="10"/>
      <c r="ED1196">
        <v>0</v>
      </c>
      <c r="EE1196" s="1">
        <v>-5.9469300730460264E-2</v>
      </c>
      <c r="EG1196">
        <f>CY1196+DU1196</f>
        <v>0.58056141215538615</v>
      </c>
      <c r="EH1196">
        <f>EG1196/(SQRT(EG1194^2+EG1195^2+EG1196^2))</f>
        <v>0.41051891143031166</v>
      </c>
      <c r="EJ1196">
        <f>Q1196+AM1196</f>
        <v>0</v>
      </c>
      <c r="EK1196">
        <f>EJ1196/(SQRT(EJ1194^2+EJ1195^2+EJ1196^2))</f>
        <v>0</v>
      </c>
      <c r="EM1196" s="23">
        <f>CY1194*DU1195-CY1195*DU1194</f>
        <v>-0.7660444431189779</v>
      </c>
      <c r="ER1196">
        <f t="shared" ref="ER1196:ES1198" si="1805">CK1195</f>
        <v>0.93180266183863136</v>
      </c>
      <c r="ES1196">
        <f t="shared" si="1805"/>
        <v>-0.87956522186239505</v>
      </c>
      <c r="ET1196" t="e">
        <f>#REF!</f>
        <v>#REF!</v>
      </c>
      <c r="EU1196" t="e">
        <f>#REF!</f>
        <v>#REF!</v>
      </c>
      <c r="EY1196" s="28"/>
      <c r="EZ1196" s="10"/>
      <c r="FA1196" s="61">
        <v>0.64097111551510455</v>
      </c>
      <c r="FB1196" s="13">
        <f>BW1197</f>
        <v>0</v>
      </c>
      <c r="FC1196" s="17">
        <v>0</v>
      </c>
      <c r="FD1196">
        <v>1</v>
      </c>
      <c r="FF1196" s="73">
        <f>(FD1194*FD1196)*(1-COS(RADIANS(EY1194+45)))-FD1195*(SIN(RADIANS(EY1194+45)))</f>
        <v>0</v>
      </c>
      <c r="FG1196" s="73">
        <f>(FD1195*FD1196)*(1-COS(RADIANS(EY1194+45)))+FD1194*(SIN(RADIANS(EY1194+45)))</f>
        <v>0</v>
      </c>
      <c r="FH1196" s="73">
        <f>(FD1196^2)*(1-COS(RADIANS(EY1194+45)))+(COS(RADIANS(EY1194+45)))</f>
        <v>1</v>
      </c>
      <c r="FI1196" s="10"/>
      <c r="FJ1196">
        <v>0</v>
      </c>
      <c r="FK1196" s="23">
        <f>SIN(RADIANS(176))*SIN(RADIANS(0))</f>
        <v>0</v>
      </c>
      <c r="FM1196" s="30">
        <f>(FK1194*FK1196)*(1-COS(RADIANS(EX1194)))-FK1195*(SIN(RADIANS(EX1194)))</f>
        <v>-4.4838597018148282E-2</v>
      </c>
      <c r="FN1196" s="30">
        <f>(FK1195*FK1196)*(1-COS(RADIANS(EX1194)))+FK1194*(SIN(RADIANS(EX1194)))</f>
        <v>-0.64122181137573508</v>
      </c>
      <c r="FO1196" s="30">
        <f>(FK1196^2)*(1-COS(RADIANS(EX1194)))+(COS(RADIANS(EX1194)))</f>
        <v>0.76604444311897801</v>
      </c>
      <c r="FQ1196">
        <v>0.64097111551510455</v>
      </c>
      <c r="FS1196" s="28">
        <f>(FD1194*FD1196)*(1-COS(RADIANS(EW1194)))-FD1195*(SIN(RADIANS(EW1194)))</f>
        <v>0</v>
      </c>
      <c r="FT1196" s="28">
        <f>(FD1195*FD1196)*(1-COS(RADIANS(EW1194)))+FD1194*(SIN(RADIANS(EW1194)))</f>
        <v>0</v>
      </c>
      <c r="FU1196" s="28">
        <f>(FD1196^2)*(1-COS(RADIANS(EW1194)))+(COS(RADIANS(EW1194)))</f>
        <v>1</v>
      </c>
      <c r="FW1196" s="61">
        <v>-4.8290167134285022E-2</v>
      </c>
      <c r="FX1196" s="13">
        <f>BX1197</f>
        <v>0</v>
      </c>
      <c r="FY1196" s="17">
        <v>0</v>
      </c>
      <c r="FZ1196">
        <v>1</v>
      </c>
      <c r="GB1196" s="73">
        <f>(FD1194*FD1194)*(1-COS(RADIANS(EY1194-45)))-FD1194*(SIN(RADIANS(EY1194-45)))</f>
        <v>0</v>
      </c>
      <c r="GC1196" s="73">
        <f>(FD1195*FD1196)*(1-COS(RADIANS(EY1194-45)))+FD1194*(SIN(RADIANS(EY1194-45)))</f>
        <v>0</v>
      </c>
      <c r="GD1196" s="73">
        <f>(FD1196^2)*(1-COS(RADIANS(EY1194-45)))+(COS(RADIANS(EY1194-45)))</f>
        <v>1</v>
      </c>
      <c r="GE1196" s="10"/>
      <c r="GF1196">
        <v>0</v>
      </c>
      <c r="GG1196" s="1">
        <v>-4.8290167134285022E-2</v>
      </c>
      <c r="GI1196">
        <f>FA1196+FW1196</f>
        <v>0.59268094838081953</v>
      </c>
      <c r="GJ1196">
        <f>GI1196/(SQRT(GI1194^2+GI1195^2+GI1196^2))</f>
        <v>0.41908871768015171</v>
      </c>
      <c r="GL1196" t="e">
        <f>#REF!+DC1196</f>
        <v>#REF!</v>
      </c>
      <c r="GM1196" t="e">
        <f>GL1196/(SQRT(GL1194^2+GL1195^2+GL1196^2))</f>
        <v>#REF!</v>
      </c>
      <c r="GO1196" s="27">
        <f>FA1194*FW1195-FA1195*FW1194</f>
        <v>-0.76604444311897801</v>
      </c>
    </row>
    <row r="1197" spans="4:197" x14ac:dyDescent="0.2">
      <c r="E1197" s="5" t="s">
        <v>4</v>
      </c>
      <c r="F1197" s="6" t="s">
        <v>5</v>
      </c>
      <c r="G1197" s="7" t="s">
        <v>6</v>
      </c>
      <c r="H1197" s="8" t="s">
        <v>1</v>
      </c>
      <c r="I1197">
        <v>12</v>
      </c>
      <c r="J1197" s="9" t="s">
        <v>7</v>
      </c>
      <c r="K1197">
        <v>12</v>
      </c>
      <c r="L1197" s="10"/>
      <c r="M1197" s="17">
        <f>A1153</f>
        <v>70</v>
      </c>
      <c r="N1197" s="17">
        <f>B1153</f>
        <v>-5</v>
      </c>
      <c r="O1197" s="17">
        <f>C1153</f>
        <v>220.3</v>
      </c>
      <c r="Q1197" s="61">
        <f t="array" ref="Q1197:Q1199">MMULT(AI1197:AK1199,AG1197:AG1199)</f>
        <v>0.90503212069214112</v>
      </c>
      <c r="R1197" s="13"/>
      <c r="S1197" s="17">
        <v>1</v>
      </c>
      <c r="T1197">
        <v>0</v>
      </c>
      <c r="V1197" s="73">
        <f>(T1197^2)*(1-COS(RADIANS(O1197+45)))+(COS(RADIANS(O1197+45)))</f>
        <v>-8.1938508630040444E-2</v>
      </c>
      <c r="W1197" s="73">
        <f>(T1197*T1198)*(1-COS(RADIANS(O1197+45)))-T1199*(SIN(RADIANS(O1197+45)))</f>
        <v>0.9966373868180366</v>
      </c>
      <c r="X1197" s="73">
        <f>(T1197*T1199)*(1-COS(RADIANS(O1197+45)))+T1198*(SIN(RADIANS(O1197+45)))</f>
        <v>0</v>
      </c>
      <c r="Y1197" s="10"/>
      <c r="Z1197">
        <f t="array" ref="Z1197:Z1199">MMULT(V1197:X1199,S1197:S1199)</f>
        <v>-8.1938508630040444E-2</v>
      </c>
      <c r="AA1197" s="23">
        <f>COS(RADIANS('[1]Biaxial Input'!$F$21))</f>
        <v>-0.9975640502598242</v>
      </c>
      <c r="AC1197" s="30">
        <f>(AA1197^2)*(1-COS(RADIANS(N1197)))+(COS(RADIANS(N1197)))</f>
        <v>0.99998148353170568</v>
      </c>
      <c r="AD1197" s="30">
        <f>(AA1197*AA1198)*(1-COS(RADIANS(N1197)))-AA1199*(SIN(RADIANS(N1197)))</f>
        <v>-2.6479783333051429E-4</v>
      </c>
      <c r="AE1197" s="30">
        <f>(AA1197*AA1199)*(1-COS(RADIANS(N1197)))+AA1198*(SIN(RADIANS(N1197)))</f>
        <v>-6.0796772806267756E-3</v>
      </c>
      <c r="AG1197">
        <f t="array" ref="AG1197:AG1199">MMULT(AC1197:AE1199,Z1197:Z1199)</f>
        <v>-8.167308399759772E-2</v>
      </c>
      <c r="AI1197" s="28">
        <f>(T1197^2)*(1-COS(RADIANS(M1197)))+(COS(RADIANS(M1197)))</f>
        <v>0.34202014332566882</v>
      </c>
      <c r="AJ1197" s="28">
        <f>(T1197*T1198)*(1-COS(RADIANS(M1197)))-T1199*(SIN(RADIANS(M1197)))</f>
        <v>-0.93969262078590832</v>
      </c>
      <c r="AK1197" s="28">
        <f>(T1197*T1199)*(1-COS(RADIANS(M1197)))+T1198*(SIN(RADIANS(M1197)))</f>
        <v>0</v>
      </c>
      <c r="AM1197" s="61">
        <f t="array" ref="AM1197:AM1199">MMULT(AI1197:AK1199,AW1197:AW1199)</f>
        <v>-0.41782460364226298</v>
      </c>
      <c r="AN1197" s="13"/>
      <c r="AO1197" s="17">
        <v>1</v>
      </c>
      <c r="AP1197">
        <v>0</v>
      </c>
      <c r="AR1197" s="73">
        <f>(T1197^2)*(1-COS(RADIANS(O1197-45)))+(COS(RADIANS(O1197-45)))</f>
        <v>-0.9966373868180366</v>
      </c>
      <c r="AS1197" s="73">
        <f>(T1197*T1198)*(1-COS(RADIANS(O1197-45)))-T1199*(SIN(RADIANS(O1197-45)))</f>
        <v>-8.1938508630040832E-2</v>
      </c>
      <c r="AT1197" s="73">
        <f>(T1197*T1199)*(1-COS(RADIANS(O1197-45)))+T1198*(SIN(RADIANS(O1197-45)))</f>
        <v>0</v>
      </c>
      <c r="AU1197" s="10"/>
      <c r="AV1197">
        <f t="array" ref="AV1197:AV1199">MMULT(AR1197:AT1199,S1197:S1199)</f>
        <v>-0.9966373868180366</v>
      </c>
      <c r="AW1197" s="1">
        <f t="array" ref="AW1197:AW1199">MMULT(AC1197:AE1199,AV1197:AV1199)</f>
        <v>-0.99664062975301426</v>
      </c>
      <c r="BY1197" t="s">
        <v>10</v>
      </c>
      <c r="BZ1197" s="5">
        <f t="shared" si="1803"/>
        <v>-9.8670839279614439E-2</v>
      </c>
      <c r="CA1197" s="6">
        <f t="shared" si="1803"/>
        <v>-0.32743703463395935</v>
      </c>
      <c r="CB1197" s="7">
        <f>CY1196</f>
        <v>0.64003071288584645</v>
      </c>
      <c r="CC1197" s="8">
        <f>DU1196</f>
        <v>-5.9469300730460264E-2</v>
      </c>
      <c r="CE1197" s="10"/>
      <c r="CG1197" s="10" t="s">
        <v>160</v>
      </c>
      <c r="CH1197" s="10">
        <f>-CH1194*((EY1194-CW1194)/(CH1196-CE1195))</f>
        <v>215.69152860148535</v>
      </c>
      <c r="CI1197" s="67"/>
      <c r="CJ1197" s="10" t="s">
        <v>10</v>
      </c>
      <c r="CK1197" s="5">
        <f t="shared" si="1804"/>
        <v>-9.8670839279614439E-2</v>
      </c>
      <c r="CL1197" s="6">
        <f t="shared" si="1804"/>
        <v>-0.32743703463395935</v>
      </c>
      <c r="CM1197" s="7">
        <f>FA1196</f>
        <v>0.64097111551510455</v>
      </c>
      <c r="CN1197" s="8">
        <f>FW1196</f>
        <v>-4.8290167134285022E-2</v>
      </c>
      <c r="CW1197" s="28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EE1197" s="1"/>
      <c r="EI1197" s="64">
        <f>(DEGREES(ACOS((EH1194*EK1194+EH1195*EK1195+EH1196*EK1196)/((SQRT(EH1194^2+EH1195^2+EH1196^2))*(SQRT(EK1194^2+EK1195^2+EK1196^2))))))</f>
        <v>73.228982986000361</v>
      </c>
      <c r="ER1197">
        <f t="shared" si="1805"/>
        <v>0.3492962422733713</v>
      </c>
      <c r="ES1197">
        <f t="shared" si="1805"/>
        <v>-0.34518112468713447</v>
      </c>
      <c r="ET1197" t="e">
        <f>#REF!</f>
        <v>#REF!</v>
      </c>
      <c r="EU1197" t="e">
        <f>#REF!</f>
        <v>#REF!</v>
      </c>
      <c r="EY1197" s="28"/>
      <c r="EZ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GG1197" s="1"/>
      <c r="GK1197" s="64" t="e">
        <f>(DEGREES(ACOS((GJ1194*GM1194+GJ1195*GM1195+GJ1196*GM1196)/((SQRT(GJ1194^2+GJ1195^2+GJ1196^2))*(SQRT(GM1194^2+GM1195^2+GM1196^2))))))</f>
        <v>#VALUE!</v>
      </c>
    </row>
    <row r="1198" spans="4:197" x14ac:dyDescent="0.2">
      <c r="D1198" t="s">
        <v>8</v>
      </c>
      <c r="E1198" s="5">
        <f t="shared" ref="E1198:F1200" si="1806">E1193</f>
        <v>0.93179877629360952</v>
      </c>
      <c r="F1198" s="6">
        <f t="shared" si="1806"/>
        <v>-0.87957021770226052</v>
      </c>
      <c r="G1198" s="7">
        <f>Q1197</f>
        <v>0.90503212069214112</v>
      </c>
      <c r="H1198" s="8">
        <f>AM1197</f>
        <v>-0.41782460364226298</v>
      </c>
      <c r="J1198" s="9">
        <f>((SUMPRODUCT(G1198:G1200,E1198:E1200))*(SUMPRODUCT(G1198:(G1200),F1198:F1200)))-((SUMPRODUCT(H1198:H1200,E1198:E1200))*(SUMPRODUCT(H1198:H1200,F1198:F1200)))</f>
        <v>4.0443195657783149E-2</v>
      </c>
      <c r="Q1198" s="61">
        <v>-0.41631943358655826</v>
      </c>
      <c r="S1198" s="17">
        <v>0</v>
      </c>
      <c r="T1198">
        <v>0</v>
      </c>
      <c r="V1198" s="73">
        <f>(T1197*T1198)*(1-COS(RADIANS(O1197+45)))+T1199*(SIN(RADIANS(O1197+45)))</f>
        <v>-0.9966373868180366</v>
      </c>
      <c r="W1198" s="73">
        <f>(T1198^2)*(1-COS(RADIANS(O1197+45)))+(COS(RADIANS(O1197+45)))</f>
        <v>-8.1938508630040444E-2</v>
      </c>
      <c r="X1198" s="73">
        <f>(T1198*T1199)*(1-COS(RADIANS(O1197+45)))-T1197*(SIN(RADIANS(O1197+45)))</f>
        <v>0</v>
      </c>
      <c r="Y1198" s="10"/>
      <c r="Z1198">
        <v>-0.9966373868180366</v>
      </c>
      <c r="AA1198" s="23">
        <f>SIN(RADIANS('[1]Biaxial Input'!$F$21))*(COS(RADIANS(0)))</f>
        <v>6.9756473744125524E-2</v>
      </c>
      <c r="AC1198" s="30">
        <f>(AA1197*AA1198)*(1-COS(RADIANS(N1197)))+AA1199*(SIN(RADIANS(N1197)))</f>
        <v>-2.6479783333051429E-4</v>
      </c>
      <c r="AD1198" s="30">
        <f>(AA1198^2)*(1-COS(RADIANS(N1197)))+(COS(RADIANS(N1197)))</f>
        <v>0.99621321456003986</v>
      </c>
      <c r="AE1198" s="30">
        <f>(AA1198*AA1199)*(1-COS(RADIANS(N1197)))-AA1197*(SIN(RADIANS(N1197)))</f>
        <v>-8.694343573875718E-2</v>
      </c>
      <c r="AG1198">
        <v>-0.99284163773316259</v>
      </c>
      <c r="AI1198" s="28">
        <f>(T1197*T1198)*(1-COS(RADIANS(M1197)))+T1199*(SIN(RADIANS(M1197)))</f>
        <v>0.93969262078590832</v>
      </c>
      <c r="AJ1198" s="28">
        <f>(T1198^2)*(1-COS(RADIANS(M1197)))+(COS(RADIANS(M1197)))</f>
        <v>0.34202014332566882</v>
      </c>
      <c r="AK1198" s="28">
        <f>(T1198*T1199)*(1-COS(RADIANS(M1197)))-T1197*(SIN(RADIANS(M1197)))</f>
        <v>0</v>
      </c>
      <c r="AM1198" s="61">
        <v>-0.90852708645969538</v>
      </c>
      <c r="AO1198" s="17">
        <v>0</v>
      </c>
      <c r="AP1198">
        <v>0</v>
      </c>
      <c r="AR1198" s="73">
        <f>(T1197*T1198)*(1-COS(RADIANS(O1197-45)))+T1199*(SIN(RADIANS(O1197-45)))</f>
        <v>8.1938508630040832E-2</v>
      </c>
      <c r="AS1198" s="73">
        <f>(T1198^2)*(1-COS(RADIANS(O1197-45)))+(COS(RADIANS(O1197-45)))</f>
        <v>-0.9966373868180366</v>
      </c>
      <c r="AT1198" s="73">
        <f>(T1198*T1199)*(1-COS(RADIANS(O1197-45)))-T1197*(SIN(RADIANS(O1197-45)))</f>
        <v>0</v>
      </c>
      <c r="AU1198" s="10"/>
      <c r="AV1198">
        <v>8.1938508630040832E-2</v>
      </c>
      <c r="AW1198" s="1">
        <v>8.1892132499234147E-2</v>
      </c>
      <c r="CS1198" s="15"/>
      <c r="CW1198" s="28"/>
      <c r="CY1198" s="82" t="s">
        <v>148</v>
      </c>
      <c r="CZ1198" s="13"/>
      <c r="DB1198" s="10"/>
      <c r="DC1198" s="10"/>
      <c r="DD1198" s="10"/>
      <c r="DE1198" s="10"/>
      <c r="DF1198" s="10"/>
      <c r="DG1198" s="10"/>
      <c r="DH1198" s="80"/>
      <c r="DI1198" s="23" t="s">
        <v>149</v>
      </c>
      <c r="DM1198" s="1"/>
      <c r="DO1198" s="80"/>
      <c r="DS1198" s="13"/>
      <c r="DT1198" s="81"/>
      <c r="DU1198" s="82" t="s">
        <v>150</v>
      </c>
      <c r="DW1198" s="13"/>
      <c r="DX1198" s="13"/>
      <c r="EA1198" s="1"/>
      <c r="EE1198" s="1"/>
      <c r="EI1198" s="13"/>
      <c r="ER1198">
        <f t="shared" si="1805"/>
        <v>-9.8670839279614439E-2</v>
      </c>
      <c r="ES1198">
        <f t="shared" si="1805"/>
        <v>-0.32743703463395935</v>
      </c>
      <c r="ET1198" t="e">
        <f>#REF!</f>
        <v>#REF!</v>
      </c>
      <c r="EU1198" t="e">
        <f>#REF!</f>
        <v>#REF!</v>
      </c>
      <c r="EY1198" s="28"/>
      <c r="EZ1198" s="10"/>
      <c r="FA1198" s="82" t="s">
        <v>148</v>
      </c>
      <c r="FB1198" s="13"/>
      <c r="FD1198" s="10"/>
      <c r="FE1198" s="10"/>
      <c r="FF1198" s="10"/>
      <c r="FG1198" s="10"/>
      <c r="FH1198" s="10"/>
      <c r="FI1198" s="10"/>
      <c r="FJ1198" s="80"/>
      <c r="FK1198" s="23" t="s">
        <v>149</v>
      </c>
      <c r="FO1198" s="1"/>
      <c r="FQ1198" s="80"/>
      <c r="FU1198" s="13"/>
      <c r="FV1198" s="81"/>
      <c r="FW1198" s="82" t="s">
        <v>150</v>
      </c>
      <c r="FY1198" s="13"/>
      <c r="FZ1198" s="13"/>
      <c r="GC1198" s="1"/>
      <c r="GG1198" s="1"/>
      <c r="GK1198" s="13"/>
    </row>
    <row r="1199" spans="4:197" x14ac:dyDescent="0.2">
      <c r="D1199" t="s">
        <v>9</v>
      </c>
      <c r="E1199" s="5">
        <f t="shared" si="1806"/>
        <v>0.34930736326064155</v>
      </c>
      <c r="F1199" s="6">
        <f t="shared" si="1806"/>
        <v>-0.34517023974623617</v>
      </c>
      <c r="G1199" s="7">
        <f t="shared" ref="G1199:G1200" si="1807">Q1198</f>
        <v>-0.41631943358655826</v>
      </c>
      <c r="H1199" s="8">
        <f t="shared" ref="H1199:H1200" si="1808">AM1198</f>
        <v>-0.90852708645969538</v>
      </c>
      <c r="J1199" s="10"/>
      <c r="Q1199" s="61">
        <v>-8.7149238284983346E-2</v>
      </c>
      <c r="S1199" s="17">
        <v>0</v>
      </c>
      <c r="T1199">
        <v>1</v>
      </c>
      <c r="V1199" s="73">
        <f>(T1197*T1199)*(1-COS(RADIANS(O1197+45)))-T1198*(SIN(RADIANS(O1197+45)))</f>
        <v>0</v>
      </c>
      <c r="W1199" s="73">
        <f>(T1198*T1199)*(1-COS(RADIANS(O1197+45)))+T1197*(SIN(RADIANS(O1197+45)))</f>
        <v>0</v>
      </c>
      <c r="X1199" s="73">
        <f>(T1199^2)*(1-COS(RADIANS(O1197+45)))+(COS(RADIANS(O1197+45)))</f>
        <v>0.99999999999999989</v>
      </c>
      <c r="Y1199" s="10"/>
      <c r="Z1199">
        <v>0</v>
      </c>
      <c r="AA1199" s="23">
        <f>SIN(RADIANS('[1]Biaxial Input'!$F$21))*SIN(RADIANS(0))</f>
        <v>0</v>
      </c>
      <c r="AC1199" s="30">
        <f>(AA1197*AA1199)*(1-COS(RADIANS(N1197)))-AA1198*(SIN(RADIANS(N1197)))</f>
        <v>6.0796772806267756E-3</v>
      </c>
      <c r="AD1199" s="30">
        <f>(AA1198*AA1199)*(1-COS(RADIANS(N1197)))+AA1197*(SIN(RADIANS(N1197)))</f>
        <v>8.694343573875718E-2</v>
      </c>
      <c r="AE1199" s="30">
        <f>(AA1199^2)*(1-COS(RADIANS(N1197)))+(COS(RADIANS(N1197)))</f>
        <v>0.99619469809174555</v>
      </c>
      <c r="AG1199">
        <v>-8.7149238284983346E-2</v>
      </c>
      <c r="AI1199" s="28">
        <f>(T1197*T1199)*(1-COS(RADIANS(M1197)))-T1198*(SIN(RADIANS(M1197)))</f>
        <v>0</v>
      </c>
      <c r="AJ1199" s="28">
        <f>(T1198*T1199)*(1-COS(RADIANS(M1197)))+T1197*(SIN(RADIANS(M1197)))</f>
        <v>0</v>
      </c>
      <c r="AK1199" s="28">
        <f>(T1199^2)*(1-COS(RADIANS(M1197)))+(COS(RADIANS(M1197)))</f>
        <v>1</v>
      </c>
      <c r="AM1199" s="61">
        <v>1.064781781944699E-3</v>
      </c>
      <c r="AO1199" s="17">
        <v>0</v>
      </c>
      <c r="AP1199">
        <v>1</v>
      </c>
      <c r="AR1199" s="73">
        <f>(T1197*T1197)*(1-COS(RADIANS(O1197-45)))-T1197*(SIN(RADIANS(O1197-45)))</f>
        <v>0</v>
      </c>
      <c r="AS1199" s="73">
        <f>(T1198*T1199)*(1-COS(RADIANS(O1197-45)))+T1197*(SIN(RADIANS(O1197-45)))</f>
        <v>0</v>
      </c>
      <c r="AT1199" s="73">
        <f>(T1199^2)*(1-COS(RADIANS(O1197-45)))+(COS(RADIANS(O1197-45)))</f>
        <v>0.99999999999999989</v>
      </c>
      <c r="AU1199" s="10"/>
      <c r="AV1199">
        <v>0</v>
      </c>
      <c r="AW1199" s="1">
        <v>1.064781781944699E-3</v>
      </c>
      <c r="BZ1199" s="5" t="s">
        <v>4</v>
      </c>
      <c r="CA1199" s="6" t="s">
        <v>5</v>
      </c>
      <c r="CB1199" s="7" t="s">
        <v>6</v>
      </c>
      <c r="CC1199" s="8" t="s">
        <v>1</v>
      </c>
      <c r="CD1199">
        <v>10</v>
      </c>
      <c r="CE1199" s="9" t="s">
        <v>7</v>
      </c>
      <c r="CG1199" s="90" t="s">
        <v>157</v>
      </c>
      <c r="CH1199" s="61">
        <f>CE1200-((CH1201-CE1200)/(EY1199-CW1199))*CW1199</f>
        <v>3.3946906844774847</v>
      </c>
      <c r="CI1199" s="10"/>
      <c r="CK1199" s="5" t="s">
        <v>4</v>
      </c>
      <c r="CL1199" s="6" t="s">
        <v>5</v>
      </c>
      <c r="CM1199" s="7" t="s">
        <v>6</v>
      </c>
      <c r="CN1199" s="8" t="s">
        <v>1</v>
      </c>
      <c r="CO1199" s="10"/>
      <c r="CP1199">
        <f t="shared" ref="CP1199:CQ1201" si="1809">BZ1200</f>
        <v>0.93180266183863136</v>
      </c>
      <c r="CQ1199">
        <f t="shared" si="1809"/>
        <v>-0.87956522186239505</v>
      </c>
      <c r="CR1199">
        <f>CI1203</f>
        <v>0</v>
      </c>
      <c r="CS1199">
        <f>CL1203</f>
        <v>0</v>
      </c>
      <c r="CU1199" s="17">
        <f>CU1103</f>
        <v>120</v>
      </c>
      <c r="CV1199" s="17">
        <f>CV1103</f>
        <v>45</v>
      </c>
      <c r="CW1199" s="31">
        <f>CH1106</f>
        <v>169.3391946992854</v>
      </c>
      <c r="CY1199" s="61">
        <f t="array" ref="CY1199:CY1201">MMULT(DQ1199:DS1201,DO1199:DO1201)</f>
        <v>0.73807492693662946</v>
      </c>
      <c r="CZ1199" s="13"/>
      <c r="DA1199" s="17">
        <v>1</v>
      </c>
      <c r="DB1199">
        <v>0</v>
      </c>
      <c r="DD1199" s="73">
        <f>(DB1199^2)*(1-COS(RADIANS(CW1199+45)))+(COS(RADIANS(CW1199+45)))</f>
        <v>-0.82571260627861753</v>
      </c>
      <c r="DE1199" s="73">
        <f>(DB1199*DB1200)*(1-COS(RADIANS(CW1199+45)))-DB1201*(SIN(RADIANS(CW1199+45)))</f>
        <v>0.56409103151226647</v>
      </c>
      <c r="DF1199" s="73">
        <f>(DB1199*DB1201)*(1-COS(RADIANS(CW1199+45)))+DB1200*(SIN(RADIANS(CW1199+45)))</f>
        <v>0</v>
      </c>
      <c r="DG1199" s="10"/>
      <c r="DH1199">
        <f t="array" ref="DH1199:DH1201">MMULT(DD1199:DF1201,DA1199:DA1201)</f>
        <v>-0.82571260627861753</v>
      </c>
      <c r="DI1199" s="23">
        <f>COS(RADIANS('[1]Biaxial Input'!$F$21))</f>
        <v>-0.9975640502598242</v>
      </c>
      <c r="DK1199" s="30">
        <f>(DI1199^2)*(1-COS(RADIANS(CV1199)))+(COS(RADIANS(CV1199)))</f>
        <v>0.99857479166422358</v>
      </c>
      <c r="DL1199" s="30">
        <f>(DI1199*DI1200)*(1-COS(RADIANS(CV1199)))-DI1201*(SIN(RADIANS(CV1199)))</f>
        <v>-2.0381428756221641E-2</v>
      </c>
      <c r="DM1199" s="30">
        <f>(DI1199*DI1201)*(1-COS(RADIANS(CV1199)))+DI1200*(SIN(RADIANS(CV1199)))</f>
        <v>4.9325275616132508E-2</v>
      </c>
      <c r="DO1199">
        <f t="array" ref="DO1199:DO1201">MMULT(DK1199:DM1201,DH1199:DH1201)</f>
        <v>-0.81303881261840283</v>
      </c>
      <c r="DQ1199" s="28">
        <f>(DB1199^2)*(1-COS(RADIANS(CU1199)))+(COS(RADIANS(CU1199)))</f>
        <v>-0.49999999999999978</v>
      </c>
      <c r="DR1199" s="28">
        <f>(DB1199*DB1200)*(1-COS(RADIANS(CU1199)))-DB1201*(SIN(RADIANS(CU1199)))</f>
        <v>-0.86602540378443871</v>
      </c>
      <c r="DS1199" s="28">
        <f>(DB1199*DB1201)*(1-COS(RADIANS(CU1199)))+DB1200*(SIN(RADIANS(CU1199)))</f>
        <v>0</v>
      </c>
      <c r="DU1199" s="61">
        <f t="array" ref="DU1199:DU1201">MMULT(DQ1199:DS1201,EE1199:EE1201)</f>
        <v>-0.22656132369862786</v>
      </c>
      <c r="DV1199" s="13"/>
      <c r="DW1199" s="17">
        <v>1</v>
      </c>
      <c r="DX1199">
        <v>0</v>
      </c>
      <c r="DZ1199" s="73">
        <f>(DB1199^2)*(1-COS(RADIANS(CW1199-45)))+(COS(RADIANS(CW1199-45)))</f>
        <v>-0.56409103151226647</v>
      </c>
      <c r="EA1199" s="73">
        <f>(DB1199*DB1200)*(1-COS(RADIANS(CW1199-45)))-DB1201*(SIN(RADIANS(CW1199-45)))</f>
        <v>-0.82571260627861753</v>
      </c>
      <c r="EB1199" s="73">
        <f>(DB1199*DB1201)*(1-COS(RADIANS(CW1199-45)))+DB1200*(SIN(RADIANS(CW1199-45)))</f>
        <v>0</v>
      </c>
      <c r="EC1199" s="10"/>
      <c r="ED1199">
        <f t="array" ref="ED1199:ED1201">MMULT(DZ1199:EB1201,DA1199:DA1201)</f>
        <v>-0.56409103151226647</v>
      </c>
      <c r="EE1199" s="1">
        <f t="array" ref="EE1199:EE1201">MMULT(DK1199:DM1201,ED1199:ED1201)</f>
        <v>-0.58011628693000017</v>
      </c>
      <c r="EG1199">
        <f>CY1199+DU1199</f>
        <v>0.51151360323800166</v>
      </c>
      <c r="EH1199">
        <f>EG1199/(SQRT(EG1199^2+EG1200^2+EG1201^2))</f>
        <v>0.36169473751875614</v>
      </c>
      <c r="EJ1199">
        <f>Q1199+AM1199</f>
        <v>-8.6084456503038642E-2</v>
      </c>
      <c r="EK1199">
        <f>EJ1199/(SQRT(EJ1199^2+EJ1200^2+EJ1201^2))</f>
        <v>-1</v>
      </c>
      <c r="EM1199" s="23">
        <f>CY1200*DU1201-CY1201*DU1200</f>
        <v>0.63554336502823683</v>
      </c>
      <c r="EO1199" s="15">
        <v>10</v>
      </c>
      <c r="EP1199" s="9" t="s">
        <v>7</v>
      </c>
      <c r="EW1199" s="17">
        <f>CU1199</f>
        <v>120</v>
      </c>
      <c r="EX1199" s="17">
        <f>CV1199</f>
        <v>45</v>
      </c>
      <c r="EY1199" s="31">
        <f>1+CW1199</f>
        <v>170.3391946992854</v>
      </c>
      <c r="EZ1199" s="10"/>
      <c r="FA1199" s="61">
        <f t="array" ref="FA1199:FA1201">MMULT(FS1199:FU1201,FQ1199:FQ1201)</f>
        <v>0.74191655485446828</v>
      </c>
      <c r="FB1199" s="13">
        <f>BW1200</f>
        <v>0</v>
      </c>
      <c r="FC1199" s="17">
        <v>1</v>
      </c>
      <c r="FD1199">
        <v>0</v>
      </c>
      <c r="FF1199" s="73">
        <f>(FD1199^2)*(1-COS(RADIANS(EY1199+45)))+(COS(RADIANS(EY1199+45)))</f>
        <v>-0.81574210029967376</v>
      </c>
      <c r="FG1199" s="73">
        <f>(FD1199*FD1200)*(1-COS(RADIANS(EY1199+45)))-FD1201*(SIN(RADIANS(EY1199+45)))</f>
        <v>0.5784157897210942</v>
      </c>
      <c r="FH1199" s="73">
        <f>(FD1199*FD1201)*(1-COS(RADIANS(EY1199+45)))+FD1200*(SIN(RADIANS(EY1199+45)))</f>
        <v>0</v>
      </c>
      <c r="FI1199" s="10"/>
      <c r="FJ1199">
        <f t="array" ref="FJ1199:FJ1201">MMULT(FF1199:FH1201,FC1199:FC1201)</f>
        <v>-0.81574210029967376</v>
      </c>
      <c r="FK1199" s="23">
        <f>COS(RADIANS(176))</f>
        <v>-0.9975640502598242</v>
      </c>
      <c r="FM1199" s="30">
        <f>(FK1199^2)*(1-COS(RADIANS(EX1199)))+(COS(RADIANS(EX1199)))</f>
        <v>0.99857479166422358</v>
      </c>
      <c r="FN1199" s="30">
        <f>(FK1199*FK1200)*(1-COS(RADIANS(EX1199)))-FK1201*(SIN(RADIANS(EX1199)))</f>
        <v>-2.0381428756221641E-2</v>
      </c>
      <c r="FO1199" s="30">
        <f>(FK1199*FK1201)*(1-COS(RADIANS(EX1199)))+FK1200*(SIN(RADIANS(EX1199)))</f>
        <v>4.9325275616132508E-2</v>
      </c>
      <c r="FQ1199">
        <f t="array" ref="FQ1199:FQ1201">MMULT(FM1199:FO1201,FJ1199:FJ1201)</f>
        <v>-0.8027905576488088</v>
      </c>
      <c r="FS1199" s="28">
        <f>(FD1199^2)*(1-COS(RADIANS(EW1199)))+(COS(RADIANS(EW1199)))</f>
        <v>-0.49999999999999978</v>
      </c>
      <c r="FT1199" s="28">
        <f>(FD1199*FD1200)*(1-COS(RADIANS(EW1199)))-FD1201*(SIN(RADIANS(EW1199)))</f>
        <v>-0.86602540378443871</v>
      </c>
      <c r="FU1199" s="28">
        <f>(FD1199*FD1201)*(1-COS(RADIANS(EW1199)))+FD1200*(SIN(RADIANS(EW1199)))</f>
        <v>0</v>
      </c>
      <c r="FW1199" s="61">
        <f t="array" ref="FW1199:FW1201">MMULT(FS1199:FU1201,GG1199:GG1201)</f>
        <v>-0.21364563370558748</v>
      </c>
      <c r="FX1199" s="13">
        <f>BX1200</f>
        <v>0</v>
      </c>
      <c r="FY1199" s="17">
        <v>1</v>
      </c>
      <c r="FZ1199">
        <v>0</v>
      </c>
      <c r="GB1199" s="73">
        <f>(FD1199^2)*(1-COS(RADIANS(EY1199-45)))+(COS(RADIANS(EY1199-45)))</f>
        <v>-0.5784157897210942</v>
      </c>
      <c r="GC1199" s="73">
        <f>(FD1199*FD1200)*(1-COS(RADIANS(EY1199-45)))-FD1201*(SIN(RADIANS(EY1199-45)))</f>
        <v>-0.81574210029967376</v>
      </c>
      <c r="GD1199" s="73">
        <f>(FD1199*FD1201)*(1-COS(RADIANS(EY1199-45)))+FD1200*(SIN(RADIANS(EY1199-45)))</f>
        <v>0</v>
      </c>
      <c r="GE1199" s="10"/>
      <c r="GF1199">
        <f t="array" ref="GF1199:GF1201">MMULT(GB1199:GD1201,FC1199:FC1201)</f>
        <v>-0.5784157897210942</v>
      </c>
      <c r="GG1199" s="1">
        <f t="array" ref="GG1199:GG1201">MMULT(FM1199:FO1201,GF1199:GF1201)</f>
        <v>-0.5942174162167474</v>
      </c>
      <c r="GI1199">
        <f>FA1199+FW1199</f>
        <v>0.52827092114888075</v>
      </c>
      <c r="GJ1199">
        <f>GI1199/(SQRT(GI1199^2+GI1200^2+GI1201^2))</f>
        <v>0.37354395064803747</v>
      </c>
      <c r="GL1199" t="e">
        <f>CH1200+DC1199</f>
        <v>#VALUE!</v>
      </c>
      <c r="GM1199" t="e">
        <f>GL1199/(SQRT(GL1199^2+GL1200^2+GL1201^2))</f>
        <v>#VALUE!</v>
      </c>
      <c r="GO1199" s="27">
        <f>FA1200*FW1201-FA1201*FW1200</f>
        <v>0.63554336502823694</v>
      </c>
    </row>
    <row r="1200" spans="4:197" x14ac:dyDescent="0.2">
      <c r="D1200" t="s">
        <v>10</v>
      </c>
      <c r="E1200" s="5">
        <f t="shared" si="1806"/>
        <v>-9.8668163404565704E-2</v>
      </c>
      <c r="F1200" s="6">
        <f t="shared" si="1806"/>
        <v>-0.32743508933027299</v>
      </c>
      <c r="G1200" s="7">
        <f t="shared" si="1807"/>
        <v>-8.7149238284983346E-2</v>
      </c>
      <c r="H1200" s="8">
        <f t="shared" si="1808"/>
        <v>1.064781781944699E-3</v>
      </c>
      <c r="J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W1200" s="1"/>
      <c r="BY1200" t="s">
        <v>8</v>
      </c>
      <c r="BZ1200" s="5">
        <f t="shared" ref="BZ1200:CA1202" si="1810">BZ1195</f>
        <v>0.93180266183863136</v>
      </c>
      <c r="CA1200" s="6">
        <f t="shared" si="1810"/>
        <v>-0.87956522186239505</v>
      </c>
      <c r="CB1200" s="7">
        <f>CY1199</f>
        <v>0.73807492693662946</v>
      </c>
      <c r="CC1200" s="8">
        <f>DU1199</f>
        <v>-0.22656132369862786</v>
      </c>
      <c r="CE1200" s="9">
        <f>((SUMPRODUCT(CB1200:CB1202,BZ1200:BZ1202))*(SUMPRODUCT(CB1200:CB1202,CA1200:CA1202)))-((SUMPRODUCT(CC1200:CC1202,BZ1200:BZ1202))*(SUMPRODUCT(CC1200:CC1202,CA1200:CA1202)))</f>
        <v>6.106226635438361E-16</v>
      </c>
      <c r="CG1200">
        <v>1</v>
      </c>
      <c r="CH1200" t="s">
        <v>161</v>
      </c>
      <c r="CI1200" s="67"/>
      <c r="CJ1200" s="1" t="s">
        <v>8</v>
      </c>
      <c r="CK1200" s="5">
        <f t="shared" ref="CK1200:CL1202" si="1811">BZ1200</f>
        <v>0.93180266183863136</v>
      </c>
      <c r="CL1200" s="6">
        <f t="shared" si="1811"/>
        <v>-0.87956522186239505</v>
      </c>
      <c r="CM1200" s="7">
        <f>FA1199</f>
        <v>0.74191655485446828</v>
      </c>
      <c r="CN1200" s="8">
        <f>FW1199</f>
        <v>-0.21364563370558748</v>
      </c>
      <c r="CO1200" s="10"/>
      <c r="CP1200">
        <f t="shared" si="1809"/>
        <v>0.3492962422733713</v>
      </c>
      <c r="CQ1200">
        <f t="shared" si="1809"/>
        <v>-0.34518112468713447</v>
      </c>
      <c r="CR1200">
        <f>CJ1203</f>
        <v>0</v>
      </c>
      <c r="CS1200">
        <f>CM1203</f>
        <v>0</v>
      </c>
      <c r="CW1200" s="28"/>
      <c r="CY1200" s="61">
        <v>-0.51268859690472079</v>
      </c>
      <c r="DA1200" s="17">
        <v>0</v>
      </c>
      <c r="DB1200">
        <v>0</v>
      </c>
      <c r="DD1200" s="73">
        <f>(DB1199*DB1200)*(1-COS(RADIANS(CW1199+45)))+DB1201*(SIN(RADIANS(CW1199+45)))</f>
        <v>-0.56409103151226647</v>
      </c>
      <c r="DE1200" s="73">
        <f>(DB1200^2)*(1-COS(RADIANS(CW1199+45)))+(COS(RADIANS(CW1199+45)))</f>
        <v>-0.82571260627861753</v>
      </c>
      <c r="DF1200" s="73">
        <f>(DB1200*DB1201)*(1-COS(RADIANS(CW1199+45)))-DB1199*(SIN(RADIANS(CW1199+45)))</f>
        <v>0</v>
      </c>
      <c r="DG1200" s="10"/>
      <c r="DH1200">
        <v>-0.56409103151226647</v>
      </c>
      <c r="DI1200" s="23">
        <f>SIN(RADIANS('[1]Biaxial Input'!$F$21))*(COS(RADIANS(0)))</f>
        <v>6.9756473744125524E-2</v>
      </c>
      <c r="DK1200" s="30">
        <f>(DI1199*DI1200)*(1-COS(RADIANS(CV1199)))+DI1201*(SIN(RADIANS(CV1199)))</f>
        <v>-2.0381428756221641E-2</v>
      </c>
      <c r="DL1200" s="30">
        <f>(DI1200^2)*(1-COS(RADIANS(CV1199)))+(COS(RADIANS(CV1199)))</f>
        <v>0.70853198952232399</v>
      </c>
      <c r="DM1200" s="30">
        <f>(DI1200*DI1201)*(1-COS(RADIANS(CV1199)))-DI1199*(SIN(RADIANS(CV1199)))</f>
        <v>0.70538430460663959</v>
      </c>
      <c r="DO1200">
        <v>-0.38284733817110439</v>
      </c>
      <c r="DQ1200" s="28">
        <f>(DB1199*DB1200)*(1-COS(RADIANS(CU1199)))+DB1201*(SIN(RADIANS(CU1199)))</f>
        <v>0.86602540378443871</v>
      </c>
      <c r="DR1200" s="28">
        <f>(DB1200^2)*(1-COS(RADIANS(CU1199)))+(COS(RADIANS(CU1199)))</f>
        <v>-0.49999999999999978</v>
      </c>
      <c r="DS1200" s="28">
        <f>(DB1200*DB1201)*(1-COS(RADIANS(CU1199)))-DB1199*(SIN(RADIANS(CU1199)))</f>
        <v>0</v>
      </c>
      <c r="DU1200" s="61">
        <v>-0.80066583006600411</v>
      </c>
      <c r="DW1200" s="17">
        <v>0</v>
      </c>
      <c r="DX1200">
        <v>0</v>
      </c>
      <c r="DZ1200" s="73">
        <f>(DB1199*DB1200)*(1-COS(RADIANS(CW1199-45)))+DB1201*(SIN(RADIANS(CW1199-45)))</f>
        <v>0.82571260627861753</v>
      </c>
      <c r="EA1200" s="73">
        <f>(DB1200^2)*(1-COS(RADIANS(CW1199-45)))+(COS(RADIANS(CW1199-45)))</f>
        <v>-0.56409103151226647</v>
      </c>
      <c r="EB1200" s="73">
        <f>(DB1200*DB1201)*(1-COS(RADIANS(CW1199-45)))-DB1199*(SIN(RADIANS(CW1199-45)))</f>
        <v>0</v>
      </c>
      <c r="EC1200" s="10"/>
      <c r="ED1200">
        <v>0.82571260627861753</v>
      </c>
      <c r="EE1200" s="1">
        <v>0.59654077687104301</v>
      </c>
      <c r="EG1200">
        <f>CY1200+DU1200</f>
        <v>-1.3133544269707249</v>
      </c>
      <c r="EH1200">
        <f>EG1200/(SQRT(EG1199^2+EG1200^2+EG1201^2))</f>
        <v>-0.92868182141237199</v>
      </c>
      <c r="EJ1200">
        <f>Q1200+AM1200</f>
        <v>0</v>
      </c>
      <c r="EK1200">
        <f>EJ1200/(SQRT(EJ1199^2+EJ1200^2+EJ1201^2))</f>
        <v>0</v>
      </c>
      <c r="EM1200" s="23">
        <f>CY1201*DU1199-CY1199*DU1201</f>
        <v>0.3099752105710798</v>
      </c>
      <c r="EP1200" s="9">
        <f>((SUMPRODUCT(CM1200:CM1202,BZ1200:BZ1202))*(SUMPRODUCT(CM1200:CM1202,CA1200:CA1202)))-((SUMPRODUCT(CN1200:CN1202,BZ1200:BZ1202))*(SUMPRODUCT(CN1200:CN1202,CA1200:CA1202)))</f>
        <v>-2.0046692028420909E-2</v>
      </c>
      <c r="EY1200" s="28"/>
      <c r="EZ1200" s="10"/>
      <c r="FA1200" s="61">
        <v>-0.49863696646139211</v>
      </c>
      <c r="FB1200" s="13">
        <f>BW1201</f>
        <v>0</v>
      </c>
      <c r="FC1200" s="17">
        <v>0</v>
      </c>
      <c r="FD1200">
        <v>0</v>
      </c>
      <c r="FF1200" s="73">
        <f>(FD1199*FD1200)*(1-COS(RADIANS(EY1199+45)))+FD1201*(SIN(RADIANS(EY1199+45)))</f>
        <v>-0.5784157897210942</v>
      </c>
      <c r="FG1200" s="73">
        <f>(FD1200^2)*(1-COS(RADIANS(EY1199+45)))+(COS(RADIANS(EY1199+45)))</f>
        <v>-0.81574210029967376</v>
      </c>
      <c r="FH1200" s="73">
        <f>(FD1200*FD1201)*(1-COS(RADIANS(EY1199+45)))-FD1199*(SIN(RADIANS(EY1199+45)))</f>
        <v>0</v>
      </c>
      <c r="FI1200" s="10"/>
      <c r="FJ1200">
        <v>-0.5784157897210942</v>
      </c>
      <c r="FK1200" s="23">
        <f>SIN(RADIANS(176))*(COS(RADIANS(0)))</f>
        <v>6.9756473744125524E-2</v>
      </c>
      <c r="FM1200" s="30">
        <f>(FK1199*FK1200)*(1-COS(RADIANS(EX1199)))+FK1201*(SIN(RADIANS(EX1199)))</f>
        <v>-2.0381428756221641E-2</v>
      </c>
      <c r="FN1200" s="30">
        <f>(FK1200^2)*(1-COS(RADIANS(EX1199)))+(COS(RADIANS(EX1199)))</f>
        <v>0.70853198952232399</v>
      </c>
      <c r="FO1200" s="30">
        <f>(FK1200*FK1201)*(1-COS(RADIANS(EX1199)))-FK1199*(SIN(RADIANS(EX1199)))</f>
        <v>0.70538430460663959</v>
      </c>
      <c r="FQ1200">
        <v>-0.39320010076150463</v>
      </c>
      <c r="FS1200" s="28">
        <f>(FD1199*FD1200)*(1-COS(RADIANS(EW1199)))+FD1201*(SIN(RADIANS(EW1199)))</f>
        <v>0.86602540378443871</v>
      </c>
      <c r="FT1200" s="28">
        <f>(FD1200^2)*(1-COS(RADIANS(EW1199)))+(COS(RADIANS(EW1199)))</f>
        <v>-0.49999999999999978</v>
      </c>
      <c r="FU1200" s="28">
        <f>(FD1200*FD1201)*(1-COS(RADIANS(EW1199)))-FD1199*(SIN(RADIANS(EW1199)))</f>
        <v>0</v>
      </c>
      <c r="FW1200" s="61">
        <v>-0.80949153455091505</v>
      </c>
      <c r="FX1200" s="13">
        <f>BX1201</f>
        <v>0</v>
      </c>
      <c r="FY1200" s="17">
        <v>0</v>
      </c>
      <c r="FZ1200">
        <v>0</v>
      </c>
      <c r="GB1200" s="73">
        <f>(FD1199*FD1200)*(1-COS(RADIANS(EY1199-45)))+FD1201*(SIN(RADIANS(EY1199-45)))</f>
        <v>0.81574210029967376</v>
      </c>
      <c r="GC1200" s="73">
        <f>(FD1200^2)*(1-COS(RADIANS(EY1199-45)))+(COS(RADIANS(EY1199-45)))</f>
        <v>-0.5784157897210942</v>
      </c>
      <c r="GD1200" s="73">
        <f>(FD1200*FD1201)*(1-COS(RADIANS(EY1199-45)))-FD1199*(SIN(RADIANS(EY1199-45)))</f>
        <v>0</v>
      </c>
      <c r="GE1200" s="10"/>
      <c r="GF1200">
        <v>0.81574210029967376</v>
      </c>
      <c r="GG1200" s="1">
        <v>0.58976831347212111</v>
      </c>
      <c r="GI1200">
        <f>FA1200+FW1200</f>
        <v>-1.3081285010123072</v>
      </c>
      <c r="GJ1200">
        <f>GI1200/(SQRT(GI1199^2+GI1200^2+GI1201^2))</f>
        <v>-0.92498653372919581</v>
      </c>
      <c r="GL1200">
        <f>CH1201+DC1200</f>
        <v>-2.0046692028420909E-2</v>
      </c>
      <c r="GM1200" t="e">
        <f>GL1200/(SQRT(GL1199^2+GL1200^2+GL1201^2))</f>
        <v>#VALUE!</v>
      </c>
      <c r="GO1200" s="27">
        <f>FA1201*FW1199-FA1199*FW1201</f>
        <v>0.30997521057107985</v>
      </c>
    </row>
    <row r="1201" spans="1:197" x14ac:dyDescent="0.2">
      <c r="Q1201" s="82" t="s">
        <v>148</v>
      </c>
      <c r="R1201" s="13"/>
      <c r="T1201" s="10"/>
      <c r="U1201" s="10"/>
      <c r="V1201" s="10"/>
      <c r="W1201" s="10"/>
      <c r="X1201" s="10"/>
      <c r="Y1201" s="10"/>
      <c r="Z1201" s="80"/>
      <c r="AA1201" s="23" t="s">
        <v>149</v>
      </c>
      <c r="AE1201" s="1"/>
      <c r="AG1201" s="80"/>
      <c r="AK1201" s="13"/>
      <c r="AL1201" s="81"/>
      <c r="AM1201" s="82" t="s">
        <v>150</v>
      </c>
      <c r="AO1201" s="13"/>
      <c r="AP1201" s="13"/>
      <c r="AS1201" s="1"/>
      <c r="AW1201" s="1"/>
      <c r="BY1201" t="s">
        <v>9</v>
      </c>
      <c r="BZ1201" s="5">
        <f t="shared" si="1810"/>
        <v>0.3492962422733713</v>
      </c>
      <c r="CA1201" s="6">
        <f t="shared" si="1810"/>
        <v>-0.34518112468713447</v>
      </c>
      <c r="CB1201" s="7">
        <f>CY1200</f>
        <v>-0.51268859690472079</v>
      </c>
      <c r="CC1201" s="8">
        <f>DU1200</f>
        <v>-0.80066583006600411</v>
      </c>
      <c r="CE1201" s="10"/>
      <c r="CH1201">
        <f>((SUMPRODUCT(CM1200:CM1202,CK1200:CK1202))*(SUMPRODUCT(CM1200:CM1202,CL1200:CL1202)))-((SUMPRODUCT(CN1200:CN1202,CK1200:CK1202))*(SUMPRODUCT(CN1200:CN1202,CL1200:CL1202)))</f>
        <v>-2.0046692028420909E-2</v>
      </c>
      <c r="CI1201" s="67"/>
      <c r="CJ1201" s="10" t="s">
        <v>9</v>
      </c>
      <c r="CK1201" s="5">
        <f t="shared" si="1811"/>
        <v>0.3492962422733713</v>
      </c>
      <c r="CL1201" s="6">
        <f t="shared" si="1811"/>
        <v>-0.34518112468713447</v>
      </c>
      <c r="CM1201" s="7">
        <f>FA1200</f>
        <v>-0.49863696646139211</v>
      </c>
      <c r="CN1201" s="8">
        <f>FW1200</f>
        <v>-0.80949153455091505</v>
      </c>
      <c r="CP1201">
        <f t="shared" si="1809"/>
        <v>-9.8670839279614439E-2</v>
      </c>
      <c r="CQ1201">
        <f t="shared" si="1809"/>
        <v>-0.32743703463395935</v>
      </c>
      <c r="CR1201">
        <f>CK1203</f>
        <v>0</v>
      </c>
      <c r="CS1201">
        <f>CN1203</f>
        <v>0</v>
      </c>
      <c r="CW1201" s="28"/>
      <c r="CY1201" s="61">
        <v>0.43862946188252999</v>
      </c>
      <c r="DA1201" s="17">
        <v>0</v>
      </c>
      <c r="DB1201">
        <v>1</v>
      </c>
      <c r="DD1201" s="73">
        <f>(DB1199*DB1201)*(1-COS(RADIANS(CW1199+45)))-DB1200*(SIN(RADIANS(CW1199+45)))</f>
        <v>0</v>
      </c>
      <c r="DE1201" s="73">
        <f>(DB1200*DB1201)*(1-COS(RADIANS(CW1199+45)))+DB1199*(SIN(RADIANS(CW1199+45)))</f>
        <v>0</v>
      </c>
      <c r="DF1201" s="73">
        <f>(DB1201^2)*(1-COS(RADIANS(CW1199+45)))+(COS(RADIANS(CW1199+45)))</f>
        <v>1</v>
      </c>
      <c r="DG1201" s="10"/>
      <c r="DH1201">
        <v>0</v>
      </c>
      <c r="DI1201" s="23">
        <f>SIN(RADIANS('[1]Biaxial Input'!$F$21))*SIN(RADIANS(0))</f>
        <v>0</v>
      </c>
      <c r="DK1201" s="30">
        <f>(DI1199*DI1201)*(1-COS(RADIANS(CV1199)))-DI1200*(SIN(RADIANS(CV1199)))</f>
        <v>-4.9325275616132508E-2</v>
      </c>
      <c r="DL1201" s="30">
        <f>(DI1200*DI1201)*(1-COS(RADIANS(CV1199)))+DI1199*(SIN(RADIANS(CV1199)))</f>
        <v>-0.70538430460663959</v>
      </c>
      <c r="DM1201" s="30">
        <f>(DI1201^2)*(1-COS(RADIANS(CV1199)))+(COS(RADIANS(CV1199)))</f>
        <v>0.70710678118654757</v>
      </c>
      <c r="DO1201">
        <v>0.43862946188252999</v>
      </c>
      <c r="DQ1201" s="28">
        <f>(DB1199*DB1201)*(1-COS(RADIANS(CU1199)))-DB1200*(SIN(RADIANS(CU1199)))</f>
        <v>0</v>
      </c>
      <c r="DR1201" s="28">
        <f>(DB1200*DB1201)*(1-COS(RADIANS(CU1199)))+DB1199*(SIN(RADIANS(CU1199)))</f>
        <v>0</v>
      </c>
      <c r="DS1201" s="28">
        <f>(DB1201^2)*(1-COS(RADIANS(CU1199)))+(COS(RADIANS(CU1199)))</f>
        <v>1</v>
      </c>
      <c r="DU1201" s="61">
        <v>-0.55462076698284757</v>
      </c>
      <c r="DW1201" s="17">
        <v>0</v>
      </c>
      <c r="DX1201">
        <v>1</v>
      </c>
      <c r="DZ1201" s="73">
        <f>(DB1199*DB1199)*(1-COS(RADIANS(CW1199-45)))-DB1199*(SIN(RADIANS(CW1199-45)))</f>
        <v>0</v>
      </c>
      <c r="EA1201" s="73">
        <f>(DB1200*DB1201)*(1-COS(RADIANS(CW1199-45)))+DB1199*(SIN(RADIANS(CW1199-45)))</f>
        <v>0</v>
      </c>
      <c r="EB1201" s="73">
        <f>(DB1201^2)*(1-COS(RADIANS(CW1199-45)))+(COS(RADIANS(CW1199-45)))</f>
        <v>1</v>
      </c>
      <c r="EC1201" s="10"/>
      <c r="ED1201">
        <v>0</v>
      </c>
      <c r="EE1201" s="1">
        <v>-0.55462076698284757</v>
      </c>
      <c r="EG1201">
        <f>CY1201+DU1201</f>
        <v>-0.11599130510031758</v>
      </c>
      <c r="EH1201">
        <f>EG1201/(SQRT(EG1199^2+EG1200^2+EG1201^2))</f>
        <v>-8.2018238395112339E-2</v>
      </c>
      <c r="EJ1201">
        <f>Q1201+AM1201</f>
        <v>0</v>
      </c>
      <c r="EK1201">
        <f>EJ1201/(SQRT(EJ1199^2+EJ1200^2+EJ1201^2))</f>
        <v>0</v>
      </c>
      <c r="EM1201" s="23">
        <f>CY1199*DU1200-CY1200*DU1199</f>
        <v>-0.70710678118654757</v>
      </c>
      <c r="ER1201">
        <f t="shared" ref="ER1201:ES1203" si="1812">CK1200</f>
        <v>0.93180266183863136</v>
      </c>
      <c r="ES1201">
        <f t="shared" si="1812"/>
        <v>-0.87956522186239505</v>
      </c>
      <c r="ET1201" t="e">
        <f>#REF!</f>
        <v>#REF!</v>
      </c>
      <c r="EU1201" t="e">
        <f>#REF!</f>
        <v>#REF!</v>
      </c>
      <c r="EY1201" s="28"/>
      <c r="EZ1201" s="10"/>
      <c r="FA1201" s="61">
        <v>0.44824212353487852</v>
      </c>
      <c r="FB1201" s="13">
        <f>BW1202</f>
        <v>0</v>
      </c>
      <c r="FC1201" s="17">
        <v>0</v>
      </c>
      <c r="FD1201">
        <v>1</v>
      </c>
      <c r="FF1201" s="73">
        <f>(FD1199*FD1201)*(1-COS(RADIANS(EY1199+45)))-FD1200*(SIN(RADIANS(EY1199+45)))</f>
        <v>0</v>
      </c>
      <c r="FG1201" s="73">
        <f>(FD1200*FD1201)*(1-COS(RADIANS(EY1199+45)))+FD1199*(SIN(RADIANS(EY1199+45)))</f>
        <v>0</v>
      </c>
      <c r="FH1201" s="73">
        <f>(FD1201^2)*(1-COS(RADIANS(EY1199+45)))+(COS(RADIANS(EY1199+45)))</f>
        <v>0.99999999999999989</v>
      </c>
      <c r="FI1201" s="10"/>
      <c r="FJ1201">
        <v>0</v>
      </c>
      <c r="FK1201" s="23">
        <f>SIN(RADIANS(176))*SIN(RADIANS(0))</f>
        <v>0</v>
      </c>
      <c r="FM1201" s="30">
        <f>(FK1199*FK1201)*(1-COS(RADIANS(EX1199)))-FK1200*(SIN(RADIANS(EX1199)))</f>
        <v>-4.9325275616132508E-2</v>
      </c>
      <c r="FN1201" s="30">
        <f>(FK1200*FK1201)*(1-COS(RADIANS(EX1199)))+FK1199*(SIN(RADIANS(EX1199)))</f>
        <v>-0.70538430460663959</v>
      </c>
      <c r="FO1201" s="30">
        <f>(FK1201^2)*(1-COS(RADIANS(EX1199)))+(COS(RADIANS(EX1199)))</f>
        <v>0.70710678118654757</v>
      </c>
      <c r="FQ1201">
        <v>0.44824212353487852</v>
      </c>
      <c r="FS1201" s="28">
        <f>(FD1199*FD1201)*(1-COS(RADIANS(EW1199)))-FD1200*(SIN(RADIANS(EW1199)))</f>
        <v>0</v>
      </c>
      <c r="FT1201" s="28">
        <f>(FD1200*FD1201)*(1-COS(RADIANS(EW1199)))+FD1199*(SIN(RADIANS(EW1199)))</f>
        <v>0</v>
      </c>
      <c r="FU1201" s="28">
        <f>(FD1201^2)*(1-COS(RADIANS(EW1199)))+(COS(RADIANS(EW1199)))</f>
        <v>1</v>
      </c>
      <c r="FW1201" s="61">
        <v>-0.54688115590952913</v>
      </c>
      <c r="FX1201" s="13">
        <f>BX1202</f>
        <v>0</v>
      </c>
      <c r="FY1201" s="17">
        <v>0</v>
      </c>
      <c r="FZ1201">
        <v>1</v>
      </c>
      <c r="GB1201" s="73">
        <f>(FD1199*FD1199)*(1-COS(RADIANS(EY1199-45)))-FD1199*(SIN(RADIANS(EY1199-45)))</f>
        <v>0</v>
      </c>
      <c r="GC1201" s="73">
        <f>(FD1200*FD1201)*(1-COS(RADIANS(EY1199-45)))+FD1199*(SIN(RADIANS(EY1199-45)))</f>
        <v>0</v>
      </c>
      <c r="GD1201" s="73">
        <f>(FD1201^2)*(1-COS(RADIANS(EY1199-45)))+(COS(RADIANS(EY1199-45)))</f>
        <v>1</v>
      </c>
      <c r="GE1201" s="10"/>
      <c r="GF1201">
        <v>0</v>
      </c>
      <c r="GG1201" s="1">
        <v>-0.54688115590952913</v>
      </c>
      <c r="GI1201">
        <f>FA1201+FW1201</f>
        <v>-9.8639032374650604E-2</v>
      </c>
      <c r="GJ1201">
        <f>GI1201/(SQRT(GI1199^2+GI1200^2+GI1201^2))</f>
        <v>-6.9748328681794841E-2</v>
      </c>
      <c r="GL1201" t="e">
        <f>#REF!+DC1201</f>
        <v>#REF!</v>
      </c>
      <c r="GM1201" t="e">
        <f>GL1201/(SQRT(GL1199^2+GL1200^2+GL1201^2))</f>
        <v>#REF!</v>
      </c>
      <c r="GO1201" s="27">
        <f>FA1199*FW1200-FA1200*FW1199</f>
        <v>-0.70710678118654757</v>
      </c>
    </row>
    <row r="1202" spans="1:197" x14ac:dyDescent="0.2">
      <c r="E1202" s="5" t="s">
        <v>4</v>
      </c>
      <c r="F1202" s="6" t="s">
        <v>5</v>
      </c>
      <c r="G1202" s="7" t="s">
        <v>6</v>
      </c>
      <c r="H1202" s="8" t="s">
        <v>1</v>
      </c>
      <c r="I1202">
        <v>13</v>
      </c>
      <c r="J1202" s="9" t="s">
        <v>7</v>
      </c>
      <c r="K1202">
        <v>13</v>
      </c>
      <c r="L1202" s="10"/>
      <c r="M1202" s="17">
        <f>A1154</f>
        <v>30</v>
      </c>
      <c r="N1202" s="17">
        <f>B1154</f>
        <v>-10</v>
      </c>
      <c r="O1202" s="17">
        <f>C1154</f>
        <v>261.8</v>
      </c>
      <c r="Q1202" s="61">
        <f t="array" ref="Q1202:Q1204">MMULT(AI1202:AK1204,AG1202:AG1204)</f>
        <v>0.91409387123391983</v>
      </c>
      <c r="R1202" s="13"/>
      <c r="S1202" s="17">
        <v>1</v>
      </c>
      <c r="T1202">
        <v>0</v>
      </c>
      <c r="V1202" s="73">
        <f>(T1202^2)*(1-COS(RADIANS(O1202+45)))+(COS(RADIANS(O1202+45)))</f>
        <v>0.59902359851558573</v>
      </c>
      <c r="W1202" s="73">
        <f>(T1202*T1203)*(1-COS(RADIANS(O1202+45)))-T1204*(SIN(RADIANS(O1202+45)))</f>
        <v>0.80073137094873359</v>
      </c>
      <c r="X1202" s="73">
        <f>(T1202*T1204)*(1-COS(RADIANS(O1202+45)))+T1203*(SIN(RADIANS(O1202+45)))</f>
        <v>0</v>
      </c>
      <c r="Y1202" s="10"/>
      <c r="Z1202">
        <f t="array" ref="Z1202:Z1204">MMULT(V1202:X1204,S1202:S1204)</f>
        <v>0.59902359851558573</v>
      </c>
      <c r="AA1202" s="23">
        <f>COS(RADIANS('[1]Biaxial Input'!$F$21))</f>
        <v>-0.9975640502598242</v>
      </c>
      <c r="AC1202" s="30">
        <f>(AA1202^2)*(1-COS(RADIANS(N1202)))+(COS(RADIANS(N1202)))</f>
        <v>0.99992607504832687</v>
      </c>
      <c r="AD1202" s="30">
        <f>(AA1202*AA1203)*(1-COS(RADIANS(N1202)))-AA1204*(SIN(RADIANS(N1202)))</f>
        <v>-1.0571760619211149E-3</v>
      </c>
      <c r="AE1202" s="30">
        <f>(AA1202*AA1204)*(1-COS(RADIANS(N1202)))+AA1203*(SIN(RADIANS(N1202)))</f>
        <v>-1.2113084546138469E-2</v>
      </c>
      <c r="AG1202">
        <f t="array" ref="AG1202:AG1204">MMULT(AC1202:AE1204,Z1202:Z1204)</f>
        <v>0.59982582976241072</v>
      </c>
      <c r="AI1202" s="28">
        <f>(T1202^2)*(1-COS(RADIANS(M1202)))+(COS(RADIANS(M1202)))</f>
        <v>0.86602540378443871</v>
      </c>
      <c r="AJ1202" s="28">
        <f>(T1202*T1203)*(1-COS(RADIANS(M1202)))-T1204*(SIN(RADIANS(M1202)))</f>
        <v>-0.49999999999999994</v>
      </c>
      <c r="AK1202" s="28">
        <f>(T1202*T1204)*(1-COS(RADIANS(M1202)))+T1203*(SIN(RADIANS(M1202)))</f>
        <v>0</v>
      </c>
      <c r="AM1202" s="61">
        <f t="array" ref="AM1202:AM1204">MMULT(AI1202:AK1204,AW1202:AW1204)</f>
        <v>-0.39829358805290327</v>
      </c>
      <c r="AN1202" s="13"/>
      <c r="AO1202" s="17">
        <v>1</v>
      </c>
      <c r="AP1202">
        <v>0</v>
      </c>
      <c r="AR1202" s="73">
        <f>(T1202^2)*(1-COS(RADIANS(O1202-45)))+(COS(RADIANS(O1202-45)))</f>
        <v>-0.80073137094873326</v>
      </c>
      <c r="AS1202" s="73">
        <f>(T1202*T1203)*(1-COS(RADIANS(O1202-45)))-T1204*(SIN(RADIANS(O1202-45)))</f>
        <v>0.59902359851558606</v>
      </c>
      <c r="AT1202" s="73">
        <f>(T1202*T1204)*(1-COS(RADIANS(O1202-45)))+T1203*(SIN(RADIANS(O1202-45)))</f>
        <v>0</v>
      </c>
      <c r="AU1202" s="10"/>
      <c r="AV1202">
        <f t="array" ref="AV1202:AV1204">MMULT(AR1202:AT1204,S1202:S1204)</f>
        <v>-0.80073137094873326</v>
      </c>
      <c r="AW1202" s="1">
        <f t="array" ref="AW1202:AW1204">MMULT(AC1202:AE1204,AV1202:AV1204)</f>
        <v>-0.80003890351195617</v>
      </c>
      <c r="BY1202" t="s">
        <v>10</v>
      </c>
      <c r="BZ1202" s="5">
        <f t="shared" si="1810"/>
        <v>-9.8670839279614439E-2</v>
      </c>
      <c r="CA1202" s="6">
        <f t="shared" si="1810"/>
        <v>-0.32743703463395935</v>
      </c>
      <c r="CB1202" s="7">
        <f>CY1201</f>
        <v>0.43862946188252999</v>
      </c>
      <c r="CC1202" s="8">
        <f>DU1201</f>
        <v>-0.55462076698284757</v>
      </c>
      <c r="CE1202" s="10"/>
      <c r="CG1202" s="10" t="s">
        <v>160</v>
      </c>
      <c r="CH1202" s="10">
        <f>-CH1199*((EY1199-CW1199)/(CH1201-CE1200))</f>
        <v>169.3391946992854</v>
      </c>
      <c r="CI1202" s="67"/>
      <c r="CJ1202" s="10" t="s">
        <v>10</v>
      </c>
      <c r="CK1202" s="5">
        <f t="shared" si="1811"/>
        <v>-9.8670839279614439E-2</v>
      </c>
      <c r="CL1202" s="6">
        <f t="shared" si="1811"/>
        <v>-0.32743703463395935</v>
      </c>
      <c r="CM1202" s="7">
        <f>FA1201</f>
        <v>0.44824212353487852</v>
      </c>
      <c r="CN1202" s="8">
        <f>FW1201</f>
        <v>-0.54688115590952913</v>
      </c>
      <c r="CW1202" s="28"/>
      <c r="DH1202" s="10"/>
      <c r="DI1202" s="10"/>
      <c r="DJ1202" s="10"/>
      <c r="DK1202" s="10"/>
      <c r="DL1202" s="10"/>
      <c r="DM1202" s="10"/>
      <c r="DN1202" s="10"/>
      <c r="DO1202" s="10"/>
      <c r="DP1202" s="10"/>
      <c r="EE1202" s="1"/>
      <c r="EI1202" s="64">
        <f>(DEGREES(ACOS((EH1199*EK1199+EH1200*EK1200+EH1201*EK1201)/((SQRT(EH1199^2+EH1200^2+EH1201^2))*(SQRT(EK1199^2+EK1200^2+EK1201^2))))))</f>
        <v>111.20431218924166</v>
      </c>
      <c r="ER1202">
        <f t="shared" si="1812"/>
        <v>0.3492962422733713</v>
      </c>
      <c r="ES1202">
        <f t="shared" si="1812"/>
        <v>-0.34518112468713447</v>
      </c>
      <c r="ET1202" t="e">
        <f>#REF!</f>
        <v>#REF!</v>
      </c>
      <c r="EU1202" t="e">
        <f>#REF!</f>
        <v>#REF!</v>
      </c>
      <c r="EY1202" s="28"/>
      <c r="EZ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GG1202" s="1"/>
      <c r="GK1202" s="64" t="e">
        <f>(DEGREES(ACOS((GJ1199*GM1199+GJ1200*GM1200+GJ1201*GM1201)/((SQRT(GJ1199^2+GJ1200^2+GJ1201^2))*(SQRT(GM1199^2+GM1200^2+GM1201^2))))))</f>
        <v>#VALUE!</v>
      </c>
    </row>
    <row r="1203" spans="1:197" x14ac:dyDescent="0.2">
      <c r="D1203" t="s">
        <v>8</v>
      </c>
      <c r="E1203" s="5">
        <f t="shared" ref="E1203:F1205" si="1813">E1198</f>
        <v>0.93179877629360952</v>
      </c>
      <c r="F1203" s="6">
        <f t="shared" si="1813"/>
        <v>-0.87957021770226052</v>
      </c>
      <c r="G1203" s="7">
        <f>Q1202</f>
        <v>0.91409387123391983</v>
      </c>
      <c r="H1203" s="8">
        <f>AM1202</f>
        <v>-0.39829358805290327</v>
      </c>
      <c r="J1203" s="9">
        <f>((SUMPRODUCT(G1203:G1205,E1203:E1205))*(SUMPRODUCT(G1203:G1205,F1203:F1205)))-((SUMPRODUCT(H1203:H1205,E1203:E1205))*(SUMPRODUCT(H1203:H1205,F1203:F1205)))</f>
        <v>1.6334769183341036E-2</v>
      </c>
      <c r="Q1203" s="61">
        <v>-0.38360536833965087</v>
      </c>
      <c r="S1203" s="17">
        <v>0</v>
      </c>
      <c r="T1203">
        <v>0</v>
      </c>
      <c r="V1203" s="73">
        <f>(T1202*T1203)*(1-COS(RADIANS(O1202+45)))+T1204*(SIN(RADIANS(O1202+45)))</f>
        <v>-0.80073137094873359</v>
      </c>
      <c r="W1203" s="73">
        <f>(T1203^2)*(1-COS(RADIANS(O1202+45)))+(COS(RADIANS(O1202+45)))</f>
        <v>0.59902359851558573</v>
      </c>
      <c r="X1203" s="73">
        <f>(T1203*T1204)*(1-COS(RADIANS(O1202+45)))-T1202*(SIN(RADIANS(O1202+45)))</f>
        <v>0</v>
      </c>
      <c r="Y1203" s="10"/>
      <c r="Z1203">
        <v>-0.80073137094873359</v>
      </c>
      <c r="AA1203" s="23">
        <f>SIN(RADIANS('[1]Biaxial Input'!$F$21))*(COS(RADIANS(0)))</f>
        <v>6.9756473744125524E-2</v>
      </c>
      <c r="AC1203" s="30">
        <f>(AA1202*AA1203)*(1-COS(RADIANS(N1202)))+AA1204*(SIN(RADIANS(N1202)))</f>
        <v>-1.0571760619211149E-3</v>
      </c>
      <c r="AD1203" s="30">
        <f>(AA1203^2)*(1-COS(RADIANS(N1202)))+(COS(RADIANS(N1202)))</f>
        <v>0.98488167796388115</v>
      </c>
      <c r="AE1203" s="30">
        <f>(AA1203*AA1204)*(1-COS(RADIANS(N1202)))-AA1202*(SIN(RADIANS(N1202)))</f>
        <v>-0.17322517943366056</v>
      </c>
      <c r="AG1203">
        <v>-0.78925892962718425</v>
      </c>
      <c r="AI1203" s="28">
        <f>(T1202*T1203)*(1-COS(RADIANS(M1202)))+T1204*(SIN(RADIANS(M1202)))</f>
        <v>0.49999999999999994</v>
      </c>
      <c r="AJ1203" s="28">
        <f>(T1203^2)*(1-COS(RADIANS(M1202)))+(COS(RADIANS(M1202)))</f>
        <v>0.86602540378443871</v>
      </c>
      <c r="AK1203" s="28">
        <f>(T1203*T1204)*(1-COS(RADIANS(M1202)))-T1202*(SIN(RADIANS(M1202)))</f>
        <v>0</v>
      </c>
      <c r="AM1203" s="61">
        <v>-0.91021307618737568</v>
      </c>
      <c r="AO1203" s="17">
        <v>0</v>
      </c>
      <c r="AP1203">
        <v>0</v>
      </c>
      <c r="AR1203" s="73">
        <f>(T1202*T1203)*(1-COS(RADIANS(O1202-45)))+T1204*(SIN(RADIANS(O1202-45)))</f>
        <v>-0.59902359851558606</v>
      </c>
      <c r="AS1203" s="73">
        <f>(T1203^2)*(1-COS(RADIANS(O1202-45)))+(COS(RADIANS(O1202-45)))</f>
        <v>-0.80073137094873326</v>
      </c>
      <c r="AT1203" s="73">
        <f>(T1203*T1204)*(1-COS(RADIANS(O1202-45)))-T1202*(SIN(RADIANS(O1202-45)))</f>
        <v>0</v>
      </c>
      <c r="AU1203" s="10"/>
      <c r="AV1203">
        <v>-0.59902359851558606</v>
      </c>
      <c r="AW1203" s="1">
        <v>-0.58912085280859638</v>
      </c>
      <c r="CE1203" s="10"/>
      <c r="CS1203" s="15"/>
      <c r="CW1203" s="28"/>
      <c r="CY1203" s="82" t="s">
        <v>148</v>
      </c>
      <c r="CZ1203" s="13"/>
      <c r="DB1203" s="10"/>
      <c r="DC1203" s="10"/>
      <c r="DD1203" s="10"/>
      <c r="DE1203" s="10"/>
      <c r="DF1203" s="10"/>
      <c r="DG1203" s="10"/>
      <c r="DH1203" s="80"/>
      <c r="DI1203" s="23" t="s">
        <v>149</v>
      </c>
      <c r="DM1203" s="1"/>
      <c r="DO1203" s="80"/>
      <c r="DS1203" s="13"/>
      <c r="DT1203" s="81"/>
      <c r="DU1203" s="82" t="s">
        <v>150</v>
      </c>
      <c r="DW1203" s="13"/>
      <c r="DX1203" s="13"/>
      <c r="EA1203" s="1"/>
      <c r="EE1203" s="1"/>
      <c r="ER1203">
        <f t="shared" si="1812"/>
        <v>-9.8670839279614439E-2</v>
      </c>
      <c r="ES1203">
        <f t="shared" si="1812"/>
        <v>-0.32743703463395935</v>
      </c>
      <c r="ET1203" t="e">
        <f>#REF!</f>
        <v>#REF!</v>
      </c>
      <c r="EU1203" t="e">
        <f>#REF!</f>
        <v>#REF!</v>
      </c>
      <c r="EY1203" s="28"/>
      <c r="EZ1203" s="10"/>
      <c r="FA1203" s="82" t="s">
        <v>148</v>
      </c>
      <c r="FB1203" s="13"/>
      <c r="FD1203" s="10"/>
      <c r="FE1203" s="10"/>
      <c r="FF1203" s="10"/>
      <c r="FG1203" s="10"/>
      <c r="FH1203" s="10"/>
      <c r="FI1203" s="10"/>
      <c r="FJ1203" s="80"/>
      <c r="FK1203" s="23" t="s">
        <v>149</v>
      </c>
      <c r="FO1203" s="1"/>
      <c r="FQ1203" s="80"/>
      <c r="FU1203" s="13"/>
      <c r="FV1203" s="81"/>
      <c r="FW1203" s="82" t="s">
        <v>150</v>
      </c>
      <c r="FY1203" s="13"/>
      <c r="FZ1203" s="13"/>
      <c r="GC1203" s="1"/>
      <c r="GG1203" s="1"/>
      <c r="GK1203" s="13"/>
    </row>
    <row r="1204" spans="1:197" x14ac:dyDescent="0.2">
      <c r="D1204" t="s">
        <v>9</v>
      </c>
      <c r="E1204" s="5">
        <f t="shared" si="1813"/>
        <v>0.34930736326064155</v>
      </c>
      <c r="F1204" s="6">
        <f t="shared" si="1813"/>
        <v>-0.34517023974623617</v>
      </c>
      <c r="G1204" s="7">
        <f t="shared" ref="G1204:G1205" si="1814">Q1203</f>
        <v>-0.38360536833965087</v>
      </c>
      <c r="H1204" s="8">
        <f t="shared" ref="H1204:H1205" si="1815">AM1203</f>
        <v>-0.91021307618737568</v>
      </c>
      <c r="J1204" s="10"/>
      <c r="Q1204" s="61">
        <v>-0.13145081191680399</v>
      </c>
      <c r="S1204" s="17">
        <v>0</v>
      </c>
      <c r="T1204">
        <v>1</v>
      </c>
      <c r="V1204" s="73">
        <f>(T1202*T1204)*(1-COS(RADIANS(O1202+45)))-T1203*(SIN(RADIANS(O1202+45)))</f>
        <v>0</v>
      </c>
      <c r="W1204" s="73">
        <f>(T1203*T1204)*(1-COS(RADIANS(O1202+45)))+T1202*(SIN(RADIANS(O1202+45)))</f>
        <v>0</v>
      </c>
      <c r="X1204" s="73">
        <f>(T1204^2)*(1-COS(RADIANS(O1202+45)))+(COS(RADIANS(O1202+45)))</f>
        <v>1</v>
      </c>
      <c r="Y1204" s="10"/>
      <c r="Z1204">
        <v>0</v>
      </c>
      <c r="AA1204" s="23">
        <f>SIN(RADIANS('[1]Biaxial Input'!$F$21))*SIN(RADIANS(0))</f>
        <v>0</v>
      </c>
      <c r="AC1204" s="30">
        <f>(AA1202*AA1204)*(1-COS(RADIANS(N1202)))-AA1203*(SIN(RADIANS(N1202)))</f>
        <v>1.2113084546138469E-2</v>
      </c>
      <c r="AD1204" s="30">
        <f>(AA1203*AA1204)*(1-COS(RADIANS(N1202)))+AA1202*(SIN(RADIANS(N1202)))</f>
        <v>0.17322517943366056</v>
      </c>
      <c r="AE1204" s="30">
        <f>(AA1204^2)*(1-COS(RADIANS(N1202)))+(COS(RADIANS(N1202)))</f>
        <v>0.98480775301220802</v>
      </c>
      <c r="AG1204">
        <v>-0.13145081191680399</v>
      </c>
      <c r="AI1204" s="28">
        <f>(T1202*T1204)*(1-COS(RADIANS(M1202)))-T1203*(SIN(RADIANS(M1202)))</f>
        <v>0</v>
      </c>
      <c r="AJ1204" s="28">
        <f>(T1203*T1204)*(1-COS(RADIANS(M1202)))+T1202*(SIN(RADIANS(M1202)))</f>
        <v>0</v>
      </c>
      <c r="AK1204" s="28">
        <f>(T1204^2)*(1-COS(RADIANS(M1202)))+(COS(RADIANS(M1202)))</f>
        <v>1</v>
      </c>
      <c r="AM1204" s="61">
        <v>-0.1134652971329068</v>
      </c>
      <c r="AO1204" s="17">
        <v>0</v>
      </c>
      <c r="AP1204">
        <v>1</v>
      </c>
      <c r="AR1204" s="73">
        <f>(T1202*T1202)*(1-COS(RADIANS(O1202-45)))-T1202*(SIN(RADIANS(O1202-45)))</f>
        <v>0</v>
      </c>
      <c r="AS1204" s="73">
        <f>(T1203*T1204)*(1-COS(RADIANS(O1202-45)))+T1202*(SIN(RADIANS(O1202-45)))</f>
        <v>0</v>
      </c>
      <c r="AT1204" s="73">
        <f>(T1204^2)*(1-COS(RADIANS(O1202-45)))+(COS(RADIANS(O1202-45)))</f>
        <v>1</v>
      </c>
      <c r="AU1204" s="10"/>
      <c r="AV1204">
        <v>0</v>
      </c>
      <c r="AW1204" s="1">
        <v>-0.1134652971329068</v>
      </c>
      <c r="BZ1204" s="5" t="s">
        <v>4</v>
      </c>
      <c r="CA1204" s="6" t="s">
        <v>5</v>
      </c>
      <c r="CB1204" s="7" t="s">
        <v>6</v>
      </c>
      <c r="CC1204" s="8" t="s">
        <v>1</v>
      </c>
      <c r="CD1204">
        <v>11</v>
      </c>
      <c r="CE1204" s="9" t="s">
        <v>7</v>
      </c>
      <c r="CG1204" s="90" t="s">
        <v>157</v>
      </c>
      <c r="CH1204" s="61">
        <f>CE1205-((CH1206-CE1205)/(EY1204-CW1204))*CW1204</f>
        <v>4.2751416909464126</v>
      </c>
      <c r="CI1204" s="10"/>
      <c r="CK1204" s="5" t="s">
        <v>4</v>
      </c>
      <c r="CL1204" s="6" t="s">
        <v>5</v>
      </c>
      <c r="CM1204" s="7" t="s">
        <v>6</v>
      </c>
      <c r="CN1204" s="8" t="s">
        <v>1</v>
      </c>
      <c r="CO1204" s="10"/>
      <c r="CP1204">
        <f t="shared" ref="CP1204:CQ1206" si="1816">BZ1205</f>
        <v>0.93180266183863136</v>
      </c>
      <c r="CQ1204">
        <f t="shared" si="1816"/>
        <v>-0.87956522186239505</v>
      </c>
      <c r="CR1204">
        <f>CI1208</f>
        <v>0</v>
      </c>
      <c r="CS1204">
        <f>CL1208</f>
        <v>0</v>
      </c>
      <c r="CU1204" s="17">
        <f>CU1108</f>
        <v>90</v>
      </c>
      <c r="CV1204" s="17">
        <f>CV1108</f>
        <v>50</v>
      </c>
      <c r="CW1204" s="31">
        <f>CH1111</f>
        <v>209.07371265078723</v>
      </c>
      <c r="CY1204" s="61">
        <f t="array" ref="CY1204:CY1206">MMULT(DQ1204:DS1206,DO1204:DO1206)</f>
        <v>0.61296518214535589</v>
      </c>
      <c r="CZ1204" s="13"/>
      <c r="DA1204" s="17">
        <v>1</v>
      </c>
      <c r="DB1204">
        <v>0</v>
      </c>
      <c r="DD1204" s="73">
        <f>(DB1204^2)*(1-COS(RADIANS(CW1204+45)))+(COS(RADIANS(CW1204+45)))</f>
        <v>-0.27440043752077092</v>
      </c>
      <c r="DE1204" s="73">
        <f>(DB1204*DB1205)*(1-COS(RADIANS(CW1204+45)))-DB1206*(SIN(RADIANS(CW1204+45)))</f>
        <v>0.961615515623791</v>
      </c>
      <c r="DF1204" s="73">
        <f>(DB1204*DB1206)*(1-COS(RADIANS(CW1204+45)))+DB1205*(SIN(RADIANS(CW1204+45)))</f>
        <v>0</v>
      </c>
      <c r="DG1204" s="10"/>
      <c r="DH1204">
        <f t="array" ref="DH1204:DH1206">MMULT(DD1204:DF1206,DA1204:DA1206)</f>
        <v>-0.27440043752077092</v>
      </c>
      <c r="DI1204" s="23">
        <f>COS(RADIANS('[1]Biaxial Input'!$F$21))</f>
        <v>-0.9975640502598242</v>
      </c>
      <c r="DK1204" s="30">
        <f>(DI1204^2)*(1-COS(RADIANS(CV1204)))+(COS(RADIANS(CV1204)))</f>
        <v>0.99826181678640502</v>
      </c>
      <c r="DL1204" s="30">
        <f>(DI1204*DI1205)*(1-COS(RADIANS(CV1204)))-DI1206*(SIN(RADIANS(CV1204)))</f>
        <v>-2.4857178030640859E-2</v>
      </c>
      <c r="DM1204" s="30">
        <f>(DI1204*DI1206)*(1-COS(RADIANS(CV1204)))+DI1205*(SIN(RADIANS(CV1204)))</f>
        <v>5.3436559083262246E-2</v>
      </c>
      <c r="DO1204">
        <f t="array" ref="DO1204:DO1206">MMULT(DK1204:DM1206,DH1204:DH1206)</f>
        <v>-0.25002043121758211</v>
      </c>
      <c r="DQ1204" s="28">
        <f>(DB1204^2)*(1-COS(RADIANS(CU1204)))+(COS(RADIANS(CU1204)))</f>
        <v>6.1257422745431001E-17</v>
      </c>
      <c r="DR1204" s="28">
        <f>(DB1204*DB1205)*(1-COS(RADIANS(CU1204)))-DB1206*(SIN(RADIANS(CU1204)))</f>
        <v>-1</v>
      </c>
      <c r="DS1204" s="28">
        <f>(DB1204*DB1206)*(1-COS(RADIANS(CU1204)))+DB1205*(SIN(RADIANS(CU1204)))</f>
        <v>0</v>
      </c>
      <c r="DU1204" s="61">
        <f t="array" ref="DU1204:DU1206">MMULT(DQ1204:DS1206,EE1204:EE1206)</f>
        <v>-0.20076120763410574</v>
      </c>
      <c r="DV1204" s="13"/>
      <c r="DW1204" s="17">
        <v>1</v>
      </c>
      <c r="DX1204">
        <v>0</v>
      </c>
      <c r="DZ1204" s="73">
        <f>(DB1204^2)*(1-COS(RADIANS(CW1204-45)))+(COS(RADIANS(CW1204-45)))</f>
        <v>-0.961615515623791</v>
      </c>
      <c r="EA1204" s="73">
        <f>(DB1204*DB1205)*(1-COS(RADIANS(CW1204-45)))-DB1206*(SIN(RADIANS(CW1204-45)))</f>
        <v>-0.27440043752077087</v>
      </c>
      <c r="EB1204" s="73">
        <f>(DB1204*DB1206)*(1-COS(RADIANS(CW1204-45)))+DB1205*(SIN(RADIANS(CW1204-45)))</f>
        <v>0</v>
      </c>
      <c r="EC1204" s="10"/>
      <c r="ED1204">
        <f t="array" ref="ED1204:ED1206">MMULT(DZ1204:EB1206,DA1204:DA1206)</f>
        <v>-0.961615515623791</v>
      </c>
      <c r="EE1204" s="1">
        <f t="array" ref="EE1204:EE1206">MMULT(DK1204:DM1206,ED1204:ED1206)</f>
        <v>-0.96676487220374074</v>
      </c>
      <c r="EG1204">
        <f>CY1204+DU1204</f>
        <v>0.41220397451125013</v>
      </c>
      <c r="EH1204">
        <f>EG1204/(SQRT(EG1204^2+EG1205^2+EG1206^2))</f>
        <v>0.29147222560895175</v>
      </c>
      <c r="EJ1204">
        <f>Q1204+AM1204</f>
        <v>-0.24491610904971078</v>
      </c>
      <c r="EK1204">
        <f>EJ1204/(SQRT(EJ1204^2+EJ1205^2+EJ1206^2))</f>
        <v>-1</v>
      </c>
      <c r="EM1204" s="23">
        <f>CY1205*DU1206-CY1206*DU1205</f>
        <v>0.76417839735679927</v>
      </c>
      <c r="EO1204" s="15">
        <v>11</v>
      </c>
      <c r="EP1204" s="9" t="s">
        <v>7</v>
      </c>
      <c r="EW1204" s="17">
        <f>CU1204</f>
        <v>90</v>
      </c>
      <c r="EX1204" s="17">
        <f>CV1204</f>
        <v>50</v>
      </c>
      <c r="EY1204" s="31">
        <f>1+CW1204</f>
        <v>210.07371265078723</v>
      </c>
      <c r="EZ1204" s="10"/>
      <c r="FA1204" s="61">
        <f t="array" ref="FA1204:FA1206">MMULT(FS1204:FU1206,FQ1204:FQ1206)</f>
        <v>0.61637559077162185</v>
      </c>
      <c r="FB1204" s="13">
        <f>BW1205</f>
        <v>0</v>
      </c>
      <c r="FC1204" s="17">
        <v>1</v>
      </c>
      <c r="FD1204">
        <v>0</v>
      </c>
      <c r="FF1204" s="73">
        <f>(FD1204^2)*(1-COS(RADIANS(EY1204+45)))+(COS(RADIANS(EY1204+45)))</f>
        <v>-0.25757614018998398</v>
      </c>
      <c r="FG1204" s="73">
        <f>(FD1204*FD1205)*(1-COS(RADIANS(EY1204+45)))-FD1206*(SIN(RADIANS(EY1204+45)))</f>
        <v>0.96625800488525304</v>
      </c>
      <c r="FH1204" s="73">
        <f>(FD1204*FD1206)*(1-COS(RADIANS(EY1204+45)))+FD1205*(SIN(RADIANS(EY1204+45)))</f>
        <v>0</v>
      </c>
      <c r="FI1204" s="10"/>
      <c r="FJ1204">
        <f t="array" ref="FJ1204:FJ1206">MMULT(FF1204:FH1206,FC1204:FC1206)</f>
        <v>-0.25757614018998398</v>
      </c>
      <c r="FK1204" s="23">
        <f>COS(RADIANS(176))</f>
        <v>-0.9975640502598242</v>
      </c>
      <c r="FM1204" s="30">
        <f>(FK1204^2)*(1-COS(RADIANS(EX1204)))+(COS(RADIANS(EX1204)))</f>
        <v>0.99826181678640502</v>
      </c>
      <c r="FN1204" s="30">
        <f>(FK1204*FK1205)*(1-COS(RADIANS(EX1204)))-FK1206*(SIN(RADIANS(EX1204)))</f>
        <v>-2.4857178030640859E-2</v>
      </c>
      <c r="FO1204" s="30">
        <f>(FK1204*FK1206)*(1-COS(RADIANS(EX1204)))+FK1205*(SIN(RADIANS(EX1204)))</f>
        <v>5.3436559083262246E-2</v>
      </c>
      <c r="FQ1204">
        <f t="array" ref="FQ1204:FQ1206">MMULT(FM1204:FO1206,FJ1204:FJ1206)</f>
        <v>-0.23310997841591857</v>
      </c>
      <c r="FS1204" s="28">
        <f>(FD1204^2)*(1-COS(RADIANS(EW1204)))+(COS(RADIANS(EW1204)))</f>
        <v>6.1257422745431001E-17</v>
      </c>
      <c r="FT1204" s="28">
        <f>(FD1204*FD1205)*(1-COS(RADIANS(EW1204)))-FD1206*(SIN(RADIANS(EW1204)))</f>
        <v>-1</v>
      </c>
      <c r="FU1204" s="28">
        <f>(FD1204*FD1206)*(1-COS(RADIANS(EW1204)))+FD1205*(SIN(RADIANS(EW1204)))</f>
        <v>0</v>
      </c>
      <c r="FW1204" s="61">
        <f t="array" ref="FW1204:FW1206">MMULT(FS1204:FU1206,GG1204:GG1206)</f>
        <v>-0.1900329132390699</v>
      </c>
      <c r="FX1204" s="13">
        <f>BX1205</f>
        <v>0</v>
      </c>
      <c r="FY1204" s="17">
        <v>1</v>
      </c>
      <c r="FZ1204">
        <v>0</v>
      </c>
      <c r="GB1204" s="73">
        <f>(FD1204^2)*(1-COS(RADIANS(EY1204-45)))+(COS(RADIANS(EY1204-45)))</f>
        <v>-0.96625800488525315</v>
      </c>
      <c r="GC1204" s="73">
        <f>(FD1204*FD1205)*(1-COS(RADIANS(EY1204-45)))-FD1206*(SIN(RADIANS(EY1204-45)))</f>
        <v>-0.25757614018998348</v>
      </c>
      <c r="GD1204" s="73">
        <f>(FD1204*FD1206)*(1-COS(RADIANS(EY1204-45)))+FD1205*(SIN(RADIANS(EY1204-45)))</f>
        <v>0</v>
      </c>
      <c r="GE1204" s="10"/>
      <c r="GF1204">
        <f t="array" ref="GF1204:GF1206">MMULT(GB1204:GD1206,FC1204:FC1206)</f>
        <v>-0.96625800488525315</v>
      </c>
      <c r="GG1204" s="1">
        <f t="array" ref="GG1204:GG1206">MMULT(FM1204:FO1206,GF1204:GF1206)</f>
        <v>-0.97098108741430755</v>
      </c>
      <c r="GI1204">
        <f>FA1204+FW1204</f>
        <v>0.42634267753255195</v>
      </c>
      <c r="GJ1204">
        <f>GI1204/(SQRT(GI1204^2+GI1205^2+GI1206^2))</f>
        <v>0.30146979839249693</v>
      </c>
      <c r="GL1204" t="e">
        <f>CH1205+DC1204</f>
        <v>#VALUE!</v>
      </c>
      <c r="GM1204" t="e">
        <f>GL1204/(SQRT(GL1204^2+GL1205^2+GL1206^2))</f>
        <v>#VALUE!</v>
      </c>
      <c r="GO1204" s="27">
        <f>FA1205*FW1206-FA1206*FW1205</f>
        <v>0.76417839735679916</v>
      </c>
    </row>
    <row r="1205" spans="1:197" x14ac:dyDescent="0.2">
      <c r="D1205" t="s">
        <v>10</v>
      </c>
      <c r="E1205" s="5">
        <f t="shared" si="1813"/>
        <v>-9.8668163404565704E-2</v>
      </c>
      <c r="F1205" s="6">
        <f t="shared" si="1813"/>
        <v>-0.32743508933027299</v>
      </c>
      <c r="G1205" s="7">
        <f t="shared" si="1814"/>
        <v>-0.13145081191680399</v>
      </c>
      <c r="H1205" s="8">
        <f t="shared" si="1815"/>
        <v>-0.1134652971329068</v>
      </c>
      <c r="J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W1205" s="1"/>
      <c r="BY1205" t="s">
        <v>8</v>
      </c>
      <c r="BZ1205" s="5">
        <f t="shared" ref="BZ1205:CA1207" si="1817">BZ1200</f>
        <v>0.93180266183863136</v>
      </c>
      <c r="CA1205" s="6">
        <f t="shared" si="1817"/>
        <v>-0.87956522186239505</v>
      </c>
      <c r="CB1205" s="7">
        <f>CY1204</f>
        <v>0.61296518214535589</v>
      </c>
      <c r="CC1205" s="8">
        <f>DU1204</f>
        <v>-0.20076120763410574</v>
      </c>
      <c r="CE1205" s="9">
        <f>((SUMPRODUCT(CB1205:CB1207,BZ1205:BZ1207))*(SUMPRODUCT(CB1205:(CB1207),CA1205:CA1207)))-((SUMPRODUCT(CC1205:CC1207,BZ1205:BZ1207))*(SUMPRODUCT(CC1205:CC1207,CA1205:CA1207)))</f>
        <v>0</v>
      </c>
      <c r="CG1205">
        <v>1</v>
      </c>
      <c r="CH1205" t="s">
        <v>161</v>
      </c>
      <c r="CI1205" s="67"/>
      <c r="CJ1205" s="1" t="s">
        <v>8</v>
      </c>
      <c r="CK1205" s="5">
        <f t="shared" ref="CK1205:CL1207" si="1818">BZ1205</f>
        <v>0.93180266183863136</v>
      </c>
      <c r="CL1205" s="6">
        <f t="shared" si="1818"/>
        <v>-0.87956522186239505</v>
      </c>
      <c r="CM1205" s="7">
        <f>FA1204</f>
        <v>0.61637559077162185</v>
      </c>
      <c r="CN1205" s="8">
        <f>FW1204</f>
        <v>-0.1900329132390699</v>
      </c>
      <c r="CO1205" s="10"/>
      <c r="CP1205">
        <f t="shared" si="1816"/>
        <v>0.3492962422733713</v>
      </c>
      <c r="CQ1205">
        <f t="shared" si="1816"/>
        <v>-0.34518112468713447</v>
      </c>
      <c r="CR1205">
        <f>CJ1208</f>
        <v>0</v>
      </c>
      <c r="CS1205">
        <f>CM1208</f>
        <v>0</v>
      </c>
      <c r="CW1205" s="28"/>
      <c r="CY1205" s="61">
        <v>-0.25002043121758216</v>
      </c>
      <c r="DA1205" s="17">
        <v>0</v>
      </c>
      <c r="DB1205">
        <v>0</v>
      </c>
      <c r="DD1205" s="73">
        <f>(DB1204*DB1205)*(1-COS(RADIANS(CW1204+45)))+DB1206*(SIN(RADIANS(CW1204+45)))</f>
        <v>-0.961615515623791</v>
      </c>
      <c r="DE1205" s="73">
        <f>(DB1205^2)*(1-COS(RADIANS(CW1204+45)))+(COS(RADIANS(CW1204+45)))</f>
        <v>-0.27440043752077092</v>
      </c>
      <c r="DF1205" s="73">
        <f>(DB1205*DB1206)*(1-COS(RADIANS(CW1204+45)))-DB1204*(SIN(RADIANS(CW1204+45)))</f>
        <v>0</v>
      </c>
      <c r="DG1205" s="10"/>
      <c r="DH1205">
        <v>-0.961615515623791</v>
      </c>
      <c r="DI1205" s="23">
        <f>SIN(RADIANS('[1]Biaxial Input'!$F$21))*(COS(RADIANS(0)))</f>
        <v>6.9756473744125524E-2</v>
      </c>
      <c r="DK1205" s="30">
        <f>(DI1204*DI1205)*(1-COS(RADIANS(CV1204)))+DI1206*(SIN(RADIANS(CV1204)))</f>
        <v>-2.4857178030640859E-2</v>
      </c>
      <c r="DL1205" s="30">
        <f>(DI1205^2)*(1-COS(RADIANS(CV1204)))+(COS(RADIANS(CV1204)))</f>
        <v>0.64452579290013434</v>
      </c>
      <c r="DM1205" s="30">
        <f>(DI1205*DI1206)*(1-COS(RADIANS(CV1204)))-DI1204*(SIN(RADIANS(CV1204)))</f>
        <v>0.76417839735679927</v>
      </c>
      <c r="DO1205">
        <v>-0.61296518214535589</v>
      </c>
      <c r="DQ1205" s="28">
        <f>(DB1204*DB1205)*(1-COS(RADIANS(CU1204)))+DB1206*(SIN(RADIANS(CU1204)))</f>
        <v>1</v>
      </c>
      <c r="DR1205" s="28">
        <f>(DB1205^2)*(1-COS(RADIANS(CU1204)))+(COS(RADIANS(CU1204)))</f>
        <v>6.1257422745431001E-17</v>
      </c>
      <c r="DS1205" s="28">
        <f>(DB1205*DB1206)*(1-COS(RADIANS(CU1204)))-DB1204*(SIN(RADIANS(CU1204)))</f>
        <v>0</v>
      </c>
      <c r="DU1205" s="61">
        <v>-0.96676487220374074</v>
      </c>
      <c r="DW1205" s="17">
        <v>0</v>
      </c>
      <c r="DX1205">
        <v>0</v>
      </c>
      <c r="DZ1205" s="73">
        <f>(DB1204*DB1205)*(1-COS(RADIANS(CW1204-45)))+DB1206*(SIN(RADIANS(CW1204-45)))</f>
        <v>0.27440043752077087</v>
      </c>
      <c r="EA1205" s="73">
        <f>(DB1205^2)*(1-COS(RADIANS(CW1204-45)))+(COS(RADIANS(CW1204-45)))</f>
        <v>-0.961615515623791</v>
      </c>
      <c r="EB1205" s="73">
        <f>(DB1205*DB1206)*(1-COS(RADIANS(CW1204-45)))-DB1204*(SIN(RADIANS(CW1204-45)))</f>
        <v>0</v>
      </c>
      <c r="EC1205" s="10"/>
      <c r="ED1205">
        <v>0.27440043752077087</v>
      </c>
      <c r="EE1205" s="1">
        <v>0.20076120763410568</v>
      </c>
      <c r="EG1205">
        <f>CY1205+DU1205</f>
        <v>-1.216785303421323</v>
      </c>
      <c r="EH1205">
        <f>EG1205/(SQRT(EG1204^2+EG1205^2+EG1206^2))</f>
        <v>-0.86039713929734818</v>
      </c>
      <c r="EJ1205">
        <f>Q1205+AM1205</f>
        <v>0</v>
      </c>
      <c r="EK1205">
        <f>EJ1205/(SQRT(EJ1204^2+EJ1205^2+EJ1206^2))</f>
        <v>0</v>
      </c>
      <c r="EM1205" s="23">
        <f>CY1206*DU1204-CY1204*DU1206</f>
        <v>-5.3436559083262267E-2</v>
      </c>
      <c r="EP1205" s="9">
        <f>((SUMPRODUCT(CM1205:CM1207,BZ1205:BZ1207))*(SUMPRODUCT(CM1205:CM1207,CA1205:CA1207)))-((SUMPRODUCT(CN1205:CN1207,BZ1205:BZ1207))*(SUMPRODUCT(CN1205:CN1207,CA1205:CA1207)))</f>
        <v>-2.0448011549338674E-2</v>
      </c>
      <c r="EY1205" s="28"/>
      <c r="EZ1205" s="10"/>
      <c r="FA1205" s="61">
        <v>-0.2331099784159186</v>
      </c>
      <c r="FB1205" s="13">
        <f>BW1206</f>
        <v>0</v>
      </c>
      <c r="FC1205" s="17">
        <v>0</v>
      </c>
      <c r="FD1205">
        <v>0</v>
      </c>
      <c r="FF1205" s="73">
        <f>(FD1204*FD1205)*(1-COS(RADIANS(EY1204+45)))+FD1206*(SIN(RADIANS(EY1204+45)))</f>
        <v>-0.96625800488525304</v>
      </c>
      <c r="FG1205" s="73">
        <f>(FD1205^2)*(1-COS(RADIANS(EY1204+45)))+(COS(RADIANS(EY1204+45)))</f>
        <v>-0.25757614018998398</v>
      </c>
      <c r="FH1205" s="73">
        <f>(FD1205*FD1206)*(1-COS(RADIANS(EY1204+45)))-FD1204*(SIN(RADIANS(EY1204+45)))</f>
        <v>0</v>
      </c>
      <c r="FI1205" s="10"/>
      <c r="FJ1205">
        <v>-0.96625800488525304</v>
      </c>
      <c r="FK1205" s="23">
        <f>SIN(RADIANS(176))*(COS(RADIANS(0)))</f>
        <v>6.9756473744125524E-2</v>
      </c>
      <c r="FM1205" s="30">
        <f>(FK1204*FK1205)*(1-COS(RADIANS(EX1204)))+FK1206*(SIN(RADIANS(EX1204)))</f>
        <v>-2.4857178030640859E-2</v>
      </c>
      <c r="FN1205" s="30">
        <f>(FK1205^2)*(1-COS(RADIANS(EX1204)))+(COS(RADIANS(EX1204)))</f>
        <v>0.64452579290013434</v>
      </c>
      <c r="FO1205" s="30">
        <f>(FK1205*FK1206)*(1-COS(RADIANS(EX1204)))-FK1204*(SIN(RADIANS(EX1204)))</f>
        <v>0.76417839735679927</v>
      </c>
      <c r="FQ1205">
        <v>-0.61637559077162185</v>
      </c>
      <c r="FS1205" s="28">
        <f>(FD1204*FD1205)*(1-COS(RADIANS(EW1204)))+FD1206*(SIN(RADIANS(EW1204)))</f>
        <v>1</v>
      </c>
      <c r="FT1205" s="28">
        <f>(FD1205^2)*(1-COS(RADIANS(EW1204)))+(COS(RADIANS(EW1204)))</f>
        <v>6.1257422745431001E-17</v>
      </c>
      <c r="FU1205" s="28">
        <f>(FD1205*FD1206)*(1-COS(RADIANS(EW1204)))-FD1204*(SIN(RADIANS(EW1204)))</f>
        <v>0</v>
      </c>
      <c r="FW1205" s="61">
        <v>-0.97098108741430755</v>
      </c>
      <c r="FX1205" s="13">
        <f>BX1206</f>
        <v>0</v>
      </c>
      <c r="FY1205" s="17">
        <v>0</v>
      </c>
      <c r="FZ1205">
        <v>0</v>
      </c>
      <c r="GB1205" s="73">
        <f>(FD1204*FD1205)*(1-COS(RADIANS(EY1204-45)))+FD1206*(SIN(RADIANS(EY1204-45)))</f>
        <v>0.25757614018998348</v>
      </c>
      <c r="GC1205" s="73">
        <f>(FD1205^2)*(1-COS(RADIANS(EY1204-45)))+(COS(RADIANS(EY1204-45)))</f>
        <v>-0.96625800488525315</v>
      </c>
      <c r="GD1205" s="73">
        <f>(FD1205*FD1206)*(1-COS(RADIANS(EY1204-45)))-FD1204*(SIN(RADIANS(EY1204-45)))</f>
        <v>0</v>
      </c>
      <c r="GE1205" s="10"/>
      <c r="GF1205">
        <v>0.25757614018998348</v>
      </c>
      <c r="GG1205" s="1">
        <v>0.19003291323906985</v>
      </c>
      <c r="GI1205">
        <f>FA1205+FW1205</f>
        <v>-1.2040910658302262</v>
      </c>
      <c r="GJ1205">
        <f>GI1205/(SQRT(GI1204^2+GI1205^2+GI1206^2))</f>
        <v>-0.85142095781469029</v>
      </c>
      <c r="GL1205">
        <f>CH1206+DC1205</f>
        <v>-2.0448011549338674E-2</v>
      </c>
      <c r="GM1205" t="e">
        <f>GL1205/(SQRT(GL1204^2+GL1205^2+GL1206^2))</f>
        <v>#VALUE!</v>
      </c>
      <c r="GO1205" s="27">
        <f>FA1206*FW1204-FA1204*FW1206</f>
        <v>-5.3436559083262267E-2</v>
      </c>
    </row>
    <row r="1206" spans="1:197" x14ac:dyDescent="0.2">
      <c r="J1206" s="10"/>
      <c r="Q1206" s="82" t="s">
        <v>148</v>
      </c>
      <c r="R1206" s="13"/>
      <c r="T1206" s="10"/>
      <c r="U1206" s="10"/>
      <c r="V1206" s="10"/>
      <c r="W1206" s="10"/>
      <c r="X1206" s="10"/>
      <c r="Y1206" s="10"/>
      <c r="Z1206" s="80"/>
      <c r="AA1206" s="23" t="s">
        <v>149</v>
      </c>
      <c r="AE1206" s="1"/>
      <c r="AG1206" s="80"/>
      <c r="AK1206" s="13"/>
      <c r="AL1206" s="81"/>
      <c r="AM1206" s="82" t="s">
        <v>150</v>
      </c>
      <c r="AO1206" s="13"/>
      <c r="AP1206" s="13"/>
      <c r="AS1206" s="1"/>
      <c r="AW1206" s="1"/>
      <c r="BY1206" t="s">
        <v>9</v>
      </c>
      <c r="BZ1206" s="5">
        <f t="shared" si="1817"/>
        <v>0.3492962422733713</v>
      </c>
      <c r="CA1206" s="6">
        <f t="shared" si="1817"/>
        <v>-0.34518112468713447</v>
      </c>
      <c r="CB1206" s="7">
        <f>CY1205</f>
        <v>-0.25002043121758216</v>
      </c>
      <c r="CC1206" s="8">
        <f>DU1205</f>
        <v>-0.96676487220374074</v>
      </c>
      <c r="CE1206" s="10"/>
      <c r="CH1206">
        <f>((SUMPRODUCT(CM1205:CM1207,CK1205:CK1207))*(SUMPRODUCT(CM1205:CM1207,CL1205:CL1207)))-((SUMPRODUCT(CN1205:CN1207,CK1205:CK1207))*(SUMPRODUCT(CN1205:CN1207,CL1205:CL1207)))</f>
        <v>-2.0448011549338674E-2</v>
      </c>
      <c r="CI1206" s="67"/>
      <c r="CJ1206" s="10" t="s">
        <v>9</v>
      </c>
      <c r="CK1206" s="5">
        <f t="shared" si="1818"/>
        <v>0.3492962422733713</v>
      </c>
      <c r="CL1206" s="6">
        <f t="shared" si="1818"/>
        <v>-0.34518112468713447</v>
      </c>
      <c r="CM1206" s="7">
        <f>FA1205</f>
        <v>-0.2331099784159186</v>
      </c>
      <c r="CN1206" s="8">
        <f>FW1205</f>
        <v>-0.97098108741430755</v>
      </c>
      <c r="CP1206">
        <f t="shared" si="1816"/>
        <v>-9.8670839279614439E-2</v>
      </c>
      <c r="CQ1206">
        <f t="shared" si="1816"/>
        <v>-0.32743703463395935</v>
      </c>
      <c r="CR1206">
        <f>CK1208</f>
        <v>0</v>
      </c>
      <c r="CS1206">
        <f>CN1208</f>
        <v>0</v>
      </c>
      <c r="CW1206" s="28"/>
      <c r="CY1206" s="61">
        <v>0.74950881879487252</v>
      </c>
      <c r="DA1206" s="17">
        <v>0</v>
      </c>
      <c r="DB1206">
        <v>1</v>
      </c>
      <c r="DD1206" s="73">
        <f>(DB1204*DB1206)*(1-COS(RADIANS(CW1204+45)))-DB1205*(SIN(RADIANS(CW1204+45)))</f>
        <v>0</v>
      </c>
      <c r="DE1206" s="73">
        <f>(DB1205*DB1206)*(1-COS(RADIANS(CW1204+45)))+DB1204*(SIN(RADIANS(CW1204+45)))</f>
        <v>0</v>
      </c>
      <c r="DF1206" s="73">
        <f>(DB1206^2)*(1-COS(RADIANS(CW1204+45)))+(COS(RADIANS(CW1204+45)))</f>
        <v>1</v>
      </c>
      <c r="DG1206" s="10"/>
      <c r="DH1206">
        <v>0</v>
      </c>
      <c r="DI1206" s="23">
        <f>SIN(RADIANS('[1]Biaxial Input'!$F$21))*SIN(RADIANS(0))</f>
        <v>0</v>
      </c>
      <c r="DK1206" s="30">
        <f>(DI1204*DI1206)*(1-COS(RADIANS(CV1204)))-DI1205*(SIN(RADIANS(CV1204)))</f>
        <v>-5.3436559083262246E-2</v>
      </c>
      <c r="DL1206" s="30">
        <f>(DI1205*DI1206)*(1-COS(RADIANS(CV1204)))+DI1204*(SIN(RADIANS(CV1204)))</f>
        <v>-0.76417839735679927</v>
      </c>
      <c r="DM1206" s="30">
        <f>(DI1206^2)*(1-COS(RADIANS(CV1204)))+(COS(RADIANS(CV1204)))</f>
        <v>0.64278760968653936</v>
      </c>
      <c r="DO1206">
        <v>0.74950881879487252</v>
      </c>
      <c r="DQ1206" s="28">
        <f>(DB1204*DB1206)*(1-COS(RADIANS(CU1204)))-DB1205*(SIN(RADIANS(CU1204)))</f>
        <v>0</v>
      </c>
      <c r="DR1206" s="28">
        <f>(DB1205*DB1206)*(1-COS(RADIANS(CU1204)))+DB1204*(SIN(RADIANS(CU1204)))</f>
        <v>0</v>
      </c>
      <c r="DS1206" s="28">
        <f>(DB1206^2)*(1-COS(RADIANS(CU1204)))+(COS(RADIANS(CU1204)))</f>
        <v>1</v>
      </c>
      <c r="DU1206" s="61">
        <v>-0.15830546226261483</v>
      </c>
      <c r="DW1206" s="17">
        <v>0</v>
      </c>
      <c r="DX1206">
        <v>1</v>
      </c>
      <c r="DZ1206" s="73">
        <f>(DB1204*DB1204)*(1-COS(RADIANS(CW1204-45)))-DB1204*(SIN(RADIANS(CW1204-45)))</f>
        <v>0</v>
      </c>
      <c r="EA1206" s="73">
        <f>(DB1205*DB1206)*(1-COS(RADIANS(CW1204-45)))+DB1204*(SIN(RADIANS(CW1204-45)))</f>
        <v>0</v>
      </c>
      <c r="EB1206" s="73">
        <f>(DB1206^2)*(1-COS(RADIANS(CW1204-45)))+(COS(RADIANS(CW1204-45)))</f>
        <v>0.99999999999999989</v>
      </c>
      <c r="EC1206" s="10"/>
      <c r="ED1206">
        <v>0</v>
      </c>
      <c r="EE1206" s="1">
        <v>-0.15830546226261483</v>
      </c>
      <c r="EG1206">
        <f>CY1206+DU1206</f>
        <v>0.59120335653225764</v>
      </c>
      <c r="EH1206">
        <f>EG1206/(SQRT(EG1204^2+EG1205^2+EG1206^2))</f>
        <v>0.41804390246420753</v>
      </c>
      <c r="EJ1206">
        <f>Q1206+AM1206</f>
        <v>0</v>
      </c>
      <c r="EK1206">
        <f>EJ1206/(SQRT(EJ1204^2+EJ1205^2+EJ1206^2))</f>
        <v>0</v>
      </c>
      <c r="EM1206" s="23">
        <f>CY1204*DU1205-CY1205*DU1204</f>
        <v>-0.64278760968653925</v>
      </c>
      <c r="ER1206">
        <f t="shared" ref="ER1206:ES1208" si="1819">CK1205</f>
        <v>0.93180266183863136</v>
      </c>
      <c r="ES1206">
        <f t="shared" si="1819"/>
        <v>-0.87956522186239505</v>
      </c>
      <c r="ET1206" t="e">
        <f>#REF!</f>
        <v>#REF!</v>
      </c>
      <c r="EU1206" t="e">
        <f>#REF!</f>
        <v>#REF!</v>
      </c>
      <c r="EY1206" s="28"/>
      <c r="EZ1206" s="10"/>
      <c r="FA1206" s="61">
        <v>0.75215747624009166</v>
      </c>
      <c r="FB1206" s="13">
        <f>BW1207</f>
        <v>0</v>
      </c>
      <c r="FC1206" s="17">
        <v>0</v>
      </c>
      <c r="FD1206">
        <v>1</v>
      </c>
      <c r="FF1206" s="73">
        <f>(FD1204*FD1206)*(1-COS(RADIANS(EY1204+45)))-FD1205*(SIN(RADIANS(EY1204+45)))</f>
        <v>0</v>
      </c>
      <c r="FG1206" s="73">
        <f>(FD1205*FD1206)*(1-COS(RADIANS(EY1204+45)))+FD1204*(SIN(RADIANS(EY1204+45)))</f>
        <v>0</v>
      </c>
      <c r="FH1206" s="73">
        <f>(FD1206^2)*(1-COS(RADIANS(EY1204+45)))+(COS(RADIANS(EY1204+45)))</f>
        <v>0.99999999999999989</v>
      </c>
      <c r="FI1206" s="10"/>
      <c r="FJ1206">
        <v>0</v>
      </c>
      <c r="FK1206" s="23">
        <f>SIN(RADIANS(176))*SIN(RADIANS(0))</f>
        <v>0</v>
      </c>
      <c r="FM1206" s="30">
        <f>(FK1204*FK1206)*(1-COS(RADIANS(EX1204)))-FK1205*(SIN(RADIANS(EX1204)))</f>
        <v>-5.3436559083262246E-2</v>
      </c>
      <c r="FN1206" s="30">
        <f>(FK1205*FK1206)*(1-COS(RADIANS(EX1204)))+FK1204*(SIN(RADIANS(EX1204)))</f>
        <v>-0.76417839735679927</v>
      </c>
      <c r="FO1206" s="30">
        <f>(FK1206^2)*(1-COS(RADIANS(EX1204)))+(COS(RADIANS(EX1204)))</f>
        <v>0.64278760968653936</v>
      </c>
      <c r="FQ1206">
        <v>0.75215747624009166</v>
      </c>
      <c r="FS1206" s="28">
        <f>(FD1204*FD1206)*(1-COS(RADIANS(EW1204)))-FD1205*(SIN(RADIANS(EW1204)))</f>
        <v>0</v>
      </c>
      <c r="FT1206" s="28">
        <f>(FD1205*FD1206)*(1-COS(RADIANS(EW1204)))+FD1204*(SIN(RADIANS(EW1204)))</f>
        <v>0</v>
      </c>
      <c r="FU1206" s="28">
        <f>(FD1206^2)*(1-COS(RADIANS(EW1204)))+(COS(RADIANS(EW1204)))</f>
        <v>1</v>
      </c>
      <c r="FW1206" s="61">
        <v>-0.14520061904000592</v>
      </c>
      <c r="FX1206" s="13">
        <f>BX1207</f>
        <v>0</v>
      </c>
      <c r="FY1206" s="17">
        <v>0</v>
      </c>
      <c r="FZ1206">
        <v>1</v>
      </c>
      <c r="GB1206" s="73">
        <f>(FD1204*FD1204)*(1-COS(RADIANS(EY1204-45)))-FD1204*(SIN(RADIANS(EY1204-45)))</f>
        <v>0</v>
      </c>
      <c r="GC1206" s="73">
        <f>(FD1205*FD1206)*(1-COS(RADIANS(EY1204-45)))+FD1204*(SIN(RADIANS(EY1204-45)))</f>
        <v>0</v>
      </c>
      <c r="GD1206" s="73">
        <f>(FD1206^2)*(1-COS(RADIANS(EY1204-45)))+(COS(RADIANS(EY1204-45)))</f>
        <v>1</v>
      </c>
      <c r="GE1206" s="10"/>
      <c r="GF1206">
        <v>0</v>
      </c>
      <c r="GG1206" s="1">
        <v>-0.14520061904000592</v>
      </c>
      <c r="GI1206">
        <f>FA1206+FW1206</f>
        <v>0.60695685720008574</v>
      </c>
      <c r="GJ1206">
        <f>GI1206/(SQRT(GI1204^2+GI1205^2+GI1206^2))</f>
        <v>0.42918330961385548</v>
      </c>
      <c r="GL1206" t="e">
        <f>#REF!+DC1206</f>
        <v>#REF!</v>
      </c>
      <c r="GM1206" t="e">
        <f>GL1206/(SQRT(GL1204^2+GL1205^2+GL1206^2))</f>
        <v>#REF!</v>
      </c>
      <c r="GO1206" s="27">
        <f>FA1204*FW1205-FA1205*FW1204</f>
        <v>-0.64278760968653925</v>
      </c>
    </row>
    <row r="1207" spans="1:197" x14ac:dyDescent="0.2">
      <c r="E1207" s="5" t="s">
        <v>4</v>
      </c>
      <c r="F1207" s="6" t="s">
        <v>5</v>
      </c>
      <c r="G1207" s="7" t="s">
        <v>6</v>
      </c>
      <c r="H1207" s="8" t="s">
        <v>1</v>
      </c>
      <c r="I1207">
        <v>14</v>
      </c>
      <c r="J1207" s="9" t="s">
        <v>7</v>
      </c>
      <c r="K1207">
        <v>14</v>
      </c>
      <c r="L1207" s="10"/>
      <c r="M1207" s="17">
        <f>A1155</f>
        <v>0</v>
      </c>
      <c r="N1207" s="17">
        <f>B1155</f>
        <v>-15</v>
      </c>
      <c r="O1207" s="17">
        <f>C1155</f>
        <v>293.89999999999998</v>
      </c>
      <c r="Q1207" s="61">
        <f t="array" ref="Q1207:Q1209">MMULT(AI1207:AK1209,AG1207:AG1209)</f>
        <v>0.93365243757022276</v>
      </c>
      <c r="R1207" s="13"/>
      <c r="S1207" s="17">
        <v>1</v>
      </c>
      <c r="T1207">
        <v>0</v>
      </c>
      <c r="V1207" s="73">
        <f>(T1207^2)*(1-COS(RADIANS(O1207+45)))+(COS(RADIANS(O1207+45)))</f>
        <v>0.93295353482548893</v>
      </c>
      <c r="W1207" s="73">
        <f>(T1207*T1208)*(1-COS(RADIANS(O1207+45)))-T1209*(SIN(RADIANS(O1207+45)))</f>
        <v>0.35999680812005158</v>
      </c>
      <c r="X1207" s="73">
        <f>(T1207*T1209)*(1-COS(RADIANS(O1207+45)))+T1208*(SIN(RADIANS(O1207+45)))</f>
        <v>0</v>
      </c>
      <c r="Y1207" s="10"/>
      <c r="Z1207">
        <f t="array" ref="Z1207:Z1209">MMULT(V1207:X1209,S1207:S1209)</f>
        <v>0.93295353482548893</v>
      </c>
      <c r="AA1207" s="23">
        <f>COS(RADIANS('[1]Biaxial Input'!$F$21))</f>
        <v>-0.9975640502598242</v>
      </c>
      <c r="AC1207" s="30">
        <f>(AA1207^2)*(1-COS(RADIANS(N1207)))+(COS(RADIANS(N1207)))</f>
        <v>0.99983419624187875</v>
      </c>
      <c r="AD1207" s="30">
        <f>(AA1207*AA1208)*(1-COS(RADIANS(N1207)))-AA1209*(SIN(RADIANS(N1207)))</f>
        <v>-2.3711042090011594E-3</v>
      </c>
      <c r="AE1207" s="30">
        <f>(AA1207*AA1209)*(1-COS(RADIANS(N1207)))+AA1208*(SIN(RADIANS(N1207)))</f>
        <v>-1.8054303924173627E-2</v>
      </c>
      <c r="AG1207">
        <f t="array" ref="AG1207:AG1209">MMULT(AC1207:AE1209,Z1207:Z1209)</f>
        <v>0.93365243757022276</v>
      </c>
      <c r="AI1207" s="28">
        <f>(T1207^2)*(1-COS(RADIANS(M1207)))+(COS(RADIANS(M1207)))</f>
        <v>1</v>
      </c>
      <c r="AJ1207" s="28">
        <f>(T1207*T1208)*(1-COS(RADIANS(M1207)))-T1209*(SIN(RADIANS(M1207)))</f>
        <v>0</v>
      </c>
      <c r="AK1207" s="28">
        <f>(T1207*T1209)*(1-COS(RADIANS(M1207)))+T1208*(SIN(RADIANS(M1207)))</f>
        <v>0</v>
      </c>
      <c r="AM1207" s="61">
        <f t="array" ref="AM1207:AM1209">MMULT(AI1207:AK1209,AW1207:AW1209)</f>
        <v>-0.35772498924312635</v>
      </c>
      <c r="AN1207" s="13"/>
      <c r="AO1207" s="17">
        <v>1</v>
      </c>
      <c r="AP1207">
        <v>0</v>
      </c>
      <c r="AR1207" s="73">
        <f>(T1207^2)*(1-COS(RADIANS(O1207-45)))+(COS(RADIANS(O1207-45)))</f>
        <v>-0.35999680812005153</v>
      </c>
      <c r="AS1207" s="73">
        <f>(T1207*T1208)*(1-COS(RADIANS(O1207-45)))-T1209*(SIN(RADIANS(O1207-45)))</f>
        <v>0.93295353482548893</v>
      </c>
      <c r="AT1207" s="73">
        <f>(T1207*T1209)*(1-COS(RADIANS(O1207-45)))+T1208*(SIN(RADIANS(O1207-45)))</f>
        <v>0</v>
      </c>
      <c r="AU1207" s="10"/>
      <c r="AV1207">
        <f t="array" ref="AV1207:AV1209">MMULT(AR1207:AT1209,S1207:S1209)</f>
        <v>-0.35999680812005153</v>
      </c>
      <c r="AW1207" s="1">
        <f t="array" ref="AW1207:AW1209">MMULT(AC1207:AE1209,AV1207:AV1209)</f>
        <v>-0.35772498924312635</v>
      </c>
      <c r="BY1207" t="s">
        <v>10</v>
      </c>
      <c r="BZ1207" s="5">
        <f t="shared" si="1817"/>
        <v>-9.8670839279614439E-2</v>
      </c>
      <c r="CA1207" s="6">
        <f t="shared" si="1817"/>
        <v>-0.32743703463395935</v>
      </c>
      <c r="CB1207" s="7">
        <f>CY1206</f>
        <v>0.74950881879487252</v>
      </c>
      <c r="CC1207" s="8">
        <f>DU1206</f>
        <v>-0.15830546226261483</v>
      </c>
      <c r="CE1207" s="10"/>
      <c r="CG1207" s="10" t="s">
        <v>160</v>
      </c>
      <c r="CH1207" s="10">
        <f>-CH1204*((EY1204-CW1204)/(CH1206-CE1205))</f>
        <v>209.07371265078723</v>
      </c>
      <c r="CI1207" s="67"/>
      <c r="CJ1207" s="10" t="s">
        <v>10</v>
      </c>
      <c r="CK1207" s="5">
        <f t="shared" si="1818"/>
        <v>-9.8670839279614439E-2</v>
      </c>
      <c r="CL1207" s="6">
        <f t="shared" si="1818"/>
        <v>-0.32743703463395935</v>
      </c>
      <c r="CM1207" s="7">
        <f>FA1206</f>
        <v>0.75215747624009166</v>
      </c>
      <c r="CN1207" s="8">
        <f>FW1206</f>
        <v>-0.14520061904000592</v>
      </c>
      <c r="CW1207" s="28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EE1207" s="1"/>
      <c r="EI1207" s="64">
        <f>(DEGREES(ACOS((EH1204*EK1204+EH1205*EK1205+EH1206*EK1206)/((SQRT(EH1204^2+EH1205^2+EH1206^2))*(SQRT(EK1204^2+EK1205^2+EK1206^2))))))</f>
        <v>106.9461165947417</v>
      </c>
      <c r="ER1207">
        <f t="shared" si="1819"/>
        <v>0.3492962422733713</v>
      </c>
      <c r="ES1207">
        <f t="shared" si="1819"/>
        <v>-0.34518112468713447</v>
      </c>
      <c r="ET1207" t="e">
        <f>#REF!</f>
        <v>#REF!</v>
      </c>
      <c r="EU1207" t="e">
        <f>#REF!</f>
        <v>#REF!</v>
      </c>
      <c r="EY1207" s="28"/>
      <c r="EZ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GG1207" s="1"/>
      <c r="GK1207" s="64" t="e">
        <f>(DEGREES(ACOS((GJ1204*GM1204+GJ1205*GM1205+GJ1206*GM1206)/((SQRT(GJ1204^2+GJ1205^2+GJ1206^2))*(SQRT(GM1204^2+GM1205^2+GM1206^2))))))</f>
        <v>#VALUE!</v>
      </c>
    </row>
    <row r="1208" spans="1:197" x14ac:dyDescent="0.2">
      <c r="D1208" t="s">
        <v>8</v>
      </c>
      <c r="E1208" s="5">
        <f t="shared" ref="E1208:F1210" si="1820">E1203</f>
        <v>0.93179877629360952</v>
      </c>
      <c r="F1208" s="6">
        <f t="shared" si="1820"/>
        <v>-0.87957021770226052</v>
      </c>
      <c r="G1208" s="7">
        <f>Q1207</f>
        <v>0.93365243757022276</v>
      </c>
      <c r="H1208" s="8">
        <f>AM1207</f>
        <v>-0.35772498924312635</v>
      </c>
      <c r="J1208" s="9">
        <f>((SUMPRODUCT(G1208:G1210,E1208:E1210))*(SUMPRODUCT(G1208:G1210,F1208:F1210)))-((SUMPRODUCT(H1208:H1210,E1208:E1210))*(SUMPRODUCT(H1208:H1210,F1208:F1210)))</f>
        <v>-6.9696211070632563E-2</v>
      </c>
      <c r="Q1208" s="61">
        <v>-0.35000203322171319</v>
      </c>
      <c r="S1208" s="17">
        <v>0</v>
      </c>
      <c r="T1208">
        <v>0</v>
      </c>
      <c r="V1208" s="73">
        <f>(T1207*T1208)*(1-COS(RADIANS(O1207+45)))+T1209*(SIN(RADIANS(O1207+45)))</f>
        <v>-0.35999680812005158</v>
      </c>
      <c r="W1208" s="73">
        <f>(T1208^2)*(1-COS(RADIANS(O1207+45)))+(COS(RADIANS(O1207+45)))</f>
        <v>0.93295353482548893</v>
      </c>
      <c r="X1208" s="73">
        <f>(T1208*T1209)*(1-COS(RADIANS(O1207+45)))-T1207*(SIN(RADIANS(O1207+45)))</f>
        <v>0</v>
      </c>
      <c r="Y1208" s="10"/>
      <c r="Z1208">
        <v>-0.35999680812005158</v>
      </c>
      <c r="AA1208" s="23">
        <f>SIN(RADIANS('[1]Biaxial Input'!$F$21))*(COS(RADIANS(0)))</f>
        <v>6.9756473744125524E-2</v>
      </c>
      <c r="AC1208" s="30">
        <f>(AA1207*AA1208)*(1-COS(RADIANS(N1207)))+AA1209*(SIN(RADIANS(N1207)))</f>
        <v>-2.3711042090011594E-3</v>
      </c>
      <c r="AD1208" s="30">
        <f>(AA1208^2)*(1-COS(RADIANS(N1207)))+(COS(RADIANS(N1207)))</f>
        <v>0.96609163004718956</v>
      </c>
      <c r="AE1208" s="30">
        <f>(AA1208*AA1209)*(1-COS(RADIANS(N1207)))-AA1207*(SIN(RADIANS(N1207)))</f>
        <v>-0.25818857491685071</v>
      </c>
      <c r="AG1208">
        <v>-0.35000203322171319</v>
      </c>
      <c r="AI1208" s="28">
        <f>(T1207*T1208)*(1-COS(RADIANS(M1207)))+T1209*(SIN(RADIANS(M1207)))</f>
        <v>0</v>
      </c>
      <c r="AJ1208" s="28">
        <f>(T1208^2)*(1-COS(RADIANS(M1207)))+(COS(RADIANS(M1207)))</f>
        <v>1</v>
      </c>
      <c r="AK1208" s="28">
        <f>(T1208*T1209)*(1-COS(RADIANS(M1207)))-T1207*(SIN(RADIANS(M1207)))</f>
        <v>0</v>
      </c>
      <c r="AM1208" s="61">
        <v>-0.90046501127088363</v>
      </c>
      <c r="AO1208" s="17">
        <v>0</v>
      </c>
      <c r="AP1208">
        <v>0</v>
      </c>
      <c r="AR1208" s="73">
        <f>(T1207*T1208)*(1-COS(RADIANS(O1207-45)))+T1209*(SIN(RADIANS(O1207-45)))</f>
        <v>-0.93295353482548893</v>
      </c>
      <c r="AS1208" s="73">
        <f>(T1208^2)*(1-COS(RADIANS(O1207-45)))+(COS(RADIANS(O1207-45)))</f>
        <v>-0.35999680812005153</v>
      </c>
      <c r="AT1208" s="73">
        <f>(T1208*T1209)*(1-COS(RADIANS(O1207-45)))-T1207*(SIN(RADIANS(O1207-45)))</f>
        <v>0</v>
      </c>
      <c r="AU1208" s="10"/>
      <c r="AV1208">
        <v>-0.93295353482548893</v>
      </c>
      <c r="AW1208" s="1">
        <v>-0.90046501127088363</v>
      </c>
      <c r="CS1208" s="15"/>
      <c r="CW1208" s="28"/>
      <c r="CY1208" s="82" t="s">
        <v>148</v>
      </c>
      <c r="CZ1208" s="13"/>
      <c r="DB1208" s="10"/>
      <c r="DC1208" s="10"/>
      <c r="DD1208" s="10"/>
      <c r="DE1208" s="10"/>
      <c r="DF1208" s="10"/>
      <c r="DG1208" s="10"/>
      <c r="DH1208" s="80"/>
      <c r="DI1208" s="23" t="s">
        <v>149</v>
      </c>
      <c r="DM1208" s="1"/>
      <c r="DO1208" s="80"/>
      <c r="DS1208" s="13"/>
      <c r="DT1208" s="81"/>
      <c r="DU1208" s="82" t="s">
        <v>150</v>
      </c>
      <c r="DW1208" s="13"/>
      <c r="DX1208" s="13"/>
      <c r="EA1208" s="1"/>
      <c r="EE1208" s="1"/>
      <c r="EI1208" s="13"/>
      <c r="ER1208">
        <f t="shared" si="1819"/>
        <v>-9.8670839279614439E-2</v>
      </c>
      <c r="ES1208">
        <f t="shared" si="1819"/>
        <v>-0.32743703463395935</v>
      </c>
      <c r="ET1208" t="e">
        <f>#REF!</f>
        <v>#REF!</v>
      </c>
      <c r="EU1208" t="e">
        <f>#REF!</f>
        <v>#REF!</v>
      </c>
      <c r="EY1208" s="28"/>
      <c r="EZ1208" s="10"/>
      <c r="FA1208" s="82" t="s">
        <v>148</v>
      </c>
      <c r="FB1208" s="13"/>
      <c r="FD1208" s="10"/>
      <c r="FE1208" s="10"/>
      <c r="FF1208" s="10"/>
      <c r="FG1208" s="10"/>
      <c r="FH1208" s="10"/>
      <c r="FI1208" s="10"/>
      <c r="FJ1208" s="80"/>
      <c r="FK1208" s="23" t="s">
        <v>149</v>
      </c>
      <c r="FO1208" s="1"/>
      <c r="FQ1208" s="80"/>
      <c r="FU1208" s="13"/>
      <c r="FV1208" s="81"/>
      <c r="FW1208" s="82" t="s">
        <v>150</v>
      </c>
      <c r="FY1208" s="13"/>
      <c r="FZ1208" s="13"/>
      <c r="GC1208" s="1"/>
      <c r="GG1208" s="1"/>
      <c r="GK1208" s="13"/>
    </row>
    <row r="1209" spans="1:197" x14ac:dyDescent="0.2">
      <c r="D1209" t="s">
        <v>9</v>
      </c>
      <c r="E1209" s="5">
        <f t="shared" si="1820"/>
        <v>0.34930736326064155</v>
      </c>
      <c r="F1209" s="6">
        <f t="shared" si="1820"/>
        <v>-0.34517023974623617</v>
      </c>
      <c r="G1209" s="7">
        <f t="shared" ref="G1209:G1210" si="1821">Q1208</f>
        <v>-0.35000203322171319</v>
      </c>
      <c r="H1209" s="8">
        <f t="shared" ref="H1209:H1210" si="1822">AM1208</f>
        <v>-0.90046501127088363</v>
      </c>
      <c r="J1209" s="10"/>
      <c r="Q1209" s="61">
        <v>-7.610323619825958E-2</v>
      </c>
      <c r="S1209" s="17">
        <v>0</v>
      </c>
      <c r="T1209">
        <v>1</v>
      </c>
      <c r="V1209" s="73">
        <f>(T1207*T1209)*(1-COS(RADIANS(O1207+45)))-T1208*(SIN(RADIANS(O1207+45)))</f>
        <v>0</v>
      </c>
      <c r="W1209" s="73">
        <f>(T1208*T1209)*(1-COS(RADIANS(O1207+45)))+T1207*(SIN(RADIANS(O1207+45)))</f>
        <v>0</v>
      </c>
      <c r="X1209" s="73">
        <f>(T1209^2)*(1-COS(RADIANS(O1207+45)))+(COS(RADIANS(O1207+45)))</f>
        <v>1</v>
      </c>
      <c r="Y1209" s="10"/>
      <c r="Z1209">
        <v>0</v>
      </c>
      <c r="AA1209" s="23">
        <f>SIN(RADIANS('[1]Biaxial Input'!$F$21))*SIN(RADIANS(0))</f>
        <v>0</v>
      </c>
      <c r="AC1209" s="30">
        <f>(AA1207*AA1209)*(1-COS(RADIANS(N1207)))-AA1208*(SIN(RADIANS(N1207)))</f>
        <v>1.8054303924173627E-2</v>
      </c>
      <c r="AD1209" s="30">
        <f>(AA1208*AA1209)*(1-COS(RADIANS(N1207)))+AA1207*(SIN(RADIANS(N1207)))</f>
        <v>0.25818857491685071</v>
      </c>
      <c r="AE1209" s="30">
        <f>(AA1209^2)*(1-COS(RADIANS(N1207)))+(COS(RADIANS(N1207)))</f>
        <v>0.96592582628906831</v>
      </c>
      <c r="AG1209">
        <v>-7.610323619825958E-2</v>
      </c>
      <c r="AI1209" s="28">
        <f>(T1207*T1209)*(1-COS(RADIANS(M1207)))-T1208*(SIN(RADIANS(M1207)))</f>
        <v>0</v>
      </c>
      <c r="AJ1209" s="28">
        <f>(T1208*T1209)*(1-COS(RADIANS(M1207)))+T1207*(SIN(RADIANS(M1207)))</f>
        <v>0</v>
      </c>
      <c r="AK1209" s="28">
        <f>(T1209^2)*(1-COS(RADIANS(M1207)))+(COS(RADIANS(M1207)))</f>
        <v>1</v>
      </c>
      <c r="AM1209" s="61">
        <v>-0.24737743540576326</v>
      </c>
      <c r="AO1209" s="17">
        <v>0</v>
      </c>
      <c r="AP1209">
        <v>1</v>
      </c>
      <c r="AR1209" s="73">
        <f>(T1207*T1207)*(1-COS(RADIANS(O1207-45)))-T1207*(SIN(RADIANS(O1207-45)))</f>
        <v>0</v>
      </c>
      <c r="AS1209" s="73">
        <f>(T1208*T1209)*(1-COS(RADIANS(O1207-45)))+T1207*(SIN(RADIANS(O1207-45)))</f>
        <v>0</v>
      </c>
      <c r="AT1209" s="73">
        <f>(T1209^2)*(1-COS(RADIANS(O1207-45)))+(COS(RADIANS(O1207-45)))</f>
        <v>1</v>
      </c>
      <c r="AU1209" s="10"/>
      <c r="AV1209">
        <v>0</v>
      </c>
      <c r="AW1209" s="1">
        <v>-0.24737743540576326</v>
      </c>
      <c r="BZ1209" s="5" t="s">
        <v>4</v>
      </c>
      <c r="CA1209" s="6" t="s">
        <v>5</v>
      </c>
      <c r="CB1209" s="7" t="s">
        <v>6</v>
      </c>
      <c r="CC1209" s="8" t="s">
        <v>1</v>
      </c>
      <c r="CD1209">
        <v>12</v>
      </c>
      <c r="CE1209" s="9" t="s">
        <v>7</v>
      </c>
      <c r="CG1209" s="90" t="s">
        <v>157</v>
      </c>
      <c r="CH1209" s="61">
        <f>CE1210-((CH1211-CE1210)/(EY1209-CW1209))*CW1209</f>
        <v>7.1346825574597235</v>
      </c>
      <c r="CI1209" s="10"/>
      <c r="CK1209" s="5" t="s">
        <v>4</v>
      </c>
      <c r="CL1209" s="6" t="s">
        <v>5</v>
      </c>
      <c r="CM1209" s="7" t="s">
        <v>6</v>
      </c>
      <c r="CN1209" s="8" t="s">
        <v>1</v>
      </c>
      <c r="CO1209" s="10"/>
      <c r="CP1209">
        <f t="shared" ref="CP1209:CQ1211" si="1823">BZ1210</f>
        <v>0.93180266183863136</v>
      </c>
      <c r="CQ1209">
        <f t="shared" si="1823"/>
        <v>-0.87956522186239505</v>
      </c>
      <c r="CR1209">
        <f>CI1213</f>
        <v>0</v>
      </c>
      <c r="CS1209">
        <f>CL1213</f>
        <v>0</v>
      </c>
      <c r="CU1209" s="17">
        <f>CU1113</f>
        <v>70</v>
      </c>
      <c r="CV1209" s="17">
        <f>CV1113</f>
        <v>-5</v>
      </c>
      <c r="CW1209" s="31">
        <f>CH1116</f>
        <v>221.55607767973757</v>
      </c>
      <c r="CY1209" s="61">
        <f t="array" ref="CY1209:CY1211">MMULT(DQ1209:DS1211,DO1209:DO1211)</f>
        <v>0.91397375425543204</v>
      </c>
      <c r="CZ1209" s="13"/>
      <c r="DA1209" s="17">
        <v>1</v>
      </c>
      <c r="DB1209">
        <v>0</v>
      </c>
      <c r="DD1209" s="73">
        <f>(DB1209^2)*(1-COS(RADIANS(CW1209+45)))+(COS(RADIANS(CW1209+45)))</f>
        <v>-6.0071595850015709E-2</v>
      </c>
      <c r="DE1209" s="73">
        <f>(DB1209*DB1210)*(1-COS(RADIANS(CW1209+45)))-DB1211*(SIN(RADIANS(CW1209+45)))</f>
        <v>0.99819407099623292</v>
      </c>
      <c r="DF1209" s="73">
        <f>(DB1209*DB1211)*(1-COS(RADIANS(CW1209+45)))+DB1210*(SIN(RADIANS(CW1209+45)))</f>
        <v>0</v>
      </c>
      <c r="DG1209" s="10"/>
      <c r="DH1209">
        <f t="array" ref="DH1209:DH1211">MMULT(DD1209:DF1211,DA1209:DA1211)</f>
        <v>-6.0071595850015709E-2</v>
      </c>
      <c r="DI1209" s="23">
        <f>COS(RADIANS('[1]Biaxial Input'!$F$21))</f>
        <v>-0.9975640502598242</v>
      </c>
      <c r="DK1209" s="30">
        <f>(DI1209^2)*(1-COS(RADIANS(CV1209)))+(COS(RADIANS(CV1209)))</f>
        <v>0.99998148353170568</v>
      </c>
      <c r="DL1209" s="30">
        <f>(DI1209*DI1210)*(1-COS(RADIANS(CV1209)))-DI1211*(SIN(RADIANS(CV1209)))</f>
        <v>-2.6479783333051429E-4</v>
      </c>
      <c r="DM1209" s="30">
        <f>(DI1209*DI1211)*(1-COS(RADIANS(CV1209)))+DI1210*(SIN(RADIANS(CV1209)))</f>
        <v>-6.0796772806267756E-3</v>
      </c>
      <c r="DO1209">
        <f t="array" ref="DO1209:DO1211">MMULT(DK1209:DM1211,DH1209:DH1211)</f>
        <v>-5.9806163908972594E-2</v>
      </c>
      <c r="DQ1209" s="28">
        <f>(DB1209^2)*(1-COS(RADIANS(CU1209)))+(COS(RADIANS(CU1209)))</f>
        <v>0.34202014332566882</v>
      </c>
      <c r="DR1209" s="28">
        <f>(DB1209*DB1210)*(1-COS(RADIANS(CU1209)))-DB1211*(SIN(RADIANS(CU1209)))</f>
        <v>-0.93969262078590832</v>
      </c>
      <c r="DS1209" s="28">
        <f>(DB1209*DB1211)*(1-COS(RADIANS(CU1209)))+DB1210*(SIN(RADIANS(CU1209)))</f>
        <v>0</v>
      </c>
      <c r="DU1209" s="61">
        <f t="array" ref="DU1209:DU1211">MMULT(DQ1209:DS1211,EE1209:EE1211)</f>
        <v>-0.39788505303109739</v>
      </c>
      <c r="DV1209" s="13"/>
      <c r="DW1209" s="17">
        <v>1</v>
      </c>
      <c r="DX1209">
        <v>0</v>
      </c>
      <c r="DZ1209" s="73">
        <f>(DB1209^2)*(1-COS(RADIANS(CW1209-45)))+(COS(RADIANS(CW1209-45)))</f>
        <v>-0.99819407099623292</v>
      </c>
      <c r="EA1209" s="73">
        <f>(DB1209*DB1210)*(1-COS(RADIANS(CW1209-45)))-DB1211*(SIN(RADIANS(CW1209-45)))</f>
        <v>-6.0071595850015203E-2</v>
      </c>
      <c r="EB1209" s="73">
        <f>(DB1209*DB1211)*(1-COS(RADIANS(CW1209-45)))+DB1210*(SIN(RADIANS(CW1209-45)))</f>
        <v>0</v>
      </c>
      <c r="EC1209" s="10"/>
      <c r="ED1209">
        <f t="array" ref="ED1209:ED1211">MMULT(DZ1209:EB1211,DA1209:DA1211)</f>
        <v>-0.99819407099623292</v>
      </c>
      <c r="EE1209" s="1">
        <f t="array" ref="EE1209:EE1211">MMULT(DK1209:DM1211,ED1209:ED1211)</f>
        <v>-0.9981914947957915</v>
      </c>
      <c r="EG1209">
        <f>CY1209+DU1209</f>
        <v>0.5160887012243347</v>
      </c>
      <c r="EH1209">
        <f>EG1209/(SQRT(EG1209^2+EG1210^2+EG1211^2))</f>
        <v>0.36492982032948507</v>
      </c>
      <c r="EJ1209">
        <f>Q1209+AM1209</f>
        <v>-0.32348067160402283</v>
      </c>
      <c r="EK1209">
        <f>EJ1209/(SQRT(EJ1209^2+EJ1210^2+EJ1211^2))</f>
        <v>-1</v>
      </c>
      <c r="EM1209" s="23">
        <f>CY1210*DU1211-CY1211*DU1210</f>
        <v>-7.9620732894590179E-2</v>
      </c>
      <c r="EO1209" s="15">
        <v>12</v>
      </c>
      <c r="EP1209" s="9" t="s">
        <v>7</v>
      </c>
      <c r="EW1209" s="17">
        <f>CU1209</f>
        <v>70</v>
      </c>
      <c r="EX1209" s="17">
        <f>CV1209</f>
        <v>-5</v>
      </c>
      <c r="EY1209" s="31">
        <f>1+CW1209</f>
        <v>222.55607767973757</v>
      </c>
      <c r="EZ1209" s="10"/>
      <c r="FA1209" s="61">
        <f t="array" ref="FA1209:FA1211">MMULT(FS1209:FU1211,FQ1209:FQ1211)</f>
        <v>0.92077860328654615</v>
      </c>
      <c r="FB1209" s="13">
        <f>BW1210</f>
        <v>0</v>
      </c>
      <c r="FC1209" s="17">
        <v>1</v>
      </c>
      <c r="FD1209">
        <v>0</v>
      </c>
      <c r="FF1209" s="73">
        <f>(FD1209^2)*(1-COS(RADIANS(EY1209+45)))+(COS(RADIANS(EY1209+45)))</f>
        <v>-4.2641558024691752E-2</v>
      </c>
      <c r="FG1209" s="73">
        <f>(FD1209*FD1210)*(1-COS(RADIANS(EY1209+45)))-FD1211*(SIN(RADIANS(EY1209+45)))</f>
        <v>0.99909043511046924</v>
      </c>
      <c r="FH1209" s="73">
        <f>(FD1209*FD1211)*(1-COS(RADIANS(EY1209+45)))+FD1210*(SIN(RADIANS(EY1209+45)))</f>
        <v>0</v>
      </c>
      <c r="FI1209" s="10"/>
      <c r="FJ1209">
        <f t="array" ref="FJ1209:FJ1211">MMULT(FF1209:FH1211,FC1209:FC1211)</f>
        <v>-4.2641558024691752E-2</v>
      </c>
      <c r="FK1209" s="23">
        <f>COS(RADIANS(176))</f>
        <v>-0.9975640502598242</v>
      </c>
      <c r="FM1209" s="30">
        <f>(FK1209^2)*(1-COS(RADIANS(EX1209)))+(COS(RADIANS(EX1209)))</f>
        <v>0.99998148353170568</v>
      </c>
      <c r="FN1209" s="30">
        <f>(FK1209*FK1210)*(1-COS(RADIANS(EX1209)))-FK1211*(SIN(RADIANS(EX1209)))</f>
        <v>-2.6479783333051429E-4</v>
      </c>
      <c r="FO1209" s="30">
        <f>(FK1209*FK1211)*(1-COS(RADIANS(EX1209)))+FK1210*(SIN(RADIANS(EX1209)))</f>
        <v>-6.0796772806267756E-3</v>
      </c>
      <c r="FQ1209">
        <f t="array" ref="FQ1209:FQ1211">MMULT(FM1209:FO1211,FJ1209:FJ1211)</f>
        <v>-4.2376211471116074E-2</v>
      </c>
      <c r="FS1209" s="28">
        <f>(FD1209^2)*(1-COS(RADIANS(EW1209)))+(COS(RADIANS(EW1209)))</f>
        <v>0.34202014332566882</v>
      </c>
      <c r="FT1209" s="28">
        <f>(FD1209*FD1210)*(1-COS(RADIANS(EW1209)))-FD1211*(SIN(RADIANS(EW1209)))</f>
        <v>-0.93969262078590832</v>
      </c>
      <c r="FU1209" s="28">
        <f>(FD1209*FD1211)*(1-COS(RADIANS(EW1209)))+FD1210*(SIN(RADIANS(EW1209)))</f>
        <v>0</v>
      </c>
      <c r="FW1209" s="61">
        <f t="array" ref="FW1209:FW1211">MMULT(FS1209:FU1211,GG1209:GG1211)</f>
        <v>-0.38187341177804573</v>
      </c>
      <c r="FX1209" s="13">
        <f>BX1210</f>
        <v>0</v>
      </c>
      <c r="FY1209" s="17">
        <v>1</v>
      </c>
      <c r="FZ1209">
        <v>0</v>
      </c>
      <c r="GB1209" s="73">
        <f>(FD1209^2)*(1-COS(RADIANS(EY1209-45)))+(COS(RADIANS(EY1209-45)))</f>
        <v>-0.99909043511046935</v>
      </c>
      <c r="GC1209" s="73">
        <f>(FD1209*FD1210)*(1-COS(RADIANS(EY1209-45)))-FD1211*(SIN(RADIANS(EY1209-45)))</f>
        <v>-4.2641558024691245E-2</v>
      </c>
      <c r="GD1209" s="73">
        <f>(FD1209*FD1211)*(1-COS(RADIANS(EY1209-45)))+FD1210*(SIN(RADIANS(EY1209-45)))</f>
        <v>0</v>
      </c>
      <c r="GE1209" s="10"/>
      <c r="GF1209">
        <f t="array" ref="GF1209:GF1211">MMULT(GB1209:GD1211,FC1209:FC1211)</f>
        <v>-0.99909043511046935</v>
      </c>
      <c r="GG1209" s="1">
        <f t="array" ref="GG1209:GG1211">MMULT(FM1209:FO1211,GF1209:GF1211)</f>
        <v>-0.99908322687627926</v>
      </c>
      <c r="GI1209">
        <f>FA1209+FW1209</f>
        <v>0.53890519150850036</v>
      </c>
      <c r="GJ1209">
        <f>GI1209/(SQRT(GI1209^2+GI1210^2+GI1211^2))</f>
        <v>0.3810635153322956</v>
      </c>
      <c r="GL1209" t="e">
        <f>CH1210+DC1209</f>
        <v>#VALUE!</v>
      </c>
      <c r="GM1209" t="e">
        <f>GL1209/(SQRT(GL1209^2+GL1210^2+GL1211^2))</f>
        <v>#VALUE!</v>
      </c>
      <c r="GO1209" s="27">
        <f>FA1210*FW1211-FA1211*FW1210</f>
        <v>-7.9620732894590152E-2</v>
      </c>
    </row>
    <row r="1210" spans="1:197" x14ac:dyDescent="0.2">
      <c r="D1210" t="s">
        <v>10</v>
      </c>
      <c r="E1210" s="5">
        <f t="shared" si="1820"/>
        <v>-9.8668163404565704E-2</v>
      </c>
      <c r="F1210" s="6">
        <f t="shared" si="1820"/>
        <v>-0.32743508933027299</v>
      </c>
      <c r="G1210" s="7">
        <f t="shared" si="1821"/>
        <v>-7.610323619825958E-2</v>
      </c>
      <c r="H1210" s="8">
        <f t="shared" si="1822"/>
        <v>-0.24737743540576326</v>
      </c>
      <c r="J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W1210" s="1"/>
      <c r="BY1210" t="s">
        <v>8</v>
      </c>
      <c r="BZ1210" s="5">
        <f t="shared" ref="BZ1210:CA1212" si="1824">BZ1205</f>
        <v>0.93180266183863136</v>
      </c>
      <c r="CA1210" s="6">
        <f t="shared" si="1824"/>
        <v>-0.87956522186239505</v>
      </c>
      <c r="CB1210" s="7">
        <f>CY1209</f>
        <v>0.91397375425543204</v>
      </c>
      <c r="CC1210" s="8">
        <f>DU1209</f>
        <v>-0.39788505303109739</v>
      </c>
      <c r="CE1210" s="9">
        <f>((SUMPRODUCT(CB1210:CB1212,BZ1210:BZ1212))*(SUMPRODUCT(CB1210:(CB1212),CA1210:CA1212)))-((SUMPRODUCT(CC1210:CC1212,BZ1210:BZ1212))*(SUMPRODUCT(CC1210:CC1212,CA1210:CA1212)))</f>
        <v>0</v>
      </c>
      <c r="CG1210">
        <v>1</v>
      </c>
      <c r="CH1210" t="s">
        <v>161</v>
      </c>
      <c r="CI1210" s="67"/>
      <c r="CJ1210" s="1" t="s">
        <v>8</v>
      </c>
      <c r="CK1210" s="5">
        <f t="shared" ref="CK1210:CL1212" si="1825">BZ1210</f>
        <v>0.93180266183863136</v>
      </c>
      <c r="CL1210" s="6">
        <f t="shared" si="1825"/>
        <v>-0.87956522186239505</v>
      </c>
      <c r="CM1210" s="7">
        <f>FA1209</f>
        <v>0.92077860328654615</v>
      </c>
      <c r="CN1210" s="8">
        <f>FW1209</f>
        <v>-0.38187341177804573</v>
      </c>
      <c r="CO1210" s="10"/>
      <c r="CP1210">
        <f t="shared" si="1823"/>
        <v>0.3492962422733713</v>
      </c>
      <c r="CQ1210">
        <f t="shared" si="1823"/>
        <v>-0.34518112468713447</v>
      </c>
      <c r="CR1210">
        <f>CJ1213</f>
        <v>0</v>
      </c>
      <c r="CS1210">
        <f>CM1213</f>
        <v>0</v>
      </c>
      <c r="CW1210" s="28"/>
      <c r="CY1210" s="61">
        <v>-0.39630363173848993</v>
      </c>
      <c r="DA1210" s="17">
        <v>0</v>
      </c>
      <c r="DB1210">
        <v>0</v>
      </c>
      <c r="DD1210" s="73">
        <f>(DB1209*DB1210)*(1-COS(RADIANS(CW1209+45)))+DB1211*(SIN(RADIANS(CW1209+45)))</f>
        <v>-0.99819407099623292</v>
      </c>
      <c r="DE1210" s="73">
        <f>(DB1210^2)*(1-COS(RADIANS(CW1209+45)))+(COS(RADIANS(CW1209+45)))</f>
        <v>-6.0071595850015709E-2</v>
      </c>
      <c r="DF1210" s="73">
        <f>(DB1210*DB1211)*(1-COS(RADIANS(CW1209+45)))-DB1209*(SIN(RADIANS(CW1209+45)))</f>
        <v>0</v>
      </c>
      <c r="DG1210" s="10"/>
      <c r="DH1210">
        <v>-0.99819407099623292</v>
      </c>
      <c r="DI1210" s="23">
        <f>SIN(RADIANS('[1]Biaxial Input'!$F$21))*(COS(RADIANS(0)))</f>
        <v>6.9756473744125524E-2</v>
      </c>
      <c r="DK1210" s="30">
        <f>(DI1209*DI1210)*(1-COS(RADIANS(CV1209)))+DI1211*(SIN(RADIANS(CV1209)))</f>
        <v>-2.6479783333051429E-4</v>
      </c>
      <c r="DL1210" s="30">
        <f>(DI1210^2)*(1-COS(RADIANS(CV1209)))+(COS(RADIANS(CV1209)))</f>
        <v>0.99621321456003986</v>
      </c>
      <c r="DM1210" s="30">
        <f>(DI1210*DI1211)*(1-COS(RADIANS(CV1209)))-DI1209*(SIN(RADIANS(CV1209)))</f>
        <v>-8.694343573875718E-2</v>
      </c>
      <c r="DO1210">
        <v>-0.99439821739350409</v>
      </c>
      <c r="DQ1210" s="28">
        <f>(DB1209*DB1210)*(1-COS(RADIANS(CU1209)))+DB1211*(SIN(RADIANS(CU1209)))</f>
        <v>0.93969262078590832</v>
      </c>
      <c r="DR1210" s="28">
        <f>(DB1210^2)*(1-COS(RADIANS(CU1209)))+(COS(RADIANS(CU1209)))</f>
        <v>0.34202014332566882</v>
      </c>
      <c r="DS1210" s="28">
        <f>(DB1210*DB1211)*(1-COS(RADIANS(CU1209)))-DB1209*(SIN(RADIANS(CU1209)))</f>
        <v>0</v>
      </c>
      <c r="DU1210" s="61">
        <v>-0.91743488547343754</v>
      </c>
      <c r="DW1210" s="17">
        <v>0</v>
      </c>
      <c r="DX1210">
        <v>0</v>
      </c>
      <c r="DZ1210" s="73">
        <f>(DB1209*DB1210)*(1-COS(RADIANS(CW1209-45)))+DB1211*(SIN(RADIANS(CW1209-45)))</f>
        <v>6.0071595850015203E-2</v>
      </c>
      <c r="EA1210" s="73">
        <f>(DB1210^2)*(1-COS(RADIANS(CW1209-45)))+(COS(RADIANS(CW1209-45)))</f>
        <v>-0.99819407099623292</v>
      </c>
      <c r="EB1210" s="73">
        <f>(DB1210*DB1211)*(1-COS(RADIANS(CW1209-45)))-DB1209*(SIN(RADIANS(CW1209-45)))</f>
        <v>0</v>
      </c>
      <c r="EC1210" s="10"/>
      <c r="ED1210">
        <v>6.0071595850015203E-2</v>
      </c>
      <c r="EE1210" s="1">
        <v>6.0108437232738364E-2</v>
      </c>
      <c r="EG1210">
        <f>CY1210+DU1210</f>
        <v>-1.3137385172119274</v>
      </c>
      <c r="EH1210">
        <f>EG1210/(SQRT(EG1209^2+EG1210^2+EG1211^2))</f>
        <v>-0.92895341422651356</v>
      </c>
      <c r="EJ1210">
        <f>Q1210+AM1210</f>
        <v>0</v>
      </c>
      <c r="EK1210">
        <f>EJ1210/(SQRT(EJ1209^2+EJ1210^2+EJ1211^2))</f>
        <v>0</v>
      </c>
      <c r="EM1210" s="23">
        <f>CY1211*DU1209-CY1209*DU1211</f>
        <v>3.5449434229960525E-2</v>
      </c>
      <c r="EP1210" s="9">
        <f>((SUMPRODUCT(CM1210:CM1212,BZ1210:BZ1212))*(SUMPRODUCT(CM1210:CM1212,CA1210:CA1212)))-((SUMPRODUCT(CN1210:CN1212,BZ1210:BZ1212))*(SUMPRODUCT(CN1210:CN1212,CA1210:CA1212)))</f>
        <v>-3.2202603657630224E-2</v>
      </c>
      <c r="EY1210" s="28"/>
      <c r="EZ1210" s="10"/>
      <c r="FA1210" s="61">
        <v>-0.38023182627481145</v>
      </c>
      <c r="FB1210" s="13">
        <f>BW1211</f>
        <v>0</v>
      </c>
      <c r="FC1210" s="17">
        <v>0</v>
      </c>
      <c r="FD1210">
        <v>0</v>
      </c>
      <c r="FF1210" s="73">
        <f>(FD1209*FD1210)*(1-COS(RADIANS(EY1209+45)))+FD1211*(SIN(RADIANS(EY1209+45)))</f>
        <v>-0.99909043511046924</v>
      </c>
      <c r="FG1210" s="73">
        <f>(FD1210^2)*(1-COS(RADIANS(EY1209+45)))+(COS(RADIANS(EY1209+45)))</f>
        <v>-4.2641558024691752E-2</v>
      </c>
      <c r="FH1210" s="73">
        <f>(FD1210*FD1211)*(1-COS(RADIANS(EY1209+45)))-FD1209*(SIN(RADIANS(EY1209+45)))</f>
        <v>0</v>
      </c>
      <c r="FI1210" s="10"/>
      <c r="FJ1210">
        <v>-0.99909043511046924</v>
      </c>
      <c r="FK1210" s="23">
        <f>SIN(RADIANS(176))*(COS(RADIANS(0)))</f>
        <v>6.9756473744125524E-2</v>
      </c>
      <c r="FM1210" s="30">
        <f>(FK1209*FK1210)*(1-COS(RADIANS(EX1209)))+FK1211*(SIN(RADIANS(EX1209)))</f>
        <v>-2.6479783333051429E-4</v>
      </c>
      <c r="FN1210" s="30">
        <f>(FK1210^2)*(1-COS(RADIANS(EX1209)))+(COS(RADIANS(EX1209)))</f>
        <v>0.99621321456003986</v>
      </c>
      <c r="FO1210" s="30">
        <f>(FK1210*FK1211)*(1-COS(RADIANS(EX1209)))-FK1209*(SIN(RADIANS(EX1209)))</f>
        <v>-8.694343573875718E-2</v>
      </c>
      <c r="FQ1210">
        <v>-0.99529580260541461</v>
      </c>
      <c r="FS1210" s="28">
        <f>(FD1209*FD1210)*(1-COS(RADIANS(EW1209)))+FD1211*(SIN(RADIANS(EW1209)))</f>
        <v>0.93969262078590832</v>
      </c>
      <c r="FT1210" s="28">
        <f>(FD1210^2)*(1-COS(RADIANS(EW1209)))+(COS(RADIANS(EW1209)))</f>
        <v>0.34202014332566882</v>
      </c>
      <c r="FU1210" s="28">
        <f>(FD1210*FD1211)*(1-COS(RADIANS(EW1209)))-FD1209*(SIN(RADIANS(EW1209)))</f>
        <v>0</v>
      </c>
      <c r="FW1210" s="61">
        <v>-0.92421160775035582</v>
      </c>
      <c r="FX1210" s="13">
        <f>BX1211</f>
        <v>0</v>
      </c>
      <c r="FY1210" s="17">
        <v>0</v>
      </c>
      <c r="FZ1210">
        <v>0</v>
      </c>
      <c r="GB1210" s="73">
        <f>(FD1209*FD1210)*(1-COS(RADIANS(EY1209-45)))+FD1211*(SIN(RADIANS(EY1209-45)))</f>
        <v>4.2641558024691245E-2</v>
      </c>
      <c r="GC1210" s="73">
        <f>(FD1210^2)*(1-COS(RADIANS(EY1209-45)))+(COS(RADIANS(EY1209-45)))</f>
        <v>-0.99909043511046935</v>
      </c>
      <c r="GD1210" s="73">
        <f>(FD1210*FD1211)*(1-COS(RADIANS(EY1209-45)))-FD1209*(SIN(RADIANS(EY1209-45)))</f>
        <v>0</v>
      </c>
      <c r="GE1210" s="10"/>
      <c r="GF1210">
        <v>4.2641558024691245E-2</v>
      </c>
      <c r="GG1210" s="1">
        <v>4.2744640576144625E-2</v>
      </c>
      <c r="GI1210">
        <f>FA1210+FW1210</f>
        <v>-1.3044434340251674</v>
      </c>
      <c r="GJ1210">
        <f>GI1210/(SQRT(GI1209^2+GI1210^2+GI1211^2))</f>
        <v>-0.92238079787346261</v>
      </c>
      <c r="GL1210">
        <f>CH1211+DC1210</f>
        <v>-3.2202603657630224E-2</v>
      </c>
      <c r="GM1210" t="e">
        <f>GL1210/(SQRT(GL1209^2+GL1210^2+GL1211^2))</f>
        <v>#VALUE!</v>
      </c>
      <c r="GO1210" s="27">
        <f>FA1211*FW1209-FA1209*FW1211</f>
        <v>3.5449434229960525E-2</v>
      </c>
    </row>
    <row r="1211" spans="1:197" x14ac:dyDescent="0.2">
      <c r="A1211" s="2" t="s">
        <v>3</v>
      </c>
      <c r="J1211" s="10"/>
      <c r="Q1211" s="82" t="s">
        <v>148</v>
      </c>
      <c r="R1211" s="13"/>
      <c r="T1211" s="10"/>
      <c r="U1211" s="10"/>
      <c r="V1211" s="10"/>
      <c r="W1211" s="10"/>
      <c r="X1211" s="10"/>
      <c r="Y1211" s="10"/>
      <c r="Z1211" s="80"/>
      <c r="AA1211" s="23" t="s">
        <v>149</v>
      </c>
      <c r="AE1211" s="1"/>
      <c r="AG1211" s="80"/>
      <c r="AK1211" s="13"/>
      <c r="AL1211" s="81"/>
      <c r="AM1211" s="82" t="s">
        <v>150</v>
      </c>
      <c r="AO1211" s="13"/>
      <c r="AP1211" s="13"/>
      <c r="AS1211" s="1"/>
      <c r="AW1211" s="1"/>
      <c r="BY1211" t="s">
        <v>9</v>
      </c>
      <c r="BZ1211" s="5">
        <f t="shared" si="1824"/>
        <v>0.3492962422733713</v>
      </c>
      <c r="CA1211" s="6">
        <f t="shared" si="1824"/>
        <v>-0.34518112468713447</v>
      </c>
      <c r="CB1211" s="7">
        <f>CY1210</f>
        <v>-0.39630363173848993</v>
      </c>
      <c r="CC1211" s="8">
        <f>DU1210</f>
        <v>-0.91743488547343754</v>
      </c>
      <c r="CE1211" s="10"/>
      <c r="CH1211">
        <f>((SUMPRODUCT(CM1210:CM1212,CK1210:CK1212))*(SUMPRODUCT(CM1210:CM1212,CL1210:CL1212)))-((SUMPRODUCT(CN1210:CN1212,CK1210:CK1212))*(SUMPRODUCT(CN1210:CN1212,CL1210:CL1212)))</f>
        <v>-3.2202603657630224E-2</v>
      </c>
      <c r="CI1211" s="67"/>
      <c r="CJ1211" s="10" t="s">
        <v>9</v>
      </c>
      <c r="CK1211" s="5">
        <f t="shared" si="1825"/>
        <v>0.3492962422733713</v>
      </c>
      <c r="CL1211" s="6">
        <f t="shared" si="1825"/>
        <v>-0.34518112468713447</v>
      </c>
      <c r="CM1211" s="7">
        <f>FA1210</f>
        <v>-0.38023182627481145</v>
      </c>
      <c r="CN1211" s="8">
        <f>FW1210</f>
        <v>-0.92421160775035582</v>
      </c>
      <c r="CP1211">
        <f t="shared" si="1823"/>
        <v>-9.8670839279614439E-2</v>
      </c>
      <c r="CQ1211">
        <f t="shared" si="1823"/>
        <v>-0.32743703463395935</v>
      </c>
      <c r="CR1211">
        <f>CK1213</f>
        <v>0</v>
      </c>
      <c r="CS1211">
        <f>CN1213</f>
        <v>0</v>
      </c>
      <c r="CW1211" s="28"/>
      <c r="CY1211" s="61">
        <v>-8.7151637982969737E-2</v>
      </c>
      <c r="DA1211" s="17">
        <v>0</v>
      </c>
      <c r="DB1211">
        <v>1</v>
      </c>
      <c r="DD1211" s="73">
        <f>(DB1209*DB1211)*(1-COS(RADIANS(CW1209+45)))-DB1210*(SIN(RADIANS(CW1209+45)))</f>
        <v>0</v>
      </c>
      <c r="DE1211" s="73">
        <f>(DB1210*DB1211)*(1-COS(RADIANS(CW1209+45)))+DB1209*(SIN(RADIANS(CW1209+45)))</f>
        <v>0</v>
      </c>
      <c r="DF1211" s="73">
        <f>(DB1211^2)*(1-COS(RADIANS(CW1209+45)))+(COS(RADIANS(CW1209+45)))</f>
        <v>1</v>
      </c>
      <c r="DG1211" s="10"/>
      <c r="DH1211">
        <v>0</v>
      </c>
      <c r="DI1211" s="23">
        <f>SIN(RADIANS('[1]Biaxial Input'!$F$21))*SIN(RADIANS(0))</f>
        <v>0</v>
      </c>
      <c r="DK1211" s="30">
        <f>(DI1209*DI1211)*(1-COS(RADIANS(CV1209)))-DI1210*(SIN(RADIANS(CV1209)))</f>
        <v>6.0796772806267756E-3</v>
      </c>
      <c r="DL1211" s="30">
        <f>(DI1210*DI1211)*(1-COS(RADIANS(CV1209)))+DI1209*(SIN(RADIANS(CV1209)))</f>
        <v>8.694343573875718E-2</v>
      </c>
      <c r="DM1211" s="30">
        <f>(DI1211^2)*(1-COS(RADIANS(CV1209)))+(COS(RADIANS(CV1209)))</f>
        <v>0.99619469809174555</v>
      </c>
      <c r="DO1211">
        <v>-8.7151637982969737E-2</v>
      </c>
      <c r="DQ1211" s="28">
        <f>(DB1209*DB1211)*(1-COS(RADIANS(CU1209)))-DB1210*(SIN(RADIANS(CU1209)))</f>
        <v>0</v>
      </c>
      <c r="DR1211" s="28">
        <f>(DB1210*DB1211)*(1-COS(RADIANS(CU1209)))+DB1209*(SIN(RADIANS(CU1209)))</f>
        <v>0</v>
      </c>
      <c r="DS1211" s="28">
        <f>(DB1211^2)*(1-COS(RADIANS(CU1209)))+(COS(RADIANS(CU1209)))</f>
        <v>1</v>
      </c>
      <c r="DU1211" s="61">
        <v>-8.4586688158175879E-4</v>
      </c>
      <c r="DW1211" s="17">
        <v>0</v>
      </c>
      <c r="DX1211">
        <v>1</v>
      </c>
      <c r="DZ1211" s="73">
        <f>(DB1209*DB1209)*(1-COS(RADIANS(CW1209-45)))-DB1209*(SIN(RADIANS(CW1209-45)))</f>
        <v>0</v>
      </c>
      <c r="EA1211" s="73">
        <f>(DB1210*DB1211)*(1-COS(RADIANS(CW1209-45)))+DB1209*(SIN(RADIANS(CW1209-45)))</f>
        <v>0</v>
      </c>
      <c r="EB1211" s="73">
        <f>(DB1211^2)*(1-COS(RADIANS(CW1209-45)))+(COS(RADIANS(CW1209-45)))</f>
        <v>1</v>
      </c>
      <c r="EC1211" s="10"/>
      <c r="ED1211">
        <v>0</v>
      </c>
      <c r="EE1211" s="1">
        <v>-8.4586688158175879E-4</v>
      </c>
      <c r="EG1211">
        <f>CY1211+DU1211</f>
        <v>-8.799750486455149E-2</v>
      </c>
      <c r="EH1211">
        <f>EG1211/(SQRT(EG1209^2+EG1210^2+EG1211^2))</f>
        <v>-6.2223632417220551E-2</v>
      </c>
      <c r="EJ1211">
        <f>Q1211+AM1211</f>
        <v>0</v>
      </c>
      <c r="EK1211">
        <f>EJ1211/(SQRT(EJ1209^2+EJ1210^2+EJ1211^2))</f>
        <v>0</v>
      </c>
      <c r="EM1211" s="23">
        <f>CY1209*DU1210-CY1210*DU1209</f>
        <v>-0.99619469809174555</v>
      </c>
      <c r="ER1211">
        <f t="shared" ref="ER1211:ES1213" si="1826">CK1210</f>
        <v>0.93180266183863136</v>
      </c>
      <c r="ES1211">
        <f t="shared" si="1826"/>
        <v>-0.87956522186239505</v>
      </c>
      <c r="ET1211" t="e">
        <f>#REF!</f>
        <v>#REF!</v>
      </c>
      <c r="EU1211" t="e">
        <f>#REF!</f>
        <v>#REF!</v>
      </c>
      <c r="EY1211" s="28"/>
      <c r="EZ1211" s="10"/>
      <c r="FA1211" s="61">
        <v>-8.7123601953767268E-2</v>
      </c>
      <c r="FB1211" s="13">
        <f>BW1212</f>
        <v>0</v>
      </c>
      <c r="FC1211" s="17">
        <v>0</v>
      </c>
      <c r="FD1211">
        <v>1</v>
      </c>
      <c r="FF1211" s="73">
        <f>(FD1209*FD1211)*(1-COS(RADIANS(EY1209+45)))-FD1210*(SIN(RADIANS(EY1209+45)))</f>
        <v>0</v>
      </c>
      <c r="FG1211" s="73">
        <f>(FD1210*FD1211)*(1-COS(RADIANS(EY1209+45)))+FD1209*(SIN(RADIANS(EY1209+45)))</f>
        <v>0</v>
      </c>
      <c r="FH1211" s="73">
        <f>(FD1211^2)*(1-COS(RADIANS(EY1209+45)))+(COS(RADIANS(EY1209+45)))</f>
        <v>1</v>
      </c>
      <c r="FI1211" s="10"/>
      <c r="FJ1211">
        <v>0</v>
      </c>
      <c r="FK1211" s="23">
        <f>SIN(RADIANS(176))*SIN(RADIANS(0))</f>
        <v>0</v>
      </c>
      <c r="FM1211" s="30">
        <f>(FK1209*FK1211)*(1-COS(RADIANS(EX1209)))-FK1210*(SIN(RADIANS(EX1209)))</f>
        <v>6.0796772806267756E-3</v>
      </c>
      <c r="FN1211" s="30">
        <f>(FK1210*FK1211)*(1-COS(RADIANS(EX1209)))+FK1209*(SIN(RADIANS(EX1209)))</f>
        <v>8.694343573875718E-2</v>
      </c>
      <c r="FO1211" s="30">
        <f>(FK1211^2)*(1-COS(RADIANS(EX1209)))+(COS(RADIANS(EX1209)))</f>
        <v>0.99619469809174555</v>
      </c>
      <c r="FQ1211">
        <v>-8.7123601953767268E-2</v>
      </c>
      <c r="FS1211" s="28">
        <f>(FD1209*FD1211)*(1-COS(RADIANS(EW1209)))-FD1210*(SIN(RADIANS(EW1209)))</f>
        <v>0</v>
      </c>
      <c r="FT1211" s="28">
        <f>(FD1210*FD1211)*(1-COS(RADIANS(EW1209)))+FD1209*(SIN(RADIANS(EW1209)))</f>
        <v>0</v>
      </c>
      <c r="FU1211" s="28">
        <f>(FD1211^2)*(1-COS(RADIANS(EW1209)))+(COS(RADIANS(EW1209)))</f>
        <v>1</v>
      </c>
      <c r="FW1211" s="61">
        <v>-2.3667438597124116E-3</v>
      </c>
      <c r="FX1211" s="13">
        <f>BX1212</f>
        <v>0</v>
      </c>
      <c r="FY1211" s="17">
        <v>0</v>
      </c>
      <c r="FZ1211">
        <v>1</v>
      </c>
      <c r="GB1211" s="73">
        <f>(FD1209*FD1209)*(1-COS(RADIANS(EY1209-45)))-FD1209*(SIN(RADIANS(EY1209-45)))</f>
        <v>0</v>
      </c>
      <c r="GC1211" s="73">
        <f>(FD1210*FD1211)*(1-COS(RADIANS(EY1209-45)))+FD1209*(SIN(RADIANS(EY1209-45)))</f>
        <v>0</v>
      </c>
      <c r="GD1211" s="73">
        <f>(FD1211^2)*(1-COS(RADIANS(EY1209-45)))+(COS(RADIANS(EY1209-45)))</f>
        <v>0.99999999999999989</v>
      </c>
      <c r="GE1211" s="10"/>
      <c r="GF1211">
        <v>0</v>
      </c>
      <c r="GG1211" s="1">
        <v>-2.3667438597124116E-3</v>
      </c>
      <c r="GI1211">
        <f>FA1211+FW1211</f>
        <v>-8.9490345813479685E-2</v>
      </c>
      <c r="GJ1211">
        <f>GI1211/(SQRT(GI1209^2+GI1210^2+GI1211^2))</f>
        <v>-6.3279230375440643E-2</v>
      </c>
      <c r="GL1211" t="e">
        <f>#REF!+DC1211</f>
        <v>#REF!</v>
      </c>
      <c r="GM1211" t="e">
        <f>GL1211/(SQRT(GL1209^2+GL1210^2+GL1211^2))</f>
        <v>#REF!</v>
      </c>
      <c r="GO1211" s="27">
        <f>FA1209*FW1210-FA1210*FW1209</f>
        <v>-0.99619469809174532</v>
      </c>
    </row>
    <row r="1212" spans="1:197" x14ac:dyDescent="0.2">
      <c r="A1212" s="2">
        <f>DEGREES(ACOS(((C1230*C1233+C1231*C1234+C1232*C1235)/(((SQRT((C1230^2)+(C1231^2)+(C1232^2)))*(SQRT((C1233^2)+(C1234^2)+(C1235^2))))))))</f>
        <v>155.20907164663043</v>
      </c>
      <c r="E1212" s="5" t="s">
        <v>4</v>
      </c>
      <c r="F1212" s="6" t="s">
        <v>5</v>
      </c>
      <c r="G1212" s="7" t="s">
        <v>6</v>
      </c>
      <c r="H1212" s="8" t="s">
        <v>1</v>
      </c>
      <c r="I1212">
        <v>15</v>
      </c>
      <c r="J1212" s="9" t="s">
        <v>7</v>
      </c>
      <c r="K1212">
        <v>15</v>
      </c>
      <c r="L1212" s="10"/>
      <c r="M1212" s="17">
        <f>A1156</f>
        <v>10</v>
      </c>
      <c r="N1212" s="17">
        <f>B1156</f>
        <v>-20</v>
      </c>
      <c r="O1212" s="17">
        <f>C1156</f>
        <v>282.7</v>
      </c>
      <c r="Q1212" s="61">
        <f t="array" ref="Q1212:Q1214">MMULT(AI1212:AK1214,AG1212:AG1214)</f>
        <v>0.92222114327328986</v>
      </c>
      <c r="R1212" s="13"/>
      <c r="S1212" s="17">
        <v>1</v>
      </c>
      <c r="T1212">
        <v>0</v>
      </c>
      <c r="V1212" s="73">
        <f>(T1212^2)*(1-COS(RADIANS(O1212+45)))+(COS(RADIANS(O1212+45)))</f>
        <v>0.84526183322185577</v>
      </c>
      <c r="W1212" s="73">
        <f>(T1212*T1213)*(1-COS(RADIANS(O1212+45)))-T1214*(SIN(RADIANS(O1212+45)))</f>
        <v>0.5343523493898269</v>
      </c>
      <c r="X1212" s="73">
        <f>(T1212*T1214)*(1-COS(RADIANS(O1212+45)))+T1213*(SIN(RADIANS(O1212+45)))</f>
        <v>0</v>
      </c>
      <c r="Y1212" s="10"/>
      <c r="Z1212">
        <f t="array" ref="Z1212:Z1214">MMULT(V1212:X1214,S1212:S1214)</f>
        <v>0.84526183322185577</v>
      </c>
      <c r="AA1212" s="23">
        <f>COS(RADIANS('[1]Biaxial Input'!$F$21))</f>
        <v>-0.9975640502598242</v>
      </c>
      <c r="AC1212" s="30">
        <f>(AA1212^2)*(1-COS(RADIANS(N1212)))+(COS(RADIANS(N1212)))</f>
        <v>0.99970654636555623</v>
      </c>
      <c r="AD1212" s="30">
        <f>(AA1212*AA1213)*(1-COS(RADIANS(N1212)))-AA1214*(SIN(RADIANS(N1212)))</f>
        <v>-4.1965824879998722E-3</v>
      </c>
      <c r="AE1212" s="30">
        <f>(AA1212*AA1214)*(1-COS(RADIANS(N1212)))+AA1213*(SIN(RADIANS(N1212)))</f>
        <v>-2.3858119147859059E-2</v>
      </c>
      <c r="AG1212">
        <f t="array" ref="AG1212:AG1214">MMULT(AC1212:AE1214,Z1212:Z1214)</f>
        <v>0.84725624177671111</v>
      </c>
      <c r="AI1212" s="28">
        <f>(T1212^2)*(1-COS(RADIANS(M1212)))+(COS(RADIANS(M1212)))</f>
        <v>0.98480775301220802</v>
      </c>
      <c r="AJ1212" s="28">
        <f>(T1212*T1213)*(1-COS(RADIANS(M1212)))-T1214*(SIN(RADIANS(M1212)))</f>
        <v>-0.17364817766693033</v>
      </c>
      <c r="AK1212" s="28">
        <f>(T1212*T1214)*(1-COS(RADIANS(M1212)))+T1213*(SIN(RADIANS(M1212)))</f>
        <v>0</v>
      </c>
      <c r="AM1212" s="61">
        <f t="array" ref="AM1212:AM1214">MMULT(AI1212:AK1214,AW1212:AW1214)</f>
        <v>-0.38500654584023475</v>
      </c>
      <c r="AN1212" s="13"/>
      <c r="AO1212" s="17">
        <v>1</v>
      </c>
      <c r="AP1212">
        <v>0</v>
      </c>
      <c r="AR1212" s="73">
        <f>(T1212^2)*(1-COS(RADIANS(O1212-45)))+(COS(RADIANS(O1212-45)))</f>
        <v>-0.5343523493898269</v>
      </c>
      <c r="AS1212" s="73">
        <f>(T1212*T1213)*(1-COS(RADIANS(O1212-45)))-T1214*(SIN(RADIANS(O1212-45)))</f>
        <v>0.84526183322185577</v>
      </c>
      <c r="AT1212" s="73">
        <f>(T1212*T1214)*(1-COS(RADIANS(O1212-45)))+T1213*(SIN(RADIANS(O1212-45)))</f>
        <v>0</v>
      </c>
      <c r="AU1212" s="10"/>
      <c r="AV1212">
        <f t="array" ref="AV1212:AV1214">MMULT(AR1212:AT1214,S1212:S1214)</f>
        <v>-0.5343523493898269</v>
      </c>
      <c r="AW1212" s="1">
        <f t="array" ref="AW1212:AW1214">MMULT(AC1212:AE1214,AV1212:AV1214)</f>
        <v>-0.53064833074375128</v>
      </c>
      <c r="BY1212" t="s">
        <v>10</v>
      </c>
      <c r="BZ1212" s="5">
        <f t="shared" si="1824"/>
        <v>-9.8670839279614439E-2</v>
      </c>
      <c r="CA1212" s="6">
        <f t="shared" si="1824"/>
        <v>-0.32743703463395935</v>
      </c>
      <c r="CB1212" s="7">
        <f>CY1211</f>
        <v>-8.7151637982969737E-2</v>
      </c>
      <c r="CC1212" s="8">
        <f>DU1211</f>
        <v>-8.4586688158175879E-4</v>
      </c>
      <c r="CE1212" s="10"/>
      <c r="CG1212" s="10" t="s">
        <v>160</v>
      </c>
      <c r="CH1212" s="10">
        <f>-CH1209*((EY1209-CW1209)/(CH1211-CE1210))</f>
        <v>221.55607767973757</v>
      </c>
      <c r="CI1212" s="67"/>
      <c r="CJ1212" s="10" t="s">
        <v>10</v>
      </c>
      <c r="CK1212" s="5">
        <f t="shared" si="1825"/>
        <v>-9.8670839279614439E-2</v>
      </c>
      <c r="CL1212" s="6">
        <f t="shared" si="1825"/>
        <v>-0.32743703463395935</v>
      </c>
      <c r="CM1212" s="7">
        <f>FA1211</f>
        <v>-8.7123601953767268E-2</v>
      </c>
      <c r="CN1212" s="8">
        <f>FW1211</f>
        <v>-2.3667438597124116E-3</v>
      </c>
      <c r="CW1212" s="28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EE1212" s="1"/>
      <c r="EI1212" s="64">
        <f>(DEGREES(ACOS((EH1209*EK1209+EH1210*EK1210+EH1211*EK1211)/((SQRT(EH1209^2+EH1210^2+EH1211^2))*(SQRT(EK1209^2+EK1210^2+EK1211^2))))))</f>
        <v>111.40326379188518</v>
      </c>
      <c r="ER1212">
        <f t="shared" si="1826"/>
        <v>0.3492962422733713</v>
      </c>
      <c r="ES1212">
        <f t="shared" si="1826"/>
        <v>-0.34518112468713447</v>
      </c>
      <c r="ET1212" t="e">
        <f>#REF!</f>
        <v>#REF!</v>
      </c>
      <c r="EU1212" t="e">
        <f>#REF!</f>
        <v>#REF!</v>
      </c>
      <c r="EY1212" s="28"/>
      <c r="EZ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GG1212" s="1"/>
      <c r="GK1212" s="64" t="e">
        <f>(DEGREES(ACOS((GJ1209*GM1209+GJ1210*GM1210+GJ1211*GM1211)/((SQRT(GJ1209^2+GJ1210^2+GJ1211^2))*(SQRT(GM1209^2+GM1210^2+GM1211^2))))))</f>
        <v>#VALUE!</v>
      </c>
    </row>
    <row r="1213" spans="1:197" x14ac:dyDescent="0.2">
      <c r="D1213" t="s">
        <v>8</v>
      </c>
      <c r="E1213" s="5">
        <f t="shared" ref="E1213:F1215" si="1827">E1208</f>
        <v>0.93179877629360952</v>
      </c>
      <c r="F1213" s="6">
        <f t="shared" si="1827"/>
        <v>-0.87957021770226052</v>
      </c>
      <c r="G1213" s="7">
        <f>Q1212</f>
        <v>0.92222114327328986</v>
      </c>
      <c r="H1213" s="8">
        <f>AM1212</f>
        <v>-0.38500654584023475</v>
      </c>
      <c r="J1213" s="9">
        <f>((SUMPRODUCT(G1213:G1215,E1213:E1215))*(SUMPRODUCT(G1213:(G1215),F1213:F1215)))-((SUMPRODUCT(H1213:H1215,E1213:E1215))*(SUMPRODUCT(H1213:H1215,F1213:F1215)))</f>
        <v>-1.1443662869848048E-2</v>
      </c>
      <c r="Q1213" s="61">
        <v>-0.35102176670993795</v>
      </c>
      <c r="S1213" s="17">
        <v>0</v>
      </c>
      <c r="T1213">
        <v>0</v>
      </c>
      <c r="V1213" s="73">
        <f>(T1212*T1213)*(1-COS(RADIANS(O1212+45)))+T1214*(SIN(RADIANS(O1212+45)))</f>
        <v>-0.5343523493898269</v>
      </c>
      <c r="W1213" s="73">
        <f>(T1213^2)*(1-COS(RADIANS(O1212+45)))+(COS(RADIANS(O1212+45)))</f>
        <v>0.84526183322185577</v>
      </c>
      <c r="X1213" s="73">
        <f>(T1213*T1214)*(1-COS(RADIANS(O1212+45)))-T1212*(SIN(RADIANS(O1212+45)))</f>
        <v>0</v>
      </c>
      <c r="Y1213" s="10"/>
      <c r="Z1213">
        <v>-0.5343523493898269</v>
      </c>
      <c r="AA1213" s="23">
        <f>SIN(RADIANS('[1]Biaxial Input'!$F$21))*(COS(RADIANS(0)))</f>
        <v>6.9756473744125524E-2</v>
      </c>
      <c r="AC1213" s="30">
        <f>(AA1212*AA1213)*(1-COS(RADIANS(N1212)))+AA1214*(SIN(RADIANS(N1212)))</f>
        <v>-4.1965824879998722E-3</v>
      </c>
      <c r="AD1213" s="30">
        <f>(AA1213^2)*(1-COS(RADIANS(N1212)))+(COS(RADIANS(N1212)))</f>
        <v>0.9399860744203522</v>
      </c>
      <c r="AE1213" s="30">
        <f>(AA1213*AA1214)*(1-COS(RADIANS(N1212)))-AA1212*(SIN(RADIANS(N1212)))</f>
        <v>-0.34118699944639969</v>
      </c>
      <c r="AG1213">
        <v>-0.50583097826730938</v>
      </c>
      <c r="AI1213" s="28">
        <f>(T1212*T1213)*(1-COS(RADIANS(M1212)))+T1214*(SIN(RADIANS(M1212)))</f>
        <v>0.17364817766693033</v>
      </c>
      <c r="AJ1213" s="28">
        <f>(T1213^2)*(1-COS(RADIANS(M1212)))+(COS(RADIANS(M1212)))</f>
        <v>0.98480775301220802</v>
      </c>
      <c r="AK1213" s="28">
        <f>(T1213*T1214)*(1-COS(RADIANS(M1212)))-T1212*(SIN(RADIANS(M1212)))</f>
        <v>0</v>
      </c>
      <c r="AM1213" s="61">
        <v>-0.8724013201590195</v>
      </c>
      <c r="AO1213" s="17">
        <v>0</v>
      </c>
      <c r="AP1213">
        <v>0</v>
      </c>
      <c r="AR1213" s="73">
        <f>(T1212*T1213)*(1-COS(RADIANS(O1212-45)))+T1214*(SIN(RADIANS(O1212-45)))</f>
        <v>-0.84526183322185577</v>
      </c>
      <c r="AS1213" s="73">
        <f>(T1213^2)*(1-COS(RADIANS(O1212-45)))+(COS(RADIANS(O1212-45)))</f>
        <v>-0.5343523493898269</v>
      </c>
      <c r="AT1213" s="73">
        <f>(T1213*T1214)*(1-COS(RADIANS(O1212-45)))-T1212*(SIN(RADIANS(O1212-45)))</f>
        <v>0</v>
      </c>
      <c r="AU1213" s="10"/>
      <c r="AV1213">
        <v>-0.84526183322185577</v>
      </c>
      <c r="AW1213" s="1">
        <v>-0.79229189875569173</v>
      </c>
      <c r="AX1213" s="10"/>
      <c r="AY1213" t="s">
        <v>12</v>
      </c>
      <c r="AZ1213" t="s">
        <v>13</v>
      </c>
      <c r="BA1213" t="s">
        <v>14</v>
      </c>
      <c r="BB1213" t="s">
        <v>15</v>
      </c>
      <c r="BC1213" t="s">
        <v>16</v>
      </c>
      <c r="BD1213" t="s">
        <v>17</v>
      </c>
      <c r="BE1213" s="10"/>
      <c r="CS1213" s="15"/>
      <c r="CW1213" s="28"/>
      <c r="CY1213" s="82" t="s">
        <v>148</v>
      </c>
      <c r="CZ1213" s="13"/>
      <c r="DB1213" s="10"/>
      <c r="DC1213" s="10"/>
      <c r="DD1213" s="10"/>
      <c r="DE1213" s="10"/>
      <c r="DF1213" s="10"/>
      <c r="DG1213" s="10"/>
      <c r="DH1213" s="80"/>
      <c r="DI1213" s="23" t="s">
        <v>149</v>
      </c>
      <c r="DM1213" s="1"/>
      <c r="DO1213" s="80"/>
      <c r="DS1213" s="13"/>
      <c r="DT1213" s="81"/>
      <c r="DU1213" s="82" t="s">
        <v>150</v>
      </c>
      <c r="DW1213" s="13"/>
      <c r="DX1213" s="13"/>
      <c r="EA1213" s="1"/>
      <c r="EE1213" s="1"/>
      <c r="ER1213">
        <f t="shared" si="1826"/>
        <v>-9.8670839279614439E-2</v>
      </c>
      <c r="ES1213">
        <f t="shared" si="1826"/>
        <v>-0.32743703463395935</v>
      </c>
      <c r="ET1213" t="e">
        <f>#REF!</f>
        <v>#REF!</v>
      </c>
      <c r="EU1213" t="e">
        <f>#REF!</f>
        <v>#REF!</v>
      </c>
      <c r="EY1213" s="28"/>
      <c r="EZ1213" s="10"/>
      <c r="FA1213" s="82" t="s">
        <v>148</v>
      </c>
      <c r="FB1213" s="13"/>
      <c r="FD1213" s="10"/>
      <c r="FE1213" s="10"/>
      <c r="FF1213" s="10"/>
      <c r="FG1213" s="10"/>
      <c r="FH1213" s="10"/>
      <c r="FI1213" s="10"/>
      <c r="FJ1213" s="80"/>
      <c r="FK1213" s="23" t="s">
        <v>149</v>
      </c>
      <c r="FO1213" s="1"/>
      <c r="FQ1213" s="80"/>
      <c r="FU1213" s="13"/>
      <c r="FV1213" s="81"/>
      <c r="FW1213" s="82" t="s">
        <v>150</v>
      </c>
      <c r="FY1213" s="13"/>
      <c r="FZ1213" s="13"/>
      <c r="GC1213" s="1"/>
      <c r="GG1213" s="1"/>
      <c r="GK1213" s="13"/>
    </row>
    <row r="1214" spans="1:197" x14ac:dyDescent="0.2">
      <c r="D1214" t="s">
        <v>9</v>
      </c>
      <c r="E1214" s="5">
        <f t="shared" si="1827"/>
        <v>0.34930736326064155</v>
      </c>
      <c r="F1214" s="6">
        <f t="shared" si="1827"/>
        <v>-0.34517023974623617</v>
      </c>
      <c r="G1214" s="7">
        <f t="shared" ref="G1214:G1215" si="1828">Q1213</f>
        <v>-0.35102176670993795</v>
      </c>
      <c r="H1214" s="8">
        <f t="shared" ref="H1214:H1215" si="1829">AM1213</f>
        <v>-0.8724013201590195</v>
      </c>
      <c r="J1214" s="10"/>
      <c r="Q1214" s="61">
        <v>-0.16214771720730445</v>
      </c>
      <c r="S1214" s="17">
        <v>0</v>
      </c>
      <c r="T1214">
        <v>1</v>
      </c>
      <c r="V1214" s="73">
        <f>(T1212*T1214)*(1-COS(RADIANS(O1212+45)))-T1213*(SIN(RADIANS(O1212+45)))</f>
        <v>0</v>
      </c>
      <c r="W1214" s="73">
        <f>(T1213*T1214)*(1-COS(RADIANS(O1212+45)))+T1212*(SIN(RADIANS(O1212+45)))</f>
        <v>0</v>
      </c>
      <c r="X1214" s="73">
        <f>(T1214^2)*(1-COS(RADIANS(O1212+45)))+(COS(RADIANS(O1212+45)))</f>
        <v>1</v>
      </c>
      <c r="Y1214" s="10"/>
      <c r="Z1214">
        <v>0</v>
      </c>
      <c r="AA1214" s="23">
        <f>SIN(RADIANS('[1]Biaxial Input'!$F$21))*SIN(RADIANS(0))</f>
        <v>0</v>
      </c>
      <c r="AC1214" s="30">
        <f>(AA1212*AA1214)*(1-COS(RADIANS(N1212)))-AA1213*(SIN(RADIANS(N1212)))</f>
        <v>2.3858119147859059E-2</v>
      </c>
      <c r="AD1214" s="30">
        <f>(AA1213*AA1214)*(1-COS(RADIANS(N1212)))+AA1212*(SIN(RADIANS(N1212)))</f>
        <v>0.34118699944639969</v>
      </c>
      <c r="AE1214" s="30">
        <f>(AA1214^2)*(1-COS(RADIANS(N1212)))+(COS(RADIANS(N1212)))</f>
        <v>0.93969262078590843</v>
      </c>
      <c r="AG1214">
        <v>-0.16214771720730445</v>
      </c>
      <c r="AI1214" s="28">
        <f>(T1212*T1214)*(1-COS(RADIANS(M1212)))-T1213*(SIN(RADIANS(M1212)))</f>
        <v>0</v>
      </c>
      <c r="AJ1214" s="28">
        <f>(T1213*T1214)*(1-COS(RADIANS(M1212)))+T1212*(SIN(RADIANS(M1212)))</f>
        <v>0</v>
      </c>
      <c r="AK1214" s="28">
        <f>(T1214^2)*(1-COS(RADIANS(M1212)))+(COS(RADIANS(M1212)))</f>
        <v>1</v>
      </c>
      <c r="AM1214" s="61">
        <v>-0.30114099064220901</v>
      </c>
      <c r="AO1214" s="17">
        <v>0</v>
      </c>
      <c r="AP1214">
        <v>1</v>
      </c>
      <c r="AR1214" s="73">
        <f>(T1212*T1212)*(1-COS(RADIANS(O1212-45)))-T1212*(SIN(RADIANS(O1212-45)))</f>
        <v>0</v>
      </c>
      <c r="AS1214" s="73">
        <f>(T1213*T1214)*(1-COS(RADIANS(O1212-45)))+T1212*(SIN(RADIANS(O1212-45)))</f>
        <v>0</v>
      </c>
      <c r="AT1214" s="73">
        <f>(T1214^2)*(1-COS(RADIANS(O1212-45)))+(COS(RADIANS(O1212-45)))</f>
        <v>1</v>
      </c>
      <c r="AU1214" s="10"/>
      <c r="AV1214">
        <v>0</v>
      </c>
      <c r="AW1214" s="1">
        <v>-0.30114099064220901</v>
      </c>
      <c r="AX1214" s="10"/>
      <c r="AY1214" s="11">
        <f>(G1143^2)*F1143+G1143*G1144*F1144+G1143*G1145*F1145-((H1143^2)*F1143+H1143*H1144*F1144+H1143*H1145*F1145)</f>
        <v>-0.34435462266577888</v>
      </c>
      <c r="AZ1214" s="12">
        <f>G1143*G1144*F1143+(G1144^2)*F1144+G1144*G1145*F1145-(H1143*H1144*F1143+(H1144^2)*F1144+H1144*H1145*F1145)</f>
        <v>0.87988985454088808</v>
      </c>
      <c r="BA1214" s="12">
        <f>G1143*G1145*F1143+G1144*G1145*F1144+(G1145^2)*F1145-(H1143*H1145*F1143+H1144*H1145*F1144+(H1145^2)*F1145)</f>
        <v>0</v>
      </c>
      <c r="BB1214" s="12">
        <f>(G1143^2)*E1143+G1143*G1144*E1144+G1143*G1145*E1145-((H1143^2)*E1143+H1143*H1144*E1144+H1143*H1145*E1145)</f>
        <v>0.37680533155912771</v>
      </c>
      <c r="BC1214" s="12">
        <f>G1143*G1144*E1143+(G1144^2)*E1144+G1144*G1145*E1145-(H1143*H1144*E1143+(H1144^2)*E1144+H1144*H1145*E1145)</f>
        <v>-0.92102244035581771</v>
      </c>
      <c r="BD1214" s="24">
        <f>G1143*G1145*E1143+G1144*G1145*E1144+(G1145^2)*E1145-(H1143*H1145*E1143+H1144*H1145*E1144+(H1145^2)*E1145)</f>
        <v>0</v>
      </c>
      <c r="BE1214" s="10">
        <f>J1143</f>
        <v>-1.3517210961553283E-2</v>
      </c>
      <c r="BZ1214" s="5" t="s">
        <v>4</v>
      </c>
      <c r="CA1214" s="6" t="s">
        <v>5</v>
      </c>
      <c r="CB1214" s="7" t="s">
        <v>6</v>
      </c>
      <c r="CC1214" s="8" t="s">
        <v>1</v>
      </c>
      <c r="CD1214">
        <v>13</v>
      </c>
      <c r="CE1214" s="9" t="s">
        <v>7</v>
      </c>
      <c r="CG1214" s="90" t="s">
        <v>157</v>
      </c>
      <c r="CH1214" s="61">
        <f>CE1215-((CH1216-CE1215)/(EY1214-CW1214))*CW1214</f>
        <v>8.5952078341168097</v>
      </c>
      <c r="CI1214" s="10"/>
      <c r="CK1214" s="5" t="s">
        <v>4</v>
      </c>
      <c r="CL1214" s="6" t="s">
        <v>5</v>
      </c>
      <c r="CM1214" s="7" t="s">
        <v>6</v>
      </c>
      <c r="CN1214" s="8" t="s">
        <v>1</v>
      </c>
      <c r="CO1214" s="10"/>
      <c r="CP1214">
        <f t="shared" ref="CP1214:CQ1216" si="1830">BZ1215</f>
        <v>0.93180266183863136</v>
      </c>
      <c r="CQ1214">
        <f t="shared" si="1830"/>
        <v>-0.87956522186239505</v>
      </c>
      <c r="CR1214">
        <f>CI1218</f>
        <v>0</v>
      </c>
      <c r="CS1214">
        <f>CL1218</f>
        <v>0</v>
      </c>
      <c r="CU1214" s="17">
        <f>CU1118</f>
        <v>30</v>
      </c>
      <c r="CV1214" s="17">
        <f>CV1118</f>
        <v>-10</v>
      </c>
      <c r="CW1214" s="31">
        <f>CH1121</f>
        <v>262.29843135903252</v>
      </c>
      <c r="CY1214" s="61">
        <f t="array" ref="CY1214:CY1216">MMULT(DQ1214:DS1216,DO1214:DO1216)</f>
        <v>0.91752410247511307</v>
      </c>
      <c r="CZ1214" s="13"/>
      <c r="DA1214" s="17">
        <v>1</v>
      </c>
      <c r="DB1214">
        <v>0</v>
      </c>
      <c r="DD1214" s="73">
        <f>(DB1214^2)*(1-COS(RADIANS(CW1214+45)))+(COS(RADIANS(CW1214+45)))</f>
        <v>0.60596662160568548</v>
      </c>
      <c r="DE1214" s="73">
        <f>(DB1214*DB1215)*(1-COS(RADIANS(CW1214+45)))-DB1216*(SIN(RADIANS(CW1214+45)))</f>
        <v>0.79549007127668914</v>
      </c>
      <c r="DF1214" s="73">
        <f>(DB1214*DB1216)*(1-COS(RADIANS(CW1214+45)))+DB1215*(SIN(RADIANS(CW1214+45)))</f>
        <v>0</v>
      </c>
      <c r="DG1214" s="10"/>
      <c r="DH1214">
        <f t="array" ref="DH1214:DH1216">MMULT(DD1214:DF1216,DA1214:DA1216)</f>
        <v>0.60596662160568548</v>
      </c>
      <c r="DI1214" s="23">
        <f>COS(RADIANS('[1]Biaxial Input'!$F$21))</f>
        <v>-0.9975640502598242</v>
      </c>
      <c r="DK1214" s="30">
        <f>(DI1214^2)*(1-COS(RADIANS(CV1214)))+(COS(RADIANS(CV1214)))</f>
        <v>0.99992607504832687</v>
      </c>
      <c r="DL1214" s="30">
        <f>(DI1214*DI1215)*(1-COS(RADIANS(CV1214)))-DI1216*(SIN(RADIANS(CV1214)))</f>
        <v>-1.0571760619211149E-3</v>
      </c>
      <c r="DM1214" s="30">
        <f>(DI1214*DI1216)*(1-COS(RADIANS(CV1214)))+DI1215*(SIN(RADIANS(CV1214)))</f>
        <v>-1.2113084546138469E-2</v>
      </c>
      <c r="DO1214">
        <f t="array" ref="DO1214:DO1216">MMULT(DK1214:DM1216,DH1214:DH1216)</f>
        <v>0.60676279861331739</v>
      </c>
      <c r="DQ1214" s="28">
        <f>(DB1214^2)*(1-COS(RADIANS(CU1214)))+(COS(RADIANS(CU1214)))</f>
        <v>0.86602540378443871</v>
      </c>
      <c r="DR1214" s="28">
        <f>(DB1214*DB1215)*(1-COS(RADIANS(CU1214)))-DB1216*(SIN(RADIANS(CU1214)))</f>
        <v>-0.49999999999999994</v>
      </c>
      <c r="DS1214" s="28">
        <f>(DB1214*DB1216)*(1-COS(RADIANS(CU1214)))+DB1215*(SIN(RADIANS(CU1214)))</f>
        <v>0</v>
      </c>
      <c r="DU1214" s="61">
        <f t="array" ref="DU1214:DU1216">MMULT(DQ1214:DS1216,EE1214:EE1216)</f>
        <v>-0.39032666971231694</v>
      </c>
      <c r="DV1214" s="13"/>
      <c r="DW1214" s="17">
        <v>1</v>
      </c>
      <c r="DX1214">
        <v>0</v>
      </c>
      <c r="DZ1214" s="73">
        <f>(DB1214^2)*(1-COS(RADIANS(CW1214-45)))+(COS(RADIANS(CW1214-45)))</f>
        <v>-0.79549007127668914</v>
      </c>
      <c r="EA1214" s="73">
        <f>(DB1214*DB1215)*(1-COS(RADIANS(CW1214-45)))-DB1216*(SIN(RADIANS(CW1214-45)))</f>
        <v>0.6059666216056856</v>
      </c>
      <c r="EB1214" s="73">
        <f>(DB1214*DB1216)*(1-COS(RADIANS(CW1214-45)))+DB1215*(SIN(RADIANS(CW1214-45)))</f>
        <v>0</v>
      </c>
      <c r="EC1214" s="10"/>
      <c r="ED1214">
        <f t="array" ref="ED1214:ED1216">MMULT(DZ1214:EB1216,DA1214:DA1216)</f>
        <v>-0.79549007127668914</v>
      </c>
      <c r="EE1214" s="1">
        <f t="array" ref="EE1214:EE1216">MMULT(DK1214:DM1216,ED1214:ED1216)</f>
        <v>-0.79479065130492876</v>
      </c>
      <c r="EG1214">
        <f>CY1214+DU1214</f>
        <v>0.52719743276279618</v>
      </c>
      <c r="EH1214">
        <f>EG1214/(SQRT(EG1214^2+EG1215^2+EG1216^2))</f>
        <v>0.37278487973071217</v>
      </c>
      <c r="EJ1214">
        <f>Q1214+AM1214</f>
        <v>-0.46328870784951348</v>
      </c>
      <c r="EK1214">
        <f>EJ1214/(SQRT(EJ1214^2+EJ1215^2+EJ1216^2))</f>
        <v>-1</v>
      </c>
      <c r="EM1214" s="23">
        <f>CY1215*DU1216-CY1216*DU1215</f>
        <v>-7.6122350781685652E-2</v>
      </c>
      <c r="EO1214" s="15">
        <v>13</v>
      </c>
      <c r="EP1214" s="9" t="s">
        <v>7</v>
      </c>
      <c r="EW1214" s="17">
        <f>CU1214</f>
        <v>30</v>
      </c>
      <c r="EX1214" s="17">
        <f>CV1214</f>
        <v>-10</v>
      </c>
      <c r="EY1214" s="31">
        <f>1+CW1214</f>
        <v>263.29843135903252</v>
      </c>
      <c r="EZ1214" s="10"/>
      <c r="FA1214" s="61">
        <f t="array" ref="FA1214:FA1216">MMULT(FS1214:FU1216,FQ1214:FQ1216)</f>
        <v>0.92419649879330901</v>
      </c>
      <c r="FB1214" s="13">
        <f>BW1215</f>
        <v>0</v>
      </c>
      <c r="FC1214" s="17">
        <v>1</v>
      </c>
      <c r="FD1214">
        <v>0</v>
      </c>
      <c r="FF1214" s="73">
        <f>(FD1214^2)*(1-COS(RADIANS(EY1214+45)))+(COS(RADIANS(EY1214+45)))</f>
        <v>0.61975754599489397</v>
      </c>
      <c r="FG1214" s="73">
        <f>(FD1214*FD1215)*(1-COS(RADIANS(EY1214+45)))-FD1216*(SIN(RADIANS(EY1214+45)))</f>
        <v>0.78479333851810118</v>
      </c>
      <c r="FH1214" s="73">
        <f>(FD1214*FD1216)*(1-COS(RADIANS(EY1214+45)))+FD1215*(SIN(RADIANS(EY1214+45)))</f>
        <v>0</v>
      </c>
      <c r="FI1214" s="10"/>
      <c r="FJ1214">
        <f t="array" ref="FJ1214:FJ1216">MMULT(FF1214:FH1216,FC1214:FC1216)</f>
        <v>0.61975754599489397</v>
      </c>
      <c r="FK1214" s="23">
        <f>COS(RADIANS(176))</f>
        <v>-0.9975640502598242</v>
      </c>
      <c r="FM1214" s="30">
        <f>(FK1214^2)*(1-COS(RADIANS(EX1214)))+(COS(RADIANS(EX1214)))</f>
        <v>0.99992607504832687</v>
      </c>
      <c r="FN1214" s="30">
        <f>(FK1214*FK1215)*(1-COS(RADIANS(EX1214)))-FK1216*(SIN(RADIANS(EX1214)))</f>
        <v>-1.0571760619211149E-3</v>
      </c>
      <c r="FO1214" s="30">
        <f>(FK1214*FK1216)*(1-COS(RADIANS(EX1214)))+FK1215*(SIN(RADIANS(EX1214)))</f>
        <v>-1.2113084546138469E-2</v>
      </c>
      <c r="FQ1214">
        <f t="array" ref="FQ1214:FQ1216">MMULT(FM1214:FO1216,FJ1214:FJ1216)</f>
        <v>0.62054139517929374</v>
      </c>
      <c r="FS1214" s="28">
        <f>(FD1214^2)*(1-COS(RADIANS(EW1214)))+(COS(RADIANS(EW1214)))</f>
        <v>0.86602540378443871</v>
      </c>
      <c r="FT1214" s="28">
        <f>(FD1214*FD1215)*(1-COS(RADIANS(EW1214)))-FD1216*(SIN(RADIANS(EW1214)))</f>
        <v>-0.49999999999999994</v>
      </c>
      <c r="FU1214" s="28">
        <f>(FD1214*FD1216)*(1-COS(RADIANS(EW1214)))+FD1215*(SIN(RADIANS(EW1214)))</f>
        <v>0</v>
      </c>
      <c r="FW1214" s="61">
        <f t="array" ref="FW1214:FW1216">MMULT(FS1214:FU1216,GG1214:GG1216)</f>
        <v>-0.37425421751753041</v>
      </c>
      <c r="FX1214" s="13">
        <f>BX1215</f>
        <v>0</v>
      </c>
      <c r="FY1214" s="17">
        <v>1</v>
      </c>
      <c r="FZ1214">
        <v>0</v>
      </c>
      <c r="GB1214" s="73">
        <f>(FD1214^2)*(1-COS(RADIANS(EY1214-45)))+(COS(RADIANS(EY1214-45)))</f>
        <v>-0.78479333851810085</v>
      </c>
      <c r="GC1214" s="73">
        <f>(FD1214*FD1215)*(1-COS(RADIANS(EY1214-45)))-FD1216*(SIN(RADIANS(EY1214-45)))</f>
        <v>0.61975754599489441</v>
      </c>
      <c r="GD1214" s="73">
        <f>(FD1214*FD1216)*(1-COS(RADIANS(EY1214-45)))+FD1215*(SIN(RADIANS(EY1214-45)))</f>
        <v>0</v>
      </c>
      <c r="GE1214" s="10"/>
      <c r="GF1214">
        <f t="array" ref="GF1214:GF1216">MMULT(GB1214:GD1216,FC1214:FC1216)</f>
        <v>-0.78479333851810085</v>
      </c>
      <c r="GG1214" s="1">
        <f t="array" ref="GG1214:GG1216">MMULT(FM1214:FO1216,GF1214:GF1216)</f>
        <v>-0.78408012986665665</v>
      </c>
      <c r="GI1214">
        <f>FA1214+FW1214</f>
        <v>0.5499422812757786</v>
      </c>
      <c r="GJ1214">
        <f>GI1214/(SQRT(GI1214^2+GI1215^2+GI1216^2))</f>
        <v>0.38886791635130269</v>
      </c>
      <c r="GL1214" t="e">
        <f>CH1215+DC1214</f>
        <v>#VALUE!</v>
      </c>
      <c r="GM1214" t="e">
        <f>GL1214/(SQRT(GL1214^2+GL1215^2+GL1216^2))</f>
        <v>#VALUE!</v>
      </c>
      <c r="GO1214" s="27">
        <f>FA1215*FW1216-FA1216*FW1215</f>
        <v>-7.6122350781685666E-2</v>
      </c>
    </row>
    <row r="1215" spans="1:197" x14ac:dyDescent="0.2">
      <c r="D1215" t="s">
        <v>10</v>
      </c>
      <c r="E1215" s="5">
        <f t="shared" si="1827"/>
        <v>-9.8668163404565704E-2</v>
      </c>
      <c r="F1215" s="6">
        <f t="shared" si="1827"/>
        <v>-0.32743508933027299</v>
      </c>
      <c r="G1215" s="7">
        <f t="shared" si="1828"/>
        <v>-0.16214771720730445</v>
      </c>
      <c r="H1215" s="8">
        <f t="shared" si="1829"/>
        <v>-0.30114099064220901</v>
      </c>
      <c r="J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W1215" s="1"/>
      <c r="AX1215" s="10"/>
      <c r="AY1215" s="11">
        <f>(G1148^2)*F1148+G1148*G1149*F1149+G1148*G1150*F1150-((H1148^2)*F1148+H1148*H1149*F1149+H1148*H1150*F1150)</f>
        <v>-0.29210369605796421</v>
      </c>
      <c r="AZ1215" s="12">
        <f>G1148*G1149*F1148+(G1149^2)*F1149+G1149*G1150*F1150-(H1148*H1149*F1148+(H1149^2)*F1149+H1149*H1150*F1150)</f>
        <v>0.88221441402774625</v>
      </c>
      <c r="BA1215" s="12">
        <f>G1148*G1150*F1148+G1149*G1150*F1149+(G1150^2)*F1150-(H1148*H1150*F1148+H1149*H1150*F1149+(H1150^2)*F1150)</f>
        <v>-7.5213064426905341E-2</v>
      </c>
      <c r="BB1215" s="12">
        <f>(G1148^2)*E1148+G1148*G1149*E1149+G1148*G1150*E1150-((H1148^2)*E1148+H1148*H1149*E1149+H1148*H1150*E1150)</f>
        <v>0.29344038033660502</v>
      </c>
      <c r="BC1215" s="12">
        <f>G1148*G1149*E1148+(G1149^2)*E1149+G1149*G1150*E1150-(H1148*H1149*E1148+(H1149^2)*E1149+H1149*H1150*E1150)</f>
        <v>-0.95048892356375947</v>
      </c>
      <c r="BD1215" s="24">
        <f>G1148*G1150*E1148+G1149*G1150*E1149+(G1150^2)*E1150-(H1148*H1150*E1148+H1149*H1150*E1149+(H1150^2)*E1150)</f>
        <v>8.1163601841684224E-2</v>
      </c>
      <c r="BE1215" s="10">
        <f>J1148</f>
        <v>4.3403259187944465E-2</v>
      </c>
      <c r="BY1215" t="s">
        <v>8</v>
      </c>
      <c r="BZ1215" s="5">
        <f t="shared" ref="BZ1215:CA1217" si="1831">BZ1210</f>
        <v>0.93180266183863136</v>
      </c>
      <c r="CA1215" s="6">
        <f t="shared" si="1831"/>
        <v>-0.87956522186239505</v>
      </c>
      <c r="CB1215" s="7">
        <f>CY1214</f>
        <v>0.91752410247511307</v>
      </c>
      <c r="CC1215" s="8">
        <f>DU1214</f>
        <v>-0.39032666971231694</v>
      </c>
      <c r="CE1215" s="9">
        <f>((SUMPRODUCT(CB1215:CB1217,BZ1215:BZ1217))*(SUMPRODUCT(CB1215:CB1217,CA1215:CA1217)))-((SUMPRODUCT(CC1215:CC1217,BZ1215:BZ1217))*(SUMPRODUCT(CC1215:CC1217,CA1215:CA1217)))</f>
        <v>0</v>
      </c>
      <c r="CG1215">
        <v>1</v>
      </c>
      <c r="CH1215" t="s">
        <v>161</v>
      </c>
      <c r="CI1215" s="67"/>
      <c r="CJ1215" s="1" t="s">
        <v>8</v>
      </c>
      <c r="CK1215" s="5">
        <f t="shared" ref="CK1215:CL1217" si="1832">BZ1215</f>
        <v>0.93180266183863136</v>
      </c>
      <c r="CL1215" s="6">
        <f t="shared" si="1832"/>
        <v>-0.87956522186239505</v>
      </c>
      <c r="CM1215" s="7">
        <f>FA1214</f>
        <v>0.92419649879330901</v>
      </c>
      <c r="CN1215" s="8">
        <f>FW1214</f>
        <v>-0.37425421751753041</v>
      </c>
      <c r="CO1215" s="10"/>
      <c r="CP1215">
        <f t="shared" si="1830"/>
        <v>0.3492962422733713</v>
      </c>
      <c r="CQ1215">
        <f t="shared" si="1830"/>
        <v>-0.34518112468713447</v>
      </c>
      <c r="CR1215">
        <f>CJ1218</f>
        <v>0</v>
      </c>
      <c r="CS1215">
        <f>CM1218</f>
        <v>0</v>
      </c>
      <c r="CW1215" s="28"/>
      <c r="CY1215" s="61">
        <v>-0.37567276542929429</v>
      </c>
      <c r="DA1215" s="17">
        <v>0</v>
      </c>
      <c r="DB1215">
        <v>0</v>
      </c>
      <c r="DD1215" s="73">
        <f>(DB1214*DB1215)*(1-COS(RADIANS(CW1214+45)))+DB1216*(SIN(RADIANS(CW1214+45)))</f>
        <v>-0.79549007127668914</v>
      </c>
      <c r="DE1215" s="73">
        <f>(DB1215^2)*(1-COS(RADIANS(CW1214+45)))+(COS(RADIANS(CW1214+45)))</f>
        <v>0.60596662160568548</v>
      </c>
      <c r="DF1215" s="73">
        <f>(DB1215*DB1216)*(1-COS(RADIANS(CW1214+45)))-DB1214*(SIN(RADIANS(CW1214+45)))</f>
        <v>0</v>
      </c>
      <c r="DG1215" s="10"/>
      <c r="DH1215">
        <v>-0.79549007127668914</v>
      </c>
      <c r="DI1215" s="23">
        <f>SIN(RADIANS('[1]Biaxial Input'!$F$21))*(COS(RADIANS(0)))</f>
        <v>6.9756473744125524E-2</v>
      </c>
      <c r="DK1215" s="30">
        <f>(DI1214*DI1215)*(1-COS(RADIANS(CV1214)))+DI1216*(SIN(RADIANS(CV1214)))</f>
        <v>-1.0571760619211149E-3</v>
      </c>
      <c r="DL1215" s="30">
        <f>(DI1215^2)*(1-COS(RADIANS(CV1214)))+(COS(RADIANS(CV1214)))</f>
        <v>0.98488167796388115</v>
      </c>
      <c r="DM1215" s="30">
        <f>(DI1215*DI1216)*(1-COS(RADIANS(CV1214)))-DI1214*(SIN(RADIANS(CV1214)))</f>
        <v>-0.17322517943366056</v>
      </c>
      <c r="DO1215">
        <v>-0.78410420960927774</v>
      </c>
      <c r="DQ1215" s="28">
        <f>(DB1214*DB1215)*(1-COS(RADIANS(CU1214)))+DB1216*(SIN(RADIANS(CU1214)))</f>
        <v>0.49999999999999994</v>
      </c>
      <c r="DR1215" s="28">
        <f>(DB1215^2)*(1-COS(RADIANS(CU1214)))+(COS(RADIANS(CU1214)))</f>
        <v>0.86602540378443871</v>
      </c>
      <c r="DS1215" s="28">
        <f>(DB1215*DB1216)*(1-COS(RADIANS(CU1214)))-DB1214*(SIN(RADIANS(CU1214)))</f>
        <v>0</v>
      </c>
      <c r="DU1215" s="61">
        <v>-0.91351567911896869</v>
      </c>
      <c r="DW1215" s="17">
        <v>0</v>
      </c>
      <c r="DX1215">
        <v>0</v>
      </c>
      <c r="DZ1215" s="73">
        <f>(DB1214*DB1215)*(1-COS(RADIANS(CW1214-45)))+DB1216*(SIN(RADIANS(CW1214-45)))</f>
        <v>-0.6059666216056856</v>
      </c>
      <c r="EA1215" s="73">
        <f>(DB1215^2)*(1-COS(RADIANS(CW1214-45)))+(COS(RADIANS(CW1214-45)))</f>
        <v>-0.79549007127668914</v>
      </c>
      <c r="EB1215" s="73">
        <f>(DB1215*DB1216)*(1-COS(RADIANS(CW1214-45)))-DB1214*(SIN(RADIANS(CW1214-45)))</f>
        <v>0</v>
      </c>
      <c r="EC1215" s="10"/>
      <c r="ED1215">
        <v>-0.6059666216056856</v>
      </c>
      <c r="EE1215" s="1">
        <v>-0.59596445001626219</v>
      </c>
      <c r="EG1215">
        <f>CY1215+DU1215</f>
        <v>-1.2891884445482629</v>
      </c>
      <c r="EH1215">
        <f>EG1215/(SQRT(EG1214^2+EG1215^2+EG1216^2))</f>
        <v>-0.9115938913674142</v>
      </c>
      <c r="EJ1215">
        <f>Q1215+AM1215</f>
        <v>0</v>
      </c>
      <c r="EK1215">
        <f>EJ1215/(SQRT(EJ1214^2+EJ1215^2+EJ1216^2))</f>
        <v>0</v>
      </c>
      <c r="EM1215" s="23">
        <f>CY1216*DU1214-CY1214*DU1216</f>
        <v>0.15607394823773696</v>
      </c>
      <c r="EP1215" s="9">
        <f>((SUMPRODUCT(CM1215:CM1217,BZ1215:BZ1217))*(SUMPRODUCT(CM1215:CM1217,CA1215:CA1217)))-((SUMPRODUCT(CN1215:CN1217,BZ1215:BZ1217))*(SUMPRODUCT(CN1215:CN1217,CA1215:CA1217)))</f>
        <v>-3.2768811424387589E-2</v>
      </c>
      <c r="EY1215" s="28"/>
      <c r="EZ1215" s="10"/>
      <c r="FA1215" s="61">
        <v>-0.35967250172869242</v>
      </c>
      <c r="FB1215" s="13">
        <f>BW1216</f>
        <v>0</v>
      </c>
      <c r="FC1215" s="17">
        <v>0</v>
      </c>
      <c r="FD1215">
        <v>0</v>
      </c>
      <c r="FF1215" s="73">
        <f>(FD1214*FD1215)*(1-COS(RADIANS(EY1214+45)))+FD1216*(SIN(RADIANS(EY1214+45)))</f>
        <v>-0.78479333851810118</v>
      </c>
      <c r="FG1215" s="73">
        <f>(FD1215^2)*(1-COS(RADIANS(EY1214+45)))+(COS(RADIANS(EY1214+45)))</f>
        <v>0.61975754599489397</v>
      </c>
      <c r="FH1215" s="73">
        <f>(FD1215*FD1216)*(1-COS(RADIANS(EY1214+45)))-FD1214*(SIN(RADIANS(EY1214+45)))</f>
        <v>0</v>
      </c>
      <c r="FI1215" s="10"/>
      <c r="FJ1215">
        <v>-0.78479333851810118</v>
      </c>
      <c r="FK1215" s="23">
        <f>SIN(RADIANS(176))*(COS(RADIANS(0)))</f>
        <v>6.9756473744125524E-2</v>
      </c>
      <c r="FM1215" s="30">
        <f>(FK1214*FK1215)*(1-COS(RADIANS(EX1214)))+FK1216*(SIN(RADIANS(EX1214)))</f>
        <v>-1.0571760619211149E-3</v>
      </c>
      <c r="FN1215" s="30">
        <f>(FK1215^2)*(1-COS(RADIANS(EX1214)))+(COS(RADIANS(EX1214)))</f>
        <v>0.98488167796388115</v>
      </c>
      <c r="FO1215" s="30">
        <f>(FK1215*FK1216)*(1-COS(RADIANS(EX1214)))-FK1214*(SIN(RADIANS(EX1214)))</f>
        <v>-0.17322517943366056</v>
      </c>
      <c r="FQ1215">
        <v>-0.77358377293640446</v>
      </c>
      <c r="FS1215" s="28">
        <f>(FD1214*FD1215)*(1-COS(RADIANS(EW1214)))+FD1216*(SIN(RADIANS(EW1214)))</f>
        <v>0.49999999999999994</v>
      </c>
      <c r="FT1215" s="28">
        <f>(FD1215^2)*(1-COS(RADIANS(EW1214)))+(COS(RADIANS(EW1214)))</f>
        <v>0.86602540378443871</v>
      </c>
      <c r="FU1215" s="28">
        <f>(FD1215*FD1216)*(1-COS(RADIANS(EW1214)))-FD1214*(SIN(RADIANS(EW1214)))</f>
        <v>0</v>
      </c>
      <c r="FW1215" s="61">
        <v>-0.91993294004601678</v>
      </c>
      <c r="FX1215" s="13">
        <f>BX1216</f>
        <v>0</v>
      </c>
      <c r="FY1215" s="17">
        <v>0</v>
      </c>
      <c r="FZ1215">
        <v>0</v>
      </c>
      <c r="GB1215" s="73">
        <f>(FD1214*FD1215)*(1-COS(RADIANS(EY1214-45)))+FD1216*(SIN(RADIANS(EY1214-45)))</f>
        <v>-0.61975754599489441</v>
      </c>
      <c r="GC1215" s="73">
        <f>(FD1215^2)*(1-COS(RADIANS(EY1214-45)))+(COS(RADIANS(EY1214-45)))</f>
        <v>-0.78479333851810085</v>
      </c>
      <c r="GD1215" s="73">
        <f>(FD1215*FD1216)*(1-COS(RADIANS(EY1214-45)))-FD1214*(SIN(RADIANS(EY1214-45)))</f>
        <v>0</v>
      </c>
      <c r="GE1215" s="10"/>
      <c r="GF1215">
        <v>-0.61975754599489441</v>
      </c>
      <c r="GG1215" s="1">
        <v>-0.60955818709919229</v>
      </c>
      <c r="GI1215">
        <f>FA1215+FW1215</f>
        <v>-1.2796054417747091</v>
      </c>
      <c r="GJ1215">
        <f>GI1215/(SQRT(GI1214^2+GI1215^2+GI1216^2))</f>
        <v>-0.90481768512210448</v>
      </c>
      <c r="GL1215">
        <f>CH1216+DC1215</f>
        <v>-3.2768811424387589E-2</v>
      </c>
      <c r="GM1215" t="e">
        <f>GL1215/(SQRT(GL1214^2+GL1215^2+GL1216^2))</f>
        <v>#VALUE!</v>
      </c>
      <c r="GO1215" s="27">
        <f>FA1216*FW1214-FA1214*FW1216</f>
        <v>0.15607394823773699</v>
      </c>
    </row>
    <row r="1216" spans="1:197" x14ac:dyDescent="0.2">
      <c r="A1216" s="3" t="s">
        <v>19</v>
      </c>
      <c r="B1216" s="3" t="s">
        <v>18</v>
      </c>
      <c r="C1216" s="3" t="s">
        <v>20</v>
      </c>
      <c r="Q1216" s="82" t="s">
        <v>148</v>
      </c>
      <c r="R1216" s="13"/>
      <c r="T1216" s="10"/>
      <c r="U1216" s="10"/>
      <c r="V1216" s="10"/>
      <c r="W1216" s="10"/>
      <c r="X1216" s="10"/>
      <c r="Y1216" s="10"/>
      <c r="Z1216" s="80"/>
      <c r="AA1216" s="23" t="s">
        <v>149</v>
      </c>
      <c r="AE1216" s="1"/>
      <c r="AG1216" s="80"/>
      <c r="AK1216" s="13"/>
      <c r="AL1216" s="81"/>
      <c r="AM1216" s="82" t="s">
        <v>150</v>
      </c>
      <c r="AO1216" s="13"/>
      <c r="AP1216" s="13"/>
      <c r="AS1216" s="1"/>
      <c r="AW1216" s="1"/>
      <c r="AX1216" s="10"/>
      <c r="AY1216" s="11">
        <f>(G1153^2)*F1153+G1153*G1154*F1154+G1153*G1155*F1155-((H1153^2)*F1153+H1153*H1154*F1154+H1153*H1155*F1155)</f>
        <v>0.31463795849827353</v>
      </c>
      <c r="AZ1216" s="12">
        <f>G1153*G1154*F1153+(G1154^2)*F1154+G1154*G1155*F1155-(H1153*H1154*F1153+(H1154^2)*F1154+H1154*H1155*F1155)</f>
        <v>-0.928323221795883</v>
      </c>
      <c r="BA1216" s="12">
        <f>G1153*G1155*F1153+G1154*G1155*F1154+(G1155^2)*F1155-(H1153*H1155*F1153+H1154*H1155*F1154+(H1155^2)*F1155)</f>
        <v>8.0402632809773084E-2</v>
      </c>
      <c r="BB1216" s="12">
        <f>(G1153^2)*E1153+G1153*G1154*E1154+G1153*G1155*E1155-((H1153^2)*E1153+H1153*H1154*E1154+H1153*H1155*E1155)</f>
        <v>-0.28910585767070918</v>
      </c>
      <c r="BC1216" s="12">
        <f>G1153*G1154*E1153+(G1154^2)*E1154+G1154*G1155*E1155-(H1153*H1154*E1153+(H1154^2)*E1154+H1154*H1155*E1155)</f>
        <v>0.92164170371899035</v>
      </c>
      <c r="BD1216" s="24">
        <f>G1153*G1155*E1153+G1154*G1155*E1154+(G1155^2)*E1155-(H1153*H1155*E1153+H1154*H1155*E1154+(H1155^2)*E1155)</f>
        <v>-7.5771761193862017E-2</v>
      </c>
      <c r="BE1216" s="10">
        <f>J1153</f>
        <v>-3.9024052267164766E-2</v>
      </c>
      <c r="BY1216" t="s">
        <v>9</v>
      </c>
      <c r="BZ1216" s="5">
        <f t="shared" si="1831"/>
        <v>0.3492962422733713</v>
      </c>
      <c r="CA1216" s="6">
        <f t="shared" si="1831"/>
        <v>-0.34518112468713447</v>
      </c>
      <c r="CB1216" s="7">
        <f>CY1215</f>
        <v>-0.37567276542929429</v>
      </c>
      <c r="CC1216" s="8">
        <f>DU1215</f>
        <v>-0.91351567911896869</v>
      </c>
      <c r="CE1216" s="10"/>
      <c r="CH1216">
        <f>((SUMPRODUCT(CM1215:CM1217,CK1215:CK1217))*(SUMPRODUCT(CM1215:CM1217,CL1215:CL1217)))-((SUMPRODUCT(CN1215:CN1217,CK1215:CK1217))*(SUMPRODUCT(CN1215:CN1217,CL1215:CL1217)))</f>
        <v>-3.2768811424387589E-2</v>
      </c>
      <c r="CI1216" s="67"/>
      <c r="CJ1216" s="10" t="s">
        <v>9</v>
      </c>
      <c r="CK1216" s="5">
        <f t="shared" si="1832"/>
        <v>0.3492962422733713</v>
      </c>
      <c r="CL1216" s="6">
        <f t="shared" si="1832"/>
        <v>-0.34518112468713447</v>
      </c>
      <c r="CM1216" s="7">
        <f>FA1215</f>
        <v>-0.35967250172869242</v>
      </c>
      <c r="CN1216" s="8">
        <f>FW1215</f>
        <v>-0.91993294004601678</v>
      </c>
      <c r="CP1216">
        <f t="shared" si="1830"/>
        <v>-9.8670839279614439E-2</v>
      </c>
      <c r="CQ1216">
        <f t="shared" si="1830"/>
        <v>-0.32743703463395935</v>
      </c>
      <c r="CR1216">
        <f>CK1218</f>
        <v>0</v>
      </c>
      <c r="CS1216">
        <f>CN1218</f>
        <v>0</v>
      </c>
      <c r="CW1216" s="28"/>
      <c r="CY1216" s="61">
        <v>-0.13045878541495234</v>
      </c>
      <c r="DA1216" s="17">
        <v>0</v>
      </c>
      <c r="DB1216">
        <v>1</v>
      </c>
      <c r="DD1216" s="73">
        <f>(DB1214*DB1216)*(1-COS(RADIANS(CW1214+45)))-DB1215*(SIN(RADIANS(CW1214+45)))</f>
        <v>0</v>
      </c>
      <c r="DE1216" s="73">
        <f>(DB1215*DB1216)*(1-COS(RADIANS(CW1214+45)))+DB1214*(SIN(RADIANS(CW1214+45)))</f>
        <v>0</v>
      </c>
      <c r="DF1216" s="73">
        <f>(DB1216^2)*(1-COS(RADIANS(CW1214+45)))+(COS(RADIANS(CW1214+45)))</f>
        <v>1</v>
      </c>
      <c r="DG1216" s="10"/>
      <c r="DH1216">
        <v>0</v>
      </c>
      <c r="DI1216" s="23">
        <f>SIN(RADIANS('[1]Biaxial Input'!$F$21))*SIN(RADIANS(0))</f>
        <v>0</v>
      </c>
      <c r="DK1216" s="30">
        <f>(DI1214*DI1216)*(1-COS(RADIANS(CV1214)))-DI1215*(SIN(RADIANS(CV1214)))</f>
        <v>1.2113084546138469E-2</v>
      </c>
      <c r="DL1216" s="30">
        <f>(DI1215*DI1216)*(1-COS(RADIANS(CV1214)))+DI1214*(SIN(RADIANS(CV1214)))</f>
        <v>0.17322517943366056</v>
      </c>
      <c r="DM1216" s="30">
        <f>(DI1216^2)*(1-COS(RADIANS(CV1214)))+(COS(RADIANS(CV1214)))</f>
        <v>0.98480775301220802</v>
      </c>
      <c r="DO1216">
        <v>-0.13045878541495234</v>
      </c>
      <c r="DQ1216" s="28">
        <f>(DB1214*DB1216)*(1-COS(RADIANS(CU1214)))-DB1215*(SIN(RADIANS(CU1214)))</f>
        <v>0</v>
      </c>
      <c r="DR1216" s="28">
        <f>(DB1215*DB1216)*(1-COS(RADIANS(CU1214)))+DB1214*(SIN(RADIANS(CU1214)))</f>
        <v>0</v>
      </c>
      <c r="DS1216" s="28">
        <f>(DB1216^2)*(1-COS(RADIANS(CU1214)))+(COS(RADIANS(CU1214)))</f>
        <v>1</v>
      </c>
      <c r="DU1216" s="61">
        <v>-0.11460451524744222</v>
      </c>
      <c r="DW1216" s="17">
        <v>0</v>
      </c>
      <c r="DX1216">
        <v>1</v>
      </c>
      <c r="DZ1216" s="73">
        <f>(DB1214*DB1214)*(1-COS(RADIANS(CW1214-45)))-DB1214*(SIN(RADIANS(CW1214-45)))</f>
        <v>0</v>
      </c>
      <c r="EA1216" s="73">
        <f>(DB1215*DB1216)*(1-COS(RADIANS(CW1214-45)))+DB1214*(SIN(RADIANS(CW1214-45)))</f>
        <v>0</v>
      </c>
      <c r="EB1216" s="73">
        <f>(DB1216^2)*(1-COS(RADIANS(CW1214-45)))+(COS(RADIANS(CW1214-45)))</f>
        <v>0.99999999999999989</v>
      </c>
      <c r="EC1216" s="10"/>
      <c r="ED1216">
        <v>0</v>
      </c>
      <c r="EE1216" s="1">
        <v>-0.11460451524744222</v>
      </c>
      <c r="EG1216">
        <f>CY1216+DU1216</f>
        <v>-0.24506330066239457</v>
      </c>
      <c r="EH1216">
        <f>EG1216/(SQRT(EG1214^2+EG1215^2+EG1216^2))</f>
        <v>-0.17328592171833695</v>
      </c>
      <c r="EJ1216">
        <f>Q1216+AM1216</f>
        <v>0</v>
      </c>
      <c r="EK1216">
        <f>EJ1216/(SQRT(EJ1214^2+EJ1215^2+EJ1216^2))</f>
        <v>0</v>
      </c>
      <c r="EM1216" s="23">
        <f>CY1214*DU1215-CY1215*DU1214</f>
        <v>-0.98480775301220802</v>
      </c>
      <c r="ER1216">
        <f t="shared" ref="ER1216:ES1218" si="1833">CK1215</f>
        <v>0.93180266183863136</v>
      </c>
      <c r="ES1216">
        <f t="shared" si="1833"/>
        <v>-0.87956522186239505</v>
      </c>
      <c r="ET1216" t="e">
        <f>#REF!</f>
        <v>#REF!</v>
      </c>
      <c r="EU1216" t="e">
        <f>#REF!</f>
        <v>#REF!</v>
      </c>
      <c r="EY1216" s="28"/>
      <c r="EZ1216" s="10"/>
      <c r="FA1216" s="61">
        <v>-0.12843879133039615</v>
      </c>
      <c r="FB1216" s="13">
        <f>BW1217</f>
        <v>0</v>
      </c>
      <c r="FC1216" s="17">
        <v>0</v>
      </c>
      <c r="FD1216">
        <v>1</v>
      </c>
      <c r="FF1216" s="73">
        <f>(FD1214*FD1216)*(1-COS(RADIANS(EY1214+45)))-FD1215*(SIN(RADIANS(EY1214+45)))</f>
        <v>0</v>
      </c>
      <c r="FG1216" s="73">
        <f>(FD1215*FD1216)*(1-COS(RADIANS(EY1214+45)))+FD1214*(SIN(RADIANS(EY1214+45)))</f>
        <v>0</v>
      </c>
      <c r="FH1216" s="73">
        <f>(FD1216^2)*(1-COS(RADIANS(EY1214+45)))+(COS(RADIANS(EY1214+45)))</f>
        <v>1</v>
      </c>
      <c r="FI1216" s="10"/>
      <c r="FJ1216">
        <v>0</v>
      </c>
      <c r="FK1216" s="23">
        <f>SIN(RADIANS(176))*SIN(RADIANS(0))</f>
        <v>0</v>
      </c>
      <c r="FM1216" s="30">
        <f>(FK1214*FK1216)*(1-COS(RADIANS(EX1214)))-FK1215*(SIN(RADIANS(EX1214)))</f>
        <v>1.2113084546138469E-2</v>
      </c>
      <c r="FN1216" s="30">
        <f>(FK1215*FK1216)*(1-COS(RADIANS(EX1214)))+FK1214*(SIN(RADIANS(EX1214)))</f>
        <v>0.17322517943366056</v>
      </c>
      <c r="FO1216" s="30">
        <f>(FK1216^2)*(1-COS(RADIANS(EX1214)))+(COS(RADIANS(EX1214)))</f>
        <v>0.98480775301220802</v>
      </c>
      <c r="FQ1216">
        <v>-0.12843879133039615</v>
      </c>
      <c r="FS1216" s="28">
        <f>(FD1214*FD1216)*(1-COS(RADIANS(EW1214)))-FD1215*(SIN(RADIANS(EW1214)))</f>
        <v>0</v>
      </c>
      <c r="FT1216" s="28">
        <f>(FD1215*FD1216)*(1-COS(RADIANS(EW1214)))+FD1214*(SIN(RADIANS(EW1214)))</f>
        <v>0</v>
      </c>
      <c r="FU1216" s="28">
        <f>(FD1216^2)*(1-COS(RADIANS(EW1214)))+(COS(RADIANS(EW1214)))</f>
        <v>1</v>
      </c>
      <c r="FW1216" s="61">
        <v>-0.11686388017104675</v>
      </c>
      <c r="FX1216" s="13">
        <f>BX1217</f>
        <v>0</v>
      </c>
      <c r="FY1216" s="17">
        <v>0</v>
      </c>
      <c r="FZ1216">
        <v>1</v>
      </c>
      <c r="GB1216" s="73">
        <f>(FD1214*FD1214)*(1-COS(RADIANS(EY1214-45)))-FD1214*(SIN(RADIANS(EY1214-45)))</f>
        <v>0</v>
      </c>
      <c r="GC1216" s="73">
        <f>(FD1215*FD1216)*(1-COS(RADIANS(EY1214-45)))+FD1214*(SIN(RADIANS(EY1214-45)))</f>
        <v>0</v>
      </c>
      <c r="GD1216" s="73">
        <f>(FD1216^2)*(1-COS(RADIANS(EY1214-45)))+(COS(RADIANS(EY1214-45)))</f>
        <v>0.99999999999999989</v>
      </c>
      <c r="GE1216" s="10"/>
      <c r="GF1216">
        <v>0</v>
      </c>
      <c r="GG1216" s="1">
        <v>-0.11686388017104675</v>
      </c>
      <c r="GI1216">
        <f>FA1216+FW1216</f>
        <v>-0.24530267150144291</v>
      </c>
      <c r="GJ1216">
        <f>GI1216/(SQRT(GI1214^2+GI1215^2+GI1216^2))</f>
        <v>-0.1734551824618463</v>
      </c>
      <c r="GL1216" t="e">
        <f>#REF!+DC1216</f>
        <v>#REF!</v>
      </c>
      <c r="GM1216" t="e">
        <f>GL1216/(SQRT(GL1214^2+GL1215^2+GL1216^2))</f>
        <v>#REF!</v>
      </c>
      <c r="GO1216" s="27">
        <f>FA1214*FW1215-FA1215*FW1214</f>
        <v>-0.98480775301220813</v>
      </c>
    </row>
    <row r="1217" spans="1:197" x14ac:dyDescent="0.2">
      <c r="A1217" s="3">
        <f>C1230+C1233</f>
        <v>5.2002336374821878E-2</v>
      </c>
      <c r="B1217" s="3">
        <f>C1231*C1235-C1232*C1234</f>
        <v>-0.1471136017091163</v>
      </c>
      <c r="C1217" s="3">
        <f>A1218*B1219-A1219*B1218</f>
        <v>0.16470938303639734</v>
      </c>
      <c r="E1217" s="5" t="s">
        <v>4</v>
      </c>
      <c r="F1217" s="6" t="s">
        <v>5</v>
      </c>
      <c r="G1217" s="7" t="s">
        <v>6</v>
      </c>
      <c r="H1217" s="8" t="s">
        <v>1</v>
      </c>
      <c r="I1217">
        <v>16</v>
      </c>
      <c r="J1217" s="9" t="s">
        <v>7</v>
      </c>
      <c r="K1217">
        <v>16</v>
      </c>
      <c r="L1217" s="10"/>
      <c r="M1217" s="17">
        <f>A1157</f>
        <v>25</v>
      </c>
      <c r="N1217" s="17">
        <f>B1157</f>
        <v>-30</v>
      </c>
      <c r="O1217" s="17">
        <f>C1157</f>
        <v>270.8</v>
      </c>
      <c r="Q1217" s="61">
        <f t="array" ref="Q1217:Q1219">MMULT(AI1217:AK1219,AG1217:AG1219)</f>
        <v>0.91338652578000923</v>
      </c>
      <c r="R1217" s="13"/>
      <c r="S1217" s="17">
        <v>1</v>
      </c>
      <c r="T1217">
        <v>0</v>
      </c>
      <c r="V1217" s="73">
        <f>(T1217^2)*(1-COS(RADIANS(O1217+45)))+(COS(RADIANS(O1217+45)))</f>
        <v>0.71691060765048265</v>
      </c>
      <c r="W1217" s="73">
        <f>(T1217*T1218)*(1-COS(RADIANS(O1217+45)))-T1219*(SIN(RADIANS(O1217+45)))</f>
        <v>0.69716510285456468</v>
      </c>
      <c r="X1217" s="73">
        <f>(T1217*T1219)*(1-COS(RADIANS(O1217+45)))+T1218*(SIN(RADIANS(O1217+45)))</f>
        <v>0</v>
      </c>
      <c r="Y1217" s="10"/>
      <c r="Z1217">
        <f t="array" ref="Z1217:Z1219">MMULT(V1217:X1219,S1217:S1219)</f>
        <v>0.71691060765048265</v>
      </c>
      <c r="AA1217" s="23">
        <f>COS(RADIANS('[1]Biaxial Input'!$F$21))</f>
        <v>-0.9975640502598242</v>
      </c>
      <c r="AC1217" s="30">
        <f>(AA1217^2)*(1-COS(RADIANS(N1217)))+(COS(RADIANS(N1217)))</f>
        <v>0.99934808421962718</v>
      </c>
      <c r="AD1217" s="30">
        <f>(AA1217*AA1218)*(1-COS(RADIANS(N1217)))-AA1219*(SIN(RADIANS(N1217)))</f>
        <v>-9.3228300025961861E-3</v>
      </c>
      <c r="AE1217" s="30">
        <f>(AA1217*AA1219)*(1-COS(RADIANS(N1217)))+AA1218*(SIN(RADIANS(N1217)))</f>
        <v>-3.4878236872062755E-2</v>
      </c>
      <c r="AG1217">
        <f t="array" ref="AG1217:AG1219">MMULT(AC1217:AE1219,Z1217:Z1219)</f>
        <v>0.72294279404989426</v>
      </c>
      <c r="AI1217" s="28">
        <f>(T1217^2)*(1-COS(RADIANS(M1217)))+(COS(RADIANS(M1217)))</f>
        <v>0.90630778703664994</v>
      </c>
      <c r="AJ1217" s="28">
        <f>(T1217*T1218)*(1-COS(RADIANS(M1217)))-T1219*(SIN(RADIANS(M1217)))</f>
        <v>-0.42261826174069944</v>
      </c>
      <c r="AK1217" s="28">
        <f>(T1217*T1219)*(1-COS(RADIANS(M1217)))+T1218*(SIN(RADIANS(M1217)))</f>
        <v>0</v>
      </c>
      <c r="AM1217" s="61">
        <f t="array" ref="AM1217:AM1219">MMULT(AI1217:AK1219,AW1217:AW1219)</f>
        <v>-0.36553817544573719</v>
      </c>
      <c r="AN1217" s="13"/>
      <c r="AO1217" s="17">
        <v>1</v>
      </c>
      <c r="AP1217">
        <v>0</v>
      </c>
      <c r="AR1217" s="73">
        <f>(T1217^2)*(1-COS(RADIANS(O1217-45)))+(COS(RADIANS(O1217-45)))</f>
        <v>-0.69716510285456434</v>
      </c>
      <c r="AS1217" s="73">
        <f>(T1217*T1218)*(1-COS(RADIANS(O1217-45)))-T1219*(SIN(RADIANS(O1217-45)))</f>
        <v>0.71691060765048298</v>
      </c>
      <c r="AT1217" s="73">
        <f>(T1217*T1219)*(1-COS(RADIANS(O1217-45)))+T1218*(SIN(RADIANS(O1217-45)))</f>
        <v>0</v>
      </c>
      <c r="AU1217" s="10"/>
      <c r="AV1217">
        <f t="array" ref="AV1217:AV1219">MMULT(AR1217:AT1219,S1217:S1219)</f>
        <v>-0.69716510285456434</v>
      </c>
      <c r="AW1217" s="1">
        <f t="array" ref="AW1217:AW1219">MMULT(AC1217:AE1219,AV1217:AV1219)</f>
        <v>-0.6900269742003049</v>
      </c>
      <c r="AX1217" s="10"/>
      <c r="AY1217" s="11">
        <f>(G1158^2)*F1158+G1158*G1159*F1159+G1158*G1160*F1160-((H1158^2)*F1158+H1158*H1159*F1159+H1158*H1160*F1160)</f>
        <v>-0.35157181902851242</v>
      </c>
      <c r="AZ1217" s="12">
        <f>G1158*G1159*F1158+(G1159^2)*F1159+G1159*G1160*F1160-(H1158*H1159*F1158+(H1159^2)*F1159+H1159*H1160*F1160)</f>
        <v>0.92459015403199984</v>
      </c>
      <c r="BA1217" s="12">
        <f>G1158*G1160*F1158+G1159*G1160*F1159+(G1160^2)*F1160-(H1158*H1160*F1158+H1159*H1160*F1159+(H1160^2)*F1160)</f>
        <v>0.11277236339796051</v>
      </c>
      <c r="BB1217" s="12">
        <f>(G1158^2)*E1158+G1158*G1159*E1159+G1158*G1160*E1160-((H1158^2)*E1158+H1158*H1159*E1159+H1158*H1160*E1160)</f>
        <v>0.38842014711414208</v>
      </c>
      <c r="BC1217" s="12">
        <f>G1158*G1159*E1158+(G1159^2)*E1159+G1159*G1160*E1160-(H1158*H1159*E1158+(H1159^2)*E1159+H1159*H1160*E1160)</f>
        <v>-0.8561738817745832</v>
      </c>
      <c r="BD1217" s="24">
        <f>G1158*G1160*E1158+G1159*G1160*E1159+(G1160^2)*E1160-(H1158*H1160*E1158+H1159*H1160*E1159+(H1160^2)*E1160)</f>
        <v>-9.272666974986131E-2</v>
      </c>
      <c r="BE1217" s="10">
        <f>J1158</f>
        <v>-1.5755083927686875E-2</v>
      </c>
      <c r="BY1217" t="s">
        <v>10</v>
      </c>
      <c r="BZ1217" s="5">
        <f t="shared" si="1831"/>
        <v>-9.8670839279614439E-2</v>
      </c>
      <c r="CA1217" s="6">
        <f t="shared" si="1831"/>
        <v>-0.32743703463395935</v>
      </c>
      <c r="CB1217" s="7">
        <f>CY1216</f>
        <v>-0.13045878541495234</v>
      </c>
      <c r="CC1217" s="8">
        <f>DU1216</f>
        <v>-0.11460451524744222</v>
      </c>
      <c r="CE1217" s="10"/>
      <c r="CG1217" s="10" t="s">
        <v>160</v>
      </c>
      <c r="CH1217" s="10">
        <f>-CH1214*((EY1214-CW1214)/(CH1216-CE1215))</f>
        <v>262.29843135903258</v>
      </c>
      <c r="CI1217" s="67"/>
      <c r="CJ1217" s="10" t="s">
        <v>10</v>
      </c>
      <c r="CK1217" s="5">
        <f t="shared" si="1832"/>
        <v>-9.8670839279614439E-2</v>
      </c>
      <c r="CL1217" s="6">
        <f t="shared" si="1832"/>
        <v>-0.32743703463395935</v>
      </c>
      <c r="CM1217" s="7">
        <f>FA1216</f>
        <v>-0.12843879133039615</v>
      </c>
      <c r="CN1217" s="8">
        <f>FW1216</f>
        <v>-0.11686388017104675</v>
      </c>
      <c r="CW1217" s="28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EE1217" s="1"/>
      <c r="EI1217" s="64">
        <f>(DEGREES(ACOS((EH1214*EK1214+EH1215*EK1215+EH1216*EK1216)/((SQRT(EH1214^2+EH1215^2+EH1216^2))*(SQRT(EK1214^2+EK1215^2+EK1216^2))))))</f>
        <v>111.88747088641554</v>
      </c>
      <c r="ER1217">
        <f t="shared" si="1833"/>
        <v>0.3492962422733713</v>
      </c>
      <c r="ES1217">
        <f t="shared" si="1833"/>
        <v>-0.34518112468713447</v>
      </c>
      <c r="ET1217" t="e">
        <f>#REF!</f>
        <v>#REF!</v>
      </c>
      <c r="EU1217" t="e">
        <f>#REF!</f>
        <v>#REF!</v>
      </c>
      <c r="EY1217" s="28"/>
      <c r="EZ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GG1217" s="1"/>
      <c r="GK1217" s="64" t="e">
        <f>(DEGREES(ACOS((GJ1214*GM1214+GJ1215*GM1215+GJ1216*GM1216)/((SQRT(GJ1214^2+GJ1215^2+GJ1216^2))*(SQRT(GM1214^2+GM1215^2+GM1216^2))))))</f>
        <v>#VALUE!</v>
      </c>
    </row>
    <row r="1218" spans="1:197" x14ac:dyDescent="0.2">
      <c r="A1218" s="3">
        <f>C1231+C1234</f>
        <v>4.1031791093136261E-3</v>
      </c>
      <c r="B1218" s="3">
        <f>C1232*C1233-C1230*C1235</f>
        <v>0.38841153295745495</v>
      </c>
      <c r="C1218" s="3">
        <f>A1219*B1217-A1217*B1219</f>
        <v>6.3149474259723601E-2</v>
      </c>
      <c r="D1218" t="s">
        <v>8</v>
      </c>
      <c r="E1218" s="5">
        <f t="shared" ref="E1218:F1220" si="1834">E1213</f>
        <v>0.93179877629360952</v>
      </c>
      <c r="F1218" s="6">
        <f t="shared" si="1834"/>
        <v>-0.87957021770226052</v>
      </c>
      <c r="G1218" s="7">
        <f>Q1217</f>
        <v>0.91338652578000923</v>
      </c>
      <c r="H1218" s="8">
        <f>AM1217</f>
        <v>-0.36553817544573719</v>
      </c>
      <c r="J1218" s="9">
        <f>((SUMPRODUCT(G1218:G1220,E1218:E1220))*(SUMPRODUCT(G1218:G1220,F1218:F1220)))-((SUMPRODUCT(H1218:H1220,E1218:E1220))*(SUMPRODUCT(H1218:H1220,F1218:F1220)))</f>
        <v>-4.4046674192646906E-2</v>
      </c>
      <c r="Q1218" s="61">
        <v>-0.24813534182586178</v>
      </c>
      <c r="S1218" s="17">
        <v>0</v>
      </c>
      <c r="T1218">
        <v>0</v>
      </c>
      <c r="V1218" s="73">
        <f>(T1217*T1218)*(1-COS(RADIANS(O1217+45)))+T1219*(SIN(RADIANS(O1217+45)))</f>
        <v>-0.69716510285456468</v>
      </c>
      <c r="W1218" s="73">
        <f>(T1218^2)*(1-COS(RADIANS(O1217+45)))+(COS(RADIANS(O1217+45)))</f>
        <v>0.71691060765048265</v>
      </c>
      <c r="X1218" s="73">
        <f>(T1218*T1219)*(1-COS(RADIANS(O1217+45)))-T1217*(SIN(RADIANS(O1217+45)))</f>
        <v>0</v>
      </c>
      <c r="Y1218" s="10"/>
      <c r="Z1218">
        <v>-0.69716510285456468</v>
      </c>
      <c r="AA1218" s="23">
        <f>SIN(RADIANS('[1]Biaxial Input'!$F$21))*(COS(RADIANS(0)))</f>
        <v>6.9756473744125524E-2</v>
      </c>
      <c r="AC1218" s="30">
        <f>(AA1217*AA1218)*(1-COS(RADIANS(N1217)))+AA1219*(SIN(RADIANS(N1217)))</f>
        <v>-9.3228300025961861E-3</v>
      </c>
      <c r="AD1218" s="30">
        <f>(AA1218^2)*(1-COS(RADIANS(N1217)))+(COS(RADIANS(N1217)))</f>
        <v>0.86667731956481153</v>
      </c>
      <c r="AE1218" s="30">
        <f>(AA1218*AA1219)*(1-COS(RADIANS(N1217)))-AA1217*(SIN(RADIANS(N1217)))</f>
        <v>-0.49878202512991204</v>
      </c>
      <c r="AG1218">
        <v>-0.61090081835830357</v>
      </c>
      <c r="AI1218" s="28">
        <f>(T1217*T1218)*(1-COS(RADIANS(M1217)))+T1219*(SIN(RADIANS(M1217)))</f>
        <v>0.42261826174069944</v>
      </c>
      <c r="AJ1218" s="28">
        <f>(T1218^2)*(1-COS(RADIANS(M1217)))+(COS(RADIANS(M1217)))</f>
        <v>0.90630778703664994</v>
      </c>
      <c r="AK1218" s="28">
        <f>(T1218*T1219)*(1-COS(RADIANS(M1217)))-T1217*(SIN(RADIANS(M1217)))</f>
        <v>0</v>
      </c>
      <c r="AM1218" s="61">
        <v>-0.84884377181686888</v>
      </c>
      <c r="AO1218" s="17">
        <v>0</v>
      </c>
      <c r="AP1218">
        <v>0</v>
      </c>
      <c r="AR1218" s="73">
        <f>(T1217*T1218)*(1-COS(RADIANS(O1217-45)))+T1219*(SIN(RADIANS(O1217-45)))</f>
        <v>-0.71691060765048298</v>
      </c>
      <c r="AS1218" s="73">
        <f>(T1218^2)*(1-COS(RADIANS(O1217-45)))+(COS(RADIANS(O1217-45)))</f>
        <v>-0.69716510285456434</v>
      </c>
      <c r="AT1218" s="73">
        <f>(T1218*T1219)*(1-COS(RADIANS(O1217-45)))-T1217*(SIN(RADIANS(O1217-45)))</f>
        <v>0</v>
      </c>
      <c r="AU1218" s="10"/>
      <c r="AV1218">
        <v>-0.71691060765048298</v>
      </c>
      <c r="AW1218" s="1">
        <v>-0.61483061206844525</v>
      </c>
      <c r="AX1218" s="10"/>
      <c r="AY1218" s="11">
        <f>(G1163^2)*F1163+G1163*G1164*F1164+G1163*G1165*F1165-((H1163^2)*F1163+H1163*H1164*F1164+H1163*H1165*F1165)</f>
        <v>-0.35522969302871144</v>
      </c>
      <c r="AZ1218" s="12">
        <f>G1163*G1164*F1163+(G1164^2)*F1164+G1164*G1165*F1165-(H1163*H1164*F1163+(H1164^2)*F1164+H1164*H1165*F1165)</f>
        <v>0.92213803314465392</v>
      </c>
      <c r="BA1218" s="12">
        <f>G1163*G1165*F1163+G1164*G1165*F1164+(G1165^2)*F1165-(H1163*H1165*F1163+H1164*H1165*F1164+(H1165^2)*F1165)</f>
        <v>-0.15239050406132201</v>
      </c>
      <c r="BB1218" s="12">
        <f>(G1163^2)*E1163+G1163*G1164*E1164+G1163*G1165*E1165-((H1163^2)*E1163+H1163*H1164*E1164+H1163*H1165*E1165)</f>
        <v>0.28438837901923736</v>
      </c>
      <c r="BC1218" s="12">
        <f>G1163*G1164*E1163+(G1164^2)*E1164+G1164*G1165*E1165-(H1163*H1164*E1163+(H1164^2)*E1164+H1164*H1165*E1165)</f>
        <v>-0.86117440294893155</v>
      </c>
      <c r="BD1218" s="24">
        <f>G1163*G1165*E1163+G1164*G1165*E1164+(G1165^2)*E1165-(H1163*H1165*E1163+H1164*H1165*E1164+(H1165^2)*E1165)</f>
        <v>0.12512136056714707</v>
      </c>
      <c r="BE1218" s="10">
        <f>J1163</f>
        <v>6.1431028088318462E-3</v>
      </c>
      <c r="CE1218" s="10"/>
      <c r="CS1218" s="15"/>
      <c r="CW1218" s="28"/>
      <c r="CY1218" s="82" t="s">
        <v>148</v>
      </c>
      <c r="CZ1218" s="13"/>
      <c r="DB1218" s="10"/>
      <c r="DC1218" s="10"/>
      <c r="DD1218" s="10"/>
      <c r="DE1218" s="10"/>
      <c r="DF1218" s="10"/>
      <c r="DG1218" s="10"/>
      <c r="DH1218" s="80"/>
      <c r="DI1218" s="23" t="s">
        <v>149</v>
      </c>
      <c r="DM1218" s="1"/>
      <c r="DO1218" s="80"/>
      <c r="DS1218" s="13"/>
      <c r="DT1218" s="81"/>
      <c r="DU1218" s="82" t="s">
        <v>150</v>
      </c>
      <c r="DW1218" s="13"/>
      <c r="DX1218" s="13"/>
      <c r="EA1218" s="1"/>
      <c r="EE1218" s="1"/>
      <c r="EI1218" s="13"/>
      <c r="ER1218">
        <f t="shared" si="1833"/>
        <v>-9.8670839279614439E-2</v>
      </c>
      <c r="ES1218">
        <f t="shared" si="1833"/>
        <v>-0.32743703463395935</v>
      </c>
      <c r="ET1218" t="e">
        <f>#REF!</f>
        <v>#REF!</v>
      </c>
      <c r="EU1218" t="e">
        <f>#REF!</f>
        <v>#REF!</v>
      </c>
      <c r="EY1218" s="28"/>
      <c r="EZ1218" s="10"/>
      <c r="FA1218" s="82" t="s">
        <v>148</v>
      </c>
      <c r="FB1218" s="13"/>
      <c r="FD1218" s="10"/>
      <c r="FE1218" s="10"/>
      <c r="FF1218" s="10"/>
      <c r="FG1218" s="10"/>
      <c r="FH1218" s="10"/>
      <c r="FI1218" s="10"/>
      <c r="FJ1218" s="80"/>
      <c r="FK1218" s="23" t="s">
        <v>149</v>
      </c>
      <c r="FO1218" s="1"/>
      <c r="FQ1218" s="80"/>
      <c r="FU1218" s="13"/>
      <c r="FV1218" s="81"/>
      <c r="FW1218" s="82" t="s">
        <v>150</v>
      </c>
      <c r="FY1218" s="13"/>
      <c r="FZ1218" s="13"/>
      <c r="GC1218" s="1"/>
      <c r="GG1218" s="1"/>
      <c r="GK1218" s="13"/>
    </row>
    <row r="1219" spans="1:197" x14ac:dyDescent="0.2">
      <c r="A1219" s="3">
        <f>C1232+C1235</f>
        <v>-0.4242097645834777</v>
      </c>
      <c r="B1219" s="3">
        <f>C1230*C1234-C1231*C1233</f>
        <v>-1.4277202976429149E-2</v>
      </c>
      <c r="C1219" s="3">
        <f>A1217*B1218-A1218*B1217</f>
        <v>2.0801940645942516E-2</v>
      </c>
      <c r="D1219" t="s">
        <v>9</v>
      </c>
      <c r="E1219" s="5">
        <f t="shared" si="1834"/>
        <v>0.34930736326064155</v>
      </c>
      <c r="F1219" s="6">
        <f t="shared" si="1834"/>
        <v>-0.34517023974623617</v>
      </c>
      <c r="G1219" s="7">
        <f t="shared" ref="G1219:G1220" si="1835">Q1218</f>
        <v>-0.24813534182586178</v>
      </c>
      <c r="H1219" s="8">
        <f t="shared" ref="H1219:H1220" si="1836">AM1218</f>
        <v>-0.84884377181686888</v>
      </c>
      <c r="J1219" s="10"/>
      <c r="Q1219" s="61">
        <v>-0.3227288438619752</v>
      </c>
      <c r="S1219" s="17">
        <v>0</v>
      </c>
      <c r="T1219">
        <v>1</v>
      </c>
      <c r="V1219" s="73">
        <f>(T1217*T1219)*(1-COS(RADIANS(O1217+45)))-T1218*(SIN(RADIANS(O1217+45)))</f>
        <v>0</v>
      </c>
      <c r="W1219" s="73">
        <f>(T1218*T1219)*(1-COS(RADIANS(O1217+45)))+T1217*(SIN(RADIANS(O1217+45)))</f>
        <v>0</v>
      </c>
      <c r="X1219" s="73">
        <f>(T1219^2)*(1-COS(RADIANS(O1217+45)))+(COS(RADIANS(O1217+45)))</f>
        <v>1</v>
      </c>
      <c r="Y1219" s="10"/>
      <c r="Z1219">
        <v>0</v>
      </c>
      <c r="AA1219" s="23">
        <f>SIN(RADIANS('[1]Biaxial Input'!$F$21))*SIN(RADIANS(0))</f>
        <v>0</v>
      </c>
      <c r="AC1219" s="30">
        <f>(AA1217*AA1219)*(1-COS(RADIANS(N1217)))-AA1218*(SIN(RADIANS(N1217)))</f>
        <v>3.4878236872062755E-2</v>
      </c>
      <c r="AD1219" s="30">
        <f>(AA1218*AA1219)*(1-COS(RADIANS(N1217)))+AA1217*(SIN(RADIANS(N1217)))</f>
        <v>0.49878202512991204</v>
      </c>
      <c r="AE1219" s="30">
        <f>(AA1219^2)*(1-COS(RADIANS(N1217)))+(COS(RADIANS(N1217)))</f>
        <v>0.86602540378443871</v>
      </c>
      <c r="AG1219">
        <v>-0.3227288438619752</v>
      </c>
      <c r="AI1219" s="28">
        <f>(T1217*T1219)*(1-COS(RADIANS(M1217)))-T1218*(SIN(RADIANS(M1217)))</f>
        <v>0</v>
      </c>
      <c r="AJ1219" s="28">
        <f>(T1218*T1219)*(1-COS(RADIANS(M1217)))+T1217*(SIN(RADIANS(M1217)))</f>
        <v>0</v>
      </c>
      <c r="AK1219" s="28">
        <f>(T1219^2)*(1-COS(RADIANS(M1217)))+(COS(RADIANS(M1217)))</f>
        <v>1</v>
      </c>
      <c r="AM1219" s="61">
        <v>-0.38189801431732118</v>
      </c>
      <c r="AO1219" s="17">
        <v>0</v>
      </c>
      <c r="AP1219">
        <v>1</v>
      </c>
      <c r="AR1219" s="73">
        <f>(T1217*T1217)*(1-COS(RADIANS(O1217-45)))-T1217*(SIN(RADIANS(O1217-45)))</f>
        <v>0</v>
      </c>
      <c r="AS1219" s="73">
        <f>(T1218*T1219)*(1-COS(RADIANS(O1217-45)))+T1217*(SIN(RADIANS(O1217-45)))</f>
        <v>0</v>
      </c>
      <c r="AT1219" s="73">
        <f>(T1219^2)*(1-COS(RADIANS(O1217-45)))+(COS(RADIANS(O1217-45)))</f>
        <v>1</v>
      </c>
      <c r="AU1219" s="10"/>
      <c r="AV1219">
        <v>0</v>
      </c>
      <c r="AW1219" s="1">
        <v>-0.38189801431732118</v>
      </c>
      <c r="AX1219" s="10"/>
      <c r="AY1219" s="11">
        <f>(G1168^2)*F1168+G1168*G1169*F1169+G1168*G1170*F1170-((H1168^2)*F1168+H1168*H1169*F1169+H1168*H1170*F1170)</f>
        <v>-0.35764583634367092</v>
      </c>
      <c r="AZ1219" s="12">
        <f>G1168*G1169*F1168+(G1169^2)*F1169+G1169*G1170*F1170-(H1168*H1169*F1168+(H1169^2)*F1169+H1169*H1170*F1170)</f>
        <v>0.82763673486553957</v>
      </c>
      <c r="BA1219" s="12">
        <f>G1168*G1170*F1168+G1169*G1170*F1169+(G1170^2)*F1170-(H1168*H1170*F1168+H1169*H1170*F1169+(H1170^2)*F1170)</f>
        <v>-0.40068052224204231</v>
      </c>
      <c r="BB1219" s="12">
        <f>(G1168^2)*E1168+G1168*G1169*E1169+G1168*G1170*E1170-((H1168^2)*E1168+H1168*H1169*E1169+H1168*H1170*E1170)</f>
        <v>0.20961938534618868</v>
      </c>
      <c r="BC1219" s="12">
        <f>G1168*G1169*E1168+(G1169^2)*E1169+G1169*G1170*E1170-(H1168*H1169*E1168+(H1169^2)*E1169+H1169*H1170*E1170)</f>
        <v>-0.87307705511707978</v>
      </c>
      <c r="BD1219" s="24">
        <f>G1168*G1170*E1168+G1169*G1170*E1169+(G1170^2)*E1170-(H1168*H1170*E1168+H1169*H1170*E1169+(H1170^2)*E1170)</f>
        <v>0.37138714758174318</v>
      </c>
      <c r="BE1219" s="10">
        <f>J1168</f>
        <v>-4.6199358164043525E-3</v>
      </c>
      <c r="BZ1219" s="5" t="s">
        <v>4</v>
      </c>
      <c r="CA1219" s="6" t="s">
        <v>5</v>
      </c>
      <c r="CB1219" s="7" t="s">
        <v>6</v>
      </c>
      <c r="CC1219" s="8" t="s">
        <v>1</v>
      </c>
      <c r="CD1219">
        <v>14</v>
      </c>
      <c r="CE1219" s="9" t="s">
        <v>7</v>
      </c>
      <c r="CG1219" s="90" t="s">
        <v>157</v>
      </c>
      <c r="CH1219" s="61">
        <f>CE1220-((CH1221-CE1220)/(EY1219-CW1219))*CW1219</f>
        <v>9.7483546045667957</v>
      </c>
      <c r="CI1219" s="10"/>
      <c r="CK1219" s="5" t="s">
        <v>4</v>
      </c>
      <c r="CL1219" s="6" t="s">
        <v>5</v>
      </c>
      <c r="CM1219" s="7" t="s">
        <v>6</v>
      </c>
      <c r="CN1219" s="8" t="s">
        <v>1</v>
      </c>
      <c r="CO1219" s="10"/>
      <c r="CP1219">
        <f t="shared" ref="CP1219:CQ1221" si="1837">BZ1220</f>
        <v>0.93180266183863136</v>
      </c>
      <c r="CQ1219">
        <f t="shared" si="1837"/>
        <v>-0.87956522186239505</v>
      </c>
      <c r="CR1219">
        <f>CI1223</f>
        <v>0</v>
      </c>
      <c r="CS1219">
        <f>CL1223</f>
        <v>0</v>
      </c>
      <c r="CU1219" s="17">
        <f>CU1123</f>
        <v>0</v>
      </c>
      <c r="CV1219" s="17">
        <f>CV1123</f>
        <v>-15</v>
      </c>
      <c r="CW1219" s="31">
        <f>CH1126</f>
        <v>291.81225491252428</v>
      </c>
      <c r="CY1219" s="61">
        <f t="array" ref="CY1219:CY1221">MMULT(DQ1219:DS1221,DO1219:DO1221)</f>
        <v>0.9200007789996677</v>
      </c>
      <c r="CZ1219" s="13"/>
      <c r="DA1219" s="17">
        <v>1</v>
      </c>
      <c r="DB1219">
        <v>0</v>
      </c>
      <c r="DD1219" s="73">
        <f>(DB1219^2)*(1-COS(RADIANS(CW1219+45)))+(COS(RADIANS(CW1219+45)))</f>
        <v>0.91921957790306608</v>
      </c>
      <c r="DE1219" s="73">
        <f>(DB1219*DB1220)*(1-COS(RADIANS(CW1219+45)))-DB1221*(SIN(RADIANS(CW1219+45)))</f>
        <v>0.39374530803516766</v>
      </c>
      <c r="DF1219" s="73">
        <f>(DB1219*DB1221)*(1-COS(RADIANS(CW1219+45)))+DB1220*(SIN(RADIANS(CW1219+45)))</f>
        <v>0</v>
      </c>
      <c r="DG1219" s="10"/>
      <c r="DH1219">
        <f t="array" ref="DH1219:DH1221">MMULT(DD1219:DF1221,DA1219:DA1221)</f>
        <v>0.91921957790306608</v>
      </c>
      <c r="DI1219" s="23">
        <f>COS(RADIANS('[1]Biaxial Input'!$F$21))</f>
        <v>-0.9975640502598242</v>
      </c>
      <c r="DK1219" s="30">
        <f>(DI1219^2)*(1-COS(RADIANS(CV1219)))+(COS(RADIANS(CV1219)))</f>
        <v>0.99983419624187875</v>
      </c>
      <c r="DL1219" s="30">
        <f>(DI1219*DI1220)*(1-COS(RADIANS(CV1219)))-DI1221*(SIN(RADIANS(CV1219)))</f>
        <v>-2.3711042090011594E-3</v>
      </c>
      <c r="DM1219" s="30">
        <f>(DI1219*DI1221)*(1-COS(RADIANS(CV1219)))+DI1220*(SIN(RADIANS(CV1219)))</f>
        <v>-1.8054303924173627E-2</v>
      </c>
      <c r="DO1219">
        <f t="array" ref="DO1219:DO1221">MMULT(DK1219:DM1221,DH1219:DH1221)</f>
        <v>0.9200007789996677</v>
      </c>
      <c r="DQ1219" s="28">
        <f>(DB1219^2)*(1-COS(RADIANS(CU1219)))+(COS(RADIANS(CU1219)))</f>
        <v>1</v>
      </c>
      <c r="DR1219" s="28">
        <f>(DB1219*DB1220)*(1-COS(RADIANS(CU1219)))-DB1221*(SIN(RADIANS(CU1219)))</f>
        <v>0</v>
      </c>
      <c r="DS1219" s="28">
        <f>(DB1219*DB1221)*(1-COS(RADIANS(CU1219)))+DB1220*(SIN(RADIANS(CU1219)))</f>
        <v>0</v>
      </c>
      <c r="DU1219" s="61">
        <f t="array" ref="DU1219:DU1221">MMULT(DQ1219:DS1221,EE1219:EE1221)</f>
        <v>-0.39150045817319051</v>
      </c>
      <c r="DV1219" s="13"/>
      <c r="DW1219" s="17">
        <v>1</v>
      </c>
      <c r="DX1219">
        <v>0</v>
      </c>
      <c r="DZ1219" s="73">
        <f>(DB1219^2)*(1-COS(RADIANS(CW1219-45)))+(COS(RADIANS(CW1219-45)))</f>
        <v>-0.39374530803516761</v>
      </c>
      <c r="EA1219" s="73">
        <f>(DB1219*DB1220)*(1-COS(RADIANS(CW1219-45)))-DB1221*(SIN(RADIANS(CW1219-45)))</f>
        <v>0.91921957790306608</v>
      </c>
      <c r="EB1219" s="73">
        <f>(DB1219*DB1221)*(1-COS(RADIANS(CW1219-45)))+DB1220*(SIN(RADIANS(CW1219-45)))</f>
        <v>0</v>
      </c>
      <c r="EC1219" s="10"/>
      <c r="ED1219">
        <f t="array" ref="ED1219:ED1221">MMULT(DZ1219:EB1221,DA1219:DA1221)</f>
        <v>-0.39374530803516761</v>
      </c>
      <c r="EE1219" s="1">
        <f t="array" ref="EE1219:EE1221">MMULT(DK1219:DM1221,ED1219:ED1221)</f>
        <v>-0.39150045817319051</v>
      </c>
      <c r="EG1219">
        <f>CY1219+DU1219</f>
        <v>0.52850032082647713</v>
      </c>
      <c r="EH1219">
        <f>EG1219/(SQRT(EG1219^2+EG1220^2+EG1221^2))</f>
        <v>0.37370616071566798</v>
      </c>
      <c r="EJ1219">
        <f>Q1219+AM1219</f>
        <v>-0.70462685817929638</v>
      </c>
      <c r="EK1219">
        <f>EJ1219/(SQRT(EJ1219^2+EJ1220^2+EJ1221^2))</f>
        <v>-1</v>
      </c>
      <c r="EM1219" s="23">
        <f>CY1220*DU1221-CY1221*DU1220</f>
        <v>1.8054303924173634E-2</v>
      </c>
      <c r="EO1219" s="15">
        <v>14</v>
      </c>
      <c r="EP1219" s="9" t="s">
        <v>7</v>
      </c>
      <c r="EW1219" s="17">
        <f>CU1219</f>
        <v>0</v>
      </c>
      <c r="EX1219" s="17">
        <f>CV1219</f>
        <v>-15</v>
      </c>
      <c r="EY1219" s="31">
        <f>1+CW1219</f>
        <v>292.81225491252428</v>
      </c>
      <c r="EZ1219" s="10"/>
      <c r="FA1219" s="61">
        <f t="array" ref="FA1219:FA1221">MMULT(FS1219:FU1221,FQ1219:FQ1221)</f>
        <v>0.92669328354132385</v>
      </c>
      <c r="FB1219" s="13">
        <f>BW1220</f>
        <v>0</v>
      </c>
      <c r="FC1219" s="17">
        <v>1</v>
      </c>
      <c r="FD1219">
        <v>0</v>
      </c>
      <c r="FF1219" s="73">
        <f>(FD1219^2)*(1-COS(RADIANS(EY1219+45)))+(COS(RADIANS(EY1219+45)))</f>
        <v>0.92595137945761485</v>
      </c>
      <c r="FG1219" s="73">
        <f>(FD1219*FD1220)*(1-COS(RADIANS(EY1219+45)))-FD1221*(SIN(RADIANS(EY1219+45)))</f>
        <v>0.37764274503893258</v>
      </c>
      <c r="FH1219" s="73">
        <f>(FD1219*FD1221)*(1-COS(RADIANS(EY1219+45)))+FD1220*(SIN(RADIANS(EY1219+45)))</f>
        <v>0</v>
      </c>
      <c r="FI1219" s="10"/>
      <c r="FJ1219">
        <f t="array" ref="FJ1219:FJ1221">MMULT(FF1219:FH1221,FC1219:FC1221)</f>
        <v>0.92595137945761485</v>
      </c>
      <c r="FK1219" s="23">
        <f>COS(RADIANS(176))</f>
        <v>-0.9975640502598242</v>
      </c>
      <c r="FM1219" s="30">
        <f>(FK1219^2)*(1-COS(RADIANS(EX1219)))+(COS(RADIANS(EX1219)))</f>
        <v>0.99983419624187875</v>
      </c>
      <c r="FN1219" s="30">
        <f>(FK1219*FK1220)*(1-COS(RADIANS(EX1219)))-FK1221*(SIN(RADIANS(EX1219)))</f>
        <v>-2.3711042090011594E-3</v>
      </c>
      <c r="FO1219" s="30">
        <f>(FK1219*FK1221)*(1-COS(RADIANS(EX1219)))+FK1220*(SIN(RADIANS(EX1219)))</f>
        <v>-1.8054303924173627E-2</v>
      </c>
      <c r="FQ1219">
        <f t="array" ref="FQ1219:FQ1221">MMULT(FM1219:FO1221,FJ1219:FJ1221)</f>
        <v>0.92669328354132385</v>
      </c>
      <c r="FS1219" s="28">
        <f>(FD1219^2)*(1-COS(RADIANS(EW1219)))+(COS(RADIANS(EW1219)))</f>
        <v>1</v>
      </c>
      <c r="FT1219" s="28">
        <f>(FD1219*FD1220)*(1-COS(RADIANS(EW1219)))-FD1221*(SIN(RADIANS(EW1219)))</f>
        <v>0</v>
      </c>
      <c r="FU1219" s="28">
        <f>(FD1219*FD1221)*(1-COS(RADIANS(EW1219)))+FD1220*(SIN(RADIANS(EW1219)))</f>
        <v>0</v>
      </c>
      <c r="FW1219" s="61">
        <f t="array" ref="FW1219:FW1221">MMULT(FS1219:FU1221,GG1219:GG1221)</f>
        <v>-0.37538460323941542</v>
      </c>
      <c r="FX1219" s="13">
        <f>BX1220</f>
        <v>0</v>
      </c>
      <c r="FY1219" s="17">
        <v>1</v>
      </c>
      <c r="FZ1219">
        <v>0</v>
      </c>
      <c r="GB1219" s="73">
        <f>(FD1219^2)*(1-COS(RADIANS(EY1219-45)))+(COS(RADIANS(EY1219-45)))</f>
        <v>-0.37764274503893253</v>
      </c>
      <c r="GC1219" s="73">
        <f>(FD1219*FD1220)*(1-COS(RADIANS(EY1219-45)))-FD1221*(SIN(RADIANS(EY1219-45)))</f>
        <v>0.92595137945761485</v>
      </c>
      <c r="GD1219" s="73">
        <f>(FD1219*FD1221)*(1-COS(RADIANS(EY1219-45)))+FD1220*(SIN(RADIANS(EY1219-45)))</f>
        <v>0</v>
      </c>
      <c r="GE1219" s="10"/>
      <c r="GF1219">
        <f t="array" ref="GF1219:GF1221">MMULT(GB1219:GD1221,FC1219:FC1221)</f>
        <v>-0.37764274503893253</v>
      </c>
      <c r="GG1219" s="1">
        <f t="array" ref="GG1219:GG1221">MMULT(FM1219:FO1221,GF1219:GF1221)</f>
        <v>-0.37538460323941542</v>
      </c>
      <c r="GI1219">
        <f>FA1219+FW1219</f>
        <v>0.55130868030190849</v>
      </c>
      <c r="GJ1219">
        <f>GI1219/(SQRT(GI1219^2+GI1220^2+GI1221^2))</f>
        <v>0.38983410636848587</v>
      </c>
      <c r="GL1219" t="e">
        <f>CH1220+DC1219</f>
        <v>#VALUE!</v>
      </c>
      <c r="GM1219" t="e">
        <f>GL1219/(SQRT(GL1219^2+GL1220^2+GL1221^2))</f>
        <v>#VALUE!</v>
      </c>
      <c r="GO1219" s="27">
        <f>FA1220*FW1221-FA1221*FW1220</f>
        <v>1.8054303924173634E-2</v>
      </c>
    </row>
    <row r="1220" spans="1:197" x14ac:dyDescent="0.2">
      <c r="D1220" t="s">
        <v>10</v>
      </c>
      <c r="E1220" s="5">
        <f t="shared" si="1834"/>
        <v>-9.8668163404565704E-2</v>
      </c>
      <c r="F1220" s="6">
        <f t="shared" si="1834"/>
        <v>-0.32743508933027299</v>
      </c>
      <c r="G1220" s="7">
        <f t="shared" si="1835"/>
        <v>-0.3227288438619752</v>
      </c>
      <c r="H1220" s="8">
        <f t="shared" si="1836"/>
        <v>-0.38189801431732118</v>
      </c>
      <c r="J1220" s="10"/>
      <c r="AW1220" s="1"/>
      <c r="AX1220" s="10"/>
      <c r="AY1220" s="11">
        <f>(G1173^2)*F1173+G1173*G1174*F1174+G1173*G1175*F1175-((H1173^2)*F1173+H1173*H1174*F1174+H1173*H1175*F1175)</f>
        <v>0.35334926523215821</v>
      </c>
      <c r="AZ1220" s="12">
        <f>G1173*G1174*F1173+(G1174^2)*F1174+G1174*G1175*F1175-(H1173*H1174*F1173+(H1174^2)*F1174+H1174*H1175*F1175)</f>
        <v>-0.74089254532834836</v>
      </c>
      <c r="BA1220" s="12">
        <f>G1173*G1175*F1173+G1174*G1175*F1174+(G1175^2)*F1175-(H1173*H1175*F1173+H1174*H1175*F1174+(H1175^2)*F1175)</f>
        <v>0.46741578147768209</v>
      </c>
      <c r="BB1220" s="12">
        <f>(G1173^2)*E1173+G1173*G1174*E1174+G1173*G1175*E1175-((H1173^2)*E1173+H1173*H1174*E1174+H1173*H1175*E1175)</f>
        <v>-0.17486542799507293</v>
      </c>
      <c r="BC1220" s="12">
        <f>G1173*G1174*E1173+(G1174^2)*E1174+G1174*G1175*E1175-(H1173*H1174*E1173+(H1174^2)*E1174+H1174*H1175*E1175)</f>
        <v>0.84788728950181191</v>
      </c>
      <c r="BD1220" s="24">
        <f>G1173*G1175*E1173+G1174*G1175*E1174+(G1175^2)*E1175-(H1173*H1175*E1173+H1174*H1175*E1174+(H1175^2)*E1175)</f>
        <v>-0.49839243415675483</v>
      </c>
      <c r="BE1220" s="10">
        <f>J1173</f>
        <v>2.4332134774747438E-2</v>
      </c>
      <c r="BY1220" t="s">
        <v>8</v>
      </c>
      <c r="BZ1220" s="5">
        <f t="shared" ref="BZ1220:CA1222" si="1838">BZ1215</f>
        <v>0.93180266183863136</v>
      </c>
      <c r="CA1220" s="6">
        <f t="shared" si="1838"/>
        <v>-0.87956522186239505</v>
      </c>
      <c r="CB1220" s="7">
        <f>CY1219</f>
        <v>0.9200007789996677</v>
      </c>
      <c r="CC1220" s="8">
        <f>DU1219</f>
        <v>-0.39150045817319051</v>
      </c>
      <c r="CE1220" s="9">
        <f>((SUMPRODUCT(CB1220:CB1222,BZ1220:BZ1222))*(SUMPRODUCT(CB1220:CB1222,CA1220:CA1222)))-((SUMPRODUCT(CC1220:CC1222,BZ1220:BZ1222))*(SUMPRODUCT(CC1220:CC1222,CA1220:CA1222)))</f>
        <v>0</v>
      </c>
      <c r="CG1220">
        <v>1</v>
      </c>
      <c r="CH1220" t="s">
        <v>161</v>
      </c>
      <c r="CI1220" s="67"/>
      <c r="CJ1220" s="1" t="s">
        <v>8</v>
      </c>
      <c r="CK1220" s="5">
        <f t="shared" ref="CK1220:CL1222" si="1839">BZ1220</f>
        <v>0.93180266183863136</v>
      </c>
      <c r="CL1220" s="6">
        <f t="shared" si="1839"/>
        <v>-0.87956522186239505</v>
      </c>
      <c r="CM1220" s="7">
        <f>FA1219</f>
        <v>0.92669328354132385</v>
      </c>
      <c r="CN1220" s="8">
        <f>FW1219</f>
        <v>-0.37538460323941542</v>
      </c>
      <c r="CO1220" s="10"/>
      <c r="CP1220">
        <f t="shared" si="1837"/>
        <v>0.3492962422733713</v>
      </c>
      <c r="CQ1220">
        <f t="shared" si="1837"/>
        <v>-0.34518112468713447</v>
      </c>
      <c r="CR1220">
        <f>CJ1223</f>
        <v>0</v>
      </c>
      <c r="CS1220">
        <f>CM1223</f>
        <v>0</v>
      </c>
      <c r="CW1220" s="28"/>
      <c r="CY1220" s="61">
        <v>-0.38257361187329014</v>
      </c>
      <c r="DA1220" s="17">
        <v>0</v>
      </c>
      <c r="DB1220">
        <v>0</v>
      </c>
      <c r="DD1220" s="73">
        <f>(DB1219*DB1220)*(1-COS(RADIANS(CW1219+45)))+DB1221*(SIN(RADIANS(CW1219+45)))</f>
        <v>-0.39374530803516766</v>
      </c>
      <c r="DE1220" s="73">
        <f>(DB1220^2)*(1-COS(RADIANS(CW1219+45)))+(COS(RADIANS(CW1219+45)))</f>
        <v>0.91921957790306608</v>
      </c>
      <c r="DF1220" s="73">
        <f>(DB1220*DB1221)*(1-COS(RADIANS(CW1219+45)))-DB1219*(SIN(RADIANS(CW1219+45)))</f>
        <v>0</v>
      </c>
      <c r="DG1220" s="10"/>
      <c r="DH1220">
        <v>-0.39374530803516766</v>
      </c>
      <c r="DI1220" s="23">
        <f>SIN(RADIANS('[1]Biaxial Input'!$F$21))*(COS(RADIANS(0)))</f>
        <v>6.9756473744125524E-2</v>
      </c>
      <c r="DK1220" s="30">
        <f>(DI1219*DI1220)*(1-COS(RADIANS(CV1219)))+DI1221*(SIN(RADIANS(CV1219)))</f>
        <v>-2.3711042090011594E-3</v>
      </c>
      <c r="DL1220" s="30">
        <f>(DI1220^2)*(1-COS(RADIANS(CV1219)))+(COS(RADIANS(CV1219)))</f>
        <v>0.96609163004718956</v>
      </c>
      <c r="DM1220" s="30">
        <f>(DI1220*DI1221)*(1-COS(RADIANS(CV1219)))-DI1219*(SIN(RADIANS(CV1219)))</f>
        <v>-0.25818857491685071</v>
      </c>
      <c r="DO1220">
        <v>-0.38257361187329014</v>
      </c>
      <c r="DQ1220" s="28">
        <f>(DB1219*DB1220)*(1-COS(RADIANS(CU1219)))+DB1221*(SIN(RADIANS(CU1219)))</f>
        <v>0</v>
      </c>
      <c r="DR1220" s="28">
        <f>(DB1220^2)*(1-COS(RADIANS(CU1219)))+(COS(RADIANS(CU1219)))</f>
        <v>1</v>
      </c>
      <c r="DS1220" s="28">
        <f>(DB1220*DB1221)*(1-COS(RADIANS(CU1219)))-DB1219*(SIN(RADIANS(CU1219)))</f>
        <v>0</v>
      </c>
      <c r="DU1220" s="61">
        <v>-0.887116729230506</v>
      </c>
      <c r="DW1220" s="17">
        <v>0</v>
      </c>
      <c r="DX1220">
        <v>0</v>
      </c>
      <c r="DZ1220" s="73">
        <f>(DB1219*DB1220)*(1-COS(RADIANS(CW1219-45)))+DB1221*(SIN(RADIANS(CW1219-45)))</f>
        <v>-0.91921957790306608</v>
      </c>
      <c r="EA1220" s="73">
        <f>(DB1220^2)*(1-COS(RADIANS(CW1219-45)))+(COS(RADIANS(CW1219-45)))</f>
        <v>-0.39374530803516761</v>
      </c>
      <c r="EB1220" s="73">
        <f>(DB1220*DB1221)*(1-COS(RADIANS(CW1219-45)))-DB1219*(SIN(RADIANS(CW1219-45)))</f>
        <v>0</v>
      </c>
      <c r="EC1220" s="10"/>
      <c r="ED1220">
        <v>-0.91921957790306608</v>
      </c>
      <c r="EE1220" s="1">
        <v>-0.887116729230506</v>
      </c>
      <c r="EG1220">
        <f>CY1220+DU1220</f>
        <v>-1.2696903411037961</v>
      </c>
      <c r="EH1220">
        <f>EG1220/(SQRT(EG1219^2+EG1220^2+EG1221^2))</f>
        <v>-0.89780665020155492</v>
      </c>
      <c r="EJ1220">
        <f>Q1220+AM1220</f>
        <v>0</v>
      </c>
      <c r="EK1220">
        <f>EJ1220/(SQRT(EJ1219^2+EJ1220^2+EJ1221^2))</f>
        <v>0</v>
      </c>
      <c r="EM1220" s="23">
        <f>CY1221*DU1219-CY1219*DU1221</f>
        <v>0.25818857491685071</v>
      </c>
      <c r="EP1220" s="9">
        <f>((SUMPRODUCT(CM1220:CM1222,BZ1220:BZ1222))*(SUMPRODUCT(CM1220:CM1222,CA1220:CA1222)))-((SUMPRODUCT(CN1220:CN1222,BZ1220:BZ1222))*(SUMPRODUCT(CN1220:CN1222,CA1220:CA1222)))</f>
        <v>-3.3406255016565467E-2</v>
      </c>
      <c r="EY1220" s="28"/>
      <c r="EZ1220" s="10"/>
      <c r="FA1220" s="61">
        <v>-0.36703302234331997</v>
      </c>
      <c r="FB1220" s="13">
        <f>BW1221</f>
        <v>0</v>
      </c>
      <c r="FC1220" s="17">
        <v>0</v>
      </c>
      <c r="FD1220">
        <v>0</v>
      </c>
      <c r="FF1220" s="73">
        <f>(FD1219*FD1220)*(1-COS(RADIANS(EY1219+45)))+FD1221*(SIN(RADIANS(EY1219+45)))</f>
        <v>-0.37764274503893258</v>
      </c>
      <c r="FG1220" s="73">
        <f>(FD1220^2)*(1-COS(RADIANS(EY1219+45)))+(COS(RADIANS(EY1219+45)))</f>
        <v>0.92595137945761485</v>
      </c>
      <c r="FH1220" s="73">
        <f>(FD1220*FD1221)*(1-COS(RADIANS(EY1219+45)))-FD1219*(SIN(RADIANS(EY1219+45)))</f>
        <v>0</v>
      </c>
      <c r="FI1220" s="10"/>
      <c r="FJ1220">
        <v>-0.37764274503893258</v>
      </c>
      <c r="FK1220" s="23">
        <f>SIN(RADIANS(176))*(COS(RADIANS(0)))</f>
        <v>6.9756473744125524E-2</v>
      </c>
      <c r="FM1220" s="30">
        <f>(FK1219*FK1220)*(1-COS(RADIANS(EX1219)))+FK1221*(SIN(RADIANS(EX1219)))</f>
        <v>-2.3711042090011594E-3</v>
      </c>
      <c r="FN1220" s="30">
        <f>(FK1220^2)*(1-COS(RADIANS(EX1219)))+(COS(RADIANS(EX1219)))</f>
        <v>0.96609163004718956</v>
      </c>
      <c r="FO1220" s="30">
        <f>(FK1220*FK1221)*(1-COS(RADIANS(EX1219)))-FK1219*(SIN(RADIANS(EX1219)))</f>
        <v>-0.25818857491685071</v>
      </c>
      <c r="FQ1220">
        <v>-0.36703302234331997</v>
      </c>
      <c r="FS1220" s="28">
        <f>(FD1219*FD1220)*(1-COS(RADIANS(EW1219)))+FD1221*(SIN(RADIANS(EW1219)))</f>
        <v>0</v>
      </c>
      <c r="FT1220" s="28">
        <f>(FD1220^2)*(1-COS(RADIANS(EW1219)))+(COS(RADIANS(EW1219)))</f>
        <v>1</v>
      </c>
      <c r="FU1220" s="28">
        <f>(FD1220*FD1221)*(1-COS(RADIANS(EW1219)))-FD1219*(SIN(RADIANS(EW1219)))</f>
        <v>0</v>
      </c>
      <c r="FW1220" s="61">
        <v>-0.8936584472223903</v>
      </c>
      <c r="FX1220" s="13">
        <f>BX1221</f>
        <v>0</v>
      </c>
      <c r="FY1220" s="17">
        <v>0</v>
      </c>
      <c r="FZ1220">
        <v>0</v>
      </c>
      <c r="GB1220" s="73">
        <f>(FD1219*FD1220)*(1-COS(RADIANS(EY1219-45)))+FD1221*(SIN(RADIANS(EY1219-45)))</f>
        <v>-0.92595137945761485</v>
      </c>
      <c r="GC1220" s="73">
        <f>(FD1220^2)*(1-COS(RADIANS(EY1219-45)))+(COS(RADIANS(EY1219-45)))</f>
        <v>-0.37764274503893253</v>
      </c>
      <c r="GD1220" s="73">
        <f>(FD1220*FD1221)*(1-COS(RADIANS(EY1219-45)))-FD1219*(SIN(RADIANS(EY1219-45)))</f>
        <v>0</v>
      </c>
      <c r="GE1220" s="10"/>
      <c r="GF1220">
        <v>-0.92595137945761485</v>
      </c>
      <c r="GG1220" s="1">
        <v>-0.8936584472223903</v>
      </c>
      <c r="GI1220">
        <f>FA1220+FW1220</f>
        <v>-1.2606914695657103</v>
      </c>
      <c r="GJ1220">
        <f>GI1220/(SQRT(GI1219^2+GI1220^2+GI1221^2))</f>
        <v>-0.89144348711394772</v>
      </c>
      <c r="GL1220">
        <f>CH1221+DC1220</f>
        <v>-3.3406255016565467E-2</v>
      </c>
      <c r="GM1220" t="e">
        <f>GL1220/(SQRT(GL1219^2+GL1220^2+GL1221^2))</f>
        <v>#VALUE!</v>
      </c>
      <c r="GO1220" s="27">
        <f>FA1221*FW1219-FA1219*FW1221</f>
        <v>0.25818857491685077</v>
      </c>
    </row>
    <row r="1221" spans="1:197" x14ac:dyDescent="0.2">
      <c r="A1221" s="4"/>
      <c r="B1221" s="4" t="s">
        <v>2</v>
      </c>
      <c r="C1221" s="4" t="s">
        <v>21</v>
      </c>
      <c r="J1221" s="10"/>
      <c r="Q1221" s="82" t="s">
        <v>148</v>
      </c>
      <c r="R1221" s="13"/>
      <c r="T1221" s="10"/>
      <c r="U1221" s="10"/>
      <c r="V1221" s="10"/>
      <c r="W1221" s="10"/>
      <c r="X1221" s="10"/>
      <c r="Y1221" s="10"/>
      <c r="Z1221" s="80"/>
      <c r="AA1221" s="23" t="s">
        <v>149</v>
      </c>
      <c r="AE1221" s="1"/>
      <c r="AG1221" s="80"/>
      <c r="AK1221" s="13"/>
      <c r="AL1221" s="81"/>
      <c r="AM1221" s="82" t="s">
        <v>150</v>
      </c>
      <c r="AO1221" s="13"/>
      <c r="AP1221" s="13"/>
      <c r="AS1221" s="1"/>
      <c r="AW1221" s="1"/>
      <c r="AX1221" s="14" t="s">
        <v>11</v>
      </c>
      <c r="AY1221" s="11">
        <f>(G1178^2)*F1178+G1178*G1179*F1179+G1178*G1180*F1180-((H1178^2)*F1178+H1178*H1179*F1179+H1178*H1180*F1180)</f>
        <v>-0.35653967796196689</v>
      </c>
      <c r="AZ1221" s="12">
        <f>G1178*G1179*F1178+(G1179^2)*F1179+G1179*G1180*F1180-(H1178*H1179*F1178+(H1179^2)*F1179+H1179*H1180*F1180)</f>
        <v>0.73413767694989696</v>
      </c>
      <c r="BA1221" s="12">
        <f>G1178*G1180*F1178+G1179*G1180*F1179+(G1180^2)*F1180-(H1178*H1180*F1178+H1179*H1180*F1179+(H1180^2)*F1180)</f>
        <v>-0.56261579166398978</v>
      </c>
      <c r="BB1221" s="12">
        <f>(G1178^2)*E1178+G1178*G1179*E1179+G1178*G1180*E1180-((H1178^2)*E1178+H1178*H1179*E1179+H1178*H1180*E1180)</f>
        <v>0.1473642479105296</v>
      </c>
      <c r="BC1221" s="12">
        <f>G1178*G1179*E1178+(G1179^2)*E1179+G1179*G1180*E1180-(H1178*H1179*E1178+(H1179^2)*E1179+H1179*H1180*E1180)</f>
        <v>-0.80912596575314066</v>
      </c>
      <c r="BD1221" s="24">
        <f>G1178*G1180*E1178+G1179*G1180*E1179+(G1180^2)*E1180-(H1178*H1180*E1178+H1179*H1180*E1179+(H1180^2)*E1180)</f>
        <v>0.51900446243815512</v>
      </c>
      <c r="BE1221" s="10">
        <f>J1178</f>
        <v>-2.0271272553525566E-2</v>
      </c>
      <c r="BY1221" t="s">
        <v>9</v>
      </c>
      <c r="BZ1221" s="5">
        <f t="shared" si="1838"/>
        <v>0.3492962422733713</v>
      </c>
      <c r="CA1221" s="6">
        <f t="shared" si="1838"/>
        <v>-0.34518112468713447</v>
      </c>
      <c r="CB1221" s="7">
        <f>CY1220</f>
        <v>-0.38257361187329014</v>
      </c>
      <c r="CC1221" s="8">
        <f>DU1220</f>
        <v>-0.887116729230506</v>
      </c>
      <c r="CE1221" s="10"/>
      <c r="CH1221">
        <f>((SUMPRODUCT(CM1220:CM1222,CK1220:CK1222))*(SUMPRODUCT(CM1220:CM1222,CL1220:CL1222)))-((SUMPRODUCT(CN1220:CN1222,CK1220:CK1222))*(SUMPRODUCT(CN1220:CN1222,CL1220:CL1222)))</f>
        <v>-3.3406255016565467E-2</v>
      </c>
      <c r="CI1221" s="67"/>
      <c r="CJ1221" s="10" t="s">
        <v>9</v>
      </c>
      <c r="CK1221" s="5">
        <f t="shared" si="1839"/>
        <v>0.3492962422733713</v>
      </c>
      <c r="CL1221" s="6">
        <f t="shared" si="1839"/>
        <v>-0.34518112468713447</v>
      </c>
      <c r="CM1221" s="7">
        <f>FA1220</f>
        <v>-0.36703302234331997</v>
      </c>
      <c r="CN1221" s="8">
        <f>FW1220</f>
        <v>-0.8936584472223903</v>
      </c>
      <c r="CP1221">
        <f t="shared" si="1837"/>
        <v>-9.8670839279614439E-2</v>
      </c>
      <c r="CQ1221">
        <f t="shared" si="1837"/>
        <v>-0.32743703463395935</v>
      </c>
      <c r="CR1221">
        <f>CK1223</f>
        <v>0</v>
      </c>
      <c r="CS1221">
        <f>CN1223</f>
        <v>0</v>
      </c>
      <c r="CW1221" s="28"/>
      <c r="CY1221" s="61">
        <v>-8.506467032928379E-2</v>
      </c>
      <c r="DA1221" s="17">
        <v>0</v>
      </c>
      <c r="DB1221">
        <v>1</v>
      </c>
      <c r="DD1221" s="73">
        <f>(DB1219*DB1221)*(1-COS(RADIANS(CW1219+45)))-DB1220*(SIN(RADIANS(CW1219+45)))</f>
        <v>0</v>
      </c>
      <c r="DE1221" s="73">
        <f>(DB1220*DB1221)*(1-COS(RADIANS(CW1219+45)))+DB1219*(SIN(RADIANS(CW1219+45)))</f>
        <v>0</v>
      </c>
      <c r="DF1221" s="73">
        <f>(DB1221^2)*(1-COS(RADIANS(CW1219+45)))+(COS(RADIANS(CW1219+45)))</f>
        <v>1</v>
      </c>
      <c r="DG1221" s="10"/>
      <c r="DH1221">
        <v>0</v>
      </c>
      <c r="DI1221" s="23">
        <f>SIN(RADIANS('[1]Biaxial Input'!$F$21))*SIN(RADIANS(0))</f>
        <v>0</v>
      </c>
      <c r="DK1221" s="30">
        <f>(DI1219*DI1221)*(1-COS(RADIANS(CV1219)))-DI1220*(SIN(RADIANS(CV1219)))</f>
        <v>1.8054303924173627E-2</v>
      </c>
      <c r="DL1221" s="30">
        <f>(DI1220*DI1221)*(1-COS(RADIANS(CV1219)))+DI1219*(SIN(RADIANS(CV1219)))</f>
        <v>0.25818857491685071</v>
      </c>
      <c r="DM1221" s="30">
        <f>(DI1221^2)*(1-COS(RADIANS(CV1219)))+(COS(RADIANS(CV1219)))</f>
        <v>0.96592582628906831</v>
      </c>
      <c r="DO1221">
        <v>-8.506467032928379E-2</v>
      </c>
      <c r="DQ1221" s="28">
        <f>(DB1219*DB1221)*(1-COS(RADIANS(CU1219)))-DB1220*(SIN(RADIANS(CU1219)))</f>
        <v>0</v>
      </c>
      <c r="DR1221" s="28">
        <f>(DB1220*DB1221)*(1-COS(RADIANS(CU1219)))+DB1219*(SIN(RADIANS(CU1219)))</f>
        <v>0</v>
      </c>
      <c r="DS1221" s="28">
        <f>(DB1221^2)*(1-COS(RADIANS(CU1219)))+(COS(RADIANS(CU1219)))</f>
        <v>1</v>
      </c>
      <c r="DU1221" s="61">
        <v>-0.24444079031444593</v>
      </c>
      <c r="DW1221" s="17">
        <v>0</v>
      </c>
      <c r="DX1221">
        <v>1</v>
      </c>
      <c r="DZ1221" s="73">
        <f>(DB1219*DB1219)*(1-COS(RADIANS(CW1219-45)))-DB1219*(SIN(RADIANS(CW1219-45)))</f>
        <v>0</v>
      </c>
      <c r="EA1221" s="73">
        <f>(DB1220*DB1221)*(1-COS(RADIANS(CW1219-45)))+DB1219*(SIN(RADIANS(CW1219-45)))</f>
        <v>0</v>
      </c>
      <c r="EB1221" s="73">
        <f>(DB1221^2)*(1-COS(RADIANS(CW1219-45)))+(COS(RADIANS(CW1219-45)))</f>
        <v>1</v>
      </c>
      <c r="EC1221" s="10"/>
      <c r="ED1221">
        <v>0</v>
      </c>
      <c r="EE1221" s="1">
        <v>-0.24444079031444593</v>
      </c>
      <c r="EG1221">
        <f>CY1221+DU1221</f>
        <v>-0.32950546064372971</v>
      </c>
      <c r="EH1221">
        <f>EG1221/(SQRT(EG1219^2+EG1220^2+EG1221^2))</f>
        <v>-0.23299554565917835</v>
      </c>
      <c r="EJ1221">
        <f>Q1221+AM1221</f>
        <v>0</v>
      </c>
      <c r="EK1221">
        <f>EJ1221/(SQRT(EJ1219^2+EJ1220^2+EJ1221^2))</f>
        <v>0</v>
      </c>
      <c r="EM1221" s="23">
        <f>CY1219*DU1220-CY1220*DU1219</f>
        <v>-0.9659258262890682</v>
      </c>
      <c r="ER1221">
        <f t="shared" ref="ER1221:ES1223" si="1840">CK1220</f>
        <v>0.93180266183863136</v>
      </c>
      <c r="ES1221">
        <f t="shared" si="1840"/>
        <v>-0.87956522186239505</v>
      </c>
      <c r="ET1221" t="e">
        <f>#REF!</f>
        <v>#REF!</v>
      </c>
      <c r="EU1221" t="e">
        <f>#REF!</f>
        <v>#REF!</v>
      </c>
      <c r="EY1221" s="28"/>
      <c r="EZ1221" s="10"/>
      <c r="FA1221" s="61">
        <v>-8.0785634545554E-2</v>
      </c>
      <c r="FB1221" s="13">
        <f>BW1222</f>
        <v>0</v>
      </c>
      <c r="FC1221" s="17">
        <v>0</v>
      </c>
      <c r="FD1221">
        <v>1</v>
      </c>
      <c r="FF1221" s="73">
        <f>(FD1219*FD1221)*(1-COS(RADIANS(EY1219+45)))-FD1220*(SIN(RADIANS(EY1219+45)))</f>
        <v>0</v>
      </c>
      <c r="FG1221" s="73">
        <f>(FD1220*FD1221)*(1-COS(RADIANS(EY1219+45)))+FD1219*(SIN(RADIANS(EY1219+45)))</f>
        <v>0</v>
      </c>
      <c r="FH1221" s="73">
        <f>(FD1221^2)*(1-COS(RADIANS(EY1219+45)))+(COS(RADIANS(EY1219+45)))</f>
        <v>1</v>
      </c>
      <c r="FI1221" s="10"/>
      <c r="FJ1221">
        <v>0</v>
      </c>
      <c r="FK1221" s="23">
        <f>SIN(RADIANS(176))*SIN(RADIANS(0))</f>
        <v>0</v>
      </c>
      <c r="FM1221" s="30">
        <f>(FK1219*FK1221)*(1-COS(RADIANS(EX1219)))-FK1220*(SIN(RADIANS(EX1219)))</f>
        <v>1.8054303924173627E-2</v>
      </c>
      <c r="FN1221" s="30">
        <f>(FK1220*FK1221)*(1-COS(RADIANS(EX1219)))+FK1219*(SIN(RADIANS(EX1219)))</f>
        <v>0.25818857491685071</v>
      </c>
      <c r="FO1221" s="30">
        <f>(FK1221^2)*(1-COS(RADIANS(EX1219)))+(COS(RADIANS(EX1219)))</f>
        <v>0.96592582628906831</v>
      </c>
      <c r="FQ1221">
        <v>-8.0785634545554E-2</v>
      </c>
      <c r="FS1221" s="28">
        <f>(FD1219*FD1221)*(1-COS(RADIANS(EW1219)))-FD1220*(SIN(RADIANS(EW1219)))</f>
        <v>0</v>
      </c>
      <c r="FT1221" s="28">
        <f>(FD1220*FD1221)*(1-COS(RADIANS(EW1219)))+FD1219*(SIN(RADIANS(EW1219)))</f>
        <v>0</v>
      </c>
      <c r="FU1221" s="28">
        <f>(FD1221^2)*(1-COS(RADIANS(EW1219)))+(COS(RADIANS(EW1219)))</f>
        <v>1</v>
      </c>
      <c r="FW1221" s="61">
        <v>-0.24588814399814576</v>
      </c>
      <c r="FX1221" s="13">
        <f>BX1222</f>
        <v>0</v>
      </c>
      <c r="FY1221" s="17">
        <v>0</v>
      </c>
      <c r="FZ1221">
        <v>1</v>
      </c>
      <c r="GB1221" s="73">
        <f>(FD1219*FD1219)*(1-COS(RADIANS(EY1219-45)))-FD1219*(SIN(RADIANS(EY1219-45)))</f>
        <v>0</v>
      </c>
      <c r="GC1221" s="73">
        <f>(FD1220*FD1221)*(1-COS(RADIANS(EY1219-45)))+FD1219*(SIN(RADIANS(EY1219-45)))</f>
        <v>0</v>
      </c>
      <c r="GD1221" s="73">
        <f>(FD1221^2)*(1-COS(RADIANS(EY1219-45)))+(COS(RADIANS(EY1219-45)))</f>
        <v>1</v>
      </c>
      <c r="GE1221" s="10"/>
      <c r="GF1221">
        <v>0</v>
      </c>
      <c r="GG1221" s="1">
        <v>-0.24588814399814576</v>
      </c>
      <c r="GI1221">
        <f>FA1221+FW1221</f>
        <v>-0.32667377854369978</v>
      </c>
      <c r="GJ1221">
        <f>GI1221/(SQRT(GI1219^2+GI1220^2+GI1221^2))</f>
        <v>-0.23099324404408259</v>
      </c>
      <c r="GL1221" t="e">
        <f>#REF!+DC1221</f>
        <v>#REF!</v>
      </c>
      <c r="GM1221" t="e">
        <f>GL1221/(SQRT(GL1219^2+GL1220^2+GL1221^2))</f>
        <v>#REF!</v>
      </c>
      <c r="GO1221" s="27">
        <f>FA1219*FW1220-FA1220*FW1219</f>
        <v>-0.96592582628906831</v>
      </c>
    </row>
    <row r="1222" spans="1:197" x14ac:dyDescent="0.2">
      <c r="A1222" s="4" t="s">
        <v>19</v>
      </c>
      <c r="B1222" s="4">
        <f>DEGREES(ACOS(A1219/(SQRT((A1217^2)+(A1218^2)+(A1219^2)))))</f>
        <v>172.9896810409613</v>
      </c>
      <c r="C1222" s="4">
        <f>DEGREES(ATAN(A1218/A1217))</f>
        <v>4.5115045158543721</v>
      </c>
      <c r="E1222" s="5" t="s">
        <v>4</v>
      </c>
      <c r="F1222" s="6" t="s">
        <v>5</v>
      </c>
      <c r="G1222" s="7" t="s">
        <v>6</v>
      </c>
      <c r="H1222" s="8" t="s">
        <v>1</v>
      </c>
      <c r="I1222">
        <v>17</v>
      </c>
      <c r="J1222" s="9" t="s">
        <v>7</v>
      </c>
      <c r="K1222">
        <v>17</v>
      </c>
      <c r="M1222" s="17">
        <f>A1158</f>
        <v>40</v>
      </c>
      <c r="N1222" s="17">
        <f>B1158</f>
        <v>-40</v>
      </c>
      <c r="O1222" s="17">
        <f>C1158</f>
        <v>259.10000000000002</v>
      </c>
      <c r="Q1222" s="61">
        <f t="array" ref="Q1222:Q1224">MMULT(AI1222:AK1224,AG1222:AG1224)</f>
        <v>0.85352544736199099</v>
      </c>
      <c r="R1222" s="13"/>
      <c r="S1222" s="17">
        <v>1</v>
      </c>
      <c r="T1222">
        <v>0</v>
      </c>
      <c r="V1222" s="73">
        <f>(T1222^2)*(1-COS(RADIANS(O1222+45)))+(COS(RADIANS(O1222+45)))</f>
        <v>0.56063899456324184</v>
      </c>
      <c r="W1222" s="73">
        <f>(T1222*T1223)*(1-COS(RADIANS(O1222+45)))-T1224*(SIN(RADIANS(O1222+45)))</f>
        <v>0.8280603346224944</v>
      </c>
      <c r="X1222" s="73">
        <f>(T1222*T1224)*(1-COS(RADIANS(O1222+45)))+T1223*(SIN(RADIANS(O1222+45)))</f>
        <v>0</v>
      </c>
      <c r="Y1222" s="10"/>
      <c r="Z1222">
        <f t="array" ref="Z1222:Z1224">MMULT(V1222:X1224,S1222:S1224)</f>
        <v>0.56063899456324184</v>
      </c>
      <c r="AA1222" s="23">
        <f>COS(RADIANS('[1]Biaxial Input'!$F$21))</f>
        <v>-0.9975640502598242</v>
      </c>
      <c r="AC1222" s="30">
        <f>(AA1222^2)*(1-COS(RADIANS(N1222)))+(COS(RADIANS(N1222)))</f>
        <v>0.99886158030145311</v>
      </c>
      <c r="AD1222" s="30">
        <f>(AA1222*AA1223)*(1-COS(RADIANS(N1222)))-AA1224*(SIN(RADIANS(N1222)))</f>
        <v>-1.6280160168985456E-2</v>
      </c>
      <c r="AE1222" s="30">
        <f>(AA1222*AA1224)*(1-COS(RADIANS(N1222)))+AA1223*(SIN(RADIANS(N1222)))</f>
        <v>-4.4838597018148282E-2</v>
      </c>
      <c r="AG1222">
        <f t="array" ref="AG1222:AG1224">MMULT(AC1222:AE1224,Z1222:Z1224)</f>
        <v>0.57348170696529543</v>
      </c>
      <c r="AI1222" s="28">
        <f>(T1222^2)*(1-COS(RADIANS(M1222)))+(COS(RADIANS(M1222)))</f>
        <v>0.76604444311897801</v>
      </c>
      <c r="AJ1222" s="28">
        <f>(T1222*T1223)*(1-COS(RADIANS(M1222)))-T1224*(SIN(RADIANS(M1222)))</f>
        <v>-0.64278760968653925</v>
      </c>
      <c r="AK1222" s="28">
        <f>(T1222*T1224)*(1-COS(RADIANS(M1222)))+T1223*(SIN(RADIANS(M1222)))</f>
        <v>0</v>
      </c>
      <c r="AM1222" s="61">
        <f t="array" ref="AM1222:AM1224">MMULT(AI1222:AK1224,AW1222:AW1224)</f>
        <v>-0.3588112933432448</v>
      </c>
      <c r="AN1222" s="13"/>
      <c r="AO1222" s="17">
        <v>1</v>
      </c>
      <c r="AP1222">
        <v>0</v>
      </c>
      <c r="AR1222" s="73">
        <f>(T1222^2)*(1-COS(RADIANS(O1222-45)))+(COS(RADIANS(O1222-45)))</f>
        <v>-0.82806033462249429</v>
      </c>
      <c r="AS1222" s="73">
        <f>(T1222*T1223)*(1-COS(RADIANS(O1222-45)))-T1224*(SIN(RADIANS(O1222-45)))</f>
        <v>0.56063899456324184</v>
      </c>
      <c r="AT1222" s="73">
        <f>(T1222*T1224)*(1-COS(RADIANS(O1222-45)))+T1223*(SIN(RADIANS(O1222-45)))</f>
        <v>0</v>
      </c>
      <c r="AU1222" s="10"/>
      <c r="AV1222">
        <f t="array" ref="AV1222:AV1224">MMULT(AR1222:AT1224,S1222:S1224)</f>
        <v>-0.82806033462249429</v>
      </c>
      <c r="AW1222" s="1">
        <f t="array" ref="AW1222:AW1224">MMULT(AC1222:AE1224,AV1222:AV1224)</f>
        <v>-0.81799036179750617</v>
      </c>
      <c r="AX1222" s="10"/>
      <c r="AY1222" s="11">
        <f>(G1183^2)*F1183+G1183*G1184*F1184+G1183*G1185*F1185-((H1183^2)*F1183+H1183*H1184*F1184+H1183*H1185*F1185)</f>
        <v>-0.34394648670404426</v>
      </c>
      <c r="AZ1222" s="12">
        <f>G1183*G1184*F1183+(G1184^2)*F1184+G1184*G1185*F1185-(H1183*H1184*F1183+(H1184^2)*F1184+H1184*H1185*F1185)</f>
        <v>0.79231375498365431</v>
      </c>
      <c r="BA1222" s="12">
        <f>G1183*G1185*F1183+G1184*G1185*F1184+(G1185^2)*F1185-(H1183*H1185*F1183+H1184*H1185*F1184+(H1185^2)*F1185)</f>
        <v>-0.44086953452198663</v>
      </c>
      <c r="BB1222" s="12">
        <f>(G1183^2)*E1183+G1183*G1184*E1184+G1183*G1185*E1185-((H1183^2)*E1183+H1183*H1184*E1184+H1183*H1185*E1185)</f>
        <v>0.17590040227179352</v>
      </c>
      <c r="BC1222" s="12">
        <f>G1183*G1184*E1183+(G1184^2)*E1184+G1184*G1185*E1185-(H1183*H1184*E1183+(H1184^2)*E1184+H1184*H1185*E1185)</f>
        <v>-0.72257037736253804</v>
      </c>
      <c r="BD1222" s="24">
        <f>G1183*G1185*E1183+G1184*G1185*E1184+(G1185^2)*E1185-(H1183*H1185*E1183+H1184*H1185*E1184+(H1185^2)*E1185)</f>
        <v>0.28989298301020361</v>
      </c>
      <c r="BE1222" s="10">
        <f>J1183</f>
        <v>-2.2809952052632587E-4</v>
      </c>
      <c r="BY1222" t="s">
        <v>10</v>
      </c>
      <c r="BZ1222" s="5">
        <f t="shared" si="1838"/>
        <v>-9.8670839279614439E-2</v>
      </c>
      <c r="CA1222" s="6">
        <f t="shared" si="1838"/>
        <v>-0.32743703463395935</v>
      </c>
      <c r="CB1222" s="7">
        <f>CY1221</f>
        <v>-8.506467032928379E-2</v>
      </c>
      <c r="CC1222" s="8">
        <f>DU1221</f>
        <v>-0.24444079031444593</v>
      </c>
      <c r="CE1222" s="10"/>
      <c r="CG1222" s="10" t="s">
        <v>160</v>
      </c>
      <c r="CH1222" s="10">
        <f>-CH1219*((EY1219-CW1219)/(CH1221-CE1220))</f>
        <v>291.81225491252428</v>
      </c>
      <c r="CI1222" s="67"/>
      <c r="CJ1222" s="10" t="s">
        <v>10</v>
      </c>
      <c r="CK1222" s="5">
        <f t="shared" si="1839"/>
        <v>-9.8670839279614439E-2</v>
      </c>
      <c r="CL1222" s="6">
        <f t="shared" si="1839"/>
        <v>-0.32743703463395935</v>
      </c>
      <c r="CM1222" s="7">
        <f>FA1221</f>
        <v>-8.0785634545554E-2</v>
      </c>
      <c r="CN1222" s="8">
        <f>FW1221</f>
        <v>-0.24588814399814576</v>
      </c>
      <c r="CW1222" s="28"/>
      <c r="DH1222" s="10"/>
      <c r="DI1222" s="10"/>
      <c r="DJ1222" s="10"/>
      <c r="DK1222" s="10"/>
      <c r="DL1222" s="10"/>
      <c r="DM1222" s="10"/>
      <c r="DN1222" s="10"/>
      <c r="DO1222" s="10"/>
      <c r="DP1222" s="10"/>
      <c r="EE1222" s="1"/>
      <c r="EI1222" s="64">
        <f>(DEGREES(ACOS((EH1219*EK1219+EH1220*EK1220+EH1221*EK1221)/((SQRT(EH1219^2+EH1220^2+EH1221^2))*(SQRT(EK1219^2+EK1220^2+EK1221^2))))))</f>
        <v>111.94436822436272</v>
      </c>
      <c r="ER1222">
        <f t="shared" si="1840"/>
        <v>0.3492962422733713</v>
      </c>
      <c r="ES1222">
        <f t="shared" si="1840"/>
        <v>-0.34518112468713447</v>
      </c>
      <c r="ET1222" t="e">
        <f>#REF!</f>
        <v>#REF!</v>
      </c>
      <c r="EU1222" t="e">
        <f>#REF!</f>
        <v>#REF!</v>
      </c>
      <c r="EY1222" s="28"/>
      <c r="EZ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GG1222" s="1"/>
      <c r="GK1222" s="64" t="e">
        <f>(DEGREES(ACOS((GJ1219*GM1219+GJ1220*GM1220+GJ1221*GM1221)/((SQRT(GJ1219^2+GJ1220^2+GJ1221^2))*(SQRT(GM1219^2+GM1220^2+GM1221^2))))))</f>
        <v>#VALUE!</v>
      </c>
    </row>
    <row r="1223" spans="1:197" x14ac:dyDescent="0.2">
      <c r="A1223" s="4" t="s">
        <v>18</v>
      </c>
      <c r="B1223" s="4">
        <f>DEGREES(ACOS(B1219/(SQRT((B1217^2)+(B1218^2)+(B1219^2)))))</f>
        <v>91.968760011900841</v>
      </c>
      <c r="C1223" s="4">
        <f>DEGREES(ATAN(B1218/B1217))</f>
        <v>-69.255465068681247</v>
      </c>
      <c r="D1223" t="s">
        <v>8</v>
      </c>
      <c r="E1223" s="5">
        <f t="shared" ref="E1223:F1225" si="1841">E1218</f>
        <v>0.93179877629360952</v>
      </c>
      <c r="F1223" s="6">
        <f t="shared" si="1841"/>
        <v>-0.87957021770226052</v>
      </c>
      <c r="G1223" s="7">
        <f>Q1222</f>
        <v>0.85352544736199099</v>
      </c>
      <c r="H1223" s="8">
        <f>AM1222</f>
        <v>-0.3588112933432448</v>
      </c>
      <c r="J1223" s="9">
        <f>((SUMPRODUCT(G1223:G1225,E1223:E1225))*(SUMPRODUCT(G1223:(G1225),F1223:F1225)))-((SUMPRODUCT(H1223:H1225,E1223:E1225))*(SUMPRODUCT(H1223:H1225,F1223:F1225)))</f>
        <v>7.5279684294210503E-4</v>
      </c>
      <c r="Q1223" s="61">
        <v>-0.12501286246974219</v>
      </c>
      <c r="S1223" s="17">
        <v>0</v>
      </c>
      <c r="T1223">
        <v>0</v>
      </c>
      <c r="V1223" s="73">
        <f>(T1222*T1223)*(1-COS(RADIANS(O1222+45)))+T1224*(SIN(RADIANS(O1222+45)))</f>
        <v>-0.8280603346224944</v>
      </c>
      <c r="W1223" s="73">
        <f>(T1223^2)*(1-COS(RADIANS(O1222+45)))+(COS(RADIANS(O1222+45)))</f>
        <v>0.56063899456324184</v>
      </c>
      <c r="X1223" s="73">
        <f>(T1223*T1224)*(1-COS(RADIANS(O1222+45)))-T1222*(SIN(RADIANS(O1222+45)))</f>
        <v>0</v>
      </c>
      <c r="Y1223" s="10"/>
      <c r="Z1223">
        <v>-0.8280603346224944</v>
      </c>
      <c r="AA1223" s="23">
        <f>SIN(RADIANS('[1]Biaxial Input'!$F$21))*(COS(RADIANS(0)))</f>
        <v>6.9756473744125524E-2</v>
      </c>
      <c r="AC1223" s="30">
        <f>(AA1222*AA1223)*(1-COS(RADIANS(N1222)))+AA1224*(SIN(RADIANS(N1222)))</f>
        <v>-1.6280160168985456E-2</v>
      </c>
      <c r="AD1223" s="30">
        <f>(AA1223^2)*(1-COS(RADIANS(N1222)))+(COS(RADIANS(N1222)))</f>
        <v>0.7671828628175249</v>
      </c>
      <c r="AE1223" s="30">
        <f>(AA1223*AA1224)*(1-COS(RADIANS(N1222)))-AA1222*(SIN(RADIANS(N1222)))</f>
        <v>-0.64122181137573508</v>
      </c>
      <c r="AG1223">
        <v>-0.6444009907297914</v>
      </c>
      <c r="AI1223" s="28">
        <f>(T1222*T1223)*(1-COS(RADIANS(M1222)))+T1224*(SIN(RADIANS(M1222)))</f>
        <v>0.64278760968653925</v>
      </c>
      <c r="AJ1223" s="28">
        <f>(T1223^2)*(1-COS(RADIANS(M1222)))+(COS(RADIANS(M1222)))</f>
        <v>0.76604444311897801</v>
      </c>
      <c r="AK1223" s="28">
        <f>(T1223*T1224)*(1-COS(RADIANS(M1222)))-T1222*(SIN(RADIANS(M1222)))</f>
        <v>0</v>
      </c>
      <c r="AM1223" s="61">
        <v>-0.84495244808536252</v>
      </c>
      <c r="AO1223" s="17">
        <v>0</v>
      </c>
      <c r="AP1223">
        <v>0</v>
      </c>
      <c r="AR1223" s="73">
        <f>(T1222*T1223)*(1-COS(RADIANS(O1222-45)))+T1224*(SIN(RADIANS(O1222-45)))</f>
        <v>-0.56063899456324184</v>
      </c>
      <c r="AS1223" s="73">
        <f>(T1223^2)*(1-COS(RADIANS(O1222-45)))+(COS(RADIANS(O1222-45)))</f>
        <v>-0.82806033462249429</v>
      </c>
      <c r="AT1223" s="73">
        <f>(T1223*T1224)*(1-COS(RADIANS(O1222-45)))-T1222*(SIN(RADIANS(O1222-45)))</f>
        <v>0</v>
      </c>
      <c r="AU1223" s="10"/>
      <c r="AV1223">
        <v>-0.56063899456324184</v>
      </c>
      <c r="AW1223" s="1">
        <v>-0.41663167397892875</v>
      </c>
      <c r="AX1223" s="10"/>
      <c r="AY1223" s="11">
        <f>(G1188^2)*F1188+G1188*G1189*F1189+G1188*G1190*F1190-((H1188^2)*F1188+H1188*H1189*F1189+H1188*H1190*F1190)</f>
        <v>-0.27164997291092791</v>
      </c>
      <c r="AZ1223" s="12">
        <f>G1188*G1189*F1188+(G1189^2)*F1189+G1189*G1190*F1190-(H1188*H1189*F1188+(H1189^2)*F1189+H1189*H1190*F1190)</f>
        <v>0.84914035135182897</v>
      </c>
      <c r="BA1223" s="12">
        <f>G1188*G1190*F1188+G1189*G1190*F1189+(G1190^2)*F1190-(H1188*H1190*F1188+H1189*H1190*F1189+(H1190^2)*F1190)</f>
        <v>0.12808125127730907</v>
      </c>
      <c r="BB1223" s="12">
        <f>(G1188^2)*E1188+G1188*G1189*E1189+G1188*G1190*E1190-((H1188^2)*E1188+H1188*H1189*E1189+H1188*H1190*E1190)</f>
        <v>0.22138535091916972</v>
      </c>
      <c r="BC1223" s="12">
        <f>G1188*G1189*E1188+(G1189^2)*E1189+G1189*G1190*E1190-(H1188*H1189*E1188+(H1189^2)*E1189+H1189*H1190*E1190)</f>
        <v>-0.59488910549058505</v>
      </c>
      <c r="BD1223" s="24">
        <f>G1188*G1190*E1188+G1189*G1190*E1189+(G1190^2)*E1190-(H1188*H1190*E1188+H1189*H1190*E1189+(H1190^2)*E1190)</f>
        <v>-6.1802384042234398E-2</v>
      </c>
      <c r="BE1223" s="10">
        <f>J1188</f>
        <v>3.085032300023649E-2</v>
      </c>
      <c r="BV1223" s="2" t="s">
        <v>3</v>
      </c>
      <c r="CE1223" s="10"/>
      <c r="CS1223" s="15"/>
      <c r="CW1223" s="28"/>
      <c r="CY1223" s="82" t="s">
        <v>148</v>
      </c>
      <c r="CZ1223" s="13"/>
      <c r="DB1223" s="10"/>
      <c r="DC1223" s="10"/>
      <c r="DD1223" s="10"/>
      <c r="DE1223" s="10"/>
      <c r="DF1223" s="10"/>
      <c r="DG1223" s="10"/>
      <c r="DH1223" s="80"/>
      <c r="DI1223" s="23" t="s">
        <v>149</v>
      </c>
      <c r="DM1223" s="1"/>
      <c r="DO1223" s="80"/>
      <c r="DS1223" s="13"/>
      <c r="DT1223" s="81"/>
      <c r="DU1223" s="82" t="s">
        <v>150</v>
      </c>
      <c r="DW1223" s="13"/>
      <c r="DX1223" s="13"/>
      <c r="EA1223" s="1"/>
      <c r="EE1223" s="1"/>
      <c r="ER1223">
        <f t="shared" si="1840"/>
        <v>-9.8670839279614439E-2</v>
      </c>
      <c r="ES1223">
        <f t="shared" si="1840"/>
        <v>-0.32743703463395935</v>
      </c>
      <c r="ET1223" t="e">
        <f>#REF!</f>
        <v>#REF!</v>
      </c>
      <c r="EU1223" t="e">
        <f>#REF!</f>
        <v>#REF!</v>
      </c>
      <c r="EY1223" s="28"/>
      <c r="EZ1223" s="10"/>
      <c r="FA1223" s="82" t="s">
        <v>148</v>
      </c>
      <c r="FB1223" s="13"/>
      <c r="FD1223" s="10"/>
      <c r="FE1223" s="10"/>
      <c r="FF1223" s="10"/>
      <c r="FG1223" s="10"/>
      <c r="FH1223" s="10"/>
      <c r="FI1223" s="10"/>
      <c r="FJ1223" s="80"/>
      <c r="FK1223" s="23" t="s">
        <v>149</v>
      </c>
      <c r="FO1223" s="1"/>
      <c r="FQ1223" s="80"/>
      <c r="FU1223" s="13"/>
      <c r="FV1223" s="81"/>
      <c r="FW1223" s="82" t="s">
        <v>150</v>
      </c>
      <c r="FY1223" s="13"/>
      <c r="FZ1223" s="13"/>
      <c r="GC1223" s="1"/>
      <c r="GG1223" s="1"/>
      <c r="GK1223" s="13"/>
    </row>
    <row r="1224" spans="1:197" x14ac:dyDescent="0.2">
      <c r="A1224" s="4" t="s">
        <v>20</v>
      </c>
      <c r="B1224" s="4">
        <f>DEGREES(ACOS(C1219/(SQRT((C1217^2)+(C1218^2)+(C1219^2)))))</f>
        <v>83.274473891354788</v>
      </c>
      <c r="C1224" s="4">
        <f>DEGREES(ATAN(C1218/C1217))</f>
        <v>20.976792392983878</v>
      </c>
      <c r="D1224" t="s">
        <v>9</v>
      </c>
      <c r="E1224" s="5">
        <f t="shared" si="1841"/>
        <v>0.34930736326064155</v>
      </c>
      <c r="F1224" s="6">
        <f t="shared" si="1841"/>
        <v>-0.34517023974623617</v>
      </c>
      <c r="G1224" s="7">
        <f t="shared" ref="G1224:G1225" si="1842">Q1223</f>
        <v>-0.12501286246974219</v>
      </c>
      <c r="H1224" s="8">
        <f t="shared" ref="H1224:H1225" si="1843">AM1223</f>
        <v>-0.84495244808536252</v>
      </c>
      <c r="J1224" s="10"/>
      <c r="Q1224" s="61">
        <v>-0.50583208174515215</v>
      </c>
      <c r="S1224" s="17">
        <v>0</v>
      </c>
      <c r="T1224">
        <v>1</v>
      </c>
      <c r="V1224" s="73">
        <f>(T1222*T1224)*(1-COS(RADIANS(O1222+45)))-T1223*(SIN(RADIANS(O1222+45)))</f>
        <v>0</v>
      </c>
      <c r="W1224" s="73">
        <f>(T1223*T1224)*(1-COS(RADIANS(O1222+45)))+T1222*(SIN(RADIANS(O1222+45)))</f>
        <v>0</v>
      </c>
      <c r="X1224" s="73">
        <f>(T1224^2)*(1-COS(RADIANS(O1222+45)))+(COS(RADIANS(O1222+45)))</f>
        <v>1</v>
      </c>
      <c r="Y1224" s="10"/>
      <c r="Z1224">
        <v>0</v>
      </c>
      <c r="AA1224" s="23">
        <f>SIN(RADIANS('[1]Biaxial Input'!$F$21))*SIN(RADIANS(0))</f>
        <v>0</v>
      </c>
      <c r="AC1224" s="30">
        <f>(AA1222*AA1224)*(1-COS(RADIANS(N1222)))-AA1223*(SIN(RADIANS(N1222)))</f>
        <v>4.4838597018148282E-2</v>
      </c>
      <c r="AD1224" s="30">
        <f>(AA1223*AA1224)*(1-COS(RADIANS(N1222)))+AA1222*(SIN(RADIANS(N1222)))</f>
        <v>0.64122181137573508</v>
      </c>
      <c r="AE1224" s="30">
        <f>(AA1224^2)*(1-COS(RADIANS(N1222)))+(COS(RADIANS(N1222)))</f>
        <v>0.76604444311897801</v>
      </c>
      <c r="AG1224">
        <v>-0.50583208174515215</v>
      </c>
      <c r="AI1224" s="28">
        <f>(T1222*T1224)*(1-COS(RADIANS(M1222)))-T1223*(SIN(RADIANS(M1222)))</f>
        <v>0</v>
      </c>
      <c r="AJ1224" s="28">
        <f>(T1223*T1224)*(1-COS(RADIANS(M1222)))+T1222*(SIN(RADIANS(M1222)))</f>
        <v>0</v>
      </c>
      <c r="AK1224" s="28">
        <f>(T1224^2)*(1-COS(RADIANS(M1222)))+(COS(RADIANS(M1222)))</f>
        <v>1</v>
      </c>
      <c r="AM1224" s="61">
        <v>-0.39662301527256388</v>
      </c>
      <c r="AO1224" s="17">
        <v>0</v>
      </c>
      <c r="AP1224">
        <v>1</v>
      </c>
      <c r="AR1224" s="73">
        <f>(T1222*T1222)*(1-COS(RADIANS(O1222-45)))-T1222*(SIN(RADIANS(O1222-45)))</f>
        <v>0</v>
      </c>
      <c r="AS1224" s="73">
        <f>(T1223*T1224)*(1-COS(RADIANS(O1222-45)))+T1222*(SIN(RADIANS(O1222-45)))</f>
        <v>0</v>
      </c>
      <c r="AT1224" s="73">
        <f>(T1224^2)*(1-COS(RADIANS(O1222-45)))+(COS(RADIANS(O1222-45)))</f>
        <v>1</v>
      </c>
      <c r="AU1224" s="10"/>
      <c r="AV1224">
        <v>0</v>
      </c>
      <c r="AW1224" s="1">
        <v>-0.39662301527256388</v>
      </c>
      <c r="AX1224" s="10"/>
      <c r="AY1224" s="11">
        <f>(G1193^2)*F1193+G1193*G1194*F1194+G1193*G1195*F1195-((H1193^2)*F1193+H1193*H1194*F1194+H1193*H1195*F1195)</f>
        <v>-0.32065936349410812</v>
      </c>
      <c r="AZ1224" s="12">
        <f>G1193*G1194*F1193+(G1194^2)*F1194+G1194*G1195*F1195-(H1193*H1194*F1193+(H1194^2)*F1194+H1194*H1195*F1195)</f>
        <v>0.71188016500395634</v>
      </c>
      <c r="BA1224" s="12">
        <f>G1193*G1195*F1193+G1194*G1195*F1194+(G1195^2)*F1195-(H1193*H1195*F1193+H1194*H1195*F1194+(H1195^2)*F1195)</f>
        <v>-0.44039645556930118</v>
      </c>
      <c r="BB1224" s="12">
        <f>(G1193^2)*E1193+G1193*G1194*E1194+G1193*G1195*E1195-((H1193^2)*E1193+H1193*H1194*E1194+H1193*H1195*E1195)</f>
        <v>0.15350319272750776</v>
      </c>
      <c r="BC1224" s="12">
        <f>G1193*G1194*E1193+(G1194^2)*E1194+G1194*G1195*E1195-(H1193*H1194*E1193+(H1194^2)*E1194+H1194*H1195*E1195)</f>
        <v>-0.59160083373339767</v>
      </c>
      <c r="BD1224" s="24">
        <f>G1193*G1195*E1193+G1194*G1195*E1194+(G1195^2)*E1195-(H1193*H1195*E1193+H1194*H1195*E1194+(H1195^2)*E1195)</f>
        <v>0.2316736266677282</v>
      </c>
      <c r="BE1224" s="10">
        <f>J1193</f>
        <v>-6.6719096749119355E-3</v>
      </c>
      <c r="BV1224" s="2" t="e">
        <f>DEGREES(ACOS(((CH1156*CG1158+#REF!*#REF!+#REF!*CG1160)/(((SQRT((CH1156^2)+(#REF!^2)+(#REF!^2)))*(SQRT((CG1158^2)+(#REF!^2)+(CG1160^2))))))))</f>
        <v>#REF!</v>
      </c>
      <c r="BZ1224" s="5" t="s">
        <v>4</v>
      </c>
      <c r="CA1224" s="6" t="s">
        <v>5</v>
      </c>
      <c r="CB1224" s="7" t="s">
        <v>6</v>
      </c>
      <c r="CC1224" s="8" t="s">
        <v>1</v>
      </c>
      <c r="CD1224">
        <v>15</v>
      </c>
      <c r="CE1224" s="9" t="s">
        <v>7</v>
      </c>
      <c r="CG1224" s="90" t="s">
        <v>157</v>
      </c>
      <c r="CH1224" s="61">
        <f>CE1225-((CH1226-CE1225)/(EY1224-CW1224))*CW1224</f>
        <v>9.4550586610986969</v>
      </c>
      <c r="CI1224" s="10"/>
      <c r="CK1224" s="5" t="s">
        <v>4</v>
      </c>
      <c r="CL1224" s="6" t="s">
        <v>5</v>
      </c>
      <c r="CM1224" s="7" t="s">
        <v>6</v>
      </c>
      <c r="CN1224" s="8" t="s">
        <v>1</v>
      </c>
      <c r="CO1224" s="10"/>
      <c r="CP1224">
        <f t="shared" ref="CP1224:CQ1226" si="1844">BZ1225</f>
        <v>0.93180266183863136</v>
      </c>
      <c r="CQ1224">
        <f t="shared" si="1844"/>
        <v>-0.87956522186239505</v>
      </c>
      <c r="CR1224">
        <f>CI1228</f>
        <v>0</v>
      </c>
      <c r="CS1224">
        <f>CL1228</f>
        <v>0</v>
      </c>
      <c r="CU1224" s="17">
        <f>CU1128</f>
        <v>10</v>
      </c>
      <c r="CV1224" s="17">
        <f>CV1128</f>
        <v>-20</v>
      </c>
      <c r="CW1224" s="31">
        <f>CH1131</f>
        <v>282.35831847186967</v>
      </c>
      <c r="CY1224" s="61">
        <f t="array" ref="CY1224:CY1226">MMULT(DQ1224:DS1226,DO1224:DO1226)</f>
        <v>0.91990878439519741</v>
      </c>
      <c r="CZ1224" s="13"/>
      <c r="DA1224" s="17">
        <v>1</v>
      </c>
      <c r="DB1224">
        <v>0</v>
      </c>
      <c r="DD1224" s="73">
        <f>(DB1224^2)*(1-COS(RADIANS(CW1224+45)))+(COS(RADIANS(CW1224+45)))</f>
        <v>0.84206022919895773</v>
      </c>
      <c r="DE1224" s="73">
        <f>(DB1224*DB1225)*(1-COS(RADIANS(CW1224+45)))-DB1226*(SIN(RADIANS(CW1224+45)))</f>
        <v>0.53938350957495795</v>
      </c>
      <c r="DF1224" s="73">
        <f>(DB1224*DB1226)*(1-COS(RADIANS(CW1224+45)))+DB1225*(SIN(RADIANS(CW1224+45)))</f>
        <v>0</v>
      </c>
      <c r="DG1224" s="10"/>
      <c r="DH1224">
        <f t="array" ref="DH1224:DH1226">MMULT(DD1224:DF1226,DA1224:DA1226)</f>
        <v>0.84206022919895773</v>
      </c>
      <c r="DI1224" s="23">
        <f>COS(RADIANS('[1]Biaxial Input'!$F$21))</f>
        <v>-0.9975640502598242</v>
      </c>
      <c r="DK1224" s="30">
        <f>(DI1224^2)*(1-COS(RADIANS(CV1224)))+(COS(RADIANS(CV1224)))</f>
        <v>0.99970654636555623</v>
      </c>
      <c r="DL1224" s="30">
        <f>(DI1224*DI1225)*(1-COS(RADIANS(CV1224)))-DI1226*(SIN(RADIANS(CV1224)))</f>
        <v>-4.1965824879998722E-3</v>
      </c>
      <c r="DM1224" s="30">
        <f>(DI1224*DI1226)*(1-COS(RADIANS(CV1224)))+DI1225*(SIN(RADIANS(CV1224)))</f>
        <v>-2.3858119147859059E-2</v>
      </c>
      <c r="DO1224">
        <f t="array" ref="DO1224:DO1226">MMULT(DK1224:DM1226,DH1224:DH1226)</f>
        <v>0.84407669095487692</v>
      </c>
      <c r="DQ1224" s="28">
        <f>(DB1224^2)*(1-COS(RADIANS(CU1224)))+(COS(RADIANS(CU1224)))</f>
        <v>0.98480775301220802</v>
      </c>
      <c r="DR1224" s="28">
        <f>(DB1224*DB1225)*(1-COS(RADIANS(CU1224)))-DB1226*(SIN(RADIANS(CU1224)))</f>
        <v>-0.17364817766693033</v>
      </c>
      <c r="DS1224" s="28">
        <f>(DB1224*DB1226)*(1-COS(RADIANS(CU1224)))+DB1225*(SIN(RADIANS(CU1224)))</f>
        <v>0</v>
      </c>
      <c r="DU1224" s="61">
        <f t="array" ref="DU1224:DU1226">MMULT(DQ1224:DS1226,EE1224:EE1226)</f>
        <v>-0.39049930324223814</v>
      </c>
      <c r="DV1224" s="13"/>
      <c r="DW1224" s="17">
        <v>1</v>
      </c>
      <c r="DX1224">
        <v>0</v>
      </c>
      <c r="DZ1224" s="73">
        <f>(DB1224^2)*(1-COS(RADIANS(CW1224-45)))+(COS(RADIANS(CW1224-45)))</f>
        <v>-0.53938350957495873</v>
      </c>
      <c r="EA1224" s="73">
        <f>(DB1224*DB1225)*(1-COS(RADIANS(CW1224-45)))-DB1226*(SIN(RADIANS(CW1224-45)))</f>
        <v>0.84206022919895729</v>
      </c>
      <c r="EB1224" s="73">
        <f>(DB1224*DB1226)*(1-COS(RADIANS(CW1224-45)))+DB1225*(SIN(RADIANS(CW1224-45)))</f>
        <v>0</v>
      </c>
      <c r="EC1224" s="10"/>
      <c r="ED1224">
        <f t="array" ref="ED1224:ED1226">MMULT(DZ1224:EB1226,DA1224:DA1226)</f>
        <v>-0.53938350957495873</v>
      </c>
      <c r="EE1224" s="1">
        <f t="array" ref="EE1224:EE1226">MMULT(DK1224:DM1226,ED1224:ED1226)</f>
        <v>-0.53569145031201737</v>
      </c>
      <c r="EG1224">
        <f>CY1224+DU1224</f>
        <v>0.52940948115295927</v>
      </c>
      <c r="EH1224">
        <f>EG1224/(SQRT(EG1224^2+EG1225^2+EG1226^2))</f>
        <v>0.37434903414770937</v>
      </c>
      <c r="EJ1224">
        <f>Q1224+AM1224</f>
        <v>-0.90245509701771609</v>
      </c>
      <c r="EK1224">
        <f>EJ1224/(SQRT(EJ1224^2+EJ1225^2+EJ1226^2))</f>
        <v>-1</v>
      </c>
      <c r="EM1224" s="23">
        <f>CY1225*DU1226-CY1226*DU1225</f>
        <v>-3.5750839988414621E-2</v>
      </c>
      <c r="EO1224" s="15">
        <v>15</v>
      </c>
      <c r="EP1224" s="9" t="s">
        <v>7</v>
      </c>
      <c r="EW1224" s="17">
        <f>CU1224</f>
        <v>10</v>
      </c>
      <c r="EX1224" s="17">
        <f>CV1224</f>
        <v>-20</v>
      </c>
      <c r="EY1224" s="31">
        <f>1+CW1224</f>
        <v>283.35831847186967</v>
      </c>
      <c r="EZ1224" s="10"/>
      <c r="FA1224" s="61">
        <f t="array" ref="FA1224:FA1226">MMULT(FS1224:FU1226,FQ1224:FQ1226)</f>
        <v>0.92658383038531533</v>
      </c>
      <c r="FB1224" s="13">
        <f>BW1225</f>
        <v>0</v>
      </c>
      <c r="FC1224" s="17">
        <v>1</v>
      </c>
      <c r="FD1224">
        <v>0</v>
      </c>
      <c r="FF1224" s="73">
        <f>(FD1224^2)*(1-COS(RADIANS(EY1224+45)))+(COS(RADIANS(EY1224+45)))</f>
        <v>0.85134551958211091</v>
      </c>
      <c r="FG1224" s="73">
        <f>(FD1224*FD1225)*(1-COS(RADIANS(EY1224+45)))-FD1226*(SIN(RADIANS(EY1224+45)))</f>
        <v>0.52460538148923486</v>
      </c>
      <c r="FH1224" s="73">
        <f>(FD1224*FD1226)*(1-COS(RADIANS(EY1224+45)))+FD1225*(SIN(RADIANS(EY1224+45)))</f>
        <v>0</v>
      </c>
      <c r="FI1224" s="10"/>
      <c r="FJ1224">
        <f t="array" ref="FJ1224:FJ1226">MMULT(FF1224:FH1226,FC1224:FC1226)</f>
        <v>0.85134551958211091</v>
      </c>
      <c r="FK1224" s="23">
        <f>COS(RADIANS(176))</f>
        <v>-0.9975640502598242</v>
      </c>
      <c r="FM1224" s="30">
        <f>(FK1224^2)*(1-COS(RADIANS(EX1224)))+(COS(RADIANS(EX1224)))</f>
        <v>0.99970654636555623</v>
      </c>
      <c r="FN1224" s="30">
        <f>(FK1224*FK1225)*(1-COS(RADIANS(EX1224)))-FK1226*(SIN(RADIANS(EX1224)))</f>
        <v>-4.1965824879998722E-3</v>
      </c>
      <c r="FO1224" s="30">
        <f>(FK1224*FK1226)*(1-COS(RADIANS(EX1224)))+FK1225*(SIN(RADIANS(EX1224)))</f>
        <v>-2.3858119147859059E-2</v>
      </c>
      <c r="FQ1224">
        <f t="array" ref="FQ1224:FQ1226">MMULT(FM1224:FO1226,FJ1224:FJ1226)</f>
        <v>0.85329723890229037</v>
      </c>
      <c r="FS1224" s="28">
        <f>(FD1224^2)*(1-COS(RADIANS(EW1224)))+(COS(RADIANS(EW1224)))</f>
        <v>0.98480775301220802</v>
      </c>
      <c r="FT1224" s="28">
        <f>(FD1224*FD1225)*(1-COS(RADIANS(EW1224)))-FD1226*(SIN(RADIANS(EW1224)))</f>
        <v>-0.17364817766693033</v>
      </c>
      <c r="FU1224" s="28">
        <f>(FD1224*FD1226)*(1-COS(RADIANS(EW1224)))+FD1225*(SIN(RADIANS(EW1224)))</f>
        <v>0</v>
      </c>
      <c r="FW1224" s="61">
        <f t="array" ref="FW1224:FW1226">MMULT(FS1224:FU1226,GG1224:GG1226)</f>
        <v>-0.37438520631643551</v>
      </c>
      <c r="FX1224" s="13">
        <f>BX1225</f>
        <v>0</v>
      </c>
      <c r="FY1224" s="17">
        <v>1</v>
      </c>
      <c r="FZ1224">
        <v>0</v>
      </c>
      <c r="GB1224" s="73">
        <f>(FD1224^2)*(1-COS(RADIANS(EY1224-45)))+(COS(RADIANS(EY1224-45)))</f>
        <v>-0.52460538148923486</v>
      </c>
      <c r="GC1224" s="73">
        <f>(FD1224*FD1225)*(1-COS(RADIANS(EY1224-45)))-FD1226*(SIN(RADIANS(EY1224-45)))</f>
        <v>0.85134551958211091</v>
      </c>
      <c r="GD1224" s="73">
        <f>(FD1224*FD1226)*(1-COS(RADIANS(EY1224-45)))+FD1225*(SIN(RADIANS(EY1224-45)))</f>
        <v>0</v>
      </c>
      <c r="GE1224" s="10"/>
      <c r="GF1224">
        <f t="array" ref="GF1224:GF1226">MMULT(GB1224:GD1226,FC1224:FC1226)</f>
        <v>-0.52460538148923486</v>
      </c>
      <c r="GG1224" s="1">
        <f t="array" ref="GG1224:GG1226">MMULT(FM1224:FO1226,GF1224:GF1226)</f>
        <v>-0.52087869243467266</v>
      </c>
      <c r="GI1224">
        <f>FA1224+FW1224</f>
        <v>0.55219862406887987</v>
      </c>
      <c r="GJ1224">
        <f>GI1224/(SQRT(GI1224^2+GI1225^2+GI1226^2))</f>
        <v>0.39046339164098604</v>
      </c>
      <c r="GL1224" t="e">
        <f>CH1225+DC1224</f>
        <v>#VALUE!</v>
      </c>
      <c r="GM1224" t="e">
        <f>GL1224/(SQRT(GL1224^2+GL1225^2+GL1226^2))</f>
        <v>#VALUE!</v>
      </c>
      <c r="GO1224" s="27">
        <f>FA1225*FW1226-FA1226*FW1225</f>
        <v>-3.575083998841469E-2</v>
      </c>
    </row>
    <row r="1225" spans="1:197" x14ac:dyDescent="0.2">
      <c r="D1225" t="s">
        <v>10</v>
      </c>
      <c r="E1225" s="5">
        <f t="shared" si="1841"/>
        <v>-9.8668163404565704E-2</v>
      </c>
      <c r="F1225" s="6">
        <f t="shared" si="1841"/>
        <v>-0.32743508933027299</v>
      </c>
      <c r="G1225" s="7">
        <f t="shared" si="1842"/>
        <v>-0.50583208174515215</v>
      </c>
      <c r="H1225" s="8">
        <f t="shared" si="1843"/>
        <v>-0.39662301527256388</v>
      </c>
      <c r="J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W1225" s="1"/>
      <c r="AY1225" s="11">
        <f>(G1198^2)*F1198+G1198*G1199*F1199+G1198*G1200*F1200-((H1198^2)*F1198+H1198*H1199*F1199+H1198*H1200*F1200)</f>
        <v>-0.2801255549906162</v>
      </c>
      <c r="AZ1225" s="12">
        <f>G1198*G1199*F1198+(G1199^2)*F1199+G1199*G1200*F1200-(H1198*H1199*F1198+(H1199^2)*F1199+H1199*H1200*F1200)</f>
        <v>0.87818450069958531</v>
      </c>
      <c r="BA1225" s="12">
        <f>G1198*G1200*F1198+G1199*G1200*F1199+(G1200^2)*F1200-(H1198*H1200*F1198+H1199*H1200*F1199+(H1200^2)*F1200)</f>
        <v>5.3639058501851446E-2</v>
      </c>
      <c r="BB1225" s="12">
        <f>(G1198^2)*E1198+G1198*G1199*E1199+G1198*G1200*E1200-((H1198^2)*E1198+H1198*H1199*E1199+H1198*H1200*E1200)</f>
        <v>0.34407630481165097</v>
      </c>
      <c r="BC1225" s="12">
        <f>G1198*G1199*E1198+(G1199^2)*E1199+G1199*G1200*E1200-(H1198*H1199*E1198+(H1199^2)*E1199+H1199*H1200*E1200)</f>
        <v>-0.93625939231661037</v>
      </c>
      <c r="BD1225" s="24">
        <f>G1198*G1200*E1198+G1199*G1200*E1199+(G1200^2)*E1200-(H1198*H1200*E1198+H1199*H1200*E1199+(H1200^2)*E1200)</f>
        <v>-6.0816899976410897E-2</v>
      </c>
      <c r="BE1225" s="10">
        <f>J1198</f>
        <v>4.0443195657783149E-2</v>
      </c>
      <c r="BY1225" t="s">
        <v>8</v>
      </c>
      <c r="BZ1225" s="5">
        <f t="shared" ref="BZ1225:CA1227" si="1845">BZ1220</f>
        <v>0.93180266183863136</v>
      </c>
      <c r="CA1225" s="6">
        <f t="shared" si="1845"/>
        <v>-0.87956522186239505</v>
      </c>
      <c r="CB1225" s="7">
        <f>CY1224</f>
        <v>0.91990878439519741</v>
      </c>
      <c r="CC1225" s="8">
        <f>DU1224</f>
        <v>-0.39049930324223814</v>
      </c>
      <c r="CE1225" s="9">
        <f>((SUMPRODUCT(CB1225:CB1227,BZ1225:BZ1227))*(SUMPRODUCT(CB1225:(CB1227),CA1225:CA1227)))-((SUMPRODUCT(CC1225:CC1227,BZ1225:BZ1227))*(SUMPRODUCT(CC1225:CC1227,CA1225:CA1227)))</f>
        <v>1.2212453270876722E-15</v>
      </c>
      <c r="CG1225">
        <v>1</v>
      </c>
      <c r="CH1225" t="s">
        <v>161</v>
      </c>
      <c r="CI1225" s="67"/>
      <c r="CJ1225" s="1" t="s">
        <v>8</v>
      </c>
      <c r="CK1225" s="5">
        <f t="shared" ref="CK1225:CL1227" si="1846">BZ1225</f>
        <v>0.93180266183863136</v>
      </c>
      <c r="CL1225" s="6">
        <f t="shared" si="1846"/>
        <v>-0.87956522186239505</v>
      </c>
      <c r="CM1225" s="7">
        <f>FA1224</f>
        <v>0.92658383038531533</v>
      </c>
      <c r="CN1225" s="8">
        <f>FW1224</f>
        <v>-0.37438520631643551</v>
      </c>
      <c r="CO1225" s="10"/>
      <c r="CP1225">
        <f t="shared" si="1844"/>
        <v>0.3492962422733713</v>
      </c>
      <c r="CQ1225">
        <f t="shared" si="1844"/>
        <v>-0.34518112468713447</v>
      </c>
      <c r="CR1225">
        <f>CJ1228</f>
        <v>0</v>
      </c>
      <c r="CS1225">
        <f>CM1228</f>
        <v>0</v>
      </c>
      <c r="CW1225" s="28"/>
      <c r="CY1225" s="61">
        <v>-0.356218031266615</v>
      </c>
      <c r="DA1225" s="17">
        <v>0</v>
      </c>
      <c r="DB1225">
        <v>0</v>
      </c>
      <c r="DD1225" s="73">
        <f>(DB1224*DB1225)*(1-COS(RADIANS(CW1224+45)))+DB1226*(SIN(RADIANS(CW1224+45)))</f>
        <v>-0.53938350957495795</v>
      </c>
      <c r="DE1225" s="73">
        <f>(DB1225^2)*(1-COS(RADIANS(CW1224+45)))+(COS(RADIANS(CW1224+45)))</f>
        <v>0.84206022919895773</v>
      </c>
      <c r="DF1225" s="73">
        <f>(DB1225*DB1226)*(1-COS(RADIANS(CW1224+45)))-DB1224*(SIN(RADIANS(CW1224+45)))</f>
        <v>0</v>
      </c>
      <c r="DG1225" s="10"/>
      <c r="DH1225">
        <v>-0.53938350957495795</v>
      </c>
      <c r="DI1225" s="23">
        <f>SIN(RADIANS('[1]Biaxial Input'!$F$21))*(COS(RADIANS(0)))</f>
        <v>6.9756473744125524E-2</v>
      </c>
      <c r="DK1225" s="30">
        <f>(DI1224*DI1225)*(1-COS(RADIANS(CV1224)))+DI1226*(SIN(RADIANS(CV1224)))</f>
        <v>-4.1965824879998722E-3</v>
      </c>
      <c r="DL1225" s="30">
        <f>(DI1225^2)*(1-COS(RADIANS(CV1224)))+(COS(RADIANS(CV1224)))</f>
        <v>0.9399860744203522</v>
      </c>
      <c r="DM1225" s="30">
        <f>(DI1225*DI1226)*(1-COS(RADIANS(CV1224)))-DI1224*(SIN(RADIANS(CV1224)))</f>
        <v>-0.34118699944639969</v>
      </c>
      <c r="DO1225">
        <v>-0.51054676298413471</v>
      </c>
      <c r="DQ1225" s="28">
        <f>(DB1224*DB1225)*(1-COS(RADIANS(CU1224)))+DB1226*(SIN(RADIANS(CU1224)))</f>
        <v>0.17364817766693033</v>
      </c>
      <c r="DR1225" s="28">
        <f>(DB1225^2)*(1-COS(RADIANS(CU1224)))+(COS(RADIANS(CU1224)))</f>
        <v>0.98480775301220802</v>
      </c>
      <c r="DS1225" s="28">
        <f>(DB1225*DB1226)*(1-COS(RADIANS(CU1224)))-DB1224*(SIN(RADIANS(CU1224)))</f>
        <v>0</v>
      </c>
      <c r="DU1225" s="61">
        <v>-0.87029251307816191</v>
      </c>
      <c r="DW1225" s="17">
        <v>0</v>
      </c>
      <c r="DX1225">
        <v>0</v>
      </c>
      <c r="DZ1225" s="73">
        <f>(DB1224*DB1225)*(1-COS(RADIANS(CW1224-45)))+DB1226*(SIN(RADIANS(CW1224-45)))</f>
        <v>-0.84206022919895729</v>
      </c>
      <c r="EA1225" s="73">
        <f>(DB1225^2)*(1-COS(RADIANS(CW1224-45)))+(COS(RADIANS(CW1224-45)))</f>
        <v>-0.53938350957495873</v>
      </c>
      <c r="EB1225" s="73">
        <f>(DB1225*DB1226)*(1-COS(RADIANS(CW1224-45)))-DB1224*(SIN(RADIANS(CW1224-45)))</f>
        <v>0</v>
      </c>
      <c r="EC1225" s="10"/>
      <c r="ED1225">
        <v>-0.84206022919895729</v>
      </c>
      <c r="EE1225" s="1">
        <v>-0.78926132187963172</v>
      </c>
      <c r="EG1225">
        <f>CY1225+DU1225</f>
        <v>-1.226510544344777</v>
      </c>
      <c r="EH1225">
        <f>EG1225/(SQRT(EG1224^2+EG1225^2+EG1226^2))</f>
        <v>-0.86727392310299589</v>
      </c>
      <c r="EJ1225">
        <f>Q1225+AM1225</f>
        <v>0</v>
      </c>
      <c r="EK1225">
        <f>EJ1225/(SQRT(EJ1224^2+EJ1225^2+EJ1226^2))</f>
        <v>0</v>
      </c>
      <c r="EM1225" s="23">
        <f>CY1226*DU1224-CY1224*DU1226</f>
        <v>0.34014652119437261</v>
      </c>
      <c r="EP1225" s="9">
        <f>((SUMPRODUCT(CM1225:CM1227,BZ1225:BZ1227))*(SUMPRODUCT(CM1225:CM1227,CA1225:CA1227)))-((SUMPRODUCT(CN1225:CN1227,BZ1225:BZ1227))*(SUMPRODUCT(CN1225:CN1227,CA1225:CA1227)))</f>
        <v>-3.348602836378034E-2</v>
      </c>
      <c r="EY1225" s="28"/>
      <c r="EZ1225" s="10"/>
      <c r="FA1225" s="61">
        <v>-0.34097507887750744</v>
      </c>
      <c r="FB1225" s="13">
        <f>BW1226</f>
        <v>0</v>
      </c>
      <c r="FC1225" s="17">
        <v>0</v>
      </c>
      <c r="FD1225">
        <v>0</v>
      </c>
      <c r="FF1225" s="73">
        <f>(FD1224*FD1225)*(1-COS(RADIANS(EY1224+45)))+FD1226*(SIN(RADIANS(EY1224+45)))</f>
        <v>-0.52460538148923486</v>
      </c>
      <c r="FG1225" s="73">
        <f>(FD1225^2)*(1-COS(RADIANS(EY1224+45)))+(COS(RADIANS(EY1224+45)))</f>
        <v>0.85134551958211091</v>
      </c>
      <c r="FH1225" s="73">
        <f>(FD1225*FD1226)*(1-COS(RADIANS(EY1224+45)))-FD1224*(SIN(RADIANS(EY1224+45)))</f>
        <v>0</v>
      </c>
      <c r="FI1225" s="10"/>
      <c r="FJ1225">
        <v>-0.52460538148923486</v>
      </c>
      <c r="FK1225" s="23">
        <f>SIN(RADIANS(176))*(COS(RADIANS(0)))</f>
        <v>6.9756473744125524E-2</v>
      </c>
      <c r="FM1225" s="30">
        <f>(FK1224*FK1225)*(1-COS(RADIANS(EX1224)))+FK1226*(SIN(RADIANS(EX1224)))</f>
        <v>-4.1965824879998722E-3</v>
      </c>
      <c r="FN1225" s="30">
        <f>(FK1225^2)*(1-COS(RADIANS(EX1224)))+(COS(RADIANS(EX1224)))</f>
        <v>0.9399860744203522</v>
      </c>
      <c r="FO1225" s="30">
        <f>(FK1225*FK1226)*(1-COS(RADIANS(EX1224)))-FK1224*(SIN(RADIANS(EX1224)))</f>
        <v>-0.34118699944639969</v>
      </c>
      <c r="FQ1225">
        <v>-0.49669449486457262</v>
      </c>
      <c r="FS1225" s="28">
        <f>(FD1224*FD1225)*(1-COS(RADIANS(EW1224)))+FD1226*(SIN(RADIANS(EW1224)))</f>
        <v>0.17364817766693033</v>
      </c>
      <c r="FT1225" s="28">
        <f>(FD1225^2)*(1-COS(RADIANS(EW1224)))+(COS(RADIANS(EW1224)))</f>
        <v>0.98480775301220802</v>
      </c>
      <c r="FU1225" s="28">
        <f>(FD1225*FD1226)*(1-COS(RADIANS(EW1224)))-FD1224*(SIN(RADIANS(EW1224)))</f>
        <v>0</v>
      </c>
      <c r="FW1225" s="61">
        <v>-0.87637682517501792</v>
      </c>
      <c r="FX1225" s="13">
        <f>BX1226</f>
        <v>0</v>
      </c>
      <c r="FY1225" s="17">
        <v>0</v>
      </c>
      <c r="FZ1225">
        <v>0</v>
      </c>
      <c r="GB1225" s="73">
        <f>(FD1224*FD1225)*(1-COS(RADIANS(EY1224-45)))+FD1226*(SIN(RADIANS(EY1224-45)))</f>
        <v>-0.85134551958211091</v>
      </c>
      <c r="GC1225" s="73">
        <f>(FD1225^2)*(1-COS(RADIANS(EY1224-45)))+(COS(RADIANS(EY1224-45)))</f>
        <v>-0.52460538148923486</v>
      </c>
      <c r="GD1225" s="73">
        <f>(FD1225*FD1226)*(1-COS(RADIANS(EY1224-45)))-FD1224*(SIN(RADIANS(EY1224-45)))</f>
        <v>0</v>
      </c>
      <c r="GE1225" s="10"/>
      <c r="GF1225">
        <v>-0.85134551958211091</v>
      </c>
      <c r="GG1225" s="1">
        <v>-0.79805138317027535</v>
      </c>
      <c r="GI1225">
        <f>FA1225+FW1225</f>
        <v>-1.2173519040525254</v>
      </c>
      <c r="GJ1225">
        <f>GI1225/(SQRT(GI1224^2+GI1225^2+GI1226^2))</f>
        <v>-0.860797786445896</v>
      </c>
      <c r="GL1225">
        <f>CH1226+DC1225</f>
        <v>-3.348602836378034E-2</v>
      </c>
      <c r="GM1225" t="e">
        <f>GL1225/(SQRT(GL1224^2+GL1225^2+GL1226^2))</f>
        <v>#VALUE!</v>
      </c>
      <c r="GO1225" s="27">
        <f>FA1226*FW1224-FA1224*FW1226</f>
        <v>0.34014652119437255</v>
      </c>
    </row>
    <row r="1226" spans="1:197" x14ac:dyDescent="0.2">
      <c r="Q1226" s="82" t="s">
        <v>148</v>
      </c>
      <c r="R1226" s="13"/>
      <c r="T1226" s="10"/>
      <c r="U1226" s="10"/>
      <c r="V1226" s="10"/>
      <c r="W1226" s="10"/>
      <c r="X1226" s="10"/>
      <c r="Y1226" s="10"/>
      <c r="Z1226" s="80"/>
      <c r="AA1226" s="23" t="s">
        <v>149</v>
      </c>
      <c r="AE1226" s="1"/>
      <c r="AG1226" s="80"/>
      <c r="AK1226" s="13"/>
      <c r="AL1226" s="81"/>
      <c r="AM1226" s="82" t="s">
        <v>150</v>
      </c>
      <c r="AO1226" s="13"/>
      <c r="AP1226" s="13"/>
      <c r="AS1226" s="1"/>
      <c r="AW1226" s="1"/>
      <c r="AY1226" s="11">
        <f>(G1203^2)*F1203+G1203*G1204*F1204+G1203*G1205*F1205-((H1203^2)*F1203+H1203*H1204*F1204+H1203*H1205*F1205)</f>
        <v>-0.29509596386587295</v>
      </c>
      <c r="AZ1226" s="12">
        <f>G1203*G1204*F1203+(G1204^2)*F1204+G1204*G1205*F1205-(H1203*H1204*F1203+(H1204^2)*F1204+H1204*H1205*F1205)</f>
        <v>0.87977703437949717</v>
      </c>
      <c r="BA1226" s="12">
        <f>G1203*G1205*F1203+G1204*G1205*F1204+(G1205^2)*F1205-(H1203*H1205*F1203+H1204*H1205*F1204+(H1205^2)*F1205)</f>
        <v>0.16223844025542755</v>
      </c>
      <c r="BB1226" s="12">
        <f>(G1203^2)*E1203+G1203*G1204*E1204+G1203*G1205*E1205-((H1203^2)*E1203+H1203*H1204*E1204+H1203*H1205*E1205)</f>
        <v>0.39795705379791119</v>
      </c>
      <c r="BC1226" s="12">
        <f>G1203*G1204*E1203+(G1204^2)*E1204+G1204*G1205*E1205-(H1203*H1204*E1203+(H1204^2)*E1204+H1204*H1205*E1205)</f>
        <v>-0.89732377622631887</v>
      </c>
      <c r="BD1226" s="24">
        <f>G1203*G1205*E1203+G1204*G1205*E1204+(G1205^2)*E1205-(H1203*H1205*E1203+H1204*H1205*E1204+(H1205^2)*E1205)</f>
        <v>-0.17297009546022152</v>
      </c>
      <c r="BE1226" s="10">
        <f>J1203</f>
        <v>1.6334769183341036E-2</v>
      </c>
      <c r="BY1226" t="s">
        <v>9</v>
      </c>
      <c r="BZ1226" s="5">
        <f t="shared" si="1845"/>
        <v>0.3492962422733713</v>
      </c>
      <c r="CA1226" s="6">
        <f t="shared" si="1845"/>
        <v>-0.34518112468713447</v>
      </c>
      <c r="CB1226" s="7">
        <f>CY1225</f>
        <v>-0.356218031266615</v>
      </c>
      <c r="CC1226" s="8">
        <f>DU1225</f>
        <v>-0.87029251307816191</v>
      </c>
      <c r="CE1226" s="10"/>
      <c r="CH1226">
        <f>((SUMPRODUCT(CM1225:CM1227,CK1225:CK1227))*(SUMPRODUCT(CM1225:CM1227,CL1225:CL1227)))-((SUMPRODUCT(CN1225:CN1227,CK1225:CK1227))*(SUMPRODUCT(CN1225:CN1227,CL1225:CL1227)))</f>
        <v>-3.348602836378034E-2</v>
      </c>
      <c r="CI1226" s="67"/>
      <c r="CJ1226" s="10" t="s">
        <v>9</v>
      </c>
      <c r="CK1226" s="5">
        <f t="shared" si="1846"/>
        <v>0.3492962422733713</v>
      </c>
      <c r="CL1226" s="6">
        <f t="shared" si="1846"/>
        <v>-0.34518112468713447</v>
      </c>
      <c r="CM1226" s="7">
        <f>FA1225</f>
        <v>-0.34097507887750744</v>
      </c>
      <c r="CN1226" s="8">
        <f>FW1225</f>
        <v>-0.87637682517501792</v>
      </c>
      <c r="CP1226">
        <f t="shared" si="1844"/>
        <v>-9.8670839279614439E-2</v>
      </c>
      <c r="CQ1226">
        <f t="shared" si="1844"/>
        <v>-0.32743703463395935</v>
      </c>
      <c r="CR1226">
        <f>CK1228</f>
        <v>0</v>
      </c>
      <c r="CS1226">
        <f>CN1228</f>
        <v>0</v>
      </c>
      <c r="CW1226" s="28"/>
      <c r="CY1226" s="61">
        <v>-0.16394066790484607</v>
      </c>
      <c r="DA1226" s="17">
        <v>0</v>
      </c>
      <c r="DB1226">
        <v>1</v>
      </c>
      <c r="DD1226" s="73">
        <f>(DB1224*DB1226)*(1-COS(RADIANS(CW1224+45)))-DB1225*(SIN(RADIANS(CW1224+45)))</f>
        <v>0</v>
      </c>
      <c r="DE1226" s="73">
        <f>(DB1225*DB1226)*(1-COS(RADIANS(CW1224+45)))+DB1224*(SIN(RADIANS(CW1224+45)))</f>
        <v>0</v>
      </c>
      <c r="DF1226" s="73">
        <f>(DB1226^2)*(1-COS(RADIANS(CW1224+45)))+(COS(RADIANS(CW1224+45)))</f>
        <v>1</v>
      </c>
      <c r="DG1226" s="10"/>
      <c r="DH1226">
        <v>0</v>
      </c>
      <c r="DI1226" s="23">
        <f>SIN(RADIANS('[1]Biaxial Input'!$F$21))*SIN(RADIANS(0))</f>
        <v>0</v>
      </c>
      <c r="DK1226" s="30">
        <f>(DI1224*DI1226)*(1-COS(RADIANS(CV1224)))-DI1225*(SIN(RADIANS(CV1224)))</f>
        <v>2.3858119147859059E-2</v>
      </c>
      <c r="DL1226" s="30">
        <f>(DI1225*DI1226)*(1-COS(RADIANS(CV1224)))+DI1224*(SIN(RADIANS(CV1224)))</f>
        <v>0.34118699944639969</v>
      </c>
      <c r="DM1226" s="30">
        <f>(DI1226^2)*(1-COS(RADIANS(CV1224)))+(COS(RADIANS(CV1224)))</f>
        <v>0.93969262078590843</v>
      </c>
      <c r="DO1226">
        <v>-0.16394066790484607</v>
      </c>
      <c r="DQ1226" s="28">
        <f>(DB1224*DB1226)*(1-COS(RADIANS(CU1224)))-DB1225*(SIN(RADIANS(CU1224)))</f>
        <v>0</v>
      </c>
      <c r="DR1226" s="28">
        <f>(DB1225*DB1226)*(1-COS(RADIANS(CU1224)))+DB1224*(SIN(RADIANS(CU1224)))</f>
        <v>0</v>
      </c>
      <c r="DS1226" s="28">
        <f>(DB1226^2)*(1-COS(RADIANS(CU1224)))+(COS(RADIANS(CU1224)))</f>
        <v>1</v>
      </c>
      <c r="DU1226" s="61">
        <v>-0.30016867899136962</v>
      </c>
      <c r="DW1226" s="17">
        <v>0</v>
      </c>
      <c r="DX1226">
        <v>1</v>
      </c>
      <c r="DZ1226" s="73">
        <f>(DB1224*DB1224)*(1-COS(RADIANS(CW1224-45)))-DB1224*(SIN(RADIANS(CW1224-45)))</f>
        <v>0</v>
      </c>
      <c r="EA1226" s="73">
        <f>(DB1225*DB1226)*(1-COS(RADIANS(CW1224-45)))+DB1224*(SIN(RADIANS(CW1224-45)))</f>
        <v>0</v>
      </c>
      <c r="EB1226" s="73">
        <f>(DB1226^2)*(1-COS(RADIANS(CW1224-45)))+(COS(RADIANS(CW1224-45)))</f>
        <v>0.99999999999999989</v>
      </c>
      <c r="EC1226" s="10"/>
      <c r="ED1226">
        <v>0</v>
      </c>
      <c r="EE1226" s="1">
        <v>-0.30016867899136962</v>
      </c>
      <c r="EG1226">
        <f>CY1226+DU1226</f>
        <v>-0.46410934689621569</v>
      </c>
      <c r="EH1226">
        <f>EG1226/(SQRT(EG1224^2+EG1225^2+EG1226^2))</f>
        <v>-0.32817486640237398</v>
      </c>
      <c r="EJ1226">
        <f>Q1226+AM1226</f>
        <v>0</v>
      </c>
      <c r="EK1226">
        <f>EJ1226/(SQRT(EJ1224^2+EJ1225^2+EJ1226^2))</f>
        <v>0</v>
      </c>
      <c r="EM1226" s="23">
        <f>CY1224*DU1225-CY1225*DU1224</f>
        <v>-0.93969262078590843</v>
      </c>
      <c r="ER1226">
        <f t="shared" ref="ER1226:ES1228" si="1847">CK1225</f>
        <v>0.93180266183863136</v>
      </c>
      <c r="ES1226">
        <f t="shared" si="1847"/>
        <v>-0.87956522186239505</v>
      </c>
      <c r="ET1226" t="e">
        <f>#REF!</f>
        <v>#REF!</v>
      </c>
      <c r="EU1226" t="e">
        <f>#REF!</f>
        <v>#REF!</v>
      </c>
      <c r="EY1226" s="28"/>
      <c r="EZ1226" s="10"/>
      <c r="FA1226" s="61">
        <v>-0.1586770331615599</v>
      </c>
      <c r="FB1226" s="13">
        <f>BW1227</f>
        <v>0</v>
      </c>
      <c r="FC1226" s="17">
        <v>0</v>
      </c>
      <c r="FD1226">
        <v>1</v>
      </c>
      <c r="FF1226" s="73">
        <f>(FD1224*FD1226)*(1-COS(RADIANS(EY1224+45)))-FD1225*(SIN(RADIANS(EY1224+45)))</f>
        <v>0</v>
      </c>
      <c r="FG1226" s="73">
        <f>(FD1225*FD1226)*(1-COS(RADIANS(EY1224+45)))+FD1224*(SIN(RADIANS(EY1224+45)))</f>
        <v>0</v>
      </c>
      <c r="FH1226" s="73">
        <f>(FD1226^2)*(1-COS(RADIANS(EY1224+45)))+(COS(RADIANS(EY1224+45)))</f>
        <v>1</v>
      </c>
      <c r="FI1226" s="10"/>
      <c r="FJ1226">
        <v>0</v>
      </c>
      <c r="FK1226" s="23">
        <f>SIN(RADIANS(176))*SIN(RADIANS(0))</f>
        <v>0</v>
      </c>
      <c r="FM1226" s="30">
        <f>(FK1224*FK1226)*(1-COS(RADIANS(EX1224)))-FK1225*(SIN(RADIANS(EX1224)))</f>
        <v>2.3858119147859059E-2</v>
      </c>
      <c r="FN1226" s="30">
        <f>(FK1225*FK1226)*(1-COS(RADIANS(EX1224)))+FK1224*(SIN(RADIANS(EX1224)))</f>
        <v>0.34118699944639969</v>
      </c>
      <c r="FO1226" s="30">
        <f>(FK1226^2)*(1-COS(RADIANS(EX1224)))+(COS(RADIANS(EX1224)))</f>
        <v>0.93969262078590843</v>
      </c>
      <c r="FQ1226">
        <v>-0.1586770331615599</v>
      </c>
      <c r="FS1226" s="28">
        <f>(FD1224*FD1226)*(1-COS(RADIANS(EW1224)))-FD1225*(SIN(RADIANS(EW1224)))</f>
        <v>0</v>
      </c>
      <c r="FT1226" s="28">
        <f>(FD1225*FD1226)*(1-COS(RADIANS(EW1224)))+FD1224*(SIN(RADIANS(EW1224)))</f>
        <v>0</v>
      </c>
      <c r="FU1226" s="28">
        <f>(FD1226^2)*(1-COS(RADIANS(EW1224)))+(COS(RADIANS(EW1224)))</f>
        <v>1</v>
      </c>
      <c r="FW1226" s="61">
        <v>-0.30298412101553474</v>
      </c>
      <c r="FX1226" s="13">
        <f>BX1227</f>
        <v>0</v>
      </c>
      <c r="FY1226" s="17">
        <v>0</v>
      </c>
      <c r="FZ1226">
        <v>1</v>
      </c>
      <c r="GB1226" s="73">
        <f>(FD1224*FD1224)*(1-COS(RADIANS(EY1224-45)))-FD1224*(SIN(RADIANS(EY1224-45)))</f>
        <v>0</v>
      </c>
      <c r="GC1226" s="73">
        <f>(FD1225*FD1226)*(1-COS(RADIANS(EY1224-45)))+FD1224*(SIN(RADIANS(EY1224-45)))</f>
        <v>0</v>
      </c>
      <c r="GD1226" s="73">
        <f>(FD1226^2)*(1-COS(RADIANS(EY1224-45)))+(COS(RADIANS(EY1224-45)))</f>
        <v>1</v>
      </c>
      <c r="GE1226" s="10"/>
      <c r="GF1226">
        <v>0</v>
      </c>
      <c r="GG1226" s="1">
        <v>-0.30298412101553474</v>
      </c>
      <c r="GI1226">
        <f>FA1226+FW1226</f>
        <v>-0.46166115417709463</v>
      </c>
      <c r="GJ1226">
        <f>GI1226/(SQRT(GI1224^2+GI1225^2+GI1226^2))</f>
        <v>-0.32644373272903182</v>
      </c>
      <c r="GL1226" t="e">
        <f>#REF!+DC1226</f>
        <v>#REF!</v>
      </c>
      <c r="GM1226" t="e">
        <f>GL1226/(SQRT(GL1224^2+GL1225^2+GL1226^2))</f>
        <v>#REF!</v>
      </c>
      <c r="GO1226" s="27">
        <f>FA1224*FW1225-FA1225*FW1224</f>
        <v>-0.93969262078590843</v>
      </c>
    </row>
    <row r="1227" spans="1:197" x14ac:dyDescent="0.2">
      <c r="E1227" s="5" t="s">
        <v>4</v>
      </c>
      <c r="F1227" s="6" t="s">
        <v>5</v>
      </c>
      <c r="G1227" s="7" t="s">
        <v>6</v>
      </c>
      <c r="H1227" s="8" t="s">
        <v>1</v>
      </c>
      <c r="I1227">
        <v>18</v>
      </c>
      <c r="J1227" s="9" t="s">
        <v>7</v>
      </c>
      <c r="K1227">
        <v>18</v>
      </c>
      <c r="M1227" s="17">
        <f>A1159</f>
        <v>60</v>
      </c>
      <c r="N1227" s="17">
        <f>B1159</f>
        <v>-45</v>
      </c>
      <c r="O1227" s="17">
        <f>C1159</f>
        <v>243.3</v>
      </c>
      <c r="Q1227" s="61">
        <f t="array" ref="Q1227:Q1229">MMULT(AI1227:AK1229,AG1227:AG1229)</f>
        <v>0.75456386500450789</v>
      </c>
      <c r="R1227" s="13"/>
      <c r="S1227" s="17">
        <v>1</v>
      </c>
      <c r="T1227">
        <v>0</v>
      </c>
      <c r="V1227" s="73">
        <f>(T1227^2)*(1-COS(RADIANS(O1227+45)))+(COS(RADIANS(O1227+45)))</f>
        <v>0.31399245596740527</v>
      </c>
      <c r="W1227" s="73">
        <f>(T1227*T1228)*(1-COS(RADIANS(O1227+45)))-T1229*(SIN(RADIANS(O1227+45)))</f>
        <v>0.94942547764190377</v>
      </c>
      <c r="X1227" s="73">
        <f>(T1227*T1229)*(1-COS(RADIANS(O1227+45)))+T1228*(SIN(RADIANS(O1227+45)))</f>
        <v>0</v>
      </c>
      <c r="Y1227" s="10"/>
      <c r="Z1227">
        <f t="array" ref="Z1227:Z1229">MMULT(V1227:X1229,S1227:S1229)</f>
        <v>0.31399245596740527</v>
      </c>
      <c r="AA1227" s="23">
        <f>COS(RADIANS('[1]Biaxial Input'!$F$21))</f>
        <v>-0.9975640502598242</v>
      </c>
      <c r="AC1227" s="30">
        <f>(AA1227^2)*(1-COS(RADIANS(N1227)))+(COS(RADIANS(N1227)))</f>
        <v>0.99857479166422358</v>
      </c>
      <c r="AD1227" s="30">
        <f>(AA1227*AA1228)*(1-COS(RADIANS(N1227)))-AA1229*(SIN(RADIANS(N1227)))</f>
        <v>-2.0381428756221641E-2</v>
      </c>
      <c r="AE1227" s="30">
        <f>(AA1227*AA1229)*(1-COS(RADIANS(N1227)))+AA1228*(SIN(RADIANS(N1227)))</f>
        <v>-4.9325275616132508E-2</v>
      </c>
      <c r="AG1227">
        <f t="array" ref="AG1227:AG1229">MMULT(AC1227:AE1229,Z1227:Z1229)</f>
        <v>0.33289559903368976</v>
      </c>
      <c r="AI1227" s="28">
        <f>(T1227^2)*(1-COS(RADIANS(M1227)))+(COS(RADIANS(M1227)))</f>
        <v>0.50000000000000011</v>
      </c>
      <c r="AJ1227" s="28">
        <f>(T1227*T1228)*(1-COS(RADIANS(M1227)))-T1229*(SIN(RADIANS(M1227)))</f>
        <v>-0.8660254037844386</v>
      </c>
      <c r="AK1227" s="28">
        <f>(T1227*T1229)*(1-COS(RADIANS(M1227)))+T1228*(SIN(RADIANS(M1227)))</f>
        <v>0</v>
      </c>
      <c r="AM1227" s="61">
        <f t="array" ref="AM1227:AM1229">MMULT(AI1227:AK1229,AW1227:AW1229)</f>
        <v>-0.29492664388874956</v>
      </c>
      <c r="AN1227" s="13"/>
      <c r="AO1227" s="17">
        <v>1</v>
      </c>
      <c r="AP1227">
        <v>0</v>
      </c>
      <c r="AR1227" s="73">
        <f>(T1227^2)*(1-COS(RADIANS(O1227-45)))+(COS(RADIANS(O1227-45)))</f>
        <v>-0.94942547764190388</v>
      </c>
      <c r="AS1227" s="73">
        <f>(T1227*T1228)*(1-COS(RADIANS(O1227-45)))-T1229*(SIN(RADIANS(O1227-45)))</f>
        <v>0.31399245596740494</v>
      </c>
      <c r="AT1227" s="73">
        <f>(T1227*T1229)*(1-COS(RADIANS(O1227-45)))+T1228*(SIN(RADIANS(O1227-45)))</f>
        <v>0</v>
      </c>
      <c r="AU1227" s="10"/>
      <c r="AV1227">
        <f t="array" ref="AV1227:AV1229">MMULT(AR1227:AT1229,S1227:S1229)</f>
        <v>-0.94942547764190388</v>
      </c>
      <c r="AW1227" s="1">
        <f t="array" ref="AW1227:AW1229">MMULT(AC1227:AE1229,AV1227:AV1229)</f>
        <v>-0.94167273366567938</v>
      </c>
      <c r="AY1227" s="11">
        <f>(G1208^2)*F1208+G1208*G1209*F1209+G1208*G1210*F1210-((H1208^2)*F1208+H1208*H1209*F1209+H1208*H1210*F1210)</f>
        <v>-0.37794933495513389</v>
      </c>
      <c r="AZ1227" s="12">
        <f>G1208*G1209*F1208+(G1209^2)*F1209+G1209*G1210*F1210-(H1208*H1209*F1208+(H1209^2)*F1209+H1209*H1210*F1210)</f>
        <v>0.87256140792487136</v>
      </c>
      <c r="BA1227" s="12">
        <f>G1208*G1210*F1208+G1209*G1210*F1209+(G1210^2)*F1210-(H1208*H1210*F1208+H1209*H1210*F1209+(H1210^2)*F1210)</f>
        <v>0.22616827124049371</v>
      </c>
      <c r="BB1227" s="12">
        <f>(G1208^2)*E1208+G1208*G1209*E1209+G1208*G1210*E1210-((H1208^2)*E1208+H1208*H1209*E1209+H1208*H1210*E1210)</f>
        <v>0.48209273435882533</v>
      </c>
      <c r="BC1227" s="12">
        <f>G1208*G1209*E1208+(G1209^2)*E1209+G1209*G1210*E1210-(H1208*H1209*E1208+(H1209^2)*E1209+H1209*H1210*E1210)</f>
        <v>-0.82573349798882689</v>
      </c>
      <c r="BD1227" s="24">
        <f>G1208*G1210*E1208+G1209*G1210*E1209+(G1210^2)*E1210-(H1208*H1210*E1208+H1209*H1210*E1209+(H1210^2)*E1210)</f>
        <v>-0.21170477152134262</v>
      </c>
      <c r="BE1227" s="10">
        <f>J1208</f>
        <v>-6.9696211070632563E-2</v>
      </c>
      <c r="BY1227" t="s">
        <v>10</v>
      </c>
      <c r="BZ1227" s="5">
        <f t="shared" si="1845"/>
        <v>-9.8670839279614439E-2</v>
      </c>
      <c r="CA1227" s="6">
        <f t="shared" si="1845"/>
        <v>-0.32743703463395935</v>
      </c>
      <c r="CB1227" s="7">
        <f>CY1226</f>
        <v>-0.16394066790484607</v>
      </c>
      <c r="CC1227" s="8">
        <f>DU1226</f>
        <v>-0.30016867899136962</v>
      </c>
      <c r="CE1227" s="10"/>
      <c r="CG1227" s="10" t="s">
        <v>160</v>
      </c>
      <c r="CH1227" s="10">
        <f>-CH1224*((EY1224-CW1224)/(CH1226-CE1225))</f>
        <v>282.35831847186972</v>
      </c>
      <c r="CI1227" s="67"/>
      <c r="CJ1227" s="10" t="s">
        <v>10</v>
      </c>
      <c r="CK1227" s="5">
        <f t="shared" si="1846"/>
        <v>-9.8670839279614439E-2</v>
      </c>
      <c r="CL1227" s="6">
        <f t="shared" si="1846"/>
        <v>-0.32743703463395935</v>
      </c>
      <c r="CM1227" s="7">
        <f>FA1226</f>
        <v>-0.1586770331615599</v>
      </c>
      <c r="CN1227" s="8">
        <f>FW1226</f>
        <v>-0.30298412101553474</v>
      </c>
      <c r="CW1227" s="28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EE1227" s="1"/>
      <c r="EI1227" s="64">
        <f>(DEGREES(ACOS((EH1224*EK1224+EH1225*EK1225+EH1226*EK1226)/((SQRT(EH1224^2+EH1225^2+EH1226^2))*(SQRT(EK1224^2+EK1225^2+EK1226^2))))))</f>
        <v>111.98408489196895</v>
      </c>
      <c r="ER1227">
        <f t="shared" si="1847"/>
        <v>0.3492962422733713</v>
      </c>
      <c r="ES1227">
        <f t="shared" si="1847"/>
        <v>-0.34518112468713447</v>
      </c>
      <c r="ET1227" t="e">
        <f>#REF!</f>
        <v>#REF!</v>
      </c>
      <c r="EU1227" t="e">
        <f>#REF!</f>
        <v>#REF!</v>
      </c>
      <c r="EY1227" s="28"/>
      <c r="EZ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GG1227" s="1"/>
      <c r="GK1227" s="64" t="e">
        <f>(DEGREES(ACOS((GJ1224*GM1224+GJ1225*GM1225+GJ1226*GM1226)/((SQRT(GJ1224^2+GJ1225^2+GJ1226^2))*(SQRT(GM1224^2+GM1225^2+GM1226^2))))))</f>
        <v>#VALUE!</v>
      </c>
    </row>
    <row r="1228" spans="1:197" x14ac:dyDescent="0.2">
      <c r="D1228" t="s">
        <v>8</v>
      </c>
      <c r="E1228" s="5">
        <f t="shared" ref="E1228:F1230" si="1848">E1223</f>
        <v>0.93179877629360952</v>
      </c>
      <c r="F1228" s="6">
        <f t="shared" si="1848"/>
        <v>-0.87957021770226052</v>
      </c>
      <c r="G1228" s="7">
        <f>Q1227</f>
        <v>0.75456386500450789</v>
      </c>
      <c r="H1228" s="8">
        <f>AM1227</f>
        <v>-0.29492664388874956</v>
      </c>
      <c r="J1228" s="9">
        <f>((SUMPRODUCT(G1228:G1230,E1228:E1230))*(SUMPRODUCT(G1228:G1230,F1228:F1230)))-((SUMPRODUCT(H1228:H1230,E1228:E1230))*(SUMPRODUCT(H1228:H1230,F1228:F1230)))</f>
        <v>5.3764354482871868E-2</v>
      </c>
      <c r="Q1228" s="61">
        <v>-5.1252923152832086E-2</v>
      </c>
      <c r="S1228" s="17">
        <v>0</v>
      </c>
      <c r="T1228">
        <v>0</v>
      </c>
      <c r="V1228" s="73">
        <f>(T1227*T1228)*(1-COS(RADIANS(O1227+45)))+T1229*(SIN(RADIANS(O1227+45)))</f>
        <v>-0.94942547764190377</v>
      </c>
      <c r="W1228" s="73">
        <f>(T1228^2)*(1-COS(RADIANS(O1227+45)))+(COS(RADIANS(O1227+45)))</f>
        <v>0.31399245596740527</v>
      </c>
      <c r="X1228" s="73">
        <f>(T1228*T1229)*(1-COS(RADIANS(O1227+45)))-T1227*(SIN(RADIANS(O1227+45)))</f>
        <v>0</v>
      </c>
      <c r="Y1228" s="10"/>
      <c r="Z1228">
        <v>-0.94942547764190377</v>
      </c>
      <c r="AA1228" s="23">
        <f>SIN(RADIANS('[1]Biaxial Input'!$F$21))*(COS(RADIANS(0)))</f>
        <v>6.9756473744125524E-2</v>
      </c>
      <c r="AC1228" s="30">
        <f>(AA1227*AA1228)*(1-COS(RADIANS(N1227)))+AA1229*(SIN(RADIANS(N1227)))</f>
        <v>-2.0381428756221641E-2</v>
      </c>
      <c r="AD1228" s="30">
        <f>(AA1228^2)*(1-COS(RADIANS(N1227)))+(COS(RADIANS(N1227)))</f>
        <v>0.70853198952232399</v>
      </c>
      <c r="AE1228" s="30">
        <f>(AA1228*AA1229)*(1-COS(RADIANS(N1227)))-AA1227*(SIN(RADIANS(N1227)))</f>
        <v>-0.70538430460663959</v>
      </c>
      <c r="AG1228">
        <v>-0.67909793744809155</v>
      </c>
      <c r="AI1228" s="28">
        <f>(T1227*T1228)*(1-COS(RADIANS(M1227)))+T1229*(SIN(RADIANS(M1227)))</f>
        <v>0.8660254037844386</v>
      </c>
      <c r="AJ1228" s="28">
        <f>(T1228^2)*(1-COS(RADIANS(M1227)))+(COS(RADIANS(M1227)))</f>
        <v>0.50000000000000011</v>
      </c>
      <c r="AK1228" s="28">
        <f>(T1228*T1229)*(1-COS(RADIANS(M1227)))-T1227*(SIN(RADIANS(M1227)))</f>
        <v>0</v>
      </c>
      <c r="AM1228" s="61">
        <v>-0.91707403530045917</v>
      </c>
      <c r="AO1228" s="17">
        <v>0</v>
      </c>
      <c r="AP1228">
        <v>0</v>
      </c>
      <c r="AR1228" s="73">
        <f>(T1227*T1228)*(1-COS(RADIANS(O1227-45)))+T1229*(SIN(RADIANS(O1227-45)))</f>
        <v>-0.31399245596740494</v>
      </c>
      <c r="AS1228" s="73">
        <f>(T1228^2)*(1-COS(RADIANS(O1227-45)))+(COS(RADIANS(O1227-45)))</f>
        <v>-0.94942547764190388</v>
      </c>
      <c r="AT1228" s="73">
        <f>(T1228*T1229)*(1-COS(RADIANS(O1227-45)))-T1227*(SIN(RADIANS(O1227-45)))</f>
        <v>0</v>
      </c>
      <c r="AU1228" s="10"/>
      <c r="AV1228">
        <v>-0.31399245596740494</v>
      </c>
      <c r="AW1228" s="1">
        <v>-0.20312305178968595</v>
      </c>
      <c r="AY1228" s="11">
        <f>(G1213^2)*F1213+G1213*G1214*F1214+G1213*G1215*F1215-((H1213^2)*F1213+H1213*H1214*F1214+H1213*H1215*F1215)</f>
        <v>-0.30308771572677018</v>
      </c>
      <c r="AZ1228" s="12">
        <f>G1213*G1214*F1213+(G1214^2)*F1214+G1214*G1215*F1215-(H1213*H1214*F1213+(H1214^2)*F1214+H1214*H1215*F1215)</f>
        <v>0.86772303923871541</v>
      </c>
      <c r="BA1228" s="12">
        <f>G1213*G1215*F1213+G1214*G1215*F1214+(G1215^2)*F1215-(H1213*H1215*F1213+H1214*H1215*F1214+(H1215^2)*F1215)</f>
        <v>0.32562628120751502</v>
      </c>
      <c r="BB1228" s="12">
        <f>(G1213^2)*E1213+G1213*G1214*E1214+G1213*G1215*E1215-((H1213^2)*E1213+H1213*H1214*E1214+H1213*H1215*E1215)</f>
        <v>0.45015773432324507</v>
      </c>
      <c r="BC1228" s="12">
        <f>G1213*G1214*E1213+(G1214^2)*E1214+G1214*G1215*E1215-(H1213*H1214*E1213+(H1214^2)*E1214+H1214*H1215*E1215)</f>
        <v>-0.81712055377880444</v>
      </c>
      <c r="BD1228" s="24">
        <f>G1213*G1215*E1213+G1214*G1215*E1214+(G1215^2)*E1215-(H1213*H1215*E1213+H1214*H1215*E1214+(H1215^2)*E1215)</f>
        <v>-0.31290469286403755</v>
      </c>
      <c r="BE1228" s="10">
        <f>J1213</f>
        <v>-1.1443662869848048E-2</v>
      </c>
      <c r="BV1228" s="3" t="s">
        <v>19</v>
      </c>
      <c r="BW1228" s="3" t="s">
        <v>18</v>
      </c>
      <c r="BX1228" s="3" t="s">
        <v>20</v>
      </c>
      <c r="CS1228" s="15"/>
      <c r="CW1228" s="28"/>
      <c r="CY1228" s="82" t="s">
        <v>148</v>
      </c>
      <c r="CZ1228" s="13"/>
      <c r="DB1228" s="10"/>
      <c r="DC1228" s="10"/>
      <c r="DD1228" s="10"/>
      <c r="DE1228" s="10"/>
      <c r="DF1228" s="10"/>
      <c r="DG1228" s="10"/>
      <c r="DH1228" s="80"/>
      <c r="DI1228" s="23" t="s">
        <v>149</v>
      </c>
      <c r="DM1228" s="1"/>
      <c r="DO1228" s="80"/>
      <c r="DS1228" s="13"/>
      <c r="DT1228" s="81"/>
      <c r="DU1228" s="82" t="s">
        <v>150</v>
      </c>
      <c r="DW1228" s="13"/>
      <c r="DX1228" s="13"/>
      <c r="EA1228" s="1"/>
      <c r="EE1228" s="1"/>
      <c r="EI1228" s="13"/>
      <c r="ER1228">
        <f t="shared" si="1847"/>
        <v>-9.8670839279614439E-2</v>
      </c>
      <c r="ES1228">
        <f t="shared" si="1847"/>
        <v>-0.32743703463395935</v>
      </c>
      <c r="ET1228" t="e">
        <f>#REF!</f>
        <v>#REF!</v>
      </c>
      <c r="EU1228" t="e">
        <f>#REF!</f>
        <v>#REF!</v>
      </c>
      <c r="EY1228" s="28"/>
      <c r="EZ1228" s="10"/>
      <c r="FA1228" s="82" t="s">
        <v>148</v>
      </c>
      <c r="FB1228" s="13"/>
      <c r="FD1228" s="10"/>
      <c r="FE1228" s="10"/>
      <c r="FF1228" s="10"/>
      <c r="FG1228" s="10"/>
      <c r="FH1228" s="10"/>
      <c r="FI1228" s="10"/>
      <c r="FJ1228" s="80"/>
      <c r="FK1228" s="23" t="s">
        <v>149</v>
      </c>
      <c r="FO1228" s="1"/>
      <c r="FQ1228" s="80"/>
      <c r="FU1228" s="13"/>
      <c r="FV1228" s="81"/>
      <c r="FW1228" s="82" t="s">
        <v>150</v>
      </c>
      <c r="FY1228" s="13"/>
      <c r="FZ1228" s="13"/>
      <c r="GC1228" s="1"/>
      <c r="GG1228" s="1"/>
      <c r="GK1228" s="13"/>
    </row>
    <row r="1229" spans="1:197" x14ac:dyDescent="0.2">
      <c r="A1229" t="s">
        <v>899</v>
      </c>
      <c r="B1229" t="s">
        <v>28</v>
      </c>
      <c r="C1229" t="s">
        <v>900</v>
      </c>
      <c r="D1229" t="s">
        <v>9</v>
      </c>
      <c r="E1229" s="5">
        <f t="shared" si="1848"/>
        <v>0.34930736326064155</v>
      </c>
      <c r="F1229" s="6">
        <f t="shared" si="1848"/>
        <v>-0.34517023974623617</v>
      </c>
      <c r="G1229" s="7">
        <f t="shared" ref="G1229:G1230" si="1849">Q1228</f>
        <v>-5.1252923152832086E-2</v>
      </c>
      <c r="H1229" s="8">
        <f t="shared" ref="H1229:H1230" si="1850">AM1228</f>
        <v>-0.91707403530045917</v>
      </c>
      <c r="J1229" s="10"/>
      <c r="Q1229" s="61">
        <v>-0.65422206589028231</v>
      </c>
      <c r="S1229" s="17">
        <v>0</v>
      </c>
      <c r="T1229">
        <v>1</v>
      </c>
      <c r="V1229" s="73">
        <f>(T1227*T1229)*(1-COS(RADIANS(O1227+45)))-T1228*(SIN(RADIANS(O1227+45)))</f>
        <v>0</v>
      </c>
      <c r="W1229" s="73">
        <f>(T1228*T1229)*(1-COS(RADIANS(O1227+45)))+T1227*(SIN(RADIANS(O1227+45)))</f>
        <v>0</v>
      </c>
      <c r="X1229" s="73">
        <f>(T1229^2)*(1-COS(RADIANS(O1227+45)))+(COS(RADIANS(O1227+45)))</f>
        <v>1</v>
      </c>
      <c r="Y1229" s="10"/>
      <c r="Z1229">
        <v>0</v>
      </c>
      <c r="AA1229" s="23">
        <f>SIN(RADIANS('[1]Biaxial Input'!$F$21))*SIN(RADIANS(0))</f>
        <v>0</v>
      </c>
      <c r="AC1229" s="30">
        <f>(AA1227*AA1229)*(1-COS(RADIANS(N1227)))-AA1228*(SIN(RADIANS(N1227)))</f>
        <v>4.9325275616132508E-2</v>
      </c>
      <c r="AD1229" s="30">
        <f>(AA1228*AA1229)*(1-COS(RADIANS(N1227)))+AA1227*(SIN(RADIANS(N1227)))</f>
        <v>0.70538430460663959</v>
      </c>
      <c r="AE1229" s="30">
        <f>(AA1229^2)*(1-COS(RADIANS(N1227)))+(COS(RADIANS(N1227)))</f>
        <v>0.70710678118654757</v>
      </c>
      <c r="AG1229">
        <v>-0.65422206589028231</v>
      </c>
      <c r="AI1229" s="28">
        <f>(T1227*T1229)*(1-COS(RADIANS(M1227)))-T1228*(SIN(RADIANS(M1227)))</f>
        <v>0</v>
      </c>
      <c r="AJ1229" s="28">
        <f>(T1228*T1229)*(1-COS(RADIANS(M1227)))+T1227*(SIN(RADIANS(M1227)))</f>
        <v>0</v>
      </c>
      <c r="AK1229" s="28">
        <f>(T1229^2)*(1-COS(RADIANS(M1227)))+(COS(RADIANS(M1227)))</f>
        <v>1</v>
      </c>
      <c r="AM1229" s="61">
        <v>-0.26831602356596396</v>
      </c>
      <c r="AO1229" s="17">
        <v>0</v>
      </c>
      <c r="AP1229">
        <v>1</v>
      </c>
      <c r="AR1229" s="73">
        <f>(T1227*T1227)*(1-COS(RADIANS(O1227-45)))-T1227*(SIN(RADIANS(O1227-45)))</f>
        <v>0</v>
      </c>
      <c r="AS1229" s="73">
        <f>(T1228*T1229)*(1-COS(RADIANS(O1227-45)))+T1227*(SIN(RADIANS(O1227-45)))</f>
        <v>0</v>
      </c>
      <c r="AT1229" s="73">
        <f>(T1229^2)*(1-COS(RADIANS(O1227-45)))+(COS(RADIANS(O1227-45)))</f>
        <v>1</v>
      </c>
      <c r="AU1229" s="10"/>
      <c r="AV1229">
        <v>0</v>
      </c>
      <c r="AW1229" s="1">
        <v>-0.26831602356596396</v>
      </c>
      <c r="AY1229" s="11">
        <f>(G1218^2)*F1218+G1218*G1219*F1219+G1218*G1220*F1220-((H1218^2)*F1218+H1218*H1219*F1219+H1218*H1220*F1220)</f>
        <v>-0.28871573280936436</v>
      </c>
      <c r="AZ1229" s="12">
        <f>G1218*G1219*F1218+(G1219^2)*F1219+G1219*G1220*F1220-(H1218*H1219*F1218+(H1219^2)*F1219+H1219*H1220*F1220)</f>
        <v>0.77964515750771424</v>
      </c>
      <c r="BA1229" s="12">
        <f>G1218*G1220*F1218+G1219*G1220*F1219+(G1220^2)*F1220-(H1218*H1220*F1218+H1219*H1220*F1219+(H1220^2)*F1220)</f>
        <v>0.47996740060861731</v>
      </c>
      <c r="BB1229" s="12">
        <f>(G1218^2)*E1218+G1218*G1219*E1219+G1218*G1220*E1220-((H1218^2)*E1218+H1218*H1219*E1219+H1218*H1220*E1220)</f>
        <v>0.50817706746740143</v>
      </c>
      <c r="BC1229" s="12">
        <f>G1218*G1219*E1218+(G1219^2)*E1219+G1219*G1220*E1220-(H1218*H1219*E1218+(H1219^2)*E1219+H1219*H1220*E1220)</f>
        <v>-0.70640626069555246</v>
      </c>
      <c r="BD1229" s="24">
        <f>G1218*G1220*E1218+G1219*G1220*E1219+(G1220^2)*E1220-(H1218*H1220*E1218+H1219*H1220*E1219+(H1220^2)*E1220)</f>
        <v>-0.48589881320858203</v>
      </c>
      <c r="BE1229" s="10">
        <f>J1218</f>
        <v>-4.4046674192646906E-2</v>
      </c>
      <c r="BV1229" s="3">
        <f>CH1156+CG1158</f>
        <v>-3.2814675458908149E-2</v>
      </c>
      <c r="BW1229" s="3" t="e">
        <f>#REF!*CG1160-#REF!*#REF!</f>
        <v>#REF!</v>
      </c>
      <c r="BX1229" s="3" t="e">
        <f>BV1230*BW1231-BV1231*BW1230</f>
        <v>#REF!</v>
      </c>
      <c r="BZ1229" s="5" t="s">
        <v>4</v>
      </c>
      <c r="CA1229" s="6" t="s">
        <v>5</v>
      </c>
      <c r="CB1229" s="7" t="s">
        <v>6</v>
      </c>
      <c r="CC1229" s="8" t="s">
        <v>1</v>
      </c>
      <c r="CD1229">
        <v>16</v>
      </c>
      <c r="CE1229" s="9" t="s">
        <v>7</v>
      </c>
      <c r="CG1229" s="90" t="s">
        <v>157</v>
      </c>
      <c r="CH1229" s="61">
        <f>CE1230-((CH1231-CE1230)/(EY1229-CW1229))*CW1229</f>
        <v>8.9983656072148666</v>
      </c>
      <c r="CI1229" s="10"/>
      <c r="CK1229" s="5" t="s">
        <v>4</v>
      </c>
      <c r="CL1229" s="6" t="s">
        <v>5</v>
      </c>
      <c r="CM1229" s="7" t="s">
        <v>6</v>
      </c>
      <c r="CN1229" s="8" t="s">
        <v>1</v>
      </c>
      <c r="CO1229" s="10"/>
      <c r="CP1229">
        <f t="shared" ref="CP1229:CQ1231" si="1851">BZ1230</f>
        <v>0.93180266183863136</v>
      </c>
      <c r="CQ1229">
        <f t="shared" si="1851"/>
        <v>-0.87956522186239505</v>
      </c>
      <c r="CR1229">
        <f>CI1233</f>
        <v>0</v>
      </c>
      <c r="CS1229">
        <f>CL1233</f>
        <v>0</v>
      </c>
      <c r="CU1229" s="17">
        <f>CU1133</f>
        <v>25</v>
      </c>
      <c r="CV1229" s="17">
        <f>CV1133</f>
        <v>-30</v>
      </c>
      <c r="CW1229" s="31">
        <f>CH1136</f>
        <v>269.4807061710261</v>
      </c>
      <c r="CY1229" s="61">
        <f t="array" ref="CY1229:CY1231">MMULT(DQ1229:DS1231,DO1229:DO1231)</f>
        <v>0.90472825278681634</v>
      </c>
      <c r="CZ1229" s="13"/>
      <c r="DA1229" s="17">
        <v>1</v>
      </c>
      <c r="DB1229">
        <v>0</v>
      </c>
      <c r="DD1229" s="73">
        <f>(DB1229^2)*(1-COS(RADIANS(CW1229+45)))+(COS(RADIANS(CW1229+45)))</f>
        <v>0.70066904400877095</v>
      </c>
      <c r="DE1229" s="73">
        <f>(DB1229*DB1230)*(1-COS(RADIANS(CW1229+45)))-DB1231*(SIN(RADIANS(CW1229+45)))</f>
        <v>0.71348643348548324</v>
      </c>
      <c r="DF1229" s="73">
        <f>(DB1229*DB1231)*(1-COS(RADIANS(CW1229+45)))+DB1230*(SIN(RADIANS(CW1229+45)))</f>
        <v>0</v>
      </c>
      <c r="DG1229" s="10"/>
      <c r="DH1229">
        <f t="array" ref="DH1229:DH1231">MMULT(DD1229:DF1231,DA1229:DA1231)</f>
        <v>0.70066904400877095</v>
      </c>
      <c r="DI1229" s="23">
        <f>COS(RADIANS('[1]Biaxial Input'!$F$21))</f>
        <v>-0.9975640502598242</v>
      </c>
      <c r="DK1229" s="30">
        <f>(DI1229^2)*(1-COS(RADIANS(CV1229)))+(COS(RADIANS(CV1229)))</f>
        <v>0.99934808421962718</v>
      </c>
      <c r="DL1229" s="30">
        <f>(DI1229*DI1230)*(1-COS(RADIANS(CV1229)))-DI1231*(SIN(RADIANS(CV1229)))</f>
        <v>-9.3228300025961861E-3</v>
      </c>
      <c r="DM1229" s="30">
        <f>(DI1229*DI1231)*(1-COS(RADIANS(CV1229)))+DI1230*(SIN(RADIANS(CV1229)))</f>
        <v>-3.4878236872062755E-2</v>
      </c>
      <c r="DO1229">
        <f t="array" ref="DO1229:DO1231">MMULT(DK1229:DM1231,DH1229:DH1231)</f>
        <v>0.70686397953070668</v>
      </c>
      <c r="DQ1229" s="28">
        <f>(DB1229^2)*(1-COS(RADIANS(CU1229)))+(COS(RADIANS(CU1229)))</f>
        <v>0.90630778703664994</v>
      </c>
      <c r="DR1229" s="28">
        <f>(DB1229*DB1230)*(1-COS(RADIANS(CU1229)))-DB1231*(SIN(RADIANS(CU1229)))</f>
        <v>-0.42261826174069944</v>
      </c>
      <c r="DS1229" s="28">
        <f>(DB1229*DB1231)*(1-COS(RADIANS(CU1229)))+DB1230*(SIN(RADIANS(CU1229)))</f>
        <v>0</v>
      </c>
      <c r="DU1229" s="61">
        <f t="array" ref="DU1229:DU1231">MMULT(DQ1229:DS1231,EE1229:EE1231)</f>
        <v>-0.38647107497714306</v>
      </c>
      <c r="DV1229" s="13"/>
      <c r="DW1229" s="17">
        <v>1</v>
      </c>
      <c r="DX1229">
        <v>0</v>
      </c>
      <c r="DZ1229" s="73">
        <f>(DB1229^2)*(1-COS(RADIANS(CW1229-45)))+(COS(RADIANS(CW1229-45)))</f>
        <v>-0.71348643348548291</v>
      </c>
      <c r="EA1229" s="73">
        <f>(DB1229*DB1230)*(1-COS(RADIANS(CW1229-45)))-DB1231*(SIN(RADIANS(CW1229-45)))</f>
        <v>0.70066904400877139</v>
      </c>
      <c r="EB1229" s="73">
        <f>(DB1229*DB1231)*(1-COS(RADIANS(CW1229-45)))+DB1230*(SIN(RADIANS(CW1229-45)))</f>
        <v>0</v>
      </c>
      <c r="EC1229" s="10"/>
      <c r="ED1229">
        <f t="array" ref="ED1229:ED1231">MMULT(DZ1229:EB1231,DA1229:DA1231)</f>
        <v>-0.71348643348548291</v>
      </c>
      <c r="EE1229" s="1">
        <f t="array" ref="EE1229:EE1231">MMULT(DK1229:DM1231,ED1229:ED1231)</f>
        <v>-0.70648908203503646</v>
      </c>
      <c r="EG1229">
        <f>CY1229+DU1229</f>
        <v>0.51825717780967329</v>
      </c>
      <c r="EH1229">
        <f>EG1229/(SQRT(EG1229^2+EG1230^2+EG1231^2))</f>
        <v>0.36646316482782221</v>
      </c>
      <c r="EJ1229">
        <f>Q1229+AM1229</f>
        <v>-0.92253808945624627</v>
      </c>
      <c r="EK1229">
        <f>EJ1229/(SQRT(EJ1229^2+EJ1230^2+EJ1231^2))</f>
        <v>-1</v>
      </c>
      <c r="EM1229" s="23">
        <f>CY1230*DU1231-CY1231*DU1230</f>
        <v>-0.17918397477265005</v>
      </c>
      <c r="EO1229" s="15">
        <v>16</v>
      </c>
      <c r="EP1229" s="9" t="s">
        <v>7</v>
      </c>
      <c r="EW1229" s="17">
        <f>CU1229</f>
        <v>25</v>
      </c>
      <c r="EX1229" s="17">
        <f>CV1229</f>
        <v>-30</v>
      </c>
      <c r="EY1229" s="31">
        <f>1+CW1229</f>
        <v>270.4807061710261</v>
      </c>
      <c r="EZ1229" s="10"/>
      <c r="FA1229" s="61">
        <f t="array" ref="FA1229:FA1231">MMULT(FS1229:FU1231,FQ1229:FQ1231)</f>
        <v>0.91133530856852252</v>
      </c>
      <c r="FB1229" s="13" t="e">
        <f>BW1230</f>
        <v>#REF!</v>
      </c>
      <c r="FC1229" s="17">
        <v>1</v>
      </c>
      <c r="FD1229">
        <v>0</v>
      </c>
      <c r="FF1229" s="73">
        <f>(FD1229^2)*(1-COS(RADIANS(EY1229+45)))+(COS(RADIANS(EY1229+45)))</f>
        <v>0.71301438394427874</v>
      </c>
      <c r="FG1229" s="73">
        <f>(FD1229*FD1230)*(1-COS(RADIANS(EY1229+45)))-FD1231*(SIN(RADIANS(EY1229+45)))</f>
        <v>0.70114940511174983</v>
      </c>
      <c r="FH1229" s="73">
        <f>(FD1229*FD1231)*(1-COS(RADIANS(EY1229+45)))+FD1230*(SIN(RADIANS(EY1229+45)))</f>
        <v>0</v>
      </c>
      <c r="FI1229" s="10"/>
      <c r="FJ1229">
        <f t="array" ref="FJ1229:FJ1231">MMULT(FF1229:FH1231,FC1229:FC1231)</f>
        <v>0.71301438394427874</v>
      </c>
      <c r="FK1229" s="23">
        <f>COS(RADIANS(176))</f>
        <v>-0.9975640502598242</v>
      </c>
      <c r="FM1229" s="30">
        <f>(FK1229^2)*(1-COS(RADIANS(EX1229)))+(COS(RADIANS(EX1229)))</f>
        <v>0.99934808421962718</v>
      </c>
      <c r="FN1229" s="30">
        <f>(FK1229*FK1230)*(1-COS(RADIANS(EX1229)))-FK1231*(SIN(RADIANS(EX1229)))</f>
        <v>-9.3228300025961861E-3</v>
      </c>
      <c r="FO1229" s="30">
        <f>(FK1229*FK1231)*(1-COS(RADIANS(EX1229)))+FK1230*(SIN(RADIANS(EX1229)))</f>
        <v>-3.4878236872062755E-2</v>
      </c>
      <c r="FQ1229">
        <f t="array" ref="FQ1229:FQ1231">MMULT(FM1229:FO1231,FJ1229:FJ1231)</f>
        <v>0.71908625532603088</v>
      </c>
      <c r="FS1229" s="28">
        <f>(FD1229^2)*(1-COS(RADIANS(EW1229)))+(COS(RADIANS(EW1229)))</f>
        <v>0.90630778703664994</v>
      </c>
      <c r="FT1229" s="28">
        <f>(FD1229*FD1230)*(1-COS(RADIANS(EW1229)))-FD1231*(SIN(RADIANS(EW1229)))</f>
        <v>-0.42261826174069944</v>
      </c>
      <c r="FU1229" s="28">
        <f>(FD1229*FD1231)*(1-COS(RADIANS(EW1229)))+FD1230*(SIN(RADIANS(EW1229)))</f>
        <v>0</v>
      </c>
      <c r="FW1229" s="61">
        <f t="array" ref="FW1229:FW1231">MMULT(FS1229:FU1231,GG1229:GG1231)</f>
        <v>-0.37062252837758058</v>
      </c>
      <c r="FX1229" s="13" t="e">
        <f>BX1230</f>
        <v>#REF!</v>
      </c>
      <c r="FY1229" s="17">
        <v>1</v>
      </c>
      <c r="FZ1229">
        <v>0</v>
      </c>
      <c r="GB1229" s="73">
        <f>(FD1229^2)*(1-COS(RADIANS(EY1229-45)))+(COS(RADIANS(EY1229-45)))</f>
        <v>-0.70114940511175006</v>
      </c>
      <c r="GC1229" s="73">
        <f>(FD1229*FD1230)*(1-COS(RADIANS(EY1229-45)))-FD1231*(SIN(RADIANS(EY1229-45)))</f>
        <v>0.71301438394427841</v>
      </c>
      <c r="GD1229" s="73">
        <f>(FD1229*FD1231)*(1-COS(RADIANS(EY1229-45)))+FD1230*(SIN(RADIANS(EY1229-45)))</f>
        <v>0</v>
      </c>
      <c r="GE1229" s="10"/>
      <c r="GF1229">
        <f t="array" ref="GF1229:GF1231">MMULT(GB1229:GD1231,FC1229:FC1231)</f>
        <v>-0.70114940511175006</v>
      </c>
      <c r="GG1229" s="1">
        <f t="array" ref="GG1229:GG1231">MMULT(FM1229:FO1231,GF1229:GF1231)</f>
        <v>-0.69404500285924031</v>
      </c>
      <c r="GI1229">
        <f>FA1229+FW1229</f>
        <v>0.54071278019094193</v>
      </c>
      <c r="GJ1229">
        <f>GI1229/(SQRT(GI1229^2+GI1230^2+GI1231^2))</f>
        <v>0.38234167354724624</v>
      </c>
      <c r="GL1229" t="e">
        <f>CH1230+DC1229</f>
        <v>#VALUE!</v>
      </c>
      <c r="GM1229" t="e">
        <f>GL1229/(SQRT(GL1229^2+GL1230^2+GL1231^2))</f>
        <v>#VALUE!</v>
      </c>
      <c r="GO1229" s="27">
        <f>FA1230*FW1231-FA1231*FW1230</f>
        <v>-0.17918397477264997</v>
      </c>
    </row>
    <row r="1230" spans="1:197" x14ac:dyDescent="0.2">
      <c r="A1230">
        <f>E1233</f>
        <v>0.93179877629360952</v>
      </c>
      <c r="B1230">
        <f>C1230/(SQRT(C1230^2+C1231^2+C1232^2))</f>
        <v>0.93180153032697366</v>
      </c>
      <c r="C1230">
        <f t="array" ref="C1230:C1235">(A1230:A1235)-(MMULT(MMULT(MINVERSE(MMULT(TRANSPOSE(AY1214:BD1234),AY1214:BD1234)),TRANSPOSE(AY1214:BD1234)),BE1214:BE1234))</f>
        <v>0.92765372020061609</v>
      </c>
      <c r="D1230" t="s">
        <v>10</v>
      </c>
      <c r="E1230" s="5">
        <f t="shared" si="1848"/>
        <v>-9.8668163404565704E-2</v>
      </c>
      <c r="F1230" s="6">
        <f t="shared" si="1848"/>
        <v>-0.32743508933027299</v>
      </c>
      <c r="G1230" s="7">
        <f t="shared" si="1849"/>
        <v>-0.65422206589028231</v>
      </c>
      <c r="H1230" s="8">
        <f t="shared" si="1850"/>
        <v>-0.26831602356596396</v>
      </c>
      <c r="J1230" s="10"/>
      <c r="AW1230" s="1"/>
      <c r="AY1230" s="11">
        <f>(G1223^2)*F1223+G1223*G1224*F1224+G1223*G1225*F1225-((H1223^2)*F1223+H1223*H1224*F1224+H1223*H1225*F1225)</f>
        <v>-0.1980875183510124</v>
      </c>
      <c r="AZ1230" s="12">
        <f>G1223*G1224*F1223+(G1224^2)*F1224+G1224*G1225*F1225-(H1223*H1224*F1223+(H1224^2)*F1224+H1224*H1225*F1225)</f>
        <v>0.69058341608001428</v>
      </c>
      <c r="BA1230" s="12">
        <f>G1223*G1225*F1223+G1224*G1225*F1224+(G1225^2)*F1225-(H1223*H1225*F1223+H1224*H1225*F1224+(H1225^2)*F1225)</f>
        <v>0.56649851595795109</v>
      </c>
      <c r="BB1230" s="12">
        <f>(G1223^2)*E1223+G1223*G1224*E1224+G1223*G1225*E1225-((H1223^2)*E1223+H1223*H1224*E1224+H1223*H1225*E1225)</f>
        <v>0.47232241006409104</v>
      </c>
      <c r="BC1230" s="12">
        <f>G1223*G1224*E1223+(G1224^2)*E1224+G1224*G1225*E1225-(H1223*H1224*E1223+(H1224^2)*E1224+H1224*H1225*E1225)</f>
        <v>-0.59902579033463821</v>
      </c>
      <c r="BD1230" s="24">
        <f>G1223*G1225*E1223+G1224*G1225*E1224+(G1225^2)*E1225-(H1223*H1225*E1223+H1224*H1225*E1224+(H1225^2)*E1225)</f>
        <v>-0.63960049808052943</v>
      </c>
      <c r="BE1230" s="10">
        <f>J1223</f>
        <v>7.5279684294210503E-4</v>
      </c>
      <c r="BV1230" s="3" t="e">
        <f>#REF!+#REF!</f>
        <v>#REF!</v>
      </c>
      <c r="BW1230" s="3" t="e">
        <f>#REF!*CG1158-CH1156*CG1160</f>
        <v>#REF!</v>
      </c>
      <c r="BX1230" s="3" t="e">
        <f>BV1231*BW1229-BV1229*BW1231</f>
        <v>#REF!</v>
      </c>
      <c r="BY1230" t="s">
        <v>8</v>
      </c>
      <c r="BZ1230" s="5">
        <f t="shared" ref="BZ1230:CA1232" si="1852">BZ1225</f>
        <v>0.93180266183863136</v>
      </c>
      <c r="CA1230" s="6">
        <f t="shared" si="1852"/>
        <v>-0.87956522186239505</v>
      </c>
      <c r="CB1230" s="7">
        <f>CY1229</f>
        <v>0.90472825278681634</v>
      </c>
      <c r="CC1230" s="8">
        <f>DU1229</f>
        <v>-0.38647107497714306</v>
      </c>
      <c r="CE1230" s="9">
        <f>((SUMPRODUCT(CB1230:CB1232,BZ1230:BZ1232))*(SUMPRODUCT(CB1230:CB1232,CA1230:CA1232)))-((SUMPRODUCT(CC1230:CC1232,BZ1230:BZ1232))*(SUMPRODUCT(CC1230:CC1232,CA1230:CA1232)))</f>
        <v>-5.5511151231257827E-16</v>
      </c>
      <c r="CG1230">
        <v>1</v>
      </c>
      <c r="CH1230" t="s">
        <v>161</v>
      </c>
      <c r="CI1230" s="67"/>
      <c r="CJ1230" s="1" t="s">
        <v>8</v>
      </c>
      <c r="CK1230" s="5">
        <f t="shared" ref="CK1230:CL1232" si="1853">BZ1230</f>
        <v>0.93180266183863136</v>
      </c>
      <c r="CL1230" s="6">
        <f t="shared" si="1853"/>
        <v>-0.87956522186239505</v>
      </c>
      <c r="CM1230" s="7">
        <f>FA1229</f>
        <v>0.91133530856852252</v>
      </c>
      <c r="CN1230" s="8">
        <f>FW1229</f>
        <v>-0.37062252837758058</v>
      </c>
      <c r="CO1230" s="10"/>
      <c r="CP1230">
        <f t="shared" si="1851"/>
        <v>0.3492962422733713</v>
      </c>
      <c r="CQ1230">
        <f t="shared" si="1851"/>
        <v>-0.34518112468713447</v>
      </c>
      <c r="CR1230">
        <f>CJ1233</f>
        <v>0</v>
      </c>
      <c r="CS1230">
        <f>CM1233</f>
        <v>0</v>
      </c>
      <c r="CW1230" s="28"/>
      <c r="CY1230" s="61">
        <v>-0.26761333184281538</v>
      </c>
      <c r="DA1230" s="17">
        <v>0</v>
      </c>
      <c r="DB1230">
        <v>0</v>
      </c>
      <c r="DD1230" s="73">
        <f>(DB1229*DB1230)*(1-COS(RADIANS(CW1229+45)))+DB1231*(SIN(RADIANS(CW1229+45)))</f>
        <v>-0.71348643348548324</v>
      </c>
      <c r="DE1230" s="73">
        <f>(DB1230^2)*(1-COS(RADIANS(CW1229+45)))+(COS(RADIANS(CW1229+45)))</f>
        <v>0.70066904400877095</v>
      </c>
      <c r="DF1230" s="73">
        <f>(DB1230*DB1231)*(1-COS(RADIANS(CW1229+45)))-DB1229*(SIN(RADIANS(CW1229+45)))</f>
        <v>0</v>
      </c>
      <c r="DG1230" s="10"/>
      <c r="DH1230">
        <v>-0.71348643348548324</v>
      </c>
      <c r="DI1230" s="23">
        <f>SIN(RADIANS('[1]Biaxial Input'!$F$21))*(COS(RADIANS(0)))</f>
        <v>6.9756473744125524E-2</v>
      </c>
      <c r="DK1230" s="30">
        <f>(DI1229*DI1230)*(1-COS(RADIANS(CV1229)))+DI1231*(SIN(RADIANS(CV1229)))</f>
        <v>-9.3228300025961861E-3</v>
      </c>
      <c r="DL1230" s="30">
        <f>(DI1230^2)*(1-COS(RADIANS(CV1229)))+(COS(RADIANS(CV1229)))</f>
        <v>0.86667731956481153</v>
      </c>
      <c r="DM1230" s="30">
        <f>(DI1230*DI1231)*(1-COS(RADIANS(CV1229)))-DI1229*(SIN(RADIANS(CV1229)))</f>
        <v>-0.49878202512991204</v>
      </c>
      <c r="DO1230">
        <v>-0.62489472810443114</v>
      </c>
      <c r="DQ1230" s="28">
        <f>(DB1229*DB1230)*(1-COS(RADIANS(CU1229)))+DB1231*(SIN(RADIANS(CU1229)))</f>
        <v>0.42261826174069944</v>
      </c>
      <c r="DR1230" s="28">
        <f>(DB1230^2)*(1-COS(RADIANS(CU1229)))+(COS(RADIANS(CU1229)))</f>
        <v>0.90630778703664994</v>
      </c>
      <c r="DS1230" s="28">
        <f>(DB1230*DB1231)*(1-COS(RADIANS(CU1229)))-DB1229*(SIN(RADIANS(CU1229)))</f>
        <v>0</v>
      </c>
      <c r="DU1230" s="61">
        <v>-0.84290568952600686</v>
      </c>
      <c r="DW1230" s="17">
        <v>0</v>
      </c>
      <c r="DX1230">
        <v>0</v>
      </c>
      <c r="DZ1230" s="73">
        <f>(DB1229*DB1230)*(1-COS(RADIANS(CW1229-45)))+DB1231*(SIN(RADIANS(CW1229-45)))</f>
        <v>-0.70066904400877139</v>
      </c>
      <c r="EA1230" s="73">
        <f>(DB1230^2)*(1-COS(RADIANS(CW1229-45)))+(COS(RADIANS(CW1229-45)))</f>
        <v>-0.71348643348548291</v>
      </c>
      <c r="EB1230" s="73">
        <f>(DB1230*DB1231)*(1-COS(RADIANS(CW1229-45)))-DB1229*(SIN(RADIANS(CW1229-45)))</f>
        <v>0</v>
      </c>
      <c r="EC1230" s="10"/>
      <c r="ED1230">
        <v>-0.70066904400877139</v>
      </c>
      <c r="EE1230" s="1">
        <v>-0.60060225623501717</v>
      </c>
      <c r="EG1230">
        <f>CY1230+DU1230</f>
        <v>-1.1105190213688223</v>
      </c>
      <c r="EH1230">
        <f>EG1230/(SQRT(EG1229^2+EG1230^2+EG1231^2))</f>
        <v>-0.78525553064654252</v>
      </c>
      <c r="EJ1230">
        <f>Q1230+AM1230</f>
        <v>0</v>
      </c>
      <c r="EK1230">
        <f>EJ1230/(SQRT(EJ1229^2+EJ1230^2+EJ1231^2))</f>
        <v>0</v>
      </c>
      <c r="EM1230" s="23">
        <f>CY1231*DU1229-CY1229*DU1231</f>
        <v>0.46679021324860087</v>
      </c>
      <c r="EP1230" s="9">
        <f>((SUMPRODUCT(CM1230:CM1232,BZ1230:BZ1232))*(SUMPRODUCT(CM1230:CM1232,CA1230:CA1232)))-((SUMPRODUCT(CN1230:CN1232,BZ1230:BZ1232))*(SUMPRODUCT(CN1230:CN1232,CA1230:CA1232)))</f>
        <v>-3.3391502252870742E-2</v>
      </c>
      <c r="EY1230" s="28"/>
      <c r="EZ1230" s="10"/>
      <c r="FA1230" s="61">
        <v>-0.25286184035425441</v>
      </c>
      <c r="FB1230" s="13" t="e">
        <f>BW1231</f>
        <v>#REF!</v>
      </c>
      <c r="FC1230" s="17">
        <v>0</v>
      </c>
      <c r="FD1230">
        <v>0</v>
      </c>
      <c r="FF1230" s="73">
        <f>(FD1229*FD1230)*(1-COS(RADIANS(EY1229+45)))+FD1231*(SIN(RADIANS(EY1229+45)))</f>
        <v>-0.70114940511174983</v>
      </c>
      <c r="FG1230" s="73">
        <f>(FD1230^2)*(1-COS(RADIANS(EY1229+45)))+(COS(RADIANS(EY1229+45)))</f>
        <v>0.71301438394427874</v>
      </c>
      <c r="FH1230" s="73">
        <f>(FD1230*FD1231)*(1-COS(RADIANS(EY1229+45)))-FD1229*(SIN(RADIANS(EY1229+45)))</f>
        <v>0</v>
      </c>
      <c r="FI1230" s="10"/>
      <c r="FJ1230">
        <v>-0.70114940511174983</v>
      </c>
      <c r="FK1230" s="23">
        <f>SIN(RADIANS(176))*(COS(RADIANS(0)))</f>
        <v>6.9756473744125524E-2</v>
      </c>
      <c r="FM1230" s="30">
        <f>(FK1229*FK1230)*(1-COS(RADIANS(EX1229)))+FK1231*(SIN(RADIANS(EX1229)))</f>
        <v>-9.3228300025961861E-3</v>
      </c>
      <c r="FN1230" s="30">
        <f>(FK1230^2)*(1-COS(RADIANS(EX1229)))+(COS(RADIANS(EX1229)))</f>
        <v>0.86667731956481153</v>
      </c>
      <c r="FO1230" s="30">
        <f>(FK1230*FK1231)*(1-COS(RADIANS(EX1229)))-FK1229*(SIN(RADIANS(EX1229)))</f>
        <v>-0.49878202512991204</v>
      </c>
      <c r="FQ1230">
        <v>-0.61431759892763194</v>
      </c>
      <c r="FS1230" s="28">
        <f>(FD1229*FD1230)*(1-COS(RADIANS(EW1229)))+FD1231*(SIN(RADIANS(EW1229)))</f>
        <v>0.42261826174069944</v>
      </c>
      <c r="FT1230" s="28">
        <f>(FD1230^2)*(1-COS(RADIANS(EW1229)))+(COS(RADIANS(EW1229)))</f>
        <v>0.90630778703664994</v>
      </c>
      <c r="FU1230" s="28">
        <f>(FD1230*FD1231)*(1-COS(RADIANS(EW1229)))-FD1229*(SIN(RADIANS(EW1229)))</f>
        <v>0</v>
      </c>
      <c r="FW1230" s="61">
        <v>-0.84744780754214299</v>
      </c>
      <c r="FX1230" s="13" t="e">
        <f>BX1231</f>
        <v>#REF!</v>
      </c>
      <c r="FY1230" s="17">
        <v>0</v>
      </c>
      <c r="FZ1230">
        <v>0</v>
      </c>
      <c r="GB1230" s="73">
        <f>(FD1229*FD1230)*(1-COS(RADIANS(EY1229-45)))+FD1231*(SIN(RADIANS(EY1229-45)))</f>
        <v>-0.71301438394427841</v>
      </c>
      <c r="GC1230" s="73">
        <f>(FD1230^2)*(1-COS(RADIANS(EY1229-45)))+(COS(RADIANS(EY1229-45)))</f>
        <v>-0.70114940511175006</v>
      </c>
      <c r="GD1230" s="73">
        <f>(FD1230*FD1231)*(1-COS(RADIANS(EY1229-45)))-FD1229*(SIN(RADIANS(EY1229-45)))</f>
        <v>0</v>
      </c>
      <c r="GE1230" s="10"/>
      <c r="GF1230">
        <v>-0.71301438394427841</v>
      </c>
      <c r="GG1230" s="1">
        <v>-0.61141669837770429</v>
      </c>
      <c r="GI1230">
        <f>FA1230+FW1230</f>
        <v>-1.1003096478963974</v>
      </c>
      <c r="GJ1230">
        <f>GI1230/(SQRT(GI1229^2+GI1230^2+GI1231^2))</f>
        <v>-0.77803641343252528</v>
      </c>
      <c r="GL1230">
        <f>CH1231+DC1230</f>
        <v>-3.3391502252870742E-2</v>
      </c>
      <c r="GM1230" t="e">
        <f>GL1230/(SQRT(GL1229^2+GL1230^2+GL1231^2))</f>
        <v>#VALUE!</v>
      </c>
      <c r="GO1230" s="27">
        <f>FA1231*FW1229-FA1229*FW1231</f>
        <v>0.46679021324860082</v>
      </c>
    </row>
    <row r="1231" spans="1:197" x14ac:dyDescent="0.2">
      <c r="A1231">
        <f>E1234</f>
        <v>0.34930736326064155</v>
      </c>
      <c r="B1231">
        <f>C1231/(SQRT(C1230^2+C1231^2+C1232^2))</f>
        <v>0.3492994805856065</v>
      </c>
      <c r="C1231">
        <v>0.34774461307836385</v>
      </c>
      <c r="D1231" s="10"/>
      <c r="G1231" s="10"/>
      <c r="H1231" s="10"/>
      <c r="J1231" s="10"/>
      <c r="Q1231" s="82" t="s">
        <v>148</v>
      </c>
      <c r="R1231" s="13"/>
      <c r="T1231" s="10"/>
      <c r="U1231" s="10"/>
      <c r="V1231" s="10"/>
      <c r="W1231" s="10"/>
      <c r="X1231" s="10"/>
      <c r="Y1231" s="10"/>
      <c r="Z1231" s="80"/>
      <c r="AA1231" s="23" t="s">
        <v>149</v>
      </c>
      <c r="AE1231" s="1"/>
      <c r="AG1231" s="80"/>
      <c r="AK1231" s="13"/>
      <c r="AL1231" s="81"/>
      <c r="AM1231" s="82" t="s">
        <v>150</v>
      </c>
      <c r="AO1231" s="13"/>
      <c r="AP1231" s="13"/>
      <c r="AS1231" s="1"/>
      <c r="AW1231" s="1"/>
      <c r="AY1231" s="11">
        <f>(G1228^2)*F1228+G1228*G1229*F1229+G1228*G1230*F1230-((H1228^2)*F1228+H1228*H1229*F1229+H1228*H1230*F1230)</f>
        <v>-0.13003417581952539</v>
      </c>
      <c r="AZ1231" s="12">
        <f>G1228*G1229*F1228+(G1229^2)*F1229+G1229*G1230*F1230-(H1228*H1229*F1228+(H1229^2)*F1229+H1229*H1230*F1230)</f>
        <v>0.63089451144078657</v>
      </c>
      <c r="BA1231" s="12">
        <f>G1228*G1230*F1228+G1229*G1230*F1229+(G1230^2)*F1230-(H1228*H1230*F1228+H1229*H1230*F1229+(H1230^2)*F1230)</f>
        <v>0.46059495110694659</v>
      </c>
      <c r="BB1231" s="12">
        <f>(G1228^2)*E1228+G1228*G1229*E1229+G1228*G1230*E1230-((H1228^2)*E1228+H1228*H1229*E1229+H1228*H1230*E1230)</f>
        <v>0.39801540484005093</v>
      </c>
      <c r="BC1231" s="12">
        <f>G1228*G1229*E1228+(G1229^2)*E1229+G1229*G1230*E1230-(H1228*H1229*E1228+(H1229^2)*E1229+H1229*H1230*E1230)</f>
        <v>-0.5599473720568765</v>
      </c>
      <c r="BD1231" s="24">
        <f>G1228*G1230*E1228+G1229*G1230*E1229+(G1230^2)*E1230-(H1228*H1230*E1228+H1229*H1230*E1229+(H1230^2)*E1230)</f>
        <v>-0.64308832183940712</v>
      </c>
      <c r="BE1231" s="10">
        <f>J1228</f>
        <v>5.3764354482871868E-2</v>
      </c>
      <c r="BV1231" s="3" t="e">
        <f>#REF!+CG1160</f>
        <v>#REF!</v>
      </c>
      <c r="BW1231" s="3" t="e">
        <f>CH1156*#REF!-#REF!*CG1158</f>
        <v>#REF!</v>
      </c>
      <c r="BX1231" s="3" t="e">
        <f>BV1229*BW1230-BV1230*BW1229</f>
        <v>#REF!</v>
      </c>
      <c r="BY1231" t="s">
        <v>9</v>
      </c>
      <c r="BZ1231" s="5">
        <f t="shared" si="1852"/>
        <v>0.3492962422733713</v>
      </c>
      <c r="CA1231" s="6">
        <f t="shared" si="1852"/>
        <v>-0.34518112468713447</v>
      </c>
      <c r="CB1231" s="7">
        <f>CY1230</f>
        <v>-0.26761333184281538</v>
      </c>
      <c r="CC1231" s="8">
        <f>DU1230</f>
        <v>-0.84290568952600686</v>
      </c>
      <c r="CE1231" s="10"/>
      <c r="CH1231">
        <f>((SUMPRODUCT(CM1230:CM1232,CK1230:CK1232))*(SUMPRODUCT(CM1230:CM1232,CL1230:CL1232)))-((SUMPRODUCT(CN1230:CN1232,CK1230:CK1232))*(SUMPRODUCT(CN1230:CN1232,CL1230:CL1232)))</f>
        <v>-3.3391502252870742E-2</v>
      </c>
      <c r="CI1231" s="67"/>
      <c r="CJ1231" s="10" t="s">
        <v>9</v>
      </c>
      <c r="CK1231" s="5">
        <f t="shared" si="1853"/>
        <v>0.3492962422733713</v>
      </c>
      <c r="CL1231" s="6">
        <f t="shared" si="1853"/>
        <v>-0.34518112468713447</v>
      </c>
      <c r="CM1231" s="7">
        <f>FA1230</f>
        <v>-0.25286184035425441</v>
      </c>
      <c r="CN1231" s="8">
        <f>FW1230</f>
        <v>-0.84744780754214299</v>
      </c>
      <c r="CP1231">
        <f t="shared" si="1851"/>
        <v>-9.8670839279614439E-2</v>
      </c>
      <c r="CQ1231">
        <f t="shared" si="1851"/>
        <v>-0.32743703463395935</v>
      </c>
      <c r="CR1231">
        <f>CK1233</f>
        <v>0</v>
      </c>
      <c r="CS1231">
        <f>CN1233</f>
        <v>0</v>
      </c>
      <c r="CW1231" s="28"/>
      <c r="CY1231" s="61">
        <v>-0.33143610731074796</v>
      </c>
      <c r="DA1231" s="17">
        <v>0</v>
      </c>
      <c r="DB1231">
        <v>1</v>
      </c>
      <c r="DD1231" s="73">
        <f>(DB1229*DB1231)*(1-COS(RADIANS(CW1229+45)))-DB1230*(SIN(RADIANS(CW1229+45)))</f>
        <v>0</v>
      </c>
      <c r="DE1231" s="73">
        <f>(DB1230*DB1231)*(1-COS(RADIANS(CW1229+45)))+DB1229*(SIN(RADIANS(CW1229+45)))</f>
        <v>0</v>
      </c>
      <c r="DF1231" s="73">
        <f>(DB1231^2)*(1-COS(RADIANS(CW1229+45)))+(COS(RADIANS(CW1229+45)))</f>
        <v>1</v>
      </c>
      <c r="DG1231" s="10"/>
      <c r="DH1231">
        <v>0</v>
      </c>
      <c r="DI1231" s="23">
        <f>SIN(RADIANS('[1]Biaxial Input'!$F$21))*SIN(RADIANS(0))</f>
        <v>0</v>
      </c>
      <c r="DK1231" s="30">
        <f>(DI1229*DI1231)*(1-COS(RADIANS(CV1229)))-DI1230*(SIN(RADIANS(CV1229)))</f>
        <v>3.4878236872062755E-2</v>
      </c>
      <c r="DL1231" s="30">
        <f>(DI1230*DI1231)*(1-COS(RADIANS(CV1229)))+DI1229*(SIN(RADIANS(CV1229)))</f>
        <v>0.49878202512991204</v>
      </c>
      <c r="DM1231" s="30">
        <f>(DI1231^2)*(1-COS(RADIANS(CV1229)))+(COS(RADIANS(CV1229)))</f>
        <v>0.86602540378443871</v>
      </c>
      <c r="DO1231">
        <v>-0.33143610731074796</v>
      </c>
      <c r="DQ1231" s="28">
        <f>(DB1229*DB1231)*(1-COS(RADIANS(CU1229)))-DB1230*(SIN(RADIANS(CU1229)))</f>
        <v>0</v>
      </c>
      <c r="DR1231" s="28">
        <f>(DB1230*DB1231)*(1-COS(RADIANS(CU1229)))+DB1229*(SIN(RADIANS(CU1229)))</f>
        <v>0</v>
      </c>
      <c r="DS1231" s="28">
        <f>(DB1231^2)*(1-COS(RADIANS(CU1229)))+(COS(RADIANS(CU1229)))</f>
        <v>1</v>
      </c>
      <c r="DU1231" s="61">
        <v>-0.37436627354864438</v>
      </c>
      <c r="DW1231" s="17">
        <v>0</v>
      </c>
      <c r="DX1231">
        <v>1</v>
      </c>
      <c r="DZ1231" s="73">
        <f>(DB1229*DB1229)*(1-COS(RADIANS(CW1229-45)))-DB1229*(SIN(RADIANS(CW1229-45)))</f>
        <v>0</v>
      </c>
      <c r="EA1231" s="73">
        <f>(DB1230*DB1231)*(1-COS(RADIANS(CW1229-45)))+DB1229*(SIN(RADIANS(CW1229-45)))</f>
        <v>0</v>
      </c>
      <c r="EB1231" s="73">
        <f>(DB1231^2)*(1-COS(RADIANS(CW1229-45)))+(COS(RADIANS(CW1229-45)))</f>
        <v>1</v>
      </c>
      <c r="EC1231" s="10"/>
      <c r="ED1231">
        <v>0</v>
      </c>
      <c r="EE1231" s="1">
        <v>-0.37436627354864438</v>
      </c>
      <c r="EG1231">
        <f>CY1231+DU1231</f>
        <v>-0.70580238085939229</v>
      </c>
      <c r="EH1231">
        <f>EG1231/(SQRT(EG1229^2+EG1230^2+EG1231^2))</f>
        <v>-0.4990776496832865</v>
      </c>
      <c r="EJ1231">
        <f>Q1231+AM1231</f>
        <v>0</v>
      </c>
      <c r="EK1231">
        <f>EJ1231/(SQRT(EJ1229^2+EJ1230^2+EJ1231^2))</f>
        <v>0</v>
      </c>
      <c r="EM1231" s="23">
        <f>CY1229*DU1230-CY1230*DU1229</f>
        <v>-0.86602540378443871</v>
      </c>
      <c r="ER1231">
        <f t="shared" ref="ER1231:ES1233" si="1854">CK1230</f>
        <v>0.93180266183863136</v>
      </c>
      <c r="ES1231">
        <f t="shared" si="1854"/>
        <v>-0.87956522186239505</v>
      </c>
      <c r="ET1231" t="e">
        <f>#REF!</f>
        <v>#REF!</v>
      </c>
      <c r="EU1231" t="e">
        <f>#REF!</f>
        <v>#REF!</v>
      </c>
      <c r="EY1231" s="28"/>
      <c r="EZ1231" s="10"/>
      <c r="FA1231" s="61">
        <v>-0.32485203562387521</v>
      </c>
      <c r="FB1231" s="13">
        <f>BW1232</f>
        <v>0</v>
      </c>
      <c r="FC1231" s="17">
        <v>0</v>
      </c>
      <c r="FD1231">
        <v>1</v>
      </c>
      <c r="FF1231" s="73">
        <f>(FD1229*FD1231)*(1-COS(RADIANS(EY1229+45)))-FD1230*(SIN(RADIANS(EY1229+45)))</f>
        <v>0</v>
      </c>
      <c r="FG1231" s="73">
        <f>(FD1230*FD1231)*(1-COS(RADIANS(EY1229+45)))+FD1229*(SIN(RADIANS(EY1229+45)))</f>
        <v>0</v>
      </c>
      <c r="FH1231" s="73">
        <f>(FD1231^2)*(1-COS(RADIANS(EY1229+45)))+(COS(RADIANS(EY1229+45)))</f>
        <v>1</v>
      </c>
      <c r="FI1231" s="10"/>
      <c r="FJ1231">
        <v>0</v>
      </c>
      <c r="FK1231" s="23">
        <f>SIN(RADIANS(176))*SIN(RADIANS(0))</f>
        <v>0</v>
      </c>
      <c r="FM1231" s="30">
        <f>(FK1229*FK1231)*(1-COS(RADIANS(EX1229)))-FK1230*(SIN(RADIANS(EX1229)))</f>
        <v>3.4878236872062755E-2</v>
      </c>
      <c r="FN1231" s="30">
        <f>(FK1230*FK1231)*(1-COS(RADIANS(EX1229)))+FK1229*(SIN(RADIANS(EX1229)))</f>
        <v>0.49878202512991204</v>
      </c>
      <c r="FO1231" s="30">
        <f>(FK1231^2)*(1-COS(RADIANS(EX1229)))+(COS(RADIANS(EX1229)))</f>
        <v>0.86602540378443871</v>
      </c>
      <c r="FQ1231">
        <v>-0.32485203562387521</v>
      </c>
      <c r="FS1231" s="28">
        <f>(FD1229*FD1231)*(1-COS(RADIANS(EW1229)))-FD1230*(SIN(RADIANS(EW1229)))</f>
        <v>0</v>
      </c>
      <c r="FT1231" s="28">
        <f>(FD1230*FD1231)*(1-COS(RADIANS(EW1229)))+FD1229*(SIN(RADIANS(EW1229)))</f>
        <v>0</v>
      </c>
      <c r="FU1231" s="28">
        <f>(FD1231^2)*(1-COS(RADIANS(EW1229)))+(COS(RADIANS(EW1229)))</f>
        <v>1</v>
      </c>
      <c r="FW1231" s="61">
        <v>-0.38009361340467729</v>
      </c>
      <c r="FX1231" s="13">
        <f>BX1232</f>
        <v>0</v>
      </c>
      <c r="FY1231" s="17">
        <v>0</v>
      </c>
      <c r="FZ1231">
        <v>1</v>
      </c>
      <c r="GB1231" s="73">
        <f>(FD1229*FD1229)*(1-COS(RADIANS(EY1229-45)))-FD1229*(SIN(RADIANS(EY1229-45)))</f>
        <v>0</v>
      </c>
      <c r="GC1231" s="73">
        <f>(FD1230*FD1231)*(1-COS(RADIANS(EY1229-45)))+FD1229*(SIN(RADIANS(EY1229-45)))</f>
        <v>0</v>
      </c>
      <c r="GD1231" s="73">
        <f>(FD1231^2)*(1-COS(RADIANS(EY1229-45)))+(COS(RADIANS(EY1229-45)))</f>
        <v>0.99999999999999989</v>
      </c>
      <c r="GE1231" s="10"/>
      <c r="GF1231">
        <v>0</v>
      </c>
      <c r="GG1231" s="1">
        <v>-0.38009361340467729</v>
      </c>
      <c r="GI1231">
        <f>FA1231+FW1231</f>
        <v>-0.7049456490285525</v>
      </c>
      <c r="GJ1231">
        <f>GI1231/(SQRT(GI1229^2+GI1230^2+GI1231^2))</f>
        <v>-0.49847184879604151</v>
      </c>
      <c r="GL1231" t="e">
        <f>#REF!+DC1231</f>
        <v>#REF!</v>
      </c>
      <c r="GM1231" t="e">
        <f>GL1231/(SQRT(GL1229^2+GL1230^2+GL1231^2))</f>
        <v>#REF!</v>
      </c>
      <c r="GO1231" s="27">
        <f>FA1229*FW1230-FA1230*FW1229</f>
        <v>-0.86602540378443871</v>
      </c>
    </row>
    <row r="1232" spans="1:197" x14ac:dyDescent="0.2">
      <c r="A1232">
        <f>E1235</f>
        <v>-9.8668163404565704E-2</v>
      </c>
      <c r="B1232">
        <f>C1232/(SQRT(C1230^2+C1231^2+C1232^2))</f>
        <v>-9.8670061026308639E-2</v>
      </c>
      <c r="C1232">
        <v>-9.8230842303251145E-2</v>
      </c>
      <c r="E1232" s="5" t="s">
        <v>4</v>
      </c>
      <c r="F1232" s="6" t="s">
        <v>5</v>
      </c>
      <c r="G1232" s="7" t="s">
        <v>6</v>
      </c>
      <c r="H1232" s="8" t="s">
        <v>1</v>
      </c>
      <c r="I1232">
        <v>19</v>
      </c>
      <c r="J1232" s="9" t="s">
        <v>7</v>
      </c>
      <c r="K1232">
        <v>19</v>
      </c>
      <c r="M1232" s="17">
        <f>A1160</f>
        <v>30</v>
      </c>
      <c r="N1232" s="17">
        <f>B1160</f>
        <v>-50</v>
      </c>
      <c r="O1232" s="17">
        <f>C1160</f>
        <v>268.7</v>
      </c>
      <c r="Q1232" s="61">
        <f t="array" ref="Q1232:Q1234">MMULT(AI1232:AK1234,AG1232:AG1234)</f>
        <v>0.8544171821724218</v>
      </c>
      <c r="R1232" s="13"/>
      <c r="S1232" s="17">
        <v>1</v>
      </c>
      <c r="T1232">
        <v>0</v>
      </c>
      <c r="V1232" s="73">
        <f>(T1232^2)*(1-COS(RADIANS(O1232+45)))+(COS(RADIANS(O1232+45)))</f>
        <v>0.69088241107685799</v>
      </c>
      <c r="W1232" s="73">
        <f>(T1232*T1233)*(1-COS(RADIANS(O1232+45)))-T1234*(SIN(RADIANS(O1232+45)))</f>
        <v>0.72296714590956856</v>
      </c>
      <c r="X1232" s="73">
        <f>(T1232*T1234)*(1-COS(RADIANS(O1232+45)))+T1233*(SIN(RADIANS(O1232+45)))</f>
        <v>0</v>
      </c>
      <c r="Y1232" s="10"/>
      <c r="Z1232">
        <f t="array" ref="Z1232:Z1234">MMULT(V1232:X1234,S1232:S1234)</f>
        <v>0.69088241107685799</v>
      </c>
      <c r="AA1232" s="23">
        <f>COS(RADIANS('[1]Biaxial Input'!$F$21))</f>
        <v>-0.9975640502598242</v>
      </c>
      <c r="AC1232" s="30">
        <f>(AA1232^2)*(1-COS(RADIANS(N1232)))+(COS(RADIANS(N1232)))</f>
        <v>0.99826181678640502</v>
      </c>
      <c r="AD1232" s="30">
        <f>(AA1232*AA1233)*(1-COS(RADIANS(N1232)))-AA1234*(SIN(RADIANS(N1232)))</f>
        <v>-2.4857178030640859E-2</v>
      </c>
      <c r="AE1232" s="30">
        <f>(AA1232*AA1234)*(1-COS(RADIANS(N1232)))+AA1233*(SIN(RADIANS(N1232)))</f>
        <v>-5.3436559083262246E-2</v>
      </c>
      <c r="AG1232">
        <f t="array" ref="AG1232:AG1234">MMULT(AC1232:AE1234,Z1232:Z1234)</f>
        <v>0.7076524539235346</v>
      </c>
      <c r="AI1232" s="28">
        <f>(T1232^2)*(1-COS(RADIANS(M1232)))+(COS(RADIANS(M1232)))</f>
        <v>0.86602540378443871</v>
      </c>
      <c r="AJ1232" s="28">
        <f>(T1232*T1233)*(1-COS(RADIANS(M1232)))-T1234*(SIN(RADIANS(M1232)))</f>
        <v>-0.49999999999999994</v>
      </c>
      <c r="AK1232" s="28">
        <f>(T1232*T1234)*(1-COS(RADIANS(M1232)))+T1233*(SIN(RADIANS(M1232)))</f>
        <v>0</v>
      </c>
      <c r="AM1232" s="61">
        <f t="array" ref="AM1232:AM1234">MMULT(AI1232:AK1234,AW1232:AW1234)</f>
        <v>-0.3964867293311708</v>
      </c>
      <c r="AN1232" s="13"/>
      <c r="AO1232" s="17">
        <v>1</v>
      </c>
      <c r="AP1232">
        <v>0</v>
      </c>
      <c r="AR1232" s="73">
        <f>(T1232^2)*(1-COS(RADIANS(O1232-45)))+(COS(RADIANS(O1232-45)))</f>
        <v>-0.72296714590956823</v>
      </c>
      <c r="AS1232" s="73">
        <f>(T1232*T1233)*(1-COS(RADIANS(O1232-45)))-T1234*(SIN(RADIANS(O1232-45)))</f>
        <v>0.69088241107685833</v>
      </c>
      <c r="AT1232" s="73">
        <f>(T1232*T1234)*(1-COS(RADIANS(O1232-45)))+T1233*(SIN(RADIANS(O1232-45)))</f>
        <v>0</v>
      </c>
      <c r="AU1232" s="10"/>
      <c r="AV1232">
        <f t="array" ref="AV1232:AV1234">MMULT(AR1232:AT1234,S1232:S1234)</f>
        <v>-0.72296714590956823</v>
      </c>
      <c r="AW1232" s="1">
        <f t="array" ref="AW1232:AW1234">MMULT(AC1232:AE1234,AV1232:AV1234)</f>
        <v>-0.70453710946219172</v>
      </c>
      <c r="AY1232" s="11">
        <f>(G1233^2)*F1233+G1233*G1234*F1234+G1233*G1235*F1235-((H1233^2)*F1233+H1233*H1234*F1234+H1233*H1235*F1235)</f>
        <v>-0.16814460921102636</v>
      </c>
      <c r="AZ1232" s="12">
        <f>G1233*G1234*F1233+(G1234^2)*F1234+G1234*G1235*F1235-(H1233*H1234*F1233+(H1234^2)*F1234+H1234*H1235*F1235)</f>
        <v>0.60221385473265743</v>
      </c>
      <c r="BA1232" s="12">
        <f>G1233*G1235*F1233+G1234*G1235*F1234+(G1235^2)*F1235-(H1233*H1235*F1233+H1234*H1235*F1234+(H1235^2)*F1235)</f>
        <v>0.73289982446541468</v>
      </c>
      <c r="BB1232" s="12">
        <f>(G1233^2)*E1233+G1233*G1234*E1234+G1233*G1235*E1235-((H1233^2)*E1233+H1233*H1234*E1234+H1233*H1235*E1235)</f>
        <v>0.48007054130470728</v>
      </c>
      <c r="BC1232" s="12">
        <f>G1233*G1234*E1233+(G1234^2)*E1234+G1234*G1235*E1235-(H1233*H1234*E1233+(H1234^2)*E1234+H1234*H1235*E1235)</f>
        <v>-0.46199323770166528</v>
      </c>
      <c r="BD1232" s="24">
        <f>G1233*G1235*E1233+G1234*G1235*E1234+(G1235^2)*E1235-(H1233*H1235*E1233+H1234*H1235*E1234+(H1235^2)*E1235)</f>
        <v>-0.74566335386213378</v>
      </c>
      <c r="BE1232" s="10">
        <f>J1233</f>
        <v>-1.8633087027040973E-2</v>
      </c>
      <c r="BY1232" t="s">
        <v>10</v>
      </c>
      <c r="BZ1232" s="5">
        <f t="shared" si="1852"/>
        <v>-9.8670839279614439E-2</v>
      </c>
      <c r="CA1232" s="6">
        <f t="shared" si="1852"/>
        <v>-0.32743703463395935</v>
      </c>
      <c r="CB1232" s="7">
        <f>CY1231</f>
        <v>-0.33143610731074796</v>
      </c>
      <c r="CC1232" s="8">
        <f>DU1231</f>
        <v>-0.37436627354864438</v>
      </c>
      <c r="CE1232" s="10"/>
      <c r="CG1232" s="10" t="s">
        <v>160</v>
      </c>
      <c r="CH1232" s="10">
        <f>-CH1229*((EY1229-CW1229)/(CH1231-CE1230))</f>
        <v>269.4807061710261</v>
      </c>
      <c r="CI1232" s="67"/>
      <c r="CJ1232" s="10" t="s">
        <v>10</v>
      </c>
      <c r="CK1232" s="5">
        <f t="shared" si="1853"/>
        <v>-9.8670839279614439E-2</v>
      </c>
      <c r="CL1232" s="6">
        <f t="shared" si="1853"/>
        <v>-0.32743703463395935</v>
      </c>
      <c r="CM1232" s="7">
        <f>FA1231</f>
        <v>-0.32485203562387521</v>
      </c>
      <c r="CN1232" s="8">
        <f>FW1231</f>
        <v>-0.38009361340467729</v>
      </c>
      <c r="CW1232" s="28"/>
      <c r="EE1232" s="1"/>
      <c r="EI1232" s="64">
        <f>(DEGREES(ACOS((EH1229*EK1229+EH1230*EK1230+EH1231*EK1231)/((SQRT(EH1229^2+EH1230^2+EH1231^2))*(SQRT(EK1229^2+EK1230^2+EK1231^2))))))</f>
        <v>111.49765614006725</v>
      </c>
      <c r="ER1232">
        <f t="shared" si="1854"/>
        <v>0.3492962422733713</v>
      </c>
      <c r="ES1232">
        <f t="shared" si="1854"/>
        <v>-0.34518112468713447</v>
      </c>
      <c r="ET1232" t="e">
        <f>#REF!</f>
        <v>#REF!</v>
      </c>
      <c r="EU1232" t="e">
        <f>#REF!</f>
        <v>#REF!</v>
      </c>
      <c r="EY1232" s="28"/>
      <c r="EZ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GG1232" s="1"/>
      <c r="GK1232" s="64" t="e">
        <f>(DEGREES(ACOS((GJ1229*GM1229+GJ1230*GM1230+GJ1231*GM1231)/((SQRT(GJ1229^2+GJ1230^2+GJ1231^2))*(SQRT(GM1229^2+GM1230^2+GM1231^2))))))</f>
        <v>#VALUE!</v>
      </c>
    </row>
    <row r="1233" spans="1:197" x14ac:dyDescent="0.2">
      <c r="A1233">
        <f>F1233</f>
        <v>-0.87957021770226052</v>
      </c>
      <c r="B1233">
        <f>C1233/(SQRT(C1233^2+C1234^2+C1235^2))</f>
        <v>-0.87956667635105046</v>
      </c>
      <c r="C1233">
        <v>-0.87565138382579422</v>
      </c>
      <c r="D1233" t="s">
        <v>8</v>
      </c>
      <c r="E1233" s="5">
        <f t="shared" ref="E1233:F1235" si="1855">E1143</f>
        <v>0.93179877629360952</v>
      </c>
      <c r="F1233" s="6">
        <f t="shared" si="1855"/>
        <v>-0.87957021770226052</v>
      </c>
      <c r="G1233" s="7">
        <f>Q1232</f>
        <v>0.8544171821724218</v>
      </c>
      <c r="H1233" s="8">
        <f>AM1232</f>
        <v>-0.3964867293311708</v>
      </c>
      <c r="J1233" s="9">
        <f>((SUMPRODUCT(G1233:G1235,E1233:E1235))*(SUMPRODUCT(G1233:G1235,F1233:F1235)))-((SUMPRODUCT(H1233:H1235,E1233:E1235))*(SUMPRODUCT(H1233:H1235,F1233:F1235)))</f>
        <v>-1.8633087027040973E-2</v>
      </c>
      <c r="Q1233" s="61">
        <v>-6.4589062535398534E-2</v>
      </c>
      <c r="S1233" s="17">
        <v>0</v>
      </c>
      <c r="T1233">
        <v>0</v>
      </c>
      <c r="V1233" s="73">
        <f>(T1232*T1233)*(1-COS(RADIANS(O1232+45)))+T1234*(SIN(RADIANS(O1232+45)))</f>
        <v>-0.72296714590956856</v>
      </c>
      <c r="W1233" s="73">
        <f>(T1233^2)*(1-COS(RADIANS(O1232+45)))+(COS(RADIANS(O1232+45)))</f>
        <v>0.69088241107685799</v>
      </c>
      <c r="X1233" s="73">
        <f>(T1233*T1234)*(1-COS(RADIANS(O1232+45)))-T1232*(SIN(RADIANS(O1232+45)))</f>
        <v>0</v>
      </c>
      <c r="Y1233" s="10"/>
      <c r="Z1233">
        <v>-0.72296714590956856</v>
      </c>
      <c r="AA1233" s="23">
        <f>SIN(RADIANS('[1]Biaxial Input'!$F$21))*(COS(RADIANS(0)))</f>
        <v>6.9756473744125524E-2</v>
      </c>
      <c r="AC1233" s="30">
        <f>(AA1232*AA1233)*(1-COS(RADIANS(N1232)))+AA1234*(SIN(RADIANS(N1232)))</f>
        <v>-2.4857178030640859E-2</v>
      </c>
      <c r="AD1233" s="30">
        <f>(AA1233^2)*(1-COS(RADIANS(N1232)))+(COS(RADIANS(N1232)))</f>
        <v>0.64452579290013434</v>
      </c>
      <c r="AE1233" s="30">
        <f>(AA1233*AA1234)*(1-COS(RADIANS(N1232)))-AA1232*(SIN(RADIANS(N1232)))</f>
        <v>-0.76417839735679927</v>
      </c>
      <c r="AG1233">
        <v>-0.48314436004848765</v>
      </c>
      <c r="AI1233" s="28">
        <f>(T1232*T1233)*(1-COS(RADIANS(M1232)))+T1234*(SIN(RADIANS(M1232)))</f>
        <v>0.49999999999999994</v>
      </c>
      <c r="AJ1233" s="28">
        <f>(T1233^2)*(1-COS(RADIANS(M1232)))+(COS(RADIANS(M1232)))</f>
        <v>0.86602540378443871</v>
      </c>
      <c r="AK1233" s="28">
        <f>(T1233*T1234)*(1-COS(RADIANS(M1232)))-T1232*(SIN(RADIANS(M1232)))</f>
        <v>0</v>
      </c>
      <c r="AM1233" s="61">
        <v>-0.7223390591959864</v>
      </c>
      <c r="AO1233" s="17">
        <v>0</v>
      </c>
      <c r="AP1233">
        <v>0</v>
      </c>
      <c r="AR1233" s="73">
        <f>(T1232*T1233)*(1-COS(RADIANS(O1232-45)))+T1234*(SIN(RADIANS(O1232-45)))</f>
        <v>-0.69088241107685833</v>
      </c>
      <c r="AS1233" s="73">
        <f>(T1233^2)*(1-COS(RADIANS(O1232-45)))+(COS(RADIANS(O1232-45)))</f>
        <v>-0.72296714590956823</v>
      </c>
      <c r="AT1233" s="73">
        <f>(T1233*T1234)*(1-COS(RADIANS(O1232-45)))-T1232*(SIN(RADIANS(O1232-45)))</f>
        <v>0</v>
      </c>
      <c r="AU1233" s="10"/>
      <c r="AV1233">
        <v>-0.69088241107685833</v>
      </c>
      <c r="AW1233" s="1">
        <v>-0.42732061074389027</v>
      </c>
      <c r="AY1233" s="11">
        <f>2*E1228</f>
        <v>1.863597552587219</v>
      </c>
      <c r="AZ1233" s="12">
        <f>2*E1229</f>
        <v>0.69861472652128309</v>
      </c>
      <c r="BA1233" s="12">
        <f>2*E1230</f>
        <v>-0.19733632680913141</v>
      </c>
      <c r="BB1233" s="12">
        <f>0</f>
        <v>0</v>
      </c>
      <c r="BC1233" s="12">
        <v>0</v>
      </c>
      <c r="BD1233" s="24">
        <v>0</v>
      </c>
      <c r="BE1233" s="13">
        <f>E1228^2+E1229^2+E1230^2-1</f>
        <v>0</v>
      </c>
      <c r="BV1233" s="4"/>
      <c r="BW1233" s="4" t="s">
        <v>2</v>
      </c>
      <c r="BX1233" s="4" t="s">
        <v>21</v>
      </c>
      <c r="CE1233" s="10"/>
      <c r="CS1233" s="15"/>
      <c r="CW1233" s="28"/>
      <c r="CY1233" s="82" t="s">
        <v>148</v>
      </c>
      <c r="CZ1233" s="13"/>
      <c r="DB1233" s="10"/>
      <c r="DC1233" s="10"/>
      <c r="DD1233" s="10"/>
      <c r="DE1233" s="10"/>
      <c r="DF1233" s="10"/>
      <c r="DG1233" s="10"/>
      <c r="DH1233" s="80"/>
      <c r="DI1233" s="23" t="s">
        <v>149</v>
      </c>
      <c r="DM1233" s="1"/>
      <c r="DO1233" s="80"/>
      <c r="DS1233" s="13"/>
      <c r="DT1233" s="81"/>
      <c r="DU1233" s="82" t="s">
        <v>150</v>
      </c>
      <c r="DW1233" s="13"/>
      <c r="DX1233" s="13"/>
      <c r="EA1233" s="1"/>
      <c r="EE1233" s="1"/>
      <c r="ER1233">
        <f t="shared" si="1854"/>
        <v>-9.8670839279614439E-2</v>
      </c>
      <c r="ES1233">
        <f t="shared" si="1854"/>
        <v>-0.32743703463395935</v>
      </c>
      <c r="ET1233" t="e">
        <f>#REF!</f>
        <v>#REF!</v>
      </c>
      <c r="EU1233" t="e">
        <f>#REF!</f>
        <v>#REF!</v>
      </c>
      <c r="EY1233" s="28"/>
      <c r="EZ1233" s="10"/>
      <c r="FA1233" s="82" t="s">
        <v>148</v>
      </c>
      <c r="FB1233" s="13"/>
      <c r="FD1233" s="10"/>
      <c r="FE1233" s="10"/>
      <c r="FF1233" s="10"/>
      <c r="FG1233" s="10"/>
      <c r="FH1233" s="10"/>
      <c r="FI1233" s="10"/>
      <c r="FJ1233" s="80"/>
      <c r="FK1233" s="23" t="s">
        <v>149</v>
      </c>
      <c r="FO1233" s="1"/>
      <c r="FQ1233" s="80"/>
      <c r="FU1233" s="13"/>
      <c r="FV1233" s="81"/>
      <c r="FW1233" s="82" t="s">
        <v>150</v>
      </c>
      <c r="FY1233" s="13"/>
      <c r="FZ1233" s="13"/>
      <c r="GC1233" s="1"/>
      <c r="GG1233" s="1"/>
      <c r="GK1233" s="13"/>
    </row>
    <row r="1234" spans="1:197" x14ac:dyDescent="0.2">
      <c r="A1234">
        <f>F1234</f>
        <v>-0.34517023974623617</v>
      </c>
      <c r="B1234">
        <f>C1234/(SQRT(C1233^2+C1234^2+C1235^2))</f>
        <v>-0.3451779549666063</v>
      </c>
      <c r="C1234">
        <v>-0.34364143396905023</v>
      </c>
      <c r="D1234" t="s">
        <v>9</v>
      </c>
      <c r="E1234" s="5">
        <f t="shared" si="1855"/>
        <v>0.34930736326064155</v>
      </c>
      <c r="F1234" s="6">
        <f t="shared" si="1855"/>
        <v>-0.34517023974623617</v>
      </c>
      <c r="G1234" s="7">
        <f t="shared" ref="G1234:G1235" si="1856">Q1233</f>
        <v>-6.4589062535398534E-2</v>
      </c>
      <c r="H1234" s="8">
        <f t="shared" ref="H1234:H1235" si="1857">AM1233</f>
        <v>-0.7223390591959864</v>
      </c>
      <c r="J1234" s="10"/>
      <c r="Q1234" s="61">
        <v>-0.51555749612369817</v>
      </c>
      <c r="S1234" s="17">
        <v>0</v>
      </c>
      <c r="T1234">
        <v>1</v>
      </c>
      <c r="V1234" s="73">
        <f>(T1232*T1234)*(1-COS(RADIANS(O1232+45)))-T1233*(SIN(RADIANS(O1232+45)))</f>
        <v>0</v>
      </c>
      <c r="W1234" s="73">
        <f>(T1233*T1234)*(1-COS(RADIANS(O1232+45)))+T1232*(SIN(RADIANS(O1232+45)))</f>
        <v>0</v>
      </c>
      <c r="X1234" s="73">
        <f>(T1234^2)*(1-COS(RADIANS(O1232+45)))+(COS(RADIANS(O1232+45)))</f>
        <v>1</v>
      </c>
      <c r="Y1234" s="10"/>
      <c r="Z1234">
        <v>0</v>
      </c>
      <c r="AA1234" s="23">
        <f>SIN(RADIANS('[1]Biaxial Input'!$F$21))*SIN(RADIANS(0))</f>
        <v>0</v>
      </c>
      <c r="AC1234" s="30">
        <f>(AA1232*AA1234)*(1-COS(RADIANS(N1232)))-AA1233*(SIN(RADIANS(N1232)))</f>
        <v>5.3436559083262246E-2</v>
      </c>
      <c r="AD1234" s="30">
        <f>(AA1233*AA1234)*(1-COS(RADIANS(N1232)))+AA1232*(SIN(RADIANS(N1232)))</f>
        <v>0.76417839735679927</v>
      </c>
      <c r="AE1234" s="30">
        <f>(AA1234^2)*(1-COS(RADIANS(N1232)))+(COS(RADIANS(N1232)))</f>
        <v>0.64278760968653936</v>
      </c>
      <c r="AG1234">
        <v>-0.51555749612369817</v>
      </c>
      <c r="AI1234" s="28">
        <f>(T1232*T1234)*(1-COS(RADIANS(M1232)))-T1233*(SIN(RADIANS(M1232)))</f>
        <v>0</v>
      </c>
      <c r="AJ1234" s="28">
        <f>(T1233*T1234)*(1-COS(RADIANS(M1232)))+T1232*(SIN(RADIANS(M1232)))</f>
        <v>0</v>
      </c>
      <c r="AK1234" s="28">
        <f>(T1234^2)*(1-COS(RADIANS(M1232)))+(COS(RADIANS(M1232)))</f>
        <v>1</v>
      </c>
      <c r="AM1234" s="61">
        <v>-0.56659029026636909</v>
      </c>
      <c r="AO1234" s="17">
        <v>0</v>
      </c>
      <c r="AP1234">
        <v>1</v>
      </c>
      <c r="AR1234" s="73">
        <f>(T1232*T1232)*(1-COS(RADIANS(O1232-45)))-T1232*(SIN(RADIANS(O1232-45)))</f>
        <v>0</v>
      </c>
      <c r="AS1234" s="73">
        <f>(T1233*T1234)*(1-COS(RADIANS(O1232-45)))+T1232*(SIN(RADIANS(O1232-45)))</f>
        <v>0</v>
      </c>
      <c r="AT1234" s="73">
        <f>(T1234^2)*(1-COS(RADIANS(O1232-45)))+(COS(RADIANS(O1232-45)))</f>
        <v>0.99999999999999989</v>
      </c>
      <c r="AU1234" s="10"/>
      <c r="AV1234">
        <v>0</v>
      </c>
      <c r="AW1234" s="1">
        <v>-0.56659029026636909</v>
      </c>
      <c r="AY1234" s="11">
        <v>0</v>
      </c>
      <c r="AZ1234" s="12">
        <v>0</v>
      </c>
      <c r="BA1234" s="12">
        <v>0</v>
      </c>
      <c r="BB1234" s="12">
        <f>2*F1228</f>
        <v>-1.759140435404521</v>
      </c>
      <c r="BC1234" s="12">
        <f>2*F1229</f>
        <v>-0.69034047949247235</v>
      </c>
      <c r="BD1234" s="24">
        <f>2*F1230</f>
        <v>-0.65487017866054598</v>
      </c>
      <c r="BE1234" s="10">
        <f>F1228^2+F1229^2+F1230^2-1</f>
        <v>0</v>
      </c>
      <c r="BV1234" s="4" t="s">
        <v>19</v>
      </c>
      <c r="BW1234" s="4" t="e">
        <f>DEGREES(ACOS(BV1231/(SQRT((BV1229^2)+(BV1230^2)+(BV1231^2)))))</f>
        <v>#REF!</v>
      </c>
      <c r="BX1234" s="4" t="e">
        <f>DEGREES(ATAN(BV1230/BV1229))</f>
        <v>#REF!</v>
      </c>
      <c r="BZ1234" s="5" t="s">
        <v>4</v>
      </c>
      <c r="CA1234" s="6" t="s">
        <v>5</v>
      </c>
      <c r="CB1234" s="7" t="s">
        <v>6</v>
      </c>
      <c r="CC1234" s="8" t="s">
        <v>1</v>
      </c>
      <c r="CD1234">
        <v>17</v>
      </c>
      <c r="CE1234" s="9" t="s">
        <v>7</v>
      </c>
      <c r="CG1234" s="90" t="s">
        <v>157</v>
      </c>
      <c r="CH1234" s="61">
        <f>CE1235-((CH1236-CE1235)/(EY1234-CW1234))*CW1234</f>
        <v>8.2365562448677512</v>
      </c>
      <c r="CI1234" s="10"/>
      <c r="CK1234" s="5" t="s">
        <v>4</v>
      </c>
      <c r="CL1234" s="6" t="s">
        <v>5</v>
      </c>
      <c r="CM1234" s="7" t="s">
        <v>6</v>
      </c>
      <c r="CN1234" s="8" t="s">
        <v>1</v>
      </c>
      <c r="CO1234" s="10"/>
      <c r="CP1234">
        <f t="shared" ref="CP1234:CQ1236" si="1858">BZ1235</f>
        <v>0.93180266183863136</v>
      </c>
      <c r="CQ1234">
        <f t="shared" si="1858"/>
        <v>-0.87956522186239505</v>
      </c>
      <c r="CR1234">
        <f>CI1238</f>
        <v>0</v>
      </c>
      <c r="CS1234">
        <f>CL1238</f>
        <v>0</v>
      </c>
      <c r="CU1234" s="17">
        <f>CU1138</f>
        <v>40</v>
      </c>
      <c r="CV1234" s="17">
        <f>CV1138</f>
        <v>-40</v>
      </c>
      <c r="CW1234" s="31">
        <f>CH1141</f>
        <v>259.12368332114198</v>
      </c>
      <c r="CY1234" s="61">
        <f t="array" ref="CY1234:CY1236">MMULT(DQ1234:DS1236,DO1234:DO1236)</f>
        <v>0.85367368978239799</v>
      </c>
      <c r="CZ1234" s="13"/>
      <c r="DA1234" s="17">
        <v>1</v>
      </c>
      <c r="DB1234">
        <v>0</v>
      </c>
      <c r="DD1234" s="73">
        <f>(DB1234^2)*(1-COS(RADIANS(CW1234+45)))+(COS(RADIANS(CW1234+45)))</f>
        <v>0.56098122699706565</v>
      </c>
      <c r="DE1234" s="73">
        <f>(DB1234*DB1235)*(1-COS(RADIANS(CW1234+45)))-DB1236*(SIN(RADIANS(CW1234+45)))</f>
        <v>0.82782852267656659</v>
      </c>
      <c r="DF1234" s="73">
        <f>(DB1234*DB1236)*(1-COS(RADIANS(CW1234+45)))+DB1235*(SIN(RADIANS(CW1234+45)))</f>
        <v>0</v>
      </c>
      <c r="DG1234" s="10"/>
      <c r="DH1234">
        <f t="array" ref="DH1234:DH1236">MMULT(DD1234:DF1236,DA1234:DA1236)</f>
        <v>0.56098122699706565</v>
      </c>
      <c r="DI1234" s="23">
        <f>COS(RADIANS('[1]Biaxial Input'!$F$21))</f>
        <v>-0.9975640502598242</v>
      </c>
      <c r="DK1234" s="30">
        <f>(DI1234^2)*(1-COS(RADIANS(CV1234)))+(COS(RADIANS(CV1234)))</f>
        <v>0.99886158030145311</v>
      </c>
      <c r="DL1234" s="30">
        <f>(DI1234*DI1235)*(1-COS(RADIANS(CV1234)))-DI1236*(SIN(RADIANS(CV1234)))</f>
        <v>-1.6280160168985456E-2</v>
      </c>
      <c r="DM1234" s="30">
        <f>(DI1234*DI1236)*(1-COS(RADIANS(CV1234)))+DI1235*(SIN(RADIANS(CV1234)))</f>
        <v>-4.4838597018148282E-2</v>
      </c>
      <c r="DO1234">
        <f t="array" ref="DO1234:DO1236">MMULT(DK1234:DM1236,DH1234:DH1236)</f>
        <v>0.57381977585936628</v>
      </c>
      <c r="DQ1234" s="28">
        <f>(DB1234^2)*(1-COS(RADIANS(CU1234)))+(COS(RADIANS(CU1234)))</f>
        <v>0.76604444311897801</v>
      </c>
      <c r="DR1234" s="28">
        <f>(DB1234*DB1235)*(1-COS(RADIANS(CU1234)))-DB1236*(SIN(RADIANS(CU1234)))</f>
        <v>-0.64278760968653925</v>
      </c>
      <c r="DS1234" s="28">
        <f>(DB1234*DB1236)*(1-COS(RADIANS(CU1234)))+DB1235*(SIN(RADIANS(CU1234)))</f>
        <v>0</v>
      </c>
      <c r="DU1234" s="61">
        <f t="array" ref="DU1234:DU1236">MMULT(DQ1234:DS1236,EE1234:EE1236)</f>
        <v>-0.35845845630762407</v>
      </c>
      <c r="DV1234" s="13"/>
      <c r="DW1234" s="17">
        <v>1</v>
      </c>
      <c r="DX1234">
        <v>0</v>
      </c>
      <c r="DZ1234" s="73">
        <f>(DB1234^2)*(1-COS(RADIANS(CW1234-45)))+(COS(RADIANS(CW1234-45)))</f>
        <v>-0.82782852267656659</v>
      </c>
      <c r="EA1234" s="73">
        <f>(DB1234*DB1235)*(1-COS(RADIANS(CW1234-45)))-DB1236*(SIN(RADIANS(CW1234-45)))</f>
        <v>0.56098122699706565</v>
      </c>
      <c r="EB1234" s="73">
        <f>(DB1234*DB1236)*(1-COS(RADIANS(CW1234-45)))+DB1235*(SIN(RADIANS(CW1234-45)))</f>
        <v>0</v>
      </c>
      <c r="EC1234" s="10"/>
      <c r="ED1234">
        <f t="array" ref="ED1234:ED1236">MMULT(DZ1234:EB1236,DA1234:DA1236)</f>
        <v>-0.82782852267656659</v>
      </c>
      <c r="EE1234" s="1">
        <f t="array" ref="EE1234:EE1236">MMULT(DK1234:DM1236,ED1234:ED1236)</f>
        <v>-0.81775324215202638</v>
      </c>
      <c r="EG1234">
        <f>CY1234+DU1234</f>
        <v>0.49521523347477392</v>
      </c>
      <c r="EH1234">
        <f>EG1234/(SQRT(EG1234^2+EG1235^2+EG1236^2))</f>
        <v>0.35017004973689203</v>
      </c>
      <c r="EJ1234">
        <f>Q1234+AM1234</f>
        <v>-1.0821477863900673</v>
      </c>
      <c r="EK1234">
        <f>EJ1234/(SQRT(EJ1234^2+EJ1235^2+EJ1236^2))</f>
        <v>-1</v>
      </c>
      <c r="EM1234" s="23">
        <f>CY1235*DU1236-CY1236*DU1235</f>
        <v>-0.37782107733007797</v>
      </c>
      <c r="EO1234" s="15">
        <v>17</v>
      </c>
      <c r="EP1234" s="9" t="s">
        <v>7</v>
      </c>
      <c r="EW1234" s="17">
        <f>CU1234</f>
        <v>40</v>
      </c>
      <c r="EX1234" s="17">
        <f>CV1234</f>
        <v>-40</v>
      </c>
      <c r="EY1234" s="31">
        <f>1+CW1234</f>
        <v>260.12368332114198</v>
      </c>
      <c r="EZ1234" s="10"/>
      <c r="FA1234" s="61">
        <f t="array" ref="FA1234:FA1236">MMULT(FS1234:FU1236,FQ1234:FQ1236)</f>
        <v>0.85979963381494473</v>
      </c>
      <c r="FB1234" s="13" t="e">
        <f>BW1235</f>
        <v>#REF!</v>
      </c>
      <c r="FC1234" s="17">
        <v>1</v>
      </c>
      <c r="FD1234">
        <v>0</v>
      </c>
      <c r="FF1234" s="73">
        <f>(FD1234^2)*(1-COS(RADIANS(EY1234+45)))+(COS(RADIANS(EY1234+45)))</f>
        <v>0.57534338667714768</v>
      </c>
      <c r="FG1234" s="73">
        <f>(FD1234*FD1235)*(1-COS(RADIANS(EY1234+45)))-FD1236*(SIN(RADIANS(EY1234+45)))</f>
        <v>0.81791196800564681</v>
      </c>
      <c r="FH1234" s="73">
        <f>(FD1234*FD1236)*(1-COS(RADIANS(EY1234+45)))+FD1235*(SIN(RADIANS(EY1234+45)))</f>
        <v>0</v>
      </c>
      <c r="FI1234" s="10"/>
      <c r="FJ1234">
        <f t="array" ref="FJ1234:FJ1236">MMULT(FF1234:FH1236,FC1234:FC1236)</f>
        <v>0.57534338667714768</v>
      </c>
      <c r="FK1234" s="23">
        <f>COS(RADIANS(176))</f>
        <v>-0.9975640502598242</v>
      </c>
      <c r="FM1234" s="30">
        <f>(FK1234^2)*(1-COS(RADIANS(EX1234)))+(COS(RADIANS(EX1234)))</f>
        <v>0.99886158030145311</v>
      </c>
      <c r="FN1234" s="30">
        <f>(FK1234*FK1235)*(1-COS(RADIANS(EX1234)))-FK1236*(SIN(RADIANS(EX1234)))</f>
        <v>-1.6280160168985456E-2</v>
      </c>
      <c r="FO1234" s="30">
        <f>(FK1234*FK1236)*(1-COS(RADIANS(EX1234)))+FK1235*(SIN(RADIANS(EX1234)))</f>
        <v>-4.4838597018148282E-2</v>
      </c>
      <c r="FQ1234">
        <f t="array" ref="FQ1234:FQ1236">MMULT(FM1234:FO1236,FJ1234:FJ1236)</f>
        <v>0.58800414227558773</v>
      </c>
      <c r="FS1234" s="28">
        <f>(FD1234^2)*(1-COS(RADIANS(EW1234)))+(COS(RADIANS(EW1234)))</f>
        <v>0.76604444311897801</v>
      </c>
      <c r="FT1234" s="28">
        <f>(FD1234*FD1235)*(1-COS(RADIANS(EW1234)))-FD1236*(SIN(RADIANS(EW1234)))</f>
        <v>-0.64278760968653925</v>
      </c>
      <c r="FU1234" s="28">
        <f>(FD1234*FD1236)*(1-COS(RADIANS(EW1234)))+FD1235*(SIN(RADIANS(EW1234)))</f>
        <v>0</v>
      </c>
      <c r="FW1234" s="61">
        <f t="array" ref="FW1234:FW1236">MMULT(FS1234:FU1236,GG1234:GG1236)</f>
        <v>-0.34350520114959782</v>
      </c>
      <c r="FX1234" s="13" t="e">
        <f>BX1235</f>
        <v>#REF!</v>
      </c>
      <c r="FY1234" s="17">
        <v>1</v>
      </c>
      <c r="FZ1234">
        <v>0</v>
      </c>
      <c r="GB1234" s="73">
        <f>(FD1234^2)*(1-COS(RADIANS(EY1234-45)))+(COS(RADIANS(EY1234-45)))</f>
        <v>-0.81791196800564647</v>
      </c>
      <c r="GC1234" s="73">
        <f>(FD1234*FD1235)*(1-COS(RADIANS(EY1234-45)))-FD1236*(SIN(RADIANS(EY1234-45)))</f>
        <v>0.57534338667714802</v>
      </c>
      <c r="GD1234" s="73">
        <f>(FD1234*FD1236)*(1-COS(RADIANS(EY1234-45)))+FD1235*(SIN(RADIANS(EY1234-45)))</f>
        <v>0</v>
      </c>
      <c r="GE1234" s="10"/>
      <c r="GF1234">
        <f t="array" ref="GF1234:GF1236">MMULT(GB1234:GD1236,FC1234:FC1236)</f>
        <v>-0.81791196800564647</v>
      </c>
      <c r="GG1234" s="1">
        <f t="array" ref="GG1234:GG1236">MMULT(FM1234:FO1236,GF1234:GF1236)</f>
        <v>-0.80761415842232109</v>
      </c>
      <c r="GI1234">
        <f>FA1234+FW1234</f>
        <v>0.51629443266534691</v>
      </c>
      <c r="GJ1234">
        <f>GI1234/(SQRT(GI1234^2+GI1235^2+GI1236^2))</f>
        <v>0.36507529442652809</v>
      </c>
      <c r="GL1234" t="e">
        <f>CH1235+DC1234</f>
        <v>#VALUE!</v>
      </c>
      <c r="GM1234" t="e">
        <f>GL1234/(SQRT(GL1234^2+GL1235^2+GL1236^2))</f>
        <v>#VALUE!</v>
      </c>
      <c r="GO1234" s="27">
        <f>FA1235*FW1236-FA1236*FW1235</f>
        <v>-0.37782107733007803</v>
      </c>
    </row>
    <row r="1235" spans="1:197" x14ac:dyDescent="0.2">
      <c r="A1235" s="1">
        <f>F1235</f>
        <v>-0.32743508933027299</v>
      </c>
      <c r="B1235">
        <f>C1235/(SQRT(C1233^2+C1234^2+C1235^2))</f>
        <v>-0.32743646904069484</v>
      </c>
      <c r="C1235">
        <v>-0.32597892228022657</v>
      </c>
      <c r="D1235" t="s">
        <v>10</v>
      </c>
      <c r="E1235" s="5">
        <f t="shared" si="1855"/>
        <v>-9.8668163404565704E-2</v>
      </c>
      <c r="F1235" s="6">
        <f t="shared" si="1855"/>
        <v>-0.32743508933027299</v>
      </c>
      <c r="G1235" s="7">
        <f t="shared" si="1856"/>
        <v>-0.51555749612369817</v>
      </c>
      <c r="H1235" s="8">
        <f t="shared" si="1857"/>
        <v>-0.56659029026636909</v>
      </c>
      <c r="J1235" s="10"/>
      <c r="BE1235" s="15"/>
      <c r="BV1235" s="4" t="s">
        <v>18</v>
      </c>
      <c r="BW1235" s="4" t="e">
        <f>DEGREES(ACOS(BW1231/(SQRT((BW1229^2)+(BW1230^2)+(BW1231^2)))))</f>
        <v>#REF!</v>
      </c>
      <c r="BX1235" s="4" t="e">
        <f>DEGREES(ATAN(BW1230/BW1229))</f>
        <v>#REF!</v>
      </c>
      <c r="BY1235" t="s">
        <v>8</v>
      </c>
      <c r="BZ1235" s="5">
        <f t="shared" ref="BZ1235:CA1237" si="1859">BZ1230</f>
        <v>0.93180266183863136</v>
      </c>
      <c r="CA1235" s="6">
        <f t="shared" si="1859"/>
        <v>-0.87956522186239505</v>
      </c>
      <c r="CB1235" s="7">
        <f>CY1234</f>
        <v>0.85367368978239799</v>
      </c>
      <c r="CC1235" s="8">
        <f>DU1234</f>
        <v>-0.35845845630762407</v>
      </c>
      <c r="CE1235" s="9">
        <f>((SUMPRODUCT(CB1235:CB1237,BZ1235:BZ1237))*(SUMPRODUCT(CB1235:(CB1237),CA1235:CA1237)))-((SUMPRODUCT(CC1235:CC1237,BZ1235:BZ1237))*(SUMPRODUCT(CC1235:CC1237,CA1235:CA1237)))</f>
        <v>-4.9960036108132044E-16</v>
      </c>
      <c r="CG1235">
        <v>1</v>
      </c>
      <c r="CH1235" t="s">
        <v>161</v>
      </c>
      <c r="CI1235" s="67"/>
      <c r="CJ1235" s="1" t="s">
        <v>8</v>
      </c>
      <c r="CK1235" s="5">
        <f t="shared" ref="CK1235:CL1237" si="1860">BZ1235</f>
        <v>0.93180266183863136</v>
      </c>
      <c r="CL1235" s="6">
        <f t="shared" si="1860"/>
        <v>-0.87956522186239505</v>
      </c>
      <c r="CM1235" s="7">
        <f>FA1234</f>
        <v>0.85979963381494473</v>
      </c>
      <c r="CN1235" s="8">
        <f>FW1234</f>
        <v>-0.34350520114959782</v>
      </c>
      <c r="CO1235" s="10"/>
      <c r="CP1235">
        <f t="shared" si="1858"/>
        <v>0.3492962422733713</v>
      </c>
      <c r="CQ1235">
        <f t="shared" si="1858"/>
        <v>-0.34518112468713447</v>
      </c>
      <c r="CR1235">
        <f>CJ1238</f>
        <v>0</v>
      </c>
      <c r="CS1235">
        <f>CM1238</f>
        <v>0</v>
      </c>
      <c r="CW1235" s="28"/>
      <c r="CY1235" s="61">
        <v>-0.12466358907321079</v>
      </c>
      <c r="DA1235" s="17">
        <v>0</v>
      </c>
      <c r="DB1235">
        <v>0</v>
      </c>
      <c r="DD1235" s="73">
        <f>(DB1234*DB1235)*(1-COS(RADIANS(CW1234+45)))+DB1236*(SIN(RADIANS(CW1234+45)))</f>
        <v>-0.82782852267656659</v>
      </c>
      <c r="DE1235" s="73">
        <f>(DB1235^2)*(1-COS(RADIANS(CW1234+45)))+(COS(RADIANS(CW1234+45)))</f>
        <v>0.56098122699706565</v>
      </c>
      <c r="DF1235" s="73">
        <f>(DB1235*DB1236)*(1-COS(RADIANS(CW1234+45)))-DB1234*(SIN(RADIANS(CW1234+45)))</f>
        <v>0</v>
      </c>
      <c r="DG1235" s="10"/>
      <c r="DH1235">
        <v>-0.82782852267656659</v>
      </c>
      <c r="DI1235" s="23">
        <f>SIN(RADIANS('[1]Biaxial Input'!$F$21))*(COS(RADIANS(0)))</f>
        <v>6.9756473744125524E-2</v>
      </c>
      <c r="DK1235" s="30">
        <f>(DI1234*DI1235)*(1-COS(RADIANS(CV1234)))+DI1236*(SIN(RADIANS(CV1234)))</f>
        <v>-1.6280160168985456E-2</v>
      </c>
      <c r="DL1235" s="30">
        <f>(DI1235^2)*(1-COS(RADIANS(CV1234)))+(COS(RADIANS(CV1234)))</f>
        <v>0.7671828628175249</v>
      </c>
      <c r="DM1235" s="30">
        <f>(DI1235*DI1236)*(1-COS(RADIANS(CV1234)))-DI1234*(SIN(RADIANS(CV1234)))</f>
        <v>-0.64122181137573508</v>
      </c>
      <c r="DO1235">
        <v>-0.64422872017631683</v>
      </c>
      <c r="DQ1235" s="28">
        <f>(DB1234*DB1235)*(1-COS(RADIANS(CU1234)))+DB1236*(SIN(RADIANS(CU1234)))</f>
        <v>0.64278760968653925</v>
      </c>
      <c r="DR1235" s="28">
        <f>(DB1235^2)*(1-COS(RADIANS(CU1234)))+(COS(RADIANS(CU1234)))</f>
        <v>0.76604444311897801</v>
      </c>
      <c r="DS1235" s="28">
        <f>(DB1235*DB1236)*(1-COS(RADIANS(CU1234)))-DB1234*(SIN(RADIANS(CU1234)))</f>
        <v>0</v>
      </c>
      <c r="DU1235" s="61">
        <v>-0.84500405020787417</v>
      </c>
      <c r="DW1235" s="17">
        <v>0</v>
      </c>
      <c r="DX1235">
        <v>0</v>
      </c>
      <c r="DZ1235" s="73">
        <f>(DB1234*DB1235)*(1-COS(RADIANS(CW1234-45)))+DB1236*(SIN(RADIANS(CW1234-45)))</f>
        <v>-0.56098122699706565</v>
      </c>
      <c r="EA1235" s="73">
        <f>(DB1235^2)*(1-COS(RADIANS(CW1234-45)))+(COS(RADIANS(CW1234-45)))</f>
        <v>-0.82782852267656659</v>
      </c>
      <c r="EB1235" s="73">
        <f>(DB1235*DB1236)*(1-COS(RADIANS(CW1234-45)))-DB1234*(SIN(RADIANS(CW1234-45)))</f>
        <v>0</v>
      </c>
      <c r="EC1235" s="10"/>
      <c r="ED1235">
        <v>-0.56098122699706565</v>
      </c>
      <c r="EE1235" s="1">
        <v>-0.41689800277286748</v>
      </c>
      <c r="EG1235">
        <f>CY1235+DU1235</f>
        <v>-0.96966763928108501</v>
      </c>
      <c r="EH1235">
        <f>EG1235/(SQRT(EG1234^2+EG1235^2+EG1236^2))</f>
        <v>-0.68565856323280638</v>
      </c>
      <c r="EJ1235">
        <f>Q1235+AM1235</f>
        <v>0</v>
      </c>
      <c r="EK1235">
        <f>EJ1235/(SQRT(EJ1234^2+EJ1235^2+EJ1236^2))</f>
        <v>0</v>
      </c>
      <c r="EM1235" s="23">
        <f>CY1236*DU1234-CY1234*DU1236</f>
        <v>0.52002610001006078</v>
      </c>
      <c r="EP1235" s="9">
        <f>((SUMPRODUCT(CM1235:CM1237,BZ1235:BZ1237))*(SUMPRODUCT(CM1235:CM1237,CA1235:CA1237)))-((SUMPRODUCT(CN1235:CN1237,BZ1235:BZ1237))*(SUMPRODUCT(CN1235:CN1237,CA1235:CA1237)))</f>
        <v>-3.1786196226070151E-2</v>
      </c>
      <c r="EY1235" s="28"/>
      <c r="EZ1235" s="10"/>
      <c r="FA1235" s="61">
        <v>-0.10989724807939494</v>
      </c>
      <c r="FB1235" s="13" t="e">
        <f>BW1236</f>
        <v>#REF!</v>
      </c>
      <c r="FC1235" s="17">
        <v>0</v>
      </c>
      <c r="FD1235">
        <v>0</v>
      </c>
      <c r="FF1235" s="73">
        <f>(FD1234*FD1235)*(1-COS(RADIANS(EY1234+45)))+FD1236*(SIN(RADIANS(EY1234+45)))</f>
        <v>-0.81791196800564681</v>
      </c>
      <c r="FG1235" s="73">
        <f>(FD1235^2)*(1-COS(RADIANS(EY1234+45)))+(COS(RADIANS(EY1234+45)))</f>
        <v>0.57534338667714768</v>
      </c>
      <c r="FH1235" s="73">
        <f>(FD1235*FD1236)*(1-COS(RADIANS(EY1234+45)))-FD1234*(SIN(RADIANS(EY1234+45)))</f>
        <v>0</v>
      </c>
      <c r="FI1235" s="10"/>
      <c r="FJ1235">
        <v>-0.81791196800564681</v>
      </c>
      <c r="FK1235" s="23">
        <f>SIN(RADIANS(176))*(COS(RADIANS(0)))</f>
        <v>6.9756473744125524E-2</v>
      </c>
      <c r="FM1235" s="30">
        <f>(FK1234*FK1235)*(1-COS(RADIANS(EX1234)))+FK1236*(SIN(RADIANS(EX1234)))</f>
        <v>-1.6280160168985456E-2</v>
      </c>
      <c r="FN1235" s="30">
        <f>(FK1235^2)*(1-COS(RADIANS(EX1234)))+(COS(RADIANS(EX1234)))</f>
        <v>0.7671828628175249</v>
      </c>
      <c r="FO1235" s="30">
        <f>(FK1235*FK1236)*(1-COS(RADIANS(EX1234)))-FK1234*(SIN(RADIANS(EX1234)))</f>
        <v>-0.64122181137573508</v>
      </c>
      <c r="FQ1235">
        <v>-0.63685472763455842</v>
      </c>
      <c r="FS1235" s="28">
        <f>(FD1234*FD1235)*(1-COS(RADIANS(EW1234)))+FD1236*(SIN(RADIANS(EW1234)))</f>
        <v>0.64278760968653925</v>
      </c>
      <c r="FT1235" s="28">
        <f>(FD1235^2)*(1-COS(RADIANS(EW1234)))+(COS(RADIANS(EW1234)))</f>
        <v>0.76604444311897801</v>
      </c>
      <c r="FU1235" s="28">
        <f>(FD1235*FD1236)*(1-COS(RADIANS(EW1234)))-FD1234*(SIN(RADIANS(EW1234)))</f>
        <v>0</v>
      </c>
      <c r="FW1235" s="61">
        <v>-0.84705103162259476</v>
      </c>
      <c r="FX1235" s="13" t="e">
        <f>BX1236</f>
        <v>#REF!</v>
      </c>
      <c r="FY1235" s="17">
        <v>0</v>
      </c>
      <c r="FZ1235">
        <v>0</v>
      </c>
      <c r="GB1235" s="73">
        <f>(FD1234*FD1235)*(1-COS(RADIANS(EY1234-45)))+FD1236*(SIN(RADIANS(EY1234-45)))</f>
        <v>-0.57534338667714802</v>
      </c>
      <c r="GC1235" s="73">
        <f>(FD1235^2)*(1-COS(RADIANS(EY1234-45)))+(COS(RADIANS(EY1234-45)))</f>
        <v>-0.81791196800564647</v>
      </c>
      <c r="GD1235" s="73">
        <f>(FD1235*FD1236)*(1-COS(RADIANS(EY1234-45)))-FD1234*(SIN(RADIANS(EY1234-45)))</f>
        <v>0</v>
      </c>
      <c r="GE1235" s="10"/>
      <c r="GF1235">
        <v>-0.57534338667714802</v>
      </c>
      <c r="GG1235" s="1">
        <v>-0.42807784865084264</v>
      </c>
      <c r="GI1235">
        <f>FA1235+FW1235</f>
        <v>-0.9569482797019897</v>
      </c>
      <c r="GJ1235">
        <f>GI1235/(SQRT(GI1234^2+GI1235^2+GI1236^2))</f>
        <v>-0.67666461782207776</v>
      </c>
      <c r="GL1235">
        <f>CH1236+DC1235</f>
        <v>-3.1786196226070151E-2</v>
      </c>
      <c r="GM1235" t="e">
        <f>GL1235/(SQRT(GL1234^2+GL1235^2+GL1236^2))</f>
        <v>#VALUE!</v>
      </c>
      <c r="GO1235" s="27">
        <f>FA1236*FW1234-FA1234*FW1236</f>
        <v>0.52002610001006078</v>
      </c>
    </row>
    <row r="1236" spans="1:197" x14ac:dyDescent="0.2">
      <c r="A1236" s="83" t="s">
        <v>146</v>
      </c>
      <c r="B1236" s="17" t="s">
        <v>145</v>
      </c>
      <c r="C1236" s="17" t="s">
        <v>147</v>
      </c>
      <c r="M1236" s="17" t="s">
        <v>146</v>
      </c>
      <c r="N1236" s="17" t="s">
        <v>145</v>
      </c>
      <c r="O1236" s="17" t="s">
        <v>147</v>
      </c>
      <c r="P1236" s="1"/>
      <c r="Q1236" s="82" t="s">
        <v>148</v>
      </c>
      <c r="R1236" s="13"/>
      <c r="T1236" s="10"/>
      <c r="U1236" s="10"/>
      <c r="V1236" s="10"/>
      <c r="W1236" s="10"/>
      <c r="X1236" s="10"/>
      <c r="Y1236" s="10"/>
      <c r="Z1236" s="80"/>
      <c r="AA1236" s="23" t="s">
        <v>149</v>
      </c>
      <c r="AE1236" s="1"/>
      <c r="AG1236" s="80"/>
      <c r="AK1236" s="13"/>
      <c r="AL1236" s="81"/>
      <c r="AM1236" s="82" t="s">
        <v>150</v>
      </c>
      <c r="AO1236" s="13"/>
      <c r="AP1236" s="13"/>
      <c r="AS1236" s="1"/>
      <c r="AW1236" s="1"/>
      <c r="BV1236" s="4" t="s">
        <v>20</v>
      </c>
      <c r="BW1236" s="4" t="e">
        <f>DEGREES(ACOS(BX1231/(SQRT((BX1229^2)+(BX1230^2)+(BX1231^2)))))</f>
        <v>#REF!</v>
      </c>
      <c r="BX1236" s="4" t="e">
        <f>DEGREES(ATAN(BX1230/BX1229))</f>
        <v>#REF!</v>
      </c>
      <c r="BY1236" t="s">
        <v>9</v>
      </c>
      <c r="BZ1236" s="5">
        <f t="shared" si="1859"/>
        <v>0.3492962422733713</v>
      </c>
      <c r="CA1236" s="6">
        <f t="shared" si="1859"/>
        <v>-0.34518112468713447</v>
      </c>
      <c r="CB1236" s="7">
        <f>CY1235</f>
        <v>-0.12466358907321079</v>
      </c>
      <c r="CC1236" s="8">
        <f>DU1235</f>
        <v>-0.84500405020787417</v>
      </c>
      <c r="CE1236" s="10"/>
      <c r="CH1236">
        <f>((SUMPRODUCT(CM1235:CM1237,CK1235:CK1237))*(SUMPRODUCT(CM1235:CM1237,CL1235:CL1237)))-((SUMPRODUCT(CN1235:CN1237,CK1235:CK1237))*(SUMPRODUCT(CN1235:CN1237,CL1235:CL1237)))</f>
        <v>-3.1786196226070151E-2</v>
      </c>
      <c r="CI1236" s="67"/>
      <c r="CJ1236" s="10" t="s">
        <v>9</v>
      </c>
      <c r="CK1236" s="5">
        <f t="shared" si="1860"/>
        <v>0.3492962422733713</v>
      </c>
      <c r="CL1236" s="6">
        <f t="shared" si="1860"/>
        <v>-0.34518112468713447</v>
      </c>
      <c r="CM1236" s="7">
        <f>FA1235</f>
        <v>-0.10989724807939494</v>
      </c>
      <c r="CN1236" s="8">
        <f>FW1235</f>
        <v>-0.84705103162259476</v>
      </c>
      <c r="CP1236">
        <f t="shared" si="1858"/>
        <v>-9.8670839279614439E-2</v>
      </c>
      <c r="CQ1236">
        <f t="shared" si="1858"/>
        <v>-0.32743703463395935</v>
      </c>
      <c r="CR1236">
        <f>CK1238</f>
        <v>0</v>
      </c>
      <c r="CS1236">
        <f>CN1238</f>
        <v>0</v>
      </c>
      <c r="CW1236" s="28"/>
      <c r="CY1236" s="61">
        <v>-0.50566809364709897</v>
      </c>
      <c r="DA1236" s="17">
        <v>0</v>
      </c>
      <c r="DB1236">
        <v>1</v>
      </c>
      <c r="DD1236" s="73">
        <f>(DB1234*DB1236)*(1-COS(RADIANS(CW1234+45)))-DB1235*(SIN(RADIANS(CW1234+45)))</f>
        <v>0</v>
      </c>
      <c r="DE1236" s="73">
        <f>(DB1235*DB1236)*(1-COS(RADIANS(CW1234+45)))+DB1234*(SIN(RADIANS(CW1234+45)))</f>
        <v>0</v>
      </c>
      <c r="DF1236" s="73">
        <f>(DB1236^2)*(1-COS(RADIANS(CW1234+45)))+(COS(RADIANS(CW1234+45)))</f>
        <v>1</v>
      </c>
      <c r="DG1236" s="10"/>
      <c r="DH1236">
        <v>0</v>
      </c>
      <c r="DI1236" s="23">
        <f>SIN(RADIANS('[1]Biaxial Input'!$F$21))*SIN(RADIANS(0))</f>
        <v>0</v>
      </c>
      <c r="DK1236" s="30">
        <f>(DI1234*DI1236)*(1-COS(RADIANS(CV1234)))-DI1235*(SIN(RADIANS(CV1234)))</f>
        <v>4.4838597018148282E-2</v>
      </c>
      <c r="DL1236" s="30">
        <f>(DI1235*DI1236)*(1-COS(RADIANS(CV1234)))+DI1234*(SIN(RADIANS(CV1234)))</f>
        <v>0.64122181137573508</v>
      </c>
      <c r="DM1236" s="30">
        <f>(DI1236^2)*(1-COS(RADIANS(CV1234)))+(COS(RADIANS(CV1234)))</f>
        <v>0.76604444311897801</v>
      </c>
      <c r="DO1236">
        <v>-0.50566809364709897</v>
      </c>
      <c r="DQ1236" s="28">
        <f>(DB1234*DB1236)*(1-COS(RADIANS(CU1234)))-DB1235*(SIN(RADIANS(CU1234)))</f>
        <v>0</v>
      </c>
      <c r="DR1236" s="28">
        <f>(DB1235*DB1236)*(1-COS(RADIANS(CU1234)))+DB1234*(SIN(RADIANS(CU1234)))</f>
        <v>0</v>
      </c>
      <c r="DS1236" s="28">
        <f>(DB1236^2)*(1-COS(RADIANS(CU1234)))+(COS(RADIANS(CU1234)))</f>
        <v>1</v>
      </c>
      <c r="DU1236" s="61">
        <v>-0.39683206805126442</v>
      </c>
      <c r="DW1236" s="17">
        <v>0</v>
      </c>
      <c r="DX1236">
        <v>1</v>
      </c>
      <c r="DZ1236" s="73">
        <f>(DB1234*DB1234)*(1-COS(RADIANS(CW1234-45)))-DB1234*(SIN(RADIANS(CW1234-45)))</f>
        <v>0</v>
      </c>
      <c r="EA1236" s="73">
        <f>(DB1235*DB1236)*(1-COS(RADIANS(CW1234-45)))+DB1234*(SIN(RADIANS(CW1234-45)))</f>
        <v>0</v>
      </c>
      <c r="EB1236" s="73">
        <f>(DB1236^2)*(1-COS(RADIANS(CW1234-45)))+(COS(RADIANS(CW1234-45)))</f>
        <v>1</v>
      </c>
      <c r="EC1236" s="10"/>
      <c r="ED1236">
        <v>0</v>
      </c>
      <c r="EE1236" s="1">
        <v>-0.39683206805126442</v>
      </c>
      <c r="EG1236">
        <f>CY1236+DU1236</f>
        <v>-0.90250016169836345</v>
      </c>
      <c r="EH1236">
        <f>EG1236/(SQRT(EG1234^2+EG1235^2+EG1236^2))</f>
        <v>-0.63816398435886845</v>
      </c>
      <c r="EJ1236">
        <f>Q1236+AM1236</f>
        <v>0</v>
      </c>
      <c r="EK1236">
        <f>EJ1236/(SQRT(EJ1234^2+EJ1235^2+EJ1236^2))</f>
        <v>0</v>
      </c>
      <c r="EM1236" s="23">
        <f>CY1234*DU1235-CY1235*DU1234</f>
        <v>-0.76604444311897768</v>
      </c>
      <c r="ER1236">
        <f t="shared" ref="ER1236:ES1238" si="1861">CK1235</f>
        <v>0.93180266183863136</v>
      </c>
      <c r="ES1236">
        <f t="shared" si="1861"/>
        <v>-0.87956522186239505</v>
      </c>
      <c r="ET1236" t="e">
        <f>#REF!</f>
        <v>#REF!</v>
      </c>
      <c r="EU1236" t="e">
        <f>#REF!</f>
        <v>#REF!</v>
      </c>
      <c r="EY1236" s="28"/>
      <c r="EZ1236" s="10"/>
      <c r="FA1236" s="61">
        <v>-0.49866540340819981</v>
      </c>
      <c r="FB1236" s="13">
        <f>BW1237</f>
        <v>0</v>
      </c>
      <c r="FC1236" s="17">
        <v>0</v>
      </c>
      <c r="FD1236">
        <v>1</v>
      </c>
      <c r="FF1236" s="73">
        <f>(FD1234*FD1236)*(1-COS(RADIANS(EY1234+45)))-FD1235*(SIN(RADIANS(EY1234+45)))</f>
        <v>0</v>
      </c>
      <c r="FG1236" s="73">
        <f>(FD1235*FD1236)*(1-COS(RADIANS(EY1234+45)))+FD1234*(SIN(RADIANS(EY1234+45)))</f>
        <v>0</v>
      </c>
      <c r="FH1236" s="73">
        <f>(FD1236^2)*(1-COS(RADIANS(EY1234+45)))+(COS(RADIANS(EY1234+45)))</f>
        <v>1</v>
      </c>
      <c r="FI1236" s="10"/>
      <c r="FJ1236">
        <v>0</v>
      </c>
      <c r="FK1236" s="23">
        <f>SIN(RADIANS(176))*SIN(RADIANS(0))</f>
        <v>0</v>
      </c>
      <c r="FM1236" s="30">
        <f>(FK1234*FK1236)*(1-COS(RADIANS(EX1234)))-FK1235*(SIN(RADIANS(EX1234)))</f>
        <v>4.4838597018148282E-2</v>
      </c>
      <c r="FN1236" s="30">
        <f>(FK1235*FK1236)*(1-COS(RADIANS(EX1234)))+FK1234*(SIN(RADIANS(EX1234)))</f>
        <v>0.64122181137573508</v>
      </c>
      <c r="FO1236" s="30">
        <f>(FK1236^2)*(1-COS(RADIANS(EX1234)))+(COS(RADIANS(EX1234)))</f>
        <v>0.76604444311897801</v>
      </c>
      <c r="FQ1236">
        <v>-0.49866540340819981</v>
      </c>
      <c r="FS1236" s="28">
        <f>(FD1234*FD1236)*(1-COS(RADIANS(EW1234)))-FD1235*(SIN(RADIANS(EW1234)))</f>
        <v>0</v>
      </c>
      <c r="FT1236" s="28">
        <f>(FD1235*FD1236)*(1-COS(RADIANS(EW1234)))+FD1234*(SIN(RADIANS(EW1234)))</f>
        <v>0</v>
      </c>
      <c r="FU1236" s="28">
        <f>(FD1236^2)*(1-COS(RADIANS(EW1234)))+(COS(RADIANS(EW1234)))</f>
        <v>1</v>
      </c>
      <c r="FW1236" s="61">
        <v>-0.40559675369789661</v>
      </c>
      <c r="FX1236" s="13">
        <f>BX1237</f>
        <v>0</v>
      </c>
      <c r="FY1236" s="17">
        <v>0</v>
      </c>
      <c r="FZ1236">
        <v>1</v>
      </c>
      <c r="GB1236" s="73">
        <f>(FD1234*FD1234)*(1-COS(RADIANS(EY1234-45)))-FD1234*(SIN(RADIANS(EY1234-45)))</f>
        <v>0</v>
      </c>
      <c r="GC1236" s="73">
        <f>(FD1235*FD1236)*(1-COS(RADIANS(EY1234-45)))+FD1234*(SIN(RADIANS(EY1234-45)))</f>
        <v>0</v>
      </c>
      <c r="GD1236" s="73">
        <f>(FD1236^2)*(1-COS(RADIANS(EY1234-45)))+(COS(RADIANS(EY1234-45)))</f>
        <v>0.99999999999999989</v>
      </c>
      <c r="GE1236" s="10"/>
      <c r="GF1236">
        <v>0</v>
      </c>
      <c r="GG1236" s="1">
        <v>-0.40559675369789661</v>
      </c>
      <c r="GI1236">
        <f>FA1236+FW1236</f>
        <v>-0.90426215710609648</v>
      </c>
      <c r="GJ1236">
        <f>GI1236/(SQRT(GI1234^2+GI1235^2+GI1236^2))</f>
        <v>-0.63940990326009584</v>
      </c>
      <c r="GL1236" t="e">
        <f>#REF!+DC1236</f>
        <v>#REF!</v>
      </c>
      <c r="GM1236" t="e">
        <f>GL1236/(SQRT(GL1234^2+GL1235^2+GL1236^2))</f>
        <v>#REF!</v>
      </c>
      <c r="GO1236" s="27">
        <f>FA1234*FW1235-FA1235*FW1234</f>
        <v>-0.7660444431189779</v>
      </c>
    </row>
    <row r="1237" spans="1:197" x14ac:dyDescent="0.2">
      <c r="A1237" s="17">
        <f>A1142</f>
        <v>0</v>
      </c>
      <c r="B1237" s="17">
        <f t="shared" ref="B1237:C1237" si="1862">B1142</f>
        <v>0</v>
      </c>
      <c r="C1237" s="17">
        <f t="shared" si="1862"/>
        <v>111.4</v>
      </c>
      <c r="E1237" s="5" t="s">
        <v>4</v>
      </c>
      <c r="F1237" s="6" t="s">
        <v>5</v>
      </c>
      <c r="G1237" s="7" t="s">
        <v>6</v>
      </c>
      <c r="H1237" s="8" t="s">
        <v>1</v>
      </c>
      <c r="I1237">
        <v>1</v>
      </c>
      <c r="J1237" s="9" t="s">
        <v>7</v>
      </c>
      <c r="K1237">
        <v>1</v>
      </c>
      <c r="M1237" s="17">
        <f>A1237</f>
        <v>0</v>
      </c>
      <c r="N1237" s="17">
        <f t="shared" ref="N1237:O1237" si="1863">B1237</f>
        <v>0</v>
      </c>
      <c r="O1237" s="17">
        <f t="shared" si="1863"/>
        <v>111.4</v>
      </c>
      <c r="P1237" s="10"/>
      <c r="Q1237" s="61">
        <f t="array" ref="Q1237:Q1239">MMULT(AI1237:AK1239,AG1237:AG1239)</f>
        <v>-0.91636272956223963</v>
      </c>
      <c r="R1237" s="13"/>
      <c r="S1237" s="17">
        <v>1</v>
      </c>
      <c r="T1237">
        <v>0</v>
      </c>
      <c r="V1237" s="73">
        <f>(T1237^2)*(1-COS(RADIANS(O1237+45)))+(COS(RADIANS(O1237+45)))</f>
        <v>-0.91636272956223963</v>
      </c>
      <c r="W1237" s="73">
        <f>(T1237*T1238)*(1-COS(RADIANS(O1237+45)))-T1239*(SIN(RADIANS(O1237+45)))</f>
        <v>-0.40034903255689475</v>
      </c>
      <c r="X1237" s="73">
        <f>(T1237*T1239)*(1-COS(RADIANS(O1237+45)))+T1238*(SIN(RADIANS(O1237+45)))</f>
        <v>0</v>
      </c>
      <c r="Y1237" s="10"/>
      <c r="Z1237">
        <f t="array" ref="Z1237:Z1239">MMULT(V1237:X1239,S1237:S1239)</f>
        <v>-0.91636272956223963</v>
      </c>
      <c r="AA1237" s="23">
        <f>COS(RADIANS('[1]Biaxial Input'!$F$21))</f>
        <v>-0.9975640502598242</v>
      </c>
      <c r="AC1237" s="30">
        <f>(AA1237^2)*(1-COS(RADIANS(N1237)))+(COS(RADIANS(N1237)))</f>
        <v>1</v>
      </c>
      <c r="AD1237" s="30">
        <f>(AA1237*AA1238)*(1-COS(RADIANS(N1237)))-AA1239*(SIN(RADIANS(N1237)))</f>
        <v>0</v>
      </c>
      <c r="AE1237" s="30">
        <f>(AA1237*AA1239)*(1-COS(RADIANS(N1237)))+AA1238*(SIN(RADIANS(N1237)))</f>
        <v>0</v>
      </c>
      <c r="AG1237">
        <f t="array" ref="AG1237:AG1239">MMULT(AC1237:AE1239,Z1237:Z1239)</f>
        <v>-0.91636272956223963</v>
      </c>
      <c r="AI1237" s="28">
        <f>(T1237^2)*(1-COS(RADIANS(M1237)))+(COS(RADIANS(M1237)))</f>
        <v>1</v>
      </c>
      <c r="AJ1237" s="28">
        <f>(T1237*T1238)*(1-COS(RADIANS(M1237)))-T1239*(SIN(RADIANS(M1237)))</f>
        <v>0</v>
      </c>
      <c r="AK1237" s="28">
        <f>(T1237*T1239)*(1-COS(RADIANS(M1237)))+T1238*(SIN(RADIANS(M1237)))</f>
        <v>0</v>
      </c>
      <c r="AM1237" s="61">
        <f t="array" ref="AM1237:AM1239">MMULT(AI1237:AK1239,AW1237:AW1239)</f>
        <v>0.40034903255689491</v>
      </c>
      <c r="AN1237" s="13"/>
      <c r="AO1237" s="17">
        <v>1</v>
      </c>
      <c r="AP1237">
        <v>0</v>
      </c>
      <c r="AR1237" s="73">
        <f>(T1237^2)*(1-COS(RADIANS(O1237-45)))+(COS(RADIANS(O1237-45)))</f>
        <v>0.40034903255689491</v>
      </c>
      <c r="AS1237" s="73">
        <f>(T1237*T1238)*(1-COS(RADIANS(O1237-45)))-T1239*(SIN(RADIANS(O1237-45)))</f>
        <v>-0.91636272956223963</v>
      </c>
      <c r="AT1237" s="73">
        <f>(T1237*T1239)*(1-COS(RADIANS(O1237-45)))+T1238*(SIN(RADIANS(O1237-45)))</f>
        <v>0</v>
      </c>
      <c r="AU1237" s="10"/>
      <c r="AV1237">
        <f t="array" ref="AV1237:AV1239">MMULT(AR1237:AT1239,S1237:S1239)</f>
        <v>0.40034903255689491</v>
      </c>
      <c r="AW1237" s="1">
        <f t="array" ref="AW1237:AW1239">MMULT(AC1237:AE1239,AV1237:AV1239)</f>
        <v>0.40034903255689491</v>
      </c>
      <c r="BY1237" t="s">
        <v>10</v>
      </c>
      <c r="BZ1237" s="5">
        <f t="shared" si="1859"/>
        <v>-9.8670839279614439E-2</v>
      </c>
      <c r="CA1237" s="6">
        <f t="shared" si="1859"/>
        <v>-0.32743703463395935</v>
      </c>
      <c r="CB1237" s="7">
        <f>CY1236</f>
        <v>-0.50566809364709897</v>
      </c>
      <c r="CC1237" s="8">
        <f>DU1236</f>
        <v>-0.39683206805126442</v>
      </c>
      <c r="CE1237" s="10"/>
      <c r="CG1237" s="10" t="s">
        <v>160</v>
      </c>
      <c r="CH1237" s="10">
        <f>-CH1234*((EY1234-CW1234)/(CH1236-CE1235))</f>
        <v>259.12368332114198</v>
      </c>
      <c r="CI1237" s="67"/>
      <c r="CJ1237" s="10" t="s">
        <v>10</v>
      </c>
      <c r="CK1237" s="5">
        <f t="shared" si="1860"/>
        <v>-9.8670839279614439E-2</v>
      </c>
      <c r="CL1237" s="6">
        <f t="shared" si="1860"/>
        <v>-0.32743703463395935</v>
      </c>
      <c r="CM1237" s="7">
        <f>FA1236</f>
        <v>-0.49866540340819981</v>
      </c>
      <c r="CN1237" s="8">
        <f>FW1236</f>
        <v>-0.40559675369789661</v>
      </c>
      <c r="CW1237" s="28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EE1237" s="1"/>
      <c r="EI1237" s="64">
        <f>(DEGREES(ACOS((EH1234*EK1234+EH1235*EK1235+EH1236*EK1236)/((SQRT(EH1234^2+EH1235^2+EH1236^2))*(SQRT(EK1234^2+EK1235^2+EK1236^2))))))</f>
        <v>110.4977164660431</v>
      </c>
      <c r="ER1237">
        <f t="shared" si="1861"/>
        <v>0.3492962422733713</v>
      </c>
      <c r="ES1237">
        <f t="shared" si="1861"/>
        <v>-0.34518112468713447</v>
      </c>
      <c r="ET1237" t="e">
        <f>#REF!</f>
        <v>#REF!</v>
      </c>
      <c r="EU1237" t="e">
        <f>#REF!</f>
        <v>#REF!</v>
      </c>
      <c r="EY1237" s="28"/>
      <c r="EZ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GG1237" s="1"/>
      <c r="GK1237" s="64" t="e">
        <f>(DEGREES(ACOS((GJ1234*GM1234+GJ1235*GM1235+GJ1236*GM1236)/((SQRT(GJ1234^2+GJ1235^2+GJ1236^2))*(SQRT(GM1234^2+GM1235^2+GM1236^2))))))</f>
        <v>#VALUE!</v>
      </c>
    </row>
    <row r="1238" spans="1:197" x14ac:dyDescent="0.2">
      <c r="A1238" s="17">
        <f t="shared" ref="A1238:C1253" si="1864">A1143</f>
        <v>0</v>
      </c>
      <c r="B1238" s="17">
        <f t="shared" si="1864"/>
        <v>5</v>
      </c>
      <c r="C1238" s="17">
        <f t="shared" si="1864"/>
        <v>109</v>
      </c>
      <c r="D1238" s="1" t="s">
        <v>8</v>
      </c>
      <c r="E1238" s="5">
        <f>B1230</f>
        <v>0.93180153032697366</v>
      </c>
      <c r="F1238" s="6">
        <f>B1233</f>
        <v>-0.87956667635105046</v>
      </c>
      <c r="G1238" s="7">
        <f>Q1237</f>
        <v>-0.91636272956223963</v>
      </c>
      <c r="H1238" s="8">
        <f>AM1237</f>
        <v>0.40034903255689491</v>
      </c>
      <c r="J1238" s="9">
        <f>((SUMPRODUCT(G1238:G1240,E1238:E1240))*(SUMPRODUCT(G1238:G1240,F1238:F1240)))-((SUMPRODUCT(H1238:H1240,E1238:E1240))*(SUMPRODUCT(H1238:H1240,F1238:F1240)))</f>
        <v>-1.3516654918975357E-2</v>
      </c>
      <c r="P1238" s="10"/>
      <c r="Q1238" s="61">
        <v>0.40034903255689475</v>
      </c>
      <c r="S1238" s="17">
        <v>0</v>
      </c>
      <c r="T1238">
        <v>0</v>
      </c>
      <c r="V1238" s="73">
        <f>(T1237*T1238)*(1-COS(RADIANS(O1237+45)))+T1239*(SIN(RADIANS(O1237+45)))</f>
        <v>0.40034903255689475</v>
      </c>
      <c r="W1238" s="73">
        <f>(T1238^2)*(1-COS(RADIANS(O1237+45)))+(COS(RADIANS(O1237+45)))</f>
        <v>-0.91636272956223963</v>
      </c>
      <c r="X1238" s="73">
        <f>(T1238*T1239)*(1-COS(RADIANS(O1237+45)))-T1237*(SIN(RADIANS(O1237+45)))</f>
        <v>0</v>
      </c>
      <c r="Y1238" s="10"/>
      <c r="Z1238">
        <v>0.40034903255689475</v>
      </c>
      <c r="AA1238" s="23">
        <f>SIN(RADIANS('[1]Biaxial Input'!$F$21))*(COS(RADIANS(0)))</f>
        <v>6.9756473744125524E-2</v>
      </c>
      <c r="AC1238" s="30">
        <f>(AA1237*AA1238)*(1-COS(RADIANS(N1237)))+AA1239*(SIN(RADIANS(N1237)))</f>
        <v>0</v>
      </c>
      <c r="AD1238" s="30">
        <f>(AA1238^2)*(1-COS(RADIANS(N1237)))+(COS(RADIANS(N1237)))</f>
        <v>1</v>
      </c>
      <c r="AE1238" s="30">
        <f>(AA1238*AA1239)*(1-COS(RADIANS(N1237)))-AA1237*(SIN(RADIANS(N1237)))</f>
        <v>0</v>
      </c>
      <c r="AG1238">
        <v>0.40034903255689475</v>
      </c>
      <c r="AI1238" s="28">
        <f>(T1237*T1238)*(1-COS(RADIANS(M1237)))+T1239*(SIN(RADIANS(M1237)))</f>
        <v>0</v>
      </c>
      <c r="AJ1238" s="28">
        <f>(T1238^2)*(1-COS(RADIANS(M1237)))+(COS(RADIANS(M1237)))</f>
        <v>1</v>
      </c>
      <c r="AK1238" s="28">
        <f>(T1238*T1239)*(1-COS(RADIANS(M1237)))-T1237*(SIN(RADIANS(M1237)))</f>
        <v>0</v>
      </c>
      <c r="AM1238" s="61">
        <v>0.91636272956223963</v>
      </c>
      <c r="AO1238" s="17">
        <v>0</v>
      </c>
      <c r="AP1238">
        <v>0</v>
      </c>
      <c r="AR1238" s="73">
        <f>(T1237*T1238)*(1-COS(RADIANS(O1237-45)))+T1239*(SIN(RADIANS(O1237-45)))</f>
        <v>0.91636272956223963</v>
      </c>
      <c r="AS1238" s="73">
        <f>(T1238^2)*(1-COS(RADIANS(O1237-45)))+(COS(RADIANS(O1237-45)))</f>
        <v>0.40034903255689491</v>
      </c>
      <c r="AT1238" s="73">
        <f>(T1238*T1239)*(1-COS(RADIANS(O1237-45)))-T1237*(SIN(RADIANS(O1237-45)))</f>
        <v>0</v>
      </c>
      <c r="AU1238" s="10"/>
      <c r="AV1238">
        <v>0.91636272956223963</v>
      </c>
      <c r="AW1238" s="1">
        <v>0.91636272956223963</v>
      </c>
      <c r="CS1238" s="15"/>
      <c r="CW1238" s="28"/>
      <c r="CY1238" s="82" t="s">
        <v>148</v>
      </c>
      <c r="CZ1238" s="13"/>
      <c r="DB1238" s="10"/>
      <c r="DC1238" s="10"/>
      <c r="DD1238" s="10"/>
      <c r="DE1238" s="10"/>
      <c r="DF1238" s="10"/>
      <c r="DG1238" s="10"/>
      <c r="DH1238" s="80"/>
      <c r="DI1238" s="23" t="s">
        <v>149</v>
      </c>
      <c r="DM1238" s="1"/>
      <c r="DO1238" s="80"/>
      <c r="DS1238" s="13"/>
      <c r="DT1238" s="81"/>
      <c r="DU1238" s="82" t="s">
        <v>150</v>
      </c>
      <c r="DW1238" s="13"/>
      <c r="DX1238" s="13"/>
      <c r="EA1238" s="1"/>
      <c r="EE1238" s="1"/>
      <c r="ER1238">
        <f t="shared" si="1861"/>
        <v>-9.8670839279614439E-2</v>
      </c>
      <c r="ES1238">
        <f t="shared" si="1861"/>
        <v>-0.32743703463395935</v>
      </c>
      <c r="ET1238" t="e">
        <f>#REF!</f>
        <v>#REF!</v>
      </c>
      <c r="EU1238" t="e">
        <f>#REF!</f>
        <v>#REF!</v>
      </c>
      <c r="EY1238" s="28"/>
      <c r="EZ1238" s="10"/>
      <c r="FA1238" s="82" t="s">
        <v>148</v>
      </c>
      <c r="FB1238" s="13"/>
      <c r="FD1238" s="10"/>
      <c r="FE1238" s="10"/>
      <c r="FF1238" s="10"/>
      <c r="FG1238" s="10"/>
      <c r="FH1238" s="10"/>
      <c r="FI1238" s="10"/>
      <c r="FJ1238" s="80"/>
      <c r="FK1238" s="23" t="s">
        <v>149</v>
      </c>
      <c r="FO1238" s="1"/>
      <c r="FQ1238" s="80"/>
      <c r="FU1238" s="13"/>
      <c r="FV1238" s="81"/>
      <c r="FW1238" s="82" t="s">
        <v>150</v>
      </c>
      <c r="FY1238" s="13"/>
      <c r="FZ1238" s="13"/>
      <c r="GC1238" s="1"/>
      <c r="GG1238" s="1"/>
      <c r="GK1238" s="13"/>
    </row>
    <row r="1239" spans="1:197" x14ac:dyDescent="0.2">
      <c r="A1239" s="17">
        <f t="shared" si="1864"/>
        <v>85</v>
      </c>
      <c r="B1239" s="17">
        <f t="shared" si="1864"/>
        <v>10</v>
      </c>
      <c r="C1239" s="17">
        <f t="shared" si="1864"/>
        <v>114.6</v>
      </c>
      <c r="D1239" s="10" t="s">
        <v>9</v>
      </c>
      <c r="E1239" s="5">
        <f t="shared" ref="E1239:E1240" si="1865">B1231</f>
        <v>0.3492994805856065</v>
      </c>
      <c r="F1239" s="6">
        <f t="shared" ref="F1239:F1240" si="1866">B1234</f>
        <v>-0.3451779549666063</v>
      </c>
      <c r="G1239" s="7">
        <f t="shared" ref="G1239:G1240" si="1867">Q1238</f>
        <v>0.40034903255689475</v>
      </c>
      <c r="H1239" s="8">
        <f t="shared" ref="H1239:H1240" si="1868">AM1238</f>
        <v>0.91636272956223963</v>
      </c>
      <c r="J1239" s="10"/>
      <c r="P1239" s="10"/>
      <c r="Q1239" s="61">
        <v>0</v>
      </c>
      <c r="S1239" s="17">
        <v>0</v>
      </c>
      <c r="T1239">
        <v>1</v>
      </c>
      <c r="V1239" s="73">
        <f>(T1237*T1239)*(1-COS(RADIANS(O1237+45)))-T1238*(SIN(RADIANS(O1237+45)))</f>
        <v>0</v>
      </c>
      <c r="W1239" s="73">
        <f>(T1238*T1239)*(1-COS(RADIANS(O1237+45)))+T1237*(SIN(RADIANS(O1237+45)))</f>
        <v>0</v>
      </c>
      <c r="X1239" s="73">
        <f>(T1239^2)*(1-COS(RADIANS(O1237+45)))+(COS(RADIANS(O1237+45)))</f>
        <v>1</v>
      </c>
      <c r="Y1239" s="10"/>
      <c r="Z1239">
        <v>0</v>
      </c>
      <c r="AA1239" s="23">
        <f>SIN(RADIANS('[1]Biaxial Input'!$F$21))*SIN(RADIANS(0))</f>
        <v>0</v>
      </c>
      <c r="AC1239" s="30">
        <f>(AA1237*AA1239)*(1-COS(RADIANS(N1237)))-AA1238*(SIN(RADIANS(N1237)))</f>
        <v>0</v>
      </c>
      <c r="AD1239" s="30">
        <f>(AA1238*AA1239)*(1-COS(RADIANS(N1237)))+AA1237*(SIN(RADIANS(N1237)))</f>
        <v>0</v>
      </c>
      <c r="AE1239" s="30">
        <f>(AA1239^2)*(1-COS(RADIANS(N1237)))+(COS(RADIANS(N1237)))</f>
        <v>1</v>
      </c>
      <c r="AG1239">
        <v>0</v>
      </c>
      <c r="AI1239" s="28">
        <f>(T1237*T1239)*(1-COS(RADIANS(M1237)))-T1238*(SIN(RADIANS(M1237)))</f>
        <v>0</v>
      </c>
      <c r="AJ1239" s="28">
        <f>(T1238*T1239)*(1-COS(RADIANS(M1237)))+T1237*(SIN(RADIANS(M1237)))</f>
        <v>0</v>
      </c>
      <c r="AK1239" s="28">
        <f>(T1239^2)*(1-COS(RADIANS(M1237)))+(COS(RADIANS(M1237)))</f>
        <v>1</v>
      </c>
      <c r="AM1239" s="61">
        <v>0</v>
      </c>
      <c r="AO1239" s="17">
        <v>0</v>
      </c>
      <c r="AP1239">
        <v>1</v>
      </c>
      <c r="AR1239" s="73">
        <f>(T1237*T1237)*(1-COS(RADIANS(O1237-45)))-T1237*(SIN(RADIANS(O1237-45)))</f>
        <v>0</v>
      </c>
      <c r="AS1239" s="73">
        <f>(T1238*T1239)*(1-COS(RADIANS(O1237-45)))+T1237*(SIN(RADIANS(O1237-45)))</f>
        <v>0</v>
      </c>
      <c r="AT1239" s="73">
        <f>(T1239^2)*(1-COS(RADIANS(O1237-45)))+(COS(RADIANS(O1237-45)))</f>
        <v>1</v>
      </c>
      <c r="AU1239" s="10"/>
      <c r="AV1239">
        <v>0</v>
      </c>
      <c r="AW1239" s="1">
        <v>0</v>
      </c>
      <c r="BZ1239" s="5" t="s">
        <v>4</v>
      </c>
      <c r="CA1239" s="6" t="s">
        <v>5</v>
      </c>
      <c r="CB1239" s="7" t="s">
        <v>6</v>
      </c>
      <c r="CC1239" s="8" t="s">
        <v>1</v>
      </c>
      <c r="CD1239">
        <v>18</v>
      </c>
      <c r="CE1239" s="9" t="s">
        <v>7</v>
      </c>
      <c r="CG1239" s="90" t="s">
        <v>157</v>
      </c>
      <c r="CH1239" s="61">
        <f>CE1240-((CH1241-CE1240)/(EY1239-CW1239))*CW1239</f>
        <v>6.381198693861541</v>
      </c>
      <c r="CI1239" s="10"/>
      <c r="CK1239" s="5" t="s">
        <v>4</v>
      </c>
      <c r="CL1239" s="6" t="s">
        <v>5</v>
      </c>
      <c r="CM1239" s="7" t="s">
        <v>6</v>
      </c>
      <c r="CN1239" s="8" t="s">
        <v>1</v>
      </c>
      <c r="CO1239" s="10"/>
      <c r="CP1239">
        <f t="shared" ref="CP1239:CQ1241" si="1869">BZ1240</f>
        <v>0.93180266183863136</v>
      </c>
      <c r="CQ1239">
        <f t="shared" si="1869"/>
        <v>-0.87956522186239505</v>
      </c>
      <c r="CR1239">
        <f>CI1243</f>
        <v>0</v>
      </c>
      <c r="CS1239">
        <f>CL1243</f>
        <v>0</v>
      </c>
      <c r="CU1239" s="17">
        <f>CU1143</f>
        <v>60</v>
      </c>
      <c r="CV1239" s="17">
        <f>CV1143</f>
        <v>-45</v>
      </c>
      <c r="CW1239" s="31">
        <f>CH1146</f>
        <v>245.36873756602247</v>
      </c>
      <c r="CY1239" s="61">
        <f t="array" ref="CY1239:CY1241">MMULT(DQ1239:DS1241,DO1239:DO1241)</f>
        <v>0.76471846068633387</v>
      </c>
      <c r="CZ1239" s="13"/>
      <c r="DA1239" s="17">
        <v>1</v>
      </c>
      <c r="DB1239">
        <v>0</v>
      </c>
      <c r="DD1239" s="73">
        <f>(DB1239^2)*(1-COS(RADIANS(CW1239+45)))+(COS(RADIANS(CW1239+45)))</f>
        <v>0.34806058403349827</v>
      </c>
      <c r="DE1239" s="73">
        <f>(DB1239*DB1240)*(1-COS(RADIANS(CW1239+45)))-DB1241*(SIN(RADIANS(CW1239+45)))</f>
        <v>0.93747204216566382</v>
      </c>
      <c r="DF1239" s="73">
        <f>(DB1239*DB1241)*(1-COS(RADIANS(CW1239+45)))+DB1240*(SIN(RADIANS(CW1239+45)))</f>
        <v>0</v>
      </c>
      <c r="DG1239" s="10"/>
      <c r="DH1239">
        <f t="array" ref="DH1239:DH1241">MMULT(DD1239:DF1241,DA1239:DA1241)</f>
        <v>0.34806058403349827</v>
      </c>
      <c r="DI1239" s="23">
        <f>COS(RADIANS('[1]Biaxial Input'!$F$21))</f>
        <v>-0.9975640502598242</v>
      </c>
      <c r="DK1239" s="30">
        <f>(DI1239^2)*(1-COS(RADIANS(CV1239)))+(COS(RADIANS(CV1239)))</f>
        <v>0.99857479166422358</v>
      </c>
      <c r="DL1239" s="30">
        <f>(DI1239*DI1240)*(1-COS(RADIANS(CV1239)))-DI1241*(SIN(RADIANS(CV1239)))</f>
        <v>-2.0381428756221641E-2</v>
      </c>
      <c r="DM1239" s="30">
        <f>(DI1239*DI1241)*(1-COS(RADIANS(CV1239)))+DI1240*(SIN(RADIANS(CV1239)))</f>
        <v>-4.9325275616132508E-2</v>
      </c>
      <c r="DO1239">
        <f t="array" ref="DO1239:DO1241">MMULT(DK1239:DM1241,DH1239:DH1241)</f>
        <v>0.36667154482612763</v>
      </c>
      <c r="DQ1239" s="28">
        <f>(DB1239^2)*(1-COS(RADIANS(CU1239)))+(COS(RADIANS(CU1239)))</f>
        <v>0.50000000000000011</v>
      </c>
      <c r="DR1239" s="28">
        <f>(DB1239*DB1240)*(1-COS(RADIANS(CU1239)))-DB1241*(SIN(RADIANS(CU1239)))</f>
        <v>-0.8660254037844386</v>
      </c>
      <c r="DS1239" s="28">
        <f>(DB1239*DB1241)*(1-COS(RADIANS(CU1239)))+DB1240*(SIN(RADIANS(CU1239)))</f>
        <v>0</v>
      </c>
      <c r="DU1239" s="61">
        <f t="array" ref="DU1239:DU1241">MMULT(DQ1239:DS1241,EE1239:EE1241)</f>
        <v>-0.2674958458211012</v>
      </c>
      <c r="DV1239" s="13"/>
      <c r="DW1239" s="17">
        <v>1</v>
      </c>
      <c r="DX1239">
        <v>0</v>
      </c>
      <c r="DZ1239" s="73">
        <f>(DB1239^2)*(1-COS(RADIANS(CW1239-45)))+(COS(RADIANS(CW1239-45)))</f>
        <v>-0.93747204216566371</v>
      </c>
      <c r="EA1239" s="73">
        <f>(DB1239*DB1240)*(1-COS(RADIANS(CW1239-45)))-DB1241*(SIN(RADIANS(CW1239-45)))</f>
        <v>0.34806058403349838</v>
      </c>
      <c r="EB1239" s="73">
        <f>(DB1239*DB1241)*(1-COS(RADIANS(CW1239-45)))+DB1240*(SIN(RADIANS(CW1239-45)))</f>
        <v>0</v>
      </c>
      <c r="EC1239" s="10"/>
      <c r="ED1239">
        <f t="array" ref="ED1239:ED1241">MMULT(DZ1239:EB1241,DA1239:DA1241)</f>
        <v>-0.93747204216566371</v>
      </c>
      <c r="EE1239" s="1">
        <f t="array" ref="EE1239:EE1241">MMULT(DK1239:DM1241,ED1239:ED1241)</f>
        <v>-0.92904197720028425</v>
      </c>
      <c r="EG1239">
        <f>CY1239+DU1239</f>
        <v>0.49722261486523267</v>
      </c>
      <c r="EH1239">
        <f>EG1239/(SQRT(EG1239^2+EG1240^2+EG1241^2))</f>
        <v>0.35158948273051299</v>
      </c>
      <c r="EJ1239">
        <f>Q1239+AM1239</f>
        <v>0</v>
      </c>
      <c r="EK1239" t="e">
        <f>EJ1239/(SQRT(EJ1239^2+EJ1240^2+EJ1241^2))</f>
        <v>#DIV/0!</v>
      </c>
      <c r="EM1239" s="23">
        <f>CY1240*DU1241-CY1241*DU1240</f>
        <v>-0.58621808941210418</v>
      </c>
      <c r="EO1239" s="15">
        <v>18</v>
      </c>
      <c r="EP1239" s="9" t="s">
        <v>7</v>
      </c>
      <c r="EW1239" s="17">
        <f>CU1239</f>
        <v>60</v>
      </c>
      <c r="EX1239" s="17">
        <f>CV1239</f>
        <v>-45</v>
      </c>
      <c r="EY1239" s="31">
        <f>1+CW1239</f>
        <v>246.36873756602247</v>
      </c>
      <c r="EZ1239" s="10"/>
      <c r="FA1239" s="61">
        <f t="array" ref="FA1239:FA1241">MMULT(FS1239:FU1241,FQ1239:FQ1241)</f>
        <v>0.76927043658232908</v>
      </c>
      <c r="FB1239" s="13">
        <f>BW1240</f>
        <v>0</v>
      </c>
      <c r="FC1239" s="17">
        <v>1</v>
      </c>
      <c r="FD1239">
        <v>0</v>
      </c>
      <c r="FF1239" s="73">
        <f>(FD1239^2)*(1-COS(RADIANS(EY1239+45)))+(COS(RADIANS(EY1239+45)))</f>
        <v>0.36436871582414587</v>
      </c>
      <c r="FG1239" s="73">
        <f>(FD1239*FD1240)*(1-COS(RADIANS(EY1239+45)))-FD1241*(SIN(RADIANS(EY1239+45)))</f>
        <v>0.93125476585554334</v>
      </c>
      <c r="FH1239" s="73">
        <f>(FD1239*FD1241)*(1-COS(RADIANS(EY1239+45)))+FD1240*(SIN(RADIANS(EY1239+45)))</f>
        <v>0</v>
      </c>
      <c r="FI1239" s="10"/>
      <c r="FJ1239">
        <f t="array" ref="FJ1239:FJ1241">MMULT(FF1239:FH1241,FC1239:FC1241)</f>
        <v>0.36436871582414587</v>
      </c>
      <c r="FK1239" s="23">
        <f>COS(RADIANS(176))</f>
        <v>-0.9975640502598242</v>
      </c>
      <c r="FM1239" s="30">
        <f>(FK1239^2)*(1-COS(RADIANS(EX1239)))+(COS(RADIANS(EX1239)))</f>
        <v>0.99857479166422358</v>
      </c>
      <c r="FN1239" s="30">
        <f>(FK1239*FK1240)*(1-COS(RADIANS(EX1239)))-FK1241*(SIN(RADIANS(EX1239)))</f>
        <v>-2.0381428756221641E-2</v>
      </c>
      <c r="FO1239" s="30">
        <f>(FK1239*FK1241)*(1-COS(RADIANS(EX1239)))+FK1240*(SIN(RADIANS(EX1239)))</f>
        <v>-4.9325275616132508E-2</v>
      </c>
      <c r="FQ1239">
        <f t="array" ref="FQ1239:FQ1241">MMULT(FM1239:FO1241,FJ1239:FJ1241)</f>
        <v>0.38282971715723374</v>
      </c>
      <c r="FS1239" s="28">
        <f>(FD1239^2)*(1-COS(RADIANS(EW1239)))+(COS(RADIANS(EW1239)))</f>
        <v>0.50000000000000011</v>
      </c>
      <c r="FT1239" s="28">
        <f>(FD1239*FD1240)*(1-COS(RADIANS(EW1239)))-FD1241*(SIN(RADIANS(EW1239)))</f>
        <v>-0.8660254037844386</v>
      </c>
      <c r="FU1239" s="28">
        <f>(FD1239*FD1241)*(1-COS(RADIANS(EW1239)))+FD1240*(SIN(RADIANS(EW1239)))</f>
        <v>0</v>
      </c>
      <c r="FW1239" s="61">
        <f t="array" ref="FW1239:FW1241">MMULT(FS1239:FU1241,GG1239:GG1241)</f>
        <v>-0.25410892752214553</v>
      </c>
      <c r="FX1239" s="13">
        <f>BX1240</f>
        <v>0</v>
      </c>
      <c r="FY1239" s="17">
        <v>1</v>
      </c>
      <c r="FZ1239">
        <v>0</v>
      </c>
      <c r="GB1239" s="73">
        <f>(FD1239^2)*(1-COS(RADIANS(EY1239-45)))+(COS(RADIANS(EY1239-45)))</f>
        <v>-0.93125476585554312</v>
      </c>
      <c r="GC1239" s="73">
        <f>(FD1239*FD1240)*(1-COS(RADIANS(EY1239-45)))-FD1241*(SIN(RADIANS(EY1239-45)))</f>
        <v>0.36436871582414632</v>
      </c>
      <c r="GD1239" s="73">
        <f>(FD1239*FD1241)*(1-COS(RADIANS(EY1239-45)))+FD1240*(SIN(RADIANS(EY1239-45)))</f>
        <v>0</v>
      </c>
      <c r="GE1239" s="10"/>
      <c r="GF1239">
        <f t="array" ref="GF1239:GF1241">MMULT(GB1239:GD1241,FC1239:FC1241)</f>
        <v>-0.93125476585554312</v>
      </c>
      <c r="GG1239" s="1">
        <f t="array" ref="GG1239:GG1241">MMULT(FM1239:FO1241,GF1239:GF1241)</f>
        <v>-0.92250117877794846</v>
      </c>
      <c r="GI1239">
        <f>FA1239+FW1239</f>
        <v>0.51516150906018354</v>
      </c>
      <c r="GJ1239">
        <f>GI1239/(SQRT(GI1239^2+GI1240^2+GI1241^2))</f>
        <v>0.36427419646275067</v>
      </c>
      <c r="GL1239" t="e">
        <f>CH1240+DC1239</f>
        <v>#VALUE!</v>
      </c>
      <c r="GM1239" t="e">
        <f>GL1239/(SQRT(GL1239^2+GL1240^2+GL1241^2))</f>
        <v>#VALUE!</v>
      </c>
      <c r="GO1239" s="27">
        <f>FA1240*FW1241-FA1241*FW1240</f>
        <v>-0.58621808941210418</v>
      </c>
    </row>
    <row r="1240" spans="1:197" x14ac:dyDescent="0.2">
      <c r="A1240" s="17">
        <f t="shared" si="1864"/>
        <v>140</v>
      </c>
      <c r="B1240" s="17">
        <f t="shared" si="1864"/>
        <v>15</v>
      </c>
      <c r="C1240" s="17">
        <f t="shared" si="1864"/>
        <v>151.4</v>
      </c>
      <c r="D1240" s="10" t="s">
        <v>10</v>
      </c>
      <c r="E1240" s="5">
        <f t="shared" si="1865"/>
        <v>-9.8670061026308639E-2</v>
      </c>
      <c r="F1240" s="6">
        <f t="shared" si="1866"/>
        <v>-0.32743646904069484</v>
      </c>
      <c r="G1240" s="7">
        <f t="shared" si="1867"/>
        <v>0</v>
      </c>
      <c r="H1240" s="8">
        <f t="shared" si="1868"/>
        <v>0</v>
      </c>
      <c r="J1240" s="10"/>
      <c r="P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W1240" s="1"/>
      <c r="BY1240" t="s">
        <v>8</v>
      </c>
      <c r="BZ1240" s="5">
        <f t="shared" ref="BZ1240:CA1242" si="1870">BZ1235</f>
        <v>0.93180266183863136</v>
      </c>
      <c r="CA1240" s="6">
        <f t="shared" si="1870"/>
        <v>-0.87956522186239505</v>
      </c>
      <c r="CB1240" s="7">
        <f>CY1239</f>
        <v>0.76471846068633387</v>
      </c>
      <c r="CC1240" s="8">
        <f>DU1239</f>
        <v>-0.2674958458211012</v>
      </c>
      <c r="CE1240" s="9">
        <f>((SUMPRODUCT(CB1240:CB1242,BZ1240:BZ1242))*(SUMPRODUCT(CB1240:CB1242,CA1240:CA1242)))-((SUMPRODUCT(CC1240:CC1242,BZ1240:BZ1242))*(SUMPRODUCT(CC1240:CC1242,CA1240:CA1242)))</f>
        <v>0</v>
      </c>
      <c r="CG1240">
        <v>1</v>
      </c>
      <c r="CH1240" t="s">
        <v>161</v>
      </c>
      <c r="CI1240" s="67"/>
      <c r="CJ1240" s="1" t="s">
        <v>8</v>
      </c>
      <c r="CK1240" s="5">
        <f t="shared" ref="CK1240:CL1242" si="1871">BZ1240</f>
        <v>0.93180266183863136</v>
      </c>
      <c r="CL1240" s="6">
        <f t="shared" si="1871"/>
        <v>-0.87956522186239505</v>
      </c>
      <c r="CM1240" s="7">
        <f>FA1239</f>
        <v>0.76927043658232908</v>
      </c>
      <c r="CN1240" s="8">
        <f>FW1239</f>
        <v>-0.25410892752214553</v>
      </c>
      <c r="CO1240" s="10"/>
      <c r="CP1240">
        <f t="shared" si="1869"/>
        <v>0.3492962422733713</v>
      </c>
      <c r="CQ1240">
        <f t="shared" si="1869"/>
        <v>-0.34518112468713447</v>
      </c>
      <c r="CR1240">
        <f>CJ1243</f>
        <v>0</v>
      </c>
      <c r="CS1240">
        <f>CM1243</f>
        <v>0</v>
      </c>
      <c r="CW1240" s="28"/>
      <c r="CY1240" s="61">
        <v>-1.8114578912449775E-2</v>
      </c>
      <c r="DA1240" s="17">
        <v>0</v>
      </c>
      <c r="DB1240">
        <v>0</v>
      </c>
      <c r="DD1240" s="73">
        <f>(DB1239*DB1240)*(1-COS(RADIANS(CW1239+45)))+DB1241*(SIN(RADIANS(CW1239+45)))</f>
        <v>-0.93747204216566382</v>
      </c>
      <c r="DE1240" s="73">
        <f>(DB1240^2)*(1-COS(RADIANS(CW1239+45)))+(COS(RADIANS(CW1239+45)))</f>
        <v>0.34806058403349827</v>
      </c>
      <c r="DF1240" s="73">
        <f>(DB1240*DB1241)*(1-COS(RADIANS(CW1239+45)))-DB1239*(SIN(RADIANS(CW1239+45)))</f>
        <v>0</v>
      </c>
      <c r="DG1240" s="10"/>
      <c r="DH1240">
        <v>-0.93747204216566382</v>
      </c>
      <c r="DI1240" s="23">
        <f>SIN(RADIANS('[1]Biaxial Input'!$F$21))*(COS(RADIANS(0)))</f>
        <v>6.9756473744125524E-2</v>
      </c>
      <c r="DK1240" s="30">
        <f>(DI1239*DI1240)*(1-COS(RADIANS(CV1239)))+DI1241*(SIN(RADIANS(CV1239)))</f>
        <v>-2.0381428756221641E-2</v>
      </c>
      <c r="DL1240" s="30">
        <f>(DI1240^2)*(1-COS(RADIANS(CV1239)))+(COS(RADIANS(CV1239)))</f>
        <v>0.70853198952232399</v>
      </c>
      <c r="DM1240" s="30">
        <f>(DI1240*DI1241)*(1-COS(RADIANS(CV1239)))-DI1239*(SIN(RADIANS(CV1239)))</f>
        <v>-0.70538430460663959</v>
      </c>
      <c r="DO1240">
        <v>-0.6713229031535215</v>
      </c>
      <c r="DQ1240" s="28">
        <f>(DB1239*DB1240)*(1-COS(RADIANS(CU1239)))+DB1241*(SIN(RADIANS(CU1239)))</f>
        <v>0.8660254037844386</v>
      </c>
      <c r="DR1240" s="28">
        <f>(DB1240^2)*(1-COS(RADIANS(CU1239)))+(COS(RADIANS(CU1239)))</f>
        <v>0.50000000000000011</v>
      </c>
      <c r="DS1240" s="28">
        <f>(DB1240*DB1241)*(1-COS(RADIANS(CU1239)))-DB1239*(SIN(RADIANS(CU1239)))</f>
        <v>0</v>
      </c>
      <c r="DU1240" s="61">
        <v>-0.91832647265817313</v>
      </c>
      <c r="DW1240" s="17">
        <v>0</v>
      </c>
      <c r="DX1240">
        <v>0</v>
      </c>
      <c r="DZ1240" s="73">
        <f>(DB1239*DB1240)*(1-COS(RADIANS(CW1239-45)))+DB1241*(SIN(RADIANS(CW1239-45)))</f>
        <v>-0.34806058403349838</v>
      </c>
      <c r="EA1240" s="73">
        <f>(DB1240^2)*(1-COS(RADIANS(CW1239-45)))+(COS(RADIANS(CW1239-45)))</f>
        <v>-0.93747204216566371</v>
      </c>
      <c r="EB1240" s="73">
        <f>(DB1240*DB1241)*(1-COS(RADIANS(CW1239-45)))-DB1239*(SIN(RADIANS(CW1239-45)))</f>
        <v>0</v>
      </c>
      <c r="EC1240" s="10"/>
      <c r="ED1240">
        <v>-0.34806058403349838</v>
      </c>
      <c r="EE1240" s="1">
        <v>-0.22750503844120756</v>
      </c>
      <c r="EG1240">
        <f>CY1240+DU1240</f>
        <v>-0.93644105157062296</v>
      </c>
      <c r="EH1240">
        <f>EG1240/(SQRT(EG1239^2+EG1240^2+EG1241^2))</f>
        <v>-0.6621638177470488</v>
      </c>
      <c r="EJ1240">
        <f>Q1240+AM1240</f>
        <v>0</v>
      </c>
      <c r="EK1240" t="e">
        <f>EJ1240/(SQRT(EJ1239^2+EJ1240^2+EJ1241^2))</f>
        <v>#DIV/0!</v>
      </c>
      <c r="EM1240" s="23">
        <f>CY1241*DU1239-CY1239*DU1241</f>
        <v>0.39540909403555979</v>
      </c>
      <c r="EP1240" s="9">
        <f>((SUMPRODUCT(CM1240:CM1242,BZ1240:BZ1242))*(SUMPRODUCT(CM1240:CM1242,CA1240:CA1242)))-((SUMPRODUCT(CN1240:CN1242,BZ1240:BZ1242))*(SUMPRODUCT(CN1240:CN1242,CA1240:CA1242)))</f>
        <v>-2.6006567736219954E-2</v>
      </c>
      <c r="EY1240" s="28"/>
      <c r="EZ1240" s="10"/>
      <c r="FA1240" s="61">
        <v>-2.084813131394303E-3</v>
      </c>
      <c r="FB1240" s="13">
        <f>BW1241</f>
        <v>0</v>
      </c>
      <c r="FC1240" s="17">
        <v>0</v>
      </c>
      <c r="FD1240">
        <v>0</v>
      </c>
      <c r="FF1240" s="73">
        <f>(FD1239*FD1240)*(1-COS(RADIANS(EY1239+45)))+FD1241*(SIN(RADIANS(EY1239+45)))</f>
        <v>-0.93125476585554334</v>
      </c>
      <c r="FG1240" s="73">
        <f>(FD1240^2)*(1-COS(RADIANS(EY1239+45)))+(COS(RADIANS(EY1239+45)))</f>
        <v>0.36436871582414587</v>
      </c>
      <c r="FH1240" s="73">
        <f>(FD1240*FD1241)*(1-COS(RADIANS(EY1239+45)))-FD1239*(SIN(RADIANS(EY1239+45)))</f>
        <v>0</v>
      </c>
      <c r="FI1240" s="10"/>
      <c r="FJ1240">
        <v>-0.93125476585554334</v>
      </c>
      <c r="FK1240" s="23">
        <f>SIN(RADIANS(176))*(COS(RADIANS(0)))</f>
        <v>6.9756473744125524E-2</v>
      </c>
      <c r="FM1240" s="30">
        <f>(FK1239*FK1240)*(1-COS(RADIANS(EX1239)))+FK1241*(SIN(RADIANS(EX1239)))</f>
        <v>-2.0381428756221641E-2</v>
      </c>
      <c r="FN1240" s="30">
        <f>(FK1240^2)*(1-COS(RADIANS(EX1239)))+(COS(RADIANS(EX1239)))</f>
        <v>0.70853198952232399</v>
      </c>
      <c r="FO1240" s="30">
        <f>(FK1240*FK1241)*(1-COS(RADIANS(EX1239)))-FK1239*(SIN(RADIANS(EX1239)))</f>
        <v>-0.70538430460663959</v>
      </c>
      <c r="FQ1240">
        <v>-0.66725014702634</v>
      </c>
      <c r="FS1240" s="28">
        <f>(FD1239*FD1240)*(1-COS(RADIANS(EW1239)))+FD1241*(SIN(RADIANS(EW1239)))</f>
        <v>0.8660254037844386</v>
      </c>
      <c r="FT1240" s="28">
        <f>(FD1240^2)*(1-COS(RADIANS(EW1239)))+(COS(RADIANS(EW1239)))</f>
        <v>0.50000000000000011</v>
      </c>
      <c r="FU1240" s="28">
        <f>(FD1240*FD1241)*(1-COS(RADIANS(EW1239)))-FD1239*(SIN(RADIANS(EW1239)))</f>
        <v>0</v>
      </c>
      <c r="FW1240" s="61">
        <v>-0.91850275008199345</v>
      </c>
      <c r="FX1240" s="13">
        <f>BX1241</f>
        <v>0</v>
      </c>
      <c r="FY1240" s="17">
        <v>0</v>
      </c>
      <c r="FZ1240">
        <v>0</v>
      </c>
      <c r="GB1240" s="73">
        <f>(FD1239*FD1240)*(1-COS(RADIANS(EY1239-45)))+FD1241*(SIN(RADIANS(EY1239-45)))</f>
        <v>-0.36436871582414632</v>
      </c>
      <c r="GC1240" s="73">
        <f>(FD1240^2)*(1-COS(RADIANS(EY1239-45)))+(COS(RADIANS(EY1239-45)))</f>
        <v>-0.93125476585554312</v>
      </c>
      <c r="GD1240" s="73">
        <f>(FD1240*FD1241)*(1-COS(RADIANS(EY1239-45)))-FD1239*(SIN(RADIANS(EY1239-45)))</f>
        <v>0</v>
      </c>
      <c r="GE1240" s="10"/>
      <c r="GF1240">
        <v>-0.36436871582414632</v>
      </c>
      <c r="GG1240" s="1">
        <v>-0.23918658847840008</v>
      </c>
      <c r="GI1240">
        <f>FA1240+FW1240</f>
        <v>-0.92058756321338775</v>
      </c>
      <c r="GJ1240">
        <f>GI1240/(SQRT(GI1239^2+GI1240^2+GI1241^2))</f>
        <v>-0.65095370862418567</v>
      </c>
      <c r="GL1240">
        <f>CH1241+DC1240</f>
        <v>-2.6006567736219954E-2</v>
      </c>
      <c r="GM1240" t="e">
        <f>GL1240/(SQRT(GL1239^2+GL1240^2+GL1241^2))</f>
        <v>#VALUE!</v>
      </c>
      <c r="GO1240" s="27">
        <f>FA1241*FW1239-FA1239*FW1241</f>
        <v>0.39540909403555974</v>
      </c>
    </row>
    <row r="1241" spans="1:197" x14ac:dyDescent="0.2">
      <c r="A1241" s="17">
        <f t="shared" si="1864"/>
        <v>90</v>
      </c>
      <c r="B1241" s="17">
        <f t="shared" si="1864"/>
        <v>20</v>
      </c>
      <c r="C1241" s="17">
        <f t="shared" si="1864"/>
        <v>201.2</v>
      </c>
      <c r="J1241" s="10"/>
      <c r="P1241" s="10"/>
      <c r="Q1241" s="82" t="s">
        <v>148</v>
      </c>
      <c r="R1241" s="13"/>
      <c r="T1241" s="10"/>
      <c r="U1241" s="10"/>
      <c r="V1241" s="10"/>
      <c r="W1241" s="10"/>
      <c r="X1241" s="10"/>
      <c r="Y1241" s="10"/>
      <c r="Z1241" s="80"/>
      <c r="AA1241" s="23" t="s">
        <v>149</v>
      </c>
      <c r="AE1241" s="1"/>
      <c r="AG1241" s="80"/>
      <c r="AK1241" s="13"/>
      <c r="AL1241" s="81"/>
      <c r="AM1241" s="82" t="s">
        <v>150</v>
      </c>
      <c r="AO1241" s="13"/>
      <c r="AP1241" s="13"/>
      <c r="AS1241" s="1"/>
      <c r="AW1241" s="1"/>
      <c r="BY1241" t="s">
        <v>9</v>
      </c>
      <c r="BZ1241" s="5">
        <f t="shared" si="1870"/>
        <v>0.3492962422733713</v>
      </c>
      <c r="CA1241" s="6">
        <f t="shared" si="1870"/>
        <v>-0.34518112468713447</v>
      </c>
      <c r="CB1241" s="7">
        <f>CY1240</f>
        <v>-1.8114578912449775E-2</v>
      </c>
      <c r="CC1241" s="8">
        <f>DU1240</f>
        <v>-0.91832647265817313</v>
      </c>
      <c r="CE1241" s="10"/>
      <c r="CH1241">
        <f>((SUMPRODUCT(CM1240:CM1242,CK1240:CK1242))*(SUMPRODUCT(CM1240:CM1242,CL1240:CL1242)))-((SUMPRODUCT(CN1240:CN1242,CK1240:CK1242))*(SUMPRODUCT(CN1240:CN1242,CL1240:CL1242)))</f>
        <v>-2.6006567736219954E-2</v>
      </c>
      <c r="CI1241" s="67"/>
      <c r="CJ1241" s="10" t="s">
        <v>9</v>
      </c>
      <c r="CK1241" s="5">
        <f t="shared" si="1871"/>
        <v>0.3492962422733713</v>
      </c>
      <c r="CL1241" s="6">
        <f t="shared" si="1871"/>
        <v>-0.34518112468713447</v>
      </c>
      <c r="CM1241" s="7">
        <f>FA1240</f>
        <v>-2.084813131394303E-3</v>
      </c>
      <c r="CN1241" s="8">
        <f>FW1240</f>
        <v>-0.91850275008199345</v>
      </c>
      <c r="CP1241">
        <f t="shared" si="1869"/>
        <v>-9.8670839279614439E-2</v>
      </c>
      <c r="CQ1241">
        <f t="shared" si="1869"/>
        <v>-0.32743703463395935</v>
      </c>
      <c r="CR1241">
        <f>CK1243</f>
        <v>0</v>
      </c>
      <c r="CS1241">
        <f>CN1243</f>
        <v>0</v>
      </c>
      <c r="CW1241" s="28"/>
      <c r="CY1241" s="61">
        <v>-0.64410988031262872</v>
      </c>
      <c r="DA1241" s="17">
        <v>0</v>
      </c>
      <c r="DB1241">
        <v>1</v>
      </c>
      <c r="DD1241" s="73">
        <f>(DB1239*DB1241)*(1-COS(RADIANS(CW1239+45)))-DB1240*(SIN(RADIANS(CW1239+45)))</f>
        <v>0</v>
      </c>
      <c r="DE1241" s="73">
        <f>(DB1240*DB1241)*(1-COS(RADIANS(CW1239+45)))+DB1239*(SIN(RADIANS(CW1239+45)))</f>
        <v>0</v>
      </c>
      <c r="DF1241" s="73">
        <f>(DB1241^2)*(1-COS(RADIANS(CW1239+45)))+(COS(RADIANS(CW1239+45)))</f>
        <v>1</v>
      </c>
      <c r="DG1241" s="10"/>
      <c r="DH1241">
        <v>0</v>
      </c>
      <c r="DI1241" s="23">
        <f>SIN(RADIANS('[1]Biaxial Input'!$F$21))*SIN(RADIANS(0))</f>
        <v>0</v>
      </c>
      <c r="DK1241" s="30">
        <f>(DI1239*DI1241)*(1-COS(RADIANS(CV1239)))-DI1240*(SIN(RADIANS(CV1239)))</f>
        <v>4.9325275616132508E-2</v>
      </c>
      <c r="DL1241" s="30">
        <f>(DI1240*DI1241)*(1-COS(RADIANS(CV1239)))+DI1239*(SIN(RADIANS(CV1239)))</f>
        <v>0.70538430460663959</v>
      </c>
      <c r="DM1241" s="30">
        <f>(DI1241^2)*(1-COS(RADIANS(CV1239)))+(COS(RADIANS(CV1239)))</f>
        <v>0.70710678118654757</v>
      </c>
      <c r="DO1241">
        <v>-0.64410988031262872</v>
      </c>
      <c r="DQ1241" s="28">
        <f>(DB1239*DB1241)*(1-COS(RADIANS(CU1239)))-DB1240*(SIN(RADIANS(CU1239)))</f>
        <v>0</v>
      </c>
      <c r="DR1241" s="28">
        <f>(DB1240*DB1241)*(1-COS(RADIANS(CU1239)))+DB1239*(SIN(RADIANS(CU1239)))</f>
        <v>0</v>
      </c>
      <c r="DS1241" s="28">
        <f>(DB1241^2)*(1-COS(RADIANS(CU1239)))+(COS(RADIANS(CU1239)))</f>
        <v>1</v>
      </c>
      <c r="DU1241" s="61">
        <v>-0.29175753989169007</v>
      </c>
      <c r="DW1241" s="17">
        <v>0</v>
      </c>
      <c r="DX1241">
        <v>1</v>
      </c>
      <c r="DZ1241" s="73">
        <f>(DB1239*DB1239)*(1-COS(RADIANS(CW1239-45)))-DB1239*(SIN(RADIANS(CW1239-45)))</f>
        <v>0</v>
      </c>
      <c r="EA1241" s="73">
        <f>(DB1240*DB1241)*(1-COS(RADIANS(CW1239-45)))+DB1239*(SIN(RADIANS(CW1239-45)))</f>
        <v>0</v>
      </c>
      <c r="EB1241" s="73">
        <f>(DB1241^2)*(1-COS(RADIANS(CW1239-45)))+(COS(RADIANS(CW1239-45)))</f>
        <v>1</v>
      </c>
      <c r="EC1241" s="10"/>
      <c r="ED1241">
        <v>0</v>
      </c>
      <c r="EE1241" s="1">
        <v>-0.29175753989169007</v>
      </c>
      <c r="EG1241">
        <f>CY1241+DU1241</f>
        <v>-0.93586742020431879</v>
      </c>
      <c r="EH1241">
        <f>EG1241/(SQRT(EG1239^2+EG1240^2+EG1241^2))</f>
        <v>-0.6617581991180338</v>
      </c>
      <c r="EJ1241">
        <f>Q1241+AM1241</f>
        <v>0</v>
      </c>
      <c r="EK1241" t="e">
        <f>EJ1241/(SQRT(EJ1239^2+EJ1240^2+EJ1241^2))</f>
        <v>#DIV/0!</v>
      </c>
      <c r="EM1241" s="23">
        <f>CY1239*DU1240-CY1240*DU1239</f>
        <v>-0.70710678118654768</v>
      </c>
      <c r="ER1241">
        <f t="shared" ref="ER1241:ES1243" si="1872">CK1240</f>
        <v>0.93180266183863136</v>
      </c>
      <c r="ES1241">
        <f t="shared" si="1872"/>
        <v>-0.87956522186239505</v>
      </c>
      <c r="ET1241" t="e">
        <f>#REF!</f>
        <v>#REF!</v>
      </c>
      <c r="EU1241" t="e">
        <f>#REF!</f>
        <v>#REF!</v>
      </c>
      <c r="EY1241" s="28"/>
      <c r="EZ1241" s="10"/>
      <c r="FA1241" s="61">
        <v>-0.6389199080907092</v>
      </c>
      <c r="FB1241" s="13">
        <f>BW1242</f>
        <v>0</v>
      </c>
      <c r="FC1241" s="17">
        <v>0</v>
      </c>
      <c r="FD1241">
        <v>1</v>
      </c>
      <c r="FF1241" s="73">
        <f>(FD1239*FD1241)*(1-COS(RADIANS(EY1239+45)))-FD1240*(SIN(RADIANS(EY1239+45)))</f>
        <v>0</v>
      </c>
      <c r="FG1241" s="73">
        <f>(FD1240*FD1241)*(1-COS(RADIANS(EY1239+45)))+FD1239*(SIN(RADIANS(EY1239+45)))</f>
        <v>0</v>
      </c>
      <c r="FH1241" s="73">
        <f>(FD1241^2)*(1-COS(RADIANS(EY1239+45)))+(COS(RADIANS(EY1239+45)))</f>
        <v>1</v>
      </c>
      <c r="FI1241" s="10"/>
      <c r="FJ1241">
        <v>0</v>
      </c>
      <c r="FK1241" s="23">
        <f>SIN(RADIANS(176))*SIN(RADIANS(0))</f>
        <v>0</v>
      </c>
      <c r="FM1241" s="30">
        <f>(FK1239*FK1241)*(1-COS(RADIANS(EX1239)))-FK1240*(SIN(RADIANS(EX1239)))</f>
        <v>4.9325275616132508E-2</v>
      </c>
      <c r="FN1241" s="30">
        <f>(FK1240*FK1241)*(1-COS(RADIANS(EX1239)))+FK1239*(SIN(RADIANS(EX1239)))</f>
        <v>0.70538430460663959</v>
      </c>
      <c r="FO1241" s="30">
        <f>(FK1241^2)*(1-COS(RADIANS(EX1239)))+(COS(RADIANS(EX1239)))</f>
        <v>0.70710678118654757</v>
      </c>
      <c r="FQ1241">
        <v>-0.6389199080907092</v>
      </c>
      <c r="FS1241" s="28">
        <f>(FD1239*FD1241)*(1-COS(RADIANS(EW1239)))-FD1240*(SIN(RADIANS(EW1239)))</f>
        <v>0</v>
      </c>
      <c r="FT1241" s="28">
        <f>(FD1240*FD1241)*(1-COS(RADIANS(EW1239)))+FD1239*(SIN(RADIANS(EW1239)))</f>
        <v>0</v>
      </c>
      <c r="FU1241" s="28">
        <f>(FD1241^2)*(1-COS(RADIANS(EW1239)))+(COS(RADIANS(EW1239)))</f>
        <v>1</v>
      </c>
      <c r="FW1241" s="61">
        <v>-0.30295437122669133</v>
      </c>
      <c r="FX1241" s="13">
        <f>BX1242</f>
        <v>0</v>
      </c>
      <c r="FY1241" s="17">
        <v>0</v>
      </c>
      <c r="FZ1241">
        <v>1</v>
      </c>
      <c r="GB1241" s="73">
        <f>(FD1239*FD1239)*(1-COS(RADIANS(EY1239-45)))-FD1239*(SIN(RADIANS(EY1239-45)))</f>
        <v>0</v>
      </c>
      <c r="GC1241" s="73">
        <f>(FD1240*FD1241)*(1-COS(RADIANS(EY1239-45)))+FD1239*(SIN(RADIANS(EY1239-45)))</f>
        <v>0</v>
      </c>
      <c r="GD1241" s="73">
        <f>(FD1241^2)*(1-COS(RADIANS(EY1239-45)))+(COS(RADIANS(EY1239-45)))</f>
        <v>0.99999999999999989</v>
      </c>
      <c r="GE1241" s="10"/>
      <c r="GF1241">
        <v>0</v>
      </c>
      <c r="GG1241" s="1">
        <v>-0.30295437122669133</v>
      </c>
      <c r="GI1241">
        <f>FA1241+FW1241</f>
        <v>-0.94187427931740053</v>
      </c>
      <c r="GJ1241">
        <f>GI1241/(SQRT(GI1239^2+GI1240^2+GI1241^2))</f>
        <v>-0.666005689930526</v>
      </c>
      <c r="GL1241" t="e">
        <f>#REF!+DC1241</f>
        <v>#REF!</v>
      </c>
      <c r="GM1241" t="e">
        <f>GL1241/(SQRT(GL1239^2+GL1240^2+GL1241^2))</f>
        <v>#REF!</v>
      </c>
      <c r="GO1241" s="27">
        <f>FA1239*FW1240-FA1240*FW1239</f>
        <v>-0.70710678118654768</v>
      </c>
    </row>
    <row r="1242" spans="1:197" x14ac:dyDescent="0.2">
      <c r="A1242" s="17">
        <f t="shared" si="1864"/>
        <v>45</v>
      </c>
      <c r="B1242" s="17">
        <f t="shared" si="1864"/>
        <v>25</v>
      </c>
      <c r="C1242" s="17">
        <f t="shared" si="1864"/>
        <v>245.2</v>
      </c>
      <c r="E1242" s="5" t="s">
        <v>4</v>
      </c>
      <c r="F1242" s="6" t="s">
        <v>5</v>
      </c>
      <c r="G1242" s="7" t="s">
        <v>6</v>
      </c>
      <c r="H1242" s="8" t="s">
        <v>1</v>
      </c>
      <c r="I1242">
        <v>2</v>
      </c>
      <c r="J1242" s="9" t="s">
        <v>7</v>
      </c>
      <c r="K1242">
        <v>2</v>
      </c>
      <c r="M1242" s="17">
        <f>A1238</f>
        <v>0</v>
      </c>
      <c r="N1242" s="17">
        <f>B1238</f>
        <v>5</v>
      </c>
      <c r="O1242" s="17">
        <f>C1238</f>
        <v>109</v>
      </c>
      <c r="P1242" s="1"/>
      <c r="Q1242" s="61">
        <f t="array" ref="Q1242:Q1244">MMULT(AI1242:AK1244,AG1242:AG1244)</f>
        <v>-0.89889348353757004</v>
      </c>
      <c r="R1242" s="13"/>
      <c r="S1242" s="17">
        <v>1</v>
      </c>
      <c r="T1242">
        <v>0</v>
      </c>
      <c r="V1242" s="73">
        <f>(T1242^2)*(1-COS(RADIANS(O1242+45)))+(COS(RADIANS(O1242+45)))</f>
        <v>-0.89879404629916704</v>
      </c>
      <c r="W1242" s="73">
        <f>(T1242*T1243)*(1-COS(RADIANS(O1242+45)))-T1244*(SIN(RADIANS(O1242+45)))</f>
        <v>-0.43837114678907729</v>
      </c>
      <c r="X1242" s="73">
        <f>(T1242*T1244)*(1-COS(RADIANS(O1242+45)))+T1243*(SIN(RADIANS(O1242+45)))</f>
        <v>0</v>
      </c>
      <c r="Y1242" s="10"/>
      <c r="Z1242">
        <f t="array" ref="Z1242:Z1244">MMULT(V1242:X1244,S1242:S1244)</f>
        <v>-0.89879404629916704</v>
      </c>
      <c r="AA1242" s="23">
        <f>COS(RADIANS('[1]Biaxial Input'!$F$21))</f>
        <v>-0.9975640502598242</v>
      </c>
      <c r="AC1242" s="30">
        <f>(AA1242^2)*(1-COS(RADIANS(N1242)))+(COS(RADIANS(N1242)))</f>
        <v>0.99998148353170568</v>
      </c>
      <c r="AD1242" s="30">
        <f>(AA1242*AA1243)*(1-COS(RADIANS(N1242)))-AA1244*(SIN(RADIANS(N1242)))</f>
        <v>-2.6479783333051429E-4</v>
      </c>
      <c r="AE1242" s="30">
        <f>(AA1242*AA1244)*(1-COS(RADIANS(N1242)))+AA1243*(SIN(RADIANS(N1242)))</f>
        <v>6.0796772806267756E-3</v>
      </c>
      <c r="AG1242">
        <f t="array" ref="AG1242:AG1244">MMULT(AC1242:AE1244,Z1242:Z1244)</f>
        <v>-0.89889348353757004</v>
      </c>
      <c r="AI1242" s="28">
        <f>(T1242^2)*(1-COS(RADIANS(M1242)))+(COS(RADIANS(M1242)))</f>
        <v>1</v>
      </c>
      <c r="AJ1242" s="28">
        <f>(T1242*T1243)*(1-COS(RADIANS(M1242)))-T1244*(SIN(RADIANS(M1242)))</f>
        <v>0</v>
      </c>
      <c r="AK1242" s="28">
        <f>(T1242*T1244)*(1-COS(RADIANS(M1242)))+T1243*(SIN(RADIANS(M1242)))</f>
        <v>0</v>
      </c>
      <c r="AM1242" s="61">
        <f t="array" ref="AM1242:AM1244">MMULT(AI1242:AK1244,AW1242:AW1244)</f>
        <v>0.43812503098756639</v>
      </c>
      <c r="AN1242" s="13"/>
      <c r="AO1242" s="17">
        <v>1</v>
      </c>
      <c r="AP1242">
        <v>0</v>
      </c>
      <c r="AR1242" s="73">
        <f>(T1242^2)*(1-COS(RADIANS(O1242-45)))+(COS(RADIANS(O1242-45)))</f>
        <v>0.43837114678907746</v>
      </c>
      <c r="AS1242" s="73">
        <f>(T1242*T1243)*(1-COS(RADIANS(O1242-45)))-T1244*(SIN(RADIANS(O1242-45)))</f>
        <v>-0.89879404629916704</v>
      </c>
      <c r="AT1242" s="73">
        <f>(T1242*T1244)*(1-COS(RADIANS(O1242-45)))+T1243*(SIN(RADIANS(O1242-45)))</f>
        <v>0</v>
      </c>
      <c r="AU1242" s="10"/>
      <c r="AV1242">
        <f t="array" ref="AV1242:AV1244">MMULT(AR1242:AT1244,S1242:S1244)</f>
        <v>0.43837114678907746</v>
      </c>
      <c r="AW1242" s="1">
        <f t="array" ref="AW1242:AW1244">MMULT(AC1242:AE1244,AV1242:AV1244)</f>
        <v>0.43812503098756639</v>
      </c>
      <c r="BY1242" t="s">
        <v>10</v>
      </c>
      <c r="BZ1242" s="5">
        <f t="shared" si="1870"/>
        <v>-9.8670839279614439E-2</v>
      </c>
      <c r="CA1242" s="6">
        <f t="shared" si="1870"/>
        <v>-0.32743703463395935</v>
      </c>
      <c r="CB1242" s="7">
        <f>CY1241</f>
        <v>-0.64410988031262872</v>
      </c>
      <c r="CC1242" s="8">
        <f>DU1241</f>
        <v>-0.29175753989169007</v>
      </c>
      <c r="CE1242" s="10"/>
      <c r="CG1242" s="10" t="s">
        <v>160</v>
      </c>
      <c r="CH1242" s="10">
        <f>-CH1239*((EY1239-CW1239)/(CH1241-CE1240))</f>
        <v>245.36873756602247</v>
      </c>
      <c r="CI1242" s="67"/>
      <c r="CJ1242" s="10" t="s">
        <v>10</v>
      </c>
      <c r="CK1242" s="5">
        <f t="shared" si="1871"/>
        <v>-9.8670839279614439E-2</v>
      </c>
      <c r="CL1242" s="6">
        <f t="shared" si="1871"/>
        <v>-0.32743703463395935</v>
      </c>
      <c r="CM1242" s="7">
        <f>FA1241</f>
        <v>-0.6389199080907092</v>
      </c>
      <c r="CN1242" s="8">
        <f>FW1241</f>
        <v>-0.30295437122669133</v>
      </c>
      <c r="CW1242" s="28"/>
      <c r="EE1242" s="1"/>
      <c r="EI1242" s="64" t="e">
        <f>(DEGREES(ACOS((EH1239*EK1239+EH1240*EK1240+EH1241*EK1241)/((SQRT(EH1239^2+EH1240^2+EH1241^2))*(SQRT(EK1239^2+EK1240^2+EK1241^2))))))</f>
        <v>#DIV/0!</v>
      </c>
      <c r="ER1242">
        <f t="shared" si="1872"/>
        <v>0.3492962422733713</v>
      </c>
      <c r="ES1242">
        <f t="shared" si="1872"/>
        <v>-0.34518112468713447</v>
      </c>
      <c r="ET1242" t="e">
        <f>#REF!</f>
        <v>#REF!</v>
      </c>
      <c r="EU1242" t="e">
        <f>#REF!</f>
        <v>#REF!</v>
      </c>
      <c r="EY1242" s="28"/>
      <c r="EZ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GG1242" s="1"/>
      <c r="GK1242" s="64" t="e">
        <f>(DEGREES(ACOS((GJ1239*GM1239+GJ1240*GM1240+GJ1241*GM1241)/((SQRT(GJ1239^2+GJ1240^2+GJ1241^2))*(SQRT(GM1239^2+GM1240^2+GM1241^2))))))</f>
        <v>#VALUE!</v>
      </c>
    </row>
    <row r="1243" spans="1:197" x14ac:dyDescent="0.2">
      <c r="A1243" s="17">
        <f t="shared" si="1864"/>
        <v>20</v>
      </c>
      <c r="B1243" s="17">
        <f t="shared" si="1864"/>
        <v>30</v>
      </c>
      <c r="C1243" s="17">
        <f t="shared" si="1864"/>
        <v>177.5</v>
      </c>
      <c r="D1243" t="s">
        <v>8</v>
      </c>
      <c r="E1243" s="5">
        <f t="shared" ref="E1243:F1245" si="1873">E1328</f>
        <v>0.93180153032697366</v>
      </c>
      <c r="F1243" s="6">
        <f t="shared" si="1873"/>
        <v>-0.87956667635105046</v>
      </c>
      <c r="G1243" s="7">
        <f>Q1242</f>
        <v>-0.89889348353757004</v>
      </c>
      <c r="H1243" s="8">
        <f>AM1242</f>
        <v>0.43812503098756639</v>
      </c>
      <c r="J1243" s="9">
        <f>((SUMPRODUCT(G1243:G1245,E1243:E1245))*(SUMPRODUCT(G1243:(G1245),F1243:F1245)))-((SUMPRODUCT(H1243:H1245,E1243:E1245))*(SUMPRODUCT(H1243:H1245,F1243:F1245)))</f>
        <v>4.3403903673966959E-2</v>
      </c>
      <c r="P1243" s="1"/>
      <c r="Q1243" s="61">
        <v>0.43694912802918817</v>
      </c>
      <c r="S1243" s="17">
        <v>0</v>
      </c>
      <c r="T1243">
        <v>0</v>
      </c>
      <c r="V1243" s="73">
        <f>(T1242*T1243)*(1-COS(RADIANS(O1242+45)))+T1244*(SIN(RADIANS(O1242+45)))</f>
        <v>0.43837114678907729</v>
      </c>
      <c r="W1243" s="73">
        <f>(T1243^2)*(1-COS(RADIANS(O1242+45)))+(COS(RADIANS(O1242+45)))</f>
        <v>-0.89879404629916704</v>
      </c>
      <c r="X1243" s="73">
        <f>(T1243*T1244)*(1-COS(RADIANS(O1242+45)))-T1242*(SIN(RADIANS(O1242+45)))</f>
        <v>0</v>
      </c>
      <c r="Y1243" s="10"/>
      <c r="Z1243">
        <v>0.43837114678907729</v>
      </c>
      <c r="AA1243" s="23">
        <f>SIN(RADIANS('[1]Biaxial Input'!$F$21))*(COS(RADIANS(0)))</f>
        <v>6.9756473744125524E-2</v>
      </c>
      <c r="AC1243" s="30">
        <f>(AA1242*AA1243)*(1-COS(RADIANS(N1242)))+AA1244*(SIN(RADIANS(N1242)))</f>
        <v>-2.6479783333051429E-4</v>
      </c>
      <c r="AD1243" s="30">
        <f>(AA1243^2)*(1-COS(RADIANS(N1242)))+(COS(RADIANS(N1242)))</f>
        <v>0.99621321456003986</v>
      </c>
      <c r="AE1243" s="30">
        <f>(AA1243*AA1244)*(1-COS(RADIANS(N1242)))-AA1242*(SIN(RADIANS(N1242)))</f>
        <v>8.694343573875718E-2</v>
      </c>
      <c r="AG1243">
        <v>0.43694912802918817</v>
      </c>
      <c r="AI1243" s="28">
        <f>(T1242*T1243)*(1-COS(RADIANS(M1242)))+T1244*(SIN(RADIANS(M1242)))</f>
        <v>0</v>
      </c>
      <c r="AJ1243" s="28">
        <f>(T1243^2)*(1-COS(RADIANS(M1242)))+(COS(RADIANS(M1242)))</f>
        <v>1</v>
      </c>
      <c r="AK1243" s="28">
        <f>(T1243*T1244)*(1-COS(RADIANS(M1242)))-T1242*(SIN(RADIANS(M1242)))</f>
        <v>0</v>
      </c>
      <c r="AM1243" s="61">
        <v>0.89527442636125409</v>
      </c>
      <c r="AO1243" s="17">
        <v>0</v>
      </c>
      <c r="AP1243">
        <v>0</v>
      </c>
      <c r="AR1243" s="73">
        <f>(T1242*T1243)*(1-COS(RADIANS(O1242-45)))+T1244*(SIN(RADIANS(O1242-45)))</f>
        <v>0.89879404629916704</v>
      </c>
      <c r="AS1243" s="73">
        <f>(T1243^2)*(1-COS(RADIANS(O1242-45)))+(COS(RADIANS(O1242-45)))</f>
        <v>0.43837114678907746</v>
      </c>
      <c r="AT1243" s="73">
        <f>(T1243*T1244)*(1-COS(RADIANS(O1242-45)))-T1242*(SIN(RADIANS(O1242-45)))</f>
        <v>0</v>
      </c>
      <c r="AU1243" s="10"/>
      <c r="AV1243">
        <v>0.89879404629916704</v>
      </c>
      <c r="AW1243" s="1">
        <v>0.89527442636125409</v>
      </c>
      <c r="BY1243" s="10"/>
      <c r="CB1243" s="10"/>
      <c r="CC1243" s="10"/>
      <c r="CE1243" s="10"/>
      <c r="CS1243" s="15"/>
      <c r="CW1243" s="28"/>
      <c r="CY1243" s="82" t="s">
        <v>148</v>
      </c>
      <c r="CZ1243" s="13"/>
      <c r="DB1243" s="10"/>
      <c r="DC1243" s="10"/>
      <c r="DD1243" s="10"/>
      <c r="DE1243" s="10"/>
      <c r="DF1243" s="10"/>
      <c r="DG1243" s="10"/>
      <c r="DH1243" s="80"/>
      <c r="DI1243" s="23" t="s">
        <v>149</v>
      </c>
      <c r="DM1243" s="1"/>
      <c r="DO1243" s="80"/>
      <c r="DS1243" s="13"/>
      <c r="DT1243" s="81"/>
      <c r="DU1243" s="82" t="s">
        <v>150</v>
      </c>
      <c r="DW1243" s="13"/>
      <c r="DX1243" s="13"/>
      <c r="EA1243" s="1"/>
      <c r="EE1243" s="1"/>
      <c r="EI1243" s="13"/>
      <c r="ER1243">
        <f t="shared" si="1872"/>
        <v>-9.8670839279614439E-2</v>
      </c>
      <c r="ES1243">
        <f t="shared" si="1872"/>
        <v>-0.32743703463395935</v>
      </c>
      <c r="ET1243" t="e">
        <f>#REF!</f>
        <v>#REF!</v>
      </c>
      <c r="EU1243" t="e">
        <f>#REF!</f>
        <v>#REF!</v>
      </c>
      <c r="EY1243" s="28"/>
      <c r="EZ1243" s="10"/>
      <c r="FA1243" s="82" t="s">
        <v>148</v>
      </c>
      <c r="FB1243" s="13"/>
      <c r="FD1243" s="10"/>
      <c r="FE1243" s="10"/>
      <c r="FF1243" s="10"/>
      <c r="FG1243" s="10"/>
      <c r="FH1243" s="10"/>
      <c r="FI1243" s="10"/>
      <c r="FJ1243" s="80"/>
      <c r="FK1243" s="23" t="s">
        <v>149</v>
      </c>
      <c r="FO1243" s="1"/>
      <c r="FQ1243" s="80"/>
      <c r="FU1243" s="13"/>
      <c r="FV1243" s="81"/>
      <c r="FW1243" s="82" t="s">
        <v>150</v>
      </c>
      <c r="FY1243" s="13"/>
      <c r="FZ1243" s="13"/>
      <c r="GC1243" s="1"/>
      <c r="GG1243" s="1"/>
      <c r="GK1243" s="13"/>
    </row>
    <row r="1244" spans="1:197" x14ac:dyDescent="0.2">
      <c r="A1244" s="17">
        <f t="shared" si="1864"/>
        <v>40</v>
      </c>
      <c r="B1244" s="17">
        <f t="shared" si="1864"/>
        <v>35</v>
      </c>
      <c r="C1244" s="17">
        <f t="shared" si="1864"/>
        <v>250.5</v>
      </c>
      <c r="D1244" t="s">
        <v>9</v>
      </c>
      <c r="E1244" s="5">
        <f t="shared" si="1873"/>
        <v>0.3492994805856065</v>
      </c>
      <c r="F1244" s="6">
        <f t="shared" si="1873"/>
        <v>-0.3451779549666063</v>
      </c>
      <c r="G1244" s="7">
        <f t="shared" ref="G1244:G1245" si="1874">Q1243</f>
        <v>0.43694912802918817</v>
      </c>
      <c r="H1244" s="8">
        <f t="shared" ref="H1244:H1245" si="1875">AM1243</f>
        <v>0.89527442636125409</v>
      </c>
      <c r="J1244" s="10"/>
      <c r="P1244" s="1"/>
      <c r="Q1244" s="61">
        <v>-3.2649115887333775E-2</v>
      </c>
      <c r="S1244" s="17">
        <v>0</v>
      </c>
      <c r="T1244">
        <v>1</v>
      </c>
      <c r="V1244" s="73">
        <f>(T1242*T1244)*(1-COS(RADIANS(O1242+45)))-T1243*(SIN(RADIANS(O1242+45)))</f>
        <v>0</v>
      </c>
      <c r="W1244" s="73">
        <f>(T1243*T1244)*(1-COS(RADIANS(O1242+45)))+T1242*(SIN(RADIANS(O1242+45)))</f>
        <v>0</v>
      </c>
      <c r="X1244" s="73">
        <f>(T1244^2)*(1-COS(RADIANS(O1242+45)))+(COS(RADIANS(O1242+45)))</f>
        <v>1</v>
      </c>
      <c r="Y1244" s="10"/>
      <c r="Z1244">
        <v>0</v>
      </c>
      <c r="AA1244" s="23">
        <f>SIN(RADIANS('[1]Biaxial Input'!$F$21))*SIN(RADIANS(0))</f>
        <v>0</v>
      </c>
      <c r="AC1244" s="30">
        <f>(AA1242*AA1244)*(1-COS(RADIANS(N1242)))-AA1243*(SIN(RADIANS(N1242)))</f>
        <v>-6.0796772806267756E-3</v>
      </c>
      <c r="AD1244" s="30">
        <f>(AA1243*AA1244)*(1-COS(RADIANS(N1242)))+AA1242*(SIN(RADIANS(N1242)))</f>
        <v>-8.694343573875718E-2</v>
      </c>
      <c r="AE1244" s="30">
        <f>(AA1244^2)*(1-COS(RADIANS(N1242)))+(COS(RADIANS(N1242)))</f>
        <v>0.99619469809174555</v>
      </c>
      <c r="AG1244">
        <v>-3.2649115887333775E-2</v>
      </c>
      <c r="AI1244" s="28">
        <f>(T1242*T1244)*(1-COS(RADIANS(M1242)))-T1243*(SIN(RADIANS(M1242)))</f>
        <v>0</v>
      </c>
      <c r="AJ1244" s="28">
        <f>(T1243*T1244)*(1-COS(RADIANS(M1242)))+T1242*(SIN(RADIANS(M1242)))</f>
        <v>0</v>
      </c>
      <c r="AK1244" s="28">
        <f>(T1244^2)*(1-COS(RADIANS(M1242)))+(COS(RADIANS(M1242)))</f>
        <v>1</v>
      </c>
      <c r="AM1244" s="61">
        <v>-8.0809397508405031E-2</v>
      </c>
      <c r="AO1244" s="17">
        <v>0</v>
      </c>
      <c r="AP1244">
        <v>1</v>
      </c>
      <c r="AR1244" s="73">
        <f>(T1242*T1242)*(1-COS(RADIANS(O1242-45)))-T1242*(SIN(RADIANS(O1242-45)))</f>
        <v>0</v>
      </c>
      <c r="AS1244" s="73">
        <f>(T1243*T1244)*(1-COS(RADIANS(O1242-45)))+T1242*(SIN(RADIANS(O1242-45)))</f>
        <v>0</v>
      </c>
      <c r="AT1244" s="73">
        <f>(T1244^2)*(1-COS(RADIANS(O1242-45)))+(COS(RADIANS(O1242-45)))</f>
        <v>1</v>
      </c>
      <c r="AU1244" s="10"/>
      <c r="AV1244">
        <v>0</v>
      </c>
      <c r="AW1244" s="1">
        <v>-8.0809397508405031E-2</v>
      </c>
      <c r="BZ1244" s="5" t="s">
        <v>4</v>
      </c>
      <c r="CA1244" s="6" t="s">
        <v>5</v>
      </c>
      <c r="CB1244" s="7" t="s">
        <v>6</v>
      </c>
      <c r="CC1244" s="8" t="s">
        <v>1</v>
      </c>
      <c r="CD1244">
        <v>19</v>
      </c>
      <c r="CE1244" s="9" t="s">
        <v>7</v>
      </c>
      <c r="CG1244" s="90" t="s">
        <v>157</v>
      </c>
      <c r="CH1244" s="61">
        <f>CE1245-((CH1246-CE1245)/(EY1244-CW1244))*CW1244</f>
        <v>9.0149952440999233</v>
      </c>
      <c r="CI1244" s="10"/>
      <c r="CK1244" s="5" t="s">
        <v>4</v>
      </c>
      <c r="CL1244" s="6" t="s">
        <v>5</v>
      </c>
      <c r="CM1244" s="7" t="s">
        <v>6</v>
      </c>
      <c r="CN1244" s="8" t="s">
        <v>1</v>
      </c>
      <c r="CO1244" s="10"/>
      <c r="CP1244">
        <f t="shared" ref="CP1244:CQ1246" si="1876">BZ1245</f>
        <v>0.93180266183863136</v>
      </c>
      <c r="CQ1244">
        <f t="shared" si="1876"/>
        <v>-0.87956522186239505</v>
      </c>
      <c r="CR1244">
        <f>CI1248</f>
        <v>0</v>
      </c>
      <c r="CS1244">
        <f>CL1248</f>
        <v>0</v>
      </c>
      <c r="CU1244" s="17">
        <f>CU1148</f>
        <v>30</v>
      </c>
      <c r="CV1244" s="17">
        <f>CV1148</f>
        <v>-50</v>
      </c>
      <c r="CW1244" s="31">
        <f>CH1151</f>
        <v>268.14583464928762</v>
      </c>
      <c r="CY1244" s="61">
        <f t="array" ref="CY1244:CY1246">MMULT(DQ1244:DS1246,DO1244:DO1246)</f>
        <v>0.85054245426038289</v>
      </c>
      <c r="CZ1244" s="13"/>
      <c r="DA1244" s="17">
        <v>1</v>
      </c>
      <c r="DB1244">
        <v>0</v>
      </c>
      <c r="DD1244" s="73">
        <f>(DB1244^2)*(1-COS(RADIANS(CW1244+45)))+(COS(RADIANS(CW1244+45)))</f>
        <v>0.68385765965078704</v>
      </c>
      <c r="DE1244" s="73">
        <f>(DB1244*DB1245)*(1-COS(RADIANS(CW1244+45)))-DB1246*(SIN(RADIANS(CW1244+45)))</f>
        <v>0.72961544757286234</v>
      </c>
      <c r="DF1244" s="73">
        <f>(DB1244*DB1246)*(1-COS(RADIANS(CW1244+45)))+DB1245*(SIN(RADIANS(CW1244+45)))</f>
        <v>0</v>
      </c>
      <c r="DG1244" s="10"/>
      <c r="DH1244">
        <f t="array" ref="DH1244:DH1246">MMULT(DD1244:DF1246,DA1244:DA1246)</f>
        <v>0.68385765965078704</v>
      </c>
      <c r="DI1244" s="23">
        <f>COS(RADIANS('[1]Biaxial Input'!$F$21))</f>
        <v>-0.9975640502598242</v>
      </c>
      <c r="DK1244" s="30">
        <f>(DI1244^2)*(1-COS(RADIANS(CV1244)))+(COS(RADIANS(CV1244)))</f>
        <v>0.99826181678640502</v>
      </c>
      <c r="DL1244" s="30">
        <f>(DI1244*DI1245)*(1-COS(RADIANS(CV1244)))-DI1246*(SIN(RADIANS(CV1244)))</f>
        <v>-2.4857178030640859E-2</v>
      </c>
      <c r="DM1244" s="30">
        <f>(DI1244*DI1246)*(1-COS(RADIANS(CV1244)))+DI1245*(SIN(RADIANS(CV1244)))</f>
        <v>-5.3436559083262246E-2</v>
      </c>
      <c r="DO1244">
        <f t="array" ref="DO1244:DO1246">MMULT(DK1244:DM1246,DH1244:DH1246)</f>
        <v>0.70080517082051796</v>
      </c>
      <c r="DQ1244" s="28">
        <f>(DB1244^2)*(1-COS(RADIANS(CU1244)))+(COS(RADIANS(CU1244)))</f>
        <v>0.86602540378443871</v>
      </c>
      <c r="DR1244" s="28">
        <f>(DB1244*DB1245)*(1-COS(RADIANS(CU1244)))-DB1246*(SIN(RADIANS(CU1244)))</f>
        <v>-0.49999999999999994</v>
      </c>
      <c r="DS1244" s="28">
        <f>(DB1244*DB1246)*(1-COS(RADIANS(CU1244)))+DB1245*(SIN(RADIANS(CU1244)))</f>
        <v>0</v>
      </c>
      <c r="DU1244" s="61">
        <f t="array" ref="DU1244:DU1246">MMULT(DQ1244:DS1246,EE1244:EE1246)</f>
        <v>-0.40473198690975132</v>
      </c>
      <c r="DV1244" s="13"/>
      <c r="DW1244" s="17">
        <v>1</v>
      </c>
      <c r="DX1244">
        <v>0</v>
      </c>
      <c r="DZ1244" s="73">
        <f>(DB1244^2)*(1-COS(RADIANS(CW1244-45)))+(COS(RADIANS(CW1244-45)))</f>
        <v>-0.72961544757286234</v>
      </c>
      <c r="EA1244" s="73">
        <f>(DB1244*DB1245)*(1-COS(RADIANS(CW1244-45)))-DB1246*(SIN(RADIANS(CW1244-45)))</f>
        <v>0.68385765965078715</v>
      </c>
      <c r="EB1244" s="73">
        <f>(DB1244*DB1246)*(1-COS(RADIANS(CW1244-45)))+DB1245*(SIN(RADIANS(CW1244-45)))</f>
        <v>0</v>
      </c>
      <c r="EC1244" s="10"/>
      <c r="ED1244">
        <f t="array" ref="ED1244:ED1246">MMULT(DZ1244:EB1246,DA1244:DA1246)</f>
        <v>-0.72961544757286234</v>
      </c>
      <c r="EE1244" s="1">
        <f t="array" ref="EE1244:EE1246">MMULT(DK1244:DM1246,ED1244:ED1246)</f>
        <v>-0.71134847065595463</v>
      </c>
      <c r="EG1244">
        <f>CY1244+DU1244</f>
        <v>0.44581046735063157</v>
      </c>
      <c r="EH1244">
        <f>EG1244/(SQRT(EG1244^2+EG1245^2+EG1246^2))</f>
        <v>0.31523560458757549</v>
      </c>
      <c r="EJ1244">
        <f>Q1244+AM1244</f>
        <v>-0.11345851339573881</v>
      </c>
      <c r="EK1244">
        <f>EJ1244/(SQRT(EJ1244^2+EJ1245^2+EJ1246^2))</f>
        <v>-1</v>
      </c>
      <c r="EM1244" s="23">
        <f>CY1245*DU1246-CY1246*DU1245</f>
        <v>-0.33581178102146636</v>
      </c>
      <c r="EO1244" s="15">
        <v>19</v>
      </c>
      <c r="EP1244" s="9" t="s">
        <v>7</v>
      </c>
      <c r="EW1244" s="17">
        <f>CU1244</f>
        <v>30</v>
      </c>
      <c r="EX1244" s="17">
        <f>CV1244</f>
        <v>-50</v>
      </c>
      <c r="EY1244" s="31">
        <f>1+CW1244</f>
        <v>269.14583464928762</v>
      </c>
      <c r="EZ1244" s="10"/>
      <c r="FA1244" s="61">
        <f t="array" ref="FA1244:FA1246">MMULT(FS1244:FU1246,FQ1244:FQ1246)</f>
        <v>0.85747645965862229</v>
      </c>
      <c r="FB1244" s="13">
        <f>BW1245</f>
        <v>0</v>
      </c>
      <c r="FC1244" s="17">
        <v>1</v>
      </c>
      <c r="FD1244">
        <v>0</v>
      </c>
      <c r="FF1244" s="73">
        <f>(FD1244^2)*(1-COS(RADIANS(EY1244+45)))+(COS(RADIANS(EY1244+45)))</f>
        <v>0.69648705015084522</v>
      </c>
      <c r="FG1244" s="73">
        <f>(FD1244*FD1245)*(1-COS(RADIANS(EY1244+45)))-FD1246*(SIN(RADIANS(EY1244+45)))</f>
        <v>0.71756936178475039</v>
      </c>
      <c r="FH1244" s="73">
        <f>(FD1244*FD1246)*(1-COS(RADIANS(EY1244+45)))+FD1245*(SIN(RADIANS(EY1244+45)))</f>
        <v>0</v>
      </c>
      <c r="FI1244" s="10"/>
      <c r="FJ1244">
        <f t="array" ref="FJ1244:FJ1246">MMULT(FF1244:FH1246,FC1244:FC1246)</f>
        <v>0.69648705015084522</v>
      </c>
      <c r="FK1244" s="23">
        <f>COS(RADIANS(176))</f>
        <v>-0.9975640502598242</v>
      </c>
      <c r="FM1244" s="30">
        <f>(FK1244^2)*(1-COS(RADIANS(EX1244)))+(COS(RADIANS(EX1244)))</f>
        <v>0.99826181678640502</v>
      </c>
      <c r="FN1244" s="30">
        <f>(FK1244*FK1245)*(1-COS(RADIANS(EX1244)))-FK1246*(SIN(RADIANS(EX1244)))</f>
        <v>-2.4857178030640859E-2</v>
      </c>
      <c r="FO1244" s="30">
        <f>(FK1244*FK1246)*(1-COS(RADIANS(EX1244)))+FK1245*(SIN(RADIANS(EX1244)))</f>
        <v>-5.3436559083262246E-2</v>
      </c>
      <c r="FQ1244">
        <f t="array" ref="FQ1244:FQ1246">MMULT(FM1244:FO1246,FJ1244:FJ1246)</f>
        <v>0.71311317742700353</v>
      </c>
      <c r="FS1244" s="28">
        <f>(FD1244^2)*(1-COS(RADIANS(EW1244)))+(COS(RADIANS(EW1244)))</f>
        <v>0.86602540378443871</v>
      </c>
      <c r="FT1244" s="28">
        <f>(FD1244*FD1245)*(1-COS(RADIANS(EW1244)))-FD1246*(SIN(RADIANS(EW1244)))</f>
        <v>-0.49999999999999994</v>
      </c>
      <c r="FU1244" s="28">
        <f>(FD1244*FD1246)*(1-COS(RADIANS(EW1244)))+FD1245*(SIN(RADIANS(EW1244)))</f>
        <v>0</v>
      </c>
      <c r="FW1244" s="61">
        <f t="array" ref="FW1244:FW1246">MMULT(FS1244:FU1246,GG1244:GG1246)</f>
        <v>-0.38982633166386471</v>
      </c>
      <c r="FX1244" s="13">
        <f>BX1245</f>
        <v>0</v>
      </c>
      <c r="FY1244" s="17">
        <v>1</v>
      </c>
      <c r="FZ1244">
        <v>0</v>
      </c>
      <c r="GB1244" s="73">
        <f>(FD1244^2)*(1-COS(RADIANS(EY1244-45)))+(COS(RADIANS(EY1244-45)))</f>
        <v>-0.71756936178475006</v>
      </c>
      <c r="GC1244" s="73">
        <f>(FD1244*FD1245)*(1-COS(RADIANS(EY1244-45)))-FD1246*(SIN(RADIANS(EY1244-45)))</f>
        <v>0.69648705015084567</v>
      </c>
      <c r="GD1244" s="73">
        <f>(FD1244*FD1246)*(1-COS(RADIANS(EY1244-45)))+FD1245*(SIN(RADIANS(EY1244-45)))</f>
        <v>0</v>
      </c>
      <c r="GE1244" s="10"/>
      <c r="GF1244">
        <f t="array" ref="GF1244:GF1246">MMULT(GB1244:GD1246,FC1244:FC1246)</f>
        <v>-0.71756936178475006</v>
      </c>
      <c r="GG1244" s="1">
        <f t="array" ref="GG1244:GG1246">MMULT(FM1244:FO1246,GF1244:GF1246)</f>
        <v>-0.69900939216387037</v>
      </c>
      <c r="GI1244">
        <f>FA1244+FW1244</f>
        <v>0.46765012799475758</v>
      </c>
      <c r="GJ1244">
        <f>GI1244/(SQRT(GI1244^2+GI1245^2+GI1246^2))</f>
        <v>0.33067857672784984</v>
      </c>
      <c r="GL1244" t="e">
        <f>CH1245+DC1244</f>
        <v>#VALUE!</v>
      </c>
      <c r="GM1244" t="e">
        <f>GL1244/(SQRT(GL1244^2+GL1245^2+GL1246^2))</f>
        <v>#VALUE!</v>
      </c>
      <c r="GO1244" s="27">
        <f>FA1245*FW1246-FA1246*FW1245</f>
        <v>-0.33581178102146647</v>
      </c>
    </row>
    <row r="1245" spans="1:197" x14ac:dyDescent="0.2">
      <c r="A1245" s="17">
        <f t="shared" si="1864"/>
        <v>80</v>
      </c>
      <c r="B1245" s="17">
        <f t="shared" si="1864"/>
        <v>40</v>
      </c>
      <c r="C1245" s="17">
        <f t="shared" si="1864"/>
        <v>215.7</v>
      </c>
      <c r="D1245" t="s">
        <v>10</v>
      </c>
      <c r="E1245" s="5">
        <f t="shared" si="1873"/>
        <v>-9.8670061026308639E-2</v>
      </c>
      <c r="F1245" s="6">
        <f t="shared" si="1873"/>
        <v>-0.32743646904069484</v>
      </c>
      <c r="G1245" s="7">
        <f t="shared" si="1874"/>
        <v>-3.2649115887333775E-2</v>
      </c>
      <c r="H1245" s="8">
        <f t="shared" si="1875"/>
        <v>-8.0809397508405031E-2</v>
      </c>
      <c r="J1245" s="10"/>
      <c r="P1245" s="1"/>
      <c r="Z1245" s="10"/>
      <c r="AA1245" s="10"/>
      <c r="AB1245" s="10"/>
      <c r="AC1245" s="10"/>
      <c r="AD1245" s="10"/>
      <c r="AE1245" s="10"/>
      <c r="AF1245" s="10"/>
      <c r="AG1245" s="10"/>
      <c r="AH1245" s="10"/>
      <c r="AW1245" s="1"/>
      <c r="BY1245" t="s">
        <v>8</v>
      </c>
      <c r="BZ1245" s="5">
        <f t="shared" ref="BZ1245:CA1247" si="1877">BZ1155</f>
        <v>0.93180266183863136</v>
      </c>
      <c r="CA1245" s="6">
        <f t="shared" si="1877"/>
        <v>-0.87956522186239505</v>
      </c>
      <c r="CB1245" s="7">
        <f>CY1244</f>
        <v>0.85054245426038289</v>
      </c>
      <c r="CC1245" s="8">
        <f>DU1244</f>
        <v>-0.40473198690975132</v>
      </c>
      <c r="CE1245" s="9">
        <f>((SUMPRODUCT(CB1245:CB1247,BZ1245:BZ1247))*(SUMPRODUCT(CB1245:CB1247,CA1245:CA1247)))-((SUMPRODUCT(CC1245:CC1247,BZ1245:BZ1247))*(SUMPRODUCT(CC1245:CC1247,CA1245:CA1247)))</f>
        <v>0</v>
      </c>
      <c r="CG1245">
        <v>1</v>
      </c>
      <c r="CH1245" t="s">
        <v>161</v>
      </c>
      <c r="CI1245" s="67"/>
      <c r="CJ1245" s="1" t="s">
        <v>8</v>
      </c>
      <c r="CK1245" s="5">
        <f t="shared" ref="CK1245:CL1247" si="1878">BZ1245</f>
        <v>0.93180266183863136</v>
      </c>
      <c r="CL1245" s="6">
        <f t="shared" si="1878"/>
        <v>-0.87956522186239505</v>
      </c>
      <c r="CM1245" s="7">
        <f>FA1244</f>
        <v>0.85747645965862229</v>
      </c>
      <c r="CN1245" s="8">
        <f>FW1244</f>
        <v>-0.38982633166386471</v>
      </c>
      <c r="CO1245" s="10"/>
      <c r="CP1245">
        <f t="shared" si="1876"/>
        <v>0.3492962422733713</v>
      </c>
      <c r="CQ1245">
        <f t="shared" si="1876"/>
        <v>-0.34518112468713447</v>
      </c>
      <c r="CR1245">
        <f>CJ1248</f>
        <v>0</v>
      </c>
      <c r="CS1245">
        <f>CM1248</f>
        <v>0</v>
      </c>
      <c r="CW1245" s="28"/>
      <c r="CY1245" s="61">
        <v>-7.1572403132275086E-2</v>
      </c>
      <c r="DA1245" s="17">
        <v>0</v>
      </c>
      <c r="DB1245">
        <v>0</v>
      </c>
      <c r="DD1245" s="73">
        <f>(DB1244*DB1245)*(1-COS(RADIANS(CW1244+45)))+DB1246*(SIN(RADIANS(CW1244+45)))</f>
        <v>-0.72961544757286234</v>
      </c>
      <c r="DE1245" s="73">
        <f>(DB1245^2)*(1-COS(RADIANS(CW1244+45)))+(COS(RADIANS(CW1244+45)))</f>
        <v>0.68385765965078704</v>
      </c>
      <c r="DF1245" s="73">
        <f>(DB1245*DB1246)*(1-COS(RADIANS(CW1244+45)))-DB1244*(SIN(RADIANS(CW1244+45)))</f>
        <v>0</v>
      </c>
      <c r="DG1245" s="10"/>
      <c r="DH1245">
        <v>-0.72961544757286234</v>
      </c>
      <c r="DI1245" s="23">
        <f>SIN(RADIANS('[1]Biaxial Input'!$F$21))*(COS(RADIANS(0)))</f>
        <v>6.9756473744125524E-2</v>
      </c>
      <c r="DK1245" s="30">
        <f>(DI1244*DI1245)*(1-COS(RADIANS(CV1244)))+DI1246*(SIN(RADIANS(CV1244)))</f>
        <v>-2.4857178030640859E-2</v>
      </c>
      <c r="DL1245" s="30">
        <f>(DI1245^2)*(1-COS(RADIANS(CV1244)))+(COS(RADIANS(CV1244)))</f>
        <v>0.64452579290013434</v>
      </c>
      <c r="DM1245" s="30">
        <f>(DI1245*DI1246)*(1-COS(RADIANS(CV1244)))-DI1244*(SIN(RADIANS(CV1244)))</f>
        <v>-0.76417839735679927</v>
      </c>
      <c r="DO1245">
        <v>-0.4872547464526425</v>
      </c>
      <c r="DQ1245" s="28">
        <f>(DB1244*DB1245)*(1-COS(RADIANS(CU1244)))+DB1246*(SIN(RADIANS(CU1244)))</f>
        <v>0.49999999999999994</v>
      </c>
      <c r="DR1245" s="28">
        <f>(DB1245^2)*(1-COS(RADIANS(CU1244)))+(COS(RADIANS(CU1244)))</f>
        <v>0.86602540378443871</v>
      </c>
      <c r="DS1245" s="28">
        <f>(DB1245*DB1246)*(1-COS(RADIANS(CU1244)))-DB1244*(SIN(RADIANS(CU1244)))</f>
        <v>0</v>
      </c>
      <c r="DU1245" s="61">
        <v>-0.72168057653591822</v>
      </c>
      <c r="DW1245" s="17">
        <v>0</v>
      </c>
      <c r="DX1245">
        <v>0</v>
      </c>
      <c r="DZ1245" s="73">
        <f>(DB1244*DB1245)*(1-COS(RADIANS(CW1244-45)))+DB1246*(SIN(RADIANS(CW1244-45)))</f>
        <v>-0.68385765965078715</v>
      </c>
      <c r="EA1245" s="73">
        <f>(DB1245^2)*(1-COS(RADIANS(CW1244-45)))+(COS(RADIANS(CW1244-45)))</f>
        <v>-0.72961544757286234</v>
      </c>
      <c r="EB1245" s="73">
        <f>(DB1245*DB1246)*(1-COS(RADIANS(CW1244-45)))-DB1244*(SIN(RADIANS(CW1244-45)))</f>
        <v>0</v>
      </c>
      <c r="EC1245" s="10"/>
      <c r="ED1245">
        <v>-0.68385765965078715</v>
      </c>
      <c r="EE1245" s="1">
        <v>-0.42262771924302944</v>
      </c>
      <c r="EG1245">
        <f>CY1245+DU1245</f>
        <v>-0.7932529796681933</v>
      </c>
      <c r="EH1245">
        <f>EG1245/(SQRT(EG1244^2+EG1245^2+EG1246^2))</f>
        <v>-0.56091456111981397</v>
      </c>
      <c r="EJ1245">
        <f>Q1245+AM1245</f>
        <v>0</v>
      </c>
      <c r="EK1245">
        <f>EJ1245/(SQRT(EJ1244^2+EJ1245^2+EJ1246^2))</f>
        <v>0</v>
      </c>
      <c r="EM1245" s="23">
        <f>CY1246*DU1244-CY1244*DU1246</f>
        <v>0.68851618467589837</v>
      </c>
      <c r="EP1245" s="9">
        <f>((SUMPRODUCT(CM1245:CM1247,BZ1245:BZ1247))*(SUMPRODUCT(CM1245:CM1247,CA1245:CA1247)))-((SUMPRODUCT(CN1245:CN1247,BZ1245:BZ1247))*(SUMPRODUCT(CN1245:CN1247,CA1245:CA1247)))</f>
        <v>-3.3619747462759531E-2</v>
      </c>
      <c r="EY1245" s="28"/>
      <c r="EZ1245" s="10"/>
      <c r="FA1245" s="61">
        <v>-5.8966439569011597E-2</v>
      </c>
      <c r="FB1245" s="13">
        <f>BW1246</f>
        <v>0</v>
      </c>
      <c r="FC1245" s="17">
        <v>0</v>
      </c>
      <c r="FD1245">
        <v>0</v>
      </c>
      <c r="FF1245" s="73">
        <f>(FD1244*FD1245)*(1-COS(RADIANS(EY1244+45)))+FD1246*(SIN(RADIANS(EY1244+45)))</f>
        <v>-0.71756936178475039</v>
      </c>
      <c r="FG1245" s="73">
        <f>(FD1245^2)*(1-COS(RADIANS(EY1244+45)))+(COS(RADIANS(EY1244+45)))</f>
        <v>0.69648705015084522</v>
      </c>
      <c r="FH1245" s="73">
        <f>(FD1245*FD1246)*(1-COS(RADIANS(EY1244+45)))-FD1244*(SIN(RADIANS(EY1244+45)))</f>
        <v>0</v>
      </c>
      <c r="FI1245" s="10"/>
      <c r="FJ1245">
        <v>-0.71756936178475039</v>
      </c>
      <c r="FK1245" s="23">
        <f>SIN(RADIANS(176))*(COS(RADIANS(0)))</f>
        <v>6.9756473744125524E-2</v>
      </c>
      <c r="FM1245" s="30">
        <f>(FK1244*FK1245)*(1-COS(RADIANS(EX1244)))+FK1246*(SIN(RADIANS(EX1244)))</f>
        <v>-2.4857178030640859E-2</v>
      </c>
      <c r="FN1245" s="30">
        <f>(FK1245^2)*(1-COS(RADIANS(EX1244)))+(COS(RADIANS(EX1244)))</f>
        <v>0.64452579290013434</v>
      </c>
      <c r="FO1245" s="30">
        <f>(FK1245*FK1246)*(1-COS(RADIANS(EX1244)))-FK1244*(SIN(RADIANS(EX1244)))</f>
        <v>-0.76417839735679927</v>
      </c>
      <c r="FQ1245">
        <v>-0.47980466446679504</v>
      </c>
      <c r="FS1245" s="28">
        <f>(FD1244*FD1245)*(1-COS(RADIANS(EW1244)))+FD1246*(SIN(RADIANS(EW1244)))</f>
        <v>0.49999999999999994</v>
      </c>
      <c r="FT1245" s="28">
        <f>(FD1245^2)*(1-COS(RADIANS(EW1244)))+(COS(RADIANS(EW1244)))</f>
        <v>0.86602540378443871</v>
      </c>
      <c r="FU1245" s="28">
        <f>(FD1245*FD1246)*(1-COS(RADIANS(EW1244)))-FD1244*(SIN(RADIANS(EW1244)))</f>
        <v>0</v>
      </c>
      <c r="FW1245" s="61">
        <v>-0.72281977175773116</v>
      </c>
      <c r="FX1245" s="13">
        <f>BX1246</f>
        <v>0</v>
      </c>
      <c r="FY1245" s="17">
        <v>0</v>
      </c>
      <c r="FZ1245">
        <v>0</v>
      </c>
      <c r="GB1245" s="73">
        <f>(FD1244*FD1245)*(1-COS(RADIANS(EY1244-45)))+FD1246*(SIN(RADIANS(EY1244-45)))</f>
        <v>-0.69648705015084567</v>
      </c>
      <c r="GC1245" s="73">
        <f>(FD1245^2)*(1-COS(RADIANS(EY1244-45)))+(COS(RADIANS(EY1244-45)))</f>
        <v>-0.71756936178475006</v>
      </c>
      <c r="GD1245" s="73">
        <f>(FD1245*FD1246)*(1-COS(RADIANS(EY1244-45)))-FD1244*(SIN(RADIANS(EY1244-45)))</f>
        <v>0</v>
      </c>
      <c r="GE1245" s="10"/>
      <c r="GF1245">
        <v>-0.69648705015084567</v>
      </c>
      <c r="GG1245" s="1">
        <v>-0.43106711886793259</v>
      </c>
      <c r="GI1245">
        <f>FA1245+FW1245</f>
        <v>-0.78178621132674275</v>
      </c>
      <c r="GJ1245">
        <f>GI1245/(SQRT(GI1244^2+GI1245^2+GI1246^2))</f>
        <v>-0.55280633146727887</v>
      </c>
      <c r="GL1245">
        <f>CH1246+DC1245</f>
        <v>-3.3619747462759531E-2</v>
      </c>
      <c r="GM1245" t="e">
        <f>GL1245/(SQRT(GL1244^2+GL1245^2+GL1246^2))</f>
        <v>#VALUE!</v>
      </c>
      <c r="GO1245" s="27">
        <f>FA1246*FW1244-FA1244*FW1246</f>
        <v>0.68851618467589859</v>
      </c>
    </row>
    <row r="1246" spans="1:197" x14ac:dyDescent="0.2">
      <c r="A1246" s="17">
        <f t="shared" si="1864"/>
        <v>120</v>
      </c>
      <c r="B1246" s="17">
        <f t="shared" si="1864"/>
        <v>45</v>
      </c>
      <c r="C1246" s="17">
        <f t="shared" si="1864"/>
        <v>167.8</v>
      </c>
      <c r="P1246" s="1"/>
      <c r="Q1246" s="82" t="s">
        <v>148</v>
      </c>
      <c r="R1246" s="13"/>
      <c r="T1246" s="10"/>
      <c r="U1246" s="10"/>
      <c r="V1246" s="10"/>
      <c r="W1246" s="10"/>
      <c r="X1246" s="10"/>
      <c r="Y1246" s="10"/>
      <c r="Z1246" s="80"/>
      <c r="AA1246" s="23" t="s">
        <v>149</v>
      </c>
      <c r="AE1246" s="1"/>
      <c r="AG1246" s="80"/>
      <c r="AK1246" s="13"/>
      <c r="AL1246" s="81"/>
      <c r="AM1246" s="82" t="s">
        <v>150</v>
      </c>
      <c r="AO1246" s="13"/>
      <c r="AP1246" s="13"/>
      <c r="AS1246" s="1"/>
      <c r="AW1246" s="1"/>
      <c r="BY1246" t="s">
        <v>9</v>
      </c>
      <c r="BZ1246" s="5">
        <f t="shared" si="1877"/>
        <v>0.3492962422733713</v>
      </c>
      <c r="CA1246" s="6">
        <f t="shared" si="1877"/>
        <v>-0.34518112468713447</v>
      </c>
      <c r="CB1246" s="7">
        <f>CY1245</f>
        <v>-7.1572403132275086E-2</v>
      </c>
      <c r="CC1246" s="8">
        <f>DU1245</f>
        <v>-0.72168057653591822</v>
      </c>
      <c r="CE1246" s="10"/>
      <c r="CH1246">
        <f>((SUMPRODUCT(CM1245:CM1247,CK1245:CK1247))*(SUMPRODUCT(CM1245:CM1247,CL1245:CL1247)))-((SUMPRODUCT(CN1245:CN1247,CK1245:CK1247))*(SUMPRODUCT(CN1245:CN1247,CL1245:CL1247)))</f>
        <v>-3.3619747462759531E-2</v>
      </c>
      <c r="CI1246" s="67"/>
      <c r="CJ1246" s="10" t="s">
        <v>9</v>
      </c>
      <c r="CK1246" s="5">
        <f t="shared" si="1878"/>
        <v>0.3492962422733713</v>
      </c>
      <c r="CL1246" s="6">
        <f t="shared" si="1878"/>
        <v>-0.34518112468713447</v>
      </c>
      <c r="CM1246" s="7">
        <f>FA1245</f>
        <v>-5.8966439569011597E-2</v>
      </c>
      <c r="CN1246" s="8">
        <f>FW1245</f>
        <v>-0.72281977175773116</v>
      </c>
      <c r="CP1246">
        <f t="shared" si="1876"/>
        <v>-9.8670839279614439E-2</v>
      </c>
      <c r="CQ1246">
        <f t="shared" si="1876"/>
        <v>-0.32743703463395935</v>
      </c>
      <c r="CR1246">
        <f>CK1248</f>
        <v>0</v>
      </c>
      <c r="CS1246">
        <f>CN1248</f>
        <v>0</v>
      </c>
      <c r="CW1246" s="28"/>
      <c r="CY1246" s="61">
        <v>-0.52101336317852298</v>
      </c>
      <c r="DA1246" s="17">
        <v>0</v>
      </c>
      <c r="DB1246">
        <v>1</v>
      </c>
      <c r="DD1246" s="73">
        <f>(DB1244*DB1246)*(1-COS(RADIANS(CW1244+45)))-DB1245*(SIN(RADIANS(CW1244+45)))</f>
        <v>0</v>
      </c>
      <c r="DE1246" s="73">
        <f>(DB1245*DB1246)*(1-COS(RADIANS(CW1244+45)))+DB1244*(SIN(RADIANS(CW1244+45)))</f>
        <v>0</v>
      </c>
      <c r="DF1246" s="73">
        <f>(DB1246^2)*(1-COS(RADIANS(CW1244+45)))+(COS(RADIANS(CW1244+45)))</f>
        <v>1</v>
      </c>
      <c r="DG1246" s="10"/>
      <c r="DH1246">
        <v>0</v>
      </c>
      <c r="DI1246" s="23">
        <f>SIN(RADIANS('[1]Biaxial Input'!$F$21))*SIN(RADIANS(0))</f>
        <v>0</v>
      </c>
      <c r="DK1246" s="30">
        <f>(DI1244*DI1246)*(1-COS(RADIANS(CV1244)))-DI1245*(SIN(RADIANS(CV1244)))</f>
        <v>5.3436559083262246E-2</v>
      </c>
      <c r="DL1246" s="30">
        <f>(DI1245*DI1246)*(1-COS(RADIANS(CV1244)))+DI1244*(SIN(RADIANS(CV1244)))</f>
        <v>0.76417839735679927</v>
      </c>
      <c r="DM1246" s="30">
        <f>(DI1246^2)*(1-COS(RADIANS(CV1244)))+(COS(RADIANS(CV1244)))</f>
        <v>0.64278760968653936</v>
      </c>
      <c r="DO1246">
        <v>-0.52101336317852298</v>
      </c>
      <c r="DQ1246" s="28">
        <f>(DB1244*DB1246)*(1-COS(RADIANS(CU1244)))-DB1245*(SIN(RADIANS(CU1244)))</f>
        <v>0</v>
      </c>
      <c r="DR1246" s="28">
        <f>(DB1245*DB1246)*(1-COS(RADIANS(CU1244)))+DB1244*(SIN(RADIANS(CU1244)))</f>
        <v>0</v>
      </c>
      <c r="DS1246" s="28">
        <f>(DB1246^2)*(1-COS(RADIANS(CU1244)))+(COS(RADIANS(CU1244)))</f>
        <v>1</v>
      </c>
      <c r="DU1246" s="61">
        <v>-0.56157738934439805</v>
      </c>
      <c r="DW1246" s="17">
        <v>0</v>
      </c>
      <c r="DX1246">
        <v>1</v>
      </c>
      <c r="DZ1246" s="73">
        <f>(DB1244*DB1244)*(1-COS(RADIANS(CW1244-45)))-DB1244*(SIN(RADIANS(CW1244-45)))</f>
        <v>0</v>
      </c>
      <c r="EA1246" s="73">
        <f>(DB1245*DB1246)*(1-COS(RADIANS(CW1244-45)))+DB1244*(SIN(RADIANS(CW1244-45)))</f>
        <v>0</v>
      </c>
      <c r="EB1246" s="73">
        <f>(DB1246^2)*(1-COS(RADIANS(CW1244-45)))+(COS(RADIANS(CW1244-45)))</f>
        <v>0.99999999999999989</v>
      </c>
      <c r="EC1246" s="10"/>
      <c r="ED1246">
        <v>0</v>
      </c>
      <c r="EE1246" s="1">
        <v>-0.56157738934439805</v>
      </c>
      <c r="EG1246">
        <f>CY1246+DU1246</f>
        <v>-1.082590752522921</v>
      </c>
      <c r="EH1246">
        <f>EG1246/(SQRT(EG1244^2+EG1245^2+EG1246^2))</f>
        <v>-0.76550726235880484</v>
      </c>
      <c r="EJ1246">
        <f>Q1246+AM1246</f>
        <v>0</v>
      </c>
      <c r="EK1246">
        <f>EJ1246/(SQRT(EJ1244^2+EJ1245^2+EJ1246^2))</f>
        <v>0</v>
      </c>
      <c r="EM1246" s="23">
        <f>CY1244*DU1245-CY1245*DU1244</f>
        <v>-0.64278760968653936</v>
      </c>
      <c r="ER1246">
        <f t="shared" ref="ER1246:ES1248" si="1879">CK1245</f>
        <v>0.93180266183863136</v>
      </c>
      <c r="ES1246">
        <f t="shared" si="1879"/>
        <v>-0.87956522186239505</v>
      </c>
      <c r="ET1246" t="e">
        <f>#REF!</f>
        <v>#REF!</v>
      </c>
      <c r="EU1246" t="e">
        <f>#REF!</f>
        <v>#REF!</v>
      </c>
      <c r="EY1246" s="28"/>
      <c r="EZ1246" s="10"/>
      <c r="FA1246" s="61">
        <v>-0.51113313347489919</v>
      </c>
      <c r="FB1246" s="13">
        <f>BW1247</f>
        <v>0</v>
      </c>
      <c r="FC1246" s="17">
        <v>0</v>
      </c>
      <c r="FD1246">
        <v>1</v>
      </c>
      <c r="FF1246" s="73">
        <f>(FD1244*FD1246)*(1-COS(RADIANS(EY1244+45)))-FD1245*(SIN(RADIANS(EY1244+45)))</f>
        <v>0</v>
      </c>
      <c r="FG1246" s="73">
        <f>(FD1245*FD1246)*(1-COS(RADIANS(EY1244+45)))+FD1244*(SIN(RADIANS(EY1244+45)))</f>
        <v>0</v>
      </c>
      <c r="FH1246" s="73">
        <f>(FD1246^2)*(1-COS(RADIANS(EY1244+45)))+(COS(RADIANS(EY1244+45)))</f>
        <v>1</v>
      </c>
      <c r="FI1246" s="10"/>
      <c r="FJ1246">
        <v>0</v>
      </c>
      <c r="FK1246" s="23">
        <f>SIN(RADIANS(176))*SIN(RADIANS(0))</f>
        <v>0</v>
      </c>
      <c r="FM1246" s="30">
        <f>(FK1244*FK1246)*(1-COS(RADIANS(EX1244)))-FK1245*(SIN(RADIANS(EX1244)))</f>
        <v>5.3436559083262246E-2</v>
      </c>
      <c r="FN1246" s="30">
        <f>(FK1245*FK1246)*(1-COS(RADIANS(EX1244)))+FK1244*(SIN(RADIANS(EX1244)))</f>
        <v>0.76417839735679927</v>
      </c>
      <c r="FO1246" s="30">
        <f>(FK1246^2)*(1-COS(RADIANS(EX1244)))+(COS(RADIANS(EX1244)))</f>
        <v>0.64278760968653936</v>
      </c>
      <c r="FQ1246">
        <v>-0.51113313347489919</v>
      </c>
      <c r="FS1246" s="28">
        <f>(FD1244*FD1246)*(1-COS(RADIANS(EW1244)))-FD1245*(SIN(RADIANS(EW1244)))</f>
        <v>0</v>
      </c>
      <c r="FT1246" s="28">
        <f>(FD1245*FD1246)*(1-COS(RADIANS(EW1244)))+FD1244*(SIN(RADIANS(EW1244)))</f>
        <v>0</v>
      </c>
      <c r="FU1246" s="28">
        <f>(FD1246^2)*(1-COS(RADIANS(EW1244)))+(COS(RADIANS(EW1244)))</f>
        <v>1</v>
      </c>
      <c r="FW1246" s="61">
        <v>-0.57058479536138751</v>
      </c>
      <c r="FX1246" s="13">
        <f>BX1247</f>
        <v>0</v>
      </c>
      <c r="FY1246" s="17">
        <v>0</v>
      </c>
      <c r="FZ1246">
        <v>1</v>
      </c>
      <c r="GB1246" s="73">
        <f>(FD1244*FD1244)*(1-COS(RADIANS(EY1244-45)))-FD1244*(SIN(RADIANS(EY1244-45)))</f>
        <v>0</v>
      </c>
      <c r="GC1246" s="73">
        <f>(FD1245*FD1246)*(1-COS(RADIANS(EY1244-45)))+FD1244*(SIN(RADIANS(EY1244-45)))</f>
        <v>0</v>
      </c>
      <c r="GD1246" s="73">
        <f>(FD1246^2)*(1-COS(RADIANS(EY1244-45)))+(COS(RADIANS(EY1244-45)))</f>
        <v>1</v>
      </c>
      <c r="GE1246" s="10"/>
      <c r="GF1246">
        <v>0</v>
      </c>
      <c r="GG1246" s="1">
        <v>-0.57058479536138751</v>
      </c>
      <c r="GI1246">
        <f>FA1246+FW1246</f>
        <v>-1.0817179288362868</v>
      </c>
      <c r="GJ1246">
        <f>GI1246/(SQRT(GI1244^2+GI1245^2+GI1246^2))</f>
        <v>-0.76489008281120541</v>
      </c>
      <c r="GL1246" t="e">
        <f>#REF!+DC1246</f>
        <v>#REF!</v>
      </c>
      <c r="GM1246" t="e">
        <f>GL1246/(SQRT(GL1244^2+GL1245^2+GL1246^2))</f>
        <v>#REF!</v>
      </c>
      <c r="GO1246" s="27">
        <f>FA1244*FW1245-FA1245*FW1244</f>
        <v>-0.64278760968653947</v>
      </c>
    </row>
    <row r="1247" spans="1:197" x14ac:dyDescent="0.2">
      <c r="A1247" s="17">
        <f t="shared" si="1864"/>
        <v>90</v>
      </c>
      <c r="B1247" s="17">
        <f t="shared" si="1864"/>
        <v>50</v>
      </c>
      <c r="C1247" s="17">
        <f t="shared" si="1864"/>
        <v>209.4</v>
      </c>
      <c r="E1247" s="5" t="s">
        <v>4</v>
      </c>
      <c r="F1247" s="6" t="s">
        <v>5</v>
      </c>
      <c r="G1247" s="7" t="s">
        <v>6</v>
      </c>
      <c r="H1247" s="8" t="s">
        <v>1</v>
      </c>
      <c r="I1247">
        <v>3</v>
      </c>
      <c r="J1247" s="9" t="s">
        <v>7</v>
      </c>
      <c r="K1247">
        <v>3</v>
      </c>
      <c r="M1247" s="17">
        <f>A1239</f>
        <v>85</v>
      </c>
      <c r="N1247" s="17">
        <f>B1239</f>
        <v>10</v>
      </c>
      <c r="O1247" s="17">
        <f>C1239</f>
        <v>114.6</v>
      </c>
      <c r="P1247" s="1"/>
      <c r="Q1247" s="61">
        <f t="array" ref="Q1247:Q1249">MMULT(AI1247:AK1249,AG1247:AG1249)</f>
        <v>-0.42469854190187173</v>
      </c>
      <c r="R1247" s="13"/>
      <c r="S1247" s="17">
        <v>1</v>
      </c>
      <c r="T1247">
        <v>0</v>
      </c>
      <c r="V1247" s="73">
        <f>(T1247^2)*(1-COS(RADIANS(O1247+45)))+(COS(RADIANS(O1247+45)))</f>
        <v>-0.93728198949189145</v>
      </c>
      <c r="W1247" s="73">
        <f>(T1247*T1248)*(1-COS(RADIANS(O1247+45)))-T1249*(SIN(RADIANS(O1247+45)))</f>
        <v>-0.34857204732181535</v>
      </c>
      <c r="X1247" s="73">
        <f>(T1247*T1249)*(1-COS(RADIANS(O1247+45)))+T1248*(SIN(RADIANS(O1247+45)))</f>
        <v>0</v>
      </c>
      <c r="Y1247" s="10"/>
      <c r="Z1247">
        <f t="array" ref="Z1247:Z1249">MMULT(V1247:X1249,S1247:S1249)</f>
        <v>-0.93728198949189145</v>
      </c>
      <c r="AA1247" s="23">
        <f>COS(RADIANS('[1]Biaxial Input'!$F$21))</f>
        <v>-0.9975640502598242</v>
      </c>
      <c r="AC1247" s="30">
        <f>(AA1247^2)*(1-COS(RADIANS(N1247)))+(COS(RADIANS(N1247)))</f>
        <v>0.99992607504832687</v>
      </c>
      <c r="AD1247" s="30">
        <f>(AA1247*AA1248)*(1-COS(RADIANS(N1247)))-AA1249*(SIN(RADIANS(N1247)))</f>
        <v>-1.0571760619211149E-3</v>
      </c>
      <c r="AE1247" s="30">
        <f>(AA1247*AA1249)*(1-COS(RADIANS(N1247)))+AA1248*(SIN(RADIANS(N1247)))</f>
        <v>1.2113084546138469E-2</v>
      </c>
      <c r="AG1247">
        <f t="array" ref="AG1247:AG1249">MMULT(AC1247:AE1249,Z1247:Z1249)</f>
        <v>-0.93758120299039771</v>
      </c>
      <c r="AI1247" s="28">
        <f>(T1247^2)*(1-COS(RADIANS(M1247)))+(COS(RADIANS(M1247)))</f>
        <v>8.7155742747658138E-2</v>
      </c>
      <c r="AJ1247" s="28">
        <f>(T1247*T1248)*(1-COS(RADIANS(M1247)))-T1249*(SIN(RADIANS(M1247)))</f>
        <v>-0.99619469809174555</v>
      </c>
      <c r="AK1247" s="28">
        <f>(T1247*T1249)*(1-COS(RADIANS(M1247)))+T1248*(SIN(RADIANS(M1247)))</f>
        <v>0</v>
      </c>
      <c r="AM1247" s="61">
        <f t="array" ref="AM1247:AM1249">MMULT(AI1247:AK1249,AW1247:AW1249)</f>
        <v>-0.888940589807519</v>
      </c>
      <c r="AN1247" s="13"/>
      <c r="AO1247" s="17">
        <v>1</v>
      </c>
      <c r="AP1247">
        <v>0</v>
      </c>
      <c r="AR1247" s="73">
        <f>(T1247^2)*(1-COS(RADIANS(O1247-45)))+(COS(RADIANS(O1247-45)))</f>
        <v>0.34857204732181529</v>
      </c>
      <c r="AS1247" s="73">
        <f>(T1247*T1248)*(1-COS(RADIANS(O1247-45)))-T1249*(SIN(RADIANS(O1247-45)))</f>
        <v>-0.93728198949189145</v>
      </c>
      <c r="AT1247" s="73">
        <f>(T1247*T1249)*(1-COS(RADIANS(O1247-45)))+T1248*(SIN(RADIANS(O1247-45)))</f>
        <v>0</v>
      </c>
      <c r="AU1247" s="10"/>
      <c r="AV1247">
        <f t="array" ref="AV1247:AV1249">MMULT(AR1247:AT1249,S1247:S1249)</f>
        <v>0.34857204732181529</v>
      </c>
      <c r="AW1247" s="1">
        <f t="array" ref="AW1247:AW1249">MMULT(AC1247:AE1249,AV1247:AV1249)</f>
        <v>0.34755540706750182</v>
      </c>
      <c r="BY1247" t="s">
        <v>10</v>
      </c>
      <c r="BZ1247" s="5">
        <f t="shared" si="1877"/>
        <v>-9.8670839279614439E-2</v>
      </c>
      <c r="CA1247" s="6">
        <f t="shared" si="1877"/>
        <v>-0.32743703463395935</v>
      </c>
      <c r="CB1247" s="7">
        <f>CY1246</f>
        <v>-0.52101336317852298</v>
      </c>
      <c r="CC1247" s="8">
        <f>DU1246</f>
        <v>-0.56157738934439805</v>
      </c>
      <c r="CE1247" s="10"/>
      <c r="CG1247" s="10" t="s">
        <v>160</v>
      </c>
      <c r="CH1247" s="10">
        <f>-CH1244*((EY1244-CW1244)/(CH1246-CE1245))</f>
        <v>268.14583464928762</v>
      </c>
      <c r="CI1247" s="67"/>
      <c r="CJ1247" s="10" t="s">
        <v>10</v>
      </c>
      <c r="CK1247" s="5">
        <f t="shared" si="1878"/>
        <v>-9.8670839279614439E-2</v>
      </c>
      <c r="CL1247" s="6">
        <f t="shared" si="1878"/>
        <v>-0.32743703463395935</v>
      </c>
      <c r="CM1247" s="7">
        <f>FA1246</f>
        <v>-0.51113313347489919</v>
      </c>
      <c r="CN1247" s="8">
        <f>FW1246</f>
        <v>-0.57058479536138751</v>
      </c>
      <c r="CW1247" s="28"/>
      <c r="EI1247" s="64">
        <f>(DEGREES(ACOS((EH1244*EK1244+EH1245*EK1245+EH1246*EK1246)/((SQRT(EH1244^2+EH1245^2+EH1246^2))*(SQRT(EK1244^2+EK1245^2+EK1246^2))))))</f>
        <v>108.37503760939127</v>
      </c>
      <c r="ER1247">
        <f t="shared" si="1879"/>
        <v>0.3492962422733713</v>
      </c>
      <c r="ES1247">
        <f t="shared" si="1879"/>
        <v>-0.34518112468713447</v>
      </c>
      <c r="ET1247" t="e">
        <f>#REF!</f>
        <v>#REF!</v>
      </c>
      <c r="EU1247" t="e">
        <f>#REF!</f>
        <v>#REF!</v>
      </c>
      <c r="EY1247" s="28"/>
      <c r="EZ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GG1247" s="1"/>
      <c r="GK1247" s="64" t="e">
        <f>(DEGREES(ACOS((GJ1244*GM1244+GJ1245*GM1245+GJ1246*GM1246)/((SQRT(GJ1244^2+GJ1245^2+GJ1246^2))*(SQRT(GM1244^2+GM1245^2+GM1246^2))))))</f>
        <v>#VALUE!</v>
      </c>
    </row>
    <row r="1248" spans="1:197" x14ac:dyDescent="0.2">
      <c r="A1248" s="17">
        <f t="shared" si="1864"/>
        <v>70</v>
      </c>
      <c r="B1248" s="17">
        <f t="shared" si="1864"/>
        <v>-5</v>
      </c>
      <c r="C1248" s="17">
        <f t="shared" si="1864"/>
        <v>220.3</v>
      </c>
      <c r="D1248" t="s">
        <v>8</v>
      </c>
      <c r="E1248" s="5">
        <f t="shared" ref="E1248:F1250" si="1880">E1243</f>
        <v>0.93180153032697366</v>
      </c>
      <c r="F1248" s="6">
        <f t="shared" si="1880"/>
        <v>-0.87956667635105046</v>
      </c>
      <c r="G1248" s="7">
        <f>Q1247</f>
        <v>-0.42469854190187173</v>
      </c>
      <c r="H1248" s="8">
        <f>AM1247</f>
        <v>-0.888940589807519</v>
      </c>
      <c r="J1248" s="9">
        <f>((SUMPRODUCT(G1248:G1250,E1248:E1250))*(SUMPRODUCT(G1248:(G1250),F1248:F1250)))-((SUMPRODUCT(H1248:H1250,E1248:E1250))*(SUMPRODUCT(H1248:H1250,F1248:F1250)))</f>
        <v>-3.902405059898767E-2</v>
      </c>
      <c r="P1248" s="1"/>
      <c r="Q1248" s="61">
        <v>-0.90400630303711393</v>
      </c>
      <c r="S1248" s="17">
        <v>0</v>
      </c>
      <c r="T1248">
        <v>0</v>
      </c>
      <c r="V1248" s="73">
        <f>(T1247*T1248)*(1-COS(RADIANS(O1247+45)))+T1249*(SIN(RADIANS(O1247+45)))</f>
        <v>0.34857204732181535</v>
      </c>
      <c r="W1248" s="73">
        <f>(T1248^2)*(1-COS(RADIANS(O1247+45)))+(COS(RADIANS(O1247+45)))</f>
        <v>-0.93728198949189145</v>
      </c>
      <c r="X1248" s="73">
        <f>(T1248*T1249)*(1-COS(RADIANS(O1247+45)))-T1247*(SIN(RADIANS(O1247+45)))</f>
        <v>0</v>
      </c>
      <c r="Y1248" s="10"/>
      <c r="Z1248">
        <v>0.34857204732181535</v>
      </c>
      <c r="AA1248" s="23">
        <f>SIN(RADIANS('[1]Biaxial Input'!$F$21))*(COS(RADIANS(0)))</f>
        <v>6.9756473744125524E-2</v>
      </c>
      <c r="AC1248" s="30">
        <f>(AA1247*AA1248)*(1-COS(RADIANS(N1247)))+AA1249*(SIN(RADIANS(N1247)))</f>
        <v>-1.0571760619211149E-3</v>
      </c>
      <c r="AD1248" s="30">
        <f>(AA1248^2)*(1-COS(RADIANS(N1247)))+(COS(RADIANS(N1247)))</f>
        <v>0.98488167796388115</v>
      </c>
      <c r="AE1248" s="30">
        <f>(AA1248*AA1249)*(1-COS(RADIANS(N1247)))-AA1247*(SIN(RADIANS(N1247)))</f>
        <v>0.17322517943366056</v>
      </c>
      <c r="AG1248">
        <v>0.34429309494017546</v>
      </c>
      <c r="AI1248" s="28">
        <f>(T1247*T1248)*(1-COS(RADIANS(M1247)))+T1249*(SIN(RADIANS(M1247)))</f>
        <v>0.99619469809174555</v>
      </c>
      <c r="AJ1248" s="28">
        <f>(T1248^2)*(1-COS(RADIANS(M1247)))+(COS(RADIANS(M1247)))</f>
        <v>8.7155742747658138E-2</v>
      </c>
      <c r="AK1248" s="28">
        <f>(T1248*T1249)*(1-COS(RADIANS(M1247)))-T1247*(SIN(RADIANS(M1247)))</f>
        <v>0</v>
      </c>
      <c r="AM1248" s="61">
        <v>0.42665523641601805</v>
      </c>
      <c r="AO1248" s="17">
        <v>0</v>
      </c>
      <c r="AP1248">
        <v>0</v>
      </c>
      <c r="AR1248" s="73">
        <f>(T1247*T1248)*(1-COS(RADIANS(O1247-45)))+T1249*(SIN(RADIANS(O1247-45)))</f>
        <v>0.93728198949189145</v>
      </c>
      <c r="AS1248" s="73">
        <f>(T1248^2)*(1-COS(RADIANS(O1247-45)))+(COS(RADIANS(O1247-45)))</f>
        <v>0.34857204732181529</v>
      </c>
      <c r="AT1248" s="73">
        <f>(T1248*T1249)*(1-COS(RADIANS(O1247-45)))-T1247*(SIN(RADIANS(O1247-45)))</f>
        <v>0</v>
      </c>
      <c r="AU1248" s="10"/>
      <c r="AV1248">
        <v>0.93728198949189145</v>
      </c>
      <c r="AW1248" s="1">
        <v>0.92274335651181538</v>
      </c>
      <c r="CS1248" s="15"/>
      <c r="ER1248">
        <f t="shared" si="1879"/>
        <v>-9.8670839279614439E-2</v>
      </c>
      <c r="ES1248">
        <f t="shared" si="1879"/>
        <v>-0.32743703463395935</v>
      </c>
      <c r="ET1248" t="e">
        <f>#REF!</f>
        <v>#REF!</v>
      </c>
      <c r="EU1248" t="e">
        <f>#REF!</f>
        <v>#REF!</v>
      </c>
      <c r="EY1248" s="28"/>
      <c r="EZ1248" s="10"/>
      <c r="FA1248" s="82" t="s">
        <v>148</v>
      </c>
      <c r="FB1248" s="13"/>
      <c r="FD1248" s="10"/>
      <c r="FE1248" s="10"/>
      <c r="FF1248" s="10"/>
      <c r="FG1248" s="10"/>
      <c r="FH1248" s="10"/>
      <c r="FI1248" s="10"/>
      <c r="FJ1248" s="80"/>
      <c r="FK1248" s="23" t="s">
        <v>149</v>
      </c>
      <c r="FO1248" s="1"/>
      <c r="FQ1248" s="80"/>
      <c r="FU1248" s="13"/>
      <c r="FV1248" s="81"/>
      <c r="FW1248" s="82" t="s">
        <v>150</v>
      </c>
      <c r="FY1248" s="13"/>
      <c r="FZ1248" s="13"/>
      <c r="GC1248" s="1"/>
      <c r="GG1248" s="1"/>
      <c r="GK1248" s="13"/>
      <c r="GO1248" s="15"/>
    </row>
    <row r="1249" spans="1:197" x14ac:dyDescent="0.2">
      <c r="A1249" s="17">
        <f t="shared" si="1864"/>
        <v>30</v>
      </c>
      <c r="B1249" s="17">
        <f t="shared" si="1864"/>
        <v>-10</v>
      </c>
      <c r="C1249" s="17">
        <f t="shared" si="1864"/>
        <v>261.8</v>
      </c>
      <c r="D1249" t="s">
        <v>9</v>
      </c>
      <c r="E1249" s="5">
        <f t="shared" si="1880"/>
        <v>0.3492994805856065</v>
      </c>
      <c r="F1249" s="6">
        <f t="shared" si="1880"/>
        <v>-0.3451779549666063</v>
      </c>
      <c r="G1249" s="7">
        <f t="shared" ref="G1249:G1250" si="1881">Q1248</f>
        <v>-0.90400630303711393</v>
      </c>
      <c r="H1249" s="8">
        <f t="shared" ref="H1249:H1250" si="1882">AM1248</f>
        <v>0.42665523641601805</v>
      </c>
      <c r="J1249" s="10"/>
      <c r="P1249" s="1"/>
      <c r="Q1249" s="61">
        <v>-4.9028079460591734E-2</v>
      </c>
      <c r="S1249" s="17">
        <v>0</v>
      </c>
      <c r="T1249">
        <v>1</v>
      </c>
      <c r="V1249" s="73">
        <f>(T1247*T1249)*(1-COS(RADIANS(O1247+45)))-T1248*(SIN(RADIANS(O1247+45)))</f>
        <v>0</v>
      </c>
      <c r="W1249" s="73">
        <f>(T1248*T1249)*(1-COS(RADIANS(O1247+45)))+T1247*(SIN(RADIANS(O1247+45)))</f>
        <v>0</v>
      </c>
      <c r="X1249" s="73">
        <f>(T1249^2)*(1-COS(RADIANS(O1247+45)))+(COS(RADIANS(O1247+45)))</f>
        <v>1</v>
      </c>
      <c r="Y1249" s="10"/>
      <c r="Z1249">
        <v>0</v>
      </c>
      <c r="AA1249" s="23">
        <f>SIN(RADIANS('[1]Biaxial Input'!$F$21))*SIN(RADIANS(0))</f>
        <v>0</v>
      </c>
      <c r="AC1249" s="30">
        <f>(AA1247*AA1249)*(1-COS(RADIANS(N1247)))-AA1248*(SIN(RADIANS(N1247)))</f>
        <v>-1.2113084546138469E-2</v>
      </c>
      <c r="AD1249" s="30">
        <f>(AA1248*AA1249)*(1-COS(RADIANS(N1247)))+AA1247*(SIN(RADIANS(N1247)))</f>
        <v>-0.17322517943366056</v>
      </c>
      <c r="AE1249" s="30">
        <f>(AA1249^2)*(1-COS(RADIANS(N1247)))+(COS(RADIANS(N1247)))</f>
        <v>0.98480775301220802</v>
      </c>
      <c r="AG1249">
        <v>-4.9028079460591734E-2</v>
      </c>
      <c r="AI1249" s="28">
        <f>(T1247*T1249)*(1-COS(RADIANS(M1247)))-T1248*(SIN(RADIANS(M1247)))</f>
        <v>0</v>
      </c>
      <c r="AJ1249" s="28">
        <f>(T1248*T1249)*(1-COS(RADIANS(M1247)))+T1247*(SIN(RADIANS(M1247)))</f>
        <v>0</v>
      </c>
      <c r="AK1249" s="28">
        <f>(T1249^2)*(1-COS(RADIANS(M1247)))+(COS(RADIANS(M1247)))</f>
        <v>1</v>
      </c>
      <c r="AM1249" s="61">
        <v>-0.16658312348930099</v>
      </c>
      <c r="AO1249" s="17">
        <v>0</v>
      </c>
      <c r="AP1249">
        <v>1</v>
      </c>
      <c r="AR1249" s="73">
        <f>(T1247*T1247)*(1-COS(RADIANS(O1247-45)))-T1247*(SIN(RADIANS(O1247-45)))</f>
        <v>0</v>
      </c>
      <c r="AS1249" s="73">
        <f>(T1248*T1249)*(1-COS(RADIANS(O1247-45)))+T1247*(SIN(RADIANS(O1247-45)))</f>
        <v>0</v>
      </c>
      <c r="AT1249" s="73">
        <f>(T1249^2)*(1-COS(RADIANS(O1247-45)))+(COS(RADIANS(O1247-45)))</f>
        <v>1</v>
      </c>
      <c r="AU1249" s="10"/>
      <c r="AV1249">
        <v>0</v>
      </c>
      <c r="AW1249" s="1">
        <v>-0.16658312348930099</v>
      </c>
      <c r="BV1249" s="90" t="s">
        <v>146</v>
      </c>
      <c r="BW1249" s="17" t="s">
        <v>145</v>
      </c>
      <c r="BX1249" s="17" t="s">
        <v>147</v>
      </c>
      <c r="CU1249" s="17" t="s">
        <v>146</v>
      </c>
      <c r="CV1249" s="17" t="s">
        <v>145</v>
      </c>
      <c r="CW1249" s="31" t="s">
        <v>147</v>
      </c>
      <c r="CX1249" s="1"/>
      <c r="CY1249" s="82" t="s">
        <v>148</v>
      </c>
      <c r="CZ1249" s="13"/>
      <c r="DB1249" s="10"/>
      <c r="DC1249" s="10"/>
      <c r="DD1249" s="10"/>
      <c r="DE1249" s="10"/>
      <c r="DF1249" s="10"/>
      <c r="DG1249" s="10"/>
      <c r="DH1249" s="80"/>
      <c r="DI1249" s="23" t="s">
        <v>149</v>
      </c>
      <c r="DM1249" s="1"/>
      <c r="DO1249" s="80"/>
      <c r="DS1249" s="13"/>
      <c r="DT1249" s="81"/>
      <c r="DU1249" s="82" t="s">
        <v>150</v>
      </c>
      <c r="DW1249" s="13"/>
      <c r="DX1249" s="13"/>
      <c r="EA1249" s="1"/>
      <c r="EE1249" s="1"/>
    </row>
    <row r="1250" spans="1:197" x14ac:dyDescent="0.2">
      <c r="A1250" s="17">
        <f t="shared" si="1864"/>
        <v>0</v>
      </c>
      <c r="B1250" s="17">
        <f t="shared" si="1864"/>
        <v>-15</v>
      </c>
      <c r="C1250" s="17">
        <f t="shared" si="1864"/>
        <v>293.89999999999998</v>
      </c>
      <c r="D1250" t="s">
        <v>10</v>
      </c>
      <c r="E1250" s="5">
        <f t="shared" si="1880"/>
        <v>-9.8670061026308639E-2</v>
      </c>
      <c r="F1250" s="6">
        <f t="shared" si="1880"/>
        <v>-0.32743646904069484</v>
      </c>
      <c r="G1250" s="7">
        <f t="shared" si="1881"/>
        <v>-4.9028079460591734E-2</v>
      </c>
      <c r="H1250" s="8">
        <f t="shared" si="1882"/>
        <v>-0.16658312348930099</v>
      </c>
      <c r="J1250" s="10"/>
      <c r="P1250" s="1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W1250" s="1"/>
      <c r="BV1250" s="17">
        <f>BV1154</f>
        <v>0</v>
      </c>
      <c r="BW1250" s="17">
        <f t="shared" ref="BW1250:BX1250" si="1883">BW1154</f>
        <v>0</v>
      </c>
      <c r="BX1250" s="17">
        <f t="shared" si="1883"/>
        <v>111.4</v>
      </c>
      <c r="BZ1250" s="5" t="s">
        <v>4</v>
      </c>
      <c r="CA1250" s="6" t="s">
        <v>5</v>
      </c>
      <c r="CB1250" s="7" t="s">
        <v>6</v>
      </c>
      <c r="CC1250" s="8" t="s">
        <v>1</v>
      </c>
      <c r="CD1250">
        <v>1</v>
      </c>
      <c r="CE1250" s="9" t="s">
        <v>7</v>
      </c>
      <c r="CG1250" s="90" t="s">
        <v>157</v>
      </c>
      <c r="CH1250" s="61">
        <f>CE1251-((CH1252-CE1251)/(EY1250-CW1250))*CW1250</f>
        <v>3.642040698906845</v>
      </c>
      <c r="CI1250" s="10"/>
      <c r="CK1250" s="5" t="s">
        <v>4</v>
      </c>
      <c r="CL1250" s="6" t="s">
        <v>5</v>
      </c>
      <c r="CM1250" s="7" t="s">
        <v>6</v>
      </c>
      <c r="CN1250" s="8" t="s">
        <v>1</v>
      </c>
      <c r="CO1250" s="10"/>
      <c r="CP1250">
        <f t="shared" ref="CP1250:CQ1252" si="1884">BZ1251</f>
        <v>0.93180266183863136</v>
      </c>
      <c r="CQ1250">
        <f t="shared" si="1884"/>
        <v>-0.87956522186239505</v>
      </c>
      <c r="CR1250">
        <f>CI1254</f>
        <v>0</v>
      </c>
      <c r="CS1250">
        <f>CL1254</f>
        <v>0</v>
      </c>
      <c r="CU1250" s="17">
        <f>CU1154</f>
        <v>0</v>
      </c>
      <c r="CV1250" s="17">
        <f>CV1154</f>
        <v>0</v>
      </c>
      <c r="CW1250" s="31">
        <f>CH1157</f>
        <v>110.98816757970239</v>
      </c>
      <c r="CX1250" s="10"/>
      <c r="CY1250" s="61">
        <f t="array" ref="CY1250:CY1252">MMULT(DQ1250:DS1252,DO1250:DO1252)</f>
        <v>-0.91346144106976579</v>
      </c>
      <c r="CZ1250" s="13"/>
      <c r="DA1250" s="17">
        <v>1</v>
      </c>
      <c r="DB1250">
        <v>0</v>
      </c>
      <c r="DD1250" s="73">
        <f>(DB1250^2)*(1-COS(RADIANS(CW1250+45)))+(COS(RADIANS(CW1250+45)))</f>
        <v>-0.91346144106976579</v>
      </c>
      <c r="DE1250" s="73">
        <f>(DB1250*DB1251)*(1-COS(RADIANS(CW1250+45)))-DB1252*(SIN(RADIANS(CW1250+45)))</f>
        <v>-0.40692529496056989</v>
      </c>
      <c r="DF1250" s="73">
        <f>(DB1250*DB1252)*(1-COS(RADIANS(CW1250+45)))+DB1251*(SIN(RADIANS(CW1250+45)))</f>
        <v>0</v>
      </c>
      <c r="DG1250" s="10"/>
      <c r="DH1250">
        <f t="array" ref="DH1250:DH1252">MMULT(DD1250:DF1252,DA1250:DA1252)</f>
        <v>-0.91346144106976579</v>
      </c>
      <c r="DI1250" s="23">
        <f>COS(RADIANS('[1]Biaxial Input'!$F$21))</f>
        <v>-0.9975640502598242</v>
      </c>
      <c r="DK1250" s="30">
        <f>(DI1250^2)*(1-COS(RADIANS(CV1250)))+(COS(RADIANS(CV1250)))</f>
        <v>1</v>
      </c>
      <c r="DL1250" s="30">
        <f>(DI1250*DI1251)*(1-COS(RADIANS(CV1250)))-DI1252*(SIN(RADIANS(CV1250)))</f>
        <v>0</v>
      </c>
      <c r="DM1250" s="30">
        <f>(DI1250*DI1252)*(1-COS(RADIANS(CV1250)))+DI1251*(SIN(RADIANS(CV1250)))</f>
        <v>0</v>
      </c>
      <c r="DO1250">
        <f t="array" ref="DO1250:DO1252">MMULT(DK1250:DM1252,DH1250:DH1252)</f>
        <v>-0.91346144106976579</v>
      </c>
      <c r="DQ1250" s="28">
        <f>(DB1250^2)*(1-COS(RADIANS(CU1250)))+(COS(RADIANS(CU1250)))</f>
        <v>1</v>
      </c>
      <c r="DR1250" s="28">
        <f>(DB1250*DB1251)*(1-COS(RADIANS(CU1250)))-DB1252*(SIN(RADIANS(CU1250)))</f>
        <v>0</v>
      </c>
      <c r="DS1250" s="28">
        <f>(DB1250*DB1252)*(1-COS(RADIANS(CU1250)))+DB1251*(SIN(RADIANS(CU1250)))</f>
        <v>0</v>
      </c>
      <c r="DU1250" s="61">
        <f t="array" ref="DU1250:DU1252">MMULT(DQ1250:DS1252,EE1250:EE1252)</f>
        <v>0.40692529496057023</v>
      </c>
      <c r="DV1250" s="13">
        <f>H1251</f>
        <v>0</v>
      </c>
      <c r="DW1250" s="17">
        <v>1</v>
      </c>
      <c r="DX1250">
        <v>0</v>
      </c>
      <c r="DZ1250" s="73">
        <f>(DB1250^2)*(1-COS(RADIANS(CW1250-45)))+(COS(RADIANS(CW1250-45)))</f>
        <v>0.40692529496057023</v>
      </c>
      <c r="EA1250" s="73">
        <f>(DB1250*DB1251)*(1-COS(RADIANS(CW1250-45)))-DB1252*(SIN(RADIANS(CW1250-45)))</f>
        <v>-0.91346144106976568</v>
      </c>
      <c r="EB1250" s="73">
        <f>(DB1250*DB1252)*(1-COS(RADIANS(CW1250-45)))+DB1251*(SIN(RADIANS(CW1250-45)))</f>
        <v>0</v>
      </c>
      <c r="EC1250" s="10"/>
      <c r="ED1250">
        <f t="array" ref="ED1250:ED1252">MMULT(DZ1250:EB1252,DA1250:DA1252)</f>
        <v>0.40692529496057023</v>
      </c>
      <c r="EE1250" s="1">
        <f t="array" ref="EE1250:EE1252">MMULT(DK1250:DM1252,ED1250:ED1252)</f>
        <v>0.40692529496057023</v>
      </c>
      <c r="EG1250">
        <f>CY1250+DU1250</f>
        <v>-0.50653614610919551</v>
      </c>
      <c r="EH1250">
        <f>EG1250/(SQRT(EG1250^2+EG1251^2+EG1252^2))</f>
        <v>-0.358175143829912</v>
      </c>
      <c r="EJ1250">
        <f>Q1250+AM1250</f>
        <v>0</v>
      </c>
      <c r="EK1250">
        <f>EJ1250/(SQRT(EJ1250^2+EJ1251^2+EJ1252^2))</f>
        <v>0</v>
      </c>
      <c r="EM1250" s="23">
        <f>CY1251*DU1252-CY1252*DU1251</f>
        <v>0</v>
      </c>
      <c r="EO1250" s="15">
        <v>1</v>
      </c>
      <c r="EP1250" s="9" t="s">
        <v>7</v>
      </c>
      <c r="EW1250" s="17">
        <f>CU1250</f>
        <v>0</v>
      </c>
      <c r="EX1250" s="17">
        <f>CV1250</f>
        <v>0</v>
      </c>
      <c r="EY1250" s="31">
        <f>1+CW1250</f>
        <v>111.98816757970239</v>
      </c>
      <c r="EZ1250" s="10"/>
      <c r="FA1250" s="61">
        <f t="array" ref="FA1250:FA1252">MMULT(FS1250:FU1252,FQ1250:FQ1252)</f>
        <v>-0.92042414210510426</v>
      </c>
      <c r="FB1250" s="13">
        <f>BW1251</f>
        <v>5</v>
      </c>
      <c r="FC1250" s="17">
        <v>1</v>
      </c>
      <c r="FD1250">
        <v>0</v>
      </c>
      <c r="FF1250" s="73">
        <f>(FD1250^2)*(1-COS(RADIANS(EY1250+45)))+(COS(RADIANS(EY1250+45)))</f>
        <v>-0.92042414210510426</v>
      </c>
      <c r="FG1250" s="73">
        <f>(FD1250*FD1251)*(1-COS(RADIANS(EY1250+45)))-FD1252*(SIN(RADIANS(EY1250+45)))</f>
        <v>-0.39092121793282442</v>
      </c>
      <c r="FH1250" s="73">
        <f>(FD1250*FD1252)*(1-COS(RADIANS(EY1250+45)))+FD1251*(SIN(RADIANS(EY1250+45)))</f>
        <v>0</v>
      </c>
      <c r="FI1250" s="10"/>
      <c r="FJ1250">
        <f t="array" ref="FJ1250:FJ1252">MMULT(FF1250:FH1252,FC1250:FC1252)</f>
        <v>-0.92042414210510426</v>
      </c>
      <c r="FK1250" s="23">
        <f>COS(RADIANS(176))</f>
        <v>-0.9975640502598242</v>
      </c>
      <c r="FM1250" s="30">
        <f>(FK1250^2)*(1-COS(RADIANS(EX1250)))+(COS(RADIANS(EX1250)))</f>
        <v>1</v>
      </c>
      <c r="FN1250" s="30">
        <f>(FK1250*FK1251)*(1-COS(RADIANS(EX1250)))-FK1252*(SIN(RADIANS(EX1250)))</f>
        <v>0</v>
      </c>
      <c r="FO1250" s="30">
        <f>(FK1250*FK1252)*(1-COS(RADIANS(EX1250)))+FK1251*(SIN(RADIANS(EX1250)))</f>
        <v>0</v>
      </c>
      <c r="FQ1250">
        <f t="array" ref="FQ1250:FQ1252">MMULT(FM1250:FO1252,FJ1250:FJ1252)</f>
        <v>-0.92042414210510426</v>
      </c>
      <c r="FS1250" s="28">
        <f>(FD1250^2)*(1-COS(RADIANS(EW1250)))+(COS(RADIANS(EW1250)))</f>
        <v>1</v>
      </c>
      <c r="FT1250" s="28">
        <f>(FD1250*FD1251)*(1-COS(RADIANS(EW1250)))-FD1252*(SIN(RADIANS(EW1250)))</f>
        <v>0</v>
      </c>
      <c r="FU1250" s="28">
        <f>(FD1250*FD1252)*(1-COS(RADIANS(EW1250)))+FD1251*(SIN(RADIANS(EW1250)))</f>
        <v>0</v>
      </c>
      <c r="FW1250" s="61">
        <f t="array" ref="FW1250:FW1252">MMULT(FS1250:FU1252,GG1250:GG1252)</f>
        <v>0.39092121793282453</v>
      </c>
      <c r="FX1250" s="13">
        <f>BX1251</f>
        <v>109</v>
      </c>
      <c r="FY1250" s="17">
        <v>1</v>
      </c>
      <c r="FZ1250">
        <v>0</v>
      </c>
      <c r="GB1250" s="73">
        <f>(FD1250^2)*(1-COS(RADIANS(EY1250-45)))+(COS(RADIANS(EY1250-45)))</f>
        <v>0.39092121793282453</v>
      </c>
      <c r="GC1250" s="73">
        <f>(FD1250*FD1251)*(1-COS(RADIANS(EY1250-45)))-FD1252*(SIN(RADIANS(EY1250-45)))</f>
        <v>-0.92042414210510426</v>
      </c>
      <c r="GD1250" s="73">
        <f>(FD1250*FD1252)*(1-COS(RADIANS(EY1250-45)))+FD1251*(SIN(RADIANS(EY1250-45)))</f>
        <v>0</v>
      </c>
      <c r="GE1250" s="10"/>
      <c r="GF1250">
        <f t="array" ref="GF1250:GF1252">MMULT(GB1250:GD1252,FC1250:FC1252)</f>
        <v>0.39092121793282453</v>
      </c>
      <c r="GG1250" s="1">
        <f t="array" ref="GG1250:GG1252">MMULT(FM1250:FO1252,GF1250:GF1252)</f>
        <v>0.39092121793282453</v>
      </c>
      <c r="GI1250">
        <f>FA1250+FW1250</f>
        <v>-0.52950292417227973</v>
      </c>
      <c r="GJ1250">
        <f>GI1250/(SQRT(GI1250^2+GI1251^2+GI1252^2))</f>
        <v>-0.37441510834032532</v>
      </c>
      <c r="GL1250" t="e">
        <f>CH1251+DC1250</f>
        <v>#VALUE!</v>
      </c>
      <c r="GM1250" t="e">
        <f>GL1250/(SQRT(GL1250^2+GL1251^2+GL1252^2))</f>
        <v>#VALUE!</v>
      </c>
      <c r="GO1250" s="27">
        <f>FA1251*FW1252-FA1252*FW1251</f>
        <v>0</v>
      </c>
    </row>
    <row r="1251" spans="1:197" x14ac:dyDescent="0.2">
      <c r="A1251" s="17">
        <f t="shared" si="1864"/>
        <v>10</v>
      </c>
      <c r="B1251" s="17">
        <f t="shared" si="1864"/>
        <v>-20</v>
      </c>
      <c r="C1251" s="17">
        <f t="shared" si="1864"/>
        <v>282.7</v>
      </c>
      <c r="P1251" s="1"/>
      <c r="Q1251" s="82" t="s">
        <v>148</v>
      </c>
      <c r="R1251" s="13"/>
      <c r="T1251" s="10"/>
      <c r="U1251" s="10"/>
      <c r="V1251" s="10"/>
      <c r="W1251" s="10"/>
      <c r="X1251" s="10"/>
      <c r="Y1251" s="10"/>
      <c r="Z1251" s="80"/>
      <c r="AA1251" s="23" t="s">
        <v>149</v>
      </c>
      <c r="AE1251" s="1"/>
      <c r="AG1251" s="80"/>
      <c r="AK1251" s="13"/>
      <c r="AL1251" s="81"/>
      <c r="AM1251" s="82" t="s">
        <v>150</v>
      </c>
      <c r="AO1251" s="13"/>
      <c r="AP1251" s="13"/>
      <c r="AS1251" s="1"/>
      <c r="AW1251" s="1"/>
      <c r="BV1251" s="17">
        <f t="shared" ref="BV1251:BX1266" si="1885">BV1155</f>
        <v>0</v>
      </c>
      <c r="BW1251" s="17">
        <f t="shared" si="1885"/>
        <v>5</v>
      </c>
      <c r="BX1251" s="17">
        <f t="shared" si="1885"/>
        <v>109</v>
      </c>
      <c r="BY1251" s="1" t="s">
        <v>8</v>
      </c>
      <c r="BZ1251" s="5">
        <f>BZ1245</f>
        <v>0.93180266183863136</v>
      </c>
      <c r="CA1251" s="6">
        <f>CA1245</f>
        <v>-0.87956522186239505</v>
      </c>
      <c r="CB1251" s="7">
        <f>CY1250</f>
        <v>-0.91346144106976579</v>
      </c>
      <c r="CC1251" s="8">
        <f>DU1250</f>
        <v>0.40692529496057023</v>
      </c>
      <c r="CE1251" s="9">
        <f>((SUMPRODUCT(CB1251:CB1253,BZ1251:BZ1253))*(SUMPRODUCT(CB1251:CB1253,CA1251:CA1253)))-((SUMPRODUCT(CC1251:CC1253,BZ1251:BZ1253))*(SUMPRODUCT(CC1251:CC1253,CA1251:CA1253)))</f>
        <v>0</v>
      </c>
      <c r="CG1251">
        <v>1</v>
      </c>
      <c r="CH1251" t="s">
        <v>161</v>
      </c>
      <c r="CI1251" s="67"/>
      <c r="CJ1251" s="1" t="s">
        <v>8</v>
      </c>
      <c r="CK1251" s="5">
        <f t="shared" ref="CK1251:CL1253" si="1886">BZ1251</f>
        <v>0.93180266183863136</v>
      </c>
      <c r="CL1251" s="6">
        <f t="shared" si="1886"/>
        <v>-0.87956522186239505</v>
      </c>
      <c r="CM1251" s="7">
        <f>FA1250</f>
        <v>-0.92042414210510426</v>
      </c>
      <c r="CN1251" s="8">
        <f>FW1250</f>
        <v>0.39092121793282453</v>
      </c>
      <c r="CO1251" s="10"/>
      <c r="CP1251">
        <f t="shared" si="1884"/>
        <v>0.3492962422733713</v>
      </c>
      <c r="CQ1251">
        <f t="shared" si="1884"/>
        <v>-0.34518112468713447</v>
      </c>
      <c r="CR1251">
        <f>CJ1254</f>
        <v>0</v>
      </c>
      <c r="CS1251">
        <f>CM1254</f>
        <v>0</v>
      </c>
      <c r="CW1251" s="28"/>
      <c r="CX1251" s="10"/>
      <c r="CY1251" s="61">
        <v>0.40692529496056989</v>
      </c>
      <c r="CZ1251" s="13"/>
      <c r="DA1251" s="17">
        <v>0</v>
      </c>
      <c r="DB1251">
        <v>0</v>
      </c>
      <c r="DD1251" s="73">
        <f>(DB1250*DB1251)*(1-COS(RADIANS(CW1250+45)))+DB1252*(SIN(RADIANS(CW1250+45)))</f>
        <v>0.40692529496056989</v>
      </c>
      <c r="DE1251" s="73">
        <f>(DB1251^2)*(1-COS(RADIANS(CW1250+45)))+(COS(RADIANS(CW1250+45)))</f>
        <v>-0.91346144106976579</v>
      </c>
      <c r="DF1251" s="73">
        <f>(DB1251*DB1252)*(1-COS(RADIANS(CW1250+45)))-DB1250*(SIN(RADIANS(CW1250+45)))</f>
        <v>0</v>
      </c>
      <c r="DG1251" s="10"/>
      <c r="DH1251">
        <v>0.40692529496056989</v>
      </c>
      <c r="DI1251" s="23">
        <f>SIN(RADIANS('[1]Biaxial Input'!$F$21))*(COS(RADIANS(0)))</f>
        <v>6.9756473744125524E-2</v>
      </c>
      <c r="DK1251" s="30">
        <f>(DI1250*DI1251)*(1-COS(RADIANS(CV1250)))+DI1252*(SIN(RADIANS(CV1250)))</f>
        <v>0</v>
      </c>
      <c r="DL1251" s="30">
        <f>(DI1251^2)*(1-COS(RADIANS(CV1250)))+(COS(RADIANS(CV1250)))</f>
        <v>1</v>
      </c>
      <c r="DM1251" s="30">
        <f>(DI1251*DI1252)*(1-COS(RADIANS(CV1250)))-DI1250*(SIN(RADIANS(CV1250)))</f>
        <v>0</v>
      </c>
      <c r="DO1251">
        <v>0.40692529496056989</v>
      </c>
      <c r="DQ1251" s="28">
        <f>(DB1250*DB1251)*(1-COS(RADIANS(CU1250)))+DB1252*(SIN(RADIANS(CU1250)))</f>
        <v>0</v>
      </c>
      <c r="DR1251" s="28">
        <f>(DB1251^2)*(1-COS(RADIANS(CU1250)))+(COS(RADIANS(CU1250)))</f>
        <v>1</v>
      </c>
      <c r="DS1251" s="28">
        <f>(DB1251*DB1252)*(1-COS(RADIANS(CU1250)))-DB1250*(SIN(RADIANS(CU1250)))</f>
        <v>0</v>
      </c>
      <c r="DU1251" s="61">
        <v>0.91346144106976568</v>
      </c>
      <c r="DV1251" s="13" t="str">
        <f t="shared" ref="DV1251:DV1252" si="1887">H1252</f>
        <v>q</v>
      </c>
      <c r="DW1251" s="17">
        <v>0</v>
      </c>
      <c r="DX1251">
        <v>0</v>
      </c>
      <c r="DZ1251" s="73">
        <f>(DB1250*DB1251)*(1-COS(RADIANS(CW1250-45)))+DB1252*(SIN(RADIANS(CW1250-45)))</f>
        <v>0.91346144106976568</v>
      </c>
      <c r="EA1251" s="73">
        <f>(DB1251^2)*(1-COS(RADIANS(CW1250-45)))+(COS(RADIANS(CW1250-45)))</f>
        <v>0.40692529496057023</v>
      </c>
      <c r="EB1251" s="73">
        <f>(DB1251*DB1252)*(1-COS(RADIANS(CW1250-45)))-DB1250*(SIN(RADIANS(CW1250-45)))</f>
        <v>0</v>
      </c>
      <c r="EC1251" s="10"/>
      <c r="ED1251">
        <v>0.91346144106976568</v>
      </c>
      <c r="EE1251" s="1">
        <v>0.91346144106976568</v>
      </c>
      <c r="EG1251">
        <f>CY1251+DU1251</f>
        <v>1.3203867360303356</v>
      </c>
      <c r="EH1251">
        <f>EG1251/(SQRT(EG1250^2+EG1251^2+EG1252^2))</f>
        <v>0.93365441483582234</v>
      </c>
      <c r="EJ1251">
        <f>Q1251+AM1251</f>
        <v>0</v>
      </c>
      <c r="EK1251">
        <f>EJ1251/(SQRT(EJ1250^2+EJ1251^2+EJ1252^2))</f>
        <v>0</v>
      </c>
      <c r="EM1251" s="23">
        <f>CY1252*DU1250-CY1250*DU1252</f>
        <v>0</v>
      </c>
      <c r="EP1251" s="9">
        <f>((SUMPRODUCT(CM1251:CM1253,BZ1251:BZ1253))*(SUMPRODUCT(CM1251:CM1253,CA1251:CA1253)))-((SUMPRODUCT(CN1251:CN1253,BZ1251:BZ1253))*(SUMPRODUCT(CN1251:CN1253,CA1251:CA1253)))</f>
        <v>-3.2814675458908149E-2</v>
      </c>
      <c r="EY1251" s="28"/>
      <c r="EZ1251" s="10"/>
      <c r="FA1251" s="61">
        <v>0.39092121793282442</v>
      </c>
      <c r="FB1251" s="13">
        <f>BW1252</f>
        <v>10</v>
      </c>
      <c r="FC1251" s="17">
        <v>0</v>
      </c>
      <c r="FD1251">
        <v>0</v>
      </c>
      <c r="FF1251" s="73">
        <f>(FD1250*FD1251)*(1-COS(RADIANS(EY1250+45)))+FD1252*(SIN(RADIANS(EY1250+45)))</f>
        <v>0.39092121793282442</v>
      </c>
      <c r="FG1251" s="73">
        <f>(FD1251^2)*(1-COS(RADIANS(EY1250+45)))+(COS(RADIANS(EY1250+45)))</f>
        <v>-0.92042414210510426</v>
      </c>
      <c r="FH1251" s="73">
        <f>(FD1251*FD1252)*(1-COS(RADIANS(EY1250+45)))-FD1250*(SIN(RADIANS(EY1250+45)))</f>
        <v>0</v>
      </c>
      <c r="FI1251" s="10"/>
      <c r="FJ1251">
        <v>0.39092121793282442</v>
      </c>
      <c r="FK1251" s="23">
        <f>SIN(RADIANS(176))*(COS(RADIANS(0)))</f>
        <v>6.9756473744125524E-2</v>
      </c>
      <c r="FM1251" s="30">
        <f>(FK1250*FK1251)*(1-COS(RADIANS(EX1250)))+FK1252*(SIN(RADIANS(EX1250)))</f>
        <v>0</v>
      </c>
      <c r="FN1251" s="30">
        <f>(FK1251^2)*(1-COS(RADIANS(EX1250)))+(COS(RADIANS(EX1250)))</f>
        <v>1</v>
      </c>
      <c r="FO1251" s="30">
        <f>(FK1251*FK1252)*(1-COS(RADIANS(EX1250)))-FK1250*(SIN(RADIANS(EX1250)))</f>
        <v>0</v>
      </c>
      <c r="FQ1251">
        <v>0.39092121793282442</v>
      </c>
      <c r="FS1251" s="28">
        <f>(FD1250*FD1251)*(1-COS(RADIANS(EW1250)))+FD1252*(SIN(RADIANS(EW1250)))</f>
        <v>0</v>
      </c>
      <c r="FT1251" s="28">
        <f>(FD1251^2)*(1-COS(RADIANS(EW1250)))+(COS(RADIANS(EW1250)))</f>
        <v>1</v>
      </c>
      <c r="FU1251" s="28">
        <f>(FD1251*FD1252)*(1-COS(RADIANS(EW1250)))-FD1250*(SIN(RADIANS(EW1250)))</f>
        <v>0</v>
      </c>
      <c r="FW1251" s="61">
        <v>0.92042414210510426</v>
      </c>
      <c r="FX1251" s="13">
        <f>BX1252</f>
        <v>114.6</v>
      </c>
      <c r="FY1251" s="17">
        <v>0</v>
      </c>
      <c r="FZ1251">
        <v>0</v>
      </c>
      <c r="GB1251" s="73">
        <f>(FD1250*FD1251)*(1-COS(RADIANS(EY1250-45)))+FD1252*(SIN(RADIANS(EY1250-45)))</f>
        <v>0.92042414210510426</v>
      </c>
      <c r="GC1251" s="73">
        <f>(FD1251^2)*(1-COS(RADIANS(EY1250-45)))+(COS(RADIANS(EY1250-45)))</f>
        <v>0.39092121793282453</v>
      </c>
      <c r="GD1251" s="73">
        <f>(FD1251*FD1252)*(1-COS(RADIANS(EY1250-45)))-FD1250*(SIN(RADIANS(EY1250-45)))</f>
        <v>0</v>
      </c>
      <c r="GE1251" s="10"/>
      <c r="GF1251">
        <v>0.92042414210510426</v>
      </c>
      <c r="GG1251" s="1">
        <v>0.92042414210510426</v>
      </c>
      <c r="GI1251">
        <f>FA1251+FW1251</f>
        <v>1.3113453600379286</v>
      </c>
      <c r="GJ1251">
        <f>GI1251/(SQRT(GI1250^2+GI1251^2+GI1252^2))</f>
        <v>0.92726119656033401</v>
      </c>
      <c r="GL1251">
        <f>CH1252+DC1251</f>
        <v>-3.2814675458908149E-2</v>
      </c>
      <c r="GM1251" t="e">
        <f>GL1251/(SQRT(GL1250^2+GL1251^2+GL1252^2))</f>
        <v>#VALUE!</v>
      </c>
      <c r="GO1251" s="27">
        <f>FA1252*FW1250-FA1250*FW1252</f>
        <v>0</v>
      </c>
    </row>
    <row r="1252" spans="1:197" x14ac:dyDescent="0.2">
      <c r="A1252" s="17">
        <f t="shared" si="1864"/>
        <v>25</v>
      </c>
      <c r="B1252" s="17">
        <f t="shared" si="1864"/>
        <v>-30</v>
      </c>
      <c r="C1252" s="17">
        <f t="shared" si="1864"/>
        <v>270.8</v>
      </c>
      <c r="E1252" s="5" t="s">
        <v>4</v>
      </c>
      <c r="F1252" s="6" t="s">
        <v>5</v>
      </c>
      <c r="G1252" s="7" t="s">
        <v>6</v>
      </c>
      <c r="H1252" s="8" t="s">
        <v>1</v>
      </c>
      <c r="I1252">
        <v>4</v>
      </c>
      <c r="J1252" s="9" t="s">
        <v>7</v>
      </c>
      <c r="K1252">
        <v>4</v>
      </c>
      <c r="L1252" s="10"/>
      <c r="M1252" s="17">
        <f>A1240</f>
        <v>140</v>
      </c>
      <c r="N1252" s="17">
        <f>B1240</f>
        <v>15</v>
      </c>
      <c r="O1252" s="17">
        <f>C1240</f>
        <v>151.4</v>
      </c>
      <c r="P1252" s="1"/>
      <c r="Q1252" s="61">
        <f t="array" ref="Q1252:Q1254">MMULT(AI1252:AK1254,AG1252:AG1254)</f>
        <v>0.90811206057892435</v>
      </c>
      <c r="R1252" s="13"/>
      <c r="S1252" s="17">
        <v>1</v>
      </c>
      <c r="T1252">
        <v>0</v>
      </c>
      <c r="V1252" s="73">
        <f>(T1252^2)*(1-COS(RADIANS(O1252+45)))+(COS(RADIANS(O1252+45)))</f>
        <v>-0.95931397454005762</v>
      </c>
      <c r="W1252" s="73">
        <f>(T1252*T1253)*(1-COS(RADIANS(O1252+45)))-T1254*(SIN(RADIANS(O1252+45)))</f>
        <v>0.28234145684287631</v>
      </c>
      <c r="X1252" s="73">
        <f>(T1252*T1254)*(1-COS(RADIANS(O1252+45)))+T1253*(SIN(RADIANS(O1252+45)))</f>
        <v>0</v>
      </c>
      <c r="Y1252" s="10"/>
      <c r="Z1252">
        <f t="array" ref="Z1252:Z1254">MMULT(V1252:X1254,S1252:S1254)</f>
        <v>-0.95931397454005762</v>
      </c>
      <c r="AA1252" s="23">
        <f>COS(RADIANS('[1]Biaxial Input'!$F$21))</f>
        <v>-0.9975640502598242</v>
      </c>
      <c r="AC1252" s="30">
        <f>(AA1252^2)*(1-COS(RADIANS(N1252)))+(COS(RADIANS(N1252)))</f>
        <v>0.99983419624187875</v>
      </c>
      <c r="AD1252" s="30">
        <f>(AA1252*AA1253)*(1-COS(RADIANS(N1252)))-AA1254*(SIN(RADIANS(N1252)))</f>
        <v>-2.3711042090011594E-3</v>
      </c>
      <c r="AE1252" s="30">
        <f>(AA1252*AA1254)*(1-COS(RADIANS(N1252)))+AA1253*(SIN(RADIANS(N1252)))</f>
        <v>1.8054303924173627E-2</v>
      </c>
      <c r="AG1252">
        <f t="array" ref="AG1252:AG1254">MMULT(AC1252:AE1254,Z1252:Z1254)</f>
        <v>-0.95848545566116505</v>
      </c>
      <c r="AI1252" s="28">
        <f>(T1252^2)*(1-COS(RADIANS(M1252)))+(COS(RADIANS(M1252)))</f>
        <v>-0.7660444431189779</v>
      </c>
      <c r="AJ1252" s="28">
        <f>(T1252*T1253)*(1-COS(RADIANS(M1252)))-T1254*(SIN(RADIANS(M1252)))</f>
        <v>-0.64278760968653947</v>
      </c>
      <c r="AK1252" s="28">
        <f>(T1252*T1254)*(1-COS(RADIANS(M1252)))+T1253*(SIN(RADIANS(M1252)))</f>
        <v>0</v>
      </c>
      <c r="AM1252" s="61">
        <f t="array" ref="AM1252:AM1254">MMULT(AI1252:AK1254,AW1252:AW1254)</f>
        <v>-0.37816365223527337</v>
      </c>
      <c r="AN1252" s="13"/>
      <c r="AO1252" s="17">
        <v>1</v>
      </c>
      <c r="AP1252">
        <v>0</v>
      </c>
      <c r="AR1252" s="73">
        <f>(T1252^2)*(1-COS(RADIANS(O1252-45)))+(COS(RADIANS(O1252-45)))</f>
        <v>-0.28234145684287654</v>
      </c>
      <c r="AS1252" s="73">
        <f>(T1252*T1253)*(1-COS(RADIANS(O1252-45)))-T1254*(SIN(RADIANS(O1252-45)))</f>
        <v>-0.95931397454005751</v>
      </c>
      <c r="AT1252" s="73">
        <f>(T1252*T1254)*(1-COS(RADIANS(O1252-45)))+T1253*(SIN(RADIANS(O1252-45)))</f>
        <v>0</v>
      </c>
      <c r="AU1252" s="10"/>
      <c r="AV1252">
        <f t="array" ref="AV1252:AV1254">MMULT(AR1252:AT1254,S1252:S1254)</f>
        <v>-0.28234145684287654</v>
      </c>
      <c r="AW1252" s="1">
        <f t="array" ref="AW1252:AW1254">MMULT(AC1252:AE1254,AV1252:AV1254)</f>
        <v>-0.28456927697104412</v>
      </c>
      <c r="BV1252" s="17">
        <f t="shared" si="1885"/>
        <v>85</v>
      </c>
      <c r="BW1252" s="17">
        <f t="shared" si="1885"/>
        <v>10</v>
      </c>
      <c r="BX1252" s="17">
        <f t="shared" si="1885"/>
        <v>114.6</v>
      </c>
      <c r="BY1252" s="10" t="s">
        <v>9</v>
      </c>
      <c r="BZ1252" s="5">
        <f t="shared" ref="BZ1252:CA1253" si="1888">BZ1246</f>
        <v>0.3492962422733713</v>
      </c>
      <c r="CA1252" s="6">
        <f t="shared" si="1888"/>
        <v>-0.34518112468713447</v>
      </c>
      <c r="CB1252" s="7">
        <f>CY1251</f>
        <v>0.40692529496056989</v>
      </c>
      <c r="CC1252" s="8">
        <f>DU1251</f>
        <v>0.91346144106976568</v>
      </c>
      <c r="CH1252">
        <f>((SUMPRODUCT(CM1251:CM1253,CK1251:CK1253))*(SUMPRODUCT(CM1251:CM1253,CL1251:CL1253)))-((SUMPRODUCT(CN1251:CN1253,CK1251:CK1253))*(SUMPRODUCT(CN1251:CN1253,CL1251:CL1253)))</f>
        <v>-3.2814675458908149E-2</v>
      </c>
      <c r="CI1252" s="67"/>
      <c r="CJ1252" s="10" t="s">
        <v>9</v>
      </c>
      <c r="CK1252" s="5">
        <f t="shared" si="1886"/>
        <v>0.3492962422733713</v>
      </c>
      <c r="CL1252" s="6">
        <f t="shared" si="1886"/>
        <v>-0.34518112468713447</v>
      </c>
      <c r="CM1252" s="7">
        <f>FA1251</f>
        <v>0.39092121793282442</v>
      </c>
      <c r="CN1252" s="8">
        <f>FW1251</f>
        <v>0.92042414210510426</v>
      </c>
      <c r="CP1252">
        <f t="shared" si="1884"/>
        <v>-9.8670839279614439E-2</v>
      </c>
      <c r="CQ1252">
        <f t="shared" si="1884"/>
        <v>-0.32743703463395935</v>
      </c>
      <c r="CR1252">
        <f>CK1254</f>
        <v>0</v>
      </c>
      <c r="CS1252">
        <f>CN1254</f>
        <v>0</v>
      </c>
      <c r="CW1252" s="28"/>
      <c r="CX1252" s="10"/>
      <c r="CY1252" s="61">
        <v>0</v>
      </c>
      <c r="CZ1252" s="13"/>
      <c r="DA1252" s="17">
        <v>0</v>
      </c>
      <c r="DB1252">
        <v>1</v>
      </c>
      <c r="DD1252" s="73">
        <f>(DB1250*DB1252)*(1-COS(RADIANS(CW1250+45)))-DB1251*(SIN(RADIANS(CW1250+45)))</f>
        <v>0</v>
      </c>
      <c r="DE1252" s="73">
        <f>(DB1251*DB1252)*(1-COS(RADIANS(CW1250+45)))+DB1250*(SIN(RADIANS(CW1250+45)))</f>
        <v>0</v>
      </c>
      <c r="DF1252" s="73">
        <f>(DB1252^2)*(1-COS(RADIANS(CW1250+45)))+(COS(RADIANS(CW1250+45)))</f>
        <v>1</v>
      </c>
      <c r="DG1252" s="10"/>
      <c r="DH1252">
        <v>0</v>
      </c>
      <c r="DI1252" s="23">
        <f>SIN(RADIANS('[1]Biaxial Input'!$F$21))*SIN(RADIANS(0))</f>
        <v>0</v>
      </c>
      <c r="DK1252" s="30">
        <f>(DI1250*DI1252)*(1-COS(RADIANS(CV1250)))-DI1251*(SIN(RADIANS(CV1250)))</f>
        <v>0</v>
      </c>
      <c r="DL1252" s="30">
        <f>(DI1251*DI1252)*(1-COS(RADIANS(CV1250)))+DI1250*(SIN(RADIANS(CV1250)))</f>
        <v>0</v>
      </c>
      <c r="DM1252" s="30">
        <f>(DI1252^2)*(1-COS(RADIANS(CV1250)))+(COS(RADIANS(CV1250)))</f>
        <v>1</v>
      </c>
      <c r="DO1252">
        <v>0</v>
      </c>
      <c r="DQ1252" s="28">
        <f>(DB1250*DB1252)*(1-COS(RADIANS(CU1250)))-DB1251*(SIN(RADIANS(CU1250)))</f>
        <v>0</v>
      </c>
      <c r="DR1252" s="28">
        <f>(DB1251*DB1252)*(1-COS(RADIANS(CU1250)))+DB1250*(SIN(RADIANS(CU1250)))</f>
        <v>0</v>
      </c>
      <c r="DS1252" s="28">
        <f>(DB1252^2)*(1-COS(RADIANS(CU1250)))+(COS(RADIANS(CU1250)))</f>
        <v>1</v>
      </c>
      <c r="DU1252" s="61">
        <v>0</v>
      </c>
      <c r="DV1252" s="13">
        <f t="shared" si="1887"/>
        <v>-0.37816365223527337</v>
      </c>
      <c r="DW1252" s="17">
        <v>0</v>
      </c>
      <c r="DX1252">
        <v>1</v>
      </c>
      <c r="DZ1252" s="73">
        <f>(DB1250*DB1250)*(1-COS(RADIANS(CW1250-45)))-DB1250*(SIN(RADIANS(CW1250-45)))</f>
        <v>0</v>
      </c>
      <c r="EA1252" s="73">
        <f>(DB1251*DB1252)*(1-COS(RADIANS(CW1250-45)))+DB1250*(SIN(RADIANS(CW1250-45)))</f>
        <v>0</v>
      </c>
      <c r="EB1252" s="73">
        <f>(DB1252^2)*(1-COS(RADIANS(CW1250-45)))+(COS(RADIANS(CW1250-45)))</f>
        <v>1</v>
      </c>
      <c r="EC1252" s="10"/>
      <c r="ED1252">
        <v>0</v>
      </c>
      <c r="EE1252" s="1">
        <v>0</v>
      </c>
      <c r="EG1252">
        <f>CY1252+DU1252</f>
        <v>0</v>
      </c>
      <c r="EH1252">
        <f>EG1252/(SQRT(EG1250^2+EG1251^2+EG1252^2))</f>
        <v>0</v>
      </c>
      <c r="EJ1252">
        <f>Q1252+AM1252</f>
        <v>0.52994840834365098</v>
      </c>
      <c r="EK1252">
        <f>EJ1252/(SQRT(EJ1250^2+EJ1251^2+EJ1252^2))</f>
        <v>1</v>
      </c>
      <c r="EM1252" s="23">
        <f>CY1250*DU1251-CY1251*DU1250</f>
        <v>-1</v>
      </c>
      <c r="ER1252">
        <f t="shared" ref="ER1252:ES1254" si="1889">CK1251</f>
        <v>0.93180266183863136</v>
      </c>
      <c r="ES1252">
        <f t="shared" si="1889"/>
        <v>-0.87956522186239505</v>
      </c>
      <c r="ET1252" t="e">
        <f>#REF!</f>
        <v>#REF!</v>
      </c>
      <c r="EU1252" t="e">
        <f>#REF!</f>
        <v>#REF!</v>
      </c>
      <c r="EY1252" s="28"/>
      <c r="EZ1252" s="10"/>
      <c r="FA1252" s="61">
        <v>0</v>
      </c>
      <c r="FB1252" s="13">
        <f>BW1253</f>
        <v>15</v>
      </c>
      <c r="FC1252" s="17">
        <v>0</v>
      </c>
      <c r="FD1252">
        <v>1</v>
      </c>
      <c r="FF1252" s="73">
        <f>(FD1250*FD1252)*(1-COS(RADIANS(EY1250+45)))-FD1251*(SIN(RADIANS(EY1250+45)))</f>
        <v>0</v>
      </c>
      <c r="FG1252" s="73">
        <f>(FD1251*FD1252)*(1-COS(RADIANS(EY1250+45)))+FD1250*(SIN(RADIANS(EY1250+45)))</f>
        <v>0</v>
      </c>
      <c r="FH1252" s="73">
        <f>(FD1252^2)*(1-COS(RADIANS(EY1250+45)))+(COS(RADIANS(EY1250+45)))</f>
        <v>1</v>
      </c>
      <c r="FI1252" s="10"/>
      <c r="FJ1252">
        <v>0</v>
      </c>
      <c r="FK1252" s="23">
        <f>SIN(RADIANS(176))*SIN(RADIANS(0))</f>
        <v>0</v>
      </c>
      <c r="FM1252" s="30">
        <f>(FK1250*FK1252)*(1-COS(RADIANS(EX1250)))-FK1251*(SIN(RADIANS(EX1250)))</f>
        <v>0</v>
      </c>
      <c r="FN1252" s="30">
        <f>(FK1251*FK1252)*(1-COS(RADIANS(EX1250)))+FK1250*(SIN(RADIANS(EX1250)))</f>
        <v>0</v>
      </c>
      <c r="FO1252" s="30">
        <f>(FK1252^2)*(1-COS(RADIANS(EX1250)))+(COS(RADIANS(EX1250)))</f>
        <v>1</v>
      </c>
      <c r="FQ1252">
        <v>0</v>
      </c>
      <c r="FS1252" s="28">
        <f>(FD1250*FD1252)*(1-COS(RADIANS(EW1250)))-FD1251*(SIN(RADIANS(EW1250)))</f>
        <v>0</v>
      </c>
      <c r="FT1252" s="28">
        <f>(FD1251*FD1252)*(1-COS(RADIANS(EW1250)))+FD1250*(SIN(RADIANS(EW1250)))</f>
        <v>0</v>
      </c>
      <c r="FU1252" s="28">
        <f>(FD1252^2)*(1-COS(RADIANS(EW1250)))+(COS(RADIANS(EW1250)))</f>
        <v>1</v>
      </c>
      <c r="FW1252" s="61">
        <v>0</v>
      </c>
      <c r="FX1252" s="13">
        <f>BX1253</f>
        <v>151.4</v>
      </c>
      <c r="FY1252" s="17">
        <v>0</v>
      </c>
      <c r="FZ1252">
        <v>1</v>
      </c>
      <c r="GB1252" s="73">
        <f>(FD1250*FD1250)*(1-COS(RADIANS(EY1250-45)))-FD1250*(SIN(RADIANS(EY1250-45)))</f>
        <v>0</v>
      </c>
      <c r="GC1252" s="73">
        <f>(FD1251*FD1252)*(1-COS(RADIANS(EY1250-45)))+FD1250*(SIN(RADIANS(EY1250-45)))</f>
        <v>0</v>
      </c>
      <c r="GD1252" s="73">
        <f>(FD1252^2)*(1-COS(RADIANS(EY1250-45)))+(COS(RADIANS(EY1250-45)))</f>
        <v>1</v>
      </c>
      <c r="GE1252" s="10"/>
      <c r="GF1252">
        <v>0</v>
      </c>
      <c r="GG1252" s="1">
        <v>0</v>
      </c>
      <c r="GI1252">
        <f>FA1252+FW1252</f>
        <v>0</v>
      </c>
      <c r="GJ1252">
        <f>GI1252/(SQRT(GI1250^2+GI1251^2+GI1252^2))</f>
        <v>0</v>
      </c>
      <c r="GL1252" t="e">
        <f>#REF!+DC1252</f>
        <v>#REF!</v>
      </c>
      <c r="GM1252" t="e">
        <f>GL1252/(SQRT(GL1250^2+GL1251^2+GL1252^2))</f>
        <v>#REF!</v>
      </c>
      <c r="GO1252" s="27">
        <f>FA1250*FW1251-FA1251*FW1250</f>
        <v>-1</v>
      </c>
    </row>
    <row r="1253" spans="1:197" x14ac:dyDescent="0.2">
      <c r="A1253" s="17">
        <f t="shared" si="1864"/>
        <v>40</v>
      </c>
      <c r="B1253" s="17">
        <f t="shared" si="1864"/>
        <v>-40</v>
      </c>
      <c r="C1253" s="17">
        <f t="shared" si="1864"/>
        <v>259.10000000000002</v>
      </c>
      <c r="D1253" t="s">
        <v>8</v>
      </c>
      <c r="E1253" s="5">
        <f t="shared" ref="E1253:F1255" si="1890">E1248</f>
        <v>0.93180153032697366</v>
      </c>
      <c r="F1253" s="6">
        <f t="shared" si="1890"/>
        <v>-0.87956667635105046</v>
      </c>
      <c r="G1253" s="7">
        <f>Q1252</f>
        <v>0.90811206057892435</v>
      </c>
      <c r="H1253" s="8">
        <f>AM1252</f>
        <v>-0.37816365223527337</v>
      </c>
      <c r="J1253" s="9">
        <f>((SUMPRODUCT(G1253:G1255,E1253:E1255))*(SUMPRODUCT(G1253:G1255,F1253:F1255)))-((SUMPRODUCT(H1253:H1255,E1253:E1255))*(SUMPRODUCT(H1253:H1255,F1253:F1255)))</f>
        <v>-1.5755445376296306E-2</v>
      </c>
      <c r="P1253" s="1"/>
      <c r="Q1253" s="61">
        <v>-0.40889285039816992</v>
      </c>
      <c r="S1253" s="17">
        <v>0</v>
      </c>
      <c r="T1253">
        <v>0</v>
      </c>
      <c r="V1253" s="73">
        <f>(T1252*T1253)*(1-COS(RADIANS(O1252+45)))+T1254*(SIN(RADIANS(O1252+45)))</f>
        <v>-0.28234145684287631</v>
      </c>
      <c r="W1253" s="73">
        <f>(T1253^2)*(1-COS(RADIANS(O1252+45)))+(COS(RADIANS(O1252+45)))</f>
        <v>-0.95931397454005762</v>
      </c>
      <c r="X1253" s="73">
        <f>(T1253*T1254)*(1-COS(RADIANS(O1252+45)))-T1252*(SIN(RADIANS(O1252+45)))</f>
        <v>0</v>
      </c>
      <c r="Y1253" s="10"/>
      <c r="Z1253">
        <v>-0.28234145684287631</v>
      </c>
      <c r="AA1253" s="23">
        <f>SIN(RADIANS('[1]Biaxial Input'!$F$21))*(COS(RADIANS(0)))</f>
        <v>6.9756473744125524E-2</v>
      </c>
      <c r="AC1253" s="30">
        <f>(AA1252*AA1253)*(1-COS(RADIANS(N1252)))+AA1254*(SIN(RADIANS(N1252)))</f>
        <v>-2.3711042090011594E-3</v>
      </c>
      <c r="AD1253" s="30">
        <f>(AA1253^2)*(1-COS(RADIANS(N1252)))+(COS(RADIANS(N1252)))</f>
        <v>0.96609163004718956</v>
      </c>
      <c r="AE1253" s="30">
        <f>(AA1253*AA1254)*(1-COS(RADIANS(N1252)))-AA1252*(SIN(RADIANS(N1252)))</f>
        <v>0.25818857491685071</v>
      </c>
      <c r="AG1253">
        <v>-0.27049308486844703</v>
      </c>
      <c r="AI1253" s="28">
        <f>(T1252*T1253)*(1-COS(RADIANS(M1252)))+T1254*(SIN(RADIANS(M1252)))</f>
        <v>0.64278760968653947</v>
      </c>
      <c r="AJ1253" s="28">
        <f>(T1253^2)*(1-COS(RADIANS(M1252)))+(COS(RADIANS(M1252)))</f>
        <v>-0.7660444431189779</v>
      </c>
      <c r="AK1253" s="28">
        <f>(T1253*T1254)*(1-COS(RADIANS(M1252)))-T1252*(SIN(RADIANS(M1252)))</f>
        <v>0</v>
      </c>
      <c r="AM1253" s="61">
        <v>-0.89338909571622749</v>
      </c>
      <c r="AO1253" s="17">
        <v>0</v>
      </c>
      <c r="AP1253">
        <v>0</v>
      </c>
      <c r="AR1253" s="73">
        <f>(T1252*T1253)*(1-COS(RADIANS(O1252-45)))+T1254*(SIN(RADIANS(O1252-45)))</f>
        <v>0.95931397454005751</v>
      </c>
      <c r="AS1253" s="73">
        <f>(T1253^2)*(1-COS(RADIANS(O1252-45)))+(COS(RADIANS(O1252-45)))</f>
        <v>-0.28234145684287654</v>
      </c>
      <c r="AT1253" s="73">
        <f>(T1253*T1254)*(1-COS(RADIANS(O1252-45)))-T1252*(SIN(RADIANS(O1252-45)))</f>
        <v>0</v>
      </c>
      <c r="AU1253" s="10"/>
      <c r="AV1253">
        <v>0.95931397454005751</v>
      </c>
      <c r="AW1253" s="1">
        <v>0.92745466240714791</v>
      </c>
      <c r="BV1253" s="17">
        <f t="shared" si="1885"/>
        <v>140</v>
      </c>
      <c r="BW1253" s="17">
        <f t="shared" si="1885"/>
        <v>15</v>
      </c>
      <c r="BX1253" s="17">
        <f t="shared" si="1885"/>
        <v>151.4</v>
      </c>
      <c r="BY1253" s="10" t="s">
        <v>10</v>
      </c>
      <c r="BZ1253" s="5">
        <f t="shared" si="1888"/>
        <v>-9.8670839279614439E-2</v>
      </c>
      <c r="CA1253" s="6">
        <f t="shared" si="1888"/>
        <v>-0.32743703463395935</v>
      </c>
      <c r="CB1253" s="7">
        <f>CY1252</f>
        <v>0</v>
      </c>
      <c r="CC1253" s="8">
        <f>DU1252</f>
        <v>0</v>
      </c>
      <c r="CE1253" s="10"/>
      <c r="CG1253" s="10" t="s">
        <v>160</v>
      </c>
      <c r="CH1253" s="10">
        <f>-CH1250*((EY1250-CW1250)/(CH1252-CE1251))</f>
        <v>110.98816757970239</v>
      </c>
      <c r="CI1253" s="67"/>
      <c r="CJ1253" s="10" t="s">
        <v>10</v>
      </c>
      <c r="CK1253" s="5">
        <f t="shared" si="1886"/>
        <v>-9.8670839279614439E-2</v>
      </c>
      <c r="CL1253" s="6">
        <f t="shared" si="1886"/>
        <v>-0.32743703463395935</v>
      </c>
      <c r="CM1253" s="7">
        <f>FA1252</f>
        <v>0</v>
      </c>
      <c r="CN1253" s="8">
        <f>FW1252</f>
        <v>0</v>
      </c>
      <c r="CW1253" s="28"/>
      <c r="CX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EE1253" s="1"/>
      <c r="EI1253" s="64">
        <f>(DEGREES(ACOS((EH1250*EK1250+EH1251*EK1251+EH1252*EK1252)/((SQRT(EH1250^2+EH1251^2+EH1252^2))*(SQRT(EK1250^2+EK1251^2+EK1252^2))))))</f>
        <v>90</v>
      </c>
      <c r="ER1253">
        <f t="shared" si="1889"/>
        <v>0.3492962422733713</v>
      </c>
      <c r="ES1253">
        <f t="shared" si="1889"/>
        <v>-0.34518112468713447</v>
      </c>
      <c r="ET1253" t="e">
        <f>#REF!</f>
        <v>#REF!</v>
      </c>
      <c r="EU1253" t="e">
        <f>#REF!</f>
        <v>#REF!</v>
      </c>
      <c r="EY1253" s="28"/>
      <c r="EZ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GG1253" s="1"/>
      <c r="GK1253" s="64" t="e">
        <f>(DEGREES(ACOS((GJ1250*GM1250+GJ1251*GM1251+GJ1252*GM1252)/((SQRT(GJ1250^2+GJ1251^2+GJ1252^2))*(SQRT(GM1250^2+GM1251^2+GM1252^2))))))</f>
        <v>#VALUE!</v>
      </c>
    </row>
    <row r="1254" spans="1:197" x14ac:dyDescent="0.2">
      <c r="A1254" s="17">
        <f t="shared" ref="A1254:C1255" si="1891">A1159</f>
        <v>60</v>
      </c>
      <c r="B1254" s="17">
        <f t="shared" si="1891"/>
        <v>-45</v>
      </c>
      <c r="C1254" s="17">
        <f t="shared" si="1891"/>
        <v>243.3</v>
      </c>
      <c r="D1254" t="s">
        <v>9</v>
      </c>
      <c r="E1254" s="5">
        <f t="shared" si="1890"/>
        <v>0.3492994805856065</v>
      </c>
      <c r="F1254" s="6">
        <f t="shared" si="1890"/>
        <v>-0.3451779549666063</v>
      </c>
      <c r="G1254" s="7">
        <f t="shared" ref="G1254:G1255" si="1892">Q1253</f>
        <v>-0.40889285039816992</v>
      </c>
      <c r="H1254" s="8">
        <f t="shared" ref="H1254:H1255" si="1893">AM1253</f>
        <v>-0.89338909571622749</v>
      </c>
      <c r="J1254" s="10"/>
      <c r="P1254" s="1"/>
      <c r="Q1254" s="61">
        <v>9.0217084437262896E-2</v>
      </c>
      <c r="S1254" s="17">
        <v>0</v>
      </c>
      <c r="T1254">
        <v>1</v>
      </c>
      <c r="V1254" s="73">
        <f>(T1252*T1254)*(1-COS(RADIANS(O1252+45)))-T1253*(SIN(RADIANS(O1252+45)))</f>
        <v>0</v>
      </c>
      <c r="W1254" s="73">
        <f>(T1253*T1254)*(1-COS(RADIANS(O1252+45)))+T1252*(SIN(RADIANS(O1252+45)))</f>
        <v>0</v>
      </c>
      <c r="X1254" s="73">
        <f>(T1254^2)*(1-COS(RADIANS(O1252+45)))+(COS(RADIANS(O1252+45)))</f>
        <v>1</v>
      </c>
      <c r="Y1254" s="10"/>
      <c r="Z1254">
        <v>0</v>
      </c>
      <c r="AA1254" s="23">
        <f>SIN(RADIANS('[1]Biaxial Input'!$F$21))*SIN(RADIANS(0))</f>
        <v>0</v>
      </c>
      <c r="AC1254" s="30">
        <f>(AA1252*AA1254)*(1-COS(RADIANS(N1252)))-AA1253*(SIN(RADIANS(N1252)))</f>
        <v>-1.8054303924173627E-2</v>
      </c>
      <c r="AD1254" s="30">
        <f>(AA1253*AA1254)*(1-COS(RADIANS(N1252)))+AA1252*(SIN(RADIANS(N1252)))</f>
        <v>-0.25818857491685071</v>
      </c>
      <c r="AE1254" s="30">
        <f>(AA1254^2)*(1-COS(RADIANS(N1252)))+(COS(RADIANS(N1252)))</f>
        <v>0.96592582628906831</v>
      </c>
      <c r="AG1254">
        <v>9.0217084437262896E-2</v>
      </c>
      <c r="AI1254" s="28">
        <f>(T1252*T1254)*(1-COS(RADIANS(M1252)))-T1253*(SIN(RADIANS(M1252)))</f>
        <v>0</v>
      </c>
      <c r="AJ1254" s="28">
        <f>(T1253*T1254)*(1-COS(RADIANS(M1252)))+T1252*(SIN(RADIANS(M1252)))</f>
        <v>0</v>
      </c>
      <c r="AK1254" s="28">
        <f>(T1254^2)*(1-COS(RADIANS(M1252)))+(COS(RADIANS(M1252)))</f>
        <v>1</v>
      </c>
      <c r="AM1254" s="61">
        <v>-0.2425864295120822</v>
      </c>
      <c r="AO1254" s="17">
        <v>0</v>
      </c>
      <c r="AP1254">
        <v>1</v>
      </c>
      <c r="AR1254" s="73">
        <f>(T1252*T1252)*(1-COS(RADIANS(O1252-45)))-T1252*(SIN(RADIANS(O1252-45)))</f>
        <v>0</v>
      </c>
      <c r="AS1254" s="73">
        <f>(T1253*T1254)*(1-COS(RADIANS(O1252-45)))+T1252*(SIN(RADIANS(O1252-45)))</f>
        <v>0</v>
      </c>
      <c r="AT1254" s="73">
        <f>(T1254^2)*(1-COS(RADIANS(O1252-45)))+(COS(RADIANS(O1252-45)))</f>
        <v>1</v>
      </c>
      <c r="AU1254" s="10"/>
      <c r="AV1254">
        <v>0</v>
      </c>
      <c r="AW1254" s="1">
        <v>-0.2425864295120822</v>
      </c>
      <c r="BV1254" s="17">
        <f t="shared" si="1885"/>
        <v>90</v>
      </c>
      <c r="BW1254" s="17">
        <f t="shared" si="1885"/>
        <v>20</v>
      </c>
      <c r="BX1254" s="17">
        <f t="shared" si="1885"/>
        <v>201.2</v>
      </c>
      <c r="CE1254" s="10"/>
      <c r="CS1254" s="15"/>
      <c r="CW1254" s="28"/>
      <c r="CX1254" s="10"/>
      <c r="CY1254" s="82" t="s">
        <v>148</v>
      </c>
      <c r="CZ1254" s="13"/>
      <c r="DB1254" s="10"/>
      <c r="DC1254" s="10"/>
      <c r="DD1254" s="10"/>
      <c r="DE1254" s="10"/>
      <c r="DF1254" s="10"/>
      <c r="DG1254" s="10"/>
      <c r="DH1254" s="80"/>
      <c r="DI1254" s="23" t="s">
        <v>149</v>
      </c>
      <c r="DM1254" s="1"/>
      <c r="DO1254" s="80"/>
      <c r="DS1254" s="13"/>
      <c r="DT1254" s="81"/>
      <c r="DU1254" s="82" t="s">
        <v>150</v>
      </c>
      <c r="DW1254" s="13"/>
      <c r="DX1254" s="13"/>
      <c r="EA1254" s="1"/>
      <c r="EE1254" s="1"/>
      <c r="EI1254" s="13"/>
      <c r="ER1254">
        <f t="shared" si="1889"/>
        <v>-9.8670839279614439E-2</v>
      </c>
      <c r="ES1254">
        <f t="shared" si="1889"/>
        <v>-0.32743703463395935</v>
      </c>
      <c r="ET1254" t="e">
        <f>#REF!</f>
        <v>#REF!</v>
      </c>
      <c r="EU1254" t="e">
        <f>#REF!</f>
        <v>#REF!</v>
      </c>
      <c r="EY1254" s="28"/>
      <c r="EZ1254" s="10"/>
      <c r="FA1254" s="82" t="s">
        <v>148</v>
      </c>
      <c r="FB1254" s="13"/>
      <c r="FD1254" s="10"/>
      <c r="FE1254" s="10"/>
      <c r="FF1254" s="10"/>
      <c r="FG1254" s="10"/>
      <c r="FH1254" s="10"/>
      <c r="FI1254" s="10"/>
      <c r="FJ1254" s="80"/>
      <c r="FK1254" s="23" t="s">
        <v>149</v>
      </c>
      <c r="FO1254" s="1"/>
      <c r="FQ1254" s="80"/>
      <c r="FU1254" s="13"/>
      <c r="FV1254" s="81"/>
      <c r="FW1254" s="82" t="s">
        <v>150</v>
      </c>
      <c r="FY1254" s="13"/>
      <c r="FZ1254" s="13"/>
      <c r="GC1254" s="1"/>
      <c r="GG1254" s="1"/>
      <c r="GK1254" s="13"/>
    </row>
    <row r="1255" spans="1:197" x14ac:dyDescent="0.2">
      <c r="A1255" s="17">
        <f t="shared" si="1891"/>
        <v>30</v>
      </c>
      <c r="B1255" s="17">
        <f t="shared" si="1891"/>
        <v>-50</v>
      </c>
      <c r="C1255" s="17">
        <f t="shared" si="1891"/>
        <v>268.7</v>
      </c>
      <c r="D1255" t="s">
        <v>10</v>
      </c>
      <c r="E1255" s="5">
        <f t="shared" si="1890"/>
        <v>-9.8670061026308639E-2</v>
      </c>
      <c r="F1255" s="6">
        <f t="shared" si="1890"/>
        <v>-0.32743646904069484</v>
      </c>
      <c r="G1255" s="7">
        <f t="shared" si="1892"/>
        <v>9.0217084437262896E-2</v>
      </c>
      <c r="H1255" s="8">
        <f t="shared" si="1893"/>
        <v>-0.2425864295120822</v>
      </c>
      <c r="J1255" s="10"/>
      <c r="P1255" s="1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W1255" s="1"/>
      <c r="BV1255" s="17">
        <f t="shared" si="1885"/>
        <v>45</v>
      </c>
      <c r="BW1255" s="17">
        <f t="shared" si="1885"/>
        <v>25</v>
      </c>
      <c r="BX1255" s="17">
        <f t="shared" si="1885"/>
        <v>245.2</v>
      </c>
      <c r="BZ1255" s="5" t="s">
        <v>4</v>
      </c>
      <c r="CA1255" s="6" t="s">
        <v>5</v>
      </c>
      <c r="CB1255" s="7" t="s">
        <v>6</v>
      </c>
      <c r="CC1255" s="8" t="s">
        <v>1</v>
      </c>
      <c r="CD1255">
        <v>2</v>
      </c>
      <c r="CE1255" s="9" t="s">
        <v>7</v>
      </c>
      <c r="CG1255" s="90" t="s">
        <v>157</v>
      </c>
      <c r="CH1255" s="61">
        <f>CE1256-((CH1257-CE1256)/(EY1255-CW1255))*CW1255</f>
        <v>3.5832422897931711</v>
      </c>
      <c r="CI1255" s="10"/>
      <c r="CK1255" s="5" t="s">
        <v>4</v>
      </c>
      <c r="CL1255" s="6" t="s">
        <v>5</v>
      </c>
      <c r="CM1255" s="7" t="s">
        <v>6</v>
      </c>
      <c r="CN1255" s="8" t="s">
        <v>1</v>
      </c>
      <c r="CO1255" s="10"/>
      <c r="CP1255">
        <f t="shared" ref="CP1255:CQ1257" si="1894">BZ1256</f>
        <v>0.93180266183863136</v>
      </c>
      <c r="CQ1255">
        <f t="shared" si="1894"/>
        <v>-0.87956522186239505</v>
      </c>
      <c r="CR1255">
        <f>CI1259</f>
        <v>0</v>
      </c>
      <c r="CS1255">
        <f>CL1259</f>
        <v>0</v>
      </c>
      <c r="CU1255" s="17">
        <f>CU1159</f>
        <v>0</v>
      </c>
      <c r="CV1255" s="17">
        <f>CV1159</f>
        <v>5</v>
      </c>
      <c r="CW1255" s="31">
        <f>CH1162</f>
        <v>110.33673337994631</v>
      </c>
      <c r="CX1255" s="1"/>
      <c r="CY1255" s="61">
        <f t="array" ref="CY1255:CY1257">MMULT(DQ1255:DS1257,DO1255:DO1257)</f>
        <v>-0.90886956179395484</v>
      </c>
      <c r="CZ1255" s="13"/>
      <c r="DA1255" s="17">
        <v>1</v>
      </c>
      <c r="DB1255">
        <v>0</v>
      </c>
      <c r="DD1255" s="73">
        <f>(DB1255^2)*(1-COS(RADIANS(CW1255+45)))+(COS(RADIANS(CW1255+45)))</f>
        <v>-0.90877589307543161</v>
      </c>
      <c r="DE1255" s="73">
        <f>(DB1255*DB1256)*(1-COS(RADIANS(CW1255+45)))-DB1257*(SIN(RADIANS(CW1255+45)))</f>
        <v>-0.41728452663015397</v>
      </c>
      <c r="DF1255" s="73">
        <f>(DB1255*DB1257)*(1-COS(RADIANS(CW1255+45)))+DB1256*(SIN(RADIANS(CW1255+45)))</f>
        <v>0</v>
      </c>
      <c r="DG1255" s="10"/>
      <c r="DH1255">
        <f t="array" ref="DH1255:DH1257">MMULT(DD1255:DF1257,DA1255:DA1257)</f>
        <v>-0.90877589307543161</v>
      </c>
      <c r="DI1255" s="23">
        <f>COS(RADIANS('[1]Biaxial Input'!$F$21))</f>
        <v>-0.9975640502598242</v>
      </c>
      <c r="DK1255" s="30">
        <f>(DI1255^2)*(1-COS(RADIANS(CV1255)))+(COS(RADIANS(CV1255)))</f>
        <v>0.99998148353170568</v>
      </c>
      <c r="DL1255" s="30">
        <f>(DI1255*DI1256)*(1-COS(RADIANS(CV1255)))-DI1257*(SIN(RADIANS(CV1255)))</f>
        <v>-2.6479783333051429E-4</v>
      </c>
      <c r="DM1255" s="30">
        <f>(DI1255*DI1257)*(1-COS(RADIANS(CV1255)))+DI1256*(SIN(RADIANS(CV1255)))</f>
        <v>6.0796772806267756E-3</v>
      </c>
      <c r="DO1255">
        <f t="array" ref="DO1255:DO1257">MMULT(DK1255:DM1257,DH1255:DH1257)</f>
        <v>-0.90886956179395484</v>
      </c>
      <c r="DQ1255" s="28">
        <f>(DB1255^2)*(1-COS(RADIANS(CU1255)))+(COS(RADIANS(CU1255)))</f>
        <v>1</v>
      </c>
      <c r="DR1255" s="28">
        <f>(DB1255*DB1256)*(1-COS(RADIANS(CU1255)))-DB1257*(SIN(RADIANS(CU1255)))</f>
        <v>0</v>
      </c>
      <c r="DS1255" s="28">
        <f>(DB1255*DB1257)*(1-COS(RADIANS(CU1255)))+DB1256*(SIN(RADIANS(CU1255)))</f>
        <v>0</v>
      </c>
      <c r="DU1255" s="61">
        <f t="array" ref="DU1255:DU1257">MMULT(DQ1255:DS1257,EE1255:EE1257)</f>
        <v>0.41703615810697731</v>
      </c>
      <c r="DV1255" s="13">
        <f>H1256</f>
        <v>0</v>
      </c>
      <c r="DW1255" s="17">
        <v>1</v>
      </c>
      <c r="DX1255">
        <v>0</v>
      </c>
      <c r="DZ1255" s="73">
        <f>(DB1255^2)*(1-COS(RADIANS(CW1255-45)))+(COS(RADIANS(CW1255-45)))</f>
        <v>0.4172845266301537</v>
      </c>
      <c r="EA1255" s="73">
        <f>(DB1255*DB1256)*(1-COS(RADIANS(CW1255-45)))-DB1257*(SIN(RADIANS(CW1255-45)))</f>
        <v>-0.90877589307543172</v>
      </c>
      <c r="EB1255" s="73">
        <f>(DB1255*DB1257)*(1-COS(RADIANS(CW1255-45)))+DB1256*(SIN(RADIANS(CW1255-45)))</f>
        <v>0</v>
      </c>
      <c r="EC1255" s="10"/>
      <c r="ED1255">
        <f t="array" ref="ED1255:ED1257">MMULT(DZ1255:EB1257,DA1255:DA1257)</f>
        <v>0.4172845266301537</v>
      </c>
      <c r="EE1255" s="1">
        <f t="array" ref="EE1255:EE1257">MMULT(DK1255:DM1257,ED1255:ED1257)</f>
        <v>0.41703615810697731</v>
      </c>
      <c r="EG1255">
        <f>CY1255+DU1255</f>
        <v>-0.49183340368697753</v>
      </c>
      <c r="EH1255">
        <f>EG1255/(SQRT(EG1255^2+EG1256^2+EG1257^2))</f>
        <v>-0.34777873496112249</v>
      </c>
      <c r="EJ1255">
        <f>Q1255+AM1255</f>
        <v>0</v>
      </c>
      <c r="EK1255">
        <f>EJ1255/(SQRT(EJ1255^2+EJ1256^2+EJ1257^2))</f>
        <v>0</v>
      </c>
      <c r="EM1255" s="23">
        <f>CY1256*DU1257-CY1257*DU1256</f>
        <v>-6.0796772806267739E-3</v>
      </c>
      <c r="EO1255" s="15">
        <v>2</v>
      </c>
      <c r="EP1255" s="9" t="s">
        <v>7</v>
      </c>
      <c r="EW1255" s="17">
        <f>CU1255</f>
        <v>0</v>
      </c>
      <c r="EX1255" s="17">
        <f>CV1255</f>
        <v>5</v>
      </c>
      <c r="EY1255" s="31">
        <f>1+CW1255</f>
        <v>111.33673337994631</v>
      </c>
      <c r="EZ1255" s="10"/>
      <c r="FA1255" s="61">
        <f t="array" ref="FA1255:FA1257">MMULT(FS1255:FU1257,FQ1255:FQ1257)</f>
        <v>-0.91600942108781136</v>
      </c>
      <c r="FB1255" s="13">
        <f>BW1256</f>
        <v>30</v>
      </c>
      <c r="FC1255" s="17">
        <v>1</v>
      </c>
      <c r="FD1255">
        <v>0</v>
      </c>
      <c r="FF1255" s="73">
        <f>(FD1255^2)*(1-COS(RADIANS(EY1255+45)))+(COS(RADIANS(EY1255+45)))</f>
        <v>-0.91592010126390033</v>
      </c>
      <c r="FG1255" s="73">
        <f>(FD1255*FD1256)*(1-COS(RADIANS(EY1255+45)))-FD1257*(SIN(RADIANS(EY1255+45)))</f>
        <v>-0.40136064592922721</v>
      </c>
      <c r="FH1255" s="73">
        <f>(FD1255*FD1257)*(1-COS(RADIANS(EY1255+45)))+FD1256*(SIN(RADIANS(EY1255+45)))</f>
        <v>0</v>
      </c>
      <c r="FI1255" s="10"/>
      <c r="FJ1255">
        <f t="array" ref="FJ1255:FJ1257">MMULT(FF1255:FH1257,FC1255:FC1257)</f>
        <v>-0.91592010126390033</v>
      </c>
      <c r="FK1255" s="23">
        <f>COS(RADIANS(176))</f>
        <v>-0.9975640502598242</v>
      </c>
      <c r="FM1255" s="30">
        <f>(FK1255^2)*(1-COS(RADIANS(EX1255)))+(COS(RADIANS(EX1255)))</f>
        <v>0.99998148353170568</v>
      </c>
      <c r="FN1255" s="30">
        <f>(FK1255*FK1256)*(1-COS(RADIANS(EX1255)))-FK1257*(SIN(RADIANS(EX1255)))</f>
        <v>-2.6479783333051429E-4</v>
      </c>
      <c r="FO1255" s="30">
        <f>(FK1255*FK1257)*(1-COS(RADIANS(EX1255)))+FK1256*(SIN(RADIANS(EX1255)))</f>
        <v>6.0796772806267756E-3</v>
      </c>
      <c r="FQ1255">
        <f t="array" ref="FQ1255:FQ1257">MMULT(FM1255:FO1257,FJ1255:FJ1257)</f>
        <v>-0.91600942108781136</v>
      </c>
      <c r="FS1255" s="28">
        <f>(FD1255^2)*(1-COS(RADIANS(EW1255)))+(COS(RADIANS(EW1255)))</f>
        <v>1</v>
      </c>
      <c r="FT1255" s="28">
        <f>(FD1255*FD1256)*(1-COS(RADIANS(EW1255)))-FD1257*(SIN(RADIANS(EW1255)))</f>
        <v>0</v>
      </c>
      <c r="FU1255" s="28">
        <f>(FD1255*FD1257)*(1-COS(RADIANS(EW1255)))+FD1256*(SIN(RADIANS(EW1255)))</f>
        <v>0</v>
      </c>
      <c r="FW1255" s="61">
        <f t="array" ref="FW1255:FW1257">MMULT(FS1255:FU1257,GG1255:GG1257)</f>
        <v>0.40111068048923387</v>
      </c>
      <c r="FX1255" s="13">
        <f>BX1256</f>
        <v>177.5</v>
      </c>
      <c r="FY1255" s="17">
        <v>1</v>
      </c>
      <c r="FZ1255">
        <v>0</v>
      </c>
      <c r="GB1255" s="73">
        <f>(FD1255^2)*(1-COS(RADIANS(EY1255-45)))+(COS(RADIANS(EY1255-45)))</f>
        <v>0.40136064592922738</v>
      </c>
      <c r="GC1255" s="73">
        <f>(FD1255*FD1256)*(1-COS(RADIANS(EY1255-45)))-FD1257*(SIN(RADIANS(EY1255-45)))</f>
        <v>-0.91592010126390033</v>
      </c>
      <c r="GD1255" s="73">
        <f>(FD1255*FD1257)*(1-COS(RADIANS(EY1255-45)))+FD1256*(SIN(RADIANS(EY1255-45)))</f>
        <v>0</v>
      </c>
      <c r="GE1255" s="10"/>
      <c r="GF1255">
        <f t="array" ref="GF1255:GF1257">MMULT(GB1255:GD1257,FC1255:FC1257)</f>
        <v>0.40136064592922738</v>
      </c>
      <c r="GG1255" s="1">
        <f t="array" ref="GG1255:GG1257">MMULT(FM1255:FO1257,GF1255:GF1257)</f>
        <v>0.40111068048923387</v>
      </c>
      <c r="GI1255">
        <f>FA1255+FW1255</f>
        <v>-0.51489874059857743</v>
      </c>
      <c r="GJ1255">
        <f>GI1255/(SQRT(GI1255^2+GI1256^2+GI1257^2))</f>
        <v>-0.36408839110166724</v>
      </c>
      <c r="GL1255" t="e">
        <f>CH1256+DC1255</f>
        <v>#VALUE!</v>
      </c>
      <c r="GM1255" t="e">
        <f>GL1255/(SQRT(GL1255^2+GL1256^2+GL1257^2))</f>
        <v>#VALUE!</v>
      </c>
      <c r="GO1255" s="27">
        <f>FA1256*FW1257-FA1257*FW1256</f>
        <v>-6.0796772806267774E-3</v>
      </c>
    </row>
    <row r="1256" spans="1:197" x14ac:dyDescent="0.2">
      <c r="A1256" s="1"/>
      <c r="J1256" s="10"/>
      <c r="Q1256" s="82" t="s">
        <v>148</v>
      </c>
      <c r="R1256" s="13"/>
      <c r="T1256" s="10"/>
      <c r="U1256" s="10"/>
      <c r="V1256" s="10"/>
      <c r="W1256" s="10"/>
      <c r="X1256" s="10"/>
      <c r="Y1256" s="10"/>
      <c r="Z1256" s="80"/>
      <c r="AA1256" s="23" t="s">
        <v>149</v>
      </c>
      <c r="AE1256" s="1"/>
      <c r="AG1256" s="80"/>
      <c r="AK1256" s="13"/>
      <c r="AL1256" s="81"/>
      <c r="AM1256" s="82" t="s">
        <v>150</v>
      </c>
      <c r="AO1256" s="13"/>
      <c r="AP1256" s="13"/>
      <c r="AS1256" s="1"/>
      <c r="AW1256" s="1"/>
      <c r="BV1256" s="17">
        <f t="shared" si="1885"/>
        <v>20</v>
      </c>
      <c r="BW1256" s="17">
        <f t="shared" si="1885"/>
        <v>30</v>
      </c>
      <c r="BX1256" s="17">
        <f t="shared" si="1885"/>
        <v>177.5</v>
      </c>
      <c r="BY1256" t="s">
        <v>8</v>
      </c>
      <c r="BZ1256" s="5">
        <f t="shared" ref="BZ1256:CA1258" si="1895">BZ1341</f>
        <v>0.93180266183863136</v>
      </c>
      <c r="CA1256" s="6">
        <f t="shared" si="1895"/>
        <v>-0.87956522186239505</v>
      </c>
      <c r="CB1256" s="7">
        <f>CY1255</f>
        <v>-0.90886956179395484</v>
      </c>
      <c r="CC1256" s="8">
        <f>DU1255</f>
        <v>0.41703615810697731</v>
      </c>
      <c r="CE1256" s="9">
        <f>((SUMPRODUCT(CB1256:CB1258,BZ1256:BZ1258))*(SUMPRODUCT(CB1256:(CB1258),CA1256:CA1258)))-((SUMPRODUCT(CC1256:CC1258,BZ1256:BZ1258))*(SUMPRODUCT(CC1256:CC1258,CA1256:CA1258)))</f>
        <v>0</v>
      </c>
      <c r="CG1256">
        <v>1</v>
      </c>
      <c r="CH1256" t="s">
        <v>161</v>
      </c>
      <c r="CI1256" s="67"/>
      <c r="CJ1256" s="1" t="s">
        <v>8</v>
      </c>
      <c r="CK1256" s="5">
        <f t="shared" ref="CK1256:CL1258" si="1896">BZ1256</f>
        <v>0.93180266183863136</v>
      </c>
      <c r="CL1256" s="6">
        <f t="shared" si="1896"/>
        <v>-0.87956522186239505</v>
      </c>
      <c r="CM1256" s="7">
        <f>FA1255</f>
        <v>-0.91600942108781136</v>
      </c>
      <c r="CN1256" s="8">
        <f>FW1255</f>
        <v>0.40111068048923387</v>
      </c>
      <c r="CO1256" s="10"/>
      <c r="CP1256">
        <f t="shared" si="1894"/>
        <v>0.3492962422733713</v>
      </c>
      <c r="CQ1256">
        <f t="shared" si="1894"/>
        <v>-0.34518112468713447</v>
      </c>
      <c r="CR1256">
        <f>CJ1259</f>
        <v>0</v>
      </c>
      <c r="CS1256">
        <f>CM1259</f>
        <v>0</v>
      </c>
      <c r="CW1256" s="28"/>
      <c r="CX1256" s="1"/>
      <c r="CY1256" s="61">
        <v>0.41594500154785963</v>
      </c>
      <c r="CZ1256" s="13"/>
      <c r="DA1256" s="17">
        <v>0</v>
      </c>
      <c r="DB1256">
        <v>0</v>
      </c>
      <c r="DD1256" s="73">
        <f>(DB1255*DB1256)*(1-COS(RADIANS(CW1255+45)))+DB1257*(SIN(RADIANS(CW1255+45)))</f>
        <v>0.41728452663015397</v>
      </c>
      <c r="DE1256" s="73">
        <f>(DB1256^2)*(1-COS(RADIANS(CW1255+45)))+(COS(RADIANS(CW1255+45)))</f>
        <v>-0.90877589307543161</v>
      </c>
      <c r="DF1256" s="73">
        <f>(DB1256*DB1257)*(1-COS(RADIANS(CW1255+45)))-DB1255*(SIN(RADIANS(CW1255+45)))</f>
        <v>0</v>
      </c>
      <c r="DG1256" s="10"/>
      <c r="DH1256">
        <v>0.41728452663015397</v>
      </c>
      <c r="DI1256" s="23">
        <f>SIN(RADIANS('[1]Biaxial Input'!$F$21))*(COS(RADIANS(0)))</f>
        <v>6.9756473744125524E-2</v>
      </c>
      <c r="DK1256" s="30">
        <f>(DI1255*DI1256)*(1-COS(RADIANS(CV1255)))+DI1257*(SIN(RADIANS(CV1255)))</f>
        <v>-2.6479783333051429E-4</v>
      </c>
      <c r="DL1256" s="30">
        <f>(DI1256^2)*(1-COS(RADIANS(CV1255)))+(COS(RADIANS(CV1255)))</f>
        <v>0.99621321456003986</v>
      </c>
      <c r="DM1256" s="30">
        <f>(DI1256*DI1257)*(1-COS(RADIANS(CV1255)))-DI1255*(SIN(RADIANS(CV1255)))</f>
        <v>8.694343573875718E-2</v>
      </c>
      <c r="DO1256">
        <v>0.41594500154785963</v>
      </c>
      <c r="DQ1256" s="28">
        <f>(DB1255*DB1256)*(1-COS(RADIANS(CU1255)))+DB1257*(SIN(RADIANS(CU1255)))</f>
        <v>0</v>
      </c>
      <c r="DR1256" s="28">
        <f>(DB1256^2)*(1-COS(RADIANS(CU1255)))+(COS(RADIANS(CU1255)))</f>
        <v>1</v>
      </c>
      <c r="DS1256" s="28">
        <f>(DB1256*DB1257)*(1-COS(RADIANS(CU1255)))-DB1255*(SIN(RADIANS(CU1255)))</f>
        <v>0</v>
      </c>
      <c r="DU1256" s="61">
        <v>0.90522405771681291</v>
      </c>
      <c r="DV1256" s="13" t="str">
        <f t="shared" ref="DV1256:DV1257" si="1897">H1257</f>
        <v>q</v>
      </c>
      <c r="DW1256" s="17">
        <v>0</v>
      </c>
      <c r="DX1256">
        <v>0</v>
      </c>
      <c r="DZ1256" s="73">
        <f>(DB1255*DB1256)*(1-COS(RADIANS(CW1255-45)))+DB1257*(SIN(RADIANS(CW1255-45)))</f>
        <v>0.90877589307543172</v>
      </c>
      <c r="EA1256" s="73">
        <f>(DB1256^2)*(1-COS(RADIANS(CW1255-45)))+(COS(RADIANS(CW1255-45)))</f>
        <v>0.4172845266301537</v>
      </c>
      <c r="EB1256" s="73">
        <f>(DB1256*DB1257)*(1-COS(RADIANS(CW1255-45)))-DB1255*(SIN(RADIANS(CW1255-45)))</f>
        <v>0</v>
      </c>
      <c r="EC1256" s="10"/>
      <c r="ED1256">
        <v>0.90877589307543172</v>
      </c>
      <c r="EE1256" s="1">
        <v>0.90522405771681291</v>
      </c>
      <c r="EG1256">
        <f>CY1256+DU1256</f>
        <v>1.3211690592646725</v>
      </c>
      <c r="EH1256">
        <f>EG1256/(SQRT(EG1255^2+EG1256^2+EG1257^2))</f>
        <v>0.93420760089990162</v>
      </c>
      <c r="EJ1256">
        <f>Q1256+AM1256</f>
        <v>0</v>
      </c>
      <c r="EK1256">
        <f>EJ1256/(SQRT(EJ1255^2+EJ1256^2+EJ1257^2))</f>
        <v>0</v>
      </c>
      <c r="EM1256" s="23">
        <f>CY1257*DU1255-CY1255*DU1257</f>
        <v>-8.694343573875718E-2</v>
      </c>
      <c r="EP1256" s="9">
        <f>((SUMPRODUCT(CM1256:CM1258,BZ1256:BZ1258))*(SUMPRODUCT(CM1256:CM1258,CA1256:CA1258)))-((SUMPRODUCT(CN1256:CN1258,BZ1256:BZ1258))*(SUMPRODUCT(CN1256:CN1258,CA1256:CA1258)))</f>
        <v>-3.2475515451905024E-2</v>
      </c>
      <c r="EY1256" s="28"/>
      <c r="EZ1256" s="10"/>
      <c r="FA1256" s="61">
        <v>0.40008331293736799</v>
      </c>
      <c r="FB1256" s="13">
        <f>BW1257</f>
        <v>35</v>
      </c>
      <c r="FC1256" s="17">
        <v>0</v>
      </c>
      <c r="FD1256">
        <v>0</v>
      </c>
      <c r="FF1256" s="73">
        <f>(FD1255*FD1256)*(1-COS(RADIANS(EY1255+45)))+FD1257*(SIN(RADIANS(EY1255+45)))</f>
        <v>0.40136064592922721</v>
      </c>
      <c r="FG1256" s="73">
        <f>(FD1256^2)*(1-COS(RADIANS(EY1255+45)))+(COS(RADIANS(EY1255+45)))</f>
        <v>-0.91592010126390033</v>
      </c>
      <c r="FH1256" s="73">
        <f>(FD1256*FD1257)*(1-COS(RADIANS(EY1255+45)))-FD1255*(SIN(RADIANS(EY1255+45)))</f>
        <v>0</v>
      </c>
      <c r="FI1256" s="10"/>
      <c r="FJ1256">
        <v>0.40136064592922721</v>
      </c>
      <c r="FK1256" s="23">
        <f>SIN(RADIANS(176))*(COS(RADIANS(0)))</f>
        <v>6.9756473744125524E-2</v>
      </c>
      <c r="FM1256" s="30">
        <f>(FK1255*FK1256)*(1-COS(RADIANS(EX1255)))+FK1257*(SIN(RADIANS(EX1255)))</f>
        <v>-2.6479783333051429E-4</v>
      </c>
      <c r="FN1256" s="30">
        <f>(FK1256^2)*(1-COS(RADIANS(EX1255)))+(COS(RADIANS(EX1255)))</f>
        <v>0.99621321456003986</v>
      </c>
      <c r="FO1256" s="30">
        <f>(FK1256*FK1257)*(1-COS(RADIANS(EX1255)))-FK1255*(SIN(RADIANS(EX1255)))</f>
        <v>8.694343573875718E-2</v>
      </c>
      <c r="FQ1256">
        <v>0.40008331293736799</v>
      </c>
      <c r="FS1256" s="28">
        <f>(FD1255*FD1256)*(1-COS(RADIANS(EW1255)))+FD1257*(SIN(RADIANS(EW1255)))</f>
        <v>0</v>
      </c>
      <c r="FT1256" s="28">
        <f>(FD1256^2)*(1-COS(RADIANS(EW1255)))+(COS(RADIANS(EW1255)))</f>
        <v>1</v>
      </c>
      <c r="FU1256" s="28">
        <f>(FD1256*FD1257)*(1-COS(RADIANS(EW1255)))-FD1255*(SIN(RADIANS(EW1255)))</f>
        <v>0</v>
      </c>
      <c r="FW1256" s="61">
        <v>0.91234542893084114</v>
      </c>
      <c r="FX1256" s="13">
        <f>BX1257</f>
        <v>250.5</v>
      </c>
      <c r="FY1256" s="17">
        <v>0</v>
      </c>
      <c r="FZ1256">
        <v>0</v>
      </c>
      <c r="GB1256" s="73">
        <f>(FD1255*FD1256)*(1-COS(RADIANS(EY1255-45)))+FD1257*(SIN(RADIANS(EY1255-45)))</f>
        <v>0.91592010126390033</v>
      </c>
      <c r="GC1256" s="73">
        <f>(FD1256^2)*(1-COS(RADIANS(EY1255-45)))+(COS(RADIANS(EY1255-45)))</f>
        <v>0.40136064592922738</v>
      </c>
      <c r="GD1256" s="73">
        <f>(FD1256*FD1257)*(1-COS(RADIANS(EY1255-45)))-FD1255*(SIN(RADIANS(EY1255-45)))</f>
        <v>0</v>
      </c>
      <c r="GE1256" s="10"/>
      <c r="GF1256">
        <v>0.91592010126390033</v>
      </c>
      <c r="GG1256" s="1">
        <v>0.91234542893084114</v>
      </c>
      <c r="GI1256">
        <f>FA1256+FW1256</f>
        <v>1.3124287418682092</v>
      </c>
      <c r="GJ1256">
        <f>GI1256/(SQRT(GI1255^2+GI1256^2+GI1257^2))</f>
        <v>0.92802726319913975</v>
      </c>
      <c r="GL1256">
        <f>CH1257+DC1256</f>
        <v>-3.2475515451905024E-2</v>
      </c>
      <c r="GM1256" t="e">
        <f>GL1256/(SQRT(GL1255^2+GL1256^2+GL1257^2))</f>
        <v>#VALUE!</v>
      </c>
      <c r="GO1256" s="27">
        <f>FA1257*FW1255-FA1255*FW1257</f>
        <v>-8.6943435738757166E-2</v>
      </c>
    </row>
    <row r="1257" spans="1:197" x14ac:dyDescent="0.2">
      <c r="A1257" s="1"/>
      <c r="E1257" s="5" t="s">
        <v>4</v>
      </c>
      <c r="F1257" s="6" t="s">
        <v>5</v>
      </c>
      <c r="G1257" s="7" t="s">
        <v>6</v>
      </c>
      <c r="H1257" s="8" t="s">
        <v>1</v>
      </c>
      <c r="I1257">
        <v>5</v>
      </c>
      <c r="J1257" s="9" t="s">
        <v>7</v>
      </c>
      <c r="K1257">
        <v>5</v>
      </c>
      <c r="L1257" s="10"/>
      <c r="M1257" s="17">
        <f>A1241</f>
        <v>90</v>
      </c>
      <c r="N1257" s="17">
        <f>B1241</f>
        <v>20</v>
      </c>
      <c r="O1257" s="17">
        <f>C1241</f>
        <v>201.2</v>
      </c>
      <c r="Q1257" s="61">
        <f t="array" ref="Q1257:Q1259">MMULT(AI1257:AK1259,AG1257:AG1259)</f>
        <v>0.85835583531131898</v>
      </c>
      <c r="R1257" s="13"/>
      <c r="S1257" s="17">
        <v>1</v>
      </c>
      <c r="T1257">
        <v>0</v>
      </c>
      <c r="V1257" s="73">
        <f>(T1257^2)*(1-COS(RADIANS(O1257+45)))+(COS(RADIANS(O1257+45)))</f>
        <v>-0.40354529635239011</v>
      </c>
      <c r="W1257" s="73">
        <f>(T1257*T1258)*(1-COS(RADIANS(O1257+45)))-T1259*(SIN(RADIANS(O1257+45)))</f>
        <v>0.91495966784982474</v>
      </c>
      <c r="X1257" s="73">
        <f>(T1257*T1259)*(1-COS(RADIANS(O1257+45)))+T1258*(SIN(RADIANS(O1257+45)))</f>
        <v>0</v>
      </c>
      <c r="Y1257" s="10"/>
      <c r="Z1257">
        <f t="array" ref="Z1257:Z1259">MMULT(V1257:X1259,S1257:S1259)</f>
        <v>-0.40354529635239011</v>
      </c>
      <c r="AA1257" s="23">
        <f>COS(RADIANS('[1]Biaxial Input'!$F$21))</f>
        <v>-0.9975640502598242</v>
      </c>
      <c r="AC1257" s="30">
        <f>(AA1257^2)*(1-COS(RADIANS(N1257)))+(COS(RADIANS(N1257)))</f>
        <v>0.99970654636555623</v>
      </c>
      <c r="AD1257" s="30">
        <f>(AA1257*AA1258)*(1-COS(RADIANS(N1257)))-AA1259*(SIN(RADIANS(N1257)))</f>
        <v>-4.1965824879998722E-3</v>
      </c>
      <c r="AE1257" s="30">
        <f>(AA1257*AA1259)*(1-COS(RADIANS(N1257)))+AA1258*(SIN(RADIANS(N1257)))</f>
        <v>2.3858119147859059E-2</v>
      </c>
      <c r="AG1257">
        <f t="array" ref="AG1257:AG1259">MMULT(AC1257:AE1259,Z1257:Z1259)</f>
        <v>-0.3995871707991881</v>
      </c>
      <c r="AI1257" s="28">
        <f>(T1257^2)*(1-COS(RADIANS(M1257)))+(COS(RADIANS(M1257)))</f>
        <v>6.1257422745431001E-17</v>
      </c>
      <c r="AJ1257" s="28">
        <f>(T1257*T1258)*(1-COS(RADIANS(M1257)))-T1259*(SIN(RADIANS(M1257)))</f>
        <v>-1</v>
      </c>
      <c r="AK1257" s="28">
        <f>(T1257*T1259)*(1-COS(RADIANS(M1257)))+T1258*(SIN(RADIANS(M1257)))</f>
        <v>0</v>
      </c>
      <c r="AM1257" s="61">
        <f t="array" ref="AM1257:AM1259">MMULT(AI1257:AK1259,AW1257:AW1259)</f>
        <v>-0.3831666626884056</v>
      </c>
      <c r="AN1257" s="13"/>
      <c r="AO1257" s="17">
        <v>1</v>
      </c>
      <c r="AP1257">
        <v>0</v>
      </c>
      <c r="AR1257" s="73">
        <f>(T1257^2)*(1-COS(RADIANS(O1257-45)))+(COS(RADIANS(O1257-45)))</f>
        <v>-0.91495966784982474</v>
      </c>
      <c r="AS1257" s="73">
        <f>(T1257*T1258)*(1-COS(RADIANS(O1257-45)))-T1259*(SIN(RADIANS(O1257-45)))</f>
        <v>-0.40354529635239006</v>
      </c>
      <c r="AT1257" s="73">
        <f>(T1257*T1259)*(1-COS(RADIANS(O1257-45)))+T1258*(SIN(RADIANS(O1257-45)))</f>
        <v>0</v>
      </c>
      <c r="AU1257" s="10"/>
      <c r="AV1257">
        <f t="array" ref="AV1257:AV1259">MMULT(AR1257:AT1259,S1257:S1259)</f>
        <v>-0.91495966784982474</v>
      </c>
      <c r="AW1257" s="1">
        <f t="array" ref="AW1257:AW1259">MMULT(AC1257:AE1259,AV1257:AV1259)</f>
        <v>-0.91638468073371182</v>
      </c>
      <c r="BV1257" s="17">
        <f t="shared" si="1885"/>
        <v>40</v>
      </c>
      <c r="BW1257" s="17">
        <f t="shared" si="1885"/>
        <v>35</v>
      </c>
      <c r="BX1257" s="17">
        <f t="shared" si="1885"/>
        <v>250.5</v>
      </c>
      <c r="BY1257" t="s">
        <v>9</v>
      </c>
      <c r="BZ1257" s="5">
        <f t="shared" si="1895"/>
        <v>0.3492962422733713</v>
      </c>
      <c r="CA1257" s="6">
        <f t="shared" si="1895"/>
        <v>-0.34518112468713447</v>
      </c>
      <c r="CB1257" s="7">
        <f>CY1256</f>
        <v>0.41594500154785963</v>
      </c>
      <c r="CC1257" s="8">
        <f>DU1256</f>
        <v>0.90522405771681291</v>
      </c>
      <c r="CE1257" s="10"/>
      <c r="CH1257">
        <f>((SUMPRODUCT(CM1256:CM1258,CK1256:CK1258))*(SUMPRODUCT(CM1256:CM1258,CL1256:CL1258)))-((SUMPRODUCT(CN1256:CN1258,CK1256:CK1258))*(SUMPRODUCT(CN1256:CN1258,CL1256:CL1258)))</f>
        <v>-3.2475515451905024E-2</v>
      </c>
      <c r="CI1257" s="67"/>
      <c r="CJ1257" s="10" t="s">
        <v>9</v>
      </c>
      <c r="CK1257" s="5">
        <f t="shared" si="1896"/>
        <v>0.3492962422733713</v>
      </c>
      <c r="CL1257" s="6">
        <f t="shared" si="1896"/>
        <v>-0.34518112468713447</v>
      </c>
      <c r="CM1257" s="7">
        <f>FA1256</f>
        <v>0.40008331293736799</v>
      </c>
      <c r="CN1257" s="8">
        <f>FW1256</f>
        <v>0.91234542893084114</v>
      </c>
      <c r="CP1257">
        <f t="shared" si="1894"/>
        <v>-9.8670839279614439E-2</v>
      </c>
      <c r="CQ1257">
        <f t="shared" si="1894"/>
        <v>-0.32743703463395935</v>
      </c>
      <c r="CR1257">
        <f>CK1259</f>
        <v>0</v>
      </c>
      <c r="CS1257">
        <f>CN1259</f>
        <v>0</v>
      </c>
      <c r="CW1257" s="28"/>
      <c r="CX1257" s="1"/>
      <c r="CY1257" s="61">
        <v>-3.0755086275534492E-2</v>
      </c>
      <c r="CZ1257" s="13"/>
      <c r="DA1257" s="17">
        <v>0</v>
      </c>
      <c r="DB1257">
        <v>1</v>
      </c>
      <c r="DD1257" s="73">
        <f>(DB1255*DB1257)*(1-COS(RADIANS(CW1255+45)))-DB1256*(SIN(RADIANS(CW1255+45)))</f>
        <v>0</v>
      </c>
      <c r="DE1257" s="73">
        <f>(DB1256*DB1257)*(1-COS(RADIANS(CW1255+45)))+DB1255*(SIN(RADIANS(CW1255+45)))</f>
        <v>0</v>
      </c>
      <c r="DF1257" s="73">
        <f>(DB1257^2)*(1-COS(RADIANS(CW1255+45)))+(COS(RADIANS(CW1255+45)))</f>
        <v>1</v>
      </c>
      <c r="DG1257" s="10"/>
      <c r="DH1257">
        <v>0</v>
      </c>
      <c r="DI1257" s="23">
        <f>SIN(RADIANS('[1]Biaxial Input'!$F$21))*SIN(RADIANS(0))</f>
        <v>0</v>
      </c>
      <c r="DK1257" s="30">
        <f>(DI1255*DI1257)*(1-COS(RADIANS(CV1255)))-DI1256*(SIN(RADIANS(CV1255)))</f>
        <v>-6.0796772806267756E-3</v>
      </c>
      <c r="DL1257" s="30">
        <f>(DI1256*DI1257)*(1-COS(RADIANS(CV1255)))+DI1255*(SIN(RADIANS(CV1255)))</f>
        <v>-8.694343573875718E-2</v>
      </c>
      <c r="DM1257" s="30">
        <f>(DI1257^2)*(1-COS(RADIANS(CV1255)))+(COS(RADIANS(CV1255)))</f>
        <v>0.99619469809174555</v>
      </c>
      <c r="DO1257">
        <v>-3.0755086275534492E-2</v>
      </c>
      <c r="DQ1257" s="28">
        <f>(DB1255*DB1257)*(1-COS(RADIANS(CU1255)))-DB1256*(SIN(RADIANS(CU1255)))</f>
        <v>0</v>
      </c>
      <c r="DR1257" s="28">
        <f>(DB1256*DB1257)*(1-COS(RADIANS(CU1255)))+DB1255*(SIN(RADIANS(CU1255)))</f>
        <v>0</v>
      </c>
      <c r="DS1257" s="28">
        <f>(DB1257^2)*(1-COS(RADIANS(CU1255)))+(COS(RADIANS(CU1255)))</f>
        <v>1</v>
      </c>
      <c r="DU1257" s="61">
        <v>-8.1549053716645906E-2</v>
      </c>
      <c r="DV1257" s="13">
        <f t="shared" si="1897"/>
        <v>-0.3831666626884056</v>
      </c>
      <c r="DW1257" s="17">
        <v>0</v>
      </c>
      <c r="DX1257">
        <v>1</v>
      </c>
      <c r="DZ1257" s="73">
        <f>(DB1255*DB1255)*(1-COS(RADIANS(CW1255-45)))-DB1255*(SIN(RADIANS(CW1255-45)))</f>
        <v>0</v>
      </c>
      <c r="EA1257" s="73">
        <f>(DB1256*DB1257)*(1-COS(RADIANS(CW1255-45)))+DB1255*(SIN(RADIANS(CW1255-45)))</f>
        <v>0</v>
      </c>
      <c r="EB1257" s="73">
        <f>(DB1257^2)*(1-COS(RADIANS(CW1255-45)))+(COS(RADIANS(CW1255-45)))</f>
        <v>1</v>
      </c>
      <c r="EC1257" s="10"/>
      <c r="ED1257">
        <v>0</v>
      </c>
      <c r="EE1257" s="1">
        <v>-8.1549053716645906E-2</v>
      </c>
      <c r="EG1257">
        <f>CY1257+DU1257</f>
        <v>-0.11230413999218039</v>
      </c>
      <c r="EH1257">
        <f>EG1257/(SQRT(EG1255^2+EG1256^2+EG1257^2))</f>
        <v>-7.9411018943794098E-2</v>
      </c>
      <c r="EJ1257">
        <f>Q1257+AM1257</f>
        <v>0.47518917262291338</v>
      </c>
      <c r="EK1257">
        <f>EJ1257/(SQRT(EJ1255^2+EJ1256^2+EJ1257^2))</f>
        <v>1</v>
      </c>
      <c r="EM1257" s="23">
        <f>CY1255*DU1256-CY1256*DU1255</f>
        <v>-0.99619469809174555</v>
      </c>
      <c r="ER1257">
        <f t="shared" ref="ER1257:ES1259" si="1898">CK1256</f>
        <v>0.93180266183863136</v>
      </c>
      <c r="ES1257">
        <f t="shared" si="1898"/>
        <v>-0.87956522186239505</v>
      </c>
      <c r="ET1257" t="e">
        <f>#REF!</f>
        <v>#REF!</v>
      </c>
      <c r="EU1257" t="e">
        <f>#REF!</f>
        <v>#REF!</v>
      </c>
      <c r="EY1257" s="28"/>
      <c r="EZ1257" s="10"/>
      <c r="FA1257" s="61">
        <v>-2.9327174896890327E-2</v>
      </c>
      <c r="FB1257" s="13">
        <f>BW1258</f>
        <v>40</v>
      </c>
      <c r="FC1257" s="17">
        <v>0</v>
      </c>
      <c r="FD1257">
        <v>1</v>
      </c>
      <c r="FF1257" s="73">
        <f>(FD1255*FD1257)*(1-COS(RADIANS(EY1255+45)))-FD1256*(SIN(RADIANS(EY1255+45)))</f>
        <v>0</v>
      </c>
      <c r="FG1257" s="73">
        <f>(FD1256*FD1257)*(1-COS(RADIANS(EY1255+45)))+FD1255*(SIN(RADIANS(EY1255+45)))</f>
        <v>0</v>
      </c>
      <c r="FH1257" s="73">
        <f>(FD1257^2)*(1-COS(RADIANS(EY1255+45)))+(COS(RADIANS(EY1255+45)))</f>
        <v>0.99999999999999989</v>
      </c>
      <c r="FI1257" s="10"/>
      <c r="FJ1257">
        <v>0</v>
      </c>
      <c r="FK1257" s="23">
        <f>SIN(RADIANS(176))*SIN(RADIANS(0))</f>
        <v>0</v>
      </c>
      <c r="FM1257" s="30">
        <f>(FK1255*FK1257)*(1-COS(RADIANS(EX1255)))-FK1256*(SIN(RADIANS(EX1255)))</f>
        <v>-6.0796772806267756E-3</v>
      </c>
      <c r="FN1257" s="30">
        <f>(FK1256*FK1257)*(1-COS(RADIANS(EX1255)))+FK1255*(SIN(RADIANS(EX1255)))</f>
        <v>-8.694343573875718E-2</v>
      </c>
      <c r="FO1257" s="30">
        <f>(FK1257^2)*(1-COS(RADIANS(EX1255)))+(COS(RADIANS(EX1255)))</f>
        <v>0.99619469809174555</v>
      </c>
      <c r="FQ1257">
        <v>-2.9327174896890327E-2</v>
      </c>
      <c r="FS1257" s="28">
        <f>(FD1255*FD1257)*(1-COS(RADIANS(EW1255)))-FD1256*(SIN(RADIANS(EW1255)))</f>
        <v>0</v>
      </c>
      <c r="FT1257" s="28">
        <f>(FD1256*FD1257)*(1-COS(RADIANS(EW1255)))+FD1255*(SIN(RADIANS(EW1255)))</f>
        <v>0</v>
      </c>
      <c r="FU1257" s="28">
        <f>(FD1257^2)*(1-COS(RADIANS(EW1255)))+(COS(RADIANS(EW1255)))</f>
        <v>1</v>
      </c>
      <c r="FW1257" s="61">
        <v>-8.2073383666467492E-2</v>
      </c>
      <c r="FX1257" s="13">
        <f>BX1258</f>
        <v>215.7</v>
      </c>
      <c r="FY1257" s="17">
        <v>0</v>
      </c>
      <c r="FZ1257">
        <v>1</v>
      </c>
      <c r="GB1257" s="73">
        <f>(FD1255*FD1255)*(1-COS(RADIANS(EY1255-45)))-FD1255*(SIN(RADIANS(EY1255-45)))</f>
        <v>0</v>
      </c>
      <c r="GC1257" s="73">
        <f>(FD1256*FD1257)*(1-COS(RADIANS(EY1255-45)))+FD1255*(SIN(RADIANS(EY1255-45)))</f>
        <v>0</v>
      </c>
      <c r="GD1257" s="73">
        <f>(FD1257^2)*(1-COS(RADIANS(EY1255-45)))+(COS(RADIANS(EY1255-45)))</f>
        <v>1</v>
      </c>
      <c r="GE1257" s="10"/>
      <c r="GF1257">
        <v>0</v>
      </c>
      <c r="GG1257" s="1">
        <v>-8.2073383666467492E-2</v>
      </c>
      <c r="GI1257">
        <f>FA1257+FW1257</f>
        <v>-0.11140055856335782</v>
      </c>
      <c r="GJ1257">
        <f>GI1257/(SQRT(GI1255^2+GI1256^2+GI1257^2))</f>
        <v>-7.8772090388119428E-2</v>
      </c>
      <c r="GL1257" t="e">
        <f>#REF!+DC1257</f>
        <v>#REF!</v>
      </c>
      <c r="GM1257" t="e">
        <f>GL1257/(SQRT(GL1255^2+GL1256^2+GL1257^2))</f>
        <v>#REF!</v>
      </c>
      <c r="GO1257" s="27">
        <f>FA1255*FW1256-FA1256*FW1255</f>
        <v>-0.99619469809174555</v>
      </c>
    </row>
    <row r="1258" spans="1:197" x14ac:dyDescent="0.2">
      <c r="A1258" s="1"/>
      <c r="D1258" t="s">
        <v>8</v>
      </c>
      <c r="E1258" s="5">
        <f t="shared" ref="E1258:F1260" si="1899">E1253</f>
        <v>0.93180153032697366</v>
      </c>
      <c r="F1258" s="6">
        <f t="shared" si="1899"/>
        <v>-0.87956667635105046</v>
      </c>
      <c r="G1258" s="7">
        <f>Q1257</f>
        <v>0.85835583531131898</v>
      </c>
      <c r="H1258" s="8">
        <f>AM1257</f>
        <v>-0.3831666626884056</v>
      </c>
      <c r="J1258" s="9">
        <f>((SUMPRODUCT(G1258:G1260,E1258:E1260))*(SUMPRODUCT(G1258:(G1260),F1258:F1260)))-((SUMPRODUCT(H1258:H1260,E1258:E1260))*(SUMPRODUCT(H1258:H1260,F1258:F1260)))</f>
        <v>6.1426233879924852E-3</v>
      </c>
      <c r="Q1258" s="61">
        <v>-0.39958717079918815</v>
      </c>
      <c r="S1258" s="17">
        <v>0</v>
      </c>
      <c r="T1258">
        <v>0</v>
      </c>
      <c r="V1258" s="73">
        <f>(T1257*T1258)*(1-COS(RADIANS(O1257+45)))+T1259*(SIN(RADIANS(O1257+45)))</f>
        <v>-0.91495966784982474</v>
      </c>
      <c r="W1258" s="73">
        <f>(T1258^2)*(1-COS(RADIANS(O1257+45)))+(COS(RADIANS(O1257+45)))</f>
        <v>-0.40354529635239011</v>
      </c>
      <c r="X1258" s="73">
        <f>(T1258*T1259)*(1-COS(RADIANS(O1257+45)))-T1257*(SIN(RADIANS(O1257+45)))</f>
        <v>0</v>
      </c>
      <c r="Y1258" s="10"/>
      <c r="Z1258">
        <v>-0.91495966784982474</v>
      </c>
      <c r="AA1258" s="23">
        <f>SIN(RADIANS('[1]Biaxial Input'!$F$21))*(COS(RADIANS(0)))</f>
        <v>6.9756473744125524E-2</v>
      </c>
      <c r="AC1258" s="30">
        <f>(AA1257*AA1258)*(1-COS(RADIANS(N1257)))+AA1259*(SIN(RADIANS(N1257)))</f>
        <v>-4.1965824879998722E-3</v>
      </c>
      <c r="AD1258" s="30">
        <f>(AA1258^2)*(1-COS(RADIANS(N1257)))+(COS(RADIANS(N1257)))</f>
        <v>0.9399860744203522</v>
      </c>
      <c r="AE1258" s="30">
        <f>(AA1258*AA1259)*(1-COS(RADIANS(N1257)))-AA1257*(SIN(RADIANS(N1257)))</f>
        <v>0.34118699944639969</v>
      </c>
      <c r="AG1258">
        <v>-0.85835583531131898</v>
      </c>
      <c r="AI1258" s="28">
        <f>(T1257*T1258)*(1-COS(RADIANS(M1257)))+T1259*(SIN(RADIANS(M1257)))</f>
        <v>1</v>
      </c>
      <c r="AJ1258" s="28">
        <f>(T1258^2)*(1-COS(RADIANS(M1257)))+(COS(RADIANS(M1257)))</f>
        <v>6.1257422745431001E-17</v>
      </c>
      <c r="AK1258" s="28">
        <f>(T1258*T1259)*(1-COS(RADIANS(M1257)))-T1257*(SIN(RADIANS(M1257)))</f>
        <v>0</v>
      </c>
      <c r="AM1258" s="61">
        <v>-0.91638468073371182</v>
      </c>
      <c r="AO1258" s="17">
        <v>0</v>
      </c>
      <c r="AP1258">
        <v>0</v>
      </c>
      <c r="AR1258" s="73">
        <f>(T1257*T1258)*(1-COS(RADIANS(O1257-45)))+T1259*(SIN(RADIANS(O1257-45)))</f>
        <v>0.40354529635239006</v>
      </c>
      <c r="AS1258" s="73">
        <f>(T1258^2)*(1-COS(RADIANS(O1257-45)))+(COS(RADIANS(O1257-45)))</f>
        <v>-0.91495966784982474</v>
      </c>
      <c r="AT1258" s="73">
        <f>(T1258*T1259)*(1-COS(RADIANS(O1257-45)))-T1257*(SIN(RADIANS(O1257-45)))</f>
        <v>0</v>
      </c>
      <c r="AU1258" s="10"/>
      <c r="AV1258">
        <v>0.40354529635239006</v>
      </c>
      <c r="AW1258" s="1">
        <v>0.38316666268840555</v>
      </c>
      <c r="BV1258" s="17">
        <f t="shared" si="1885"/>
        <v>80</v>
      </c>
      <c r="BW1258" s="17">
        <f t="shared" si="1885"/>
        <v>40</v>
      </c>
      <c r="BX1258" s="17">
        <f t="shared" si="1885"/>
        <v>215.7</v>
      </c>
      <c r="BY1258" t="s">
        <v>10</v>
      </c>
      <c r="BZ1258" s="5">
        <f t="shared" si="1895"/>
        <v>-9.8670839279614439E-2</v>
      </c>
      <c r="CA1258" s="6">
        <f t="shared" si="1895"/>
        <v>-0.32743703463395935</v>
      </c>
      <c r="CB1258" s="7">
        <f>CY1257</f>
        <v>-3.0755086275534492E-2</v>
      </c>
      <c r="CC1258" s="8">
        <f>DU1257</f>
        <v>-8.1549053716645906E-2</v>
      </c>
      <c r="CE1258" s="10"/>
      <c r="CG1258" s="10" t="s">
        <v>160</v>
      </c>
      <c r="CH1258" s="10">
        <f>-CH1255*((EY1255-CW1255)/(CH1257-CE1256))</f>
        <v>110.3367333799463</v>
      </c>
      <c r="CI1258" s="67"/>
      <c r="CJ1258" s="10" t="s">
        <v>10</v>
      </c>
      <c r="CK1258" s="5">
        <f t="shared" si="1896"/>
        <v>-9.8670839279614439E-2</v>
      </c>
      <c r="CL1258" s="6">
        <f t="shared" si="1896"/>
        <v>-0.32743703463395935</v>
      </c>
      <c r="CM1258" s="7">
        <f>FA1257</f>
        <v>-2.9327174896890327E-2</v>
      </c>
      <c r="CN1258" s="8">
        <f>FW1257</f>
        <v>-8.2073383666467492E-2</v>
      </c>
      <c r="CW1258" s="28"/>
      <c r="CX1258" s="1"/>
      <c r="DH1258" s="10"/>
      <c r="DI1258" s="10"/>
      <c r="DJ1258" s="10"/>
      <c r="DK1258" s="10"/>
      <c r="DL1258" s="10"/>
      <c r="DM1258" s="10"/>
      <c r="DN1258" s="10"/>
      <c r="DO1258" s="10"/>
      <c r="DP1258" s="10"/>
      <c r="EE1258" s="1"/>
      <c r="EI1258" s="64">
        <f>(DEGREES(ACOS((EH1255*EK1255+EH1256*EK1256+EH1257*EK1257)/((SQRT(EH1255^2+EH1256^2+EH1257^2))*(SQRT(EK1255^2+EK1256^2+EK1257^2))))))</f>
        <v>94.554711899038779</v>
      </c>
      <c r="ER1258">
        <f t="shared" si="1898"/>
        <v>0.3492962422733713</v>
      </c>
      <c r="ES1258">
        <f t="shared" si="1898"/>
        <v>-0.34518112468713447</v>
      </c>
      <c r="ET1258" t="e">
        <f>#REF!</f>
        <v>#REF!</v>
      </c>
      <c r="EU1258" t="e">
        <f>#REF!</f>
        <v>#REF!</v>
      </c>
      <c r="EY1258" s="28"/>
      <c r="EZ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GG1258" s="1"/>
      <c r="GK1258" s="64" t="e">
        <f>(DEGREES(ACOS((GJ1255*GM1255+GJ1256*GM1256+GJ1257*GM1257)/((SQRT(GJ1255^2+GJ1256^2+GJ1257^2))*(SQRT(GM1255^2+GM1256^2+GM1257^2))))))</f>
        <v>#VALUE!</v>
      </c>
    </row>
    <row r="1259" spans="1:197" x14ac:dyDescent="0.2">
      <c r="A1259" s="1"/>
      <c r="D1259" t="s">
        <v>9</v>
      </c>
      <c r="E1259" s="5">
        <f t="shared" si="1899"/>
        <v>0.3492994805856065</v>
      </c>
      <c r="F1259" s="6">
        <f t="shared" si="1899"/>
        <v>-0.3451779549666063</v>
      </c>
      <c r="G1259" s="7">
        <f t="shared" ref="G1259:G1260" si="1900">Q1258</f>
        <v>-0.39958717079918815</v>
      </c>
      <c r="H1259" s="8">
        <f t="shared" ref="H1259:H1260" si="1901">AM1258</f>
        <v>-0.91638468073371182</v>
      </c>
      <c r="J1259" s="10"/>
      <c r="Q1259" s="61">
        <v>0.32180017545008965</v>
      </c>
      <c r="S1259" s="17">
        <v>0</v>
      </c>
      <c r="T1259">
        <v>1</v>
      </c>
      <c r="V1259" s="73">
        <f>(T1257*T1259)*(1-COS(RADIANS(O1257+45)))-T1258*(SIN(RADIANS(O1257+45)))</f>
        <v>0</v>
      </c>
      <c r="W1259" s="73">
        <f>(T1258*T1259)*(1-COS(RADIANS(O1257+45)))+T1257*(SIN(RADIANS(O1257+45)))</f>
        <v>0</v>
      </c>
      <c r="X1259" s="73">
        <f>(T1259^2)*(1-COS(RADIANS(O1257+45)))+(COS(RADIANS(O1257+45)))</f>
        <v>0.99999999999999989</v>
      </c>
      <c r="Y1259" s="10"/>
      <c r="Z1259">
        <v>0</v>
      </c>
      <c r="AA1259" s="23">
        <f>SIN(RADIANS('[1]Biaxial Input'!$F$21))*SIN(RADIANS(0))</f>
        <v>0</v>
      </c>
      <c r="AC1259" s="30">
        <f>(AA1257*AA1259)*(1-COS(RADIANS(N1257)))-AA1258*(SIN(RADIANS(N1257)))</f>
        <v>-2.3858119147859059E-2</v>
      </c>
      <c r="AD1259" s="30">
        <f>(AA1258*AA1259)*(1-COS(RADIANS(N1257)))+AA1257*(SIN(RADIANS(N1257)))</f>
        <v>-0.34118699944639969</v>
      </c>
      <c r="AE1259" s="30">
        <f>(AA1259^2)*(1-COS(RADIANS(N1257)))+(COS(RADIANS(N1257)))</f>
        <v>0.93969262078590843</v>
      </c>
      <c r="AG1259">
        <v>0.32180017545008965</v>
      </c>
      <c r="AI1259" s="28">
        <f>(T1257*T1259)*(1-COS(RADIANS(M1257)))-T1258*(SIN(RADIANS(M1257)))</f>
        <v>0</v>
      </c>
      <c r="AJ1259" s="28">
        <f>(T1258*T1259)*(1-COS(RADIANS(M1257)))+T1257*(SIN(RADIANS(M1257)))</f>
        <v>0</v>
      </c>
      <c r="AK1259" s="28">
        <f>(T1259^2)*(1-COS(RADIANS(M1257)))+(COS(RADIANS(M1257)))</f>
        <v>1</v>
      </c>
      <c r="AM1259" s="61">
        <v>-0.11585519203213344</v>
      </c>
      <c r="AO1259" s="17">
        <v>0</v>
      </c>
      <c r="AP1259">
        <v>1</v>
      </c>
      <c r="AR1259" s="73">
        <f>(T1257*T1257)*(1-COS(RADIANS(O1257-45)))-T1257*(SIN(RADIANS(O1257-45)))</f>
        <v>0</v>
      </c>
      <c r="AS1259" s="73">
        <f>(T1258*T1259)*(1-COS(RADIANS(O1257-45)))+T1257*(SIN(RADIANS(O1257-45)))</f>
        <v>0</v>
      </c>
      <c r="AT1259" s="73">
        <f>(T1259^2)*(1-COS(RADIANS(O1257-45)))+(COS(RADIANS(O1257-45)))</f>
        <v>1</v>
      </c>
      <c r="AU1259" s="10"/>
      <c r="AV1259">
        <v>0</v>
      </c>
      <c r="AW1259" s="1">
        <v>-0.11585519203213344</v>
      </c>
      <c r="BV1259" s="17">
        <f t="shared" si="1885"/>
        <v>120</v>
      </c>
      <c r="BW1259" s="17">
        <f t="shared" si="1885"/>
        <v>45</v>
      </c>
      <c r="BX1259" s="17">
        <f t="shared" si="1885"/>
        <v>167.8</v>
      </c>
      <c r="CS1259" s="15"/>
      <c r="CW1259" s="28"/>
      <c r="CX1259" s="1"/>
      <c r="CY1259" s="82" t="s">
        <v>148</v>
      </c>
      <c r="CZ1259" s="13"/>
      <c r="DB1259" s="10"/>
      <c r="DC1259" s="10"/>
      <c r="DD1259" s="10"/>
      <c r="DE1259" s="10"/>
      <c r="DF1259" s="10"/>
      <c r="DG1259" s="10"/>
      <c r="DH1259" s="80"/>
      <c r="DI1259" s="23" t="s">
        <v>149</v>
      </c>
      <c r="DM1259" s="1"/>
      <c r="DO1259" s="80"/>
      <c r="DS1259" s="13"/>
      <c r="DT1259" s="81"/>
      <c r="DU1259" s="82" t="s">
        <v>150</v>
      </c>
      <c r="DW1259" s="13"/>
      <c r="DX1259" s="13"/>
      <c r="EA1259" s="1"/>
      <c r="EE1259" s="1"/>
      <c r="ER1259">
        <f t="shared" si="1898"/>
        <v>-9.8670839279614439E-2</v>
      </c>
      <c r="ES1259">
        <f t="shared" si="1898"/>
        <v>-0.32743703463395935</v>
      </c>
      <c r="ET1259" t="e">
        <f>#REF!</f>
        <v>#REF!</v>
      </c>
      <c r="EU1259" t="e">
        <f>#REF!</f>
        <v>#REF!</v>
      </c>
      <c r="EY1259" s="28"/>
      <c r="EZ1259" s="10"/>
      <c r="FA1259" s="82" t="s">
        <v>148</v>
      </c>
      <c r="FB1259" s="13"/>
      <c r="FD1259" s="10"/>
      <c r="FE1259" s="10"/>
      <c r="FF1259" s="10"/>
      <c r="FG1259" s="10"/>
      <c r="FH1259" s="10"/>
      <c r="FI1259" s="10"/>
      <c r="FJ1259" s="80"/>
      <c r="FK1259" s="23" t="s">
        <v>149</v>
      </c>
      <c r="FO1259" s="1"/>
      <c r="FQ1259" s="80"/>
      <c r="FU1259" s="13"/>
      <c r="FV1259" s="81"/>
      <c r="FW1259" s="82" t="s">
        <v>150</v>
      </c>
      <c r="FY1259" s="13"/>
      <c r="FZ1259" s="13"/>
      <c r="GC1259" s="1"/>
      <c r="GG1259" s="1"/>
      <c r="GK1259" s="13"/>
    </row>
    <row r="1260" spans="1:197" x14ac:dyDescent="0.2">
      <c r="A1260" s="1"/>
      <c r="D1260" t="s">
        <v>10</v>
      </c>
      <c r="E1260" s="5">
        <f t="shared" si="1899"/>
        <v>-9.8670061026308639E-2</v>
      </c>
      <c r="F1260" s="6">
        <f t="shared" si="1899"/>
        <v>-0.32743646904069484</v>
      </c>
      <c r="G1260" s="7">
        <f t="shared" si="1900"/>
        <v>0.32180017545008965</v>
      </c>
      <c r="H1260" s="8">
        <f t="shared" si="1901"/>
        <v>-0.11585519203213344</v>
      </c>
      <c r="J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W1260" s="1"/>
      <c r="BV1260" s="17">
        <f t="shared" si="1885"/>
        <v>90</v>
      </c>
      <c r="BW1260" s="17">
        <f t="shared" si="1885"/>
        <v>50</v>
      </c>
      <c r="BX1260" s="17">
        <f t="shared" si="1885"/>
        <v>209.4</v>
      </c>
      <c r="BZ1260" s="5" t="s">
        <v>4</v>
      </c>
      <c r="CA1260" s="6" t="s">
        <v>5</v>
      </c>
      <c r="CB1260" s="7" t="s">
        <v>6</v>
      </c>
      <c r="CC1260" s="8" t="s">
        <v>1</v>
      </c>
      <c r="CD1260">
        <v>3</v>
      </c>
      <c r="CE1260" s="9" t="s">
        <v>7</v>
      </c>
      <c r="CG1260" s="90" t="s">
        <v>157</v>
      </c>
      <c r="CH1260" s="61">
        <f>CE1261-((CH1262-CE1261)/(EY1260-CW1260))*CW1260</f>
        <v>-3.8500870402387486</v>
      </c>
      <c r="CI1260" s="10"/>
      <c r="CK1260" s="5" t="s">
        <v>4</v>
      </c>
      <c r="CL1260" s="6" t="s">
        <v>5</v>
      </c>
      <c r="CM1260" s="7" t="s">
        <v>6</v>
      </c>
      <c r="CN1260" s="8" t="s">
        <v>1</v>
      </c>
      <c r="CO1260" s="10"/>
      <c r="CP1260">
        <f t="shared" ref="CP1260:CQ1262" si="1902">BZ1261</f>
        <v>0.93180266183863136</v>
      </c>
      <c r="CQ1260">
        <f t="shared" si="1902"/>
        <v>-0.87956522186239505</v>
      </c>
      <c r="CR1260">
        <f>CI1264</f>
        <v>0</v>
      </c>
      <c r="CS1260">
        <f>CL1264</f>
        <v>0</v>
      </c>
      <c r="CU1260" s="17">
        <f>CU1164</f>
        <v>85</v>
      </c>
      <c r="CV1260" s="17">
        <f>CV1164</f>
        <v>10</v>
      </c>
      <c r="CW1260" s="31">
        <f>CH1167</f>
        <v>115.77355769164048</v>
      </c>
      <c r="CX1260" s="1"/>
      <c r="CY1260" s="61">
        <f t="array" ref="CY1260:CY1262">MMULT(DQ1260:DS1262,DO1260:DO1262)</f>
        <v>-0.40640305374498464</v>
      </c>
      <c r="CZ1260" s="13"/>
      <c r="DA1260" s="17">
        <v>1</v>
      </c>
      <c r="DB1260">
        <v>0</v>
      </c>
      <c r="DD1260" s="73">
        <f>(DB1260^2)*(1-COS(RADIANS(CW1260+45)))+(COS(RADIANS(CW1260+45)))</f>
        <v>-0.94422449595833369</v>
      </c>
      <c r="DE1260" s="73">
        <f>(DB1260*DB1261)*(1-COS(RADIANS(CW1260+45)))-DB1262*(SIN(RADIANS(CW1260+45)))</f>
        <v>-0.32930244644130841</v>
      </c>
      <c r="DF1260" s="73">
        <f>(DB1260*DB1262)*(1-COS(RADIANS(CW1260+45)))+DB1261*(SIN(RADIANS(CW1260+45)))</f>
        <v>0</v>
      </c>
      <c r="DG1260" s="10"/>
      <c r="DH1260">
        <f t="array" ref="DH1260:DH1262">MMULT(DD1260:DF1262,DA1260:DA1262)</f>
        <v>-0.94422449595833369</v>
      </c>
      <c r="DI1260" s="23">
        <f>COS(RADIANS('[1]Biaxial Input'!$F$21))</f>
        <v>-0.9975640502598242</v>
      </c>
      <c r="DK1260" s="30">
        <f>(DI1260^2)*(1-COS(RADIANS(CV1260)))+(COS(RADIANS(CV1260)))</f>
        <v>0.99992607504832687</v>
      </c>
      <c r="DL1260" s="30">
        <f>(DI1260*DI1261)*(1-COS(RADIANS(CV1260)))-DI1262*(SIN(RADIANS(CV1260)))</f>
        <v>-1.0571760619211149E-3</v>
      </c>
      <c r="DM1260" s="30">
        <f>(DI1260*DI1262)*(1-COS(RADIANS(CV1260)))+DI1261*(SIN(RADIANS(CV1260)))</f>
        <v>1.2113084546138469E-2</v>
      </c>
      <c r="DO1260">
        <f t="array" ref="DO1260:DO1262">MMULT(DK1260:DM1262,DH1260:DH1262)</f>
        <v>-0.94450282487161119</v>
      </c>
      <c r="DQ1260" s="28">
        <f>(DB1260^2)*(1-COS(RADIANS(CU1260)))+(COS(RADIANS(CU1260)))</f>
        <v>8.7155742747658138E-2</v>
      </c>
      <c r="DR1260" s="28">
        <f>(DB1260*DB1261)*(1-COS(RADIANS(CU1260)))-DB1262*(SIN(RADIANS(CU1260)))</f>
        <v>-0.99619469809174555</v>
      </c>
      <c r="DS1260" s="28">
        <f>(DB1260*DB1262)*(1-COS(RADIANS(CU1260)))+DB1261*(SIN(RADIANS(CU1260)))</f>
        <v>0</v>
      </c>
      <c r="DU1260" s="61">
        <f t="array" ref="DU1260:DU1262">MMULT(DQ1260:DS1262,EE1260:EE1262)</f>
        <v>-0.8974523840336418</v>
      </c>
      <c r="DV1260" s="13"/>
      <c r="DW1260" s="17">
        <v>1</v>
      </c>
      <c r="DX1260">
        <v>0</v>
      </c>
      <c r="DZ1260" s="73">
        <f>(DB1260^2)*(1-COS(RADIANS(CW1260-45)))+(COS(RADIANS(CW1260-45)))</f>
        <v>0.32930244644130813</v>
      </c>
      <c r="EA1260" s="73">
        <f>(DB1260*DB1261)*(1-COS(RADIANS(CW1260-45)))-DB1262*(SIN(RADIANS(CW1260-45)))</f>
        <v>-0.94422449595833369</v>
      </c>
      <c r="EB1260" s="73">
        <f>(DB1260*DB1262)*(1-COS(RADIANS(CW1260-45)))+DB1261*(SIN(RADIANS(CW1260-45)))</f>
        <v>0</v>
      </c>
      <c r="EC1260" s="10"/>
      <c r="ED1260">
        <f t="array" ref="ED1260:ED1262">MMULT(DZ1260:EB1262,DA1260:DA1262)</f>
        <v>0.32930244644130813</v>
      </c>
      <c r="EE1260" s="1">
        <f t="array" ref="EE1260:EE1262">MMULT(DK1260:DM1262,ED1260:ED1262)</f>
        <v>0.32827989123966239</v>
      </c>
      <c r="EG1260">
        <f>CY1260+DU1260</f>
        <v>-1.3038554377786264</v>
      </c>
      <c r="EH1260">
        <f>EG1260/(SQRT(EG1260^2+EG1261^2+EG1262^2))</f>
        <v>-0.9219650217402211</v>
      </c>
      <c r="EJ1260">
        <f>Q1260+AM1260</f>
        <v>0</v>
      </c>
      <c r="EK1260">
        <f>EJ1260/(SQRT(EJ1260^2+EJ1261^2+EJ1262^2))</f>
        <v>0</v>
      </c>
      <c r="EM1260" s="23">
        <f>CY1261*DU1262-CY1262*DU1261</f>
        <v>0.17151028044722005</v>
      </c>
      <c r="EO1260" s="15">
        <v>3</v>
      </c>
      <c r="EP1260" s="9" t="s">
        <v>7</v>
      </c>
      <c r="EW1260" s="17">
        <f>CU1260</f>
        <v>85</v>
      </c>
      <c r="EX1260" s="17">
        <f>CV1260</f>
        <v>10</v>
      </c>
      <c r="EY1260" s="31">
        <f>1+CW1260</f>
        <v>116.77355769164048</v>
      </c>
      <c r="EZ1260" s="10"/>
      <c r="FA1260" s="61">
        <f t="array" ref="FA1260:FA1262">MMULT(FS1260:FU1262,FQ1260:FQ1262)</f>
        <v>-0.39067845282717739</v>
      </c>
      <c r="FB1260" s="13">
        <f>BW1261</f>
        <v>-5</v>
      </c>
      <c r="FC1260" s="17">
        <v>1</v>
      </c>
      <c r="FD1260">
        <v>0</v>
      </c>
      <c r="FF1260" s="73">
        <f>(FD1260^2)*(1-COS(RADIANS(EY1260+45)))+(COS(RADIANS(EY1260+45)))</f>
        <v>-0.94982780613023077</v>
      </c>
      <c r="FG1260" s="73">
        <f>(FD1260*FD1261)*(1-COS(RADIANS(EY1260+45)))-FD1262*(SIN(RADIANS(EY1260+45)))</f>
        <v>-0.31277330241219892</v>
      </c>
      <c r="FH1260" s="73">
        <f>(FD1260*FD1262)*(1-COS(RADIANS(EY1260+45)))+FD1261*(SIN(RADIANS(EY1260+45)))</f>
        <v>0</v>
      </c>
      <c r="FI1260" s="10"/>
      <c r="FJ1260">
        <f t="array" ref="FJ1260:FJ1262">MMULT(FF1260:FH1262,FC1260:FC1262)</f>
        <v>-0.94982780613023077</v>
      </c>
      <c r="FK1260" s="23">
        <f>COS(RADIANS(176))</f>
        <v>-0.9975640502598242</v>
      </c>
      <c r="FM1260" s="30">
        <f>(FK1260^2)*(1-COS(RADIANS(EX1260)))+(COS(RADIANS(EX1260)))</f>
        <v>0.99992607504832687</v>
      </c>
      <c r="FN1260" s="30">
        <f>(FK1260*FK1261)*(1-COS(RADIANS(EX1260)))-FK1262*(SIN(RADIANS(EX1260)))</f>
        <v>-1.0571760619211149E-3</v>
      </c>
      <c r="FO1260" s="30">
        <f>(FK1260*FK1262)*(1-COS(RADIANS(EX1260)))+FK1261*(SIN(RADIANS(EX1260)))</f>
        <v>1.2113084546138469E-2</v>
      </c>
      <c r="FQ1260">
        <f t="array" ref="FQ1260:FQ1262">MMULT(FM1260:FO1262,FJ1260:FJ1262)</f>
        <v>-0.95008824660368296</v>
      </c>
      <c r="FS1260" s="28">
        <f>(FD1260^2)*(1-COS(RADIANS(EW1260)))+(COS(RADIANS(EW1260)))</f>
        <v>8.7155742747658138E-2</v>
      </c>
      <c r="FT1260" s="28">
        <f>(FD1260*FD1261)*(1-COS(RADIANS(EW1260)))-FD1262*(SIN(RADIANS(EW1260)))</f>
        <v>-0.99619469809174555</v>
      </c>
      <c r="FU1260" s="28">
        <f>(FD1260*FD1262)*(1-COS(RADIANS(EW1260)))+FD1261*(SIN(RADIANS(EW1260)))</f>
        <v>0</v>
      </c>
      <c r="FW1260" s="61">
        <f t="array" ref="FW1260:FW1262">MMULT(FS1260:FU1262,GG1260:GG1262)</f>
        <v>-0.904408408959956</v>
      </c>
      <c r="FX1260" s="13">
        <f>BX1261</f>
        <v>220.3</v>
      </c>
      <c r="FY1260" s="17">
        <v>1</v>
      </c>
      <c r="FZ1260">
        <v>0</v>
      </c>
      <c r="GB1260" s="73">
        <f>(FD1260^2)*(1-COS(RADIANS(EY1260-45)))+(COS(RADIANS(EY1260-45)))</f>
        <v>0.31277330241219886</v>
      </c>
      <c r="GC1260" s="73">
        <f>(FD1260*FD1261)*(1-COS(RADIANS(EY1260-45)))-FD1262*(SIN(RADIANS(EY1260-45)))</f>
        <v>-0.94982780613023077</v>
      </c>
      <c r="GD1260" s="73">
        <f>(FD1260*FD1262)*(1-COS(RADIANS(EY1260-45)))+FD1261*(SIN(RADIANS(EY1260-45)))</f>
        <v>0</v>
      </c>
      <c r="GE1260" s="10"/>
      <c r="GF1260">
        <f t="array" ref="GF1260:GF1262">MMULT(GB1260:GD1262,FC1260:FC1262)</f>
        <v>0.31277330241219886</v>
      </c>
      <c r="GG1260" s="1">
        <f t="array" ref="GG1260:GG1262">MMULT(FM1260:FO1262,GF1260:GF1262)</f>
        <v>0.31174604544134549</v>
      </c>
      <c r="GI1260">
        <f>FA1260+FW1260</f>
        <v>-1.2950868617871334</v>
      </c>
      <c r="GJ1260">
        <f>GI1260/(SQRT(GI1260^2+GI1261^2+GI1262^2))</f>
        <v>-0.91576470219528694</v>
      </c>
      <c r="GL1260" t="e">
        <f>CH1261+DC1260</f>
        <v>#VALUE!</v>
      </c>
      <c r="GM1260" t="e">
        <f>GL1260/(SQRT(GL1260^2+GL1261^2+GL1262^2))</f>
        <v>#VALUE!</v>
      </c>
      <c r="GO1260" s="27">
        <f>FA1261*FW1262-FA1262*FW1261</f>
        <v>0.17151028044722011</v>
      </c>
    </row>
    <row r="1261" spans="1:197" x14ac:dyDescent="0.2">
      <c r="A1261" s="1"/>
      <c r="Q1261" s="82" t="s">
        <v>148</v>
      </c>
      <c r="R1261" s="13"/>
      <c r="T1261" s="10"/>
      <c r="U1261" s="10"/>
      <c r="V1261" s="10"/>
      <c r="W1261" s="10"/>
      <c r="X1261" s="10"/>
      <c r="Y1261" s="10"/>
      <c r="Z1261" s="80"/>
      <c r="AA1261" s="23" t="s">
        <v>149</v>
      </c>
      <c r="AE1261" s="1"/>
      <c r="AG1261" s="80"/>
      <c r="AK1261" s="13"/>
      <c r="AL1261" s="81"/>
      <c r="AM1261" s="82" t="s">
        <v>150</v>
      </c>
      <c r="AO1261" s="13"/>
      <c r="AP1261" s="13"/>
      <c r="AS1261" s="1"/>
      <c r="AW1261" s="1"/>
      <c r="BV1261" s="17">
        <f t="shared" si="1885"/>
        <v>70</v>
      </c>
      <c r="BW1261" s="17">
        <f t="shared" si="1885"/>
        <v>-5</v>
      </c>
      <c r="BX1261" s="17">
        <f t="shared" si="1885"/>
        <v>220.3</v>
      </c>
      <c r="BY1261" t="s">
        <v>8</v>
      </c>
      <c r="BZ1261" s="5">
        <f t="shared" ref="BZ1261:CA1263" si="1903">BZ1256</f>
        <v>0.93180266183863136</v>
      </c>
      <c r="CA1261" s="6">
        <f t="shared" si="1903"/>
        <v>-0.87956522186239505</v>
      </c>
      <c r="CB1261" s="7">
        <f>CY1260</f>
        <v>-0.40640305374498464</v>
      </c>
      <c r="CC1261" s="8">
        <f>DU1260</f>
        <v>-0.8974523840336418</v>
      </c>
      <c r="CE1261" s="9">
        <f>((SUMPRODUCT(CB1261:CB1263,BZ1261:BZ1263))*(SUMPRODUCT(CB1261:(CB1263),CA1261:CA1263)))-((SUMPRODUCT(CC1261:CC1263,BZ1261:BZ1263))*(SUMPRODUCT(CC1261:CC1263,CA1261:CA1263)))</f>
        <v>0</v>
      </c>
      <c r="CG1261">
        <v>1</v>
      </c>
      <c r="CH1261" t="s">
        <v>161</v>
      </c>
      <c r="CI1261" s="67"/>
      <c r="CJ1261" s="1" t="s">
        <v>8</v>
      </c>
      <c r="CK1261" s="5">
        <f t="shared" ref="CK1261:CL1263" si="1904">BZ1261</f>
        <v>0.93180266183863136</v>
      </c>
      <c r="CL1261" s="6">
        <f t="shared" si="1904"/>
        <v>-0.87956522186239505</v>
      </c>
      <c r="CM1261" s="7">
        <f>FA1260</f>
        <v>-0.39067845282717739</v>
      </c>
      <c r="CN1261" s="8">
        <f>FW1260</f>
        <v>-0.904408408959956</v>
      </c>
      <c r="CO1261" s="10"/>
      <c r="CP1261">
        <f t="shared" si="1902"/>
        <v>0.3492962422733713</v>
      </c>
      <c r="CQ1261">
        <f t="shared" si="1902"/>
        <v>-0.34518112468713447</v>
      </c>
      <c r="CR1261">
        <f>CJ1264</f>
        <v>0</v>
      </c>
      <c r="CS1261">
        <f>CM1264</f>
        <v>0</v>
      </c>
      <c r="CW1261" s="28"/>
      <c r="CX1261" s="1"/>
      <c r="CY1261" s="61">
        <v>-0.91255501219685053</v>
      </c>
      <c r="DA1261" s="17">
        <v>0</v>
      </c>
      <c r="DB1261">
        <v>0</v>
      </c>
      <c r="DD1261" s="73">
        <f>(DB1260*DB1261)*(1-COS(RADIANS(CW1260+45)))+DB1262*(SIN(RADIANS(CW1260+45)))</f>
        <v>0.32930244644130841</v>
      </c>
      <c r="DE1261" s="73">
        <f>(DB1261^2)*(1-COS(RADIANS(CW1260+45)))+(COS(RADIANS(CW1260+45)))</f>
        <v>-0.94422449595833369</v>
      </c>
      <c r="DF1261" s="73">
        <f>(DB1261*DB1262)*(1-COS(RADIANS(CW1260+45)))-DB1260*(SIN(RADIANS(CW1260+45)))</f>
        <v>0</v>
      </c>
      <c r="DG1261" s="10"/>
      <c r="DH1261">
        <v>0.32930244644130841</v>
      </c>
      <c r="DI1261" s="23">
        <f>SIN(RADIANS('[1]Biaxial Input'!$F$21))*(COS(RADIANS(0)))</f>
        <v>6.9756473744125524E-2</v>
      </c>
      <c r="DK1261" s="30">
        <f>(DI1260*DI1261)*(1-COS(RADIANS(CV1260)))+DI1262*(SIN(RADIANS(CV1260)))</f>
        <v>-1.0571760619211149E-3</v>
      </c>
      <c r="DL1261" s="30">
        <f>(DI1261^2)*(1-COS(RADIANS(CV1260)))+(COS(RADIANS(CV1260)))</f>
        <v>0.98488167796388115</v>
      </c>
      <c r="DM1261" s="30">
        <f>(DI1261*DI1262)*(1-COS(RADIANS(CV1260)))-DI1260*(SIN(RADIANS(CV1260)))</f>
        <v>0.17322517943366056</v>
      </c>
      <c r="DO1261">
        <v>0.32532215754293364</v>
      </c>
      <c r="DQ1261" s="28">
        <f>(DB1260*DB1261)*(1-COS(RADIANS(CU1260)))+DB1262*(SIN(RADIANS(CU1260)))</f>
        <v>0.99619469809174555</v>
      </c>
      <c r="DR1261" s="28">
        <f>(DB1261^2)*(1-COS(RADIANS(CU1260)))+(COS(RADIANS(CU1260)))</f>
        <v>8.7155742747658138E-2</v>
      </c>
      <c r="DS1261" s="28">
        <f>(DB1261*DB1262)*(1-COS(RADIANS(CU1260)))-DB1260*(SIN(RADIANS(CU1260)))</f>
        <v>0</v>
      </c>
      <c r="DU1261" s="61">
        <v>0.40805077675020324</v>
      </c>
      <c r="DW1261" s="17">
        <v>0</v>
      </c>
      <c r="DX1261">
        <v>0</v>
      </c>
      <c r="DZ1261" s="73">
        <f>(DB1260*DB1261)*(1-COS(RADIANS(CW1260-45)))+DB1262*(SIN(RADIANS(CW1260-45)))</f>
        <v>0.94422449595833369</v>
      </c>
      <c r="EA1261" s="73">
        <f>(DB1261^2)*(1-COS(RADIANS(CW1260-45)))+(COS(RADIANS(CW1260-45)))</f>
        <v>0.32930244644130813</v>
      </c>
      <c r="EB1261" s="73">
        <f>(DB1261*DB1262)*(1-COS(RADIANS(CW1260-45)))-DB1260*(SIN(RADIANS(CW1260-45)))</f>
        <v>0</v>
      </c>
      <c r="EC1261" s="10"/>
      <c r="ED1261">
        <v>0.94422449595833369</v>
      </c>
      <c r="EE1261" s="1">
        <v>0.92960127529053382</v>
      </c>
      <c r="EG1261">
        <f>CY1261+DU1261</f>
        <v>-0.50450423544664735</v>
      </c>
      <c r="EH1261">
        <f>EG1261/(SQRT(EG1260^2+EG1261^2+EG1262^2))</f>
        <v>-0.35673836602165887</v>
      </c>
      <c r="EJ1261">
        <f>Q1261+AM1261</f>
        <v>0</v>
      </c>
      <c r="EK1261">
        <f>EJ1261/(SQRT(EJ1260^2+EJ1261^2+EJ1262^2))</f>
        <v>0</v>
      </c>
      <c r="EM1261" s="23">
        <f>CY1262*DU1260-CY1260*DU1262</f>
        <v>-2.7164559778537233E-2</v>
      </c>
      <c r="EP1261" s="9">
        <f>((SUMPRODUCT(CM1261:CM1263,BZ1261:BZ1263))*(SUMPRODUCT(CM1261:CM1263,CA1261:CA1263)))-((SUMPRODUCT(CN1261:CN1263,BZ1261:BZ1263))*(SUMPRODUCT(CN1261:CN1263,CA1261:CA1263)))</f>
        <v>3.3255322864771453E-2</v>
      </c>
      <c r="EY1261" s="28"/>
      <c r="EZ1261" s="10"/>
      <c r="FA1261" s="61">
        <v>-0.91953749365132742</v>
      </c>
      <c r="FB1261" s="13">
        <f>BW1262</f>
        <v>-10</v>
      </c>
      <c r="FC1261" s="17">
        <v>0</v>
      </c>
      <c r="FD1261">
        <v>0</v>
      </c>
      <c r="FF1261" s="73">
        <f>(FD1260*FD1261)*(1-COS(RADIANS(EY1260+45)))+FD1262*(SIN(RADIANS(EY1260+45)))</f>
        <v>0.31277330241219892</v>
      </c>
      <c r="FG1261" s="73">
        <f>(FD1261^2)*(1-COS(RADIANS(EY1260+45)))+(COS(RADIANS(EY1260+45)))</f>
        <v>-0.94982780613023077</v>
      </c>
      <c r="FH1261" s="73">
        <f>(FD1261*FD1262)*(1-COS(RADIANS(EY1260+45)))-FD1260*(SIN(RADIANS(EY1260+45)))</f>
        <v>0</v>
      </c>
      <c r="FI1261" s="10"/>
      <c r="FJ1261">
        <v>0.31277330241219892</v>
      </c>
      <c r="FK1261" s="23">
        <f>SIN(RADIANS(176))*(COS(RADIANS(0)))</f>
        <v>6.9756473744125524E-2</v>
      </c>
      <c r="FM1261" s="30">
        <f>(FK1260*FK1261)*(1-COS(RADIANS(EX1260)))+FK1262*(SIN(RADIANS(EX1260)))</f>
        <v>-1.0571760619211149E-3</v>
      </c>
      <c r="FN1261" s="30">
        <f>(FK1261^2)*(1-COS(RADIANS(EX1260)))+(COS(RADIANS(EX1260)))</f>
        <v>0.98488167796388115</v>
      </c>
      <c r="FO1261" s="30">
        <f>(FK1261*FK1262)*(1-COS(RADIANS(EX1260)))-FK1260*(SIN(RADIANS(EX1260)))</f>
        <v>0.17322517943366056</v>
      </c>
      <c r="FQ1261">
        <v>0.30904883012161882</v>
      </c>
      <c r="FS1261" s="28">
        <f>(FD1260*FD1261)*(1-COS(RADIANS(EW1260)))+FD1262*(SIN(RADIANS(EW1260)))</f>
        <v>0.99619469809174555</v>
      </c>
      <c r="FT1261" s="28">
        <f>(FD1261^2)*(1-COS(RADIANS(EW1260)))+(COS(RADIANS(EW1260)))</f>
        <v>8.7155742747658138E-2</v>
      </c>
      <c r="FU1261" s="28">
        <f>(FD1261*FD1262)*(1-COS(RADIANS(EW1260)))-FD1260*(SIN(RADIANS(EW1260)))</f>
        <v>0</v>
      </c>
      <c r="FW1261" s="61">
        <v>0.39206234767122627</v>
      </c>
      <c r="FX1261" s="13">
        <f>BX1262</f>
        <v>261.8</v>
      </c>
      <c r="FY1261" s="17">
        <v>0</v>
      </c>
      <c r="FZ1261">
        <v>0</v>
      </c>
      <c r="GB1261" s="73">
        <f>(FD1260*FD1261)*(1-COS(RADIANS(EY1260-45)))+FD1262*(SIN(RADIANS(EY1260-45)))</f>
        <v>0.94982780613023077</v>
      </c>
      <c r="GC1261" s="73">
        <f>(FD1261^2)*(1-COS(RADIANS(EY1260-45)))+(COS(RADIANS(EY1260-45)))</f>
        <v>0.31277330241219886</v>
      </c>
      <c r="GD1261" s="73">
        <f>(FD1261*FD1262)*(1-COS(RADIANS(EY1260-45)))-FD1260*(SIN(RADIANS(EY1260-45)))</f>
        <v>0</v>
      </c>
      <c r="GE1261" s="10"/>
      <c r="GF1261">
        <v>0.94982780613023077</v>
      </c>
      <c r="GG1261" s="1">
        <v>0.93513734703017559</v>
      </c>
      <c r="GI1261">
        <f>FA1261+FW1261</f>
        <v>-0.52747514598010115</v>
      </c>
      <c r="GJ1261">
        <f>GI1261/(SQRT(GI1260^2+GI1261^2+GI1262^2))</f>
        <v>-0.37298125262989357</v>
      </c>
      <c r="GL1261">
        <f>CH1262+DC1261</f>
        <v>3.3255322864771453E-2</v>
      </c>
      <c r="GM1261" t="e">
        <f>GL1261/(SQRT(GL1260^2+GL1261^2+GL1262^2))</f>
        <v>#VALUE!</v>
      </c>
      <c r="GO1261" s="27">
        <f>FA1262*FW1260-FA1260*FW1262</f>
        <v>-2.7164559778537239E-2</v>
      </c>
    </row>
    <row r="1262" spans="1:197" x14ac:dyDescent="0.2">
      <c r="A1262" s="1"/>
      <c r="E1262" s="5" t="s">
        <v>4</v>
      </c>
      <c r="F1262" s="6" t="s">
        <v>5</v>
      </c>
      <c r="G1262" s="7" t="s">
        <v>6</v>
      </c>
      <c r="H1262" s="8" t="s">
        <v>1</v>
      </c>
      <c r="I1262">
        <v>6</v>
      </c>
      <c r="J1262" s="9" t="s">
        <v>7</v>
      </c>
      <c r="K1262">
        <v>6</v>
      </c>
      <c r="L1262" s="10"/>
      <c r="M1262" s="17">
        <f>A1242</f>
        <v>45</v>
      </c>
      <c r="N1262" s="17">
        <f>B1242</f>
        <v>25</v>
      </c>
      <c r="O1262" s="17">
        <f>C1242</f>
        <v>245.2</v>
      </c>
      <c r="Q1262" s="61">
        <f t="array" ref="Q1262:Q1264">MMULT(AI1262:AK1264,AG1262:AG1264)</f>
        <v>0.85171162377563892</v>
      </c>
      <c r="R1262" s="13"/>
      <c r="S1262" s="17">
        <v>1</v>
      </c>
      <c r="T1262">
        <v>0</v>
      </c>
      <c r="V1262" s="73">
        <f>(T1262^2)*(1-COS(RADIANS(O1262+45)))+(COS(RADIANS(O1262+45)))</f>
        <v>0.3452981989985347</v>
      </c>
      <c r="W1262" s="73">
        <f>(T1262*T1263)*(1-COS(RADIANS(O1262+45)))-T1264*(SIN(RADIANS(O1262+45)))</f>
        <v>0.93849302275955593</v>
      </c>
      <c r="X1262" s="73">
        <f>(T1262*T1264)*(1-COS(RADIANS(O1262+45)))+T1263*(SIN(RADIANS(O1262+45)))</f>
        <v>0</v>
      </c>
      <c r="Y1262" s="10"/>
      <c r="Z1262">
        <f t="array" ref="Z1262:Z1264">MMULT(V1262:X1264,S1262:S1264)</f>
        <v>0.3452981989985347</v>
      </c>
      <c r="AA1262" s="23">
        <f>COS(RADIANS('[1]Biaxial Input'!$F$21))</f>
        <v>-0.9975640502598242</v>
      </c>
      <c r="AC1262" s="30">
        <f>(AA1262^2)*(1-COS(RADIANS(N1262)))+(COS(RADIANS(N1262)))</f>
        <v>0.99954409691199531</v>
      </c>
      <c r="AD1262" s="30">
        <f>(AA1262*AA1263)*(1-COS(RADIANS(N1262)))-AA1264*(SIN(RADIANS(N1262)))</f>
        <v>-6.5197179069601558E-3</v>
      </c>
      <c r="AE1262" s="30">
        <f>(AA1262*AA1264)*(1-COS(RADIANS(N1262)))+AA1263*(SIN(RADIANS(N1262)))</f>
        <v>2.948035967890307E-2</v>
      </c>
      <c r="AG1262">
        <f t="array" ref="AG1262:AG1264">MMULT(AC1262:AE1264,Z1262:Z1264)</f>
        <v>0.35125948624937142</v>
      </c>
      <c r="AI1262" s="28">
        <f>(T1262^2)*(1-COS(RADIANS(M1262)))+(COS(RADIANS(M1262)))</f>
        <v>0.70710678118654757</v>
      </c>
      <c r="AJ1262" s="28">
        <f>(T1262*T1263)*(1-COS(RADIANS(M1262)))-T1264*(SIN(RADIANS(M1262)))</f>
        <v>-0.70710678118654746</v>
      </c>
      <c r="AK1262" s="28">
        <f>(T1262*T1264)*(1-COS(RADIANS(M1262)))+T1263*(SIN(RADIANS(M1262)))</f>
        <v>0</v>
      </c>
      <c r="AM1262" s="61">
        <f t="array" ref="AM1262:AM1264">MMULT(AI1262:AK1264,AW1262:AW1264)</f>
        <v>-0.44464907664631426</v>
      </c>
      <c r="AN1262" s="13"/>
      <c r="AO1262" s="17">
        <v>1</v>
      </c>
      <c r="AP1262">
        <v>0</v>
      </c>
      <c r="AR1262" s="73">
        <f>(T1262^2)*(1-COS(RADIANS(O1262-45)))+(COS(RADIANS(O1262-45)))</f>
        <v>-0.93849302275955604</v>
      </c>
      <c r="AS1262" s="73">
        <f>(T1262*T1263)*(1-COS(RADIANS(O1262-45)))-T1264*(SIN(RADIANS(O1262-45)))</f>
        <v>0.34529819899853437</v>
      </c>
      <c r="AT1262" s="73">
        <f>(T1262*T1264)*(1-COS(RADIANS(O1262-45)))+T1263*(SIN(RADIANS(O1262-45)))</f>
        <v>0</v>
      </c>
      <c r="AU1262" s="10"/>
      <c r="AV1262">
        <f t="array" ref="AV1262:AV1264">MMULT(AR1262:AT1264,S1262:S1264)</f>
        <v>-0.93849302275955604</v>
      </c>
      <c r="AW1262" s="1">
        <f t="array" ref="AW1262:AW1264">MMULT(AC1262:AE1264,AV1262:AV1264)</f>
        <v>-0.93581391404115721</v>
      </c>
      <c r="BV1262" s="17">
        <f t="shared" si="1885"/>
        <v>30</v>
      </c>
      <c r="BW1262" s="17">
        <f t="shared" si="1885"/>
        <v>-10</v>
      </c>
      <c r="BX1262" s="17">
        <f t="shared" si="1885"/>
        <v>261.8</v>
      </c>
      <c r="BY1262" t="s">
        <v>9</v>
      </c>
      <c r="BZ1262" s="5">
        <f t="shared" si="1903"/>
        <v>0.3492962422733713</v>
      </c>
      <c r="CA1262" s="6">
        <f t="shared" si="1903"/>
        <v>-0.34518112468713447</v>
      </c>
      <c r="CB1262" s="7">
        <f>CY1261</f>
        <v>-0.91255501219685053</v>
      </c>
      <c r="CC1262" s="8">
        <f>DU1261</f>
        <v>0.40805077675020324</v>
      </c>
      <c r="CE1262" s="10"/>
      <c r="CH1262">
        <f>((SUMPRODUCT(CM1261:CM1263,CK1261:CK1263))*(SUMPRODUCT(CM1261:CM1263,CL1261:CL1263)))-((SUMPRODUCT(CN1261:CN1263,CK1261:CK1263))*(SUMPRODUCT(CN1261:CN1263,CL1261:CL1263)))</f>
        <v>3.3255322864771453E-2</v>
      </c>
      <c r="CI1262" s="67"/>
      <c r="CJ1262" s="10" t="s">
        <v>9</v>
      </c>
      <c r="CK1262" s="5">
        <f t="shared" si="1904"/>
        <v>0.3492962422733713</v>
      </c>
      <c r="CL1262" s="6">
        <f t="shared" si="1904"/>
        <v>-0.34518112468713447</v>
      </c>
      <c r="CM1262" s="7">
        <f>FA1261</f>
        <v>-0.91953749365132742</v>
      </c>
      <c r="CN1262" s="8">
        <f>FW1261</f>
        <v>0.39206234767122627</v>
      </c>
      <c r="CP1262">
        <f t="shared" si="1902"/>
        <v>-9.8670839279614439E-2</v>
      </c>
      <c r="CQ1262">
        <f t="shared" si="1902"/>
        <v>-0.32743703463395935</v>
      </c>
      <c r="CR1262">
        <f>CK1264</f>
        <v>0</v>
      </c>
      <c r="CS1262">
        <f>CN1264</f>
        <v>0</v>
      </c>
      <c r="CW1262" s="28"/>
      <c r="CX1262" s="1"/>
      <c r="CY1262" s="61">
        <v>-4.560600422266077E-2</v>
      </c>
      <c r="DA1262" s="17">
        <v>0</v>
      </c>
      <c r="DB1262">
        <v>1</v>
      </c>
      <c r="DD1262" s="73">
        <f>(DB1260*DB1262)*(1-COS(RADIANS(CW1260+45)))-DB1261*(SIN(RADIANS(CW1260+45)))</f>
        <v>0</v>
      </c>
      <c r="DE1262" s="73">
        <f>(DB1261*DB1262)*(1-COS(RADIANS(CW1260+45)))+DB1260*(SIN(RADIANS(CW1260+45)))</f>
        <v>0</v>
      </c>
      <c r="DF1262" s="73">
        <f>(DB1262^2)*(1-COS(RADIANS(CW1260+45)))+(COS(RADIANS(CW1260+45)))</f>
        <v>1</v>
      </c>
      <c r="DG1262" s="10"/>
      <c r="DH1262">
        <v>0</v>
      </c>
      <c r="DI1262" s="23">
        <f>SIN(RADIANS('[1]Biaxial Input'!$F$21))*SIN(RADIANS(0))</f>
        <v>0</v>
      </c>
      <c r="DK1262" s="30">
        <f>(DI1260*DI1262)*(1-COS(RADIANS(CV1260)))-DI1261*(SIN(RADIANS(CV1260)))</f>
        <v>-1.2113084546138469E-2</v>
      </c>
      <c r="DL1262" s="30">
        <f>(DI1261*DI1262)*(1-COS(RADIANS(CV1260)))+DI1260*(SIN(RADIANS(CV1260)))</f>
        <v>-0.17322517943366056</v>
      </c>
      <c r="DM1262" s="30">
        <f>(DI1262^2)*(1-COS(RADIANS(CV1260)))+(COS(RADIANS(CV1260)))</f>
        <v>0.98480775301220802</v>
      </c>
      <c r="DO1262">
        <v>-4.560600422266077E-2</v>
      </c>
      <c r="DQ1262" s="28">
        <f>(DB1260*DB1262)*(1-COS(RADIANS(CU1260)))-DB1261*(SIN(RADIANS(CU1260)))</f>
        <v>0</v>
      </c>
      <c r="DR1262" s="28">
        <f>(DB1261*DB1262)*(1-COS(RADIANS(CU1260)))+DB1260*(SIN(RADIANS(CU1260)))</f>
        <v>0</v>
      </c>
      <c r="DS1262" s="28">
        <f>(DB1262^2)*(1-COS(RADIANS(CU1260)))+(COS(RADIANS(CU1260)))</f>
        <v>1</v>
      </c>
      <c r="DU1262" s="61">
        <v>-0.16755232611303383</v>
      </c>
      <c r="DW1262" s="17">
        <v>0</v>
      </c>
      <c r="DX1262">
        <v>1</v>
      </c>
      <c r="DZ1262" s="73">
        <f>(DB1260*DB1260)*(1-COS(RADIANS(CW1260-45)))-DB1260*(SIN(RADIANS(CW1260-45)))</f>
        <v>0</v>
      </c>
      <c r="EA1262" s="73">
        <f>(DB1261*DB1262)*(1-COS(RADIANS(CW1260-45)))+DB1260*(SIN(RADIANS(CW1260-45)))</f>
        <v>0</v>
      </c>
      <c r="EB1262" s="73">
        <f>(DB1262^2)*(1-COS(RADIANS(CW1260-45)))+(COS(RADIANS(CW1260-45)))</f>
        <v>1</v>
      </c>
      <c r="EC1262" s="10"/>
      <c r="ED1262">
        <v>0</v>
      </c>
      <c r="EE1262" s="1">
        <v>-0.16755232611303383</v>
      </c>
      <c r="EG1262">
        <f>CY1262+DU1262</f>
        <v>-0.21315833033569459</v>
      </c>
      <c r="EH1262">
        <f>EG1262/(SQRT(EG1260^2+EG1261^2+EG1262^2))</f>
        <v>-0.15072570084677178</v>
      </c>
      <c r="EJ1262">
        <f>Q1262+AM1262</f>
        <v>0.40706254712932466</v>
      </c>
      <c r="EK1262">
        <f>EJ1262/(SQRT(EJ1260^2+EJ1261^2+EJ1262^2))</f>
        <v>1</v>
      </c>
      <c r="EM1262" s="23">
        <f>CY1260*DU1261-CY1261*DU1260</f>
        <v>-0.98480775301220813</v>
      </c>
      <c r="ER1262">
        <f t="shared" ref="ER1262:ES1264" si="1905">CK1261</f>
        <v>0.93180266183863136</v>
      </c>
      <c r="ES1262">
        <f t="shared" si="1905"/>
        <v>-0.87956522186239505</v>
      </c>
      <c r="ET1262" t="e">
        <f>#REF!</f>
        <v>#REF!</v>
      </c>
      <c r="EU1262" t="e">
        <f>#REF!</f>
        <v>#REF!</v>
      </c>
      <c r="EY1262" s="28"/>
      <c r="EZ1262" s="10"/>
      <c r="FA1262" s="61">
        <v>-4.2674866912483032E-2</v>
      </c>
      <c r="FB1262" s="13">
        <f>BW1263</f>
        <v>-15</v>
      </c>
      <c r="FC1262" s="17">
        <v>0</v>
      </c>
      <c r="FD1262">
        <v>1</v>
      </c>
      <c r="FF1262" s="73">
        <f>(FD1260*FD1262)*(1-COS(RADIANS(EY1260+45)))-FD1261*(SIN(RADIANS(EY1260+45)))</f>
        <v>0</v>
      </c>
      <c r="FG1262" s="73">
        <f>(FD1261*FD1262)*(1-COS(RADIANS(EY1260+45)))+FD1260*(SIN(RADIANS(EY1260+45)))</f>
        <v>0</v>
      </c>
      <c r="FH1262" s="73">
        <f>(FD1262^2)*(1-COS(RADIANS(EY1260+45)))+(COS(RADIANS(EY1260+45)))</f>
        <v>1</v>
      </c>
      <c r="FI1262" s="10"/>
      <c r="FJ1262">
        <v>0</v>
      </c>
      <c r="FK1262" s="23">
        <f>SIN(RADIANS(176))*SIN(RADIANS(0))</f>
        <v>0</v>
      </c>
      <c r="FM1262" s="30">
        <f>(FK1260*FK1262)*(1-COS(RADIANS(EX1260)))-FK1261*(SIN(RADIANS(EX1260)))</f>
        <v>-1.2113084546138469E-2</v>
      </c>
      <c r="FN1262" s="30">
        <f>(FK1261*FK1262)*(1-COS(RADIANS(EX1260)))+FK1260*(SIN(RADIANS(EX1260)))</f>
        <v>-0.17322517943366056</v>
      </c>
      <c r="FO1262" s="30">
        <f>(FK1262^2)*(1-COS(RADIANS(EX1260)))+(COS(RADIANS(EX1260)))</f>
        <v>0.98480775301220802</v>
      </c>
      <c r="FQ1262">
        <v>-4.2674866912483032E-2</v>
      </c>
      <c r="FS1262" s="28">
        <f>(FD1260*FD1262)*(1-COS(RADIANS(EW1260)))-FD1261*(SIN(RADIANS(EW1260)))</f>
        <v>0</v>
      </c>
      <c r="FT1262" s="28">
        <f>(FD1261*FD1262)*(1-COS(RADIANS(EW1260)))+FD1260*(SIN(RADIANS(EW1260)))</f>
        <v>0</v>
      </c>
      <c r="FU1262" s="28">
        <f>(FD1262^2)*(1-COS(RADIANS(EW1260)))+(COS(RADIANS(EW1260)))</f>
        <v>1</v>
      </c>
      <c r="FW1262" s="61">
        <v>-0.1683227416038833</v>
      </c>
      <c r="FX1262" s="13">
        <f>BX1263</f>
        <v>293.89999999999998</v>
      </c>
      <c r="FY1262" s="17">
        <v>0</v>
      </c>
      <c r="FZ1262">
        <v>1</v>
      </c>
      <c r="GB1262" s="73">
        <f>(FD1260*FD1260)*(1-COS(RADIANS(EY1260-45)))-FD1260*(SIN(RADIANS(EY1260-45)))</f>
        <v>0</v>
      </c>
      <c r="GC1262" s="73">
        <f>(FD1261*FD1262)*(1-COS(RADIANS(EY1260-45)))+FD1260*(SIN(RADIANS(EY1260-45)))</f>
        <v>0</v>
      </c>
      <c r="GD1262" s="73">
        <f>(FD1262^2)*(1-COS(RADIANS(EY1260-45)))+(COS(RADIANS(EY1260-45)))</f>
        <v>1</v>
      </c>
      <c r="GE1262" s="10"/>
      <c r="GF1262">
        <v>0</v>
      </c>
      <c r="GG1262" s="1">
        <v>-0.1683227416038833</v>
      </c>
      <c r="GI1262">
        <f>FA1262+FW1262</f>
        <v>-0.21099760851636634</v>
      </c>
      <c r="GJ1262">
        <f>GI1262/(SQRT(GI1260^2+GI1261^2+GI1262^2))</f>
        <v>-0.14919783979606707</v>
      </c>
      <c r="GL1262" t="e">
        <f>#REF!+DC1262</f>
        <v>#REF!</v>
      </c>
      <c r="GM1262" t="e">
        <f>GL1262/(SQRT(GL1260^2+GL1261^2+GL1262^2))</f>
        <v>#REF!</v>
      </c>
      <c r="GO1262" s="27">
        <f>FA1260*FW1261-FA1261*FW1260</f>
        <v>-0.98480775301220824</v>
      </c>
    </row>
    <row r="1263" spans="1:197" x14ac:dyDescent="0.2">
      <c r="A1263" s="1"/>
      <c r="D1263" t="s">
        <v>8</v>
      </c>
      <c r="E1263" s="5">
        <f t="shared" ref="E1263:F1265" si="1906">E1258</f>
        <v>0.93180153032697366</v>
      </c>
      <c r="F1263" s="6">
        <f t="shared" si="1906"/>
        <v>-0.87956667635105046</v>
      </c>
      <c r="G1263" s="7">
        <f>Q1262</f>
        <v>0.85171162377563892</v>
      </c>
      <c r="H1263" s="8">
        <f>AM1262</f>
        <v>-0.44464907664631426</v>
      </c>
      <c r="J1263" s="9">
        <f>((SUMPRODUCT(G1263:G1265,E1263:E1265))*(SUMPRODUCT(G1263:G1265,F1263:F1265)))-((SUMPRODUCT(H1263:H1265,E1263:E1265))*(SUMPRODUCT(H1263:H1265,F1263:F1265)))</f>
        <v>-4.6197185289454379E-3</v>
      </c>
      <c r="Q1263" s="61">
        <v>-0.35495569440957225</v>
      </c>
      <c r="S1263" s="17">
        <v>0</v>
      </c>
      <c r="T1263">
        <v>0</v>
      </c>
      <c r="V1263" s="73">
        <f>(T1262*T1263)*(1-COS(RADIANS(O1262+45)))+T1264*(SIN(RADIANS(O1262+45)))</f>
        <v>-0.93849302275955593</v>
      </c>
      <c r="W1263" s="73">
        <f>(T1263^2)*(1-COS(RADIANS(O1262+45)))+(COS(RADIANS(O1262+45)))</f>
        <v>0.3452981989985347</v>
      </c>
      <c r="X1263" s="73">
        <f>(T1263*T1264)*(1-COS(RADIANS(O1262+45)))-T1262*(SIN(RADIANS(O1262+45)))</f>
        <v>0</v>
      </c>
      <c r="Y1263" s="10"/>
      <c r="Z1263">
        <v>-0.93849302275955593</v>
      </c>
      <c r="AA1263" s="23">
        <f>SIN(RADIANS('[1]Biaxial Input'!$F$21))*(COS(RADIANS(0)))</f>
        <v>6.9756473744125524E-2</v>
      </c>
      <c r="AC1263" s="30">
        <f>(AA1262*AA1263)*(1-COS(RADIANS(N1262)))+AA1264*(SIN(RADIANS(N1262)))</f>
        <v>-6.5197179069601558E-3</v>
      </c>
      <c r="AD1263" s="30">
        <f>(AA1263^2)*(1-COS(RADIANS(N1262)))+(COS(RADIANS(N1262)))</f>
        <v>0.90676369012465463</v>
      </c>
      <c r="AE1263" s="30">
        <f>(AA1263*AA1264)*(1-COS(RADIANS(N1262)))-AA1262*(SIN(RADIANS(N1262)))</f>
        <v>0.42158878489581864</v>
      </c>
      <c r="AG1263">
        <v>-0.85324264332494826</v>
      </c>
      <c r="AI1263" s="28">
        <f>(T1262*T1263)*(1-COS(RADIANS(M1262)))+T1264*(SIN(RADIANS(M1262)))</f>
        <v>0.70710678118654746</v>
      </c>
      <c r="AJ1263" s="28">
        <f>(T1263^2)*(1-COS(RADIANS(M1262)))+(COS(RADIANS(M1262)))</f>
        <v>0.70710678118654757</v>
      </c>
      <c r="AK1263" s="28">
        <f>(T1263*T1264)*(1-COS(RADIANS(M1262)))-T1262*(SIN(RADIANS(M1262)))</f>
        <v>0</v>
      </c>
      <c r="AM1263" s="61">
        <v>-0.87879165244813995</v>
      </c>
      <c r="AO1263" s="17">
        <v>0</v>
      </c>
      <c r="AP1263">
        <v>0</v>
      </c>
      <c r="AR1263" s="73">
        <f>(T1262*T1263)*(1-COS(RADIANS(O1262-45)))+T1264*(SIN(RADIANS(O1262-45)))</f>
        <v>-0.34529819899853437</v>
      </c>
      <c r="AS1263" s="73">
        <f>(T1263^2)*(1-COS(RADIANS(O1262-45)))+(COS(RADIANS(O1262-45)))</f>
        <v>-0.93849302275955604</v>
      </c>
      <c r="AT1263" s="73">
        <f>(T1263*T1264)*(1-COS(RADIANS(O1262-45)))-T1262*(SIN(RADIANS(O1262-45)))</f>
        <v>0</v>
      </c>
      <c r="AU1263" s="10"/>
      <c r="AV1263">
        <v>-0.34529819899853437</v>
      </c>
      <c r="AW1263" s="1">
        <v>-0.30698515935126575</v>
      </c>
      <c r="BV1263" s="17">
        <f t="shared" si="1885"/>
        <v>0</v>
      </c>
      <c r="BW1263" s="17">
        <f t="shared" si="1885"/>
        <v>-15</v>
      </c>
      <c r="BX1263" s="17">
        <f t="shared" si="1885"/>
        <v>293.89999999999998</v>
      </c>
      <c r="BY1263" t="s">
        <v>10</v>
      </c>
      <c r="BZ1263" s="5">
        <f t="shared" si="1903"/>
        <v>-9.8670839279614439E-2</v>
      </c>
      <c r="CA1263" s="6">
        <f t="shared" si="1903"/>
        <v>-0.32743703463395935</v>
      </c>
      <c r="CB1263" s="7">
        <f>CY1262</f>
        <v>-4.560600422266077E-2</v>
      </c>
      <c r="CC1263" s="8">
        <f>DU1262</f>
        <v>-0.16755232611303383</v>
      </c>
      <c r="CE1263" s="10"/>
      <c r="CG1263" s="10" t="s">
        <v>160</v>
      </c>
      <c r="CH1263" s="10">
        <f>-CH1260*((EY1260-CW1260)/(CH1262-CE1261))</f>
        <v>115.77355769164048</v>
      </c>
      <c r="CI1263" s="67"/>
      <c r="CJ1263" s="10" t="s">
        <v>10</v>
      </c>
      <c r="CK1263" s="5">
        <f t="shared" si="1904"/>
        <v>-9.8670839279614439E-2</v>
      </c>
      <c r="CL1263" s="6">
        <f t="shared" si="1904"/>
        <v>-0.32743703463395935</v>
      </c>
      <c r="CM1263" s="7">
        <f>FA1262</f>
        <v>-4.2674866912483032E-2</v>
      </c>
      <c r="CN1263" s="8">
        <f>FW1262</f>
        <v>-0.1683227416038833</v>
      </c>
      <c r="CW1263" s="28"/>
      <c r="CX1263" s="1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EE1263" s="1"/>
      <c r="EI1263" s="64">
        <f>(DEGREES(ACOS((EH1260*EK1260+EH1261*EK1261+EH1262*EK1262)/((SQRT(EH1260^2+EH1261^2+EH1262^2))*(SQRT(EK1260^2+EK1261^2+EK1262^2))))))</f>
        <v>98.668984315144414</v>
      </c>
      <c r="ER1263">
        <f t="shared" si="1905"/>
        <v>0.3492962422733713</v>
      </c>
      <c r="ES1263">
        <f t="shared" si="1905"/>
        <v>-0.34518112468713447</v>
      </c>
      <c r="ET1263" t="e">
        <f>#REF!</f>
        <v>#REF!</v>
      </c>
      <c r="EU1263" t="e">
        <f>#REF!</f>
        <v>#REF!</v>
      </c>
      <c r="EY1263" s="28"/>
      <c r="EZ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  <c r="FR1263" s="10"/>
      <c r="GG1263" s="1"/>
      <c r="GK1263" s="64" t="e">
        <f>(DEGREES(ACOS((GJ1260*GM1260+GJ1261*GM1261+GJ1262*GM1262)/((SQRT(GJ1260^2+GJ1261^2+GJ1262^2))*(SQRT(GM1260^2+GM1261^2+GM1262^2))))))</f>
        <v>#VALUE!</v>
      </c>
    </row>
    <row r="1264" spans="1:197" x14ac:dyDescent="0.2">
      <c r="A1264" s="1"/>
      <c r="D1264" t="s">
        <v>9</v>
      </c>
      <c r="E1264" s="5">
        <f t="shared" si="1906"/>
        <v>0.3492994805856065</v>
      </c>
      <c r="F1264" s="6">
        <f t="shared" si="1906"/>
        <v>-0.3451779549666063</v>
      </c>
      <c r="G1264" s="7">
        <f t="shared" ref="G1264:G1265" si="1907">Q1263</f>
        <v>-0.35495569440957225</v>
      </c>
      <c r="H1264" s="8">
        <f t="shared" ref="H1264:H1265" si="1908">AM1263</f>
        <v>-0.87879165244813995</v>
      </c>
      <c r="J1264" s="10"/>
      <c r="Q1264" s="61">
        <v>0.3854786179954508</v>
      </c>
      <c r="S1264" s="17">
        <v>0</v>
      </c>
      <c r="T1264">
        <v>1</v>
      </c>
      <c r="V1264" s="73">
        <f>(T1262*T1264)*(1-COS(RADIANS(O1262+45)))-T1263*(SIN(RADIANS(O1262+45)))</f>
        <v>0</v>
      </c>
      <c r="W1264" s="73">
        <f>(T1263*T1264)*(1-COS(RADIANS(O1262+45)))+T1262*(SIN(RADIANS(O1262+45)))</f>
        <v>0</v>
      </c>
      <c r="X1264" s="73">
        <f>(T1264^2)*(1-COS(RADIANS(O1262+45)))+(COS(RADIANS(O1262+45)))</f>
        <v>1</v>
      </c>
      <c r="Y1264" s="10"/>
      <c r="Z1264">
        <v>0</v>
      </c>
      <c r="AA1264" s="23">
        <f>SIN(RADIANS('[1]Biaxial Input'!$F$21))*SIN(RADIANS(0))</f>
        <v>0</v>
      </c>
      <c r="AC1264" s="30">
        <f>(AA1262*AA1264)*(1-COS(RADIANS(N1262)))-AA1263*(SIN(RADIANS(N1262)))</f>
        <v>-2.948035967890307E-2</v>
      </c>
      <c r="AD1264" s="30">
        <f>(AA1263*AA1264)*(1-COS(RADIANS(N1262)))+AA1262*(SIN(RADIANS(N1262)))</f>
        <v>-0.42158878489581864</v>
      </c>
      <c r="AE1264" s="30">
        <f>(AA1264^2)*(1-COS(RADIANS(N1262)))+(COS(RADIANS(N1262)))</f>
        <v>0.90630778703664994</v>
      </c>
      <c r="AG1264">
        <v>0.3854786179954508</v>
      </c>
      <c r="AI1264" s="28">
        <f>(T1262*T1264)*(1-COS(RADIANS(M1262)))-T1263*(SIN(RADIANS(M1262)))</f>
        <v>0</v>
      </c>
      <c r="AJ1264" s="28">
        <f>(T1263*T1264)*(1-COS(RADIANS(M1262)))+T1262*(SIN(RADIANS(M1262)))</f>
        <v>0</v>
      </c>
      <c r="AK1264" s="28">
        <f>(T1264^2)*(1-COS(RADIANS(M1262)))+(COS(RADIANS(M1262)))</f>
        <v>1</v>
      </c>
      <c r="AM1264" s="61">
        <v>0.17324096000959935</v>
      </c>
      <c r="AO1264" s="17">
        <v>0</v>
      </c>
      <c r="AP1264">
        <v>1</v>
      </c>
      <c r="AR1264" s="73">
        <f>(T1262*T1262)*(1-COS(RADIANS(O1262-45)))-T1262*(SIN(RADIANS(O1262-45)))</f>
        <v>0</v>
      </c>
      <c r="AS1264" s="73">
        <f>(T1263*T1264)*(1-COS(RADIANS(O1262-45)))+T1262*(SIN(RADIANS(O1262-45)))</f>
        <v>0</v>
      </c>
      <c r="AT1264" s="73">
        <f>(T1264^2)*(1-COS(RADIANS(O1262-45)))+(COS(RADIANS(O1262-45)))</f>
        <v>1</v>
      </c>
      <c r="AU1264" s="10"/>
      <c r="AV1264">
        <v>0</v>
      </c>
      <c r="AW1264" s="1">
        <v>0.17324096000959935</v>
      </c>
      <c r="BV1264" s="17">
        <f t="shared" si="1885"/>
        <v>10</v>
      </c>
      <c r="BW1264" s="17">
        <f t="shared" si="1885"/>
        <v>-20</v>
      </c>
      <c r="BX1264" s="17">
        <f t="shared" si="1885"/>
        <v>282.7</v>
      </c>
      <c r="CS1264" s="15"/>
      <c r="CW1264" s="28"/>
      <c r="CX1264" s="1"/>
      <c r="CY1264" s="82" t="s">
        <v>148</v>
      </c>
      <c r="CZ1264" s="13"/>
      <c r="DB1264" s="10"/>
      <c r="DC1264" s="10"/>
      <c r="DD1264" s="10"/>
      <c r="DE1264" s="10"/>
      <c r="DF1264" s="10"/>
      <c r="DG1264" s="10"/>
      <c r="DH1264" s="80"/>
      <c r="DI1264" s="23" t="s">
        <v>149</v>
      </c>
      <c r="DM1264" s="1"/>
      <c r="DO1264" s="80"/>
      <c r="DS1264" s="13"/>
      <c r="DT1264" s="81"/>
      <c r="DU1264" s="82" t="s">
        <v>150</v>
      </c>
      <c r="DW1264" s="13"/>
      <c r="DX1264" s="13"/>
      <c r="EA1264" s="1"/>
      <c r="EE1264" s="1"/>
      <c r="EI1264" s="13"/>
      <c r="ER1264">
        <f t="shared" si="1905"/>
        <v>-9.8670839279614439E-2</v>
      </c>
      <c r="ES1264">
        <f t="shared" si="1905"/>
        <v>-0.32743703463395935</v>
      </c>
      <c r="ET1264" t="e">
        <f>#REF!</f>
        <v>#REF!</v>
      </c>
      <c r="EU1264" t="e">
        <f>#REF!</f>
        <v>#REF!</v>
      </c>
      <c r="EY1264" s="28"/>
      <c r="EZ1264" s="10"/>
      <c r="FA1264" s="82" t="s">
        <v>148</v>
      </c>
      <c r="FB1264" s="13"/>
      <c r="FD1264" s="10"/>
      <c r="FE1264" s="10"/>
      <c r="FF1264" s="10"/>
      <c r="FG1264" s="10"/>
      <c r="FH1264" s="10"/>
      <c r="FI1264" s="10"/>
      <c r="FJ1264" s="80"/>
      <c r="FK1264" s="23" t="s">
        <v>149</v>
      </c>
      <c r="FO1264" s="1"/>
      <c r="FQ1264" s="80"/>
      <c r="FU1264" s="13"/>
      <c r="FV1264" s="81"/>
      <c r="FW1264" s="82" t="s">
        <v>150</v>
      </c>
      <c r="FY1264" s="13"/>
      <c r="FZ1264" s="13"/>
      <c r="GC1264" s="1"/>
      <c r="GG1264" s="1"/>
      <c r="GK1264" s="13"/>
    </row>
    <row r="1265" spans="1:197" x14ac:dyDescent="0.2">
      <c r="A1265" s="1"/>
      <c r="D1265" t="s">
        <v>10</v>
      </c>
      <c r="E1265" s="5">
        <f t="shared" si="1906"/>
        <v>-9.8670061026308639E-2</v>
      </c>
      <c r="F1265" s="6">
        <f t="shared" si="1906"/>
        <v>-0.32743646904069484</v>
      </c>
      <c r="G1265" s="7">
        <f t="shared" si="1907"/>
        <v>0.3854786179954508</v>
      </c>
      <c r="H1265" s="8">
        <f t="shared" si="1908"/>
        <v>0.17324096000959935</v>
      </c>
      <c r="J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W1265" s="1"/>
      <c r="BV1265" s="17">
        <f t="shared" si="1885"/>
        <v>25</v>
      </c>
      <c r="BW1265" s="17">
        <f t="shared" si="1885"/>
        <v>-30</v>
      </c>
      <c r="BX1265" s="17">
        <f t="shared" si="1885"/>
        <v>270.8</v>
      </c>
      <c r="BZ1265" s="5" t="s">
        <v>4</v>
      </c>
      <c r="CA1265" s="6" t="s">
        <v>5</v>
      </c>
      <c r="CB1265" s="7" t="s">
        <v>6</v>
      </c>
      <c r="CC1265" s="8" t="s">
        <v>1</v>
      </c>
      <c r="CD1265">
        <v>4</v>
      </c>
      <c r="CE1265" s="9" t="s">
        <v>7</v>
      </c>
      <c r="CG1265" s="90" t="s">
        <v>157</v>
      </c>
      <c r="CH1265" s="61">
        <f>CE1266-((CH1267-CE1266)/(EY1265-CW1265))*CW1265</f>
        <v>4.9539141998104315</v>
      </c>
      <c r="CI1265" s="10"/>
      <c r="CK1265" s="5" t="s">
        <v>4</v>
      </c>
      <c r="CL1265" s="6" t="s">
        <v>5</v>
      </c>
      <c r="CM1265" s="7" t="s">
        <v>6</v>
      </c>
      <c r="CN1265" s="8" t="s">
        <v>1</v>
      </c>
      <c r="CO1265" s="10"/>
      <c r="CP1265">
        <f t="shared" ref="CP1265:CQ1267" si="1909">BZ1266</f>
        <v>0.93180266183863136</v>
      </c>
      <c r="CQ1265">
        <f t="shared" si="1909"/>
        <v>-0.87956522186239505</v>
      </c>
      <c r="CR1265">
        <f>CI1269</f>
        <v>0</v>
      </c>
      <c r="CS1265">
        <f>CL1269</f>
        <v>0</v>
      </c>
      <c r="CU1265" s="17">
        <f>CU1169</f>
        <v>140</v>
      </c>
      <c r="CV1265" s="17">
        <f>CV1169</f>
        <v>15</v>
      </c>
      <c r="CW1265" s="31">
        <f>CH1172</f>
        <v>150.9200837585752</v>
      </c>
      <c r="CX1265" s="1"/>
      <c r="CY1265" s="61">
        <f t="array" ref="CY1265:CY1267">MMULT(DQ1265:DS1267,DO1265:DO1267)</f>
        <v>0.90491269794133589</v>
      </c>
      <c r="CZ1265" s="13"/>
      <c r="DA1265" s="17">
        <v>1</v>
      </c>
      <c r="DB1265">
        <v>0</v>
      </c>
      <c r="DD1265" s="73">
        <f>(DB1265^2)*(1-COS(RADIANS(CW1265+45)))+(COS(RADIANS(CW1265+45)))</f>
        <v>-0.9616452201682868</v>
      </c>
      <c r="DE1265" s="73">
        <f>(DB1265*DB1266)*(1-COS(RADIANS(CW1265+45)))-DB1267*(SIN(RADIANS(CW1265+45)))</f>
        <v>0.27429631883692357</v>
      </c>
      <c r="DF1265" s="73">
        <f>(DB1265*DB1267)*(1-COS(RADIANS(CW1265+45)))+DB1266*(SIN(RADIANS(CW1265+45)))</f>
        <v>0</v>
      </c>
      <c r="DG1265" s="10"/>
      <c r="DH1265">
        <f t="array" ref="DH1265:DH1267">MMULT(DD1265:DF1267,DA1265:DA1267)</f>
        <v>-0.9616452201682868</v>
      </c>
      <c r="DI1265" s="23">
        <f>COS(RADIANS('[1]Biaxial Input'!$F$21))</f>
        <v>-0.9975640502598242</v>
      </c>
      <c r="DK1265" s="30">
        <f>(DI1265^2)*(1-COS(RADIANS(CV1265)))+(COS(RADIANS(CV1265)))</f>
        <v>0.99983419624187875</v>
      </c>
      <c r="DL1265" s="30">
        <f>(DI1265*DI1266)*(1-COS(RADIANS(CV1265)))-DI1267*(SIN(RADIANS(CV1265)))</f>
        <v>-2.3711042090011594E-3</v>
      </c>
      <c r="DM1265" s="30">
        <f>(DI1265*DI1267)*(1-COS(RADIANS(CV1265)))+DI1266*(SIN(RADIANS(CV1265)))</f>
        <v>1.8054303924173627E-2</v>
      </c>
      <c r="DO1265">
        <f t="array" ref="DO1265:DO1267">MMULT(DK1265:DM1267,DH1265:DH1267)</f>
        <v>-0.96083539062069589</v>
      </c>
      <c r="DQ1265" s="28">
        <f>(DB1265^2)*(1-COS(RADIANS(CU1265)))+(COS(RADIANS(CU1265)))</f>
        <v>-0.7660444431189779</v>
      </c>
      <c r="DR1265" s="28">
        <f>(DB1265*DB1266)*(1-COS(RADIANS(CU1265)))-DB1267*(SIN(RADIANS(CU1265)))</f>
        <v>-0.64278760968653947</v>
      </c>
      <c r="DS1265" s="28">
        <f>(DB1265*DB1267)*(1-COS(RADIANS(CU1265)))+DB1266*(SIN(RADIANS(CU1265)))</f>
        <v>0</v>
      </c>
      <c r="DU1265" s="61">
        <f t="array" ref="DU1265:DU1267">MMULT(DQ1265:DS1267,EE1265:EE1267)</f>
        <v>-0.38575675178194013</v>
      </c>
      <c r="DV1265" s="13"/>
      <c r="DW1265" s="17">
        <v>1</v>
      </c>
      <c r="DX1265">
        <v>0</v>
      </c>
      <c r="DZ1265" s="73">
        <f>(DB1265^2)*(1-COS(RADIANS(CW1265-45)))+(COS(RADIANS(CW1265-45)))</f>
        <v>-0.2742963188369234</v>
      </c>
      <c r="EA1265" s="73">
        <f>(DB1265*DB1266)*(1-COS(RADIANS(CW1265-45)))-DB1267*(SIN(RADIANS(CW1265-45)))</f>
        <v>-0.9616452201682868</v>
      </c>
      <c r="EB1265" s="73">
        <f>(DB1265*DB1267)*(1-COS(RADIANS(CW1265-45)))+DB1266*(SIN(RADIANS(CW1265-45)))</f>
        <v>0</v>
      </c>
      <c r="EC1265" s="10"/>
      <c r="ED1265">
        <f t="array" ref="ED1265:ED1267">MMULT(DZ1265:EB1267,DA1265:DA1267)</f>
        <v>-0.2742963188369234</v>
      </c>
      <c r="EE1265" s="1">
        <f t="array" ref="EE1265:EE1267">MMULT(DK1265:DM1267,ED1265:ED1267)</f>
        <v>-0.27653100050552831</v>
      </c>
      <c r="EG1265">
        <f>CY1265+DU1265</f>
        <v>0.51915594615939575</v>
      </c>
      <c r="EH1265">
        <f>EG1265/(SQRT(EG1265^2+EG1266^2+EG1267^2))</f>
        <v>0.36709869002262685</v>
      </c>
      <c r="EJ1265">
        <f>Q1265+AM1265</f>
        <v>0</v>
      </c>
      <c r="EK1265">
        <f>EJ1265/(SQRT(EJ1265^2+EJ1266^2+EJ1267^2))</f>
        <v>0</v>
      </c>
      <c r="EM1265" s="23">
        <f>CY1266*DU1267-CY1267*DU1266</f>
        <v>0.17979081611467088</v>
      </c>
      <c r="EO1265" s="15">
        <v>4</v>
      </c>
      <c r="EP1265" s="9" t="s">
        <v>7</v>
      </c>
      <c r="EW1265" s="17">
        <f>CU1265</f>
        <v>140</v>
      </c>
      <c r="EX1265" s="17">
        <f>CV1265</f>
        <v>15</v>
      </c>
      <c r="EY1265" s="31">
        <f>1+CW1265</f>
        <v>151.9200837585752</v>
      </c>
      <c r="EZ1265" s="10"/>
      <c r="FA1265" s="61">
        <f t="array" ref="FA1265:FA1267">MMULT(FS1265:FU1267,FQ1265:FQ1267)</f>
        <v>0.91150725897242102</v>
      </c>
      <c r="FB1265" s="13">
        <f>BW1266</f>
        <v>-40</v>
      </c>
      <c r="FC1265" s="17">
        <v>1</v>
      </c>
      <c r="FD1265">
        <v>0</v>
      </c>
      <c r="FF1265" s="73">
        <f>(FD1265^2)*(1-COS(RADIANS(EY1265+45)))+(COS(RADIANS(EY1265+45)))</f>
        <v>-0.95671162610282934</v>
      </c>
      <c r="FG1265" s="73">
        <f>(FD1265*FD1266)*(1-COS(RADIANS(EY1265+45)))-FD1267*(SIN(RADIANS(EY1265+45)))</f>
        <v>0.29103756540982839</v>
      </c>
      <c r="FH1265" s="73">
        <f>(FD1265*FD1267)*(1-COS(RADIANS(EY1265+45)))+FD1266*(SIN(RADIANS(EY1265+45)))</f>
        <v>0</v>
      </c>
      <c r="FI1265" s="10"/>
      <c r="FJ1265">
        <f t="array" ref="FJ1265:FJ1267">MMULT(FF1265:FH1267,FC1265:FC1267)</f>
        <v>-0.95671162610282934</v>
      </c>
      <c r="FK1265" s="23">
        <f>COS(RADIANS(176))</f>
        <v>-0.9975640502598242</v>
      </c>
      <c r="FM1265" s="30">
        <f>(FK1265^2)*(1-COS(RADIANS(EX1265)))+(COS(RADIANS(EX1265)))</f>
        <v>0.99983419624187875</v>
      </c>
      <c r="FN1265" s="30">
        <f>(FK1265*FK1266)*(1-COS(RADIANS(EX1265)))-FK1267*(SIN(RADIANS(EX1265)))</f>
        <v>-2.3711042090011594E-3</v>
      </c>
      <c r="FO1265" s="30">
        <f>(FK1265*FK1267)*(1-COS(RADIANS(EX1265)))+FK1266*(SIN(RADIANS(EX1265)))</f>
        <v>1.8054303924173627E-2</v>
      </c>
      <c r="FQ1265">
        <f t="array" ref="FQ1265:FQ1267">MMULT(FM1265:FO1267,FJ1265:FJ1267)</f>
        <v>-0.95586291932346257</v>
      </c>
      <c r="FS1265" s="28">
        <f>(FD1265^2)*(1-COS(RADIANS(EW1265)))+(COS(RADIANS(EW1265)))</f>
        <v>-0.7660444431189779</v>
      </c>
      <c r="FT1265" s="28">
        <f>(FD1265*FD1266)*(1-COS(RADIANS(EW1265)))-FD1267*(SIN(RADIANS(EW1265)))</f>
        <v>-0.64278760968653947</v>
      </c>
      <c r="FU1265" s="28">
        <f>(FD1265*FD1267)*(1-COS(RADIANS(EW1265)))+FD1266*(SIN(RADIANS(EW1265)))</f>
        <v>0</v>
      </c>
      <c r="FW1265" s="61">
        <f t="array" ref="FW1265:FW1267">MMULT(FS1265:FU1267,GG1265:GG1267)</f>
        <v>-0.36990509496545804</v>
      </c>
      <c r="FX1265" s="13">
        <f>BX1266</f>
        <v>259.10000000000002</v>
      </c>
      <c r="FY1265" s="17">
        <v>1</v>
      </c>
      <c r="FZ1265">
        <v>0</v>
      </c>
      <c r="GB1265" s="73">
        <f>(FD1265^2)*(1-COS(RADIANS(EY1265-45)))+(COS(RADIANS(EY1265-45)))</f>
        <v>-0.29103756540982845</v>
      </c>
      <c r="GC1265" s="73">
        <f>(FD1265*FD1266)*(1-COS(RADIANS(EY1265-45)))-FD1267*(SIN(RADIANS(EY1265-45)))</f>
        <v>-0.95671162610282934</v>
      </c>
      <c r="GD1265" s="73">
        <f>(FD1265*FD1267)*(1-COS(RADIANS(EY1265-45)))+FD1266*(SIN(RADIANS(EY1265-45)))</f>
        <v>0</v>
      </c>
      <c r="GE1265" s="10"/>
      <c r="GF1265">
        <f t="array" ref="GF1265:GF1267">MMULT(GB1265:GD1267,FC1265:FC1267)</f>
        <v>-0.29103756540982845</v>
      </c>
      <c r="GG1265" s="1">
        <f t="array" ref="GG1265:GG1267">MMULT(FM1265:FO1267,GF1265:GF1267)</f>
        <v>-0.29325777325118185</v>
      </c>
      <c r="GI1265">
        <f>FA1265+FW1265</f>
        <v>0.54160216400696304</v>
      </c>
      <c r="GJ1265">
        <f>GI1265/(SQRT(GI1265^2+GI1266^2+GI1267^2))</f>
        <v>0.38297056287463221</v>
      </c>
      <c r="GL1265" t="e">
        <f>CH1266+DC1265</f>
        <v>#VALUE!</v>
      </c>
      <c r="GM1265" t="e">
        <f>GL1265/(SQRT(GL1265^2+GL1266^2+GL1267^2))</f>
        <v>#VALUE!</v>
      </c>
      <c r="GO1265" s="27">
        <f>FA1266*FW1267-FA1267*FW1266</f>
        <v>0.1797908161146709</v>
      </c>
    </row>
    <row r="1266" spans="1:197" x14ac:dyDescent="0.2">
      <c r="A1266" s="1"/>
      <c r="J1266" s="10"/>
      <c r="Q1266" s="82" t="s">
        <v>148</v>
      </c>
      <c r="R1266" s="13"/>
      <c r="T1266" s="10"/>
      <c r="U1266" s="10"/>
      <c r="V1266" s="10"/>
      <c r="W1266" s="10"/>
      <c r="X1266" s="10"/>
      <c r="Y1266" s="10"/>
      <c r="Z1266" s="80"/>
      <c r="AA1266" s="23" t="s">
        <v>149</v>
      </c>
      <c r="AE1266" s="1"/>
      <c r="AG1266" s="80"/>
      <c r="AK1266" s="13"/>
      <c r="AL1266" s="81"/>
      <c r="AM1266" s="82" t="s">
        <v>150</v>
      </c>
      <c r="AO1266" s="13"/>
      <c r="AP1266" s="13"/>
      <c r="AS1266" s="1"/>
      <c r="AW1266" s="1"/>
      <c r="BV1266" s="17">
        <f t="shared" si="1885"/>
        <v>40</v>
      </c>
      <c r="BW1266" s="17">
        <f t="shared" si="1885"/>
        <v>-40</v>
      </c>
      <c r="BX1266" s="17">
        <f t="shared" si="1885"/>
        <v>259.10000000000002</v>
      </c>
      <c r="BY1266" t="s">
        <v>8</v>
      </c>
      <c r="BZ1266" s="5">
        <f t="shared" ref="BZ1266:CA1268" si="1910">BZ1261</f>
        <v>0.93180266183863136</v>
      </c>
      <c r="CA1266" s="6">
        <f t="shared" si="1910"/>
        <v>-0.87956522186239505</v>
      </c>
      <c r="CB1266" s="7">
        <f>CY1265</f>
        <v>0.90491269794133589</v>
      </c>
      <c r="CC1266" s="8">
        <f>DU1265</f>
        <v>-0.38575675178194013</v>
      </c>
      <c r="CE1266" s="9">
        <f>((SUMPRODUCT(CB1266:CB1268,BZ1266:BZ1268))*(SUMPRODUCT(CB1266:CB1268,CA1266:CA1268)))-((SUMPRODUCT(CC1266:CC1268,BZ1266:BZ1268))*(SUMPRODUCT(CC1266:CC1268,CA1266:CA1268)))</f>
        <v>-4.9960036108132044E-16</v>
      </c>
      <c r="CG1266">
        <v>1</v>
      </c>
      <c r="CH1266" t="s">
        <v>161</v>
      </c>
      <c r="CI1266" s="67"/>
      <c r="CJ1266" s="1" t="s">
        <v>8</v>
      </c>
      <c r="CK1266" s="5">
        <f t="shared" ref="CK1266:CL1268" si="1911">BZ1266</f>
        <v>0.93180266183863136</v>
      </c>
      <c r="CL1266" s="6">
        <f t="shared" si="1911"/>
        <v>-0.87956522186239505</v>
      </c>
      <c r="CM1266" s="7">
        <f>FA1265</f>
        <v>0.91150725897242102</v>
      </c>
      <c r="CN1266" s="8">
        <f>FW1265</f>
        <v>-0.36990509496545804</v>
      </c>
      <c r="CO1266" s="10"/>
      <c r="CP1266">
        <f t="shared" si="1909"/>
        <v>0.3492962422733713</v>
      </c>
      <c r="CQ1266">
        <f t="shared" si="1909"/>
        <v>-0.34518112468713447</v>
      </c>
      <c r="CR1266">
        <f>CJ1269</f>
        <v>0</v>
      </c>
      <c r="CS1266">
        <f>CM1269</f>
        <v>0</v>
      </c>
      <c r="CW1266" s="28"/>
      <c r="CX1266" s="1"/>
      <c r="CY1266" s="61">
        <v>-0.41636155212364201</v>
      </c>
      <c r="DA1266" s="17">
        <v>0</v>
      </c>
      <c r="DB1266">
        <v>0</v>
      </c>
      <c r="DD1266" s="73">
        <f>(DB1265*DB1266)*(1-COS(RADIANS(CW1265+45)))+DB1267*(SIN(RADIANS(CW1265+45)))</f>
        <v>-0.27429631883692357</v>
      </c>
      <c r="DE1266" s="73">
        <f>(DB1266^2)*(1-COS(RADIANS(CW1265+45)))+(COS(RADIANS(CW1265+45)))</f>
        <v>-0.9616452201682868</v>
      </c>
      <c r="DF1266" s="73">
        <f>(DB1266*DB1267)*(1-COS(RADIANS(CW1265+45)))-DB1265*(SIN(RADIANS(CW1265+45)))</f>
        <v>0</v>
      </c>
      <c r="DG1266" s="10"/>
      <c r="DH1266">
        <v>-0.27429631883692357</v>
      </c>
      <c r="DI1266" s="23">
        <f>SIN(RADIANS('[1]Biaxial Input'!$F$21))*(COS(RADIANS(0)))</f>
        <v>6.9756473744125524E-2</v>
      </c>
      <c r="DK1266" s="30">
        <f>(DI1265*DI1266)*(1-COS(RADIANS(CV1265)))+DI1267*(SIN(RADIANS(CV1265)))</f>
        <v>-2.3711042090011594E-3</v>
      </c>
      <c r="DL1266" s="30">
        <f>(DI1266^2)*(1-COS(RADIANS(CV1265)))+(COS(RADIANS(CV1265)))</f>
        <v>0.96609163004718956</v>
      </c>
      <c r="DM1266" s="30">
        <f>(DI1266*DI1267)*(1-COS(RADIANS(CV1265)))-DI1265*(SIN(RADIANS(CV1265)))</f>
        <v>0.25818857491685071</v>
      </c>
      <c r="DO1266">
        <v>-0.26271521675200021</v>
      </c>
      <c r="DQ1266" s="28">
        <f>(DB1265*DB1266)*(1-COS(RADIANS(CU1265)))+DB1267*(SIN(RADIANS(CU1265)))</f>
        <v>0.64278760968653947</v>
      </c>
      <c r="DR1266" s="28">
        <f>(DB1266^2)*(1-COS(RADIANS(CU1265)))+(COS(RADIANS(CU1265)))</f>
        <v>-0.7660444431189779</v>
      </c>
      <c r="DS1266" s="28">
        <f>(DB1266*DB1267)*(1-COS(RADIANS(CU1265)))-DB1265*(SIN(RADIANS(CU1265)))</f>
        <v>0</v>
      </c>
      <c r="DU1266" s="61">
        <v>-0.88993286115559878</v>
      </c>
      <c r="DW1266" s="17">
        <v>0</v>
      </c>
      <c r="DX1266">
        <v>0</v>
      </c>
      <c r="DZ1266" s="73">
        <f>(DB1265*DB1266)*(1-COS(RADIANS(CW1265-45)))+DB1267*(SIN(RADIANS(CW1265-45)))</f>
        <v>0.9616452201682868</v>
      </c>
      <c r="EA1266" s="73">
        <f>(DB1266^2)*(1-COS(RADIANS(CW1265-45)))+(COS(RADIANS(CW1265-45)))</f>
        <v>-0.2742963188369234</v>
      </c>
      <c r="EB1266" s="73">
        <f>(DB1266*DB1267)*(1-COS(RADIANS(CW1265-45)))-DB1265*(SIN(RADIANS(CW1265-45)))</f>
        <v>0</v>
      </c>
      <c r="EC1266" s="10"/>
      <c r="ED1266">
        <v>0.9616452201682868</v>
      </c>
      <c r="EE1266" s="1">
        <v>0.92968778343557634</v>
      </c>
      <c r="EG1266">
        <f>CY1266+DU1266</f>
        <v>-1.3062944132792409</v>
      </c>
      <c r="EH1266">
        <f>EG1266/(SQRT(EG1265^2+EG1266^2+EG1267^2))</f>
        <v>-0.92368963785585356</v>
      </c>
      <c r="EJ1266">
        <f>Q1266+AM1266</f>
        <v>0</v>
      </c>
      <c r="EK1266">
        <f>EJ1266/(SQRT(EJ1265^2+EJ1266^2+EJ1267^2))</f>
        <v>0</v>
      </c>
      <c r="EM1266" s="23">
        <f>CY1267*DU1265-CY1265*DU1267</f>
        <v>0.18617884022788755</v>
      </c>
      <c r="EP1266" s="9">
        <f>((SUMPRODUCT(CM1266:CM1268,BZ1266:BZ1268))*(SUMPRODUCT(CM1266:CM1268,CA1266:CA1268)))-((SUMPRODUCT(CN1266:CN1268,BZ1266:BZ1268))*(SUMPRODUCT(CN1266:CN1268,CA1266:CA1268)))</f>
        <v>-3.2824751195707103E-2</v>
      </c>
      <c r="EY1266" s="28"/>
      <c r="EZ1266" s="10"/>
      <c r="FA1266" s="61">
        <v>-0.40076666824777912</v>
      </c>
      <c r="FB1266" s="13">
        <f>BW1267</f>
        <v>-45</v>
      </c>
      <c r="FC1266" s="17">
        <v>0</v>
      </c>
      <c r="FD1266">
        <v>0</v>
      </c>
      <c r="FF1266" s="73">
        <f>(FD1265*FD1266)*(1-COS(RADIANS(EY1265+45)))+FD1267*(SIN(RADIANS(EY1265+45)))</f>
        <v>-0.29103756540982839</v>
      </c>
      <c r="FG1266" s="73">
        <f>(FD1266^2)*(1-COS(RADIANS(EY1265+45)))+(COS(RADIANS(EY1265+45)))</f>
        <v>-0.95671162610282934</v>
      </c>
      <c r="FH1266" s="73">
        <f>(FD1266*FD1267)*(1-COS(RADIANS(EY1265+45)))-FD1265*(SIN(RADIANS(EY1265+45)))</f>
        <v>0</v>
      </c>
      <c r="FI1266" s="10"/>
      <c r="FJ1266">
        <v>-0.29103756540982839</v>
      </c>
      <c r="FK1266" s="23">
        <f>SIN(RADIANS(176))*(COS(RADIANS(0)))</f>
        <v>6.9756473744125524E-2</v>
      </c>
      <c r="FM1266" s="30">
        <f>(FK1265*FK1266)*(1-COS(RADIANS(EX1265)))+FK1267*(SIN(RADIANS(EX1265)))</f>
        <v>-2.3711042090011594E-3</v>
      </c>
      <c r="FN1266" s="30">
        <f>(FK1266^2)*(1-COS(RADIANS(EX1265)))+(COS(RADIANS(EX1265)))</f>
        <v>0.96609163004718956</v>
      </c>
      <c r="FO1266" s="30">
        <f>(FK1266*FK1267)*(1-COS(RADIANS(EX1265)))-FK1265*(SIN(RADIANS(EX1265)))</f>
        <v>0.25818857491685071</v>
      </c>
      <c r="FQ1266">
        <v>-0.27890049300829389</v>
      </c>
      <c r="FS1266" s="28">
        <f>(FD1265*FD1266)*(1-COS(RADIANS(EW1265)))+FD1267*(SIN(RADIANS(EW1265)))</f>
        <v>0.64278760968653947</v>
      </c>
      <c r="FT1266" s="28">
        <f>(FD1266^2)*(1-COS(RADIANS(EW1265)))+(COS(RADIANS(EW1265)))</f>
        <v>-0.7660444431189779</v>
      </c>
      <c r="FU1266" s="28">
        <f>(FD1266*FD1267)*(1-COS(RADIANS(EW1265)))-FD1265*(SIN(RADIANS(EW1265)))</f>
        <v>0</v>
      </c>
      <c r="FW1266" s="61">
        <v>-0.89706383110287846</v>
      </c>
      <c r="FX1266" s="13">
        <f>BX1267</f>
        <v>243.3</v>
      </c>
      <c r="FY1266" s="17">
        <v>0</v>
      </c>
      <c r="FZ1266">
        <v>0</v>
      </c>
      <c r="GB1266" s="73">
        <f>(FD1265*FD1266)*(1-COS(RADIANS(EY1265-45)))+FD1267*(SIN(RADIANS(EY1265-45)))</f>
        <v>0.95671162610282934</v>
      </c>
      <c r="GC1266" s="73">
        <f>(FD1266^2)*(1-COS(RADIANS(EY1265-45)))+(COS(RADIANS(EY1265-45)))</f>
        <v>-0.29103756540982845</v>
      </c>
      <c r="GD1266" s="73">
        <f>(FD1266*FD1267)*(1-COS(RADIANS(EY1265-45)))-FD1265*(SIN(RADIANS(EY1265-45)))</f>
        <v>0</v>
      </c>
      <c r="GE1266" s="10"/>
      <c r="GF1266">
        <v>0.95671162610282934</v>
      </c>
      <c r="GG1266" s="1">
        <v>0.92496117474310047</v>
      </c>
      <c r="GI1266">
        <f>FA1266+FW1266</f>
        <v>-1.2978304993506575</v>
      </c>
      <c r="GJ1266">
        <f>GI1266/(SQRT(GI1265^2+GI1266^2+GI1267^2))</f>
        <v>-0.917704746921573</v>
      </c>
      <c r="GL1266">
        <f>CH1267+DC1266</f>
        <v>-3.2824751195707103E-2</v>
      </c>
      <c r="GM1266" t="e">
        <f>GL1266/(SQRT(GL1265^2+GL1266^2+GL1267^2))</f>
        <v>#VALUE!</v>
      </c>
      <c r="GO1266" s="27">
        <f>FA1267*FW1265-FA1265*FW1267</f>
        <v>0.18617884022788755</v>
      </c>
    </row>
    <row r="1267" spans="1:197" x14ac:dyDescent="0.2">
      <c r="A1267" s="1"/>
      <c r="E1267" s="5" t="s">
        <v>4</v>
      </c>
      <c r="F1267" s="6" t="s">
        <v>5</v>
      </c>
      <c r="G1267" s="7" t="s">
        <v>6</v>
      </c>
      <c r="H1267" s="8" t="s">
        <v>1</v>
      </c>
      <c r="I1267">
        <v>7</v>
      </c>
      <c r="J1267" s="9" t="s">
        <v>7</v>
      </c>
      <c r="K1267">
        <v>7</v>
      </c>
      <c r="L1267" s="10"/>
      <c r="M1267" s="17">
        <f>A1243</f>
        <v>20</v>
      </c>
      <c r="N1267" s="17">
        <f>B1243</f>
        <v>30</v>
      </c>
      <c r="O1267" s="17">
        <f>C1243</f>
        <v>177.5</v>
      </c>
      <c r="Q1267" s="61">
        <f t="array" ref="Q1267:Q1269">MMULT(AI1267:AK1269,AG1267:AG1269)</f>
        <v>-0.48853553065825783</v>
      </c>
      <c r="R1267" s="13"/>
      <c r="S1267" s="17">
        <v>1</v>
      </c>
      <c r="T1267">
        <v>0</v>
      </c>
      <c r="V1267" s="73">
        <f>(T1267^2)*(1-COS(RADIANS(O1267+45)))+(COS(RADIANS(O1267+45)))</f>
        <v>-0.73727733681012408</v>
      </c>
      <c r="W1267" s="73">
        <f>(T1267*T1268)*(1-COS(RADIANS(O1267+45)))-T1269*(SIN(RADIANS(O1267+45)))</f>
        <v>0.67559020761566013</v>
      </c>
      <c r="X1267" s="73">
        <f>(T1267*T1269)*(1-COS(RADIANS(O1267+45)))+T1268*(SIN(RADIANS(O1267+45)))</f>
        <v>0</v>
      </c>
      <c r="Y1267" s="10"/>
      <c r="Z1267">
        <f t="array" ref="Z1267:Z1269">MMULT(V1267:X1269,S1267:S1269)</f>
        <v>-0.73727733681012408</v>
      </c>
      <c r="AA1267" s="23">
        <f>COS(RADIANS('[1]Biaxial Input'!$F$21))</f>
        <v>-0.9975640502598242</v>
      </c>
      <c r="AC1267" s="30">
        <f>(AA1267^2)*(1-COS(RADIANS(N1267)))+(COS(RADIANS(N1267)))</f>
        <v>0.99934808421962718</v>
      </c>
      <c r="AD1267" s="30">
        <f>(AA1267*AA1268)*(1-COS(RADIANS(N1267)))-AA1269*(SIN(RADIANS(N1267)))</f>
        <v>-9.3228300025961861E-3</v>
      </c>
      <c r="AE1267" s="30">
        <f>(AA1267*AA1269)*(1-COS(RADIANS(N1267)))+AA1268*(SIN(RADIANS(N1267)))</f>
        <v>3.4878236872062755E-2</v>
      </c>
      <c r="AG1267">
        <f t="array" ref="AG1267:AG1269">MMULT(AC1267:AE1269,Z1267:Z1269)</f>
        <v>-0.73049828142272688</v>
      </c>
      <c r="AI1267" s="28">
        <f>(T1267^2)*(1-COS(RADIANS(M1267)))+(COS(RADIANS(M1267)))</f>
        <v>0.93969262078590843</v>
      </c>
      <c r="AJ1267" s="28">
        <f>(T1267*T1268)*(1-COS(RADIANS(M1267)))-T1269*(SIN(RADIANS(M1267)))</f>
        <v>-0.34202014332566871</v>
      </c>
      <c r="AK1267" s="28">
        <f>(T1267*T1269)*(1-COS(RADIANS(M1267)))+T1268*(SIN(RADIANS(M1267)))</f>
        <v>0</v>
      </c>
      <c r="AM1267" s="61">
        <f t="array" ref="AM1267:AM1269">MMULT(AI1267:AK1269,AW1267:AW1269)</f>
        <v>-0.86159099769206515</v>
      </c>
      <c r="AN1267" s="13"/>
      <c r="AO1267" s="17">
        <v>1</v>
      </c>
      <c r="AP1267">
        <v>0</v>
      </c>
      <c r="AR1267" s="73">
        <f>(T1267^2)*(1-COS(RADIANS(O1267-45)))+(COS(RADIANS(O1267-45)))</f>
        <v>-0.67559020761566024</v>
      </c>
      <c r="AS1267" s="73">
        <f>(T1267*T1268)*(1-COS(RADIANS(O1267-45)))-T1269*(SIN(RADIANS(O1267-45)))</f>
        <v>-0.73727733681012408</v>
      </c>
      <c r="AT1267" s="73">
        <f>(T1267*T1269)*(1-COS(RADIANS(O1267-45)))+T1268*(SIN(RADIANS(O1267-45)))</f>
        <v>0</v>
      </c>
      <c r="AU1267" s="10"/>
      <c r="AV1267">
        <f t="array" ref="AV1267:AV1269">MMULT(AR1267:AT1269,S1267:S1269)</f>
        <v>-0.67559020761566024</v>
      </c>
      <c r="AW1267" s="1">
        <f t="array" ref="AW1267:AW1269">MMULT(AC1267:AE1269,AV1267:AV1269)</f>
        <v>-0.68202329097409797</v>
      </c>
      <c r="BV1267" s="17">
        <f t="shared" ref="BV1267:BX1268" si="1912">BV1171</f>
        <v>60</v>
      </c>
      <c r="BW1267" s="17">
        <f t="shared" si="1912"/>
        <v>-45</v>
      </c>
      <c r="BX1267" s="17">
        <f t="shared" si="1912"/>
        <v>243.3</v>
      </c>
      <c r="BY1267" t="s">
        <v>9</v>
      </c>
      <c r="BZ1267" s="5">
        <f t="shared" si="1910"/>
        <v>0.3492962422733713</v>
      </c>
      <c r="CA1267" s="6">
        <f t="shared" si="1910"/>
        <v>-0.34518112468713447</v>
      </c>
      <c r="CB1267" s="7">
        <f>CY1266</f>
        <v>-0.41636155212364201</v>
      </c>
      <c r="CC1267" s="8">
        <f>DU1266</f>
        <v>-0.88993286115559878</v>
      </c>
      <c r="CE1267" s="10"/>
      <c r="CH1267">
        <f>((SUMPRODUCT(CM1266:CM1268,CK1266:CK1268))*(SUMPRODUCT(CM1266:CM1268,CL1266:CL1268)))-((SUMPRODUCT(CN1266:CN1268,CK1266:CK1268))*(SUMPRODUCT(CN1266:CN1268,CL1266:CL1268)))</f>
        <v>-3.2824751195707103E-2</v>
      </c>
      <c r="CI1267" s="67"/>
      <c r="CJ1267" s="10" t="s">
        <v>9</v>
      </c>
      <c r="CK1267" s="5">
        <f t="shared" si="1911"/>
        <v>0.3492962422733713</v>
      </c>
      <c r="CL1267" s="6">
        <f t="shared" si="1911"/>
        <v>-0.34518112468713447</v>
      </c>
      <c r="CM1267" s="7">
        <f>FA1266</f>
        <v>-0.40076666824777912</v>
      </c>
      <c r="CN1267" s="8">
        <f>FW1266</f>
        <v>-0.89706383110287846</v>
      </c>
      <c r="CP1267">
        <f t="shared" si="1909"/>
        <v>-9.8670839279614439E-2</v>
      </c>
      <c r="CQ1267">
        <f t="shared" si="1909"/>
        <v>-0.32743703463395935</v>
      </c>
      <c r="CR1267">
        <f>CK1269</f>
        <v>0</v>
      </c>
      <c r="CS1267">
        <f>CN1269</f>
        <v>0</v>
      </c>
      <c r="CW1267" s="28"/>
      <c r="CX1267" s="1"/>
      <c r="CY1267" s="61">
        <v>8.8182010737590522E-2</v>
      </c>
      <c r="DA1267" s="17">
        <v>0</v>
      </c>
      <c r="DB1267">
        <v>1</v>
      </c>
      <c r="DD1267" s="73">
        <f>(DB1265*DB1267)*(1-COS(RADIANS(CW1265+45)))-DB1266*(SIN(RADIANS(CW1265+45)))</f>
        <v>0</v>
      </c>
      <c r="DE1267" s="73">
        <f>(DB1266*DB1267)*(1-COS(RADIANS(CW1265+45)))+DB1265*(SIN(RADIANS(CW1265+45)))</f>
        <v>0</v>
      </c>
      <c r="DF1267" s="73">
        <f>(DB1267^2)*(1-COS(RADIANS(CW1265+45)))+(COS(RADIANS(CW1265+45)))</f>
        <v>1</v>
      </c>
      <c r="DG1267" s="10"/>
      <c r="DH1267">
        <v>0</v>
      </c>
      <c r="DI1267" s="23">
        <f>SIN(RADIANS('[1]Biaxial Input'!$F$21))*SIN(RADIANS(0))</f>
        <v>0</v>
      </c>
      <c r="DK1267" s="30">
        <f>(DI1265*DI1267)*(1-COS(RADIANS(CV1265)))-DI1266*(SIN(RADIANS(CV1265)))</f>
        <v>-1.8054303924173627E-2</v>
      </c>
      <c r="DL1267" s="30">
        <f>(DI1266*DI1267)*(1-COS(RADIANS(CV1265)))+DI1265*(SIN(RADIANS(CV1265)))</f>
        <v>-0.25818857491685071</v>
      </c>
      <c r="DM1267" s="30">
        <f>(DI1267^2)*(1-COS(RADIANS(CV1265)))+(COS(RADIANS(CV1265)))</f>
        <v>0.96592582628906831</v>
      </c>
      <c r="DO1267">
        <v>8.8182010737590522E-2</v>
      </c>
      <c r="DQ1267" s="28">
        <f>(DB1265*DB1267)*(1-COS(RADIANS(CU1265)))-DB1266*(SIN(RADIANS(CU1265)))</f>
        <v>0</v>
      </c>
      <c r="DR1267" s="28">
        <f>(DB1266*DB1267)*(1-COS(RADIANS(CU1265)))+DB1265*(SIN(RADIANS(CU1265)))</f>
        <v>0</v>
      </c>
      <c r="DS1267" s="28">
        <f>(DB1267^2)*(1-COS(RADIANS(CU1265)))+(COS(RADIANS(CU1265)))</f>
        <v>1</v>
      </c>
      <c r="DU1267" s="61">
        <v>-0.24333357986528728</v>
      </c>
      <c r="DW1267" s="17">
        <v>0</v>
      </c>
      <c r="DX1267">
        <v>1</v>
      </c>
      <c r="DZ1267" s="73">
        <f>(DB1265*DB1265)*(1-COS(RADIANS(CW1265-45)))-DB1265*(SIN(RADIANS(CW1265-45)))</f>
        <v>0</v>
      </c>
      <c r="EA1267" s="73">
        <f>(DB1266*DB1267)*(1-COS(RADIANS(CW1265-45)))+DB1265*(SIN(RADIANS(CW1265-45)))</f>
        <v>0</v>
      </c>
      <c r="EB1267" s="73">
        <f>(DB1267^2)*(1-COS(RADIANS(CW1265-45)))+(COS(RADIANS(CW1265-45)))</f>
        <v>1</v>
      </c>
      <c r="EC1267" s="10"/>
      <c r="ED1267">
        <v>0</v>
      </c>
      <c r="EE1267" s="1">
        <v>-0.24333357986528728</v>
      </c>
      <c r="EG1267">
        <f>CY1267+DU1267</f>
        <v>-0.15515156912769676</v>
      </c>
      <c r="EH1267">
        <f>EG1267/(SQRT(EG1265^2+EG1266^2+EG1267^2))</f>
        <v>-0.10970872664192777</v>
      </c>
      <c r="EJ1267">
        <f>Q1267+AM1267</f>
        <v>-1.350126528350323</v>
      </c>
      <c r="EK1267">
        <f>EJ1267/(SQRT(EJ1265^2+EJ1266^2+EJ1267^2))</f>
        <v>-1</v>
      </c>
      <c r="EM1267" s="23">
        <f>CY1265*DU1266-CY1266*DU1265</f>
        <v>-0.9659258262890682</v>
      </c>
      <c r="ER1267">
        <f t="shared" ref="ER1267:ES1269" si="1913">CK1266</f>
        <v>0.93180266183863136</v>
      </c>
      <c r="ES1267">
        <f t="shared" si="1913"/>
        <v>-0.87956522186239505</v>
      </c>
      <c r="ET1267" t="e">
        <f>#REF!</f>
        <v>#REF!</v>
      </c>
      <c r="EU1267" t="e">
        <f>#REF!</f>
        <v>#REF!</v>
      </c>
      <c r="EY1267" s="28"/>
      <c r="EZ1267" s="10"/>
      <c r="FA1267" s="61">
        <v>9.2415336725884159E-2</v>
      </c>
      <c r="FB1267" s="13">
        <f>BW1268</f>
        <v>-50</v>
      </c>
      <c r="FC1267" s="17">
        <v>0</v>
      </c>
      <c r="FD1267">
        <v>1</v>
      </c>
      <c r="FF1267" s="73">
        <f>(FD1265*FD1267)*(1-COS(RADIANS(EY1265+45)))-FD1266*(SIN(RADIANS(EY1265+45)))</f>
        <v>0</v>
      </c>
      <c r="FG1267" s="73">
        <f>(FD1266*FD1267)*(1-COS(RADIANS(EY1265+45)))+FD1265*(SIN(RADIANS(EY1265+45)))</f>
        <v>0</v>
      </c>
      <c r="FH1267" s="73">
        <f>(FD1267^2)*(1-COS(RADIANS(EY1265+45)))+(COS(RADIANS(EY1265+45)))</f>
        <v>1</v>
      </c>
      <c r="FI1267" s="10"/>
      <c r="FJ1267">
        <v>0</v>
      </c>
      <c r="FK1267" s="23">
        <f>SIN(RADIANS(176))*SIN(RADIANS(0))</f>
        <v>0</v>
      </c>
      <c r="FM1267" s="30">
        <f>(FK1265*FK1267)*(1-COS(RADIANS(EX1265)))-FK1266*(SIN(RADIANS(EX1265)))</f>
        <v>-1.8054303924173627E-2</v>
      </c>
      <c r="FN1267" s="30">
        <f>(FK1266*FK1267)*(1-COS(RADIANS(EX1265)))+FK1265*(SIN(RADIANS(EX1265)))</f>
        <v>-0.25818857491685071</v>
      </c>
      <c r="FO1267" s="30">
        <f>(FK1267^2)*(1-COS(RADIANS(EX1265)))+(COS(RADIANS(EX1265)))</f>
        <v>0.96592582628906831</v>
      </c>
      <c r="FQ1267">
        <v>9.2415336725884159E-2</v>
      </c>
      <c r="FS1267" s="28">
        <f>(FD1265*FD1267)*(1-COS(RADIANS(EW1265)))-FD1266*(SIN(RADIANS(EW1265)))</f>
        <v>0</v>
      </c>
      <c r="FT1267" s="28">
        <f>(FD1266*FD1267)*(1-COS(RADIANS(EW1265)))+FD1265*(SIN(RADIANS(EW1265)))</f>
        <v>0</v>
      </c>
      <c r="FU1267" s="28">
        <f>(FD1267^2)*(1-COS(RADIANS(EW1265)))+(COS(RADIANS(EW1265)))</f>
        <v>1</v>
      </c>
      <c r="FW1267" s="61">
        <v>-0.24175753069061182</v>
      </c>
      <c r="FX1267" s="13">
        <f>BX1268</f>
        <v>268.7</v>
      </c>
      <c r="FY1267" s="17">
        <v>0</v>
      </c>
      <c r="FZ1267">
        <v>1</v>
      </c>
      <c r="GB1267" s="73">
        <f>(FD1265*FD1265)*(1-COS(RADIANS(EY1265-45)))-FD1265*(SIN(RADIANS(EY1265-45)))</f>
        <v>0</v>
      </c>
      <c r="GC1267" s="73">
        <f>(FD1266*FD1267)*(1-COS(RADIANS(EY1265-45)))+FD1265*(SIN(RADIANS(EY1265-45)))</f>
        <v>0</v>
      </c>
      <c r="GD1267" s="73">
        <f>(FD1267^2)*(1-COS(RADIANS(EY1265-45)))+(COS(RADIANS(EY1265-45)))</f>
        <v>1</v>
      </c>
      <c r="GE1267" s="10"/>
      <c r="GF1267">
        <v>0</v>
      </c>
      <c r="GG1267" s="1">
        <v>-0.24175753069061182</v>
      </c>
      <c r="GI1267">
        <f>FA1267+FW1267</f>
        <v>-0.14934219396472764</v>
      </c>
      <c r="GJ1267">
        <f>GI1267/(SQRT(GI1265^2+GI1266^2+GI1267^2))</f>
        <v>-0.1056008780697356</v>
      </c>
      <c r="GL1267" t="e">
        <f>#REF!+DC1267</f>
        <v>#REF!</v>
      </c>
      <c r="GM1267" t="e">
        <f>GL1267/(SQRT(GL1265^2+GL1266^2+GL1267^2))</f>
        <v>#REF!</v>
      </c>
      <c r="GO1267" s="27">
        <f>FA1265*FW1266-FA1266*FW1265</f>
        <v>-0.96592582628906853</v>
      </c>
    </row>
    <row r="1268" spans="1:197" x14ac:dyDescent="0.2">
      <c r="A1268" s="1"/>
      <c r="D1268" t="s">
        <v>8</v>
      </c>
      <c r="E1268" s="5">
        <f t="shared" ref="E1268:F1270" si="1914">E1263</f>
        <v>0.93180153032697366</v>
      </c>
      <c r="F1268" s="6">
        <f t="shared" si="1914"/>
        <v>-0.87956667635105046</v>
      </c>
      <c r="G1268" s="7">
        <f>Q1267</f>
        <v>-0.48853553065825783</v>
      </c>
      <c r="H1268" s="8">
        <f>AM1267</f>
        <v>-0.86159099769206515</v>
      </c>
      <c r="J1268" s="9">
        <f>((SUMPRODUCT(G1268:G1270,E1268:E1270))*(SUMPRODUCT(G1268:(G1270),F1268:F1270)))-((SUMPRODUCT(H1268:H1270,E1268:E1270))*(SUMPRODUCT(H1268:H1270,F1268:F1270)))</f>
        <v>2.4331587878296423E-2</v>
      </c>
      <c r="Q1268" s="61">
        <v>-0.79359375045049751</v>
      </c>
      <c r="S1268" s="17">
        <v>0</v>
      </c>
      <c r="T1268">
        <v>0</v>
      </c>
      <c r="V1268" s="73">
        <f>(T1267*T1268)*(1-COS(RADIANS(O1267+45)))+T1269*(SIN(RADIANS(O1267+45)))</f>
        <v>-0.67559020761566013</v>
      </c>
      <c r="W1268" s="73">
        <f>(T1268^2)*(1-COS(RADIANS(O1267+45)))+(COS(RADIANS(O1267+45)))</f>
        <v>-0.73727733681012408</v>
      </c>
      <c r="X1268" s="73">
        <f>(T1268*T1269)*(1-COS(RADIANS(O1267+45)))-T1267*(SIN(RADIANS(O1267+45)))</f>
        <v>0</v>
      </c>
      <c r="Y1268" s="10"/>
      <c r="Z1268">
        <v>-0.67559020761566013</v>
      </c>
      <c r="AA1268" s="23">
        <f>SIN(RADIANS('[1]Biaxial Input'!$F$21))*(COS(RADIANS(0)))</f>
        <v>6.9756473744125524E-2</v>
      </c>
      <c r="AC1268" s="30">
        <f>(AA1267*AA1268)*(1-COS(RADIANS(N1267)))+AA1269*(SIN(RADIANS(N1267)))</f>
        <v>-9.3228300025961861E-3</v>
      </c>
      <c r="AD1268" s="30">
        <f>(AA1268^2)*(1-COS(RADIANS(N1267)))+(COS(RADIANS(N1267)))</f>
        <v>0.86667731956481153</v>
      </c>
      <c r="AE1268" s="30">
        <f>(AA1268*AA1269)*(1-COS(RADIANS(N1267)))-AA1267*(SIN(RADIANS(N1267)))</f>
        <v>0.49878202512991204</v>
      </c>
      <c r="AG1268">
        <v>-0.57864519898472722</v>
      </c>
      <c r="AI1268" s="28">
        <f>(T1267*T1268)*(1-COS(RADIANS(M1267)))+T1269*(SIN(RADIANS(M1267)))</f>
        <v>0.34202014332566871</v>
      </c>
      <c r="AJ1268" s="28">
        <f>(T1268^2)*(1-COS(RADIANS(M1267)))+(COS(RADIANS(M1267)))</f>
        <v>0.93969262078590843</v>
      </c>
      <c r="AK1268" s="28">
        <f>(T1268*T1269)*(1-COS(RADIANS(M1267)))-T1267*(SIN(RADIANS(M1267)))</f>
        <v>0</v>
      </c>
      <c r="AM1268" s="61">
        <v>0.37309911180055122</v>
      </c>
      <c r="AO1268" s="17">
        <v>0</v>
      </c>
      <c r="AP1268">
        <v>0</v>
      </c>
      <c r="AR1268" s="73">
        <f>(T1267*T1268)*(1-COS(RADIANS(O1267-45)))+T1269*(SIN(RADIANS(O1267-45)))</f>
        <v>0.73727733681012408</v>
      </c>
      <c r="AS1268" s="73">
        <f>(T1268^2)*(1-COS(RADIANS(O1267-45)))+(COS(RADIANS(O1267-45)))</f>
        <v>-0.67559020761566024</v>
      </c>
      <c r="AT1268" s="73">
        <f>(T1268*T1269)*(1-COS(RADIANS(O1267-45)))-T1267*(SIN(RADIANS(O1267-45)))</f>
        <v>0</v>
      </c>
      <c r="AU1268" s="10"/>
      <c r="AV1268">
        <v>0.73727733681012408</v>
      </c>
      <c r="AW1268" s="1">
        <v>0.64527995869950061</v>
      </c>
      <c r="BV1268" s="17">
        <f t="shared" si="1912"/>
        <v>30</v>
      </c>
      <c r="BW1268" s="17">
        <f t="shared" si="1912"/>
        <v>-50</v>
      </c>
      <c r="BX1268" s="17">
        <f t="shared" si="1912"/>
        <v>268.7</v>
      </c>
      <c r="BY1268" t="s">
        <v>10</v>
      </c>
      <c r="BZ1268" s="5">
        <f t="shared" si="1910"/>
        <v>-9.8670839279614439E-2</v>
      </c>
      <c r="CA1268" s="6">
        <f t="shared" si="1910"/>
        <v>-0.32743703463395935</v>
      </c>
      <c r="CB1268" s="7">
        <f>CY1267</f>
        <v>8.8182010737590522E-2</v>
      </c>
      <c r="CC1268" s="8">
        <f>DU1267</f>
        <v>-0.24333357986528728</v>
      </c>
      <c r="CE1268" s="10"/>
      <c r="CG1268" s="10" t="s">
        <v>160</v>
      </c>
      <c r="CH1268" s="10">
        <f>-CH1265*((EY1265-CW1265)/(CH1267-CE1266))</f>
        <v>150.9200837585752</v>
      </c>
      <c r="CI1268" s="67"/>
      <c r="CJ1268" s="10" t="s">
        <v>10</v>
      </c>
      <c r="CK1268" s="5">
        <f t="shared" si="1911"/>
        <v>-9.8670839279614439E-2</v>
      </c>
      <c r="CL1268" s="6">
        <f t="shared" si="1911"/>
        <v>-0.32743703463395935</v>
      </c>
      <c r="CM1268" s="7">
        <f>FA1267</f>
        <v>9.2415336725884159E-2</v>
      </c>
      <c r="CN1268" s="8">
        <f>FW1267</f>
        <v>-0.24175753069061182</v>
      </c>
      <c r="CW1268" s="28"/>
      <c r="CX1268" s="1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EE1268" s="1"/>
      <c r="EI1268" s="64">
        <f>(DEGREES(ACOS((EH1265*EK1265+EH1266*EK1266+EH1267*EK1267)/((SQRT(EH1265^2+EH1266^2+EH1267^2))*(SQRT(EK1265^2+EK1266^2+EK1267^2))))))</f>
        <v>83.701474785166269</v>
      </c>
      <c r="ER1268">
        <f t="shared" si="1913"/>
        <v>0.3492962422733713</v>
      </c>
      <c r="ES1268">
        <f t="shared" si="1913"/>
        <v>-0.34518112468713447</v>
      </c>
      <c r="ET1268" t="e">
        <f>#REF!</f>
        <v>#REF!</v>
      </c>
      <c r="EU1268" t="e">
        <f>#REF!</f>
        <v>#REF!</v>
      </c>
      <c r="EY1268" s="28"/>
      <c r="EZ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  <c r="FR1268" s="10"/>
      <c r="GG1268" s="1"/>
      <c r="GK1268" s="64" t="e">
        <f>(DEGREES(ACOS((GJ1265*GM1265+GJ1266*GM1266+GJ1267*GM1267)/((SQRT(GJ1265^2+GJ1266^2+GJ1267^2))*(SQRT(GM1265^2+GM1266^2+GM1267^2))))))</f>
        <v>#VALUE!</v>
      </c>
    </row>
    <row r="1269" spans="1:197" x14ac:dyDescent="0.2">
      <c r="A1269" s="1"/>
      <c r="D1269" t="s">
        <v>9</v>
      </c>
      <c r="E1269" s="5">
        <f t="shared" si="1914"/>
        <v>0.3492994805856065</v>
      </c>
      <c r="F1269" s="6">
        <f t="shared" si="1914"/>
        <v>-0.3451779549666063</v>
      </c>
      <c r="G1269" s="7">
        <f t="shared" ref="G1269:G1270" si="1915">Q1268</f>
        <v>-0.79359375045049751</v>
      </c>
      <c r="H1269" s="8">
        <f t="shared" ref="H1269:H1270" si="1916">AM1268</f>
        <v>0.37309911180055122</v>
      </c>
      <c r="J1269" s="10"/>
      <c r="Q1269" s="61">
        <v>0.36268718550614382</v>
      </c>
      <c r="S1269" s="17">
        <v>0</v>
      </c>
      <c r="T1269">
        <v>1</v>
      </c>
      <c r="V1269" s="73">
        <f>(T1267*T1269)*(1-COS(RADIANS(O1267+45)))-T1268*(SIN(RADIANS(O1267+45)))</f>
        <v>0</v>
      </c>
      <c r="W1269" s="73">
        <f>(T1268*T1269)*(1-COS(RADIANS(O1267+45)))+T1267*(SIN(RADIANS(O1267+45)))</f>
        <v>0</v>
      </c>
      <c r="X1269" s="73">
        <f>(T1269^2)*(1-COS(RADIANS(O1267+45)))+(COS(RADIANS(O1267+45)))</f>
        <v>0.99999999999999989</v>
      </c>
      <c r="Y1269" s="10"/>
      <c r="Z1269">
        <v>0</v>
      </c>
      <c r="AA1269" s="23">
        <f>SIN(RADIANS('[1]Biaxial Input'!$F$21))*SIN(RADIANS(0))</f>
        <v>0</v>
      </c>
      <c r="AC1269" s="30">
        <f>(AA1267*AA1269)*(1-COS(RADIANS(N1267)))-AA1268*(SIN(RADIANS(N1267)))</f>
        <v>-3.4878236872062755E-2</v>
      </c>
      <c r="AD1269" s="30">
        <f>(AA1268*AA1269)*(1-COS(RADIANS(N1267)))+AA1267*(SIN(RADIANS(N1267)))</f>
        <v>-0.49878202512991204</v>
      </c>
      <c r="AE1269" s="30">
        <f>(AA1269^2)*(1-COS(RADIANS(N1267)))+(COS(RADIANS(N1267)))</f>
        <v>0.86602540378443871</v>
      </c>
      <c r="AG1269">
        <v>0.36268718550614382</v>
      </c>
      <c r="AI1269" s="28">
        <f>(T1267*T1269)*(1-COS(RADIANS(M1267)))-T1268*(SIN(RADIANS(M1267)))</f>
        <v>0</v>
      </c>
      <c r="AJ1269" s="28">
        <f>(T1268*T1269)*(1-COS(RADIANS(M1267)))+T1267*(SIN(RADIANS(M1267)))</f>
        <v>0</v>
      </c>
      <c r="AK1269" s="28">
        <f>(T1269^2)*(1-COS(RADIANS(M1267)))+(COS(RADIANS(M1267)))</f>
        <v>1</v>
      </c>
      <c r="AM1269" s="61">
        <v>-0.3441772878468769</v>
      </c>
      <c r="AO1269" s="17">
        <v>0</v>
      </c>
      <c r="AP1269">
        <v>1</v>
      </c>
      <c r="AR1269" s="73">
        <f>(T1267*T1267)*(1-COS(RADIANS(O1267-45)))-T1267*(SIN(RADIANS(O1267-45)))</f>
        <v>0</v>
      </c>
      <c r="AS1269" s="73">
        <f>(T1268*T1269)*(1-COS(RADIANS(O1267-45)))+T1267*(SIN(RADIANS(O1267-45)))</f>
        <v>0</v>
      </c>
      <c r="AT1269" s="73">
        <f>(T1269^2)*(1-COS(RADIANS(O1267-45)))+(COS(RADIANS(O1267-45)))</f>
        <v>1</v>
      </c>
      <c r="AU1269" s="10"/>
      <c r="AV1269">
        <v>0</v>
      </c>
      <c r="AW1269" s="1">
        <v>-0.3441772878468769</v>
      </c>
      <c r="BV1269" s="1"/>
      <c r="CE1269" s="10"/>
      <c r="CS1269" s="15"/>
      <c r="CW1269" s="28"/>
      <c r="CY1269" s="82" t="s">
        <v>148</v>
      </c>
      <c r="CZ1269" s="13"/>
      <c r="DB1269" s="10"/>
      <c r="DC1269" s="10"/>
      <c r="DD1269" s="10"/>
      <c r="DE1269" s="10"/>
      <c r="DF1269" s="10"/>
      <c r="DG1269" s="10"/>
      <c r="DH1269" s="80"/>
      <c r="DI1269" s="23" t="s">
        <v>149</v>
      </c>
      <c r="DM1269" s="1"/>
      <c r="DO1269" s="80"/>
      <c r="DS1269" s="13"/>
      <c r="DT1269" s="81"/>
      <c r="DU1269" s="82" t="s">
        <v>150</v>
      </c>
      <c r="DW1269" s="13"/>
      <c r="DX1269" s="13"/>
      <c r="EA1269" s="1"/>
      <c r="EE1269" s="1"/>
      <c r="ER1269">
        <f t="shared" si="1913"/>
        <v>-9.8670839279614439E-2</v>
      </c>
      <c r="ES1269">
        <f t="shared" si="1913"/>
        <v>-0.32743703463395935</v>
      </c>
      <c r="ET1269" t="e">
        <f>#REF!</f>
        <v>#REF!</v>
      </c>
      <c r="EU1269" t="e">
        <f>#REF!</f>
        <v>#REF!</v>
      </c>
      <c r="EY1269" s="28"/>
      <c r="EZ1269" s="10"/>
      <c r="FA1269" s="82" t="s">
        <v>148</v>
      </c>
      <c r="FB1269" s="13"/>
      <c r="FD1269" s="10"/>
      <c r="FE1269" s="10"/>
      <c r="FF1269" s="10"/>
      <c r="FG1269" s="10"/>
      <c r="FH1269" s="10"/>
      <c r="FI1269" s="10"/>
      <c r="FJ1269" s="80"/>
      <c r="FK1269" s="23" t="s">
        <v>149</v>
      </c>
      <c r="FO1269" s="1"/>
      <c r="FQ1269" s="80"/>
      <c r="FU1269" s="13"/>
      <c r="FV1269" s="81"/>
      <c r="FW1269" s="82" t="s">
        <v>150</v>
      </c>
      <c r="FY1269" s="13"/>
      <c r="FZ1269" s="13"/>
      <c r="GC1269" s="1"/>
      <c r="GG1269" s="1"/>
      <c r="GK1269" s="13"/>
    </row>
    <row r="1270" spans="1:197" x14ac:dyDescent="0.2">
      <c r="A1270" s="1"/>
      <c r="D1270" t="s">
        <v>10</v>
      </c>
      <c r="E1270" s="5">
        <f t="shared" si="1914"/>
        <v>-9.8670061026308639E-2</v>
      </c>
      <c r="F1270" s="6">
        <f t="shared" si="1914"/>
        <v>-0.32743646904069484</v>
      </c>
      <c r="G1270" s="7">
        <f t="shared" si="1915"/>
        <v>0.36268718550614382</v>
      </c>
      <c r="H1270" s="8">
        <f t="shared" si="1916"/>
        <v>-0.3441772878468769</v>
      </c>
      <c r="J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W1270" s="1"/>
      <c r="BV1270" s="1"/>
      <c r="BZ1270" s="5" t="s">
        <v>4</v>
      </c>
      <c r="CA1270" s="6" t="s">
        <v>5</v>
      </c>
      <c r="CB1270" s="7" t="s">
        <v>6</v>
      </c>
      <c r="CC1270" s="8" t="s">
        <v>1</v>
      </c>
      <c r="CD1270">
        <v>5</v>
      </c>
      <c r="CE1270" s="9" t="s">
        <v>7</v>
      </c>
      <c r="CG1270" s="90" t="s">
        <v>157</v>
      </c>
      <c r="CH1270" s="61">
        <f>CE1271-((CH1272-CE1271)/(EY1270-CW1270))*CW1270</f>
        <v>6.433812205907846</v>
      </c>
      <c r="CI1270" s="10"/>
      <c r="CK1270" s="5" t="s">
        <v>4</v>
      </c>
      <c r="CL1270" s="6" t="s">
        <v>5</v>
      </c>
      <c r="CM1270" s="7" t="s">
        <v>6</v>
      </c>
      <c r="CN1270" s="8" t="s">
        <v>1</v>
      </c>
      <c r="CO1270" s="10"/>
      <c r="CP1270">
        <f t="shared" ref="CP1270:CQ1272" si="1917">BZ1271</f>
        <v>0.93180266183863136</v>
      </c>
      <c r="CQ1270">
        <f t="shared" si="1917"/>
        <v>-0.87956522186239505</v>
      </c>
      <c r="CR1270">
        <f>CI1274</f>
        <v>0</v>
      </c>
      <c r="CS1270">
        <f>CL1274</f>
        <v>0</v>
      </c>
      <c r="CU1270" s="17">
        <f>CU1174</f>
        <v>90</v>
      </c>
      <c r="CV1270" s="17">
        <f>CV1174</f>
        <v>20</v>
      </c>
      <c r="CW1270" s="31">
        <f>CH1177</f>
        <v>201.3922336271556</v>
      </c>
      <c r="CY1270" s="61">
        <f t="array" ref="CY1270:CY1272">MMULT(DQ1270:DS1272,DO1270:DO1272)</f>
        <v>0.85963656794761734</v>
      </c>
      <c r="CZ1270" s="13"/>
      <c r="DA1270" s="17">
        <v>1</v>
      </c>
      <c r="DB1270">
        <v>0</v>
      </c>
      <c r="DD1270" s="73">
        <f>(DB1270^2)*(1-COS(RADIANS(CW1270+45)))+(COS(RADIANS(CW1270+45)))</f>
        <v>-0.40047324072596074</v>
      </c>
      <c r="DE1270" s="73">
        <f>(DB1270*DB1271)*(1-COS(RADIANS(CW1270+45)))-DB1272*(SIN(RADIANS(CW1270+45)))</f>
        <v>0.9163084543222586</v>
      </c>
      <c r="DF1270" s="73">
        <f>(DB1270*DB1272)*(1-COS(RADIANS(CW1270+45)))+DB1271*(SIN(RADIANS(CW1270+45)))</f>
        <v>0</v>
      </c>
      <c r="DG1270" s="10"/>
      <c r="DH1270">
        <f t="array" ref="DH1270:DH1272">MMULT(DD1270:DF1272,DA1270:DA1272)</f>
        <v>-0.40047324072596074</v>
      </c>
      <c r="DI1270" s="23">
        <f>COS(RADIANS('[1]Biaxial Input'!$F$21))</f>
        <v>-0.9975640502598242</v>
      </c>
      <c r="DK1270" s="30">
        <f>(DI1270^2)*(1-COS(RADIANS(CV1270)))+(COS(RADIANS(CV1270)))</f>
        <v>0.99970654636555623</v>
      </c>
      <c r="DL1270" s="30">
        <f>(DI1270*DI1271)*(1-COS(RADIANS(CV1270)))-DI1272*(SIN(RADIANS(CV1270)))</f>
        <v>-4.1965824879998722E-3</v>
      </c>
      <c r="DM1270" s="30">
        <f>(DI1270*DI1272)*(1-COS(RADIANS(CV1270)))+DI1271*(SIN(RADIANS(CV1270)))</f>
        <v>2.3858119147859059E-2</v>
      </c>
      <c r="DO1270">
        <f t="array" ref="DO1270:DO1272">MMULT(DK1270:DM1272,DH1270:DH1272)</f>
        <v>-0.39651035638495724</v>
      </c>
      <c r="DQ1270" s="28">
        <f>(DB1270^2)*(1-COS(RADIANS(CU1270)))+(COS(RADIANS(CU1270)))</f>
        <v>6.1257422745431001E-17</v>
      </c>
      <c r="DR1270" s="28">
        <f>(DB1270*DB1271)*(1-COS(RADIANS(CU1270)))-DB1272*(SIN(RADIANS(CU1270)))</f>
        <v>-1</v>
      </c>
      <c r="DS1270" s="28">
        <f>(DB1270*DB1272)*(1-COS(RADIANS(CU1270)))+DB1271*(SIN(RADIANS(CU1270)))</f>
        <v>0</v>
      </c>
      <c r="DU1270" s="61">
        <f t="array" ref="DU1270:DU1272">MMULT(DQ1270:DS1272,EE1270:EE1272)</f>
        <v>-0.38028463347340757</v>
      </c>
      <c r="DV1270" s="13"/>
      <c r="DW1270" s="17">
        <v>1</v>
      </c>
      <c r="DX1270">
        <v>0</v>
      </c>
      <c r="DZ1270" s="73">
        <f>(DB1270^2)*(1-COS(RADIANS(CW1270-45)))+(COS(RADIANS(CW1270-45)))</f>
        <v>-0.9163084543222586</v>
      </c>
      <c r="EA1270" s="73">
        <f>(DB1270*DB1271)*(1-COS(RADIANS(CW1270-45)))-DB1272*(SIN(RADIANS(CW1270-45)))</f>
        <v>-0.40047324072596069</v>
      </c>
      <c r="EB1270" s="73">
        <f>(DB1270*DB1272)*(1-COS(RADIANS(CW1270-45)))+DB1271*(SIN(RADIANS(CW1270-45)))</f>
        <v>0</v>
      </c>
      <c r="EC1270" s="10"/>
      <c r="ED1270">
        <f t="array" ref="ED1270:ED1272">MMULT(DZ1270:EB1272,DA1270:DA1272)</f>
        <v>-0.9163084543222586</v>
      </c>
      <c r="EE1270" s="1">
        <f t="array" ref="EE1270:EE1272">MMULT(DK1270:DM1272,ED1270:ED1272)</f>
        <v>-0.91772017926500926</v>
      </c>
      <c r="EG1270">
        <f>CY1270+DU1270</f>
        <v>0.47935193447420976</v>
      </c>
      <c r="EH1270">
        <f>EG1270/(SQRT(EG1270^2+EG1271^2+EG1272^2))</f>
        <v>0.33895300344160328</v>
      </c>
      <c r="EJ1270">
        <f>Q1270+AM1270</f>
        <v>0</v>
      </c>
      <c r="EK1270">
        <f>EJ1270/(SQRT(EJ1270^2+EJ1271^2+EJ1272^2))</f>
        <v>0</v>
      </c>
      <c r="EM1270" s="23">
        <f>CY1271*DU1272-CY1272*DU1271</f>
        <v>0.34118699944639969</v>
      </c>
      <c r="EO1270" s="15">
        <v>5</v>
      </c>
      <c r="EP1270" s="9" t="s">
        <v>7</v>
      </c>
      <c r="EW1270" s="17">
        <f>CU1270</f>
        <v>90</v>
      </c>
      <c r="EX1270" s="17">
        <f>CV1270</f>
        <v>20</v>
      </c>
      <c r="EY1270" s="31">
        <f>1+CW1270</f>
        <v>202.3922336271556</v>
      </c>
      <c r="EZ1270" s="10"/>
      <c r="FA1270" s="61">
        <f t="array" ref="FA1270:FA1272">MMULT(FS1270:FU1272,FQ1270:FQ1272)</f>
        <v>0.866142523119807</v>
      </c>
      <c r="FB1270" s="13">
        <f>BW1271</f>
        <v>0</v>
      </c>
      <c r="FC1270" s="17">
        <v>1</v>
      </c>
      <c r="FD1270">
        <v>0</v>
      </c>
      <c r="FF1270" s="73">
        <f>(FD1270^2)*(1-COS(RADIANS(EY1270+45)))+(COS(RADIANS(EY1270+45)))</f>
        <v>-0.38442045914491157</v>
      </c>
      <c r="FG1270" s="73">
        <f>(FD1270*FD1271)*(1-COS(RADIANS(EY1270+45)))-FD1272*(SIN(RADIANS(EY1270+45)))</f>
        <v>0.92315811787083113</v>
      </c>
      <c r="FH1270" s="73">
        <f>(FD1270*FD1272)*(1-COS(RADIANS(EY1270+45)))+FD1271*(SIN(RADIANS(EY1270+45)))</f>
        <v>0</v>
      </c>
      <c r="FI1270" s="10"/>
      <c r="FJ1270">
        <f t="array" ref="FJ1270:FJ1272">MMULT(FF1270:FH1272,FC1270:FC1272)</f>
        <v>-0.38442045914491157</v>
      </c>
      <c r="FK1270" s="23">
        <f>COS(RADIANS(176))</f>
        <v>-0.9975640502598242</v>
      </c>
      <c r="FM1270" s="30">
        <f>(FK1270^2)*(1-COS(RADIANS(EX1270)))+(COS(RADIANS(EX1270)))</f>
        <v>0.99970654636555623</v>
      </c>
      <c r="FN1270" s="30">
        <f>(FK1270*FK1271)*(1-COS(RADIANS(EX1270)))-FK1272*(SIN(RADIANS(EX1270)))</f>
        <v>-4.1965824879998722E-3</v>
      </c>
      <c r="FO1270" s="30">
        <f>(FK1270*FK1272)*(1-COS(RADIANS(EX1270)))+FK1271*(SIN(RADIANS(EX1270)))</f>
        <v>2.3858119147859059E-2</v>
      </c>
      <c r="FQ1270">
        <f t="array" ref="FQ1270:FQ1272">MMULT(FM1270:FO1272,FJ1270:FJ1272)</f>
        <v>-0.38043354037290933</v>
      </c>
      <c r="FS1270" s="28">
        <f>(FD1270^2)*(1-COS(RADIANS(EW1270)))+(COS(RADIANS(EW1270)))</f>
        <v>6.1257422745431001E-17</v>
      </c>
      <c r="FT1270" s="28">
        <f>(FD1270*FD1271)*(1-COS(RADIANS(EW1270)))-FD1272*(SIN(RADIANS(EW1270)))</f>
        <v>-1</v>
      </c>
      <c r="FU1270" s="28">
        <f>(FD1270*FD1272)*(1-COS(RADIANS(EW1270)))+FD1271*(SIN(RADIANS(EW1270)))</f>
        <v>0</v>
      </c>
      <c r="FW1270" s="61">
        <f t="array" ref="FW1270:FW1272">MMULT(FS1270:FU1272,GG1270:GG1272)</f>
        <v>-0.36522398750960605</v>
      </c>
      <c r="FX1270" s="13">
        <f>BX1271</f>
        <v>0</v>
      </c>
      <c r="FY1270" s="17">
        <v>1</v>
      </c>
      <c r="FZ1270">
        <v>0</v>
      </c>
      <c r="GB1270" s="73">
        <f>(FD1270^2)*(1-COS(RADIANS(EY1270-45)))+(COS(RADIANS(EY1270-45)))</f>
        <v>-0.92315811787083135</v>
      </c>
      <c r="GC1270" s="73">
        <f>(FD1270*FD1271)*(1-COS(RADIANS(EY1270-45)))-FD1272*(SIN(RADIANS(EY1270-45)))</f>
        <v>-0.38442045914491108</v>
      </c>
      <c r="GD1270" s="73">
        <f>(FD1270*FD1272)*(1-COS(RADIANS(EY1270-45)))+FD1271*(SIN(RADIANS(EY1270-45)))</f>
        <v>0</v>
      </c>
      <c r="GE1270" s="10"/>
      <c r="GF1270">
        <f t="array" ref="GF1270:GF1272">MMULT(GB1270:GD1272,FC1270:FC1272)</f>
        <v>-0.92315811787083135</v>
      </c>
      <c r="GG1270" s="1">
        <f t="array" ref="GG1270:GG1272">MMULT(FM1270:FO1272,GF1270:GF1272)</f>
        <v>-0.92450046593285229</v>
      </c>
      <c r="GI1270">
        <f>FA1270+FW1270</f>
        <v>0.50091853561020094</v>
      </c>
      <c r="GJ1270">
        <f>GI1270/(SQRT(GI1270^2+GI1271^2+GI1272^2))</f>
        <v>0.35420289335200805</v>
      </c>
      <c r="GL1270" t="e">
        <f>CH1271+DC1270</f>
        <v>#VALUE!</v>
      </c>
      <c r="GM1270" t="e">
        <f>GL1270/(SQRT(GL1270^2+GL1271^2+GL1272^2))</f>
        <v>#VALUE!</v>
      </c>
      <c r="GO1270" s="27">
        <f>FA1271*FW1272-FA1272*FW1271</f>
        <v>0.34118699944639974</v>
      </c>
    </row>
    <row r="1271" spans="1:197" x14ac:dyDescent="0.2">
      <c r="A1271" s="1"/>
      <c r="Q1271" s="82" t="s">
        <v>148</v>
      </c>
      <c r="R1271" s="13"/>
      <c r="T1271" s="10"/>
      <c r="U1271" s="10"/>
      <c r="V1271" s="10"/>
      <c r="W1271" s="10"/>
      <c r="X1271" s="10"/>
      <c r="Y1271" s="10"/>
      <c r="Z1271" s="80"/>
      <c r="AA1271" s="23" t="s">
        <v>149</v>
      </c>
      <c r="AE1271" s="1"/>
      <c r="AG1271" s="80"/>
      <c r="AK1271" s="13"/>
      <c r="AL1271" s="81"/>
      <c r="AM1271" s="82" t="s">
        <v>150</v>
      </c>
      <c r="AO1271" s="13"/>
      <c r="AP1271" s="13"/>
      <c r="AS1271" s="1"/>
      <c r="AW1271" s="1"/>
      <c r="BV1271" s="1"/>
      <c r="BY1271" t="s">
        <v>8</v>
      </c>
      <c r="BZ1271" s="5">
        <f t="shared" ref="BZ1271:CA1273" si="1918">BZ1266</f>
        <v>0.93180266183863136</v>
      </c>
      <c r="CA1271" s="6">
        <f t="shared" si="1918"/>
        <v>-0.87956522186239505</v>
      </c>
      <c r="CB1271" s="7">
        <f>CY1270</f>
        <v>0.85963656794761734</v>
      </c>
      <c r="CC1271" s="8">
        <f>DU1270</f>
        <v>-0.38028463347340757</v>
      </c>
      <c r="CE1271" s="9">
        <f>((SUMPRODUCT(CB1271:CB1273,BZ1271:BZ1273))*(SUMPRODUCT(CB1271:(CB1273),CA1271:CA1273)))-((SUMPRODUCT(CC1271:CC1273,BZ1271:BZ1273))*(SUMPRODUCT(CC1271:CC1273,CA1271:CA1273)))</f>
        <v>0</v>
      </c>
      <c r="CG1271">
        <v>1</v>
      </c>
      <c r="CH1271" t="s">
        <v>161</v>
      </c>
      <c r="CI1271" s="67"/>
      <c r="CJ1271" s="1" t="s">
        <v>8</v>
      </c>
      <c r="CK1271" s="5">
        <f t="shared" ref="CK1271:CL1273" si="1919">BZ1271</f>
        <v>0.93180266183863136</v>
      </c>
      <c r="CL1271" s="6">
        <f t="shared" si="1919"/>
        <v>-0.87956522186239505</v>
      </c>
      <c r="CM1271" s="7">
        <f>FA1270</f>
        <v>0.866142523119807</v>
      </c>
      <c r="CN1271" s="8">
        <f>FW1270</f>
        <v>-0.36522398750960605</v>
      </c>
      <c r="CO1271" s="10"/>
      <c r="CP1271">
        <f t="shared" si="1917"/>
        <v>0.3492962422733713</v>
      </c>
      <c r="CQ1271">
        <f t="shared" si="1917"/>
        <v>-0.34518112468713447</v>
      </c>
      <c r="CR1271">
        <f>CJ1274</f>
        <v>0</v>
      </c>
      <c r="CS1271">
        <f>CM1274</f>
        <v>0</v>
      </c>
      <c r="CW1271" s="28"/>
      <c r="CY1271" s="61">
        <v>-0.3965103563849573</v>
      </c>
      <c r="DA1271" s="17">
        <v>0</v>
      </c>
      <c r="DB1271">
        <v>0</v>
      </c>
      <c r="DD1271" s="73">
        <f>(DB1270*DB1271)*(1-COS(RADIANS(CW1270+45)))+DB1272*(SIN(RADIANS(CW1270+45)))</f>
        <v>-0.9163084543222586</v>
      </c>
      <c r="DE1271" s="73">
        <f>(DB1271^2)*(1-COS(RADIANS(CW1270+45)))+(COS(RADIANS(CW1270+45)))</f>
        <v>-0.40047324072596074</v>
      </c>
      <c r="DF1271" s="73">
        <f>(DB1271*DB1272)*(1-COS(RADIANS(CW1270+45)))-DB1270*(SIN(RADIANS(CW1270+45)))</f>
        <v>0</v>
      </c>
      <c r="DG1271" s="10"/>
      <c r="DH1271">
        <v>-0.9163084543222586</v>
      </c>
      <c r="DI1271" s="23">
        <f>SIN(RADIANS('[1]Biaxial Input'!$F$21))*(COS(RADIANS(0)))</f>
        <v>6.9756473744125524E-2</v>
      </c>
      <c r="DK1271" s="30">
        <f>(DI1270*DI1271)*(1-COS(RADIANS(CV1270)))+DI1272*(SIN(RADIANS(CV1270)))</f>
        <v>-4.1965824879998722E-3</v>
      </c>
      <c r="DL1271" s="30">
        <f>(DI1271^2)*(1-COS(RADIANS(CV1270)))+(COS(RADIANS(CV1270)))</f>
        <v>0.9399860744203522</v>
      </c>
      <c r="DM1271" s="30">
        <f>(DI1271*DI1272)*(1-COS(RADIANS(CV1270)))-DI1270*(SIN(RADIANS(CV1270)))</f>
        <v>0.34118699944639969</v>
      </c>
      <c r="DO1271">
        <v>-0.85963656794761734</v>
      </c>
      <c r="DQ1271" s="28">
        <f>(DB1270*DB1271)*(1-COS(RADIANS(CU1270)))+DB1272*(SIN(RADIANS(CU1270)))</f>
        <v>1</v>
      </c>
      <c r="DR1271" s="28">
        <f>(DB1271^2)*(1-COS(RADIANS(CU1270)))+(COS(RADIANS(CU1270)))</f>
        <v>6.1257422745431001E-17</v>
      </c>
      <c r="DS1271" s="28">
        <f>(DB1271*DB1272)*(1-COS(RADIANS(CU1270)))-DB1270*(SIN(RADIANS(CU1270)))</f>
        <v>0</v>
      </c>
      <c r="DU1271" s="61">
        <v>-0.91772017926500926</v>
      </c>
      <c r="DW1271" s="17">
        <v>0</v>
      </c>
      <c r="DX1271">
        <v>0</v>
      </c>
      <c r="DZ1271" s="73">
        <f>(DB1270*DB1271)*(1-COS(RADIANS(CW1270-45)))+DB1272*(SIN(RADIANS(CW1270-45)))</f>
        <v>0.40047324072596069</v>
      </c>
      <c r="EA1271" s="73">
        <f>(DB1271^2)*(1-COS(RADIANS(CW1270-45)))+(COS(RADIANS(CW1270-45)))</f>
        <v>-0.9163084543222586</v>
      </c>
      <c r="EB1271" s="73">
        <f>(DB1271*DB1272)*(1-COS(RADIANS(CW1270-45)))-DB1270*(SIN(RADIANS(CW1270-45)))</f>
        <v>0</v>
      </c>
      <c r="EC1271" s="10"/>
      <c r="ED1271">
        <v>0.40047324072596069</v>
      </c>
      <c r="EE1271" s="1">
        <v>0.38028463347340752</v>
      </c>
      <c r="EG1271">
        <f>CY1271+DU1271</f>
        <v>-1.3142305356499666</v>
      </c>
      <c r="EH1271">
        <f>EG1271/(SQRT(EG1270^2+EG1271^2+EG1272^2))</f>
        <v>-0.92930132380052</v>
      </c>
      <c r="EJ1271">
        <f>Q1271+AM1271</f>
        <v>0</v>
      </c>
      <c r="EK1271">
        <f>EJ1271/(SQRT(EJ1270^2+EJ1271^2+EJ1272^2))</f>
        <v>0</v>
      </c>
      <c r="EM1271" s="23">
        <f>CY1272*DU1270-CY1270*DU1272</f>
        <v>-2.3858119147859069E-2</v>
      </c>
      <c r="EP1271" s="9">
        <f>((SUMPRODUCT(CM1271:CM1273,BZ1271:BZ1273))*(SUMPRODUCT(CM1271:CM1273,CA1271:CA1273)))-((SUMPRODUCT(CN1271:CN1273,BZ1271:BZ1273))*(SUMPRODUCT(CN1271:CN1273,CA1271:CA1273)))</f>
        <v>-3.1946674854498036E-2</v>
      </c>
      <c r="EY1271" s="28"/>
      <c r="EZ1271" s="10"/>
      <c r="FA1271" s="61">
        <v>-0.38043354037290938</v>
      </c>
      <c r="FB1271" s="13">
        <f>BW1272</f>
        <v>0</v>
      </c>
      <c r="FC1271" s="17">
        <v>0</v>
      </c>
      <c r="FD1271">
        <v>0</v>
      </c>
      <c r="FF1271" s="73">
        <f>(FD1270*FD1271)*(1-COS(RADIANS(EY1270+45)))+FD1272*(SIN(RADIANS(EY1270+45)))</f>
        <v>-0.92315811787083113</v>
      </c>
      <c r="FG1271" s="73">
        <f>(FD1271^2)*(1-COS(RADIANS(EY1270+45)))+(COS(RADIANS(EY1270+45)))</f>
        <v>-0.38442045914491157</v>
      </c>
      <c r="FH1271" s="73">
        <f>(FD1271*FD1272)*(1-COS(RADIANS(EY1270+45)))-FD1270*(SIN(RADIANS(EY1270+45)))</f>
        <v>0</v>
      </c>
      <c r="FI1271" s="10"/>
      <c r="FJ1271">
        <v>-0.92315811787083113</v>
      </c>
      <c r="FK1271" s="23">
        <f>SIN(RADIANS(176))*(COS(RADIANS(0)))</f>
        <v>6.9756473744125524E-2</v>
      </c>
      <c r="FM1271" s="30">
        <f>(FK1270*FK1271)*(1-COS(RADIANS(EX1270)))+FK1272*(SIN(RADIANS(EX1270)))</f>
        <v>-4.1965824879998722E-3</v>
      </c>
      <c r="FN1271" s="30">
        <f>(FK1271^2)*(1-COS(RADIANS(EX1270)))+(COS(RADIANS(EX1270)))</f>
        <v>0.9399860744203522</v>
      </c>
      <c r="FO1271" s="30">
        <f>(FK1271*FK1272)*(1-COS(RADIANS(EX1270)))-FK1270*(SIN(RADIANS(EX1270)))</f>
        <v>0.34118699944639969</v>
      </c>
      <c r="FQ1271">
        <v>-0.866142523119807</v>
      </c>
      <c r="FS1271" s="28">
        <f>(FD1270*FD1271)*(1-COS(RADIANS(EW1270)))+FD1272*(SIN(RADIANS(EW1270)))</f>
        <v>1</v>
      </c>
      <c r="FT1271" s="28">
        <f>(FD1271^2)*(1-COS(RADIANS(EW1270)))+(COS(RADIANS(EW1270)))</f>
        <v>6.1257422745431001E-17</v>
      </c>
      <c r="FU1271" s="28">
        <f>(FD1271*FD1272)*(1-COS(RADIANS(EW1270)))-FD1270*(SIN(RADIANS(EW1270)))</f>
        <v>0</v>
      </c>
      <c r="FW1271" s="61">
        <v>-0.92450046593285229</v>
      </c>
      <c r="FX1271" s="13">
        <f>BX1272</f>
        <v>0</v>
      </c>
      <c r="FY1271" s="17">
        <v>0</v>
      </c>
      <c r="FZ1271">
        <v>0</v>
      </c>
      <c r="GB1271" s="73">
        <f>(FD1270*FD1271)*(1-COS(RADIANS(EY1270-45)))+FD1272*(SIN(RADIANS(EY1270-45)))</f>
        <v>0.38442045914491108</v>
      </c>
      <c r="GC1271" s="73">
        <f>(FD1271^2)*(1-COS(RADIANS(EY1270-45)))+(COS(RADIANS(EY1270-45)))</f>
        <v>-0.92315811787083135</v>
      </c>
      <c r="GD1271" s="73">
        <f>(FD1271*FD1272)*(1-COS(RADIANS(EY1270-45)))-FD1270*(SIN(RADIANS(EY1270-45)))</f>
        <v>0</v>
      </c>
      <c r="GE1271" s="10"/>
      <c r="GF1271">
        <v>0.38442045914491108</v>
      </c>
      <c r="GG1271" s="1">
        <v>0.365223987509606</v>
      </c>
      <c r="GI1271">
        <f>FA1271+FW1271</f>
        <v>-1.3049340063057617</v>
      </c>
      <c r="GJ1271">
        <f>GI1271/(SQRT(GI1270^2+GI1271^2+GI1272^2))</f>
        <v>-0.92272768485973278</v>
      </c>
      <c r="GL1271">
        <f>CH1272+DC1271</f>
        <v>-3.1946674854498036E-2</v>
      </c>
      <c r="GM1271" t="e">
        <f>GL1271/(SQRT(GL1270^2+GL1271^2+GL1272^2))</f>
        <v>#VALUE!</v>
      </c>
      <c r="GO1271" s="27">
        <f>FA1272*FW1270-FA1270*FW1272</f>
        <v>-2.3858119147859083E-2</v>
      </c>
    </row>
    <row r="1272" spans="1:197" x14ac:dyDescent="0.2">
      <c r="A1272" s="1"/>
      <c r="E1272" s="5" t="s">
        <v>4</v>
      </c>
      <c r="F1272" s="6" t="s">
        <v>5</v>
      </c>
      <c r="G1272" s="7" t="s">
        <v>6</v>
      </c>
      <c r="H1272" s="8" t="s">
        <v>1</v>
      </c>
      <c r="I1272">
        <v>8</v>
      </c>
      <c r="J1272" s="9" t="s">
        <v>7</v>
      </c>
      <c r="K1272">
        <v>8</v>
      </c>
      <c r="L1272" s="10"/>
      <c r="M1272" s="17">
        <f>A1244</f>
        <v>40</v>
      </c>
      <c r="N1272" s="17">
        <f>B1244</f>
        <v>35</v>
      </c>
      <c r="O1272" s="17">
        <f>C1244</f>
        <v>250.5</v>
      </c>
      <c r="Q1272" s="61">
        <f t="array" ref="Q1272:Q1274">MMULT(AI1272:AK1274,AG1272:AG1274)</f>
        <v>0.81744266817451494</v>
      </c>
      <c r="R1272" s="13"/>
      <c r="S1272" s="17">
        <v>1</v>
      </c>
      <c r="T1272">
        <v>0</v>
      </c>
      <c r="V1272" s="73">
        <f>(T1272^2)*(1-COS(RADIANS(O1272+45)))+(COS(RADIANS(O1272+45)))</f>
        <v>0.4305110968082948</v>
      </c>
      <c r="W1272" s="73">
        <f>(T1272*T1273)*(1-COS(RADIANS(O1272+45)))-T1274*(SIN(RADIANS(O1272+45)))</f>
        <v>0.90258528434986074</v>
      </c>
      <c r="X1272" s="73">
        <f>(T1272*T1274)*(1-COS(RADIANS(O1272+45)))+T1273*(SIN(RADIANS(O1272+45)))</f>
        <v>0</v>
      </c>
      <c r="Y1272" s="10"/>
      <c r="Z1272">
        <f t="array" ref="Z1272:Z1274">MMULT(V1272:X1274,S1272:S1274)</f>
        <v>0.4305110968082948</v>
      </c>
      <c r="AA1272" s="23">
        <f>COS(RADIANS('[1]Biaxial Input'!$F$21))</f>
        <v>-0.9975640502598242</v>
      </c>
      <c r="AC1272" s="30">
        <f>(AA1272^2)*(1-COS(RADIANS(N1272)))+(COS(RADIANS(N1272)))</f>
        <v>0.99912000006339641</v>
      </c>
      <c r="AD1272" s="30">
        <f>(AA1272*AA1273)*(1-COS(RADIANS(N1272)))-AA1274*(SIN(RADIANS(N1272)))</f>
        <v>-1.2584585399294834E-2</v>
      </c>
      <c r="AE1272" s="30">
        <f>(AA1272*AA1274)*(1-COS(RADIANS(N1272)))+AA1273*(SIN(RADIANS(N1272)))</f>
        <v>4.0010669622570827E-2</v>
      </c>
      <c r="AG1272">
        <f t="array" ref="AG1272:AG1274">MMULT(AC1272:AE1274,Z1272:Z1274)</f>
        <v>0.44149090866144403</v>
      </c>
      <c r="AI1272" s="28">
        <f>(T1272^2)*(1-COS(RADIANS(M1272)))+(COS(RADIANS(M1272)))</f>
        <v>0.76604444311897801</v>
      </c>
      <c r="AJ1272" s="28">
        <f>(T1272*T1273)*(1-COS(RADIANS(M1272)))-T1274*(SIN(RADIANS(M1272)))</f>
        <v>-0.64278760968653925</v>
      </c>
      <c r="AK1272" s="28">
        <f>(T1272*T1274)*(1-COS(RADIANS(M1272)))+T1273*(SIN(RADIANS(M1272)))</f>
        <v>0</v>
      </c>
      <c r="AM1272" s="61">
        <f t="array" ref="AM1272:AM1274">MMULT(AI1272:AK1274,AW1272:AW1274)</f>
        <v>-0.46703774954101573</v>
      </c>
      <c r="AN1272" s="13"/>
      <c r="AO1272" s="17">
        <v>1</v>
      </c>
      <c r="AP1272">
        <v>0</v>
      </c>
      <c r="AR1272" s="73">
        <f>(T1272^2)*(1-COS(RADIANS(O1272-45)))+(COS(RADIANS(O1272-45)))</f>
        <v>-0.90258528434986052</v>
      </c>
      <c r="AS1272" s="73">
        <f>(T1272*T1273)*(1-COS(RADIANS(O1272-45)))-T1274*(SIN(RADIANS(O1272-45)))</f>
        <v>0.4305110968082953</v>
      </c>
      <c r="AT1272" s="73">
        <f>(T1272*T1274)*(1-COS(RADIANS(O1272-45)))+T1273*(SIN(RADIANS(O1272-45)))</f>
        <v>0</v>
      </c>
      <c r="AU1272" s="10"/>
      <c r="AV1272">
        <f t="array" ref="AV1272:AV1274">MMULT(AR1272:AT1274,S1272:S1274)</f>
        <v>-0.90258528434986052</v>
      </c>
      <c r="AW1272" s="1">
        <f t="array" ref="AW1272:AW1274">MMULT(AC1272:AE1274,AV1272:AV1274)</f>
        <v>-0.89637320569372525</v>
      </c>
      <c r="BV1272" s="1"/>
      <c r="BY1272" t="s">
        <v>9</v>
      </c>
      <c r="BZ1272" s="5">
        <f t="shared" si="1918"/>
        <v>0.3492962422733713</v>
      </c>
      <c r="CA1272" s="6">
        <f t="shared" si="1918"/>
        <v>-0.34518112468713447</v>
      </c>
      <c r="CB1272" s="7">
        <f>CY1271</f>
        <v>-0.3965103563849573</v>
      </c>
      <c r="CC1272" s="8">
        <f>DU1271</f>
        <v>-0.91772017926500926</v>
      </c>
      <c r="CE1272" s="10"/>
      <c r="CH1272">
        <f>((SUMPRODUCT(CM1271:CM1273,CK1271:CK1273))*(SUMPRODUCT(CM1271:CM1273,CL1271:CL1273)))-((SUMPRODUCT(CN1271:CN1273,CK1271:CK1273))*(SUMPRODUCT(CN1271:CN1273,CL1271:CL1273)))</f>
        <v>-3.1946674854498036E-2</v>
      </c>
      <c r="CI1272" s="67"/>
      <c r="CJ1272" s="10" t="s">
        <v>9</v>
      </c>
      <c r="CK1272" s="5">
        <f t="shared" si="1919"/>
        <v>0.3492962422733713</v>
      </c>
      <c r="CL1272" s="6">
        <f t="shared" si="1919"/>
        <v>-0.34518112468713447</v>
      </c>
      <c r="CM1272" s="7">
        <f>FA1271</f>
        <v>-0.38043354037290938</v>
      </c>
      <c r="CN1272" s="8">
        <f>FW1271</f>
        <v>-0.92450046593285229</v>
      </c>
      <c r="CP1272">
        <f t="shared" si="1917"/>
        <v>-9.8670839279614439E-2</v>
      </c>
      <c r="CQ1272">
        <f t="shared" si="1917"/>
        <v>-0.32743703463395935</v>
      </c>
      <c r="CR1272">
        <f>CK1274</f>
        <v>0</v>
      </c>
      <c r="CS1272">
        <f>CN1274</f>
        <v>0</v>
      </c>
      <c r="CW1272" s="28"/>
      <c r="CY1272" s="61">
        <v>0.322187070390349</v>
      </c>
      <c r="DA1272" s="17">
        <v>0</v>
      </c>
      <c r="DB1272">
        <v>1</v>
      </c>
      <c r="DD1272" s="73">
        <f>(DB1270*DB1272)*(1-COS(RADIANS(CW1270+45)))-DB1271*(SIN(RADIANS(CW1270+45)))</f>
        <v>0</v>
      </c>
      <c r="DE1272" s="73">
        <f>(DB1271*DB1272)*(1-COS(RADIANS(CW1270+45)))+DB1270*(SIN(RADIANS(CW1270+45)))</f>
        <v>0</v>
      </c>
      <c r="DF1272" s="73">
        <f>(DB1272^2)*(1-COS(RADIANS(CW1270+45)))+(COS(RADIANS(CW1270+45)))</f>
        <v>1</v>
      </c>
      <c r="DG1272" s="10"/>
      <c r="DH1272">
        <v>0</v>
      </c>
      <c r="DI1272" s="23">
        <f>SIN(RADIANS('[1]Biaxial Input'!$F$21))*SIN(RADIANS(0))</f>
        <v>0</v>
      </c>
      <c r="DK1272" s="30">
        <f>(DI1270*DI1272)*(1-COS(RADIANS(CV1270)))-DI1271*(SIN(RADIANS(CV1270)))</f>
        <v>-2.3858119147859059E-2</v>
      </c>
      <c r="DL1272" s="30">
        <f>(DI1271*DI1272)*(1-COS(RADIANS(CV1270)))+DI1270*(SIN(RADIANS(CV1270)))</f>
        <v>-0.34118699944639969</v>
      </c>
      <c r="DM1272" s="30">
        <f>(DI1272^2)*(1-COS(RADIANS(CV1270)))+(COS(RADIANS(CV1270)))</f>
        <v>0.93969262078590843</v>
      </c>
      <c r="DO1272">
        <v>0.322187070390349</v>
      </c>
      <c r="DQ1272" s="28">
        <f>(DB1270*DB1272)*(1-COS(RADIANS(CU1270)))-DB1271*(SIN(RADIANS(CU1270)))</f>
        <v>0</v>
      </c>
      <c r="DR1272" s="28">
        <f>(DB1271*DB1272)*(1-COS(RADIANS(CU1270)))+DB1270*(SIN(RADIANS(CU1270)))</f>
        <v>0</v>
      </c>
      <c r="DS1272" s="28">
        <f>(DB1272^2)*(1-COS(RADIANS(CU1270)))+(COS(RADIANS(CU1270)))</f>
        <v>1</v>
      </c>
      <c r="DU1272" s="61">
        <v>-0.11477486708245523</v>
      </c>
      <c r="DW1272" s="17">
        <v>0</v>
      </c>
      <c r="DX1272">
        <v>1</v>
      </c>
      <c r="DZ1272" s="73">
        <f>(DB1270*DB1270)*(1-COS(RADIANS(CW1270-45)))-DB1270*(SIN(RADIANS(CW1270-45)))</f>
        <v>0</v>
      </c>
      <c r="EA1272" s="73">
        <f>(DB1271*DB1272)*(1-COS(RADIANS(CW1270-45)))+DB1270*(SIN(RADIANS(CW1270-45)))</f>
        <v>0</v>
      </c>
      <c r="EB1272" s="73">
        <f>(DB1272^2)*(1-COS(RADIANS(CW1270-45)))+(COS(RADIANS(CW1270-45)))</f>
        <v>1</v>
      </c>
      <c r="EC1272" s="10"/>
      <c r="ED1272">
        <v>0</v>
      </c>
      <c r="EE1272" s="1">
        <v>-0.11477486708245523</v>
      </c>
      <c r="EG1272">
        <f>CY1272+DU1272</f>
        <v>0.20741220330789378</v>
      </c>
      <c r="EH1272">
        <f>EG1272/(SQRT(EG1270^2+EG1271^2+EG1272^2))</f>
        <v>0.14666257545985456</v>
      </c>
      <c r="EJ1272">
        <f>Q1272+AM1272</f>
        <v>0.35040491863349921</v>
      </c>
      <c r="EK1272">
        <f>EJ1272/(SQRT(EJ1270^2+EJ1271^2+EJ1272^2))</f>
        <v>1</v>
      </c>
      <c r="EM1272" s="23">
        <f>CY1270*DU1271-CY1271*DU1270</f>
        <v>-0.93969262078590843</v>
      </c>
      <c r="ER1272">
        <f t="shared" ref="ER1272:ES1274" si="1920">CK1271</f>
        <v>0.93180266183863136</v>
      </c>
      <c r="ES1272">
        <f t="shared" si="1920"/>
        <v>-0.87956522186239505</v>
      </c>
      <c r="ET1272" t="e">
        <f>#REF!</f>
        <v>#REF!</v>
      </c>
      <c r="EU1272" t="e">
        <f>#REF!</f>
        <v>#REF!</v>
      </c>
      <c r="EY1272" s="28"/>
      <c r="EZ1272" s="10"/>
      <c r="FA1272" s="61">
        <v>0.32414109736808866</v>
      </c>
      <c r="FB1272" s="13">
        <f>BW1273</f>
        <v>0</v>
      </c>
      <c r="FC1272" s="17">
        <v>0</v>
      </c>
      <c r="FD1272">
        <v>1</v>
      </c>
      <c r="FF1272" s="73">
        <f>(FD1270*FD1272)*(1-COS(RADIANS(EY1270+45)))-FD1271*(SIN(RADIANS(EY1270+45)))</f>
        <v>0</v>
      </c>
      <c r="FG1272" s="73">
        <f>(FD1271*FD1272)*(1-COS(RADIANS(EY1270+45)))+FD1270*(SIN(RADIANS(EY1270+45)))</f>
        <v>0</v>
      </c>
      <c r="FH1272" s="73">
        <f>(FD1272^2)*(1-COS(RADIANS(EY1270+45)))+(COS(RADIANS(EY1270+45)))</f>
        <v>1</v>
      </c>
      <c r="FI1272" s="10"/>
      <c r="FJ1272">
        <v>0</v>
      </c>
      <c r="FK1272" s="23">
        <f>SIN(RADIANS(176))*SIN(RADIANS(0))</f>
        <v>0</v>
      </c>
      <c r="FM1272" s="30">
        <f>(FK1270*FK1272)*(1-COS(RADIANS(EX1270)))-FK1271*(SIN(RADIANS(EX1270)))</f>
        <v>-2.3858119147859059E-2</v>
      </c>
      <c r="FN1272" s="30">
        <f>(FK1271*FK1272)*(1-COS(RADIANS(EX1270)))+FK1270*(SIN(RADIANS(EX1270)))</f>
        <v>-0.34118699944639969</v>
      </c>
      <c r="FO1272" s="30">
        <f>(FK1272^2)*(1-COS(RADIANS(EX1270)))+(COS(RADIANS(EX1270)))</f>
        <v>0.93969262078590843</v>
      </c>
      <c r="FQ1272">
        <v>0.32414109736808866</v>
      </c>
      <c r="FS1272" s="28">
        <f>(FD1270*FD1272)*(1-COS(RADIANS(EW1270)))-FD1271*(SIN(RADIANS(EW1270)))</f>
        <v>0</v>
      </c>
      <c r="FT1272" s="28">
        <f>(FD1271*FD1272)*(1-COS(RADIANS(EW1270)))+FD1270*(SIN(RADIANS(EW1270)))</f>
        <v>0</v>
      </c>
      <c r="FU1272" s="28">
        <f>(FD1272^2)*(1-COS(RADIANS(EW1270)))+(COS(RADIANS(EW1270)))</f>
        <v>1</v>
      </c>
      <c r="FW1272" s="61">
        <v>-0.10913444661298388</v>
      </c>
      <c r="FX1272" s="13">
        <f>BX1273</f>
        <v>0</v>
      </c>
      <c r="FY1272" s="17">
        <v>0</v>
      </c>
      <c r="FZ1272">
        <v>1</v>
      </c>
      <c r="GB1272" s="73">
        <f>(FD1270*FD1270)*(1-COS(RADIANS(EY1270-45)))-FD1270*(SIN(RADIANS(EY1270-45)))</f>
        <v>0</v>
      </c>
      <c r="GC1272" s="73">
        <f>(FD1271*FD1272)*(1-COS(RADIANS(EY1270-45)))+FD1270*(SIN(RADIANS(EY1270-45)))</f>
        <v>0</v>
      </c>
      <c r="GD1272" s="73">
        <f>(FD1272^2)*(1-COS(RADIANS(EY1270-45)))+(COS(RADIANS(EY1270-45)))</f>
        <v>0.99999999999999989</v>
      </c>
      <c r="GE1272" s="10"/>
      <c r="GF1272">
        <v>0</v>
      </c>
      <c r="GG1272" s="1">
        <v>-0.10913444661298388</v>
      </c>
      <c r="GI1272">
        <f>FA1272+FW1272</f>
        <v>0.21500665075510478</v>
      </c>
      <c r="GJ1272">
        <f>GI1272/(SQRT(GI1270^2+GI1271^2+GI1272^2))</f>
        <v>0.15203266074914226</v>
      </c>
      <c r="GL1272" t="e">
        <f>#REF!+DC1272</f>
        <v>#REF!</v>
      </c>
      <c r="GM1272" t="e">
        <f>GL1272/(SQRT(GL1270^2+GL1271^2+GL1272^2))</f>
        <v>#REF!</v>
      </c>
      <c r="GO1272" s="27">
        <f>FA1270*FW1271-FA1271*FW1270</f>
        <v>-0.93969262078590854</v>
      </c>
    </row>
    <row r="1273" spans="1:197" x14ac:dyDescent="0.2">
      <c r="A1273" s="1"/>
      <c r="D1273" t="s">
        <v>8</v>
      </c>
      <c r="E1273" s="5">
        <f t="shared" ref="E1273:F1275" si="1921">E1268</f>
        <v>0.93180153032697366</v>
      </c>
      <c r="F1273" s="6">
        <f t="shared" si="1921"/>
        <v>-0.87956667635105046</v>
      </c>
      <c r="G1273" s="7">
        <f>Q1272</f>
        <v>0.81744266817451494</v>
      </c>
      <c r="H1273" s="8">
        <f>AM1272</f>
        <v>-0.46703774954101573</v>
      </c>
      <c r="J1273" s="9">
        <f>((SUMPRODUCT(G1273:G1275,E1273:E1275))*(SUMPRODUCT(G1273:G1275,F1273:F1275)))-((SUMPRODUCT(H1273:H1275,E1273:E1275))*(SUMPRODUCT(H1273:H1275,F1273:F1275)))</f>
        <v>-2.0270925440007637E-2</v>
      </c>
      <c r="Q1273" s="61">
        <v>-0.28735231058991251</v>
      </c>
      <c r="S1273" s="17">
        <v>0</v>
      </c>
      <c r="T1273">
        <v>0</v>
      </c>
      <c r="V1273" s="73">
        <f>(T1272*T1273)*(1-COS(RADIANS(O1272+45)))+T1274*(SIN(RADIANS(O1272+45)))</f>
        <v>-0.90258528434986074</v>
      </c>
      <c r="W1273" s="73">
        <f>(T1273^2)*(1-COS(RADIANS(O1272+45)))+(COS(RADIANS(O1272+45)))</f>
        <v>0.4305110968082948</v>
      </c>
      <c r="X1273" s="73">
        <f>(T1273*T1274)*(1-COS(RADIANS(O1272+45)))-T1272*(SIN(RADIANS(O1272+45)))</f>
        <v>0</v>
      </c>
      <c r="Y1273" s="10"/>
      <c r="Z1273">
        <v>-0.90258528434986074</v>
      </c>
      <c r="AA1273" s="23">
        <f>SIN(RADIANS('[1]Biaxial Input'!$F$21))*(COS(RADIANS(0)))</f>
        <v>6.9756473744125524E-2</v>
      </c>
      <c r="AC1273" s="30">
        <f>(AA1272*AA1273)*(1-COS(RADIANS(N1272)))+AA1274*(SIN(RADIANS(N1272)))</f>
        <v>-1.2584585399294834E-2</v>
      </c>
      <c r="AD1273" s="30">
        <f>(AA1273^2)*(1-COS(RADIANS(N1272)))+(COS(RADIANS(N1272)))</f>
        <v>0.82003204422559539</v>
      </c>
      <c r="AE1273" s="30">
        <f>(AA1273*AA1274)*(1-COS(RADIANS(N1272)))-AA1272*(SIN(RADIANS(N1272)))</f>
        <v>0.57217923297994577</v>
      </c>
      <c r="AG1273">
        <v>-0.74556665947648459</v>
      </c>
      <c r="AI1273" s="28">
        <f>(T1272*T1273)*(1-COS(RADIANS(M1272)))+T1274*(SIN(RADIANS(M1272)))</f>
        <v>0.64278760968653925</v>
      </c>
      <c r="AJ1273" s="28">
        <f>(T1273^2)*(1-COS(RADIANS(M1272)))+(COS(RADIANS(M1272)))</f>
        <v>0.76604444311897801</v>
      </c>
      <c r="AK1273" s="28">
        <f>(T1273*T1274)*(1-COS(RADIANS(M1272)))-T1272*(SIN(RADIANS(M1272)))</f>
        <v>0</v>
      </c>
      <c r="AM1273" s="61">
        <v>-0.8379152379643573</v>
      </c>
      <c r="AO1273" s="17">
        <v>0</v>
      </c>
      <c r="AP1273">
        <v>0</v>
      </c>
      <c r="AR1273" s="73">
        <f>(T1272*T1273)*(1-COS(RADIANS(O1272-45)))+T1274*(SIN(RADIANS(O1272-45)))</f>
        <v>-0.4305110968082953</v>
      </c>
      <c r="AS1273" s="73">
        <f>(T1273^2)*(1-COS(RADIANS(O1272-45)))+(COS(RADIANS(O1272-45)))</f>
        <v>-0.90258528434986052</v>
      </c>
      <c r="AT1273" s="73">
        <f>(T1273*T1274)*(1-COS(RADIANS(O1272-45)))-T1272*(SIN(RADIANS(O1272-45)))</f>
        <v>0</v>
      </c>
      <c r="AU1273" s="10"/>
      <c r="AV1273">
        <v>-0.4305110968082953</v>
      </c>
      <c r="AW1273" s="1">
        <v>-0.34167423318646195</v>
      </c>
      <c r="BV1273" s="1"/>
      <c r="BY1273" t="s">
        <v>10</v>
      </c>
      <c r="BZ1273" s="5">
        <f t="shared" si="1918"/>
        <v>-9.8670839279614439E-2</v>
      </c>
      <c r="CA1273" s="6">
        <f t="shared" si="1918"/>
        <v>-0.32743703463395935</v>
      </c>
      <c r="CB1273" s="7">
        <f>CY1272</f>
        <v>0.322187070390349</v>
      </c>
      <c r="CC1273" s="8">
        <f>DU1272</f>
        <v>-0.11477486708245523</v>
      </c>
      <c r="CE1273" s="10"/>
      <c r="CG1273" s="10" t="s">
        <v>160</v>
      </c>
      <c r="CH1273" s="10">
        <f>-CH1270*((EY1270-CW1270)/(CH1272-CE1271))</f>
        <v>201.3922336271556</v>
      </c>
      <c r="CI1273" s="67"/>
      <c r="CJ1273" s="10" t="s">
        <v>10</v>
      </c>
      <c r="CK1273" s="5">
        <f t="shared" si="1919"/>
        <v>-9.8670839279614439E-2</v>
      </c>
      <c r="CL1273" s="6">
        <f t="shared" si="1919"/>
        <v>-0.32743703463395935</v>
      </c>
      <c r="CM1273" s="7">
        <f>FA1272</f>
        <v>0.32414109736808866</v>
      </c>
      <c r="CN1273" s="8">
        <f>FW1272</f>
        <v>-0.10913444661298388</v>
      </c>
      <c r="CW1273" s="28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EE1273" s="1"/>
      <c r="EI1273" s="64">
        <f>(DEGREES(ACOS((EH1270*EK1270+EH1271*EK1271+EH1272*EK1272)/((SQRT(EH1270^2+EH1271^2+EH1272^2))*(SQRT(EK1270^2+EK1271^2+EK1272^2))))))</f>
        <v>81.566432873490243</v>
      </c>
      <c r="ER1273">
        <f t="shared" si="1920"/>
        <v>0.3492962422733713</v>
      </c>
      <c r="ES1273">
        <f t="shared" si="1920"/>
        <v>-0.34518112468713447</v>
      </c>
      <c r="ET1273" t="e">
        <f>#REF!</f>
        <v>#REF!</v>
      </c>
      <c r="EU1273" t="e">
        <f>#REF!</f>
        <v>#REF!</v>
      </c>
      <c r="EY1273" s="28"/>
      <c r="EZ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  <c r="FR1273" s="10"/>
      <c r="GG1273" s="1"/>
      <c r="GK1273" s="64" t="e">
        <f>(DEGREES(ACOS((GJ1270*GM1270+GJ1271*GM1271+GJ1272*GM1272)/((SQRT(GJ1270^2+GJ1271^2+GJ1272^2))*(SQRT(GM1270^2+GM1271^2+GM1272^2))))))</f>
        <v>#VALUE!</v>
      </c>
    </row>
    <row r="1274" spans="1:197" x14ac:dyDescent="0.2">
      <c r="A1274" s="1"/>
      <c r="D1274" t="s">
        <v>9</v>
      </c>
      <c r="E1274" s="5">
        <f t="shared" si="1921"/>
        <v>0.3492994805856065</v>
      </c>
      <c r="F1274" s="6">
        <f t="shared" si="1921"/>
        <v>-0.3451779549666063</v>
      </c>
      <c r="G1274" s="7">
        <f t="shared" ref="G1274:G1275" si="1922">Q1273</f>
        <v>-0.28735231058991251</v>
      </c>
      <c r="H1274" s="8">
        <f t="shared" ref="H1274:H1275" si="1923">AM1273</f>
        <v>-0.8379152379643573</v>
      </c>
      <c r="J1274" s="10"/>
      <c r="Q1274" s="61">
        <v>0.4992155184350423</v>
      </c>
      <c r="S1274" s="17">
        <v>0</v>
      </c>
      <c r="T1274">
        <v>1</v>
      </c>
      <c r="V1274" s="73">
        <f>(T1272*T1274)*(1-COS(RADIANS(O1272+45)))-T1273*(SIN(RADIANS(O1272+45)))</f>
        <v>0</v>
      </c>
      <c r="W1274" s="73">
        <f>(T1273*T1274)*(1-COS(RADIANS(O1272+45)))+T1272*(SIN(RADIANS(O1272+45)))</f>
        <v>0</v>
      </c>
      <c r="X1274" s="73">
        <f>(T1274^2)*(1-COS(RADIANS(O1272+45)))+(COS(RADIANS(O1272+45)))</f>
        <v>1</v>
      </c>
      <c r="Y1274" s="10"/>
      <c r="Z1274">
        <v>0</v>
      </c>
      <c r="AA1274" s="23">
        <f>SIN(RADIANS('[1]Biaxial Input'!$F$21))*SIN(RADIANS(0))</f>
        <v>0</v>
      </c>
      <c r="AC1274" s="30">
        <f>(AA1272*AA1274)*(1-COS(RADIANS(N1272)))-AA1273*(SIN(RADIANS(N1272)))</f>
        <v>-4.0010669622570827E-2</v>
      </c>
      <c r="AD1274" s="30">
        <f>(AA1273*AA1274)*(1-COS(RADIANS(N1272)))+AA1272*(SIN(RADIANS(N1272)))</f>
        <v>-0.57217923297994577</v>
      </c>
      <c r="AE1274" s="30">
        <f>(AA1274^2)*(1-COS(RADIANS(N1272)))+(COS(RADIANS(N1272)))</f>
        <v>0.8191520442889918</v>
      </c>
      <c r="AG1274">
        <v>0.4992155184350423</v>
      </c>
      <c r="AI1274" s="28">
        <f>(T1272*T1274)*(1-COS(RADIANS(M1272)))-T1273*(SIN(RADIANS(M1272)))</f>
        <v>0</v>
      </c>
      <c r="AJ1274" s="28">
        <f>(T1273*T1274)*(1-COS(RADIANS(M1272)))+T1272*(SIN(RADIANS(M1272)))</f>
        <v>0</v>
      </c>
      <c r="AK1274" s="28">
        <f>(T1274^2)*(1-COS(RADIANS(M1272)))+(COS(RADIANS(M1272)))</f>
        <v>1</v>
      </c>
      <c r="AM1274" s="61">
        <v>0.28244255077944203</v>
      </c>
      <c r="AO1274" s="17">
        <v>0</v>
      </c>
      <c r="AP1274">
        <v>1</v>
      </c>
      <c r="AR1274" s="73">
        <f>(T1272*T1272)*(1-COS(RADIANS(O1272-45)))-T1272*(SIN(RADIANS(O1272-45)))</f>
        <v>0</v>
      </c>
      <c r="AS1274" s="73">
        <f>(T1273*T1274)*(1-COS(RADIANS(O1272-45)))+T1272*(SIN(RADIANS(O1272-45)))</f>
        <v>0</v>
      </c>
      <c r="AT1274" s="73">
        <f>(T1274^2)*(1-COS(RADIANS(O1272-45)))+(COS(RADIANS(O1272-45)))</f>
        <v>1</v>
      </c>
      <c r="AU1274" s="10"/>
      <c r="AV1274">
        <v>0</v>
      </c>
      <c r="AW1274" s="1">
        <v>0.28244255077944203</v>
      </c>
      <c r="BV1274" s="1"/>
      <c r="CS1274" s="15"/>
      <c r="CW1274" s="28"/>
      <c r="CY1274" s="82" t="s">
        <v>148</v>
      </c>
      <c r="CZ1274" s="13"/>
      <c r="DB1274" s="10"/>
      <c r="DC1274" s="10"/>
      <c r="DD1274" s="10"/>
      <c r="DE1274" s="10"/>
      <c r="DF1274" s="10"/>
      <c r="DG1274" s="10"/>
      <c r="DH1274" s="80"/>
      <c r="DI1274" s="23" t="s">
        <v>149</v>
      </c>
      <c r="DM1274" s="1"/>
      <c r="DO1274" s="80"/>
      <c r="DS1274" s="13"/>
      <c r="DT1274" s="81"/>
      <c r="DU1274" s="82" t="s">
        <v>150</v>
      </c>
      <c r="DW1274" s="13"/>
      <c r="DX1274" s="13"/>
      <c r="EA1274" s="1"/>
      <c r="EE1274" s="1"/>
      <c r="EI1274" s="13"/>
      <c r="ER1274">
        <f t="shared" si="1920"/>
        <v>-9.8670839279614439E-2</v>
      </c>
      <c r="ES1274">
        <f t="shared" si="1920"/>
        <v>-0.32743703463395935</v>
      </c>
      <c r="ET1274" t="e">
        <f>#REF!</f>
        <v>#REF!</v>
      </c>
      <c r="EU1274" t="e">
        <f>#REF!</f>
        <v>#REF!</v>
      </c>
      <c r="EY1274" s="28"/>
      <c r="EZ1274" s="10"/>
      <c r="FA1274" s="82" t="s">
        <v>148</v>
      </c>
      <c r="FB1274" s="13"/>
      <c r="FD1274" s="10"/>
      <c r="FE1274" s="10"/>
      <c r="FF1274" s="10"/>
      <c r="FG1274" s="10"/>
      <c r="FH1274" s="10"/>
      <c r="FI1274" s="10"/>
      <c r="FJ1274" s="80"/>
      <c r="FK1274" s="23" t="s">
        <v>149</v>
      </c>
      <c r="FO1274" s="1"/>
      <c r="FQ1274" s="80"/>
      <c r="FU1274" s="13"/>
      <c r="FV1274" s="81"/>
      <c r="FW1274" s="82" t="s">
        <v>150</v>
      </c>
      <c r="FY1274" s="13"/>
      <c r="FZ1274" s="13"/>
      <c r="GC1274" s="1"/>
      <c r="GG1274" s="1"/>
      <c r="GK1274" s="13"/>
    </row>
    <row r="1275" spans="1:197" x14ac:dyDescent="0.2">
      <c r="A1275" s="1"/>
      <c r="D1275" t="s">
        <v>10</v>
      </c>
      <c r="E1275" s="5">
        <f t="shared" si="1921"/>
        <v>-9.8670061026308639E-2</v>
      </c>
      <c r="F1275" s="6">
        <f t="shared" si="1921"/>
        <v>-0.32743646904069484</v>
      </c>
      <c r="G1275" s="7">
        <f t="shared" si="1922"/>
        <v>0.4992155184350423</v>
      </c>
      <c r="H1275" s="8">
        <f t="shared" si="1923"/>
        <v>0.28244255077944203</v>
      </c>
      <c r="J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W1275" s="1"/>
      <c r="BV1275" s="1"/>
      <c r="BZ1275" s="5" t="s">
        <v>4</v>
      </c>
      <c r="CA1275" s="6" t="s">
        <v>5</v>
      </c>
      <c r="CB1275" s="7" t="s">
        <v>6</v>
      </c>
      <c r="CC1275" s="8" t="s">
        <v>1</v>
      </c>
      <c r="CD1275">
        <v>6</v>
      </c>
      <c r="CE1275" s="9" t="s">
        <v>7</v>
      </c>
      <c r="CG1275" s="90" t="s">
        <v>157</v>
      </c>
      <c r="CH1275" s="61">
        <f>CE1276-((CH1277-CE1276)/(EY1275-CW1275))*CW1275</f>
        <v>8.1990656547917276</v>
      </c>
      <c r="CI1275" s="10"/>
      <c r="CK1275" s="5" t="s">
        <v>4</v>
      </c>
      <c r="CL1275" s="6" t="s">
        <v>5</v>
      </c>
      <c r="CM1275" s="7" t="s">
        <v>6</v>
      </c>
      <c r="CN1275" s="8" t="s">
        <v>1</v>
      </c>
      <c r="CO1275" s="10"/>
      <c r="CP1275">
        <f t="shared" ref="CP1275:CQ1277" si="1924">BZ1276</f>
        <v>0.93180266183863136</v>
      </c>
      <c r="CQ1275">
        <f t="shared" si="1924"/>
        <v>-0.87956522186239505</v>
      </c>
      <c r="CR1275">
        <f>CI1279</f>
        <v>0</v>
      </c>
      <c r="CS1275">
        <f>CL1279</f>
        <v>0</v>
      </c>
      <c r="CU1275" s="17">
        <f>CU1179</f>
        <v>45</v>
      </c>
      <c r="CV1275" s="17">
        <f>CV1179</f>
        <v>25</v>
      </c>
      <c r="CW1275" s="31">
        <f>CH1182</f>
        <v>245.06195136069923</v>
      </c>
      <c r="CY1275" s="61">
        <f t="array" ref="CY1275:CY1277">MMULT(DQ1275:DS1277,DO1275:DO1277)</f>
        <v>0.85063781367957314</v>
      </c>
      <c r="CZ1275" s="13"/>
      <c r="DA1275" s="17">
        <v>1</v>
      </c>
      <c r="DB1275">
        <v>0</v>
      </c>
      <c r="DD1275" s="73">
        <f>(DB1275^2)*(1-COS(RADIANS(CW1275+45)))+(COS(RADIANS(CW1275+45)))</f>
        <v>0.34303599074933172</v>
      </c>
      <c r="DE1275" s="73">
        <f>(DB1275*DB1276)*(1-COS(RADIANS(CW1275+45)))-DB1277*(SIN(RADIANS(CW1275+45)))</f>
        <v>0.93932226048924472</v>
      </c>
      <c r="DF1275" s="73">
        <f>(DB1275*DB1277)*(1-COS(RADIANS(CW1275+45)))+DB1276*(SIN(RADIANS(CW1275+45)))</f>
        <v>0</v>
      </c>
      <c r="DG1275" s="10"/>
      <c r="DH1275">
        <f t="array" ref="DH1275:DH1277">MMULT(DD1275:DF1277,DA1275:DA1277)</f>
        <v>0.34303599074933172</v>
      </c>
      <c r="DI1275" s="23">
        <f>COS(RADIANS('[1]Biaxial Input'!$F$21))</f>
        <v>-0.9975640502598242</v>
      </c>
      <c r="DK1275" s="30">
        <f>(DI1275^2)*(1-COS(RADIANS(CV1275)))+(COS(RADIANS(CV1275)))</f>
        <v>0.99954409691199531</v>
      </c>
      <c r="DL1275" s="30">
        <f>(DI1275*DI1276)*(1-COS(RADIANS(CV1275)))-DI1277*(SIN(RADIANS(CV1275)))</f>
        <v>-6.5197179069601558E-3</v>
      </c>
      <c r="DM1275" s="30">
        <f>(DI1275*DI1277)*(1-COS(RADIANS(CV1275)))+DI1276*(SIN(RADIANS(CV1275)))</f>
        <v>2.948035967890307E-2</v>
      </c>
      <c r="DO1275">
        <f t="array" ref="DO1275:DO1277">MMULT(DK1275:DM1277,DH1275:DH1277)</f>
        <v>0.34900371574397032</v>
      </c>
      <c r="DQ1275" s="28">
        <f>(DB1275^2)*(1-COS(RADIANS(CU1275)))+(COS(RADIANS(CU1275)))</f>
        <v>0.70710678118654757</v>
      </c>
      <c r="DR1275" s="28">
        <f>(DB1275*DB1276)*(1-COS(RADIANS(CU1275)))-DB1277*(SIN(RADIANS(CU1275)))</f>
        <v>-0.70710678118654746</v>
      </c>
      <c r="DS1275" s="28">
        <f>(DB1275*DB1277)*(1-COS(RADIANS(CU1275)))+DB1276*(SIN(RADIANS(CU1275)))</f>
        <v>0</v>
      </c>
      <c r="DU1275" s="61">
        <f t="array" ref="DU1275:DU1277">MMULT(DQ1275:DS1277,EE1275:EE1277)</f>
        <v>-0.44669990080074057</v>
      </c>
      <c r="DV1275" s="13"/>
      <c r="DW1275" s="17">
        <v>1</v>
      </c>
      <c r="DX1275">
        <v>0</v>
      </c>
      <c r="DZ1275" s="73">
        <f>(DB1275^2)*(1-COS(RADIANS(CW1275-45)))+(COS(RADIANS(CW1275-45)))</f>
        <v>-0.93932226048924483</v>
      </c>
      <c r="EA1275" s="73">
        <f>(DB1275*DB1276)*(1-COS(RADIANS(CW1275-45)))-DB1277*(SIN(RADIANS(CW1275-45)))</f>
        <v>0.34303599074933133</v>
      </c>
      <c r="EB1275" s="73">
        <f>(DB1275*DB1277)*(1-COS(RADIANS(CW1275-45)))+DB1276*(SIN(RADIANS(CW1275-45)))</f>
        <v>0</v>
      </c>
      <c r="EC1275" s="10"/>
      <c r="ED1275">
        <f t="array" ref="ED1275:ED1277">MMULT(DZ1275:EB1277,DA1275:DA1277)</f>
        <v>-0.93932226048924483</v>
      </c>
      <c r="EE1275" s="1">
        <f t="array" ref="EE1275:EE1277">MMULT(DK1275:DM1277,ED1275:ED1277)</f>
        <v>-0.93665752267843594</v>
      </c>
      <c r="EG1275">
        <f>CY1275+DU1275</f>
        <v>0.40393791287883257</v>
      </c>
      <c r="EH1275">
        <f>EG1275/(SQRT(EG1275^2+EG1276^2+EG1277^2))</f>
        <v>0.28562723737496337</v>
      </c>
      <c r="EJ1275">
        <f>Q1275+AM1275</f>
        <v>0</v>
      </c>
      <c r="EK1275">
        <f>EJ1275/(SQRT(EJ1275^2+EJ1276^2+EJ1277^2))</f>
        <v>0</v>
      </c>
      <c r="EM1275" s="23">
        <f>CY1276*DU1277-CY1277*DU1276</f>
        <v>0.27726252643125932</v>
      </c>
      <c r="EO1275" s="15">
        <v>6</v>
      </c>
      <c r="EP1275" s="9" t="s">
        <v>7</v>
      </c>
      <c r="EW1275" s="17">
        <f>CU1275</f>
        <v>45</v>
      </c>
      <c r="EX1275" s="17">
        <f>CV1275</f>
        <v>25</v>
      </c>
      <c r="EY1275" s="31">
        <f>1+CW1275</f>
        <v>246.06195136069923</v>
      </c>
      <c r="EZ1275" s="10"/>
      <c r="FA1275" s="61">
        <f t="array" ref="FA1275:FA1277">MMULT(FS1275:FU1277,FQ1275:FQ1277)</f>
        <v>0.85830424564466157</v>
      </c>
      <c r="FB1275" s="13">
        <f>BW1276</f>
        <v>0</v>
      </c>
      <c r="FC1275" s="17">
        <v>1</v>
      </c>
      <c r="FD1275">
        <v>0</v>
      </c>
      <c r="FF1275" s="73">
        <f>(FD1275^2)*(1-COS(RADIANS(EY1275+45)))+(COS(RADIANS(EY1275+45)))</f>
        <v>0.35937717857205448</v>
      </c>
      <c r="FG1275" s="73">
        <f>(FD1275*FD1276)*(1-COS(RADIANS(EY1275+45)))-FD1277*(SIN(RADIANS(EY1275+45)))</f>
        <v>0.93319239362608908</v>
      </c>
      <c r="FH1275" s="73">
        <f>(FD1275*FD1277)*(1-COS(RADIANS(EY1275+45)))+FD1276*(SIN(RADIANS(EY1275+45)))</f>
        <v>0</v>
      </c>
      <c r="FI1275" s="10"/>
      <c r="FJ1275">
        <f t="array" ref="FJ1275:FJ1277">MMULT(FF1275:FH1277,FC1275:FC1277)</f>
        <v>0.35937717857205448</v>
      </c>
      <c r="FK1275" s="23">
        <f>COS(RADIANS(176))</f>
        <v>-0.9975640502598242</v>
      </c>
      <c r="FM1275" s="30">
        <f>(FK1275^2)*(1-COS(RADIANS(EX1275)))+(COS(RADIANS(EX1275)))</f>
        <v>0.99954409691199531</v>
      </c>
      <c r="FN1275" s="30">
        <f>(FK1275*FK1276)*(1-COS(RADIANS(EX1275)))-FK1277*(SIN(RADIANS(EX1275)))</f>
        <v>-6.5197179069601558E-3</v>
      </c>
      <c r="FO1275" s="30">
        <f>(FK1275*FK1277)*(1-COS(RADIANS(EX1275)))+FK1276*(SIN(RADIANS(EX1275)))</f>
        <v>2.948035967890307E-2</v>
      </c>
      <c r="FQ1275">
        <f t="array" ref="FQ1275:FQ1277">MMULT(FM1275:FO1277,FJ1275:FJ1277)</f>
        <v>0.36529748856594807</v>
      </c>
      <c r="FS1275" s="28">
        <f>(FD1275^2)*(1-COS(RADIANS(EW1275)))+(COS(RADIANS(EW1275)))</f>
        <v>0.70710678118654757</v>
      </c>
      <c r="FT1275" s="28">
        <f>(FD1275*FD1276)*(1-COS(RADIANS(EW1275)))-FD1277*(SIN(RADIANS(EW1275)))</f>
        <v>-0.70710678118654746</v>
      </c>
      <c r="FU1275" s="28">
        <f>(FD1275*FD1277)*(1-COS(RADIANS(EW1275)))+FD1276*(SIN(RADIANS(EW1275)))</f>
        <v>0</v>
      </c>
      <c r="FW1275" s="61">
        <f t="array" ref="FW1275:FW1277">MMULT(FS1275:FU1277,GG1275:GG1277)</f>
        <v>-0.43178618938695112</v>
      </c>
      <c r="FX1275" s="13">
        <f>BX1276</f>
        <v>0</v>
      </c>
      <c r="FY1275" s="17">
        <v>1</v>
      </c>
      <c r="FZ1275">
        <v>0</v>
      </c>
      <c r="GB1275" s="73">
        <f>(FD1275^2)*(1-COS(RADIANS(EY1275-45)))+(COS(RADIANS(EY1275-45)))</f>
        <v>-0.9331923936260893</v>
      </c>
      <c r="GC1275" s="73">
        <f>(FD1275*FD1276)*(1-COS(RADIANS(EY1275-45)))-FD1277*(SIN(RADIANS(EY1275-45)))</f>
        <v>0.35937717857205409</v>
      </c>
      <c r="GD1275" s="73">
        <f>(FD1275*FD1277)*(1-COS(RADIANS(EY1275-45)))+FD1276*(SIN(RADIANS(EY1275-45)))</f>
        <v>0</v>
      </c>
      <c r="GE1275" s="10"/>
      <c r="GF1275">
        <f t="array" ref="GF1275:GF1277">MMULT(GB1275:GD1277,FC1275:FC1277)</f>
        <v>-0.9331923936260893</v>
      </c>
      <c r="GG1275" s="1">
        <f t="array" ref="GG1275:GG1277">MMULT(FM1275:FO1277,GF1275:GF1277)</f>
        <v>-0.93042391050564366</v>
      </c>
      <c r="GI1275">
        <f>FA1275+FW1275</f>
        <v>0.42651805625771044</v>
      </c>
      <c r="GJ1275">
        <f>GI1275/(SQRT(GI1275^2+GI1276^2+GI1277^2))</f>
        <v>0.30159380987833251</v>
      </c>
      <c r="GL1275" t="e">
        <f>CH1276+DC1275</f>
        <v>#VALUE!</v>
      </c>
      <c r="GM1275" t="e">
        <f>GL1275/(SQRT(GL1275^2+GL1276^2+GL1277^2))</f>
        <v>#VALUE!</v>
      </c>
      <c r="GO1275" s="27">
        <f>FA1276*FW1277-FA1277*FW1276</f>
        <v>0.27726252643125926</v>
      </c>
    </row>
    <row r="1276" spans="1:197" x14ac:dyDescent="0.2">
      <c r="A1276" s="1"/>
      <c r="J1276" s="10"/>
      <c r="Q1276" s="82" t="s">
        <v>148</v>
      </c>
      <c r="R1276" s="13"/>
      <c r="T1276" s="10"/>
      <c r="U1276" s="10"/>
      <c r="V1276" s="10"/>
      <c r="W1276" s="10"/>
      <c r="X1276" s="10"/>
      <c r="Y1276" s="10"/>
      <c r="Z1276" s="80"/>
      <c r="AA1276" s="23" t="s">
        <v>149</v>
      </c>
      <c r="AE1276" s="1"/>
      <c r="AG1276" s="80"/>
      <c r="AK1276" s="13"/>
      <c r="AL1276" s="81"/>
      <c r="AM1276" s="82" t="s">
        <v>150</v>
      </c>
      <c r="AO1276" s="13"/>
      <c r="AP1276" s="13"/>
      <c r="AS1276" s="1"/>
      <c r="AW1276" s="1"/>
      <c r="BV1276" s="1"/>
      <c r="BY1276" t="s">
        <v>8</v>
      </c>
      <c r="BZ1276" s="5">
        <f t="shared" ref="BZ1276:CA1278" si="1925">BZ1271</f>
        <v>0.93180266183863136</v>
      </c>
      <c r="CA1276" s="6">
        <f t="shared" si="1925"/>
        <v>-0.87956522186239505</v>
      </c>
      <c r="CB1276" s="7">
        <f>CY1275</f>
        <v>0.85063781367957314</v>
      </c>
      <c r="CC1276" s="8">
        <f>DU1275</f>
        <v>-0.44669990080074057</v>
      </c>
      <c r="CE1276" s="9">
        <f>((SUMPRODUCT(CB1276:CB1278,BZ1276:BZ1278))*(SUMPRODUCT(CB1276:CB1278,CA1276:CA1278)))-((SUMPRODUCT(CC1276:CC1278,BZ1276:BZ1278))*(SUMPRODUCT(CC1276:CC1278,CA1276:CA1278)))</f>
        <v>5.5511151231257827E-16</v>
      </c>
      <c r="CG1276">
        <v>1</v>
      </c>
      <c r="CH1276" t="s">
        <v>161</v>
      </c>
      <c r="CI1276" s="67"/>
      <c r="CJ1276" s="1" t="s">
        <v>8</v>
      </c>
      <c r="CK1276" s="5">
        <f t="shared" ref="CK1276:CL1278" si="1926">BZ1276</f>
        <v>0.93180266183863136</v>
      </c>
      <c r="CL1276" s="6">
        <f t="shared" si="1926"/>
        <v>-0.87956522186239505</v>
      </c>
      <c r="CM1276" s="7">
        <f>FA1275</f>
        <v>0.85830424564466157</v>
      </c>
      <c r="CN1276" s="8">
        <f>FW1275</f>
        <v>-0.43178618938695112</v>
      </c>
      <c r="CO1276" s="10"/>
      <c r="CP1276">
        <f t="shared" si="1924"/>
        <v>0.3492962422733713</v>
      </c>
      <c r="CQ1276">
        <f t="shared" si="1924"/>
        <v>-0.34518112468713447</v>
      </c>
      <c r="CR1276">
        <f>CJ1279</f>
        <v>0</v>
      </c>
      <c r="CS1276">
        <f>CM1279</f>
        <v>0</v>
      </c>
      <c r="CW1276" s="28"/>
      <c r="CY1276" s="61">
        <v>-0.35707202555584594</v>
      </c>
      <c r="DA1276" s="17">
        <v>0</v>
      </c>
      <c r="DB1276">
        <v>0</v>
      </c>
      <c r="DD1276" s="73">
        <f>(DB1275*DB1276)*(1-COS(RADIANS(CW1275+45)))+DB1277*(SIN(RADIANS(CW1275+45)))</f>
        <v>-0.93932226048924472</v>
      </c>
      <c r="DE1276" s="73">
        <f>(DB1276^2)*(1-COS(RADIANS(CW1275+45)))+(COS(RADIANS(CW1275+45)))</f>
        <v>0.34303599074933172</v>
      </c>
      <c r="DF1276" s="73">
        <f>(DB1276*DB1277)*(1-COS(RADIANS(CW1275+45)))-DB1275*(SIN(RADIANS(CW1275+45)))</f>
        <v>0</v>
      </c>
      <c r="DG1276" s="10"/>
      <c r="DH1276">
        <v>-0.93932226048924472</v>
      </c>
      <c r="DI1276" s="23">
        <f>SIN(RADIANS('[1]Biaxial Input'!$F$21))*(COS(RADIANS(0)))</f>
        <v>6.9756473744125524E-2</v>
      </c>
      <c r="DK1276" s="30">
        <f>(DI1275*DI1276)*(1-COS(RADIANS(CV1275)))+DI1277*(SIN(RADIANS(CV1275)))</f>
        <v>-6.5197179069601558E-3</v>
      </c>
      <c r="DL1276" s="30">
        <f>(DI1276^2)*(1-COS(RADIANS(CV1275)))+(COS(RADIANS(CV1275)))</f>
        <v>0.90676369012465463</v>
      </c>
      <c r="DM1276" s="30">
        <f>(DI1276*DI1277)*(1-COS(RADIANS(CV1275)))-DI1275*(SIN(RADIANS(CV1275)))</f>
        <v>0.42158878489581864</v>
      </c>
      <c r="DO1276">
        <v>-0.85397981702907988</v>
      </c>
      <c r="DQ1276" s="28">
        <f>(DB1275*DB1276)*(1-COS(RADIANS(CU1275)))+DB1277*(SIN(RADIANS(CU1275)))</f>
        <v>0.70710678118654746</v>
      </c>
      <c r="DR1276" s="28">
        <f>(DB1276^2)*(1-COS(RADIANS(CU1275)))+(COS(RADIANS(CU1275)))</f>
        <v>0.70710678118654757</v>
      </c>
      <c r="DS1276" s="28">
        <f>(DB1276*DB1277)*(1-COS(RADIANS(CU1275)))-DB1275*(SIN(RADIANS(CU1275)))</f>
        <v>0</v>
      </c>
      <c r="DU1276" s="61">
        <v>-0.87793387106988852</v>
      </c>
      <c r="DW1276" s="17">
        <v>0</v>
      </c>
      <c r="DX1276">
        <v>0</v>
      </c>
      <c r="DZ1276" s="73">
        <f>(DB1275*DB1276)*(1-COS(RADIANS(CW1275-45)))+DB1277*(SIN(RADIANS(CW1275-45)))</f>
        <v>-0.34303599074933133</v>
      </c>
      <c r="EA1276" s="73">
        <f>(DB1276^2)*(1-COS(RADIANS(CW1275-45)))+(COS(RADIANS(CW1275-45)))</f>
        <v>-0.93932226048924483</v>
      </c>
      <c r="EB1276" s="73">
        <f>(DB1276*DB1277)*(1-COS(RADIANS(CW1275-45)))-DB1275*(SIN(RADIANS(CW1275-45)))</f>
        <v>0</v>
      </c>
      <c r="EC1276" s="10"/>
      <c r="ED1276">
        <v>-0.34303599074933133</v>
      </c>
      <c r="EE1276" s="1">
        <v>-0.30492846465531259</v>
      </c>
      <c r="EG1276">
        <f>CY1276+DU1276</f>
        <v>-1.2350058966257345</v>
      </c>
      <c r="EH1276">
        <f>EG1276/(SQRT(EG1275^2+EG1276^2+EG1277^2))</f>
        <v>-0.87328104430942921</v>
      </c>
      <c r="EJ1276">
        <f>Q1276+AM1276</f>
        <v>0</v>
      </c>
      <c r="EK1276">
        <f>EJ1276/(SQRT(EJ1275^2+EJ1276^2+EJ1277^2))</f>
        <v>0</v>
      </c>
      <c r="EM1276" s="23">
        <f>CY1277*DU1275-CY1275*DU1277</f>
        <v>-0.31895405091280099</v>
      </c>
      <c r="EP1276" s="9">
        <f>((SUMPRODUCT(CM1276:CM1278,BZ1276:BZ1278))*(SUMPRODUCT(CM1276:CM1278,CA1276:CA1278)))-((SUMPRODUCT(CN1276:CN1278,BZ1276:BZ1278))*(SUMPRODUCT(CN1276:CN1278,CA1276:CA1278)))</f>
        <v>-3.3457114045107872E-2</v>
      </c>
      <c r="EY1276" s="28"/>
      <c r="EZ1276" s="10"/>
      <c r="FA1276" s="61">
        <v>-0.34169558301386721</v>
      </c>
      <c r="FB1276" s="13">
        <f>BW1277</f>
        <v>0</v>
      </c>
      <c r="FC1276" s="17">
        <v>0</v>
      </c>
      <c r="FD1276">
        <v>0</v>
      </c>
      <c r="FF1276" s="73">
        <f>(FD1275*FD1276)*(1-COS(RADIANS(EY1275+45)))+FD1277*(SIN(RADIANS(EY1275+45)))</f>
        <v>-0.93319239362608908</v>
      </c>
      <c r="FG1276" s="73">
        <f>(FD1276^2)*(1-COS(RADIANS(EY1275+45)))+(COS(RADIANS(EY1275+45)))</f>
        <v>0.35937717857205448</v>
      </c>
      <c r="FH1276" s="73">
        <f>(FD1276*FD1277)*(1-COS(RADIANS(EY1275+45)))-FD1275*(SIN(RADIANS(EY1275+45)))</f>
        <v>0</v>
      </c>
      <c r="FI1276" s="10"/>
      <c r="FJ1276">
        <v>-0.93319239362608908</v>
      </c>
      <c r="FK1276" s="23">
        <f>SIN(RADIANS(176))*(COS(RADIANS(0)))</f>
        <v>6.9756473744125524E-2</v>
      </c>
      <c r="FM1276" s="30">
        <f>(FK1275*FK1276)*(1-COS(RADIANS(EX1275)))+FK1277*(SIN(RADIANS(EX1275)))</f>
        <v>-6.5197179069601558E-3</v>
      </c>
      <c r="FN1276" s="30">
        <f>(FK1276^2)*(1-COS(RADIANS(EX1275)))+(COS(RADIANS(EX1275)))</f>
        <v>0.90676369012465463</v>
      </c>
      <c r="FO1276" s="30">
        <f>(FK1276*FK1277)*(1-COS(RADIANS(EX1275)))-FK1275*(SIN(RADIANS(EX1275)))</f>
        <v>0.42158878489581864</v>
      </c>
      <c r="FQ1276">
        <v>-0.84852801626714081</v>
      </c>
      <c r="FS1276" s="28">
        <f>(FD1275*FD1276)*(1-COS(RADIANS(EW1275)))+FD1277*(SIN(RADIANS(EW1275)))</f>
        <v>0.70710678118654746</v>
      </c>
      <c r="FT1276" s="28">
        <f>(FD1276^2)*(1-COS(RADIANS(EW1275)))+(COS(RADIANS(EW1275)))</f>
        <v>0.70710678118654757</v>
      </c>
      <c r="FU1276" s="28">
        <f>(FD1276*FD1277)*(1-COS(RADIANS(EW1275)))-FD1275*(SIN(RADIANS(EW1275)))</f>
        <v>0</v>
      </c>
      <c r="FW1276" s="61">
        <v>-0.88403192360634097</v>
      </c>
      <c r="FX1276" s="13">
        <f>BX1277</f>
        <v>0</v>
      </c>
      <c r="FY1276" s="17">
        <v>0</v>
      </c>
      <c r="FZ1276">
        <v>0</v>
      </c>
      <c r="GB1276" s="73">
        <f>(FD1275*FD1276)*(1-COS(RADIANS(EY1275-45)))+FD1277*(SIN(RADIANS(EY1275-45)))</f>
        <v>-0.35937717857205409</v>
      </c>
      <c r="GC1276" s="73">
        <f>(FD1276^2)*(1-COS(RADIANS(EY1275-45)))+(COS(RADIANS(EY1275-45)))</f>
        <v>-0.9331923936260893</v>
      </c>
      <c r="GD1276" s="73">
        <f>(FD1276*FD1277)*(1-COS(RADIANS(EY1275-45)))-FD1275*(SIN(RADIANS(EY1275-45)))</f>
        <v>0</v>
      </c>
      <c r="GE1276" s="10"/>
      <c r="GF1276">
        <v>-0.35937717857205409</v>
      </c>
      <c r="GG1276" s="1">
        <v>-0.31978602542921974</v>
      </c>
      <c r="GI1276">
        <f>FA1276+FW1276</f>
        <v>-1.2257275066202082</v>
      </c>
      <c r="GJ1276">
        <f>GI1276/(SQRT(GI1275^2+GI1276^2+GI1277^2))</f>
        <v>-0.86672023181802826</v>
      </c>
      <c r="GL1276">
        <f>CH1277+DC1276</f>
        <v>-3.3457114045107872E-2</v>
      </c>
      <c r="GM1276" t="e">
        <f>GL1276/(SQRT(GL1275^2+GL1276^2+GL1277^2))</f>
        <v>#VALUE!</v>
      </c>
      <c r="GO1276" s="27">
        <f>FA1277*FW1275-FA1275*FW1277</f>
        <v>-0.31895405091280093</v>
      </c>
    </row>
    <row r="1277" spans="1:197" x14ac:dyDescent="0.2">
      <c r="E1277" s="5" t="s">
        <v>4</v>
      </c>
      <c r="F1277" s="6" t="s">
        <v>5</v>
      </c>
      <c r="G1277" s="7" t="s">
        <v>6</v>
      </c>
      <c r="H1277" s="8" t="s">
        <v>1</v>
      </c>
      <c r="I1277">
        <v>9</v>
      </c>
      <c r="J1277" s="9" t="s">
        <v>7</v>
      </c>
      <c r="K1277">
        <v>9</v>
      </c>
      <c r="L1277" s="10"/>
      <c r="M1277" s="17">
        <f>A1245</f>
        <v>80</v>
      </c>
      <c r="N1277" s="17">
        <f>B1245</f>
        <v>40</v>
      </c>
      <c r="O1277" s="17">
        <f>C1245</f>
        <v>215.7</v>
      </c>
      <c r="Q1277" s="61">
        <f t="array" ref="Q1277:Q1279">MMULT(AI1277:AK1279,AG1277:AG1279)</f>
        <v>0.7177653940960772</v>
      </c>
      <c r="R1277" s="13"/>
      <c r="S1277" s="17">
        <v>1</v>
      </c>
      <c r="T1277">
        <v>0</v>
      </c>
      <c r="V1277" s="73">
        <f>(T1277^2)*(1-COS(RADIANS(O1277+45)))+(COS(RADIANS(O1277+45)))</f>
        <v>-0.161603821103361</v>
      </c>
      <c r="W1277" s="73">
        <f>(T1277*T1278)*(1-COS(RADIANS(O1277+45)))-T1279*(SIN(RADIANS(O1277+45)))</f>
        <v>0.98685571640680736</v>
      </c>
      <c r="X1277" s="73">
        <f>(T1277*T1279)*(1-COS(RADIANS(O1277+45)))+T1278*(SIN(RADIANS(O1277+45)))</f>
        <v>0</v>
      </c>
      <c r="Y1277" s="10"/>
      <c r="Z1277">
        <f t="array" ref="Z1277:Z1279">MMULT(V1277:X1279,S1277:S1279)</f>
        <v>-0.161603821103361</v>
      </c>
      <c r="AA1277" s="23">
        <f>COS(RADIANS('[1]Biaxial Input'!$F$21))</f>
        <v>-0.9975640502598242</v>
      </c>
      <c r="AC1277" s="30">
        <f>(AA1277^2)*(1-COS(RADIANS(N1277)))+(COS(RADIANS(N1277)))</f>
        <v>0.99886158030145311</v>
      </c>
      <c r="AD1277" s="30">
        <f>(AA1277*AA1278)*(1-COS(RADIANS(N1277)))-AA1279*(SIN(RADIANS(N1277)))</f>
        <v>-1.6280160168985456E-2</v>
      </c>
      <c r="AE1277" s="30">
        <f>(AA1277*AA1279)*(1-COS(RADIANS(N1277)))+AA1278*(SIN(RADIANS(N1277)))</f>
        <v>4.4838597018148282E-2</v>
      </c>
      <c r="AG1277">
        <f t="array" ref="AG1277:AG1279">MMULT(AC1277:AE1279,Z1277:Z1279)</f>
        <v>-0.14535367900327475</v>
      </c>
      <c r="AI1277" s="28">
        <f>(T1277^2)*(1-COS(RADIANS(M1277)))+(COS(RADIANS(M1277)))</f>
        <v>0.17364817766693041</v>
      </c>
      <c r="AJ1277" s="28">
        <f>(T1277*T1278)*(1-COS(RADIANS(M1277)))-T1279*(SIN(RADIANS(M1277)))</f>
        <v>-0.98480775301220802</v>
      </c>
      <c r="AK1277" s="28">
        <f>(T1277*T1279)*(1-COS(RADIANS(M1277)))+T1278*(SIN(RADIANS(M1277)))</f>
        <v>0</v>
      </c>
      <c r="AM1277" s="61">
        <f t="array" ref="AM1277:AM1279">MMULT(AI1277:AK1279,AW1277:AW1279)</f>
        <v>-0.30954570802862502</v>
      </c>
      <c r="AN1277" s="13"/>
      <c r="AO1277" s="17">
        <v>1</v>
      </c>
      <c r="AP1277">
        <v>0</v>
      </c>
      <c r="AR1277" s="73">
        <f>(T1277^2)*(1-COS(RADIANS(O1277-45)))+(COS(RADIANS(O1277-45)))</f>
        <v>-0.98685571640680725</v>
      </c>
      <c r="AS1277" s="73">
        <f>(T1277*T1278)*(1-COS(RADIANS(O1277-45)))-T1279*(SIN(RADIANS(O1277-45)))</f>
        <v>-0.16160382110336138</v>
      </c>
      <c r="AT1277" s="73">
        <f>(T1277*T1279)*(1-COS(RADIANS(O1277-45)))+T1278*(SIN(RADIANS(O1277-45)))</f>
        <v>0</v>
      </c>
      <c r="AU1277" s="10"/>
      <c r="AV1277">
        <f t="array" ref="AV1277:AV1279">MMULT(AR1277:AT1279,S1277:S1279)</f>
        <v>-0.98685571640680725</v>
      </c>
      <c r="AW1277" s="1">
        <f t="array" ref="AW1277:AW1279">MMULT(AC1277:AE1279,AV1277:AV1279)</f>
        <v>-0.98836319651110893</v>
      </c>
      <c r="BV1277" s="1"/>
      <c r="BY1277" t="s">
        <v>9</v>
      </c>
      <c r="BZ1277" s="5">
        <f t="shared" si="1925"/>
        <v>0.3492962422733713</v>
      </c>
      <c r="CA1277" s="6">
        <f t="shared" si="1925"/>
        <v>-0.34518112468713447</v>
      </c>
      <c r="CB1277" s="7">
        <f>CY1276</f>
        <v>-0.35707202555584594</v>
      </c>
      <c r="CC1277" s="8">
        <f>DU1276</f>
        <v>-0.87793387106988852</v>
      </c>
      <c r="CE1277" s="10"/>
      <c r="CH1277">
        <f>((SUMPRODUCT(CM1276:CM1278,CK1276:CK1278))*(SUMPRODUCT(CM1276:CM1278,CL1276:CL1278)))-((SUMPRODUCT(CN1276:CN1278,CK1276:CK1278))*(SUMPRODUCT(CN1276:CN1278,CL1276:CL1278)))</f>
        <v>-3.3457114045107872E-2</v>
      </c>
      <c r="CI1277" s="67"/>
      <c r="CJ1277" s="10" t="s">
        <v>9</v>
      </c>
      <c r="CK1277" s="5">
        <f t="shared" si="1926"/>
        <v>0.3492962422733713</v>
      </c>
      <c r="CL1277" s="6">
        <f t="shared" si="1926"/>
        <v>-0.34518112468713447</v>
      </c>
      <c r="CM1277" s="7">
        <f>FA1276</f>
        <v>-0.34169558301386721</v>
      </c>
      <c r="CN1277" s="8">
        <f>FW1276</f>
        <v>-0.88403192360634097</v>
      </c>
      <c r="CP1277">
        <f t="shared" si="1924"/>
        <v>-9.8670839279614439E-2</v>
      </c>
      <c r="CQ1277">
        <f t="shared" si="1924"/>
        <v>-0.32743703463395935</v>
      </c>
      <c r="CR1277">
        <f>CK1279</f>
        <v>0</v>
      </c>
      <c r="CS1277">
        <f>CN1279</f>
        <v>0</v>
      </c>
      <c r="CW1277" s="28"/>
      <c r="CY1277" s="61">
        <v>0.38589490603515519</v>
      </c>
      <c r="DA1277" s="17">
        <v>0</v>
      </c>
      <c r="DB1277">
        <v>1</v>
      </c>
      <c r="DD1277" s="73">
        <f>(DB1275*DB1277)*(1-COS(RADIANS(CW1275+45)))-DB1276*(SIN(RADIANS(CW1275+45)))</f>
        <v>0</v>
      </c>
      <c r="DE1277" s="73">
        <f>(DB1276*DB1277)*(1-COS(RADIANS(CW1275+45)))+DB1275*(SIN(RADIANS(CW1275+45)))</f>
        <v>0</v>
      </c>
      <c r="DF1277" s="73">
        <f>(DB1277^2)*(1-COS(RADIANS(CW1275+45)))+(COS(RADIANS(CW1275+45)))</f>
        <v>1</v>
      </c>
      <c r="DG1277" s="10"/>
      <c r="DH1277">
        <v>0</v>
      </c>
      <c r="DI1277" s="23">
        <f>SIN(RADIANS('[1]Biaxial Input'!$F$21))*SIN(RADIANS(0))</f>
        <v>0</v>
      </c>
      <c r="DK1277" s="30">
        <f>(DI1275*DI1277)*(1-COS(RADIANS(CV1275)))-DI1276*(SIN(RADIANS(CV1275)))</f>
        <v>-2.948035967890307E-2</v>
      </c>
      <c r="DL1277" s="30">
        <f>(DI1276*DI1277)*(1-COS(RADIANS(CV1275)))+DI1275*(SIN(RADIANS(CV1275)))</f>
        <v>-0.42158878489581864</v>
      </c>
      <c r="DM1277" s="30">
        <f>(DI1277^2)*(1-COS(RADIANS(CV1275)))+(COS(RADIANS(CV1275)))</f>
        <v>0.90630778703664994</v>
      </c>
      <c r="DO1277">
        <v>0.38589490603515519</v>
      </c>
      <c r="DQ1277" s="28">
        <f>(DB1275*DB1277)*(1-COS(RADIANS(CU1275)))-DB1276*(SIN(RADIANS(CU1275)))</f>
        <v>0</v>
      </c>
      <c r="DR1277" s="28">
        <f>(DB1276*DB1277)*(1-COS(RADIANS(CU1275)))+DB1275*(SIN(RADIANS(CU1275)))</f>
        <v>0</v>
      </c>
      <c r="DS1277" s="28">
        <f>(DB1277^2)*(1-COS(RADIANS(CU1275)))+(COS(RADIANS(CU1275)))</f>
        <v>1</v>
      </c>
      <c r="DU1277" s="61">
        <v>0.1723116846091671</v>
      </c>
      <c r="DW1277" s="17">
        <v>0</v>
      </c>
      <c r="DX1277">
        <v>1</v>
      </c>
      <c r="DZ1277" s="73">
        <f>(DB1275*DB1275)*(1-COS(RADIANS(CW1275-45)))-DB1275*(SIN(RADIANS(CW1275-45)))</f>
        <v>0</v>
      </c>
      <c r="EA1277" s="73">
        <f>(DB1276*DB1277)*(1-COS(RADIANS(CW1275-45)))+DB1275*(SIN(RADIANS(CW1275-45)))</f>
        <v>0</v>
      </c>
      <c r="EB1277" s="73">
        <f>(DB1277^2)*(1-COS(RADIANS(CW1275-45)))+(COS(RADIANS(CW1275-45)))</f>
        <v>1</v>
      </c>
      <c r="EC1277" s="10"/>
      <c r="ED1277">
        <v>0</v>
      </c>
      <c r="EE1277" s="1">
        <v>0.1723116846091671</v>
      </c>
      <c r="EG1277">
        <f>CY1277+DU1277</f>
        <v>0.55820659064432232</v>
      </c>
      <c r="EH1277">
        <f>EG1277/(SQRT(EG1275^2+EG1276^2+EG1277^2))</f>
        <v>0.39471166554762355</v>
      </c>
      <c r="EJ1277">
        <f>Q1277+AM1277</f>
        <v>0.40821968606745218</v>
      </c>
      <c r="EK1277">
        <f>EJ1277/(SQRT(EJ1275^2+EJ1276^2+EJ1277^2))</f>
        <v>1</v>
      </c>
      <c r="EM1277" s="23">
        <f>CY1275*DU1276-CY1276*DU1275</f>
        <v>-0.90630778703665005</v>
      </c>
      <c r="ER1277">
        <f t="shared" ref="ER1277:ES1279" si="1927">CK1276</f>
        <v>0.93180266183863136</v>
      </c>
      <c r="ES1277">
        <f t="shared" si="1927"/>
        <v>-0.87956522186239505</v>
      </c>
      <c r="ET1277" t="e">
        <f>#REF!</f>
        <v>#REF!</v>
      </c>
      <c r="EU1277" t="e">
        <f>#REF!</f>
        <v>#REF!</v>
      </c>
      <c r="EY1277" s="28"/>
      <c r="EZ1277" s="10"/>
      <c r="FA1277" s="61">
        <v>0.38282887881814986</v>
      </c>
      <c r="FB1277" s="13">
        <f>BW1278</f>
        <v>0</v>
      </c>
      <c r="FC1277" s="17">
        <v>0</v>
      </c>
      <c r="FD1277">
        <v>1</v>
      </c>
      <c r="FF1277" s="73">
        <f>(FD1275*FD1277)*(1-COS(RADIANS(EY1275+45)))-FD1276*(SIN(RADIANS(EY1275+45)))</f>
        <v>0</v>
      </c>
      <c r="FG1277" s="73">
        <f>(FD1276*FD1277)*(1-COS(RADIANS(EY1275+45)))+FD1275*(SIN(RADIANS(EY1275+45)))</f>
        <v>0</v>
      </c>
      <c r="FH1277" s="73">
        <f>(FD1277^2)*(1-COS(RADIANS(EY1275+45)))+(COS(RADIANS(EY1275+45)))</f>
        <v>1</v>
      </c>
      <c r="FI1277" s="10"/>
      <c r="FJ1277">
        <v>0</v>
      </c>
      <c r="FK1277" s="23">
        <f>SIN(RADIANS(176))*SIN(RADIANS(0))</f>
        <v>0</v>
      </c>
      <c r="FM1277" s="30">
        <f>(FK1275*FK1277)*(1-COS(RADIANS(EX1275)))-FK1276*(SIN(RADIANS(EX1275)))</f>
        <v>-2.948035967890307E-2</v>
      </c>
      <c r="FN1277" s="30">
        <f>(FK1276*FK1277)*(1-COS(RADIANS(EX1275)))+FK1275*(SIN(RADIANS(EX1275)))</f>
        <v>-0.42158878489581864</v>
      </c>
      <c r="FO1277" s="30">
        <f>(FK1277^2)*(1-COS(RADIANS(EX1275)))+(COS(RADIANS(EX1275)))</f>
        <v>0.90630778703664994</v>
      </c>
      <c r="FQ1277">
        <v>0.38282887881814986</v>
      </c>
      <c r="FS1277" s="28">
        <f>(FD1275*FD1277)*(1-COS(RADIANS(EW1275)))-FD1276*(SIN(RADIANS(EW1275)))</f>
        <v>0</v>
      </c>
      <c r="FT1277" s="28">
        <f>(FD1276*FD1277)*(1-COS(RADIANS(EW1275)))+FD1275*(SIN(RADIANS(EW1275)))</f>
        <v>0</v>
      </c>
      <c r="FU1277" s="28">
        <f>(FD1277^2)*(1-COS(RADIANS(EW1275)))+(COS(RADIANS(EW1275)))</f>
        <v>1</v>
      </c>
      <c r="FW1277" s="61">
        <v>0.1790202354471935</v>
      </c>
      <c r="FX1277" s="13">
        <f>BX1278</f>
        <v>0</v>
      </c>
      <c r="FY1277" s="17">
        <v>0</v>
      </c>
      <c r="FZ1277">
        <v>1</v>
      </c>
      <c r="GB1277" s="73">
        <f>(FD1275*FD1275)*(1-COS(RADIANS(EY1275-45)))-FD1275*(SIN(RADIANS(EY1275-45)))</f>
        <v>0</v>
      </c>
      <c r="GC1277" s="73">
        <f>(FD1276*FD1277)*(1-COS(RADIANS(EY1275-45)))+FD1275*(SIN(RADIANS(EY1275-45)))</f>
        <v>0</v>
      </c>
      <c r="GD1277" s="73">
        <f>(FD1277^2)*(1-COS(RADIANS(EY1275-45)))+(COS(RADIANS(EY1275-45)))</f>
        <v>1</v>
      </c>
      <c r="GE1277" s="10"/>
      <c r="GF1277">
        <v>0</v>
      </c>
      <c r="GG1277" s="1">
        <v>0.1790202354471935</v>
      </c>
      <c r="GI1277">
        <f>FA1277+FW1277</f>
        <v>0.56184911426534334</v>
      </c>
      <c r="GJ1277">
        <f>GI1277/(SQRT(GI1275^2+GI1276^2+GI1277^2))</f>
        <v>0.39728731870067979</v>
      </c>
      <c r="GL1277" t="e">
        <f>#REF!+DC1277</f>
        <v>#REF!</v>
      </c>
      <c r="GM1277" t="e">
        <f>GL1277/(SQRT(GL1275^2+GL1276^2+GL1277^2))</f>
        <v>#REF!</v>
      </c>
      <c r="GO1277" s="27">
        <f>FA1275*FW1276-FA1276*FW1275</f>
        <v>-0.90630778703664983</v>
      </c>
    </row>
    <row r="1278" spans="1:197" x14ac:dyDescent="0.2">
      <c r="D1278" t="s">
        <v>8</v>
      </c>
      <c r="E1278" s="5">
        <f t="shared" ref="E1278:F1280" si="1928">E1273</f>
        <v>0.93180153032697366</v>
      </c>
      <c r="F1278" s="6">
        <f t="shared" si="1928"/>
        <v>-0.87956667635105046</v>
      </c>
      <c r="G1278" s="7">
        <f>Q1277</f>
        <v>0.7177653940960772</v>
      </c>
      <c r="H1278" s="8">
        <f>AM1277</f>
        <v>-0.30954570802862502</v>
      </c>
      <c r="J1278" s="9">
        <f>((SUMPRODUCT(G1278:G1280,E1278:E1280))*(SUMPRODUCT(G1278:(G1280),F1278:F1280)))-((SUMPRODUCT(H1278:H1280,E1278:E1280))*(SUMPRODUCT(H1278:H1280,F1278:F1280)))</f>
        <v>-2.2865799392907116E-4</v>
      </c>
      <c r="Q1278" s="61">
        <v>-0.27415739859340627</v>
      </c>
      <c r="S1278" s="17">
        <v>0</v>
      </c>
      <c r="T1278">
        <v>0</v>
      </c>
      <c r="V1278" s="73">
        <f>(T1277*T1278)*(1-COS(RADIANS(O1277+45)))+T1279*(SIN(RADIANS(O1277+45)))</f>
        <v>-0.98685571640680736</v>
      </c>
      <c r="W1278" s="73">
        <f>(T1278^2)*(1-COS(RADIANS(O1277+45)))+(COS(RADIANS(O1277+45)))</f>
        <v>-0.161603821103361</v>
      </c>
      <c r="X1278" s="73">
        <f>(T1278*T1279)*(1-COS(RADIANS(O1277+45)))-T1277*(SIN(RADIANS(O1277+45)))</f>
        <v>0</v>
      </c>
      <c r="Y1278" s="10"/>
      <c r="Z1278">
        <v>-0.98685571640680736</v>
      </c>
      <c r="AA1278" s="23">
        <f>SIN(RADIANS('[1]Biaxial Input'!$F$21))*(COS(RADIANS(0)))</f>
        <v>6.9756473744125524E-2</v>
      </c>
      <c r="AC1278" s="30">
        <f>(AA1277*AA1278)*(1-COS(RADIANS(N1277)))+AA1279*(SIN(RADIANS(N1277)))</f>
        <v>-1.6280160168985456E-2</v>
      </c>
      <c r="AD1278" s="30">
        <f>(AA1278^2)*(1-COS(RADIANS(N1277)))+(COS(RADIANS(N1277)))</f>
        <v>0.7671828628175249</v>
      </c>
      <c r="AE1278" s="30">
        <f>(AA1278*AA1279)*(1-COS(RADIANS(N1277)))-AA1277*(SIN(RADIANS(N1277)))</f>
        <v>0.64122181137573508</v>
      </c>
      <c r="AG1278">
        <v>-0.75446785760933111</v>
      </c>
      <c r="AI1278" s="28">
        <f>(T1277*T1278)*(1-COS(RADIANS(M1277)))+T1279*(SIN(RADIANS(M1277)))</f>
        <v>0.98480775301220802</v>
      </c>
      <c r="AJ1278" s="28">
        <f>(T1278^2)*(1-COS(RADIANS(M1277)))+(COS(RADIANS(M1277)))</f>
        <v>0.17364817766693041</v>
      </c>
      <c r="AK1278" s="28">
        <f>(T1278*T1279)*(1-COS(RADIANS(M1277)))-T1277*(SIN(RADIANS(M1277)))</f>
        <v>0</v>
      </c>
      <c r="AM1278" s="61">
        <v>-0.94902903185788856</v>
      </c>
      <c r="AO1278" s="17">
        <v>0</v>
      </c>
      <c r="AP1278">
        <v>0</v>
      </c>
      <c r="AR1278" s="73">
        <f>(T1277*T1278)*(1-COS(RADIANS(O1277-45)))+T1279*(SIN(RADIANS(O1277-45)))</f>
        <v>0.16160382110336138</v>
      </c>
      <c r="AS1278" s="73">
        <f>(T1278^2)*(1-COS(RADIANS(O1277-45)))+(COS(RADIANS(O1277-45)))</f>
        <v>-0.98685571640680725</v>
      </c>
      <c r="AT1278" s="73">
        <f>(T1278*T1279)*(1-COS(RADIANS(O1277-45)))-T1277*(SIN(RADIANS(O1277-45)))</f>
        <v>0</v>
      </c>
      <c r="AU1278" s="10"/>
      <c r="AV1278">
        <v>0.16160382110336138</v>
      </c>
      <c r="AW1278" s="1">
        <v>0.14004585124310964</v>
      </c>
      <c r="BV1278" s="1"/>
      <c r="BY1278" t="s">
        <v>10</v>
      </c>
      <c r="BZ1278" s="5">
        <f t="shared" si="1925"/>
        <v>-9.8670839279614439E-2</v>
      </c>
      <c r="CA1278" s="6">
        <f t="shared" si="1925"/>
        <v>-0.32743703463395935</v>
      </c>
      <c r="CB1278" s="7">
        <f>CY1277</f>
        <v>0.38589490603515519</v>
      </c>
      <c r="CC1278" s="8">
        <f>DU1277</f>
        <v>0.1723116846091671</v>
      </c>
      <c r="CE1278" s="10"/>
      <c r="CG1278" s="10" t="s">
        <v>160</v>
      </c>
      <c r="CH1278" s="10">
        <f>-CH1275*((EY1275-CW1275)/(CH1277-CE1276))</f>
        <v>245.06195136069923</v>
      </c>
      <c r="CI1278" s="67"/>
      <c r="CJ1278" s="10" t="s">
        <v>10</v>
      </c>
      <c r="CK1278" s="5">
        <f t="shared" si="1926"/>
        <v>-9.8670839279614439E-2</v>
      </c>
      <c r="CL1278" s="6">
        <f t="shared" si="1926"/>
        <v>-0.32743703463395935</v>
      </c>
      <c r="CM1278" s="7">
        <f>FA1277</f>
        <v>0.38282887881814986</v>
      </c>
      <c r="CN1278" s="8">
        <f>FW1277</f>
        <v>0.1790202354471935</v>
      </c>
      <c r="CW1278" s="28"/>
      <c r="DH1278" s="10"/>
      <c r="DI1278" s="10"/>
      <c r="DJ1278" s="10"/>
      <c r="DK1278" s="10"/>
      <c r="DL1278" s="10"/>
      <c r="DM1278" s="10"/>
      <c r="DN1278" s="10"/>
      <c r="DO1278" s="10"/>
      <c r="DP1278" s="10"/>
      <c r="EE1278" s="1"/>
      <c r="EI1278" s="64">
        <f>(DEGREES(ACOS((EH1275*EK1275+EH1276*EK1276+EH1277*EK1277)/((SQRT(EH1275^2+EH1276^2+EH1277^2))*(SQRT(EK1275^2+EK1276^2+EK1277^2))))))</f>
        <v>66.752007404051454</v>
      </c>
      <c r="ER1278">
        <f t="shared" si="1927"/>
        <v>0.3492962422733713</v>
      </c>
      <c r="ES1278">
        <f t="shared" si="1927"/>
        <v>-0.34518112468713447</v>
      </c>
      <c r="ET1278" t="e">
        <f>#REF!</f>
        <v>#REF!</v>
      </c>
      <c r="EU1278" t="e">
        <f>#REF!</f>
        <v>#REF!</v>
      </c>
      <c r="EY1278" s="28"/>
      <c r="EZ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GG1278" s="1"/>
      <c r="GK1278" s="64" t="e">
        <f>(DEGREES(ACOS((GJ1275*GM1275+GJ1276*GM1276+GJ1277*GM1277)/((SQRT(GJ1275^2+GJ1276^2+GJ1277^2))*(SQRT(GM1275^2+GM1276^2+GM1277^2))))))</f>
        <v>#VALUE!</v>
      </c>
    </row>
    <row r="1279" spans="1:197" x14ac:dyDescent="0.2">
      <c r="D1279" t="s">
        <v>9</v>
      </c>
      <c r="E1279" s="5">
        <f t="shared" si="1928"/>
        <v>0.3492994805856065</v>
      </c>
      <c r="F1279" s="6">
        <f t="shared" si="1928"/>
        <v>-0.3451779549666063</v>
      </c>
      <c r="G1279" s="7">
        <f t="shared" ref="G1279:G1280" si="1929">Q1278</f>
        <v>-0.27415739859340627</v>
      </c>
      <c r="H1279" s="8">
        <f t="shared" ref="H1279:H1280" si="1930">AM1278</f>
        <v>-0.94902903185788856</v>
      </c>
      <c r="J1279" s="10"/>
      <c r="Q1279" s="61">
        <v>0.64003949865191823</v>
      </c>
      <c r="S1279" s="17">
        <v>0</v>
      </c>
      <c r="T1279">
        <v>1</v>
      </c>
      <c r="V1279" s="73">
        <f>(T1277*T1279)*(1-COS(RADIANS(O1277+45)))-T1278*(SIN(RADIANS(O1277+45)))</f>
        <v>0</v>
      </c>
      <c r="W1279" s="73">
        <f>(T1278*T1279)*(1-COS(RADIANS(O1277+45)))+T1277*(SIN(RADIANS(O1277+45)))</f>
        <v>0</v>
      </c>
      <c r="X1279" s="73">
        <f>(T1279^2)*(1-COS(RADIANS(O1277+45)))+(COS(RADIANS(O1277+45)))</f>
        <v>1</v>
      </c>
      <c r="Y1279" s="10"/>
      <c r="Z1279">
        <v>0</v>
      </c>
      <c r="AA1279" s="23">
        <f>SIN(RADIANS('[1]Biaxial Input'!$F$21))*SIN(RADIANS(0))</f>
        <v>0</v>
      </c>
      <c r="AC1279" s="30">
        <f>(AA1277*AA1279)*(1-COS(RADIANS(N1277)))-AA1278*(SIN(RADIANS(N1277)))</f>
        <v>-4.4838597018148282E-2</v>
      </c>
      <c r="AD1279" s="30">
        <f>(AA1278*AA1279)*(1-COS(RADIANS(N1277)))+AA1277*(SIN(RADIANS(N1277)))</f>
        <v>-0.64122181137573508</v>
      </c>
      <c r="AE1279" s="30">
        <f>(AA1279^2)*(1-COS(RADIANS(N1277)))+(COS(RADIANS(N1277)))</f>
        <v>0.76604444311897801</v>
      </c>
      <c r="AG1279">
        <v>0.64003949865191823</v>
      </c>
      <c r="AI1279" s="28">
        <f>(T1277*T1279)*(1-COS(RADIANS(M1277)))-T1278*(SIN(RADIANS(M1277)))</f>
        <v>0</v>
      </c>
      <c r="AJ1279" s="28">
        <f>(T1278*T1279)*(1-COS(RADIANS(M1277)))+T1277*(SIN(RADIANS(M1277)))</f>
        <v>0</v>
      </c>
      <c r="AK1279" s="28">
        <f>(T1279^2)*(1-COS(RADIANS(M1277)))+(COS(RADIANS(M1277)))</f>
        <v>1</v>
      </c>
      <c r="AM1279" s="61">
        <v>-5.9374669110116775E-2</v>
      </c>
      <c r="AO1279" s="17">
        <v>0</v>
      </c>
      <c r="AP1279">
        <v>1</v>
      </c>
      <c r="AR1279" s="73">
        <f>(T1277*T1277)*(1-COS(RADIANS(O1277-45)))-T1277*(SIN(RADIANS(O1277-45)))</f>
        <v>0</v>
      </c>
      <c r="AS1279" s="73">
        <f>(T1278*T1279)*(1-COS(RADIANS(O1277-45)))+T1277*(SIN(RADIANS(O1277-45)))</f>
        <v>0</v>
      </c>
      <c r="AT1279" s="73">
        <f>(T1279^2)*(1-COS(RADIANS(O1277-45)))+(COS(RADIANS(O1277-45)))</f>
        <v>1</v>
      </c>
      <c r="AU1279" s="10"/>
      <c r="AV1279">
        <v>0</v>
      </c>
      <c r="AW1279" s="1">
        <v>-5.9374669110116775E-2</v>
      </c>
      <c r="BV1279" s="1"/>
      <c r="CE1279" s="10"/>
      <c r="CS1279" s="15"/>
      <c r="CW1279" s="28"/>
      <c r="CY1279" s="82" t="s">
        <v>148</v>
      </c>
      <c r="CZ1279" s="13"/>
      <c r="DB1279" s="10"/>
      <c r="DC1279" s="10"/>
      <c r="DD1279" s="10"/>
      <c r="DE1279" s="10"/>
      <c r="DF1279" s="10"/>
      <c r="DG1279" s="10"/>
      <c r="DH1279" s="80"/>
      <c r="DI1279" s="23" t="s">
        <v>149</v>
      </c>
      <c r="DM1279" s="1"/>
      <c r="DO1279" s="80"/>
      <c r="DS1279" s="13"/>
      <c r="DT1279" s="81"/>
      <c r="DU1279" s="82" t="s">
        <v>150</v>
      </c>
      <c r="DW1279" s="13"/>
      <c r="DX1279" s="13"/>
      <c r="EA1279" s="1"/>
      <c r="EE1279" s="1"/>
      <c r="ER1279">
        <f t="shared" si="1927"/>
        <v>-9.8670839279614439E-2</v>
      </c>
      <c r="ES1279">
        <f t="shared" si="1927"/>
        <v>-0.32743703463395935</v>
      </c>
      <c r="ET1279" t="e">
        <f>#REF!</f>
        <v>#REF!</v>
      </c>
      <c r="EU1279" t="e">
        <f>#REF!</f>
        <v>#REF!</v>
      </c>
      <c r="EY1279" s="28"/>
      <c r="EZ1279" s="10"/>
      <c r="FA1279" s="82" t="s">
        <v>148</v>
      </c>
      <c r="FB1279" s="13"/>
      <c r="FD1279" s="10"/>
      <c r="FE1279" s="10"/>
      <c r="FF1279" s="10"/>
      <c r="FG1279" s="10"/>
      <c r="FH1279" s="10"/>
      <c r="FI1279" s="10"/>
      <c r="FJ1279" s="80"/>
      <c r="FK1279" s="23" t="s">
        <v>149</v>
      </c>
      <c r="FO1279" s="1"/>
      <c r="FQ1279" s="80"/>
      <c r="FU1279" s="13"/>
      <c r="FV1279" s="81"/>
      <c r="FW1279" s="82" t="s">
        <v>150</v>
      </c>
      <c r="FY1279" s="13"/>
      <c r="FZ1279" s="13"/>
      <c r="GC1279" s="1"/>
      <c r="GG1279" s="1"/>
      <c r="GK1279" s="13"/>
    </row>
    <row r="1280" spans="1:197" x14ac:dyDescent="0.2">
      <c r="D1280" t="s">
        <v>10</v>
      </c>
      <c r="E1280" s="5">
        <f t="shared" si="1928"/>
        <v>-9.8670061026308639E-2</v>
      </c>
      <c r="F1280" s="6">
        <f t="shared" si="1928"/>
        <v>-0.32743646904069484</v>
      </c>
      <c r="G1280" s="7">
        <f t="shared" si="1929"/>
        <v>0.64003949865191823</v>
      </c>
      <c r="H1280" s="8">
        <f t="shared" si="1930"/>
        <v>-5.9374669110116775E-2</v>
      </c>
      <c r="J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W1280" s="1"/>
      <c r="BV1280" s="1"/>
      <c r="BZ1280" s="5" t="s">
        <v>4</v>
      </c>
      <c r="CA1280" s="6" t="s">
        <v>5</v>
      </c>
      <c r="CB1280" s="7" t="s">
        <v>6</v>
      </c>
      <c r="CC1280" s="8" t="s">
        <v>1</v>
      </c>
      <c r="CD1280">
        <v>7</v>
      </c>
      <c r="CE1280" s="9" t="s">
        <v>7</v>
      </c>
      <c r="CG1280" s="90" t="s">
        <v>157</v>
      </c>
      <c r="CH1280" s="61">
        <f>CE1281-((CH1282-CE1281)/(EY1280-CW1280))*CW1280</f>
        <v>-5.8208934435060478</v>
      </c>
      <c r="CI1280" s="10"/>
      <c r="CK1280" s="5" t="s">
        <v>4</v>
      </c>
      <c r="CL1280" s="6" t="s">
        <v>5</v>
      </c>
      <c r="CM1280" s="7" t="s">
        <v>6</v>
      </c>
      <c r="CN1280" s="8" t="s">
        <v>1</v>
      </c>
      <c r="CO1280" s="10"/>
      <c r="CP1280">
        <f t="shared" ref="CP1280:CQ1282" si="1931">BZ1281</f>
        <v>0.93180266183863136</v>
      </c>
      <c r="CQ1280">
        <f t="shared" si="1931"/>
        <v>-0.87956522186239505</v>
      </c>
      <c r="CR1280">
        <f>CI1284</f>
        <v>0</v>
      </c>
      <c r="CS1280">
        <f>CL1284</f>
        <v>0</v>
      </c>
      <c r="CU1280" s="17">
        <f>CU1184</f>
        <v>20</v>
      </c>
      <c r="CV1280" s="17">
        <f>CV1184</f>
        <v>30</v>
      </c>
      <c r="CW1280" s="31">
        <f>CH1187</f>
        <v>176.7612054441409</v>
      </c>
      <c r="CY1280" s="61">
        <f t="array" ref="CY1280:CY1282">MMULT(DQ1280:DS1282,DO1280:DO1282)</f>
        <v>-0.49960430686759599</v>
      </c>
      <c r="CZ1280" s="13"/>
      <c r="DA1280" s="17">
        <v>1</v>
      </c>
      <c r="DB1280">
        <v>0</v>
      </c>
      <c r="DD1280" s="73">
        <f>(DB1280^2)*(1-COS(RADIANS(CW1280+45)))+(COS(RADIANS(CW1280+45)))</f>
        <v>-0.7459271330559214</v>
      </c>
      <c r="DE1280" s="73">
        <f>(DB1280*DB1281)*(1-COS(RADIANS(CW1280+45)))-DB1282*(SIN(RADIANS(CW1280+45)))</f>
        <v>0.66602756111963846</v>
      </c>
      <c r="DF1280" s="73">
        <f>(DB1280*DB1282)*(1-COS(RADIANS(CW1280+45)))+DB1281*(SIN(RADIANS(CW1280+45)))</f>
        <v>0</v>
      </c>
      <c r="DG1280" s="10"/>
      <c r="DH1280">
        <f t="array" ref="DH1280:DH1282">MMULT(DD1280:DF1282,DA1280:DA1282)</f>
        <v>-0.7459271330559214</v>
      </c>
      <c r="DI1280" s="23">
        <f>COS(RADIANS('[1]Biaxial Input'!$F$21))</f>
        <v>-0.9975640502598242</v>
      </c>
      <c r="DK1280" s="30">
        <f>(DI1280^2)*(1-COS(RADIANS(CV1280)))+(COS(RADIANS(CV1280)))</f>
        <v>0.99934808421962718</v>
      </c>
      <c r="DL1280" s="30">
        <f>(DI1280*DI1281)*(1-COS(RADIANS(CV1280)))-DI1282*(SIN(RADIANS(CV1280)))</f>
        <v>-9.3228300025961861E-3</v>
      </c>
      <c r="DM1280" s="30">
        <f>(DI1280*DI1282)*(1-COS(RADIANS(CV1280)))+DI1281*(SIN(RADIANS(CV1280)))</f>
        <v>3.4878236872062755E-2</v>
      </c>
      <c r="DO1280">
        <f t="array" ref="DO1280:DO1282">MMULT(DK1280:DM1282,DH1280:DH1282)</f>
        <v>-0.7392315896575119</v>
      </c>
      <c r="DQ1280" s="28">
        <f>(DB1280^2)*(1-COS(RADIANS(CU1280)))+(COS(RADIANS(CU1280)))</f>
        <v>0.93969262078590843</v>
      </c>
      <c r="DR1280" s="28">
        <f>(DB1280*DB1281)*(1-COS(RADIANS(CU1280)))-DB1282*(SIN(RADIANS(CU1280)))</f>
        <v>-0.34202014332566871</v>
      </c>
      <c r="DS1280" s="28">
        <f>(DB1280*DB1282)*(1-COS(RADIANS(CU1280)))+DB1281*(SIN(RADIANS(CU1280)))</f>
        <v>0</v>
      </c>
      <c r="DU1280" s="61">
        <f t="array" ref="DU1280:DU1282">MMULT(DQ1280:DS1282,EE1280:EE1282)</f>
        <v>-0.85522017549804241</v>
      </c>
      <c r="DV1280" s="13"/>
      <c r="DW1280" s="17">
        <v>1</v>
      </c>
      <c r="DX1280">
        <v>0</v>
      </c>
      <c r="DZ1280" s="73">
        <f>(DB1280^2)*(1-COS(RADIANS(CW1280-45)))+(COS(RADIANS(CW1280-45)))</f>
        <v>-0.66602756111963857</v>
      </c>
      <c r="EA1280" s="73">
        <f>(DB1280*DB1281)*(1-COS(RADIANS(CW1280-45)))-DB1282*(SIN(RADIANS(CW1280-45)))</f>
        <v>-0.74592713305592129</v>
      </c>
      <c r="EB1280" s="73">
        <f>(DB1280*DB1282)*(1-COS(RADIANS(CW1280-45)))+DB1281*(SIN(RADIANS(CW1280-45)))</f>
        <v>0</v>
      </c>
      <c r="EC1280" s="10"/>
      <c r="ED1280">
        <f t="array" ref="ED1280:ED1282">MMULT(DZ1280:EB1282,DA1280:DA1282)</f>
        <v>-0.66602756111963857</v>
      </c>
      <c r="EE1280" s="1">
        <f t="array" ref="EE1280:EE1282">MMULT(DK1280:DM1282,ED1280:ED1282)</f>
        <v>-0.67254751909818578</v>
      </c>
      <c r="EG1280">
        <f>CY1280+DU1280</f>
        <v>-1.3548244823656383</v>
      </c>
      <c r="EH1280">
        <f>EG1280/(SQRT(EG1280^2+EG1281^2+EG1282^2))</f>
        <v>-0.95800557879829684</v>
      </c>
      <c r="EJ1280">
        <f>Q1280+AM1280</f>
        <v>0</v>
      </c>
      <c r="EK1280">
        <f>EJ1280/(SQRT(EJ1280^2+EJ1281^2+EJ1282^2))</f>
        <v>0</v>
      </c>
      <c r="EM1280" s="23">
        <f>CY1281*DU1282-CY1282*DU1281</f>
        <v>0.1378186779084995</v>
      </c>
      <c r="EO1280" s="15">
        <v>7</v>
      </c>
      <c r="EP1280" s="9" t="s">
        <v>7</v>
      </c>
      <c r="EW1280" s="17">
        <f>CU1280</f>
        <v>20</v>
      </c>
      <c r="EX1280" s="17">
        <f>CV1280</f>
        <v>30</v>
      </c>
      <c r="EY1280" s="31">
        <f>1+CW1280</f>
        <v>177.7612054441409</v>
      </c>
      <c r="EZ1280" s="10"/>
      <c r="FA1280" s="61">
        <f t="array" ref="FA1280:FA1282">MMULT(FS1280:FU1282,FQ1280:FQ1282)</f>
        <v>-0.48460256461561557</v>
      </c>
      <c r="FB1280" s="13">
        <f>BW1281</f>
        <v>0</v>
      </c>
      <c r="FC1280" s="17">
        <v>1</v>
      </c>
      <c r="FD1280">
        <v>0</v>
      </c>
      <c r="FF1280" s="73">
        <f>(FD1280^2)*(1-COS(RADIANS(EY1280+45)))+(COS(RADIANS(EY1280+45)))</f>
        <v>-0.73418974104548529</v>
      </c>
      <c r="FG1280" s="73">
        <f>(FD1280*FD1281)*(1-COS(RADIANS(EY1280+45)))-FD1282*(SIN(RADIANS(EY1280+45)))</f>
        <v>0.67894434539479254</v>
      </c>
      <c r="FH1280" s="73">
        <f>(FD1280*FD1282)*(1-COS(RADIANS(EY1280+45)))+FD1281*(SIN(RADIANS(EY1280+45)))</f>
        <v>0</v>
      </c>
      <c r="FI1280" s="10"/>
      <c r="FJ1280">
        <f t="array" ref="FJ1280:FJ1282">MMULT(FF1280:FH1282,FC1280:FC1282)</f>
        <v>-0.73418974104548529</v>
      </c>
      <c r="FK1280" s="23">
        <f>COS(RADIANS(176))</f>
        <v>-0.9975640502598242</v>
      </c>
      <c r="FM1280" s="30">
        <f>(FK1280^2)*(1-COS(RADIANS(EX1280)))+(COS(RADIANS(EX1280)))</f>
        <v>0.99934808421962718</v>
      </c>
      <c r="FN1280" s="30">
        <f>(FK1280*FK1281)*(1-COS(RADIANS(EX1280)))-FK1282*(SIN(RADIANS(EX1280)))</f>
        <v>-9.3228300025961861E-3</v>
      </c>
      <c r="FO1280" s="30">
        <f>(FK1280*FK1282)*(1-COS(RADIANS(EX1280)))+FK1281*(SIN(RADIANS(EX1280)))</f>
        <v>3.4878236872062755E-2</v>
      </c>
      <c r="FQ1280">
        <f t="array" ref="FQ1280:FQ1282">MMULT(FM1280:FO1282,FJ1280:FJ1282)</f>
        <v>-0.72738142845417031</v>
      </c>
      <c r="FS1280" s="28">
        <f>(FD1280^2)*(1-COS(RADIANS(EW1280)))+(COS(RADIANS(EW1280)))</f>
        <v>0.93969262078590843</v>
      </c>
      <c r="FT1280" s="28">
        <f>(FD1280*FD1281)*(1-COS(RADIANS(EW1280)))-FD1282*(SIN(RADIANS(EW1280)))</f>
        <v>-0.34202014332566871</v>
      </c>
      <c r="FU1280" s="28">
        <f>(FD1280*FD1282)*(1-COS(RADIANS(EW1280)))+FD1281*(SIN(RADIANS(EW1280)))</f>
        <v>0</v>
      </c>
      <c r="FW1280" s="61">
        <f t="array" ref="FW1280:FW1282">MMULT(FS1280:FU1282,GG1280:GG1282)</f>
        <v>-0.86380921874423267</v>
      </c>
      <c r="FX1280" s="13">
        <f>BX1281</f>
        <v>0</v>
      </c>
      <c r="FY1280" s="17">
        <v>1</v>
      </c>
      <c r="FZ1280">
        <v>0</v>
      </c>
      <c r="GB1280" s="73">
        <f>(FD1280^2)*(1-COS(RADIANS(EY1280-45)))+(COS(RADIANS(EY1280-45)))</f>
        <v>-0.67894434539479254</v>
      </c>
      <c r="GC1280" s="73">
        <f>(FD1280*FD1281)*(1-COS(RADIANS(EY1280-45)))-FD1282*(SIN(RADIANS(EY1280-45)))</f>
        <v>-0.73418974104548518</v>
      </c>
      <c r="GD1280" s="73">
        <f>(FD1280*FD1282)*(1-COS(RADIANS(EY1280-45)))+FD1281*(SIN(RADIANS(EY1280-45)))</f>
        <v>0</v>
      </c>
      <c r="GE1280" s="10"/>
      <c r="GF1280">
        <f t="array" ref="GF1280:GF1282">MMULT(GB1280:GD1282,FC1280:FC1282)</f>
        <v>-0.67894434539479254</v>
      </c>
      <c r="GG1280" s="1">
        <f t="array" ref="GG1280:GG1282">MMULT(FM1280:FO1282,GF1280:GF1282)</f>
        <v>-0.685346457007452</v>
      </c>
      <c r="GI1280">
        <f>FA1280+FW1280</f>
        <v>-1.3484117833598481</v>
      </c>
      <c r="GJ1280">
        <f>GI1280/(SQRT(GI1280^2+GI1281^2+GI1282^2))</f>
        <v>-0.95347111584559441</v>
      </c>
      <c r="GL1280" t="e">
        <f>CH1281+DC1280</f>
        <v>#VALUE!</v>
      </c>
      <c r="GM1280" t="e">
        <f>GL1280/(SQRT(GL1280^2+GL1281^2+GL1282^2))</f>
        <v>#VALUE!</v>
      </c>
      <c r="GO1280" s="27">
        <f>FA1281*FW1282-FA1282*FW1281</f>
        <v>0.13781867790849947</v>
      </c>
    </row>
    <row r="1281" spans="4:197" x14ac:dyDescent="0.2">
      <c r="Q1281" s="82" t="s">
        <v>148</v>
      </c>
      <c r="R1281" s="13"/>
      <c r="T1281" s="10"/>
      <c r="U1281" s="10"/>
      <c r="V1281" s="10"/>
      <c r="W1281" s="10"/>
      <c r="X1281" s="10"/>
      <c r="Y1281" s="10"/>
      <c r="Z1281" s="80"/>
      <c r="AA1281" s="23" t="s">
        <v>149</v>
      </c>
      <c r="AE1281" s="1"/>
      <c r="AG1281" s="80"/>
      <c r="AK1281" s="13"/>
      <c r="AL1281" s="81"/>
      <c r="AM1281" s="82" t="s">
        <v>150</v>
      </c>
      <c r="AO1281" s="13"/>
      <c r="AP1281" s="13"/>
      <c r="AS1281" s="1"/>
      <c r="AW1281" s="1"/>
      <c r="BV1281" s="1"/>
      <c r="BY1281" t="s">
        <v>8</v>
      </c>
      <c r="BZ1281" s="5">
        <f t="shared" ref="BZ1281:CA1283" si="1932">BZ1276</f>
        <v>0.93180266183863136</v>
      </c>
      <c r="CA1281" s="6">
        <f t="shared" si="1932"/>
        <v>-0.87956522186239505</v>
      </c>
      <c r="CB1281" s="7">
        <f>CY1280</f>
        <v>-0.49960430686759599</v>
      </c>
      <c r="CC1281" s="8">
        <f>DU1280</f>
        <v>-0.85522017549804241</v>
      </c>
      <c r="CE1281" s="9">
        <f>((SUMPRODUCT(CB1281:CB1283,BZ1281:BZ1283))*(SUMPRODUCT(CB1281:(CB1283),CA1281:CA1283)))-((SUMPRODUCT(CC1281:CC1283,BZ1281:BZ1283))*(SUMPRODUCT(CC1281:CC1283,CA1281:CA1283)))</f>
        <v>0</v>
      </c>
      <c r="CG1281">
        <v>1</v>
      </c>
      <c r="CH1281" t="s">
        <v>161</v>
      </c>
      <c r="CI1281" s="67"/>
      <c r="CJ1281" s="1" t="s">
        <v>8</v>
      </c>
      <c r="CK1281" s="5">
        <f t="shared" ref="CK1281:CL1283" si="1933">BZ1281</f>
        <v>0.93180266183863136</v>
      </c>
      <c r="CL1281" s="6">
        <f t="shared" si="1933"/>
        <v>-0.87956522186239505</v>
      </c>
      <c r="CM1281" s="7">
        <f>FA1280</f>
        <v>-0.48460256461561557</v>
      </c>
      <c r="CN1281" s="8">
        <f>FW1280</f>
        <v>-0.86380921874423267</v>
      </c>
      <c r="CO1281" s="10"/>
      <c r="CP1281">
        <f t="shared" si="1931"/>
        <v>0.3492962422733713</v>
      </c>
      <c r="CQ1281">
        <f t="shared" si="1931"/>
        <v>-0.34518112468713447</v>
      </c>
      <c r="CR1281">
        <f>CJ1284</f>
        <v>0</v>
      </c>
      <c r="CS1281">
        <f>CM1284</f>
        <v>0</v>
      </c>
      <c r="CW1281" s="28"/>
      <c r="CY1281" s="61">
        <v>-0.78871702279918932</v>
      </c>
      <c r="DA1281" s="17">
        <v>0</v>
      </c>
      <c r="DB1281">
        <v>0</v>
      </c>
      <c r="DD1281" s="73">
        <f>(DB1280*DB1281)*(1-COS(RADIANS(CW1280+45)))+DB1282*(SIN(RADIANS(CW1280+45)))</f>
        <v>-0.66602756111963846</v>
      </c>
      <c r="DE1281" s="73">
        <f>(DB1281^2)*(1-COS(RADIANS(CW1280+45)))+(COS(RADIANS(CW1280+45)))</f>
        <v>-0.7459271330559214</v>
      </c>
      <c r="DF1281" s="73">
        <f>(DB1281*DB1282)*(1-COS(RADIANS(CW1280+45)))-DB1280*(SIN(RADIANS(CW1280+45)))</f>
        <v>0</v>
      </c>
      <c r="DG1281" s="10"/>
      <c r="DH1281">
        <v>-0.66602756111963846</v>
      </c>
      <c r="DI1281" s="23">
        <f>SIN(RADIANS('[1]Biaxial Input'!$F$21))*(COS(RADIANS(0)))</f>
        <v>6.9756473744125524E-2</v>
      </c>
      <c r="DK1281" s="30">
        <f>(DI1280*DI1281)*(1-COS(RADIANS(CV1280)))+DI1282*(SIN(RADIANS(CV1280)))</f>
        <v>-9.3228300025961861E-3</v>
      </c>
      <c r="DL1281" s="30">
        <f>(DI1281^2)*(1-COS(RADIANS(CV1280)))+(COS(RADIANS(CV1280)))</f>
        <v>0.86667731956481153</v>
      </c>
      <c r="DM1281" s="30">
        <f>(DI1281*DI1282)*(1-COS(RADIANS(CV1280)))-DI1280*(SIN(RADIANS(CV1280)))</f>
        <v>0.49878202512991204</v>
      </c>
      <c r="DO1281">
        <v>-0.57027682957165271</v>
      </c>
      <c r="DQ1281" s="28">
        <f>(DB1280*DB1281)*(1-COS(RADIANS(CU1280)))+DB1282*(SIN(RADIANS(CU1280)))</f>
        <v>0.34202014332566871</v>
      </c>
      <c r="DR1281" s="28">
        <f>(DB1281^2)*(1-COS(RADIANS(CU1280)))+(COS(RADIANS(CU1280)))</f>
        <v>0.93969262078590843</v>
      </c>
      <c r="DS1281" s="28">
        <f>(DB1281*DB1282)*(1-COS(RADIANS(CU1280)))-DB1280*(SIN(RADIANS(CU1280)))</f>
        <v>0</v>
      </c>
      <c r="DU1281" s="61">
        <v>0.38330072518484737</v>
      </c>
      <c r="DW1281" s="17">
        <v>0</v>
      </c>
      <c r="DX1281">
        <v>0</v>
      </c>
      <c r="DZ1281" s="73">
        <f>(DB1280*DB1281)*(1-COS(RADIANS(CW1280-45)))+DB1282*(SIN(RADIANS(CW1280-45)))</f>
        <v>0.74592713305592129</v>
      </c>
      <c r="EA1281" s="73">
        <f>(DB1281^2)*(1-COS(RADIANS(CW1280-45)))+(COS(RADIANS(CW1280-45)))</f>
        <v>-0.66602756111963857</v>
      </c>
      <c r="EB1281" s="73">
        <f>(DB1281*DB1282)*(1-COS(RADIANS(CW1280-45)))-DB1280*(SIN(RADIANS(CW1280-45)))</f>
        <v>0</v>
      </c>
      <c r="EC1281" s="10"/>
      <c r="ED1281">
        <v>0.74592713305592129</v>
      </c>
      <c r="EE1281" s="1">
        <v>0.65268738999693243</v>
      </c>
      <c r="EG1281">
        <f>CY1281+DU1281</f>
        <v>-0.40541629761434195</v>
      </c>
      <c r="EH1281">
        <f>EG1281/(SQRT(EG1280^2+EG1281^2+EG1282^2))</f>
        <v>-0.28667261324664473</v>
      </c>
      <c r="EJ1281">
        <f>Q1281+AM1281</f>
        <v>0</v>
      </c>
      <c r="EK1281">
        <f>EJ1281/(SQRT(EJ1280^2+EJ1281^2+EJ1282^2))</f>
        <v>0</v>
      </c>
      <c r="EM1281" s="23">
        <f>CY1282*DU1280-CY1280*DU1282</f>
        <v>-0.48063084796915945</v>
      </c>
      <c r="EP1281" s="9">
        <f>((SUMPRODUCT(CM1281:CM1283,BZ1281:BZ1283))*(SUMPRODUCT(CM1281:CM1283,CA1281:CA1283)))-((SUMPRODUCT(CN1281:CN1283,BZ1281:BZ1283))*(SUMPRODUCT(CN1281:CN1283,CA1281:CA1283)))</f>
        <v>3.2930831337567079E-2</v>
      </c>
      <c r="EY1281" s="28"/>
      <c r="EZ1281" s="10"/>
      <c r="FA1281" s="61">
        <v>-0.79528641742001172</v>
      </c>
      <c r="FB1281" s="13">
        <f>BW1282</f>
        <v>0</v>
      </c>
      <c r="FC1281" s="17">
        <v>0</v>
      </c>
      <c r="FD1281">
        <v>0</v>
      </c>
      <c r="FF1281" s="73">
        <f>(FD1280*FD1281)*(1-COS(RADIANS(EY1280+45)))+FD1282*(SIN(RADIANS(EY1280+45)))</f>
        <v>-0.67894434539479254</v>
      </c>
      <c r="FG1281" s="73">
        <f>(FD1281^2)*(1-COS(RADIANS(EY1280+45)))+(COS(RADIANS(EY1280+45)))</f>
        <v>-0.73418974104548529</v>
      </c>
      <c r="FH1281" s="73">
        <f>(FD1281*FD1282)*(1-COS(RADIANS(EY1280+45)))-FD1280*(SIN(RADIANS(EY1280+45)))</f>
        <v>0</v>
      </c>
      <c r="FI1281" s="10"/>
      <c r="FJ1281">
        <v>-0.67894434539479254</v>
      </c>
      <c r="FK1281" s="23">
        <f>SIN(RADIANS(176))*(COS(RADIANS(0)))</f>
        <v>6.9756473744125524E-2</v>
      </c>
      <c r="FM1281" s="30">
        <f>(FK1280*FK1281)*(1-COS(RADIANS(EX1280)))+FK1282*(SIN(RADIANS(EX1280)))</f>
        <v>-9.3228300025961861E-3</v>
      </c>
      <c r="FN1281" s="30">
        <f>(FK1281^2)*(1-COS(RADIANS(EX1280)))+(COS(RADIANS(EX1280)))</f>
        <v>0.86667731956481153</v>
      </c>
      <c r="FO1281" s="30">
        <f>(FK1281*FK1282)*(1-COS(RADIANS(EX1280)))-FK1280*(SIN(RADIANS(EX1280)))</f>
        <v>0.49878202512991204</v>
      </c>
      <c r="FQ1281">
        <v>-0.58158093925502719</v>
      </c>
      <c r="FS1281" s="28">
        <f>(FD1280*FD1281)*(1-COS(RADIANS(EW1280)))+FD1282*(SIN(RADIANS(EW1280)))</f>
        <v>0.34202014332566871</v>
      </c>
      <c r="FT1281" s="28">
        <f>(FD1281^2)*(1-COS(RADIANS(EW1280)))+(COS(RADIANS(EW1280)))</f>
        <v>0.93969262078590843</v>
      </c>
      <c r="FU1281" s="28">
        <f>(FD1281*FD1282)*(1-COS(RADIANS(EW1280)))-FD1280*(SIN(RADIANS(EW1280)))</f>
        <v>0</v>
      </c>
      <c r="FW1281" s="61">
        <v>0.36947733658194748</v>
      </c>
      <c r="FX1281" s="13">
        <f>BX1282</f>
        <v>0</v>
      </c>
      <c r="FY1281" s="17">
        <v>0</v>
      </c>
      <c r="FZ1281">
        <v>0</v>
      </c>
      <c r="GB1281" s="73">
        <f>(FD1280*FD1281)*(1-COS(RADIANS(EY1280-45)))+FD1282*(SIN(RADIANS(EY1280-45)))</f>
        <v>0.73418974104548518</v>
      </c>
      <c r="GC1281" s="73">
        <f>(FD1281^2)*(1-COS(RADIANS(EY1280-45)))+(COS(RADIANS(EY1280-45)))</f>
        <v>-0.67894434539479254</v>
      </c>
      <c r="GD1281" s="73">
        <f>(FD1281*FD1282)*(1-COS(RADIANS(EY1280-45)))-FD1280*(SIN(RADIANS(EY1280-45)))</f>
        <v>0</v>
      </c>
      <c r="GE1281" s="10"/>
      <c r="GF1281">
        <v>0.73418974104548518</v>
      </c>
      <c r="GG1281" s="1">
        <v>0.64263527953462374</v>
      </c>
      <c r="GI1281">
        <f>FA1281+FW1281</f>
        <v>-0.42580908083806424</v>
      </c>
      <c r="GJ1281">
        <f>GI1281/(SQRT(GI1280^2+GI1281^2+GI1282^2))</f>
        <v>-0.30109248855140597</v>
      </c>
      <c r="GL1281">
        <f>CH1282+DC1281</f>
        <v>3.2930831337567079E-2</v>
      </c>
      <c r="GM1281" t="e">
        <f>GL1281/(SQRT(GL1280^2+GL1281^2+GL1282^2))</f>
        <v>#VALUE!</v>
      </c>
      <c r="GO1281" s="27">
        <f>FA1282*FW1280-FA1280*FW1282</f>
        <v>-0.48063084796915945</v>
      </c>
    </row>
    <row r="1282" spans="4:197" x14ac:dyDescent="0.2">
      <c r="E1282" s="5" t="s">
        <v>4</v>
      </c>
      <c r="F1282" s="6" t="s">
        <v>5</v>
      </c>
      <c r="G1282" s="7" t="s">
        <v>6</v>
      </c>
      <c r="H1282" s="8" t="s">
        <v>1</v>
      </c>
      <c r="I1282">
        <v>10</v>
      </c>
      <c r="J1282" s="9" t="s">
        <v>7</v>
      </c>
      <c r="K1282">
        <v>10</v>
      </c>
      <c r="L1282" s="10"/>
      <c r="M1282" s="17">
        <f>A1246</f>
        <v>120</v>
      </c>
      <c r="N1282" s="17">
        <f>B1246</f>
        <v>45</v>
      </c>
      <c r="O1282" s="17">
        <f>C1246</f>
        <v>167.8</v>
      </c>
      <c r="Q1282" s="61">
        <f t="array" ref="Q1282:Q1284">MMULT(AI1282:AK1284,AG1282:AG1284)</f>
        <v>0.73172300288470526</v>
      </c>
      <c r="R1282" s="13"/>
      <c r="S1282" s="17">
        <v>1</v>
      </c>
      <c r="T1282">
        <v>0</v>
      </c>
      <c r="V1282" s="73">
        <f>(T1282^2)*(1-COS(RADIANS(O1282+45)))+(COS(RADIANS(O1282+45)))</f>
        <v>-0.84056660349568413</v>
      </c>
      <c r="W1282" s="73">
        <f>(T1282*T1283)*(1-COS(RADIANS(O1282+45)))-T1284*(SIN(RADIANS(O1282+45)))</f>
        <v>0.54170821028274008</v>
      </c>
      <c r="X1282" s="73">
        <f>(T1282*T1284)*(1-COS(RADIANS(O1282+45)))+T1283*(SIN(RADIANS(O1282+45)))</f>
        <v>0</v>
      </c>
      <c r="Y1282" s="10"/>
      <c r="Z1282">
        <f t="array" ref="Z1282:Z1284">MMULT(V1282:X1284,S1282:S1284)</f>
        <v>-0.84056660349568413</v>
      </c>
      <c r="AA1282" s="23">
        <f>COS(RADIANS('[1]Biaxial Input'!$F$21))</f>
        <v>-0.9975640502598242</v>
      </c>
      <c r="AC1282" s="30">
        <f>(AA1282^2)*(1-COS(RADIANS(N1282)))+(COS(RADIANS(N1282)))</f>
        <v>0.99857479166422358</v>
      </c>
      <c r="AD1282" s="30">
        <f>(AA1282*AA1283)*(1-COS(RADIANS(N1282)))-AA1284*(SIN(RADIANS(N1282)))</f>
        <v>-2.0381428756221641E-2</v>
      </c>
      <c r="AE1282" s="30">
        <f>(AA1282*AA1284)*(1-COS(RADIANS(N1282)))+AA1283*(SIN(RADIANS(N1282)))</f>
        <v>4.9325275616132508E-2</v>
      </c>
      <c r="AG1282">
        <f t="array" ref="AG1282:AG1284">MMULT(AC1282:AE1284,Z1282:Z1284)</f>
        <v>-0.82832783367106888</v>
      </c>
      <c r="AI1282" s="28">
        <f>(T1282^2)*(1-COS(RADIANS(M1282)))+(COS(RADIANS(M1282)))</f>
        <v>-0.49999999999999978</v>
      </c>
      <c r="AJ1282" s="28">
        <f>(T1282*T1283)*(1-COS(RADIANS(M1282)))-T1284*(SIN(RADIANS(M1282)))</f>
        <v>-0.86602540378443871</v>
      </c>
      <c r="AK1282" s="28">
        <f>(T1282*T1284)*(1-COS(RADIANS(M1282)))+T1283*(SIN(RADIANS(M1282)))</f>
        <v>0</v>
      </c>
      <c r="AM1282" s="61">
        <f t="array" ref="AM1282:AM1284">MMULT(AI1282:AK1284,AW1282:AW1284)</f>
        <v>-0.24630484814143411</v>
      </c>
      <c r="AN1282" s="13"/>
      <c r="AO1282" s="17">
        <v>1</v>
      </c>
      <c r="AP1282">
        <v>0</v>
      </c>
      <c r="AR1282" s="73">
        <f>(T1282^2)*(1-COS(RADIANS(O1282-45)))+(COS(RADIANS(O1282-45)))</f>
        <v>-0.54170821028274008</v>
      </c>
      <c r="AS1282" s="73">
        <f>(T1282*T1283)*(1-COS(RADIANS(O1282-45)))-T1284*(SIN(RADIANS(O1282-45)))</f>
        <v>-0.84056660349568413</v>
      </c>
      <c r="AT1282" s="73">
        <f>(T1282*T1284)*(1-COS(RADIANS(O1282-45)))+T1283*(SIN(RADIANS(O1282-45)))</f>
        <v>0</v>
      </c>
      <c r="AU1282" s="10"/>
      <c r="AV1282">
        <f t="array" ref="AV1282:AV1284">MMULT(AR1282:AT1284,S1282:S1284)</f>
        <v>-0.54170821028274008</v>
      </c>
      <c r="AW1282" s="1">
        <f t="array" ref="AW1282:AW1284">MMULT(AC1282:AE1284,AV1282:AV1284)</f>
        <v>-0.558068111569893</v>
      </c>
      <c r="BV1282" s="1"/>
      <c r="BY1282" t="s">
        <v>9</v>
      </c>
      <c r="BZ1282" s="5">
        <f t="shared" si="1932"/>
        <v>0.3492962422733713</v>
      </c>
      <c r="CA1282" s="6">
        <f t="shared" si="1932"/>
        <v>-0.34518112468713447</v>
      </c>
      <c r="CB1282" s="7">
        <f>CY1281</f>
        <v>-0.78871702279918932</v>
      </c>
      <c r="CC1282" s="8">
        <f>DU1281</f>
        <v>0.38330072518484737</v>
      </c>
      <c r="CE1282" s="10"/>
      <c r="CH1282">
        <f>((SUMPRODUCT(CM1281:CM1283,CK1281:CK1283))*(SUMPRODUCT(CM1281:CM1283,CL1281:CL1283)))-((SUMPRODUCT(CN1281:CN1283,CK1281:CK1283))*(SUMPRODUCT(CN1281:CN1283,CL1281:CL1283)))</f>
        <v>3.2930831337567079E-2</v>
      </c>
      <c r="CI1282" s="67"/>
      <c r="CJ1282" s="10" t="s">
        <v>9</v>
      </c>
      <c r="CK1282" s="5">
        <f t="shared" si="1933"/>
        <v>0.3492962422733713</v>
      </c>
      <c r="CL1282" s="6">
        <f t="shared" si="1933"/>
        <v>-0.34518112468713447</v>
      </c>
      <c r="CM1282" s="7">
        <f>FA1281</f>
        <v>-0.79528641742001172</v>
      </c>
      <c r="CN1282" s="8">
        <f>FW1281</f>
        <v>0.36947733658194748</v>
      </c>
      <c r="CP1282">
        <f t="shared" si="1931"/>
        <v>-9.8670839279614439E-2</v>
      </c>
      <c r="CQ1282">
        <f t="shared" si="1931"/>
        <v>-0.32743703463395935</v>
      </c>
      <c r="CR1282">
        <f>CK1284</f>
        <v>0</v>
      </c>
      <c r="CS1282">
        <f>CN1284</f>
        <v>0</v>
      </c>
      <c r="CW1282" s="28"/>
      <c r="CY1282" s="61">
        <v>0.35821919896361265</v>
      </c>
      <c r="DA1282" s="17">
        <v>0</v>
      </c>
      <c r="DB1282">
        <v>1</v>
      </c>
      <c r="DD1282" s="73">
        <f>(DB1280*DB1282)*(1-COS(RADIANS(CW1280+45)))-DB1281*(SIN(RADIANS(CW1280+45)))</f>
        <v>0</v>
      </c>
      <c r="DE1282" s="73">
        <f>(DB1281*DB1282)*(1-COS(RADIANS(CW1280+45)))+DB1280*(SIN(RADIANS(CW1280+45)))</f>
        <v>0</v>
      </c>
      <c r="DF1282" s="73">
        <f>(DB1282^2)*(1-COS(RADIANS(CW1280+45)))+(COS(RADIANS(CW1280+45)))</f>
        <v>1</v>
      </c>
      <c r="DG1282" s="10"/>
      <c r="DH1282">
        <v>0</v>
      </c>
      <c r="DI1282" s="23">
        <f>SIN(RADIANS('[1]Biaxial Input'!$F$21))*SIN(RADIANS(0))</f>
        <v>0</v>
      </c>
      <c r="DK1282" s="30">
        <f>(DI1280*DI1282)*(1-COS(RADIANS(CV1280)))-DI1281*(SIN(RADIANS(CV1280)))</f>
        <v>-3.4878236872062755E-2</v>
      </c>
      <c r="DL1282" s="30">
        <f>(DI1281*DI1282)*(1-COS(RADIANS(CV1280)))+DI1280*(SIN(RADIANS(CV1280)))</f>
        <v>-0.49878202512991204</v>
      </c>
      <c r="DM1282" s="30">
        <f>(DI1282^2)*(1-COS(RADIANS(CV1280)))+(COS(RADIANS(CV1280)))</f>
        <v>0.86602540378443871</v>
      </c>
      <c r="DO1282">
        <v>0.35821919896361265</v>
      </c>
      <c r="DQ1282" s="28">
        <f>(DB1280*DB1282)*(1-COS(RADIANS(CU1280)))-DB1281*(SIN(RADIANS(CU1280)))</f>
        <v>0</v>
      </c>
      <c r="DR1282" s="28">
        <f>(DB1281*DB1282)*(1-COS(RADIANS(CU1280)))+DB1280*(SIN(RADIANS(CU1280)))</f>
        <v>0</v>
      </c>
      <c r="DS1282" s="28">
        <f>(DB1282^2)*(1-COS(RADIANS(CU1280)))+(COS(RADIANS(CU1280)))</f>
        <v>1</v>
      </c>
      <c r="DU1282" s="61">
        <v>-0.34882517898492876</v>
      </c>
      <c r="DW1282" s="17">
        <v>0</v>
      </c>
      <c r="DX1282">
        <v>1</v>
      </c>
      <c r="DZ1282" s="73">
        <f>(DB1280*DB1280)*(1-COS(RADIANS(CW1280-45)))-DB1280*(SIN(RADIANS(CW1280-45)))</f>
        <v>0</v>
      </c>
      <c r="EA1282" s="73">
        <f>(DB1281*DB1282)*(1-COS(RADIANS(CW1280-45)))+DB1280*(SIN(RADIANS(CW1280-45)))</f>
        <v>0</v>
      </c>
      <c r="EB1282" s="73">
        <f>(DB1282^2)*(1-COS(RADIANS(CW1280-45)))+(COS(RADIANS(CW1280-45)))</f>
        <v>0.99999999999999989</v>
      </c>
      <c r="EC1282" s="10"/>
      <c r="ED1282">
        <v>0</v>
      </c>
      <c r="EE1282" s="1">
        <v>-0.34882517898492876</v>
      </c>
      <c r="EG1282">
        <f>CY1282+DU1282</f>
        <v>9.3940199786838874E-3</v>
      </c>
      <c r="EH1282">
        <f>EG1282/(SQRT(EG1280^2+EG1281^2+EG1282^2))</f>
        <v>6.6425752295292831E-3</v>
      </c>
      <c r="EJ1282">
        <f>Q1282+AM1282</f>
        <v>0.48541815474327116</v>
      </c>
      <c r="EK1282">
        <f>EJ1282/(SQRT(EJ1280^2+EJ1281^2+EJ1282^2))</f>
        <v>1</v>
      </c>
      <c r="EM1282" s="23">
        <f>CY1280*DU1281-CY1281*DU1280</f>
        <v>-0.86602540378443871</v>
      </c>
      <c r="ER1282">
        <f t="shared" ref="ER1282:ES1284" si="1934">CK1281</f>
        <v>0.93180266183863136</v>
      </c>
      <c r="ES1282">
        <f t="shared" si="1934"/>
        <v>-0.87956522186239505</v>
      </c>
      <c r="ET1282" t="e">
        <f>#REF!</f>
        <v>#REF!</v>
      </c>
      <c r="EU1282" t="e">
        <f>#REF!</f>
        <v>#REF!</v>
      </c>
      <c r="EY1282" s="28"/>
      <c r="EZ1282" s="10"/>
      <c r="FA1282" s="61">
        <v>0.36425247924373994</v>
      </c>
      <c r="FB1282" s="13">
        <f>BW1283</f>
        <v>0</v>
      </c>
      <c r="FC1282" s="17">
        <v>0</v>
      </c>
      <c r="FD1282">
        <v>1</v>
      </c>
      <c r="FF1282" s="73">
        <f>(FD1280*FD1282)*(1-COS(RADIANS(EY1280+45)))-FD1281*(SIN(RADIANS(EY1280+45)))</f>
        <v>0</v>
      </c>
      <c r="FG1282" s="73">
        <f>(FD1281*FD1282)*(1-COS(RADIANS(EY1280+45)))+FD1280*(SIN(RADIANS(EY1280+45)))</f>
        <v>0</v>
      </c>
      <c r="FH1282" s="73">
        <f>(FD1282^2)*(1-COS(RADIANS(EY1280+45)))+(COS(RADIANS(EY1280+45)))</f>
        <v>0.99999999999999989</v>
      </c>
      <c r="FI1282" s="10"/>
      <c r="FJ1282">
        <v>0</v>
      </c>
      <c r="FK1282" s="23">
        <f>SIN(RADIANS(176))*SIN(RADIANS(0))</f>
        <v>0</v>
      </c>
      <c r="FM1282" s="30">
        <f>(FK1280*FK1282)*(1-COS(RADIANS(EX1280)))-FK1281*(SIN(RADIANS(EX1280)))</f>
        <v>-3.4878236872062755E-2</v>
      </c>
      <c r="FN1282" s="30">
        <f>(FK1281*FK1282)*(1-COS(RADIANS(EX1280)))+FK1280*(SIN(RADIANS(EX1280)))</f>
        <v>-0.49878202512991204</v>
      </c>
      <c r="FO1282" s="30">
        <f>(FK1282^2)*(1-COS(RADIANS(EX1280)))+(COS(RADIANS(EX1280)))</f>
        <v>0.86602540378443871</v>
      </c>
      <c r="FQ1282">
        <v>0.36425247924373994</v>
      </c>
      <c r="FS1282" s="28">
        <f>(FD1280*FD1282)*(1-COS(RADIANS(EW1280)))-FD1281*(SIN(RADIANS(EW1280)))</f>
        <v>0</v>
      </c>
      <c r="FT1282" s="28">
        <f>(FD1281*FD1282)*(1-COS(RADIANS(EW1280)))+FD1280*(SIN(RADIANS(EW1280)))</f>
        <v>0</v>
      </c>
      <c r="FU1282" s="28">
        <f>(FD1282^2)*(1-COS(RADIANS(EW1280)))+(COS(RADIANS(EW1280)))</f>
        <v>1</v>
      </c>
      <c r="FW1282" s="61">
        <v>-0.3425202641666456</v>
      </c>
      <c r="FX1282" s="13">
        <f>BX1283</f>
        <v>0</v>
      </c>
      <c r="FY1282" s="17">
        <v>0</v>
      </c>
      <c r="FZ1282">
        <v>1</v>
      </c>
      <c r="GB1282" s="73">
        <f>(FD1280*FD1280)*(1-COS(RADIANS(EY1280-45)))-FD1280*(SIN(RADIANS(EY1280-45)))</f>
        <v>0</v>
      </c>
      <c r="GC1282" s="73">
        <f>(FD1281*FD1282)*(1-COS(RADIANS(EY1280-45)))+FD1280*(SIN(RADIANS(EY1280-45)))</f>
        <v>0</v>
      </c>
      <c r="GD1282" s="73">
        <f>(FD1282^2)*(1-COS(RADIANS(EY1280-45)))+(COS(RADIANS(EY1280-45)))</f>
        <v>1</v>
      </c>
      <c r="GE1282" s="10"/>
      <c r="GF1282">
        <v>0</v>
      </c>
      <c r="GG1282" s="1">
        <v>-0.3425202641666456</v>
      </c>
      <c r="GI1282">
        <f>FA1282+FW1282</f>
        <v>2.173221507709433E-2</v>
      </c>
      <c r="GJ1282">
        <f>GI1282/(SQRT(GI1280^2+GI1281^2+GI1282^2))</f>
        <v>1.5366996651217928E-2</v>
      </c>
      <c r="GL1282" t="e">
        <f>#REF!+DC1282</f>
        <v>#REF!</v>
      </c>
      <c r="GM1282" t="e">
        <f>GL1282/(SQRT(GL1280^2+GL1281^2+GL1282^2))</f>
        <v>#REF!</v>
      </c>
      <c r="GO1282" s="27">
        <f>FA1280*FW1281-FA1281*FW1280</f>
        <v>-0.86602540378443882</v>
      </c>
    </row>
    <row r="1283" spans="4:197" x14ac:dyDescent="0.2">
      <c r="D1283" t="s">
        <v>8</v>
      </c>
      <c r="E1283" s="5">
        <f t="shared" ref="E1283:F1285" si="1935">E1278</f>
        <v>0.93180153032697366</v>
      </c>
      <c r="F1283" s="6">
        <f t="shared" si="1935"/>
        <v>-0.87956667635105046</v>
      </c>
      <c r="G1283" s="7">
        <f>Q1282</f>
        <v>0.73172300288470526</v>
      </c>
      <c r="H1283" s="8">
        <f>AM1282</f>
        <v>-0.24630484814143411</v>
      </c>
      <c r="J1283" s="9">
        <f>((SUMPRODUCT(G1283:G1285,E1283:E1285))*(SUMPRODUCT(G1283:G1285,F1283:F1285)))-((SUMPRODUCT(H1283:H1285,E1283:E1285))*(SUMPRODUCT(H1283:H1285,F1283:F1285)))</f>
        <v>3.0848097286929443E-2</v>
      </c>
      <c r="Q1283" s="61">
        <v>-0.53401012280677651</v>
      </c>
      <c r="S1283" s="17">
        <v>0</v>
      </c>
      <c r="T1283">
        <v>0</v>
      </c>
      <c r="V1283" s="73">
        <f>(T1282*T1283)*(1-COS(RADIANS(O1282+45)))+T1284*(SIN(RADIANS(O1282+45)))</f>
        <v>-0.54170821028274008</v>
      </c>
      <c r="W1283" s="73">
        <f>(T1283^2)*(1-COS(RADIANS(O1282+45)))+(COS(RADIANS(O1282+45)))</f>
        <v>-0.84056660349568413</v>
      </c>
      <c r="X1283" s="73">
        <f>(T1283*T1284)*(1-COS(RADIANS(O1282+45)))-T1282*(SIN(RADIANS(O1282+45)))</f>
        <v>0</v>
      </c>
      <c r="Y1283" s="10"/>
      <c r="Z1283">
        <v>-0.54170821028274008</v>
      </c>
      <c r="AA1283" s="23">
        <f>SIN(RADIANS('[1]Biaxial Input'!$F$21))*(COS(RADIANS(0)))</f>
        <v>6.9756473744125524E-2</v>
      </c>
      <c r="AC1283" s="30">
        <f>(AA1282*AA1283)*(1-COS(RADIANS(N1282)))+AA1284*(SIN(RADIANS(N1282)))</f>
        <v>-2.0381428756221641E-2</v>
      </c>
      <c r="AD1283" s="30">
        <f>(AA1283^2)*(1-COS(RADIANS(N1282)))+(COS(RADIANS(N1282)))</f>
        <v>0.70853198952232399</v>
      </c>
      <c r="AE1283" s="30">
        <f>(AA1283*AA1284)*(1-COS(RADIANS(N1282)))-AA1282*(SIN(RADIANS(N1282)))</f>
        <v>0.70538430460663959</v>
      </c>
      <c r="AG1283">
        <v>-0.36668564762820077</v>
      </c>
      <c r="AI1283" s="28">
        <f>(T1282*T1283)*(1-COS(RADIANS(M1282)))+T1284*(SIN(RADIANS(M1282)))</f>
        <v>0.86602540378443871</v>
      </c>
      <c r="AJ1283" s="28">
        <f>(T1283^2)*(1-COS(RADIANS(M1282)))+(COS(RADIANS(M1282)))</f>
        <v>-0.49999999999999978</v>
      </c>
      <c r="AK1283" s="28">
        <f>(T1283*T1284)*(1-COS(RADIANS(M1282)))-T1282*(SIN(RADIANS(M1282)))</f>
        <v>0</v>
      </c>
      <c r="AM1283" s="61">
        <v>-0.78660571925921441</v>
      </c>
      <c r="AO1283" s="17">
        <v>0</v>
      </c>
      <c r="AP1283">
        <v>0</v>
      </c>
      <c r="AR1283" s="73">
        <f>(T1282*T1283)*(1-COS(RADIANS(O1282-45)))+T1284*(SIN(RADIANS(O1282-45)))</f>
        <v>0.84056660349568413</v>
      </c>
      <c r="AS1283" s="73">
        <f>(T1283^2)*(1-COS(RADIANS(O1282-45)))+(COS(RADIANS(O1282-45)))</f>
        <v>-0.54170821028274008</v>
      </c>
      <c r="AT1283" s="73">
        <f>(T1283*T1284)*(1-COS(RADIANS(O1282-45)))-T1282*(SIN(RADIANS(O1282-45)))</f>
        <v>0</v>
      </c>
      <c r="AU1283" s="10"/>
      <c r="AV1283">
        <v>0.84056660349568413</v>
      </c>
      <c r="AW1283" s="1">
        <v>0.60660911519535743</v>
      </c>
      <c r="BV1283" s="1"/>
      <c r="BY1283" t="s">
        <v>10</v>
      </c>
      <c r="BZ1283" s="5">
        <f t="shared" si="1932"/>
        <v>-9.8670839279614439E-2</v>
      </c>
      <c r="CA1283" s="6">
        <f t="shared" si="1932"/>
        <v>-0.32743703463395935</v>
      </c>
      <c r="CB1283" s="7">
        <f>CY1282</f>
        <v>0.35821919896361265</v>
      </c>
      <c r="CC1283" s="8">
        <f>DU1282</f>
        <v>-0.34882517898492876</v>
      </c>
      <c r="CE1283" s="10"/>
      <c r="CG1283" s="10" t="s">
        <v>160</v>
      </c>
      <c r="CH1283" s="10">
        <f>-CH1280*((EY1280-CW1280)/(CH1282-CE1281))</f>
        <v>176.7612054441409</v>
      </c>
      <c r="CI1283" s="67"/>
      <c r="CJ1283" s="10" t="s">
        <v>10</v>
      </c>
      <c r="CK1283" s="5">
        <f t="shared" si="1933"/>
        <v>-9.8670839279614439E-2</v>
      </c>
      <c r="CL1283" s="6">
        <f t="shared" si="1933"/>
        <v>-0.32743703463395935</v>
      </c>
      <c r="CM1283" s="7">
        <f>FA1282</f>
        <v>0.36425247924373994</v>
      </c>
      <c r="CN1283" s="8">
        <f>FW1282</f>
        <v>-0.3425202641666456</v>
      </c>
      <c r="CW1283" s="28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EE1283" s="1"/>
      <c r="EI1283" s="64">
        <f>(DEGREES(ACOS((EH1280*EK1280+EH1281*EK1281+EH1282*EK1282)/((SQRT(EH1280^2+EH1281^2+EH1282^2))*(SQRT(EK1280^2+EK1281^2+EK1282^2))))))</f>
        <v>89.619405675336495</v>
      </c>
      <c r="ER1283">
        <f t="shared" si="1934"/>
        <v>0.3492962422733713</v>
      </c>
      <c r="ES1283">
        <f t="shared" si="1934"/>
        <v>-0.34518112468713447</v>
      </c>
      <c r="ET1283" t="e">
        <f>#REF!</f>
        <v>#REF!</v>
      </c>
      <c r="EU1283" t="e">
        <f>#REF!</f>
        <v>#REF!</v>
      </c>
      <c r="EY1283" s="28"/>
      <c r="EZ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  <c r="FR1283" s="10"/>
      <c r="GG1283" s="1"/>
      <c r="GK1283" s="64" t="e">
        <f>(DEGREES(ACOS((GJ1280*GM1280+GJ1281*GM1281+GJ1282*GM1282)/((SQRT(GJ1280^2+GJ1281^2+GJ1282^2))*(SQRT(GM1280^2+GM1281^2+GM1282^2))))))</f>
        <v>#VALUE!</v>
      </c>
    </row>
    <row r="1284" spans="4:197" x14ac:dyDescent="0.2">
      <c r="D1284" t="s">
        <v>9</v>
      </c>
      <c r="E1284" s="5">
        <f t="shared" si="1935"/>
        <v>0.3492994805856065</v>
      </c>
      <c r="F1284" s="6">
        <f t="shared" si="1935"/>
        <v>-0.3451779549666063</v>
      </c>
      <c r="G1284" s="7">
        <f t="shared" ref="G1284:G1285" si="1936">Q1283</f>
        <v>-0.53401012280677651</v>
      </c>
      <c r="H1284" s="8">
        <f t="shared" ref="H1284:H1285" si="1937">AM1283</f>
        <v>-0.78660571925921441</v>
      </c>
      <c r="J1284" s="10"/>
      <c r="Q1284" s="61">
        <v>0.42357364860113889</v>
      </c>
      <c r="S1284" s="17">
        <v>0</v>
      </c>
      <c r="T1284">
        <v>1</v>
      </c>
      <c r="V1284" s="73">
        <f>(T1282*T1284)*(1-COS(RADIANS(O1282+45)))-T1283*(SIN(RADIANS(O1282+45)))</f>
        <v>0</v>
      </c>
      <c r="W1284" s="73">
        <f>(T1283*T1284)*(1-COS(RADIANS(O1282+45)))+T1282*(SIN(RADIANS(O1282+45)))</f>
        <v>0</v>
      </c>
      <c r="X1284" s="73">
        <f>(T1284^2)*(1-COS(RADIANS(O1282+45)))+(COS(RADIANS(O1282+45)))</f>
        <v>0.99999999999999989</v>
      </c>
      <c r="Y1284" s="10"/>
      <c r="Z1284">
        <v>0</v>
      </c>
      <c r="AA1284" s="23">
        <f>SIN(RADIANS('[1]Biaxial Input'!$F$21))*SIN(RADIANS(0))</f>
        <v>0</v>
      </c>
      <c r="AC1284" s="30">
        <f>(AA1282*AA1284)*(1-COS(RADIANS(N1282)))-AA1283*(SIN(RADIANS(N1282)))</f>
        <v>-4.9325275616132508E-2</v>
      </c>
      <c r="AD1284" s="30">
        <f>(AA1283*AA1284)*(1-COS(RADIANS(N1282)))+AA1282*(SIN(RADIANS(N1282)))</f>
        <v>-0.70538430460663959</v>
      </c>
      <c r="AE1284" s="30">
        <f>(AA1284^2)*(1-COS(RADIANS(N1282)))+(COS(RADIANS(N1282)))</f>
        <v>0.70710678118654757</v>
      </c>
      <c r="AG1284">
        <v>0.42357364860113889</v>
      </c>
      <c r="AI1284" s="28">
        <f>(T1282*T1284)*(1-COS(RADIANS(M1282)))-T1283*(SIN(RADIANS(M1282)))</f>
        <v>0</v>
      </c>
      <c r="AJ1284" s="28">
        <f>(T1283*T1284)*(1-COS(RADIANS(M1282)))+T1282*(SIN(RADIANS(M1282)))</f>
        <v>0</v>
      </c>
      <c r="AK1284" s="28">
        <f>(T1284^2)*(1-COS(RADIANS(M1282)))+(COS(RADIANS(M1282)))</f>
        <v>1</v>
      </c>
      <c r="AM1284" s="61">
        <v>-0.5662025823066501</v>
      </c>
      <c r="AO1284" s="17">
        <v>0</v>
      </c>
      <c r="AP1284">
        <v>1</v>
      </c>
      <c r="AR1284" s="73">
        <f>(T1282*T1282)*(1-COS(RADIANS(O1282-45)))-T1282*(SIN(RADIANS(O1282-45)))</f>
        <v>0</v>
      </c>
      <c r="AS1284" s="73">
        <f>(T1283*T1284)*(1-COS(RADIANS(O1282-45)))+T1282*(SIN(RADIANS(O1282-45)))</f>
        <v>0</v>
      </c>
      <c r="AT1284" s="73">
        <f>(T1284^2)*(1-COS(RADIANS(O1282-45)))+(COS(RADIANS(O1282-45)))</f>
        <v>0.99999999999999989</v>
      </c>
      <c r="AU1284" s="10"/>
      <c r="AV1284">
        <v>0</v>
      </c>
      <c r="AW1284" s="1">
        <v>-0.5662025823066501</v>
      </c>
      <c r="BV1284" s="1"/>
      <c r="CS1284" s="15"/>
      <c r="CW1284" s="28"/>
      <c r="CY1284" s="82" t="s">
        <v>148</v>
      </c>
      <c r="CZ1284" s="13"/>
      <c r="DB1284" s="10"/>
      <c r="DC1284" s="10"/>
      <c r="DD1284" s="10"/>
      <c r="DE1284" s="10"/>
      <c r="DF1284" s="10"/>
      <c r="DG1284" s="10"/>
      <c r="DH1284" s="80"/>
      <c r="DI1284" s="23" t="s">
        <v>149</v>
      </c>
      <c r="DM1284" s="1"/>
      <c r="DO1284" s="80"/>
      <c r="DS1284" s="13"/>
      <c r="DT1284" s="81"/>
      <c r="DU1284" s="82" t="s">
        <v>150</v>
      </c>
      <c r="DW1284" s="13"/>
      <c r="DX1284" s="13"/>
      <c r="EA1284" s="1"/>
      <c r="EE1284" s="1"/>
      <c r="EI1284" s="13"/>
      <c r="ER1284">
        <f t="shared" si="1934"/>
        <v>-9.8670839279614439E-2</v>
      </c>
      <c r="ES1284">
        <f t="shared" si="1934"/>
        <v>-0.32743703463395935</v>
      </c>
      <c r="ET1284" t="e">
        <f>#REF!</f>
        <v>#REF!</v>
      </c>
      <c r="EU1284" t="e">
        <f>#REF!</f>
        <v>#REF!</v>
      </c>
      <c r="EY1284" s="28"/>
      <c r="EZ1284" s="10"/>
      <c r="FA1284" s="82" t="s">
        <v>148</v>
      </c>
      <c r="FB1284" s="13"/>
      <c r="FD1284" s="10"/>
      <c r="FE1284" s="10"/>
      <c r="FF1284" s="10"/>
      <c r="FG1284" s="10"/>
      <c r="FH1284" s="10"/>
      <c r="FI1284" s="10"/>
      <c r="FJ1284" s="80"/>
      <c r="FK1284" s="23" t="s">
        <v>149</v>
      </c>
      <c r="FO1284" s="1"/>
      <c r="FQ1284" s="80"/>
      <c r="FU1284" s="13"/>
      <c r="FV1284" s="81"/>
      <c r="FW1284" s="82" t="s">
        <v>150</v>
      </c>
      <c r="FY1284" s="13"/>
      <c r="FZ1284" s="13"/>
      <c r="GC1284" s="1"/>
      <c r="GG1284" s="1"/>
      <c r="GK1284" s="13"/>
    </row>
    <row r="1285" spans="4:197" x14ac:dyDescent="0.2">
      <c r="D1285" t="s">
        <v>10</v>
      </c>
      <c r="E1285" s="5">
        <f t="shared" si="1935"/>
        <v>-9.8670061026308639E-2</v>
      </c>
      <c r="F1285" s="6">
        <f t="shared" si="1935"/>
        <v>-0.32743646904069484</v>
      </c>
      <c r="G1285" s="7">
        <f t="shared" si="1936"/>
        <v>0.42357364860113889</v>
      </c>
      <c r="H1285" s="8">
        <f t="shared" si="1937"/>
        <v>-0.5662025823066501</v>
      </c>
      <c r="J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W1285" s="1"/>
      <c r="BV1285" s="1"/>
      <c r="BZ1285" s="5" t="s">
        <v>4</v>
      </c>
      <c r="CA1285" s="6" t="s">
        <v>5</v>
      </c>
      <c r="CB1285" s="7" t="s">
        <v>6</v>
      </c>
      <c r="CC1285" s="8" t="s">
        <v>1</v>
      </c>
      <c r="CD1285">
        <v>8</v>
      </c>
      <c r="CE1285" s="9" t="s">
        <v>7</v>
      </c>
      <c r="CG1285" s="90" t="s">
        <v>157</v>
      </c>
      <c r="CH1285" s="61">
        <f>CE1286-((CH1287-CE1286)/(EY1285-CW1285))*CW1285</f>
        <v>8.4074349207847003</v>
      </c>
      <c r="CI1285" s="10"/>
      <c r="CK1285" s="5" t="s">
        <v>4</v>
      </c>
      <c r="CL1285" s="6" t="s">
        <v>5</v>
      </c>
      <c r="CM1285" s="7" t="s">
        <v>6</v>
      </c>
      <c r="CN1285" s="8" t="s">
        <v>1</v>
      </c>
      <c r="CO1285" s="10"/>
      <c r="CP1285">
        <f t="shared" ref="CP1285:CQ1287" si="1938">BZ1286</f>
        <v>0.93180266183863136</v>
      </c>
      <c r="CQ1285">
        <f t="shared" si="1938"/>
        <v>-0.87956522186239505</v>
      </c>
      <c r="CR1285">
        <f>CI1289</f>
        <v>0</v>
      </c>
      <c r="CS1285">
        <f>CL1289</f>
        <v>0</v>
      </c>
      <c r="CU1285" s="17">
        <f>CU1189</f>
        <v>40</v>
      </c>
      <c r="CV1285" s="17">
        <f>CV1189</f>
        <v>35</v>
      </c>
      <c r="CW1285" s="31">
        <f>CH1192</f>
        <v>249.89756133695954</v>
      </c>
      <c r="CY1285" s="61">
        <f t="array" ref="CY1285:CY1287">MMULT(DQ1285:DS1287,DO1285:DO1287)</f>
        <v>0.81248688641343003</v>
      </c>
      <c r="CZ1285" s="13"/>
      <c r="DA1285" s="17">
        <v>1</v>
      </c>
      <c r="DB1285">
        <v>0</v>
      </c>
      <c r="DD1285" s="73">
        <f>(DB1285^2)*(1-COS(RADIANS(CW1285+45)))+(COS(RADIANS(CW1285+45)))</f>
        <v>0.42099720674440649</v>
      </c>
      <c r="DE1285" s="73">
        <f>(DB1285*DB1286)*(1-COS(RADIANS(CW1285+45)))-DB1287*(SIN(RADIANS(CW1285+45)))</f>
        <v>0.90706193389062884</v>
      </c>
      <c r="DF1285" s="73">
        <f>(DB1285*DB1287)*(1-COS(RADIANS(CW1285+45)))+DB1286*(SIN(RADIANS(CW1285+45)))</f>
        <v>0</v>
      </c>
      <c r="DG1285" s="10"/>
      <c r="DH1285">
        <f t="array" ref="DH1285:DH1287">MMULT(DD1285:DF1287,DA1285:DA1287)</f>
        <v>0.42099720674440649</v>
      </c>
      <c r="DI1285" s="23">
        <f>COS(RADIANS('[1]Biaxial Input'!$F$21))</f>
        <v>-0.9975640502598242</v>
      </c>
      <c r="DK1285" s="30">
        <f>(DI1285^2)*(1-COS(RADIANS(CV1285)))+(COS(RADIANS(CV1285)))</f>
        <v>0.99912000006339641</v>
      </c>
      <c r="DL1285" s="30">
        <f>(DI1285*DI1286)*(1-COS(RADIANS(CV1285)))-DI1287*(SIN(RADIANS(CV1285)))</f>
        <v>-1.2584585399294834E-2</v>
      </c>
      <c r="DM1285" s="30">
        <f>(DI1285*DI1287)*(1-COS(RADIANS(CV1285)))+DI1286*(SIN(RADIANS(CV1285)))</f>
        <v>4.0010669622570827E-2</v>
      </c>
      <c r="DO1285">
        <f t="array" ref="DO1285:DO1287">MMULT(DK1285:DM1287,DH1285:DH1287)</f>
        <v>0.43204172759865728</v>
      </c>
      <c r="DQ1285" s="28">
        <f>(DB1285^2)*(1-COS(RADIANS(CU1285)))+(COS(RADIANS(CU1285)))</f>
        <v>0.76604444311897801</v>
      </c>
      <c r="DR1285" s="28">
        <f>(DB1285*DB1286)*(1-COS(RADIANS(CU1285)))-DB1287*(SIN(RADIANS(CU1285)))</f>
        <v>-0.64278760968653925</v>
      </c>
      <c r="DS1285" s="28">
        <f>(DB1285*DB1287)*(1-COS(RADIANS(CU1285)))+DB1286*(SIN(RADIANS(CU1285)))</f>
        <v>0</v>
      </c>
      <c r="DU1285" s="61">
        <f t="array" ref="DU1285:DU1287">MMULT(DQ1285:DS1287,EE1285:EE1287)</f>
        <v>-0.47560680677931577</v>
      </c>
      <c r="DV1285" s="13"/>
      <c r="DW1285" s="17">
        <v>1</v>
      </c>
      <c r="DX1285">
        <v>0</v>
      </c>
      <c r="DZ1285" s="73">
        <f>(DB1285^2)*(1-COS(RADIANS(CW1285-45)))+(COS(RADIANS(CW1285-45)))</f>
        <v>-0.90706193389062884</v>
      </c>
      <c r="EA1285" s="73">
        <f>(DB1285*DB1286)*(1-COS(RADIANS(CW1285-45)))-DB1287*(SIN(RADIANS(CW1285-45)))</f>
        <v>0.42099720674440655</v>
      </c>
      <c r="EB1285" s="73">
        <f>(DB1285*DB1287)*(1-COS(RADIANS(CW1285-45)))+DB1286*(SIN(RADIANS(CW1285-45)))</f>
        <v>0</v>
      </c>
      <c r="EC1285" s="10"/>
      <c r="ED1285">
        <f t="array" ref="ED1285:ED1287">MMULT(DZ1285:EB1287,DA1285:DA1287)</f>
        <v>-0.90706193389062884</v>
      </c>
      <c r="EE1285" s="1">
        <f t="array" ref="EE1285:EE1287">MMULT(DK1285:DM1287,ED1285:ED1287)</f>
        <v>-0.90096564414517</v>
      </c>
      <c r="EG1285">
        <f>CY1285+DU1285</f>
        <v>0.33688007963411426</v>
      </c>
      <c r="EH1285">
        <f>EG1285/(SQRT(EG1285^2+EG1286^2+EG1287^2))</f>
        <v>0.23821018875594635</v>
      </c>
      <c r="EJ1285">
        <f>Q1285+AM1285</f>
        <v>0</v>
      </c>
      <c r="EK1285">
        <f>EJ1285/(SQRT(EJ1285^2+EJ1286^2+EJ1287^2))</f>
        <v>0</v>
      </c>
      <c r="EM1285" s="23">
        <f>CY1286*DU1287-CY1287*DU1286</f>
        <v>0.33713977034961706</v>
      </c>
      <c r="EO1285" s="15">
        <v>8</v>
      </c>
      <c r="EP1285" s="9" t="s">
        <v>7</v>
      </c>
      <c r="EW1285" s="17">
        <f>CU1285</f>
        <v>40</v>
      </c>
      <c r="EX1285" s="17">
        <f>CV1285</f>
        <v>35</v>
      </c>
      <c r="EY1285" s="31">
        <f>1+CW1285</f>
        <v>250.89756133695954</v>
      </c>
      <c r="EZ1285" s="10"/>
      <c r="FA1285" s="61">
        <f t="array" ref="FA1285:FA1287">MMULT(FS1285:FU1287,FQ1285:FQ1287)</f>
        <v>0.82066362402151172</v>
      </c>
      <c r="FB1285" s="13">
        <f>BW1286</f>
        <v>0</v>
      </c>
      <c r="FC1285" s="17">
        <v>1</v>
      </c>
      <c r="FD1285">
        <v>0</v>
      </c>
      <c r="FF1285" s="73">
        <f>(FD1285^2)*(1-COS(RADIANS(EY1285+45)))+(COS(RADIANS(EY1285+45)))</f>
        <v>0.436763500364721</v>
      </c>
      <c r="FG1285" s="73">
        <f>(FD1285*FD1286)*(1-COS(RADIANS(EY1285+45)))-FD1287*(SIN(RADIANS(EY1285+45)))</f>
        <v>0.89957636960357978</v>
      </c>
      <c r="FH1285" s="73">
        <f>(FD1285*FD1287)*(1-COS(RADIANS(EY1285+45)))+FD1286*(SIN(RADIANS(EY1285+45)))</f>
        <v>0</v>
      </c>
      <c r="FI1285" s="10"/>
      <c r="FJ1285">
        <f t="array" ref="FJ1285:FJ1287">MMULT(FF1285:FH1287,FC1285:FC1287)</f>
        <v>0.436763500364721</v>
      </c>
      <c r="FK1285" s="23">
        <f>COS(RADIANS(176))</f>
        <v>-0.9975640502598242</v>
      </c>
      <c r="FM1285" s="30">
        <f>(FK1285^2)*(1-COS(RADIANS(EX1285)))+(COS(RADIANS(EX1285)))</f>
        <v>0.99912000006339641</v>
      </c>
      <c r="FN1285" s="30">
        <f>(FK1285*FK1286)*(1-COS(RADIANS(EX1285)))-FK1287*(SIN(RADIANS(EX1285)))</f>
        <v>-1.2584585399294834E-2</v>
      </c>
      <c r="FO1285" s="30">
        <f>(FK1285*FK1287)*(1-COS(RADIANS(EX1285)))+FK1286*(SIN(RADIANS(EX1285)))</f>
        <v>4.0010669622570827E-2</v>
      </c>
      <c r="FQ1285">
        <f t="array" ref="FQ1285:FQ1287">MMULT(FM1285:FO1287,FJ1285:FJ1287)</f>
        <v>0.44769994415855319</v>
      </c>
      <c r="FS1285" s="28">
        <f>(FD1285^2)*(1-COS(RADIANS(EW1285)))+(COS(RADIANS(EW1285)))</f>
        <v>0.76604444311897801</v>
      </c>
      <c r="FT1285" s="28">
        <f>(FD1285*FD1286)*(1-COS(RADIANS(EW1285)))-FD1287*(SIN(RADIANS(EW1285)))</f>
        <v>-0.64278760968653925</v>
      </c>
      <c r="FU1285" s="28">
        <f>(FD1285*FD1287)*(1-COS(RADIANS(EW1285)))+FD1286*(SIN(RADIANS(EW1285)))</f>
        <v>0</v>
      </c>
      <c r="FW1285" s="61">
        <f t="array" ref="FW1285:FW1287">MMULT(FS1285:FU1287,GG1285:GG1287)</f>
        <v>-0.46135451819233958</v>
      </c>
      <c r="FX1285" s="13">
        <f>BX1286</f>
        <v>0</v>
      </c>
      <c r="FY1285" s="17">
        <v>1</v>
      </c>
      <c r="FZ1285">
        <v>0</v>
      </c>
      <c r="GB1285" s="73">
        <f>(FD1285^2)*(1-COS(RADIANS(EY1285-45)))+(COS(RADIANS(EY1285-45)))</f>
        <v>-0.89957636960357956</v>
      </c>
      <c r="GC1285" s="73">
        <f>(FD1285*FD1286)*(1-COS(RADIANS(EY1285-45)))-FD1287*(SIN(RADIANS(EY1285-45)))</f>
        <v>0.43676350036472145</v>
      </c>
      <c r="GD1285" s="73">
        <f>(FD1285*FD1287)*(1-COS(RADIANS(EY1285-45)))+FD1286*(SIN(RADIANS(EY1285-45)))</f>
        <v>0</v>
      </c>
      <c r="GE1285" s="10"/>
      <c r="GF1285">
        <f t="array" ref="GF1285:GF1287">MMULT(GB1285:GD1287,FC1285:FC1287)</f>
        <v>-0.89957636960357956</v>
      </c>
      <c r="GG1285" s="1">
        <f t="array" ref="GG1285:GG1287">MMULT(FM1285:FO1287,GF1285:GF1287)</f>
        <v>-0.89328825488572361</v>
      </c>
      <c r="GI1285">
        <f>FA1285+FW1285</f>
        <v>0.35930910582917214</v>
      </c>
      <c r="GJ1285">
        <f>GI1285/(SQRT(GI1285^2+GI1286^2+GI1287^2))</f>
        <v>0.2540699052738824</v>
      </c>
      <c r="GL1285" t="e">
        <f>CH1286+DC1285</f>
        <v>#VALUE!</v>
      </c>
      <c r="GM1285" t="e">
        <f>GL1285/(SQRT(GL1285^2+GL1286^2+GL1287^2))</f>
        <v>#VALUE!</v>
      </c>
      <c r="GO1285" s="27">
        <f>FA1286*FW1287-FA1287*FW1286</f>
        <v>0.33713977034961717</v>
      </c>
    </row>
    <row r="1286" spans="4:197" x14ac:dyDescent="0.2">
      <c r="J1286" s="10"/>
      <c r="Q1286" s="82" t="s">
        <v>148</v>
      </c>
      <c r="R1286" s="13"/>
      <c r="T1286" s="10"/>
      <c r="U1286" s="10"/>
      <c r="V1286" s="10"/>
      <c r="W1286" s="10"/>
      <c r="X1286" s="10"/>
      <c r="Y1286" s="10"/>
      <c r="Z1286" s="80"/>
      <c r="AA1286" s="23" t="s">
        <v>149</v>
      </c>
      <c r="AE1286" s="1"/>
      <c r="AG1286" s="80"/>
      <c r="AK1286" s="13"/>
      <c r="AL1286" s="81"/>
      <c r="AM1286" s="82" t="s">
        <v>150</v>
      </c>
      <c r="AO1286" s="13"/>
      <c r="AP1286" s="13"/>
      <c r="AS1286" s="1"/>
      <c r="AW1286" s="1"/>
      <c r="BV1286" s="1"/>
      <c r="BY1286" t="s">
        <v>8</v>
      </c>
      <c r="BZ1286" s="5">
        <f t="shared" ref="BZ1286:CA1288" si="1939">BZ1281</f>
        <v>0.93180266183863136</v>
      </c>
      <c r="CA1286" s="6">
        <f t="shared" si="1939"/>
        <v>-0.87956522186239505</v>
      </c>
      <c r="CB1286" s="7">
        <f>CY1285</f>
        <v>0.81248688641343003</v>
      </c>
      <c r="CC1286" s="8">
        <f>DU1285</f>
        <v>-0.47560680677931577</v>
      </c>
      <c r="CE1286" s="9">
        <f>((SUMPRODUCT(CB1286:CB1288,BZ1286:BZ1288))*(SUMPRODUCT(CB1286:CB1288,CA1286:CA1288)))-((SUMPRODUCT(CC1286:CC1288,BZ1286:BZ1288))*(SUMPRODUCT(CC1286:CC1288,CA1286:CA1288)))</f>
        <v>0</v>
      </c>
      <c r="CG1286">
        <v>1</v>
      </c>
      <c r="CH1286" t="s">
        <v>161</v>
      </c>
      <c r="CI1286" s="67"/>
      <c r="CJ1286" s="1" t="s">
        <v>8</v>
      </c>
      <c r="CK1286" s="5">
        <f t="shared" ref="CK1286:CL1288" si="1940">BZ1286</f>
        <v>0.93180266183863136</v>
      </c>
      <c r="CL1286" s="6">
        <f t="shared" si="1940"/>
        <v>-0.87956522186239505</v>
      </c>
      <c r="CM1286" s="7">
        <f>FA1285</f>
        <v>0.82066362402151172</v>
      </c>
      <c r="CN1286" s="8">
        <f>FW1285</f>
        <v>-0.46135451819233958</v>
      </c>
      <c r="CO1286" s="10"/>
      <c r="CP1286">
        <f t="shared" si="1938"/>
        <v>0.3492962422733713</v>
      </c>
      <c r="CQ1286">
        <f t="shared" si="1938"/>
        <v>-0.34518112468713447</v>
      </c>
      <c r="CR1286">
        <f>CJ1289</f>
        <v>0</v>
      </c>
      <c r="CS1286">
        <f>CM1289</f>
        <v>0</v>
      </c>
      <c r="CW1286" s="28"/>
      <c r="CY1286" s="61">
        <v>-0.29614655599572215</v>
      </c>
      <c r="DA1286" s="17">
        <v>0</v>
      </c>
      <c r="DB1286">
        <v>0</v>
      </c>
      <c r="DD1286" s="73">
        <f>(DB1285*DB1286)*(1-COS(RADIANS(CW1285+45)))+DB1287*(SIN(RADIANS(CW1285+45)))</f>
        <v>-0.90706193389062884</v>
      </c>
      <c r="DE1286" s="73">
        <f>(DB1286^2)*(1-COS(RADIANS(CW1285+45)))+(COS(RADIANS(CW1285+45)))</f>
        <v>0.42099720674440649</v>
      </c>
      <c r="DF1286" s="73">
        <f>(DB1286*DB1287)*(1-COS(RADIANS(CW1285+45)))-DB1285*(SIN(RADIANS(CW1285+45)))</f>
        <v>0</v>
      </c>
      <c r="DG1286" s="10"/>
      <c r="DH1286">
        <v>-0.90706193389062884</v>
      </c>
      <c r="DI1286" s="23">
        <f>SIN(RADIANS('[1]Biaxial Input'!$F$21))*(COS(RADIANS(0)))</f>
        <v>6.9756473744125524E-2</v>
      </c>
      <c r="DK1286" s="30">
        <f>(DI1285*DI1286)*(1-COS(RADIANS(CV1285)))+DI1287*(SIN(RADIANS(CV1285)))</f>
        <v>-1.2584585399294834E-2</v>
      </c>
      <c r="DL1286" s="30">
        <f>(DI1286^2)*(1-COS(RADIANS(CV1285)))+(COS(RADIANS(CV1285)))</f>
        <v>0.82003204422559539</v>
      </c>
      <c r="DM1286" s="30">
        <f>(DI1286*DI1287)*(1-COS(RADIANS(CV1285)))-DI1285*(SIN(RADIANS(CV1285)))</f>
        <v>0.57217923297994577</v>
      </c>
      <c r="DO1286">
        <v>-0.74911792718869374</v>
      </c>
      <c r="DQ1286" s="28">
        <f>(DB1285*DB1286)*(1-COS(RADIANS(CU1285)))+DB1287*(SIN(RADIANS(CU1285)))</f>
        <v>0.64278760968653925</v>
      </c>
      <c r="DR1286" s="28">
        <f>(DB1286^2)*(1-COS(RADIANS(CU1285)))+(COS(RADIANS(CU1285)))</f>
        <v>0.76604444311897801</v>
      </c>
      <c r="DS1286" s="28">
        <f>(DB1286*DB1287)*(1-COS(RADIANS(CU1285)))-DB1285*(SIN(RADIANS(CU1285)))</f>
        <v>0</v>
      </c>
      <c r="DU1286" s="61">
        <v>-0.83484759913777051</v>
      </c>
      <c r="DW1286" s="17">
        <v>0</v>
      </c>
      <c r="DX1286">
        <v>0</v>
      </c>
      <c r="DZ1286" s="73">
        <f>(DB1285*DB1286)*(1-COS(RADIANS(CW1285-45)))+DB1287*(SIN(RADIANS(CW1285-45)))</f>
        <v>-0.42099720674440655</v>
      </c>
      <c r="EA1286" s="73">
        <f>(DB1286^2)*(1-COS(RADIANS(CW1285-45)))+(COS(RADIANS(CW1285-45)))</f>
        <v>-0.90706193389062884</v>
      </c>
      <c r="EB1286" s="73">
        <f>(DB1286*DB1287)*(1-COS(RADIANS(CW1285-45)))-DB1285*(SIN(RADIANS(CW1285-45)))</f>
        <v>0</v>
      </c>
      <c r="EC1286" s="10"/>
      <c r="ED1286">
        <v>-0.42099720674440655</v>
      </c>
      <c r="EE1286" s="1">
        <v>-0.33381620169038517</v>
      </c>
      <c r="EG1286">
        <f>CY1286+DU1286</f>
        <v>-1.1309941551334926</v>
      </c>
      <c r="EH1286">
        <f>EG1286/(SQRT(EG1285^2+EG1286^2+EG1287^2))</f>
        <v>-0.79973363657724272</v>
      </c>
      <c r="EJ1286">
        <f>Q1286+AM1286</f>
        <v>0</v>
      </c>
      <c r="EK1286">
        <f>EJ1286/(SQRT(EJ1285^2+EJ1286^2+EJ1287^2))</f>
        <v>0</v>
      </c>
      <c r="EM1286" s="23">
        <f>CY1287*DU1285-CY1285*DU1287</f>
        <v>-0.46403308458101672</v>
      </c>
      <c r="EP1286" s="9">
        <f>((SUMPRODUCT(CM1286:CM1288,BZ1286:BZ1288))*(SUMPRODUCT(CM1286:CM1288,CA1286:CA1288)))-((SUMPRODUCT(CN1286:CN1288,BZ1286:BZ1288))*(SUMPRODUCT(CN1286:CN1288,CA1286:CA1288)))</f>
        <v>-3.3643525274135E-2</v>
      </c>
      <c r="EY1286" s="28"/>
      <c r="EZ1286" s="10"/>
      <c r="FA1286" s="61">
        <v>-0.28153135182748346</v>
      </c>
      <c r="FB1286" s="13">
        <f>BW1287</f>
        <v>0</v>
      </c>
      <c r="FC1286" s="17">
        <v>0</v>
      </c>
      <c r="FD1286">
        <v>0</v>
      </c>
      <c r="FF1286" s="73">
        <f>(FD1285*FD1286)*(1-COS(RADIANS(EY1285+45)))+FD1287*(SIN(RADIANS(EY1285+45)))</f>
        <v>-0.89957636960357978</v>
      </c>
      <c r="FG1286" s="73">
        <f>(FD1286^2)*(1-COS(RADIANS(EY1285+45)))+(COS(RADIANS(EY1285+45)))</f>
        <v>0.436763500364721</v>
      </c>
      <c r="FH1286" s="73">
        <f>(FD1286*FD1287)*(1-COS(RADIANS(EY1285+45)))-FD1285*(SIN(RADIANS(EY1285+45)))</f>
        <v>0</v>
      </c>
      <c r="FI1286" s="10"/>
      <c r="FJ1286">
        <v>-0.89957636960357978</v>
      </c>
      <c r="FK1286" s="23">
        <f>SIN(RADIANS(176))*(COS(RADIANS(0)))</f>
        <v>6.9756473744125524E-2</v>
      </c>
      <c r="FM1286" s="30">
        <f>(FK1285*FK1286)*(1-COS(RADIANS(EX1285)))+FK1287*(SIN(RADIANS(EX1285)))</f>
        <v>-1.2584585399294834E-2</v>
      </c>
      <c r="FN1286" s="30">
        <f>(FK1286^2)*(1-COS(RADIANS(EX1285)))+(COS(RADIANS(EX1285)))</f>
        <v>0.82003204422559539</v>
      </c>
      <c r="FO1286" s="30">
        <f>(FK1286*FK1287)*(1-COS(RADIANS(EX1285)))-FK1285*(SIN(RADIANS(EX1285)))</f>
        <v>0.57217923297994577</v>
      </c>
      <c r="FQ1286">
        <v>-0.74317793687269795</v>
      </c>
      <c r="FS1286" s="28">
        <f>(FD1285*FD1286)*(1-COS(RADIANS(EW1285)))+FD1287*(SIN(RADIANS(EW1285)))</f>
        <v>0.64278760968653925</v>
      </c>
      <c r="FT1286" s="28">
        <f>(FD1286^2)*(1-COS(RADIANS(EW1285)))+(COS(RADIANS(EW1285)))</f>
        <v>0.76604444311897801</v>
      </c>
      <c r="FU1286" s="28">
        <f>(FD1286*FD1287)*(1-COS(RADIANS(EW1285)))-FD1285*(SIN(RADIANS(EW1285)))</f>
        <v>0</v>
      </c>
      <c r="FW1286" s="61">
        <v>-0.83988891786498576</v>
      </c>
      <c r="FX1286" s="13">
        <f>BX1287</f>
        <v>0</v>
      </c>
      <c r="FY1286" s="17">
        <v>0</v>
      </c>
      <c r="FZ1286">
        <v>0</v>
      </c>
      <c r="GB1286" s="73">
        <f>(FD1285*FD1286)*(1-COS(RADIANS(EY1285-45)))+FD1287*(SIN(RADIANS(EY1285-45)))</f>
        <v>-0.43676350036472145</v>
      </c>
      <c r="GC1286" s="73">
        <f>(FD1286^2)*(1-COS(RADIANS(EY1285-45)))+(COS(RADIANS(EY1285-45)))</f>
        <v>-0.89957636960357956</v>
      </c>
      <c r="GD1286" s="73">
        <f>(FD1286*FD1287)*(1-COS(RADIANS(EY1285-45)))-FD1285*(SIN(RADIANS(EY1285-45)))</f>
        <v>0</v>
      </c>
      <c r="GE1286" s="10"/>
      <c r="GF1286">
        <v>-0.43676350036472145</v>
      </c>
      <c r="GG1286" s="1">
        <v>-0.34683927040074525</v>
      </c>
      <c r="GI1286">
        <f>FA1286+FW1286</f>
        <v>-1.1214202696924693</v>
      </c>
      <c r="GJ1286">
        <f>GI1286/(SQRT(GI1285^2+GI1286^2+GI1287^2))</f>
        <v>-0.79296387725959183</v>
      </c>
      <c r="GL1286">
        <f>CH1287+DC1286</f>
        <v>-3.3643525274135E-2</v>
      </c>
      <c r="GM1286" t="e">
        <f>GL1286/(SQRT(GL1285^2+GL1286^2+GL1287^2))</f>
        <v>#VALUE!</v>
      </c>
      <c r="GO1286" s="27">
        <f>FA1287*FW1285-FA1285*FW1287</f>
        <v>-0.46403308458101672</v>
      </c>
    </row>
    <row r="1287" spans="4:197" x14ac:dyDescent="0.2">
      <c r="E1287" s="5" t="s">
        <v>4</v>
      </c>
      <c r="F1287" s="6" t="s">
        <v>5</v>
      </c>
      <c r="G1287" s="7" t="s">
        <v>6</v>
      </c>
      <c r="H1287" s="8" t="s">
        <v>1</v>
      </c>
      <c r="I1287">
        <v>11</v>
      </c>
      <c r="J1287" s="9" t="s">
        <v>7</v>
      </c>
      <c r="K1287">
        <v>11</v>
      </c>
      <c r="L1287" s="10"/>
      <c r="M1287" s="17">
        <f>A1247</f>
        <v>90</v>
      </c>
      <c r="N1287" s="17">
        <f>B1247</f>
        <v>50</v>
      </c>
      <c r="O1287" s="17">
        <f>C1247</f>
        <v>209.4</v>
      </c>
      <c r="Q1287" s="61">
        <f t="array" ref="Q1287:Q1289">MMULT(AI1287:AK1289,AG1287:AG1289)</f>
        <v>0.61409852919998753</v>
      </c>
      <c r="R1287" s="13"/>
      <c r="S1287" s="17">
        <v>1</v>
      </c>
      <c r="T1287">
        <v>0</v>
      </c>
      <c r="V1287" s="73">
        <f>(T1287^2)*(1-COS(RADIANS(O1287+45)))+(COS(RADIANS(O1287+45)))</f>
        <v>-0.26891982061526581</v>
      </c>
      <c r="W1287" s="73">
        <f>(T1287*T1288)*(1-COS(RADIANS(O1287+45)))-T1289*(SIN(RADIANS(O1287+45)))</f>
        <v>0.9631625667976581</v>
      </c>
      <c r="X1287" s="73">
        <f>(T1287*T1289)*(1-COS(RADIANS(O1287+45)))+T1288*(SIN(RADIANS(O1287+45)))</f>
        <v>0</v>
      </c>
      <c r="Y1287" s="10"/>
      <c r="Z1287">
        <f t="array" ref="Z1287:Z1289">MMULT(V1287:X1289,S1287:S1289)</f>
        <v>-0.26891982061526581</v>
      </c>
      <c r="AA1287" s="23">
        <f>COS(RADIANS('[1]Biaxial Input'!$F$21))</f>
        <v>-0.9975640502598242</v>
      </c>
      <c r="AC1287" s="30">
        <f>(AA1287^2)*(1-COS(RADIANS(N1287)))+(COS(RADIANS(N1287)))</f>
        <v>0.99826181678640502</v>
      </c>
      <c r="AD1287" s="30">
        <f>(AA1287*AA1288)*(1-COS(RADIANS(N1287)))-AA1289*(SIN(RADIANS(N1287)))</f>
        <v>-2.4857178030640859E-2</v>
      </c>
      <c r="AE1287" s="30">
        <f>(AA1287*AA1289)*(1-COS(RADIANS(N1287)))+AA1288*(SIN(RADIANS(N1287)))</f>
        <v>5.3436559083262246E-2</v>
      </c>
      <c r="AG1287">
        <f t="array" ref="AG1287:AG1289">MMULT(AC1287:AE1289,Z1287:Z1289)</f>
        <v>-0.24451088530193099</v>
      </c>
      <c r="AI1287" s="28">
        <f>(T1287^2)*(1-COS(RADIANS(M1287)))+(COS(RADIANS(M1287)))</f>
        <v>6.1257422745431001E-17</v>
      </c>
      <c r="AJ1287" s="28">
        <f>(T1287*T1288)*(1-COS(RADIANS(M1287)))-T1289*(SIN(RADIANS(M1287)))</f>
        <v>-1</v>
      </c>
      <c r="AK1287" s="28">
        <f>(T1287*T1289)*(1-COS(RADIANS(M1287)))+T1288*(SIN(RADIANS(M1287)))</f>
        <v>0</v>
      </c>
      <c r="AM1287" s="61">
        <f t="array" ref="AM1287:AM1289">MMULT(AI1287:AK1289,AW1287:AW1289)</f>
        <v>-0.19726726400395453</v>
      </c>
      <c r="AN1287" s="13"/>
      <c r="AO1287" s="17">
        <v>1</v>
      </c>
      <c r="AP1287">
        <v>0</v>
      </c>
      <c r="AR1287" s="73">
        <f>(T1287^2)*(1-COS(RADIANS(O1287-45)))+(COS(RADIANS(O1287-45)))</f>
        <v>-0.9631625667976581</v>
      </c>
      <c r="AS1287" s="73">
        <f>(T1287*T1288)*(1-COS(RADIANS(O1287-45)))-T1289*(SIN(RADIANS(O1287-45)))</f>
        <v>-0.26891982061526576</v>
      </c>
      <c r="AT1287" s="73">
        <f>(T1287*T1289)*(1-COS(RADIANS(O1287-45)))+T1288*(SIN(RADIANS(O1287-45)))</f>
        <v>0</v>
      </c>
      <c r="AU1287" s="10"/>
      <c r="AV1287">
        <f t="array" ref="AV1287:AV1289">MMULT(AR1287:AT1289,S1287:S1289)</f>
        <v>-0.9631625667976581</v>
      </c>
      <c r="AW1287" s="1">
        <f t="array" ref="AW1287:AW1289">MMULT(AC1287:AE1289,AV1287:AV1289)</f>
        <v>-0.96817300164908904</v>
      </c>
      <c r="BV1287" s="1"/>
      <c r="BY1287" t="s">
        <v>9</v>
      </c>
      <c r="BZ1287" s="5">
        <f t="shared" si="1939"/>
        <v>0.3492962422733713</v>
      </c>
      <c r="CA1287" s="6">
        <f t="shared" si="1939"/>
        <v>-0.34518112468713447</v>
      </c>
      <c r="CB1287" s="7">
        <f>CY1286</f>
        <v>-0.29614655599572215</v>
      </c>
      <c r="CC1287" s="8">
        <f>DU1286</f>
        <v>-0.83484759913777051</v>
      </c>
      <c r="CE1287" s="10"/>
      <c r="CH1287">
        <f>((SUMPRODUCT(CM1286:CM1288,CK1286:CK1288))*(SUMPRODUCT(CM1286:CM1288,CL1286:CL1288)))-((SUMPRODUCT(CN1286:CN1288,CK1286:CK1288))*(SUMPRODUCT(CN1286:CN1288,CL1286:CL1288)))</f>
        <v>-3.3643525274135E-2</v>
      </c>
      <c r="CI1287" s="67"/>
      <c r="CJ1287" s="10" t="s">
        <v>9</v>
      </c>
      <c r="CK1287" s="5">
        <f t="shared" si="1940"/>
        <v>0.3492962422733713</v>
      </c>
      <c r="CL1287" s="6">
        <f t="shared" si="1940"/>
        <v>-0.34518112468713447</v>
      </c>
      <c r="CM1287" s="7">
        <f>FA1286</f>
        <v>-0.28153135182748346</v>
      </c>
      <c r="CN1287" s="8">
        <f>FW1286</f>
        <v>-0.83988891786498576</v>
      </c>
      <c r="CP1287">
        <f t="shared" si="1938"/>
        <v>-9.8670839279614439E-2</v>
      </c>
      <c r="CQ1287">
        <f t="shared" si="1938"/>
        <v>-0.32743703463395935</v>
      </c>
      <c r="CR1287">
        <f>CK1289</f>
        <v>0</v>
      </c>
      <c r="CS1287">
        <f>CN1289</f>
        <v>0</v>
      </c>
      <c r="CW1287" s="28"/>
      <c r="CY1287" s="61">
        <v>0.50215762144777065</v>
      </c>
      <c r="DA1287" s="17">
        <v>0</v>
      </c>
      <c r="DB1287">
        <v>1</v>
      </c>
      <c r="DD1287" s="73">
        <f>(DB1285*DB1287)*(1-COS(RADIANS(CW1285+45)))-DB1286*(SIN(RADIANS(CW1285+45)))</f>
        <v>0</v>
      </c>
      <c r="DE1287" s="73">
        <f>(DB1286*DB1287)*(1-COS(RADIANS(CW1285+45)))+DB1285*(SIN(RADIANS(CW1285+45)))</f>
        <v>0</v>
      </c>
      <c r="DF1287" s="73">
        <f>(DB1287^2)*(1-COS(RADIANS(CW1285+45)))+(COS(RADIANS(CW1285+45)))</f>
        <v>1</v>
      </c>
      <c r="DG1287" s="10"/>
      <c r="DH1287">
        <v>0</v>
      </c>
      <c r="DI1287" s="23">
        <f>SIN(RADIANS('[1]Biaxial Input'!$F$21))*SIN(RADIANS(0))</f>
        <v>0</v>
      </c>
      <c r="DK1287" s="30">
        <f>(DI1285*DI1287)*(1-COS(RADIANS(CV1285)))-DI1286*(SIN(RADIANS(CV1285)))</f>
        <v>-4.0010669622570827E-2</v>
      </c>
      <c r="DL1287" s="30">
        <f>(DI1286*DI1287)*(1-COS(RADIANS(CV1285)))+DI1285*(SIN(RADIANS(CV1285)))</f>
        <v>-0.57217923297994577</v>
      </c>
      <c r="DM1287" s="30">
        <f>(DI1287^2)*(1-COS(RADIANS(CV1285)))+(COS(RADIANS(CV1285)))</f>
        <v>0.8191520442889918</v>
      </c>
      <c r="DO1287">
        <v>0.50215762144777065</v>
      </c>
      <c r="DQ1287" s="28">
        <f>(DB1285*DB1287)*(1-COS(RADIANS(CU1285)))-DB1286*(SIN(RADIANS(CU1285)))</f>
        <v>0</v>
      </c>
      <c r="DR1287" s="28">
        <f>(DB1286*DB1287)*(1-COS(RADIANS(CU1285)))+DB1285*(SIN(RADIANS(CU1285)))</f>
        <v>0</v>
      </c>
      <c r="DS1287" s="28">
        <f>(DB1287^2)*(1-COS(RADIANS(CU1285)))+(COS(RADIANS(CU1285)))</f>
        <v>1</v>
      </c>
      <c r="DU1287" s="61">
        <v>0.27717801420582233</v>
      </c>
      <c r="DW1287" s="17">
        <v>0</v>
      </c>
      <c r="DX1287">
        <v>1</v>
      </c>
      <c r="DZ1287" s="73">
        <f>(DB1285*DB1285)*(1-COS(RADIANS(CW1285-45)))-DB1285*(SIN(RADIANS(CW1285-45)))</f>
        <v>0</v>
      </c>
      <c r="EA1287" s="73">
        <f>(DB1286*DB1287)*(1-COS(RADIANS(CW1285-45)))+DB1285*(SIN(RADIANS(CW1285-45)))</f>
        <v>0</v>
      </c>
      <c r="EB1287" s="73">
        <f>(DB1287^2)*(1-COS(RADIANS(CW1285-45)))+(COS(RADIANS(CW1285-45)))</f>
        <v>1</v>
      </c>
      <c r="EC1287" s="10"/>
      <c r="ED1287">
        <v>0</v>
      </c>
      <c r="EE1287" s="1">
        <v>0.27717801420582233</v>
      </c>
      <c r="EG1287">
        <f>CY1287+DU1287</f>
        <v>0.77933563565359298</v>
      </c>
      <c r="EH1287">
        <f>EG1287/(SQRT(EG1285^2+EG1286^2+EG1287^2))</f>
        <v>0.55107351279098415</v>
      </c>
      <c r="EJ1287">
        <f>Q1287+AM1287</f>
        <v>0.41683126519603297</v>
      </c>
      <c r="EK1287">
        <f>EJ1287/(SQRT(EJ1285^2+EJ1286^2+EJ1287^2))</f>
        <v>1</v>
      </c>
      <c r="EM1287" s="23">
        <f>CY1285*DU1286-CY1286*DU1285</f>
        <v>-0.81915204428899169</v>
      </c>
      <c r="ER1287">
        <f t="shared" ref="ER1287:ES1289" si="1941">CK1286</f>
        <v>0.93180266183863136</v>
      </c>
      <c r="ES1287">
        <f t="shared" si="1941"/>
        <v>-0.87956522186239505</v>
      </c>
      <c r="ET1287" t="e">
        <f>#REF!</f>
        <v>#REF!</v>
      </c>
      <c r="EU1287" t="e">
        <f>#REF!</f>
        <v>#REF!</v>
      </c>
      <c r="EY1287" s="28"/>
      <c r="EZ1287" s="10"/>
      <c r="FA1287" s="61">
        <v>0.49724371705037007</v>
      </c>
      <c r="FB1287" s="13">
        <f>BW1288</f>
        <v>0</v>
      </c>
      <c r="FC1287" s="17">
        <v>0</v>
      </c>
      <c r="FD1287">
        <v>1</v>
      </c>
      <c r="FF1287" s="73">
        <f>(FD1285*FD1287)*(1-COS(RADIANS(EY1285+45)))-FD1286*(SIN(RADIANS(EY1285+45)))</f>
        <v>0</v>
      </c>
      <c r="FG1287" s="73">
        <f>(FD1286*FD1287)*(1-COS(RADIANS(EY1285+45)))+FD1285*(SIN(RADIANS(EY1285+45)))</f>
        <v>0</v>
      </c>
      <c r="FH1287" s="73">
        <f>(FD1287^2)*(1-COS(RADIANS(EY1285+45)))+(COS(RADIANS(EY1285+45)))</f>
        <v>1</v>
      </c>
      <c r="FI1287" s="10"/>
      <c r="FJ1287">
        <v>0</v>
      </c>
      <c r="FK1287" s="23">
        <f>SIN(RADIANS(176))*SIN(RADIANS(0))</f>
        <v>0</v>
      </c>
      <c r="FM1287" s="30">
        <f>(FK1285*FK1287)*(1-COS(RADIANS(EX1285)))-FK1286*(SIN(RADIANS(EX1285)))</f>
        <v>-4.0010669622570827E-2</v>
      </c>
      <c r="FN1287" s="30">
        <f>(FK1286*FK1287)*(1-COS(RADIANS(EX1285)))+FK1285*(SIN(RADIANS(EX1285)))</f>
        <v>-0.57217923297994577</v>
      </c>
      <c r="FO1287" s="30">
        <f>(FK1287^2)*(1-COS(RADIANS(EX1285)))+(COS(RADIANS(EX1285)))</f>
        <v>0.8191520442889918</v>
      </c>
      <c r="FQ1287">
        <v>0.49724371705037007</v>
      </c>
      <c r="FS1287" s="28">
        <f>(FD1285*FD1287)*(1-COS(RADIANS(EW1285)))-FD1286*(SIN(RADIANS(EW1285)))</f>
        <v>0</v>
      </c>
      <c r="FT1287" s="28">
        <f>(FD1286*FD1287)*(1-COS(RADIANS(EW1285)))+FD1285*(SIN(RADIANS(EW1285)))</f>
        <v>0</v>
      </c>
      <c r="FU1287" s="28">
        <f>(FD1287^2)*(1-COS(RADIANS(EW1285)))+(COS(RADIANS(EW1285)))</f>
        <v>1</v>
      </c>
      <c r="FW1287" s="61">
        <v>0.28589965755680308</v>
      </c>
      <c r="FX1287" s="13">
        <f>BX1288</f>
        <v>0</v>
      </c>
      <c r="FY1287" s="17">
        <v>0</v>
      </c>
      <c r="FZ1287">
        <v>1</v>
      </c>
      <c r="GB1287" s="73">
        <f>(FD1285*FD1285)*(1-COS(RADIANS(EY1285-45)))-FD1285*(SIN(RADIANS(EY1285-45)))</f>
        <v>0</v>
      </c>
      <c r="GC1287" s="73">
        <f>(FD1286*FD1287)*(1-COS(RADIANS(EY1285-45)))+FD1285*(SIN(RADIANS(EY1285-45)))</f>
        <v>0</v>
      </c>
      <c r="GD1287" s="73">
        <f>(FD1287^2)*(1-COS(RADIANS(EY1285-45)))+(COS(RADIANS(EY1285-45)))</f>
        <v>0.99999999999999989</v>
      </c>
      <c r="GE1287" s="10"/>
      <c r="GF1287">
        <v>0</v>
      </c>
      <c r="GG1287" s="1">
        <v>0.28589965755680308</v>
      </c>
      <c r="GI1287">
        <f>FA1287+FW1287</f>
        <v>0.7831433746071732</v>
      </c>
      <c r="GJ1287">
        <f>GI1287/(SQRT(GI1285^2+GI1286^2+GI1287^2))</f>
        <v>0.55376599082604872</v>
      </c>
      <c r="GL1287" t="e">
        <f>#REF!+DC1287</f>
        <v>#REF!</v>
      </c>
      <c r="GM1287" t="e">
        <f>GL1287/(SQRT(GL1285^2+GL1286^2+GL1287^2))</f>
        <v>#REF!</v>
      </c>
      <c r="GO1287" s="27">
        <f>FA1285*FW1286-FA1286*FW1285</f>
        <v>-0.81915204428899169</v>
      </c>
    </row>
    <row r="1288" spans="4:197" x14ac:dyDescent="0.2">
      <c r="D1288" t="s">
        <v>8</v>
      </c>
      <c r="E1288" s="5">
        <f t="shared" ref="E1288:F1290" si="1942">E1283</f>
        <v>0.93180153032697366</v>
      </c>
      <c r="F1288" s="6">
        <f t="shared" si="1942"/>
        <v>-0.87956667635105046</v>
      </c>
      <c r="G1288" s="7">
        <f>Q1287</f>
        <v>0.61409852919998753</v>
      </c>
      <c r="H1288" s="8">
        <f>AM1287</f>
        <v>-0.19726726400395453</v>
      </c>
      <c r="J1288" s="9">
        <f>((SUMPRODUCT(G1288:G1290,E1288:E1290))*(SUMPRODUCT(G1288:(G1290),F1288:F1290)))-((SUMPRODUCT(H1288:H1290,E1288:E1290))*(SUMPRODUCT(H1288:H1290,F1288:F1290)))</f>
        <v>-6.6727803435128186E-3</v>
      </c>
      <c r="Q1288" s="61">
        <v>-0.24451088530193102</v>
      </c>
      <c r="S1288" s="17">
        <v>0</v>
      </c>
      <c r="T1288">
        <v>0</v>
      </c>
      <c r="V1288" s="73">
        <f>(T1287*T1288)*(1-COS(RADIANS(O1287+45)))+T1289*(SIN(RADIANS(O1287+45)))</f>
        <v>-0.9631625667976581</v>
      </c>
      <c r="W1288" s="73">
        <f>(T1288^2)*(1-COS(RADIANS(O1287+45)))+(COS(RADIANS(O1287+45)))</f>
        <v>-0.26891982061526581</v>
      </c>
      <c r="X1288" s="73">
        <f>(T1288*T1289)*(1-COS(RADIANS(O1287+45)))-T1287*(SIN(RADIANS(O1287+45)))</f>
        <v>0</v>
      </c>
      <c r="Y1288" s="10"/>
      <c r="Z1288">
        <v>-0.9631625667976581</v>
      </c>
      <c r="AA1288" s="23">
        <f>SIN(RADIANS('[1]Biaxial Input'!$F$21))*(COS(RADIANS(0)))</f>
        <v>6.9756473744125524E-2</v>
      </c>
      <c r="AC1288" s="30">
        <f>(AA1287*AA1288)*(1-COS(RADIANS(N1287)))+AA1289*(SIN(RADIANS(N1287)))</f>
        <v>-2.4857178030640859E-2</v>
      </c>
      <c r="AD1288" s="30">
        <f>(AA1288^2)*(1-COS(RADIANS(N1287)))+(COS(RADIANS(N1287)))</f>
        <v>0.64452579290013434</v>
      </c>
      <c r="AE1288" s="30">
        <f>(AA1288*AA1289)*(1-COS(RADIANS(N1287)))-AA1287*(SIN(RADIANS(N1287)))</f>
        <v>0.76417839735679927</v>
      </c>
      <c r="AG1288">
        <v>-0.61409852919998753</v>
      </c>
      <c r="AI1288" s="28">
        <f>(T1287*T1288)*(1-COS(RADIANS(M1287)))+T1289*(SIN(RADIANS(M1287)))</f>
        <v>1</v>
      </c>
      <c r="AJ1288" s="28">
        <f>(T1288^2)*(1-COS(RADIANS(M1287)))+(COS(RADIANS(M1287)))</f>
        <v>6.1257422745431001E-17</v>
      </c>
      <c r="AK1288" s="28">
        <f>(T1288*T1289)*(1-COS(RADIANS(M1287)))-T1287*(SIN(RADIANS(M1287)))</f>
        <v>0</v>
      </c>
      <c r="AM1288" s="61">
        <v>-0.96817300164908904</v>
      </c>
      <c r="AO1288" s="17">
        <v>0</v>
      </c>
      <c r="AP1288">
        <v>0</v>
      </c>
      <c r="AR1288" s="73">
        <f>(T1287*T1288)*(1-COS(RADIANS(O1287-45)))+T1289*(SIN(RADIANS(O1287-45)))</f>
        <v>0.26891982061526576</v>
      </c>
      <c r="AS1288" s="73">
        <f>(T1288^2)*(1-COS(RADIANS(O1287-45)))+(COS(RADIANS(O1287-45)))</f>
        <v>-0.9631625667976581</v>
      </c>
      <c r="AT1288" s="73">
        <f>(T1288*T1289)*(1-COS(RADIANS(O1287-45)))-T1287*(SIN(RADIANS(O1287-45)))</f>
        <v>0</v>
      </c>
      <c r="AU1288" s="10"/>
      <c r="AV1288">
        <v>0.26891982061526576</v>
      </c>
      <c r="AW1288" s="1">
        <v>0.19726726400395447</v>
      </c>
      <c r="BV1288" s="1"/>
      <c r="BY1288" t="s">
        <v>10</v>
      </c>
      <c r="BZ1288" s="5">
        <f t="shared" si="1939"/>
        <v>-9.8670839279614439E-2</v>
      </c>
      <c r="CA1288" s="6">
        <f t="shared" si="1939"/>
        <v>-0.32743703463395935</v>
      </c>
      <c r="CB1288" s="7">
        <f>CY1287</f>
        <v>0.50215762144777065</v>
      </c>
      <c r="CC1288" s="8">
        <f>DU1287</f>
        <v>0.27717801420582233</v>
      </c>
      <c r="CE1288" s="10"/>
      <c r="CG1288" s="10" t="s">
        <v>160</v>
      </c>
      <c r="CH1288" s="10">
        <f>-CH1285*((EY1285-CW1285)/(CH1287-CE1286))</f>
        <v>249.89756133695954</v>
      </c>
      <c r="CI1288" s="67"/>
      <c r="CJ1288" s="10" t="s">
        <v>10</v>
      </c>
      <c r="CK1288" s="5">
        <f t="shared" si="1940"/>
        <v>-9.8670839279614439E-2</v>
      </c>
      <c r="CL1288" s="6">
        <f t="shared" si="1940"/>
        <v>-0.32743703463395935</v>
      </c>
      <c r="CM1288" s="7">
        <f>FA1287</f>
        <v>0.49724371705037007</v>
      </c>
      <c r="CN1288" s="8">
        <f>FW1287</f>
        <v>0.28589965755680308</v>
      </c>
      <c r="CW1288" s="28"/>
      <c r="DE1288" s="10"/>
      <c r="DF1288" s="10"/>
      <c r="DG1288" s="10"/>
      <c r="DH1288" s="10"/>
      <c r="DI1288" s="10"/>
      <c r="DJ1288" s="10"/>
      <c r="DK1288" s="10"/>
      <c r="DL1288" s="10"/>
      <c r="DM1288" s="10"/>
      <c r="DN1288" s="10"/>
      <c r="DO1288" s="10"/>
      <c r="DP1288" s="10"/>
      <c r="EE1288" s="1"/>
      <c r="EI1288" s="64">
        <f>(DEGREES(ACOS((EH1285*EK1285+EH1286*EK1286+EH1287*EK1287)/((SQRT(EH1285^2+EH1286^2+EH1287^2))*(SQRT(EK1285^2+EK1286^2+EK1287^2))))))</f>
        <v>56.559308356795043</v>
      </c>
      <c r="ER1288">
        <f t="shared" si="1941"/>
        <v>0.3492962422733713</v>
      </c>
      <c r="ES1288">
        <f t="shared" si="1941"/>
        <v>-0.34518112468713447</v>
      </c>
      <c r="ET1288" t="e">
        <f>#REF!</f>
        <v>#REF!</v>
      </c>
      <c r="EU1288" t="e">
        <f>#REF!</f>
        <v>#REF!</v>
      </c>
      <c r="EY1288" s="28"/>
      <c r="EZ1288" s="10"/>
      <c r="FG1288" s="10"/>
      <c r="FH1288" s="10"/>
      <c r="FI1288" s="10"/>
      <c r="FJ1288" s="10"/>
      <c r="FK1288" s="10"/>
      <c r="FL1288" s="10"/>
      <c r="FM1288" s="10"/>
      <c r="FN1288" s="10"/>
      <c r="FO1288" s="10"/>
      <c r="FP1288" s="10"/>
      <c r="FQ1288" s="10"/>
      <c r="FR1288" s="10"/>
      <c r="GG1288" s="1"/>
      <c r="GK1288" s="64" t="e">
        <f>(DEGREES(ACOS((GJ1285*GM1285+GJ1286*GM1286+GJ1287*GM1287)/((SQRT(GJ1285^2+GJ1286^2+GJ1287^2))*(SQRT(GM1285^2+GM1286^2+GM1287^2))))))</f>
        <v>#VALUE!</v>
      </c>
    </row>
    <row r="1289" spans="4:197" x14ac:dyDescent="0.2">
      <c r="D1289" t="s">
        <v>9</v>
      </c>
      <c r="E1289" s="5">
        <f t="shared" si="1942"/>
        <v>0.3492994805856065</v>
      </c>
      <c r="F1289" s="6">
        <f t="shared" si="1942"/>
        <v>-0.3451779549666063</v>
      </c>
      <c r="G1289" s="7">
        <f t="shared" ref="G1289:G1290" si="1943">Q1288</f>
        <v>-0.24451088530193102</v>
      </c>
      <c r="H1289" s="8">
        <f t="shared" ref="H1289:H1290" si="1944">AM1288</f>
        <v>-0.96817300164908904</v>
      </c>
      <c r="J1289" s="10"/>
      <c r="Q1289" s="61">
        <v>0.75039817657246344</v>
      </c>
      <c r="S1289" s="17">
        <v>0</v>
      </c>
      <c r="T1289">
        <v>1</v>
      </c>
      <c r="V1289" s="73">
        <f>(T1287*T1289)*(1-COS(RADIANS(O1287+45)))-T1288*(SIN(RADIANS(O1287+45)))</f>
        <v>0</v>
      </c>
      <c r="W1289" s="73">
        <f>(T1288*T1289)*(1-COS(RADIANS(O1287+45)))+T1287*(SIN(RADIANS(O1287+45)))</f>
        <v>0</v>
      </c>
      <c r="X1289" s="73">
        <f>(T1289^2)*(1-COS(RADIANS(O1287+45)))+(COS(RADIANS(O1287+45)))</f>
        <v>1</v>
      </c>
      <c r="Y1289" s="10"/>
      <c r="Z1289">
        <v>0</v>
      </c>
      <c r="AA1289" s="23">
        <f>SIN(RADIANS('[1]Biaxial Input'!$F$21))*SIN(RADIANS(0))</f>
        <v>0</v>
      </c>
      <c r="AC1289" s="30">
        <f>(AA1287*AA1289)*(1-COS(RADIANS(N1287)))-AA1288*(SIN(RADIANS(N1287)))</f>
        <v>-5.3436559083262246E-2</v>
      </c>
      <c r="AD1289" s="30">
        <f>(AA1288*AA1289)*(1-COS(RADIANS(N1287)))+AA1287*(SIN(RADIANS(N1287)))</f>
        <v>-0.76417839735679927</v>
      </c>
      <c r="AE1289" s="30">
        <f>(AA1289^2)*(1-COS(RADIANS(N1287)))+(COS(RADIANS(N1287)))</f>
        <v>0.64278760968653936</v>
      </c>
      <c r="AG1289">
        <v>0.75039817657246344</v>
      </c>
      <c r="AI1289" s="28">
        <f>(T1287*T1289)*(1-COS(RADIANS(M1287)))-T1288*(SIN(RADIANS(M1287)))</f>
        <v>0</v>
      </c>
      <c r="AJ1289" s="28">
        <f>(T1288*T1289)*(1-COS(RADIANS(M1287)))+T1287*(SIN(RADIANS(M1287)))</f>
        <v>0</v>
      </c>
      <c r="AK1289" s="28">
        <f>(T1289^2)*(1-COS(RADIANS(M1287)))+(COS(RADIANS(M1287)))</f>
        <v>1</v>
      </c>
      <c r="AM1289" s="61">
        <v>-0.15403462412778215</v>
      </c>
      <c r="AO1289" s="17">
        <v>0</v>
      </c>
      <c r="AP1289">
        <v>1</v>
      </c>
      <c r="AR1289" s="73">
        <f>(T1287*T1287)*(1-COS(RADIANS(O1287-45)))-T1287*(SIN(RADIANS(O1287-45)))</f>
        <v>0</v>
      </c>
      <c r="AS1289" s="73">
        <f>(T1288*T1289)*(1-COS(RADIANS(O1287-45)))+T1287*(SIN(RADIANS(O1287-45)))</f>
        <v>0</v>
      </c>
      <c r="AT1289" s="73">
        <f>(T1289^2)*(1-COS(RADIANS(O1287-45)))+(COS(RADIANS(O1287-45)))</f>
        <v>1</v>
      </c>
      <c r="AU1289" s="10"/>
      <c r="AV1289">
        <v>0</v>
      </c>
      <c r="AW1289" s="1">
        <v>-0.15403462412778215</v>
      </c>
      <c r="BV1289" s="1"/>
      <c r="CE1289" s="10"/>
      <c r="CS1289" s="15"/>
      <c r="CW1289" s="28"/>
      <c r="CY1289" s="82" t="s">
        <v>148</v>
      </c>
      <c r="CZ1289" s="13"/>
      <c r="DB1289" s="10"/>
      <c r="DC1289" s="10"/>
      <c r="DD1289" s="10"/>
      <c r="DE1289" s="10"/>
      <c r="DF1289" s="10"/>
      <c r="DG1289" s="10"/>
      <c r="DH1289" s="80"/>
      <c r="DI1289" s="23" t="s">
        <v>149</v>
      </c>
      <c r="DM1289" s="1"/>
      <c r="DO1289" s="80"/>
      <c r="DS1289" s="13"/>
      <c r="DT1289" s="81"/>
      <c r="DU1289" s="82" t="s">
        <v>150</v>
      </c>
      <c r="DW1289" s="13"/>
      <c r="DX1289" s="13"/>
      <c r="EA1289" s="1"/>
      <c r="EE1289" s="1"/>
      <c r="ER1289">
        <f t="shared" si="1941"/>
        <v>-9.8670839279614439E-2</v>
      </c>
      <c r="ES1289">
        <f t="shared" si="1941"/>
        <v>-0.32743703463395935</v>
      </c>
      <c r="ET1289" t="e">
        <f>#REF!</f>
        <v>#REF!</v>
      </c>
      <c r="EU1289" t="e">
        <f>#REF!</f>
        <v>#REF!</v>
      </c>
      <c r="EY1289" s="28"/>
      <c r="EZ1289" s="10"/>
      <c r="FA1289" s="82" t="s">
        <v>148</v>
      </c>
      <c r="FB1289" s="13"/>
      <c r="FD1289" s="10"/>
      <c r="FE1289" s="10"/>
      <c r="FF1289" s="10"/>
      <c r="FG1289" s="10"/>
      <c r="FH1289" s="10"/>
      <c r="FI1289" s="10"/>
      <c r="FJ1289" s="80"/>
      <c r="FK1289" s="23" t="s">
        <v>149</v>
      </c>
      <c r="FO1289" s="1"/>
      <c r="FQ1289" s="80"/>
      <c r="FU1289" s="13"/>
      <c r="FV1289" s="81"/>
      <c r="FW1289" s="82" t="s">
        <v>150</v>
      </c>
      <c r="FY1289" s="13"/>
      <c r="FZ1289" s="13"/>
      <c r="GC1289" s="1"/>
      <c r="GG1289" s="1"/>
      <c r="GK1289" s="13"/>
    </row>
    <row r="1290" spans="4:197" x14ac:dyDescent="0.2">
      <c r="D1290" t="s">
        <v>10</v>
      </c>
      <c r="E1290" s="5">
        <f t="shared" si="1942"/>
        <v>-9.8670061026308639E-2</v>
      </c>
      <c r="F1290" s="6">
        <f t="shared" si="1942"/>
        <v>-0.32743646904069484</v>
      </c>
      <c r="G1290" s="7">
        <f t="shared" si="1943"/>
        <v>0.75039817657246344</v>
      </c>
      <c r="H1290" s="8">
        <f t="shared" si="1944"/>
        <v>-0.15403462412778215</v>
      </c>
      <c r="J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W1290" s="1"/>
      <c r="BZ1290" s="5" t="s">
        <v>4</v>
      </c>
      <c r="CA1290" s="6" t="s">
        <v>5</v>
      </c>
      <c r="CB1290" s="7" t="s">
        <v>6</v>
      </c>
      <c r="CC1290" s="8" t="s">
        <v>1</v>
      </c>
      <c r="CD1290">
        <v>9</v>
      </c>
      <c r="CE1290" s="9" t="s">
        <v>7</v>
      </c>
      <c r="CG1290" s="90" t="s">
        <v>157</v>
      </c>
      <c r="CH1290" s="61">
        <f>CE1291-((CH1292-CE1291)/(EY1290-CW1290))*CW1290</f>
        <v>5.8265583145608435</v>
      </c>
      <c r="CI1290" s="10"/>
      <c r="CK1290" s="5" t="s">
        <v>4</v>
      </c>
      <c r="CL1290" s="6" t="s">
        <v>5</v>
      </c>
      <c r="CM1290" s="7" t="s">
        <v>6</v>
      </c>
      <c r="CN1290" s="8" t="s">
        <v>1</v>
      </c>
      <c r="CO1290" s="10"/>
      <c r="CP1290">
        <f t="shared" ref="CP1290:CQ1292" si="1945">BZ1291</f>
        <v>0.93180266183863136</v>
      </c>
      <c r="CQ1290">
        <f t="shared" si="1945"/>
        <v>-0.87956522186239505</v>
      </c>
      <c r="CR1290">
        <f>CI1294</f>
        <v>0</v>
      </c>
      <c r="CS1290">
        <f>CL1294</f>
        <v>0</v>
      </c>
      <c r="CU1290" s="17">
        <f>CU1194</f>
        <v>80</v>
      </c>
      <c r="CV1290" s="17">
        <f>CV1194</f>
        <v>40</v>
      </c>
      <c r="CW1290" s="31">
        <f>CH1197</f>
        <v>215.69152860148535</v>
      </c>
      <c r="CY1290" s="61">
        <f t="array" ref="CY1290:CY1292">MMULT(DQ1290:DS1292,DO1290:DO1292)</f>
        <v>0.71771961874273116</v>
      </c>
      <c r="CZ1290" s="13"/>
      <c r="DA1290" s="17">
        <v>1</v>
      </c>
      <c r="DB1290">
        <v>0</v>
      </c>
      <c r="DD1290" s="73">
        <f>(DB1290^2)*(1-COS(RADIANS(CW1290+45)))+(COS(RADIANS(CW1290+45)))</f>
        <v>-0.16174972970053988</v>
      </c>
      <c r="DE1290" s="73">
        <f>(DB1290*DB1291)*(1-COS(RADIANS(CW1290+45)))-DB1292*(SIN(RADIANS(CW1290+45)))</f>
        <v>0.98683181188174218</v>
      </c>
      <c r="DF1290" s="73">
        <f>(DB1290*DB1292)*(1-COS(RADIANS(CW1290+45)))+DB1291*(SIN(RADIANS(CW1290+45)))</f>
        <v>0</v>
      </c>
      <c r="DG1290" s="10"/>
      <c r="DH1290">
        <f t="array" ref="DH1290:DH1292">MMULT(DD1290:DF1292,DA1290:DA1292)</f>
        <v>-0.16174972970053988</v>
      </c>
      <c r="DI1290" s="23">
        <f>COS(RADIANS('[1]Biaxial Input'!$F$21))</f>
        <v>-0.9975640502598242</v>
      </c>
      <c r="DK1290" s="30">
        <f>(DI1290^2)*(1-COS(RADIANS(CV1290)))+(COS(RADIANS(CV1290)))</f>
        <v>0.99886158030145311</v>
      </c>
      <c r="DL1290" s="30">
        <f>(DI1290*DI1291)*(1-COS(RADIANS(CV1290)))-DI1292*(SIN(RADIANS(CV1290)))</f>
        <v>-1.6280160168985456E-2</v>
      </c>
      <c r="DM1290" s="30">
        <f>(DI1290*DI1292)*(1-COS(RADIANS(CV1290)))+DI1291*(SIN(RADIANS(CV1290)))</f>
        <v>4.4838597018148282E-2</v>
      </c>
      <c r="DO1290">
        <f t="array" ref="DO1290:DO1292">MMULT(DK1290:DM1292,DH1290:DH1292)</f>
        <v>-0.14549981066472925</v>
      </c>
      <c r="DQ1290" s="28">
        <f>(DB1290^2)*(1-COS(RADIANS(CU1290)))+(COS(RADIANS(CU1290)))</f>
        <v>0.17364817766693041</v>
      </c>
      <c r="DR1290" s="28">
        <f>(DB1290*DB1291)*(1-COS(RADIANS(CU1290)))-DB1292*(SIN(RADIANS(CU1290)))</f>
        <v>-0.98480775301220802</v>
      </c>
      <c r="DS1290" s="28">
        <f>(DB1290*DB1292)*(1-COS(RADIANS(CU1290)))+DB1291*(SIN(RADIANS(CU1290)))</f>
        <v>0</v>
      </c>
      <c r="DU1290" s="61">
        <f t="array" ref="DU1290:DU1292">MMULT(DQ1290:DS1292,EE1290:EE1292)</f>
        <v>-0.30965182898317944</v>
      </c>
      <c r="DV1290" s="13"/>
      <c r="DW1290" s="17">
        <v>1</v>
      </c>
      <c r="DX1290">
        <v>0</v>
      </c>
      <c r="DZ1290" s="73">
        <f>(DB1290^2)*(1-COS(RADIANS(CW1290-45)))+(COS(RADIANS(CW1290-45)))</f>
        <v>-0.98683181188174229</v>
      </c>
      <c r="EA1290" s="73">
        <f>(DB1290*DB1291)*(1-COS(RADIANS(CW1290-45)))-DB1292*(SIN(RADIANS(CW1290-45)))</f>
        <v>-0.16174972970053983</v>
      </c>
      <c r="EB1290" s="73">
        <f>(DB1290*DB1292)*(1-COS(RADIANS(CW1290-45)))+DB1291*(SIN(RADIANS(CW1290-45)))</f>
        <v>0</v>
      </c>
      <c r="EC1290" s="10"/>
      <c r="ED1290">
        <f t="array" ref="ED1290:ED1292">MMULT(DZ1290:EB1292,DA1290:DA1292)</f>
        <v>-0.98683181188174229</v>
      </c>
      <c r="EE1290" s="1">
        <f t="array" ref="EE1290:EE1292">MMULT(DK1290:DM1292,ED1290:ED1292)</f>
        <v>-0.98834169461475829</v>
      </c>
      <c r="EG1290">
        <f>CY1290+DU1290</f>
        <v>0.40806778975955171</v>
      </c>
      <c r="EH1290">
        <f>EG1290/(SQRT(EG1290^2+EG1291^2+EG1292^2))</f>
        <v>0.28854750132278539</v>
      </c>
      <c r="EJ1290">
        <f>Q1290+AM1290</f>
        <v>0</v>
      </c>
      <c r="EK1290">
        <f>EJ1290/(SQRT(EJ1290^2+EJ1291^2+EJ1292^2))</f>
        <v>0</v>
      </c>
      <c r="EM1290" s="23">
        <f>CY1291*DU1292-CY1292*DU1291</f>
        <v>0.62369407058201221</v>
      </c>
      <c r="EO1290" s="15">
        <v>9</v>
      </c>
      <c r="EP1290" s="9" t="s">
        <v>7</v>
      </c>
      <c r="EW1290" s="17">
        <f>CU1290</f>
        <v>80</v>
      </c>
      <c r="EX1290" s="17">
        <f>CV1290</f>
        <v>40</v>
      </c>
      <c r="EY1290" s="31">
        <f>1+CW1290</f>
        <v>216.69152860148535</v>
      </c>
      <c r="EZ1290" s="10"/>
      <c r="FA1290" s="61">
        <f t="array" ref="FA1290:FA1292">MMULT(FS1290:FU1292,FQ1290:FQ1292)</f>
        <v>0.72301447614190628</v>
      </c>
      <c r="FB1290" s="13">
        <f>BW1291</f>
        <v>0</v>
      </c>
      <c r="FC1290" s="17">
        <v>1</v>
      </c>
      <c r="FD1290">
        <v>0</v>
      </c>
      <c r="FF1290" s="73">
        <f>(FD1290^2)*(1-COS(RADIANS(EY1290+45)))+(COS(RADIANS(EY1290+45)))</f>
        <v>-0.14450250456705321</v>
      </c>
      <c r="FG1290" s="73">
        <f>(FD1290*FD1291)*(1-COS(RADIANS(EY1290+45)))-FD1292*(SIN(RADIANS(EY1290+45)))</f>
        <v>0.98950443464081994</v>
      </c>
      <c r="FH1290" s="73">
        <f>(FD1290*FD1292)*(1-COS(RADIANS(EY1290+45)))+FD1291*(SIN(RADIANS(EY1290+45)))</f>
        <v>0</v>
      </c>
      <c r="FI1290" s="10"/>
      <c r="FJ1290">
        <f t="array" ref="FJ1290:FJ1292">MMULT(FF1290:FH1292,FC1290:FC1292)</f>
        <v>-0.14450250456705321</v>
      </c>
      <c r="FK1290" s="23">
        <f>COS(RADIANS(176))</f>
        <v>-0.9975640502598242</v>
      </c>
      <c r="FM1290" s="30">
        <f>(FK1290^2)*(1-COS(RADIANS(EX1290)))+(COS(RADIANS(EX1290)))</f>
        <v>0.99886158030145311</v>
      </c>
      <c r="FN1290" s="30">
        <f>(FK1290*FK1291)*(1-COS(RADIANS(EX1290)))-FK1292*(SIN(RADIANS(EX1290)))</f>
        <v>-1.6280160168985456E-2</v>
      </c>
      <c r="FO1290" s="30">
        <f>(FK1290*FK1292)*(1-COS(RADIANS(EX1290)))+FK1291*(SIN(RADIANS(EX1290)))</f>
        <v>4.4838597018148282E-2</v>
      </c>
      <c r="FQ1290">
        <f t="array" ref="FQ1290:FQ1292">MMULT(FM1290:FO1292,FJ1290:FJ1292)</f>
        <v>-0.12822870938549077</v>
      </c>
      <c r="FS1290" s="28">
        <f>(FD1290^2)*(1-COS(RADIANS(EW1290)))+(COS(RADIANS(EW1290)))</f>
        <v>0.17364817766693041</v>
      </c>
      <c r="FT1290" s="28">
        <f>(FD1290*FD1291)*(1-COS(RADIANS(EW1290)))-FD1292*(SIN(RADIANS(EW1290)))</f>
        <v>-0.98480775301220802</v>
      </c>
      <c r="FU1290" s="28">
        <f>(FD1290*FD1292)*(1-COS(RADIANS(EW1290)))+FD1291*(SIN(RADIANS(EW1290)))</f>
        <v>0</v>
      </c>
      <c r="FW1290" s="61">
        <f t="array" ref="FW1290:FW1292">MMULT(FS1290:FU1292,GG1290:GG1292)</f>
        <v>-0.29707873301548249</v>
      </c>
      <c r="FX1290" s="13">
        <f>BX1291</f>
        <v>0</v>
      </c>
      <c r="FY1290" s="17">
        <v>1</v>
      </c>
      <c r="FZ1290">
        <v>0</v>
      </c>
      <c r="GB1290" s="73">
        <f>(FD1290^2)*(1-COS(RADIANS(EY1290-45)))+(COS(RADIANS(EY1290-45)))</f>
        <v>-0.98950443464082005</v>
      </c>
      <c r="GC1290" s="73">
        <f>(FD1290*FD1291)*(1-COS(RADIANS(EY1290-45)))-FD1292*(SIN(RADIANS(EY1290-45)))</f>
        <v>-0.14450250456705271</v>
      </c>
      <c r="GD1290" s="73">
        <f>(FD1290*FD1292)*(1-COS(RADIANS(EY1290-45)))+FD1291*(SIN(RADIANS(EY1290-45)))</f>
        <v>0</v>
      </c>
      <c r="GE1290" s="10"/>
      <c r="GF1290">
        <f t="array" ref="GF1290:GF1292">MMULT(GB1290:GD1292,FC1290:FC1292)</f>
        <v>-0.98950443464082005</v>
      </c>
      <c r="GG1290" s="1">
        <f t="array" ref="GG1290:GG1292">MMULT(FM1290:FO1292,GF1290:GF1292)</f>
        <v>-0.99073048721979662</v>
      </c>
      <c r="GI1290">
        <f>FA1290+FW1290</f>
        <v>0.42593574312642379</v>
      </c>
      <c r="GJ1290">
        <f>GI1290/(SQRT(GI1290^2+GI1291^2+GI1292^2))</f>
        <v>0.30118205231442563</v>
      </c>
      <c r="GL1290" t="e">
        <f>CH1291+DC1290</f>
        <v>#VALUE!</v>
      </c>
      <c r="GM1290" t="e">
        <f>GL1290/(SQRT(GL1290^2+GL1291^2+GL1292^2))</f>
        <v>#VALUE!</v>
      </c>
      <c r="GO1290" s="27">
        <f>FA1291*FW1292-FA1292*FW1291</f>
        <v>0.62369407058201221</v>
      </c>
    </row>
    <row r="1291" spans="4:197" x14ac:dyDescent="0.2">
      <c r="Q1291" s="82" t="s">
        <v>148</v>
      </c>
      <c r="R1291" s="13"/>
      <c r="T1291" s="10"/>
      <c r="U1291" s="10"/>
      <c r="V1291" s="10"/>
      <c r="W1291" s="10"/>
      <c r="X1291" s="10"/>
      <c r="Y1291" s="10"/>
      <c r="Z1291" s="80"/>
      <c r="AA1291" s="23" t="s">
        <v>149</v>
      </c>
      <c r="AE1291" s="1"/>
      <c r="AG1291" s="80"/>
      <c r="AK1291" s="13"/>
      <c r="AL1291" s="81"/>
      <c r="AM1291" s="82" t="s">
        <v>150</v>
      </c>
      <c r="AO1291" s="13"/>
      <c r="AP1291" s="13"/>
      <c r="AS1291" s="1"/>
      <c r="AW1291" s="1"/>
      <c r="BY1291" t="s">
        <v>8</v>
      </c>
      <c r="BZ1291" s="5">
        <f t="shared" ref="BZ1291:CA1293" si="1946">BZ1286</f>
        <v>0.93180266183863136</v>
      </c>
      <c r="CA1291" s="6">
        <f t="shared" si="1946"/>
        <v>-0.87956522186239505</v>
      </c>
      <c r="CB1291" s="7">
        <f>CY1290</f>
        <v>0.71771961874273116</v>
      </c>
      <c r="CC1291" s="8">
        <f>DU1290</f>
        <v>-0.30965182898317944</v>
      </c>
      <c r="CE1291" s="9">
        <f>((SUMPRODUCT(CB1291:CB1293,BZ1291:BZ1293))*(SUMPRODUCT(CB1291:(CB1293),CA1291:CA1293)))-((SUMPRODUCT(CC1291:CC1293,BZ1291:BZ1293))*(SUMPRODUCT(CC1291:CC1293,CA1291:CA1293)))</f>
        <v>1.0547118733938987E-15</v>
      </c>
      <c r="CG1291">
        <v>1</v>
      </c>
      <c r="CH1291" t="s">
        <v>161</v>
      </c>
      <c r="CI1291" s="67"/>
      <c r="CJ1291" s="1" t="s">
        <v>8</v>
      </c>
      <c r="CK1291" s="5">
        <f t="shared" ref="CK1291:CL1293" si="1947">BZ1291</f>
        <v>0.93180266183863136</v>
      </c>
      <c r="CL1291" s="6">
        <f t="shared" si="1947"/>
        <v>-0.87956522186239505</v>
      </c>
      <c r="CM1291" s="7">
        <f>FA1290</f>
        <v>0.72301447614190628</v>
      </c>
      <c r="CN1291" s="8">
        <f>FW1290</f>
        <v>-0.29707873301548249</v>
      </c>
      <c r="CO1291" s="10"/>
      <c r="CP1291">
        <f t="shared" si="1945"/>
        <v>0.3492962422733713</v>
      </c>
      <c r="CQ1291">
        <f t="shared" si="1945"/>
        <v>-0.34518112468713447</v>
      </c>
      <c r="CR1291">
        <f>CJ1294</f>
        <v>0</v>
      </c>
      <c r="CS1291">
        <f>CM1294</f>
        <v>0</v>
      </c>
      <c r="CW1291" s="28"/>
      <c r="CY1291" s="61">
        <v>-0.27429771314143986</v>
      </c>
      <c r="DA1291" s="17">
        <v>0</v>
      </c>
      <c r="DB1291">
        <v>0</v>
      </c>
      <c r="DD1291" s="73">
        <f>(DB1290*DB1291)*(1-COS(RADIANS(CW1290+45)))+DB1292*(SIN(RADIANS(CW1290+45)))</f>
        <v>-0.98683181188174218</v>
      </c>
      <c r="DE1291" s="73">
        <f>(DB1291^2)*(1-COS(RADIANS(CW1290+45)))+(COS(RADIANS(CW1290+45)))</f>
        <v>-0.16174972970053988</v>
      </c>
      <c r="DF1291" s="73">
        <f>(DB1291*DB1292)*(1-COS(RADIANS(CW1290+45)))-DB1290*(SIN(RADIANS(CW1290+45)))</f>
        <v>0</v>
      </c>
      <c r="DG1291" s="10"/>
      <c r="DH1291">
        <v>-0.98683181188174218</v>
      </c>
      <c r="DI1291" s="23">
        <f>SIN(RADIANS('[1]Biaxial Input'!$F$21))*(COS(RADIANS(0)))</f>
        <v>6.9756473744125524E-2</v>
      </c>
      <c r="DK1291" s="30">
        <f>(DI1290*DI1291)*(1-COS(RADIANS(CV1290)))+DI1292*(SIN(RADIANS(CV1290)))</f>
        <v>-1.6280160168985456E-2</v>
      </c>
      <c r="DL1291" s="30">
        <f>(DI1291^2)*(1-COS(RADIANS(CV1290)))+(COS(RADIANS(CV1290)))</f>
        <v>0.7671828628175249</v>
      </c>
      <c r="DM1291" s="30">
        <f>(DI1291*DI1292)*(1-COS(RADIANS(CV1290)))-DI1290*(SIN(RADIANS(CV1290)))</f>
        <v>0.64122181137573508</v>
      </c>
      <c r="DO1291">
        <v>-0.7544471430520252</v>
      </c>
      <c r="DQ1291" s="28">
        <f>(DB1290*DB1291)*(1-COS(RADIANS(CU1290)))+DB1292*(SIN(RADIANS(CU1290)))</f>
        <v>0.98480775301220802</v>
      </c>
      <c r="DR1291" s="28">
        <f>(DB1291^2)*(1-COS(RADIANS(CU1290)))+(COS(RADIANS(CU1290)))</f>
        <v>0.17364817766693041</v>
      </c>
      <c r="DS1291" s="28">
        <f>(DB1291*DB1292)*(1-COS(RADIANS(CU1290)))-DB1290*(SIN(RADIANS(CU1290)))</f>
        <v>0</v>
      </c>
      <c r="DU1291" s="61">
        <v>-0.94898848627262167</v>
      </c>
      <c r="DW1291" s="17">
        <v>0</v>
      </c>
      <c r="DX1291">
        <v>0</v>
      </c>
      <c r="DZ1291" s="73">
        <f>(DB1290*DB1291)*(1-COS(RADIANS(CW1290-45)))+DB1292*(SIN(RADIANS(CW1290-45)))</f>
        <v>0.16174972970053983</v>
      </c>
      <c r="EA1291" s="73">
        <f>(DB1291^2)*(1-COS(RADIANS(CW1290-45)))+(COS(RADIANS(CW1290-45)))</f>
        <v>-0.98683181188174229</v>
      </c>
      <c r="EB1291" s="73">
        <f>(DB1291*DB1292)*(1-COS(RADIANS(CW1290-45)))-DB1290*(SIN(RADIANS(CW1290-45)))</f>
        <v>0</v>
      </c>
      <c r="EC1291" s="10"/>
      <c r="ED1291">
        <v>0.16174972970053983</v>
      </c>
      <c r="EE1291" s="1">
        <v>0.14015740064890586</v>
      </c>
      <c r="EG1291">
        <f>CY1291+DU1291</f>
        <v>-1.2232861994140616</v>
      </c>
      <c r="EH1291">
        <f>EG1291/(SQRT(EG1290^2+EG1291^2+EG1292^2))</f>
        <v>-0.86499396693760211</v>
      </c>
      <c r="EJ1291">
        <f>Q1291+AM1291</f>
        <v>0</v>
      </c>
      <c r="EK1291">
        <f>EJ1291/(SQRT(EJ1290^2+EJ1291^2+EJ1292^2))</f>
        <v>0</v>
      </c>
      <c r="EM1291" s="23">
        <f>CY1292*DU1290-CY1290*DU1292</f>
        <v>-0.15550439700334709</v>
      </c>
      <c r="EP1291" s="9">
        <f>((SUMPRODUCT(CM1291:CM1293,BZ1291:BZ1293))*(SUMPRODUCT(CM1291:CM1293,CA1291:CA1293)))-((SUMPRODUCT(CN1291:CN1293,BZ1291:BZ1293))*(SUMPRODUCT(CN1291:CN1293,CA1291:CA1293)))</f>
        <v>-2.7013385051973204E-2</v>
      </c>
      <c r="EY1291" s="28"/>
      <c r="EZ1291" s="10"/>
      <c r="FA1291" s="61">
        <v>-0.25769380350440557</v>
      </c>
      <c r="FB1291" s="13">
        <f>BW1292</f>
        <v>0</v>
      </c>
      <c r="FC1291" s="17">
        <v>0</v>
      </c>
      <c r="FD1291">
        <v>0</v>
      </c>
      <c r="FF1291" s="73">
        <f>(FD1290*FD1291)*(1-COS(RADIANS(EY1290+45)))+FD1292*(SIN(RADIANS(EY1290+45)))</f>
        <v>-0.98950443464081994</v>
      </c>
      <c r="FG1291" s="73">
        <f>(FD1291^2)*(1-COS(RADIANS(EY1290+45)))+(COS(RADIANS(EY1290+45)))</f>
        <v>-0.14450250456705321</v>
      </c>
      <c r="FH1291" s="73">
        <f>(FD1291*FD1292)*(1-COS(RADIANS(EY1290+45)))-FD1290*(SIN(RADIANS(EY1290+45)))</f>
        <v>0</v>
      </c>
      <c r="FI1291" s="10"/>
      <c r="FJ1291">
        <v>-0.98950443464081994</v>
      </c>
      <c r="FK1291" s="23">
        <f>SIN(RADIANS(176))*(COS(RADIANS(0)))</f>
        <v>6.9756473744125524E-2</v>
      </c>
      <c r="FM1291" s="30">
        <f>(FK1290*FK1291)*(1-COS(RADIANS(EX1290)))+FK1292*(SIN(RADIANS(EX1290)))</f>
        <v>-1.6280160168985456E-2</v>
      </c>
      <c r="FN1291" s="30">
        <f>(FK1291^2)*(1-COS(RADIANS(EX1290)))+(COS(RADIANS(EX1290)))</f>
        <v>0.7671828628175249</v>
      </c>
      <c r="FO1291" s="30">
        <f>(FK1291*FK1292)*(1-COS(RADIANS(EX1290)))-FK1290*(SIN(RADIANS(EX1290)))</f>
        <v>0.64122181137573508</v>
      </c>
      <c r="FQ1291">
        <v>-0.7567783210192095</v>
      </c>
      <c r="FS1291" s="28">
        <f>(FD1290*FD1291)*(1-COS(RADIANS(EW1290)))+FD1292*(SIN(RADIANS(EW1290)))</f>
        <v>0.98480775301220802</v>
      </c>
      <c r="FT1291" s="28">
        <f>(FD1291^2)*(1-COS(RADIANS(EW1290)))+(COS(RADIANS(EW1290)))</f>
        <v>0.17364817766693041</v>
      </c>
      <c r="FU1291" s="28">
        <f>(FD1291*FD1292)*(1-COS(RADIANS(EW1290)))-FD1290*(SIN(RADIANS(EW1290)))</f>
        <v>0</v>
      </c>
      <c r="FW1291" s="61">
        <v>-0.9536311059041952</v>
      </c>
      <c r="FX1291" s="13">
        <f>BX1292</f>
        <v>0</v>
      </c>
      <c r="FY1291" s="17">
        <v>0</v>
      </c>
      <c r="FZ1291">
        <v>0</v>
      </c>
      <c r="GB1291" s="73">
        <f>(FD1290*FD1291)*(1-COS(RADIANS(EY1290-45)))+FD1292*(SIN(RADIANS(EY1290-45)))</f>
        <v>0.14450250456705271</v>
      </c>
      <c r="GC1291" s="73">
        <f>(FD1291^2)*(1-COS(RADIANS(EY1290-45)))+(COS(RADIANS(EY1290-45)))</f>
        <v>-0.98950443464082005</v>
      </c>
      <c r="GD1291" s="73">
        <f>(FD1291*FD1292)*(1-COS(RADIANS(EY1290-45)))-FD1290*(SIN(RADIANS(EY1290-45)))</f>
        <v>0</v>
      </c>
      <c r="GE1291" s="10"/>
      <c r="GF1291">
        <v>0.14450250456705271</v>
      </c>
      <c r="GG1291" s="1">
        <v>0.12696913582192793</v>
      </c>
      <c r="GI1291">
        <f>FA1291+FW1291</f>
        <v>-1.2113249094086007</v>
      </c>
      <c r="GJ1291">
        <f>GI1291/(SQRT(GI1290^2+GI1291^2+GI1292^2))</f>
        <v>-0.85653605766300189</v>
      </c>
      <c r="GL1291">
        <f>CH1292+DC1291</f>
        <v>-2.7013385051973204E-2</v>
      </c>
      <c r="GM1291" t="e">
        <f>GL1291/(SQRT(GL1290^2+GL1291^2+GL1292^2))</f>
        <v>#VALUE!</v>
      </c>
      <c r="GO1291" s="27">
        <f>FA1292*FW1290-FA1290*FW1292</f>
        <v>-0.15550439700334709</v>
      </c>
    </row>
    <row r="1292" spans="4:197" x14ac:dyDescent="0.2">
      <c r="E1292" s="5" t="s">
        <v>4</v>
      </c>
      <c r="F1292" s="6" t="s">
        <v>5</v>
      </c>
      <c r="G1292" s="7" t="s">
        <v>6</v>
      </c>
      <c r="H1292" s="8" t="s">
        <v>1</v>
      </c>
      <c r="I1292">
        <v>12</v>
      </c>
      <c r="J1292" s="9" t="s">
        <v>7</v>
      </c>
      <c r="K1292">
        <v>12</v>
      </c>
      <c r="L1292" s="10"/>
      <c r="M1292" s="17">
        <f>A1248</f>
        <v>70</v>
      </c>
      <c r="N1292" s="17">
        <f>B1248</f>
        <v>-5</v>
      </c>
      <c r="O1292" s="17">
        <f>C1248</f>
        <v>220.3</v>
      </c>
      <c r="Q1292" s="61">
        <f t="array" ref="Q1292:Q1294">MMULT(AI1292:AK1294,AG1292:AG1294)</f>
        <v>0.90503212069214112</v>
      </c>
      <c r="R1292" s="13"/>
      <c r="S1292" s="17">
        <v>1</v>
      </c>
      <c r="T1292">
        <v>0</v>
      </c>
      <c r="V1292" s="73">
        <f>(T1292^2)*(1-COS(RADIANS(O1292+45)))+(COS(RADIANS(O1292+45)))</f>
        <v>-8.1938508630040444E-2</v>
      </c>
      <c r="W1292" s="73">
        <f>(T1292*T1293)*(1-COS(RADIANS(O1292+45)))-T1294*(SIN(RADIANS(O1292+45)))</f>
        <v>0.9966373868180366</v>
      </c>
      <c r="X1292" s="73">
        <f>(T1292*T1294)*(1-COS(RADIANS(O1292+45)))+T1293*(SIN(RADIANS(O1292+45)))</f>
        <v>0</v>
      </c>
      <c r="Y1292" s="10"/>
      <c r="Z1292">
        <f t="array" ref="Z1292:Z1294">MMULT(V1292:X1294,S1292:S1294)</f>
        <v>-8.1938508630040444E-2</v>
      </c>
      <c r="AA1292" s="23">
        <f>COS(RADIANS('[1]Biaxial Input'!$F$21))</f>
        <v>-0.9975640502598242</v>
      </c>
      <c r="AC1292" s="30">
        <f>(AA1292^2)*(1-COS(RADIANS(N1292)))+(COS(RADIANS(N1292)))</f>
        <v>0.99998148353170568</v>
      </c>
      <c r="AD1292" s="30">
        <f>(AA1292*AA1293)*(1-COS(RADIANS(N1292)))-AA1294*(SIN(RADIANS(N1292)))</f>
        <v>-2.6479783333051429E-4</v>
      </c>
      <c r="AE1292" s="30">
        <f>(AA1292*AA1294)*(1-COS(RADIANS(N1292)))+AA1293*(SIN(RADIANS(N1292)))</f>
        <v>-6.0796772806267756E-3</v>
      </c>
      <c r="AG1292">
        <f t="array" ref="AG1292:AG1294">MMULT(AC1292:AE1294,Z1292:Z1294)</f>
        <v>-8.167308399759772E-2</v>
      </c>
      <c r="AI1292" s="28">
        <f>(T1292^2)*(1-COS(RADIANS(M1292)))+(COS(RADIANS(M1292)))</f>
        <v>0.34202014332566882</v>
      </c>
      <c r="AJ1292" s="28">
        <f>(T1292*T1293)*(1-COS(RADIANS(M1292)))-T1294*(SIN(RADIANS(M1292)))</f>
        <v>-0.93969262078590832</v>
      </c>
      <c r="AK1292" s="28">
        <f>(T1292*T1294)*(1-COS(RADIANS(M1292)))+T1293*(SIN(RADIANS(M1292)))</f>
        <v>0</v>
      </c>
      <c r="AM1292" s="61">
        <f t="array" ref="AM1292:AM1294">MMULT(AI1292:AK1294,AW1292:AW1294)</f>
        <v>-0.41782460364226298</v>
      </c>
      <c r="AN1292" s="13"/>
      <c r="AO1292" s="17">
        <v>1</v>
      </c>
      <c r="AP1292">
        <v>0</v>
      </c>
      <c r="AR1292" s="73">
        <f>(T1292^2)*(1-COS(RADIANS(O1292-45)))+(COS(RADIANS(O1292-45)))</f>
        <v>-0.9966373868180366</v>
      </c>
      <c r="AS1292" s="73">
        <f>(T1292*T1293)*(1-COS(RADIANS(O1292-45)))-T1294*(SIN(RADIANS(O1292-45)))</f>
        <v>-8.1938508630040832E-2</v>
      </c>
      <c r="AT1292" s="73">
        <f>(T1292*T1294)*(1-COS(RADIANS(O1292-45)))+T1293*(SIN(RADIANS(O1292-45)))</f>
        <v>0</v>
      </c>
      <c r="AU1292" s="10"/>
      <c r="AV1292">
        <f t="array" ref="AV1292:AV1294">MMULT(AR1292:AT1294,S1292:S1294)</f>
        <v>-0.9966373868180366</v>
      </c>
      <c r="AW1292" s="1">
        <f t="array" ref="AW1292:AW1294">MMULT(AC1292:AE1294,AV1292:AV1294)</f>
        <v>-0.99664062975301426</v>
      </c>
      <c r="BY1292" t="s">
        <v>9</v>
      </c>
      <c r="BZ1292" s="5">
        <f t="shared" si="1946"/>
        <v>0.3492962422733713</v>
      </c>
      <c r="CA1292" s="6">
        <f t="shared" si="1946"/>
        <v>-0.34518112468713447</v>
      </c>
      <c r="CB1292" s="7">
        <f>CY1291</f>
        <v>-0.27429771314143986</v>
      </c>
      <c r="CC1292" s="8">
        <f>DU1291</f>
        <v>-0.94898848627262167</v>
      </c>
      <c r="CE1292" s="10"/>
      <c r="CH1292">
        <f>((SUMPRODUCT(CM1291:CM1293,CK1291:CK1293))*(SUMPRODUCT(CM1291:CM1293,CL1291:CL1293)))-((SUMPRODUCT(CN1291:CN1293,CK1291:CK1293))*(SUMPRODUCT(CN1291:CN1293,CL1291:CL1293)))</f>
        <v>-2.7013385051973204E-2</v>
      </c>
      <c r="CI1292" s="67"/>
      <c r="CJ1292" s="10" t="s">
        <v>9</v>
      </c>
      <c r="CK1292" s="5">
        <f t="shared" si="1947"/>
        <v>0.3492962422733713</v>
      </c>
      <c r="CL1292" s="6">
        <f t="shared" si="1947"/>
        <v>-0.34518112468713447</v>
      </c>
      <c r="CM1292" s="7">
        <f>FA1291</f>
        <v>-0.25769380350440557</v>
      </c>
      <c r="CN1292" s="8">
        <f>FW1291</f>
        <v>-0.9536311059041952</v>
      </c>
      <c r="CP1292">
        <f t="shared" si="1945"/>
        <v>-9.8670839279614439E-2</v>
      </c>
      <c r="CQ1292">
        <f t="shared" si="1945"/>
        <v>-0.32743703463395935</v>
      </c>
      <c r="CR1292">
        <f>CK1294</f>
        <v>0</v>
      </c>
      <c r="CS1292">
        <f>CN1294</f>
        <v>0</v>
      </c>
      <c r="CW1292" s="28"/>
      <c r="CY1292" s="61">
        <v>0.64003071288584623</v>
      </c>
      <c r="DA1292" s="17">
        <v>0</v>
      </c>
      <c r="DB1292">
        <v>1</v>
      </c>
      <c r="DD1292" s="73">
        <f>(DB1290*DB1292)*(1-COS(RADIANS(CW1290+45)))-DB1291*(SIN(RADIANS(CW1290+45)))</f>
        <v>0</v>
      </c>
      <c r="DE1292" s="73">
        <f>(DB1291*DB1292)*(1-COS(RADIANS(CW1290+45)))+DB1290*(SIN(RADIANS(CW1290+45)))</f>
        <v>0</v>
      </c>
      <c r="DF1292" s="73">
        <f>(DB1292^2)*(1-COS(RADIANS(CW1290+45)))+(COS(RADIANS(CW1290+45)))</f>
        <v>1</v>
      </c>
      <c r="DG1292" s="10"/>
      <c r="DH1292">
        <v>0</v>
      </c>
      <c r="DI1292" s="23">
        <f>SIN(RADIANS('[1]Biaxial Input'!$F$21))*SIN(RADIANS(0))</f>
        <v>0</v>
      </c>
      <c r="DK1292" s="30">
        <f>(DI1290*DI1292)*(1-COS(RADIANS(CV1290)))-DI1291*(SIN(RADIANS(CV1290)))</f>
        <v>-4.4838597018148282E-2</v>
      </c>
      <c r="DL1292" s="30">
        <f>(DI1291*DI1292)*(1-COS(RADIANS(CV1290)))+DI1290*(SIN(RADIANS(CV1290)))</f>
        <v>-0.64122181137573508</v>
      </c>
      <c r="DM1292" s="30">
        <f>(DI1292^2)*(1-COS(RADIANS(CV1290)))+(COS(RADIANS(CV1290)))</f>
        <v>0.76604444311897801</v>
      </c>
      <c r="DO1292">
        <v>0.64003071288584623</v>
      </c>
      <c r="DQ1292" s="28">
        <f>(DB1290*DB1292)*(1-COS(RADIANS(CU1290)))-DB1291*(SIN(RADIANS(CU1290)))</f>
        <v>0</v>
      </c>
      <c r="DR1292" s="28">
        <f>(DB1291*DB1292)*(1-COS(RADIANS(CU1290)))+DB1290*(SIN(RADIANS(CU1290)))</f>
        <v>0</v>
      </c>
      <c r="DS1292" s="28">
        <f>(DB1292^2)*(1-COS(RADIANS(CU1290)))+(COS(RADIANS(CU1290)))</f>
        <v>1</v>
      </c>
      <c r="DU1292" s="61">
        <v>-5.9469300730461132E-2</v>
      </c>
      <c r="DW1292" s="17">
        <v>0</v>
      </c>
      <c r="DX1292">
        <v>1</v>
      </c>
      <c r="DZ1292" s="73">
        <f>(DB1290*DB1290)*(1-COS(RADIANS(CW1290-45)))-DB1290*(SIN(RADIANS(CW1290-45)))</f>
        <v>0</v>
      </c>
      <c r="EA1292" s="73">
        <f>(DB1291*DB1292)*(1-COS(RADIANS(CW1290-45)))+DB1290*(SIN(RADIANS(CW1290-45)))</f>
        <v>0</v>
      </c>
      <c r="EB1292" s="73">
        <f>(DB1292^2)*(1-COS(RADIANS(CW1290-45)))+(COS(RADIANS(CW1290-45)))</f>
        <v>1</v>
      </c>
      <c r="EC1292" s="10"/>
      <c r="ED1292">
        <v>0</v>
      </c>
      <c r="EE1292" s="1">
        <v>-5.9469300730461132E-2</v>
      </c>
      <c r="EG1292">
        <f>CY1292+DU1292</f>
        <v>0.58056141215538515</v>
      </c>
      <c r="EH1292">
        <f>EG1292/(SQRT(EG1290^2+EG1291^2+EG1292^2))</f>
        <v>0.41051891143031094</v>
      </c>
      <c r="EJ1292">
        <f>Q1292+AM1292</f>
        <v>0.48720751704987814</v>
      </c>
      <c r="EK1292">
        <f>EJ1292/(SQRT(EJ1290^2+EJ1291^2+EJ1292^2))</f>
        <v>1</v>
      </c>
      <c r="EM1292" s="23">
        <f>CY1290*DU1291-CY1291*DU1290</f>
        <v>-0.7660444431189779</v>
      </c>
      <c r="ER1292">
        <f t="shared" ref="ER1292:ES1294" si="1948">CK1291</f>
        <v>0.93180266183863136</v>
      </c>
      <c r="ES1292">
        <f t="shared" si="1948"/>
        <v>-0.87956522186239505</v>
      </c>
      <c r="ET1292" t="e">
        <f>#REF!</f>
        <v>#REF!</v>
      </c>
      <c r="EU1292" t="e">
        <f>#REF!</f>
        <v>#REF!</v>
      </c>
      <c r="EY1292" s="28"/>
      <c r="EZ1292" s="10"/>
      <c r="FA1292" s="61">
        <v>0.64097111551510444</v>
      </c>
      <c r="FB1292" s="13">
        <f>BW1293</f>
        <v>0</v>
      </c>
      <c r="FC1292" s="17">
        <v>0</v>
      </c>
      <c r="FD1292">
        <v>1</v>
      </c>
      <c r="FF1292" s="73">
        <f>(FD1290*FD1292)*(1-COS(RADIANS(EY1290+45)))-FD1291*(SIN(RADIANS(EY1290+45)))</f>
        <v>0</v>
      </c>
      <c r="FG1292" s="73">
        <f>(FD1291*FD1292)*(1-COS(RADIANS(EY1290+45)))+FD1290*(SIN(RADIANS(EY1290+45)))</f>
        <v>0</v>
      </c>
      <c r="FH1292" s="73">
        <f>(FD1292^2)*(1-COS(RADIANS(EY1290+45)))+(COS(RADIANS(EY1290+45)))</f>
        <v>1</v>
      </c>
      <c r="FI1292" s="10"/>
      <c r="FJ1292">
        <v>0</v>
      </c>
      <c r="FK1292" s="23">
        <f>SIN(RADIANS(176))*SIN(RADIANS(0))</f>
        <v>0</v>
      </c>
      <c r="FM1292" s="30">
        <f>(FK1290*FK1292)*(1-COS(RADIANS(EX1290)))-FK1291*(SIN(RADIANS(EX1290)))</f>
        <v>-4.4838597018148282E-2</v>
      </c>
      <c r="FN1292" s="30">
        <f>(FK1291*FK1292)*(1-COS(RADIANS(EX1290)))+FK1290*(SIN(RADIANS(EX1290)))</f>
        <v>-0.64122181137573508</v>
      </c>
      <c r="FO1292" s="30">
        <f>(FK1292^2)*(1-COS(RADIANS(EX1290)))+(COS(RADIANS(EX1290)))</f>
        <v>0.76604444311897801</v>
      </c>
      <c r="FQ1292">
        <v>0.64097111551510444</v>
      </c>
      <c r="FS1292" s="28">
        <f>(FD1290*FD1292)*(1-COS(RADIANS(EW1290)))-FD1291*(SIN(RADIANS(EW1290)))</f>
        <v>0</v>
      </c>
      <c r="FT1292" s="28">
        <f>(FD1291*FD1292)*(1-COS(RADIANS(EW1290)))+FD1290*(SIN(RADIANS(EW1290)))</f>
        <v>0</v>
      </c>
      <c r="FU1292" s="28">
        <f>(FD1292^2)*(1-COS(RADIANS(EW1290)))+(COS(RADIANS(EW1290)))</f>
        <v>1</v>
      </c>
      <c r="FW1292" s="61">
        <v>-4.8290167134285598E-2</v>
      </c>
      <c r="FX1292" s="13">
        <f>BX1293</f>
        <v>0</v>
      </c>
      <c r="FY1292" s="17">
        <v>0</v>
      </c>
      <c r="FZ1292">
        <v>1</v>
      </c>
      <c r="GB1292" s="73">
        <f>(FD1290*FD1290)*(1-COS(RADIANS(EY1290-45)))-FD1290*(SIN(RADIANS(EY1290-45)))</f>
        <v>0</v>
      </c>
      <c r="GC1292" s="73">
        <f>(FD1291*FD1292)*(1-COS(RADIANS(EY1290-45)))+FD1290*(SIN(RADIANS(EY1290-45)))</f>
        <v>0</v>
      </c>
      <c r="GD1292" s="73">
        <f>(FD1292^2)*(1-COS(RADIANS(EY1290-45)))+(COS(RADIANS(EY1290-45)))</f>
        <v>0.99999999999999989</v>
      </c>
      <c r="GE1292" s="10"/>
      <c r="GF1292">
        <v>0</v>
      </c>
      <c r="GG1292" s="1">
        <v>-4.8290167134285598E-2</v>
      </c>
      <c r="GI1292">
        <f>FA1292+FW1292</f>
        <v>0.59268094838081886</v>
      </c>
      <c r="GJ1292">
        <f>GI1292/(SQRT(GI1290^2+GI1291^2+GI1292^2))</f>
        <v>0.4190887176801511</v>
      </c>
      <c r="GL1292" t="e">
        <f>#REF!+DC1292</f>
        <v>#REF!</v>
      </c>
      <c r="GM1292" t="e">
        <f>GL1292/(SQRT(GL1290^2+GL1291^2+GL1292^2))</f>
        <v>#REF!</v>
      </c>
      <c r="GO1292" s="27">
        <f>FA1290*FW1291-FA1291*FW1290</f>
        <v>-0.76604444311897801</v>
      </c>
    </row>
    <row r="1293" spans="4:197" x14ac:dyDescent="0.2">
      <c r="D1293" t="s">
        <v>8</v>
      </c>
      <c r="E1293" s="5">
        <f t="shared" ref="E1293:F1295" si="1949">E1288</f>
        <v>0.93180153032697366</v>
      </c>
      <c r="F1293" s="6">
        <f t="shared" si="1949"/>
        <v>-0.87956667635105046</v>
      </c>
      <c r="G1293" s="7">
        <f>Q1292</f>
        <v>0.90503212069214112</v>
      </c>
      <c r="H1293" s="8">
        <f>AM1292</f>
        <v>-0.41782460364226298</v>
      </c>
      <c r="J1293" s="9">
        <f>((SUMPRODUCT(G1293:G1295,E1293:E1295))*(SUMPRODUCT(G1293:(G1295),F1293:F1295)))-((SUMPRODUCT(H1293:H1295,E1293:E1295))*(SUMPRODUCT(H1293:H1295,F1293:F1295)))</f>
        <v>4.0443925810868753E-2</v>
      </c>
      <c r="Q1293" s="61">
        <v>-0.41631943358655826</v>
      </c>
      <c r="S1293" s="17">
        <v>0</v>
      </c>
      <c r="T1293">
        <v>0</v>
      </c>
      <c r="V1293" s="73">
        <f>(T1292*T1293)*(1-COS(RADIANS(O1292+45)))+T1294*(SIN(RADIANS(O1292+45)))</f>
        <v>-0.9966373868180366</v>
      </c>
      <c r="W1293" s="73">
        <f>(T1293^2)*(1-COS(RADIANS(O1292+45)))+(COS(RADIANS(O1292+45)))</f>
        <v>-8.1938508630040444E-2</v>
      </c>
      <c r="X1293" s="73">
        <f>(T1293*T1294)*(1-COS(RADIANS(O1292+45)))-T1292*(SIN(RADIANS(O1292+45)))</f>
        <v>0</v>
      </c>
      <c r="Y1293" s="10"/>
      <c r="Z1293">
        <v>-0.9966373868180366</v>
      </c>
      <c r="AA1293" s="23">
        <f>SIN(RADIANS('[1]Biaxial Input'!$F$21))*(COS(RADIANS(0)))</f>
        <v>6.9756473744125524E-2</v>
      </c>
      <c r="AC1293" s="30">
        <f>(AA1292*AA1293)*(1-COS(RADIANS(N1292)))+AA1294*(SIN(RADIANS(N1292)))</f>
        <v>-2.6479783333051429E-4</v>
      </c>
      <c r="AD1293" s="30">
        <f>(AA1293^2)*(1-COS(RADIANS(N1292)))+(COS(RADIANS(N1292)))</f>
        <v>0.99621321456003986</v>
      </c>
      <c r="AE1293" s="30">
        <f>(AA1293*AA1294)*(1-COS(RADIANS(N1292)))-AA1292*(SIN(RADIANS(N1292)))</f>
        <v>-8.694343573875718E-2</v>
      </c>
      <c r="AG1293">
        <v>-0.99284163773316259</v>
      </c>
      <c r="AI1293" s="28">
        <f>(T1292*T1293)*(1-COS(RADIANS(M1292)))+T1294*(SIN(RADIANS(M1292)))</f>
        <v>0.93969262078590832</v>
      </c>
      <c r="AJ1293" s="28">
        <f>(T1293^2)*(1-COS(RADIANS(M1292)))+(COS(RADIANS(M1292)))</f>
        <v>0.34202014332566882</v>
      </c>
      <c r="AK1293" s="28">
        <f>(T1293*T1294)*(1-COS(RADIANS(M1292)))-T1292*(SIN(RADIANS(M1292)))</f>
        <v>0</v>
      </c>
      <c r="AM1293" s="61">
        <v>-0.90852708645969538</v>
      </c>
      <c r="AO1293" s="17">
        <v>0</v>
      </c>
      <c r="AP1293">
        <v>0</v>
      </c>
      <c r="AR1293" s="73">
        <f>(T1292*T1293)*(1-COS(RADIANS(O1292-45)))+T1294*(SIN(RADIANS(O1292-45)))</f>
        <v>8.1938508630040832E-2</v>
      </c>
      <c r="AS1293" s="73">
        <f>(T1293^2)*(1-COS(RADIANS(O1292-45)))+(COS(RADIANS(O1292-45)))</f>
        <v>-0.9966373868180366</v>
      </c>
      <c r="AT1293" s="73">
        <f>(T1293*T1294)*(1-COS(RADIANS(O1292-45)))-T1292*(SIN(RADIANS(O1292-45)))</f>
        <v>0</v>
      </c>
      <c r="AU1293" s="10"/>
      <c r="AV1293">
        <v>8.1938508630040832E-2</v>
      </c>
      <c r="AW1293" s="1">
        <v>8.1892132499234147E-2</v>
      </c>
      <c r="BY1293" t="s">
        <v>10</v>
      </c>
      <c r="BZ1293" s="5">
        <f t="shared" si="1946"/>
        <v>-9.8670839279614439E-2</v>
      </c>
      <c r="CA1293" s="6">
        <f t="shared" si="1946"/>
        <v>-0.32743703463395935</v>
      </c>
      <c r="CB1293" s="7">
        <f>CY1292</f>
        <v>0.64003071288584623</v>
      </c>
      <c r="CC1293" s="8">
        <f>DU1292</f>
        <v>-5.9469300730461132E-2</v>
      </c>
      <c r="CE1293" s="10"/>
      <c r="CG1293" s="10" t="s">
        <v>160</v>
      </c>
      <c r="CH1293" s="10">
        <f>-CH1290*((EY1290-CW1290)/(CH1292-CE1291))</f>
        <v>215.6915286014854</v>
      </c>
      <c r="CI1293" s="67"/>
      <c r="CJ1293" s="10" t="s">
        <v>10</v>
      </c>
      <c r="CK1293" s="5">
        <f t="shared" si="1947"/>
        <v>-9.8670839279614439E-2</v>
      </c>
      <c r="CL1293" s="6">
        <f t="shared" si="1947"/>
        <v>-0.32743703463395935</v>
      </c>
      <c r="CM1293" s="7">
        <f>FA1292</f>
        <v>0.64097111551510444</v>
      </c>
      <c r="CN1293" s="8">
        <f>FW1292</f>
        <v>-4.8290167134285598E-2</v>
      </c>
      <c r="CW1293" s="28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EE1293" s="1"/>
      <c r="EI1293" s="64">
        <f>(DEGREES(ACOS((EH1290*EK1290+EH1291*EK1291+EH1292*EK1292)/((SQRT(EH1290^2+EH1291^2+EH1292^2))*(SQRT(EK1290^2+EK1291^2+EK1292^2))))))</f>
        <v>65.762563826662912</v>
      </c>
      <c r="ER1293">
        <f t="shared" si="1948"/>
        <v>0.3492962422733713</v>
      </c>
      <c r="ES1293">
        <f t="shared" si="1948"/>
        <v>-0.34518112468713447</v>
      </c>
      <c r="ET1293" t="e">
        <f>#REF!</f>
        <v>#REF!</v>
      </c>
      <c r="EU1293" t="e">
        <f>#REF!</f>
        <v>#REF!</v>
      </c>
      <c r="EY1293" s="28"/>
      <c r="EZ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  <c r="FR1293" s="10"/>
      <c r="GG1293" s="1"/>
      <c r="GK1293" s="64" t="e">
        <f>(DEGREES(ACOS((GJ1290*GM1290+GJ1291*GM1291+GJ1292*GM1292)/((SQRT(GJ1290^2+GJ1291^2+GJ1292^2))*(SQRT(GM1290^2+GM1291^2+GM1292^2))))))</f>
        <v>#VALUE!</v>
      </c>
    </row>
    <row r="1294" spans="4:197" x14ac:dyDescent="0.2">
      <c r="D1294" t="s">
        <v>9</v>
      </c>
      <c r="E1294" s="5">
        <f t="shared" si="1949"/>
        <v>0.3492994805856065</v>
      </c>
      <c r="F1294" s="6">
        <f t="shared" si="1949"/>
        <v>-0.3451779549666063</v>
      </c>
      <c r="G1294" s="7">
        <f t="shared" ref="G1294:G1295" si="1950">Q1293</f>
        <v>-0.41631943358655826</v>
      </c>
      <c r="H1294" s="8">
        <f t="shared" ref="H1294:H1295" si="1951">AM1293</f>
        <v>-0.90852708645969538</v>
      </c>
      <c r="J1294" s="10"/>
      <c r="Q1294" s="61">
        <v>-8.7149238284983346E-2</v>
      </c>
      <c r="S1294" s="17">
        <v>0</v>
      </c>
      <c r="T1294">
        <v>1</v>
      </c>
      <c r="V1294" s="73">
        <f>(T1292*T1294)*(1-COS(RADIANS(O1292+45)))-T1293*(SIN(RADIANS(O1292+45)))</f>
        <v>0</v>
      </c>
      <c r="W1294" s="73">
        <f>(T1293*T1294)*(1-COS(RADIANS(O1292+45)))+T1292*(SIN(RADIANS(O1292+45)))</f>
        <v>0</v>
      </c>
      <c r="X1294" s="73">
        <f>(T1294^2)*(1-COS(RADIANS(O1292+45)))+(COS(RADIANS(O1292+45)))</f>
        <v>0.99999999999999989</v>
      </c>
      <c r="Y1294" s="10"/>
      <c r="Z1294">
        <v>0</v>
      </c>
      <c r="AA1294" s="23">
        <f>SIN(RADIANS('[1]Biaxial Input'!$F$21))*SIN(RADIANS(0))</f>
        <v>0</v>
      </c>
      <c r="AC1294" s="30">
        <f>(AA1292*AA1294)*(1-COS(RADIANS(N1292)))-AA1293*(SIN(RADIANS(N1292)))</f>
        <v>6.0796772806267756E-3</v>
      </c>
      <c r="AD1294" s="30">
        <f>(AA1293*AA1294)*(1-COS(RADIANS(N1292)))+AA1292*(SIN(RADIANS(N1292)))</f>
        <v>8.694343573875718E-2</v>
      </c>
      <c r="AE1294" s="30">
        <f>(AA1294^2)*(1-COS(RADIANS(N1292)))+(COS(RADIANS(N1292)))</f>
        <v>0.99619469809174555</v>
      </c>
      <c r="AG1294">
        <v>-8.7149238284983346E-2</v>
      </c>
      <c r="AI1294" s="28">
        <f>(T1292*T1294)*(1-COS(RADIANS(M1292)))-T1293*(SIN(RADIANS(M1292)))</f>
        <v>0</v>
      </c>
      <c r="AJ1294" s="28">
        <f>(T1293*T1294)*(1-COS(RADIANS(M1292)))+T1292*(SIN(RADIANS(M1292)))</f>
        <v>0</v>
      </c>
      <c r="AK1294" s="28">
        <f>(T1294^2)*(1-COS(RADIANS(M1292)))+(COS(RADIANS(M1292)))</f>
        <v>1</v>
      </c>
      <c r="AM1294" s="61">
        <v>1.064781781944699E-3</v>
      </c>
      <c r="AO1294" s="17">
        <v>0</v>
      </c>
      <c r="AP1294">
        <v>1</v>
      </c>
      <c r="AR1294" s="73">
        <f>(T1292*T1292)*(1-COS(RADIANS(O1292-45)))-T1292*(SIN(RADIANS(O1292-45)))</f>
        <v>0</v>
      </c>
      <c r="AS1294" s="73">
        <f>(T1293*T1294)*(1-COS(RADIANS(O1292-45)))+T1292*(SIN(RADIANS(O1292-45)))</f>
        <v>0</v>
      </c>
      <c r="AT1294" s="73">
        <f>(T1294^2)*(1-COS(RADIANS(O1292-45)))+(COS(RADIANS(O1292-45)))</f>
        <v>0.99999999999999989</v>
      </c>
      <c r="AU1294" s="10"/>
      <c r="AV1294">
        <v>0</v>
      </c>
      <c r="AW1294" s="1">
        <v>1.064781781944699E-3</v>
      </c>
      <c r="CS1294" s="15"/>
      <c r="CW1294" s="28"/>
      <c r="CY1294" s="82" t="s">
        <v>148</v>
      </c>
      <c r="CZ1294" s="13"/>
      <c r="DB1294" s="10"/>
      <c r="DC1294" s="10"/>
      <c r="DD1294" s="10"/>
      <c r="DE1294" s="10"/>
      <c r="DF1294" s="10"/>
      <c r="DG1294" s="10"/>
      <c r="DH1294" s="80"/>
      <c r="DI1294" s="23" t="s">
        <v>149</v>
      </c>
      <c r="DM1294" s="1"/>
      <c r="DO1294" s="80"/>
      <c r="DS1294" s="13"/>
      <c r="DT1294" s="81"/>
      <c r="DU1294" s="82" t="s">
        <v>150</v>
      </c>
      <c r="DW1294" s="13"/>
      <c r="DX1294" s="13"/>
      <c r="EA1294" s="1"/>
      <c r="EE1294" s="1"/>
      <c r="EI1294" s="13"/>
      <c r="ER1294">
        <f t="shared" si="1948"/>
        <v>-9.8670839279614439E-2</v>
      </c>
      <c r="ES1294">
        <f t="shared" si="1948"/>
        <v>-0.32743703463395935</v>
      </c>
      <c r="ET1294" t="e">
        <f>#REF!</f>
        <v>#REF!</v>
      </c>
      <c r="EU1294" t="e">
        <f>#REF!</f>
        <v>#REF!</v>
      </c>
      <c r="EY1294" s="28"/>
      <c r="EZ1294" s="10"/>
      <c r="FA1294" s="82" t="s">
        <v>148</v>
      </c>
      <c r="FB1294" s="13"/>
      <c r="FD1294" s="10"/>
      <c r="FE1294" s="10"/>
      <c r="FF1294" s="10"/>
      <c r="FG1294" s="10"/>
      <c r="FH1294" s="10"/>
      <c r="FI1294" s="10"/>
      <c r="FJ1294" s="80"/>
      <c r="FK1294" s="23" t="s">
        <v>149</v>
      </c>
      <c r="FO1294" s="1"/>
      <c r="FQ1294" s="80"/>
      <c r="FU1294" s="13"/>
      <c r="FV1294" s="81"/>
      <c r="FW1294" s="82" t="s">
        <v>150</v>
      </c>
      <c r="FY1294" s="13"/>
      <c r="FZ1294" s="13"/>
      <c r="GC1294" s="1"/>
      <c r="GG1294" s="1"/>
      <c r="GK1294" s="13"/>
    </row>
    <row r="1295" spans="4:197" x14ac:dyDescent="0.2">
      <c r="D1295" t="s">
        <v>10</v>
      </c>
      <c r="E1295" s="5">
        <f t="shared" si="1949"/>
        <v>-9.8670061026308639E-2</v>
      </c>
      <c r="F1295" s="6">
        <f t="shared" si="1949"/>
        <v>-0.32743646904069484</v>
      </c>
      <c r="G1295" s="7">
        <f t="shared" si="1950"/>
        <v>-8.7149238284983346E-2</v>
      </c>
      <c r="H1295" s="8">
        <f t="shared" si="1951"/>
        <v>1.064781781944699E-3</v>
      </c>
      <c r="J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W1295" s="1"/>
      <c r="BZ1295" s="5" t="s">
        <v>4</v>
      </c>
      <c r="CA1295" s="6" t="s">
        <v>5</v>
      </c>
      <c r="CB1295" s="7" t="s">
        <v>6</v>
      </c>
      <c r="CC1295" s="8" t="s">
        <v>1</v>
      </c>
      <c r="CD1295">
        <v>10</v>
      </c>
      <c r="CE1295" s="9" t="s">
        <v>7</v>
      </c>
      <c r="CG1295" s="90" t="s">
        <v>157</v>
      </c>
      <c r="CH1295" s="61">
        <f>CE1296-((CH1297-CE1296)/(EY1295-CW1295))*CW1295</f>
        <v>3.3946906844774847</v>
      </c>
      <c r="CI1295" s="10"/>
      <c r="CK1295" s="5" t="s">
        <v>4</v>
      </c>
      <c r="CL1295" s="6" t="s">
        <v>5</v>
      </c>
      <c r="CM1295" s="7" t="s">
        <v>6</v>
      </c>
      <c r="CN1295" s="8" t="s">
        <v>1</v>
      </c>
      <c r="CO1295" s="10"/>
      <c r="CP1295">
        <f t="shared" ref="CP1295:CQ1297" si="1952">BZ1296</f>
        <v>0.93180266183863136</v>
      </c>
      <c r="CQ1295">
        <f t="shared" si="1952"/>
        <v>-0.87956522186239505</v>
      </c>
      <c r="CR1295">
        <f>CI1299</f>
        <v>0</v>
      </c>
      <c r="CS1295">
        <f>CL1299</f>
        <v>0</v>
      </c>
      <c r="CU1295" s="17">
        <f>CU1199</f>
        <v>120</v>
      </c>
      <c r="CV1295" s="17">
        <f>CV1199</f>
        <v>45</v>
      </c>
      <c r="CW1295" s="31">
        <f>CH1202</f>
        <v>169.3391946992854</v>
      </c>
      <c r="CY1295" s="61">
        <f t="array" ref="CY1295:CY1297">MMULT(DQ1295:DS1297,DO1295:DO1297)</f>
        <v>0.73807492693662946</v>
      </c>
      <c r="CZ1295" s="13"/>
      <c r="DA1295" s="17">
        <v>1</v>
      </c>
      <c r="DB1295">
        <v>0</v>
      </c>
      <c r="DD1295" s="73">
        <f>(DB1295^2)*(1-COS(RADIANS(CW1295+45)))+(COS(RADIANS(CW1295+45)))</f>
        <v>-0.82571260627861753</v>
      </c>
      <c r="DE1295" s="73">
        <f>(DB1295*DB1296)*(1-COS(RADIANS(CW1295+45)))-DB1297*(SIN(RADIANS(CW1295+45)))</f>
        <v>0.56409103151226647</v>
      </c>
      <c r="DF1295" s="73">
        <f>(DB1295*DB1297)*(1-COS(RADIANS(CW1295+45)))+DB1296*(SIN(RADIANS(CW1295+45)))</f>
        <v>0</v>
      </c>
      <c r="DG1295" s="10"/>
      <c r="DH1295">
        <f t="array" ref="DH1295:DH1297">MMULT(DD1295:DF1297,DA1295:DA1297)</f>
        <v>-0.82571260627861753</v>
      </c>
      <c r="DI1295" s="23">
        <f>COS(RADIANS('[1]Biaxial Input'!$F$21))</f>
        <v>-0.9975640502598242</v>
      </c>
      <c r="DK1295" s="30">
        <f>(DI1295^2)*(1-COS(RADIANS(CV1295)))+(COS(RADIANS(CV1295)))</f>
        <v>0.99857479166422358</v>
      </c>
      <c r="DL1295" s="30">
        <f>(DI1295*DI1296)*(1-COS(RADIANS(CV1295)))-DI1297*(SIN(RADIANS(CV1295)))</f>
        <v>-2.0381428756221641E-2</v>
      </c>
      <c r="DM1295" s="30">
        <f>(DI1295*DI1297)*(1-COS(RADIANS(CV1295)))+DI1296*(SIN(RADIANS(CV1295)))</f>
        <v>4.9325275616132508E-2</v>
      </c>
      <c r="DO1295">
        <f t="array" ref="DO1295:DO1297">MMULT(DK1295:DM1297,DH1295:DH1297)</f>
        <v>-0.81303881261840283</v>
      </c>
      <c r="DQ1295" s="28">
        <f>(DB1295^2)*(1-COS(RADIANS(CU1295)))+(COS(RADIANS(CU1295)))</f>
        <v>-0.49999999999999978</v>
      </c>
      <c r="DR1295" s="28">
        <f>(DB1295*DB1296)*(1-COS(RADIANS(CU1295)))-DB1297*(SIN(RADIANS(CU1295)))</f>
        <v>-0.86602540378443871</v>
      </c>
      <c r="DS1295" s="28">
        <f>(DB1295*DB1297)*(1-COS(RADIANS(CU1295)))+DB1296*(SIN(RADIANS(CU1295)))</f>
        <v>0</v>
      </c>
      <c r="DU1295" s="61">
        <f t="array" ref="DU1295:DU1297">MMULT(DQ1295:DS1297,EE1295:EE1297)</f>
        <v>-0.22656132369862786</v>
      </c>
      <c r="DV1295" s="13"/>
      <c r="DW1295" s="17">
        <v>1</v>
      </c>
      <c r="DX1295">
        <v>0</v>
      </c>
      <c r="DZ1295" s="73">
        <f>(DB1295^2)*(1-COS(RADIANS(CW1295-45)))+(COS(RADIANS(CW1295-45)))</f>
        <v>-0.56409103151226647</v>
      </c>
      <c r="EA1295" s="73">
        <f>(DB1295*DB1296)*(1-COS(RADIANS(CW1295-45)))-DB1297*(SIN(RADIANS(CW1295-45)))</f>
        <v>-0.82571260627861753</v>
      </c>
      <c r="EB1295" s="73">
        <f>(DB1295*DB1297)*(1-COS(RADIANS(CW1295-45)))+DB1296*(SIN(RADIANS(CW1295-45)))</f>
        <v>0</v>
      </c>
      <c r="EC1295" s="10"/>
      <c r="ED1295">
        <f t="array" ref="ED1295:ED1297">MMULT(DZ1295:EB1297,DA1295:DA1297)</f>
        <v>-0.56409103151226647</v>
      </c>
      <c r="EE1295" s="1">
        <f t="array" ref="EE1295:EE1297">MMULT(DK1295:DM1297,ED1295:ED1297)</f>
        <v>-0.58011628693000017</v>
      </c>
      <c r="EG1295">
        <f>CY1295+DU1295</f>
        <v>0.51151360323800166</v>
      </c>
      <c r="EH1295">
        <f>EG1295/(SQRT(EG1295^2+EG1296^2+EG1297^2))</f>
        <v>0.36169473751875614</v>
      </c>
      <c r="EJ1295">
        <f>Q1295+AM1295</f>
        <v>0</v>
      </c>
      <c r="EK1295">
        <f>EJ1295/(SQRT(EJ1295^2+EJ1296^2+EJ1297^2))</f>
        <v>0</v>
      </c>
      <c r="EM1295" s="23">
        <f>CY1296*DU1297-CY1297*DU1296</f>
        <v>0.63554336502823683</v>
      </c>
      <c r="EO1295" s="15">
        <v>10</v>
      </c>
      <c r="EP1295" s="9" t="s">
        <v>7</v>
      </c>
      <c r="EW1295" s="17">
        <f>CU1295</f>
        <v>120</v>
      </c>
      <c r="EX1295" s="17">
        <f>CV1295</f>
        <v>45</v>
      </c>
      <c r="EY1295" s="31">
        <f>1+CW1295</f>
        <v>170.3391946992854</v>
      </c>
      <c r="EZ1295" s="10"/>
      <c r="FA1295" s="61">
        <f t="array" ref="FA1295:FA1297">MMULT(FS1295:FU1297,FQ1295:FQ1297)</f>
        <v>0.74191655485446828</v>
      </c>
      <c r="FB1295" s="13">
        <f>BW1296</f>
        <v>0</v>
      </c>
      <c r="FC1295" s="17">
        <v>1</v>
      </c>
      <c r="FD1295">
        <v>0</v>
      </c>
      <c r="FF1295" s="73">
        <f>(FD1295^2)*(1-COS(RADIANS(EY1295+45)))+(COS(RADIANS(EY1295+45)))</f>
        <v>-0.81574210029967376</v>
      </c>
      <c r="FG1295" s="73">
        <f>(FD1295*FD1296)*(1-COS(RADIANS(EY1295+45)))-FD1297*(SIN(RADIANS(EY1295+45)))</f>
        <v>0.5784157897210942</v>
      </c>
      <c r="FH1295" s="73">
        <f>(FD1295*FD1297)*(1-COS(RADIANS(EY1295+45)))+FD1296*(SIN(RADIANS(EY1295+45)))</f>
        <v>0</v>
      </c>
      <c r="FI1295" s="10"/>
      <c r="FJ1295">
        <f t="array" ref="FJ1295:FJ1297">MMULT(FF1295:FH1297,FC1295:FC1297)</f>
        <v>-0.81574210029967376</v>
      </c>
      <c r="FK1295" s="23">
        <f>COS(RADIANS(176))</f>
        <v>-0.9975640502598242</v>
      </c>
      <c r="FM1295" s="30">
        <f>(FK1295^2)*(1-COS(RADIANS(EX1295)))+(COS(RADIANS(EX1295)))</f>
        <v>0.99857479166422358</v>
      </c>
      <c r="FN1295" s="30">
        <f>(FK1295*FK1296)*(1-COS(RADIANS(EX1295)))-FK1297*(SIN(RADIANS(EX1295)))</f>
        <v>-2.0381428756221641E-2</v>
      </c>
      <c r="FO1295" s="30">
        <f>(FK1295*FK1297)*(1-COS(RADIANS(EX1295)))+FK1296*(SIN(RADIANS(EX1295)))</f>
        <v>4.9325275616132508E-2</v>
      </c>
      <c r="FQ1295">
        <f t="array" ref="FQ1295:FQ1297">MMULT(FM1295:FO1297,FJ1295:FJ1297)</f>
        <v>-0.8027905576488088</v>
      </c>
      <c r="FS1295" s="28">
        <f>(FD1295^2)*(1-COS(RADIANS(EW1295)))+(COS(RADIANS(EW1295)))</f>
        <v>-0.49999999999999978</v>
      </c>
      <c r="FT1295" s="28">
        <f>(FD1295*FD1296)*(1-COS(RADIANS(EW1295)))-FD1297*(SIN(RADIANS(EW1295)))</f>
        <v>-0.86602540378443871</v>
      </c>
      <c r="FU1295" s="28">
        <f>(FD1295*FD1297)*(1-COS(RADIANS(EW1295)))+FD1296*(SIN(RADIANS(EW1295)))</f>
        <v>0</v>
      </c>
      <c r="FW1295" s="61">
        <f t="array" ref="FW1295:FW1297">MMULT(FS1295:FU1297,GG1295:GG1297)</f>
        <v>-0.21364563370558748</v>
      </c>
      <c r="FX1295" s="13">
        <f>BX1296</f>
        <v>0</v>
      </c>
      <c r="FY1295" s="17">
        <v>1</v>
      </c>
      <c r="FZ1295">
        <v>0</v>
      </c>
      <c r="GB1295" s="73">
        <f>(FD1295^2)*(1-COS(RADIANS(EY1295-45)))+(COS(RADIANS(EY1295-45)))</f>
        <v>-0.5784157897210942</v>
      </c>
      <c r="GC1295" s="73">
        <f>(FD1295*FD1296)*(1-COS(RADIANS(EY1295-45)))-FD1297*(SIN(RADIANS(EY1295-45)))</f>
        <v>-0.81574210029967376</v>
      </c>
      <c r="GD1295" s="73">
        <f>(FD1295*FD1297)*(1-COS(RADIANS(EY1295-45)))+FD1296*(SIN(RADIANS(EY1295-45)))</f>
        <v>0</v>
      </c>
      <c r="GE1295" s="10"/>
      <c r="GF1295">
        <f t="array" ref="GF1295:GF1297">MMULT(GB1295:GD1297,FC1295:FC1297)</f>
        <v>-0.5784157897210942</v>
      </c>
      <c r="GG1295" s="1">
        <f t="array" ref="GG1295:GG1297">MMULT(FM1295:FO1297,GF1295:GF1297)</f>
        <v>-0.5942174162167474</v>
      </c>
      <c r="GI1295">
        <f>FA1295+FW1295</f>
        <v>0.52827092114888075</v>
      </c>
      <c r="GJ1295">
        <f>GI1295/(SQRT(GI1295^2+GI1296^2+GI1297^2))</f>
        <v>0.37354395064803747</v>
      </c>
      <c r="GL1295" t="e">
        <f>CH1296+DC1295</f>
        <v>#VALUE!</v>
      </c>
      <c r="GM1295" t="e">
        <f>GL1295/(SQRT(GL1295^2+GL1296^2+GL1297^2))</f>
        <v>#VALUE!</v>
      </c>
      <c r="GO1295" s="27">
        <f>FA1296*FW1297-FA1297*FW1296</f>
        <v>0.63554336502823694</v>
      </c>
    </row>
    <row r="1296" spans="4:197" x14ac:dyDescent="0.2">
      <c r="Q1296" s="82" t="s">
        <v>148</v>
      </c>
      <c r="R1296" s="13"/>
      <c r="T1296" s="10"/>
      <c r="U1296" s="10"/>
      <c r="V1296" s="10"/>
      <c r="W1296" s="10"/>
      <c r="X1296" s="10"/>
      <c r="Y1296" s="10"/>
      <c r="Z1296" s="80"/>
      <c r="AA1296" s="23" t="s">
        <v>149</v>
      </c>
      <c r="AE1296" s="1"/>
      <c r="AG1296" s="80"/>
      <c r="AK1296" s="13"/>
      <c r="AL1296" s="81"/>
      <c r="AM1296" s="82" t="s">
        <v>150</v>
      </c>
      <c r="AO1296" s="13"/>
      <c r="AP1296" s="13"/>
      <c r="AS1296" s="1"/>
      <c r="AW1296" s="1"/>
      <c r="BY1296" t="s">
        <v>8</v>
      </c>
      <c r="BZ1296" s="5">
        <f t="shared" ref="BZ1296:CA1298" si="1953">BZ1291</f>
        <v>0.93180266183863136</v>
      </c>
      <c r="CA1296" s="6">
        <f t="shared" si="1953"/>
        <v>-0.87956522186239505</v>
      </c>
      <c r="CB1296" s="7">
        <f>CY1295</f>
        <v>0.73807492693662946</v>
      </c>
      <c r="CC1296" s="8">
        <f>DU1295</f>
        <v>-0.22656132369862786</v>
      </c>
      <c r="CE1296" s="9">
        <f>((SUMPRODUCT(CB1296:CB1298,BZ1296:BZ1298))*(SUMPRODUCT(CB1296:CB1298,CA1296:CA1298)))-((SUMPRODUCT(CC1296:CC1298,BZ1296:BZ1298))*(SUMPRODUCT(CC1296:CC1298,CA1296:CA1298)))</f>
        <v>6.106226635438361E-16</v>
      </c>
      <c r="CG1296">
        <v>1</v>
      </c>
      <c r="CH1296" t="s">
        <v>161</v>
      </c>
      <c r="CI1296" s="67"/>
      <c r="CJ1296" s="1" t="s">
        <v>8</v>
      </c>
      <c r="CK1296" s="5">
        <f t="shared" ref="CK1296:CL1298" si="1954">BZ1296</f>
        <v>0.93180266183863136</v>
      </c>
      <c r="CL1296" s="6">
        <f t="shared" si="1954"/>
        <v>-0.87956522186239505</v>
      </c>
      <c r="CM1296" s="7">
        <f>FA1295</f>
        <v>0.74191655485446828</v>
      </c>
      <c r="CN1296" s="8">
        <f>FW1295</f>
        <v>-0.21364563370558748</v>
      </c>
      <c r="CO1296" s="10"/>
      <c r="CP1296">
        <f t="shared" si="1952"/>
        <v>0.3492962422733713</v>
      </c>
      <c r="CQ1296">
        <f t="shared" si="1952"/>
        <v>-0.34518112468713447</v>
      </c>
      <c r="CR1296">
        <f>CJ1299</f>
        <v>0</v>
      </c>
      <c r="CS1296">
        <f>CM1299</f>
        <v>0</v>
      </c>
      <c r="CW1296" s="28"/>
      <c r="CY1296" s="61">
        <v>-0.51268859690472079</v>
      </c>
      <c r="DA1296" s="17">
        <v>0</v>
      </c>
      <c r="DB1296">
        <v>0</v>
      </c>
      <c r="DD1296" s="73">
        <f>(DB1295*DB1296)*(1-COS(RADIANS(CW1295+45)))+DB1297*(SIN(RADIANS(CW1295+45)))</f>
        <v>-0.56409103151226647</v>
      </c>
      <c r="DE1296" s="73">
        <f>(DB1296^2)*(1-COS(RADIANS(CW1295+45)))+(COS(RADIANS(CW1295+45)))</f>
        <v>-0.82571260627861753</v>
      </c>
      <c r="DF1296" s="73">
        <f>(DB1296*DB1297)*(1-COS(RADIANS(CW1295+45)))-DB1295*(SIN(RADIANS(CW1295+45)))</f>
        <v>0</v>
      </c>
      <c r="DG1296" s="10"/>
      <c r="DH1296">
        <v>-0.56409103151226647</v>
      </c>
      <c r="DI1296" s="23">
        <f>SIN(RADIANS('[1]Biaxial Input'!$F$21))*(COS(RADIANS(0)))</f>
        <v>6.9756473744125524E-2</v>
      </c>
      <c r="DK1296" s="30">
        <f>(DI1295*DI1296)*(1-COS(RADIANS(CV1295)))+DI1297*(SIN(RADIANS(CV1295)))</f>
        <v>-2.0381428756221641E-2</v>
      </c>
      <c r="DL1296" s="30">
        <f>(DI1296^2)*(1-COS(RADIANS(CV1295)))+(COS(RADIANS(CV1295)))</f>
        <v>0.70853198952232399</v>
      </c>
      <c r="DM1296" s="30">
        <f>(DI1296*DI1297)*(1-COS(RADIANS(CV1295)))-DI1295*(SIN(RADIANS(CV1295)))</f>
        <v>0.70538430460663959</v>
      </c>
      <c r="DO1296">
        <v>-0.38284733817110439</v>
      </c>
      <c r="DQ1296" s="28">
        <f>(DB1295*DB1296)*(1-COS(RADIANS(CU1295)))+DB1297*(SIN(RADIANS(CU1295)))</f>
        <v>0.86602540378443871</v>
      </c>
      <c r="DR1296" s="28">
        <f>(DB1296^2)*(1-COS(RADIANS(CU1295)))+(COS(RADIANS(CU1295)))</f>
        <v>-0.49999999999999978</v>
      </c>
      <c r="DS1296" s="28">
        <f>(DB1296*DB1297)*(1-COS(RADIANS(CU1295)))-DB1295*(SIN(RADIANS(CU1295)))</f>
        <v>0</v>
      </c>
      <c r="DU1296" s="61">
        <v>-0.80066583006600411</v>
      </c>
      <c r="DW1296" s="17">
        <v>0</v>
      </c>
      <c r="DX1296">
        <v>0</v>
      </c>
      <c r="DZ1296" s="73">
        <f>(DB1295*DB1296)*(1-COS(RADIANS(CW1295-45)))+DB1297*(SIN(RADIANS(CW1295-45)))</f>
        <v>0.82571260627861753</v>
      </c>
      <c r="EA1296" s="73">
        <f>(DB1296^2)*(1-COS(RADIANS(CW1295-45)))+(COS(RADIANS(CW1295-45)))</f>
        <v>-0.56409103151226647</v>
      </c>
      <c r="EB1296" s="73">
        <f>(DB1296*DB1297)*(1-COS(RADIANS(CW1295-45)))-DB1295*(SIN(RADIANS(CW1295-45)))</f>
        <v>0</v>
      </c>
      <c r="EC1296" s="10"/>
      <c r="ED1296">
        <v>0.82571260627861753</v>
      </c>
      <c r="EE1296" s="1">
        <v>0.59654077687104301</v>
      </c>
      <c r="EG1296">
        <f>CY1296+DU1296</f>
        <v>-1.3133544269707249</v>
      </c>
      <c r="EH1296">
        <f>EG1296/(SQRT(EG1295^2+EG1296^2+EG1297^2))</f>
        <v>-0.92868182141237199</v>
      </c>
      <c r="EJ1296">
        <f>Q1296+AM1296</f>
        <v>0</v>
      </c>
      <c r="EK1296">
        <f>EJ1296/(SQRT(EJ1295^2+EJ1296^2+EJ1297^2))</f>
        <v>0</v>
      </c>
      <c r="EM1296" s="23">
        <f>CY1297*DU1295-CY1295*DU1297</f>
        <v>0.3099752105710798</v>
      </c>
      <c r="EP1296" s="9">
        <f>((SUMPRODUCT(CM1296:CM1298,BZ1296:BZ1298))*(SUMPRODUCT(CM1296:CM1298,CA1296:CA1298)))-((SUMPRODUCT(CN1296:CN1298,BZ1296:BZ1298))*(SUMPRODUCT(CN1296:CN1298,CA1296:CA1298)))</f>
        <v>-2.0046692028420909E-2</v>
      </c>
      <c r="EY1296" s="28"/>
      <c r="EZ1296" s="10"/>
      <c r="FA1296" s="61">
        <v>-0.49863696646139211</v>
      </c>
      <c r="FB1296" s="13">
        <f>BW1297</f>
        <v>0</v>
      </c>
      <c r="FC1296" s="17">
        <v>0</v>
      </c>
      <c r="FD1296">
        <v>0</v>
      </c>
      <c r="FF1296" s="73">
        <f>(FD1295*FD1296)*(1-COS(RADIANS(EY1295+45)))+FD1297*(SIN(RADIANS(EY1295+45)))</f>
        <v>-0.5784157897210942</v>
      </c>
      <c r="FG1296" s="73">
        <f>(FD1296^2)*(1-COS(RADIANS(EY1295+45)))+(COS(RADIANS(EY1295+45)))</f>
        <v>-0.81574210029967376</v>
      </c>
      <c r="FH1296" s="73">
        <f>(FD1296*FD1297)*(1-COS(RADIANS(EY1295+45)))-FD1295*(SIN(RADIANS(EY1295+45)))</f>
        <v>0</v>
      </c>
      <c r="FI1296" s="10"/>
      <c r="FJ1296">
        <v>-0.5784157897210942</v>
      </c>
      <c r="FK1296" s="23">
        <f>SIN(RADIANS(176))*(COS(RADIANS(0)))</f>
        <v>6.9756473744125524E-2</v>
      </c>
      <c r="FM1296" s="30">
        <f>(FK1295*FK1296)*(1-COS(RADIANS(EX1295)))+FK1297*(SIN(RADIANS(EX1295)))</f>
        <v>-2.0381428756221641E-2</v>
      </c>
      <c r="FN1296" s="30">
        <f>(FK1296^2)*(1-COS(RADIANS(EX1295)))+(COS(RADIANS(EX1295)))</f>
        <v>0.70853198952232399</v>
      </c>
      <c r="FO1296" s="30">
        <f>(FK1296*FK1297)*(1-COS(RADIANS(EX1295)))-FK1295*(SIN(RADIANS(EX1295)))</f>
        <v>0.70538430460663959</v>
      </c>
      <c r="FQ1296">
        <v>-0.39320010076150463</v>
      </c>
      <c r="FS1296" s="28">
        <f>(FD1295*FD1296)*(1-COS(RADIANS(EW1295)))+FD1297*(SIN(RADIANS(EW1295)))</f>
        <v>0.86602540378443871</v>
      </c>
      <c r="FT1296" s="28">
        <f>(FD1296^2)*(1-COS(RADIANS(EW1295)))+(COS(RADIANS(EW1295)))</f>
        <v>-0.49999999999999978</v>
      </c>
      <c r="FU1296" s="28">
        <f>(FD1296*FD1297)*(1-COS(RADIANS(EW1295)))-FD1295*(SIN(RADIANS(EW1295)))</f>
        <v>0</v>
      </c>
      <c r="FW1296" s="61">
        <v>-0.80949153455091505</v>
      </c>
      <c r="FX1296" s="13">
        <f>BX1297</f>
        <v>0</v>
      </c>
      <c r="FY1296" s="17">
        <v>0</v>
      </c>
      <c r="FZ1296">
        <v>0</v>
      </c>
      <c r="GB1296" s="73">
        <f>(FD1295*FD1296)*(1-COS(RADIANS(EY1295-45)))+FD1297*(SIN(RADIANS(EY1295-45)))</f>
        <v>0.81574210029967376</v>
      </c>
      <c r="GC1296" s="73">
        <f>(FD1296^2)*(1-COS(RADIANS(EY1295-45)))+(COS(RADIANS(EY1295-45)))</f>
        <v>-0.5784157897210942</v>
      </c>
      <c r="GD1296" s="73">
        <f>(FD1296*FD1297)*(1-COS(RADIANS(EY1295-45)))-FD1295*(SIN(RADIANS(EY1295-45)))</f>
        <v>0</v>
      </c>
      <c r="GE1296" s="10"/>
      <c r="GF1296">
        <v>0.81574210029967376</v>
      </c>
      <c r="GG1296" s="1">
        <v>0.58976831347212111</v>
      </c>
      <c r="GI1296">
        <f>FA1296+FW1296</f>
        <v>-1.3081285010123072</v>
      </c>
      <c r="GJ1296">
        <f>GI1296/(SQRT(GI1295^2+GI1296^2+GI1297^2))</f>
        <v>-0.92498653372919581</v>
      </c>
      <c r="GL1296">
        <f>CH1297+DC1296</f>
        <v>-2.0046692028420909E-2</v>
      </c>
      <c r="GM1296" t="e">
        <f>GL1296/(SQRT(GL1295^2+GL1296^2+GL1297^2))</f>
        <v>#VALUE!</v>
      </c>
      <c r="GO1296" s="27">
        <f>FA1297*FW1295-FA1295*FW1297</f>
        <v>0.30997521057107985</v>
      </c>
    </row>
    <row r="1297" spans="1:197" x14ac:dyDescent="0.2">
      <c r="E1297" s="5" t="s">
        <v>4</v>
      </c>
      <c r="F1297" s="6" t="s">
        <v>5</v>
      </c>
      <c r="G1297" s="7" t="s">
        <v>6</v>
      </c>
      <c r="H1297" s="8" t="s">
        <v>1</v>
      </c>
      <c r="I1297">
        <v>13</v>
      </c>
      <c r="J1297" s="9" t="s">
        <v>7</v>
      </c>
      <c r="K1297">
        <v>13</v>
      </c>
      <c r="L1297" s="10"/>
      <c r="M1297" s="17">
        <f>A1249</f>
        <v>30</v>
      </c>
      <c r="N1297" s="17">
        <f>B1249</f>
        <v>-10</v>
      </c>
      <c r="O1297" s="17">
        <f>C1249</f>
        <v>261.8</v>
      </c>
      <c r="Q1297" s="61">
        <f t="array" ref="Q1297:Q1299">MMULT(AI1297:AK1299,AG1297:AG1299)</f>
        <v>0.91409387123391983</v>
      </c>
      <c r="R1297" s="13"/>
      <c r="S1297" s="17">
        <v>1</v>
      </c>
      <c r="T1297">
        <v>0</v>
      </c>
      <c r="V1297" s="73">
        <f>(T1297^2)*(1-COS(RADIANS(O1297+45)))+(COS(RADIANS(O1297+45)))</f>
        <v>0.59902359851558573</v>
      </c>
      <c r="W1297" s="73">
        <f>(T1297*T1298)*(1-COS(RADIANS(O1297+45)))-T1299*(SIN(RADIANS(O1297+45)))</f>
        <v>0.80073137094873359</v>
      </c>
      <c r="X1297" s="73">
        <f>(T1297*T1299)*(1-COS(RADIANS(O1297+45)))+T1298*(SIN(RADIANS(O1297+45)))</f>
        <v>0</v>
      </c>
      <c r="Y1297" s="10"/>
      <c r="Z1297">
        <f t="array" ref="Z1297:Z1299">MMULT(V1297:X1299,S1297:S1299)</f>
        <v>0.59902359851558573</v>
      </c>
      <c r="AA1297" s="23">
        <f>COS(RADIANS('[1]Biaxial Input'!$F$21))</f>
        <v>-0.9975640502598242</v>
      </c>
      <c r="AC1297" s="30">
        <f>(AA1297^2)*(1-COS(RADIANS(N1297)))+(COS(RADIANS(N1297)))</f>
        <v>0.99992607504832687</v>
      </c>
      <c r="AD1297" s="30">
        <f>(AA1297*AA1298)*(1-COS(RADIANS(N1297)))-AA1299*(SIN(RADIANS(N1297)))</f>
        <v>-1.0571760619211149E-3</v>
      </c>
      <c r="AE1297" s="30">
        <f>(AA1297*AA1299)*(1-COS(RADIANS(N1297)))+AA1298*(SIN(RADIANS(N1297)))</f>
        <v>-1.2113084546138469E-2</v>
      </c>
      <c r="AG1297">
        <f t="array" ref="AG1297:AG1299">MMULT(AC1297:AE1299,Z1297:Z1299)</f>
        <v>0.59982582976241072</v>
      </c>
      <c r="AI1297" s="28">
        <f>(T1297^2)*(1-COS(RADIANS(M1297)))+(COS(RADIANS(M1297)))</f>
        <v>0.86602540378443871</v>
      </c>
      <c r="AJ1297" s="28">
        <f>(T1297*T1298)*(1-COS(RADIANS(M1297)))-T1299*(SIN(RADIANS(M1297)))</f>
        <v>-0.49999999999999994</v>
      </c>
      <c r="AK1297" s="28">
        <f>(T1297*T1299)*(1-COS(RADIANS(M1297)))+T1298*(SIN(RADIANS(M1297)))</f>
        <v>0</v>
      </c>
      <c r="AM1297" s="61">
        <f t="array" ref="AM1297:AM1299">MMULT(AI1297:AK1299,AW1297:AW1299)</f>
        <v>-0.39829358805290327</v>
      </c>
      <c r="AN1297" s="13"/>
      <c r="AO1297" s="17">
        <v>1</v>
      </c>
      <c r="AP1297">
        <v>0</v>
      </c>
      <c r="AR1297" s="73">
        <f>(T1297^2)*(1-COS(RADIANS(O1297-45)))+(COS(RADIANS(O1297-45)))</f>
        <v>-0.80073137094873326</v>
      </c>
      <c r="AS1297" s="73">
        <f>(T1297*T1298)*(1-COS(RADIANS(O1297-45)))-T1299*(SIN(RADIANS(O1297-45)))</f>
        <v>0.59902359851558606</v>
      </c>
      <c r="AT1297" s="73">
        <f>(T1297*T1299)*(1-COS(RADIANS(O1297-45)))+T1298*(SIN(RADIANS(O1297-45)))</f>
        <v>0</v>
      </c>
      <c r="AU1297" s="10"/>
      <c r="AV1297">
        <f t="array" ref="AV1297:AV1299">MMULT(AR1297:AT1299,S1297:S1299)</f>
        <v>-0.80073137094873326</v>
      </c>
      <c r="AW1297" s="1">
        <f t="array" ref="AW1297:AW1299">MMULT(AC1297:AE1299,AV1297:AV1299)</f>
        <v>-0.80003890351195617</v>
      </c>
      <c r="BY1297" t="s">
        <v>9</v>
      </c>
      <c r="BZ1297" s="5">
        <f t="shared" si="1953"/>
        <v>0.3492962422733713</v>
      </c>
      <c r="CA1297" s="6">
        <f t="shared" si="1953"/>
        <v>-0.34518112468713447</v>
      </c>
      <c r="CB1297" s="7">
        <f>CY1296</f>
        <v>-0.51268859690472079</v>
      </c>
      <c r="CC1297" s="8">
        <f>DU1296</f>
        <v>-0.80066583006600411</v>
      </c>
      <c r="CE1297" s="10"/>
      <c r="CH1297">
        <f>((SUMPRODUCT(CM1296:CM1298,CK1296:CK1298))*(SUMPRODUCT(CM1296:CM1298,CL1296:CL1298)))-((SUMPRODUCT(CN1296:CN1298,CK1296:CK1298))*(SUMPRODUCT(CN1296:CN1298,CL1296:CL1298)))</f>
        <v>-2.0046692028420909E-2</v>
      </c>
      <c r="CI1297" s="67"/>
      <c r="CJ1297" s="10" t="s">
        <v>9</v>
      </c>
      <c r="CK1297" s="5">
        <f t="shared" si="1954"/>
        <v>0.3492962422733713</v>
      </c>
      <c r="CL1297" s="6">
        <f t="shared" si="1954"/>
        <v>-0.34518112468713447</v>
      </c>
      <c r="CM1297" s="7">
        <f>FA1296</f>
        <v>-0.49863696646139211</v>
      </c>
      <c r="CN1297" s="8">
        <f>FW1296</f>
        <v>-0.80949153455091505</v>
      </c>
      <c r="CP1297">
        <f t="shared" si="1952"/>
        <v>-9.8670839279614439E-2</v>
      </c>
      <c r="CQ1297">
        <f t="shared" si="1952"/>
        <v>-0.32743703463395935</v>
      </c>
      <c r="CR1297">
        <f>CK1299</f>
        <v>0</v>
      </c>
      <c r="CS1297">
        <f>CN1299</f>
        <v>0</v>
      </c>
      <c r="CW1297" s="28"/>
      <c r="CY1297" s="61">
        <v>0.43862946188252999</v>
      </c>
      <c r="DA1297" s="17">
        <v>0</v>
      </c>
      <c r="DB1297">
        <v>1</v>
      </c>
      <c r="DD1297" s="73">
        <f>(DB1295*DB1297)*(1-COS(RADIANS(CW1295+45)))-DB1296*(SIN(RADIANS(CW1295+45)))</f>
        <v>0</v>
      </c>
      <c r="DE1297" s="73">
        <f>(DB1296*DB1297)*(1-COS(RADIANS(CW1295+45)))+DB1295*(SIN(RADIANS(CW1295+45)))</f>
        <v>0</v>
      </c>
      <c r="DF1297" s="73">
        <f>(DB1297^2)*(1-COS(RADIANS(CW1295+45)))+(COS(RADIANS(CW1295+45)))</f>
        <v>1</v>
      </c>
      <c r="DG1297" s="10"/>
      <c r="DH1297">
        <v>0</v>
      </c>
      <c r="DI1297" s="23">
        <f>SIN(RADIANS('[1]Biaxial Input'!$F$21))*SIN(RADIANS(0))</f>
        <v>0</v>
      </c>
      <c r="DK1297" s="30">
        <f>(DI1295*DI1297)*(1-COS(RADIANS(CV1295)))-DI1296*(SIN(RADIANS(CV1295)))</f>
        <v>-4.9325275616132508E-2</v>
      </c>
      <c r="DL1297" s="30">
        <f>(DI1296*DI1297)*(1-COS(RADIANS(CV1295)))+DI1295*(SIN(RADIANS(CV1295)))</f>
        <v>-0.70538430460663959</v>
      </c>
      <c r="DM1297" s="30">
        <f>(DI1297^2)*(1-COS(RADIANS(CV1295)))+(COS(RADIANS(CV1295)))</f>
        <v>0.70710678118654757</v>
      </c>
      <c r="DO1297">
        <v>0.43862946188252999</v>
      </c>
      <c r="DQ1297" s="28">
        <f>(DB1295*DB1297)*(1-COS(RADIANS(CU1295)))-DB1296*(SIN(RADIANS(CU1295)))</f>
        <v>0</v>
      </c>
      <c r="DR1297" s="28">
        <f>(DB1296*DB1297)*(1-COS(RADIANS(CU1295)))+DB1295*(SIN(RADIANS(CU1295)))</f>
        <v>0</v>
      </c>
      <c r="DS1297" s="28">
        <f>(DB1297^2)*(1-COS(RADIANS(CU1295)))+(COS(RADIANS(CU1295)))</f>
        <v>1</v>
      </c>
      <c r="DU1297" s="61">
        <v>-0.55462076698284757</v>
      </c>
      <c r="DW1297" s="17">
        <v>0</v>
      </c>
      <c r="DX1297">
        <v>1</v>
      </c>
      <c r="DZ1297" s="73">
        <f>(DB1295*DB1295)*(1-COS(RADIANS(CW1295-45)))-DB1295*(SIN(RADIANS(CW1295-45)))</f>
        <v>0</v>
      </c>
      <c r="EA1297" s="73">
        <f>(DB1296*DB1297)*(1-COS(RADIANS(CW1295-45)))+DB1295*(SIN(RADIANS(CW1295-45)))</f>
        <v>0</v>
      </c>
      <c r="EB1297" s="73">
        <f>(DB1297^2)*(1-COS(RADIANS(CW1295-45)))+(COS(RADIANS(CW1295-45)))</f>
        <v>1</v>
      </c>
      <c r="EC1297" s="10"/>
      <c r="ED1297">
        <v>0</v>
      </c>
      <c r="EE1297" s="1">
        <v>-0.55462076698284757</v>
      </c>
      <c r="EG1297">
        <f>CY1297+DU1297</f>
        <v>-0.11599130510031758</v>
      </c>
      <c r="EH1297">
        <f>EG1297/(SQRT(EG1295^2+EG1296^2+EG1297^2))</f>
        <v>-8.2018238395112339E-2</v>
      </c>
      <c r="EJ1297">
        <f>Q1297+AM1297</f>
        <v>0.51580028318101656</v>
      </c>
      <c r="EK1297">
        <f>EJ1297/(SQRT(EJ1295^2+EJ1296^2+EJ1297^2))</f>
        <v>1</v>
      </c>
      <c r="EM1297" s="23">
        <f>CY1295*DU1296-CY1296*DU1295</f>
        <v>-0.70710678118654757</v>
      </c>
      <c r="ER1297">
        <f t="shared" ref="ER1297:ES1299" si="1955">CK1296</f>
        <v>0.93180266183863136</v>
      </c>
      <c r="ES1297">
        <f t="shared" si="1955"/>
        <v>-0.87956522186239505</v>
      </c>
      <c r="ET1297" t="e">
        <f>#REF!</f>
        <v>#REF!</v>
      </c>
      <c r="EU1297" t="e">
        <f>#REF!</f>
        <v>#REF!</v>
      </c>
      <c r="EY1297" s="28"/>
      <c r="EZ1297" s="10"/>
      <c r="FA1297" s="61">
        <v>0.44824212353487852</v>
      </c>
      <c r="FB1297" s="13">
        <f>BW1298</f>
        <v>0</v>
      </c>
      <c r="FC1297" s="17">
        <v>0</v>
      </c>
      <c r="FD1297">
        <v>1</v>
      </c>
      <c r="FF1297" s="73">
        <f>(FD1295*FD1297)*(1-COS(RADIANS(EY1295+45)))-FD1296*(SIN(RADIANS(EY1295+45)))</f>
        <v>0</v>
      </c>
      <c r="FG1297" s="73">
        <f>(FD1296*FD1297)*(1-COS(RADIANS(EY1295+45)))+FD1295*(SIN(RADIANS(EY1295+45)))</f>
        <v>0</v>
      </c>
      <c r="FH1297" s="73">
        <f>(FD1297^2)*(1-COS(RADIANS(EY1295+45)))+(COS(RADIANS(EY1295+45)))</f>
        <v>0.99999999999999989</v>
      </c>
      <c r="FI1297" s="10"/>
      <c r="FJ1297">
        <v>0</v>
      </c>
      <c r="FK1297" s="23">
        <f>SIN(RADIANS(176))*SIN(RADIANS(0))</f>
        <v>0</v>
      </c>
      <c r="FM1297" s="30">
        <f>(FK1295*FK1297)*(1-COS(RADIANS(EX1295)))-FK1296*(SIN(RADIANS(EX1295)))</f>
        <v>-4.9325275616132508E-2</v>
      </c>
      <c r="FN1297" s="30">
        <f>(FK1296*FK1297)*(1-COS(RADIANS(EX1295)))+FK1295*(SIN(RADIANS(EX1295)))</f>
        <v>-0.70538430460663959</v>
      </c>
      <c r="FO1297" s="30">
        <f>(FK1297^2)*(1-COS(RADIANS(EX1295)))+(COS(RADIANS(EX1295)))</f>
        <v>0.70710678118654757</v>
      </c>
      <c r="FQ1297">
        <v>0.44824212353487852</v>
      </c>
      <c r="FS1297" s="28">
        <f>(FD1295*FD1297)*(1-COS(RADIANS(EW1295)))-FD1296*(SIN(RADIANS(EW1295)))</f>
        <v>0</v>
      </c>
      <c r="FT1297" s="28">
        <f>(FD1296*FD1297)*(1-COS(RADIANS(EW1295)))+FD1295*(SIN(RADIANS(EW1295)))</f>
        <v>0</v>
      </c>
      <c r="FU1297" s="28">
        <f>(FD1297^2)*(1-COS(RADIANS(EW1295)))+(COS(RADIANS(EW1295)))</f>
        <v>1</v>
      </c>
      <c r="FW1297" s="61">
        <v>-0.54688115590952913</v>
      </c>
      <c r="FX1297" s="13">
        <f>BX1298</f>
        <v>0</v>
      </c>
      <c r="FY1297" s="17">
        <v>0</v>
      </c>
      <c r="FZ1297">
        <v>1</v>
      </c>
      <c r="GB1297" s="73">
        <f>(FD1295*FD1295)*(1-COS(RADIANS(EY1295-45)))-FD1295*(SIN(RADIANS(EY1295-45)))</f>
        <v>0</v>
      </c>
      <c r="GC1297" s="73">
        <f>(FD1296*FD1297)*(1-COS(RADIANS(EY1295-45)))+FD1295*(SIN(RADIANS(EY1295-45)))</f>
        <v>0</v>
      </c>
      <c r="GD1297" s="73">
        <f>(FD1297^2)*(1-COS(RADIANS(EY1295-45)))+(COS(RADIANS(EY1295-45)))</f>
        <v>1</v>
      </c>
      <c r="GE1297" s="10"/>
      <c r="GF1297">
        <v>0</v>
      </c>
      <c r="GG1297" s="1">
        <v>-0.54688115590952913</v>
      </c>
      <c r="GI1297">
        <f>FA1297+FW1297</f>
        <v>-9.8639032374650604E-2</v>
      </c>
      <c r="GJ1297">
        <f>GI1297/(SQRT(GI1295^2+GI1296^2+GI1297^2))</f>
        <v>-6.9748328681794841E-2</v>
      </c>
      <c r="GL1297" t="e">
        <f>#REF!+DC1297</f>
        <v>#REF!</v>
      </c>
      <c r="GM1297" t="e">
        <f>GL1297/(SQRT(GL1295^2+GL1296^2+GL1297^2))</f>
        <v>#REF!</v>
      </c>
      <c r="GO1297" s="27">
        <f>FA1295*FW1296-FA1296*FW1295</f>
        <v>-0.70710678118654757</v>
      </c>
    </row>
    <row r="1298" spans="1:197" x14ac:dyDescent="0.2">
      <c r="D1298" t="s">
        <v>8</v>
      </c>
      <c r="E1298" s="5">
        <f t="shared" ref="E1298:F1300" si="1956">E1293</f>
        <v>0.93180153032697366</v>
      </c>
      <c r="F1298" s="6">
        <f t="shared" si="1956"/>
        <v>-0.87956667635105046</v>
      </c>
      <c r="G1298" s="7">
        <f>Q1297</f>
        <v>0.91409387123391983</v>
      </c>
      <c r="H1298" s="8">
        <f>AM1297</f>
        <v>-0.39829358805290327</v>
      </c>
      <c r="J1298" s="9">
        <f>((SUMPRODUCT(G1298:G1300,E1298:E1300))*(SUMPRODUCT(G1298:G1300,F1298:F1300)))-((SUMPRODUCT(H1298:H1300,E1298:E1300))*(SUMPRODUCT(H1298:H1300,F1298:F1300)))</f>
        <v>1.6335284621198598E-2</v>
      </c>
      <c r="Q1298" s="61">
        <v>-0.38360536833965087</v>
      </c>
      <c r="S1298" s="17">
        <v>0</v>
      </c>
      <c r="T1298">
        <v>0</v>
      </c>
      <c r="V1298" s="73">
        <f>(T1297*T1298)*(1-COS(RADIANS(O1297+45)))+T1299*(SIN(RADIANS(O1297+45)))</f>
        <v>-0.80073137094873359</v>
      </c>
      <c r="W1298" s="73">
        <f>(T1298^2)*(1-COS(RADIANS(O1297+45)))+(COS(RADIANS(O1297+45)))</f>
        <v>0.59902359851558573</v>
      </c>
      <c r="X1298" s="73">
        <f>(T1298*T1299)*(1-COS(RADIANS(O1297+45)))-T1297*(SIN(RADIANS(O1297+45)))</f>
        <v>0</v>
      </c>
      <c r="Y1298" s="10"/>
      <c r="Z1298">
        <v>-0.80073137094873359</v>
      </c>
      <c r="AA1298" s="23">
        <f>SIN(RADIANS('[1]Biaxial Input'!$F$21))*(COS(RADIANS(0)))</f>
        <v>6.9756473744125524E-2</v>
      </c>
      <c r="AC1298" s="30">
        <f>(AA1297*AA1298)*(1-COS(RADIANS(N1297)))+AA1299*(SIN(RADIANS(N1297)))</f>
        <v>-1.0571760619211149E-3</v>
      </c>
      <c r="AD1298" s="30">
        <f>(AA1298^2)*(1-COS(RADIANS(N1297)))+(COS(RADIANS(N1297)))</f>
        <v>0.98488167796388115</v>
      </c>
      <c r="AE1298" s="30">
        <f>(AA1298*AA1299)*(1-COS(RADIANS(N1297)))-AA1297*(SIN(RADIANS(N1297)))</f>
        <v>-0.17322517943366056</v>
      </c>
      <c r="AG1298">
        <v>-0.78925892962718425</v>
      </c>
      <c r="AI1298" s="28">
        <f>(T1297*T1298)*(1-COS(RADIANS(M1297)))+T1299*(SIN(RADIANS(M1297)))</f>
        <v>0.49999999999999994</v>
      </c>
      <c r="AJ1298" s="28">
        <f>(T1298^2)*(1-COS(RADIANS(M1297)))+(COS(RADIANS(M1297)))</f>
        <v>0.86602540378443871</v>
      </c>
      <c r="AK1298" s="28">
        <f>(T1298*T1299)*(1-COS(RADIANS(M1297)))-T1297*(SIN(RADIANS(M1297)))</f>
        <v>0</v>
      </c>
      <c r="AM1298" s="61">
        <v>-0.91021307618737568</v>
      </c>
      <c r="AO1298" s="17">
        <v>0</v>
      </c>
      <c r="AP1298">
        <v>0</v>
      </c>
      <c r="AR1298" s="73">
        <f>(T1297*T1298)*(1-COS(RADIANS(O1297-45)))+T1299*(SIN(RADIANS(O1297-45)))</f>
        <v>-0.59902359851558606</v>
      </c>
      <c r="AS1298" s="73">
        <f>(T1298^2)*(1-COS(RADIANS(O1297-45)))+(COS(RADIANS(O1297-45)))</f>
        <v>-0.80073137094873326</v>
      </c>
      <c r="AT1298" s="73">
        <f>(T1298*T1299)*(1-COS(RADIANS(O1297-45)))-T1297*(SIN(RADIANS(O1297-45)))</f>
        <v>0</v>
      </c>
      <c r="AU1298" s="10"/>
      <c r="AV1298">
        <v>-0.59902359851558606</v>
      </c>
      <c r="AW1298" s="1">
        <v>-0.58912085280859638</v>
      </c>
      <c r="BY1298" t="s">
        <v>10</v>
      </c>
      <c r="BZ1298" s="5">
        <f t="shared" si="1953"/>
        <v>-9.8670839279614439E-2</v>
      </c>
      <c r="CA1298" s="6">
        <f t="shared" si="1953"/>
        <v>-0.32743703463395935</v>
      </c>
      <c r="CB1298" s="7">
        <f>CY1297</f>
        <v>0.43862946188252999</v>
      </c>
      <c r="CC1298" s="8">
        <f>DU1297</f>
        <v>-0.55462076698284757</v>
      </c>
      <c r="CE1298" s="10"/>
      <c r="CG1298" s="10" t="s">
        <v>160</v>
      </c>
      <c r="CH1298" s="10">
        <f>-CH1295*((EY1295-CW1295)/(CH1297-CE1296))</f>
        <v>169.3391946992854</v>
      </c>
      <c r="CI1298" s="67"/>
      <c r="CJ1298" s="10" t="s">
        <v>10</v>
      </c>
      <c r="CK1298" s="5">
        <f t="shared" si="1954"/>
        <v>-9.8670839279614439E-2</v>
      </c>
      <c r="CL1298" s="6">
        <f t="shared" si="1954"/>
        <v>-0.32743703463395935</v>
      </c>
      <c r="CM1298" s="7">
        <f>FA1297</f>
        <v>0.44824212353487852</v>
      </c>
      <c r="CN1298" s="8">
        <f>FW1297</f>
        <v>-0.54688115590952913</v>
      </c>
      <c r="CW1298" s="28"/>
      <c r="DH1298" s="10"/>
      <c r="DI1298" s="10"/>
      <c r="DJ1298" s="10"/>
      <c r="DK1298" s="10"/>
      <c r="DL1298" s="10"/>
      <c r="DM1298" s="10"/>
      <c r="DN1298" s="10"/>
      <c r="DO1298" s="10"/>
      <c r="DP1298" s="10"/>
      <c r="EE1298" s="1"/>
      <c r="EI1298" s="64">
        <f>(DEGREES(ACOS((EH1295*EK1295+EH1296*EK1296+EH1297*EK1297)/((SQRT(EH1295^2+EH1296^2+EH1297^2))*(SQRT(EK1295^2+EK1296^2+EK1297^2))))))</f>
        <v>94.704583606965016</v>
      </c>
      <c r="ER1298">
        <f t="shared" si="1955"/>
        <v>0.3492962422733713</v>
      </c>
      <c r="ES1298">
        <f t="shared" si="1955"/>
        <v>-0.34518112468713447</v>
      </c>
      <c r="ET1298" t="e">
        <f>#REF!</f>
        <v>#REF!</v>
      </c>
      <c r="EU1298" t="e">
        <f>#REF!</f>
        <v>#REF!</v>
      </c>
      <c r="EY1298" s="28"/>
      <c r="EZ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  <c r="FR1298" s="10"/>
      <c r="GG1298" s="1"/>
      <c r="GK1298" s="64" t="e">
        <f>(DEGREES(ACOS((GJ1295*GM1295+GJ1296*GM1296+GJ1297*GM1297)/((SQRT(GJ1295^2+GJ1296^2+GJ1297^2))*(SQRT(GM1295^2+GM1296^2+GM1297^2))))))</f>
        <v>#VALUE!</v>
      </c>
    </row>
    <row r="1299" spans="1:197" x14ac:dyDescent="0.2">
      <c r="D1299" t="s">
        <v>9</v>
      </c>
      <c r="E1299" s="5">
        <f t="shared" si="1956"/>
        <v>0.3492994805856065</v>
      </c>
      <c r="F1299" s="6">
        <f t="shared" si="1956"/>
        <v>-0.3451779549666063</v>
      </c>
      <c r="G1299" s="7">
        <f t="shared" ref="G1299:G1300" si="1957">Q1298</f>
        <v>-0.38360536833965087</v>
      </c>
      <c r="H1299" s="8">
        <f t="shared" ref="H1299:H1300" si="1958">AM1298</f>
        <v>-0.91021307618737568</v>
      </c>
      <c r="J1299" s="10"/>
      <c r="Q1299" s="61">
        <v>-0.13145081191680399</v>
      </c>
      <c r="S1299" s="17">
        <v>0</v>
      </c>
      <c r="T1299">
        <v>1</v>
      </c>
      <c r="V1299" s="73">
        <f>(T1297*T1299)*(1-COS(RADIANS(O1297+45)))-T1298*(SIN(RADIANS(O1297+45)))</f>
        <v>0</v>
      </c>
      <c r="W1299" s="73">
        <f>(T1298*T1299)*(1-COS(RADIANS(O1297+45)))+T1297*(SIN(RADIANS(O1297+45)))</f>
        <v>0</v>
      </c>
      <c r="X1299" s="73">
        <f>(T1299^2)*(1-COS(RADIANS(O1297+45)))+(COS(RADIANS(O1297+45)))</f>
        <v>1</v>
      </c>
      <c r="Y1299" s="10"/>
      <c r="Z1299">
        <v>0</v>
      </c>
      <c r="AA1299" s="23">
        <f>SIN(RADIANS('[1]Biaxial Input'!$F$21))*SIN(RADIANS(0))</f>
        <v>0</v>
      </c>
      <c r="AC1299" s="30">
        <f>(AA1297*AA1299)*(1-COS(RADIANS(N1297)))-AA1298*(SIN(RADIANS(N1297)))</f>
        <v>1.2113084546138469E-2</v>
      </c>
      <c r="AD1299" s="30">
        <f>(AA1298*AA1299)*(1-COS(RADIANS(N1297)))+AA1297*(SIN(RADIANS(N1297)))</f>
        <v>0.17322517943366056</v>
      </c>
      <c r="AE1299" s="30">
        <f>(AA1299^2)*(1-COS(RADIANS(N1297)))+(COS(RADIANS(N1297)))</f>
        <v>0.98480775301220802</v>
      </c>
      <c r="AG1299">
        <v>-0.13145081191680399</v>
      </c>
      <c r="AI1299" s="28">
        <f>(T1297*T1299)*(1-COS(RADIANS(M1297)))-T1298*(SIN(RADIANS(M1297)))</f>
        <v>0</v>
      </c>
      <c r="AJ1299" s="28">
        <f>(T1298*T1299)*(1-COS(RADIANS(M1297)))+T1297*(SIN(RADIANS(M1297)))</f>
        <v>0</v>
      </c>
      <c r="AK1299" s="28">
        <f>(T1299^2)*(1-COS(RADIANS(M1297)))+(COS(RADIANS(M1297)))</f>
        <v>1</v>
      </c>
      <c r="AM1299" s="61">
        <v>-0.1134652971329068</v>
      </c>
      <c r="AO1299" s="17">
        <v>0</v>
      </c>
      <c r="AP1299">
        <v>1</v>
      </c>
      <c r="AR1299" s="73">
        <f>(T1297*T1297)*(1-COS(RADIANS(O1297-45)))-T1297*(SIN(RADIANS(O1297-45)))</f>
        <v>0</v>
      </c>
      <c r="AS1299" s="73">
        <f>(T1298*T1299)*(1-COS(RADIANS(O1297-45)))+T1297*(SIN(RADIANS(O1297-45)))</f>
        <v>0</v>
      </c>
      <c r="AT1299" s="73">
        <f>(T1299^2)*(1-COS(RADIANS(O1297-45)))+(COS(RADIANS(O1297-45)))</f>
        <v>1</v>
      </c>
      <c r="AU1299" s="10"/>
      <c r="AV1299">
        <v>0</v>
      </c>
      <c r="AW1299" s="1">
        <v>-0.1134652971329068</v>
      </c>
      <c r="CE1299" s="10"/>
      <c r="CS1299" s="15"/>
      <c r="CW1299" s="28"/>
      <c r="CY1299" s="82" t="s">
        <v>148</v>
      </c>
      <c r="CZ1299" s="13"/>
      <c r="DB1299" s="10"/>
      <c r="DC1299" s="10"/>
      <c r="DD1299" s="10"/>
      <c r="DE1299" s="10"/>
      <c r="DF1299" s="10"/>
      <c r="DG1299" s="10"/>
      <c r="DH1299" s="80"/>
      <c r="DI1299" s="23" t="s">
        <v>149</v>
      </c>
      <c r="DM1299" s="1"/>
      <c r="DO1299" s="80"/>
      <c r="DS1299" s="13"/>
      <c r="DT1299" s="81"/>
      <c r="DU1299" s="82" t="s">
        <v>150</v>
      </c>
      <c r="DW1299" s="13"/>
      <c r="DX1299" s="13"/>
      <c r="EA1299" s="1"/>
      <c r="EE1299" s="1"/>
      <c r="ER1299">
        <f t="shared" si="1955"/>
        <v>-9.8670839279614439E-2</v>
      </c>
      <c r="ES1299">
        <f t="shared" si="1955"/>
        <v>-0.32743703463395935</v>
      </c>
      <c r="ET1299" t="e">
        <f>#REF!</f>
        <v>#REF!</v>
      </c>
      <c r="EU1299" t="e">
        <f>#REF!</f>
        <v>#REF!</v>
      </c>
      <c r="EY1299" s="28"/>
      <c r="EZ1299" s="10"/>
      <c r="FA1299" s="82" t="s">
        <v>148</v>
      </c>
      <c r="FB1299" s="13"/>
      <c r="FD1299" s="10"/>
      <c r="FE1299" s="10"/>
      <c r="FF1299" s="10"/>
      <c r="FG1299" s="10"/>
      <c r="FH1299" s="10"/>
      <c r="FI1299" s="10"/>
      <c r="FJ1299" s="80"/>
      <c r="FK1299" s="23" t="s">
        <v>149</v>
      </c>
      <c r="FO1299" s="1"/>
      <c r="FQ1299" s="80"/>
      <c r="FU1299" s="13"/>
      <c r="FV1299" s="81"/>
      <c r="FW1299" s="82" t="s">
        <v>150</v>
      </c>
      <c r="FY1299" s="13"/>
      <c r="FZ1299" s="13"/>
      <c r="GC1299" s="1"/>
      <c r="GG1299" s="1"/>
      <c r="GK1299" s="13"/>
    </row>
    <row r="1300" spans="1:197" x14ac:dyDescent="0.2">
      <c r="D1300" t="s">
        <v>10</v>
      </c>
      <c r="E1300" s="5">
        <f t="shared" si="1956"/>
        <v>-9.8670061026308639E-2</v>
      </c>
      <c r="F1300" s="6">
        <f t="shared" si="1956"/>
        <v>-0.32743646904069484</v>
      </c>
      <c r="G1300" s="7">
        <f t="shared" si="1957"/>
        <v>-0.13145081191680399</v>
      </c>
      <c r="H1300" s="8">
        <f t="shared" si="1958"/>
        <v>-0.1134652971329068</v>
      </c>
      <c r="J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W1300" s="1"/>
      <c r="BZ1300" s="5" t="s">
        <v>4</v>
      </c>
      <c r="CA1300" s="6" t="s">
        <v>5</v>
      </c>
      <c r="CB1300" s="7" t="s">
        <v>6</v>
      </c>
      <c r="CC1300" s="8" t="s">
        <v>1</v>
      </c>
      <c r="CD1300">
        <v>11</v>
      </c>
      <c r="CE1300" s="9" t="s">
        <v>7</v>
      </c>
      <c r="CG1300" s="90" t="s">
        <v>157</v>
      </c>
      <c r="CH1300" s="61">
        <f>CE1301-((CH1302-CE1301)/(EY1300-CW1300))*CW1300</f>
        <v>4.2751416909464126</v>
      </c>
      <c r="CI1300" s="10"/>
      <c r="CK1300" s="5" t="s">
        <v>4</v>
      </c>
      <c r="CL1300" s="6" t="s">
        <v>5</v>
      </c>
      <c r="CM1300" s="7" t="s">
        <v>6</v>
      </c>
      <c r="CN1300" s="8" t="s">
        <v>1</v>
      </c>
      <c r="CO1300" s="10"/>
      <c r="CP1300">
        <f t="shared" ref="CP1300:CQ1302" si="1959">BZ1301</f>
        <v>0.93180266183863136</v>
      </c>
      <c r="CQ1300">
        <f t="shared" si="1959"/>
        <v>-0.87956522186239505</v>
      </c>
      <c r="CR1300">
        <f>CI1304</f>
        <v>0</v>
      </c>
      <c r="CS1300">
        <f>CL1304</f>
        <v>0</v>
      </c>
      <c r="CU1300" s="17">
        <f>CU1204</f>
        <v>90</v>
      </c>
      <c r="CV1300" s="17">
        <f>CV1204</f>
        <v>50</v>
      </c>
      <c r="CW1300" s="31">
        <f>CH1207</f>
        <v>209.07371265078723</v>
      </c>
      <c r="CY1300" s="61">
        <f t="array" ref="CY1300:CY1302">MMULT(DQ1300:DS1302,DO1300:DO1302)</f>
        <v>0.61296518214535589</v>
      </c>
      <c r="CZ1300" s="13"/>
      <c r="DA1300" s="17">
        <v>1</v>
      </c>
      <c r="DB1300">
        <v>0</v>
      </c>
      <c r="DD1300" s="73">
        <f>(DB1300^2)*(1-COS(RADIANS(CW1300+45)))+(COS(RADIANS(CW1300+45)))</f>
        <v>-0.27440043752077092</v>
      </c>
      <c r="DE1300" s="73">
        <f>(DB1300*DB1301)*(1-COS(RADIANS(CW1300+45)))-DB1302*(SIN(RADIANS(CW1300+45)))</f>
        <v>0.961615515623791</v>
      </c>
      <c r="DF1300" s="73">
        <f>(DB1300*DB1302)*(1-COS(RADIANS(CW1300+45)))+DB1301*(SIN(RADIANS(CW1300+45)))</f>
        <v>0</v>
      </c>
      <c r="DG1300" s="10"/>
      <c r="DH1300">
        <f t="array" ref="DH1300:DH1302">MMULT(DD1300:DF1302,DA1300:DA1302)</f>
        <v>-0.27440043752077092</v>
      </c>
      <c r="DI1300" s="23">
        <f>COS(RADIANS('[1]Biaxial Input'!$F$21))</f>
        <v>-0.9975640502598242</v>
      </c>
      <c r="DK1300" s="30">
        <f>(DI1300^2)*(1-COS(RADIANS(CV1300)))+(COS(RADIANS(CV1300)))</f>
        <v>0.99826181678640502</v>
      </c>
      <c r="DL1300" s="30">
        <f>(DI1300*DI1301)*(1-COS(RADIANS(CV1300)))-DI1302*(SIN(RADIANS(CV1300)))</f>
        <v>-2.4857178030640859E-2</v>
      </c>
      <c r="DM1300" s="30">
        <f>(DI1300*DI1302)*(1-COS(RADIANS(CV1300)))+DI1301*(SIN(RADIANS(CV1300)))</f>
        <v>5.3436559083262246E-2</v>
      </c>
      <c r="DO1300">
        <f t="array" ref="DO1300:DO1302">MMULT(DK1300:DM1302,DH1300:DH1302)</f>
        <v>-0.25002043121758211</v>
      </c>
      <c r="DQ1300" s="28">
        <f>(DB1300^2)*(1-COS(RADIANS(CU1300)))+(COS(RADIANS(CU1300)))</f>
        <v>6.1257422745431001E-17</v>
      </c>
      <c r="DR1300" s="28">
        <f>(DB1300*DB1301)*(1-COS(RADIANS(CU1300)))-DB1302*(SIN(RADIANS(CU1300)))</f>
        <v>-1</v>
      </c>
      <c r="DS1300" s="28">
        <f>(DB1300*DB1302)*(1-COS(RADIANS(CU1300)))+DB1301*(SIN(RADIANS(CU1300)))</f>
        <v>0</v>
      </c>
      <c r="DU1300" s="61">
        <f t="array" ref="DU1300:DU1302">MMULT(DQ1300:DS1302,EE1300:EE1302)</f>
        <v>-0.20076120763410574</v>
      </c>
      <c r="DV1300" s="13"/>
      <c r="DW1300" s="17">
        <v>1</v>
      </c>
      <c r="DX1300">
        <v>0</v>
      </c>
      <c r="DZ1300" s="73">
        <f>(DB1300^2)*(1-COS(RADIANS(CW1300-45)))+(COS(RADIANS(CW1300-45)))</f>
        <v>-0.961615515623791</v>
      </c>
      <c r="EA1300" s="73">
        <f>(DB1300*DB1301)*(1-COS(RADIANS(CW1300-45)))-DB1302*(SIN(RADIANS(CW1300-45)))</f>
        <v>-0.27440043752077087</v>
      </c>
      <c r="EB1300" s="73">
        <f>(DB1300*DB1302)*(1-COS(RADIANS(CW1300-45)))+DB1301*(SIN(RADIANS(CW1300-45)))</f>
        <v>0</v>
      </c>
      <c r="EC1300" s="10"/>
      <c r="ED1300">
        <f t="array" ref="ED1300:ED1302">MMULT(DZ1300:EB1302,DA1300:DA1302)</f>
        <v>-0.961615515623791</v>
      </c>
      <c r="EE1300" s="1">
        <f t="array" ref="EE1300:EE1302">MMULT(DK1300:DM1302,ED1300:ED1302)</f>
        <v>-0.96676487220374074</v>
      </c>
      <c r="EG1300">
        <f>CY1300+DU1300</f>
        <v>0.41220397451125013</v>
      </c>
      <c r="EH1300">
        <f>EG1300/(SQRT(EG1300^2+EG1301^2+EG1302^2))</f>
        <v>0.29147222560895175</v>
      </c>
      <c r="EJ1300">
        <f>Q1300+AM1300</f>
        <v>0</v>
      </c>
      <c r="EK1300">
        <f>EJ1300/(SQRT(EJ1300^2+EJ1301^2+EJ1302^2))</f>
        <v>0</v>
      </c>
      <c r="EM1300" s="23">
        <f>CY1301*DU1302-CY1302*DU1301</f>
        <v>0.76417839735679927</v>
      </c>
      <c r="EO1300" s="15">
        <v>11</v>
      </c>
      <c r="EP1300" s="9" t="s">
        <v>7</v>
      </c>
      <c r="EW1300" s="17">
        <f>CU1300</f>
        <v>90</v>
      </c>
      <c r="EX1300" s="17">
        <f>CV1300</f>
        <v>50</v>
      </c>
      <c r="EY1300" s="31">
        <f>1+CW1300</f>
        <v>210.07371265078723</v>
      </c>
      <c r="EZ1300" s="10"/>
      <c r="FA1300" s="61">
        <f t="array" ref="FA1300:FA1302">MMULT(FS1300:FU1302,FQ1300:FQ1302)</f>
        <v>0.61637559077162185</v>
      </c>
      <c r="FB1300" s="13">
        <f>BW1301</f>
        <v>0</v>
      </c>
      <c r="FC1300" s="17">
        <v>1</v>
      </c>
      <c r="FD1300">
        <v>0</v>
      </c>
      <c r="FF1300" s="73">
        <f>(FD1300^2)*(1-COS(RADIANS(EY1300+45)))+(COS(RADIANS(EY1300+45)))</f>
        <v>-0.25757614018998398</v>
      </c>
      <c r="FG1300" s="73">
        <f>(FD1300*FD1301)*(1-COS(RADIANS(EY1300+45)))-FD1302*(SIN(RADIANS(EY1300+45)))</f>
        <v>0.96625800488525304</v>
      </c>
      <c r="FH1300" s="73">
        <f>(FD1300*FD1302)*(1-COS(RADIANS(EY1300+45)))+FD1301*(SIN(RADIANS(EY1300+45)))</f>
        <v>0</v>
      </c>
      <c r="FI1300" s="10"/>
      <c r="FJ1300">
        <f t="array" ref="FJ1300:FJ1302">MMULT(FF1300:FH1302,FC1300:FC1302)</f>
        <v>-0.25757614018998398</v>
      </c>
      <c r="FK1300" s="23">
        <f>COS(RADIANS(176))</f>
        <v>-0.9975640502598242</v>
      </c>
      <c r="FM1300" s="30">
        <f>(FK1300^2)*(1-COS(RADIANS(EX1300)))+(COS(RADIANS(EX1300)))</f>
        <v>0.99826181678640502</v>
      </c>
      <c r="FN1300" s="30">
        <f>(FK1300*FK1301)*(1-COS(RADIANS(EX1300)))-FK1302*(SIN(RADIANS(EX1300)))</f>
        <v>-2.4857178030640859E-2</v>
      </c>
      <c r="FO1300" s="30">
        <f>(FK1300*FK1302)*(1-COS(RADIANS(EX1300)))+FK1301*(SIN(RADIANS(EX1300)))</f>
        <v>5.3436559083262246E-2</v>
      </c>
      <c r="FQ1300">
        <f t="array" ref="FQ1300:FQ1302">MMULT(FM1300:FO1302,FJ1300:FJ1302)</f>
        <v>-0.23310997841591857</v>
      </c>
      <c r="FS1300" s="28">
        <f>(FD1300^2)*(1-COS(RADIANS(EW1300)))+(COS(RADIANS(EW1300)))</f>
        <v>6.1257422745431001E-17</v>
      </c>
      <c r="FT1300" s="28">
        <f>(FD1300*FD1301)*(1-COS(RADIANS(EW1300)))-FD1302*(SIN(RADIANS(EW1300)))</f>
        <v>-1</v>
      </c>
      <c r="FU1300" s="28">
        <f>(FD1300*FD1302)*(1-COS(RADIANS(EW1300)))+FD1301*(SIN(RADIANS(EW1300)))</f>
        <v>0</v>
      </c>
      <c r="FW1300" s="61">
        <f t="array" ref="FW1300:FW1302">MMULT(FS1300:FU1302,GG1300:GG1302)</f>
        <v>-0.1900329132390699</v>
      </c>
      <c r="FX1300" s="13">
        <f>BX1301</f>
        <v>0</v>
      </c>
      <c r="FY1300" s="17">
        <v>1</v>
      </c>
      <c r="FZ1300">
        <v>0</v>
      </c>
      <c r="GB1300" s="73">
        <f>(FD1300^2)*(1-COS(RADIANS(EY1300-45)))+(COS(RADIANS(EY1300-45)))</f>
        <v>-0.96625800488525315</v>
      </c>
      <c r="GC1300" s="73">
        <f>(FD1300*FD1301)*(1-COS(RADIANS(EY1300-45)))-FD1302*(SIN(RADIANS(EY1300-45)))</f>
        <v>-0.25757614018998348</v>
      </c>
      <c r="GD1300" s="73">
        <f>(FD1300*FD1302)*(1-COS(RADIANS(EY1300-45)))+FD1301*(SIN(RADIANS(EY1300-45)))</f>
        <v>0</v>
      </c>
      <c r="GE1300" s="10"/>
      <c r="GF1300">
        <f t="array" ref="GF1300:GF1302">MMULT(GB1300:GD1302,FC1300:FC1302)</f>
        <v>-0.96625800488525315</v>
      </c>
      <c r="GG1300" s="1">
        <f t="array" ref="GG1300:GG1302">MMULT(FM1300:FO1302,GF1300:GF1302)</f>
        <v>-0.97098108741430755</v>
      </c>
      <c r="GI1300">
        <f>FA1300+FW1300</f>
        <v>0.42634267753255195</v>
      </c>
      <c r="GJ1300">
        <f>GI1300/(SQRT(GI1300^2+GI1301^2+GI1302^2))</f>
        <v>0.30146979839249693</v>
      </c>
      <c r="GL1300" t="e">
        <f>CH1301+DC1300</f>
        <v>#VALUE!</v>
      </c>
      <c r="GM1300" t="e">
        <f>GL1300/(SQRT(GL1300^2+GL1301^2+GL1302^2))</f>
        <v>#VALUE!</v>
      </c>
      <c r="GO1300" s="27">
        <f>FA1301*FW1302-FA1302*FW1301</f>
        <v>0.76417839735679916</v>
      </c>
    </row>
    <row r="1301" spans="1:197" x14ac:dyDescent="0.2">
      <c r="J1301" s="10"/>
      <c r="Q1301" s="82" t="s">
        <v>148</v>
      </c>
      <c r="R1301" s="13"/>
      <c r="T1301" s="10"/>
      <c r="U1301" s="10"/>
      <c r="V1301" s="10"/>
      <c r="W1301" s="10"/>
      <c r="X1301" s="10"/>
      <c r="Y1301" s="10"/>
      <c r="Z1301" s="80"/>
      <c r="AA1301" s="23" t="s">
        <v>149</v>
      </c>
      <c r="AE1301" s="1"/>
      <c r="AG1301" s="80"/>
      <c r="AK1301" s="13"/>
      <c r="AL1301" s="81"/>
      <c r="AM1301" s="82" t="s">
        <v>150</v>
      </c>
      <c r="AO1301" s="13"/>
      <c r="AP1301" s="13"/>
      <c r="AS1301" s="1"/>
      <c r="AW1301" s="1"/>
      <c r="BY1301" t="s">
        <v>8</v>
      </c>
      <c r="BZ1301" s="5">
        <f t="shared" ref="BZ1301:CA1303" si="1960">BZ1296</f>
        <v>0.93180266183863136</v>
      </c>
      <c r="CA1301" s="6">
        <f t="shared" si="1960"/>
        <v>-0.87956522186239505</v>
      </c>
      <c r="CB1301" s="7">
        <f>CY1300</f>
        <v>0.61296518214535589</v>
      </c>
      <c r="CC1301" s="8">
        <f>DU1300</f>
        <v>-0.20076120763410574</v>
      </c>
      <c r="CE1301" s="9">
        <f>((SUMPRODUCT(CB1301:CB1303,BZ1301:BZ1303))*(SUMPRODUCT(CB1301:(CB1303),CA1301:CA1303)))-((SUMPRODUCT(CC1301:CC1303,BZ1301:BZ1303))*(SUMPRODUCT(CC1301:CC1303,CA1301:CA1303)))</f>
        <v>0</v>
      </c>
      <c r="CG1301">
        <v>1</v>
      </c>
      <c r="CH1301" t="s">
        <v>161</v>
      </c>
      <c r="CI1301" s="67"/>
      <c r="CJ1301" s="1" t="s">
        <v>8</v>
      </c>
      <c r="CK1301" s="5">
        <f t="shared" ref="CK1301:CL1303" si="1961">BZ1301</f>
        <v>0.93180266183863136</v>
      </c>
      <c r="CL1301" s="6">
        <f t="shared" si="1961"/>
        <v>-0.87956522186239505</v>
      </c>
      <c r="CM1301" s="7">
        <f>FA1300</f>
        <v>0.61637559077162185</v>
      </c>
      <c r="CN1301" s="8">
        <f>FW1300</f>
        <v>-0.1900329132390699</v>
      </c>
      <c r="CO1301" s="10"/>
      <c r="CP1301">
        <f t="shared" si="1959"/>
        <v>0.3492962422733713</v>
      </c>
      <c r="CQ1301">
        <f t="shared" si="1959"/>
        <v>-0.34518112468713447</v>
      </c>
      <c r="CR1301">
        <f>CJ1304</f>
        <v>0</v>
      </c>
      <c r="CS1301">
        <f>CM1304</f>
        <v>0</v>
      </c>
      <c r="CW1301" s="28"/>
      <c r="CY1301" s="61">
        <v>-0.25002043121758216</v>
      </c>
      <c r="DA1301" s="17">
        <v>0</v>
      </c>
      <c r="DB1301">
        <v>0</v>
      </c>
      <c r="DD1301" s="73">
        <f>(DB1300*DB1301)*(1-COS(RADIANS(CW1300+45)))+DB1302*(SIN(RADIANS(CW1300+45)))</f>
        <v>-0.961615515623791</v>
      </c>
      <c r="DE1301" s="73">
        <f>(DB1301^2)*(1-COS(RADIANS(CW1300+45)))+(COS(RADIANS(CW1300+45)))</f>
        <v>-0.27440043752077092</v>
      </c>
      <c r="DF1301" s="73">
        <f>(DB1301*DB1302)*(1-COS(RADIANS(CW1300+45)))-DB1300*(SIN(RADIANS(CW1300+45)))</f>
        <v>0</v>
      </c>
      <c r="DG1301" s="10"/>
      <c r="DH1301">
        <v>-0.961615515623791</v>
      </c>
      <c r="DI1301" s="23">
        <f>SIN(RADIANS('[1]Biaxial Input'!$F$21))*(COS(RADIANS(0)))</f>
        <v>6.9756473744125524E-2</v>
      </c>
      <c r="DK1301" s="30">
        <f>(DI1300*DI1301)*(1-COS(RADIANS(CV1300)))+DI1302*(SIN(RADIANS(CV1300)))</f>
        <v>-2.4857178030640859E-2</v>
      </c>
      <c r="DL1301" s="30">
        <f>(DI1301^2)*(1-COS(RADIANS(CV1300)))+(COS(RADIANS(CV1300)))</f>
        <v>0.64452579290013434</v>
      </c>
      <c r="DM1301" s="30">
        <f>(DI1301*DI1302)*(1-COS(RADIANS(CV1300)))-DI1300*(SIN(RADIANS(CV1300)))</f>
        <v>0.76417839735679927</v>
      </c>
      <c r="DO1301">
        <v>-0.61296518214535589</v>
      </c>
      <c r="DQ1301" s="28">
        <f>(DB1300*DB1301)*(1-COS(RADIANS(CU1300)))+DB1302*(SIN(RADIANS(CU1300)))</f>
        <v>1</v>
      </c>
      <c r="DR1301" s="28">
        <f>(DB1301^2)*(1-COS(RADIANS(CU1300)))+(COS(RADIANS(CU1300)))</f>
        <v>6.1257422745431001E-17</v>
      </c>
      <c r="DS1301" s="28">
        <f>(DB1301*DB1302)*(1-COS(RADIANS(CU1300)))-DB1300*(SIN(RADIANS(CU1300)))</f>
        <v>0</v>
      </c>
      <c r="DU1301" s="61">
        <v>-0.96676487220374074</v>
      </c>
      <c r="DW1301" s="17">
        <v>0</v>
      </c>
      <c r="DX1301">
        <v>0</v>
      </c>
      <c r="DZ1301" s="73">
        <f>(DB1300*DB1301)*(1-COS(RADIANS(CW1300-45)))+DB1302*(SIN(RADIANS(CW1300-45)))</f>
        <v>0.27440043752077087</v>
      </c>
      <c r="EA1301" s="73">
        <f>(DB1301^2)*(1-COS(RADIANS(CW1300-45)))+(COS(RADIANS(CW1300-45)))</f>
        <v>-0.961615515623791</v>
      </c>
      <c r="EB1301" s="73">
        <f>(DB1301*DB1302)*(1-COS(RADIANS(CW1300-45)))-DB1300*(SIN(RADIANS(CW1300-45)))</f>
        <v>0</v>
      </c>
      <c r="EC1301" s="10"/>
      <c r="ED1301">
        <v>0.27440043752077087</v>
      </c>
      <c r="EE1301" s="1">
        <v>0.20076120763410568</v>
      </c>
      <c r="EG1301">
        <f>CY1301+DU1301</f>
        <v>-1.216785303421323</v>
      </c>
      <c r="EH1301">
        <f>EG1301/(SQRT(EG1300^2+EG1301^2+EG1302^2))</f>
        <v>-0.86039713929734818</v>
      </c>
      <c r="EJ1301">
        <f>Q1301+AM1301</f>
        <v>0</v>
      </c>
      <c r="EK1301">
        <f>EJ1301/(SQRT(EJ1300^2+EJ1301^2+EJ1302^2))</f>
        <v>0</v>
      </c>
      <c r="EM1301" s="23">
        <f>CY1302*DU1300-CY1300*DU1302</f>
        <v>-5.3436559083262267E-2</v>
      </c>
      <c r="EP1301" s="9">
        <f>((SUMPRODUCT(CM1301:CM1303,BZ1301:BZ1303))*(SUMPRODUCT(CM1301:CM1303,CA1301:CA1303)))-((SUMPRODUCT(CN1301:CN1303,BZ1301:BZ1303))*(SUMPRODUCT(CN1301:CN1303,CA1301:CA1303)))</f>
        <v>-2.0448011549338674E-2</v>
      </c>
      <c r="EY1301" s="28"/>
      <c r="EZ1301" s="10"/>
      <c r="FA1301" s="61">
        <v>-0.2331099784159186</v>
      </c>
      <c r="FB1301" s="13">
        <f>BW1302</f>
        <v>0</v>
      </c>
      <c r="FC1301" s="17">
        <v>0</v>
      </c>
      <c r="FD1301">
        <v>0</v>
      </c>
      <c r="FF1301" s="73">
        <f>(FD1300*FD1301)*(1-COS(RADIANS(EY1300+45)))+FD1302*(SIN(RADIANS(EY1300+45)))</f>
        <v>-0.96625800488525304</v>
      </c>
      <c r="FG1301" s="73">
        <f>(FD1301^2)*(1-COS(RADIANS(EY1300+45)))+(COS(RADIANS(EY1300+45)))</f>
        <v>-0.25757614018998398</v>
      </c>
      <c r="FH1301" s="73">
        <f>(FD1301*FD1302)*(1-COS(RADIANS(EY1300+45)))-FD1300*(SIN(RADIANS(EY1300+45)))</f>
        <v>0</v>
      </c>
      <c r="FI1301" s="10"/>
      <c r="FJ1301">
        <v>-0.96625800488525304</v>
      </c>
      <c r="FK1301" s="23">
        <f>SIN(RADIANS(176))*(COS(RADIANS(0)))</f>
        <v>6.9756473744125524E-2</v>
      </c>
      <c r="FM1301" s="30">
        <f>(FK1300*FK1301)*(1-COS(RADIANS(EX1300)))+FK1302*(SIN(RADIANS(EX1300)))</f>
        <v>-2.4857178030640859E-2</v>
      </c>
      <c r="FN1301" s="30">
        <f>(FK1301^2)*(1-COS(RADIANS(EX1300)))+(COS(RADIANS(EX1300)))</f>
        <v>0.64452579290013434</v>
      </c>
      <c r="FO1301" s="30">
        <f>(FK1301*FK1302)*(1-COS(RADIANS(EX1300)))-FK1300*(SIN(RADIANS(EX1300)))</f>
        <v>0.76417839735679927</v>
      </c>
      <c r="FQ1301">
        <v>-0.61637559077162185</v>
      </c>
      <c r="FS1301" s="28">
        <f>(FD1300*FD1301)*(1-COS(RADIANS(EW1300)))+FD1302*(SIN(RADIANS(EW1300)))</f>
        <v>1</v>
      </c>
      <c r="FT1301" s="28">
        <f>(FD1301^2)*(1-COS(RADIANS(EW1300)))+(COS(RADIANS(EW1300)))</f>
        <v>6.1257422745431001E-17</v>
      </c>
      <c r="FU1301" s="28">
        <f>(FD1301*FD1302)*(1-COS(RADIANS(EW1300)))-FD1300*(SIN(RADIANS(EW1300)))</f>
        <v>0</v>
      </c>
      <c r="FW1301" s="61">
        <v>-0.97098108741430755</v>
      </c>
      <c r="FX1301" s="13">
        <f>BX1302</f>
        <v>0</v>
      </c>
      <c r="FY1301" s="17">
        <v>0</v>
      </c>
      <c r="FZ1301">
        <v>0</v>
      </c>
      <c r="GB1301" s="73">
        <f>(FD1300*FD1301)*(1-COS(RADIANS(EY1300-45)))+FD1302*(SIN(RADIANS(EY1300-45)))</f>
        <v>0.25757614018998348</v>
      </c>
      <c r="GC1301" s="73">
        <f>(FD1301^2)*(1-COS(RADIANS(EY1300-45)))+(COS(RADIANS(EY1300-45)))</f>
        <v>-0.96625800488525315</v>
      </c>
      <c r="GD1301" s="73">
        <f>(FD1301*FD1302)*(1-COS(RADIANS(EY1300-45)))-FD1300*(SIN(RADIANS(EY1300-45)))</f>
        <v>0</v>
      </c>
      <c r="GE1301" s="10"/>
      <c r="GF1301">
        <v>0.25757614018998348</v>
      </c>
      <c r="GG1301" s="1">
        <v>0.19003291323906985</v>
      </c>
      <c r="GI1301">
        <f>FA1301+FW1301</f>
        <v>-1.2040910658302262</v>
      </c>
      <c r="GJ1301">
        <f>GI1301/(SQRT(GI1300^2+GI1301^2+GI1302^2))</f>
        <v>-0.85142095781469029</v>
      </c>
      <c r="GL1301">
        <f>CH1302+DC1301</f>
        <v>-2.0448011549338674E-2</v>
      </c>
      <c r="GM1301" t="e">
        <f>GL1301/(SQRT(GL1300^2+GL1301^2+GL1302^2))</f>
        <v>#VALUE!</v>
      </c>
      <c r="GO1301" s="27">
        <f>FA1302*FW1300-FA1300*FW1302</f>
        <v>-5.3436559083262267E-2</v>
      </c>
    </row>
    <row r="1302" spans="1:197" x14ac:dyDescent="0.2">
      <c r="E1302" s="5" t="s">
        <v>4</v>
      </c>
      <c r="F1302" s="6" t="s">
        <v>5</v>
      </c>
      <c r="G1302" s="7" t="s">
        <v>6</v>
      </c>
      <c r="H1302" s="8" t="s">
        <v>1</v>
      </c>
      <c r="I1302">
        <v>14</v>
      </c>
      <c r="J1302" s="9" t="s">
        <v>7</v>
      </c>
      <c r="K1302">
        <v>14</v>
      </c>
      <c r="L1302" s="10"/>
      <c r="M1302" s="17">
        <f>A1250</f>
        <v>0</v>
      </c>
      <c r="N1302" s="17">
        <f>B1250</f>
        <v>-15</v>
      </c>
      <c r="O1302" s="17">
        <f>C1250</f>
        <v>293.89999999999998</v>
      </c>
      <c r="Q1302" s="61">
        <f t="array" ref="Q1302:Q1304">MMULT(AI1302:AK1304,AG1302:AG1304)</f>
        <v>0.93365243757022276</v>
      </c>
      <c r="R1302" s="13"/>
      <c r="S1302" s="17">
        <v>1</v>
      </c>
      <c r="T1302">
        <v>0</v>
      </c>
      <c r="V1302" s="73">
        <f>(T1302^2)*(1-COS(RADIANS(O1302+45)))+(COS(RADIANS(O1302+45)))</f>
        <v>0.93295353482548893</v>
      </c>
      <c r="W1302" s="73">
        <f>(T1302*T1303)*(1-COS(RADIANS(O1302+45)))-T1304*(SIN(RADIANS(O1302+45)))</f>
        <v>0.35999680812005158</v>
      </c>
      <c r="X1302" s="73">
        <f>(T1302*T1304)*(1-COS(RADIANS(O1302+45)))+T1303*(SIN(RADIANS(O1302+45)))</f>
        <v>0</v>
      </c>
      <c r="Y1302" s="10"/>
      <c r="Z1302">
        <f t="array" ref="Z1302:Z1304">MMULT(V1302:X1304,S1302:S1304)</f>
        <v>0.93295353482548893</v>
      </c>
      <c r="AA1302" s="23">
        <f>COS(RADIANS('[1]Biaxial Input'!$F$21))</f>
        <v>-0.9975640502598242</v>
      </c>
      <c r="AC1302" s="30">
        <f>(AA1302^2)*(1-COS(RADIANS(N1302)))+(COS(RADIANS(N1302)))</f>
        <v>0.99983419624187875</v>
      </c>
      <c r="AD1302" s="30">
        <f>(AA1302*AA1303)*(1-COS(RADIANS(N1302)))-AA1304*(SIN(RADIANS(N1302)))</f>
        <v>-2.3711042090011594E-3</v>
      </c>
      <c r="AE1302" s="30">
        <f>(AA1302*AA1304)*(1-COS(RADIANS(N1302)))+AA1303*(SIN(RADIANS(N1302)))</f>
        <v>-1.8054303924173627E-2</v>
      </c>
      <c r="AG1302">
        <f t="array" ref="AG1302:AG1304">MMULT(AC1302:AE1304,Z1302:Z1304)</f>
        <v>0.93365243757022276</v>
      </c>
      <c r="AI1302" s="28">
        <f>(T1302^2)*(1-COS(RADIANS(M1302)))+(COS(RADIANS(M1302)))</f>
        <v>1</v>
      </c>
      <c r="AJ1302" s="28">
        <f>(T1302*T1303)*(1-COS(RADIANS(M1302)))-T1304*(SIN(RADIANS(M1302)))</f>
        <v>0</v>
      </c>
      <c r="AK1302" s="28">
        <f>(T1302*T1304)*(1-COS(RADIANS(M1302)))+T1303*(SIN(RADIANS(M1302)))</f>
        <v>0</v>
      </c>
      <c r="AM1302" s="61">
        <f t="array" ref="AM1302:AM1304">MMULT(AI1302:AK1304,AW1302:AW1304)</f>
        <v>-0.35772498924312635</v>
      </c>
      <c r="AN1302" s="13"/>
      <c r="AO1302" s="17">
        <v>1</v>
      </c>
      <c r="AP1302">
        <v>0</v>
      </c>
      <c r="AR1302" s="73">
        <f>(T1302^2)*(1-COS(RADIANS(O1302-45)))+(COS(RADIANS(O1302-45)))</f>
        <v>-0.35999680812005153</v>
      </c>
      <c r="AS1302" s="73">
        <f>(T1302*T1303)*(1-COS(RADIANS(O1302-45)))-T1304*(SIN(RADIANS(O1302-45)))</f>
        <v>0.93295353482548893</v>
      </c>
      <c r="AT1302" s="73">
        <f>(T1302*T1304)*(1-COS(RADIANS(O1302-45)))+T1303*(SIN(RADIANS(O1302-45)))</f>
        <v>0</v>
      </c>
      <c r="AU1302" s="10"/>
      <c r="AV1302">
        <f t="array" ref="AV1302:AV1304">MMULT(AR1302:AT1304,S1302:S1304)</f>
        <v>-0.35999680812005153</v>
      </c>
      <c r="AW1302" s="1">
        <f t="array" ref="AW1302:AW1304">MMULT(AC1302:AE1304,AV1302:AV1304)</f>
        <v>-0.35772498924312635</v>
      </c>
      <c r="BY1302" t="s">
        <v>9</v>
      </c>
      <c r="BZ1302" s="5">
        <f t="shared" si="1960"/>
        <v>0.3492962422733713</v>
      </c>
      <c r="CA1302" s="6">
        <f t="shared" si="1960"/>
        <v>-0.34518112468713447</v>
      </c>
      <c r="CB1302" s="7">
        <f>CY1301</f>
        <v>-0.25002043121758216</v>
      </c>
      <c r="CC1302" s="8">
        <f>DU1301</f>
        <v>-0.96676487220374074</v>
      </c>
      <c r="CE1302" s="10"/>
      <c r="CH1302">
        <f>((SUMPRODUCT(CM1301:CM1303,CK1301:CK1303))*(SUMPRODUCT(CM1301:CM1303,CL1301:CL1303)))-((SUMPRODUCT(CN1301:CN1303,CK1301:CK1303))*(SUMPRODUCT(CN1301:CN1303,CL1301:CL1303)))</f>
        <v>-2.0448011549338674E-2</v>
      </c>
      <c r="CI1302" s="67"/>
      <c r="CJ1302" s="10" t="s">
        <v>9</v>
      </c>
      <c r="CK1302" s="5">
        <f t="shared" si="1961"/>
        <v>0.3492962422733713</v>
      </c>
      <c r="CL1302" s="6">
        <f t="shared" si="1961"/>
        <v>-0.34518112468713447</v>
      </c>
      <c r="CM1302" s="7">
        <f>FA1301</f>
        <v>-0.2331099784159186</v>
      </c>
      <c r="CN1302" s="8">
        <f>FW1301</f>
        <v>-0.97098108741430755</v>
      </c>
      <c r="CP1302">
        <f t="shared" si="1959"/>
        <v>-9.8670839279614439E-2</v>
      </c>
      <c r="CQ1302">
        <f t="shared" si="1959"/>
        <v>-0.32743703463395935</v>
      </c>
      <c r="CR1302">
        <f>CK1304</f>
        <v>0</v>
      </c>
      <c r="CS1302">
        <f>CN1304</f>
        <v>0</v>
      </c>
      <c r="CW1302" s="28"/>
      <c r="CY1302" s="61">
        <v>0.74950881879487252</v>
      </c>
      <c r="DA1302" s="17">
        <v>0</v>
      </c>
      <c r="DB1302">
        <v>1</v>
      </c>
      <c r="DD1302" s="73">
        <f>(DB1300*DB1302)*(1-COS(RADIANS(CW1300+45)))-DB1301*(SIN(RADIANS(CW1300+45)))</f>
        <v>0</v>
      </c>
      <c r="DE1302" s="73">
        <f>(DB1301*DB1302)*(1-COS(RADIANS(CW1300+45)))+DB1300*(SIN(RADIANS(CW1300+45)))</f>
        <v>0</v>
      </c>
      <c r="DF1302" s="73">
        <f>(DB1302^2)*(1-COS(RADIANS(CW1300+45)))+(COS(RADIANS(CW1300+45)))</f>
        <v>1</v>
      </c>
      <c r="DG1302" s="10"/>
      <c r="DH1302">
        <v>0</v>
      </c>
      <c r="DI1302" s="23">
        <f>SIN(RADIANS('[1]Biaxial Input'!$F$21))*SIN(RADIANS(0))</f>
        <v>0</v>
      </c>
      <c r="DK1302" s="30">
        <f>(DI1300*DI1302)*(1-COS(RADIANS(CV1300)))-DI1301*(SIN(RADIANS(CV1300)))</f>
        <v>-5.3436559083262246E-2</v>
      </c>
      <c r="DL1302" s="30">
        <f>(DI1301*DI1302)*(1-COS(RADIANS(CV1300)))+DI1300*(SIN(RADIANS(CV1300)))</f>
        <v>-0.76417839735679927</v>
      </c>
      <c r="DM1302" s="30">
        <f>(DI1302^2)*(1-COS(RADIANS(CV1300)))+(COS(RADIANS(CV1300)))</f>
        <v>0.64278760968653936</v>
      </c>
      <c r="DO1302">
        <v>0.74950881879487252</v>
      </c>
      <c r="DQ1302" s="28">
        <f>(DB1300*DB1302)*(1-COS(RADIANS(CU1300)))-DB1301*(SIN(RADIANS(CU1300)))</f>
        <v>0</v>
      </c>
      <c r="DR1302" s="28">
        <f>(DB1301*DB1302)*(1-COS(RADIANS(CU1300)))+DB1300*(SIN(RADIANS(CU1300)))</f>
        <v>0</v>
      </c>
      <c r="DS1302" s="28">
        <f>(DB1302^2)*(1-COS(RADIANS(CU1300)))+(COS(RADIANS(CU1300)))</f>
        <v>1</v>
      </c>
      <c r="DU1302" s="61">
        <v>-0.15830546226261483</v>
      </c>
      <c r="DW1302" s="17">
        <v>0</v>
      </c>
      <c r="DX1302">
        <v>1</v>
      </c>
      <c r="DZ1302" s="73">
        <f>(DB1300*DB1300)*(1-COS(RADIANS(CW1300-45)))-DB1300*(SIN(RADIANS(CW1300-45)))</f>
        <v>0</v>
      </c>
      <c r="EA1302" s="73">
        <f>(DB1301*DB1302)*(1-COS(RADIANS(CW1300-45)))+DB1300*(SIN(RADIANS(CW1300-45)))</f>
        <v>0</v>
      </c>
      <c r="EB1302" s="73">
        <f>(DB1302^2)*(1-COS(RADIANS(CW1300-45)))+(COS(RADIANS(CW1300-45)))</f>
        <v>0.99999999999999989</v>
      </c>
      <c r="EC1302" s="10"/>
      <c r="ED1302">
        <v>0</v>
      </c>
      <c r="EE1302" s="1">
        <v>-0.15830546226261483</v>
      </c>
      <c r="EG1302">
        <f>CY1302+DU1302</f>
        <v>0.59120335653225764</v>
      </c>
      <c r="EH1302">
        <f>EG1302/(SQRT(EG1300^2+EG1301^2+EG1302^2))</f>
        <v>0.41804390246420753</v>
      </c>
      <c r="EJ1302">
        <f>Q1302+AM1302</f>
        <v>0.57592744832709641</v>
      </c>
      <c r="EK1302">
        <f>EJ1302/(SQRT(EJ1300^2+EJ1301^2+EJ1302^2))</f>
        <v>1</v>
      </c>
      <c r="EM1302" s="23">
        <f>CY1300*DU1301-CY1301*DU1300</f>
        <v>-0.64278760968653925</v>
      </c>
      <c r="ER1302">
        <f t="shared" ref="ER1302:ES1304" si="1962">CK1301</f>
        <v>0.93180266183863136</v>
      </c>
      <c r="ES1302">
        <f t="shared" si="1962"/>
        <v>-0.87956522186239505</v>
      </c>
      <c r="ET1302" t="e">
        <f>#REF!</f>
        <v>#REF!</v>
      </c>
      <c r="EU1302" t="e">
        <f>#REF!</f>
        <v>#REF!</v>
      </c>
      <c r="EY1302" s="28"/>
      <c r="EZ1302" s="10"/>
      <c r="FA1302" s="61">
        <v>0.75215747624009166</v>
      </c>
      <c r="FB1302" s="13">
        <f>BW1303</f>
        <v>0</v>
      </c>
      <c r="FC1302" s="17">
        <v>0</v>
      </c>
      <c r="FD1302">
        <v>1</v>
      </c>
      <c r="FF1302" s="73">
        <f>(FD1300*FD1302)*(1-COS(RADIANS(EY1300+45)))-FD1301*(SIN(RADIANS(EY1300+45)))</f>
        <v>0</v>
      </c>
      <c r="FG1302" s="73">
        <f>(FD1301*FD1302)*(1-COS(RADIANS(EY1300+45)))+FD1300*(SIN(RADIANS(EY1300+45)))</f>
        <v>0</v>
      </c>
      <c r="FH1302" s="73">
        <f>(FD1302^2)*(1-COS(RADIANS(EY1300+45)))+(COS(RADIANS(EY1300+45)))</f>
        <v>0.99999999999999989</v>
      </c>
      <c r="FI1302" s="10"/>
      <c r="FJ1302">
        <v>0</v>
      </c>
      <c r="FK1302" s="23">
        <f>SIN(RADIANS(176))*SIN(RADIANS(0))</f>
        <v>0</v>
      </c>
      <c r="FM1302" s="30">
        <f>(FK1300*FK1302)*(1-COS(RADIANS(EX1300)))-FK1301*(SIN(RADIANS(EX1300)))</f>
        <v>-5.3436559083262246E-2</v>
      </c>
      <c r="FN1302" s="30">
        <f>(FK1301*FK1302)*(1-COS(RADIANS(EX1300)))+FK1300*(SIN(RADIANS(EX1300)))</f>
        <v>-0.76417839735679927</v>
      </c>
      <c r="FO1302" s="30">
        <f>(FK1302^2)*(1-COS(RADIANS(EX1300)))+(COS(RADIANS(EX1300)))</f>
        <v>0.64278760968653936</v>
      </c>
      <c r="FQ1302">
        <v>0.75215747624009166</v>
      </c>
      <c r="FS1302" s="28">
        <f>(FD1300*FD1302)*(1-COS(RADIANS(EW1300)))-FD1301*(SIN(RADIANS(EW1300)))</f>
        <v>0</v>
      </c>
      <c r="FT1302" s="28">
        <f>(FD1301*FD1302)*(1-COS(RADIANS(EW1300)))+FD1300*(SIN(RADIANS(EW1300)))</f>
        <v>0</v>
      </c>
      <c r="FU1302" s="28">
        <f>(FD1302^2)*(1-COS(RADIANS(EW1300)))+(COS(RADIANS(EW1300)))</f>
        <v>1</v>
      </c>
      <c r="FW1302" s="61">
        <v>-0.14520061904000592</v>
      </c>
      <c r="FX1302" s="13">
        <f>BX1303</f>
        <v>0</v>
      </c>
      <c r="FY1302" s="17">
        <v>0</v>
      </c>
      <c r="FZ1302">
        <v>1</v>
      </c>
      <c r="GB1302" s="73">
        <f>(FD1300*FD1300)*(1-COS(RADIANS(EY1300-45)))-FD1300*(SIN(RADIANS(EY1300-45)))</f>
        <v>0</v>
      </c>
      <c r="GC1302" s="73">
        <f>(FD1301*FD1302)*(1-COS(RADIANS(EY1300-45)))+FD1300*(SIN(RADIANS(EY1300-45)))</f>
        <v>0</v>
      </c>
      <c r="GD1302" s="73">
        <f>(FD1302^2)*(1-COS(RADIANS(EY1300-45)))+(COS(RADIANS(EY1300-45)))</f>
        <v>1</v>
      </c>
      <c r="GE1302" s="10"/>
      <c r="GF1302">
        <v>0</v>
      </c>
      <c r="GG1302" s="1">
        <v>-0.14520061904000592</v>
      </c>
      <c r="GI1302">
        <f>FA1302+FW1302</f>
        <v>0.60695685720008574</v>
      </c>
      <c r="GJ1302">
        <f>GI1302/(SQRT(GI1300^2+GI1301^2+GI1302^2))</f>
        <v>0.42918330961385548</v>
      </c>
      <c r="GL1302" t="e">
        <f>#REF!+DC1302</f>
        <v>#REF!</v>
      </c>
      <c r="GM1302" t="e">
        <f>GL1302/(SQRT(GL1300^2+GL1301^2+GL1302^2))</f>
        <v>#REF!</v>
      </c>
      <c r="GO1302" s="27">
        <f>FA1300*FW1301-FA1301*FW1300</f>
        <v>-0.64278760968653925</v>
      </c>
    </row>
    <row r="1303" spans="1:197" x14ac:dyDescent="0.2">
      <c r="D1303" t="s">
        <v>8</v>
      </c>
      <c r="E1303" s="5">
        <f t="shared" ref="E1303:F1305" si="1963">E1298</f>
        <v>0.93180153032697366</v>
      </c>
      <c r="F1303" s="6">
        <f t="shared" si="1963"/>
        <v>-0.87956667635105046</v>
      </c>
      <c r="G1303" s="7">
        <f>Q1302</f>
        <v>0.93365243757022276</v>
      </c>
      <c r="H1303" s="8">
        <f>AM1302</f>
        <v>-0.35772498924312635</v>
      </c>
      <c r="J1303" s="9">
        <f>((SUMPRODUCT(G1303:G1305,E1303:E1305))*(SUMPRODUCT(G1303:G1305,F1303:F1305)))-((SUMPRODUCT(H1303:H1305,E1303:E1305))*(SUMPRODUCT(H1303:H1305,F1303:F1305)))</f>
        <v>-6.9696189194872638E-2</v>
      </c>
      <c r="Q1303" s="61">
        <v>-0.35000203322171319</v>
      </c>
      <c r="S1303" s="17">
        <v>0</v>
      </c>
      <c r="T1303">
        <v>0</v>
      </c>
      <c r="V1303" s="73">
        <f>(T1302*T1303)*(1-COS(RADIANS(O1302+45)))+T1304*(SIN(RADIANS(O1302+45)))</f>
        <v>-0.35999680812005158</v>
      </c>
      <c r="W1303" s="73">
        <f>(T1303^2)*(1-COS(RADIANS(O1302+45)))+(COS(RADIANS(O1302+45)))</f>
        <v>0.93295353482548893</v>
      </c>
      <c r="X1303" s="73">
        <f>(T1303*T1304)*(1-COS(RADIANS(O1302+45)))-T1302*(SIN(RADIANS(O1302+45)))</f>
        <v>0</v>
      </c>
      <c r="Y1303" s="10"/>
      <c r="Z1303">
        <v>-0.35999680812005158</v>
      </c>
      <c r="AA1303" s="23">
        <f>SIN(RADIANS('[1]Biaxial Input'!$F$21))*(COS(RADIANS(0)))</f>
        <v>6.9756473744125524E-2</v>
      </c>
      <c r="AC1303" s="30">
        <f>(AA1302*AA1303)*(1-COS(RADIANS(N1302)))+AA1304*(SIN(RADIANS(N1302)))</f>
        <v>-2.3711042090011594E-3</v>
      </c>
      <c r="AD1303" s="30">
        <f>(AA1303^2)*(1-COS(RADIANS(N1302)))+(COS(RADIANS(N1302)))</f>
        <v>0.96609163004718956</v>
      </c>
      <c r="AE1303" s="30">
        <f>(AA1303*AA1304)*(1-COS(RADIANS(N1302)))-AA1302*(SIN(RADIANS(N1302)))</f>
        <v>-0.25818857491685071</v>
      </c>
      <c r="AG1303">
        <v>-0.35000203322171319</v>
      </c>
      <c r="AI1303" s="28">
        <f>(T1302*T1303)*(1-COS(RADIANS(M1302)))+T1304*(SIN(RADIANS(M1302)))</f>
        <v>0</v>
      </c>
      <c r="AJ1303" s="28">
        <f>(T1303^2)*(1-COS(RADIANS(M1302)))+(COS(RADIANS(M1302)))</f>
        <v>1</v>
      </c>
      <c r="AK1303" s="28">
        <f>(T1303*T1304)*(1-COS(RADIANS(M1302)))-T1302*(SIN(RADIANS(M1302)))</f>
        <v>0</v>
      </c>
      <c r="AM1303" s="61">
        <v>-0.90046501127088363</v>
      </c>
      <c r="AO1303" s="17">
        <v>0</v>
      </c>
      <c r="AP1303">
        <v>0</v>
      </c>
      <c r="AR1303" s="73">
        <f>(T1302*T1303)*(1-COS(RADIANS(O1302-45)))+T1304*(SIN(RADIANS(O1302-45)))</f>
        <v>-0.93295353482548893</v>
      </c>
      <c r="AS1303" s="73">
        <f>(T1303^2)*(1-COS(RADIANS(O1302-45)))+(COS(RADIANS(O1302-45)))</f>
        <v>-0.35999680812005153</v>
      </c>
      <c r="AT1303" s="73">
        <f>(T1303*T1304)*(1-COS(RADIANS(O1302-45)))-T1302*(SIN(RADIANS(O1302-45)))</f>
        <v>0</v>
      </c>
      <c r="AU1303" s="10"/>
      <c r="AV1303">
        <v>-0.93295353482548893</v>
      </c>
      <c r="AW1303" s="1">
        <v>-0.90046501127088363</v>
      </c>
      <c r="BY1303" t="s">
        <v>10</v>
      </c>
      <c r="BZ1303" s="5">
        <f t="shared" si="1960"/>
        <v>-9.8670839279614439E-2</v>
      </c>
      <c r="CA1303" s="6">
        <f t="shared" si="1960"/>
        <v>-0.32743703463395935</v>
      </c>
      <c r="CB1303" s="7">
        <f>CY1302</f>
        <v>0.74950881879487252</v>
      </c>
      <c r="CC1303" s="8">
        <f>DU1302</f>
        <v>-0.15830546226261483</v>
      </c>
      <c r="CE1303" s="10"/>
      <c r="CG1303" s="10" t="s">
        <v>160</v>
      </c>
      <c r="CH1303" s="10">
        <f>-CH1300*((EY1300-CW1300)/(CH1302-CE1301))</f>
        <v>209.07371265078723</v>
      </c>
      <c r="CI1303" s="67"/>
      <c r="CJ1303" s="10" t="s">
        <v>10</v>
      </c>
      <c r="CK1303" s="5">
        <f t="shared" si="1961"/>
        <v>-9.8670839279614439E-2</v>
      </c>
      <c r="CL1303" s="6">
        <f t="shared" si="1961"/>
        <v>-0.32743703463395935</v>
      </c>
      <c r="CM1303" s="7">
        <f>FA1302</f>
        <v>0.75215747624009166</v>
      </c>
      <c r="CN1303" s="8">
        <f>FW1302</f>
        <v>-0.14520061904000592</v>
      </c>
      <c r="CW1303" s="28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EE1303" s="1"/>
      <c r="EI1303" s="64">
        <f>(DEGREES(ACOS((EH1300*EK1300+EH1301*EK1301+EH1302*EK1302)/((SQRT(EH1300^2+EH1301^2+EH1302^2))*(SQRT(EK1300^2+EK1301^2+EK1302^2))))))</f>
        <v>65.288847662628982</v>
      </c>
      <c r="ER1303">
        <f t="shared" si="1962"/>
        <v>0.3492962422733713</v>
      </c>
      <c r="ES1303">
        <f t="shared" si="1962"/>
        <v>-0.34518112468713447</v>
      </c>
      <c r="ET1303" t="e">
        <f>#REF!</f>
        <v>#REF!</v>
      </c>
      <c r="EU1303" t="e">
        <f>#REF!</f>
        <v>#REF!</v>
      </c>
      <c r="EY1303" s="28"/>
      <c r="EZ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  <c r="FR1303" s="10"/>
      <c r="GG1303" s="1"/>
      <c r="GK1303" s="64" t="e">
        <f>(DEGREES(ACOS((GJ1300*GM1300+GJ1301*GM1301+GJ1302*GM1302)/((SQRT(GJ1300^2+GJ1301^2+GJ1302^2))*(SQRT(GM1300^2+GM1301^2+GM1302^2))))))</f>
        <v>#VALUE!</v>
      </c>
    </row>
    <row r="1304" spans="1:197" x14ac:dyDescent="0.2">
      <c r="D1304" t="s">
        <v>9</v>
      </c>
      <c r="E1304" s="5">
        <f t="shared" si="1963"/>
        <v>0.3492994805856065</v>
      </c>
      <c r="F1304" s="6">
        <f t="shared" si="1963"/>
        <v>-0.3451779549666063</v>
      </c>
      <c r="G1304" s="7">
        <f t="shared" ref="G1304:G1305" si="1964">Q1303</f>
        <v>-0.35000203322171319</v>
      </c>
      <c r="H1304" s="8">
        <f t="shared" ref="H1304:H1305" si="1965">AM1303</f>
        <v>-0.90046501127088363</v>
      </c>
      <c r="J1304" s="10"/>
      <c r="Q1304" s="61">
        <v>-7.610323619825958E-2</v>
      </c>
      <c r="S1304" s="17">
        <v>0</v>
      </c>
      <c r="T1304">
        <v>1</v>
      </c>
      <c r="V1304" s="73">
        <f>(T1302*T1304)*(1-COS(RADIANS(O1302+45)))-T1303*(SIN(RADIANS(O1302+45)))</f>
        <v>0</v>
      </c>
      <c r="W1304" s="73">
        <f>(T1303*T1304)*(1-COS(RADIANS(O1302+45)))+T1302*(SIN(RADIANS(O1302+45)))</f>
        <v>0</v>
      </c>
      <c r="X1304" s="73">
        <f>(T1304^2)*(1-COS(RADIANS(O1302+45)))+(COS(RADIANS(O1302+45)))</f>
        <v>1</v>
      </c>
      <c r="Y1304" s="10"/>
      <c r="Z1304">
        <v>0</v>
      </c>
      <c r="AA1304" s="23">
        <f>SIN(RADIANS('[1]Biaxial Input'!$F$21))*SIN(RADIANS(0))</f>
        <v>0</v>
      </c>
      <c r="AC1304" s="30">
        <f>(AA1302*AA1304)*(1-COS(RADIANS(N1302)))-AA1303*(SIN(RADIANS(N1302)))</f>
        <v>1.8054303924173627E-2</v>
      </c>
      <c r="AD1304" s="30">
        <f>(AA1303*AA1304)*(1-COS(RADIANS(N1302)))+AA1302*(SIN(RADIANS(N1302)))</f>
        <v>0.25818857491685071</v>
      </c>
      <c r="AE1304" s="30">
        <f>(AA1304^2)*(1-COS(RADIANS(N1302)))+(COS(RADIANS(N1302)))</f>
        <v>0.96592582628906831</v>
      </c>
      <c r="AG1304">
        <v>-7.610323619825958E-2</v>
      </c>
      <c r="AI1304" s="28">
        <f>(T1302*T1304)*(1-COS(RADIANS(M1302)))-T1303*(SIN(RADIANS(M1302)))</f>
        <v>0</v>
      </c>
      <c r="AJ1304" s="28">
        <f>(T1303*T1304)*(1-COS(RADIANS(M1302)))+T1302*(SIN(RADIANS(M1302)))</f>
        <v>0</v>
      </c>
      <c r="AK1304" s="28">
        <f>(T1304^2)*(1-COS(RADIANS(M1302)))+(COS(RADIANS(M1302)))</f>
        <v>1</v>
      </c>
      <c r="AM1304" s="61">
        <v>-0.24737743540576326</v>
      </c>
      <c r="AO1304" s="17">
        <v>0</v>
      </c>
      <c r="AP1304">
        <v>1</v>
      </c>
      <c r="AR1304" s="73">
        <f>(T1302*T1302)*(1-COS(RADIANS(O1302-45)))-T1302*(SIN(RADIANS(O1302-45)))</f>
        <v>0</v>
      </c>
      <c r="AS1304" s="73">
        <f>(T1303*T1304)*(1-COS(RADIANS(O1302-45)))+T1302*(SIN(RADIANS(O1302-45)))</f>
        <v>0</v>
      </c>
      <c r="AT1304" s="73">
        <f>(T1304^2)*(1-COS(RADIANS(O1302-45)))+(COS(RADIANS(O1302-45)))</f>
        <v>1</v>
      </c>
      <c r="AU1304" s="10"/>
      <c r="AV1304">
        <v>0</v>
      </c>
      <c r="AW1304" s="1">
        <v>-0.24737743540576326</v>
      </c>
      <c r="CS1304" s="15"/>
      <c r="CW1304" s="28"/>
      <c r="CY1304" s="82" t="s">
        <v>148</v>
      </c>
      <c r="CZ1304" s="13"/>
      <c r="DB1304" s="10"/>
      <c r="DC1304" s="10"/>
      <c r="DD1304" s="10"/>
      <c r="DE1304" s="10"/>
      <c r="DF1304" s="10"/>
      <c r="DG1304" s="10"/>
      <c r="DH1304" s="80"/>
      <c r="DI1304" s="23" t="s">
        <v>149</v>
      </c>
      <c r="DM1304" s="1"/>
      <c r="DO1304" s="80"/>
      <c r="DS1304" s="13"/>
      <c r="DT1304" s="81"/>
      <c r="DU1304" s="82" t="s">
        <v>150</v>
      </c>
      <c r="DW1304" s="13"/>
      <c r="DX1304" s="13"/>
      <c r="EA1304" s="1"/>
      <c r="EE1304" s="1"/>
      <c r="EI1304" s="13"/>
      <c r="ER1304">
        <f t="shared" si="1962"/>
        <v>-9.8670839279614439E-2</v>
      </c>
      <c r="ES1304">
        <f t="shared" si="1962"/>
        <v>-0.32743703463395935</v>
      </c>
      <c r="ET1304" t="e">
        <f>#REF!</f>
        <v>#REF!</v>
      </c>
      <c r="EU1304" t="e">
        <f>#REF!</f>
        <v>#REF!</v>
      </c>
      <c r="EY1304" s="28"/>
      <c r="EZ1304" s="10"/>
      <c r="FA1304" s="82" t="s">
        <v>148</v>
      </c>
      <c r="FB1304" s="13"/>
      <c r="FD1304" s="10"/>
      <c r="FE1304" s="10"/>
      <c r="FF1304" s="10"/>
      <c r="FG1304" s="10"/>
      <c r="FH1304" s="10"/>
      <c r="FI1304" s="10"/>
      <c r="FJ1304" s="80"/>
      <c r="FK1304" s="23" t="s">
        <v>149</v>
      </c>
      <c r="FO1304" s="1"/>
      <c r="FQ1304" s="80"/>
      <c r="FU1304" s="13"/>
      <c r="FV1304" s="81"/>
      <c r="FW1304" s="82" t="s">
        <v>150</v>
      </c>
      <c r="FY1304" s="13"/>
      <c r="FZ1304" s="13"/>
      <c r="GC1304" s="1"/>
      <c r="GG1304" s="1"/>
      <c r="GK1304" s="13"/>
    </row>
    <row r="1305" spans="1:197" x14ac:dyDescent="0.2">
      <c r="D1305" t="s">
        <v>10</v>
      </c>
      <c r="E1305" s="5">
        <f t="shared" si="1963"/>
        <v>-9.8670061026308639E-2</v>
      </c>
      <c r="F1305" s="6">
        <f t="shared" si="1963"/>
        <v>-0.32743646904069484</v>
      </c>
      <c r="G1305" s="7">
        <f t="shared" si="1964"/>
        <v>-7.610323619825958E-2</v>
      </c>
      <c r="H1305" s="8">
        <f t="shared" si="1965"/>
        <v>-0.24737743540576326</v>
      </c>
      <c r="J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W1305" s="1"/>
      <c r="BZ1305" s="5" t="s">
        <v>4</v>
      </c>
      <c r="CA1305" s="6" t="s">
        <v>5</v>
      </c>
      <c r="CB1305" s="7" t="s">
        <v>6</v>
      </c>
      <c r="CC1305" s="8" t="s">
        <v>1</v>
      </c>
      <c r="CD1305">
        <v>12</v>
      </c>
      <c r="CE1305" s="9" t="s">
        <v>7</v>
      </c>
      <c r="CG1305" s="90" t="s">
        <v>157</v>
      </c>
      <c r="CH1305" s="61">
        <f>CE1306-((CH1307-CE1306)/(EY1305-CW1305))*CW1305</f>
        <v>7.1346825574597235</v>
      </c>
      <c r="CI1305" s="10"/>
      <c r="CK1305" s="5" t="s">
        <v>4</v>
      </c>
      <c r="CL1305" s="6" t="s">
        <v>5</v>
      </c>
      <c r="CM1305" s="7" t="s">
        <v>6</v>
      </c>
      <c r="CN1305" s="8" t="s">
        <v>1</v>
      </c>
      <c r="CO1305" s="10"/>
      <c r="CP1305">
        <f t="shared" ref="CP1305:CQ1307" si="1966">BZ1306</f>
        <v>0.93180266183863136</v>
      </c>
      <c r="CQ1305">
        <f t="shared" si="1966"/>
        <v>-0.87956522186239505</v>
      </c>
      <c r="CR1305">
        <f>CI1309</f>
        <v>0</v>
      </c>
      <c r="CS1305">
        <f>CL1309</f>
        <v>0</v>
      </c>
      <c r="CU1305" s="17">
        <f>CU1209</f>
        <v>70</v>
      </c>
      <c r="CV1305" s="17">
        <f>CV1209</f>
        <v>-5</v>
      </c>
      <c r="CW1305" s="31">
        <f>CH1212</f>
        <v>221.55607767973757</v>
      </c>
      <c r="CY1305" s="61">
        <f t="array" ref="CY1305:CY1307">MMULT(DQ1305:DS1307,DO1305:DO1307)</f>
        <v>0.91397375425543204</v>
      </c>
      <c r="CZ1305" s="13"/>
      <c r="DA1305" s="17">
        <v>1</v>
      </c>
      <c r="DB1305">
        <v>0</v>
      </c>
      <c r="DD1305" s="73">
        <f>(DB1305^2)*(1-COS(RADIANS(CW1305+45)))+(COS(RADIANS(CW1305+45)))</f>
        <v>-6.0071595850015709E-2</v>
      </c>
      <c r="DE1305" s="73">
        <f>(DB1305*DB1306)*(1-COS(RADIANS(CW1305+45)))-DB1307*(SIN(RADIANS(CW1305+45)))</f>
        <v>0.99819407099623292</v>
      </c>
      <c r="DF1305" s="73">
        <f>(DB1305*DB1307)*(1-COS(RADIANS(CW1305+45)))+DB1306*(SIN(RADIANS(CW1305+45)))</f>
        <v>0</v>
      </c>
      <c r="DG1305" s="10"/>
      <c r="DH1305">
        <f t="array" ref="DH1305:DH1307">MMULT(DD1305:DF1307,DA1305:DA1307)</f>
        <v>-6.0071595850015709E-2</v>
      </c>
      <c r="DI1305" s="23">
        <f>COS(RADIANS('[1]Biaxial Input'!$F$21))</f>
        <v>-0.9975640502598242</v>
      </c>
      <c r="DK1305" s="30">
        <f>(DI1305^2)*(1-COS(RADIANS(CV1305)))+(COS(RADIANS(CV1305)))</f>
        <v>0.99998148353170568</v>
      </c>
      <c r="DL1305" s="30">
        <f>(DI1305*DI1306)*(1-COS(RADIANS(CV1305)))-DI1307*(SIN(RADIANS(CV1305)))</f>
        <v>-2.6479783333051429E-4</v>
      </c>
      <c r="DM1305" s="30">
        <f>(DI1305*DI1307)*(1-COS(RADIANS(CV1305)))+DI1306*(SIN(RADIANS(CV1305)))</f>
        <v>-6.0796772806267756E-3</v>
      </c>
      <c r="DO1305">
        <f t="array" ref="DO1305:DO1307">MMULT(DK1305:DM1307,DH1305:DH1307)</f>
        <v>-5.9806163908972594E-2</v>
      </c>
      <c r="DQ1305" s="28">
        <f>(DB1305^2)*(1-COS(RADIANS(CU1305)))+(COS(RADIANS(CU1305)))</f>
        <v>0.34202014332566882</v>
      </c>
      <c r="DR1305" s="28">
        <f>(DB1305*DB1306)*(1-COS(RADIANS(CU1305)))-DB1307*(SIN(RADIANS(CU1305)))</f>
        <v>-0.93969262078590832</v>
      </c>
      <c r="DS1305" s="28">
        <f>(DB1305*DB1307)*(1-COS(RADIANS(CU1305)))+DB1306*(SIN(RADIANS(CU1305)))</f>
        <v>0</v>
      </c>
      <c r="DU1305" s="61">
        <f t="array" ref="DU1305:DU1307">MMULT(DQ1305:DS1307,EE1305:EE1307)</f>
        <v>-0.39788505303109739</v>
      </c>
      <c r="DV1305" s="13"/>
      <c r="DW1305" s="17">
        <v>1</v>
      </c>
      <c r="DX1305">
        <v>0</v>
      </c>
      <c r="DZ1305" s="73">
        <f>(DB1305^2)*(1-COS(RADIANS(CW1305-45)))+(COS(RADIANS(CW1305-45)))</f>
        <v>-0.99819407099623292</v>
      </c>
      <c r="EA1305" s="73">
        <f>(DB1305*DB1306)*(1-COS(RADIANS(CW1305-45)))-DB1307*(SIN(RADIANS(CW1305-45)))</f>
        <v>-6.0071595850015203E-2</v>
      </c>
      <c r="EB1305" s="73">
        <f>(DB1305*DB1307)*(1-COS(RADIANS(CW1305-45)))+DB1306*(SIN(RADIANS(CW1305-45)))</f>
        <v>0</v>
      </c>
      <c r="EC1305" s="10"/>
      <c r="ED1305">
        <f t="array" ref="ED1305:ED1307">MMULT(DZ1305:EB1307,DA1305:DA1307)</f>
        <v>-0.99819407099623292</v>
      </c>
      <c r="EE1305" s="1">
        <f t="array" ref="EE1305:EE1307">MMULT(DK1305:DM1307,ED1305:ED1307)</f>
        <v>-0.9981914947957915</v>
      </c>
      <c r="EG1305">
        <f>CY1305+DU1305</f>
        <v>0.5160887012243347</v>
      </c>
      <c r="EH1305">
        <f>EG1305/(SQRT(EG1305^2+EG1306^2+EG1307^2))</f>
        <v>0.36492982032948507</v>
      </c>
      <c r="EJ1305">
        <f>Q1305+AM1305</f>
        <v>0</v>
      </c>
      <c r="EK1305">
        <f>EJ1305/(SQRT(EJ1305^2+EJ1306^2+EJ1307^2))</f>
        <v>0</v>
      </c>
      <c r="EM1305" s="23">
        <f>CY1306*DU1307-CY1307*DU1306</f>
        <v>-7.9620732894590179E-2</v>
      </c>
      <c r="EO1305" s="15">
        <v>12</v>
      </c>
      <c r="EP1305" s="9" t="s">
        <v>7</v>
      </c>
      <c r="EW1305" s="17">
        <f>CU1305</f>
        <v>70</v>
      </c>
      <c r="EX1305" s="17">
        <f>CV1305</f>
        <v>-5</v>
      </c>
      <c r="EY1305" s="31">
        <f>1+CW1305</f>
        <v>222.55607767973757</v>
      </c>
      <c r="EZ1305" s="10"/>
      <c r="FA1305" s="61">
        <f t="array" ref="FA1305:FA1307">MMULT(FS1305:FU1307,FQ1305:FQ1307)</f>
        <v>0.92077860328654615</v>
      </c>
      <c r="FB1305" s="13">
        <f>BW1306</f>
        <v>0</v>
      </c>
      <c r="FC1305" s="17">
        <v>1</v>
      </c>
      <c r="FD1305">
        <v>0</v>
      </c>
      <c r="FF1305" s="73">
        <f>(FD1305^2)*(1-COS(RADIANS(EY1305+45)))+(COS(RADIANS(EY1305+45)))</f>
        <v>-4.2641558024691752E-2</v>
      </c>
      <c r="FG1305" s="73">
        <f>(FD1305*FD1306)*(1-COS(RADIANS(EY1305+45)))-FD1307*(SIN(RADIANS(EY1305+45)))</f>
        <v>0.99909043511046924</v>
      </c>
      <c r="FH1305" s="73">
        <f>(FD1305*FD1307)*(1-COS(RADIANS(EY1305+45)))+FD1306*(SIN(RADIANS(EY1305+45)))</f>
        <v>0</v>
      </c>
      <c r="FI1305" s="10"/>
      <c r="FJ1305">
        <f t="array" ref="FJ1305:FJ1307">MMULT(FF1305:FH1307,FC1305:FC1307)</f>
        <v>-4.2641558024691752E-2</v>
      </c>
      <c r="FK1305" s="23">
        <f>COS(RADIANS(176))</f>
        <v>-0.9975640502598242</v>
      </c>
      <c r="FM1305" s="30">
        <f>(FK1305^2)*(1-COS(RADIANS(EX1305)))+(COS(RADIANS(EX1305)))</f>
        <v>0.99998148353170568</v>
      </c>
      <c r="FN1305" s="30">
        <f>(FK1305*FK1306)*(1-COS(RADIANS(EX1305)))-FK1307*(SIN(RADIANS(EX1305)))</f>
        <v>-2.6479783333051429E-4</v>
      </c>
      <c r="FO1305" s="30">
        <f>(FK1305*FK1307)*(1-COS(RADIANS(EX1305)))+FK1306*(SIN(RADIANS(EX1305)))</f>
        <v>-6.0796772806267756E-3</v>
      </c>
      <c r="FQ1305">
        <f t="array" ref="FQ1305:FQ1307">MMULT(FM1305:FO1307,FJ1305:FJ1307)</f>
        <v>-4.2376211471116074E-2</v>
      </c>
      <c r="FS1305" s="28">
        <f>(FD1305^2)*(1-COS(RADIANS(EW1305)))+(COS(RADIANS(EW1305)))</f>
        <v>0.34202014332566882</v>
      </c>
      <c r="FT1305" s="28">
        <f>(FD1305*FD1306)*(1-COS(RADIANS(EW1305)))-FD1307*(SIN(RADIANS(EW1305)))</f>
        <v>-0.93969262078590832</v>
      </c>
      <c r="FU1305" s="28">
        <f>(FD1305*FD1307)*(1-COS(RADIANS(EW1305)))+FD1306*(SIN(RADIANS(EW1305)))</f>
        <v>0</v>
      </c>
      <c r="FW1305" s="61">
        <f t="array" ref="FW1305:FW1307">MMULT(FS1305:FU1307,GG1305:GG1307)</f>
        <v>-0.38187341177804573</v>
      </c>
      <c r="FX1305" s="13">
        <f>BX1306</f>
        <v>0</v>
      </c>
      <c r="FY1305" s="17">
        <v>1</v>
      </c>
      <c r="FZ1305">
        <v>0</v>
      </c>
      <c r="GB1305" s="73">
        <f>(FD1305^2)*(1-COS(RADIANS(EY1305-45)))+(COS(RADIANS(EY1305-45)))</f>
        <v>-0.99909043511046935</v>
      </c>
      <c r="GC1305" s="73">
        <f>(FD1305*FD1306)*(1-COS(RADIANS(EY1305-45)))-FD1307*(SIN(RADIANS(EY1305-45)))</f>
        <v>-4.2641558024691245E-2</v>
      </c>
      <c r="GD1305" s="73">
        <f>(FD1305*FD1307)*(1-COS(RADIANS(EY1305-45)))+FD1306*(SIN(RADIANS(EY1305-45)))</f>
        <v>0</v>
      </c>
      <c r="GE1305" s="10"/>
      <c r="GF1305">
        <f t="array" ref="GF1305:GF1307">MMULT(GB1305:GD1307,FC1305:FC1307)</f>
        <v>-0.99909043511046935</v>
      </c>
      <c r="GG1305" s="1">
        <f t="array" ref="GG1305:GG1307">MMULT(FM1305:FO1307,GF1305:GF1307)</f>
        <v>-0.99908322687627926</v>
      </c>
      <c r="GI1305">
        <f>FA1305+FW1305</f>
        <v>0.53890519150850036</v>
      </c>
      <c r="GJ1305">
        <f>GI1305/(SQRT(GI1305^2+GI1306^2+GI1307^2))</f>
        <v>0.3810635153322956</v>
      </c>
      <c r="GL1305" t="e">
        <f>CH1306+DC1305</f>
        <v>#VALUE!</v>
      </c>
      <c r="GM1305" t="e">
        <f>GL1305/(SQRT(GL1305^2+GL1306^2+GL1307^2))</f>
        <v>#VALUE!</v>
      </c>
      <c r="GO1305" s="27">
        <f>FA1306*FW1307-FA1307*FW1306</f>
        <v>-7.9620732894590152E-2</v>
      </c>
    </row>
    <row r="1306" spans="1:197" x14ac:dyDescent="0.2">
      <c r="A1306" s="2" t="s">
        <v>3</v>
      </c>
      <c r="J1306" s="10"/>
      <c r="Q1306" s="82" t="s">
        <v>148</v>
      </c>
      <c r="R1306" s="13"/>
      <c r="T1306" s="10"/>
      <c r="U1306" s="10"/>
      <c r="V1306" s="10"/>
      <c r="W1306" s="10"/>
      <c r="X1306" s="10"/>
      <c r="Y1306" s="10"/>
      <c r="Z1306" s="80"/>
      <c r="AA1306" s="23" t="s">
        <v>149</v>
      </c>
      <c r="AE1306" s="1"/>
      <c r="AG1306" s="80"/>
      <c r="AK1306" s="13"/>
      <c r="AL1306" s="81"/>
      <c r="AM1306" s="82" t="s">
        <v>150</v>
      </c>
      <c r="AO1306" s="13"/>
      <c r="AP1306" s="13"/>
      <c r="AS1306" s="1"/>
      <c r="AW1306" s="1"/>
      <c r="BY1306" t="s">
        <v>8</v>
      </c>
      <c r="BZ1306" s="5">
        <f t="shared" ref="BZ1306:CA1308" si="1967">BZ1301</f>
        <v>0.93180266183863136</v>
      </c>
      <c r="CA1306" s="6">
        <f t="shared" si="1967"/>
        <v>-0.87956522186239505</v>
      </c>
      <c r="CB1306" s="7">
        <f>CY1305</f>
        <v>0.91397375425543204</v>
      </c>
      <c r="CC1306" s="8">
        <f>DU1305</f>
        <v>-0.39788505303109739</v>
      </c>
      <c r="CE1306" s="9">
        <f>((SUMPRODUCT(CB1306:CB1308,BZ1306:BZ1308))*(SUMPRODUCT(CB1306:(CB1308),CA1306:CA1308)))-((SUMPRODUCT(CC1306:CC1308,BZ1306:BZ1308))*(SUMPRODUCT(CC1306:CC1308,CA1306:CA1308)))</f>
        <v>0</v>
      </c>
      <c r="CG1306">
        <v>1</v>
      </c>
      <c r="CH1306" t="s">
        <v>161</v>
      </c>
      <c r="CI1306" s="67"/>
      <c r="CJ1306" s="1" t="s">
        <v>8</v>
      </c>
      <c r="CK1306" s="5">
        <f t="shared" ref="CK1306:CL1308" si="1968">BZ1306</f>
        <v>0.93180266183863136</v>
      </c>
      <c r="CL1306" s="6">
        <f t="shared" si="1968"/>
        <v>-0.87956522186239505</v>
      </c>
      <c r="CM1306" s="7">
        <f>FA1305</f>
        <v>0.92077860328654615</v>
      </c>
      <c r="CN1306" s="8">
        <f>FW1305</f>
        <v>-0.38187341177804573</v>
      </c>
      <c r="CO1306" s="10"/>
      <c r="CP1306">
        <f t="shared" si="1966"/>
        <v>0.3492962422733713</v>
      </c>
      <c r="CQ1306">
        <f t="shared" si="1966"/>
        <v>-0.34518112468713447</v>
      </c>
      <c r="CR1306">
        <f>CJ1309</f>
        <v>0</v>
      </c>
      <c r="CS1306">
        <f>CM1309</f>
        <v>0</v>
      </c>
      <c r="CW1306" s="28"/>
      <c r="CY1306" s="61">
        <v>-0.39630363173848993</v>
      </c>
      <c r="DA1306" s="17">
        <v>0</v>
      </c>
      <c r="DB1306">
        <v>0</v>
      </c>
      <c r="DD1306" s="73">
        <f>(DB1305*DB1306)*(1-COS(RADIANS(CW1305+45)))+DB1307*(SIN(RADIANS(CW1305+45)))</f>
        <v>-0.99819407099623292</v>
      </c>
      <c r="DE1306" s="73">
        <f>(DB1306^2)*(1-COS(RADIANS(CW1305+45)))+(COS(RADIANS(CW1305+45)))</f>
        <v>-6.0071595850015709E-2</v>
      </c>
      <c r="DF1306" s="73">
        <f>(DB1306*DB1307)*(1-COS(RADIANS(CW1305+45)))-DB1305*(SIN(RADIANS(CW1305+45)))</f>
        <v>0</v>
      </c>
      <c r="DG1306" s="10"/>
      <c r="DH1306">
        <v>-0.99819407099623292</v>
      </c>
      <c r="DI1306" s="23">
        <f>SIN(RADIANS('[1]Biaxial Input'!$F$21))*(COS(RADIANS(0)))</f>
        <v>6.9756473744125524E-2</v>
      </c>
      <c r="DK1306" s="30">
        <f>(DI1305*DI1306)*(1-COS(RADIANS(CV1305)))+DI1307*(SIN(RADIANS(CV1305)))</f>
        <v>-2.6479783333051429E-4</v>
      </c>
      <c r="DL1306" s="30">
        <f>(DI1306^2)*(1-COS(RADIANS(CV1305)))+(COS(RADIANS(CV1305)))</f>
        <v>0.99621321456003986</v>
      </c>
      <c r="DM1306" s="30">
        <f>(DI1306*DI1307)*(1-COS(RADIANS(CV1305)))-DI1305*(SIN(RADIANS(CV1305)))</f>
        <v>-8.694343573875718E-2</v>
      </c>
      <c r="DO1306">
        <v>-0.99439821739350409</v>
      </c>
      <c r="DQ1306" s="28">
        <f>(DB1305*DB1306)*(1-COS(RADIANS(CU1305)))+DB1307*(SIN(RADIANS(CU1305)))</f>
        <v>0.93969262078590832</v>
      </c>
      <c r="DR1306" s="28">
        <f>(DB1306^2)*(1-COS(RADIANS(CU1305)))+(COS(RADIANS(CU1305)))</f>
        <v>0.34202014332566882</v>
      </c>
      <c r="DS1306" s="28">
        <f>(DB1306*DB1307)*(1-COS(RADIANS(CU1305)))-DB1305*(SIN(RADIANS(CU1305)))</f>
        <v>0</v>
      </c>
      <c r="DU1306" s="61">
        <v>-0.91743488547343754</v>
      </c>
      <c r="DW1306" s="17">
        <v>0</v>
      </c>
      <c r="DX1306">
        <v>0</v>
      </c>
      <c r="DZ1306" s="73">
        <f>(DB1305*DB1306)*(1-COS(RADIANS(CW1305-45)))+DB1307*(SIN(RADIANS(CW1305-45)))</f>
        <v>6.0071595850015203E-2</v>
      </c>
      <c r="EA1306" s="73">
        <f>(DB1306^2)*(1-COS(RADIANS(CW1305-45)))+(COS(RADIANS(CW1305-45)))</f>
        <v>-0.99819407099623292</v>
      </c>
      <c r="EB1306" s="73">
        <f>(DB1306*DB1307)*(1-COS(RADIANS(CW1305-45)))-DB1305*(SIN(RADIANS(CW1305-45)))</f>
        <v>0</v>
      </c>
      <c r="EC1306" s="10"/>
      <c r="ED1306">
        <v>6.0071595850015203E-2</v>
      </c>
      <c r="EE1306" s="1">
        <v>6.0108437232738364E-2</v>
      </c>
      <c r="EG1306">
        <f>CY1306+DU1306</f>
        <v>-1.3137385172119274</v>
      </c>
      <c r="EH1306">
        <f>EG1306/(SQRT(EG1305^2+EG1306^2+EG1307^2))</f>
        <v>-0.92895341422651356</v>
      </c>
      <c r="EJ1306">
        <f>Q1306+AM1306</f>
        <v>0</v>
      </c>
      <c r="EK1306">
        <f>EJ1306/(SQRT(EJ1305^2+EJ1306^2+EJ1307^2))</f>
        <v>0</v>
      </c>
      <c r="EM1306" s="23">
        <f>CY1307*DU1305-CY1305*DU1307</f>
        <v>3.5449434229960525E-2</v>
      </c>
      <c r="EP1306" s="9">
        <f>((SUMPRODUCT(CM1306:CM1308,BZ1306:BZ1308))*(SUMPRODUCT(CM1306:CM1308,CA1306:CA1308)))-((SUMPRODUCT(CN1306:CN1308,BZ1306:BZ1308))*(SUMPRODUCT(CN1306:CN1308,CA1306:CA1308)))</f>
        <v>-3.2202603657630224E-2</v>
      </c>
      <c r="EY1306" s="28"/>
      <c r="EZ1306" s="10"/>
      <c r="FA1306" s="61">
        <v>-0.38023182627481145</v>
      </c>
      <c r="FB1306" s="13">
        <f>BW1307</f>
        <v>0</v>
      </c>
      <c r="FC1306" s="17">
        <v>0</v>
      </c>
      <c r="FD1306">
        <v>0</v>
      </c>
      <c r="FF1306" s="73">
        <f>(FD1305*FD1306)*(1-COS(RADIANS(EY1305+45)))+FD1307*(SIN(RADIANS(EY1305+45)))</f>
        <v>-0.99909043511046924</v>
      </c>
      <c r="FG1306" s="73">
        <f>(FD1306^2)*(1-COS(RADIANS(EY1305+45)))+(COS(RADIANS(EY1305+45)))</f>
        <v>-4.2641558024691752E-2</v>
      </c>
      <c r="FH1306" s="73">
        <f>(FD1306*FD1307)*(1-COS(RADIANS(EY1305+45)))-FD1305*(SIN(RADIANS(EY1305+45)))</f>
        <v>0</v>
      </c>
      <c r="FI1306" s="10"/>
      <c r="FJ1306">
        <v>-0.99909043511046924</v>
      </c>
      <c r="FK1306" s="23">
        <f>SIN(RADIANS(176))*(COS(RADIANS(0)))</f>
        <v>6.9756473744125524E-2</v>
      </c>
      <c r="FM1306" s="30">
        <f>(FK1305*FK1306)*(1-COS(RADIANS(EX1305)))+FK1307*(SIN(RADIANS(EX1305)))</f>
        <v>-2.6479783333051429E-4</v>
      </c>
      <c r="FN1306" s="30">
        <f>(FK1306^2)*(1-COS(RADIANS(EX1305)))+(COS(RADIANS(EX1305)))</f>
        <v>0.99621321456003986</v>
      </c>
      <c r="FO1306" s="30">
        <f>(FK1306*FK1307)*(1-COS(RADIANS(EX1305)))-FK1305*(SIN(RADIANS(EX1305)))</f>
        <v>-8.694343573875718E-2</v>
      </c>
      <c r="FQ1306">
        <v>-0.99529580260541461</v>
      </c>
      <c r="FS1306" s="28">
        <f>(FD1305*FD1306)*(1-COS(RADIANS(EW1305)))+FD1307*(SIN(RADIANS(EW1305)))</f>
        <v>0.93969262078590832</v>
      </c>
      <c r="FT1306" s="28">
        <f>(FD1306^2)*(1-COS(RADIANS(EW1305)))+(COS(RADIANS(EW1305)))</f>
        <v>0.34202014332566882</v>
      </c>
      <c r="FU1306" s="28">
        <f>(FD1306*FD1307)*(1-COS(RADIANS(EW1305)))-FD1305*(SIN(RADIANS(EW1305)))</f>
        <v>0</v>
      </c>
      <c r="FW1306" s="61">
        <v>-0.92421160775035582</v>
      </c>
      <c r="FX1306" s="13">
        <f>BX1307</f>
        <v>0</v>
      </c>
      <c r="FY1306" s="17">
        <v>0</v>
      </c>
      <c r="FZ1306">
        <v>0</v>
      </c>
      <c r="GB1306" s="73">
        <f>(FD1305*FD1306)*(1-COS(RADIANS(EY1305-45)))+FD1307*(SIN(RADIANS(EY1305-45)))</f>
        <v>4.2641558024691245E-2</v>
      </c>
      <c r="GC1306" s="73">
        <f>(FD1306^2)*(1-COS(RADIANS(EY1305-45)))+(COS(RADIANS(EY1305-45)))</f>
        <v>-0.99909043511046935</v>
      </c>
      <c r="GD1306" s="73">
        <f>(FD1306*FD1307)*(1-COS(RADIANS(EY1305-45)))-FD1305*(SIN(RADIANS(EY1305-45)))</f>
        <v>0</v>
      </c>
      <c r="GE1306" s="10"/>
      <c r="GF1306">
        <v>4.2641558024691245E-2</v>
      </c>
      <c r="GG1306" s="1">
        <v>4.2744640576144625E-2</v>
      </c>
      <c r="GI1306">
        <f>FA1306+FW1306</f>
        <v>-1.3044434340251674</v>
      </c>
      <c r="GJ1306">
        <f>GI1306/(SQRT(GI1305^2+GI1306^2+GI1307^2))</f>
        <v>-0.92238079787346261</v>
      </c>
      <c r="GL1306">
        <f>CH1307+DC1306</f>
        <v>-3.2202603657630224E-2</v>
      </c>
      <c r="GM1306" t="e">
        <f>GL1306/(SQRT(GL1305^2+GL1306^2+GL1307^2))</f>
        <v>#VALUE!</v>
      </c>
      <c r="GO1306" s="27">
        <f>FA1307*FW1305-FA1305*FW1307</f>
        <v>3.5449434229960525E-2</v>
      </c>
    </row>
    <row r="1307" spans="1:197" x14ac:dyDescent="0.2">
      <c r="A1307" s="2">
        <f>DEGREES(ACOS(((C1325*C1328+C1326*C1329+C1327*C1330)/(((SQRT((C1325^2)+(C1326^2)+(C1327^2)))*(SQRT((C1328^2)+(C1329^2)+(C1330^2))))))))</f>
        <v>155.20900530522579</v>
      </c>
      <c r="E1307" s="5" t="s">
        <v>4</v>
      </c>
      <c r="F1307" s="6" t="s">
        <v>5</v>
      </c>
      <c r="G1307" s="7" t="s">
        <v>6</v>
      </c>
      <c r="H1307" s="8" t="s">
        <v>1</v>
      </c>
      <c r="I1307">
        <v>15</v>
      </c>
      <c r="J1307" s="9" t="s">
        <v>7</v>
      </c>
      <c r="K1307">
        <v>15</v>
      </c>
      <c r="L1307" s="10"/>
      <c r="M1307" s="17">
        <f>A1251</f>
        <v>10</v>
      </c>
      <c r="N1307" s="17">
        <f>B1251</f>
        <v>-20</v>
      </c>
      <c r="O1307" s="17">
        <f>C1251</f>
        <v>282.7</v>
      </c>
      <c r="Q1307" s="61">
        <f t="array" ref="Q1307:Q1309">MMULT(AI1307:AK1309,AG1307:AG1309)</f>
        <v>0.92222114327328986</v>
      </c>
      <c r="R1307" s="13"/>
      <c r="S1307" s="17">
        <v>1</v>
      </c>
      <c r="T1307">
        <v>0</v>
      </c>
      <c r="V1307" s="73">
        <f>(T1307^2)*(1-COS(RADIANS(O1307+45)))+(COS(RADIANS(O1307+45)))</f>
        <v>0.84526183322185577</v>
      </c>
      <c r="W1307" s="73">
        <f>(T1307*T1308)*(1-COS(RADIANS(O1307+45)))-T1309*(SIN(RADIANS(O1307+45)))</f>
        <v>0.5343523493898269</v>
      </c>
      <c r="X1307" s="73">
        <f>(T1307*T1309)*(1-COS(RADIANS(O1307+45)))+T1308*(SIN(RADIANS(O1307+45)))</f>
        <v>0</v>
      </c>
      <c r="Y1307" s="10"/>
      <c r="Z1307">
        <f t="array" ref="Z1307:Z1309">MMULT(V1307:X1309,S1307:S1309)</f>
        <v>0.84526183322185577</v>
      </c>
      <c r="AA1307" s="23">
        <f>COS(RADIANS('[1]Biaxial Input'!$F$21))</f>
        <v>-0.9975640502598242</v>
      </c>
      <c r="AC1307" s="30">
        <f>(AA1307^2)*(1-COS(RADIANS(N1307)))+(COS(RADIANS(N1307)))</f>
        <v>0.99970654636555623</v>
      </c>
      <c r="AD1307" s="30">
        <f>(AA1307*AA1308)*(1-COS(RADIANS(N1307)))-AA1309*(SIN(RADIANS(N1307)))</f>
        <v>-4.1965824879998722E-3</v>
      </c>
      <c r="AE1307" s="30">
        <f>(AA1307*AA1309)*(1-COS(RADIANS(N1307)))+AA1308*(SIN(RADIANS(N1307)))</f>
        <v>-2.3858119147859059E-2</v>
      </c>
      <c r="AG1307">
        <f t="array" ref="AG1307:AG1309">MMULT(AC1307:AE1309,Z1307:Z1309)</f>
        <v>0.84725624177671111</v>
      </c>
      <c r="AI1307" s="28">
        <f>(T1307^2)*(1-COS(RADIANS(M1307)))+(COS(RADIANS(M1307)))</f>
        <v>0.98480775301220802</v>
      </c>
      <c r="AJ1307" s="28">
        <f>(T1307*T1308)*(1-COS(RADIANS(M1307)))-T1309*(SIN(RADIANS(M1307)))</f>
        <v>-0.17364817766693033</v>
      </c>
      <c r="AK1307" s="28">
        <f>(T1307*T1309)*(1-COS(RADIANS(M1307)))+T1308*(SIN(RADIANS(M1307)))</f>
        <v>0</v>
      </c>
      <c r="AM1307" s="61">
        <f t="array" ref="AM1307:AM1309">MMULT(AI1307:AK1309,AW1307:AW1309)</f>
        <v>-0.38500654584023475</v>
      </c>
      <c r="AN1307" s="13"/>
      <c r="AO1307" s="17">
        <v>1</v>
      </c>
      <c r="AP1307">
        <v>0</v>
      </c>
      <c r="AR1307" s="73">
        <f>(T1307^2)*(1-COS(RADIANS(O1307-45)))+(COS(RADIANS(O1307-45)))</f>
        <v>-0.5343523493898269</v>
      </c>
      <c r="AS1307" s="73">
        <f>(T1307*T1308)*(1-COS(RADIANS(O1307-45)))-T1309*(SIN(RADIANS(O1307-45)))</f>
        <v>0.84526183322185577</v>
      </c>
      <c r="AT1307" s="73">
        <f>(T1307*T1309)*(1-COS(RADIANS(O1307-45)))+T1308*(SIN(RADIANS(O1307-45)))</f>
        <v>0</v>
      </c>
      <c r="AU1307" s="10"/>
      <c r="AV1307">
        <f t="array" ref="AV1307:AV1309">MMULT(AR1307:AT1309,S1307:S1309)</f>
        <v>-0.5343523493898269</v>
      </c>
      <c r="AW1307" s="1">
        <f t="array" ref="AW1307:AW1309">MMULT(AC1307:AE1309,AV1307:AV1309)</f>
        <v>-0.53064833074375128</v>
      </c>
      <c r="BY1307" t="s">
        <v>9</v>
      </c>
      <c r="BZ1307" s="5">
        <f t="shared" si="1967"/>
        <v>0.3492962422733713</v>
      </c>
      <c r="CA1307" s="6">
        <f t="shared" si="1967"/>
        <v>-0.34518112468713447</v>
      </c>
      <c r="CB1307" s="7">
        <f>CY1306</f>
        <v>-0.39630363173848993</v>
      </c>
      <c r="CC1307" s="8">
        <f>DU1306</f>
        <v>-0.91743488547343754</v>
      </c>
      <c r="CE1307" s="10"/>
      <c r="CH1307">
        <f>((SUMPRODUCT(CM1306:CM1308,CK1306:CK1308))*(SUMPRODUCT(CM1306:CM1308,CL1306:CL1308)))-((SUMPRODUCT(CN1306:CN1308,CK1306:CK1308))*(SUMPRODUCT(CN1306:CN1308,CL1306:CL1308)))</f>
        <v>-3.2202603657630224E-2</v>
      </c>
      <c r="CI1307" s="67"/>
      <c r="CJ1307" s="10" t="s">
        <v>9</v>
      </c>
      <c r="CK1307" s="5">
        <f t="shared" si="1968"/>
        <v>0.3492962422733713</v>
      </c>
      <c r="CL1307" s="6">
        <f t="shared" si="1968"/>
        <v>-0.34518112468713447</v>
      </c>
      <c r="CM1307" s="7">
        <f>FA1306</f>
        <v>-0.38023182627481145</v>
      </c>
      <c r="CN1307" s="8">
        <f>FW1306</f>
        <v>-0.92421160775035582</v>
      </c>
      <c r="CP1307">
        <f t="shared" si="1966"/>
        <v>-9.8670839279614439E-2</v>
      </c>
      <c r="CQ1307">
        <f t="shared" si="1966"/>
        <v>-0.32743703463395935</v>
      </c>
      <c r="CR1307">
        <f>CK1309</f>
        <v>0</v>
      </c>
      <c r="CS1307">
        <f>CN1309</f>
        <v>0</v>
      </c>
      <c r="CW1307" s="28"/>
      <c r="CY1307" s="61">
        <v>-8.7151637982969737E-2</v>
      </c>
      <c r="DA1307" s="17">
        <v>0</v>
      </c>
      <c r="DB1307">
        <v>1</v>
      </c>
      <c r="DD1307" s="73">
        <f>(DB1305*DB1307)*(1-COS(RADIANS(CW1305+45)))-DB1306*(SIN(RADIANS(CW1305+45)))</f>
        <v>0</v>
      </c>
      <c r="DE1307" s="73">
        <f>(DB1306*DB1307)*(1-COS(RADIANS(CW1305+45)))+DB1305*(SIN(RADIANS(CW1305+45)))</f>
        <v>0</v>
      </c>
      <c r="DF1307" s="73">
        <f>(DB1307^2)*(1-COS(RADIANS(CW1305+45)))+(COS(RADIANS(CW1305+45)))</f>
        <v>1</v>
      </c>
      <c r="DG1307" s="10"/>
      <c r="DH1307">
        <v>0</v>
      </c>
      <c r="DI1307" s="23">
        <f>SIN(RADIANS('[1]Biaxial Input'!$F$21))*SIN(RADIANS(0))</f>
        <v>0</v>
      </c>
      <c r="DK1307" s="30">
        <f>(DI1305*DI1307)*(1-COS(RADIANS(CV1305)))-DI1306*(SIN(RADIANS(CV1305)))</f>
        <v>6.0796772806267756E-3</v>
      </c>
      <c r="DL1307" s="30">
        <f>(DI1306*DI1307)*(1-COS(RADIANS(CV1305)))+DI1305*(SIN(RADIANS(CV1305)))</f>
        <v>8.694343573875718E-2</v>
      </c>
      <c r="DM1307" s="30">
        <f>(DI1307^2)*(1-COS(RADIANS(CV1305)))+(COS(RADIANS(CV1305)))</f>
        <v>0.99619469809174555</v>
      </c>
      <c r="DO1307">
        <v>-8.7151637982969737E-2</v>
      </c>
      <c r="DQ1307" s="28">
        <f>(DB1305*DB1307)*(1-COS(RADIANS(CU1305)))-DB1306*(SIN(RADIANS(CU1305)))</f>
        <v>0</v>
      </c>
      <c r="DR1307" s="28">
        <f>(DB1306*DB1307)*(1-COS(RADIANS(CU1305)))+DB1305*(SIN(RADIANS(CU1305)))</f>
        <v>0</v>
      </c>
      <c r="DS1307" s="28">
        <f>(DB1307^2)*(1-COS(RADIANS(CU1305)))+(COS(RADIANS(CU1305)))</f>
        <v>1</v>
      </c>
      <c r="DU1307" s="61">
        <v>-8.4586688158175879E-4</v>
      </c>
      <c r="DW1307" s="17">
        <v>0</v>
      </c>
      <c r="DX1307">
        <v>1</v>
      </c>
      <c r="DZ1307" s="73">
        <f>(DB1305*DB1305)*(1-COS(RADIANS(CW1305-45)))-DB1305*(SIN(RADIANS(CW1305-45)))</f>
        <v>0</v>
      </c>
      <c r="EA1307" s="73">
        <f>(DB1306*DB1307)*(1-COS(RADIANS(CW1305-45)))+DB1305*(SIN(RADIANS(CW1305-45)))</f>
        <v>0</v>
      </c>
      <c r="EB1307" s="73">
        <f>(DB1307^2)*(1-COS(RADIANS(CW1305-45)))+(COS(RADIANS(CW1305-45)))</f>
        <v>1</v>
      </c>
      <c r="EC1307" s="10"/>
      <c r="ED1307">
        <v>0</v>
      </c>
      <c r="EE1307" s="1">
        <v>-8.4586688158175879E-4</v>
      </c>
      <c r="EG1307">
        <f>CY1307+DU1307</f>
        <v>-8.799750486455149E-2</v>
      </c>
      <c r="EH1307">
        <f>EG1307/(SQRT(EG1305^2+EG1306^2+EG1307^2))</f>
        <v>-6.2223632417220551E-2</v>
      </c>
      <c r="EJ1307">
        <f>Q1307+AM1307</f>
        <v>0.53721459743305511</v>
      </c>
      <c r="EK1307">
        <f>EJ1307/(SQRT(EJ1305^2+EJ1306^2+EJ1307^2))</f>
        <v>1</v>
      </c>
      <c r="EM1307" s="23">
        <f>CY1305*DU1306-CY1306*DU1305</f>
        <v>-0.99619469809174555</v>
      </c>
      <c r="ER1307">
        <f t="shared" ref="ER1307:ES1309" si="1969">CK1306</f>
        <v>0.93180266183863136</v>
      </c>
      <c r="ES1307">
        <f t="shared" si="1969"/>
        <v>-0.87956522186239505</v>
      </c>
      <c r="ET1307" t="e">
        <f>#REF!</f>
        <v>#REF!</v>
      </c>
      <c r="EU1307" t="e">
        <f>#REF!</f>
        <v>#REF!</v>
      </c>
      <c r="EY1307" s="28"/>
      <c r="EZ1307" s="10"/>
      <c r="FA1307" s="61">
        <v>-8.7123601953767268E-2</v>
      </c>
      <c r="FB1307" s="13">
        <f>BW1308</f>
        <v>0</v>
      </c>
      <c r="FC1307" s="17">
        <v>0</v>
      </c>
      <c r="FD1307">
        <v>1</v>
      </c>
      <c r="FF1307" s="73">
        <f>(FD1305*FD1307)*(1-COS(RADIANS(EY1305+45)))-FD1306*(SIN(RADIANS(EY1305+45)))</f>
        <v>0</v>
      </c>
      <c r="FG1307" s="73">
        <f>(FD1306*FD1307)*(1-COS(RADIANS(EY1305+45)))+FD1305*(SIN(RADIANS(EY1305+45)))</f>
        <v>0</v>
      </c>
      <c r="FH1307" s="73">
        <f>(FD1307^2)*(1-COS(RADIANS(EY1305+45)))+(COS(RADIANS(EY1305+45)))</f>
        <v>1</v>
      </c>
      <c r="FI1307" s="10"/>
      <c r="FJ1307">
        <v>0</v>
      </c>
      <c r="FK1307" s="23">
        <f>SIN(RADIANS(176))*SIN(RADIANS(0))</f>
        <v>0</v>
      </c>
      <c r="FM1307" s="30">
        <f>(FK1305*FK1307)*(1-COS(RADIANS(EX1305)))-FK1306*(SIN(RADIANS(EX1305)))</f>
        <v>6.0796772806267756E-3</v>
      </c>
      <c r="FN1307" s="30">
        <f>(FK1306*FK1307)*(1-COS(RADIANS(EX1305)))+FK1305*(SIN(RADIANS(EX1305)))</f>
        <v>8.694343573875718E-2</v>
      </c>
      <c r="FO1307" s="30">
        <f>(FK1307^2)*(1-COS(RADIANS(EX1305)))+(COS(RADIANS(EX1305)))</f>
        <v>0.99619469809174555</v>
      </c>
      <c r="FQ1307">
        <v>-8.7123601953767268E-2</v>
      </c>
      <c r="FS1307" s="28">
        <f>(FD1305*FD1307)*(1-COS(RADIANS(EW1305)))-FD1306*(SIN(RADIANS(EW1305)))</f>
        <v>0</v>
      </c>
      <c r="FT1307" s="28">
        <f>(FD1306*FD1307)*(1-COS(RADIANS(EW1305)))+FD1305*(SIN(RADIANS(EW1305)))</f>
        <v>0</v>
      </c>
      <c r="FU1307" s="28">
        <f>(FD1307^2)*(1-COS(RADIANS(EW1305)))+(COS(RADIANS(EW1305)))</f>
        <v>1</v>
      </c>
      <c r="FW1307" s="61">
        <v>-2.3667438597124116E-3</v>
      </c>
      <c r="FX1307" s="13">
        <f>BX1308</f>
        <v>0</v>
      </c>
      <c r="FY1307" s="17">
        <v>0</v>
      </c>
      <c r="FZ1307">
        <v>1</v>
      </c>
      <c r="GB1307" s="73">
        <f>(FD1305*FD1305)*(1-COS(RADIANS(EY1305-45)))-FD1305*(SIN(RADIANS(EY1305-45)))</f>
        <v>0</v>
      </c>
      <c r="GC1307" s="73">
        <f>(FD1306*FD1307)*(1-COS(RADIANS(EY1305-45)))+FD1305*(SIN(RADIANS(EY1305-45)))</f>
        <v>0</v>
      </c>
      <c r="GD1307" s="73">
        <f>(FD1307^2)*(1-COS(RADIANS(EY1305-45)))+(COS(RADIANS(EY1305-45)))</f>
        <v>0.99999999999999989</v>
      </c>
      <c r="GE1307" s="10"/>
      <c r="GF1307">
        <v>0</v>
      </c>
      <c r="GG1307" s="1">
        <v>-2.3667438597124116E-3</v>
      </c>
      <c r="GI1307">
        <f>FA1307+FW1307</f>
        <v>-8.9490345813479685E-2</v>
      </c>
      <c r="GJ1307">
        <f>GI1307/(SQRT(GI1305^2+GI1306^2+GI1307^2))</f>
        <v>-6.3279230375440643E-2</v>
      </c>
      <c r="GL1307" t="e">
        <f>#REF!+DC1307</f>
        <v>#REF!</v>
      </c>
      <c r="GM1307" t="e">
        <f>GL1307/(SQRT(GL1305^2+GL1306^2+GL1307^2))</f>
        <v>#REF!</v>
      </c>
      <c r="GO1307" s="27">
        <f>FA1305*FW1306-FA1306*FW1305</f>
        <v>-0.99619469809174532</v>
      </c>
    </row>
    <row r="1308" spans="1:197" x14ac:dyDescent="0.2">
      <c r="D1308" t="s">
        <v>8</v>
      </c>
      <c r="E1308" s="5">
        <f t="shared" ref="E1308:F1310" si="1970">E1303</f>
        <v>0.93180153032697366</v>
      </c>
      <c r="F1308" s="6">
        <f t="shared" si="1970"/>
        <v>-0.87956667635105046</v>
      </c>
      <c r="G1308" s="7">
        <f>Q1307</f>
        <v>0.92222114327328986</v>
      </c>
      <c r="H1308" s="8">
        <f>AM1307</f>
        <v>-0.38500654584023475</v>
      </c>
      <c r="J1308" s="9">
        <f>((SUMPRODUCT(G1308:G1310,E1308:E1310))*(SUMPRODUCT(G1308:(G1310),F1308:F1310)))-((SUMPRODUCT(H1308:H1310,E1308:E1310))*(SUMPRODUCT(H1308:H1310,F1308:F1310)))</f>
        <v>-1.1443625330277873E-2</v>
      </c>
      <c r="Q1308" s="61">
        <v>-0.35102176670993795</v>
      </c>
      <c r="S1308" s="17">
        <v>0</v>
      </c>
      <c r="T1308">
        <v>0</v>
      </c>
      <c r="V1308" s="73">
        <f>(T1307*T1308)*(1-COS(RADIANS(O1307+45)))+T1309*(SIN(RADIANS(O1307+45)))</f>
        <v>-0.5343523493898269</v>
      </c>
      <c r="W1308" s="73">
        <f>(T1308^2)*(1-COS(RADIANS(O1307+45)))+(COS(RADIANS(O1307+45)))</f>
        <v>0.84526183322185577</v>
      </c>
      <c r="X1308" s="73">
        <f>(T1308*T1309)*(1-COS(RADIANS(O1307+45)))-T1307*(SIN(RADIANS(O1307+45)))</f>
        <v>0</v>
      </c>
      <c r="Y1308" s="10"/>
      <c r="Z1308">
        <v>-0.5343523493898269</v>
      </c>
      <c r="AA1308" s="23">
        <f>SIN(RADIANS('[1]Biaxial Input'!$F$21))*(COS(RADIANS(0)))</f>
        <v>6.9756473744125524E-2</v>
      </c>
      <c r="AC1308" s="30">
        <f>(AA1307*AA1308)*(1-COS(RADIANS(N1307)))+AA1309*(SIN(RADIANS(N1307)))</f>
        <v>-4.1965824879998722E-3</v>
      </c>
      <c r="AD1308" s="30">
        <f>(AA1308^2)*(1-COS(RADIANS(N1307)))+(COS(RADIANS(N1307)))</f>
        <v>0.9399860744203522</v>
      </c>
      <c r="AE1308" s="30">
        <f>(AA1308*AA1309)*(1-COS(RADIANS(N1307)))-AA1307*(SIN(RADIANS(N1307)))</f>
        <v>-0.34118699944639969</v>
      </c>
      <c r="AG1308">
        <v>-0.50583097826730938</v>
      </c>
      <c r="AI1308" s="28">
        <f>(T1307*T1308)*(1-COS(RADIANS(M1307)))+T1309*(SIN(RADIANS(M1307)))</f>
        <v>0.17364817766693033</v>
      </c>
      <c r="AJ1308" s="28">
        <f>(T1308^2)*(1-COS(RADIANS(M1307)))+(COS(RADIANS(M1307)))</f>
        <v>0.98480775301220802</v>
      </c>
      <c r="AK1308" s="28">
        <f>(T1308*T1309)*(1-COS(RADIANS(M1307)))-T1307*(SIN(RADIANS(M1307)))</f>
        <v>0</v>
      </c>
      <c r="AM1308" s="61">
        <v>-0.8724013201590195</v>
      </c>
      <c r="AO1308" s="17">
        <v>0</v>
      </c>
      <c r="AP1308">
        <v>0</v>
      </c>
      <c r="AR1308" s="73">
        <f>(T1307*T1308)*(1-COS(RADIANS(O1307-45)))+T1309*(SIN(RADIANS(O1307-45)))</f>
        <v>-0.84526183322185577</v>
      </c>
      <c r="AS1308" s="73">
        <f>(T1308^2)*(1-COS(RADIANS(O1307-45)))+(COS(RADIANS(O1307-45)))</f>
        <v>-0.5343523493898269</v>
      </c>
      <c r="AT1308" s="73">
        <f>(T1308*T1309)*(1-COS(RADIANS(O1307-45)))-T1307*(SIN(RADIANS(O1307-45)))</f>
        <v>0</v>
      </c>
      <c r="AU1308" s="10"/>
      <c r="AV1308">
        <v>-0.84526183322185577</v>
      </c>
      <c r="AW1308" s="1">
        <v>-0.79229189875569173</v>
      </c>
      <c r="AX1308" s="10"/>
      <c r="AY1308" t="s">
        <v>12</v>
      </c>
      <c r="AZ1308" t="s">
        <v>13</v>
      </c>
      <c r="BA1308" t="s">
        <v>14</v>
      </c>
      <c r="BB1308" t="s">
        <v>15</v>
      </c>
      <c r="BC1308" t="s">
        <v>16</v>
      </c>
      <c r="BD1308" t="s">
        <v>17</v>
      </c>
      <c r="BE1308" s="10"/>
      <c r="BY1308" t="s">
        <v>10</v>
      </c>
      <c r="BZ1308" s="5">
        <f t="shared" si="1967"/>
        <v>-9.8670839279614439E-2</v>
      </c>
      <c r="CA1308" s="6">
        <f t="shared" si="1967"/>
        <v>-0.32743703463395935</v>
      </c>
      <c r="CB1308" s="7">
        <f>CY1307</f>
        <v>-8.7151637982969737E-2</v>
      </c>
      <c r="CC1308" s="8">
        <f>DU1307</f>
        <v>-8.4586688158175879E-4</v>
      </c>
      <c r="CE1308" s="10"/>
      <c r="CG1308" s="10" t="s">
        <v>160</v>
      </c>
      <c r="CH1308" s="10">
        <f>-CH1305*((EY1305-CW1305)/(CH1307-CE1306))</f>
        <v>221.55607767973757</v>
      </c>
      <c r="CI1308" s="67"/>
      <c r="CJ1308" s="10" t="s">
        <v>10</v>
      </c>
      <c r="CK1308" s="5">
        <f t="shared" si="1968"/>
        <v>-9.8670839279614439E-2</v>
      </c>
      <c r="CL1308" s="6">
        <f t="shared" si="1968"/>
        <v>-0.32743703463395935</v>
      </c>
      <c r="CM1308" s="7">
        <f>FA1307</f>
        <v>-8.7123601953767268E-2</v>
      </c>
      <c r="CN1308" s="8">
        <f>FW1307</f>
        <v>-2.3667438597124116E-3</v>
      </c>
      <c r="CW1308" s="28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EE1308" s="1"/>
      <c r="EI1308" s="64">
        <f>(DEGREES(ACOS((EH1305*EK1305+EH1306*EK1306+EH1307*EK1307)/((SQRT(EH1305^2+EH1306^2+EH1307^2))*(SQRT(EK1305^2+EK1306^2+EK1307^2))))))</f>
        <v>93.56745612169712</v>
      </c>
      <c r="ER1308">
        <f t="shared" si="1969"/>
        <v>0.3492962422733713</v>
      </c>
      <c r="ES1308">
        <f t="shared" si="1969"/>
        <v>-0.34518112468713447</v>
      </c>
      <c r="ET1308" t="e">
        <f>#REF!</f>
        <v>#REF!</v>
      </c>
      <c r="EU1308" t="e">
        <f>#REF!</f>
        <v>#REF!</v>
      </c>
      <c r="EY1308" s="28"/>
      <c r="EZ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  <c r="FR1308" s="10"/>
      <c r="GG1308" s="1"/>
      <c r="GK1308" s="64" t="e">
        <f>(DEGREES(ACOS((GJ1305*GM1305+GJ1306*GM1306+GJ1307*GM1307)/((SQRT(GJ1305^2+GJ1306^2+GJ1307^2))*(SQRT(GM1305^2+GM1306^2+GM1307^2))))))</f>
        <v>#VALUE!</v>
      </c>
    </row>
    <row r="1309" spans="1:197" x14ac:dyDescent="0.2">
      <c r="D1309" t="s">
        <v>9</v>
      </c>
      <c r="E1309" s="5">
        <f t="shared" si="1970"/>
        <v>0.3492994805856065</v>
      </c>
      <c r="F1309" s="6">
        <f t="shared" si="1970"/>
        <v>-0.3451779549666063</v>
      </c>
      <c r="G1309" s="7">
        <f t="shared" ref="G1309:G1310" si="1971">Q1308</f>
        <v>-0.35102176670993795</v>
      </c>
      <c r="H1309" s="8">
        <f t="shared" ref="H1309:H1310" si="1972">AM1308</f>
        <v>-0.8724013201590195</v>
      </c>
      <c r="J1309" s="10"/>
      <c r="Q1309" s="61">
        <v>-0.16214771720730445</v>
      </c>
      <c r="S1309" s="17">
        <v>0</v>
      </c>
      <c r="T1309">
        <v>1</v>
      </c>
      <c r="V1309" s="73">
        <f>(T1307*T1309)*(1-COS(RADIANS(O1307+45)))-T1308*(SIN(RADIANS(O1307+45)))</f>
        <v>0</v>
      </c>
      <c r="W1309" s="73">
        <f>(T1308*T1309)*(1-COS(RADIANS(O1307+45)))+T1307*(SIN(RADIANS(O1307+45)))</f>
        <v>0</v>
      </c>
      <c r="X1309" s="73">
        <f>(T1309^2)*(1-COS(RADIANS(O1307+45)))+(COS(RADIANS(O1307+45)))</f>
        <v>1</v>
      </c>
      <c r="Y1309" s="10"/>
      <c r="Z1309">
        <v>0</v>
      </c>
      <c r="AA1309" s="23">
        <f>SIN(RADIANS('[1]Biaxial Input'!$F$21))*SIN(RADIANS(0))</f>
        <v>0</v>
      </c>
      <c r="AC1309" s="30">
        <f>(AA1307*AA1309)*(1-COS(RADIANS(N1307)))-AA1308*(SIN(RADIANS(N1307)))</f>
        <v>2.3858119147859059E-2</v>
      </c>
      <c r="AD1309" s="30">
        <f>(AA1308*AA1309)*(1-COS(RADIANS(N1307)))+AA1307*(SIN(RADIANS(N1307)))</f>
        <v>0.34118699944639969</v>
      </c>
      <c r="AE1309" s="30">
        <f>(AA1309^2)*(1-COS(RADIANS(N1307)))+(COS(RADIANS(N1307)))</f>
        <v>0.93969262078590843</v>
      </c>
      <c r="AG1309">
        <v>-0.16214771720730445</v>
      </c>
      <c r="AI1309" s="28">
        <f>(T1307*T1309)*(1-COS(RADIANS(M1307)))-T1308*(SIN(RADIANS(M1307)))</f>
        <v>0</v>
      </c>
      <c r="AJ1309" s="28">
        <f>(T1308*T1309)*(1-COS(RADIANS(M1307)))+T1307*(SIN(RADIANS(M1307)))</f>
        <v>0</v>
      </c>
      <c r="AK1309" s="28">
        <f>(T1309^2)*(1-COS(RADIANS(M1307)))+(COS(RADIANS(M1307)))</f>
        <v>1</v>
      </c>
      <c r="AM1309" s="61">
        <v>-0.30114099064220901</v>
      </c>
      <c r="AO1309" s="17">
        <v>0</v>
      </c>
      <c r="AP1309">
        <v>1</v>
      </c>
      <c r="AR1309" s="73">
        <f>(T1307*T1307)*(1-COS(RADIANS(O1307-45)))-T1307*(SIN(RADIANS(O1307-45)))</f>
        <v>0</v>
      </c>
      <c r="AS1309" s="73">
        <f>(T1308*T1309)*(1-COS(RADIANS(O1307-45)))+T1307*(SIN(RADIANS(O1307-45)))</f>
        <v>0</v>
      </c>
      <c r="AT1309" s="73">
        <f>(T1309^2)*(1-COS(RADIANS(O1307-45)))+(COS(RADIANS(O1307-45)))</f>
        <v>1</v>
      </c>
      <c r="AU1309" s="10"/>
      <c r="AV1309">
        <v>0</v>
      </c>
      <c r="AW1309" s="1">
        <v>-0.30114099064220901</v>
      </c>
      <c r="AX1309" s="10"/>
      <c r="AY1309" s="11">
        <f>(G1238^2)*F1238+G1238*G1239*F1239+G1238*G1240*F1240-((H1238^2)*F1238+H1238*H1239*F1239+H1238*H1240*F1240)</f>
        <v>-0.34434655563789696</v>
      </c>
      <c r="AZ1309" s="12">
        <f>G1238*G1239*F1238+(G1239^2)*F1239+G1239*G1240*F1240-(H1238*H1239*F1238+(H1239^2)*F1239+H1239*H1240*F1240)</f>
        <v>0.87989249818513549</v>
      </c>
      <c r="BA1309" s="12">
        <f>G1238*G1240*F1238+G1239*G1240*F1239+(G1240^2)*F1240-(H1238*H1240*F1238+H1239*H1240*F1239+(H1240^2)*F1240)</f>
        <v>0</v>
      </c>
      <c r="BB1309" s="12">
        <f>(G1238^2)*E1238+G1238*G1239*E1239+G1238*G1240*E1240-((H1238^2)*E1238+H1238*H1239*E1239+H1238*H1240*E1240)</f>
        <v>0.37681298651723405</v>
      </c>
      <c r="BC1309" s="12">
        <f>G1238*G1239*E1238+(G1239^2)*E1239+G1239*G1240*E1240-(H1238*H1239*E1238+(H1239^2)*E1239+H1239*H1240*E1240)</f>
        <v>-0.92101910525733788</v>
      </c>
      <c r="BD1309" s="24">
        <f>G1238*G1240*E1238+G1239*G1240*E1239+(G1240^2)*E1240-(H1238*H1240*E1238+H1239*H1240*E1239+(H1240^2)*E1240)</f>
        <v>0</v>
      </c>
      <c r="BE1309" s="10">
        <f>J1238</f>
        <v>-1.3516654918975357E-2</v>
      </c>
      <c r="CS1309" s="15"/>
      <c r="CW1309" s="28"/>
      <c r="CY1309" s="82" t="s">
        <v>148</v>
      </c>
      <c r="CZ1309" s="13"/>
      <c r="DB1309" s="10"/>
      <c r="DC1309" s="10"/>
      <c r="DD1309" s="10"/>
      <c r="DE1309" s="10"/>
      <c r="DF1309" s="10"/>
      <c r="DG1309" s="10"/>
      <c r="DH1309" s="80"/>
      <c r="DI1309" s="23" t="s">
        <v>149</v>
      </c>
      <c r="DM1309" s="1"/>
      <c r="DO1309" s="80"/>
      <c r="DS1309" s="13"/>
      <c r="DT1309" s="81"/>
      <c r="DU1309" s="82" t="s">
        <v>150</v>
      </c>
      <c r="DW1309" s="13"/>
      <c r="DX1309" s="13"/>
      <c r="EA1309" s="1"/>
      <c r="EE1309" s="1"/>
      <c r="ER1309">
        <f t="shared" si="1969"/>
        <v>-9.8670839279614439E-2</v>
      </c>
      <c r="ES1309">
        <f t="shared" si="1969"/>
        <v>-0.32743703463395935</v>
      </c>
      <c r="ET1309" t="e">
        <f>#REF!</f>
        <v>#REF!</v>
      </c>
      <c r="EU1309" t="e">
        <f>#REF!</f>
        <v>#REF!</v>
      </c>
      <c r="EY1309" s="28"/>
      <c r="EZ1309" s="10"/>
      <c r="FA1309" s="82" t="s">
        <v>148</v>
      </c>
      <c r="FB1309" s="13"/>
      <c r="FD1309" s="10"/>
      <c r="FE1309" s="10"/>
      <c r="FF1309" s="10"/>
      <c r="FG1309" s="10"/>
      <c r="FH1309" s="10"/>
      <c r="FI1309" s="10"/>
      <c r="FJ1309" s="80"/>
      <c r="FK1309" s="23" t="s">
        <v>149</v>
      </c>
      <c r="FO1309" s="1"/>
      <c r="FQ1309" s="80"/>
      <c r="FU1309" s="13"/>
      <c r="FV1309" s="81"/>
      <c r="FW1309" s="82" t="s">
        <v>150</v>
      </c>
      <c r="FY1309" s="13"/>
      <c r="FZ1309" s="13"/>
      <c r="GC1309" s="1"/>
      <c r="GG1309" s="1"/>
      <c r="GK1309" s="13"/>
    </row>
    <row r="1310" spans="1:197" x14ac:dyDescent="0.2">
      <c r="D1310" t="s">
        <v>10</v>
      </c>
      <c r="E1310" s="5">
        <f t="shared" si="1970"/>
        <v>-9.8670061026308639E-2</v>
      </c>
      <c r="F1310" s="6">
        <f t="shared" si="1970"/>
        <v>-0.32743646904069484</v>
      </c>
      <c r="G1310" s="7">
        <f t="shared" si="1971"/>
        <v>-0.16214771720730445</v>
      </c>
      <c r="H1310" s="8">
        <f t="shared" si="1972"/>
        <v>-0.30114099064220901</v>
      </c>
      <c r="J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W1310" s="1"/>
      <c r="AX1310" s="10"/>
      <c r="AY1310" s="11">
        <f>(G1243^2)*F1243+G1243*G1244*F1244+G1243*G1245*F1245-((H1243^2)*F1243+H1243*H1244*F1244+H1243*H1245*F1245)</f>
        <v>-0.29209554718023933</v>
      </c>
      <c r="AZ1310" s="12">
        <f>G1243*G1244*F1243+(G1244^2)*F1244+G1244*G1245*F1245-(H1243*H1244*F1243+(H1244^2)*F1244+H1244*H1245*F1245)</f>
        <v>0.88221626473708781</v>
      </c>
      <c r="BA1310" s="12">
        <f>G1243*G1245*F1243+G1244*G1245*F1244+(G1245^2)*F1245-(H1243*H1245*F1243+H1244*H1245*F1244+(H1245^2)*F1245)</f>
        <v>-7.5213275680363997E-2</v>
      </c>
      <c r="BB1310" s="12">
        <f>(G1243^2)*E1243+G1243*G1244*E1244+G1243*G1245*E1245-((H1243^2)*E1243+H1243*H1244*E1244+H1243*H1245*E1245)</f>
        <v>0.29344814210039533</v>
      </c>
      <c r="BC1310" s="12">
        <f>G1243*G1244*E1243+(G1244^2)*E1244+G1244*G1245*E1245-(H1243*H1244*E1243+(H1244^2)*E1244+H1244*H1245*E1245)</f>
        <v>-0.95048638263393803</v>
      </c>
      <c r="BD1310" s="24">
        <f>G1243*G1245*E1243+G1244*G1245*E1244+(G1245^2)*E1245-(H1243*H1245*E1243+H1244*H1245*E1244+(H1245^2)*E1245)</f>
        <v>8.1163332711374547E-2</v>
      </c>
      <c r="BE1310" s="10">
        <f>J1243</f>
        <v>4.3403903673966959E-2</v>
      </c>
      <c r="BZ1310" s="5" t="s">
        <v>4</v>
      </c>
      <c r="CA1310" s="6" t="s">
        <v>5</v>
      </c>
      <c r="CB1310" s="7" t="s">
        <v>6</v>
      </c>
      <c r="CC1310" s="8" t="s">
        <v>1</v>
      </c>
      <c r="CD1310">
        <v>13</v>
      </c>
      <c r="CE1310" s="9" t="s">
        <v>7</v>
      </c>
      <c r="CG1310" s="90" t="s">
        <v>157</v>
      </c>
      <c r="CH1310" s="61">
        <f>CE1311-((CH1312-CE1311)/(EY1310-CW1310))*CW1310</f>
        <v>8.595207834116998</v>
      </c>
      <c r="CI1310" s="10"/>
      <c r="CK1310" s="5" t="s">
        <v>4</v>
      </c>
      <c r="CL1310" s="6" t="s">
        <v>5</v>
      </c>
      <c r="CM1310" s="7" t="s">
        <v>6</v>
      </c>
      <c r="CN1310" s="8" t="s">
        <v>1</v>
      </c>
      <c r="CO1310" s="10"/>
      <c r="CP1310">
        <f t="shared" ref="CP1310:CQ1312" si="1973">BZ1311</f>
        <v>0.93180266183863136</v>
      </c>
      <c r="CQ1310">
        <f t="shared" si="1973"/>
        <v>-0.87956522186239505</v>
      </c>
      <c r="CR1310">
        <f>CI1314</f>
        <v>0</v>
      </c>
      <c r="CS1310">
        <f>CL1314</f>
        <v>0</v>
      </c>
      <c r="CU1310" s="17">
        <f>CU1214</f>
        <v>30</v>
      </c>
      <c r="CV1310" s="17">
        <f>CV1214</f>
        <v>-10</v>
      </c>
      <c r="CW1310" s="31">
        <f>CH1217</f>
        <v>262.29843135903258</v>
      </c>
      <c r="CY1310" s="61">
        <f t="array" ref="CY1310:CY1312">MMULT(DQ1310:DS1312,DO1310:DO1312)</f>
        <v>0.91752410247511329</v>
      </c>
      <c r="CZ1310" s="13"/>
      <c r="DA1310" s="17">
        <v>1</v>
      </c>
      <c r="DB1310">
        <v>0</v>
      </c>
      <c r="DD1310" s="73">
        <f>(DB1310^2)*(1-COS(RADIANS(CW1310+45)))+(COS(RADIANS(CW1310+45)))</f>
        <v>0.60596662160568615</v>
      </c>
      <c r="DE1310" s="73">
        <f>(DB1310*DB1311)*(1-COS(RADIANS(CW1310+45)))-DB1312*(SIN(RADIANS(CW1310+45)))</f>
        <v>0.79549007127668858</v>
      </c>
      <c r="DF1310" s="73">
        <f>(DB1310*DB1312)*(1-COS(RADIANS(CW1310+45)))+DB1311*(SIN(RADIANS(CW1310+45)))</f>
        <v>0</v>
      </c>
      <c r="DG1310" s="10"/>
      <c r="DH1310">
        <f t="array" ref="DH1310:DH1312">MMULT(DD1310:DF1312,DA1310:DA1312)</f>
        <v>0.60596662160568615</v>
      </c>
      <c r="DI1310" s="23">
        <f>COS(RADIANS('[1]Biaxial Input'!$F$21))</f>
        <v>-0.9975640502598242</v>
      </c>
      <c r="DK1310" s="30">
        <f>(DI1310^2)*(1-COS(RADIANS(CV1310)))+(COS(RADIANS(CV1310)))</f>
        <v>0.99992607504832687</v>
      </c>
      <c r="DL1310" s="30">
        <f>(DI1310*DI1311)*(1-COS(RADIANS(CV1310)))-DI1312*(SIN(RADIANS(CV1310)))</f>
        <v>-1.0571760619211149E-3</v>
      </c>
      <c r="DM1310" s="30">
        <f>(DI1310*DI1312)*(1-COS(RADIANS(CV1310)))+DI1311*(SIN(RADIANS(CV1310)))</f>
        <v>-1.2113084546138469E-2</v>
      </c>
      <c r="DO1310">
        <f t="array" ref="DO1310:DO1312">MMULT(DK1310:DM1312,DH1310:DH1312)</f>
        <v>0.60676279861331806</v>
      </c>
      <c r="DQ1310" s="28">
        <f>(DB1310^2)*(1-COS(RADIANS(CU1310)))+(COS(RADIANS(CU1310)))</f>
        <v>0.86602540378443871</v>
      </c>
      <c r="DR1310" s="28">
        <f>(DB1310*DB1311)*(1-COS(RADIANS(CU1310)))-DB1312*(SIN(RADIANS(CU1310)))</f>
        <v>-0.49999999999999994</v>
      </c>
      <c r="DS1310" s="28">
        <f>(DB1310*DB1312)*(1-COS(RADIANS(CU1310)))+DB1311*(SIN(RADIANS(CU1310)))</f>
        <v>0</v>
      </c>
      <c r="DU1310" s="61">
        <f t="array" ref="DU1310:DU1312">MMULT(DQ1310:DS1312,EE1310:EE1312)</f>
        <v>-0.39032666971231567</v>
      </c>
      <c r="DV1310" s="13"/>
      <c r="DW1310" s="17">
        <v>1</v>
      </c>
      <c r="DX1310">
        <v>0</v>
      </c>
      <c r="DZ1310" s="73">
        <f>(DB1310^2)*(1-COS(RADIANS(CW1310-45)))+(COS(RADIANS(CW1310-45)))</f>
        <v>-0.79549007127668825</v>
      </c>
      <c r="EA1310" s="73">
        <f>(DB1310*DB1311)*(1-COS(RADIANS(CW1310-45)))-DB1312*(SIN(RADIANS(CW1310-45)))</f>
        <v>0.6059666216056866</v>
      </c>
      <c r="EB1310" s="73">
        <f>(DB1310*DB1312)*(1-COS(RADIANS(CW1310-45)))+DB1311*(SIN(RADIANS(CW1310-45)))</f>
        <v>0</v>
      </c>
      <c r="EC1310" s="10"/>
      <c r="ED1310">
        <f t="array" ref="ED1310:ED1312">MMULT(DZ1310:EB1312,DA1310:DA1312)</f>
        <v>-0.79549007127668825</v>
      </c>
      <c r="EE1310" s="1">
        <f t="array" ref="EE1310:EE1312">MMULT(DK1310:DM1312,ED1310:ED1312)</f>
        <v>-0.79479065130492788</v>
      </c>
      <c r="EG1310">
        <f>CY1310+DU1310</f>
        <v>0.52719743276279762</v>
      </c>
      <c r="EH1310">
        <f>EG1310/(SQRT(EG1310^2+EG1311^2+EG1312^2))</f>
        <v>0.37278487973071311</v>
      </c>
      <c r="EJ1310">
        <f>Q1310+AM1310</f>
        <v>0</v>
      </c>
      <c r="EK1310">
        <f>EJ1310/(SQRT(EJ1310^2+EJ1311^2+EJ1312^2))</f>
        <v>0</v>
      </c>
      <c r="EM1310" s="23">
        <f>CY1311*DU1312-CY1312*DU1311</f>
        <v>-7.6122350781685638E-2</v>
      </c>
      <c r="EO1310" s="15">
        <v>13</v>
      </c>
      <c r="EP1310" s="9" t="s">
        <v>7</v>
      </c>
      <c r="EW1310" s="17">
        <f>CU1310</f>
        <v>30</v>
      </c>
      <c r="EX1310" s="17">
        <f>CV1310</f>
        <v>-10</v>
      </c>
      <c r="EY1310" s="31">
        <f>1+CW1310</f>
        <v>263.29843135903258</v>
      </c>
      <c r="EZ1310" s="10"/>
      <c r="FA1310" s="61">
        <f t="array" ref="FA1310:FA1312">MMULT(FS1310:FU1312,FQ1310:FQ1312)</f>
        <v>0.92419649879330978</v>
      </c>
      <c r="FB1310" s="13">
        <f>BW1311</f>
        <v>0</v>
      </c>
      <c r="FC1310" s="17">
        <v>1</v>
      </c>
      <c r="FD1310">
        <v>0</v>
      </c>
      <c r="FF1310" s="73">
        <f>(FD1310^2)*(1-COS(RADIANS(EY1310+45)))+(COS(RADIANS(EY1310+45)))</f>
        <v>0.61975754599489541</v>
      </c>
      <c r="FG1310" s="73">
        <f>(FD1310*FD1311)*(1-COS(RADIANS(EY1310+45)))-FD1312*(SIN(RADIANS(EY1310+45)))</f>
        <v>0.78479333851810007</v>
      </c>
      <c r="FH1310" s="73">
        <f>(FD1310*FD1312)*(1-COS(RADIANS(EY1310+45)))+FD1311*(SIN(RADIANS(EY1310+45)))</f>
        <v>0</v>
      </c>
      <c r="FI1310" s="10"/>
      <c r="FJ1310">
        <f t="array" ref="FJ1310:FJ1312">MMULT(FF1310:FH1312,FC1310:FC1312)</f>
        <v>0.61975754599489541</v>
      </c>
      <c r="FK1310" s="23">
        <f>COS(RADIANS(176))</f>
        <v>-0.9975640502598242</v>
      </c>
      <c r="FM1310" s="30">
        <f>(FK1310^2)*(1-COS(RADIANS(EX1310)))+(COS(RADIANS(EX1310)))</f>
        <v>0.99992607504832687</v>
      </c>
      <c r="FN1310" s="30">
        <f>(FK1310*FK1311)*(1-COS(RADIANS(EX1310)))-FK1312*(SIN(RADIANS(EX1310)))</f>
        <v>-1.0571760619211149E-3</v>
      </c>
      <c r="FO1310" s="30">
        <f>(FK1310*FK1312)*(1-COS(RADIANS(EX1310)))+FK1311*(SIN(RADIANS(EX1310)))</f>
        <v>-1.2113084546138469E-2</v>
      </c>
      <c r="FQ1310">
        <f t="array" ref="FQ1310:FQ1312">MMULT(FM1310:FO1312,FJ1310:FJ1312)</f>
        <v>0.62054139517929519</v>
      </c>
      <c r="FS1310" s="28">
        <f>(FD1310^2)*(1-COS(RADIANS(EW1310)))+(COS(RADIANS(EW1310)))</f>
        <v>0.86602540378443871</v>
      </c>
      <c r="FT1310" s="28">
        <f>(FD1310*FD1311)*(1-COS(RADIANS(EW1310)))-FD1312*(SIN(RADIANS(EW1310)))</f>
        <v>-0.49999999999999994</v>
      </c>
      <c r="FU1310" s="28">
        <f>(FD1310*FD1312)*(1-COS(RADIANS(EW1310)))+FD1311*(SIN(RADIANS(EW1310)))</f>
        <v>0</v>
      </c>
      <c r="FW1310" s="61">
        <f t="array" ref="FW1310:FW1312">MMULT(FS1310:FU1312,GG1310:GG1312)</f>
        <v>-0.37425421751752952</v>
      </c>
      <c r="FX1310" s="13">
        <f>BX1311</f>
        <v>0</v>
      </c>
      <c r="FY1310" s="17">
        <v>1</v>
      </c>
      <c r="FZ1310">
        <v>0</v>
      </c>
      <c r="GB1310" s="73">
        <f>(FD1310^2)*(1-COS(RADIANS(EY1310-45)))+(COS(RADIANS(EY1310-45)))</f>
        <v>-0.78479333851810029</v>
      </c>
      <c r="GC1310" s="73">
        <f>(FD1310*FD1311)*(1-COS(RADIANS(EY1310-45)))-FD1312*(SIN(RADIANS(EY1310-45)))</f>
        <v>0.61975754599489508</v>
      </c>
      <c r="GD1310" s="73">
        <f>(FD1310*FD1312)*(1-COS(RADIANS(EY1310-45)))+FD1311*(SIN(RADIANS(EY1310-45)))</f>
        <v>0</v>
      </c>
      <c r="GE1310" s="10"/>
      <c r="GF1310">
        <f t="array" ref="GF1310:GF1312">MMULT(GB1310:GD1312,FC1310:FC1312)</f>
        <v>-0.78479333851810029</v>
      </c>
      <c r="GG1310" s="1">
        <f t="array" ref="GG1310:GG1312">MMULT(FM1310:FO1312,GF1310:GF1312)</f>
        <v>-0.78408012986665609</v>
      </c>
      <c r="GI1310">
        <f>FA1310+FW1310</f>
        <v>0.54994228127578026</v>
      </c>
      <c r="GJ1310">
        <f>GI1310/(SQRT(GI1310^2+GI1311^2+GI1312^2))</f>
        <v>0.38886791635130397</v>
      </c>
      <c r="GL1310" t="e">
        <f>CH1311+DC1310</f>
        <v>#VALUE!</v>
      </c>
      <c r="GM1310" t="e">
        <f>GL1310/(SQRT(GL1310^2+GL1311^2+GL1312^2))</f>
        <v>#VALUE!</v>
      </c>
      <c r="GO1310" s="27">
        <f>FA1311*FW1312-FA1312*FW1311</f>
        <v>-7.6122350781685638E-2</v>
      </c>
    </row>
    <row r="1311" spans="1:197" x14ac:dyDescent="0.2">
      <c r="A1311" s="3" t="s">
        <v>19</v>
      </c>
      <c r="B1311" s="3" t="s">
        <v>18</v>
      </c>
      <c r="C1311" s="3" t="s">
        <v>20</v>
      </c>
      <c r="Q1311" s="82" t="s">
        <v>148</v>
      </c>
      <c r="R1311" s="13"/>
      <c r="T1311" s="10"/>
      <c r="U1311" s="10"/>
      <c r="V1311" s="10"/>
      <c r="W1311" s="10"/>
      <c r="X1311" s="10"/>
      <c r="Y1311" s="10"/>
      <c r="Z1311" s="80"/>
      <c r="AA1311" s="23" t="s">
        <v>149</v>
      </c>
      <c r="AE1311" s="1"/>
      <c r="AG1311" s="80"/>
      <c r="AK1311" s="13"/>
      <c r="AL1311" s="81"/>
      <c r="AM1311" s="82" t="s">
        <v>150</v>
      </c>
      <c r="AO1311" s="13"/>
      <c r="AP1311" s="13"/>
      <c r="AS1311" s="1"/>
      <c r="AW1311" s="1"/>
      <c r="AX1311" s="10"/>
      <c r="AY1311" s="11">
        <f>(G1248^2)*F1248+G1248*G1249*F1249+G1248*G1250*F1250-((H1248^2)*F1248+H1248*H1249*F1249+H1248*H1250*F1250)</f>
        <v>0.31463008613364363</v>
      </c>
      <c r="AZ1311" s="12">
        <f>G1248*G1249*F1248+(G1249^2)*F1249+G1249*G1250*F1250-(H1248*H1249*F1248+(H1249^2)*F1249+H1249*H1250*F1250)</f>
        <v>-0.92832557889571143</v>
      </c>
      <c r="BA1311" s="12">
        <f>G1248*G1250*F1248+G1249*G1250*F1249+(G1250^2)*F1250-(H1248*H1250*F1248+H1249*H1250*F1249+(H1250^2)*F1250)</f>
        <v>8.0401326806766552E-2</v>
      </c>
      <c r="BB1311" s="12">
        <f>(G1248^2)*E1248+G1248*G1249*E1249+G1248*G1250*E1250-((H1248^2)*E1248+H1248*H1249*E1249+H1248*H1250*E1250)</f>
        <v>-0.28911331178433691</v>
      </c>
      <c r="BC1311" s="12">
        <f>G1248*G1249*E1248+(G1249^2)*E1249+G1249*G1250*E1250-(H1248*H1249*E1248+(H1249^2)*E1249+H1249*H1250*E1250)</f>
        <v>0.92163857960665485</v>
      </c>
      <c r="BD1311" s="24">
        <f>G1248*G1250*E1248+G1249*G1250*E1249+(G1250^2)*E1250-(H1248*H1250*E1248+H1249*H1250*E1249+(H1250^2)*E1250)</f>
        <v>-7.5772973198924731E-2</v>
      </c>
      <c r="BE1311" s="10">
        <f>J1248</f>
        <v>-3.902405059898767E-2</v>
      </c>
      <c r="BY1311" t="s">
        <v>8</v>
      </c>
      <c r="BZ1311" s="5">
        <f t="shared" ref="BZ1311:CA1313" si="1974">BZ1306</f>
        <v>0.93180266183863136</v>
      </c>
      <c r="CA1311" s="6">
        <f t="shared" si="1974"/>
        <v>-0.87956522186239505</v>
      </c>
      <c r="CB1311" s="7">
        <f>CY1310</f>
        <v>0.91752410247511329</v>
      </c>
      <c r="CC1311" s="8">
        <f>DU1310</f>
        <v>-0.39032666971231567</v>
      </c>
      <c r="CE1311" s="9">
        <f>((SUMPRODUCT(CB1311:CB1313,BZ1311:BZ1313))*(SUMPRODUCT(CB1311:CB1313,CA1311:CA1313)))-((SUMPRODUCT(CC1311:CC1313,BZ1311:BZ1313))*(SUMPRODUCT(CC1311:CC1313,CA1311:CA1313)))</f>
        <v>-2.1649348980190553E-15</v>
      </c>
      <c r="CG1311">
        <v>1</v>
      </c>
      <c r="CH1311" t="s">
        <v>161</v>
      </c>
      <c r="CI1311" s="67"/>
      <c r="CJ1311" s="1" t="s">
        <v>8</v>
      </c>
      <c r="CK1311" s="5">
        <f t="shared" ref="CK1311:CL1313" si="1975">BZ1311</f>
        <v>0.93180266183863136</v>
      </c>
      <c r="CL1311" s="6">
        <f t="shared" si="1975"/>
        <v>-0.87956522186239505</v>
      </c>
      <c r="CM1311" s="7">
        <f>FA1310</f>
        <v>0.92419649879330978</v>
      </c>
      <c r="CN1311" s="8">
        <f>FW1310</f>
        <v>-0.37425421751752952</v>
      </c>
      <c r="CO1311" s="10"/>
      <c r="CP1311">
        <f t="shared" si="1973"/>
        <v>0.3492962422733713</v>
      </c>
      <c r="CQ1311">
        <f t="shared" si="1973"/>
        <v>-0.34518112468713447</v>
      </c>
      <c r="CR1311">
        <f>CJ1314</f>
        <v>0</v>
      </c>
      <c r="CS1311">
        <f>CM1314</f>
        <v>0</v>
      </c>
      <c r="CW1311" s="28"/>
      <c r="CY1311" s="61">
        <v>-0.37567276542929351</v>
      </c>
      <c r="DA1311" s="17">
        <v>0</v>
      </c>
      <c r="DB1311">
        <v>0</v>
      </c>
      <c r="DD1311" s="73">
        <f>(DB1310*DB1311)*(1-COS(RADIANS(CW1310+45)))+DB1312*(SIN(RADIANS(CW1310+45)))</f>
        <v>-0.79549007127668858</v>
      </c>
      <c r="DE1311" s="73">
        <f>(DB1311^2)*(1-COS(RADIANS(CW1310+45)))+(COS(RADIANS(CW1310+45)))</f>
        <v>0.60596662160568615</v>
      </c>
      <c r="DF1311" s="73">
        <f>(DB1311*DB1312)*(1-COS(RADIANS(CW1310+45)))-DB1310*(SIN(RADIANS(CW1310+45)))</f>
        <v>0</v>
      </c>
      <c r="DG1311" s="10"/>
      <c r="DH1311">
        <v>-0.79549007127668858</v>
      </c>
      <c r="DI1311" s="23">
        <f>SIN(RADIANS('[1]Biaxial Input'!$F$21))*(COS(RADIANS(0)))</f>
        <v>6.9756473744125524E-2</v>
      </c>
      <c r="DK1311" s="30">
        <f>(DI1310*DI1311)*(1-COS(RADIANS(CV1310)))+DI1312*(SIN(RADIANS(CV1310)))</f>
        <v>-1.0571760619211149E-3</v>
      </c>
      <c r="DL1311" s="30">
        <f>(DI1311^2)*(1-COS(RADIANS(CV1310)))+(COS(RADIANS(CV1310)))</f>
        <v>0.98488167796388115</v>
      </c>
      <c r="DM1311" s="30">
        <f>(DI1311*DI1312)*(1-COS(RADIANS(CV1310)))-DI1310*(SIN(RADIANS(CV1310)))</f>
        <v>-0.17322517943366056</v>
      </c>
      <c r="DO1311">
        <v>-0.78410420960927718</v>
      </c>
      <c r="DQ1311" s="28">
        <f>(DB1310*DB1311)*(1-COS(RADIANS(CU1310)))+DB1312*(SIN(RADIANS(CU1310)))</f>
        <v>0.49999999999999994</v>
      </c>
      <c r="DR1311" s="28">
        <f>(DB1311^2)*(1-COS(RADIANS(CU1310)))+(COS(RADIANS(CU1310)))</f>
        <v>0.86602540378443871</v>
      </c>
      <c r="DS1311" s="28">
        <f>(DB1311*DB1312)*(1-COS(RADIANS(CU1310)))-DB1310*(SIN(RADIANS(CU1310)))</f>
        <v>0</v>
      </c>
      <c r="DU1311" s="61">
        <v>-0.91351567911896914</v>
      </c>
      <c r="DW1311" s="17">
        <v>0</v>
      </c>
      <c r="DX1311">
        <v>0</v>
      </c>
      <c r="DZ1311" s="73">
        <f>(DB1310*DB1311)*(1-COS(RADIANS(CW1310-45)))+DB1312*(SIN(RADIANS(CW1310-45)))</f>
        <v>-0.6059666216056866</v>
      </c>
      <c r="EA1311" s="73">
        <f>(DB1311^2)*(1-COS(RADIANS(CW1310-45)))+(COS(RADIANS(CW1310-45)))</f>
        <v>-0.79549007127668825</v>
      </c>
      <c r="EB1311" s="73">
        <f>(DB1311*DB1312)*(1-COS(RADIANS(CW1310-45)))-DB1310*(SIN(RADIANS(CW1310-45)))</f>
        <v>0</v>
      </c>
      <c r="EC1311" s="10"/>
      <c r="ED1311">
        <v>-0.6059666216056866</v>
      </c>
      <c r="EE1311" s="1">
        <v>-0.59596445001626319</v>
      </c>
      <c r="EG1311">
        <f>CY1311+DU1311</f>
        <v>-1.2891884445482626</v>
      </c>
      <c r="EH1311">
        <f>EG1311/(SQRT(EG1310^2+EG1311^2+EG1312^2))</f>
        <v>-0.91159389136741387</v>
      </c>
      <c r="EJ1311">
        <f>Q1311+AM1311</f>
        <v>0</v>
      </c>
      <c r="EK1311">
        <f>EJ1311/(SQRT(EJ1310^2+EJ1311^2+EJ1312^2))</f>
        <v>0</v>
      </c>
      <c r="EM1311" s="23">
        <f>CY1312*DU1310-CY1310*DU1312</f>
        <v>0.15607394823773696</v>
      </c>
      <c r="EP1311" s="9">
        <f>((SUMPRODUCT(CM1311:CM1313,BZ1311:BZ1313))*(SUMPRODUCT(CM1311:CM1313,CA1311:CA1313)))-((SUMPRODUCT(CN1311:CN1313,BZ1311:BZ1313))*(SUMPRODUCT(CN1311:CN1313,CA1311:CA1313)))</f>
        <v>-3.2768811424390476E-2</v>
      </c>
      <c r="EY1311" s="28"/>
      <c r="EZ1311" s="10"/>
      <c r="FA1311" s="61">
        <v>-0.35967250172869081</v>
      </c>
      <c r="FB1311" s="13">
        <f>BW1312</f>
        <v>0</v>
      </c>
      <c r="FC1311" s="17">
        <v>0</v>
      </c>
      <c r="FD1311">
        <v>0</v>
      </c>
      <c r="FF1311" s="73">
        <f>(FD1310*FD1311)*(1-COS(RADIANS(EY1310+45)))+FD1312*(SIN(RADIANS(EY1310+45)))</f>
        <v>-0.78479333851810007</v>
      </c>
      <c r="FG1311" s="73">
        <f>(FD1311^2)*(1-COS(RADIANS(EY1310+45)))+(COS(RADIANS(EY1310+45)))</f>
        <v>0.61975754599489541</v>
      </c>
      <c r="FH1311" s="73">
        <f>(FD1311*FD1312)*(1-COS(RADIANS(EY1310+45)))-FD1310*(SIN(RADIANS(EY1310+45)))</f>
        <v>0</v>
      </c>
      <c r="FI1311" s="10"/>
      <c r="FJ1311">
        <v>-0.78479333851810007</v>
      </c>
      <c r="FK1311" s="23">
        <f>SIN(RADIANS(176))*(COS(RADIANS(0)))</f>
        <v>6.9756473744125524E-2</v>
      </c>
      <c r="FM1311" s="30">
        <f>(FK1310*FK1311)*(1-COS(RADIANS(EX1310)))+FK1312*(SIN(RADIANS(EX1310)))</f>
        <v>-1.0571760619211149E-3</v>
      </c>
      <c r="FN1311" s="30">
        <f>(FK1311^2)*(1-COS(RADIANS(EX1310)))+(COS(RADIANS(EX1310)))</f>
        <v>0.98488167796388115</v>
      </c>
      <c r="FO1311" s="30">
        <f>(FK1311*FK1312)*(1-COS(RADIANS(EX1310)))-FK1310*(SIN(RADIANS(EX1310)))</f>
        <v>-0.17322517943366056</v>
      </c>
      <c r="FQ1311">
        <v>-0.77358377293640346</v>
      </c>
      <c r="FS1311" s="28">
        <f>(FD1310*FD1311)*(1-COS(RADIANS(EW1310)))+FD1312*(SIN(RADIANS(EW1310)))</f>
        <v>0.49999999999999994</v>
      </c>
      <c r="FT1311" s="28">
        <f>(FD1311^2)*(1-COS(RADIANS(EW1310)))+(COS(RADIANS(EW1310)))</f>
        <v>0.86602540378443871</v>
      </c>
      <c r="FU1311" s="28">
        <f>(FD1311*FD1312)*(1-COS(RADIANS(EW1310)))-FD1310*(SIN(RADIANS(EW1310)))</f>
        <v>0</v>
      </c>
      <c r="FW1311" s="61">
        <v>-0.919932940046017</v>
      </c>
      <c r="FX1311" s="13">
        <f>BX1312</f>
        <v>0</v>
      </c>
      <c r="FY1311" s="17">
        <v>0</v>
      </c>
      <c r="FZ1311">
        <v>0</v>
      </c>
      <c r="GB1311" s="73">
        <f>(FD1310*FD1311)*(1-COS(RADIANS(EY1310-45)))+FD1312*(SIN(RADIANS(EY1310-45)))</f>
        <v>-0.61975754599489508</v>
      </c>
      <c r="GC1311" s="73">
        <f>(FD1311^2)*(1-COS(RADIANS(EY1310-45)))+(COS(RADIANS(EY1310-45)))</f>
        <v>-0.78479333851810029</v>
      </c>
      <c r="GD1311" s="73">
        <f>(FD1311*FD1312)*(1-COS(RADIANS(EY1310-45)))-FD1310*(SIN(RADIANS(EY1310-45)))</f>
        <v>0</v>
      </c>
      <c r="GE1311" s="10"/>
      <c r="GF1311">
        <v>-0.61975754599489508</v>
      </c>
      <c r="GG1311" s="1">
        <v>-0.60955818709919296</v>
      </c>
      <c r="GI1311">
        <f>FA1311+FW1311</f>
        <v>-1.2796054417747078</v>
      </c>
      <c r="GJ1311">
        <f>GI1311/(SQRT(GI1310^2+GI1311^2+GI1312^2))</f>
        <v>-0.90481768512210392</v>
      </c>
      <c r="GL1311">
        <f>CH1312+DC1311</f>
        <v>-3.2768811424390476E-2</v>
      </c>
      <c r="GM1311" t="e">
        <f>GL1311/(SQRT(GL1310^2+GL1311^2+GL1312^2))</f>
        <v>#VALUE!</v>
      </c>
      <c r="GO1311" s="27">
        <f>FA1312*FW1310-FA1310*FW1312</f>
        <v>0.15607394823773696</v>
      </c>
    </row>
    <row r="1312" spans="1:197" x14ac:dyDescent="0.2">
      <c r="A1312" s="3">
        <f>C1325+C1328</f>
        <v>5.2004170751191792E-2</v>
      </c>
      <c r="B1312" s="3">
        <f>C1326*C1330-C1327*C1329</f>
        <v>-0.1471134030382541</v>
      </c>
      <c r="C1312" s="3">
        <f>A1313*B1314-A1314*B1313</f>
        <v>0.16471022983316735</v>
      </c>
      <c r="E1312" s="5" t="s">
        <v>4</v>
      </c>
      <c r="F1312" s="6" t="s">
        <v>5</v>
      </c>
      <c r="G1312" s="7" t="s">
        <v>6</v>
      </c>
      <c r="H1312" s="8" t="s">
        <v>1</v>
      </c>
      <c r="I1312">
        <v>16</v>
      </c>
      <c r="J1312" s="9" t="s">
        <v>7</v>
      </c>
      <c r="K1312">
        <v>16</v>
      </c>
      <c r="L1312" s="10"/>
      <c r="M1312" s="17">
        <f>A1252</f>
        <v>25</v>
      </c>
      <c r="N1312" s="17">
        <f>B1252</f>
        <v>-30</v>
      </c>
      <c r="O1312" s="17">
        <f>C1252</f>
        <v>270.8</v>
      </c>
      <c r="Q1312" s="61">
        <f t="array" ref="Q1312:Q1314">MMULT(AI1312:AK1314,AG1312:AG1314)</f>
        <v>0.91338652578000923</v>
      </c>
      <c r="R1312" s="13"/>
      <c r="S1312" s="17">
        <v>1</v>
      </c>
      <c r="T1312">
        <v>0</v>
      </c>
      <c r="V1312" s="73">
        <f>(T1312^2)*(1-COS(RADIANS(O1312+45)))+(COS(RADIANS(O1312+45)))</f>
        <v>0.71691060765048265</v>
      </c>
      <c r="W1312" s="73">
        <f>(T1312*T1313)*(1-COS(RADIANS(O1312+45)))-T1314*(SIN(RADIANS(O1312+45)))</f>
        <v>0.69716510285456468</v>
      </c>
      <c r="X1312" s="73">
        <f>(T1312*T1314)*(1-COS(RADIANS(O1312+45)))+T1313*(SIN(RADIANS(O1312+45)))</f>
        <v>0</v>
      </c>
      <c r="Y1312" s="10"/>
      <c r="Z1312">
        <f t="array" ref="Z1312:Z1314">MMULT(V1312:X1314,S1312:S1314)</f>
        <v>0.71691060765048265</v>
      </c>
      <c r="AA1312" s="23">
        <f>COS(RADIANS('[1]Biaxial Input'!$F$21))</f>
        <v>-0.9975640502598242</v>
      </c>
      <c r="AC1312" s="30">
        <f>(AA1312^2)*(1-COS(RADIANS(N1312)))+(COS(RADIANS(N1312)))</f>
        <v>0.99934808421962718</v>
      </c>
      <c r="AD1312" s="30">
        <f>(AA1312*AA1313)*(1-COS(RADIANS(N1312)))-AA1314*(SIN(RADIANS(N1312)))</f>
        <v>-9.3228300025961861E-3</v>
      </c>
      <c r="AE1312" s="30">
        <f>(AA1312*AA1314)*(1-COS(RADIANS(N1312)))+AA1313*(SIN(RADIANS(N1312)))</f>
        <v>-3.4878236872062755E-2</v>
      </c>
      <c r="AG1312">
        <f t="array" ref="AG1312:AG1314">MMULT(AC1312:AE1314,Z1312:Z1314)</f>
        <v>0.72294279404989426</v>
      </c>
      <c r="AI1312" s="28">
        <f>(T1312^2)*(1-COS(RADIANS(M1312)))+(COS(RADIANS(M1312)))</f>
        <v>0.90630778703664994</v>
      </c>
      <c r="AJ1312" s="28">
        <f>(T1312*T1313)*(1-COS(RADIANS(M1312)))-T1314*(SIN(RADIANS(M1312)))</f>
        <v>-0.42261826174069944</v>
      </c>
      <c r="AK1312" s="28">
        <f>(T1312*T1314)*(1-COS(RADIANS(M1312)))+T1313*(SIN(RADIANS(M1312)))</f>
        <v>0</v>
      </c>
      <c r="AM1312" s="61">
        <f t="array" ref="AM1312:AM1314">MMULT(AI1312:AK1314,AW1312:AW1314)</f>
        <v>-0.36553817544573719</v>
      </c>
      <c r="AN1312" s="13"/>
      <c r="AO1312" s="17">
        <v>1</v>
      </c>
      <c r="AP1312">
        <v>0</v>
      </c>
      <c r="AR1312" s="73">
        <f>(T1312^2)*(1-COS(RADIANS(O1312-45)))+(COS(RADIANS(O1312-45)))</f>
        <v>-0.69716510285456434</v>
      </c>
      <c r="AS1312" s="73">
        <f>(T1312*T1313)*(1-COS(RADIANS(O1312-45)))-T1314*(SIN(RADIANS(O1312-45)))</f>
        <v>0.71691060765048298</v>
      </c>
      <c r="AT1312" s="73">
        <f>(T1312*T1314)*(1-COS(RADIANS(O1312-45)))+T1313*(SIN(RADIANS(O1312-45)))</f>
        <v>0</v>
      </c>
      <c r="AU1312" s="10"/>
      <c r="AV1312">
        <f t="array" ref="AV1312:AV1314">MMULT(AR1312:AT1314,S1312:S1314)</f>
        <v>-0.69716510285456434</v>
      </c>
      <c r="AW1312" s="1">
        <f t="array" ref="AW1312:AW1314">MMULT(AC1312:AE1314,AV1312:AV1314)</f>
        <v>-0.6900269742003049</v>
      </c>
      <c r="AX1312" s="10"/>
      <c r="AY1312" s="11">
        <f>(G1253^2)*F1253+G1253*G1254*F1254+G1253*G1255*F1255-((H1253^2)*F1253+H1253*H1254*F1254+H1253*H1255*F1255)</f>
        <v>-0.35156392011075888</v>
      </c>
      <c r="AZ1312" s="12">
        <f>G1253*G1254*F1253+(G1254^2)*F1254+G1254*G1255*F1255-(H1253*H1254*F1253+(H1254^2)*F1254+H1254*H1255*F1255)</f>
        <v>0.92459286045626898</v>
      </c>
      <c r="BA1312" s="12">
        <f>G1253*G1255*F1253+G1254*G1255*F1254+(G1255^2)*F1255-(H1253*H1255*F1253+H1254*H1255*F1254+(H1255^2)*F1255)</f>
        <v>0.11277435530225433</v>
      </c>
      <c r="BB1312" s="12">
        <f>(G1253^2)*E1253+G1253*G1254*E1254+G1253*G1255*E1255-((H1253^2)*E1253+H1253*H1254*E1254+H1253*H1255*E1255)</f>
        <v>0.38842763318324136</v>
      </c>
      <c r="BC1312" s="12">
        <f>G1253*G1254*E1253+(G1254^2)*E1254+G1254*G1255*E1255-(H1253*H1254*E1253+(H1254^2)*E1254+H1254*H1255*E1255)</f>
        <v>-0.85617038000505652</v>
      </c>
      <c r="BD1312" s="24">
        <f>G1253*G1255*E1253+G1254*G1255*E1254+(G1255^2)*E1255-(H1253*H1255*E1253+H1254*H1255*E1254+(H1255^2)*E1255)</f>
        <v>-9.2724601390358222E-2</v>
      </c>
      <c r="BE1312" s="10">
        <f>J1253</f>
        <v>-1.5755445376296306E-2</v>
      </c>
      <c r="BY1312" t="s">
        <v>9</v>
      </c>
      <c r="BZ1312" s="5">
        <f t="shared" si="1974"/>
        <v>0.3492962422733713</v>
      </c>
      <c r="CA1312" s="6">
        <f t="shared" si="1974"/>
        <v>-0.34518112468713447</v>
      </c>
      <c r="CB1312" s="7">
        <f>CY1311</f>
        <v>-0.37567276542929351</v>
      </c>
      <c r="CC1312" s="8">
        <f>DU1311</f>
        <v>-0.91351567911896914</v>
      </c>
      <c r="CE1312" s="10"/>
      <c r="CH1312">
        <f>((SUMPRODUCT(CM1311:CM1313,CK1311:CK1313))*(SUMPRODUCT(CM1311:CM1313,CL1311:CL1313)))-((SUMPRODUCT(CN1311:CN1313,CK1311:CK1313))*(SUMPRODUCT(CN1311:CN1313,CL1311:CL1313)))</f>
        <v>-3.2768811424390476E-2</v>
      </c>
      <c r="CI1312" s="67"/>
      <c r="CJ1312" s="10" t="s">
        <v>9</v>
      </c>
      <c r="CK1312" s="5">
        <f t="shared" si="1975"/>
        <v>0.3492962422733713</v>
      </c>
      <c r="CL1312" s="6">
        <f t="shared" si="1975"/>
        <v>-0.34518112468713447</v>
      </c>
      <c r="CM1312" s="7">
        <f>FA1311</f>
        <v>-0.35967250172869081</v>
      </c>
      <c r="CN1312" s="8">
        <f>FW1311</f>
        <v>-0.919932940046017</v>
      </c>
      <c r="CP1312">
        <f t="shared" si="1973"/>
        <v>-9.8670839279614439E-2</v>
      </c>
      <c r="CQ1312">
        <f t="shared" si="1973"/>
        <v>-0.32743703463395935</v>
      </c>
      <c r="CR1312">
        <f>CK1314</f>
        <v>0</v>
      </c>
      <c r="CS1312">
        <f>CN1314</f>
        <v>0</v>
      </c>
      <c r="CW1312" s="28"/>
      <c r="CY1312" s="61">
        <v>-0.13045878541495223</v>
      </c>
      <c r="DA1312" s="17">
        <v>0</v>
      </c>
      <c r="DB1312">
        <v>1</v>
      </c>
      <c r="DD1312" s="73">
        <f>(DB1310*DB1312)*(1-COS(RADIANS(CW1310+45)))-DB1311*(SIN(RADIANS(CW1310+45)))</f>
        <v>0</v>
      </c>
      <c r="DE1312" s="73">
        <f>(DB1311*DB1312)*(1-COS(RADIANS(CW1310+45)))+DB1310*(SIN(RADIANS(CW1310+45)))</f>
        <v>0</v>
      </c>
      <c r="DF1312" s="73">
        <f>(DB1312^2)*(1-COS(RADIANS(CW1310+45)))+(COS(RADIANS(CW1310+45)))</f>
        <v>1</v>
      </c>
      <c r="DG1312" s="10"/>
      <c r="DH1312">
        <v>0</v>
      </c>
      <c r="DI1312" s="23">
        <f>SIN(RADIANS('[1]Biaxial Input'!$F$21))*SIN(RADIANS(0))</f>
        <v>0</v>
      </c>
      <c r="DK1312" s="30">
        <f>(DI1310*DI1312)*(1-COS(RADIANS(CV1310)))-DI1311*(SIN(RADIANS(CV1310)))</f>
        <v>1.2113084546138469E-2</v>
      </c>
      <c r="DL1312" s="30">
        <f>(DI1311*DI1312)*(1-COS(RADIANS(CV1310)))+DI1310*(SIN(RADIANS(CV1310)))</f>
        <v>0.17322517943366056</v>
      </c>
      <c r="DM1312" s="30">
        <f>(DI1312^2)*(1-COS(RADIANS(CV1310)))+(COS(RADIANS(CV1310)))</f>
        <v>0.98480775301220802</v>
      </c>
      <c r="DO1312">
        <v>-0.13045878541495223</v>
      </c>
      <c r="DQ1312" s="28">
        <f>(DB1310*DB1312)*(1-COS(RADIANS(CU1310)))-DB1311*(SIN(RADIANS(CU1310)))</f>
        <v>0</v>
      </c>
      <c r="DR1312" s="28">
        <f>(DB1311*DB1312)*(1-COS(RADIANS(CU1310)))+DB1310*(SIN(RADIANS(CU1310)))</f>
        <v>0</v>
      </c>
      <c r="DS1312" s="28">
        <f>(DB1312^2)*(1-COS(RADIANS(CU1310)))+(COS(RADIANS(CU1310)))</f>
        <v>1</v>
      </c>
      <c r="DU1312" s="61">
        <v>-0.1146045152474424</v>
      </c>
      <c r="DW1312" s="17">
        <v>0</v>
      </c>
      <c r="DX1312">
        <v>1</v>
      </c>
      <c r="DZ1312" s="73">
        <f>(DB1310*DB1310)*(1-COS(RADIANS(CW1310-45)))-DB1310*(SIN(RADIANS(CW1310-45)))</f>
        <v>0</v>
      </c>
      <c r="EA1312" s="73">
        <f>(DB1311*DB1312)*(1-COS(RADIANS(CW1310-45)))+DB1310*(SIN(RADIANS(CW1310-45)))</f>
        <v>0</v>
      </c>
      <c r="EB1312" s="73">
        <f>(DB1312^2)*(1-COS(RADIANS(CW1310-45)))+(COS(RADIANS(CW1310-45)))</f>
        <v>0.99999999999999989</v>
      </c>
      <c r="EC1312" s="10"/>
      <c r="ED1312">
        <v>0</v>
      </c>
      <c r="EE1312" s="1">
        <v>-0.1146045152474424</v>
      </c>
      <c r="EG1312">
        <f>CY1312+DU1312</f>
        <v>-0.24506330066239462</v>
      </c>
      <c r="EH1312">
        <f>EG1312/(SQRT(EG1310^2+EG1311^2+EG1312^2))</f>
        <v>-0.17328592171833698</v>
      </c>
      <c r="EJ1312">
        <f>Q1312+AM1312</f>
        <v>0.54784835033427204</v>
      </c>
      <c r="EK1312">
        <f>EJ1312/(SQRT(EJ1310^2+EJ1311^2+EJ1312^2))</f>
        <v>1</v>
      </c>
      <c r="EM1312" s="23">
        <f>CY1310*DU1311-CY1311*DU1310</f>
        <v>-0.98480775301220791</v>
      </c>
      <c r="ER1312">
        <f t="shared" ref="ER1312:ES1314" si="1976">CK1311</f>
        <v>0.93180266183863136</v>
      </c>
      <c r="ES1312">
        <f t="shared" si="1976"/>
        <v>-0.87956522186239505</v>
      </c>
      <c r="ET1312" t="e">
        <f>#REF!</f>
        <v>#REF!</v>
      </c>
      <c r="EU1312" t="e">
        <f>#REF!</f>
        <v>#REF!</v>
      </c>
      <c r="EY1312" s="28"/>
      <c r="EZ1312" s="10"/>
      <c r="FA1312" s="61">
        <v>-0.12843879133039593</v>
      </c>
      <c r="FB1312" s="13">
        <f>BW1313</f>
        <v>0</v>
      </c>
      <c r="FC1312" s="17">
        <v>0</v>
      </c>
      <c r="FD1312">
        <v>1</v>
      </c>
      <c r="FF1312" s="73">
        <f>(FD1310*FD1312)*(1-COS(RADIANS(EY1310+45)))-FD1311*(SIN(RADIANS(EY1310+45)))</f>
        <v>0</v>
      </c>
      <c r="FG1312" s="73">
        <f>(FD1311*FD1312)*(1-COS(RADIANS(EY1310+45)))+FD1310*(SIN(RADIANS(EY1310+45)))</f>
        <v>0</v>
      </c>
      <c r="FH1312" s="73">
        <f>(FD1312^2)*(1-COS(RADIANS(EY1310+45)))+(COS(RADIANS(EY1310+45)))</f>
        <v>1</v>
      </c>
      <c r="FI1312" s="10"/>
      <c r="FJ1312">
        <v>0</v>
      </c>
      <c r="FK1312" s="23">
        <f>SIN(RADIANS(176))*SIN(RADIANS(0))</f>
        <v>0</v>
      </c>
      <c r="FM1312" s="30">
        <f>(FK1310*FK1312)*(1-COS(RADIANS(EX1310)))-FK1311*(SIN(RADIANS(EX1310)))</f>
        <v>1.2113084546138469E-2</v>
      </c>
      <c r="FN1312" s="30">
        <f>(FK1311*FK1312)*(1-COS(RADIANS(EX1310)))+FK1310*(SIN(RADIANS(EX1310)))</f>
        <v>0.17322517943366056</v>
      </c>
      <c r="FO1312" s="30">
        <f>(FK1312^2)*(1-COS(RADIANS(EX1310)))+(COS(RADIANS(EX1310)))</f>
        <v>0.98480775301220802</v>
      </c>
      <c r="FQ1312">
        <v>-0.12843879133039593</v>
      </c>
      <c r="FS1312" s="28">
        <f>(FD1310*FD1312)*(1-COS(RADIANS(EW1310)))-FD1311*(SIN(RADIANS(EW1310)))</f>
        <v>0</v>
      </c>
      <c r="FT1312" s="28">
        <f>(FD1311*FD1312)*(1-COS(RADIANS(EW1310)))+FD1310*(SIN(RADIANS(EW1310)))</f>
        <v>0</v>
      </c>
      <c r="FU1312" s="28">
        <f>(FD1312^2)*(1-COS(RADIANS(EW1310)))+(COS(RADIANS(EW1310)))</f>
        <v>1</v>
      </c>
      <c r="FW1312" s="61">
        <v>-0.11686388017104685</v>
      </c>
      <c r="FX1312" s="13">
        <f>BX1313</f>
        <v>0</v>
      </c>
      <c r="FY1312" s="17">
        <v>0</v>
      </c>
      <c r="FZ1312">
        <v>1</v>
      </c>
      <c r="GB1312" s="73">
        <f>(FD1310*FD1310)*(1-COS(RADIANS(EY1310-45)))-FD1310*(SIN(RADIANS(EY1310-45)))</f>
        <v>0</v>
      </c>
      <c r="GC1312" s="73">
        <f>(FD1311*FD1312)*(1-COS(RADIANS(EY1310-45)))+FD1310*(SIN(RADIANS(EY1310-45)))</f>
        <v>0</v>
      </c>
      <c r="GD1312" s="73">
        <f>(FD1312^2)*(1-COS(RADIANS(EY1310-45)))+(COS(RADIANS(EY1310-45)))</f>
        <v>1</v>
      </c>
      <c r="GE1312" s="10"/>
      <c r="GF1312">
        <v>0</v>
      </c>
      <c r="GG1312" s="1">
        <v>-0.11686388017104685</v>
      </c>
      <c r="GI1312">
        <f>FA1312+FW1312</f>
        <v>-0.24530267150144278</v>
      </c>
      <c r="GJ1312">
        <f>GI1312/(SQRT(GI1310^2+GI1311^2+GI1312^2))</f>
        <v>-0.17345518246184627</v>
      </c>
      <c r="GL1312" t="e">
        <f>#REF!+DC1312</f>
        <v>#REF!</v>
      </c>
      <c r="GM1312" t="e">
        <f>GL1312/(SQRT(GL1310^2+GL1311^2+GL1312^2))</f>
        <v>#REF!</v>
      </c>
      <c r="GO1312" s="27">
        <f>FA1310*FW1311-FA1311*FW1310</f>
        <v>-0.98480775301220813</v>
      </c>
    </row>
    <row r="1313" spans="1:197" x14ac:dyDescent="0.2">
      <c r="A1313" s="3">
        <f>C1326+C1329</f>
        <v>4.0986336209095642E-3</v>
      </c>
      <c r="B1313" s="3">
        <f>C1327*C1328-C1325*C1330</f>
        <v>0.38841254893308907</v>
      </c>
      <c r="C1313" s="3">
        <f>A1314*B1312-A1312*B1314</f>
        <v>6.3149802499792948E-2</v>
      </c>
      <c r="D1313" t="s">
        <v>8</v>
      </c>
      <c r="E1313" s="5">
        <f t="shared" ref="E1313:F1315" si="1977">E1308</f>
        <v>0.93180153032697366</v>
      </c>
      <c r="F1313" s="6">
        <f t="shared" si="1977"/>
        <v>-0.87956667635105046</v>
      </c>
      <c r="G1313" s="7">
        <f>Q1312</f>
        <v>0.91338652578000923</v>
      </c>
      <c r="H1313" s="8">
        <f>AM1312</f>
        <v>-0.36553817544573719</v>
      </c>
      <c r="J1313" s="9">
        <f>((SUMPRODUCT(G1313:G1315,E1313:E1315))*(SUMPRODUCT(G1313:G1315,F1313:F1315)))-((SUMPRODUCT(H1313:H1315,E1313:E1315))*(SUMPRODUCT(H1313:H1315,F1313:F1315)))</f>
        <v>-4.4046605706913933E-2</v>
      </c>
      <c r="Q1313" s="61">
        <v>-0.24813534182586178</v>
      </c>
      <c r="S1313" s="17">
        <v>0</v>
      </c>
      <c r="T1313">
        <v>0</v>
      </c>
      <c r="V1313" s="73">
        <f>(T1312*T1313)*(1-COS(RADIANS(O1312+45)))+T1314*(SIN(RADIANS(O1312+45)))</f>
        <v>-0.69716510285456468</v>
      </c>
      <c r="W1313" s="73">
        <f>(T1313^2)*(1-COS(RADIANS(O1312+45)))+(COS(RADIANS(O1312+45)))</f>
        <v>0.71691060765048265</v>
      </c>
      <c r="X1313" s="73">
        <f>(T1313*T1314)*(1-COS(RADIANS(O1312+45)))-T1312*(SIN(RADIANS(O1312+45)))</f>
        <v>0</v>
      </c>
      <c r="Y1313" s="10"/>
      <c r="Z1313">
        <v>-0.69716510285456468</v>
      </c>
      <c r="AA1313" s="23">
        <f>SIN(RADIANS('[1]Biaxial Input'!$F$21))*(COS(RADIANS(0)))</f>
        <v>6.9756473744125524E-2</v>
      </c>
      <c r="AC1313" s="30">
        <f>(AA1312*AA1313)*(1-COS(RADIANS(N1312)))+AA1314*(SIN(RADIANS(N1312)))</f>
        <v>-9.3228300025961861E-3</v>
      </c>
      <c r="AD1313" s="30">
        <f>(AA1313^2)*(1-COS(RADIANS(N1312)))+(COS(RADIANS(N1312)))</f>
        <v>0.86667731956481153</v>
      </c>
      <c r="AE1313" s="30">
        <f>(AA1313*AA1314)*(1-COS(RADIANS(N1312)))-AA1312*(SIN(RADIANS(N1312)))</f>
        <v>-0.49878202512991204</v>
      </c>
      <c r="AG1313">
        <v>-0.61090081835830357</v>
      </c>
      <c r="AI1313" s="28">
        <f>(T1312*T1313)*(1-COS(RADIANS(M1312)))+T1314*(SIN(RADIANS(M1312)))</f>
        <v>0.42261826174069944</v>
      </c>
      <c r="AJ1313" s="28">
        <f>(T1313^2)*(1-COS(RADIANS(M1312)))+(COS(RADIANS(M1312)))</f>
        <v>0.90630778703664994</v>
      </c>
      <c r="AK1313" s="28">
        <f>(T1313*T1314)*(1-COS(RADIANS(M1312)))-T1312*(SIN(RADIANS(M1312)))</f>
        <v>0</v>
      </c>
      <c r="AM1313" s="61">
        <v>-0.84884377181686888</v>
      </c>
      <c r="AO1313" s="17">
        <v>0</v>
      </c>
      <c r="AP1313">
        <v>0</v>
      </c>
      <c r="AR1313" s="73">
        <f>(T1312*T1313)*(1-COS(RADIANS(O1312-45)))+T1314*(SIN(RADIANS(O1312-45)))</f>
        <v>-0.71691060765048298</v>
      </c>
      <c r="AS1313" s="73">
        <f>(T1313^2)*(1-COS(RADIANS(O1312-45)))+(COS(RADIANS(O1312-45)))</f>
        <v>-0.69716510285456434</v>
      </c>
      <c r="AT1313" s="73">
        <f>(T1313*T1314)*(1-COS(RADIANS(O1312-45)))-T1312*(SIN(RADIANS(O1312-45)))</f>
        <v>0</v>
      </c>
      <c r="AU1313" s="10"/>
      <c r="AV1313">
        <v>-0.71691060765048298</v>
      </c>
      <c r="AW1313" s="1">
        <v>-0.61483061206844525</v>
      </c>
      <c r="AX1313" s="10"/>
      <c r="AY1313" s="11">
        <f>(G1258^2)*F1258+G1258*G1259*F1259+G1258*G1260*F1260-((H1258^2)*F1258+H1258*H1259*F1259+H1258*H1260*F1260)</f>
        <v>-0.35522256837627331</v>
      </c>
      <c r="AZ1313" s="12">
        <f>G1258*G1259*F1258+(G1259^2)*F1259+G1259*G1260*F1260-(H1258*H1259*F1258+(H1259^2)*F1259+H1259*H1260*F1260)</f>
        <v>0.92214114598184871</v>
      </c>
      <c r="BA1313" s="12">
        <f>G1258*G1260*F1258+G1259*G1260*F1259+(G1260^2)*F1260-(H1258*H1260*F1258+H1259*H1260*F1259+(H1260^2)*F1260)</f>
        <v>-0.15238799624941129</v>
      </c>
      <c r="BB1313" s="12">
        <f>(G1258^2)*E1258+G1258*G1259*E1259+G1258*G1260*E1260-((H1258^2)*E1258+H1258*H1259*E1259+H1258*H1260*E1260)</f>
        <v>0.28439503535420713</v>
      </c>
      <c r="BC1313" s="12">
        <f>G1258*G1259*E1258+(G1259^2)*E1259+G1259*G1260*E1260-(H1258*H1259*E1258+(H1259^2)*E1259+H1259*H1260*E1260)</f>
        <v>-0.86117050815503804</v>
      </c>
      <c r="BD1313" s="24">
        <f>G1258*G1260*E1258+G1259*G1260*E1259+(G1260^2)*E1260-(H1258*H1260*E1258+H1259*H1260*E1259+(H1260^2)*E1260)</f>
        <v>0.12512367848733796</v>
      </c>
      <c r="BE1313" s="10">
        <f>J1258</f>
        <v>6.1426233879924852E-3</v>
      </c>
      <c r="BY1313" t="s">
        <v>10</v>
      </c>
      <c r="BZ1313" s="5">
        <f t="shared" si="1974"/>
        <v>-9.8670839279614439E-2</v>
      </c>
      <c r="CA1313" s="6">
        <f t="shared" si="1974"/>
        <v>-0.32743703463395935</v>
      </c>
      <c r="CB1313" s="7">
        <f>CY1312</f>
        <v>-0.13045878541495223</v>
      </c>
      <c r="CC1313" s="8">
        <f>DU1312</f>
        <v>-0.1146045152474424</v>
      </c>
      <c r="CE1313" s="10"/>
      <c r="CG1313" s="10" t="s">
        <v>160</v>
      </c>
      <c r="CH1313" s="10">
        <f>-CH1310*((EY1310-CW1310)/(CH1312-CE1311))</f>
        <v>262.29843135903252</v>
      </c>
      <c r="CI1313" s="67"/>
      <c r="CJ1313" s="10" t="s">
        <v>10</v>
      </c>
      <c r="CK1313" s="5">
        <f t="shared" si="1975"/>
        <v>-9.8670839279614439E-2</v>
      </c>
      <c r="CL1313" s="6">
        <f t="shared" si="1975"/>
        <v>-0.32743703463395935</v>
      </c>
      <c r="CM1313" s="7">
        <f>FA1312</f>
        <v>-0.12843879133039593</v>
      </c>
      <c r="CN1313" s="8">
        <f>FW1312</f>
        <v>-0.11686388017104685</v>
      </c>
      <c r="CW1313" s="28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EE1313" s="1"/>
      <c r="EI1313" s="64">
        <f>(DEGREES(ACOS((EH1310*EK1310+EH1311*EK1311+EH1312*EK1312)/((SQRT(EH1310^2+EH1311^2+EH1312^2))*(SQRT(EK1310^2+EK1311^2+EK1312^2))))))</f>
        <v>99.978924755325693</v>
      </c>
      <c r="ER1313">
        <f t="shared" si="1976"/>
        <v>0.3492962422733713</v>
      </c>
      <c r="ES1313">
        <f t="shared" si="1976"/>
        <v>-0.34518112468713447</v>
      </c>
      <c r="ET1313" t="e">
        <f>#REF!</f>
        <v>#REF!</v>
      </c>
      <c r="EU1313" t="e">
        <f>#REF!</f>
        <v>#REF!</v>
      </c>
      <c r="EY1313" s="28"/>
      <c r="EZ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  <c r="FR1313" s="10"/>
      <c r="GG1313" s="1"/>
      <c r="GK1313" s="64" t="e">
        <f>(DEGREES(ACOS((GJ1310*GM1310+GJ1311*GM1311+GJ1312*GM1312)/((SQRT(GJ1310^2+GJ1311^2+GJ1312^2))*(SQRT(GM1310^2+GM1311^2+GM1312^2))))))</f>
        <v>#VALUE!</v>
      </c>
    </row>
    <row r="1314" spans="1:197" x14ac:dyDescent="0.2">
      <c r="A1314" s="3">
        <f>C1327+C1330</f>
        <v>-0.42421071796920889</v>
      </c>
      <c r="B1314" s="3">
        <f>C1325*C1329-C1326*C1328</f>
        <v>-1.4281934762406634E-2</v>
      </c>
      <c r="C1314" s="3">
        <f>A1312*B1313-A1313*B1312</f>
        <v>2.0802036456401007E-2</v>
      </c>
      <c r="D1314" t="s">
        <v>9</v>
      </c>
      <c r="E1314" s="5">
        <f t="shared" si="1977"/>
        <v>0.3492994805856065</v>
      </c>
      <c r="F1314" s="6">
        <f t="shared" si="1977"/>
        <v>-0.3451779549666063</v>
      </c>
      <c r="G1314" s="7">
        <f t="shared" ref="G1314:G1315" si="1978">Q1313</f>
        <v>-0.24813534182586178</v>
      </c>
      <c r="H1314" s="8">
        <f t="shared" ref="H1314:H1315" si="1979">AM1313</f>
        <v>-0.84884377181686888</v>
      </c>
      <c r="J1314" s="10"/>
      <c r="Q1314" s="61">
        <v>-0.3227288438619752</v>
      </c>
      <c r="S1314" s="17">
        <v>0</v>
      </c>
      <c r="T1314">
        <v>1</v>
      </c>
      <c r="V1314" s="73">
        <f>(T1312*T1314)*(1-COS(RADIANS(O1312+45)))-T1313*(SIN(RADIANS(O1312+45)))</f>
        <v>0</v>
      </c>
      <c r="W1314" s="73">
        <f>(T1313*T1314)*(1-COS(RADIANS(O1312+45)))+T1312*(SIN(RADIANS(O1312+45)))</f>
        <v>0</v>
      </c>
      <c r="X1314" s="73">
        <f>(T1314^2)*(1-COS(RADIANS(O1312+45)))+(COS(RADIANS(O1312+45)))</f>
        <v>1</v>
      </c>
      <c r="Y1314" s="10"/>
      <c r="Z1314">
        <v>0</v>
      </c>
      <c r="AA1314" s="23">
        <f>SIN(RADIANS('[1]Biaxial Input'!$F$21))*SIN(RADIANS(0))</f>
        <v>0</v>
      </c>
      <c r="AC1314" s="30">
        <f>(AA1312*AA1314)*(1-COS(RADIANS(N1312)))-AA1313*(SIN(RADIANS(N1312)))</f>
        <v>3.4878236872062755E-2</v>
      </c>
      <c r="AD1314" s="30">
        <f>(AA1313*AA1314)*(1-COS(RADIANS(N1312)))+AA1312*(SIN(RADIANS(N1312)))</f>
        <v>0.49878202512991204</v>
      </c>
      <c r="AE1314" s="30">
        <f>(AA1314^2)*(1-COS(RADIANS(N1312)))+(COS(RADIANS(N1312)))</f>
        <v>0.86602540378443871</v>
      </c>
      <c r="AG1314">
        <v>-0.3227288438619752</v>
      </c>
      <c r="AI1314" s="28">
        <f>(T1312*T1314)*(1-COS(RADIANS(M1312)))-T1313*(SIN(RADIANS(M1312)))</f>
        <v>0</v>
      </c>
      <c r="AJ1314" s="28">
        <f>(T1313*T1314)*(1-COS(RADIANS(M1312)))+T1312*(SIN(RADIANS(M1312)))</f>
        <v>0</v>
      </c>
      <c r="AK1314" s="28">
        <f>(T1314^2)*(1-COS(RADIANS(M1312)))+(COS(RADIANS(M1312)))</f>
        <v>1</v>
      </c>
      <c r="AM1314" s="61">
        <v>-0.38189801431732118</v>
      </c>
      <c r="AO1314" s="17">
        <v>0</v>
      </c>
      <c r="AP1314">
        <v>1</v>
      </c>
      <c r="AR1314" s="73">
        <f>(T1312*T1312)*(1-COS(RADIANS(O1312-45)))-T1312*(SIN(RADIANS(O1312-45)))</f>
        <v>0</v>
      </c>
      <c r="AS1314" s="73">
        <f>(T1313*T1314)*(1-COS(RADIANS(O1312-45)))+T1312*(SIN(RADIANS(O1312-45)))</f>
        <v>0</v>
      </c>
      <c r="AT1314" s="73">
        <f>(T1314^2)*(1-COS(RADIANS(O1312-45)))+(COS(RADIANS(O1312-45)))</f>
        <v>1</v>
      </c>
      <c r="AU1314" s="10"/>
      <c r="AV1314">
        <v>0</v>
      </c>
      <c r="AW1314" s="1">
        <v>-0.38189801431732118</v>
      </c>
      <c r="AX1314" s="10"/>
      <c r="AY1314" s="11">
        <f>(G1263^2)*F1263+G1263*G1264*F1264+G1263*G1265*F1265-((H1263^2)*F1263+H1263*H1264*F1264+H1263*H1265*F1265)</f>
        <v>-0.35763917961895941</v>
      </c>
      <c r="AZ1314" s="12">
        <f>G1263*G1264*F1263+(G1264^2)*F1264+G1264*G1265*F1265-(H1263*H1264*F1263+(H1264^2)*F1264+H1264*H1265*F1265)</f>
        <v>0.82763924538183353</v>
      </c>
      <c r="BA1314" s="12">
        <f>G1263*G1265*F1263+G1264*G1265*F1264+(G1265^2)*F1265-(H1263*H1265*F1263+H1264*H1265*F1264+(H1265^2)*F1265)</f>
        <v>-0.40067936929931752</v>
      </c>
      <c r="BB1314" s="12">
        <f>(G1263^2)*E1263+G1263*G1264*E1264+G1263*G1265*E1265-((H1263^2)*E1263+H1263*H1264*E1264+H1263*H1265*E1265)</f>
        <v>0.20962553272745404</v>
      </c>
      <c r="BC1314" s="12">
        <f>G1263*G1264*E1263+(G1264^2)*E1264+G1264*G1265*E1265-(H1263*H1264*E1263+(H1264^2)*E1264+H1264*H1265*E1265)</f>
        <v>-0.8730738986921589</v>
      </c>
      <c r="BD1314" s="24">
        <f>G1263*G1265*E1263+G1264*G1265*E1264+(G1265^2)*E1265-(H1263*H1265*E1263+H1264*H1265*E1264+(H1265^2)*E1265)</f>
        <v>0.37138791739080323</v>
      </c>
      <c r="BE1314" s="10">
        <f>J1263</f>
        <v>-4.6197185289454379E-3</v>
      </c>
      <c r="CE1314" s="10"/>
      <c r="CS1314" s="15"/>
      <c r="CW1314" s="28"/>
      <c r="CY1314" s="82" t="s">
        <v>148</v>
      </c>
      <c r="CZ1314" s="13"/>
      <c r="DB1314" s="10"/>
      <c r="DC1314" s="10"/>
      <c r="DD1314" s="10"/>
      <c r="DE1314" s="10"/>
      <c r="DF1314" s="10"/>
      <c r="DG1314" s="10"/>
      <c r="DH1314" s="80"/>
      <c r="DI1314" s="23" t="s">
        <v>149</v>
      </c>
      <c r="DM1314" s="1"/>
      <c r="DO1314" s="80"/>
      <c r="DS1314" s="13"/>
      <c r="DT1314" s="81"/>
      <c r="DU1314" s="82" t="s">
        <v>150</v>
      </c>
      <c r="DW1314" s="13"/>
      <c r="DX1314" s="13"/>
      <c r="EA1314" s="1"/>
      <c r="EE1314" s="1"/>
      <c r="EI1314" s="13"/>
      <c r="ER1314">
        <f t="shared" si="1976"/>
        <v>-9.8670839279614439E-2</v>
      </c>
      <c r="ES1314">
        <f t="shared" si="1976"/>
        <v>-0.32743703463395935</v>
      </c>
      <c r="ET1314" t="e">
        <f>#REF!</f>
        <v>#REF!</v>
      </c>
      <c r="EU1314" t="e">
        <f>#REF!</f>
        <v>#REF!</v>
      </c>
      <c r="EY1314" s="28"/>
      <c r="EZ1314" s="10"/>
      <c r="FA1314" s="82" t="s">
        <v>148</v>
      </c>
      <c r="FB1314" s="13"/>
      <c r="FD1314" s="10"/>
      <c r="FE1314" s="10"/>
      <c r="FF1314" s="10"/>
      <c r="FG1314" s="10"/>
      <c r="FH1314" s="10"/>
      <c r="FI1314" s="10"/>
      <c r="FJ1314" s="80"/>
      <c r="FK1314" s="23" t="s">
        <v>149</v>
      </c>
      <c r="FO1314" s="1"/>
      <c r="FQ1314" s="80"/>
      <c r="FU1314" s="13"/>
      <c r="FV1314" s="81"/>
      <c r="FW1314" s="82" t="s">
        <v>150</v>
      </c>
      <c r="FY1314" s="13"/>
      <c r="FZ1314" s="13"/>
      <c r="GC1314" s="1"/>
      <c r="GG1314" s="1"/>
      <c r="GK1314" s="13"/>
    </row>
    <row r="1315" spans="1:197" x14ac:dyDescent="0.2">
      <c r="D1315" t="s">
        <v>10</v>
      </c>
      <c r="E1315" s="5">
        <f t="shared" si="1977"/>
        <v>-9.8670061026308639E-2</v>
      </c>
      <c r="F1315" s="6">
        <f t="shared" si="1977"/>
        <v>-0.32743646904069484</v>
      </c>
      <c r="G1315" s="7">
        <f t="shared" si="1978"/>
        <v>-0.3227288438619752</v>
      </c>
      <c r="H1315" s="8">
        <f t="shared" si="1979"/>
        <v>-0.38189801431732118</v>
      </c>
      <c r="J1315" s="10"/>
      <c r="AW1315" s="1"/>
      <c r="AX1315" s="10"/>
      <c r="AY1315" s="11">
        <f>(G1268^2)*F1268+G1268*G1269*F1269+G1268*G1270*F1270-((H1268^2)*F1268+H1268*H1269*F1269+H1268*H1270*F1270)</f>
        <v>0.3533426638496005</v>
      </c>
      <c r="AZ1315" s="12">
        <f>G1268*G1269*F1268+(G1269^2)*F1269+G1269*G1270*F1270-(H1268*H1269*F1268+(H1269^2)*F1269+H1269*H1270*F1270)</f>
        <v>-0.74089359900232976</v>
      </c>
      <c r="BA1315" s="12">
        <f>G1268*G1270*F1268+G1269*G1270*F1269+(G1270^2)*F1270-(H1268*H1270*F1268+H1269*H1270*F1269+(H1270^2)*F1270)</f>
        <v>0.46741531571120987</v>
      </c>
      <c r="BB1315" s="12">
        <f>(G1268^2)*E1268+G1268*G1269*E1269+G1268*G1270*E1270-((H1268^2)*E1268+H1268*H1269*E1269+H1268*H1270*E1270)</f>
        <v>-0.17487150623149</v>
      </c>
      <c r="BC1315" s="12">
        <f>G1268*G1269*E1268+(G1269^2)*E1269+G1269*G1270*E1270-(H1268*H1269*E1268+(H1269^2)*E1269+H1269*H1270*E1270)</f>
        <v>0.84788567790648517</v>
      </c>
      <c r="BD1315" s="24">
        <f>G1268*G1270*E1268+G1269*G1270*E1269+(G1270^2)*E1270-(H1268*H1270*E1268+H1269*H1270*E1269+(H1270^2)*E1270)</f>
        <v>-0.49839250703230586</v>
      </c>
      <c r="BE1315" s="10">
        <f>J1268</f>
        <v>2.4331587878296423E-2</v>
      </c>
      <c r="BZ1315" s="5" t="s">
        <v>4</v>
      </c>
      <c r="CA1315" s="6" t="s">
        <v>5</v>
      </c>
      <c r="CB1315" s="7" t="s">
        <v>6</v>
      </c>
      <c r="CC1315" s="8" t="s">
        <v>1</v>
      </c>
      <c r="CD1315">
        <v>14</v>
      </c>
      <c r="CE1315" s="9" t="s">
        <v>7</v>
      </c>
      <c r="CG1315" s="90" t="s">
        <v>157</v>
      </c>
      <c r="CH1315" s="61">
        <f>CE1316-((CH1317-CE1316)/(EY1315-CW1315))*CW1315</f>
        <v>9.7483546045667957</v>
      </c>
      <c r="CI1315" s="10"/>
      <c r="CK1315" s="5" t="s">
        <v>4</v>
      </c>
      <c r="CL1315" s="6" t="s">
        <v>5</v>
      </c>
      <c r="CM1315" s="7" t="s">
        <v>6</v>
      </c>
      <c r="CN1315" s="8" t="s">
        <v>1</v>
      </c>
      <c r="CO1315" s="10"/>
      <c r="CP1315">
        <f t="shared" ref="CP1315:CQ1317" si="1980">BZ1316</f>
        <v>0.93180266183863136</v>
      </c>
      <c r="CQ1315">
        <f t="shared" si="1980"/>
        <v>-0.87956522186239505</v>
      </c>
      <c r="CR1315">
        <f>CI1319</f>
        <v>0</v>
      </c>
      <c r="CS1315">
        <f>CL1319</f>
        <v>0</v>
      </c>
      <c r="CU1315" s="17">
        <f>CU1219</f>
        <v>0</v>
      </c>
      <c r="CV1315" s="17">
        <f>CV1219</f>
        <v>-15</v>
      </c>
      <c r="CW1315" s="31">
        <f>CH1222</f>
        <v>291.81225491252428</v>
      </c>
      <c r="CY1315" s="61">
        <f t="array" ref="CY1315:CY1317">MMULT(DQ1315:DS1317,DO1315:DO1317)</f>
        <v>0.9200007789996677</v>
      </c>
      <c r="CZ1315" s="13"/>
      <c r="DA1315" s="17">
        <v>1</v>
      </c>
      <c r="DB1315">
        <v>0</v>
      </c>
      <c r="DD1315" s="73">
        <f>(DB1315^2)*(1-COS(RADIANS(CW1315+45)))+(COS(RADIANS(CW1315+45)))</f>
        <v>0.91921957790306608</v>
      </c>
      <c r="DE1315" s="73">
        <f>(DB1315*DB1316)*(1-COS(RADIANS(CW1315+45)))-DB1317*(SIN(RADIANS(CW1315+45)))</f>
        <v>0.39374530803516766</v>
      </c>
      <c r="DF1315" s="73">
        <f>(DB1315*DB1317)*(1-COS(RADIANS(CW1315+45)))+DB1316*(SIN(RADIANS(CW1315+45)))</f>
        <v>0</v>
      </c>
      <c r="DG1315" s="10"/>
      <c r="DH1315">
        <f t="array" ref="DH1315:DH1317">MMULT(DD1315:DF1317,DA1315:DA1317)</f>
        <v>0.91921957790306608</v>
      </c>
      <c r="DI1315" s="23">
        <f>COS(RADIANS('[1]Biaxial Input'!$F$21))</f>
        <v>-0.9975640502598242</v>
      </c>
      <c r="DK1315" s="30">
        <f>(DI1315^2)*(1-COS(RADIANS(CV1315)))+(COS(RADIANS(CV1315)))</f>
        <v>0.99983419624187875</v>
      </c>
      <c r="DL1315" s="30">
        <f>(DI1315*DI1316)*(1-COS(RADIANS(CV1315)))-DI1317*(SIN(RADIANS(CV1315)))</f>
        <v>-2.3711042090011594E-3</v>
      </c>
      <c r="DM1315" s="30">
        <f>(DI1315*DI1317)*(1-COS(RADIANS(CV1315)))+DI1316*(SIN(RADIANS(CV1315)))</f>
        <v>-1.8054303924173627E-2</v>
      </c>
      <c r="DO1315">
        <f t="array" ref="DO1315:DO1317">MMULT(DK1315:DM1317,DH1315:DH1317)</f>
        <v>0.9200007789996677</v>
      </c>
      <c r="DQ1315" s="28">
        <f>(DB1315^2)*(1-COS(RADIANS(CU1315)))+(COS(RADIANS(CU1315)))</f>
        <v>1</v>
      </c>
      <c r="DR1315" s="28">
        <f>(DB1315*DB1316)*(1-COS(RADIANS(CU1315)))-DB1317*(SIN(RADIANS(CU1315)))</f>
        <v>0</v>
      </c>
      <c r="DS1315" s="28">
        <f>(DB1315*DB1317)*(1-COS(RADIANS(CU1315)))+DB1316*(SIN(RADIANS(CU1315)))</f>
        <v>0</v>
      </c>
      <c r="DU1315" s="61">
        <f t="array" ref="DU1315:DU1317">MMULT(DQ1315:DS1317,EE1315:EE1317)</f>
        <v>-0.39150045817319051</v>
      </c>
      <c r="DV1315" s="13"/>
      <c r="DW1315" s="17">
        <v>1</v>
      </c>
      <c r="DX1315">
        <v>0</v>
      </c>
      <c r="DZ1315" s="73">
        <f>(DB1315^2)*(1-COS(RADIANS(CW1315-45)))+(COS(RADIANS(CW1315-45)))</f>
        <v>-0.39374530803516761</v>
      </c>
      <c r="EA1315" s="73">
        <f>(DB1315*DB1316)*(1-COS(RADIANS(CW1315-45)))-DB1317*(SIN(RADIANS(CW1315-45)))</f>
        <v>0.91921957790306608</v>
      </c>
      <c r="EB1315" s="73">
        <f>(DB1315*DB1317)*(1-COS(RADIANS(CW1315-45)))+DB1316*(SIN(RADIANS(CW1315-45)))</f>
        <v>0</v>
      </c>
      <c r="EC1315" s="10"/>
      <c r="ED1315">
        <f t="array" ref="ED1315:ED1317">MMULT(DZ1315:EB1317,DA1315:DA1317)</f>
        <v>-0.39374530803516761</v>
      </c>
      <c r="EE1315" s="1">
        <f t="array" ref="EE1315:EE1317">MMULT(DK1315:DM1317,ED1315:ED1317)</f>
        <v>-0.39150045817319051</v>
      </c>
      <c r="EG1315">
        <f>CY1315+DU1315</f>
        <v>0.52850032082647713</v>
      </c>
      <c r="EH1315">
        <f>EG1315/(SQRT(EG1315^2+EG1316^2+EG1317^2))</f>
        <v>0.37370616071566798</v>
      </c>
      <c r="EJ1315">
        <f>Q1315+AM1315</f>
        <v>0</v>
      </c>
      <c r="EK1315">
        <f>EJ1315/(SQRT(EJ1315^2+EJ1316^2+EJ1317^2))</f>
        <v>0</v>
      </c>
      <c r="EM1315" s="23">
        <f>CY1316*DU1317-CY1317*DU1316</f>
        <v>1.8054303924173634E-2</v>
      </c>
      <c r="EO1315" s="15">
        <v>14</v>
      </c>
      <c r="EP1315" s="9" t="s">
        <v>7</v>
      </c>
      <c r="EW1315" s="17">
        <f>CU1315</f>
        <v>0</v>
      </c>
      <c r="EX1315" s="17">
        <f>CV1315</f>
        <v>-15</v>
      </c>
      <c r="EY1315" s="31">
        <f>1+CW1315</f>
        <v>292.81225491252428</v>
      </c>
      <c r="EZ1315" s="10"/>
      <c r="FA1315" s="61">
        <f t="array" ref="FA1315:FA1317">MMULT(FS1315:FU1317,FQ1315:FQ1317)</f>
        <v>0.92669328354132385</v>
      </c>
      <c r="FB1315" s="13">
        <f>BW1316</f>
        <v>0</v>
      </c>
      <c r="FC1315" s="17">
        <v>1</v>
      </c>
      <c r="FD1315">
        <v>0</v>
      </c>
      <c r="FF1315" s="73">
        <f>(FD1315^2)*(1-COS(RADIANS(EY1315+45)))+(COS(RADIANS(EY1315+45)))</f>
        <v>0.92595137945761485</v>
      </c>
      <c r="FG1315" s="73">
        <f>(FD1315*FD1316)*(1-COS(RADIANS(EY1315+45)))-FD1317*(SIN(RADIANS(EY1315+45)))</f>
        <v>0.37764274503893258</v>
      </c>
      <c r="FH1315" s="73">
        <f>(FD1315*FD1317)*(1-COS(RADIANS(EY1315+45)))+FD1316*(SIN(RADIANS(EY1315+45)))</f>
        <v>0</v>
      </c>
      <c r="FI1315" s="10"/>
      <c r="FJ1315">
        <f t="array" ref="FJ1315:FJ1317">MMULT(FF1315:FH1317,FC1315:FC1317)</f>
        <v>0.92595137945761485</v>
      </c>
      <c r="FK1315" s="23">
        <f>COS(RADIANS(176))</f>
        <v>-0.9975640502598242</v>
      </c>
      <c r="FM1315" s="30">
        <f>(FK1315^2)*(1-COS(RADIANS(EX1315)))+(COS(RADIANS(EX1315)))</f>
        <v>0.99983419624187875</v>
      </c>
      <c r="FN1315" s="30">
        <f>(FK1315*FK1316)*(1-COS(RADIANS(EX1315)))-FK1317*(SIN(RADIANS(EX1315)))</f>
        <v>-2.3711042090011594E-3</v>
      </c>
      <c r="FO1315" s="30">
        <f>(FK1315*FK1317)*(1-COS(RADIANS(EX1315)))+FK1316*(SIN(RADIANS(EX1315)))</f>
        <v>-1.8054303924173627E-2</v>
      </c>
      <c r="FQ1315">
        <f t="array" ref="FQ1315:FQ1317">MMULT(FM1315:FO1317,FJ1315:FJ1317)</f>
        <v>0.92669328354132385</v>
      </c>
      <c r="FS1315" s="28">
        <f>(FD1315^2)*(1-COS(RADIANS(EW1315)))+(COS(RADIANS(EW1315)))</f>
        <v>1</v>
      </c>
      <c r="FT1315" s="28">
        <f>(FD1315*FD1316)*(1-COS(RADIANS(EW1315)))-FD1317*(SIN(RADIANS(EW1315)))</f>
        <v>0</v>
      </c>
      <c r="FU1315" s="28">
        <f>(FD1315*FD1317)*(1-COS(RADIANS(EW1315)))+FD1316*(SIN(RADIANS(EW1315)))</f>
        <v>0</v>
      </c>
      <c r="FW1315" s="61">
        <f t="array" ref="FW1315:FW1317">MMULT(FS1315:FU1317,GG1315:GG1317)</f>
        <v>-0.37538460323941542</v>
      </c>
      <c r="FX1315" s="13">
        <f>BX1316</f>
        <v>0</v>
      </c>
      <c r="FY1315" s="17">
        <v>1</v>
      </c>
      <c r="FZ1315">
        <v>0</v>
      </c>
      <c r="GB1315" s="73">
        <f>(FD1315^2)*(1-COS(RADIANS(EY1315-45)))+(COS(RADIANS(EY1315-45)))</f>
        <v>-0.37764274503893253</v>
      </c>
      <c r="GC1315" s="73">
        <f>(FD1315*FD1316)*(1-COS(RADIANS(EY1315-45)))-FD1317*(SIN(RADIANS(EY1315-45)))</f>
        <v>0.92595137945761485</v>
      </c>
      <c r="GD1315" s="73">
        <f>(FD1315*FD1317)*(1-COS(RADIANS(EY1315-45)))+FD1316*(SIN(RADIANS(EY1315-45)))</f>
        <v>0</v>
      </c>
      <c r="GE1315" s="10"/>
      <c r="GF1315">
        <f t="array" ref="GF1315:GF1317">MMULT(GB1315:GD1317,FC1315:FC1317)</f>
        <v>-0.37764274503893253</v>
      </c>
      <c r="GG1315" s="1">
        <f t="array" ref="GG1315:GG1317">MMULT(FM1315:FO1317,GF1315:GF1317)</f>
        <v>-0.37538460323941542</v>
      </c>
      <c r="GI1315">
        <f>FA1315+FW1315</f>
        <v>0.55130868030190849</v>
      </c>
      <c r="GJ1315">
        <f>GI1315/(SQRT(GI1315^2+GI1316^2+GI1317^2))</f>
        <v>0.38983410636848587</v>
      </c>
      <c r="GL1315" t="e">
        <f>CH1316+DC1315</f>
        <v>#VALUE!</v>
      </c>
      <c r="GM1315" t="e">
        <f>GL1315/(SQRT(GL1315^2+GL1316^2+GL1317^2))</f>
        <v>#VALUE!</v>
      </c>
      <c r="GO1315" s="27">
        <f>FA1316*FW1317-FA1317*FW1316</f>
        <v>1.8054303924173634E-2</v>
      </c>
    </row>
    <row r="1316" spans="1:197" x14ac:dyDescent="0.2">
      <c r="A1316" s="4"/>
      <c r="B1316" s="4" t="s">
        <v>2</v>
      </c>
      <c r="C1316" s="4" t="s">
        <v>21</v>
      </c>
      <c r="J1316" s="10"/>
      <c r="Q1316" s="82" t="s">
        <v>148</v>
      </c>
      <c r="R1316" s="13"/>
      <c r="T1316" s="10"/>
      <c r="U1316" s="10"/>
      <c r="V1316" s="10"/>
      <c r="W1316" s="10"/>
      <c r="X1316" s="10"/>
      <c r="Y1316" s="10"/>
      <c r="Z1316" s="80"/>
      <c r="AA1316" s="23" t="s">
        <v>149</v>
      </c>
      <c r="AE1316" s="1"/>
      <c r="AG1316" s="80"/>
      <c r="AK1316" s="13"/>
      <c r="AL1316" s="81"/>
      <c r="AM1316" s="82" t="s">
        <v>150</v>
      </c>
      <c r="AO1316" s="13"/>
      <c r="AP1316" s="13"/>
      <c r="AS1316" s="1"/>
      <c r="AW1316" s="1"/>
      <c r="AX1316" s="14" t="s">
        <v>11</v>
      </c>
      <c r="AY1316" s="11">
        <f>(G1273^2)*F1273+G1273*G1274*F1274+G1273*G1275*F1275-((H1273^2)*F1273+H1273*H1274*F1274+H1273*H1275*F1275)</f>
        <v>-0.35653399755458598</v>
      </c>
      <c r="AZ1316" s="12">
        <f>G1273*G1274*F1273+(G1274^2)*F1274+G1274*G1275*F1275-(H1273*H1274*F1273+(H1274^2)*F1274+H1274*H1275*F1275)</f>
        <v>0.73414011045138849</v>
      </c>
      <c r="BA1316" s="12">
        <f>G1273*G1275*F1273+G1274*G1275*F1274+(G1275^2)*F1275-(H1273*H1275*F1273+H1274*H1275*F1274+(H1275^2)*F1275)</f>
        <v>-0.56261483229870235</v>
      </c>
      <c r="BB1316" s="12">
        <f>(G1273^2)*E1273+G1273*G1274*E1274+G1273*G1275*E1275-((H1273^2)*E1273+H1273*H1274*E1274+H1273*H1275*E1275)</f>
        <v>0.1473693991532195</v>
      </c>
      <c r="BC1316" s="12">
        <f>G1273*G1274*E1273+(G1274^2)*E1274+G1274*G1275*E1275-(H1273*H1274*E1273+(H1274^2)*E1274+H1274*H1275*E1275)</f>
        <v>-0.80912298374030911</v>
      </c>
      <c r="BD1316" s="24">
        <f>G1273*G1275*E1273+G1274*G1275*E1274+(G1275^2)*E1275-(H1273*H1275*E1273+H1274*H1275*E1274+(H1275^2)*E1275)</f>
        <v>0.51900489329365684</v>
      </c>
      <c r="BE1316" s="10">
        <f>J1273</f>
        <v>-2.0270925440007637E-2</v>
      </c>
      <c r="BY1316" t="s">
        <v>8</v>
      </c>
      <c r="BZ1316" s="5">
        <f t="shared" ref="BZ1316:CA1318" si="1981">BZ1311</f>
        <v>0.93180266183863136</v>
      </c>
      <c r="CA1316" s="6">
        <f t="shared" si="1981"/>
        <v>-0.87956522186239505</v>
      </c>
      <c r="CB1316" s="7">
        <f>CY1315</f>
        <v>0.9200007789996677</v>
      </c>
      <c r="CC1316" s="8">
        <f>DU1315</f>
        <v>-0.39150045817319051</v>
      </c>
      <c r="CE1316" s="9">
        <f>((SUMPRODUCT(CB1316:CB1318,BZ1316:BZ1318))*(SUMPRODUCT(CB1316:CB1318,CA1316:CA1318)))-((SUMPRODUCT(CC1316:CC1318,BZ1316:BZ1318))*(SUMPRODUCT(CC1316:CC1318,CA1316:CA1318)))</f>
        <v>0</v>
      </c>
      <c r="CG1316">
        <v>1</v>
      </c>
      <c r="CH1316" t="s">
        <v>161</v>
      </c>
      <c r="CI1316" s="67"/>
      <c r="CJ1316" s="1" t="s">
        <v>8</v>
      </c>
      <c r="CK1316" s="5">
        <f t="shared" ref="CK1316:CL1318" si="1982">BZ1316</f>
        <v>0.93180266183863136</v>
      </c>
      <c r="CL1316" s="6">
        <f t="shared" si="1982"/>
        <v>-0.87956522186239505</v>
      </c>
      <c r="CM1316" s="7">
        <f>FA1315</f>
        <v>0.92669328354132385</v>
      </c>
      <c r="CN1316" s="8">
        <f>FW1315</f>
        <v>-0.37538460323941542</v>
      </c>
      <c r="CO1316" s="10"/>
      <c r="CP1316">
        <f t="shared" si="1980"/>
        <v>0.3492962422733713</v>
      </c>
      <c r="CQ1316">
        <f t="shared" si="1980"/>
        <v>-0.34518112468713447</v>
      </c>
      <c r="CR1316">
        <f>CJ1319</f>
        <v>0</v>
      </c>
      <c r="CS1316">
        <f>CM1319</f>
        <v>0</v>
      </c>
      <c r="CW1316" s="28"/>
      <c r="CY1316" s="61">
        <v>-0.38257361187329014</v>
      </c>
      <c r="DA1316" s="17">
        <v>0</v>
      </c>
      <c r="DB1316">
        <v>0</v>
      </c>
      <c r="DD1316" s="73">
        <f>(DB1315*DB1316)*(1-COS(RADIANS(CW1315+45)))+DB1317*(SIN(RADIANS(CW1315+45)))</f>
        <v>-0.39374530803516766</v>
      </c>
      <c r="DE1316" s="73">
        <f>(DB1316^2)*(1-COS(RADIANS(CW1315+45)))+(COS(RADIANS(CW1315+45)))</f>
        <v>0.91921957790306608</v>
      </c>
      <c r="DF1316" s="73">
        <f>(DB1316*DB1317)*(1-COS(RADIANS(CW1315+45)))-DB1315*(SIN(RADIANS(CW1315+45)))</f>
        <v>0</v>
      </c>
      <c r="DG1316" s="10"/>
      <c r="DH1316">
        <v>-0.39374530803516766</v>
      </c>
      <c r="DI1316" s="23">
        <f>SIN(RADIANS('[1]Biaxial Input'!$F$21))*(COS(RADIANS(0)))</f>
        <v>6.9756473744125524E-2</v>
      </c>
      <c r="DK1316" s="30">
        <f>(DI1315*DI1316)*(1-COS(RADIANS(CV1315)))+DI1317*(SIN(RADIANS(CV1315)))</f>
        <v>-2.3711042090011594E-3</v>
      </c>
      <c r="DL1316" s="30">
        <f>(DI1316^2)*(1-COS(RADIANS(CV1315)))+(COS(RADIANS(CV1315)))</f>
        <v>0.96609163004718956</v>
      </c>
      <c r="DM1316" s="30">
        <f>(DI1316*DI1317)*(1-COS(RADIANS(CV1315)))-DI1315*(SIN(RADIANS(CV1315)))</f>
        <v>-0.25818857491685071</v>
      </c>
      <c r="DO1316">
        <v>-0.38257361187329014</v>
      </c>
      <c r="DQ1316" s="28">
        <f>(DB1315*DB1316)*(1-COS(RADIANS(CU1315)))+DB1317*(SIN(RADIANS(CU1315)))</f>
        <v>0</v>
      </c>
      <c r="DR1316" s="28">
        <f>(DB1316^2)*(1-COS(RADIANS(CU1315)))+(COS(RADIANS(CU1315)))</f>
        <v>1</v>
      </c>
      <c r="DS1316" s="28">
        <f>(DB1316*DB1317)*(1-COS(RADIANS(CU1315)))-DB1315*(SIN(RADIANS(CU1315)))</f>
        <v>0</v>
      </c>
      <c r="DU1316" s="61">
        <v>-0.887116729230506</v>
      </c>
      <c r="DW1316" s="17">
        <v>0</v>
      </c>
      <c r="DX1316">
        <v>0</v>
      </c>
      <c r="DZ1316" s="73">
        <f>(DB1315*DB1316)*(1-COS(RADIANS(CW1315-45)))+DB1317*(SIN(RADIANS(CW1315-45)))</f>
        <v>-0.91921957790306608</v>
      </c>
      <c r="EA1316" s="73">
        <f>(DB1316^2)*(1-COS(RADIANS(CW1315-45)))+(COS(RADIANS(CW1315-45)))</f>
        <v>-0.39374530803516761</v>
      </c>
      <c r="EB1316" s="73">
        <f>(DB1316*DB1317)*(1-COS(RADIANS(CW1315-45)))-DB1315*(SIN(RADIANS(CW1315-45)))</f>
        <v>0</v>
      </c>
      <c r="EC1316" s="10"/>
      <c r="ED1316">
        <v>-0.91921957790306608</v>
      </c>
      <c r="EE1316" s="1">
        <v>-0.887116729230506</v>
      </c>
      <c r="EG1316">
        <f>CY1316+DU1316</f>
        <v>-1.2696903411037961</v>
      </c>
      <c r="EH1316">
        <f>EG1316/(SQRT(EG1315^2+EG1316^2+EG1317^2))</f>
        <v>-0.89780665020155492</v>
      </c>
      <c r="EJ1316">
        <f>Q1316+AM1316</f>
        <v>0</v>
      </c>
      <c r="EK1316">
        <f>EJ1316/(SQRT(EJ1315^2+EJ1316^2+EJ1317^2))</f>
        <v>0</v>
      </c>
      <c r="EM1316" s="23">
        <f>CY1317*DU1315-CY1315*DU1317</f>
        <v>0.25818857491685071</v>
      </c>
      <c r="EP1316" s="9">
        <f>((SUMPRODUCT(CM1316:CM1318,BZ1316:BZ1318))*(SUMPRODUCT(CM1316:CM1318,CA1316:CA1318)))-((SUMPRODUCT(CN1316:CN1318,BZ1316:BZ1318))*(SUMPRODUCT(CN1316:CN1318,CA1316:CA1318)))</f>
        <v>-3.3406255016565467E-2</v>
      </c>
      <c r="EY1316" s="28"/>
      <c r="EZ1316" s="10"/>
      <c r="FA1316" s="61">
        <v>-0.36703302234331997</v>
      </c>
      <c r="FB1316" s="13">
        <f>BW1317</f>
        <v>0</v>
      </c>
      <c r="FC1316" s="17">
        <v>0</v>
      </c>
      <c r="FD1316">
        <v>0</v>
      </c>
      <c r="FF1316" s="73">
        <f>(FD1315*FD1316)*(1-COS(RADIANS(EY1315+45)))+FD1317*(SIN(RADIANS(EY1315+45)))</f>
        <v>-0.37764274503893258</v>
      </c>
      <c r="FG1316" s="73">
        <f>(FD1316^2)*(1-COS(RADIANS(EY1315+45)))+(COS(RADIANS(EY1315+45)))</f>
        <v>0.92595137945761485</v>
      </c>
      <c r="FH1316" s="73">
        <f>(FD1316*FD1317)*(1-COS(RADIANS(EY1315+45)))-FD1315*(SIN(RADIANS(EY1315+45)))</f>
        <v>0</v>
      </c>
      <c r="FI1316" s="10"/>
      <c r="FJ1316">
        <v>-0.37764274503893258</v>
      </c>
      <c r="FK1316" s="23">
        <f>SIN(RADIANS(176))*(COS(RADIANS(0)))</f>
        <v>6.9756473744125524E-2</v>
      </c>
      <c r="FM1316" s="30">
        <f>(FK1315*FK1316)*(1-COS(RADIANS(EX1315)))+FK1317*(SIN(RADIANS(EX1315)))</f>
        <v>-2.3711042090011594E-3</v>
      </c>
      <c r="FN1316" s="30">
        <f>(FK1316^2)*(1-COS(RADIANS(EX1315)))+(COS(RADIANS(EX1315)))</f>
        <v>0.96609163004718956</v>
      </c>
      <c r="FO1316" s="30">
        <f>(FK1316*FK1317)*(1-COS(RADIANS(EX1315)))-FK1315*(SIN(RADIANS(EX1315)))</f>
        <v>-0.25818857491685071</v>
      </c>
      <c r="FQ1316">
        <v>-0.36703302234331997</v>
      </c>
      <c r="FS1316" s="28">
        <f>(FD1315*FD1316)*(1-COS(RADIANS(EW1315)))+FD1317*(SIN(RADIANS(EW1315)))</f>
        <v>0</v>
      </c>
      <c r="FT1316" s="28">
        <f>(FD1316^2)*(1-COS(RADIANS(EW1315)))+(COS(RADIANS(EW1315)))</f>
        <v>1</v>
      </c>
      <c r="FU1316" s="28">
        <f>(FD1316*FD1317)*(1-COS(RADIANS(EW1315)))-FD1315*(SIN(RADIANS(EW1315)))</f>
        <v>0</v>
      </c>
      <c r="FW1316" s="61">
        <v>-0.8936584472223903</v>
      </c>
      <c r="FX1316" s="13">
        <f>BX1317</f>
        <v>0</v>
      </c>
      <c r="FY1316" s="17">
        <v>0</v>
      </c>
      <c r="FZ1316">
        <v>0</v>
      </c>
      <c r="GB1316" s="73">
        <f>(FD1315*FD1316)*(1-COS(RADIANS(EY1315-45)))+FD1317*(SIN(RADIANS(EY1315-45)))</f>
        <v>-0.92595137945761485</v>
      </c>
      <c r="GC1316" s="73">
        <f>(FD1316^2)*(1-COS(RADIANS(EY1315-45)))+(COS(RADIANS(EY1315-45)))</f>
        <v>-0.37764274503893253</v>
      </c>
      <c r="GD1316" s="73">
        <f>(FD1316*FD1317)*(1-COS(RADIANS(EY1315-45)))-FD1315*(SIN(RADIANS(EY1315-45)))</f>
        <v>0</v>
      </c>
      <c r="GE1316" s="10"/>
      <c r="GF1316">
        <v>-0.92595137945761485</v>
      </c>
      <c r="GG1316" s="1">
        <v>-0.8936584472223903</v>
      </c>
      <c r="GI1316">
        <f>FA1316+FW1316</f>
        <v>-1.2606914695657103</v>
      </c>
      <c r="GJ1316">
        <f>GI1316/(SQRT(GI1315^2+GI1316^2+GI1317^2))</f>
        <v>-0.89144348711394772</v>
      </c>
      <c r="GL1316">
        <f>CH1317+DC1316</f>
        <v>-3.3406255016565467E-2</v>
      </c>
      <c r="GM1316" t="e">
        <f>GL1316/(SQRT(GL1315^2+GL1316^2+GL1317^2))</f>
        <v>#VALUE!</v>
      </c>
      <c r="GO1316" s="27">
        <f>FA1317*FW1315-FA1315*FW1317</f>
        <v>0.25818857491685077</v>
      </c>
    </row>
    <row r="1317" spans="1:197" x14ac:dyDescent="0.2">
      <c r="A1317" s="4" t="s">
        <v>19</v>
      </c>
      <c r="B1317" s="4">
        <f>DEGREES(ACOS(A1314/(SQRT((A1312^2)+(A1313^2)+(A1314^2)))))</f>
        <v>172.98950087163914</v>
      </c>
      <c r="C1317" s="4">
        <f>DEGREES(ATAN(A1313/A1312))</f>
        <v>4.5063689773082398</v>
      </c>
      <c r="E1317" s="5" t="s">
        <v>4</v>
      </c>
      <c r="F1317" s="6" t="s">
        <v>5</v>
      </c>
      <c r="G1317" s="7" t="s">
        <v>6</v>
      </c>
      <c r="H1317" s="8" t="s">
        <v>1</v>
      </c>
      <c r="I1317">
        <v>17</v>
      </c>
      <c r="J1317" s="9" t="s">
        <v>7</v>
      </c>
      <c r="K1317">
        <v>17</v>
      </c>
      <c r="M1317" s="17">
        <f>A1253</f>
        <v>40</v>
      </c>
      <c r="N1317" s="17">
        <f>B1253</f>
        <v>-40</v>
      </c>
      <c r="O1317" s="17">
        <f>C1253</f>
        <v>259.10000000000002</v>
      </c>
      <c r="Q1317" s="61">
        <f t="array" ref="Q1317:Q1319">MMULT(AI1317:AK1319,AG1317:AG1319)</f>
        <v>0.85352544736199099</v>
      </c>
      <c r="R1317" s="13"/>
      <c r="S1317" s="17">
        <v>1</v>
      </c>
      <c r="T1317">
        <v>0</v>
      </c>
      <c r="V1317" s="73">
        <f>(T1317^2)*(1-COS(RADIANS(O1317+45)))+(COS(RADIANS(O1317+45)))</f>
        <v>0.56063899456324184</v>
      </c>
      <c r="W1317" s="73">
        <f>(T1317*T1318)*(1-COS(RADIANS(O1317+45)))-T1319*(SIN(RADIANS(O1317+45)))</f>
        <v>0.8280603346224944</v>
      </c>
      <c r="X1317" s="73">
        <f>(T1317*T1319)*(1-COS(RADIANS(O1317+45)))+T1318*(SIN(RADIANS(O1317+45)))</f>
        <v>0</v>
      </c>
      <c r="Y1317" s="10"/>
      <c r="Z1317">
        <f t="array" ref="Z1317:Z1319">MMULT(V1317:X1319,S1317:S1319)</f>
        <v>0.56063899456324184</v>
      </c>
      <c r="AA1317" s="23">
        <f>COS(RADIANS('[1]Biaxial Input'!$F$21))</f>
        <v>-0.9975640502598242</v>
      </c>
      <c r="AC1317" s="30">
        <f>(AA1317^2)*(1-COS(RADIANS(N1317)))+(COS(RADIANS(N1317)))</f>
        <v>0.99886158030145311</v>
      </c>
      <c r="AD1317" s="30">
        <f>(AA1317*AA1318)*(1-COS(RADIANS(N1317)))-AA1319*(SIN(RADIANS(N1317)))</f>
        <v>-1.6280160168985456E-2</v>
      </c>
      <c r="AE1317" s="30">
        <f>(AA1317*AA1319)*(1-COS(RADIANS(N1317)))+AA1318*(SIN(RADIANS(N1317)))</f>
        <v>-4.4838597018148282E-2</v>
      </c>
      <c r="AG1317">
        <f t="array" ref="AG1317:AG1319">MMULT(AC1317:AE1319,Z1317:Z1319)</f>
        <v>0.57348170696529543</v>
      </c>
      <c r="AI1317" s="28">
        <f>(T1317^2)*(1-COS(RADIANS(M1317)))+(COS(RADIANS(M1317)))</f>
        <v>0.76604444311897801</v>
      </c>
      <c r="AJ1317" s="28">
        <f>(T1317*T1318)*(1-COS(RADIANS(M1317)))-T1319*(SIN(RADIANS(M1317)))</f>
        <v>-0.64278760968653925</v>
      </c>
      <c r="AK1317" s="28">
        <f>(T1317*T1319)*(1-COS(RADIANS(M1317)))+T1318*(SIN(RADIANS(M1317)))</f>
        <v>0</v>
      </c>
      <c r="AM1317" s="61">
        <f t="array" ref="AM1317:AM1319">MMULT(AI1317:AK1319,AW1317:AW1319)</f>
        <v>-0.3588112933432448</v>
      </c>
      <c r="AN1317" s="13"/>
      <c r="AO1317" s="17">
        <v>1</v>
      </c>
      <c r="AP1317">
        <v>0</v>
      </c>
      <c r="AR1317" s="73">
        <f>(T1317^2)*(1-COS(RADIANS(O1317-45)))+(COS(RADIANS(O1317-45)))</f>
        <v>-0.82806033462249429</v>
      </c>
      <c r="AS1317" s="73">
        <f>(T1317*T1318)*(1-COS(RADIANS(O1317-45)))-T1319*(SIN(RADIANS(O1317-45)))</f>
        <v>0.56063899456324184</v>
      </c>
      <c r="AT1317" s="73">
        <f>(T1317*T1319)*(1-COS(RADIANS(O1317-45)))+T1318*(SIN(RADIANS(O1317-45)))</f>
        <v>0</v>
      </c>
      <c r="AU1317" s="10"/>
      <c r="AV1317">
        <f t="array" ref="AV1317:AV1319">MMULT(AR1317:AT1319,S1317:S1319)</f>
        <v>-0.82806033462249429</v>
      </c>
      <c r="AW1317" s="1">
        <f t="array" ref="AW1317:AW1319">MMULT(AC1317:AE1319,AV1317:AV1319)</f>
        <v>-0.81799036179750617</v>
      </c>
      <c r="AX1317" s="10"/>
      <c r="AY1317" s="11">
        <f>(G1278^2)*F1278+G1278*G1279*F1279+G1278*G1280*F1280-((H1278^2)*F1278+H1278*H1279*F1279+H1278*H1280*F1280)</f>
        <v>-0.34394182536082218</v>
      </c>
      <c r="AZ1317" s="12">
        <f>G1278*G1279*F1278+(G1279^2)*F1279+G1279*G1280*F1280-(H1278*H1279*F1278+(H1279^2)*F1279+H1279*H1280*F1280)</f>
        <v>0.79231870648995706</v>
      </c>
      <c r="BA1317" s="12">
        <f>G1278*G1280*F1278+G1279*G1280*F1279+(G1280^2)*F1280-(H1278*H1280*F1278+H1279*H1280*F1279+(H1280^2)*F1280)</f>
        <v>-0.44086674451267849</v>
      </c>
      <c r="BB1317" s="12">
        <f>(G1278^2)*E1278+G1278*G1279*E1279+G1278*G1280*E1280-((H1278^2)*E1278+H1278*H1279*E1279+H1278*H1280*E1280)</f>
        <v>0.17590458717451682</v>
      </c>
      <c r="BC1317" s="12">
        <f>G1278*G1279*E1278+(G1279^2)*E1279+G1279*G1280*E1280-(H1278*H1279*E1278+(H1279^2)*E1279+H1279*H1280*E1280)</f>
        <v>-0.72256478134368618</v>
      </c>
      <c r="BD1317" s="24">
        <f>G1278*G1280*E1278+G1279*G1280*E1279+(G1280^2)*E1280-(H1278*H1280*E1278+H1279*H1280*E1279+(H1280^2)*E1280)</f>
        <v>0.28989525427983165</v>
      </c>
      <c r="BE1317" s="10">
        <f>J1278</f>
        <v>-2.2865799392907116E-4</v>
      </c>
      <c r="BY1317" t="s">
        <v>9</v>
      </c>
      <c r="BZ1317" s="5">
        <f t="shared" si="1981"/>
        <v>0.3492962422733713</v>
      </c>
      <c r="CA1317" s="6">
        <f t="shared" si="1981"/>
        <v>-0.34518112468713447</v>
      </c>
      <c r="CB1317" s="7">
        <f>CY1316</f>
        <v>-0.38257361187329014</v>
      </c>
      <c r="CC1317" s="8">
        <f>DU1316</f>
        <v>-0.887116729230506</v>
      </c>
      <c r="CE1317" s="10"/>
      <c r="CH1317">
        <f>((SUMPRODUCT(CM1316:CM1318,CK1316:CK1318))*(SUMPRODUCT(CM1316:CM1318,CL1316:CL1318)))-((SUMPRODUCT(CN1316:CN1318,CK1316:CK1318))*(SUMPRODUCT(CN1316:CN1318,CL1316:CL1318)))</f>
        <v>-3.3406255016565467E-2</v>
      </c>
      <c r="CI1317" s="67"/>
      <c r="CJ1317" s="10" t="s">
        <v>9</v>
      </c>
      <c r="CK1317" s="5">
        <f t="shared" si="1982"/>
        <v>0.3492962422733713</v>
      </c>
      <c r="CL1317" s="6">
        <f t="shared" si="1982"/>
        <v>-0.34518112468713447</v>
      </c>
      <c r="CM1317" s="7">
        <f>FA1316</f>
        <v>-0.36703302234331997</v>
      </c>
      <c r="CN1317" s="8">
        <f>FW1316</f>
        <v>-0.8936584472223903</v>
      </c>
      <c r="CP1317">
        <f t="shared" si="1980"/>
        <v>-9.8670839279614439E-2</v>
      </c>
      <c r="CQ1317">
        <f t="shared" si="1980"/>
        <v>-0.32743703463395935</v>
      </c>
      <c r="CR1317">
        <f>CK1319</f>
        <v>0</v>
      </c>
      <c r="CS1317">
        <f>CN1319</f>
        <v>0</v>
      </c>
      <c r="CW1317" s="28"/>
      <c r="CY1317" s="61">
        <v>-8.506467032928379E-2</v>
      </c>
      <c r="DA1317" s="17">
        <v>0</v>
      </c>
      <c r="DB1317">
        <v>1</v>
      </c>
      <c r="DD1317" s="73">
        <f>(DB1315*DB1317)*(1-COS(RADIANS(CW1315+45)))-DB1316*(SIN(RADIANS(CW1315+45)))</f>
        <v>0</v>
      </c>
      <c r="DE1317" s="73">
        <f>(DB1316*DB1317)*(1-COS(RADIANS(CW1315+45)))+DB1315*(SIN(RADIANS(CW1315+45)))</f>
        <v>0</v>
      </c>
      <c r="DF1317" s="73">
        <f>(DB1317^2)*(1-COS(RADIANS(CW1315+45)))+(COS(RADIANS(CW1315+45)))</f>
        <v>1</v>
      </c>
      <c r="DG1317" s="10"/>
      <c r="DH1317">
        <v>0</v>
      </c>
      <c r="DI1317" s="23">
        <f>SIN(RADIANS('[1]Biaxial Input'!$F$21))*SIN(RADIANS(0))</f>
        <v>0</v>
      </c>
      <c r="DK1317" s="30">
        <f>(DI1315*DI1317)*(1-COS(RADIANS(CV1315)))-DI1316*(SIN(RADIANS(CV1315)))</f>
        <v>1.8054303924173627E-2</v>
      </c>
      <c r="DL1317" s="30">
        <f>(DI1316*DI1317)*(1-COS(RADIANS(CV1315)))+DI1315*(SIN(RADIANS(CV1315)))</f>
        <v>0.25818857491685071</v>
      </c>
      <c r="DM1317" s="30">
        <f>(DI1317^2)*(1-COS(RADIANS(CV1315)))+(COS(RADIANS(CV1315)))</f>
        <v>0.96592582628906831</v>
      </c>
      <c r="DO1317">
        <v>-8.506467032928379E-2</v>
      </c>
      <c r="DQ1317" s="28">
        <f>(DB1315*DB1317)*(1-COS(RADIANS(CU1315)))-DB1316*(SIN(RADIANS(CU1315)))</f>
        <v>0</v>
      </c>
      <c r="DR1317" s="28">
        <f>(DB1316*DB1317)*(1-COS(RADIANS(CU1315)))+DB1315*(SIN(RADIANS(CU1315)))</f>
        <v>0</v>
      </c>
      <c r="DS1317" s="28">
        <f>(DB1317^2)*(1-COS(RADIANS(CU1315)))+(COS(RADIANS(CU1315)))</f>
        <v>1</v>
      </c>
      <c r="DU1317" s="61">
        <v>-0.24444079031444593</v>
      </c>
      <c r="DW1317" s="17">
        <v>0</v>
      </c>
      <c r="DX1317">
        <v>1</v>
      </c>
      <c r="DZ1317" s="73">
        <f>(DB1315*DB1315)*(1-COS(RADIANS(CW1315-45)))-DB1315*(SIN(RADIANS(CW1315-45)))</f>
        <v>0</v>
      </c>
      <c r="EA1317" s="73">
        <f>(DB1316*DB1317)*(1-COS(RADIANS(CW1315-45)))+DB1315*(SIN(RADIANS(CW1315-45)))</f>
        <v>0</v>
      </c>
      <c r="EB1317" s="73">
        <f>(DB1317^2)*(1-COS(RADIANS(CW1315-45)))+(COS(RADIANS(CW1315-45)))</f>
        <v>1</v>
      </c>
      <c r="EC1317" s="10"/>
      <c r="ED1317">
        <v>0</v>
      </c>
      <c r="EE1317" s="1">
        <v>-0.24444079031444593</v>
      </c>
      <c r="EG1317">
        <f>CY1317+DU1317</f>
        <v>-0.32950546064372971</v>
      </c>
      <c r="EH1317">
        <f>EG1317/(SQRT(EG1315^2+EG1316^2+EG1317^2))</f>
        <v>-0.23299554565917835</v>
      </c>
      <c r="EJ1317">
        <f>Q1317+AM1317</f>
        <v>0.49471415401874619</v>
      </c>
      <c r="EK1317">
        <f>EJ1317/(SQRT(EJ1315^2+EJ1316^2+EJ1317^2))</f>
        <v>1</v>
      </c>
      <c r="EM1317" s="23">
        <f>CY1315*DU1316-CY1316*DU1315</f>
        <v>-0.9659258262890682</v>
      </c>
      <c r="ER1317">
        <f t="shared" ref="ER1317:ES1319" si="1983">CK1316</f>
        <v>0.93180266183863136</v>
      </c>
      <c r="ES1317">
        <f t="shared" si="1983"/>
        <v>-0.87956522186239505</v>
      </c>
      <c r="ET1317" t="e">
        <f>#REF!</f>
        <v>#REF!</v>
      </c>
      <c r="EU1317" t="e">
        <f>#REF!</f>
        <v>#REF!</v>
      </c>
      <c r="EY1317" s="28"/>
      <c r="EZ1317" s="10"/>
      <c r="FA1317" s="61">
        <v>-8.0785634545554E-2</v>
      </c>
      <c r="FB1317" s="13">
        <f>BW1318</f>
        <v>0</v>
      </c>
      <c r="FC1317" s="17">
        <v>0</v>
      </c>
      <c r="FD1317">
        <v>1</v>
      </c>
      <c r="FF1317" s="73">
        <f>(FD1315*FD1317)*(1-COS(RADIANS(EY1315+45)))-FD1316*(SIN(RADIANS(EY1315+45)))</f>
        <v>0</v>
      </c>
      <c r="FG1317" s="73">
        <f>(FD1316*FD1317)*(1-COS(RADIANS(EY1315+45)))+FD1315*(SIN(RADIANS(EY1315+45)))</f>
        <v>0</v>
      </c>
      <c r="FH1317" s="73">
        <f>(FD1317^2)*(1-COS(RADIANS(EY1315+45)))+(COS(RADIANS(EY1315+45)))</f>
        <v>1</v>
      </c>
      <c r="FI1317" s="10"/>
      <c r="FJ1317">
        <v>0</v>
      </c>
      <c r="FK1317" s="23">
        <f>SIN(RADIANS(176))*SIN(RADIANS(0))</f>
        <v>0</v>
      </c>
      <c r="FM1317" s="30">
        <f>(FK1315*FK1317)*(1-COS(RADIANS(EX1315)))-FK1316*(SIN(RADIANS(EX1315)))</f>
        <v>1.8054303924173627E-2</v>
      </c>
      <c r="FN1317" s="30">
        <f>(FK1316*FK1317)*(1-COS(RADIANS(EX1315)))+FK1315*(SIN(RADIANS(EX1315)))</f>
        <v>0.25818857491685071</v>
      </c>
      <c r="FO1317" s="30">
        <f>(FK1317^2)*(1-COS(RADIANS(EX1315)))+(COS(RADIANS(EX1315)))</f>
        <v>0.96592582628906831</v>
      </c>
      <c r="FQ1317">
        <v>-8.0785634545554E-2</v>
      </c>
      <c r="FS1317" s="28">
        <f>(FD1315*FD1317)*(1-COS(RADIANS(EW1315)))-FD1316*(SIN(RADIANS(EW1315)))</f>
        <v>0</v>
      </c>
      <c r="FT1317" s="28">
        <f>(FD1316*FD1317)*(1-COS(RADIANS(EW1315)))+FD1315*(SIN(RADIANS(EW1315)))</f>
        <v>0</v>
      </c>
      <c r="FU1317" s="28">
        <f>(FD1317^2)*(1-COS(RADIANS(EW1315)))+(COS(RADIANS(EW1315)))</f>
        <v>1</v>
      </c>
      <c r="FW1317" s="61">
        <v>-0.24588814399814576</v>
      </c>
      <c r="FX1317" s="13">
        <f>BX1318</f>
        <v>0</v>
      </c>
      <c r="FY1317" s="17">
        <v>0</v>
      </c>
      <c r="FZ1317">
        <v>1</v>
      </c>
      <c r="GB1317" s="73">
        <f>(FD1315*FD1315)*(1-COS(RADIANS(EY1315-45)))-FD1315*(SIN(RADIANS(EY1315-45)))</f>
        <v>0</v>
      </c>
      <c r="GC1317" s="73">
        <f>(FD1316*FD1317)*(1-COS(RADIANS(EY1315-45)))+FD1315*(SIN(RADIANS(EY1315-45)))</f>
        <v>0</v>
      </c>
      <c r="GD1317" s="73">
        <f>(FD1317^2)*(1-COS(RADIANS(EY1315-45)))+(COS(RADIANS(EY1315-45)))</f>
        <v>1</v>
      </c>
      <c r="GE1317" s="10"/>
      <c r="GF1317">
        <v>0</v>
      </c>
      <c r="GG1317" s="1">
        <v>-0.24588814399814576</v>
      </c>
      <c r="GI1317">
        <f>FA1317+FW1317</f>
        <v>-0.32667377854369978</v>
      </c>
      <c r="GJ1317">
        <f>GI1317/(SQRT(GI1315^2+GI1316^2+GI1317^2))</f>
        <v>-0.23099324404408259</v>
      </c>
      <c r="GL1317" t="e">
        <f>#REF!+DC1317</f>
        <v>#REF!</v>
      </c>
      <c r="GM1317" t="e">
        <f>GL1317/(SQRT(GL1315^2+GL1316^2+GL1317^2))</f>
        <v>#REF!</v>
      </c>
      <c r="GO1317" s="27">
        <f>FA1315*FW1316-FA1316*FW1315</f>
        <v>-0.96592582628906831</v>
      </c>
    </row>
    <row r="1318" spans="1:197" x14ac:dyDescent="0.2">
      <c r="A1318" s="4" t="s">
        <v>18</v>
      </c>
      <c r="B1318" s="4">
        <f>DEGREES(ACOS(B1314/(SQRT((B1312^2)+(B1313^2)+(B1314^2)))))</f>
        <v>91.969407821315954</v>
      </c>
      <c r="C1318" s="4">
        <f>DEGREES(ATAN(B1313/B1312))</f>
        <v>-69.255540340926018</v>
      </c>
      <c r="D1318" t="s">
        <v>8</v>
      </c>
      <c r="E1318" s="5">
        <f t="shared" ref="E1318:F1320" si="1984">E1313</f>
        <v>0.93180153032697366</v>
      </c>
      <c r="F1318" s="6">
        <f t="shared" si="1984"/>
        <v>-0.87956667635105046</v>
      </c>
      <c r="G1318" s="7">
        <f>Q1317</f>
        <v>0.85352544736199099</v>
      </c>
      <c r="H1318" s="8">
        <f>AM1317</f>
        <v>-0.3588112933432448</v>
      </c>
      <c r="J1318" s="9">
        <f>((SUMPRODUCT(G1318:G1320,E1318:E1320))*(SUMPRODUCT(G1318:(G1320),F1318:F1320)))-((SUMPRODUCT(H1318:H1320,E1318:E1320))*(SUMPRODUCT(H1318:H1320,F1318:F1320)))</f>
        <v>7.5290938063465873E-4</v>
      </c>
      <c r="Q1318" s="61">
        <v>-0.12501286246974219</v>
      </c>
      <c r="S1318" s="17">
        <v>0</v>
      </c>
      <c r="T1318">
        <v>0</v>
      </c>
      <c r="V1318" s="73">
        <f>(T1317*T1318)*(1-COS(RADIANS(O1317+45)))+T1319*(SIN(RADIANS(O1317+45)))</f>
        <v>-0.8280603346224944</v>
      </c>
      <c r="W1318" s="73">
        <f>(T1318^2)*(1-COS(RADIANS(O1317+45)))+(COS(RADIANS(O1317+45)))</f>
        <v>0.56063899456324184</v>
      </c>
      <c r="X1318" s="73">
        <f>(T1318*T1319)*(1-COS(RADIANS(O1317+45)))-T1317*(SIN(RADIANS(O1317+45)))</f>
        <v>0</v>
      </c>
      <c r="Y1318" s="10"/>
      <c r="Z1318">
        <v>-0.8280603346224944</v>
      </c>
      <c r="AA1318" s="23">
        <f>SIN(RADIANS('[1]Biaxial Input'!$F$21))*(COS(RADIANS(0)))</f>
        <v>6.9756473744125524E-2</v>
      </c>
      <c r="AC1318" s="30">
        <f>(AA1317*AA1318)*(1-COS(RADIANS(N1317)))+AA1319*(SIN(RADIANS(N1317)))</f>
        <v>-1.6280160168985456E-2</v>
      </c>
      <c r="AD1318" s="30">
        <f>(AA1318^2)*(1-COS(RADIANS(N1317)))+(COS(RADIANS(N1317)))</f>
        <v>0.7671828628175249</v>
      </c>
      <c r="AE1318" s="30">
        <f>(AA1318*AA1319)*(1-COS(RADIANS(N1317)))-AA1317*(SIN(RADIANS(N1317)))</f>
        <v>-0.64122181137573508</v>
      </c>
      <c r="AG1318">
        <v>-0.6444009907297914</v>
      </c>
      <c r="AI1318" s="28">
        <f>(T1317*T1318)*(1-COS(RADIANS(M1317)))+T1319*(SIN(RADIANS(M1317)))</f>
        <v>0.64278760968653925</v>
      </c>
      <c r="AJ1318" s="28">
        <f>(T1318^2)*(1-COS(RADIANS(M1317)))+(COS(RADIANS(M1317)))</f>
        <v>0.76604444311897801</v>
      </c>
      <c r="AK1318" s="28">
        <f>(T1318*T1319)*(1-COS(RADIANS(M1317)))-T1317*(SIN(RADIANS(M1317)))</f>
        <v>0</v>
      </c>
      <c r="AM1318" s="61">
        <v>-0.84495244808536252</v>
      </c>
      <c r="AO1318" s="17">
        <v>0</v>
      </c>
      <c r="AP1318">
        <v>0</v>
      </c>
      <c r="AR1318" s="73">
        <f>(T1317*T1318)*(1-COS(RADIANS(O1317-45)))+T1319*(SIN(RADIANS(O1317-45)))</f>
        <v>-0.56063899456324184</v>
      </c>
      <c r="AS1318" s="73">
        <f>(T1318^2)*(1-COS(RADIANS(O1317-45)))+(COS(RADIANS(O1317-45)))</f>
        <v>-0.82806033462249429</v>
      </c>
      <c r="AT1318" s="73">
        <f>(T1318*T1319)*(1-COS(RADIANS(O1317-45)))-T1317*(SIN(RADIANS(O1317-45)))</f>
        <v>0</v>
      </c>
      <c r="AU1318" s="10"/>
      <c r="AV1318">
        <v>-0.56063899456324184</v>
      </c>
      <c r="AW1318" s="1">
        <v>-0.41663167397892875</v>
      </c>
      <c r="AX1318" s="10"/>
      <c r="AY1318" s="11">
        <f>(G1283^2)*F1283+G1283*G1284*F1284+G1283*G1285*F1285-((H1283^2)*F1283+H1283*H1284*F1284+H1283*H1285*F1285)</f>
        <v>-0.27164401737206034</v>
      </c>
      <c r="AZ1318" s="12">
        <f>G1283*G1284*F1283+(G1284^2)*F1284+G1284*G1285*F1285-(H1283*H1284*F1283+(H1284^2)*F1284+H1284*H1285*F1285)</f>
        <v>0.84914178168926413</v>
      </c>
      <c r="BA1318" s="12">
        <f>G1283*G1285*F1283+G1284*G1285*F1284+(G1285^2)*F1285-(H1283*H1285*F1283+H1284*H1285*F1284+(H1285^2)*F1285)</f>
        <v>0.12808723109884762</v>
      </c>
      <c r="BB1318" s="12">
        <f>(G1283^2)*E1283+G1283*G1284*E1284+G1283*G1285*E1285-((H1283^2)*E1283+H1283*H1284*E1284+H1283*H1285*E1285)</f>
        <v>0.22139094225930761</v>
      </c>
      <c r="BC1318" s="12">
        <f>G1283*G1284*E1283+(G1284^2)*E1284+G1284*G1285*E1285-(H1283*H1284*E1283+(H1284^2)*E1284+H1284*H1285*E1285)</f>
        <v>-0.59488681129799414</v>
      </c>
      <c r="BD1318" s="24">
        <f>G1283*G1285*E1283+G1284*G1285*E1284+(G1285^2)*E1285-(H1283*H1285*E1283+H1284*H1285*E1284+(H1285^2)*E1285)</f>
        <v>-6.1796352871170745E-2</v>
      </c>
      <c r="BE1318" s="10">
        <f>J1283</f>
        <v>3.0848097286929443E-2</v>
      </c>
      <c r="BY1318" t="s">
        <v>10</v>
      </c>
      <c r="BZ1318" s="5">
        <f t="shared" si="1981"/>
        <v>-9.8670839279614439E-2</v>
      </c>
      <c r="CA1318" s="6">
        <f t="shared" si="1981"/>
        <v>-0.32743703463395935</v>
      </c>
      <c r="CB1318" s="7">
        <f>CY1317</f>
        <v>-8.506467032928379E-2</v>
      </c>
      <c r="CC1318" s="8">
        <f>DU1317</f>
        <v>-0.24444079031444593</v>
      </c>
      <c r="CE1318" s="10"/>
      <c r="CG1318" s="10" t="s">
        <v>160</v>
      </c>
      <c r="CH1318" s="10">
        <f>-CH1315*((EY1315-CW1315)/(CH1317-CE1316))</f>
        <v>291.81225491252428</v>
      </c>
      <c r="CI1318" s="67"/>
      <c r="CJ1318" s="10" t="s">
        <v>10</v>
      </c>
      <c r="CK1318" s="5">
        <f t="shared" si="1982"/>
        <v>-9.8670839279614439E-2</v>
      </c>
      <c r="CL1318" s="6">
        <f t="shared" si="1982"/>
        <v>-0.32743703463395935</v>
      </c>
      <c r="CM1318" s="7">
        <f>FA1317</f>
        <v>-8.0785634545554E-2</v>
      </c>
      <c r="CN1318" s="8">
        <f>FW1317</f>
        <v>-0.24588814399814576</v>
      </c>
      <c r="CW1318" s="28"/>
      <c r="DH1318" s="10"/>
      <c r="DI1318" s="10"/>
      <c r="DJ1318" s="10"/>
      <c r="DK1318" s="10"/>
      <c r="DL1318" s="10"/>
      <c r="DM1318" s="10"/>
      <c r="DN1318" s="10"/>
      <c r="DO1318" s="10"/>
      <c r="DP1318" s="10"/>
      <c r="EE1318" s="1"/>
      <c r="EI1318" s="64">
        <f>(DEGREES(ACOS((EH1315*EK1315+EH1316*EK1316+EH1317*EK1317)/((SQRT(EH1315^2+EH1316^2+EH1317^2))*(SQRT(EK1315^2+EK1316^2+EK1317^2))))))</f>
        <v>103.4734964506865</v>
      </c>
      <c r="ER1318">
        <f t="shared" si="1983"/>
        <v>0.3492962422733713</v>
      </c>
      <c r="ES1318">
        <f t="shared" si="1983"/>
        <v>-0.34518112468713447</v>
      </c>
      <c r="ET1318" t="e">
        <f>#REF!</f>
        <v>#REF!</v>
      </c>
      <c r="EU1318" t="e">
        <f>#REF!</f>
        <v>#REF!</v>
      </c>
      <c r="EY1318" s="28"/>
      <c r="EZ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  <c r="FR1318" s="10"/>
      <c r="GG1318" s="1"/>
      <c r="GK1318" s="64" t="e">
        <f>(DEGREES(ACOS((GJ1315*GM1315+GJ1316*GM1316+GJ1317*GM1317)/((SQRT(GJ1315^2+GJ1316^2+GJ1317^2))*(SQRT(GM1315^2+GM1316^2+GM1317^2))))))</f>
        <v>#VALUE!</v>
      </c>
    </row>
    <row r="1319" spans="1:197" x14ac:dyDescent="0.2">
      <c r="A1319" s="4" t="s">
        <v>20</v>
      </c>
      <c r="B1319" s="4">
        <f>DEGREES(ACOS(C1314/(SQRT((C1312^2)+(C1313^2)+(C1314^2)))))</f>
        <v>83.274477507025807</v>
      </c>
      <c r="C1319" s="4">
        <f>DEGREES(ATAN(C1313/C1312))</f>
        <v>20.97679347832938</v>
      </c>
      <c r="D1319" t="s">
        <v>9</v>
      </c>
      <c r="E1319" s="5">
        <f t="shared" si="1984"/>
        <v>0.3492994805856065</v>
      </c>
      <c r="F1319" s="6">
        <f t="shared" si="1984"/>
        <v>-0.3451779549666063</v>
      </c>
      <c r="G1319" s="7">
        <f t="shared" ref="G1319:G1320" si="1985">Q1318</f>
        <v>-0.12501286246974219</v>
      </c>
      <c r="H1319" s="8">
        <f t="shared" ref="H1319:H1320" si="1986">AM1318</f>
        <v>-0.84495244808536252</v>
      </c>
      <c r="J1319" s="10"/>
      <c r="Q1319" s="61">
        <v>-0.50583208174515215</v>
      </c>
      <c r="S1319" s="17">
        <v>0</v>
      </c>
      <c r="T1319">
        <v>1</v>
      </c>
      <c r="V1319" s="73">
        <f>(T1317*T1319)*(1-COS(RADIANS(O1317+45)))-T1318*(SIN(RADIANS(O1317+45)))</f>
        <v>0</v>
      </c>
      <c r="W1319" s="73">
        <f>(T1318*T1319)*(1-COS(RADIANS(O1317+45)))+T1317*(SIN(RADIANS(O1317+45)))</f>
        <v>0</v>
      </c>
      <c r="X1319" s="73">
        <f>(T1319^2)*(1-COS(RADIANS(O1317+45)))+(COS(RADIANS(O1317+45)))</f>
        <v>1</v>
      </c>
      <c r="Y1319" s="10"/>
      <c r="Z1319">
        <v>0</v>
      </c>
      <c r="AA1319" s="23">
        <f>SIN(RADIANS('[1]Biaxial Input'!$F$21))*SIN(RADIANS(0))</f>
        <v>0</v>
      </c>
      <c r="AC1319" s="30">
        <f>(AA1317*AA1319)*(1-COS(RADIANS(N1317)))-AA1318*(SIN(RADIANS(N1317)))</f>
        <v>4.4838597018148282E-2</v>
      </c>
      <c r="AD1319" s="30">
        <f>(AA1318*AA1319)*(1-COS(RADIANS(N1317)))+AA1317*(SIN(RADIANS(N1317)))</f>
        <v>0.64122181137573508</v>
      </c>
      <c r="AE1319" s="30">
        <f>(AA1319^2)*(1-COS(RADIANS(N1317)))+(COS(RADIANS(N1317)))</f>
        <v>0.76604444311897801</v>
      </c>
      <c r="AG1319">
        <v>-0.50583208174515215</v>
      </c>
      <c r="AI1319" s="28">
        <f>(T1317*T1319)*(1-COS(RADIANS(M1317)))-T1318*(SIN(RADIANS(M1317)))</f>
        <v>0</v>
      </c>
      <c r="AJ1319" s="28">
        <f>(T1318*T1319)*(1-COS(RADIANS(M1317)))+T1317*(SIN(RADIANS(M1317)))</f>
        <v>0</v>
      </c>
      <c r="AK1319" s="28">
        <f>(T1319^2)*(1-COS(RADIANS(M1317)))+(COS(RADIANS(M1317)))</f>
        <v>1</v>
      </c>
      <c r="AM1319" s="61">
        <v>-0.39662301527256388</v>
      </c>
      <c r="AO1319" s="17">
        <v>0</v>
      </c>
      <c r="AP1319">
        <v>1</v>
      </c>
      <c r="AR1319" s="73">
        <f>(T1317*T1317)*(1-COS(RADIANS(O1317-45)))-T1317*(SIN(RADIANS(O1317-45)))</f>
        <v>0</v>
      </c>
      <c r="AS1319" s="73">
        <f>(T1318*T1319)*(1-COS(RADIANS(O1317-45)))+T1317*(SIN(RADIANS(O1317-45)))</f>
        <v>0</v>
      </c>
      <c r="AT1319" s="73">
        <f>(T1319^2)*(1-COS(RADIANS(O1317-45)))+(COS(RADIANS(O1317-45)))</f>
        <v>1</v>
      </c>
      <c r="AU1319" s="10"/>
      <c r="AV1319">
        <v>0</v>
      </c>
      <c r="AW1319" s="1">
        <v>-0.39662301527256388</v>
      </c>
      <c r="AX1319" s="10"/>
      <c r="AY1319" s="11">
        <f>(G1288^2)*F1288+G1288*G1289*F1289+G1288*G1290*F1290-((H1288^2)*F1288+H1288*H1289*F1289+H1288*H1290*F1290)</f>
        <v>-0.32065612768147533</v>
      </c>
      <c r="AZ1319" s="12">
        <f>G1288*G1289*F1288+(G1289^2)*F1289+G1289*G1290*F1290-(H1288*H1289*F1288+(H1289^2)*F1289+H1289*H1290*F1290)</f>
        <v>0.71188618647941748</v>
      </c>
      <c r="BA1319" s="12">
        <f>G1288*G1290*F1288+G1289*G1290*F1289+(G1290^2)*F1290-(H1288*H1290*F1288+H1289*H1290*F1289+(H1290^2)*F1290)</f>
        <v>-0.44039310925218139</v>
      </c>
      <c r="BB1319" s="12">
        <f>(G1288^2)*E1288+G1288*G1289*E1289+G1288*G1290*E1290-((H1288^2)*E1288+H1288*H1289*E1289+H1288*H1290*E1290)</f>
        <v>0.15350599646726931</v>
      </c>
      <c r="BC1319" s="12">
        <f>G1288*G1289*E1288+(G1289^2)*E1289+G1289*G1290*E1290-(H1288*H1289*E1288+(H1289^2)*E1289+H1289*H1290*E1290)</f>
        <v>-0.59159422445263476</v>
      </c>
      <c r="BD1319" s="24">
        <f>G1288*G1290*E1288+G1289*G1290*E1289+(G1290^2)*E1290-(H1288*H1290*E1288+H1289*H1290*E1289+(H1290^2)*E1290)</f>
        <v>0.23167641044904047</v>
      </c>
      <c r="BE1319" s="10">
        <f>J1288</f>
        <v>-6.6727803435128186E-3</v>
      </c>
      <c r="BV1319" s="2" t="s">
        <v>3</v>
      </c>
      <c r="CE1319" s="10"/>
      <c r="CS1319" s="15"/>
      <c r="CW1319" s="28"/>
      <c r="CY1319" s="82" t="s">
        <v>148</v>
      </c>
      <c r="CZ1319" s="13"/>
      <c r="DB1319" s="10"/>
      <c r="DC1319" s="10"/>
      <c r="DD1319" s="10"/>
      <c r="DE1319" s="10"/>
      <c r="DF1319" s="10"/>
      <c r="DG1319" s="10"/>
      <c r="DH1319" s="80"/>
      <c r="DI1319" s="23" t="s">
        <v>149</v>
      </c>
      <c r="DM1319" s="1"/>
      <c r="DO1319" s="80"/>
      <c r="DS1319" s="13"/>
      <c r="DT1319" s="81"/>
      <c r="DU1319" s="82" t="s">
        <v>150</v>
      </c>
      <c r="DW1319" s="13"/>
      <c r="DX1319" s="13"/>
      <c r="EA1319" s="1"/>
      <c r="EE1319" s="1"/>
      <c r="ER1319">
        <f t="shared" si="1983"/>
        <v>-9.8670839279614439E-2</v>
      </c>
      <c r="ES1319">
        <f t="shared" si="1983"/>
        <v>-0.32743703463395935</v>
      </c>
      <c r="ET1319" t="e">
        <f>#REF!</f>
        <v>#REF!</v>
      </c>
      <c r="EU1319" t="e">
        <f>#REF!</f>
        <v>#REF!</v>
      </c>
      <c r="EY1319" s="28"/>
      <c r="EZ1319" s="10"/>
      <c r="FA1319" s="82" t="s">
        <v>148</v>
      </c>
      <c r="FB1319" s="13"/>
      <c r="FD1319" s="10"/>
      <c r="FE1319" s="10"/>
      <c r="FF1319" s="10"/>
      <c r="FG1319" s="10"/>
      <c r="FH1319" s="10"/>
      <c r="FI1319" s="10"/>
      <c r="FJ1319" s="80"/>
      <c r="FK1319" s="23" t="s">
        <v>149</v>
      </c>
      <c r="FO1319" s="1"/>
      <c r="FQ1319" s="80"/>
      <c r="FU1319" s="13"/>
      <c r="FV1319" s="81"/>
      <c r="FW1319" s="82" t="s">
        <v>150</v>
      </c>
      <c r="FY1319" s="13"/>
      <c r="FZ1319" s="13"/>
      <c r="GC1319" s="1"/>
      <c r="GG1319" s="1"/>
      <c r="GK1319" s="13"/>
    </row>
    <row r="1320" spans="1:197" x14ac:dyDescent="0.2">
      <c r="D1320" t="s">
        <v>10</v>
      </c>
      <c r="E1320" s="5">
        <f t="shared" si="1984"/>
        <v>-9.8670061026308639E-2</v>
      </c>
      <c r="F1320" s="6">
        <f t="shared" si="1984"/>
        <v>-0.32743646904069484</v>
      </c>
      <c r="G1320" s="7">
        <f t="shared" si="1985"/>
        <v>-0.50583208174515215</v>
      </c>
      <c r="H1320" s="8">
        <f t="shared" si="1986"/>
        <v>-0.39662301527256388</v>
      </c>
      <c r="J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W1320" s="1"/>
      <c r="AY1320" s="11">
        <f>(G1293^2)*F1293+G1293*G1294*F1294+G1293*G1295*F1295-((H1293^2)*F1293+H1293*H1294*F1294+H1293*H1295*F1295)</f>
        <v>-0.28011732866584399</v>
      </c>
      <c r="AZ1320" s="12">
        <f>G1293*G1294*F1293+(G1294^2)*F1294+G1294*G1295*F1295-(H1293*H1294*F1293+(H1294^2)*F1294+H1294*H1295*F1295)</f>
        <v>0.87818680176487907</v>
      </c>
      <c r="BA1320" s="12">
        <f>G1293*G1295*F1293+G1294*G1295*F1294+(G1295^2)*F1295-(H1293*H1295*F1293+H1294*H1295*F1294+(H1295^2)*F1295)</f>
        <v>5.3638482896956427E-2</v>
      </c>
      <c r="BB1320" s="12">
        <f>(G1293^2)*E1293+G1293*G1294*E1294+G1293*G1295*E1295-((H1293^2)*E1293+H1293*H1294*E1294+H1293*H1295*E1295)</f>
        <v>0.34408419098488829</v>
      </c>
      <c r="BC1320" s="12">
        <f>G1293*G1294*E1293+(G1294^2)*E1294+G1294*G1295*E1295-(H1293*H1294*E1293+(H1294^2)*E1294+H1294*H1295*E1295)</f>
        <v>-0.93625640582871195</v>
      </c>
      <c r="BD1320" s="24">
        <f>G1293*G1295*E1293+G1294*G1295*E1294+(G1295^2)*E1295-(H1293*H1295*E1293+H1294*H1295*E1294+(H1295^2)*E1295)</f>
        <v>-6.0817424004080953E-2</v>
      </c>
      <c r="BE1320" s="10">
        <f>J1293</f>
        <v>4.0443925810868753E-2</v>
      </c>
      <c r="BV1320" s="2" t="e">
        <f>DEGREES(ACOS(((CH1252*CG1254+#REF!*#REF!+#REF!*CG1256)/(((SQRT((CH1252^2)+(#REF!^2)+(#REF!^2)))*(SQRT((CG1254^2)+(#REF!^2)+(CG1256^2))))))))</f>
        <v>#REF!</v>
      </c>
      <c r="BZ1320" s="5" t="s">
        <v>4</v>
      </c>
      <c r="CA1320" s="6" t="s">
        <v>5</v>
      </c>
      <c r="CB1320" s="7" t="s">
        <v>6</v>
      </c>
      <c r="CC1320" s="8" t="s">
        <v>1</v>
      </c>
      <c r="CD1320">
        <v>15</v>
      </c>
      <c r="CE1320" s="9" t="s">
        <v>7</v>
      </c>
      <c r="CG1320" s="90" t="s">
        <v>157</v>
      </c>
      <c r="CH1320" s="61">
        <f>CE1321-((CH1322-CE1321)/(EY1320-CW1320))*CW1320</f>
        <v>9.4550586610984286</v>
      </c>
      <c r="CI1320" s="10"/>
      <c r="CK1320" s="5" t="s">
        <v>4</v>
      </c>
      <c r="CL1320" s="6" t="s">
        <v>5</v>
      </c>
      <c r="CM1320" s="7" t="s">
        <v>6</v>
      </c>
      <c r="CN1320" s="8" t="s">
        <v>1</v>
      </c>
      <c r="CO1320" s="10"/>
      <c r="CP1320">
        <f t="shared" ref="CP1320:CQ1322" si="1987">BZ1321</f>
        <v>0.93180266183863136</v>
      </c>
      <c r="CQ1320">
        <f t="shared" si="1987"/>
        <v>-0.87956522186239505</v>
      </c>
      <c r="CR1320">
        <f>CI1324</f>
        <v>0</v>
      </c>
      <c r="CS1320">
        <f>CL1324</f>
        <v>0</v>
      </c>
      <c r="CU1320" s="17">
        <f>CU1224</f>
        <v>10</v>
      </c>
      <c r="CV1320" s="17">
        <f>CV1224</f>
        <v>-20</v>
      </c>
      <c r="CW1320" s="31">
        <f>CH1227</f>
        <v>282.35831847186972</v>
      </c>
      <c r="CY1320" s="61">
        <f t="array" ref="CY1320:CY1322">MMULT(DQ1320:DS1322,DO1320:DO1322)</f>
        <v>0.91990878439519774</v>
      </c>
      <c r="CZ1320" s="13"/>
      <c r="DA1320" s="17">
        <v>1</v>
      </c>
      <c r="DB1320">
        <v>0</v>
      </c>
      <c r="DD1320" s="73">
        <f>(DB1320^2)*(1-COS(RADIANS(CW1320+45)))+(COS(RADIANS(CW1320+45)))</f>
        <v>0.84206022919895818</v>
      </c>
      <c r="DE1320" s="73">
        <f>(DB1320*DB1321)*(1-COS(RADIANS(CW1320+45)))-DB1322*(SIN(RADIANS(CW1320+45)))</f>
        <v>0.53938350957495729</v>
      </c>
      <c r="DF1320" s="73">
        <f>(DB1320*DB1322)*(1-COS(RADIANS(CW1320+45)))+DB1321*(SIN(RADIANS(CW1320+45)))</f>
        <v>0</v>
      </c>
      <c r="DG1320" s="10"/>
      <c r="DH1320">
        <f t="array" ref="DH1320:DH1322">MMULT(DD1320:DF1322,DA1320:DA1322)</f>
        <v>0.84206022919895818</v>
      </c>
      <c r="DI1320" s="23">
        <f>COS(RADIANS('[1]Biaxial Input'!$F$21))</f>
        <v>-0.9975640502598242</v>
      </c>
      <c r="DK1320" s="30">
        <f>(DI1320^2)*(1-COS(RADIANS(CV1320)))+(COS(RADIANS(CV1320)))</f>
        <v>0.99970654636555623</v>
      </c>
      <c r="DL1320" s="30">
        <f>(DI1320*DI1321)*(1-COS(RADIANS(CV1320)))-DI1322*(SIN(RADIANS(CV1320)))</f>
        <v>-4.1965824879998722E-3</v>
      </c>
      <c r="DM1320" s="30">
        <f>(DI1320*DI1322)*(1-COS(RADIANS(CV1320)))+DI1321*(SIN(RADIANS(CV1320)))</f>
        <v>-2.3858119147859059E-2</v>
      </c>
      <c r="DO1320">
        <f t="array" ref="DO1320:DO1322">MMULT(DK1320:DM1322,DH1320:DH1322)</f>
        <v>0.84407669095487736</v>
      </c>
      <c r="DQ1320" s="28">
        <f>(DB1320^2)*(1-COS(RADIANS(CU1320)))+(COS(RADIANS(CU1320)))</f>
        <v>0.98480775301220802</v>
      </c>
      <c r="DR1320" s="28">
        <f>(DB1320*DB1321)*(1-COS(RADIANS(CU1320)))-DB1322*(SIN(RADIANS(CU1320)))</f>
        <v>-0.17364817766693033</v>
      </c>
      <c r="DS1320" s="28">
        <f>(DB1320*DB1322)*(1-COS(RADIANS(CU1320)))+DB1321*(SIN(RADIANS(CU1320)))</f>
        <v>0</v>
      </c>
      <c r="DU1320" s="61">
        <f t="array" ref="DU1320:DU1322">MMULT(DQ1320:DS1322,EE1320:EE1322)</f>
        <v>-0.39049930324223647</v>
      </c>
      <c r="DV1320" s="13"/>
      <c r="DW1320" s="17">
        <v>1</v>
      </c>
      <c r="DX1320">
        <v>0</v>
      </c>
      <c r="DZ1320" s="73">
        <f>(DB1320^2)*(1-COS(RADIANS(CW1320-45)))+(COS(RADIANS(CW1320-45)))</f>
        <v>-0.53938350957495718</v>
      </c>
      <c r="EA1320" s="73">
        <f>(DB1320*DB1321)*(1-COS(RADIANS(CW1320-45)))-DB1322*(SIN(RADIANS(CW1320-45)))</f>
        <v>0.84206022919895818</v>
      </c>
      <c r="EB1320" s="73">
        <f>(DB1320*DB1322)*(1-COS(RADIANS(CW1320-45)))+DB1321*(SIN(RADIANS(CW1320-45)))</f>
        <v>0</v>
      </c>
      <c r="EC1320" s="10"/>
      <c r="ED1320">
        <f t="array" ref="ED1320:ED1322">MMULT(DZ1320:EB1322,DA1320:DA1322)</f>
        <v>-0.53938350957495718</v>
      </c>
      <c r="EE1320" s="1">
        <f t="array" ref="EE1320:EE1322">MMULT(DK1320:DM1322,ED1320:ED1322)</f>
        <v>-0.53569145031201582</v>
      </c>
      <c r="EG1320">
        <f>CY1320+DU1320</f>
        <v>0.52940948115296127</v>
      </c>
      <c r="EH1320">
        <f>EG1320/(SQRT(EG1320^2+EG1321^2+EG1322^2))</f>
        <v>0.37434903414771065</v>
      </c>
      <c r="EJ1320">
        <f>Q1320+AM1320</f>
        <v>0</v>
      </c>
      <c r="EK1320">
        <f>EJ1320/(SQRT(EJ1320^2+EJ1321^2+EJ1322^2))</f>
        <v>0</v>
      </c>
      <c r="EM1320" s="23">
        <f>CY1321*DU1322-CY1322*DU1321</f>
        <v>-3.5750839988414662E-2</v>
      </c>
      <c r="EO1320" s="15">
        <v>15</v>
      </c>
      <c r="EP1320" s="9" t="s">
        <v>7</v>
      </c>
      <c r="EW1320" s="17">
        <f>CU1320</f>
        <v>10</v>
      </c>
      <c r="EX1320" s="17">
        <f>CV1320</f>
        <v>-20</v>
      </c>
      <c r="EY1320" s="31">
        <f>1+CW1320</f>
        <v>283.35831847186972</v>
      </c>
      <c r="EZ1320" s="10"/>
      <c r="FA1320" s="61">
        <f t="array" ref="FA1320:FA1322">MMULT(FS1320:FU1322,FQ1320:FQ1322)</f>
        <v>0.92658383038531567</v>
      </c>
      <c r="FB1320" s="13">
        <f>BW1321</f>
        <v>0</v>
      </c>
      <c r="FC1320" s="17">
        <v>1</v>
      </c>
      <c r="FD1320">
        <v>0</v>
      </c>
      <c r="FF1320" s="73">
        <f>(FD1320^2)*(1-COS(RADIANS(EY1320+45)))+(COS(RADIANS(EY1320+45)))</f>
        <v>0.85134551958211135</v>
      </c>
      <c r="FG1320" s="73">
        <f>(FD1320*FD1321)*(1-COS(RADIANS(EY1320+45)))-FD1322*(SIN(RADIANS(EY1320+45)))</f>
        <v>0.52460538148923419</v>
      </c>
      <c r="FH1320" s="73">
        <f>(FD1320*FD1322)*(1-COS(RADIANS(EY1320+45)))+FD1321*(SIN(RADIANS(EY1320+45)))</f>
        <v>0</v>
      </c>
      <c r="FI1320" s="10"/>
      <c r="FJ1320">
        <f t="array" ref="FJ1320:FJ1322">MMULT(FF1320:FH1322,FC1320:FC1322)</f>
        <v>0.85134551958211135</v>
      </c>
      <c r="FK1320" s="23">
        <f>COS(RADIANS(176))</f>
        <v>-0.9975640502598242</v>
      </c>
      <c r="FM1320" s="30">
        <f>(FK1320^2)*(1-COS(RADIANS(EX1320)))+(COS(RADIANS(EX1320)))</f>
        <v>0.99970654636555623</v>
      </c>
      <c r="FN1320" s="30">
        <f>(FK1320*FK1321)*(1-COS(RADIANS(EX1320)))-FK1322*(SIN(RADIANS(EX1320)))</f>
        <v>-4.1965824879998722E-3</v>
      </c>
      <c r="FO1320" s="30">
        <f>(FK1320*FK1322)*(1-COS(RADIANS(EX1320)))+FK1321*(SIN(RADIANS(EX1320)))</f>
        <v>-2.3858119147859059E-2</v>
      </c>
      <c r="FQ1320">
        <f t="array" ref="FQ1320:FQ1322">MMULT(FM1320:FO1322,FJ1320:FJ1322)</f>
        <v>0.85329723890229081</v>
      </c>
      <c r="FS1320" s="28">
        <f>(FD1320^2)*(1-COS(RADIANS(EW1320)))+(COS(RADIANS(EW1320)))</f>
        <v>0.98480775301220802</v>
      </c>
      <c r="FT1320" s="28">
        <f>(FD1320*FD1321)*(1-COS(RADIANS(EW1320)))-FD1322*(SIN(RADIANS(EW1320)))</f>
        <v>-0.17364817766693033</v>
      </c>
      <c r="FU1320" s="28">
        <f>(FD1320*FD1322)*(1-COS(RADIANS(EW1320)))+FD1321*(SIN(RADIANS(EW1320)))</f>
        <v>0</v>
      </c>
      <c r="FW1320" s="61">
        <f t="array" ref="FW1320:FW1322">MMULT(FS1320:FU1322,GG1320:GG1322)</f>
        <v>-0.37438520631643468</v>
      </c>
      <c r="FX1320" s="13">
        <f>BX1321</f>
        <v>0</v>
      </c>
      <c r="FY1320" s="17">
        <v>1</v>
      </c>
      <c r="FZ1320">
        <v>0</v>
      </c>
      <c r="GB1320" s="73">
        <f>(FD1320^2)*(1-COS(RADIANS(EY1320-45)))+(COS(RADIANS(EY1320-45)))</f>
        <v>-0.52460538148923408</v>
      </c>
      <c r="GC1320" s="73">
        <f>(FD1320*FD1321)*(1-COS(RADIANS(EY1320-45)))-FD1322*(SIN(RADIANS(EY1320-45)))</f>
        <v>0.85134551958211135</v>
      </c>
      <c r="GD1320" s="73">
        <f>(FD1320*FD1322)*(1-COS(RADIANS(EY1320-45)))+FD1321*(SIN(RADIANS(EY1320-45)))</f>
        <v>0</v>
      </c>
      <c r="GE1320" s="10"/>
      <c r="GF1320">
        <f t="array" ref="GF1320:GF1322">MMULT(GB1320:GD1322,FC1320:FC1322)</f>
        <v>-0.52460538148923408</v>
      </c>
      <c r="GG1320" s="1">
        <f t="array" ref="GG1320:GG1322">MMULT(FM1320:FO1322,GF1320:GF1322)</f>
        <v>-0.52087869243467189</v>
      </c>
      <c r="GI1320">
        <f>FA1320+FW1320</f>
        <v>0.55219862406888098</v>
      </c>
      <c r="GJ1320">
        <f>GI1320/(SQRT(GI1320^2+GI1321^2+GI1322^2))</f>
        <v>0.39046339164098681</v>
      </c>
      <c r="GL1320" t="e">
        <f>CH1321+DC1320</f>
        <v>#VALUE!</v>
      </c>
      <c r="GM1320" t="e">
        <f>GL1320/(SQRT(GL1320^2+GL1321^2+GL1322^2))</f>
        <v>#VALUE!</v>
      </c>
      <c r="GO1320" s="27">
        <f>FA1321*FW1322-FA1322*FW1321</f>
        <v>-3.5750839988414634E-2</v>
      </c>
    </row>
    <row r="1321" spans="1:197" x14ac:dyDescent="0.2">
      <c r="Q1321" s="82" t="s">
        <v>148</v>
      </c>
      <c r="R1321" s="13"/>
      <c r="T1321" s="10"/>
      <c r="U1321" s="10"/>
      <c r="V1321" s="10"/>
      <c r="W1321" s="10"/>
      <c r="X1321" s="10"/>
      <c r="Y1321" s="10"/>
      <c r="Z1321" s="80"/>
      <c r="AA1321" s="23" t="s">
        <v>149</v>
      </c>
      <c r="AE1321" s="1"/>
      <c r="AG1321" s="80"/>
      <c r="AK1321" s="13"/>
      <c r="AL1321" s="81"/>
      <c r="AM1321" s="82" t="s">
        <v>150</v>
      </c>
      <c r="AO1321" s="13"/>
      <c r="AP1321" s="13"/>
      <c r="AS1321" s="1"/>
      <c r="AW1321" s="1"/>
      <c r="AY1321" s="11">
        <f>(G1298^2)*F1298+G1298*G1299*F1299+G1298*G1300*F1300-((H1298^2)*F1298+H1298*H1299*F1299+H1298*H1300*F1300)</f>
        <v>-0.29508783611659428</v>
      </c>
      <c r="AZ1321" s="12">
        <f>G1298*G1299*F1298+(G1299^2)*F1299+G1299*G1300*F1300-(H1298*H1299*F1298+(H1299^2)*F1299+H1299*H1300*F1300)</f>
        <v>0.87977983831559736</v>
      </c>
      <c r="BA1321" s="12">
        <f>G1298*G1300*F1298+G1299*G1300*F1299+(G1300^2)*F1300-(H1298*H1300*F1298+H1299*H1300*F1299+(H1300^2)*F1300)</f>
        <v>0.16223825637994185</v>
      </c>
      <c r="BB1321" s="12">
        <f>(G1298^2)*E1298+G1298*G1299*E1299+G1298*G1300*E1300-((H1298^2)*E1298+H1298*H1299*E1299+H1298*H1300*E1300)</f>
        <v>0.39796485365123202</v>
      </c>
      <c r="BC1321" s="12">
        <f>G1298*G1299*E1298+(G1299^2)*E1299+G1299*G1300*E1300-(H1298*H1299*E1298+(H1299^2)*E1299+H1299*H1300*E1300)</f>
        <v>-0.8973202693227208</v>
      </c>
      <c r="BD1321" s="24">
        <f>G1298*G1300*E1298+G1299*G1300*E1299+(G1300^2)*E1300-(H1298*H1300*E1298+H1299*H1300*E1299+(H1300^2)*E1300)</f>
        <v>-0.17297014258300236</v>
      </c>
      <c r="BE1321" s="10">
        <f>J1298</f>
        <v>1.6335284621198598E-2</v>
      </c>
      <c r="BY1321" t="s">
        <v>8</v>
      </c>
      <c r="BZ1321" s="5">
        <f t="shared" ref="BZ1321:CA1323" si="1988">BZ1316</f>
        <v>0.93180266183863136</v>
      </c>
      <c r="CA1321" s="6">
        <f t="shared" si="1988"/>
        <v>-0.87956522186239505</v>
      </c>
      <c r="CB1321" s="7">
        <f>CY1320</f>
        <v>0.91990878439519774</v>
      </c>
      <c r="CC1321" s="8">
        <f>DU1320</f>
        <v>-0.39049930324223647</v>
      </c>
      <c r="CE1321" s="9">
        <f>((SUMPRODUCT(CB1321:CB1323,BZ1321:BZ1323))*(SUMPRODUCT(CB1321:(CB1323),CA1321:CA1323)))-((SUMPRODUCT(CC1321:CC1323,BZ1321:BZ1323))*(SUMPRODUCT(CC1321:CC1323,CA1321:CA1323)))</f>
        <v>-1.5543122344752192E-15</v>
      </c>
      <c r="CG1321">
        <v>1</v>
      </c>
      <c r="CH1321" t="s">
        <v>161</v>
      </c>
      <c r="CI1321" s="67"/>
      <c r="CJ1321" s="1" t="s">
        <v>8</v>
      </c>
      <c r="CK1321" s="5">
        <f t="shared" ref="CK1321:CL1323" si="1989">BZ1321</f>
        <v>0.93180266183863136</v>
      </c>
      <c r="CL1321" s="6">
        <f t="shared" si="1989"/>
        <v>-0.87956522186239505</v>
      </c>
      <c r="CM1321" s="7">
        <f>FA1320</f>
        <v>0.92658383038531567</v>
      </c>
      <c r="CN1321" s="8">
        <f>FW1320</f>
        <v>-0.37438520631643468</v>
      </c>
      <c r="CO1321" s="10"/>
      <c r="CP1321">
        <f t="shared" si="1987"/>
        <v>0.3492962422733713</v>
      </c>
      <c r="CQ1321">
        <f t="shared" si="1987"/>
        <v>-0.34518112468713447</v>
      </c>
      <c r="CR1321">
        <f>CJ1324</f>
        <v>0</v>
      </c>
      <c r="CS1321">
        <f>CM1324</f>
        <v>0</v>
      </c>
      <c r="CW1321" s="28"/>
      <c r="CY1321" s="61">
        <v>-0.35621803126661422</v>
      </c>
      <c r="DA1321" s="17">
        <v>0</v>
      </c>
      <c r="DB1321">
        <v>0</v>
      </c>
      <c r="DD1321" s="73">
        <f>(DB1320*DB1321)*(1-COS(RADIANS(CW1320+45)))+DB1322*(SIN(RADIANS(CW1320+45)))</f>
        <v>-0.53938350957495729</v>
      </c>
      <c r="DE1321" s="73">
        <f>(DB1321^2)*(1-COS(RADIANS(CW1320+45)))+(COS(RADIANS(CW1320+45)))</f>
        <v>0.84206022919895818</v>
      </c>
      <c r="DF1321" s="73">
        <f>(DB1321*DB1322)*(1-COS(RADIANS(CW1320+45)))-DB1320*(SIN(RADIANS(CW1320+45)))</f>
        <v>0</v>
      </c>
      <c r="DG1321" s="10"/>
      <c r="DH1321">
        <v>-0.53938350957495729</v>
      </c>
      <c r="DI1321" s="23">
        <f>SIN(RADIANS('[1]Biaxial Input'!$F$21))*(COS(RADIANS(0)))</f>
        <v>6.9756473744125524E-2</v>
      </c>
      <c r="DK1321" s="30">
        <f>(DI1320*DI1321)*(1-COS(RADIANS(CV1320)))+DI1322*(SIN(RADIANS(CV1320)))</f>
        <v>-4.1965824879998722E-3</v>
      </c>
      <c r="DL1321" s="30">
        <f>(DI1321^2)*(1-COS(RADIANS(CV1320)))+(COS(RADIANS(CV1320)))</f>
        <v>0.9399860744203522</v>
      </c>
      <c r="DM1321" s="30">
        <f>(DI1321*DI1322)*(1-COS(RADIANS(CV1320)))-DI1320*(SIN(RADIANS(CV1320)))</f>
        <v>-0.34118699944639969</v>
      </c>
      <c r="DO1321">
        <v>-0.51054676298413404</v>
      </c>
      <c r="DQ1321" s="28">
        <f>(DB1320*DB1321)*(1-COS(RADIANS(CU1320)))+DB1322*(SIN(RADIANS(CU1320)))</f>
        <v>0.17364817766693033</v>
      </c>
      <c r="DR1321" s="28">
        <f>(DB1321^2)*(1-COS(RADIANS(CU1320)))+(COS(RADIANS(CU1320)))</f>
        <v>0.98480775301220802</v>
      </c>
      <c r="DS1321" s="28">
        <f>(DB1321*DB1322)*(1-COS(RADIANS(CU1320)))-DB1320*(SIN(RADIANS(CU1320)))</f>
        <v>0</v>
      </c>
      <c r="DU1321" s="61">
        <v>-0.87029251307816247</v>
      </c>
      <c r="DW1321" s="17">
        <v>0</v>
      </c>
      <c r="DX1321">
        <v>0</v>
      </c>
      <c r="DZ1321" s="73">
        <f>(DB1320*DB1321)*(1-COS(RADIANS(CW1320-45)))+DB1322*(SIN(RADIANS(CW1320-45)))</f>
        <v>-0.84206022919895818</v>
      </c>
      <c r="EA1321" s="73">
        <f>(DB1321^2)*(1-COS(RADIANS(CW1320-45)))+(COS(RADIANS(CW1320-45)))</f>
        <v>-0.53938350957495718</v>
      </c>
      <c r="EB1321" s="73">
        <f>(DB1321*DB1322)*(1-COS(RADIANS(CW1320-45)))-DB1320*(SIN(RADIANS(CW1320-45)))</f>
        <v>0</v>
      </c>
      <c r="EC1321" s="10"/>
      <c r="ED1321">
        <v>-0.84206022919895818</v>
      </c>
      <c r="EE1321" s="1">
        <v>-0.78926132187963249</v>
      </c>
      <c r="EG1321">
        <f>CY1321+DU1321</f>
        <v>-1.2265105443447766</v>
      </c>
      <c r="EH1321">
        <f>EG1321/(SQRT(EG1320^2+EG1321^2+EG1322^2))</f>
        <v>-0.86727392310299534</v>
      </c>
      <c r="EJ1321">
        <f>Q1321+AM1321</f>
        <v>0</v>
      </c>
      <c r="EK1321">
        <f>EJ1321/(SQRT(EJ1320^2+EJ1321^2+EJ1322^2))</f>
        <v>0</v>
      </c>
      <c r="EM1321" s="23">
        <f>CY1322*DU1320-CY1320*DU1322</f>
        <v>0.3401465211943725</v>
      </c>
      <c r="EP1321" s="9">
        <f>((SUMPRODUCT(CM1321:CM1323,BZ1321:BZ1323))*(SUMPRODUCT(CM1321:CM1323,CA1321:CA1323)))-((SUMPRODUCT(CN1321:CN1323,BZ1321:BZ1323))*(SUMPRODUCT(CN1321:CN1323,CA1321:CA1323)))</f>
        <v>-3.3486028363782172E-2</v>
      </c>
      <c r="EY1321" s="28"/>
      <c r="EZ1321" s="10"/>
      <c r="FA1321" s="61">
        <v>-0.34097507887750678</v>
      </c>
      <c r="FB1321" s="13">
        <f>BW1322</f>
        <v>0</v>
      </c>
      <c r="FC1321" s="17">
        <v>0</v>
      </c>
      <c r="FD1321">
        <v>0</v>
      </c>
      <c r="FF1321" s="73">
        <f>(FD1320*FD1321)*(1-COS(RADIANS(EY1320+45)))+FD1322*(SIN(RADIANS(EY1320+45)))</f>
        <v>-0.52460538148923419</v>
      </c>
      <c r="FG1321" s="73">
        <f>(FD1321^2)*(1-COS(RADIANS(EY1320+45)))+(COS(RADIANS(EY1320+45)))</f>
        <v>0.85134551958211135</v>
      </c>
      <c r="FH1321" s="73">
        <f>(FD1321*FD1322)*(1-COS(RADIANS(EY1320+45)))-FD1320*(SIN(RADIANS(EY1320+45)))</f>
        <v>0</v>
      </c>
      <c r="FI1321" s="10"/>
      <c r="FJ1321">
        <v>-0.52460538148923419</v>
      </c>
      <c r="FK1321" s="23">
        <f>SIN(RADIANS(176))*(COS(RADIANS(0)))</f>
        <v>6.9756473744125524E-2</v>
      </c>
      <c r="FM1321" s="30">
        <f>(FK1320*FK1321)*(1-COS(RADIANS(EX1320)))+FK1322*(SIN(RADIANS(EX1320)))</f>
        <v>-4.1965824879998722E-3</v>
      </c>
      <c r="FN1321" s="30">
        <f>(FK1321^2)*(1-COS(RADIANS(EX1320)))+(COS(RADIANS(EX1320)))</f>
        <v>0.9399860744203522</v>
      </c>
      <c r="FO1321" s="30">
        <f>(FK1321*FK1322)*(1-COS(RADIANS(EX1320)))-FK1320*(SIN(RADIANS(EX1320)))</f>
        <v>-0.34118699944639969</v>
      </c>
      <c r="FQ1321">
        <v>-0.49669449486457201</v>
      </c>
      <c r="FS1321" s="28">
        <f>(FD1320*FD1321)*(1-COS(RADIANS(EW1320)))+FD1322*(SIN(RADIANS(EW1320)))</f>
        <v>0.17364817766693033</v>
      </c>
      <c r="FT1321" s="28">
        <f>(FD1321^2)*(1-COS(RADIANS(EW1320)))+(COS(RADIANS(EW1320)))</f>
        <v>0.98480775301220802</v>
      </c>
      <c r="FU1321" s="28">
        <f>(FD1321*FD1322)*(1-COS(RADIANS(EW1320)))-FD1320*(SIN(RADIANS(EW1320)))</f>
        <v>0</v>
      </c>
      <c r="FW1321" s="61">
        <v>-0.87637682517501814</v>
      </c>
      <c r="FX1321" s="13">
        <f>BX1322</f>
        <v>0</v>
      </c>
      <c r="FY1321" s="17">
        <v>0</v>
      </c>
      <c r="FZ1321">
        <v>0</v>
      </c>
      <c r="GB1321" s="73">
        <f>(FD1320*FD1321)*(1-COS(RADIANS(EY1320-45)))+FD1322*(SIN(RADIANS(EY1320-45)))</f>
        <v>-0.85134551958211135</v>
      </c>
      <c r="GC1321" s="73">
        <f>(FD1321^2)*(1-COS(RADIANS(EY1320-45)))+(COS(RADIANS(EY1320-45)))</f>
        <v>-0.52460538148923408</v>
      </c>
      <c r="GD1321" s="73">
        <f>(FD1321*FD1322)*(1-COS(RADIANS(EY1320-45)))-FD1320*(SIN(RADIANS(EY1320-45)))</f>
        <v>0</v>
      </c>
      <c r="GE1321" s="10"/>
      <c r="GF1321">
        <v>-0.85134551958211135</v>
      </c>
      <c r="GG1321" s="1">
        <v>-0.79805138317027569</v>
      </c>
      <c r="GI1321">
        <f>FA1321+FW1321</f>
        <v>-1.2173519040525249</v>
      </c>
      <c r="GJ1321">
        <f>GI1321/(SQRT(GI1320^2+GI1321^2+GI1322^2))</f>
        <v>-0.86079778644589566</v>
      </c>
      <c r="GL1321">
        <f>CH1322+DC1321</f>
        <v>-3.3486028363782172E-2</v>
      </c>
      <c r="GM1321" t="e">
        <f>GL1321/(SQRT(GL1320^2+GL1321^2+GL1322^2))</f>
        <v>#VALUE!</v>
      </c>
      <c r="GO1321" s="27">
        <f>FA1322*FW1320-FA1320*FW1322</f>
        <v>0.34014652119437261</v>
      </c>
    </row>
    <row r="1322" spans="1:197" x14ac:dyDescent="0.2">
      <c r="E1322" s="5" t="s">
        <v>4</v>
      </c>
      <c r="F1322" s="6" t="s">
        <v>5</v>
      </c>
      <c r="G1322" s="7" t="s">
        <v>6</v>
      </c>
      <c r="H1322" s="8" t="s">
        <v>1</v>
      </c>
      <c r="I1322">
        <v>18</v>
      </c>
      <c r="J1322" s="9" t="s">
        <v>7</v>
      </c>
      <c r="K1322">
        <v>18</v>
      </c>
      <c r="M1322" s="17">
        <f>A1254</f>
        <v>60</v>
      </c>
      <c r="N1322" s="17">
        <f>B1254</f>
        <v>-45</v>
      </c>
      <c r="O1322" s="17">
        <f>C1254</f>
        <v>243.3</v>
      </c>
      <c r="Q1322" s="61">
        <f t="array" ref="Q1322:Q1324">MMULT(AI1322:AK1324,AG1322:AG1324)</f>
        <v>0.75456386500450789</v>
      </c>
      <c r="R1322" s="13"/>
      <c r="S1322" s="17">
        <v>1</v>
      </c>
      <c r="T1322">
        <v>0</v>
      </c>
      <c r="V1322" s="73">
        <f>(T1322^2)*(1-COS(RADIANS(O1322+45)))+(COS(RADIANS(O1322+45)))</f>
        <v>0.31399245596740527</v>
      </c>
      <c r="W1322" s="73">
        <f>(T1322*T1323)*(1-COS(RADIANS(O1322+45)))-T1324*(SIN(RADIANS(O1322+45)))</f>
        <v>0.94942547764190377</v>
      </c>
      <c r="X1322" s="73">
        <f>(T1322*T1324)*(1-COS(RADIANS(O1322+45)))+T1323*(SIN(RADIANS(O1322+45)))</f>
        <v>0</v>
      </c>
      <c r="Y1322" s="10"/>
      <c r="Z1322">
        <f t="array" ref="Z1322:Z1324">MMULT(V1322:X1324,S1322:S1324)</f>
        <v>0.31399245596740527</v>
      </c>
      <c r="AA1322" s="23">
        <f>COS(RADIANS('[1]Biaxial Input'!$F$21))</f>
        <v>-0.9975640502598242</v>
      </c>
      <c r="AC1322" s="30">
        <f>(AA1322^2)*(1-COS(RADIANS(N1322)))+(COS(RADIANS(N1322)))</f>
        <v>0.99857479166422358</v>
      </c>
      <c r="AD1322" s="30">
        <f>(AA1322*AA1323)*(1-COS(RADIANS(N1322)))-AA1324*(SIN(RADIANS(N1322)))</f>
        <v>-2.0381428756221641E-2</v>
      </c>
      <c r="AE1322" s="30">
        <f>(AA1322*AA1324)*(1-COS(RADIANS(N1322)))+AA1323*(SIN(RADIANS(N1322)))</f>
        <v>-4.9325275616132508E-2</v>
      </c>
      <c r="AG1322">
        <f t="array" ref="AG1322:AG1324">MMULT(AC1322:AE1324,Z1322:Z1324)</f>
        <v>0.33289559903368976</v>
      </c>
      <c r="AI1322" s="28">
        <f>(T1322^2)*(1-COS(RADIANS(M1322)))+(COS(RADIANS(M1322)))</f>
        <v>0.50000000000000011</v>
      </c>
      <c r="AJ1322" s="28">
        <f>(T1322*T1323)*(1-COS(RADIANS(M1322)))-T1324*(SIN(RADIANS(M1322)))</f>
        <v>-0.8660254037844386</v>
      </c>
      <c r="AK1322" s="28">
        <f>(T1322*T1324)*(1-COS(RADIANS(M1322)))+T1323*(SIN(RADIANS(M1322)))</f>
        <v>0</v>
      </c>
      <c r="AM1322" s="61">
        <f t="array" ref="AM1322:AM1324">MMULT(AI1322:AK1324,AW1322:AW1324)</f>
        <v>-0.29492664388874956</v>
      </c>
      <c r="AN1322" s="13"/>
      <c r="AO1322" s="17">
        <v>1</v>
      </c>
      <c r="AP1322">
        <v>0</v>
      </c>
      <c r="AR1322" s="73">
        <f>(T1322^2)*(1-COS(RADIANS(O1322-45)))+(COS(RADIANS(O1322-45)))</f>
        <v>-0.94942547764190388</v>
      </c>
      <c r="AS1322" s="73">
        <f>(T1322*T1323)*(1-COS(RADIANS(O1322-45)))-T1324*(SIN(RADIANS(O1322-45)))</f>
        <v>0.31399245596740494</v>
      </c>
      <c r="AT1322" s="73">
        <f>(T1322*T1324)*(1-COS(RADIANS(O1322-45)))+T1323*(SIN(RADIANS(O1322-45)))</f>
        <v>0</v>
      </c>
      <c r="AU1322" s="10"/>
      <c r="AV1322">
        <f t="array" ref="AV1322:AV1324">MMULT(AR1322:AT1324,S1322:S1324)</f>
        <v>-0.94942547764190388</v>
      </c>
      <c r="AW1322" s="1">
        <f t="array" ref="AW1322:AW1324">MMULT(AC1322:AE1324,AV1322:AV1324)</f>
        <v>-0.94167273366567938</v>
      </c>
      <c r="AY1322" s="11">
        <f>(G1303^2)*F1303+G1303*G1304*F1304+G1303*G1305*F1305-((H1303^2)*F1303+H1303*H1304*F1304+H1303*H1305*F1305)</f>
        <v>-0.37794147458341898</v>
      </c>
      <c r="AZ1322" s="12">
        <f>G1303*G1304*F1303+(G1304^2)*F1304+G1304*G1305*F1305-(H1303*H1304*F1303+(H1304^2)*F1304+H1304*H1305*F1305)</f>
        <v>0.87256469119444124</v>
      </c>
      <c r="BA1322" s="12">
        <f>G1303*G1305*F1303+G1304*G1305*F1304+(G1305^2)*F1305-(H1303*H1305*F1303+H1304*H1305*F1304+(H1305^2)*F1305)</f>
        <v>0.22616929576660572</v>
      </c>
      <c r="BB1322" s="12">
        <f>(G1303^2)*E1303+G1303*G1304*E1304+G1303*G1305*E1305-((H1303^2)*E1303+H1303*H1304*E1304+H1303*H1305*E1305)</f>
        <v>0.48210020046340618</v>
      </c>
      <c r="BC1322" s="12">
        <f>G1303*G1304*E1303+(G1304^2)*E1304+G1304*G1305*E1305-(H1303*H1304*E1303+(H1304^2)*E1304+H1304*H1305*E1305)</f>
        <v>-0.82572948699242232</v>
      </c>
      <c r="BD1322" s="24">
        <f>G1303*G1305*E1303+G1304*G1305*E1304+(G1305^2)*E1305-(H1303*H1305*E1303+H1304*H1305*E1304+(H1305^2)*E1305)</f>
        <v>-0.21170355984573042</v>
      </c>
      <c r="BE1322" s="10">
        <f>J1303</f>
        <v>-6.9696189194872638E-2</v>
      </c>
      <c r="BY1322" t="s">
        <v>9</v>
      </c>
      <c r="BZ1322" s="5">
        <f t="shared" si="1988"/>
        <v>0.3492962422733713</v>
      </c>
      <c r="CA1322" s="6">
        <f t="shared" si="1988"/>
        <v>-0.34518112468713447</v>
      </c>
      <c r="CB1322" s="7">
        <f>CY1321</f>
        <v>-0.35621803126661422</v>
      </c>
      <c r="CC1322" s="8">
        <f>DU1321</f>
        <v>-0.87029251307816247</v>
      </c>
      <c r="CE1322" s="10"/>
      <c r="CH1322">
        <f>((SUMPRODUCT(CM1321:CM1323,CK1321:CK1323))*(SUMPRODUCT(CM1321:CM1323,CL1321:CL1323)))-((SUMPRODUCT(CN1321:CN1323,CK1321:CK1323))*(SUMPRODUCT(CN1321:CN1323,CL1321:CL1323)))</f>
        <v>-3.3486028363782172E-2</v>
      </c>
      <c r="CI1322" s="67"/>
      <c r="CJ1322" s="10" t="s">
        <v>9</v>
      </c>
      <c r="CK1322" s="5">
        <f t="shared" si="1989"/>
        <v>0.3492962422733713</v>
      </c>
      <c r="CL1322" s="6">
        <f t="shared" si="1989"/>
        <v>-0.34518112468713447</v>
      </c>
      <c r="CM1322" s="7">
        <f>FA1321</f>
        <v>-0.34097507887750678</v>
      </c>
      <c r="CN1322" s="8">
        <f>FW1321</f>
        <v>-0.87637682517501814</v>
      </c>
      <c r="CP1322">
        <f t="shared" si="1987"/>
        <v>-9.8670839279614439E-2</v>
      </c>
      <c r="CQ1322">
        <f t="shared" si="1987"/>
        <v>-0.32743703463395935</v>
      </c>
      <c r="CR1322">
        <f>CK1324</f>
        <v>0</v>
      </c>
      <c r="CS1322">
        <f>CN1324</f>
        <v>0</v>
      </c>
      <c r="CW1322" s="28"/>
      <c r="CY1322" s="61">
        <v>-0.16394066790484582</v>
      </c>
      <c r="DA1322" s="17">
        <v>0</v>
      </c>
      <c r="DB1322">
        <v>1</v>
      </c>
      <c r="DD1322" s="73">
        <f>(DB1320*DB1322)*(1-COS(RADIANS(CW1320+45)))-DB1321*(SIN(RADIANS(CW1320+45)))</f>
        <v>0</v>
      </c>
      <c r="DE1322" s="73">
        <f>(DB1321*DB1322)*(1-COS(RADIANS(CW1320+45)))+DB1320*(SIN(RADIANS(CW1320+45)))</f>
        <v>0</v>
      </c>
      <c r="DF1322" s="73">
        <f>(DB1322^2)*(1-COS(RADIANS(CW1320+45)))+(COS(RADIANS(CW1320+45)))</f>
        <v>1</v>
      </c>
      <c r="DG1322" s="10"/>
      <c r="DH1322">
        <v>0</v>
      </c>
      <c r="DI1322" s="23">
        <f>SIN(RADIANS('[1]Biaxial Input'!$F$21))*SIN(RADIANS(0))</f>
        <v>0</v>
      </c>
      <c r="DK1322" s="30">
        <f>(DI1320*DI1322)*(1-COS(RADIANS(CV1320)))-DI1321*(SIN(RADIANS(CV1320)))</f>
        <v>2.3858119147859059E-2</v>
      </c>
      <c r="DL1322" s="30">
        <f>(DI1321*DI1322)*(1-COS(RADIANS(CV1320)))+DI1320*(SIN(RADIANS(CV1320)))</f>
        <v>0.34118699944639969</v>
      </c>
      <c r="DM1322" s="30">
        <f>(DI1322^2)*(1-COS(RADIANS(CV1320)))+(COS(RADIANS(CV1320)))</f>
        <v>0.93969262078590843</v>
      </c>
      <c r="DO1322">
        <v>-0.16394066790484582</v>
      </c>
      <c r="DQ1322" s="28">
        <f>(DB1320*DB1322)*(1-COS(RADIANS(CU1320)))-DB1321*(SIN(RADIANS(CU1320)))</f>
        <v>0</v>
      </c>
      <c r="DR1322" s="28">
        <f>(DB1321*DB1322)*(1-COS(RADIANS(CU1320)))+DB1320*(SIN(RADIANS(CU1320)))</f>
        <v>0</v>
      </c>
      <c r="DS1322" s="28">
        <f>(DB1322^2)*(1-COS(RADIANS(CU1320)))+(COS(RADIANS(CU1320)))</f>
        <v>1</v>
      </c>
      <c r="DU1322" s="61">
        <v>-0.30016867899136984</v>
      </c>
      <c r="DW1322" s="17">
        <v>0</v>
      </c>
      <c r="DX1322">
        <v>1</v>
      </c>
      <c r="DZ1322" s="73">
        <f>(DB1320*DB1320)*(1-COS(RADIANS(CW1320-45)))-DB1320*(SIN(RADIANS(CW1320-45)))</f>
        <v>0</v>
      </c>
      <c r="EA1322" s="73">
        <f>(DB1321*DB1322)*(1-COS(RADIANS(CW1320-45)))+DB1320*(SIN(RADIANS(CW1320-45)))</f>
        <v>0</v>
      </c>
      <c r="EB1322" s="73">
        <f>(DB1322^2)*(1-COS(RADIANS(CW1320-45)))+(COS(RADIANS(CW1320-45)))</f>
        <v>1</v>
      </c>
      <c r="EC1322" s="10"/>
      <c r="ED1322">
        <v>0</v>
      </c>
      <c r="EE1322" s="1">
        <v>-0.30016867899136984</v>
      </c>
      <c r="EG1322">
        <f>CY1322+DU1322</f>
        <v>-0.46410934689621564</v>
      </c>
      <c r="EH1322">
        <f>EG1322/(SQRT(EG1320^2+EG1321^2+EG1322^2))</f>
        <v>-0.32817486640237387</v>
      </c>
      <c r="EJ1322">
        <f>Q1322+AM1322</f>
        <v>0.45963722111575833</v>
      </c>
      <c r="EK1322">
        <f>EJ1322/(SQRT(EJ1320^2+EJ1321^2+EJ1322^2))</f>
        <v>1</v>
      </c>
      <c r="EM1322" s="23">
        <f>CY1320*DU1321-CY1321*DU1320</f>
        <v>-0.93969262078590821</v>
      </c>
      <c r="ER1322">
        <f t="shared" ref="ER1322:ES1324" si="1990">CK1321</f>
        <v>0.93180266183863136</v>
      </c>
      <c r="ES1322">
        <f t="shared" si="1990"/>
        <v>-0.87956522186239505</v>
      </c>
      <c r="ET1322" t="e">
        <f>#REF!</f>
        <v>#REF!</v>
      </c>
      <c r="EU1322" t="e">
        <f>#REF!</f>
        <v>#REF!</v>
      </c>
      <c r="EY1322" s="28"/>
      <c r="EZ1322" s="10"/>
      <c r="FA1322" s="61">
        <v>-0.15867703316155965</v>
      </c>
      <c r="FB1322" s="13">
        <f>BW1323</f>
        <v>0</v>
      </c>
      <c r="FC1322" s="17">
        <v>0</v>
      </c>
      <c r="FD1322">
        <v>1</v>
      </c>
      <c r="FF1322" s="73">
        <f>(FD1320*FD1322)*(1-COS(RADIANS(EY1320+45)))-FD1321*(SIN(RADIANS(EY1320+45)))</f>
        <v>0</v>
      </c>
      <c r="FG1322" s="73">
        <f>(FD1321*FD1322)*(1-COS(RADIANS(EY1320+45)))+FD1320*(SIN(RADIANS(EY1320+45)))</f>
        <v>0</v>
      </c>
      <c r="FH1322" s="73">
        <f>(FD1322^2)*(1-COS(RADIANS(EY1320+45)))+(COS(RADIANS(EY1320+45)))</f>
        <v>1</v>
      </c>
      <c r="FI1322" s="10"/>
      <c r="FJ1322">
        <v>0</v>
      </c>
      <c r="FK1322" s="23">
        <f>SIN(RADIANS(176))*SIN(RADIANS(0))</f>
        <v>0</v>
      </c>
      <c r="FM1322" s="30">
        <f>(FK1320*FK1322)*(1-COS(RADIANS(EX1320)))-FK1321*(SIN(RADIANS(EX1320)))</f>
        <v>2.3858119147859059E-2</v>
      </c>
      <c r="FN1322" s="30">
        <f>(FK1321*FK1322)*(1-COS(RADIANS(EX1320)))+FK1320*(SIN(RADIANS(EX1320)))</f>
        <v>0.34118699944639969</v>
      </c>
      <c r="FO1322" s="30">
        <f>(FK1322^2)*(1-COS(RADIANS(EX1320)))+(COS(RADIANS(EX1320)))</f>
        <v>0.93969262078590843</v>
      </c>
      <c r="FQ1322">
        <v>-0.15867703316155965</v>
      </c>
      <c r="FS1322" s="28">
        <f>(FD1320*FD1322)*(1-COS(RADIANS(EW1320)))-FD1321*(SIN(RADIANS(EW1320)))</f>
        <v>0</v>
      </c>
      <c r="FT1322" s="28">
        <f>(FD1321*FD1322)*(1-COS(RADIANS(EW1320)))+FD1320*(SIN(RADIANS(EW1320)))</f>
        <v>0</v>
      </c>
      <c r="FU1322" s="28">
        <f>(FD1322^2)*(1-COS(RADIANS(EW1320)))+(COS(RADIANS(EW1320)))</f>
        <v>1</v>
      </c>
      <c r="FW1322" s="61">
        <v>-0.3029841210155349</v>
      </c>
      <c r="FX1322" s="13">
        <f>BX1323</f>
        <v>0</v>
      </c>
      <c r="FY1322" s="17">
        <v>0</v>
      </c>
      <c r="FZ1322">
        <v>1</v>
      </c>
      <c r="GB1322" s="73">
        <f>(FD1320*FD1320)*(1-COS(RADIANS(EY1320-45)))-FD1320*(SIN(RADIANS(EY1320-45)))</f>
        <v>0</v>
      </c>
      <c r="GC1322" s="73">
        <f>(FD1321*FD1322)*(1-COS(RADIANS(EY1320-45)))+FD1320*(SIN(RADIANS(EY1320-45)))</f>
        <v>0</v>
      </c>
      <c r="GD1322" s="73">
        <f>(FD1322^2)*(1-COS(RADIANS(EY1320-45)))+(COS(RADIANS(EY1320-45)))</f>
        <v>1</v>
      </c>
      <c r="GE1322" s="10"/>
      <c r="GF1322">
        <v>0</v>
      </c>
      <c r="GG1322" s="1">
        <v>-0.3029841210155349</v>
      </c>
      <c r="GI1322">
        <f>FA1322+FW1322</f>
        <v>-0.46166115417709452</v>
      </c>
      <c r="GJ1322">
        <f>GI1322/(SQRT(GI1320^2+GI1321^2+GI1322^2))</f>
        <v>-0.32644373272903171</v>
      </c>
      <c r="GL1322" t="e">
        <f>#REF!+DC1322</f>
        <v>#REF!</v>
      </c>
      <c r="GM1322" t="e">
        <f>GL1322/(SQRT(GL1320^2+GL1321^2+GL1322^2))</f>
        <v>#REF!</v>
      </c>
      <c r="GO1322" s="27">
        <f>FA1320*FW1321-FA1321*FW1320</f>
        <v>-0.93969262078590843</v>
      </c>
    </row>
    <row r="1323" spans="1:197" x14ac:dyDescent="0.2">
      <c r="D1323" t="s">
        <v>8</v>
      </c>
      <c r="E1323" s="5">
        <f t="shared" ref="E1323:F1325" si="1991">E1318</f>
        <v>0.93180153032697366</v>
      </c>
      <c r="F1323" s="6">
        <f t="shared" si="1991"/>
        <v>-0.87956667635105046</v>
      </c>
      <c r="G1323" s="7">
        <f>Q1322</f>
        <v>0.75456386500450789</v>
      </c>
      <c r="H1323" s="8">
        <f>AM1322</f>
        <v>-0.29492664388874956</v>
      </c>
      <c r="J1323" s="9">
        <f>((SUMPRODUCT(G1323:G1325,E1323:E1325))*(SUMPRODUCT(G1323:G1325,F1323:F1325)))-((SUMPRODUCT(H1323:H1325,E1323:E1325))*(SUMPRODUCT(H1323:H1325,F1323:F1325)))</f>
        <v>5.3764766068820025E-2</v>
      </c>
      <c r="Q1323" s="61">
        <v>-5.1252923152832086E-2</v>
      </c>
      <c r="S1323" s="17">
        <v>0</v>
      </c>
      <c r="T1323">
        <v>0</v>
      </c>
      <c r="V1323" s="73">
        <f>(T1322*T1323)*(1-COS(RADIANS(O1322+45)))+T1324*(SIN(RADIANS(O1322+45)))</f>
        <v>-0.94942547764190377</v>
      </c>
      <c r="W1323" s="73">
        <f>(T1323^2)*(1-COS(RADIANS(O1322+45)))+(COS(RADIANS(O1322+45)))</f>
        <v>0.31399245596740527</v>
      </c>
      <c r="X1323" s="73">
        <f>(T1323*T1324)*(1-COS(RADIANS(O1322+45)))-T1322*(SIN(RADIANS(O1322+45)))</f>
        <v>0</v>
      </c>
      <c r="Y1323" s="10"/>
      <c r="Z1323">
        <v>-0.94942547764190377</v>
      </c>
      <c r="AA1323" s="23">
        <f>SIN(RADIANS('[1]Biaxial Input'!$F$21))*(COS(RADIANS(0)))</f>
        <v>6.9756473744125524E-2</v>
      </c>
      <c r="AC1323" s="30">
        <f>(AA1322*AA1323)*(1-COS(RADIANS(N1322)))+AA1324*(SIN(RADIANS(N1322)))</f>
        <v>-2.0381428756221641E-2</v>
      </c>
      <c r="AD1323" s="30">
        <f>(AA1323^2)*(1-COS(RADIANS(N1322)))+(COS(RADIANS(N1322)))</f>
        <v>0.70853198952232399</v>
      </c>
      <c r="AE1323" s="30">
        <f>(AA1323*AA1324)*(1-COS(RADIANS(N1322)))-AA1322*(SIN(RADIANS(N1322)))</f>
        <v>-0.70538430460663959</v>
      </c>
      <c r="AG1323">
        <v>-0.67909793744809155</v>
      </c>
      <c r="AI1323" s="28">
        <f>(T1322*T1323)*(1-COS(RADIANS(M1322)))+T1324*(SIN(RADIANS(M1322)))</f>
        <v>0.8660254037844386</v>
      </c>
      <c r="AJ1323" s="28">
        <f>(T1323^2)*(1-COS(RADIANS(M1322)))+(COS(RADIANS(M1322)))</f>
        <v>0.50000000000000011</v>
      </c>
      <c r="AK1323" s="28">
        <f>(T1323*T1324)*(1-COS(RADIANS(M1322)))-T1322*(SIN(RADIANS(M1322)))</f>
        <v>0</v>
      </c>
      <c r="AM1323" s="61">
        <v>-0.91707403530045917</v>
      </c>
      <c r="AO1323" s="17">
        <v>0</v>
      </c>
      <c r="AP1323">
        <v>0</v>
      </c>
      <c r="AR1323" s="73">
        <f>(T1322*T1323)*(1-COS(RADIANS(O1322-45)))+T1324*(SIN(RADIANS(O1322-45)))</f>
        <v>-0.31399245596740494</v>
      </c>
      <c r="AS1323" s="73">
        <f>(T1323^2)*(1-COS(RADIANS(O1322-45)))+(COS(RADIANS(O1322-45)))</f>
        <v>-0.94942547764190388</v>
      </c>
      <c r="AT1323" s="73">
        <f>(T1323*T1324)*(1-COS(RADIANS(O1322-45)))-T1322*(SIN(RADIANS(O1322-45)))</f>
        <v>0</v>
      </c>
      <c r="AU1323" s="10"/>
      <c r="AV1323">
        <v>-0.31399245596740494</v>
      </c>
      <c r="AW1323" s="1">
        <v>-0.20312305178968595</v>
      </c>
      <c r="AY1323" s="11">
        <f>(G1308^2)*F1308+G1308*G1309*F1309+G1308*G1310*F1310-((H1308^2)*F1308+H1308*H1309*F1309+H1308*H1310*F1310)</f>
        <v>-0.30307977353060928</v>
      </c>
      <c r="AZ1323" s="12">
        <f>G1308*G1309*F1308+(G1309^2)*F1309+G1309*G1310*F1310-(H1308*H1309*F1308+(H1309^2)*F1309+H1309*H1310*F1310)</f>
        <v>0.86772590859649723</v>
      </c>
      <c r="BA1323" s="12">
        <f>G1308*G1310*F1308+G1309*G1310*F1309+(G1310^2)*F1310-(H1308*H1310*F1308+H1309*H1310*F1309+(H1310^2)*F1310)</f>
        <v>0.32562701768438856</v>
      </c>
      <c r="BB1323" s="12">
        <f>(G1308^2)*E1308+G1308*G1309*E1309+G1308*G1310*E1310-((H1308^2)*E1308+H1308*H1309*E1309+H1308*H1310*E1310)</f>
        <v>0.45016537156294556</v>
      </c>
      <c r="BC1323" s="12">
        <f>G1308*G1309*E1308+(G1309^2)*E1309+G1309*G1310*E1310-(H1308*H1309*E1308+(H1309^2)*E1309+H1309*H1310*E1310)</f>
        <v>-0.81711695170697196</v>
      </c>
      <c r="BD1323" s="24">
        <f>G1308*G1310*E1308+G1309*G1310*E1309+(G1310^2)*E1310-(H1308*H1310*E1308+H1309*H1310*E1309+(H1310^2)*E1310)</f>
        <v>-0.31290367955984921</v>
      </c>
      <c r="BE1323" s="10">
        <f>J1308</f>
        <v>-1.1443625330277873E-2</v>
      </c>
      <c r="BY1323" t="s">
        <v>10</v>
      </c>
      <c r="BZ1323" s="5">
        <f t="shared" si="1988"/>
        <v>-9.8670839279614439E-2</v>
      </c>
      <c r="CA1323" s="6">
        <f t="shared" si="1988"/>
        <v>-0.32743703463395935</v>
      </c>
      <c r="CB1323" s="7">
        <f>CY1322</f>
        <v>-0.16394066790484582</v>
      </c>
      <c r="CC1323" s="8">
        <f>DU1322</f>
        <v>-0.30016867899136984</v>
      </c>
      <c r="CE1323" s="10"/>
      <c r="CG1323" s="10" t="s">
        <v>160</v>
      </c>
      <c r="CH1323" s="10">
        <f>-CH1320*((EY1320-CW1320)/(CH1322-CE1321))</f>
        <v>282.35831847186967</v>
      </c>
      <c r="CI1323" s="67"/>
      <c r="CJ1323" s="10" t="s">
        <v>10</v>
      </c>
      <c r="CK1323" s="5">
        <f t="shared" si="1989"/>
        <v>-9.8670839279614439E-2</v>
      </c>
      <c r="CL1323" s="6">
        <f t="shared" si="1989"/>
        <v>-0.32743703463395935</v>
      </c>
      <c r="CM1323" s="7">
        <f>FA1322</f>
        <v>-0.15867703316155965</v>
      </c>
      <c r="CN1323" s="8">
        <f>FW1322</f>
        <v>-0.3029841210155349</v>
      </c>
      <c r="CW1323" s="28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EE1323" s="1"/>
      <c r="EI1323" s="64">
        <f>(DEGREES(ACOS((EH1320*EK1320+EH1321*EK1321+EH1322*EK1322)/((SQRT(EH1320^2+EH1321^2+EH1322^2))*(SQRT(EK1320^2+EK1321^2+EK1322^2))))))</f>
        <v>109.15803469436632</v>
      </c>
      <c r="ER1323">
        <f t="shared" si="1990"/>
        <v>0.3492962422733713</v>
      </c>
      <c r="ES1323">
        <f t="shared" si="1990"/>
        <v>-0.34518112468713447</v>
      </c>
      <c r="ET1323" t="e">
        <f>#REF!</f>
        <v>#REF!</v>
      </c>
      <c r="EU1323" t="e">
        <f>#REF!</f>
        <v>#REF!</v>
      </c>
      <c r="EY1323" s="28"/>
      <c r="EZ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  <c r="FR1323" s="10"/>
      <c r="GG1323" s="1"/>
      <c r="GK1323" s="64" t="e">
        <f>(DEGREES(ACOS((GJ1320*GM1320+GJ1321*GM1321+GJ1322*GM1322)/((SQRT(GJ1320^2+GJ1321^2+GJ1322^2))*(SQRT(GM1320^2+GM1321^2+GM1322^2))))))</f>
        <v>#VALUE!</v>
      </c>
    </row>
    <row r="1324" spans="1:197" x14ac:dyDescent="0.2">
      <c r="A1324" t="s">
        <v>899</v>
      </c>
      <c r="B1324" t="s">
        <v>28</v>
      </c>
      <c r="C1324" t="s">
        <v>900</v>
      </c>
      <c r="D1324" t="s">
        <v>9</v>
      </c>
      <c r="E1324" s="5">
        <f t="shared" si="1991"/>
        <v>0.3492994805856065</v>
      </c>
      <c r="F1324" s="6">
        <f t="shared" si="1991"/>
        <v>-0.3451779549666063</v>
      </c>
      <c r="G1324" s="7">
        <f t="shared" ref="G1324:G1325" si="1992">Q1323</f>
        <v>-5.1252923152832086E-2</v>
      </c>
      <c r="H1324" s="8">
        <f t="shared" ref="H1324:H1325" si="1993">AM1323</f>
        <v>-0.91707403530045917</v>
      </c>
      <c r="J1324" s="10"/>
      <c r="Q1324" s="61">
        <v>-0.65422206589028231</v>
      </c>
      <c r="S1324" s="17">
        <v>0</v>
      </c>
      <c r="T1324">
        <v>1</v>
      </c>
      <c r="V1324" s="73">
        <f>(T1322*T1324)*(1-COS(RADIANS(O1322+45)))-T1323*(SIN(RADIANS(O1322+45)))</f>
        <v>0</v>
      </c>
      <c r="W1324" s="73">
        <f>(T1323*T1324)*(1-COS(RADIANS(O1322+45)))+T1322*(SIN(RADIANS(O1322+45)))</f>
        <v>0</v>
      </c>
      <c r="X1324" s="73">
        <f>(T1324^2)*(1-COS(RADIANS(O1322+45)))+(COS(RADIANS(O1322+45)))</f>
        <v>1</v>
      </c>
      <c r="Y1324" s="10"/>
      <c r="Z1324">
        <v>0</v>
      </c>
      <c r="AA1324" s="23">
        <f>SIN(RADIANS('[1]Biaxial Input'!$F$21))*SIN(RADIANS(0))</f>
        <v>0</v>
      </c>
      <c r="AC1324" s="30">
        <f>(AA1322*AA1324)*(1-COS(RADIANS(N1322)))-AA1323*(SIN(RADIANS(N1322)))</f>
        <v>4.9325275616132508E-2</v>
      </c>
      <c r="AD1324" s="30">
        <f>(AA1323*AA1324)*(1-COS(RADIANS(N1322)))+AA1322*(SIN(RADIANS(N1322)))</f>
        <v>0.70538430460663959</v>
      </c>
      <c r="AE1324" s="30">
        <f>(AA1324^2)*(1-COS(RADIANS(N1322)))+(COS(RADIANS(N1322)))</f>
        <v>0.70710678118654757</v>
      </c>
      <c r="AG1324">
        <v>-0.65422206589028231</v>
      </c>
      <c r="AI1324" s="28">
        <f>(T1322*T1324)*(1-COS(RADIANS(M1322)))-T1323*(SIN(RADIANS(M1322)))</f>
        <v>0</v>
      </c>
      <c r="AJ1324" s="28">
        <f>(T1323*T1324)*(1-COS(RADIANS(M1322)))+T1322*(SIN(RADIANS(M1322)))</f>
        <v>0</v>
      </c>
      <c r="AK1324" s="28">
        <f>(T1324^2)*(1-COS(RADIANS(M1322)))+(COS(RADIANS(M1322)))</f>
        <v>1</v>
      </c>
      <c r="AM1324" s="61">
        <v>-0.26831602356596396</v>
      </c>
      <c r="AO1324" s="17">
        <v>0</v>
      </c>
      <c r="AP1324">
        <v>1</v>
      </c>
      <c r="AR1324" s="73">
        <f>(T1322*T1322)*(1-COS(RADIANS(O1322-45)))-T1322*(SIN(RADIANS(O1322-45)))</f>
        <v>0</v>
      </c>
      <c r="AS1324" s="73">
        <f>(T1323*T1324)*(1-COS(RADIANS(O1322-45)))+T1322*(SIN(RADIANS(O1322-45)))</f>
        <v>0</v>
      </c>
      <c r="AT1324" s="73">
        <f>(T1324^2)*(1-COS(RADIANS(O1322-45)))+(COS(RADIANS(O1322-45)))</f>
        <v>1</v>
      </c>
      <c r="AU1324" s="10"/>
      <c r="AV1324">
        <v>0</v>
      </c>
      <c r="AW1324" s="1">
        <v>-0.26831602356596396</v>
      </c>
      <c r="AY1324" s="11">
        <f>(G1313^2)*F1313+G1313*G1314*F1314+G1313*G1315*F1315-((H1313^2)*F1313+H1313*H1314*F1314+H1313*H1315*F1315)</f>
        <v>-0.28870850970658907</v>
      </c>
      <c r="AZ1324" s="12">
        <f>G1313*G1314*F1313+(G1314^2)*F1314+G1314*G1315*F1315-(H1313*H1314*F1313+(H1314^2)*F1314+H1314*H1315*F1315)</f>
        <v>0.77964867688854544</v>
      </c>
      <c r="BA1324" s="12">
        <f>G1313*G1315*F1313+G1314*G1315*F1314+(G1315^2)*F1315-(H1313*H1315*F1313+H1314*H1315*F1314+(H1315^2)*F1315)</f>
        <v>0.47996780307748454</v>
      </c>
      <c r="BB1324" s="12">
        <f>(G1313^2)*E1313+G1313*G1314*E1314+G1313*G1315*E1315-((H1313^2)*E1313+H1313*H1314*E1314+H1313*H1315*E1315)</f>
        <v>0.50818405380919041</v>
      </c>
      <c r="BC1324" s="12">
        <f>G1313*G1314*E1313+(G1314^2)*E1314+G1314*G1315*E1315-(H1313*H1314*E1313+(H1314^2)*E1314+H1314*H1315*E1315)</f>
        <v>-0.70640208181714947</v>
      </c>
      <c r="BD1324" s="24">
        <f>G1313*G1315*E1313+G1314*G1315*E1314+(G1315^2)*E1315-(H1313*H1315*E1313+H1314*H1315*E1314+(H1315^2)*E1315)</f>
        <v>-0.48589800628184882</v>
      </c>
      <c r="BE1324" s="10">
        <f>J1313</f>
        <v>-4.4046605706913933E-2</v>
      </c>
      <c r="BV1324" s="3" t="s">
        <v>19</v>
      </c>
      <c r="BW1324" s="3" t="s">
        <v>18</v>
      </c>
      <c r="BX1324" s="3" t="s">
        <v>20</v>
      </c>
      <c r="CS1324" s="15"/>
      <c r="CW1324" s="28"/>
      <c r="CY1324" s="82" t="s">
        <v>148</v>
      </c>
      <c r="CZ1324" s="13"/>
      <c r="DB1324" s="10"/>
      <c r="DC1324" s="10"/>
      <c r="DD1324" s="10"/>
      <c r="DE1324" s="10"/>
      <c r="DF1324" s="10"/>
      <c r="DG1324" s="10"/>
      <c r="DH1324" s="80"/>
      <c r="DI1324" s="23" t="s">
        <v>149</v>
      </c>
      <c r="DM1324" s="1"/>
      <c r="DO1324" s="80"/>
      <c r="DS1324" s="13"/>
      <c r="DT1324" s="81"/>
      <c r="DU1324" s="82" t="s">
        <v>150</v>
      </c>
      <c r="DW1324" s="13"/>
      <c r="DX1324" s="13"/>
      <c r="EA1324" s="1"/>
      <c r="EE1324" s="1"/>
      <c r="EI1324" s="13"/>
      <c r="ER1324">
        <f t="shared" si="1990"/>
        <v>-9.8670839279614439E-2</v>
      </c>
      <c r="ES1324">
        <f t="shared" si="1990"/>
        <v>-0.32743703463395935</v>
      </c>
      <c r="ET1324" t="e">
        <f>#REF!</f>
        <v>#REF!</v>
      </c>
      <c r="EU1324" t="e">
        <f>#REF!</f>
        <v>#REF!</v>
      </c>
      <c r="EY1324" s="28"/>
      <c r="EZ1324" s="10"/>
      <c r="FA1324" s="82" t="s">
        <v>148</v>
      </c>
      <c r="FB1324" s="13"/>
      <c r="FD1324" s="10"/>
      <c r="FE1324" s="10"/>
      <c r="FF1324" s="10"/>
      <c r="FG1324" s="10"/>
      <c r="FH1324" s="10"/>
      <c r="FI1324" s="10"/>
      <c r="FJ1324" s="80"/>
      <c r="FK1324" s="23" t="s">
        <v>149</v>
      </c>
      <c r="FO1324" s="1"/>
      <c r="FQ1324" s="80"/>
      <c r="FU1324" s="13"/>
      <c r="FV1324" s="81"/>
      <c r="FW1324" s="82" t="s">
        <v>150</v>
      </c>
      <c r="FY1324" s="13"/>
      <c r="FZ1324" s="13"/>
      <c r="GC1324" s="1"/>
      <c r="GG1324" s="1"/>
      <c r="GK1324" s="13"/>
    </row>
    <row r="1325" spans="1:197" x14ac:dyDescent="0.2">
      <c r="A1325">
        <f>E1328</f>
        <v>0.93180153032697366</v>
      </c>
      <c r="B1325">
        <f>C1325/(SQRT(C1325^2+C1326^2+C1327^2))</f>
        <v>0.93180233653995126</v>
      </c>
      <c r="C1325">
        <f t="array" ref="C1325:C1330">(A1325:A1330)-(MMULT(MMULT(MINVERSE(MMULT(TRANSPOSE(AY1309:BD1329),AY1309:BD1329)),TRANSPOSE(AY1309:BD1329)),BE1309:BE1329))</f>
        <v>0.92765452279447635</v>
      </c>
      <c r="D1325" t="s">
        <v>10</v>
      </c>
      <c r="E1325" s="5">
        <f t="shared" si="1991"/>
        <v>-9.8670061026308639E-2</v>
      </c>
      <c r="F1325" s="6">
        <f t="shared" si="1991"/>
        <v>-0.32743646904069484</v>
      </c>
      <c r="G1325" s="7">
        <f t="shared" si="1992"/>
        <v>-0.65422206589028231</v>
      </c>
      <c r="H1325" s="8">
        <f t="shared" si="1993"/>
        <v>-0.26831602356596396</v>
      </c>
      <c r="J1325" s="10"/>
      <c r="AW1325" s="1"/>
      <c r="AY1325" s="11">
        <f>(G1318^2)*F1318+G1318*G1319*F1319+G1318*G1320*F1320-((H1318^2)*F1318+H1318*H1319*F1319+H1318*H1320*F1320)</f>
        <v>-0.19808144004667216</v>
      </c>
      <c r="AZ1325" s="12">
        <f>G1318*G1319*F1318+(G1319^2)*F1319+G1319*G1320*F1320-(H1318*H1319*F1318+(H1319^2)*F1319+H1319*H1320*F1320)</f>
        <v>0.69058772734790586</v>
      </c>
      <c r="BA1325" s="12">
        <f>G1318*G1320*F1318+G1319*G1320*F1319+(G1320^2)*F1320-(H1318*H1320*F1318+H1319*H1320*F1319+(H1320^2)*F1320)</f>
        <v>0.56649844476147293</v>
      </c>
      <c r="BB1325" s="12">
        <f>(G1318^2)*E1318+G1318*G1319*E1319+G1318*G1320*E1320-((H1318^2)*E1318+H1318*H1319*E1319+H1318*H1320*E1320)</f>
        <v>0.47232838211164685</v>
      </c>
      <c r="BC1325" s="12">
        <f>G1318*G1319*E1318+(G1319^2)*E1319+G1319*G1320*E1320-(H1318*H1319*E1318+(H1319^2)*E1319+H1319*H1320*E1320)</f>
        <v>-0.59902089860847307</v>
      </c>
      <c r="BD1325" s="24">
        <f>G1318*G1320*E1318+G1319*G1320*E1319+(G1320^2)*E1320-(H1318*H1320*E1318+H1319*H1320*E1319+(H1320^2)*E1320)</f>
        <v>-0.63960012282836087</v>
      </c>
      <c r="BE1325" s="10">
        <f>J1318</f>
        <v>7.5290938063465873E-4</v>
      </c>
      <c r="BV1325" s="3">
        <f>CH1252+CG1254</f>
        <v>-3.2814675458908149E-2</v>
      </c>
      <c r="BW1325" s="3" t="e">
        <f>#REF!*CG1256-#REF!*#REF!</f>
        <v>#REF!</v>
      </c>
      <c r="BX1325" s="3" t="e">
        <f>BV1326*BW1327-BV1327*BW1326</f>
        <v>#REF!</v>
      </c>
      <c r="BZ1325" s="5" t="s">
        <v>4</v>
      </c>
      <c r="CA1325" s="6" t="s">
        <v>5</v>
      </c>
      <c r="CB1325" s="7" t="s">
        <v>6</v>
      </c>
      <c r="CC1325" s="8" t="s">
        <v>1</v>
      </c>
      <c r="CD1325">
        <v>16</v>
      </c>
      <c r="CE1325" s="9" t="s">
        <v>7</v>
      </c>
      <c r="CG1325" s="90" t="s">
        <v>157</v>
      </c>
      <c r="CH1325" s="61">
        <f>CE1326-((CH1327-CE1326)/(EY1325-CW1325))*CW1325</f>
        <v>8.9983656072148666</v>
      </c>
      <c r="CI1325" s="10"/>
      <c r="CK1325" s="5" t="s">
        <v>4</v>
      </c>
      <c r="CL1325" s="6" t="s">
        <v>5</v>
      </c>
      <c r="CM1325" s="7" t="s">
        <v>6</v>
      </c>
      <c r="CN1325" s="8" t="s">
        <v>1</v>
      </c>
      <c r="CO1325" s="10"/>
      <c r="CP1325">
        <f t="shared" ref="CP1325:CQ1327" si="1994">BZ1326</f>
        <v>0.93180266183863136</v>
      </c>
      <c r="CQ1325">
        <f t="shared" si="1994"/>
        <v>-0.87956522186239505</v>
      </c>
      <c r="CR1325">
        <f>CI1329</f>
        <v>0</v>
      </c>
      <c r="CS1325">
        <f>CL1329</f>
        <v>0</v>
      </c>
      <c r="CU1325" s="17">
        <f>CU1229</f>
        <v>25</v>
      </c>
      <c r="CV1325" s="17">
        <f>CV1229</f>
        <v>-30</v>
      </c>
      <c r="CW1325" s="31">
        <f>CH1232</f>
        <v>269.4807061710261</v>
      </c>
      <c r="CY1325" s="61">
        <f t="array" ref="CY1325:CY1327">MMULT(DQ1325:DS1327,DO1325:DO1327)</f>
        <v>0.90472825278681634</v>
      </c>
      <c r="CZ1325" s="13"/>
      <c r="DA1325" s="17">
        <v>1</v>
      </c>
      <c r="DB1325">
        <v>0</v>
      </c>
      <c r="DD1325" s="73">
        <f>(DB1325^2)*(1-COS(RADIANS(CW1325+45)))+(COS(RADIANS(CW1325+45)))</f>
        <v>0.70066904400877095</v>
      </c>
      <c r="DE1325" s="73">
        <f>(DB1325*DB1326)*(1-COS(RADIANS(CW1325+45)))-DB1327*(SIN(RADIANS(CW1325+45)))</f>
        <v>0.71348643348548324</v>
      </c>
      <c r="DF1325" s="73">
        <f>(DB1325*DB1327)*(1-COS(RADIANS(CW1325+45)))+DB1326*(SIN(RADIANS(CW1325+45)))</f>
        <v>0</v>
      </c>
      <c r="DG1325" s="10"/>
      <c r="DH1325">
        <f t="array" ref="DH1325:DH1327">MMULT(DD1325:DF1327,DA1325:DA1327)</f>
        <v>0.70066904400877095</v>
      </c>
      <c r="DI1325" s="23">
        <f>COS(RADIANS('[1]Biaxial Input'!$F$21))</f>
        <v>-0.9975640502598242</v>
      </c>
      <c r="DK1325" s="30">
        <f>(DI1325^2)*(1-COS(RADIANS(CV1325)))+(COS(RADIANS(CV1325)))</f>
        <v>0.99934808421962718</v>
      </c>
      <c r="DL1325" s="30">
        <f>(DI1325*DI1326)*(1-COS(RADIANS(CV1325)))-DI1327*(SIN(RADIANS(CV1325)))</f>
        <v>-9.3228300025961861E-3</v>
      </c>
      <c r="DM1325" s="30">
        <f>(DI1325*DI1327)*(1-COS(RADIANS(CV1325)))+DI1326*(SIN(RADIANS(CV1325)))</f>
        <v>-3.4878236872062755E-2</v>
      </c>
      <c r="DO1325">
        <f t="array" ref="DO1325:DO1327">MMULT(DK1325:DM1327,DH1325:DH1327)</f>
        <v>0.70686397953070668</v>
      </c>
      <c r="DQ1325" s="28">
        <f>(DB1325^2)*(1-COS(RADIANS(CU1325)))+(COS(RADIANS(CU1325)))</f>
        <v>0.90630778703664994</v>
      </c>
      <c r="DR1325" s="28">
        <f>(DB1325*DB1326)*(1-COS(RADIANS(CU1325)))-DB1327*(SIN(RADIANS(CU1325)))</f>
        <v>-0.42261826174069944</v>
      </c>
      <c r="DS1325" s="28">
        <f>(DB1325*DB1327)*(1-COS(RADIANS(CU1325)))+DB1326*(SIN(RADIANS(CU1325)))</f>
        <v>0</v>
      </c>
      <c r="DU1325" s="61">
        <f t="array" ref="DU1325:DU1327">MMULT(DQ1325:DS1327,EE1325:EE1327)</f>
        <v>-0.38647107497714306</v>
      </c>
      <c r="DV1325" s="13"/>
      <c r="DW1325" s="17">
        <v>1</v>
      </c>
      <c r="DX1325">
        <v>0</v>
      </c>
      <c r="DZ1325" s="73">
        <f>(DB1325^2)*(1-COS(RADIANS(CW1325-45)))+(COS(RADIANS(CW1325-45)))</f>
        <v>-0.71348643348548291</v>
      </c>
      <c r="EA1325" s="73">
        <f>(DB1325*DB1326)*(1-COS(RADIANS(CW1325-45)))-DB1327*(SIN(RADIANS(CW1325-45)))</f>
        <v>0.70066904400877139</v>
      </c>
      <c r="EB1325" s="73">
        <f>(DB1325*DB1327)*(1-COS(RADIANS(CW1325-45)))+DB1326*(SIN(RADIANS(CW1325-45)))</f>
        <v>0</v>
      </c>
      <c r="EC1325" s="10"/>
      <c r="ED1325">
        <f t="array" ref="ED1325:ED1327">MMULT(DZ1325:EB1327,DA1325:DA1327)</f>
        <v>-0.71348643348548291</v>
      </c>
      <c r="EE1325" s="1">
        <f t="array" ref="EE1325:EE1327">MMULT(DK1325:DM1327,ED1325:ED1327)</f>
        <v>-0.70648908203503646</v>
      </c>
      <c r="EG1325">
        <f>CY1325+DU1325</f>
        <v>0.51825717780967329</v>
      </c>
      <c r="EH1325">
        <f>EG1325/(SQRT(EG1325^2+EG1326^2+EG1327^2))</f>
        <v>0.36646316482782221</v>
      </c>
      <c r="EJ1325">
        <f>Q1325+AM1325</f>
        <v>0</v>
      </c>
      <c r="EK1325">
        <f>EJ1325/(SQRT(EJ1325^2+EJ1326^2+EJ1327^2))</f>
        <v>0</v>
      </c>
      <c r="EM1325" s="23">
        <f>CY1326*DU1327-CY1327*DU1326</f>
        <v>-0.17918397477265005</v>
      </c>
      <c r="EO1325" s="15">
        <v>16</v>
      </c>
      <c r="EP1325" s="9" t="s">
        <v>7</v>
      </c>
      <c r="EW1325" s="17">
        <f>CU1325</f>
        <v>25</v>
      </c>
      <c r="EX1325" s="17">
        <f>CV1325</f>
        <v>-30</v>
      </c>
      <c r="EY1325" s="31">
        <f>1+CW1325</f>
        <v>270.4807061710261</v>
      </c>
      <c r="EZ1325" s="10"/>
      <c r="FA1325" s="61">
        <f t="array" ref="FA1325:FA1327">MMULT(FS1325:FU1327,FQ1325:FQ1327)</f>
        <v>0.91133530856852252</v>
      </c>
      <c r="FB1325" s="13" t="e">
        <f>BW1326</f>
        <v>#REF!</v>
      </c>
      <c r="FC1325" s="17">
        <v>1</v>
      </c>
      <c r="FD1325">
        <v>0</v>
      </c>
      <c r="FF1325" s="73">
        <f>(FD1325^2)*(1-COS(RADIANS(EY1325+45)))+(COS(RADIANS(EY1325+45)))</f>
        <v>0.71301438394427874</v>
      </c>
      <c r="FG1325" s="73">
        <f>(FD1325*FD1326)*(1-COS(RADIANS(EY1325+45)))-FD1327*(SIN(RADIANS(EY1325+45)))</f>
        <v>0.70114940511174983</v>
      </c>
      <c r="FH1325" s="73">
        <f>(FD1325*FD1327)*(1-COS(RADIANS(EY1325+45)))+FD1326*(SIN(RADIANS(EY1325+45)))</f>
        <v>0</v>
      </c>
      <c r="FI1325" s="10"/>
      <c r="FJ1325">
        <f t="array" ref="FJ1325:FJ1327">MMULT(FF1325:FH1327,FC1325:FC1327)</f>
        <v>0.71301438394427874</v>
      </c>
      <c r="FK1325" s="23">
        <f>COS(RADIANS(176))</f>
        <v>-0.9975640502598242</v>
      </c>
      <c r="FM1325" s="30">
        <f>(FK1325^2)*(1-COS(RADIANS(EX1325)))+(COS(RADIANS(EX1325)))</f>
        <v>0.99934808421962718</v>
      </c>
      <c r="FN1325" s="30">
        <f>(FK1325*FK1326)*(1-COS(RADIANS(EX1325)))-FK1327*(SIN(RADIANS(EX1325)))</f>
        <v>-9.3228300025961861E-3</v>
      </c>
      <c r="FO1325" s="30">
        <f>(FK1325*FK1327)*(1-COS(RADIANS(EX1325)))+FK1326*(SIN(RADIANS(EX1325)))</f>
        <v>-3.4878236872062755E-2</v>
      </c>
      <c r="FQ1325">
        <f t="array" ref="FQ1325:FQ1327">MMULT(FM1325:FO1327,FJ1325:FJ1327)</f>
        <v>0.71908625532603088</v>
      </c>
      <c r="FS1325" s="28">
        <f>(FD1325^2)*(1-COS(RADIANS(EW1325)))+(COS(RADIANS(EW1325)))</f>
        <v>0.90630778703664994</v>
      </c>
      <c r="FT1325" s="28">
        <f>(FD1325*FD1326)*(1-COS(RADIANS(EW1325)))-FD1327*(SIN(RADIANS(EW1325)))</f>
        <v>-0.42261826174069944</v>
      </c>
      <c r="FU1325" s="28">
        <f>(FD1325*FD1327)*(1-COS(RADIANS(EW1325)))+FD1326*(SIN(RADIANS(EW1325)))</f>
        <v>0</v>
      </c>
      <c r="FW1325" s="61">
        <f t="array" ref="FW1325:FW1327">MMULT(FS1325:FU1327,GG1325:GG1327)</f>
        <v>-0.37062252837758058</v>
      </c>
      <c r="FX1325" s="13" t="e">
        <f>BX1326</f>
        <v>#REF!</v>
      </c>
      <c r="FY1325" s="17">
        <v>1</v>
      </c>
      <c r="FZ1325">
        <v>0</v>
      </c>
      <c r="GB1325" s="73">
        <f>(FD1325^2)*(1-COS(RADIANS(EY1325-45)))+(COS(RADIANS(EY1325-45)))</f>
        <v>-0.70114940511175006</v>
      </c>
      <c r="GC1325" s="73">
        <f>(FD1325*FD1326)*(1-COS(RADIANS(EY1325-45)))-FD1327*(SIN(RADIANS(EY1325-45)))</f>
        <v>0.71301438394427841</v>
      </c>
      <c r="GD1325" s="73">
        <f>(FD1325*FD1327)*(1-COS(RADIANS(EY1325-45)))+FD1326*(SIN(RADIANS(EY1325-45)))</f>
        <v>0</v>
      </c>
      <c r="GE1325" s="10"/>
      <c r="GF1325">
        <f t="array" ref="GF1325:GF1327">MMULT(GB1325:GD1327,FC1325:FC1327)</f>
        <v>-0.70114940511175006</v>
      </c>
      <c r="GG1325" s="1">
        <f t="array" ref="GG1325:GG1327">MMULT(FM1325:FO1327,GF1325:GF1327)</f>
        <v>-0.69404500285924031</v>
      </c>
      <c r="GI1325">
        <f>FA1325+FW1325</f>
        <v>0.54071278019094193</v>
      </c>
      <c r="GJ1325">
        <f>GI1325/(SQRT(GI1325^2+GI1326^2+GI1327^2))</f>
        <v>0.38234167354724624</v>
      </c>
      <c r="GL1325" t="e">
        <f>CH1326+DC1325</f>
        <v>#VALUE!</v>
      </c>
      <c r="GM1325" t="e">
        <f>GL1325/(SQRT(GL1325^2+GL1326^2+GL1327^2))</f>
        <v>#VALUE!</v>
      </c>
      <c r="GO1325" s="27">
        <f>FA1326*FW1327-FA1327*FW1326</f>
        <v>-0.17918397477264997</v>
      </c>
    </row>
    <row r="1326" spans="1:197" x14ac:dyDescent="0.2">
      <c r="A1326">
        <f>E1329</f>
        <v>0.3492994805856065</v>
      </c>
      <c r="B1326">
        <f>C1326/(SQRT(C1325^2+C1326^2+C1327^2))</f>
        <v>0.34929717323698622</v>
      </c>
      <c r="C1326">
        <v>0.34774231598927019</v>
      </c>
      <c r="D1326" s="10"/>
      <c r="G1326" s="10"/>
      <c r="H1326" s="10"/>
      <c r="J1326" s="10"/>
      <c r="Q1326" s="82" t="s">
        <v>148</v>
      </c>
      <c r="R1326" s="13"/>
      <c r="T1326" s="10"/>
      <c r="U1326" s="10"/>
      <c r="V1326" s="10"/>
      <c r="W1326" s="10"/>
      <c r="X1326" s="10"/>
      <c r="Y1326" s="10"/>
      <c r="Z1326" s="80"/>
      <c r="AA1326" s="23" t="s">
        <v>149</v>
      </c>
      <c r="AE1326" s="1"/>
      <c r="AG1326" s="80"/>
      <c r="AK1326" s="13"/>
      <c r="AL1326" s="81"/>
      <c r="AM1326" s="82" t="s">
        <v>150</v>
      </c>
      <c r="AO1326" s="13"/>
      <c r="AP1326" s="13"/>
      <c r="AS1326" s="1"/>
      <c r="AW1326" s="1"/>
      <c r="AY1326" s="11">
        <f>(G1323^2)*F1323+G1323*G1324*F1324+G1323*G1325*F1325-((H1323^2)*F1323+H1323*H1324*F1324+H1323*H1325*F1325)</f>
        <v>-0.13002929213883929</v>
      </c>
      <c r="AZ1326" s="12">
        <f>G1323*G1324*F1323+(G1324^2)*F1324+G1324*G1325*F1325-(H1323*H1324*F1323+(H1324^2)*F1324+H1324*H1325*F1325)</f>
        <v>0.63090017831755385</v>
      </c>
      <c r="BA1326" s="12">
        <f>G1323*G1325*F1323+G1324*G1325*F1324+(G1325^2)*F1325-(H1323*H1325*F1323+H1324*H1325*F1324+(H1325^2)*F1325)</f>
        <v>0.46059407122943852</v>
      </c>
      <c r="BB1326" s="12">
        <f>(G1323^2)*E1323+G1323*G1324*E1324+G1323*G1325*E1325-((H1323^2)*E1323+H1323*H1324*E1324+H1323*H1325*E1325)</f>
        <v>0.39802025715025108</v>
      </c>
      <c r="BC1326" s="12">
        <f>G1323*G1324*E1323+(G1324^2)*E1324+G1324*G1325*E1325-(H1323*H1324*E1323+(H1324^2)*E1324+H1324*H1325*E1325)</f>
        <v>-0.55994121131831742</v>
      </c>
      <c r="BD1326" s="24">
        <f>G1323*G1325*E1323+G1324*G1325*E1324+(G1325^2)*E1325-(H1323*H1325*E1323+H1324*H1325*E1324+(H1325^2)*E1325)</f>
        <v>-0.64308889954559445</v>
      </c>
      <c r="BE1326" s="10">
        <f>J1323</f>
        <v>5.3764766068820025E-2</v>
      </c>
      <c r="BV1326" s="3" t="e">
        <f>#REF!+#REF!</f>
        <v>#REF!</v>
      </c>
      <c r="BW1326" s="3" t="e">
        <f>#REF!*CG1254-CH1252*CG1256</f>
        <v>#REF!</v>
      </c>
      <c r="BX1326" s="3" t="e">
        <f>BV1327*BW1325-BV1325*BW1327</f>
        <v>#REF!</v>
      </c>
      <c r="BY1326" t="s">
        <v>8</v>
      </c>
      <c r="BZ1326" s="5">
        <f t="shared" ref="BZ1326:CA1328" si="1995">BZ1321</f>
        <v>0.93180266183863136</v>
      </c>
      <c r="CA1326" s="6">
        <f t="shared" si="1995"/>
        <v>-0.87956522186239505</v>
      </c>
      <c r="CB1326" s="7">
        <f>CY1325</f>
        <v>0.90472825278681634</v>
      </c>
      <c r="CC1326" s="8">
        <f>DU1325</f>
        <v>-0.38647107497714306</v>
      </c>
      <c r="CE1326" s="9">
        <f>((SUMPRODUCT(CB1326:CB1328,BZ1326:BZ1328))*(SUMPRODUCT(CB1326:CB1328,CA1326:CA1328)))-((SUMPRODUCT(CC1326:CC1328,BZ1326:BZ1328))*(SUMPRODUCT(CC1326:CC1328,CA1326:CA1328)))</f>
        <v>-5.5511151231257827E-16</v>
      </c>
      <c r="CG1326">
        <v>1</v>
      </c>
      <c r="CH1326" t="s">
        <v>161</v>
      </c>
      <c r="CI1326" s="67"/>
      <c r="CJ1326" s="1" t="s">
        <v>8</v>
      </c>
      <c r="CK1326" s="5">
        <f t="shared" ref="CK1326:CL1328" si="1996">BZ1326</f>
        <v>0.93180266183863136</v>
      </c>
      <c r="CL1326" s="6">
        <f t="shared" si="1996"/>
        <v>-0.87956522186239505</v>
      </c>
      <c r="CM1326" s="7">
        <f>FA1325</f>
        <v>0.91133530856852252</v>
      </c>
      <c r="CN1326" s="8">
        <f>FW1325</f>
        <v>-0.37062252837758058</v>
      </c>
      <c r="CO1326" s="10"/>
      <c r="CP1326">
        <f t="shared" si="1994"/>
        <v>0.3492962422733713</v>
      </c>
      <c r="CQ1326">
        <f t="shared" si="1994"/>
        <v>-0.34518112468713447</v>
      </c>
      <c r="CR1326">
        <f>CJ1329</f>
        <v>0</v>
      </c>
      <c r="CS1326">
        <f>CM1329</f>
        <v>0</v>
      </c>
      <c r="CW1326" s="28"/>
      <c r="CY1326" s="61">
        <v>-0.26761333184281538</v>
      </c>
      <c r="DA1326" s="17">
        <v>0</v>
      </c>
      <c r="DB1326">
        <v>0</v>
      </c>
      <c r="DD1326" s="73">
        <f>(DB1325*DB1326)*(1-COS(RADIANS(CW1325+45)))+DB1327*(SIN(RADIANS(CW1325+45)))</f>
        <v>-0.71348643348548324</v>
      </c>
      <c r="DE1326" s="73">
        <f>(DB1326^2)*(1-COS(RADIANS(CW1325+45)))+(COS(RADIANS(CW1325+45)))</f>
        <v>0.70066904400877095</v>
      </c>
      <c r="DF1326" s="73">
        <f>(DB1326*DB1327)*(1-COS(RADIANS(CW1325+45)))-DB1325*(SIN(RADIANS(CW1325+45)))</f>
        <v>0</v>
      </c>
      <c r="DG1326" s="10"/>
      <c r="DH1326">
        <v>-0.71348643348548324</v>
      </c>
      <c r="DI1326" s="23">
        <f>SIN(RADIANS('[1]Biaxial Input'!$F$21))*(COS(RADIANS(0)))</f>
        <v>6.9756473744125524E-2</v>
      </c>
      <c r="DK1326" s="30">
        <f>(DI1325*DI1326)*(1-COS(RADIANS(CV1325)))+DI1327*(SIN(RADIANS(CV1325)))</f>
        <v>-9.3228300025961861E-3</v>
      </c>
      <c r="DL1326" s="30">
        <f>(DI1326^2)*(1-COS(RADIANS(CV1325)))+(COS(RADIANS(CV1325)))</f>
        <v>0.86667731956481153</v>
      </c>
      <c r="DM1326" s="30">
        <f>(DI1326*DI1327)*(1-COS(RADIANS(CV1325)))-DI1325*(SIN(RADIANS(CV1325)))</f>
        <v>-0.49878202512991204</v>
      </c>
      <c r="DO1326">
        <v>-0.62489472810443114</v>
      </c>
      <c r="DQ1326" s="28">
        <f>(DB1325*DB1326)*(1-COS(RADIANS(CU1325)))+DB1327*(SIN(RADIANS(CU1325)))</f>
        <v>0.42261826174069944</v>
      </c>
      <c r="DR1326" s="28">
        <f>(DB1326^2)*(1-COS(RADIANS(CU1325)))+(COS(RADIANS(CU1325)))</f>
        <v>0.90630778703664994</v>
      </c>
      <c r="DS1326" s="28">
        <f>(DB1326*DB1327)*(1-COS(RADIANS(CU1325)))-DB1325*(SIN(RADIANS(CU1325)))</f>
        <v>0</v>
      </c>
      <c r="DU1326" s="61">
        <v>-0.84290568952600686</v>
      </c>
      <c r="DW1326" s="17">
        <v>0</v>
      </c>
      <c r="DX1326">
        <v>0</v>
      </c>
      <c r="DZ1326" s="73">
        <f>(DB1325*DB1326)*(1-COS(RADIANS(CW1325-45)))+DB1327*(SIN(RADIANS(CW1325-45)))</f>
        <v>-0.70066904400877139</v>
      </c>
      <c r="EA1326" s="73">
        <f>(DB1326^2)*(1-COS(RADIANS(CW1325-45)))+(COS(RADIANS(CW1325-45)))</f>
        <v>-0.71348643348548291</v>
      </c>
      <c r="EB1326" s="73">
        <f>(DB1326*DB1327)*(1-COS(RADIANS(CW1325-45)))-DB1325*(SIN(RADIANS(CW1325-45)))</f>
        <v>0</v>
      </c>
      <c r="EC1326" s="10"/>
      <c r="ED1326">
        <v>-0.70066904400877139</v>
      </c>
      <c r="EE1326" s="1">
        <v>-0.60060225623501717</v>
      </c>
      <c r="EG1326">
        <f>CY1326+DU1326</f>
        <v>-1.1105190213688223</v>
      </c>
      <c r="EH1326">
        <f>EG1326/(SQRT(EG1325^2+EG1326^2+EG1327^2))</f>
        <v>-0.78525553064654252</v>
      </c>
      <c r="EJ1326">
        <f>Q1326+AM1326</f>
        <v>0</v>
      </c>
      <c r="EK1326">
        <f>EJ1326/(SQRT(EJ1325^2+EJ1326^2+EJ1327^2))</f>
        <v>0</v>
      </c>
      <c r="EM1326" s="23">
        <f>CY1327*DU1325-CY1325*DU1327</f>
        <v>0.46679021324860087</v>
      </c>
      <c r="EP1326" s="9">
        <f>((SUMPRODUCT(CM1326:CM1328,BZ1326:BZ1328))*(SUMPRODUCT(CM1326:CM1328,CA1326:CA1328)))-((SUMPRODUCT(CN1326:CN1328,BZ1326:BZ1328))*(SUMPRODUCT(CN1326:CN1328,CA1326:CA1328)))</f>
        <v>-3.3391502252870742E-2</v>
      </c>
      <c r="EY1326" s="28"/>
      <c r="EZ1326" s="10"/>
      <c r="FA1326" s="61">
        <v>-0.25286184035425441</v>
      </c>
      <c r="FB1326" s="13" t="e">
        <f>BW1327</f>
        <v>#REF!</v>
      </c>
      <c r="FC1326" s="17">
        <v>0</v>
      </c>
      <c r="FD1326">
        <v>0</v>
      </c>
      <c r="FF1326" s="73">
        <f>(FD1325*FD1326)*(1-COS(RADIANS(EY1325+45)))+FD1327*(SIN(RADIANS(EY1325+45)))</f>
        <v>-0.70114940511174983</v>
      </c>
      <c r="FG1326" s="73">
        <f>(FD1326^2)*(1-COS(RADIANS(EY1325+45)))+(COS(RADIANS(EY1325+45)))</f>
        <v>0.71301438394427874</v>
      </c>
      <c r="FH1326" s="73">
        <f>(FD1326*FD1327)*(1-COS(RADIANS(EY1325+45)))-FD1325*(SIN(RADIANS(EY1325+45)))</f>
        <v>0</v>
      </c>
      <c r="FI1326" s="10"/>
      <c r="FJ1326">
        <v>-0.70114940511174983</v>
      </c>
      <c r="FK1326" s="23">
        <f>SIN(RADIANS(176))*(COS(RADIANS(0)))</f>
        <v>6.9756473744125524E-2</v>
      </c>
      <c r="FM1326" s="30">
        <f>(FK1325*FK1326)*(1-COS(RADIANS(EX1325)))+FK1327*(SIN(RADIANS(EX1325)))</f>
        <v>-9.3228300025961861E-3</v>
      </c>
      <c r="FN1326" s="30">
        <f>(FK1326^2)*(1-COS(RADIANS(EX1325)))+(COS(RADIANS(EX1325)))</f>
        <v>0.86667731956481153</v>
      </c>
      <c r="FO1326" s="30">
        <f>(FK1326*FK1327)*(1-COS(RADIANS(EX1325)))-FK1325*(SIN(RADIANS(EX1325)))</f>
        <v>-0.49878202512991204</v>
      </c>
      <c r="FQ1326">
        <v>-0.61431759892763194</v>
      </c>
      <c r="FS1326" s="28">
        <f>(FD1325*FD1326)*(1-COS(RADIANS(EW1325)))+FD1327*(SIN(RADIANS(EW1325)))</f>
        <v>0.42261826174069944</v>
      </c>
      <c r="FT1326" s="28">
        <f>(FD1326^2)*(1-COS(RADIANS(EW1325)))+(COS(RADIANS(EW1325)))</f>
        <v>0.90630778703664994</v>
      </c>
      <c r="FU1326" s="28">
        <f>(FD1326*FD1327)*(1-COS(RADIANS(EW1325)))-FD1325*(SIN(RADIANS(EW1325)))</f>
        <v>0</v>
      </c>
      <c r="FW1326" s="61">
        <v>-0.84744780754214299</v>
      </c>
      <c r="FX1326" s="13" t="e">
        <f>BX1327</f>
        <v>#REF!</v>
      </c>
      <c r="FY1326" s="17">
        <v>0</v>
      </c>
      <c r="FZ1326">
        <v>0</v>
      </c>
      <c r="GB1326" s="73">
        <f>(FD1325*FD1326)*(1-COS(RADIANS(EY1325-45)))+FD1327*(SIN(RADIANS(EY1325-45)))</f>
        <v>-0.71301438394427841</v>
      </c>
      <c r="GC1326" s="73">
        <f>(FD1326^2)*(1-COS(RADIANS(EY1325-45)))+(COS(RADIANS(EY1325-45)))</f>
        <v>-0.70114940511175006</v>
      </c>
      <c r="GD1326" s="73">
        <f>(FD1326*FD1327)*(1-COS(RADIANS(EY1325-45)))-FD1325*(SIN(RADIANS(EY1325-45)))</f>
        <v>0</v>
      </c>
      <c r="GE1326" s="10"/>
      <c r="GF1326">
        <v>-0.71301438394427841</v>
      </c>
      <c r="GG1326" s="1">
        <v>-0.61141669837770429</v>
      </c>
      <c r="GI1326">
        <f>FA1326+FW1326</f>
        <v>-1.1003096478963974</v>
      </c>
      <c r="GJ1326">
        <f>GI1326/(SQRT(GI1325^2+GI1326^2+GI1327^2))</f>
        <v>-0.77803641343252528</v>
      </c>
      <c r="GL1326">
        <f>CH1327+DC1326</f>
        <v>-3.3391502252870742E-2</v>
      </c>
      <c r="GM1326" t="e">
        <f>GL1326/(SQRT(GL1325^2+GL1326^2+GL1327^2))</f>
        <v>#VALUE!</v>
      </c>
      <c r="GO1326" s="27">
        <f>FA1327*FW1325-FA1325*FW1327</f>
        <v>0.46679021324860082</v>
      </c>
    </row>
    <row r="1327" spans="1:197" x14ac:dyDescent="0.2">
      <c r="A1327">
        <f>E1330</f>
        <v>-9.8670061026308639E-2</v>
      </c>
      <c r="B1327">
        <f>C1327/(SQRT(C1325^2+C1326^2+C1327^2))</f>
        <v>-9.8670615622576494E-2</v>
      </c>
      <c r="C1327">
        <v>-9.8231394427581942E-2</v>
      </c>
      <c r="E1327" s="5" t="s">
        <v>4</v>
      </c>
      <c r="F1327" s="6" t="s">
        <v>5</v>
      </c>
      <c r="G1327" s="7" t="s">
        <v>6</v>
      </c>
      <c r="H1327" s="8" t="s">
        <v>1</v>
      </c>
      <c r="I1327">
        <v>19</v>
      </c>
      <c r="J1327" s="9" t="s">
        <v>7</v>
      </c>
      <c r="K1327">
        <v>19</v>
      </c>
      <c r="M1327" s="17">
        <f>A1255</f>
        <v>30</v>
      </c>
      <c r="N1327" s="17">
        <f>B1255</f>
        <v>-50</v>
      </c>
      <c r="O1327" s="17">
        <f>C1255</f>
        <v>268.7</v>
      </c>
      <c r="Q1327" s="61">
        <f t="array" ref="Q1327:Q1329">MMULT(AI1327:AK1329,AG1327:AG1329)</f>
        <v>0.8544171821724218</v>
      </c>
      <c r="R1327" s="13"/>
      <c r="S1327" s="17">
        <v>1</v>
      </c>
      <c r="T1327">
        <v>0</v>
      </c>
      <c r="V1327" s="73">
        <f>(T1327^2)*(1-COS(RADIANS(O1327+45)))+(COS(RADIANS(O1327+45)))</f>
        <v>0.69088241107685799</v>
      </c>
      <c r="W1327" s="73">
        <f>(T1327*T1328)*(1-COS(RADIANS(O1327+45)))-T1329*(SIN(RADIANS(O1327+45)))</f>
        <v>0.72296714590956856</v>
      </c>
      <c r="X1327" s="73">
        <f>(T1327*T1329)*(1-COS(RADIANS(O1327+45)))+T1328*(SIN(RADIANS(O1327+45)))</f>
        <v>0</v>
      </c>
      <c r="Y1327" s="10"/>
      <c r="Z1327">
        <f t="array" ref="Z1327:Z1329">MMULT(V1327:X1329,S1327:S1329)</f>
        <v>0.69088241107685799</v>
      </c>
      <c r="AA1327" s="23">
        <f>COS(RADIANS('[1]Biaxial Input'!$F$21))</f>
        <v>-0.9975640502598242</v>
      </c>
      <c r="AC1327" s="30">
        <f>(AA1327^2)*(1-COS(RADIANS(N1327)))+(COS(RADIANS(N1327)))</f>
        <v>0.99826181678640502</v>
      </c>
      <c r="AD1327" s="30">
        <f>(AA1327*AA1328)*(1-COS(RADIANS(N1327)))-AA1329*(SIN(RADIANS(N1327)))</f>
        <v>-2.4857178030640859E-2</v>
      </c>
      <c r="AE1327" s="30">
        <f>(AA1327*AA1329)*(1-COS(RADIANS(N1327)))+AA1328*(SIN(RADIANS(N1327)))</f>
        <v>-5.3436559083262246E-2</v>
      </c>
      <c r="AG1327">
        <f t="array" ref="AG1327:AG1329">MMULT(AC1327:AE1329,Z1327:Z1329)</f>
        <v>0.7076524539235346</v>
      </c>
      <c r="AI1327" s="28">
        <f>(T1327^2)*(1-COS(RADIANS(M1327)))+(COS(RADIANS(M1327)))</f>
        <v>0.86602540378443871</v>
      </c>
      <c r="AJ1327" s="28">
        <f>(T1327*T1328)*(1-COS(RADIANS(M1327)))-T1329*(SIN(RADIANS(M1327)))</f>
        <v>-0.49999999999999994</v>
      </c>
      <c r="AK1327" s="28">
        <f>(T1327*T1329)*(1-COS(RADIANS(M1327)))+T1328*(SIN(RADIANS(M1327)))</f>
        <v>0</v>
      </c>
      <c r="AM1327" s="61">
        <f t="array" ref="AM1327:AM1329">MMULT(AI1327:AK1329,AW1327:AW1329)</f>
        <v>-0.3964867293311708</v>
      </c>
      <c r="AN1327" s="13"/>
      <c r="AO1327" s="17">
        <v>1</v>
      </c>
      <c r="AP1327">
        <v>0</v>
      </c>
      <c r="AR1327" s="73">
        <f>(T1327^2)*(1-COS(RADIANS(O1327-45)))+(COS(RADIANS(O1327-45)))</f>
        <v>-0.72296714590956823</v>
      </c>
      <c r="AS1327" s="73">
        <f>(T1327*T1328)*(1-COS(RADIANS(O1327-45)))-T1329*(SIN(RADIANS(O1327-45)))</f>
        <v>0.69088241107685833</v>
      </c>
      <c r="AT1327" s="73">
        <f>(T1327*T1329)*(1-COS(RADIANS(O1327-45)))+T1328*(SIN(RADIANS(O1327-45)))</f>
        <v>0</v>
      </c>
      <c r="AU1327" s="10"/>
      <c r="AV1327">
        <f t="array" ref="AV1327:AV1329">MMULT(AR1327:AT1329,S1327:S1329)</f>
        <v>-0.72296714590956823</v>
      </c>
      <c r="AW1327" s="1">
        <f t="array" ref="AW1327:AW1329">MMULT(AC1327:AE1329,AV1327:AV1329)</f>
        <v>-0.70453710946219172</v>
      </c>
      <c r="AY1327" s="11">
        <f>(G1328^2)*F1328+G1328*G1329*F1329+G1328*G1330*F1330-((H1328^2)*F1328+H1328*H1329*F1329+H1328*H1330*F1330)</f>
        <v>-0.1681390275248793</v>
      </c>
      <c r="AZ1327" s="12">
        <f>G1328*G1329*F1328+(G1329^2)*F1329+G1329*G1330*F1330-(H1328*H1329*F1328+(H1329^2)*F1329+H1329*H1330*F1330)</f>
        <v>0.60221715720851365</v>
      </c>
      <c r="BA1327" s="12">
        <f>G1328*G1330*F1328+G1329*G1330*F1329+(G1330^2)*F1330-(H1328*H1330*F1328+H1329*H1330*F1329+(H1330^2)*F1330)</f>
        <v>0.73290044584035141</v>
      </c>
      <c r="BB1327" s="12">
        <f>(G1328^2)*E1328+G1328*G1329*E1329+G1328*G1330*E1330-((H1328^2)*E1328+H1328*H1329*E1329+H1328*H1330*E1330)</f>
        <v>0.48007607368076244</v>
      </c>
      <c r="BC1327" s="12">
        <f>G1328*G1329*E1328+(G1329^2)*E1329+G1329*G1330*E1330-(H1328*H1329*E1328+(H1329^2)*E1329+H1329*H1330*E1330)</f>
        <v>-0.46198938489628233</v>
      </c>
      <c r="BD1327" s="24">
        <f>G1328*G1330*E1328+G1329*G1330*E1329+(G1330^2)*E1330-(H1328*H1330*E1328+H1329*H1330*E1329+(H1330^2)*E1330)</f>
        <v>-0.74566211724556819</v>
      </c>
      <c r="BE1327" s="10">
        <f>J1328</f>
        <v>-1.8633394659973601E-2</v>
      </c>
      <c r="BV1327" s="3" t="e">
        <f>#REF!+CG1256</f>
        <v>#REF!</v>
      </c>
      <c r="BW1327" s="3" t="e">
        <f>CH1252*#REF!-#REF!*CG1254</f>
        <v>#REF!</v>
      </c>
      <c r="BX1327" s="3" t="e">
        <f>BV1325*BW1326-BV1326*BW1325</f>
        <v>#REF!</v>
      </c>
      <c r="BY1327" t="s">
        <v>9</v>
      </c>
      <c r="BZ1327" s="5">
        <f t="shared" si="1995"/>
        <v>0.3492962422733713</v>
      </c>
      <c r="CA1327" s="6">
        <f t="shared" si="1995"/>
        <v>-0.34518112468713447</v>
      </c>
      <c r="CB1327" s="7">
        <f>CY1326</f>
        <v>-0.26761333184281538</v>
      </c>
      <c r="CC1327" s="8">
        <f>DU1326</f>
        <v>-0.84290568952600686</v>
      </c>
      <c r="CE1327" s="10"/>
      <c r="CH1327">
        <f>((SUMPRODUCT(CM1326:CM1328,CK1326:CK1328))*(SUMPRODUCT(CM1326:CM1328,CL1326:CL1328)))-((SUMPRODUCT(CN1326:CN1328,CK1326:CK1328))*(SUMPRODUCT(CN1326:CN1328,CL1326:CL1328)))</f>
        <v>-3.3391502252870742E-2</v>
      </c>
      <c r="CI1327" s="67"/>
      <c r="CJ1327" s="10" t="s">
        <v>9</v>
      </c>
      <c r="CK1327" s="5">
        <f t="shared" si="1996"/>
        <v>0.3492962422733713</v>
      </c>
      <c r="CL1327" s="6">
        <f t="shared" si="1996"/>
        <v>-0.34518112468713447</v>
      </c>
      <c r="CM1327" s="7">
        <f>FA1326</f>
        <v>-0.25286184035425441</v>
      </c>
      <c r="CN1327" s="8">
        <f>FW1326</f>
        <v>-0.84744780754214299</v>
      </c>
      <c r="CP1327">
        <f t="shared" si="1994"/>
        <v>-9.8670839279614439E-2</v>
      </c>
      <c r="CQ1327">
        <f t="shared" si="1994"/>
        <v>-0.32743703463395935</v>
      </c>
      <c r="CR1327">
        <f>CK1329</f>
        <v>0</v>
      </c>
      <c r="CS1327">
        <f>CN1329</f>
        <v>0</v>
      </c>
      <c r="CW1327" s="28"/>
      <c r="CY1327" s="61">
        <v>-0.33143610731074796</v>
      </c>
      <c r="DA1327" s="17">
        <v>0</v>
      </c>
      <c r="DB1327">
        <v>1</v>
      </c>
      <c r="DD1327" s="73">
        <f>(DB1325*DB1327)*(1-COS(RADIANS(CW1325+45)))-DB1326*(SIN(RADIANS(CW1325+45)))</f>
        <v>0</v>
      </c>
      <c r="DE1327" s="73">
        <f>(DB1326*DB1327)*(1-COS(RADIANS(CW1325+45)))+DB1325*(SIN(RADIANS(CW1325+45)))</f>
        <v>0</v>
      </c>
      <c r="DF1327" s="73">
        <f>(DB1327^2)*(1-COS(RADIANS(CW1325+45)))+(COS(RADIANS(CW1325+45)))</f>
        <v>1</v>
      </c>
      <c r="DG1327" s="10"/>
      <c r="DH1327">
        <v>0</v>
      </c>
      <c r="DI1327" s="23">
        <f>SIN(RADIANS('[1]Biaxial Input'!$F$21))*SIN(RADIANS(0))</f>
        <v>0</v>
      </c>
      <c r="DK1327" s="30">
        <f>(DI1325*DI1327)*(1-COS(RADIANS(CV1325)))-DI1326*(SIN(RADIANS(CV1325)))</f>
        <v>3.4878236872062755E-2</v>
      </c>
      <c r="DL1327" s="30">
        <f>(DI1326*DI1327)*(1-COS(RADIANS(CV1325)))+DI1325*(SIN(RADIANS(CV1325)))</f>
        <v>0.49878202512991204</v>
      </c>
      <c r="DM1327" s="30">
        <f>(DI1327^2)*(1-COS(RADIANS(CV1325)))+(COS(RADIANS(CV1325)))</f>
        <v>0.86602540378443871</v>
      </c>
      <c r="DO1327">
        <v>-0.33143610731074796</v>
      </c>
      <c r="DQ1327" s="28">
        <f>(DB1325*DB1327)*(1-COS(RADIANS(CU1325)))-DB1326*(SIN(RADIANS(CU1325)))</f>
        <v>0</v>
      </c>
      <c r="DR1327" s="28">
        <f>(DB1326*DB1327)*(1-COS(RADIANS(CU1325)))+DB1325*(SIN(RADIANS(CU1325)))</f>
        <v>0</v>
      </c>
      <c r="DS1327" s="28">
        <f>(DB1327^2)*(1-COS(RADIANS(CU1325)))+(COS(RADIANS(CU1325)))</f>
        <v>1</v>
      </c>
      <c r="DU1327" s="61">
        <v>-0.37436627354864438</v>
      </c>
      <c r="DW1327" s="17">
        <v>0</v>
      </c>
      <c r="DX1327">
        <v>1</v>
      </c>
      <c r="DZ1327" s="73">
        <f>(DB1325*DB1325)*(1-COS(RADIANS(CW1325-45)))-DB1325*(SIN(RADIANS(CW1325-45)))</f>
        <v>0</v>
      </c>
      <c r="EA1327" s="73">
        <f>(DB1326*DB1327)*(1-COS(RADIANS(CW1325-45)))+DB1325*(SIN(RADIANS(CW1325-45)))</f>
        <v>0</v>
      </c>
      <c r="EB1327" s="73">
        <f>(DB1327^2)*(1-COS(RADIANS(CW1325-45)))+(COS(RADIANS(CW1325-45)))</f>
        <v>1</v>
      </c>
      <c r="EC1327" s="10"/>
      <c r="ED1327">
        <v>0</v>
      </c>
      <c r="EE1327" s="1">
        <v>-0.37436627354864438</v>
      </c>
      <c r="EG1327">
        <f>CY1327+DU1327</f>
        <v>-0.70580238085939229</v>
      </c>
      <c r="EH1327">
        <f>EG1327/(SQRT(EG1325^2+EG1326^2+EG1327^2))</f>
        <v>-0.4990776496832865</v>
      </c>
      <c r="EJ1327">
        <f>Q1327+AM1327</f>
        <v>0.457930452841251</v>
      </c>
      <c r="EK1327">
        <f>EJ1327/(SQRT(EJ1325^2+EJ1326^2+EJ1327^2))</f>
        <v>1</v>
      </c>
      <c r="EM1327" s="23">
        <f>CY1325*DU1326-CY1326*DU1325</f>
        <v>-0.86602540378443871</v>
      </c>
      <c r="ER1327">
        <f t="shared" ref="ER1327:ES1329" si="1997">CK1326</f>
        <v>0.93180266183863136</v>
      </c>
      <c r="ES1327">
        <f t="shared" si="1997"/>
        <v>-0.87956522186239505</v>
      </c>
      <c r="ET1327" t="e">
        <f>#REF!</f>
        <v>#REF!</v>
      </c>
      <c r="EU1327" t="e">
        <f>#REF!</f>
        <v>#REF!</v>
      </c>
      <c r="EY1327" s="28"/>
      <c r="EZ1327" s="10"/>
      <c r="FA1327" s="61">
        <v>-0.32485203562387521</v>
      </c>
      <c r="FB1327" s="13">
        <f>BW1328</f>
        <v>0</v>
      </c>
      <c r="FC1327" s="17">
        <v>0</v>
      </c>
      <c r="FD1327">
        <v>1</v>
      </c>
      <c r="FF1327" s="73">
        <f>(FD1325*FD1327)*(1-COS(RADIANS(EY1325+45)))-FD1326*(SIN(RADIANS(EY1325+45)))</f>
        <v>0</v>
      </c>
      <c r="FG1327" s="73">
        <f>(FD1326*FD1327)*(1-COS(RADIANS(EY1325+45)))+FD1325*(SIN(RADIANS(EY1325+45)))</f>
        <v>0</v>
      </c>
      <c r="FH1327" s="73">
        <f>(FD1327^2)*(1-COS(RADIANS(EY1325+45)))+(COS(RADIANS(EY1325+45)))</f>
        <v>1</v>
      </c>
      <c r="FI1327" s="10"/>
      <c r="FJ1327">
        <v>0</v>
      </c>
      <c r="FK1327" s="23">
        <f>SIN(RADIANS(176))*SIN(RADIANS(0))</f>
        <v>0</v>
      </c>
      <c r="FM1327" s="30">
        <f>(FK1325*FK1327)*(1-COS(RADIANS(EX1325)))-FK1326*(SIN(RADIANS(EX1325)))</f>
        <v>3.4878236872062755E-2</v>
      </c>
      <c r="FN1327" s="30">
        <f>(FK1326*FK1327)*(1-COS(RADIANS(EX1325)))+FK1325*(SIN(RADIANS(EX1325)))</f>
        <v>0.49878202512991204</v>
      </c>
      <c r="FO1327" s="30">
        <f>(FK1327^2)*(1-COS(RADIANS(EX1325)))+(COS(RADIANS(EX1325)))</f>
        <v>0.86602540378443871</v>
      </c>
      <c r="FQ1327">
        <v>-0.32485203562387521</v>
      </c>
      <c r="FS1327" s="28">
        <f>(FD1325*FD1327)*(1-COS(RADIANS(EW1325)))-FD1326*(SIN(RADIANS(EW1325)))</f>
        <v>0</v>
      </c>
      <c r="FT1327" s="28">
        <f>(FD1326*FD1327)*(1-COS(RADIANS(EW1325)))+FD1325*(SIN(RADIANS(EW1325)))</f>
        <v>0</v>
      </c>
      <c r="FU1327" s="28">
        <f>(FD1327^2)*(1-COS(RADIANS(EW1325)))+(COS(RADIANS(EW1325)))</f>
        <v>1</v>
      </c>
      <c r="FW1327" s="61">
        <v>-0.38009361340467729</v>
      </c>
      <c r="FX1327" s="13">
        <f>BX1328</f>
        <v>0</v>
      </c>
      <c r="FY1327" s="17">
        <v>0</v>
      </c>
      <c r="FZ1327">
        <v>1</v>
      </c>
      <c r="GB1327" s="73">
        <f>(FD1325*FD1325)*(1-COS(RADIANS(EY1325-45)))-FD1325*(SIN(RADIANS(EY1325-45)))</f>
        <v>0</v>
      </c>
      <c r="GC1327" s="73">
        <f>(FD1326*FD1327)*(1-COS(RADIANS(EY1325-45)))+FD1325*(SIN(RADIANS(EY1325-45)))</f>
        <v>0</v>
      </c>
      <c r="GD1327" s="73">
        <f>(FD1327^2)*(1-COS(RADIANS(EY1325-45)))+(COS(RADIANS(EY1325-45)))</f>
        <v>0.99999999999999989</v>
      </c>
      <c r="GE1327" s="10"/>
      <c r="GF1327">
        <v>0</v>
      </c>
      <c r="GG1327" s="1">
        <v>-0.38009361340467729</v>
      </c>
      <c r="GI1327">
        <f>FA1327+FW1327</f>
        <v>-0.7049456490285525</v>
      </c>
      <c r="GJ1327">
        <f>GI1327/(SQRT(GI1325^2+GI1326^2+GI1327^2))</f>
        <v>-0.49847184879604151</v>
      </c>
      <c r="GL1327" t="e">
        <f>#REF!+DC1327</f>
        <v>#REF!</v>
      </c>
      <c r="GM1327" t="e">
        <f>GL1327/(SQRT(GL1325^2+GL1326^2+GL1327^2))</f>
        <v>#REF!</v>
      </c>
      <c r="GO1327" s="27">
        <f>FA1325*FW1326-FA1326*FW1325</f>
        <v>-0.86602540378443871</v>
      </c>
    </row>
    <row r="1328" spans="1:197" x14ac:dyDescent="0.2">
      <c r="A1328">
        <f>F1328</f>
        <v>-0.87956667635105046</v>
      </c>
      <c r="B1328">
        <f>C1328/(SQRT(C1328^2+C1329^2+C1330^2))</f>
        <v>-0.87956563998417769</v>
      </c>
      <c r="C1328">
        <v>-0.87565035204328456</v>
      </c>
      <c r="D1328" t="s">
        <v>8</v>
      </c>
      <c r="E1328" s="5">
        <f t="shared" ref="E1328:F1330" si="1998">E1238</f>
        <v>0.93180153032697366</v>
      </c>
      <c r="F1328" s="6">
        <f t="shared" si="1998"/>
        <v>-0.87956667635105046</v>
      </c>
      <c r="G1328" s="7">
        <f>Q1327</f>
        <v>0.8544171821724218</v>
      </c>
      <c r="H1328" s="8">
        <f>AM1327</f>
        <v>-0.3964867293311708</v>
      </c>
      <c r="J1328" s="9">
        <f>((SUMPRODUCT(G1328:G1330,E1328:E1330))*(SUMPRODUCT(G1328:G1330,F1328:F1330)))-((SUMPRODUCT(H1328:H1330,E1328:E1330))*(SUMPRODUCT(H1328:H1330,F1328:F1330)))</f>
        <v>-1.8633394659973601E-2</v>
      </c>
      <c r="Q1328" s="61">
        <v>-6.4589062535398534E-2</v>
      </c>
      <c r="S1328" s="17">
        <v>0</v>
      </c>
      <c r="T1328">
        <v>0</v>
      </c>
      <c r="V1328" s="73">
        <f>(T1327*T1328)*(1-COS(RADIANS(O1327+45)))+T1329*(SIN(RADIANS(O1327+45)))</f>
        <v>-0.72296714590956856</v>
      </c>
      <c r="W1328" s="73">
        <f>(T1328^2)*(1-COS(RADIANS(O1327+45)))+(COS(RADIANS(O1327+45)))</f>
        <v>0.69088241107685799</v>
      </c>
      <c r="X1328" s="73">
        <f>(T1328*T1329)*(1-COS(RADIANS(O1327+45)))-T1327*(SIN(RADIANS(O1327+45)))</f>
        <v>0</v>
      </c>
      <c r="Y1328" s="10"/>
      <c r="Z1328">
        <v>-0.72296714590956856</v>
      </c>
      <c r="AA1328" s="23">
        <f>SIN(RADIANS('[1]Biaxial Input'!$F$21))*(COS(RADIANS(0)))</f>
        <v>6.9756473744125524E-2</v>
      </c>
      <c r="AC1328" s="30">
        <f>(AA1327*AA1328)*(1-COS(RADIANS(N1327)))+AA1329*(SIN(RADIANS(N1327)))</f>
        <v>-2.4857178030640859E-2</v>
      </c>
      <c r="AD1328" s="30">
        <f>(AA1328^2)*(1-COS(RADIANS(N1327)))+(COS(RADIANS(N1327)))</f>
        <v>0.64452579290013434</v>
      </c>
      <c r="AE1328" s="30">
        <f>(AA1328*AA1329)*(1-COS(RADIANS(N1327)))-AA1327*(SIN(RADIANS(N1327)))</f>
        <v>-0.76417839735679927</v>
      </c>
      <c r="AG1328">
        <v>-0.48314436004848765</v>
      </c>
      <c r="AI1328" s="28">
        <f>(T1327*T1328)*(1-COS(RADIANS(M1327)))+T1329*(SIN(RADIANS(M1327)))</f>
        <v>0.49999999999999994</v>
      </c>
      <c r="AJ1328" s="28">
        <f>(T1328^2)*(1-COS(RADIANS(M1327)))+(COS(RADIANS(M1327)))</f>
        <v>0.86602540378443871</v>
      </c>
      <c r="AK1328" s="28">
        <f>(T1328*T1329)*(1-COS(RADIANS(M1327)))-T1327*(SIN(RADIANS(M1327)))</f>
        <v>0</v>
      </c>
      <c r="AM1328" s="61">
        <v>-0.7223390591959864</v>
      </c>
      <c r="AO1328" s="17">
        <v>0</v>
      </c>
      <c r="AP1328">
        <v>0</v>
      </c>
      <c r="AR1328" s="73">
        <f>(T1327*T1328)*(1-COS(RADIANS(O1327-45)))+T1329*(SIN(RADIANS(O1327-45)))</f>
        <v>-0.69088241107685833</v>
      </c>
      <c r="AS1328" s="73">
        <f>(T1328^2)*(1-COS(RADIANS(O1327-45)))+(COS(RADIANS(O1327-45)))</f>
        <v>-0.72296714590956823</v>
      </c>
      <c r="AT1328" s="73">
        <f>(T1328*T1329)*(1-COS(RADIANS(O1327-45)))-T1327*(SIN(RADIANS(O1327-45)))</f>
        <v>0</v>
      </c>
      <c r="AU1328" s="10"/>
      <c r="AV1328">
        <v>-0.69088241107685833</v>
      </c>
      <c r="AW1328" s="1">
        <v>-0.42732061074389027</v>
      </c>
      <c r="AY1328" s="11">
        <f>2*E1323</f>
        <v>1.8636030606539473</v>
      </c>
      <c r="AZ1328" s="12">
        <f>2*E1324</f>
        <v>0.69859896117121301</v>
      </c>
      <c r="BA1328" s="12">
        <f>2*E1325</f>
        <v>-0.19734012205261728</v>
      </c>
      <c r="BB1328" s="12">
        <f>0</f>
        <v>0</v>
      </c>
      <c r="BC1328" s="12">
        <v>0</v>
      </c>
      <c r="BD1328" s="24">
        <v>0</v>
      </c>
      <c r="BE1328" s="13">
        <f>E1323^2+E1324^2+E1325^2-1</f>
        <v>0</v>
      </c>
      <c r="BY1328" t="s">
        <v>10</v>
      </c>
      <c r="BZ1328" s="5">
        <f t="shared" si="1995"/>
        <v>-9.8670839279614439E-2</v>
      </c>
      <c r="CA1328" s="6">
        <f t="shared" si="1995"/>
        <v>-0.32743703463395935</v>
      </c>
      <c r="CB1328" s="7">
        <f>CY1327</f>
        <v>-0.33143610731074796</v>
      </c>
      <c r="CC1328" s="8">
        <f>DU1327</f>
        <v>-0.37436627354864438</v>
      </c>
      <c r="CE1328" s="10"/>
      <c r="CG1328" s="10" t="s">
        <v>160</v>
      </c>
      <c r="CH1328" s="10">
        <f>-CH1325*((EY1325-CW1325)/(CH1327-CE1326))</f>
        <v>269.4807061710261</v>
      </c>
      <c r="CI1328" s="67"/>
      <c r="CJ1328" s="10" t="s">
        <v>10</v>
      </c>
      <c r="CK1328" s="5">
        <f t="shared" si="1996"/>
        <v>-9.8670839279614439E-2</v>
      </c>
      <c r="CL1328" s="6">
        <f t="shared" si="1996"/>
        <v>-0.32743703463395935</v>
      </c>
      <c r="CM1328" s="7">
        <f>FA1327</f>
        <v>-0.32485203562387521</v>
      </c>
      <c r="CN1328" s="8">
        <f>FW1327</f>
        <v>-0.38009361340467729</v>
      </c>
      <c r="CW1328" s="28"/>
      <c r="EE1328" s="1"/>
      <c r="EI1328" s="64">
        <f>(DEGREES(ACOS((EH1325*EK1325+EH1326*EK1326+EH1327*EK1327)/((SQRT(EH1325^2+EH1326^2+EH1327^2))*(SQRT(EK1325^2+EK1326^2+EK1327^2))))))</f>
        <v>119.93899653247909</v>
      </c>
      <c r="ER1328">
        <f t="shared" si="1997"/>
        <v>0.3492962422733713</v>
      </c>
      <c r="ES1328">
        <f t="shared" si="1997"/>
        <v>-0.34518112468713447</v>
      </c>
      <c r="ET1328" t="e">
        <f>#REF!</f>
        <v>#REF!</v>
      </c>
      <c r="EU1328" t="e">
        <f>#REF!</f>
        <v>#REF!</v>
      </c>
      <c r="EY1328" s="28"/>
      <c r="EZ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  <c r="FR1328" s="10"/>
      <c r="GG1328" s="1"/>
      <c r="GK1328" s="64" t="e">
        <f>(DEGREES(ACOS((GJ1325*GM1325+GJ1326*GM1326+GJ1327*GM1327)/((SQRT(GJ1325^2+GJ1326^2+GJ1327^2))*(SQRT(GM1325^2+GM1326^2+GM1327^2))))))</f>
        <v>#VALUE!</v>
      </c>
    </row>
    <row r="1329" spans="1:197" x14ac:dyDescent="0.2">
      <c r="A1329">
        <f>F1329</f>
        <v>-0.3451779549666063</v>
      </c>
      <c r="B1329">
        <f>C1329/(SQRT(C1328^2+C1329^2+C1330^2))</f>
        <v>-0.34518021343056071</v>
      </c>
      <c r="C1329">
        <v>-0.34364368236836063</v>
      </c>
      <c r="D1329" t="s">
        <v>9</v>
      </c>
      <c r="E1329" s="5">
        <f t="shared" si="1998"/>
        <v>0.3492994805856065</v>
      </c>
      <c r="F1329" s="6">
        <f t="shared" si="1998"/>
        <v>-0.3451779549666063</v>
      </c>
      <c r="G1329" s="7">
        <f t="shared" ref="G1329:G1330" si="1999">Q1328</f>
        <v>-6.4589062535398534E-2</v>
      </c>
      <c r="H1329" s="8">
        <f t="shared" ref="H1329:H1330" si="2000">AM1328</f>
        <v>-0.7223390591959864</v>
      </c>
      <c r="J1329" s="10"/>
      <c r="Q1329" s="61">
        <v>-0.51555749612369817</v>
      </c>
      <c r="S1329" s="17">
        <v>0</v>
      </c>
      <c r="T1329">
        <v>1</v>
      </c>
      <c r="V1329" s="73">
        <f>(T1327*T1329)*(1-COS(RADIANS(O1327+45)))-T1328*(SIN(RADIANS(O1327+45)))</f>
        <v>0</v>
      </c>
      <c r="W1329" s="73">
        <f>(T1328*T1329)*(1-COS(RADIANS(O1327+45)))+T1327*(SIN(RADIANS(O1327+45)))</f>
        <v>0</v>
      </c>
      <c r="X1329" s="73">
        <f>(T1329^2)*(1-COS(RADIANS(O1327+45)))+(COS(RADIANS(O1327+45)))</f>
        <v>1</v>
      </c>
      <c r="Y1329" s="10"/>
      <c r="Z1329">
        <v>0</v>
      </c>
      <c r="AA1329" s="23">
        <f>SIN(RADIANS('[1]Biaxial Input'!$F$21))*SIN(RADIANS(0))</f>
        <v>0</v>
      </c>
      <c r="AC1329" s="30">
        <f>(AA1327*AA1329)*(1-COS(RADIANS(N1327)))-AA1328*(SIN(RADIANS(N1327)))</f>
        <v>5.3436559083262246E-2</v>
      </c>
      <c r="AD1329" s="30">
        <f>(AA1328*AA1329)*(1-COS(RADIANS(N1327)))+AA1327*(SIN(RADIANS(N1327)))</f>
        <v>0.76417839735679927</v>
      </c>
      <c r="AE1329" s="30">
        <f>(AA1329^2)*(1-COS(RADIANS(N1327)))+(COS(RADIANS(N1327)))</f>
        <v>0.64278760968653936</v>
      </c>
      <c r="AG1329">
        <v>-0.51555749612369817</v>
      </c>
      <c r="AI1329" s="28">
        <f>(T1327*T1329)*(1-COS(RADIANS(M1327)))-T1328*(SIN(RADIANS(M1327)))</f>
        <v>0</v>
      </c>
      <c r="AJ1329" s="28">
        <f>(T1328*T1329)*(1-COS(RADIANS(M1327)))+T1327*(SIN(RADIANS(M1327)))</f>
        <v>0</v>
      </c>
      <c r="AK1329" s="28">
        <f>(T1329^2)*(1-COS(RADIANS(M1327)))+(COS(RADIANS(M1327)))</f>
        <v>1</v>
      </c>
      <c r="AM1329" s="61">
        <v>-0.56659029026636909</v>
      </c>
      <c r="AO1329" s="17">
        <v>0</v>
      </c>
      <c r="AP1329">
        <v>1</v>
      </c>
      <c r="AR1329" s="73">
        <f>(T1327*T1327)*(1-COS(RADIANS(O1327-45)))-T1327*(SIN(RADIANS(O1327-45)))</f>
        <v>0</v>
      </c>
      <c r="AS1329" s="73">
        <f>(T1328*T1329)*(1-COS(RADIANS(O1327-45)))+T1327*(SIN(RADIANS(O1327-45)))</f>
        <v>0</v>
      </c>
      <c r="AT1329" s="73">
        <f>(T1329^2)*(1-COS(RADIANS(O1327-45)))+(COS(RADIANS(O1327-45)))</f>
        <v>0.99999999999999989</v>
      </c>
      <c r="AU1329" s="10"/>
      <c r="AV1329">
        <v>0</v>
      </c>
      <c r="AW1329" s="1">
        <v>-0.56659029026636909</v>
      </c>
      <c r="AY1329" s="11">
        <v>0</v>
      </c>
      <c r="AZ1329" s="12">
        <v>0</v>
      </c>
      <c r="BA1329" s="12">
        <v>0</v>
      </c>
      <c r="BB1329" s="12">
        <f>2*F1323</f>
        <v>-1.7591333527021009</v>
      </c>
      <c r="BC1329" s="12">
        <f>2*F1324</f>
        <v>-0.69035590993321261</v>
      </c>
      <c r="BD1329" s="24">
        <f>2*F1325</f>
        <v>-0.65487293808138969</v>
      </c>
      <c r="BE1329" s="10">
        <f>F1323^2+F1324^2+F1325^2-1</f>
        <v>0</v>
      </c>
      <c r="BV1329" s="4"/>
      <c r="BW1329" s="4" t="s">
        <v>2</v>
      </c>
      <c r="BX1329" s="4" t="s">
        <v>21</v>
      </c>
      <c r="CE1329" s="10"/>
      <c r="CS1329" s="15"/>
      <c r="CW1329" s="28"/>
      <c r="CY1329" s="82" t="s">
        <v>148</v>
      </c>
      <c r="CZ1329" s="13"/>
      <c r="DB1329" s="10"/>
      <c r="DC1329" s="10"/>
      <c r="DD1329" s="10"/>
      <c r="DE1329" s="10"/>
      <c r="DF1329" s="10"/>
      <c r="DG1329" s="10"/>
      <c r="DH1329" s="80"/>
      <c r="DI1329" s="23" t="s">
        <v>149</v>
      </c>
      <c r="DM1329" s="1"/>
      <c r="DO1329" s="80"/>
      <c r="DS1329" s="13"/>
      <c r="DT1329" s="81"/>
      <c r="DU1329" s="82" t="s">
        <v>150</v>
      </c>
      <c r="DW1329" s="13"/>
      <c r="DX1329" s="13"/>
      <c r="EA1329" s="1"/>
      <c r="EE1329" s="1"/>
      <c r="ER1329">
        <f t="shared" si="1997"/>
        <v>-9.8670839279614439E-2</v>
      </c>
      <c r="ES1329">
        <f t="shared" si="1997"/>
        <v>-0.32743703463395935</v>
      </c>
      <c r="ET1329" t="e">
        <f>#REF!</f>
        <v>#REF!</v>
      </c>
      <c r="EU1329" t="e">
        <f>#REF!</f>
        <v>#REF!</v>
      </c>
      <c r="EY1329" s="28"/>
      <c r="EZ1329" s="10"/>
      <c r="FA1329" s="82" t="s">
        <v>148</v>
      </c>
      <c r="FB1329" s="13"/>
      <c r="FD1329" s="10"/>
      <c r="FE1329" s="10"/>
      <c r="FF1329" s="10"/>
      <c r="FG1329" s="10"/>
      <c r="FH1329" s="10"/>
      <c r="FI1329" s="10"/>
      <c r="FJ1329" s="80"/>
      <c r="FK1329" s="23" t="s">
        <v>149</v>
      </c>
      <c r="FO1329" s="1"/>
      <c r="FQ1329" s="80"/>
      <c r="FU1329" s="13"/>
      <c r="FV1329" s="81"/>
      <c r="FW1329" s="82" t="s">
        <v>150</v>
      </c>
      <c r="FY1329" s="13"/>
      <c r="FZ1329" s="13"/>
      <c r="GC1329" s="1"/>
      <c r="GG1329" s="1"/>
      <c r="GK1329" s="13"/>
    </row>
    <row r="1330" spans="1:197" x14ac:dyDescent="0.2">
      <c r="A1330" s="1">
        <f>F1330</f>
        <v>-0.32743646904069484</v>
      </c>
      <c r="B1330">
        <f>C1330/(SQRT(C1328^2+C1329^2+C1330^2))</f>
        <v>-0.32743687210706163</v>
      </c>
      <c r="C1330">
        <v>-0.32597932354162695</v>
      </c>
      <c r="D1330" t="s">
        <v>10</v>
      </c>
      <c r="E1330" s="5">
        <f t="shared" si="1998"/>
        <v>-9.8670061026308639E-2</v>
      </c>
      <c r="F1330" s="6">
        <f t="shared" si="1998"/>
        <v>-0.32743646904069484</v>
      </c>
      <c r="G1330" s="7">
        <f t="shared" si="1999"/>
        <v>-0.51555749612369817</v>
      </c>
      <c r="H1330" s="8">
        <f t="shared" si="2000"/>
        <v>-0.56659029026636909</v>
      </c>
      <c r="J1330" s="10"/>
      <c r="BE1330" s="15"/>
      <c r="BV1330" s="4" t="s">
        <v>19</v>
      </c>
      <c r="BW1330" s="4" t="e">
        <f>DEGREES(ACOS(BV1327/(SQRT((BV1325^2)+(BV1326^2)+(BV1327^2)))))</f>
        <v>#REF!</v>
      </c>
      <c r="BX1330" s="4" t="e">
        <f>DEGREES(ATAN(BV1326/BV1325))</f>
        <v>#REF!</v>
      </c>
      <c r="BZ1330" s="5" t="s">
        <v>4</v>
      </c>
      <c r="CA1330" s="6" t="s">
        <v>5</v>
      </c>
      <c r="CB1330" s="7" t="s">
        <v>6</v>
      </c>
      <c r="CC1330" s="8" t="s">
        <v>1</v>
      </c>
      <c r="CD1330">
        <v>17</v>
      </c>
      <c r="CE1330" s="9" t="s">
        <v>7</v>
      </c>
      <c r="CG1330" s="90" t="s">
        <v>157</v>
      </c>
      <c r="CH1330" s="61">
        <f>CE1331-((CH1332-CE1331)/(EY1330-CW1330))*CW1330</f>
        <v>8.2365562448677512</v>
      </c>
      <c r="CI1330" s="10"/>
      <c r="CK1330" s="5" t="s">
        <v>4</v>
      </c>
      <c r="CL1330" s="6" t="s">
        <v>5</v>
      </c>
      <c r="CM1330" s="7" t="s">
        <v>6</v>
      </c>
      <c r="CN1330" s="8" t="s">
        <v>1</v>
      </c>
      <c r="CO1330" s="10"/>
      <c r="CP1330">
        <f t="shared" ref="CP1330:CQ1332" si="2001">BZ1331</f>
        <v>0.93180266183863136</v>
      </c>
      <c r="CQ1330">
        <f t="shared" si="2001"/>
        <v>-0.87956522186239505</v>
      </c>
      <c r="CR1330">
        <f>CI1334</f>
        <v>0</v>
      </c>
      <c r="CS1330">
        <f>CL1334</f>
        <v>0</v>
      </c>
      <c r="CU1330" s="17">
        <f>CU1234</f>
        <v>40</v>
      </c>
      <c r="CV1330" s="17">
        <f>CV1234</f>
        <v>-40</v>
      </c>
      <c r="CW1330" s="31">
        <f>CH1237</f>
        <v>259.12368332114198</v>
      </c>
      <c r="CY1330" s="61">
        <f t="array" ref="CY1330:CY1332">MMULT(DQ1330:DS1332,DO1330:DO1332)</f>
        <v>0.85367368978239799</v>
      </c>
      <c r="CZ1330" s="13"/>
      <c r="DA1330" s="17">
        <v>1</v>
      </c>
      <c r="DB1330">
        <v>0</v>
      </c>
      <c r="DD1330" s="73">
        <f>(DB1330^2)*(1-COS(RADIANS(CW1330+45)))+(COS(RADIANS(CW1330+45)))</f>
        <v>0.56098122699706565</v>
      </c>
      <c r="DE1330" s="73">
        <f>(DB1330*DB1331)*(1-COS(RADIANS(CW1330+45)))-DB1332*(SIN(RADIANS(CW1330+45)))</f>
        <v>0.82782852267656659</v>
      </c>
      <c r="DF1330" s="73">
        <f>(DB1330*DB1332)*(1-COS(RADIANS(CW1330+45)))+DB1331*(SIN(RADIANS(CW1330+45)))</f>
        <v>0</v>
      </c>
      <c r="DG1330" s="10"/>
      <c r="DH1330">
        <f t="array" ref="DH1330:DH1332">MMULT(DD1330:DF1332,DA1330:DA1332)</f>
        <v>0.56098122699706565</v>
      </c>
      <c r="DI1330" s="23">
        <f>COS(RADIANS('[1]Biaxial Input'!$F$21))</f>
        <v>-0.9975640502598242</v>
      </c>
      <c r="DK1330" s="30">
        <f>(DI1330^2)*(1-COS(RADIANS(CV1330)))+(COS(RADIANS(CV1330)))</f>
        <v>0.99886158030145311</v>
      </c>
      <c r="DL1330" s="30">
        <f>(DI1330*DI1331)*(1-COS(RADIANS(CV1330)))-DI1332*(SIN(RADIANS(CV1330)))</f>
        <v>-1.6280160168985456E-2</v>
      </c>
      <c r="DM1330" s="30">
        <f>(DI1330*DI1332)*(1-COS(RADIANS(CV1330)))+DI1331*(SIN(RADIANS(CV1330)))</f>
        <v>-4.4838597018148282E-2</v>
      </c>
      <c r="DO1330">
        <f t="array" ref="DO1330:DO1332">MMULT(DK1330:DM1332,DH1330:DH1332)</f>
        <v>0.57381977585936628</v>
      </c>
      <c r="DQ1330" s="28">
        <f>(DB1330^2)*(1-COS(RADIANS(CU1330)))+(COS(RADIANS(CU1330)))</f>
        <v>0.76604444311897801</v>
      </c>
      <c r="DR1330" s="28">
        <f>(DB1330*DB1331)*(1-COS(RADIANS(CU1330)))-DB1332*(SIN(RADIANS(CU1330)))</f>
        <v>-0.64278760968653925</v>
      </c>
      <c r="DS1330" s="28">
        <f>(DB1330*DB1332)*(1-COS(RADIANS(CU1330)))+DB1331*(SIN(RADIANS(CU1330)))</f>
        <v>0</v>
      </c>
      <c r="DU1330" s="61">
        <f t="array" ref="DU1330:DU1332">MMULT(DQ1330:DS1332,EE1330:EE1332)</f>
        <v>-0.35845845630762407</v>
      </c>
      <c r="DV1330" s="13"/>
      <c r="DW1330" s="17">
        <v>1</v>
      </c>
      <c r="DX1330">
        <v>0</v>
      </c>
      <c r="DZ1330" s="73">
        <f>(DB1330^2)*(1-COS(RADIANS(CW1330-45)))+(COS(RADIANS(CW1330-45)))</f>
        <v>-0.82782852267656659</v>
      </c>
      <c r="EA1330" s="73">
        <f>(DB1330*DB1331)*(1-COS(RADIANS(CW1330-45)))-DB1332*(SIN(RADIANS(CW1330-45)))</f>
        <v>0.56098122699706565</v>
      </c>
      <c r="EB1330" s="73">
        <f>(DB1330*DB1332)*(1-COS(RADIANS(CW1330-45)))+DB1331*(SIN(RADIANS(CW1330-45)))</f>
        <v>0</v>
      </c>
      <c r="EC1330" s="10"/>
      <c r="ED1330">
        <f t="array" ref="ED1330:ED1332">MMULT(DZ1330:EB1332,DA1330:DA1332)</f>
        <v>-0.82782852267656659</v>
      </c>
      <c r="EE1330" s="1">
        <f t="array" ref="EE1330:EE1332">MMULT(DK1330:DM1332,ED1330:ED1332)</f>
        <v>-0.81775324215202638</v>
      </c>
      <c r="EG1330">
        <f>CY1330+DU1330</f>
        <v>0.49521523347477392</v>
      </c>
      <c r="EH1330">
        <f>EG1330/(SQRT(EG1330^2+EG1331^2+EG1332^2))</f>
        <v>0.35017004973689203</v>
      </c>
      <c r="EJ1330">
        <f>Q1330+AM1330</f>
        <v>0</v>
      </c>
      <c r="EK1330">
        <f>EJ1330/(SQRT(EJ1330^2+EJ1331^2+EJ1332^2))</f>
        <v>0</v>
      </c>
      <c r="EM1330" s="23">
        <f>CY1331*DU1332-CY1332*DU1331</f>
        <v>-0.37782107733007797</v>
      </c>
      <c r="EO1330" s="15">
        <v>17</v>
      </c>
      <c r="EP1330" s="9" t="s">
        <v>7</v>
      </c>
      <c r="EW1330" s="17">
        <f>CU1330</f>
        <v>40</v>
      </c>
      <c r="EX1330" s="17">
        <f>CV1330</f>
        <v>-40</v>
      </c>
      <c r="EY1330" s="31">
        <f>1+CW1330</f>
        <v>260.12368332114198</v>
      </c>
      <c r="EZ1330" s="10"/>
      <c r="FA1330" s="61">
        <f t="array" ref="FA1330:FA1332">MMULT(FS1330:FU1332,FQ1330:FQ1332)</f>
        <v>0.85979963381494473</v>
      </c>
      <c r="FB1330" s="13" t="e">
        <f>BW1331</f>
        <v>#REF!</v>
      </c>
      <c r="FC1330" s="17">
        <v>1</v>
      </c>
      <c r="FD1330">
        <v>0</v>
      </c>
      <c r="FF1330" s="73">
        <f>(FD1330^2)*(1-COS(RADIANS(EY1330+45)))+(COS(RADIANS(EY1330+45)))</f>
        <v>0.57534338667714768</v>
      </c>
      <c r="FG1330" s="73">
        <f>(FD1330*FD1331)*(1-COS(RADIANS(EY1330+45)))-FD1332*(SIN(RADIANS(EY1330+45)))</f>
        <v>0.81791196800564681</v>
      </c>
      <c r="FH1330" s="73">
        <f>(FD1330*FD1332)*(1-COS(RADIANS(EY1330+45)))+FD1331*(SIN(RADIANS(EY1330+45)))</f>
        <v>0</v>
      </c>
      <c r="FI1330" s="10"/>
      <c r="FJ1330">
        <f t="array" ref="FJ1330:FJ1332">MMULT(FF1330:FH1332,FC1330:FC1332)</f>
        <v>0.57534338667714768</v>
      </c>
      <c r="FK1330" s="23">
        <f>COS(RADIANS(176))</f>
        <v>-0.9975640502598242</v>
      </c>
      <c r="FM1330" s="30">
        <f>(FK1330^2)*(1-COS(RADIANS(EX1330)))+(COS(RADIANS(EX1330)))</f>
        <v>0.99886158030145311</v>
      </c>
      <c r="FN1330" s="30">
        <f>(FK1330*FK1331)*(1-COS(RADIANS(EX1330)))-FK1332*(SIN(RADIANS(EX1330)))</f>
        <v>-1.6280160168985456E-2</v>
      </c>
      <c r="FO1330" s="30">
        <f>(FK1330*FK1332)*(1-COS(RADIANS(EX1330)))+FK1331*(SIN(RADIANS(EX1330)))</f>
        <v>-4.4838597018148282E-2</v>
      </c>
      <c r="FQ1330">
        <f t="array" ref="FQ1330:FQ1332">MMULT(FM1330:FO1332,FJ1330:FJ1332)</f>
        <v>0.58800414227558773</v>
      </c>
      <c r="FS1330" s="28">
        <f>(FD1330^2)*(1-COS(RADIANS(EW1330)))+(COS(RADIANS(EW1330)))</f>
        <v>0.76604444311897801</v>
      </c>
      <c r="FT1330" s="28">
        <f>(FD1330*FD1331)*(1-COS(RADIANS(EW1330)))-FD1332*(SIN(RADIANS(EW1330)))</f>
        <v>-0.64278760968653925</v>
      </c>
      <c r="FU1330" s="28">
        <f>(FD1330*FD1332)*(1-COS(RADIANS(EW1330)))+FD1331*(SIN(RADIANS(EW1330)))</f>
        <v>0</v>
      </c>
      <c r="FW1330" s="61">
        <f t="array" ref="FW1330:FW1332">MMULT(FS1330:FU1332,GG1330:GG1332)</f>
        <v>-0.34350520114959782</v>
      </c>
      <c r="FX1330" s="13" t="e">
        <f>BX1331</f>
        <v>#REF!</v>
      </c>
      <c r="FY1330" s="17">
        <v>1</v>
      </c>
      <c r="FZ1330">
        <v>0</v>
      </c>
      <c r="GB1330" s="73">
        <f>(FD1330^2)*(1-COS(RADIANS(EY1330-45)))+(COS(RADIANS(EY1330-45)))</f>
        <v>-0.81791196800564647</v>
      </c>
      <c r="GC1330" s="73">
        <f>(FD1330*FD1331)*(1-COS(RADIANS(EY1330-45)))-FD1332*(SIN(RADIANS(EY1330-45)))</f>
        <v>0.57534338667714802</v>
      </c>
      <c r="GD1330" s="73">
        <f>(FD1330*FD1332)*(1-COS(RADIANS(EY1330-45)))+FD1331*(SIN(RADIANS(EY1330-45)))</f>
        <v>0</v>
      </c>
      <c r="GE1330" s="10"/>
      <c r="GF1330">
        <f t="array" ref="GF1330:GF1332">MMULT(GB1330:GD1332,FC1330:FC1332)</f>
        <v>-0.81791196800564647</v>
      </c>
      <c r="GG1330" s="1">
        <f t="array" ref="GG1330:GG1332">MMULT(FM1330:FO1332,GF1330:GF1332)</f>
        <v>-0.80761415842232109</v>
      </c>
      <c r="GI1330">
        <f>FA1330+FW1330</f>
        <v>0.51629443266534691</v>
      </c>
      <c r="GJ1330">
        <f>GI1330/(SQRT(GI1330^2+GI1331^2+GI1332^2))</f>
        <v>0.36507529442652809</v>
      </c>
      <c r="GL1330" t="e">
        <f>CH1331+DC1330</f>
        <v>#VALUE!</v>
      </c>
      <c r="GM1330" t="e">
        <f>GL1330/(SQRT(GL1330^2+GL1331^2+GL1332^2))</f>
        <v>#VALUE!</v>
      </c>
      <c r="GO1330" s="27">
        <f>FA1331*FW1332-FA1332*FW1331</f>
        <v>-0.37782107733007803</v>
      </c>
    </row>
    <row r="1331" spans="1:197" x14ac:dyDescent="0.2">
      <c r="A1331" s="83" t="s">
        <v>146</v>
      </c>
      <c r="B1331" s="17" t="s">
        <v>145</v>
      </c>
      <c r="C1331" s="17" t="s">
        <v>147</v>
      </c>
      <c r="M1331" s="17" t="s">
        <v>146</v>
      </c>
      <c r="N1331" s="17" t="s">
        <v>145</v>
      </c>
      <c r="O1331" s="17" t="s">
        <v>147</v>
      </c>
      <c r="P1331" s="1"/>
      <c r="Q1331" s="82" t="s">
        <v>148</v>
      </c>
      <c r="R1331" s="13"/>
      <c r="T1331" s="10"/>
      <c r="U1331" s="10"/>
      <c r="V1331" s="10"/>
      <c r="W1331" s="10"/>
      <c r="X1331" s="10"/>
      <c r="Y1331" s="10"/>
      <c r="Z1331" s="80"/>
      <c r="AA1331" s="23" t="s">
        <v>149</v>
      </c>
      <c r="AE1331" s="1"/>
      <c r="AG1331" s="80"/>
      <c r="AK1331" s="13"/>
      <c r="AL1331" s="81"/>
      <c r="AM1331" s="82" t="s">
        <v>150</v>
      </c>
      <c r="AO1331" s="13"/>
      <c r="AP1331" s="13"/>
      <c r="AS1331" s="1"/>
      <c r="AW1331" s="1"/>
      <c r="BV1331" s="4" t="s">
        <v>18</v>
      </c>
      <c r="BW1331" s="4" t="e">
        <f>DEGREES(ACOS(BW1327/(SQRT((BW1325^2)+(BW1326^2)+(BW1327^2)))))</f>
        <v>#REF!</v>
      </c>
      <c r="BX1331" s="4" t="e">
        <f>DEGREES(ATAN(BW1326/BW1325))</f>
        <v>#REF!</v>
      </c>
      <c r="BY1331" t="s">
        <v>8</v>
      </c>
      <c r="BZ1331" s="5">
        <f t="shared" ref="BZ1331:CA1333" si="2002">BZ1326</f>
        <v>0.93180266183863136</v>
      </c>
      <c r="CA1331" s="6">
        <f t="shared" si="2002"/>
        <v>-0.87956522186239505</v>
      </c>
      <c r="CB1331" s="7">
        <f>CY1330</f>
        <v>0.85367368978239799</v>
      </c>
      <c r="CC1331" s="8">
        <f>DU1330</f>
        <v>-0.35845845630762407</v>
      </c>
      <c r="CE1331" s="9">
        <f>((SUMPRODUCT(CB1331:CB1333,BZ1331:BZ1333))*(SUMPRODUCT(CB1331:(CB1333),CA1331:CA1333)))-((SUMPRODUCT(CC1331:CC1333,BZ1331:BZ1333))*(SUMPRODUCT(CC1331:CC1333,CA1331:CA1333)))</f>
        <v>-4.9960036108132044E-16</v>
      </c>
      <c r="CG1331">
        <v>1</v>
      </c>
      <c r="CH1331" t="s">
        <v>161</v>
      </c>
      <c r="CI1331" s="67"/>
      <c r="CJ1331" s="1" t="s">
        <v>8</v>
      </c>
      <c r="CK1331" s="5">
        <f t="shared" ref="CK1331:CL1333" si="2003">BZ1331</f>
        <v>0.93180266183863136</v>
      </c>
      <c r="CL1331" s="6">
        <f t="shared" si="2003"/>
        <v>-0.87956522186239505</v>
      </c>
      <c r="CM1331" s="7">
        <f>FA1330</f>
        <v>0.85979963381494473</v>
      </c>
      <c r="CN1331" s="8">
        <f>FW1330</f>
        <v>-0.34350520114959782</v>
      </c>
      <c r="CO1331" s="10"/>
      <c r="CP1331">
        <f t="shared" si="2001"/>
        <v>0.3492962422733713</v>
      </c>
      <c r="CQ1331">
        <f t="shared" si="2001"/>
        <v>-0.34518112468713447</v>
      </c>
      <c r="CR1331">
        <f>CJ1334</f>
        <v>0</v>
      </c>
      <c r="CS1331">
        <f>CM1334</f>
        <v>0</v>
      </c>
      <c r="CW1331" s="28"/>
      <c r="CY1331" s="61">
        <v>-0.12466358907321079</v>
      </c>
      <c r="DA1331" s="17">
        <v>0</v>
      </c>
      <c r="DB1331">
        <v>0</v>
      </c>
      <c r="DD1331" s="73">
        <f>(DB1330*DB1331)*(1-COS(RADIANS(CW1330+45)))+DB1332*(SIN(RADIANS(CW1330+45)))</f>
        <v>-0.82782852267656659</v>
      </c>
      <c r="DE1331" s="73">
        <f>(DB1331^2)*(1-COS(RADIANS(CW1330+45)))+(COS(RADIANS(CW1330+45)))</f>
        <v>0.56098122699706565</v>
      </c>
      <c r="DF1331" s="73">
        <f>(DB1331*DB1332)*(1-COS(RADIANS(CW1330+45)))-DB1330*(SIN(RADIANS(CW1330+45)))</f>
        <v>0</v>
      </c>
      <c r="DG1331" s="10"/>
      <c r="DH1331">
        <v>-0.82782852267656659</v>
      </c>
      <c r="DI1331" s="23">
        <f>SIN(RADIANS('[1]Biaxial Input'!$F$21))*(COS(RADIANS(0)))</f>
        <v>6.9756473744125524E-2</v>
      </c>
      <c r="DK1331" s="30">
        <f>(DI1330*DI1331)*(1-COS(RADIANS(CV1330)))+DI1332*(SIN(RADIANS(CV1330)))</f>
        <v>-1.6280160168985456E-2</v>
      </c>
      <c r="DL1331" s="30">
        <f>(DI1331^2)*(1-COS(RADIANS(CV1330)))+(COS(RADIANS(CV1330)))</f>
        <v>0.7671828628175249</v>
      </c>
      <c r="DM1331" s="30">
        <f>(DI1331*DI1332)*(1-COS(RADIANS(CV1330)))-DI1330*(SIN(RADIANS(CV1330)))</f>
        <v>-0.64122181137573508</v>
      </c>
      <c r="DO1331">
        <v>-0.64422872017631683</v>
      </c>
      <c r="DQ1331" s="28">
        <f>(DB1330*DB1331)*(1-COS(RADIANS(CU1330)))+DB1332*(SIN(RADIANS(CU1330)))</f>
        <v>0.64278760968653925</v>
      </c>
      <c r="DR1331" s="28">
        <f>(DB1331^2)*(1-COS(RADIANS(CU1330)))+(COS(RADIANS(CU1330)))</f>
        <v>0.76604444311897801</v>
      </c>
      <c r="DS1331" s="28">
        <f>(DB1331*DB1332)*(1-COS(RADIANS(CU1330)))-DB1330*(SIN(RADIANS(CU1330)))</f>
        <v>0</v>
      </c>
      <c r="DU1331" s="61">
        <v>-0.84500405020787417</v>
      </c>
      <c r="DW1331" s="17">
        <v>0</v>
      </c>
      <c r="DX1331">
        <v>0</v>
      </c>
      <c r="DZ1331" s="73">
        <f>(DB1330*DB1331)*(1-COS(RADIANS(CW1330-45)))+DB1332*(SIN(RADIANS(CW1330-45)))</f>
        <v>-0.56098122699706565</v>
      </c>
      <c r="EA1331" s="73">
        <f>(DB1331^2)*(1-COS(RADIANS(CW1330-45)))+(COS(RADIANS(CW1330-45)))</f>
        <v>-0.82782852267656659</v>
      </c>
      <c r="EB1331" s="73">
        <f>(DB1331*DB1332)*(1-COS(RADIANS(CW1330-45)))-DB1330*(SIN(RADIANS(CW1330-45)))</f>
        <v>0</v>
      </c>
      <c r="EC1331" s="10"/>
      <c r="ED1331">
        <v>-0.56098122699706565</v>
      </c>
      <c r="EE1331" s="1">
        <v>-0.41689800277286748</v>
      </c>
      <c r="EG1331">
        <f>CY1331+DU1331</f>
        <v>-0.96966763928108501</v>
      </c>
      <c r="EH1331">
        <f>EG1331/(SQRT(EG1330^2+EG1331^2+EG1332^2))</f>
        <v>-0.68565856323280638</v>
      </c>
      <c r="EJ1331">
        <f>Q1331+AM1331</f>
        <v>0</v>
      </c>
      <c r="EK1331">
        <f>EJ1331/(SQRT(EJ1330^2+EJ1331^2+EJ1332^2))</f>
        <v>0</v>
      </c>
      <c r="EM1331" s="23">
        <f>CY1332*DU1330-CY1330*DU1332</f>
        <v>0.52002610001006078</v>
      </c>
      <c r="EP1331" s="9">
        <f>((SUMPRODUCT(CM1331:CM1333,BZ1331:BZ1333))*(SUMPRODUCT(CM1331:CM1333,CA1331:CA1333)))-((SUMPRODUCT(CN1331:CN1333,BZ1331:BZ1333))*(SUMPRODUCT(CN1331:CN1333,CA1331:CA1333)))</f>
        <v>-3.1786196226070151E-2</v>
      </c>
      <c r="EY1331" s="28"/>
      <c r="EZ1331" s="10"/>
      <c r="FA1331" s="61">
        <v>-0.10989724807939494</v>
      </c>
      <c r="FB1331" s="13" t="e">
        <f>BW1332</f>
        <v>#REF!</v>
      </c>
      <c r="FC1331" s="17">
        <v>0</v>
      </c>
      <c r="FD1331">
        <v>0</v>
      </c>
      <c r="FF1331" s="73">
        <f>(FD1330*FD1331)*(1-COS(RADIANS(EY1330+45)))+FD1332*(SIN(RADIANS(EY1330+45)))</f>
        <v>-0.81791196800564681</v>
      </c>
      <c r="FG1331" s="73">
        <f>(FD1331^2)*(1-COS(RADIANS(EY1330+45)))+(COS(RADIANS(EY1330+45)))</f>
        <v>0.57534338667714768</v>
      </c>
      <c r="FH1331" s="73">
        <f>(FD1331*FD1332)*(1-COS(RADIANS(EY1330+45)))-FD1330*(SIN(RADIANS(EY1330+45)))</f>
        <v>0</v>
      </c>
      <c r="FI1331" s="10"/>
      <c r="FJ1331">
        <v>-0.81791196800564681</v>
      </c>
      <c r="FK1331" s="23">
        <f>SIN(RADIANS(176))*(COS(RADIANS(0)))</f>
        <v>6.9756473744125524E-2</v>
      </c>
      <c r="FM1331" s="30">
        <f>(FK1330*FK1331)*(1-COS(RADIANS(EX1330)))+FK1332*(SIN(RADIANS(EX1330)))</f>
        <v>-1.6280160168985456E-2</v>
      </c>
      <c r="FN1331" s="30">
        <f>(FK1331^2)*(1-COS(RADIANS(EX1330)))+(COS(RADIANS(EX1330)))</f>
        <v>0.7671828628175249</v>
      </c>
      <c r="FO1331" s="30">
        <f>(FK1331*FK1332)*(1-COS(RADIANS(EX1330)))-FK1330*(SIN(RADIANS(EX1330)))</f>
        <v>-0.64122181137573508</v>
      </c>
      <c r="FQ1331">
        <v>-0.63685472763455842</v>
      </c>
      <c r="FS1331" s="28">
        <f>(FD1330*FD1331)*(1-COS(RADIANS(EW1330)))+FD1332*(SIN(RADIANS(EW1330)))</f>
        <v>0.64278760968653925</v>
      </c>
      <c r="FT1331" s="28">
        <f>(FD1331^2)*(1-COS(RADIANS(EW1330)))+(COS(RADIANS(EW1330)))</f>
        <v>0.76604444311897801</v>
      </c>
      <c r="FU1331" s="28">
        <f>(FD1331*FD1332)*(1-COS(RADIANS(EW1330)))-FD1330*(SIN(RADIANS(EW1330)))</f>
        <v>0</v>
      </c>
      <c r="FW1331" s="61">
        <v>-0.84705103162259476</v>
      </c>
      <c r="FX1331" s="13" t="e">
        <f>BX1332</f>
        <v>#REF!</v>
      </c>
      <c r="FY1331" s="17">
        <v>0</v>
      </c>
      <c r="FZ1331">
        <v>0</v>
      </c>
      <c r="GB1331" s="73">
        <f>(FD1330*FD1331)*(1-COS(RADIANS(EY1330-45)))+FD1332*(SIN(RADIANS(EY1330-45)))</f>
        <v>-0.57534338667714802</v>
      </c>
      <c r="GC1331" s="73">
        <f>(FD1331^2)*(1-COS(RADIANS(EY1330-45)))+(COS(RADIANS(EY1330-45)))</f>
        <v>-0.81791196800564647</v>
      </c>
      <c r="GD1331" s="73">
        <f>(FD1331*FD1332)*(1-COS(RADIANS(EY1330-45)))-FD1330*(SIN(RADIANS(EY1330-45)))</f>
        <v>0</v>
      </c>
      <c r="GE1331" s="10"/>
      <c r="GF1331">
        <v>-0.57534338667714802</v>
      </c>
      <c r="GG1331" s="1">
        <v>-0.42807784865084264</v>
      </c>
      <c r="GI1331">
        <f>FA1331+FW1331</f>
        <v>-0.9569482797019897</v>
      </c>
      <c r="GJ1331">
        <f>GI1331/(SQRT(GI1330^2+GI1331^2+GI1332^2))</f>
        <v>-0.67666461782207776</v>
      </c>
      <c r="GL1331">
        <f>CH1332+DC1331</f>
        <v>-3.1786196226070151E-2</v>
      </c>
      <c r="GM1331" t="e">
        <f>GL1331/(SQRT(GL1330^2+GL1331^2+GL1332^2))</f>
        <v>#VALUE!</v>
      </c>
      <c r="GO1331" s="27">
        <f>FA1332*FW1330-FA1330*FW1332</f>
        <v>0.52002610001006078</v>
      </c>
    </row>
    <row r="1332" spans="1:197" x14ac:dyDescent="0.2">
      <c r="A1332" s="17">
        <f>A1237</f>
        <v>0</v>
      </c>
      <c r="B1332" s="17">
        <f t="shared" ref="B1332:C1332" si="2004">B1237</f>
        <v>0</v>
      </c>
      <c r="C1332" s="17">
        <f t="shared" si="2004"/>
        <v>111.4</v>
      </c>
      <c r="E1332" s="5" t="s">
        <v>4</v>
      </c>
      <c r="F1332" s="6" t="s">
        <v>5</v>
      </c>
      <c r="G1332" s="7" t="s">
        <v>6</v>
      </c>
      <c r="H1332" s="8" t="s">
        <v>1</v>
      </c>
      <c r="I1332">
        <v>1</v>
      </c>
      <c r="J1332" s="9" t="s">
        <v>7</v>
      </c>
      <c r="K1332">
        <v>1</v>
      </c>
      <c r="M1332" s="17">
        <f>A1332</f>
        <v>0</v>
      </c>
      <c r="N1332" s="17">
        <f t="shared" ref="N1332:O1332" si="2005">B1332</f>
        <v>0</v>
      </c>
      <c r="O1332" s="17">
        <f t="shared" si="2005"/>
        <v>111.4</v>
      </c>
      <c r="P1332" s="10"/>
      <c r="Q1332" s="61">
        <f t="array" ref="Q1332:Q1334">MMULT(AI1332:AK1334,AG1332:AG1334)</f>
        <v>-0.91636272956223963</v>
      </c>
      <c r="R1332" s="13"/>
      <c r="S1332" s="17">
        <v>1</v>
      </c>
      <c r="T1332">
        <v>0</v>
      </c>
      <c r="V1332" s="73">
        <f>(T1332^2)*(1-COS(RADIANS(O1332+45)))+(COS(RADIANS(O1332+45)))</f>
        <v>-0.91636272956223963</v>
      </c>
      <c r="W1332" s="73">
        <f>(T1332*T1333)*(1-COS(RADIANS(O1332+45)))-T1334*(SIN(RADIANS(O1332+45)))</f>
        <v>-0.40034903255689475</v>
      </c>
      <c r="X1332" s="73">
        <f>(T1332*T1334)*(1-COS(RADIANS(O1332+45)))+T1333*(SIN(RADIANS(O1332+45)))</f>
        <v>0</v>
      </c>
      <c r="Y1332" s="10"/>
      <c r="Z1332">
        <f t="array" ref="Z1332:Z1334">MMULT(V1332:X1334,S1332:S1334)</f>
        <v>-0.91636272956223963</v>
      </c>
      <c r="AA1332" s="23">
        <f>COS(RADIANS('[1]Biaxial Input'!$F$21))</f>
        <v>-0.9975640502598242</v>
      </c>
      <c r="AC1332" s="30">
        <f>(AA1332^2)*(1-COS(RADIANS(N1332)))+(COS(RADIANS(N1332)))</f>
        <v>1</v>
      </c>
      <c r="AD1332" s="30">
        <f>(AA1332*AA1333)*(1-COS(RADIANS(N1332)))-AA1334*(SIN(RADIANS(N1332)))</f>
        <v>0</v>
      </c>
      <c r="AE1332" s="30">
        <f>(AA1332*AA1334)*(1-COS(RADIANS(N1332)))+AA1333*(SIN(RADIANS(N1332)))</f>
        <v>0</v>
      </c>
      <c r="AG1332">
        <f t="array" ref="AG1332:AG1334">MMULT(AC1332:AE1334,Z1332:Z1334)</f>
        <v>-0.91636272956223963</v>
      </c>
      <c r="AI1332" s="28">
        <f>(T1332^2)*(1-COS(RADIANS(M1332)))+(COS(RADIANS(M1332)))</f>
        <v>1</v>
      </c>
      <c r="AJ1332" s="28">
        <f>(T1332*T1333)*(1-COS(RADIANS(M1332)))-T1334*(SIN(RADIANS(M1332)))</f>
        <v>0</v>
      </c>
      <c r="AK1332" s="28">
        <f>(T1332*T1334)*(1-COS(RADIANS(M1332)))+T1333*(SIN(RADIANS(M1332)))</f>
        <v>0</v>
      </c>
      <c r="AM1332" s="61">
        <f t="array" ref="AM1332:AM1334">MMULT(AI1332:AK1334,AW1332:AW1334)</f>
        <v>0.40034903255689491</v>
      </c>
      <c r="AN1332" s="13"/>
      <c r="AO1332" s="17">
        <v>1</v>
      </c>
      <c r="AP1332">
        <v>0</v>
      </c>
      <c r="AR1332" s="73">
        <f>(T1332^2)*(1-COS(RADIANS(O1332-45)))+(COS(RADIANS(O1332-45)))</f>
        <v>0.40034903255689491</v>
      </c>
      <c r="AS1332" s="73">
        <f>(T1332*T1333)*(1-COS(RADIANS(O1332-45)))-T1334*(SIN(RADIANS(O1332-45)))</f>
        <v>-0.91636272956223963</v>
      </c>
      <c r="AT1332" s="73">
        <f>(T1332*T1334)*(1-COS(RADIANS(O1332-45)))+T1333*(SIN(RADIANS(O1332-45)))</f>
        <v>0</v>
      </c>
      <c r="AU1332" s="10"/>
      <c r="AV1332">
        <f t="array" ref="AV1332:AV1334">MMULT(AR1332:AT1334,S1332:S1334)</f>
        <v>0.40034903255689491</v>
      </c>
      <c r="AW1332" s="1">
        <f t="array" ref="AW1332:AW1334">MMULT(AC1332:AE1334,AV1332:AV1334)</f>
        <v>0.40034903255689491</v>
      </c>
      <c r="BV1332" s="4" t="s">
        <v>20</v>
      </c>
      <c r="BW1332" s="4" t="e">
        <f>DEGREES(ACOS(BX1327/(SQRT((BX1325^2)+(BX1326^2)+(BX1327^2)))))</f>
        <v>#REF!</v>
      </c>
      <c r="BX1332" s="4" t="e">
        <f>DEGREES(ATAN(BX1326/BX1325))</f>
        <v>#REF!</v>
      </c>
      <c r="BY1332" t="s">
        <v>9</v>
      </c>
      <c r="BZ1332" s="5">
        <f t="shared" si="2002"/>
        <v>0.3492962422733713</v>
      </c>
      <c r="CA1332" s="6">
        <f t="shared" si="2002"/>
        <v>-0.34518112468713447</v>
      </c>
      <c r="CB1332" s="7">
        <f>CY1331</f>
        <v>-0.12466358907321079</v>
      </c>
      <c r="CC1332" s="8">
        <f>DU1331</f>
        <v>-0.84500405020787417</v>
      </c>
      <c r="CE1332" s="10"/>
      <c r="CH1332">
        <f>((SUMPRODUCT(CM1331:CM1333,CK1331:CK1333))*(SUMPRODUCT(CM1331:CM1333,CL1331:CL1333)))-((SUMPRODUCT(CN1331:CN1333,CK1331:CK1333))*(SUMPRODUCT(CN1331:CN1333,CL1331:CL1333)))</f>
        <v>-3.1786196226070151E-2</v>
      </c>
      <c r="CI1332" s="67"/>
      <c r="CJ1332" s="10" t="s">
        <v>9</v>
      </c>
      <c r="CK1332" s="5">
        <f t="shared" si="2003"/>
        <v>0.3492962422733713</v>
      </c>
      <c r="CL1332" s="6">
        <f t="shared" si="2003"/>
        <v>-0.34518112468713447</v>
      </c>
      <c r="CM1332" s="7">
        <f>FA1331</f>
        <v>-0.10989724807939494</v>
      </c>
      <c r="CN1332" s="8">
        <f>FW1331</f>
        <v>-0.84705103162259476</v>
      </c>
      <c r="CP1332">
        <f t="shared" si="2001"/>
        <v>-9.8670839279614439E-2</v>
      </c>
      <c r="CQ1332">
        <f t="shared" si="2001"/>
        <v>-0.32743703463395935</v>
      </c>
      <c r="CR1332">
        <f>CK1334</f>
        <v>0</v>
      </c>
      <c r="CS1332">
        <f>CN1334</f>
        <v>0</v>
      </c>
      <c r="CW1332" s="28"/>
      <c r="CY1332" s="61">
        <v>-0.50566809364709897</v>
      </c>
      <c r="DA1332" s="17">
        <v>0</v>
      </c>
      <c r="DB1332">
        <v>1</v>
      </c>
      <c r="DD1332" s="73">
        <f>(DB1330*DB1332)*(1-COS(RADIANS(CW1330+45)))-DB1331*(SIN(RADIANS(CW1330+45)))</f>
        <v>0</v>
      </c>
      <c r="DE1332" s="73">
        <f>(DB1331*DB1332)*(1-COS(RADIANS(CW1330+45)))+DB1330*(SIN(RADIANS(CW1330+45)))</f>
        <v>0</v>
      </c>
      <c r="DF1332" s="73">
        <f>(DB1332^2)*(1-COS(RADIANS(CW1330+45)))+(COS(RADIANS(CW1330+45)))</f>
        <v>1</v>
      </c>
      <c r="DG1332" s="10"/>
      <c r="DH1332">
        <v>0</v>
      </c>
      <c r="DI1332" s="23">
        <f>SIN(RADIANS('[1]Biaxial Input'!$F$21))*SIN(RADIANS(0))</f>
        <v>0</v>
      </c>
      <c r="DK1332" s="30">
        <f>(DI1330*DI1332)*(1-COS(RADIANS(CV1330)))-DI1331*(SIN(RADIANS(CV1330)))</f>
        <v>4.4838597018148282E-2</v>
      </c>
      <c r="DL1332" s="30">
        <f>(DI1331*DI1332)*(1-COS(RADIANS(CV1330)))+DI1330*(SIN(RADIANS(CV1330)))</f>
        <v>0.64122181137573508</v>
      </c>
      <c r="DM1332" s="30">
        <f>(DI1332^2)*(1-COS(RADIANS(CV1330)))+(COS(RADIANS(CV1330)))</f>
        <v>0.76604444311897801</v>
      </c>
      <c r="DO1332">
        <v>-0.50566809364709897</v>
      </c>
      <c r="DQ1332" s="28">
        <f>(DB1330*DB1332)*(1-COS(RADIANS(CU1330)))-DB1331*(SIN(RADIANS(CU1330)))</f>
        <v>0</v>
      </c>
      <c r="DR1332" s="28">
        <f>(DB1331*DB1332)*(1-COS(RADIANS(CU1330)))+DB1330*(SIN(RADIANS(CU1330)))</f>
        <v>0</v>
      </c>
      <c r="DS1332" s="28">
        <f>(DB1332^2)*(1-COS(RADIANS(CU1330)))+(COS(RADIANS(CU1330)))</f>
        <v>1</v>
      </c>
      <c r="DU1332" s="61">
        <v>-0.39683206805126442</v>
      </c>
      <c r="DW1332" s="17">
        <v>0</v>
      </c>
      <c r="DX1332">
        <v>1</v>
      </c>
      <c r="DZ1332" s="73">
        <f>(DB1330*DB1330)*(1-COS(RADIANS(CW1330-45)))-DB1330*(SIN(RADIANS(CW1330-45)))</f>
        <v>0</v>
      </c>
      <c r="EA1332" s="73">
        <f>(DB1331*DB1332)*(1-COS(RADIANS(CW1330-45)))+DB1330*(SIN(RADIANS(CW1330-45)))</f>
        <v>0</v>
      </c>
      <c r="EB1332" s="73">
        <f>(DB1332^2)*(1-COS(RADIANS(CW1330-45)))+(COS(RADIANS(CW1330-45)))</f>
        <v>1</v>
      </c>
      <c r="EC1332" s="10"/>
      <c r="ED1332">
        <v>0</v>
      </c>
      <c r="EE1332" s="1">
        <v>-0.39683206805126442</v>
      </c>
      <c r="EG1332">
        <f>CY1332+DU1332</f>
        <v>-0.90250016169836345</v>
      </c>
      <c r="EH1332">
        <f>EG1332/(SQRT(EG1330^2+EG1331^2+EG1332^2))</f>
        <v>-0.63816398435886845</v>
      </c>
      <c r="EJ1332">
        <f>Q1332+AM1332</f>
        <v>-0.51601369700534472</v>
      </c>
      <c r="EK1332">
        <f>EJ1332/(SQRT(EJ1330^2+EJ1331^2+EJ1332^2))</f>
        <v>-1</v>
      </c>
      <c r="EM1332" s="23">
        <f>CY1330*DU1331-CY1331*DU1330</f>
        <v>-0.76604444311897768</v>
      </c>
      <c r="ER1332">
        <f t="shared" ref="ER1332:ES1334" si="2006">CK1331</f>
        <v>0.93180266183863136</v>
      </c>
      <c r="ES1332">
        <f t="shared" si="2006"/>
        <v>-0.87956522186239505</v>
      </c>
      <c r="ET1332" t="e">
        <f>#REF!</f>
        <v>#REF!</v>
      </c>
      <c r="EU1332" t="e">
        <f>#REF!</f>
        <v>#REF!</v>
      </c>
      <c r="EY1332" s="28"/>
      <c r="EZ1332" s="10"/>
      <c r="FA1332" s="61">
        <v>-0.49866540340819981</v>
      </c>
      <c r="FB1332" s="13">
        <f>BW1333</f>
        <v>0</v>
      </c>
      <c r="FC1332" s="17">
        <v>0</v>
      </c>
      <c r="FD1332">
        <v>1</v>
      </c>
      <c r="FF1332" s="73">
        <f>(FD1330*FD1332)*(1-COS(RADIANS(EY1330+45)))-FD1331*(SIN(RADIANS(EY1330+45)))</f>
        <v>0</v>
      </c>
      <c r="FG1332" s="73">
        <f>(FD1331*FD1332)*(1-COS(RADIANS(EY1330+45)))+FD1330*(SIN(RADIANS(EY1330+45)))</f>
        <v>0</v>
      </c>
      <c r="FH1332" s="73">
        <f>(FD1332^2)*(1-COS(RADIANS(EY1330+45)))+(COS(RADIANS(EY1330+45)))</f>
        <v>1</v>
      </c>
      <c r="FI1332" s="10"/>
      <c r="FJ1332">
        <v>0</v>
      </c>
      <c r="FK1332" s="23">
        <f>SIN(RADIANS(176))*SIN(RADIANS(0))</f>
        <v>0</v>
      </c>
      <c r="FM1332" s="30">
        <f>(FK1330*FK1332)*(1-COS(RADIANS(EX1330)))-FK1331*(SIN(RADIANS(EX1330)))</f>
        <v>4.4838597018148282E-2</v>
      </c>
      <c r="FN1332" s="30">
        <f>(FK1331*FK1332)*(1-COS(RADIANS(EX1330)))+FK1330*(SIN(RADIANS(EX1330)))</f>
        <v>0.64122181137573508</v>
      </c>
      <c r="FO1332" s="30">
        <f>(FK1332^2)*(1-COS(RADIANS(EX1330)))+(COS(RADIANS(EX1330)))</f>
        <v>0.76604444311897801</v>
      </c>
      <c r="FQ1332">
        <v>-0.49866540340819981</v>
      </c>
      <c r="FS1332" s="28">
        <f>(FD1330*FD1332)*(1-COS(RADIANS(EW1330)))-FD1331*(SIN(RADIANS(EW1330)))</f>
        <v>0</v>
      </c>
      <c r="FT1332" s="28">
        <f>(FD1331*FD1332)*(1-COS(RADIANS(EW1330)))+FD1330*(SIN(RADIANS(EW1330)))</f>
        <v>0</v>
      </c>
      <c r="FU1332" s="28">
        <f>(FD1332^2)*(1-COS(RADIANS(EW1330)))+(COS(RADIANS(EW1330)))</f>
        <v>1</v>
      </c>
      <c r="FW1332" s="61">
        <v>-0.40559675369789661</v>
      </c>
      <c r="FX1332" s="13">
        <f>BX1333</f>
        <v>0</v>
      </c>
      <c r="FY1332" s="17">
        <v>0</v>
      </c>
      <c r="FZ1332">
        <v>1</v>
      </c>
      <c r="GB1332" s="73">
        <f>(FD1330*FD1330)*(1-COS(RADIANS(EY1330-45)))-FD1330*(SIN(RADIANS(EY1330-45)))</f>
        <v>0</v>
      </c>
      <c r="GC1332" s="73">
        <f>(FD1331*FD1332)*(1-COS(RADIANS(EY1330-45)))+FD1330*(SIN(RADIANS(EY1330-45)))</f>
        <v>0</v>
      </c>
      <c r="GD1332" s="73">
        <f>(FD1332^2)*(1-COS(RADIANS(EY1330-45)))+(COS(RADIANS(EY1330-45)))</f>
        <v>0.99999999999999989</v>
      </c>
      <c r="GE1332" s="10"/>
      <c r="GF1332">
        <v>0</v>
      </c>
      <c r="GG1332" s="1">
        <v>-0.40559675369789661</v>
      </c>
      <c r="GI1332">
        <f>FA1332+FW1332</f>
        <v>-0.90426215710609648</v>
      </c>
      <c r="GJ1332">
        <f>GI1332/(SQRT(GI1330^2+GI1331^2+GI1332^2))</f>
        <v>-0.63940990326009584</v>
      </c>
      <c r="GL1332" t="e">
        <f>#REF!+DC1332</f>
        <v>#REF!</v>
      </c>
      <c r="GM1332" t="e">
        <f>GL1332/(SQRT(GL1330^2+GL1331^2+GL1332^2))</f>
        <v>#REF!</v>
      </c>
      <c r="GO1332" s="27">
        <f>FA1330*FW1331-FA1331*FW1330</f>
        <v>-0.7660444431189779</v>
      </c>
    </row>
    <row r="1333" spans="1:197" x14ac:dyDescent="0.2">
      <c r="A1333" s="17">
        <f t="shared" ref="A1333:C1348" si="2007">A1238</f>
        <v>0</v>
      </c>
      <c r="B1333" s="17">
        <f t="shared" si="2007"/>
        <v>5</v>
      </c>
      <c r="C1333" s="17">
        <f t="shared" si="2007"/>
        <v>109</v>
      </c>
      <c r="D1333" s="1" t="s">
        <v>8</v>
      </c>
      <c r="E1333" s="5">
        <f>B1325</f>
        <v>0.93180233653995126</v>
      </c>
      <c r="F1333" s="6">
        <f>B1328</f>
        <v>-0.87956563998417769</v>
      </c>
      <c r="G1333" s="7">
        <f>Q1332</f>
        <v>-0.91636272956223963</v>
      </c>
      <c r="H1333" s="8">
        <f>AM1332</f>
        <v>0.40034903255689491</v>
      </c>
      <c r="J1333" s="9">
        <f>((SUMPRODUCT(G1333:G1335,E1333:E1335))*(SUMPRODUCT(G1333:G1335,F1333:F1335)))-((SUMPRODUCT(H1333:H1335,E1333:E1335))*(SUMPRODUCT(H1333:H1335,F1333:F1335)))</f>
        <v>-1.3516492149314496E-2</v>
      </c>
      <c r="P1333" s="10"/>
      <c r="Q1333" s="61">
        <v>0.40034903255689475</v>
      </c>
      <c r="S1333" s="17">
        <v>0</v>
      </c>
      <c r="T1333">
        <v>0</v>
      </c>
      <c r="V1333" s="73">
        <f>(T1332*T1333)*(1-COS(RADIANS(O1332+45)))+T1334*(SIN(RADIANS(O1332+45)))</f>
        <v>0.40034903255689475</v>
      </c>
      <c r="W1333" s="73">
        <f>(T1333^2)*(1-COS(RADIANS(O1332+45)))+(COS(RADIANS(O1332+45)))</f>
        <v>-0.91636272956223963</v>
      </c>
      <c r="X1333" s="73">
        <f>(T1333*T1334)*(1-COS(RADIANS(O1332+45)))-T1332*(SIN(RADIANS(O1332+45)))</f>
        <v>0</v>
      </c>
      <c r="Y1333" s="10"/>
      <c r="Z1333">
        <v>0.40034903255689475</v>
      </c>
      <c r="AA1333" s="23">
        <f>SIN(RADIANS('[1]Biaxial Input'!$F$21))*(COS(RADIANS(0)))</f>
        <v>6.9756473744125524E-2</v>
      </c>
      <c r="AC1333" s="30">
        <f>(AA1332*AA1333)*(1-COS(RADIANS(N1332)))+AA1334*(SIN(RADIANS(N1332)))</f>
        <v>0</v>
      </c>
      <c r="AD1333" s="30">
        <f>(AA1333^2)*(1-COS(RADIANS(N1332)))+(COS(RADIANS(N1332)))</f>
        <v>1</v>
      </c>
      <c r="AE1333" s="30">
        <f>(AA1333*AA1334)*(1-COS(RADIANS(N1332)))-AA1332*(SIN(RADIANS(N1332)))</f>
        <v>0</v>
      </c>
      <c r="AG1333">
        <v>0.40034903255689475</v>
      </c>
      <c r="AI1333" s="28">
        <f>(T1332*T1333)*(1-COS(RADIANS(M1332)))+T1334*(SIN(RADIANS(M1332)))</f>
        <v>0</v>
      </c>
      <c r="AJ1333" s="28">
        <f>(T1333^2)*(1-COS(RADIANS(M1332)))+(COS(RADIANS(M1332)))</f>
        <v>1</v>
      </c>
      <c r="AK1333" s="28">
        <f>(T1333*T1334)*(1-COS(RADIANS(M1332)))-T1332*(SIN(RADIANS(M1332)))</f>
        <v>0</v>
      </c>
      <c r="AM1333" s="61">
        <v>0.91636272956223963</v>
      </c>
      <c r="AO1333" s="17">
        <v>0</v>
      </c>
      <c r="AP1333">
        <v>0</v>
      </c>
      <c r="AR1333" s="73">
        <f>(T1332*T1333)*(1-COS(RADIANS(O1332-45)))+T1334*(SIN(RADIANS(O1332-45)))</f>
        <v>0.91636272956223963</v>
      </c>
      <c r="AS1333" s="73">
        <f>(T1333^2)*(1-COS(RADIANS(O1332-45)))+(COS(RADIANS(O1332-45)))</f>
        <v>0.40034903255689491</v>
      </c>
      <c r="AT1333" s="73">
        <f>(T1333*T1334)*(1-COS(RADIANS(O1332-45)))-T1332*(SIN(RADIANS(O1332-45)))</f>
        <v>0</v>
      </c>
      <c r="AU1333" s="10"/>
      <c r="AV1333">
        <v>0.91636272956223963</v>
      </c>
      <c r="AW1333" s="1">
        <v>0.91636272956223963</v>
      </c>
      <c r="BY1333" t="s">
        <v>10</v>
      </c>
      <c r="BZ1333" s="5">
        <f t="shared" si="2002"/>
        <v>-9.8670839279614439E-2</v>
      </c>
      <c r="CA1333" s="6">
        <f t="shared" si="2002"/>
        <v>-0.32743703463395935</v>
      </c>
      <c r="CB1333" s="7">
        <f>CY1332</f>
        <v>-0.50566809364709897</v>
      </c>
      <c r="CC1333" s="8">
        <f>DU1332</f>
        <v>-0.39683206805126442</v>
      </c>
      <c r="CE1333" s="10"/>
      <c r="CG1333" s="10" t="s">
        <v>160</v>
      </c>
      <c r="CH1333" s="10">
        <f>-CH1330*((EY1330-CW1330)/(CH1332-CE1331))</f>
        <v>259.12368332114198</v>
      </c>
      <c r="CI1333" s="67"/>
      <c r="CJ1333" s="10" t="s">
        <v>10</v>
      </c>
      <c r="CK1333" s="5">
        <f t="shared" si="2003"/>
        <v>-9.8670839279614439E-2</v>
      </c>
      <c r="CL1333" s="6">
        <f t="shared" si="2003"/>
        <v>-0.32743703463395935</v>
      </c>
      <c r="CM1333" s="7">
        <f>FA1332</f>
        <v>-0.49866540340819981</v>
      </c>
      <c r="CN1333" s="8">
        <f>FW1332</f>
        <v>-0.40559675369789661</v>
      </c>
      <c r="CW1333" s="28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EE1333" s="1"/>
      <c r="EI1333" s="64">
        <f>(DEGREES(ACOS((EH1330*EK1330+EH1331*EK1331+EH1332*EK1332)/((SQRT(EH1330^2+EH1331^2+EH1332^2))*(SQRT(EK1330^2+EK1331^2+EK1332^2))))))</f>
        <v>50.344951717197148</v>
      </c>
      <c r="ER1333">
        <f t="shared" si="2006"/>
        <v>0.3492962422733713</v>
      </c>
      <c r="ES1333">
        <f t="shared" si="2006"/>
        <v>-0.34518112468713447</v>
      </c>
      <c r="ET1333" t="e">
        <f>#REF!</f>
        <v>#REF!</v>
      </c>
      <c r="EU1333" t="e">
        <f>#REF!</f>
        <v>#REF!</v>
      </c>
      <c r="EY1333" s="28"/>
      <c r="EZ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  <c r="FR1333" s="10"/>
      <c r="GG1333" s="1"/>
      <c r="GK1333" s="64" t="e">
        <f>(DEGREES(ACOS((GJ1330*GM1330+GJ1331*GM1331+GJ1332*GM1332)/((SQRT(GJ1330^2+GJ1331^2+GJ1332^2))*(SQRT(GM1330^2+GM1331^2+GM1332^2))))))</f>
        <v>#VALUE!</v>
      </c>
    </row>
    <row r="1334" spans="1:197" x14ac:dyDescent="0.2">
      <c r="A1334" s="17">
        <f t="shared" si="2007"/>
        <v>85</v>
      </c>
      <c r="B1334" s="17">
        <f t="shared" si="2007"/>
        <v>10</v>
      </c>
      <c r="C1334" s="17">
        <f t="shared" si="2007"/>
        <v>114.6</v>
      </c>
      <c r="D1334" s="10" t="s">
        <v>9</v>
      </c>
      <c r="E1334" s="5">
        <f t="shared" ref="E1334:E1335" si="2008">B1326</f>
        <v>0.34929717323698622</v>
      </c>
      <c r="F1334" s="6">
        <f t="shared" ref="F1334:F1335" si="2009">B1329</f>
        <v>-0.34518021343056071</v>
      </c>
      <c r="G1334" s="7">
        <f t="shared" ref="G1334:G1335" si="2010">Q1333</f>
        <v>0.40034903255689475</v>
      </c>
      <c r="H1334" s="8">
        <f t="shared" ref="H1334:H1335" si="2011">AM1333</f>
        <v>0.91636272956223963</v>
      </c>
      <c r="J1334" s="10"/>
      <c r="P1334" s="10"/>
      <c r="Q1334" s="61">
        <v>0</v>
      </c>
      <c r="S1334" s="17">
        <v>0</v>
      </c>
      <c r="T1334">
        <v>1</v>
      </c>
      <c r="V1334" s="73">
        <f>(T1332*T1334)*(1-COS(RADIANS(O1332+45)))-T1333*(SIN(RADIANS(O1332+45)))</f>
        <v>0</v>
      </c>
      <c r="W1334" s="73">
        <f>(T1333*T1334)*(1-COS(RADIANS(O1332+45)))+T1332*(SIN(RADIANS(O1332+45)))</f>
        <v>0</v>
      </c>
      <c r="X1334" s="73">
        <f>(T1334^2)*(1-COS(RADIANS(O1332+45)))+(COS(RADIANS(O1332+45)))</f>
        <v>1</v>
      </c>
      <c r="Y1334" s="10"/>
      <c r="Z1334">
        <v>0</v>
      </c>
      <c r="AA1334" s="23">
        <f>SIN(RADIANS('[1]Biaxial Input'!$F$21))*SIN(RADIANS(0))</f>
        <v>0</v>
      </c>
      <c r="AC1334" s="30">
        <f>(AA1332*AA1334)*(1-COS(RADIANS(N1332)))-AA1333*(SIN(RADIANS(N1332)))</f>
        <v>0</v>
      </c>
      <c r="AD1334" s="30">
        <f>(AA1333*AA1334)*(1-COS(RADIANS(N1332)))+AA1332*(SIN(RADIANS(N1332)))</f>
        <v>0</v>
      </c>
      <c r="AE1334" s="30">
        <f>(AA1334^2)*(1-COS(RADIANS(N1332)))+(COS(RADIANS(N1332)))</f>
        <v>1</v>
      </c>
      <c r="AG1334">
        <v>0</v>
      </c>
      <c r="AI1334" s="28">
        <f>(T1332*T1334)*(1-COS(RADIANS(M1332)))-T1333*(SIN(RADIANS(M1332)))</f>
        <v>0</v>
      </c>
      <c r="AJ1334" s="28">
        <f>(T1333*T1334)*(1-COS(RADIANS(M1332)))+T1332*(SIN(RADIANS(M1332)))</f>
        <v>0</v>
      </c>
      <c r="AK1334" s="28">
        <f>(T1334^2)*(1-COS(RADIANS(M1332)))+(COS(RADIANS(M1332)))</f>
        <v>1</v>
      </c>
      <c r="AM1334" s="61">
        <v>0</v>
      </c>
      <c r="AO1334" s="17">
        <v>0</v>
      </c>
      <c r="AP1334">
        <v>1</v>
      </c>
      <c r="AR1334" s="73">
        <f>(T1332*T1332)*(1-COS(RADIANS(O1332-45)))-T1332*(SIN(RADIANS(O1332-45)))</f>
        <v>0</v>
      </c>
      <c r="AS1334" s="73">
        <f>(T1333*T1334)*(1-COS(RADIANS(O1332-45)))+T1332*(SIN(RADIANS(O1332-45)))</f>
        <v>0</v>
      </c>
      <c r="AT1334" s="73">
        <f>(T1334^2)*(1-COS(RADIANS(O1332-45)))+(COS(RADIANS(O1332-45)))</f>
        <v>1</v>
      </c>
      <c r="AU1334" s="10"/>
      <c r="AV1334">
        <v>0</v>
      </c>
      <c r="AW1334" s="1">
        <v>0</v>
      </c>
      <c r="CS1334" s="15"/>
      <c r="CW1334" s="28"/>
      <c r="CY1334" s="82" t="s">
        <v>148</v>
      </c>
      <c r="CZ1334" s="13"/>
      <c r="DB1334" s="10"/>
      <c r="DC1334" s="10"/>
      <c r="DD1334" s="10"/>
      <c r="DE1334" s="10"/>
      <c r="DF1334" s="10"/>
      <c r="DG1334" s="10"/>
      <c r="DH1334" s="80"/>
      <c r="DI1334" s="23" t="s">
        <v>149</v>
      </c>
      <c r="DM1334" s="1"/>
      <c r="DO1334" s="80"/>
      <c r="DS1334" s="13"/>
      <c r="DT1334" s="81"/>
      <c r="DU1334" s="82" t="s">
        <v>150</v>
      </c>
      <c r="DW1334" s="13"/>
      <c r="DX1334" s="13"/>
      <c r="EA1334" s="1"/>
      <c r="EE1334" s="1"/>
      <c r="ER1334">
        <f t="shared" si="2006"/>
        <v>-9.8670839279614439E-2</v>
      </c>
      <c r="ES1334">
        <f t="shared" si="2006"/>
        <v>-0.32743703463395935</v>
      </c>
      <c r="ET1334" t="e">
        <f>#REF!</f>
        <v>#REF!</v>
      </c>
      <c r="EU1334" t="e">
        <f>#REF!</f>
        <v>#REF!</v>
      </c>
      <c r="EY1334" s="28"/>
      <c r="EZ1334" s="10"/>
      <c r="FA1334" s="82" t="s">
        <v>148</v>
      </c>
      <c r="FB1334" s="13"/>
      <c r="FD1334" s="10"/>
      <c r="FE1334" s="10"/>
      <c r="FF1334" s="10"/>
      <c r="FG1334" s="10"/>
      <c r="FH1334" s="10"/>
      <c r="FI1334" s="10"/>
      <c r="FJ1334" s="80"/>
      <c r="FK1334" s="23" t="s">
        <v>149</v>
      </c>
      <c r="FO1334" s="1"/>
      <c r="FQ1334" s="80"/>
      <c r="FU1334" s="13"/>
      <c r="FV1334" s="81"/>
      <c r="FW1334" s="82" t="s">
        <v>150</v>
      </c>
      <c r="FY1334" s="13"/>
      <c r="FZ1334" s="13"/>
      <c r="GC1334" s="1"/>
      <c r="GG1334" s="1"/>
      <c r="GK1334" s="13"/>
    </row>
    <row r="1335" spans="1:197" x14ac:dyDescent="0.2">
      <c r="A1335" s="17">
        <f t="shared" si="2007"/>
        <v>140</v>
      </c>
      <c r="B1335" s="17">
        <f t="shared" si="2007"/>
        <v>15</v>
      </c>
      <c r="C1335" s="17">
        <f t="shared" si="2007"/>
        <v>151.4</v>
      </c>
      <c r="D1335" s="10" t="s">
        <v>10</v>
      </c>
      <c r="E1335" s="5">
        <f t="shared" si="2008"/>
        <v>-9.8670615622576494E-2</v>
      </c>
      <c r="F1335" s="6">
        <f t="shared" si="2009"/>
        <v>-0.32743687210706163</v>
      </c>
      <c r="G1335" s="7">
        <f t="shared" si="2010"/>
        <v>0</v>
      </c>
      <c r="H1335" s="8">
        <f t="shared" si="2011"/>
        <v>0</v>
      </c>
      <c r="J1335" s="10"/>
      <c r="P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W1335" s="1"/>
      <c r="BZ1335" s="5" t="s">
        <v>4</v>
      </c>
      <c r="CA1335" s="6" t="s">
        <v>5</v>
      </c>
      <c r="CB1335" s="7" t="s">
        <v>6</v>
      </c>
      <c r="CC1335" s="8" t="s">
        <v>1</v>
      </c>
      <c r="CD1335">
        <v>18</v>
      </c>
      <c r="CE1335" s="9" t="s">
        <v>7</v>
      </c>
      <c r="CG1335" s="90" t="s">
        <v>157</v>
      </c>
      <c r="CH1335" s="61">
        <f>CE1336-((CH1337-CE1336)/(EY1335-CW1335))*CW1335</f>
        <v>6.381198693861541</v>
      </c>
      <c r="CI1335" s="10"/>
      <c r="CK1335" s="5" t="s">
        <v>4</v>
      </c>
      <c r="CL1335" s="6" t="s">
        <v>5</v>
      </c>
      <c r="CM1335" s="7" t="s">
        <v>6</v>
      </c>
      <c r="CN1335" s="8" t="s">
        <v>1</v>
      </c>
      <c r="CO1335" s="10"/>
      <c r="CP1335">
        <f t="shared" ref="CP1335:CQ1337" si="2012">BZ1336</f>
        <v>0.93180266183863136</v>
      </c>
      <c r="CQ1335">
        <f t="shared" si="2012"/>
        <v>-0.87956522186239505</v>
      </c>
      <c r="CR1335">
        <f>CI1339</f>
        <v>0</v>
      </c>
      <c r="CS1335">
        <f>CL1339</f>
        <v>0</v>
      </c>
      <c r="CU1335" s="17">
        <f>CU1239</f>
        <v>60</v>
      </c>
      <c r="CV1335" s="17">
        <f>CV1239</f>
        <v>-45</v>
      </c>
      <c r="CW1335" s="31">
        <f>CH1242</f>
        <v>245.36873756602247</v>
      </c>
      <c r="CY1335" s="61">
        <f t="array" ref="CY1335:CY1337">MMULT(DQ1335:DS1337,DO1335:DO1337)</f>
        <v>0.76471846068633387</v>
      </c>
      <c r="CZ1335" s="13"/>
      <c r="DA1335" s="17">
        <v>1</v>
      </c>
      <c r="DB1335">
        <v>0</v>
      </c>
      <c r="DD1335" s="73">
        <f>(DB1335^2)*(1-COS(RADIANS(CW1335+45)))+(COS(RADIANS(CW1335+45)))</f>
        <v>0.34806058403349827</v>
      </c>
      <c r="DE1335" s="73">
        <f>(DB1335*DB1336)*(1-COS(RADIANS(CW1335+45)))-DB1337*(SIN(RADIANS(CW1335+45)))</f>
        <v>0.93747204216566382</v>
      </c>
      <c r="DF1335" s="73">
        <f>(DB1335*DB1337)*(1-COS(RADIANS(CW1335+45)))+DB1336*(SIN(RADIANS(CW1335+45)))</f>
        <v>0</v>
      </c>
      <c r="DG1335" s="10"/>
      <c r="DH1335">
        <f t="array" ref="DH1335:DH1337">MMULT(DD1335:DF1337,DA1335:DA1337)</f>
        <v>0.34806058403349827</v>
      </c>
      <c r="DI1335" s="23">
        <f>COS(RADIANS('[1]Biaxial Input'!$F$21))</f>
        <v>-0.9975640502598242</v>
      </c>
      <c r="DK1335" s="30">
        <f>(DI1335^2)*(1-COS(RADIANS(CV1335)))+(COS(RADIANS(CV1335)))</f>
        <v>0.99857479166422358</v>
      </c>
      <c r="DL1335" s="30">
        <f>(DI1335*DI1336)*(1-COS(RADIANS(CV1335)))-DI1337*(SIN(RADIANS(CV1335)))</f>
        <v>-2.0381428756221641E-2</v>
      </c>
      <c r="DM1335" s="30">
        <f>(DI1335*DI1337)*(1-COS(RADIANS(CV1335)))+DI1336*(SIN(RADIANS(CV1335)))</f>
        <v>-4.9325275616132508E-2</v>
      </c>
      <c r="DO1335">
        <f t="array" ref="DO1335:DO1337">MMULT(DK1335:DM1337,DH1335:DH1337)</f>
        <v>0.36667154482612763</v>
      </c>
      <c r="DQ1335" s="28">
        <f>(DB1335^2)*(1-COS(RADIANS(CU1335)))+(COS(RADIANS(CU1335)))</f>
        <v>0.50000000000000011</v>
      </c>
      <c r="DR1335" s="28">
        <f>(DB1335*DB1336)*(1-COS(RADIANS(CU1335)))-DB1337*(SIN(RADIANS(CU1335)))</f>
        <v>-0.8660254037844386</v>
      </c>
      <c r="DS1335" s="28">
        <f>(DB1335*DB1337)*(1-COS(RADIANS(CU1335)))+DB1336*(SIN(RADIANS(CU1335)))</f>
        <v>0</v>
      </c>
      <c r="DU1335" s="61">
        <f t="array" ref="DU1335:DU1337">MMULT(DQ1335:DS1337,EE1335:EE1337)</f>
        <v>-0.2674958458211012</v>
      </c>
      <c r="DV1335" s="13"/>
      <c r="DW1335" s="17">
        <v>1</v>
      </c>
      <c r="DX1335">
        <v>0</v>
      </c>
      <c r="DZ1335" s="73">
        <f>(DB1335^2)*(1-COS(RADIANS(CW1335-45)))+(COS(RADIANS(CW1335-45)))</f>
        <v>-0.93747204216566371</v>
      </c>
      <c r="EA1335" s="73">
        <f>(DB1335*DB1336)*(1-COS(RADIANS(CW1335-45)))-DB1337*(SIN(RADIANS(CW1335-45)))</f>
        <v>0.34806058403349838</v>
      </c>
      <c r="EB1335" s="73">
        <f>(DB1335*DB1337)*(1-COS(RADIANS(CW1335-45)))+DB1336*(SIN(RADIANS(CW1335-45)))</f>
        <v>0</v>
      </c>
      <c r="EC1335" s="10"/>
      <c r="ED1335">
        <f t="array" ref="ED1335:ED1337">MMULT(DZ1335:EB1337,DA1335:DA1337)</f>
        <v>-0.93747204216566371</v>
      </c>
      <c r="EE1335" s="1">
        <f t="array" ref="EE1335:EE1337">MMULT(DK1335:DM1337,ED1335:ED1337)</f>
        <v>-0.92904197720028425</v>
      </c>
      <c r="EG1335">
        <f>CY1335+DU1335</f>
        <v>0.49722261486523267</v>
      </c>
      <c r="EH1335">
        <f>EG1335/(SQRT(EG1335^2+EG1336^2+EG1337^2))</f>
        <v>0.35158948273051299</v>
      </c>
      <c r="EJ1335">
        <f>Q1335+AM1335</f>
        <v>0</v>
      </c>
      <c r="EK1335">
        <f>EJ1335/(SQRT(EJ1335^2+EJ1336^2+EJ1337^2))</f>
        <v>0</v>
      </c>
      <c r="EM1335" s="23">
        <f>CY1336*DU1337-CY1337*DU1336</f>
        <v>-0.58621808941210418</v>
      </c>
      <c r="EO1335" s="15">
        <v>18</v>
      </c>
      <c r="EP1335" s="9" t="s">
        <v>7</v>
      </c>
      <c r="EW1335" s="17">
        <f>CU1335</f>
        <v>60</v>
      </c>
      <c r="EX1335" s="17">
        <f>CV1335</f>
        <v>-45</v>
      </c>
      <c r="EY1335" s="31">
        <f>1+CW1335</f>
        <v>246.36873756602247</v>
      </c>
      <c r="EZ1335" s="10"/>
      <c r="FA1335" s="61">
        <f t="array" ref="FA1335:FA1337">MMULT(FS1335:FU1337,FQ1335:FQ1337)</f>
        <v>0.76927043658232908</v>
      </c>
      <c r="FB1335" s="13">
        <f>BW1336</f>
        <v>0</v>
      </c>
      <c r="FC1335" s="17">
        <v>1</v>
      </c>
      <c r="FD1335">
        <v>0</v>
      </c>
      <c r="FF1335" s="73">
        <f>(FD1335^2)*(1-COS(RADIANS(EY1335+45)))+(COS(RADIANS(EY1335+45)))</f>
        <v>0.36436871582414587</v>
      </c>
      <c r="FG1335" s="73">
        <f>(FD1335*FD1336)*(1-COS(RADIANS(EY1335+45)))-FD1337*(SIN(RADIANS(EY1335+45)))</f>
        <v>0.93125476585554334</v>
      </c>
      <c r="FH1335" s="73">
        <f>(FD1335*FD1337)*(1-COS(RADIANS(EY1335+45)))+FD1336*(SIN(RADIANS(EY1335+45)))</f>
        <v>0</v>
      </c>
      <c r="FI1335" s="10"/>
      <c r="FJ1335">
        <f t="array" ref="FJ1335:FJ1337">MMULT(FF1335:FH1337,FC1335:FC1337)</f>
        <v>0.36436871582414587</v>
      </c>
      <c r="FK1335" s="23">
        <f>COS(RADIANS(176))</f>
        <v>-0.9975640502598242</v>
      </c>
      <c r="FM1335" s="30">
        <f>(FK1335^2)*(1-COS(RADIANS(EX1335)))+(COS(RADIANS(EX1335)))</f>
        <v>0.99857479166422358</v>
      </c>
      <c r="FN1335" s="30">
        <f>(FK1335*FK1336)*(1-COS(RADIANS(EX1335)))-FK1337*(SIN(RADIANS(EX1335)))</f>
        <v>-2.0381428756221641E-2</v>
      </c>
      <c r="FO1335" s="30">
        <f>(FK1335*FK1337)*(1-COS(RADIANS(EX1335)))+FK1336*(SIN(RADIANS(EX1335)))</f>
        <v>-4.9325275616132508E-2</v>
      </c>
      <c r="FQ1335">
        <f t="array" ref="FQ1335:FQ1337">MMULT(FM1335:FO1337,FJ1335:FJ1337)</f>
        <v>0.38282971715723374</v>
      </c>
      <c r="FS1335" s="28">
        <f>(FD1335^2)*(1-COS(RADIANS(EW1335)))+(COS(RADIANS(EW1335)))</f>
        <v>0.50000000000000011</v>
      </c>
      <c r="FT1335" s="28">
        <f>(FD1335*FD1336)*(1-COS(RADIANS(EW1335)))-FD1337*(SIN(RADIANS(EW1335)))</f>
        <v>-0.8660254037844386</v>
      </c>
      <c r="FU1335" s="28">
        <f>(FD1335*FD1337)*(1-COS(RADIANS(EW1335)))+FD1336*(SIN(RADIANS(EW1335)))</f>
        <v>0</v>
      </c>
      <c r="FW1335" s="61">
        <f t="array" ref="FW1335:FW1337">MMULT(FS1335:FU1337,GG1335:GG1337)</f>
        <v>-0.25410892752214553</v>
      </c>
      <c r="FX1335" s="13">
        <f>BX1336</f>
        <v>0</v>
      </c>
      <c r="FY1335" s="17">
        <v>1</v>
      </c>
      <c r="FZ1335">
        <v>0</v>
      </c>
      <c r="GB1335" s="73">
        <f>(FD1335^2)*(1-COS(RADIANS(EY1335-45)))+(COS(RADIANS(EY1335-45)))</f>
        <v>-0.93125476585554312</v>
      </c>
      <c r="GC1335" s="73">
        <f>(FD1335*FD1336)*(1-COS(RADIANS(EY1335-45)))-FD1337*(SIN(RADIANS(EY1335-45)))</f>
        <v>0.36436871582414632</v>
      </c>
      <c r="GD1335" s="73">
        <f>(FD1335*FD1337)*(1-COS(RADIANS(EY1335-45)))+FD1336*(SIN(RADIANS(EY1335-45)))</f>
        <v>0</v>
      </c>
      <c r="GE1335" s="10"/>
      <c r="GF1335">
        <f t="array" ref="GF1335:GF1337">MMULT(GB1335:GD1337,FC1335:FC1337)</f>
        <v>-0.93125476585554312</v>
      </c>
      <c r="GG1335" s="1">
        <f t="array" ref="GG1335:GG1337">MMULT(FM1335:FO1337,GF1335:GF1337)</f>
        <v>-0.92250117877794846</v>
      </c>
      <c r="GI1335">
        <f>FA1335+FW1335</f>
        <v>0.51516150906018354</v>
      </c>
      <c r="GJ1335">
        <f>GI1335/(SQRT(GI1335^2+GI1336^2+GI1337^2))</f>
        <v>0.36427419646275067</v>
      </c>
      <c r="GL1335" t="e">
        <f>CH1336+DC1335</f>
        <v>#VALUE!</v>
      </c>
      <c r="GM1335" t="e">
        <f>GL1335/(SQRT(GL1335^2+GL1336^2+GL1337^2))</f>
        <v>#VALUE!</v>
      </c>
      <c r="GO1335" s="27">
        <f>FA1336*FW1337-FA1337*FW1336</f>
        <v>-0.58621808941210418</v>
      </c>
    </row>
    <row r="1336" spans="1:197" x14ac:dyDescent="0.2">
      <c r="A1336" s="17">
        <f t="shared" si="2007"/>
        <v>90</v>
      </c>
      <c r="B1336" s="17">
        <f t="shared" si="2007"/>
        <v>20</v>
      </c>
      <c r="C1336" s="17">
        <f t="shared" si="2007"/>
        <v>201.2</v>
      </c>
      <c r="J1336" s="10"/>
      <c r="P1336" s="10"/>
      <c r="Q1336" s="82" t="s">
        <v>148</v>
      </c>
      <c r="R1336" s="13"/>
      <c r="T1336" s="10"/>
      <c r="U1336" s="10"/>
      <c r="V1336" s="10"/>
      <c r="W1336" s="10"/>
      <c r="X1336" s="10"/>
      <c r="Y1336" s="10"/>
      <c r="Z1336" s="80"/>
      <c r="AA1336" s="23" t="s">
        <v>149</v>
      </c>
      <c r="AE1336" s="1"/>
      <c r="AG1336" s="80"/>
      <c r="AK1336" s="13"/>
      <c r="AL1336" s="81"/>
      <c r="AM1336" s="82" t="s">
        <v>150</v>
      </c>
      <c r="AO1336" s="13"/>
      <c r="AP1336" s="13"/>
      <c r="AS1336" s="1"/>
      <c r="AW1336" s="1"/>
      <c r="BY1336" t="s">
        <v>8</v>
      </c>
      <c r="BZ1336" s="5">
        <f t="shared" ref="BZ1336:CA1338" si="2013">BZ1331</f>
        <v>0.93180266183863136</v>
      </c>
      <c r="CA1336" s="6">
        <f t="shared" si="2013"/>
        <v>-0.87956522186239505</v>
      </c>
      <c r="CB1336" s="7">
        <f>CY1335</f>
        <v>0.76471846068633387</v>
      </c>
      <c r="CC1336" s="8">
        <f>DU1335</f>
        <v>-0.2674958458211012</v>
      </c>
      <c r="CE1336" s="9">
        <f>((SUMPRODUCT(CB1336:CB1338,BZ1336:BZ1338))*(SUMPRODUCT(CB1336:CB1338,CA1336:CA1338)))-((SUMPRODUCT(CC1336:CC1338,BZ1336:BZ1338))*(SUMPRODUCT(CC1336:CC1338,CA1336:CA1338)))</f>
        <v>0</v>
      </c>
      <c r="CG1336">
        <v>1</v>
      </c>
      <c r="CH1336" t="s">
        <v>161</v>
      </c>
      <c r="CI1336" s="67"/>
      <c r="CJ1336" s="1" t="s">
        <v>8</v>
      </c>
      <c r="CK1336" s="5">
        <f t="shared" ref="CK1336:CL1338" si="2014">BZ1336</f>
        <v>0.93180266183863136</v>
      </c>
      <c r="CL1336" s="6">
        <f t="shared" si="2014"/>
        <v>-0.87956522186239505</v>
      </c>
      <c r="CM1336" s="7">
        <f>FA1335</f>
        <v>0.76927043658232908</v>
      </c>
      <c r="CN1336" s="8">
        <f>FW1335</f>
        <v>-0.25410892752214553</v>
      </c>
      <c r="CO1336" s="10"/>
      <c r="CP1336">
        <f t="shared" si="2012"/>
        <v>0.3492962422733713</v>
      </c>
      <c r="CQ1336">
        <f t="shared" si="2012"/>
        <v>-0.34518112468713447</v>
      </c>
      <c r="CR1336">
        <f>CJ1339</f>
        <v>0</v>
      </c>
      <c r="CS1336">
        <f>CM1339</f>
        <v>0</v>
      </c>
      <c r="CW1336" s="28"/>
      <c r="CY1336" s="61">
        <v>-1.8114578912449775E-2</v>
      </c>
      <c r="DA1336" s="17">
        <v>0</v>
      </c>
      <c r="DB1336">
        <v>0</v>
      </c>
      <c r="DD1336" s="73">
        <f>(DB1335*DB1336)*(1-COS(RADIANS(CW1335+45)))+DB1337*(SIN(RADIANS(CW1335+45)))</f>
        <v>-0.93747204216566382</v>
      </c>
      <c r="DE1336" s="73">
        <f>(DB1336^2)*(1-COS(RADIANS(CW1335+45)))+(COS(RADIANS(CW1335+45)))</f>
        <v>0.34806058403349827</v>
      </c>
      <c r="DF1336" s="73">
        <f>(DB1336*DB1337)*(1-COS(RADIANS(CW1335+45)))-DB1335*(SIN(RADIANS(CW1335+45)))</f>
        <v>0</v>
      </c>
      <c r="DG1336" s="10"/>
      <c r="DH1336">
        <v>-0.93747204216566382</v>
      </c>
      <c r="DI1336" s="23">
        <f>SIN(RADIANS('[1]Biaxial Input'!$F$21))*(COS(RADIANS(0)))</f>
        <v>6.9756473744125524E-2</v>
      </c>
      <c r="DK1336" s="30">
        <f>(DI1335*DI1336)*(1-COS(RADIANS(CV1335)))+DI1337*(SIN(RADIANS(CV1335)))</f>
        <v>-2.0381428756221641E-2</v>
      </c>
      <c r="DL1336" s="30">
        <f>(DI1336^2)*(1-COS(RADIANS(CV1335)))+(COS(RADIANS(CV1335)))</f>
        <v>0.70853198952232399</v>
      </c>
      <c r="DM1336" s="30">
        <f>(DI1336*DI1337)*(1-COS(RADIANS(CV1335)))-DI1335*(SIN(RADIANS(CV1335)))</f>
        <v>-0.70538430460663959</v>
      </c>
      <c r="DO1336">
        <v>-0.6713229031535215</v>
      </c>
      <c r="DQ1336" s="28">
        <f>(DB1335*DB1336)*(1-COS(RADIANS(CU1335)))+DB1337*(SIN(RADIANS(CU1335)))</f>
        <v>0.8660254037844386</v>
      </c>
      <c r="DR1336" s="28">
        <f>(DB1336^2)*(1-COS(RADIANS(CU1335)))+(COS(RADIANS(CU1335)))</f>
        <v>0.50000000000000011</v>
      </c>
      <c r="DS1336" s="28">
        <f>(DB1336*DB1337)*(1-COS(RADIANS(CU1335)))-DB1335*(SIN(RADIANS(CU1335)))</f>
        <v>0</v>
      </c>
      <c r="DU1336" s="61">
        <v>-0.91832647265817313</v>
      </c>
      <c r="DW1336" s="17">
        <v>0</v>
      </c>
      <c r="DX1336">
        <v>0</v>
      </c>
      <c r="DZ1336" s="73">
        <f>(DB1335*DB1336)*(1-COS(RADIANS(CW1335-45)))+DB1337*(SIN(RADIANS(CW1335-45)))</f>
        <v>-0.34806058403349838</v>
      </c>
      <c r="EA1336" s="73">
        <f>(DB1336^2)*(1-COS(RADIANS(CW1335-45)))+(COS(RADIANS(CW1335-45)))</f>
        <v>-0.93747204216566371</v>
      </c>
      <c r="EB1336" s="73">
        <f>(DB1336*DB1337)*(1-COS(RADIANS(CW1335-45)))-DB1335*(SIN(RADIANS(CW1335-45)))</f>
        <v>0</v>
      </c>
      <c r="EC1336" s="10"/>
      <c r="ED1336">
        <v>-0.34806058403349838</v>
      </c>
      <c r="EE1336" s="1">
        <v>-0.22750503844120756</v>
      </c>
      <c r="EG1336">
        <f>CY1336+DU1336</f>
        <v>-0.93644105157062296</v>
      </c>
      <c r="EH1336">
        <f>EG1336/(SQRT(EG1335^2+EG1336^2+EG1337^2))</f>
        <v>-0.6621638177470488</v>
      </c>
      <c r="EJ1336">
        <f>Q1336+AM1336</f>
        <v>0</v>
      </c>
      <c r="EK1336">
        <f>EJ1336/(SQRT(EJ1335^2+EJ1336^2+EJ1337^2))</f>
        <v>0</v>
      </c>
      <c r="EM1336" s="23">
        <f>CY1337*DU1335-CY1335*DU1337</f>
        <v>0.39540909403555979</v>
      </c>
      <c r="EP1336" s="9">
        <f>((SUMPRODUCT(CM1336:CM1338,BZ1336:BZ1338))*(SUMPRODUCT(CM1336:CM1338,CA1336:CA1338)))-((SUMPRODUCT(CN1336:CN1338,BZ1336:BZ1338))*(SUMPRODUCT(CN1336:CN1338,CA1336:CA1338)))</f>
        <v>-2.6006567736219954E-2</v>
      </c>
      <c r="EY1336" s="28"/>
      <c r="EZ1336" s="10"/>
      <c r="FA1336" s="61">
        <v>-2.084813131394303E-3</v>
      </c>
      <c r="FB1336" s="13">
        <f>BW1337</f>
        <v>0</v>
      </c>
      <c r="FC1336" s="17">
        <v>0</v>
      </c>
      <c r="FD1336">
        <v>0</v>
      </c>
      <c r="FF1336" s="73">
        <f>(FD1335*FD1336)*(1-COS(RADIANS(EY1335+45)))+FD1337*(SIN(RADIANS(EY1335+45)))</f>
        <v>-0.93125476585554334</v>
      </c>
      <c r="FG1336" s="73">
        <f>(FD1336^2)*(1-COS(RADIANS(EY1335+45)))+(COS(RADIANS(EY1335+45)))</f>
        <v>0.36436871582414587</v>
      </c>
      <c r="FH1336" s="73">
        <f>(FD1336*FD1337)*(1-COS(RADIANS(EY1335+45)))-FD1335*(SIN(RADIANS(EY1335+45)))</f>
        <v>0</v>
      </c>
      <c r="FI1336" s="10"/>
      <c r="FJ1336">
        <v>-0.93125476585554334</v>
      </c>
      <c r="FK1336" s="23">
        <f>SIN(RADIANS(176))*(COS(RADIANS(0)))</f>
        <v>6.9756473744125524E-2</v>
      </c>
      <c r="FM1336" s="30">
        <f>(FK1335*FK1336)*(1-COS(RADIANS(EX1335)))+FK1337*(SIN(RADIANS(EX1335)))</f>
        <v>-2.0381428756221641E-2</v>
      </c>
      <c r="FN1336" s="30">
        <f>(FK1336^2)*(1-COS(RADIANS(EX1335)))+(COS(RADIANS(EX1335)))</f>
        <v>0.70853198952232399</v>
      </c>
      <c r="FO1336" s="30">
        <f>(FK1336*FK1337)*(1-COS(RADIANS(EX1335)))-FK1335*(SIN(RADIANS(EX1335)))</f>
        <v>-0.70538430460663959</v>
      </c>
      <c r="FQ1336">
        <v>-0.66725014702634</v>
      </c>
      <c r="FS1336" s="28">
        <f>(FD1335*FD1336)*(1-COS(RADIANS(EW1335)))+FD1337*(SIN(RADIANS(EW1335)))</f>
        <v>0.8660254037844386</v>
      </c>
      <c r="FT1336" s="28">
        <f>(FD1336^2)*(1-COS(RADIANS(EW1335)))+(COS(RADIANS(EW1335)))</f>
        <v>0.50000000000000011</v>
      </c>
      <c r="FU1336" s="28">
        <f>(FD1336*FD1337)*(1-COS(RADIANS(EW1335)))-FD1335*(SIN(RADIANS(EW1335)))</f>
        <v>0</v>
      </c>
      <c r="FW1336" s="61">
        <v>-0.91850275008199345</v>
      </c>
      <c r="FX1336" s="13">
        <f>BX1337</f>
        <v>0</v>
      </c>
      <c r="FY1336" s="17">
        <v>0</v>
      </c>
      <c r="FZ1336">
        <v>0</v>
      </c>
      <c r="GB1336" s="73">
        <f>(FD1335*FD1336)*(1-COS(RADIANS(EY1335-45)))+FD1337*(SIN(RADIANS(EY1335-45)))</f>
        <v>-0.36436871582414632</v>
      </c>
      <c r="GC1336" s="73">
        <f>(FD1336^2)*(1-COS(RADIANS(EY1335-45)))+(COS(RADIANS(EY1335-45)))</f>
        <v>-0.93125476585554312</v>
      </c>
      <c r="GD1336" s="73">
        <f>(FD1336*FD1337)*(1-COS(RADIANS(EY1335-45)))-FD1335*(SIN(RADIANS(EY1335-45)))</f>
        <v>0</v>
      </c>
      <c r="GE1336" s="10"/>
      <c r="GF1336">
        <v>-0.36436871582414632</v>
      </c>
      <c r="GG1336" s="1">
        <v>-0.23918658847840008</v>
      </c>
      <c r="GI1336">
        <f>FA1336+FW1336</f>
        <v>-0.92058756321338775</v>
      </c>
      <c r="GJ1336">
        <f>GI1336/(SQRT(GI1335^2+GI1336^2+GI1337^2))</f>
        <v>-0.65095370862418567</v>
      </c>
      <c r="GL1336">
        <f>CH1337+DC1336</f>
        <v>-2.6006567736219954E-2</v>
      </c>
      <c r="GM1336" t="e">
        <f>GL1336/(SQRT(GL1335^2+GL1336^2+GL1337^2))</f>
        <v>#VALUE!</v>
      </c>
      <c r="GO1336" s="27">
        <f>FA1337*FW1335-FA1335*FW1337</f>
        <v>0.39540909403555974</v>
      </c>
    </row>
    <row r="1337" spans="1:197" x14ac:dyDescent="0.2">
      <c r="A1337" s="17">
        <f t="shared" si="2007"/>
        <v>45</v>
      </c>
      <c r="B1337" s="17">
        <f t="shared" si="2007"/>
        <v>25</v>
      </c>
      <c r="C1337" s="17">
        <f t="shared" si="2007"/>
        <v>245.2</v>
      </c>
      <c r="E1337" s="5" t="s">
        <v>4</v>
      </c>
      <c r="F1337" s="6" t="s">
        <v>5</v>
      </c>
      <c r="G1337" s="7" t="s">
        <v>6</v>
      </c>
      <c r="H1337" s="8" t="s">
        <v>1</v>
      </c>
      <c r="I1337">
        <v>2</v>
      </c>
      <c r="J1337" s="9" t="s">
        <v>7</v>
      </c>
      <c r="K1337">
        <v>2</v>
      </c>
      <c r="M1337" s="17">
        <f>A1333</f>
        <v>0</v>
      </c>
      <c r="N1337" s="17">
        <f>B1333</f>
        <v>5</v>
      </c>
      <c r="O1337" s="17">
        <f>C1333</f>
        <v>109</v>
      </c>
      <c r="P1337" s="1"/>
      <c r="Q1337" s="61">
        <f t="array" ref="Q1337:Q1339">MMULT(AI1337:AK1339,AG1337:AG1339)</f>
        <v>-0.89889348353757004</v>
      </c>
      <c r="R1337" s="13"/>
      <c r="S1337" s="17">
        <v>1</v>
      </c>
      <c r="T1337">
        <v>0</v>
      </c>
      <c r="V1337" s="73">
        <f>(T1337^2)*(1-COS(RADIANS(O1337+45)))+(COS(RADIANS(O1337+45)))</f>
        <v>-0.89879404629916704</v>
      </c>
      <c r="W1337" s="73">
        <f>(T1337*T1338)*(1-COS(RADIANS(O1337+45)))-T1339*(SIN(RADIANS(O1337+45)))</f>
        <v>-0.43837114678907729</v>
      </c>
      <c r="X1337" s="73">
        <f>(T1337*T1339)*(1-COS(RADIANS(O1337+45)))+T1338*(SIN(RADIANS(O1337+45)))</f>
        <v>0</v>
      </c>
      <c r="Y1337" s="10"/>
      <c r="Z1337">
        <f t="array" ref="Z1337:Z1339">MMULT(V1337:X1339,S1337:S1339)</f>
        <v>-0.89879404629916704</v>
      </c>
      <c r="AA1337" s="23">
        <f>COS(RADIANS('[1]Biaxial Input'!$F$21))</f>
        <v>-0.9975640502598242</v>
      </c>
      <c r="AC1337" s="30">
        <f>(AA1337^2)*(1-COS(RADIANS(N1337)))+(COS(RADIANS(N1337)))</f>
        <v>0.99998148353170568</v>
      </c>
      <c r="AD1337" s="30">
        <f>(AA1337*AA1338)*(1-COS(RADIANS(N1337)))-AA1339*(SIN(RADIANS(N1337)))</f>
        <v>-2.6479783333051429E-4</v>
      </c>
      <c r="AE1337" s="30">
        <f>(AA1337*AA1339)*(1-COS(RADIANS(N1337)))+AA1338*(SIN(RADIANS(N1337)))</f>
        <v>6.0796772806267756E-3</v>
      </c>
      <c r="AG1337">
        <f t="array" ref="AG1337:AG1339">MMULT(AC1337:AE1339,Z1337:Z1339)</f>
        <v>-0.89889348353757004</v>
      </c>
      <c r="AI1337" s="28">
        <f>(T1337^2)*(1-COS(RADIANS(M1337)))+(COS(RADIANS(M1337)))</f>
        <v>1</v>
      </c>
      <c r="AJ1337" s="28">
        <f>(T1337*T1338)*(1-COS(RADIANS(M1337)))-T1339*(SIN(RADIANS(M1337)))</f>
        <v>0</v>
      </c>
      <c r="AK1337" s="28">
        <f>(T1337*T1339)*(1-COS(RADIANS(M1337)))+T1338*(SIN(RADIANS(M1337)))</f>
        <v>0</v>
      </c>
      <c r="AM1337" s="61">
        <f t="array" ref="AM1337:AM1339">MMULT(AI1337:AK1339,AW1337:AW1339)</f>
        <v>0.43812503098756639</v>
      </c>
      <c r="AN1337" s="13"/>
      <c r="AO1337" s="17">
        <v>1</v>
      </c>
      <c r="AP1337">
        <v>0</v>
      </c>
      <c r="AR1337" s="73">
        <f>(T1337^2)*(1-COS(RADIANS(O1337-45)))+(COS(RADIANS(O1337-45)))</f>
        <v>0.43837114678907746</v>
      </c>
      <c r="AS1337" s="73">
        <f>(T1337*T1338)*(1-COS(RADIANS(O1337-45)))-T1339*(SIN(RADIANS(O1337-45)))</f>
        <v>-0.89879404629916704</v>
      </c>
      <c r="AT1337" s="73">
        <f>(T1337*T1339)*(1-COS(RADIANS(O1337-45)))+T1338*(SIN(RADIANS(O1337-45)))</f>
        <v>0</v>
      </c>
      <c r="AU1337" s="10"/>
      <c r="AV1337">
        <f t="array" ref="AV1337:AV1339">MMULT(AR1337:AT1339,S1337:S1339)</f>
        <v>0.43837114678907746</v>
      </c>
      <c r="AW1337" s="1">
        <f t="array" ref="AW1337:AW1339">MMULT(AC1337:AE1339,AV1337:AV1339)</f>
        <v>0.43812503098756639</v>
      </c>
      <c r="BY1337" t="s">
        <v>9</v>
      </c>
      <c r="BZ1337" s="5">
        <f t="shared" si="2013"/>
        <v>0.3492962422733713</v>
      </c>
      <c r="CA1337" s="6">
        <f t="shared" si="2013"/>
        <v>-0.34518112468713447</v>
      </c>
      <c r="CB1337" s="7">
        <f>CY1336</f>
        <v>-1.8114578912449775E-2</v>
      </c>
      <c r="CC1337" s="8">
        <f>DU1336</f>
        <v>-0.91832647265817313</v>
      </c>
      <c r="CE1337" s="10"/>
      <c r="CH1337">
        <f>((SUMPRODUCT(CM1336:CM1338,CK1336:CK1338))*(SUMPRODUCT(CM1336:CM1338,CL1336:CL1338)))-((SUMPRODUCT(CN1336:CN1338,CK1336:CK1338))*(SUMPRODUCT(CN1336:CN1338,CL1336:CL1338)))</f>
        <v>-2.6006567736219954E-2</v>
      </c>
      <c r="CI1337" s="67"/>
      <c r="CJ1337" s="10" t="s">
        <v>9</v>
      </c>
      <c r="CK1337" s="5">
        <f t="shared" si="2014"/>
        <v>0.3492962422733713</v>
      </c>
      <c r="CL1337" s="6">
        <f t="shared" si="2014"/>
        <v>-0.34518112468713447</v>
      </c>
      <c r="CM1337" s="7">
        <f>FA1336</f>
        <v>-2.084813131394303E-3</v>
      </c>
      <c r="CN1337" s="8">
        <f>FW1336</f>
        <v>-0.91850275008199345</v>
      </c>
      <c r="CP1337">
        <f t="shared" si="2012"/>
        <v>-9.8670839279614439E-2</v>
      </c>
      <c r="CQ1337">
        <f t="shared" si="2012"/>
        <v>-0.32743703463395935</v>
      </c>
      <c r="CR1337">
        <f>CK1339</f>
        <v>0</v>
      </c>
      <c r="CS1337">
        <f>CN1339</f>
        <v>0</v>
      </c>
      <c r="CW1337" s="28"/>
      <c r="CY1337" s="61">
        <v>-0.64410988031262872</v>
      </c>
      <c r="DA1337" s="17">
        <v>0</v>
      </c>
      <c r="DB1337">
        <v>1</v>
      </c>
      <c r="DD1337" s="73">
        <f>(DB1335*DB1337)*(1-COS(RADIANS(CW1335+45)))-DB1336*(SIN(RADIANS(CW1335+45)))</f>
        <v>0</v>
      </c>
      <c r="DE1337" s="73">
        <f>(DB1336*DB1337)*(1-COS(RADIANS(CW1335+45)))+DB1335*(SIN(RADIANS(CW1335+45)))</f>
        <v>0</v>
      </c>
      <c r="DF1337" s="73">
        <f>(DB1337^2)*(1-COS(RADIANS(CW1335+45)))+(COS(RADIANS(CW1335+45)))</f>
        <v>1</v>
      </c>
      <c r="DG1337" s="10"/>
      <c r="DH1337">
        <v>0</v>
      </c>
      <c r="DI1337" s="23">
        <f>SIN(RADIANS('[1]Biaxial Input'!$F$21))*SIN(RADIANS(0))</f>
        <v>0</v>
      </c>
      <c r="DK1337" s="30">
        <f>(DI1335*DI1337)*(1-COS(RADIANS(CV1335)))-DI1336*(SIN(RADIANS(CV1335)))</f>
        <v>4.9325275616132508E-2</v>
      </c>
      <c r="DL1337" s="30">
        <f>(DI1336*DI1337)*(1-COS(RADIANS(CV1335)))+DI1335*(SIN(RADIANS(CV1335)))</f>
        <v>0.70538430460663959</v>
      </c>
      <c r="DM1337" s="30">
        <f>(DI1337^2)*(1-COS(RADIANS(CV1335)))+(COS(RADIANS(CV1335)))</f>
        <v>0.70710678118654757</v>
      </c>
      <c r="DO1337">
        <v>-0.64410988031262872</v>
      </c>
      <c r="DQ1337" s="28">
        <f>(DB1335*DB1337)*(1-COS(RADIANS(CU1335)))-DB1336*(SIN(RADIANS(CU1335)))</f>
        <v>0</v>
      </c>
      <c r="DR1337" s="28">
        <f>(DB1336*DB1337)*(1-COS(RADIANS(CU1335)))+DB1335*(SIN(RADIANS(CU1335)))</f>
        <v>0</v>
      </c>
      <c r="DS1337" s="28">
        <f>(DB1337^2)*(1-COS(RADIANS(CU1335)))+(COS(RADIANS(CU1335)))</f>
        <v>1</v>
      </c>
      <c r="DU1337" s="61">
        <v>-0.29175753989169007</v>
      </c>
      <c r="DW1337" s="17">
        <v>0</v>
      </c>
      <c r="DX1337">
        <v>1</v>
      </c>
      <c r="DZ1337" s="73">
        <f>(DB1335*DB1335)*(1-COS(RADIANS(CW1335-45)))-DB1335*(SIN(RADIANS(CW1335-45)))</f>
        <v>0</v>
      </c>
      <c r="EA1337" s="73">
        <f>(DB1336*DB1337)*(1-COS(RADIANS(CW1335-45)))+DB1335*(SIN(RADIANS(CW1335-45)))</f>
        <v>0</v>
      </c>
      <c r="EB1337" s="73">
        <f>(DB1337^2)*(1-COS(RADIANS(CW1335-45)))+(COS(RADIANS(CW1335-45)))</f>
        <v>1</v>
      </c>
      <c r="EC1337" s="10"/>
      <c r="ED1337">
        <v>0</v>
      </c>
      <c r="EE1337" s="1">
        <v>-0.29175753989169007</v>
      </c>
      <c r="EG1337">
        <f>CY1337+DU1337</f>
        <v>-0.93586742020431879</v>
      </c>
      <c r="EH1337">
        <f>EG1337/(SQRT(EG1335^2+EG1336^2+EG1337^2))</f>
        <v>-0.6617581991180338</v>
      </c>
      <c r="EJ1337">
        <f>Q1337+AM1337</f>
        <v>-0.46076845255000365</v>
      </c>
      <c r="EK1337">
        <f>EJ1337/(SQRT(EJ1335^2+EJ1336^2+EJ1337^2))</f>
        <v>-1</v>
      </c>
      <c r="EM1337" s="23">
        <f>CY1335*DU1336-CY1336*DU1335</f>
        <v>-0.70710678118654768</v>
      </c>
      <c r="ER1337">
        <f t="shared" ref="ER1337:ES1339" si="2015">CK1336</f>
        <v>0.93180266183863136</v>
      </c>
      <c r="ES1337">
        <f t="shared" si="2015"/>
        <v>-0.87956522186239505</v>
      </c>
      <c r="ET1337" t="e">
        <f>#REF!</f>
        <v>#REF!</v>
      </c>
      <c r="EU1337" t="e">
        <f>#REF!</f>
        <v>#REF!</v>
      </c>
      <c r="EY1337" s="28"/>
      <c r="EZ1337" s="10"/>
      <c r="FA1337" s="61">
        <v>-0.6389199080907092</v>
      </c>
      <c r="FB1337" s="13">
        <f>BW1338</f>
        <v>0</v>
      </c>
      <c r="FC1337" s="17">
        <v>0</v>
      </c>
      <c r="FD1337">
        <v>1</v>
      </c>
      <c r="FF1337" s="73">
        <f>(FD1335*FD1337)*(1-COS(RADIANS(EY1335+45)))-FD1336*(SIN(RADIANS(EY1335+45)))</f>
        <v>0</v>
      </c>
      <c r="FG1337" s="73">
        <f>(FD1336*FD1337)*(1-COS(RADIANS(EY1335+45)))+FD1335*(SIN(RADIANS(EY1335+45)))</f>
        <v>0</v>
      </c>
      <c r="FH1337" s="73">
        <f>(FD1337^2)*(1-COS(RADIANS(EY1335+45)))+(COS(RADIANS(EY1335+45)))</f>
        <v>1</v>
      </c>
      <c r="FI1337" s="10"/>
      <c r="FJ1337">
        <v>0</v>
      </c>
      <c r="FK1337" s="23">
        <f>SIN(RADIANS(176))*SIN(RADIANS(0))</f>
        <v>0</v>
      </c>
      <c r="FM1337" s="30">
        <f>(FK1335*FK1337)*(1-COS(RADIANS(EX1335)))-FK1336*(SIN(RADIANS(EX1335)))</f>
        <v>4.9325275616132508E-2</v>
      </c>
      <c r="FN1337" s="30">
        <f>(FK1336*FK1337)*(1-COS(RADIANS(EX1335)))+FK1335*(SIN(RADIANS(EX1335)))</f>
        <v>0.70538430460663959</v>
      </c>
      <c r="FO1337" s="30">
        <f>(FK1337^2)*(1-COS(RADIANS(EX1335)))+(COS(RADIANS(EX1335)))</f>
        <v>0.70710678118654757</v>
      </c>
      <c r="FQ1337">
        <v>-0.6389199080907092</v>
      </c>
      <c r="FS1337" s="28">
        <f>(FD1335*FD1337)*(1-COS(RADIANS(EW1335)))-FD1336*(SIN(RADIANS(EW1335)))</f>
        <v>0</v>
      </c>
      <c r="FT1337" s="28">
        <f>(FD1336*FD1337)*(1-COS(RADIANS(EW1335)))+FD1335*(SIN(RADIANS(EW1335)))</f>
        <v>0</v>
      </c>
      <c r="FU1337" s="28">
        <f>(FD1337^2)*(1-COS(RADIANS(EW1335)))+(COS(RADIANS(EW1335)))</f>
        <v>1</v>
      </c>
      <c r="FW1337" s="61">
        <v>-0.30295437122669133</v>
      </c>
      <c r="FX1337" s="13">
        <f>BX1338</f>
        <v>0</v>
      </c>
      <c r="FY1337" s="17">
        <v>0</v>
      </c>
      <c r="FZ1337">
        <v>1</v>
      </c>
      <c r="GB1337" s="73">
        <f>(FD1335*FD1335)*(1-COS(RADIANS(EY1335-45)))-FD1335*(SIN(RADIANS(EY1335-45)))</f>
        <v>0</v>
      </c>
      <c r="GC1337" s="73">
        <f>(FD1336*FD1337)*(1-COS(RADIANS(EY1335-45)))+FD1335*(SIN(RADIANS(EY1335-45)))</f>
        <v>0</v>
      </c>
      <c r="GD1337" s="73">
        <f>(FD1337^2)*(1-COS(RADIANS(EY1335-45)))+(COS(RADIANS(EY1335-45)))</f>
        <v>0.99999999999999989</v>
      </c>
      <c r="GE1337" s="10"/>
      <c r="GF1337">
        <v>0</v>
      </c>
      <c r="GG1337" s="1">
        <v>-0.30295437122669133</v>
      </c>
      <c r="GI1337">
        <f>FA1337+FW1337</f>
        <v>-0.94187427931740053</v>
      </c>
      <c r="GJ1337">
        <f>GI1337/(SQRT(GI1335^2+GI1336^2+GI1337^2))</f>
        <v>-0.666005689930526</v>
      </c>
      <c r="GL1337" t="e">
        <f>#REF!+DC1337</f>
        <v>#REF!</v>
      </c>
      <c r="GM1337" t="e">
        <f>GL1337/(SQRT(GL1335^2+GL1336^2+GL1337^2))</f>
        <v>#REF!</v>
      </c>
      <c r="GO1337" s="27">
        <f>FA1335*FW1336-FA1336*FW1335</f>
        <v>-0.70710678118654768</v>
      </c>
    </row>
    <row r="1338" spans="1:197" x14ac:dyDescent="0.2">
      <c r="A1338" s="17">
        <f t="shared" si="2007"/>
        <v>20</v>
      </c>
      <c r="B1338" s="17">
        <f t="shared" si="2007"/>
        <v>30</v>
      </c>
      <c r="C1338" s="17">
        <f t="shared" si="2007"/>
        <v>177.5</v>
      </c>
      <c r="D1338" t="s">
        <v>8</v>
      </c>
      <c r="E1338" s="5">
        <f t="shared" ref="E1338:F1340" si="2016">E1423</f>
        <v>0.93180233653995126</v>
      </c>
      <c r="F1338" s="6">
        <f t="shared" si="2016"/>
        <v>-0.87956563998417769</v>
      </c>
      <c r="G1338" s="7">
        <f>Q1337</f>
        <v>-0.89889348353757004</v>
      </c>
      <c r="H1338" s="8">
        <f>AM1337</f>
        <v>0.43812503098756639</v>
      </c>
      <c r="J1338" s="9">
        <f>((SUMPRODUCT(G1338:G1340,E1338:E1340))*(SUMPRODUCT(G1338:(G1340),F1338:F1340)))-((SUMPRODUCT(H1338:H1340,E1338:E1340))*(SUMPRODUCT(H1338:H1340,F1338:F1340)))</f>
        <v>4.3404092360931679E-2</v>
      </c>
      <c r="P1338" s="1"/>
      <c r="Q1338" s="61">
        <v>0.43694912802918817</v>
      </c>
      <c r="S1338" s="17">
        <v>0</v>
      </c>
      <c r="T1338">
        <v>0</v>
      </c>
      <c r="V1338" s="73">
        <f>(T1337*T1338)*(1-COS(RADIANS(O1337+45)))+T1339*(SIN(RADIANS(O1337+45)))</f>
        <v>0.43837114678907729</v>
      </c>
      <c r="W1338" s="73">
        <f>(T1338^2)*(1-COS(RADIANS(O1337+45)))+(COS(RADIANS(O1337+45)))</f>
        <v>-0.89879404629916704</v>
      </c>
      <c r="X1338" s="73">
        <f>(T1338*T1339)*(1-COS(RADIANS(O1337+45)))-T1337*(SIN(RADIANS(O1337+45)))</f>
        <v>0</v>
      </c>
      <c r="Y1338" s="10"/>
      <c r="Z1338">
        <v>0.43837114678907729</v>
      </c>
      <c r="AA1338" s="23">
        <f>SIN(RADIANS('[1]Biaxial Input'!$F$21))*(COS(RADIANS(0)))</f>
        <v>6.9756473744125524E-2</v>
      </c>
      <c r="AC1338" s="30">
        <f>(AA1337*AA1338)*(1-COS(RADIANS(N1337)))+AA1339*(SIN(RADIANS(N1337)))</f>
        <v>-2.6479783333051429E-4</v>
      </c>
      <c r="AD1338" s="30">
        <f>(AA1338^2)*(1-COS(RADIANS(N1337)))+(COS(RADIANS(N1337)))</f>
        <v>0.99621321456003986</v>
      </c>
      <c r="AE1338" s="30">
        <f>(AA1338*AA1339)*(1-COS(RADIANS(N1337)))-AA1337*(SIN(RADIANS(N1337)))</f>
        <v>8.694343573875718E-2</v>
      </c>
      <c r="AG1338">
        <v>0.43694912802918817</v>
      </c>
      <c r="AI1338" s="28">
        <f>(T1337*T1338)*(1-COS(RADIANS(M1337)))+T1339*(SIN(RADIANS(M1337)))</f>
        <v>0</v>
      </c>
      <c r="AJ1338" s="28">
        <f>(T1338^2)*(1-COS(RADIANS(M1337)))+(COS(RADIANS(M1337)))</f>
        <v>1</v>
      </c>
      <c r="AK1338" s="28">
        <f>(T1338*T1339)*(1-COS(RADIANS(M1337)))-T1337*(SIN(RADIANS(M1337)))</f>
        <v>0</v>
      </c>
      <c r="AM1338" s="61">
        <v>0.89527442636125409</v>
      </c>
      <c r="AO1338" s="17">
        <v>0</v>
      </c>
      <c r="AP1338">
        <v>0</v>
      </c>
      <c r="AR1338" s="73">
        <f>(T1337*T1338)*(1-COS(RADIANS(O1337-45)))+T1339*(SIN(RADIANS(O1337-45)))</f>
        <v>0.89879404629916704</v>
      </c>
      <c r="AS1338" s="73">
        <f>(T1338^2)*(1-COS(RADIANS(O1337-45)))+(COS(RADIANS(O1337-45)))</f>
        <v>0.43837114678907746</v>
      </c>
      <c r="AT1338" s="73">
        <f>(T1338*T1339)*(1-COS(RADIANS(O1337-45)))-T1337*(SIN(RADIANS(O1337-45)))</f>
        <v>0</v>
      </c>
      <c r="AU1338" s="10"/>
      <c r="AV1338">
        <v>0.89879404629916704</v>
      </c>
      <c r="AW1338" s="1">
        <v>0.89527442636125409</v>
      </c>
      <c r="BY1338" t="s">
        <v>10</v>
      </c>
      <c r="BZ1338" s="5">
        <f t="shared" si="2013"/>
        <v>-9.8670839279614439E-2</v>
      </c>
      <c r="CA1338" s="6">
        <f t="shared" si="2013"/>
        <v>-0.32743703463395935</v>
      </c>
      <c r="CB1338" s="7">
        <f>CY1337</f>
        <v>-0.64410988031262872</v>
      </c>
      <c r="CC1338" s="8">
        <f>DU1337</f>
        <v>-0.29175753989169007</v>
      </c>
      <c r="CE1338" s="10"/>
      <c r="CG1338" s="10" t="s">
        <v>160</v>
      </c>
      <c r="CH1338" s="10">
        <f>-CH1335*((EY1335-CW1335)/(CH1337-CE1336))</f>
        <v>245.36873756602247</v>
      </c>
      <c r="CI1338" s="67"/>
      <c r="CJ1338" s="10" t="s">
        <v>10</v>
      </c>
      <c r="CK1338" s="5">
        <f t="shared" si="2014"/>
        <v>-9.8670839279614439E-2</v>
      </c>
      <c r="CL1338" s="6">
        <f t="shared" si="2014"/>
        <v>-0.32743703463395935</v>
      </c>
      <c r="CM1338" s="7">
        <f>FA1337</f>
        <v>-0.6389199080907092</v>
      </c>
      <c r="CN1338" s="8">
        <f>FW1337</f>
        <v>-0.30295437122669133</v>
      </c>
      <c r="CW1338" s="28"/>
      <c r="EE1338" s="1"/>
      <c r="EI1338" s="64">
        <f>(DEGREES(ACOS((EH1335*EK1335+EH1336*EK1336+EH1337*EK1337)/((SQRT(EH1335^2+EH1336^2+EH1337^2))*(SQRT(EK1335^2+EK1336^2+EK1337^2))))))</f>
        <v>48.565898709747756</v>
      </c>
      <c r="ER1338">
        <f t="shared" si="2015"/>
        <v>0.3492962422733713</v>
      </c>
      <c r="ES1338">
        <f t="shared" si="2015"/>
        <v>-0.34518112468713447</v>
      </c>
      <c r="ET1338" t="e">
        <f>#REF!</f>
        <v>#REF!</v>
      </c>
      <c r="EU1338" t="e">
        <f>#REF!</f>
        <v>#REF!</v>
      </c>
      <c r="EY1338" s="28"/>
      <c r="EZ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  <c r="FR1338" s="10"/>
      <c r="GG1338" s="1"/>
      <c r="GK1338" s="64" t="e">
        <f>(DEGREES(ACOS((GJ1335*GM1335+GJ1336*GM1336+GJ1337*GM1337)/((SQRT(GJ1335^2+GJ1336^2+GJ1337^2))*(SQRT(GM1335^2+GM1336^2+GM1337^2))))))</f>
        <v>#VALUE!</v>
      </c>
    </row>
    <row r="1339" spans="1:197" x14ac:dyDescent="0.2">
      <c r="A1339" s="17">
        <f t="shared" si="2007"/>
        <v>40</v>
      </c>
      <c r="B1339" s="17">
        <f t="shared" si="2007"/>
        <v>35</v>
      </c>
      <c r="C1339" s="17">
        <f t="shared" si="2007"/>
        <v>250.5</v>
      </c>
      <c r="D1339" t="s">
        <v>9</v>
      </c>
      <c r="E1339" s="5">
        <f t="shared" si="2016"/>
        <v>0.34929717323698622</v>
      </c>
      <c r="F1339" s="6">
        <f t="shared" si="2016"/>
        <v>-0.34518021343056071</v>
      </c>
      <c r="G1339" s="7">
        <f t="shared" ref="G1339:G1340" si="2017">Q1338</f>
        <v>0.43694912802918817</v>
      </c>
      <c r="H1339" s="8">
        <f t="shared" ref="H1339:H1340" si="2018">AM1338</f>
        <v>0.89527442636125409</v>
      </c>
      <c r="J1339" s="10"/>
      <c r="P1339" s="1"/>
      <c r="Q1339" s="61">
        <v>-3.2649115887333775E-2</v>
      </c>
      <c r="S1339" s="17">
        <v>0</v>
      </c>
      <c r="T1339">
        <v>1</v>
      </c>
      <c r="V1339" s="73">
        <f>(T1337*T1339)*(1-COS(RADIANS(O1337+45)))-T1338*(SIN(RADIANS(O1337+45)))</f>
        <v>0</v>
      </c>
      <c r="W1339" s="73">
        <f>(T1338*T1339)*(1-COS(RADIANS(O1337+45)))+T1337*(SIN(RADIANS(O1337+45)))</f>
        <v>0</v>
      </c>
      <c r="X1339" s="73">
        <f>(T1339^2)*(1-COS(RADIANS(O1337+45)))+(COS(RADIANS(O1337+45)))</f>
        <v>1</v>
      </c>
      <c r="Y1339" s="10"/>
      <c r="Z1339">
        <v>0</v>
      </c>
      <c r="AA1339" s="23">
        <f>SIN(RADIANS('[1]Biaxial Input'!$F$21))*SIN(RADIANS(0))</f>
        <v>0</v>
      </c>
      <c r="AC1339" s="30">
        <f>(AA1337*AA1339)*(1-COS(RADIANS(N1337)))-AA1338*(SIN(RADIANS(N1337)))</f>
        <v>-6.0796772806267756E-3</v>
      </c>
      <c r="AD1339" s="30">
        <f>(AA1338*AA1339)*(1-COS(RADIANS(N1337)))+AA1337*(SIN(RADIANS(N1337)))</f>
        <v>-8.694343573875718E-2</v>
      </c>
      <c r="AE1339" s="30">
        <f>(AA1339^2)*(1-COS(RADIANS(N1337)))+(COS(RADIANS(N1337)))</f>
        <v>0.99619469809174555</v>
      </c>
      <c r="AG1339">
        <v>-3.2649115887333775E-2</v>
      </c>
      <c r="AI1339" s="28">
        <f>(T1337*T1339)*(1-COS(RADIANS(M1337)))-T1338*(SIN(RADIANS(M1337)))</f>
        <v>0</v>
      </c>
      <c r="AJ1339" s="28">
        <f>(T1338*T1339)*(1-COS(RADIANS(M1337)))+T1337*(SIN(RADIANS(M1337)))</f>
        <v>0</v>
      </c>
      <c r="AK1339" s="28">
        <f>(T1339^2)*(1-COS(RADIANS(M1337)))+(COS(RADIANS(M1337)))</f>
        <v>1</v>
      </c>
      <c r="AM1339" s="61">
        <v>-8.0809397508405031E-2</v>
      </c>
      <c r="AO1339" s="17">
        <v>0</v>
      </c>
      <c r="AP1339">
        <v>1</v>
      </c>
      <c r="AR1339" s="73">
        <f>(T1337*T1337)*(1-COS(RADIANS(O1337-45)))-T1337*(SIN(RADIANS(O1337-45)))</f>
        <v>0</v>
      </c>
      <c r="AS1339" s="73">
        <f>(T1338*T1339)*(1-COS(RADIANS(O1337-45)))+T1337*(SIN(RADIANS(O1337-45)))</f>
        <v>0</v>
      </c>
      <c r="AT1339" s="73">
        <f>(T1339^2)*(1-COS(RADIANS(O1337-45)))+(COS(RADIANS(O1337-45)))</f>
        <v>1</v>
      </c>
      <c r="AU1339" s="10"/>
      <c r="AV1339">
        <v>0</v>
      </c>
      <c r="AW1339" s="1">
        <v>-8.0809397508405031E-2</v>
      </c>
      <c r="BY1339" s="10"/>
      <c r="CB1339" s="10"/>
      <c r="CC1339" s="10"/>
      <c r="CE1339" s="10"/>
      <c r="CS1339" s="15"/>
      <c r="CW1339" s="28"/>
      <c r="CY1339" s="82" t="s">
        <v>148</v>
      </c>
      <c r="CZ1339" s="13"/>
      <c r="DB1339" s="10"/>
      <c r="DC1339" s="10"/>
      <c r="DD1339" s="10"/>
      <c r="DE1339" s="10"/>
      <c r="DF1339" s="10"/>
      <c r="DG1339" s="10"/>
      <c r="DH1339" s="80"/>
      <c r="DI1339" s="23" t="s">
        <v>149</v>
      </c>
      <c r="DM1339" s="1"/>
      <c r="DO1339" s="80"/>
      <c r="DS1339" s="13"/>
      <c r="DT1339" s="81"/>
      <c r="DU1339" s="82" t="s">
        <v>150</v>
      </c>
      <c r="DW1339" s="13"/>
      <c r="DX1339" s="13"/>
      <c r="EA1339" s="1"/>
      <c r="EE1339" s="1"/>
      <c r="EI1339" s="13"/>
      <c r="ER1339">
        <f t="shared" si="2015"/>
        <v>-9.8670839279614439E-2</v>
      </c>
      <c r="ES1339">
        <f t="shared" si="2015"/>
        <v>-0.32743703463395935</v>
      </c>
      <c r="ET1339" t="e">
        <f>#REF!</f>
        <v>#REF!</v>
      </c>
      <c r="EU1339" t="e">
        <f>#REF!</f>
        <v>#REF!</v>
      </c>
      <c r="EY1339" s="28"/>
      <c r="EZ1339" s="10"/>
      <c r="FA1339" s="82" t="s">
        <v>148</v>
      </c>
      <c r="FB1339" s="13"/>
      <c r="FD1339" s="10"/>
      <c r="FE1339" s="10"/>
      <c r="FF1339" s="10"/>
      <c r="FG1339" s="10"/>
      <c r="FH1339" s="10"/>
      <c r="FI1339" s="10"/>
      <c r="FJ1339" s="80"/>
      <c r="FK1339" s="23" t="s">
        <v>149</v>
      </c>
      <c r="FO1339" s="1"/>
      <c r="FQ1339" s="80"/>
      <c r="FU1339" s="13"/>
      <c r="FV1339" s="81"/>
      <c r="FW1339" s="82" t="s">
        <v>150</v>
      </c>
      <c r="FY1339" s="13"/>
      <c r="FZ1339" s="13"/>
      <c r="GC1339" s="1"/>
      <c r="GG1339" s="1"/>
      <c r="GK1339" s="13"/>
    </row>
    <row r="1340" spans="1:197" x14ac:dyDescent="0.2">
      <c r="A1340" s="17">
        <f t="shared" si="2007"/>
        <v>80</v>
      </c>
      <c r="B1340" s="17">
        <f t="shared" si="2007"/>
        <v>40</v>
      </c>
      <c r="C1340" s="17">
        <f t="shared" si="2007"/>
        <v>215.7</v>
      </c>
      <c r="D1340" t="s">
        <v>10</v>
      </c>
      <c r="E1340" s="5">
        <f t="shared" si="2016"/>
        <v>-9.8670615622576494E-2</v>
      </c>
      <c r="F1340" s="6">
        <f t="shared" si="2016"/>
        <v>-0.32743687210706163</v>
      </c>
      <c r="G1340" s="7">
        <f t="shared" si="2017"/>
        <v>-3.2649115887333775E-2</v>
      </c>
      <c r="H1340" s="8">
        <f t="shared" si="2018"/>
        <v>-8.0809397508405031E-2</v>
      </c>
      <c r="J1340" s="10"/>
      <c r="P1340" s="1"/>
      <c r="Z1340" s="10"/>
      <c r="AA1340" s="10"/>
      <c r="AB1340" s="10"/>
      <c r="AC1340" s="10"/>
      <c r="AD1340" s="10"/>
      <c r="AE1340" s="10"/>
      <c r="AF1340" s="10"/>
      <c r="AG1340" s="10"/>
      <c r="AH1340" s="10"/>
      <c r="AW1340" s="1"/>
      <c r="BZ1340" s="5" t="s">
        <v>4</v>
      </c>
      <c r="CA1340" s="6" t="s">
        <v>5</v>
      </c>
      <c r="CB1340" s="7" t="s">
        <v>6</v>
      </c>
      <c r="CC1340" s="8" t="s">
        <v>1</v>
      </c>
      <c r="CD1340">
        <v>19</v>
      </c>
      <c r="CE1340" s="9" t="s">
        <v>7</v>
      </c>
      <c r="CG1340" s="90" t="s">
        <v>157</v>
      </c>
      <c r="CH1340" s="61">
        <f>CE1341-((CH1342-CE1341)/(EY1340-CW1340))*CW1340</f>
        <v>9.0149952440999233</v>
      </c>
      <c r="CI1340" s="10"/>
      <c r="CK1340" s="5" t="s">
        <v>4</v>
      </c>
      <c r="CL1340" s="6" t="s">
        <v>5</v>
      </c>
      <c r="CM1340" s="7" t="s">
        <v>6</v>
      </c>
      <c r="CN1340" s="8" t="s">
        <v>1</v>
      </c>
      <c r="CO1340" s="10"/>
      <c r="CP1340">
        <f t="shared" ref="CP1340:CQ1342" si="2019">BZ1341</f>
        <v>0.93180266183863136</v>
      </c>
      <c r="CQ1340">
        <f t="shared" si="2019"/>
        <v>-0.87956522186239505</v>
      </c>
      <c r="CR1340">
        <f>CI1344</f>
        <v>0</v>
      </c>
      <c r="CS1340">
        <f>CL1344</f>
        <v>0</v>
      </c>
      <c r="CU1340" s="17">
        <f>CU1244</f>
        <v>30</v>
      </c>
      <c r="CV1340" s="17">
        <f>CV1244</f>
        <v>-50</v>
      </c>
      <c r="CW1340" s="31">
        <f>CH1247</f>
        <v>268.14583464928762</v>
      </c>
      <c r="CY1340" s="61">
        <f t="array" ref="CY1340:CY1342">MMULT(DQ1340:DS1342,DO1340:DO1342)</f>
        <v>0.85054245426038289</v>
      </c>
      <c r="CZ1340" s="13"/>
      <c r="DA1340" s="17">
        <v>1</v>
      </c>
      <c r="DB1340">
        <v>0</v>
      </c>
      <c r="DD1340" s="73">
        <f>(DB1340^2)*(1-COS(RADIANS(CW1340+45)))+(COS(RADIANS(CW1340+45)))</f>
        <v>0.68385765965078704</v>
      </c>
      <c r="DE1340" s="73">
        <f>(DB1340*DB1341)*(1-COS(RADIANS(CW1340+45)))-DB1342*(SIN(RADIANS(CW1340+45)))</f>
        <v>0.72961544757286234</v>
      </c>
      <c r="DF1340" s="73">
        <f>(DB1340*DB1342)*(1-COS(RADIANS(CW1340+45)))+DB1341*(SIN(RADIANS(CW1340+45)))</f>
        <v>0</v>
      </c>
      <c r="DG1340" s="10"/>
      <c r="DH1340">
        <f t="array" ref="DH1340:DH1342">MMULT(DD1340:DF1342,DA1340:DA1342)</f>
        <v>0.68385765965078704</v>
      </c>
      <c r="DI1340" s="23">
        <f>COS(RADIANS('[1]Biaxial Input'!$F$21))</f>
        <v>-0.9975640502598242</v>
      </c>
      <c r="DK1340" s="30">
        <f>(DI1340^2)*(1-COS(RADIANS(CV1340)))+(COS(RADIANS(CV1340)))</f>
        <v>0.99826181678640502</v>
      </c>
      <c r="DL1340" s="30">
        <f>(DI1340*DI1341)*(1-COS(RADIANS(CV1340)))-DI1342*(SIN(RADIANS(CV1340)))</f>
        <v>-2.4857178030640859E-2</v>
      </c>
      <c r="DM1340" s="30">
        <f>(DI1340*DI1342)*(1-COS(RADIANS(CV1340)))+DI1341*(SIN(RADIANS(CV1340)))</f>
        <v>-5.3436559083262246E-2</v>
      </c>
      <c r="DO1340">
        <f t="array" ref="DO1340:DO1342">MMULT(DK1340:DM1342,DH1340:DH1342)</f>
        <v>0.70080517082051796</v>
      </c>
      <c r="DQ1340" s="28">
        <f>(DB1340^2)*(1-COS(RADIANS(CU1340)))+(COS(RADIANS(CU1340)))</f>
        <v>0.86602540378443871</v>
      </c>
      <c r="DR1340" s="28">
        <f>(DB1340*DB1341)*(1-COS(RADIANS(CU1340)))-DB1342*(SIN(RADIANS(CU1340)))</f>
        <v>-0.49999999999999994</v>
      </c>
      <c r="DS1340" s="28">
        <f>(DB1340*DB1342)*(1-COS(RADIANS(CU1340)))+DB1341*(SIN(RADIANS(CU1340)))</f>
        <v>0</v>
      </c>
      <c r="DU1340" s="61">
        <f t="array" ref="DU1340:DU1342">MMULT(DQ1340:DS1342,EE1340:EE1342)</f>
        <v>-0.40473198690975132</v>
      </c>
      <c r="DV1340" s="13"/>
      <c r="DW1340" s="17">
        <v>1</v>
      </c>
      <c r="DX1340">
        <v>0</v>
      </c>
      <c r="DZ1340" s="73">
        <f>(DB1340^2)*(1-COS(RADIANS(CW1340-45)))+(COS(RADIANS(CW1340-45)))</f>
        <v>-0.72961544757286234</v>
      </c>
      <c r="EA1340" s="73">
        <f>(DB1340*DB1341)*(1-COS(RADIANS(CW1340-45)))-DB1342*(SIN(RADIANS(CW1340-45)))</f>
        <v>0.68385765965078715</v>
      </c>
      <c r="EB1340" s="73">
        <f>(DB1340*DB1342)*(1-COS(RADIANS(CW1340-45)))+DB1341*(SIN(RADIANS(CW1340-45)))</f>
        <v>0</v>
      </c>
      <c r="EC1340" s="10"/>
      <c r="ED1340">
        <f t="array" ref="ED1340:ED1342">MMULT(DZ1340:EB1342,DA1340:DA1342)</f>
        <v>-0.72961544757286234</v>
      </c>
      <c r="EE1340" s="1">
        <f t="array" ref="EE1340:EE1342">MMULT(DK1340:DM1342,ED1340:ED1342)</f>
        <v>-0.71134847065595463</v>
      </c>
      <c r="EG1340">
        <f>CY1340+DU1340</f>
        <v>0.44581046735063157</v>
      </c>
      <c r="EH1340">
        <f>EG1340/(SQRT(EG1340^2+EG1341^2+EG1342^2))</f>
        <v>0.31523560458757549</v>
      </c>
      <c r="EJ1340">
        <f>Q1340+AM1340</f>
        <v>0</v>
      </c>
      <c r="EK1340">
        <f>EJ1340/(SQRT(EJ1340^2+EJ1341^2+EJ1342^2))</f>
        <v>0</v>
      </c>
      <c r="EM1340" s="23">
        <f>CY1341*DU1342-CY1342*DU1341</f>
        <v>-0.33581178102146636</v>
      </c>
      <c r="EO1340" s="15">
        <v>19</v>
      </c>
      <c r="EP1340" s="9" t="s">
        <v>7</v>
      </c>
      <c r="EW1340" s="17">
        <f>CU1340</f>
        <v>30</v>
      </c>
      <c r="EX1340" s="17">
        <f>CV1340</f>
        <v>-50</v>
      </c>
      <c r="EY1340" s="31">
        <f>1+CW1340</f>
        <v>269.14583464928762</v>
      </c>
      <c r="EZ1340" s="10"/>
      <c r="FA1340" s="61">
        <f t="array" ref="FA1340:FA1342">MMULT(FS1340:FU1342,FQ1340:FQ1342)</f>
        <v>0.85747645965862229</v>
      </c>
      <c r="FB1340" s="13">
        <f>BW1341</f>
        <v>0</v>
      </c>
      <c r="FC1340" s="17">
        <v>1</v>
      </c>
      <c r="FD1340">
        <v>0</v>
      </c>
      <c r="FF1340" s="73">
        <f>(FD1340^2)*(1-COS(RADIANS(EY1340+45)))+(COS(RADIANS(EY1340+45)))</f>
        <v>0.69648705015084522</v>
      </c>
      <c r="FG1340" s="73">
        <f>(FD1340*FD1341)*(1-COS(RADIANS(EY1340+45)))-FD1342*(SIN(RADIANS(EY1340+45)))</f>
        <v>0.71756936178475039</v>
      </c>
      <c r="FH1340" s="73">
        <f>(FD1340*FD1342)*(1-COS(RADIANS(EY1340+45)))+FD1341*(SIN(RADIANS(EY1340+45)))</f>
        <v>0</v>
      </c>
      <c r="FI1340" s="10"/>
      <c r="FJ1340">
        <f t="array" ref="FJ1340:FJ1342">MMULT(FF1340:FH1342,FC1340:FC1342)</f>
        <v>0.69648705015084522</v>
      </c>
      <c r="FK1340" s="23">
        <f>COS(RADIANS(176))</f>
        <v>-0.9975640502598242</v>
      </c>
      <c r="FM1340" s="30">
        <f>(FK1340^2)*(1-COS(RADIANS(EX1340)))+(COS(RADIANS(EX1340)))</f>
        <v>0.99826181678640502</v>
      </c>
      <c r="FN1340" s="30">
        <f>(FK1340*FK1341)*(1-COS(RADIANS(EX1340)))-FK1342*(SIN(RADIANS(EX1340)))</f>
        <v>-2.4857178030640859E-2</v>
      </c>
      <c r="FO1340" s="30">
        <f>(FK1340*FK1342)*(1-COS(RADIANS(EX1340)))+FK1341*(SIN(RADIANS(EX1340)))</f>
        <v>-5.3436559083262246E-2</v>
      </c>
      <c r="FQ1340">
        <f t="array" ref="FQ1340:FQ1342">MMULT(FM1340:FO1342,FJ1340:FJ1342)</f>
        <v>0.71311317742700353</v>
      </c>
      <c r="FS1340" s="28">
        <f>(FD1340^2)*(1-COS(RADIANS(EW1340)))+(COS(RADIANS(EW1340)))</f>
        <v>0.86602540378443871</v>
      </c>
      <c r="FT1340" s="28">
        <f>(FD1340*FD1341)*(1-COS(RADIANS(EW1340)))-FD1342*(SIN(RADIANS(EW1340)))</f>
        <v>-0.49999999999999994</v>
      </c>
      <c r="FU1340" s="28">
        <f>(FD1340*FD1342)*(1-COS(RADIANS(EW1340)))+FD1341*(SIN(RADIANS(EW1340)))</f>
        <v>0</v>
      </c>
      <c r="FW1340" s="61">
        <f t="array" ref="FW1340:FW1342">MMULT(FS1340:FU1342,GG1340:GG1342)</f>
        <v>-0.38982633166386471</v>
      </c>
      <c r="FX1340" s="13">
        <f>BX1341</f>
        <v>0</v>
      </c>
      <c r="FY1340" s="17">
        <v>1</v>
      </c>
      <c r="FZ1340">
        <v>0</v>
      </c>
      <c r="GB1340" s="73">
        <f>(FD1340^2)*(1-COS(RADIANS(EY1340-45)))+(COS(RADIANS(EY1340-45)))</f>
        <v>-0.71756936178475006</v>
      </c>
      <c r="GC1340" s="73">
        <f>(FD1340*FD1341)*(1-COS(RADIANS(EY1340-45)))-FD1342*(SIN(RADIANS(EY1340-45)))</f>
        <v>0.69648705015084567</v>
      </c>
      <c r="GD1340" s="73">
        <f>(FD1340*FD1342)*(1-COS(RADIANS(EY1340-45)))+FD1341*(SIN(RADIANS(EY1340-45)))</f>
        <v>0</v>
      </c>
      <c r="GE1340" s="10"/>
      <c r="GF1340">
        <f t="array" ref="GF1340:GF1342">MMULT(GB1340:GD1342,FC1340:FC1342)</f>
        <v>-0.71756936178475006</v>
      </c>
      <c r="GG1340" s="1">
        <f t="array" ref="GG1340:GG1342">MMULT(FM1340:FO1342,GF1340:GF1342)</f>
        <v>-0.69900939216387037</v>
      </c>
      <c r="GI1340">
        <f>FA1340+FW1340</f>
        <v>0.46765012799475758</v>
      </c>
      <c r="GJ1340">
        <f>GI1340/(SQRT(GI1340^2+GI1341^2+GI1342^2))</f>
        <v>0.33067857672784984</v>
      </c>
      <c r="GL1340" t="e">
        <f>CH1341+DC1340</f>
        <v>#VALUE!</v>
      </c>
      <c r="GM1340" t="e">
        <f>GL1340/(SQRT(GL1340^2+GL1341^2+GL1342^2))</f>
        <v>#VALUE!</v>
      </c>
      <c r="GO1340" s="27">
        <f>FA1341*FW1342-FA1342*FW1341</f>
        <v>-0.33581178102146647</v>
      </c>
    </row>
    <row r="1341" spans="1:197" x14ac:dyDescent="0.2">
      <c r="A1341" s="17">
        <f t="shared" si="2007"/>
        <v>120</v>
      </c>
      <c r="B1341" s="17">
        <f t="shared" si="2007"/>
        <v>45</v>
      </c>
      <c r="C1341" s="17">
        <f t="shared" si="2007"/>
        <v>167.8</v>
      </c>
      <c r="P1341" s="1"/>
      <c r="Q1341" s="82" t="s">
        <v>148</v>
      </c>
      <c r="R1341" s="13"/>
      <c r="T1341" s="10"/>
      <c r="U1341" s="10"/>
      <c r="V1341" s="10"/>
      <c r="W1341" s="10"/>
      <c r="X1341" s="10"/>
      <c r="Y1341" s="10"/>
      <c r="Z1341" s="80"/>
      <c r="AA1341" s="23" t="s">
        <v>149</v>
      </c>
      <c r="AE1341" s="1"/>
      <c r="AG1341" s="80"/>
      <c r="AK1341" s="13"/>
      <c r="AL1341" s="81"/>
      <c r="AM1341" s="82" t="s">
        <v>150</v>
      </c>
      <c r="AO1341" s="13"/>
      <c r="AP1341" s="13"/>
      <c r="AS1341" s="1"/>
      <c r="AW1341" s="1"/>
      <c r="BY1341" t="s">
        <v>8</v>
      </c>
      <c r="BZ1341" s="5">
        <f t="shared" ref="BZ1341:CA1343" si="2020">BZ1251</f>
        <v>0.93180266183863136</v>
      </c>
      <c r="CA1341" s="6">
        <f t="shared" si="2020"/>
        <v>-0.87956522186239505</v>
      </c>
      <c r="CB1341" s="7">
        <f>CY1340</f>
        <v>0.85054245426038289</v>
      </c>
      <c r="CC1341" s="8">
        <f>DU1340</f>
        <v>-0.40473198690975132</v>
      </c>
      <c r="CE1341" s="9">
        <f>((SUMPRODUCT(CB1341:CB1343,BZ1341:BZ1343))*(SUMPRODUCT(CB1341:CB1343,CA1341:CA1343)))-((SUMPRODUCT(CC1341:CC1343,BZ1341:BZ1343))*(SUMPRODUCT(CC1341:CC1343,CA1341:CA1343)))</f>
        <v>0</v>
      </c>
      <c r="CG1341">
        <v>1</v>
      </c>
      <c r="CH1341" t="s">
        <v>161</v>
      </c>
      <c r="CI1341" s="67"/>
      <c r="CJ1341" s="1" t="s">
        <v>8</v>
      </c>
      <c r="CK1341" s="5">
        <f t="shared" ref="CK1341:CL1343" si="2021">BZ1341</f>
        <v>0.93180266183863136</v>
      </c>
      <c r="CL1341" s="6">
        <f t="shared" si="2021"/>
        <v>-0.87956522186239505</v>
      </c>
      <c r="CM1341" s="7">
        <f>FA1340</f>
        <v>0.85747645965862229</v>
      </c>
      <c r="CN1341" s="8">
        <f>FW1340</f>
        <v>-0.38982633166386471</v>
      </c>
      <c r="CO1341" s="10"/>
      <c r="CP1341">
        <f t="shared" si="2019"/>
        <v>0.3492962422733713</v>
      </c>
      <c r="CQ1341">
        <f t="shared" si="2019"/>
        <v>-0.34518112468713447</v>
      </c>
      <c r="CR1341">
        <f>CJ1344</f>
        <v>0</v>
      </c>
      <c r="CS1341">
        <f>CM1344</f>
        <v>0</v>
      </c>
      <c r="CW1341" s="28"/>
      <c r="CY1341" s="61">
        <v>-7.1572403132275086E-2</v>
      </c>
      <c r="DA1341" s="17">
        <v>0</v>
      </c>
      <c r="DB1341">
        <v>0</v>
      </c>
      <c r="DD1341" s="73">
        <f>(DB1340*DB1341)*(1-COS(RADIANS(CW1340+45)))+DB1342*(SIN(RADIANS(CW1340+45)))</f>
        <v>-0.72961544757286234</v>
      </c>
      <c r="DE1341" s="73">
        <f>(DB1341^2)*(1-COS(RADIANS(CW1340+45)))+(COS(RADIANS(CW1340+45)))</f>
        <v>0.68385765965078704</v>
      </c>
      <c r="DF1341" s="73">
        <f>(DB1341*DB1342)*(1-COS(RADIANS(CW1340+45)))-DB1340*(SIN(RADIANS(CW1340+45)))</f>
        <v>0</v>
      </c>
      <c r="DG1341" s="10"/>
      <c r="DH1341">
        <v>-0.72961544757286234</v>
      </c>
      <c r="DI1341" s="23">
        <f>SIN(RADIANS('[1]Biaxial Input'!$F$21))*(COS(RADIANS(0)))</f>
        <v>6.9756473744125524E-2</v>
      </c>
      <c r="DK1341" s="30">
        <f>(DI1340*DI1341)*(1-COS(RADIANS(CV1340)))+DI1342*(SIN(RADIANS(CV1340)))</f>
        <v>-2.4857178030640859E-2</v>
      </c>
      <c r="DL1341" s="30">
        <f>(DI1341^2)*(1-COS(RADIANS(CV1340)))+(COS(RADIANS(CV1340)))</f>
        <v>0.64452579290013434</v>
      </c>
      <c r="DM1341" s="30">
        <f>(DI1341*DI1342)*(1-COS(RADIANS(CV1340)))-DI1340*(SIN(RADIANS(CV1340)))</f>
        <v>-0.76417839735679927</v>
      </c>
      <c r="DO1341">
        <v>-0.4872547464526425</v>
      </c>
      <c r="DQ1341" s="28">
        <f>(DB1340*DB1341)*(1-COS(RADIANS(CU1340)))+DB1342*(SIN(RADIANS(CU1340)))</f>
        <v>0.49999999999999994</v>
      </c>
      <c r="DR1341" s="28">
        <f>(DB1341^2)*(1-COS(RADIANS(CU1340)))+(COS(RADIANS(CU1340)))</f>
        <v>0.86602540378443871</v>
      </c>
      <c r="DS1341" s="28">
        <f>(DB1341*DB1342)*(1-COS(RADIANS(CU1340)))-DB1340*(SIN(RADIANS(CU1340)))</f>
        <v>0</v>
      </c>
      <c r="DU1341" s="61">
        <v>-0.72168057653591822</v>
      </c>
      <c r="DW1341" s="17">
        <v>0</v>
      </c>
      <c r="DX1341">
        <v>0</v>
      </c>
      <c r="DZ1341" s="73">
        <f>(DB1340*DB1341)*(1-COS(RADIANS(CW1340-45)))+DB1342*(SIN(RADIANS(CW1340-45)))</f>
        <v>-0.68385765965078715</v>
      </c>
      <c r="EA1341" s="73">
        <f>(DB1341^2)*(1-COS(RADIANS(CW1340-45)))+(COS(RADIANS(CW1340-45)))</f>
        <v>-0.72961544757286234</v>
      </c>
      <c r="EB1341" s="73">
        <f>(DB1341*DB1342)*(1-COS(RADIANS(CW1340-45)))-DB1340*(SIN(RADIANS(CW1340-45)))</f>
        <v>0</v>
      </c>
      <c r="EC1341" s="10"/>
      <c r="ED1341">
        <v>-0.68385765965078715</v>
      </c>
      <c r="EE1341" s="1">
        <v>-0.42262771924302944</v>
      </c>
      <c r="EG1341">
        <f>CY1341+DU1341</f>
        <v>-0.7932529796681933</v>
      </c>
      <c r="EH1341">
        <f>EG1341/(SQRT(EG1340^2+EG1341^2+EG1342^2))</f>
        <v>-0.56091456111981397</v>
      </c>
      <c r="EJ1341">
        <f>Q1341+AM1341</f>
        <v>0</v>
      </c>
      <c r="EK1341">
        <f>EJ1341/(SQRT(EJ1340^2+EJ1341^2+EJ1342^2))</f>
        <v>0</v>
      </c>
      <c r="EM1341" s="23">
        <f>CY1342*DU1340-CY1340*DU1342</f>
        <v>0.68851618467589837</v>
      </c>
      <c r="EP1341" s="9">
        <f>((SUMPRODUCT(CM1341:CM1343,BZ1341:BZ1343))*(SUMPRODUCT(CM1341:CM1343,CA1341:CA1343)))-((SUMPRODUCT(CN1341:CN1343,BZ1341:BZ1343))*(SUMPRODUCT(CN1341:CN1343,CA1341:CA1343)))</f>
        <v>-3.3619747462759531E-2</v>
      </c>
      <c r="EY1341" s="28"/>
      <c r="EZ1341" s="10"/>
      <c r="FA1341" s="61">
        <v>-5.8966439569011597E-2</v>
      </c>
      <c r="FB1341" s="13">
        <f>BW1342</f>
        <v>0</v>
      </c>
      <c r="FC1341" s="17">
        <v>0</v>
      </c>
      <c r="FD1341">
        <v>0</v>
      </c>
      <c r="FF1341" s="73">
        <f>(FD1340*FD1341)*(1-COS(RADIANS(EY1340+45)))+FD1342*(SIN(RADIANS(EY1340+45)))</f>
        <v>-0.71756936178475039</v>
      </c>
      <c r="FG1341" s="73">
        <f>(FD1341^2)*(1-COS(RADIANS(EY1340+45)))+(COS(RADIANS(EY1340+45)))</f>
        <v>0.69648705015084522</v>
      </c>
      <c r="FH1341" s="73">
        <f>(FD1341*FD1342)*(1-COS(RADIANS(EY1340+45)))-FD1340*(SIN(RADIANS(EY1340+45)))</f>
        <v>0</v>
      </c>
      <c r="FI1341" s="10"/>
      <c r="FJ1341">
        <v>-0.71756936178475039</v>
      </c>
      <c r="FK1341" s="23">
        <f>SIN(RADIANS(176))*(COS(RADIANS(0)))</f>
        <v>6.9756473744125524E-2</v>
      </c>
      <c r="FM1341" s="30">
        <f>(FK1340*FK1341)*(1-COS(RADIANS(EX1340)))+FK1342*(SIN(RADIANS(EX1340)))</f>
        <v>-2.4857178030640859E-2</v>
      </c>
      <c r="FN1341" s="30">
        <f>(FK1341^2)*(1-COS(RADIANS(EX1340)))+(COS(RADIANS(EX1340)))</f>
        <v>0.64452579290013434</v>
      </c>
      <c r="FO1341" s="30">
        <f>(FK1341*FK1342)*(1-COS(RADIANS(EX1340)))-FK1340*(SIN(RADIANS(EX1340)))</f>
        <v>-0.76417839735679927</v>
      </c>
      <c r="FQ1341">
        <v>-0.47980466446679504</v>
      </c>
      <c r="FS1341" s="28">
        <f>(FD1340*FD1341)*(1-COS(RADIANS(EW1340)))+FD1342*(SIN(RADIANS(EW1340)))</f>
        <v>0.49999999999999994</v>
      </c>
      <c r="FT1341" s="28">
        <f>(FD1341^2)*(1-COS(RADIANS(EW1340)))+(COS(RADIANS(EW1340)))</f>
        <v>0.86602540378443871</v>
      </c>
      <c r="FU1341" s="28">
        <f>(FD1341*FD1342)*(1-COS(RADIANS(EW1340)))-FD1340*(SIN(RADIANS(EW1340)))</f>
        <v>0</v>
      </c>
      <c r="FW1341" s="61">
        <v>-0.72281977175773116</v>
      </c>
      <c r="FX1341" s="13">
        <f>BX1342</f>
        <v>0</v>
      </c>
      <c r="FY1341" s="17">
        <v>0</v>
      </c>
      <c r="FZ1341">
        <v>0</v>
      </c>
      <c r="GB1341" s="73">
        <f>(FD1340*FD1341)*(1-COS(RADIANS(EY1340-45)))+FD1342*(SIN(RADIANS(EY1340-45)))</f>
        <v>-0.69648705015084567</v>
      </c>
      <c r="GC1341" s="73">
        <f>(FD1341^2)*(1-COS(RADIANS(EY1340-45)))+(COS(RADIANS(EY1340-45)))</f>
        <v>-0.71756936178475006</v>
      </c>
      <c r="GD1341" s="73">
        <f>(FD1341*FD1342)*(1-COS(RADIANS(EY1340-45)))-FD1340*(SIN(RADIANS(EY1340-45)))</f>
        <v>0</v>
      </c>
      <c r="GE1341" s="10"/>
      <c r="GF1341">
        <v>-0.69648705015084567</v>
      </c>
      <c r="GG1341" s="1">
        <v>-0.43106711886793259</v>
      </c>
      <c r="GI1341">
        <f>FA1341+FW1341</f>
        <v>-0.78178621132674275</v>
      </c>
      <c r="GJ1341">
        <f>GI1341/(SQRT(GI1340^2+GI1341^2+GI1342^2))</f>
        <v>-0.55280633146727887</v>
      </c>
      <c r="GL1341">
        <f>CH1342+DC1341</f>
        <v>-3.3619747462759531E-2</v>
      </c>
      <c r="GM1341" t="e">
        <f>GL1341/(SQRT(GL1340^2+GL1341^2+GL1342^2))</f>
        <v>#VALUE!</v>
      </c>
      <c r="GO1341" s="27">
        <f>FA1342*FW1340-FA1340*FW1342</f>
        <v>0.68851618467589859</v>
      </c>
    </row>
    <row r="1342" spans="1:197" x14ac:dyDescent="0.2">
      <c r="A1342" s="17">
        <f t="shared" si="2007"/>
        <v>90</v>
      </c>
      <c r="B1342" s="17">
        <f t="shared" si="2007"/>
        <v>50</v>
      </c>
      <c r="C1342" s="17">
        <f t="shared" si="2007"/>
        <v>209.4</v>
      </c>
      <c r="E1342" s="5" t="s">
        <v>4</v>
      </c>
      <c r="F1342" s="6" t="s">
        <v>5</v>
      </c>
      <c r="G1342" s="7" t="s">
        <v>6</v>
      </c>
      <c r="H1342" s="8" t="s">
        <v>1</v>
      </c>
      <c r="I1342">
        <v>3</v>
      </c>
      <c r="J1342" s="9" t="s">
        <v>7</v>
      </c>
      <c r="K1342">
        <v>3</v>
      </c>
      <c r="M1342" s="17">
        <f>A1334</f>
        <v>85</v>
      </c>
      <c r="N1342" s="17">
        <f>B1334</f>
        <v>10</v>
      </c>
      <c r="O1342" s="17">
        <f>C1334</f>
        <v>114.6</v>
      </c>
      <c r="P1342" s="1"/>
      <c r="Q1342" s="61">
        <f t="array" ref="Q1342:Q1344">MMULT(AI1342:AK1344,AG1342:AG1344)</f>
        <v>-0.42469854190187173</v>
      </c>
      <c r="R1342" s="13"/>
      <c r="S1342" s="17">
        <v>1</v>
      </c>
      <c r="T1342">
        <v>0</v>
      </c>
      <c r="V1342" s="73">
        <f>(T1342^2)*(1-COS(RADIANS(O1342+45)))+(COS(RADIANS(O1342+45)))</f>
        <v>-0.93728198949189145</v>
      </c>
      <c r="W1342" s="73">
        <f>(T1342*T1343)*(1-COS(RADIANS(O1342+45)))-T1344*(SIN(RADIANS(O1342+45)))</f>
        <v>-0.34857204732181535</v>
      </c>
      <c r="X1342" s="73">
        <f>(T1342*T1344)*(1-COS(RADIANS(O1342+45)))+T1343*(SIN(RADIANS(O1342+45)))</f>
        <v>0</v>
      </c>
      <c r="Y1342" s="10"/>
      <c r="Z1342">
        <f t="array" ref="Z1342:Z1344">MMULT(V1342:X1344,S1342:S1344)</f>
        <v>-0.93728198949189145</v>
      </c>
      <c r="AA1342" s="23">
        <f>COS(RADIANS('[1]Biaxial Input'!$F$21))</f>
        <v>-0.9975640502598242</v>
      </c>
      <c r="AC1342" s="30">
        <f>(AA1342^2)*(1-COS(RADIANS(N1342)))+(COS(RADIANS(N1342)))</f>
        <v>0.99992607504832687</v>
      </c>
      <c r="AD1342" s="30">
        <f>(AA1342*AA1343)*(1-COS(RADIANS(N1342)))-AA1344*(SIN(RADIANS(N1342)))</f>
        <v>-1.0571760619211149E-3</v>
      </c>
      <c r="AE1342" s="30">
        <f>(AA1342*AA1344)*(1-COS(RADIANS(N1342)))+AA1343*(SIN(RADIANS(N1342)))</f>
        <v>1.2113084546138469E-2</v>
      </c>
      <c r="AG1342">
        <f t="array" ref="AG1342:AG1344">MMULT(AC1342:AE1344,Z1342:Z1344)</f>
        <v>-0.93758120299039771</v>
      </c>
      <c r="AI1342" s="28">
        <f>(T1342^2)*(1-COS(RADIANS(M1342)))+(COS(RADIANS(M1342)))</f>
        <v>8.7155742747658138E-2</v>
      </c>
      <c r="AJ1342" s="28">
        <f>(T1342*T1343)*(1-COS(RADIANS(M1342)))-T1344*(SIN(RADIANS(M1342)))</f>
        <v>-0.99619469809174555</v>
      </c>
      <c r="AK1342" s="28">
        <f>(T1342*T1344)*(1-COS(RADIANS(M1342)))+T1343*(SIN(RADIANS(M1342)))</f>
        <v>0</v>
      </c>
      <c r="AM1342" s="61">
        <f t="array" ref="AM1342:AM1344">MMULT(AI1342:AK1344,AW1342:AW1344)</f>
        <v>-0.888940589807519</v>
      </c>
      <c r="AN1342" s="13"/>
      <c r="AO1342" s="17">
        <v>1</v>
      </c>
      <c r="AP1342">
        <v>0</v>
      </c>
      <c r="AR1342" s="73">
        <f>(T1342^2)*(1-COS(RADIANS(O1342-45)))+(COS(RADIANS(O1342-45)))</f>
        <v>0.34857204732181529</v>
      </c>
      <c r="AS1342" s="73">
        <f>(T1342*T1343)*(1-COS(RADIANS(O1342-45)))-T1344*(SIN(RADIANS(O1342-45)))</f>
        <v>-0.93728198949189145</v>
      </c>
      <c r="AT1342" s="73">
        <f>(T1342*T1344)*(1-COS(RADIANS(O1342-45)))+T1343*(SIN(RADIANS(O1342-45)))</f>
        <v>0</v>
      </c>
      <c r="AU1342" s="10"/>
      <c r="AV1342">
        <f t="array" ref="AV1342:AV1344">MMULT(AR1342:AT1344,S1342:S1344)</f>
        <v>0.34857204732181529</v>
      </c>
      <c r="AW1342" s="1">
        <f t="array" ref="AW1342:AW1344">MMULT(AC1342:AE1344,AV1342:AV1344)</f>
        <v>0.34755540706750182</v>
      </c>
      <c r="BY1342" t="s">
        <v>9</v>
      </c>
      <c r="BZ1342" s="5">
        <f t="shared" si="2020"/>
        <v>0.3492962422733713</v>
      </c>
      <c r="CA1342" s="6">
        <f t="shared" si="2020"/>
        <v>-0.34518112468713447</v>
      </c>
      <c r="CB1342" s="7">
        <f>CY1341</f>
        <v>-7.1572403132275086E-2</v>
      </c>
      <c r="CC1342" s="8">
        <f>DU1341</f>
        <v>-0.72168057653591822</v>
      </c>
      <c r="CE1342" s="10"/>
      <c r="CH1342">
        <f>((SUMPRODUCT(CM1341:CM1343,CK1341:CK1343))*(SUMPRODUCT(CM1341:CM1343,CL1341:CL1343)))-((SUMPRODUCT(CN1341:CN1343,CK1341:CK1343))*(SUMPRODUCT(CN1341:CN1343,CL1341:CL1343)))</f>
        <v>-3.3619747462759531E-2</v>
      </c>
      <c r="CI1342" s="67"/>
      <c r="CJ1342" s="10" t="s">
        <v>9</v>
      </c>
      <c r="CK1342" s="5">
        <f t="shared" si="2021"/>
        <v>0.3492962422733713</v>
      </c>
      <c r="CL1342" s="6">
        <f t="shared" si="2021"/>
        <v>-0.34518112468713447</v>
      </c>
      <c r="CM1342" s="7">
        <f>FA1341</f>
        <v>-5.8966439569011597E-2</v>
      </c>
      <c r="CN1342" s="8">
        <f>FW1341</f>
        <v>-0.72281977175773116</v>
      </c>
      <c r="CP1342">
        <f t="shared" si="2019"/>
        <v>-9.8670839279614439E-2</v>
      </c>
      <c r="CQ1342">
        <f t="shared" si="2019"/>
        <v>-0.32743703463395935</v>
      </c>
      <c r="CR1342">
        <f>CK1344</f>
        <v>0</v>
      </c>
      <c r="CS1342">
        <f>CN1344</f>
        <v>0</v>
      </c>
      <c r="CW1342" s="28"/>
      <c r="CY1342" s="61">
        <v>-0.52101336317852298</v>
      </c>
      <c r="DA1342" s="17">
        <v>0</v>
      </c>
      <c r="DB1342">
        <v>1</v>
      </c>
      <c r="DD1342" s="73">
        <f>(DB1340*DB1342)*(1-COS(RADIANS(CW1340+45)))-DB1341*(SIN(RADIANS(CW1340+45)))</f>
        <v>0</v>
      </c>
      <c r="DE1342" s="73">
        <f>(DB1341*DB1342)*(1-COS(RADIANS(CW1340+45)))+DB1340*(SIN(RADIANS(CW1340+45)))</f>
        <v>0</v>
      </c>
      <c r="DF1342" s="73">
        <f>(DB1342^2)*(1-COS(RADIANS(CW1340+45)))+(COS(RADIANS(CW1340+45)))</f>
        <v>1</v>
      </c>
      <c r="DG1342" s="10"/>
      <c r="DH1342">
        <v>0</v>
      </c>
      <c r="DI1342" s="23">
        <f>SIN(RADIANS('[1]Biaxial Input'!$F$21))*SIN(RADIANS(0))</f>
        <v>0</v>
      </c>
      <c r="DK1342" s="30">
        <f>(DI1340*DI1342)*(1-COS(RADIANS(CV1340)))-DI1341*(SIN(RADIANS(CV1340)))</f>
        <v>5.3436559083262246E-2</v>
      </c>
      <c r="DL1342" s="30">
        <f>(DI1341*DI1342)*(1-COS(RADIANS(CV1340)))+DI1340*(SIN(RADIANS(CV1340)))</f>
        <v>0.76417839735679927</v>
      </c>
      <c r="DM1342" s="30">
        <f>(DI1342^2)*(1-COS(RADIANS(CV1340)))+(COS(RADIANS(CV1340)))</f>
        <v>0.64278760968653936</v>
      </c>
      <c r="DO1342">
        <v>-0.52101336317852298</v>
      </c>
      <c r="DQ1342" s="28">
        <f>(DB1340*DB1342)*(1-COS(RADIANS(CU1340)))-DB1341*(SIN(RADIANS(CU1340)))</f>
        <v>0</v>
      </c>
      <c r="DR1342" s="28">
        <f>(DB1341*DB1342)*(1-COS(RADIANS(CU1340)))+DB1340*(SIN(RADIANS(CU1340)))</f>
        <v>0</v>
      </c>
      <c r="DS1342" s="28">
        <f>(DB1342^2)*(1-COS(RADIANS(CU1340)))+(COS(RADIANS(CU1340)))</f>
        <v>1</v>
      </c>
      <c r="DU1342" s="61">
        <v>-0.56157738934439805</v>
      </c>
      <c r="DW1342" s="17">
        <v>0</v>
      </c>
      <c r="DX1342">
        <v>1</v>
      </c>
      <c r="DZ1342" s="73">
        <f>(DB1340*DB1340)*(1-COS(RADIANS(CW1340-45)))-DB1340*(SIN(RADIANS(CW1340-45)))</f>
        <v>0</v>
      </c>
      <c r="EA1342" s="73">
        <f>(DB1341*DB1342)*(1-COS(RADIANS(CW1340-45)))+DB1340*(SIN(RADIANS(CW1340-45)))</f>
        <v>0</v>
      </c>
      <c r="EB1342" s="73">
        <f>(DB1342^2)*(1-COS(RADIANS(CW1340-45)))+(COS(RADIANS(CW1340-45)))</f>
        <v>0.99999999999999989</v>
      </c>
      <c r="EC1342" s="10"/>
      <c r="ED1342">
        <v>0</v>
      </c>
      <c r="EE1342" s="1">
        <v>-0.56157738934439805</v>
      </c>
      <c r="EG1342">
        <f>CY1342+DU1342</f>
        <v>-1.082590752522921</v>
      </c>
      <c r="EH1342">
        <f>EG1342/(SQRT(EG1340^2+EG1341^2+EG1342^2))</f>
        <v>-0.76550726235880484</v>
      </c>
      <c r="EJ1342">
        <f>Q1342+AM1342</f>
        <v>-1.3136391317093907</v>
      </c>
      <c r="EK1342">
        <f>EJ1342/(SQRT(EJ1340^2+EJ1341^2+EJ1342^2))</f>
        <v>-1</v>
      </c>
      <c r="EM1342" s="23">
        <f>CY1340*DU1341-CY1341*DU1340</f>
        <v>-0.64278760968653936</v>
      </c>
      <c r="ER1342">
        <f t="shared" ref="ER1342:ES1344" si="2022">CK1341</f>
        <v>0.93180266183863136</v>
      </c>
      <c r="ES1342">
        <f t="shared" si="2022"/>
        <v>-0.87956522186239505</v>
      </c>
      <c r="ET1342" t="e">
        <f>#REF!</f>
        <v>#REF!</v>
      </c>
      <c r="EU1342" t="e">
        <f>#REF!</f>
        <v>#REF!</v>
      </c>
      <c r="EY1342" s="28"/>
      <c r="EZ1342" s="10"/>
      <c r="FA1342" s="61">
        <v>-0.51113313347489919</v>
      </c>
      <c r="FB1342" s="13">
        <f>BW1343</f>
        <v>0</v>
      </c>
      <c r="FC1342" s="17">
        <v>0</v>
      </c>
      <c r="FD1342">
        <v>1</v>
      </c>
      <c r="FF1342" s="73">
        <f>(FD1340*FD1342)*(1-COS(RADIANS(EY1340+45)))-FD1341*(SIN(RADIANS(EY1340+45)))</f>
        <v>0</v>
      </c>
      <c r="FG1342" s="73">
        <f>(FD1341*FD1342)*(1-COS(RADIANS(EY1340+45)))+FD1340*(SIN(RADIANS(EY1340+45)))</f>
        <v>0</v>
      </c>
      <c r="FH1342" s="73">
        <f>(FD1342^2)*(1-COS(RADIANS(EY1340+45)))+(COS(RADIANS(EY1340+45)))</f>
        <v>1</v>
      </c>
      <c r="FI1342" s="10"/>
      <c r="FJ1342">
        <v>0</v>
      </c>
      <c r="FK1342" s="23">
        <f>SIN(RADIANS(176))*SIN(RADIANS(0))</f>
        <v>0</v>
      </c>
      <c r="FM1342" s="30">
        <f>(FK1340*FK1342)*(1-COS(RADIANS(EX1340)))-FK1341*(SIN(RADIANS(EX1340)))</f>
        <v>5.3436559083262246E-2</v>
      </c>
      <c r="FN1342" s="30">
        <f>(FK1341*FK1342)*(1-COS(RADIANS(EX1340)))+FK1340*(SIN(RADIANS(EX1340)))</f>
        <v>0.76417839735679927</v>
      </c>
      <c r="FO1342" s="30">
        <f>(FK1342^2)*(1-COS(RADIANS(EX1340)))+(COS(RADIANS(EX1340)))</f>
        <v>0.64278760968653936</v>
      </c>
      <c r="FQ1342">
        <v>-0.51113313347489919</v>
      </c>
      <c r="FS1342" s="28">
        <f>(FD1340*FD1342)*(1-COS(RADIANS(EW1340)))-FD1341*(SIN(RADIANS(EW1340)))</f>
        <v>0</v>
      </c>
      <c r="FT1342" s="28">
        <f>(FD1341*FD1342)*(1-COS(RADIANS(EW1340)))+FD1340*(SIN(RADIANS(EW1340)))</f>
        <v>0</v>
      </c>
      <c r="FU1342" s="28">
        <f>(FD1342^2)*(1-COS(RADIANS(EW1340)))+(COS(RADIANS(EW1340)))</f>
        <v>1</v>
      </c>
      <c r="FW1342" s="61">
        <v>-0.57058479536138751</v>
      </c>
      <c r="FX1342" s="13">
        <f>BX1343</f>
        <v>0</v>
      </c>
      <c r="FY1342" s="17">
        <v>0</v>
      </c>
      <c r="FZ1342">
        <v>1</v>
      </c>
      <c r="GB1342" s="73">
        <f>(FD1340*FD1340)*(1-COS(RADIANS(EY1340-45)))-FD1340*(SIN(RADIANS(EY1340-45)))</f>
        <v>0</v>
      </c>
      <c r="GC1342" s="73">
        <f>(FD1341*FD1342)*(1-COS(RADIANS(EY1340-45)))+FD1340*(SIN(RADIANS(EY1340-45)))</f>
        <v>0</v>
      </c>
      <c r="GD1342" s="73">
        <f>(FD1342^2)*(1-COS(RADIANS(EY1340-45)))+(COS(RADIANS(EY1340-45)))</f>
        <v>1</v>
      </c>
      <c r="GE1342" s="10"/>
      <c r="GF1342">
        <v>0</v>
      </c>
      <c r="GG1342" s="1">
        <v>-0.57058479536138751</v>
      </c>
      <c r="GI1342">
        <f>FA1342+FW1342</f>
        <v>-1.0817179288362868</v>
      </c>
      <c r="GJ1342">
        <f>GI1342/(SQRT(GI1340^2+GI1341^2+GI1342^2))</f>
        <v>-0.76489008281120541</v>
      </c>
      <c r="GL1342" t="e">
        <f>#REF!+DC1342</f>
        <v>#REF!</v>
      </c>
      <c r="GM1342" t="e">
        <f>GL1342/(SQRT(GL1340^2+GL1341^2+GL1342^2))</f>
        <v>#REF!</v>
      </c>
      <c r="GO1342" s="27">
        <f>FA1340*FW1341-FA1341*FW1340</f>
        <v>-0.64278760968653947</v>
      </c>
    </row>
    <row r="1343" spans="1:197" x14ac:dyDescent="0.2">
      <c r="A1343" s="17">
        <f t="shared" si="2007"/>
        <v>70</v>
      </c>
      <c r="B1343" s="17">
        <f t="shared" si="2007"/>
        <v>-5</v>
      </c>
      <c r="C1343" s="17">
        <f t="shared" si="2007"/>
        <v>220.3</v>
      </c>
      <c r="D1343" t="s">
        <v>8</v>
      </c>
      <c r="E1343" s="5">
        <f t="shared" ref="E1343:F1345" si="2023">E1338</f>
        <v>0.93180233653995126</v>
      </c>
      <c r="F1343" s="6">
        <f t="shared" si="2023"/>
        <v>-0.87956563998417769</v>
      </c>
      <c r="G1343" s="7">
        <f>Q1342</f>
        <v>-0.42469854190187173</v>
      </c>
      <c r="H1343" s="8">
        <f>AM1342</f>
        <v>-0.888940589807519</v>
      </c>
      <c r="J1343" s="9">
        <f>((SUMPRODUCT(G1343:G1345,E1343:E1345))*(SUMPRODUCT(G1343:(G1345),F1343:F1345)))-((SUMPRODUCT(H1343:H1345,E1343:E1345))*(SUMPRODUCT(H1343:H1345,F1343:F1345)))</f>
        <v>-3.9024050133147581E-2</v>
      </c>
      <c r="P1343" s="1"/>
      <c r="Q1343" s="61">
        <v>-0.90400630303711393</v>
      </c>
      <c r="S1343" s="17">
        <v>0</v>
      </c>
      <c r="T1343">
        <v>0</v>
      </c>
      <c r="V1343" s="73">
        <f>(T1342*T1343)*(1-COS(RADIANS(O1342+45)))+T1344*(SIN(RADIANS(O1342+45)))</f>
        <v>0.34857204732181535</v>
      </c>
      <c r="W1343" s="73">
        <f>(T1343^2)*(1-COS(RADIANS(O1342+45)))+(COS(RADIANS(O1342+45)))</f>
        <v>-0.93728198949189145</v>
      </c>
      <c r="X1343" s="73">
        <f>(T1343*T1344)*(1-COS(RADIANS(O1342+45)))-T1342*(SIN(RADIANS(O1342+45)))</f>
        <v>0</v>
      </c>
      <c r="Y1343" s="10"/>
      <c r="Z1343">
        <v>0.34857204732181535</v>
      </c>
      <c r="AA1343" s="23">
        <f>SIN(RADIANS('[1]Biaxial Input'!$F$21))*(COS(RADIANS(0)))</f>
        <v>6.9756473744125524E-2</v>
      </c>
      <c r="AC1343" s="30">
        <f>(AA1342*AA1343)*(1-COS(RADIANS(N1342)))+AA1344*(SIN(RADIANS(N1342)))</f>
        <v>-1.0571760619211149E-3</v>
      </c>
      <c r="AD1343" s="30">
        <f>(AA1343^2)*(1-COS(RADIANS(N1342)))+(COS(RADIANS(N1342)))</f>
        <v>0.98488167796388115</v>
      </c>
      <c r="AE1343" s="30">
        <f>(AA1343*AA1344)*(1-COS(RADIANS(N1342)))-AA1342*(SIN(RADIANS(N1342)))</f>
        <v>0.17322517943366056</v>
      </c>
      <c r="AG1343">
        <v>0.34429309494017546</v>
      </c>
      <c r="AI1343" s="28">
        <f>(T1342*T1343)*(1-COS(RADIANS(M1342)))+T1344*(SIN(RADIANS(M1342)))</f>
        <v>0.99619469809174555</v>
      </c>
      <c r="AJ1343" s="28">
        <f>(T1343^2)*(1-COS(RADIANS(M1342)))+(COS(RADIANS(M1342)))</f>
        <v>8.7155742747658138E-2</v>
      </c>
      <c r="AK1343" s="28">
        <f>(T1343*T1344)*(1-COS(RADIANS(M1342)))-T1342*(SIN(RADIANS(M1342)))</f>
        <v>0</v>
      </c>
      <c r="AM1343" s="61">
        <v>0.42665523641601805</v>
      </c>
      <c r="AO1343" s="17">
        <v>0</v>
      </c>
      <c r="AP1343">
        <v>0</v>
      </c>
      <c r="AR1343" s="73">
        <f>(T1342*T1343)*(1-COS(RADIANS(O1342-45)))+T1344*(SIN(RADIANS(O1342-45)))</f>
        <v>0.93728198949189145</v>
      </c>
      <c r="AS1343" s="73">
        <f>(T1343^2)*(1-COS(RADIANS(O1342-45)))+(COS(RADIANS(O1342-45)))</f>
        <v>0.34857204732181529</v>
      </c>
      <c r="AT1343" s="73">
        <f>(T1343*T1344)*(1-COS(RADIANS(O1342-45)))-T1342*(SIN(RADIANS(O1342-45)))</f>
        <v>0</v>
      </c>
      <c r="AU1343" s="10"/>
      <c r="AV1343">
        <v>0.93728198949189145</v>
      </c>
      <c r="AW1343" s="1">
        <v>0.92274335651181538</v>
      </c>
      <c r="BY1343" t="s">
        <v>10</v>
      </c>
      <c r="BZ1343" s="5">
        <f t="shared" si="2020"/>
        <v>-9.8670839279614439E-2</v>
      </c>
      <c r="CA1343" s="6">
        <f t="shared" si="2020"/>
        <v>-0.32743703463395935</v>
      </c>
      <c r="CB1343" s="7">
        <f>CY1342</f>
        <v>-0.52101336317852298</v>
      </c>
      <c r="CC1343" s="8">
        <f>DU1342</f>
        <v>-0.56157738934439805</v>
      </c>
      <c r="CE1343" s="10"/>
      <c r="CG1343" s="10" t="s">
        <v>160</v>
      </c>
      <c r="CH1343" s="10">
        <f>-CH1340*((EY1340-CW1340)/(CH1342-CE1341))</f>
        <v>268.14583464928762</v>
      </c>
      <c r="CI1343" s="67"/>
      <c r="CJ1343" s="10" t="s">
        <v>10</v>
      </c>
      <c r="CK1343" s="5">
        <f t="shared" si="2021"/>
        <v>-9.8670839279614439E-2</v>
      </c>
      <c r="CL1343" s="6">
        <f t="shared" si="2021"/>
        <v>-0.32743703463395935</v>
      </c>
      <c r="CM1343" s="7">
        <f>FA1342</f>
        <v>-0.51113313347489919</v>
      </c>
      <c r="CN1343" s="8">
        <f>FW1342</f>
        <v>-0.57058479536138751</v>
      </c>
      <c r="CW1343" s="28"/>
      <c r="EI1343" s="64">
        <f>(DEGREES(ACOS((EH1340*EK1340+EH1341*EK1341+EH1342*EK1342)/((SQRT(EH1340^2+EH1341^2+EH1342^2))*(SQRT(EK1340^2+EK1341^2+EK1342^2))))))</f>
        <v>40.047858549098414</v>
      </c>
      <c r="ER1343">
        <f t="shared" si="2022"/>
        <v>0.3492962422733713</v>
      </c>
      <c r="ES1343">
        <f t="shared" si="2022"/>
        <v>-0.34518112468713447</v>
      </c>
      <c r="ET1343" t="e">
        <f>#REF!</f>
        <v>#REF!</v>
      </c>
      <c r="EU1343" t="e">
        <f>#REF!</f>
        <v>#REF!</v>
      </c>
      <c r="EY1343" s="28"/>
      <c r="EZ1343" s="10"/>
      <c r="FG1343" s="10"/>
      <c r="FH1343" s="10"/>
      <c r="FI1343" s="10"/>
      <c r="FJ1343" s="10"/>
      <c r="FK1343" s="10"/>
      <c r="FL1343" s="10"/>
      <c r="FM1343" s="10"/>
      <c r="FN1343" s="10"/>
      <c r="FO1343" s="10"/>
      <c r="FP1343" s="10"/>
      <c r="FQ1343" s="10"/>
      <c r="FR1343" s="10"/>
      <c r="GG1343" s="1"/>
      <c r="GK1343" s="64" t="e">
        <f>(DEGREES(ACOS((GJ1340*GM1340+GJ1341*GM1341+GJ1342*GM1342)/((SQRT(GJ1340^2+GJ1341^2+GJ1342^2))*(SQRT(GM1340^2+GM1341^2+GM1342^2))))))</f>
        <v>#VALUE!</v>
      </c>
    </row>
    <row r="1344" spans="1:197" x14ac:dyDescent="0.2">
      <c r="A1344" s="17">
        <f t="shared" si="2007"/>
        <v>30</v>
      </c>
      <c r="B1344" s="17">
        <f t="shared" si="2007"/>
        <v>-10</v>
      </c>
      <c r="C1344" s="17">
        <f t="shared" si="2007"/>
        <v>261.8</v>
      </c>
      <c r="D1344" t="s">
        <v>9</v>
      </c>
      <c r="E1344" s="5">
        <f t="shared" si="2023"/>
        <v>0.34929717323698622</v>
      </c>
      <c r="F1344" s="6">
        <f t="shared" si="2023"/>
        <v>-0.34518021343056071</v>
      </c>
      <c r="G1344" s="7">
        <f t="shared" ref="G1344:G1345" si="2024">Q1343</f>
        <v>-0.90400630303711393</v>
      </c>
      <c r="H1344" s="8">
        <f t="shared" ref="H1344:H1345" si="2025">AM1343</f>
        <v>0.42665523641601805</v>
      </c>
      <c r="J1344" s="10"/>
      <c r="P1344" s="1"/>
      <c r="Q1344" s="61">
        <v>-4.9028079460591734E-2</v>
      </c>
      <c r="S1344" s="17">
        <v>0</v>
      </c>
      <c r="T1344">
        <v>1</v>
      </c>
      <c r="V1344" s="73">
        <f>(T1342*T1344)*(1-COS(RADIANS(O1342+45)))-T1343*(SIN(RADIANS(O1342+45)))</f>
        <v>0</v>
      </c>
      <c r="W1344" s="73">
        <f>(T1343*T1344)*(1-COS(RADIANS(O1342+45)))+T1342*(SIN(RADIANS(O1342+45)))</f>
        <v>0</v>
      </c>
      <c r="X1344" s="73">
        <f>(T1344^2)*(1-COS(RADIANS(O1342+45)))+(COS(RADIANS(O1342+45)))</f>
        <v>1</v>
      </c>
      <c r="Y1344" s="10"/>
      <c r="Z1344">
        <v>0</v>
      </c>
      <c r="AA1344" s="23">
        <f>SIN(RADIANS('[1]Biaxial Input'!$F$21))*SIN(RADIANS(0))</f>
        <v>0</v>
      </c>
      <c r="AC1344" s="30">
        <f>(AA1342*AA1344)*(1-COS(RADIANS(N1342)))-AA1343*(SIN(RADIANS(N1342)))</f>
        <v>-1.2113084546138469E-2</v>
      </c>
      <c r="AD1344" s="30">
        <f>(AA1343*AA1344)*(1-COS(RADIANS(N1342)))+AA1342*(SIN(RADIANS(N1342)))</f>
        <v>-0.17322517943366056</v>
      </c>
      <c r="AE1344" s="30">
        <f>(AA1344^2)*(1-COS(RADIANS(N1342)))+(COS(RADIANS(N1342)))</f>
        <v>0.98480775301220802</v>
      </c>
      <c r="AG1344">
        <v>-4.9028079460591734E-2</v>
      </c>
      <c r="AI1344" s="28">
        <f>(T1342*T1344)*(1-COS(RADIANS(M1342)))-T1343*(SIN(RADIANS(M1342)))</f>
        <v>0</v>
      </c>
      <c r="AJ1344" s="28">
        <f>(T1343*T1344)*(1-COS(RADIANS(M1342)))+T1342*(SIN(RADIANS(M1342)))</f>
        <v>0</v>
      </c>
      <c r="AK1344" s="28">
        <f>(T1344^2)*(1-COS(RADIANS(M1342)))+(COS(RADIANS(M1342)))</f>
        <v>1</v>
      </c>
      <c r="AM1344" s="61">
        <v>-0.16658312348930099</v>
      </c>
      <c r="AO1344" s="17">
        <v>0</v>
      </c>
      <c r="AP1344">
        <v>1</v>
      </c>
      <c r="AR1344" s="73">
        <f>(T1342*T1342)*(1-COS(RADIANS(O1342-45)))-T1342*(SIN(RADIANS(O1342-45)))</f>
        <v>0</v>
      </c>
      <c r="AS1344" s="73">
        <f>(T1343*T1344)*(1-COS(RADIANS(O1342-45)))+T1342*(SIN(RADIANS(O1342-45)))</f>
        <v>0</v>
      </c>
      <c r="AT1344" s="73">
        <f>(T1344^2)*(1-COS(RADIANS(O1342-45)))+(COS(RADIANS(O1342-45)))</f>
        <v>1</v>
      </c>
      <c r="AU1344" s="10"/>
      <c r="AV1344">
        <v>0</v>
      </c>
      <c r="AW1344" s="1">
        <v>-0.16658312348930099</v>
      </c>
      <c r="CS1344" s="15"/>
      <c r="ER1344">
        <f t="shared" si="2022"/>
        <v>-9.8670839279614439E-2</v>
      </c>
      <c r="ES1344">
        <f t="shared" si="2022"/>
        <v>-0.32743703463395935</v>
      </c>
      <c r="ET1344" t="e">
        <f>#REF!</f>
        <v>#REF!</v>
      </c>
      <c r="EU1344" t="e">
        <f>#REF!</f>
        <v>#REF!</v>
      </c>
      <c r="EY1344" s="28"/>
      <c r="EZ1344" s="10"/>
      <c r="FA1344" s="82" t="s">
        <v>148</v>
      </c>
      <c r="FB1344" s="13"/>
      <c r="FD1344" s="10"/>
      <c r="FE1344" s="10"/>
      <c r="FF1344" s="10"/>
      <c r="FG1344" s="10"/>
      <c r="FH1344" s="10"/>
      <c r="FI1344" s="10"/>
      <c r="FJ1344" s="80"/>
      <c r="FK1344" s="23" t="s">
        <v>149</v>
      </c>
      <c r="FO1344" s="1"/>
      <c r="FQ1344" s="80"/>
      <c r="FU1344" s="13"/>
      <c r="FV1344" s="81"/>
      <c r="FW1344" s="82" t="s">
        <v>150</v>
      </c>
      <c r="FY1344" s="13"/>
      <c r="FZ1344" s="13"/>
      <c r="GC1344" s="1"/>
      <c r="GG1344" s="1"/>
      <c r="GK1344" s="13"/>
      <c r="GO1344" s="15"/>
    </row>
    <row r="1345" spans="1:197" x14ac:dyDescent="0.2">
      <c r="A1345" s="17">
        <f t="shared" si="2007"/>
        <v>0</v>
      </c>
      <c r="B1345" s="17">
        <f t="shared" si="2007"/>
        <v>-15</v>
      </c>
      <c r="C1345" s="17">
        <f t="shared" si="2007"/>
        <v>293.89999999999998</v>
      </c>
      <c r="D1345" t="s">
        <v>10</v>
      </c>
      <c r="E1345" s="5">
        <f t="shared" si="2023"/>
        <v>-9.8670615622576494E-2</v>
      </c>
      <c r="F1345" s="6">
        <f t="shared" si="2023"/>
        <v>-0.32743687210706163</v>
      </c>
      <c r="G1345" s="7">
        <f t="shared" si="2024"/>
        <v>-4.9028079460591734E-2</v>
      </c>
      <c r="H1345" s="8">
        <f t="shared" si="2025"/>
        <v>-0.16658312348930099</v>
      </c>
      <c r="J1345" s="10"/>
      <c r="P1345" s="1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W1345" s="1"/>
      <c r="BV1345" s="90" t="s">
        <v>146</v>
      </c>
      <c r="BW1345" s="17" t="s">
        <v>145</v>
      </c>
      <c r="BX1345" s="17" t="s">
        <v>147</v>
      </c>
      <c r="CU1345" s="17" t="s">
        <v>146</v>
      </c>
      <c r="CV1345" s="17" t="s">
        <v>145</v>
      </c>
      <c r="CW1345" s="31" t="s">
        <v>147</v>
      </c>
      <c r="CX1345" s="1"/>
      <c r="CY1345" s="82" t="s">
        <v>148</v>
      </c>
      <c r="CZ1345" s="13"/>
      <c r="DB1345" s="10"/>
      <c r="DC1345" s="10"/>
      <c r="DD1345" s="10"/>
      <c r="DE1345" s="10"/>
      <c r="DF1345" s="10"/>
      <c r="DG1345" s="10"/>
      <c r="DH1345" s="80"/>
      <c r="DI1345" s="23" t="s">
        <v>149</v>
      </c>
      <c r="DM1345" s="1"/>
      <c r="DO1345" s="80"/>
      <c r="DS1345" s="13"/>
      <c r="DT1345" s="81"/>
      <c r="DU1345" s="82" t="s">
        <v>150</v>
      </c>
      <c r="DW1345" s="13"/>
      <c r="DX1345" s="13"/>
      <c r="EA1345" s="1"/>
      <c r="EE1345" s="1"/>
    </row>
    <row r="1346" spans="1:197" x14ac:dyDescent="0.2">
      <c r="A1346" s="17">
        <f t="shared" si="2007"/>
        <v>10</v>
      </c>
      <c r="B1346" s="17">
        <f t="shared" si="2007"/>
        <v>-20</v>
      </c>
      <c r="C1346" s="17">
        <f t="shared" si="2007"/>
        <v>282.7</v>
      </c>
      <c r="P1346" s="1"/>
      <c r="Q1346" s="82" t="s">
        <v>148</v>
      </c>
      <c r="R1346" s="13"/>
      <c r="T1346" s="10"/>
      <c r="U1346" s="10"/>
      <c r="V1346" s="10"/>
      <c r="W1346" s="10"/>
      <c r="X1346" s="10"/>
      <c r="Y1346" s="10"/>
      <c r="Z1346" s="80"/>
      <c r="AA1346" s="23" t="s">
        <v>149</v>
      </c>
      <c r="AE1346" s="1"/>
      <c r="AG1346" s="80"/>
      <c r="AK1346" s="13"/>
      <c r="AL1346" s="81"/>
      <c r="AM1346" s="82" t="s">
        <v>150</v>
      </c>
      <c r="AO1346" s="13"/>
      <c r="AP1346" s="13"/>
      <c r="AS1346" s="1"/>
      <c r="AW1346" s="1"/>
      <c r="BV1346" s="17">
        <f>BV1250</f>
        <v>0</v>
      </c>
      <c r="BW1346" s="17">
        <f t="shared" ref="BW1346:BX1346" si="2026">BW1250</f>
        <v>0</v>
      </c>
      <c r="BX1346" s="17">
        <f t="shared" si="2026"/>
        <v>111.4</v>
      </c>
      <c r="BZ1346" s="5" t="s">
        <v>4</v>
      </c>
      <c r="CA1346" s="6" t="s">
        <v>5</v>
      </c>
      <c r="CB1346" s="7" t="s">
        <v>6</v>
      </c>
      <c r="CC1346" s="8" t="s">
        <v>1</v>
      </c>
      <c r="CD1346">
        <v>1</v>
      </c>
      <c r="CE1346" s="9" t="s">
        <v>7</v>
      </c>
      <c r="CG1346" s="90" t="s">
        <v>157</v>
      </c>
      <c r="CH1346" s="61">
        <f>CE1347-((CH1348-CE1347)/(EY1346-CW1346))*CW1346</f>
        <v>3.642040698906845</v>
      </c>
      <c r="CI1346" s="10"/>
      <c r="CK1346" s="5" t="s">
        <v>4</v>
      </c>
      <c r="CL1346" s="6" t="s">
        <v>5</v>
      </c>
      <c r="CM1346" s="7" t="s">
        <v>6</v>
      </c>
      <c r="CN1346" s="8" t="s">
        <v>1</v>
      </c>
      <c r="CO1346" s="10"/>
      <c r="CP1346">
        <f t="shared" ref="CP1346:CQ1348" si="2027">BZ1347</f>
        <v>0.93180266183863136</v>
      </c>
      <c r="CQ1346">
        <f t="shared" si="2027"/>
        <v>-0.87956522186239505</v>
      </c>
      <c r="CR1346">
        <f>CI1350</f>
        <v>0</v>
      </c>
      <c r="CS1346">
        <f>CL1350</f>
        <v>0</v>
      </c>
      <c r="CU1346" s="17">
        <f>CU1250</f>
        <v>0</v>
      </c>
      <c r="CV1346" s="17">
        <f>CV1250</f>
        <v>0</v>
      </c>
      <c r="CW1346" s="31">
        <f>CH1253</f>
        <v>110.98816757970239</v>
      </c>
      <c r="CX1346" s="10"/>
      <c r="CY1346" s="61">
        <f t="array" ref="CY1346:CY1348">MMULT(DQ1346:DS1348,DO1346:DO1348)</f>
        <v>-0.91346144106976579</v>
      </c>
      <c r="CZ1346" s="13"/>
      <c r="DA1346" s="17">
        <v>1</v>
      </c>
      <c r="DB1346">
        <v>0</v>
      </c>
      <c r="DD1346" s="73">
        <f>(DB1346^2)*(1-COS(RADIANS(CW1346+45)))+(COS(RADIANS(CW1346+45)))</f>
        <v>-0.91346144106976579</v>
      </c>
      <c r="DE1346" s="73">
        <f>(DB1346*DB1347)*(1-COS(RADIANS(CW1346+45)))-DB1348*(SIN(RADIANS(CW1346+45)))</f>
        <v>-0.40692529496056989</v>
      </c>
      <c r="DF1346" s="73">
        <f>(DB1346*DB1348)*(1-COS(RADIANS(CW1346+45)))+DB1347*(SIN(RADIANS(CW1346+45)))</f>
        <v>0</v>
      </c>
      <c r="DG1346" s="10"/>
      <c r="DH1346">
        <f t="array" ref="DH1346:DH1348">MMULT(DD1346:DF1348,DA1346:DA1348)</f>
        <v>-0.91346144106976579</v>
      </c>
      <c r="DI1346" s="23">
        <f>COS(RADIANS('[1]Biaxial Input'!$F$21))</f>
        <v>-0.9975640502598242</v>
      </c>
      <c r="DK1346" s="30">
        <f>(DI1346^2)*(1-COS(RADIANS(CV1346)))+(COS(RADIANS(CV1346)))</f>
        <v>1</v>
      </c>
      <c r="DL1346" s="30">
        <f>(DI1346*DI1347)*(1-COS(RADIANS(CV1346)))-DI1348*(SIN(RADIANS(CV1346)))</f>
        <v>0</v>
      </c>
      <c r="DM1346" s="30">
        <f>(DI1346*DI1348)*(1-COS(RADIANS(CV1346)))+DI1347*(SIN(RADIANS(CV1346)))</f>
        <v>0</v>
      </c>
      <c r="DO1346">
        <f t="array" ref="DO1346:DO1348">MMULT(DK1346:DM1348,DH1346:DH1348)</f>
        <v>-0.91346144106976579</v>
      </c>
      <c r="DQ1346" s="28">
        <f>(DB1346^2)*(1-COS(RADIANS(CU1346)))+(COS(RADIANS(CU1346)))</f>
        <v>1</v>
      </c>
      <c r="DR1346" s="28">
        <f>(DB1346*DB1347)*(1-COS(RADIANS(CU1346)))-DB1348*(SIN(RADIANS(CU1346)))</f>
        <v>0</v>
      </c>
      <c r="DS1346" s="28">
        <f>(DB1346*DB1348)*(1-COS(RADIANS(CU1346)))+DB1347*(SIN(RADIANS(CU1346)))</f>
        <v>0</v>
      </c>
      <c r="DU1346" s="61">
        <f t="array" ref="DU1346:DU1348">MMULT(DQ1346:DS1348,EE1346:EE1348)</f>
        <v>0.40692529496057023</v>
      </c>
      <c r="DV1346" s="13" t="str">
        <f>H1347</f>
        <v>q</v>
      </c>
      <c r="DW1346" s="17">
        <v>1</v>
      </c>
      <c r="DX1346">
        <v>0</v>
      </c>
      <c r="DZ1346" s="73">
        <f>(DB1346^2)*(1-COS(RADIANS(CW1346-45)))+(COS(RADIANS(CW1346-45)))</f>
        <v>0.40692529496057023</v>
      </c>
      <c r="EA1346" s="73">
        <f>(DB1346*DB1347)*(1-COS(RADIANS(CW1346-45)))-DB1348*(SIN(RADIANS(CW1346-45)))</f>
        <v>-0.91346144106976568</v>
      </c>
      <c r="EB1346" s="73">
        <f>(DB1346*DB1348)*(1-COS(RADIANS(CW1346-45)))+DB1347*(SIN(RADIANS(CW1346-45)))</f>
        <v>0</v>
      </c>
      <c r="EC1346" s="10"/>
      <c r="ED1346">
        <f t="array" ref="ED1346:ED1348">MMULT(DZ1346:EB1348,DA1346:DA1348)</f>
        <v>0.40692529496057023</v>
      </c>
      <c r="EE1346" s="1">
        <f t="array" ref="EE1346:EE1348">MMULT(DK1346:DM1348,ED1346:ED1348)</f>
        <v>0.40692529496057023</v>
      </c>
      <c r="EG1346">
        <f>CY1346+DU1346</f>
        <v>-0.50653614610919551</v>
      </c>
      <c r="EH1346">
        <f>EG1346/(SQRT(EG1346^2+EG1347^2+EG1348^2))</f>
        <v>-0.358175143829912</v>
      </c>
      <c r="EJ1346">
        <f>Q1346+AM1346</f>
        <v>0</v>
      </c>
      <c r="EK1346">
        <f>EJ1346/(SQRT(EJ1346^2+EJ1347^2+EJ1348^2))</f>
        <v>0</v>
      </c>
      <c r="EM1346" s="23">
        <f>CY1347*DU1348-CY1348*DU1347</f>
        <v>0</v>
      </c>
      <c r="EO1346" s="15">
        <v>1</v>
      </c>
      <c r="EP1346" s="9" t="s">
        <v>7</v>
      </c>
      <c r="EW1346" s="17">
        <f>CU1346</f>
        <v>0</v>
      </c>
      <c r="EX1346" s="17">
        <f>CV1346</f>
        <v>0</v>
      </c>
      <c r="EY1346" s="31">
        <f>1+CW1346</f>
        <v>111.98816757970239</v>
      </c>
      <c r="EZ1346" s="10"/>
      <c r="FA1346" s="61">
        <f t="array" ref="FA1346:FA1348">MMULT(FS1346:FU1348,FQ1346:FQ1348)</f>
        <v>-0.92042414210510426</v>
      </c>
      <c r="FB1346" s="13">
        <f>BW1347</f>
        <v>5</v>
      </c>
      <c r="FC1346" s="17">
        <v>1</v>
      </c>
      <c r="FD1346">
        <v>0</v>
      </c>
      <c r="FF1346" s="73">
        <f>(FD1346^2)*(1-COS(RADIANS(EY1346+45)))+(COS(RADIANS(EY1346+45)))</f>
        <v>-0.92042414210510426</v>
      </c>
      <c r="FG1346" s="73">
        <f>(FD1346*FD1347)*(1-COS(RADIANS(EY1346+45)))-FD1348*(SIN(RADIANS(EY1346+45)))</f>
        <v>-0.39092121793282442</v>
      </c>
      <c r="FH1346" s="73">
        <f>(FD1346*FD1348)*(1-COS(RADIANS(EY1346+45)))+FD1347*(SIN(RADIANS(EY1346+45)))</f>
        <v>0</v>
      </c>
      <c r="FI1346" s="10"/>
      <c r="FJ1346">
        <f t="array" ref="FJ1346:FJ1348">MMULT(FF1346:FH1348,FC1346:FC1348)</f>
        <v>-0.92042414210510426</v>
      </c>
      <c r="FK1346" s="23">
        <f>COS(RADIANS(176))</f>
        <v>-0.9975640502598242</v>
      </c>
      <c r="FM1346" s="30">
        <f>(FK1346^2)*(1-COS(RADIANS(EX1346)))+(COS(RADIANS(EX1346)))</f>
        <v>1</v>
      </c>
      <c r="FN1346" s="30">
        <f>(FK1346*FK1347)*(1-COS(RADIANS(EX1346)))-FK1348*(SIN(RADIANS(EX1346)))</f>
        <v>0</v>
      </c>
      <c r="FO1346" s="30">
        <f>(FK1346*FK1348)*(1-COS(RADIANS(EX1346)))+FK1347*(SIN(RADIANS(EX1346)))</f>
        <v>0</v>
      </c>
      <c r="FQ1346">
        <f t="array" ref="FQ1346:FQ1348">MMULT(FM1346:FO1348,FJ1346:FJ1348)</f>
        <v>-0.92042414210510426</v>
      </c>
      <c r="FS1346" s="28">
        <f>(FD1346^2)*(1-COS(RADIANS(EW1346)))+(COS(RADIANS(EW1346)))</f>
        <v>1</v>
      </c>
      <c r="FT1346" s="28">
        <f>(FD1346*FD1347)*(1-COS(RADIANS(EW1346)))-FD1348*(SIN(RADIANS(EW1346)))</f>
        <v>0</v>
      </c>
      <c r="FU1346" s="28">
        <f>(FD1346*FD1348)*(1-COS(RADIANS(EW1346)))+FD1347*(SIN(RADIANS(EW1346)))</f>
        <v>0</v>
      </c>
      <c r="FW1346" s="61">
        <f t="array" ref="FW1346:FW1348">MMULT(FS1346:FU1348,GG1346:GG1348)</f>
        <v>0.39092121793282453</v>
      </c>
      <c r="FX1346" s="13">
        <f>BX1347</f>
        <v>109</v>
      </c>
      <c r="FY1346" s="17">
        <v>1</v>
      </c>
      <c r="FZ1346">
        <v>0</v>
      </c>
      <c r="GB1346" s="73">
        <f>(FD1346^2)*(1-COS(RADIANS(EY1346-45)))+(COS(RADIANS(EY1346-45)))</f>
        <v>0.39092121793282453</v>
      </c>
      <c r="GC1346" s="73">
        <f>(FD1346*FD1347)*(1-COS(RADIANS(EY1346-45)))-FD1348*(SIN(RADIANS(EY1346-45)))</f>
        <v>-0.92042414210510426</v>
      </c>
      <c r="GD1346" s="73">
        <f>(FD1346*FD1348)*(1-COS(RADIANS(EY1346-45)))+FD1347*(SIN(RADIANS(EY1346-45)))</f>
        <v>0</v>
      </c>
      <c r="GE1346" s="10"/>
      <c r="GF1346">
        <f t="array" ref="GF1346:GF1348">MMULT(GB1346:GD1348,FC1346:FC1348)</f>
        <v>0.39092121793282453</v>
      </c>
      <c r="GG1346" s="1">
        <f t="array" ref="GG1346:GG1348">MMULT(FM1346:FO1348,GF1346:GF1348)</f>
        <v>0.39092121793282453</v>
      </c>
      <c r="GI1346">
        <f>FA1346+FW1346</f>
        <v>-0.52950292417227973</v>
      </c>
      <c r="GJ1346">
        <f>GI1346/(SQRT(GI1346^2+GI1347^2+GI1348^2))</f>
        <v>-0.37441510834032532</v>
      </c>
      <c r="GL1346" t="e">
        <f>CH1347+DC1346</f>
        <v>#VALUE!</v>
      </c>
      <c r="GM1346" t="e">
        <f>GL1346/(SQRT(GL1346^2+GL1347^2+GL1348^2))</f>
        <v>#VALUE!</v>
      </c>
      <c r="GO1346" s="27">
        <f>FA1347*FW1348-FA1348*FW1347</f>
        <v>0</v>
      </c>
    </row>
    <row r="1347" spans="1:197" x14ac:dyDescent="0.2">
      <c r="A1347" s="17">
        <f t="shared" si="2007"/>
        <v>25</v>
      </c>
      <c r="B1347" s="17">
        <f t="shared" si="2007"/>
        <v>-30</v>
      </c>
      <c r="C1347" s="17">
        <f t="shared" si="2007"/>
        <v>270.8</v>
      </c>
      <c r="E1347" s="5" t="s">
        <v>4</v>
      </c>
      <c r="F1347" s="6" t="s">
        <v>5</v>
      </c>
      <c r="G1347" s="7" t="s">
        <v>6</v>
      </c>
      <c r="H1347" s="8" t="s">
        <v>1</v>
      </c>
      <c r="I1347">
        <v>4</v>
      </c>
      <c r="J1347" s="9" t="s">
        <v>7</v>
      </c>
      <c r="K1347">
        <v>4</v>
      </c>
      <c r="L1347" s="10"/>
      <c r="M1347" s="17">
        <f>A1335</f>
        <v>140</v>
      </c>
      <c r="N1347" s="17">
        <f>B1335</f>
        <v>15</v>
      </c>
      <c r="O1347" s="17">
        <f>C1335</f>
        <v>151.4</v>
      </c>
      <c r="P1347" s="1"/>
      <c r="Q1347" s="61">
        <f t="array" ref="Q1347:Q1349">MMULT(AI1347:AK1349,AG1347:AG1349)</f>
        <v>0.90811206057892435</v>
      </c>
      <c r="R1347" s="13"/>
      <c r="S1347" s="17">
        <v>1</v>
      </c>
      <c r="T1347">
        <v>0</v>
      </c>
      <c r="V1347" s="73">
        <f>(T1347^2)*(1-COS(RADIANS(O1347+45)))+(COS(RADIANS(O1347+45)))</f>
        <v>-0.95931397454005762</v>
      </c>
      <c r="W1347" s="73">
        <f>(T1347*T1348)*(1-COS(RADIANS(O1347+45)))-T1349*(SIN(RADIANS(O1347+45)))</f>
        <v>0.28234145684287631</v>
      </c>
      <c r="X1347" s="73">
        <f>(T1347*T1349)*(1-COS(RADIANS(O1347+45)))+T1348*(SIN(RADIANS(O1347+45)))</f>
        <v>0</v>
      </c>
      <c r="Y1347" s="10"/>
      <c r="Z1347">
        <f t="array" ref="Z1347:Z1349">MMULT(V1347:X1349,S1347:S1349)</f>
        <v>-0.95931397454005762</v>
      </c>
      <c r="AA1347" s="23">
        <f>COS(RADIANS('[1]Biaxial Input'!$F$21))</f>
        <v>-0.9975640502598242</v>
      </c>
      <c r="AC1347" s="30">
        <f>(AA1347^2)*(1-COS(RADIANS(N1347)))+(COS(RADIANS(N1347)))</f>
        <v>0.99983419624187875</v>
      </c>
      <c r="AD1347" s="30">
        <f>(AA1347*AA1348)*(1-COS(RADIANS(N1347)))-AA1349*(SIN(RADIANS(N1347)))</f>
        <v>-2.3711042090011594E-3</v>
      </c>
      <c r="AE1347" s="30">
        <f>(AA1347*AA1349)*(1-COS(RADIANS(N1347)))+AA1348*(SIN(RADIANS(N1347)))</f>
        <v>1.8054303924173627E-2</v>
      </c>
      <c r="AG1347">
        <f t="array" ref="AG1347:AG1349">MMULT(AC1347:AE1349,Z1347:Z1349)</f>
        <v>-0.95848545566116505</v>
      </c>
      <c r="AI1347" s="28">
        <f>(T1347^2)*(1-COS(RADIANS(M1347)))+(COS(RADIANS(M1347)))</f>
        <v>-0.7660444431189779</v>
      </c>
      <c r="AJ1347" s="28">
        <f>(T1347*T1348)*(1-COS(RADIANS(M1347)))-T1349*(SIN(RADIANS(M1347)))</f>
        <v>-0.64278760968653947</v>
      </c>
      <c r="AK1347" s="28">
        <f>(T1347*T1349)*(1-COS(RADIANS(M1347)))+T1348*(SIN(RADIANS(M1347)))</f>
        <v>0</v>
      </c>
      <c r="AM1347" s="61">
        <f t="array" ref="AM1347:AM1349">MMULT(AI1347:AK1349,AW1347:AW1349)</f>
        <v>-0.37816365223527337</v>
      </c>
      <c r="AN1347" s="13"/>
      <c r="AO1347" s="17">
        <v>1</v>
      </c>
      <c r="AP1347">
        <v>0</v>
      </c>
      <c r="AR1347" s="73">
        <f>(T1347^2)*(1-COS(RADIANS(O1347-45)))+(COS(RADIANS(O1347-45)))</f>
        <v>-0.28234145684287654</v>
      </c>
      <c r="AS1347" s="73">
        <f>(T1347*T1348)*(1-COS(RADIANS(O1347-45)))-T1349*(SIN(RADIANS(O1347-45)))</f>
        <v>-0.95931397454005751</v>
      </c>
      <c r="AT1347" s="73">
        <f>(T1347*T1349)*(1-COS(RADIANS(O1347-45)))+T1348*(SIN(RADIANS(O1347-45)))</f>
        <v>0</v>
      </c>
      <c r="AU1347" s="10"/>
      <c r="AV1347">
        <f t="array" ref="AV1347:AV1349">MMULT(AR1347:AT1349,S1347:S1349)</f>
        <v>-0.28234145684287654</v>
      </c>
      <c r="AW1347" s="1">
        <f t="array" ref="AW1347:AW1349">MMULT(AC1347:AE1349,AV1347:AV1349)</f>
        <v>-0.28456927697104412</v>
      </c>
      <c r="BV1347" s="17">
        <f t="shared" ref="BV1347:BX1362" si="2028">BV1251</f>
        <v>0</v>
      </c>
      <c r="BW1347" s="17">
        <f t="shared" si="2028"/>
        <v>5</v>
      </c>
      <c r="BX1347" s="17">
        <f t="shared" si="2028"/>
        <v>109</v>
      </c>
      <c r="BY1347" s="1" t="s">
        <v>8</v>
      </c>
      <c r="BZ1347" s="5">
        <f>BZ1341</f>
        <v>0.93180266183863136</v>
      </c>
      <c r="CA1347" s="6">
        <f>CA1341</f>
        <v>-0.87956522186239505</v>
      </c>
      <c r="CB1347" s="7">
        <f>CY1346</f>
        <v>-0.91346144106976579</v>
      </c>
      <c r="CC1347" s="8">
        <f>DU1346</f>
        <v>0.40692529496057023</v>
      </c>
      <c r="CE1347" s="9">
        <f>((SUMPRODUCT(CB1347:CB1349,BZ1347:BZ1349))*(SUMPRODUCT(CB1347:CB1349,CA1347:CA1349)))-((SUMPRODUCT(CC1347:CC1349,BZ1347:BZ1349))*(SUMPRODUCT(CC1347:CC1349,CA1347:CA1349)))</f>
        <v>0</v>
      </c>
      <c r="CG1347">
        <v>1</v>
      </c>
      <c r="CH1347" t="s">
        <v>161</v>
      </c>
      <c r="CI1347" s="67"/>
      <c r="CJ1347" s="1" t="s">
        <v>8</v>
      </c>
      <c r="CK1347" s="5">
        <f t="shared" ref="CK1347:CL1349" si="2029">BZ1347</f>
        <v>0.93180266183863136</v>
      </c>
      <c r="CL1347" s="6">
        <f t="shared" si="2029"/>
        <v>-0.87956522186239505</v>
      </c>
      <c r="CM1347" s="7">
        <f>FA1346</f>
        <v>-0.92042414210510426</v>
      </c>
      <c r="CN1347" s="8">
        <f>FW1346</f>
        <v>0.39092121793282453</v>
      </c>
      <c r="CO1347" s="10"/>
      <c r="CP1347">
        <f t="shared" si="2027"/>
        <v>0.3492962422733713</v>
      </c>
      <c r="CQ1347">
        <f t="shared" si="2027"/>
        <v>-0.34518112468713447</v>
      </c>
      <c r="CR1347">
        <f>CJ1350</f>
        <v>0</v>
      </c>
      <c r="CS1347">
        <f>CM1350</f>
        <v>0</v>
      </c>
      <c r="CW1347" s="28"/>
      <c r="CX1347" s="10"/>
      <c r="CY1347" s="61">
        <v>0.40692529496056989</v>
      </c>
      <c r="CZ1347" s="13"/>
      <c r="DA1347" s="17">
        <v>0</v>
      </c>
      <c r="DB1347">
        <v>0</v>
      </c>
      <c r="DD1347" s="73">
        <f>(DB1346*DB1347)*(1-COS(RADIANS(CW1346+45)))+DB1348*(SIN(RADIANS(CW1346+45)))</f>
        <v>0.40692529496056989</v>
      </c>
      <c r="DE1347" s="73">
        <f>(DB1347^2)*(1-COS(RADIANS(CW1346+45)))+(COS(RADIANS(CW1346+45)))</f>
        <v>-0.91346144106976579</v>
      </c>
      <c r="DF1347" s="73">
        <f>(DB1347*DB1348)*(1-COS(RADIANS(CW1346+45)))-DB1346*(SIN(RADIANS(CW1346+45)))</f>
        <v>0</v>
      </c>
      <c r="DG1347" s="10"/>
      <c r="DH1347">
        <v>0.40692529496056989</v>
      </c>
      <c r="DI1347" s="23">
        <f>SIN(RADIANS('[1]Biaxial Input'!$F$21))*(COS(RADIANS(0)))</f>
        <v>6.9756473744125524E-2</v>
      </c>
      <c r="DK1347" s="30">
        <f>(DI1346*DI1347)*(1-COS(RADIANS(CV1346)))+DI1348*(SIN(RADIANS(CV1346)))</f>
        <v>0</v>
      </c>
      <c r="DL1347" s="30">
        <f>(DI1347^2)*(1-COS(RADIANS(CV1346)))+(COS(RADIANS(CV1346)))</f>
        <v>1</v>
      </c>
      <c r="DM1347" s="30">
        <f>(DI1347*DI1348)*(1-COS(RADIANS(CV1346)))-DI1346*(SIN(RADIANS(CV1346)))</f>
        <v>0</v>
      </c>
      <c r="DO1347">
        <v>0.40692529496056989</v>
      </c>
      <c r="DQ1347" s="28">
        <f>(DB1346*DB1347)*(1-COS(RADIANS(CU1346)))+DB1348*(SIN(RADIANS(CU1346)))</f>
        <v>0</v>
      </c>
      <c r="DR1347" s="28">
        <f>(DB1347^2)*(1-COS(RADIANS(CU1346)))+(COS(RADIANS(CU1346)))</f>
        <v>1</v>
      </c>
      <c r="DS1347" s="28">
        <f>(DB1347*DB1348)*(1-COS(RADIANS(CU1346)))-DB1346*(SIN(RADIANS(CU1346)))</f>
        <v>0</v>
      </c>
      <c r="DU1347" s="61">
        <v>0.91346144106976568</v>
      </c>
      <c r="DV1347" s="13">
        <f t="shared" ref="DV1347:DV1348" si="2030">H1348</f>
        <v>-0.37816365223527337</v>
      </c>
      <c r="DW1347" s="17">
        <v>0</v>
      </c>
      <c r="DX1347">
        <v>0</v>
      </c>
      <c r="DZ1347" s="73">
        <f>(DB1346*DB1347)*(1-COS(RADIANS(CW1346-45)))+DB1348*(SIN(RADIANS(CW1346-45)))</f>
        <v>0.91346144106976568</v>
      </c>
      <c r="EA1347" s="73">
        <f>(DB1347^2)*(1-COS(RADIANS(CW1346-45)))+(COS(RADIANS(CW1346-45)))</f>
        <v>0.40692529496057023</v>
      </c>
      <c r="EB1347" s="73">
        <f>(DB1347*DB1348)*(1-COS(RADIANS(CW1346-45)))-DB1346*(SIN(RADIANS(CW1346-45)))</f>
        <v>0</v>
      </c>
      <c r="EC1347" s="10"/>
      <c r="ED1347">
        <v>0.91346144106976568</v>
      </c>
      <c r="EE1347" s="1">
        <v>0.91346144106976568</v>
      </c>
      <c r="EG1347">
        <f>CY1347+DU1347</f>
        <v>1.3203867360303356</v>
      </c>
      <c r="EH1347">
        <f>EG1347/(SQRT(EG1346^2+EG1347^2+EG1348^2))</f>
        <v>0.93365441483582234</v>
      </c>
      <c r="EJ1347">
        <f>Q1347+AM1347</f>
        <v>0.52994840834365098</v>
      </c>
      <c r="EK1347">
        <f>EJ1347/(SQRT(EJ1346^2+EJ1347^2+EJ1348^2))</f>
        <v>0.37692420659819964</v>
      </c>
      <c r="EM1347" s="23">
        <f>CY1348*DU1346-CY1346*DU1348</f>
        <v>0</v>
      </c>
      <c r="EP1347" s="9">
        <f>((SUMPRODUCT(CM1347:CM1349,BZ1347:BZ1349))*(SUMPRODUCT(CM1347:CM1349,CA1347:CA1349)))-((SUMPRODUCT(CN1347:CN1349,BZ1347:BZ1349))*(SUMPRODUCT(CN1347:CN1349,CA1347:CA1349)))</f>
        <v>-3.2814675458908149E-2</v>
      </c>
      <c r="EY1347" s="28"/>
      <c r="EZ1347" s="10"/>
      <c r="FA1347" s="61">
        <v>0.39092121793282442</v>
      </c>
      <c r="FB1347" s="13">
        <f>BW1348</f>
        <v>10</v>
      </c>
      <c r="FC1347" s="17">
        <v>0</v>
      </c>
      <c r="FD1347">
        <v>0</v>
      </c>
      <c r="FF1347" s="73">
        <f>(FD1346*FD1347)*(1-COS(RADIANS(EY1346+45)))+FD1348*(SIN(RADIANS(EY1346+45)))</f>
        <v>0.39092121793282442</v>
      </c>
      <c r="FG1347" s="73">
        <f>(FD1347^2)*(1-COS(RADIANS(EY1346+45)))+(COS(RADIANS(EY1346+45)))</f>
        <v>-0.92042414210510426</v>
      </c>
      <c r="FH1347" s="73">
        <f>(FD1347*FD1348)*(1-COS(RADIANS(EY1346+45)))-FD1346*(SIN(RADIANS(EY1346+45)))</f>
        <v>0</v>
      </c>
      <c r="FI1347" s="10"/>
      <c r="FJ1347">
        <v>0.39092121793282442</v>
      </c>
      <c r="FK1347" s="23">
        <f>SIN(RADIANS(176))*(COS(RADIANS(0)))</f>
        <v>6.9756473744125524E-2</v>
      </c>
      <c r="FM1347" s="30">
        <f>(FK1346*FK1347)*(1-COS(RADIANS(EX1346)))+FK1348*(SIN(RADIANS(EX1346)))</f>
        <v>0</v>
      </c>
      <c r="FN1347" s="30">
        <f>(FK1347^2)*(1-COS(RADIANS(EX1346)))+(COS(RADIANS(EX1346)))</f>
        <v>1</v>
      </c>
      <c r="FO1347" s="30">
        <f>(FK1347*FK1348)*(1-COS(RADIANS(EX1346)))-FK1346*(SIN(RADIANS(EX1346)))</f>
        <v>0</v>
      </c>
      <c r="FQ1347">
        <v>0.39092121793282442</v>
      </c>
      <c r="FS1347" s="28">
        <f>(FD1346*FD1347)*(1-COS(RADIANS(EW1346)))+FD1348*(SIN(RADIANS(EW1346)))</f>
        <v>0</v>
      </c>
      <c r="FT1347" s="28">
        <f>(FD1347^2)*(1-COS(RADIANS(EW1346)))+(COS(RADIANS(EW1346)))</f>
        <v>1</v>
      </c>
      <c r="FU1347" s="28">
        <f>(FD1347*FD1348)*(1-COS(RADIANS(EW1346)))-FD1346*(SIN(RADIANS(EW1346)))</f>
        <v>0</v>
      </c>
      <c r="FW1347" s="61">
        <v>0.92042414210510426</v>
      </c>
      <c r="FX1347" s="13">
        <f>BX1348</f>
        <v>114.6</v>
      </c>
      <c r="FY1347" s="17">
        <v>0</v>
      </c>
      <c r="FZ1347">
        <v>0</v>
      </c>
      <c r="GB1347" s="73">
        <f>(FD1346*FD1347)*(1-COS(RADIANS(EY1346-45)))+FD1348*(SIN(RADIANS(EY1346-45)))</f>
        <v>0.92042414210510426</v>
      </c>
      <c r="GC1347" s="73">
        <f>(FD1347^2)*(1-COS(RADIANS(EY1346-45)))+(COS(RADIANS(EY1346-45)))</f>
        <v>0.39092121793282453</v>
      </c>
      <c r="GD1347" s="73">
        <f>(FD1347*FD1348)*(1-COS(RADIANS(EY1346-45)))-FD1346*(SIN(RADIANS(EY1346-45)))</f>
        <v>0</v>
      </c>
      <c r="GE1347" s="10"/>
      <c r="GF1347">
        <v>0.92042414210510426</v>
      </c>
      <c r="GG1347" s="1">
        <v>0.92042414210510426</v>
      </c>
      <c r="GI1347">
        <f>FA1347+FW1347</f>
        <v>1.3113453600379286</v>
      </c>
      <c r="GJ1347">
        <f>GI1347/(SQRT(GI1346^2+GI1347^2+GI1348^2))</f>
        <v>0.92726119656033401</v>
      </c>
      <c r="GL1347">
        <f>CH1348+DC1347</f>
        <v>-3.2814675458908149E-2</v>
      </c>
      <c r="GM1347" t="e">
        <f>GL1347/(SQRT(GL1346^2+GL1347^2+GL1348^2))</f>
        <v>#VALUE!</v>
      </c>
      <c r="GO1347" s="27">
        <f>FA1348*FW1346-FA1346*FW1348</f>
        <v>0</v>
      </c>
    </row>
    <row r="1348" spans="1:197" x14ac:dyDescent="0.2">
      <c r="A1348" s="17">
        <f t="shared" si="2007"/>
        <v>40</v>
      </c>
      <c r="B1348" s="17">
        <f t="shared" si="2007"/>
        <v>-40</v>
      </c>
      <c r="C1348" s="17">
        <f t="shared" si="2007"/>
        <v>259.10000000000002</v>
      </c>
      <c r="D1348" t="s">
        <v>8</v>
      </c>
      <c r="E1348" s="5">
        <f t="shared" ref="E1348:F1350" si="2031">E1343</f>
        <v>0.93180233653995126</v>
      </c>
      <c r="F1348" s="6">
        <f t="shared" si="2031"/>
        <v>-0.87956563998417769</v>
      </c>
      <c r="G1348" s="7">
        <f>Q1347</f>
        <v>0.90811206057892435</v>
      </c>
      <c r="H1348" s="8">
        <f>AM1347</f>
        <v>-0.37816365223527337</v>
      </c>
      <c r="J1348" s="9">
        <f>((SUMPRODUCT(G1348:G1350,E1348:E1350))*(SUMPRODUCT(G1348:G1350,F1348:F1350)))-((SUMPRODUCT(H1348:H1350,E1348:E1350))*(SUMPRODUCT(H1348:H1350,F1348:F1350)))</f>
        <v>-1.5755551156634073E-2</v>
      </c>
      <c r="P1348" s="1"/>
      <c r="Q1348" s="61">
        <v>-0.40889285039816992</v>
      </c>
      <c r="S1348" s="17">
        <v>0</v>
      </c>
      <c r="T1348">
        <v>0</v>
      </c>
      <c r="V1348" s="73">
        <f>(T1347*T1348)*(1-COS(RADIANS(O1347+45)))+T1349*(SIN(RADIANS(O1347+45)))</f>
        <v>-0.28234145684287631</v>
      </c>
      <c r="W1348" s="73">
        <f>(T1348^2)*(1-COS(RADIANS(O1347+45)))+(COS(RADIANS(O1347+45)))</f>
        <v>-0.95931397454005762</v>
      </c>
      <c r="X1348" s="73">
        <f>(T1348*T1349)*(1-COS(RADIANS(O1347+45)))-T1347*(SIN(RADIANS(O1347+45)))</f>
        <v>0</v>
      </c>
      <c r="Y1348" s="10"/>
      <c r="Z1348">
        <v>-0.28234145684287631</v>
      </c>
      <c r="AA1348" s="23">
        <f>SIN(RADIANS('[1]Biaxial Input'!$F$21))*(COS(RADIANS(0)))</f>
        <v>6.9756473744125524E-2</v>
      </c>
      <c r="AC1348" s="30">
        <f>(AA1347*AA1348)*(1-COS(RADIANS(N1347)))+AA1349*(SIN(RADIANS(N1347)))</f>
        <v>-2.3711042090011594E-3</v>
      </c>
      <c r="AD1348" s="30">
        <f>(AA1348^2)*(1-COS(RADIANS(N1347)))+(COS(RADIANS(N1347)))</f>
        <v>0.96609163004718956</v>
      </c>
      <c r="AE1348" s="30">
        <f>(AA1348*AA1349)*(1-COS(RADIANS(N1347)))-AA1347*(SIN(RADIANS(N1347)))</f>
        <v>0.25818857491685071</v>
      </c>
      <c r="AG1348">
        <v>-0.27049308486844703</v>
      </c>
      <c r="AI1348" s="28">
        <f>(T1347*T1348)*(1-COS(RADIANS(M1347)))+T1349*(SIN(RADIANS(M1347)))</f>
        <v>0.64278760968653947</v>
      </c>
      <c r="AJ1348" s="28">
        <f>(T1348^2)*(1-COS(RADIANS(M1347)))+(COS(RADIANS(M1347)))</f>
        <v>-0.7660444431189779</v>
      </c>
      <c r="AK1348" s="28">
        <f>(T1348*T1349)*(1-COS(RADIANS(M1347)))-T1347*(SIN(RADIANS(M1347)))</f>
        <v>0</v>
      </c>
      <c r="AM1348" s="61">
        <v>-0.89338909571622749</v>
      </c>
      <c r="AO1348" s="17">
        <v>0</v>
      </c>
      <c r="AP1348">
        <v>0</v>
      </c>
      <c r="AR1348" s="73">
        <f>(T1347*T1348)*(1-COS(RADIANS(O1347-45)))+T1349*(SIN(RADIANS(O1347-45)))</f>
        <v>0.95931397454005751</v>
      </c>
      <c r="AS1348" s="73">
        <f>(T1348^2)*(1-COS(RADIANS(O1347-45)))+(COS(RADIANS(O1347-45)))</f>
        <v>-0.28234145684287654</v>
      </c>
      <c r="AT1348" s="73">
        <f>(T1348*T1349)*(1-COS(RADIANS(O1347-45)))-T1347*(SIN(RADIANS(O1347-45)))</f>
        <v>0</v>
      </c>
      <c r="AU1348" s="10"/>
      <c r="AV1348">
        <v>0.95931397454005751</v>
      </c>
      <c r="AW1348" s="1">
        <v>0.92745466240714791</v>
      </c>
      <c r="BV1348" s="17">
        <f t="shared" si="2028"/>
        <v>85</v>
      </c>
      <c r="BW1348" s="17">
        <f t="shared" si="2028"/>
        <v>10</v>
      </c>
      <c r="BX1348" s="17">
        <f t="shared" si="2028"/>
        <v>114.6</v>
      </c>
      <c r="BY1348" s="10" t="s">
        <v>9</v>
      </c>
      <c r="BZ1348" s="5">
        <f t="shared" ref="BZ1348:CA1349" si="2032">BZ1342</f>
        <v>0.3492962422733713</v>
      </c>
      <c r="CA1348" s="6">
        <f t="shared" si="2032"/>
        <v>-0.34518112468713447</v>
      </c>
      <c r="CB1348" s="7">
        <f>CY1347</f>
        <v>0.40692529496056989</v>
      </c>
      <c r="CC1348" s="8">
        <f>DU1347</f>
        <v>0.91346144106976568</v>
      </c>
      <c r="CH1348">
        <f>((SUMPRODUCT(CM1347:CM1349,CK1347:CK1349))*(SUMPRODUCT(CM1347:CM1349,CL1347:CL1349)))-((SUMPRODUCT(CN1347:CN1349,CK1347:CK1349))*(SUMPRODUCT(CN1347:CN1349,CL1347:CL1349)))</f>
        <v>-3.2814675458908149E-2</v>
      </c>
      <c r="CI1348" s="67"/>
      <c r="CJ1348" s="10" t="s">
        <v>9</v>
      </c>
      <c r="CK1348" s="5">
        <f t="shared" si="2029"/>
        <v>0.3492962422733713</v>
      </c>
      <c r="CL1348" s="6">
        <f t="shared" si="2029"/>
        <v>-0.34518112468713447</v>
      </c>
      <c r="CM1348" s="7">
        <f>FA1347</f>
        <v>0.39092121793282442</v>
      </c>
      <c r="CN1348" s="8">
        <f>FW1347</f>
        <v>0.92042414210510426</v>
      </c>
      <c r="CP1348">
        <f t="shared" si="2027"/>
        <v>-9.8670839279614439E-2</v>
      </c>
      <c r="CQ1348">
        <f t="shared" si="2027"/>
        <v>-0.32743703463395935</v>
      </c>
      <c r="CR1348">
        <f>CK1350</f>
        <v>0</v>
      </c>
      <c r="CS1348">
        <f>CN1350</f>
        <v>0</v>
      </c>
      <c r="CW1348" s="28"/>
      <c r="CX1348" s="10"/>
      <c r="CY1348" s="61">
        <v>0</v>
      </c>
      <c r="CZ1348" s="13"/>
      <c r="DA1348" s="17">
        <v>0</v>
      </c>
      <c r="DB1348">
        <v>1</v>
      </c>
      <c r="DD1348" s="73">
        <f>(DB1346*DB1348)*(1-COS(RADIANS(CW1346+45)))-DB1347*(SIN(RADIANS(CW1346+45)))</f>
        <v>0</v>
      </c>
      <c r="DE1348" s="73">
        <f>(DB1347*DB1348)*(1-COS(RADIANS(CW1346+45)))+DB1346*(SIN(RADIANS(CW1346+45)))</f>
        <v>0</v>
      </c>
      <c r="DF1348" s="73">
        <f>(DB1348^2)*(1-COS(RADIANS(CW1346+45)))+(COS(RADIANS(CW1346+45)))</f>
        <v>1</v>
      </c>
      <c r="DG1348" s="10"/>
      <c r="DH1348">
        <v>0</v>
      </c>
      <c r="DI1348" s="23">
        <f>SIN(RADIANS('[1]Biaxial Input'!$F$21))*SIN(RADIANS(0))</f>
        <v>0</v>
      </c>
      <c r="DK1348" s="30">
        <f>(DI1346*DI1348)*(1-COS(RADIANS(CV1346)))-DI1347*(SIN(RADIANS(CV1346)))</f>
        <v>0</v>
      </c>
      <c r="DL1348" s="30">
        <f>(DI1347*DI1348)*(1-COS(RADIANS(CV1346)))+DI1346*(SIN(RADIANS(CV1346)))</f>
        <v>0</v>
      </c>
      <c r="DM1348" s="30">
        <f>(DI1348^2)*(1-COS(RADIANS(CV1346)))+(COS(RADIANS(CV1346)))</f>
        <v>1</v>
      </c>
      <c r="DO1348">
        <v>0</v>
      </c>
      <c r="DQ1348" s="28">
        <f>(DB1346*DB1348)*(1-COS(RADIANS(CU1346)))-DB1347*(SIN(RADIANS(CU1346)))</f>
        <v>0</v>
      </c>
      <c r="DR1348" s="28">
        <f>(DB1347*DB1348)*(1-COS(RADIANS(CU1346)))+DB1346*(SIN(RADIANS(CU1346)))</f>
        <v>0</v>
      </c>
      <c r="DS1348" s="28">
        <f>(DB1348^2)*(1-COS(RADIANS(CU1346)))+(COS(RADIANS(CU1346)))</f>
        <v>1</v>
      </c>
      <c r="DU1348" s="61">
        <v>0</v>
      </c>
      <c r="DV1348" s="13">
        <f t="shared" si="2030"/>
        <v>-0.89338909571622749</v>
      </c>
      <c r="DW1348" s="17">
        <v>0</v>
      </c>
      <c r="DX1348">
        <v>1</v>
      </c>
      <c r="DZ1348" s="73">
        <f>(DB1346*DB1346)*(1-COS(RADIANS(CW1346-45)))-DB1346*(SIN(RADIANS(CW1346-45)))</f>
        <v>0</v>
      </c>
      <c r="EA1348" s="73">
        <f>(DB1347*DB1348)*(1-COS(RADIANS(CW1346-45)))+DB1346*(SIN(RADIANS(CW1346-45)))</f>
        <v>0</v>
      </c>
      <c r="EB1348" s="73">
        <f>(DB1348^2)*(1-COS(RADIANS(CW1346-45)))+(COS(RADIANS(CW1346-45)))</f>
        <v>1</v>
      </c>
      <c r="EC1348" s="10"/>
      <c r="ED1348">
        <v>0</v>
      </c>
      <c r="EE1348" s="1">
        <v>0</v>
      </c>
      <c r="EG1348">
        <f>CY1348+DU1348</f>
        <v>0</v>
      </c>
      <c r="EH1348">
        <f>EG1348/(SQRT(EG1346^2+EG1347^2+EG1348^2))</f>
        <v>0</v>
      </c>
      <c r="EJ1348">
        <f>Q1348+AM1348</f>
        <v>-1.3022819461143973</v>
      </c>
      <c r="EK1348">
        <f>EJ1348/(SQRT(EJ1346^2+EJ1347^2+EJ1348^2))</f>
        <v>-0.92624410523377565</v>
      </c>
      <c r="EM1348" s="23">
        <f>CY1346*DU1347-CY1347*DU1346</f>
        <v>-1</v>
      </c>
      <c r="ER1348">
        <f t="shared" ref="ER1348:ES1350" si="2033">CK1347</f>
        <v>0.93180266183863136</v>
      </c>
      <c r="ES1348">
        <f t="shared" si="2033"/>
        <v>-0.87956522186239505</v>
      </c>
      <c r="ET1348" t="e">
        <f>#REF!</f>
        <v>#REF!</v>
      </c>
      <c r="EU1348" t="e">
        <f>#REF!</f>
        <v>#REF!</v>
      </c>
      <c r="EY1348" s="28"/>
      <c r="EZ1348" s="10"/>
      <c r="FA1348" s="61">
        <v>0</v>
      </c>
      <c r="FB1348" s="13">
        <f>BW1349</f>
        <v>15</v>
      </c>
      <c r="FC1348" s="17">
        <v>0</v>
      </c>
      <c r="FD1348">
        <v>1</v>
      </c>
      <c r="FF1348" s="73">
        <f>(FD1346*FD1348)*(1-COS(RADIANS(EY1346+45)))-FD1347*(SIN(RADIANS(EY1346+45)))</f>
        <v>0</v>
      </c>
      <c r="FG1348" s="73">
        <f>(FD1347*FD1348)*(1-COS(RADIANS(EY1346+45)))+FD1346*(SIN(RADIANS(EY1346+45)))</f>
        <v>0</v>
      </c>
      <c r="FH1348" s="73">
        <f>(FD1348^2)*(1-COS(RADIANS(EY1346+45)))+(COS(RADIANS(EY1346+45)))</f>
        <v>1</v>
      </c>
      <c r="FI1348" s="10"/>
      <c r="FJ1348">
        <v>0</v>
      </c>
      <c r="FK1348" s="23">
        <f>SIN(RADIANS(176))*SIN(RADIANS(0))</f>
        <v>0</v>
      </c>
      <c r="FM1348" s="30">
        <f>(FK1346*FK1348)*(1-COS(RADIANS(EX1346)))-FK1347*(SIN(RADIANS(EX1346)))</f>
        <v>0</v>
      </c>
      <c r="FN1348" s="30">
        <f>(FK1347*FK1348)*(1-COS(RADIANS(EX1346)))+FK1346*(SIN(RADIANS(EX1346)))</f>
        <v>0</v>
      </c>
      <c r="FO1348" s="30">
        <f>(FK1348^2)*(1-COS(RADIANS(EX1346)))+(COS(RADIANS(EX1346)))</f>
        <v>1</v>
      </c>
      <c r="FQ1348">
        <v>0</v>
      </c>
      <c r="FS1348" s="28">
        <f>(FD1346*FD1348)*(1-COS(RADIANS(EW1346)))-FD1347*(SIN(RADIANS(EW1346)))</f>
        <v>0</v>
      </c>
      <c r="FT1348" s="28">
        <f>(FD1347*FD1348)*(1-COS(RADIANS(EW1346)))+FD1346*(SIN(RADIANS(EW1346)))</f>
        <v>0</v>
      </c>
      <c r="FU1348" s="28">
        <f>(FD1348^2)*(1-COS(RADIANS(EW1346)))+(COS(RADIANS(EW1346)))</f>
        <v>1</v>
      </c>
      <c r="FW1348" s="61">
        <v>0</v>
      </c>
      <c r="FX1348" s="13">
        <f>BX1349</f>
        <v>151.4</v>
      </c>
      <c r="FY1348" s="17">
        <v>0</v>
      </c>
      <c r="FZ1348">
        <v>1</v>
      </c>
      <c r="GB1348" s="73">
        <f>(FD1346*FD1346)*(1-COS(RADIANS(EY1346-45)))-FD1346*(SIN(RADIANS(EY1346-45)))</f>
        <v>0</v>
      </c>
      <c r="GC1348" s="73">
        <f>(FD1347*FD1348)*(1-COS(RADIANS(EY1346-45)))+FD1346*(SIN(RADIANS(EY1346-45)))</f>
        <v>0</v>
      </c>
      <c r="GD1348" s="73">
        <f>(FD1348^2)*(1-COS(RADIANS(EY1346-45)))+(COS(RADIANS(EY1346-45)))</f>
        <v>1</v>
      </c>
      <c r="GE1348" s="10"/>
      <c r="GF1348">
        <v>0</v>
      </c>
      <c r="GG1348" s="1">
        <v>0</v>
      </c>
      <c r="GI1348">
        <f>FA1348+FW1348</f>
        <v>0</v>
      </c>
      <c r="GJ1348">
        <f>GI1348/(SQRT(GI1346^2+GI1347^2+GI1348^2))</f>
        <v>0</v>
      </c>
      <c r="GL1348" t="e">
        <f>#REF!+DC1348</f>
        <v>#REF!</v>
      </c>
      <c r="GM1348" t="e">
        <f>GL1348/(SQRT(GL1346^2+GL1347^2+GL1348^2))</f>
        <v>#REF!</v>
      </c>
      <c r="GO1348" s="27">
        <f>FA1346*FW1347-FA1347*FW1346</f>
        <v>-1</v>
      </c>
    </row>
    <row r="1349" spans="1:197" x14ac:dyDescent="0.2">
      <c r="A1349" s="17">
        <f t="shared" ref="A1349:C1350" si="2034">A1254</f>
        <v>60</v>
      </c>
      <c r="B1349" s="17">
        <f t="shared" si="2034"/>
        <v>-45</v>
      </c>
      <c r="C1349" s="17">
        <f t="shared" si="2034"/>
        <v>243.3</v>
      </c>
      <c r="D1349" t="s">
        <v>9</v>
      </c>
      <c r="E1349" s="5">
        <f t="shared" si="2031"/>
        <v>0.34929717323698622</v>
      </c>
      <c r="F1349" s="6">
        <f t="shared" si="2031"/>
        <v>-0.34518021343056071</v>
      </c>
      <c r="G1349" s="7">
        <f t="shared" ref="G1349:G1350" si="2035">Q1348</f>
        <v>-0.40889285039816992</v>
      </c>
      <c r="H1349" s="8">
        <f t="shared" ref="H1349:H1350" si="2036">AM1348</f>
        <v>-0.89338909571622749</v>
      </c>
      <c r="J1349" s="10"/>
      <c r="P1349" s="1"/>
      <c r="Q1349" s="61">
        <v>9.0217084437262896E-2</v>
      </c>
      <c r="S1349" s="17">
        <v>0</v>
      </c>
      <c r="T1349">
        <v>1</v>
      </c>
      <c r="V1349" s="73">
        <f>(T1347*T1349)*(1-COS(RADIANS(O1347+45)))-T1348*(SIN(RADIANS(O1347+45)))</f>
        <v>0</v>
      </c>
      <c r="W1349" s="73">
        <f>(T1348*T1349)*(1-COS(RADIANS(O1347+45)))+T1347*(SIN(RADIANS(O1347+45)))</f>
        <v>0</v>
      </c>
      <c r="X1349" s="73">
        <f>(T1349^2)*(1-COS(RADIANS(O1347+45)))+(COS(RADIANS(O1347+45)))</f>
        <v>1</v>
      </c>
      <c r="Y1349" s="10"/>
      <c r="Z1349">
        <v>0</v>
      </c>
      <c r="AA1349" s="23">
        <f>SIN(RADIANS('[1]Biaxial Input'!$F$21))*SIN(RADIANS(0))</f>
        <v>0</v>
      </c>
      <c r="AC1349" s="30">
        <f>(AA1347*AA1349)*(1-COS(RADIANS(N1347)))-AA1348*(SIN(RADIANS(N1347)))</f>
        <v>-1.8054303924173627E-2</v>
      </c>
      <c r="AD1349" s="30">
        <f>(AA1348*AA1349)*(1-COS(RADIANS(N1347)))+AA1347*(SIN(RADIANS(N1347)))</f>
        <v>-0.25818857491685071</v>
      </c>
      <c r="AE1349" s="30">
        <f>(AA1349^2)*(1-COS(RADIANS(N1347)))+(COS(RADIANS(N1347)))</f>
        <v>0.96592582628906831</v>
      </c>
      <c r="AG1349">
        <v>9.0217084437262896E-2</v>
      </c>
      <c r="AI1349" s="28">
        <f>(T1347*T1349)*(1-COS(RADIANS(M1347)))-T1348*(SIN(RADIANS(M1347)))</f>
        <v>0</v>
      </c>
      <c r="AJ1349" s="28">
        <f>(T1348*T1349)*(1-COS(RADIANS(M1347)))+T1347*(SIN(RADIANS(M1347)))</f>
        <v>0</v>
      </c>
      <c r="AK1349" s="28">
        <f>(T1349^2)*(1-COS(RADIANS(M1347)))+(COS(RADIANS(M1347)))</f>
        <v>1</v>
      </c>
      <c r="AM1349" s="61">
        <v>-0.2425864295120822</v>
      </c>
      <c r="AO1349" s="17">
        <v>0</v>
      </c>
      <c r="AP1349">
        <v>1</v>
      </c>
      <c r="AR1349" s="73">
        <f>(T1347*T1347)*(1-COS(RADIANS(O1347-45)))-T1347*(SIN(RADIANS(O1347-45)))</f>
        <v>0</v>
      </c>
      <c r="AS1349" s="73">
        <f>(T1348*T1349)*(1-COS(RADIANS(O1347-45)))+T1347*(SIN(RADIANS(O1347-45)))</f>
        <v>0</v>
      </c>
      <c r="AT1349" s="73">
        <f>(T1349^2)*(1-COS(RADIANS(O1347-45)))+(COS(RADIANS(O1347-45)))</f>
        <v>1</v>
      </c>
      <c r="AU1349" s="10"/>
      <c r="AV1349">
        <v>0</v>
      </c>
      <c r="AW1349" s="1">
        <v>-0.2425864295120822</v>
      </c>
      <c r="BV1349" s="17">
        <f t="shared" si="2028"/>
        <v>140</v>
      </c>
      <c r="BW1349" s="17">
        <f t="shared" si="2028"/>
        <v>15</v>
      </c>
      <c r="BX1349" s="17">
        <f t="shared" si="2028"/>
        <v>151.4</v>
      </c>
      <c r="BY1349" s="10" t="s">
        <v>10</v>
      </c>
      <c r="BZ1349" s="5">
        <f t="shared" si="2032"/>
        <v>-9.8670839279614439E-2</v>
      </c>
      <c r="CA1349" s="6">
        <f t="shared" si="2032"/>
        <v>-0.32743703463395935</v>
      </c>
      <c r="CB1349" s="7">
        <f>CY1348</f>
        <v>0</v>
      </c>
      <c r="CC1349" s="8">
        <f>DU1348</f>
        <v>0</v>
      </c>
      <c r="CE1349" s="10"/>
      <c r="CG1349" s="10" t="s">
        <v>160</v>
      </c>
      <c r="CH1349" s="10">
        <f>-CH1346*((EY1346-CW1346)/(CH1348-CE1347))</f>
        <v>110.98816757970239</v>
      </c>
      <c r="CI1349" s="67"/>
      <c r="CJ1349" s="10" t="s">
        <v>10</v>
      </c>
      <c r="CK1349" s="5">
        <f t="shared" si="2029"/>
        <v>-9.8670839279614439E-2</v>
      </c>
      <c r="CL1349" s="6">
        <f t="shared" si="2029"/>
        <v>-0.32743703463395935</v>
      </c>
      <c r="CM1349" s="7">
        <f>FA1348</f>
        <v>0</v>
      </c>
      <c r="CN1349" s="8">
        <f>FW1348</f>
        <v>0</v>
      </c>
      <c r="CW1349" s="28"/>
      <c r="CX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EE1349" s="1"/>
      <c r="EI1349" s="64">
        <f>(DEGREES(ACOS((EH1346*EK1346+EH1347*EK1347+EH1348*EK1348)/((SQRT(EH1346^2+EH1347^2+EH1348^2))*(SQRT(EK1346^2+EK1347^2+EK1348^2))))))</f>
        <v>69.395390781435154</v>
      </c>
      <c r="ER1349">
        <f t="shared" si="2033"/>
        <v>0.3492962422733713</v>
      </c>
      <c r="ES1349">
        <f t="shared" si="2033"/>
        <v>-0.34518112468713447</v>
      </c>
      <c r="ET1349" t="e">
        <f>#REF!</f>
        <v>#REF!</v>
      </c>
      <c r="EU1349" t="e">
        <f>#REF!</f>
        <v>#REF!</v>
      </c>
      <c r="EY1349" s="28"/>
      <c r="EZ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  <c r="FR1349" s="10"/>
      <c r="GG1349" s="1"/>
      <c r="GK1349" s="64" t="e">
        <f>(DEGREES(ACOS((GJ1346*GM1346+GJ1347*GM1347+GJ1348*GM1348)/((SQRT(GJ1346^2+GJ1347^2+GJ1348^2))*(SQRT(GM1346^2+GM1347^2+GM1348^2))))))</f>
        <v>#VALUE!</v>
      </c>
    </row>
    <row r="1350" spans="1:197" x14ac:dyDescent="0.2">
      <c r="A1350" s="17">
        <f t="shared" si="2034"/>
        <v>30</v>
      </c>
      <c r="B1350" s="17">
        <f t="shared" si="2034"/>
        <v>-50</v>
      </c>
      <c r="C1350" s="17">
        <f t="shared" si="2034"/>
        <v>268.7</v>
      </c>
      <c r="D1350" t="s">
        <v>10</v>
      </c>
      <c r="E1350" s="5">
        <f t="shared" si="2031"/>
        <v>-9.8670615622576494E-2</v>
      </c>
      <c r="F1350" s="6">
        <f t="shared" si="2031"/>
        <v>-0.32743687210706163</v>
      </c>
      <c r="G1350" s="7">
        <f t="shared" si="2035"/>
        <v>9.0217084437262896E-2</v>
      </c>
      <c r="H1350" s="8">
        <f t="shared" si="2036"/>
        <v>-0.2425864295120822</v>
      </c>
      <c r="J1350" s="10"/>
      <c r="P1350" s="1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W1350" s="1"/>
      <c r="BV1350" s="17">
        <f t="shared" si="2028"/>
        <v>90</v>
      </c>
      <c r="BW1350" s="17">
        <f t="shared" si="2028"/>
        <v>20</v>
      </c>
      <c r="BX1350" s="17">
        <f t="shared" si="2028"/>
        <v>201.2</v>
      </c>
      <c r="CE1350" s="10"/>
      <c r="CS1350" s="15"/>
      <c r="CW1350" s="28"/>
      <c r="CX1350" s="10"/>
      <c r="CY1350" s="82" t="s">
        <v>148</v>
      </c>
      <c r="CZ1350" s="13"/>
      <c r="DB1350" s="10"/>
      <c r="DC1350" s="10"/>
      <c r="DD1350" s="10"/>
      <c r="DE1350" s="10"/>
      <c r="DF1350" s="10"/>
      <c r="DG1350" s="10"/>
      <c r="DH1350" s="80"/>
      <c r="DI1350" s="23" t="s">
        <v>149</v>
      </c>
      <c r="DM1350" s="1"/>
      <c r="DO1350" s="80"/>
      <c r="DS1350" s="13"/>
      <c r="DT1350" s="81"/>
      <c r="DU1350" s="82" t="s">
        <v>150</v>
      </c>
      <c r="DW1350" s="13"/>
      <c r="DX1350" s="13"/>
      <c r="EA1350" s="1"/>
      <c r="EE1350" s="1"/>
      <c r="EI1350" s="13"/>
      <c r="ER1350">
        <f t="shared" si="2033"/>
        <v>-9.8670839279614439E-2</v>
      </c>
      <c r="ES1350">
        <f t="shared" si="2033"/>
        <v>-0.32743703463395935</v>
      </c>
      <c r="ET1350" t="e">
        <f>#REF!</f>
        <v>#REF!</v>
      </c>
      <c r="EU1350" t="e">
        <f>#REF!</f>
        <v>#REF!</v>
      </c>
      <c r="EY1350" s="28"/>
      <c r="EZ1350" s="10"/>
      <c r="FA1350" s="82" t="s">
        <v>148</v>
      </c>
      <c r="FB1350" s="13"/>
      <c r="FD1350" s="10"/>
      <c r="FE1350" s="10"/>
      <c r="FF1350" s="10"/>
      <c r="FG1350" s="10"/>
      <c r="FH1350" s="10"/>
      <c r="FI1350" s="10"/>
      <c r="FJ1350" s="80"/>
      <c r="FK1350" s="23" t="s">
        <v>149</v>
      </c>
      <c r="FO1350" s="1"/>
      <c r="FQ1350" s="80"/>
      <c r="FU1350" s="13"/>
      <c r="FV1350" s="81"/>
      <c r="FW1350" s="82" t="s">
        <v>150</v>
      </c>
      <c r="FY1350" s="13"/>
      <c r="FZ1350" s="13"/>
      <c r="GC1350" s="1"/>
      <c r="GG1350" s="1"/>
      <c r="GK1350" s="13"/>
    </row>
    <row r="1351" spans="1:197" x14ac:dyDescent="0.2">
      <c r="A1351" s="1"/>
      <c r="J1351" s="10"/>
      <c r="Q1351" s="82" t="s">
        <v>148</v>
      </c>
      <c r="R1351" s="13"/>
      <c r="T1351" s="10"/>
      <c r="U1351" s="10"/>
      <c r="V1351" s="10"/>
      <c r="W1351" s="10"/>
      <c r="X1351" s="10"/>
      <c r="Y1351" s="10"/>
      <c r="Z1351" s="80"/>
      <c r="AA1351" s="23" t="s">
        <v>149</v>
      </c>
      <c r="AE1351" s="1"/>
      <c r="AG1351" s="80"/>
      <c r="AK1351" s="13"/>
      <c r="AL1351" s="81"/>
      <c r="AM1351" s="82" t="s">
        <v>150</v>
      </c>
      <c r="AO1351" s="13"/>
      <c r="AP1351" s="13"/>
      <c r="AS1351" s="1"/>
      <c r="AW1351" s="1"/>
      <c r="BV1351" s="17">
        <f t="shared" si="2028"/>
        <v>45</v>
      </c>
      <c r="BW1351" s="17">
        <f t="shared" si="2028"/>
        <v>25</v>
      </c>
      <c r="BX1351" s="17">
        <f t="shared" si="2028"/>
        <v>245.2</v>
      </c>
      <c r="BZ1351" s="5" t="s">
        <v>4</v>
      </c>
      <c r="CA1351" s="6" t="s">
        <v>5</v>
      </c>
      <c r="CB1351" s="7" t="s">
        <v>6</v>
      </c>
      <c r="CC1351" s="8" t="s">
        <v>1</v>
      </c>
      <c r="CD1351">
        <v>2</v>
      </c>
      <c r="CE1351" s="9" t="s">
        <v>7</v>
      </c>
      <c r="CG1351" s="90" t="s">
        <v>157</v>
      </c>
      <c r="CH1351" s="61">
        <f>CE1352-((CH1353-CE1352)/(EY1351-CW1351))*CW1351</f>
        <v>3.5832422897931284</v>
      </c>
      <c r="CI1351" s="10"/>
      <c r="CK1351" s="5" t="s">
        <v>4</v>
      </c>
      <c r="CL1351" s="6" t="s">
        <v>5</v>
      </c>
      <c r="CM1351" s="7" t="s">
        <v>6</v>
      </c>
      <c r="CN1351" s="8" t="s">
        <v>1</v>
      </c>
      <c r="CO1351" s="10"/>
      <c r="CP1351">
        <f t="shared" ref="CP1351:CQ1353" si="2037">BZ1352</f>
        <v>0.93180266183863136</v>
      </c>
      <c r="CQ1351">
        <f t="shared" si="2037"/>
        <v>-0.87956522186239505</v>
      </c>
      <c r="CR1351">
        <f>CI1355</f>
        <v>0</v>
      </c>
      <c r="CS1351">
        <f>CL1355</f>
        <v>0</v>
      </c>
      <c r="CU1351" s="17">
        <f>CU1255</f>
        <v>0</v>
      </c>
      <c r="CV1351" s="17">
        <f>CV1255</f>
        <v>5</v>
      </c>
      <c r="CW1351" s="31">
        <f>CH1258</f>
        <v>110.3367333799463</v>
      </c>
      <c r="CX1351" s="1"/>
      <c r="CY1351" s="61">
        <f t="array" ref="CY1351:CY1353">MMULT(DQ1351:DS1353,DO1351:DO1353)</f>
        <v>-0.90886956179395462</v>
      </c>
      <c r="CZ1351" s="13"/>
      <c r="DA1351" s="17">
        <v>1</v>
      </c>
      <c r="DB1351">
        <v>0</v>
      </c>
      <c r="DD1351" s="73">
        <f>(DB1351^2)*(1-COS(RADIANS(CW1351+45)))+(COS(RADIANS(CW1351+45)))</f>
        <v>-0.90877589307543138</v>
      </c>
      <c r="DE1351" s="73">
        <f>(DB1351*DB1352)*(1-COS(RADIANS(CW1351+45)))-DB1353*(SIN(RADIANS(CW1351+45)))</f>
        <v>-0.41728452663015436</v>
      </c>
      <c r="DF1351" s="73">
        <f>(DB1351*DB1353)*(1-COS(RADIANS(CW1351+45)))+DB1352*(SIN(RADIANS(CW1351+45)))</f>
        <v>0</v>
      </c>
      <c r="DG1351" s="10"/>
      <c r="DH1351">
        <f t="array" ref="DH1351:DH1353">MMULT(DD1351:DF1353,DA1351:DA1353)</f>
        <v>-0.90877589307543138</v>
      </c>
      <c r="DI1351" s="23">
        <f>COS(RADIANS('[1]Biaxial Input'!$F$21))</f>
        <v>-0.9975640502598242</v>
      </c>
      <c r="DK1351" s="30">
        <f>(DI1351^2)*(1-COS(RADIANS(CV1351)))+(COS(RADIANS(CV1351)))</f>
        <v>0.99998148353170568</v>
      </c>
      <c r="DL1351" s="30">
        <f>(DI1351*DI1352)*(1-COS(RADIANS(CV1351)))-DI1353*(SIN(RADIANS(CV1351)))</f>
        <v>-2.6479783333051429E-4</v>
      </c>
      <c r="DM1351" s="30">
        <f>(DI1351*DI1353)*(1-COS(RADIANS(CV1351)))+DI1352*(SIN(RADIANS(CV1351)))</f>
        <v>6.0796772806267756E-3</v>
      </c>
      <c r="DO1351">
        <f t="array" ref="DO1351:DO1353">MMULT(DK1351:DM1353,DH1351:DH1353)</f>
        <v>-0.90886956179395462</v>
      </c>
      <c r="DQ1351" s="28">
        <f>(DB1351^2)*(1-COS(RADIANS(CU1351)))+(COS(RADIANS(CU1351)))</f>
        <v>1</v>
      </c>
      <c r="DR1351" s="28">
        <f>(DB1351*DB1352)*(1-COS(RADIANS(CU1351)))-DB1353*(SIN(RADIANS(CU1351)))</f>
        <v>0</v>
      </c>
      <c r="DS1351" s="28">
        <f>(DB1351*DB1353)*(1-COS(RADIANS(CU1351)))+DB1352*(SIN(RADIANS(CU1351)))</f>
        <v>0</v>
      </c>
      <c r="DU1351" s="61">
        <f t="array" ref="DU1351:DU1353">MMULT(DQ1351:DS1353,EE1351:EE1353)</f>
        <v>0.41703615810697769</v>
      </c>
      <c r="DV1351" s="13" t="str">
        <f>H1352</f>
        <v>q</v>
      </c>
      <c r="DW1351" s="17">
        <v>1</v>
      </c>
      <c r="DX1351">
        <v>0</v>
      </c>
      <c r="DZ1351" s="73">
        <f>(DB1351^2)*(1-COS(RADIANS(CW1351-45)))+(COS(RADIANS(CW1351-45)))</f>
        <v>0.41728452663015408</v>
      </c>
      <c r="EA1351" s="73">
        <f>(DB1351*DB1352)*(1-COS(RADIANS(CW1351-45)))-DB1353*(SIN(RADIANS(CW1351-45)))</f>
        <v>-0.90877589307543161</v>
      </c>
      <c r="EB1351" s="73">
        <f>(DB1351*DB1353)*(1-COS(RADIANS(CW1351-45)))+DB1352*(SIN(RADIANS(CW1351-45)))</f>
        <v>0</v>
      </c>
      <c r="EC1351" s="10"/>
      <c r="ED1351">
        <f t="array" ref="ED1351:ED1353">MMULT(DZ1351:EB1353,DA1351:DA1353)</f>
        <v>0.41728452663015408</v>
      </c>
      <c r="EE1351" s="1">
        <f t="array" ref="EE1351:EE1353">MMULT(DK1351:DM1353,ED1351:ED1353)</f>
        <v>0.41703615810697769</v>
      </c>
      <c r="EG1351">
        <f>CY1351+DU1351</f>
        <v>-0.49183340368697692</v>
      </c>
      <c r="EH1351">
        <f>EG1351/(SQRT(EG1351^2+EG1352^2+EG1353^2))</f>
        <v>-0.34777873496112205</v>
      </c>
      <c r="EJ1351">
        <f>Q1351+AM1351</f>
        <v>0</v>
      </c>
      <c r="EK1351">
        <f>EJ1351/(SQRT(EJ1351^2+EJ1352^2+EJ1353^2))</f>
        <v>0</v>
      </c>
      <c r="EM1351" s="23">
        <f>CY1352*DU1353-CY1353*DU1352</f>
        <v>-6.0796772806267774E-3</v>
      </c>
      <c r="EO1351" s="15">
        <v>2</v>
      </c>
      <c r="EP1351" s="9" t="s">
        <v>7</v>
      </c>
      <c r="EW1351" s="17">
        <f>CU1351</f>
        <v>0</v>
      </c>
      <c r="EX1351" s="17">
        <f>CV1351</f>
        <v>5</v>
      </c>
      <c r="EY1351" s="31">
        <f>1+CW1351</f>
        <v>111.3367333799463</v>
      </c>
      <c r="EZ1351" s="10"/>
      <c r="FA1351" s="61">
        <f t="array" ref="FA1351:FA1353">MMULT(FS1351:FU1353,FQ1351:FQ1353)</f>
        <v>-0.91600942108781125</v>
      </c>
      <c r="FB1351" s="13">
        <f>BW1352</f>
        <v>30</v>
      </c>
      <c r="FC1351" s="17">
        <v>1</v>
      </c>
      <c r="FD1351">
        <v>0</v>
      </c>
      <c r="FF1351" s="73">
        <f>(FD1351^2)*(1-COS(RADIANS(EY1351+45)))+(COS(RADIANS(EY1351+45)))</f>
        <v>-0.91592010126390022</v>
      </c>
      <c r="FG1351" s="73">
        <f>(FD1351*FD1352)*(1-COS(RADIANS(EY1351+45)))-FD1353*(SIN(RADIANS(EY1351+45)))</f>
        <v>-0.40136064592922766</v>
      </c>
      <c r="FH1351" s="73">
        <f>(FD1351*FD1353)*(1-COS(RADIANS(EY1351+45)))+FD1352*(SIN(RADIANS(EY1351+45)))</f>
        <v>0</v>
      </c>
      <c r="FI1351" s="10"/>
      <c r="FJ1351">
        <f t="array" ref="FJ1351:FJ1353">MMULT(FF1351:FH1353,FC1351:FC1353)</f>
        <v>-0.91592010126390022</v>
      </c>
      <c r="FK1351" s="23">
        <f>COS(RADIANS(176))</f>
        <v>-0.9975640502598242</v>
      </c>
      <c r="FM1351" s="30">
        <f>(FK1351^2)*(1-COS(RADIANS(EX1351)))+(COS(RADIANS(EX1351)))</f>
        <v>0.99998148353170568</v>
      </c>
      <c r="FN1351" s="30">
        <f>(FK1351*FK1352)*(1-COS(RADIANS(EX1351)))-FK1353*(SIN(RADIANS(EX1351)))</f>
        <v>-2.6479783333051429E-4</v>
      </c>
      <c r="FO1351" s="30">
        <f>(FK1351*FK1353)*(1-COS(RADIANS(EX1351)))+FK1352*(SIN(RADIANS(EX1351)))</f>
        <v>6.0796772806267756E-3</v>
      </c>
      <c r="FQ1351">
        <f t="array" ref="FQ1351:FQ1353">MMULT(FM1351:FO1353,FJ1351:FJ1353)</f>
        <v>-0.91600942108781125</v>
      </c>
      <c r="FS1351" s="28">
        <f>(FD1351^2)*(1-COS(RADIANS(EW1351)))+(COS(RADIANS(EW1351)))</f>
        <v>1</v>
      </c>
      <c r="FT1351" s="28">
        <f>(FD1351*FD1352)*(1-COS(RADIANS(EW1351)))-FD1353*(SIN(RADIANS(EW1351)))</f>
        <v>0</v>
      </c>
      <c r="FU1351" s="28">
        <f>(FD1351*FD1353)*(1-COS(RADIANS(EW1351)))+FD1352*(SIN(RADIANS(EW1351)))</f>
        <v>0</v>
      </c>
      <c r="FW1351" s="61">
        <f t="array" ref="FW1351:FW1353">MMULT(FS1351:FU1353,GG1351:GG1353)</f>
        <v>0.40111068048923409</v>
      </c>
      <c r="FX1351" s="13">
        <f>BX1352</f>
        <v>177.5</v>
      </c>
      <c r="FY1351" s="17">
        <v>1</v>
      </c>
      <c r="FZ1351">
        <v>0</v>
      </c>
      <c r="GB1351" s="73">
        <f>(FD1351^2)*(1-COS(RADIANS(EY1351-45)))+(COS(RADIANS(EY1351-45)))</f>
        <v>0.4013606459292276</v>
      </c>
      <c r="GC1351" s="73">
        <f>(FD1351*FD1352)*(1-COS(RADIANS(EY1351-45)))-FD1353*(SIN(RADIANS(EY1351-45)))</f>
        <v>-0.91592010126390022</v>
      </c>
      <c r="GD1351" s="73">
        <f>(FD1351*FD1353)*(1-COS(RADIANS(EY1351-45)))+FD1352*(SIN(RADIANS(EY1351-45)))</f>
        <v>0</v>
      </c>
      <c r="GE1351" s="10"/>
      <c r="GF1351">
        <f t="array" ref="GF1351:GF1353">MMULT(GB1351:GD1353,FC1351:FC1353)</f>
        <v>0.4013606459292276</v>
      </c>
      <c r="GG1351" s="1">
        <f t="array" ref="GG1351:GG1353">MMULT(FM1351:FO1353,GF1351:GF1353)</f>
        <v>0.40111068048923409</v>
      </c>
      <c r="GI1351">
        <f>FA1351+FW1351</f>
        <v>-0.51489874059857721</v>
      </c>
      <c r="GJ1351">
        <f>GI1351/(SQRT(GI1351^2+GI1352^2+GI1353^2))</f>
        <v>-0.36408839110166702</v>
      </c>
      <c r="GL1351" t="e">
        <f>CH1352+DC1351</f>
        <v>#VALUE!</v>
      </c>
      <c r="GM1351" t="e">
        <f>GL1351/(SQRT(GL1351^2+GL1352^2+GL1353^2))</f>
        <v>#VALUE!</v>
      </c>
      <c r="GO1351" s="27">
        <f>FA1352*FW1353-FA1353*FW1352</f>
        <v>-6.0796772806267843E-3</v>
      </c>
    </row>
    <row r="1352" spans="1:197" x14ac:dyDescent="0.2">
      <c r="A1352" s="1"/>
      <c r="E1352" s="5" t="s">
        <v>4</v>
      </c>
      <c r="F1352" s="6" t="s">
        <v>5</v>
      </c>
      <c r="G1352" s="7" t="s">
        <v>6</v>
      </c>
      <c r="H1352" s="8" t="s">
        <v>1</v>
      </c>
      <c r="I1352">
        <v>5</v>
      </c>
      <c r="J1352" s="9" t="s">
        <v>7</v>
      </c>
      <c r="K1352">
        <v>5</v>
      </c>
      <c r="L1352" s="10"/>
      <c r="M1352" s="17">
        <f>A1336</f>
        <v>90</v>
      </c>
      <c r="N1352" s="17">
        <f>B1336</f>
        <v>20</v>
      </c>
      <c r="O1352" s="17">
        <f>C1336</f>
        <v>201.2</v>
      </c>
      <c r="Q1352" s="61">
        <f t="array" ref="Q1352:Q1354">MMULT(AI1352:AK1354,AG1352:AG1354)</f>
        <v>0.85835583531131898</v>
      </c>
      <c r="R1352" s="13"/>
      <c r="S1352" s="17">
        <v>1</v>
      </c>
      <c r="T1352">
        <v>0</v>
      </c>
      <c r="V1352" s="73">
        <f>(T1352^2)*(1-COS(RADIANS(O1352+45)))+(COS(RADIANS(O1352+45)))</f>
        <v>-0.40354529635239011</v>
      </c>
      <c r="W1352" s="73">
        <f>(T1352*T1353)*(1-COS(RADIANS(O1352+45)))-T1354*(SIN(RADIANS(O1352+45)))</f>
        <v>0.91495966784982474</v>
      </c>
      <c r="X1352" s="73">
        <f>(T1352*T1354)*(1-COS(RADIANS(O1352+45)))+T1353*(SIN(RADIANS(O1352+45)))</f>
        <v>0</v>
      </c>
      <c r="Y1352" s="10"/>
      <c r="Z1352">
        <f t="array" ref="Z1352:Z1354">MMULT(V1352:X1354,S1352:S1354)</f>
        <v>-0.40354529635239011</v>
      </c>
      <c r="AA1352" s="23">
        <f>COS(RADIANS('[1]Biaxial Input'!$F$21))</f>
        <v>-0.9975640502598242</v>
      </c>
      <c r="AC1352" s="30">
        <f>(AA1352^2)*(1-COS(RADIANS(N1352)))+(COS(RADIANS(N1352)))</f>
        <v>0.99970654636555623</v>
      </c>
      <c r="AD1352" s="30">
        <f>(AA1352*AA1353)*(1-COS(RADIANS(N1352)))-AA1354*(SIN(RADIANS(N1352)))</f>
        <v>-4.1965824879998722E-3</v>
      </c>
      <c r="AE1352" s="30">
        <f>(AA1352*AA1354)*(1-COS(RADIANS(N1352)))+AA1353*(SIN(RADIANS(N1352)))</f>
        <v>2.3858119147859059E-2</v>
      </c>
      <c r="AG1352">
        <f t="array" ref="AG1352:AG1354">MMULT(AC1352:AE1354,Z1352:Z1354)</f>
        <v>-0.3995871707991881</v>
      </c>
      <c r="AI1352" s="28">
        <f>(T1352^2)*(1-COS(RADIANS(M1352)))+(COS(RADIANS(M1352)))</f>
        <v>6.1257422745431001E-17</v>
      </c>
      <c r="AJ1352" s="28">
        <f>(T1352*T1353)*(1-COS(RADIANS(M1352)))-T1354*(SIN(RADIANS(M1352)))</f>
        <v>-1</v>
      </c>
      <c r="AK1352" s="28">
        <f>(T1352*T1354)*(1-COS(RADIANS(M1352)))+T1353*(SIN(RADIANS(M1352)))</f>
        <v>0</v>
      </c>
      <c r="AM1352" s="61">
        <f t="array" ref="AM1352:AM1354">MMULT(AI1352:AK1354,AW1352:AW1354)</f>
        <v>-0.3831666626884056</v>
      </c>
      <c r="AN1352" s="13"/>
      <c r="AO1352" s="17">
        <v>1</v>
      </c>
      <c r="AP1352">
        <v>0</v>
      </c>
      <c r="AR1352" s="73">
        <f>(T1352^2)*(1-COS(RADIANS(O1352-45)))+(COS(RADIANS(O1352-45)))</f>
        <v>-0.91495966784982474</v>
      </c>
      <c r="AS1352" s="73">
        <f>(T1352*T1353)*(1-COS(RADIANS(O1352-45)))-T1354*(SIN(RADIANS(O1352-45)))</f>
        <v>-0.40354529635239006</v>
      </c>
      <c r="AT1352" s="73">
        <f>(T1352*T1354)*(1-COS(RADIANS(O1352-45)))+T1353*(SIN(RADIANS(O1352-45)))</f>
        <v>0</v>
      </c>
      <c r="AU1352" s="10"/>
      <c r="AV1352">
        <f t="array" ref="AV1352:AV1354">MMULT(AR1352:AT1354,S1352:S1354)</f>
        <v>-0.91495966784982474</v>
      </c>
      <c r="AW1352" s="1">
        <f t="array" ref="AW1352:AW1354">MMULT(AC1352:AE1354,AV1352:AV1354)</f>
        <v>-0.91638468073371182</v>
      </c>
      <c r="BV1352" s="17">
        <f t="shared" si="2028"/>
        <v>20</v>
      </c>
      <c r="BW1352" s="17">
        <f t="shared" si="2028"/>
        <v>30</v>
      </c>
      <c r="BX1352" s="17">
        <f t="shared" si="2028"/>
        <v>177.5</v>
      </c>
      <c r="BY1352" t="s">
        <v>8</v>
      </c>
      <c r="BZ1352" s="5">
        <f t="shared" ref="BZ1352:CA1354" si="2038">BZ1437</f>
        <v>0.93180266183863136</v>
      </c>
      <c r="CA1352" s="6">
        <f t="shared" si="2038"/>
        <v>-0.87956522186239505</v>
      </c>
      <c r="CB1352" s="7">
        <f>CY1351</f>
        <v>-0.90886956179395462</v>
      </c>
      <c r="CC1352" s="8">
        <f>DU1351</f>
        <v>0.41703615810697769</v>
      </c>
      <c r="CE1352" s="9">
        <f>((SUMPRODUCT(CB1352:CB1354,BZ1352:BZ1354))*(SUMPRODUCT(CB1352:(CB1354),CA1352:CA1354)))-((SUMPRODUCT(CC1352:CC1354,BZ1352:BZ1354))*(SUMPRODUCT(CC1352:CC1354,CA1352:CA1354)))</f>
        <v>4.4408920985006262E-16</v>
      </c>
      <c r="CG1352">
        <v>1</v>
      </c>
      <c r="CH1352" t="s">
        <v>161</v>
      </c>
      <c r="CI1352" s="67"/>
      <c r="CJ1352" s="1" t="s">
        <v>8</v>
      </c>
      <c r="CK1352" s="5">
        <f t="shared" ref="CK1352:CL1354" si="2039">BZ1352</f>
        <v>0.93180266183863136</v>
      </c>
      <c r="CL1352" s="6">
        <f t="shared" si="2039"/>
        <v>-0.87956522186239505</v>
      </c>
      <c r="CM1352" s="7">
        <f>FA1351</f>
        <v>-0.91600942108781125</v>
      </c>
      <c r="CN1352" s="8">
        <f>FW1351</f>
        <v>0.40111068048923409</v>
      </c>
      <c r="CO1352" s="10"/>
      <c r="CP1352">
        <f t="shared" si="2037"/>
        <v>0.3492962422733713</v>
      </c>
      <c r="CQ1352">
        <f t="shared" si="2037"/>
        <v>-0.34518112468713447</v>
      </c>
      <c r="CR1352">
        <f>CJ1355</f>
        <v>0</v>
      </c>
      <c r="CS1352">
        <f>CM1355</f>
        <v>0</v>
      </c>
      <c r="CW1352" s="28"/>
      <c r="CX1352" s="1"/>
      <c r="CY1352" s="61">
        <v>0.41594500154786002</v>
      </c>
      <c r="CZ1352" s="13"/>
      <c r="DA1352" s="17">
        <v>0</v>
      </c>
      <c r="DB1352">
        <v>0</v>
      </c>
      <c r="DD1352" s="73">
        <f>(DB1351*DB1352)*(1-COS(RADIANS(CW1351+45)))+DB1353*(SIN(RADIANS(CW1351+45)))</f>
        <v>0.41728452663015436</v>
      </c>
      <c r="DE1352" s="73">
        <f>(DB1352^2)*(1-COS(RADIANS(CW1351+45)))+(COS(RADIANS(CW1351+45)))</f>
        <v>-0.90877589307543138</v>
      </c>
      <c r="DF1352" s="73">
        <f>(DB1352*DB1353)*(1-COS(RADIANS(CW1351+45)))-DB1351*(SIN(RADIANS(CW1351+45)))</f>
        <v>0</v>
      </c>
      <c r="DG1352" s="10"/>
      <c r="DH1352">
        <v>0.41728452663015436</v>
      </c>
      <c r="DI1352" s="23">
        <f>SIN(RADIANS('[1]Biaxial Input'!$F$21))*(COS(RADIANS(0)))</f>
        <v>6.9756473744125524E-2</v>
      </c>
      <c r="DK1352" s="30">
        <f>(DI1351*DI1352)*(1-COS(RADIANS(CV1351)))+DI1353*(SIN(RADIANS(CV1351)))</f>
        <v>-2.6479783333051429E-4</v>
      </c>
      <c r="DL1352" s="30">
        <f>(DI1352^2)*(1-COS(RADIANS(CV1351)))+(COS(RADIANS(CV1351)))</f>
        <v>0.99621321456003986</v>
      </c>
      <c r="DM1352" s="30">
        <f>(DI1352*DI1353)*(1-COS(RADIANS(CV1351)))-DI1351*(SIN(RADIANS(CV1351)))</f>
        <v>8.694343573875718E-2</v>
      </c>
      <c r="DO1352">
        <v>0.41594500154786002</v>
      </c>
      <c r="DQ1352" s="28">
        <f>(DB1351*DB1352)*(1-COS(RADIANS(CU1351)))+DB1353*(SIN(RADIANS(CU1351)))</f>
        <v>0</v>
      </c>
      <c r="DR1352" s="28">
        <f>(DB1352^2)*(1-COS(RADIANS(CU1351)))+(COS(RADIANS(CU1351)))</f>
        <v>1</v>
      </c>
      <c r="DS1352" s="28">
        <f>(DB1352*DB1353)*(1-COS(RADIANS(CU1351)))-DB1351*(SIN(RADIANS(CU1351)))</f>
        <v>0</v>
      </c>
      <c r="DU1352" s="61">
        <v>0.9052240577168128</v>
      </c>
      <c r="DV1352" s="13">
        <f t="shared" ref="DV1352:DV1353" si="2040">H1353</f>
        <v>-0.3831666626884056</v>
      </c>
      <c r="DW1352" s="17">
        <v>0</v>
      </c>
      <c r="DX1352">
        <v>0</v>
      </c>
      <c r="DZ1352" s="73">
        <f>(DB1351*DB1352)*(1-COS(RADIANS(CW1351-45)))+DB1353*(SIN(RADIANS(CW1351-45)))</f>
        <v>0.90877589307543161</v>
      </c>
      <c r="EA1352" s="73">
        <f>(DB1352^2)*(1-COS(RADIANS(CW1351-45)))+(COS(RADIANS(CW1351-45)))</f>
        <v>0.41728452663015408</v>
      </c>
      <c r="EB1352" s="73">
        <f>(DB1352*DB1353)*(1-COS(RADIANS(CW1351-45)))-DB1351*(SIN(RADIANS(CW1351-45)))</f>
        <v>0</v>
      </c>
      <c r="EC1352" s="10"/>
      <c r="ED1352">
        <v>0.90877589307543161</v>
      </c>
      <c r="EE1352" s="1">
        <v>0.9052240577168128</v>
      </c>
      <c r="EG1352">
        <f>CY1352+DU1352</f>
        <v>1.3211690592646728</v>
      </c>
      <c r="EH1352">
        <f>EG1352/(SQRT(EG1351^2+EG1352^2+EG1353^2))</f>
        <v>0.93420760089990174</v>
      </c>
      <c r="EJ1352">
        <f>Q1352+AM1352</f>
        <v>0.47518917262291338</v>
      </c>
      <c r="EK1352">
        <f>EJ1352/(SQRT(EJ1351^2+EJ1352^2+EJ1353^2))</f>
        <v>0.33962999417406381</v>
      </c>
      <c r="EM1352" s="23">
        <f>CY1353*DU1351-CY1351*DU1353</f>
        <v>-8.6943435738757194E-2</v>
      </c>
      <c r="EP1352" s="9">
        <f>((SUMPRODUCT(CM1352:CM1354,BZ1352:BZ1354))*(SUMPRODUCT(CM1352:CM1354,CA1352:CA1354)))-((SUMPRODUCT(CN1352:CN1354,BZ1352:BZ1354))*(SUMPRODUCT(CN1352:CN1354,CA1352:CA1354)))</f>
        <v>-3.2475515451904191E-2</v>
      </c>
      <c r="EY1352" s="28"/>
      <c r="EZ1352" s="10"/>
      <c r="FA1352" s="61">
        <v>0.40008331293736843</v>
      </c>
      <c r="FB1352" s="13">
        <f>BW1353</f>
        <v>35</v>
      </c>
      <c r="FC1352" s="17">
        <v>0</v>
      </c>
      <c r="FD1352">
        <v>0</v>
      </c>
      <c r="FF1352" s="73">
        <f>(FD1351*FD1352)*(1-COS(RADIANS(EY1351+45)))+FD1353*(SIN(RADIANS(EY1351+45)))</f>
        <v>0.40136064592922766</v>
      </c>
      <c r="FG1352" s="73">
        <f>(FD1352^2)*(1-COS(RADIANS(EY1351+45)))+(COS(RADIANS(EY1351+45)))</f>
        <v>-0.91592010126390022</v>
      </c>
      <c r="FH1352" s="73">
        <f>(FD1352*FD1353)*(1-COS(RADIANS(EY1351+45)))-FD1351*(SIN(RADIANS(EY1351+45)))</f>
        <v>0</v>
      </c>
      <c r="FI1352" s="10"/>
      <c r="FJ1352">
        <v>0.40136064592922766</v>
      </c>
      <c r="FK1352" s="23">
        <f>SIN(RADIANS(176))*(COS(RADIANS(0)))</f>
        <v>6.9756473744125524E-2</v>
      </c>
      <c r="FM1352" s="30">
        <f>(FK1351*FK1352)*(1-COS(RADIANS(EX1351)))+FK1353*(SIN(RADIANS(EX1351)))</f>
        <v>-2.6479783333051429E-4</v>
      </c>
      <c r="FN1352" s="30">
        <f>(FK1352^2)*(1-COS(RADIANS(EX1351)))+(COS(RADIANS(EX1351)))</f>
        <v>0.99621321456003986</v>
      </c>
      <c r="FO1352" s="30">
        <f>(FK1352*FK1353)*(1-COS(RADIANS(EX1351)))-FK1351*(SIN(RADIANS(EX1351)))</f>
        <v>8.694343573875718E-2</v>
      </c>
      <c r="FQ1352">
        <v>0.40008331293736843</v>
      </c>
      <c r="FS1352" s="28">
        <f>(FD1351*FD1352)*(1-COS(RADIANS(EW1351)))+FD1353*(SIN(RADIANS(EW1351)))</f>
        <v>0</v>
      </c>
      <c r="FT1352" s="28">
        <f>(FD1352^2)*(1-COS(RADIANS(EW1351)))+(COS(RADIANS(EW1351)))</f>
        <v>1</v>
      </c>
      <c r="FU1352" s="28">
        <f>(FD1352*FD1353)*(1-COS(RADIANS(EW1351)))-FD1351*(SIN(RADIANS(EW1351)))</f>
        <v>0</v>
      </c>
      <c r="FW1352" s="61">
        <v>0.91234542893084103</v>
      </c>
      <c r="FX1352" s="13">
        <f>BX1353</f>
        <v>250.5</v>
      </c>
      <c r="FY1352" s="17">
        <v>0</v>
      </c>
      <c r="FZ1352">
        <v>0</v>
      </c>
      <c r="GB1352" s="73">
        <f>(FD1351*FD1352)*(1-COS(RADIANS(EY1351-45)))+FD1353*(SIN(RADIANS(EY1351-45)))</f>
        <v>0.91592010126390022</v>
      </c>
      <c r="GC1352" s="73">
        <f>(FD1352^2)*(1-COS(RADIANS(EY1351-45)))+(COS(RADIANS(EY1351-45)))</f>
        <v>0.4013606459292276</v>
      </c>
      <c r="GD1352" s="73">
        <f>(FD1352*FD1353)*(1-COS(RADIANS(EY1351-45)))-FD1351*(SIN(RADIANS(EY1351-45)))</f>
        <v>0</v>
      </c>
      <c r="GE1352" s="10"/>
      <c r="GF1352">
        <v>0.91592010126390022</v>
      </c>
      <c r="GG1352" s="1">
        <v>0.91234542893084103</v>
      </c>
      <c r="GI1352">
        <f>FA1352+FW1352</f>
        <v>1.3124287418682095</v>
      </c>
      <c r="GJ1352">
        <f>GI1352/(SQRT(GI1351^2+GI1352^2+GI1353^2))</f>
        <v>0.92802726319913975</v>
      </c>
      <c r="GL1352">
        <f>CH1353+DC1352</f>
        <v>-3.2475515451904191E-2</v>
      </c>
      <c r="GM1352" t="e">
        <f>GL1352/(SQRT(GL1351^2+GL1352^2+GL1353^2))</f>
        <v>#VALUE!</v>
      </c>
      <c r="GO1352" s="27">
        <f>FA1353*FW1351-FA1351*FW1353</f>
        <v>-8.6943435738757194E-2</v>
      </c>
    </row>
    <row r="1353" spans="1:197" x14ac:dyDescent="0.2">
      <c r="A1353" s="1"/>
      <c r="D1353" t="s">
        <v>8</v>
      </c>
      <c r="E1353" s="5">
        <f t="shared" ref="E1353:F1355" si="2041">E1348</f>
        <v>0.93180233653995126</v>
      </c>
      <c r="F1353" s="6">
        <f t="shared" si="2041"/>
        <v>-0.87956563998417769</v>
      </c>
      <c r="G1353" s="7">
        <f>Q1352</f>
        <v>0.85835583531131898</v>
      </c>
      <c r="H1353" s="8">
        <f>AM1352</f>
        <v>-0.3831666626884056</v>
      </c>
      <c r="J1353" s="9">
        <f>((SUMPRODUCT(G1353:G1355,E1353:E1355))*(SUMPRODUCT(G1353:(G1355),F1353:F1355)))-((SUMPRODUCT(H1353:H1355,E1353:E1355))*(SUMPRODUCT(H1353:H1355,F1353:F1355)))</f>
        <v>6.1424830418312371E-3</v>
      </c>
      <c r="Q1353" s="61">
        <v>-0.39958717079918815</v>
      </c>
      <c r="S1353" s="17">
        <v>0</v>
      </c>
      <c r="T1353">
        <v>0</v>
      </c>
      <c r="V1353" s="73">
        <f>(T1352*T1353)*(1-COS(RADIANS(O1352+45)))+T1354*(SIN(RADIANS(O1352+45)))</f>
        <v>-0.91495966784982474</v>
      </c>
      <c r="W1353" s="73">
        <f>(T1353^2)*(1-COS(RADIANS(O1352+45)))+(COS(RADIANS(O1352+45)))</f>
        <v>-0.40354529635239011</v>
      </c>
      <c r="X1353" s="73">
        <f>(T1353*T1354)*(1-COS(RADIANS(O1352+45)))-T1352*(SIN(RADIANS(O1352+45)))</f>
        <v>0</v>
      </c>
      <c r="Y1353" s="10"/>
      <c r="Z1353">
        <v>-0.91495966784982474</v>
      </c>
      <c r="AA1353" s="23">
        <f>SIN(RADIANS('[1]Biaxial Input'!$F$21))*(COS(RADIANS(0)))</f>
        <v>6.9756473744125524E-2</v>
      </c>
      <c r="AC1353" s="30">
        <f>(AA1352*AA1353)*(1-COS(RADIANS(N1352)))+AA1354*(SIN(RADIANS(N1352)))</f>
        <v>-4.1965824879998722E-3</v>
      </c>
      <c r="AD1353" s="30">
        <f>(AA1353^2)*(1-COS(RADIANS(N1352)))+(COS(RADIANS(N1352)))</f>
        <v>0.9399860744203522</v>
      </c>
      <c r="AE1353" s="30">
        <f>(AA1353*AA1354)*(1-COS(RADIANS(N1352)))-AA1352*(SIN(RADIANS(N1352)))</f>
        <v>0.34118699944639969</v>
      </c>
      <c r="AG1353">
        <v>-0.85835583531131898</v>
      </c>
      <c r="AI1353" s="28">
        <f>(T1352*T1353)*(1-COS(RADIANS(M1352)))+T1354*(SIN(RADIANS(M1352)))</f>
        <v>1</v>
      </c>
      <c r="AJ1353" s="28">
        <f>(T1353^2)*(1-COS(RADIANS(M1352)))+(COS(RADIANS(M1352)))</f>
        <v>6.1257422745431001E-17</v>
      </c>
      <c r="AK1353" s="28">
        <f>(T1353*T1354)*(1-COS(RADIANS(M1352)))-T1352*(SIN(RADIANS(M1352)))</f>
        <v>0</v>
      </c>
      <c r="AM1353" s="61">
        <v>-0.91638468073371182</v>
      </c>
      <c r="AO1353" s="17">
        <v>0</v>
      </c>
      <c r="AP1353">
        <v>0</v>
      </c>
      <c r="AR1353" s="73">
        <f>(T1352*T1353)*(1-COS(RADIANS(O1352-45)))+T1354*(SIN(RADIANS(O1352-45)))</f>
        <v>0.40354529635239006</v>
      </c>
      <c r="AS1353" s="73">
        <f>(T1353^2)*(1-COS(RADIANS(O1352-45)))+(COS(RADIANS(O1352-45)))</f>
        <v>-0.91495966784982474</v>
      </c>
      <c r="AT1353" s="73">
        <f>(T1353*T1354)*(1-COS(RADIANS(O1352-45)))-T1352*(SIN(RADIANS(O1352-45)))</f>
        <v>0</v>
      </c>
      <c r="AU1353" s="10"/>
      <c r="AV1353">
        <v>0.40354529635239006</v>
      </c>
      <c r="AW1353" s="1">
        <v>0.38316666268840555</v>
      </c>
      <c r="BV1353" s="17">
        <f t="shared" si="2028"/>
        <v>40</v>
      </c>
      <c r="BW1353" s="17">
        <f t="shared" si="2028"/>
        <v>35</v>
      </c>
      <c r="BX1353" s="17">
        <f t="shared" si="2028"/>
        <v>250.5</v>
      </c>
      <c r="BY1353" t="s">
        <v>9</v>
      </c>
      <c r="BZ1353" s="5">
        <f t="shared" si="2038"/>
        <v>0.3492962422733713</v>
      </c>
      <c r="CA1353" s="6">
        <f t="shared" si="2038"/>
        <v>-0.34518112468713447</v>
      </c>
      <c r="CB1353" s="7">
        <f>CY1352</f>
        <v>0.41594500154786002</v>
      </c>
      <c r="CC1353" s="8">
        <f>DU1352</f>
        <v>0.9052240577168128</v>
      </c>
      <c r="CE1353" s="10"/>
      <c r="CH1353">
        <f>((SUMPRODUCT(CM1352:CM1354,CK1352:CK1354))*(SUMPRODUCT(CM1352:CM1354,CL1352:CL1354)))-((SUMPRODUCT(CN1352:CN1354,CK1352:CK1354))*(SUMPRODUCT(CN1352:CN1354,CL1352:CL1354)))</f>
        <v>-3.2475515451904191E-2</v>
      </c>
      <c r="CI1353" s="67"/>
      <c r="CJ1353" s="10" t="s">
        <v>9</v>
      </c>
      <c r="CK1353" s="5">
        <f t="shared" si="2039"/>
        <v>0.3492962422733713</v>
      </c>
      <c r="CL1353" s="6">
        <f t="shared" si="2039"/>
        <v>-0.34518112468713447</v>
      </c>
      <c r="CM1353" s="7">
        <f>FA1352</f>
        <v>0.40008331293736843</v>
      </c>
      <c r="CN1353" s="8">
        <f>FW1352</f>
        <v>0.91234542893084103</v>
      </c>
      <c r="CP1353">
        <f t="shared" si="2037"/>
        <v>-9.8670839279614439E-2</v>
      </c>
      <c r="CQ1353">
        <f t="shared" si="2037"/>
        <v>-0.32743703463395935</v>
      </c>
      <c r="CR1353">
        <f>CK1355</f>
        <v>0</v>
      </c>
      <c r="CS1353">
        <f>CN1355</f>
        <v>0</v>
      </c>
      <c r="CW1353" s="28"/>
      <c r="CX1353" s="1"/>
      <c r="CY1353" s="61">
        <v>-3.0755086275534527E-2</v>
      </c>
      <c r="CZ1353" s="13"/>
      <c r="DA1353" s="17">
        <v>0</v>
      </c>
      <c r="DB1353">
        <v>1</v>
      </c>
      <c r="DD1353" s="73">
        <f>(DB1351*DB1353)*(1-COS(RADIANS(CW1351+45)))-DB1352*(SIN(RADIANS(CW1351+45)))</f>
        <v>0</v>
      </c>
      <c r="DE1353" s="73">
        <f>(DB1352*DB1353)*(1-COS(RADIANS(CW1351+45)))+DB1351*(SIN(RADIANS(CW1351+45)))</f>
        <v>0</v>
      </c>
      <c r="DF1353" s="73">
        <f>(DB1353^2)*(1-COS(RADIANS(CW1351+45)))+(COS(RADIANS(CW1351+45)))</f>
        <v>0.99999999999999989</v>
      </c>
      <c r="DG1353" s="10"/>
      <c r="DH1353">
        <v>0</v>
      </c>
      <c r="DI1353" s="23">
        <f>SIN(RADIANS('[1]Biaxial Input'!$F$21))*SIN(RADIANS(0))</f>
        <v>0</v>
      </c>
      <c r="DK1353" s="30">
        <f>(DI1351*DI1353)*(1-COS(RADIANS(CV1351)))-DI1352*(SIN(RADIANS(CV1351)))</f>
        <v>-6.0796772806267756E-3</v>
      </c>
      <c r="DL1353" s="30">
        <f>(DI1352*DI1353)*(1-COS(RADIANS(CV1351)))+DI1351*(SIN(RADIANS(CV1351)))</f>
        <v>-8.694343573875718E-2</v>
      </c>
      <c r="DM1353" s="30">
        <f>(DI1353^2)*(1-COS(RADIANS(CV1351)))+(COS(RADIANS(CV1351)))</f>
        <v>0.99619469809174555</v>
      </c>
      <c r="DO1353">
        <v>-3.0755086275534527E-2</v>
      </c>
      <c r="DQ1353" s="28">
        <f>(DB1351*DB1353)*(1-COS(RADIANS(CU1351)))-DB1352*(SIN(RADIANS(CU1351)))</f>
        <v>0</v>
      </c>
      <c r="DR1353" s="28">
        <f>(DB1352*DB1353)*(1-COS(RADIANS(CU1351)))+DB1351*(SIN(RADIANS(CU1351)))</f>
        <v>0</v>
      </c>
      <c r="DS1353" s="28">
        <f>(DB1353^2)*(1-COS(RADIANS(CU1351)))+(COS(RADIANS(CU1351)))</f>
        <v>1</v>
      </c>
      <c r="DU1353" s="61">
        <v>-8.1549053716645906E-2</v>
      </c>
      <c r="DV1353" s="13">
        <f t="shared" si="2040"/>
        <v>-0.91638468073371182</v>
      </c>
      <c r="DW1353" s="17">
        <v>0</v>
      </c>
      <c r="DX1353">
        <v>1</v>
      </c>
      <c r="DZ1353" s="73">
        <f>(DB1351*DB1351)*(1-COS(RADIANS(CW1351-45)))-DB1351*(SIN(RADIANS(CW1351-45)))</f>
        <v>0</v>
      </c>
      <c r="EA1353" s="73">
        <f>(DB1352*DB1353)*(1-COS(RADIANS(CW1351-45)))+DB1351*(SIN(RADIANS(CW1351-45)))</f>
        <v>0</v>
      </c>
      <c r="EB1353" s="73">
        <f>(DB1353^2)*(1-COS(RADIANS(CW1351-45)))+(COS(RADIANS(CW1351-45)))</f>
        <v>1</v>
      </c>
      <c r="EC1353" s="10"/>
      <c r="ED1353">
        <v>0</v>
      </c>
      <c r="EE1353" s="1">
        <v>-8.1549053716645906E-2</v>
      </c>
      <c r="EG1353">
        <f>CY1353+DU1353</f>
        <v>-0.11230413999218043</v>
      </c>
      <c r="EH1353">
        <f>EG1353/(SQRT(EG1351^2+EG1352^2+EG1353^2))</f>
        <v>-7.9411018943794126E-2</v>
      </c>
      <c r="EJ1353">
        <f>Q1353+AM1353</f>
        <v>-1.3159718515329</v>
      </c>
      <c r="EK1353">
        <f>EJ1353/(SQRT(EJ1351^2+EJ1352^2+EJ1353^2))</f>
        <v>-0.94055912470047598</v>
      </c>
      <c r="EM1353" s="23">
        <f>CY1351*DU1352-CY1352*DU1351</f>
        <v>-0.99619469809174555</v>
      </c>
      <c r="ER1353">
        <f t="shared" ref="ER1353:ES1355" si="2042">CK1352</f>
        <v>0.93180266183863136</v>
      </c>
      <c r="ES1353">
        <f t="shared" si="2042"/>
        <v>-0.87956522186239505</v>
      </c>
      <c r="ET1353" t="e">
        <f>#REF!</f>
        <v>#REF!</v>
      </c>
      <c r="EU1353" t="e">
        <f>#REF!</f>
        <v>#REF!</v>
      </c>
      <c r="EY1353" s="28"/>
      <c r="EZ1353" s="10"/>
      <c r="FA1353" s="61">
        <v>-2.9327174896890369E-2</v>
      </c>
      <c r="FB1353" s="13">
        <f>BW1354</f>
        <v>40</v>
      </c>
      <c r="FC1353" s="17">
        <v>0</v>
      </c>
      <c r="FD1353">
        <v>1</v>
      </c>
      <c r="FF1353" s="73">
        <f>(FD1351*FD1353)*(1-COS(RADIANS(EY1351+45)))-FD1352*(SIN(RADIANS(EY1351+45)))</f>
        <v>0</v>
      </c>
      <c r="FG1353" s="73">
        <f>(FD1352*FD1353)*(1-COS(RADIANS(EY1351+45)))+FD1351*(SIN(RADIANS(EY1351+45)))</f>
        <v>0</v>
      </c>
      <c r="FH1353" s="73">
        <f>(FD1353^2)*(1-COS(RADIANS(EY1351+45)))+(COS(RADIANS(EY1351+45)))</f>
        <v>1</v>
      </c>
      <c r="FI1353" s="10"/>
      <c r="FJ1353">
        <v>0</v>
      </c>
      <c r="FK1353" s="23">
        <f>SIN(RADIANS(176))*SIN(RADIANS(0))</f>
        <v>0</v>
      </c>
      <c r="FM1353" s="30">
        <f>(FK1351*FK1353)*(1-COS(RADIANS(EX1351)))-FK1352*(SIN(RADIANS(EX1351)))</f>
        <v>-6.0796772806267756E-3</v>
      </c>
      <c r="FN1353" s="30">
        <f>(FK1352*FK1353)*(1-COS(RADIANS(EX1351)))+FK1351*(SIN(RADIANS(EX1351)))</f>
        <v>-8.694343573875718E-2</v>
      </c>
      <c r="FO1353" s="30">
        <f>(FK1353^2)*(1-COS(RADIANS(EX1351)))+(COS(RADIANS(EX1351)))</f>
        <v>0.99619469809174555</v>
      </c>
      <c r="FQ1353">
        <v>-2.9327174896890369E-2</v>
      </c>
      <c r="FS1353" s="28">
        <f>(FD1351*FD1353)*(1-COS(RADIANS(EW1351)))-FD1352*(SIN(RADIANS(EW1351)))</f>
        <v>0</v>
      </c>
      <c r="FT1353" s="28">
        <f>(FD1352*FD1353)*(1-COS(RADIANS(EW1351)))+FD1351*(SIN(RADIANS(EW1351)))</f>
        <v>0</v>
      </c>
      <c r="FU1353" s="28">
        <f>(FD1353^2)*(1-COS(RADIANS(EW1351)))+(COS(RADIANS(EW1351)))</f>
        <v>1</v>
      </c>
      <c r="FW1353" s="61">
        <v>-8.2073383666467492E-2</v>
      </c>
      <c r="FX1353" s="13">
        <f>BX1354</f>
        <v>215.7</v>
      </c>
      <c r="FY1353" s="17">
        <v>0</v>
      </c>
      <c r="FZ1353">
        <v>1</v>
      </c>
      <c r="GB1353" s="73">
        <f>(FD1351*FD1351)*(1-COS(RADIANS(EY1351-45)))-FD1351*(SIN(RADIANS(EY1351-45)))</f>
        <v>0</v>
      </c>
      <c r="GC1353" s="73">
        <f>(FD1352*FD1353)*(1-COS(RADIANS(EY1351-45)))+FD1351*(SIN(RADIANS(EY1351-45)))</f>
        <v>0</v>
      </c>
      <c r="GD1353" s="73">
        <f>(FD1353^2)*(1-COS(RADIANS(EY1351-45)))+(COS(RADIANS(EY1351-45)))</f>
        <v>1</v>
      </c>
      <c r="GE1353" s="10"/>
      <c r="GF1353">
        <v>0</v>
      </c>
      <c r="GG1353" s="1">
        <v>-8.2073383666467492E-2</v>
      </c>
      <c r="GI1353">
        <f>FA1353+FW1353</f>
        <v>-0.11140055856335786</v>
      </c>
      <c r="GJ1353">
        <f>GI1353/(SQRT(GI1351^2+GI1352^2+GI1353^2))</f>
        <v>-7.8772090388119456E-2</v>
      </c>
      <c r="GL1353" t="e">
        <f>#REF!+DC1353</f>
        <v>#REF!</v>
      </c>
      <c r="GM1353" t="e">
        <f>GL1353/(SQRT(GL1351^2+GL1352^2+GL1353^2))</f>
        <v>#REF!</v>
      </c>
      <c r="GO1353" s="27">
        <f>FA1351*FW1352-FA1352*FW1351</f>
        <v>-0.99619469809174555</v>
      </c>
    </row>
    <row r="1354" spans="1:197" x14ac:dyDescent="0.2">
      <c r="A1354" s="1"/>
      <c r="D1354" t="s">
        <v>9</v>
      </c>
      <c r="E1354" s="5">
        <f t="shared" si="2041"/>
        <v>0.34929717323698622</v>
      </c>
      <c r="F1354" s="6">
        <f t="shared" si="2041"/>
        <v>-0.34518021343056071</v>
      </c>
      <c r="G1354" s="7">
        <f t="shared" ref="G1354:G1355" si="2043">Q1353</f>
        <v>-0.39958717079918815</v>
      </c>
      <c r="H1354" s="8">
        <f t="shared" ref="H1354:H1355" si="2044">AM1353</f>
        <v>-0.91638468073371182</v>
      </c>
      <c r="J1354" s="10"/>
      <c r="Q1354" s="61">
        <v>0.32180017545008965</v>
      </c>
      <c r="S1354" s="17">
        <v>0</v>
      </c>
      <c r="T1354">
        <v>1</v>
      </c>
      <c r="V1354" s="73">
        <f>(T1352*T1354)*(1-COS(RADIANS(O1352+45)))-T1353*(SIN(RADIANS(O1352+45)))</f>
        <v>0</v>
      </c>
      <c r="W1354" s="73">
        <f>(T1353*T1354)*(1-COS(RADIANS(O1352+45)))+T1352*(SIN(RADIANS(O1352+45)))</f>
        <v>0</v>
      </c>
      <c r="X1354" s="73">
        <f>(T1354^2)*(1-COS(RADIANS(O1352+45)))+(COS(RADIANS(O1352+45)))</f>
        <v>0.99999999999999989</v>
      </c>
      <c r="Y1354" s="10"/>
      <c r="Z1354">
        <v>0</v>
      </c>
      <c r="AA1354" s="23">
        <f>SIN(RADIANS('[1]Biaxial Input'!$F$21))*SIN(RADIANS(0))</f>
        <v>0</v>
      </c>
      <c r="AC1354" s="30">
        <f>(AA1352*AA1354)*(1-COS(RADIANS(N1352)))-AA1353*(SIN(RADIANS(N1352)))</f>
        <v>-2.3858119147859059E-2</v>
      </c>
      <c r="AD1354" s="30">
        <f>(AA1353*AA1354)*(1-COS(RADIANS(N1352)))+AA1352*(SIN(RADIANS(N1352)))</f>
        <v>-0.34118699944639969</v>
      </c>
      <c r="AE1354" s="30">
        <f>(AA1354^2)*(1-COS(RADIANS(N1352)))+(COS(RADIANS(N1352)))</f>
        <v>0.93969262078590843</v>
      </c>
      <c r="AG1354">
        <v>0.32180017545008965</v>
      </c>
      <c r="AI1354" s="28">
        <f>(T1352*T1354)*(1-COS(RADIANS(M1352)))-T1353*(SIN(RADIANS(M1352)))</f>
        <v>0</v>
      </c>
      <c r="AJ1354" s="28">
        <f>(T1353*T1354)*(1-COS(RADIANS(M1352)))+T1352*(SIN(RADIANS(M1352)))</f>
        <v>0</v>
      </c>
      <c r="AK1354" s="28">
        <f>(T1354^2)*(1-COS(RADIANS(M1352)))+(COS(RADIANS(M1352)))</f>
        <v>1</v>
      </c>
      <c r="AM1354" s="61">
        <v>-0.11585519203213344</v>
      </c>
      <c r="AO1354" s="17">
        <v>0</v>
      </c>
      <c r="AP1354">
        <v>1</v>
      </c>
      <c r="AR1354" s="73">
        <f>(T1352*T1352)*(1-COS(RADIANS(O1352-45)))-T1352*(SIN(RADIANS(O1352-45)))</f>
        <v>0</v>
      </c>
      <c r="AS1354" s="73">
        <f>(T1353*T1354)*(1-COS(RADIANS(O1352-45)))+T1352*(SIN(RADIANS(O1352-45)))</f>
        <v>0</v>
      </c>
      <c r="AT1354" s="73">
        <f>(T1354^2)*(1-COS(RADIANS(O1352-45)))+(COS(RADIANS(O1352-45)))</f>
        <v>1</v>
      </c>
      <c r="AU1354" s="10"/>
      <c r="AV1354">
        <v>0</v>
      </c>
      <c r="AW1354" s="1">
        <v>-0.11585519203213344</v>
      </c>
      <c r="BV1354" s="17">
        <f t="shared" si="2028"/>
        <v>80</v>
      </c>
      <c r="BW1354" s="17">
        <f t="shared" si="2028"/>
        <v>40</v>
      </c>
      <c r="BX1354" s="17">
        <f t="shared" si="2028"/>
        <v>215.7</v>
      </c>
      <c r="BY1354" t="s">
        <v>10</v>
      </c>
      <c r="BZ1354" s="5">
        <f t="shared" si="2038"/>
        <v>-9.8670839279614439E-2</v>
      </c>
      <c r="CA1354" s="6">
        <f t="shared" si="2038"/>
        <v>-0.32743703463395935</v>
      </c>
      <c r="CB1354" s="7">
        <f>CY1353</f>
        <v>-3.0755086275534527E-2</v>
      </c>
      <c r="CC1354" s="8">
        <f>DU1353</f>
        <v>-8.1549053716645906E-2</v>
      </c>
      <c r="CE1354" s="10"/>
      <c r="CG1354" s="10" t="s">
        <v>160</v>
      </c>
      <c r="CH1354" s="10">
        <f>-CH1351*((EY1351-CW1351)/(CH1353-CE1352))</f>
        <v>110.33673337994631</v>
      </c>
      <c r="CI1354" s="67"/>
      <c r="CJ1354" s="10" t="s">
        <v>10</v>
      </c>
      <c r="CK1354" s="5">
        <f t="shared" si="2039"/>
        <v>-9.8670839279614439E-2</v>
      </c>
      <c r="CL1354" s="6">
        <f t="shared" si="2039"/>
        <v>-0.32743703463395935</v>
      </c>
      <c r="CM1354" s="7">
        <f>FA1353</f>
        <v>-2.9327174896890369E-2</v>
      </c>
      <c r="CN1354" s="8">
        <f>FW1353</f>
        <v>-8.2073383666467492E-2</v>
      </c>
      <c r="CW1354" s="28"/>
      <c r="CX1354" s="1"/>
      <c r="DH1354" s="10"/>
      <c r="DI1354" s="10"/>
      <c r="DJ1354" s="10"/>
      <c r="DK1354" s="10"/>
      <c r="DL1354" s="10"/>
      <c r="DM1354" s="10"/>
      <c r="DN1354" s="10"/>
      <c r="DO1354" s="10"/>
      <c r="DP1354" s="10"/>
      <c r="EE1354" s="1"/>
      <c r="EI1354" s="64">
        <f>(DEGREES(ACOS((EH1351*EK1351+EH1352*EK1352+EH1353*EK1353)/((SQRT(EH1351^2+EH1352^2+EH1353^2))*(SQRT(EK1351^2+EK1352^2+EK1353^2))))))</f>
        <v>66.922512006495126</v>
      </c>
      <c r="ER1354">
        <f t="shared" si="2042"/>
        <v>0.3492962422733713</v>
      </c>
      <c r="ES1354">
        <f t="shared" si="2042"/>
        <v>-0.34518112468713447</v>
      </c>
      <c r="ET1354" t="e">
        <f>#REF!</f>
        <v>#REF!</v>
      </c>
      <c r="EU1354" t="e">
        <f>#REF!</f>
        <v>#REF!</v>
      </c>
      <c r="EY1354" s="28"/>
      <c r="EZ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GG1354" s="1"/>
      <c r="GK1354" s="64" t="e">
        <f>(DEGREES(ACOS((GJ1351*GM1351+GJ1352*GM1352+GJ1353*GM1353)/((SQRT(GJ1351^2+GJ1352^2+GJ1353^2))*(SQRT(GM1351^2+GM1352^2+GM1353^2))))))</f>
        <v>#VALUE!</v>
      </c>
    </row>
    <row r="1355" spans="1:197" x14ac:dyDescent="0.2">
      <c r="A1355" s="1"/>
      <c r="D1355" t="s">
        <v>10</v>
      </c>
      <c r="E1355" s="5">
        <f t="shared" si="2041"/>
        <v>-9.8670615622576494E-2</v>
      </c>
      <c r="F1355" s="6">
        <f t="shared" si="2041"/>
        <v>-0.32743687210706163</v>
      </c>
      <c r="G1355" s="7">
        <f t="shared" si="2043"/>
        <v>0.32180017545008965</v>
      </c>
      <c r="H1355" s="8">
        <f t="shared" si="2044"/>
        <v>-0.11585519203213344</v>
      </c>
      <c r="J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W1355" s="1"/>
      <c r="BV1355" s="17">
        <f t="shared" si="2028"/>
        <v>120</v>
      </c>
      <c r="BW1355" s="17">
        <f t="shared" si="2028"/>
        <v>45</v>
      </c>
      <c r="BX1355" s="17">
        <f t="shared" si="2028"/>
        <v>167.8</v>
      </c>
      <c r="CS1355" s="15"/>
      <c r="CW1355" s="28"/>
      <c r="CX1355" s="1"/>
      <c r="CY1355" s="82" t="s">
        <v>148</v>
      </c>
      <c r="CZ1355" s="13"/>
      <c r="DB1355" s="10"/>
      <c r="DC1355" s="10"/>
      <c r="DD1355" s="10"/>
      <c r="DE1355" s="10"/>
      <c r="DF1355" s="10"/>
      <c r="DG1355" s="10"/>
      <c r="DH1355" s="80"/>
      <c r="DI1355" s="23" t="s">
        <v>149</v>
      </c>
      <c r="DM1355" s="1"/>
      <c r="DO1355" s="80"/>
      <c r="DS1355" s="13"/>
      <c r="DT1355" s="81"/>
      <c r="DU1355" s="82" t="s">
        <v>150</v>
      </c>
      <c r="DW1355" s="13"/>
      <c r="DX1355" s="13"/>
      <c r="EA1355" s="1"/>
      <c r="EE1355" s="1"/>
      <c r="ER1355">
        <f t="shared" si="2042"/>
        <v>-9.8670839279614439E-2</v>
      </c>
      <c r="ES1355">
        <f t="shared" si="2042"/>
        <v>-0.32743703463395935</v>
      </c>
      <c r="ET1355" t="e">
        <f>#REF!</f>
        <v>#REF!</v>
      </c>
      <c r="EU1355" t="e">
        <f>#REF!</f>
        <v>#REF!</v>
      </c>
      <c r="EY1355" s="28"/>
      <c r="EZ1355" s="10"/>
      <c r="FA1355" s="82" t="s">
        <v>148</v>
      </c>
      <c r="FB1355" s="13"/>
      <c r="FD1355" s="10"/>
      <c r="FE1355" s="10"/>
      <c r="FF1355" s="10"/>
      <c r="FG1355" s="10"/>
      <c r="FH1355" s="10"/>
      <c r="FI1355" s="10"/>
      <c r="FJ1355" s="80"/>
      <c r="FK1355" s="23" t="s">
        <v>149</v>
      </c>
      <c r="FO1355" s="1"/>
      <c r="FQ1355" s="80"/>
      <c r="FU1355" s="13"/>
      <c r="FV1355" s="81"/>
      <c r="FW1355" s="82" t="s">
        <v>150</v>
      </c>
      <c r="FY1355" s="13"/>
      <c r="FZ1355" s="13"/>
      <c r="GC1355" s="1"/>
      <c r="GG1355" s="1"/>
      <c r="GK1355" s="13"/>
    </row>
    <row r="1356" spans="1:197" x14ac:dyDescent="0.2">
      <c r="A1356" s="1"/>
      <c r="Q1356" s="82" t="s">
        <v>148</v>
      </c>
      <c r="R1356" s="13"/>
      <c r="T1356" s="10"/>
      <c r="U1356" s="10"/>
      <c r="V1356" s="10"/>
      <c r="W1356" s="10"/>
      <c r="X1356" s="10"/>
      <c r="Y1356" s="10"/>
      <c r="Z1356" s="80"/>
      <c r="AA1356" s="23" t="s">
        <v>149</v>
      </c>
      <c r="AE1356" s="1"/>
      <c r="AG1356" s="80"/>
      <c r="AK1356" s="13"/>
      <c r="AL1356" s="81"/>
      <c r="AM1356" s="82" t="s">
        <v>150</v>
      </c>
      <c r="AO1356" s="13"/>
      <c r="AP1356" s="13"/>
      <c r="AS1356" s="1"/>
      <c r="AW1356" s="1"/>
      <c r="BV1356" s="17">
        <f t="shared" si="2028"/>
        <v>90</v>
      </c>
      <c r="BW1356" s="17">
        <f t="shared" si="2028"/>
        <v>50</v>
      </c>
      <c r="BX1356" s="17">
        <f t="shared" si="2028"/>
        <v>209.4</v>
      </c>
      <c r="BZ1356" s="5" t="s">
        <v>4</v>
      </c>
      <c r="CA1356" s="6" t="s">
        <v>5</v>
      </c>
      <c r="CB1356" s="7" t="s">
        <v>6</v>
      </c>
      <c r="CC1356" s="8" t="s">
        <v>1</v>
      </c>
      <c r="CD1356">
        <v>3</v>
      </c>
      <c r="CE1356" s="9" t="s">
        <v>7</v>
      </c>
      <c r="CG1356" s="90" t="s">
        <v>157</v>
      </c>
      <c r="CH1356" s="61">
        <f>CE1357-((CH1358-CE1357)/(EY1356-CW1356))*CW1356</f>
        <v>-3.8500870402387486</v>
      </c>
      <c r="CI1356" s="10"/>
      <c r="CK1356" s="5" t="s">
        <v>4</v>
      </c>
      <c r="CL1356" s="6" t="s">
        <v>5</v>
      </c>
      <c r="CM1356" s="7" t="s">
        <v>6</v>
      </c>
      <c r="CN1356" s="8" t="s">
        <v>1</v>
      </c>
      <c r="CO1356" s="10"/>
      <c r="CP1356">
        <f t="shared" ref="CP1356:CQ1358" si="2045">BZ1357</f>
        <v>0.93180266183863136</v>
      </c>
      <c r="CQ1356">
        <f t="shared" si="2045"/>
        <v>-0.87956522186239505</v>
      </c>
      <c r="CR1356">
        <f>CI1360</f>
        <v>0</v>
      </c>
      <c r="CS1356">
        <f>CL1360</f>
        <v>0</v>
      </c>
      <c r="CU1356" s="17">
        <f>CU1260</f>
        <v>85</v>
      </c>
      <c r="CV1356" s="17">
        <f>CV1260</f>
        <v>10</v>
      </c>
      <c r="CW1356" s="31">
        <f>CH1263</f>
        <v>115.77355769164048</v>
      </c>
      <c r="CX1356" s="1"/>
      <c r="CY1356" s="61">
        <f t="array" ref="CY1356:CY1358">MMULT(DQ1356:DS1358,DO1356:DO1358)</f>
        <v>-0.40640305374498464</v>
      </c>
      <c r="CZ1356" s="13"/>
      <c r="DA1356" s="17">
        <v>1</v>
      </c>
      <c r="DB1356">
        <v>0</v>
      </c>
      <c r="DD1356" s="73">
        <f>(DB1356^2)*(1-COS(RADIANS(CW1356+45)))+(COS(RADIANS(CW1356+45)))</f>
        <v>-0.94422449595833369</v>
      </c>
      <c r="DE1356" s="73">
        <f>(DB1356*DB1357)*(1-COS(RADIANS(CW1356+45)))-DB1358*(SIN(RADIANS(CW1356+45)))</f>
        <v>-0.32930244644130841</v>
      </c>
      <c r="DF1356" s="73">
        <f>(DB1356*DB1358)*(1-COS(RADIANS(CW1356+45)))+DB1357*(SIN(RADIANS(CW1356+45)))</f>
        <v>0</v>
      </c>
      <c r="DG1356" s="10"/>
      <c r="DH1356">
        <f t="array" ref="DH1356:DH1358">MMULT(DD1356:DF1358,DA1356:DA1358)</f>
        <v>-0.94422449595833369</v>
      </c>
      <c r="DI1356" s="23">
        <f>COS(RADIANS('[1]Biaxial Input'!$F$21))</f>
        <v>-0.9975640502598242</v>
      </c>
      <c r="DK1356" s="30">
        <f>(DI1356^2)*(1-COS(RADIANS(CV1356)))+(COS(RADIANS(CV1356)))</f>
        <v>0.99992607504832687</v>
      </c>
      <c r="DL1356" s="30">
        <f>(DI1356*DI1357)*(1-COS(RADIANS(CV1356)))-DI1358*(SIN(RADIANS(CV1356)))</f>
        <v>-1.0571760619211149E-3</v>
      </c>
      <c r="DM1356" s="30">
        <f>(DI1356*DI1358)*(1-COS(RADIANS(CV1356)))+DI1357*(SIN(RADIANS(CV1356)))</f>
        <v>1.2113084546138469E-2</v>
      </c>
      <c r="DO1356">
        <f t="array" ref="DO1356:DO1358">MMULT(DK1356:DM1358,DH1356:DH1358)</f>
        <v>-0.94450282487161119</v>
      </c>
      <c r="DQ1356" s="28">
        <f>(DB1356^2)*(1-COS(RADIANS(CU1356)))+(COS(RADIANS(CU1356)))</f>
        <v>8.7155742747658138E-2</v>
      </c>
      <c r="DR1356" s="28">
        <f>(DB1356*DB1357)*(1-COS(RADIANS(CU1356)))-DB1358*(SIN(RADIANS(CU1356)))</f>
        <v>-0.99619469809174555</v>
      </c>
      <c r="DS1356" s="28">
        <f>(DB1356*DB1358)*(1-COS(RADIANS(CU1356)))+DB1357*(SIN(RADIANS(CU1356)))</f>
        <v>0</v>
      </c>
      <c r="DU1356" s="61">
        <f t="array" ref="DU1356:DU1358">MMULT(DQ1356:DS1358,EE1356:EE1358)</f>
        <v>-0.8974523840336418</v>
      </c>
      <c r="DV1356" s="13"/>
      <c r="DW1356" s="17">
        <v>1</v>
      </c>
      <c r="DX1356">
        <v>0</v>
      </c>
      <c r="DZ1356" s="73">
        <f>(DB1356^2)*(1-COS(RADIANS(CW1356-45)))+(COS(RADIANS(CW1356-45)))</f>
        <v>0.32930244644130813</v>
      </c>
      <c r="EA1356" s="73">
        <f>(DB1356*DB1357)*(1-COS(RADIANS(CW1356-45)))-DB1358*(SIN(RADIANS(CW1356-45)))</f>
        <v>-0.94422449595833369</v>
      </c>
      <c r="EB1356" s="73">
        <f>(DB1356*DB1358)*(1-COS(RADIANS(CW1356-45)))+DB1357*(SIN(RADIANS(CW1356-45)))</f>
        <v>0</v>
      </c>
      <c r="EC1356" s="10"/>
      <c r="ED1356">
        <f t="array" ref="ED1356:ED1358">MMULT(DZ1356:EB1358,DA1356:DA1358)</f>
        <v>0.32930244644130813</v>
      </c>
      <c r="EE1356" s="1">
        <f t="array" ref="EE1356:EE1358">MMULT(DK1356:DM1358,ED1356:ED1358)</f>
        <v>0.32827989123966239</v>
      </c>
      <c r="EG1356">
        <f>CY1356+DU1356</f>
        <v>-1.3038554377786264</v>
      </c>
      <c r="EH1356">
        <f>EG1356/(SQRT(EG1356^2+EG1357^2+EG1358^2))</f>
        <v>-0.9219650217402211</v>
      </c>
      <c r="EJ1356">
        <f>Q1356+AM1356</f>
        <v>0</v>
      </c>
      <c r="EK1356">
        <f>EJ1356/(SQRT(EJ1356^2+EJ1357^2+EJ1358^2))</f>
        <v>0</v>
      </c>
      <c r="EM1356" s="23">
        <f>CY1357*DU1358-CY1358*DU1357</f>
        <v>0.17151028044722005</v>
      </c>
      <c r="EO1356" s="15">
        <v>3</v>
      </c>
      <c r="EP1356" s="9" t="s">
        <v>7</v>
      </c>
      <c r="EW1356" s="17">
        <f>CU1356</f>
        <v>85</v>
      </c>
      <c r="EX1356" s="17">
        <f>CV1356</f>
        <v>10</v>
      </c>
      <c r="EY1356" s="31">
        <f>1+CW1356</f>
        <v>116.77355769164048</v>
      </c>
      <c r="EZ1356" s="10"/>
      <c r="FA1356" s="61">
        <f t="array" ref="FA1356:FA1358">MMULT(FS1356:FU1358,FQ1356:FQ1358)</f>
        <v>-0.39067845282717739</v>
      </c>
      <c r="FB1356" s="13">
        <f>BW1357</f>
        <v>-5</v>
      </c>
      <c r="FC1356" s="17">
        <v>1</v>
      </c>
      <c r="FD1356">
        <v>0</v>
      </c>
      <c r="FF1356" s="73">
        <f>(FD1356^2)*(1-COS(RADIANS(EY1356+45)))+(COS(RADIANS(EY1356+45)))</f>
        <v>-0.94982780613023077</v>
      </c>
      <c r="FG1356" s="73">
        <f>(FD1356*FD1357)*(1-COS(RADIANS(EY1356+45)))-FD1358*(SIN(RADIANS(EY1356+45)))</f>
        <v>-0.31277330241219892</v>
      </c>
      <c r="FH1356" s="73">
        <f>(FD1356*FD1358)*(1-COS(RADIANS(EY1356+45)))+FD1357*(SIN(RADIANS(EY1356+45)))</f>
        <v>0</v>
      </c>
      <c r="FI1356" s="10"/>
      <c r="FJ1356">
        <f t="array" ref="FJ1356:FJ1358">MMULT(FF1356:FH1358,FC1356:FC1358)</f>
        <v>-0.94982780613023077</v>
      </c>
      <c r="FK1356" s="23">
        <f>COS(RADIANS(176))</f>
        <v>-0.9975640502598242</v>
      </c>
      <c r="FM1356" s="30">
        <f>(FK1356^2)*(1-COS(RADIANS(EX1356)))+(COS(RADIANS(EX1356)))</f>
        <v>0.99992607504832687</v>
      </c>
      <c r="FN1356" s="30">
        <f>(FK1356*FK1357)*(1-COS(RADIANS(EX1356)))-FK1358*(SIN(RADIANS(EX1356)))</f>
        <v>-1.0571760619211149E-3</v>
      </c>
      <c r="FO1356" s="30">
        <f>(FK1356*FK1358)*(1-COS(RADIANS(EX1356)))+FK1357*(SIN(RADIANS(EX1356)))</f>
        <v>1.2113084546138469E-2</v>
      </c>
      <c r="FQ1356">
        <f t="array" ref="FQ1356:FQ1358">MMULT(FM1356:FO1358,FJ1356:FJ1358)</f>
        <v>-0.95008824660368296</v>
      </c>
      <c r="FS1356" s="28">
        <f>(FD1356^2)*(1-COS(RADIANS(EW1356)))+(COS(RADIANS(EW1356)))</f>
        <v>8.7155742747658138E-2</v>
      </c>
      <c r="FT1356" s="28">
        <f>(FD1356*FD1357)*(1-COS(RADIANS(EW1356)))-FD1358*(SIN(RADIANS(EW1356)))</f>
        <v>-0.99619469809174555</v>
      </c>
      <c r="FU1356" s="28">
        <f>(FD1356*FD1358)*(1-COS(RADIANS(EW1356)))+FD1357*(SIN(RADIANS(EW1356)))</f>
        <v>0</v>
      </c>
      <c r="FW1356" s="61">
        <f t="array" ref="FW1356:FW1358">MMULT(FS1356:FU1358,GG1356:GG1358)</f>
        <v>-0.904408408959956</v>
      </c>
      <c r="FX1356" s="13">
        <f>BX1357</f>
        <v>220.3</v>
      </c>
      <c r="FY1356" s="17">
        <v>1</v>
      </c>
      <c r="FZ1356">
        <v>0</v>
      </c>
      <c r="GB1356" s="73">
        <f>(FD1356^2)*(1-COS(RADIANS(EY1356-45)))+(COS(RADIANS(EY1356-45)))</f>
        <v>0.31277330241219886</v>
      </c>
      <c r="GC1356" s="73">
        <f>(FD1356*FD1357)*(1-COS(RADIANS(EY1356-45)))-FD1358*(SIN(RADIANS(EY1356-45)))</f>
        <v>-0.94982780613023077</v>
      </c>
      <c r="GD1356" s="73">
        <f>(FD1356*FD1358)*(1-COS(RADIANS(EY1356-45)))+FD1357*(SIN(RADIANS(EY1356-45)))</f>
        <v>0</v>
      </c>
      <c r="GE1356" s="10"/>
      <c r="GF1356">
        <f t="array" ref="GF1356:GF1358">MMULT(GB1356:GD1358,FC1356:FC1358)</f>
        <v>0.31277330241219886</v>
      </c>
      <c r="GG1356" s="1">
        <f t="array" ref="GG1356:GG1358">MMULT(FM1356:FO1358,GF1356:GF1358)</f>
        <v>0.31174604544134549</v>
      </c>
      <c r="GI1356">
        <f>FA1356+FW1356</f>
        <v>-1.2950868617871334</v>
      </c>
      <c r="GJ1356">
        <f>GI1356/(SQRT(GI1356^2+GI1357^2+GI1358^2))</f>
        <v>-0.91576470219528694</v>
      </c>
      <c r="GL1356" t="e">
        <f>CH1357+DC1356</f>
        <v>#VALUE!</v>
      </c>
      <c r="GM1356" t="e">
        <f>GL1356/(SQRT(GL1356^2+GL1357^2+GL1358^2))</f>
        <v>#VALUE!</v>
      </c>
      <c r="GO1356" s="27">
        <f>FA1357*FW1358-FA1358*FW1357</f>
        <v>0.17151028044722011</v>
      </c>
    </row>
    <row r="1357" spans="1:197" x14ac:dyDescent="0.2">
      <c r="A1357" s="1"/>
      <c r="E1357" s="5" t="s">
        <v>4</v>
      </c>
      <c r="F1357" s="6" t="s">
        <v>5</v>
      </c>
      <c r="G1357" s="7" t="s">
        <v>6</v>
      </c>
      <c r="H1357" s="8" t="s">
        <v>1</v>
      </c>
      <c r="I1357">
        <v>6</v>
      </c>
      <c r="J1357" s="9" t="s">
        <v>7</v>
      </c>
      <c r="K1357">
        <v>6</v>
      </c>
      <c r="L1357" s="10"/>
      <c r="M1357" s="17">
        <f>A1337</f>
        <v>45</v>
      </c>
      <c r="N1357" s="17">
        <f>B1337</f>
        <v>25</v>
      </c>
      <c r="O1357" s="17">
        <f>C1337</f>
        <v>245.2</v>
      </c>
      <c r="Q1357" s="61">
        <f t="array" ref="Q1357:Q1359">MMULT(AI1357:AK1359,AG1357:AG1359)</f>
        <v>0.85171162377563892</v>
      </c>
      <c r="R1357" s="13"/>
      <c r="S1357" s="17">
        <v>1</v>
      </c>
      <c r="T1357">
        <v>0</v>
      </c>
      <c r="V1357" s="73">
        <f>(T1357^2)*(1-COS(RADIANS(O1357+45)))+(COS(RADIANS(O1357+45)))</f>
        <v>0.3452981989985347</v>
      </c>
      <c r="W1357" s="73">
        <f>(T1357*T1358)*(1-COS(RADIANS(O1357+45)))-T1359*(SIN(RADIANS(O1357+45)))</f>
        <v>0.93849302275955593</v>
      </c>
      <c r="X1357" s="73">
        <f>(T1357*T1359)*(1-COS(RADIANS(O1357+45)))+T1358*(SIN(RADIANS(O1357+45)))</f>
        <v>0</v>
      </c>
      <c r="Y1357" s="10"/>
      <c r="Z1357">
        <f t="array" ref="Z1357:Z1359">MMULT(V1357:X1359,S1357:S1359)</f>
        <v>0.3452981989985347</v>
      </c>
      <c r="AA1357" s="23">
        <f>COS(RADIANS('[1]Biaxial Input'!$F$21))</f>
        <v>-0.9975640502598242</v>
      </c>
      <c r="AC1357" s="30">
        <f>(AA1357^2)*(1-COS(RADIANS(N1357)))+(COS(RADIANS(N1357)))</f>
        <v>0.99954409691199531</v>
      </c>
      <c r="AD1357" s="30">
        <f>(AA1357*AA1358)*(1-COS(RADIANS(N1357)))-AA1359*(SIN(RADIANS(N1357)))</f>
        <v>-6.5197179069601558E-3</v>
      </c>
      <c r="AE1357" s="30">
        <f>(AA1357*AA1359)*(1-COS(RADIANS(N1357)))+AA1358*(SIN(RADIANS(N1357)))</f>
        <v>2.948035967890307E-2</v>
      </c>
      <c r="AG1357">
        <f t="array" ref="AG1357:AG1359">MMULT(AC1357:AE1359,Z1357:Z1359)</f>
        <v>0.35125948624937142</v>
      </c>
      <c r="AI1357" s="28">
        <f>(T1357^2)*(1-COS(RADIANS(M1357)))+(COS(RADIANS(M1357)))</f>
        <v>0.70710678118654757</v>
      </c>
      <c r="AJ1357" s="28">
        <f>(T1357*T1358)*(1-COS(RADIANS(M1357)))-T1359*(SIN(RADIANS(M1357)))</f>
        <v>-0.70710678118654746</v>
      </c>
      <c r="AK1357" s="28">
        <f>(T1357*T1359)*(1-COS(RADIANS(M1357)))+T1358*(SIN(RADIANS(M1357)))</f>
        <v>0</v>
      </c>
      <c r="AM1357" s="61">
        <f t="array" ref="AM1357:AM1359">MMULT(AI1357:AK1359,AW1357:AW1359)</f>
        <v>-0.44464907664631426</v>
      </c>
      <c r="AN1357" s="13"/>
      <c r="AO1357" s="17">
        <v>1</v>
      </c>
      <c r="AP1357">
        <v>0</v>
      </c>
      <c r="AR1357" s="73">
        <f>(T1357^2)*(1-COS(RADIANS(O1357-45)))+(COS(RADIANS(O1357-45)))</f>
        <v>-0.93849302275955604</v>
      </c>
      <c r="AS1357" s="73">
        <f>(T1357*T1358)*(1-COS(RADIANS(O1357-45)))-T1359*(SIN(RADIANS(O1357-45)))</f>
        <v>0.34529819899853437</v>
      </c>
      <c r="AT1357" s="73">
        <f>(T1357*T1359)*(1-COS(RADIANS(O1357-45)))+T1358*(SIN(RADIANS(O1357-45)))</f>
        <v>0</v>
      </c>
      <c r="AU1357" s="10"/>
      <c r="AV1357">
        <f t="array" ref="AV1357:AV1359">MMULT(AR1357:AT1359,S1357:S1359)</f>
        <v>-0.93849302275955604</v>
      </c>
      <c r="AW1357" s="1">
        <f t="array" ref="AW1357:AW1359">MMULT(AC1357:AE1359,AV1357:AV1359)</f>
        <v>-0.93581391404115721</v>
      </c>
      <c r="BV1357" s="17">
        <f t="shared" si="2028"/>
        <v>70</v>
      </c>
      <c r="BW1357" s="17">
        <f t="shared" si="2028"/>
        <v>-5</v>
      </c>
      <c r="BX1357" s="17">
        <f t="shared" si="2028"/>
        <v>220.3</v>
      </c>
      <c r="BY1357" t="s">
        <v>8</v>
      </c>
      <c r="BZ1357" s="5">
        <f t="shared" ref="BZ1357:CA1359" si="2046">BZ1352</f>
        <v>0.93180266183863136</v>
      </c>
      <c r="CA1357" s="6">
        <f t="shared" si="2046"/>
        <v>-0.87956522186239505</v>
      </c>
      <c r="CB1357" s="7">
        <f>CY1356</f>
        <v>-0.40640305374498464</v>
      </c>
      <c r="CC1357" s="8">
        <f>DU1356</f>
        <v>-0.8974523840336418</v>
      </c>
      <c r="CE1357" s="9">
        <f>((SUMPRODUCT(CB1357:CB1359,BZ1357:BZ1359))*(SUMPRODUCT(CB1357:(CB1359),CA1357:CA1359)))-((SUMPRODUCT(CC1357:CC1359,BZ1357:BZ1359))*(SUMPRODUCT(CC1357:CC1359,CA1357:CA1359)))</f>
        <v>0</v>
      </c>
      <c r="CG1357">
        <v>1</v>
      </c>
      <c r="CH1357" t="s">
        <v>161</v>
      </c>
      <c r="CI1357" s="67"/>
      <c r="CJ1357" s="1" t="s">
        <v>8</v>
      </c>
      <c r="CK1357" s="5">
        <f t="shared" ref="CK1357:CL1359" si="2047">BZ1357</f>
        <v>0.93180266183863136</v>
      </c>
      <c r="CL1357" s="6">
        <f t="shared" si="2047"/>
        <v>-0.87956522186239505</v>
      </c>
      <c r="CM1357" s="7">
        <f>FA1356</f>
        <v>-0.39067845282717739</v>
      </c>
      <c r="CN1357" s="8">
        <f>FW1356</f>
        <v>-0.904408408959956</v>
      </c>
      <c r="CO1357" s="10"/>
      <c r="CP1357">
        <f t="shared" si="2045"/>
        <v>0.3492962422733713</v>
      </c>
      <c r="CQ1357">
        <f t="shared" si="2045"/>
        <v>-0.34518112468713447</v>
      </c>
      <c r="CR1357">
        <f>CJ1360</f>
        <v>0</v>
      </c>
      <c r="CS1357">
        <f>CM1360</f>
        <v>0</v>
      </c>
      <c r="CW1357" s="28"/>
      <c r="CX1357" s="1"/>
      <c r="CY1357" s="61">
        <v>-0.91255501219685053</v>
      </c>
      <c r="DA1357" s="17">
        <v>0</v>
      </c>
      <c r="DB1357">
        <v>0</v>
      </c>
      <c r="DD1357" s="73">
        <f>(DB1356*DB1357)*(1-COS(RADIANS(CW1356+45)))+DB1358*(SIN(RADIANS(CW1356+45)))</f>
        <v>0.32930244644130841</v>
      </c>
      <c r="DE1357" s="73">
        <f>(DB1357^2)*(1-COS(RADIANS(CW1356+45)))+(COS(RADIANS(CW1356+45)))</f>
        <v>-0.94422449595833369</v>
      </c>
      <c r="DF1357" s="73">
        <f>(DB1357*DB1358)*(1-COS(RADIANS(CW1356+45)))-DB1356*(SIN(RADIANS(CW1356+45)))</f>
        <v>0</v>
      </c>
      <c r="DG1357" s="10"/>
      <c r="DH1357">
        <v>0.32930244644130841</v>
      </c>
      <c r="DI1357" s="23">
        <f>SIN(RADIANS('[1]Biaxial Input'!$F$21))*(COS(RADIANS(0)))</f>
        <v>6.9756473744125524E-2</v>
      </c>
      <c r="DK1357" s="30">
        <f>(DI1356*DI1357)*(1-COS(RADIANS(CV1356)))+DI1358*(SIN(RADIANS(CV1356)))</f>
        <v>-1.0571760619211149E-3</v>
      </c>
      <c r="DL1357" s="30">
        <f>(DI1357^2)*(1-COS(RADIANS(CV1356)))+(COS(RADIANS(CV1356)))</f>
        <v>0.98488167796388115</v>
      </c>
      <c r="DM1357" s="30">
        <f>(DI1357*DI1358)*(1-COS(RADIANS(CV1356)))-DI1356*(SIN(RADIANS(CV1356)))</f>
        <v>0.17322517943366056</v>
      </c>
      <c r="DO1357">
        <v>0.32532215754293364</v>
      </c>
      <c r="DQ1357" s="28">
        <f>(DB1356*DB1357)*(1-COS(RADIANS(CU1356)))+DB1358*(SIN(RADIANS(CU1356)))</f>
        <v>0.99619469809174555</v>
      </c>
      <c r="DR1357" s="28">
        <f>(DB1357^2)*(1-COS(RADIANS(CU1356)))+(COS(RADIANS(CU1356)))</f>
        <v>8.7155742747658138E-2</v>
      </c>
      <c r="DS1357" s="28">
        <f>(DB1357*DB1358)*(1-COS(RADIANS(CU1356)))-DB1356*(SIN(RADIANS(CU1356)))</f>
        <v>0</v>
      </c>
      <c r="DU1357" s="61">
        <v>0.40805077675020324</v>
      </c>
      <c r="DW1357" s="17">
        <v>0</v>
      </c>
      <c r="DX1357">
        <v>0</v>
      </c>
      <c r="DZ1357" s="73">
        <f>(DB1356*DB1357)*(1-COS(RADIANS(CW1356-45)))+DB1358*(SIN(RADIANS(CW1356-45)))</f>
        <v>0.94422449595833369</v>
      </c>
      <c r="EA1357" s="73">
        <f>(DB1357^2)*(1-COS(RADIANS(CW1356-45)))+(COS(RADIANS(CW1356-45)))</f>
        <v>0.32930244644130813</v>
      </c>
      <c r="EB1357" s="73">
        <f>(DB1357*DB1358)*(1-COS(RADIANS(CW1356-45)))-DB1356*(SIN(RADIANS(CW1356-45)))</f>
        <v>0</v>
      </c>
      <c r="EC1357" s="10"/>
      <c r="ED1357">
        <v>0.94422449595833369</v>
      </c>
      <c r="EE1357" s="1">
        <v>0.92960127529053382</v>
      </c>
      <c r="EG1357">
        <f>CY1357+DU1357</f>
        <v>-0.50450423544664735</v>
      </c>
      <c r="EH1357">
        <f>EG1357/(SQRT(EG1356^2+EG1357^2+EG1358^2))</f>
        <v>-0.35673836602165887</v>
      </c>
      <c r="EJ1357">
        <f>Q1357+AM1357</f>
        <v>0.40706254712932466</v>
      </c>
      <c r="EK1357">
        <f>EJ1357/(SQRT(EJ1356^2+EJ1357^2+EJ1358^2))</f>
        <v>0.31332603419175115</v>
      </c>
      <c r="EM1357" s="23">
        <f>CY1358*DU1356-CY1356*DU1358</f>
        <v>-2.7164559778537233E-2</v>
      </c>
      <c r="EP1357" s="9">
        <f>((SUMPRODUCT(CM1357:CM1359,BZ1357:BZ1359))*(SUMPRODUCT(CM1357:CM1359,CA1357:CA1359)))-((SUMPRODUCT(CN1357:CN1359,BZ1357:BZ1359))*(SUMPRODUCT(CN1357:CN1359,CA1357:CA1359)))</f>
        <v>3.3255322864771453E-2</v>
      </c>
      <c r="EY1357" s="28"/>
      <c r="EZ1357" s="10"/>
      <c r="FA1357" s="61">
        <v>-0.91953749365132742</v>
      </c>
      <c r="FB1357" s="13">
        <f>BW1358</f>
        <v>-10</v>
      </c>
      <c r="FC1357" s="17">
        <v>0</v>
      </c>
      <c r="FD1357">
        <v>0</v>
      </c>
      <c r="FF1357" s="73">
        <f>(FD1356*FD1357)*(1-COS(RADIANS(EY1356+45)))+FD1358*(SIN(RADIANS(EY1356+45)))</f>
        <v>0.31277330241219892</v>
      </c>
      <c r="FG1357" s="73">
        <f>(FD1357^2)*(1-COS(RADIANS(EY1356+45)))+(COS(RADIANS(EY1356+45)))</f>
        <v>-0.94982780613023077</v>
      </c>
      <c r="FH1357" s="73">
        <f>(FD1357*FD1358)*(1-COS(RADIANS(EY1356+45)))-FD1356*(SIN(RADIANS(EY1356+45)))</f>
        <v>0</v>
      </c>
      <c r="FI1357" s="10"/>
      <c r="FJ1357">
        <v>0.31277330241219892</v>
      </c>
      <c r="FK1357" s="23">
        <f>SIN(RADIANS(176))*(COS(RADIANS(0)))</f>
        <v>6.9756473744125524E-2</v>
      </c>
      <c r="FM1357" s="30">
        <f>(FK1356*FK1357)*(1-COS(RADIANS(EX1356)))+FK1358*(SIN(RADIANS(EX1356)))</f>
        <v>-1.0571760619211149E-3</v>
      </c>
      <c r="FN1357" s="30">
        <f>(FK1357^2)*(1-COS(RADIANS(EX1356)))+(COS(RADIANS(EX1356)))</f>
        <v>0.98488167796388115</v>
      </c>
      <c r="FO1357" s="30">
        <f>(FK1357*FK1358)*(1-COS(RADIANS(EX1356)))-FK1356*(SIN(RADIANS(EX1356)))</f>
        <v>0.17322517943366056</v>
      </c>
      <c r="FQ1357">
        <v>0.30904883012161882</v>
      </c>
      <c r="FS1357" s="28">
        <f>(FD1356*FD1357)*(1-COS(RADIANS(EW1356)))+FD1358*(SIN(RADIANS(EW1356)))</f>
        <v>0.99619469809174555</v>
      </c>
      <c r="FT1357" s="28">
        <f>(FD1357^2)*(1-COS(RADIANS(EW1356)))+(COS(RADIANS(EW1356)))</f>
        <v>8.7155742747658138E-2</v>
      </c>
      <c r="FU1357" s="28">
        <f>(FD1357*FD1358)*(1-COS(RADIANS(EW1356)))-FD1356*(SIN(RADIANS(EW1356)))</f>
        <v>0</v>
      </c>
      <c r="FW1357" s="61">
        <v>0.39206234767122627</v>
      </c>
      <c r="FX1357" s="13">
        <f>BX1358</f>
        <v>261.8</v>
      </c>
      <c r="FY1357" s="17">
        <v>0</v>
      </c>
      <c r="FZ1357">
        <v>0</v>
      </c>
      <c r="GB1357" s="73">
        <f>(FD1356*FD1357)*(1-COS(RADIANS(EY1356-45)))+FD1358*(SIN(RADIANS(EY1356-45)))</f>
        <v>0.94982780613023077</v>
      </c>
      <c r="GC1357" s="73">
        <f>(FD1357^2)*(1-COS(RADIANS(EY1356-45)))+(COS(RADIANS(EY1356-45)))</f>
        <v>0.31277330241219886</v>
      </c>
      <c r="GD1357" s="73">
        <f>(FD1357*FD1358)*(1-COS(RADIANS(EY1356-45)))-FD1356*(SIN(RADIANS(EY1356-45)))</f>
        <v>0</v>
      </c>
      <c r="GE1357" s="10"/>
      <c r="GF1357">
        <v>0.94982780613023077</v>
      </c>
      <c r="GG1357" s="1">
        <v>0.93513734703017559</v>
      </c>
      <c r="GI1357">
        <f>FA1357+FW1357</f>
        <v>-0.52747514598010115</v>
      </c>
      <c r="GJ1357">
        <f>GI1357/(SQRT(GI1356^2+GI1357^2+GI1358^2))</f>
        <v>-0.37298125262989357</v>
      </c>
      <c r="GL1357">
        <f>CH1358+DC1357</f>
        <v>3.3255322864771453E-2</v>
      </c>
      <c r="GM1357" t="e">
        <f>GL1357/(SQRT(GL1356^2+GL1357^2+GL1358^2))</f>
        <v>#VALUE!</v>
      </c>
      <c r="GO1357" s="27">
        <f>FA1358*FW1356-FA1356*FW1358</f>
        <v>-2.7164559778537239E-2</v>
      </c>
    </row>
    <row r="1358" spans="1:197" x14ac:dyDescent="0.2">
      <c r="A1358" s="1"/>
      <c r="D1358" t="s">
        <v>8</v>
      </c>
      <c r="E1358" s="5">
        <f t="shared" ref="E1358:F1360" si="2048">E1353</f>
        <v>0.93180233653995126</v>
      </c>
      <c r="F1358" s="6">
        <f t="shared" si="2048"/>
        <v>-0.87956563998417769</v>
      </c>
      <c r="G1358" s="7">
        <f>Q1357</f>
        <v>0.85171162377563892</v>
      </c>
      <c r="H1358" s="8">
        <f>AM1357</f>
        <v>-0.44464907664631426</v>
      </c>
      <c r="J1358" s="9">
        <f>((SUMPRODUCT(G1358:G1360,E1358:E1360))*(SUMPRODUCT(G1358:G1360,F1358:F1360)))-((SUMPRODUCT(H1358:H1360,E1358:E1360))*(SUMPRODUCT(H1358:H1360,F1358:F1360)))</f>
        <v>-4.6196549386847696E-3</v>
      </c>
      <c r="Q1358" s="61">
        <v>-0.35495569440957225</v>
      </c>
      <c r="S1358" s="17">
        <v>0</v>
      </c>
      <c r="T1358">
        <v>0</v>
      </c>
      <c r="V1358" s="73">
        <f>(T1357*T1358)*(1-COS(RADIANS(O1357+45)))+T1359*(SIN(RADIANS(O1357+45)))</f>
        <v>-0.93849302275955593</v>
      </c>
      <c r="W1358" s="73">
        <f>(T1358^2)*(1-COS(RADIANS(O1357+45)))+(COS(RADIANS(O1357+45)))</f>
        <v>0.3452981989985347</v>
      </c>
      <c r="X1358" s="73">
        <f>(T1358*T1359)*(1-COS(RADIANS(O1357+45)))-T1357*(SIN(RADIANS(O1357+45)))</f>
        <v>0</v>
      </c>
      <c r="Y1358" s="10"/>
      <c r="Z1358">
        <v>-0.93849302275955593</v>
      </c>
      <c r="AA1358" s="23">
        <f>SIN(RADIANS('[1]Biaxial Input'!$F$21))*(COS(RADIANS(0)))</f>
        <v>6.9756473744125524E-2</v>
      </c>
      <c r="AC1358" s="30">
        <f>(AA1357*AA1358)*(1-COS(RADIANS(N1357)))+AA1359*(SIN(RADIANS(N1357)))</f>
        <v>-6.5197179069601558E-3</v>
      </c>
      <c r="AD1358" s="30">
        <f>(AA1358^2)*(1-COS(RADIANS(N1357)))+(COS(RADIANS(N1357)))</f>
        <v>0.90676369012465463</v>
      </c>
      <c r="AE1358" s="30">
        <f>(AA1358*AA1359)*(1-COS(RADIANS(N1357)))-AA1357*(SIN(RADIANS(N1357)))</f>
        <v>0.42158878489581864</v>
      </c>
      <c r="AG1358">
        <v>-0.85324264332494826</v>
      </c>
      <c r="AI1358" s="28">
        <f>(T1357*T1358)*(1-COS(RADIANS(M1357)))+T1359*(SIN(RADIANS(M1357)))</f>
        <v>0.70710678118654746</v>
      </c>
      <c r="AJ1358" s="28">
        <f>(T1358^2)*(1-COS(RADIANS(M1357)))+(COS(RADIANS(M1357)))</f>
        <v>0.70710678118654757</v>
      </c>
      <c r="AK1358" s="28">
        <f>(T1358*T1359)*(1-COS(RADIANS(M1357)))-T1357*(SIN(RADIANS(M1357)))</f>
        <v>0</v>
      </c>
      <c r="AM1358" s="61">
        <v>-0.87879165244813995</v>
      </c>
      <c r="AO1358" s="17">
        <v>0</v>
      </c>
      <c r="AP1358">
        <v>0</v>
      </c>
      <c r="AR1358" s="73">
        <f>(T1357*T1358)*(1-COS(RADIANS(O1357-45)))+T1359*(SIN(RADIANS(O1357-45)))</f>
        <v>-0.34529819899853437</v>
      </c>
      <c r="AS1358" s="73">
        <f>(T1358^2)*(1-COS(RADIANS(O1357-45)))+(COS(RADIANS(O1357-45)))</f>
        <v>-0.93849302275955604</v>
      </c>
      <c r="AT1358" s="73">
        <f>(T1358*T1359)*(1-COS(RADIANS(O1357-45)))-T1357*(SIN(RADIANS(O1357-45)))</f>
        <v>0</v>
      </c>
      <c r="AU1358" s="10"/>
      <c r="AV1358">
        <v>-0.34529819899853437</v>
      </c>
      <c r="AW1358" s="1">
        <v>-0.30698515935126575</v>
      </c>
      <c r="BV1358" s="17">
        <f t="shared" si="2028"/>
        <v>30</v>
      </c>
      <c r="BW1358" s="17">
        <f t="shared" si="2028"/>
        <v>-10</v>
      </c>
      <c r="BX1358" s="17">
        <f t="shared" si="2028"/>
        <v>261.8</v>
      </c>
      <c r="BY1358" t="s">
        <v>9</v>
      </c>
      <c r="BZ1358" s="5">
        <f t="shared" si="2046"/>
        <v>0.3492962422733713</v>
      </c>
      <c r="CA1358" s="6">
        <f t="shared" si="2046"/>
        <v>-0.34518112468713447</v>
      </c>
      <c r="CB1358" s="7">
        <f>CY1357</f>
        <v>-0.91255501219685053</v>
      </c>
      <c r="CC1358" s="8">
        <f>DU1357</f>
        <v>0.40805077675020324</v>
      </c>
      <c r="CE1358" s="10"/>
      <c r="CH1358">
        <f>((SUMPRODUCT(CM1357:CM1359,CK1357:CK1359))*(SUMPRODUCT(CM1357:CM1359,CL1357:CL1359)))-((SUMPRODUCT(CN1357:CN1359,CK1357:CK1359))*(SUMPRODUCT(CN1357:CN1359,CL1357:CL1359)))</f>
        <v>3.3255322864771453E-2</v>
      </c>
      <c r="CI1358" s="67"/>
      <c r="CJ1358" s="10" t="s">
        <v>9</v>
      </c>
      <c r="CK1358" s="5">
        <f t="shared" si="2047"/>
        <v>0.3492962422733713</v>
      </c>
      <c r="CL1358" s="6">
        <f t="shared" si="2047"/>
        <v>-0.34518112468713447</v>
      </c>
      <c r="CM1358" s="7">
        <f>FA1357</f>
        <v>-0.91953749365132742</v>
      </c>
      <c r="CN1358" s="8">
        <f>FW1357</f>
        <v>0.39206234767122627</v>
      </c>
      <c r="CP1358">
        <f t="shared" si="2045"/>
        <v>-9.8670839279614439E-2</v>
      </c>
      <c r="CQ1358">
        <f t="shared" si="2045"/>
        <v>-0.32743703463395935</v>
      </c>
      <c r="CR1358">
        <f>CK1360</f>
        <v>0</v>
      </c>
      <c r="CS1358">
        <f>CN1360</f>
        <v>0</v>
      </c>
      <c r="CW1358" s="28"/>
      <c r="CX1358" s="1"/>
      <c r="CY1358" s="61">
        <v>-4.560600422266077E-2</v>
      </c>
      <c r="DA1358" s="17">
        <v>0</v>
      </c>
      <c r="DB1358">
        <v>1</v>
      </c>
      <c r="DD1358" s="73">
        <f>(DB1356*DB1358)*(1-COS(RADIANS(CW1356+45)))-DB1357*(SIN(RADIANS(CW1356+45)))</f>
        <v>0</v>
      </c>
      <c r="DE1358" s="73">
        <f>(DB1357*DB1358)*(1-COS(RADIANS(CW1356+45)))+DB1356*(SIN(RADIANS(CW1356+45)))</f>
        <v>0</v>
      </c>
      <c r="DF1358" s="73">
        <f>(DB1358^2)*(1-COS(RADIANS(CW1356+45)))+(COS(RADIANS(CW1356+45)))</f>
        <v>1</v>
      </c>
      <c r="DG1358" s="10"/>
      <c r="DH1358">
        <v>0</v>
      </c>
      <c r="DI1358" s="23">
        <f>SIN(RADIANS('[1]Biaxial Input'!$F$21))*SIN(RADIANS(0))</f>
        <v>0</v>
      </c>
      <c r="DK1358" s="30">
        <f>(DI1356*DI1358)*(1-COS(RADIANS(CV1356)))-DI1357*(SIN(RADIANS(CV1356)))</f>
        <v>-1.2113084546138469E-2</v>
      </c>
      <c r="DL1358" s="30">
        <f>(DI1357*DI1358)*(1-COS(RADIANS(CV1356)))+DI1356*(SIN(RADIANS(CV1356)))</f>
        <v>-0.17322517943366056</v>
      </c>
      <c r="DM1358" s="30">
        <f>(DI1358^2)*(1-COS(RADIANS(CV1356)))+(COS(RADIANS(CV1356)))</f>
        <v>0.98480775301220802</v>
      </c>
      <c r="DO1358">
        <v>-4.560600422266077E-2</v>
      </c>
      <c r="DQ1358" s="28">
        <f>(DB1356*DB1358)*(1-COS(RADIANS(CU1356)))-DB1357*(SIN(RADIANS(CU1356)))</f>
        <v>0</v>
      </c>
      <c r="DR1358" s="28">
        <f>(DB1357*DB1358)*(1-COS(RADIANS(CU1356)))+DB1356*(SIN(RADIANS(CU1356)))</f>
        <v>0</v>
      </c>
      <c r="DS1358" s="28">
        <f>(DB1358^2)*(1-COS(RADIANS(CU1356)))+(COS(RADIANS(CU1356)))</f>
        <v>1</v>
      </c>
      <c r="DU1358" s="61">
        <v>-0.16755232611303383</v>
      </c>
      <c r="DW1358" s="17">
        <v>0</v>
      </c>
      <c r="DX1358">
        <v>1</v>
      </c>
      <c r="DZ1358" s="73">
        <f>(DB1356*DB1356)*(1-COS(RADIANS(CW1356-45)))-DB1356*(SIN(RADIANS(CW1356-45)))</f>
        <v>0</v>
      </c>
      <c r="EA1358" s="73">
        <f>(DB1357*DB1358)*(1-COS(RADIANS(CW1356-45)))+DB1356*(SIN(RADIANS(CW1356-45)))</f>
        <v>0</v>
      </c>
      <c r="EB1358" s="73">
        <f>(DB1358^2)*(1-COS(RADIANS(CW1356-45)))+(COS(RADIANS(CW1356-45)))</f>
        <v>1</v>
      </c>
      <c r="EC1358" s="10"/>
      <c r="ED1358">
        <v>0</v>
      </c>
      <c r="EE1358" s="1">
        <v>-0.16755232611303383</v>
      </c>
      <c r="EG1358">
        <f>CY1358+DU1358</f>
        <v>-0.21315833033569459</v>
      </c>
      <c r="EH1358">
        <f>EG1358/(SQRT(EG1356^2+EG1357^2+EG1358^2))</f>
        <v>-0.15072570084677178</v>
      </c>
      <c r="EJ1358">
        <f>Q1358+AM1358</f>
        <v>-1.2337473468577123</v>
      </c>
      <c r="EK1358">
        <f>EJ1358/(SQRT(EJ1356^2+EJ1357^2+EJ1358^2))</f>
        <v>-0.94964561616303456</v>
      </c>
      <c r="EM1358" s="23">
        <f>CY1356*DU1357-CY1357*DU1356</f>
        <v>-0.98480775301220813</v>
      </c>
      <c r="ER1358">
        <f t="shared" ref="ER1358:ES1360" si="2049">CK1357</f>
        <v>0.93180266183863136</v>
      </c>
      <c r="ES1358">
        <f t="shared" si="2049"/>
        <v>-0.87956522186239505</v>
      </c>
      <c r="ET1358" t="e">
        <f>#REF!</f>
        <v>#REF!</v>
      </c>
      <c r="EU1358" t="e">
        <f>#REF!</f>
        <v>#REF!</v>
      </c>
      <c r="EY1358" s="28"/>
      <c r="EZ1358" s="10"/>
      <c r="FA1358" s="61">
        <v>-4.2674866912483032E-2</v>
      </c>
      <c r="FB1358" s="13">
        <f>BW1359</f>
        <v>-15</v>
      </c>
      <c r="FC1358" s="17">
        <v>0</v>
      </c>
      <c r="FD1358">
        <v>1</v>
      </c>
      <c r="FF1358" s="73">
        <f>(FD1356*FD1358)*(1-COS(RADIANS(EY1356+45)))-FD1357*(SIN(RADIANS(EY1356+45)))</f>
        <v>0</v>
      </c>
      <c r="FG1358" s="73">
        <f>(FD1357*FD1358)*(1-COS(RADIANS(EY1356+45)))+FD1356*(SIN(RADIANS(EY1356+45)))</f>
        <v>0</v>
      </c>
      <c r="FH1358" s="73">
        <f>(FD1358^2)*(1-COS(RADIANS(EY1356+45)))+(COS(RADIANS(EY1356+45)))</f>
        <v>1</v>
      </c>
      <c r="FI1358" s="10"/>
      <c r="FJ1358">
        <v>0</v>
      </c>
      <c r="FK1358" s="23">
        <f>SIN(RADIANS(176))*SIN(RADIANS(0))</f>
        <v>0</v>
      </c>
      <c r="FM1358" s="30">
        <f>(FK1356*FK1358)*(1-COS(RADIANS(EX1356)))-FK1357*(SIN(RADIANS(EX1356)))</f>
        <v>-1.2113084546138469E-2</v>
      </c>
      <c r="FN1358" s="30">
        <f>(FK1357*FK1358)*(1-COS(RADIANS(EX1356)))+FK1356*(SIN(RADIANS(EX1356)))</f>
        <v>-0.17322517943366056</v>
      </c>
      <c r="FO1358" s="30">
        <f>(FK1358^2)*(1-COS(RADIANS(EX1356)))+(COS(RADIANS(EX1356)))</f>
        <v>0.98480775301220802</v>
      </c>
      <c r="FQ1358">
        <v>-4.2674866912483032E-2</v>
      </c>
      <c r="FS1358" s="28">
        <f>(FD1356*FD1358)*(1-COS(RADIANS(EW1356)))-FD1357*(SIN(RADIANS(EW1356)))</f>
        <v>0</v>
      </c>
      <c r="FT1358" s="28">
        <f>(FD1357*FD1358)*(1-COS(RADIANS(EW1356)))+FD1356*(SIN(RADIANS(EW1356)))</f>
        <v>0</v>
      </c>
      <c r="FU1358" s="28">
        <f>(FD1358^2)*(1-COS(RADIANS(EW1356)))+(COS(RADIANS(EW1356)))</f>
        <v>1</v>
      </c>
      <c r="FW1358" s="61">
        <v>-0.1683227416038833</v>
      </c>
      <c r="FX1358" s="13">
        <f>BX1359</f>
        <v>293.89999999999998</v>
      </c>
      <c r="FY1358" s="17">
        <v>0</v>
      </c>
      <c r="FZ1358">
        <v>1</v>
      </c>
      <c r="GB1358" s="73">
        <f>(FD1356*FD1356)*(1-COS(RADIANS(EY1356-45)))-FD1356*(SIN(RADIANS(EY1356-45)))</f>
        <v>0</v>
      </c>
      <c r="GC1358" s="73">
        <f>(FD1357*FD1358)*(1-COS(RADIANS(EY1356-45)))+FD1356*(SIN(RADIANS(EY1356-45)))</f>
        <v>0</v>
      </c>
      <c r="GD1358" s="73">
        <f>(FD1358^2)*(1-COS(RADIANS(EY1356-45)))+(COS(RADIANS(EY1356-45)))</f>
        <v>1</v>
      </c>
      <c r="GE1358" s="10"/>
      <c r="GF1358">
        <v>0</v>
      </c>
      <c r="GG1358" s="1">
        <v>-0.1683227416038833</v>
      </c>
      <c r="GI1358">
        <f>FA1358+FW1358</f>
        <v>-0.21099760851636634</v>
      </c>
      <c r="GJ1358">
        <f>GI1358/(SQRT(GI1356^2+GI1357^2+GI1358^2))</f>
        <v>-0.14919783979606707</v>
      </c>
      <c r="GL1358" t="e">
        <f>#REF!+DC1358</f>
        <v>#REF!</v>
      </c>
      <c r="GM1358" t="e">
        <f>GL1358/(SQRT(GL1356^2+GL1357^2+GL1358^2))</f>
        <v>#REF!</v>
      </c>
      <c r="GO1358" s="27">
        <f>FA1356*FW1357-FA1357*FW1356</f>
        <v>-0.98480775301220824</v>
      </c>
    </row>
    <row r="1359" spans="1:197" x14ac:dyDescent="0.2">
      <c r="A1359" s="1"/>
      <c r="D1359" t="s">
        <v>9</v>
      </c>
      <c r="E1359" s="5">
        <f t="shared" si="2048"/>
        <v>0.34929717323698622</v>
      </c>
      <c r="F1359" s="6">
        <f t="shared" si="2048"/>
        <v>-0.34518021343056071</v>
      </c>
      <c r="G1359" s="7">
        <f t="shared" ref="G1359:G1360" si="2050">Q1358</f>
        <v>-0.35495569440957225</v>
      </c>
      <c r="H1359" s="8">
        <f t="shared" ref="H1359:H1360" si="2051">AM1358</f>
        <v>-0.87879165244813995</v>
      </c>
      <c r="J1359" s="10"/>
      <c r="Q1359" s="61">
        <v>0.3854786179954508</v>
      </c>
      <c r="S1359" s="17">
        <v>0</v>
      </c>
      <c r="T1359">
        <v>1</v>
      </c>
      <c r="V1359" s="73">
        <f>(T1357*T1359)*(1-COS(RADIANS(O1357+45)))-T1358*(SIN(RADIANS(O1357+45)))</f>
        <v>0</v>
      </c>
      <c r="W1359" s="73">
        <f>(T1358*T1359)*(1-COS(RADIANS(O1357+45)))+T1357*(SIN(RADIANS(O1357+45)))</f>
        <v>0</v>
      </c>
      <c r="X1359" s="73">
        <f>(T1359^2)*(1-COS(RADIANS(O1357+45)))+(COS(RADIANS(O1357+45)))</f>
        <v>1</v>
      </c>
      <c r="Y1359" s="10"/>
      <c r="Z1359">
        <v>0</v>
      </c>
      <c r="AA1359" s="23">
        <f>SIN(RADIANS('[1]Biaxial Input'!$F$21))*SIN(RADIANS(0))</f>
        <v>0</v>
      </c>
      <c r="AC1359" s="30">
        <f>(AA1357*AA1359)*(1-COS(RADIANS(N1357)))-AA1358*(SIN(RADIANS(N1357)))</f>
        <v>-2.948035967890307E-2</v>
      </c>
      <c r="AD1359" s="30">
        <f>(AA1358*AA1359)*(1-COS(RADIANS(N1357)))+AA1357*(SIN(RADIANS(N1357)))</f>
        <v>-0.42158878489581864</v>
      </c>
      <c r="AE1359" s="30">
        <f>(AA1359^2)*(1-COS(RADIANS(N1357)))+(COS(RADIANS(N1357)))</f>
        <v>0.90630778703664994</v>
      </c>
      <c r="AG1359">
        <v>0.3854786179954508</v>
      </c>
      <c r="AI1359" s="28">
        <f>(T1357*T1359)*(1-COS(RADIANS(M1357)))-T1358*(SIN(RADIANS(M1357)))</f>
        <v>0</v>
      </c>
      <c r="AJ1359" s="28">
        <f>(T1358*T1359)*(1-COS(RADIANS(M1357)))+T1357*(SIN(RADIANS(M1357)))</f>
        <v>0</v>
      </c>
      <c r="AK1359" s="28">
        <f>(T1359^2)*(1-COS(RADIANS(M1357)))+(COS(RADIANS(M1357)))</f>
        <v>1</v>
      </c>
      <c r="AM1359" s="61">
        <v>0.17324096000959935</v>
      </c>
      <c r="AO1359" s="17">
        <v>0</v>
      </c>
      <c r="AP1359">
        <v>1</v>
      </c>
      <c r="AR1359" s="73">
        <f>(T1357*T1357)*(1-COS(RADIANS(O1357-45)))-T1357*(SIN(RADIANS(O1357-45)))</f>
        <v>0</v>
      </c>
      <c r="AS1359" s="73">
        <f>(T1358*T1359)*(1-COS(RADIANS(O1357-45)))+T1357*(SIN(RADIANS(O1357-45)))</f>
        <v>0</v>
      </c>
      <c r="AT1359" s="73">
        <f>(T1359^2)*(1-COS(RADIANS(O1357-45)))+(COS(RADIANS(O1357-45)))</f>
        <v>1</v>
      </c>
      <c r="AU1359" s="10"/>
      <c r="AV1359">
        <v>0</v>
      </c>
      <c r="AW1359" s="1">
        <v>0.17324096000959935</v>
      </c>
      <c r="BV1359" s="17">
        <f t="shared" si="2028"/>
        <v>0</v>
      </c>
      <c r="BW1359" s="17">
        <f t="shared" si="2028"/>
        <v>-15</v>
      </c>
      <c r="BX1359" s="17">
        <f t="shared" si="2028"/>
        <v>293.89999999999998</v>
      </c>
      <c r="BY1359" t="s">
        <v>10</v>
      </c>
      <c r="BZ1359" s="5">
        <f t="shared" si="2046"/>
        <v>-9.8670839279614439E-2</v>
      </c>
      <c r="CA1359" s="6">
        <f t="shared" si="2046"/>
        <v>-0.32743703463395935</v>
      </c>
      <c r="CB1359" s="7">
        <f>CY1358</f>
        <v>-4.560600422266077E-2</v>
      </c>
      <c r="CC1359" s="8">
        <f>DU1358</f>
        <v>-0.16755232611303383</v>
      </c>
      <c r="CE1359" s="10"/>
      <c r="CG1359" s="10" t="s">
        <v>160</v>
      </c>
      <c r="CH1359" s="10">
        <f>-CH1356*((EY1356-CW1356)/(CH1358-CE1357))</f>
        <v>115.77355769164048</v>
      </c>
      <c r="CI1359" s="67"/>
      <c r="CJ1359" s="10" t="s">
        <v>10</v>
      </c>
      <c r="CK1359" s="5">
        <f t="shared" si="2047"/>
        <v>-9.8670839279614439E-2</v>
      </c>
      <c r="CL1359" s="6">
        <f t="shared" si="2047"/>
        <v>-0.32743703463395935</v>
      </c>
      <c r="CM1359" s="7">
        <f>FA1358</f>
        <v>-4.2674866912483032E-2</v>
      </c>
      <c r="CN1359" s="8">
        <f>FW1358</f>
        <v>-0.1683227416038833</v>
      </c>
      <c r="CW1359" s="28"/>
      <c r="CX1359" s="1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EE1359" s="1"/>
      <c r="EI1359" s="64">
        <f>(DEGREES(ACOS((EH1356*EK1356+EH1357*EK1357+EH1358*EK1358)/((SQRT(EH1356^2+EH1357^2+EH1358^2))*(SQRT(EK1356^2+EK1357^2+EK1358^2))))))</f>
        <v>88.202876261122015</v>
      </c>
      <c r="ER1359">
        <f t="shared" si="2049"/>
        <v>0.3492962422733713</v>
      </c>
      <c r="ES1359">
        <f t="shared" si="2049"/>
        <v>-0.34518112468713447</v>
      </c>
      <c r="ET1359" t="e">
        <f>#REF!</f>
        <v>#REF!</v>
      </c>
      <c r="EU1359" t="e">
        <f>#REF!</f>
        <v>#REF!</v>
      </c>
      <c r="EY1359" s="28"/>
      <c r="EZ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  <c r="FR1359" s="10"/>
      <c r="GG1359" s="1"/>
      <c r="GK1359" s="64" t="e">
        <f>(DEGREES(ACOS((GJ1356*GM1356+GJ1357*GM1357+GJ1358*GM1358)/((SQRT(GJ1356^2+GJ1357^2+GJ1358^2))*(SQRT(GM1356^2+GM1357^2+GM1358^2))))))</f>
        <v>#VALUE!</v>
      </c>
    </row>
    <row r="1360" spans="1:197" x14ac:dyDescent="0.2">
      <c r="A1360" s="1"/>
      <c r="D1360" t="s">
        <v>10</v>
      </c>
      <c r="E1360" s="5">
        <f t="shared" si="2048"/>
        <v>-9.8670615622576494E-2</v>
      </c>
      <c r="F1360" s="6">
        <f t="shared" si="2048"/>
        <v>-0.32743687210706163</v>
      </c>
      <c r="G1360" s="7">
        <f t="shared" si="2050"/>
        <v>0.3854786179954508</v>
      </c>
      <c r="H1360" s="8">
        <f t="shared" si="2051"/>
        <v>0.17324096000959935</v>
      </c>
      <c r="J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W1360" s="1"/>
      <c r="BV1360" s="17">
        <f t="shared" si="2028"/>
        <v>10</v>
      </c>
      <c r="BW1360" s="17">
        <f t="shared" si="2028"/>
        <v>-20</v>
      </c>
      <c r="BX1360" s="17">
        <f t="shared" si="2028"/>
        <v>282.7</v>
      </c>
      <c r="CS1360" s="15"/>
      <c r="CW1360" s="28"/>
      <c r="CX1360" s="1"/>
      <c r="CY1360" s="82" t="s">
        <v>148</v>
      </c>
      <c r="CZ1360" s="13"/>
      <c r="DB1360" s="10"/>
      <c r="DC1360" s="10"/>
      <c r="DD1360" s="10"/>
      <c r="DE1360" s="10"/>
      <c r="DF1360" s="10"/>
      <c r="DG1360" s="10"/>
      <c r="DH1360" s="80"/>
      <c r="DI1360" s="23" t="s">
        <v>149</v>
      </c>
      <c r="DM1360" s="1"/>
      <c r="DO1360" s="80"/>
      <c r="DS1360" s="13"/>
      <c r="DT1360" s="81"/>
      <c r="DU1360" s="82" t="s">
        <v>150</v>
      </c>
      <c r="DW1360" s="13"/>
      <c r="DX1360" s="13"/>
      <c r="EA1360" s="1"/>
      <c r="EE1360" s="1"/>
      <c r="EI1360" s="13"/>
      <c r="ER1360">
        <f t="shared" si="2049"/>
        <v>-9.8670839279614439E-2</v>
      </c>
      <c r="ES1360">
        <f t="shared" si="2049"/>
        <v>-0.32743703463395935</v>
      </c>
      <c r="ET1360" t="e">
        <f>#REF!</f>
        <v>#REF!</v>
      </c>
      <c r="EU1360" t="e">
        <f>#REF!</f>
        <v>#REF!</v>
      </c>
      <c r="EY1360" s="28"/>
      <c r="EZ1360" s="10"/>
      <c r="FA1360" s="82" t="s">
        <v>148</v>
      </c>
      <c r="FB1360" s="13"/>
      <c r="FD1360" s="10"/>
      <c r="FE1360" s="10"/>
      <c r="FF1360" s="10"/>
      <c r="FG1360" s="10"/>
      <c r="FH1360" s="10"/>
      <c r="FI1360" s="10"/>
      <c r="FJ1360" s="80"/>
      <c r="FK1360" s="23" t="s">
        <v>149</v>
      </c>
      <c r="FO1360" s="1"/>
      <c r="FQ1360" s="80"/>
      <c r="FU1360" s="13"/>
      <c r="FV1360" s="81"/>
      <c r="FW1360" s="82" t="s">
        <v>150</v>
      </c>
      <c r="FY1360" s="13"/>
      <c r="FZ1360" s="13"/>
      <c r="GC1360" s="1"/>
      <c r="GG1360" s="1"/>
      <c r="GK1360" s="13"/>
    </row>
    <row r="1361" spans="1:197" x14ac:dyDescent="0.2">
      <c r="A1361" s="1"/>
      <c r="J1361" s="10"/>
      <c r="Q1361" s="82" t="s">
        <v>148</v>
      </c>
      <c r="R1361" s="13"/>
      <c r="T1361" s="10"/>
      <c r="U1361" s="10"/>
      <c r="V1361" s="10"/>
      <c r="W1361" s="10"/>
      <c r="X1361" s="10"/>
      <c r="Y1361" s="10"/>
      <c r="Z1361" s="80"/>
      <c r="AA1361" s="23" t="s">
        <v>149</v>
      </c>
      <c r="AE1361" s="1"/>
      <c r="AG1361" s="80"/>
      <c r="AK1361" s="13"/>
      <c r="AL1361" s="81"/>
      <c r="AM1361" s="82" t="s">
        <v>150</v>
      </c>
      <c r="AO1361" s="13"/>
      <c r="AP1361" s="13"/>
      <c r="AS1361" s="1"/>
      <c r="AW1361" s="1"/>
      <c r="BV1361" s="17">
        <f t="shared" si="2028"/>
        <v>25</v>
      </c>
      <c r="BW1361" s="17">
        <f t="shared" si="2028"/>
        <v>-30</v>
      </c>
      <c r="BX1361" s="17">
        <f t="shared" si="2028"/>
        <v>270.8</v>
      </c>
      <c r="BZ1361" s="5" t="s">
        <v>4</v>
      </c>
      <c r="CA1361" s="6" t="s">
        <v>5</v>
      </c>
      <c r="CB1361" s="7" t="s">
        <v>6</v>
      </c>
      <c r="CC1361" s="8" t="s">
        <v>1</v>
      </c>
      <c r="CD1361">
        <v>4</v>
      </c>
      <c r="CE1361" s="9" t="s">
        <v>7</v>
      </c>
      <c r="CG1361" s="90" t="s">
        <v>157</v>
      </c>
      <c r="CH1361" s="61">
        <f>CE1362-((CH1363-CE1362)/(EY1361-CW1361))*CW1361</f>
        <v>4.9539141998104315</v>
      </c>
      <c r="CI1361" s="10"/>
      <c r="CK1361" s="5" t="s">
        <v>4</v>
      </c>
      <c r="CL1361" s="6" t="s">
        <v>5</v>
      </c>
      <c r="CM1361" s="7" t="s">
        <v>6</v>
      </c>
      <c r="CN1361" s="8" t="s">
        <v>1</v>
      </c>
      <c r="CO1361" s="10"/>
      <c r="CP1361">
        <f t="shared" ref="CP1361:CQ1363" si="2052">BZ1362</f>
        <v>0.93180266183863136</v>
      </c>
      <c r="CQ1361">
        <f t="shared" si="2052"/>
        <v>-0.87956522186239505</v>
      </c>
      <c r="CR1361">
        <f>CI1365</f>
        <v>0</v>
      </c>
      <c r="CS1361">
        <f>CL1365</f>
        <v>0</v>
      </c>
      <c r="CU1361" s="17">
        <f>CU1265</f>
        <v>140</v>
      </c>
      <c r="CV1361" s="17">
        <f>CV1265</f>
        <v>15</v>
      </c>
      <c r="CW1361" s="31">
        <f>CH1268</f>
        <v>150.9200837585752</v>
      </c>
      <c r="CX1361" s="1"/>
      <c r="CY1361" s="61">
        <f t="array" ref="CY1361:CY1363">MMULT(DQ1361:DS1363,DO1361:DO1363)</f>
        <v>0.90491269794133589</v>
      </c>
      <c r="CZ1361" s="13"/>
      <c r="DA1361" s="17">
        <v>1</v>
      </c>
      <c r="DB1361">
        <v>0</v>
      </c>
      <c r="DD1361" s="73">
        <f>(DB1361^2)*(1-COS(RADIANS(CW1361+45)))+(COS(RADIANS(CW1361+45)))</f>
        <v>-0.9616452201682868</v>
      </c>
      <c r="DE1361" s="73">
        <f>(DB1361*DB1362)*(1-COS(RADIANS(CW1361+45)))-DB1363*(SIN(RADIANS(CW1361+45)))</f>
        <v>0.27429631883692357</v>
      </c>
      <c r="DF1361" s="73">
        <f>(DB1361*DB1363)*(1-COS(RADIANS(CW1361+45)))+DB1362*(SIN(RADIANS(CW1361+45)))</f>
        <v>0</v>
      </c>
      <c r="DG1361" s="10"/>
      <c r="DH1361">
        <f t="array" ref="DH1361:DH1363">MMULT(DD1361:DF1363,DA1361:DA1363)</f>
        <v>-0.9616452201682868</v>
      </c>
      <c r="DI1361" s="23">
        <f>COS(RADIANS('[1]Biaxial Input'!$F$21))</f>
        <v>-0.9975640502598242</v>
      </c>
      <c r="DK1361" s="30">
        <f>(DI1361^2)*(1-COS(RADIANS(CV1361)))+(COS(RADIANS(CV1361)))</f>
        <v>0.99983419624187875</v>
      </c>
      <c r="DL1361" s="30">
        <f>(DI1361*DI1362)*(1-COS(RADIANS(CV1361)))-DI1363*(SIN(RADIANS(CV1361)))</f>
        <v>-2.3711042090011594E-3</v>
      </c>
      <c r="DM1361" s="30">
        <f>(DI1361*DI1363)*(1-COS(RADIANS(CV1361)))+DI1362*(SIN(RADIANS(CV1361)))</f>
        <v>1.8054303924173627E-2</v>
      </c>
      <c r="DO1361">
        <f t="array" ref="DO1361:DO1363">MMULT(DK1361:DM1363,DH1361:DH1363)</f>
        <v>-0.96083539062069589</v>
      </c>
      <c r="DQ1361" s="28">
        <f>(DB1361^2)*(1-COS(RADIANS(CU1361)))+(COS(RADIANS(CU1361)))</f>
        <v>-0.7660444431189779</v>
      </c>
      <c r="DR1361" s="28">
        <f>(DB1361*DB1362)*(1-COS(RADIANS(CU1361)))-DB1363*(SIN(RADIANS(CU1361)))</f>
        <v>-0.64278760968653947</v>
      </c>
      <c r="DS1361" s="28">
        <f>(DB1361*DB1363)*(1-COS(RADIANS(CU1361)))+DB1362*(SIN(RADIANS(CU1361)))</f>
        <v>0</v>
      </c>
      <c r="DU1361" s="61">
        <f t="array" ref="DU1361:DU1363">MMULT(DQ1361:DS1363,EE1361:EE1363)</f>
        <v>-0.38575675178194013</v>
      </c>
      <c r="DV1361" s="13"/>
      <c r="DW1361" s="17">
        <v>1</v>
      </c>
      <c r="DX1361">
        <v>0</v>
      </c>
      <c r="DZ1361" s="73">
        <f>(DB1361^2)*(1-COS(RADIANS(CW1361-45)))+(COS(RADIANS(CW1361-45)))</f>
        <v>-0.2742963188369234</v>
      </c>
      <c r="EA1361" s="73">
        <f>(DB1361*DB1362)*(1-COS(RADIANS(CW1361-45)))-DB1363*(SIN(RADIANS(CW1361-45)))</f>
        <v>-0.9616452201682868</v>
      </c>
      <c r="EB1361" s="73">
        <f>(DB1361*DB1363)*(1-COS(RADIANS(CW1361-45)))+DB1362*(SIN(RADIANS(CW1361-45)))</f>
        <v>0</v>
      </c>
      <c r="EC1361" s="10"/>
      <c r="ED1361">
        <f t="array" ref="ED1361:ED1363">MMULT(DZ1361:EB1363,DA1361:DA1363)</f>
        <v>-0.2742963188369234</v>
      </c>
      <c r="EE1361" s="1">
        <f t="array" ref="EE1361:EE1363">MMULT(DK1361:DM1363,ED1361:ED1363)</f>
        <v>-0.27653100050552831</v>
      </c>
      <c r="EG1361">
        <f>CY1361+DU1361</f>
        <v>0.51915594615939575</v>
      </c>
      <c r="EH1361">
        <f>EG1361/(SQRT(EG1361^2+EG1362^2+EG1363^2))</f>
        <v>0.36709869002262685</v>
      </c>
      <c r="EJ1361">
        <f>Q1361+AM1361</f>
        <v>0</v>
      </c>
      <c r="EK1361">
        <f>EJ1361/(SQRT(EJ1361^2+EJ1362^2+EJ1363^2))</f>
        <v>0</v>
      </c>
      <c r="EM1361" s="23">
        <f>CY1362*DU1363-CY1363*DU1362</f>
        <v>0.17979081611467088</v>
      </c>
      <c r="EO1361" s="15">
        <v>4</v>
      </c>
      <c r="EP1361" s="9" t="s">
        <v>7</v>
      </c>
      <c r="EW1361" s="17">
        <f>CU1361</f>
        <v>140</v>
      </c>
      <c r="EX1361" s="17">
        <f>CV1361</f>
        <v>15</v>
      </c>
      <c r="EY1361" s="31">
        <f>1+CW1361</f>
        <v>151.9200837585752</v>
      </c>
      <c r="EZ1361" s="10"/>
      <c r="FA1361" s="61">
        <f t="array" ref="FA1361:FA1363">MMULT(FS1361:FU1363,FQ1361:FQ1363)</f>
        <v>0.91150725897242102</v>
      </c>
      <c r="FB1361" s="13">
        <f>BW1362</f>
        <v>-40</v>
      </c>
      <c r="FC1361" s="17">
        <v>1</v>
      </c>
      <c r="FD1361">
        <v>0</v>
      </c>
      <c r="FF1361" s="73">
        <f>(FD1361^2)*(1-COS(RADIANS(EY1361+45)))+(COS(RADIANS(EY1361+45)))</f>
        <v>-0.95671162610282934</v>
      </c>
      <c r="FG1361" s="73">
        <f>(FD1361*FD1362)*(1-COS(RADIANS(EY1361+45)))-FD1363*(SIN(RADIANS(EY1361+45)))</f>
        <v>0.29103756540982839</v>
      </c>
      <c r="FH1361" s="73">
        <f>(FD1361*FD1363)*(1-COS(RADIANS(EY1361+45)))+FD1362*(SIN(RADIANS(EY1361+45)))</f>
        <v>0</v>
      </c>
      <c r="FI1361" s="10"/>
      <c r="FJ1361">
        <f t="array" ref="FJ1361:FJ1363">MMULT(FF1361:FH1363,FC1361:FC1363)</f>
        <v>-0.95671162610282934</v>
      </c>
      <c r="FK1361" s="23">
        <f>COS(RADIANS(176))</f>
        <v>-0.9975640502598242</v>
      </c>
      <c r="FM1361" s="30">
        <f>(FK1361^2)*(1-COS(RADIANS(EX1361)))+(COS(RADIANS(EX1361)))</f>
        <v>0.99983419624187875</v>
      </c>
      <c r="FN1361" s="30">
        <f>(FK1361*FK1362)*(1-COS(RADIANS(EX1361)))-FK1363*(SIN(RADIANS(EX1361)))</f>
        <v>-2.3711042090011594E-3</v>
      </c>
      <c r="FO1361" s="30">
        <f>(FK1361*FK1363)*(1-COS(RADIANS(EX1361)))+FK1362*(SIN(RADIANS(EX1361)))</f>
        <v>1.8054303924173627E-2</v>
      </c>
      <c r="FQ1361">
        <f t="array" ref="FQ1361:FQ1363">MMULT(FM1361:FO1363,FJ1361:FJ1363)</f>
        <v>-0.95586291932346257</v>
      </c>
      <c r="FS1361" s="28">
        <f>(FD1361^2)*(1-COS(RADIANS(EW1361)))+(COS(RADIANS(EW1361)))</f>
        <v>-0.7660444431189779</v>
      </c>
      <c r="FT1361" s="28">
        <f>(FD1361*FD1362)*(1-COS(RADIANS(EW1361)))-FD1363*(SIN(RADIANS(EW1361)))</f>
        <v>-0.64278760968653947</v>
      </c>
      <c r="FU1361" s="28">
        <f>(FD1361*FD1363)*(1-COS(RADIANS(EW1361)))+FD1362*(SIN(RADIANS(EW1361)))</f>
        <v>0</v>
      </c>
      <c r="FW1361" s="61">
        <f t="array" ref="FW1361:FW1363">MMULT(FS1361:FU1363,GG1361:GG1363)</f>
        <v>-0.36990509496545804</v>
      </c>
      <c r="FX1361" s="13">
        <f>BX1362</f>
        <v>259.10000000000002</v>
      </c>
      <c r="FY1361" s="17">
        <v>1</v>
      </c>
      <c r="FZ1361">
        <v>0</v>
      </c>
      <c r="GB1361" s="73">
        <f>(FD1361^2)*(1-COS(RADIANS(EY1361-45)))+(COS(RADIANS(EY1361-45)))</f>
        <v>-0.29103756540982845</v>
      </c>
      <c r="GC1361" s="73">
        <f>(FD1361*FD1362)*(1-COS(RADIANS(EY1361-45)))-FD1363*(SIN(RADIANS(EY1361-45)))</f>
        <v>-0.95671162610282934</v>
      </c>
      <c r="GD1361" s="73">
        <f>(FD1361*FD1363)*(1-COS(RADIANS(EY1361-45)))+FD1362*(SIN(RADIANS(EY1361-45)))</f>
        <v>0</v>
      </c>
      <c r="GE1361" s="10"/>
      <c r="GF1361">
        <f t="array" ref="GF1361:GF1363">MMULT(GB1361:GD1363,FC1361:FC1363)</f>
        <v>-0.29103756540982845</v>
      </c>
      <c r="GG1361" s="1">
        <f t="array" ref="GG1361:GG1363">MMULT(FM1361:FO1363,GF1361:GF1363)</f>
        <v>-0.29325777325118185</v>
      </c>
      <c r="GI1361">
        <f>FA1361+FW1361</f>
        <v>0.54160216400696304</v>
      </c>
      <c r="GJ1361">
        <f>GI1361/(SQRT(GI1361^2+GI1362^2+GI1363^2))</f>
        <v>0.38297056287463221</v>
      </c>
      <c r="GL1361" t="e">
        <f>CH1362+DC1361</f>
        <v>#VALUE!</v>
      </c>
      <c r="GM1361" t="e">
        <f>GL1361/(SQRT(GL1361^2+GL1362^2+GL1363^2))</f>
        <v>#VALUE!</v>
      </c>
      <c r="GO1361" s="27">
        <f>FA1362*FW1363-FA1363*FW1362</f>
        <v>0.1797908161146709</v>
      </c>
    </row>
    <row r="1362" spans="1:197" x14ac:dyDescent="0.2">
      <c r="A1362" s="1"/>
      <c r="E1362" s="5" t="s">
        <v>4</v>
      </c>
      <c r="F1362" s="6" t="s">
        <v>5</v>
      </c>
      <c r="G1362" s="7" t="s">
        <v>6</v>
      </c>
      <c r="H1362" s="8" t="s">
        <v>1</v>
      </c>
      <c r="I1362">
        <v>7</v>
      </c>
      <c r="J1362" s="9" t="s">
        <v>7</v>
      </c>
      <c r="K1362">
        <v>7</v>
      </c>
      <c r="L1362" s="10"/>
      <c r="M1362" s="17">
        <f>A1338</f>
        <v>20</v>
      </c>
      <c r="N1362" s="17">
        <f>B1338</f>
        <v>30</v>
      </c>
      <c r="O1362" s="17">
        <f>C1338</f>
        <v>177.5</v>
      </c>
      <c r="Q1362" s="61">
        <f t="array" ref="Q1362:Q1364">MMULT(AI1362:AK1364,AG1362:AG1364)</f>
        <v>-0.48853553065825783</v>
      </c>
      <c r="R1362" s="13"/>
      <c r="S1362" s="17">
        <v>1</v>
      </c>
      <c r="T1362">
        <v>0</v>
      </c>
      <c r="V1362" s="73">
        <f>(T1362^2)*(1-COS(RADIANS(O1362+45)))+(COS(RADIANS(O1362+45)))</f>
        <v>-0.73727733681012408</v>
      </c>
      <c r="W1362" s="73">
        <f>(T1362*T1363)*(1-COS(RADIANS(O1362+45)))-T1364*(SIN(RADIANS(O1362+45)))</f>
        <v>0.67559020761566013</v>
      </c>
      <c r="X1362" s="73">
        <f>(T1362*T1364)*(1-COS(RADIANS(O1362+45)))+T1363*(SIN(RADIANS(O1362+45)))</f>
        <v>0</v>
      </c>
      <c r="Y1362" s="10"/>
      <c r="Z1362">
        <f t="array" ref="Z1362:Z1364">MMULT(V1362:X1364,S1362:S1364)</f>
        <v>-0.73727733681012408</v>
      </c>
      <c r="AA1362" s="23">
        <f>COS(RADIANS('[1]Biaxial Input'!$F$21))</f>
        <v>-0.9975640502598242</v>
      </c>
      <c r="AC1362" s="30">
        <f>(AA1362^2)*(1-COS(RADIANS(N1362)))+(COS(RADIANS(N1362)))</f>
        <v>0.99934808421962718</v>
      </c>
      <c r="AD1362" s="30">
        <f>(AA1362*AA1363)*(1-COS(RADIANS(N1362)))-AA1364*(SIN(RADIANS(N1362)))</f>
        <v>-9.3228300025961861E-3</v>
      </c>
      <c r="AE1362" s="30">
        <f>(AA1362*AA1364)*(1-COS(RADIANS(N1362)))+AA1363*(SIN(RADIANS(N1362)))</f>
        <v>3.4878236872062755E-2</v>
      </c>
      <c r="AG1362">
        <f t="array" ref="AG1362:AG1364">MMULT(AC1362:AE1364,Z1362:Z1364)</f>
        <v>-0.73049828142272688</v>
      </c>
      <c r="AI1362" s="28">
        <f>(T1362^2)*(1-COS(RADIANS(M1362)))+(COS(RADIANS(M1362)))</f>
        <v>0.93969262078590843</v>
      </c>
      <c r="AJ1362" s="28">
        <f>(T1362*T1363)*(1-COS(RADIANS(M1362)))-T1364*(SIN(RADIANS(M1362)))</f>
        <v>-0.34202014332566871</v>
      </c>
      <c r="AK1362" s="28">
        <f>(T1362*T1364)*(1-COS(RADIANS(M1362)))+T1363*(SIN(RADIANS(M1362)))</f>
        <v>0</v>
      </c>
      <c r="AM1362" s="61">
        <f t="array" ref="AM1362:AM1364">MMULT(AI1362:AK1364,AW1362:AW1364)</f>
        <v>-0.86159099769206515</v>
      </c>
      <c r="AN1362" s="13"/>
      <c r="AO1362" s="17">
        <v>1</v>
      </c>
      <c r="AP1362">
        <v>0</v>
      </c>
      <c r="AR1362" s="73">
        <f>(T1362^2)*(1-COS(RADIANS(O1362-45)))+(COS(RADIANS(O1362-45)))</f>
        <v>-0.67559020761566024</v>
      </c>
      <c r="AS1362" s="73">
        <f>(T1362*T1363)*(1-COS(RADIANS(O1362-45)))-T1364*(SIN(RADIANS(O1362-45)))</f>
        <v>-0.73727733681012408</v>
      </c>
      <c r="AT1362" s="73">
        <f>(T1362*T1364)*(1-COS(RADIANS(O1362-45)))+T1363*(SIN(RADIANS(O1362-45)))</f>
        <v>0</v>
      </c>
      <c r="AU1362" s="10"/>
      <c r="AV1362">
        <f t="array" ref="AV1362:AV1364">MMULT(AR1362:AT1364,S1362:S1364)</f>
        <v>-0.67559020761566024</v>
      </c>
      <c r="AW1362" s="1">
        <f t="array" ref="AW1362:AW1364">MMULT(AC1362:AE1364,AV1362:AV1364)</f>
        <v>-0.68202329097409797</v>
      </c>
      <c r="BV1362" s="17">
        <f t="shared" si="2028"/>
        <v>40</v>
      </c>
      <c r="BW1362" s="17">
        <f t="shared" si="2028"/>
        <v>-40</v>
      </c>
      <c r="BX1362" s="17">
        <f t="shared" si="2028"/>
        <v>259.10000000000002</v>
      </c>
      <c r="BY1362" t="s">
        <v>8</v>
      </c>
      <c r="BZ1362" s="5">
        <f t="shared" ref="BZ1362:CA1364" si="2053">BZ1357</f>
        <v>0.93180266183863136</v>
      </c>
      <c r="CA1362" s="6">
        <f t="shared" si="2053"/>
        <v>-0.87956522186239505</v>
      </c>
      <c r="CB1362" s="7">
        <f>CY1361</f>
        <v>0.90491269794133589</v>
      </c>
      <c r="CC1362" s="8">
        <f>DU1361</f>
        <v>-0.38575675178194013</v>
      </c>
      <c r="CE1362" s="9">
        <f>((SUMPRODUCT(CB1362:CB1364,BZ1362:BZ1364))*(SUMPRODUCT(CB1362:CB1364,CA1362:CA1364)))-((SUMPRODUCT(CC1362:CC1364,BZ1362:BZ1364))*(SUMPRODUCT(CC1362:CC1364,CA1362:CA1364)))</f>
        <v>-4.9960036108132044E-16</v>
      </c>
      <c r="CG1362">
        <v>1</v>
      </c>
      <c r="CH1362" t="s">
        <v>161</v>
      </c>
      <c r="CI1362" s="67"/>
      <c r="CJ1362" s="1" t="s">
        <v>8</v>
      </c>
      <c r="CK1362" s="5">
        <f t="shared" ref="CK1362:CL1364" si="2054">BZ1362</f>
        <v>0.93180266183863136</v>
      </c>
      <c r="CL1362" s="6">
        <f t="shared" si="2054"/>
        <v>-0.87956522186239505</v>
      </c>
      <c r="CM1362" s="7">
        <f>FA1361</f>
        <v>0.91150725897242102</v>
      </c>
      <c r="CN1362" s="8">
        <f>FW1361</f>
        <v>-0.36990509496545804</v>
      </c>
      <c r="CO1362" s="10"/>
      <c r="CP1362">
        <f t="shared" si="2052"/>
        <v>0.3492962422733713</v>
      </c>
      <c r="CQ1362">
        <f t="shared" si="2052"/>
        <v>-0.34518112468713447</v>
      </c>
      <c r="CR1362">
        <f>CJ1365</f>
        <v>0</v>
      </c>
      <c r="CS1362">
        <f>CM1365</f>
        <v>0</v>
      </c>
      <c r="CW1362" s="28"/>
      <c r="CX1362" s="1"/>
      <c r="CY1362" s="61">
        <v>-0.41636155212364201</v>
      </c>
      <c r="DA1362" s="17">
        <v>0</v>
      </c>
      <c r="DB1362">
        <v>0</v>
      </c>
      <c r="DD1362" s="73">
        <f>(DB1361*DB1362)*(1-COS(RADIANS(CW1361+45)))+DB1363*(SIN(RADIANS(CW1361+45)))</f>
        <v>-0.27429631883692357</v>
      </c>
      <c r="DE1362" s="73">
        <f>(DB1362^2)*(1-COS(RADIANS(CW1361+45)))+(COS(RADIANS(CW1361+45)))</f>
        <v>-0.9616452201682868</v>
      </c>
      <c r="DF1362" s="73">
        <f>(DB1362*DB1363)*(1-COS(RADIANS(CW1361+45)))-DB1361*(SIN(RADIANS(CW1361+45)))</f>
        <v>0</v>
      </c>
      <c r="DG1362" s="10"/>
      <c r="DH1362">
        <v>-0.27429631883692357</v>
      </c>
      <c r="DI1362" s="23">
        <f>SIN(RADIANS('[1]Biaxial Input'!$F$21))*(COS(RADIANS(0)))</f>
        <v>6.9756473744125524E-2</v>
      </c>
      <c r="DK1362" s="30">
        <f>(DI1361*DI1362)*(1-COS(RADIANS(CV1361)))+DI1363*(SIN(RADIANS(CV1361)))</f>
        <v>-2.3711042090011594E-3</v>
      </c>
      <c r="DL1362" s="30">
        <f>(DI1362^2)*(1-COS(RADIANS(CV1361)))+(COS(RADIANS(CV1361)))</f>
        <v>0.96609163004718956</v>
      </c>
      <c r="DM1362" s="30">
        <f>(DI1362*DI1363)*(1-COS(RADIANS(CV1361)))-DI1361*(SIN(RADIANS(CV1361)))</f>
        <v>0.25818857491685071</v>
      </c>
      <c r="DO1362">
        <v>-0.26271521675200021</v>
      </c>
      <c r="DQ1362" s="28">
        <f>(DB1361*DB1362)*(1-COS(RADIANS(CU1361)))+DB1363*(SIN(RADIANS(CU1361)))</f>
        <v>0.64278760968653947</v>
      </c>
      <c r="DR1362" s="28">
        <f>(DB1362^2)*(1-COS(RADIANS(CU1361)))+(COS(RADIANS(CU1361)))</f>
        <v>-0.7660444431189779</v>
      </c>
      <c r="DS1362" s="28">
        <f>(DB1362*DB1363)*(1-COS(RADIANS(CU1361)))-DB1361*(SIN(RADIANS(CU1361)))</f>
        <v>0</v>
      </c>
      <c r="DU1362" s="61">
        <v>-0.88993286115559878</v>
      </c>
      <c r="DW1362" s="17">
        <v>0</v>
      </c>
      <c r="DX1362">
        <v>0</v>
      </c>
      <c r="DZ1362" s="73">
        <f>(DB1361*DB1362)*(1-COS(RADIANS(CW1361-45)))+DB1363*(SIN(RADIANS(CW1361-45)))</f>
        <v>0.9616452201682868</v>
      </c>
      <c r="EA1362" s="73">
        <f>(DB1362^2)*(1-COS(RADIANS(CW1361-45)))+(COS(RADIANS(CW1361-45)))</f>
        <v>-0.2742963188369234</v>
      </c>
      <c r="EB1362" s="73">
        <f>(DB1362*DB1363)*(1-COS(RADIANS(CW1361-45)))-DB1361*(SIN(RADIANS(CW1361-45)))</f>
        <v>0</v>
      </c>
      <c r="EC1362" s="10"/>
      <c r="ED1362">
        <v>0.9616452201682868</v>
      </c>
      <c r="EE1362" s="1">
        <v>0.92968778343557634</v>
      </c>
      <c r="EG1362">
        <f>CY1362+DU1362</f>
        <v>-1.3062944132792409</v>
      </c>
      <c r="EH1362">
        <f>EG1362/(SQRT(EG1361^2+EG1362^2+EG1363^2))</f>
        <v>-0.92368963785585356</v>
      </c>
      <c r="EJ1362">
        <f>Q1362+AM1362</f>
        <v>-1.350126528350323</v>
      </c>
      <c r="EK1362">
        <f>EJ1362/(SQRT(EJ1361^2+EJ1362^2+EJ1363^2))</f>
        <v>-0.95476540670950516</v>
      </c>
      <c r="EM1362" s="23">
        <f>CY1363*DU1361-CY1361*DU1363</f>
        <v>0.18617884022788755</v>
      </c>
      <c r="EP1362" s="9">
        <f>((SUMPRODUCT(CM1362:CM1364,BZ1362:BZ1364))*(SUMPRODUCT(CM1362:CM1364,CA1362:CA1364)))-((SUMPRODUCT(CN1362:CN1364,BZ1362:BZ1364))*(SUMPRODUCT(CN1362:CN1364,CA1362:CA1364)))</f>
        <v>-3.2824751195707103E-2</v>
      </c>
      <c r="EY1362" s="28"/>
      <c r="EZ1362" s="10"/>
      <c r="FA1362" s="61">
        <v>-0.40076666824777912</v>
      </c>
      <c r="FB1362" s="13">
        <f>BW1363</f>
        <v>-45</v>
      </c>
      <c r="FC1362" s="17">
        <v>0</v>
      </c>
      <c r="FD1362">
        <v>0</v>
      </c>
      <c r="FF1362" s="73">
        <f>(FD1361*FD1362)*(1-COS(RADIANS(EY1361+45)))+FD1363*(SIN(RADIANS(EY1361+45)))</f>
        <v>-0.29103756540982839</v>
      </c>
      <c r="FG1362" s="73">
        <f>(FD1362^2)*(1-COS(RADIANS(EY1361+45)))+(COS(RADIANS(EY1361+45)))</f>
        <v>-0.95671162610282934</v>
      </c>
      <c r="FH1362" s="73">
        <f>(FD1362*FD1363)*(1-COS(RADIANS(EY1361+45)))-FD1361*(SIN(RADIANS(EY1361+45)))</f>
        <v>0</v>
      </c>
      <c r="FI1362" s="10"/>
      <c r="FJ1362">
        <v>-0.29103756540982839</v>
      </c>
      <c r="FK1362" s="23">
        <f>SIN(RADIANS(176))*(COS(RADIANS(0)))</f>
        <v>6.9756473744125524E-2</v>
      </c>
      <c r="FM1362" s="30">
        <f>(FK1361*FK1362)*(1-COS(RADIANS(EX1361)))+FK1363*(SIN(RADIANS(EX1361)))</f>
        <v>-2.3711042090011594E-3</v>
      </c>
      <c r="FN1362" s="30">
        <f>(FK1362^2)*(1-COS(RADIANS(EX1361)))+(COS(RADIANS(EX1361)))</f>
        <v>0.96609163004718956</v>
      </c>
      <c r="FO1362" s="30">
        <f>(FK1362*FK1363)*(1-COS(RADIANS(EX1361)))-FK1361*(SIN(RADIANS(EX1361)))</f>
        <v>0.25818857491685071</v>
      </c>
      <c r="FQ1362">
        <v>-0.27890049300829389</v>
      </c>
      <c r="FS1362" s="28">
        <f>(FD1361*FD1362)*(1-COS(RADIANS(EW1361)))+FD1363*(SIN(RADIANS(EW1361)))</f>
        <v>0.64278760968653947</v>
      </c>
      <c r="FT1362" s="28">
        <f>(FD1362^2)*(1-COS(RADIANS(EW1361)))+(COS(RADIANS(EW1361)))</f>
        <v>-0.7660444431189779</v>
      </c>
      <c r="FU1362" s="28">
        <f>(FD1362*FD1363)*(1-COS(RADIANS(EW1361)))-FD1361*(SIN(RADIANS(EW1361)))</f>
        <v>0</v>
      </c>
      <c r="FW1362" s="61">
        <v>-0.89706383110287846</v>
      </c>
      <c r="FX1362" s="13">
        <f>BX1363</f>
        <v>243.3</v>
      </c>
      <c r="FY1362" s="17">
        <v>0</v>
      </c>
      <c r="FZ1362">
        <v>0</v>
      </c>
      <c r="GB1362" s="73">
        <f>(FD1361*FD1362)*(1-COS(RADIANS(EY1361-45)))+FD1363*(SIN(RADIANS(EY1361-45)))</f>
        <v>0.95671162610282934</v>
      </c>
      <c r="GC1362" s="73">
        <f>(FD1362^2)*(1-COS(RADIANS(EY1361-45)))+(COS(RADIANS(EY1361-45)))</f>
        <v>-0.29103756540982845</v>
      </c>
      <c r="GD1362" s="73">
        <f>(FD1362*FD1363)*(1-COS(RADIANS(EY1361-45)))-FD1361*(SIN(RADIANS(EY1361-45)))</f>
        <v>0</v>
      </c>
      <c r="GE1362" s="10"/>
      <c r="GF1362">
        <v>0.95671162610282934</v>
      </c>
      <c r="GG1362" s="1">
        <v>0.92496117474310047</v>
      </c>
      <c r="GI1362">
        <f>FA1362+FW1362</f>
        <v>-1.2978304993506575</v>
      </c>
      <c r="GJ1362">
        <f>GI1362/(SQRT(GI1361^2+GI1362^2+GI1363^2))</f>
        <v>-0.917704746921573</v>
      </c>
      <c r="GL1362">
        <f>CH1363+DC1362</f>
        <v>-3.2824751195707103E-2</v>
      </c>
      <c r="GM1362" t="e">
        <f>GL1362/(SQRT(GL1361^2+GL1362^2+GL1363^2))</f>
        <v>#VALUE!</v>
      </c>
      <c r="GO1362" s="27">
        <f>FA1363*FW1361-FA1361*FW1363</f>
        <v>0.18617884022788755</v>
      </c>
    </row>
    <row r="1363" spans="1:197" x14ac:dyDescent="0.2">
      <c r="A1363" s="1"/>
      <c r="D1363" t="s">
        <v>8</v>
      </c>
      <c r="E1363" s="5">
        <f t="shared" ref="E1363:F1365" si="2055">E1358</f>
        <v>0.93180233653995126</v>
      </c>
      <c r="F1363" s="6">
        <f t="shared" si="2055"/>
        <v>-0.87956563998417769</v>
      </c>
      <c r="G1363" s="7">
        <f>Q1362</f>
        <v>-0.48853553065825783</v>
      </c>
      <c r="H1363" s="8">
        <f>AM1362</f>
        <v>-0.86159099769206515</v>
      </c>
      <c r="J1363" s="9">
        <f>((SUMPRODUCT(G1363:G1365,E1363:E1365))*(SUMPRODUCT(G1363:(G1365),F1363:F1365)))-((SUMPRODUCT(H1363:H1365,E1363:E1365))*(SUMPRODUCT(H1363:H1365,F1363:F1365)))</f>
        <v>2.4331427754981094E-2</v>
      </c>
      <c r="Q1363" s="61">
        <v>-0.79359375045049751</v>
      </c>
      <c r="S1363" s="17">
        <v>0</v>
      </c>
      <c r="T1363">
        <v>0</v>
      </c>
      <c r="V1363" s="73">
        <f>(T1362*T1363)*(1-COS(RADIANS(O1362+45)))+T1364*(SIN(RADIANS(O1362+45)))</f>
        <v>-0.67559020761566013</v>
      </c>
      <c r="W1363" s="73">
        <f>(T1363^2)*(1-COS(RADIANS(O1362+45)))+(COS(RADIANS(O1362+45)))</f>
        <v>-0.73727733681012408</v>
      </c>
      <c r="X1363" s="73">
        <f>(T1363*T1364)*(1-COS(RADIANS(O1362+45)))-T1362*(SIN(RADIANS(O1362+45)))</f>
        <v>0</v>
      </c>
      <c r="Y1363" s="10"/>
      <c r="Z1363">
        <v>-0.67559020761566013</v>
      </c>
      <c r="AA1363" s="23">
        <f>SIN(RADIANS('[1]Biaxial Input'!$F$21))*(COS(RADIANS(0)))</f>
        <v>6.9756473744125524E-2</v>
      </c>
      <c r="AC1363" s="30">
        <f>(AA1362*AA1363)*(1-COS(RADIANS(N1362)))+AA1364*(SIN(RADIANS(N1362)))</f>
        <v>-9.3228300025961861E-3</v>
      </c>
      <c r="AD1363" s="30">
        <f>(AA1363^2)*(1-COS(RADIANS(N1362)))+(COS(RADIANS(N1362)))</f>
        <v>0.86667731956481153</v>
      </c>
      <c r="AE1363" s="30">
        <f>(AA1363*AA1364)*(1-COS(RADIANS(N1362)))-AA1362*(SIN(RADIANS(N1362)))</f>
        <v>0.49878202512991204</v>
      </c>
      <c r="AG1363">
        <v>-0.57864519898472722</v>
      </c>
      <c r="AI1363" s="28">
        <f>(T1362*T1363)*(1-COS(RADIANS(M1362)))+T1364*(SIN(RADIANS(M1362)))</f>
        <v>0.34202014332566871</v>
      </c>
      <c r="AJ1363" s="28">
        <f>(T1363^2)*(1-COS(RADIANS(M1362)))+(COS(RADIANS(M1362)))</f>
        <v>0.93969262078590843</v>
      </c>
      <c r="AK1363" s="28">
        <f>(T1363*T1364)*(1-COS(RADIANS(M1362)))-T1362*(SIN(RADIANS(M1362)))</f>
        <v>0</v>
      </c>
      <c r="AM1363" s="61">
        <v>0.37309911180055122</v>
      </c>
      <c r="AO1363" s="17">
        <v>0</v>
      </c>
      <c r="AP1363">
        <v>0</v>
      </c>
      <c r="AR1363" s="73">
        <f>(T1362*T1363)*(1-COS(RADIANS(O1362-45)))+T1364*(SIN(RADIANS(O1362-45)))</f>
        <v>0.73727733681012408</v>
      </c>
      <c r="AS1363" s="73">
        <f>(T1363^2)*(1-COS(RADIANS(O1362-45)))+(COS(RADIANS(O1362-45)))</f>
        <v>-0.67559020761566024</v>
      </c>
      <c r="AT1363" s="73">
        <f>(T1363*T1364)*(1-COS(RADIANS(O1362-45)))-T1362*(SIN(RADIANS(O1362-45)))</f>
        <v>0</v>
      </c>
      <c r="AU1363" s="10"/>
      <c r="AV1363">
        <v>0.73727733681012408</v>
      </c>
      <c r="AW1363" s="1">
        <v>0.64527995869950061</v>
      </c>
      <c r="BV1363" s="17">
        <f t="shared" ref="BV1363:BX1364" si="2056">BV1267</f>
        <v>60</v>
      </c>
      <c r="BW1363" s="17">
        <f t="shared" si="2056"/>
        <v>-45</v>
      </c>
      <c r="BX1363" s="17">
        <f t="shared" si="2056"/>
        <v>243.3</v>
      </c>
      <c r="BY1363" t="s">
        <v>9</v>
      </c>
      <c r="BZ1363" s="5">
        <f t="shared" si="2053"/>
        <v>0.3492962422733713</v>
      </c>
      <c r="CA1363" s="6">
        <f t="shared" si="2053"/>
        <v>-0.34518112468713447</v>
      </c>
      <c r="CB1363" s="7">
        <f>CY1362</f>
        <v>-0.41636155212364201</v>
      </c>
      <c r="CC1363" s="8">
        <f>DU1362</f>
        <v>-0.88993286115559878</v>
      </c>
      <c r="CE1363" s="10"/>
      <c r="CH1363">
        <f>((SUMPRODUCT(CM1362:CM1364,CK1362:CK1364))*(SUMPRODUCT(CM1362:CM1364,CL1362:CL1364)))-((SUMPRODUCT(CN1362:CN1364,CK1362:CK1364))*(SUMPRODUCT(CN1362:CN1364,CL1362:CL1364)))</f>
        <v>-3.2824751195707103E-2</v>
      </c>
      <c r="CI1363" s="67"/>
      <c r="CJ1363" s="10" t="s">
        <v>9</v>
      </c>
      <c r="CK1363" s="5">
        <f t="shared" si="2054"/>
        <v>0.3492962422733713</v>
      </c>
      <c r="CL1363" s="6">
        <f t="shared" si="2054"/>
        <v>-0.34518112468713447</v>
      </c>
      <c r="CM1363" s="7">
        <f>FA1362</f>
        <v>-0.40076666824777912</v>
      </c>
      <c r="CN1363" s="8">
        <f>FW1362</f>
        <v>-0.89706383110287846</v>
      </c>
      <c r="CP1363">
        <f t="shared" si="2052"/>
        <v>-9.8670839279614439E-2</v>
      </c>
      <c r="CQ1363">
        <f t="shared" si="2052"/>
        <v>-0.32743703463395935</v>
      </c>
      <c r="CR1363">
        <f>CK1365</f>
        <v>0</v>
      </c>
      <c r="CS1363">
        <f>CN1365</f>
        <v>0</v>
      </c>
      <c r="CW1363" s="28"/>
      <c r="CX1363" s="1"/>
      <c r="CY1363" s="61">
        <v>8.8182010737590522E-2</v>
      </c>
      <c r="DA1363" s="17">
        <v>0</v>
      </c>
      <c r="DB1363">
        <v>1</v>
      </c>
      <c r="DD1363" s="73">
        <f>(DB1361*DB1363)*(1-COS(RADIANS(CW1361+45)))-DB1362*(SIN(RADIANS(CW1361+45)))</f>
        <v>0</v>
      </c>
      <c r="DE1363" s="73">
        <f>(DB1362*DB1363)*(1-COS(RADIANS(CW1361+45)))+DB1361*(SIN(RADIANS(CW1361+45)))</f>
        <v>0</v>
      </c>
      <c r="DF1363" s="73">
        <f>(DB1363^2)*(1-COS(RADIANS(CW1361+45)))+(COS(RADIANS(CW1361+45)))</f>
        <v>1</v>
      </c>
      <c r="DG1363" s="10"/>
      <c r="DH1363">
        <v>0</v>
      </c>
      <c r="DI1363" s="23">
        <f>SIN(RADIANS('[1]Biaxial Input'!$F$21))*SIN(RADIANS(0))</f>
        <v>0</v>
      </c>
      <c r="DK1363" s="30">
        <f>(DI1361*DI1363)*(1-COS(RADIANS(CV1361)))-DI1362*(SIN(RADIANS(CV1361)))</f>
        <v>-1.8054303924173627E-2</v>
      </c>
      <c r="DL1363" s="30">
        <f>(DI1362*DI1363)*(1-COS(RADIANS(CV1361)))+DI1361*(SIN(RADIANS(CV1361)))</f>
        <v>-0.25818857491685071</v>
      </c>
      <c r="DM1363" s="30">
        <f>(DI1363^2)*(1-COS(RADIANS(CV1361)))+(COS(RADIANS(CV1361)))</f>
        <v>0.96592582628906831</v>
      </c>
      <c r="DO1363">
        <v>8.8182010737590522E-2</v>
      </c>
      <c r="DQ1363" s="28">
        <f>(DB1361*DB1363)*(1-COS(RADIANS(CU1361)))-DB1362*(SIN(RADIANS(CU1361)))</f>
        <v>0</v>
      </c>
      <c r="DR1363" s="28">
        <f>(DB1362*DB1363)*(1-COS(RADIANS(CU1361)))+DB1361*(SIN(RADIANS(CU1361)))</f>
        <v>0</v>
      </c>
      <c r="DS1363" s="28">
        <f>(DB1363^2)*(1-COS(RADIANS(CU1361)))+(COS(RADIANS(CU1361)))</f>
        <v>1</v>
      </c>
      <c r="DU1363" s="61">
        <v>-0.24333357986528728</v>
      </c>
      <c r="DW1363" s="17">
        <v>0</v>
      </c>
      <c r="DX1363">
        <v>1</v>
      </c>
      <c r="DZ1363" s="73">
        <f>(DB1361*DB1361)*(1-COS(RADIANS(CW1361-45)))-DB1361*(SIN(RADIANS(CW1361-45)))</f>
        <v>0</v>
      </c>
      <c r="EA1363" s="73">
        <f>(DB1362*DB1363)*(1-COS(RADIANS(CW1361-45)))+DB1361*(SIN(RADIANS(CW1361-45)))</f>
        <v>0</v>
      </c>
      <c r="EB1363" s="73">
        <f>(DB1363^2)*(1-COS(RADIANS(CW1361-45)))+(COS(RADIANS(CW1361-45)))</f>
        <v>1</v>
      </c>
      <c r="EC1363" s="10"/>
      <c r="ED1363">
        <v>0</v>
      </c>
      <c r="EE1363" s="1">
        <v>-0.24333357986528728</v>
      </c>
      <c r="EG1363">
        <f>CY1363+DU1363</f>
        <v>-0.15515156912769676</v>
      </c>
      <c r="EH1363">
        <f>EG1363/(SQRT(EG1361^2+EG1362^2+EG1363^2))</f>
        <v>-0.10970872664192777</v>
      </c>
      <c r="EJ1363">
        <f>Q1363+AM1363</f>
        <v>-0.4204946386499463</v>
      </c>
      <c r="EK1363">
        <f>EJ1363/(SQRT(EJ1361^2+EJ1362^2+EJ1363^2))</f>
        <v>-0.29736008163644517</v>
      </c>
      <c r="EM1363" s="23">
        <f>CY1361*DU1362-CY1362*DU1361</f>
        <v>-0.9659258262890682</v>
      </c>
      <c r="ER1363">
        <f t="shared" ref="ER1363:ES1365" si="2057">CK1362</f>
        <v>0.93180266183863136</v>
      </c>
      <c r="ES1363">
        <f t="shared" si="2057"/>
        <v>-0.87956522186239505</v>
      </c>
      <c r="ET1363" t="e">
        <f>#REF!</f>
        <v>#REF!</v>
      </c>
      <c r="EU1363" t="e">
        <f>#REF!</f>
        <v>#REF!</v>
      </c>
      <c r="EY1363" s="28"/>
      <c r="EZ1363" s="10"/>
      <c r="FA1363" s="61">
        <v>9.2415336725884159E-2</v>
      </c>
      <c r="FB1363" s="13">
        <f>BW1364</f>
        <v>-50</v>
      </c>
      <c r="FC1363" s="17">
        <v>0</v>
      </c>
      <c r="FD1363">
        <v>1</v>
      </c>
      <c r="FF1363" s="73">
        <f>(FD1361*FD1363)*(1-COS(RADIANS(EY1361+45)))-FD1362*(SIN(RADIANS(EY1361+45)))</f>
        <v>0</v>
      </c>
      <c r="FG1363" s="73">
        <f>(FD1362*FD1363)*(1-COS(RADIANS(EY1361+45)))+FD1361*(SIN(RADIANS(EY1361+45)))</f>
        <v>0</v>
      </c>
      <c r="FH1363" s="73">
        <f>(FD1363^2)*(1-COS(RADIANS(EY1361+45)))+(COS(RADIANS(EY1361+45)))</f>
        <v>1</v>
      </c>
      <c r="FI1363" s="10"/>
      <c r="FJ1363">
        <v>0</v>
      </c>
      <c r="FK1363" s="23">
        <f>SIN(RADIANS(176))*SIN(RADIANS(0))</f>
        <v>0</v>
      </c>
      <c r="FM1363" s="30">
        <f>(FK1361*FK1363)*(1-COS(RADIANS(EX1361)))-FK1362*(SIN(RADIANS(EX1361)))</f>
        <v>-1.8054303924173627E-2</v>
      </c>
      <c r="FN1363" s="30">
        <f>(FK1362*FK1363)*(1-COS(RADIANS(EX1361)))+FK1361*(SIN(RADIANS(EX1361)))</f>
        <v>-0.25818857491685071</v>
      </c>
      <c r="FO1363" s="30">
        <f>(FK1363^2)*(1-COS(RADIANS(EX1361)))+(COS(RADIANS(EX1361)))</f>
        <v>0.96592582628906831</v>
      </c>
      <c r="FQ1363">
        <v>9.2415336725884159E-2</v>
      </c>
      <c r="FS1363" s="28">
        <f>(FD1361*FD1363)*(1-COS(RADIANS(EW1361)))-FD1362*(SIN(RADIANS(EW1361)))</f>
        <v>0</v>
      </c>
      <c r="FT1363" s="28">
        <f>(FD1362*FD1363)*(1-COS(RADIANS(EW1361)))+FD1361*(SIN(RADIANS(EW1361)))</f>
        <v>0</v>
      </c>
      <c r="FU1363" s="28">
        <f>(FD1363^2)*(1-COS(RADIANS(EW1361)))+(COS(RADIANS(EW1361)))</f>
        <v>1</v>
      </c>
      <c r="FW1363" s="61">
        <v>-0.24175753069061182</v>
      </c>
      <c r="FX1363" s="13">
        <f>BX1364</f>
        <v>268.7</v>
      </c>
      <c r="FY1363" s="17">
        <v>0</v>
      </c>
      <c r="FZ1363">
        <v>1</v>
      </c>
      <c r="GB1363" s="73">
        <f>(FD1361*FD1361)*(1-COS(RADIANS(EY1361-45)))-FD1361*(SIN(RADIANS(EY1361-45)))</f>
        <v>0</v>
      </c>
      <c r="GC1363" s="73">
        <f>(FD1362*FD1363)*(1-COS(RADIANS(EY1361-45)))+FD1361*(SIN(RADIANS(EY1361-45)))</f>
        <v>0</v>
      </c>
      <c r="GD1363" s="73">
        <f>(FD1363^2)*(1-COS(RADIANS(EY1361-45)))+(COS(RADIANS(EY1361-45)))</f>
        <v>1</v>
      </c>
      <c r="GE1363" s="10"/>
      <c r="GF1363">
        <v>0</v>
      </c>
      <c r="GG1363" s="1">
        <v>-0.24175753069061182</v>
      </c>
      <c r="GI1363">
        <f>FA1363+FW1363</f>
        <v>-0.14934219396472764</v>
      </c>
      <c r="GJ1363">
        <f>GI1363/(SQRT(GI1361^2+GI1362^2+GI1363^2))</f>
        <v>-0.1056008780697356</v>
      </c>
      <c r="GL1363" t="e">
        <f>#REF!+DC1363</f>
        <v>#REF!</v>
      </c>
      <c r="GM1363" t="e">
        <f>GL1363/(SQRT(GL1361^2+GL1362^2+GL1363^2))</f>
        <v>#REF!</v>
      </c>
      <c r="GO1363" s="27">
        <f>FA1361*FW1362-FA1362*FW1361</f>
        <v>-0.96592582628906853</v>
      </c>
    </row>
    <row r="1364" spans="1:197" x14ac:dyDescent="0.2">
      <c r="A1364" s="1"/>
      <c r="D1364" t="s">
        <v>9</v>
      </c>
      <c r="E1364" s="5">
        <f t="shared" si="2055"/>
        <v>0.34929717323698622</v>
      </c>
      <c r="F1364" s="6">
        <f t="shared" si="2055"/>
        <v>-0.34518021343056071</v>
      </c>
      <c r="G1364" s="7">
        <f t="shared" ref="G1364:G1365" si="2058">Q1363</f>
        <v>-0.79359375045049751</v>
      </c>
      <c r="H1364" s="8">
        <f t="shared" ref="H1364:H1365" si="2059">AM1363</f>
        <v>0.37309911180055122</v>
      </c>
      <c r="J1364" s="10"/>
      <c r="Q1364" s="61">
        <v>0.36268718550614382</v>
      </c>
      <c r="S1364" s="17">
        <v>0</v>
      </c>
      <c r="T1364">
        <v>1</v>
      </c>
      <c r="V1364" s="73">
        <f>(T1362*T1364)*(1-COS(RADIANS(O1362+45)))-T1363*(SIN(RADIANS(O1362+45)))</f>
        <v>0</v>
      </c>
      <c r="W1364" s="73">
        <f>(T1363*T1364)*(1-COS(RADIANS(O1362+45)))+T1362*(SIN(RADIANS(O1362+45)))</f>
        <v>0</v>
      </c>
      <c r="X1364" s="73">
        <f>(T1364^2)*(1-COS(RADIANS(O1362+45)))+(COS(RADIANS(O1362+45)))</f>
        <v>0.99999999999999989</v>
      </c>
      <c r="Y1364" s="10"/>
      <c r="Z1364">
        <v>0</v>
      </c>
      <c r="AA1364" s="23">
        <f>SIN(RADIANS('[1]Biaxial Input'!$F$21))*SIN(RADIANS(0))</f>
        <v>0</v>
      </c>
      <c r="AC1364" s="30">
        <f>(AA1362*AA1364)*(1-COS(RADIANS(N1362)))-AA1363*(SIN(RADIANS(N1362)))</f>
        <v>-3.4878236872062755E-2</v>
      </c>
      <c r="AD1364" s="30">
        <f>(AA1363*AA1364)*(1-COS(RADIANS(N1362)))+AA1362*(SIN(RADIANS(N1362)))</f>
        <v>-0.49878202512991204</v>
      </c>
      <c r="AE1364" s="30">
        <f>(AA1364^2)*(1-COS(RADIANS(N1362)))+(COS(RADIANS(N1362)))</f>
        <v>0.86602540378443871</v>
      </c>
      <c r="AG1364">
        <v>0.36268718550614382</v>
      </c>
      <c r="AI1364" s="28">
        <f>(T1362*T1364)*(1-COS(RADIANS(M1362)))-T1363*(SIN(RADIANS(M1362)))</f>
        <v>0</v>
      </c>
      <c r="AJ1364" s="28">
        <f>(T1363*T1364)*(1-COS(RADIANS(M1362)))+T1362*(SIN(RADIANS(M1362)))</f>
        <v>0</v>
      </c>
      <c r="AK1364" s="28">
        <f>(T1364^2)*(1-COS(RADIANS(M1362)))+(COS(RADIANS(M1362)))</f>
        <v>1</v>
      </c>
      <c r="AM1364" s="61">
        <v>-0.3441772878468769</v>
      </c>
      <c r="AO1364" s="17">
        <v>0</v>
      </c>
      <c r="AP1364">
        <v>1</v>
      </c>
      <c r="AR1364" s="73">
        <f>(T1362*T1362)*(1-COS(RADIANS(O1362-45)))-T1362*(SIN(RADIANS(O1362-45)))</f>
        <v>0</v>
      </c>
      <c r="AS1364" s="73">
        <f>(T1363*T1364)*(1-COS(RADIANS(O1362-45)))+T1362*(SIN(RADIANS(O1362-45)))</f>
        <v>0</v>
      </c>
      <c r="AT1364" s="73">
        <f>(T1364^2)*(1-COS(RADIANS(O1362-45)))+(COS(RADIANS(O1362-45)))</f>
        <v>1</v>
      </c>
      <c r="AU1364" s="10"/>
      <c r="AV1364">
        <v>0</v>
      </c>
      <c r="AW1364" s="1">
        <v>-0.3441772878468769</v>
      </c>
      <c r="BV1364" s="17">
        <f t="shared" si="2056"/>
        <v>30</v>
      </c>
      <c r="BW1364" s="17">
        <f t="shared" si="2056"/>
        <v>-50</v>
      </c>
      <c r="BX1364" s="17">
        <f t="shared" si="2056"/>
        <v>268.7</v>
      </c>
      <c r="BY1364" t="s">
        <v>10</v>
      </c>
      <c r="BZ1364" s="5">
        <f t="shared" si="2053"/>
        <v>-9.8670839279614439E-2</v>
      </c>
      <c r="CA1364" s="6">
        <f t="shared" si="2053"/>
        <v>-0.32743703463395935</v>
      </c>
      <c r="CB1364" s="7">
        <f>CY1363</f>
        <v>8.8182010737590522E-2</v>
      </c>
      <c r="CC1364" s="8">
        <f>DU1363</f>
        <v>-0.24333357986528728</v>
      </c>
      <c r="CE1364" s="10"/>
      <c r="CG1364" s="10" t="s">
        <v>160</v>
      </c>
      <c r="CH1364" s="10">
        <f>-CH1361*((EY1361-CW1361)/(CH1363-CE1362))</f>
        <v>150.9200837585752</v>
      </c>
      <c r="CI1364" s="67"/>
      <c r="CJ1364" s="10" t="s">
        <v>10</v>
      </c>
      <c r="CK1364" s="5">
        <f t="shared" si="2054"/>
        <v>-9.8670839279614439E-2</v>
      </c>
      <c r="CL1364" s="6">
        <f t="shared" si="2054"/>
        <v>-0.32743703463395935</v>
      </c>
      <c r="CM1364" s="7">
        <f>FA1363</f>
        <v>9.2415336725884159E-2</v>
      </c>
      <c r="CN1364" s="8">
        <f>FW1363</f>
        <v>-0.24175753069061182</v>
      </c>
      <c r="CW1364" s="28"/>
      <c r="CX1364" s="1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EE1364" s="1"/>
      <c r="EI1364" s="64">
        <f>(DEGREES(ACOS((EH1361*EK1361+EH1362*EK1362+EH1363*EK1363)/((SQRT(EH1361^2+EH1362^2+EH1363^2))*(SQRT(EK1361^2+EK1362^2+EK1363^2))))))</f>
        <v>23.860944176330545</v>
      </c>
      <c r="ER1364">
        <f t="shared" si="2057"/>
        <v>0.3492962422733713</v>
      </c>
      <c r="ES1364">
        <f t="shared" si="2057"/>
        <v>-0.34518112468713447</v>
      </c>
      <c r="ET1364" t="e">
        <f>#REF!</f>
        <v>#REF!</v>
      </c>
      <c r="EU1364" t="e">
        <f>#REF!</f>
        <v>#REF!</v>
      </c>
      <c r="EY1364" s="28"/>
      <c r="EZ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  <c r="FR1364" s="10"/>
      <c r="GG1364" s="1"/>
      <c r="GK1364" s="64" t="e">
        <f>(DEGREES(ACOS((GJ1361*GM1361+GJ1362*GM1362+GJ1363*GM1363)/((SQRT(GJ1361^2+GJ1362^2+GJ1363^2))*(SQRT(GM1361^2+GM1362^2+GM1363^2))))))</f>
        <v>#VALUE!</v>
      </c>
    </row>
    <row r="1365" spans="1:197" x14ac:dyDescent="0.2">
      <c r="A1365" s="1"/>
      <c r="D1365" t="s">
        <v>10</v>
      </c>
      <c r="E1365" s="5">
        <f t="shared" si="2055"/>
        <v>-9.8670615622576494E-2</v>
      </c>
      <c r="F1365" s="6">
        <f t="shared" si="2055"/>
        <v>-0.32743687210706163</v>
      </c>
      <c r="G1365" s="7">
        <f t="shared" si="2058"/>
        <v>0.36268718550614382</v>
      </c>
      <c r="H1365" s="8">
        <f t="shared" si="2059"/>
        <v>-0.3441772878468769</v>
      </c>
      <c r="J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W1365" s="1"/>
      <c r="BV1365" s="1"/>
      <c r="CE1365" s="10"/>
      <c r="CS1365" s="15"/>
      <c r="CW1365" s="28"/>
      <c r="CY1365" s="82" t="s">
        <v>148</v>
      </c>
      <c r="CZ1365" s="13"/>
      <c r="DB1365" s="10"/>
      <c r="DC1365" s="10"/>
      <c r="DD1365" s="10"/>
      <c r="DE1365" s="10"/>
      <c r="DF1365" s="10"/>
      <c r="DG1365" s="10"/>
      <c r="DH1365" s="80"/>
      <c r="DI1365" s="23" t="s">
        <v>149</v>
      </c>
      <c r="DM1365" s="1"/>
      <c r="DO1365" s="80"/>
      <c r="DS1365" s="13"/>
      <c r="DT1365" s="81"/>
      <c r="DU1365" s="82" t="s">
        <v>150</v>
      </c>
      <c r="DW1365" s="13"/>
      <c r="DX1365" s="13"/>
      <c r="EA1365" s="1"/>
      <c r="EE1365" s="1"/>
      <c r="ER1365">
        <f t="shared" si="2057"/>
        <v>-9.8670839279614439E-2</v>
      </c>
      <c r="ES1365">
        <f t="shared" si="2057"/>
        <v>-0.32743703463395935</v>
      </c>
      <c r="ET1365" t="e">
        <f>#REF!</f>
        <v>#REF!</v>
      </c>
      <c r="EU1365" t="e">
        <f>#REF!</f>
        <v>#REF!</v>
      </c>
      <c r="EY1365" s="28"/>
      <c r="EZ1365" s="10"/>
      <c r="FA1365" s="82" t="s">
        <v>148</v>
      </c>
      <c r="FB1365" s="13"/>
      <c r="FD1365" s="10"/>
      <c r="FE1365" s="10"/>
      <c r="FF1365" s="10"/>
      <c r="FG1365" s="10"/>
      <c r="FH1365" s="10"/>
      <c r="FI1365" s="10"/>
      <c r="FJ1365" s="80"/>
      <c r="FK1365" s="23" t="s">
        <v>149</v>
      </c>
      <c r="FO1365" s="1"/>
      <c r="FQ1365" s="80"/>
      <c r="FU1365" s="13"/>
      <c r="FV1365" s="81"/>
      <c r="FW1365" s="82" t="s">
        <v>150</v>
      </c>
      <c r="FY1365" s="13"/>
      <c r="FZ1365" s="13"/>
      <c r="GC1365" s="1"/>
      <c r="GG1365" s="1"/>
      <c r="GK1365" s="13"/>
    </row>
    <row r="1366" spans="1:197" x14ac:dyDescent="0.2">
      <c r="A1366" s="1"/>
      <c r="Q1366" s="82" t="s">
        <v>148</v>
      </c>
      <c r="R1366" s="13"/>
      <c r="T1366" s="10"/>
      <c r="U1366" s="10"/>
      <c r="V1366" s="10"/>
      <c r="W1366" s="10"/>
      <c r="X1366" s="10"/>
      <c r="Y1366" s="10"/>
      <c r="Z1366" s="80"/>
      <c r="AA1366" s="23" t="s">
        <v>149</v>
      </c>
      <c r="AE1366" s="1"/>
      <c r="AG1366" s="80"/>
      <c r="AK1366" s="13"/>
      <c r="AL1366" s="81"/>
      <c r="AM1366" s="82" t="s">
        <v>150</v>
      </c>
      <c r="AO1366" s="13"/>
      <c r="AP1366" s="13"/>
      <c r="AS1366" s="1"/>
      <c r="AW1366" s="1"/>
      <c r="BV1366" s="1"/>
      <c r="BZ1366" s="5" t="s">
        <v>4</v>
      </c>
      <c r="CA1366" s="6" t="s">
        <v>5</v>
      </c>
      <c r="CB1366" s="7" t="s">
        <v>6</v>
      </c>
      <c r="CC1366" s="8" t="s">
        <v>1</v>
      </c>
      <c r="CD1366">
        <v>5</v>
      </c>
      <c r="CE1366" s="9" t="s">
        <v>7</v>
      </c>
      <c r="CG1366" s="90" t="s">
        <v>157</v>
      </c>
      <c r="CH1366" s="61">
        <f>CE1367-((CH1368-CE1367)/(EY1366-CW1366))*CW1366</f>
        <v>6.433812205907846</v>
      </c>
      <c r="CI1366" s="10"/>
      <c r="CK1366" s="5" t="s">
        <v>4</v>
      </c>
      <c r="CL1366" s="6" t="s">
        <v>5</v>
      </c>
      <c r="CM1366" s="7" t="s">
        <v>6</v>
      </c>
      <c r="CN1366" s="8" t="s">
        <v>1</v>
      </c>
      <c r="CO1366" s="10"/>
      <c r="CP1366">
        <f t="shared" ref="CP1366:CQ1368" si="2060">BZ1367</f>
        <v>0.93180266183863136</v>
      </c>
      <c r="CQ1366">
        <f t="shared" si="2060"/>
        <v>-0.87956522186239505</v>
      </c>
      <c r="CR1366">
        <f>CI1370</f>
        <v>0</v>
      </c>
      <c r="CS1366">
        <f>CL1370</f>
        <v>0</v>
      </c>
      <c r="CU1366" s="17">
        <f>CU1270</f>
        <v>90</v>
      </c>
      <c r="CV1366" s="17">
        <f>CV1270</f>
        <v>20</v>
      </c>
      <c r="CW1366" s="31">
        <f>CH1273</f>
        <v>201.3922336271556</v>
      </c>
      <c r="CY1366" s="61">
        <f t="array" ref="CY1366:CY1368">MMULT(DQ1366:DS1368,DO1366:DO1368)</f>
        <v>0.85963656794761734</v>
      </c>
      <c r="CZ1366" s="13"/>
      <c r="DA1366" s="17">
        <v>1</v>
      </c>
      <c r="DB1366">
        <v>0</v>
      </c>
      <c r="DD1366" s="73">
        <f>(DB1366^2)*(1-COS(RADIANS(CW1366+45)))+(COS(RADIANS(CW1366+45)))</f>
        <v>-0.40047324072596074</v>
      </c>
      <c r="DE1366" s="73">
        <f>(DB1366*DB1367)*(1-COS(RADIANS(CW1366+45)))-DB1368*(SIN(RADIANS(CW1366+45)))</f>
        <v>0.9163084543222586</v>
      </c>
      <c r="DF1366" s="73">
        <f>(DB1366*DB1368)*(1-COS(RADIANS(CW1366+45)))+DB1367*(SIN(RADIANS(CW1366+45)))</f>
        <v>0</v>
      </c>
      <c r="DG1366" s="10"/>
      <c r="DH1366">
        <f t="array" ref="DH1366:DH1368">MMULT(DD1366:DF1368,DA1366:DA1368)</f>
        <v>-0.40047324072596074</v>
      </c>
      <c r="DI1366" s="23">
        <f>COS(RADIANS('[1]Biaxial Input'!$F$21))</f>
        <v>-0.9975640502598242</v>
      </c>
      <c r="DK1366" s="30">
        <f>(DI1366^2)*(1-COS(RADIANS(CV1366)))+(COS(RADIANS(CV1366)))</f>
        <v>0.99970654636555623</v>
      </c>
      <c r="DL1366" s="30">
        <f>(DI1366*DI1367)*(1-COS(RADIANS(CV1366)))-DI1368*(SIN(RADIANS(CV1366)))</f>
        <v>-4.1965824879998722E-3</v>
      </c>
      <c r="DM1366" s="30">
        <f>(DI1366*DI1368)*(1-COS(RADIANS(CV1366)))+DI1367*(SIN(RADIANS(CV1366)))</f>
        <v>2.3858119147859059E-2</v>
      </c>
      <c r="DO1366">
        <f t="array" ref="DO1366:DO1368">MMULT(DK1366:DM1368,DH1366:DH1368)</f>
        <v>-0.39651035638495724</v>
      </c>
      <c r="DQ1366" s="28">
        <f>(DB1366^2)*(1-COS(RADIANS(CU1366)))+(COS(RADIANS(CU1366)))</f>
        <v>6.1257422745431001E-17</v>
      </c>
      <c r="DR1366" s="28">
        <f>(DB1366*DB1367)*(1-COS(RADIANS(CU1366)))-DB1368*(SIN(RADIANS(CU1366)))</f>
        <v>-1</v>
      </c>
      <c r="DS1366" s="28">
        <f>(DB1366*DB1368)*(1-COS(RADIANS(CU1366)))+DB1367*(SIN(RADIANS(CU1366)))</f>
        <v>0</v>
      </c>
      <c r="DU1366" s="61">
        <f t="array" ref="DU1366:DU1368">MMULT(DQ1366:DS1368,EE1366:EE1368)</f>
        <v>-0.38028463347340757</v>
      </c>
      <c r="DV1366" s="13"/>
      <c r="DW1366" s="17">
        <v>1</v>
      </c>
      <c r="DX1366">
        <v>0</v>
      </c>
      <c r="DZ1366" s="73">
        <f>(DB1366^2)*(1-COS(RADIANS(CW1366-45)))+(COS(RADIANS(CW1366-45)))</f>
        <v>-0.9163084543222586</v>
      </c>
      <c r="EA1366" s="73">
        <f>(DB1366*DB1367)*(1-COS(RADIANS(CW1366-45)))-DB1368*(SIN(RADIANS(CW1366-45)))</f>
        <v>-0.40047324072596069</v>
      </c>
      <c r="EB1366" s="73">
        <f>(DB1366*DB1368)*(1-COS(RADIANS(CW1366-45)))+DB1367*(SIN(RADIANS(CW1366-45)))</f>
        <v>0</v>
      </c>
      <c r="EC1366" s="10"/>
      <c r="ED1366">
        <f t="array" ref="ED1366:ED1368">MMULT(DZ1366:EB1368,DA1366:DA1368)</f>
        <v>-0.9163084543222586</v>
      </c>
      <c r="EE1366" s="1">
        <f t="array" ref="EE1366:EE1368">MMULT(DK1366:DM1368,ED1366:ED1368)</f>
        <v>-0.91772017926500926</v>
      </c>
      <c r="EG1366">
        <f>CY1366+DU1366</f>
        <v>0.47935193447420976</v>
      </c>
      <c r="EH1366">
        <f>EG1366/(SQRT(EG1366^2+EG1367^2+EG1368^2))</f>
        <v>0.33895300344160328</v>
      </c>
      <c r="EJ1366">
        <f>Q1366+AM1366</f>
        <v>0</v>
      </c>
      <c r="EK1366">
        <f>EJ1366/(SQRT(EJ1366^2+EJ1367^2+EJ1368^2))</f>
        <v>0</v>
      </c>
      <c r="EM1366" s="23">
        <f>CY1367*DU1368-CY1368*DU1367</f>
        <v>0.34118699944639969</v>
      </c>
      <c r="EO1366" s="15">
        <v>5</v>
      </c>
      <c r="EP1366" s="9" t="s">
        <v>7</v>
      </c>
      <c r="EW1366" s="17">
        <f>CU1366</f>
        <v>90</v>
      </c>
      <c r="EX1366" s="17">
        <f>CV1366</f>
        <v>20</v>
      </c>
      <c r="EY1366" s="31">
        <f>1+CW1366</f>
        <v>202.3922336271556</v>
      </c>
      <c r="EZ1366" s="10"/>
      <c r="FA1366" s="61">
        <f t="array" ref="FA1366:FA1368">MMULT(FS1366:FU1368,FQ1366:FQ1368)</f>
        <v>0.866142523119807</v>
      </c>
      <c r="FB1366" s="13">
        <f>BW1367</f>
        <v>0</v>
      </c>
      <c r="FC1366" s="17">
        <v>1</v>
      </c>
      <c r="FD1366">
        <v>0</v>
      </c>
      <c r="FF1366" s="73">
        <f>(FD1366^2)*(1-COS(RADIANS(EY1366+45)))+(COS(RADIANS(EY1366+45)))</f>
        <v>-0.38442045914491157</v>
      </c>
      <c r="FG1366" s="73">
        <f>(FD1366*FD1367)*(1-COS(RADIANS(EY1366+45)))-FD1368*(SIN(RADIANS(EY1366+45)))</f>
        <v>0.92315811787083113</v>
      </c>
      <c r="FH1366" s="73">
        <f>(FD1366*FD1368)*(1-COS(RADIANS(EY1366+45)))+FD1367*(SIN(RADIANS(EY1366+45)))</f>
        <v>0</v>
      </c>
      <c r="FI1366" s="10"/>
      <c r="FJ1366">
        <f t="array" ref="FJ1366:FJ1368">MMULT(FF1366:FH1368,FC1366:FC1368)</f>
        <v>-0.38442045914491157</v>
      </c>
      <c r="FK1366" s="23">
        <f>COS(RADIANS(176))</f>
        <v>-0.9975640502598242</v>
      </c>
      <c r="FM1366" s="30">
        <f>(FK1366^2)*(1-COS(RADIANS(EX1366)))+(COS(RADIANS(EX1366)))</f>
        <v>0.99970654636555623</v>
      </c>
      <c r="FN1366" s="30">
        <f>(FK1366*FK1367)*(1-COS(RADIANS(EX1366)))-FK1368*(SIN(RADIANS(EX1366)))</f>
        <v>-4.1965824879998722E-3</v>
      </c>
      <c r="FO1366" s="30">
        <f>(FK1366*FK1368)*(1-COS(RADIANS(EX1366)))+FK1367*(SIN(RADIANS(EX1366)))</f>
        <v>2.3858119147859059E-2</v>
      </c>
      <c r="FQ1366">
        <f t="array" ref="FQ1366:FQ1368">MMULT(FM1366:FO1368,FJ1366:FJ1368)</f>
        <v>-0.38043354037290933</v>
      </c>
      <c r="FS1366" s="28">
        <f>(FD1366^2)*(1-COS(RADIANS(EW1366)))+(COS(RADIANS(EW1366)))</f>
        <v>6.1257422745431001E-17</v>
      </c>
      <c r="FT1366" s="28">
        <f>(FD1366*FD1367)*(1-COS(RADIANS(EW1366)))-FD1368*(SIN(RADIANS(EW1366)))</f>
        <v>-1</v>
      </c>
      <c r="FU1366" s="28">
        <f>(FD1366*FD1368)*(1-COS(RADIANS(EW1366)))+FD1367*(SIN(RADIANS(EW1366)))</f>
        <v>0</v>
      </c>
      <c r="FW1366" s="61">
        <f t="array" ref="FW1366:FW1368">MMULT(FS1366:FU1368,GG1366:GG1368)</f>
        <v>-0.36522398750960605</v>
      </c>
      <c r="FX1366" s="13">
        <f>BX1367</f>
        <v>0</v>
      </c>
      <c r="FY1366" s="17">
        <v>1</v>
      </c>
      <c r="FZ1366">
        <v>0</v>
      </c>
      <c r="GB1366" s="73">
        <f>(FD1366^2)*(1-COS(RADIANS(EY1366-45)))+(COS(RADIANS(EY1366-45)))</f>
        <v>-0.92315811787083135</v>
      </c>
      <c r="GC1366" s="73">
        <f>(FD1366*FD1367)*(1-COS(RADIANS(EY1366-45)))-FD1368*(SIN(RADIANS(EY1366-45)))</f>
        <v>-0.38442045914491108</v>
      </c>
      <c r="GD1366" s="73">
        <f>(FD1366*FD1368)*(1-COS(RADIANS(EY1366-45)))+FD1367*(SIN(RADIANS(EY1366-45)))</f>
        <v>0</v>
      </c>
      <c r="GE1366" s="10"/>
      <c r="GF1366">
        <f t="array" ref="GF1366:GF1368">MMULT(GB1366:GD1368,FC1366:FC1368)</f>
        <v>-0.92315811787083135</v>
      </c>
      <c r="GG1366" s="1">
        <f t="array" ref="GG1366:GG1368">MMULT(FM1366:FO1368,GF1366:GF1368)</f>
        <v>-0.92450046593285229</v>
      </c>
      <c r="GI1366">
        <f>FA1366+FW1366</f>
        <v>0.50091853561020094</v>
      </c>
      <c r="GJ1366">
        <f>GI1366/(SQRT(GI1366^2+GI1367^2+GI1368^2))</f>
        <v>0.35420289335200805</v>
      </c>
      <c r="GL1366" t="e">
        <f>CH1367+DC1366</f>
        <v>#VALUE!</v>
      </c>
      <c r="GM1366" t="e">
        <f>GL1366/(SQRT(GL1366^2+GL1367^2+GL1368^2))</f>
        <v>#VALUE!</v>
      </c>
      <c r="GO1366" s="27">
        <f>FA1367*FW1368-FA1368*FW1367</f>
        <v>0.34118699944639974</v>
      </c>
    </row>
    <row r="1367" spans="1:197" x14ac:dyDescent="0.2">
      <c r="A1367" s="1"/>
      <c r="E1367" s="5" t="s">
        <v>4</v>
      </c>
      <c r="F1367" s="6" t="s">
        <v>5</v>
      </c>
      <c r="G1367" s="7" t="s">
        <v>6</v>
      </c>
      <c r="H1367" s="8" t="s">
        <v>1</v>
      </c>
      <c r="I1367">
        <v>8</v>
      </c>
      <c r="J1367" s="9" t="s">
        <v>7</v>
      </c>
      <c r="K1367">
        <v>8</v>
      </c>
      <c r="L1367" s="10"/>
      <c r="M1367" s="17">
        <f>A1339</f>
        <v>40</v>
      </c>
      <c r="N1367" s="17">
        <f>B1339</f>
        <v>35</v>
      </c>
      <c r="O1367" s="17">
        <f>C1339</f>
        <v>250.5</v>
      </c>
      <c r="Q1367" s="61">
        <f t="array" ref="Q1367:Q1369">MMULT(AI1367:AK1369,AG1367:AG1369)</f>
        <v>0.81744266817451494</v>
      </c>
      <c r="R1367" s="13"/>
      <c r="S1367" s="17">
        <v>1</v>
      </c>
      <c r="T1367">
        <v>0</v>
      </c>
      <c r="V1367" s="73">
        <f>(T1367^2)*(1-COS(RADIANS(O1367+45)))+(COS(RADIANS(O1367+45)))</f>
        <v>0.4305110968082948</v>
      </c>
      <c r="W1367" s="73">
        <f>(T1367*T1368)*(1-COS(RADIANS(O1367+45)))-T1369*(SIN(RADIANS(O1367+45)))</f>
        <v>0.90258528434986074</v>
      </c>
      <c r="X1367" s="73">
        <f>(T1367*T1369)*(1-COS(RADIANS(O1367+45)))+T1368*(SIN(RADIANS(O1367+45)))</f>
        <v>0</v>
      </c>
      <c r="Y1367" s="10"/>
      <c r="Z1367">
        <f t="array" ref="Z1367:Z1369">MMULT(V1367:X1369,S1367:S1369)</f>
        <v>0.4305110968082948</v>
      </c>
      <c r="AA1367" s="23">
        <f>COS(RADIANS('[1]Biaxial Input'!$F$21))</f>
        <v>-0.9975640502598242</v>
      </c>
      <c r="AC1367" s="30">
        <f>(AA1367^2)*(1-COS(RADIANS(N1367)))+(COS(RADIANS(N1367)))</f>
        <v>0.99912000006339641</v>
      </c>
      <c r="AD1367" s="30">
        <f>(AA1367*AA1368)*(1-COS(RADIANS(N1367)))-AA1369*(SIN(RADIANS(N1367)))</f>
        <v>-1.2584585399294834E-2</v>
      </c>
      <c r="AE1367" s="30">
        <f>(AA1367*AA1369)*(1-COS(RADIANS(N1367)))+AA1368*(SIN(RADIANS(N1367)))</f>
        <v>4.0010669622570827E-2</v>
      </c>
      <c r="AG1367">
        <f t="array" ref="AG1367:AG1369">MMULT(AC1367:AE1369,Z1367:Z1369)</f>
        <v>0.44149090866144403</v>
      </c>
      <c r="AI1367" s="28">
        <f>(T1367^2)*(1-COS(RADIANS(M1367)))+(COS(RADIANS(M1367)))</f>
        <v>0.76604444311897801</v>
      </c>
      <c r="AJ1367" s="28">
        <f>(T1367*T1368)*(1-COS(RADIANS(M1367)))-T1369*(SIN(RADIANS(M1367)))</f>
        <v>-0.64278760968653925</v>
      </c>
      <c r="AK1367" s="28">
        <f>(T1367*T1369)*(1-COS(RADIANS(M1367)))+T1368*(SIN(RADIANS(M1367)))</f>
        <v>0</v>
      </c>
      <c r="AM1367" s="61">
        <f t="array" ref="AM1367:AM1369">MMULT(AI1367:AK1369,AW1367:AW1369)</f>
        <v>-0.46703774954101573</v>
      </c>
      <c r="AN1367" s="13"/>
      <c r="AO1367" s="17">
        <v>1</v>
      </c>
      <c r="AP1367">
        <v>0</v>
      </c>
      <c r="AR1367" s="73">
        <f>(T1367^2)*(1-COS(RADIANS(O1367-45)))+(COS(RADIANS(O1367-45)))</f>
        <v>-0.90258528434986052</v>
      </c>
      <c r="AS1367" s="73">
        <f>(T1367*T1368)*(1-COS(RADIANS(O1367-45)))-T1369*(SIN(RADIANS(O1367-45)))</f>
        <v>0.4305110968082953</v>
      </c>
      <c r="AT1367" s="73">
        <f>(T1367*T1369)*(1-COS(RADIANS(O1367-45)))+T1368*(SIN(RADIANS(O1367-45)))</f>
        <v>0</v>
      </c>
      <c r="AU1367" s="10"/>
      <c r="AV1367">
        <f t="array" ref="AV1367:AV1369">MMULT(AR1367:AT1369,S1367:S1369)</f>
        <v>-0.90258528434986052</v>
      </c>
      <c r="AW1367" s="1">
        <f t="array" ref="AW1367:AW1369">MMULT(AC1367:AE1369,AV1367:AV1369)</f>
        <v>-0.89637320569372525</v>
      </c>
      <c r="BV1367" s="1"/>
      <c r="BY1367" t="s">
        <v>8</v>
      </c>
      <c r="BZ1367" s="5">
        <f t="shared" ref="BZ1367:CA1369" si="2061">BZ1362</f>
        <v>0.93180266183863136</v>
      </c>
      <c r="CA1367" s="6">
        <f t="shared" si="2061"/>
        <v>-0.87956522186239505</v>
      </c>
      <c r="CB1367" s="7">
        <f>CY1366</f>
        <v>0.85963656794761734</v>
      </c>
      <c r="CC1367" s="8">
        <f>DU1366</f>
        <v>-0.38028463347340757</v>
      </c>
      <c r="CE1367" s="9">
        <f>((SUMPRODUCT(CB1367:CB1369,BZ1367:BZ1369))*(SUMPRODUCT(CB1367:(CB1369),CA1367:CA1369)))-((SUMPRODUCT(CC1367:CC1369,BZ1367:BZ1369))*(SUMPRODUCT(CC1367:CC1369,CA1367:CA1369)))</f>
        <v>0</v>
      </c>
      <c r="CG1367">
        <v>1</v>
      </c>
      <c r="CH1367" t="s">
        <v>161</v>
      </c>
      <c r="CI1367" s="67"/>
      <c r="CJ1367" s="1" t="s">
        <v>8</v>
      </c>
      <c r="CK1367" s="5">
        <f t="shared" ref="CK1367:CL1369" si="2062">BZ1367</f>
        <v>0.93180266183863136</v>
      </c>
      <c r="CL1367" s="6">
        <f t="shared" si="2062"/>
        <v>-0.87956522186239505</v>
      </c>
      <c r="CM1367" s="7">
        <f>FA1366</f>
        <v>0.866142523119807</v>
      </c>
      <c r="CN1367" s="8">
        <f>FW1366</f>
        <v>-0.36522398750960605</v>
      </c>
      <c r="CO1367" s="10"/>
      <c r="CP1367">
        <f t="shared" si="2060"/>
        <v>0.3492962422733713</v>
      </c>
      <c r="CQ1367">
        <f t="shared" si="2060"/>
        <v>-0.34518112468713447</v>
      </c>
      <c r="CR1367">
        <f>CJ1370</f>
        <v>0</v>
      </c>
      <c r="CS1367">
        <f>CM1370</f>
        <v>0</v>
      </c>
      <c r="CW1367" s="28"/>
      <c r="CY1367" s="61">
        <v>-0.3965103563849573</v>
      </c>
      <c r="DA1367" s="17">
        <v>0</v>
      </c>
      <c r="DB1367">
        <v>0</v>
      </c>
      <c r="DD1367" s="73">
        <f>(DB1366*DB1367)*(1-COS(RADIANS(CW1366+45)))+DB1368*(SIN(RADIANS(CW1366+45)))</f>
        <v>-0.9163084543222586</v>
      </c>
      <c r="DE1367" s="73">
        <f>(DB1367^2)*(1-COS(RADIANS(CW1366+45)))+(COS(RADIANS(CW1366+45)))</f>
        <v>-0.40047324072596074</v>
      </c>
      <c r="DF1367" s="73">
        <f>(DB1367*DB1368)*(1-COS(RADIANS(CW1366+45)))-DB1366*(SIN(RADIANS(CW1366+45)))</f>
        <v>0</v>
      </c>
      <c r="DG1367" s="10"/>
      <c r="DH1367">
        <v>-0.9163084543222586</v>
      </c>
      <c r="DI1367" s="23">
        <f>SIN(RADIANS('[1]Biaxial Input'!$F$21))*(COS(RADIANS(0)))</f>
        <v>6.9756473744125524E-2</v>
      </c>
      <c r="DK1367" s="30">
        <f>(DI1366*DI1367)*(1-COS(RADIANS(CV1366)))+DI1368*(SIN(RADIANS(CV1366)))</f>
        <v>-4.1965824879998722E-3</v>
      </c>
      <c r="DL1367" s="30">
        <f>(DI1367^2)*(1-COS(RADIANS(CV1366)))+(COS(RADIANS(CV1366)))</f>
        <v>0.9399860744203522</v>
      </c>
      <c r="DM1367" s="30">
        <f>(DI1367*DI1368)*(1-COS(RADIANS(CV1366)))-DI1366*(SIN(RADIANS(CV1366)))</f>
        <v>0.34118699944639969</v>
      </c>
      <c r="DO1367">
        <v>-0.85963656794761734</v>
      </c>
      <c r="DQ1367" s="28">
        <f>(DB1366*DB1367)*(1-COS(RADIANS(CU1366)))+DB1368*(SIN(RADIANS(CU1366)))</f>
        <v>1</v>
      </c>
      <c r="DR1367" s="28">
        <f>(DB1367^2)*(1-COS(RADIANS(CU1366)))+(COS(RADIANS(CU1366)))</f>
        <v>6.1257422745431001E-17</v>
      </c>
      <c r="DS1367" s="28">
        <f>(DB1367*DB1368)*(1-COS(RADIANS(CU1366)))-DB1366*(SIN(RADIANS(CU1366)))</f>
        <v>0</v>
      </c>
      <c r="DU1367" s="61">
        <v>-0.91772017926500926</v>
      </c>
      <c r="DW1367" s="17">
        <v>0</v>
      </c>
      <c r="DX1367">
        <v>0</v>
      </c>
      <c r="DZ1367" s="73">
        <f>(DB1366*DB1367)*(1-COS(RADIANS(CW1366-45)))+DB1368*(SIN(RADIANS(CW1366-45)))</f>
        <v>0.40047324072596069</v>
      </c>
      <c r="EA1367" s="73">
        <f>(DB1367^2)*(1-COS(RADIANS(CW1366-45)))+(COS(RADIANS(CW1366-45)))</f>
        <v>-0.9163084543222586</v>
      </c>
      <c r="EB1367" s="73">
        <f>(DB1367*DB1368)*(1-COS(RADIANS(CW1366-45)))-DB1366*(SIN(RADIANS(CW1366-45)))</f>
        <v>0</v>
      </c>
      <c r="EC1367" s="10"/>
      <c r="ED1367">
        <v>0.40047324072596069</v>
      </c>
      <c r="EE1367" s="1">
        <v>0.38028463347340752</v>
      </c>
      <c r="EG1367">
        <f>CY1367+DU1367</f>
        <v>-1.3142305356499666</v>
      </c>
      <c r="EH1367">
        <f>EG1367/(SQRT(EG1366^2+EG1367^2+EG1368^2))</f>
        <v>-0.92930132380052</v>
      </c>
      <c r="EJ1367">
        <f>Q1367+AM1367</f>
        <v>0.35040491863349921</v>
      </c>
      <c r="EK1367">
        <f>EJ1367/(SQRT(EJ1366^2+EJ1367^2+EJ1368^2))</f>
        <v>0.29731539934126588</v>
      </c>
      <c r="EM1367" s="23">
        <f>CY1368*DU1366-CY1366*DU1368</f>
        <v>-2.3858119147859069E-2</v>
      </c>
      <c r="EP1367" s="9">
        <f>((SUMPRODUCT(CM1367:CM1369,BZ1367:BZ1369))*(SUMPRODUCT(CM1367:CM1369,CA1367:CA1369)))-((SUMPRODUCT(CN1367:CN1369,BZ1367:BZ1369))*(SUMPRODUCT(CN1367:CN1369,CA1367:CA1369)))</f>
        <v>-3.1946674854498036E-2</v>
      </c>
      <c r="EY1367" s="28"/>
      <c r="EZ1367" s="10"/>
      <c r="FA1367" s="61">
        <v>-0.38043354037290938</v>
      </c>
      <c r="FB1367" s="13">
        <f>BW1368</f>
        <v>0</v>
      </c>
      <c r="FC1367" s="17">
        <v>0</v>
      </c>
      <c r="FD1367">
        <v>0</v>
      </c>
      <c r="FF1367" s="73">
        <f>(FD1366*FD1367)*(1-COS(RADIANS(EY1366+45)))+FD1368*(SIN(RADIANS(EY1366+45)))</f>
        <v>-0.92315811787083113</v>
      </c>
      <c r="FG1367" s="73">
        <f>(FD1367^2)*(1-COS(RADIANS(EY1366+45)))+(COS(RADIANS(EY1366+45)))</f>
        <v>-0.38442045914491157</v>
      </c>
      <c r="FH1367" s="73">
        <f>(FD1367*FD1368)*(1-COS(RADIANS(EY1366+45)))-FD1366*(SIN(RADIANS(EY1366+45)))</f>
        <v>0</v>
      </c>
      <c r="FI1367" s="10"/>
      <c r="FJ1367">
        <v>-0.92315811787083113</v>
      </c>
      <c r="FK1367" s="23">
        <f>SIN(RADIANS(176))*(COS(RADIANS(0)))</f>
        <v>6.9756473744125524E-2</v>
      </c>
      <c r="FM1367" s="30">
        <f>(FK1366*FK1367)*(1-COS(RADIANS(EX1366)))+FK1368*(SIN(RADIANS(EX1366)))</f>
        <v>-4.1965824879998722E-3</v>
      </c>
      <c r="FN1367" s="30">
        <f>(FK1367^2)*(1-COS(RADIANS(EX1366)))+(COS(RADIANS(EX1366)))</f>
        <v>0.9399860744203522</v>
      </c>
      <c r="FO1367" s="30">
        <f>(FK1367*FK1368)*(1-COS(RADIANS(EX1366)))-FK1366*(SIN(RADIANS(EX1366)))</f>
        <v>0.34118699944639969</v>
      </c>
      <c r="FQ1367">
        <v>-0.866142523119807</v>
      </c>
      <c r="FS1367" s="28">
        <f>(FD1366*FD1367)*(1-COS(RADIANS(EW1366)))+FD1368*(SIN(RADIANS(EW1366)))</f>
        <v>1</v>
      </c>
      <c r="FT1367" s="28">
        <f>(FD1367^2)*(1-COS(RADIANS(EW1366)))+(COS(RADIANS(EW1366)))</f>
        <v>6.1257422745431001E-17</v>
      </c>
      <c r="FU1367" s="28">
        <f>(FD1367*FD1368)*(1-COS(RADIANS(EW1366)))-FD1366*(SIN(RADIANS(EW1366)))</f>
        <v>0</v>
      </c>
      <c r="FW1367" s="61">
        <v>-0.92450046593285229</v>
      </c>
      <c r="FX1367" s="13">
        <f>BX1368</f>
        <v>0</v>
      </c>
      <c r="FY1367" s="17">
        <v>0</v>
      </c>
      <c r="FZ1367">
        <v>0</v>
      </c>
      <c r="GB1367" s="73">
        <f>(FD1366*FD1367)*(1-COS(RADIANS(EY1366-45)))+FD1368*(SIN(RADIANS(EY1366-45)))</f>
        <v>0.38442045914491108</v>
      </c>
      <c r="GC1367" s="73">
        <f>(FD1367^2)*(1-COS(RADIANS(EY1366-45)))+(COS(RADIANS(EY1366-45)))</f>
        <v>-0.92315811787083135</v>
      </c>
      <c r="GD1367" s="73">
        <f>(FD1367*FD1368)*(1-COS(RADIANS(EY1366-45)))-FD1366*(SIN(RADIANS(EY1366-45)))</f>
        <v>0</v>
      </c>
      <c r="GE1367" s="10"/>
      <c r="GF1367">
        <v>0.38442045914491108</v>
      </c>
      <c r="GG1367" s="1">
        <v>0.365223987509606</v>
      </c>
      <c r="GI1367">
        <f>FA1367+FW1367</f>
        <v>-1.3049340063057617</v>
      </c>
      <c r="GJ1367">
        <f>GI1367/(SQRT(GI1366^2+GI1367^2+GI1368^2))</f>
        <v>-0.92272768485973278</v>
      </c>
      <c r="GL1367">
        <f>CH1368+DC1367</f>
        <v>-3.1946674854498036E-2</v>
      </c>
      <c r="GM1367" t="e">
        <f>GL1367/(SQRT(GL1366^2+GL1367^2+GL1368^2))</f>
        <v>#VALUE!</v>
      </c>
      <c r="GO1367" s="27">
        <f>FA1368*FW1366-FA1366*FW1368</f>
        <v>-2.3858119147859083E-2</v>
      </c>
    </row>
    <row r="1368" spans="1:197" x14ac:dyDescent="0.2">
      <c r="A1368" s="1"/>
      <c r="D1368" t="s">
        <v>8</v>
      </c>
      <c r="E1368" s="5">
        <f t="shared" ref="E1368:F1370" si="2063">E1363</f>
        <v>0.93180233653995126</v>
      </c>
      <c r="F1368" s="6">
        <f t="shared" si="2063"/>
        <v>-0.87956563998417769</v>
      </c>
      <c r="G1368" s="7">
        <f>Q1367</f>
        <v>0.81744266817451494</v>
      </c>
      <c r="H1368" s="8">
        <f>AM1367</f>
        <v>-0.46703774954101573</v>
      </c>
      <c r="J1368" s="9">
        <f>((SUMPRODUCT(G1368:G1370,E1368:E1370))*(SUMPRODUCT(G1368:G1370,F1368:F1370)))-((SUMPRODUCT(H1368:H1370,E1368:E1370))*(SUMPRODUCT(H1368:H1370,F1368:F1370)))</f>
        <v>-2.0270823865447096E-2</v>
      </c>
      <c r="Q1368" s="61">
        <v>-0.28735231058991251</v>
      </c>
      <c r="S1368" s="17">
        <v>0</v>
      </c>
      <c r="T1368">
        <v>0</v>
      </c>
      <c r="V1368" s="73">
        <f>(T1367*T1368)*(1-COS(RADIANS(O1367+45)))+T1369*(SIN(RADIANS(O1367+45)))</f>
        <v>-0.90258528434986074</v>
      </c>
      <c r="W1368" s="73">
        <f>(T1368^2)*(1-COS(RADIANS(O1367+45)))+(COS(RADIANS(O1367+45)))</f>
        <v>0.4305110968082948</v>
      </c>
      <c r="X1368" s="73">
        <f>(T1368*T1369)*(1-COS(RADIANS(O1367+45)))-T1367*(SIN(RADIANS(O1367+45)))</f>
        <v>0</v>
      </c>
      <c r="Y1368" s="10"/>
      <c r="Z1368">
        <v>-0.90258528434986074</v>
      </c>
      <c r="AA1368" s="23">
        <f>SIN(RADIANS('[1]Biaxial Input'!$F$21))*(COS(RADIANS(0)))</f>
        <v>6.9756473744125524E-2</v>
      </c>
      <c r="AC1368" s="30">
        <f>(AA1367*AA1368)*(1-COS(RADIANS(N1367)))+AA1369*(SIN(RADIANS(N1367)))</f>
        <v>-1.2584585399294834E-2</v>
      </c>
      <c r="AD1368" s="30">
        <f>(AA1368^2)*(1-COS(RADIANS(N1367)))+(COS(RADIANS(N1367)))</f>
        <v>0.82003204422559539</v>
      </c>
      <c r="AE1368" s="30">
        <f>(AA1368*AA1369)*(1-COS(RADIANS(N1367)))-AA1367*(SIN(RADIANS(N1367)))</f>
        <v>0.57217923297994577</v>
      </c>
      <c r="AG1368">
        <v>-0.74556665947648459</v>
      </c>
      <c r="AI1368" s="28">
        <f>(T1367*T1368)*(1-COS(RADIANS(M1367)))+T1369*(SIN(RADIANS(M1367)))</f>
        <v>0.64278760968653925</v>
      </c>
      <c r="AJ1368" s="28">
        <f>(T1368^2)*(1-COS(RADIANS(M1367)))+(COS(RADIANS(M1367)))</f>
        <v>0.76604444311897801</v>
      </c>
      <c r="AK1368" s="28">
        <f>(T1368*T1369)*(1-COS(RADIANS(M1367)))-T1367*(SIN(RADIANS(M1367)))</f>
        <v>0</v>
      </c>
      <c r="AM1368" s="61">
        <v>-0.8379152379643573</v>
      </c>
      <c r="AO1368" s="17">
        <v>0</v>
      </c>
      <c r="AP1368">
        <v>0</v>
      </c>
      <c r="AR1368" s="73">
        <f>(T1367*T1368)*(1-COS(RADIANS(O1367-45)))+T1369*(SIN(RADIANS(O1367-45)))</f>
        <v>-0.4305110968082953</v>
      </c>
      <c r="AS1368" s="73">
        <f>(T1368^2)*(1-COS(RADIANS(O1367-45)))+(COS(RADIANS(O1367-45)))</f>
        <v>-0.90258528434986052</v>
      </c>
      <c r="AT1368" s="73">
        <f>(T1368*T1369)*(1-COS(RADIANS(O1367-45)))-T1367*(SIN(RADIANS(O1367-45)))</f>
        <v>0</v>
      </c>
      <c r="AU1368" s="10"/>
      <c r="AV1368">
        <v>-0.4305110968082953</v>
      </c>
      <c r="AW1368" s="1">
        <v>-0.34167423318646195</v>
      </c>
      <c r="BV1368" s="1"/>
      <c r="BY1368" t="s">
        <v>9</v>
      </c>
      <c r="BZ1368" s="5">
        <f t="shared" si="2061"/>
        <v>0.3492962422733713</v>
      </c>
      <c r="CA1368" s="6">
        <f t="shared" si="2061"/>
        <v>-0.34518112468713447</v>
      </c>
      <c r="CB1368" s="7">
        <f>CY1367</f>
        <v>-0.3965103563849573</v>
      </c>
      <c r="CC1368" s="8">
        <f>DU1367</f>
        <v>-0.91772017926500926</v>
      </c>
      <c r="CE1368" s="10"/>
      <c r="CH1368">
        <f>((SUMPRODUCT(CM1367:CM1369,CK1367:CK1369))*(SUMPRODUCT(CM1367:CM1369,CL1367:CL1369)))-((SUMPRODUCT(CN1367:CN1369,CK1367:CK1369))*(SUMPRODUCT(CN1367:CN1369,CL1367:CL1369)))</f>
        <v>-3.1946674854498036E-2</v>
      </c>
      <c r="CI1368" s="67"/>
      <c r="CJ1368" s="10" t="s">
        <v>9</v>
      </c>
      <c r="CK1368" s="5">
        <f t="shared" si="2062"/>
        <v>0.3492962422733713</v>
      </c>
      <c r="CL1368" s="6">
        <f t="shared" si="2062"/>
        <v>-0.34518112468713447</v>
      </c>
      <c r="CM1368" s="7">
        <f>FA1367</f>
        <v>-0.38043354037290938</v>
      </c>
      <c r="CN1368" s="8">
        <f>FW1367</f>
        <v>-0.92450046593285229</v>
      </c>
      <c r="CP1368">
        <f t="shared" si="2060"/>
        <v>-9.8670839279614439E-2</v>
      </c>
      <c r="CQ1368">
        <f t="shared" si="2060"/>
        <v>-0.32743703463395935</v>
      </c>
      <c r="CR1368">
        <f>CK1370</f>
        <v>0</v>
      </c>
      <c r="CS1368">
        <f>CN1370</f>
        <v>0</v>
      </c>
      <c r="CW1368" s="28"/>
      <c r="CY1368" s="61">
        <v>0.322187070390349</v>
      </c>
      <c r="DA1368" s="17">
        <v>0</v>
      </c>
      <c r="DB1368">
        <v>1</v>
      </c>
      <c r="DD1368" s="73">
        <f>(DB1366*DB1368)*(1-COS(RADIANS(CW1366+45)))-DB1367*(SIN(RADIANS(CW1366+45)))</f>
        <v>0</v>
      </c>
      <c r="DE1368" s="73">
        <f>(DB1367*DB1368)*(1-COS(RADIANS(CW1366+45)))+DB1366*(SIN(RADIANS(CW1366+45)))</f>
        <v>0</v>
      </c>
      <c r="DF1368" s="73">
        <f>(DB1368^2)*(1-COS(RADIANS(CW1366+45)))+(COS(RADIANS(CW1366+45)))</f>
        <v>1</v>
      </c>
      <c r="DG1368" s="10"/>
      <c r="DH1368">
        <v>0</v>
      </c>
      <c r="DI1368" s="23">
        <f>SIN(RADIANS('[1]Biaxial Input'!$F$21))*SIN(RADIANS(0))</f>
        <v>0</v>
      </c>
      <c r="DK1368" s="30">
        <f>(DI1366*DI1368)*(1-COS(RADIANS(CV1366)))-DI1367*(SIN(RADIANS(CV1366)))</f>
        <v>-2.3858119147859059E-2</v>
      </c>
      <c r="DL1368" s="30">
        <f>(DI1367*DI1368)*(1-COS(RADIANS(CV1366)))+DI1366*(SIN(RADIANS(CV1366)))</f>
        <v>-0.34118699944639969</v>
      </c>
      <c r="DM1368" s="30">
        <f>(DI1368^2)*(1-COS(RADIANS(CV1366)))+(COS(RADIANS(CV1366)))</f>
        <v>0.93969262078590843</v>
      </c>
      <c r="DO1368">
        <v>0.322187070390349</v>
      </c>
      <c r="DQ1368" s="28">
        <f>(DB1366*DB1368)*(1-COS(RADIANS(CU1366)))-DB1367*(SIN(RADIANS(CU1366)))</f>
        <v>0</v>
      </c>
      <c r="DR1368" s="28">
        <f>(DB1367*DB1368)*(1-COS(RADIANS(CU1366)))+DB1366*(SIN(RADIANS(CU1366)))</f>
        <v>0</v>
      </c>
      <c r="DS1368" s="28">
        <f>(DB1368^2)*(1-COS(RADIANS(CU1366)))+(COS(RADIANS(CU1366)))</f>
        <v>1</v>
      </c>
      <c r="DU1368" s="61">
        <v>-0.11477486708245523</v>
      </c>
      <c r="DW1368" s="17">
        <v>0</v>
      </c>
      <c r="DX1368">
        <v>1</v>
      </c>
      <c r="DZ1368" s="73">
        <f>(DB1366*DB1366)*(1-COS(RADIANS(CW1366-45)))-DB1366*(SIN(RADIANS(CW1366-45)))</f>
        <v>0</v>
      </c>
      <c r="EA1368" s="73">
        <f>(DB1367*DB1368)*(1-COS(RADIANS(CW1366-45)))+DB1366*(SIN(RADIANS(CW1366-45)))</f>
        <v>0</v>
      </c>
      <c r="EB1368" s="73">
        <f>(DB1368^2)*(1-COS(RADIANS(CW1366-45)))+(COS(RADIANS(CW1366-45)))</f>
        <v>1</v>
      </c>
      <c r="EC1368" s="10"/>
      <c r="ED1368">
        <v>0</v>
      </c>
      <c r="EE1368" s="1">
        <v>-0.11477486708245523</v>
      </c>
      <c r="EG1368">
        <f>CY1368+DU1368</f>
        <v>0.20741220330789378</v>
      </c>
      <c r="EH1368">
        <f>EG1368/(SQRT(EG1366^2+EG1367^2+EG1368^2))</f>
        <v>0.14666257545985456</v>
      </c>
      <c r="EJ1368">
        <f>Q1368+AM1368</f>
        <v>-1.1252675485542698</v>
      </c>
      <c r="EK1368">
        <f>EJ1368/(SQRT(EJ1366^2+EJ1367^2+EJ1368^2))</f>
        <v>-0.95477932178830915</v>
      </c>
      <c r="EM1368" s="23">
        <f>CY1366*DU1367-CY1367*DU1366</f>
        <v>-0.93969262078590843</v>
      </c>
      <c r="ER1368">
        <f t="shared" ref="ER1368:ES1370" si="2064">CK1367</f>
        <v>0.93180266183863136</v>
      </c>
      <c r="ES1368">
        <f t="shared" si="2064"/>
        <v>-0.87956522186239505</v>
      </c>
      <c r="ET1368" t="e">
        <f>#REF!</f>
        <v>#REF!</v>
      </c>
      <c r="EU1368" t="e">
        <f>#REF!</f>
        <v>#REF!</v>
      </c>
      <c r="EY1368" s="28"/>
      <c r="EZ1368" s="10"/>
      <c r="FA1368" s="61">
        <v>0.32414109736808866</v>
      </c>
      <c r="FB1368" s="13">
        <f>BW1369</f>
        <v>0</v>
      </c>
      <c r="FC1368" s="17">
        <v>0</v>
      </c>
      <c r="FD1368">
        <v>1</v>
      </c>
      <c r="FF1368" s="73">
        <f>(FD1366*FD1368)*(1-COS(RADIANS(EY1366+45)))-FD1367*(SIN(RADIANS(EY1366+45)))</f>
        <v>0</v>
      </c>
      <c r="FG1368" s="73">
        <f>(FD1367*FD1368)*(1-COS(RADIANS(EY1366+45)))+FD1366*(SIN(RADIANS(EY1366+45)))</f>
        <v>0</v>
      </c>
      <c r="FH1368" s="73">
        <f>(FD1368^2)*(1-COS(RADIANS(EY1366+45)))+(COS(RADIANS(EY1366+45)))</f>
        <v>1</v>
      </c>
      <c r="FI1368" s="10"/>
      <c r="FJ1368">
        <v>0</v>
      </c>
      <c r="FK1368" s="23">
        <f>SIN(RADIANS(176))*SIN(RADIANS(0))</f>
        <v>0</v>
      </c>
      <c r="FM1368" s="30">
        <f>(FK1366*FK1368)*(1-COS(RADIANS(EX1366)))-FK1367*(SIN(RADIANS(EX1366)))</f>
        <v>-2.3858119147859059E-2</v>
      </c>
      <c r="FN1368" s="30">
        <f>(FK1367*FK1368)*(1-COS(RADIANS(EX1366)))+FK1366*(SIN(RADIANS(EX1366)))</f>
        <v>-0.34118699944639969</v>
      </c>
      <c r="FO1368" s="30">
        <f>(FK1368^2)*(1-COS(RADIANS(EX1366)))+(COS(RADIANS(EX1366)))</f>
        <v>0.93969262078590843</v>
      </c>
      <c r="FQ1368">
        <v>0.32414109736808866</v>
      </c>
      <c r="FS1368" s="28">
        <f>(FD1366*FD1368)*(1-COS(RADIANS(EW1366)))-FD1367*(SIN(RADIANS(EW1366)))</f>
        <v>0</v>
      </c>
      <c r="FT1368" s="28">
        <f>(FD1367*FD1368)*(1-COS(RADIANS(EW1366)))+FD1366*(SIN(RADIANS(EW1366)))</f>
        <v>0</v>
      </c>
      <c r="FU1368" s="28">
        <f>(FD1368^2)*(1-COS(RADIANS(EW1366)))+(COS(RADIANS(EW1366)))</f>
        <v>1</v>
      </c>
      <c r="FW1368" s="61">
        <v>-0.10913444661298388</v>
      </c>
      <c r="FX1368" s="13">
        <f>BX1369</f>
        <v>0</v>
      </c>
      <c r="FY1368" s="17">
        <v>0</v>
      </c>
      <c r="FZ1368">
        <v>1</v>
      </c>
      <c r="GB1368" s="73">
        <f>(FD1366*FD1366)*(1-COS(RADIANS(EY1366-45)))-FD1366*(SIN(RADIANS(EY1366-45)))</f>
        <v>0</v>
      </c>
      <c r="GC1368" s="73">
        <f>(FD1367*FD1368)*(1-COS(RADIANS(EY1366-45)))+FD1366*(SIN(RADIANS(EY1366-45)))</f>
        <v>0</v>
      </c>
      <c r="GD1368" s="73">
        <f>(FD1368^2)*(1-COS(RADIANS(EY1366-45)))+(COS(RADIANS(EY1366-45)))</f>
        <v>0.99999999999999989</v>
      </c>
      <c r="GE1368" s="10"/>
      <c r="GF1368">
        <v>0</v>
      </c>
      <c r="GG1368" s="1">
        <v>-0.10913444661298388</v>
      </c>
      <c r="GI1368">
        <f>FA1368+FW1368</f>
        <v>0.21500665075510478</v>
      </c>
      <c r="GJ1368">
        <f>GI1368/(SQRT(GI1366^2+GI1367^2+GI1368^2))</f>
        <v>0.15203266074914226</v>
      </c>
      <c r="GL1368" t="e">
        <f>#REF!+DC1368</f>
        <v>#REF!</v>
      </c>
      <c r="GM1368" t="e">
        <f>GL1368/(SQRT(GL1366^2+GL1367^2+GL1368^2))</f>
        <v>#REF!</v>
      </c>
      <c r="GO1368" s="27">
        <f>FA1366*FW1367-FA1367*FW1366</f>
        <v>-0.93969262078590854</v>
      </c>
    </row>
    <row r="1369" spans="1:197" x14ac:dyDescent="0.2">
      <c r="A1369" s="1"/>
      <c r="D1369" t="s">
        <v>9</v>
      </c>
      <c r="E1369" s="5">
        <f t="shared" si="2063"/>
        <v>0.34929717323698622</v>
      </c>
      <c r="F1369" s="6">
        <f t="shared" si="2063"/>
        <v>-0.34518021343056071</v>
      </c>
      <c r="G1369" s="7">
        <f t="shared" ref="G1369:G1370" si="2065">Q1368</f>
        <v>-0.28735231058991251</v>
      </c>
      <c r="H1369" s="8">
        <f t="shared" ref="H1369:H1370" si="2066">AM1368</f>
        <v>-0.8379152379643573</v>
      </c>
      <c r="J1369" s="10"/>
      <c r="Q1369" s="61">
        <v>0.4992155184350423</v>
      </c>
      <c r="S1369" s="17">
        <v>0</v>
      </c>
      <c r="T1369">
        <v>1</v>
      </c>
      <c r="V1369" s="73">
        <f>(T1367*T1369)*(1-COS(RADIANS(O1367+45)))-T1368*(SIN(RADIANS(O1367+45)))</f>
        <v>0</v>
      </c>
      <c r="W1369" s="73">
        <f>(T1368*T1369)*(1-COS(RADIANS(O1367+45)))+T1367*(SIN(RADIANS(O1367+45)))</f>
        <v>0</v>
      </c>
      <c r="X1369" s="73">
        <f>(T1369^2)*(1-COS(RADIANS(O1367+45)))+(COS(RADIANS(O1367+45)))</f>
        <v>1</v>
      </c>
      <c r="Y1369" s="10"/>
      <c r="Z1369">
        <v>0</v>
      </c>
      <c r="AA1369" s="23">
        <f>SIN(RADIANS('[1]Biaxial Input'!$F$21))*SIN(RADIANS(0))</f>
        <v>0</v>
      </c>
      <c r="AC1369" s="30">
        <f>(AA1367*AA1369)*(1-COS(RADIANS(N1367)))-AA1368*(SIN(RADIANS(N1367)))</f>
        <v>-4.0010669622570827E-2</v>
      </c>
      <c r="AD1369" s="30">
        <f>(AA1368*AA1369)*(1-COS(RADIANS(N1367)))+AA1367*(SIN(RADIANS(N1367)))</f>
        <v>-0.57217923297994577</v>
      </c>
      <c r="AE1369" s="30">
        <f>(AA1369^2)*(1-COS(RADIANS(N1367)))+(COS(RADIANS(N1367)))</f>
        <v>0.8191520442889918</v>
      </c>
      <c r="AG1369">
        <v>0.4992155184350423</v>
      </c>
      <c r="AI1369" s="28">
        <f>(T1367*T1369)*(1-COS(RADIANS(M1367)))-T1368*(SIN(RADIANS(M1367)))</f>
        <v>0</v>
      </c>
      <c r="AJ1369" s="28">
        <f>(T1368*T1369)*(1-COS(RADIANS(M1367)))+T1367*(SIN(RADIANS(M1367)))</f>
        <v>0</v>
      </c>
      <c r="AK1369" s="28">
        <f>(T1369^2)*(1-COS(RADIANS(M1367)))+(COS(RADIANS(M1367)))</f>
        <v>1</v>
      </c>
      <c r="AM1369" s="61">
        <v>0.28244255077944203</v>
      </c>
      <c r="AO1369" s="17">
        <v>0</v>
      </c>
      <c r="AP1369">
        <v>1</v>
      </c>
      <c r="AR1369" s="73">
        <f>(T1367*T1367)*(1-COS(RADIANS(O1367-45)))-T1367*(SIN(RADIANS(O1367-45)))</f>
        <v>0</v>
      </c>
      <c r="AS1369" s="73">
        <f>(T1368*T1369)*(1-COS(RADIANS(O1367-45)))+T1367*(SIN(RADIANS(O1367-45)))</f>
        <v>0</v>
      </c>
      <c r="AT1369" s="73">
        <f>(T1369^2)*(1-COS(RADIANS(O1367-45)))+(COS(RADIANS(O1367-45)))</f>
        <v>1</v>
      </c>
      <c r="AU1369" s="10"/>
      <c r="AV1369">
        <v>0</v>
      </c>
      <c r="AW1369" s="1">
        <v>0.28244255077944203</v>
      </c>
      <c r="BV1369" s="1"/>
      <c r="BY1369" t="s">
        <v>10</v>
      </c>
      <c r="BZ1369" s="5">
        <f t="shared" si="2061"/>
        <v>-9.8670839279614439E-2</v>
      </c>
      <c r="CA1369" s="6">
        <f t="shared" si="2061"/>
        <v>-0.32743703463395935</v>
      </c>
      <c r="CB1369" s="7">
        <f>CY1368</f>
        <v>0.322187070390349</v>
      </c>
      <c r="CC1369" s="8">
        <f>DU1368</f>
        <v>-0.11477486708245523</v>
      </c>
      <c r="CE1369" s="10"/>
      <c r="CG1369" s="10" t="s">
        <v>160</v>
      </c>
      <c r="CH1369" s="10">
        <f>-CH1366*((EY1366-CW1366)/(CH1368-CE1367))</f>
        <v>201.3922336271556</v>
      </c>
      <c r="CI1369" s="67"/>
      <c r="CJ1369" s="10" t="s">
        <v>10</v>
      </c>
      <c r="CK1369" s="5">
        <f t="shared" si="2062"/>
        <v>-9.8670839279614439E-2</v>
      </c>
      <c r="CL1369" s="6">
        <f t="shared" si="2062"/>
        <v>-0.32743703463395935</v>
      </c>
      <c r="CM1369" s="7">
        <f>FA1368</f>
        <v>0.32414109736808866</v>
      </c>
      <c r="CN1369" s="8">
        <f>FW1368</f>
        <v>-0.10913444661298388</v>
      </c>
      <c r="CW1369" s="28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EE1369" s="1"/>
      <c r="EI1369" s="64">
        <f>(DEGREES(ACOS((EH1366*EK1366+EH1367*EK1367+EH1368*EK1368)/((SQRT(EH1366^2+EH1367^2+EH1368^2))*(SQRT(EK1366^2+EK1367^2+EK1368^2))))))</f>
        <v>114.60284808815061</v>
      </c>
      <c r="ER1369">
        <f t="shared" si="2064"/>
        <v>0.3492962422733713</v>
      </c>
      <c r="ES1369">
        <f t="shared" si="2064"/>
        <v>-0.34518112468713447</v>
      </c>
      <c r="ET1369" t="e">
        <f>#REF!</f>
        <v>#REF!</v>
      </c>
      <c r="EU1369" t="e">
        <f>#REF!</f>
        <v>#REF!</v>
      </c>
      <c r="EY1369" s="28"/>
      <c r="EZ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  <c r="FR1369" s="10"/>
      <c r="GG1369" s="1"/>
      <c r="GK1369" s="64" t="e">
        <f>(DEGREES(ACOS((GJ1366*GM1366+GJ1367*GM1367+GJ1368*GM1368)/((SQRT(GJ1366^2+GJ1367^2+GJ1368^2))*(SQRT(GM1366^2+GM1367^2+GM1368^2))))))</f>
        <v>#VALUE!</v>
      </c>
    </row>
    <row r="1370" spans="1:197" x14ac:dyDescent="0.2">
      <c r="A1370" s="1"/>
      <c r="D1370" t="s">
        <v>10</v>
      </c>
      <c r="E1370" s="5">
        <f t="shared" si="2063"/>
        <v>-9.8670615622576494E-2</v>
      </c>
      <c r="F1370" s="6">
        <f t="shared" si="2063"/>
        <v>-0.32743687210706163</v>
      </c>
      <c r="G1370" s="7">
        <f t="shared" si="2065"/>
        <v>0.4992155184350423</v>
      </c>
      <c r="H1370" s="8">
        <f t="shared" si="2066"/>
        <v>0.28244255077944203</v>
      </c>
      <c r="J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W1370" s="1"/>
      <c r="BV1370" s="1"/>
      <c r="CS1370" s="15"/>
      <c r="CW1370" s="28"/>
      <c r="CY1370" s="82" t="s">
        <v>148</v>
      </c>
      <c r="CZ1370" s="13"/>
      <c r="DB1370" s="10"/>
      <c r="DC1370" s="10"/>
      <c r="DD1370" s="10"/>
      <c r="DE1370" s="10"/>
      <c r="DF1370" s="10"/>
      <c r="DG1370" s="10"/>
      <c r="DH1370" s="80"/>
      <c r="DI1370" s="23" t="s">
        <v>149</v>
      </c>
      <c r="DM1370" s="1"/>
      <c r="DO1370" s="80"/>
      <c r="DS1370" s="13"/>
      <c r="DT1370" s="81"/>
      <c r="DU1370" s="82" t="s">
        <v>150</v>
      </c>
      <c r="DW1370" s="13"/>
      <c r="DX1370" s="13"/>
      <c r="EA1370" s="1"/>
      <c r="EE1370" s="1"/>
      <c r="EI1370" s="13"/>
      <c r="ER1370">
        <f t="shared" si="2064"/>
        <v>-9.8670839279614439E-2</v>
      </c>
      <c r="ES1370">
        <f t="shared" si="2064"/>
        <v>-0.32743703463395935</v>
      </c>
      <c r="ET1370" t="e">
        <f>#REF!</f>
        <v>#REF!</v>
      </c>
      <c r="EU1370" t="e">
        <f>#REF!</f>
        <v>#REF!</v>
      </c>
      <c r="EY1370" s="28"/>
      <c r="EZ1370" s="10"/>
      <c r="FA1370" s="82" t="s">
        <v>148</v>
      </c>
      <c r="FB1370" s="13"/>
      <c r="FD1370" s="10"/>
      <c r="FE1370" s="10"/>
      <c r="FF1370" s="10"/>
      <c r="FG1370" s="10"/>
      <c r="FH1370" s="10"/>
      <c r="FI1370" s="10"/>
      <c r="FJ1370" s="80"/>
      <c r="FK1370" s="23" t="s">
        <v>149</v>
      </c>
      <c r="FO1370" s="1"/>
      <c r="FQ1370" s="80"/>
      <c r="FU1370" s="13"/>
      <c r="FV1370" s="81"/>
      <c r="FW1370" s="82" t="s">
        <v>150</v>
      </c>
      <c r="FY1370" s="13"/>
      <c r="FZ1370" s="13"/>
      <c r="GC1370" s="1"/>
      <c r="GG1370" s="1"/>
      <c r="GK1370" s="13"/>
    </row>
    <row r="1371" spans="1:197" x14ac:dyDescent="0.2">
      <c r="A1371" s="1"/>
      <c r="J1371" s="10"/>
      <c r="Q1371" s="82" t="s">
        <v>148</v>
      </c>
      <c r="R1371" s="13"/>
      <c r="T1371" s="10"/>
      <c r="U1371" s="10"/>
      <c r="V1371" s="10"/>
      <c r="W1371" s="10"/>
      <c r="X1371" s="10"/>
      <c r="Y1371" s="10"/>
      <c r="Z1371" s="80"/>
      <c r="AA1371" s="23" t="s">
        <v>149</v>
      </c>
      <c r="AE1371" s="1"/>
      <c r="AG1371" s="80"/>
      <c r="AK1371" s="13"/>
      <c r="AL1371" s="81"/>
      <c r="AM1371" s="82" t="s">
        <v>150</v>
      </c>
      <c r="AO1371" s="13"/>
      <c r="AP1371" s="13"/>
      <c r="AS1371" s="1"/>
      <c r="AW1371" s="1"/>
      <c r="BV1371" s="1"/>
      <c r="BZ1371" s="5" t="s">
        <v>4</v>
      </c>
      <c r="CA1371" s="6" t="s">
        <v>5</v>
      </c>
      <c r="CB1371" s="7" t="s">
        <v>6</v>
      </c>
      <c r="CC1371" s="8" t="s">
        <v>1</v>
      </c>
      <c r="CD1371">
        <v>6</v>
      </c>
      <c r="CE1371" s="9" t="s">
        <v>7</v>
      </c>
      <c r="CG1371" s="90" t="s">
        <v>157</v>
      </c>
      <c r="CH1371" s="61">
        <f>CE1372-((CH1373-CE1372)/(EY1371-CW1371))*CW1371</f>
        <v>8.1990656547917276</v>
      </c>
      <c r="CI1371" s="10"/>
      <c r="CK1371" s="5" t="s">
        <v>4</v>
      </c>
      <c r="CL1371" s="6" t="s">
        <v>5</v>
      </c>
      <c r="CM1371" s="7" t="s">
        <v>6</v>
      </c>
      <c r="CN1371" s="8" t="s">
        <v>1</v>
      </c>
      <c r="CO1371" s="10"/>
      <c r="CP1371">
        <f t="shared" ref="CP1371:CQ1373" si="2067">BZ1372</f>
        <v>0.93180266183863136</v>
      </c>
      <c r="CQ1371">
        <f t="shared" si="2067"/>
        <v>-0.87956522186239505</v>
      </c>
      <c r="CR1371">
        <f>CI1375</f>
        <v>0</v>
      </c>
      <c r="CS1371">
        <f>CL1375</f>
        <v>0</v>
      </c>
      <c r="CU1371" s="17">
        <f>CU1275</f>
        <v>45</v>
      </c>
      <c r="CV1371" s="17">
        <f>CV1275</f>
        <v>25</v>
      </c>
      <c r="CW1371" s="31">
        <f>CH1278</f>
        <v>245.06195136069923</v>
      </c>
      <c r="CY1371" s="61">
        <f t="array" ref="CY1371:CY1373">MMULT(DQ1371:DS1373,DO1371:DO1373)</f>
        <v>0.85063781367957314</v>
      </c>
      <c r="CZ1371" s="13"/>
      <c r="DA1371" s="17">
        <v>1</v>
      </c>
      <c r="DB1371">
        <v>0</v>
      </c>
      <c r="DD1371" s="73">
        <f>(DB1371^2)*(1-COS(RADIANS(CW1371+45)))+(COS(RADIANS(CW1371+45)))</f>
        <v>0.34303599074933172</v>
      </c>
      <c r="DE1371" s="73">
        <f>(DB1371*DB1372)*(1-COS(RADIANS(CW1371+45)))-DB1373*(SIN(RADIANS(CW1371+45)))</f>
        <v>0.93932226048924472</v>
      </c>
      <c r="DF1371" s="73">
        <f>(DB1371*DB1373)*(1-COS(RADIANS(CW1371+45)))+DB1372*(SIN(RADIANS(CW1371+45)))</f>
        <v>0</v>
      </c>
      <c r="DG1371" s="10"/>
      <c r="DH1371">
        <f t="array" ref="DH1371:DH1373">MMULT(DD1371:DF1373,DA1371:DA1373)</f>
        <v>0.34303599074933172</v>
      </c>
      <c r="DI1371" s="23">
        <f>COS(RADIANS('[1]Biaxial Input'!$F$21))</f>
        <v>-0.9975640502598242</v>
      </c>
      <c r="DK1371" s="30">
        <f>(DI1371^2)*(1-COS(RADIANS(CV1371)))+(COS(RADIANS(CV1371)))</f>
        <v>0.99954409691199531</v>
      </c>
      <c r="DL1371" s="30">
        <f>(DI1371*DI1372)*(1-COS(RADIANS(CV1371)))-DI1373*(SIN(RADIANS(CV1371)))</f>
        <v>-6.5197179069601558E-3</v>
      </c>
      <c r="DM1371" s="30">
        <f>(DI1371*DI1373)*(1-COS(RADIANS(CV1371)))+DI1372*(SIN(RADIANS(CV1371)))</f>
        <v>2.948035967890307E-2</v>
      </c>
      <c r="DO1371">
        <f t="array" ref="DO1371:DO1373">MMULT(DK1371:DM1373,DH1371:DH1373)</f>
        <v>0.34900371574397032</v>
      </c>
      <c r="DQ1371" s="28">
        <f>(DB1371^2)*(1-COS(RADIANS(CU1371)))+(COS(RADIANS(CU1371)))</f>
        <v>0.70710678118654757</v>
      </c>
      <c r="DR1371" s="28">
        <f>(DB1371*DB1372)*(1-COS(RADIANS(CU1371)))-DB1373*(SIN(RADIANS(CU1371)))</f>
        <v>-0.70710678118654746</v>
      </c>
      <c r="DS1371" s="28">
        <f>(DB1371*DB1373)*(1-COS(RADIANS(CU1371)))+DB1372*(SIN(RADIANS(CU1371)))</f>
        <v>0</v>
      </c>
      <c r="DU1371" s="61">
        <f t="array" ref="DU1371:DU1373">MMULT(DQ1371:DS1373,EE1371:EE1373)</f>
        <v>-0.44669990080074057</v>
      </c>
      <c r="DV1371" s="13"/>
      <c r="DW1371" s="17">
        <v>1</v>
      </c>
      <c r="DX1371">
        <v>0</v>
      </c>
      <c r="DZ1371" s="73">
        <f>(DB1371^2)*(1-COS(RADIANS(CW1371-45)))+(COS(RADIANS(CW1371-45)))</f>
        <v>-0.93932226048924483</v>
      </c>
      <c r="EA1371" s="73">
        <f>(DB1371*DB1372)*(1-COS(RADIANS(CW1371-45)))-DB1373*(SIN(RADIANS(CW1371-45)))</f>
        <v>0.34303599074933133</v>
      </c>
      <c r="EB1371" s="73">
        <f>(DB1371*DB1373)*(1-COS(RADIANS(CW1371-45)))+DB1372*(SIN(RADIANS(CW1371-45)))</f>
        <v>0</v>
      </c>
      <c r="EC1371" s="10"/>
      <c r="ED1371">
        <f t="array" ref="ED1371:ED1373">MMULT(DZ1371:EB1373,DA1371:DA1373)</f>
        <v>-0.93932226048924483</v>
      </c>
      <c r="EE1371" s="1">
        <f t="array" ref="EE1371:EE1373">MMULT(DK1371:DM1373,ED1371:ED1373)</f>
        <v>-0.93665752267843594</v>
      </c>
      <c r="EG1371">
        <f>CY1371+DU1371</f>
        <v>0.40393791287883257</v>
      </c>
      <c r="EH1371">
        <f>EG1371/(SQRT(EG1371^2+EG1372^2+EG1373^2))</f>
        <v>0.28562723737496337</v>
      </c>
      <c r="EJ1371">
        <f>Q1371+AM1371</f>
        <v>0</v>
      </c>
      <c r="EK1371">
        <f>EJ1371/(SQRT(EJ1371^2+EJ1372^2+EJ1373^2))</f>
        <v>0</v>
      </c>
      <c r="EM1371" s="23">
        <f>CY1372*DU1373-CY1373*DU1372</f>
        <v>0.27726252643125932</v>
      </c>
      <c r="EO1371" s="15">
        <v>6</v>
      </c>
      <c r="EP1371" s="9" t="s">
        <v>7</v>
      </c>
      <c r="EW1371" s="17">
        <f>CU1371</f>
        <v>45</v>
      </c>
      <c r="EX1371" s="17">
        <f>CV1371</f>
        <v>25</v>
      </c>
      <c r="EY1371" s="31">
        <f>1+CW1371</f>
        <v>246.06195136069923</v>
      </c>
      <c r="EZ1371" s="10"/>
      <c r="FA1371" s="61">
        <f t="array" ref="FA1371:FA1373">MMULT(FS1371:FU1373,FQ1371:FQ1373)</f>
        <v>0.85830424564466157</v>
      </c>
      <c r="FB1371" s="13">
        <f>BW1372</f>
        <v>0</v>
      </c>
      <c r="FC1371" s="17">
        <v>1</v>
      </c>
      <c r="FD1371">
        <v>0</v>
      </c>
      <c r="FF1371" s="73">
        <f>(FD1371^2)*(1-COS(RADIANS(EY1371+45)))+(COS(RADIANS(EY1371+45)))</f>
        <v>0.35937717857205448</v>
      </c>
      <c r="FG1371" s="73">
        <f>(FD1371*FD1372)*(1-COS(RADIANS(EY1371+45)))-FD1373*(SIN(RADIANS(EY1371+45)))</f>
        <v>0.93319239362608908</v>
      </c>
      <c r="FH1371" s="73">
        <f>(FD1371*FD1373)*(1-COS(RADIANS(EY1371+45)))+FD1372*(SIN(RADIANS(EY1371+45)))</f>
        <v>0</v>
      </c>
      <c r="FI1371" s="10"/>
      <c r="FJ1371">
        <f t="array" ref="FJ1371:FJ1373">MMULT(FF1371:FH1373,FC1371:FC1373)</f>
        <v>0.35937717857205448</v>
      </c>
      <c r="FK1371" s="23">
        <f>COS(RADIANS(176))</f>
        <v>-0.9975640502598242</v>
      </c>
      <c r="FM1371" s="30">
        <f>(FK1371^2)*(1-COS(RADIANS(EX1371)))+(COS(RADIANS(EX1371)))</f>
        <v>0.99954409691199531</v>
      </c>
      <c r="FN1371" s="30">
        <f>(FK1371*FK1372)*(1-COS(RADIANS(EX1371)))-FK1373*(SIN(RADIANS(EX1371)))</f>
        <v>-6.5197179069601558E-3</v>
      </c>
      <c r="FO1371" s="30">
        <f>(FK1371*FK1373)*(1-COS(RADIANS(EX1371)))+FK1372*(SIN(RADIANS(EX1371)))</f>
        <v>2.948035967890307E-2</v>
      </c>
      <c r="FQ1371">
        <f t="array" ref="FQ1371:FQ1373">MMULT(FM1371:FO1373,FJ1371:FJ1373)</f>
        <v>0.36529748856594807</v>
      </c>
      <c r="FS1371" s="28">
        <f>(FD1371^2)*(1-COS(RADIANS(EW1371)))+(COS(RADIANS(EW1371)))</f>
        <v>0.70710678118654757</v>
      </c>
      <c r="FT1371" s="28">
        <f>(FD1371*FD1372)*(1-COS(RADIANS(EW1371)))-FD1373*(SIN(RADIANS(EW1371)))</f>
        <v>-0.70710678118654746</v>
      </c>
      <c r="FU1371" s="28">
        <f>(FD1371*FD1373)*(1-COS(RADIANS(EW1371)))+FD1372*(SIN(RADIANS(EW1371)))</f>
        <v>0</v>
      </c>
      <c r="FW1371" s="61">
        <f t="array" ref="FW1371:FW1373">MMULT(FS1371:FU1373,GG1371:GG1373)</f>
        <v>-0.43178618938695112</v>
      </c>
      <c r="FX1371" s="13">
        <f>BX1372</f>
        <v>0</v>
      </c>
      <c r="FY1371" s="17">
        <v>1</v>
      </c>
      <c r="FZ1371">
        <v>0</v>
      </c>
      <c r="GB1371" s="73">
        <f>(FD1371^2)*(1-COS(RADIANS(EY1371-45)))+(COS(RADIANS(EY1371-45)))</f>
        <v>-0.9331923936260893</v>
      </c>
      <c r="GC1371" s="73">
        <f>(FD1371*FD1372)*(1-COS(RADIANS(EY1371-45)))-FD1373*(SIN(RADIANS(EY1371-45)))</f>
        <v>0.35937717857205409</v>
      </c>
      <c r="GD1371" s="73">
        <f>(FD1371*FD1373)*(1-COS(RADIANS(EY1371-45)))+FD1372*(SIN(RADIANS(EY1371-45)))</f>
        <v>0</v>
      </c>
      <c r="GE1371" s="10"/>
      <c r="GF1371">
        <f t="array" ref="GF1371:GF1373">MMULT(GB1371:GD1373,FC1371:FC1373)</f>
        <v>-0.9331923936260893</v>
      </c>
      <c r="GG1371" s="1">
        <f t="array" ref="GG1371:GG1373">MMULT(FM1371:FO1373,GF1371:GF1373)</f>
        <v>-0.93042391050564366</v>
      </c>
      <c r="GI1371">
        <f>FA1371+FW1371</f>
        <v>0.42651805625771044</v>
      </c>
      <c r="GJ1371">
        <f>GI1371/(SQRT(GI1371^2+GI1372^2+GI1373^2))</f>
        <v>0.30159380987833251</v>
      </c>
      <c r="GL1371" t="e">
        <f>CH1372+DC1371</f>
        <v>#VALUE!</v>
      </c>
      <c r="GM1371" t="e">
        <f>GL1371/(SQRT(GL1371^2+GL1372^2+GL1373^2))</f>
        <v>#VALUE!</v>
      </c>
      <c r="GO1371" s="27">
        <f>FA1372*FW1373-FA1373*FW1372</f>
        <v>0.27726252643125926</v>
      </c>
    </row>
    <row r="1372" spans="1:197" x14ac:dyDescent="0.2">
      <c r="E1372" s="5" t="s">
        <v>4</v>
      </c>
      <c r="F1372" s="6" t="s">
        <v>5</v>
      </c>
      <c r="G1372" s="7" t="s">
        <v>6</v>
      </c>
      <c r="H1372" s="8" t="s">
        <v>1</v>
      </c>
      <c r="I1372">
        <v>9</v>
      </c>
      <c r="J1372" s="9" t="s">
        <v>7</v>
      </c>
      <c r="K1372">
        <v>9</v>
      </c>
      <c r="L1372" s="10"/>
      <c r="M1372" s="17">
        <f>A1340</f>
        <v>80</v>
      </c>
      <c r="N1372" s="17">
        <f>B1340</f>
        <v>40</v>
      </c>
      <c r="O1372" s="17">
        <f>C1340</f>
        <v>215.7</v>
      </c>
      <c r="Q1372" s="61">
        <f t="array" ref="Q1372:Q1374">MMULT(AI1372:AK1374,AG1372:AG1374)</f>
        <v>0.7177653940960772</v>
      </c>
      <c r="R1372" s="13"/>
      <c r="S1372" s="17">
        <v>1</v>
      </c>
      <c r="T1372">
        <v>0</v>
      </c>
      <c r="V1372" s="73">
        <f>(T1372^2)*(1-COS(RADIANS(O1372+45)))+(COS(RADIANS(O1372+45)))</f>
        <v>-0.161603821103361</v>
      </c>
      <c r="W1372" s="73">
        <f>(T1372*T1373)*(1-COS(RADIANS(O1372+45)))-T1374*(SIN(RADIANS(O1372+45)))</f>
        <v>0.98685571640680736</v>
      </c>
      <c r="X1372" s="73">
        <f>(T1372*T1374)*(1-COS(RADIANS(O1372+45)))+T1373*(SIN(RADIANS(O1372+45)))</f>
        <v>0</v>
      </c>
      <c r="Y1372" s="10"/>
      <c r="Z1372">
        <f t="array" ref="Z1372:Z1374">MMULT(V1372:X1374,S1372:S1374)</f>
        <v>-0.161603821103361</v>
      </c>
      <c r="AA1372" s="23">
        <f>COS(RADIANS('[1]Biaxial Input'!$F$21))</f>
        <v>-0.9975640502598242</v>
      </c>
      <c r="AC1372" s="30">
        <f>(AA1372^2)*(1-COS(RADIANS(N1372)))+(COS(RADIANS(N1372)))</f>
        <v>0.99886158030145311</v>
      </c>
      <c r="AD1372" s="30">
        <f>(AA1372*AA1373)*(1-COS(RADIANS(N1372)))-AA1374*(SIN(RADIANS(N1372)))</f>
        <v>-1.6280160168985456E-2</v>
      </c>
      <c r="AE1372" s="30">
        <f>(AA1372*AA1374)*(1-COS(RADIANS(N1372)))+AA1373*(SIN(RADIANS(N1372)))</f>
        <v>4.4838597018148282E-2</v>
      </c>
      <c r="AG1372">
        <f t="array" ref="AG1372:AG1374">MMULT(AC1372:AE1374,Z1372:Z1374)</f>
        <v>-0.14535367900327475</v>
      </c>
      <c r="AI1372" s="28">
        <f>(T1372^2)*(1-COS(RADIANS(M1372)))+(COS(RADIANS(M1372)))</f>
        <v>0.17364817766693041</v>
      </c>
      <c r="AJ1372" s="28">
        <f>(T1372*T1373)*(1-COS(RADIANS(M1372)))-T1374*(SIN(RADIANS(M1372)))</f>
        <v>-0.98480775301220802</v>
      </c>
      <c r="AK1372" s="28">
        <f>(T1372*T1374)*(1-COS(RADIANS(M1372)))+T1373*(SIN(RADIANS(M1372)))</f>
        <v>0</v>
      </c>
      <c r="AM1372" s="61">
        <f t="array" ref="AM1372:AM1374">MMULT(AI1372:AK1374,AW1372:AW1374)</f>
        <v>-0.30954570802862502</v>
      </c>
      <c r="AN1372" s="13"/>
      <c r="AO1372" s="17">
        <v>1</v>
      </c>
      <c r="AP1372">
        <v>0</v>
      </c>
      <c r="AR1372" s="73">
        <f>(T1372^2)*(1-COS(RADIANS(O1372-45)))+(COS(RADIANS(O1372-45)))</f>
        <v>-0.98685571640680725</v>
      </c>
      <c r="AS1372" s="73">
        <f>(T1372*T1373)*(1-COS(RADIANS(O1372-45)))-T1374*(SIN(RADIANS(O1372-45)))</f>
        <v>-0.16160382110336138</v>
      </c>
      <c r="AT1372" s="73">
        <f>(T1372*T1374)*(1-COS(RADIANS(O1372-45)))+T1373*(SIN(RADIANS(O1372-45)))</f>
        <v>0</v>
      </c>
      <c r="AU1372" s="10"/>
      <c r="AV1372">
        <f t="array" ref="AV1372:AV1374">MMULT(AR1372:AT1374,S1372:S1374)</f>
        <v>-0.98685571640680725</v>
      </c>
      <c r="AW1372" s="1">
        <f t="array" ref="AW1372:AW1374">MMULT(AC1372:AE1374,AV1372:AV1374)</f>
        <v>-0.98836319651110893</v>
      </c>
      <c r="BV1372" s="1"/>
      <c r="BY1372" t="s">
        <v>8</v>
      </c>
      <c r="BZ1372" s="5">
        <f t="shared" ref="BZ1372:CA1374" si="2068">BZ1367</f>
        <v>0.93180266183863136</v>
      </c>
      <c r="CA1372" s="6">
        <f t="shared" si="2068"/>
        <v>-0.87956522186239505</v>
      </c>
      <c r="CB1372" s="7">
        <f>CY1371</f>
        <v>0.85063781367957314</v>
      </c>
      <c r="CC1372" s="8">
        <f>DU1371</f>
        <v>-0.44669990080074057</v>
      </c>
      <c r="CE1372" s="9">
        <f>((SUMPRODUCT(CB1372:CB1374,BZ1372:BZ1374))*(SUMPRODUCT(CB1372:CB1374,CA1372:CA1374)))-((SUMPRODUCT(CC1372:CC1374,BZ1372:BZ1374))*(SUMPRODUCT(CC1372:CC1374,CA1372:CA1374)))</f>
        <v>5.5511151231257827E-16</v>
      </c>
      <c r="CG1372">
        <v>1</v>
      </c>
      <c r="CH1372" t="s">
        <v>161</v>
      </c>
      <c r="CI1372" s="67"/>
      <c r="CJ1372" s="1" t="s">
        <v>8</v>
      </c>
      <c r="CK1372" s="5">
        <f t="shared" ref="CK1372:CL1374" si="2069">BZ1372</f>
        <v>0.93180266183863136</v>
      </c>
      <c r="CL1372" s="6">
        <f t="shared" si="2069"/>
        <v>-0.87956522186239505</v>
      </c>
      <c r="CM1372" s="7">
        <f>FA1371</f>
        <v>0.85830424564466157</v>
      </c>
      <c r="CN1372" s="8">
        <f>FW1371</f>
        <v>-0.43178618938695112</v>
      </c>
      <c r="CO1372" s="10"/>
      <c r="CP1372">
        <f t="shared" si="2067"/>
        <v>0.3492962422733713</v>
      </c>
      <c r="CQ1372">
        <f t="shared" si="2067"/>
        <v>-0.34518112468713447</v>
      </c>
      <c r="CR1372">
        <f>CJ1375</f>
        <v>0</v>
      </c>
      <c r="CS1372">
        <f>CM1375</f>
        <v>0</v>
      </c>
      <c r="CW1372" s="28"/>
      <c r="CY1372" s="61">
        <v>-0.35707202555584594</v>
      </c>
      <c r="DA1372" s="17">
        <v>0</v>
      </c>
      <c r="DB1372">
        <v>0</v>
      </c>
      <c r="DD1372" s="73">
        <f>(DB1371*DB1372)*(1-COS(RADIANS(CW1371+45)))+DB1373*(SIN(RADIANS(CW1371+45)))</f>
        <v>-0.93932226048924472</v>
      </c>
      <c r="DE1372" s="73">
        <f>(DB1372^2)*(1-COS(RADIANS(CW1371+45)))+(COS(RADIANS(CW1371+45)))</f>
        <v>0.34303599074933172</v>
      </c>
      <c r="DF1372" s="73">
        <f>(DB1372*DB1373)*(1-COS(RADIANS(CW1371+45)))-DB1371*(SIN(RADIANS(CW1371+45)))</f>
        <v>0</v>
      </c>
      <c r="DG1372" s="10"/>
      <c r="DH1372">
        <v>-0.93932226048924472</v>
      </c>
      <c r="DI1372" s="23">
        <f>SIN(RADIANS('[1]Biaxial Input'!$F$21))*(COS(RADIANS(0)))</f>
        <v>6.9756473744125524E-2</v>
      </c>
      <c r="DK1372" s="30">
        <f>(DI1371*DI1372)*(1-COS(RADIANS(CV1371)))+DI1373*(SIN(RADIANS(CV1371)))</f>
        <v>-6.5197179069601558E-3</v>
      </c>
      <c r="DL1372" s="30">
        <f>(DI1372^2)*(1-COS(RADIANS(CV1371)))+(COS(RADIANS(CV1371)))</f>
        <v>0.90676369012465463</v>
      </c>
      <c r="DM1372" s="30">
        <f>(DI1372*DI1373)*(1-COS(RADIANS(CV1371)))-DI1371*(SIN(RADIANS(CV1371)))</f>
        <v>0.42158878489581864</v>
      </c>
      <c r="DO1372">
        <v>-0.85397981702907988</v>
      </c>
      <c r="DQ1372" s="28">
        <f>(DB1371*DB1372)*(1-COS(RADIANS(CU1371)))+DB1373*(SIN(RADIANS(CU1371)))</f>
        <v>0.70710678118654746</v>
      </c>
      <c r="DR1372" s="28">
        <f>(DB1372^2)*(1-COS(RADIANS(CU1371)))+(COS(RADIANS(CU1371)))</f>
        <v>0.70710678118654757</v>
      </c>
      <c r="DS1372" s="28">
        <f>(DB1372*DB1373)*(1-COS(RADIANS(CU1371)))-DB1371*(SIN(RADIANS(CU1371)))</f>
        <v>0</v>
      </c>
      <c r="DU1372" s="61">
        <v>-0.87793387106988852</v>
      </c>
      <c r="DW1372" s="17">
        <v>0</v>
      </c>
      <c r="DX1372">
        <v>0</v>
      </c>
      <c r="DZ1372" s="73">
        <f>(DB1371*DB1372)*(1-COS(RADIANS(CW1371-45)))+DB1373*(SIN(RADIANS(CW1371-45)))</f>
        <v>-0.34303599074933133</v>
      </c>
      <c r="EA1372" s="73">
        <f>(DB1372^2)*(1-COS(RADIANS(CW1371-45)))+(COS(RADIANS(CW1371-45)))</f>
        <v>-0.93932226048924483</v>
      </c>
      <c r="EB1372" s="73">
        <f>(DB1372*DB1373)*(1-COS(RADIANS(CW1371-45)))-DB1371*(SIN(RADIANS(CW1371-45)))</f>
        <v>0</v>
      </c>
      <c r="EC1372" s="10"/>
      <c r="ED1372">
        <v>-0.34303599074933133</v>
      </c>
      <c r="EE1372" s="1">
        <v>-0.30492846465531259</v>
      </c>
      <c r="EG1372">
        <f>CY1372+DU1372</f>
        <v>-1.2350058966257345</v>
      </c>
      <c r="EH1372">
        <f>EG1372/(SQRT(EG1371^2+EG1372^2+EG1373^2))</f>
        <v>-0.87328104430942921</v>
      </c>
      <c r="EJ1372">
        <f>Q1372+AM1372</f>
        <v>0.40821968606745218</v>
      </c>
      <c r="EK1372">
        <f>EJ1372/(SQRT(EJ1371^2+EJ1372^2+EJ1373^2))</f>
        <v>0.31657034789306454</v>
      </c>
      <c r="EM1372" s="23">
        <f>CY1373*DU1371-CY1371*DU1373</f>
        <v>-0.31895405091280099</v>
      </c>
      <c r="EP1372" s="9">
        <f>((SUMPRODUCT(CM1372:CM1374,BZ1372:BZ1374))*(SUMPRODUCT(CM1372:CM1374,CA1372:CA1374)))-((SUMPRODUCT(CN1372:CN1374,BZ1372:BZ1374))*(SUMPRODUCT(CN1372:CN1374,CA1372:CA1374)))</f>
        <v>-3.3457114045107872E-2</v>
      </c>
      <c r="EY1372" s="28"/>
      <c r="EZ1372" s="10"/>
      <c r="FA1372" s="61">
        <v>-0.34169558301386721</v>
      </c>
      <c r="FB1372" s="13">
        <f>BW1373</f>
        <v>0</v>
      </c>
      <c r="FC1372" s="17">
        <v>0</v>
      </c>
      <c r="FD1372">
        <v>0</v>
      </c>
      <c r="FF1372" s="73">
        <f>(FD1371*FD1372)*(1-COS(RADIANS(EY1371+45)))+FD1373*(SIN(RADIANS(EY1371+45)))</f>
        <v>-0.93319239362608908</v>
      </c>
      <c r="FG1372" s="73">
        <f>(FD1372^2)*(1-COS(RADIANS(EY1371+45)))+(COS(RADIANS(EY1371+45)))</f>
        <v>0.35937717857205448</v>
      </c>
      <c r="FH1372" s="73">
        <f>(FD1372*FD1373)*(1-COS(RADIANS(EY1371+45)))-FD1371*(SIN(RADIANS(EY1371+45)))</f>
        <v>0</v>
      </c>
      <c r="FI1372" s="10"/>
      <c r="FJ1372">
        <v>-0.93319239362608908</v>
      </c>
      <c r="FK1372" s="23">
        <f>SIN(RADIANS(176))*(COS(RADIANS(0)))</f>
        <v>6.9756473744125524E-2</v>
      </c>
      <c r="FM1372" s="30">
        <f>(FK1371*FK1372)*(1-COS(RADIANS(EX1371)))+FK1373*(SIN(RADIANS(EX1371)))</f>
        <v>-6.5197179069601558E-3</v>
      </c>
      <c r="FN1372" s="30">
        <f>(FK1372^2)*(1-COS(RADIANS(EX1371)))+(COS(RADIANS(EX1371)))</f>
        <v>0.90676369012465463</v>
      </c>
      <c r="FO1372" s="30">
        <f>(FK1372*FK1373)*(1-COS(RADIANS(EX1371)))-FK1371*(SIN(RADIANS(EX1371)))</f>
        <v>0.42158878489581864</v>
      </c>
      <c r="FQ1372">
        <v>-0.84852801626714081</v>
      </c>
      <c r="FS1372" s="28">
        <f>(FD1371*FD1372)*(1-COS(RADIANS(EW1371)))+FD1373*(SIN(RADIANS(EW1371)))</f>
        <v>0.70710678118654746</v>
      </c>
      <c r="FT1372" s="28">
        <f>(FD1372^2)*(1-COS(RADIANS(EW1371)))+(COS(RADIANS(EW1371)))</f>
        <v>0.70710678118654757</v>
      </c>
      <c r="FU1372" s="28">
        <f>(FD1372*FD1373)*(1-COS(RADIANS(EW1371)))-FD1371*(SIN(RADIANS(EW1371)))</f>
        <v>0</v>
      </c>
      <c r="FW1372" s="61">
        <v>-0.88403192360634097</v>
      </c>
      <c r="FX1372" s="13">
        <f>BX1373</f>
        <v>0</v>
      </c>
      <c r="FY1372" s="17">
        <v>0</v>
      </c>
      <c r="FZ1372">
        <v>0</v>
      </c>
      <c r="GB1372" s="73">
        <f>(FD1371*FD1372)*(1-COS(RADIANS(EY1371-45)))+FD1373*(SIN(RADIANS(EY1371-45)))</f>
        <v>-0.35937717857205409</v>
      </c>
      <c r="GC1372" s="73">
        <f>(FD1372^2)*(1-COS(RADIANS(EY1371-45)))+(COS(RADIANS(EY1371-45)))</f>
        <v>-0.9331923936260893</v>
      </c>
      <c r="GD1372" s="73">
        <f>(FD1372*FD1373)*(1-COS(RADIANS(EY1371-45)))-FD1371*(SIN(RADIANS(EY1371-45)))</f>
        <v>0</v>
      </c>
      <c r="GE1372" s="10"/>
      <c r="GF1372">
        <v>-0.35937717857205409</v>
      </c>
      <c r="GG1372" s="1">
        <v>-0.31978602542921974</v>
      </c>
      <c r="GI1372">
        <f>FA1372+FW1372</f>
        <v>-1.2257275066202082</v>
      </c>
      <c r="GJ1372">
        <f>GI1372/(SQRT(GI1371^2+GI1372^2+GI1373^2))</f>
        <v>-0.86672023181802826</v>
      </c>
      <c r="GL1372">
        <f>CH1373+DC1372</f>
        <v>-3.3457114045107872E-2</v>
      </c>
      <c r="GM1372" t="e">
        <f>GL1372/(SQRT(GL1371^2+GL1372^2+GL1373^2))</f>
        <v>#VALUE!</v>
      </c>
      <c r="GO1372" s="27">
        <f>FA1373*FW1371-FA1371*FW1373</f>
        <v>-0.31895405091280093</v>
      </c>
    </row>
    <row r="1373" spans="1:197" x14ac:dyDescent="0.2">
      <c r="D1373" t="s">
        <v>8</v>
      </c>
      <c r="E1373" s="5">
        <f t="shared" ref="E1373:F1375" si="2070">E1368</f>
        <v>0.93180233653995126</v>
      </c>
      <c r="F1373" s="6">
        <f t="shared" si="2070"/>
        <v>-0.87956563998417769</v>
      </c>
      <c r="G1373" s="7">
        <f>Q1372</f>
        <v>0.7177653940960772</v>
      </c>
      <c r="H1373" s="8">
        <f>AM1372</f>
        <v>-0.30954570802862502</v>
      </c>
      <c r="J1373" s="9">
        <f>((SUMPRODUCT(G1373:G1375,E1373:E1375))*(SUMPRODUCT(G1373:(G1375),F1373:F1375)))-((SUMPRODUCT(H1373:H1375,E1373:E1375))*(SUMPRODUCT(H1373:H1375,F1373:F1375)))</f>
        <v>-2.2882159823894854E-4</v>
      </c>
      <c r="Q1373" s="61">
        <v>-0.27415739859340627</v>
      </c>
      <c r="S1373" s="17">
        <v>0</v>
      </c>
      <c r="T1373">
        <v>0</v>
      </c>
      <c r="V1373" s="73">
        <f>(T1372*T1373)*(1-COS(RADIANS(O1372+45)))+T1374*(SIN(RADIANS(O1372+45)))</f>
        <v>-0.98685571640680736</v>
      </c>
      <c r="W1373" s="73">
        <f>(T1373^2)*(1-COS(RADIANS(O1372+45)))+(COS(RADIANS(O1372+45)))</f>
        <v>-0.161603821103361</v>
      </c>
      <c r="X1373" s="73">
        <f>(T1373*T1374)*(1-COS(RADIANS(O1372+45)))-T1372*(SIN(RADIANS(O1372+45)))</f>
        <v>0</v>
      </c>
      <c r="Y1373" s="10"/>
      <c r="Z1373">
        <v>-0.98685571640680736</v>
      </c>
      <c r="AA1373" s="23">
        <f>SIN(RADIANS('[1]Biaxial Input'!$F$21))*(COS(RADIANS(0)))</f>
        <v>6.9756473744125524E-2</v>
      </c>
      <c r="AC1373" s="30">
        <f>(AA1372*AA1373)*(1-COS(RADIANS(N1372)))+AA1374*(SIN(RADIANS(N1372)))</f>
        <v>-1.6280160168985456E-2</v>
      </c>
      <c r="AD1373" s="30">
        <f>(AA1373^2)*(1-COS(RADIANS(N1372)))+(COS(RADIANS(N1372)))</f>
        <v>0.7671828628175249</v>
      </c>
      <c r="AE1373" s="30">
        <f>(AA1373*AA1374)*(1-COS(RADIANS(N1372)))-AA1372*(SIN(RADIANS(N1372)))</f>
        <v>0.64122181137573508</v>
      </c>
      <c r="AG1373">
        <v>-0.75446785760933111</v>
      </c>
      <c r="AI1373" s="28">
        <f>(T1372*T1373)*(1-COS(RADIANS(M1372)))+T1374*(SIN(RADIANS(M1372)))</f>
        <v>0.98480775301220802</v>
      </c>
      <c r="AJ1373" s="28">
        <f>(T1373^2)*(1-COS(RADIANS(M1372)))+(COS(RADIANS(M1372)))</f>
        <v>0.17364817766693041</v>
      </c>
      <c r="AK1373" s="28">
        <f>(T1373*T1374)*(1-COS(RADIANS(M1372)))-T1372*(SIN(RADIANS(M1372)))</f>
        <v>0</v>
      </c>
      <c r="AM1373" s="61">
        <v>-0.94902903185788856</v>
      </c>
      <c r="AO1373" s="17">
        <v>0</v>
      </c>
      <c r="AP1373">
        <v>0</v>
      </c>
      <c r="AR1373" s="73">
        <f>(T1372*T1373)*(1-COS(RADIANS(O1372-45)))+T1374*(SIN(RADIANS(O1372-45)))</f>
        <v>0.16160382110336138</v>
      </c>
      <c r="AS1373" s="73">
        <f>(T1373^2)*(1-COS(RADIANS(O1372-45)))+(COS(RADIANS(O1372-45)))</f>
        <v>-0.98685571640680725</v>
      </c>
      <c r="AT1373" s="73">
        <f>(T1373*T1374)*(1-COS(RADIANS(O1372-45)))-T1372*(SIN(RADIANS(O1372-45)))</f>
        <v>0</v>
      </c>
      <c r="AU1373" s="10"/>
      <c r="AV1373">
        <v>0.16160382110336138</v>
      </c>
      <c r="AW1373" s="1">
        <v>0.14004585124310964</v>
      </c>
      <c r="BV1373" s="1"/>
      <c r="BY1373" t="s">
        <v>9</v>
      </c>
      <c r="BZ1373" s="5">
        <f t="shared" si="2068"/>
        <v>0.3492962422733713</v>
      </c>
      <c r="CA1373" s="6">
        <f t="shared" si="2068"/>
        <v>-0.34518112468713447</v>
      </c>
      <c r="CB1373" s="7">
        <f>CY1372</f>
        <v>-0.35707202555584594</v>
      </c>
      <c r="CC1373" s="8">
        <f>DU1372</f>
        <v>-0.87793387106988852</v>
      </c>
      <c r="CE1373" s="10"/>
      <c r="CH1373">
        <f>((SUMPRODUCT(CM1372:CM1374,CK1372:CK1374))*(SUMPRODUCT(CM1372:CM1374,CL1372:CL1374)))-((SUMPRODUCT(CN1372:CN1374,CK1372:CK1374))*(SUMPRODUCT(CN1372:CN1374,CL1372:CL1374)))</f>
        <v>-3.3457114045107872E-2</v>
      </c>
      <c r="CI1373" s="67"/>
      <c r="CJ1373" s="10" t="s">
        <v>9</v>
      </c>
      <c r="CK1373" s="5">
        <f t="shared" si="2069"/>
        <v>0.3492962422733713</v>
      </c>
      <c r="CL1373" s="6">
        <f t="shared" si="2069"/>
        <v>-0.34518112468713447</v>
      </c>
      <c r="CM1373" s="7">
        <f>FA1372</f>
        <v>-0.34169558301386721</v>
      </c>
      <c r="CN1373" s="8">
        <f>FW1372</f>
        <v>-0.88403192360634097</v>
      </c>
      <c r="CP1373">
        <f t="shared" si="2067"/>
        <v>-9.8670839279614439E-2</v>
      </c>
      <c r="CQ1373">
        <f t="shared" si="2067"/>
        <v>-0.32743703463395935</v>
      </c>
      <c r="CR1373">
        <f>CK1375</f>
        <v>0</v>
      </c>
      <c r="CS1373">
        <f>CN1375</f>
        <v>0</v>
      </c>
      <c r="CW1373" s="28"/>
      <c r="CY1373" s="61">
        <v>0.38589490603515519</v>
      </c>
      <c r="DA1373" s="17">
        <v>0</v>
      </c>
      <c r="DB1373">
        <v>1</v>
      </c>
      <c r="DD1373" s="73">
        <f>(DB1371*DB1373)*(1-COS(RADIANS(CW1371+45)))-DB1372*(SIN(RADIANS(CW1371+45)))</f>
        <v>0</v>
      </c>
      <c r="DE1373" s="73">
        <f>(DB1372*DB1373)*(1-COS(RADIANS(CW1371+45)))+DB1371*(SIN(RADIANS(CW1371+45)))</f>
        <v>0</v>
      </c>
      <c r="DF1373" s="73">
        <f>(DB1373^2)*(1-COS(RADIANS(CW1371+45)))+(COS(RADIANS(CW1371+45)))</f>
        <v>1</v>
      </c>
      <c r="DG1373" s="10"/>
      <c r="DH1373">
        <v>0</v>
      </c>
      <c r="DI1373" s="23">
        <f>SIN(RADIANS('[1]Biaxial Input'!$F$21))*SIN(RADIANS(0))</f>
        <v>0</v>
      </c>
      <c r="DK1373" s="30">
        <f>(DI1371*DI1373)*(1-COS(RADIANS(CV1371)))-DI1372*(SIN(RADIANS(CV1371)))</f>
        <v>-2.948035967890307E-2</v>
      </c>
      <c r="DL1373" s="30">
        <f>(DI1372*DI1373)*(1-COS(RADIANS(CV1371)))+DI1371*(SIN(RADIANS(CV1371)))</f>
        <v>-0.42158878489581864</v>
      </c>
      <c r="DM1373" s="30">
        <f>(DI1373^2)*(1-COS(RADIANS(CV1371)))+(COS(RADIANS(CV1371)))</f>
        <v>0.90630778703664994</v>
      </c>
      <c r="DO1373">
        <v>0.38589490603515519</v>
      </c>
      <c r="DQ1373" s="28">
        <f>(DB1371*DB1373)*(1-COS(RADIANS(CU1371)))-DB1372*(SIN(RADIANS(CU1371)))</f>
        <v>0</v>
      </c>
      <c r="DR1373" s="28">
        <f>(DB1372*DB1373)*(1-COS(RADIANS(CU1371)))+DB1371*(SIN(RADIANS(CU1371)))</f>
        <v>0</v>
      </c>
      <c r="DS1373" s="28">
        <f>(DB1373^2)*(1-COS(RADIANS(CU1371)))+(COS(RADIANS(CU1371)))</f>
        <v>1</v>
      </c>
      <c r="DU1373" s="61">
        <v>0.1723116846091671</v>
      </c>
      <c r="DW1373" s="17">
        <v>0</v>
      </c>
      <c r="DX1373">
        <v>1</v>
      </c>
      <c r="DZ1373" s="73">
        <f>(DB1371*DB1371)*(1-COS(RADIANS(CW1371-45)))-DB1371*(SIN(RADIANS(CW1371-45)))</f>
        <v>0</v>
      </c>
      <c r="EA1373" s="73">
        <f>(DB1372*DB1373)*(1-COS(RADIANS(CW1371-45)))+DB1371*(SIN(RADIANS(CW1371-45)))</f>
        <v>0</v>
      </c>
      <c r="EB1373" s="73">
        <f>(DB1373^2)*(1-COS(RADIANS(CW1371-45)))+(COS(RADIANS(CW1371-45)))</f>
        <v>1</v>
      </c>
      <c r="EC1373" s="10"/>
      <c r="ED1373">
        <v>0</v>
      </c>
      <c r="EE1373" s="1">
        <v>0.1723116846091671</v>
      </c>
      <c r="EG1373">
        <f>CY1373+DU1373</f>
        <v>0.55820659064432232</v>
      </c>
      <c r="EH1373">
        <f>EG1373/(SQRT(EG1371^2+EG1372^2+EG1373^2))</f>
        <v>0.39471166554762355</v>
      </c>
      <c r="EJ1373">
        <f>Q1373+AM1373</f>
        <v>-1.2231864304512947</v>
      </c>
      <c r="EK1373">
        <f>EJ1373/(SQRT(EJ1371^2+EJ1372^2+EJ1373^2))</f>
        <v>-0.94856903535528936</v>
      </c>
      <c r="EM1373" s="23">
        <f>CY1371*DU1372-CY1372*DU1371</f>
        <v>-0.90630778703665005</v>
      </c>
      <c r="ER1373">
        <f t="shared" ref="ER1373:ES1375" si="2071">CK1372</f>
        <v>0.93180266183863136</v>
      </c>
      <c r="ES1373">
        <f t="shared" si="2071"/>
        <v>-0.87956522186239505</v>
      </c>
      <c r="ET1373" t="e">
        <f>#REF!</f>
        <v>#REF!</v>
      </c>
      <c r="EU1373" t="e">
        <f>#REF!</f>
        <v>#REF!</v>
      </c>
      <c r="EY1373" s="28"/>
      <c r="EZ1373" s="10"/>
      <c r="FA1373" s="61">
        <v>0.38282887881814986</v>
      </c>
      <c r="FB1373" s="13">
        <f>BW1374</f>
        <v>0</v>
      </c>
      <c r="FC1373" s="17">
        <v>0</v>
      </c>
      <c r="FD1373">
        <v>1</v>
      </c>
      <c r="FF1373" s="73">
        <f>(FD1371*FD1373)*(1-COS(RADIANS(EY1371+45)))-FD1372*(SIN(RADIANS(EY1371+45)))</f>
        <v>0</v>
      </c>
      <c r="FG1373" s="73">
        <f>(FD1372*FD1373)*(1-COS(RADIANS(EY1371+45)))+FD1371*(SIN(RADIANS(EY1371+45)))</f>
        <v>0</v>
      </c>
      <c r="FH1373" s="73">
        <f>(FD1373^2)*(1-COS(RADIANS(EY1371+45)))+(COS(RADIANS(EY1371+45)))</f>
        <v>1</v>
      </c>
      <c r="FI1373" s="10"/>
      <c r="FJ1373">
        <v>0</v>
      </c>
      <c r="FK1373" s="23">
        <f>SIN(RADIANS(176))*SIN(RADIANS(0))</f>
        <v>0</v>
      </c>
      <c r="FM1373" s="30">
        <f>(FK1371*FK1373)*(1-COS(RADIANS(EX1371)))-FK1372*(SIN(RADIANS(EX1371)))</f>
        <v>-2.948035967890307E-2</v>
      </c>
      <c r="FN1373" s="30">
        <f>(FK1372*FK1373)*(1-COS(RADIANS(EX1371)))+FK1371*(SIN(RADIANS(EX1371)))</f>
        <v>-0.42158878489581864</v>
      </c>
      <c r="FO1373" s="30">
        <f>(FK1373^2)*(1-COS(RADIANS(EX1371)))+(COS(RADIANS(EX1371)))</f>
        <v>0.90630778703664994</v>
      </c>
      <c r="FQ1373">
        <v>0.38282887881814986</v>
      </c>
      <c r="FS1373" s="28">
        <f>(FD1371*FD1373)*(1-COS(RADIANS(EW1371)))-FD1372*(SIN(RADIANS(EW1371)))</f>
        <v>0</v>
      </c>
      <c r="FT1373" s="28">
        <f>(FD1372*FD1373)*(1-COS(RADIANS(EW1371)))+FD1371*(SIN(RADIANS(EW1371)))</f>
        <v>0</v>
      </c>
      <c r="FU1373" s="28">
        <f>(FD1373^2)*(1-COS(RADIANS(EW1371)))+(COS(RADIANS(EW1371)))</f>
        <v>1</v>
      </c>
      <c r="FW1373" s="61">
        <v>0.1790202354471935</v>
      </c>
      <c r="FX1373" s="13">
        <f>BX1374</f>
        <v>0</v>
      </c>
      <c r="FY1373" s="17">
        <v>0</v>
      </c>
      <c r="FZ1373">
        <v>1</v>
      </c>
      <c r="GB1373" s="73">
        <f>(FD1371*FD1371)*(1-COS(RADIANS(EY1371-45)))-FD1371*(SIN(RADIANS(EY1371-45)))</f>
        <v>0</v>
      </c>
      <c r="GC1373" s="73">
        <f>(FD1372*FD1373)*(1-COS(RADIANS(EY1371-45)))+FD1371*(SIN(RADIANS(EY1371-45)))</f>
        <v>0</v>
      </c>
      <c r="GD1373" s="73">
        <f>(FD1373^2)*(1-COS(RADIANS(EY1371-45)))+(COS(RADIANS(EY1371-45)))</f>
        <v>1</v>
      </c>
      <c r="GE1373" s="10"/>
      <c r="GF1373">
        <v>0</v>
      </c>
      <c r="GG1373" s="1">
        <v>0.1790202354471935</v>
      </c>
      <c r="GI1373">
        <f>FA1373+FW1373</f>
        <v>0.56184911426534334</v>
      </c>
      <c r="GJ1373">
        <f>GI1373/(SQRT(GI1371^2+GI1372^2+GI1373^2))</f>
        <v>0.39728731870067979</v>
      </c>
      <c r="GL1373" t="e">
        <f>#REF!+DC1373</f>
        <v>#REF!</v>
      </c>
      <c r="GM1373" t="e">
        <f>GL1373/(SQRT(GL1371^2+GL1372^2+GL1373^2))</f>
        <v>#REF!</v>
      </c>
      <c r="GO1373" s="27">
        <f>FA1371*FW1372-FA1372*FW1371</f>
        <v>-0.90630778703664983</v>
      </c>
    </row>
    <row r="1374" spans="1:197" x14ac:dyDescent="0.2">
      <c r="D1374" t="s">
        <v>9</v>
      </c>
      <c r="E1374" s="5">
        <f t="shared" si="2070"/>
        <v>0.34929717323698622</v>
      </c>
      <c r="F1374" s="6">
        <f t="shared" si="2070"/>
        <v>-0.34518021343056071</v>
      </c>
      <c r="G1374" s="7">
        <f t="shared" ref="G1374:G1375" si="2072">Q1373</f>
        <v>-0.27415739859340627</v>
      </c>
      <c r="H1374" s="8">
        <f t="shared" ref="H1374:H1375" si="2073">AM1373</f>
        <v>-0.94902903185788856</v>
      </c>
      <c r="J1374" s="10"/>
      <c r="Q1374" s="61">
        <v>0.64003949865191823</v>
      </c>
      <c r="S1374" s="17">
        <v>0</v>
      </c>
      <c r="T1374">
        <v>1</v>
      </c>
      <c r="V1374" s="73">
        <f>(T1372*T1374)*(1-COS(RADIANS(O1372+45)))-T1373*(SIN(RADIANS(O1372+45)))</f>
        <v>0</v>
      </c>
      <c r="W1374" s="73">
        <f>(T1373*T1374)*(1-COS(RADIANS(O1372+45)))+T1372*(SIN(RADIANS(O1372+45)))</f>
        <v>0</v>
      </c>
      <c r="X1374" s="73">
        <f>(T1374^2)*(1-COS(RADIANS(O1372+45)))+(COS(RADIANS(O1372+45)))</f>
        <v>1</v>
      </c>
      <c r="Y1374" s="10"/>
      <c r="Z1374">
        <v>0</v>
      </c>
      <c r="AA1374" s="23">
        <f>SIN(RADIANS('[1]Biaxial Input'!$F$21))*SIN(RADIANS(0))</f>
        <v>0</v>
      </c>
      <c r="AC1374" s="30">
        <f>(AA1372*AA1374)*(1-COS(RADIANS(N1372)))-AA1373*(SIN(RADIANS(N1372)))</f>
        <v>-4.4838597018148282E-2</v>
      </c>
      <c r="AD1374" s="30">
        <f>(AA1373*AA1374)*(1-COS(RADIANS(N1372)))+AA1372*(SIN(RADIANS(N1372)))</f>
        <v>-0.64122181137573508</v>
      </c>
      <c r="AE1374" s="30">
        <f>(AA1374^2)*(1-COS(RADIANS(N1372)))+(COS(RADIANS(N1372)))</f>
        <v>0.76604444311897801</v>
      </c>
      <c r="AG1374">
        <v>0.64003949865191823</v>
      </c>
      <c r="AI1374" s="28">
        <f>(T1372*T1374)*(1-COS(RADIANS(M1372)))-T1373*(SIN(RADIANS(M1372)))</f>
        <v>0</v>
      </c>
      <c r="AJ1374" s="28">
        <f>(T1373*T1374)*(1-COS(RADIANS(M1372)))+T1372*(SIN(RADIANS(M1372)))</f>
        <v>0</v>
      </c>
      <c r="AK1374" s="28">
        <f>(T1374^2)*(1-COS(RADIANS(M1372)))+(COS(RADIANS(M1372)))</f>
        <v>1</v>
      </c>
      <c r="AM1374" s="61">
        <v>-5.9374669110116775E-2</v>
      </c>
      <c r="AO1374" s="17">
        <v>0</v>
      </c>
      <c r="AP1374">
        <v>1</v>
      </c>
      <c r="AR1374" s="73">
        <f>(T1372*T1372)*(1-COS(RADIANS(O1372-45)))-T1372*(SIN(RADIANS(O1372-45)))</f>
        <v>0</v>
      </c>
      <c r="AS1374" s="73">
        <f>(T1373*T1374)*(1-COS(RADIANS(O1372-45)))+T1372*(SIN(RADIANS(O1372-45)))</f>
        <v>0</v>
      </c>
      <c r="AT1374" s="73">
        <f>(T1374^2)*(1-COS(RADIANS(O1372-45)))+(COS(RADIANS(O1372-45)))</f>
        <v>1</v>
      </c>
      <c r="AU1374" s="10"/>
      <c r="AV1374">
        <v>0</v>
      </c>
      <c r="AW1374" s="1">
        <v>-5.9374669110116775E-2</v>
      </c>
      <c r="BV1374" s="1"/>
      <c r="BY1374" t="s">
        <v>10</v>
      </c>
      <c r="BZ1374" s="5">
        <f t="shared" si="2068"/>
        <v>-9.8670839279614439E-2</v>
      </c>
      <c r="CA1374" s="6">
        <f t="shared" si="2068"/>
        <v>-0.32743703463395935</v>
      </c>
      <c r="CB1374" s="7">
        <f>CY1373</f>
        <v>0.38589490603515519</v>
      </c>
      <c r="CC1374" s="8">
        <f>DU1373</f>
        <v>0.1723116846091671</v>
      </c>
      <c r="CE1374" s="10"/>
      <c r="CG1374" s="10" t="s">
        <v>160</v>
      </c>
      <c r="CH1374" s="10">
        <f>-CH1371*((EY1371-CW1371)/(CH1373-CE1372))</f>
        <v>245.06195136069923</v>
      </c>
      <c r="CI1374" s="67"/>
      <c r="CJ1374" s="10" t="s">
        <v>10</v>
      </c>
      <c r="CK1374" s="5">
        <f t="shared" si="2069"/>
        <v>-9.8670839279614439E-2</v>
      </c>
      <c r="CL1374" s="6">
        <f t="shared" si="2069"/>
        <v>-0.32743703463395935</v>
      </c>
      <c r="CM1374" s="7">
        <f>FA1373</f>
        <v>0.38282887881814986</v>
      </c>
      <c r="CN1374" s="8">
        <f>FW1373</f>
        <v>0.1790202354471935</v>
      </c>
      <c r="CW1374" s="28"/>
      <c r="DH1374" s="10"/>
      <c r="DI1374" s="10"/>
      <c r="DJ1374" s="10"/>
      <c r="DK1374" s="10"/>
      <c r="DL1374" s="10"/>
      <c r="DM1374" s="10"/>
      <c r="DN1374" s="10"/>
      <c r="DO1374" s="10"/>
      <c r="DP1374" s="10"/>
      <c r="EE1374" s="1"/>
      <c r="EI1374" s="64">
        <f>(DEGREES(ACOS((EH1371*EK1371+EH1372*EK1372+EH1373*EK1373)/((SQRT(EH1371^2+EH1372^2+EH1373^2))*(SQRT(EK1371^2+EK1372^2+EK1373^2))))))</f>
        <v>130.60693758220108</v>
      </c>
      <c r="ER1374">
        <f t="shared" si="2071"/>
        <v>0.3492962422733713</v>
      </c>
      <c r="ES1374">
        <f t="shared" si="2071"/>
        <v>-0.34518112468713447</v>
      </c>
      <c r="ET1374" t="e">
        <f>#REF!</f>
        <v>#REF!</v>
      </c>
      <c r="EU1374" t="e">
        <f>#REF!</f>
        <v>#REF!</v>
      </c>
      <c r="EY1374" s="28"/>
      <c r="EZ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  <c r="FR1374" s="10"/>
      <c r="GG1374" s="1"/>
      <c r="GK1374" s="64" t="e">
        <f>(DEGREES(ACOS((GJ1371*GM1371+GJ1372*GM1372+GJ1373*GM1373)/((SQRT(GJ1371^2+GJ1372^2+GJ1373^2))*(SQRT(GM1371^2+GM1372^2+GM1373^2))))))</f>
        <v>#VALUE!</v>
      </c>
    </row>
    <row r="1375" spans="1:197" x14ac:dyDescent="0.2">
      <c r="D1375" t="s">
        <v>10</v>
      </c>
      <c r="E1375" s="5">
        <f t="shared" si="2070"/>
        <v>-9.8670615622576494E-2</v>
      </c>
      <c r="F1375" s="6">
        <f t="shared" si="2070"/>
        <v>-0.32743687210706163</v>
      </c>
      <c r="G1375" s="7">
        <f t="shared" si="2072"/>
        <v>0.64003949865191823</v>
      </c>
      <c r="H1375" s="8">
        <f t="shared" si="2073"/>
        <v>-5.9374669110116775E-2</v>
      </c>
      <c r="J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W1375" s="1"/>
      <c r="BV1375" s="1"/>
      <c r="CE1375" s="10"/>
      <c r="CS1375" s="15"/>
      <c r="CW1375" s="28"/>
      <c r="CY1375" s="82" t="s">
        <v>148</v>
      </c>
      <c r="CZ1375" s="13"/>
      <c r="DB1375" s="10"/>
      <c r="DC1375" s="10"/>
      <c r="DD1375" s="10"/>
      <c r="DE1375" s="10"/>
      <c r="DF1375" s="10"/>
      <c r="DG1375" s="10"/>
      <c r="DH1375" s="80"/>
      <c r="DI1375" s="23" t="s">
        <v>149</v>
      </c>
      <c r="DM1375" s="1"/>
      <c r="DO1375" s="80"/>
      <c r="DS1375" s="13"/>
      <c r="DT1375" s="81"/>
      <c r="DU1375" s="82" t="s">
        <v>150</v>
      </c>
      <c r="DW1375" s="13"/>
      <c r="DX1375" s="13"/>
      <c r="EA1375" s="1"/>
      <c r="EE1375" s="1"/>
      <c r="ER1375">
        <f t="shared" si="2071"/>
        <v>-9.8670839279614439E-2</v>
      </c>
      <c r="ES1375">
        <f t="shared" si="2071"/>
        <v>-0.32743703463395935</v>
      </c>
      <c r="ET1375" t="e">
        <f>#REF!</f>
        <v>#REF!</v>
      </c>
      <c r="EU1375" t="e">
        <f>#REF!</f>
        <v>#REF!</v>
      </c>
      <c r="EY1375" s="28"/>
      <c r="EZ1375" s="10"/>
      <c r="FA1375" s="82" t="s">
        <v>148</v>
      </c>
      <c r="FB1375" s="13"/>
      <c r="FD1375" s="10"/>
      <c r="FE1375" s="10"/>
      <c r="FF1375" s="10"/>
      <c r="FG1375" s="10"/>
      <c r="FH1375" s="10"/>
      <c r="FI1375" s="10"/>
      <c r="FJ1375" s="80"/>
      <c r="FK1375" s="23" t="s">
        <v>149</v>
      </c>
      <c r="FO1375" s="1"/>
      <c r="FQ1375" s="80"/>
      <c r="FU1375" s="13"/>
      <c r="FV1375" s="81"/>
      <c r="FW1375" s="82" t="s">
        <v>150</v>
      </c>
      <c r="FY1375" s="13"/>
      <c r="FZ1375" s="13"/>
      <c r="GC1375" s="1"/>
      <c r="GG1375" s="1"/>
      <c r="GK1375" s="13"/>
    </row>
    <row r="1376" spans="1:197" x14ac:dyDescent="0.2">
      <c r="Q1376" s="82" t="s">
        <v>148</v>
      </c>
      <c r="R1376" s="13"/>
      <c r="T1376" s="10"/>
      <c r="U1376" s="10"/>
      <c r="V1376" s="10"/>
      <c r="W1376" s="10"/>
      <c r="X1376" s="10"/>
      <c r="Y1376" s="10"/>
      <c r="Z1376" s="80"/>
      <c r="AA1376" s="23" t="s">
        <v>149</v>
      </c>
      <c r="AE1376" s="1"/>
      <c r="AG1376" s="80"/>
      <c r="AK1376" s="13"/>
      <c r="AL1376" s="81"/>
      <c r="AM1376" s="82" t="s">
        <v>150</v>
      </c>
      <c r="AO1376" s="13"/>
      <c r="AP1376" s="13"/>
      <c r="AS1376" s="1"/>
      <c r="AW1376" s="1"/>
      <c r="BV1376" s="1"/>
      <c r="BZ1376" s="5" t="s">
        <v>4</v>
      </c>
      <c r="CA1376" s="6" t="s">
        <v>5</v>
      </c>
      <c r="CB1376" s="7" t="s">
        <v>6</v>
      </c>
      <c r="CC1376" s="8" t="s">
        <v>1</v>
      </c>
      <c r="CD1376">
        <v>7</v>
      </c>
      <c r="CE1376" s="9" t="s">
        <v>7</v>
      </c>
      <c r="CG1376" s="90" t="s">
        <v>157</v>
      </c>
      <c r="CH1376" s="61">
        <f>CE1377-((CH1378-CE1377)/(EY1376-CW1376))*CW1376</f>
        <v>-5.8208934435060478</v>
      </c>
      <c r="CI1376" s="10"/>
      <c r="CK1376" s="5" t="s">
        <v>4</v>
      </c>
      <c r="CL1376" s="6" t="s">
        <v>5</v>
      </c>
      <c r="CM1376" s="7" t="s">
        <v>6</v>
      </c>
      <c r="CN1376" s="8" t="s">
        <v>1</v>
      </c>
      <c r="CO1376" s="10"/>
      <c r="CP1376">
        <f t="shared" ref="CP1376:CQ1378" si="2074">BZ1377</f>
        <v>0.93180266183863136</v>
      </c>
      <c r="CQ1376">
        <f t="shared" si="2074"/>
        <v>-0.87956522186239505</v>
      </c>
      <c r="CR1376">
        <f>CI1380</f>
        <v>0</v>
      </c>
      <c r="CS1376">
        <f>CL1380</f>
        <v>0</v>
      </c>
      <c r="CU1376" s="17">
        <f>CU1280</f>
        <v>20</v>
      </c>
      <c r="CV1376" s="17">
        <f>CV1280</f>
        <v>30</v>
      </c>
      <c r="CW1376" s="31">
        <f>CH1283</f>
        <v>176.7612054441409</v>
      </c>
      <c r="CY1376" s="61">
        <f t="array" ref="CY1376:CY1378">MMULT(DQ1376:DS1378,DO1376:DO1378)</f>
        <v>-0.49960430686759599</v>
      </c>
      <c r="CZ1376" s="13"/>
      <c r="DA1376" s="17">
        <v>1</v>
      </c>
      <c r="DB1376">
        <v>0</v>
      </c>
      <c r="DD1376" s="73">
        <f>(DB1376^2)*(1-COS(RADIANS(CW1376+45)))+(COS(RADIANS(CW1376+45)))</f>
        <v>-0.7459271330559214</v>
      </c>
      <c r="DE1376" s="73">
        <f>(DB1376*DB1377)*(1-COS(RADIANS(CW1376+45)))-DB1378*(SIN(RADIANS(CW1376+45)))</f>
        <v>0.66602756111963846</v>
      </c>
      <c r="DF1376" s="73">
        <f>(DB1376*DB1378)*(1-COS(RADIANS(CW1376+45)))+DB1377*(SIN(RADIANS(CW1376+45)))</f>
        <v>0</v>
      </c>
      <c r="DG1376" s="10"/>
      <c r="DH1376">
        <f t="array" ref="DH1376:DH1378">MMULT(DD1376:DF1378,DA1376:DA1378)</f>
        <v>-0.7459271330559214</v>
      </c>
      <c r="DI1376" s="23">
        <f>COS(RADIANS('[1]Biaxial Input'!$F$21))</f>
        <v>-0.9975640502598242</v>
      </c>
      <c r="DK1376" s="30">
        <f>(DI1376^2)*(1-COS(RADIANS(CV1376)))+(COS(RADIANS(CV1376)))</f>
        <v>0.99934808421962718</v>
      </c>
      <c r="DL1376" s="30">
        <f>(DI1376*DI1377)*(1-COS(RADIANS(CV1376)))-DI1378*(SIN(RADIANS(CV1376)))</f>
        <v>-9.3228300025961861E-3</v>
      </c>
      <c r="DM1376" s="30">
        <f>(DI1376*DI1378)*(1-COS(RADIANS(CV1376)))+DI1377*(SIN(RADIANS(CV1376)))</f>
        <v>3.4878236872062755E-2</v>
      </c>
      <c r="DO1376">
        <f t="array" ref="DO1376:DO1378">MMULT(DK1376:DM1378,DH1376:DH1378)</f>
        <v>-0.7392315896575119</v>
      </c>
      <c r="DQ1376" s="28">
        <f>(DB1376^2)*(1-COS(RADIANS(CU1376)))+(COS(RADIANS(CU1376)))</f>
        <v>0.93969262078590843</v>
      </c>
      <c r="DR1376" s="28">
        <f>(DB1376*DB1377)*(1-COS(RADIANS(CU1376)))-DB1378*(SIN(RADIANS(CU1376)))</f>
        <v>-0.34202014332566871</v>
      </c>
      <c r="DS1376" s="28">
        <f>(DB1376*DB1378)*(1-COS(RADIANS(CU1376)))+DB1377*(SIN(RADIANS(CU1376)))</f>
        <v>0</v>
      </c>
      <c r="DU1376" s="61">
        <f t="array" ref="DU1376:DU1378">MMULT(DQ1376:DS1378,EE1376:EE1378)</f>
        <v>-0.85522017549804241</v>
      </c>
      <c r="DV1376" s="13"/>
      <c r="DW1376" s="17">
        <v>1</v>
      </c>
      <c r="DX1376">
        <v>0</v>
      </c>
      <c r="DZ1376" s="73">
        <f>(DB1376^2)*(1-COS(RADIANS(CW1376-45)))+(COS(RADIANS(CW1376-45)))</f>
        <v>-0.66602756111963857</v>
      </c>
      <c r="EA1376" s="73">
        <f>(DB1376*DB1377)*(1-COS(RADIANS(CW1376-45)))-DB1378*(SIN(RADIANS(CW1376-45)))</f>
        <v>-0.74592713305592129</v>
      </c>
      <c r="EB1376" s="73">
        <f>(DB1376*DB1378)*(1-COS(RADIANS(CW1376-45)))+DB1377*(SIN(RADIANS(CW1376-45)))</f>
        <v>0</v>
      </c>
      <c r="EC1376" s="10"/>
      <c r="ED1376">
        <f t="array" ref="ED1376:ED1378">MMULT(DZ1376:EB1378,DA1376:DA1378)</f>
        <v>-0.66602756111963857</v>
      </c>
      <c r="EE1376" s="1">
        <f t="array" ref="EE1376:EE1378">MMULT(DK1376:DM1378,ED1376:ED1378)</f>
        <v>-0.67254751909818578</v>
      </c>
      <c r="EG1376">
        <f>CY1376+DU1376</f>
        <v>-1.3548244823656383</v>
      </c>
      <c r="EH1376">
        <f>EG1376/(SQRT(EG1376^2+EG1377^2+EG1378^2))</f>
        <v>-0.95800557879829684</v>
      </c>
      <c r="EJ1376">
        <f>Q1376+AM1376</f>
        <v>0</v>
      </c>
      <c r="EK1376">
        <f>EJ1376/(SQRT(EJ1376^2+EJ1377^2+EJ1378^2))</f>
        <v>0</v>
      </c>
      <c r="EM1376" s="23">
        <f>CY1377*DU1378-CY1378*DU1377</f>
        <v>0.1378186779084995</v>
      </c>
      <c r="EO1376" s="15">
        <v>7</v>
      </c>
      <c r="EP1376" s="9" t="s">
        <v>7</v>
      </c>
      <c r="EW1376" s="17">
        <f>CU1376</f>
        <v>20</v>
      </c>
      <c r="EX1376" s="17">
        <f>CV1376</f>
        <v>30</v>
      </c>
      <c r="EY1376" s="31">
        <f>1+CW1376</f>
        <v>177.7612054441409</v>
      </c>
      <c r="EZ1376" s="10"/>
      <c r="FA1376" s="61">
        <f t="array" ref="FA1376:FA1378">MMULT(FS1376:FU1378,FQ1376:FQ1378)</f>
        <v>-0.48460256461561557</v>
      </c>
      <c r="FB1376" s="13">
        <f>BW1377</f>
        <v>0</v>
      </c>
      <c r="FC1376" s="17">
        <v>1</v>
      </c>
      <c r="FD1376">
        <v>0</v>
      </c>
      <c r="FF1376" s="73">
        <f>(FD1376^2)*(1-COS(RADIANS(EY1376+45)))+(COS(RADIANS(EY1376+45)))</f>
        <v>-0.73418974104548529</v>
      </c>
      <c r="FG1376" s="73">
        <f>(FD1376*FD1377)*(1-COS(RADIANS(EY1376+45)))-FD1378*(SIN(RADIANS(EY1376+45)))</f>
        <v>0.67894434539479254</v>
      </c>
      <c r="FH1376" s="73">
        <f>(FD1376*FD1378)*(1-COS(RADIANS(EY1376+45)))+FD1377*(SIN(RADIANS(EY1376+45)))</f>
        <v>0</v>
      </c>
      <c r="FI1376" s="10"/>
      <c r="FJ1376">
        <f t="array" ref="FJ1376:FJ1378">MMULT(FF1376:FH1378,FC1376:FC1378)</f>
        <v>-0.73418974104548529</v>
      </c>
      <c r="FK1376" s="23">
        <f>COS(RADIANS(176))</f>
        <v>-0.9975640502598242</v>
      </c>
      <c r="FM1376" s="30">
        <f>(FK1376^2)*(1-COS(RADIANS(EX1376)))+(COS(RADIANS(EX1376)))</f>
        <v>0.99934808421962718</v>
      </c>
      <c r="FN1376" s="30">
        <f>(FK1376*FK1377)*(1-COS(RADIANS(EX1376)))-FK1378*(SIN(RADIANS(EX1376)))</f>
        <v>-9.3228300025961861E-3</v>
      </c>
      <c r="FO1376" s="30">
        <f>(FK1376*FK1378)*(1-COS(RADIANS(EX1376)))+FK1377*(SIN(RADIANS(EX1376)))</f>
        <v>3.4878236872062755E-2</v>
      </c>
      <c r="FQ1376">
        <f t="array" ref="FQ1376:FQ1378">MMULT(FM1376:FO1378,FJ1376:FJ1378)</f>
        <v>-0.72738142845417031</v>
      </c>
      <c r="FS1376" s="28">
        <f>(FD1376^2)*(1-COS(RADIANS(EW1376)))+(COS(RADIANS(EW1376)))</f>
        <v>0.93969262078590843</v>
      </c>
      <c r="FT1376" s="28">
        <f>(FD1376*FD1377)*(1-COS(RADIANS(EW1376)))-FD1378*(SIN(RADIANS(EW1376)))</f>
        <v>-0.34202014332566871</v>
      </c>
      <c r="FU1376" s="28">
        <f>(FD1376*FD1378)*(1-COS(RADIANS(EW1376)))+FD1377*(SIN(RADIANS(EW1376)))</f>
        <v>0</v>
      </c>
      <c r="FW1376" s="61">
        <f t="array" ref="FW1376:FW1378">MMULT(FS1376:FU1378,GG1376:GG1378)</f>
        <v>-0.86380921874423267</v>
      </c>
      <c r="FX1376" s="13">
        <f>BX1377</f>
        <v>0</v>
      </c>
      <c r="FY1376" s="17">
        <v>1</v>
      </c>
      <c r="FZ1376">
        <v>0</v>
      </c>
      <c r="GB1376" s="73">
        <f>(FD1376^2)*(1-COS(RADIANS(EY1376-45)))+(COS(RADIANS(EY1376-45)))</f>
        <v>-0.67894434539479254</v>
      </c>
      <c r="GC1376" s="73">
        <f>(FD1376*FD1377)*(1-COS(RADIANS(EY1376-45)))-FD1378*(SIN(RADIANS(EY1376-45)))</f>
        <v>-0.73418974104548518</v>
      </c>
      <c r="GD1376" s="73">
        <f>(FD1376*FD1378)*(1-COS(RADIANS(EY1376-45)))+FD1377*(SIN(RADIANS(EY1376-45)))</f>
        <v>0</v>
      </c>
      <c r="GE1376" s="10"/>
      <c r="GF1376">
        <f t="array" ref="GF1376:GF1378">MMULT(GB1376:GD1378,FC1376:FC1378)</f>
        <v>-0.67894434539479254</v>
      </c>
      <c r="GG1376" s="1">
        <f t="array" ref="GG1376:GG1378">MMULT(FM1376:FO1378,GF1376:GF1378)</f>
        <v>-0.685346457007452</v>
      </c>
      <c r="GI1376">
        <f>FA1376+FW1376</f>
        <v>-1.3484117833598481</v>
      </c>
      <c r="GJ1376">
        <f>GI1376/(SQRT(GI1376^2+GI1377^2+GI1378^2))</f>
        <v>-0.95347111584559441</v>
      </c>
      <c r="GL1376" t="e">
        <f>CH1377+DC1376</f>
        <v>#VALUE!</v>
      </c>
      <c r="GM1376" t="e">
        <f>GL1376/(SQRT(GL1376^2+GL1377^2+GL1378^2))</f>
        <v>#VALUE!</v>
      </c>
      <c r="GO1376" s="27">
        <f>FA1377*FW1378-FA1378*FW1377</f>
        <v>0.13781867790849947</v>
      </c>
    </row>
    <row r="1377" spans="4:197" x14ac:dyDescent="0.2">
      <c r="E1377" s="5" t="s">
        <v>4</v>
      </c>
      <c r="F1377" s="6" t="s">
        <v>5</v>
      </c>
      <c r="G1377" s="7" t="s">
        <v>6</v>
      </c>
      <c r="H1377" s="8" t="s">
        <v>1</v>
      </c>
      <c r="I1377">
        <v>10</v>
      </c>
      <c r="J1377" s="9" t="s">
        <v>7</v>
      </c>
      <c r="K1377">
        <v>10</v>
      </c>
      <c r="L1377" s="10"/>
      <c r="M1377" s="17">
        <f>A1341</f>
        <v>120</v>
      </c>
      <c r="N1377" s="17">
        <f>B1341</f>
        <v>45</v>
      </c>
      <c r="O1377" s="17">
        <f>C1341</f>
        <v>167.8</v>
      </c>
      <c r="Q1377" s="61">
        <f t="array" ref="Q1377:Q1379">MMULT(AI1377:AK1379,AG1377:AG1379)</f>
        <v>0.73172300288470526</v>
      </c>
      <c r="R1377" s="13"/>
      <c r="S1377" s="17">
        <v>1</v>
      </c>
      <c r="T1377">
        <v>0</v>
      </c>
      <c r="V1377" s="73">
        <f>(T1377^2)*(1-COS(RADIANS(O1377+45)))+(COS(RADIANS(O1377+45)))</f>
        <v>-0.84056660349568413</v>
      </c>
      <c r="W1377" s="73">
        <f>(T1377*T1378)*(1-COS(RADIANS(O1377+45)))-T1379*(SIN(RADIANS(O1377+45)))</f>
        <v>0.54170821028274008</v>
      </c>
      <c r="X1377" s="73">
        <f>(T1377*T1379)*(1-COS(RADIANS(O1377+45)))+T1378*(SIN(RADIANS(O1377+45)))</f>
        <v>0</v>
      </c>
      <c r="Y1377" s="10"/>
      <c r="Z1377">
        <f t="array" ref="Z1377:Z1379">MMULT(V1377:X1379,S1377:S1379)</f>
        <v>-0.84056660349568413</v>
      </c>
      <c r="AA1377" s="23">
        <f>COS(RADIANS('[1]Biaxial Input'!$F$21))</f>
        <v>-0.9975640502598242</v>
      </c>
      <c r="AC1377" s="30">
        <f>(AA1377^2)*(1-COS(RADIANS(N1377)))+(COS(RADIANS(N1377)))</f>
        <v>0.99857479166422358</v>
      </c>
      <c r="AD1377" s="30">
        <f>(AA1377*AA1378)*(1-COS(RADIANS(N1377)))-AA1379*(SIN(RADIANS(N1377)))</f>
        <v>-2.0381428756221641E-2</v>
      </c>
      <c r="AE1377" s="30">
        <f>(AA1377*AA1379)*(1-COS(RADIANS(N1377)))+AA1378*(SIN(RADIANS(N1377)))</f>
        <v>4.9325275616132508E-2</v>
      </c>
      <c r="AG1377">
        <f t="array" ref="AG1377:AG1379">MMULT(AC1377:AE1379,Z1377:Z1379)</f>
        <v>-0.82832783367106888</v>
      </c>
      <c r="AI1377" s="28">
        <f>(T1377^2)*(1-COS(RADIANS(M1377)))+(COS(RADIANS(M1377)))</f>
        <v>-0.49999999999999978</v>
      </c>
      <c r="AJ1377" s="28">
        <f>(T1377*T1378)*(1-COS(RADIANS(M1377)))-T1379*(SIN(RADIANS(M1377)))</f>
        <v>-0.86602540378443871</v>
      </c>
      <c r="AK1377" s="28">
        <f>(T1377*T1379)*(1-COS(RADIANS(M1377)))+T1378*(SIN(RADIANS(M1377)))</f>
        <v>0</v>
      </c>
      <c r="AM1377" s="61">
        <f t="array" ref="AM1377:AM1379">MMULT(AI1377:AK1379,AW1377:AW1379)</f>
        <v>-0.24630484814143411</v>
      </c>
      <c r="AN1377" s="13"/>
      <c r="AO1377" s="17">
        <v>1</v>
      </c>
      <c r="AP1377">
        <v>0</v>
      </c>
      <c r="AR1377" s="73">
        <f>(T1377^2)*(1-COS(RADIANS(O1377-45)))+(COS(RADIANS(O1377-45)))</f>
        <v>-0.54170821028274008</v>
      </c>
      <c r="AS1377" s="73">
        <f>(T1377*T1378)*(1-COS(RADIANS(O1377-45)))-T1379*(SIN(RADIANS(O1377-45)))</f>
        <v>-0.84056660349568413</v>
      </c>
      <c r="AT1377" s="73">
        <f>(T1377*T1379)*(1-COS(RADIANS(O1377-45)))+T1378*(SIN(RADIANS(O1377-45)))</f>
        <v>0</v>
      </c>
      <c r="AU1377" s="10"/>
      <c r="AV1377">
        <f t="array" ref="AV1377:AV1379">MMULT(AR1377:AT1379,S1377:S1379)</f>
        <v>-0.54170821028274008</v>
      </c>
      <c r="AW1377" s="1">
        <f t="array" ref="AW1377:AW1379">MMULT(AC1377:AE1379,AV1377:AV1379)</f>
        <v>-0.558068111569893</v>
      </c>
      <c r="BV1377" s="1"/>
      <c r="BY1377" t="s">
        <v>8</v>
      </c>
      <c r="BZ1377" s="5">
        <f t="shared" ref="BZ1377:CA1379" si="2075">BZ1372</f>
        <v>0.93180266183863136</v>
      </c>
      <c r="CA1377" s="6">
        <f t="shared" si="2075"/>
        <v>-0.87956522186239505</v>
      </c>
      <c r="CB1377" s="7">
        <f>CY1376</f>
        <v>-0.49960430686759599</v>
      </c>
      <c r="CC1377" s="8">
        <f>DU1376</f>
        <v>-0.85522017549804241</v>
      </c>
      <c r="CE1377" s="9">
        <f>((SUMPRODUCT(CB1377:CB1379,BZ1377:BZ1379))*(SUMPRODUCT(CB1377:(CB1379),CA1377:CA1379)))-((SUMPRODUCT(CC1377:CC1379,BZ1377:BZ1379))*(SUMPRODUCT(CC1377:CC1379,CA1377:CA1379)))</f>
        <v>0</v>
      </c>
      <c r="CG1377">
        <v>1</v>
      </c>
      <c r="CH1377" t="s">
        <v>161</v>
      </c>
      <c r="CI1377" s="67"/>
      <c r="CJ1377" s="1" t="s">
        <v>8</v>
      </c>
      <c r="CK1377" s="5">
        <f t="shared" ref="CK1377:CL1379" si="2076">BZ1377</f>
        <v>0.93180266183863136</v>
      </c>
      <c r="CL1377" s="6">
        <f t="shared" si="2076"/>
        <v>-0.87956522186239505</v>
      </c>
      <c r="CM1377" s="7">
        <f>FA1376</f>
        <v>-0.48460256461561557</v>
      </c>
      <c r="CN1377" s="8">
        <f>FW1376</f>
        <v>-0.86380921874423267</v>
      </c>
      <c r="CO1377" s="10"/>
      <c r="CP1377">
        <f t="shared" si="2074"/>
        <v>0.3492962422733713</v>
      </c>
      <c r="CQ1377">
        <f t="shared" si="2074"/>
        <v>-0.34518112468713447</v>
      </c>
      <c r="CR1377">
        <f>CJ1380</f>
        <v>0</v>
      </c>
      <c r="CS1377">
        <f>CM1380</f>
        <v>0</v>
      </c>
      <c r="CW1377" s="28"/>
      <c r="CY1377" s="61">
        <v>-0.78871702279918932</v>
      </c>
      <c r="DA1377" s="17">
        <v>0</v>
      </c>
      <c r="DB1377">
        <v>0</v>
      </c>
      <c r="DD1377" s="73">
        <f>(DB1376*DB1377)*(1-COS(RADIANS(CW1376+45)))+DB1378*(SIN(RADIANS(CW1376+45)))</f>
        <v>-0.66602756111963846</v>
      </c>
      <c r="DE1377" s="73">
        <f>(DB1377^2)*(1-COS(RADIANS(CW1376+45)))+(COS(RADIANS(CW1376+45)))</f>
        <v>-0.7459271330559214</v>
      </c>
      <c r="DF1377" s="73">
        <f>(DB1377*DB1378)*(1-COS(RADIANS(CW1376+45)))-DB1376*(SIN(RADIANS(CW1376+45)))</f>
        <v>0</v>
      </c>
      <c r="DG1377" s="10"/>
      <c r="DH1377">
        <v>-0.66602756111963846</v>
      </c>
      <c r="DI1377" s="23">
        <f>SIN(RADIANS('[1]Biaxial Input'!$F$21))*(COS(RADIANS(0)))</f>
        <v>6.9756473744125524E-2</v>
      </c>
      <c r="DK1377" s="30">
        <f>(DI1376*DI1377)*(1-COS(RADIANS(CV1376)))+DI1378*(SIN(RADIANS(CV1376)))</f>
        <v>-9.3228300025961861E-3</v>
      </c>
      <c r="DL1377" s="30">
        <f>(DI1377^2)*(1-COS(RADIANS(CV1376)))+(COS(RADIANS(CV1376)))</f>
        <v>0.86667731956481153</v>
      </c>
      <c r="DM1377" s="30">
        <f>(DI1377*DI1378)*(1-COS(RADIANS(CV1376)))-DI1376*(SIN(RADIANS(CV1376)))</f>
        <v>0.49878202512991204</v>
      </c>
      <c r="DO1377">
        <v>-0.57027682957165271</v>
      </c>
      <c r="DQ1377" s="28">
        <f>(DB1376*DB1377)*(1-COS(RADIANS(CU1376)))+DB1378*(SIN(RADIANS(CU1376)))</f>
        <v>0.34202014332566871</v>
      </c>
      <c r="DR1377" s="28">
        <f>(DB1377^2)*(1-COS(RADIANS(CU1376)))+(COS(RADIANS(CU1376)))</f>
        <v>0.93969262078590843</v>
      </c>
      <c r="DS1377" s="28">
        <f>(DB1377*DB1378)*(1-COS(RADIANS(CU1376)))-DB1376*(SIN(RADIANS(CU1376)))</f>
        <v>0</v>
      </c>
      <c r="DU1377" s="61">
        <v>0.38330072518484737</v>
      </c>
      <c r="DW1377" s="17">
        <v>0</v>
      </c>
      <c r="DX1377">
        <v>0</v>
      </c>
      <c r="DZ1377" s="73">
        <f>(DB1376*DB1377)*(1-COS(RADIANS(CW1376-45)))+DB1378*(SIN(RADIANS(CW1376-45)))</f>
        <v>0.74592713305592129</v>
      </c>
      <c r="EA1377" s="73">
        <f>(DB1377^2)*(1-COS(RADIANS(CW1376-45)))+(COS(RADIANS(CW1376-45)))</f>
        <v>-0.66602756111963857</v>
      </c>
      <c r="EB1377" s="73">
        <f>(DB1377*DB1378)*(1-COS(RADIANS(CW1376-45)))-DB1376*(SIN(RADIANS(CW1376-45)))</f>
        <v>0</v>
      </c>
      <c r="EC1377" s="10"/>
      <c r="ED1377">
        <v>0.74592713305592129</v>
      </c>
      <c r="EE1377" s="1">
        <v>0.65268738999693243</v>
      </c>
      <c r="EG1377">
        <f>CY1377+DU1377</f>
        <v>-0.40541629761434195</v>
      </c>
      <c r="EH1377">
        <f>EG1377/(SQRT(EG1376^2+EG1377^2+EG1378^2))</f>
        <v>-0.28667261324664473</v>
      </c>
      <c r="EJ1377">
        <f>Q1377+AM1377</f>
        <v>0.48541815474327116</v>
      </c>
      <c r="EK1377">
        <f>EJ1377/(SQRT(EJ1376^2+EJ1377^2+EJ1378^2))</f>
        <v>0.34500154619072243</v>
      </c>
      <c r="EM1377" s="23">
        <f>CY1378*DU1376-CY1376*DU1378</f>
        <v>-0.48063084796915945</v>
      </c>
      <c r="EP1377" s="9">
        <f>((SUMPRODUCT(CM1377:CM1379,BZ1377:BZ1379))*(SUMPRODUCT(CM1377:CM1379,CA1377:CA1379)))-((SUMPRODUCT(CN1377:CN1379,BZ1377:BZ1379))*(SUMPRODUCT(CN1377:CN1379,CA1377:CA1379)))</f>
        <v>3.2930831337567079E-2</v>
      </c>
      <c r="EY1377" s="28"/>
      <c r="EZ1377" s="10"/>
      <c r="FA1377" s="61">
        <v>-0.79528641742001172</v>
      </c>
      <c r="FB1377" s="13">
        <f>BW1378</f>
        <v>0</v>
      </c>
      <c r="FC1377" s="17">
        <v>0</v>
      </c>
      <c r="FD1377">
        <v>0</v>
      </c>
      <c r="FF1377" s="73">
        <f>(FD1376*FD1377)*(1-COS(RADIANS(EY1376+45)))+FD1378*(SIN(RADIANS(EY1376+45)))</f>
        <v>-0.67894434539479254</v>
      </c>
      <c r="FG1377" s="73">
        <f>(FD1377^2)*(1-COS(RADIANS(EY1376+45)))+(COS(RADIANS(EY1376+45)))</f>
        <v>-0.73418974104548529</v>
      </c>
      <c r="FH1377" s="73">
        <f>(FD1377*FD1378)*(1-COS(RADIANS(EY1376+45)))-FD1376*(SIN(RADIANS(EY1376+45)))</f>
        <v>0</v>
      </c>
      <c r="FI1377" s="10"/>
      <c r="FJ1377">
        <v>-0.67894434539479254</v>
      </c>
      <c r="FK1377" s="23">
        <f>SIN(RADIANS(176))*(COS(RADIANS(0)))</f>
        <v>6.9756473744125524E-2</v>
      </c>
      <c r="FM1377" s="30">
        <f>(FK1376*FK1377)*(1-COS(RADIANS(EX1376)))+FK1378*(SIN(RADIANS(EX1376)))</f>
        <v>-9.3228300025961861E-3</v>
      </c>
      <c r="FN1377" s="30">
        <f>(FK1377^2)*(1-COS(RADIANS(EX1376)))+(COS(RADIANS(EX1376)))</f>
        <v>0.86667731956481153</v>
      </c>
      <c r="FO1377" s="30">
        <f>(FK1377*FK1378)*(1-COS(RADIANS(EX1376)))-FK1376*(SIN(RADIANS(EX1376)))</f>
        <v>0.49878202512991204</v>
      </c>
      <c r="FQ1377">
        <v>-0.58158093925502719</v>
      </c>
      <c r="FS1377" s="28">
        <f>(FD1376*FD1377)*(1-COS(RADIANS(EW1376)))+FD1378*(SIN(RADIANS(EW1376)))</f>
        <v>0.34202014332566871</v>
      </c>
      <c r="FT1377" s="28">
        <f>(FD1377^2)*(1-COS(RADIANS(EW1376)))+(COS(RADIANS(EW1376)))</f>
        <v>0.93969262078590843</v>
      </c>
      <c r="FU1377" s="28">
        <f>(FD1377*FD1378)*(1-COS(RADIANS(EW1376)))-FD1376*(SIN(RADIANS(EW1376)))</f>
        <v>0</v>
      </c>
      <c r="FW1377" s="61">
        <v>0.36947733658194748</v>
      </c>
      <c r="FX1377" s="13">
        <f>BX1378</f>
        <v>0</v>
      </c>
      <c r="FY1377" s="17">
        <v>0</v>
      </c>
      <c r="FZ1377">
        <v>0</v>
      </c>
      <c r="GB1377" s="73">
        <f>(FD1376*FD1377)*(1-COS(RADIANS(EY1376-45)))+FD1378*(SIN(RADIANS(EY1376-45)))</f>
        <v>0.73418974104548518</v>
      </c>
      <c r="GC1377" s="73">
        <f>(FD1377^2)*(1-COS(RADIANS(EY1376-45)))+(COS(RADIANS(EY1376-45)))</f>
        <v>-0.67894434539479254</v>
      </c>
      <c r="GD1377" s="73">
        <f>(FD1377*FD1378)*(1-COS(RADIANS(EY1376-45)))-FD1376*(SIN(RADIANS(EY1376-45)))</f>
        <v>0</v>
      </c>
      <c r="GE1377" s="10"/>
      <c r="GF1377">
        <v>0.73418974104548518</v>
      </c>
      <c r="GG1377" s="1">
        <v>0.64263527953462374</v>
      </c>
      <c r="GI1377">
        <f>FA1377+FW1377</f>
        <v>-0.42580908083806424</v>
      </c>
      <c r="GJ1377">
        <f>GI1377/(SQRT(GI1376^2+GI1377^2+GI1378^2))</f>
        <v>-0.30109248855140597</v>
      </c>
      <c r="GL1377">
        <f>CH1378+DC1377</f>
        <v>3.2930831337567079E-2</v>
      </c>
      <c r="GM1377" t="e">
        <f>GL1377/(SQRT(GL1376^2+GL1377^2+GL1378^2))</f>
        <v>#VALUE!</v>
      </c>
      <c r="GO1377" s="27">
        <f>FA1378*FW1376-FA1376*FW1378</f>
        <v>-0.48063084796915945</v>
      </c>
    </row>
    <row r="1378" spans="4:197" x14ac:dyDescent="0.2">
      <c r="D1378" t="s">
        <v>8</v>
      </c>
      <c r="E1378" s="5">
        <f t="shared" ref="E1378:F1380" si="2077">E1373</f>
        <v>0.93180233653995126</v>
      </c>
      <c r="F1378" s="6">
        <f t="shared" si="2077"/>
        <v>-0.87956563998417769</v>
      </c>
      <c r="G1378" s="7">
        <f>Q1377</f>
        <v>0.73172300288470526</v>
      </c>
      <c r="H1378" s="8">
        <f>AM1377</f>
        <v>-0.24630484814143411</v>
      </c>
      <c r="J1378" s="9">
        <f>((SUMPRODUCT(G1378:G1380,E1378:E1380))*(SUMPRODUCT(G1378:G1380,F1378:F1380)))-((SUMPRODUCT(H1378:H1380,E1378:E1380))*(SUMPRODUCT(H1378:H1380,F1378:F1380)))</f>
        <v>3.0847445861338585E-2</v>
      </c>
      <c r="Q1378" s="61">
        <v>-0.53401012280677651</v>
      </c>
      <c r="S1378" s="17">
        <v>0</v>
      </c>
      <c r="T1378">
        <v>0</v>
      </c>
      <c r="V1378" s="73">
        <f>(T1377*T1378)*(1-COS(RADIANS(O1377+45)))+T1379*(SIN(RADIANS(O1377+45)))</f>
        <v>-0.54170821028274008</v>
      </c>
      <c r="W1378" s="73">
        <f>(T1378^2)*(1-COS(RADIANS(O1377+45)))+(COS(RADIANS(O1377+45)))</f>
        <v>-0.84056660349568413</v>
      </c>
      <c r="X1378" s="73">
        <f>(T1378*T1379)*(1-COS(RADIANS(O1377+45)))-T1377*(SIN(RADIANS(O1377+45)))</f>
        <v>0</v>
      </c>
      <c r="Y1378" s="10"/>
      <c r="Z1378">
        <v>-0.54170821028274008</v>
      </c>
      <c r="AA1378" s="23">
        <f>SIN(RADIANS('[1]Biaxial Input'!$F$21))*(COS(RADIANS(0)))</f>
        <v>6.9756473744125524E-2</v>
      </c>
      <c r="AC1378" s="30">
        <f>(AA1377*AA1378)*(1-COS(RADIANS(N1377)))+AA1379*(SIN(RADIANS(N1377)))</f>
        <v>-2.0381428756221641E-2</v>
      </c>
      <c r="AD1378" s="30">
        <f>(AA1378^2)*(1-COS(RADIANS(N1377)))+(COS(RADIANS(N1377)))</f>
        <v>0.70853198952232399</v>
      </c>
      <c r="AE1378" s="30">
        <f>(AA1378*AA1379)*(1-COS(RADIANS(N1377)))-AA1377*(SIN(RADIANS(N1377)))</f>
        <v>0.70538430460663959</v>
      </c>
      <c r="AG1378">
        <v>-0.36668564762820077</v>
      </c>
      <c r="AI1378" s="28">
        <f>(T1377*T1378)*(1-COS(RADIANS(M1377)))+T1379*(SIN(RADIANS(M1377)))</f>
        <v>0.86602540378443871</v>
      </c>
      <c r="AJ1378" s="28">
        <f>(T1378^2)*(1-COS(RADIANS(M1377)))+(COS(RADIANS(M1377)))</f>
        <v>-0.49999999999999978</v>
      </c>
      <c r="AK1378" s="28">
        <f>(T1378*T1379)*(1-COS(RADIANS(M1377)))-T1377*(SIN(RADIANS(M1377)))</f>
        <v>0</v>
      </c>
      <c r="AM1378" s="61">
        <v>-0.78660571925921441</v>
      </c>
      <c r="AO1378" s="17">
        <v>0</v>
      </c>
      <c r="AP1378">
        <v>0</v>
      </c>
      <c r="AR1378" s="73">
        <f>(T1377*T1378)*(1-COS(RADIANS(O1377-45)))+T1379*(SIN(RADIANS(O1377-45)))</f>
        <v>0.84056660349568413</v>
      </c>
      <c r="AS1378" s="73">
        <f>(T1378^2)*(1-COS(RADIANS(O1377-45)))+(COS(RADIANS(O1377-45)))</f>
        <v>-0.54170821028274008</v>
      </c>
      <c r="AT1378" s="73">
        <f>(T1378*T1379)*(1-COS(RADIANS(O1377-45)))-T1377*(SIN(RADIANS(O1377-45)))</f>
        <v>0</v>
      </c>
      <c r="AU1378" s="10"/>
      <c r="AV1378">
        <v>0.84056660349568413</v>
      </c>
      <c r="AW1378" s="1">
        <v>0.60660911519535743</v>
      </c>
      <c r="BV1378" s="1"/>
      <c r="BY1378" t="s">
        <v>9</v>
      </c>
      <c r="BZ1378" s="5">
        <f t="shared" si="2075"/>
        <v>0.3492962422733713</v>
      </c>
      <c r="CA1378" s="6">
        <f t="shared" si="2075"/>
        <v>-0.34518112468713447</v>
      </c>
      <c r="CB1378" s="7">
        <f>CY1377</f>
        <v>-0.78871702279918932</v>
      </c>
      <c r="CC1378" s="8">
        <f>DU1377</f>
        <v>0.38330072518484737</v>
      </c>
      <c r="CE1378" s="10"/>
      <c r="CH1378">
        <f>((SUMPRODUCT(CM1377:CM1379,CK1377:CK1379))*(SUMPRODUCT(CM1377:CM1379,CL1377:CL1379)))-((SUMPRODUCT(CN1377:CN1379,CK1377:CK1379))*(SUMPRODUCT(CN1377:CN1379,CL1377:CL1379)))</f>
        <v>3.2930831337567079E-2</v>
      </c>
      <c r="CI1378" s="67"/>
      <c r="CJ1378" s="10" t="s">
        <v>9</v>
      </c>
      <c r="CK1378" s="5">
        <f t="shared" si="2076"/>
        <v>0.3492962422733713</v>
      </c>
      <c r="CL1378" s="6">
        <f t="shared" si="2076"/>
        <v>-0.34518112468713447</v>
      </c>
      <c r="CM1378" s="7">
        <f>FA1377</f>
        <v>-0.79528641742001172</v>
      </c>
      <c r="CN1378" s="8">
        <f>FW1377</f>
        <v>0.36947733658194748</v>
      </c>
      <c r="CP1378">
        <f t="shared" si="2074"/>
        <v>-9.8670839279614439E-2</v>
      </c>
      <c r="CQ1378">
        <f t="shared" si="2074"/>
        <v>-0.32743703463395935</v>
      </c>
      <c r="CR1378">
        <f>CK1380</f>
        <v>0</v>
      </c>
      <c r="CS1378">
        <f>CN1380</f>
        <v>0</v>
      </c>
      <c r="CW1378" s="28"/>
      <c r="CY1378" s="61">
        <v>0.35821919896361265</v>
      </c>
      <c r="DA1378" s="17">
        <v>0</v>
      </c>
      <c r="DB1378">
        <v>1</v>
      </c>
      <c r="DD1378" s="73">
        <f>(DB1376*DB1378)*(1-COS(RADIANS(CW1376+45)))-DB1377*(SIN(RADIANS(CW1376+45)))</f>
        <v>0</v>
      </c>
      <c r="DE1378" s="73">
        <f>(DB1377*DB1378)*(1-COS(RADIANS(CW1376+45)))+DB1376*(SIN(RADIANS(CW1376+45)))</f>
        <v>0</v>
      </c>
      <c r="DF1378" s="73">
        <f>(DB1378^2)*(1-COS(RADIANS(CW1376+45)))+(COS(RADIANS(CW1376+45)))</f>
        <v>1</v>
      </c>
      <c r="DG1378" s="10"/>
      <c r="DH1378">
        <v>0</v>
      </c>
      <c r="DI1378" s="23">
        <f>SIN(RADIANS('[1]Biaxial Input'!$F$21))*SIN(RADIANS(0))</f>
        <v>0</v>
      </c>
      <c r="DK1378" s="30">
        <f>(DI1376*DI1378)*(1-COS(RADIANS(CV1376)))-DI1377*(SIN(RADIANS(CV1376)))</f>
        <v>-3.4878236872062755E-2</v>
      </c>
      <c r="DL1378" s="30">
        <f>(DI1377*DI1378)*(1-COS(RADIANS(CV1376)))+DI1376*(SIN(RADIANS(CV1376)))</f>
        <v>-0.49878202512991204</v>
      </c>
      <c r="DM1378" s="30">
        <f>(DI1378^2)*(1-COS(RADIANS(CV1376)))+(COS(RADIANS(CV1376)))</f>
        <v>0.86602540378443871</v>
      </c>
      <c r="DO1378">
        <v>0.35821919896361265</v>
      </c>
      <c r="DQ1378" s="28">
        <f>(DB1376*DB1378)*(1-COS(RADIANS(CU1376)))-DB1377*(SIN(RADIANS(CU1376)))</f>
        <v>0</v>
      </c>
      <c r="DR1378" s="28">
        <f>(DB1377*DB1378)*(1-COS(RADIANS(CU1376)))+DB1376*(SIN(RADIANS(CU1376)))</f>
        <v>0</v>
      </c>
      <c r="DS1378" s="28">
        <f>(DB1378^2)*(1-COS(RADIANS(CU1376)))+(COS(RADIANS(CU1376)))</f>
        <v>1</v>
      </c>
      <c r="DU1378" s="61">
        <v>-0.34882517898492876</v>
      </c>
      <c r="DW1378" s="17">
        <v>0</v>
      </c>
      <c r="DX1378">
        <v>1</v>
      </c>
      <c r="DZ1378" s="73">
        <f>(DB1376*DB1376)*(1-COS(RADIANS(CW1376-45)))-DB1376*(SIN(RADIANS(CW1376-45)))</f>
        <v>0</v>
      </c>
      <c r="EA1378" s="73">
        <f>(DB1377*DB1378)*(1-COS(RADIANS(CW1376-45)))+DB1376*(SIN(RADIANS(CW1376-45)))</f>
        <v>0</v>
      </c>
      <c r="EB1378" s="73">
        <f>(DB1378^2)*(1-COS(RADIANS(CW1376-45)))+(COS(RADIANS(CW1376-45)))</f>
        <v>0.99999999999999989</v>
      </c>
      <c r="EC1378" s="10"/>
      <c r="ED1378">
        <v>0</v>
      </c>
      <c r="EE1378" s="1">
        <v>-0.34882517898492876</v>
      </c>
      <c r="EG1378">
        <f>CY1378+DU1378</f>
        <v>9.3940199786838874E-3</v>
      </c>
      <c r="EH1378">
        <f>EG1378/(SQRT(EG1376^2+EG1377^2+EG1378^2))</f>
        <v>6.6425752295292831E-3</v>
      </c>
      <c r="EJ1378">
        <f>Q1378+AM1378</f>
        <v>-1.3206158420659908</v>
      </c>
      <c r="EK1378">
        <f>EJ1378/(SQRT(EJ1376^2+EJ1377^2+EJ1378^2))</f>
        <v>-0.93860211651477266</v>
      </c>
      <c r="EM1378" s="23">
        <f>CY1376*DU1377-CY1377*DU1376</f>
        <v>-0.86602540378443871</v>
      </c>
      <c r="ER1378">
        <f t="shared" ref="ER1378:ES1380" si="2078">CK1377</f>
        <v>0.93180266183863136</v>
      </c>
      <c r="ES1378">
        <f t="shared" si="2078"/>
        <v>-0.87956522186239505</v>
      </c>
      <c r="ET1378" t="e">
        <f>#REF!</f>
        <v>#REF!</v>
      </c>
      <c r="EU1378" t="e">
        <f>#REF!</f>
        <v>#REF!</v>
      </c>
      <c r="EY1378" s="28"/>
      <c r="EZ1378" s="10"/>
      <c r="FA1378" s="61">
        <v>0.36425247924373994</v>
      </c>
      <c r="FB1378" s="13">
        <f>BW1379</f>
        <v>0</v>
      </c>
      <c r="FC1378" s="17">
        <v>0</v>
      </c>
      <c r="FD1378">
        <v>1</v>
      </c>
      <c r="FF1378" s="73">
        <f>(FD1376*FD1378)*(1-COS(RADIANS(EY1376+45)))-FD1377*(SIN(RADIANS(EY1376+45)))</f>
        <v>0</v>
      </c>
      <c r="FG1378" s="73">
        <f>(FD1377*FD1378)*(1-COS(RADIANS(EY1376+45)))+FD1376*(SIN(RADIANS(EY1376+45)))</f>
        <v>0</v>
      </c>
      <c r="FH1378" s="73">
        <f>(FD1378^2)*(1-COS(RADIANS(EY1376+45)))+(COS(RADIANS(EY1376+45)))</f>
        <v>0.99999999999999989</v>
      </c>
      <c r="FI1378" s="10"/>
      <c r="FJ1378">
        <v>0</v>
      </c>
      <c r="FK1378" s="23">
        <f>SIN(RADIANS(176))*SIN(RADIANS(0))</f>
        <v>0</v>
      </c>
      <c r="FM1378" s="30">
        <f>(FK1376*FK1378)*(1-COS(RADIANS(EX1376)))-FK1377*(SIN(RADIANS(EX1376)))</f>
        <v>-3.4878236872062755E-2</v>
      </c>
      <c r="FN1378" s="30">
        <f>(FK1377*FK1378)*(1-COS(RADIANS(EX1376)))+FK1376*(SIN(RADIANS(EX1376)))</f>
        <v>-0.49878202512991204</v>
      </c>
      <c r="FO1378" s="30">
        <f>(FK1378^2)*(1-COS(RADIANS(EX1376)))+(COS(RADIANS(EX1376)))</f>
        <v>0.86602540378443871</v>
      </c>
      <c r="FQ1378">
        <v>0.36425247924373994</v>
      </c>
      <c r="FS1378" s="28">
        <f>(FD1376*FD1378)*(1-COS(RADIANS(EW1376)))-FD1377*(SIN(RADIANS(EW1376)))</f>
        <v>0</v>
      </c>
      <c r="FT1378" s="28">
        <f>(FD1377*FD1378)*(1-COS(RADIANS(EW1376)))+FD1376*(SIN(RADIANS(EW1376)))</f>
        <v>0</v>
      </c>
      <c r="FU1378" s="28">
        <f>(FD1378^2)*(1-COS(RADIANS(EW1376)))+(COS(RADIANS(EW1376)))</f>
        <v>1</v>
      </c>
      <c r="FW1378" s="61">
        <v>-0.3425202641666456</v>
      </c>
      <c r="FX1378" s="13">
        <f>BX1379</f>
        <v>0</v>
      </c>
      <c r="FY1378" s="17">
        <v>0</v>
      </c>
      <c r="FZ1378">
        <v>1</v>
      </c>
      <c r="GB1378" s="73">
        <f>(FD1376*FD1376)*(1-COS(RADIANS(EY1376-45)))-FD1376*(SIN(RADIANS(EY1376-45)))</f>
        <v>0</v>
      </c>
      <c r="GC1378" s="73">
        <f>(FD1377*FD1378)*(1-COS(RADIANS(EY1376-45)))+FD1376*(SIN(RADIANS(EY1376-45)))</f>
        <v>0</v>
      </c>
      <c r="GD1378" s="73">
        <f>(FD1378^2)*(1-COS(RADIANS(EY1376-45)))+(COS(RADIANS(EY1376-45)))</f>
        <v>1</v>
      </c>
      <c r="GE1378" s="10"/>
      <c r="GF1378">
        <v>0</v>
      </c>
      <c r="GG1378" s="1">
        <v>-0.3425202641666456</v>
      </c>
      <c r="GI1378">
        <f>FA1378+FW1378</f>
        <v>2.173221507709433E-2</v>
      </c>
      <c r="GJ1378">
        <f>GI1378/(SQRT(GI1376^2+GI1377^2+GI1378^2))</f>
        <v>1.5366996651217928E-2</v>
      </c>
      <c r="GL1378" t="e">
        <f>#REF!+DC1378</f>
        <v>#REF!</v>
      </c>
      <c r="GM1378" t="e">
        <f>GL1378/(SQRT(GL1376^2+GL1377^2+GL1378^2))</f>
        <v>#REF!</v>
      </c>
      <c r="GO1378" s="27">
        <f>FA1376*FW1377-FA1377*FW1376</f>
        <v>-0.86602540378443882</v>
      </c>
    </row>
    <row r="1379" spans="4:197" x14ac:dyDescent="0.2">
      <c r="D1379" t="s">
        <v>9</v>
      </c>
      <c r="E1379" s="5">
        <f t="shared" si="2077"/>
        <v>0.34929717323698622</v>
      </c>
      <c r="F1379" s="6">
        <f t="shared" si="2077"/>
        <v>-0.34518021343056071</v>
      </c>
      <c r="G1379" s="7">
        <f t="shared" ref="G1379:G1380" si="2079">Q1378</f>
        <v>-0.53401012280677651</v>
      </c>
      <c r="H1379" s="8">
        <f t="shared" ref="H1379:H1380" si="2080">AM1378</f>
        <v>-0.78660571925921441</v>
      </c>
      <c r="J1379" s="10"/>
      <c r="Q1379" s="61">
        <v>0.42357364860113889</v>
      </c>
      <c r="S1379" s="17">
        <v>0</v>
      </c>
      <c r="T1379">
        <v>1</v>
      </c>
      <c r="V1379" s="73">
        <f>(T1377*T1379)*(1-COS(RADIANS(O1377+45)))-T1378*(SIN(RADIANS(O1377+45)))</f>
        <v>0</v>
      </c>
      <c r="W1379" s="73">
        <f>(T1378*T1379)*(1-COS(RADIANS(O1377+45)))+T1377*(SIN(RADIANS(O1377+45)))</f>
        <v>0</v>
      </c>
      <c r="X1379" s="73">
        <f>(T1379^2)*(1-COS(RADIANS(O1377+45)))+(COS(RADIANS(O1377+45)))</f>
        <v>0.99999999999999989</v>
      </c>
      <c r="Y1379" s="10"/>
      <c r="Z1379">
        <v>0</v>
      </c>
      <c r="AA1379" s="23">
        <f>SIN(RADIANS('[1]Biaxial Input'!$F$21))*SIN(RADIANS(0))</f>
        <v>0</v>
      </c>
      <c r="AC1379" s="30">
        <f>(AA1377*AA1379)*(1-COS(RADIANS(N1377)))-AA1378*(SIN(RADIANS(N1377)))</f>
        <v>-4.9325275616132508E-2</v>
      </c>
      <c r="AD1379" s="30">
        <f>(AA1378*AA1379)*(1-COS(RADIANS(N1377)))+AA1377*(SIN(RADIANS(N1377)))</f>
        <v>-0.70538430460663959</v>
      </c>
      <c r="AE1379" s="30">
        <f>(AA1379^2)*(1-COS(RADIANS(N1377)))+(COS(RADIANS(N1377)))</f>
        <v>0.70710678118654757</v>
      </c>
      <c r="AG1379">
        <v>0.42357364860113889</v>
      </c>
      <c r="AI1379" s="28">
        <f>(T1377*T1379)*(1-COS(RADIANS(M1377)))-T1378*(SIN(RADIANS(M1377)))</f>
        <v>0</v>
      </c>
      <c r="AJ1379" s="28">
        <f>(T1378*T1379)*(1-COS(RADIANS(M1377)))+T1377*(SIN(RADIANS(M1377)))</f>
        <v>0</v>
      </c>
      <c r="AK1379" s="28">
        <f>(T1379^2)*(1-COS(RADIANS(M1377)))+(COS(RADIANS(M1377)))</f>
        <v>1</v>
      </c>
      <c r="AM1379" s="61">
        <v>-0.5662025823066501</v>
      </c>
      <c r="AO1379" s="17">
        <v>0</v>
      </c>
      <c r="AP1379">
        <v>1</v>
      </c>
      <c r="AR1379" s="73">
        <f>(T1377*T1377)*(1-COS(RADIANS(O1377-45)))-T1377*(SIN(RADIANS(O1377-45)))</f>
        <v>0</v>
      </c>
      <c r="AS1379" s="73">
        <f>(T1378*T1379)*(1-COS(RADIANS(O1377-45)))+T1377*(SIN(RADIANS(O1377-45)))</f>
        <v>0</v>
      </c>
      <c r="AT1379" s="73">
        <f>(T1379^2)*(1-COS(RADIANS(O1377-45)))+(COS(RADIANS(O1377-45)))</f>
        <v>0.99999999999999989</v>
      </c>
      <c r="AU1379" s="10"/>
      <c r="AV1379">
        <v>0</v>
      </c>
      <c r="AW1379" s="1">
        <v>-0.5662025823066501</v>
      </c>
      <c r="BV1379" s="1"/>
      <c r="BY1379" t="s">
        <v>10</v>
      </c>
      <c r="BZ1379" s="5">
        <f t="shared" si="2075"/>
        <v>-9.8670839279614439E-2</v>
      </c>
      <c r="CA1379" s="6">
        <f t="shared" si="2075"/>
        <v>-0.32743703463395935</v>
      </c>
      <c r="CB1379" s="7">
        <f>CY1378</f>
        <v>0.35821919896361265</v>
      </c>
      <c r="CC1379" s="8">
        <f>DU1378</f>
        <v>-0.34882517898492876</v>
      </c>
      <c r="CE1379" s="10"/>
      <c r="CG1379" s="10" t="s">
        <v>160</v>
      </c>
      <c r="CH1379" s="10">
        <f>-CH1376*((EY1376-CW1376)/(CH1378-CE1377))</f>
        <v>176.7612054441409</v>
      </c>
      <c r="CI1379" s="67"/>
      <c r="CJ1379" s="10" t="s">
        <v>10</v>
      </c>
      <c r="CK1379" s="5">
        <f t="shared" si="2076"/>
        <v>-9.8670839279614439E-2</v>
      </c>
      <c r="CL1379" s="6">
        <f t="shared" si="2076"/>
        <v>-0.32743703463395935</v>
      </c>
      <c r="CM1379" s="7">
        <f>FA1378</f>
        <v>0.36425247924373994</v>
      </c>
      <c r="CN1379" s="8">
        <f>FW1378</f>
        <v>-0.3425202641666456</v>
      </c>
      <c r="CW1379" s="28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EE1379" s="1"/>
      <c r="EI1379" s="64">
        <f>(DEGREES(ACOS((EH1376*EK1376+EH1377*EK1377+EH1378*EK1378)/((SQRT(EH1376^2+EH1377^2+EH1378^2))*(SQRT(EK1376^2+EK1377^2+EK1378^2))))))</f>
        <v>96.035073021861805</v>
      </c>
      <c r="ER1379">
        <f t="shared" si="2078"/>
        <v>0.3492962422733713</v>
      </c>
      <c r="ES1379">
        <f t="shared" si="2078"/>
        <v>-0.34518112468713447</v>
      </c>
      <c r="ET1379" t="e">
        <f>#REF!</f>
        <v>#REF!</v>
      </c>
      <c r="EU1379" t="e">
        <f>#REF!</f>
        <v>#REF!</v>
      </c>
      <c r="EY1379" s="28"/>
      <c r="EZ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GG1379" s="1"/>
      <c r="GK1379" s="64" t="e">
        <f>(DEGREES(ACOS((GJ1376*GM1376+GJ1377*GM1377+GJ1378*GM1378)/((SQRT(GJ1376^2+GJ1377^2+GJ1378^2))*(SQRT(GM1376^2+GM1377^2+GM1378^2))))))</f>
        <v>#VALUE!</v>
      </c>
    </row>
    <row r="1380" spans="4:197" x14ac:dyDescent="0.2">
      <c r="D1380" t="s">
        <v>10</v>
      </c>
      <c r="E1380" s="5">
        <f t="shared" si="2077"/>
        <v>-9.8670615622576494E-2</v>
      </c>
      <c r="F1380" s="6">
        <f t="shared" si="2077"/>
        <v>-0.32743687210706163</v>
      </c>
      <c r="G1380" s="7">
        <f t="shared" si="2079"/>
        <v>0.42357364860113889</v>
      </c>
      <c r="H1380" s="8">
        <f t="shared" si="2080"/>
        <v>-0.5662025823066501</v>
      </c>
      <c r="J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W1380" s="1"/>
      <c r="BV1380" s="1"/>
      <c r="CS1380" s="15"/>
      <c r="CW1380" s="28"/>
      <c r="CY1380" s="82" t="s">
        <v>148</v>
      </c>
      <c r="CZ1380" s="13"/>
      <c r="DB1380" s="10"/>
      <c r="DC1380" s="10"/>
      <c r="DD1380" s="10"/>
      <c r="DE1380" s="10"/>
      <c r="DF1380" s="10"/>
      <c r="DG1380" s="10"/>
      <c r="DH1380" s="80"/>
      <c r="DI1380" s="23" t="s">
        <v>149</v>
      </c>
      <c r="DM1380" s="1"/>
      <c r="DO1380" s="80"/>
      <c r="DS1380" s="13"/>
      <c r="DT1380" s="81"/>
      <c r="DU1380" s="82" t="s">
        <v>150</v>
      </c>
      <c r="DW1380" s="13"/>
      <c r="DX1380" s="13"/>
      <c r="EA1380" s="1"/>
      <c r="EE1380" s="1"/>
      <c r="EI1380" s="13"/>
      <c r="ER1380">
        <f t="shared" si="2078"/>
        <v>-9.8670839279614439E-2</v>
      </c>
      <c r="ES1380">
        <f t="shared" si="2078"/>
        <v>-0.32743703463395935</v>
      </c>
      <c r="ET1380" t="e">
        <f>#REF!</f>
        <v>#REF!</v>
      </c>
      <c r="EU1380" t="e">
        <f>#REF!</f>
        <v>#REF!</v>
      </c>
      <c r="EY1380" s="28"/>
      <c r="EZ1380" s="10"/>
      <c r="FA1380" s="82" t="s">
        <v>148</v>
      </c>
      <c r="FB1380" s="13"/>
      <c r="FD1380" s="10"/>
      <c r="FE1380" s="10"/>
      <c r="FF1380" s="10"/>
      <c r="FG1380" s="10"/>
      <c r="FH1380" s="10"/>
      <c r="FI1380" s="10"/>
      <c r="FJ1380" s="80"/>
      <c r="FK1380" s="23" t="s">
        <v>149</v>
      </c>
      <c r="FO1380" s="1"/>
      <c r="FQ1380" s="80"/>
      <c r="FU1380" s="13"/>
      <c r="FV1380" s="81"/>
      <c r="FW1380" s="82" t="s">
        <v>150</v>
      </c>
      <c r="FY1380" s="13"/>
      <c r="FZ1380" s="13"/>
      <c r="GC1380" s="1"/>
      <c r="GG1380" s="1"/>
      <c r="GK1380" s="13"/>
    </row>
    <row r="1381" spans="4:197" x14ac:dyDescent="0.2">
      <c r="J1381" s="10"/>
      <c r="Q1381" s="82" t="s">
        <v>148</v>
      </c>
      <c r="R1381" s="13"/>
      <c r="T1381" s="10"/>
      <c r="U1381" s="10"/>
      <c r="V1381" s="10"/>
      <c r="W1381" s="10"/>
      <c r="X1381" s="10"/>
      <c r="Y1381" s="10"/>
      <c r="Z1381" s="80"/>
      <c r="AA1381" s="23" t="s">
        <v>149</v>
      </c>
      <c r="AE1381" s="1"/>
      <c r="AG1381" s="80"/>
      <c r="AK1381" s="13"/>
      <c r="AL1381" s="81"/>
      <c r="AM1381" s="82" t="s">
        <v>150</v>
      </c>
      <c r="AO1381" s="13"/>
      <c r="AP1381" s="13"/>
      <c r="AS1381" s="1"/>
      <c r="AW1381" s="1"/>
      <c r="BV1381" s="1"/>
      <c r="BZ1381" s="5" t="s">
        <v>4</v>
      </c>
      <c r="CA1381" s="6" t="s">
        <v>5</v>
      </c>
      <c r="CB1381" s="7" t="s">
        <v>6</v>
      </c>
      <c r="CC1381" s="8" t="s">
        <v>1</v>
      </c>
      <c r="CD1381">
        <v>8</v>
      </c>
      <c r="CE1381" s="9" t="s">
        <v>7</v>
      </c>
      <c r="CG1381" s="90" t="s">
        <v>157</v>
      </c>
      <c r="CH1381" s="61">
        <f>CE1382-((CH1383-CE1382)/(EY1381-CW1381))*CW1381</f>
        <v>8.4074349207847003</v>
      </c>
      <c r="CI1381" s="10"/>
      <c r="CK1381" s="5" t="s">
        <v>4</v>
      </c>
      <c r="CL1381" s="6" t="s">
        <v>5</v>
      </c>
      <c r="CM1381" s="7" t="s">
        <v>6</v>
      </c>
      <c r="CN1381" s="8" t="s">
        <v>1</v>
      </c>
      <c r="CO1381" s="10"/>
      <c r="CP1381">
        <f t="shared" ref="CP1381:CQ1383" si="2081">BZ1382</f>
        <v>0.93180266183863136</v>
      </c>
      <c r="CQ1381">
        <f t="shared" si="2081"/>
        <v>-0.87956522186239505</v>
      </c>
      <c r="CR1381">
        <f>CI1385</f>
        <v>0</v>
      </c>
      <c r="CS1381">
        <f>CL1385</f>
        <v>0</v>
      </c>
      <c r="CU1381" s="17">
        <f>CU1285</f>
        <v>40</v>
      </c>
      <c r="CV1381" s="17">
        <f>CV1285</f>
        <v>35</v>
      </c>
      <c r="CW1381" s="31">
        <f>CH1288</f>
        <v>249.89756133695954</v>
      </c>
      <c r="CY1381" s="61">
        <f t="array" ref="CY1381:CY1383">MMULT(DQ1381:DS1383,DO1381:DO1383)</f>
        <v>0.81248688641343003</v>
      </c>
      <c r="CZ1381" s="13"/>
      <c r="DA1381" s="17">
        <v>1</v>
      </c>
      <c r="DB1381">
        <v>0</v>
      </c>
      <c r="DD1381" s="73">
        <f>(DB1381^2)*(1-COS(RADIANS(CW1381+45)))+(COS(RADIANS(CW1381+45)))</f>
        <v>0.42099720674440649</v>
      </c>
      <c r="DE1381" s="73">
        <f>(DB1381*DB1382)*(1-COS(RADIANS(CW1381+45)))-DB1383*(SIN(RADIANS(CW1381+45)))</f>
        <v>0.90706193389062884</v>
      </c>
      <c r="DF1381" s="73">
        <f>(DB1381*DB1383)*(1-COS(RADIANS(CW1381+45)))+DB1382*(SIN(RADIANS(CW1381+45)))</f>
        <v>0</v>
      </c>
      <c r="DG1381" s="10"/>
      <c r="DH1381">
        <f t="array" ref="DH1381:DH1383">MMULT(DD1381:DF1383,DA1381:DA1383)</f>
        <v>0.42099720674440649</v>
      </c>
      <c r="DI1381" s="23">
        <f>COS(RADIANS('[1]Biaxial Input'!$F$21))</f>
        <v>-0.9975640502598242</v>
      </c>
      <c r="DK1381" s="30">
        <f>(DI1381^2)*(1-COS(RADIANS(CV1381)))+(COS(RADIANS(CV1381)))</f>
        <v>0.99912000006339641</v>
      </c>
      <c r="DL1381" s="30">
        <f>(DI1381*DI1382)*(1-COS(RADIANS(CV1381)))-DI1383*(SIN(RADIANS(CV1381)))</f>
        <v>-1.2584585399294834E-2</v>
      </c>
      <c r="DM1381" s="30">
        <f>(DI1381*DI1383)*(1-COS(RADIANS(CV1381)))+DI1382*(SIN(RADIANS(CV1381)))</f>
        <v>4.0010669622570827E-2</v>
      </c>
      <c r="DO1381">
        <f t="array" ref="DO1381:DO1383">MMULT(DK1381:DM1383,DH1381:DH1383)</f>
        <v>0.43204172759865728</v>
      </c>
      <c r="DQ1381" s="28">
        <f>(DB1381^2)*(1-COS(RADIANS(CU1381)))+(COS(RADIANS(CU1381)))</f>
        <v>0.76604444311897801</v>
      </c>
      <c r="DR1381" s="28">
        <f>(DB1381*DB1382)*(1-COS(RADIANS(CU1381)))-DB1383*(SIN(RADIANS(CU1381)))</f>
        <v>-0.64278760968653925</v>
      </c>
      <c r="DS1381" s="28">
        <f>(DB1381*DB1383)*(1-COS(RADIANS(CU1381)))+DB1382*(SIN(RADIANS(CU1381)))</f>
        <v>0</v>
      </c>
      <c r="DU1381" s="61">
        <f t="array" ref="DU1381:DU1383">MMULT(DQ1381:DS1383,EE1381:EE1383)</f>
        <v>-0.47560680677931577</v>
      </c>
      <c r="DV1381" s="13"/>
      <c r="DW1381" s="17">
        <v>1</v>
      </c>
      <c r="DX1381">
        <v>0</v>
      </c>
      <c r="DZ1381" s="73">
        <f>(DB1381^2)*(1-COS(RADIANS(CW1381-45)))+(COS(RADIANS(CW1381-45)))</f>
        <v>-0.90706193389062884</v>
      </c>
      <c r="EA1381" s="73">
        <f>(DB1381*DB1382)*(1-COS(RADIANS(CW1381-45)))-DB1383*(SIN(RADIANS(CW1381-45)))</f>
        <v>0.42099720674440655</v>
      </c>
      <c r="EB1381" s="73">
        <f>(DB1381*DB1383)*(1-COS(RADIANS(CW1381-45)))+DB1382*(SIN(RADIANS(CW1381-45)))</f>
        <v>0</v>
      </c>
      <c r="EC1381" s="10"/>
      <c r="ED1381">
        <f t="array" ref="ED1381:ED1383">MMULT(DZ1381:EB1383,DA1381:DA1383)</f>
        <v>-0.90706193389062884</v>
      </c>
      <c r="EE1381" s="1">
        <f t="array" ref="EE1381:EE1383">MMULT(DK1381:DM1383,ED1381:ED1383)</f>
        <v>-0.90096564414517</v>
      </c>
      <c r="EG1381">
        <f>CY1381+DU1381</f>
        <v>0.33688007963411426</v>
      </c>
      <c r="EH1381">
        <f>EG1381/(SQRT(EG1381^2+EG1382^2+EG1383^2))</f>
        <v>0.23821018875594635</v>
      </c>
      <c r="EJ1381">
        <f>Q1381+AM1381</f>
        <v>0</v>
      </c>
      <c r="EK1381">
        <f>EJ1381/(SQRT(EJ1381^2+EJ1382^2+EJ1383^2))</f>
        <v>0</v>
      </c>
      <c r="EM1381" s="23">
        <f>CY1382*DU1383-CY1383*DU1382</f>
        <v>0.33713977034961706</v>
      </c>
      <c r="EO1381" s="15">
        <v>8</v>
      </c>
      <c r="EP1381" s="9" t="s">
        <v>7</v>
      </c>
      <c r="EW1381" s="17">
        <f>CU1381</f>
        <v>40</v>
      </c>
      <c r="EX1381" s="17">
        <f>CV1381</f>
        <v>35</v>
      </c>
      <c r="EY1381" s="31">
        <f>1+CW1381</f>
        <v>250.89756133695954</v>
      </c>
      <c r="EZ1381" s="10"/>
      <c r="FA1381" s="61">
        <f t="array" ref="FA1381:FA1383">MMULT(FS1381:FU1383,FQ1381:FQ1383)</f>
        <v>0.82066362402151172</v>
      </c>
      <c r="FB1381" s="13">
        <f>BW1382</f>
        <v>0</v>
      </c>
      <c r="FC1381" s="17">
        <v>1</v>
      </c>
      <c r="FD1381">
        <v>0</v>
      </c>
      <c r="FF1381" s="73">
        <f>(FD1381^2)*(1-COS(RADIANS(EY1381+45)))+(COS(RADIANS(EY1381+45)))</f>
        <v>0.436763500364721</v>
      </c>
      <c r="FG1381" s="73">
        <f>(FD1381*FD1382)*(1-COS(RADIANS(EY1381+45)))-FD1383*(SIN(RADIANS(EY1381+45)))</f>
        <v>0.89957636960357978</v>
      </c>
      <c r="FH1381" s="73">
        <f>(FD1381*FD1383)*(1-COS(RADIANS(EY1381+45)))+FD1382*(SIN(RADIANS(EY1381+45)))</f>
        <v>0</v>
      </c>
      <c r="FI1381" s="10"/>
      <c r="FJ1381">
        <f t="array" ref="FJ1381:FJ1383">MMULT(FF1381:FH1383,FC1381:FC1383)</f>
        <v>0.436763500364721</v>
      </c>
      <c r="FK1381" s="23">
        <f>COS(RADIANS(176))</f>
        <v>-0.9975640502598242</v>
      </c>
      <c r="FM1381" s="30">
        <f>(FK1381^2)*(1-COS(RADIANS(EX1381)))+(COS(RADIANS(EX1381)))</f>
        <v>0.99912000006339641</v>
      </c>
      <c r="FN1381" s="30">
        <f>(FK1381*FK1382)*(1-COS(RADIANS(EX1381)))-FK1383*(SIN(RADIANS(EX1381)))</f>
        <v>-1.2584585399294834E-2</v>
      </c>
      <c r="FO1381" s="30">
        <f>(FK1381*FK1383)*(1-COS(RADIANS(EX1381)))+FK1382*(SIN(RADIANS(EX1381)))</f>
        <v>4.0010669622570827E-2</v>
      </c>
      <c r="FQ1381">
        <f t="array" ref="FQ1381:FQ1383">MMULT(FM1381:FO1383,FJ1381:FJ1383)</f>
        <v>0.44769994415855319</v>
      </c>
      <c r="FS1381" s="28">
        <f>(FD1381^2)*(1-COS(RADIANS(EW1381)))+(COS(RADIANS(EW1381)))</f>
        <v>0.76604444311897801</v>
      </c>
      <c r="FT1381" s="28">
        <f>(FD1381*FD1382)*(1-COS(RADIANS(EW1381)))-FD1383*(SIN(RADIANS(EW1381)))</f>
        <v>-0.64278760968653925</v>
      </c>
      <c r="FU1381" s="28">
        <f>(FD1381*FD1383)*(1-COS(RADIANS(EW1381)))+FD1382*(SIN(RADIANS(EW1381)))</f>
        <v>0</v>
      </c>
      <c r="FW1381" s="61">
        <f t="array" ref="FW1381:FW1383">MMULT(FS1381:FU1383,GG1381:GG1383)</f>
        <v>-0.46135451819233958</v>
      </c>
      <c r="FX1381" s="13">
        <f>BX1382</f>
        <v>0</v>
      </c>
      <c r="FY1381" s="17">
        <v>1</v>
      </c>
      <c r="FZ1381">
        <v>0</v>
      </c>
      <c r="GB1381" s="73">
        <f>(FD1381^2)*(1-COS(RADIANS(EY1381-45)))+(COS(RADIANS(EY1381-45)))</f>
        <v>-0.89957636960357956</v>
      </c>
      <c r="GC1381" s="73">
        <f>(FD1381*FD1382)*(1-COS(RADIANS(EY1381-45)))-FD1383*(SIN(RADIANS(EY1381-45)))</f>
        <v>0.43676350036472145</v>
      </c>
      <c r="GD1381" s="73">
        <f>(FD1381*FD1383)*(1-COS(RADIANS(EY1381-45)))+FD1382*(SIN(RADIANS(EY1381-45)))</f>
        <v>0</v>
      </c>
      <c r="GE1381" s="10"/>
      <c r="GF1381">
        <f t="array" ref="GF1381:GF1383">MMULT(GB1381:GD1383,FC1381:FC1383)</f>
        <v>-0.89957636960357956</v>
      </c>
      <c r="GG1381" s="1">
        <f t="array" ref="GG1381:GG1383">MMULT(FM1381:FO1383,GF1381:GF1383)</f>
        <v>-0.89328825488572361</v>
      </c>
      <c r="GI1381">
        <f>FA1381+FW1381</f>
        <v>0.35930910582917214</v>
      </c>
      <c r="GJ1381">
        <f>GI1381/(SQRT(GI1381^2+GI1382^2+GI1383^2))</f>
        <v>0.2540699052738824</v>
      </c>
      <c r="GL1381" t="e">
        <f>CH1382+DC1381</f>
        <v>#VALUE!</v>
      </c>
      <c r="GM1381" t="e">
        <f>GL1381/(SQRT(GL1381^2+GL1382^2+GL1383^2))</f>
        <v>#VALUE!</v>
      </c>
      <c r="GO1381" s="27">
        <f>FA1382*FW1383-FA1383*FW1382</f>
        <v>0.33713977034961717</v>
      </c>
    </row>
    <row r="1382" spans="4:197" x14ac:dyDescent="0.2">
      <c r="E1382" s="5" t="s">
        <v>4</v>
      </c>
      <c r="F1382" s="6" t="s">
        <v>5</v>
      </c>
      <c r="G1382" s="7" t="s">
        <v>6</v>
      </c>
      <c r="H1382" s="8" t="s">
        <v>1</v>
      </c>
      <c r="I1382">
        <v>11</v>
      </c>
      <c r="J1382" s="9" t="s">
        <v>7</v>
      </c>
      <c r="K1382">
        <v>11</v>
      </c>
      <c r="L1382" s="10"/>
      <c r="M1382" s="17">
        <f>A1342</f>
        <v>90</v>
      </c>
      <c r="N1382" s="17">
        <f>B1342</f>
        <v>50</v>
      </c>
      <c r="O1382" s="17">
        <f>C1342</f>
        <v>209.4</v>
      </c>
      <c r="Q1382" s="61">
        <f t="array" ref="Q1382:Q1384">MMULT(AI1382:AK1384,AG1382:AG1384)</f>
        <v>0.61409852919998753</v>
      </c>
      <c r="R1382" s="13"/>
      <c r="S1382" s="17">
        <v>1</v>
      </c>
      <c r="T1382">
        <v>0</v>
      </c>
      <c r="V1382" s="73">
        <f>(T1382^2)*(1-COS(RADIANS(O1382+45)))+(COS(RADIANS(O1382+45)))</f>
        <v>-0.26891982061526581</v>
      </c>
      <c r="W1382" s="73">
        <f>(T1382*T1383)*(1-COS(RADIANS(O1382+45)))-T1384*(SIN(RADIANS(O1382+45)))</f>
        <v>0.9631625667976581</v>
      </c>
      <c r="X1382" s="73">
        <f>(T1382*T1384)*(1-COS(RADIANS(O1382+45)))+T1383*(SIN(RADIANS(O1382+45)))</f>
        <v>0</v>
      </c>
      <c r="Y1382" s="10"/>
      <c r="Z1382">
        <f t="array" ref="Z1382:Z1384">MMULT(V1382:X1384,S1382:S1384)</f>
        <v>-0.26891982061526581</v>
      </c>
      <c r="AA1382" s="23">
        <f>COS(RADIANS('[1]Biaxial Input'!$F$21))</f>
        <v>-0.9975640502598242</v>
      </c>
      <c r="AC1382" s="30">
        <f>(AA1382^2)*(1-COS(RADIANS(N1382)))+(COS(RADIANS(N1382)))</f>
        <v>0.99826181678640502</v>
      </c>
      <c r="AD1382" s="30">
        <f>(AA1382*AA1383)*(1-COS(RADIANS(N1382)))-AA1384*(SIN(RADIANS(N1382)))</f>
        <v>-2.4857178030640859E-2</v>
      </c>
      <c r="AE1382" s="30">
        <f>(AA1382*AA1384)*(1-COS(RADIANS(N1382)))+AA1383*(SIN(RADIANS(N1382)))</f>
        <v>5.3436559083262246E-2</v>
      </c>
      <c r="AG1382">
        <f t="array" ref="AG1382:AG1384">MMULT(AC1382:AE1384,Z1382:Z1384)</f>
        <v>-0.24451088530193099</v>
      </c>
      <c r="AI1382" s="28">
        <f>(T1382^2)*(1-COS(RADIANS(M1382)))+(COS(RADIANS(M1382)))</f>
        <v>6.1257422745431001E-17</v>
      </c>
      <c r="AJ1382" s="28">
        <f>(T1382*T1383)*(1-COS(RADIANS(M1382)))-T1384*(SIN(RADIANS(M1382)))</f>
        <v>-1</v>
      </c>
      <c r="AK1382" s="28">
        <f>(T1382*T1384)*(1-COS(RADIANS(M1382)))+T1383*(SIN(RADIANS(M1382)))</f>
        <v>0</v>
      </c>
      <c r="AM1382" s="61">
        <f t="array" ref="AM1382:AM1384">MMULT(AI1382:AK1384,AW1382:AW1384)</f>
        <v>-0.19726726400395453</v>
      </c>
      <c r="AN1382" s="13"/>
      <c r="AO1382" s="17">
        <v>1</v>
      </c>
      <c r="AP1382">
        <v>0</v>
      </c>
      <c r="AR1382" s="73">
        <f>(T1382^2)*(1-COS(RADIANS(O1382-45)))+(COS(RADIANS(O1382-45)))</f>
        <v>-0.9631625667976581</v>
      </c>
      <c r="AS1382" s="73">
        <f>(T1382*T1383)*(1-COS(RADIANS(O1382-45)))-T1384*(SIN(RADIANS(O1382-45)))</f>
        <v>-0.26891982061526576</v>
      </c>
      <c r="AT1382" s="73">
        <f>(T1382*T1384)*(1-COS(RADIANS(O1382-45)))+T1383*(SIN(RADIANS(O1382-45)))</f>
        <v>0</v>
      </c>
      <c r="AU1382" s="10"/>
      <c r="AV1382">
        <f t="array" ref="AV1382:AV1384">MMULT(AR1382:AT1384,S1382:S1384)</f>
        <v>-0.9631625667976581</v>
      </c>
      <c r="AW1382" s="1">
        <f t="array" ref="AW1382:AW1384">MMULT(AC1382:AE1384,AV1382:AV1384)</f>
        <v>-0.96817300164908904</v>
      </c>
      <c r="BV1382" s="1"/>
      <c r="BY1382" t="s">
        <v>8</v>
      </c>
      <c r="BZ1382" s="5">
        <f t="shared" ref="BZ1382:CA1384" si="2082">BZ1377</f>
        <v>0.93180266183863136</v>
      </c>
      <c r="CA1382" s="6">
        <f t="shared" si="2082"/>
        <v>-0.87956522186239505</v>
      </c>
      <c r="CB1382" s="7">
        <f>CY1381</f>
        <v>0.81248688641343003</v>
      </c>
      <c r="CC1382" s="8">
        <f>DU1381</f>
        <v>-0.47560680677931577</v>
      </c>
      <c r="CE1382" s="9">
        <f>((SUMPRODUCT(CB1382:CB1384,BZ1382:BZ1384))*(SUMPRODUCT(CB1382:CB1384,CA1382:CA1384)))-((SUMPRODUCT(CC1382:CC1384,BZ1382:BZ1384))*(SUMPRODUCT(CC1382:CC1384,CA1382:CA1384)))</f>
        <v>0</v>
      </c>
      <c r="CG1382">
        <v>1</v>
      </c>
      <c r="CH1382" t="s">
        <v>161</v>
      </c>
      <c r="CI1382" s="67"/>
      <c r="CJ1382" s="1" t="s">
        <v>8</v>
      </c>
      <c r="CK1382" s="5">
        <f t="shared" ref="CK1382:CL1384" si="2083">BZ1382</f>
        <v>0.93180266183863136</v>
      </c>
      <c r="CL1382" s="6">
        <f t="shared" si="2083"/>
        <v>-0.87956522186239505</v>
      </c>
      <c r="CM1382" s="7">
        <f>FA1381</f>
        <v>0.82066362402151172</v>
      </c>
      <c r="CN1382" s="8">
        <f>FW1381</f>
        <v>-0.46135451819233958</v>
      </c>
      <c r="CO1382" s="10"/>
      <c r="CP1382">
        <f t="shared" si="2081"/>
        <v>0.3492962422733713</v>
      </c>
      <c r="CQ1382">
        <f t="shared" si="2081"/>
        <v>-0.34518112468713447</v>
      </c>
      <c r="CR1382">
        <f>CJ1385</f>
        <v>0</v>
      </c>
      <c r="CS1382">
        <f>CM1385</f>
        <v>0</v>
      </c>
      <c r="CW1382" s="28"/>
      <c r="CY1382" s="61">
        <v>-0.29614655599572215</v>
      </c>
      <c r="DA1382" s="17">
        <v>0</v>
      </c>
      <c r="DB1382">
        <v>0</v>
      </c>
      <c r="DD1382" s="73">
        <f>(DB1381*DB1382)*(1-COS(RADIANS(CW1381+45)))+DB1383*(SIN(RADIANS(CW1381+45)))</f>
        <v>-0.90706193389062884</v>
      </c>
      <c r="DE1382" s="73">
        <f>(DB1382^2)*(1-COS(RADIANS(CW1381+45)))+(COS(RADIANS(CW1381+45)))</f>
        <v>0.42099720674440649</v>
      </c>
      <c r="DF1382" s="73">
        <f>(DB1382*DB1383)*(1-COS(RADIANS(CW1381+45)))-DB1381*(SIN(RADIANS(CW1381+45)))</f>
        <v>0</v>
      </c>
      <c r="DG1382" s="10"/>
      <c r="DH1382">
        <v>-0.90706193389062884</v>
      </c>
      <c r="DI1382" s="23">
        <f>SIN(RADIANS('[1]Biaxial Input'!$F$21))*(COS(RADIANS(0)))</f>
        <v>6.9756473744125524E-2</v>
      </c>
      <c r="DK1382" s="30">
        <f>(DI1381*DI1382)*(1-COS(RADIANS(CV1381)))+DI1383*(SIN(RADIANS(CV1381)))</f>
        <v>-1.2584585399294834E-2</v>
      </c>
      <c r="DL1382" s="30">
        <f>(DI1382^2)*(1-COS(RADIANS(CV1381)))+(COS(RADIANS(CV1381)))</f>
        <v>0.82003204422559539</v>
      </c>
      <c r="DM1382" s="30">
        <f>(DI1382*DI1383)*(1-COS(RADIANS(CV1381)))-DI1381*(SIN(RADIANS(CV1381)))</f>
        <v>0.57217923297994577</v>
      </c>
      <c r="DO1382">
        <v>-0.74911792718869374</v>
      </c>
      <c r="DQ1382" s="28">
        <f>(DB1381*DB1382)*(1-COS(RADIANS(CU1381)))+DB1383*(SIN(RADIANS(CU1381)))</f>
        <v>0.64278760968653925</v>
      </c>
      <c r="DR1382" s="28">
        <f>(DB1382^2)*(1-COS(RADIANS(CU1381)))+(COS(RADIANS(CU1381)))</f>
        <v>0.76604444311897801</v>
      </c>
      <c r="DS1382" s="28">
        <f>(DB1382*DB1383)*(1-COS(RADIANS(CU1381)))-DB1381*(SIN(RADIANS(CU1381)))</f>
        <v>0</v>
      </c>
      <c r="DU1382" s="61">
        <v>-0.83484759913777051</v>
      </c>
      <c r="DW1382" s="17">
        <v>0</v>
      </c>
      <c r="DX1382">
        <v>0</v>
      </c>
      <c r="DZ1382" s="73">
        <f>(DB1381*DB1382)*(1-COS(RADIANS(CW1381-45)))+DB1383*(SIN(RADIANS(CW1381-45)))</f>
        <v>-0.42099720674440655</v>
      </c>
      <c r="EA1382" s="73">
        <f>(DB1382^2)*(1-COS(RADIANS(CW1381-45)))+(COS(RADIANS(CW1381-45)))</f>
        <v>-0.90706193389062884</v>
      </c>
      <c r="EB1382" s="73">
        <f>(DB1382*DB1383)*(1-COS(RADIANS(CW1381-45)))-DB1381*(SIN(RADIANS(CW1381-45)))</f>
        <v>0</v>
      </c>
      <c r="EC1382" s="10"/>
      <c r="ED1382">
        <v>-0.42099720674440655</v>
      </c>
      <c r="EE1382" s="1">
        <v>-0.33381620169038517</v>
      </c>
      <c r="EG1382">
        <f>CY1382+DU1382</f>
        <v>-1.1309941551334926</v>
      </c>
      <c r="EH1382">
        <f>EG1382/(SQRT(EG1381^2+EG1382^2+EG1383^2))</f>
        <v>-0.79973363657724272</v>
      </c>
      <c r="EJ1382">
        <f>Q1382+AM1382</f>
        <v>0.41683126519603297</v>
      </c>
      <c r="EK1382">
        <f>EJ1382/(SQRT(EJ1381^2+EJ1382^2+EJ1383^2))</f>
        <v>0.32505966800230007</v>
      </c>
      <c r="EM1382" s="23">
        <f>CY1383*DU1381-CY1381*DU1383</f>
        <v>-0.46403308458101672</v>
      </c>
      <c r="EP1382" s="9">
        <f>((SUMPRODUCT(CM1382:CM1384,BZ1382:BZ1384))*(SUMPRODUCT(CM1382:CM1384,CA1382:CA1384)))-((SUMPRODUCT(CN1382:CN1384,BZ1382:BZ1384))*(SUMPRODUCT(CN1382:CN1384,CA1382:CA1384)))</f>
        <v>-3.3643525274135E-2</v>
      </c>
      <c r="EY1382" s="28"/>
      <c r="EZ1382" s="10"/>
      <c r="FA1382" s="61">
        <v>-0.28153135182748346</v>
      </c>
      <c r="FB1382" s="13">
        <f>BW1383</f>
        <v>0</v>
      </c>
      <c r="FC1382" s="17">
        <v>0</v>
      </c>
      <c r="FD1382">
        <v>0</v>
      </c>
      <c r="FF1382" s="73">
        <f>(FD1381*FD1382)*(1-COS(RADIANS(EY1381+45)))+FD1383*(SIN(RADIANS(EY1381+45)))</f>
        <v>-0.89957636960357978</v>
      </c>
      <c r="FG1382" s="73">
        <f>(FD1382^2)*(1-COS(RADIANS(EY1381+45)))+(COS(RADIANS(EY1381+45)))</f>
        <v>0.436763500364721</v>
      </c>
      <c r="FH1382" s="73">
        <f>(FD1382*FD1383)*(1-COS(RADIANS(EY1381+45)))-FD1381*(SIN(RADIANS(EY1381+45)))</f>
        <v>0</v>
      </c>
      <c r="FI1382" s="10"/>
      <c r="FJ1382">
        <v>-0.89957636960357978</v>
      </c>
      <c r="FK1382" s="23">
        <f>SIN(RADIANS(176))*(COS(RADIANS(0)))</f>
        <v>6.9756473744125524E-2</v>
      </c>
      <c r="FM1382" s="30">
        <f>(FK1381*FK1382)*(1-COS(RADIANS(EX1381)))+FK1383*(SIN(RADIANS(EX1381)))</f>
        <v>-1.2584585399294834E-2</v>
      </c>
      <c r="FN1382" s="30">
        <f>(FK1382^2)*(1-COS(RADIANS(EX1381)))+(COS(RADIANS(EX1381)))</f>
        <v>0.82003204422559539</v>
      </c>
      <c r="FO1382" s="30">
        <f>(FK1382*FK1383)*(1-COS(RADIANS(EX1381)))-FK1381*(SIN(RADIANS(EX1381)))</f>
        <v>0.57217923297994577</v>
      </c>
      <c r="FQ1382">
        <v>-0.74317793687269795</v>
      </c>
      <c r="FS1382" s="28">
        <f>(FD1381*FD1382)*(1-COS(RADIANS(EW1381)))+FD1383*(SIN(RADIANS(EW1381)))</f>
        <v>0.64278760968653925</v>
      </c>
      <c r="FT1382" s="28">
        <f>(FD1382^2)*(1-COS(RADIANS(EW1381)))+(COS(RADIANS(EW1381)))</f>
        <v>0.76604444311897801</v>
      </c>
      <c r="FU1382" s="28">
        <f>(FD1382*FD1383)*(1-COS(RADIANS(EW1381)))-FD1381*(SIN(RADIANS(EW1381)))</f>
        <v>0</v>
      </c>
      <c r="FW1382" s="61">
        <v>-0.83988891786498576</v>
      </c>
      <c r="FX1382" s="13">
        <f>BX1383</f>
        <v>0</v>
      </c>
      <c r="FY1382" s="17">
        <v>0</v>
      </c>
      <c r="FZ1382">
        <v>0</v>
      </c>
      <c r="GB1382" s="73">
        <f>(FD1381*FD1382)*(1-COS(RADIANS(EY1381-45)))+FD1383*(SIN(RADIANS(EY1381-45)))</f>
        <v>-0.43676350036472145</v>
      </c>
      <c r="GC1382" s="73">
        <f>(FD1382^2)*(1-COS(RADIANS(EY1381-45)))+(COS(RADIANS(EY1381-45)))</f>
        <v>-0.89957636960357956</v>
      </c>
      <c r="GD1382" s="73">
        <f>(FD1382*FD1383)*(1-COS(RADIANS(EY1381-45)))-FD1381*(SIN(RADIANS(EY1381-45)))</f>
        <v>0</v>
      </c>
      <c r="GE1382" s="10"/>
      <c r="GF1382">
        <v>-0.43676350036472145</v>
      </c>
      <c r="GG1382" s="1">
        <v>-0.34683927040074525</v>
      </c>
      <c r="GI1382">
        <f>FA1382+FW1382</f>
        <v>-1.1214202696924693</v>
      </c>
      <c r="GJ1382">
        <f>GI1382/(SQRT(GI1381^2+GI1382^2+GI1383^2))</f>
        <v>-0.79296387725959183</v>
      </c>
      <c r="GL1382">
        <f>CH1383+DC1382</f>
        <v>-3.3643525274135E-2</v>
      </c>
      <c r="GM1382" t="e">
        <f>GL1382/(SQRT(GL1381^2+GL1382^2+GL1383^2))</f>
        <v>#VALUE!</v>
      </c>
      <c r="GO1382" s="27">
        <f>FA1383*FW1381-FA1381*FW1383</f>
        <v>-0.46403308458101672</v>
      </c>
    </row>
    <row r="1383" spans="4:197" x14ac:dyDescent="0.2">
      <c r="D1383" t="s">
        <v>8</v>
      </c>
      <c r="E1383" s="5">
        <f t="shared" ref="E1383:F1385" si="2084">E1378</f>
        <v>0.93180233653995126</v>
      </c>
      <c r="F1383" s="6">
        <f t="shared" si="2084"/>
        <v>-0.87956563998417769</v>
      </c>
      <c r="G1383" s="7">
        <f>Q1382</f>
        <v>0.61409852919998753</v>
      </c>
      <c r="H1383" s="8">
        <f>AM1382</f>
        <v>-0.19726726400395453</v>
      </c>
      <c r="J1383" s="9">
        <f>((SUMPRODUCT(G1383:G1385,E1383:E1385))*(SUMPRODUCT(G1383:(G1385),F1383:F1385)))-((SUMPRODUCT(H1383:H1385,E1383:E1385))*(SUMPRODUCT(H1383:H1385,F1383:F1385)))</f>
        <v>-6.6730353919339791E-3</v>
      </c>
      <c r="Q1383" s="61">
        <v>-0.24451088530193102</v>
      </c>
      <c r="S1383" s="17">
        <v>0</v>
      </c>
      <c r="T1383">
        <v>0</v>
      </c>
      <c r="V1383" s="73">
        <f>(T1382*T1383)*(1-COS(RADIANS(O1382+45)))+T1384*(SIN(RADIANS(O1382+45)))</f>
        <v>-0.9631625667976581</v>
      </c>
      <c r="W1383" s="73">
        <f>(T1383^2)*(1-COS(RADIANS(O1382+45)))+(COS(RADIANS(O1382+45)))</f>
        <v>-0.26891982061526581</v>
      </c>
      <c r="X1383" s="73">
        <f>(T1383*T1384)*(1-COS(RADIANS(O1382+45)))-T1382*(SIN(RADIANS(O1382+45)))</f>
        <v>0</v>
      </c>
      <c r="Y1383" s="10"/>
      <c r="Z1383">
        <v>-0.9631625667976581</v>
      </c>
      <c r="AA1383" s="23">
        <f>SIN(RADIANS('[1]Biaxial Input'!$F$21))*(COS(RADIANS(0)))</f>
        <v>6.9756473744125524E-2</v>
      </c>
      <c r="AC1383" s="30">
        <f>(AA1382*AA1383)*(1-COS(RADIANS(N1382)))+AA1384*(SIN(RADIANS(N1382)))</f>
        <v>-2.4857178030640859E-2</v>
      </c>
      <c r="AD1383" s="30">
        <f>(AA1383^2)*(1-COS(RADIANS(N1382)))+(COS(RADIANS(N1382)))</f>
        <v>0.64452579290013434</v>
      </c>
      <c r="AE1383" s="30">
        <f>(AA1383*AA1384)*(1-COS(RADIANS(N1382)))-AA1382*(SIN(RADIANS(N1382)))</f>
        <v>0.76417839735679927</v>
      </c>
      <c r="AG1383">
        <v>-0.61409852919998753</v>
      </c>
      <c r="AI1383" s="28">
        <f>(T1382*T1383)*(1-COS(RADIANS(M1382)))+T1384*(SIN(RADIANS(M1382)))</f>
        <v>1</v>
      </c>
      <c r="AJ1383" s="28">
        <f>(T1383^2)*(1-COS(RADIANS(M1382)))+(COS(RADIANS(M1382)))</f>
        <v>6.1257422745431001E-17</v>
      </c>
      <c r="AK1383" s="28">
        <f>(T1383*T1384)*(1-COS(RADIANS(M1382)))-T1382*(SIN(RADIANS(M1382)))</f>
        <v>0</v>
      </c>
      <c r="AM1383" s="61">
        <v>-0.96817300164908904</v>
      </c>
      <c r="AO1383" s="17">
        <v>0</v>
      </c>
      <c r="AP1383">
        <v>0</v>
      </c>
      <c r="AR1383" s="73">
        <f>(T1382*T1383)*(1-COS(RADIANS(O1382-45)))+T1384*(SIN(RADIANS(O1382-45)))</f>
        <v>0.26891982061526576</v>
      </c>
      <c r="AS1383" s="73">
        <f>(T1383^2)*(1-COS(RADIANS(O1382-45)))+(COS(RADIANS(O1382-45)))</f>
        <v>-0.9631625667976581</v>
      </c>
      <c r="AT1383" s="73">
        <f>(T1383*T1384)*(1-COS(RADIANS(O1382-45)))-T1382*(SIN(RADIANS(O1382-45)))</f>
        <v>0</v>
      </c>
      <c r="AU1383" s="10"/>
      <c r="AV1383">
        <v>0.26891982061526576</v>
      </c>
      <c r="AW1383" s="1">
        <v>0.19726726400395447</v>
      </c>
      <c r="BV1383" s="1"/>
      <c r="BY1383" t="s">
        <v>9</v>
      </c>
      <c r="BZ1383" s="5">
        <f t="shared" si="2082"/>
        <v>0.3492962422733713</v>
      </c>
      <c r="CA1383" s="6">
        <f t="shared" si="2082"/>
        <v>-0.34518112468713447</v>
      </c>
      <c r="CB1383" s="7">
        <f>CY1382</f>
        <v>-0.29614655599572215</v>
      </c>
      <c r="CC1383" s="8">
        <f>DU1382</f>
        <v>-0.83484759913777051</v>
      </c>
      <c r="CE1383" s="10"/>
      <c r="CH1383">
        <f>((SUMPRODUCT(CM1382:CM1384,CK1382:CK1384))*(SUMPRODUCT(CM1382:CM1384,CL1382:CL1384)))-((SUMPRODUCT(CN1382:CN1384,CK1382:CK1384))*(SUMPRODUCT(CN1382:CN1384,CL1382:CL1384)))</f>
        <v>-3.3643525274135E-2</v>
      </c>
      <c r="CI1383" s="67"/>
      <c r="CJ1383" s="10" t="s">
        <v>9</v>
      </c>
      <c r="CK1383" s="5">
        <f t="shared" si="2083"/>
        <v>0.3492962422733713</v>
      </c>
      <c r="CL1383" s="6">
        <f t="shared" si="2083"/>
        <v>-0.34518112468713447</v>
      </c>
      <c r="CM1383" s="7">
        <f>FA1382</f>
        <v>-0.28153135182748346</v>
      </c>
      <c r="CN1383" s="8">
        <f>FW1382</f>
        <v>-0.83988891786498576</v>
      </c>
      <c r="CP1383">
        <f t="shared" si="2081"/>
        <v>-9.8670839279614439E-2</v>
      </c>
      <c r="CQ1383">
        <f t="shared" si="2081"/>
        <v>-0.32743703463395935</v>
      </c>
      <c r="CR1383">
        <f>CK1385</f>
        <v>0</v>
      </c>
      <c r="CS1383">
        <f>CN1385</f>
        <v>0</v>
      </c>
      <c r="CW1383" s="28"/>
      <c r="CY1383" s="61">
        <v>0.50215762144777065</v>
      </c>
      <c r="DA1383" s="17">
        <v>0</v>
      </c>
      <c r="DB1383">
        <v>1</v>
      </c>
      <c r="DD1383" s="73">
        <f>(DB1381*DB1383)*(1-COS(RADIANS(CW1381+45)))-DB1382*(SIN(RADIANS(CW1381+45)))</f>
        <v>0</v>
      </c>
      <c r="DE1383" s="73">
        <f>(DB1382*DB1383)*(1-COS(RADIANS(CW1381+45)))+DB1381*(SIN(RADIANS(CW1381+45)))</f>
        <v>0</v>
      </c>
      <c r="DF1383" s="73">
        <f>(DB1383^2)*(1-COS(RADIANS(CW1381+45)))+(COS(RADIANS(CW1381+45)))</f>
        <v>1</v>
      </c>
      <c r="DG1383" s="10"/>
      <c r="DH1383">
        <v>0</v>
      </c>
      <c r="DI1383" s="23">
        <f>SIN(RADIANS('[1]Biaxial Input'!$F$21))*SIN(RADIANS(0))</f>
        <v>0</v>
      </c>
      <c r="DK1383" s="30">
        <f>(DI1381*DI1383)*(1-COS(RADIANS(CV1381)))-DI1382*(SIN(RADIANS(CV1381)))</f>
        <v>-4.0010669622570827E-2</v>
      </c>
      <c r="DL1383" s="30">
        <f>(DI1382*DI1383)*(1-COS(RADIANS(CV1381)))+DI1381*(SIN(RADIANS(CV1381)))</f>
        <v>-0.57217923297994577</v>
      </c>
      <c r="DM1383" s="30">
        <f>(DI1383^2)*(1-COS(RADIANS(CV1381)))+(COS(RADIANS(CV1381)))</f>
        <v>0.8191520442889918</v>
      </c>
      <c r="DO1383">
        <v>0.50215762144777065</v>
      </c>
      <c r="DQ1383" s="28">
        <f>(DB1381*DB1383)*(1-COS(RADIANS(CU1381)))-DB1382*(SIN(RADIANS(CU1381)))</f>
        <v>0</v>
      </c>
      <c r="DR1383" s="28">
        <f>(DB1382*DB1383)*(1-COS(RADIANS(CU1381)))+DB1381*(SIN(RADIANS(CU1381)))</f>
        <v>0</v>
      </c>
      <c r="DS1383" s="28">
        <f>(DB1383^2)*(1-COS(RADIANS(CU1381)))+(COS(RADIANS(CU1381)))</f>
        <v>1</v>
      </c>
      <c r="DU1383" s="61">
        <v>0.27717801420582233</v>
      </c>
      <c r="DW1383" s="17">
        <v>0</v>
      </c>
      <c r="DX1383">
        <v>1</v>
      </c>
      <c r="DZ1383" s="73">
        <f>(DB1381*DB1381)*(1-COS(RADIANS(CW1381-45)))-DB1381*(SIN(RADIANS(CW1381-45)))</f>
        <v>0</v>
      </c>
      <c r="EA1383" s="73">
        <f>(DB1382*DB1383)*(1-COS(RADIANS(CW1381-45)))+DB1381*(SIN(RADIANS(CW1381-45)))</f>
        <v>0</v>
      </c>
      <c r="EB1383" s="73">
        <f>(DB1383^2)*(1-COS(RADIANS(CW1381-45)))+(COS(RADIANS(CW1381-45)))</f>
        <v>1</v>
      </c>
      <c r="EC1383" s="10"/>
      <c r="ED1383">
        <v>0</v>
      </c>
      <c r="EE1383" s="1">
        <v>0.27717801420582233</v>
      </c>
      <c r="EG1383">
        <f>CY1383+DU1383</f>
        <v>0.77933563565359298</v>
      </c>
      <c r="EH1383">
        <f>EG1383/(SQRT(EG1381^2+EG1382^2+EG1383^2))</f>
        <v>0.55107351279098415</v>
      </c>
      <c r="EJ1383">
        <f>Q1383+AM1383</f>
        <v>-1.2126838869510201</v>
      </c>
      <c r="EK1383">
        <f>EJ1383/(SQRT(EJ1381^2+EJ1382^2+EJ1383^2))</f>
        <v>-0.94569350861589108</v>
      </c>
      <c r="EM1383" s="23">
        <f>CY1381*DU1382-CY1382*DU1381</f>
        <v>-0.81915204428899169</v>
      </c>
      <c r="ER1383">
        <f t="shared" ref="ER1383:ES1385" si="2085">CK1382</f>
        <v>0.93180266183863136</v>
      </c>
      <c r="ES1383">
        <f t="shared" si="2085"/>
        <v>-0.87956522186239505</v>
      </c>
      <c r="ET1383" t="e">
        <f>#REF!</f>
        <v>#REF!</v>
      </c>
      <c r="EU1383" t="e">
        <f>#REF!</f>
        <v>#REF!</v>
      </c>
      <c r="EY1383" s="28"/>
      <c r="EZ1383" s="10"/>
      <c r="FA1383" s="61">
        <v>0.49724371705037007</v>
      </c>
      <c r="FB1383" s="13">
        <f>BW1384</f>
        <v>0</v>
      </c>
      <c r="FC1383" s="17">
        <v>0</v>
      </c>
      <c r="FD1383">
        <v>1</v>
      </c>
      <c r="FF1383" s="73">
        <f>(FD1381*FD1383)*(1-COS(RADIANS(EY1381+45)))-FD1382*(SIN(RADIANS(EY1381+45)))</f>
        <v>0</v>
      </c>
      <c r="FG1383" s="73">
        <f>(FD1382*FD1383)*(1-COS(RADIANS(EY1381+45)))+FD1381*(SIN(RADIANS(EY1381+45)))</f>
        <v>0</v>
      </c>
      <c r="FH1383" s="73">
        <f>(FD1383^2)*(1-COS(RADIANS(EY1381+45)))+(COS(RADIANS(EY1381+45)))</f>
        <v>1</v>
      </c>
      <c r="FI1383" s="10"/>
      <c r="FJ1383">
        <v>0</v>
      </c>
      <c r="FK1383" s="23">
        <f>SIN(RADIANS(176))*SIN(RADIANS(0))</f>
        <v>0</v>
      </c>
      <c r="FM1383" s="30">
        <f>(FK1381*FK1383)*(1-COS(RADIANS(EX1381)))-FK1382*(SIN(RADIANS(EX1381)))</f>
        <v>-4.0010669622570827E-2</v>
      </c>
      <c r="FN1383" s="30">
        <f>(FK1382*FK1383)*(1-COS(RADIANS(EX1381)))+FK1381*(SIN(RADIANS(EX1381)))</f>
        <v>-0.57217923297994577</v>
      </c>
      <c r="FO1383" s="30">
        <f>(FK1383^2)*(1-COS(RADIANS(EX1381)))+(COS(RADIANS(EX1381)))</f>
        <v>0.8191520442889918</v>
      </c>
      <c r="FQ1383">
        <v>0.49724371705037007</v>
      </c>
      <c r="FS1383" s="28">
        <f>(FD1381*FD1383)*(1-COS(RADIANS(EW1381)))-FD1382*(SIN(RADIANS(EW1381)))</f>
        <v>0</v>
      </c>
      <c r="FT1383" s="28">
        <f>(FD1382*FD1383)*(1-COS(RADIANS(EW1381)))+FD1381*(SIN(RADIANS(EW1381)))</f>
        <v>0</v>
      </c>
      <c r="FU1383" s="28">
        <f>(FD1383^2)*(1-COS(RADIANS(EW1381)))+(COS(RADIANS(EW1381)))</f>
        <v>1</v>
      </c>
      <c r="FW1383" s="61">
        <v>0.28589965755680308</v>
      </c>
      <c r="FX1383" s="13">
        <f>BX1384</f>
        <v>0</v>
      </c>
      <c r="FY1383" s="17">
        <v>0</v>
      </c>
      <c r="FZ1383">
        <v>1</v>
      </c>
      <c r="GB1383" s="73">
        <f>(FD1381*FD1381)*(1-COS(RADIANS(EY1381-45)))-FD1381*(SIN(RADIANS(EY1381-45)))</f>
        <v>0</v>
      </c>
      <c r="GC1383" s="73">
        <f>(FD1382*FD1383)*(1-COS(RADIANS(EY1381-45)))+FD1381*(SIN(RADIANS(EY1381-45)))</f>
        <v>0</v>
      </c>
      <c r="GD1383" s="73">
        <f>(FD1383^2)*(1-COS(RADIANS(EY1381-45)))+(COS(RADIANS(EY1381-45)))</f>
        <v>0.99999999999999989</v>
      </c>
      <c r="GE1383" s="10"/>
      <c r="GF1383">
        <v>0</v>
      </c>
      <c r="GG1383" s="1">
        <v>0.28589965755680308</v>
      </c>
      <c r="GI1383">
        <f>FA1383+FW1383</f>
        <v>0.7831433746071732</v>
      </c>
      <c r="GJ1383">
        <f>GI1383/(SQRT(GI1381^2+GI1382^2+GI1383^2))</f>
        <v>0.55376599082604872</v>
      </c>
      <c r="GL1383" t="e">
        <f>#REF!+DC1383</f>
        <v>#REF!</v>
      </c>
      <c r="GM1383" t="e">
        <f>GL1383/(SQRT(GL1381^2+GL1382^2+GL1383^2))</f>
        <v>#REF!</v>
      </c>
      <c r="GO1383" s="27">
        <f>FA1381*FW1382-FA1382*FW1381</f>
        <v>-0.81915204428899169</v>
      </c>
    </row>
    <row r="1384" spans="4:197" x14ac:dyDescent="0.2">
      <c r="D1384" t="s">
        <v>9</v>
      </c>
      <c r="E1384" s="5">
        <f t="shared" si="2084"/>
        <v>0.34929717323698622</v>
      </c>
      <c r="F1384" s="6">
        <f t="shared" si="2084"/>
        <v>-0.34518021343056071</v>
      </c>
      <c r="G1384" s="7">
        <f t="shared" ref="G1384:G1385" si="2086">Q1383</f>
        <v>-0.24451088530193102</v>
      </c>
      <c r="H1384" s="8">
        <f t="shared" ref="H1384:H1385" si="2087">AM1383</f>
        <v>-0.96817300164908904</v>
      </c>
      <c r="J1384" s="10"/>
      <c r="Q1384" s="61">
        <v>0.75039817657246344</v>
      </c>
      <c r="S1384" s="17">
        <v>0</v>
      </c>
      <c r="T1384">
        <v>1</v>
      </c>
      <c r="V1384" s="73">
        <f>(T1382*T1384)*(1-COS(RADIANS(O1382+45)))-T1383*(SIN(RADIANS(O1382+45)))</f>
        <v>0</v>
      </c>
      <c r="W1384" s="73">
        <f>(T1383*T1384)*(1-COS(RADIANS(O1382+45)))+T1382*(SIN(RADIANS(O1382+45)))</f>
        <v>0</v>
      </c>
      <c r="X1384" s="73">
        <f>(T1384^2)*(1-COS(RADIANS(O1382+45)))+(COS(RADIANS(O1382+45)))</f>
        <v>1</v>
      </c>
      <c r="Y1384" s="10"/>
      <c r="Z1384">
        <v>0</v>
      </c>
      <c r="AA1384" s="23">
        <f>SIN(RADIANS('[1]Biaxial Input'!$F$21))*SIN(RADIANS(0))</f>
        <v>0</v>
      </c>
      <c r="AC1384" s="30">
        <f>(AA1382*AA1384)*(1-COS(RADIANS(N1382)))-AA1383*(SIN(RADIANS(N1382)))</f>
        <v>-5.3436559083262246E-2</v>
      </c>
      <c r="AD1384" s="30">
        <f>(AA1383*AA1384)*(1-COS(RADIANS(N1382)))+AA1382*(SIN(RADIANS(N1382)))</f>
        <v>-0.76417839735679927</v>
      </c>
      <c r="AE1384" s="30">
        <f>(AA1384^2)*(1-COS(RADIANS(N1382)))+(COS(RADIANS(N1382)))</f>
        <v>0.64278760968653936</v>
      </c>
      <c r="AG1384">
        <v>0.75039817657246344</v>
      </c>
      <c r="AI1384" s="28">
        <f>(T1382*T1384)*(1-COS(RADIANS(M1382)))-T1383*(SIN(RADIANS(M1382)))</f>
        <v>0</v>
      </c>
      <c r="AJ1384" s="28">
        <f>(T1383*T1384)*(1-COS(RADIANS(M1382)))+T1382*(SIN(RADIANS(M1382)))</f>
        <v>0</v>
      </c>
      <c r="AK1384" s="28">
        <f>(T1384^2)*(1-COS(RADIANS(M1382)))+(COS(RADIANS(M1382)))</f>
        <v>1</v>
      </c>
      <c r="AM1384" s="61">
        <v>-0.15403462412778215</v>
      </c>
      <c r="AO1384" s="17">
        <v>0</v>
      </c>
      <c r="AP1384">
        <v>1</v>
      </c>
      <c r="AR1384" s="73">
        <f>(T1382*T1382)*(1-COS(RADIANS(O1382-45)))-T1382*(SIN(RADIANS(O1382-45)))</f>
        <v>0</v>
      </c>
      <c r="AS1384" s="73">
        <f>(T1383*T1384)*(1-COS(RADIANS(O1382-45)))+T1382*(SIN(RADIANS(O1382-45)))</f>
        <v>0</v>
      </c>
      <c r="AT1384" s="73">
        <f>(T1384^2)*(1-COS(RADIANS(O1382-45)))+(COS(RADIANS(O1382-45)))</f>
        <v>1</v>
      </c>
      <c r="AU1384" s="10"/>
      <c r="AV1384">
        <v>0</v>
      </c>
      <c r="AW1384" s="1">
        <v>-0.15403462412778215</v>
      </c>
      <c r="BV1384" s="1"/>
      <c r="BY1384" t="s">
        <v>10</v>
      </c>
      <c r="BZ1384" s="5">
        <f t="shared" si="2082"/>
        <v>-9.8670839279614439E-2</v>
      </c>
      <c r="CA1384" s="6">
        <f t="shared" si="2082"/>
        <v>-0.32743703463395935</v>
      </c>
      <c r="CB1384" s="7">
        <f>CY1383</f>
        <v>0.50215762144777065</v>
      </c>
      <c r="CC1384" s="8">
        <f>DU1383</f>
        <v>0.27717801420582233</v>
      </c>
      <c r="CE1384" s="10"/>
      <c r="CG1384" s="10" t="s">
        <v>160</v>
      </c>
      <c r="CH1384" s="10">
        <f>-CH1381*((EY1381-CW1381)/(CH1383-CE1382))</f>
        <v>249.89756133695954</v>
      </c>
      <c r="CI1384" s="67"/>
      <c r="CJ1384" s="10" t="s">
        <v>10</v>
      </c>
      <c r="CK1384" s="5">
        <f t="shared" si="2083"/>
        <v>-9.8670839279614439E-2</v>
      </c>
      <c r="CL1384" s="6">
        <f t="shared" si="2083"/>
        <v>-0.32743703463395935</v>
      </c>
      <c r="CM1384" s="7">
        <f>FA1383</f>
        <v>0.49724371705037007</v>
      </c>
      <c r="CN1384" s="8">
        <f>FW1383</f>
        <v>0.28589965755680308</v>
      </c>
      <c r="CW1384" s="28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EE1384" s="1"/>
      <c r="EI1384" s="64">
        <f>(DEGREES(ACOS((EH1381*EK1381+EH1382*EK1382+EH1383*EK1383)/((SQRT(EH1381^2+EH1382^2+EH1383^2))*(SQRT(EK1381^2+EK1382^2+EK1383^2))))))</f>
        <v>141.36211619463862</v>
      </c>
      <c r="ER1384">
        <f t="shared" si="2085"/>
        <v>0.3492962422733713</v>
      </c>
      <c r="ES1384">
        <f t="shared" si="2085"/>
        <v>-0.34518112468713447</v>
      </c>
      <c r="ET1384" t="e">
        <f>#REF!</f>
        <v>#REF!</v>
      </c>
      <c r="EU1384" t="e">
        <f>#REF!</f>
        <v>#REF!</v>
      </c>
      <c r="EY1384" s="28"/>
      <c r="EZ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  <c r="FR1384" s="10"/>
      <c r="GG1384" s="1"/>
      <c r="GK1384" s="64" t="e">
        <f>(DEGREES(ACOS((GJ1381*GM1381+GJ1382*GM1382+GJ1383*GM1383)/((SQRT(GJ1381^2+GJ1382^2+GJ1383^2))*(SQRT(GM1381^2+GM1382^2+GM1383^2))))))</f>
        <v>#VALUE!</v>
      </c>
    </row>
    <row r="1385" spans="4:197" x14ac:dyDescent="0.2">
      <c r="D1385" t="s">
        <v>10</v>
      </c>
      <c r="E1385" s="5">
        <f t="shared" si="2084"/>
        <v>-9.8670615622576494E-2</v>
      </c>
      <c r="F1385" s="6">
        <f t="shared" si="2084"/>
        <v>-0.32743687210706163</v>
      </c>
      <c r="G1385" s="7">
        <f t="shared" si="2086"/>
        <v>0.75039817657246344</v>
      </c>
      <c r="H1385" s="8">
        <f t="shared" si="2087"/>
        <v>-0.15403462412778215</v>
      </c>
      <c r="J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W1385" s="1"/>
      <c r="BV1385" s="1"/>
      <c r="CE1385" s="10"/>
      <c r="CS1385" s="15"/>
      <c r="CW1385" s="28"/>
      <c r="CY1385" s="82" t="s">
        <v>148</v>
      </c>
      <c r="CZ1385" s="13"/>
      <c r="DB1385" s="10"/>
      <c r="DC1385" s="10"/>
      <c r="DD1385" s="10"/>
      <c r="DE1385" s="10"/>
      <c r="DF1385" s="10"/>
      <c r="DG1385" s="10"/>
      <c r="DH1385" s="80"/>
      <c r="DI1385" s="23" t="s">
        <v>149</v>
      </c>
      <c r="DM1385" s="1"/>
      <c r="DO1385" s="80"/>
      <c r="DS1385" s="13"/>
      <c r="DT1385" s="81"/>
      <c r="DU1385" s="82" t="s">
        <v>150</v>
      </c>
      <c r="DW1385" s="13"/>
      <c r="DX1385" s="13"/>
      <c r="EA1385" s="1"/>
      <c r="EE1385" s="1"/>
      <c r="ER1385">
        <f t="shared" si="2085"/>
        <v>-9.8670839279614439E-2</v>
      </c>
      <c r="ES1385">
        <f t="shared" si="2085"/>
        <v>-0.32743703463395935</v>
      </c>
      <c r="ET1385" t="e">
        <f>#REF!</f>
        <v>#REF!</v>
      </c>
      <c r="EU1385" t="e">
        <f>#REF!</f>
        <v>#REF!</v>
      </c>
      <c r="EY1385" s="28"/>
      <c r="EZ1385" s="10"/>
      <c r="FA1385" s="82" t="s">
        <v>148</v>
      </c>
      <c r="FB1385" s="13"/>
      <c r="FD1385" s="10"/>
      <c r="FE1385" s="10"/>
      <c r="FF1385" s="10"/>
      <c r="FG1385" s="10"/>
      <c r="FH1385" s="10"/>
      <c r="FI1385" s="10"/>
      <c r="FJ1385" s="80"/>
      <c r="FK1385" s="23" t="s">
        <v>149</v>
      </c>
      <c r="FO1385" s="1"/>
      <c r="FQ1385" s="80"/>
      <c r="FU1385" s="13"/>
      <c r="FV1385" s="81"/>
      <c r="FW1385" s="82" t="s">
        <v>150</v>
      </c>
      <c r="FY1385" s="13"/>
      <c r="FZ1385" s="13"/>
      <c r="GC1385" s="1"/>
      <c r="GG1385" s="1"/>
      <c r="GK1385" s="13"/>
    </row>
    <row r="1386" spans="4:197" x14ac:dyDescent="0.2">
      <c r="Q1386" s="82" t="s">
        <v>148</v>
      </c>
      <c r="R1386" s="13"/>
      <c r="T1386" s="10"/>
      <c r="U1386" s="10"/>
      <c r="V1386" s="10"/>
      <c r="W1386" s="10"/>
      <c r="X1386" s="10"/>
      <c r="Y1386" s="10"/>
      <c r="Z1386" s="80"/>
      <c r="AA1386" s="23" t="s">
        <v>149</v>
      </c>
      <c r="AE1386" s="1"/>
      <c r="AG1386" s="80"/>
      <c r="AK1386" s="13"/>
      <c r="AL1386" s="81"/>
      <c r="AM1386" s="82" t="s">
        <v>150</v>
      </c>
      <c r="AO1386" s="13"/>
      <c r="AP1386" s="13"/>
      <c r="AS1386" s="1"/>
      <c r="AW1386" s="1"/>
      <c r="BZ1386" s="5" t="s">
        <v>4</v>
      </c>
      <c r="CA1386" s="6" t="s">
        <v>5</v>
      </c>
      <c r="CB1386" s="7" t="s">
        <v>6</v>
      </c>
      <c r="CC1386" s="8" t="s">
        <v>1</v>
      </c>
      <c r="CD1386">
        <v>9</v>
      </c>
      <c r="CE1386" s="9" t="s">
        <v>7</v>
      </c>
      <c r="CG1386" s="90" t="s">
        <v>157</v>
      </c>
      <c r="CH1386" s="61">
        <f>CE1387-((CH1388-CE1387)/(EY1386-CW1386))*CW1386</f>
        <v>5.826558314560903</v>
      </c>
      <c r="CI1386" s="10"/>
      <c r="CK1386" s="5" t="s">
        <v>4</v>
      </c>
      <c r="CL1386" s="6" t="s">
        <v>5</v>
      </c>
      <c r="CM1386" s="7" t="s">
        <v>6</v>
      </c>
      <c r="CN1386" s="8" t="s">
        <v>1</v>
      </c>
      <c r="CO1386" s="10"/>
      <c r="CP1386">
        <f t="shared" ref="CP1386:CQ1388" si="2088">BZ1387</f>
        <v>0.93180266183863136</v>
      </c>
      <c r="CQ1386">
        <f t="shared" si="2088"/>
        <v>-0.87956522186239505</v>
      </c>
      <c r="CR1386">
        <f>CI1390</f>
        <v>0</v>
      </c>
      <c r="CS1386">
        <f>CL1390</f>
        <v>0</v>
      </c>
      <c r="CU1386" s="17">
        <f>CU1290</f>
        <v>80</v>
      </c>
      <c r="CV1386" s="17">
        <f>CV1290</f>
        <v>40</v>
      </c>
      <c r="CW1386" s="31">
        <f>CH1293</f>
        <v>215.6915286014854</v>
      </c>
      <c r="CY1386" s="61">
        <f t="array" ref="CY1386:CY1388">MMULT(DQ1386:DS1388,DO1386:DO1388)</f>
        <v>0.71771961874273149</v>
      </c>
      <c r="CZ1386" s="13"/>
      <c r="DA1386" s="17">
        <v>1</v>
      </c>
      <c r="DB1386">
        <v>0</v>
      </c>
      <c r="DD1386" s="73">
        <f>(DB1386^2)*(1-COS(RADIANS(CW1386+45)))+(COS(RADIANS(CW1386+45)))</f>
        <v>-0.161749729700539</v>
      </c>
      <c r="DE1386" s="73">
        <f>(DB1386*DB1387)*(1-COS(RADIANS(CW1386+45)))-DB1388*(SIN(RADIANS(CW1386+45)))</f>
        <v>0.9868318118817424</v>
      </c>
      <c r="DF1386" s="73">
        <f>(DB1386*DB1388)*(1-COS(RADIANS(CW1386+45)))+DB1387*(SIN(RADIANS(CW1386+45)))</f>
        <v>0</v>
      </c>
      <c r="DG1386" s="10"/>
      <c r="DH1386">
        <f t="array" ref="DH1386:DH1388">MMULT(DD1386:DF1388,DA1386:DA1388)</f>
        <v>-0.161749729700539</v>
      </c>
      <c r="DI1386" s="23">
        <f>COS(RADIANS('[1]Biaxial Input'!$F$21))</f>
        <v>-0.9975640502598242</v>
      </c>
      <c r="DK1386" s="30">
        <f>(DI1386^2)*(1-COS(RADIANS(CV1386)))+(COS(RADIANS(CV1386)))</f>
        <v>0.99886158030145311</v>
      </c>
      <c r="DL1386" s="30">
        <f>(DI1386*DI1387)*(1-COS(RADIANS(CV1386)))-DI1388*(SIN(RADIANS(CV1386)))</f>
        <v>-1.6280160168985456E-2</v>
      </c>
      <c r="DM1386" s="30">
        <f>(DI1386*DI1388)*(1-COS(RADIANS(CV1386)))+DI1387*(SIN(RADIANS(CV1386)))</f>
        <v>4.4838597018148282E-2</v>
      </c>
      <c r="DO1386">
        <f t="array" ref="DO1386:DO1388">MMULT(DK1386:DM1388,DH1386:DH1388)</f>
        <v>-0.14549981066472836</v>
      </c>
      <c r="DQ1386" s="28">
        <f>(DB1386^2)*(1-COS(RADIANS(CU1386)))+(COS(RADIANS(CU1386)))</f>
        <v>0.17364817766693041</v>
      </c>
      <c r="DR1386" s="28">
        <f>(DB1386*DB1387)*(1-COS(RADIANS(CU1386)))-DB1388*(SIN(RADIANS(CU1386)))</f>
        <v>-0.98480775301220802</v>
      </c>
      <c r="DS1386" s="28">
        <f>(DB1386*DB1388)*(1-COS(RADIANS(CU1386)))+DB1387*(SIN(RADIANS(CU1386)))</f>
        <v>0</v>
      </c>
      <c r="DU1386" s="61">
        <f t="array" ref="DU1386:DU1388">MMULT(DQ1386:DS1388,EE1386:EE1388)</f>
        <v>-0.30965182898317845</v>
      </c>
      <c r="DV1386" s="13"/>
      <c r="DW1386" s="17">
        <v>1</v>
      </c>
      <c r="DX1386">
        <v>0</v>
      </c>
      <c r="DZ1386" s="73">
        <f>(DB1386^2)*(1-COS(RADIANS(CW1386-45)))+(COS(RADIANS(CW1386-45)))</f>
        <v>-0.9868318118817424</v>
      </c>
      <c r="EA1386" s="73">
        <f>(DB1386*DB1387)*(1-COS(RADIANS(CW1386-45)))-DB1388*(SIN(RADIANS(CW1386-45)))</f>
        <v>-0.1617497297005385</v>
      </c>
      <c r="EB1386" s="73">
        <f>(DB1386*DB1388)*(1-COS(RADIANS(CW1386-45)))+DB1387*(SIN(RADIANS(CW1386-45)))</f>
        <v>0</v>
      </c>
      <c r="EC1386" s="10"/>
      <c r="ED1386">
        <f t="array" ref="ED1386:ED1388">MMULT(DZ1386:EB1388,DA1386:DA1388)</f>
        <v>-0.9868318118817424</v>
      </c>
      <c r="EE1386" s="1">
        <f t="array" ref="EE1386:EE1388">MMULT(DK1386:DM1388,ED1386:ED1388)</f>
        <v>-0.9883416946147584</v>
      </c>
      <c r="EG1386">
        <f>CY1386+DU1386</f>
        <v>0.40806778975955305</v>
      </c>
      <c r="EH1386">
        <f>EG1386/(SQRT(EG1386^2+EG1387^2+EG1388^2))</f>
        <v>0.28854750132278634</v>
      </c>
      <c r="EJ1386">
        <f>Q1386+AM1386</f>
        <v>0</v>
      </c>
      <c r="EK1386">
        <f>EJ1386/(SQRT(EJ1386^2+EJ1387^2+EJ1388^2))</f>
        <v>0</v>
      </c>
      <c r="EM1386" s="23">
        <f>CY1387*DU1388-CY1388*DU1387</f>
        <v>0.62369407058201221</v>
      </c>
      <c r="EO1386" s="15">
        <v>9</v>
      </c>
      <c r="EP1386" s="9" t="s">
        <v>7</v>
      </c>
      <c r="EW1386" s="17">
        <f>CU1386</f>
        <v>80</v>
      </c>
      <c r="EX1386" s="17">
        <f>CV1386</f>
        <v>40</v>
      </c>
      <c r="EY1386" s="31">
        <f>1+CW1386</f>
        <v>216.6915286014854</v>
      </c>
      <c r="EZ1386" s="10"/>
      <c r="FA1386" s="61">
        <f t="array" ref="FA1386:FA1388">MMULT(FS1386:FU1388,FQ1386:FQ1388)</f>
        <v>0.72301447614190684</v>
      </c>
      <c r="FB1386" s="13">
        <f>BW1387</f>
        <v>0</v>
      </c>
      <c r="FC1386" s="17">
        <v>1</v>
      </c>
      <c r="FD1386">
        <v>0</v>
      </c>
      <c r="FF1386" s="73">
        <f>(FD1386^2)*(1-COS(RADIANS(EY1386+45)))+(COS(RADIANS(EY1386+45)))</f>
        <v>-0.14450250456705144</v>
      </c>
      <c r="FG1386" s="73">
        <f>(FD1386*FD1387)*(1-COS(RADIANS(EY1386+45)))-FD1388*(SIN(RADIANS(EY1386+45)))</f>
        <v>0.98950443464082027</v>
      </c>
      <c r="FH1386" s="73">
        <f>(FD1386*FD1388)*(1-COS(RADIANS(EY1386+45)))+FD1387*(SIN(RADIANS(EY1386+45)))</f>
        <v>0</v>
      </c>
      <c r="FI1386" s="10"/>
      <c r="FJ1386">
        <f t="array" ref="FJ1386:FJ1388">MMULT(FF1386:FH1388,FC1386:FC1388)</f>
        <v>-0.14450250456705144</v>
      </c>
      <c r="FK1386" s="23">
        <f>COS(RADIANS(176))</f>
        <v>-0.9975640502598242</v>
      </c>
      <c r="FM1386" s="30">
        <f>(FK1386^2)*(1-COS(RADIANS(EX1386)))+(COS(RADIANS(EX1386)))</f>
        <v>0.99886158030145311</v>
      </c>
      <c r="FN1386" s="30">
        <f>(FK1386*FK1387)*(1-COS(RADIANS(EX1386)))-FK1388*(SIN(RADIANS(EX1386)))</f>
        <v>-1.6280160168985456E-2</v>
      </c>
      <c r="FO1386" s="30">
        <f>(FK1386*FK1388)*(1-COS(RADIANS(EX1386)))+FK1387*(SIN(RADIANS(EX1386)))</f>
        <v>4.4838597018148282E-2</v>
      </c>
      <c r="FQ1386">
        <f t="array" ref="FQ1386:FQ1388">MMULT(FM1386:FO1388,FJ1386:FJ1388)</f>
        <v>-0.128228709385489</v>
      </c>
      <c r="FS1386" s="28">
        <f>(FD1386^2)*(1-COS(RADIANS(EW1386)))+(COS(RADIANS(EW1386)))</f>
        <v>0.17364817766693041</v>
      </c>
      <c r="FT1386" s="28">
        <f>(FD1386*FD1387)*(1-COS(RADIANS(EW1386)))-FD1388*(SIN(RADIANS(EW1386)))</f>
        <v>-0.98480775301220802</v>
      </c>
      <c r="FU1386" s="28">
        <f>(FD1386*FD1388)*(1-COS(RADIANS(EW1386)))+FD1387*(SIN(RADIANS(EW1386)))</f>
        <v>0</v>
      </c>
      <c r="FW1386" s="61">
        <f t="array" ref="FW1386:FW1388">MMULT(FS1386:FU1388,GG1386:GG1388)</f>
        <v>-0.29707873301548182</v>
      </c>
      <c r="FX1386" s="13">
        <f>BX1387</f>
        <v>0</v>
      </c>
      <c r="FY1386" s="17">
        <v>1</v>
      </c>
      <c r="FZ1386">
        <v>0</v>
      </c>
      <c r="GB1386" s="73">
        <f>(FD1386^2)*(1-COS(RADIANS(EY1386-45)))+(COS(RADIANS(EY1386-45)))</f>
        <v>-0.98950443464082016</v>
      </c>
      <c r="GC1386" s="73">
        <f>(FD1386*FD1387)*(1-COS(RADIANS(EY1386-45)))-FD1388*(SIN(RADIANS(EY1386-45)))</f>
        <v>-0.14450250456705183</v>
      </c>
      <c r="GD1386" s="73">
        <f>(FD1386*FD1388)*(1-COS(RADIANS(EY1386-45)))+FD1387*(SIN(RADIANS(EY1386-45)))</f>
        <v>0</v>
      </c>
      <c r="GE1386" s="10"/>
      <c r="GF1386">
        <f t="array" ref="GF1386:GF1388">MMULT(GB1386:GD1388,FC1386:FC1388)</f>
        <v>-0.98950443464082016</v>
      </c>
      <c r="GG1386" s="1">
        <f t="array" ref="GG1386:GG1388">MMULT(FM1386:FO1388,GF1386:GF1388)</f>
        <v>-0.99073048721979673</v>
      </c>
      <c r="GI1386">
        <f>FA1386+FW1386</f>
        <v>0.42593574312642501</v>
      </c>
      <c r="GJ1386">
        <f>GI1386/(SQRT(GI1386^2+GI1387^2+GI1388^2))</f>
        <v>0.30118205231442657</v>
      </c>
      <c r="GL1386" t="e">
        <f>CH1387+DC1386</f>
        <v>#VALUE!</v>
      </c>
      <c r="GM1386" t="e">
        <f>GL1386/(SQRT(GL1386^2+GL1387^2+GL1388^2))</f>
        <v>#VALUE!</v>
      </c>
      <c r="GO1386" s="27">
        <f>FA1387*FW1388-FA1388*FW1387</f>
        <v>0.62369407058201221</v>
      </c>
    </row>
    <row r="1387" spans="4:197" x14ac:dyDescent="0.2">
      <c r="E1387" s="5" t="s">
        <v>4</v>
      </c>
      <c r="F1387" s="6" t="s">
        <v>5</v>
      </c>
      <c r="G1387" s="7" t="s">
        <v>6</v>
      </c>
      <c r="H1387" s="8" t="s">
        <v>1</v>
      </c>
      <c r="I1387">
        <v>12</v>
      </c>
      <c r="J1387" s="9" t="s">
        <v>7</v>
      </c>
      <c r="K1387">
        <v>12</v>
      </c>
      <c r="L1387" s="10"/>
      <c r="M1387" s="17">
        <f>A1343</f>
        <v>70</v>
      </c>
      <c r="N1387" s="17">
        <f>B1343</f>
        <v>-5</v>
      </c>
      <c r="O1387" s="17">
        <f>C1343</f>
        <v>220.3</v>
      </c>
      <c r="Q1387" s="61">
        <f t="array" ref="Q1387:Q1389">MMULT(AI1387:AK1389,AG1387:AG1389)</f>
        <v>0.90503212069214112</v>
      </c>
      <c r="R1387" s="13"/>
      <c r="S1387" s="17">
        <v>1</v>
      </c>
      <c r="T1387">
        <v>0</v>
      </c>
      <c r="V1387" s="73">
        <f>(T1387^2)*(1-COS(RADIANS(O1387+45)))+(COS(RADIANS(O1387+45)))</f>
        <v>-8.1938508630040444E-2</v>
      </c>
      <c r="W1387" s="73">
        <f>(T1387*T1388)*(1-COS(RADIANS(O1387+45)))-T1389*(SIN(RADIANS(O1387+45)))</f>
        <v>0.9966373868180366</v>
      </c>
      <c r="X1387" s="73">
        <f>(T1387*T1389)*(1-COS(RADIANS(O1387+45)))+T1388*(SIN(RADIANS(O1387+45)))</f>
        <v>0</v>
      </c>
      <c r="Y1387" s="10"/>
      <c r="Z1387">
        <f t="array" ref="Z1387:Z1389">MMULT(V1387:X1389,S1387:S1389)</f>
        <v>-8.1938508630040444E-2</v>
      </c>
      <c r="AA1387" s="23">
        <f>COS(RADIANS('[1]Biaxial Input'!$F$21))</f>
        <v>-0.9975640502598242</v>
      </c>
      <c r="AC1387" s="30">
        <f>(AA1387^2)*(1-COS(RADIANS(N1387)))+(COS(RADIANS(N1387)))</f>
        <v>0.99998148353170568</v>
      </c>
      <c r="AD1387" s="30">
        <f>(AA1387*AA1388)*(1-COS(RADIANS(N1387)))-AA1389*(SIN(RADIANS(N1387)))</f>
        <v>-2.6479783333051429E-4</v>
      </c>
      <c r="AE1387" s="30">
        <f>(AA1387*AA1389)*(1-COS(RADIANS(N1387)))+AA1388*(SIN(RADIANS(N1387)))</f>
        <v>-6.0796772806267756E-3</v>
      </c>
      <c r="AG1387">
        <f t="array" ref="AG1387:AG1389">MMULT(AC1387:AE1389,Z1387:Z1389)</f>
        <v>-8.167308399759772E-2</v>
      </c>
      <c r="AI1387" s="28">
        <f>(T1387^2)*(1-COS(RADIANS(M1387)))+(COS(RADIANS(M1387)))</f>
        <v>0.34202014332566882</v>
      </c>
      <c r="AJ1387" s="28">
        <f>(T1387*T1388)*(1-COS(RADIANS(M1387)))-T1389*(SIN(RADIANS(M1387)))</f>
        <v>-0.93969262078590832</v>
      </c>
      <c r="AK1387" s="28">
        <f>(T1387*T1389)*(1-COS(RADIANS(M1387)))+T1388*(SIN(RADIANS(M1387)))</f>
        <v>0</v>
      </c>
      <c r="AM1387" s="61">
        <f t="array" ref="AM1387:AM1389">MMULT(AI1387:AK1389,AW1387:AW1389)</f>
        <v>-0.41782460364226298</v>
      </c>
      <c r="AN1387" s="13"/>
      <c r="AO1387" s="17">
        <v>1</v>
      </c>
      <c r="AP1387">
        <v>0</v>
      </c>
      <c r="AR1387" s="73">
        <f>(T1387^2)*(1-COS(RADIANS(O1387-45)))+(COS(RADIANS(O1387-45)))</f>
        <v>-0.9966373868180366</v>
      </c>
      <c r="AS1387" s="73">
        <f>(T1387*T1388)*(1-COS(RADIANS(O1387-45)))-T1389*(SIN(RADIANS(O1387-45)))</f>
        <v>-8.1938508630040832E-2</v>
      </c>
      <c r="AT1387" s="73">
        <f>(T1387*T1389)*(1-COS(RADIANS(O1387-45)))+T1388*(SIN(RADIANS(O1387-45)))</f>
        <v>0</v>
      </c>
      <c r="AU1387" s="10"/>
      <c r="AV1387">
        <f t="array" ref="AV1387:AV1389">MMULT(AR1387:AT1389,S1387:S1389)</f>
        <v>-0.9966373868180366</v>
      </c>
      <c r="AW1387" s="1">
        <f t="array" ref="AW1387:AW1389">MMULT(AC1387:AE1389,AV1387:AV1389)</f>
        <v>-0.99664062975301426</v>
      </c>
      <c r="BY1387" t="s">
        <v>8</v>
      </c>
      <c r="BZ1387" s="5">
        <f t="shared" ref="BZ1387:CA1389" si="2089">BZ1382</f>
        <v>0.93180266183863136</v>
      </c>
      <c r="CA1387" s="6">
        <f t="shared" si="2089"/>
        <v>-0.87956522186239505</v>
      </c>
      <c r="CB1387" s="7">
        <f>CY1386</f>
        <v>0.71771961874273149</v>
      </c>
      <c r="CC1387" s="8">
        <f>DU1386</f>
        <v>-0.30965182898317845</v>
      </c>
      <c r="CE1387" s="9">
        <f>((SUMPRODUCT(CB1387:CB1389,BZ1387:BZ1389))*(SUMPRODUCT(CB1387:(CB1389),CA1387:CA1389)))-((SUMPRODUCT(CC1387:CC1389,BZ1387:BZ1389))*(SUMPRODUCT(CC1387:CC1389,CA1387:CA1389)))</f>
        <v>-8.3266726846886741E-16</v>
      </c>
      <c r="CG1387">
        <v>1</v>
      </c>
      <c r="CH1387" t="s">
        <v>161</v>
      </c>
      <c r="CI1387" s="67"/>
      <c r="CJ1387" s="1" t="s">
        <v>8</v>
      </c>
      <c r="CK1387" s="5">
        <f t="shared" ref="CK1387:CL1389" si="2090">BZ1387</f>
        <v>0.93180266183863136</v>
      </c>
      <c r="CL1387" s="6">
        <f t="shared" si="2090"/>
        <v>-0.87956522186239505</v>
      </c>
      <c r="CM1387" s="7">
        <f>FA1386</f>
        <v>0.72301447614190684</v>
      </c>
      <c r="CN1387" s="8">
        <f>FW1386</f>
        <v>-0.29707873301548182</v>
      </c>
      <c r="CO1387" s="10"/>
      <c r="CP1387">
        <f t="shared" si="2088"/>
        <v>0.3492962422733713</v>
      </c>
      <c r="CQ1387">
        <f t="shared" si="2088"/>
        <v>-0.34518112468713447</v>
      </c>
      <c r="CR1387">
        <f>CJ1390</f>
        <v>0</v>
      </c>
      <c r="CS1387">
        <f>CM1390</f>
        <v>0</v>
      </c>
      <c r="CW1387" s="28"/>
      <c r="CY1387" s="61">
        <v>-0.27429771314143903</v>
      </c>
      <c r="DA1387" s="17">
        <v>0</v>
      </c>
      <c r="DB1387">
        <v>0</v>
      </c>
      <c r="DD1387" s="73">
        <f>(DB1386*DB1387)*(1-COS(RADIANS(CW1386+45)))+DB1388*(SIN(RADIANS(CW1386+45)))</f>
        <v>-0.9868318118817424</v>
      </c>
      <c r="DE1387" s="73">
        <f>(DB1387^2)*(1-COS(RADIANS(CW1386+45)))+(COS(RADIANS(CW1386+45)))</f>
        <v>-0.161749729700539</v>
      </c>
      <c r="DF1387" s="73">
        <f>(DB1387*DB1388)*(1-COS(RADIANS(CW1386+45)))-DB1386*(SIN(RADIANS(CW1386+45)))</f>
        <v>0</v>
      </c>
      <c r="DG1387" s="10"/>
      <c r="DH1387">
        <v>-0.9868318118817424</v>
      </c>
      <c r="DI1387" s="23">
        <f>SIN(RADIANS('[1]Biaxial Input'!$F$21))*(COS(RADIANS(0)))</f>
        <v>6.9756473744125524E-2</v>
      </c>
      <c r="DK1387" s="30">
        <f>(DI1386*DI1387)*(1-COS(RADIANS(CV1386)))+DI1388*(SIN(RADIANS(CV1386)))</f>
        <v>-1.6280160168985456E-2</v>
      </c>
      <c r="DL1387" s="30">
        <f>(DI1387^2)*(1-COS(RADIANS(CV1386)))+(COS(RADIANS(CV1386)))</f>
        <v>0.7671828628175249</v>
      </c>
      <c r="DM1387" s="30">
        <f>(DI1387*DI1388)*(1-COS(RADIANS(CV1386)))-DI1386*(SIN(RADIANS(CV1386)))</f>
        <v>0.64122181137573508</v>
      </c>
      <c r="DO1387">
        <v>-0.75444714305202543</v>
      </c>
      <c r="DQ1387" s="28">
        <f>(DB1386*DB1387)*(1-COS(RADIANS(CU1386)))+DB1388*(SIN(RADIANS(CU1386)))</f>
        <v>0.98480775301220802</v>
      </c>
      <c r="DR1387" s="28">
        <f>(DB1387^2)*(1-COS(RADIANS(CU1386)))+(COS(RADIANS(CU1386)))</f>
        <v>0.17364817766693041</v>
      </c>
      <c r="DS1387" s="28">
        <f>(DB1387*DB1388)*(1-COS(RADIANS(CU1386)))-DB1386*(SIN(RADIANS(CU1386)))</f>
        <v>0</v>
      </c>
      <c r="DU1387" s="61">
        <v>-0.94898848627262189</v>
      </c>
      <c r="DW1387" s="17">
        <v>0</v>
      </c>
      <c r="DX1387">
        <v>0</v>
      </c>
      <c r="DZ1387" s="73">
        <f>(DB1386*DB1387)*(1-COS(RADIANS(CW1386-45)))+DB1388*(SIN(RADIANS(CW1386-45)))</f>
        <v>0.1617497297005385</v>
      </c>
      <c r="EA1387" s="73">
        <f>(DB1387^2)*(1-COS(RADIANS(CW1386-45)))+(COS(RADIANS(CW1386-45)))</f>
        <v>-0.9868318118817424</v>
      </c>
      <c r="EB1387" s="73">
        <f>(DB1387*DB1388)*(1-COS(RADIANS(CW1386-45)))-DB1386*(SIN(RADIANS(CW1386-45)))</f>
        <v>0</v>
      </c>
      <c r="EC1387" s="10"/>
      <c r="ED1387">
        <v>0.1617497297005385</v>
      </c>
      <c r="EE1387" s="1">
        <v>0.14015740064890486</v>
      </c>
      <c r="EG1387">
        <f>CY1387+DU1387</f>
        <v>-1.2232861994140609</v>
      </c>
      <c r="EH1387">
        <f>EG1387/(SQRT(EG1386^2+EG1387^2+EG1388^2))</f>
        <v>-0.86499396693760167</v>
      </c>
      <c r="EJ1387">
        <f>Q1387+AM1387</f>
        <v>0.48720751704987814</v>
      </c>
      <c r="EK1387">
        <f>EJ1387/(SQRT(EJ1386^2+EJ1387^2+EJ1388^2))</f>
        <v>0.34514776484926041</v>
      </c>
      <c r="EM1387" s="23">
        <f>CY1388*DU1386-CY1386*DU1388</f>
        <v>-0.15550439700334712</v>
      </c>
      <c r="EP1387" s="9">
        <f>((SUMPRODUCT(CM1387:CM1389,BZ1387:BZ1389))*(SUMPRODUCT(CM1387:CM1389,CA1387:CA1389)))-((SUMPRODUCT(CN1387:CN1389,BZ1387:BZ1389))*(SUMPRODUCT(CN1387:CN1389,CA1387:CA1389)))</f>
        <v>-2.7013385051975369E-2</v>
      </c>
      <c r="EY1387" s="28"/>
      <c r="EZ1387" s="10"/>
      <c r="FA1387" s="61">
        <v>-0.25769380350440385</v>
      </c>
      <c r="FB1387" s="13">
        <f>BW1388</f>
        <v>0</v>
      </c>
      <c r="FC1387" s="17">
        <v>0</v>
      </c>
      <c r="FD1387">
        <v>0</v>
      </c>
      <c r="FF1387" s="73">
        <f>(FD1386*FD1387)*(1-COS(RADIANS(EY1386+45)))+FD1388*(SIN(RADIANS(EY1386+45)))</f>
        <v>-0.98950443464082027</v>
      </c>
      <c r="FG1387" s="73">
        <f>(FD1387^2)*(1-COS(RADIANS(EY1386+45)))+(COS(RADIANS(EY1386+45)))</f>
        <v>-0.14450250456705144</v>
      </c>
      <c r="FH1387" s="73">
        <f>(FD1387*FD1388)*(1-COS(RADIANS(EY1386+45)))-FD1386*(SIN(RADIANS(EY1386+45)))</f>
        <v>0</v>
      </c>
      <c r="FI1387" s="10"/>
      <c r="FJ1387">
        <v>-0.98950443464082027</v>
      </c>
      <c r="FK1387" s="23">
        <f>SIN(RADIANS(176))*(COS(RADIANS(0)))</f>
        <v>6.9756473744125524E-2</v>
      </c>
      <c r="FM1387" s="30">
        <f>(FK1386*FK1387)*(1-COS(RADIANS(EX1386)))+FK1388*(SIN(RADIANS(EX1386)))</f>
        <v>-1.6280160168985456E-2</v>
      </c>
      <c r="FN1387" s="30">
        <f>(FK1387^2)*(1-COS(RADIANS(EX1386)))+(COS(RADIANS(EX1386)))</f>
        <v>0.7671828628175249</v>
      </c>
      <c r="FO1387" s="30">
        <f>(FK1387*FK1388)*(1-COS(RADIANS(EX1386)))-FK1386*(SIN(RADIANS(EX1386)))</f>
        <v>0.64122181137573508</v>
      </c>
      <c r="FQ1387">
        <v>-0.75677832101920983</v>
      </c>
      <c r="FS1387" s="28">
        <f>(FD1386*FD1387)*(1-COS(RADIANS(EW1386)))+FD1388*(SIN(RADIANS(EW1386)))</f>
        <v>0.98480775301220802</v>
      </c>
      <c r="FT1387" s="28">
        <f>(FD1387^2)*(1-COS(RADIANS(EW1386)))+(COS(RADIANS(EW1386)))</f>
        <v>0.17364817766693041</v>
      </c>
      <c r="FU1387" s="28">
        <f>(FD1387*FD1388)*(1-COS(RADIANS(EW1386)))-FD1386*(SIN(RADIANS(EW1386)))</f>
        <v>0</v>
      </c>
      <c r="FW1387" s="61">
        <v>-0.95363110590419542</v>
      </c>
      <c r="FX1387" s="13">
        <f>BX1388</f>
        <v>0</v>
      </c>
      <c r="FY1387" s="17">
        <v>0</v>
      </c>
      <c r="FZ1387">
        <v>0</v>
      </c>
      <c r="GB1387" s="73">
        <f>(FD1386*FD1387)*(1-COS(RADIANS(EY1386-45)))+FD1388*(SIN(RADIANS(EY1386-45)))</f>
        <v>0.14450250456705183</v>
      </c>
      <c r="GC1387" s="73">
        <f>(FD1387^2)*(1-COS(RADIANS(EY1386-45)))+(COS(RADIANS(EY1386-45)))</f>
        <v>-0.98950443464082016</v>
      </c>
      <c r="GD1387" s="73">
        <f>(FD1387*FD1388)*(1-COS(RADIANS(EY1386-45)))-FD1386*(SIN(RADIANS(EY1386-45)))</f>
        <v>0</v>
      </c>
      <c r="GE1387" s="10"/>
      <c r="GF1387">
        <v>0.14450250456705183</v>
      </c>
      <c r="GG1387" s="1">
        <v>0.12696913582192723</v>
      </c>
      <c r="GI1387">
        <f>FA1387+FW1387</f>
        <v>-1.2113249094085994</v>
      </c>
      <c r="GJ1387">
        <f>GI1387/(SQRT(GI1386^2+GI1387^2+GI1388^2))</f>
        <v>-0.85653605766300123</v>
      </c>
      <c r="GL1387">
        <f>CH1388+DC1387</f>
        <v>-2.7013385051975369E-2</v>
      </c>
      <c r="GM1387" t="e">
        <f>GL1387/(SQRT(GL1386^2+GL1387^2+GL1388^2))</f>
        <v>#VALUE!</v>
      </c>
      <c r="GO1387" s="27">
        <f>FA1388*FW1386-FA1386*FW1388</f>
        <v>-0.15550439700334709</v>
      </c>
    </row>
    <row r="1388" spans="4:197" x14ac:dyDescent="0.2">
      <c r="D1388" t="s">
        <v>8</v>
      </c>
      <c r="E1388" s="5">
        <f t="shared" ref="E1388:F1390" si="2091">E1383</f>
        <v>0.93180233653995126</v>
      </c>
      <c r="F1388" s="6">
        <f t="shared" si="2091"/>
        <v>-0.87956563998417769</v>
      </c>
      <c r="G1388" s="7">
        <f>Q1387</f>
        <v>0.90503212069214112</v>
      </c>
      <c r="H1388" s="8">
        <f>AM1387</f>
        <v>-0.41782460364226298</v>
      </c>
      <c r="J1388" s="9">
        <f>((SUMPRODUCT(G1388:G1390,E1388:E1390))*(SUMPRODUCT(G1388:(G1390),F1388:F1390)))-((SUMPRODUCT(H1388:H1390,E1388:E1390))*(SUMPRODUCT(H1388:H1390,F1388:F1390)))</f>
        <v>4.0444139558574732E-2</v>
      </c>
      <c r="Q1388" s="61">
        <v>-0.41631943358655826</v>
      </c>
      <c r="S1388" s="17">
        <v>0</v>
      </c>
      <c r="T1388">
        <v>0</v>
      </c>
      <c r="V1388" s="73">
        <f>(T1387*T1388)*(1-COS(RADIANS(O1387+45)))+T1389*(SIN(RADIANS(O1387+45)))</f>
        <v>-0.9966373868180366</v>
      </c>
      <c r="W1388" s="73">
        <f>(T1388^2)*(1-COS(RADIANS(O1387+45)))+(COS(RADIANS(O1387+45)))</f>
        <v>-8.1938508630040444E-2</v>
      </c>
      <c r="X1388" s="73">
        <f>(T1388*T1389)*(1-COS(RADIANS(O1387+45)))-T1387*(SIN(RADIANS(O1387+45)))</f>
        <v>0</v>
      </c>
      <c r="Y1388" s="10"/>
      <c r="Z1388">
        <v>-0.9966373868180366</v>
      </c>
      <c r="AA1388" s="23">
        <f>SIN(RADIANS('[1]Biaxial Input'!$F$21))*(COS(RADIANS(0)))</f>
        <v>6.9756473744125524E-2</v>
      </c>
      <c r="AC1388" s="30">
        <f>(AA1387*AA1388)*(1-COS(RADIANS(N1387)))+AA1389*(SIN(RADIANS(N1387)))</f>
        <v>-2.6479783333051429E-4</v>
      </c>
      <c r="AD1388" s="30">
        <f>(AA1388^2)*(1-COS(RADIANS(N1387)))+(COS(RADIANS(N1387)))</f>
        <v>0.99621321456003986</v>
      </c>
      <c r="AE1388" s="30">
        <f>(AA1388*AA1389)*(1-COS(RADIANS(N1387)))-AA1387*(SIN(RADIANS(N1387)))</f>
        <v>-8.694343573875718E-2</v>
      </c>
      <c r="AG1388">
        <v>-0.99284163773316259</v>
      </c>
      <c r="AI1388" s="28">
        <f>(T1387*T1388)*(1-COS(RADIANS(M1387)))+T1389*(SIN(RADIANS(M1387)))</f>
        <v>0.93969262078590832</v>
      </c>
      <c r="AJ1388" s="28">
        <f>(T1388^2)*(1-COS(RADIANS(M1387)))+(COS(RADIANS(M1387)))</f>
        <v>0.34202014332566882</v>
      </c>
      <c r="AK1388" s="28">
        <f>(T1388*T1389)*(1-COS(RADIANS(M1387)))-T1387*(SIN(RADIANS(M1387)))</f>
        <v>0</v>
      </c>
      <c r="AM1388" s="61">
        <v>-0.90852708645969538</v>
      </c>
      <c r="AO1388" s="17">
        <v>0</v>
      </c>
      <c r="AP1388">
        <v>0</v>
      </c>
      <c r="AR1388" s="73">
        <f>(T1387*T1388)*(1-COS(RADIANS(O1387-45)))+T1389*(SIN(RADIANS(O1387-45)))</f>
        <v>8.1938508630040832E-2</v>
      </c>
      <c r="AS1388" s="73">
        <f>(T1388^2)*(1-COS(RADIANS(O1387-45)))+(COS(RADIANS(O1387-45)))</f>
        <v>-0.9966373868180366</v>
      </c>
      <c r="AT1388" s="73">
        <f>(T1388*T1389)*(1-COS(RADIANS(O1387-45)))-T1387*(SIN(RADIANS(O1387-45)))</f>
        <v>0</v>
      </c>
      <c r="AU1388" s="10"/>
      <c r="AV1388">
        <v>8.1938508630040832E-2</v>
      </c>
      <c r="AW1388" s="1">
        <v>8.1892132499234147E-2</v>
      </c>
      <c r="BY1388" t="s">
        <v>9</v>
      </c>
      <c r="BZ1388" s="5">
        <f t="shared" si="2089"/>
        <v>0.3492962422733713</v>
      </c>
      <c r="CA1388" s="6">
        <f t="shared" si="2089"/>
        <v>-0.34518112468713447</v>
      </c>
      <c r="CB1388" s="7">
        <f>CY1387</f>
        <v>-0.27429771314143903</v>
      </c>
      <c r="CC1388" s="8">
        <f>DU1387</f>
        <v>-0.94898848627262189</v>
      </c>
      <c r="CE1388" s="10"/>
      <c r="CH1388">
        <f>((SUMPRODUCT(CM1387:CM1389,CK1387:CK1389))*(SUMPRODUCT(CM1387:CM1389,CL1387:CL1389)))-((SUMPRODUCT(CN1387:CN1389,CK1387:CK1389))*(SUMPRODUCT(CN1387:CN1389,CL1387:CL1389)))</f>
        <v>-2.7013385051975369E-2</v>
      </c>
      <c r="CI1388" s="67"/>
      <c r="CJ1388" s="10" t="s">
        <v>9</v>
      </c>
      <c r="CK1388" s="5">
        <f t="shared" si="2090"/>
        <v>0.3492962422733713</v>
      </c>
      <c r="CL1388" s="6">
        <f t="shared" si="2090"/>
        <v>-0.34518112468713447</v>
      </c>
      <c r="CM1388" s="7">
        <f>FA1387</f>
        <v>-0.25769380350440385</v>
      </c>
      <c r="CN1388" s="8">
        <f>FW1387</f>
        <v>-0.95363110590419542</v>
      </c>
      <c r="CP1388">
        <f t="shared" si="2088"/>
        <v>-9.8670839279614439E-2</v>
      </c>
      <c r="CQ1388">
        <f t="shared" si="2088"/>
        <v>-0.32743703463395935</v>
      </c>
      <c r="CR1388">
        <f>CK1390</f>
        <v>0</v>
      </c>
      <c r="CS1388">
        <f>CN1390</f>
        <v>0</v>
      </c>
      <c r="CW1388" s="28"/>
      <c r="CY1388" s="61">
        <v>0.64003071288584645</v>
      </c>
      <c r="DA1388" s="17">
        <v>0</v>
      </c>
      <c r="DB1388">
        <v>1</v>
      </c>
      <c r="DD1388" s="73">
        <f>(DB1386*DB1388)*(1-COS(RADIANS(CW1386+45)))-DB1387*(SIN(RADIANS(CW1386+45)))</f>
        <v>0</v>
      </c>
      <c r="DE1388" s="73">
        <f>(DB1387*DB1388)*(1-COS(RADIANS(CW1386+45)))+DB1386*(SIN(RADIANS(CW1386+45)))</f>
        <v>0</v>
      </c>
      <c r="DF1388" s="73">
        <f>(DB1388^2)*(1-COS(RADIANS(CW1386+45)))+(COS(RADIANS(CW1386+45)))</f>
        <v>1</v>
      </c>
      <c r="DG1388" s="10"/>
      <c r="DH1388">
        <v>0</v>
      </c>
      <c r="DI1388" s="23">
        <f>SIN(RADIANS('[1]Biaxial Input'!$F$21))*SIN(RADIANS(0))</f>
        <v>0</v>
      </c>
      <c r="DK1388" s="30">
        <f>(DI1386*DI1388)*(1-COS(RADIANS(CV1386)))-DI1387*(SIN(RADIANS(CV1386)))</f>
        <v>-4.4838597018148282E-2</v>
      </c>
      <c r="DL1388" s="30">
        <f>(DI1387*DI1388)*(1-COS(RADIANS(CV1386)))+DI1386*(SIN(RADIANS(CV1386)))</f>
        <v>-0.64122181137573508</v>
      </c>
      <c r="DM1388" s="30">
        <f>(DI1388^2)*(1-COS(RADIANS(CV1386)))+(COS(RADIANS(CV1386)))</f>
        <v>0.76604444311897801</v>
      </c>
      <c r="DO1388">
        <v>0.64003071288584645</v>
      </c>
      <c r="DQ1388" s="28">
        <f>(DB1386*DB1388)*(1-COS(RADIANS(CU1386)))-DB1387*(SIN(RADIANS(CU1386)))</f>
        <v>0</v>
      </c>
      <c r="DR1388" s="28">
        <f>(DB1387*DB1388)*(1-COS(RADIANS(CU1386)))+DB1386*(SIN(RADIANS(CU1386)))</f>
        <v>0</v>
      </c>
      <c r="DS1388" s="28">
        <f>(DB1388^2)*(1-COS(RADIANS(CU1386)))+(COS(RADIANS(CU1386)))</f>
        <v>1</v>
      </c>
      <c r="DU1388" s="61">
        <v>-5.9469300730460264E-2</v>
      </c>
      <c r="DW1388" s="17">
        <v>0</v>
      </c>
      <c r="DX1388">
        <v>1</v>
      </c>
      <c r="DZ1388" s="73">
        <f>(DB1386*DB1386)*(1-COS(RADIANS(CW1386-45)))-DB1386*(SIN(RADIANS(CW1386-45)))</f>
        <v>0</v>
      </c>
      <c r="EA1388" s="73">
        <f>(DB1387*DB1388)*(1-COS(RADIANS(CW1386-45)))+DB1386*(SIN(RADIANS(CW1386-45)))</f>
        <v>0</v>
      </c>
      <c r="EB1388" s="73">
        <f>(DB1388^2)*(1-COS(RADIANS(CW1386-45)))+(COS(RADIANS(CW1386-45)))</f>
        <v>0.99999999999999989</v>
      </c>
      <c r="EC1388" s="10"/>
      <c r="ED1388">
        <v>0</v>
      </c>
      <c r="EE1388" s="1">
        <v>-5.9469300730460264E-2</v>
      </c>
      <c r="EG1388">
        <f>CY1388+DU1388</f>
        <v>0.58056141215538615</v>
      </c>
      <c r="EH1388">
        <f>EG1388/(SQRT(EG1386^2+EG1387^2+EG1388^2))</f>
        <v>0.41051891143031166</v>
      </c>
      <c r="EJ1388">
        <f>Q1388+AM1388</f>
        <v>-1.3248465200462536</v>
      </c>
      <c r="EK1388">
        <f>EJ1388/(SQRT(EJ1386^2+EJ1387^2+EJ1388^2))</f>
        <v>-0.93854835806129866</v>
      </c>
      <c r="EM1388" s="23">
        <f>CY1386*DU1387-CY1387*DU1386</f>
        <v>-0.7660444431189779</v>
      </c>
      <c r="ER1388">
        <f t="shared" ref="ER1388:ES1390" si="2092">CK1387</f>
        <v>0.93180266183863136</v>
      </c>
      <c r="ES1388">
        <f t="shared" si="2092"/>
        <v>-0.87956522186239505</v>
      </c>
      <c r="ET1388" t="e">
        <f>#REF!</f>
        <v>#REF!</v>
      </c>
      <c r="EU1388" t="e">
        <f>#REF!</f>
        <v>#REF!</v>
      </c>
      <c r="EY1388" s="28"/>
      <c r="EZ1388" s="10"/>
      <c r="FA1388" s="61">
        <v>0.64097111551510455</v>
      </c>
      <c r="FB1388" s="13">
        <f>BW1389</f>
        <v>0</v>
      </c>
      <c r="FC1388" s="17">
        <v>0</v>
      </c>
      <c r="FD1388">
        <v>1</v>
      </c>
      <c r="FF1388" s="73">
        <f>(FD1386*FD1388)*(1-COS(RADIANS(EY1386+45)))-FD1387*(SIN(RADIANS(EY1386+45)))</f>
        <v>0</v>
      </c>
      <c r="FG1388" s="73">
        <f>(FD1387*FD1388)*(1-COS(RADIANS(EY1386+45)))+FD1386*(SIN(RADIANS(EY1386+45)))</f>
        <v>0</v>
      </c>
      <c r="FH1388" s="73">
        <f>(FD1388^2)*(1-COS(RADIANS(EY1386+45)))+(COS(RADIANS(EY1386+45)))</f>
        <v>1</v>
      </c>
      <c r="FI1388" s="10"/>
      <c r="FJ1388">
        <v>0</v>
      </c>
      <c r="FK1388" s="23">
        <f>SIN(RADIANS(176))*SIN(RADIANS(0))</f>
        <v>0</v>
      </c>
      <c r="FM1388" s="30">
        <f>(FK1386*FK1388)*(1-COS(RADIANS(EX1386)))-FK1387*(SIN(RADIANS(EX1386)))</f>
        <v>-4.4838597018148282E-2</v>
      </c>
      <c r="FN1388" s="30">
        <f>(FK1387*FK1388)*(1-COS(RADIANS(EX1386)))+FK1386*(SIN(RADIANS(EX1386)))</f>
        <v>-0.64122181137573508</v>
      </c>
      <c r="FO1388" s="30">
        <f>(FK1388^2)*(1-COS(RADIANS(EX1386)))+(COS(RADIANS(EX1386)))</f>
        <v>0.76604444311897801</v>
      </c>
      <c r="FQ1388">
        <v>0.64097111551510455</v>
      </c>
      <c r="FS1388" s="28">
        <f>(FD1386*FD1388)*(1-COS(RADIANS(EW1386)))-FD1387*(SIN(RADIANS(EW1386)))</f>
        <v>0</v>
      </c>
      <c r="FT1388" s="28">
        <f>(FD1387*FD1388)*(1-COS(RADIANS(EW1386)))+FD1386*(SIN(RADIANS(EW1386)))</f>
        <v>0</v>
      </c>
      <c r="FU1388" s="28">
        <f>(FD1388^2)*(1-COS(RADIANS(EW1386)))+(COS(RADIANS(EW1386)))</f>
        <v>1</v>
      </c>
      <c r="FW1388" s="61">
        <v>-4.8290167134285022E-2</v>
      </c>
      <c r="FX1388" s="13">
        <f>BX1389</f>
        <v>0</v>
      </c>
      <c r="FY1388" s="17">
        <v>0</v>
      </c>
      <c r="FZ1388">
        <v>1</v>
      </c>
      <c r="GB1388" s="73">
        <f>(FD1386*FD1386)*(1-COS(RADIANS(EY1386-45)))-FD1386*(SIN(RADIANS(EY1386-45)))</f>
        <v>0</v>
      </c>
      <c r="GC1388" s="73">
        <f>(FD1387*FD1388)*(1-COS(RADIANS(EY1386-45)))+FD1386*(SIN(RADIANS(EY1386-45)))</f>
        <v>0</v>
      </c>
      <c r="GD1388" s="73">
        <f>(FD1388^2)*(1-COS(RADIANS(EY1386-45)))+(COS(RADIANS(EY1386-45)))</f>
        <v>1</v>
      </c>
      <c r="GE1388" s="10"/>
      <c r="GF1388">
        <v>0</v>
      </c>
      <c r="GG1388" s="1">
        <v>-4.8290167134285022E-2</v>
      </c>
      <c r="GI1388">
        <f>FA1388+FW1388</f>
        <v>0.59268094838081953</v>
      </c>
      <c r="GJ1388">
        <f>GI1388/(SQRT(GI1386^2+GI1387^2+GI1388^2))</f>
        <v>0.41908871768015171</v>
      </c>
      <c r="GL1388" t="e">
        <f>#REF!+DC1388</f>
        <v>#REF!</v>
      </c>
      <c r="GM1388" t="e">
        <f>GL1388/(SQRT(GL1386^2+GL1387^2+GL1388^2))</f>
        <v>#REF!</v>
      </c>
      <c r="GO1388" s="27">
        <f>FA1386*FW1387-FA1387*FW1386</f>
        <v>-0.76604444311897801</v>
      </c>
    </row>
    <row r="1389" spans="4:197" x14ac:dyDescent="0.2">
      <c r="D1389" t="s">
        <v>9</v>
      </c>
      <c r="E1389" s="5">
        <f t="shared" si="2091"/>
        <v>0.34929717323698622</v>
      </c>
      <c r="F1389" s="6">
        <f t="shared" si="2091"/>
        <v>-0.34518021343056071</v>
      </c>
      <c r="G1389" s="7">
        <f t="shared" ref="G1389:G1390" si="2093">Q1388</f>
        <v>-0.41631943358655826</v>
      </c>
      <c r="H1389" s="8">
        <f t="shared" ref="H1389:H1390" si="2094">AM1388</f>
        <v>-0.90852708645969538</v>
      </c>
      <c r="J1389" s="10"/>
      <c r="Q1389" s="61">
        <v>-8.7149238284983346E-2</v>
      </c>
      <c r="S1389" s="17">
        <v>0</v>
      </c>
      <c r="T1389">
        <v>1</v>
      </c>
      <c r="V1389" s="73">
        <f>(T1387*T1389)*(1-COS(RADIANS(O1387+45)))-T1388*(SIN(RADIANS(O1387+45)))</f>
        <v>0</v>
      </c>
      <c r="W1389" s="73">
        <f>(T1388*T1389)*(1-COS(RADIANS(O1387+45)))+T1387*(SIN(RADIANS(O1387+45)))</f>
        <v>0</v>
      </c>
      <c r="X1389" s="73">
        <f>(T1389^2)*(1-COS(RADIANS(O1387+45)))+(COS(RADIANS(O1387+45)))</f>
        <v>0.99999999999999989</v>
      </c>
      <c r="Y1389" s="10"/>
      <c r="Z1389">
        <v>0</v>
      </c>
      <c r="AA1389" s="23">
        <f>SIN(RADIANS('[1]Biaxial Input'!$F$21))*SIN(RADIANS(0))</f>
        <v>0</v>
      </c>
      <c r="AC1389" s="30">
        <f>(AA1387*AA1389)*(1-COS(RADIANS(N1387)))-AA1388*(SIN(RADIANS(N1387)))</f>
        <v>6.0796772806267756E-3</v>
      </c>
      <c r="AD1389" s="30">
        <f>(AA1388*AA1389)*(1-COS(RADIANS(N1387)))+AA1387*(SIN(RADIANS(N1387)))</f>
        <v>8.694343573875718E-2</v>
      </c>
      <c r="AE1389" s="30">
        <f>(AA1389^2)*(1-COS(RADIANS(N1387)))+(COS(RADIANS(N1387)))</f>
        <v>0.99619469809174555</v>
      </c>
      <c r="AG1389">
        <v>-8.7149238284983346E-2</v>
      </c>
      <c r="AI1389" s="28">
        <f>(T1387*T1389)*(1-COS(RADIANS(M1387)))-T1388*(SIN(RADIANS(M1387)))</f>
        <v>0</v>
      </c>
      <c r="AJ1389" s="28">
        <f>(T1388*T1389)*(1-COS(RADIANS(M1387)))+T1387*(SIN(RADIANS(M1387)))</f>
        <v>0</v>
      </c>
      <c r="AK1389" s="28">
        <f>(T1389^2)*(1-COS(RADIANS(M1387)))+(COS(RADIANS(M1387)))</f>
        <v>1</v>
      </c>
      <c r="AM1389" s="61">
        <v>1.064781781944699E-3</v>
      </c>
      <c r="AO1389" s="17">
        <v>0</v>
      </c>
      <c r="AP1389">
        <v>1</v>
      </c>
      <c r="AR1389" s="73">
        <f>(T1387*T1387)*(1-COS(RADIANS(O1387-45)))-T1387*(SIN(RADIANS(O1387-45)))</f>
        <v>0</v>
      </c>
      <c r="AS1389" s="73">
        <f>(T1388*T1389)*(1-COS(RADIANS(O1387-45)))+T1387*(SIN(RADIANS(O1387-45)))</f>
        <v>0</v>
      </c>
      <c r="AT1389" s="73">
        <f>(T1389^2)*(1-COS(RADIANS(O1387-45)))+(COS(RADIANS(O1387-45)))</f>
        <v>0.99999999999999989</v>
      </c>
      <c r="AU1389" s="10"/>
      <c r="AV1389">
        <v>0</v>
      </c>
      <c r="AW1389" s="1">
        <v>1.064781781944699E-3</v>
      </c>
      <c r="BY1389" t="s">
        <v>10</v>
      </c>
      <c r="BZ1389" s="5">
        <f t="shared" si="2089"/>
        <v>-9.8670839279614439E-2</v>
      </c>
      <c r="CA1389" s="6">
        <f t="shared" si="2089"/>
        <v>-0.32743703463395935</v>
      </c>
      <c r="CB1389" s="7">
        <f>CY1388</f>
        <v>0.64003071288584645</v>
      </c>
      <c r="CC1389" s="8">
        <f>DU1388</f>
        <v>-5.9469300730460264E-2</v>
      </c>
      <c r="CE1389" s="10"/>
      <c r="CG1389" s="10" t="s">
        <v>160</v>
      </c>
      <c r="CH1389" s="10">
        <f>-CH1386*((EY1386-CW1386)/(CH1388-CE1387))</f>
        <v>215.69152860148535</v>
      </c>
      <c r="CI1389" s="67"/>
      <c r="CJ1389" s="10" t="s">
        <v>10</v>
      </c>
      <c r="CK1389" s="5">
        <f t="shared" si="2090"/>
        <v>-9.8670839279614439E-2</v>
      </c>
      <c r="CL1389" s="6">
        <f t="shared" si="2090"/>
        <v>-0.32743703463395935</v>
      </c>
      <c r="CM1389" s="7">
        <f>FA1388</f>
        <v>0.64097111551510455</v>
      </c>
      <c r="CN1389" s="8">
        <f>FW1388</f>
        <v>-4.8290167134285022E-2</v>
      </c>
      <c r="CW1389" s="28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EE1389" s="1"/>
      <c r="EI1389" s="64">
        <f>(DEGREES(ACOS((EH1386*EK1386+EH1387*EK1387+EH1388*EK1388)/((SQRT(EH1386^2+EH1387^2+EH1388^2))*(SQRT(EK1386^2+EK1387^2+EK1388^2))))))</f>
        <v>133.14465083390476</v>
      </c>
      <c r="ER1389">
        <f t="shared" si="2092"/>
        <v>0.3492962422733713</v>
      </c>
      <c r="ES1389">
        <f t="shared" si="2092"/>
        <v>-0.34518112468713447</v>
      </c>
      <c r="ET1389" t="e">
        <f>#REF!</f>
        <v>#REF!</v>
      </c>
      <c r="EU1389" t="e">
        <f>#REF!</f>
        <v>#REF!</v>
      </c>
      <c r="EY1389" s="28"/>
      <c r="EZ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  <c r="FR1389" s="10"/>
      <c r="GG1389" s="1"/>
      <c r="GK1389" s="64" t="e">
        <f>(DEGREES(ACOS((GJ1386*GM1386+GJ1387*GM1387+GJ1388*GM1388)/((SQRT(GJ1386^2+GJ1387^2+GJ1388^2))*(SQRT(GM1386^2+GM1387^2+GM1388^2))))))</f>
        <v>#VALUE!</v>
      </c>
    </row>
    <row r="1390" spans="4:197" x14ac:dyDescent="0.2">
      <c r="D1390" t="s">
        <v>10</v>
      </c>
      <c r="E1390" s="5">
        <f t="shared" si="2091"/>
        <v>-9.8670615622576494E-2</v>
      </c>
      <c r="F1390" s="6">
        <f t="shared" si="2091"/>
        <v>-0.32743687210706163</v>
      </c>
      <c r="G1390" s="7">
        <f t="shared" si="2093"/>
        <v>-8.7149238284983346E-2</v>
      </c>
      <c r="H1390" s="8">
        <f t="shared" si="2094"/>
        <v>1.064781781944699E-3</v>
      </c>
      <c r="J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W1390" s="1"/>
      <c r="CS1390" s="15"/>
      <c r="CW1390" s="28"/>
      <c r="CY1390" s="82" t="s">
        <v>148</v>
      </c>
      <c r="CZ1390" s="13"/>
      <c r="DB1390" s="10"/>
      <c r="DC1390" s="10"/>
      <c r="DD1390" s="10"/>
      <c r="DE1390" s="10"/>
      <c r="DF1390" s="10"/>
      <c r="DG1390" s="10"/>
      <c r="DH1390" s="80"/>
      <c r="DI1390" s="23" t="s">
        <v>149</v>
      </c>
      <c r="DM1390" s="1"/>
      <c r="DO1390" s="80"/>
      <c r="DS1390" s="13"/>
      <c r="DT1390" s="81"/>
      <c r="DU1390" s="82" t="s">
        <v>150</v>
      </c>
      <c r="DW1390" s="13"/>
      <c r="DX1390" s="13"/>
      <c r="EA1390" s="1"/>
      <c r="EE1390" s="1"/>
      <c r="EI1390" s="13"/>
      <c r="ER1390">
        <f t="shared" si="2092"/>
        <v>-9.8670839279614439E-2</v>
      </c>
      <c r="ES1390">
        <f t="shared" si="2092"/>
        <v>-0.32743703463395935</v>
      </c>
      <c r="ET1390" t="e">
        <f>#REF!</f>
        <v>#REF!</v>
      </c>
      <c r="EU1390" t="e">
        <f>#REF!</f>
        <v>#REF!</v>
      </c>
      <c r="EY1390" s="28"/>
      <c r="EZ1390" s="10"/>
      <c r="FA1390" s="82" t="s">
        <v>148</v>
      </c>
      <c r="FB1390" s="13"/>
      <c r="FD1390" s="10"/>
      <c r="FE1390" s="10"/>
      <c r="FF1390" s="10"/>
      <c r="FG1390" s="10"/>
      <c r="FH1390" s="10"/>
      <c r="FI1390" s="10"/>
      <c r="FJ1390" s="80"/>
      <c r="FK1390" s="23" t="s">
        <v>149</v>
      </c>
      <c r="FO1390" s="1"/>
      <c r="FQ1390" s="80"/>
      <c r="FU1390" s="13"/>
      <c r="FV1390" s="81"/>
      <c r="FW1390" s="82" t="s">
        <v>150</v>
      </c>
      <c r="FY1390" s="13"/>
      <c r="FZ1390" s="13"/>
      <c r="GC1390" s="1"/>
      <c r="GG1390" s="1"/>
      <c r="GK1390" s="13"/>
    </row>
    <row r="1391" spans="4:197" x14ac:dyDescent="0.2">
      <c r="Q1391" s="82" t="s">
        <v>148</v>
      </c>
      <c r="R1391" s="13"/>
      <c r="T1391" s="10"/>
      <c r="U1391" s="10"/>
      <c r="V1391" s="10"/>
      <c r="W1391" s="10"/>
      <c r="X1391" s="10"/>
      <c r="Y1391" s="10"/>
      <c r="Z1391" s="80"/>
      <c r="AA1391" s="23" t="s">
        <v>149</v>
      </c>
      <c r="AE1391" s="1"/>
      <c r="AG1391" s="80"/>
      <c r="AK1391" s="13"/>
      <c r="AL1391" s="81"/>
      <c r="AM1391" s="82" t="s">
        <v>150</v>
      </c>
      <c r="AO1391" s="13"/>
      <c r="AP1391" s="13"/>
      <c r="AS1391" s="1"/>
      <c r="AW1391" s="1"/>
      <c r="BZ1391" s="5" t="s">
        <v>4</v>
      </c>
      <c r="CA1391" s="6" t="s">
        <v>5</v>
      </c>
      <c r="CB1391" s="7" t="s">
        <v>6</v>
      </c>
      <c r="CC1391" s="8" t="s">
        <v>1</v>
      </c>
      <c r="CD1391">
        <v>10</v>
      </c>
      <c r="CE1391" s="9" t="s">
        <v>7</v>
      </c>
      <c r="CG1391" s="90" t="s">
        <v>157</v>
      </c>
      <c r="CH1391" s="61">
        <f>CE1392-((CH1393-CE1392)/(EY1391-CW1391))*CW1391</f>
        <v>3.3946906844774847</v>
      </c>
      <c r="CI1391" s="10"/>
      <c r="CK1391" s="5" t="s">
        <v>4</v>
      </c>
      <c r="CL1391" s="6" t="s">
        <v>5</v>
      </c>
      <c r="CM1391" s="7" t="s">
        <v>6</v>
      </c>
      <c r="CN1391" s="8" t="s">
        <v>1</v>
      </c>
      <c r="CO1391" s="10"/>
      <c r="CP1391">
        <f t="shared" ref="CP1391:CQ1393" si="2095">BZ1392</f>
        <v>0.93180266183863136</v>
      </c>
      <c r="CQ1391">
        <f t="shared" si="2095"/>
        <v>-0.87956522186239505</v>
      </c>
      <c r="CR1391">
        <f>CI1395</f>
        <v>0</v>
      </c>
      <c r="CS1391">
        <f>CL1395</f>
        <v>0</v>
      </c>
      <c r="CU1391" s="17">
        <f>CU1295</f>
        <v>120</v>
      </c>
      <c r="CV1391" s="17">
        <f>CV1295</f>
        <v>45</v>
      </c>
      <c r="CW1391" s="31">
        <f>CH1298</f>
        <v>169.3391946992854</v>
      </c>
      <c r="CY1391" s="61">
        <f t="array" ref="CY1391:CY1393">MMULT(DQ1391:DS1393,DO1391:DO1393)</f>
        <v>0.73807492693662946</v>
      </c>
      <c r="CZ1391" s="13"/>
      <c r="DA1391" s="17">
        <v>1</v>
      </c>
      <c r="DB1391">
        <v>0</v>
      </c>
      <c r="DD1391" s="73">
        <f>(DB1391^2)*(1-COS(RADIANS(CW1391+45)))+(COS(RADIANS(CW1391+45)))</f>
        <v>-0.82571260627861753</v>
      </c>
      <c r="DE1391" s="73">
        <f>(DB1391*DB1392)*(1-COS(RADIANS(CW1391+45)))-DB1393*(SIN(RADIANS(CW1391+45)))</f>
        <v>0.56409103151226647</v>
      </c>
      <c r="DF1391" s="73">
        <f>(DB1391*DB1393)*(1-COS(RADIANS(CW1391+45)))+DB1392*(SIN(RADIANS(CW1391+45)))</f>
        <v>0</v>
      </c>
      <c r="DG1391" s="10"/>
      <c r="DH1391">
        <f t="array" ref="DH1391:DH1393">MMULT(DD1391:DF1393,DA1391:DA1393)</f>
        <v>-0.82571260627861753</v>
      </c>
      <c r="DI1391" s="23">
        <f>COS(RADIANS('[1]Biaxial Input'!$F$21))</f>
        <v>-0.9975640502598242</v>
      </c>
      <c r="DK1391" s="30">
        <f>(DI1391^2)*(1-COS(RADIANS(CV1391)))+(COS(RADIANS(CV1391)))</f>
        <v>0.99857479166422358</v>
      </c>
      <c r="DL1391" s="30">
        <f>(DI1391*DI1392)*(1-COS(RADIANS(CV1391)))-DI1393*(SIN(RADIANS(CV1391)))</f>
        <v>-2.0381428756221641E-2</v>
      </c>
      <c r="DM1391" s="30">
        <f>(DI1391*DI1393)*(1-COS(RADIANS(CV1391)))+DI1392*(SIN(RADIANS(CV1391)))</f>
        <v>4.9325275616132508E-2</v>
      </c>
      <c r="DO1391">
        <f t="array" ref="DO1391:DO1393">MMULT(DK1391:DM1393,DH1391:DH1393)</f>
        <v>-0.81303881261840283</v>
      </c>
      <c r="DQ1391" s="28">
        <f>(DB1391^2)*(1-COS(RADIANS(CU1391)))+(COS(RADIANS(CU1391)))</f>
        <v>-0.49999999999999978</v>
      </c>
      <c r="DR1391" s="28">
        <f>(DB1391*DB1392)*(1-COS(RADIANS(CU1391)))-DB1393*(SIN(RADIANS(CU1391)))</f>
        <v>-0.86602540378443871</v>
      </c>
      <c r="DS1391" s="28">
        <f>(DB1391*DB1393)*(1-COS(RADIANS(CU1391)))+DB1392*(SIN(RADIANS(CU1391)))</f>
        <v>0</v>
      </c>
      <c r="DU1391" s="61">
        <f t="array" ref="DU1391:DU1393">MMULT(DQ1391:DS1393,EE1391:EE1393)</f>
        <v>-0.22656132369862786</v>
      </c>
      <c r="DV1391" s="13"/>
      <c r="DW1391" s="17">
        <v>1</v>
      </c>
      <c r="DX1391">
        <v>0</v>
      </c>
      <c r="DZ1391" s="73">
        <f>(DB1391^2)*(1-COS(RADIANS(CW1391-45)))+(COS(RADIANS(CW1391-45)))</f>
        <v>-0.56409103151226647</v>
      </c>
      <c r="EA1391" s="73">
        <f>(DB1391*DB1392)*(1-COS(RADIANS(CW1391-45)))-DB1393*(SIN(RADIANS(CW1391-45)))</f>
        <v>-0.82571260627861753</v>
      </c>
      <c r="EB1391" s="73">
        <f>(DB1391*DB1393)*(1-COS(RADIANS(CW1391-45)))+DB1392*(SIN(RADIANS(CW1391-45)))</f>
        <v>0</v>
      </c>
      <c r="EC1391" s="10"/>
      <c r="ED1391">
        <f t="array" ref="ED1391:ED1393">MMULT(DZ1391:EB1393,DA1391:DA1393)</f>
        <v>-0.56409103151226647</v>
      </c>
      <c r="EE1391" s="1">
        <f t="array" ref="EE1391:EE1393">MMULT(DK1391:DM1393,ED1391:ED1393)</f>
        <v>-0.58011628693000017</v>
      </c>
      <c r="EG1391">
        <f>CY1391+DU1391</f>
        <v>0.51151360323800166</v>
      </c>
      <c r="EH1391">
        <f>EG1391/(SQRT(EG1391^2+EG1392^2+EG1393^2))</f>
        <v>0.36169473751875614</v>
      </c>
      <c r="EJ1391">
        <f>Q1391+AM1391</f>
        <v>0</v>
      </c>
      <c r="EK1391">
        <f>EJ1391/(SQRT(EJ1391^2+EJ1392^2+EJ1393^2))</f>
        <v>0</v>
      </c>
      <c r="EM1391" s="23">
        <f>CY1392*DU1393-CY1393*DU1392</f>
        <v>0.63554336502823683</v>
      </c>
      <c r="EO1391" s="15">
        <v>10</v>
      </c>
      <c r="EP1391" s="9" t="s">
        <v>7</v>
      </c>
      <c r="EW1391" s="17">
        <f>CU1391</f>
        <v>120</v>
      </c>
      <c r="EX1391" s="17">
        <f>CV1391</f>
        <v>45</v>
      </c>
      <c r="EY1391" s="31">
        <f>1+CW1391</f>
        <v>170.3391946992854</v>
      </c>
      <c r="EZ1391" s="10"/>
      <c r="FA1391" s="61">
        <f t="array" ref="FA1391:FA1393">MMULT(FS1391:FU1393,FQ1391:FQ1393)</f>
        <v>0.74191655485446828</v>
      </c>
      <c r="FB1391" s="13">
        <f>BW1392</f>
        <v>0</v>
      </c>
      <c r="FC1391" s="17">
        <v>1</v>
      </c>
      <c r="FD1391">
        <v>0</v>
      </c>
      <c r="FF1391" s="73">
        <f>(FD1391^2)*(1-COS(RADIANS(EY1391+45)))+(COS(RADIANS(EY1391+45)))</f>
        <v>-0.81574210029967376</v>
      </c>
      <c r="FG1391" s="73">
        <f>(FD1391*FD1392)*(1-COS(RADIANS(EY1391+45)))-FD1393*(SIN(RADIANS(EY1391+45)))</f>
        <v>0.5784157897210942</v>
      </c>
      <c r="FH1391" s="73">
        <f>(FD1391*FD1393)*(1-COS(RADIANS(EY1391+45)))+FD1392*(SIN(RADIANS(EY1391+45)))</f>
        <v>0</v>
      </c>
      <c r="FI1391" s="10"/>
      <c r="FJ1391">
        <f t="array" ref="FJ1391:FJ1393">MMULT(FF1391:FH1393,FC1391:FC1393)</f>
        <v>-0.81574210029967376</v>
      </c>
      <c r="FK1391" s="23">
        <f>COS(RADIANS(176))</f>
        <v>-0.9975640502598242</v>
      </c>
      <c r="FM1391" s="30">
        <f>(FK1391^2)*(1-COS(RADIANS(EX1391)))+(COS(RADIANS(EX1391)))</f>
        <v>0.99857479166422358</v>
      </c>
      <c r="FN1391" s="30">
        <f>(FK1391*FK1392)*(1-COS(RADIANS(EX1391)))-FK1393*(SIN(RADIANS(EX1391)))</f>
        <v>-2.0381428756221641E-2</v>
      </c>
      <c r="FO1391" s="30">
        <f>(FK1391*FK1393)*(1-COS(RADIANS(EX1391)))+FK1392*(SIN(RADIANS(EX1391)))</f>
        <v>4.9325275616132508E-2</v>
      </c>
      <c r="FQ1391">
        <f t="array" ref="FQ1391:FQ1393">MMULT(FM1391:FO1393,FJ1391:FJ1393)</f>
        <v>-0.8027905576488088</v>
      </c>
      <c r="FS1391" s="28">
        <f>(FD1391^2)*(1-COS(RADIANS(EW1391)))+(COS(RADIANS(EW1391)))</f>
        <v>-0.49999999999999978</v>
      </c>
      <c r="FT1391" s="28">
        <f>(FD1391*FD1392)*(1-COS(RADIANS(EW1391)))-FD1393*(SIN(RADIANS(EW1391)))</f>
        <v>-0.86602540378443871</v>
      </c>
      <c r="FU1391" s="28">
        <f>(FD1391*FD1393)*(1-COS(RADIANS(EW1391)))+FD1392*(SIN(RADIANS(EW1391)))</f>
        <v>0</v>
      </c>
      <c r="FW1391" s="61">
        <f t="array" ref="FW1391:FW1393">MMULT(FS1391:FU1393,GG1391:GG1393)</f>
        <v>-0.21364563370558748</v>
      </c>
      <c r="FX1391" s="13">
        <f>BX1392</f>
        <v>0</v>
      </c>
      <c r="FY1391" s="17">
        <v>1</v>
      </c>
      <c r="FZ1391">
        <v>0</v>
      </c>
      <c r="GB1391" s="73">
        <f>(FD1391^2)*(1-COS(RADIANS(EY1391-45)))+(COS(RADIANS(EY1391-45)))</f>
        <v>-0.5784157897210942</v>
      </c>
      <c r="GC1391" s="73">
        <f>(FD1391*FD1392)*(1-COS(RADIANS(EY1391-45)))-FD1393*(SIN(RADIANS(EY1391-45)))</f>
        <v>-0.81574210029967376</v>
      </c>
      <c r="GD1391" s="73">
        <f>(FD1391*FD1393)*(1-COS(RADIANS(EY1391-45)))+FD1392*(SIN(RADIANS(EY1391-45)))</f>
        <v>0</v>
      </c>
      <c r="GE1391" s="10"/>
      <c r="GF1391">
        <f t="array" ref="GF1391:GF1393">MMULT(GB1391:GD1393,FC1391:FC1393)</f>
        <v>-0.5784157897210942</v>
      </c>
      <c r="GG1391" s="1">
        <f t="array" ref="GG1391:GG1393">MMULT(FM1391:FO1393,GF1391:GF1393)</f>
        <v>-0.5942174162167474</v>
      </c>
      <c r="GI1391">
        <f>FA1391+FW1391</f>
        <v>0.52827092114888075</v>
      </c>
      <c r="GJ1391">
        <f>GI1391/(SQRT(GI1391^2+GI1392^2+GI1393^2))</f>
        <v>0.37354395064803747</v>
      </c>
      <c r="GL1391" t="e">
        <f>CH1392+DC1391</f>
        <v>#VALUE!</v>
      </c>
      <c r="GM1391" t="e">
        <f>GL1391/(SQRT(GL1391^2+GL1392^2+GL1393^2))</f>
        <v>#VALUE!</v>
      </c>
      <c r="GO1391" s="27">
        <f>FA1392*FW1393-FA1393*FW1392</f>
        <v>0.63554336502823694</v>
      </c>
    </row>
    <row r="1392" spans="4:197" x14ac:dyDescent="0.2">
      <c r="E1392" s="5" t="s">
        <v>4</v>
      </c>
      <c r="F1392" s="6" t="s">
        <v>5</v>
      </c>
      <c r="G1392" s="7" t="s">
        <v>6</v>
      </c>
      <c r="H1392" s="8" t="s">
        <v>1</v>
      </c>
      <c r="I1392">
        <v>13</v>
      </c>
      <c r="J1392" s="9" t="s">
        <v>7</v>
      </c>
      <c r="K1392">
        <v>13</v>
      </c>
      <c r="L1392" s="10"/>
      <c r="M1392" s="17">
        <f>A1344</f>
        <v>30</v>
      </c>
      <c r="N1392" s="17">
        <f>B1344</f>
        <v>-10</v>
      </c>
      <c r="O1392" s="17">
        <f>C1344</f>
        <v>261.8</v>
      </c>
      <c r="Q1392" s="61">
        <f t="array" ref="Q1392:Q1394">MMULT(AI1392:AK1394,AG1392:AG1394)</f>
        <v>0.91409387123391983</v>
      </c>
      <c r="R1392" s="13"/>
      <c r="S1392" s="17">
        <v>1</v>
      </c>
      <c r="T1392">
        <v>0</v>
      </c>
      <c r="V1392" s="73">
        <f>(T1392^2)*(1-COS(RADIANS(O1392+45)))+(COS(RADIANS(O1392+45)))</f>
        <v>0.59902359851558573</v>
      </c>
      <c r="W1392" s="73">
        <f>(T1392*T1393)*(1-COS(RADIANS(O1392+45)))-T1394*(SIN(RADIANS(O1392+45)))</f>
        <v>0.80073137094873359</v>
      </c>
      <c r="X1392" s="73">
        <f>(T1392*T1394)*(1-COS(RADIANS(O1392+45)))+T1393*(SIN(RADIANS(O1392+45)))</f>
        <v>0</v>
      </c>
      <c r="Y1392" s="10"/>
      <c r="Z1392">
        <f t="array" ref="Z1392:Z1394">MMULT(V1392:X1394,S1392:S1394)</f>
        <v>0.59902359851558573</v>
      </c>
      <c r="AA1392" s="23">
        <f>COS(RADIANS('[1]Biaxial Input'!$F$21))</f>
        <v>-0.9975640502598242</v>
      </c>
      <c r="AC1392" s="30">
        <f>(AA1392^2)*(1-COS(RADIANS(N1392)))+(COS(RADIANS(N1392)))</f>
        <v>0.99992607504832687</v>
      </c>
      <c r="AD1392" s="30">
        <f>(AA1392*AA1393)*(1-COS(RADIANS(N1392)))-AA1394*(SIN(RADIANS(N1392)))</f>
        <v>-1.0571760619211149E-3</v>
      </c>
      <c r="AE1392" s="30">
        <f>(AA1392*AA1394)*(1-COS(RADIANS(N1392)))+AA1393*(SIN(RADIANS(N1392)))</f>
        <v>-1.2113084546138469E-2</v>
      </c>
      <c r="AG1392">
        <f t="array" ref="AG1392:AG1394">MMULT(AC1392:AE1394,Z1392:Z1394)</f>
        <v>0.59982582976241072</v>
      </c>
      <c r="AI1392" s="28">
        <f>(T1392^2)*(1-COS(RADIANS(M1392)))+(COS(RADIANS(M1392)))</f>
        <v>0.86602540378443871</v>
      </c>
      <c r="AJ1392" s="28">
        <f>(T1392*T1393)*(1-COS(RADIANS(M1392)))-T1394*(SIN(RADIANS(M1392)))</f>
        <v>-0.49999999999999994</v>
      </c>
      <c r="AK1392" s="28">
        <f>(T1392*T1394)*(1-COS(RADIANS(M1392)))+T1393*(SIN(RADIANS(M1392)))</f>
        <v>0</v>
      </c>
      <c r="AM1392" s="61">
        <f t="array" ref="AM1392:AM1394">MMULT(AI1392:AK1394,AW1392:AW1394)</f>
        <v>-0.39829358805290327</v>
      </c>
      <c r="AN1392" s="13"/>
      <c r="AO1392" s="17">
        <v>1</v>
      </c>
      <c r="AP1392">
        <v>0</v>
      </c>
      <c r="AR1392" s="73">
        <f>(T1392^2)*(1-COS(RADIANS(O1392-45)))+(COS(RADIANS(O1392-45)))</f>
        <v>-0.80073137094873326</v>
      </c>
      <c r="AS1392" s="73">
        <f>(T1392*T1393)*(1-COS(RADIANS(O1392-45)))-T1394*(SIN(RADIANS(O1392-45)))</f>
        <v>0.59902359851558606</v>
      </c>
      <c r="AT1392" s="73">
        <f>(T1392*T1394)*(1-COS(RADIANS(O1392-45)))+T1393*(SIN(RADIANS(O1392-45)))</f>
        <v>0</v>
      </c>
      <c r="AU1392" s="10"/>
      <c r="AV1392">
        <f t="array" ref="AV1392:AV1394">MMULT(AR1392:AT1394,S1392:S1394)</f>
        <v>-0.80073137094873326</v>
      </c>
      <c r="AW1392" s="1">
        <f t="array" ref="AW1392:AW1394">MMULT(AC1392:AE1394,AV1392:AV1394)</f>
        <v>-0.80003890351195617</v>
      </c>
      <c r="BY1392" t="s">
        <v>8</v>
      </c>
      <c r="BZ1392" s="5">
        <f t="shared" ref="BZ1392:CA1394" si="2096">BZ1387</f>
        <v>0.93180266183863136</v>
      </c>
      <c r="CA1392" s="6">
        <f t="shared" si="2096"/>
        <v>-0.87956522186239505</v>
      </c>
      <c r="CB1392" s="7">
        <f>CY1391</f>
        <v>0.73807492693662946</v>
      </c>
      <c r="CC1392" s="8">
        <f>DU1391</f>
        <v>-0.22656132369862786</v>
      </c>
      <c r="CE1392" s="9">
        <f>((SUMPRODUCT(CB1392:CB1394,BZ1392:BZ1394))*(SUMPRODUCT(CB1392:CB1394,CA1392:CA1394)))-((SUMPRODUCT(CC1392:CC1394,BZ1392:BZ1394))*(SUMPRODUCT(CC1392:CC1394,CA1392:CA1394)))</f>
        <v>6.106226635438361E-16</v>
      </c>
      <c r="CG1392">
        <v>1</v>
      </c>
      <c r="CH1392" t="s">
        <v>161</v>
      </c>
      <c r="CI1392" s="67"/>
      <c r="CJ1392" s="1" t="s">
        <v>8</v>
      </c>
      <c r="CK1392" s="5">
        <f t="shared" ref="CK1392:CL1394" si="2097">BZ1392</f>
        <v>0.93180266183863136</v>
      </c>
      <c r="CL1392" s="6">
        <f t="shared" si="2097"/>
        <v>-0.87956522186239505</v>
      </c>
      <c r="CM1392" s="7">
        <f>FA1391</f>
        <v>0.74191655485446828</v>
      </c>
      <c r="CN1392" s="8">
        <f>FW1391</f>
        <v>-0.21364563370558748</v>
      </c>
      <c r="CO1392" s="10"/>
      <c r="CP1392">
        <f t="shared" si="2095"/>
        <v>0.3492962422733713</v>
      </c>
      <c r="CQ1392">
        <f t="shared" si="2095"/>
        <v>-0.34518112468713447</v>
      </c>
      <c r="CR1392">
        <f>CJ1395</f>
        <v>0</v>
      </c>
      <c r="CS1392">
        <f>CM1395</f>
        <v>0</v>
      </c>
      <c r="CW1392" s="28"/>
      <c r="CY1392" s="61">
        <v>-0.51268859690472079</v>
      </c>
      <c r="DA1392" s="17">
        <v>0</v>
      </c>
      <c r="DB1392">
        <v>0</v>
      </c>
      <c r="DD1392" s="73">
        <f>(DB1391*DB1392)*(1-COS(RADIANS(CW1391+45)))+DB1393*(SIN(RADIANS(CW1391+45)))</f>
        <v>-0.56409103151226647</v>
      </c>
      <c r="DE1392" s="73">
        <f>(DB1392^2)*(1-COS(RADIANS(CW1391+45)))+(COS(RADIANS(CW1391+45)))</f>
        <v>-0.82571260627861753</v>
      </c>
      <c r="DF1392" s="73">
        <f>(DB1392*DB1393)*(1-COS(RADIANS(CW1391+45)))-DB1391*(SIN(RADIANS(CW1391+45)))</f>
        <v>0</v>
      </c>
      <c r="DG1392" s="10"/>
      <c r="DH1392">
        <v>-0.56409103151226647</v>
      </c>
      <c r="DI1392" s="23">
        <f>SIN(RADIANS('[1]Biaxial Input'!$F$21))*(COS(RADIANS(0)))</f>
        <v>6.9756473744125524E-2</v>
      </c>
      <c r="DK1392" s="30">
        <f>(DI1391*DI1392)*(1-COS(RADIANS(CV1391)))+DI1393*(SIN(RADIANS(CV1391)))</f>
        <v>-2.0381428756221641E-2</v>
      </c>
      <c r="DL1392" s="30">
        <f>(DI1392^2)*(1-COS(RADIANS(CV1391)))+(COS(RADIANS(CV1391)))</f>
        <v>0.70853198952232399</v>
      </c>
      <c r="DM1392" s="30">
        <f>(DI1392*DI1393)*(1-COS(RADIANS(CV1391)))-DI1391*(SIN(RADIANS(CV1391)))</f>
        <v>0.70538430460663959</v>
      </c>
      <c r="DO1392">
        <v>-0.38284733817110439</v>
      </c>
      <c r="DQ1392" s="28">
        <f>(DB1391*DB1392)*(1-COS(RADIANS(CU1391)))+DB1393*(SIN(RADIANS(CU1391)))</f>
        <v>0.86602540378443871</v>
      </c>
      <c r="DR1392" s="28">
        <f>(DB1392^2)*(1-COS(RADIANS(CU1391)))+(COS(RADIANS(CU1391)))</f>
        <v>-0.49999999999999978</v>
      </c>
      <c r="DS1392" s="28">
        <f>(DB1392*DB1393)*(1-COS(RADIANS(CU1391)))-DB1391*(SIN(RADIANS(CU1391)))</f>
        <v>0</v>
      </c>
      <c r="DU1392" s="61">
        <v>-0.80066583006600411</v>
      </c>
      <c r="DW1392" s="17">
        <v>0</v>
      </c>
      <c r="DX1392">
        <v>0</v>
      </c>
      <c r="DZ1392" s="73">
        <f>(DB1391*DB1392)*(1-COS(RADIANS(CW1391-45)))+DB1393*(SIN(RADIANS(CW1391-45)))</f>
        <v>0.82571260627861753</v>
      </c>
      <c r="EA1392" s="73">
        <f>(DB1392^2)*(1-COS(RADIANS(CW1391-45)))+(COS(RADIANS(CW1391-45)))</f>
        <v>-0.56409103151226647</v>
      </c>
      <c r="EB1392" s="73">
        <f>(DB1392*DB1393)*(1-COS(RADIANS(CW1391-45)))-DB1391*(SIN(RADIANS(CW1391-45)))</f>
        <v>0</v>
      </c>
      <c r="EC1392" s="10"/>
      <c r="ED1392">
        <v>0.82571260627861753</v>
      </c>
      <c r="EE1392" s="1">
        <v>0.59654077687104301</v>
      </c>
      <c r="EG1392">
        <f>CY1392+DU1392</f>
        <v>-1.3133544269707249</v>
      </c>
      <c r="EH1392">
        <f>EG1392/(SQRT(EG1391^2+EG1392^2+EG1393^2))</f>
        <v>-0.92868182141237199</v>
      </c>
      <c r="EJ1392">
        <f>Q1392+AM1392</f>
        <v>0.51580028318101656</v>
      </c>
      <c r="EK1392">
        <f>EJ1392/(SQRT(EJ1391^2+EJ1392^2+EJ1393^2))</f>
        <v>0.37032148493211736</v>
      </c>
      <c r="EM1392" s="23">
        <f>CY1393*DU1391-CY1391*DU1393</f>
        <v>0.3099752105710798</v>
      </c>
      <c r="EP1392" s="9">
        <f>((SUMPRODUCT(CM1392:CM1394,BZ1392:BZ1394))*(SUMPRODUCT(CM1392:CM1394,CA1392:CA1394)))-((SUMPRODUCT(CN1392:CN1394,BZ1392:BZ1394))*(SUMPRODUCT(CN1392:CN1394,CA1392:CA1394)))</f>
        <v>-2.0046692028420909E-2</v>
      </c>
      <c r="EY1392" s="28"/>
      <c r="EZ1392" s="10"/>
      <c r="FA1392" s="61">
        <v>-0.49863696646139211</v>
      </c>
      <c r="FB1392" s="13">
        <f>BW1393</f>
        <v>0</v>
      </c>
      <c r="FC1392" s="17">
        <v>0</v>
      </c>
      <c r="FD1392">
        <v>0</v>
      </c>
      <c r="FF1392" s="73">
        <f>(FD1391*FD1392)*(1-COS(RADIANS(EY1391+45)))+FD1393*(SIN(RADIANS(EY1391+45)))</f>
        <v>-0.5784157897210942</v>
      </c>
      <c r="FG1392" s="73">
        <f>(FD1392^2)*(1-COS(RADIANS(EY1391+45)))+(COS(RADIANS(EY1391+45)))</f>
        <v>-0.81574210029967376</v>
      </c>
      <c r="FH1392" s="73">
        <f>(FD1392*FD1393)*(1-COS(RADIANS(EY1391+45)))-FD1391*(SIN(RADIANS(EY1391+45)))</f>
        <v>0</v>
      </c>
      <c r="FI1392" s="10"/>
      <c r="FJ1392">
        <v>-0.5784157897210942</v>
      </c>
      <c r="FK1392" s="23">
        <f>SIN(RADIANS(176))*(COS(RADIANS(0)))</f>
        <v>6.9756473744125524E-2</v>
      </c>
      <c r="FM1392" s="30">
        <f>(FK1391*FK1392)*(1-COS(RADIANS(EX1391)))+FK1393*(SIN(RADIANS(EX1391)))</f>
        <v>-2.0381428756221641E-2</v>
      </c>
      <c r="FN1392" s="30">
        <f>(FK1392^2)*(1-COS(RADIANS(EX1391)))+(COS(RADIANS(EX1391)))</f>
        <v>0.70853198952232399</v>
      </c>
      <c r="FO1392" s="30">
        <f>(FK1392*FK1393)*(1-COS(RADIANS(EX1391)))-FK1391*(SIN(RADIANS(EX1391)))</f>
        <v>0.70538430460663959</v>
      </c>
      <c r="FQ1392">
        <v>-0.39320010076150463</v>
      </c>
      <c r="FS1392" s="28">
        <f>(FD1391*FD1392)*(1-COS(RADIANS(EW1391)))+FD1393*(SIN(RADIANS(EW1391)))</f>
        <v>0.86602540378443871</v>
      </c>
      <c r="FT1392" s="28">
        <f>(FD1392^2)*(1-COS(RADIANS(EW1391)))+(COS(RADIANS(EW1391)))</f>
        <v>-0.49999999999999978</v>
      </c>
      <c r="FU1392" s="28">
        <f>(FD1392*FD1393)*(1-COS(RADIANS(EW1391)))-FD1391*(SIN(RADIANS(EW1391)))</f>
        <v>0</v>
      </c>
      <c r="FW1392" s="61">
        <v>-0.80949153455091505</v>
      </c>
      <c r="FX1392" s="13">
        <f>BX1393</f>
        <v>0</v>
      </c>
      <c r="FY1392" s="17">
        <v>0</v>
      </c>
      <c r="FZ1392">
        <v>0</v>
      </c>
      <c r="GB1392" s="73">
        <f>(FD1391*FD1392)*(1-COS(RADIANS(EY1391-45)))+FD1393*(SIN(RADIANS(EY1391-45)))</f>
        <v>0.81574210029967376</v>
      </c>
      <c r="GC1392" s="73">
        <f>(FD1392^2)*(1-COS(RADIANS(EY1391-45)))+(COS(RADIANS(EY1391-45)))</f>
        <v>-0.5784157897210942</v>
      </c>
      <c r="GD1392" s="73">
        <f>(FD1392*FD1393)*(1-COS(RADIANS(EY1391-45)))-FD1391*(SIN(RADIANS(EY1391-45)))</f>
        <v>0</v>
      </c>
      <c r="GE1392" s="10"/>
      <c r="GF1392">
        <v>0.81574210029967376</v>
      </c>
      <c r="GG1392" s="1">
        <v>0.58976831347212111</v>
      </c>
      <c r="GI1392">
        <f>FA1392+FW1392</f>
        <v>-1.3081285010123072</v>
      </c>
      <c r="GJ1392">
        <f>GI1392/(SQRT(GI1391^2+GI1392^2+GI1393^2))</f>
        <v>-0.92498653372919581</v>
      </c>
      <c r="GL1392">
        <f>CH1393+DC1392</f>
        <v>-2.0046692028420909E-2</v>
      </c>
      <c r="GM1392" t="e">
        <f>GL1392/(SQRT(GL1391^2+GL1392^2+GL1393^2))</f>
        <v>#VALUE!</v>
      </c>
      <c r="GO1392" s="27">
        <f>FA1393*FW1391-FA1391*FW1393</f>
        <v>0.30997521057107985</v>
      </c>
    </row>
    <row r="1393" spans="1:197" x14ac:dyDescent="0.2">
      <c r="D1393" t="s">
        <v>8</v>
      </c>
      <c r="E1393" s="5">
        <f t="shared" ref="E1393:F1395" si="2098">E1388</f>
        <v>0.93180233653995126</v>
      </c>
      <c r="F1393" s="6">
        <f t="shared" si="2098"/>
        <v>-0.87956563998417769</v>
      </c>
      <c r="G1393" s="7">
        <f>Q1392</f>
        <v>0.91409387123391983</v>
      </c>
      <c r="H1393" s="8">
        <f>AM1392</f>
        <v>-0.39829358805290327</v>
      </c>
      <c r="J1393" s="9">
        <f>((SUMPRODUCT(G1393:G1395,E1393:E1395))*(SUMPRODUCT(G1393:G1395,F1393:F1395)))-((SUMPRODUCT(H1393:H1395,E1393:E1395))*(SUMPRODUCT(H1393:H1395,F1393:F1395)))</f>
        <v>1.6335435503603168E-2</v>
      </c>
      <c r="Q1393" s="61">
        <v>-0.38360536833965087</v>
      </c>
      <c r="S1393" s="17">
        <v>0</v>
      </c>
      <c r="T1393">
        <v>0</v>
      </c>
      <c r="V1393" s="73">
        <f>(T1392*T1393)*(1-COS(RADIANS(O1392+45)))+T1394*(SIN(RADIANS(O1392+45)))</f>
        <v>-0.80073137094873359</v>
      </c>
      <c r="W1393" s="73">
        <f>(T1393^2)*(1-COS(RADIANS(O1392+45)))+(COS(RADIANS(O1392+45)))</f>
        <v>0.59902359851558573</v>
      </c>
      <c r="X1393" s="73">
        <f>(T1393*T1394)*(1-COS(RADIANS(O1392+45)))-T1392*(SIN(RADIANS(O1392+45)))</f>
        <v>0</v>
      </c>
      <c r="Y1393" s="10"/>
      <c r="Z1393">
        <v>-0.80073137094873359</v>
      </c>
      <c r="AA1393" s="23">
        <f>SIN(RADIANS('[1]Biaxial Input'!$F$21))*(COS(RADIANS(0)))</f>
        <v>6.9756473744125524E-2</v>
      </c>
      <c r="AC1393" s="30">
        <f>(AA1392*AA1393)*(1-COS(RADIANS(N1392)))+AA1394*(SIN(RADIANS(N1392)))</f>
        <v>-1.0571760619211149E-3</v>
      </c>
      <c r="AD1393" s="30">
        <f>(AA1393^2)*(1-COS(RADIANS(N1392)))+(COS(RADIANS(N1392)))</f>
        <v>0.98488167796388115</v>
      </c>
      <c r="AE1393" s="30">
        <f>(AA1393*AA1394)*(1-COS(RADIANS(N1392)))-AA1392*(SIN(RADIANS(N1392)))</f>
        <v>-0.17322517943366056</v>
      </c>
      <c r="AG1393">
        <v>-0.78925892962718425</v>
      </c>
      <c r="AI1393" s="28">
        <f>(T1392*T1393)*(1-COS(RADIANS(M1392)))+T1394*(SIN(RADIANS(M1392)))</f>
        <v>0.49999999999999994</v>
      </c>
      <c r="AJ1393" s="28">
        <f>(T1393^2)*(1-COS(RADIANS(M1392)))+(COS(RADIANS(M1392)))</f>
        <v>0.86602540378443871</v>
      </c>
      <c r="AK1393" s="28">
        <f>(T1393*T1394)*(1-COS(RADIANS(M1392)))-T1392*(SIN(RADIANS(M1392)))</f>
        <v>0</v>
      </c>
      <c r="AM1393" s="61">
        <v>-0.91021307618737568</v>
      </c>
      <c r="AO1393" s="17">
        <v>0</v>
      </c>
      <c r="AP1393">
        <v>0</v>
      </c>
      <c r="AR1393" s="73">
        <f>(T1392*T1393)*(1-COS(RADIANS(O1392-45)))+T1394*(SIN(RADIANS(O1392-45)))</f>
        <v>-0.59902359851558606</v>
      </c>
      <c r="AS1393" s="73">
        <f>(T1393^2)*(1-COS(RADIANS(O1392-45)))+(COS(RADIANS(O1392-45)))</f>
        <v>-0.80073137094873326</v>
      </c>
      <c r="AT1393" s="73">
        <f>(T1393*T1394)*(1-COS(RADIANS(O1392-45)))-T1392*(SIN(RADIANS(O1392-45)))</f>
        <v>0</v>
      </c>
      <c r="AU1393" s="10"/>
      <c r="AV1393">
        <v>-0.59902359851558606</v>
      </c>
      <c r="AW1393" s="1">
        <v>-0.58912085280859638</v>
      </c>
      <c r="BY1393" t="s">
        <v>9</v>
      </c>
      <c r="BZ1393" s="5">
        <f t="shared" si="2096"/>
        <v>0.3492962422733713</v>
      </c>
      <c r="CA1393" s="6">
        <f t="shared" si="2096"/>
        <v>-0.34518112468713447</v>
      </c>
      <c r="CB1393" s="7">
        <f>CY1392</f>
        <v>-0.51268859690472079</v>
      </c>
      <c r="CC1393" s="8">
        <f>DU1392</f>
        <v>-0.80066583006600411</v>
      </c>
      <c r="CE1393" s="10"/>
      <c r="CH1393">
        <f>((SUMPRODUCT(CM1392:CM1394,CK1392:CK1394))*(SUMPRODUCT(CM1392:CM1394,CL1392:CL1394)))-((SUMPRODUCT(CN1392:CN1394,CK1392:CK1394))*(SUMPRODUCT(CN1392:CN1394,CL1392:CL1394)))</f>
        <v>-2.0046692028420909E-2</v>
      </c>
      <c r="CI1393" s="67"/>
      <c r="CJ1393" s="10" t="s">
        <v>9</v>
      </c>
      <c r="CK1393" s="5">
        <f t="shared" si="2097"/>
        <v>0.3492962422733713</v>
      </c>
      <c r="CL1393" s="6">
        <f t="shared" si="2097"/>
        <v>-0.34518112468713447</v>
      </c>
      <c r="CM1393" s="7">
        <f>FA1392</f>
        <v>-0.49863696646139211</v>
      </c>
      <c r="CN1393" s="8">
        <f>FW1392</f>
        <v>-0.80949153455091505</v>
      </c>
      <c r="CP1393">
        <f t="shared" si="2095"/>
        <v>-9.8670839279614439E-2</v>
      </c>
      <c r="CQ1393">
        <f t="shared" si="2095"/>
        <v>-0.32743703463395935</v>
      </c>
      <c r="CR1393">
        <f>CK1395</f>
        <v>0</v>
      </c>
      <c r="CS1393">
        <f>CN1395</f>
        <v>0</v>
      </c>
      <c r="CW1393" s="28"/>
      <c r="CY1393" s="61">
        <v>0.43862946188252999</v>
      </c>
      <c r="DA1393" s="17">
        <v>0</v>
      </c>
      <c r="DB1393">
        <v>1</v>
      </c>
      <c r="DD1393" s="73">
        <f>(DB1391*DB1393)*(1-COS(RADIANS(CW1391+45)))-DB1392*(SIN(RADIANS(CW1391+45)))</f>
        <v>0</v>
      </c>
      <c r="DE1393" s="73">
        <f>(DB1392*DB1393)*(1-COS(RADIANS(CW1391+45)))+DB1391*(SIN(RADIANS(CW1391+45)))</f>
        <v>0</v>
      </c>
      <c r="DF1393" s="73">
        <f>(DB1393^2)*(1-COS(RADIANS(CW1391+45)))+(COS(RADIANS(CW1391+45)))</f>
        <v>1</v>
      </c>
      <c r="DG1393" s="10"/>
      <c r="DH1393">
        <v>0</v>
      </c>
      <c r="DI1393" s="23">
        <f>SIN(RADIANS('[1]Biaxial Input'!$F$21))*SIN(RADIANS(0))</f>
        <v>0</v>
      </c>
      <c r="DK1393" s="30">
        <f>(DI1391*DI1393)*(1-COS(RADIANS(CV1391)))-DI1392*(SIN(RADIANS(CV1391)))</f>
        <v>-4.9325275616132508E-2</v>
      </c>
      <c r="DL1393" s="30">
        <f>(DI1392*DI1393)*(1-COS(RADIANS(CV1391)))+DI1391*(SIN(RADIANS(CV1391)))</f>
        <v>-0.70538430460663959</v>
      </c>
      <c r="DM1393" s="30">
        <f>(DI1393^2)*(1-COS(RADIANS(CV1391)))+(COS(RADIANS(CV1391)))</f>
        <v>0.70710678118654757</v>
      </c>
      <c r="DO1393">
        <v>0.43862946188252999</v>
      </c>
      <c r="DQ1393" s="28">
        <f>(DB1391*DB1393)*(1-COS(RADIANS(CU1391)))-DB1392*(SIN(RADIANS(CU1391)))</f>
        <v>0</v>
      </c>
      <c r="DR1393" s="28">
        <f>(DB1392*DB1393)*(1-COS(RADIANS(CU1391)))+DB1391*(SIN(RADIANS(CU1391)))</f>
        <v>0</v>
      </c>
      <c r="DS1393" s="28">
        <f>(DB1393^2)*(1-COS(RADIANS(CU1391)))+(COS(RADIANS(CU1391)))</f>
        <v>1</v>
      </c>
      <c r="DU1393" s="61">
        <v>-0.55462076698284757</v>
      </c>
      <c r="DW1393" s="17">
        <v>0</v>
      </c>
      <c r="DX1393">
        <v>1</v>
      </c>
      <c r="DZ1393" s="73">
        <f>(DB1391*DB1391)*(1-COS(RADIANS(CW1391-45)))-DB1391*(SIN(RADIANS(CW1391-45)))</f>
        <v>0</v>
      </c>
      <c r="EA1393" s="73">
        <f>(DB1392*DB1393)*(1-COS(RADIANS(CW1391-45)))+DB1391*(SIN(RADIANS(CW1391-45)))</f>
        <v>0</v>
      </c>
      <c r="EB1393" s="73">
        <f>(DB1393^2)*(1-COS(RADIANS(CW1391-45)))+(COS(RADIANS(CW1391-45)))</f>
        <v>1</v>
      </c>
      <c r="EC1393" s="10"/>
      <c r="ED1393">
        <v>0</v>
      </c>
      <c r="EE1393" s="1">
        <v>-0.55462076698284757</v>
      </c>
      <c r="EG1393">
        <f>CY1393+DU1393</f>
        <v>-0.11599130510031758</v>
      </c>
      <c r="EH1393">
        <f>EG1393/(SQRT(EG1391^2+EG1392^2+EG1393^2))</f>
        <v>-8.2018238395112339E-2</v>
      </c>
      <c r="EJ1393">
        <f>Q1393+AM1393</f>
        <v>-1.2938184445270267</v>
      </c>
      <c r="EK1393">
        <f>EJ1393/(SQRT(EJ1391^2+EJ1392^2+EJ1393^2))</f>
        <v>-0.92890365366795258</v>
      </c>
      <c r="EM1393" s="23">
        <f>CY1391*DU1392-CY1392*DU1391</f>
        <v>-0.70710678118654757</v>
      </c>
      <c r="ER1393">
        <f t="shared" ref="ER1393:ES1395" si="2099">CK1392</f>
        <v>0.93180266183863136</v>
      </c>
      <c r="ES1393">
        <f t="shared" si="2099"/>
        <v>-0.87956522186239505</v>
      </c>
      <c r="ET1393" t="e">
        <f>#REF!</f>
        <v>#REF!</v>
      </c>
      <c r="EU1393" t="e">
        <f>#REF!</f>
        <v>#REF!</v>
      </c>
      <c r="EY1393" s="28"/>
      <c r="EZ1393" s="10"/>
      <c r="FA1393" s="61">
        <v>0.44824212353487852</v>
      </c>
      <c r="FB1393" s="13">
        <f>BW1394</f>
        <v>0</v>
      </c>
      <c r="FC1393" s="17">
        <v>0</v>
      </c>
      <c r="FD1393">
        <v>1</v>
      </c>
      <c r="FF1393" s="73">
        <f>(FD1391*FD1393)*(1-COS(RADIANS(EY1391+45)))-FD1392*(SIN(RADIANS(EY1391+45)))</f>
        <v>0</v>
      </c>
      <c r="FG1393" s="73">
        <f>(FD1392*FD1393)*(1-COS(RADIANS(EY1391+45)))+FD1391*(SIN(RADIANS(EY1391+45)))</f>
        <v>0</v>
      </c>
      <c r="FH1393" s="73">
        <f>(FD1393^2)*(1-COS(RADIANS(EY1391+45)))+(COS(RADIANS(EY1391+45)))</f>
        <v>0.99999999999999989</v>
      </c>
      <c r="FI1393" s="10"/>
      <c r="FJ1393">
        <v>0</v>
      </c>
      <c r="FK1393" s="23">
        <f>SIN(RADIANS(176))*SIN(RADIANS(0))</f>
        <v>0</v>
      </c>
      <c r="FM1393" s="30">
        <f>(FK1391*FK1393)*(1-COS(RADIANS(EX1391)))-FK1392*(SIN(RADIANS(EX1391)))</f>
        <v>-4.9325275616132508E-2</v>
      </c>
      <c r="FN1393" s="30">
        <f>(FK1392*FK1393)*(1-COS(RADIANS(EX1391)))+FK1391*(SIN(RADIANS(EX1391)))</f>
        <v>-0.70538430460663959</v>
      </c>
      <c r="FO1393" s="30">
        <f>(FK1393^2)*(1-COS(RADIANS(EX1391)))+(COS(RADIANS(EX1391)))</f>
        <v>0.70710678118654757</v>
      </c>
      <c r="FQ1393">
        <v>0.44824212353487852</v>
      </c>
      <c r="FS1393" s="28">
        <f>(FD1391*FD1393)*(1-COS(RADIANS(EW1391)))-FD1392*(SIN(RADIANS(EW1391)))</f>
        <v>0</v>
      </c>
      <c r="FT1393" s="28">
        <f>(FD1392*FD1393)*(1-COS(RADIANS(EW1391)))+FD1391*(SIN(RADIANS(EW1391)))</f>
        <v>0</v>
      </c>
      <c r="FU1393" s="28">
        <f>(FD1393^2)*(1-COS(RADIANS(EW1391)))+(COS(RADIANS(EW1391)))</f>
        <v>1</v>
      </c>
      <c r="FW1393" s="61">
        <v>-0.54688115590952913</v>
      </c>
      <c r="FX1393" s="13">
        <f>BX1394</f>
        <v>0</v>
      </c>
      <c r="FY1393" s="17">
        <v>0</v>
      </c>
      <c r="FZ1393">
        <v>1</v>
      </c>
      <c r="GB1393" s="73">
        <f>(FD1391*FD1391)*(1-COS(RADIANS(EY1391-45)))-FD1391*(SIN(RADIANS(EY1391-45)))</f>
        <v>0</v>
      </c>
      <c r="GC1393" s="73">
        <f>(FD1392*FD1393)*(1-COS(RADIANS(EY1391-45)))+FD1391*(SIN(RADIANS(EY1391-45)))</f>
        <v>0</v>
      </c>
      <c r="GD1393" s="73">
        <f>(FD1393^2)*(1-COS(RADIANS(EY1391-45)))+(COS(RADIANS(EY1391-45)))</f>
        <v>1</v>
      </c>
      <c r="GE1393" s="10"/>
      <c r="GF1393">
        <v>0</v>
      </c>
      <c r="GG1393" s="1">
        <v>-0.54688115590952913</v>
      </c>
      <c r="GI1393">
        <f>FA1393+FW1393</f>
        <v>-9.8639032374650604E-2</v>
      </c>
      <c r="GJ1393">
        <f>GI1393/(SQRT(GI1391^2+GI1392^2+GI1393^2))</f>
        <v>-6.9748328681794841E-2</v>
      </c>
      <c r="GL1393" t="e">
        <f>#REF!+DC1393</f>
        <v>#REF!</v>
      </c>
      <c r="GM1393" t="e">
        <f>GL1393/(SQRT(GL1391^2+GL1392^2+GL1393^2))</f>
        <v>#REF!</v>
      </c>
      <c r="GO1393" s="27">
        <f>FA1391*FW1392-FA1392*FW1391</f>
        <v>-0.70710678118654757</v>
      </c>
    </row>
    <row r="1394" spans="1:197" x14ac:dyDescent="0.2">
      <c r="D1394" t="s">
        <v>9</v>
      </c>
      <c r="E1394" s="5">
        <f t="shared" si="2098"/>
        <v>0.34929717323698622</v>
      </c>
      <c r="F1394" s="6">
        <f t="shared" si="2098"/>
        <v>-0.34518021343056071</v>
      </c>
      <c r="G1394" s="7">
        <f t="shared" ref="G1394:G1395" si="2100">Q1393</f>
        <v>-0.38360536833965087</v>
      </c>
      <c r="H1394" s="8">
        <f t="shared" ref="H1394:H1395" si="2101">AM1393</f>
        <v>-0.91021307618737568</v>
      </c>
      <c r="J1394" s="10"/>
      <c r="Q1394" s="61">
        <v>-0.13145081191680399</v>
      </c>
      <c r="S1394" s="17">
        <v>0</v>
      </c>
      <c r="T1394">
        <v>1</v>
      </c>
      <c r="V1394" s="73">
        <f>(T1392*T1394)*(1-COS(RADIANS(O1392+45)))-T1393*(SIN(RADIANS(O1392+45)))</f>
        <v>0</v>
      </c>
      <c r="W1394" s="73">
        <f>(T1393*T1394)*(1-COS(RADIANS(O1392+45)))+T1392*(SIN(RADIANS(O1392+45)))</f>
        <v>0</v>
      </c>
      <c r="X1394" s="73">
        <f>(T1394^2)*(1-COS(RADIANS(O1392+45)))+(COS(RADIANS(O1392+45)))</f>
        <v>1</v>
      </c>
      <c r="Y1394" s="10"/>
      <c r="Z1394">
        <v>0</v>
      </c>
      <c r="AA1394" s="23">
        <f>SIN(RADIANS('[1]Biaxial Input'!$F$21))*SIN(RADIANS(0))</f>
        <v>0</v>
      </c>
      <c r="AC1394" s="30">
        <f>(AA1392*AA1394)*(1-COS(RADIANS(N1392)))-AA1393*(SIN(RADIANS(N1392)))</f>
        <v>1.2113084546138469E-2</v>
      </c>
      <c r="AD1394" s="30">
        <f>(AA1393*AA1394)*(1-COS(RADIANS(N1392)))+AA1392*(SIN(RADIANS(N1392)))</f>
        <v>0.17322517943366056</v>
      </c>
      <c r="AE1394" s="30">
        <f>(AA1394^2)*(1-COS(RADIANS(N1392)))+(COS(RADIANS(N1392)))</f>
        <v>0.98480775301220802</v>
      </c>
      <c r="AG1394">
        <v>-0.13145081191680399</v>
      </c>
      <c r="AI1394" s="28">
        <f>(T1392*T1394)*(1-COS(RADIANS(M1392)))-T1393*(SIN(RADIANS(M1392)))</f>
        <v>0</v>
      </c>
      <c r="AJ1394" s="28">
        <f>(T1393*T1394)*(1-COS(RADIANS(M1392)))+T1392*(SIN(RADIANS(M1392)))</f>
        <v>0</v>
      </c>
      <c r="AK1394" s="28">
        <f>(T1394^2)*(1-COS(RADIANS(M1392)))+(COS(RADIANS(M1392)))</f>
        <v>1</v>
      </c>
      <c r="AM1394" s="61">
        <v>-0.1134652971329068</v>
      </c>
      <c r="AO1394" s="17">
        <v>0</v>
      </c>
      <c r="AP1394">
        <v>1</v>
      </c>
      <c r="AR1394" s="73">
        <f>(T1392*T1392)*(1-COS(RADIANS(O1392-45)))-T1392*(SIN(RADIANS(O1392-45)))</f>
        <v>0</v>
      </c>
      <c r="AS1394" s="73">
        <f>(T1393*T1394)*(1-COS(RADIANS(O1392-45)))+T1392*(SIN(RADIANS(O1392-45)))</f>
        <v>0</v>
      </c>
      <c r="AT1394" s="73">
        <f>(T1394^2)*(1-COS(RADIANS(O1392-45)))+(COS(RADIANS(O1392-45)))</f>
        <v>1</v>
      </c>
      <c r="AU1394" s="10"/>
      <c r="AV1394">
        <v>0</v>
      </c>
      <c r="AW1394" s="1">
        <v>-0.1134652971329068</v>
      </c>
      <c r="BY1394" t="s">
        <v>10</v>
      </c>
      <c r="BZ1394" s="5">
        <f t="shared" si="2096"/>
        <v>-9.8670839279614439E-2</v>
      </c>
      <c r="CA1394" s="6">
        <f t="shared" si="2096"/>
        <v>-0.32743703463395935</v>
      </c>
      <c r="CB1394" s="7">
        <f>CY1393</f>
        <v>0.43862946188252999</v>
      </c>
      <c r="CC1394" s="8">
        <f>DU1393</f>
        <v>-0.55462076698284757</v>
      </c>
      <c r="CE1394" s="10"/>
      <c r="CG1394" s="10" t="s">
        <v>160</v>
      </c>
      <c r="CH1394" s="10">
        <f>-CH1391*((EY1391-CW1391)/(CH1393-CE1392))</f>
        <v>169.3391946992854</v>
      </c>
      <c r="CI1394" s="67"/>
      <c r="CJ1394" s="10" t="s">
        <v>10</v>
      </c>
      <c r="CK1394" s="5">
        <f t="shared" si="2097"/>
        <v>-9.8670839279614439E-2</v>
      </c>
      <c r="CL1394" s="6">
        <f t="shared" si="2097"/>
        <v>-0.32743703463395935</v>
      </c>
      <c r="CM1394" s="7">
        <f>FA1393</f>
        <v>0.44824212353487852</v>
      </c>
      <c r="CN1394" s="8">
        <f>FW1393</f>
        <v>-0.54688115590952913</v>
      </c>
      <c r="CW1394" s="28"/>
      <c r="DH1394" s="10"/>
      <c r="DI1394" s="10"/>
      <c r="DJ1394" s="10"/>
      <c r="DK1394" s="10"/>
      <c r="DL1394" s="10"/>
      <c r="DM1394" s="10"/>
      <c r="DN1394" s="10"/>
      <c r="DO1394" s="10"/>
      <c r="DP1394" s="10"/>
      <c r="EE1394" s="1"/>
      <c r="EI1394" s="64">
        <f>(DEGREES(ACOS((EH1391*EK1391+EH1392*EK1392+EH1393*EK1393)/((SQRT(EH1391^2+EH1392^2+EH1393^2))*(SQRT(EK1391^2+EK1392^2+EK1393^2))))))</f>
        <v>105.52886386877321</v>
      </c>
      <c r="ER1394">
        <f t="shared" si="2099"/>
        <v>0.3492962422733713</v>
      </c>
      <c r="ES1394">
        <f t="shared" si="2099"/>
        <v>-0.34518112468713447</v>
      </c>
      <c r="ET1394" t="e">
        <f>#REF!</f>
        <v>#REF!</v>
      </c>
      <c r="EU1394" t="e">
        <f>#REF!</f>
        <v>#REF!</v>
      </c>
      <c r="EY1394" s="28"/>
      <c r="EZ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GG1394" s="1"/>
      <c r="GK1394" s="64" t="e">
        <f>(DEGREES(ACOS((GJ1391*GM1391+GJ1392*GM1392+GJ1393*GM1393)/((SQRT(GJ1391^2+GJ1392^2+GJ1393^2))*(SQRT(GM1391^2+GM1392^2+GM1393^2))))))</f>
        <v>#VALUE!</v>
      </c>
    </row>
    <row r="1395" spans="1:197" x14ac:dyDescent="0.2">
      <c r="D1395" t="s">
        <v>10</v>
      </c>
      <c r="E1395" s="5">
        <f t="shared" si="2098"/>
        <v>-9.8670615622576494E-2</v>
      </c>
      <c r="F1395" s="6">
        <f t="shared" si="2098"/>
        <v>-0.32743687210706163</v>
      </c>
      <c r="G1395" s="7">
        <f t="shared" si="2100"/>
        <v>-0.13145081191680399</v>
      </c>
      <c r="H1395" s="8">
        <f t="shared" si="2101"/>
        <v>-0.1134652971329068</v>
      </c>
      <c r="J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W1395" s="1"/>
      <c r="CE1395" s="10"/>
      <c r="CS1395" s="15"/>
      <c r="CW1395" s="28"/>
      <c r="CY1395" s="82" t="s">
        <v>148</v>
      </c>
      <c r="CZ1395" s="13"/>
      <c r="DB1395" s="10"/>
      <c r="DC1395" s="10"/>
      <c r="DD1395" s="10"/>
      <c r="DE1395" s="10"/>
      <c r="DF1395" s="10"/>
      <c r="DG1395" s="10"/>
      <c r="DH1395" s="80"/>
      <c r="DI1395" s="23" t="s">
        <v>149</v>
      </c>
      <c r="DM1395" s="1"/>
      <c r="DO1395" s="80"/>
      <c r="DS1395" s="13"/>
      <c r="DT1395" s="81"/>
      <c r="DU1395" s="82" t="s">
        <v>150</v>
      </c>
      <c r="DW1395" s="13"/>
      <c r="DX1395" s="13"/>
      <c r="EA1395" s="1"/>
      <c r="EE1395" s="1"/>
      <c r="ER1395">
        <f t="shared" si="2099"/>
        <v>-9.8670839279614439E-2</v>
      </c>
      <c r="ES1395">
        <f t="shared" si="2099"/>
        <v>-0.32743703463395935</v>
      </c>
      <c r="ET1395" t="e">
        <f>#REF!</f>
        <v>#REF!</v>
      </c>
      <c r="EU1395" t="e">
        <f>#REF!</f>
        <v>#REF!</v>
      </c>
      <c r="EY1395" s="28"/>
      <c r="EZ1395" s="10"/>
      <c r="FA1395" s="82" t="s">
        <v>148</v>
      </c>
      <c r="FB1395" s="13"/>
      <c r="FD1395" s="10"/>
      <c r="FE1395" s="10"/>
      <c r="FF1395" s="10"/>
      <c r="FG1395" s="10"/>
      <c r="FH1395" s="10"/>
      <c r="FI1395" s="10"/>
      <c r="FJ1395" s="80"/>
      <c r="FK1395" s="23" t="s">
        <v>149</v>
      </c>
      <c r="FO1395" s="1"/>
      <c r="FQ1395" s="80"/>
      <c r="FU1395" s="13"/>
      <c r="FV1395" s="81"/>
      <c r="FW1395" s="82" t="s">
        <v>150</v>
      </c>
      <c r="FY1395" s="13"/>
      <c r="FZ1395" s="13"/>
      <c r="GC1395" s="1"/>
      <c r="GG1395" s="1"/>
      <c r="GK1395" s="13"/>
    </row>
    <row r="1396" spans="1:197" x14ac:dyDescent="0.2">
      <c r="J1396" s="10"/>
      <c r="Q1396" s="82" t="s">
        <v>148</v>
      </c>
      <c r="R1396" s="13"/>
      <c r="T1396" s="10"/>
      <c r="U1396" s="10"/>
      <c r="V1396" s="10"/>
      <c r="W1396" s="10"/>
      <c r="X1396" s="10"/>
      <c r="Y1396" s="10"/>
      <c r="Z1396" s="80"/>
      <c r="AA1396" s="23" t="s">
        <v>149</v>
      </c>
      <c r="AE1396" s="1"/>
      <c r="AG1396" s="80"/>
      <c r="AK1396" s="13"/>
      <c r="AL1396" s="81"/>
      <c r="AM1396" s="82" t="s">
        <v>150</v>
      </c>
      <c r="AO1396" s="13"/>
      <c r="AP1396" s="13"/>
      <c r="AS1396" s="1"/>
      <c r="AW1396" s="1"/>
      <c r="BZ1396" s="5" t="s">
        <v>4</v>
      </c>
      <c r="CA1396" s="6" t="s">
        <v>5</v>
      </c>
      <c r="CB1396" s="7" t="s">
        <v>6</v>
      </c>
      <c r="CC1396" s="8" t="s">
        <v>1</v>
      </c>
      <c r="CD1396">
        <v>11</v>
      </c>
      <c r="CE1396" s="9" t="s">
        <v>7</v>
      </c>
      <c r="CG1396" s="90" t="s">
        <v>157</v>
      </c>
      <c r="CH1396" s="61">
        <f>CE1397-((CH1398-CE1397)/(EY1396-CW1396))*CW1396</f>
        <v>4.2751416909464126</v>
      </c>
      <c r="CI1396" s="10"/>
      <c r="CK1396" s="5" t="s">
        <v>4</v>
      </c>
      <c r="CL1396" s="6" t="s">
        <v>5</v>
      </c>
      <c r="CM1396" s="7" t="s">
        <v>6</v>
      </c>
      <c r="CN1396" s="8" t="s">
        <v>1</v>
      </c>
      <c r="CO1396" s="10"/>
      <c r="CP1396">
        <f t="shared" ref="CP1396:CQ1398" si="2102">BZ1397</f>
        <v>0.93180266183863136</v>
      </c>
      <c r="CQ1396">
        <f t="shared" si="2102"/>
        <v>-0.87956522186239505</v>
      </c>
      <c r="CR1396">
        <f>CI1400</f>
        <v>0</v>
      </c>
      <c r="CS1396">
        <f>CL1400</f>
        <v>0</v>
      </c>
      <c r="CU1396" s="17">
        <f>CU1300</f>
        <v>90</v>
      </c>
      <c r="CV1396" s="17">
        <f>CV1300</f>
        <v>50</v>
      </c>
      <c r="CW1396" s="31">
        <f>CH1303</f>
        <v>209.07371265078723</v>
      </c>
      <c r="CY1396" s="61">
        <f t="array" ref="CY1396:CY1398">MMULT(DQ1396:DS1398,DO1396:DO1398)</f>
        <v>0.61296518214535589</v>
      </c>
      <c r="CZ1396" s="13"/>
      <c r="DA1396" s="17">
        <v>1</v>
      </c>
      <c r="DB1396">
        <v>0</v>
      </c>
      <c r="DD1396" s="73">
        <f>(DB1396^2)*(1-COS(RADIANS(CW1396+45)))+(COS(RADIANS(CW1396+45)))</f>
        <v>-0.27440043752077092</v>
      </c>
      <c r="DE1396" s="73">
        <f>(DB1396*DB1397)*(1-COS(RADIANS(CW1396+45)))-DB1398*(SIN(RADIANS(CW1396+45)))</f>
        <v>0.961615515623791</v>
      </c>
      <c r="DF1396" s="73">
        <f>(DB1396*DB1398)*(1-COS(RADIANS(CW1396+45)))+DB1397*(SIN(RADIANS(CW1396+45)))</f>
        <v>0</v>
      </c>
      <c r="DG1396" s="10"/>
      <c r="DH1396">
        <f t="array" ref="DH1396:DH1398">MMULT(DD1396:DF1398,DA1396:DA1398)</f>
        <v>-0.27440043752077092</v>
      </c>
      <c r="DI1396" s="23">
        <f>COS(RADIANS('[1]Biaxial Input'!$F$21))</f>
        <v>-0.9975640502598242</v>
      </c>
      <c r="DK1396" s="30">
        <f>(DI1396^2)*(1-COS(RADIANS(CV1396)))+(COS(RADIANS(CV1396)))</f>
        <v>0.99826181678640502</v>
      </c>
      <c r="DL1396" s="30">
        <f>(DI1396*DI1397)*(1-COS(RADIANS(CV1396)))-DI1398*(SIN(RADIANS(CV1396)))</f>
        <v>-2.4857178030640859E-2</v>
      </c>
      <c r="DM1396" s="30">
        <f>(DI1396*DI1398)*(1-COS(RADIANS(CV1396)))+DI1397*(SIN(RADIANS(CV1396)))</f>
        <v>5.3436559083262246E-2</v>
      </c>
      <c r="DO1396">
        <f t="array" ref="DO1396:DO1398">MMULT(DK1396:DM1398,DH1396:DH1398)</f>
        <v>-0.25002043121758211</v>
      </c>
      <c r="DQ1396" s="28">
        <f>(DB1396^2)*(1-COS(RADIANS(CU1396)))+(COS(RADIANS(CU1396)))</f>
        <v>6.1257422745431001E-17</v>
      </c>
      <c r="DR1396" s="28">
        <f>(DB1396*DB1397)*(1-COS(RADIANS(CU1396)))-DB1398*(SIN(RADIANS(CU1396)))</f>
        <v>-1</v>
      </c>
      <c r="DS1396" s="28">
        <f>(DB1396*DB1398)*(1-COS(RADIANS(CU1396)))+DB1397*(SIN(RADIANS(CU1396)))</f>
        <v>0</v>
      </c>
      <c r="DU1396" s="61">
        <f t="array" ref="DU1396:DU1398">MMULT(DQ1396:DS1398,EE1396:EE1398)</f>
        <v>-0.20076120763410574</v>
      </c>
      <c r="DV1396" s="13"/>
      <c r="DW1396" s="17">
        <v>1</v>
      </c>
      <c r="DX1396">
        <v>0</v>
      </c>
      <c r="DZ1396" s="73">
        <f>(DB1396^2)*(1-COS(RADIANS(CW1396-45)))+(COS(RADIANS(CW1396-45)))</f>
        <v>-0.961615515623791</v>
      </c>
      <c r="EA1396" s="73">
        <f>(DB1396*DB1397)*(1-COS(RADIANS(CW1396-45)))-DB1398*(SIN(RADIANS(CW1396-45)))</f>
        <v>-0.27440043752077087</v>
      </c>
      <c r="EB1396" s="73">
        <f>(DB1396*DB1398)*(1-COS(RADIANS(CW1396-45)))+DB1397*(SIN(RADIANS(CW1396-45)))</f>
        <v>0</v>
      </c>
      <c r="EC1396" s="10"/>
      <c r="ED1396">
        <f t="array" ref="ED1396:ED1398">MMULT(DZ1396:EB1398,DA1396:DA1398)</f>
        <v>-0.961615515623791</v>
      </c>
      <c r="EE1396" s="1">
        <f t="array" ref="EE1396:EE1398">MMULT(DK1396:DM1398,ED1396:ED1398)</f>
        <v>-0.96676487220374074</v>
      </c>
      <c r="EG1396">
        <f>CY1396+DU1396</f>
        <v>0.41220397451125013</v>
      </c>
      <c r="EH1396">
        <f>EG1396/(SQRT(EG1396^2+EG1397^2+EG1398^2))</f>
        <v>0.29147222560895175</v>
      </c>
      <c r="EJ1396">
        <f>Q1396+AM1396</f>
        <v>0</v>
      </c>
      <c r="EK1396">
        <f>EJ1396/(SQRT(EJ1396^2+EJ1397^2+EJ1398^2))</f>
        <v>0</v>
      </c>
      <c r="EM1396" s="23">
        <f>CY1397*DU1398-CY1398*DU1397</f>
        <v>0.76417839735679927</v>
      </c>
      <c r="EO1396" s="15">
        <v>11</v>
      </c>
      <c r="EP1396" s="9" t="s">
        <v>7</v>
      </c>
      <c r="EW1396" s="17">
        <f>CU1396</f>
        <v>90</v>
      </c>
      <c r="EX1396" s="17">
        <f>CV1396</f>
        <v>50</v>
      </c>
      <c r="EY1396" s="31">
        <f>1+CW1396</f>
        <v>210.07371265078723</v>
      </c>
      <c r="EZ1396" s="10"/>
      <c r="FA1396" s="61">
        <f t="array" ref="FA1396:FA1398">MMULT(FS1396:FU1398,FQ1396:FQ1398)</f>
        <v>0.61637559077162185</v>
      </c>
      <c r="FB1396" s="13">
        <f>BW1397</f>
        <v>0</v>
      </c>
      <c r="FC1396" s="17">
        <v>1</v>
      </c>
      <c r="FD1396">
        <v>0</v>
      </c>
      <c r="FF1396" s="73">
        <f>(FD1396^2)*(1-COS(RADIANS(EY1396+45)))+(COS(RADIANS(EY1396+45)))</f>
        <v>-0.25757614018998398</v>
      </c>
      <c r="FG1396" s="73">
        <f>(FD1396*FD1397)*(1-COS(RADIANS(EY1396+45)))-FD1398*(SIN(RADIANS(EY1396+45)))</f>
        <v>0.96625800488525304</v>
      </c>
      <c r="FH1396" s="73">
        <f>(FD1396*FD1398)*(1-COS(RADIANS(EY1396+45)))+FD1397*(SIN(RADIANS(EY1396+45)))</f>
        <v>0</v>
      </c>
      <c r="FI1396" s="10"/>
      <c r="FJ1396">
        <f t="array" ref="FJ1396:FJ1398">MMULT(FF1396:FH1398,FC1396:FC1398)</f>
        <v>-0.25757614018998398</v>
      </c>
      <c r="FK1396" s="23">
        <f>COS(RADIANS(176))</f>
        <v>-0.9975640502598242</v>
      </c>
      <c r="FM1396" s="30">
        <f>(FK1396^2)*(1-COS(RADIANS(EX1396)))+(COS(RADIANS(EX1396)))</f>
        <v>0.99826181678640502</v>
      </c>
      <c r="FN1396" s="30">
        <f>(FK1396*FK1397)*(1-COS(RADIANS(EX1396)))-FK1398*(SIN(RADIANS(EX1396)))</f>
        <v>-2.4857178030640859E-2</v>
      </c>
      <c r="FO1396" s="30">
        <f>(FK1396*FK1398)*(1-COS(RADIANS(EX1396)))+FK1397*(SIN(RADIANS(EX1396)))</f>
        <v>5.3436559083262246E-2</v>
      </c>
      <c r="FQ1396">
        <f t="array" ref="FQ1396:FQ1398">MMULT(FM1396:FO1398,FJ1396:FJ1398)</f>
        <v>-0.23310997841591857</v>
      </c>
      <c r="FS1396" s="28">
        <f>(FD1396^2)*(1-COS(RADIANS(EW1396)))+(COS(RADIANS(EW1396)))</f>
        <v>6.1257422745431001E-17</v>
      </c>
      <c r="FT1396" s="28">
        <f>(FD1396*FD1397)*(1-COS(RADIANS(EW1396)))-FD1398*(SIN(RADIANS(EW1396)))</f>
        <v>-1</v>
      </c>
      <c r="FU1396" s="28">
        <f>(FD1396*FD1398)*(1-COS(RADIANS(EW1396)))+FD1397*(SIN(RADIANS(EW1396)))</f>
        <v>0</v>
      </c>
      <c r="FW1396" s="61">
        <f t="array" ref="FW1396:FW1398">MMULT(FS1396:FU1398,GG1396:GG1398)</f>
        <v>-0.1900329132390699</v>
      </c>
      <c r="FX1396" s="13">
        <f>BX1397</f>
        <v>0</v>
      </c>
      <c r="FY1396" s="17">
        <v>1</v>
      </c>
      <c r="FZ1396">
        <v>0</v>
      </c>
      <c r="GB1396" s="73">
        <f>(FD1396^2)*(1-COS(RADIANS(EY1396-45)))+(COS(RADIANS(EY1396-45)))</f>
        <v>-0.96625800488525315</v>
      </c>
      <c r="GC1396" s="73">
        <f>(FD1396*FD1397)*(1-COS(RADIANS(EY1396-45)))-FD1398*(SIN(RADIANS(EY1396-45)))</f>
        <v>-0.25757614018998348</v>
      </c>
      <c r="GD1396" s="73">
        <f>(FD1396*FD1398)*(1-COS(RADIANS(EY1396-45)))+FD1397*(SIN(RADIANS(EY1396-45)))</f>
        <v>0</v>
      </c>
      <c r="GE1396" s="10"/>
      <c r="GF1396">
        <f t="array" ref="GF1396:GF1398">MMULT(GB1396:GD1398,FC1396:FC1398)</f>
        <v>-0.96625800488525315</v>
      </c>
      <c r="GG1396" s="1">
        <f t="array" ref="GG1396:GG1398">MMULT(FM1396:FO1398,GF1396:GF1398)</f>
        <v>-0.97098108741430755</v>
      </c>
      <c r="GI1396">
        <f>FA1396+FW1396</f>
        <v>0.42634267753255195</v>
      </c>
      <c r="GJ1396">
        <f>GI1396/(SQRT(GI1396^2+GI1397^2+GI1398^2))</f>
        <v>0.30146979839249693</v>
      </c>
      <c r="GL1396" t="e">
        <f>CH1397+DC1396</f>
        <v>#VALUE!</v>
      </c>
      <c r="GM1396" t="e">
        <f>GL1396/(SQRT(GL1396^2+GL1397^2+GL1398^2))</f>
        <v>#VALUE!</v>
      </c>
      <c r="GO1396" s="27">
        <f>FA1397*FW1398-FA1398*FW1397</f>
        <v>0.76417839735679916</v>
      </c>
    </row>
    <row r="1397" spans="1:197" x14ac:dyDescent="0.2">
      <c r="E1397" s="5" t="s">
        <v>4</v>
      </c>
      <c r="F1397" s="6" t="s">
        <v>5</v>
      </c>
      <c r="G1397" s="7" t="s">
        <v>6</v>
      </c>
      <c r="H1397" s="8" t="s">
        <v>1</v>
      </c>
      <c r="I1397">
        <v>14</v>
      </c>
      <c r="J1397" s="9" t="s">
        <v>7</v>
      </c>
      <c r="K1397">
        <v>14</v>
      </c>
      <c r="L1397" s="10"/>
      <c r="M1397" s="17">
        <f>A1345</f>
        <v>0</v>
      </c>
      <c r="N1397" s="17">
        <f>B1345</f>
        <v>-15</v>
      </c>
      <c r="O1397" s="17">
        <f>C1345</f>
        <v>293.89999999999998</v>
      </c>
      <c r="Q1397" s="61">
        <f t="array" ref="Q1397:Q1399">MMULT(AI1397:AK1399,AG1397:AG1399)</f>
        <v>0.93365243757022276</v>
      </c>
      <c r="R1397" s="13"/>
      <c r="S1397" s="17">
        <v>1</v>
      </c>
      <c r="T1397">
        <v>0</v>
      </c>
      <c r="V1397" s="73">
        <f>(T1397^2)*(1-COS(RADIANS(O1397+45)))+(COS(RADIANS(O1397+45)))</f>
        <v>0.93295353482548893</v>
      </c>
      <c r="W1397" s="73">
        <f>(T1397*T1398)*(1-COS(RADIANS(O1397+45)))-T1399*(SIN(RADIANS(O1397+45)))</f>
        <v>0.35999680812005158</v>
      </c>
      <c r="X1397" s="73">
        <f>(T1397*T1399)*(1-COS(RADIANS(O1397+45)))+T1398*(SIN(RADIANS(O1397+45)))</f>
        <v>0</v>
      </c>
      <c r="Y1397" s="10"/>
      <c r="Z1397">
        <f t="array" ref="Z1397:Z1399">MMULT(V1397:X1399,S1397:S1399)</f>
        <v>0.93295353482548893</v>
      </c>
      <c r="AA1397" s="23">
        <f>COS(RADIANS('[1]Biaxial Input'!$F$21))</f>
        <v>-0.9975640502598242</v>
      </c>
      <c r="AC1397" s="30">
        <f>(AA1397^2)*(1-COS(RADIANS(N1397)))+(COS(RADIANS(N1397)))</f>
        <v>0.99983419624187875</v>
      </c>
      <c r="AD1397" s="30">
        <f>(AA1397*AA1398)*(1-COS(RADIANS(N1397)))-AA1399*(SIN(RADIANS(N1397)))</f>
        <v>-2.3711042090011594E-3</v>
      </c>
      <c r="AE1397" s="30">
        <f>(AA1397*AA1399)*(1-COS(RADIANS(N1397)))+AA1398*(SIN(RADIANS(N1397)))</f>
        <v>-1.8054303924173627E-2</v>
      </c>
      <c r="AG1397">
        <f t="array" ref="AG1397:AG1399">MMULT(AC1397:AE1399,Z1397:Z1399)</f>
        <v>0.93365243757022276</v>
      </c>
      <c r="AI1397" s="28">
        <f>(T1397^2)*(1-COS(RADIANS(M1397)))+(COS(RADIANS(M1397)))</f>
        <v>1</v>
      </c>
      <c r="AJ1397" s="28">
        <f>(T1397*T1398)*(1-COS(RADIANS(M1397)))-T1399*(SIN(RADIANS(M1397)))</f>
        <v>0</v>
      </c>
      <c r="AK1397" s="28">
        <f>(T1397*T1399)*(1-COS(RADIANS(M1397)))+T1398*(SIN(RADIANS(M1397)))</f>
        <v>0</v>
      </c>
      <c r="AM1397" s="61">
        <f t="array" ref="AM1397:AM1399">MMULT(AI1397:AK1399,AW1397:AW1399)</f>
        <v>-0.35772498924312635</v>
      </c>
      <c r="AN1397" s="13"/>
      <c r="AO1397" s="17">
        <v>1</v>
      </c>
      <c r="AP1397">
        <v>0</v>
      </c>
      <c r="AR1397" s="73">
        <f>(T1397^2)*(1-COS(RADIANS(O1397-45)))+(COS(RADIANS(O1397-45)))</f>
        <v>-0.35999680812005153</v>
      </c>
      <c r="AS1397" s="73">
        <f>(T1397*T1398)*(1-COS(RADIANS(O1397-45)))-T1399*(SIN(RADIANS(O1397-45)))</f>
        <v>0.93295353482548893</v>
      </c>
      <c r="AT1397" s="73">
        <f>(T1397*T1399)*(1-COS(RADIANS(O1397-45)))+T1398*(SIN(RADIANS(O1397-45)))</f>
        <v>0</v>
      </c>
      <c r="AU1397" s="10"/>
      <c r="AV1397">
        <f t="array" ref="AV1397:AV1399">MMULT(AR1397:AT1399,S1397:S1399)</f>
        <v>-0.35999680812005153</v>
      </c>
      <c r="AW1397" s="1">
        <f t="array" ref="AW1397:AW1399">MMULT(AC1397:AE1399,AV1397:AV1399)</f>
        <v>-0.35772498924312635</v>
      </c>
      <c r="BY1397" t="s">
        <v>8</v>
      </c>
      <c r="BZ1397" s="5">
        <f t="shared" ref="BZ1397:CA1399" si="2103">BZ1392</f>
        <v>0.93180266183863136</v>
      </c>
      <c r="CA1397" s="6">
        <f t="shared" si="2103"/>
        <v>-0.87956522186239505</v>
      </c>
      <c r="CB1397" s="7">
        <f>CY1396</f>
        <v>0.61296518214535589</v>
      </c>
      <c r="CC1397" s="8">
        <f>DU1396</f>
        <v>-0.20076120763410574</v>
      </c>
      <c r="CE1397" s="9">
        <f>((SUMPRODUCT(CB1397:CB1399,BZ1397:BZ1399))*(SUMPRODUCT(CB1397:(CB1399),CA1397:CA1399)))-((SUMPRODUCT(CC1397:CC1399,BZ1397:BZ1399))*(SUMPRODUCT(CC1397:CC1399,CA1397:CA1399)))</f>
        <v>0</v>
      </c>
      <c r="CG1397">
        <v>1</v>
      </c>
      <c r="CH1397" t="s">
        <v>161</v>
      </c>
      <c r="CI1397" s="67"/>
      <c r="CJ1397" s="1" t="s">
        <v>8</v>
      </c>
      <c r="CK1397" s="5">
        <f t="shared" ref="CK1397:CL1399" si="2104">BZ1397</f>
        <v>0.93180266183863136</v>
      </c>
      <c r="CL1397" s="6">
        <f t="shared" si="2104"/>
        <v>-0.87956522186239505</v>
      </c>
      <c r="CM1397" s="7">
        <f>FA1396</f>
        <v>0.61637559077162185</v>
      </c>
      <c r="CN1397" s="8">
        <f>FW1396</f>
        <v>-0.1900329132390699</v>
      </c>
      <c r="CO1397" s="10"/>
      <c r="CP1397">
        <f t="shared" si="2102"/>
        <v>0.3492962422733713</v>
      </c>
      <c r="CQ1397">
        <f t="shared" si="2102"/>
        <v>-0.34518112468713447</v>
      </c>
      <c r="CR1397">
        <f>CJ1400</f>
        <v>0</v>
      </c>
      <c r="CS1397">
        <f>CM1400</f>
        <v>0</v>
      </c>
      <c r="CW1397" s="28"/>
      <c r="CY1397" s="61">
        <v>-0.25002043121758216</v>
      </c>
      <c r="DA1397" s="17">
        <v>0</v>
      </c>
      <c r="DB1397">
        <v>0</v>
      </c>
      <c r="DD1397" s="73">
        <f>(DB1396*DB1397)*(1-COS(RADIANS(CW1396+45)))+DB1398*(SIN(RADIANS(CW1396+45)))</f>
        <v>-0.961615515623791</v>
      </c>
      <c r="DE1397" s="73">
        <f>(DB1397^2)*(1-COS(RADIANS(CW1396+45)))+(COS(RADIANS(CW1396+45)))</f>
        <v>-0.27440043752077092</v>
      </c>
      <c r="DF1397" s="73">
        <f>(DB1397*DB1398)*(1-COS(RADIANS(CW1396+45)))-DB1396*(SIN(RADIANS(CW1396+45)))</f>
        <v>0</v>
      </c>
      <c r="DG1397" s="10"/>
      <c r="DH1397">
        <v>-0.961615515623791</v>
      </c>
      <c r="DI1397" s="23">
        <f>SIN(RADIANS('[1]Biaxial Input'!$F$21))*(COS(RADIANS(0)))</f>
        <v>6.9756473744125524E-2</v>
      </c>
      <c r="DK1397" s="30">
        <f>(DI1396*DI1397)*(1-COS(RADIANS(CV1396)))+DI1398*(SIN(RADIANS(CV1396)))</f>
        <v>-2.4857178030640859E-2</v>
      </c>
      <c r="DL1397" s="30">
        <f>(DI1397^2)*(1-COS(RADIANS(CV1396)))+(COS(RADIANS(CV1396)))</f>
        <v>0.64452579290013434</v>
      </c>
      <c r="DM1397" s="30">
        <f>(DI1397*DI1398)*(1-COS(RADIANS(CV1396)))-DI1396*(SIN(RADIANS(CV1396)))</f>
        <v>0.76417839735679927</v>
      </c>
      <c r="DO1397">
        <v>-0.61296518214535589</v>
      </c>
      <c r="DQ1397" s="28">
        <f>(DB1396*DB1397)*(1-COS(RADIANS(CU1396)))+DB1398*(SIN(RADIANS(CU1396)))</f>
        <v>1</v>
      </c>
      <c r="DR1397" s="28">
        <f>(DB1397^2)*(1-COS(RADIANS(CU1396)))+(COS(RADIANS(CU1396)))</f>
        <v>6.1257422745431001E-17</v>
      </c>
      <c r="DS1397" s="28">
        <f>(DB1397*DB1398)*(1-COS(RADIANS(CU1396)))-DB1396*(SIN(RADIANS(CU1396)))</f>
        <v>0</v>
      </c>
      <c r="DU1397" s="61">
        <v>-0.96676487220374074</v>
      </c>
      <c r="DW1397" s="17">
        <v>0</v>
      </c>
      <c r="DX1397">
        <v>0</v>
      </c>
      <c r="DZ1397" s="73">
        <f>(DB1396*DB1397)*(1-COS(RADIANS(CW1396-45)))+DB1398*(SIN(RADIANS(CW1396-45)))</f>
        <v>0.27440043752077087</v>
      </c>
      <c r="EA1397" s="73">
        <f>(DB1397^2)*(1-COS(RADIANS(CW1396-45)))+(COS(RADIANS(CW1396-45)))</f>
        <v>-0.961615515623791</v>
      </c>
      <c r="EB1397" s="73">
        <f>(DB1397*DB1398)*(1-COS(RADIANS(CW1396-45)))-DB1396*(SIN(RADIANS(CW1396-45)))</f>
        <v>0</v>
      </c>
      <c r="EC1397" s="10"/>
      <c r="ED1397">
        <v>0.27440043752077087</v>
      </c>
      <c r="EE1397" s="1">
        <v>0.20076120763410568</v>
      </c>
      <c r="EG1397">
        <f>CY1397+DU1397</f>
        <v>-1.216785303421323</v>
      </c>
      <c r="EH1397">
        <f>EG1397/(SQRT(EG1396^2+EG1397^2+EG1398^2))</f>
        <v>-0.86039713929734818</v>
      </c>
      <c r="EJ1397">
        <f>Q1397+AM1397</f>
        <v>0.57592744832709641</v>
      </c>
      <c r="EK1397">
        <f>EJ1397/(SQRT(EJ1396^2+EJ1397^2+EJ1398^2))</f>
        <v>0.4183327760093431</v>
      </c>
      <c r="EM1397" s="23">
        <f>CY1398*DU1396-CY1396*DU1398</f>
        <v>-5.3436559083262267E-2</v>
      </c>
      <c r="EP1397" s="9">
        <f>((SUMPRODUCT(CM1397:CM1399,BZ1397:BZ1399))*(SUMPRODUCT(CM1397:CM1399,CA1397:CA1399)))-((SUMPRODUCT(CN1397:CN1399,BZ1397:BZ1399))*(SUMPRODUCT(CN1397:CN1399,CA1397:CA1399)))</f>
        <v>-2.0448011549338674E-2</v>
      </c>
      <c r="EY1397" s="28"/>
      <c r="EZ1397" s="10"/>
      <c r="FA1397" s="61">
        <v>-0.2331099784159186</v>
      </c>
      <c r="FB1397" s="13">
        <f>BW1398</f>
        <v>0</v>
      </c>
      <c r="FC1397" s="17">
        <v>0</v>
      </c>
      <c r="FD1397">
        <v>0</v>
      </c>
      <c r="FF1397" s="73">
        <f>(FD1396*FD1397)*(1-COS(RADIANS(EY1396+45)))+FD1398*(SIN(RADIANS(EY1396+45)))</f>
        <v>-0.96625800488525304</v>
      </c>
      <c r="FG1397" s="73">
        <f>(FD1397^2)*(1-COS(RADIANS(EY1396+45)))+(COS(RADIANS(EY1396+45)))</f>
        <v>-0.25757614018998398</v>
      </c>
      <c r="FH1397" s="73">
        <f>(FD1397*FD1398)*(1-COS(RADIANS(EY1396+45)))-FD1396*(SIN(RADIANS(EY1396+45)))</f>
        <v>0</v>
      </c>
      <c r="FI1397" s="10"/>
      <c r="FJ1397">
        <v>-0.96625800488525304</v>
      </c>
      <c r="FK1397" s="23">
        <f>SIN(RADIANS(176))*(COS(RADIANS(0)))</f>
        <v>6.9756473744125524E-2</v>
      </c>
      <c r="FM1397" s="30">
        <f>(FK1396*FK1397)*(1-COS(RADIANS(EX1396)))+FK1398*(SIN(RADIANS(EX1396)))</f>
        <v>-2.4857178030640859E-2</v>
      </c>
      <c r="FN1397" s="30">
        <f>(FK1397^2)*(1-COS(RADIANS(EX1396)))+(COS(RADIANS(EX1396)))</f>
        <v>0.64452579290013434</v>
      </c>
      <c r="FO1397" s="30">
        <f>(FK1397*FK1398)*(1-COS(RADIANS(EX1396)))-FK1396*(SIN(RADIANS(EX1396)))</f>
        <v>0.76417839735679927</v>
      </c>
      <c r="FQ1397">
        <v>-0.61637559077162185</v>
      </c>
      <c r="FS1397" s="28">
        <f>(FD1396*FD1397)*(1-COS(RADIANS(EW1396)))+FD1398*(SIN(RADIANS(EW1396)))</f>
        <v>1</v>
      </c>
      <c r="FT1397" s="28">
        <f>(FD1397^2)*(1-COS(RADIANS(EW1396)))+(COS(RADIANS(EW1396)))</f>
        <v>6.1257422745431001E-17</v>
      </c>
      <c r="FU1397" s="28">
        <f>(FD1397*FD1398)*(1-COS(RADIANS(EW1396)))-FD1396*(SIN(RADIANS(EW1396)))</f>
        <v>0</v>
      </c>
      <c r="FW1397" s="61">
        <v>-0.97098108741430755</v>
      </c>
      <c r="FX1397" s="13">
        <f>BX1398</f>
        <v>0</v>
      </c>
      <c r="FY1397" s="17">
        <v>0</v>
      </c>
      <c r="FZ1397">
        <v>0</v>
      </c>
      <c r="GB1397" s="73">
        <f>(FD1396*FD1397)*(1-COS(RADIANS(EY1396-45)))+FD1398*(SIN(RADIANS(EY1396-45)))</f>
        <v>0.25757614018998348</v>
      </c>
      <c r="GC1397" s="73">
        <f>(FD1397^2)*(1-COS(RADIANS(EY1396-45)))+(COS(RADIANS(EY1396-45)))</f>
        <v>-0.96625800488525315</v>
      </c>
      <c r="GD1397" s="73">
        <f>(FD1397*FD1398)*(1-COS(RADIANS(EY1396-45)))-FD1396*(SIN(RADIANS(EY1396-45)))</f>
        <v>0</v>
      </c>
      <c r="GE1397" s="10"/>
      <c r="GF1397">
        <v>0.25757614018998348</v>
      </c>
      <c r="GG1397" s="1">
        <v>0.19003291323906985</v>
      </c>
      <c r="GI1397">
        <f>FA1397+FW1397</f>
        <v>-1.2040910658302262</v>
      </c>
      <c r="GJ1397">
        <f>GI1397/(SQRT(GI1396^2+GI1397^2+GI1398^2))</f>
        <v>-0.85142095781469029</v>
      </c>
      <c r="GL1397">
        <f>CH1398+DC1397</f>
        <v>-2.0448011549338674E-2</v>
      </c>
      <c r="GM1397" t="e">
        <f>GL1397/(SQRT(GL1396^2+GL1397^2+GL1398^2))</f>
        <v>#VALUE!</v>
      </c>
      <c r="GO1397" s="27">
        <f>FA1398*FW1396-FA1396*FW1398</f>
        <v>-5.3436559083262267E-2</v>
      </c>
    </row>
    <row r="1398" spans="1:197" x14ac:dyDescent="0.2">
      <c r="D1398" t="s">
        <v>8</v>
      </c>
      <c r="E1398" s="5">
        <f t="shared" ref="E1398:F1400" si="2105">E1393</f>
        <v>0.93180233653995126</v>
      </c>
      <c r="F1398" s="6">
        <f t="shared" si="2105"/>
        <v>-0.87956563998417769</v>
      </c>
      <c r="G1398" s="7">
        <f>Q1397</f>
        <v>0.93365243757022276</v>
      </c>
      <c r="H1398" s="8">
        <f>AM1397</f>
        <v>-0.35772498924312635</v>
      </c>
      <c r="J1398" s="9">
        <f>((SUMPRODUCT(G1398:G1400,E1398:E1400))*(SUMPRODUCT(G1398:G1400,F1398:F1400)))-((SUMPRODUCT(H1398:H1400,E1398:E1400))*(SUMPRODUCT(H1398:H1400,F1398:F1400)))</f>
        <v>-6.9696182796762818E-2</v>
      </c>
      <c r="Q1398" s="61">
        <v>-0.35000203322171319</v>
      </c>
      <c r="S1398" s="17">
        <v>0</v>
      </c>
      <c r="T1398">
        <v>0</v>
      </c>
      <c r="V1398" s="73">
        <f>(T1397*T1398)*(1-COS(RADIANS(O1397+45)))+T1399*(SIN(RADIANS(O1397+45)))</f>
        <v>-0.35999680812005158</v>
      </c>
      <c r="W1398" s="73">
        <f>(T1398^2)*(1-COS(RADIANS(O1397+45)))+(COS(RADIANS(O1397+45)))</f>
        <v>0.93295353482548893</v>
      </c>
      <c r="X1398" s="73">
        <f>(T1398*T1399)*(1-COS(RADIANS(O1397+45)))-T1397*(SIN(RADIANS(O1397+45)))</f>
        <v>0</v>
      </c>
      <c r="Y1398" s="10"/>
      <c r="Z1398">
        <v>-0.35999680812005158</v>
      </c>
      <c r="AA1398" s="23">
        <f>SIN(RADIANS('[1]Biaxial Input'!$F$21))*(COS(RADIANS(0)))</f>
        <v>6.9756473744125524E-2</v>
      </c>
      <c r="AC1398" s="30">
        <f>(AA1397*AA1398)*(1-COS(RADIANS(N1397)))+AA1399*(SIN(RADIANS(N1397)))</f>
        <v>-2.3711042090011594E-3</v>
      </c>
      <c r="AD1398" s="30">
        <f>(AA1398^2)*(1-COS(RADIANS(N1397)))+(COS(RADIANS(N1397)))</f>
        <v>0.96609163004718956</v>
      </c>
      <c r="AE1398" s="30">
        <f>(AA1398*AA1399)*(1-COS(RADIANS(N1397)))-AA1397*(SIN(RADIANS(N1397)))</f>
        <v>-0.25818857491685071</v>
      </c>
      <c r="AG1398">
        <v>-0.35000203322171319</v>
      </c>
      <c r="AI1398" s="28">
        <f>(T1397*T1398)*(1-COS(RADIANS(M1397)))+T1399*(SIN(RADIANS(M1397)))</f>
        <v>0</v>
      </c>
      <c r="AJ1398" s="28">
        <f>(T1398^2)*(1-COS(RADIANS(M1397)))+(COS(RADIANS(M1397)))</f>
        <v>1</v>
      </c>
      <c r="AK1398" s="28">
        <f>(T1398*T1399)*(1-COS(RADIANS(M1397)))-T1397*(SIN(RADIANS(M1397)))</f>
        <v>0</v>
      </c>
      <c r="AM1398" s="61">
        <v>-0.90046501127088363</v>
      </c>
      <c r="AO1398" s="17">
        <v>0</v>
      </c>
      <c r="AP1398">
        <v>0</v>
      </c>
      <c r="AR1398" s="73">
        <f>(T1397*T1398)*(1-COS(RADIANS(O1397-45)))+T1399*(SIN(RADIANS(O1397-45)))</f>
        <v>-0.93295353482548893</v>
      </c>
      <c r="AS1398" s="73">
        <f>(T1398^2)*(1-COS(RADIANS(O1397-45)))+(COS(RADIANS(O1397-45)))</f>
        <v>-0.35999680812005153</v>
      </c>
      <c r="AT1398" s="73">
        <f>(T1398*T1399)*(1-COS(RADIANS(O1397-45)))-T1397*(SIN(RADIANS(O1397-45)))</f>
        <v>0</v>
      </c>
      <c r="AU1398" s="10"/>
      <c r="AV1398">
        <v>-0.93295353482548893</v>
      </c>
      <c r="AW1398" s="1">
        <v>-0.90046501127088363</v>
      </c>
      <c r="BY1398" t="s">
        <v>9</v>
      </c>
      <c r="BZ1398" s="5">
        <f t="shared" si="2103"/>
        <v>0.3492962422733713</v>
      </c>
      <c r="CA1398" s="6">
        <f t="shared" si="2103"/>
        <v>-0.34518112468713447</v>
      </c>
      <c r="CB1398" s="7">
        <f>CY1397</f>
        <v>-0.25002043121758216</v>
      </c>
      <c r="CC1398" s="8">
        <f>DU1397</f>
        <v>-0.96676487220374074</v>
      </c>
      <c r="CE1398" s="10"/>
      <c r="CH1398">
        <f>((SUMPRODUCT(CM1397:CM1399,CK1397:CK1399))*(SUMPRODUCT(CM1397:CM1399,CL1397:CL1399)))-((SUMPRODUCT(CN1397:CN1399,CK1397:CK1399))*(SUMPRODUCT(CN1397:CN1399,CL1397:CL1399)))</f>
        <v>-2.0448011549338674E-2</v>
      </c>
      <c r="CI1398" s="67"/>
      <c r="CJ1398" s="10" t="s">
        <v>9</v>
      </c>
      <c r="CK1398" s="5">
        <f t="shared" si="2104"/>
        <v>0.3492962422733713</v>
      </c>
      <c r="CL1398" s="6">
        <f t="shared" si="2104"/>
        <v>-0.34518112468713447</v>
      </c>
      <c r="CM1398" s="7">
        <f>FA1397</f>
        <v>-0.2331099784159186</v>
      </c>
      <c r="CN1398" s="8">
        <f>FW1397</f>
        <v>-0.97098108741430755</v>
      </c>
      <c r="CP1398">
        <f t="shared" si="2102"/>
        <v>-9.8670839279614439E-2</v>
      </c>
      <c r="CQ1398">
        <f t="shared" si="2102"/>
        <v>-0.32743703463395935</v>
      </c>
      <c r="CR1398">
        <f>CK1400</f>
        <v>0</v>
      </c>
      <c r="CS1398">
        <f>CN1400</f>
        <v>0</v>
      </c>
      <c r="CW1398" s="28"/>
      <c r="CY1398" s="61">
        <v>0.74950881879487252</v>
      </c>
      <c r="DA1398" s="17">
        <v>0</v>
      </c>
      <c r="DB1398">
        <v>1</v>
      </c>
      <c r="DD1398" s="73">
        <f>(DB1396*DB1398)*(1-COS(RADIANS(CW1396+45)))-DB1397*(SIN(RADIANS(CW1396+45)))</f>
        <v>0</v>
      </c>
      <c r="DE1398" s="73">
        <f>(DB1397*DB1398)*(1-COS(RADIANS(CW1396+45)))+DB1396*(SIN(RADIANS(CW1396+45)))</f>
        <v>0</v>
      </c>
      <c r="DF1398" s="73">
        <f>(DB1398^2)*(1-COS(RADIANS(CW1396+45)))+(COS(RADIANS(CW1396+45)))</f>
        <v>1</v>
      </c>
      <c r="DG1398" s="10"/>
      <c r="DH1398">
        <v>0</v>
      </c>
      <c r="DI1398" s="23">
        <f>SIN(RADIANS('[1]Biaxial Input'!$F$21))*SIN(RADIANS(0))</f>
        <v>0</v>
      </c>
      <c r="DK1398" s="30">
        <f>(DI1396*DI1398)*(1-COS(RADIANS(CV1396)))-DI1397*(SIN(RADIANS(CV1396)))</f>
        <v>-5.3436559083262246E-2</v>
      </c>
      <c r="DL1398" s="30">
        <f>(DI1397*DI1398)*(1-COS(RADIANS(CV1396)))+DI1396*(SIN(RADIANS(CV1396)))</f>
        <v>-0.76417839735679927</v>
      </c>
      <c r="DM1398" s="30">
        <f>(DI1398^2)*(1-COS(RADIANS(CV1396)))+(COS(RADIANS(CV1396)))</f>
        <v>0.64278760968653936</v>
      </c>
      <c r="DO1398">
        <v>0.74950881879487252</v>
      </c>
      <c r="DQ1398" s="28">
        <f>(DB1396*DB1398)*(1-COS(RADIANS(CU1396)))-DB1397*(SIN(RADIANS(CU1396)))</f>
        <v>0</v>
      </c>
      <c r="DR1398" s="28">
        <f>(DB1397*DB1398)*(1-COS(RADIANS(CU1396)))+DB1396*(SIN(RADIANS(CU1396)))</f>
        <v>0</v>
      </c>
      <c r="DS1398" s="28">
        <f>(DB1398^2)*(1-COS(RADIANS(CU1396)))+(COS(RADIANS(CU1396)))</f>
        <v>1</v>
      </c>
      <c r="DU1398" s="61">
        <v>-0.15830546226261483</v>
      </c>
      <c r="DW1398" s="17">
        <v>0</v>
      </c>
      <c r="DX1398">
        <v>1</v>
      </c>
      <c r="DZ1398" s="73">
        <f>(DB1396*DB1396)*(1-COS(RADIANS(CW1396-45)))-DB1396*(SIN(RADIANS(CW1396-45)))</f>
        <v>0</v>
      </c>
      <c r="EA1398" s="73">
        <f>(DB1397*DB1398)*(1-COS(RADIANS(CW1396-45)))+DB1396*(SIN(RADIANS(CW1396-45)))</f>
        <v>0</v>
      </c>
      <c r="EB1398" s="73">
        <f>(DB1398^2)*(1-COS(RADIANS(CW1396-45)))+(COS(RADIANS(CW1396-45)))</f>
        <v>0.99999999999999989</v>
      </c>
      <c r="EC1398" s="10"/>
      <c r="ED1398">
        <v>0</v>
      </c>
      <c r="EE1398" s="1">
        <v>-0.15830546226261483</v>
      </c>
      <c r="EG1398">
        <f>CY1398+DU1398</f>
        <v>0.59120335653225764</v>
      </c>
      <c r="EH1398">
        <f>EG1398/(SQRT(EG1396^2+EG1397^2+EG1398^2))</f>
        <v>0.41804390246420753</v>
      </c>
      <c r="EJ1398">
        <f>Q1398+AM1398</f>
        <v>-1.2504670444925967</v>
      </c>
      <c r="EK1398">
        <f>EJ1398/(SQRT(EJ1396^2+EJ1397^2+EJ1398^2))</f>
        <v>-0.90829383379846673</v>
      </c>
      <c r="EM1398" s="23">
        <f>CY1396*DU1397-CY1397*DU1396</f>
        <v>-0.64278760968653925</v>
      </c>
      <c r="ER1398">
        <f t="shared" ref="ER1398:ES1400" si="2106">CK1397</f>
        <v>0.93180266183863136</v>
      </c>
      <c r="ES1398">
        <f t="shared" si="2106"/>
        <v>-0.87956522186239505</v>
      </c>
      <c r="ET1398" t="e">
        <f>#REF!</f>
        <v>#REF!</v>
      </c>
      <c r="EU1398" t="e">
        <f>#REF!</f>
        <v>#REF!</v>
      </c>
      <c r="EY1398" s="28"/>
      <c r="EZ1398" s="10"/>
      <c r="FA1398" s="61">
        <v>0.75215747624009166</v>
      </c>
      <c r="FB1398" s="13">
        <f>BW1399</f>
        <v>0</v>
      </c>
      <c r="FC1398" s="17">
        <v>0</v>
      </c>
      <c r="FD1398">
        <v>1</v>
      </c>
      <c r="FF1398" s="73">
        <f>(FD1396*FD1398)*(1-COS(RADIANS(EY1396+45)))-FD1397*(SIN(RADIANS(EY1396+45)))</f>
        <v>0</v>
      </c>
      <c r="FG1398" s="73">
        <f>(FD1397*FD1398)*(1-COS(RADIANS(EY1396+45)))+FD1396*(SIN(RADIANS(EY1396+45)))</f>
        <v>0</v>
      </c>
      <c r="FH1398" s="73">
        <f>(FD1398^2)*(1-COS(RADIANS(EY1396+45)))+(COS(RADIANS(EY1396+45)))</f>
        <v>0.99999999999999989</v>
      </c>
      <c r="FI1398" s="10"/>
      <c r="FJ1398">
        <v>0</v>
      </c>
      <c r="FK1398" s="23">
        <f>SIN(RADIANS(176))*SIN(RADIANS(0))</f>
        <v>0</v>
      </c>
      <c r="FM1398" s="30">
        <f>(FK1396*FK1398)*(1-COS(RADIANS(EX1396)))-FK1397*(SIN(RADIANS(EX1396)))</f>
        <v>-5.3436559083262246E-2</v>
      </c>
      <c r="FN1398" s="30">
        <f>(FK1397*FK1398)*(1-COS(RADIANS(EX1396)))+FK1396*(SIN(RADIANS(EX1396)))</f>
        <v>-0.76417839735679927</v>
      </c>
      <c r="FO1398" s="30">
        <f>(FK1398^2)*(1-COS(RADIANS(EX1396)))+(COS(RADIANS(EX1396)))</f>
        <v>0.64278760968653936</v>
      </c>
      <c r="FQ1398">
        <v>0.75215747624009166</v>
      </c>
      <c r="FS1398" s="28">
        <f>(FD1396*FD1398)*(1-COS(RADIANS(EW1396)))-FD1397*(SIN(RADIANS(EW1396)))</f>
        <v>0</v>
      </c>
      <c r="FT1398" s="28">
        <f>(FD1397*FD1398)*(1-COS(RADIANS(EW1396)))+FD1396*(SIN(RADIANS(EW1396)))</f>
        <v>0</v>
      </c>
      <c r="FU1398" s="28">
        <f>(FD1398^2)*(1-COS(RADIANS(EW1396)))+(COS(RADIANS(EW1396)))</f>
        <v>1</v>
      </c>
      <c r="FW1398" s="61">
        <v>-0.14520061904000592</v>
      </c>
      <c r="FX1398" s="13">
        <f>BX1399</f>
        <v>0</v>
      </c>
      <c r="FY1398" s="17">
        <v>0</v>
      </c>
      <c r="FZ1398">
        <v>1</v>
      </c>
      <c r="GB1398" s="73">
        <f>(FD1396*FD1396)*(1-COS(RADIANS(EY1396-45)))-FD1396*(SIN(RADIANS(EY1396-45)))</f>
        <v>0</v>
      </c>
      <c r="GC1398" s="73">
        <f>(FD1397*FD1398)*(1-COS(RADIANS(EY1396-45)))+FD1396*(SIN(RADIANS(EY1396-45)))</f>
        <v>0</v>
      </c>
      <c r="GD1398" s="73">
        <f>(FD1398^2)*(1-COS(RADIANS(EY1396-45)))+(COS(RADIANS(EY1396-45)))</f>
        <v>1</v>
      </c>
      <c r="GE1398" s="10"/>
      <c r="GF1398">
        <v>0</v>
      </c>
      <c r="GG1398" s="1">
        <v>-0.14520061904000592</v>
      </c>
      <c r="GI1398">
        <f>FA1398+FW1398</f>
        <v>0.60695685720008574</v>
      </c>
      <c r="GJ1398">
        <f>GI1398/(SQRT(GI1396^2+GI1397^2+GI1398^2))</f>
        <v>0.42918330961385548</v>
      </c>
      <c r="GL1398" t="e">
        <f>#REF!+DC1398</f>
        <v>#REF!</v>
      </c>
      <c r="GM1398" t="e">
        <f>GL1398/(SQRT(GL1396^2+GL1397^2+GL1398^2))</f>
        <v>#REF!</v>
      </c>
      <c r="GO1398" s="27">
        <f>FA1396*FW1397-FA1397*FW1396</f>
        <v>-0.64278760968653925</v>
      </c>
    </row>
    <row r="1399" spans="1:197" x14ac:dyDescent="0.2">
      <c r="D1399" t="s">
        <v>9</v>
      </c>
      <c r="E1399" s="5">
        <f t="shared" si="2105"/>
        <v>0.34929717323698622</v>
      </c>
      <c r="F1399" s="6">
        <f t="shared" si="2105"/>
        <v>-0.34518021343056071</v>
      </c>
      <c r="G1399" s="7">
        <f t="shared" ref="G1399:G1400" si="2107">Q1398</f>
        <v>-0.35000203322171319</v>
      </c>
      <c r="H1399" s="8">
        <f t="shared" ref="H1399:H1400" si="2108">AM1398</f>
        <v>-0.90046501127088363</v>
      </c>
      <c r="J1399" s="10"/>
      <c r="Q1399" s="61">
        <v>-7.610323619825958E-2</v>
      </c>
      <c r="S1399" s="17">
        <v>0</v>
      </c>
      <c r="T1399">
        <v>1</v>
      </c>
      <c r="V1399" s="73">
        <f>(T1397*T1399)*(1-COS(RADIANS(O1397+45)))-T1398*(SIN(RADIANS(O1397+45)))</f>
        <v>0</v>
      </c>
      <c r="W1399" s="73">
        <f>(T1398*T1399)*(1-COS(RADIANS(O1397+45)))+T1397*(SIN(RADIANS(O1397+45)))</f>
        <v>0</v>
      </c>
      <c r="X1399" s="73">
        <f>(T1399^2)*(1-COS(RADIANS(O1397+45)))+(COS(RADIANS(O1397+45)))</f>
        <v>1</v>
      </c>
      <c r="Y1399" s="10"/>
      <c r="Z1399">
        <v>0</v>
      </c>
      <c r="AA1399" s="23">
        <f>SIN(RADIANS('[1]Biaxial Input'!$F$21))*SIN(RADIANS(0))</f>
        <v>0</v>
      </c>
      <c r="AC1399" s="30">
        <f>(AA1397*AA1399)*(1-COS(RADIANS(N1397)))-AA1398*(SIN(RADIANS(N1397)))</f>
        <v>1.8054303924173627E-2</v>
      </c>
      <c r="AD1399" s="30">
        <f>(AA1398*AA1399)*(1-COS(RADIANS(N1397)))+AA1397*(SIN(RADIANS(N1397)))</f>
        <v>0.25818857491685071</v>
      </c>
      <c r="AE1399" s="30">
        <f>(AA1399^2)*(1-COS(RADIANS(N1397)))+(COS(RADIANS(N1397)))</f>
        <v>0.96592582628906831</v>
      </c>
      <c r="AG1399">
        <v>-7.610323619825958E-2</v>
      </c>
      <c r="AI1399" s="28">
        <f>(T1397*T1399)*(1-COS(RADIANS(M1397)))-T1398*(SIN(RADIANS(M1397)))</f>
        <v>0</v>
      </c>
      <c r="AJ1399" s="28">
        <f>(T1398*T1399)*(1-COS(RADIANS(M1397)))+T1397*(SIN(RADIANS(M1397)))</f>
        <v>0</v>
      </c>
      <c r="AK1399" s="28">
        <f>(T1399^2)*(1-COS(RADIANS(M1397)))+(COS(RADIANS(M1397)))</f>
        <v>1</v>
      </c>
      <c r="AM1399" s="61">
        <v>-0.24737743540576326</v>
      </c>
      <c r="AO1399" s="17">
        <v>0</v>
      </c>
      <c r="AP1399">
        <v>1</v>
      </c>
      <c r="AR1399" s="73">
        <f>(T1397*T1397)*(1-COS(RADIANS(O1397-45)))-T1397*(SIN(RADIANS(O1397-45)))</f>
        <v>0</v>
      </c>
      <c r="AS1399" s="73">
        <f>(T1398*T1399)*(1-COS(RADIANS(O1397-45)))+T1397*(SIN(RADIANS(O1397-45)))</f>
        <v>0</v>
      </c>
      <c r="AT1399" s="73">
        <f>(T1399^2)*(1-COS(RADIANS(O1397-45)))+(COS(RADIANS(O1397-45)))</f>
        <v>1</v>
      </c>
      <c r="AU1399" s="10"/>
      <c r="AV1399">
        <v>0</v>
      </c>
      <c r="AW1399" s="1">
        <v>-0.24737743540576326</v>
      </c>
      <c r="BY1399" t="s">
        <v>10</v>
      </c>
      <c r="BZ1399" s="5">
        <f t="shared" si="2103"/>
        <v>-9.8670839279614439E-2</v>
      </c>
      <c r="CA1399" s="6">
        <f t="shared" si="2103"/>
        <v>-0.32743703463395935</v>
      </c>
      <c r="CB1399" s="7">
        <f>CY1398</f>
        <v>0.74950881879487252</v>
      </c>
      <c r="CC1399" s="8">
        <f>DU1398</f>
        <v>-0.15830546226261483</v>
      </c>
      <c r="CE1399" s="10"/>
      <c r="CG1399" s="10" t="s">
        <v>160</v>
      </c>
      <c r="CH1399" s="10">
        <f>-CH1396*((EY1396-CW1396)/(CH1398-CE1397))</f>
        <v>209.07371265078723</v>
      </c>
      <c r="CI1399" s="67"/>
      <c r="CJ1399" s="10" t="s">
        <v>10</v>
      </c>
      <c r="CK1399" s="5">
        <f t="shared" si="2104"/>
        <v>-9.8670839279614439E-2</v>
      </c>
      <c r="CL1399" s="6">
        <f t="shared" si="2104"/>
        <v>-0.32743703463395935</v>
      </c>
      <c r="CM1399" s="7">
        <f>FA1398</f>
        <v>0.75215747624009166</v>
      </c>
      <c r="CN1399" s="8">
        <f>FW1398</f>
        <v>-0.14520061904000592</v>
      </c>
      <c r="CW1399" s="28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EE1399" s="1"/>
      <c r="EI1399" s="64">
        <f>(DEGREES(ACOS((EH1396*EK1396+EH1397*EK1397+EH1398*EK1398)/((SQRT(EH1396^2+EH1397^2+EH1398^2))*(SQRT(EK1396^2+EK1397^2+EK1398^2))))))</f>
        <v>137.70067491051361</v>
      </c>
      <c r="ER1399">
        <f t="shared" si="2106"/>
        <v>0.3492962422733713</v>
      </c>
      <c r="ES1399">
        <f t="shared" si="2106"/>
        <v>-0.34518112468713447</v>
      </c>
      <c r="ET1399" t="e">
        <f>#REF!</f>
        <v>#REF!</v>
      </c>
      <c r="EU1399" t="e">
        <f>#REF!</f>
        <v>#REF!</v>
      </c>
      <c r="EY1399" s="28"/>
      <c r="EZ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  <c r="FR1399" s="10"/>
      <c r="GG1399" s="1"/>
      <c r="GK1399" s="64" t="e">
        <f>(DEGREES(ACOS((GJ1396*GM1396+GJ1397*GM1397+GJ1398*GM1398)/((SQRT(GJ1396^2+GJ1397^2+GJ1398^2))*(SQRT(GM1396^2+GM1397^2+GM1398^2))))))</f>
        <v>#VALUE!</v>
      </c>
    </row>
    <row r="1400" spans="1:197" x14ac:dyDescent="0.2">
      <c r="D1400" t="s">
        <v>10</v>
      </c>
      <c r="E1400" s="5">
        <f t="shared" si="2105"/>
        <v>-9.8670615622576494E-2</v>
      </c>
      <c r="F1400" s="6">
        <f t="shared" si="2105"/>
        <v>-0.32743687210706163</v>
      </c>
      <c r="G1400" s="7">
        <f t="shared" si="2107"/>
        <v>-7.610323619825958E-2</v>
      </c>
      <c r="H1400" s="8">
        <f t="shared" si="2108"/>
        <v>-0.24737743540576326</v>
      </c>
      <c r="J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W1400" s="1"/>
      <c r="CS1400" s="15"/>
      <c r="CW1400" s="28"/>
      <c r="CY1400" s="82" t="s">
        <v>148</v>
      </c>
      <c r="CZ1400" s="13"/>
      <c r="DB1400" s="10"/>
      <c r="DC1400" s="10"/>
      <c r="DD1400" s="10"/>
      <c r="DE1400" s="10"/>
      <c r="DF1400" s="10"/>
      <c r="DG1400" s="10"/>
      <c r="DH1400" s="80"/>
      <c r="DI1400" s="23" t="s">
        <v>149</v>
      </c>
      <c r="DM1400" s="1"/>
      <c r="DO1400" s="80"/>
      <c r="DS1400" s="13"/>
      <c r="DT1400" s="81"/>
      <c r="DU1400" s="82" t="s">
        <v>150</v>
      </c>
      <c r="DW1400" s="13"/>
      <c r="DX1400" s="13"/>
      <c r="EA1400" s="1"/>
      <c r="EE1400" s="1"/>
      <c r="EI1400" s="13"/>
      <c r="ER1400">
        <f t="shared" si="2106"/>
        <v>-9.8670839279614439E-2</v>
      </c>
      <c r="ES1400">
        <f t="shared" si="2106"/>
        <v>-0.32743703463395935</v>
      </c>
      <c r="ET1400" t="e">
        <f>#REF!</f>
        <v>#REF!</v>
      </c>
      <c r="EU1400" t="e">
        <f>#REF!</f>
        <v>#REF!</v>
      </c>
      <c r="EY1400" s="28"/>
      <c r="EZ1400" s="10"/>
      <c r="FA1400" s="82" t="s">
        <v>148</v>
      </c>
      <c r="FB1400" s="13"/>
      <c r="FD1400" s="10"/>
      <c r="FE1400" s="10"/>
      <c r="FF1400" s="10"/>
      <c r="FG1400" s="10"/>
      <c r="FH1400" s="10"/>
      <c r="FI1400" s="10"/>
      <c r="FJ1400" s="80"/>
      <c r="FK1400" s="23" t="s">
        <v>149</v>
      </c>
      <c r="FO1400" s="1"/>
      <c r="FQ1400" s="80"/>
      <c r="FU1400" s="13"/>
      <c r="FV1400" s="81"/>
      <c r="FW1400" s="82" t="s">
        <v>150</v>
      </c>
      <c r="FY1400" s="13"/>
      <c r="FZ1400" s="13"/>
      <c r="GC1400" s="1"/>
      <c r="GG1400" s="1"/>
      <c r="GK1400" s="13"/>
    </row>
    <row r="1401" spans="1:197" x14ac:dyDescent="0.2">
      <c r="A1401" s="2" t="s">
        <v>3</v>
      </c>
      <c r="J1401" s="10"/>
      <c r="Q1401" s="82" t="s">
        <v>148</v>
      </c>
      <c r="R1401" s="13"/>
      <c r="T1401" s="10"/>
      <c r="U1401" s="10"/>
      <c r="V1401" s="10"/>
      <c r="W1401" s="10"/>
      <c r="X1401" s="10"/>
      <c r="Y1401" s="10"/>
      <c r="Z1401" s="80"/>
      <c r="AA1401" s="23" t="s">
        <v>149</v>
      </c>
      <c r="AE1401" s="1"/>
      <c r="AG1401" s="80"/>
      <c r="AK1401" s="13"/>
      <c r="AL1401" s="81"/>
      <c r="AM1401" s="82" t="s">
        <v>150</v>
      </c>
      <c r="AO1401" s="13"/>
      <c r="AP1401" s="13"/>
      <c r="AS1401" s="1"/>
      <c r="AW1401" s="1"/>
      <c r="BZ1401" s="5" t="s">
        <v>4</v>
      </c>
      <c r="CA1401" s="6" t="s">
        <v>5</v>
      </c>
      <c r="CB1401" s="7" t="s">
        <v>6</v>
      </c>
      <c r="CC1401" s="8" t="s">
        <v>1</v>
      </c>
      <c r="CD1401">
        <v>12</v>
      </c>
      <c r="CE1401" s="9" t="s">
        <v>7</v>
      </c>
      <c r="CG1401" s="90" t="s">
        <v>157</v>
      </c>
      <c r="CH1401" s="61">
        <f>CE1402-((CH1403-CE1402)/(EY1401-CW1401))*CW1401</f>
        <v>7.1346825574597235</v>
      </c>
      <c r="CI1401" s="10"/>
      <c r="CK1401" s="5" t="s">
        <v>4</v>
      </c>
      <c r="CL1401" s="6" t="s">
        <v>5</v>
      </c>
      <c r="CM1401" s="7" t="s">
        <v>6</v>
      </c>
      <c r="CN1401" s="8" t="s">
        <v>1</v>
      </c>
      <c r="CO1401" s="10"/>
      <c r="CP1401">
        <f t="shared" ref="CP1401:CQ1403" si="2109">BZ1402</f>
        <v>0.93180266183863136</v>
      </c>
      <c r="CQ1401">
        <f t="shared" si="2109"/>
        <v>-0.87956522186239505</v>
      </c>
      <c r="CR1401">
        <f>CI1405</f>
        <v>0</v>
      </c>
      <c r="CS1401">
        <f>CL1405</f>
        <v>0</v>
      </c>
      <c r="CU1401" s="17">
        <f>CU1305</f>
        <v>70</v>
      </c>
      <c r="CV1401" s="17">
        <f>CV1305</f>
        <v>-5</v>
      </c>
      <c r="CW1401" s="31">
        <f>CH1308</f>
        <v>221.55607767973757</v>
      </c>
      <c r="CY1401" s="61">
        <f t="array" ref="CY1401:CY1403">MMULT(DQ1401:DS1403,DO1401:DO1403)</f>
        <v>0.91397375425543204</v>
      </c>
      <c r="CZ1401" s="13"/>
      <c r="DA1401" s="17">
        <v>1</v>
      </c>
      <c r="DB1401">
        <v>0</v>
      </c>
      <c r="DD1401" s="73">
        <f>(DB1401^2)*(1-COS(RADIANS(CW1401+45)))+(COS(RADIANS(CW1401+45)))</f>
        <v>-6.0071595850015709E-2</v>
      </c>
      <c r="DE1401" s="73">
        <f>(DB1401*DB1402)*(1-COS(RADIANS(CW1401+45)))-DB1403*(SIN(RADIANS(CW1401+45)))</f>
        <v>0.99819407099623292</v>
      </c>
      <c r="DF1401" s="73">
        <f>(DB1401*DB1403)*(1-COS(RADIANS(CW1401+45)))+DB1402*(SIN(RADIANS(CW1401+45)))</f>
        <v>0</v>
      </c>
      <c r="DG1401" s="10"/>
      <c r="DH1401">
        <f t="array" ref="DH1401:DH1403">MMULT(DD1401:DF1403,DA1401:DA1403)</f>
        <v>-6.0071595850015709E-2</v>
      </c>
      <c r="DI1401" s="23">
        <f>COS(RADIANS('[1]Biaxial Input'!$F$21))</f>
        <v>-0.9975640502598242</v>
      </c>
      <c r="DK1401" s="30">
        <f>(DI1401^2)*(1-COS(RADIANS(CV1401)))+(COS(RADIANS(CV1401)))</f>
        <v>0.99998148353170568</v>
      </c>
      <c r="DL1401" s="30">
        <f>(DI1401*DI1402)*(1-COS(RADIANS(CV1401)))-DI1403*(SIN(RADIANS(CV1401)))</f>
        <v>-2.6479783333051429E-4</v>
      </c>
      <c r="DM1401" s="30">
        <f>(DI1401*DI1403)*(1-COS(RADIANS(CV1401)))+DI1402*(SIN(RADIANS(CV1401)))</f>
        <v>-6.0796772806267756E-3</v>
      </c>
      <c r="DO1401">
        <f t="array" ref="DO1401:DO1403">MMULT(DK1401:DM1403,DH1401:DH1403)</f>
        <v>-5.9806163908972594E-2</v>
      </c>
      <c r="DQ1401" s="28">
        <f>(DB1401^2)*(1-COS(RADIANS(CU1401)))+(COS(RADIANS(CU1401)))</f>
        <v>0.34202014332566882</v>
      </c>
      <c r="DR1401" s="28">
        <f>(DB1401*DB1402)*(1-COS(RADIANS(CU1401)))-DB1403*(SIN(RADIANS(CU1401)))</f>
        <v>-0.93969262078590832</v>
      </c>
      <c r="DS1401" s="28">
        <f>(DB1401*DB1403)*(1-COS(RADIANS(CU1401)))+DB1402*(SIN(RADIANS(CU1401)))</f>
        <v>0</v>
      </c>
      <c r="DU1401" s="61">
        <f t="array" ref="DU1401:DU1403">MMULT(DQ1401:DS1403,EE1401:EE1403)</f>
        <v>-0.39788505303109739</v>
      </c>
      <c r="DV1401" s="13"/>
      <c r="DW1401" s="17">
        <v>1</v>
      </c>
      <c r="DX1401">
        <v>0</v>
      </c>
      <c r="DZ1401" s="73">
        <f>(DB1401^2)*(1-COS(RADIANS(CW1401-45)))+(COS(RADIANS(CW1401-45)))</f>
        <v>-0.99819407099623292</v>
      </c>
      <c r="EA1401" s="73">
        <f>(DB1401*DB1402)*(1-COS(RADIANS(CW1401-45)))-DB1403*(SIN(RADIANS(CW1401-45)))</f>
        <v>-6.0071595850015203E-2</v>
      </c>
      <c r="EB1401" s="73">
        <f>(DB1401*DB1403)*(1-COS(RADIANS(CW1401-45)))+DB1402*(SIN(RADIANS(CW1401-45)))</f>
        <v>0</v>
      </c>
      <c r="EC1401" s="10"/>
      <c r="ED1401">
        <f t="array" ref="ED1401:ED1403">MMULT(DZ1401:EB1403,DA1401:DA1403)</f>
        <v>-0.99819407099623292</v>
      </c>
      <c r="EE1401" s="1">
        <f t="array" ref="EE1401:EE1403">MMULT(DK1401:DM1403,ED1401:ED1403)</f>
        <v>-0.9981914947957915</v>
      </c>
      <c r="EG1401">
        <f>CY1401+DU1401</f>
        <v>0.5160887012243347</v>
      </c>
      <c r="EH1401">
        <f>EG1401/(SQRT(EG1401^2+EG1402^2+EG1403^2))</f>
        <v>0.36492982032948507</v>
      </c>
      <c r="EJ1401">
        <f>Q1401+AM1401</f>
        <v>0</v>
      </c>
      <c r="EK1401">
        <f>EJ1401/(SQRT(EJ1401^2+EJ1402^2+EJ1403^2))</f>
        <v>0</v>
      </c>
      <c r="EM1401" s="23">
        <f>CY1402*DU1403-CY1403*DU1402</f>
        <v>-7.9620732894590179E-2</v>
      </c>
      <c r="EO1401" s="15">
        <v>12</v>
      </c>
      <c r="EP1401" s="9" t="s">
        <v>7</v>
      </c>
      <c r="EW1401" s="17">
        <f>CU1401</f>
        <v>70</v>
      </c>
      <c r="EX1401" s="17">
        <f>CV1401</f>
        <v>-5</v>
      </c>
      <c r="EY1401" s="31">
        <f>1+CW1401</f>
        <v>222.55607767973757</v>
      </c>
      <c r="EZ1401" s="10"/>
      <c r="FA1401" s="61">
        <f t="array" ref="FA1401:FA1403">MMULT(FS1401:FU1403,FQ1401:FQ1403)</f>
        <v>0.92077860328654615</v>
      </c>
      <c r="FB1401" s="13">
        <f>BW1402</f>
        <v>0</v>
      </c>
      <c r="FC1401" s="17">
        <v>1</v>
      </c>
      <c r="FD1401">
        <v>0</v>
      </c>
      <c r="FF1401" s="73">
        <f>(FD1401^2)*(1-COS(RADIANS(EY1401+45)))+(COS(RADIANS(EY1401+45)))</f>
        <v>-4.2641558024691752E-2</v>
      </c>
      <c r="FG1401" s="73">
        <f>(FD1401*FD1402)*(1-COS(RADIANS(EY1401+45)))-FD1403*(SIN(RADIANS(EY1401+45)))</f>
        <v>0.99909043511046924</v>
      </c>
      <c r="FH1401" s="73">
        <f>(FD1401*FD1403)*(1-COS(RADIANS(EY1401+45)))+FD1402*(SIN(RADIANS(EY1401+45)))</f>
        <v>0</v>
      </c>
      <c r="FI1401" s="10"/>
      <c r="FJ1401">
        <f t="array" ref="FJ1401:FJ1403">MMULT(FF1401:FH1403,FC1401:FC1403)</f>
        <v>-4.2641558024691752E-2</v>
      </c>
      <c r="FK1401" s="23">
        <f>COS(RADIANS(176))</f>
        <v>-0.9975640502598242</v>
      </c>
      <c r="FM1401" s="30">
        <f>(FK1401^2)*(1-COS(RADIANS(EX1401)))+(COS(RADIANS(EX1401)))</f>
        <v>0.99998148353170568</v>
      </c>
      <c r="FN1401" s="30">
        <f>(FK1401*FK1402)*(1-COS(RADIANS(EX1401)))-FK1403*(SIN(RADIANS(EX1401)))</f>
        <v>-2.6479783333051429E-4</v>
      </c>
      <c r="FO1401" s="30">
        <f>(FK1401*FK1403)*(1-COS(RADIANS(EX1401)))+FK1402*(SIN(RADIANS(EX1401)))</f>
        <v>-6.0796772806267756E-3</v>
      </c>
      <c r="FQ1401">
        <f t="array" ref="FQ1401:FQ1403">MMULT(FM1401:FO1403,FJ1401:FJ1403)</f>
        <v>-4.2376211471116074E-2</v>
      </c>
      <c r="FS1401" s="28">
        <f>(FD1401^2)*(1-COS(RADIANS(EW1401)))+(COS(RADIANS(EW1401)))</f>
        <v>0.34202014332566882</v>
      </c>
      <c r="FT1401" s="28">
        <f>(FD1401*FD1402)*(1-COS(RADIANS(EW1401)))-FD1403*(SIN(RADIANS(EW1401)))</f>
        <v>-0.93969262078590832</v>
      </c>
      <c r="FU1401" s="28">
        <f>(FD1401*FD1403)*(1-COS(RADIANS(EW1401)))+FD1402*(SIN(RADIANS(EW1401)))</f>
        <v>0</v>
      </c>
      <c r="FW1401" s="61">
        <f t="array" ref="FW1401:FW1403">MMULT(FS1401:FU1403,GG1401:GG1403)</f>
        <v>-0.38187341177804573</v>
      </c>
      <c r="FX1401" s="13">
        <f>BX1402</f>
        <v>0</v>
      </c>
      <c r="FY1401" s="17">
        <v>1</v>
      </c>
      <c r="FZ1401">
        <v>0</v>
      </c>
      <c r="GB1401" s="73">
        <f>(FD1401^2)*(1-COS(RADIANS(EY1401-45)))+(COS(RADIANS(EY1401-45)))</f>
        <v>-0.99909043511046935</v>
      </c>
      <c r="GC1401" s="73">
        <f>(FD1401*FD1402)*(1-COS(RADIANS(EY1401-45)))-FD1403*(SIN(RADIANS(EY1401-45)))</f>
        <v>-4.2641558024691245E-2</v>
      </c>
      <c r="GD1401" s="73">
        <f>(FD1401*FD1403)*(1-COS(RADIANS(EY1401-45)))+FD1402*(SIN(RADIANS(EY1401-45)))</f>
        <v>0</v>
      </c>
      <c r="GE1401" s="10"/>
      <c r="GF1401">
        <f t="array" ref="GF1401:GF1403">MMULT(GB1401:GD1403,FC1401:FC1403)</f>
        <v>-0.99909043511046935</v>
      </c>
      <c r="GG1401" s="1">
        <f t="array" ref="GG1401:GG1403">MMULT(FM1401:FO1403,GF1401:GF1403)</f>
        <v>-0.99908322687627926</v>
      </c>
      <c r="GI1401">
        <f>FA1401+FW1401</f>
        <v>0.53890519150850036</v>
      </c>
      <c r="GJ1401">
        <f>GI1401/(SQRT(GI1401^2+GI1402^2+GI1403^2))</f>
        <v>0.3810635153322956</v>
      </c>
      <c r="GL1401" t="e">
        <f>CH1402+DC1401</f>
        <v>#VALUE!</v>
      </c>
      <c r="GM1401" t="e">
        <f>GL1401/(SQRT(GL1401^2+GL1402^2+GL1403^2))</f>
        <v>#VALUE!</v>
      </c>
      <c r="GO1401" s="27">
        <f>FA1402*FW1403-FA1403*FW1402</f>
        <v>-7.9620732894590152E-2</v>
      </c>
    </row>
    <row r="1402" spans="1:197" x14ac:dyDescent="0.2">
      <c r="A1402" s="2">
        <f>DEGREES(ACOS(((C1420*C1423+C1421*C1424+C1422*C1425)/(((SQRT((C1420^2)+(C1421^2)+(C1422^2)))*(SQRT((C1423^2)+(C1424^2)+(C1425^2))))))))</f>
        <v>155.20898589382364</v>
      </c>
      <c r="E1402" s="5" t="s">
        <v>4</v>
      </c>
      <c r="F1402" s="6" t="s">
        <v>5</v>
      </c>
      <c r="G1402" s="7" t="s">
        <v>6</v>
      </c>
      <c r="H1402" s="8" t="s">
        <v>1</v>
      </c>
      <c r="I1402">
        <v>15</v>
      </c>
      <c r="J1402" s="9" t="s">
        <v>7</v>
      </c>
      <c r="K1402">
        <v>15</v>
      </c>
      <c r="L1402" s="10"/>
      <c r="M1402" s="17">
        <f>A1346</f>
        <v>10</v>
      </c>
      <c r="N1402" s="17">
        <f>B1346</f>
        <v>-20</v>
      </c>
      <c r="O1402" s="17">
        <f>C1346</f>
        <v>282.7</v>
      </c>
      <c r="Q1402" s="61">
        <f t="array" ref="Q1402:Q1404">MMULT(AI1402:AK1404,AG1402:AG1404)</f>
        <v>0.92222114327328986</v>
      </c>
      <c r="R1402" s="13"/>
      <c r="S1402" s="17">
        <v>1</v>
      </c>
      <c r="T1402">
        <v>0</v>
      </c>
      <c r="V1402" s="73">
        <f>(T1402^2)*(1-COS(RADIANS(O1402+45)))+(COS(RADIANS(O1402+45)))</f>
        <v>0.84526183322185577</v>
      </c>
      <c r="W1402" s="73">
        <f>(T1402*T1403)*(1-COS(RADIANS(O1402+45)))-T1404*(SIN(RADIANS(O1402+45)))</f>
        <v>0.5343523493898269</v>
      </c>
      <c r="X1402" s="73">
        <f>(T1402*T1404)*(1-COS(RADIANS(O1402+45)))+T1403*(SIN(RADIANS(O1402+45)))</f>
        <v>0</v>
      </c>
      <c r="Y1402" s="10"/>
      <c r="Z1402">
        <f t="array" ref="Z1402:Z1404">MMULT(V1402:X1404,S1402:S1404)</f>
        <v>0.84526183322185577</v>
      </c>
      <c r="AA1402" s="23">
        <f>COS(RADIANS('[1]Biaxial Input'!$F$21))</f>
        <v>-0.9975640502598242</v>
      </c>
      <c r="AC1402" s="30">
        <f>(AA1402^2)*(1-COS(RADIANS(N1402)))+(COS(RADIANS(N1402)))</f>
        <v>0.99970654636555623</v>
      </c>
      <c r="AD1402" s="30">
        <f>(AA1402*AA1403)*(1-COS(RADIANS(N1402)))-AA1404*(SIN(RADIANS(N1402)))</f>
        <v>-4.1965824879998722E-3</v>
      </c>
      <c r="AE1402" s="30">
        <f>(AA1402*AA1404)*(1-COS(RADIANS(N1402)))+AA1403*(SIN(RADIANS(N1402)))</f>
        <v>-2.3858119147859059E-2</v>
      </c>
      <c r="AG1402">
        <f t="array" ref="AG1402:AG1404">MMULT(AC1402:AE1404,Z1402:Z1404)</f>
        <v>0.84725624177671111</v>
      </c>
      <c r="AI1402" s="28">
        <f>(T1402^2)*(1-COS(RADIANS(M1402)))+(COS(RADIANS(M1402)))</f>
        <v>0.98480775301220802</v>
      </c>
      <c r="AJ1402" s="28">
        <f>(T1402*T1403)*(1-COS(RADIANS(M1402)))-T1404*(SIN(RADIANS(M1402)))</f>
        <v>-0.17364817766693033</v>
      </c>
      <c r="AK1402" s="28">
        <f>(T1402*T1404)*(1-COS(RADIANS(M1402)))+T1403*(SIN(RADIANS(M1402)))</f>
        <v>0</v>
      </c>
      <c r="AM1402" s="61">
        <f t="array" ref="AM1402:AM1404">MMULT(AI1402:AK1404,AW1402:AW1404)</f>
        <v>-0.38500654584023475</v>
      </c>
      <c r="AN1402" s="13"/>
      <c r="AO1402" s="17">
        <v>1</v>
      </c>
      <c r="AP1402">
        <v>0</v>
      </c>
      <c r="AR1402" s="73">
        <f>(T1402^2)*(1-COS(RADIANS(O1402-45)))+(COS(RADIANS(O1402-45)))</f>
        <v>-0.5343523493898269</v>
      </c>
      <c r="AS1402" s="73">
        <f>(T1402*T1403)*(1-COS(RADIANS(O1402-45)))-T1404*(SIN(RADIANS(O1402-45)))</f>
        <v>0.84526183322185577</v>
      </c>
      <c r="AT1402" s="73">
        <f>(T1402*T1404)*(1-COS(RADIANS(O1402-45)))+T1403*(SIN(RADIANS(O1402-45)))</f>
        <v>0</v>
      </c>
      <c r="AU1402" s="10"/>
      <c r="AV1402">
        <f t="array" ref="AV1402:AV1404">MMULT(AR1402:AT1404,S1402:S1404)</f>
        <v>-0.5343523493898269</v>
      </c>
      <c r="AW1402" s="1">
        <f t="array" ref="AW1402:AW1404">MMULT(AC1402:AE1404,AV1402:AV1404)</f>
        <v>-0.53064833074375128</v>
      </c>
      <c r="BY1402" t="s">
        <v>8</v>
      </c>
      <c r="BZ1402" s="5">
        <f t="shared" ref="BZ1402:CA1404" si="2110">BZ1397</f>
        <v>0.93180266183863136</v>
      </c>
      <c r="CA1402" s="6">
        <f t="shared" si="2110"/>
        <v>-0.87956522186239505</v>
      </c>
      <c r="CB1402" s="7">
        <f>CY1401</f>
        <v>0.91397375425543204</v>
      </c>
      <c r="CC1402" s="8">
        <f>DU1401</f>
        <v>-0.39788505303109739</v>
      </c>
      <c r="CE1402" s="9">
        <f>((SUMPRODUCT(CB1402:CB1404,BZ1402:BZ1404))*(SUMPRODUCT(CB1402:(CB1404),CA1402:CA1404)))-((SUMPRODUCT(CC1402:CC1404,BZ1402:BZ1404))*(SUMPRODUCT(CC1402:CC1404,CA1402:CA1404)))</f>
        <v>0</v>
      </c>
      <c r="CG1402">
        <v>1</v>
      </c>
      <c r="CH1402" t="s">
        <v>161</v>
      </c>
      <c r="CI1402" s="67"/>
      <c r="CJ1402" s="1" t="s">
        <v>8</v>
      </c>
      <c r="CK1402" s="5">
        <f t="shared" ref="CK1402:CL1404" si="2111">BZ1402</f>
        <v>0.93180266183863136</v>
      </c>
      <c r="CL1402" s="6">
        <f t="shared" si="2111"/>
        <v>-0.87956522186239505</v>
      </c>
      <c r="CM1402" s="7">
        <f>FA1401</f>
        <v>0.92077860328654615</v>
      </c>
      <c r="CN1402" s="8">
        <f>FW1401</f>
        <v>-0.38187341177804573</v>
      </c>
      <c r="CO1402" s="10"/>
      <c r="CP1402">
        <f t="shared" si="2109"/>
        <v>0.3492962422733713</v>
      </c>
      <c r="CQ1402">
        <f t="shared" si="2109"/>
        <v>-0.34518112468713447</v>
      </c>
      <c r="CR1402">
        <f>CJ1405</f>
        <v>0</v>
      </c>
      <c r="CS1402">
        <f>CM1405</f>
        <v>0</v>
      </c>
      <c r="CW1402" s="28"/>
      <c r="CY1402" s="61">
        <v>-0.39630363173848993</v>
      </c>
      <c r="DA1402" s="17">
        <v>0</v>
      </c>
      <c r="DB1402">
        <v>0</v>
      </c>
      <c r="DD1402" s="73">
        <f>(DB1401*DB1402)*(1-COS(RADIANS(CW1401+45)))+DB1403*(SIN(RADIANS(CW1401+45)))</f>
        <v>-0.99819407099623292</v>
      </c>
      <c r="DE1402" s="73">
        <f>(DB1402^2)*(1-COS(RADIANS(CW1401+45)))+(COS(RADIANS(CW1401+45)))</f>
        <v>-6.0071595850015709E-2</v>
      </c>
      <c r="DF1402" s="73">
        <f>(DB1402*DB1403)*(1-COS(RADIANS(CW1401+45)))-DB1401*(SIN(RADIANS(CW1401+45)))</f>
        <v>0</v>
      </c>
      <c r="DG1402" s="10"/>
      <c r="DH1402">
        <v>-0.99819407099623292</v>
      </c>
      <c r="DI1402" s="23">
        <f>SIN(RADIANS('[1]Biaxial Input'!$F$21))*(COS(RADIANS(0)))</f>
        <v>6.9756473744125524E-2</v>
      </c>
      <c r="DK1402" s="30">
        <f>(DI1401*DI1402)*(1-COS(RADIANS(CV1401)))+DI1403*(SIN(RADIANS(CV1401)))</f>
        <v>-2.6479783333051429E-4</v>
      </c>
      <c r="DL1402" s="30">
        <f>(DI1402^2)*(1-COS(RADIANS(CV1401)))+(COS(RADIANS(CV1401)))</f>
        <v>0.99621321456003986</v>
      </c>
      <c r="DM1402" s="30">
        <f>(DI1402*DI1403)*(1-COS(RADIANS(CV1401)))-DI1401*(SIN(RADIANS(CV1401)))</f>
        <v>-8.694343573875718E-2</v>
      </c>
      <c r="DO1402">
        <v>-0.99439821739350409</v>
      </c>
      <c r="DQ1402" s="28">
        <f>(DB1401*DB1402)*(1-COS(RADIANS(CU1401)))+DB1403*(SIN(RADIANS(CU1401)))</f>
        <v>0.93969262078590832</v>
      </c>
      <c r="DR1402" s="28">
        <f>(DB1402^2)*(1-COS(RADIANS(CU1401)))+(COS(RADIANS(CU1401)))</f>
        <v>0.34202014332566882</v>
      </c>
      <c r="DS1402" s="28">
        <f>(DB1402*DB1403)*(1-COS(RADIANS(CU1401)))-DB1401*(SIN(RADIANS(CU1401)))</f>
        <v>0</v>
      </c>
      <c r="DU1402" s="61">
        <v>-0.91743488547343754</v>
      </c>
      <c r="DW1402" s="17">
        <v>0</v>
      </c>
      <c r="DX1402">
        <v>0</v>
      </c>
      <c r="DZ1402" s="73">
        <f>(DB1401*DB1402)*(1-COS(RADIANS(CW1401-45)))+DB1403*(SIN(RADIANS(CW1401-45)))</f>
        <v>6.0071595850015203E-2</v>
      </c>
      <c r="EA1402" s="73">
        <f>(DB1402^2)*(1-COS(RADIANS(CW1401-45)))+(COS(RADIANS(CW1401-45)))</f>
        <v>-0.99819407099623292</v>
      </c>
      <c r="EB1402" s="73">
        <f>(DB1402*DB1403)*(1-COS(RADIANS(CW1401-45)))-DB1401*(SIN(RADIANS(CW1401-45)))</f>
        <v>0</v>
      </c>
      <c r="EC1402" s="10"/>
      <c r="ED1402">
        <v>6.0071595850015203E-2</v>
      </c>
      <c r="EE1402" s="1">
        <v>6.0108437232738364E-2</v>
      </c>
      <c r="EG1402">
        <f>CY1402+DU1402</f>
        <v>-1.3137385172119274</v>
      </c>
      <c r="EH1402">
        <f>EG1402/(SQRT(EG1401^2+EG1402^2+EG1403^2))</f>
        <v>-0.92895341422651356</v>
      </c>
      <c r="EJ1402">
        <f>Q1402+AM1402</f>
        <v>0.53721459743305511</v>
      </c>
      <c r="EK1402">
        <f>EJ1402/(SQRT(EJ1401^2+EJ1402^2+EJ1403^2))</f>
        <v>0.4020540768056321</v>
      </c>
      <c r="EM1402" s="23">
        <f>CY1403*DU1401-CY1401*DU1403</f>
        <v>3.5449434229960525E-2</v>
      </c>
      <c r="EP1402" s="9">
        <f>((SUMPRODUCT(CM1402:CM1404,BZ1402:BZ1404))*(SUMPRODUCT(CM1402:CM1404,CA1402:CA1404)))-((SUMPRODUCT(CN1402:CN1404,BZ1402:BZ1404))*(SUMPRODUCT(CN1402:CN1404,CA1402:CA1404)))</f>
        <v>-3.2202603657630224E-2</v>
      </c>
      <c r="EY1402" s="28"/>
      <c r="EZ1402" s="10"/>
      <c r="FA1402" s="61">
        <v>-0.38023182627481145</v>
      </c>
      <c r="FB1402" s="13">
        <f>BW1403</f>
        <v>0</v>
      </c>
      <c r="FC1402" s="17">
        <v>0</v>
      </c>
      <c r="FD1402">
        <v>0</v>
      </c>
      <c r="FF1402" s="73">
        <f>(FD1401*FD1402)*(1-COS(RADIANS(EY1401+45)))+FD1403*(SIN(RADIANS(EY1401+45)))</f>
        <v>-0.99909043511046924</v>
      </c>
      <c r="FG1402" s="73">
        <f>(FD1402^2)*(1-COS(RADIANS(EY1401+45)))+(COS(RADIANS(EY1401+45)))</f>
        <v>-4.2641558024691752E-2</v>
      </c>
      <c r="FH1402" s="73">
        <f>(FD1402*FD1403)*(1-COS(RADIANS(EY1401+45)))-FD1401*(SIN(RADIANS(EY1401+45)))</f>
        <v>0</v>
      </c>
      <c r="FI1402" s="10"/>
      <c r="FJ1402">
        <v>-0.99909043511046924</v>
      </c>
      <c r="FK1402" s="23">
        <f>SIN(RADIANS(176))*(COS(RADIANS(0)))</f>
        <v>6.9756473744125524E-2</v>
      </c>
      <c r="FM1402" s="30">
        <f>(FK1401*FK1402)*(1-COS(RADIANS(EX1401)))+FK1403*(SIN(RADIANS(EX1401)))</f>
        <v>-2.6479783333051429E-4</v>
      </c>
      <c r="FN1402" s="30">
        <f>(FK1402^2)*(1-COS(RADIANS(EX1401)))+(COS(RADIANS(EX1401)))</f>
        <v>0.99621321456003986</v>
      </c>
      <c r="FO1402" s="30">
        <f>(FK1402*FK1403)*(1-COS(RADIANS(EX1401)))-FK1401*(SIN(RADIANS(EX1401)))</f>
        <v>-8.694343573875718E-2</v>
      </c>
      <c r="FQ1402">
        <v>-0.99529580260541461</v>
      </c>
      <c r="FS1402" s="28">
        <f>(FD1401*FD1402)*(1-COS(RADIANS(EW1401)))+FD1403*(SIN(RADIANS(EW1401)))</f>
        <v>0.93969262078590832</v>
      </c>
      <c r="FT1402" s="28">
        <f>(FD1402^2)*(1-COS(RADIANS(EW1401)))+(COS(RADIANS(EW1401)))</f>
        <v>0.34202014332566882</v>
      </c>
      <c r="FU1402" s="28">
        <f>(FD1402*FD1403)*(1-COS(RADIANS(EW1401)))-FD1401*(SIN(RADIANS(EW1401)))</f>
        <v>0</v>
      </c>
      <c r="FW1402" s="61">
        <v>-0.92421160775035582</v>
      </c>
      <c r="FX1402" s="13">
        <f>BX1403</f>
        <v>0</v>
      </c>
      <c r="FY1402" s="17">
        <v>0</v>
      </c>
      <c r="FZ1402">
        <v>0</v>
      </c>
      <c r="GB1402" s="73">
        <f>(FD1401*FD1402)*(1-COS(RADIANS(EY1401-45)))+FD1403*(SIN(RADIANS(EY1401-45)))</f>
        <v>4.2641558024691245E-2</v>
      </c>
      <c r="GC1402" s="73">
        <f>(FD1402^2)*(1-COS(RADIANS(EY1401-45)))+(COS(RADIANS(EY1401-45)))</f>
        <v>-0.99909043511046935</v>
      </c>
      <c r="GD1402" s="73">
        <f>(FD1402*FD1403)*(1-COS(RADIANS(EY1401-45)))-FD1401*(SIN(RADIANS(EY1401-45)))</f>
        <v>0</v>
      </c>
      <c r="GE1402" s="10"/>
      <c r="GF1402">
        <v>4.2641558024691245E-2</v>
      </c>
      <c r="GG1402" s="1">
        <v>4.2744640576144625E-2</v>
      </c>
      <c r="GI1402">
        <f>FA1402+FW1402</f>
        <v>-1.3044434340251674</v>
      </c>
      <c r="GJ1402">
        <f>GI1402/(SQRT(GI1401^2+GI1402^2+GI1403^2))</f>
        <v>-0.92238079787346261</v>
      </c>
      <c r="GL1402">
        <f>CH1403+DC1402</f>
        <v>-3.2202603657630224E-2</v>
      </c>
      <c r="GM1402" t="e">
        <f>GL1402/(SQRT(GL1401^2+GL1402^2+GL1403^2))</f>
        <v>#VALUE!</v>
      </c>
      <c r="GO1402" s="27">
        <f>FA1403*FW1401-FA1401*FW1403</f>
        <v>3.5449434229960525E-2</v>
      </c>
    </row>
    <row r="1403" spans="1:197" x14ac:dyDescent="0.2">
      <c r="D1403" t="s">
        <v>8</v>
      </c>
      <c r="E1403" s="5">
        <f t="shared" ref="E1403:F1405" si="2112">E1398</f>
        <v>0.93180233653995126</v>
      </c>
      <c r="F1403" s="6">
        <f t="shared" si="2112"/>
        <v>-0.87956563998417769</v>
      </c>
      <c r="G1403" s="7">
        <f>Q1402</f>
        <v>0.92222114327328986</v>
      </c>
      <c r="H1403" s="8">
        <f>AM1402</f>
        <v>-0.38500654584023475</v>
      </c>
      <c r="J1403" s="9">
        <f>((SUMPRODUCT(G1403:G1405,E1403:E1405))*(SUMPRODUCT(G1403:(G1405),F1403:F1405)))-((SUMPRODUCT(H1403:H1405,E1403:E1405))*(SUMPRODUCT(H1403:H1405,F1403:F1405)))</f>
        <v>-1.1443614328405405E-2</v>
      </c>
      <c r="Q1403" s="61">
        <v>-0.35102176670993795</v>
      </c>
      <c r="S1403" s="17">
        <v>0</v>
      </c>
      <c r="T1403">
        <v>0</v>
      </c>
      <c r="V1403" s="73">
        <f>(T1402*T1403)*(1-COS(RADIANS(O1402+45)))+T1404*(SIN(RADIANS(O1402+45)))</f>
        <v>-0.5343523493898269</v>
      </c>
      <c r="W1403" s="73">
        <f>(T1403^2)*(1-COS(RADIANS(O1402+45)))+(COS(RADIANS(O1402+45)))</f>
        <v>0.84526183322185577</v>
      </c>
      <c r="X1403" s="73">
        <f>(T1403*T1404)*(1-COS(RADIANS(O1402+45)))-T1402*(SIN(RADIANS(O1402+45)))</f>
        <v>0</v>
      </c>
      <c r="Y1403" s="10"/>
      <c r="Z1403">
        <v>-0.5343523493898269</v>
      </c>
      <c r="AA1403" s="23">
        <f>SIN(RADIANS('[1]Biaxial Input'!$F$21))*(COS(RADIANS(0)))</f>
        <v>6.9756473744125524E-2</v>
      </c>
      <c r="AC1403" s="30">
        <f>(AA1402*AA1403)*(1-COS(RADIANS(N1402)))+AA1404*(SIN(RADIANS(N1402)))</f>
        <v>-4.1965824879998722E-3</v>
      </c>
      <c r="AD1403" s="30">
        <f>(AA1403^2)*(1-COS(RADIANS(N1402)))+(COS(RADIANS(N1402)))</f>
        <v>0.9399860744203522</v>
      </c>
      <c r="AE1403" s="30">
        <f>(AA1403*AA1404)*(1-COS(RADIANS(N1402)))-AA1402*(SIN(RADIANS(N1402)))</f>
        <v>-0.34118699944639969</v>
      </c>
      <c r="AG1403">
        <v>-0.50583097826730938</v>
      </c>
      <c r="AI1403" s="28">
        <f>(T1402*T1403)*(1-COS(RADIANS(M1402)))+T1404*(SIN(RADIANS(M1402)))</f>
        <v>0.17364817766693033</v>
      </c>
      <c r="AJ1403" s="28">
        <f>(T1403^2)*(1-COS(RADIANS(M1402)))+(COS(RADIANS(M1402)))</f>
        <v>0.98480775301220802</v>
      </c>
      <c r="AK1403" s="28">
        <f>(T1403*T1404)*(1-COS(RADIANS(M1402)))-T1402*(SIN(RADIANS(M1402)))</f>
        <v>0</v>
      </c>
      <c r="AM1403" s="61">
        <v>-0.8724013201590195</v>
      </c>
      <c r="AO1403" s="17">
        <v>0</v>
      </c>
      <c r="AP1403">
        <v>0</v>
      </c>
      <c r="AR1403" s="73">
        <f>(T1402*T1403)*(1-COS(RADIANS(O1402-45)))+T1404*(SIN(RADIANS(O1402-45)))</f>
        <v>-0.84526183322185577</v>
      </c>
      <c r="AS1403" s="73">
        <f>(T1403^2)*(1-COS(RADIANS(O1402-45)))+(COS(RADIANS(O1402-45)))</f>
        <v>-0.5343523493898269</v>
      </c>
      <c r="AT1403" s="73">
        <f>(T1403*T1404)*(1-COS(RADIANS(O1402-45)))-T1402*(SIN(RADIANS(O1402-45)))</f>
        <v>0</v>
      </c>
      <c r="AU1403" s="10"/>
      <c r="AV1403">
        <v>-0.84526183322185577</v>
      </c>
      <c r="AW1403" s="1">
        <v>-0.79229189875569173</v>
      </c>
      <c r="AX1403" s="10"/>
      <c r="AY1403" t="s">
        <v>12</v>
      </c>
      <c r="AZ1403" t="s">
        <v>13</v>
      </c>
      <c r="BA1403" t="s">
        <v>14</v>
      </c>
      <c r="BB1403" t="s">
        <v>15</v>
      </c>
      <c r="BC1403" t="s">
        <v>16</v>
      </c>
      <c r="BD1403" t="s">
        <v>17</v>
      </c>
      <c r="BE1403" s="10"/>
      <c r="BY1403" t="s">
        <v>9</v>
      </c>
      <c r="BZ1403" s="5">
        <f t="shared" si="2110"/>
        <v>0.3492962422733713</v>
      </c>
      <c r="CA1403" s="6">
        <f t="shared" si="2110"/>
        <v>-0.34518112468713447</v>
      </c>
      <c r="CB1403" s="7">
        <f>CY1402</f>
        <v>-0.39630363173848993</v>
      </c>
      <c r="CC1403" s="8">
        <f>DU1402</f>
        <v>-0.91743488547343754</v>
      </c>
      <c r="CE1403" s="10"/>
      <c r="CH1403">
        <f>((SUMPRODUCT(CM1402:CM1404,CK1402:CK1404))*(SUMPRODUCT(CM1402:CM1404,CL1402:CL1404)))-((SUMPRODUCT(CN1402:CN1404,CK1402:CK1404))*(SUMPRODUCT(CN1402:CN1404,CL1402:CL1404)))</f>
        <v>-3.2202603657630224E-2</v>
      </c>
      <c r="CI1403" s="67"/>
      <c r="CJ1403" s="10" t="s">
        <v>9</v>
      </c>
      <c r="CK1403" s="5">
        <f t="shared" si="2111"/>
        <v>0.3492962422733713</v>
      </c>
      <c r="CL1403" s="6">
        <f t="shared" si="2111"/>
        <v>-0.34518112468713447</v>
      </c>
      <c r="CM1403" s="7">
        <f>FA1402</f>
        <v>-0.38023182627481145</v>
      </c>
      <c r="CN1403" s="8">
        <f>FW1402</f>
        <v>-0.92421160775035582</v>
      </c>
      <c r="CP1403">
        <f t="shared" si="2109"/>
        <v>-9.8670839279614439E-2</v>
      </c>
      <c r="CQ1403">
        <f t="shared" si="2109"/>
        <v>-0.32743703463395935</v>
      </c>
      <c r="CR1403">
        <f>CK1405</f>
        <v>0</v>
      </c>
      <c r="CS1403">
        <f>CN1405</f>
        <v>0</v>
      </c>
      <c r="CW1403" s="28"/>
      <c r="CY1403" s="61">
        <v>-8.7151637982969737E-2</v>
      </c>
      <c r="DA1403" s="17">
        <v>0</v>
      </c>
      <c r="DB1403">
        <v>1</v>
      </c>
      <c r="DD1403" s="73">
        <f>(DB1401*DB1403)*(1-COS(RADIANS(CW1401+45)))-DB1402*(SIN(RADIANS(CW1401+45)))</f>
        <v>0</v>
      </c>
      <c r="DE1403" s="73">
        <f>(DB1402*DB1403)*(1-COS(RADIANS(CW1401+45)))+DB1401*(SIN(RADIANS(CW1401+45)))</f>
        <v>0</v>
      </c>
      <c r="DF1403" s="73">
        <f>(DB1403^2)*(1-COS(RADIANS(CW1401+45)))+(COS(RADIANS(CW1401+45)))</f>
        <v>1</v>
      </c>
      <c r="DG1403" s="10"/>
      <c r="DH1403">
        <v>0</v>
      </c>
      <c r="DI1403" s="23">
        <f>SIN(RADIANS('[1]Biaxial Input'!$F$21))*SIN(RADIANS(0))</f>
        <v>0</v>
      </c>
      <c r="DK1403" s="30">
        <f>(DI1401*DI1403)*(1-COS(RADIANS(CV1401)))-DI1402*(SIN(RADIANS(CV1401)))</f>
        <v>6.0796772806267756E-3</v>
      </c>
      <c r="DL1403" s="30">
        <f>(DI1402*DI1403)*(1-COS(RADIANS(CV1401)))+DI1401*(SIN(RADIANS(CV1401)))</f>
        <v>8.694343573875718E-2</v>
      </c>
      <c r="DM1403" s="30">
        <f>(DI1403^2)*(1-COS(RADIANS(CV1401)))+(COS(RADIANS(CV1401)))</f>
        <v>0.99619469809174555</v>
      </c>
      <c r="DO1403">
        <v>-8.7151637982969737E-2</v>
      </c>
      <c r="DQ1403" s="28">
        <f>(DB1401*DB1403)*(1-COS(RADIANS(CU1401)))-DB1402*(SIN(RADIANS(CU1401)))</f>
        <v>0</v>
      </c>
      <c r="DR1403" s="28">
        <f>(DB1402*DB1403)*(1-COS(RADIANS(CU1401)))+DB1401*(SIN(RADIANS(CU1401)))</f>
        <v>0</v>
      </c>
      <c r="DS1403" s="28">
        <f>(DB1403^2)*(1-COS(RADIANS(CU1401)))+(COS(RADIANS(CU1401)))</f>
        <v>1</v>
      </c>
      <c r="DU1403" s="61">
        <v>-8.4586688158175879E-4</v>
      </c>
      <c r="DW1403" s="17">
        <v>0</v>
      </c>
      <c r="DX1403">
        <v>1</v>
      </c>
      <c r="DZ1403" s="73">
        <f>(DB1401*DB1401)*(1-COS(RADIANS(CW1401-45)))-DB1401*(SIN(RADIANS(CW1401-45)))</f>
        <v>0</v>
      </c>
      <c r="EA1403" s="73">
        <f>(DB1402*DB1403)*(1-COS(RADIANS(CW1401-45)))+DB1401*(SIN(RADIANS(CW1401-45)))</f>
        <v>0</v>
      </c>
      <c r="EB1403" s="73">
        <f>(DB1403^2)*(1-COS(RADIANS(CW1401-45)))+(COS(RADIANS(CW1401-45)))</f>
        <v>1</v>
      </c>
      <c r="EC1403" s="10"/>
      <c r="ED1403">
        <v>0</v>
      </c>
      <c r="EE1403" s="1">
        <v>-8.4586688158175879E-4</v>
      </c>
      <c r="EG1403">
        <f>CY1403+DU1403</f>
        <v>-8.799750486455149E-2</v>
      </c>
      <c r="EH1403">
        <f>EG1403/(SQRT(EG1401^2+EG1402^2+EG1403^2))</f>
        <v>-6.2223632417220551E-2</v>
      </c>
      <c r="EJ1403">
        <f>Q1403+AM1403</f>
        <v>-1.2234230868689575</v>
      </c>
      <c r="EK1403">
        <f>EJ1403/(SQRT(EJ1401^2+EJ1402^2+EJ1403^2))</f>
        <v>-0.9156159234766349</v>
      </c>
      <c r="EM1403" s="23">
        <f>CY1401*DU1402-CY1402*DU1401</f>
        <v>-0.99619469809174555</v>
      </c>
      <c r="ER1403">
        <f t="shared" ref="ER1403:ES1405" si="2113">CK1402</f>
        <v>0.93180266183863136</v>
      </c>
      <c r="ES1403">
        <f t="shared" si="2113"/>
        <v>-0.87956522186239505</v>
      </c>
      <c r="ET1403" t="e">
        <f>#REF!</f>
        <v>#REF!</v>
      </c>
      <c r="EU1403" t="e">
        <f>#REF!</f>
        <v>#REF!</v>
      </c>
      <c r="EY1403" s="28"/>
      <c r="EZ1403" s="10"/>
      <c r="FA1403" s="61">
        <v>-8.7123601953767268E-2</v>
      </c>
      <c r="FB1403" s="13">
        <f>BW1404</f>
        <v>0</v>
      </c>
      <c r="FC1403" s="17">
        <v>0</v>
      </c>
      <c r="FD1403">
        <v>1</v>
      </c>
      <c r="FF1403" s="73">
        <f>(FD1401*FD1403)*(1-COS(RADIANS(EY1401+45)))-FD1402*(SIN(RADIANS(EY1401+45)))</f>
        <v>0</v>
      </c>
      <c r="FG1403" s="73">
        <f>(FD1402*FD1403)*(1-COS(RADIANS(EY1401+45)))+FD1401*(SIN(RADIANS(EY1401+45)))</f>
        <v>0</v>
      </c>
      <c r="FH1403" s="73">
        <f>(FD1403^2)*(1-COS(RADIANS(EY1401+45)))+(COS(RADIANS(EY1401+45)))</f>
        <v>1</v>
      </c>
      <c r="FI1403" s="10"/>
      <c r="FJ1403">
        <v>0</v>
      </c>
      <c r="FK1403" s="23">
        <f>SIN(RADIANS(176))*SIN(RADIANS(0))</f>
        <v>0</v>
      </c>
      <c r="FM1403" s="30">
        <f>(FK1401*FK1403)*(1-COS(RADIANS(EX1401)))-FK1402*(SIN(RADIANS(EX1401)))</f>
        <v>6.0796772806267756E-3</v>
      </c>
      <c r="FN1403" s="30">
        <f>(FK1402*FK1403)*(1-COS(RADIANS(EX1401)))+FK1401*(SIN(RADIANS(EX1401)))</f>
        <v>8.694343573875718E-2</v>
      </c>
      <c r="FO1403" s="30">
        <f>(FK1403^2)*(1-COS(RADIANS(EX1401)))+(COS(RADIANS(EX1401)))</f>
        <v>0.99619469809174555</v>
      </c>
      <c r="FQ1403">
        <v>-8.7123601953767268E-2</v>
      </c>
      <c r="FS1403" s="28">
        <f>(FD1401*FD1403)*(1-COS(RADIANS(EW1401)))-FD1402*(SIN(RADIANS(EW1401)))</f>
        <v>0</v>
      </c>
      <c r="FT1403" s="28">
        <f>(FD1402*FD1403)*(1-COS(RADIANS(EW1401)))+FD1401*(SIN(RADIANS(EW1401)))</f>
        <v>0</v>
      </c>
      <c r="FU1403" s="28">
        <f>(FD1403^2)*(1-COS(RADIANS(EW1401)))+(COS(RADIANS(EW1401)))</f>
        <v>1</v>
      </c>
      <c r="FW1403" s="61">
        <v>-2.3667438597124116E-3</v>
      </c>
      <c r="FX1403" s="13">
        <f>BX1404</f>
        <v>0</v>
      </c>
      <c r="FY1403" s="17">
        <v>0</v>
      </c>
      <c r="FZ1403">
        <v>1</v>
      </c>
      <c r="GB1403" s="73">
        <f>(FD1401*FD1401)*(1-COS(RADIANS(EY1401-45)))-FD1401*(SIN(RADIANS(EY1401-45)))</f>
        <v>0</v>
      </c>
      <c r="GC1403" s="73">
        <f>(FD1402*FD1403)*(1-COS(RADIANS(EY1401-45)))+FD1401*(SIN(RADIANS(EY1401-45)))</f>
        <v>0</v>
      </c>
      <c r="GD1403" s="73">
        <f>(FD1403^2)*(1-COS(RADIANS(EY1401-45)))+(COS(RADIANS(EY1401-45)))</f>
        <v>0.99999999999999989</v>
      </c>
      <c r="GE1403" s="10"/>
      <c r="GF1403">
        <v>0</v>
      </c>
      <c r="GG1403" s="1">
        <v>-2.3667438597124116E-3</v>
      </c>
      <c r="GI1403">
        <f>FA1403+FW1403</f>
        <v>-8.9490345813479685E-2</v>
      </c>
      <c r="GJ1403">
        <f>GI1403/(SQRT(GI1401^2+GI1402^2+GI1403^2))</f>
        <v>-6.3279230375440643E-2</v>
      </c>
      <c r="GL1403" t="e">
        <f>#REF!+DC1403</f>
        <v>#REF!</v>
      </c>
      <c r="GM1403" t="e">
        <f>GL1403/(SQRT(GL1401^2+GL1402^2+GL1403^2))</f>
        <v>#REF!</v>
      </c>
      <c r="GO1403" s="27">
        <f>FA1401*FW1402-FA1402*FW1401</f>
        <v>-0.99619469809174532</v>
      </c>
    </row>
    <row r="1404" spans="1:197" x14ac:dyDescent="0.2">
      <c r="D1404" t="s">
        <v>9</v>
      </c>
      <c r="E1404" s="5">
        <f t="shared" si="2112"/>
        <v>0.34929717323698622</v>
      </c>
      <c r="F1404" s="6">
        <f t="shared" si="2112"/>
        <v>-0.34518021343056071</v>
      </c>
      <c r="G1404" s="7">
        <f t="shared" ref="G1404:G1405" si="2114">Q1403</f>
        <v>-0.35102176670993795</v>
      </c>
      <c r="H1404" s="8">
        <f t="shared" ref="H1404:H1405" si="2115">AM1403</f>
        <v>-0.8724013201590195</v>
      </c>
      <c r="J1404" s="10"/>
      <c r="Q1404" s="61">
        <v>-0.16214771720730445</v>
      </c>
      <c r="S1404" s="17">
        <v>0</v>
      </c>
      <c r="T1404">
        <v>1</v>
      </c>
      <c r="V1404" s="73">
        <f>(T1402*T1404)*(1-COS(RADIANS(O1402+45)))-T1403*(SIN(RADIANS(O1402+45)))</f>
        <v>0</v>
      </c>
      <c r="W1404" s="73">
        <f>(T1403*T1404)*(1-COS(RADIANS(O1402+45)))+T1402*(SIN(RADIANS(O1402+45)))</f>
        <v>0</v>
      </c>
      <c r="X1404" s="73">
        <f>(T1404^2)*(1-COS(RADIANS(O1402+45)))+(COS(RADIANS(O1402+45)))</f>
        <v>1</v>
      </c>
      <c r="Y1404" s="10"/>
      <c r="Z1404">
        <v>0</v>
      </c>
      <c r="AA1404" s="23">
        <f>SIN(RADIANS('[1]Biaxial Input'!$F$21))*SIN(RADIANS(0))</f>
        <v>0</v>
      </c>
      <c r="AC1404" s="30">
        <f>(AA1402*AA1404)*(1-COS(RADIANS(N1402)))-AA1403*(SIN(RADIANS(N1402)))</f>
        <v>2.3858119147859059E-2</v>
      </c>
      <c r="AD1404" s="30">
        <f>(AA1403*AA1404)*(1-COS(RADIANS(N1402)))+AA1402*(SIN(RADIANS(N1402)))</f>
        <v>0.34118699944639969</v>
      </c>
      <c r="AE1404" s="30">
        <f>(AA1404^2)*(1-COS(RADIANS(N1402)))+(COS(RADIANS(N1402)))</f>
        <v>0.93969262078590843</v>
      </c>
      <c r="AG1404">
        <v>-0.16214771720730445</v>
      </c>
      <c r="AI1404" s="28">
        <f>(T1402*T1404)*(1-COS(RADIANS(M1402)))-T1403*(SIN(RADIANS(M1402)))</f>
        <v>0</v>
      </c>
      <c r="AJ1404" s="28">
        <f>(T1403*T1404)*(1-COS(RADIANS(M1402)))+T1402*(SIN(RADIANS(M1402)))</f>
        <v>0</v>
      </c>
      <c r="AK1404" s="28">
        <f>(T1404^2)*(1-COS(RADIANS(M1402)))+(COS(RADIANS(M1402)))</f>
        <v>1</v>
      </c>
      <c r="AM1404" s="61">
        <v>-0.30114099064220901</v>
      </c>
      <c r="AO1404" s="17">
        <v>0</v>
      </c>
      <c r="AP1404">
        <v>1</v>
      </c>
      <c r="AR1404" s="73">
        <f>(T1402*T1402)*(1-COS(RADIANS(O1402-45)))-T1402*(SIN(RADIANS(O1402-45)))</f>
        <v>0</v>
      </c>
      <c r="AS1404" s="73">
        <f>(T1403*T1404)*(1-COS(RADIANS(O1402-45)))+T1402*(SIN(RADIANS(O1402-45)))</f>
        <v>0</v>
      </c>
      <c r="AT1404" s="73">
        <f>(T1404^2)*(1-COS(RADIANS(O1402-45)))+(COS(RADIANS(O1402-45)))</f>
        <v>1</v>
      </c>
      <c r="AU1404" s="10"/>
      <c r="AV1404">
        <v>0</v>
      </c>
      <c r="AW1404" s="1">
        <v>-0.30114099064220901</v>
      </c>
      <c r="AX1404" s="10"/>
      <c r="AY1404" s="11">
        <f>(G1333^2)*F1333+G1333*G1334*F1334+G1333*G1335*F1335-((H1333^2)*F1333+H1333*H1334*F1334+H1333*H1335*F1335)</f>
        <v>-0.34434419438498598</v>
      </c>
      <c r="AZ1404" s="12">
        <f>G1333*G1334*F1333+(G1334^2)*F1334+G1334*G1335*F1335-(H1333*H1334*F1333+(H1334^2)*F1334+H1334*H1335*F1335)</f>
        <v>0.87989327226550529</v>
      </c>
      <c r="BA1404" s="12">
        <f>G1333*G1335*F1333+G1334*G1335*F1334+(G1335^2)*F1335-(H1333*H1335*F1333+H1334*H1335*F1334+(H1335^2)*F1335)</f>
        <v>0</v>
      </c>
      <c r="BB1404" s="12">
        <f>(G1333^2)*E1333+G1333*G1334*E1334+G1333*G1335*E1335-((H1333^2)*E1333+H1333*H1334*E1334+H1333*H1335*E1335)</f>
        <v>0.37681522726222155</v>
      </c>
      <c r="BC1404" s="12">
        <f>G1333*G1334*E1333+(G1334^2)*E1334+G1334*G1335*E1335-(H1333*H1334*E1333+(H1334^2)*E1334+H1334*H1335*E1335)</f>
        <v>-0.92101812909192071</v>
      </c>
      <c r="BD1404" s="24">
        <f>G1333*G1335*E1333+G1334*G1335*E1334+(G1335^2)*E1335-(H1333*H1335*E1333+H1334*H1335*E1334+(H1335^2)*E1335)</f>
        <v>0</v>
      </c>
      <c r="BE1404" s="10">
        <f>J1333</f>
        <v>-1.3516492149314496E-2</v>
      </c>
      <c r="BY1404" t="s">
        <v>10</v>
      </c>
      <c r="BZ1404" s="5">
        <f t="shared" si="2110"/>
        <v>-9.8670839279614439E-2</v>
      </c>
      <c r="CA1404" s="6">
        <f t="shared" si="2110"/>
        <v>-0.32743703463395935</v>
      </c>
      <c r="CB1404" s="7">
        <f>CY1403</f>
        <v>-8.7151637982969737E-2</v>
      </c>
      <c r="CC1404" s="8">
        <f>DU1403</f>
        <v>-8.4586688158175879E-4</v>
      </c>
      <c r="CE1404" s="10"/>
      <c r="CG1404" s="10" t="s">
        <v>160</v>
      </c>
      <c r="CH1404" s="10">
        <f>-CH1401*((EY1401-CW1401)/(CH1403-CE1402))</f>
        <v>221.55607767973757</v>
      </c>
      <c r="CI1404" s="67"/>
      <c r="CJ1404" s="10" t="s">
        <v>10</v>
      </c>
      <c r="CK1404" s="5">
        <f t="shared" si="2111"/>
        <v>-9.8670839279614439E-2</v>
      </c>
      <c r="CL1404" s="6">
        <f t="shared" si="2111"/>
        <v>-0.32743703463395935</v>
      </c>
      <c r="CM1404" s="7">
        <f>FA1403</f>
        <v>-8.7123601953767268E-2</v>
      </c>
      <c r="CN1404" s="8">
        <f>FW1403</f>
        <v>-2.3667438597124116E-3</v>
      </c>
      <c r="CW1404" s="28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EE1404" s="1"/>
      <c r="EI1404" s="64">
        <f>(DEGREES(ACOS((EH1401*EK1401+EH1402*EK1402+EH1403*EK1403)/((SQRT(EH1401^2+EH1402^2+EH1403^2))*(SQRT(EK1401^2+EK1402^2+EK1403^2))))))</f>
        <v>108.45239135771054</v>
      </c>
      <c r="ER1404">
        <f t="shared" si="2113"/>
        <v>0.3492962422733713</v>
      </c>
      <c r="ES1404">
        <f t="shared" si="2113"/>
        <v>-0.34518112468713447</v>
      </c>
      <c r="ET1404" t="e">
        <f>#REF!</f>
        <v>#REF!</v>
      </c>
      <c r="EU1404" t="e">
        <f>#REF!</f>
        <v>#REF!</v>
      </c>
      <c r="EY1404" s="28"/>
      <c r="EZ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  <c r="FR1404" s="10"/>
      <c r="GG1404" s="1"/>
      <c r="GK1404" s="64" t="e">
        <f>(DEGREES(ACOS((GJ1401*GM1401+GJ1402*GM1402+GJ1403*GM1403)/((SQRT(GJ1401^2+GJ1402^2+GJ1403^2))*(SQRT(GM1401^2+GM1402^2+GM1403^2))))))</f>
        <v>#VALUE!</v>
      </c>
    </row>
    <row r="1405" spans="1:197" x14ac:dyDescent="0.2">
      <c r="D1405" t="s">
        <v>10</v>
      </c>
      <c r="E1405" s="5">
        <f t="shared" si="2112"/>
        <v>-9.8670615622576494E-2</v>
      </c>
      <c r="F1405" s="6">
        <f t="shared" si="2112"/>
        <v>-0.32743687210706163</v>
      </c>
      <c r="G1405" s="7">
        <f t="shared" si="2114"/>
        <v>-0.16214771720730445</v>
      </c>
      <c r="H1405" s="8">
        <f t="shared" si="2115"/>
        <v>-0.30114099064220901</v>
      </c>
      <c r="J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W1405" s="1"/>
      <c r="AX1405" s="10"/>
      <c r="AY1405" s="11">
        <f>(G1338^2)*F1338+G1338*G1339*F1339+G1338*G1340*F1340-((H1338^2)*F1338+H1338*H1339*F1339+H1338*H1340*F1340)</f>
        <v>-0.2920931618966463</v>
      </c>
      <c r="AZ1405" s="12">
        <f>G1338*G1339*F1338+(G1339^2)*F1339+G1339*G1340*F1340-(H1338*H1339*F1338+(H1339^2)*F1339+H1339*H1340*F1340)</f>
        <v>0.88221680676491154</v>
      </c>
      <c r="BA1405" s="12">
        <f>G1338*G1340*F1338+G1339*G1340*F1339+(G1340^2)*F1340-(H1338*H1340*F1338+H1339*H1340*F1339+(H1340^2)*F1340)</f>
        <v>-7.5213337543286837E-2</v>
      </c>
      <c r="BB1405" s="12">
        <f>(G1338^2)*E1338+G1338*G1339*E1339+G1338*G1340*E1340-((H1338^2)*E1338+H1338*H1339*E1339+H1338*H1340*E1340)</f>
        <v>0.29345041415943296</v>
      </c>
      <c r="BC1405" s="12">
        <f>G1338*G1339*E1338+(G1339^2)*E1339+G1339*G1340*E1340-(H1338*H1339*E1338+(H1339^2)*E1339+H1339*H1340*E1340)</f>
        <v>-0.95048563888471804</v>
      </c>
      <c r="BD1405" s="24">
        <f>G1338*G1340*E1338+G1339*G1340*E1339+(G1340^2)*E1340-(H1338*H1340*E1338+H1339*H1340*E1339+(H1340^2)*E1340)</f>
        <v>8.116325393410502E-2</v>
      </c>
      <c r="BE1405" s="10">
        <f>J1338</f>
        <v>4.3404092360931679E-2</v>
      </c>
      <c r="CS1405" s="15"/>
      <c r="CW1405" s="28"/>
      <c r="CY1405" s="82" t="s">
        <v>148</v>
      </c>
      <c r="CZ1405" s="13"/>
      <c r="DB1405" s="10"/>
      <c r="DC1405" s="10"/>
      <c r="DD1405" s="10"/>
      <c r="DE1405" s="10"/>
      <c r="DF1405" s="10"/>
      <c r="DG1405" s="10"/>
      <c r="DH1405" s="80"/>
      <c r="DI1405" s="23" t="s">
        <v>149</v>
      </c>
      <c r="DM1405" s="1"/>
      <c r="DO1405" s="80"/>
      <c r="DS1405" s="13"/>
      <c r="DT1405" s="81"/>
      <c r="DU1405" s="82" t="s">
        <v>150</v>
      </c>
      <c r="DW1405" s="13"/>
      <c r="DX1405" s="13"/>
      <c r="EA1405" s="1"/>
      <c r="EE1405" s="1"/>
      <c r="ER1405">
        <f t="shared" si="2113"/>
        <v>-9.8670839279614439E-2</v>
      </c>
      <c r="ES1405">
        <f t="shared" si="2113"/>
        <v>-0.32743703463395935</v>
      </c>
      <c r="ET1405" t="e">
        <f>#REF!</f>
        <v>#REF!</v>
      </c>
      <c r="EU1405" t="e">
        <f>#REF!</f>
        <v>#REF!</v>
      </c>
      <c r="EY1405" s="28"/>
      <c r="EZ1405" s="10"/>
      <c r="FA1405" s="82" t="s">
        <v>148</v>
      </c>
      <c r="FB1405" s="13"/>
      <c r="FD1405" s="10"/>
      <c r="FE1405" s="10"/>
      <c r="FF1405" s="10"/>
      <c r="FG1405" s="10"/>
      <c r="FH1405" s="10"/>
      <c r="FI1405" s="10"/>
      <c r="FJ1405" s="80"/>
      <c r="FK1405" s="23" t="s">
        <v>149</v>
      </c>
      <c r="FO1405" s="1"/>
      <c r="FQ1405" s="80"/>
      <c r="FU1405" s="13"/>
      <c r="FV1405" s="81"/>
      <c r="FW1405" s="82" t="s">
        <v>150</v>
      </c>
      <c r="FY1405" s="13"/>
      <c r="FZ1405" s="13"/>
      <c r="GC1405" s="1"/>
      <c r="GG1405" s="1"/>
      <c r="GK1405" s="13"/>
    </row>
    <row r="1406" spans="1:197" x14ac:dyDescent="0.2">
      <c r="A1406" s="3" t="s">
        <v>19</v>
      </c>
      <c r="B1406" s="3" t="s">
        <v>18</v>
      </c>
      <c r="C1406" s="3" t="s">
        <v>20</v>
      </c>
      <c r="Q1406" s="82" t="s">
        <v>148</v>
      </c>
      <c r="R1406" s="13"/>
      <c r="T1406" s="10"/>
      <c r="U1406" s="10"/>
      <c r="V1406" s="10"/>
      <c r="W1406" s="10"/>
      <c r="X1406" s="10"/>
      <c r="Y1406" s="10"/>
      <c r="Z1406" s="80"/>
      <c r="AA1406" s="23" t="s">
        <v>149</v>
      </c>
      <c r="AE1406" s="1"/>
      <c r="AG1406" s="80"/>
      <c r="AK1406" s="13"/>
      <c r="AL1406" s="81"/>
      <c r="AM1406" s="82" t="s">
        <v>150</v>
      </c>
      <c r="AO1406" s="13"/>
      <c r="AP1406" s="13"/>
      <c r="AS1406" s="1"/>
      <c r="AW1406" s="1"/>
      <c r="AX1406" s="10"/>
      <c r="AY1406" s="11">
        <f>(G1343^2)*F1343+G1343*G1344*F1344+G1343*G1345*F1345-((H1343^2)*F1343+H1343*H1344*F1344+H1343*H1345*F1345)</f>
        <v>0.31462778174061484</v>
      </c>
      <c r="AZ1406" s="12">
        <f>G1343*G1344*F1343+(G1344^2)*F1344+G1344*G1345*F1345-(H1343*H1344*F1343+(H1344^2)*F1344+H1344*H1345*F1345)</f>
        <v>-0.92832626901092496</v>
      </c>
      <c r="BA1406" s="12">
        <f>G1343*G1345*F1343+G1344*G1345*F1344+(G1345^2)*F1345-(H1343*H1345*F1343+H1344*H1345*F1344+(H1345^2)*F1345)</f>
        <v>8.0400944518530582E-2</v>
      </c>
      <c r="BB1406" s="12">
        <f>(G1343^2)*E1343+G1343*G1344*E1344+G1343*G1345*E1345-((H1343^2)*E1343+H1343*H1344*E1344+H1343*H1345*E1345)</f>
        <v>-0.28911549384390717</v>
      </c>
      <c r="BC1406" s="12">
        <f>G1343*G1344*E1343+(G1344^2)*E1344+G1344*G1345*E1345-(H1343*H1344*E1343+(H1344^2)*E1344+H1344*H1345*E1345)</f>
        <v>0.92163766530067104</v>
      </c>
      <c r="BD1406" s="24">
        <f>G1343*G1345*E1343+G1344*G1345*E1344+(G1345^2)*E1345-(H1343*H1345*E1343+H1344*H1345*E1344+(H1345^2)*E1345)</f>
        <v>-7.5773327998049964E-2</v>
      </c>
      <c r="BE1406" s="10">
        <f>J1343</f>
        <v>-3.9024050133147581E-2</v>
      </c>
      <c r="BZ1406" s="5" t="s">
        <v>4</v>
      </c>
      <c r="CA1406" s="6" t="s">
        <v>5</v>
      </c>
      <c r="CB1406" s="7" t="s">
        <v>6</v>
      </c>
      <c r="CC1406" s="8" t="s">
        <v>1</v>
      </c>
      <c r="CD1406">
        <v>13</v>
      </c>
      <c r="CE1406" s="9" t="s">
        <v>7</v>
      </c>
      <c r="CG1406" s="90" t="s">
        <v>157</v>
      </c>
      <c r="CH1406" s="61">
        <f>CE1407-((CH1408-CE1407)/(EY1406-CW1406))*CW1406</f>
        <v>8.5952078341168097</v>
      </c>
      <c r="CI1406" s="10"/>
      <c r="CK1406" s="5" t="s">
        <v>4</v>
      </c>
      <c r="CL1406" s="6" t="s">
        <v>5</v>
      </c>
      <c r="CM1406" s="7" t="s">
        <v>6</v>
      </c>
      <c r="CN1406" s="8" t="s">
        <v>1</v>
      </c>
      <c r="CO1406" s="10"/>
      <c r="CP1406">
        <f t="shared" ref="CP1406:CQ1408" si="2116">BZ1407</f>
        <v>0.93180266183863136</v>
      </c>
      <c r="CQ1406">
        <f t="shared" si="2116"/>
        <v>-0.87956522186239505</v>
      </c>
      <c r="CR1406">
        <f>CI1410</f>
        <v>0</v>
      </c>
      <c r="CS1406">
        <f>CL1410</f>
        <v>0</v>
      </c>
      <c r="CU1406" s="17">
        <f>CU1310</f>
        <v>30</v>
      </c>
      <c r="CV1406" s="17">
        <f>CV1310</f>
        <v>-10</v>
      </c>
      <c r="CW1406" s="31">
        <f>CH1313</f>
        <v>262.29843135903252</v>
      </c>
      <c r="CY1406" s="61">
        <f t="array" ref="CY1406:CY1408">MMULT(DQ1406:DS1408,DO1406:DO1408)</f>
        <v>0.91752410247511307</v>
      </c>
      <c r="CZ1406" s="13"/>
      <c r="DA1406" s="17">
        <v>1</v>
      </c>
      <c r="DB1406">
        <v>0</v>
      </c>
      <c r="DD1406" s="73">
        <f>(DB1406^2)*(1-COS(RADIANS(CW1406+45)))+(COS(RADIANS(CW1406+45)))</f>
        <v>0.60596662160568548</v>
      </c>
      <c r="DE1406" s="73">
        <f>(DB1406*DB1407)*(1-COS(RADIANS(CW1406+45)))-DB1408*(SIN(RADIANS(CW1406+45)))</f>
        <v>0.79549007127668914</v>
      </c>
      <c r="DF1406" s="73">
        <f>(DB1406*DB1408)*(1-COS(RADIANS(CW1406+45)))+DB1407*(SIN(RADIANS(CW1406+45)))</f>
        <v>0</v>
      </c>
      <c r="DG1406" s="10"/>
      <c r="DH1406">
        <f t="array" ref="DH1406:DH1408">MMULT(DD1406:DF1408,DA1406:DA1408)</f>
        <v>0.60596662160568548</v>
      </c>
      <c r="DI1406" s="23">
        <f>COS(RADIANS('[1]Biaxial Input'!$F$21))</f>
        <v>-0.9975640502598242</v>
      </c>
      <c r="DK1406" s="30">
        <f>(DI1406^2)*(1-COS(RADIANS(CV1406)))+(COS(RADIANS(CV1406)))</f>
        <v>0.99992607504832687</v>
      </c>
      <c r="DL1406" s="30">
        <f>(DI1406*DI1407)*(1-COS(RADIANS(CV1406)))-DI1408*(SIN(RADIANS(CV1406)))</f>
        <v>-1.0571760619211149E-3</v>
      </c>
      <c r="DM1406" s="30">
        <f>(DI1406*DI1408)*(1-COS(RADIANS(CV1406)))+DI1407*(SIN(RADIANS(CV1406)))</f>
        <v>-1.2113084546138469E-2</v>
      </c>
      <c r="DO1406">
        <f t="array" ref="DO1406:DO1408">MMULT(DK1406:DM1408,DH1406:DH1408)</f>
        <v>0.60676279861331739</v>
      </c>
      <c r="DQ1406" s="28">
        <f>(DB1406^2)*(1-COS(RADIANS(CU1406)))+(COS(RADIANS(CU1406)))</f>
        <v>0.86602540378443871</v>
      </c>
      <c r="DR1406" s="28">
        <f>(DB1406*DB1407)*(1-COS(RADIANS(CU1406)))-DB1408*(SIN(RADIANS(CU1406)))</f>
        <v>-0.49999999999999994</v>
      </c>
      <c r="DS1406" s="28">
        <f>(DB1406*DB1408)*(1-COS(RADIANS(CU1406)))+DB1407*(SIN(RADIANS(CU1406)))</f>
        <v>0</v>
      </c>
      <c r="DU1406" s="61">
        <f t="array" ref="DU1406:DU1408">MMULT(DQ1406:DS1408,EE1406:EE1408)</f>
        <v>-0.39032666971231694</v>
      </c>
      <c r="DV1406" s="13"/>
      <c r="DW1406" s="17">
        <v>1</v>
      </c>
      <c r="DX1406">
        <v>0</v>
      </c>
      <c r="DZ1406" s="73">
        <f>(DB1406^2)*(1-COS(RADIANS(CW1406-45)))+(COS(RADIANS(CW1406-45)))</f>
        <v>-0.79549007127668914</v>
      </c>
      <c r="EA1406" s="73">
        <f>(DB1406*DB1407)*(1-COS(RADIANS(CW1406-45)))-DB1408*(SIN(RADIANS(CW1406-45)))</f>
        <v>0.6059666216056856</v>
      </c>
      <c r="EB1406" s="73">
        <f>(DB1406*DB1408)*(1-COS(RADIANS(CW1406-45)))+DB1407*(SIN(RADIANS(CW1406-45)))</f>
        <v>0</v>
      </c>
      <c r="EC1406" s="10"/>
      <c r="ED1406">
        <f t="array" ref="ED1406:ED1408">MMULT(DZ1406:EB1408,DA1406:DA1408)</f>
        <v>-0.79549007127668914</v>
      </c>
      <c r="EE1406" s="1">
        <f t="array" ref="EE1406:EE1408">MMULT(DK1406:DM1408,ED1406:ED1408)</f>
        <v>-0.79479065130492876</v>
      </c>
      <c r="EG1406">
        <f>CY1406+DU1406</f>
        <v>0.52719743276279618</v>
      </c>
      <c r="EH1406">
        <f>EG1406/(SQRT(EG1406^2+EG1407^2+EG1408^2))</f>
        <v>0.37278487973071217</v>
      </c>
      <c r="EJ1406">
        <f>Q1406+AM1406</f>
        <v>0</v>
      </c>
      <c r="EK1406">
        <f>EJ1406/(SQRT(EJ1406^2+EJ1407^2+EJ1408^2))</f>
        <v>0</v>
      </c>
      <c r="EM1406" s="23">
        <f>CY1407*DU1408-CY1408*DU1407</f>
        <v>-7.6122350781685652E-2</v>
      </c>
      <c r="EO1406" s="15">
        <v>13</v>
      </c>
      <c r="EP1406" s="9" t="s">
        <v>7</v>
      </c>
      <c r="EW1406" s="17">
        <f>CU1406</f>
        <v>30</v>
      </c>
      <c r="EX1406" s="17">
        <f>CV1406</f>
        <v>-10</v>
      </c>
      <c r="EY1406" s="31">
        <f>1+CW1406</f>
        <v>263.29843135903252</v>
      </c>
      <c r="EZ1406" s="10"/>
      <c r="FA1406" s="61">
        <f t="array" ref="FA1406:FA1408">MMULT(FS1406:FU1408,FQ1406:FQ1408)</f>
        <v>0.92419649879330901</v>
      </c>
      <c r="FB1406" s="13">
        <f>BW1407</f>
        <v>0</v>
      </c>
      <c r="FC1406" s="17">
        <v>1</v>
      </c>
      <c r="FD1406">
        <v>0</v>
      </c>
      <c r="FF1406" s="73">
        <f>(FD1406^2)*(1-COS(RADIANS(EY1406+45)))+(COS(RADIANS(EY1406+45)))</f>
        <v>0.61975754599489397</v>
      </c>
      <c r="FG1406" s="73">
        <f>(FD1406*FD1407)*(1-COS(RADIANS(EY1406+45)))-FD1408*(SIN(RADIANS(EY1406+45)))</f>
        <v>0.78479333851810118</v>
      </c>
      <c r="FH1406" s="73">
        <f>(FD1406*FD1408)*(1-COS(RADIANS(EY1406+45)))+FD1407*(SIN(RADIANS(EY1406+45)))</f>
        <v>0</v>
      </c>
      <c r="FI1406" s="10"/>
      <c r="FJ1406">
        <f t="array" ref="FJ1406:FJ1408">MMULT(FF1406:FH1408,FC1406:FC1408)</f>
        <v>0.61975754599489397</v>
      </c>
      <c r="FK1406" s="23">
        <f>COS(RADIANS(176))</f>
        <v>-0.9975640502598242</v>
      </c>
      <c r="FM1406" s="30">
        <f>(FK1406^2)*(1-COS(RADIANS(EX1406)))+(COS(RADIANS(EX1406)))</f>
        <v>0.99992607504832687</v>
      </c>
      <c r="FN1406" s="30">
        <f>(FK1406*FK1407)*(1-COS(RADIANS(EX1406)))-FK1408*(SIN(RADIANS(EX1406)))</f>
        <v>-1.0571760619211149E-3</v>
      </c>
      <c r="FO1406" s="30">
        <f>(FK1406*FK1408)*(1-COS(RADIANS(EX1406)))+FK1407*(SIN(RADIANS(EX1406)))</f>
        <v>-1.2113084546138469E-2</v>
      </c>
      <c r="FQ1406">
        <f t="array" ref="FQ1406:FQ1408">MMULT(FM1406:FO1408,FJ1406:FJ1408)</f>
        <v>0.62054139517929374</v>
      </c>
      <c r="FS1406" s="28">
        <f>(FD1406^2)*(1-COS(RADIANS(EW1406)))+(COS(RADIANS(EW1406)))</f>
        <v>0.86602540378443871</v>
      </c>
      <c r="FT1406" s="28">
        <f>(FD1406*FD1407)*(1-COS(RADIANS(EW1406)))-FD1408*(SIN(RADIANS(EW1406)))</f>
        <v>-0.49999999999999994</v>
      </c>
      <c r="FU1406" s="28">
        <f>(FD1406*FD1408)*(1-COS(RADIANS(EW1406)))+FD1407*(SIN(RADIANS(EW1406)))</f>
        <v>0</v>
      </c>
      <c r="FW1406" s="61">
        <f t="array" ref="FW1406:FW1408">MMULT(FS1406:FU1408,GG1406:GG1408)</f>
        <v>-0.37425421751753041</v>
      </c>
      <c r="FX1406" s="13">
        <f>BX1407</f>
        <v>0</v>
      </c>
      <c r="FY1406" s="17">
        <v>1</v>
      </c>
      <c r="FZ1406">
        <v>0</v>
      </c>
      <c r="GB1406" s="73">
        <f>(FD1406^2)*(1-COS(RADIANS(EY1406-45)))+(COS(RADIANS(EY1406-45)))</f>
        <v>-0.78479333851810085</v>
      </c>
      <c r="GC1406" s="73">
        <f>(FD1406*FD1407)*(1-COS(RADIANS(EY1406-45)))-FD1408*(SIN(RADIANS(EY1406-45)))</f>
        <v>0.61975754599489441</v>
      </c>
      <c r="GD1406" s="73">
        <f>(FD1406*FD1408)*(1-COS(RADIANS(EY1406-45)))+FD1407*(SIN(RADIANS(EY1406-45)))</f>
        <v>0</v>
      </c>
      <c r="GE1406" s="10"/>
      <c r="GF1406">
        <f t="array" ref="GF1406:GF1408">MMULT(GB1406:GD1408,FC1406:FC1408)</f>
        <v>-0.78479333851810085</v>
      </c>
      <c r="GG1406" s="1">
        <f t="array" ref="GG1406:GG1408">MMULT(FM1406:FO1408,GF1406:GF1408)</f>
        <v>-0.78408012986665665</v>
      </c>
      <c r="GI1406">
        <f>FA1406+FW1406</f>
        <v>0.5499422812757786</v>
      </c>
      <c r="GJ1406">
        <f>GI1406/(SQRT(GI1406^2+GI1407^2+GI1408^2))</f>
        <v>0.38886791635130269</v>
      </c>
      <c r="GL1406" t="e">
        <f>CH1407+DC1406</f>
        <v>#VALUE!</v>
      </c>
      <c r="GM1406" t="e">
        <f>GL1406/(SQRT(GL1406^2+GL1407^2+GL1408^2))</f>
        <v>#VALUE!</v>
      </c>
      <c r="GO1406" s="27">
        <f>FA1407*FW1408-FA1408*FW1407</f>
        <v>-7.6122350781685666E-2</v>
      </c>
    </row>
    <row r="1407" spans="1:197" x14ac:dyDescent="0.2">
      <c r="A1407" s="3">
        <f>C1420+C1423</f>
        <v>5.2004707687772544E-2</v>
      </c>
      <c r="B1407" s="3">
        <f>C1421*C1425-C1422*C1424</f>
        <v>-0.14711334483893526</v>
      </c>
      <c r="C1407" s="3">
        <f>A1408*B1409-A1409*B1408</f>
        <v>0.16471047760837945</v>
      </c>
      <c r="E1407" s="5" t="s">
        <v>4</v>
      </c>
      <c r="F1407" s="6" t="s">
        <v>5</v>
      </c>
      <c r="G1407" s="7" t="s">
        <v>6</v>
      </c>
      <c r="H1407" s="8" t="s">
        <v>1</v>
      </c>
      <c r="I1407">
        <v>16</v>
      </c>
      <c r="J1407" s="9" t="s">
        <v>7</v>
      </c>
      <c r="K1407">
        <v>16</v>
      </c>
      <c r="L1407" s="10"/>
      <c r="M1407" s="17">
        <f>A1347</f>
        <v>25</v>
      </c>
      <c r="N1407" s="17">
        <f>B1347</f>
        <v>-30</v>
      </c>
      <c r="O1407" s="17">
        <f>C1347</f>
        <v>270.8</v>
      </c>
      <c r="Q1407" s="61">
        <f t="array" ref="Q1407:Q1409">MMULT(AI1407:AK1409,AG1407:AG1409)</f>
        <v>0.91338652578000923</v>
      </c>
      <c r="R1407" s="13"/>
      <c r="S1407" s="17">
        <v>1</v>
      </c>
      <c r="T1407">
        <v>0</v>
      </c>
      <c r="V1407" s="73">
        <f>(T1407^2)*(1-COS(RADIANS(O1407+45)))+(COS(RADIANS(O1407+45)))</f>
        <v>0.71691060765048265</v>
      </c>
      <c r="W1407" s="73">
        <f>(T1407*T1408)*(1-COS(RADIANS(O1407+45)))-T1409*(SIN(RADIANS(O1407+45)))</f>
        <v>0.69716510285456468</v>
      </c>
      <c r="X1407" s="73">
        <f>(T1407*T1409)*(1-COS(RADIANS(O1407+45)))+T1408*(SIN(RADIANS(O1407+45)))</f>
        <v>0</v>
      </c>
      <c r="Y1407" s="10"/>
      <c r="Z1407">
        <f t="array" ref="Z1407:Z1409">MMULT(V1407:X1409,S1407:S1409)</f>
        <v>0.71691060765048265</v>
      </c>
      <c r="AA1407" s="23">
        <f>COS(RADIANS('[1]Biaxial Input'!$F$21))</f>
        <v>-0.9975640502598242</v>
      </c>
      <c r="AC1407" s="30">
        <f>(AA1407^2)*(1-COS(RADIANS(N1407)))+(COS(RADIANS(N1407)))</f>
        <v>0.99934808421962718</v>
      </c>
      <c r="AD1407" s="30">
        <f>(AA1407*AA1408)*(1-COS(RADIANS(N1407)))-AA1409*(SIN(RADIANS(N1407)))</f>
        <v>-9.3228300025961861E-3</v>
      </c>
      <c r="AE1407" s="30">
        <f>(AA1407*AA1409)*(1-COS(RADIANS(N1407)))+AA1408*(SIN(RADIANS(N1407)))</f>
        <v>-3.4878236872062755E-2</v>
      </c>
      <c r="AG1407">
        <f t="array" ref="AG1407:AG1409">MMULT(AC1407:AE1409,Z1407:Z1409)</f>
        <v>0.72294279404989426</v>
      </c>
      <c r="AI1407" s="28">
        <f>(T1407^2)*(1-COS(RADIANS(M1407)))+(COS(RADIANS(M1407)))</f>
        <v>0.90630778703664994</v>
      </c>
      <c r="AJ1407" s="28">
        <f>(T1407*T1408)*(1-COS(RADIANS(M1407)))-T1409*(SIN(RADIANS(M1407)))</f>
        <v>-0.42261826174069944</v>
      </c>
      <c r="AK1407" s="28">
        <f>(T1407*T1409)*(1-COS(RADIANS(M1407)))+T1408*(SIN(RADIANS(M1407)))</f>
        <v>0</v>
      </c>
      <c r="AM1407" s="61">
        <f t="array" ref="AM1407:AM1409">MMULT(AI1407:AK1409,AW1407:AW1409)</f>
        <v>-0.36553817544573719</v>
      </c>
      <c r="AN1407" s="13"/>
      <c r="AO1407" s="17">
        <v>1</v>
      </c>
      <c r="AP1407">
        <v>0</v>
      </c>
      <c r="AR1407" s="73">
        <f>(T1407^2)*(1-COS(RADIANS(O1407-45)))+(COS(RADIANS(O1407-45)))</f>
        <v>-0.69716510285456434</v>
      </c>
      <c r="AS1407" s="73">
        <f>(T1407*T1408)*(1-COS(RADIANS(O1407-45)))-T1409*(SIN(RADIANS(O1407-45)))</f>
        <v>0.71691060765048298</v>
      </c>
      <c r="AT1407" s="73">
        <f>(T1407*T1409)*(1-COS(RADIANS(O1407-45)))+T1408*(SIN(RADIANS(O1407-45)))</f>
        <v>0</v>
      </c>
      <c r="AU1407" s="10"/>
      <c r="AV1407">
        <f t="array" ref="AV1407:AV1409">MMULT(AR1407:AT1409,S1407:S1409)</f>
        <v>-0.69716510285456434</v>
      </c>
      <c r="AW1407" s="1">
        <f t="array" ref="AW1407:AW1409">MMULT(AC1407:AE1409,AV1407:AV1409)</f>
        <v>-0.6900269742003049</v>
      </c>
      <c r="AX1407" s="10"/>
      <c r="AY1407" s="11">
        <f>(G1348^2)*F1348+G1348*G1349*F1349+G1348*G1350*F1350-((H1348^2)*F1348+H1348*H1349*F1349+H1348*H1350*F1350)</f>
        <v>-0.35156160807707604</v>
      </c>
      <c r="AZ1407" s="12">
        <f>G1348*G1349*F1348+(G1349^2)*F1349+G1349*G1350*F1350-(H1348*H1349*F1348+(H1349^2)*F1349+H1349*H1350*F1350)</f>
        <v>0.92459365270063176</v>
      </c>
      <c r="BA1407" s="12">
        <f>G1348*G1350*F1348+G1349*G1350*F1349+(G1350^2)*F1350-(H1348*H1350*F1348+H1349*H1350*F1349+(H1350^2)*F1350)</f>
        <v>0.11277493835070794</v>
      </c>
      <c r="BB1407" s="12">
        <f>(G1348^2)*E1348+G1348*G1349*E1349+G1348*G1350*E1350-((H1348^2)*E1348+H1348*H1349*E1349+H1348*H1350*E1350)</f>
        <v>0.38842982448423607</v>
      </c>
      <c r="BC1407" s="12">
        <f>G1348*G1349*E1348+(G1349^2)*E1349+G1349*G1350*E1350-(H1348*H1349*E1348+(H1349^2)*E1349+H1349*H1350*E1350)</f>
        <v>-0.85616935526916271</v>
      </c>
      <c r="BD1407" s="24">
        <f>G1348*G1350*E1348+G1349*G1350*E1349+(G1350^2)*E1350-(H1348*H1350*E1348+H1349*H1350*E1349+(H1350^2)*E1350)</f>
        <v>-9.2723996002326822E-2</v>
      </c>
      <c r="BE1407" s="10">
        <f>J1348</f>
        <v>-1.5755551156634073E-2</v>
      </c>
      <c r="BY1407" t="s">
        <v>8</v>
      </c>
      <c r="BZ1407" s="5">
        <f t="shared" ref="BZ1407:CA1409" si="2117">BZ1402</f>
        <v>0.93180266183863136</v>
      </c>
      <c r="CA1407" s="6">
        <f t="shared" si="2117"/>
        <v>-0.87956522186239505</v>
      </c>
      <c r="CB1407" s="7">
        <f>CY1406</f>
        <v>0.91752410247511307</v>
      </c>
      <c r="CC1407" s="8">
        <f>DU1406</f>
        <v>-0.39032666971231694</v>
      </c>
      <c r="CE1407" s="9">
        <f>((SUMPRODUCT(CB1407:CB1409,BZ1407:BZ1409))*(SUMPRODUCT(CB1407:CB1409,CA1407:CA1409)))-((SUMPRODUCT(CC1407:CC1409,BZ1407:BZ1409))*(SUMPRODUCT(CC1407:CC1409,CA1407:CA1409)))</f>
        <v>0</v>
      </c>
      <c r="CG1407">
        <v>1</v>
      </c>
      <c r="CH1407" t="s">
        <v>161</v>
      </c>
      <c r="CI1407" s="67"/>
      <c r="CJ1407" s="1" t="s">
        <v>8</v>
      </c>
      <c r="CK1407" s="5">
        <f t="shared" ref="CK1407:CL1409" si="2118">BZ1407</f>
        <v>0.93180266183863136</v>
      </c>
      <c r="CL1407" s="6">
        <f t="shared" si="2118"/>
        <v>-0.87956522186239505</v>
      </c>
      <c r="CM1407" s="7">
        <f>FA1406</f>
        <v>0.92419649879330901</v>
      </c>
      <c r="CN1407" s="8">
        <f>FW1406</f>
        <v>-0.37425421751753041</v>
      </c>
      <c r="CO1407" s="10"/>
      <c r="CP1407">
        <f t="shared" si="2116"/>
        <v>0.3492962422733713</v>
      </c>
      <c r="CQ1407">
        <f t="shared" si="2116"/>
        <v>-0.34518112468713447</v>
      </c>
      <c r="CR1407">
        <f>CJ1410</f>
        <v>0</v>
      </c>
      <c r="CS1407">
        <f>CM1410</f>
        <v>0</v>
      </c>
      <c r="CW1407" s="28"/>
      <c r="CY1407" s="61">
        <v>-0.37567276542929429</v>
      </c>
      <c r="DA1407" s="17">
        <v>0</v>
      </c>
      <c r="DB1407">
        <v>0</v>
      </c>
      <c r="DD1407" s="73">
        <f>(DB1406*DB1407)*(1-COS(RADIANS(CW1406+45)))+DB1408*(SIN(RADIANS(CW1406+45)))</f>
        <v>-0.79549007127668914</v>
      </c>
      <c r="DE1407" s="73">
        <f>(DB1407^2)*(1-COS(RADIANS(CW1406+45)))+(COS(RADIANS(CW1406+45)))</f>
        <v>0.60596662160568548</v>
      </c>
      <c r="DF1407" s="73">
        <f>(DB1407*DB1408)*(1-COS(RADIANS(CW1406+45)))-DB1406*(SIN(RADIANS(CW1406+45)))</f>
        <v>0</v>
      </c>
      <c r="DG1407" s="10"/>
      <c r="DH1407">
        <v>-0.79549007127668914</v>
      </c>
      <c r="DI1407" s="23">
        <f>SIN(RADIANS('[1]Biaxial Input'!$F$21))*(COS(RADIANS(0)))</f>
        <v>6.9756473744125524E-2</v>
      </c>
      <c r="DK1407" s="30">
        <f>(DI1406*DI1407)*(1-COS(RADIANS(CV1406)))+DI1408*(SIN(RADIANS(CV1406)))</f>
        <v>-1.0571760619211149E-3</v>
      </c>
      <c r="DL1407" s="30">
        <f>(DI1407^2)*(1-COS(RADIANS(CV1406)))+(COS(RADIANS(CV1406)))</f>
        <v>0.98488167796388115</v>
      </c>
      <c r="DM1407" s="30">
        <f>(DI1407*DI1408)*(1-COS(RADIANS(CV1406)))-DI1406*(SIN(RADIANS(CV1406)))</f>
        <v>-0.17322517943366056</v>
      </c>
      <c r="DO1407">
        <v>-0.78410420960927774</v>
      </c>
      <c r="DQ1407" s="28">
        <f>(DB1406*DB1407)*(1-COS(RADIANS(CU1406)))+DB1408*(SIN(RADIANS(CU1406)))</f>
        <v>0.49999999999999994</v>
      </c>
      <c r="DR1407" s="28">
        <f>(DB1407^2)*(1-COS(RADIANS(CU1406)))+(COS(RADIANS(CU1406)))</f>
        <v>0.86602540378443871</v>
      </c>
      <c r="DS1407" s="28">
        <f>(DB1407*DB1408)*(1-COS(RADIANS(CU1406)))-DB1406*(SIN(RADIANS(CU1406)))</f>
        <v>0</v>
      </c>
      <c r="DU1407" s="61">
        <v>-0.91351567911896869</v>
      </c>
      <c r="DW1407" s="17">
        <v>0</v>
      </c>
      <c r="DX1407">
        <v>0</v>
      </c>
      <c r="DZ1407" s="73">
        <f>(DB1406*DB1407)*(1-COS(RADIANS(CW1406-45)))+DB1408*(SIN(RADIANS(CW1406-45)))</f>
        <v>-0.6059666216056856</v>
      </c>
      <c r="EA1407" s="73">
        <f>(DB1407^2)*(1-COS(RADIANS(CW1406-45)))+(COS(RADIANS(CW1406-45)))</f>
        <v>-0.79549007127668914</v>
      </c>
      <c r="EB1407" s="73">
        <f>(DB1407*DB1408)*(1-COS(RADIANS(CW1406-45)))-DB1406*(SIN(RADIANS(CW1406-45)))</f>
        <v>0</v>
      </c>
      <c r="EC1407" s="10"/>
      <c r="ED1407">
        <v>-0.6059666216056856</v>
      </c>
      <c r="EE1407" s="1">
        <v>-0.59596445001626219</v>
      </c>
      <c r="EG1407">
        <f>CY1407+DU1407</f>
        <v>-1.2891884445482629</v>
      </c>
      <c r="EH1407">
        <f>EG1407/(SQRT(EG1406^2+EG1407^2+EG1408^2))</f>
        <v>-0.9115938913674142</v>
      </c>
      <c r="EJ1407">
        <f>Q1407+AM1407</f>
        <v>0.54784835033427204</v>
      </c>
      <c r="EK1407">
        <f>EJ1407/(SQRT(EJ1406^2+EJ1407^2+EJ1408^2))</f>
        <v>0.44679520018305013</v>
      </c>
      <c r="EM1407" s="23">
        <f>CY1408*DU1406-CY1406*DU1408</f>
        <v>0.15607394823773696</v>
      </c>
      <c r="EP1407" s="9">
        <f>((SUMPRODUCT(CM1407:CM1409,BZ1407:BZ1409))*(SUMPRODUCT(CM1407:CM1409,CA1407:CA1409)))-((SUMPRODUCT(CN1407:CN1409,BZ1407:BZ1409))*(SUMPRODUCT(CN1407:CN1409,CA1407:CA1409)))</f>
        <v>-3.2768811424387589E-2</v>
      </c>
      <c r="EY1407" s="28"/>
      <c r="EZ1407" s="10"/>
      <c r="FA1407" s="61">
        <v>-0.35967250172869242</v>
      </c>
      <c r="FB1407" s="13">
        <f>BW1408</f>
        <v>0</v>
      </c>
      <c r="FC1407" s="17">
        <v>0</v>
      </c>
      <c r="FD1407">
        <v>0</v>
      </c>
      <c r="FF1407" s="73">
        <f>(FD1406*FD1407)*(1-COS(RADIANS(EY1406+45)))+FD1408*(SIN(RADIANS(EY1406+45)))</f>
        <v>-0.78479333851810118</v>
      </c>
      <c r="FG1407" s="73">
        <f>(FD1407^2)*(1-COS(RADIANS(EY1406+45)))+(COS(RADIANS(EY1406+45)))</f>
        <v>0.61975754599489397</v>
      </c>
      <c r="FH1407" s="73">
        <f>(FD1407*FD1408)*(1-COS(RADIANS(EY1406+45)))-FD1406*(SIN(RADIANS(EY1406+45)))</f>
        <v>0</v>
      </c>
      <c r="FI1407" s="10"/>
      <c r="FJ1407">
        <v>-0.78479333851810118</v>
      </c>
      <c r="FK1407" s="23">
        <f>SIN(RADIANS(176))*(COS(RADIANS(0)))</f>
        <v>6.9756473744125524E-2</v>
      </c>
      <c r="FM1407" s="30">
        <f>(FK1406*FK1407)*(1-COS(RADIANS(EX1406)))+FK1408*(SIN(RADIANS(EX1406)))</f>
        <v>-1.0571760619211149E-3</v>
      </c>
      <c r="FN1407" s="30">
        <f>(FK1407^2)*(1-COS(RADIANS(EX1406)))+(COS(RADIANS(EX1406)))</f>
        <v>0.98488167796388115</v>
      </c>
      <c r="FO1407" s="30">
        <f>(FK1407*FK1408)*(1-COS(RADIANS(EX1406)))-FK1406*(SIN(RADIANS(EX1406)))</f>
        <v>-0.17322517943366056</v>
      </c>
      <c r="FQ1407">
        <v>-0.77358377293640446</v>
      </c>
      <c r="FS1407" s="28">
        <f>(FD1406*FD1407)*(1-COS(RADIANS(EW1406)))+FD1408*(SIN(RADIANS(EW1406)))</f>
        <v>0.49999999999999994</v>
      </c>
      <c r="FT1407" s="28">
        <f>(FD1407^2)*(1-COS(RADIANS(EW1406)))+(COS(RADIANS(EW1406)))</f>
        <v>0.86602540378443871</v>
      </c>
      <c r="FU1407" s="28">
        <f>(FD1407*FD1408)*(1-COS(RADIANS(EW1406)))-FD1406*(SIN(RADIANS(EW1406)))</f>
        <v>0</v>
      </c>
      <c r="FW1407" s="61">
        <v>-0.91993294004601678</v>
      </c>
      <c r="FX1407" s="13">
        <f>BX1408</f>
        <v>0</v>
      </c>
      <c r="FY1407" s="17">
        <v>0</v>
      </c>
      <c r="FZ1407">
        <v>0</v>
      </c>
      <c r="GB1407" s="73">
        <f>(FD1406*FD1407)*(1-COS(RADIANS(EY1406-45)))+FD1408*(SIN(RADIANS(EY1406-45)))</f>
        <v>-0.61975754599489441</v>
      </c>
      <c r="GC1407" s="73">
        <f>(FD1407^2)*(1-COS(RADIANS(EY1406-45)))+(COS(RADIANS(EY1406-45)))</f>
        <v>-0.78479333851810085</v>
      </c>
      <c r="GD1407" s="73">
        <f>(FD1407*FD1408)*(1-COS(RADIANS(EY1406-45)))-FD1406*(SIN(RADIANS(EY1406-45)))</f>
        <v>0</v>
      </c>
      <c r="GE1407" s="10"/>
      <c r="GF1407">
        <v>-0.61975754599489441</v>
      </c>
      <c r="GG1407" s="1">
        <v>-0.60955818709919229</v>
      </c>
      <c r="GI1407">
        <f>FA1407+FW1407</f>
        <v>-1.2796054417747091</v>
      </c>
      <c r="GJ1407">
        <f>GI1407/(SQRT(GI1406^2+GI1407^2+GI1408^2))</f>
        <v>-0.90481768512210448</v>
      </c>
      <c r="GL1407">
        <f>CH1408+DC1407</f>
        <v>-3.2768811424387589E-2</v>
      </c>
      <c r="GM1407" t="e">
        <f>GL1407/(SQRT(GL1406^2+GL1407^2+GL1408^2))</f>
        <v>#VALUE!</v>
      </c>
      <c r="GO1407" s="27">
        <f>FA1408*FW1406-FA1406*FW1408</f>
        <v>0.15607394823773699</v>
      </c>
    </row>
    <row r="1408" spans="1:197" x14ac:dyDescent="0.2">
      <c r="A1408" s="3">
        <f>C1421+C1424</f>
        <v>4.0973030779078989E-3</v>
      </c>
      <c r="B1408" s="3">
        <f>C1422*C1423-C1420*C1425</f>
        <v>0.3884128462066872</v>
      </c>
      <c r="C1408" s="3">
        <f>A1409*B1407-A1407*B1409</f>
        <v>6.3149898544321584E-2</v>
      </c>
      <c r="D1408" t="s">
        <v>8</v>
      </c>
      <c r="E1408" s="5">
        <f t="shared" ref="E1408:F1410" si="2119">E1403</f>
        <v>0.93180233653995126</v>
      </c>
      <c r="F1408" s="6">
        <f t="shared" si="2119"/>
        <v>-0.87956563998417769</v>
      </c>
      <c r="G1408" s="7">
        <f>Q1407</f>
        <v>0.91338652578000923</v>
      </c>
      <c r="H1408" s="8">
        <f>AM1407</f>
        <v>-0.36553817544573719</v>
      </c>
      <c r="J1408" s="9">
        <f>((SUMPRODUCT(G1408:G1410,E1408:E1410))*(SUMPRODUCT(G1408:G1410,F1408:F1410)))-((SUMPRODUCT(H1408:H1410,E1408:E1410))*(SUMPRODUCT(H1408:H1410,F1408:F1410)))</f>
        <v>-4.4046585679949013E-2</v>
      </c>
      <c r="Q1408" s="61">
        <v>-0.24813534182586178</v>
      </c>
      <c r="S1408" s="17">
        <v>0</v>
      </c>
      <c r="T1408">
        <v>0</v>
      </c>
      <c r="V1408" s="73">
        <f>(T1407*T1408)*(1-COS(RADIANS(O1407+45)))+T1409*(SIN(RADIANS(O1407+45)))</f>
        <v>-0.69716510285456468</v>
      </c>
      <c r="W1408" s="73">
        <f>(T1408^2)*(1-COS(RADIANS(O1407+45)))+(COS(RADIANS(O1407+45)))</f>
        <v>0.71691060765048265</v>
      </c>
      <c r="X1408" s="73">
        <f>(T1408*T1409)*(1-COS(RADIANS(O1407+45)))-T1407*(SIN(RADIANS(O1407+45)))</f>
        <v>0</v>
      </c>
      <c r="Y1408" s="10"/>
      <c r="Z1408">
        <v>-0.69716510285456468</v>
      </c>
      <c r="AA1408" s="23">
        <f>SIN(RADIANS('[1]Biaxial Input'!$F$21))*(COS(RADIANS(0)))</f>
        <v>6.9756473744125524E-2</v>
      </c>
      <c r="AC1408" s="30">
        <f>(AA1407*AA1408)*(1-COS(RADIANS(N1407)))+AA1409*(SIN(RADIANS(N1407)))</f>
        <v>-9.3228300025961861E-3</v>
      </c>
      <c r="AD1408" s="30">
        <f>(AA1408^2)*(1-COS(RADIANS(N1407)))+(COS(RADIANS(N1407)))</f>
        <v>0.86667731956481153</v>
      </c>
      <c r="AE1408" s="30">
        <f>(AA1408*AA1409)*(1-COS(RADIANS(N1407)))-AA1407*(SIN(RADIANS(N1407)))</f>
        <v>-0.49878202512991204</v>
      </c>
      <c r="AG1408">
        <v>-0.61090081835830357</v>
      </c>
      <c r="AI1408" s="28">
        <f>(T1407*T1408)*(1-COS(RADIANS(M1407)))+T1409*(SIN(RADIANS(M1407)))</f>
        <v>0.42261826174069944</v>
      </c>
      <c r="AJ1408" s="28">
        <f>(T1408^2)*(1-COS(RADIANS(M1407)))+(COS(RADIANS(M1407)))</f>
        <v>0.90630778703664994</v>
      </c>
      <c r="AK1408" s="28">
        <f>(T1408*T1409)*(1-COS(RADIANS(M1407)))-T1407*(SIN(RADIANS(M1407)))</f>
        <v>0</v>
      </c>
      <c r="AM1408" s="61">
        <v>-0.84884377181686888</v>
      </c>
      <c r="AO1408" s="17">
        <v>0</v>
      </c>
      <c r="AP1408">
        <v>0</v>
      </c>
      <c r="AR1408" s="73">
        <f>(T1407*T1408)*(1-COS(RADIANS(O1407-45)))+T1409*(SIN(RADIANS(O1407-45)))</f>
        <v>-0.71691060765048298</v>
      </c>
      <c r="AS1408" s="73">
        <f>(T1408^2)*(1-COS(RADIANS(O1407-45)))+(COS(RADIANS(O1407-45)))</f>
        <v>-0.69716510285456434</v>
      </c>
      <c r="AT1408" s="73">
        <f>(T1408*T1409)*(1-COS(RADIANS(O1407-45)))-T1407*(SIN(RADIANS(O1407-45)))</f>
        <v>0</v>
      </c>
      <c r="AU1408" s="10"/>
      <c r="AV1408">
        <v>-0.71691060765048298</v>
      </c>
      <c r="AW1408" s="1">
        <v>-0.61483061206844525</v>
      </c>
      <c r="AX1408" s="10"/>
      <c r="AY1408" s="11">
        <f>(G1353^2)*F1353+G1353*G1354*F1354+G1353*G1355*F1355-((H1353^2)*F1353+H1353*H1354*F1354+H1353*H1355*F1355)</f>
        <v>-0.35522048276899132</v>
      </c>
      <c r="AZ1408" s="12">
        <f>G1353*G1354*F1353+(G1354^2)*F1354+G1354*G1355*F1355-(H1353*H1354*F1353+(H1354^2)*F1354+H1354*H1355*F1355)</f>
        <v>0.92214205720583786</v>
      </c>
      <c r="BA1408" s="12">
        <f>G1353*G1355*F1353+G1354*G1355*F1354+(G1355^2)*F1355-(H1353*H1355*F1353+H1354*H1355*F1354+(H1355^2)*F1355)</f>
        <v>-0.15238726213488835</v>
      </c>
      <c r="BB1408" s="12">
        <f>(G1353^2)*E1353+G1353*G1354*E1354+G1353*G1355*E1355-((H1353^2)*E1353+H1353*H1354*E1354+H1353*H1355*E1355)</f>
        <v>0.2843969839832225</v>
      </c>
      <c r="BC1408" s="12">
        <f>G1353*G1354*E1353+(G1354^2)*E1354+G1354*G1355*E1355-(H1353*H1354*E1353+(H1354^2)*E1354+H1354*H1355*E1355)</f>
        <v>-0.86116936835909474</v>
      </c>
      <c r="BD1408" s="24">
        <f>G1353*G1355*E1353+G1354*G1355*E1354+(G1355^2)*E1355-(H1353*H1355*E1353+H1354*H1355*E1354+(H1355^2)*E1355)</f>
        <v>0.1251243570640185</v>
      </c>
      <c r="BE1408" s="10">
        <f>J1353</f>
        <v>6.1424830418312371E-3</v>
      </c>
      <c r="BY1408" t="s">
        <v>9</v>
      </c>
      <c r="BZ1408" s="5">
        <f t="shared" si="2117"/>
        <v>0.3492962422733713</v>
      </c>
      <c r="CA1408" s="6">
        <f t="shared" si="2117"/>
        <v>-0.34518112468713447</v>
      </c>
      <c r="CB1408" s="7">
        <f>CY1407</f>
        <v>-0.37567276542929429</v>
      </c>
      <c r="CC1408" s="8">
        <f>DU1407</f>
        <v>-0.91351567911896869</v>
      </c>
      <c r="CE1408" s="10"/>
      <c r="CH1408">
        <f>((SUMPRODUCT(CM1407:CM1409,CK1407:CK1409))*(SUMPRODUCT(CM1407:CM1409,CL1407:CL1409)))-((SUMPRODUCT(CN1407:CN1409,CK1407:CK1409))*(SUMPRODUCT(CN1407:CN1409,CL1407:CL1409)))</f>
        <v>-3.2768811424387589E-2</v>
      </c>
      <c r="CI1408" s="67"/>
      <c r="CJ1408" s="10" t="s">
        <v>9</v>
      </c>
      <c r="CK1408" s="5">
        <f t="shared" si="2118"/>
        <v>0.3492962422733713</v>
      </c>
      <c r="CL1408" s="6">
        <f t="shared" si="2118"/>
        <v>-0.34518112468713447</v>
      </c>
      <c r="CM1408" s="7">
        <f>FA1407</f>
        <v>-0.35967250172869242</v>
      </c>
      <c r="CN1408" s="8">
        <f>FW1407</f>
        <v>-0.91993294004601678</v>
      </c>
      <c r="CP1408">
        <f t="shared" si="2116"/>
        <v>-9.8670839279614439E-2</v>
      </c>
      <c r="CQ1408">
        <f t="shared" si="2116"/>
        <v>-0.32743703463395935</v>
      </c>
      <c r="CR1408">
        <f>CK1410</f>
        <v>0</v>
      </c>
      <c r="CS1408">
        <f>CN1410</f>
        <v>0</v>
      </c>
      <c r="CW1408" s="28"/>
      <c r="CY1408" s="61">
        <v>-0.13045878541495234</v>
      </c>
      <c r="DA1408" s="17">
        <v>0</v>
      </c>
      <c r="DB1408">
        <v>1</v>
      </c>
      <c r="DD1408" s="73">
        <f>(DB1406*DB1408)*(1-COS(RADIANS(CW1406+45)))-DB1407*(SIN(RADIANS(CW1406+45)))</f>
        <v>0</v>
      </c>
      <c r="DE1408" s="73">
        <f>(DB1407*DB1408)*(1-COS(RADIANS(CW1406+45)))+DB1406*(SIN(RADIANS(CW1406+45)))</f>
        <v>0</v>
      </c>
      <c r="DF1408" s="73">
        <f>(DB1408^2)*(1-COS(RADIANS(CW1406+45)))+(COS(RADIANS(CW1406+45)))</f>
        <v>1</v>
      </c>
      <c r="DG1408" s="10"/>
      <c r="DH1408">
        <v>0</v>
      </c>
      <c r="DI1408" s="23">
        <f>SIN(RADIANS('[1]Biaxial Input'!$F$21))*SIN(RADIANS(0))</f>
        <v>0</v>
      </c>
      <c r="DK1408" s="30">
        <f>(DI1406*DI1408)*(1-COS(RADIANS(CV1406)))-DI1407*(SIN(RADIANS(CV1406)))</f>
        <v>1.2113084546138469E-2</v>
      </c>
      <c r="DL1408" s="30">
        <f>(DI1407*DI1408)*(1-COS(RADIANS(CV1406)))+DI1406*(SIN(RADIANS(CV1406)))</f>
        <v>0.17322517943366056</v>
      </c>
      <c r="DM1408" s="30">
        <f>(DI1408^2)*(1-COS(RADIANS(CV1406)))+(COS(RADIANS(CV1406)))</f>
        <v>0.98480775301220802</v>
      </c>
      <c r="DO1408">
        <v>-0.13045878541495234</v>
      </c>
      <c r="DQ1408" s="28">
        <f>(DB1406*DB1408)*(1-COS(RADIANS(CU1406)))-DB1407*(SIN(RADIANS(CU1406)))</f>
        <v>0</v>
      </c>
      <c r="DR1408" s="28">
        <f>(DB1407*DB1408)*(1-COS(RADIANS(CU1406)))+DB1406*(SIN(RADIANS(CU1406)))</f>
        <v>0</v>
      </c>
      <c r="DS1408" s="28">
        <f>(DB1408^2)*(1-COS(RADIANS(CU1406)))+(COS(RADIANS(CU1406)))</f>
        <v>1</v>
      </c>
      <c r="DU1408" s="61">
        <v>-0.11460451524744222</v>
      </c>
      <c r="DW1408" s="17">
        <v>0</v>
      </c>
      <c r="DX1408">
        <v>1</v>
      </c>
      <c r="DZ1408" s="73">
        <f>(DB1406*DB1406)*(1-COS(RADIANS(CW1406-45)))-DB1406*(SIN(RADIANS(CW1406-45)))</f>
        <v>0</v>
      </c>
      <c r="EA1408" s="73">
        <f>(DB1407*DB1408)*(1-COS(RADIANS(CW1406-45)))+DB1406*(SIN(RADIANS(CW1406-45)))</f>
        <v>0</v>
      </c>
      <c r="EB1408" s="73">
        <f>(DB1408^2)*(1-COS(RADIANS(CW1406-45)))+(COS(RADIANS(CW1406-45)))</f>
        <v>0.99999999999999989</v>
      </c>
      <c r="EC1408" s="10"/>
      <c r="ED1408">
        <v>0</v>
      </c>
      <c r="EE1408" s="1">
        <v>-0.11460451524744222</v>
      </c>
      <c r="EG1408">
        <f>CY1408+DU1408</f>
        <v>-0.24506330066239457</v>
      </c>
      <c r="EH1408">
        <f>EG1408/(SQRT(EG1406^2+EG1407^2+EG1408^2))</f>
        <v>-0.17328592171833695</v>
      </c>
      <c r="EJ1408">
        <f>Q1408+AM1408</f>
        <v>-1.0969791136427307</v>
      </c>
      <c r="EK1408">
        <f>EJ1408/(SQRT(EJ1406^2+EJ1407^2+EJ1408^2))</f>
        <v>-0.89463626636381555</v>
      </c>
      <c r="EM1408" s="23">
        <f>CY1406*DU1407-CY1407*DU1406</f>
        <v>-0.98480775301220802</v>
      </c>
      <c r="ER1408">
        <f t="shared" ref="ER1408:ES1410" si="2120">CK1407</f>
        <v>0.93180266183863136</v>
      </c>
      <c r="ES1408">
        <f t="shared" si="2120"/>
        <v>-0.87956522186239505</v>
      </c>
      <c r="ET1408" t="e">
        <f>#REF!</f>
        <v>#REF!</v>
      </c>
      <c r="EU1408" t="e">
        <f>#REF!</f>
        <v>#REF!</v>
      </c>
      <c r="EY1408" s="28"/>
      <c r="EZ1408" s="10"/>
      <c r="FA1408" s="61">
        <v>-0.12843879133039615</v>
      </c>
      <c r="FB1408" s="13">
        <f>BW1409</f>
        <v>0</v>
      </c>
      <c r="FC1408" s="17">
        <v>0</v>
      </c>
      <c r="FD1408">
        <v>1</v>
      </c>
      <c r="FF1408" s="73">
        <f>(FD1406*FD1408)*(1-COS(RADIANS(EY1406+45)))-FD1407*(SIN(RADIANS(EY1406+45)))</f>
        <v>0</v>
      </c>
      <c r="FG1408" s="73">
        <f>(FD1407*FD1408)*(1-COS(RADIANS(EY1406+45)))+FD1406*(SIN(RADIANS(EY1406+45)))</f>
        <v>0</v>
      </c>
      <c r="FH1408" s="73">
        <f>(FD1408^2)*(1-COS(RADIANS(EY1406+45)))+(COS(RADIANS(EY1406+45)))</f>
        <v>1</v>
      </c>
      <c r="FI1408" s="10"/>
      <c r="FJ1408">
        <v>0</v>
      </c>
      <c r="FK1408" s="23">
        <f>SIN(RADIANS(176))*SIN(RADIANS(0))</f>
        <v>0</v>
      </c>
      <c r="FM1408" s="30">
        <f>(FK1406*FK1408)*(1-COS(RADIANS(EX1406)))-FK1407*(SIN(RADIANS(EX1406)))</f>
        <v>1.2113084546138469E-2</v>
      </c>
      <c r="FN1408" s="30">
        <f>(FK1407*FK1408)*(1-COS(RADIANS(EX1406)))+FK1406*(SIN(RADIANS(EX1406)))</f>
        <v>0.17322517943366056</v>
      </c>
      <c r="FO1408" s="30">
        <f>(FK1408^2)*(1-COS(RADIANS(EX1406)))+(COS(RADIANS(EX1406)))</f>
        <v>0.98480775301220802</v>
      </c>
      <c r="FQ1408">
        <v>-0.12843879133039615</v>
      </c>
      <c r="FS1408" s="28">
        <f>(FD1406*FD1408)*(1-COS(RADIANS(EW1406)))-FD1407*(SIN(RADIANS(EW1406)))</f>
        <v>0</v>
      </c>
      <c r="FT1408" s="28">
        <f>(FD1407*FD1408)*(1-COS(RADIANS(EW1406)))+FD1406*(SIN(RADIANS(EW1406)))</f>
        <v>0</v>
      </c>
      <c r="FU1408" s="28">
        <f>(FD1408^2)*(1-COS(RADIANS(EW1406)))+(COS(RADIANS(EW1406)))</f>
        <v>1</v>
      </c>
      <c r="FW1408" s="61">
        <v>-0.11686388017104675</v>
      </c>
      <c r="FX1408" s="13">
        <f>BX1409</f>
        <v>0</v>
      </c>
      <c r="FY1408" s="17">
        <v>0</v>
      </c>
      <c r="FZ1408">
        <v>1</v>
      </c>
      <c r="GB1408" s="73">
        <f>(FD1406*FD1406)*(1-COS(RADIANS(EY1406-45)))-FD1406*(SIN(RADIANS(EY1406-45)))</f>
        <v>0</v>
      </c>
      <c r="GC1408" s="73">
        <f>(FD1407*FD1408)*(1-COS(RADIANS(EY1406-45)))+FD1406*(SIN(RADIANS(EY1406-45)))</f>
        <v>0</v>
      </c>
      <c r="GD1408" s="73">
        <f>(FD1408^2)*(1-COS(RADIANS(EY1406-45)))+(COS(RADIANS(EY1406-45)))</f>
        <v>0.99999999999999989</v>
      </c>
      <c r="GE1408" s="10"/>
      <c r="GF1408">
        <v>0</v>
      </c>
      <c r="GG1408" s="1">
        <v>-0.11686388017104675</v>
      </c>
      <c r="GI1408">
        <f>FA1408+FW1408</f>
        <v>-0.24530267150144291</v>
      </c>
      <c r="GJ1408">
        <f>GI1408/(SQRT(GI1406^2+GI1407^2+GI1408^2))</f>
        <v>-0.1734551824618463</v>
      </c>
      <c r="GL1408" t="e">
        <f>#REF!+DC1408</f>
        <v>#REF!</v>
      </c>
      <c r="GM1408" t="e">
        <f>GL1408/(SQRT(GL1406^2+GL1407^2+GL1408^2))</f>
        <v>#REF!</v>
      </c>
      <c r="GO1408" s="27">
        <f>FA1406*FW1407-FA1407*FW1406</f>
        <v>-0.98480775301220813</v>
      </c>
    </row>
    <row r="1409" spans="1:197" x14ac:dyDescent="0.2">
      <c r="A1409" s="3">
        <f>C1422+C1425</f>
        <v>-0.42421099690150688</v>
      </c>
      <c r="B1409" s="3">
        <f>C1420*C1424-C1421*C1423</f>
        <v>-1.4283319832145924E-2</v>
      </c>
      <c r="C1409" s="3">
        <f>A1407*B1408-A1408*B1407</f>
        <v>2.0802064489764415E-2</v>
      </c>
      <c r="D1409" t="s">
        <v>9</v>
      </c>
      <c r="E1409" s="5">
        <f t="shared" si="2119"/>
        <v>0.34929717323698622</v>
      </c>
      <c r="F1409" s="6">
        <f t="shared" si="2119"/>
        <v>-0.34518021343056071</v>
      </c>
      <c r="G1409" s="7">
        <f t="shared" ref="G1409:G1410" si="2121">Q1408</f>
        <v>-0.24813534182586178</v>
      </c>
      <c r="H1409" s="8">
        <f t="shared" ref="H1409:H1410" si="2122">AM1408</f>
        <v>-0.84884377181686888</v>
      </c>
      <c r="J1409" s="10"/>
      <c r="Q1409" s="61">
        <v>-0.3227288438619752</v>
      </c>
      <c r="S1409" s="17">
        <v>0</v>
      </c>
      <c r="T1409">
        <v>1</v>
      </c>
      <c r="V1409" s="73">
        <f>(T1407*T1409)*(1-COS(RADIANS(O1407+45)))-T1408*(SIN(RADIANS(O1407+45)))</f>
        <v>0</v>
      </c>
      <c r="W1409" s="73">
        <f>(T1408*T1409)*(1-COS(RADIANS(O1407+45)))+T1407*(SIN(RADIANS(O1407+45)))</f>
        <v>0</v>
      </c>
      <c r="X1409" s="73">
        <f>(T1409^2)*(1-COS(RADIANS(O1407+45)))+(COS(RADIANS(O1407+45)))</f>
        <v>1</v>
      </c>
      <c r="Y1409" s="10"/>
      <c r="Z1409">
        <v>0</v>
      </c>
      <c r="AA1409" s="23">
        <f>SIN(RADIANS('[1]Biaxial Input'!$F$21))*SIN(RADIANS(0))</f>
        <v>0</v>
      </c>
      <c r="AC1409" s="30">
        <f>(AA1407*AA1409)*(1-COS(RADIANS(N1407)))-AA1408*(SIN(RADIANS(N1407)))</f>
        <v>3.4878236872062755E-2</v>
      </c>
      <c r="AD1409" s="30">
        <f>(AA1408*AA1409)*(1-COS(RADIANS(N1407)))+AA1407*(SIN(RADIANS(N1407)))</f>
        <v>0.49878202512991204</v>
      </c>
      <c r="AE1409" s="30">
        <f>(AA1409^2)*(1-COS(RADIANS(N1407)))+(COS(RADIANS(N1407)))</f>
        <v>0.86602540378443871</v>
      </c>
      <c r="AG1409">
        <v>-0.3227288438619752</v>
      </c>
      <c r="AI1409" s="28">
        <f>(T1407*T1409)*(1-COS(RADIANS(M1407)))-T1408*(SIN(RADIANS(M1407)))</f>
        <v>0</v>
      </c>
      <c r="AJ1409" s="28">
        <f>(T1408*T1409)*(1-COS(RADIANS(M1407)))+T1407*(SIN(RADIANS(M1407)))</f>
        <v>0</v>
      </c>
      <c r="AK1409" s="28">
        <f>(T1409^2)*(1-COS(RADIANS(M1407)))+(COS(RADIANS(M1407)))</f>
        <v>1</v>
      </c>
      <c r="AM1409" s="61">
        <v>-0.38189801431732118</v>
      </c>
      <c r="AO1409" s="17">
        <v>0</v>
      </c>
      <c r="AP1409">
        <v>1</v>
      </c>
      <c r="AR1409" s="73">
        <f>(T1407*T1407)*(1-COS(RADIANS(O1407-45)))-T1407*(SIN(RADIANS(O1407-45)))</f>
        <v>0</v>
      </c>
      <c r="AS1409" s="73">
        <f>(T1408*T1409)*(1-COS(RADIANS(O1407-45)))+T1407*(SIN(RADIANS(O1407-45)))</f>
        <v>0</v>
      </c>
      <c r="AT1409" s="73">
        <f>(T1409^2)*(1-COS(RADIANS(O1407-45)))+(COS(RADIANS(O1407-45)))</f>
        <v>1</v>
      </c>
      <c r="AU1409" s="10"/>
      <c r="AV1409">
        <v>0</v>
      </c>
      <c r="AW1409" s="1">
        <v>-0.38189801431732118</v>
      </c>
      <c r="AX1409" s="10"/>
      <c r="AY1409" s="11">
        <f>(G1358^2)*F1358+G1358*G1359*F1359+G1358*G1360*F1360-((H1358^2)*F1358+H1358*H1359*F1359+H1358*H1360*F1360)</f>
        <v>-0.35763723082827564</v>
      </c>
      <c r="AZ1409" s="12">
        <f>G1358*G1359*F1358+(G1359^2)*F1359+G1359*G1360*F1360-(H1358*H1359*F1358+(H1359^2)*F1359+H1359*H1360*F1360)</f>
        <v>0.82763998049274778</v>
      </c>
      <c r="BA1409" s="12">
        <f>G1358*G1360*F1358+G1359*G1360*F1359+(G1360^2)*F1360-(H1358*H1360*F1358+H1359*H1360*F1359+(H1360^2)*F1360)</f>
        <v>-0.40067903182012021</v>
      </c>
      <c r="BB1409" s="12">
        <f>(G1358^2)*E1358+G1358*G1359*E1359+G1358*G1360*E1360-((H1358^2)*E1358+H1358*H1359*E1359+H1358*H1360*E1360)</f>
        <v>0.20962733252428334</v>
      </c>
      <c r="BC1409" s="12">
        <f>G1358*G1359*E1358+(G1359^2)*E1359+G1359*G1360*E1360-(H1358*H1359*E1358+(H1359^2)*E1359+H1359*H1360*E1360)</f>
        <v>-0.8730729748101862</v>
      </c>
      <c r="BD1409" s="24">
        <f>G1358*G1360*E1358+G1359*G1360*E1359+(G1360^2)*E1360-(H1358*H1360*E1358+H1359*H1360*E1359+(H1360^2)*E1360)</f>
        <v>0.37138814285539823</v>
      </c>
      <c r="BE1409" s="10">
        <f>J1358</f>
        <v>-4.6196549386847696E-3</v>
      </c>
      <c r="BY1409" t="s">
        <v>10</v>
      </c>
      <c r="BZ1409" s="5">
        <f t="shared" si="2117"/>
        <v>-9.8670839279614439E-2</v>
      </c>
      <c r="CA1409" s="6">
        <f t="shared" si="2117"/>
        <v>-0.32743703463395935</v>
      </c>
      <c r="CB1409" s="7">
        <f>CY1408</f>
        <v>-0.13045878541495234</v>
      </c>
      <c r="CC1409" s="8">
        <f>DU1408</f>
        <v>-0.11460451524744222</v>
      </c>
      <c r="CE1409" s="10"/>
      <c r="CG1409" s="10" t="s">
        <v>160</v>
      </c>
      <c r="CH1409" s="10">
        <f>-CH1406*((EY1406-CW1406)/(CH1408-CE1407))</f>
        <v>262.29843135903258</v>
      </c>
      <c r="CI1409" s="67"/>
      <c r="CJ1409" s="10" t="s">
        <v>10</v>
      </c>
      <c r="CK1409" s="5">
        <f t="shared" si="2118"/>
        <v>-9.8670839279614439E-2</v>
      </c>
      <c r="CL1409" s="6">
        <f t="shared" si="2118"/>
        <v>-0.32743703463395935</v>
      </c>
      <c r="CM1409" s="7">
        <f>FA1408</f>
        <v>-0.12843879133039615</v>
      </c>
      <c r="CN1409" s="8">
        <f>FW1408</f>
        <v>-0.11686388017104675</v>
      </c>
      <c r="CW1409" s="28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EE1409" s="1"/>
      <c r="EI1409" s="64">
        <f>(DEGREES(ACOS((EH1406*EK1406+EH1407*EK1407+EH1408*EK1408)/((SQRT(EH1406^2+EH1407^2+EH1408^2))*(SQRT(EK1406^2+EK1407^2+EK1408^2))))))</f>
        <v>104.61175580926439</v>
      </c>
      <c r="ER1409">
        <f t="shared" si="2120"/>
        <v>0.3492962422733713</v>
      </c>
      <c r="ES1409">
        <f t="shared" si="2120"/>
        <v>-0.34518112468713447</v>
      </c>
      <c r="ET1409" t="e">
        <f>#REF!</f>
        <v>#REF!</v>
      </c>
      <c r="EU1409" t="e">
        <f>#REF!</f>
        <v>#REF!</v>
      </c>
      <c r="EY1409" s="28"/>
      <c r="EZ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  <c r="FR1409" s="10"/>
      <c r="GG1409" s="1"/>
      <c r="GK1409" s="64" t="e">
        <f>(DEGREES(ACOS((GJ1406*GM1406+GJ1407*GM1407+GJ1408*GM1408)/((SQRT(GJ1406^2+GJ1407^2+GJ1408^2))*(SQRT(GM1406^2+GM1407^2+GM1408^2))))))</f>
        <v>#VALUE!</v>
      </c>
    </row>
    <row r="1410" spans="1:197" x14ac:dyDescent="0.2">
      <c r="D1410" t="s">
        <v>10</v>
      </c>
      <c r="E1410" s="5">
        <f t="shared" si="2119"/>
        <v>-9.8670615622576494E-2</v>
      </c>
      <c r="F1410" s="6">
        <f t="shared" si="2119"/>
        <v>-0.32743687210706163</v>
      </c>
      <c r="G1410" s="7">
        <f t="shared" si="2121"/>
        <v>-0.3227288438619752</v>
      </c>
      <c r="H1410" s="8">
        <f t="shared" si="2122"/>
        <v>-0.38189801431732118</v>
      </c>
      <c r="J1410" s="10"/>
      <c r="AW1410" s="1"/>
      <c r="AX1410" s="10"/>
      <c r="AY1410" s="11">
        <f>(G1363^2)*F1363+G1363*G1364*F1364+G1363*G1365*F1365-((H1363^2)*F1363+H1363*H1364*F1364+H1363*H1365*F1365)</f>
        <v>0.35334073119657539</v>
      </c>
      <c r="AZ1410" s="12">
        <f>G1363*G1364*F1363+(G1364^2)*F1364+G1364*G1365*F1365-(H1363*H1364*F1363+(H1364^2)*F1364+H1364*H1365*F1365)</f>
        <v>-0.74089390777599284</v>
      </c>
      <c r="BA1410" s="12">
        <f>G1363*G1365*F1363+G1364*G1365*F1364+(G1365^2)*F1365-(H1363*H1365*F1363+H1364*H1365*F1364+(H1365^2)*F1365)</f>
        <v>0.46741517951481559</v>
      </c>
      <c r="BB1410" s="12">
        <f>(G1363^2)*E1363+G1363*G1364*E1364+G1363*G1365*E1365-((H1363^2)*E1363+H1363*H1364*E1364+H1363*H1365*E1365)</f>
        <v>-0.17487328584575701</v>
      </c>
      <c r="BC1410" s="12">
        <f>G1363*G1364*E1363+(G1364^2)*E1364+G1364*G1365*E1365-(H1363*H1364*E1363+(H1364^2)*E1364+H1364*H1365*E1365)</f>
        <v>0.8478852060912021</v>
      </c>
      <c r="BD1410" s="24">
        <f>G1363*G1365*E1363+G1364*G1365*E1364+(G1365^2)*E1365-(H1363*H1365*E1363+H1364*H1365*E1364+(H1365^2)*E1365)</f>
        <v>-0.49839252838861459</v>
      </c>
      <c r="BE1410" s="10">
        <f>J1363</f>
        <v>2.4331427754981094E-2</v>
      </c>
      <c r="CE1410" s="10"/>
      <c r="CS1410" s="15"/>
      <c r="CW1410" s="28"/>
      <c r="CY1410" s="82" t="s">
        <v>148</v>
      </c>
      <c r="CZ1410" s="13"/>
      <c r="DB1410" s="10"/>
      <c r="DC1410" s="10"/>
      <c r="DD1410" s="10"/>
      <c r="DE1410" s="10"/>
      <c r="DF1410" s="10"/>
      <c r="DG1410" s="10"/>
      <c r="DH1410" s="80"/>
      <c r="DI1410" s="23" t="s">
        <v>149</v>
      </c>
      <c r="DM1410" s="1"/>
      <c r="DO1410" s="80"/>
      <c r="DS1410" s="13"/>
      <c r="DT1410" s="81"/>
      <c r="DU1410" s="82" t="s">
        <v>150</v>
      </c>
      <c r="DW1410" s="13"/>
      <c r="DX1410" s="13"/>
      <c r="EA1410" s="1"/>
      <c r="EE1410" s="1"/>
      <c r="EI1410" s="13"/>
      <c r="ER1410">
        <f t="shared" si="2120"/>
        <v>-9.8670839279614439E-2</v>
      </c>
      <c r="ES1410">
        <f t="shared" si="2120"/>
        <v>-0.32743703463395935</v>
      </c>
      <c r="ET1410" t="e">
        <f>#REF!</f>
        <v>#REF!</v>
      </c>
      <c r="EU1410" t="e">
        <f>#REF!</f>
        <v>#REF!</v>
      </c>
      <c r="EY1410" s="28"/>
      <c r="EZ1410" s="10"/>
      <c r="FA1410" s="82" t="s">
        <v>148</v>
      </c>
      <c r="FB1410" s="13"/>
      <c r="FD1410" s="10"/>
      <c r="FE1410" s="10"/>
      <c r="FF1410" s="10"/>
      <c r="FG1410" s="10"/>
      <c r="FH1410" s="10"/>
      <c r="FI1410" s="10"/>
      <c r="FJ1410" s="80"/>
      <c r="FK1410" s="23" t="s">
        <v>149</v>
      </c>
      <c r="FO1410" s="1"/>
      <c r="FQ1410" s="80"/>
      <c r="FU1410" s="13"/>
      <c r="FV1410" s="81"/>
      <c r="FW1410" s="82" t="s">
        <v>150</v>
      </c>
      <c r="FY1410" s="13"/>
      <c r="FZ1410" s="13"/>
      <c r="GC1410" s="1"/>
      <c r="GG1410" s="1"/>
      <c r="GK1410" s="13"/>
    </row>
    <row r="1411" spans="1:197" x14ac:dyDescent="0.2">
      <c r="A1411" s="4"/>
      <c r="B1411" s="4" t="s">
        <v>2</v>
      </c>
      <c r="C1411" s="4" t="s">
        <v>21</v>
      </c>
      <c r="J1411" s="10"/>
      <c r="Q1411" s="82" t="s">
        <v>148</v>
      </c>
      <c r="R1411" s="13"/>
      <c r="T1411" s="10"/>
      <c r="U1411" s="10"/>
      <c r="V1411" s="10"/>
      <c r="W1411" s="10"/>
      <c r="X1411" s="10"/>
      <c r="Y1411" s="10"/>
      <c r="Z1411" s="80"/>
      <c r="AA1411" s="23" t="s">
        <v>149</v>
      </c>
      <c r="AE1411" s="1"/>
      <c r="AG1411" s="80"/>
      <c r="AK1411" s="13"/>
      <c r="AL1411" s="81"/>
      <c r="AM1411" s="82" t="s">
        <v>150</v>
      </c>
      <c r="AO1411" s="13"/>
      <c r="AP1411" s="13"/>
      <c r="AS1411" s="1"/>
      <c r="AW1411" s="1"/>
      <c r="AX1411" s="14" t="s">
        <v>11</v>
      </c>
      <c r="AY1411" s="11">
        <f>(G1368^2)*F1368+G1368*G1369*F1369+G1368*G1370*F1370-((H1368^2)*F1368+H1368*H1369*F1369+H1368*H1370*F1370)</f>
        <v>-0.35653233442780419</v>
      </c>
      <c r="AZ1411" s="12">
        <f>G1368*G1369*F1368+(G1369^2)*F1369+G1369*G1370*F1370-(H1368*H1369*F1368+(H1369^2)*F1369+H1369*H1370*F1370)</f>
        <v>0.73414082306202166</v>
      </c>
      <c r="BA1411" s="12">
        <f>G1368*G1370*F1368+G1369*G1370*F1369+(G1370^2)*F1370-(H1368*H1370*F1368+H1369*H1370*F1369+(H1370^2)*F1370)</f>
        <v>-0.56261455148237194</v>
      </c>
      <c r="BB1411" s="12">
        <f>(G1368^2)*E1368+G1368*G1369*E1369+G1368*G1370*E1370-((H1368^2)*E1368+H1368*H1369*E1369+H1368*H1370*E1370)</f>
        <v>0.14737090747873927</v>
      </c>
      <c r="BC1411" s="12">
        <f>G1368*G1369*E1368+(G1369^2)*E1369+G1369*G1370*E1370-(H1368*H1369*E1368+(H1369^2)*E1369+H1369*H1370*E1370)</f>
        <v>-0.80912211083880881</v>
      </c>
      <c r="BD1411" s="24">
        <f>G1368*G1370*E1368+G1369*G1370*E1369+(G1370^2)*E1370-(H1368*H1370*E1368+H1369*H1370*E1369+(H1370^2)*E1370)</f>
        <v>0.51900501959663603</v>
      </c>
      <c r="BE1411" s="10">
        <f>J1368</f>
        <v>-2.0270823865447096E-2</v>
      </c>
      <c r="BZ1411" s="5" t="s">
        <v>4</v>
      </c>
      <c r="CA1411" s="6" t="s">
        <v>5</v>
      </c>
      <c r="CB1411" s="7" t="s">
        <v>6</v>
      </c>
      <c r="CC1411" s="8" t="s">
        <v>1</v>
      </c>
      <c r="CD1411">
        <v>14</v>
      </c>
      <c r="CE1411" s="9" t="s">
        <v>7</v>
      </c>
      <c r="CG1411" s="90" t="s">
        <v>157</v>
      </c>
      <c r="CH1411" s="61">
        <f>CE1412-((CH1413-CE1412)/(EY1411-CW1411))*CW1411</f>
        <v>9.7483546045667957</v>
      </c>
      <c r="CI1411" s="10"/>
      <c r="CK1411" s="5" t="s">
        <v>4</v>
      </c>
      <c r="CL1411" s="6" t="s">
        <v>5</v>
      </c>
      <c r="CM1411" s="7" t="s">
        <v>6</v>
      </c>
      <c r="CN1411" s="8" t="s">
        <v>1</v>
      </c>
      <c r="CO1411" s="10"/>
      <c r="CP1411">
        <f t="shared" ref="CP1411:CQ1413" si="2123">BZ1412</f>
        <v>0.93180266183863136</v>
      </c>
      <c r="CQ1411">
        <f t="shared" si="2123"/>
        <v>-0.87956522186239505</v>
      </c>
      <c r="CR1411">
        <f>CI1415</f>
        <v>0</v>
      </c>
      <c r="CS1411">
        <f>CL1415</f>
        <v>0</v>
      </c>
      <c r="CU1411" s="17">
        <f>CU1315</f>
        <v>0</v>
      </c>
      <c r="CV1411" s="17">
        <f>CV1315</f>
        <v>-15</v>
      </c>
      <c r="CW1411" s="31">
        <f>CH1318</f>
        <v>291.81225491252428</v>
      </c>
      <c r="CY1411" s="61">
        <f t="array" ref="CY1411:CY1413">MMULT(DQ1411:DS1413,DO1411:DO1413)</f>
        <v>0.9200007789996677</v>
      </c>
      <c r="CZ1411" s="13"/>
      <c r="DA1411" s="17">
        <v>1</v>
      </c>
      <c r="DB1411">
        <v>0</v>
      </c>
      <c r="DD1411" s="73">
        <f>(DB1411^2)*(1-COS(RADIANS(CW1411+45)))+(COS(RADIANS(CW1411+45)))</f>
        <v>0.91921957790306608</v>
      </c>
      <c r="DE1411" s="73">
        <f>(DB1411*DB1412)*(1-COS(RADIANS(CW1411+45)))-DB1413*(SIN(RADIANS(CW1411+45)))</f>
        <v>0.39374530803516766</v>
      </c>
      <c r="DF1411" s="73">
        <f>(DB1411*DB1413)*(1-COS(RADIANS(CW1411+45)))+DB1412*(SIN(RADIANS(CW1411+45)))</f>
        <v>0</v>
      </c>
      <c r="DG1411" s="10"/>
      <c r="DH1411">
        <f t="array" ref="DH1411:DH1413">MMULT(DD1411:DF1413,DA1411:DA1413)</f>
        <v>0.91921957790306608</v>
      </c>
      <c r="DI1411" s="23">
        <f>COS(RADIANS('[1]Biaxial Input'!$F$21))</f>
        <v>-0.9975640502598242</v>
      </c>
      <c r="DK1411" s="30">
        <f>(DI1411^2)*(1-COS(RADIANS(CV1411)))+(COS(RADIANS(CV1411)))</f>
        <v>0.99983419624187875</v>
      </c>
      <c r="DL1411" s="30">
        <f>(DI1411*DI1412)*(1-COS(RADIANS(CV1411)))-DI1413*(SIN(RADIANS(CV1411)))</f>
        <v>-2.3711042090011594E-3</v>
      </c>
      <c r="DM1411" s="30">
        <f>(DI1411*DI1413)*(1-COS(RADIANS(CV1411)))+DI1412*(SIN(RADIANS(CV1411)))</f>
        <v>-1.8054303924173627E-2</v>
      </c>
      <c r="DO1411">
        <f t="array" ref="DO1411:DO1413">MMULT(DK1411:DM1413,DH1411:DH1413)</f>
        <v>0.9200007789996677</v>
      </c>
      <c r="DQ1411" s="28">
        <f>(DB1411^2)*(1-COS(RADIANS(CU1411)))+(COS(RADIANS(CU1411)))</f>
        <v>1</v>
      </c>
      <c r="DR1411" s="28">
        <f>(DB1411*DB1412)*(1-COS(RADIANS(CU1411)))-DB1413*(SIN(RADIANS(CU1411)))</f>
        <v>0</v>
      </c>
      <c r="DS1411" s="28">
        <f>(DB1411*DB1413)*(1-COS(RADIANS(CU1411)))+DB1412*(SIN(RADIANS(CU1411)))</f>
        <v>0</v>
      </c>
      <c r="DU1411" s="61">
        <f t="array" ref="DU1411:DU1413">MMULT(DQ1411:DS1413,EE1411:EE1413)</f>
        <v>-0.39150045817319051</v>
      </c>
      <c r="DV1411" s="13"/>
      <c r="DW1411" s="17">
        <v>1</v>
      </c>
      <c r="DX1411">
        <v>0</v>
      </c>
      <c r="DZ1411" s="73">
        <f>(DB1411^2)*(1-COS(RADIANS(CW1411-45)))+(COS(RADIANS(CW1411-45)))</f>
        <v>-0.39374530803516761</v>
      </c>
      <c r="EA1411" s="73">
        <f>(DB1411*DB1412)*(1-COS(RADIANS(CW1411-45)))-DB1413*(SIN(RADIANS(CW1411-45)))</f>
        <v>0.91921957790306608</v>
      </c>
      <c r="EB1411" s="73">
        <f>(DB1411*DB1413)*(1-COS(RADIANS(CW1411-45)))+DB1412*(SIN(RADIANS(CW1411-45)))</f>
        <v>0</v>
      </c>
      <c r="EC1411" s="10"/>
      <c r="ED1411">
        <f t="array" ref="ED1411:ED1413">MMULT(DZ1411:EB1413,DA1411:DA1413)</f>
        <v>-0.39374530803516761</v>
      </c>
      <c r="EE1411" s="1">
        <f t="array" ref="EE1411:EE1413">MMULT(DK1411:DM1413,ED1411:ED1413)</f>
        <v>-0.39150045817319051</v>
      </c>
      <c r="EG1411">
        <f>CY1411+DU1411</f>
        <v>0.52850032082647713</v>
      </c>
      <c r="EH1411">
        <f>EG1411/(SQRT(EG1411^2+EG1412^2+EG1413^2))</f>
        <v>0.37370616071566798</v>
      </c>
      <c r="EJ1411">
        <f>Q1411+AM1411</f>
        <v>0</v>
      </c>
      <c r="EK1411">
        <f>EJ1411/(SQRT(EJ1411^2+EJ1412^2+EJ1413^2))</f>
        <v>0</v>
      </c>
      <c r="EM1411" s="23">
        <f>CY1412*DU1413-CY1413*DU1412</f>
        <v>1.8054303924173634E-2</v>
      </c>
      <c r="EO1411" s="15">
        <v>14</v>
      </c>
      <c r="EP1411" s="9" t="s">
        <v>7</v>
      </c>
      <c r="EW1411" s="17">
        <f>CU1411</f>
        <v>0</v>
      </c>
      <c r="EX1411" s="17">
        <f>CV1411</f>
        <v>-15</v>
      </c>
      <c r="EY1411" s="31">
        <f>1+CW1411</f>
        <v>292.81225491252428</v>
      </c>
      <c r="EZ1411" s="10"/>
      <c r="FA1411" s="61">
        <f t="array" ref="FA1411:FA1413">MMULT(FS1411:FU1413,FQ1411:FQ1413)</f>
        <v>0.92669328354132385</v>
      </c>
      <c r="FB1411" s="13">
        <f>BW1412</f>
        <v>0</v>
      </c>
      <c r="FC1411" s="17">
        <v>1</v>
      </c>
      <c r="FD1411">
        <v>0</v>
      </c>
      <c r="FF1411" s="73">
        <f>(FD1411^2)*(1-COS(RADIANS(EY1411+45)))+(COS(RADIANS(EY1411+45)))</f>
        <v>0.92595137945761485</v>
      </c>
      <c r="FG1411" s="73">
        <f>(FD1411*FD1412)*(1-COS(RADIANS(EY1411+45)))-FD1413*(SIN(RADIANS(EY1411+45)))</f>
        <v>0.37764274503893258</v>
      </c>
      <c r="FH1411" s="73">
        <f>(FD1411*FD1413)*(1-COS(RADIANS(EY1411+45)))+FD1412*(SIN(RADIANS(EY1411+45)))</f>
        <v>0</v>
      </c>
      <c r="FI1411" s="10"/>
      <c r="FJ1411">
        <f t="array" ref="FJ1411:FJ1413">MMULT(FF1411:FH1413,FC1411:FC1413)</f>
        <v>0.92595137945761485</v>
      </c>
      <c r="FK1411" s="23">
        <f>COS(RADIANS(176))</f>
        <v>-0.9975640502598242</v>
      </c>
      <c r="FM1411" s="30">
        <f>(FK1411^2)*(1-COS(RADIANS(EX1411)))+(COS(RADIANS(EX1411)))</f>
        <v>0.99983419624187875</v>
      </c>
      <c r="FN1411" s="30">
        <f>(FK1411*FK1412)*(1-COS(RADIANS(EX1411)))-FK1413*(SIN(RADIANS(EX1411)))</f>
        <v>-2.3711042090011594E-3</v>
      </c>
      <c r="FO1411" s="30">
        <f>(FK1411*FK1413)*(1-COS(RADIANS(EX1411)))+FK1412*(SIN(RADIANS(EX1411)))</f>
        <v>-1.8054303924173627E-2</v>
      </c>
      <c r="FQ1411">
        <f t="array" ref="FQ1411:FQ1413">MMULT(FM1411:FO1413,FJ1411:FJ1413)</f>
        <v>0.92669328354132385</v>
      </c>
      <c r="FS1411" s="28">
        <f>(FD1411^2)*(1-COS(RADIANS(EW1411)))+(COS(RADIANS(EW1411)))</f>
        <v>1</v>
      </c>
      <c r="FT1411" s="28">
        <f>(FD1411*FD1412)*(1-COS(RADIANS(EW1411)))-FD1413*(SIN(RADIANS(EW1411)))</f>
        <v>0</v>
      </c>
      <c r="FU1411" s="28">
        <f>(FD1411*FD1413)*(1-COS(RADIANS(EW1411)))+FD1412*(SIN(RADIANS(EW1411)))</f>
        <v>0</v>
      </c>
      <c r="FW1411" s="61">
        <f t="array" ref="FW1411:FW1413">MMULT(FS1411:FU1413,GG1411:GG1413)</f>
        <v>-0.37538460323941542</v>
      </c>
      <c r="FX1411" s="13">
        <f>BX1412</f>
        <v>0</v>
      </c>
      <c r="FY1411" s="17">
        <v>1</v>
      </c>
      <c r="FZ1411">
        <v>0</v>
      </c>
      <c r="GB1411" s="73">
        <f>(FD1411^2)*(1-COS(RADIANS(EY1411-45)))+(COS(RADIANS(EY1411-45)))</f>
        <v>-0.37764274503893253</v>
      </c>
      <c r="GC1411" s="73">
        <f>(FD1411*FD1412)*(1-COS(RADIANS(EY1411-45)))-FD1413*(SIN(RADIANS(EY1411-45)))</f>
        <v>0.92595137945761485</v>
      </c>
      <c r="GD1411" s="73">
        <f>(FD1411*FD1413)*(1-COS(RADIANS(EY1411-45)))+FD1412*(SIN(RADIANS(EY1411-45)))</f>
        <v>0</v>
      </c>
      <c r="GE1411" s="10"/>
      <c r="GF1411">
        <f t="array" ref="GF1411:GF1413">MMULT(GB1411:GD1413,FC1411:FC1413)</f>
        <v>-0.37764274503893253</v>
      </c>
      <c r="GG1411" s="1">
        <f t="array" ref="GG1411:GG1413">MMULT(FM1411:FO1413,GF1411:GF1413)</f>
        <v>-0.37538460323941542</v>
      </c>
      <c r="GI1411">
        <f>FA1411+FW1411</f>
        <v>0.55130868030190849</v>
      </c>
      <c r="GJ1411">
        <f>GI1411/(SQRT(GI1411^2+GI1412^2+GI1413^2))</f>
        <v>0.38983410636848587</v>
      </c>
      <c r="GL1411" t="e">
        <f>CH1412+DC1411</f>
        <v>#VALUE!</v>
      </c>
      <c r="GM1411" t="e">
        <f>GL1411/(SQRT(GL1411^2+GL1412^2+GL1413^2))</f>
        <v>#VALUE!</v>
      </c>
      <c r="GO1411" s="27">
        <f>FA1412*FW1413-FA1413*FW1412</f>
        <v>1.8054303924173634E-2</v>
      </c>
    </row>
    <row r="1412" spans="1:197" x14ac:dyDescent="0.2">
      <c r="A1412" s="4" t="s">
        <v>19</v>
      </c>
      <c r="B1412" s="4">
        <f>DEGREES(ACOS(A1409/(SQRT((A1407^2)+(A1408^2)+(A1409^2)))))</f>
        <v>172.98944812256715</v>
      </c>
      <c r="C1412" s="4">
        <f>DEGREES(ATAN(A1408/A1407))</f>
        <v>4.5048657727228347</v>
      </c>
      <c r="E1412" s="5" t="s">
        <v>4</v>
      </c>
      <c r="F1412" s="6" t="s">
        <v>5</v>
      </c>
      <c r="G1412" s="7" t="s">
        <v>6</v>
      </c>
      <c r="H1412" s="8" t="s">
        <v>1</v>
      </c>
      <c r="I1412">
        <v>17</v>
      </c>
      <c r="J1412" s="9" t="s">
        <v>7</v>
      </c>
      <c r="K1412">
        <v>17</v>
      </c>
      <c r="M1412" s="17">
        <f>A1348</f>
        <v>40</v>
      </c>
      <c r="N1412" s="17">
        <f>B1348</f>
        <v>-40</v>
      </c>
      <c r="O1412" s="17">
        <f>C1348</f>
        <v>259.10000000000002</v>
      </c>
      <c r="Q1412" s="61">
        <f t="array" ref="Q1412:Q1414">MMULT(AI1412:AK1414,AG1412:AG1414)</f>
        <v>0.85352544736199099</v>
      </c>
      <c r="R1412" s="13"/>
      <c r="S1412" s="17">
        <v>1</v>
      </c>
      <c r="T1412">
        <v>0</v>
      </c>
      <c r="V1412" s="73">
        <f>(T1412^2)*(1-COS(RADIANS(O1412+45)))+(COS(RADIANS(O1412+45)))</f>
        <v>0.56063899456324184</v>
      </c>
      <c r="W1412" s="73">
        <f>(T1412*T1413)*(1-COS(RADIANS(O1412+45)))-T1414*(SIN(RADIANS(O1412+45)))</f>
        <v>0.8280603346224944</v>
      </c>
      <c r="X1412" s="73">
        <f>(T1412*T1414)*(1-COS(RADIANS(O1412+45)))+T1413*(SIN(RADIANS(O1412+45)))</f>
        <v>0</v>
      </c>
      <c r="Y1412" s="10"/>
      <c r="Z1412">
        <f t="array" ref="Z1412:Z1414">MMULT(V1412:X1414,S1412:S1414)</f>
        <v>0.56063899456324184</v>
      </c>
      <c r="AA1412" s="23">
        <f>COS(RADIANS('[1]Biaxial Input'!$F$21))</f>
        <v>-0.9975640502598242</v>
      </c>
      <c r="AC1412" s="30">
        <f>(AA1412^2)*(1-COS(RADIANS(N1412)))+(COS(RADIANS(N1412)))</f>
        <v>0.99886158030145311</v>
      </c>
      <c r="AD1412" s="30">
        <f>(AA1412*AA1413)*(1-COS(RADIANS(N1412)))-AA1414*(SIN(RADIANS(N1412)))</f>
        <v>-1.6280160168985456E-2</v>
      </c>
      <c r="AE1412" s="30">
        <f>(AA1412*AA1414)*(1-COS(RADIANS(N1412)))+AA1413*(SIN(RADIANS(N1412)))</f>
        <v>-4.4838597018148282E-2</v>
      </c>
      <c r="AG1412">
        <f t="array" ref="AG1412:AG1414">MMULT(AC1412:AE1414,Z1412:Z1414)</f>
        <v>0.57348170696529543</v>
      </c>
      <c r="AI1412" s="28">
        <f>(T1412^2)*(1-COS(RADIANS(M1412)))+(COS(RADIANS(M1412)))</f>
        <v>0.76604444311897801</v>
      </c>
      <c r="AJ1412" s="28">
        <f>(T1412*T1413)*(1-COS(RADIANS(M1412)))-T1414*(SIN(RADIANS(M1412)))</f>
        <v>-0.64278760968653925</v>
      </c>
      <c r="AK1412" s="28">
        <f>(T1412*T1414)*(1-COS(RADIANS(M1412)))+T1413*(SIN(RADIANS(M1412)))</f>
        <v>0</v>
      </c>
      <c r="AM1412" s="61">
        <f t="array" ref="AM1412:AM1414">MMULT(AI1412:AK1414,AW1412:AW1414)</f>
        <v>-0.3588112933432448</v>
      </c>
      <c r="AN1412" s="13"/>
      <c r="AO1412" s="17">
        <v>1</v>
      </c>
      <c r="AP1412">
        <v>0</v>
      </c>
      <c r="AR1412" s="73">
        <f>(T1412^2)*(1-COS(RADIANS(O1412-45)))+(COS(RADIANS(O1412-45)))</f>
        <v>-0.82806033462249429</v>
      </c>
      <c r="AS1412" s="73">
        <f>(T1412*T1413)*(1-COS(RADIANS(O1412-45)))-T1414*(SIN(RADIANS(O1412-45)))</f>
        <v>0.56063899456324184</v>
      </c>
      <c r="AT1412" s="73">
        <f>(T1412*T1414)*(1-COS(RADIANS(O1412-45)))+T1413*(SIN(RADIANS(O1412-45)))</f>
        <v>0</v>
      </c>
      <c r="AU1412" s="10"/>
      <c r="AV1412">
        <f t="array" ref="AV1412:AV1414">MMULT(AR1412:AT1414,S1412:S1414)</f>
        <v>-0.82806033462249429</v>
      </c>
      <c r="AW1412" s="1">
        <f t="array" ref="AW1412:AW1414">MMULT(AC1412:AE1414,AV1412:AV1414)</f>
        <v>-0.81799036179750617</v>
      </c>
      <c r="AX1412" s="10"/>
      <c r="AY1412" s="11">
        <f>(G1373^2)*F1373+G1373*G1374*F1374+G1373*G1375*F1375-((H1373^2)*F1373+H1373*H1374*F1374+H1373*H1375*F1375)</f>
        <v>-0.34394046061478567</v>
      </c>
      <c r="AZ1412" s="12">
        <f>G1373*G1374*F1373+(G1374^2)*F1374+G1374*G1375*F1375-(H1373*H1374*F1373+(H1374^2)*F1374+H1374*H1375*F1375)</f>
        <v>0.79232015588851379</v>
      </c>
      <c r="BA1412" s="12">
        <f>G1373*G1375*F1373+G1374*G1375*F1374+(G1375^2)*F1375-(H1373*H1375*F1373+H1374*H1375*F1374+(H1375^2)*F1375)</f>
        <v>-0.44086592759380666</v>
      </c>
      <c r="BB1412" s="12">
        <f>(G1373^2)*E1373+G1373*G1374*E1374+G1373*G1375*E1375-((H1373^2)*E1373+H1373*H1374*E1374+H1373*H1375*E1375)</f>
        <v>0.17590581255396537</v>
      </c>
      <c r="BC1412" s="12">
        <f>G1373*G1374*E1373+(G1374^2)*E1374+G1374*G1375*E1375-(H1373*H1374*E1373+(H1374^2)*E1374+H1374*H1375*E1375)</f>
        <v>-0.72256314356184004</v>
      </c>
      <c r="BD1412" s="24">
        <f>G1373*G1375*E1373+G1374*G1375*E1374+(G1375^2)*E1375-(H1373*H1375*E1373+H1374*H1375*E1374+(H1375^2)*E1375)</f>
        <v>0.2898959194887793</v>
      </c>
      <c r="BE1412" s="10">
        <f>J1373</f>
        <v>-2.2882159823894854E-4</v>
      </c>
      <c r="BY1412" t="s">
        <v>8</v>
      </c>
      <c r="BZ1412" s="5">
        <f t="shared" ref="BZ1412:CA1414" si="2124">BZ1407</f>
        <v>0.93180266183863136</v>
      </c>
      <c r="CA1412" s="6">
        <f t="shared" si="2124"/>
        <v>-0.87956522186239505</v>
      </c>
      <c r="CB1412" s="7">
        <f>CY1411</f>
        <v>0.9200007789996677</v>
      </c>
      <c r="CC1412" s="8">
        <f>DU1411</f>
        <v>-0.39150045817319051</v>
      </c>
      <c r="CE1412" s="9">
        <f>((SUMPRODUCT(CB1412:CB1414,BZ1412:BZ1414))*(SUMPRODUCT(CB1412:CB1414,CA1412:CA1414)))-((SUMPRODUCT(CC1412:CC1414,BZ1412:BZ1414))*(SUMPRODUCT(CC1412:CC1414,CA1412:CA1414)))</f>
        <v>0</v>
      </c>
      <c r="CG1412">
        <v>1</v>
      </c>
      <c r="CH1412" t="s">
        <v>161</v>
      </c>
      <c r="CI1412" s="67"/>
      <c r="CJ1412" s="1" t="s">
        <v>8</v>
      </c>
      <c r="CK1412" s="5">
        <f t="shared" ref="CK1412:CL1414" si="2125">BZ1412</f>
        <v>0.93180266183863136</v>
      </c>
      <c r="CL1412" s="6">
        <f t="shared" si="2125"/>
        <v>-0.87956522186239505</v>
      </c>
      <c r="CM1412" s="7">
        <f>FA1411</f>
        <v>0.92669328354132385</v>
      </c>
      <c r="CN1412" s="8">
        <f>FW1411</f>
        <v>-0.37538460323941542</v>
      </c>
      <c r="CO1412" s="10"/>
      <c r="CP1412">
        <f t="shared" si="2123"/>
        <v>0.3492962422733713</v>
      </c>
      <c r="CQ1412">
        <f t="shared" si="2123"/>
        <v>-0.34518112468713447</v>
      </c>
      <c r="CR1412">
        <f>CJ1415</f>
        <v>0</v>
      </c>
      <c r="CS1412">
        <f>CM1415</f>
        <v>0</v>
      </c>
      <c r="CW1412" s="28"/>
      <c r="CY1412" s="61">
        <v>-0.38257361187329014</v>
      </c>
      <c r="DA1412" s="17">
        <v>0</v>
      </c>
      <c r="DB1412">
        <v>0</v>
      </c>
      <c r="DD1412" s="73">
        <f>(DB1411*DB1412)*(1-COS(RADIANS(CW1411+45)))+DB1413*(SIN(RADIANS(CW1411+45)))</f>
        <v>-0.39374530803516766</v>
      </c>
      <c r="DE1412" s="73">
        <f>(DB1412^2)*(1-COS(RADIANS(CW1411+45)))+(COS(RADIANS(CW1411+45)))</f>
        <v>0.91921957790306608</v>
      </c>
      <c r="DF1412" s="73">
        <f>(DB1412*DB1413)*(1-COS(RADIANS(CW1411+45)))-DB1411*(SIN(RADIANS(CW1411+45)))</f>
        <v>0</v>
      </c>
      <c r="DG1412" s="10"/>
      <c r="DH1412">
        <v>-0.39374530803516766</v>
      </c>
      <c r="DI1412" s="23">
        <f>SIN(RADIANS('[1]Biaxial Input'!$F$21))*(COS(RADIANS(0)))</f>
        <v>6.9756473744125524E-2</v>
      </c>
      <c r="DK1412" s="30">
        <f>(DI1411*DI1412)*(1-COS(RADIANS(CV1411)))+DI1413*(SIN(RADIANS(CV1411)))</f>
        <v>-2.3711042090011594E-3</v>
      </c>
      <c r="DL1412" s="30">
        <f>(DI1412^2)*(1-COS(RADIANS(CV1411)))+(COS(RADIANS(CV1411)))</f>
        <v>0.96609163004718956</v>
      </c>
      <c r="DM1412" s="30">
        <f>(DI1412*DI1413)*(1-COS(RADIANS(CV1411)))-DI1411*(SIN(RADIANS(CV1411)))</f>
        <v>-0.25818857491685071</v>
      </c>
      <c r="DO1412">
        <v>-0.38257361187329014</v>
      </c>
      <c r="DQ1412" s="28">
        <f>(DB1411*DB1412)*(1-COS(RADIANS(CU1411)))+DB1413*(SIN(RADIANS(CU1411)))</f>
        <v>0</v>
      </c>
      <c r="DR1412" s="28">
        <f>(DB1412^2)*(1-COS(RADIANS(CU1411)))+(COS(RADIANS(CU1411)))</f>
        <v>1</v>
      </c>
      <c r="DS1412" s="28">
        <f>(DB1412*DB1413)*(1-COS(RADIANS(CU1411)))-DB1411*(SIN(RADIANS(CU1411)))</f>
        <v>0</v>
      </c>
      <c r="DU1412" s="61">
        <v>-0.887116729230506</v>
      </c>
      <c r="DW1412" s="17">
        <v>0</v>
      </c>
      <c r="DX1412">
        <v>0</v>
      </c>
      <c r="DZ1412" s="73">
        <f>(DB1411*DB1412)*(1-COS(RADIANS(CW1411-45)))+DB1413*(SIN(RADIANS(CW1411-45)))</f>
        <v>-0.91921957790306608</v>
      </c>
      <c r="EA1412" s="73">
        <f>(DB1412^2)*(1-COS(RADIANS(CW1411-45)))+(COS(RADIANS(CW1411-45)))</f>
        <v>-0.39374530803516761</v>
      </c>
      <c r="EB1412" s="73">
        <f>(DB1412*DB1413)*(1-COS(RADIANS(CW1411-45)))-DB1411*(SIN(RADIANS(CW1411-45)))</f>
        <v>0</v>
      </c>
      <c r="EC1412" s="10"/>
      <c r="ED1412">
        <v>-0.91921957790306608</v>
      </c>
      <c r="EE1412" s="1">
        <v>-0.887116729230506</v>
      </c>
      <c r="EG1412">
        <f>CY1412+DU1412</f>
        <v>-1.2696903411037961</v>
      </c>
      <c r="EH1412">
        <f>EG1412/(SQRT(EG1411^2+EG1412^2+EG1413^2))</f>
        <v>-0.89780665020155492</v>
      </c>
      <c r="EJ1412">
        <f>Q1412+AM1412</f>
        <v>0.49471415401874619</v>
      </c>
      <c r="EK1412">
        <f>EJ1412/(SQRT(EJ1411^2+EJ1412^2+EJ1413^2))</f>
        <v>0.45434929292454529</v>
      </c>
      <c r="EM1412" s="23">
        <f>CY1413*DU1411-CY1411*DU1413</f>
        <v>0.25818857491685071</v>
      </c>
      <c r="EP1412" s="9">
        <f>((SUMPRODUCT(CM1412:CM1414,BZ1412:BZ1414))*(SUMPRODUCT(CM1412:CM1414,CA1412:CA1414)))-((SUMPRODUCT(CN1412:CN1414,BZ1412:BZ1414))*(SUMPRODUCT(CN1412:CN1414,CA1412:CA1414)))</f>
        <v>-3.3406255016565467E-2</v>
      </c>
      <c r="EY1412" s="28"/>
      <c r="EZ1412" s="10"/>
      <c r="FA1412" s="61">
        <v>-0.36703302234331997</v>
      </c>
      <c r="FB1412" s="13">
        <f>BW1413</f>
        <v>0</v>
      </c>
      <c r="FC1412" s="17">
        <v>0</v>
      </c>
      <c r="FD1412">
        <v>0</v>
      </c>
      <c r="FF1412" s="73">
        <f>(FD1411*FD1412)*(1-COS(RADIANS(EY1411+45)))+FD1413*(SIN(RADIANS(EY1411+45)))</f>
        <v>-0.37764274503893258</v>
      </c>
      <c r="FG1412" s="73">
        <f>(FD1412^2)*(1-COS(RADIANS(EY1411+45)))+(COS(RADIANS(EY1411+45)))</f>
        <v>0.92595137945761485</v>
      </c>
      <c r="FH1412" s="73">
        <f>(FD1412*FD1413)*(1-COS(RADIANS(EY1411+45)))-FD1411*(SIN(RADIANS(EY1411+45)))</f>
        <v>0</v>
      </c>
      <c r="FI1412" s="10"/>
      <c r="FJ1412">
        <v>-0.37764274503893258</v>
      </c>
      <c r="FK1412" s="23">
        <f>SIN(RADIANS(176))*(COS(RADIANS(0)))</f>
        <v>6.9756473744125524E-2</v>
      </c>
      <c r="FM1412" s="30">
        <f>(FK1411*FK1412)*(1-COS(RADIANS(EX1411)))+FK1413*(SIN(RADIANS(EX1411)))</f>
        <v>-2.3711042090011594E-3</v>
      </c>
      <c r="FN1412" s="30">
        <f>(FK1412^2)*(1-COS(RADIANS(EX1411)))+(COS(RADIANS(EX1411)))</f>
        <v>0.96609163004718956</v>
      </c>
      <c r="FO1412" s="30">
        <f>(FK1412*FK1413)*(1-COS(RADIANS(EX1411)))-FK1411*(SIN(RADIANS(EX1411)))</f>
        <v>-0.25818857491685071</v>
      </c>
      <c r="FQ1412">
        <v>-0.36703302234331997</v>
      </c>
      <c r="FS1412" s="28">
        <f>(FD1411*FD1412)*(1-COS(RADIANS(EW1411)))+FD1413*(SIN(RADIANS(EW1411)))</f>
        <v>0</v>
      </c>
      <c r="FT1412" s="28">
        <f>(FD1412^2)*(1-COS(RADIANS(EW1411)))+(COS(RADIANS(EW1411)))</f>
        <v>1</v>
      </c>
      <c r="FU1412" s="28">
        <f>(FD1412*FD1413)*(1-COS(RADIANS(EW1411)))-FD1411*(SIN(RADIANS(EW1411)))</f>
        <v>0</v>
      </c>
      <c r="FW1412" s="61">
        <v>-0.8936584472223903</v>
      </c>
      <c r="FX1412" s="13">
        <f>BX1413</f>
        <v>0</v>
      </c>
      <c r="FY1412" s="17">
        <v>0</v>
      </c>
      <c r="FZ1412">
        <v>0</v>
      </c>
      <c r="GB1412" s="73">
        <f>(FD1411*FD1412)*(1-COS(RADIANS(EY1411-45)))+FD1413*(SIN(RADIANS(EY1411-45)))</f>
        <v>-0.92595137945761485</v>
      </c>
      <c r="GC1412" s="73">
        <f>(FD1412^2)*(1-COS(RADIANS(EY1411-45)))+(COS(RADIANS(EY1411-45)))</f>
        <v>-0.37764274503893253</v>
      </c>
      <c r="GD1412" s="73">
        <f>(FD1412*FD1413)*(1-COS(RADIANS(EY1411-45)))-FD1411*(SIN(RADIANS(EY1411-45)))</f>
        <v>0</v>
      </c>
      <c r="GE1412" s="10"/>
      <c r="GF1412">
        <v>-0.92595137945761485</v>
      </c>
      <c r="GG1412" s="1">
        <v>-0.8936584472223903</v>
      </c>
      <c r="GI1412">
        <f>FA1412+FW1412</f>
        <v>-1.2606914695657103</v>
      </c>
      <c r="GJ1412">
        <f>GI1412/(SQRT(GI1411^2+GI1412^2+GI1413^2))</f>
        <v>-0.89144348711394772</v>
      </c>
      <c r="GL1412">
        <f>CH1413+DC1412</f>
        <v>-3.3406255016565467E-2</v>
      </c>
      <c r="GM1412" t="e">
        <f>GL1412/(SQRT(GL1411^2+GL1412^2+GL1413^2))</f>
        <v>#VALUE!</v>
      </c>
      <c r="GO1412" s="27">
        <f>FA1413*FW1411-FA1411*FW1413</f>
        <v>0.25818857491685077</v>
      </c>
    </row>
    <row r="1413" spans="1:197" x14ac:dyDescent="0.2">
      <c r="A1413" s="4" t="s">
        <v>18</v>
      </c>
      <c r="B1413" s="4">
        <f>DEGREES(ACOS(B1409/(SQRT((B1407^2)+(B1408^2)+(B1409^2)))))</f>
        <v>91.969597445521387</v>
      </c>
      <c r="C1413" s="4">
        <f>DEGREES(ATAN(B1408/B1407))</f>
        <v>-69.255562374283286</v>
      </c>
      <c r="D1413" t="s">
        <v>8</v>
      </c>
      <c r="E1413" s="5">
        <f t="shared" ref="E1413:F1415" si="2126">E1408</f>
        <v>0.93180233653995126</v>
      </c>
      <c r="F1413" s="6">
        <f t="shared" si="2126"/>
        <v>-0.87956563998417769</v>
      </c>
      <c r="G1413" s="7">
        <f>Q1412</f>
        <v>0.85352544736199099</v>
      </c>
      <c r="H1413" s="8">
        <f>AM1412</f>
        <v>-0.3588112933432448</v>
      </c>
      <c r="J1413" s="9">
        <f>((SUMPRODUCT(G1413:G1415,E1413:E1415))*(SUMPRODUCT(G1413:(G1415),F1413:F1415)))-((SUMPRODUCT(H1413:H1415,E1413:E1415))*(SUMPRODUCT(H1413:H1415,F1413:F1415)))</f>
        <v>7.5294225267108494E-4</v>
      </c>
      <c r="Q1413" s="61">
        <v>-0.12501286246974219</v>
      </c>
      <c r="S1413" s="17">
        <v>0</v>
      </c>
      <c r="T1413">
        <v>0</v>
      </c>
      <c r="V1413" s="73">
        <f>(T1412*T1413)*(1-COS(RADIANS(O1412+45)))+T1414*(SIN(RADIANS(O1412+45)))</f>
        <v>-0.8280603346224944</v>
      </c>
      <c r="W1413" s="73">
        <f>(T1413^2)*(1-COS(RADIANS(O1412+45)))+(COS(RADIANS(O1412+45)))</f>
        <v>0.56063899456324184</v>
      </c>
      <c r="X1413" s="73">
        <f>(T1413*T1414)*(1-COS(RADIANS(O1412+45)))-T1412*(SIN(RADIANS(O1412+45)))</f>
        <v>0</v>
      </c>
      <c r="Y1413" s="10"/>
      <c r="Z1413">
        <v>-0.8280603346224944</v>
      </c>
      <c r="AA1413" s="23">
        <f>SIN(RADIANS('[1]Biaxial Input'!$F$21))*(COS(RADIANS(0)))</f>
        <v>6.9756473744125524E-2</v>
      </c>
      <c r="AC1413" s="30">
        <f>(AA1412*AA1413)*(1-COS(RADIANS(N1412)))+AA1414*(SIN(RADIANS(N1412)))</f>
        <v>-1.6280160168985456E-2</v>
      </c>
      <c r="AD1413" s="30">
        <f>(AA1413^2)*(1-COS(RADIANS(N1412)))+(COS(RADIANS(N1412)))</f>
        <v>0.7671828628175249</v>
      </c>
      <c r="AE1413" s="30">
        <f>(AA1413*AA1414)*(1-COS(RADIANS(N1412)))-AA1412*(SIN(RADIANS(N1412)))</f>
        <v>-0.64122181137573508</v>
      </c>
      <c r="AG1413">
        <v>-0.6444009907297914</v>
      </c>
      <c r="AI1413" s="28">
        <f>(T1412*T1413)*(1-COS(RADIANS(M1412)))+T1414*(SIN(RADIANS(M1412)))</f>
        <v>0.64278760968653925</v>
      </c>
      <c r="AJ1413" s="28">
        <f>(T1413^2)*(1-COS(RADIANS(M1412)))+(COS(RADIANS(M1412)))</f>
        <v>0.76604444311897801</v>
      </c>
      <c r="AK1413" s="28">
        <f>(T1413*T1414)*(1-COS(RADIANS(M1412)))-T1412*(SIN(RADIANS(M1412)))</f>
        <v>0</v>
      </c>
      <c r="AM1413" s="61">
        <v>-0.84495244808536252</v>
      </c>
      <c r="AO1413" s="17">
        <v>0</v>
      </c>
      <c r="AP1413">
        <v>0</v>
      </c>
      <c r="AR1413" s="73">
        <f>(T1412*T1413)*(1-COS(RADIANS(O1412-45)))+T1414*(SIN(RADIANS(O1412-45)))</f>
        <v>-0.56063899456324184</v>
      </c>
      <c r="AS1413" s="73">
        <f>(T1413^2)*(1-COS(RADIANS(O1412-45)))+(COS(RADIANS(O1412-45)))</f>
        <v>-0.82806033462249429</v>
      </c>
      <c r="AT1413" s="73">
        <f>(T1413*T1414)*(1-COS(RADIANS(O1412-45)))-T1412*(SIN(RADIANS(O1412-45)))</f>
        <v>0</v>
      </c>
      <c r="AU1413" s="10"/>
      <c r="AV1413">
        <v>-0.56063899456324184</v>
      </c>
      <c r="AW1413" s="1">
        <v>-0.41663167397892875</v>
      </c>
      <c r="AX1413" s="10"/>
      <c r="AY1413" s="11">
        <f>(G1378^2)*F1378+G1378*G1379*F1379+G1378*G1380*F1380-((H1378^2)*F1378+H1378*H1379*F1379+H1378*H1380*F1380)</f>
        <v>-0.2716422740143587</v>
      </c>
      <c r="AZ1413" s="12">
        <f>G1378*G1379*F1378+(G1379^2)*F1379+G1379*G1380*F1380-(H1378*H1379*F1378+(H1379^2)*F1379+H1379*H1380*F1380)</f>
        <v>0.8491422000107689</v>
      </c>
      <c r="BA1413" s="12">
        <f>G1378*G1380*F1378+G1379*G1380*F1379+(G1380^2)*F1380-(H1378*H1380*F1378+H1379*H1380*F1379+(H1380^2)*F1380)</f>
        <v>0.12808898139844815</v>
      </c>
      <c r="BB1413" s="12">
        <f>(G1378^2)*E1378+G1378*G1379*E1379+G1378*G1380*E1380-((H1378^2)*E1378+H1378*H1379*E1379+H1378*H1380*E1380)</f>
        <v>0.22139257909074944</v>
      </c>
      <c r="BC1413" s="12">
        <f>G1378*G1379*E1378+(G1379^2)*E1379+G1379*G1380*E1380-(H1378*H1379*E1378+(H1379^2)*E1379+H1379*H1380*E1380)</f>
        <v>-0.59488614038322152</v>
      </c>
      <c r="BD1413" s="24">
        <f>G1378*G1380*E1378+G1379*G1380*E1379+(G1380^2)*E1380-(H1378*H1380*E1378+H1379*H1380*E1379+(H1380^2)*E1380)</f>
        <v>-6.1794587587137711E-2</v>
      </c>
      <c r="BE1413" s="10">
        <f>J1378</f>
        <v>3.0847445861338585E-2</v>
      </c>
      <c r="BY1413" t="s">
        <v>9</v>
      </c>
      <c r="BZ1413" s="5">
        <f t="shared" si="2124"/>
        <v>0.3492962422733713</v>
      </c>
      <c r="CA1413" s="6">
        <f t="shared" si="2124"/>
        <v>-0.34518112468713447</v>
      </c>
      <c r="CB1413" s="7">
        <f>CY1412</f>
        <v>-0.38257361187329014</v>
      </c>
      <c r="CC1413" s="8">
        <f>DU1412</f>
        <v>-0.887116729230506</v>
      </c>
      <c r="CE1413" s="10"/>
      <c r="CH1413">
        <f>((SUMPRODUCT(CM1412:CM1414,CK1412:CK1414))*(SUMPRODUCT(CM1412:CM1414,CL1412:CL1414)))-((SUMPRODUCT(CN1412:CN1414,CK1412:CK1414))*(SUMPRODUCT(CN1412:CN1414,CL1412:CL1414)))</f>
        <v>-3.3406255016565467E-2</v>
      </c>
      <c r="CI1413" s="67"/>
      <c r="CJ1413" s="10" t="s">
        <v>9</v>
      </c>
      <c r="CK1413" s="5">
        <f t="shared" si="2125"/>
        <v>0.3492962422733713</v>
      </c>
      <c r="CL1413" s="6">
        <f t="shared" si="2125"/>
        <v>-0.34518112468713447</v>
      </c>
      <c r="CM1413" s="7">
        <f>FA1412</f>
        <v>-0.36703302234331997</v>
      </c>
      <c r="CN1413" s="8">
        <f>FW1412</f>
        <v>-0.8936584472223903</v>
      </c>
      <c r="CP1413">
        <f t="shared" si="2123"/>
        <v>-9.8670839279614439E-2</v>
      </c>
      <c r="CQ1413">
        <f t="shared" si="2123"/>
        <v>-0.32743703463395935</v>
      </c>
      <c r="CR1413">
        <f>CK1415</f>
        <v>0</v>
      </c>
      <c r="CS1413">
        <f>CN1415</f>
        <v>0</v>
      </c>
      <c r="CW1413" s="28"/>
      <c r="CY1413" s="61">
        <v>-8.506467032928379E-2</v>
      </c>
      <c r="DA1413" s="17">
        <v>0</v>
      </c>
      <c r="DB1413">
        <v>1</v>
      </c>
      <c r="DD1413" s="73">
        <f>(DB1411*DB1413)*(1-COS(RADIANS(CW1411+45)))-DB1412*(SIN(RADIANS(CW1411+45)))</f>
        <v>0</v>
      </c>
      <c r="DE1413" s="73">
        <f>(DB1412*DB1413)*(1-COS(RADIANS(CW1411+45)))+DB1411*(SIN(RADIANS(CW1411+45)))</f>
        <v>0</v>
      </c>
      <c r="DF1413" s="73">
        <f>(DB1413^2)*(1-COS(RADIANS(CW1411+45)))+(COS(RADIANS(CW1411+45)))</f>
        <v>1</v>
      </c>
      <c r="DG1413" s="10"/>
      <c r="DH1413">
        <v>0</v>
      </c>
      <c r="DI1413" s="23">
        <f>SIN(RADIANS('[1]Biaxial Input'!$F$21))*SIN(RADIANS(0))</f>
        <v>0</v>
      </c>
      <c r="DK1413" s="30">
        <f>(DI1411*DI1413)*(1-COS(RADIANS(CV1411)))-DI1412*(SIN(RADIANS(CV1411)))</f>
        <v>1.8054303924173627E-2</v>
      </c>
      <c r="DL1413" s="30">
        <f>(DI1412*DI1413)*(1-COS(RADIANS(CV1411)))+DI1411*(SIN(RADIANS(CV1411)))</f>
        <v>0.25818857491685071</v>
      </c>
      <c r="DM1413" s="30">
        <f>(DI1413^2)*(1-COS(RADIANS(CV1411)))+(COS(RADIANS(CV1411)))</f>
        <v>0.96592582628906831</v>
      </c>
      <c r="DO1413">
        <v>-8.506467032928379E-2</v>
      </c>
      <c r="DQ1413" s="28">
        <f>(DB1411*DB1413)*(1-COS(RADIANS(CU1411)))-DB1412*(SIN(RADIANS(CU1411)))</f>
        <v>0</v>
      </c>
      <c r="DR1413" s="28">
        <f>(DB1412*DB1413)*(1-COS(RADIANS(CU1411)))+DB1411*(SIN(RADIANS(CU1411)))</f>
        <v>0</v>
      </c>
      <c r="DS1413" s="28">
        <f>(DB1413^2)*(1-COS(RADIANS(CU1411)))+(COS(RADIANS(CU1411)))</f>
        <v>1</v>
      </c>
      <c r="DU1413" s="61">
        <v>-0.24444079031444593</v>
      </c>
      <c r="DW1413" s="17">
        <v>0</v>
      </c>
      <c r="DX1413">
        <v>1</v>
      </c>
      <c r="DZ1413" s="73">
        <f>(DB1411*DB1411)*(1-COS(RADIANS(CW1411-45)))-DB1411*(SIN(RADIANS(CW1411-45)))</f>
        <v>0</v>
      </c>
      <c r="EA1413" s="73">
        <f>(DB1412*DB1413)*(1-COS(RADIANS(CW1411-45)))+DB1411*(SIN(RADIANS(CW1411-45)))</f>
        <v>0</v>
      </c>
      <c r="EB1413" s="73">
        <f>(DB1413^2)*(1-COS(RADIANS(CW1411-45)))+(COS(RADIANS(CW1411-45)))</f>
        <v>1</v>
      </c>
      <c r="EC1413" s="10"/>
      <c r="ED1413">
        <v>0</v>
      </c>
      <c r="EE1413" s="1">
        <v>-0.24444079031444593</v>
      </c>
      <c r="EG1413">
        <f>CY1413+DU1413</f>
        <v>-0.32950546064372971</v>
      </c>
      <c r="EH1413">
        <f>EG1413/(SQRT(EG1411^2+EG1412^2+EG1413^2))</f>
        <v>-0.23299554565917835</v>
      </c>
      <c r="EJ1413">
        <f>Q1413+AM1413</f>
        <v>-0.96996531055510471</v>
      </c>
      <c r="EK1413">
        <f>EJ1413/(SQRT(EJ1411^2+EJ1412^2+EJ1413^2))</f>
        <v>-0.89082361891620598</v>
      </c>
      <c r="EM1413" s="23">
        <f>CY1411*DU1412-CY1412*DU1411</f>
        <v>-0.9659258262890682</v>
      </c>
      <c r="ER1413">
        <f t="shared" ref="ER1413:ES1415" si="2127">CK1412</f>
        <v>0.93180266183863136</v>
      </c>
      <c r="ES1413">
        <f t="shared" si="2127"/>
        <v>-0.87956522186239505</v>
      </c>
      <c r="ET1413" t="e">
        <f>#REF!</f>
        <v>#REF!</v>
      </c>
      <c r="EU1413" t="e">
        <f>#REF!</f>
        <v>#REF!</v>
      </c>
      <c r="EY1413" s="28"/>
      <c r="EZ1413" s="10"/>
      <c r="FA1413" s="61">
        <v>-8.0785634545554E-2</v>
      </c>
      <c r="FB1413" s="13">
        <f>BW1414</f>
        <v>0</v>
      </c>
      <c r="FC1413" s="17">
        <v>0</v>
      </c>
      <c r="FD1413">
        <v>1</v>
      </c>
      <c r="FF1413" s="73">
        <f>(FD1411*FD1413)*(1-COS(RADIANS(EY1411+45)))-FD1412*(SIN(RADIANS(EY1411+45)))</f>
        <v>0</v>
      </c>
      <c r="FG1413" s="73">
        <f>(FD1412*FD1413)*(1-COS(RADIANS(EY1411+45)))+FD1411*(SIN(RADIANS(EY1411+45)))</f>
        <v>0</v>
      </c>
      <c r="FH1413" s="73">
        <f>(FD1413^2)*(1-COS(RADIANS(EY1411+45)))+(COS(RADIANS(EY1411+45)))</f>
        <v>1</v>
      </c>
      <c r="FI1413" s="10"/>
      <c r="FJ1413">
        <v>0</v>
      </c>
      <c r="FK1413" s="23">
        <f>SIN(RADIANS(176))*SIN(RADIANS(0))</f>
        <v>0</v>
      </c>
      <c r="FM1413" s="30">
        <f>(FK1411*FK1413)*(1-COS(RADIANS(EX1411)))-FK1412*(SIN(RADIANS(EX1411)))</f>
        <v>1.8054303924173627E-2</v>
      </c>
      <c r="FN1413" s="30">
        <f>(FK1412*FK1413)*(1-COS(RADIANS(EX1411)))+FK1411*(SIN(RADIANS(EX1411)))</f>
        <v>0.25818857491685071</v>
      </c>
      <c r="FO1413" s="30">
        <f>(FK1413^2)*(1-COS(RADIANS(EX1411)))+(COS(RADIANS(EX1411)))</f>
        <v>0.96592582628906831</v>
      </c>
      <c r="FQ1413">
        <v>-8.0785634545554E-2</v>
      </c>
      <c r="FS1413" s="28">
        <f>(FD1411*FD1413)*(1-COS(RADIANS(EW1411)))-FD1412*(SIN(RADIANS(EW1411)))</f>
        <v>0</v>
      </c>
      <c r="FT1413" s="28">
        <f>(FD1412*FD1413)*(1-COS(RADIANS(EW1411)))+FD1411*(SIN(RADIANS(EW1411)))</f>
        <v>0</v>
      </c>
      <c r="FU1413" s="28">
        <f>(FD1413^2)*(1-COS(RADIANS(EW1411)))+(COS(RADIANS(EW1411)))</f>
        <v>1</v>
      </c>
      <c r="FW1413" s="61">
        <v>-0.24588814399814576</v>
      </c>
      <c r="FX1413" s="13">
        <f>BX1414</f>
        <v>0</v>
      </c>
      <c r="FY1413" s="17">
        <v>0</v>
      </c>
      <c r="FZ1413">
        <v>1</v>
      </c>
      <c r="GB1413" s="73">
        <f>(FD1411*FD1411)*(1-COS(RADIANS(EY1411-45)))-FD1411*(SIN(RADIANS(EY1411-45)))</f>
        <v>0</v>
      </c>
      <c r="GC1413" s="73">
        <f>(FD1412*FD1413)*(1-COS(RADIANS(EY1411-45)))+FD1411*(SIN(RADIANS(EY1411-45)))</f>
        <v>0</v>
      </c>
      <c r="GD1413" s="73">
        <f>(FD1413^2)*(1-COS(RADIANS(EY1411-45)))+(COS(RADIANS(EY1411-45)))</f>
        <v>1</v>
      </c>
      <c r="GE1413" s="10"/>
      <c r="GF1413">
        <v>0</v>
      </c>
      <c r="GG1413" s="1">
        <v>-0.24588814399814576</v>
      </c>
      <c r="GI1413">
        <f>FA1413+FW1413</f>
        <v>-0.32667377854369978</v>
      </c>
      <c r="GJ1413">
        <f>GI1413/(SQRT(GI1411^2+GI1412^2+GI1413^2))</f>
        <v>-0.23099324404408259</v>
      </c>
      <c r="GL1413" t="e">
        <f>#REF!+DC1413</f>
        <v>#REF!</v>
      </c>
      <c r="GM1413" t="e">
        <f>GL1413/(SQRT(GL1411^2+GL1412^2+GL1413^2))</f>
        <v>#REF!</v>
      </c>
      <c r="GO1413" s="27">
        <f>FA1411*FW1412-FA1412*FW1411</f>
        <v>-0.96592582628906831</v>
      </c>
    </row>
    <row r="1414" spans="1:197" x14ac:dyDescent="0.2">
      <c r="A1414" s="4" t="s">
        <v>20</v>
      </c>
      <c r="B1414" s="4">
        <f>DEGREES(ACOS(C1409/(SQRT((C1407^2)+(C1408^2)+(C1409^2)))))</f>
        <v>83.274478565320393</v>
      </c>
      <c r="C1414" s="4">
        <f>DEGREES(ATAN(C1408/C1407))</f>
        <v>20.976793796061493</v>
      </c>
      <c r="D1414" t="s">
        <v>9</v>
      </c>
      <c r="E1414" s="5">
        <f t="shared" si="2126"/>
        <v>0.34929717323698622</v>
      </c>
      <c r="F1414" s="6">
        <f t="shared" si="2126"/>
        <v>-0.34518021343056071</v>
      </c>
      <c r="G1414" s="7">
        <f t="shared" ref="G1414:G1415" si="2128">Q1413</f>
        <v>-0.12501286246974219</v>
      </c>
      <c r="H1414" s="8">
        <f t="shared" ref="H1414:H1415" si="2129">AM1413</f>
        <v>-0.84495244808536252</v>
      </c>
      <c r="J1414" s="10"/>
      <c r="Q1414" s="61">
        <v>-0.50583208174515215</v>
      </c>
      <c r="S1414" s="17">
        <v>0</v>
      </c>
      <c r="T1414">
        <v>1</v>
      </c>
      <c r="V1414" s="73">
        <f>(T1412*T1414)*(1-COS(RADIANS(O1412+45)))-T1413*(SIN(RADIANS(O1412+45)))</f>
        <v>0</v>
      </c>
      <c r="W1414" s="73">
        <f>(T1413*T1414)*(1-COS(RADIANS(O1412+45)))+T1412*(SIN(RADIANS(O1412+45)))</f>
        <v>0</v>
      </c>
      <c r="X1414" s="73">
        <f>(T1414^2)*(1-COS(RADIANS(O1412+45)))+(COS(RADIANS(O1412+45)))</f>
        <v>1</v>
      </c>
      <c r="Y1414" s="10"/>
      <c r="Z1414">
        <v>0</v>
      </c>
      <c r="AA1414" s="23">
        <f>SIN(RADIANS('[1]Biaxial Input'!$F$21))*SIN(RADIANS(0))</f>
        <v>0</v>
      </c>
      <c r="AC1414" s="30">
        <f>(AA1412*AA1414)*(1-COS(RADIANS(N1412)))-AA1413*(SIN(RADIANS(N1412)))</f>
        <v>4.4838597018148282E-2</v>
      </c>
      <c r="AD1414" s="30">
        <f>(AA1413*AA1414)*(1-COS(RADIANS(N1412)))+AA1412*(SIN(RADIANS(N1412)))</f>
        <v>0.64122181137573508</v>
      </c>
      <c r="AE1414" s="30">
        <f>(AA1414^2)*(1-COS(RADIANS(N1412)))+(COS(RADIANS(N1412)))</f>
        <v>0.76604444311897801</v>
      </c>
      <c r="AG1414">
        <v>-0.50583208174515215</v>
      </c>
      <c r="AI1414" s="28">
        <f>(T1412*T1414)*(1-COS(RADIANS(M1412)))-T1413*(SIN(RADIANS(M1412)))</f>
        <v>0</v>
      </c>
      <c r="AJ1414" s="28">
        <f>(T1413*T1414)*(1-COS(RADIANS(M1412)))+T1412*(SIN(RADIANS(M1412)))</f>
        <v>0</v>
      </c>
      <c r="AK1414" s="28">
        <f>(T1414^2)*(1-COS(RADIANS(M1412)))+(COS(RADIANS(M1412)))</f>
        <v>1</v>
      </c>
      <c r="AM1414" s="61">
        <v>-0.39662301527256388</v>
      </c>
      <c r="AO1414" s="17">
        <v>0</v>
      </c>
      <c r="AP1414">
        <v>1</v>
      </c>
      <c r="AR1414" s="73">
        <f>(T1412*T1412)*(1-COS(RADIANS(O1412-45)))-T1412*(SIN(RADIANS(O1412-45)))</f>
        <v>0</v>
      </c>
      <c r="AS1414" s="73">
        <f>(T1413*T1414)*(1-COS(RADIANS(O1412-45)))+T1412*(SIN(RADIANS(O1412-45)))</f>
        <v>0</v>
      </c>
      <c r="AT1414" s="73">
        <f>(T1414^2)*(1-COS(RADIANS(O1412-45)))+(COS(RADIANS(O1412-45)))</f>
        <v>1</v>
      </c>
      <c r="AU1414" s="10"/>
      <c r="AV1414">
        <v>0</v>
      </c>
      <c r="AW1414" s="1">
        <v>-0.39662301527256388</v>
      </c>
      <c r="AX1414" s="10"/>
      <c r="AY1414" s="11">
        <f>(G1383^2)*F1383+G1383*G1384*F1384+G1383*G1385*F1385-((H1383^2)*F1383+H1383*H1384*F1384+H1383*H1385*F1385)</f>
        <v>-0.3206551802140104</v>
      </c>
      <c r="AZ1414" s="12">
        <f>G1383*G1384*F1383+(G1384^2)*F1384+G1384*G1385*F1385-(H1383*H1384*F1383+(H1384^2)*F1384+H1384*H1385*F1385)</f>
        <v>0.71188794896336494</v>
      </c>
      <c r="BA1414" s="12">
        <f>G1383*G1385*F1383+G1384*G1385*F1384+(G1385^2)*F1385-(H1383*H1385*F1383+H1384*H1385*F1384+(H1385^2)*F1385)</f>
        <v>-0.44039212937472005</v>
      </c>
      <c r="BB1414" s="12">
        <f>(G1383^2)*E1383+G1383*G1384*E1384+G1383*G1385*E1385-((H1383^2)*E1383+H1383*H1384*E1384+H1383*H1385*E1385)</f>
        <v>0.15350681754934092</v>
      </c>
      <c r="BC1414" s="12">
        <f>G1383*G1384*E1383+(G1384^2)*E1384+G1384*G1385*E1385-(H1383*H1384*E1383+(H1384^2)*E1384+H1384*H1385*E1385)</f>
        <v>-0.5915922901527364</v>
      </c>
      <c r="BD1414" s="24">
        <f>G1383*G1385*E1383+G1384*G1385*E1384+(G1385^2)*E1385-(H1383*H1385*E1383+H1384*H1385*E1384+(H1385^2)*E1385)</f>
        <v>0.2316772257896644</v>
      </c>
      <c r="BE1414" s="10">
        <f>J1383</f>
        <v>-6.6730353919339791E-3</v>
      </c>
      <c r="BY1414" t="s">
        <v>10</v>
      </c>
      <c r="BZ1414" s="5">
        <f t="shared" si="2124"/>
        <v>-9.8670839279614439E-2</v>
      </c>
      <c r="CA1414" s="6">
        <f t="shared" si="2124"/>
        <v>-0.32743703463395935</v>
      </c>
      <c r="CB1414" s="7">
        <f>CY1413</f>
        <v>-8.506467032928379E-2</v>
      </c>
      <c r="CC1414" s="8">
        <f>DU1413</f>
        <v>-0.24444079031444593</v>
      </c>
      <c r="CE1414" s="10"/>
      <c r="CG1414" s="10" t="s">
        <v>160</v>
      </c>
      <c r="CH1414" s="10">
        <f>-CH1411*((EY1411-CW1411)/(CH1413-CE1412))</f>
        <v>291.81225491252428</v>
      </c>
      <c r="CI1414" s="67"/>
      <c r="CJ1414" s="10" t="s">
        <v>10</v>
      </c>
      <c r="CK1414" s="5">
        <f t="shared" si="2125"/>
        <v>-9.8670839279614439E-2</v>
      </c>
      <c r="CL1414" s="6">
        <f t="shared" si="2125"/>
        <v>-0.32743703463395935</v>
      </c>
      <c r="CM1414" s="7">
        <f>FA1413</f>
        <v>-8.0785634545554E-2</v>
      </c>
      <c r="CN1414" s="8">
        <f>FW1413</f>
        <v>-0.24588814399814576</v>
      </c>
      <c r="CW1414" s="28"/>
      <c r="DH1414" s="10"/>
      <c r="DI1414" s="10"/>
      <c r="DJ1414" s="10"/>
      <c r="DK1414" s="10"/>
      <c r="DL1414" s="10"/>
      <c r="DM1414" s="10"/>
      <c r="DN1414" s="10"/>
      <c r="DO1414" s="10"/>
      <c r="DP1414" s="10"/>
      <c r="EE1414" s="1"/>
      <c r="EI1414" s="64">
        <f>(DEGREES(ACOS((EH1411*EK1411+EH1412*EK1412+EH1413*EK1413)/((SQRT(EH1411^2+EH1412^2+EH1413^2))*(SQRT(EK1411^2+EK1412^2+EK1413^2))))))</f>
        <v>101.55800470790288</v>
      </c>
      <c r="ER1414">
        <f t="shared" si="2127"/>
        <v>0.3492962422733713</v>
      </c>
      <c r="ES1414">
        <f t="shared" si="2127"/>
        <v>-0.34518112468713447</v>
      </c>
      <c r="ET1414" t="e">
        <f>#REF!</f>
        <v>#REF!</v>
      </c>
      <c r="EU1414" t="e">
        <f>#REF!</f>
        <v>#REF!</v>
      </c>
      <c r="EY1414" s="28"/>
      <c r="EZ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GG1414" s="1"/>
      <c r="GK1414" s="64" t="e">
        <f>(DEGREES(ACOS((GJ1411*GM1411+GJ1412*GM1412+GJ1413*GM1413)/((SQRT(GJ1411^2+GJ1412^2+GJ1413^2))*(SQRT(GM1411^2+GM1412^2+GM1413^2))))))</f>
        <v>#VALUE!</v>
      </c>
    </row>
    <row r="1415" spans="1:197" x14ac:dyDescent="0.2">
      <c r="D1415" t="s">
        <v>10</v>
      </c>
      <c r="E1415" s="5">
        <f t="shared" si="2126"/>
        <v>-9.8670615622576494E-2</v>
      </c>
      <c r="F1415" s="6">
        <f t="shared" si="2126"/>
        <v>-0.32743687210706163</v>
      </c>
      <c r="G1415" s="7">
        <f t="shared" si="2128"/>
        <v>-0.50583208174515215</v>
      </c>
      <c r="H1415" s="8">
        <f t="shared" si="2129"/>
        <v>-0.39662301527256388</v>
      </c>
      <c r="J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W1415" s="1"/>
      <c r="AY1415" s="11">
        <f>(G1388^2)*F1388+G1388*G1389*F1389+G1388*G1390*F1390-((H1388^2)*F1388+H1388*H1389*F1389+H1388*H1390*F1390)</f>
        <v>-0.28011492083602424</v>
      </c>
      <c r="AZ1415" s="12">
        <f>G1388*G1389*F1388+(G1389^2)*F1389+G1389*G1390*F1390-(H1388*H1389*F1388+(H1389^2)*F1389+H1389*H1390*F1390)</f>
        <v>0.8781874755994945</v>
      </c>
      <c r="BA1415" s="12">
        <f>G1388*G1390*F1388+G1389*G1390*F1389+(G1390^2)*F1390-(H1388*H1390*F1388+H1389*H1390*F1389+(H1390^2)*F1390)</f>
        <v>5.3638314429768852E-2</v>
      </c>
      <c r="BB1415" s="12">
        <f>(G1388^2)*E1388+G1388*G1389*E1389+G1388*G1390*E1390-((H1388^2)*E1388+H1388*H1389*E1389+H1388*H1390*E1390)</f>
        <v>0.34408649933913055</v>
      </c>
      <c r="BC1415" s="12">
        <f>G1388*G1389*E1388+(G1389^2)*E1389+G1389*G1390*E1390-(H1388*H1389*E1388+(H1389^2)*E1389+H1389*H1390*E1390)</f>
        <v>-0.93625553167529607</v>
      </c>
      <c r="BD1415" s="24">
        <f>G1388*G1390*E1388+G1389*G1390*E1389+(G1390^2)*E1390-(H1388*H1390*E1388+H1389*H1390*E1389+(H1390^2)*E1390)</f>
        <v>-6.081757739238227E-2</v>
      </c>
      <c r="BE1415" s="10">
        <f>J1388</f>
        <v>4.0444139558574732E-2</v>
      </c>
      <c r="BV1415" s="2" t="s">
        <v>3</v>
      </c>
      <c r="CE1415" s="10"/>
      <c r="CS1415" s="15"/>
      <c r="CW1415" s="28"/>
      <c r="CY1415" s="82" t="s">
        <v>148</v>
      </c>
      <c r="CZ1415" s="13"/>
      <c r="DB1415" s="10"/>
      <c r="DC1415" s="10"/>
      <c r="DD1415" s="10"/>
      <c r="DE1415" s="10"/>
      <c r="DF1415" s="10"/>
      <c r="DG1415" s="10"/>
      <c r="DH1415" s="80"/>
      <c r="DI1415" s="23" t="s">
        <v>149</v>
      </c>
      <c r="DM1415" s="1"/>
      <c r="DO1415" s="80"/>
      <c r="DS1415" s="13"/>
      <c r="DT1415" s="81"/>
      <c r="DU1415" s="82" t="s">
        <v>150</v>
      </c>
      <c r="DW1415" s="13"/>
      <c r="DX1415" s="13"/>
      <c r="EA1415" s="1"/>
      <c r="EE1415" s="1"/>
      <c r="ER1415">
        <f t="shared" si="2127"/>
        <v>-9.8670839279614439E-2</v>
      </c>
      <c r="ES1415">
        <f t="shared" si="2127"/>
        <v>-0.32743703463395935</v>
      </c>
      <c r="ET1415" t="e">
        <f>#REF!</f>
        <v>#REF!</v>
      </c>
      <c r="EU1415" t="e">
        <f>#REF!</f>
        <v>#REF!</v>
      </c>
      <c r="EY1415" s="28"/>
      <c r="EZ1415" s="10"/>
      <c r="FA1415" s="82" t="s">
        <v>148</v>
      </c>
      <c r="FB1415" s="13"/>
      <c r="FD1415" s="10"/>
      <c r="FE1415" s="10"/>
      <c r="FF1415" s="10"/>
      <c r="FG1415" s="10"/>
      <c r="FH1415" s="10"/>
      <c r="FI1415" s="10"/>
      <c r="FJ1415" s="80"/>
      <c r="FK1415" s="23" t="s">
        <v>149</v>
      </c>
      <c r="FO1415" s="1"/>
      <c r="FQ1415" s="80"/>
      <c r="FU1415" s="13"/>
      <c r="FV1415" s="81"/>
      <c r="FW1415" s="82" t="s">
        <v>150</v>
      </c>
      <c r="FY1415" s="13"/>
      <c r="FZ1415" s="13"/>
      <c r="GC1415" s="1"/>
      <c r="GG1415" s="1"/>
      <c r="GK1415" s="13"/>
    </row>
    <row r="1416" spans="1:197" x14ac:dyDescent="0.2">
      <c r="Q1416" s="82" t="s">
        <v>148</v>
      </c>
      <c r="R1416" s="13"/>
      <c r="T1416" s="10"/>
      <c r="U1416" s="10"/>
      <c r="V1416" s="10"/>
      <c r="W1416" s="10"/>
      <c r="X1416" s="10"/>
      <c r="Y1416" s="10"/>
      <c r="Z1416" s="80"/>
      <c r="AA1416" s="23" t="s">
        <v>149</v>
      </c>
      <c r="AE1416" s="1"/>
      <c r="AG1416" s="80"/>
      <c r="AK1416" s="13"/>
      <c r="AL1416" s="81"/>
      <c r="AM1416" s="82" t="s">
        <v>150</v>
      </c>
      <c r="AO1416" s="13"/>
      <c r="AP1416" s="13"/>
      <c r="AS1416" s="1"/>
      <c r="AW1416" s="1"/>
      <c r="AY1416" s="11">
        <f>(G1393^2)*F1393+G1393*G1394*F1394+G1393*G1395*F1395-((H1393^2)*F1393+H1393*H1394*F1394+H1393*H1395*F1395)</f>
        <v>-0.29508545722268631</v>
      </c>
      <c r="AZ1416" s="12">
        <f>G1393*G1394*F1393+(G1394^2)*F1394+G1394*G1395*F1395-(H1393*H1394*F1393+(H1394^2)*F1394+H1394*H1395*F1395)</f>
        <v>0.87978065926901849</v>
      </c>
      <c r="BA1416" s="12">
        <f>G1393*G1395*F1393+G1394*G1395*F1394+(G1395^2)*F1395-(H1393*H1395*F1393+H1394*H1395*F1394+(H1395^2)*F1395)</f>
        <v>0.16223820260543145</v>
      </c>
      <c r="BB1416" s="12">
        <f>(G1393^2)*E1393+G1393*G1394*E1394+G1393*G1395*E1395-((H1393^2)*E1393+H1393*H1394*E1394+H1393*H1395*E1395)</f>
        <v>0.39796713666643685</v>
      </c>
      <c r="BC1416" s="12">
        <f>G1393*G1394*E1393+(G1394^2)*E1394+G1394*G1395*E1395-(H1393*H1394*E1393+(H1394^2)*E1394+H1394*H1395*E1395)</f>
        <v>-0.89731924291183907</v>
      </c>
      <c r="BD1416" s="24">
        <f>G1393*G1395*E1393+G1394*G1395*E1394+(G1395^2)*E1395-(H1393*H1395*E1393+H1394*H1395*E1394+(H1395^2)*E1395)</f>
        <v>-0.17297015638517377</v>
      </c>
      <c r="BE1416" s="10">
        <f>J1393</f>
        <v>1.6335435503603168E-2</v>
      </c>
      <c r="BV1416" s="2" t="e">
        <f>DEGREES(ACOS(((CH1348*CG1350+#REF!*#REF!+#REF!*CG1352)/(((SQRT((CH1348^2)+(#REF!^2)+(#REF!^2)))*(SQRT((CG1350^2)+(#REF!^2)+(CG1352^2))))))))</f>
        <v>#REF!</v>
      </c>
      <c r="BZ1416" s="5" t="s">
        <v>4</v>
      </c>
      <c r="CA1416" s="6" t="s">
        <v>5</v>
      </c>
      <c r="CB1416" s="7" t="s">
        <v>6</v>
      </c>
      <c r="CC1416" s="8" t="s">
        <v>1</v>
      </c>
      <c r="CD1416">
        <v>15</v>
      </c>
      <c r="CE1416" s="9" t="s">
        <v>7</v>
      </c>
      <c r="CG1416" s="90" t="s">
        <v>157</v>
      </c>
      <c r="CH1416" s="61">
        <f>CE1417-((CH1418-CE1417)/(EY1416-CW1416))*CW1416</f>
        <v>9.4550586610986969</v>
      </c>
      <c r="CI1416" s="10"/>
      <c r="CK1416" s="5" t="s">
        <v>4</v>
      </c>
      <c r="CL1416" s="6" t="s">
        <v>5</v>
      </c>
      <c r="CM1416" s="7" t="s">
        <v>6</v>
      </c>
      <c r="CN1416" s="8" t="s">
        <v>1</v>
      </c>
      <c r="CO1416" s="10"/>
      <c r="CP1416">
        <f t="shared" ref="CP1416:CQ1418" si="2130">BZ1417</f>
        <v>0.93180266183863136</v>
      </c>
      <c r="CQ1416">
        <f t="shared" si="2130"/>
        <v>-0.87956522186239505</v>
      </c>
      <c r="CR1416">
        <f>CI1420</f>
        <v>0</v>
      </c>
      <c r="CS1416">
        <f>CL1420</f>
        <v>0</v>
      </c>
      <c r="CU1416" s="17">
        <f>CU1320</f>
        <v>10</v>
      </c>
      <c r="CV1416" s="17">
        <f>CV1320</f>
        <v>-20</v>
      </c>
      <c r="CW1416" s="31">
        <f>CH1323</f>
        <v>282.35831847186967</v>
      </c>
      <c r="CY1416" s="61">
        <f t="array" ref="CY1416:CY1418">MMULT(DQ1416:DS1418,DO1416:DO1418)</f>
        <v>0.91990878439519741</v>
      </c>
      <c r="CZ1416" s="13"/>
      <c r="DA1416" s="17">
        <v>1</v>
      </c>
      <c r="DB1416">
        <v>0</v>
      </c>
      <c r="DD1416" s="73">
        <f>(DB1416^2)*(1-COS(RADIANS(CW1416+45)))+(COS(RADIANS(CW1416+45)))</f>
        <v>0.84206022919895773</v>
      </c>
      <c r="DE1416" s="73">
        <f>(DB1416*DB1417)*(1-COS(RADIANS(CW1416+45)))-DB1418*(SIN(RADIANS(CW1416+45)))</f>
        <v>0.53938350957495795</v>
      </c>
      <c r="DF1416" s="73">
        <f>(DB1416*DB1418)*(1-COS(RADIANS(CW1416+45)))+DB1417*(SIN(RADIANS(CW1416+45)))</f>
        <v>0</v>
      </c>
      <c r="DG1416" s="10"/>
      <c r="DH1416">
        <f t="array" ref="DH1416:DH1418">MMULT(DD1416:DF1418,DA1416:DA1418)</f>
        <v>0.84206022919895773</v>
      </c>
      <c r="DI1416" s="23">
        <f>COS(RADIANS('[1]Biaxial Input'!$F$21))</f>
        <v>-0.9975640502598242</v>
      </c>
      <c r="DK1416" s="30">
        <f>(DI1416^2)*(1-COS(RADIANS(CV1416)))+(COS(RADIANS(CV1416)))</f>
        <v>0.99970654636555623</v>
      </c>
      <c r="DL1416" s="30">
        <f>(DI1416*DI1417)*(1-COS(RADIANS(CV1416)))-DI1418*(SIN(RADIANS(CV1416)))</f>
        <v>-4.1965824879998722E-3</v>
      </c>
      <c r="DM1416" s="30">
        <f>(DI1416*DI1418)*(1-COS(RADIANS(CV1416)))+DI1417*(SIN(RADIANS(CV1416)))</f>
        <v>-2.3858119147859059E-2</v>
      </c>
      <c r="DO1416">
        <f t="array" ref="DO1416:DO1418">MMULT(DK1416:DM1418,DH1416:DH1418)</f>
        <v>0.84407669095487692</v>
      </c>
      <c r="DQ1416" s="28">
        <f>(DB1416^2)*(1-COS(RADIANS(CU1416)))+(COS(RADIANS(CU1416)))</f>
        <v>0.98480775301220802</v>
      </c>
      <c r="DR1416" s="28">
        <f>(DB1416*DB1417)*(1-COS(RADIANS(CU1416)))-DB1418*(SIN(RADIANS(CU1416)))</f>
        <v>-0.17364817766693033</v>
      </c>
      <c r="DS1416" s="28">
        <f>(DB1416*DB1418)*(1-COS(RADIANS(CU1416)))+DB1417*(SIN(RADIANS(CU1416)))</f>
        <v>0</v>
      </c>
      <c r="DU1416" s="61">
        <f t="array" ref="DU1416:DU1418">MMULT(DQ1416:DS1418,EE1416:EE1418)</f>
        <v>-0.39049930324223814</v>
      </c>
      <c r="DV1416" s="13"/>
      <c r="DW1416" s="17">
        <v>1</v>
      </c>
      <c r="DX1416">
        <v>0</v>
      </c>
      <c r="DZ1416" s="73">
        <f>(DB1416^2)*(1-COS(RADIANS(CW1416-45)))+(COS(RADIANS(CW1416-45)))</f>
        <v>-0.53938350957495873</v>
      </c>
      <c r="EA1416" s="73">
        <f>(DB1416*DB1417)*(1-COS(RADIANS(CW1416-45)))-DB1418*(SIN(RADIANS(CW1416-45)))</f>
        <v>0.84206022919895729</v>
      </c>
      <c r="EB1416" s="73">
        <f>(DB1416*DB1418)*(1-COS(RADIANS(CW1416-45)))+DB1417*(SIN(RADIANS(CW1416-45)))</f>
        <v>0</v>
      </c>
      <c r="EC1416" s="10"/>
      <c r="ED1416">
        <f t="array" ref="ED1416:ED1418">MMULT(DZ1416:EB1418,DA1416:DA1418)</f>
        <v>-0.53938350957495873</v>
      </c>
      <c r="EE1416" s="1">
        <f t="array" ref="EE1416:EE1418">MMULT(DK1416:DM1418,ED1416:ED1418)</f>
        <v>-0.53569145031201737</v>
      </c>
      <c r="EG1416">
        <f>CY1416+DU1416</f>
        <v>0.52940948115295927</v>
      </c>
      <c r="EH1416">
        <f>EG1416/(SQRT(EG1416^2+EG1417^2+EG1418^2))</f>
        <v>0.37434903414770937</v>
      </c>
      <c r="EJ1416">
        <f>Q1416+AM1416</f>
        <v>0</v>
      </c>
      <c r="EK1416">
        <f>EJ1416/(SQRT(EJ1416^2+EJ1417^2+EJ1418^2))</f>
        <v>0</v>
      </c>
      <c r="EM1416" s="23">
        <f>CY1417*DU1418-CY1418*DU1417</f>
        <v>-3.5750839988414621E-2</v>
      </c>
      <c r="EO1416" s="15">
        <v>15</v>
      </c>
      <c r="EP1416" s="9" t="s">
        <v>7</v>
      </c>
      <c r="EW1416" s="17">
        <f>CU1416</f>
        <v>10</v>
      </c>
      <c r="EX1416" s="17">
        <f>CV1416</f>
        <v>-20</v>
      </c>
      <c r="EY1416" s="31">
        <f>1+CW1416</f>
        <v>283.35831847186967</v>
      </c>
      <c r="EZ1416" s="10"/>
      <c r="FA1416" s="61">
        <f t="array" ref="FA1416:FA1418">MMULT(FS1416:FU1418,FQ1416:FQ1418)</f>
        <v>0.92658383038531533</v>
      </c>
      <c r="FB1416" s="13">
        <f>BW1417</f>
        <v>0</v>
      </c>
      <c r="FC1416" s="17">
        <v>1</v>
      </c>
      <c r="FD1416">
        <v>0</v>
      </c>
      <c r="FF1416" s="73">
        <f>(FD1416^2)*(1-COS(RADIANS(EY1416+45)))+(COS(RADIANS(EY1416+45)))</f>
        <v>0.85134551958211091</v>
      </c>
      <c r="FG1416" s="73">
        <f>(FD1416*FD1417)*(1-COS(RADIANS(EY1416+45)))-FD1418*(SIN(RADIANS(EY1416+45)))</f>
        <v>0.52460538148923486</v>
      </c>
      <c r="FH1416" s="73">
        <f>(FD1416*FD1418)*(1-COS(RADIANS(EY1416+45)))+FD1417*(SIN(RADIANS(EY1416+45)))</f>
        <v>0</v>
      </c>
      <c r="FI1416" s="10"/>
      <c r="FJ1416">
        <f t="array" ref="FJ1416:FJ1418">MMULT(FF1416:FH1418,FC1416:FC1418)</f>
        <v>0.85134551958211091</v>
      </c>
      <c r="FK1416" s="23">
        <f>COS(RADIANS(176))</f>
        <v>-0.9975640502598242</v>
      </c>
      <c r="FM1416" s="30">
        <f>(FK1416^2)*(1-COS(RADIANS(EX1416)))+(COS(RADIANS(EX1416)))</f>
        <v>0.99970654636555623</v>
      </c>
      <c r="FN1416" s="30">
        <f>(FK1416*FK1417)*(1-COS(RADIANS(EX1416)))-FK1418*(SIN(RADIANS(EX1416)))</f>
        <v>-4.1965824879998722E-3</v>
      </c>
      <c r="FO1416" s="30">
        <f>(FK1416*FK1418)*(1-COS(RADIANS(EX1416)))+FK1417*(SIN(RADIANS(EX1416)))</f>
        <v>-2.3858119147859059E-2</v>
      </c>
      <c r="FQ1416">
        <f t="array" ref="FQ1416:FQ1418">MMULT(FM1416:FO1418,FJ1416:FJ1418)</f>
        <v>0.85329723890229037</v>
      </c>
      <c r="FS1416" s="28">
        <f>(FD1416^2)*(1-COS(RADIANS(EW1416)))+(COS(RADIANS(EW1416)))</f>
        <v>0.98480775301220802</v>
      </c>
      <c r="FT1416" s="28">
        <f>(FD1416*FD1417)*(1-COS(RADIANS(EW1416)))-FD1418*(SIN(RADIANS(EW1416)))</f>
        <v>-0.17364817766693033</v>
      </c>
      <c r="FU1416" s="28">
        <f>(FD1416*FD1418)*(1-COS(RADIANS(EW1416)))+FD1417*(SIN(RADIANS(EW1416)))</f>
        <v>0</v>
      </c>
      <c r="FW1416" s="61">
        <f t="array" ref="FW1416:FW1418">MMULT(FS1416:FU1418,GG1416:GG1418)</f>
        <v>-0.37438520631643551</v>
      </c>
      <c r="FX1416" s="13">
        <f>BX1417</f>
        <v>0</v>
      </c>
      <c r="FY1416" s="17">
        <v>1</v>
      </c>
      <c r="FZ1416">
        <v>0</v>
      </c>
      <c r="GB1416" s="73">
        <f>(FD1416^2)*(1-COS(RADIANS(EY1416-45)))+(COS(RADIANS(EY1416-45)))</f>
        <v>-0.52460538148923486</v>
      </c>
      <c r="GC1416" s="73">
        <f>(FD1416*FD1417)*(1-COS(RADIANS(EY1416-45)))-FD1418*(SIN(RADIANS(EY1416-45)))</f>
        <v>0.85134551958211091</v>
      </c>
      <c r="GD1416" s="73">
        <f>(FD1416*FD1418)*(1-COS(RADIANS(EY1416-45)))+FD1417*(SIN(RADIANS(EY1416-45)))</f>
        <v>0</v>
      </c>
      <c r="GE1416" s="10"/>
      <c r="GF1416">
        <f t="array" ref="GF1416:GF1418">MMULT(GB1416:GD1418,FC1416:FC1418)</f>
        <v>-0.52460538148923486</v>
      </c>
      <c r="GG1416" s="1">
        <f t="array" ref="GG1416:GG1418">MMULT(FM1416:FO1418,GF1416:GF1418)</f>
        <v>-0.52087869243467266</v>
      </c>
      <c r="GI1416">
        <f>FA1416+FW1416</f>
        <v>0.55219862406887987</v>
      </c>
      <c r="GJ1416">
        <f>GI1416/(SQRT(GI1416^2+GI1417^2+GI1418^2))</f>
        <v>0.39046339164098604</v>
      </c>
      <c r="GL1416" t="e">
        <f>CH1417+DC1416</f>
        <v>#VALUE!</v>
      </c>
      <c r="GM1416" t="e">
        <f>GL1416/(SQRT(GL1416^2+GL1417^2+GL1418^2))</f>
        <v>#VALUE!</v>
      </c>
      <c r="GO1416" s="27">
        <f>FA1417*FW1418-FA1418*FW1417</f>
        <v>-3.575083998841469E-2</v>
      </c>
    </row>
    <row r="1417" spans="1:197" x14ac:dyDescent="0.2">
      <c r="E1417" s="5" t="s">
        <v>4</v>
      </c>
      <c r="F1417" s="6" t="s">
        <v>5</v>
      </c>
      <c r="G1417" s="7" t="s">
        <v>6</v>
      </c>
      <c r="H1417" s="8" t="s">
        <v>1</v>
      </c>
      <c r="I1417">
        <v>18</v>
      </c>
      <c r="J1417" s="9" t="s">
        <v>7</v>
      </c>
      <c r="K1417">
        <v>18</v>
      </c>
      <c r="M1417" s="17">
        <f>A1349</f>
        <v>60</v>
      </c>
      <c r="N1417" s="17">
        <f>B1349</f>
        <v>-45</v>
      </c>
      <c r="O1417" s="17">
        <f>C1349</f>
        <v>243.3</v>
      </c>
      <c r="Q1417" s="61">
        <f t="array" ref="Q1417:Q1419">MMULT(AI1417:AK1419,AG1417:AG1419)</f>
        <v>0.75456386500450789</v>
      </c>
      <c r="R1417" s="13"/>
      <c r="S1417" s="17">
        <v>1</v>
      </c>
      <c r="T1417">
        <v>0</v>
      </c>
      <c r="V1417" s="73">
        <f>(T1417^2)*(1-COS(RADIANS(O1417+45)))+(COS(RADIANS(O1417+45)))</f>
        <v>0.31399245596740527</v>
      </c>
      <c r="W1417" s="73">
        <f>(T1417*T1418)*(1-COS(RADIANS(O1417+45)))-T1419*(SIN(RADIANS(O1417+45)))</f>
        <v>0.94942547764190377</v>
      </c>
      <c r="X1417" s="73">
        <f>(T1417*T1419)*(1-COS(RADIANS(O1417+45)))+T1418*(SIN(RADIANS(O1417+45)))</f>
        <v>0</v>
      </c>
      <c r="Y1417" s="10"/>
      <c r="Z1417">
        <f t="array" ref="Z1417:Z1419">MMULT(V1417:X1419,S1417:S1419)</f>
        <v>0.31399245596740527</v>
      </c>
      <c r="AA1417" s="23">
        <f>COS(RADIANS('[1]Biaxial Input'!$F$21))</f>
        <v>-0.9975640502598242</v>
      </c>
      <c r="AC1417" s="30">
        <f>(AA1417^2)*(1-COS(RADIANS(N1417)))+(COS(RADIANS(N1417)))</f>
        <v>0.99857479166422358</v>
      </c>
      <c r="AD1417" s="30">
        <f>(AA1417*AA1418)*(1-COS(RADIANS(N1417)))-AA1419*(SIN(RADIANS(N1417)))</f>
        <v>-2.0381428756221641E-2</v>
      </c>
      <c r="AE1417" s="30">
        <f>(AA1417*AA1419)*(1-COS(RADIANS(N1417)))+AA1418*(SIN(RADIANS(N1417)))</f>
        <v>-4.9325275616132508E-2</v>
      </c>
      <c r="AG1417">
        <f t="array" ref="AG1417:AG1419">MMULT(AC1417:AE1419,Z1417:Z1419)</f>
        <v>0.33289559903368976</v>
      </c>
      <c r="AI1417" s="28">
        <f>(T1417^2)*(1-COS(RADIANS(M1417)))+(COS(RADIANS(M1417)))</f>
        <v>0.50000000000000011</v>
      </c>
      <c r="AJ1417" s="28">
        <f>(T1417*T1418)*(1-COS(RADIANS(M1417)))-T1419*(SIN(RADIANS(M1417)))</f>
        <v>-0.8660254037844386</v>
      </c>
      <c r="AK1417" s="28">
        <f>(T1417*T1419)*(1-COS(RADIANS(M1417)))+T1418*(SIN(RADIANS(M1417)))</f>
        <v>0</v>
      </c>
      <c r="AM1417" s="61">
        <f t="array" ref="AM1417:AM1419">MMULT(AI1417:AK1419,AW1417:AW1419)</f>
        <v>-0.29492664388874956</v>
      </c>
      <c r="AN1417" s="13"/>
      <c r="AO1417" s="17">
        <v>1</v>
      </c>
      <c r="AP1417">
        <v>0</v>
      </c>
      <c r="AR1417" s="73">
        <f>(T1417^2)*(1-COS(RADIANS(O1417-45)))+(COS(RADIANS(O1417-45)))</f>
        <v>-0.94942547764190388</v>
      </c>
      <c r="AS1417" s="73">
        <f>(T1417*T1418)*(1-COS(RADIANS(O1417-45)))-T1419*(SIN(RADIANS(O1417-45)))</f>
        <v>0.31399245596740494</v>
      </c>
      <c r="AT1417" s="73">
        <f>(T1417*T1419)*(1-COS(RADIANS(O1417-45)))+T1418*(SIN(RADIANS(O1417-45)))</f>
        <v>0</v>
      </c>
      <c r="AU1417" s="10"/>
      <c r="AV1417">
        <f t="array" ref="AV1417:AV1419">MMULT(AR1417:AT1419,S1417:S1419)</f>
        <v>-0.94942547764190388</v>
      </c>
      <c r="AW1417" s="1">
        <f t="array" ref="AW1417:AW1419">MMULT(AC1417:AE1419,AV1417:AV1419)</f>
        <v>-0.94167273366567938</v>
      </c>
      <c r="AY1417" s="11">
        <f>(G1398^2)*F1398+G1398*G1399*F1399+G1398*G1400*F1400-((H1398^2)*F1398+H1398*H1399*F1399+H1398*H1400*F1400)</f>
        <v>-0.37793917397297044</v>
      </c>
      <c r="AZ1417" s="12">
        <f>G1398*G1399*F1398+(G1399^2)*F1399+G1399*G1400*F1400-(H1398*H1399*F1398+(H1399^2)*F1399+H1399*H1400*F1400)</f>
        <v>0.87256565232729177</v>
      </c>
      <c r="BA1417" s="12">
        <f>G1398*G1400*F1398+G1399*G1400*F1399+(G1400^2)*F1400-(H1398*H1400*F1398+H1399*H1400*F1399+(H1400^2)*F1400)</f>
        <v>0.22616959567518394</v>
      </c>
      <c r="BB1417" s="12">
        <f>(G1398^2)*E1398+G1398*G1399*E1399+G1398*G1400*E1400-((H1398^2)*E1398+H1398*H1399*E1399+H1398*H1400*E1400)</f>
        <v>0.48210238579662967</v>
      </c>
      <c r="BC1417" s="12">
        <f>G1398*G1399*E1398+(G1399^2)*E1399+G1399*G1400*E1400-(H1398*H1399*E1398+(H1399^2)*E1399+H1399*H1400*E1400)</f>
        <v>-0.82572831314604556</v>
      </c>
      <c r="BD1417" s="24">
        <f>G1398*G1400*E1398+G1399*G1400*E1399+(G1400^2)*E1400-(H1398*H1400*E1398+H1399*H1400*E1399+(H1400^2)*E1400)</f>
        <v>-0.21170320523424363</v>
      </c>
      <c r="BE1417" s="10">
        <f>J1398</f>
        <v>-6.9696182796762818E-2</v>
      </c>
      <c r="BY1417" t="s">
        <v>8</v>
      </c>
      <c r="BZ1417" s="5">
        <f t="shared" ref="BZ1417:CA1419" si="2131">BZ1412</f>
        <v>0.93180266183863136</v>
      </c>
      <c r="CA1417" s="6">
        <f t="shared" si="2131"/>
        <v>-0.87956522186239505</v>
      </c>
      <c r="CB1417" s="7">
        <f>CY1416</f>
        <v>0.91990878439519741</v>
      </c>
      <c r="CC1417" s="8">
        <f>DU1416</f>
        <v>-0.39049930324223814</v>
      </c>
      <c r="CE1417" s="9">
        <f>((SUMPRODUCT(CB1417:CB1419,BZ1417:BZ1419))*(SUMPRODUCT(CB1417:(CB1419),CA1417:CA1419)))-((SUMPRODUCT(CC1417:CC1419,BZ1417:BZ1419))*(SUMPRODUCT(CC1417:CC1419,CA1417:CA1419)))</f>
        <v>1.2212453270876722E-15</v>
      </c>
      <c r="CG1417">
        <v>1</v>
      </c>
      <c r="CH1417" t="s">
        <v>161</v>
      </c>
      <c r="CI1417" s="67"/>
      <c r="CJ1417" s="1" t="s">
        <v>8</v>
      </c>
      <c r="CK1417" s="5">
        <f t="shared" ref="CK1417:CL1419" si="2132">BZ1417</f>
        <v>0.93180266183863136</v>
      </c>
      <c r="CL1417" s="6">
        <f t="shared" si="2132"/>
        <v>-0.87956522186239505</v>
      </c>
      <c r="CM1417" s="7">
        <f>FA1416</f>
        <v>0.92658383038531533</v>
      </c>
      <c r="CN1417" s="8">
        <f>FW1416</f>
        <v>-0.37438520631643551</v>
      </c>
      <c r="CO1417" s="10"/>
      <c r="CP1417">
        <f t="shared" si="2130"/>
        <v>0.3492962422733713</v>
      </c>
      <c r="CQ1417">
        <f t="shared" si="2130"/>
        <v>-0.34518112468713447</v>
      </c>
      <c r="CR1417">
        <f>CJ1420</f>
        <v>0</v>
      </c>
      <c r="CS1417">
        <f>CM1420</f>
        <v>0</v>
      </c>
      <c r="CW1417" s="28"/>
      <c r="CY1417" s="61">
        <v>-0.356218031266615</v>
      </c>
      <c r="DA1417" s="17">
        <v>0</v>
      </c>
      <c r="DB1417">
        <v>0</v>
      </c>
      <c r="DD1417" s="73">
        <f>(DB1416*DB1417)*(1-COS(RADIANS(CW1416+45)))+DB1418*(SIN(RADIANS(CW1416+45)))</f>
        <v>-0.53938350957495795</v>
      </c>
      <c r="DE1417" s="73">
        <f>(DB1417^2)*(1-COS(RADIANS(CW1416+45)))+(COS(RADIANS(CW1416+45)))</f>
        <v>0.84206022919895773</v>
      </c>
      <c r="DF1417" s="73">
        <f>(DB1417*DB1418)*(1-COS(RADIANS(CW1416+45)))-DB1416*(SIN(RADIANS(CW1416+45)))</f>
        <v>0</v>
      </c>
      <c r="DG1417" s="10"/>
      <c r="DH1417">
        <v>-0.53938350957495795</v>
      </c>
      <c r="DI1417" s="23">
        <f>SIN(RADIANS('[1]Biaxial Input'!$F$21))*(COS(RADIANS(0)))</f>
        <v>6.9756473744125524E-2</v>
      </c>
      <c r="DK1417" s="30">
        <f>(DI1416*DI1417)*(1-COS(RADIANS(CV1416)))+DI1418*(SIN(RADIANS(CV1416)))</f>
        <v>-4.1965824879998722E-3</v>
      </c>
      <c r="DL1417" s="30">
        <f>(DI1417^2)*(1-COS(RADIANS(CV1416)))+(COS(RADIANS(CV1416)))</f>
        <v>0.9399860744203522</v>
      </c>
      <c r="DM1417" s="30">
        <f>(DI1417*DI1418)*(1-COS(RADIANS(CV1416)))-DI1416*(SIN(RADIANS(CV1416)))</f>
        <v>-0.34118699944639969</v>
      </c>
      <c r="DO1417">
        <v>-0.51054676298413471</v>
      </c>
      <c r="DQ1417" s="28">
        <f>(DB1416*DB1417)*(1-COS(RADIANS(CU1416)))+DB1418*(SIN(RADIANS(CU1416)))</f>
        <v>0.17364817766693033</v>
      </c>
      <c r="DR1417" s="28">
        <f>(DB1417^2)*(1-COS(RADIANS(CU1416)))+(COS(RADIANS(CU1416)))</f>
        <v>0.98480775301220802</v>
      </c>
      <c r="DS1417" s="28">
        <f>(DB1417*DB1418)*(1-COS(RADIANS(CU1416)))-DB1416*(SIN(RADIANS(CU1416)))</f>
        <v>0</v>
      </c>
      <c r="DU1417" s="61">
        <v>-0.87029251307816191</v>
      </c>
      <c r="DW1417" s="17">
        <v>0</v>
      </c>
      <c r="DX1417">
        <v>0</v>
      </c>
      <c r="DZ1417" s="73">
        <f>(DB1416*DB1417)*(1-COS(RADIANS(CW1416-45)))+DB1418*(SIN(RADIANS(CW1416-45)))</f>
        <v>-0.84206022919895729</v>
      </c>
      <c r="EA1417" s="73">
        <f>(DB1417^2)*(1-COS(RADIANS(CW1416-45)))+(COS(RADIANS(CW1416-45)))</f>
        <v>-0.53938350957495873</v>
      </c>
      <c r="EB1417" s="73">
        <f>(DB1417*DB1418)*(1-COS(RADIANS(CW1416-45)))-DB1416*(SIN(RADIANS(CW1416-45)))</f>
        <v>0</v>
      </c>
      <c r="EC1417" s="10"/>
      <c r="ED1417">
        <v>-0.84206022919895729</v>
      </c>
      <c r="EE1417" s="1">
        <v>-0.78926132187963172</v>
      </c>
      <c r="EG1417">
        <f>CY1417+DU1417</f>
        <v>-1.226510544344777</v>
      </c>
      <c r="EH1417">
        <f>EG1417/(SQRT(EG1416^2+EG1417^2+EG1418^2))</f>
        <v>-0.86727392310299589</v>
      </c>
      <c r="EJ1417">
        <f>Q1417+AM1417</f>
        <v>0.45963722111575833</v>
      </c>
      <c r="EK1417">
        <f>EJ1417/(SQRT(EJ1416^2+EJ1417^2+EJ1418^2))</f>
        <v>0.42881467458211031</v>
      </c>
      <c r="EM1417" s="23">
        <f>CY1418*DU1416-CY1416*DU1418</f>
        <v>0.34014652119437261</v>
      </c>
      <c r="EP1417" s="9">
        <f>((SUMPRODUCT(CM1417:CM1419,BZ1417:BZ1419))*(SUMPRODUCT(CM1417:CM1419,CA1417:CA1419)))-((SUMPRODUCT(CN1417:CN1419,BZ1417:BZ1419))*(SUMPRODUCT(CN1417:CN1419,CA1417:CA1419)))</f>
        <v>-3.348602836378034E-2</v>
      </c>
      <c r="EY1417" s="28"/>
      <c r="EZ1417" s="10"/>
      <c r="FA1417" s="61">
        <v>-0.34097507887750744</v>
      </c>
      <c r="FB1417" s="13">
        <f>BW1418</f>
        <v>0</v>
      </c>
      <c r="FC1417" s="17">
        <v>0</v>
      </c>
      <c r="FD1417">
        <v>0</v>
      </c>
      <c r="FF1417" s="73">
        <f>(FD1416*FD1417)*(1-COS(RADIANS(EY1416+45)))+FD1418*(SIN(RADIANS(EY1416+45)))</f>
        <v>-0.52460538148923486</v>
      </c>
      <c r="FG1417" s="73">
        <f>(FD1417^2)*(1-COS(RADIANS(EY1416+45)))+(COS(RADIANS(EY1416+45)))</f>
        <v>0.85134551958211091</v>
      </c>
      <c r="FH1417" s="73">
        <f>(FD1417*FD1418)*(1-COS(RADIANS(EY1416+45)))-FD1416*(SIN(RADIANS(EY1416+45)))</f>
        <v>0</v>
      </c>
      <c r="FI1417" s="10"/>
      <c r="FJ1417">
        <v>-0.52460538148923486</v>
      </c>
      <c r="FK1417" s="23">
        <f>SIN(RADIANS(176))*(COS(RADIANS(0)))</f>
        <v>6.9756473744125524E-2</v>
      </c>
      <c r="FM1417" s="30">
        <f>(FK1416*FK1417)*(1-COS(RADIANS(EX1416)))+FK1418*(SIN(RADIANS(EX1416)))</f>
        <v>-4.1965824879998722E-3</v>
      </c>
      <c r="FN1417" s="30">
        <f>(FK1417^2)*(1-COS(RADIANS(EX1416)))+(COS(RADIANS(EX1416)))</f>
        <v>0.9399860744203522</v>
      </c>
      <c r="FO1417" s="30">
        <f>(FK1417*FK1418)*(1-COS(RADIANS(EX1416)))-FK1416*(SIN(RADIANS(EX1416)))</f>
        <v>-0.34118699944639969</v>
      </c>
      <c r="FQ1417">
        <v>-0.49669449486457262</v>
      </c>
      <c r="FS1417" s="28">
        <f>(FD1416*FD1417)*(1-COS(RADIANS(EW1416)))+FD1418*(SIN(RADIANS(EW1416)))</f>
        <v>0.17364817766693033</v>
      </c>
      <c r="FT1417" s="28">
        <f>(FD1417^2)*(1-COS(RADIANS(EW1416)))+(COS(RADIANS(EW1416)))</f>
        <v>0.98480775301220802</v>
      </c>
      <c r="FU1417" s="28">
        <f>(FD1417*FD1418)*(1-COS(RADIANS(EW1416)))-FD1416*(SIN(RADIANS(EW1416)))</f>
        <v>0</v>
      </c>
      <c r="FW1417" s="61">
        <v>-0.87637682517501792</v>
      </c>
      <c r="FX1417" s="13">
        <f>BX1418</f>
        <v>0</v>
      </c>
      <c r="FY1417" s="17">
        <v>0</v>
      </c>
      <c r="FZ1417">
        <v>0</v>
      </c>
      <c r="GB1417" s="73">
        <f>(FD1416*FD1417)*(1-COS(RADIANS(EY1416-45)))+FD1418*(SIN(RADIANS(EY1416-45)))</f>
        <v>-0.85134551958211091</v>
      </c>
      <c r="GC1417" s="73">
        <f>(FD1417^2)*(1-COS(RADIANS(EY1416-45)))+(COS(RADIANS(EY1416-45)))</f>
        <v>-0.52460538148923486</v>
      </c>
      <c r="GD1417" s="73">
        <f>(FD1417*FD1418)*(1-COS(RADIANS(EY1416-45)))-FD1416*(SIN(RADIANS(EY1416-45)))</f>
        <v>0</v>
      </c>
      <c r="GE1417" s="10"/>
      <c r="GF1417">
        <v>-0.85134551958211091</v>
      </c>
      <c r="GG1417" s="1">
        <v>-0.79805138317027535</v>
      </c>
      <c r="GI1417">
        <f>FA1417+FW1417</f>
        <v>-1.2173519040525254</v>
      </c>
      <c r="GJ1417">
        <f>GI1417/(SQRT(GI1416^2+GI1417^2+GI1418^2))</f>
        <v>-0.860797786445896</v>
      </c>
      <c r="GL1417">
        <f>CH1418+DC1417</f>
        <v>-3.348602836378034E-2</v>
      </c>
      <c r="GM1417" t="e">
        <f>GL1417/(SQRT(GL1416^2+GL1417^2+GL1418^2))</f>
        <v>#VALUE!</v>
      </c>
      <c r="GO1417" s="27">
        <f>FA1418*FW1416-FA1416*FW1418</f>
        <v>0.34014652119437255</v>
      </c>
    </row>
    <row r="1418" spans="1:197" x14ac:dyDescent="0.2">
      <c r="D1418" t="s">
        <v>8</v>
      </c>
      <c r="E1418" s="5">
        <f t="shared" ref="E1418:F1420" si="2133">E1413</f>
        <v>0.93180233653995126</v>
      </c>
      <c r="F1418" s="6">
        <f t="shared" si="2133"/>
        <v>-0.87956563998417769</v>
      </c>
      <c r="G1418" s="7">
        <f>Q1417</f>
        <v>0.75456386500450789</v>
      </c>
      <c r="H1418" s="8">
        <f>AM1417</f>
        <v>-0.29492664388874956</v>
      </c>
      <c r="J1418" s="9">
        <f>((SUMPRODUCT(G1418:G1420,E1418:E1420))*(SUMPRODUCT(G1418:G1420,F1418:F1420)))-((SUMPRODUCT(H1418:H1420,E1418:E1420))*(SUMPRODUCT(H1418:H1420,F1418:F1420)))</f>
        <v>5.376488639413346E-2</v>
      </c>
      <c r="Q1418" s="61">
        <v>-5.1252923152832086E-2</v>
      </c>
      <c r="S1418" s="17">
        <v>0</v>
      </c>
      <c r="T1418">
        <v>0</v>
      </c>
      <c r="V1418" s="73">
        <f>(T1417*T1418)*(1-COS(RADIANS(O1417+45)))+T1419*(SIN(RADIANS(O1417+45)))</f>
        <v>-0.94942547764190377</v>
      </c>
      <c r="W1418" s="73">
        <f>(T1418^2)*(1-COS(RADIANS(O1417+45)))+(COS(RADIANS(O1417+45)))</f>
        <v>0.31399245596740527</v>
      </c>
      <c r="X1418" s="73">
        <f>(T1418*T1419)*(1-COS(RADIANS(O1417+45)))-T1417*(SIN(RADIANS(O1417+45)))</f>
        <v>0</v>
      </c>
      <c r="Y1418" s="10"/>
      <c r="Z1418">
        <v>-0.94942547764190377</v>
      </c>
      <c r="AA1418" s="23">
        <f>SIN(RADIANS('[1]Biaxial Input'!$F$21))*(COS(RADIANS(0)))</f>
        <v>6.9756473744125524E-2</v>
      </c>
      <c r="AC1418" s="30">
        <f>(AA1417*AA1418)*(1-COS(RADIANS(N1417)))+AA1419*(SIN(RADIANS(N1417)))</f>
        <v>-2.0381428756221641E-2</v>
      </c>
      <c r="AD1418" s="30">
        <f>(AA1418^2)*(1-COS(RADIANS(N1417)))+(COS(RADIANS(N1417)))</f>
        <v>0.70853198952232399</v>
      </c>
      <c r="AE1418" s="30">
        <f>(AA1418*AA1419)*(1-COS(RADIANS(N1417)))-AA1417*(SIN(RADIANS(N1417)))</f>
        <v>-0.70538430460663959</v>
      </c>
      <c r="AG1418">
        <v>-0.67909793744809155</v>
      </c>
      <c r="AI1418" s="28">
        <f>(T1417*T1418)*(1-COS(RADIANS(M1417)))+T1419*(SIN(RADIANS(M1417)))</f>
        <v>0.8660254037844386</v>
      </c>
      <c r="AJ1418" s="28">
        <f>(T1418^2)*(1-COS(RADIANS(M1417)))+(COS(RADIANS(M1417)))</f>
        <v>0.50000000000000011</v>
      </c>
      <c r="AK1418" s="28">
        <f>(T1418*T1419)*(1-COS(RADIANS(M1417)))-T1417*(SIN(RADIANS(M1417)))</f>
        <v>0</v>
      </c>
      <c r="AM1418" s="61">
        <v>-0.91707403530045917</v>
      </c>
      <c r="AO1418" s="17">
        <v>0</v>
      </c>
      <c r="AP1418">
        <v>0</v>
      </c>
      <c r="AR1418" s="73">
        <f>(T1417*T1418)*(1-COS(RADIANS(O1417-45)))+T1419*(SIN(RADIANS(O1417-45)))</f>
        <v>-0.31399245596740494</v>
      </c>
      <c r="AS1418" s="73">
        <f>(T1418^2)*(1-COS(RADIANS(O1417-45)))+(COS(RADIANS(O1417-45)))</f>
        <v>-0.94942547764190388</v>
      </c>
      <c r="AT1418" s="73">
        <f>(T1418*T1419)*(1-COS(RADIANS(O1417-45)))-T1417*(SIN(RADIANS(O1417-45)))</f>
        <v>0</v>
      </c>
      <c r="AU1418" s="10"/>
      <c r="AV1418">
        <v>-0.31399245596740494</v>
      </c>
      <c r="AW1418" s="1">
        <v>-0.20312305178968595</v>
      </c>
      <c r="AY1418" s="11">
        <f>(G1403^2)*F1403+G1403*G1404*F1404+G1403*G1405*F1405-((H1403^2)*F1403+H1403*H1404*F1404+H1403*H1405*F1405)</f>
        <v>-0.30307744904214429</v>
      </c>
      <c r="AZ1418" s="12">
        <f>G1403*G1404*F1403+(G1404^2)*F1404+G1404*G1405*F1405-(H1403*H1404*F1403+(H1404^2)*F1404+H1404*H1405*F1405)</f>
        <v>0.86772674856081355</v>
      </c>
      <c r="BA1418" s="12">
        <f>G1403*G1405*F1403+G1404*G1405*F1404+(G1405^2)*F1405-(H1403*H1405*F1403+H1404*H1405*F1404+(H1405^2)*F1405)</f>
        <v>0.32562723329587728</v>
      </c>
      <c r="BB1418" s="12">
        <f>(G1403^2)*E1403+G1403*G1404*E1404+G1403*G1405*E1405-((H1403^2)*E1403+H1403*H1404*E1404+H1403*H1405*E1405)</f>
        <v>0.45016760689519397</v>
      </c>
      <c r="BC1418" s="12">
        <f>G1403*G1404*E1403+(G1404^2)*E1404+G1404*G1405*E1405-(H1403*H1404*E1403+(H1404^2)*E1404+H1404*H1405*E1405)</f>
        <v>-0.81711589756659875</v>
      </c>
      <c r="BD1418" s="24">
        <f>G1403*G1405*E1403+G1404*G1405*E1404+(G1405^2)*E1405-(H1403*H1405*E1403+H1404*H1405*E1404+(H1405^2)*E1405)</f>
        <v>-0.31290338302971893</v>
      </c>
      <c r="BE1418" s="10">
        <f>J1403</f>
        <v>-1.1443614328405405E-2</v>
      </c>
      <c r="BY1418" t="s">
        <v>9</v>
      </c>
      <c r="BZ1418" s="5">
        <f t="shared" si="2131"/>
        <v>0.3492962422733713</v>
      </c>
      <c r="CA1418" s="6">
        <f t="shared" si="2131"/>
        <v>-0.34518112468713447</v>
      </c>
      <c r="CB1418" s="7">
        <f>CY1417</f>
        <v>-0.356218031266615</v>
      </c>
      <c r="CC1418" s="8">
        <f>DU1417</f>
        <v>-0.87029251307816191</v>
      </c>
      <c r="CE1418" s="10"/>
      <c r="CH1418">
        <f>((SUMPRODUCT(CM1417:CM1419,CK1417:CK1419))*(SUMPRODUCT(CM1417:CM1419,CL1417:CL1419)))-((SUMPRODUCT(CN1417:CN1419,CK1417:CK1419))*(SUMPRODUCT(CN1417:CN1419,CL1417:CL1419)))</f>
        <v>-3.348602836378034E-2</v>
      </c>
      <c r="CI1418" s="67"/>
      <c r="CJ1418" s="10" t="s">
        <v>9</v>
      </c>
      <c r="CK1418" s="5">
        <f t="shared" si="2132"/>
        <v>0.3492962422733713</v>
      </c>
      <c r="CL1418" s="6">
        <f t="shared" si="2132"/>
        <v>-0.34518112468713447</v>
      </c>
      <c r="CM1418" s="7">
        <f>FA1417</f>
        <v>-0.34097507887750744</v>
      </c>
      <c r="CN1418" s="8">
        <f>FW1417</f>
        <v>-0.87637682517501792</v>
      </c>
      <c r="CP1418">
        <f t="shared" si="2130"/>
        <v>-9.8670839279614439E-2</v>
      </c>
      <c r="CQ1418">
        <f t="shared" si="2130"/>
        <v>-0.32743703463395935</v>
      </c>
      <c r="CR1418">
        <f>CK1420</f>
        <v>0</v>
      </c>
      <c r="CS1418">
        <f>CN1420</f>
        <v>0</v>
      </c>
      <c r="CW1418" s="28"/>
      <c r="CY1418" s="61">
        <v>-0.16394066790484607</v>
      </c>
      <c r="DA1418" s="17">
        <v>0</v>
      </c>
      <c r="DB1418">
        <v>1</v>
      </c>
      <c r="DD1418" s="73">
        <f>(DB1416*DB1418)*(1-COS(RADIANS(CW1416+45)))-DB1417*(SIN(RADIANS(CW1416+45)))</f>
        <v>0</v>
      </c>
      <c r="DE1418" s="73">
        <f>(DB1417*DB1418)*(1-COS(RADIANS(CW1416+45)))+DB1416*(SIN(RADIANS(CW1416+45)))</f>
        <v>0</v>
      </c>
      <c r="DF1418" s="73">
        <f>(DB1418^2)*(1-COS(RADIANS(CW1416+45)))+(COS(RADIANS(CW1416+45)))</f>
        <v>1</v>
      </c>
      <c r="DG1418" s="10"/>
      <c r="DH1418">
        <v>0</v>
      </c>
      <c r="DI1418" s="23">
        <f>SIN(RADIANS('[1]Biaxial Input'!$F$21))*SIN(RADIANS(0))</f>
        <v>0</v>
      </c>
      <c r="DK1418" s="30">
        <f>(DI1416*DI1418)*(1-COS(RADIANS(CV1416)))-DI1417*(SIN(RADIANS(CV1416)))</f>
        <v>2.3858119147859059E-2</v>
      </c>
      <c r="DL1418" s="30">
        <f>(DI1417*DI1418)*(1-COS(RADIANS(CV1416)))+DI1416*(SIN(RADIANS(CV1416)))</f>
        <v>0.34118699944639969</v>
      </c>
      <c r="DM1418" s="30">
        <f>(DI1418^2)*(1-COS(RADIANS(CV1416)))+(COS(RADIANS(CV1416)))</f>
        <v>0.93969262078590843</v>
      </c>
      <c r="DO1418">
        <v>-0.16394066790484607</v>
      </c>
      <c r="DQ1418" s="28">
        <f>(DB1416*DB1418)*(1-COS(RADIANS(CU1416)))-DB1417*(SIN(RADIANS(CU1416)))</f>
        <v>0</v>
      </c>
      <c r="DR1418" s="28">
        <f>(DB1417*DB1418)*(1-COS(RADIANS(CU1416)))+DB1416*(SIN(RADIANS(CU1416)))</f>
        <v>0</v>
      </c>
      <c r="DS1418" s="28">
        <f>(DB1418^2)*(1-COS(RADIANS(CU1416)))+(COS(RADIANS(CU1416)))</f>
        <v>1</v>
      </c>
      <c r="DU1418" s="61">
        <v>-0.30016867899136962</v>
      </c>
      <c r="DW1418" s="17">
        <v>0</v>
      </c>
      <c r="DX1418">
        <v>1</v>
      </c>
      <c r="DZ1418" s="73">
        <f>(DB1416*DB1416)*(1-COS(RADIANS(CW1416-45)))-DB1416*(SIN(RADIANS(CW1416-45)))</f>
        <v>0</v>
      </c>
      <c r="EA1418" s="73">
        <f>(DB1417*DB1418)*(1-COS(RADIANS(CW1416-45)))+DB1416*(SIN(RADIANS(CW1416-45)))</f>
        <v>0</v>
      </c>
      <c r="EB1418" s="73">
        <f>(DB1418^2)*(1-COS(RADIANS(CW1416-45)))+(COS(RADIANS(CW1416-45)))</f>
        <v>0.99999999999999989</v>
      </c>
      <c r="EC1418" s="10"/>
      <c r="ED1418">
        <v>0</v>
      </c>
      <c r="EE1418" s="1">
        <v>-0.30016867899136962</v>
      </c>
      <c r="EG1418">
        <f>CY1418+DU1418</f>
        <v>-0.46410934689621569</v>
      </c>
      <c r="EH1418">
        <f>EG1418/(SQRT(EG1416^2+EG1417^2+EG1418^2))</f>
        <v>-0.32817486640237398</v>
      </c>
      <c r="EJ1418">
        <f>Q1418+AM1418</f>
        <v>-0.9683269584532912</v>
      </c>
      <c r="EK1418">
        <f>EJ1418/(SQRT(EJ1416^2+EJ1417^2+EJ1418^2))</f>
        <v>-0.9033924810751075</v>
      </c>
      <c r="EM1418" s="23">
        <f>CY1416*DU1417-CY1417*DU1416</f>
        <v>-0.93969262078590843</v>
      </c>
      <c r="ER1418">
        <f t="shared" ref="ER1418:ES1420" si="2134">CK1417</f>
        <v>0.93180266183863136</v>
      </c>
      <c r="ES1418">
        <f t="shared" si="2134"/>
        <v>-0.87956522186239505</v>
      </c>
      <c r="ET1418" t="e">
        <f>#REF!</f>
        <v>#REF!</v>
      </c>
      <c r="EU1418" t="e">
        <f>#REF!</f>
        <v>#REF!</v>
      </c>
      <c r="EY1418" s="28"/>
      <c r="EZ1418" s="10"/>
      <c r="FA1418" s="61">
        <v>-0.1586770331615599</v>
      </c>
      <c r="FB1418" s="13">
        <f>BW1419</f>
        <v>0</v>
      </c>
      <c r="FC1418" s="17">
        <v>0</v>
      </c>
      <c r="FD1418">
        <v>1</v>
      </c>
      <c r="FF1418" s="73">
        <f>(FD1416*FD1418)*(1-COS(RADIANS(EY1416+45)))-FD1417*(SIN(RADIANS(EY1416+45)))</f>
        <v>0</v>
      </c>
      <c r="FG1418" s="73">
        <f>(FD1417*FD1418)*(1-COS(RADIANS(EY1416+45)))+FD1416*(SIN(RADIANS(EY1416+45)))</f>
        <v>0</v>
      </c>
      <c r="FH1418" s="73">
        <f>(FD1418^2)*(1-COS(RADIANS(EY1416+45)))+(COS(RADIANS(EY1416+45)))</f>
        <v>1</v>
      </c>
      <c r="FI1418" s="10"/>
      <c r="FJ1418">
        <v>0</v>
      </c>
      <c r="FK1418" s="23">
        <f>SIN(RADIANS(176))*SIN(RADIANS(0))</f>
        <v>0</v>
      </c>
      <c r="FM1418" s="30">
        <f>(FK1416*FK1418)*(1-COS(RADIANS(EX1416)))-FK1417*(SIN(RADIANS(EX1416)))</f>
        <v>2.3858119147859059E-2</v>
      </c>
      <c r="FN1418" s="30">
        <f>(FK1417*FK1418)*(1-COS(RADIANS(EX1416)))+FK1416*(SIN(RADIANS(EX1416)))</f>
        <v>0.34118699944639969</v>
      </c>
      <c r="FO1418" s="30">
        <f>(FK1418^2)*(1-COS(RADIANS(EX1416)))+(COS(RADIANS(EX1416)))</f>
        <v>0.93969262078590843</v>
      </c>
      <c r="FQ1418">
        <v>-0.1586770331615599</v>
      </c>
      <c r="FS1418" s="28">
        <f>(FD1416*FD1418)*(1-COS(RADIANS(EW1416)))-FD1417*(SIN(RADIANS(EW1416)))</f>
        <v>0</v>
      </c>
      <c r="FT1418" s="28">
        <f>(FD1417*FD1418)*(1-COS(RADIANS(EW1416)))+FD1416*(SIN(RADIANS(EW1416)))</f>
        <v>0</v>
      </c>
      <c r="FU1418" s="28">
        <f>(FD1418^2)*(1-COS(RADIANS(EW1416)))+(COS(RADIANS(EW1416)))</f>
        <v>1</v>
      </c>
      <c r="FW1418" s="61">
        <v>-0.30298412101553474</v>
      </c>
      <c r="FX1418" s="13">
        <f>BX1419</f>
        <v>0</v>
      </c>
      <c r="FY1418" s="17">
        <v>0</v>
      </c>
      <c r="FZ1418">
        <v>1</v>
      </c>
      <c r="GB1418" s="73">
        <f>(FD1416*FD1416)*(1-COS(RADIANS(EY1416-45)))-FD1416*(SIN(RADIANS(EY1416-45)))</f>
        <v>0</v>
      </c>
      <c r="GC1418" s="73">
        <f>(FD1417*FD1418)*(1-COS(RADIANS(EY1416-45)))+FD1416*(SIN(RADIANS(EY1416-45)))</f>
        <v>0</v>
      </c>
      <c r="GD1418" s="73">
        <f>(FD1418^2)*(1-COS(RADIANS(EY1416-45)))+(COS(RADIANS(EY1416-45)))</f>
        <v>1</v>
      </c>
      <c r="GE1418" s="10"/>
      <c r="GF1418">
        <v>0</v>
      </c>
      <c r="GG1418" s="1">
        <v>-0.30298412101553474</v>
      </c>
      <c r="GI1418">
        <f>FA1418+FW1418</f>
        <v>-0.46166115417709463</v>
      </c>
      <c r="GJ1418">
        <f>GI1418/(SQRT(GI1416^2+GI1417^2+GI1418^2))</f>
        <v>-0.32644373272903182</v>
      </c>
      <c r="GL1418" t="e">
        <f>#REF!+DC1418</f>
        <v>#REF!</v>
      </c>
      <c r="GM1418" t="e">
        <f>GL1418/(SQRT(GL1416^2+GL1417^2+GL1418^2))</f>
        <v>#REF!</v>
      </c>
      <c r="GO1418" s="27">
        <f>FA1416*FW1417-FA1417*FW1416</f>
        <v>-0.93969262078590843</v>
      </c>
    </row>
    <row r="1419" spans="1:197" x14ac:dyDescent="0.2">
      <c r="A1419" t="s">
        <v>899</v>
      </c>
      <c r="B1419" t="s">
        <v>28</v>
      </c>
      <c r="C1419" t="s">
        <v>900</v>
      </c>
      <c r="D1419" t="s">
        <v>9</v>
      </c>
      <c r="E1419" s="5">
        <f t="shared" si="2133"/>
        <v>0.34929717323698622</v>
      </c>
      <c r="F1419" s="6">
        <f t="shared" si="2133"/>
        <v>-0.34518021343056071</v>
      </c>
      <c r="G1419" s="7">
        <f t="shared" ref="G1419:G1420" si="2135">Q1418</f>
        <v>-5.1252923152832086E-2</v>
      </c>
      <c r="H1419" s="8">
        <f t="shared" ref="H1419:H1420" si="2136">AM1418</f>
        <v>-0.91707403530045917</v>
      </c>
      <c r="J1419" s="10"/>
      <c r="Q1419" s="61">
        <v>-0.65422206589028231</v>
      </c>
      <c r="S1419" s="17">
        <v>0</v>
      </c>
      <c r="T1419">
        <v>1</v>
      </c>
      <c r="V1419" s="73">
        <f>(T1417*T1419)*(1-COS(RADIANS(O1417+45)))-T1418*(SIN(RADIANS(O1417+45)))</f>
        <v>0</v>
      </c>
      <c r="W1419" s="73">
        <f>(T1418*T1419)*(1-COS(RADIANS(O1417+45)))+T1417*(SIN(RADIANS(O1417+45)))</f>
        <v>0</v>
      </c>
      <c r="X1419" s="73">
        <f>(T1419^2)*(1-COS(RADIANS(O1417+45)))+(COS(RADIANS(O1417+45)))</f>
        <v>1</v>
      </c>
      <c r="Y1419" s="10"/>
      <c r="Z1419">
        <v>0</v>
      </c>
      <c r="AA1419" s="23">
        <f>SIN(RADIANS('[1]Biaxial Input'!$F$21))*SIN(RADIANS(0))</f>
        <v>0</v>
      </c>
      <c r="AC1419" s="30">
        <f>(AA1417*AA1419)*(1-COS(RADIANS(N1417)))-AA1418*(SIN(RADIANS(N1417)))</f>
        <v>4.9325275616132508E-2</v>
      </c>
      <c r="AD1419" s="30">
        <f>(AA1418*AA1419)*(1-COS(RADIANS(N1417)))+AA1417*(SIN(RADIANS(N1417)))</f>
        <v>0.70538430460663959</v>
      </c>
      <c r="AE1419" s="30">
        <f>(AA1419^2)*(1-COS(RADIANS(N1417)))+(COS(RADIANS(N1417)))</f>
        <v>0.70710678118654757</v>
      </c>
      <c r="AG1419">
        <v>-0.65422206589028231</v>
      </c>
      <c r="AI1419" s="28">
        <f>(T1417*T1419)*(1-COS(RADIANS(M1417)))-T1418*(SIN(RADIANS(M1417)))</f>
        <v>0</v>
      </c>
      <c r="AJ1419" s="28">
        <f>(T1418*T1419)*(1-COS(RADIANS(M1417)))+T1417*(SIN(RADIANS(M1417)))</f>
        <v>0</v>
      </c>
      <c r="AK1419" s="28">
        <f>(T1419^2)*(1-COS(RADIANS(M1417)))+(COS(RADIANS(M1417)))</f>
        <v>1</v>
      </c>
      <c r="AM1419" s="61">
        <v>-0.26831602356596396</v>
      </c>
      <c r="AO1419" s="17">
        <v>0</v>
      </c>
      <c r="AP1419">
        <v>1</v>
      </c>
      <c r="AR1419" s="73">
        <f>(T1417*T1417)*(1-COS(RADIANS(O1417-45)))-T1417*(SIN(RADIANS(O1417-45)))</f>
        <v>0</v>
      </c>
      <c r="AS1419" s="73">
        <f>(T1418*T1419)*(1-COS(RADIANS(O1417-45)))+T1417*(SIN(RADIANS(O1417-45)))</f>
        <v>0</v>
      </c>
      <c r="AT1419" s="73">
        <f>(T1419^2)*(1-COS(RADIANS(O1417-45)))+(COS(RADIANS(O1417-45)))</f>
        <v>1</v>
      </c>
      <c r="AU1419" s="10"/>
      <c r="AV1419">
        <v>0</v>
      </c>
      <c r="AW1419" s="1">
        <v>-0.26831602356596396</v>
      </c>
      <c r="AY1419" s="11">
        <f>(G1408^2)*F1408+G1408*G1409*F1409+G1408*G1410*F1410-((H1408^2)*F1408+H1408*H1409*F1409+H1408*H1410*F1410)</f>
        <v>-0.28870639585419172</v>
      </c>
      <c r="AZ1419" s="12">
        <f>G1408*G1409*F1408+(G1409^2)*F1409+G1409*G1410*F1410-(H1408*H1409*F1408+(H1409^2)*F1409+H1409*H1410*F1410)</f>
        <v>0.77964970706666137</v>
      </c>
      <c r="BA1419" s="12">
        <f>G1408*G1410*F1408+G1409*G1410*F1409+(G1410^2)*F1410-(H1408*H1410*F1408+H1409*H1410*F1409+(H1410^2)*F1410)</f>
        <v>0.47996792098232588</v>
      </c>
      <c r="BB1419" s="12">
        <f>(G1408^2)*E1408+G1408*G1409*E1409+G1408*G1410*E1410-((H1408^2)*E1408+H1408*H1409*E1409+H1408*H1410*E1410)</f>
        <v>0.50818609847098062</v>
      </c>
      <c r="BC1419" s="12">
        <f>G1408*G1409*E1408+(G1409^2)*E1409+G1409*G1410*E1410-(H1408*H1409*E1408+(H1409^2)*E1409+H1409*H1410*E1410)</f>
        <v>-0.70640085886250037</v>
      </c>
      <c r="BD1419" s="24">
        <f>G1408*G1410*E1408+G1409*G1410*E1409+(G1410^2)*E1410-(H1408*H1410*E1408+H1409*H1410*E1409+(H1410^2)*E1410)</f>
        <v>-0.4858977701540933</v>
      </c>
      <c r="BE1419" s="10">
        <f>J1408</f>
        <v>-4.4046585679949013E-2</v>
      </c>
      <c r="BY1419" t="s">
        <v>10</v>
      </c>
      <c r="BZ1419" s="5">
        <f t="shared" si="2131"/>
        <v>-9.8670839279614439E-2</v>
      </c>
      <c r="CA1419" s="6">
        <f t="shared" si="2131"/>
        <v>-0.32743703463395935</v>
      </c>
      <c r="CB1419" s="7">
        <f>CY1418</f>
        <v>-0.16394066790484607</v>
      </c>
      <c r="CC1419" s="8">
        <f>DU1418</f>
        <v>-0.30016867899136962</v>
      </c>
      <c r="CE1419" s="10"/>
      <c r="CG1419" s="10" t="s">
        <v>160</v>
      </c>
      <c r="CH1419" s="10">
        <f>-CH1416*((EY1416-CW1416)/(CH1418-CE1417))</f>
        <v>282.35831847186972</v>
      </c>
      <c r="CI1419" s="67"/>
      <c r="CJ1419" s="10" t="s">
        <v>10</v>
      </c>
      <c r="CK1419" s="5">
        <f t="shared" si="2132"/>
        <v>-9.8670839279614439E-2</v>
      </c>
      <c r="CL1419" s="6">
        <f t="shared" si="2132"/>
        <v>-0.32743703463395935</v>
      </c>
      <c r="CM1419" s="7">
        <f>FA1418</f>
        <v>-0.1586770331615599</v>
      </c>
      <c r="CN1419" s="8">
        <f>FW1418</f>
        <v>-0.30298412101553474</v>
      </c>
      <c r="CW1419" s="28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EE1419" s="1"/>
      <c r="EI1419" s="64">
        <f>(DEGREES(ACOS((EH1416*EK1416+EH1417*EK1417+EH1418*EK1418)/((SQRT(EH1416^2+EH1417^2+EH1418^2))*(SQRT(EK1416^2+EK1417^2+EK1418^2))))))</f>
        <v>94.325876518014127</v>
      </c>
      <c r="ER1419">
        <f t="shared" si="2134"/>
        <v>0.3492962422733713</v>
      </c>
      <c r="ES1419">
        <f t="shared" si="2134"/>
        <v>-0.34518112468713447</v>
      </c>
      <c r="ET1419" t="e">
        <f>#REF!</f>
        <v>#REF!</v>
      </c>
      <c r="EU1419" t="e">
        <f>#REF!</f>
        <v>#REF!</v>
      </c>
      <c r="EY1419" s="28"/>
      <c r="EZ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GG1419" s="1"/>
      <c r="GK1419" s="64" t="e">
        <f>(DEGREES(ACOS((GJ1416*GM1416+GJ1417*GM1417+GJ1418*GM1418)/((SQRT(GJ1416^2+GJ1417^2+GJ1418^2))*(SQRT(GM1416^2+GM1417^2+GM1418^2))))))</f>
        <v>#VALUE!</v>
      </c>
    </row>
    <row r="1420" spans="1:197" x14ac:dyDescent="0.2">
      <c r="A1420">
        <f>E1423</f>
        <v>0.93180233653995126</v>
      </c>
      <c r="B1420">
        <f>C1420/(SQRT(C1420^2+C1421^2+C1422^2))</f>
        <v>0.93180257253695653</v>
      </c>
      <c r="C1420">
        <f t="array" ref="C1420:C1425">(A1420:A1425)-(MMULT(MMULT(MINVERSE(MMULT(TRANSPOSE(AY1404:BD1424),AY1404:BD1424)),TRANSPOSE(AY1404:BD1424)),BE1404:BE1424))</f>
        <v>0.92765475773836736</v>
      </c>
      <c r="D1420" t="s">
        <v>10</v>
      </c>
      <c r="E1420" s="5">
        <f t="shared" si="2133"/>
        <v>-9.8670615622576494E-2</v>
      </c>
      <c r="F1420" s="6">
        <f t="shared" si="2133"/>
        <v>-0.32743687210706163</v>
      </c>
      <c r="G1420" s="7">
        <f t="shared" si="2135"/>
        <v>-0.65422206589028231</v>
      </c>
      <c r="H1420" s="8">
        <f t="shared" si="2136"/>
        <v>-0.26831602356596396</v>
      </c>
      <c r="J1420" s="10"/>
      <c r="AW1420" s="1"/>
      <c r="AY1420" s="11">
        <f>(G1413^2)*F1413+G1413*G1414*F1414+G1413*G1415*F1415-((H1413^2)*F1413+H1413*H1414*F1414+H1413*H1415*F1415)</f>
        <v>-0.1980796613939978</v>
      </c>
      <c r="AZ1420" s="12">
        <f>G1413*G1414*F1413+(G1414^2)*F1414+G1414*G1415*F1415-(H1413*H1414*F1413+(H1414^2)*F1414+H1414*H1415*F1415)</f>
        <v>0.69058898927472812</v>
      </c>
      <c r="BA1420" s="12">
        <f>G1413*G1415*F1413+G1414*G1415*F1414+(G1415^2)*F1415-(H1413*H1415*F1413+H1414*H1415*F1414+(H1415^2)*F1415)</f>
        <v>0.56649842416529739</v>
      </c>
      <c r="BB1420" s="12">
        <f>(G1413^2)*E1413+G1413*G1414*E1414+G1413*G1415*E1415-((H1413^2)*E1413+H1413*H1414*E1414+H1413*H1415*E1415)</f>
        <v>0.47233012975029209</v>
      </c>
      <c r="BC1420" s="12">
        <f>G1413*G1414*E1413+(G1414^2)*E1414+G1414*G1415*E1415-(H1413*H1414*E1413+(H1414^2)*E1414+H1414*H1415*E1415)</f>
        <v>-0.59901946700939646</v>
      </c>
      <c r="BD1420" s="24">
        <f>G1413*G1415*E1413+G1414*G1415*E1414+(G1415^2)*E1415-(H1413*H1415*E1413+H1414*H1415*E1414+(H1415^2)*E1415)</f>
        <v>-0.63960001294678714</v>
      </c>
      <c r="BE1420" s="10">
        <f>J1413</f>
        <v>7.5294225267108494E-4</v>
      </c>
      <c r="BV1420" s="3" t="s">
        <v>19</v>
      </c>
      <c r="BW1420" s="3" t="s">
        <v>18</v>
      </c>
      <c r="BX1420" s="3" t="s">
        <v>20</v>
      </c>
      <c r="CS1420" s="15"/>
      <c r="CW1420" s="28"/>
      <c r="CY1420" s="82" t="s">
        <v>148</v>
      </c>
      <c r="CZ1420" s="13"/>
      <c r="DB1420" s="10"/>
      <c r="DC1420" s="10"/>
      <c r="DD1420" s="10"/>
      <c r="DE1420" s="10"/>
      <c r="DF1420" s="10"/>
      <c r="DG1420" s="10"/>
      <c r="DH1420" s="80"/>
      <c r="DI1420" s="23" t="s">
        <v>149</v>
      </c>
      <c r="DM1420" s="1"/>
      <c r="DO1420" s="80"/>
      <c r="DS1420" s="13"/>
      <c r="DT1420" s="81"/>
      <c r="DU1420" s="82" t="s">
        <v>150</v>
      </c>
      <c r="DW1420" s="13"/>
      <c r="DX1420" s="13"/>
      <c r="EA1420" s="1"/>
      <c r="EE1420" s="1"/>
      <c r="EI1420" s="13"/>
      <c r="ER1420">
        <f t="shared" si="2134"/>
        <v>-9.8670839279614439E-2</v>
      </c>
      <c r="ES1420">
        <f t="shared" si="2134"/>
        <v>-0.32743703463395935</v>
      </c>
      <c r="ET1420" t="e">
        <f>#REF!</f>
        <v>#REF!</v>
      </c>
      <c r="EU1420" t="e">
        <f>#REF!</f>
        <v>#REF!</v>
      </c>
      <c r="EY1420" s="28"/>
      <c r="EZ1420" s="10"/>
      <c r="FA1420" s="82" t="s">
        <v>148</v>
      </c>
      <c r="FB1420" s="13"/>
      <c r="FD1420" s="10"/>
      <c r="FE1420" s="10"/>
      <c r="FF1420" s="10"/>
      <c r="FG1420" s="10"/>
      <c r="FH1420" s="10"/>
      <c r="FI1420" s="10"/>
      <c r="FJ1420" s="80"/>
      <c r="FK1420" s="23" t="s">
        <v>149</v>
      </c>
      <c r="FO1420" s="1"/>
      <c r="FQ1420" s="80"/>
      <c r="FU1420" s="13"/>
      <c r="FV1420" s="81"/>
      <c r="FW1420" s="82" t="s">
        <v>150</v>
      </c>
      <c r="FY1420" s="13"/>
      <c r="FZ1420" s="13"/>
      <c r="GC1420" s="1"/>
      <c r="GG1420" s="1"/>
      <c r="GK1420" s="13"/>
    </row>
    <row r="1421" spans="1:197" x14ac:dyDescent="0.2">
      <c r="A1421">
        <f>E1424</f>
        <v>0.34929717323698622</v>
      </c>
      <c r="B1421">
        <f>C1421/(SQRT(C1420^2+C1421^2+C1422^2))</f>
        <v>0.34929649784185368</v>
      </c>
      <c r="C1421">
        <v>0.3477416435996088</v>
      </c>
      <c r="D1421" s="10"/>
      <c r="G1421" s="10"/>
      <c r="H1421" s="10"/>
      <c r="J1421" s="10"/>
      <c r="Q1421" s="82" t="s">
        <v>148</v>
      </c>
      <c r="R1421" s="13"/>
      <c r="T1421" s="10"/>
      <c r="U1421" s="10"/>
      <c r="V1421" s="10"/>
      <c r="W1421" s="10"/>
      <c r="X1421" s="10"/>
      <c r="Y1421" s="10"/>
      <c r="Z1421" s="80"/>
      <c r="AA1421" s="23" t="s">
        <v>149</v>
      </c>
      <c r="AE1421" s="1"/>
      <c r="AG1421" s="80"/>
      <c r="AK1421" s="13"/>
      <c r="AL1421" s="81"/>
      <c r="AM1421" s="82" t="s">
        <v>150</v>
      </c>
      <c r="AO1421" s="13"/>
      <c r="AP1421" s="13"/>
      <c r="AS1421" s="1"/>
      <c r="AW1421" s="1"/>
      <c r="AY1421" s="11">
        <f>(G1418^2)*F1418+G1418*G1419*F1419+G1418*G1420*F1420-((H1418^2)*F1418+H1418*H1419*F1419+H1418*H1420*F1420)</f>
        <v>-0.13002786315167733</v>
      </c>
      <c r="AZ1421" s="12">
        <f>G1418*G1419*F1418+(G1419^2)*F1419+G1419*G1420*F1420-(H1418*H1419*F1418+(H1419^2)*F1419+H1419*H1420*F1420)</f>
        <v>0.63090183708895919</v>
      </c>
      <c r="BA1421" s="12">
        <f>G1418*G1420*F1418+G1419*G1420*F1419+(G1420^2)*F1420-(H1418*H1420*F1418+H1419*H1420*F1419+(H1420^2)*F1420)</f>
        <v>0.46059381411858891</v>
      </c>
      <c r="BB1421" s="12">
        <f>(G1418^2)*E1418+G1418*G1419*E1419+G1418*G1420*E1420-((H1418^2)*E1418+H1418*H1419*E1419+H1418*H1420*E1420)</f>
        <v>0.39802167702119662</v>
      </c>
      <c r="BC1421" s="12">
        <f>G1418*G1419*E1418+(G1419^2)*E1419+G1419*G1420*E1420-(H1418*H1419*E1418+(H1419^2)*E1419+H1419*H1420*E1420)</f>
        <v>-0.55993940820621768</v>
      </c>
      <c r="BD1421" s="24">
        <f>G1418*G1420*E1418+G1419*G1420*E1419+(G1420^2)*E1420-(H1418*H1420*E1418+H1419*H1420*E1419+(H1420^2)*E1420)</f>
        <v>-0.64308906838446611</v>
      </c>
      <c r="BE1421" s="10">
        <f>J1418</f>
        <v>5.376488639413346E-2</v>
      </c>
      <c r="BV1421" s="3">
        <f>CH1348+CG1350</f>
        <v>-3.2814675458908149E-2</v>
      </c>
      <c r="BW1421" s="3" t="e">
        <f>#REF!*CG1352-#REF!*#REF!</f>
        <v>#REF!</v>
      </c>
      <c r="BX1421" s="3" t="e">
        <f>BV1422*BW1423-BV1423*BW1422</f>
        <v>#REF!</v>
      </c>
      <c r="BZ1421" s="5" t="s">
        <v>4</v>
      </c>
      <c r="CA1421" s="6" t="s">
        <v>5</v>
      </c>
      <c r="CB1421" s="7" t="s">
        <v>6</v>
      </c>
      <c r="CC1421" s="8" t="s">
        <v>1</v>
      </c>
      <c r="CD1421">
        <v>16</v>
      </c>
      <c r="CE1421" s="9" t="s">
        <v>7</v>
      </c>
      <c r="CG1421" s="90" t="s">
        <v>157</v>
      </c>
      <c r="CH1421" s="61">
        <f>CE1422-((CH1423-CE1422)/(EY1421-CW1421))*CW1421</f>
        <v>8.9983656072148666</v>
      </c>
      <c r="CI1421" s="10"/>
      <c r="CK1421" s="5" t="s">
        <v>4</v>
      </c>
      <c r="CL1421" s="6" t="s">
        <v>5</v>
      </c>
      <c r="CM1421" s="7" t="s">
        <v>6</v>
      </c>
      <c r="CN1421" s="8" t="s">
        <v>1</v>
      </c>
      <c r="CO1421" s="10"/>
      <c r="CP1421">
        <f t="shared" ref="CP1421:CQ1423" si="2137">BZ1422</f>
        <v>0.93180266183863136</v>
      </c>
      <c r="CQ1421">
        <f t="shared" si="2137"/>
        <v>-0.87956522186239505</v>
      </c>
      <c r="CR1421">
        <f>CI1425</f>
        <v>0</v>
      </c>
      <c r="CS1421">
        <f>CL1425</f>
        <v>0</v>
      </c>
      <c r="CU1421" s="17">
        <f>CU1325</f>
        <v>25</v>
      </c>
      <c r="CV1421" s="17">
        <f>CV1325</f>
        <v>-30</v>
      </c>
      <c r="CW1421" s="31">
        <f>CH1328</f>
        <v>269.4807061710261</v>
      </c>
      <c r="CY1421" s="61">
        <f t="array" ref="CY1421:CY1423">MMULT(DQ1421:DS1423,DO1421:DO1423)</f>
        <v>0.90472825278681634</v>
      </c>
      <c r="CZ1421" s="13"/>
      <c r="DA1421" s="17">
        <v>1</v>
      </c>
      <c r="DB1421">
        <v>0</v>
      </c>
      <c r="DD1421" s="73">
        <f>(DB1421^2)*(1-COS(RADIANS(CW1421+45)))+(COS(RADIANS(CW1421+45)))</f>
        <v>0.70066904400877095</v>
      </c>
      <c r="DE1421" s="73">
        <f>(DB1421*DB1422)*(1-COS(RADIANS(CW1421+45)))-DB1423*(SIN(RADIANS(CW1421+45)))</f>
        <v>0.71348643348548324</v>
      </c>
      <c r="DF1421" s="73">
        <f>(DB1421*DB1423)*(1-COS(RADIANS(CW1421+45)))+DB1422*(SIN(RADIANS(CW1421+45)))</f>
        <v>0</v>
      </c>
      <c r="DG1421" s="10"/>
      <c r="DH1421">
        <f t="array" ref="DH1421:DH1423">MMULT(DD1421:DF1423,DA1421:DA1423)</f>
        <v>0.70066904400877095</v>
      </c>
      <c r="DI1421" s="23">
        <f>COS(RADIANS('[1]Biaxial Input'!$F$21))</f>
        <v>-0.9975640502598242</v>
      </c>
      <c r="DK1421" s="30">
        <f>(DI1421^2)*(1-COS(RADIANS(CV1421)))+(COS(RADIANS(CV1421)))</f>
        <v>0.99934808421962718</v>
      </c>
      <c r="DL1421" s="30">
        <f>(DI1421*DI1422)*(1-COS(RADIANS(CV1421)))-DI1423*(SIN(RADIANS(CV1421)))</f>
        <v>-9.3228300025961861E-3</v>
      </c>
      <c r="DM1421" s="30">
        <f>(DI1421*DI1423)*(1-COS(RADIANS(CV1421)))+DI1422*(SIN(RADIANS(CV1421)))</f>
        <v>-3.4878236872062755E-2</v>
      </c>
      <c r="DO1421">
        <f t="array" ref="DO1421:DO1423">MMULT(DK1421:DM1423,DH1421:DH1423)</f>
        <v>0.70686397953070668</v>
      </c>
      <c r="DQ1421" s="28">
        <f>(DB1421^2)*(1-COS(RADIANS(CU1421)))+(COS(RADIANS(CU1421)))</f>
        <v>0.90630778703664994</v>
      </c>
      <c r="DR1421" s="28">
        <f>(DB1421*DB1422)*(1-COS(RADIANS(CU1421)))-DB1423*(SIN(RADIANS(CU1421)))</f>
        <v>-0.42261826174069944</v>
      </c>
      <c r="DS1421" s="28">
        <f>(DB1421*DB1423)*(1-COS(RADIANS(CU1421)))+DB1422*(SIN(RADIANS(CU1421)))</f>
        <v>0</v>
      </c>
      <c r="DU1421" s="61">
        <f t="array" ref="DU1421:DU1423">MMULT(DQ1421:DS1423,EE1421:EE1423)</f>
        <v>-0.38647107497714306</v>
      </c>
      <c r="DV1421" s="13"/>
      <c r="DW1421" s="17">
        <v>1</v>
      </c>
      <c r="DX1421">
        <v>0</v>
      </c>
      <c r="DZ1421" s="73">
        <f>(DB1421^2)*(1-COS(RADIANS(CW1421-45)))+(COS(RADIANS(CW1421-45)))</f>
        <v>-0.71348643348548291</v>
      </c>
      <c r="EA1421" s="73">
        <f>(DB1421*DB1422)*(1-COS(RADIANS(CW1421-45)))-DB1423*(SIN(RADIANS(CW1421-45)))</f>
        <v>0.70066904400877139</v>
      </c>
      <c r="EB1421" s="73">
        <f>(DB1421*DB1423)*(1-COS(RADIANS(CW1421-45)))+DB1422*(SIN(RADIANS(CW1421-45)))</f>
        <v>0</v>
      </c>
      <c r="EC1421" s="10"/>
      <c r="ED1421">
        <f t="array" ref="ED1421:ED1423">MMULT(DZ1421:EB1423,DA1421:DA1423)</f>
        <v>-0.71348643348548291</v>
      </c>
      <c r="EE1421" s="1">
        <f t="array" ref="EE1421:EE1423">MMULT(DK1421:DM1423,ED1421:ED1423)</f>
        <v>-0.70648908203503646</v>
      </c>
      <c r="EG1421">
        <f>CY1421+DU1421</f>
        <v>0.51825717780967329</v>
      </c>
      <c r="EH1421">
        <f>EG1421/(SQRT(EG1421^2+EG1422^2+EG1423^2))</f>
        <v>0.36646316482782221</v>
      </c>
      <c r="EJ1421">
        <f>Q1421+AM1421</f>
        <v>0</v>
      </c>
      <c r="EK1421">
        <f>EJ1421/(SQRT(EJ1421^2+EJ1422^2+EJ1423^2))</f>
        <v>0</v>
      </c>
      <c r="EM1421" s="23">
        <f>CY1422*DU1423-CY1423*DU1422</f>
        <v>-0.17918397477265005</v>
      </c>
      <c r="EO1421" s="15">
        <v>16</v>
      </c>
      <c r="EP1421" s="9" t="s">
        <v>7</v>
      </c>
      <c r="EW1421" s="17">
        <f>CU1421</f>
        <v>25</v>
      </c>
      <c r="EX1421" s="17">
        <f>CV1421</f>
        <v>-30</v>
      </c>
      <c r="EY1421" s="31">
        <f>1+CW1421</f>
        <v>270.4807061710261</v>
      </c>
      <c r="EZ1421" s="10"/>
      <c r="FA1421" s="61">
        <f t="array" ref="FA1421:FA1423">MMULT(FS1421:FU1423,FQ1421:FQ1423)</f>
        <v>0.91133530856852252</v>
      </c>
      <c r="FB1421" s="13" t="e">
        <f>BW1422</f>
        <v>#REF!</v>
      </c>
      <c r="FC1421" s="17">
        <v>1</v>
      </c>
      <c r="FD1421">
        <v>0</v>
      </c>
      <c r="FF1421" s="73">
        <f>(FD1421^2)*(1-COS(RADIANS(EY1421+45)))+(COS(RADIANS(EY1421+45)))</f>
        <v>0.71301438394427874</v>
      </c>
      <c r="FG1421" s="73">
        <f>(FD1421*FD1422)*(1-COS(RADIANS(EY1421+45)))-FD1423*(SIN(RADIANS(EY1421+45)))</f>
        <v>0.70114940511174983</v>
      </c>
      <c r="FH1421" s="73">
        <f>(FD1421*FD1423)*(1-COS(RADIANS(EY1421+45)))+FD1422*(SIN(RADIANS(EY1421+45)))</f>
        <v>0</v>
      </c>
      <c r="FI1421" s="10"/>
      <c r="FJ1421">
        <f t="array" ref="FJ1421:FJ1423">MMULT(FF1421:FH1423,FC1421:FC1423)</f>
        <v>0.71301438394427874</v>
      </c>
      <c r="FK1421" s="23">
        <f>COS(RADIANS(176))</f>
        <v>-0.9975640502598242</v>
      </c>
      <c r="FM1421" s="30">
        <f>(FK1421^2)*(1-COS(RADIANS(EX1421)))+(COS(RADIANS(EX1421)))</f>
        <v>0.99934808421962718</v>
      </c>
      <c r="FN1421" s="30">
        <f>(FK1421*FK1422)*(1-COS(RADIANS(EX1421)))-FK1423*(SIN(RADIANS(EX1421)))</f>
        <v>-9.3228300025961861E-3</v>
      </c>
      <c r="FO1421" s="30">
        <f>(FK1421*FK1423)*(1-COS(RADIANS(EX1421)))+FK1422*(SIN(RADIANS(EX1421)))</f>
        <v>-3.4878236872062755E-2</v>
      </c>
      <c r="FQ1421">
        <f t="array" ref="FQ1421:FQ1423">MMULT(FM1421:FO1423,FJ1421:FJ1423)</f>
        <v>0.71908625532603088</v>
      </c>
      <c r="FS1421" s="28">
        <f>(FD1421^2)*(1-COS(RADIANS(EW1421)))+(COS(RADIANS(EW1421)))</f>
        <v>0.90630778703664994</v>
      </c>
      <c r="FT1421" s="28">
        <f>(FD1421*FD1422)*(1-COS(RADIANS(EW1421)))-FD1423*(SIN(RADIANS(EW1421)))</f>
        <v>-0.42261826174069944</v>
      </c>
      <c r="FU1421" s="28">
        <f>(FD1421*FD1423)*(1-COS(RADIANS(EW1421)))+FD1422*(SIN(RADIANS(EW1421)))</f>
        <v>0</v>
      </c>
      <c r="FW1421" s="61">
        <f t="array" ref="FW1421:FW1423">MMULT(FS1421:FU1423,GG1421:GG1423)</f>
        <v>-0.37062252837758058</v>
      </c>
      <c r="FX1421" s="13" t="e">
        <f>BX1422</f>
        <v>#REF!</v>
      </c>
      <c r="FY1421" s="17">
        <v>1</v>
      </c>
      <c r="FZ1421">
        <v>0</v>
      </c>
      <c r="GB1421" s="73">
        <f>(FD1421^2)*(1-COS(RADIANS(EY1421-45)))+(COS(RADIANS(EY1421-45)))</f>
        <v>-0.70114940511175006</v>
      </c>
      <c r="GC1421" s="73">
        <f>(FD1421*FD1422)*(1-COS(RADIANS(EY1421-45)))-FD1423*(SIN(RADIANS(EY1421-45)))</f>
        <v>0.71301438394427841</v>
      </c>
      <c r="GD1421" s="73">
        <f>(FD1421*FD1423)*(1-COS(RADIANS(EY1421-45)))+FD1422*(SIN(RADIANS(EY1421-45)))</f>
        <v>0</v>
      </c>
      <c r="GE1421" s="10"/>
      <c r="GF1421">
        <f t="array" ref="GF1421:GF1423">MMULT(GB1421:GD1423,FC1421:FC1423)</f>
        <v>-0.70114940511175006</v>
      </c>
      <c r="GG1421" s="1">
        <f t="array" ref="GG1421:GG1423">MMULT(FM1421:FO1423,GF1421:GF1423)</f>
        <v>-0.69404500285924031</v>
      </c>
      <c r="GI1421">
        <f>FA1421+FW1421</f>
        <v>0.54071278019094193</v>
      </c>
      <c r="GJ1421">
        <f>GI1421/(SQRT(GI1421^2+GI1422^2+GI1423^2))</f>
        <v>0.38234167354724624</v>
      </c>
      <c r="GL1421" t="e">
        <f>CH1422+DC1421</f>
        <v>#VALUE!</v>
      </c>
      <c r="GM1421" t="e">
        <f>GL1421/(SQRT(GL1421^2+GL1422^2+GL1423^2))</f>
        <v>#VALUE!</v>
      </c>
      <c r="GO1421" s="27">
        <f>FA1422*FW1423-FA1423*FW1422</f>
        <v>-0.17918397477264997</v>
      </c>
    </row>
    <row r="1422" spans="1:197" x14ac:dyDescent="0.2">
      <c r="A1422">
        <f>E1425</f>
        <v>-9.8670615622576494E-2</v>
      </c>
      <c r="B1422">
        <f>C1422/(SQRT(C1420^2+C1421^2+C1422^2))</f>
        <v>-9.867077788750768E-2</v>
      </c>
      <c r="C1422">
        <v>-9.8231555969933632E-2</v>
      </c>
      <c r="E1422" s="5" t="s">
        <v>4</v>
      </c>
      <c r="F1422" s="6" t="s">
        <v>5</v>
      </c>
      <c r="G1422" s="7" t="s">
        <v>6</v>
      </c>
      <c r="H1422" s="8" t="s">
        <v>1</v>
      </c>
      <c r="I1422">
        <v>19</v>
      </c>
      <c r="J1422" s="9" t="s">
        <v>7</v>
      </c>
      <c r="K1422">
        <v>19</v>
      </c>
      <c r="M1422" s="17">
        <f>A1350</f>
        <v>30</v>
      </c>
      <c r="N1422" s="17">
        <f>B1350</f>
        <v>-50</v>
      </c>
      <c r="O1422" s="17">
        <f>C1350</f>
        <v>268.7</v>
      </c>
      <c r="Q1422" s="61">
        <f t="array" ref="Q1422:Q1424">MMULT(AI1422:AK1424,AG1422:AG1424)</f>
        <v>0.8544171821724218</v>
      </c>
      <c r="R1422" s="13"/>
      <c r="S1422" s="17">
        <v>1</v>
      </c>
      <c r="T1422">
        <v>0</v>
      </c>
      <c r="V1422" s="73">
        <f>(T1422^2)*(1-COS(RADIANS(O1422+45)))+(COS(RADIANS(O1422+45)))</f>
        <v>0.69088241107685799</v>
      </c>
      <c r="W1422" s="73">
        <f>(T1422*T1423)*(1-COS(RADIANS(O1422+45)))-T1424*(SIN(RADIANS(O1422+45)))</f>
        <v>0.72296714590956856</v>
      </c>
      <c r="X1422" s="73">
        <f>(T1422*T1424)*(1-COS(RADIANS(O1422+45)))+T1423*(SIN(RADIANS(O1422+45)))</f>
        <v>0</v>
      </c>
      <c r="Y1422" s="10"/>
      <c r="Z1422">
        <f t="array" ref="Z1422:Z1424">MMULT(V1422:X1424,S1422:S1424)</f>
        <v>0.69088241107685799</v>
      </c>
      <c r="AA1422" s="23">
        <f>COS(RADIANS('[1]Biaxial Input'!$F$21))</f>
        <v>-0.9975640502598242</v>
      </c>
      <c r="AC1422" s="30">
        <f>(AA1422^2)*(1-COS(RADIANS(N1422)))+(COS(RADIANS(N1422)))</f>
        <v>0.99826181678640502</v>
      </c>
      <c r="AD1422" s="30">
        <f>(AA1422*AA1423)*(1-COS(RADIANS(N1422)))-AA1424*(SIN(RADIANS(N1422)))</f>
        <v>-2.4857178030640859E-2</v>
      </c>
      <c r="AE1422" s="30">
        <f>(AA1422*AA1424)*(1-COS(RADIANS(N1422)))+AA1423*(SIN(RADIANS(N1422)))</f>
        <v>-5.3436559083262246E-2</v>
      </c>
      <c r="AG1422">
        <f t="array" ref="AG1422:AG1424">MMULT(AC1422:AE1424,Z1422:Z1424)</f>
        <v>0.7076524539235346</v>
      </c>
      <c r="AI1422" s="28">
        <f>(T1422^2)*(1-COS(RADIANS(M1422)))+(COS(RADIANS(M1422)))</f>
        <v>0.86602540378443871</v>
      </c>
      <c r="AJ1422" s="28">
        <f>(T1422*T1423)*(1-COS(RADIANS(M1422)))-T1424*(SIN(RADIANS(M1422)))</f>
        <v>-0.49999999999999994</v>
      </c>
      <c r="AK1422" s="28">
        <f>(T1422*T1424)*(1-COS(RADIANS(M1422)))+T1423*(SIN(RADIANS(M1422)))</f>
        <v>0</v>
      </c>
      <c r="AM1422" s="61">
        <f t="array" ref="AM1422:AM1424">MMULT(AI1422:AK1424,AW1422:AW1424)</f>
        <v>-0.3964867293311708</v>
      </c>
      <c r="AN1422" s="13"/>
      <c r="AO1422" s="17">
        <v>1</v>
      </c>
      <c r="AP1422">
        <v>0</v>
      </c>
      <c r="AR1422" s="73">
        <f>(T1422^2)*(1-COS(RADIANS(O1422-45)))+(COS(RADIANS(O1422-45)))</f>
        <v>-0.72296714590956823</v>
      </c>
      <c r="AS1422" s="73">
        <f>(T1422*T1423)*(1-COS(RADIANS(O1422-45)))-T1424*(SIN(RADIANS(O1422-45)))</f>
        <v>0.69088241107685833</v>
      </c>
      <c r="AT1422" s="73">
        <f>(T1422*T1424)*(1-COS(RADIANS(O1422-45)))+T1423*(SIN(RADIANS(O1422-45)))</f>
        <v>0</v>
      </c>
      <c r="AU1422" s="10"/>
      <c r="AV1422">
        <f t="array" ref="AV1422:AV1424">MMULT(AR1422:AT1424,S1422:S1424)</f>
        <v>-0.72296714590956823</v>
      </c>
      <c r="AW1422" s="1">
        <f t="array" ref="AW1422:AW1424">MMULT(AC1422:AE1424,AV1422:AV1424)</f>
        <v>-0.70453710946219172</v>
      </c>
      <c r="AY1422" s="11">
        <f>(G1423^2)*F1423+G1423*G1424*F1424+G1423*G1425*F1425-((H1423^2)*F1423+H1423*H1424*F1424+H1423*H1425*F1425)</f>
        <v>-0.1681373943128629</v>
      </c>
      <c r="AZ1422" s="12">
        <f>G1423*G1424*F1423+(G1424^2)*F1424+G1424*G1425*F1425-(H1423*H1424*F1423+(H1424^2)*F1424+H1424*H1425*F1425)</f>
        <v>0.60221812372894545</v>
      </c>
      <c r="BA1422" s="12">
        <f>G1423*G1425*F1423+G1424*G1425*F1424+(G1425^2)*F1425-(H1423*H1425*F1423+H1424*H1425*F1424+(H1425^2)*F1425)</f>
        <v>0.73290062788045662</v>
      </c>
      <c r="BB1422" s="12">
        <f>(G1423^2)*E1423+G1423*G1424*E1424+G1423*G1425*E1425-((H1423^2)*E1423+H1423*H1424*E1424+H1423*H1425*E1425)</f>
        <v>0.4800776925422432</v>
      </c>
      <c r="BC1422" s="12">
        <f>G1423*G1424*E1423+(G1424^2)*E1424+G1424*G1425*E1425-(H1423*H1424*E1423+(H1424^2)*E1424+H1424*H1425*E1425)</f>
        <v>-0.46198825748535965</v>
      </c>
      <c r="BD1422" s="24">
        <f>G1423*G1425*E1423+G1424*G1425*E1424+(G1425^2)*E1425-(H1423*H1425*E1423+H1424*H1425*E1424+(H1425^2)*E1425)</f>
        <v>-0.74566175537190049</v>
      </c>
      <c r="BE1422" s="10">
        <f>J1423</f>
        <v>-1.863348473300025E-2</v>
      </c>
      <c r="BV1422" s="3" t="e">
        <f>#REF!+#REF!</f>
        <v>#REF!</v>
      </c>
      <c r="BW1422" s="3" t="e">
        <f>#REF!*CG1350-CH1348*CG1352</f>
        <v>#REF!</v>
      </c>
      <c r="BX1422" s="3" t="e">
        <f>BV1423*BW1421-BV1421*BW1423</f>
        <v>#REF!</v>
      </c>
      <c r="BY1422" t="s">
        <v>8</v>
      </c>
      <c r="BZ1422" s="5">
        <f t="shared" ref="BZ1422:CA1424" si="2138">BZ1417</f>
        <v>0.93180266183863136</v>
      </c>
      <c r="CA1422" s="6">
        <f t="shared" si="2138"/>
        <v>-0.87956522186239505</v>
      </c>
      <c r="CB1422" s="7">
        <f>CY1421</f>
        <v>0.90472825278681634</v>
      </c>
      <c r="CC1422" s="8">
        <f>DU1421</f>
        <v>-0.38647107497714306</v>
      </c>
      <c r="CE1422" s="9">
        <f>((SUMPRODUCT(CB1422:CB1424,BZ1422:BZ1424))*(SUMPRODUCT(CB1422:CB1424,CA1422:CA1424)))-((SUMPRODUCT(CC1422:CC1424,BZ1422:BZ1424))*(SUMPRODUCT(CC1422:CC1424,CA1422:CA1424)))</f>
        <v>-5.5511151231257827E-16</v>
      </c>
      <c r="CG1422">
        <v>1</v>
      </c>
      <c r="CH1422" t="s">
        <v>161</v>
      </c>
      <c r="CI1422" s="67"/>
      <c r="CJ1422" s="1" t="s">
        <v>8</v>
      </c>
      <c r="CK1422" s="5">
        <f t="shared" ref="CK1422:CL1424" si="2139">BZ1422</f>
        <v>0.93180266183863136</v>
      </c>
      <c r="CL1422" s="6">
        <f t="shared" si="2139"/>
        <v>-0.87956522186239505</v>
      </c>
      <c r="CM1422" s="7">
        <f>FA1421</f>
        <v>0.91133530856852252</v>
      </c>
      <c r="CN1422" s="8">
        <f>FW1421</f>
        <v>-0.37062252837758058</v>
      </c>
      <c r="CO1422" s="10"/>
      <c r="CP1422">
        <f t="shared" si="2137"/>
        <v>0.3492962422733713</v>
      </c>
      <c r="CQ1422">
        <f t="shared" si="2137"/>
        <v>-0.34518112468713447</v>
      </c>
      <c r="CR1422">
        <f>CJ1425</f>
        <v>0</v>
      </c>
      <c r="CS1422">
        <f>CM1425</f>
        <v>0</v>
      </c>
      <c r="CW1422" s="28"/>
      <c r="CY1422" s="61">
        <v>-0.26761333184281538</v>
      </c>
      <c r="DA1422" s="17">
        <v>0</v>
      </c>
      <c r="DB1422">
        <v>0</v>
      </c>
      <c r="DD1422" s="73">
        <f>(DB1421*DB1422)*(1-COS(RADIANS(CW1421+45)))+DB1423*(SIN(RADIANS(CW1421+45)))</f>
        <v>-0.71348643348548324</v>
      </c>
      <c r="DE1422" s="73">
        <f>(DB1422^2)*(1-COS(RADIANS(CW1421+45)))+(COS(RADIANS(CW1421+45)))</f>
        <v>0.70066904400877095</v>
      </c>
      <c r="DF1422" s="73">
        <f>(DB1422*DB1423)*(1-COS(RADIANS(CW1421+45)))-DB1421*(SIN(RADIANS(CW1421+45)))</f>
        <v>0</v>
      </c>
      <c r="DG1422" s="10"/>
      <c r="DH1422">
        <v>-0.71348643348548324</v>
      </c>
      <c r="DI1422" s="23">
        <f>SIN(RADIANS('[1]Biaxial Input'!$F$21))*(COS(RADIANS(0)))</f>
        <v>6.9756473744125524E-2</v>
      </c>
      <c r="DK1422" s="30">
        <f>(DI1421*DI1422)*(1-COS(RADIANS(CV1421)))+DI1423*(SIN(RADIANS(CV1421)))</f>
        <v>-9.3228300025961861E-3</v>
      </c>
      <c r="DL1422" s="30">
        <f>(DI1422^2)*(1-COS(RADIANS(CV1421)))+(COS(RADIANS(CV1421)))</f>
        <v>0.86667731956481153</v>
      </c>
      <c r="DM1422" s="30">
        <f>(DI1422*DI1423)*(1-COS(RADIANS(CV1421)))-DI1421*(SIN(RADIANS(CV1421)))</f>
        <v>-0.49878202512991204</v>
      </c>
      <c r="DO1422">
        <v>-0.62489472810443114</v>
      </c>
      <c r="DQ1422" s="28">
        <f>(DB1421*DB1422)*(1-COS(RADIANS(CU1421)))+DB1423*(SIN(RADIANS(CU1421)))</f>
        <v>0.42261826174069944</v>
      </c>
      <c r="DR1422" s="28">
        <f>(DB1422^2)*(1-COS(RADIANS(CU1421)))+(COS(RADIANS(CU1421)))</f>
        <v>0.90630778703664994</v>
      </c>
      <c r="DS1422" s="28">
        <f>(DB1422*DB1423)*(1-COS(RADIANS(CU1421)))-DB1421*(SIN(RADIANS(CU1421)))</f>
        <v>0</v>
      </c>
      <c r="DU1422" s="61">
        <v>-0.84290568952600686</v>
      </c>
      <c r="DW1422" s="17">
        <v>0</v>
      </c>
      <c r="DX1422">
        <v>0</v>
      </c>
      <c r="DZ1422" s="73">
        <f>(DB1421*DB1422)*(1-COS(RADIANS(CW1421-45)))+DB1423*(SIN(RADIANS(CW1421-45)))</f>
        <v>-0.70066904400877139</v>
      </c>
      <c r="EA1422" s="73">
        <f>(DB1422^2)*(1-COS(RADIANS(CW1421-45)))+(COS(RADIANS(CW1421-45)))</f>
        <v>-0.71348643348548291</v>
      </c>
      <c r="EB1422" s="73">
        <f>(DB1422*DB1423)*(1-COS(RADIANS(CW1421-45)))-DB1421*(SIN(RADIANS(CW1421-45)))</f>
        <v>0</v>
      </c>
      <c r="EC1422" s="10"/>
      <c r="ED1422">
        <v>-0.70066904400877139</v>
      </c>
      <c r="EE1422" s="1">
        <v>-0.60060225623501717</v>
      </c>
      <c r="EG1422">
        <f>CY1422+DU1422</f>
        <v>-1.1105190213688223</v>
      </c>
      <c r="EH1422">
        <f>EG1422/(SQRT(EG1421^2+EG1422^2+EG1423^2))</f>
        <v>-0.78525553064654252</v>
      </c>
      <c r="EJ1422">
        <f>Q1422+AM1422</f>
        <v>0.457930452841251</v>
      </c>
      <c r="EK1422">
        <f>EJ1422/(SQRT(EJ1421^2+EJ1422^2+EJ1423^2))</f>
        <v>0.50296034093785724</v>
      </c>
      <c r="EM1422" s="23">
        <f>CY1423*DU1421-CY1421*DU1423</f>
        <v>0.46679021324860087</v>
      </c>
      <c r="EP1422" s="9">
        <f>((SUMPRODUCT(CM1422:CM1424,BZ1422:BZ1424))*(SUMPRODUCT(CM1422:CM1424,CA1422:CA1424)))-((SUMPRODUCT(CN1422:CN1424,BZ1422:BZ1424))*(SUMPRODUCT(CN1422:CN1424,CA1422:CA1424)))</f>
        <v>-3.3391502252870742E-2</v>
      </c>
      <c r="EY1422" s="28"/>
      <c r="EZ1422" s="10"/>
      <c r="FA1422" s="61">
        <v>-0.25286184035425441</v>
      </c>
      <c r="FB1422" s="13" t="e">
        <f>BW1423</f>
        <v>#REF!</v>
      </c>
      <c r="FC1422" s="17">
        <v>0</v>
      </c>
      <c r="FD1422">
        <v>0</v>
      </c>
      <c r="FF1422" s="73">
        <f>(FD1421*FD1422)*(1-COS(RADIANS(EY1421+45)))+FD1423*(SIN(RADIANS(EY1421+45)))</f>
        <v>-0.70114940511174983</v>
      </c>
      <c r="FG1422" s="73">
        <f>(FD1422^2)*(1-COS(RADIANS(EY1421+45)))+(COS(RADIANS(EY1421+45)))</f>
        <v>0.71301438394427874</v>
      </c>
      <c r="FH1422" s="73">
        <f>(FD1422*FD1423)*(1-COS(RADIANS(EY1421+45)))-FD1421*(SIN(RADIANS(EY1421+45)))</f>
        <v>0</v>
      </c>
      <c r="FI1422" s="10"/>
      <c r="FJ1422">
        <v>-0.70114940511174983</v>
      </c>
      <c r="FK1422" s="23">
        <f>SIN(RADIANS(176))*(COS(RADIANS(0)))</f>
        <v>6.9756473744125524E-2</v>
      </c>
      <c r="FM1422" s="30">
        <f>(FK1421*FK1422)*(1-COS(RADIANS(EX1421)))+FK1423*(SIN(RADIANS(EX1421)))</f>
        <v>-9.3228300025961861E-3</v>
      </c>
      <c r="FN1422" s="30">
        <f>(FK1422^2)*(1-COS(RADIANS(EX1421)))+(COS(RADIANS(EX1421)))</f>
        <v>0.86667731956481153</v>
      </c>
      <c r="FO1422" s="30">
        <f>(FK1422*FK1423)*(1-COS(RADIANS(EX1421)))-FK1421*(SIN(RADIANS(EX1421)))</f>
        <v>-0.49878202512991204</v>
      </c>
      <c r="FQ1422">
        <v>-0.61431759892763194</v>
      </c>
      <c r="FS1422" s="28">
        <f>(FD1421*FD1422)*(1-COS(RADIANS(EW1421)))+FD1423*(SIN(RADIANS(EW1421)))</f>
        <v>0.42261826174069944</v>
      </c>
      <c r="FT1422" s="28">
        <f>(FD1422^2)*(1-COS(RADIANS(EW1421)))+(COS(RADIANS(EW1421)))</f>
        <v>0.90630778703664994</v>
      </c>
      <c r="FU1422" s="28">
        <f>(FD1422*FD1423)*(1-COS(RADIANS(EW1421)))-FD1421*(SIN(RADIANS(EW1421)))</f>
        <v>0</v>
      </c>
      <c r="FW1422" s="61">
        <v>-0.84744780754214299</v>
      </c>
      <c r="FX1422" s="13" t="e">
        <f>BX1423</f>
        <v>#REF!</v>
      </c>
      <c r="FY1422" s="17">
        <v>0</v>
      </c>
      <c r="FZ1422">
        <v>0</v>
      </c>
      <c r="GB1422" s="73">
        <f>(FD1421*FD1422)*(1-COS(RADIANS(EY1421-45)))+FD1423*(SIN(RADIANS(EY1421-45)))</f>
        <v>-0.71301438394427841</v>
      </c>
      <c r="GC1422" s="73">
        <f>(FD1422^2)*(1-COS(RADIANS(EY1421-45)))+(COS(RADIANS(EY1421-45)))</f>
        <v>-0.70114940511175006</v>
      </c>
      <c r="GD1422" s="73">
        <f>(FD1422*FD1423)*(1-COS(RADIANS(EY1421-45)))-FD1421*(SIN(RADIANS(EY1421-45)))</f>
        <v>0</v>
      </c>
      <c r="GE1422" s="10"/>
      <c r="GF1422">
        <v>-0.71301438394427841</v>
      </c>
      <c r="GG1422" s="1">
        <v>-0.61141669837770429</v>
      </c>
      <c r="GI1422">
        <f>FA1422+FW1422</f>
        <v>-1.1003096478963974</v>
      </c>
      <c r="GJ1422">
        <f>GI1422/(SQRT(GI1421^2+GI1422^2+GI1423^2))</f>
        <v>-0.77803641343252528</v>
      </c>
      <c r="GL1422">
        <f>CH1423+DC1422</f>
        <v>-3.3391502252870742E-2</v>
      </c>
      <c r="GM1422" t="e">
        <f>GL1422/(SQRT(GL1421^2+GL1422^2+GL1423^2))</f>
        <v>#VALUE!</v>
      </c>
      <c r="GO1422" s="27">
        <f>FA1423*FW1421-FA1421*FW1423</f>
        <v>0.46679021324860082</v>
      </c>
    </row>
    <row r="1423" spans="1:197" x14ac:dyDescent="0.2">
      <c r="A1423">
        <f>F1423</f>
        <v>-0.87956563998417769</v>
      </c>
      <c r="B1423">
        <f>C1423/(SQRT(C1423^2+C1424^2+C1425^2))</f>
        <v>-0.87956533664367853</v>
      </c>
      <c r="C1423">
        <v>-0.87565005005059482</v>
      </c>
      <c r="D1423" t="s">
        <v>8</v>
      </c>
      <c r="E1423" s="5">
        <f t="shared" ref="E1423:F1425" si="2140">E1333</f>
        <v>0.93180233653995126</v>
      </c>
      <c r="F1423" s="6">
        <f t="shared" si="2140"/>
        <v>-0.87956563998417769</v>
      </c>
      <c r="G1423" s="7">
        <f>Q1422</f>
        <v>0.8544171821724218</v>
      </c>
      <c r="H1423" s="8">
        <f>AM1422</f>
        <v>-0.3964867293311708</v>
      </c>
      <c r="J1423" s="9">
        <f>((SUMPRODUCT(G1423:G1425,E1423:E1425))*(SUMPRODUCT(G1423:G1425,F1423:F1425)))-((SUMPRODUCT(H1423:H1425,E1423:E1425))*(SUMPRODUCT(H1423:H1425,F1423:F1425)))</f>
        <v>-1.863348473300025E-2</v>
      </c>
      <c r="Q1423" s="61">
        <v>-6.4589062535398534E-2</v>
      </c>
      <c r="S1423" s="17">
        <v>0</v>
      </c>
      <c r="T1423">
        <v>0</v>
      </c>
      <c r="V1423" s="73">
        <f>(T1422*T1423)*(1-COS(RADIANS(O1422+45)))+T1424*(SIN(RADIANS(O1422+45)))</f>
        <v>-0.72296714590956856</v>
      </c>
      <c r="W1423" s="73">
        <f>(T1423^2)*(1-COS(RADIANS(O1422+45)))+(COS(RADIANS(O1422+45)))</f>
        <v>0.69088241107685799</v>
      </c>
      <c r="X1423" s="73">
        <f>(T1423*T1424)*(1-COS(RADIANS(O1422+45)))-T1422*(SIN(RADIANS(O1422+45)))</f>
        <v>0</v>
      </c>
      <c r="Y1423" s="10"/>
      <c r="Z1423">
        <v>-0.72296714590956856</v>
      </c>
      <c r="AA1423" s="23">
        <f>SIN(RADIANS('[1]Biaxial Input'!$F$21))*(COS(RADIANS(0)))</f>
        <v>6.9756473744125524E-2</v>
      </c>
      <c r="AC1423" s="30">
        <f>(AA1422*AA1423)*(1-COS(RADIANS(N1422)))+AA1424*(SIN(RADIANS(N1422)))</f>
        <v>-2.4857178030640859E-2</v>
      </c>
      <c r="AD1423" s="30">
        <f>(AA1423^2)*(1-COS(RADIANS(N1422)))+(COS(RADIANS(N1422)))</f>
        <v>0.64452579290013434</v>
      </c>
      <c r="AE1423" s="30">
        <f>(AA1423*AA1424)*(1-COS(RADIANS(N1422)))-AA1422*(SIN(RADIANS(N1422)))</f>
        <v>-0.76417839735679927</v>
      </c>
      <c r="AG1423">
        <v>-0.48314436004848765</v>
      </c>
      <c r="AI1423" s="28">
        <f>(T1422*T1423)*(1-COS(RADIANS(M1422)))+T1424*(SIN(RADIANS(M1422)))</f>
        <v>0.49999999999999994</v>
      </c>
      <c r="AJ1423" s="28">
        <f>(T1423^2)*(1-COS(RADIANS(M1422)))+(COS(RADIANS(M1422)))</f>
        <v>0.86602540378443871</v>
      </c>
      <c r="AK1423" s="28">
        <f>(T1423*T1424)*(1-COS(RADIANS(M1422)))-T1422*(SIN(RADIANS(M1422)))</f>
        <v>0</v>
      </c>
      <c r="AM1423" s="61">
        <v>-0.7223390591959864</v>
      </c>
      <c r="AO1423" s="17">
        <v>0</v>
      </c>
      <c r="AP1423">
        <v>0</v>
      </c>
      <c r="AR1423" s="73">
        <f>(T1422*T1423)*(1-COS(RADIANS(O1422-45)))+T1424*(SIN(RADIANS(O1422-45)))</f>
        <v>-0.69088241107685833</v>
      </c>
      <c r="AS1423" s="73">
        <f>(T1423^2)*(1-COS(RADIANS(O1422-45)))+(COS(RADIANS(O1422-45)))</f>
        <v>-0.72296714590956823</v>
      </c>
      <c r="AT1423" s="73">
        <f>(T1423*T1424)*(1-COS(RADIANS(O1422-45)))-T1422*(SIN(RADIANS(O1422-45)))</f>
        <v>0</v>
      </c>
      <c r="AU1423" s="10"/>
      <c r="AV1423">
        <v>-0.69088241107685833</v>
      </c>
      <c r="AW1423" s="1">
        <v>-0.42732061074389027</v>
      </c>
      <c r="AY1423" s="11">
        <f>2*E1418</f>
        <v>1.8636046730799025</v>
      </c>
      <c r="AZ1423" s="12">
        <f>2*E1419</f>
        <v>0.69859434647397245</v>
      </c>
      <c r="BA1423" s="12">
        <f>2*E1420</f>
        <v>-0.19734123124515299</v>
      </c>
      <c r="BB1423" s="12">
        <f>0</f>
        <v>0</v>
      </c>
      <c r="BC1423" s="12">
        <v>0</v>
      </c>
      <c r="BD1423" s="24">
        <v>0</v>
      </c>
      <c r="BE1423" s="13">
        <f>E1418^2+E1419^2+E1420^2-1</f>
        <v>0</v>
      </c>
      <c r="BV1423" s="3" t="e">
        <f>#REF!+CG1352</f>
        <v>#REF!</v>
      </c>
      <c r="BW1423" s="3" t="e">
        <f>CH1348*#REF!-#REF!*CG1350</f>
        <v>#REF!</v>
      </c>
      <c r="BX1423" s="3" t="e">
        <f>BV1421*BW1422-BV1422*BW1421</f>
        <v>#REF!</v>
      </c>
      <c r="BY1423" t="s">
        <v>9</v>
      </c>
      <c r="BZ1423" s="5">
        <f t="shared" si="2138"/>
        <v>0.3492962422733713</v>
      </c>
      <c r="CA1423" s="6">
        <f t="shared" si="2138"/>
        <v>-0.34518112468713447</v>
      </c>
      <c r="CB1423" s="7">
        <f>CY1422</f>
        <v>-0.26761333184281538</v>
      </c>
      <c r="CC1423" s="8">
        <f>DU1422</f>
        <v>-0.84290568952600686</v>
      </c>
      <c r="CE1423" s="10"/>
      <c r="CH1423">
        <f>((SUMPRODUCT(CM1422:CM1424,CK1422:CK1424))*(SUMPRODUCT(CM1422:CM1424,CL1422:CL1424)))-((SUMPRODUCT(CN1422:CN1424,CK1422:CK1424))*(SUMPRODUCT(CN1422:CN1424,CL1422:CL1424)))</f>
        <v>-3.3391502252870742E-2</v>
      </c>
      <c r="CI1423" s="67"/>
      <c r="CJ1423" s="10" t="s">
        <v>9</v>
      </c>
      <c r="CK1423" s="5">
        <f t="shared" si="2139"/>
        <v>0.3492962422733713</v>
      </c>
      <c r="CL1423" s="6">
        <f t="shared" si="2139"/>
        <v>-0.34518112468713447</v>
      </c>
      <c r="CM1423" s="7">
        <f>FA1422</f>
        <v>-0.25286184035425441</v>
      </c>
      <c r="CN1423" s="8">
        <f>FW1422</f>
        <v>-0.84744780754214299</v>
      </c>
      <c r="CP1423">
        <f t="shared" si="2137"/>
        <v>-9.8670839279614439E-2</v>
      </c>
      <c r="CQ1423">
        <f t="shared" si="2137"/>
        <v>-0.32743703463395935</v>
      </c>
      <c r="CR1423">
        <f>CK1425</f>
        <v>0</v>
      </c>
      <c r="CS1423">
        <f>CN1425</f>
        <v>0</v>
      </c>
      <c r="CW1423" s="28"/>
      <c r="CY1423" s="61">
        <v>-0.33143610731074796</v>
      </c>
      <c r="DA1423" s="17">
        <v>0</v>
      </c>
      <c r="DB1423">
        <v>1</v>
      </c>
      <c r="DD1423" s="73">
        <f>(DB1421*DB1423)*(1-COS(RADIANS(CW1421+45)))-DB1422*(SIN(RADIANS(CW1421+45)))</f>
        <v>0</v>
      </c>
      <c r="DE1423" s="73">
        <f>(DB1422*DB1423)*(1-COS(RADIANS(CW1421+45)))+DB1421*(SIN(RADIANS(CW1421+45)))</f>
        <v>0</v>
      </c>
      <c r="DF1423" s="73">
        <f>(DB1423^2)*(1-COS(RADIANS(CW1421+45)))+(COS(RADIANS(CW1421+45)))</f>
        <v>1</v>
      </c>
      <c r="DG1423" s="10"/>
      <c r="DH1423">
        <v>0</v>
      </c>
      <c r="DI1423" s="23">
        <f>SIN(RADIANS('[1]Biaxial Input'!$F$21))*SIN(RADIANS(0))</f>
        <v>0</v>
      </c>
      <c r="DK1423" s="30">
        <f>(DI1421*DI1423)*(1-COS(RADIANS(CV1421)))-DI1422*(SIN(RADIANS(CV1421)))</f>
        <v>3.4878236872062755E-2</v>
      </c>
      <c r="DL1423" s="30">
        <f>(DI1422*DI1423)*(1-COS(RADIANS(CV1421)))+DI1421*(SIN(RADIANS(CV1421)))</f>
        <v>0.49878202512991204</v>
      </c>
      <c r="DM1423" s="30">
        <f>(DI1423^2)*(1-COS(RADIANS(CV1421)))+(COS(RADIANS(CV1421)))</f>
        <v>0.86602540378443871</v>
      </c>
      <c r="DO1423">
        <v>-0.33143610731074796</v>
      </c>
      <c r="DQ1423" s="28">
        <f>(DB1421*DB1423)*(1-COS(RADIANS(CU1421)))-DB1422*(SIN(RADIANS(CU1421)))</f>
        <v>0</v>
      </c>
      <c r="DR1423" s="28">
        <f>(DB1422*DB1423)*(1-COS(RADIANS(CU1421)))+DB1421*(SIN(RADIANS(CU1421)))</f>
        <v>0</v>
      </c>
      <c r="DS1423" s="28">
        <f>(DB1423^2)*(1-COS(RADIANS(CU1421)))+(COS(RADIANS(CU1421)))</f>
        <v>1</v>
      </c>
      <c r="DU1423" s="61">
        <v>-0.37436627354864438</v>
      </c>
      <c r="DW1423" s="17">
        <v>0</v>
      </c>
      <c r="DX1423">
        <v>1</v>
      </c>
      <c r="DZ1423" s="73">
        <f>(DB1421*DB1421)*(1-COS(RADIANS(CW1421-45)))-DB1421*(SIN(RADIANS(CW1421-45)))</f>
        <v>0</v>
      </c>
      <c r="EA1423" s="73">
        <f>(DB1422*DB1423)*(1-COS(RADIANS(CW1421-45)))+DB1421*(SIN(RADIANS(CW1421-45)))</f>
        <v>0</v>
      </c>
      <c r="EB1423" s="73">
        <f>(DB1423^2)*(1-COS(RADIANS(CW1421-45)))+(COS(RADIANS(CW1421-45)))</f>
        <v>1</v>
      </c>
      <c r="EC1423" s="10"/>
      <c r="ED1423">
        <v>0</v>
      </c>
      <c r="EE1423" s="1">
        <v>-0.37436627354864438</v>
      </c>
      <c r="EG1423">
        <f>CY1423+DU1423</f>
        <v>-0.70580238085939229</v>
      </c>
      <c r="EH1423">
        <f>EG1423/(SQRT(EG1421^2+EG1422^2+EG1423^2))</f>
        <v>-0.4990776496832865</v>
      </c>
      <c r="EJ1423">
        <f>Q1423+AM1423</f>
        <v>-0.78692812173138493</v>
      </c>
      <c r="EK1423">
        <f>EJ1423/(SQRT(EJ1421^2+EJ1422^2+EJ1423^2))</f>
        <v>-0.86430949054356354</v>
      </c>
      <c r="EM1423" s="23">
        <f>CY1421*DU1422-CY1422*DU1421</f>
        <v>-0.86602540378443871</v>
      </c>
      <c r="ER1423">
        <f t="shared" ref="ER1423:ES1425" si="2141">CK1422</f>
        <v>0.93180266183863136</v>
      </c>
      <c r="ES1423">
        <f t="shared" si="2141"/>
        <v>-0.87956522186239505</v>
      </c>
      <c r="ET1423" t="e">
        <f>#REF!</f>
        <v>#REF!</v>
      </c>
      <c r="EU1423" t="e">
        <f>#REF!</f>
        <v>#REF!</v>
      </c>
      <c r="EY1423" s="28"/>
      <c r="EZ1423" s="10"/>
      <c r="FA1423" s="61">
        <v>-0.32485203562387521</v>
      </c>
      <c r="FB1423" s="13">
        <f>BW1424</f>
        <v>0</v>
      </c>
      <c r="FC1423" s="17">
        <v>0</v>
      </c>
      <c r="FD1423">
        <v>1</v>
      </c>
      <c r="FF1423" s="73">
        <f>(FD1421*FD1423)*(1-COS(RADIANS(EY1421+45)))-FD1422*(SIN(RADIANS(EY1421+45)))</f>
        <v>0</v>
      </c>
      <c r="FG1423" s="73">
        <f>(FD1422*FD1423)*(1-COS(RADIANS(EY1421+45)))+FD1421*(SIN(RADIANS(EY1421+45)))</f>
        <v>0</v>
      </c>
      <c r="FH1423" s="73">
        <f>(FD1423^2)*(1-COS(RADIANS(EY1421+45)))+(COS(RADIANS(EY1421+45)))</f>
        <v>1</v>
      </c>
      <c r="FI1423" s="10"/>
      <c r="FJ1423">
        <v>0</v>
      </c>
      <c r="FK1423" s="23">
        <f>SIN(RADIANS(176))*SIN(RADIANS(0))</f>
        <v>0</v>
      </c>
      <c r="FM1423" s="30">
        <f>(FK1421*FK1423)*(1-COS(RADIANS(EX1421)))-FK1422*(SIN(RADIANS(EX1421)))</f>
        <v>3.4878236872062755E-2</v>
      </c>
      <c r="FN1423" s="30">
        <f>(FK1422*FK1423)*(1-COS(RADIANS(EX1421)))+FK1421*(SIN(RADIANS(EX1421)))</f>
        <v>0.49878202512991204</v>
      </c>
      <c r="FO1423" s="30">
        <f>(FK1423^2)*(1-COS(RADIANS(EX1421)))+(COS(RADIANS(EX1421)))</f>
        <v>0.86602540378443871</v>
      </c>
      <c r="FQ1423">
        <v>-0.32485203562387521</v>
      </c>
      <c r="FS1423" s="28">
        <f>(FD1421*FD1423)*(1-COS(RADIANS(EW1421)))-FD1422*(SIN(RADIANS(EW1421)))</f>
        <v>0</v>
      </c>
      <c r="FT1423" s="28">
        <f>(FD1422*FD1423)*(1-COS(RADIANS(EW1421)))+FD1421*(SIN(RADIANS(EW1421)))</f>
        <v>0</v>
      </c>
      <c r="FU1423" s="28">
        <f>(FD1423^2)*(1-COS(RADIANS(EW1421)))+(COS(RADIANS(EW1421)))</f>
        <v>1</v>
      </c>
      <c r="FW1423" s="61">
        <v>-0.38009361340467729</v>
      </c>
      <c r="FX1423" s="13">
        <f>BX1424</f>
        <v>0</v>
      </c>
      <c r="FY1423" s="17">
        <v>0</v>
      </c>
      <c r="FZ1423">
        <v>1</v>
      </c>
      <c r="GB1423" s="73">
        <f>(FD1421*FD1421)*(1-COS(RADIANS(EY1421-45)))-FD1421*(SIN(RADIANS(EY1421-45)))</f>
        <v>0</v>
      </c>
      <c r="GC1423" s="73">
        <f>(FD1422*FD1423)*(1-COS(RADIANS(EY1421-45)))+FD1421*(SIN(RADIANS(EY1421-45)))</f>
        <v>0</v>
      </c>
      <c r="GD1423" s="73">
        <f>(FD1423^2)*(1-COS(RADIANS(EY1421-45)))+(COS(RADIANS(EY1421-45)))</f>
        <v>0.99999999999999989</v>
      </c>
      <c r="GE1423" s="10"/>
      <c r="GF1423">
        <v>0</v>
      </c>
      <c r="GG1423" s="1">
        <v>-0.38009361340467729</v>
      </c>
      <c r="GI1423">
        <f>FA1423+FW1423</f>
        <v>-0.7049456490285525</v>
      </c>
      <c r="GJ1423">
        <f>GI1423/(SQRT(GI1421^2+GI1422^2+GI1423^2))</f>
        <v>-0.49847184879604151</v>
      </c>
      <c r="GL1423" t="e">
        <f>#REF!+DC1423</f>
        <v>#REF!</v>
      </c>
      <c r="GM1423" t="e">
        <f>GL1423/(SQRT(GL1421^2+GL1422^2+GL1423^2))</f>
        <v>#REF!</v>
      </c>
      <c r="GO1423" s="27">
        <f>FA1421*FW1422-FA1422*FW1421</f>
        <v>-0.86602540378443871</v>
      </c>
    </row>
    <row r="1424" spans="1:197" x14ac:dyDescent="0.2">
      <c r="A1424">
        <f>F1424</f>
        <v>-0.34518021343056071</v>
      </c>
      <c r="B1424">
        <f>C1424/(SQRT(C1423^2+C1424^2+C1425^2))</f>
        <v>-0.34518087452767277</v>
      </c>
      <c r="C1424">
        <v>-0.3436443405217009</v>
      </c>
      <c r="D1424" t="s">
        <v>9</v>
      </c>
      <c r="E1424" s="5">
        <f t="shared" si="2140"/>
        <v>0.34929717323698622</v>
      </c>
      <c r="F1424" s="6">
        <f t="shared" si="2140"/>
        <v>-0.34518021343056071</v>
      </c>
      <c r="G1424" s="7">
        <f t="shared" ref="G1424:G1425" si="2142">Q1423</f>
        <v>-6.4589062535398534E-2</v>
      </c>
      <c r="H1424" s="8">
        <f t="shared" ref="H1424:H1425" si="2143">AM1423</f>
        <v>-0.7223390591959864</v>
      </c>
      <c r="J1424" s="10"/>
      <c r="Q1424" s="61">
        <v>-0.51555749612369817</v>
      </c>
      <c r="S1424" s="17">
        <v>0</v>
      </c>
      <c r="T1424">
        <v>1</v>
      </c>
      <c r="V1424" s="73">
        <f>(T1422*T1424)*(1-COS(RADIANS(O1422+45)))-T1423*(SIN(RADIANS(O1422+45)))</f>
        <v>0</v>
      </c>
      <c r="W1424" s="73">
        <f>(T1423*T1424)*(1-COS(RADIANS(O1422+45)))+T1422*(SIN(RADIANS(O1422+45)))</f>
        <v>0</v>
      </c>
      <c r="X1424" s="73">
        <f>(T1424^2)*(1-COS(RADIANS(O1422+45)))+(COS(RADIANS(O1422+45)))</f>
        <v>1</v>
      </c>
      <c r="Y1424" s="10"/>
      <c r="Z1424">
        <v>0</v>
      </c>
      <c r="AA1424" s="23">
        <f>SIN(RADIANS('[1]Biaxial Input'!$F$21))*SIN(RADIANS(0))</f>
        <v>0</v>
      </c>
      <c r="AC1424" s="30">
        <f>(AA1422*AA1424)*(1-COS(RADIANS(N1422)))-AA1423*(SIN(RADIANS(N1422)))</f>
        <v>5.3436559083262246E-2</v>
      </c>
      <c r="AD1424" s="30">
        <f>(AA1423*AA1424)*(1-COS(RADIANS(N1422)))+AA1422*(SIN(RADIANS(N1422)))</f>
        <v>0.76417839735679927</v>
      </c>
      <c r="AE1424" s="30">
        <f>(AA1424^2)*(1-COS(RADIANS(N1422)))+(COS(RADIANS(N1422)))</f>
        <v>0.64278760968653936</v>
      </c>
      <c r="AG1424">
        <v>-0.51555749612369817</v>
      </c>
      <c r="AI1424" s="28">
        <f>(T1422*T1424)*(1-COS(RADIANS(M1422)))-T1423*(SIN(RADIANS(M1422)))</f>
        <v>0</v>
      </c>
      <c r="AJ1424" s="28">
        <f>(T1423*T1424)*(1-COS(RADIANS(M1422)))+T1422*(SIN(RADIANS(M1422)))</f>
        <v>0</v>
      </c>
      <c r="AK1424" s="28">
        <f>(T1424^2)*(1-COS(RADIANS(M1422)))+(COS(RADIANS(M1422)))</f>
        <v>1</v>
      </c>
      <c r="AM1424" s="61">
        <v>-0.56659029026636909</v>
      </c>
      <c r="AO1424" s="17">
        <v>0</v>
      </c>
      <c r="AP1424">
        <v>1</v>
      </c>
      <c r="AR1424" s="73">
        <f>(T1422*T1422)*(1-COS(RADIANS(O1422-45)))-T1422*(SIN(RADIANS(O1422-45)))</f>
        <v>0</v>
      </c>
      <c r="AS1424" s="73">
        <f>(T1423*T1424)*(1-COS(RADIANS(O1422-45)))+T1422*(SIN(RADIANS(O1422-45)))</f>
        <v>0</v>
      </c>
      <c r="AT1424" s="73">
        <f>(T1424^2)*(1-COS(RADIANS(O1422-45)))+(COS(RADIANS(O1422-45)))</f>
        <v>0.99999999999999989</v>
      </c>
      <c r="AU1424" s="10"/>
      <c r="AV1424">
        <v>0</v>
      </c>
      <c r="AW1424" s="1">
        <v>-0.56659029026636909</v>
      </c>
      <c r="AY1424" s="11">
        <v>0</v>
      </c>
      <c r="AZ1424" s="12">
        <v>0</v>
      </c>
      <c r="BA1424" s="12">
        <v>0</v>
      </c>
      <c r="BB1424" s="12">
        <f>2*F1418</f>
        <v>-1.7591312799683554</v>
      </c>
      <c r="BC1424" s="12">
        <f>2*F1419</f>
        <v>-0.69036042686112142</v>
      </c>
      <c r="BD1424" s="24">
        <f>2*F1420</f>
        <v>-0.65487374421412325</v>
      </c>
      <c r="BE1424" s="10">
        <f>F1418^2+F1419^2+F1420^2-1</f>
        <v>0</v>
      </c>
      <c r="BY1424" t="s">
        <v>10</v>
      </c>
      <c r="BZ1424" s="5">
        <f t="shared" si="2138"/>
        <v>-9.8670839279614439E-2</v>
      </c>
      <c r="CA1424" s="6">
        <f t="shared" si="2138"/>
        <v>-0.32743703463395935</v>
      </c>
      <c r="CB1424" s="7">
        <f>CY1423</f>
        <v>-0.33143610731074796</v>
      </c>
      <c r="CC1424" s="8">
        <f>DU1423</f>
        <v>-0.37436627354864438</v>
      </c>
      <c r="CE1424" s="10"/>
      <c r="CG1424" s="10" t="s">
        <v>160</v>
      </c>
      <c r="CH1424" s="10">
        <f>-CH1421*((EY1421-CW1421)/(CH1423-CE1422))</f>
        <v>269.4807061710261</v>
      </c>
      <c r="CI1424" s="67"/>
      <c r="CJ1424" s="10" t="s">
        <v>10</v>
      </c>
      <c r="CK1424" s="5">
        <f t="shared" si="2139"/>
        <v>-9.8670839279614439E-2</v>
      </c>
      <c r="CL1424" s="6">
        <f t="shared" si="2139"/>
        <v>-0.32743703463395935</v>
      </c>
      <c r="CM1424" s="7">
        <f>FA1423</f>
        <v>-0.32485203562387521</v>
      </c>
      <c r="CN1424" s="8">
        <f>FW1423</f>
        <v>-0.38009361340467729</v>
      </c>
      <c r="CW1424" s="28"/>
      <c r="EE1424" s="1"/>
      <c r="EI1424" s="64">
        <f>(DEGREES(ACOS((EH1421*EK1421+EH1422*EK1422+EH1423*EK1423)/((SQRT(EH1421^2+EH1422^2+EH1423^2))*(SQRT(EK1421^2+EK1422^2+EK1423^2))))))</f>
        <v>87.913676975870047</v>
      </c>
      <c r="ER1424">
        <f t="shared" si="2141"/>
        <v>0.3492962422733713</v>
      </c>
      <c r="ES1424">
        <f t="shared" si="2141"/>
        <v>-0.34518112468713447</v>
      </c>
      <c r="ET1424" t="e">
        <f>#REF!</f>
        <v>#REF!</v>
      </c>
      <c r="EU1424" t="e">
        <f>#REF!</f>
        <v>#REF!</v>
      </c>
      <c r="EY1424" s="28"/>
      <c r="EZ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  <c r="FR1424" s="10"/>
      <c r="GG1424" s="1"/>
      <c r="GK1424" s="64" t="e">
        <f>(DEGREES(ACOS((GJ1421*GM1421+GJ1422*GM1422+GJ1423*GM1423)/((SQRT(GJ1421^2+GJ1422^2+GJ1423^2))*(SQRT(GM1421^2+GM1422^2+GM1423^2))))))</f>
        <v>#VALUE!</v>
      </c>
    </row>
    <row r="1425" spans="1:197" x14ac:dyDescent="0.2">
      <c r="A1425" s="1">
        <f>F1425</f>
        <v>-0.32743687210706163</v>
      </c>
      <c r="B1425">
        <f>C1425/(SQRT(C1423^2+C1424^2+C1425^2))</f>
        <v>-0.32743699002281879</v>
      </c>
      <c r="C1425">
        <v>-0.32597944093157327</v>
      </c>
      <c r="D1425" t="s">
        <v>10</v>
      </c>
      <c r="E1425" s="5">
        <f t="shared" si="2140"/>
        <v>-9.8670615622576494E-2</v>
      </c>
      <c r="F1425" s="6">
        <f t="shared" si="2140"/>
        <v>-0.32743687210706163</v>
      </c>
      <c r="G1425" s="7">
        <f t="shared" si="2142"/>
        <v>-0.51555749612369817</v>
      </c>
      <c r="H1425" s="8">
        <f t="shared" si="2143"/>
        <v>-0.56659029026636909</v>
      </c>
      <c r="J1425" s="10"/>
      <c r="BE1425" s="15"/>
      <c r="BV1425" s="4"/>
      <c r="BW1425" s="4" t="s">
        <v>2</v>
      </c>
      <c r="BX1425" s="4" t="s">
        <v>21</v>
      </c>
      <c r="CE1425" s="10"/>
      <c r="CS1425" s="15"/>
      <c r="CW1425" s="28"/>
      <c r="CY1425" s="82" t="s">
        <v>148</v>
      </c>
      <c r="CZ1425" s="13"/>
      <c r="DB1425" s="10"/>
      <c r="DC1425" s="10"/>
      <c r="DD1425" s="10"/>
      <c r="DE1425" s="10"/>
      <c r="DF1425" s="10"/>
      <c r="DG1425" s="10"/>
      <c r="DH1425" s="80"/>
      <c r="DI1425" s="23" t="s">
        <v>149</v>
      </c>
      <c r="DM1425" s="1"/>
      <c r="DO1425" s="80"/>
      <c r="DS1425" s="13"/>
      <c r="DT1425" s="81"/>
      <c r="DU1425" s="82" t="s">
        <v>150</v>
      </c>
      <c r="DW1425" s="13"/>
      <c r="DX1425" s="13"/>
      <c r="EA1425" s="1"/>
      <c r="EE1425" s="1"/>
      <c r="ER1425">
        <f t="shared" si="2141"/>
        <v>-9.8670839279614439E-2</v>
      </c>
      <c r="ES1425">
        <f t="shared" si="2141"/>
        <v>-0.32743703463395935</v>
      </c>
      <c r="ET1425" t="e">
        <f>#REF!</f>
        <v>#REF!</v>
      </c>
      <c r="EU1425" t="e">
        <f>#REF!</f>
        <v>#REF!</v>
      </c>
      <c r="EY1425" s="28"/>
      <c r="EZ1425" s="10"/>
      <c r="FA1425" s="82" t="s">
        <v>148</v>
      </c>
      <c r="FB1425" s="13"/>
      <c r="FD1425" s="10"/>
      <c r="FE1425" s="10"/>
      <c r="FF1425" s="10"/>
      <c r="FG1425" s="10"/>
      <c r="FH1425" s="10"/>
      <c r="FI1425" s="10"/>
      <c r="FJ1425" s="80"/>
      <c r="FK1425" s="23" t="s">
        <v>149</v>
      </c>
      <c r="FO1425" s="1"/>
      <c r="FQ1425" s="80"/>
      <c r="FU1425" s="13"/>
      <c r="FV1425" s="81"/>
      <c r="FW1425" s="82" t="s">
        <v>150</v>
      </c>
      <c r="FY1425" s="13"/>
      <c r="FZ1425" s="13"/>
      <c r="GC1425" s="1"/>
      <c r="GG1425" s="1"/>
      <c r="GK1425" s="13"/>
    </row>
    <row r="1426" spans="1:197" x14ac:dyDescent="0.2">
      <c r="A1426" s="83" t="s">
        <v>146</v>
      </c>
      <c r="B1426" s="17" t="s">
        <v>145</v>
      </c>
      <c r="C1426" s="17" t="s">
        <v>147</v>
      </c>
      <c r="M1426" s="17" t="s">
        <v>146</v>
      </c>
      <c r="N1426" s="17" t="s">
        <v>145</v>
      </c>
      <c r="O1426" s="17" t="s">
        <v>147</v>
      </c>
      <c r="P1426" s="1"/>
      <c r="Q1426" s="82" t="s">
        <v>148</v>
      </c>
      <c r="R1426" s="13"/>
      <c r="T1426" s="10"/>
      <c r="U1426" s="10"/>
      <c r="V1426" s="10"/>
      <c r="W1426" s="10"/>
      <c r="X1426" s="10"/>
      <c r="Y1426" s="10"/>
      <c r="Z1426" s="80"/>
      <c r="AA1426" s="23" t="s">
        <v>149</v>
      </c>
      <c r="AE1426" s="1"/>
      <c r="AG1426" s="80"/>
      <c r="AK1426" s="13"/>
      <c r="AL1426" s="81"/>
      <c r="AM1426" s="82" t="s">
        <v>150</v>
      </c>
      <c r="AO1426" s="13"/>
      <c r="AP1426" s="13"/>
      <c r="AS1426" s="1"/>
      <c r="AW1426" s="1"/>
      <c r="BV1426" s="4" t="s">
        <v>19</v>
      </c>
      <c r="BW1426" s="4" t="e">
        <f>DEGREES(ACOS(BV1423/(SQRT((BV1421^2)+(BV1422^2)+(BV1423^2)))))</f>
        <v>#REF!</v>
      </c>
      <c r="BX1426" s="4" t="e">
        <f>DEGREES(ATAN(BV1422/BV1421))</f>
        <v>#REF!</v>
      </c>
      <c r="BZ1426" s="5" t="s">
        <v>4</v>
      </c>
      <c r="CA1426" s="6" t="s">
        <v>5</v>
      </c>
      <c r="CB1426" s="7" t="s">
        <v>6</v>
      </c>
      <c r="CC1426" s="8" t="s">
        <v>1</v>
      </c>
      <c r="CD1426">
        <v>17</v>
      </c>
      <c r="CE1426" s="9" t="s">
        <v>7</v>
      </c>
      <c r="CG1426" s="90" t="s">
        <v>157</v>
      </c>
      <c r="CH1426" s="61">
        <f>CE1427-((CH1428-CE1427)/(EY1426-CW1426))*CW1426</f>
        <v>8.2365562448677512</v>
      </c>
      <c r="CI1426" s="10"/>
      <c r="CK1426" s="5" t="s">
        <v>4</v>
      </c>
      <c r="CL1426" s="6" t="s">
        <v>5</v>
      </c>
      <c r="CM1426" s="7" t="s">
        <v>6</v>
      </c>
      <c r="CN1426" s="8" t="s">
        <v>1</v>
      </c>
      <c r="CO1426" s="10"/>
      <c r="CP1426">
        <f t="shared" ref="CP1426:CQ1428" si="2144">BZ1427</f>
        <v>0.93180266183863136</v>
      </c>
      <c r="CQ1426">
        <f t="shared" si="2144"/>
        <v>-0.87956522186239505</v>
      </c>
      <c r="CR1426">
        <f>CI1430</f>
        <v>0</v>
      </c>
      <c r="CS1426">
        <f>CL1430</f>
        <v>0</v>
      </c>
      <c r="CU1426" s="17">
        <f>CU1330</f>
        <v>40</v>
      </c>
      <c r="CV1426" s="17">
        <f>CV1330</f>
        <v>-40</v>
      </c>
      <c r="CW1426" s="31">
        <f>CH1333</f>
        <v>259.12368332114198</v>
      </c>
      <c r="CY1426" s="61">
        <f t="array" ref="CY1426:CY1428">MMULT(DQ1426:DS1428,DO1426:DO1428)</f>
        <v>0.85367368978239799</v>
      </c>
      <c r="CZ1426" s="13"/>
      <c r="DA1426" s="17">
        <v>1</v>
      </c>
      <c r="DB1426">
        <v>0</v>
      </c>
      <c r="DD1426" s="73">
        <f>(DB1426^2)*(1-COS(RADIANS(CW1426+45)))+(COS(RADIANS(CW1426+45)))</f>
        <v>0.56098122699706565</v>
      </c>
      <c r="DE1426" s="73">
        <f>(DB1426*DB1427)*(1-COS(RADIANS(CW1426+45)))-DB1428*(SIN(RADIANS(CW1426+45)))</f>
        <v>0.82782852267656659</v>
      </c>
      <c r="DF1426" s="73">
        <f>(DB1426*DB1428)*(1-COS(RADIANS(CW1426+45)))+DB1427*(SIN(RADIANS(CW1426+45)))</f>
        <v>0</v>
      </c>
      <c r="DG1426" s="10"/>
      <c r="DH1426">
        <f t="array" ref="DH1426:DH1428">MMULT(DD1426:DF1428,DA1426:DA1428)</f>
        <v>0.56098122699706565</v>
      </c>
      <c r="DI1426" s="23">
        <f>COS(RADIANS('[1]Biaxial Input'!$F$21))</f>
        <v>-0.9975640502598242</v>
      </c>
      <c r="DK1426" s="30">
        <f>(DI1426^2)*(1-COS(RADIANS(CV1426)))+(COS(RADIANS(CV1426)))</f>
        <v>0.99886158030145311</v>
      </c>
      <c r="DL1426" s="30">
        <f>(DI1426*DI1427)*(1-COS(RADIANS(CV1426)))-DI1428*(SIN(RADIANS(CV1426)))</f>
        <v>-1.6280160168985456E-2</v>
      </c>
      <c r="DM1426" s="30">
        <f>(DI1426*DI1428)*(1-COS(RADIANS(CV1426)))+DI1427*(SIN(RADIANS(CV1426)))</f>
        <v>-4.4838597018148282E-2</v>
      </c>
      <c r="DO1426">
        <f t="array" ref="DO1426:DO1428">MMULT(DK1426:DM1428,DH1426:DH1428)</f>
        <v>0.57381977585936628</v>
      </c>
      <c r="DQ1426" s="28">
        <f>(DB1426^2)*(1-COS(RADIANS(CU1426)))+(COS(RADIANS(CU1426)))</f>
        <v>0.76604444311897801</v>
      </c>
      <c r="DR1426" s="28">
        <f>(DB1426*DB1427)*(1-COS(RADIANS(CU1426)))-DB1428*(SIN(RADIANS(CU1426)))</f>
        <v>-0.64278760968653925</v>
      </c>
      <c r="DS1426" s="28">
        <f>(DB1426*DB1428)*(1-COS(RADIANS(CU1426)))+DB1427*(SIN(RADIANS(CU1426)))</f>
        <v>0</v>
      </c>
      <c r="DU1426" s="61">
        <f t="array" ref="DU1426:DU1428">MMULT(DQ1426:DS1428,EE1426:EE1428)</f>
        <v>-0.35845845630762407</v>
      </c>
      <c r="DV1426" s="13"/>
      <c r="DW1426" s="17">
        <v>1</v>
      </c>
      <c r="DX1426">
        <v>0</v>
      </c>
      <c r="DZ1426" s="73">
        <f>(DB1426^2)*(1-COS(RADIANS(CW1426-45)))+(COS(RADIANS(CW1426-45)))</f>
        <v>-0.82782852267656659</v>
      </c>
      <c r="EA1426" s="73">
        <f>(DB1426*DB1427)*(1-COS(RADIANS(CW1426-45)))-DB1428*(SIN(RADIANS(CW1426-45)))</f>
        <v>0.56098122699706565</v>
      </c>
      <c r="EB1426" s="73">
        <f>(DB1426*DB1428)*(1-COS(RADIANS(CW1426-45)))+DB1427*(SIN(RADIANS(CW1426-45)))</f>
        <v>0</v>
      </c>
      <c r="EC1426" s="10"/>
      <c r="ED1426">
        <f t="array" ref="ED1426:ED1428">MMULT(DZ1426:EB1428,DA1426:DA1428)</f>
        <v>-0.82782852267656659</v>
      </c>
      <c r="EE1426" s="1">
        <f t="array" ref="EE1426:EE1428">MMULT(DK1426:DM1428,ED1426:ED1428)</f>
        <v>-0.81775324215202638</v>
      </c>
      <c r="EG1426">
        <f>CY1426+DU1426</f>
        <v>0.49521523347477392</v>
      </c>
      <c r="EH1426">
        <f>EG1426/(SQRT(EG1426^2+EG1427^2+EG1428^2))</f>
        <v>0.35017004973689203</v>
      </c>
      <c r="EJ1426">
        <f>Q1426+AM1426</f>
        <v>0</v>
      </c>
      <c r="EK1426">
        <f>EJ1426/(SQRT(EJ1426^2+EJ1427^2+EJ1428^2))</f>
        <v>0</v>
      </c>
      <c r="EM1426" s="23">
        <f>CY1427*DU1428-CY1428*DU1427</f>
        <v>-0.37782107733007797</v>
      </c>
      <c r="EO1426" s="15">
        <v>17</v>
      </c>
      <c r="EP1426" s="9" t="s">
        <v>7</v>
      </c>
      <c r="EW1426" s="17">
        <f>CU1426</f>
        <v>40</v>
      </c>
      <c r="EX1426" s="17">
        <f>CV1426</f>
        <v>-40</v>
      </c>
      <c r="EY1426" s="31">
        <f>1+CW1426</f>
        <v>260.12368332114198</v>
      </c>
      <c r="EZ1426" s="10"/>
      <c r="FA1426" s="61">
        <f t="array" ref="FA1426:FA1428">MMULT(FS1426:FU1428,FQ1426:FQ1428)</f>
        <v>0.85979963381494473</v>
      </c>
      <c r="FB1426" s="13" t="e">
        <f>BW1427</f>
        <v>#REF!</v>
      </c>
      <c r="FC1426" s="17">
        <v>1</v>
      </c>
      <c r="FD1426">
        <v>0</v>
      </c>
      <c r="FF1426" s="73">
        <f>(FD1426^2)*(1-COS(RADIANS(EY1426+45)))+(COS(RADIANS(EY1426+45)))</f>
        <v>0.57534338667714768</v>
      </c>
      <c r="FG1426" s="73">
        <f>(FD1426*FD1427)*(1-COS(RADIANS(EY1426+45)))-FD1428*(SIN(RADIANS(EY1426+45)))</f>
        <v>0.81791196800564681</v>
      </c>
      <c r="FH1426" s="73">
        <f>(FD1426*FD1428)*(1-COS(RADIANS(EY1426+45)))+FD1427*(SIN(RADIANS(EY1426+45)))</f>
        <v>0</v>
      </c>
      <c r="FI1426" s="10"/>
      <c r="FJ1426">
        <f t="array" ref="FJ1426:FJ1428">MMULT(FF1426:FH1428,FC1426:FC1428)</f>
        <v>0.57534338667714768</v>
      </c>
      <c r="FK1426" s="23">
        <f>COS(RADIANS(176))</f>
        <v>-0.9975640502598242</v>
      </c>
      <c r="FM1426" s="30">
        <f>(FK1426^2)*(1-COS(RADIANS(EX1426)))+(COS(RADIANS(EX1426)))</f>
        <v>0.99886158030145311</v>
      </c>
      <c r="FN1426" s="30">
        <f>(FK1426*FK1427)*(1-COS(RADIANS(EX1426)))-FK1428*(SIN(RADIANS(EX1426)))</f>
        <v>-1.6280160168985456E-2</v>
      </c>
      <c r="FO1426" s="30">
        <f>(FK1426*FK1428)*(1-COS(RADIANS(EX1426)))+FK1427*(SIN(RADIANS(EX1426)))</f>
        <v>-4.4838597018148282E-2</v>
      </c>
      <c r="FQ1426">
        <f t="array" ref="FQ1426:FQ1428">MMULT(FM1426:FO1428,FJ1426:FJ1428)</f>
        <v>0.58800414227558773</v>
      </c>
      <c r="FS1426" s="28">
        <f>(FD1426^2)*(1-COS(RADIANS(EW1426)))+(COS(RADIANS(EW1426)))</f>
        <v>0.76604444311897801</v>
      </c>
      <c r="FT1426" s="28">
        <f>(FD1426*FD1427)*(1-COS(RADIANS(EW1426)))-FD1428*(SIN(RADIANS(EW1426)))</f>
        <v>-0.64278760968653925</v>
      </c>
      <c r="FU1426" s="28">
        <f>(FD1426*FD1428)*(1-COS(RADIANS(EW1426)))+FD1427*(SIN(RADIANS(EW1426)))</f>
        <v>0</v>
      </c>
      <c r="FW1426" s="61">
        <f t="array" ref="FW1426:FW1428">MMULT(FS1426:FU1428,GG1426:GG1428)</f>
        <v>-0.34350520114959782</v>
      </c>
      <c r="FX1426" s="13" t="e">
        <f>BX1427</f>
        <v>#REF!</v>
      </c>
      <c r="FY1426" s="17">
        <v>1</v>
      </c>
      <c r="FZ1426">
        <v>0</v>
      </c>
      <c r="GB1426" s="73">
        <f>(FD1426^2)*(1-COS(RADIANS(EY1426-45)))+(COS(RADIANS(EY1426-45)))</f>
        <v>-0.81791196800564647</v>
      </c>
      <c r="GC1426" s="73">
        <f>(FD1426*FD1427)*(1-COS(RADIANS(EY1426-45)))-FD1428*(SIN(RADIANS(EY1426-45)))</f>
        <v>0.57534338667714802</v>
      </c>
      <c r="GD1426" s="73">
        <f>(FD1426*FD1428)*(1-COS(RADIANS(EY1426-45)))+FD1427*(SIN(RADIANS(EY1426-45)))</f>
        <v>0</v>
      </c>
      <c r="GE1426" s="10"/>
      <c r="GF1426">
        <f t="array" ref="GF1426:GF1428">MMULT(GB1426:GD1428,FC1426:FC1428)</f>
        <v>-0.81791196800564647</v>
      </c>
      <c r="GG1426" s="1">
        <f t="array" ref="GG1426:GG1428">MMULT(FM1426:FO1428,GF1426:GF1428)</f>
        <v>-0.80761415842232109</v>
      </c>
      <c r="GI1426">
        <f>FA1426+FW1426</f>
        <v>0.51629443266534691</v>
      </c>
      <c r="GJ1426">
        <f>GI1426/(SQRT(GI1426^2+GI1427^2+GI1428^2))</f>
        <v>0.36507529442652809</v>
      </c>
      <c r="GL1426" t="e">
        <f>CH1427+DC1426</f>
        <v>#VALUE!</v>
      </c>
      <c r="GM1426" t="e">
        <f>GL1426/(SQRT(GL1426^2+GL1427^2+GL1428^2))</f>
        <v>#VALUE!</v>
      </c>
      <c r="GO1426" s="27">
        <f>FA1427*FW1428-FA1428*FW1427</f>
        <v>-0.37782107733007803</v>
      </c>
    </row>
    <row r="1427" spans="1:197" x14ac:dyDescent="0.2">
      <c r="A1427" s="17">
        <f>A1332</f>
        <v>0</v>
      </c>
      <c r="B1427" s="17">
        <f t="shared" ref="B1427:C1427" si="2145">B1332</f>
        <v>0</v>
      </c>
      <c r="C1427" s="17">
        <f t="shared" si="2145"/>
        <v>111.4</v>
      </c>
      <c r="E1427" s="5" t="s">
        <v>4</v>
      </c>
      <c r="F1427" s="6" t="s">
        <v>5</v>
      </c>
      <c r="G1427" s="7" t="s">
        <v>6</v>
      </c>
      <c r="H1427" s="8" t="s">
        <v>1</v>
      </c>
      <c r="I1427">
        <v>1</v>
      </c>
      <c r="J1427" s="9" t="s">
        <v>7</v>
      </c>
      <c r="K1427">
        <v>1</v>
      </c>
      <c r="M1427" s="17">
        <f>A1427</f>
        <v>0</v>
      </c>
      <c r="N1427" s="17">
        <f t="shared" ref="N1427:O1427" si="2146">B1427</f>
        <v>0</v>
      </c>
      <c r="O1427" s="17">
        <f t="shared" si="2146"/>
        <v>111.4</v>
      </c>
      <c r="P1427" s="10"/>
      <c r="Q1427" s="61">
        <f t="array" ref="Q1427:Q1429">MMULT(AI1427:AK1429,AG1427:AG1429)</f>
        <v>-0.91636272956223963</v>
      </c>
      <c r="R1427" s="13"/>
      <c r="S1427" s="17">
        <v>1</v>
      </c>
      <c r="T1427">
        <v>0</v>
      </c>
      <c r="V1427" s="73">
        <f>(T1427^2)*(1-COS(RADIANS(O1427+45)))+(COS(RADIANS(O1427+45)))</f>
        <v>-0.91636272956223963</v>
      </c>
      <c r="W1427" s="73">
        <f>(T1427*T1428)*(1-COS(RADIANS(O1427+45)))-T1429*(SIN(RADIANS(O1427+45)))</f>
        <v>-0.40034903255689475</v>
      </c>
      <c r="X1427" s="73">
        <f>(T1427*T1429)*(1-COS(RADIANS(O1427+45)))+T1428*(SIN(RADIANS(O1427+45)))</f>
        <v>0</v>
      </c>
      <c r="Y1427" s="10"/>
      <c r="Z1427">
        <f t="array" ref="Z1427:Z1429">MMULT(V1427:X1429,S1427:S1429)</f>
        <v>-0.91636272956223963</v>
      </c>
      <c r="AA1427" s="23">
        <f>COS(RADIANS('[1]Biaxial Input'!$F$21))</f>
        <v>-0.9975640502598242</v>
      </c>
      <c r="AC1427" s="30">
        <f>(AA1427^2)*(1-COS(RADIANS(N1427)))+(COS(RADIANS(N1427)))</f>
        <v>1</v>
      </c>
      <c r="AD1427" s="30">
        <f>(AA1427*AA1428)*(1-COS(RADIANS(N1427)))-AA1429*(SIN(RADIANS(N1427)))</f>
        <v>0</v>
      </c>
      <c r="AE1427" s="30">
        <f>(AA1427*AA1429)*(1-COS(RADIANS(N1427)))+AA1428*(SIN(RADIANS(N1427)))</f>
        <v>0</v>
      </c>
      <c r="AG1427">
        <f t="array" ref="AG1427:AG1429">MMULT(AC1427:AE1429,Z1427:Z1429)</f>
        <v>-0.91636272956223963</v>
      </c>
      <c r="AI1427" s="28">
        <f>(T1427^2)*(1-COS(RADIANS(M1427)))+(COS(RADIANS(M1427)))</f>
        <v>1</v>
      </c>
      <c r="AJ1427" s="28">
        <f>(T1427*T1428)*(1-COS(RADIANS(M1427)))-T1429*(SIN(RADIANS(M1427)))</f>
        <v>0</v>
      </c>
      <c r="AK1427" s="28">
        <f>(T1427*T1429)*(1-COS(RADIANS(M1427)))+T1428*(SIN(RADIANS(M1427)))</f>
        <v>0</v>
      </c>
      <c r="AM1427" s="61">
        <f t="array" ref="AM1427:AM1429">MMULT(AI1427:AK1429,AW1427:AW1429)</f>
        <v>0.40034903255689491</v>
      </c>
      <c r="AN1427" s="13"/>
      <c r="AO1427" s="17">
        <v>1</v>
      </c>
      <c r="AP1427">
        <v>0</v>
      </c>
      <c r="AR1427" s="73">
        <f>(T1427^2)*(1-COS(RADIANS(O1427-45)))+(COS(RADIANS(O1427-45)))</f>
        <v>0.40034903255689491</v>
      </c>
      <c r="AS1427" s="73">
        <f>(T1427*T1428)*(1-COS(RADIANS(O1427-45)))-T1429*(SIN(RADIANS(O1427-45)))</f>
        <v>-0.91636272956223963</v>
      </c>
      <c r="AT1427" s="73">
        <f>(T1427*T1429)*(1-COS(RADIANS(O1427-45)))+T1428*(SIN(RADIANS(O1427-45)))</f>
        <v>0</v>
      </c>
      <c r="AU1427" s="10"/>
      <c r="AV1427">
        <f t="array" ref="AV1427:AV1429">MMULT(AR1427:AT1429,S1427:S1429)</f>
        <v>0.40034903255689491</v>
      </c>
      <c r="AW1427" s="1">
        <f t="array" ref="AW1427:AW1429">MMULT(AC1427:AE1429,AV1427:AV1429)</f>
        <v>0.40034903255689491</v>
      </c>
      <c r="BV1427" s="4" t="s">
        <v>18</v>
      </c>
      <c r="BW1427" s="4" t="e">
        <f>DEGREES(ACOS(BW1423/(SQRT((BW1421^2)+(BW1422^2)+(BW1423^2)))))</f>
        <v>#REF!</v>
      </c>
      <c r="BX1427" s="4" t="e">
        <f>DEGREES(ATAN(BW1422/BW1421))</f>
        <v>#REF!</v>
      </c>
      <c r="BY1427" t="s">
        <v>8</v>
      </c>
      <c r="BZ1427" s="5">
        <f t="shared" ref="BZ1427:CA1429" si="2147">BZ1422</f>
        <v>0.93180266183863136</v>
      </c>
      <c r="CA1427" s="6">
        <f t="shared" si="2147"/>
        <v>-0.87956522186239505</v>
      </c>
      <c r="CB1427" s="7">
        <f>CY1426</f>
        <v>0.85367368978239799</v>
      </c>
      <c r="CC1427" s="8">
        <f>DU1426</f>
        <v>-0.35845845630762407</v>
      </c>
      <c r="CE1427" s="9">
        <f>((SUMPRODUCT(CB1427:CB1429,BZ1427:BZ1429))*(SUMPRODUCT(CB1427:(CB1429),CA1427:CA1429)))-((SUMPRODUCT(CC1427:CC1429,BZ1427:BZ1429))*(SUMPRODUCT(CC1427:CC1429,CA1427:CA1429)))</f>
        <v>-4.9960036108132044E-16</v>
      </c>
      <c r="CG1427">
        <v>1</v>
      </c>
      <c r="CH1427" t="s">
        <v>161</v>
      </c>
      <c r="CI1427" s="67"/>
      <c r="CJ1427" s="1" t="s">
        <v>8</v>
      </c>
      <c r="CK1427" s="5">
        <f t="shared" ref="CK1427:CL1429" si="2148">BZ1427</f>
        <v>0.93180266183863136</v>
      </c>
      <c r="CL1427" s="6">
        <f t="shared" si="2148"/>
        <v>-0.87956522186239505</v>
      </c>
      <c r="CM1427" s="7">
        <f>FA1426</f>
        <v>0.85979963381494473</v>
      </c>
      <c r="CN1427" s="8">
        <f>FW1426</f>
        <v>-0.34350520114959782</v>
      </c>
      <c r="CO1427" s="10"/>
      <c r="CP1427">
        <f t="shared" si="2144"/>
        <v>0.3492962422733713</v>
      </c>
      <c r="CQ1427">
        <f t="shared" si="2144"/>
        <v>-0.34518112468713447</v>
      </c>
      <c r="CR1427">
        <f>CJ1430</f>
        <v>0</v>
      </c>
      <c r="CS1427">
        <f>CM1430</f>
        <v>0</v>
      </c>
      <c r="CW1427" s="28"/>
      <c r="CY1427" s="61">
        <v>-0.12466358907321079</v>
      </c>
      <c r="DA1427" s="17">
        <v>0</v>
      </c>
      <c r="DB1427">
        <v>0</v>
      </c>
      <c r="DD1427" s="73">
        <f>(DB1426*DB1427)*(1-COS(RADIANS(CW1426+45)))+DB1428*(SIN(RADIANS(CW1426+45)))</f>
        <v>-0.82782852267656659</v>
      </c>
      <c r="DE1427" s="73">
        <f>(DB1427^2)*(1-COS(RADIANS(CW1426+45)))+(COS(RADIANS(CW1426+45)))</f>
        <v>0.56098122699706565</v>
      </c>
      <c r="DF1427" s="73">
        <f>(DB1427*DB1428)*(1-COS(RADIANS(CW1426+45)))-DB1426*(SIN(RADIANS(CW1426+45)))</f>
        <v>0</v>
      </c>
      <c r="DG1427" s="10"/>
      <c r="DH1427">
        <v>-0.82782852267656659</v>
      </c>
      <c r="DI1427" s="23">
        <f>SIN(RADIANS('[1]Biaxial Input'!$F$21))*(COS(RADIANS(0)))</f>
        <v>6.9756473744125524E-2</v>
      </c>
      <c r="DK1427" s="30">
        <f>(DI1426*DI1427)*(1-COS(RADIANS(CV1426)))+DI1428*(SIN(RADIANS(CV1426)))</f>
        <v>-1.6280160168985456E-2</v>
      </c>
      <c r="DL1427" s="30">
        <f>(DI1427^2)*(1-COS(RADIANS(CV1426)))+(COS(RADIANS(CV1426)))</f>
        <v>0.7671828628175249</v>
      </c>
      <c r="DM1427" s="30">
        <f>(DI1427*DI1428)*(1-COS(RADIANS(CV1426)))-DI1426*(SIN(RADIANS(CV1426)))</f>
        <v>-0.64122181137573508</v>
      </c>
      <c r="DO1427">
        <v>-0.64422872017631683</v>
      </c>
      <c r="DQ1427" s="28">
        <f>(DB1426*DB1427)*(1-COS(RADIANS(CU1426)))+DB1428*(SIN(RADIANS(CU1426)))</f>
        <v>0.64278760968653925</v>
      </c>
      <c r="DR1427" s="28">
        <f>(DB1427^2)*(1-COS(RADIANS(CU1426)))+(COS(RADIANS(CU1426)))</f>
        <v>0.76604444311897801</v>
      </c>
      <c r="DS1427" s="28">
        <f>(DB1427*DB1428)*(1-COS(RADIANS(CU1426)))-DB1426*(SIN(RADIANS(CU1426)))</f>
        <v>0</v>
      </c>
      <c r="DU1427" s="61">
        <v>-0.84500405020787417</v>
      </c>
      <c r="DW1427" s="17">
        <v>0</v>
      </c>
      <c r="DX1427">
        <v>0</v>
      </c>
      <c r="DZ1427" s="73">
        <f>(DB1426*DB1427)*(1-COS(RADIANS(CW1426-45)))+DB1428*(SIN(RADIANS(CW1426-45)))</f>
        <v>-0.56098122699706565</v>
      </c>
      <c r="EA1427" s="73">
        <f>(DB1427^2)*(1-COS(RADIANS(CW1426-45)))+(COS(RADIANS(CW1426-45)))</f>
        <v>-0.82782852267656659</v>
      </c>
      <c r="EB1427" s="73">
        <f>(DB1427*DB1428)*(1-COS(RADIANS(CW1426-45)))-DB1426*(SIN(RADIANS(CW1426-45)))</f>
        <v>0</v>
      </c>
      <c r="EC1427" s="10"/>
      <c r="ED1427">
        <v>-0.56098122699706565</v>
      </c>
      <c r="EE1427" s="1">
        <v>-0.41689800277286748</v>
      </c>
      <c r="EG1427">
        <f>CY1427+DU1427</f>
        <v>-0.96966763928108501</v>
      </c>
      <c r="EH1427">
        <f>EG1427/(SQRT(EG1426^2+EG1427^2+EG1428^2))</f>
        <v>-0.68565856323280638</v>
      </c>
      <c r="EJ1427">
        <f>Q1427+AM1427</f>
        <v>-0.51601369700534472</v>
      </c>
      <c r="EK1427">
        <f>EJ1427/(SQRT(EJ1426^2+EJ1427^2+EJ1428^2))</f>
        <v>-0.36487678433761978</v>
      </c>
      <c r="EM1427" s="23">
        <f>CY1428*DU1426-CY1426*DU1428</f>
        <v>0.52002610001006078</v>
      </c>
      <c r="EP1427" s="9">
        <f>((SUMPRODUCT(CM1427:CM1429,BZ1427:BZ1429))*(SUMPRODUCT(CM1427:CM1429,CA1427:CA1429)))-((SUMPRODUCT(CN1427:CN1429,BZ1427:BZ1429))*(SUMPRODUCT(CN1427:CN1429,CA1427:CA1429)))</f>
        <v>-3.1786196226070151E-2</v>
      </c>
      <c r="EY1427" s="28"/>
      <c r="EZ1427" s="10"/>
      <c r="FA1427" s="61">
        <v>-0.10989724807939494</v>
      </c>
      <c r="FB1427" s="13" t="e">
        <f>BW1428</f>
        <v>#REF!</v>
      </c>
      <c r="FC1427" s="17">
        <v>0</v>
      </c>
      <c r="FD1427">
        <v>0</v>
      </c>
      <c r="FF1427" s="73">
        <f>(FD1426*FD1427)*(1-COS(RADIANS(EY1426+45)))+FD1428*(SIN(RADIANS(EY1426+45)))</f>
        <v>-0.81791196800564681</v>
      </c>
      <c r="FG1427" s="73">
        <f>(FD1427^2)*(1-COS(RADIANS(EY1426+45)))+(COS(RADIANS(EY1426+45)))</f>
        <v>0.57534338667714768</v>
      </c>
      <c r="FH1427" s="73">
        <f>(FD1427*FD1428)*(1-COS(RADIANS(EY1426+45)))-FD1426*(SIN(RADIANS(EY1426+45)))</f>
        <v>0</v>
      </c>
      <c r="FI1427" s="10"/>
      <c r="FJ1427">
        <v>-0.81791196800564681</v>
      </c>
      <c r="FK1427" s="23">
        <f>SIN(RADIANS(176))*(COS(RADIANS(0)))</f>
        <v>6.9756473744125524E-2</v>
      </c>
      <c r="FM1427" s="30">
        <f>(FK1426*FK1427)*(1-COS(RADIANS(EX1426)))+FK1428*(SIN(RADIANS(EX1426)))</f>
        <v>-1.6280160168985456E-2</v>
      </c>
      <c r="FN1427" s="30">
        <f>(FK1427^2)*(1-COS(RADIANS(EX1426)))+(COS(RADIANS(EX1426)))</f>
        <v>0.7671828628175249</v>
      </c>
      <c r="FO1427" s="30">
        <f>(FK1427*FK1428)*(1-COS(RADIANS(EX1426)))-FK1426*(SIN(RADIANS(EX1426)))</f>
        <v>-0.64122181137573508</v>
      </c>
      <c r="FQ1427">
        <v>-0.63685472763455842</v>
      </c>
      <c r="FS1427" s="28">
        <f>(FD1426*FD1427)*(1-COS(RADIANS(EW1426)))+FD1428*(SIN(RADIANS(EW1426)))</f>
        <v>0.64278760968653925</v>
      </c>
      <c r="FT1427" s="28">
        <f>(FD1427^2)*(1-COS(RADIANS(EW1426)))+(COS(RADIANS(EW1426)))</f>
        <v>0.76604444311897801</v>
      </c>
      <c r="FU1427" s="28">
        <f>(FD1427*FD1428)*(1-COS(RADIANS(EW1426)))-FD1426*(SIN(RADIANS(EW1426)))</f>
        <v>0</v>
      </c>
      <c r="FW1427" s="61">
        <v>-0.84705103162259476</v>
      </c>
      <c r="FX1427" s="13" t="e">
        <f>BX1428</f>
        <v>#REF!</v>
      </c>
      <c r="FY1427" s="17">
        <v>0</v>
      </c>
      <c r="FZ1427">
        <v>0</v>
      </c>
      <c r="GB1427" s="73">
        <f>(FD1426*FD1427)*(1-COS(RADIANS(EY1426-45)))+FD1428*(SIN(RADIANS(EY1426-45)))</f>
        <v>-0.57534338667714802</v>
      </c>
      <c r="GC1427" s="73">
        <f>(FD1427^2)*(1-COS(RADIANS(EY1426-45)))+(COS(RADIANS(EY1426-45)))</f>
        <v>-0.81791196800564647</v>
      </c>
      <c r="GD1427" s="73">
        <f>(FD1427*FD1428)*(1-COS(RADIANS(EY1426-45)))-FD1426*(SIN(RADIANS(EY1426-45)))</f>
        <v>0</v>
      </c>
      <c r="GE1427" s="10"/>
      <c r="GF1427">
        <v>-0.57534338667714802</v>
      </c>
      <c r="GG1427" s="1">
        <v>-0.42807784865084264</v>
      </c>
      <c r="GI1427">
        <f>FA1427+FW1427</f>
        <v>-0.9569482797019897</v>
      </c>
      <c r="GJ1427">
        <f>GI1427/(SQRT(GI1426^2+GI1427^2+GI1428^2))</f>
        <v>-0.67666461782207776</v>
      </c>
      <c r="GL1427">
        <f>CH1428+DC1427</f>
        <v>-3.1786196226070151E-2</v>
      </c>
      <c r="GM1427" t="e">
        <f>GL1427/(SQRT(GL1426^2+GL1427^2+GL1428^2))</f>
        <v>#VALUE!</v>
      </c>
      <c r="GO1427" s="27">
        <f>FA1428*FW1426-FA1426*FW1428</f>
        <v>0.52002610001006078</v>
      </c>
    </row>
    <row r="1428" spans="1:197" x14ac:dyDescent="0.2">
      <c r="A1428" s="17">
        <f t="shared" ref="A1428:C1443" si="2149">A1333</f>
        <v>0</v>
      </c>
      <c r="B1428" s="17">
        <f t="shared" si="2149"/>
        <v>5</v>
      </c>
      <c r="C1428" s="17">
        <f t="shared" si="2149"/>
        <v>109</v>
      </c>
      <c r="D1428" s="1" t="s">
        <v>8</v>
      </c>
      <c r="E1428" s="5">
        <f>B1420</f>
        <v>0.93180257253695653</v>
      </c>
      <c r="F1428" s="6">
        <f>B1423</f>
        <v>-0.87956533664367853</v>
      </c>
      <c r="G1428" s="7">
        <f>Q1427</f>
        <v>-0.91636272956223963</v>
      </c>
      <c r="H1428" s="8">
        <f>AM1427</f>
        <v>0.40034903255689491</v>
      </c>
      <c r="J1428" s="9">
        <f>((SUMPRODUCT(G1428:G1430,E1428:E1430))*(SUMPRODUCT(G1428:G1430,F1428:F1430)))-((SUMPRODUCT(H1428:H1430,E1428:E1430))*(SUMPRODUCT(H1428:H1430,F1428:F1430)))</f>
        <v>-1.3516444503391734E-2</v>
      </c>
      <c r="P1428" s="10"/>
      <c r="Q1428" s="61">
        <v>0.40034903255689475</v>
      </c>
      <c r="S1428" s="17">
        <v>0</v>
      </c>
      <c r="T1428">
        <v>0</v>
      </c>
      <c r="V1428" s="73">
        <f>(T1427*T1428)*(1-COS(RADIANS(O1427+45)))+T1429*(SIN(RADIANS(O1427+45)))</f>
        <v>0.40034903255689475</v>
      </c>
      <c r="W1428" s="73">
        <f>(T1428^2)*(1-COS(RADIANS(O1427+45)))+(COS(RADIANS(O1427+45)))</f>
        <v>-0.91636272956223963</v>
      </c>
      <c r="X1428" s="73">
        <f>(T1428*T1429)*(1-COS(RADIANS(O1427+45)))-T1427*(SIN(RADIANS(O1427+45)))</f>
        <v>0</v>
      </c>
      <c r="Y1428" s="10"/>
      <c r="Z1428">
        <v>0.40034903255689475</v>
      </c>
      <c r="AA1428" s="23">
        <f>SIN(RADIANS('[1]Biaxial Input'!$F$21))*(COS(RADIANS(0)))</f>
        <v>6.9756473744125524E-2</v>
      </c>
      <c r="AC1428" s="30">
        <f>(AA1427*AA1428)*(1-COS(RADIANS(N1427)))+AA1429*(SIN(RADIANS(N1427)))</f>
        <v>0</v>
      </c>
      <c r="AD1428" s="30">
        <f>(AA1428^2)*(1-COS(RADIANS(N1427)))+(COS(RADIANS(N1427)))</f>
        <v>1</v>
      </c>
      <c r="AE1428" s="30">
        <f>(AA1428*AA1429)*(1-COS(RADIANS(N1427)))-AA1427*(SIN(RADIANS(N1427)))</f>
        <v>0</v>
      </c>
      <c r="AG1428">
        <v>0.40034903255689475</v>
      </c>
      <c r="AI1428" s="28">
        <f>(T1427*T1428)*(1-COS(RADIANS(M1427)))+T1429*(SIN(RADIANS(M1427)))</f>
        <v>0</v>
      </c>
      <c r="AJ1428" s="28">
        <f>(T1428^2)*(1-COS(RADIANS(M1427)))+(COS(RADIANS(M1427)))</f>
        <v>1</v>
      </c>
      <c r="AK1428" s="28">
        <f>(T1428*T1429)*(1-COS(RADIANS(M1427)))-T1427*(SIN(RADIANS(M1427)))</f>
        <v>0</v>
      </c>
      <c r="AM1428" s="61">
        <v>0.91636272956223963</v>
      </c>
      <c r="AO1428" s="17">
        <v>0</v>
      </c>
      <c r="AP1428">
        <v>0</v>
      </c>
      <c r="AR1428" s="73">
        <f>(T1427*T1428)*(1-COS(RADIANS(O1427-45)))+T1429*(SIN(RADIANS(O1427-45)))</f>
        <v>0.91636272956223963</v>
      </c>
      <c r="AS1428" s="73">
        <f>(T1428^2)*(1-COS(RADIANS(O1427-45)))+(COS(RADIANS(O1427-45)))</f>
        <v>0.40034903255689491</v>
      </c>
      <c r="AT1428" s="73">
        <f>(T1428*T1429)*(1-COS(RADIANS(O1427-45)))-T1427*(SIN(RADIANS(O1427-45)))</f>
        <v>0</v>
      </c>
      <c r="AU1428" s="10"/>
      <c r="AV1428">
        <v>0.91636272956223963</v>
      </c>
      <c r="AW1428" s="1">
        <v>0.91636272956223963</v>
      </c>
      <c r="BV1428" s="4" t="s">
        <v>20</v>
      </c>
      <c r="BW1428" s="4" t="e">
        <f>DEGREES(ACOS(BX1423/(SQRT((BX1421^2)+(BX1422^2)+(BX1423^2)))))</f>
        <v>#REF!</v>
      </c>
      <c r="BX1428" s="4" t="e">
        <f>DEGREES(ATAN(BX1422/BX1421))</f>
        <v>#REF!</v>
      </c>
      <c r="BY1428" t="s">
        <v>9</v>
      </c>
      <c r="BZ1428" s="5">
        <f t="shared" si="2147"/>
        <v>0.3492962422733713</v>
      </c>
      <c r="CA1428" s="6">
        <f t="shared" si="2147"/>
        <v>-0.34518112468713447</v>
      </c>
      <c r="CB1428" s="7">
        <f>CY1427</f>
        <v>-0.12466358907321079</v>
      </c>
      <c r="CC1428" s="8">
        <f>DU1427</f>
        <v>-0.84500405020787417</v>
      </c>
      <c r="CE1428" s="10"/>
      <c r="CH1428">
        <f>((SUMPRODUCT(CM1427:CM1429,CK1427:CK1429))*(SUMPRODUCT(CM1427:CM1429,CL1427:CL1429)))-((SUMPRODUCT(CN1427:CN1429,CK1427:CK1429))*(SUMPRODUCT(CN1427:CN1429,CL1427:CL1429)))</f>
        <v>-3.1786196226070151E-2</v>
      </c>
      <c r="CI1428" s="67"/>
      <c r="CJ1428" s="10" t="s">
        <v>9</v>
      </c>
      <c r="CK1428" s="5">
        <f t="shared" si="2148"/>
        <v>0.3492962422733713</v>
      </c>
      <c r="CL1428" s="6">
        <f t="shared" si="2148"/>
        <v>-0.34518112468713447</v>
      </c>
      <c r="CM1428" s="7">
        <f>FA1427</f>
        <v>-0.10989724807939494</v>
      </c>
      <c r="CN1428" s="8">
        <f>FW1427</f>
        <v>-0.84705103162259476</v>
      </c>
      <c r="CP1428">
        <f t="shared" si="2144"/>
        <v>-9.8670839279614439E-2</v>
      </c>
      <c r="CQ1428">
        <f t="shared" si="2144"/>
        <v>-0.32743703463395935</v>
      </c>
      <c r="CR1428">
        <f>CK1430</f>
        <v>0</v>
      </c>
      <c r="CS1428">
        <f>CN1430</f>
        <v>0</v>
      </c>
      <c r="CW1428" s="28"/>
      <c r="CY1428" s="61">
        <v>-0.50566809364709897</v>
      </c>
      <c r="DA1428" s="17">
        <v>0</v>
      </c>
      <c r="DB1428">
        <v>1</v>
      </c>
      <c r="DD1428" s="73">
        <f>(DB1426*DB1428)*(1-COS(RADIANS(CW1426+45)))-DB1427*(SIN(RADIANS(CW1426+45)))</f>
        <v>0</v>
      </c>
      <c r="DE1428" s="73">
        <f>(DB1427*DB1428)*(1-COS(RADIANS(CW1426+45)))+DB1426*(SIN(RADIANS(CW1426+45)))</f>
        <v>0</v>
      </c>
      <c r="DF1428" s="73">
        <f>(DB1428^2)*(1-COS(RADIANS(CW1426+45)))+(COS(RADIANS(CW1426+45)))</f>
        <v>1</v>
      </c>
      <c r="DG1428" s="10"/>
      <c r="DH1428">
        <v>0</v>
      </c>
      <c r="DI1428" s="23">
        <f>SIN(RADIANS('[1]Biaxial Input'!$F$21))*SIN(RADIANS(0))</f>
        <v>0</v>
      </c>
      <c r="DK1428" s="30">
        <f>(DI1426*DI1428)*(1-COS(RADIANS(CV1426)))-DI1427*(SIN(RADIANS(CV1426)))</f>
        <v>4.4838597018148282E-2</v>
      </c>
      <c r="DL1428" s="30">
        <f>(DI1427*DI1428)*(1-COS(RADIANS(CV1426)))+DI1426*(SIN(RADIANS(CV1426)))</f>
        <v>0.64122181137573508</v>
      </c>
      <c r="DM1428" s="30">
        <f>(DI1428^2)*(1-COS(RADIANS(CV1426)))+(COS(RADIANS(CV1426)))</f>
        <v>0.76604444311897801</v>
      </c>
      <c r="DO1428">
        <v>-0.50566809364709897</v>
      </c>
      <c r="DQ1428" s="28">
        <f>(DB1426*DB1428)*(1-COS(RADIANS(CU1426)))-DB1427*(SIN(RADIANS(CU1426)))</f>
        <v>0</v>
      </c>
      <c r="DR1428" s="28">
        <f>(DB1427*DB1428)*(1-COS(RADIANS(CU1426)))+DB1426*(SIN(RADIANS(CU1426)))</f>
        <v>0</v>
      </c>
      <c r="DS1428" s="28">
        <f>(DB1428^2)*(1-COS(RADIANS(CU1426)))+(COS(RADIANS(CU1426)))</f>
        <v>1</v>
      </c>
      <c r="DU1428" s="61">
        <v>-0.39683206805126442</v>
      </c>
      <c r="DW1428" s="17">
        <v>0</v>
      </c>
      <c r="DX1428">
        <v>1</v>
      </c>
      <c r="DZ1428" s="73">
        <f>(DB1426*DB1426)*(1-COS(RADIANS(CW1426-45)))-DB1426*(SIN(RADIANS(CW1426-45)))</f>
        <v>0</v>
      </c>
      <c r="EA1428" s="73">
        <f>(DB1427*DB1428)*(1-COS(RADIANS(CW1426-45)))+DB1426*(SIN(RADIANS(CW1426-45)))</f>
        <v>0</v>
      </c>
      <c r="EB1428" s="73">
        <f>(DB1428^2)*(1-COS(RADIANS(CW1426-45)))+(COS(RADIANS(CW1426-45)))</f>
        <v>1</v>
      </c>
      <c r="EC1428" s="10"/>
      <c r="ED1428">
        <v>0</v>
      </c>
      <c r="EE1428" s="1">
        <v>-0.39683206805126442</v>
      </c>
      <c r="EG1428">
        <f>CY1428+DU1428</f>
        <v>-0.90250016169836345</v>
      </c>
      <c r="EH1428">
        <f>EG1428/(SQRT(EG1426^2+EG1427^2+EG1428^2))</f>
        <v>-0.63816398435886845</v>
      </c>
      <c r="EJ1428">
        <f>Q1428+AM1428</f>
        <v>1.3167117621191344</v>
      </c>
      <c r="EK1428">
        <f>EJ1428/(SQRT(EJ1426^2+EJ1427^2+EJ1428^2))</f>
        <v>0.93105581586252828</v>
      </c>
      <c r="EM1428" s="23">
        <f>CY1426*DU1427-CY1427*DU1426</f>
        <v>-0.76604444311897768</v>
      </c>
      <c r="ER1428">
        <f t="shared" ref="ER1428:ES1430" si="2150">CK1427</f>
        <v>0.93180266183863136</v>
      </c>
      <c r="ES1428">
        <f t="shared" si="2150"/>
        <v>-0.87956522186239505</v>
      </c>
      <c r="ET1428" t="e">
        <f>#REF!</f>
        <v>#REF!</v>
      </c>
      <c r="EU1428" t="e">
        <f>#REF!</f>
        <v>#REF!</v>
      </c>
      <c r="EY1428" s="28"/>
      <c r="EZ1428" s="10"/>
      <c r="FA1428" s="61">
        <v>-0.49866540340819981</v>
      </c>
      <c r="FB1428" s="13">
        <f>BW1429</f>
        <v>0</v>
      </c>
      <c r="FC1428" s="17">
        <v>0</v>
      </c>
      <c r="FD1428">
        <v>1</v>
      </c>
      <c r="FF1428" s="73">
        <f>(FD1426*FD1428)*(1-COS(RADIANS(EY1426+45)))-FD1427*(SIN(RADIANS(EY1426+45)))</f>
        <v>0</v>
      </c>
      <c r="FG1428" s="73">
        <f>(FD1427*FD1428)*(1-COS(RADIANS(EY1426+45)))+FD1426*(SIN(RADIANS(EY1426+45)))</f>
        <v>0</v>
      </c>
      <c r="FH1428" s="73">
        <f>(FD1428^2)*(1-COS(RADIANS(EY1426+45)))+(COS(RADIANS(EY1426+45)))</f>
        <v>1</v>
      </c>
      <c r="FI1428" s="10"/>
      <c r="FJ1428">
        <v>0</v>
      </c>
      <c r="FK1428" s="23">
        <f>SIN(RADIANS(176))*SIN(RADIANS(0))</f>
        <v>0</v>
      </c>
      <c r="FM1428" s="30">
        <f>(FK1426*FK1428)*(1-COS(RADIANS(EX1426)))-FK1427*(SIN(RADIANS(EX1426)))</f>
        <v>4.4838597018148282E-2</v>
      </c>
      <c r="FN1428" s="30">
        <f>(FK1427*FK1428)*(1-COS(RADIANS(EX1426)))+FK1426*(SIN(RADIANS(EX1426)))</f>
        <v>0.64122181137573508</v>
      </c>
      <c r="FO1428" s="30">
        <f>(FK1428^2)*(1-COS(RADIANS(EX1426)))+(COS(RADIANS(EX1426)))</f>
        <v>0.76604444311897801</v>
      </c>
      <c r="FQ1428">
        <v>-0.49866540340819981</v>
      </c>
      <c r="FS1428" s="28">
        <f>(FD1426*FD1428)*(1-COS(RADIANS(EW1426)))-FD1427*(SIN(RADIANS(EW1426)))</f>
        <v>0</v>
      </c>
      <c r="FT1428" s="28">
        <f>(FD1427*FD1428)*(1-COS(RADIANS(EW1426)))+FD1426*(SIN(RADIANS(EW1426)))</f>
        <v>0</v>
      </c>
      <c r="FU1428" s="28">
        <f>(FD1428^2)*(1-COS(RADIANS(EW1426)))+(COS(RADIANS(EW1426)))</f>
        <v>1</v>
      </c>
      <c r="FW1428" s="61">
        <v>-0.40559675369789661</v>
      </c>
      <c r="FX1428" s="13">
        <f>BX1429</f>
        <v>0</v>
      </c>
      <c r="FY1428" s="17">
        <v>0</v>
      </c>
      <c r="FZ1428">
        <v>1</v>
      </c>
      <c r="GB1428" s="73">
        <f>(FD1426*FD1426)*(1-COS(RADIANS(EY1426-45)))-FD1426*(SIN(RADIANS(EY1426-45)))</f>
        <v>0</v>
      </c>
      <c r="GC1428" s="73">
        <f>(FD1427*FD1428)*(1-COS(RADIANS(EY1426-45)))+FD1426*(SIN(RADIANS(EY1426-45)))</f>
        <v>0</v>
      </c>
      <c r="GD1428" s="73">
        <f>(FD1428^2)*(1-COS(RADIANS(EY1426-45)))+(COS(RADIANS(EY1426-45)))</f>
        <v>0.99999999999999989</v>
      </c>
      <c r="GE1428" s="10"/>
      <c r="GF1428">
        <v>0</v>
      </c>
      <c r="GG1428" s="1">
        <v>-0.40559675369789661</v>
      </c>
      <c r="GI1428">
        <f>FA1428+FW1428</f>
        <v>-0.90426215710609648</v>
      </c>
      <c r="GJ1428">
        <f>GI1428/(SQRT(GI1426^2+GI1427^2+GI1428^2))</f>
        <v>-0.63940990326009584</v>
      </c>
      <c r="GL1428" t="e">
        <f>#REF!+DC1428</f>
        <v>#REF!</v>
      </c>
      <c r="GM1428" t="e">
        <f>GL1428/(SQRT(GL1426^2+GL1427^2+GL1428^2))</f>
        <v>#REF!</v>
      </c>
      <c r="GO1428" s="27">
        <f>FA1426*FW1427-FA1427*FW1426</f>
        <v>-0.7660444431189779</v>
      </c>
    </row>
    <row r="1429" spans="1:197" x14ac:dyDescent="0.2">
      <c r="A1429" s="17">
        <f t="shared" si="2149"/>
        <v>85</v>
      </c>
      <c r="B1429" s="17">
        <f t="shared" si="2149"/>
        <v>10</v>
      </c>
      <c r="C1429" s="17">
        <f t="shared" si="2149"/>
        <v>114.6</v>
      </c>
      <c r="D1429" s="10" t="s">
        <v>9</v>
      </c>
      <c r="E1429" s="5">
        <f t="shared" ref="E1429:E1430" si="2151">B1421</f>
        <v>0.34929649784185368</v>
      </c>
      <c r="F1429" s="6">
        <f t="shared" ref="F1429:F1430" si="2152">B1424</f>
        <v>-0.34518087452767277</v>
      </c>
      <c r="G1429" s="7">
        <f t="shared" ref="G1429:G1430" si="2153">Q1428</f>
        <v>0.40034903255689475</v>
      </c>
      <c r="H1429" s="8">
        <f t="shared" ref="H1429:H1430" si="2154">AM1428</f>
        <v>0.91636272956223963</v>
      </c>
      <c r="J1429" s="10"/>
      <c r="P1429" s="10"/>
      <c r="Q1429" s="61">
        <v>0</v>
      </c>
      <c r="S1429" s="17">
        <v>0</v>
      </c>
      <c r="T1429">
        <v>1</v>
      </c>
      <c r="V1429" s="73">
        <f>(T1427*T1429)*(1-COS(RADIANS(O1427+45)))-T1428*(SIN(RADIANS(O1427+45)))</f>
        <v>0</v>
      </c>
      <c r="W1429" s="73">
        <f>(T1428*T1429)*(1-COS(RADIANS(O1427+45)))+T1427*(SIN(RADIANS(O1427+45)))</f>
        <v>0</v>
      </c>
      <c r="X1429" s="73">
        <f>(T1429^2)*(1-COS(RADIANS(O1427+45)))+(COS(RADIANS(O1427+45)))</f>
        <v>1</v>
      </c>
      <c r="Y1429" s="10"/>
      <c r="Z1429">
        <v>0</v>
      </c>
      <c r="AA1429" s="23">
        <f>SIN(RADIANS('[1]Biaxial Input'!$F$21))*SIN(RADIANS(0))</f>
        <v>0</v>
      </c>
      <c r="AC1429" s="30">
        <f>(AA1427*AA1429)*(1-COS(RADIANS(N1427)))-AA1428*(SIN(RADIANS(N1427)))</f>
        <v>0</v>
      </c>
      <c r="AD1429" s="30">
        <f>(AA1428*AA1429)*(1-COS(RADIANS(N1427)))+AA1427*(SIN(RADIANS(N1427)))</f>
        <v>0</v>
      </c>
      <c r="AE1429" s="30">
        <f>(AA1429^2)*(1-COS(RADIANS(N1427)))+(COS(RADIANS(N1427)))</f>
        <v>1</v>
      </c>
      <c r="AG1429">
        <v>0</v>
      </c>
      <c r="AI1429" s="28">
        <f>(T1427*T1429)*(1-COS(RADIANS(M1427)))-T1428*(SIN(RADIANS(M1427)))</f>
        <v>0</v>
      </c>
      <c r="AJ1429" s="28">
        <f>(T1428*T1429)*(1-COS(RADIANS(M1427)))+T1427*(SIN(RADIANS(M1427)))</f>
        <v>0</v>
      </c>
      <c r="AK1429" s="28">
        <f>(T1429^2)*(1-COS(RADIANS(M1427)))+(COS(RADIANS(M1427)))</f>
        <v>1</v>
      </c>
      <c r="AM1429" s="61">
        <v>0</v>
      </c>
      <c r="AO1429" s="17">
        <v>0</v>
      </c>
      <c r="AP1429">
        <v>1</v>
      </c>
      <c r="AR1429" s="73">
        <f>(T1427*T1427)*(1-COS(RADIANS(O1427-45)))-T1427*(SIN(RADIANS(O1427-45)))</f>
        <v>0</v>
      </c>
      <c r="AS1429" s="73">
        <f>(T1428*T1429)*(1-COS(RADIANS(O1427-45)))+T1427*(SIN(RADIANS(O1427-45)))</f>
        <v>0</v>
      </c>
      <c r="AT1429" s="73">
        <f>(T1429^2)*(1-COS(RADIANS(O1427-45)))+(COS(RADIANS(O1427-45)))</f>
        <v>1</v>
      </c>
      <c r="AU1429" s="10"/>
      <c r="AV1429">
        <v>0</v>
      </c>
      <c r="AW1429" s="1">
        <v>0</v>
      </c>
      <c r="BY1429" t="s">
        <v>10</v>
      </c>
      <c r="BZ1429" s="5">
        <f t="shared" si="2147"/>
        <v>-9.8670839279614439E-2</v>
      </c>
      <c r="CA1429" s="6">
        <f t="shared" si="2147"/>
        <v>-0.32743703463395935</v>
      </c>
      <c r="CB1429" s="7">
        <f>CY1428</f>
        <v>-0.50566809364709897</v>
      </c>
      <c r="CC1429" s="8">
        <f>DU1428</f>
        <v>-0.39683206805126442</v>
      </c>
      <c r="CE1429" s="10"/>
      <c r="CG1429" s="10" t="s">
        <v>160</v>
      </c>
      <c r="CH1429" s="10">
        <f>-CH1426*((EY1426-CW1426)/(CH1428-CE1427))</f>
        <v>259.12368332114198</v>
      </c>
      <c r="CI1429" s="67"/>
      <c r="CJ1429" s="10" t="s">
        <v>10</v>
      </c>
      <c r="CK1429" s="5">
        <f t="shared" si="2148"/>
        <v>-9.8670839279614439E-2</v>
      </c>
      <c r="CL1429" s="6">
        <f t="shared" si="2148"/>
        <v>-0.32743703463395935</v>
      </c>
      <c r="CM1429" s="7">
        <f>FA1428</f>
        <v>-0.49866540340819981</v>
      </c>
      <c r="CN1429" s="8">
        <f>FW1428</f>
        <v>-0.40559675369789661</v>
      </c>
      <c r="CW1429" s="28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EE1429" s="1"/>
      <c r="EI1429" s="64">
        <f>(DEGREES(ACOS((EH1426*EK1426+EH1427*EK1427+EH1428*EK1428)/((SQRT(EH1426^2+EH1427^2+EH1428^2))*(SQRT(EK1426^2+EK1427^2+EK1428^2))))))</f>
        <v>110.11987295917135</v>
      </c>
      <c r="ER1429">
        <f t="shared" si="2150"/>
        <v>0.3492962422733713</v>
      </c>
      <c r="ES1429">
        <f t="shared" si="2150"/>
        <v>-0.34518112468713447</v>
      </c>
      <c r="ET1429" t="e">
        <f>#REF!</f>
        <v>#REF!</v>
      </c>
      <c r="EU1429" t="e">
        <f>#REF!</f>
        <v>#REF!</v>
      </c>
      <c r="EY1429" s="28"/>
      <c r="EZ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  <c r="FR1429" s="10"/>
      <c r="GG1429" s="1"/>
      <c r="GK1429" s="64" t="e">
        <f>(DEGREES(ACOS((GJ1426*GM1426+GJ1427*GM1427+GJ1428*GM1428)/((SQRT(GJ1426^2+GJ1427^2+GJ1428^2))*(SQRT(GM1426^2+GM1427^2+GM1428^2))))))</f>
        <v>#VALUE!</v>
      </c>
    </row>
    <row r="1430" spans="1:197" x14ac:dyDescent="0.2">
      <c r="A1430" s="17">
        <f t="shared" si="2149"/>
        <v>140</v>
      </c>
      <c r="B1430" s="17">
        <f t="shared" si="2149"/>
        <v>15</v>
      </c>
      <c r="C1430" s="17">
        <f t="shared" si="2149"/>
        <v>151.4</v>
      </c>
      <c r="D1430" s="10" t="s">
        <v>10</v>
      </c>
      <c r="E1430" s="5">
        <f t="shared" si="2151"/>
        <v>-9.867077788750768E-2</v>
      </c>
      <c r="F1430" s="6">
        <f t="shared" si="2152"/>
        <v>-0.32743699002281879</v>
      </c>
      <c r="G1430" s="7">
        <f t="shared" si="2153"/>
        <v>0</v>
      </c>
      <c r="H1430" s="8">
        <f t="shared" si="2154"/>
        <v>0</v>
      </c>
      <c r="J1430" s="10"/>
      <c r="P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W1430" s="1"/>
      <c r="CS1430" s="15"/>
      <c r="CW1430" s="28"/>
      <c r="CY1430" s="82" t="s">
        <v>148</v>
      </c>
      <c r="CZ1430" s="13"/>
      <c r="DB1430" s="10"/>
      <c r="DC1430" s="10"/>
      <c r="DD1430" s="10"/>
      <c r="DE1430" s="10"/>
      <c r="DF1430" s="10"/>
      <c r="DG1430" s="10"/>
      <c r="DH1430" s="80"/>
      <c r="DI1430" s="23" t="s">
        <v>149</v>
      </c>
      <c r="DM1430" s="1"/>
      <c r="DO1430" s="80"/>
      <c r="DS1430" s="13"/>
      <c r="DT1430" s="81"/>
      <c r="DU1430" s="82" t="s">
        <v>150</v>
      </c>
      <c r="DW1430" s="13"/>
      <c r="DX1430" s="13"/>
      <c r="EA1430" s="1"/>
      <c r="EE1430" s="1"/>
      <c r="ER1430">
        <f t="shared" si="2150"/>
        <v>-9.8670839279614439E-2</v>
      </c>
      <c r="ES1430">
        <f t="shared" si="2150"/>
        <v>-0.32743703463395935</v>
      </c>
      <c r="ET1430" t="e">
        <f>#REF!</f>
        <v>#REF!</v>
      </c>
      <c r="EU1430" t="e">
        <f>#REF!</f>
        <v>#REF!</v>
      </c>
      <c r="EY1430" s="28"/>
      <c r="EZ1430" s="10"/>
      <c r="FA1430" s="82" t="s">
        <v>148</v>
      </c>
      <c r="FB1430" s="13"/>
      <c r="FD1430" s="10"/>
      <c r="FE1430" s="10"/>
      <c r="FF1430" s="10"/>
      <c r="FG1430" s="10"/>
      <c r="FH1430" s="10"/>
      <c r="FI1430" s="10"/>
      <c r="FJ1430" s="80"/>
      <c r="FK1430" s="23" t="s">
        <v>149</v>
      </c>
      <c r="FO1430" s="1"/>
      <c r="FQ1430" s="80"/>
      <c r="FU1430" s="13"/>
      <c r="FV1430" s="81"/>
      <c r="FW1430" s="82" t="s">
        <v>150</v>
      </c>
      <c r="FY1430" s="13"/>
      <c r="FZ1430" s="13"/>
      <c r="GC1430" s="1"/>
      <c r="GG1430" s="1"/>
      <c r="GK1430" s="13"/>
    </row>
    <row r="1431" spans="1:197" x14ac:dyDescent="0.2">
      <c r="A1431" s="17">
        <f t="shared" si="2149"/>
        <v>90</v>
      </c>
      <c r="B1431" s="17">
        <f t="shared" si="2149"/>
        <v>20</v>
      </c>
      <c r="C1431" s="17">
        <f t="shared" si="2149"/>
        <v>201.2</v>
      </c>
      <c r="J1431" s="10"/>
      <c r="P1431" s="10"/>
      <c r="Q1431" s="82" t="s">
        <v>148</v>
      </c>
      <c r="R1431" s="13"/>
      <c r="T1431" s="10"/>
      <c r="U1431" s="10"/>
      <c r="V1431" s="10"/>
      <c r="W1431" s="10"/>
      <c r="X1431" s="10"/>
      <c r="Y1431" s="10"/>
      <c r="Z1431" s="80"/>
      <c r="AA1431" s="23" t="s">
        <v>149</v>
      </c>
      <c r="AE1431" s="1"/>
      <c r="AG1431" s="80"/>
      <c r="AK1431" s="13"/>
      <c r="AL1431" s="81"/>
      <c r="AM1431" s="82" t="s">
        <v>150</v>
      </c>
      <c r="AO1431" s="13"/>
      <c r="AP1431" s="13"/>
      <c r="AS1431" s="1"/>
      <c r="AW1431" s="1"/>
      <c r="BZ1431" s="5" t="s">
        <v>4</v>
      </c>
      <c r="CA1431" s="6" t="s">
        <v>5</v>
      </c>
      <c r="CB1431" s="7" t="s">
        <v>6</v>
      </c>
      <c r="CC1431" s="8" t="s">
        <v>1</v>
      </c>
      <c r="CD1431">
        <v>18</v>
      </c>
      <c r="CE1431" s="9" t="s">
        <v>7</v>
      </c>
      <c r="CG1431" s="90" t="s">
        <v>157</v>
      </c>
      <c r="CH1431" s="61">
        <f>CE1432-((CH1433-CE1432)/(EY1431-CW1431))*CW1431</f>
        <v>6.381198693861541</v>
      </c>
      <c r="CI1431" s="10"/>
      <c r="CK1431" s="5" t="s">
        <v>4</v>
      </c>
      <c r="CL1431" s="6" t="s">
        <v>5</v>
      </c>
      <c r="CM1431" s="7" t="s">
        <v>6</v>
      </c>
      <c r="CN1431" s="8" t="s">
        <v>1</v>
      </c>
      <c r="CO1431" s="10"/>
      <c r="CP1431">
        <f t="shared" ref="CP1431:CQ1433" si="2155">BZ1432</f>
        <v>0.93180266183863136</v>
      </c>
      <c r="CQ1431">
        <f t="shared" si="2155"/>
        <v>-0.87956522186239505</v>
      </c>
      <c r="CR1431">
        <f>CI1435</f>
        <v>0</v>
      </c>
      <c r="CS1431">
        <f>CL1435</f>
        <v>0</v>
      </c>
      <c r="CU1431" s="17">
        <f>CU1335</f>
        <v>60</v>
      </c>
      <c r="CV1431" s="17">
        <f>CV1335</f>
        <v>-45</v>
      </c>
      <c r="CW1431" s="31">
        <f>CH1338</f>
        <v>245.36873756602247</v>
      </c>
      <c r="CY1431" s="61">
        <f t="array" ref="CY1431:CY1433">MMULT(DQ1431:DS1433,DO1431:DO1433)</f>
        <v>0.76471846068633387</v>
      </c>
      <c r="CZ1431" s="13"/>
      <c r="DA1431" s="17">
        <v>1</v>
      </c>
      <c r="DB1431">
        <v>0</v>
      </c>
      <c r="DD1431" s="73">
        <f>(DB1431^2)*(1-COS(RADIANS(CW1431+45)))+(COS(RADIANS(CW1431+45)))</f>
        <v>0.34806058403349827</v>
      </c>
      <c r="DE1431" s="73">
        <f>(DB1431*DB1432)*(1-COS(RADIANS(CW1431+45)))-DB1433*(SIN(RADIANS(CW1431+45)))</f>
        <v>0.93747204216566382</v>
      </c>
      <c r="DF1431" s="73">
        <f>(DB1431*DB1433)*(1-COS(RADIANS(CW1431+45)))+DB1432*(SIN(RADIANS(CW1431+45)))</f>
        <v>0</v>
      </c>
      <c r="DG1431" s="10"/>
      <c r="DH1431">
        <f t="array" ref="DH1431:DH1433">MMULT(DD1431:DF1433,DA1431:DA1433)</f>
        <v>0.34806058403349827</v>
      </c>
      <c r="DI1431" s="23">
        <f>COS(RADIANS('[1]Biaxial Input'!$F$21))</f>
        <v>-0.9975640502598242</v>
      </c>
      <c r="DK1431" s="30">
        <f>(DI1431^2)*(1-COS(RADIANS(CV1431)))+(COS(RADIANS(CV1431)))</f>
        <v>0.99857479166422358</v>
      </c>
      <c r="DL1431" s="30">
        <f>(DI1431*DI1432)*(1-COS(RADIANS(CV1431)))-DI1433*(SIN(RADIANS(CV1431)))</f>
        <v>-2.0381428756221641E-2</v>
      </c>
      <c r="DM1431" s="30">
        <f>(DI1431*DI1433)*(1-COS(RADIANS(CV1431)))+DI1432*(SIN(RADIANS(CV1431)))</f>
        <v>-4.9325275616132508E-2</v>
      </c>
      <c r="DO1431">
        <f t="array" ref="DO1431:DO1433">MMULT(DK1431:DM1433,DH1431:DH1433)</f>
        <v>0.36667154482612763</v>
      </c>
      <c r="DQ1431" s="28">
        <f>(DB1431^2)*(1-COS(RADIANS(CU1431)))+(COS(RADIANS(CU1431)))</f>
        <v>0.50000000000000011</v>
      </c>
      <c r="DR1431" s="28">
        <f>(DB1431*DB1432)*(1-COS(RADIANS(CU1431)))-DB1433*(SIN(RADIANS(CU1431)))</f>
        <v>-0.8660254037844386</v>
      </c>
      <c r="DS1431" s="28">
        <f>(DB1431*DB1433)*(1-COS(RADIANS(CU1431)))+DB1432*(SIN(RADIANS(CU1431)))</f>
        <v>0</v>
      </c>
      <c r="DU1431" s="61">
        <f t="array" ref="DU1431:DU1433">MMULT(DQ1431:DS1433,EE1431:EE1433)</f>
        <v>-0.2674958458211012</v>
      </c>
      <c r="DV1431" s="13"/>
      <c r="DW1431" s="17">
        <v>1</v>
      </c>
      <c r="DX1431">
        <v>0</v>
      </c>
      <c r="DZ1431" s="73">
        <f>(DB1431^2)*(1-COS(RADIANS(CW1431-45)))+(COS(RADIANS(CW1431-45)))</f>
        <v>-0.93747204216566371</v>
      </c>
      <c r="EA1431" s="73">
        <f>(DB1431*DB1432)*(1-COS(RADIANS(CW1431-45)))-DB1433*(SIN(RADIANS(CW1431-45)))</f>
        <v>0.34806058403349838</v>
      </c>
      <c r="EB1431" s="73">
        <f>(DB1431*DB1433)*(1-COS(RADIANS(CW1431-45)))+DB1432*(SIN(RADIANS(CW1431-45)))</f>
        <v>0</v>
      </c>
      <c r="EC1431" s="10"/>
      <c r="ED1431">
        <f t="array" ref="ED1431:ED1433">MMULT(DZ1431:EB1433,DA1431:DA1433)</f>
        <v>-0.93747204216566371</v>
      </c>
      <c r="EE1431" s="1">
        <f t="array" ref="EE1431:EE1433">MMULT(DK1431:DM1433,ED1431:ED1433)</f>
        <v>-0.92904197720028425</v>
      </c>
      <c r="EG1431">
        <f>CY1431+DU1431</f>
        <v>0.49722261486523267</v>
      </c>
      <c r="EH1431">
        <f>EG1431/(SQRT(EG1431^2+EG1432^2+EG1433^2))</f>
        <v>0.35158948273051299</v>
      </c>
      <c r="EJ1431">
        <f>Q1431+AM1431</f>
        <v>0</v>
      </c>
      <c r="EK1431">
        <f>EJ1431/(SQRT(EJ1431^2+EJ1432^2+EJ1433^2))</f>
        <v>0</v>
      </c>
      <c r="EM1431" s="23">
        <f>CY1432*DU1433-CY1433*DU1432</f>
        <v>-0.58621808941210418</v>
      </c>
      <c r="EO1431" s="15">
        <v>18</v>
      </c>
      <c r="EP1431" s="9" t="s">
        <v>7</v>
      </c>
      <c r="EW1431" s="17">
        <f>CU1431</f>
        <v>60</v>
      </c>
      <c r="EX1431" s="17">
        <f>CV1431</f>
        <v>-45</v>
      </c>
      <c r="EY1431" s="31">
        <f>1+CW1431</f>
        <v>246.36873756602247</v>
      </c>
      <c r="EZ1431" s="10"/>
      <c r="FA1431" s="61">
        <f t="array" ref="FA1431:FA1433">MMULT(FS1431:FU1433,FQ1431:FQ1433)</f>
        <v>0.76927043658232908</v>
      </c>
      <c r="FB1431" s="13">
        <f>BW1432</f>
        <v>0</v>
      </c>
      <c r="FC1431" s="17">
        <v>1</v>
      </c>
      <c r="FD1431">
        <v>0</v>
      </c>
      <c r="FF1431" s="73">
        <f>(FD1431^2)*(1-COS(RADIANS(EY1431+45)))+(COS(RADIANS(EY1431+45)))</f>
        <v>0.36436871582414587</v>
      </c>
      <c r="FG1431" s="73">
        <f>(FD1431*FD1432)*(1-COS(RADIANS(EY1431+45)))-FD1433*(SIN(RADIANS(EY1431+45)))</f>
        <v>0.93125476585554334</v>
      </c>
      <c r="FH1431" s="73">
        <f>(FD1431*FD1433)*(1-COS(RADIANS(EY1431+45)))+FD1432*(SIN(RADIANS(EY1431+45)))</f>
        <v>0</v>
      </c>
      <c r="FI1431" s="10"/>
      <c r="FJ1431">
        <f t="array" ref="FJ1431:FJ1433">MMULT(FF1431:FH1433,FC1431:FC1433)</f>
        <v>0.36436871582414587</v>
      </c>
      <c r="FK1431" s="23">
        <f>COS(RADIANS(176))</f>
        <v>-0.9975640502598242</v>
      </c>
      <c r="FM1431" s="30">
        <f>(FK1431^2)*(1-COS(RADIANS(EX1431)))+(COS(RADIANS(EX1431)))</f>
        <v>0.99857479166422358</v>
      </c>
      <c r="FN1431" s="30">
        <f>(FK1431*FK1432)*(1-COS(RADIANS(EX1431)))-FK1433*(SIN(RADIANS(EX1431)))</f>
        <v>-2.0381428756221641E-2</v>
      </c>
      <c r="FO1431" s="30">
        <f>(FK1431*FK1433)*(1-COS(RADIANS(EX1431)))+FK1432*(SIN(RADIANS(EX1431)))</f>
        <v>-4.9325275616132508E-2</v>
      </c>
      <c r="FQ1431">
        <f t="array" ref="FQ1431:FQ1433">MMULT(FM1431:FO1433,FJ1431:FJ1433)</f>
        <v>0.38282971715723374</v>
      </c>
      <c r="FS1431" s="28">
        <f>(FD1431^2)*(1-COS(RADIANS(EW1431)))+(COS(RADIANS(EW1431)))</f>
        <v>0.50000000000000011</v>
      </c>
      <c r="FT1431" s="28">
        <f>(FD1431*FD1432)*(1-COS(RADIANS(EW1431)))-FD1433*(SIN(RADIANS(EW1431)))</f>
        <v>-0.8660254037844386</v>
      </c>
      <c r="FU1431" s="28">
        <f>(FD1431*FD1433)*(1-COS(RADIANS(EW1431)))+FD1432*(SIN(RADIANS(EW1431)))</f>
        <v>0</v>
      </c>
      <c r="FW1431" s="61">
        <f t="array" ref="FW1431:FW1433">MMULT(FS1431:FU1433,GG1431:GG1433)</f>
        <v>-0.25410892752214553</v>
      </c>
      <c r="FX1431" s="13">
        <f>BX1432</f>
        <v>0</v>
      </c>
      <c r="FY1431" s="17">
        <v>1</v>
      </c>
      <c r="FZ1431">
        <v>0</v>
      </c>
      <c r="GB1431" s="73">
        <f>(FD1431^2)*(1-COS(RADIANS(EY1431-45)))+(COS(RADIANS(EY1431-45)))</f>
        <v>-0.93125476585554312</v>
      </c>
      <c r="GC1431" s="73">
        <f>(FD1431*FD1432)*(1-COS(RADIANS(EY1431-45)))-FD1433*(SIN(RADIANS(EY1431-45)))</f>
        <v>0.36436871582414632</v>
      </c>
      <c r="GD1431" s="73">
        <f>(FD1431*FD1433)*(1-COS(RADIANS(EY1431-45)))+FD1432*(SIN(RADIANS(EY1431-45)))</f>
        <v>0</v>
      </c>
      <c r="GE1431" s="10"/>
      <c r="GF1431">
        <f t="array" ref="GF1431:GF1433">MMULT(GB1431:GD1433,FC1431:FC1433)</f>
        <v>-0.93125476585554312</v>
      </c>
      <c r="GG1431" s="1">
        <f t="array" ref="GG1431:GG1433">MMULT(FM1431:FO1433,GF1431:GF1433)</f>
        <v>-0.92250117877794846</v>
      </c>
      <c r="GI1431">
        <f>FA1431+FW1431</f>
        <v>0.51516150906018354</v>
      </c>
      <c r="GJ1431">
        <f>GI1431/(SQRT(GI1431^2+GI1432^2+GI1433^2))</f>
        <v>0.36427419646275067</v>
      </c>
      <c r="GL1431" t="e">
        <f>CH1432+DC1431</f>
        <v>#VALUE!</v>
      </c>
      <c r="GM1431" t="e">
        <f>GL1431/(SQRT(GL1431^2+GL1432^2+GL1433^2))</f>
        <v>#VALUE!</v>
      </c>
      <c r="GO1431" s="27">
        <f>FA1432*FW1433-FA1433*FW1432</f>
        <v>-0.58621808941210418</v>
      </c>
    </row>
    <row r="1432" spans="1:197" x14ac:dyDescent="0.2">
      <c r="A1432" s="17">
        <f t="shared" si="2149"/>
        <v>45</v>
      </c>
      <c r="B1432" s="17">
        <f t="shared" si="2149"/>
        <v>25</v>
      </c>
      <c r="C1432" s="17">
        <f t="shared" si="2149"/>
        <v>245.2</v>
      </c>
      <c r="E1432" s="5" t="s">
        <v>4</v>
      </c>
      <c r="F1432" s="6" t="s">
        <v>5</v>
      </c>
      <c r="G1432" s="7" t="s">
        <v>6</v>
      </c>
      <c r="H1432" s="8" t="s">
        <v>1</v>
      </c>
      <c r="I1432">
        <v>2</v>
      </c>
      <c r="J1432" s="9" t="s">
        <v>7</v>
      </c>
      <c r="K1432">
        <v>2</v>
      </c>
      <c r="M1432" s="17">
        <f>A1428</f>
        <v>0</v>
      </c>
      <c r="N1432" s="17">
        <f>B1428</f>
        <v>5</v>
      </c>
      <c r="O1432" s="17">
        <f>C1428</f>
        <v>109</v>
      </c>
      <c r="P1432" s="1"/>
      <c r="Q1432" s="61">
        <f t="array" ref="Q1432:Q1434">MMULT(AI1432:AK1434,AG1432:AG1434)</f>
        <v>-0.89889348353757004</v>
      </c>
      <c r="R1432" s="13"/>
      <c r="S1432" s="17">
        <v>1</v>
      </c>
      <c r="T1432">
        <v>0</v>
      </c>
      <c r="V1432" s="73">
        <f>(T1432^2)*(1-COS(RADIANS(O1432+45)))+(COS(RADIANS(O1432+45)))</f>
        <v>-0.89879404629916704</v>
      </c>
      <c r="W1432" s="73">
        <f>(T1432*T1433)*(1-COS(RADIANS(O1432+45)))-T1434*(SIN(RADIANS(O1432+45)))</f>
        <v>-0.43837114678907729</v>
      </c>
      <c r="X1432" s="73">
        <f>(T1432*T1434)*(1-COS(RADIANS(O1432+45)))+T1433*(SIN(RADIANS(O1432+45)))</f>
        <v>0</v>
      </c>
      <c r="Y1432" s="10"/>
      <c r="Z1432">
        <f t="array" ref="Z1432:Z1434">MMULT(V1432:X1434,S1432:S1434)</f>
        <v>-0.89879404629916704</v>
      </c>
      <c r="AA1432" s="23">
        <f>COS(RADIANS('[1]Biaxial Input'!$F$21))</f>
        <v>-0.9975640502598242</v>
      </c>
      <c r="AC1432" s="30">
        <f>(AA1432^2)*(1-COS(RADIANS(N1432)))+(COS(RADIANS(N1432)))</f>
        <v>0.99998148353170568</v>
      </c>
      <c r="AD1432" s="30">
        <f>(AA1432*AA1433)*(1-COS(RADIANS(N1432)))-AA1434*(SIN(RADIANS(N1432)))</f>
        <v>-2.6479783333051429E-4</v>
      </c>
      <c r="AE1432" s="30">
        <f>(AA1432*AA1434)*(1-COS(RADIANS(N1432)))+AA1433*(SIN(RADIANS(N1432)))</f>
        <v>6.0796772806267756E-3</v>
      </c>
      <c r="AG1432">
        <f t="array" ref="AG1432:AG1434">MMULT(AC1432:AE1434,Z1432:Z1434)</f>
        <v>-0.89889348353757004</v>
      </c>
      <c r="AI1432" s="28">
        <f>(T1432^2)*(1-COS(RADIANS(M1432)))+(COS(RADIANS(M1432)))</f>
        <v>1</v>
      </c>
      <c r="AJ1432" s="28">
        <f>(T1432*T1433)*(1-COS(RADIANS(M1432)))-T1434*(SIN(RADIANS(M1432)))</f>
        <v>0</v>
      </c>
      <c r="AK1432" s="28">
        <f>(T1432*T1434)*(1-COS(RADIANS(M1432)))+T1433*(SIN(RADIANS(M1432)))</f>
        <v>0</v>
      </c>
      <c r="AM1432" s="61">
        <f t="array" ref="AM1432:AM1434">MMULT(AI1432:AK1434,AW1432:AW1434)</f>
        <v>0.43812503098756639</v>
      </c>
      <c r="AN1432" s="13"/>
      <c r="AO1432" s="17">
        <v>1</v>
      </c>
      <c r="AP1432">
        <v>0</v>
      </c>
      <c r="AR1432" s="73">
        <f>(T1432^2)*(1-COS(RADIANS(O1432-45)))+(COS(RADIANS(O1432-45)))</f>
        <v>0.43837114678907746</v>
      </c>
      <c r="AS1432" s="73">
        <f>(T1432*T1433)*(1-COS(RADIANS(O1432-45)))-T1434*(SIN(RADIANS(O1432-45)))</f>
        <v>-0.89879404629916704</v>
      </c>
      <c r="AT1432" s="73">
        <f>(T1432*T1434)*(1-COS(RADIANS(O1432-45)))+T1433*(SIN(RADIANS(O1432-45)))</f>
        <v>0</v>
      </c>
      <c r="AU1432" s="10"/>
      <c r="AV1432">
        <f t="array" ref="AV1432:AV1434">MMULT(AR1432:AT1434,S1432:S1434)</f>
        <v>0.43837114678907746</v>
      </c>
      <c r="AW1432" s="1">
        <f t="array" ref="AW1432:AW1434">MMULT(AC1432:AE1434,AV1432:AV1434)</f>
        <v>0.43812503098756639</v>
      </c>
      <c r="BY1432" t="s">
        <v>8</v>
      </c>
      <c r="BZ1432" s="5">
        <f t="shared" ref="BZ1432:CA1434" si="2156">BZ1427</f>
        <v>0.93180266183863136</v>
      </c>
      <c r="CA1432" s="6">
        <f t="shared" si="2156"/>
        <v>-0.87956522186239505</v>
      </c>
      <c r="CB1432" s="7">
        <f>CY1431</f>
        <v>0.76471846068633387</v>
      </c>
      <c r="CC1432" s="8">
        <f>DU1431</f>
        <v>-0.2674958458211012</v>
      </c>
      <c r="CE1432" s="9">
        <f>((SUMPRODUCT(CB1432:CB1434,BZ1432:BZ1434))*(SUMPRODUCT(CB1432:CB1434,CA1432:CA1434)))-((SUMPRODUCT(CC1432:CC1434,BZ1432:BZ1434))*(SUMPRODUCT(CC1432:CC1434,CA1432:CA1434)))</f>
        <v>0</v>
      </c>
      <c r="CG1432">
        <v>1</v>
      </c>
      <c r="CH1432" t="s">
        <v>161</v>
      </c>
      <c r="CI1432" s="67"/>
      <c r="CJ1432" s="1" t="s">
        <v>8</v>
      </c>
      <c r="CK1432" s="5">
        <f t="shared" ref="CK1432:CL1434" si="2157">BZ1432</f>
        <v>0.93180266183863136</v>
      </c>
      <c r="CL1432" s="6">
        <f t="shared" si="2157"/>
        <v>-0.87956522186239505</v>
      </c>
      <c r="CM1432" s="7">
        <f>FA1431</f>
        <v>0.76927043658232908</v>
      </c>
      <c r="CN1432" s="8">
        <f>FW1431</f>
        <v>-0.25410892752214553</v>
      </c>
      <c r="CO1432" s="10"/>
      <c r="CP1432">
        <f t="shared" si="2155"/>
        <v>0.3492962422733713</v>
      </c>
      <c r="CQ1432">
        <f t="shared" si="2155"/>
        <v>-0.34518112468713447</v>
      </c>
      <c r="CR1432">
        <f>CJ1435</f>
        <v>0</v>
      </c>
      <c r="CS1432">
        <f>CM1435</f>
        <v>0</v>
      </c>
      <c r="CW1432" s="28"/>
      <c r="CY1432" s="61">
        <v>-1.8114578912449775E-2</v>
      </c>
      <c r="DA1432" s="17">
        <v>0</v>
      </c>
      <c r="DB1432">
        <v>0</v>
      </c>
      <c r="DD1432" s="73">
        <f>(DB1431*DB1432)*(1-COS(RADIANS(CW1431+45)))+DB1433*(SIN(RADIANS(CW1431+45)))</f>
        <v>-0.93747204216566382</v>
      </c>
      <c r="DE1432" s="73">
        <f>(DB1432^2)*(1-COS(RADIANS(CW1431+45)))+(COS(RADIANS(CW1431+45)))</f>
        <v>0.34806058403349827</v>
      </c>
      <c r="DF1432" s="73">
        <f>(DB1432*DB1433)*(1-COS(RADIANS(CW1431+45)))-DB1431*(SIN(RADIANS(CW1431+45)))</f>
        <v>0</v>
      </c>
      <c r="DG1432" s="10"/>
      <c r="DH1432">
        <v>-0.93747204216566382</v>
      </c>
      <c r="DI1432" s="23">
        <f>SIN(RADIANS('[1]Biaxial Input'!$F$21))*(COS(RADIANS(0)))</f>
        <v>6.9756473744125524E-2</v>
      </c>
      <c r="DK1432" s="30">
        <f>(DI1431*DI1432)*(1-COS(RADIANS(CV1431)))+DI1433*(SIN(RADIANS(CV1431)))</f>
        <v>-2.0381428756221641E-2</v>
      </c>
      <c r="DL1432" s="30">
        <f>(DI1432^2)*(1-COS(RADIANS(CV1431)))+(COS(RADIANS(CV1431)))</f>
        <v>0.70853198952232399</v>
      </c>
      <c r="DM1432" s="30">
        <f>(DI1432*DI1433)*(1-COS(RADIANS(CV1431)))-DI1431*(SIN(RADIANS(CV1431)))</f>
        <v>-0.70538430460663959</v>
      </c>
      <c r="DO1432">
        <v>-0.6713229031535215</v>
      </c>
      <c r="DQ1432" s="28">
        <f>(DB1431*DB1432)*(1-COS(RADIANS(CU1431)))+DB1433*(SIN(RADIANS(CU1431)))</f>
        <v>0.8660254037844386</v>
      </c>
      <c r="DR1432" s="28">
        <f>(DB1432^2)*(1-COS(RADIANS(CU1431)))+(COS(RADIANS(CU1431)))</f>
        <v>0.50000000000000011</v>
      </c>
      <c r="DS1432" s="28">
        <f>(DB1432*DB1433)*(1-COS(RADIANS(CU1431)))-DB1431*(SIN(RADIANS(CU1431)))</f>
        <v>0</v>
      </c>
      <c r="DU1432" s="61">
        <v>-0.91832647265817313</v>
      </c>
      <c r="DW1432" s="17">
        <v>0</v>
      </c>
      <c r="DX1432">
        <v>0</v>
      </c>
      <c r="DZ1432" s="73">
        <f>(DB1431*DB1432)*(1-COS(RADIANS(CW1431-45)))+DB1433*(SIN(RADIANS(CW1431-45)))</f>
        <v>-0.34806058403349838</v>
      </c>
      <c r="EA1432" s="73">
        <f>(DB1432^2)*(1-COS(RADIANS(CW1431-45)))+(COS(RADIANS(CW1431-45)))</f>
        <v>-0.93747204216566371</v>
      </c>
      <c r="EB1432" s="73">
        <f>(DB1432*DB1433)*(1-COS(RADIANS(CW1431-45)))-DB1431*(SIN(RADIANS(CW1431-45)))</f>
        <v>0</v>
      </c>
      <c r="EC1432" s="10"/>
      <c r="ED1432">
        <v>-0.34806058403349838</v>
      </c>
      <c r="EE1432" s="1">
        <v>-0.22750503844120756</v>
      </c>
      <c r="EG1432">
        <f>CY1432+DU1432</f>
        <v>-0.93644105157062296</v>
      </c>
      <c r="EH1432">
        <f>EG1432/(SQRT(EG1431^2+EG1432^2+EG1433^2))</f>
        <v>-0.6621638177470488</v>
      </c>
      <c r="EJ1432">
        <f>Q1432+AM1432</f>
        <v>-0.46076845255000365</v>
      </c>
      <c r="EK1432">
        <f>EJ1432/(SQRT(EJ1431^2+EJ1432^2+EJ1433^2))</f>
        <v>-0.32686611882198596</v>
      </c>
      <c r="EM1432" s="23">
        <f>CY1433*DU1431-CY1431*DU1433</f>
        <v>0.39540909403555979</v>
      </c>
      <c r="EP1432" s="9">
        <f>((SUMPRODUCT(CM1432:CM1434,BZ1432:BZ1434))*(SUMPRODUCT(CM1432:CM1434,CA1432:CA1434)))-((SUMPRODUCT(CN1432:CN1434,BZ1432:BZ1434))*(SUMPRODUCT(CN1432:CN1434,CA1432:CA1434)))</f>
        <v>-2.6006567736219954E-2</v>
      </c>
      <c r="EY1432" s="28"/>
      <c r="EZ1432" s="10"/>
      <c r="FA1432" s="61">
        <v>-2.084813131394303E-3</v>
      </c>
      <c r="FB1432" s="13">
        <f>BW1433</f>
        <v>0</v>
      </c>
      <c r="FC1432" s="17">
        <v>0</v>
      </c>
      <c r="FD1432">
        <v>0</v>
      </c>
      <c r="FF1432" s="73">
        <f>(FD1431*FD1432)*(1-COS(RADIANS(EY1431+45)))+FD1433*(SIN(RADIANS(EY1431+45)))</f>
        <v>-0.93125476585554334</v>
      </c>
      <c r="FG1432" s="73">
        <f>(FD1432^2)*(1-COS(RADIANS(EY1431+45)))+(COS(RADIANS(EY1431+45)))</f>
        <v>0.36436871582414587</v>
      </c>
      <c r="FH1432" s="73">
        <f>(FD1432*FD1433)*(1-COS(RADIANS(EY1431+45)))-FD1431*(SIN(RADIANS(EY1431+45)))</f>
        <v>0</v>
      </c>
      <c r="FI1432" s="10"/>
      <c r="FJ1432">
        <v>-0.93125476585554334</v>
      </c>
      <c r="FK1432" s="23">
        <f>SIN(RADIANS(176))*(COS(RADIANS(0)))</f>
        <v>6.9756473744125524E-2</v>
      </c>
      <c r="FM1432" s="30">
        <f>(FK1431*FK1432)*(1-COS(RADIANS(EX1431)))+FK1433*(SIN(RADIANS(EX1431)))</f>
        <v>-2.0381428756221641E-2</v>
      </c>
      <c r="FN1432" s="30">
        <f>(FK1432^2)*(1-COS(RADIANS(EX1431)))+(COS(RADIANS(EX1431)))</f>
        <v>0.70853198952232399</v>
      </c>
      <c r="FO1432" s="30">
        <f>(FK1432*FK1433)*(1-COS(RADIANS(EX1431)))-FK1431*(SIN(RADIANS(EX1431)))</f>
        <v>-0.70538430460663959</v>
      </c>
      <c r="FQ1432">
        <v>-0.66725014702634</v>
      </c>
      <c r="FS1432" s="28">
        <f>(FD1431*FD1432)*(1-COS(RADIANS(EW1431)))+FD1433*(SIN(RADIANS(EW1431)))</f>
        <v>0.8660254037844386</v>
      </c>
      <c r="FT1432" s="28">
        <f>(FD1432^2)*(1-COS(RADIANS(EW1431)))+(COS(RADIANS(EW1431)))</f>
        <v>0.50000000000000011</v>
      </c>
      <c r="FU1432" s="28">
        <f>(FD1432*FD1433)*(1-COS(RADIANS(EW1431)))-FD1431*(SIN(RADIANS(EW1431)))</f>
        <v>0</v>
      </c>
      <c r="FW1432" s="61">
        <v>-0.91850275008199345</v>
      </c>
      <c r="FX1432" s="13">
        <f>BX1433</f>
        <v>0</v>
      </c>
      <c r="FY1432" s="17">
        <v>0</v>
      </c>
      <c r="FZ1432">
        <v>0</v>
      </c>
      <c r="GB1432" s="73">
        <f>(FD1431*FD1432)*(1-COS(RADIANS(EY1431-45)))+FD1433*(SIN(RADIANS(EY1431-45)))</f>
        <v>-0.36436871582414632</v>
      </c>
      <c r="GC1432" s="73">
        <f>(FD1432^2)*(1-COS(RADIANS(EY1431-45)))+(COS(RADIANS(EY1431-45)))</f>
        <v>-0.93125476585554312</v>
      </c>
      <c r="GD1432" s="73">
        <f>(FD1432*FD1433)*(1-COS(RADIANS(EY1431-45)))-FD1431*(SIN(RADIANS(EY1431-45)))</f>
        <v>0</v>
      </c>
      <c r="GE1432" s="10"/>
      <c r="GF1432">
        <v>-0.36436871582414632</v>
      </c>
      <c r="GG1432" s="1">
        <v>-0.23918658847840008</v>
      </c>
      <c r="GI1432">
        <f>FA1432+FW1432</f>
        <v>-0.92058756321338775</v>
      </c>
      <c r="GJ1432">
        <f>GI1432/(SQRT(GI1431^2+GI1432^2+GI1433^2))</f>
        <v>-0.65095370862418567</v>
      </c>
      <c r="GL1432">
        <f>CH1433+DC1432</f>
        <v>-2.6006567736219954E-2</v>
      </c>
      <c r="GM1432" t="e">
        <f>GL1432/(SQRT(GL1431^2+GL1432^2+GL1433^2))</f>
        <v>#VALUE!</v>
      </c>
      <c r="GO1432" s="27">
        <f>FA1433*FW1431-FA1431*FW1433</f>
        <v>0.39540909403555974</v>
      </c>
    </row>
    <row r="1433" spans="1:197" x14ac:dyDescent="0.2">
      <c r="A1433" s="17">
        <f t="shared" si="2149"/>
        <v>20</v>
      </c>
      <c r="B1433" s="17">
        <f t="shared" si="2149"/>
        <v>30</v>
      </c>
      <c r="C1433" s="17">
        <f t="shared" si="2149"/>
        <v>177.5</v>
      </c>
      <c r="D1433" t="s">
        <v>8</v>
      </c>
      <c r="E1433" s="5">
        <f t="shared" ref="E1433:F1435" si="2158">E1518</f>
        <v>0.93180257253695653</v>
      </c>
      <c r="F1433" s="6">
        <f t="shared" si="2158"/>
        <v>-0.87956533664367853</v>
      </c>
      <c r="G1433" s="7">
        <f>Q1432</f>
        <v>-0.89889348353757004</v>
      </c>
      <c r="H1433" s="8">
        <f>AM1432</f>
        <v>0.43812503098756639</v>
      </c>
      <c r="J1433" s="9">
        <f>((SUMPRODUCT(G1433:G1435,E1433:E1435))*(SUMPRODUCT(G1433:(G1435),F1433:F1435)))-((SUMPRODUCT(H1433:H1435,E1433:E1435))*(SUMPRODUCT(H1433:H1435,F1433:F1435)))</f>
        <v>4.3404147595710096E-2</v>
      </c>
      <c r="P1433" s="1"/>
      <c r="Q1433" s="61">
        <v>0.43694912802918817</v>
      </c>
      <c r="S1433" s="17">
        <v>0</v>
      </c>
      <c r="T1433">
        <v>0</v>
      </c>
      <c r="V1433" s="73">
        <f>(T1432*T1433)*(1-COS(RADIANS(O1432+45)))+T1434*(SIN(RADIANS(O1432+45)))</f>
        <v>0.43837114678907729</v>
      </c>
      <c r="W1433" s="73">
        <f>(T1433^2)*(1-COS(RADIANS(O1432+45)))+(COS(RADIANS(O1432+45)))</f>
        <v>-0.89879404629916704</v>
      </c>
      <c r="X1433" s="73">
        <f>(T1433*T1434)*(1-COS(RADIANS(O1432+45)))-T1432*(SIN(RADIANS(O1432+45)))</f>
        <v>0</v>
      </c>
      <c r="Y1433" s="10"/>
      <c r="Z1433">
        <v>0.43837114678907729</v>
      </c>
      <c r="AA1433" s="23">
        <f>SIN(RADIANS('[1]Biaxial Input'!$F$21))*(COS(RADIANS(0)))</f>
        <v>6.9756473744125524E-2</v>
      </c>
      <c r="AC1433" s="30">
        <f>(AA1432*AA1433)*(1-COS(RADIANS(N1432)))+AA1434*(SIN(RADIANS(N1432)))</f>
        <v>-2.6479783333051429E-4</v>
      </c>
      <c r="AD1433" s="30">
        <f>(AA1433^2)*(1-COS(RADIANS(N1432)))+(COS(RADIANS(N1432)))</f>
        <v>0.99621321456003986</v>
      </c>
      <c r="AE1433" s="30">
        <f>(AA1433*AA1434)*(1-COS(RADIANS(N1432)))-AA1432*(SIN(RADIANS(N1432)))</f>
        <v>8.694343573875718E-2</v>
      </c>
      <c r="AG1433">
        <v>0.43694912802918817</v>
      </c>
      <c r="AI1433" s="28">
        <f>(T1432*T1433)*(1-COS(RADIANS(M1432)))+T1434*(SIN(RADIANS(M1432)))</f>
        <v>0</v>
      </c>
      <c r="AJ1433" s="28">
        <f>(T1433^2)*(1-COS(RADIANS(M1432)))+(COS(RADIANS(M1432)))</f>
        <v>1</v>
      </c>
      <c r="AK1433" s="28">
        <f>(T1433*T1434)*(1-COS(RADIANS(M1432)))-T1432*(SIN(RADIANS(M1432)))</f>
        <v>0</v>
      </c>
      <c r="AM1433" s="61">
        <v>0.89527442636125409</v>
      </c>
      <c r="AO1433" s="17">
        <v>0</v>
      </c>
      <c r="AP1433">
        <v>0</v>
      </c>
      <c r="AR1433" s="73">
        <f>(T1432*T1433)*(1-COS(RADIANS(O1432-45)))+T1434*(SIN(RADIANS(O1432-45)))</f>
        <v>0.89879404629916704</v>
      </c>
      <c r="AS1433" s="73">
        <f>(T1433^2)*(1-COS(RADIANS(O1432-45)))+(COS(RADIANS(O1432-45)))</f>
        <v>0.43837114678907746</v>
      </c>
      <c r="AT1433" s="73">
        <f>(T1433*T1434)*(1-COS(RADIANS(O1432-45)))-T1432*(SIN(RADIANS(O1432-45)))</f>
        <v>0</v>
      </c>
      <c r="AU1433" s="10"/>
      <c r="AV1433">
        <v>0.89879404629916704</v>
      </c>
      <c r="AW1433" s="1">
        <v>0.89527442636125409</v>
      </c>
      <c r="BY1433" t="s">
        <v>9</v>
      </c>
      <c r="BZ1433" s="5">
        <f t="shared" si="2156"/>
        <v>0.3492962422733713</v>
      </c>
      <c r="CA1433" s="6">
        <f t="shared" si="2156"/>
        <v>-0.34518112468713447</v>
      </c>
      <c r="CB1433" s="7">
        <f>CY1432</f>
        <v>-1.8114578912449775E-2</v>
      </c>
      <c r="CC1433" s="8">
        <f>DU1432</f>
        <v>-0.91832647265817313</v>
      </c>
      <c r="CE1433" s="10"/>
      <c r="CH1433">
        <f>((SUMPRODUCT(CM1432:CM1434,CK1432:CK1434))*(SUMPRODUCT(CM1432:CM1434,CL1432:CL1434)))-((SUMPRODUCT(CN1432:CN1434,CK1432:CK1434))*(SUMPRODUCT(CN1432:CN1434,CL1432:CL1434)))</f>
        <v>-2.6006567736219954E-2</v>
      </c>
      <c r="CI1433" s="67"/>
      <c r="CJ1433" s="10" t="s">
        <v>9</v>
      </c>
      <c r="CK1433" s="5">
        <f t="shared" si="2157"/>
        <v>0.3492962422733713</v>
      </c>
      <c r="CL1433" s="6">
        <f t="shared" si="2157"/>
        <v>-0.34518112468713447</v>
      </c>
      <c r="CM1433" s="7">
        <f>FA1432</f>
        <v>-2.084813131394303E-3</v>
      </c>
      <c r="CN1433" s="8">
        <f>FW1432</f>
        <v>-0.91850275008199345</v>
      </c>
      <c r="CP1433">
        <f t="shared" si="2155"/>
        <v>-9.8670839279614439E-2</v>
      </c>
      <c r="CQ1433">
        <f t="shared" si="2155"/>
        <v>-0.32743703463395935</v>
      </c>
      <c r="CR1433">
        <f>CK1435</f>
        <v>0</v>
      </c>
      <c r="CS1433">
        <f>CN1435</f>
        <v>0</v>
      </c>
      <c r="CW1433" s="28"/>
      <c r="CY1433" s="61">
        <v>-0.64410988031262872</v>
      </c>
      <c r="DA1433" s="17">
        <v>0</v>
      </c>
      <c r="DB1433">
        <v>1</v>
      </c>
      <c r="DD1433" s="73">
        <f>(DB1431*DB1433)*(1-COS(RADIANS(CW1431+45)))-DB1432*(SIN(RADIANS(CW1431+45)))</f>
        <v>0</v>
      </c>
      <c r="DE1433" s="73">
        <f>(DB1432*DB1433)*(1-COS(RADIANS(CW1431+45)))+DB1431*(SIN(RADIANS(CW1431+45)))</f>
        <v>0</v>
      </c>
      <c r="DF1433" s="73">
        <f>(DB1433^2)*(1-COS(RADIANS(CW1431+45)))+(COS(RADIANS(CW1431+45)))</f>
        <v>1</v>
      </c>
      <c r="DG1433" s="10"/>
      <c r="DH1433">
        <v>0</v>
      </c>
      <c r="DI1433" s="23">
        <f>SIN(RADIANS('[1]Biaxial Input'!$F$21))*SIN(RADIANS(0))</f>
        <v>0</v>
      </c>
      <c r="DK1433" s="30">
        <f>(DI1431*DI1433)*(1-COS(RADIANS(CV1431)))-DI1432*(SIN(RADIANS(CV1431)))</f>
        <v>4.9325275616132508E-2</v>
      </c>
      <c r="DL1433" s="30">
        <f>(DI1432*DI1433)*(1-COS(RADIANS(CV1431)))+DI1431*(SIN(RADIANS(CV1431)))</f>
        <v>0.70538430460663959</v>
      </c>
      <c r="DM1433" s="30">
        <f>(DI1433^2)*(1-COS(RADIANS(CV1431)))+(COS(RADIANS(CV1431)))</f>
        <v>0.70710678118654757</v>
      </c>
      <c r="DO1433">
        <v>-0.64410988031262872</v>
      </c>
      <c r="DQ1433" s="28">
        <f>(DB1431*DB1433)*(1-COS(RADIANS(CU1431)))-DB1432*(SIN(RADIANS(CU1431)))</f>
        <v>0</v>
      </c>
      <c r="DR1433" s="28">
        <f>(DB1432*DB1433)*(1-COS(RADIANS(CU1431)))+DB1431*(SIN(RADIANS(CU1431)))</f>
        <v>0</v>
      </c>
      <c r="DS1433" s="28">
        <f>(DB1433^2)*(1-COS(RADIANS(CU1431)))+(COS(RADIANS(CU1431)))</f>
        <v>1</v>
      </c>
      <c r="DU1433" s="61">
        <v>-0.29175753989169007</v>
      </c>
      <c r="DW1433" s="17">
        <v>0</v>
      </c>
      <c r="DX1433">
        <v>1</v>
      </c>
      <c r="DZ1433" s="73">
        <f>(DB1431*DB1431)*(1-COS(RADIANS(CW1431-45)))-DB1431*(SIN(RADIANS(CW1431-45)))</f>
        <v>0</v>
      </c>
      <c r="EA1433" s="73">
        <f>(DB1432*DB1433)*(1-COS(RADIANS(CW1431-45)))+DB1431*(SIN(RADIANS(CW1431-45)))</f>
        <v>0</v>
      </c>
      <c r="EB1433" s="73">
        <f>(DB1433^2)*(1-COS(RADIANS(CW1431-45)))+(COS(RADIANS(CW1431-45)))</f>
        <v>1</v>
      </c>
      <c r="EC1433" s="10"/>
      <c r="ED1433">
        <v>0</v>
      </c>
      <c r="EE1433" s="1">
        <v>-0.29175753989169007</v>
      </c>
      <c r="EG1433">
        <f>CY1433+DU1433</f>
        <v>-0.93586742020431879</v>
      </c>
      <c r="EH1433">
        <f>EG1433/(SQRT(EG1431^2+EG1432^2+EG1433^2))</f>
        <v>-0.6617581991180338</v>
      </c>
      <c r="EJ1433">
        <f>Q1433+AM1433</f>
        <v>1.3322235543904424</v>
      </c>
      <c r="EK1433">
        <f>EJ1433/(SQRT(EJ1431^2+EJ1432^2+EJ1433^2))</f>
        <v>0.94507065363720366</v>
      </c>
      <c r="EM1433" s="23">
        <f>CY1431*DU1432-CY1432*DU1431</f>
        <v>-0.70710678118654768</v>
      </c>
      <c r="ER1433">
        <f t="shared" ref="ER1433:ES1435" si="2159">CK1432</f>
        <v>0.93180266183863136</v>
      </c>
      <c r="ES1433">
        <f t="shared" si="2159"/>
        <v>-0.87956522186239505</v>
      </c>
      <c r="ET1433" t="e">
        <f>#REF!</f>
        <v>#REF!</v>
      </c>
      <c r="EU1433" t="e">
        <f>#REF!</f>
        <v>#REF!</v>
      </c>
      <c r="EY1433" s="28"/>
      <c r="EZ1433" s="10"/>
      <c r="FA1433" s="61">
        <v>-0.6389199080907092</v>
      </c>
      <c r="FB1433" s="13">
        <f>BW1434</f>
        <v>0</v>
      </c>
      <c r="FC1433" s="17">
        <v>0</v>
      </c>
      <c r="FD1433">
        <v>1</v>
      </c>
      <c r="FF1433" s="73">
        <f>(FD1431*FD1433)*(1-COS(RADIANS(EY1431+45)))-FD1432*(SIN(RADIANS(EY1431+45)))</f>
        <v>0</v>
      </c>
      <c r="FG1433" s="73">
        <f>(FD1432*FD1433)*(1-COS(RADIANS(EY1431+45)))+FD1431*(SIN(RADIANS(EY1431+45)))</f>
        <v>0</v>
      </c>
      <c r="FH1433" s="73">
        <f>(FD1433^2)*(1-COS(RADIANS(EY1431+45)))+(COS(RADIANS(EY1431+45)))</f>
        <v>1</v>
      </c>
      <c r="FI1433" s="10"/>
      <c r="FJ1433">
        <v>0</v>
      </c>
      <c r="FK1433" s="23">
        <f>SIN(RADIANS(176))*SIN(RADIANS(0))</f>
        <v>0</v>
      </c>
      <c r="FM1433" s="30">
        <f>(FK1431*FK1433)*(1-COS(RADIANS(EX1431)))-FK1432*(SIN(RADIANS(EX1431)))</f>
        <v>4.9325275616132508E-2</v>
      </c>
      <c r="FN1433" s="30">
        <f>(FK1432*FK1433)*(1-COS(RADIANS(EX1431)))+FK1431*(SIN(RADIANS(EX1431)))</f>
        <v>0.70538430460663959</v>
      </c>
      <c r="FO1433" s="30">
        <f>(FK1433^2)*(1-COS(RADIANS(EX1431)))+(COS(RADIANS(EX1431)))</f>
        <v>0.70710678118654757</v>
      </c>
      <c r="FQ1433">
        <v>-0.6389199080907092</v>
      </c>
      <c r="FS1433" s="28">
        <f>(FD1431*FD1433)*(1-COS(RADIANS(EW1431)))-FD1432*(SIN(RADIANS(EW1431)))</f>
        <v>0</v>
      </c>
      <c r="FT1433" s="28">
        <f>(FD1432*FD1433)*(1-COS(RADIANS(EW1431)))+FD1431*(SIN(RADIANS(EW1431)))</f>
        <v>0</v>
      </c>
      <c r="FU1433" s="28">
        <f>(FD1433^2)*(1-COS(RADIANS(EW1431)))+(COS(RADIANS(EW1431)))</f>
        <v>1</v>
      </c>
      <c r="FW1433" s="61">
        <v>-0.30295437122669133</v>
      </c>
      <c r="FX1433" s="13">
        <f>BX1434</f>
        <v>0</v>
      </c>
      <c r="FY1433" s="17">
        <v>0</v>
      </c>
      <c r="FZ1433">
        <v>1</v>
      </c>
      <c r="GB1433" s="73">
        <f>(FD1431*FD1431)*(1-COS(RADIANS(EY1431-45)))-FD1431*(SIN(RADIANS(EY1431-45)))</f>
        <v>0</v>
      </c>
      <c r="GC1433" s="73">
        <f>(FD1432*FD1433)*(1-COS(RADIANS(EY1431-45)))+FD1431*(SIN(RADIANS(EY1431-45)))</f>
        <v>0</v>
      </c>
      <c r="GD1433" s="73">
        <f>(FD1433^2)*(1-COS(RADIANS(EY1431-45)))+(COS(RADIANS(EY1431-45)))</f>
        <v>0.99999999999999989</v>
      </c>
      <c r="GE1433" s="10"/>
      <c r="GF1433">
        <v>0</v>
      </c>
      <c r="GG1433" s="1">
        <v>-0.30295437122669133</v>
      </c>
      <c r="GI1433">
        <f>FA1433+FW1433</f>
        <v>-0.94187427931740053</v>
      </c>
      <c r="GJ1433">
        <f>GI1433/(SQRT(GI1431^2+GI1432^2+GI1433^2))</f>
        <v>-0.666005689930526</v>
      </c>
      <c r="GL1433" t="e">
        <f>#REF!+DC1433</f>
        <v>#REF!</v>
      </c>
      <c r="GM1433" t="e">
        <f>GL1433/(SQRT(GL1431^2+GL1432^2+GL1433^2))</f>
        <v>#REF!</v>
      </c>
      <c r="GO1433" s="27">
        <f>FA1431*FW1432-FA1432*FW1431</f>
        <v>-0.70710678118654768</v>
      </c>
    </row>
    <row r="1434" spans="1:197" x14ac:dyDescent="0.2">
      <c r="A1434" s="17">
        <f t="shared" si="2149"/>
        <v>40</v>
      </c>
      <c r="B1434" s="17">
        <f t="shared" si="2149"/>
        <v>35</v>
      </c>
      <c r="C1434" s="17">
        <f t="shared" si="2149"/>
        <v>250.5</v>
      </c>
      <c r="D1434" t="s">
        <v>9</v>
      </c>
      <c r="E1434" s="5">
        <f t="shared" si="2158"/>
        <v>0.34929649784185368</v>
      </c>
      <c r="F1434" s="6">
        <f t="shared" si="2158"/>
        <v>-0.34518087452767277</v>
      </c>
      <c r="G1434" s="7">
        <f t="shared" ref="G1434:G1435" si="2160">Q1433</f>
        <v>0.43694912802918817</v>
      </c>
      <c r="H1434" s="8">
        <f t="shared" ref="H1434:H1435" si="2161">AM1433</f>
        <v>0.89527442636125409</v>
      </c>
      <c r="J1434" s="10"/>
      <c r="P1434" s="1"/>
      <c r="Q1434" s="61">
        <v>-3.2649115887333775E-2</v>
      </c>
      <c r="S1434" s="17">
        <v>0</v>
      </c>
      <c r="T1434">
        <v>1</v>
      </c>
      <c r="V1434" s="73">
        <f>(T1432*T1434)*(1-COS(RADIANS(O1432+45)))-T1433*(SIN(RADIANS(O1432+45)))</f>
        <v>0</v>
      </c>
      <c r="W1434" s="73">
        <f>(T1433*T1434)*(1-COS(RADIANS(O1432+45)))+T1432*(SIN(RADIANS(O1432+45)))</f>
        <v>0</v>
      </c>
      <c r="X1434" s="73">
        <f>(T1434^2)*(1-COS(RADIANS(O1432+45)))+(COS(RADIANS(O1432+45)))</f>
        <v>1</v>
      </c>
      <c r="Y1434" s="10"/>
      <c r="Z1434">
        <v>0</v>
      </c>
      <c r="AA1434" s="23">
        <f>SIN(RADIANS('[1]Biaxial Input'!$F$21))*SIN(RADIANS(0))</f>
        <v>0</v>
      </c>
      <c r="AC1434" s="30">
        <f>(AA1432*AA1434)*(1-COS(RADIANS(N1432)))-AA1433*(SIN(RADIANS(N1432)))</f>
        <v>-6.0796772806267756E-3</v>
      </c>
      <c r="AD1434" s="30">
        <f>(AA1433*AA1434)*(1-COS(RADIANS(N1432)))+AA1432*(SIN(RADIANS(N1432)))</f>
        <v>-8.694343573875718E-2</v>
      </c>
      <c r="AE1434" s="30">
        <f>(AA1434^2)*(1-COS(RADIANS(N1432)))+(COS(RADIANS(N1432)))</f>
        <v>0.99619469809174555</v>
      </c>
      <c r="AG1434">
        <v>-3.2649115887333775E-2</v>
      </c>
      <c r="AI1434" s="28">
        <f>(T1432*T1434)*(1-COS(RADIANS(M1432)))-T1433*(SIN(RADIANS(M1432)))</f>
        <v>0</v>
      </c>
      <c r="AJ1434" s="28">
        <f>(T1433*T1434)*(1-COS(RADIANS(M1432)))+T1432*(SIN(RADIANS(M1432)))</f>
        <v>0</v>
      </c>
      <c r="AK1434" s="28">
        <f>(T1434^2)*(1-COS(RADIANS(M1432)))+(COS(RADIANS(M1432)))</f>
        <v>1</v>
      </c>
      <c r="AM1434" s="61">
        <v>-8.0809397508405031E-2</v>
      </c>
      <c r="AO1434" s="17">
        <v>0</v>
      </c>
      <c r="AP1434">
        <v>1</v>
      </c>
      <c r="AR1434" s="73">
        <f>(T1432*T1432)*(1-COS(RADIANS(O1432-45)))-T1432*(SIN(RADIANS(O1432-45)))</f>
        <v>0</v>
      </c>
      <c r="AS1434" s="73">
        <f>(T1433*T1434)*(1-COS(RADIANS(O1432-45)))+T1432*(SIN(RADIANS(O1432-45)))</f>
        <v>0</v>
      </c>
      <c r="AT1434" s="73">
        <f>(T1434^2)*(1-COS(RADIANS(O1432-45)))+(COS(RADIANS(O1432-45)))</f>
        <v>1</v>
      </c>
      <c r="AU1434" s="10"/>
      <c r="AV1434">
        <v>0</v>
      </c>
      <c r="AW1434" s="1">
        <v>-8.0809397508405031E-2</v>
      </c>
      <c r="BY1434" t="s">
        <v>10</v>
      </c>
      <c r="BZ1434" s="5">
        <f t="shared" si="2156"/>
        <v>-9.8670839279614439E-2</v>
      </c>
      <c r="CA1434" s="6">
        <f t="shared" si="2156"/>
        <v>-0.32743703463395935</v>
      </c>
      <c r="CB1434" s="7">
        <f>CY1433</f>
        <v>-0.64410988031262872</v>
      </c>
      <c r="CC1434" s="8">
        <f>DU1433</f>
        <v>-0.29175753989169007</v>
      </c>
      <c r="CE1434" s="10"/>
      <c r="CG1434" s="10" t="s">
        <v>160</v>
      </c>
      <c r="CH1434" s="10">
        <f>-CH1431*((EY1431-CW1431)/(CH1433-CE1432))</f>
        <v>245.36873756602247</v>
      </c>
      <c r="CI1434" s="67"/>
      <c r="CJ1434" s="10" t="s">
        <v>10</v>
      </c>
      <c r="CK1434" s="5">
        <f t="shared" si="2157"/>
        <v>-9.8670839279614439E-2</v>
      </c>
      <c r="CL1434" s="6">
        <f t="shared" si="2157"/>
        <v>-0.32743703463395935</v>
      </c>
      <c r="CM1434" s="7">
        <f>FA1433</f>
        <v>-0.6389199080907092</v>
      </c>
      <c r="CN1434" s="8">
        <f>FW1433</f>
        <v>-0.30295437122669133</v>
      </c>
      <c r="CW1434" s="28"/>
      <c r="EE1434" s="1"/>
      <c r="EI1434" s="64">
        <f>(DEGREES(ACOS((EH1431*EK1431+EH1432*EK1432+EH1433*EK1433)/((SQRT(EH1431^2+EH1432^2+EH1433^2))*(SQRT(EK1431^2+EK1432^2+EK1433^2))))))</f>
        <v>114.14010657140865</v>
      </c>
      <c r="ER1434">
        <f t="shared" si="2159"/>
        <v>0.3492962422733713</v>
      </c>
      <c r="ES1434">
        <f t="shared" si="2159"/>
        <v>-0.34518112468713447</v>
      </c>
      <c r="ET1434" t="e">
        <f>#REF!</f>
        <v>#REF!</v>
      </c>
      <c r="EU1434" t="e">
        <f>#REF!</f>
        <v>#REF!</v>
      </c>
      <c r="EY1434" s="28"/>
      <c r="EZ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  <c r="FR1434" s="10"/>
      <c r="GG1434" s="1"/>
      <c r="GK1434" s="64" t="e">
        <f>(DEGREES(ACOS((GJ1431*GM1431+GJ1432*GM1432+GJ1433*GM1433)/((SQRT(GJ1431^2+GJ1432^2+GJ1433^2))*(SQRT(GM1431^2+GM1432^2+GM1433^2))))))</f>
        <v>#VALUE!</v>
      </c>
    </row>
    <row r="1435" spans="1:197" x14ac:dyDescent="0.2">
      <c r="A1435" s="17">
        <f t="shared" si="2149"/>
        <v>80</v>
      </c>
      <c r="B1435" s="17">
        <f t="shared" si="2149"/>
        <v>40</v>
      </c>
      <c r="C1435" s="17">
        <f t="shared" si="2149"/>
        <v>215.7</v>
      </c>
      <c r="D1435" t="s">
        <v>10</v>
      </c>
      <c r="E1435" s="5">
        <f t="shared" si="2158"/>
        <v>-9.867077788750768E-2</v>
      </c>
      <c r="F1435" s="6">
        <f t="shared" si="2158"/>
        <v>-0.32743699002281879</v>
      </c>
      <c r="G1435" s="7">
        <f t="shared" si="2160"/>
        <v>-3.2649115887333775E-2</v>
      </c>
      <c r="H1435" s="8">
        <f t="shared" si="2161"/>
        <v>-8.0809397508405031E-2</v>
      </c>
      <c r="J1435" s="10"/>
      <c r="P1435" s="1"/>
      <c r="Z1435" s="10"/>
      <c r="AA1435" s="10"/>
      <c r="AB1435" s="10"/>
      <c r="AC1435" s="10"/>
      <c r="AD1435" s="10"/>
      <c r="AE1435" s="10"/>
      <c r="AF1435" s="10"/>
      <c r="AG1435" s="10"/>
      <c r="AH1435" s="10"/>
      <c r="AW1435" s="1"/>
      <c r="BY1435" s="10"/>
      <c r="CB1435" s="10"/>
      <c r="CC1435" s="10"/>
      <c r="CE1435" s="10"/>
      <c r="CS1435" s="15"/>
      <c r="CW1435" s="28"/>
      <c r="CY1435" s="82" t="s">
        <v>148</v>
      </c>
      <c r="CZ1435" s="13"/>
      <c r="DB1435" s="10"/>
      <c r="DC1435" s="10"/>
      <c r="DD1435" s="10"/>
      <c r="DE1435" s="10"/>
      <c r="DF1435" s="10"/>
      <c r="DG1435" s="10"/>
      <c r="DH1435" s="80"/>
      <c r="DI1435" s="23" t="s">
        <v>149</v>
      </c>
      <c r="DM1435" s="1"/>
      <c r="DO1435" s="80"/>
      <c r="DS1435" s="13"/>
      <c r="DT1435" s="81"/>
      <c r="DU1435" s="82" t="s">
        <v>150</v>
      </c>
      <c r="DW1435" s="13"/>
      <c r="DX1435" s="13"/>
      <c r="EA1435" s="1"/>
      <c r="EE1435" s="1"/>
      <c r="EI1435" s="13"/>
      <c r="ER1435">
        <f t="shared" si="2159"/>
        <v>-9.8670839279614439E-2</v>
      </c>
      <c r="ES1435">
        <f t="shared" si="2159"/>
        <v>-0.32743703463395935</v>
      </c>
      <c r="ET1435" t="e">
        <f>#REF!</f>
        <v>#REF!</v>
      </c>
      <c r="EU1435" t="e">
        <f>#REF!</f>
        <v>#REF!</v>
      </c>
      <c r="EY1435" s="28"/>
      <c r="EZ1435" s="10"/>
      <c r="FA1435" s="82" t="s">
        <v>148</v>
      </c>
      <c r="FB1435" s="13"/>
      <c r="FD1435" s="10"/>
      <c r="FE1435" s="10"/>
      <c r="FF1435" s="10"/>
      <c r="FG1435" s="10"/>
      <c r="FH1435" s="10"/>
      <c r="FI1435" s="10"/>
      <c r="FJ1435" s="80"/>
      <c r="FK1435" s="23" t="s">
        <v>149</v>
      </c>
      <c r="FO1435" s="1"/>
      <c r="FQ1435" s="80"/>
      <c r="FU1435" s="13"/>
      <c r="FV1435" s="81"/>
      <c r="FW1435" s="82" t="s">
        <v>150</v>
      </c>
      <c r="FY1435" s="13"/>
      <c r="FZ1435" s="13"/>
      <c r="GC1435" s="1"/>
      <c r="GG1435" s="1"/>
      <c r="GK1435" s="13"/>
    </row>
    <row r="1436" spans="1:197" x14ac:dyDescent="0.2">
      <c r="A1436" s="17">
        <f t="shared" si="2149"/>
        <v>120</v>
      </c>
      <c r="B1436" s="17">
        <f t="shared" si="2149"/>
        <v>45</v>
      </c>
      <c r="C1436" s="17">
        <f t="shared" si="2149"/>
        <v>167.8</v>
      </c>
      <c r="P1436" s="1"/>
      <c r="Q1436" s="82" t="s">
        <v>148</v>
      </c>
      <c r="R1436" s="13"/>
      <c r="T1436" s="10"/>
      <c r="U1436" s="10"/>
      <c r="V1436" s="10"/>
      <c r="W1436" s="10"/>
      <c r="X1436" s="10"/>
      <c r="Y1436" s="10"/>
      <c r="Z1436" s="80"/>
      <c r="AA1436" s="23" t="s">
        <v>149</v>
      </c>
      <c r="AE1436" s="1"/>
      <c r="AG1436" s="80"/>
      <c r="AK1436" s="13"/>
      <c r="AL1436" s="81"/>
      <c r="AM1436" s="82" t="s">
        <v>150</v>
      </c>
      <c r="AO1436" s="13"/>
      <c r="AP1436" s="13"/>
      <c r="AS1436" s="1"/>
      <c r="AW1436" s="1"/>
      <c r="BZ1436" s="5" t="s">
        <v>4</v>
      </c>
      <c r="CA1436" s="6" t="s">
        <v>5</v>
      </c>
      <c r="CB1436" s="7" t="s">
        <v>6</v>
      </c>
      <c r="CC1436" s="8" t="s">
        <v>1</v>
      </c>
      <c r="CD1436">
        <v>19</v>
      </c>
      <c r="CE1436" s="9" t="s">
        <v>7</v>
      </c>
      <c r="CG1436" s="90" t="s">
        <v>157</v>
      </c>
      <c r="CH1436" s="61">
        <f>CE1437-((CH1438-CE1437)/(EY1436-CW1436))*CW1436</f>
        <v>9.0149952440999233</v>
      </c>
      <c r="CI1436" s="10"/>
      <c r="CK1436" s="5" t="s">
        <v>4</v>
      </c>
      <c r="CL1436" s="6" t="s">
        <v>5</v>
      </c>
      <c r="CM1436" s="7" t="s">
        <v>6</v>
      </c>
      <c r="CN1436" s="8" t="s">
        <v>1</v>
      </c>
      <c r="CO1436" s="10"/>
      <c r="CP1436">
        <f t="shared" ref="CP1436:CQ1438" si="2162">BZ1437</f>
        <v>0.93180266183863136</v>
      </c>
      <c r="CQ1436">
        <f t="shared" si="2162"/>
        <v>-0.87956522186239505</v>
      </c>
      <c r="CR1436">
        <f>CI1440</f>
        <v>0</v>
      </c>
      <c r="CS1436">
        <f>CL1440</f>
        <v>0</v>
      </c>
      <c r="CU1436" s="17">
        <f>CU1340</f>
        <v>30</v>
      </c>
      <c r="CV1436" s="17">
        <f>CV1340</f>
        <v>-50</v>
      </c>
      <c r="CW1436" s="31">
        <f>CH1343</f>
        <v>268.14583464928762</v>
      </c>
      <c r="CY1436" s="61">
        <f t="array" ref="CY1436:CY1438">MMULT(DQ1436:DS1438,DO1436:DO1438)</f>
        <v>0.85054245426038289</v>
      </c>
      <c r="CZ1436" s="13"/>
      <c r="DA1436" s="17">
        <v>1</v>
      </c>
      <c r="DB1436">
        <v>0</v>
      </c>
      <c r="DD1436" s="73">
        <f>(DB1436^2)*(1-COS(RADIANS(CW1436+45)))+(COS(RADIANS(CW1436+45)))</f>
        <v>0.68385765965078704</v>
      </c>
      <c r="DE1436" s="73">
        <f>(DB1436*DB1437)*(1-COS(RADIANS(CW1436+45)))-DB1438*(SIN(RADIANS(CW1436+45)))</f>
        <v>0.72961544757286234</v>
      </c>
      <c r="DF1436" s="73">
        <f>(DB1436*DB1438)*(1-COS(RADIANS(CW1436+45)))+DB1437*(SIN(RADIANS(CW1436+45)))</f>
        <v>0</v>
      </c>
      <c r="DG1436" s="10"/>
      <c r="DH1436">
        <f t="array" ref="DH1436:DH1438">MMULT(DD1436:DF1438,DA1436:DA1438)</f>
        <v>0.68385765965078704</v>
      </c>
      <c r="DI1436" s="23">
        <f>COS(RADIANS('[1]Biaxial Input'!$F$21))</f>
        <v>-0.9975640502598242</v>
      </c>
      <c r="DK1436" s="30">
        <f>(DI1436^2)*(1-COS(RADIANS(CV1436)))+(COS(RADIANS(CV1436)))</f>
        <v>0.99826181678640502</v>
      </c>
      <c r="DL1436" s="30">
        <f>(DI1436*DI1437)*(1-COS(RADIANS(CV1436)))-DI1438*(SIN(RADIANS(CV1436)))</f>
        <v>-2.4857178030640859E-2</v>
      </c>
      <c r="DM1436" s="30">
        <f>(DI1436*DI1438)*(1-COS(RADIANS(CV1436)))+DI1437*(SIN(RADIANS(CV1436)))</f>
        <v>-5.3436559083262246E-2</v>
      </c>
      <c r="DO1436">
        <f t="array" ref="DO1436:DO1438">MMULT(DK1436:DM1438,DH1436:DH1438)</f>
        <v>0.70080517082051796</v>
      </c>
      <c r="DQ1436" s="28">
        <f>(DB1436^2)*(1-COS(RADIANS(CU1436)))+(COS(RADIANS(CU1436)))</f>
        <v>0.86602540378443871</v>
      </c>
      <c r="DR1436" s="28">
        <f>(DB1436*DB1437)*(1-COS(RADIANS(CU1436)))-DB1438*(SIN(RADIANS(CU1436)))</f>
        <v>-0.49999999999999994</v>
      </c>
      <c r="DS1436" s="28">
        <f>(DB1436*DB1438)*(1-COS(RADIANS(CU1436)))+DB1437*(SIN(RADIANS(CU1436)))</f>
        <v>0</v>
      </c>
      <c r="DU1436" s="61">
        <f t="array" ref="DU1436:DU1438">MMULT(DQ1436:DS1438,EE1436:EE1438)</f>
        <v>-0.40473198690975132</v>
      </c>
      <c r="DV1436" s="13"/>
      <c r="DW1436" s="17">
        <v>1</v>
      </c>
      <c r="DX1436">
        <v>0</v>
      </c>
      <c r="DZ1436" s="73">
        <f>(DB1436^2)*(1-COS(RADIANS(CW1436-45)))+(COS(RADIANS(CW1436-45)))</f>
        <v>-0.72961544757286234</v>
      </c>
      <c r="EA1436" s="73">
        <f>(DB1436*DB1437)*(1-COS(RADIANS(CW1436-45)))-DB1438*(SIN(RADIANS(CW1436-45)))</f>
        <v>0.68385765965078715</v>
      </c>
      <c r="EB1436" s="73">
        <f>(DB1436*DB1438)*(1-COS(RADIANS(CW1436-45)))+DB1437*(SIN(RADIANS(CW1436-45)))</f>
        <v>0</v>
      </c>
      <c r="EC1436" s="10"/>
      <c r="ED1436">
        <f t="array" ref="ED1436:ED1438">MMULT(DZ1436:EB1438,DA1436:DA1438)</f>
        <v>-0.72961544757286234</v>
      </c>
      <c r="EE1436" s="1">
        <f t="array" ref="EE1436:EE1438">MMULT(DK1436:DM1438,ED1436:ED1438)</f>
        <v>-0.71134847065595463</v>
      </c>
      <c r="EG1436">
        <f>CY1436+DU1436</f>
        <v>0.44581046735063157</v>
      </c>
      <c r="EH1436">
        <f>EG1436/(SQRT(EG1436^2+EG1437^2+EG1438^2))</f>
        <v>0.31523560458757549</v>
      </c>
      <c r="EJ1436">
        <f>Q1436+AM1436</f>
        <v>0</v>
      </c>
      <c r="EK1436">
        <f>EJ1436/(SQRT(EJ1436^2+EJ1437^2+EJ1438^2))</f>
        <v>0</v>
      </c>
      <c r="EM1436" s="23">
        <f>CY1437*DU1438-CY1438*DU1437</f>
        <v>-0.33581178102146636</v>
      </c>
      <c r="EO1436" s="15">
        <v>19</v>
      </c>
      <c r="EP1436" s="9" t="s">
        <v>7</v>
      </c>
      <c r="EW1436" s="17">
        <f>CU1436</f>
        <v>30</v>
      </c>
      <c r="EX1436" s="17">
        <f>CV1436</f>
        <v>-50</v>
      </c>
      <c r="EY1436" s="31">
        <f>1+CW1436</f>
        <v>269.14583464928762</v>
      </c>
      <c r="EZ1436" s="10"/>
      <c r="FA1436" s="61">
        <f t="array" ref="FA1436:FA1438">MMULT(FS1436:FU1438,FQ1436:FQ1438)</f>
        <v>0.85747645965862229</v>
      </c>
      <c r="FB1436" s="13">
        <f>BW1437</f>
        <v>0</v>
      </c>
      <c r="FC1436" s="17">
        <v>1</v>
      </c>
      <c r="FD1436">
        <v>0</v>
      </c>
      <c r="FF1436" s="73">
        <f>(FD1436^2)*(1-COS(RADIANS(EY1436+45)))+(COS(RADIANS(EY1436+45)))</f>
        <v>0.69648705015084522</v>
      </c>
      <c r="FG1436" s="73">
        <f>(FD1436*FD1437)*(1-COS(RADIANS(EY1436+45)))-FD1438*(SIN(RADIANS(EY1436+45)))</f>
        <v>0.71756936178475039</v>
      </c>
      <c r="FH1436" s="73">
        <f>(FD1436*FD1438)*(1-COS(RADIANS(EY1436+45)))+FD1437*(SIN(RADIANS(EY1436+45)))</f>
        <v>0</v>
      </c>
      <c r="FI1436" s="10"/>
      <c r="FJ1436">
        <f t="array" ref="FJ1436:FJ1438">MMULT(FF1436:FH1438,FC1436:FC1438)</f>
        <v>0.69648705015084522</v>
      </c>
      <c r="FK1436" s="23">
        <f>COS(RADIANS(176))</f>
        <v>-0.9975640502598242</v>
      </c>
      <c r="FM1436" s="30">
        <f>(FK1436^2)*(1-COS(RADIANS(EX1436)))+(COS(RADIANS(EX1436)))</f>
        <v>0.99826181678640502</v>
      </c>
      <c r="FN1436" s="30">
        <f>(FK1436*FK1437)*(1-COS(RADIANS(EX1436)))-FK1438*(SIN(RADIANS(EX1436)))</f>
        <v>-2.4857178030640859E-2</v>
      </c>
      <c r="FO1436" s="30">
        <f>(FK1436*FK1438)*(1-COS(RADIANS(EX1436)))+FK1437*(SIN(RADIANS(EX1436)))</f>
        <v>-5.3436559083262246E-2</v>
      </c>
      <c r="FQ1436">
        <f t="array" ref="FQ1436:FQ1438">MMULT(FM1436:FO1438,FJ1436:FJ1438)</f>
        <v>0.71311317742700353</v>
      </c>
      <c r="FS1436" s="28">
        <f>(FD1436^2)*(1-COS(RADIANS(EW1436)))+(COS(RADIANS(EW1436)))</f>
        <v>0.86602540378443871</v>
      </c>
      <c r="FT1436" s="28">
        <f>(FD1436*FD1437)*(1-COS(RADIANS(EW1436)))-FD1438*(SIN(RADIANS(EW1436)))</f>
        <v>-0.49999999999999994</v>
      </c>
      <c r="FU1436" s="28">
        <f>(FD1436*FD1438)*(1-COS(RADIANS(EW1436)))+FD1437*(SIN(RADIANS(EW1436)))</f>
        <v>0</v>
      </c>
      <c r="FW1436" s="61">
        <f t="array" ref="FW1436:FW1438">MMULT(FS1436:FU1438,GG1436:GG1438)</f>
        <v>-0.38982633166386471</v>
      </c>
      <c r="FX1436" s="13">
        <f>BX1437</f>
        <v>0</v>
      </c>
      <c r="FY1436" s="17">
        <v>1</v>
      </c>
      <c r="FZ1436">
        <v>0</v>
      </c>
      <c r="GB1436" s="73">
        <f>(FD1436^2)*(1-COS(RADIANS(EY1436-45)))+(COS(RADIANS(EY1436-45)))</f>
        <v>-0.71756936178475006</v>
      </c>
      <c r="GC1436" s="73">
        <f>(FD1436*FD1437)*(1-COS(RADIANS(EY1436-45)))-FD1438*(SIN(RADIANS(EY1436-45)))</f>
        <v>0.69648705015084567</v>
      </c>
      <c r="GD1436" s="73">
        <f>(FD1436*FD1438)*(1-COS(RADIANS(EY1436-45)))+FD1437*(SIN(RADIANS(EY1436-45)))</f>
        <v>0</v>
      </c>
      <c r="GE1436" s="10"/>
      <c r="GF1436">
        <f t="array" ref="GF1436:GF1438">MMULT(GB1436:GD1438,FC1436:FC1438)</f>
        <v>-0.71756936178475006</v>
      </c>
      <c r="GG1436" s="1">
        <f t="array" ref="GG1436:GG1438">MMULT(FM1436:FO1438,GF1436:GF1438)</f>
        <v>-0.69900939216387037</v>
      </c>
      <c r="GI1436">
        <f>FA1436+FW1436</f>
        <v>0.46765012799475758</v>
      </c>
      <c r="GJ1436">
        <f>GI1436/(SQRT(GI1436^2+GI1437^2+GI1438^2))</f>
        <v>0.33067857672784984</v>
      </c>
      <c r="GL1436" t="e">
        <f>CH1437+DC1436</f>
        <v>#VALUE!</v>
      </c>
      <c r="GM1436" t="e">
        <f>GL1436/(SQRT(GL1436^2+GL1437^2+GL1438^2))</f>
        <v>#VALUE!</v>
      </c>
      <c r="GO1436" s="27">
        <f>FA1437*FW1438-FA1438*FW1437</f>
        <v>-0.33581178102146647</v>
      </c>
    </row>
    <row r="1437" spans="1:197" x14ac:dyDescent="0.2">
      <c r="A1437" s="17">
        <f t="shared" si="2149"/>
        <v>90</v>
      </c>
      <c r="B1437" s="17">
        <f t="shared" si="2149"/>
        <v>50</v>
      </c>
      <c r="C1437" s="17">
        <f t="shared" si="2149"/>
        <v>209.4</v>
      </c>
      <c r="E1437" s="5" t="s">
        <v>4</v>
      </c>
      <c r="F1437" s="6" t="s">
        <v>5</v>
      </c>
      <c r="G1437" s="7" t="s">
        <v>6</v>
      </c>
      <c r="H1437" s="8" t="s">
        <v>1</v>
      </c>
      <c r="I1437">
        <v>3</v>
      </c>
      <c r="J1437" s="9" t="s">
        <v>7</v>
      </c>
      <c r="K1437">
        <v>3</v>
      </c>
      <c r="M1437" s="17">
        <f>A1429</f>
        <v>85</v>
      </c>
      <c r="N1437" s="17">
        <f>B1429</f>
        <v>10</v>
      </c>
      <c r="O1437" s="17">
        <f>C1429</f>
        <v>114.6</v>
      </c>
      <c r="P1437" s="1"/>
      <c r="Q1437" s="61">
        <f t="array" ref="Q1437:Q1439">MMULT(AI1437:AK1439,AG1437:AG1439)</f>
        <v>-0.42469854190187173</v>
      </c>
      <c r="R1437" s="13"/>
      <c r="S1437" s="17">
        <v>1</v>
      </c>
      <c r="T1437">
        <v>0</v>
      </c>
      <c r="V1437" s="73">
        <f>(T1437^2)*(1-COS(RADIANS(O1437+45)))+(COS(RADIANS(O1437+45)))</f>
        <v>-0.93728198949189145</v>
      </c>
      <c r="W1437" s="73">
        <f>(T1437*T1438)*(1-COS(RADIANS(O1437+45)))-T1439*(SIN(RADIANS(O1437+45)))</f>
        <v>-0.34857204732181535</v>
      </c>
      <c r="X1437" s="73">
        <f>(T1437*T1439)*(1-COS(RADIANS(O1437+45)))+T1438*(SIN(RADIANS(O1437+45)))</f>
        <v>0</v>
      </c>
      <c r="Y1437" s="10"/>
      <c r="Z1437">
        <f t="array" ref="Z1437:Z1439">MMULT(V1437:X1439,S1437:S1439)</f>
        <v>-0.93728198949189145</v>
      </c>
      <c r="AA1437" s="23">
        <f>COS(RADIANS('[1]Biaxial Input'!$F$21))</f>
        <v>-0.9975640502598242</v>
      </c>
      <c r="AC1437" s="30">
        <f>(AA1437^2)*(1-COS(RADIANS(N1437)))+(COS(RADIANS(N1437)))</f>
        <v>0.99992607504832687</v>
      </c>
      <c r="AD1437" s="30">
        <f>(AA1437*AA1438)*(1-COS(RADIANS(N1437)))-AA1439*(SIN(RADIANS(N1437)))</f>
        <v>-1.0571760619211149E-3</v>
      </c>
      <c r="AE1437" s="30">
        <f>(AA1437*AA1439)*(1-COS(RADIANS(N1437)))+AA1438*(SIN(RADIANS(N1437)))</f>
        <v>1.2113084546138469E-2</v>
      </c>
      <c r="AG1437">
        <f t="array" ref="AG1437:AG1439">MMULT(AC1437:AE1439,Z1437:Z1439)</f>
        <v>-0.93758120299039771</v>
      </c>
      <c r="AI1437" s="28">
        <f>(T1437^2)*(1-COS(RADIANS(M1437)))+(COS(RADIANS(M1437)))</f>
        <v>8.7155742747658138E-2</v>
      </c>
      <c r="AJ1437" s="28">
        <f>(T1437*T1438)*(1-COS(RADIANS(M1437)))-T1439*(SIN(RADIANS(M1437)))</f>
        <v>-0.99619469809174555</v>
      </c>
      <c r="AK1437" s="28">
        <f>(T1437*T1439)*(1-COS(RADIANS(M1437)))+T1438*(SIN(RADIANS(M1437)))</f>
        <v>0</v>
      </c>
      <c r="AM1437" s="61">
        <f t="array" ref="AM1437:AM1439">MMULT(AI1437:AK1439,AW1437:AW1439)</f>
        <v>-0.888940589807519</v>
      </c>
      <c r="AN1437" s="13"/>
      <c r="AO1437" s="17">
        <v>1</v>
      </c>
      <c r="AP1437">
        <v>0</v>
      </c>
      <c r="AR1437" s="73">
        <f>(T1437^2)*(1-COS(RADIANS(O1437-45)))+(COS(RADIANS(O1437-45)))</f>
        <v>0.34857204732181529</v>
      </c>
      <c r="AS1437" s="73">
        <f>(T1437*T1438)*(1-COS(RADIANS(O1437-45)))-T1439*(SIN(RADIANS(O1437-45)))</f>
        <v>-0.93728198949189145</v>
      </c>
      <c r="AT1437" s="73">
        <f>(T1437*T1439)*(1-COS(RADIANS(O1437-45)))+T1438*(SIN(RADIANS(O1437-45)))</f>
        <v>0</v>
      </c>
      <c r="AU1437" s="10"/>
      <c r="AV1437">
        <f t="array" ref="AV1437:AV1439">MMULT(AR1437:AT1439,S1437:S1439)</f>
        <v>0.34857204732181529</v>
      </c>
      <c r="AW1437" s="1">
        <f t="array" ref="AW1437:AW1439">MMULT(AC1437:AE1439,AV1437:AV1439)</f>
        <v>0.34755540706750182</v>
      </c>
      <c r="BY1437" t="s">
        <v>8</v>
      </c>
      <c r="BZ1437" s="5">
        <f t="shared" ref="BZ1437:CA1439" si="2163">BZ1347</f>
        <v>0.93180266183863136</v>
      </c>
      <c r="CA1437" s="6">
        <f t="shared" si="2163"/>
        <v>-0.87956522186239505</v>
      </c>
      <c r="CB1437" s="7">
        <f>CY1436</f>
        <v>0.85054245426038289</v>
      </c>
      <c r="CC1437" s="8">
        <f>DU1436</f>
        <v>-0.40473198690975132</v>
      </c>
      <c r="CE1437" s="9">
        <f>((SUMPRODUCT(CB1437:CB1439,BZ1437:BZ1439))*(SUMPRODUCT(CB1437:CB1439,CA1437:CA1439)))-((SUMPRODUCT(CC1437:CC1439,BZ1437:BZ1439))*(SUMPRODUCT(CC1437:CC1439,CA1437:CA1439)))</f>
        <v>0</v>
      </c>
      <c r="CG1437">
        <v>1</v>
      </c>
      <c r="CH1437" t="s">
        <v>161</v>
      </c>
      <c r="CI1437" s="67"/>
      <c r="CJ1437" s="1" t="s">
        <v>8</v>
      </c>
      <c r="CK1437" s="5">
        <f t="shared" ref="CK1437:CL1439" si="2164">BZ1437</f>
        <v>0.93180266183863136</v>
      </c>
      <c r="CL1437" s="6">
        <f t="shared" si="2164"/>
        <v>-0.87956522186239505</v>
      </c>
      <c r="CM1437" s="7">
        <f>FA1436</f>
        <v>0.85747645965862229</v>
      </c>
      <c r="CN1437" s="8">
        <f>FW1436</f>
        <v>-0.38982633166386471</v>
      </c>
      <c r="CO1437" s="10"/>
      <c r="CP1437">
        <f t="shared" si="2162"/>
        <v>0.3492962422733713</v>
      </c>
      <c r="CQ1437">
        <f t="shared" si="2162"/>
        <v>-0.34518112468713447</v>
      </c>
      <c r="CR1437">
        <f>CJ1440</f>
        <v>0</v>
      </c>
      <c r="CS1437">
        <f>CM1440</f>
        <v>0</v>
      </c>
      <c r="CW1437" s="28"/>
      <c r="CY1437" s="61">
        <v>-7.1572403132275086E-2</v>
      </c>
      <c r="DA1437" s="17">
        <v>0</v>
      </c>
      <c r="DB1437">
        <v>0</v>
      </c>
      <c r="DD1437" s="73">
        <f>(DB1436*DB1437)*(1-COS(RADIANS(CW1436+45)))+DB1438*(SIN(RADIANS(CW1436+45)))</f>
        <v>-0.72961544757286234</v>
      </c>
      <c r="DE1437" s="73">
        <f>(DB1437^2)*(1-COS(RADIANS(CW1436+45)))+(COS(RADIANS(CW1436+45)))</f>
        <v>0.68385765965078704</v>
      </c>
      <c r="DF1437" s="73">
        <f>(DB1437*DB1438)*(1-COS(RADIANS(CW1436+45)))-DB1436*(SIN(RADIANS(CW1436+45)))</f>
        <v>0</v>
      </c>
      <c r="DG1437" s="10"/>
      <c r="DH1437">
        <v>-0.72961544757286234</v>
      </c>
      <c r="DI1437" s="23">
        <f>SIN(RADIANS('[1]Biaxial Input'!$F$21))*(COS(RADIANS(0)))</f>
        <v>6.9756473744125524E-2</v>
      </c>
      <c r="DK1437" s="30">
        <f>(DI1436*DI1437)*(1-COS(RADIANS(CV1436)))+DI1438*(SIN(RADIANS(CV1436)))</f>
        <v>-2.4857178030640859E-2</v>
      </c>
      <c r="DL1437" s="30">
        <f>(DI1437^2)*(1-COS(RADIANS(CV1436)))+(COS(RADIANS(CV1436)))</f>
        <v>0.64452579290013434</v>
      </c>
      <c r="DM1437" s="30">
        <f>(DI1437*DI1438)*(1-COS(RADIANS(CV1436)))-DI1436*(SIN(RADIANS(CV1436)))</f>
        <v>-0.76417839735679927</v>
      </c>
      <c r="DO1437">
        <v>-0.4872547464526425</v>
      </c>
      <c r="DQ1437" s="28">
        <f>(DB1436*DB1437)*(1-COS(RADIANS(CU1436)))+DB1438*(SIN(RADIANS(CU1436)))</f>
        <v>0.49999999999999994</v>
      </c>
      <c r="DR1437" s="28">
        <f>(DB1437^2)*(1-COS(RADIANS(CU1436)))+(COS(RADIANS(CU1436)))</f>
        <v>0.86602540378443871</v>
      </c>
      <c r="DS1437" s="28">
        <f>(DB1437*DB1438)*(1-COS(RADIANS(CU1436)))-DB1436*(SIN(RADIANS(CU1436)))</f>
        <v>0</v>
      </c>
      <c r="DU1437" s="61">
        <v>-0.72168057653591822</v>
      </c>
      <c r="DW1437" s="17">
        <v>0</v>
      </c>
      <c r="DX1437">
        <v>0</v>
      </c>
      <c r="DZ1437" s="73">
        <f>(DB1436*DB1437)*(1-COS(RADIANS(CW1436-45)))+DB1438*(SIN(RADIANS(CW1436-45)))</f>
        <v>-0.68385765965078715</v>
      </c>
      <c r="EA1437" s="73">
        <f>(DB1437^2)*(1-COS(RADIANS(CW1436-45)))+(COS(RADIANS(CW1436-45)))</f>
        <v>-0.72961544757286234</v>
      </c>
      <c r="EB1437" s="73">
        <f>(DB1437*DB1438)*(1-COS(RADIANS(CW1436-45)))-DB1436*(SIN(RADIANS(CW1436-45)))</f>
        <v>0</v>
      </c>
      <c r="EC1437" s="10"/>
      <c r="ED1437">
        <v>-0.68385765965078715</v>
      </c>
      <c r="EE1437" s="1">
        <v>-0.42262771924302944</v>
      </c>
      <c r="EG1437">
        <f>CY1437+DU1437</f>
        <v>-0.7932529796681933</v>
      </c>
      <c r="EH1437">
        <f>EG1437/(SQRT(EG1436^2+EG1437^2+EG1438^2))</f>
        <v>-0.56091456111981397</v>
      </c>
      <c r="EJ1437">
        <f>Q1437+AM1437</f>
        <v>-1.3136391317093907</v>
      </c>
      <c r="EK1437">
        <f>EJ1437/(SQRT(EJ1436^2+EJ1437^2+EJ1438^2))</f>
        <v>-0.93987058251591482</v>
      </c>
      <c r="EM1437" s="23">
        <f>CY1438*DU1436-CY1436*DU1438</f>
        <v>0.68851618467589837</v>
      </c>
      <c r="EP1437" s="9">
        <f>((SUMPRODUCT(CM1437:CM1439,BZ1437:BZ1439))*(SUMPRODUCT(CM1437:CM1439,CA1437:CA1439)))-((SUMPRODUCT(CN1437:CN1439,BZ1437:BZ1439))*(SUMPRODUCT(CN1437:CN1439,CA1437:CA1439)))</f>
        <v>-3.3619747462759531E-2</v>
      </c>
      <c r="EY1437" s="28"/>
      <c r="EZ1437" s="10"/>
      <c r="FA1437" s="61">
        <v>-5.8966439569011597E-2</v>
      </c>
      <c r="FB1437" s="13">
        <f>BW1438</f>
        <v>0</v>
      </c>
      <c r="FC1437" s="17">
        <v>0</v>
      </c>
      <c r="FD1437">
        <v>0</v>
      </c>
      <c r="FF1437" s="73">
        <f>(FD1436*FD1437)*(1-COS(RADIANS(EY1436+45)))+FD1438*(SIN(RADIANS(EY1436+45)))</f>
        <v>-0.71756936178475039</v>
      </c>
      <c r="FG1437" s="73">
        <f>(FD1437^2)*(1-COS(RADIANS(EY1436+45)))+(COS(RADIANS(EY1436+45)))</f>
        <v>0.69648705015084522</v>
      </c>
      <c r="FH1437" s="73">
        <f>(FD1437*FD1438)*(1-COS(RADIANS(EY1436+45)))-FD1436*(SIN(RADIANS(EY1436+45)))</f>
        <v>0</v>
      </c>
      <c r="FI1437" s="10"/>
      <c r="FJ1437">
        <v>-0.71756936178475039</v>
      </c>
      <c r="FK1437" s="23">
        <f>SIN(RADIANS(176))*(COS(RADIANS(0)))</f>
        <v>6.9756473744125524E-2</v>
      </c>
      <c r="FM1437" s="30">
        <f>(FK1436*FK1437)*(1-COS(RADIANS(EX1436)))+FK1438*(SIN(RADIANS(EX1436)))</f>
        <v>-2.4857178030640859E-2</v>
      </c>
      <c r="FN1437" s="30">
        <f>(FK1437^2)*(1-COS(RADIANS(EX1436)))+(COS(RADIANS(EX1436)))</f>
        <v>0.64452579290013434</v>
      </c>
      <c r="FO1437" s="30">
        <f>(FK1437*FK1438)*(1-COS(RADIANS(EX1436)))-FK1436*(SIN(RADIANS(EX1436)))</f>
        <v>-0.76417839735679927</v>
      </c>
      <c r="FQ1437">
        <v>-0.47980466446679504</v>
      </c>
      <c r="FS1437" s="28">
        <f>(FD1436*FD1437)*(1-COS(RADIANS(EW1436)))+FD1438*(SIN(RADIANS(EW1436)))</f>
        <v>0.49999999999999994</v>
      </c>
      <c r="FT1437" s="28">
        <f>(FD1437^2)*(1-COS(RADIANS(EW1436)))+(COS(RADIANS(EW1436)))</f>
        <v>0.86602540378443871</v>
      </c>
      <c r="FU1437" s="28">
        <f>(FD1437*FD1438)*(1-COS(RADIANS(EW1436)))-FD1436*(SIN(RADIANS(EW1436)))</f>
        <v>0</v>
      </c>
      <c r="FW1437" s="61">
        <v>-0.72281977175773116</v>
      </c>
      <c r="FX1437" s="13">
        <f>BX1438</f>
        <v>0</v>
      </c>
      <c r="FY1437" s="17">
        <v>0</v>
      </c>
      <c r="FZ1437">
        <v>0</v>
      </c>
      <c r="GB1437" s="73">
        <f>(FD1436*FD1437)*(1-COS(RADIANS(EY1436-45)))+FD1438*(SIN(RADIANS(EY1436-45)))</f>
        <v>-0.69648705015084567</v>
      </c>
      <c r="GC1437" s="73">
        <f>(FD1437^2)*(1-COS(RADIANS(EY1436-45)))+(COS(RADIANS(EY1436-45)))</f>
        <v>-0.71756936178475006</v>
      </c>
      <c r="GD1437" s="73">
        <f>(FD1437*FD1438)*(1-COS(RADIANS(EY1436-45)))-FD1436*(SIN(RADIANS(EY1436-45)))</f>
        <v>0</v>
      </c>
      <c r="GE1437" s="10"/>
      <c r="GF1437">
        <v>-0.69648705015084567</v>
      </c>
      <c r="GG1437" s="1">
        <v>-0.43106711886793259</v>
      </c>
      <c r="GI1437">
        <f>FA1437+FW1437</f>
        <v>-0.78178621132674275</v>
      </c>
      <c r="GJ1437">
        <f>GI1437/(SQRT(GI1436^2+GI1437^2+GI1438^2))</f>
        <v>-0.55280633146727887</v>
      </c>
      <c r="GL1437">
        <f>CH1438+DC1437</f>
        <v>-3.3619747462759531E-2</v>
      </c>
      <c r="GM1437" t="e">
        <f>GL1437/(SQRT(GL1436^2+GL1437^2+GL1438^2))</f>
        <v>#VALUE!</v>
      </c>
      <c r="GO1437" s="27">
        <f>FA1438*FW1436-FA1436*FW1438</f>
        <v>0.68851618467589859</v>
      </c>
    </row>
    <row r="1438" spans="1:197" x14ac:dyDescent="0.2">
      <c r="A1438" s="17">
        <f t="shared" si="2149"/>
        <v>70</v>
      </c>
      <c r="B1438" s="17">
        <f t="shared" si="2149"/>
        <v>-5</v>
      </c>
      <c r="C1438" s="17">
        <f t="shared" si="2149"/>
        <v>220.3</v>
      </c>
      <c r="D1438" t="s">
        <v>8</v>
      </c>
      <c r="E1438" s="5">
        <f t="shared" ref="E1438:F1440" si="2165">E1433</f>
        <v>0.93180257253695653</v>
      </c>
      <c r="F1438" s="6">
        <f t="shared" si="2165"/>
        <v>-0.87956533664367853</v>
      </c>
      <c r="G1438" s="7">
        <f>Q1437</f>
        <v>-0.42469854190187173</v>
      </c>
      <c r="H1438" s="8">
        <f>AM1437</f>
        <v>-0.888940589807519</v>
      </c>
      <c r="J1438" s="9">
        <f>((SUMPRODUCT(G1438:G1440,E1438:E1440))*(SUMPRODUCT(G1438:(G1440),F1438:F1440)))-((SUMPRODUCT(H1438:H1440,E1438:E1440))*(SUMPRODUCT(H1438:H1440,F1438:F1440)))</f>
        <v>-3.9024049998715782E-2</v>
      </c>
      <c r="P1438" s="1"/>
      <c r="Q1438" s="61">
        <v>-0.90400630303711393</v>
      </c>
      <c r="S1438" s="17">
        <v>0</v>
      </c>
      <c r="T1438">
        <v>0</v>
      </c>
      <c r="V1438" s="73">
        <f>(T1437*T1438)*(1-COS(RADIANS(O1437+45)))+T1439*(SIN(RADIANS(O1437+45)))</f>
        <v>0.34857204732181535</v>
      </c>
      <c r="W1438" s="73">
        <f>(T1438^2)*(1-COS(RADIANS(O1437+45)))+(COS(RADIANS(O1437+45)))</f>
        <v>-0.93728198949189145</v>
      </c>
      <c r="X1438" s="73">
        <f>(T1438*T1439)*(1-COS(RADIANS(O1437+45)))-T1437*(SIN(RADIANS(O1437+45)))</f>
        <v>0</v>
      </c>
      <c r="Y1438" s="10"/>
      <c r="Z1438">
        <v>0.34857204732181535</v>
      </c>
      <c r="AA1438" s="23">
        <f>SIN(RADIANS('[1]Biaxial Input'!$F$21))*(COS(RADIANS(0)))</f>
        <v>6.9756473744125524E-2</v>
      </c>
      <c r="AC1438" s="30">
        <f>(AA1437*AA1438)*(1-COS(RADIANS(N1437)))+AA1439*(SIN(RADIANS(N1437)))</f>
        <v>-1.0571760619211149E-3</v>
      </c>
      <c r="AD1438" s="30">
        <f>(AA1438^2)*(1-COS(RADIANS(N1437)))+(COS(RADIANS(N1437)))</f>
        <v>0.98488167796388115</v>
      </c>
      <c r="AE1438" s="30">
        <f>(AA1438*AA1439)*(1-COS(RADIANS(N1437)))-AA1437*(SIN(RADIANS(N1437)))</f>
        <v>0.17322517943366056</v>
      </c>
      <c r="AG1438">
        <v>0.34429309494017546</v>
      </c>
      <c r="AI1438" s="28">
        <f>(T1437*T1438)*(1-COS(RADIANS(M1437)))+T1439*(SIN(RADIANS(M1437)))</f>
        <v>0.99619469809174555</v>
      </c>
      <c r="AJ1438" s="28">
        <f>(T1438^2)*(1-COS(RADIANS(M1437)))+(COS(RADIANS(M1437)))</f>
        <v>8.7155742747658138E-2</v>
      </c>
      <c r="AK1438" s="28">
        <f>(T1438*T1439)*(1-COS(RADIANS(M1437)))-T1437*(SIN(RADIANS(M1437)))</f>
        <v>0</v>
      </c>
      <c r="AM1438" s="61">
        <v>0.42665523641601805</v>
      </c>
      <c r="AO1438" s="17">
        <v>0</v>
      </c>
      <c r="AP1438">
        <v>0</v>
      </c>
      <c r="AR1438" s="73">
        <f>(T1437*T1438)*(1-COS(RADIANS(O1437-45)))+T1439*(SIN(RADIANS(O1437-45)))</f>
        <v>0.93728198949189145</v>
      </c>
      <c r="AS1438" s="73">
        <f>(T1438^2)*(1-COS(RADIANS(O1437-45)))+(COS(RADIANS(O1437-45)))</f>
        <v>0.34857204732181529</v>
      </c>
      <c r="AT1438" s="73">
        <f>(T1438*T1439)*(1-COS(RADIANS(O1437-45)))-T1437*(SIN(RADIANS(O1437-45)))</f>
        <v>0</v>
      </c>
      <c r="AU1438" s="10"/>
      <c r="AV1438">
        <v>0.93728198949189145</v>
      </c>
      <c r="AW1438" s="1">
        <v>0.92274335651181538</v>
      </c>
      <c r="BY1438" t="s">
        <v>9</v>
      </c>
      <c r="BZ1438" s="5">
        <f t="shared" si="2163"/>
        <v>0.3492962422733713</v>
      </c>
      <c r="CA1438" s="6">
        <f t="shared" si="2163"/>
        <v>-0.34518112468713447</v>
      </c>
      <c r="CB1438" s="7">
        <f>CY1437</f>
        <v>-7.1572403132275086E-2</v>
      </c>
      <c r="CC1438" s="8">
        <f>DU1437</f>
        <v>-0.72168057653591822</v>
      </c>
      <c r="CE1438" s="10"/>
      <c r="CH1438">
        <f>((SUMPRODUCT(CM1437:CM1439,CK1437:CK1439))*(SUMPRODUCT(CM1437:CM1439,CL1437:CL1439)))-((SUMPRODUCT(CN1437:CN1439,CK1437:CK1439))*(SUMPRODUCT(CN1437:CN1439,CL1437:CL1439)))</f>
        <v>-3.3619747462759531E-2</v>
      </c>
      <c r="CI1438" s="67"/>
      <c r="CJ1438" s="10" t="s">
        <v>9</v>
      </c>
      <c r="CK1438" s="5">
        <f t="shared" si="2164"/>
        <v>0.3492962422733713</v>
      </c>
      <c r="CL1438" s="6">
        <f t="shared" si="2164"/>
        <v>-0.34518112468713447</v>
      </c>
      <c r="CM1438" s="7">
        <f>FA1437</f>
        <v>-5.8966439569011597E-2</v>
      </c>
      <c r="CN1438" s="8">
        <f>FW1437</f>
        <v>-0.72281977175773116</v>
      </c>
      <c r="CP1438">
        <f t="shared" si="2162"/>
        <v>-9.8670839279614439E-2</v>
      </c>
      <c r="CQ1438">
        <f t="shared" si="2162"/>
        <v>-0.32743703463395935</v>
      </c>
      <c r="CR1438">
        <f>CK1440</f>
        <v>0</v>
      </c>
      <c r="CS1438">
        <f>CN1440</f>
        <v>0</v>
      </c>
      <c r="CW1438" s="28"/>
      <c r="CY1438" s="61">
        <v>-0.52101336317852298</v>
      </c>
      <c r="DA1438" s="17">
        <v>0</v>
      </c>
      <c r="DB1438">
        <v>1</v>
      </c>
      <c r="DD1438" s="73">
        <f>(DB1436*DB1438)*(1-COS(RADIANS(CW1436+45)))-DB1437*(SIN(RADIANS(CW1436+45)))</f>
        <v>0</v>
      </c>
      <c r="DE1438" s="73">
        <f>(DB1437*DB1438)*(1-COS(RADIANS(CW1436+45)))+DB1436*(SIN(RADIANS(CW1436+45)))</f>
        <v>0</v>
      </c>
      <c r="DF1438" s="73">
        <f>(DB1438^2)*(1-COS(RADIANS(CW1436+45)))+(COS(RADIANS(CW1436+45)))</f>
        <v>1</v>
      </c>
      <c r="DG1438" s="10"/>
      <c r="DH1438">
        <v>0</v>
      </c>
      <c r="DI1438" s="23">
        <f>SIN(RADIANS('[1]Biaxial Input'!$F$21))*SIN(RADIANS(0))</f>
        <v>0</v>
      </c>
      <c r="DK1438" s="30">
        <f>(DI1436*DI1438)*(1-COS(RADIANS(CV1436)))-DI1437*(SIN(RADIANS(CV1436)))</f>
        <v>5.3436559083262246E-2</v>
      </c>
      <c r="DL1438" s="30">
        <f>(DI1437*DI1438)*(1-COS(RADIANS(CV1436)))+DI1436*(SIN(RADIANS(CV1436)))</f>
        <v>0.76417839735679927</v>
      </c>
      <c r="DM1438" s="30">
        <f>(DI1438^2)*(1-COS(RADIANS(CV1436)))+(COS(RADIANS(CV1436)))</f>
        <v>0.64278760968653936</v>
      </c>
      <c r="DO1438">
        <v>-0.52101336317852298</v>
      </c>
      <c r="DQ1438" s="28">
        <f>(DB1436*DB1438)*(1-COS(RADIANS(CU1436)))-DB1437*(SIN(RADIANS(CU1436)))</f>
        <v>0</v>
      </c>
      <c r="DR1438" s="28">
        <f>(DB1437*DB1438)*(1-COS(RADIANS(CU1436)))+DB1436*(SIN(RADIANS(CU1436)))</f>
        <v>0</v>
      </c>
      <c r="DS1438" s="28">
        <f>(DB1438^2)*(1-COS(RADIANS(CU1436)))+(COS(RADIANS(CU1436)))</f>
        <v>1</v>
      </c>
      <c r="DU1438" s="61">
        <v>-0.56157738934439805</v>
      </c>
      <c r="DW1438" s="17">
        <v>0</v>
      </c>
      <c r="DX1438">
        <v>1</v>
      </c>
      <c r="DZ1438" s="73">
        <f>(DB1436*DB1436)*(1-COS(RADIANS(CW1436-45)))-DB1436*(SIN(RADIANS(CW1436-45)))</f>
        <v>0</v>
      </c>
      <c r="EA1438" s="73">
        <f>(DB1437*DB1438)*(1-COS(RADIANS(CW1436-45)))+DB1436*(SIN(RADIANS(CW1436-45)))</f>
        <v>0</v>
      </c>
      <c r="EB1438" s="73">
        <f>(DB1438^2)*(1-COS(RADIANS(CW1436-45)))+(COS(RADIANS(CW1436-45)))</f>
        <v>0.99999999999999989</v>
      </c>
      <c r="EC1438" s="10"/>
      <c r="ED1438">
        <v>0</v>
      </c>
      <c r="EE1438" s="1">
        <v>-0.56157738934439805</v>
      </c>
      <c r="EG1438">
        <f>CY1438+DU1438</f>
        <v>-1.082590752522921</v>
      </c>
      <c r="EH1438">
        <f>EG1438/(SQRT(EG1436^2+EG1437^2+EG1438^2))</f>
        <v>-0.76550726235880484</v>
      </c>
      <c r="EJ1438">
        <f>Q1438+AM1438</f>
        <v>-0.47735106662109589</v>
      </c>
      <c r="EK1438">
        <f>EJ1438/(SQRT(EJ1436^2+EJ1437^2+EJ1438^2))</f>
        <v>-0.34153080113101769</v>
      </c>
      <c r="EM1438" s="23">
        <f>CY1436*DU1437-CY1437*DU1436</f>
        <v>-0.64278760968653936</v>
      </c>
      <c r="ER1438">
        <f t="shared" ref="ER1438:ES1440" si="2166">CK1437</f>
        <v>0.93180266183863136</v>
      </c>
      <c r="ES1438">
        <f t="shared" si="2166"/>
        <v>-0.87956522186239505</v>
      </c>
      <c r="ET1438" t="e">
        <f>#REF!</f>
        <v>#REF!</v>
      </c>
      <c r="EU1438" t="e">
        <f>#REF!</f>
        <v>#REF!</v>
      </c>
      <c r="EY1438" s="28"/>
      <c r="EZ1438" s="10"/>
      <c r="FA1438" s="61">
        <v>-0.51113313347489919</v>
      </c>
      <c r="FB1438" s="13">
        <f>BW1439</f>
        <v>0</v>
      </c>
      <c r="FC1438" s="17">
        <v>0</v>
      </c>
      <c r="FD1438">
        <v>1</v>
      </c>
      <c r="FF1438" s="73">
        <f>(FD1436*FD1438)*(1-COS(RADIANS(EY1436+45)))-FD1437*(SIN(RADIANS(EY1436+45)))</f>
        <v>0</v>
      </c>
      <c r="FG1438" s="73">
        <f>(FD1437*FD1438)*(1-COS(RADIANS(EY1436+45)))+FD1436*(SIN(RADIANS(EY1436+45)))</f>
        <v>0</v>
      </c>
      <c r="FH1438" s="73">
        <f>(FD1438^2)*(1-COS(RADIANS(EY1436+45)))+(COS(RADIANS(EY1436+45)))</f>
        <v>1</v>
      </c>
      <c r="FI1438" s="10"/>
      <c r="FJ1438">
        <v>0</v>
      </c>
      <c r="FK1438" s="23">
        <f>SIN(RADIANS(176))*SIN(RADIANS(0))</f>
        <v>0</v>
      </c>
      <c r="FM1438" s="30">
        <f>(FK1436*FK1438)*(1-COS(RADIANS(EX1436)))-FK1437*(SIN(RADIANS(EX1436)))</f>
        <v>5.3436559083262246E-2</v>
      </c>
      <c r="FN1438" s="30">
        <f>(FK1437*FK1438)*(1-COS(RADIANS(EX1436)))+FK1436*(SIN(RADIANS(EX1436)))</f>
        <v>0.76417839735679927</v>
      </c>
      <c r="FO1438" s="30">
        <f>(FK1438^2)*(1-COS(RADIANS(EX1436)))+(COS(RADIANS(EX1436)))</f>
        <v>0.64278760968653936</v>
      </c>
      <c r="FQ1438">
        <v>-0.51113313347489919</v>
      </c>
      <c r="FS1438" s="28">
        <f>(FD1436*FD1438)*(1-COS(RADIANS(EW1436)))-FD1437*(SIN(RADIANS(EW1436)))</f>
        <v>0</v>
      </c>
      <c r="FT1438" s="28">
        <f>(FD1437*FD1438)*(1-COS(RADIANS(EW1436)))+FD1436*(SIN(RADIANS(EW1436)))</f>
        <v>0</v>
      </c>
      <c r="FU1438" s="28">
        <f>(FD1438^2)*(1-COS(RADIANS(EW1436)))+(COS(RADIANS(EW1436)))</f>
        <v>1</v>
      </c>
      <c r="FW1438" s="61">
        <v>-0.57058479536138751</v>
      </c>
      <c r="FX1438" s="13">
        <f>BX1439</f>
        <v>0</v>
      </c>
      <c r="FY1438" s="17">
        <v>0</v>
      </c>
      <c r="FZ1438">
        <v>1</v>
      </c>
      <c r="GB1438" s="73">
        <f>(FD1436*FD1436)*(1-COS(RADIANS(EY1436-45)))-FD1436*(SIN(RADIANS(EY1436-45)))</f>
        <v>0</v>
      </c>
      <c r="GC1438" s="73">
        <f>(FD1437*FD1438)*(1-COS(RADIANS(EY1436-45)))+FD1436*(SIN(RADIANS(EY1436-45)))</f>
        <v>0</v>
      </c>
      <c r="GD1438" s="73">
        <f>(FD1438^2)*(1-COS(RADIANS(EY1436-45)))+(COS(RADIANS(EY1436-45)))</f>
        <v>1</v>
      </c>
      <c r="GE1438" s="10"/>
      <c r="GF1438">
        <v>0</v>
      </c>
      <c r="GG1438" s="1">
        <v>-0.57058479536138751</v>
      </c>
      <c r="GI1438">
        <f>FA1438+FW1438</f>
        <v>-1.0817179288362868</v>
      </c>
      <c r="GJ1438">
        <f>GI1438/(SQRT(GI1436^2+GI1437^2+GI1438^2))</f>
        <v>-0.76489008281120541</v>
      </c>
      <c r="GL1438" t="e">
        <f>#REF!+DC1438</f>
        <v>#REF!</v>
      </c>
      <c r="GM1438" t="e">
        <f>GL1438/(SQRT(GL1436^2+GL1437^2+GL1438^2))</f>
        <v>#REF!</v>
      </c>
      <c r="GO1438" s="27">
        <f>FA1436*FW1437-FA1437*FW1436</f>
        <v>-0.64278760968653947</v>
      </c>
    </row>
    <row r="1439" spans="1:197" x14ac:dyDescent="0.2">
      <c r="A1439" s="17">
        <f t="shared" si="2149"/>
        <v>30</v>
      </c>
      <c r="B1439" s="17">
        <f t="shared" si="2149"/>
        <v>-10</v>
      </c>
      <c r="C1439" s="17">
        <f t="shared" si="2149"/>
        <v>261.8</v>
      </c>
      <c r="D1439" t="s">
        <v>9</v>
      </c>
      <c r="E1439" s="5">
        <f t="shared" si="2165"/>
        <v>0.34929649784185368</v>
      </c>
      <c r="F1439" s="6">
        <f t="shared" si="2165"/>
        <v>-0.34518087452767277</v>
      </c>
      <c r="G1439" s="7">
        <f t="shared" ref="G1439:G1440" si="2167">Q1438</f>
        <v>-0.90400630303711393</v>
      </c>
      <c r="H1439" s="8">
        <f t="shared" ref="H1439:H1440" si="2168">AM1438</f>
        <v>0.42665523641601805</v>
      </c>
      <c r="J1439" s="10"/>
      <c r="P1439" s="1"/>
      <c r="Q1439" s="61">
        <v>-4.9028079460591734E-2</v>
      </c>
      <c r="S1439" s="17">
        <v>0</v>
      </c>
      <c r="T1439">
        <v>1</v>
      </c>
      <c r="V1439" s="73">
        <f>(T1437*T1439)*(1-COS(RADIANS(O1437+45)))-T1438*(SIN(RADIANS(O1437+45)))</f>
        <v>0</v>
      </c>
      <c r="W1439" s="73">
        <f>(T1438*T1439)*(1-COS(RADIANS(O1437+45)))+T1437*(SIN(RADIANS(O1437+45)))</f>
        <v>0</v>
      </c>
      <c r="X1439" s="73">
        <f>(T1439^2)*(1-COS(RADIANS(O1437+45)))+(COS(RADIANS(O1437+45)))</f>
        <v>1</v>
      </c>
      <c r="Y1439" s="10"/>
      <c r="Z1439">
        <v>0</v>
      </c>
      <c r="AA1439" s="23">
        <f>SIN(RADIANS('[1]Biaxial Input'!$F$21))*SIN(RADIANS(0))</f>
        <v>0</v>
      </c>
      <c r="AC1439" s="30">
        <f>(AA1437*AA1439)*(1-COS(RADIANS(N1437)))-AA1438*(SIN(RADIANS(N1437)))</f>
        <v>-1.2113084546138469E-2</v>
      </c>
      <c r="AD1439" s="30">
        <f>(AA1438*AA1439)*(1-COS(RADIANS(N1437)))+AA1437*(SIN(RADIANS(N1437)))</f>
        <v>-0.17322517943366056</v>
      </c>
      <c r="AE1439" s="30">
        <f>(AA1439^2)*(1-COS(RADIANS(N1437)))+(COS(RADIANS(N1437)))</f>
        <v>0.98480775301220802</v>
      </c>
      <c r="AG1439">
        <v>-4.9028079460591734E-2</v>
      </c>
      <c r="AI1439" s="28">
        <f>(T1437*T1439)*(1-COS(RADIANS(M1437)))-T1438*(SIN(RADIANS(M1437)))</f>
        <v>0</v>
      </c>
      <c r="AJ1439" s="28">
        <f>(T1438*T1439)*(1-COS(RADIANS(M1437)))+T1437*(SIN(RADIANS(M1437)))</f>
        <v>0</v>
      </c>
      <c r="AK1439" s="28">
        <f>(T1439^2)*(1-COS(RADIANS(M1437)))+(COS(RADIANS(M1437)))</f>
        <v>1</v>
      </c>
      <c r="AM1439" s="61">
        <v>-0.16658312348930099</v>
      </c>
      <c r="AO1439" s="17">
        <v>0</v>
      </c>
      <c r="AP1439">
        <v>1</v>
      </c>
      <c r="AR1439" s="73">
        <f>(T1437*T1437)*(1-COS(RADIANS(O1437-45)))-T1437*(SIN(RADIANS(O1437-45)))</f>
        <v>0</v>
      </c>
      <c r="AS1439" s="73">
        <f>(T1438*T1439)*(1-COS(RADIANS(O1437-45)))+T1437*(SIN(RADIANS(O1437-45)))</f>
        <v>0</v>
      </c>
      <c r="AT1439" s="73">
        <f>(T1439^2)*(1-COS(RADIANS(O1437-45)))+(COS(RADIANS(O1437-45)))</f>
        <v>1</v>
      </c>
      <c r="AU1439" s="10"/>
      <c r="AV1439">
        <v>0</v>
      </c>
      <c r="AW1439" s="1">
        <v>-0.16658312348930099</v>
      </c>
      <c r="BY1439" t="s">
        <v>10</v>
      </c>
      <c r="BZ1439" s="5">
        <f t="shared" si="2163"/>
        <v>-9.8670839279614439E-2</v>
      </c>
      <c r="CA1439" s="6">
        <f t="shared" si="2163"/>
        <v>-0.32743703463395935</v>
      </c>
      <c r="CB1439" s="7">
        <f>CY1438</f>
        <v>-0.52101336317852298</v>
      </c>
      <c r="CC1439" s="8">
        <f>DU1438</f>
        <v>-0.56157738934439805</v>
      </c>
      <c r="CE1439" s="10"/>
      <c r="CG1439" s="10" t="s">
        <v>160</v>
      </c>
      <c r="CH1439" s="10">
        <f>-CH1436*((EY1436-CW1436)/(CH1438-CE1437))</f>
        <v>268.14583464928762</v>
      </c>
      <c r="CI1439" s="67"/>
      <c r="CJ1439" s="10" t="s">
        <v>10</v>
      </c>
      <c r="CK1439" s="5">
        <f t="shared" si="2164"/>
        <v>-9.8670839279614439E-2</v>
      </c>
      <c r="CL1439" s="6">
        <f t="shared" si="2164"/>
        <v>-0.32743703463395935</v>
      </c>
      <c r="CM1439" s="7">
        <f>FA1438</f>
        <v>-0.51113313347489919</v>
      </c>
      <c r="CN1439" s="8">
        <f>FW1438</f>
        <v>-0.57058479536138751</v>
      </c>
      <c r="CW1439" s="28"/>
      <c r="EI1439" s="64">
        <f>(DEGREES(ACOS((EH1436*EK1436+EH1437*EK1437+EH1438*EK1438)/((SQRT(EH1436^2+EH1437^2+EH1438^2))*(SQRT(EK1436^2+EK1437^2+EK1438^2))))))</f>
        <v>37.942202621283784</v>
      </c>
      <c r="ER1439">
        <f t="shared" si="2166"/>
        <v>0.3492962422733713</v>
      </c>
      <c r="ES1439">
        <f t="shared" si="2166"/>
        <v>-0.34518112468713447</v>
      </c>
      <c r="ET1439" t="e">
        <f>#REF!</f>
        <v>#REF!</v>
      </c>
      <c r="EU1439" t="e">
        <f>#REF!</f>
        <v>#REF!</v>
      </c>
      <c r="EY1439" s="28"/>
      <c r="EZ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GG1439" s="1"/>
      <c r="GK1439" s="64" t="e">
        <f>(DEGREES(ACOS((GJ1436*GM1436+GJ1437*GM1437+GJ1438*GM1438)/((SQRT(GJ1436^2+GJ1437^2+GJ1438^2))*(SQRT(GM1436^2+GM1437^2+GM1438^2))))))</f>
        <v>#VALUE!</v>
      </c>
    </row>
    <row r="1440" spans="1:197" x14ac:dyDescent="0.2">
      <c r="A1440" s="17">
        <f t="shared" si="2149"/>
        <v>0</v>
      </c>
      <c r="B1440" s="17">
        <f t="shared" si="2149"/>
        <v>-15</v>
      </c>
      <c r="C1440" s="17">
        <f t="shared" si="2149"/>
        <v>293.89999999999998</v>
      </c>
      <c r="D1440" t="s">
        <v>10</v>
      </c>
      <c r="E1440" s="5">
        <f t="shared" si="2165"/>
        <v>-9.867077788750768E-2</v>
      </c>
      <c r="F1440" s="6">
        <f t="shared" si="2165"/>
        <v>-0.32743699002281879</v>
      </c>
      <c r="G1440" s="7">
        <f t="shared" si="2167"/>
        <v>-4.9028079460591734E-2</v>
      </c>
      <c r="H1440" s="8">
        <f t="shared" si="2168"/>
        <v>-0.16658312348930099</v>
      </c>
      <c r="J1440" s="10"/>
      <c r="P1440" s="1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W1440" s="1"/>
      <c r="CS1440" s="15"/>
      <c r="ER1440">
        <f t="shared" si="2166"/>
        <v>-9.8670839279614439E-2</v>
      </c>
      <c r="ES1440">
        <f t="shared" si="2166"/>
        <v>-0.32743703463395935</v>
      </c>
      <c r="ET1440" t="e">
        <f>#REF!</f>
        <v>#REF!</v>
      </c>
      <c r="EU1440" t="e">
        <f>#REF!</f>
        <v>#REF!</v>
      </c>
      <c r="EY1440" s="28"/>
      <c r="EZ1440" s="10"/>
      <c r="FA1440" s="82" t="s">
        <v>148</v>
      </c>
      <c r="FB1440" s="13"/>
      <c r="FD1440" s="10"/>
      <c r="FE1440" s="10"/>
      <c r="FF1440" s="10"/>
      <c r="FG1440" s="10"/>
      <c r="FH1440" s="10"/>
      <c r="FI1440" s="10"/>
      <c r="FJ1440" s="80"/>
      <c r="FK1440" s="23" t="s">
        <v>149</v>
      </c>
      <c r="FO1440" s="1"/>
      <c r="FQ1440" s="80"/>
      <c r="FU1440" s="13"/>
      <c r="FV1440" s="81"/>
      <c r="FW1440" s="82" t="s">
        <v>150</v>
      </c>
      <c r="FY1440" s="13"/>
      <c r="FZ1440" s="13"/>
      <c r="GC1440" s="1"/>
      <c r="GG1440" s="1"/>
      <c r="GK1440" s="13"/>
      <c r="GO1440" s="15"/>
    </row>
    <row r="1441" spans="1:197" x14ac:dyDescent="0.2">
      <c r="A1441" s="17">
        <f t="shared" si="2149"/>
        <v>10</v>
      </c>
      <c r="B1441" s="17">
        <f t="shared" si="2149"/>
        <v>-20</v>
      </c>
      <c r="C1441" s="17">
        <f t="shared" si="2149"/>
        <v>282.7</v>
      </c>
      <c r="P1441" s="1"/>
      <c r="Q1441" s="82" t="s">
        <v>148</v>
      </c>
      <c r="R1441" s="13"/>
      <c r="T1441" s="10"/>
      <c r="U1441" s="10"/>
      <c r="V1441" s="10"/>
      <c r="W1441" s="10"/>
      <c r="X1441" s="10"/>
      <c r="Y1441" s="10"/>
      <c r="Z1441" s="80"/>
      <c r="AA1441" s="23" t="s">
        <v>149</v>
      </c>
      <c r="AE1441" s="1"/>
      <c r="AG1441" s="80"/>
      <c r="AK1441" s="13"/>
      <c r="AL1441" s="81"/>
      <c r="AM1441" s="82" t="s">
        <v>150</v>
      </c>
      <c r="AO1441" s="13"/>
      <c r="AP1441" s="13"/>
      <c r="AS1441" s="1"/>
      <c r="AW1441" s="1"/>
      <c r="BV1441" s="90" t="s">
        <v>146</v>
      </c>
      <c r="BW1441" s="17" t="s">
        <v>145</v>
      </c>
      <c r="BX1441" s="17" t="s">
        <v>147</v>
      </c>
      <c r="CU1441" s="17" t="s">
        <v>146</v>
      </c>
      <c r="CV1441" s="17" t="s">
        <v>145</v>
      </c>
      <c r="CW1441" s="31" t="s">
        <v>147</v>
      </c>
      <c r="CX1441" s="1"/>
      <c r="CY1441" s="82" t="s">
        <v>148</v>
      </c>
      <c r="CZ1441" s="13"/>
      <c r="DB1441" s="10"/>
      <c r="DC1441" s="10"/>
      <c r="DD1441" s="10"/>
      <c r="DE1441" s="10"/>
      <c r="DF1441" s="10"/>
      <c r="DG1441" s="10"/>
      <c r="DH1441" s="80"/>
      <c r="DI1441" s="23" t="s">
        <v>149</v>
      </c>
      <c r="DM1441" s="1"/>
      <c r="DO1441" s="80"/>
      <c r="DS1441" s="13"/>
      <c r="DT1441" s="81"/>
      <c r="DU1441" s="82" t="s">
        <v>150</v>
      </c>
      <c r="DW1441" s="13"/>
      <c r="DX1441" s="13"/>
      <c r="EA1441" s="1"/>
      <c r="EE1441" s="1"/>
    </row>
    <row r="1442" spans="1:197" x14ac:dyDescent="0.2">
      <c r="A1442" s="17">
        <f t="shared" si="2149"/>
        <v>25</v>
      </c>
      <c r="B1442" s="17">
        <f t="shared" si="2149"/>
        <v>-30</v>
      </c>
      <c r="C1442" s="17">
        <f t="shared" si="2149"/>
        <v>270.8</v>
      </c>
      <c r="E1442" s="5" t="s">
        <v>4</v>
      </c>
      <c r="F1442" s="6" t="s">
        <v>5</v>
      </c>
      <c r="G1442" s="7" t="s">
        <v>6</v>
      </c>
      <c r="H1442" s="8" t="s">
        <v>1</v>
      </c>
      <c r="I1442">
        <v>4</v>
      </c>
      <c r="J1442" s="9" t="s">
        <v>7</v>
      </c>
      <c r="K1442">
        <v>4</v>
      </c>
      <c r="L1442" s="10"/>
      <c r="M1442" s="17">
        <f>A1430</f>
        <v>140</v>
      </c>
      <c r="N1442" s="17">
        <f>B1430</f>
        <v>15</v>
      </c>
      <c r="O1442" s="17">
        <f>C1430</f>
        <v>151.4</v>
      </c>
      <c r="P1442" s="1"/>
      <c r="Q1442" s="61">
        <f t="array" ref="Q1442:Q1444">MMULT(AI1442:AK1444,AG1442:AG1444)</f>
        <v>0.90811206057892435</v>
      </c>
      <c r="R1442" s="13"/>
      <c r="S1442" s="17">
        <v>1</v>
      </c>
      <c r="T1442">
        <v>0</v>
      </c>
      <c r="V1442" s="73">
        <f>(T1442^2)*(1-COS(RADIANS(O1442+45)))+(COS(RADIANS(O1442+45)))</f>
        <v>-0.95931397454005762</v>
      </c>
      <c r="W1442" s="73">
        <f>(T1442*T1443)*(1-COS(RADIANS(O1442+45)))-T1444*(SIN(RADIANS(O1442+45)))</f>
        <v>0.28234145684287631</v>
      </c>
      <c r="X1442" s="73">
        <f>(T1442*T1444)*(1-COS(RADIANS(O1442+45)))+T1443*(SIN(RADIANS(O1442+45)))</f>
        <v>0</v>
      </c>
      <c r="Y1442" s="10"/>
      <c r="Z1442">
        <f t="array" ref="Z1442:Z1444">MMULT(V1442:X1444,S1442:S1444)</f>
        <v>-0.95931397454005762</v>
      </c>
      <c r="AA1442" s="23">
        <f>COS(RADIANS('[1]Biaxial Input'!$F$21))</f>
        <v>-0.9975640502598242</v>
      </c>
      <c r="AC1442" s="30">
        <f>(AA1442^2)*(1-COS(RADIANS(N1442)))+(COS(RADIANS(N1442)))</f>
        <v>0.99983419624187875</v>
      </c>
      <c r="AD1442" s="30">
        <f>(AA1442*AA1443)*(1-COS(RADIANS(N1442)))-AA1444*(SIN(RADIANS(N1442)))</f>
        <v>-2.3711042090011594E-3</v>
      </c>
      <c r="AE1442" s="30">
        <f>(AA1442*AA1444)*(1-COS(RADIANS(N1442)))+AA1443*(SIN(RADIANS(N1442)))</f>
        <v>1.8054303924173627E-2</v>
      </c>
      <c r="AG1442">
        <f t="array" ref="AG1442:AG1444">MMULT(AC1442:AE1444,Z1442:Z1444)</f>
        <v>-0.95848545566116505</v>
      </c>
      <c r="AI1442" s="28">
        <f>(T1442^2)*(1-COS(RADIANS(M1442)))+(COS(RADIANS(M1442)))</f>
        <v>-0.7660444431189779</v>
      </c>
      <c r="AJ1442" s="28">
        <f>(T1442*T1443)*(1-COS(RADIANS(M1442)))-T1444*(SIN(RADIANS(M1442)))</f>
        <v>-0.64278760968653947</v>
      </c>
      <c r="AK1442" s="28">
        <f>(T1442*T1444)*(1-COS(RADIANS(M1442)))+T1443*(SIN(RADIANS(M1442)))</f>
        <v>0</v>
      </c>
      <c r="AM1442" s="61">
        <f t="array" ref="AM1442:AM1444">MMULT(AI1442:AK1444,AW1442:AW1444)</f>
        <v>-0.37816365223527337</v>
      </c>
      <c r="AN1442" s="13"/>
      <c r="AO1442" s="17">
        <v>1</v>
      </c>
      <c r="AP1442">
        <v>0</v>
      </c>
      <c r="AR1442" s="73">
        <f>(T1442^2)*(1-COS(RADIANS(O1442-45)))+(COS(RADIANS(O1442-45)))</f>
        <v>-0.28234145684287654</v>
      </c>
      <c r="AS1442" s="73">
        <f>(T1442*T1443)*(1-COS(RADIANS(O1442-45)))-T1444*(SIN(RADIANS(O1442-45)))</f>
        <v>-0.95931397454005751</v>
      </c>
      <c r="AT1442" s="73">
        <f>(T1442*T1444)*(1-COS(RADIANS(O1442-45)))+T1443*(SIN(RADIANS(O1442-45)))</f>
        <v>0</v>
      </c>
      <c r="AU1442" s="10"/>
      <c r="AV1442">
        <f t="array" ref="AV1442:AV1444">MMULT(AR1442:AT1444,S1442:S1444)</f>
        <v>-0.28234145684287654</v>
      </c>
      <c r="AW1442" s="1">
        <f t="array" ref="AW1442:AW1444">MMULT(AC1442:AE1444,AV1442:AV1444)</f>
        <v>-0.28456927697104412</v>
      </c>
      <c r="BV1442" s="17">
        <f>BV1346</f>
        <v>0</v>
      </c>
      <c r="BW1442" s="17">
        <f t="shared" ref="BW1442:BX1442" si="2169">BW1346</f>
        <v>0</v>
      </c>
      <c r="BX1442" s="17">
        <f t="shared" si="2169"/>
        <v>111.4</v>
      </c>
      <c r="BZ1442" s="5" t="s">
        <v>4</v>
      </c>
      <c r="CA1442" s="6" t="s">
        <v>5</v>
      </c>
      <c r="CB1442" s="7" t="s">
        <v>6</v>
      </c>
      <c r="CC1442" s="8" t="s">
        <v>1</v>
      </c>
      <c r="CD1442">
        <v>1</v>
      </c>
      <c r="CE1442" s="9" t="s">
        <v>7</v>
      </c>
      <c r="CG1442" s="90" t="s">
        <v>157</v>
      </c>
      <c r="CH1442" s="61">
        <f>CE1443-((CH1444-CE1443)/(EY1442-CW1442))*CW1442</f>
        <v>3.642040698906845</v>
      </c>
      <c r="CI1442" s="10"/>
      <c r="CK1442" s="5" t="s">
        <v>4</v>
      </c>
      <c r="CL1442" s="6" t="s">
        <v>5</v>
      </c>
      <c r="CM1442" s="7" t="s">
        <v>6</v>
      </c>
      <c r="CN1442" s="8" t="s">
        <v>1</v>
      </c>
      <c r="CO1442" s="10"/>
      <c r="CP1442">
        <f t="shared" ref="CP1442:CQ1444" si="2170">BZ1443</f>
        <v>0.93180266183863136</v>
      </c>
      <c r="CQ1442">
        <f t="shared" si="2170"/>
        <v>-0.87956522186239505</v>
      </c>
      <c r="CR1442">
        <f>CI1446</f>
        <v>0</v>
      </c>
      <c r="CS1442">
        <f>CL1446</f>
        <v>0</v>
      </c>
      <c r="CU1442" s="17">
        <f>CU1346</f>
        <v>0</v>
      </c>
      <c r="CV1442" s="17">
        <f>CV1346</f>
        <v>0</v>
      </c>
      <c r="CW1442" s="31">
        <f>CH1349</f>
        <v>110.98816757970239</v>
      </c>
      <c r="CX1442" s="10"/>
      <c r="CY1442" s="61">
        <f t="array" ref="CY1442:CY1444">MMULT(DQ1442:DS1444,DO1442:DO1444)</f>
        <v>-0.91346144106976579</v>
      </c>
      <c r="CZ1442" s="13"/>
      <c r="DA1442" s="17">
        <v>1</v>
      </c>
      <c r="DB1442">
        <v>0</v>
      </c>
      <c r="DD1442" s="73">
        <f>(DB1442^2)*(1-COS(RADIANS(CW1442+45)))+(COS(RADIANS(CW1442+45)))</f>
        <v>-0.91346144106976579</v>
      </c>
      <c r="DE1442" s="73">
        <f>(DB1442*DB1443)*(1-COS(RADIANS(CW1442+45)))-DB1444*(SIN(RADIANS(CW1442+45)))</f>
        <v>-0.40692529496056989</v>
      </c>
      <c r="DF1442" s="73">
        <f>(DB1442*DB1444)*(1-COS(RADIANS(CW1442+45)))+DB1443*(SIN(RADIANS(CW1442+45)))</f>
        <v>0</v>
      </c>
      <c r="DG1442" s="10"/>
      <c r="DH1442">
        <f t="array" ref="DH1442:DH1444">MMULT(DD1442:DF1444,DA1442:DA1444)</f>
        <v>-0.91346144106976579</v>
      </c>
      <c r="DI1442" s="23">
        <f>COS(RADIANS('[1]Biaxial Input'!$F$21))</f>
        <v>-0.9975640502598242</v>
      </c>
      <c r="DK1442" s="30">
        <f>(DI1442^2)*(1-COS(RADIANS(CV1442)))+(COS(RADIANS(CV1442)))</f>
        <v>1</v>
      </c>
      <c r="DL1442" s="30">
        <f>(DI1442*DI1443)*(1-COS(RADIANS(CV1442)))-DI1444*(SIN(RADIANS(CV1442)))</f>
        <v>0</v>
      </c>
      <c r="DM1442" s="30">
        <f>(DI1442*DI1444)*(1-COS(RADIANS(CV1442)))+DI1443*(SIN(RADIANS(CV1442)))</f>
        <v>0</v>
      </c>
      <c r="DO1442">
        <f t="array" ref="DO1442:DO1444">MMULT(DK1442:DM1444,DH1442:DH1444)</f>
        <v>-0.91346144106976579</v>
      </c>
      <c r="DQ1442" s="28">
        <f>(DB1442^2)*(1-COS(RADIANS(CU1442)))+(COS(RADIANS(CU1442)))</f>
        <v>1</v>
      </c>
      <c r="DR1442" s="28">
        <f>(DB1442*DB1443)*(1-COS(RADIANS(CU1442)))-DB1444*(SIN(RADIANS(CU1442)))</f>
        <v>0</v>
      </c>
      <c r="DS1442" s="28">
        <f>(DB1442*DB1444)*(1-COS(RADIANS(CU1442)))+DB1443*(SIN(RADIANS(CU1442)))</f>
        <v>0</v>
      </c>
      <c r="DU1442" s="61">
        <f t="array" ref="DU1442:DU1444">MMULT(DQ1442:DS1444,EE1442:EE1444)</f>
        <v>0.40692529496057023</v>
      </c>
      <c r="DV1442" s="13">
        <f>H1443</f>
        <v>-0.37816365223527337</v>
      </c>
      <c r="DW1442" s="17">
        <v>1</v>
      </c>
      <c r="DX1442">
        <v>0</v>
      </c>
      <c r="DZ1442" s="73">
        <f>(DB1442^2)*(1-COS(RADIANS(CW1442-45)))+(COS(RADIANS(CW1442-45)))</f>
        <v>0.40692529496057023</v>
      </c>
      <c r="EA1442" s="73">
        <f>(DB1442*DB1443)*(1-COS(RADIANS(CW1442-45)))-DB1444*(SIN(RADIANS(CW1442-45)))</f>
        <v>-0.91346144106976568</v>
      </c>
      <c r="EB1442" s="73">
        <f>(DB1442*DB1444)*(1-COS(RADIANS(CW1442-45)))+DB1443*(SIN(RADIANS(CW1442-45)))</f>
        <v>0</v>
      </c>
      <c r="EC1442" s="10"/>
      <c r="ED1442">
        <f t="array" ref="ED1442:ED1444">MMULT(DZ1442:EB1444,DA1442:DA1444)</f>
        <v>0.40692529496057023</v>
      </c>
      <c r="EE1442" s="1">
        <f t="array" ref="EE1442:EE1444">MMULT(DK1442:DM1444,ED1442:ED1444)</f>
        <v>0.40692529496057023</v>
      </c>
      <c r="EG1442">
        <f>CY1442+DU1442</f>
        <v>-0.50653614610919551</v>
      </c>
      <c r="EH1442">
        <f>EG1442/(SQRT(EG1442^2+EG1443^2+EG1444^2))</f>
        <v>-0.358175143829912</v>
      </c>
      <c r="EJ1442">
        <f>Q1442+AM1442</f>
        <v>0.52994840834365098</v>
      </c>
      <c r="EK1442">
        <f>EJ1442/(SQRT(EJ1442^2+EJ1443^2+EJ1444^2))</f>
        <v>0.37473011321881311</v>
      </c>
      <c r="EM1442" s="23">
        <f>CY1443*DU1444-CY1444*DU1443</f>
        <v>0</v>
      </c>
      <c r="EO1442" s="15">
        <v>1</v>
      </c>
      <c r="EP1442" s="9" t="s">
        <v>7</v>
      </c>
      <c r="EW1442" s="17">
        <f>CU1442</f>
        <v>0</v>
      </c>
      <c r="EX1442" s="17">
        <f>CV1442</f>
        <v>0</v>
      </c>
      <c r="EY1442" s="31">
        <f>1+CW1442</f>
        <v>111.98816757970239</v>
      </c>
      <c r="EZ1442" s="10"/>
      <c r="FA1442" s="61">
        <f t="array" ref="FA1442:FA1444">MMULT(FS1442:FU1444,FQ1442:FQ1444)</f>
        <v>-0.92042414210510426</v>
      </c>
      <c r="FB1442" s="13">
        <f>BW1443</f>
        <v>5</v>
      </c>
      <c r="FC1442" s="17">
        <v>1</v>
      </c>
      <c r="FD1442">
        <v>0</v>
      </c>
      <c r="FF1442" s="73">
        <f>(FD1442^2)*(1-COS(RADIANS(EY1442+45)))+(COS(RADIANS(EY1442+45)))</f>
        <v>-0.92042414210510426</v>
      </c>
      <c r="FG1442" s="73">
        <f>(FD1442*FD1443)*(1-COS(RADIANS(EY1442+45)))-FD1444*(SIN(RADIANS(EY1442+45)))</f>
        <v>-0.39092121793282442</v>
      </c>
      <c r="FH1442" s="73">
        <f>(FD1442*FD1444)*(1-COS(RADIANS(EY1442+45)))+FD1443*(SIN(RADIANS(EY1442+45)))</f>
        <v>0</v>
      </c>
      <c r="FI1442" s="10"/>
      <c r="FJ1442">
        <f t="array" ref="FJ1442:FJ1444">MMULT(FF1442:FH1444,FC1442:FC1444)</f>
        <v>-0.92042414210510426</v>
      </c>
      <c r="FK1442" s="23">
        <f>COS(RADIANS(176))</f>
        <v>-0.9975640502598242</v>
      </c>
      <c r="FM1442" s="30">
        <f>(FK1442^2)*(1-COS(RADIANS(EX1442)))+(COS(RADIANS(EX1442)))</f>
        <v>1</v>
      </c>
      <c r="FN1442" s="30">
        <f>(FK1442*FK1443)*(1-COS(RADIANS(EX1442)))-FK1444*(SIN(RADIANS(EX1442)))</f>
        <v>0</v>
      </c>
      <c r="FO1442" s="30">
        <f>(FK1442*FK1444)*(1-COS(RADIANS(EX1442)))+FK1443*(SIN(RADIANS(EX1442)))</f>
        <v>0</v>
      </c>
      <c r="FQ1442">
        <f t="array" ref="FQ1442:FQ1444">MMULT(FM1442:FO1444,FJ1442:FJ1444)</f>
        <v>-0.92042414210510426</v>
      </c>
      <c r="FS1442" s="28">
        <f>(FD1442^2)*(1-COS(RADIANS(EW1442)))+(COS(RADIANS(EW1442)))</f>
        <v>1</v>
      </c>
      <c r="FT1442" s="28">
        <f>(FD1442*FD1443)*(1-COS(RADIANS(EW1442)))-FD1444*(SIN(RADIANS(EW1442)))</f>
        <v>0</v>
      </c>
      <c r="FU1442" s="28">
        <f>(FD1442*FD1444)*(1-COS(RADIANS(EW1442)))+FD1443*(SIN(RADIANS(EW1442)))</f>
        <v>0</v>
      </c>
      <c r="FW1442" s="61">
        <f t="array" ref="FW1442:FW1444">MMULT(FS1442:FU1444,GG1442:GG1444)</f>
        <v>0.39092121793282453</v>
      </c>
      <c r="FX1442" s="13">
        <f>BX1443</f>
        <v>109</v>
      </c>
      <c r="FY1442" s="17">
        <v>1</v>
      </c>
      <c r="FZ1442">
        <v>0</v>
      </c>
      <c r="GB1442" s="73">
        <f>(FD1442^2)*(1-COS(RADIANS(EY1442-45)))+(COS(RADIANS(EY1442-45)))</f>
        <v>0.39092121793282453</v>
      </c>
      <c r="GC1442" s="73">
        <f>(FD1442*FD1443)*(1-COS(RADIANS(EY1442-45)))-FD1444*(SIN(RADIANS(EY1442-45)))</f>
        <v>-0.92042414210510426</v>
      </c>
      <c r="GD1442" s="73">
        <f>(FD1442*FD1444)*(1-COS(RADIANS(EY1442-45)))+FD1443*(SIN(RADIANS(EY1442-45)))</f>
        <v>0</v>
      </c>
      <c r="GE1442" s="10"/>
      <c r="GF1442">
        <f t="array" ref="GF1442:GF1444">MMULT(GB1442:GD1444,FC1442:FC1444)</f>
        <v>0.39092121793282453</v>
      </c>
      <c r="GG1442" s="1">
        <f t="array" ref="GG1442:GG1444">MMULT(FM1442:FO1444,GF1442:GF1444)</f>
        <v>0.39092121793282453</v>
      </c>
      <c r="GI1442">
        <f>FA1442+FW1442</f>
        <v>-0.52950292417227973</v>
      </c>
      <c r="GJ1442">
        <f>GI1442/(SQRT(GI1442^2+GI1443^2+GI1444^2))</f>
        <v>-0.37441510834032532</v>
      </c>
      <c r="GL1442" t="e">
        <f>CH1443+DC1442</f>
        <v>#VALUE!</v>
      </c>
      <c r="GM1442" t="e">
        <f>GL1442/(SQRT(GL1442^2+GL1443^2+GL1444^2))</f>
        <v>#VALUE!</v>
      </c>
      <c r="GO1442" s="27">
        <f>FA1443*FW1444-FA1444*FW1443</f>
        <v>0</v>
      </c>
    </row>
    <row r="1443" spans="1:197" x14ac:dyDescent="0.2">
      <c r="A1443" s="17">
        <f t="shared" si="2149"/>
        <v>40</v>
      </c>
      <c r="B1443" s="17">
        <f t="shared" si="2149"/>
        <v>-40</v>
      </c>
      <c r="C1443" s="17">
        <f t="shared" si="2149"/>
        <v>259.10000000000002</v>
      </c>
      <c r="D1443" t="s">
        <v>8</v>
      </c>
      <c r="E1443" s="5">
        <f t="shared" ref="E1443:F1445" si="2171">E1438</f>
        <v>0.93180257253695653</v>
      </c>
      <c r="F1443" s="6">
        <f t="shared" si="2171"/>
        <v>-0.87956533664367853</v>
      </c>
      <c r="G1443" s="7">
        <f>Q1442</f>
        <v>0.90811206057892435</v>
      </c>
      <c r="H1443" s="8">
        <f>AM1442</f>
        <v>-0.37816365223527337</v>
      </c>
      <c r="J1443" s="9">
        <f>((SUMPRODUCT(G1443:G1445,E1443:E1445))*(SUMPRODUCT(G1443:G1445,F1443:F1445)))-((SUMPRODUCT(H1443:H1445,E1443:E1445))*(SUMPRODUCT(H1443:H1445,F1443:F1445)))</f>
        <v>-1.5755582118410494E-2</v>
      </c>
      <c r="P1443" s="1"/>
      <c r="Q1443" s="61">
        <v>-0.40889285039816992</v>
      </c>
      <c r="S1443" s="17">
        <v>0</v>
      </c>
      <c r="T1443">
        <v>0</v>
      </c>
      <c r="V1443" s="73">
        <f>(T1442*T1443)*(1-COS(RADIANS(O1442+45)))+T1444*(SIN(RADIANS(O1442+45)))</f>
        <v>-0.28234145684287631</v>
      </c>
      <c r="W1443" s="73">
        <f>(T1443^2)*(1-COS(RADIANS(O1442+45)))+(COS(RADIANS(O1442+45)))</f>
        <v>-0.95931397454005762</v>
      </c>
      <c r="X1443" s="73">
        <f>(T1443*T1444)*(1-COS(RADIANS(O1442+45)))-T1442*(SIN(RADIANS(O1442+45)))</f>
        <v>0</v>
      </c>
      <c r="Y1443" s="10"/>
      <c r="Z1443">
        <v>-0.28234145684287631</v>
      </c>
      <c r="AA1443" s="23">
        <f>SIN(RADIANS('[1]Biaxial Input'!$F$21))*(COS(RADIANS(0)))</f>
        <v>6.9756473744125524E-2</v>
      </c>
      <c r="AC1443" s="30">
        <f>(AA1442*AA1443)*(1-COS(RADIANS(N1442)))+AA1444*(SIN(RADIANS(N1442)))</f>
        <v>-2.3711042090011594E-3</v>
      </c>
      <c r="AD1443" s="30">
        <f>(AA1443^2)*(1-COS(RADIANS(N1442)))+(COS(RADIANS(N1442)))</f>
        <v>0.96609163004718956</v>
      </c>
      <c r="AE1443" s="30">
        <f>(AA1443*AA1444)*(1-COS(RADIANS(N1442)))-AA1442*(SIN(RADIANS(N1442)))</f>
        <v>0.25818857491685071</v>
      </c>
      <c r="AG1443">
        <v>-0.27049308486844703</v>
      </c>
      <c r="AI1443" s="28">
        <f>(T1442*T1443)*(1-COS(RADIANS(M1442)))+T1444*(SIN(RADIANS(M1442)))</f>
        <v>0.64278760968653947</v>
      </c>
      <c r="AJ1443" s="28">
        <f>(T1443^2)*(1-COS(RADIANS(M1442)))+(COS(RADIANS(M1442)))</f>
        <v>-0.7660444431189779</v>
      </c>
      <c r="AK1443" s="28">
        <f>(T1443*T1444)*(1-COS(RADIANS(M1442)))-T1442*(SIN(RADIANS(M1442)))</f>
        <v>0</v>
      </c>
      <c r="AM1443" s="61">
        <v>-0.89338909571622749</v>
      </c>
      <c r="AO1443" s="17">
        <v>0</v>
      </c>
      <c r="AP1443">
        <v>0</v>
      </c>
      <c r="AR1443" s="73">
        <f>(T1442*T1443)*(1-COS(RADIANS(O1442-45)))+T1444*(SIN(RADIANS(O1442-45)))</f>
        <v>0.95931397454005751</v>
      </c>
      <c r="AS1443" s="73">
        <f>(T1443^2)*(1-COS(RADIANS(O1442-45)))+(COS(RADIANS(O1442-45)))</f>
        <v>-0.28234145684287654</v>
      </c>
      <c r="AT1443" s="73">
        <f>(T1443*T1444)*(1-COS(RADIANS(O1442-45)))-T1442*(SIN(RADIANS(O1442-45)))</f>
        <v>0</v>
      </c>
      <c r="AU1443" s="10"/>
      <c r="AV1443">
        <v>0.95931397454005751</v>
      </c>
      <c r="AW1443" s="1">
        <v>0.92745466240714791</v>
      </c>
      <c r="BV1443" s="17">
        <f t="shared" ref="BV1443:BX1458" si="2172">BV1347</f>
        <v>0</v>
      </c>
      <c r="BW1443" s="17">
        <f t="shared" si="2172"/>
        <v>5</v>
      </c>
      <c r="BX1443" s="17">
        <f t="shared" si="2172"/>
        <v>109</v>
      </c>
      <c r="BY1443" s="1" t="s">
        <v>8</v>
      </c>
      <c r="BZ1443" s="5">
        <f>BZ1437</f>
        <v>0.93180266183863136</v>
      </c>
      <c r="CA1443" s="6">
        <f>CA1437</f>
        <v>-0.87956522186239505</v>
      </c>
      <c r="CB1443" s="7">
        <f>CY1442</f>
        <v>-0.91346144106976579</v>
      </c>
      <c r="CC1443" s="8">
        <f>DU1442</f>
        <v>0.40692529496057023</v>
      </c>
      <c r="CE1443" s="9">
        <f>((SUMPRODUCT(CB1443:CB1445,BZ1443:BZ1445))*(SUMPRODUCT(CB1443:CB1445,CA1443:CA1445)))-((SUMPRODUCT(CC1443:CC1445,BZ1443:BZ1445))*(SUMPRODUCT(CC1443:CC1445,CA1443:CA1445)))</f>
        <v>0</v>
      </c>
      <c r="CG1443">
        <v>1</v>
      </c>
      <c r="CH1443" t="s">
        <v>161</v>
      </c>
      <c r="CI1443" s="67"/>
      <c r="CJ1443" s="1" t="s">
        <v>8</v>
      </c>
      <c r="CK1443" s="5">
        <f t="shared" ref="CK1443:CL1445" si="2173">BZ1443</f>
        <v>0.93180266183863136</v>
      </c>
      <c r="CL1443" s="6">
        <f t="shared" si="2173"/>
        <v>-0.87956522186239505</v>
      </c>
      <c r="CM1443" s="7">
        <f>FA1442</f>
        <v>-0.92042414210510426</v>
      </c>
      <c r="CN1443" s="8">
        <f>FW1442</f>
        <v>0.39092121793282453</v>
      </c>
      <c r="CO1443" s="10"/>
      <c r="CP1443">
        <f t="shared" si="2170"/>
        <v>0.3492962422733713</v>
      </c>
      <c r="CQ1443">
        <f t="shared" si="2170"/>
        <v>-0.34518112468713447</v>
      </c>
      <c r="CR1443">
        <f>CJ1446</f>
        <v>0</v>
      </c>
      <c r="CS1443">
        <f>CM1446</f>
        <v>0</v>
      </c>
      <c r="CW1443" s="28"/>
      <c r="CX1443" s="10"/>
      <c r="CY1443" s="61">
        <v>0.40692529496056989</v>
      </c>
      <c r="CZ1443" s="13"/>
      <c r="DA1443" s="17">
        <v>0</v>
      </c>
      <c r="DB1443">
        <v>0</v>
      </c>
      <c r="DD1443" s="73">
        <f>(DB1442*DB1443)*(1-COS(RADIANS(CW1442+45)))+DB1444*(SIN(RADIANS(CW1442+45)))</f>
        <v>0.40692529496056989</v>
      </c>
      <c r="DE1443" s="73">
        <f>(DB1443^2)*(1-COS(RADIANS(CW1442+45)))+(COS(RADIANS(CW1442+45)))</f>
        <v>-0.91346144106976579</v>
      </c>
      <c r="DF1443" s="73">
        <f>(DB1443*DB1444)*(1-COS(RADIANS(CW1442+45)))-DB1442*(SIN(RADIANS(CW1442+45)))</f>
        <v>0</v>
      </c>
      <c r="DG1443" s="10"/>
      <c r="DH1443">
        <v>0.40692529496056989</v>
      </c>
      <c r="DI1443" s="23">
        <f>SIN(RADIANS('[1]Biaxial Input'!$F$21))*(COS(RADIANS(0)))</f>
        <v>6.9756473744125524E-2</v>
      </c>
      <c r="DK1443" s="30">
        <f>(DI1442*DI1443)*(1-COS(RADIANS(CV1442)))+DI1444*(SIN(RADIANS(CV1442)))</f>
        <v>0</v>
      </c>
      <c r="DL1443" s="30">
        <f>(DI1443^2)*(1-COS(RADIANS(CV1442)))+(COS(RADIANS(CV1442)))</f>
        <v>1</v>
      </c>
      <c r="DM1443" s="30">
        <f>(DI1443*DI1444)*(1-COS(RADIANS(CV1442)))-DI1442*(SIN(RADIANS(CV1442)))</f>
        <v>0</v>
      </c>
      <c r="DO1443">
        <v>0.40692529496056989</v>
      </c>
      <c r="DQ1443" s="28">
        <f>(DB1442*DB1443)*(1-COS(RADIANS(CU1442)))+DB1444*(SIN(RADIANS(CU1442)))</f>
        <v>0</v>
      </c>
      <c r="DR1443" s="28">
        <f>(DB1443^2)*(1-COS(RADIANS(CU1442)))+(COS(RADIANS(CU1442)))</f>
        <v>1</v>
      </c>
      <c r="DS1443" s="28">
        <f>(DB1443*DB1444)*(1-COS(RADIANS(CU1442)))-DB1442*(SIN(RADIANS(CU1442)))</f>
        <v>0</v>
      </c>
      <c r="DU1443" s="61">
        <v>0.91346144106976568</v>
      </c>
      <c r="DV1443" s="13">
        <f t="shared" ref="DV1443:DV1444" si="2174">H1444</f>
        <v>-0.89338909571622749</v>
      </c>
      <c r="DW1443" s="17">
        <v>0</v>
      </c>
      <c r="DX1443">
        <v>0</v>
      </c>
      <c r="DZ1443" s="73">
        <f>(DB1442*DB1443)*(1-COS(RADIANS(CW1442-45)))+DB1444*(SIN(RADIANS(CW1442-45)))</f>
        <v>0.91346144106976568</v>
      </c>
      <c r="EA1443" s="73">
        <f>(DB1443^2)*(1-COS(RADIANS(CW1442-45)))+(COS(RADIANS(CW1442-45)))</f>
        <v>0.40692529496057023</v>
      </c>
      <c r="EB1443" s="73">
        <f>(DB1443*DB1444)*(1-COS(RADIANS(CW1442-45)))-DB1442*(SIN(RADIANS(CW1442-45)))</f>
        <v>0</v>
      </c>
      <c r="EC1443" s="10"/>
      <c r="ED1443">
        <v>0.91346144106976568</v>
      </c>
      <c r="EE1443" s="1">
        <v>0.91346144106976568</v>
      </c>
      <c r="EG1443">
        <f>CY1443+DU1443</f>
        <v>1.3203867360303356</v>
      </c>
      <c r="EH1443">
        <f>EG1443/(SQRT(EG1442^2+EG1443^2+EG1444^2))</f>
        <v>0.93365441483582234</v>
      </c>
      <c r="EJ1443">
        <f>Q1443+AM1443</f>
        <v>-1.3022819461143973</v>
      </c>
      <c r="EK1443">
        <f>EJ1443/(SQRT(EJ1442^2+EJ1443^2+EJ1444^2))</f>
        <v>-0.92085239511430439</v>
      </c>
      <c r="EM1443" s="23">
        <f>CY1444*DU1442-CY1442*DU1444</f>
        <v>0</v>
      </c>
      <c r="EP1443" s="9">
        <f>((SUMPRODUCT(CM1443:CM1445,BZ1443:BZ1445))*(SUMPRODUCT(CM1443:CM1445,CA1443:CA1445)))-((SUMPRODUCT(CN1443:CN1445,BZ1443:BZ1445))*(SUMPRODUCT(CN1443:CN1445,CA1443:CA1445)))</f>
        <v>-3.2814675458908149E-2</v>
      </c>
      <c r="EY1443" s="28"/>
      <c r="EZ1443" s="10"/>
      <c r="FA1443" s="61">
        <v>0.39092121793282442</v>
      </c>
      <c r="FB1443" s="13">
        <f>BW1444</f>
        <v>10</v>
      </c>
      <c r="FC1443" s="17">
        <v>0</v>
      </c>
      <c r="FD1443">
        <v>0</v>
      </c>
      <c r="FF1443" s="73">
        <f>(FD1442*FD1443)*(1-COS(RADIANS(EY1442+45)))+FD1444*(SIN(RADIANS(EY1442+45)))</f>
        <v>0.39092121793282442</v>
      </c>
      <c r="FG1443" s="73">
        <f>(FD1443^2)*(1-COS(RADIANS(EY1442+45)))+(COS(RADIANS(EY1442+45)))</f>
        <v>-0.92042414210510426</v>
      </c>
      <c r="FH1443" s="73">
        <f>(FD1443*FD1444)*(1-COS(RADIANS(EY1442+45)))-FD1442*(SIN(RADIANS(EY1442+45)))</f>
        <v>0</v>
      </c>
      <c r="FI1443" s="10"/>
      <c r="FJ1443">
        <v>0.39092121793282442</v>
      </c>
      <c r="FK1443" s="23">
        <f>SIN(RADIANS(176))*(COS(RADIANS(0)))</f>
        <v>6.9756473744125524E-2</v>
      </c>
      <c r="FM1443" s="30">
        <f>(FK1442*FK1443)*(1-COS(RADIANS(EX1442)))+FK1444*(SIN(RADIANS(EX1442)))</f>
        <v>0</v>
      </c>
      <c r="FN1443" s="30">
        <f>(FK1443^2)*(1-COS(RADIANS(EX1442)))+(COS(RADIANS(EX1442)))</f>
        <v>1</v>
      </c>
      <c r="FO1443" s="30">
        <f>(FK1443*FK1444)*(1-COS(RADIANS(EX1442)))-FK1442*(SIN(RADIANS(EX1442)))</f>
        <v>0</v>
      </c>
      <c r="FQ1443">
        <v>0.39092121793282442</v>
      </c>
      <c r="FS1443" s="28">
        <f>(FD1442*FD1443)*(1-COS(RADIANS(EW1442)))+FD1444*(SIN(RADIANS(EW1442)))</f>
        <v>0</v>
      </c>
      <c r="FT1443" s="28">
        <f>(FD1443^2)*(1-COS(RADIANS(EW1442)))+(COS(RADIANS(EW1442)))</f>
        <v>1</v>
      </c>
      <c r="FU1443" s="28">
        <f>(FD1443*FD1444)*(1-COS(RADIANS(EW1442)))-FD1442*(SIN(RADIANS(EW1442)))</f>
        <v>0</v>
      </c>
      <c r="FW1443" s="61">
        <v>0.92042414210510426</v>
      </c>
      <c r="FX1443" s="13">
        <f>BX1444</f>
        <v>114.6</v>
      </c>
      <c r="FY1443" s="17">
        <v>0</v>
      </c>
      <c r="FZ1443">
        <v>0</v>
      </c>
      <c r="GB1443" s="73">
        <f>(FD1442*FD1443)*(1-COS(RADIANS(EY1442-45)))+FD1444*(SIN(RADIANS(EY1442-45)))</f>
        <v>0.92042414210510426</v>
      </c>
      <c r="GC1443" s="73">
        <f>(FD1443^2)*(1-COS(RADIANS(EY1442-45)))+(COS(RADIANS(EY1442-45)))</f>
        <v>0.39092121793282453</v>
      </c>
      <c r="GD1443" s="73">
        <f>(FD1443*FD1444)*(1-COS(RADIANS(EY1442-45)))-FD1442*(SIN(RADIANS(EY1442-45)))</f>
        <v>0</v>
      </c>
      <c r="GE1443" s="10"/>
      <c r="GF1443">
        <v>0.92042414210510426</v>
      </c>
      <c r="GG1443" s="1">
        <v>0.92042414210510426</v>
      </c>
      <c r="GI1443">
        <f>FA1443+FW1443</f>
        <v>1.3113453600379286</v>
      </c>
      <c r="GJ1443">
        <f>GI1443/(SQRT(GI1442^2+GI1443^2+GI1444^2))</f>
        <v>0.92726119656033401</v>
      </c>
      <c r="GL1443">
        <f>CH1444+DC1443</f>
        <v>-3.2814675458908149E-2</v>
      </c>
      <c r="GM1443" t="e">
        <f>GL1443/(SQRT(GL1442^2+GL1443^2+GL1444^2))</f>
        <v>#VALUE!</v>
      </c>
      <c r="GO1443" s="27">
        <f>FA1444*FW1442-FA1442*FW1444</f>
        <v>0</v>
      </c>
    </row>
    <row r="1444" spans="1:197" x14ac:dyDescent="0.2">
      <c r="A1444" s="17">
        <f t="shared" ref="A1444:C1445" si="2175">A1349</f>
        <v>60</v>
      </c>
      <c r="B1444" s="17">
        <f t="shared" si="2175"/>
        <v>-45</v>
      </c>
      <c r="C1444" s="17">
        <f t="shared" si="2175"/>
        <v>243.3</v>
      </c>
      <c r="D1444" t="s">
        <v>9</v>
      </c>
      <c r="E1444" s="5">
        <f t="shared" si="2171"/>
        <v>0.34929649784185368</v>
      </c>
      <c r="F1444" s="6">
        <f t="shared" si="2171"/>
        <v>-0.34518087452767277</v>
      </c>
      <c r="G1444" s="7">
        <f t="shared" ref="G1444:G1445" si="2176">Q1443</f>
        <v>-0.40889285039816992</v>
      </c>
      <c r="H1444" s="8">
        <f t="shared" ref="H1444:H1445" si="2177">AM1443</f>
        <v>-0.89338909571622749</v>
      </c>
      <c r="J1444" s="10"/>
      <c r="P1444" s="1"/>
      <c r="Q1444" s="61">
        <v>9.0217084437262896E-2</v>
      </c>
      <c r="S1444" s="17">
        <v>0</v>
      </c>
      <c r="T1444">
        <v>1</v>
      </c>
      <c r="V1444" s="73">
        <f>(T1442*T1444)*(1-COS(RADIANS(O1442+45)))-T1443*(SIN(RADIANS(O1442+45)))</f>
        <v>0</v>
      </c>
      <c r="W1444" s="73">
        <f>(T1443*T1444)*(1-COS(RADIANS(O1442+45)))+T1442*(SIN(RADIANS(O1442+45)))</f>
        <v>0</v>
      </c>
      <c r="X1444" s="73">
        <f>(T1444^2)*(1-COS(RADIANS(O1442+45)))+(COS(RADIANS(O1442+45)))</f>
        <v>1</v>
      </c>
      <c r="Y1444" s="10"/>
      <c r="Z1444">
        <v>0</v>
      </c>
      <c r="AA1444" s="23">
        <f>SIN(RADIANS('[1]Biaxial Input'!$F$21))*SIN(RADIANS(0))</f>
        <v>0</v>
      </c>
      <c r="AC1444" s="30">
        <f>(AA1442*AA1444)*(1-COS(RADIANS(N1442)))-AA1443*(SIN(RADIANS(N1442)))</f>
        <v>-1.8054303924173627E-2</v>
      </c>
      <c r="AD1444" s="30">
        <f>(AA1443*AA1444)*(1-COS(RADIANS(N1442)))+AA1442*(SIN(RADIANS(N1442)))</f>
        <v>-0.25818857491685071</v>
      </c>
      <c r="AE1444" s="30">
        <f>(AA1444^2)*(1-COS(RADIANS(N1442)))+(COS(RADIANS(N1442)))</f>
        <v>0.96592582628906831</v>
      </c>
      <c r="AG1444">
        <v>9.0217084437262896E-2</v>
      </c>
      <c r="AI1444" s="28">
        <f>(T1442*T1444)*(1-COS(RADIANS(M1442)))-T1443*(SIN(RADIANS(M1442)))</f>
        <v>0</v>
      </c>
      <c r="AJ1444" s="28">
        <f>(T1443*T1444)*(1-COS(RADIANS(M1442)))+T1442*(SIN(RADIANS(M1442)))</f>
        <v>0</v>
      </c>
      <c r="AK1444" s="28">
        <f>(T1444^2)*(1-COS(RADIANS(M1442)))+(COS(RADIANS(M1442)))</f>
        <v>1</v>
      </c>
      <c r="AM1444" s="61">
        <v>-0.2425864295120822</v>
      </c>
      <c r="AO1444" s="17">
        <v>0</v>
      </c>
      <c r="AP1444">
        <v>1</v>
      </c>
      <c r="AR1444" s="73">
        <f>(T1442*T1442)*(1-COS(RADIANS(O1442-45)))-T1442*(SIN(RADIANS(O1442-45)))</f>
        <v>0</v>
      </c>
      <c r="AS1444" s="73">
        <f>(T1443*T1444)*(1-COS(RADIANS(O1442-45)))+T1442*(SIN(RADIANS(O1442-45)))</f>
        <v>0</v>
      </c>
      <c r="AT1444" s="73">
        <f>(T1444^2)*(1-COS(RADIANS(O1442-45)))+(COS(RADIANS(O1442-45)))</f>
        <v>1</v>
      </c>
      <c r="AU1444" s="10"/>
      <c r="AV1444">
        <v>0</v>
      </c>
      <c r="AW1444" s="1">
        <v>-0.2425864295120822</v>
      </c>
      <c r="BV1444" s="17">
        <f t="shared" si="2172"/>
        <v>85</v>
      </c>
      <c r="BW1444" s="17">
        <f t="shared" si="2172"/>
        <v>10</v>
      </c>
      <c r="BX1444" s="17">
        <f t="shared" si="2172"/>
        <v>114.6</v>
      </c>
      <c r="BY1444" s="10" t="s">
        <v>9</v>
      </c>
      <c r="BZ1444" s="5">
        <f t="shared" ref="BZ1444:CA1445" si="2178">BZ1438</f>
        <v>0.3492962422733713</v>
      </c>
      <c r="CA1444" s="6">
        <f t="shared" si="2178"/>
        <v>-0.34518112468713447</v>
      </c>
      <c r="CB1444" s="7">
        <f>CY1443</f>
        <v>0.40692529496056989</v>
      </c>
      <c r="CC1444" s="8">
        <f>DU1443</f>
        <v>0.91346144106976568</v>
      </c>
      <c r="CH1444">
        <f>((SUMPRODUCT(CM1443:CM1445,CK1443:CK1445))*(SUMPRODUCT(CM1443:CM1445,CL1443:CL1445)))-((SUMPRODUCT(CN1443:CN1445,CK1443:CK1445))*(SUMPRODUCT(CN1443:CN1445,CL1443:CL1445)))</f>
        <v>-3.2814675458908149E-2</v>
      </c>
      <c r="CI1444" s="67"/>
      <c r="CJ1444" s="10" t="s">
        <v>9</v>
      </c>
      <c r="CK1444" s="5">
        <f t="shared" si="2173"/>
        <v>0.3492962422733713</v>
      </c>
      <c r="CL1444" s="6">
        <f t="shared" si="2173"/>
        <v>-0.34518112468713447</v>
      </c>
      <c r="CM1444" s="7">
        <f>FA1443</f>
        <v>0.39092121793282442</v>
      </c>
      <c r="CN1444" s="8">
        <f>FW1443</f>
        <v>0.92042414210510426</v>
      </c>
      <c r="CP1444">
        <f t="shared" si="2170"/>
        <v>-9.8670839279614439E-2</v>
      </c>
      <c r="CQ1444">
        <f t="shared" si="2170"/>
        <v>-0.32743703463395935</v>
      </c>
      <c r="CR1444">
        <f>CK1446</f>
        <v>0</v>
      </c>
      <c r="CS1444">
        <f>CN1446</f>
        <v>0</v>
      </c>
      <c r="CW1444" s="28"/>
      <c r="CX1444" s="10"/>
      <c r="CY1444" s="61">
        <v>0</v>
      </c>
      <c r="CZ1444" s="13"/>
      <c r="DA1444" s="17">
        <v>0</v>
      </c>
      <c r="DB1444">
        <v>1</v>
      </c>
      <c r="DD1444" s="73">
        <f>(DB1442*DB1444)*(1-COS(RADIANS(CW1442+45)))-DB1443*(SIN(RADIANS(CW1442+45)))</f>
        <v>0</v>
      </c>
      <c r="DE1444" s="73">
        <f>(DB1443*DB1444)*(1-COS(RADIANS(CW1442+45)))+DB1442*(SIN(RADIANS(CW1442+45)))</f>
        <v>0</v>
      </c>
      <c r="DF1444" s="73">
        <f>(DB1444^2)*(1-COS(RADIANS(CW1442+45)))+(COS(RADIANS(CW1442+45)))</f>
        <v>1</v>
      </c>
      <c r="DG1444" s="10"/>
      <c r="DH1444">
        <v>0</v>
      </c>
      <c r="DI1444" s="23">
        <f>SIN(RADIANS('[1]Biaxial Input'!$F$21))*SIN(RADIANS(0))</f>
        <v>0</v>
      </c>
      <c r="DK1444" s="30">
        <f>(DI1442*DI1444)*(1-COS(RADIANS(CV1442)))-DI1443*(SIN(RADIANS(CV1442)))</f>
        <v>0</v>
      </c>
      <c r="DL1444" s="30">
        <f>(DI1443*DI1444)*(1-COS(RADIANS(CV1442)))+DI1442*(SIN(RADIANS(CV1442)))</f>
        <v>0</v>
      </c>
      <c r="DM1444" s="30">
        <f>(DI1444^2)*(1-COS(RADIANS(CV1442)))+(COS(RADIANS(CV1442)))</f>
        <v>1</v>
      </c>
      <c r="DO1444">
        <v>0</v>
      </c>
      <c r="DQ1444" s="28">
        <f>(DB1442*DB1444)*(1-COS(RADIANS(CU1442)))-DB1443*(SIN(RADIANS(CU1442)))</f>
        <v>0</v>
      </c>
      <c r="DR1444" s="28">
        <f>(DB1443*DB1444)*(1-COS(RADIANS(CU1442)))+DB1442*(SIN(RADIANS(CU1442)))</f>
        <v>0</v>
      </c>
      <c r="DS1444" s="28">
        <f>(DB1444^2)*(1-COS(RADIANS(CU1442)))+(COS(RADIANS(CU1442)))</f>
        <v>1</v>
      </c>
      <c r="DU1444" s="61">
        <v>0</v>
      </c>
      <c r="DV1444" s="13">
        <f t="shared" si="2174"/>
        <v>-0.2425864295120822</v>
      </c>
      <c r="DW1444" s="17">
        <v>0</v>
      </c>
      <c r="DX1444">
        <v>1</v>
      </c>
      <c r="DZ1444" s="73">
        <f>(DB1442*DB1442)*(1-COS(RADIANS(CW1442-45)))-DB1442*(SIN(RADIANS(CW1442-45)))</f>
        <v>0</v>
      </c>
      <c r="EA1444" s="73">
        <f>(DB1443*DB1444)*(1-COS(RADIANS(CW1442-45)))+DB1442*(SIN(RADIANS(CW1442-45)))</f>
        <v>0</v>
      </c>
      <c r="EB1444" s="73">
        <f>(DB1444^2)*(1-COS(RADIANS(CW1442-45)))+(COS(RADIANS(CW1442-45)))</f>
        <v>1</v>
      </c>
      <c r="EC1444" s="10"/>
      <c r="ED1444">
        <v>0</v>
      </c>
      <c r="EE1444" s="1">
        <v>0</v>
      </c>
      <c r="EG1444">
        <f>CY1444+DU1444</f>
        <v>0</v>
      </c>
      <c r="EH1444">
        <f>EG1444/(SQRT(EG1442^2+EG1443^2+EG1444^2))</f>
        <v>0</v>
      </c>
      <c r="EJ1444">
        <f>Q1444+AM1444</f>
        <v>-0.15236934507481931</v>
      </c>
      <c r="EK1444">
        <f>EJ1444/(SQRT(EJ1442^2+EJ1443^2+EJ1444^2))</f>
        <v>-0.1077413971473578</v>
      </c>
      <c r="EM1444" s="23">
        <f>CY1442*DU1443-CY1443*DU1442</f>
        <v>-1</v>
      </c>
      <c r="ER1444">
        <f t="shared" ref="ER1444:ES1446" si="2179">CK1443</f>
        <v>0.93180266183863136</v>
      </c>
      <c r="ES1444">
        <f t="shared" si="2179"/>
        <v>-0.87956522186239505</v>
      </c>
      <c r="ET1444" t="e">
        <f>#REF!</f>
        <v>#REF!</v>
      </c>
      <c r="EU1444" t="e">
        <f>#REF!</f>
        <v>#REF!</v>
      </c>
      <c r="EY1444" s="28"/>
      <c r="EZ1444" s="10"/>
      <c r="FA1444" s="61">
        <v>0</v>
      </c>
      <c r="FB1444" s="13">
        <f>BW1445</f>
        <v>15</v>
      </c>
      <c r="FC1444" s="17">
        <v>0</v>
      </c>
      <c r="FD1444">
        <v>1</v>
      </c>
      <c r="FF1444" s="73">
        <f>(FD1442*FD1444)*(1-COS(RADIANS(EY1442+45)))-FD1443*(SIN(RADIANS(EY1442+45)))</f>
        <v>0</v>
      </c>
      <c r="FG1444" s="73">
        <f>(FD1443*FD1444)*(1-COS(RADIANS(EY1442+45)))+FD1442*(SIN(RADIANS(EY1442+45)))</f>
        <v>0</v>
      </c>
      <c r="FH1444" s="73">
        <f>(FD1444^2)*(1-COS(RADIANS(EY1442+45)))+(COS(RADIANS(EY1442+45)))</f>
        <v>1</v>
      </c>
      <c r="FI1444" s="10"/>
      <c r="FJ1444">
        <v>0</v>
      </c>
      <c r="FK1444" s="23">
        <f>SIN(RADIANS(176))*SIN(RADIANS(0))</f>
        <v>0</v>
      </c>
      <c r="FM1444" s="30">
        <f>(FK1442*FK1444)*(1-COS(RADIANS(EX1442)))-FK1443*(SIN(RADIANS(EX1442)))</f>
        <v>0</v>
      </c>
      <c r="FN1444" s="30">
        <f>(FK1443*FK1444)*(1-COS(RADIANS(EX1442)))+FK1442*(SIN(RADIANS(EX1442)))</f>
        <v>0</v>
      </c>
      <c r="FO1444" s="30">
        <f>(FK1444^2)*(1-COS(RADIANS(EX1442)))+(COS(RADIANS(EX1442)))</f>
        <v>1</v>
      </c>
      <c r="FQ1444">
        <v>0</v>
      </c>
      <c r="FS1444" s="28">
        <f>(FD1442*FD1444)*(1-COS(RADIANS(EW1442)))-FD1443*(SIN(RADIANS(EW1442)))</f>
        <v>0</v>
      </c>
      <c r="FT1444" s="28">
        <f>(FD1443*FD1444)*(1-COS(RADIANS(EW1442)))+FD1442*(SIN(RADIANS(EW1442)))</f>
        <v>0</v>
      </c>
      <c r="FU1444" s="28">
        <f>(FD1444^2)*(1-COS(RADIANS(EW1442)))+(COS(RADIANS(EW1442)))</f>
        <v>1</v>
      </c>
      <c r="FW1444" s="61">
        <v>0</v>
      </c>
      <c r="FX1444" s="13">
        <f>BX1445</f>
        <v>151.4</v>
      </c>
      <c r="FY1444" s="17">
        <v>0</v>
      </c>
      <c r="FZ1444">
        <v>1</v>
      </c>
      <c r="GB1444" s="73">
        <f>(FD1442*FD1442)*(1-COS(RADIANS(EY1442-45)))-FD1442*(SIN(RADIANS(EY1442-45)))</f>
        <v>0</v>
      </c>
      <c r="GC1444" s="73">
        <f>(FD1443*FD1444)*(1-COS(RADIANS(EY1442-45)))+FD1442*(SIN(RADIANS(EY1442-45)))</f>
        <v>0</v>
      </c>
      <c r="GD1444" s="73">
        <f>(FD1444^2)*(1-COS(RADIANS(EY1442-45)))+(COS(RADIANS(EY1442-45)))</f>
        <v>1</v>
      </c>
      <c r="GE1444" s="10"/>
      <c r="GF1444">
        <v>0</v>
      </c>
      <c r="GG1444" s="1">
        <v>0</v>
      </c>
      <c r="GI1444">
        <f>FA1444+FW1444</f>
        <v>0</v>
      </c>
      <c r="GJ1444">
        <f>GI1444/(SQRT(GI1442^2+GI1443^2+GI1444^2))</f>
        <v>0</v>
      </c>
      <c r="GL1444" t="e">
        <f>#REF!+DC1444</f>
        <v>#REF!</v>
      </c>
      <c r="GM1444" t="e">
        <f>GL1444/(SQRT(GL1442^2+GL1443^2+GL1444^2))</f>
        <v>#REF!</v>
      </c>
      <c r="GO1444" s="27">
        <f>FA1442*FW1443-FA1443*FW1442</f>
        <v>-1</v>
      </c>
    </row>
    <row r="1445" spans="1:197" x14ac:dyDescent="0.2">
      <c r="A1445" s="17">
        <f t="shared" si="2175"/>
        <v>30</v>
      </c>
      <c r="B1445" s="17">
        <f t="shared" si="2175"/>
        <v>-50</v>
      </c>
      <c r="C1445" s="17">
        <f t="shared" si="2175"/>
        <v>268.7</v>
      </c>
      <c r="D1445" t="s">
        <v>10</v>
      </c>
      <c r="E1445" s="5">
        <f t="shared" si="2171"/>
        <v>-9.867077788750768E-2</v>
      </c>
      <c r="F1445" s="6">
        <f t="shared" si="2171"/>
        <v>-0.32743699002281879</v>
      </c>
      <c r="G1445" s="7">
        <f t="shared" si="2176"/>
        <v>9.0217084437262896E-2</v>
      </c>
      <c r="H1445" s="8">
        <f t="shared" si="2177"/>
        <v>-0.2425864295120822</v>
      </c>
      <c r="J1445" s="10"/>
      <c r="P1445" s="1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W1445" s="1"/>
      <c r="BV1445" s="17">
        <f t="shared" si="2172"/>
        <v>140</v>
      </c>
      <c r="BW1445" s="17">
        <f t="shared" si="2172"/>
        <v>15</v>
      </c>
      <c r="BX1445" s="17">
        <f t="shared" si="2172"/>
        <v>151.4</v>
      </c>
      <c r="BY1445" s="10" t="s">
        <v>10</v>
      </c>
      <c r="BZ1445" s="5">
        <f t="shared" si="2178"/>
        <v>-9.8670839279614439E-2</v>
      </c>
      <c r="CA1445" s="6">
        <f t="shared" si="2178"/>
        <v>-0.32743703463395935</v>
      </c>
      <c r="CB1445" s="7">
        <f>CY1444</f>
        <v>0</v>
      </c>
      <c r="CC1445" s="8">
        <f>DU1444</f>
        <v>0</v>
      </c>
      <c r="CE1445" s="10"/>
      <c r="CG1445" s="10" t="s">
        <v>160</v>
      </c>
      <c r="CH1445" s="10">
        <f>-CH1442*((EY1442-CW1442)/(CH1444-CE1443))</f>
        <v>110.98816757970239</v>
      </c>
      <c r="CI1445" s="67"/>
      <c r="CJ1445" s="10" t="s">
        <v>10</v>
      </c>
      <c r="CK1445" s="5">
        <f t="shared" si="2173"/>
        <v>-9.8670839279614439E-2</v>
      </c>
      <c r="CL1445" s="6">
        <f t="shared" si="2173"/>
        <v>-0.32743703463395935</v>
      </c>
      <c r="CM1445" s="7">
        <f>FA1444</f>
        <v>0</v>
      </c>
      <c r="CN1445" s="8">
        <f>FW1444</f>
        <v>0</v>
      </c>
      <c r="CW1445" s="28"/>
      <c r="CX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EE1445" s="1"/>
      <c r="EI1445" s="64">
        <f>(DEGREES(ACOS((EH1442*EK1442+EH1443*EK1443+EH1444*EK1444)/((SQRT(EH1442^2+EH1443^2+EH1444^2))*(SQRT(EK1442^2+EK1443^2+EK1444^2))))))</f>
        <v>173.70833916778582</v>
      </c>
      <c r="ER1445">
        <f t="shared" si="2179"/>
        <v>0.3492962422733713</v>
      </c>
      <c r="ES1445">
        <f t="shared" si="2179"/>
        <v>-0.34518112468713447</v>
      </c>
      <c r="ET1445" t="e">
        <f>#REF!</f>
        <v>#REF!</v>
      </c>
      <c r="EU1445" t="e">
        <f>#REF!</f>
        <v>#REF!</v>
      </c>
      <c r="EY1445" s="28"/>
      <c r="EZ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  <c r="FR1445" s="10"/>
      <c r="GG1445" s="1"/>
      <c r="GK1445" s="64" t="e">
        <f>(DEGREES(ACOS((GJ1442*GM1442+GJ1443*GM1443+GJ1444*GM1444)/((SQRT(GJ1442^2+GJ1443^2+GJ1444^2))*(SQRT(GM1442^2+GM1443^2+GM1444^2))))))</f>
        <v>#VALUE!</v>
      </c>
    </row>
    <row r="1446" spans="1:197" x14ac:dyDescent="0.2">
      <c r="A1446" s="1"/>
      <c r="J1446" s="10"/>
      <c r="Q1446" s="82" t="s">
        <v>148</v>
      </c>
      <c r="R1446" s="13"/>
      <c r="T1446" s="10"/>
      <c r="U1446" s="10"/>
      <c r="V1446" s="10"/>
      <c r="W1446" s="10"/>
      <c r="X1446" s="10"/>
      <c r="Y1446" s="10"/>
      <c r="Z1446" s="80"/>
      <c r="AA1446" s="23" t="s">
        <v>149</v>
      </c>
      <c r="AE1446" s="1"/>
      <c r="AG1446" s="80"/>
      <c r="AK1446" s="13"/>
      <c r="AL1446" s="81"/>
      <c r="AM1446" s="82" t="s">
        <v>150</v>
      </c>
      <c r="AO1446" s="13"/>
      <c r="AP1446" s="13"/>
      <c r="AS1446" s="1"/>
      <c r="AW1446" s="1"/>
      <c r="BV1446" s="17">
        <f t="shared" si="2172"/>
        <v>90</v>
      </c>
      <c r="BW1446" s="17">
        <f t="shared" si="2172"/>
        <v>20</v>
      </c>
      <c r="BX1446" s="17">
        <f t="shared" si="2172"/>
        <v>201.2</v>
      </c>
      <c r="CE1446" s="10"/>
      <c r="CS1446" s="15"/>
      <c r="CW1446" s="28"/>
      <c r="CX1446" s="10"/>
      <c r="CY1446" s="82" t="s">
        <v>148</v>
      </c>
      <c r="CZ1446" s="13"/>
      <c r="DB1446" s="10"/>
      <c r="DC1446" s="10"/>
      <c r="DD1446" s="10"/>
      <c r="DE1446" s="10"/>
      <c r="DF1446" s="10"/>
      <c r="DG1446" s="10"/>
      <c r="DH1446" s="80"/>
      <c r="DI1446" s="23" t="s">
        <v>149</v>
      </c>
      <c r="DM1446" s="1"/>
      <c r="DO1446" s="80"/>
      <c r="DS1446" s="13"/>
      <c r="DT1446" s="81"/>
      <c r="DU1446" s="82" t="s">
        <v>150</v>
      </c>
      <c r="DW1446" s="13"/>
      <c r="DX1446" s="13"/>
      <c r="EA1446" s="1"/>
      <c r="EE1446" s="1"/>
      <c r="EI1446" s="13"/>
      <c r="ER1446">
        <f t="shared" si="2179"/>
        <v>-9.8670839279614439E-2</v>
      </c>
      <c r="ES1446">
        <f t="shared" si="2179"/>
        <v>-0.32743703463395935</v>
      </c>
      <c r="ET1446" t="e">
        <f>#REF!</f>
        <v>#REF!</v>
      </c>
      <c r="EU1446" t="e">
        <f>#REF!</f>
        <v>#REF!</v>
      </c>
      <c r="EY1446" s="28"/>
      <c r="EZ1446" s="10"/>
      <c r="FA1446" s="82" t="s">
        <v>148</v>
      </c>
      <c r="FB1446" s="13"/>
      <c r="FD1446" s="10"/>
      <c r="FE1446" s="10"/>
      <c r="FF1446" s="10"/>
      <c r="FG1446" s="10"/>
      <c r="FH1446" s="10"/>
      <c r="FI1446" s="10"/>
      <c r="FJ1446" s="80"/>
      <c r="FK1446" s="23" t="s">
        <v>149</v>
      </c>
      <c r="FO1446" s="1"/>
      <c r="FQ1446" s="80"/>
      <c r="FU1446" s="13"/>
      <c r="FV1446" s="81"/>
      <c r="FW1446" s="82" t="s">
        <v>150</v>
      </c>
      <c r="FY1446" s="13"/>
      <c r="FZ1446" s="13"/>
      <c r="GC1446" s="1"/>
      <c r="GG1446" s="1"/>
      <c r="GK1446" s="13"/>
    </row>
    <row r="1447" spans="1:197" x14ac:dyDescent="0.2">
      <c r="A1447" s="1"/>
      <c r="E1447" s="5" t="s">
        <v>4</v>
      </c>
      <c r="F1447" s="6" t="s">
        <v>5</v>
      </c>
      <c r="G1447" s="7" t="s">
        <v>6</v>
      </c>
      <c r="H1447" s="8" t="s">
        <v>1</v>
      </c>
      <c r="I1447">
        <v>5</v>
      </c>
      <c r="J1447" s="9" t="s">
        <v>7</v>
      </c>
      <c r="K1447">
        <v>5</v>
      </c>
      <c r="L1447" s="10"/>
      <c r="M1447" s="17">
        <f>A1431</f>
        <v>90</v>
      </c>
      <c r="N1447" s="17">
        <f>B1431</f>
        <v>20</v>
      </c>
      <c r="O1447" s="17">
        <f>C1431</f>
        <v>201.2</v>
      </c>
      <c r="Q1447" s="61">
        <f t="array" ref="Q1447:Q1449">MMULT(AI1447:AK1449,AG1447:AG1449)</f>
        <v>0.85835583531131898</v>
      </c>
      <c r="R1447" s="13"/>
      <c r="S1447" s="17">
        <v>1</v>
      </c>
      <c r="T1447">
        <v>0</v>
      </c>
      <c r="V1447" s="73">
        <f>(T1447^2)*(1-COS(RADIANS(O1447+45)))+(COS(RADIANS(O1447+45)))</f>
        <v>-0.40354529635239011</v>
      </c>
      <c r="W1447" s="73">
        <f>(T1447*T1448)*(1-COS(RADIANS(O1447+45)))-T1449*(SIN(RADIANS(O1447+45)))</f>
        <v>0.91495966784982474</v>
      </c>
      <c r="X1447" s="73">
        <f>(T1447*T1449)*(1-COS(RADIANS(O1447+45)))+T1448*(SIN(RADIANS(O1447+45)))</f>
        <v>0</v>
      </c>
      <c r="Y1447" s="10"/>
      <c r="Z1447">
        <f t="array" ref="Z1447:Z1449">MMULT(V1447:X1449,S1447:S1449)</f>
        <v>-0.40354529635239011</v>
      </c>
      <c r="AA1447" s="23">
        <f>COS(RADIANS('[1]Biaxial Input'!$F$21))</f>
        <v>-0.9975640502598242</v>
      </c>
      <c r="AC1447" s="30">
        <f>(AA1447^2)*(1-COS(RADIANS(N1447)))+(COS(RADIANS(N1447)))</f>
        <v>0.99970654636555623</v>
      </c>
      <c r="AD1447" s="30">
        <f>(AA1447*AA1448)*(1-COS(RADIANS(N1447)))-AA1449*(SIN(RADIANS(N1447)))</f>
        <v>-4.1965824879998722E-3</v>
      </c>
      <c r="AE1447" s="30">
        <f>(AA1447*AA1449)*(1-COS(RADIANS(N1447)))+AA1448*(SIN(RADIANS(N1447)))</f>
        <v>2.3858119147859059E-2</v>
      </c>
      <c r="AG1447">
        <f t="array" ref="AG1447:AG1449">MMULT(AC1447:AE1449,Z1447:Z1449)</f>
        <v>-0.3995871707991881</v>
      </c>
      <c r="AI1447" s="28">
        <f>(T1447^2)*(1-COS(RADIANS(M1447)))+(COS(RADIANS(M1447)))</f>
        <v>6.1257422745431001E-17</v>
      </c>
      <c r="AJ1447" s="28">
        <f>(T1447*T1448)*(1-COS(RADIANS(M1447)))-T1449*(SIN(RADIANS(M1447)))</f>
        <v>-1</v>
      </c>
      <c r="AK1447" s="28">
        <f>(T1447*T1449)*(1-COS(RADIANS(M1447)))+T1448*(SIN(RADIANS(M1447)))</f>
        <v>0</v>
      </c>
      <c r="AM1447" s="61">
        <f t="array" ref="AM1447:AM1449">MMULT(AI1447:AK1449,AW1447:AW1449)</f>
        <v>-0.3831666626884056</v>
      </c>
      <c r="AN1447" s="13"/>
      <c r="AO1447" s="17">
        <v>1</v>
      </c>
      <c r="AP1447">
        <v>0</v>
      </c>
      <c r="AR1447" s="73">
        <f>(T1447^2)*(1-COS(RADIANS(O1447-45)))+(COS(RADIANS(O1447-45)))</f>
        <v>-0.91495966784982474</v>
      </c>
      <c r="AS1447" s="73">
        <f>(T1447*T1448)*(1-COS(RADIANS(O1447-45)))-T1449*(SIN(RADIANS(O1447-45)))</f>
        <v>-0.40354529635239006</v>
      </c>
      <c r="AT1447" s="73">
        <f>(T1447*T1449)*(1-COS(RADIANS(O1447-45)))+T1448*(SIN(RADIANS(O1447-45)))</f>
        <v>0</v>
      </c>
      <c r="AU1447" s="10"/>
      <c r="AV1447">
        <f t="array" ref="AV1447:AV1449">MMULT(AR1447:AT1449,S1447:S1449)</f>
        <v>-0.91495966784982474</v>
      </c>
      <c r="AW1447" s="1">
        <f t="array" ref="AW1447:AW1449">MMULT(AC1447:AE1449,AV1447:AV1449)</f>
        <v>-0.91638468073371182</v>
      </c>
      <c r="BV1447" s="17">
        <f t="shared" si="2172"/>
        <v>45</v>
      </c>
      <c r="BW1447" s="17">
        <f t="shared" si="2172"/>
        <v>25</v>
      </c>
      <c r="BX1447" s="17">
        <f t="shared" si="2172"/>
        <v>245.2</v>
      </c>
      <c r="BZ1447" s="5" t="s">
        <v>4</v>
      </c>
      <c r="CA1447" s="6" t="s">
        <v>5</v>
      </c>
      <c r="CB1447" s="7" t="s">
        <v>6</v>
      </c>
      <c r="CC1447" s="8" t="s">
        <v>1</v>
      </c>
      <c r="CD1447">
        <v>2</v>
      </c>
      <c r="CE1447" s="9" t="s">
        <v>7</v>
      </c>
      <c r="CG1447" s="90" t="s">
        <v>157</v>
      </c>
      <c r="CH1447" s="61">
        <f>CE1448-((CH1449-CE1448)/(EY1447-CW1447))*CW1447</f>
        <v>3.5832422897931711</v>
      </c>
      <c r="CI1447" s="10"/>
      <c r="CK1447" s="5" t="s">
        <v>4</v>
      </c>
      <c r="CL1447" s="6" t="s">
        <v>5</v>
      </c>
      <c r="CM1447" s="7" t="s">
        <v>6</v>
      </c>
      <c r="CN1447" s="8" t="s">
        <v>1</v>
      </c>
      <c r="CO1447" s="10"/>
      <c r="CP1447">
        <f t="shared" ref="CP1447:CQ1449" si="2180">BZ1448</f>
        <v>0.93180266183863136</v>
      </c>
      <c r="CQ1447">
        <f t="shared" si="2180"/>
        <v>-0.87956522186239505</v>
      </c>
      <c r="CR1447">
        <f>CI1451</f>
        <v>0</v>
      </c>
      <c r="CS1447">
        <f>CL1451</f>
        <v>0</v>
      </c>
      <c r="CU1447" s="17">
        <f>CU1351</f>
        <v>0</v>
      </c>
      <c r="CV1447" s="17">
        <f>CV1351</f>
        <v>5</v>
      </c>
      <c r="CW1447" s="31">
        <f>CH1354</f>
        <v>110.33673337994631</v>
      </c>
      <c r="CX1447" s="1"/>
      <c r="CY1447" s="61">
        <f t="array" ref="CY1447:CY1449">MMULT(DQ1447:DS1449,DO1447:DO1449)</f>
        <v>-0.90886956179395484</v>
      </c>
      <c r="CZ1447" s="13"/>
      <c r="DA1447" s="17">
        <v>1</v>
      </c>
      <c r="DB1447">
        <v>0</v>
      </c>
      <c r="DD1447" s="73">
        <f>(DB1447^2)*(1-COS(RADIANS(CW1447+45)))+(COS(RADIANS(CW1447+45)))</f>
        <v>-0.90877589307543161</v>
      </c>
      <c r="DE1447" s="73">
        <f>(DB1447*DB1448)*(1-COS(RADIANS(CW1447+45)))-DB1449*(SIN(RADIANS(CW1447+45)))</f>
        <v>-0.41728452663015397</v>
      </c>
      <c r="DF1447" s="73">
        <f>(DB1447*DB1449)*(1-COS(RADIANS(CW1447+45)))+DB1448*(SIN(RADIANS(CW1447+45)))</f>
        <v>0</v>
      </c>
      <c r="DG1447" s="10"/>
      <c r="DH1447">
        <f t="array" ref="DH1447:DH1449">MMULT(DD1447:DF1449,DA1447:DA1449)</f>
        <v>-0.90877589307543161</v>
      </c>
      <c r="DI1447" s="23">
        <f>COS(RADIANS('[1]Biaxial Input'!$F$21))</f>
        <v>-0.9975640502598242</v>
      </c>
      <c r="DK1447" s="30">
        <f>(DI1447^2)*(1-COS(RADIANS(CV1447)))+(COS(RADIANS(CV1447)))</f>
        <v>0.99998148353170568</v>
      </c>
      <c r="DL1447" s="30">
        <f>(DI1447*DI1448)*(1-COS(RADIANS(CV1447)))-DI1449*(SIN(RADIANS(CV1447)))</f>
        <v>-2.6479783333051429E-4</v>
      </c>
      <c r="DM1447" s="30">
        <f>(DI1447*DI1449)*(1-COS(RADIANS(CV1447)))+DI1448*(SIN(RADIANS(CV1447)))</f>
        <v>6.0796772806267756E-3</v>
      </c>
      <c r="DO1447">
        <f t="array" ref="DO1447:DO1449">MMULT(DK1447:DM1449,DH1447:DH1449)</f>
        <v>-0.90886956179395484</v>
      </c>
      <c r="DQ1447" s="28">
        <f>(DB1447^2)*(1-COS(RADIANS(CU1447)))+(COS(RADIANS(CU1447)))</f>
        <v>1</v>
      </c>
      <c r="DR1447" s="28">
        <f>(DB1447*DB1448)*(1-COS(RADIANS(CU1447)))-DB1449*(SIN(RADIANS(CU1447)))</f>
        <v>0</v>
      </c>
      <c r="DS1447" s="28">
        <f>(DB1447*DB1449)*(1-COS(RADIANS(CU1447)))+DB1448*(SIN(RADIANS(CU1447)))</f>
        <v>0</v>
      </c>
      <c r="DU1447" s="61">
        <f t="array" ref="DU1447:DU1449">MMULT(DQ1447:DS1449,EE1447:EE1449)</f>
        <v>0.41703615810697731</v>
      </c>
      <c r="DV1447" s="13">
        <f>H1448</f>
        <v>-0.3831666626884056</v>
      </c>
      <c r="DW1447" s="17">
        <v>1</v>
      </c>
      <c r="DX1447">
        <v>0</v>
      </c>
      <c r="DZ1447" s="73">
        <f>(DB1447^2)*(1-COS(RADIANS(CW1447-45)))+(COS(RADIANS(CW1447-45)))</f>
        <v>0.4172845266301537</v>
      </c>
      <c r="EA1447" s="73">
        <f>(DB1447*DB1448)*(1-COS(RADIANS(CW1447-45)))-DB1449*(SIN(RADIANS(CW1447-45)))</f>
        <v>-0.90877589307543172</v>
      </c>
      <c r="EB1447" s="73">
        <f>(DB1447*DB1449)*(1-COS(RADIANS(CW1447-45)))+DB1448*(SIN(RADIANS(CW1447-45)))</f>
        <v>0</v>
      </c>
      <c r="EC1447" s="10"/>
      <c r="ED1447">
        <f t="array" ref="ED1447:ED1449">MMULT(DZ1447:EB1449,DA1447:DA1449)</f>
        <v>0.4172845266301537</v>
      </c>
      <c r="EE1447" s="1">
        <f t="array" ref="EE1447:EE1449">MMULT(DK1447:DM1449,ED1447:ED1449)</f>
        <v>0.41703615810697731</v>
      </c>
      <c r="EG1447">
        <f>CY1447+DU1447</f>
        <v>-0.49183340368697753</v>
      </c>
      <c r="EH1447">
        <f>EG1447/(SQRT(EG1447^2+EG1448^2+EG1449^2))</f>
        <v>-0.34777873496112249</v>
      </c>
      <c r="EJ1447">
        <f>Q1447+AM1447</f>
        <v>0.47518917262291338</v>
      </c>
      <c r="EK1447">
        <f>EJ1447/(SQRT(EJ1447^2+EJ1448^2+EJ1449^2))</f>
        <v>0.33600948630808697</v>
      </c>
      <c r="EM1447" s="23">
        <f>CY1448*DU1449-CY1449*DU1448</f>
        <v>-6.0796772806267739E-3</v>
      </c>
      <c r="EO1447" s="15">
        <v>2</v>
      </c>
      <c r="EP1447" s="9" t="s">
        <v>7</v>
      </c>
      <c r="EW1447" s="17">
        <f>CU1447</f>
        <v>0</v>
      </c>
      <c r="EX1447" s="17">
        <f>CV1447</f>
        <v>5</v>
      </c>
      <c r="EY1447" s="31">
        <f>1+CW1447</f>
        <v>111.33673337994631</v>
      </c>
      <c r="EZ1447" s="10"/>
      <c r="FA1447" s="61">
        <f t="array" ref="FA1447:FA1449">MMULT(FS1447:FU1449,FQ1447:FQ1449)</f>
        <v>-0.91600942108781136</v>
      </c>
      <c r="FB1447" s="13">
        <f>BW1448</f>
        <v>30</v>
      </c>
      <c r="FC1447" s="17">
        <v>1</v>
      </c>
      <c r="FD1447">
        <v>0</v>
      </c>
      <c r="FF1447" s="73">
        <f>(FD1447^2)*(1-COS(RADIANS(EY1447+45)))+(COS(RADIANS(EY1447+45)))</f>
        <v>-0.91592010126390033</v>
      </c>
      <c r="FG1447" s="73">
        <f>(FD1447*FD1448)*(1-COS(RADIANS(EY1447+45)))-FD1449*(SIN(RADIANS(EY1447+45)))</f>
        <v>-0.40136064592922721</v>
      </c>
      <c r="FH1447" s="73">
        <f>(FD1447*FD1449)*(1-COS(RADIANS(EY1447+45)))+FD1448*(SIN(RADIANS(EY1447+45)))</f>
        <v>0</v>
      </c>
      <c r="FI1447" s="10"/>
      <c r="FJ1447">
        <f t="array" ref="FJ1447:FJ1449">MMULT(FF1447:FH1449,FC1447:FC1449)</f>
        <v>-0.91592010126390033</v>
      </c>
      <c r="FK1447" s="23">
        <f>COS(RADIANS(176))</f>
        <v>-0.9975640502598242</v>
      </c>
      <c r="FM1447" s="30">
        <f>(FK1447^2)*(1-COS(RADIANS(EX1447)))+(COS(RADIANS(EX1447)))</f>
        <v>0.99998148353170568</v>
      </c>
      <c r="FN1447" s="30">
        <f>(FK1447*FK1448)*(1-COS(RADIANS(EX1447)))-FK1449*(SIN(RADIANS(EX1447)))</f>
        <v>-2.6479783333051429E-4</v>
      </c>
      <c r="FO1447" s="30">
        <f>(FK1447*FK1449)*(1-COS(RADIANS(EX1447)))+FK1448*(SIN(RADIANS(EX1447)))</f>
        <v>6.0796772806267756E-3</v>
      </c>
      <c r="FQ1447">
        <f t="array" ref="FQ1447:FQ1449">MMULT(FM1447:FO1449,FJ1447:FJ1449)</f>
        <v>-0.91600942108781136</v>
      </c>
      <c r="FS1447" s="28">
        <f>(FD1447^2)*(1-COS(RADIANS(EW1447)))+(COS(RADIANS(EW1447)))</f>
        <v>1</v>
      </c>
      <c r="FT1447" s="28">
        <f>(FD1447*FD1448)*(1-COS(RADIANS(EW1447)))-FD1449*(SIN(RADIANS(EW1447)))</f>
        <v>0</v>
      </c>
      <c r="FU1447" s="28">
        <f>(FD1447*FD1449)*(1-COS(RADIANS(EW1447)))+FD1448*(SIN(RADIANS(EW1447)))</f>
        <v>0</v>
      </c>
      <c r="FW1447" s="61">
        <f t="array" ref="FW1447:FW1449">MMULT(FS1447:FU1449,GG1447:GG1449)</f>
        <v>0.40111068048923387</v>
      </c>
      <c r="FX1447" s="13">
        <f>BX1448</f>
        <v>177.5</v>
      </c>
      <c r="FY1447" s="17">
        <v>1</v>
      </c>
      <c r="FZ1447">
        <v>0</v>
      </c>
      <c r="GB1447" s="73">
        <f>(FD1447^2)*(1-COS(RADIANS(EY1447-45)))+(COS(RADIANS(EY1447-45)))</f>
        <v>0.40136064592922738</v>
      </c>
      <c r="GC1447" s="73">
        <f>(FD1447*FD1448)*(1-COS(RADIANS(EY1447-45)))-FD1449*(SIN(RADIANS(EY1447-45)))</f>
        <v>-0.91592010126390033</v>
      </c>
      <c r="GD1447" s="73">
        <f>(FD1447*FD1449)*(1-COS(RADIANS(EY1447-45)))+FD1448*(SIN(RADIANS(EY1447-45)))</f>
        <v>0</v>
      </c>
      <c r="GE1447" s="10"/>
      <c r="GF1447">
        <f t="array" ref="GF1447:GF1449">MMULT(GB1447:GD1449,FC1447:FC1449)</f>
        <v>0.40136064592922738</v>
      </c>
      <c r="GG1447" s="1">
        <f t="array" ref="GG1447:GG1449">MMULT(FM1447:FO1449,GF1447:GF1449)</f>
        <v>0.40111068048923387</v>
      </c>
      <c r="GI1447">
        <f>FA1447+FW1447</f>
        <v>-0.51489874059857743</v>
      </c>
      <c r="GJ1447">
        <f>GI1447/(SQRT(GI1447^2+GI1448^2+GI1449^2))</f>
        <v>-0.36408839110166724</v>
      </c>
      <c r="GL1447" t="e">
        <f>CH1448+DC1447</f>
        <v>#VALUE!</v>
      </c>
      <c r="GM1447" t="e">
        <f>GL1447/(SQRT(GL1447^2+GL1448^2+GL1449^2))</f>
        <v>#VALUE!</v>
      </c>
      <c r="GO1447" s="27">
        <f>FA1448*FW1449-FA1449*FW1448</f>
        <v>-6.0796772806267774E-3</v>
      </c>
    </row>
    <row r="1448" spans="1:197" x14ac:dyDescent="0.2">
      <c r="A1448" s="1"/>
      <c r="D1448" t="s">
        <v>8</v>
      </c>
      <c r="E1448" s="5">
        <f t="shared" ref="E1448:F1450" si="2181">E1443</f>
        <v>0.93180257253695653</v>
      </c>
      <c r="F1448" s="6">
        <f t="shared" si="2181"/>
        <v>-0.87956533664367853</v>
      </c>
      <c r="G1448" s="7">
        <f>Q1447</f>
        <v>0.85835583531131898</v>
      </c>
      <c r="H1448" s="8">
        <f>AM1447</f>
        <v>-0.3831666626884056</v>
      </c>
      <c r="J1448" s="9">
        <f>((SUMPRODUCT(G1448:G1450,E1448:E1450))*(SUMPRODUCT(G1448:(G1450),F1448:F1450)))-((SUMPRODUCT(H1448:H1450,E1448:E1450))*(SUMPRODUCT(H1448:H1450,F1448:F1450)))</f>
        <v>6.1424419592137625E-3</v>
      </c>
      <c r="Q1448" s="61">
        <v>-0.39958717079918815</v>
      </c>
      <c r="S1448" s="17">
        <v>0</v>
      </c>
      <c r="T1448">
        <v>0</v>
      </c>
      <c r="V1448" s="73">
        <f>(T1447*T1448)*(1-COS(RADIANS(O1447+45)))+T1449*(SIN(RADIANS(O1447+45)))</f>
        <v>-0.91495966784982474</v>
      </c>
      <c r="W1448" s="73">
        <f>(T1448^2)*(1-COS(RADIANS(O1447+45)))+(COS(RADIANS(O1447+45)))</f>
        <v>-0.40354529635239011</v>
      </c>
      <c r="X1448" s="73">
        <f>(T1448*T1449)*(1-COS(RADIANS(O1447+45)))-T1447*(SIN(RADIANS(O1447+45)))</f>
        <v>0</v>
      </c>
      <c r="Y1448" s="10"/>
      <c r="Z1448">
        <v>-0.91495966784982474</v>
      </c>
      <c r="AA1448" s="23">
        <f>SIN(RADIANS('[1]Biaxial Input'!$F$21))*(COS(RADIANS(0)))</f>
        <v>6.9756473744125524E-2</v>
      </c>
      <c r="AC1448" s="30">
        <f>(AA1447*AA1448)*(1-COS(RADIANS(N1447)))+AA1449*(SIN(RADIANS(N1447)))</f>
        <v>-4.1965824879998722E-3</v>
      </c>
      <c r="AD1448" s="30">
        <f>(AA1448^2)*(1-COS(RADIANS(N1447)))+(COS(RADIANS(N1447)))</f>
        <v>0.9399860744203522</v>
      </c>
      <c r="AE1448" s="30">
        <f>(AA1448*AA1449)*(1-COS(RADIANS(N1447)))-AA1447*(SIN(RADIANS(N1447)))</f>
        <v>0.34118699944639969</v>
      </c>
      <c r="AG1448">
        <v>-0.85835583531131898</v>
      </c>
      <c r="AI1448" s="28">
        <f>(T1447*T1448)*(1-COS(RADIANS(M1447)))+T1449*(SIN(RADIANS(M1447)))</f>
        <v>1</v>
      </c>
      <c r="AJ1448" s="28">
        <f>(T1448^2)*(1-COS(RADIANS(M1447)))+(COS(RADIANS(M1447)))</f>
        <v>6.1257422745431001E-17</v>
      </c>
      <c r="AK1448" s="28">
        <f>(T1448*T1449)*(1-COS(RADIANS(M1447)))-T1447*(SIN(RADIANS(M1447)))</f>
        <v>0</v>
      </c>
      <c r="AM1448" s="61">
        <v>-0.91638468073371182</v>
      </c>
      <c r="AO1448" s="17">
        <v>0</v>
      </c>
      <c r="AP1448">
        <v>0</v>
      </c>
      <c r="AR1448" s="73">
        <f>(T1447*T1448)*(1-COS(RADIANS(O1447-45)))+T1449*(SIN(RADIANS(O1447-45)))</f>
        <v>0.40354529635239006</v>
      </c>
      <c r="AS1448" s="73">
        <f>(T1448^2)*(1-COS(RADIANS(O1447-45)))+(COS(RADIANS(O1447-45)))</f>
        <v>-0.91495966784982474</v>
      </c>
      <c r="AT1448" s="73">
        <f>(T1448*T1449)*(1-COS(RADIANS(O1447-45)))-T1447*(SIN(RADIANS(O1447-45)))</f>
        <v>0</v>
      </c>
      <c r="AU1448" s="10"/>
      <c r="AV1448">
        <v>0.40354529635239006</v>
      </c>
      <c r="AW1448" s="1">
        <v>0.38316666268840555</v>
      </c>
      <c r="BV1448" s="17">
        <f t="shared" si="2172"/>
        <v>20</v>
      </c>
      <c r="BW1448" s="17">
        <f t="shared" si="2172"/>
        <v>30</v>
      </c>
      <c r="BX1448" s="17">
        <f t="shared" si="2172"/>
        <v>177.5</v>
      </c>
      <c r="BY1448" t="s">
        <v>8</v>
      </c>
      <c r="BZ1448" s="5">
        <f t="shared" ref="BZ1448:CA1450" si="2182">BZ1533</f>
        <v>0.93180266183863136</v>
      </c>
      <c r="CA1448" s="6">
        <f t="shared" si="2182"/>
        <v>-0.87956522186239505</v>
      </c>
      <c r="CB1448" s="7">
        <f>CY1447</f>
        <v>-0.90886956179395484</v>
      </c>
      <c r="CC1448" s="8">
        <f>DU1447</f>
        <v>0.41703615810697731</v>
      </c>
      <c r="CE1448" s="9">
        <f>((SUMPRODUCT(CB1448:CB1450,BZ1448:BZ1450))*(SUMPRODUCT(CB1448:(CB1450),CA1448:CA1450)))-((SUMPRODUCT(CC1448:CC1450,BZ1448:BZ1450))*(SUMPRODUCT(CC1448:CC1450,CA1448:CA1450)))</f>
        <v>0</v>
      </c>
      <c r="CG1448">
        <v>1</v>
      </c>
      <c r="CH1448" t="s">
        <v>161</v>
      </c>
      <c r="CI1448" s="67"/>
      <c r="CJ1448" s="1" t="s">
        <v>8</v>
      </c>
      <c r="CK1448" s="5">
        <f t="shared" ref="CK1448:CL1450" si="2183">BZ1448</f>
        <v>0.93180266183863136</v>
      </c>
      <c r="CL1448" s="6">
        <f t="shared" si="2183"/>
        <v>-0.87956522186239505</v>
      </c>
      <c r="CM1448" s="7">
        <f>FA1447</f>
        <v>-0.91600942108781136</v>
      </c>
      <c r="CN1448" s="8">
        <f>FW1447</f>
        <v>0.40111068048923387</v>
      </c>
      <c r="CO1448" s="10"/>
      <c r="CP1448">
        <f t="shared" si="2180"/>
        <v>0.3492962422733713</v>
      </c>
      <c r="CQ1448">
        <f t="shared" si="2180"/>
        <v>-0.34518112468713447</v>
      </c>
      <c r="CR1448">
        <f>CJ1451</f>
        <v>0</v>
      </c>
      <c r="CS1448">
        <f>CM1451</f>
        <v>0</v>
      </c>
      <c r="CW1448" s="28"/>
      <c r="CX1448" s="1"/>
      <c r="CY1448" s="61">
        <v>0.41594500154785963</v>
      </c>
      <c r="CZ1448" s="13"/>
      <c r="DA1448" s="17">
        <v>0</v>
      </c>
      <c r="DB1448">
        <v>0</v>
      </c>
      <c r="DD1448" s="73">
        <f>(DB1447*DB1448)*(1-COS(RADIANS(CW1447+45)))+DB1449*(SIN(RADIANS(CW1447+45)))</f>
        <v>0.41728452663015397</v>
      </c>
      <c r="DE1448" s="73">
        <f>(DB1448^2)*(1-COS(RADIANS(CW1447+45)))+(COS(RADIANS(CW1447+45)))</f>
        <v>-0.90877589307543161</v>
      </c>
      <c r="DF1448" s="73">
        <f>(DB1448*DB1449)*(1-COS(RADIANS(CW1447+45)))-DB1447*(SIN(RADIANS(CW1447+45)))</f>
        <v>0</v>
      </c>
      <c r="DG1448" s="10"/>
      <c r="DH1448">
        <v>0.41728452663015397</v>
      </c>
      <c r="DI1448" s="23">
        <f>SIN(RADIANS('[1]Biaxial Input'!$F$21))*(COS(RADIANS(0)))</f>
        <v>6.9756473744125524E-2</v>
      </c>
      <c r="DK1448" s="30">
        <f>(DI1447*DI1448)*(1-COS(RADIANS(CV1447)))+DI1449*(SIN(RADIANS(CV1447)))</f>
        <v>-2.6479783333051429E-4</v>
      </c>
      <c r="DL1448" s="30">
        <f>(DI1448^2)*(1-COS(RADIANS(CV1447)))+(COS(RADIANS(CV1447)))</f>
        <v>0.99621321456003986</v>
      </c>
      <c r="DM1448" s="30">
        <f>(DI1448*DI1449)*(1-COS(RADIANS(CV1447)))-DI1447*(SIN(RADIANS(CV1447)))</f>
        <v>8.694343573875718E-2</v>
      </c>
      <c r="DO1448">
        <v>0.41594500154785963</v>
      </c>
      <c r="DQ1448" s="28">
        <f>(DB1447*DB1448)*(1-COS(RADIANS(CU1447)))+DB1449*(SIN(RADIANS(CU1447)))</f>
        <v>0</v>
      </c>
      <c r="DR1448" s="28">
        <f>(DB1448^2)*(1-COS(RADIANS(CU1447)))+(COS(RADIANS(CU1447)))</f>
        <v>1</v>
      </c>
      <c r="DS1448" s="28">
        <f>(DB1448*DB1449)*(1-COS(RADIANS(CU1447)))-DB1447*(SIN(RADIANS(CU1447)))</f>
        <v>0</v>
      </c>
      <c r="DU1448" s="61">
        <v>0.90522405771681291</v>
      </c>
      <c r="DV1448" s="13">
        <f t="shared" ref="DV1448:DV1449" si="2184">H1449</f>
        <v>-0.91638468073371182</v>
      </c>
      <c r="DW1448" s="17">
        <v>0</v>
      </c>
      <c r="DX1448">
        <v>0</v>
      </c>
      <c r="DZ1448" s="73">
        <f>(DB1447*DB1448)*(1-COS(RADIANS(CW1447-45)))+DB1449*(SIN(RADIANS(CW1447-45)))</f>
        <v>0.90877589307543172</v>
      </c>
      <c r="EA1448" s="73">
        <f>(DB1448^2)*(1-COS(RADIANS(CW1447-45)))+(COS(RADIANS(CW1447-45)))</f>
        <v>0.4172845266301537</v>
      </c>
      <c r="EB1448" s="73">
        <f>(DB1448*DB1449)*(1-COS(RADIANS(CW1447-45)))-DB1447*(SIN(RADIANS(CW1447-45)))</f>
        <v>0</v>
      </c>
      <c r="EC1448" s="10"/>
      <c r="ED1448">
        <v>0.90877589307543172</v>
      </c>
      <c r="EE1448" s="1">
        <v>0.90522405771681291</v>
      </c>
      <c r="EG1448">
        <f>CY1448+DU1448</f>
        <v>1.3211690592646725</v>
      </c>
      <c r="EH1448">
        <f>EG1448/(SQRT(EG1447^2+EG1448^2+EG1449^2))</f>
        <v>0.93420760089990162</v>
      </c>
      <c r="EJ1448">
        <f>Q1448+AM1448</f>
        <v>-1.3159718515329</v>
      </c>
      <c r="EK1448">
        <f>EJ1448/(SQRT(EJ1447^2+EJ1448^2+EJ1449^2))</f>
        <v>-0.93053262006953008</v>
      </c>
      <c r="EM1448" s="23">
        <f>CY1449*DU1447-CY1447*DU1449</f>
        <v>-8.694343573875718E-2</v>
      </c>
      <c r="EP1448" s="9">
        <f>((SUMPRODUCT(CM1448:CM1450,BZ1448:BZ1450))*(SUMPRODUCT(CM1448:CM1450,CA1448:CA1450)))-((SUMPRODUCT(CN1448:CN1450,BZ1448:BZ1450))*(SUMPRODUCT(CN1448:CN1450,CA1448:CA1450)))</f>
        <v>-3.2475515451905024E-2</v>
      </c>
      <c r="EY1448" s="28"/>
      <c r="EZ1448" s="10"/>
      <c r="FA1448" s="61">
        <v>0.40008331293736799</v>
      </c>
      <c r="FB1448" s="13">
        <f>BW1449</f>
        <v>35</v>
      </c>
      <c r="FC1448" s="17">
        <v>0</v>
      </c>
      <c r="FD1448">
        <v>0</v>
      </c>
      <c r="FF1448" s="73">
        <f>(FD1447*FD1448)*(1-COS(RADIANS(EY1447+45)))+FD1449*(SIN(RADIANS(EY1447+45)))</f>
        <v>0.40136064592922721</v>
      </c>
      <c r="FG1448" s="73">
        <f>(FD1448^2)*(1-COS(RADIANS(EY1447+45)))+(COS(RADIANS(EY1447+45)))</f>
        <v>-0.91592010126390033</v>
      </c>
      <c r="FH1448" s="73">
        <f>(FD1448*FD1449)*(1-COS(RADIANS(EY1447+45)))-FD1447*(SIN(RADIANS(EY1447+45)))</f>
        <v>0</v>
      </c>
      <c r="FI1448" s="10"/>
      <c r="FJ1448">
        <v>0.40136064592922721</v>
      </c>
      <c r="FK1448" s="23">
        <f>SIN(RADIANS(176))*(COS(RADIANS(0)))</f>
        <v>6.9756473744125524E-2</v>
      </c>
      <c r="FM1448" s="30">
        <f>(FK1447*FK1448)*(1-COS(RADIANS(EX1447)))+FK1449*(SIN(RADIANS(EX1447)))</f>
        <v>-2.6479783333051429E-4</v>
      </c>
      <c r="FN1448" s="30">
        <f>(FK1448^2)*(1-COS(RADIANS(EX1447)))+(COS(RADIANS(EX1447)))</f>
        <v>0.99621321456003986</v>
      </c>
      <c r="FO1448" s="30">
        <f>(FK1448*FK1449)*(1-COS(RADIANS(EX1447)))-FK1447*(SIN(RADIANS(EX1447)))</f>
        <v>8.694343573875718E-2</v>
      </c>
      <c r="FQ1448">
        <v>0.40008331293736799</v>
      </c>
      <c r="FS1448" s="28">
        <f>(FD1447*FD1448)*(1-COS(RADIANS(EW1447)))+FD1449*(SIN(RADIANS(EW1447)))</f>
        <v>0</v>
      </c>
      <c r="FT1448" s="28">
        <f>(FD1448^2)*(1-COS(RADIANS(EW1447)))+(COS(RADIANS(EW1447)))</f>
        <v>1</v>
      </c>
      <c r="FU1448" s="28">
        <f>(FD1448*FD1449)*(1-COS(RADIANS(EW1447)))-FD1447*(SIN(RADIANS(EW1447)))</f>
        <v>0</v>
      </c>
      <c r="FW1448" s="61">
        <v>0.91234542893084114</v>
      </c>
      <c r="FX1448" s="13">
        <f>BX1449</f>
        <v>250.5</v>
      </c>
      <c r="FY1448" s="17">
        <v>0</v>
      </c>
      <c r="FZ1448">
        <v>0</v>
      </c>
      <c r="GB1448" s="73">
        <f>(FD1447*FD1448)*(1-COS(RADIANS(EY1447-45)))+FD1449*(SIN(RADIANS(EY1447-45)))</f>
        <v>0.91592010126390033</v>
      </c>
      <c r="GC1448" s="73">
        <f>(FD1448^2)*(1-COS(RADIANS(EY1447-45)))+(COS(RADIANS(EY1447-45)))</f>
        <v>0.40136064592922738</v>
      </c>
      <c r="GD1448" s="73">
        <f>(FD1448*FD1449)*(1-COS(RADIANS(EY1447-45)))-FD1447*(SIN(RADIANS(EY1447-45)))</f>
        <v>0</v>
      </c>
      <c r="GE1448" s="10"/>
      <c r="GF1448">
        <v>0.91592010126390033</v>
      </c>
      <c r="GG1448" s="1">
        <v>0.91234542893084114</v>
      </c>
      <c r="GI1448">
        <f>FA1448+FW1448</f>
        <v>1.3124287418682092</v>
      </c>
      <c r="GJ1448">
        <f>GI1448/(SQRT(GI1447^2+GI1448^2+GI1449^2))</f>
        <v>0.92802726319913975</v>
      </c>
      <c r="GL1448">
        <f>CH1449+DC1448</f>
        <v>-3.2475515451905024E-2</v>
      </c>
      <c r="GM1448" t="e">
        <f>GL1448/(SQRT(GL1447^2+GL1448^2+GL1449^2))</f>
        <v>#VALUE!</v>
      </c>
      <c r="GO1448" s="27">
        <f>FA1449*FW1447-FA1447*FW1449</f>
        <v>-8.6943435738757166E-2</v>
      </c>
    </row>
    <row r="1449" spans="1:197" x14ac:dyDescent="0.2">
      <c r="A1449" s="1"/>
      <c r="D1449" t="s">
        <v>9</v>
      </c>
      <c r="E1449" s="5">
        <f t="shared" si="2181"/>
        <v>0.34929649784185368</v>
      </c>
      <c r="F1449" s="6">
        <f t="shared" si="2181"/>
        <v>-0.34518087452767277</v>
      </c>
      <c r="G1449" s="7">
        <f t="shared" ref="G1449:G1450" si="2185">Q1448</f>
        <v>-0.39958717079918815</v>
      </c>
      <c r="H1449" s="8">
        <f t="shared" ref="H1449:H1450" si="2186">AM1448</f>
        <v>-0.91638468073371182</v>
      </c>
      <c r="J1449" s="10"/>
      <c r="Q1449" s="61">
        <v>0.32180017545008965</v>
      </c>
      <c r="S1449" s="17">
        <v>0</v>
      </c>
      <c r="T1449">
        <v>1</v>
      </c>
      <c r="V1449" s="73">
        <f>(T1447*T1449)*(1-COS(RADIANS(O1447+45)))-T1448*(SIN(RADIANS(O1447+45)))</f>
        <v>0</v>
      </c>
      <c r="W1449" s="73">
        <f>(T1448*T1449)*(1-COS(RADIANS(O1447+45)))+T1447*(SIN(RADIANS(O1447+45)))</f>
        <v>0</v>
      </c>
      <c r="X1449" s="73">
        <f>(T1449^2)*(1-COS(RADIANS(O1447+45)))+(COS(RADIANS(O1447+45)))</f>
        <v>0.99999999999999989</v>
      </c>
      <c r="Y1449" s="10"/>
      <c r="Z1449">
        <v>0</v>
      </c>
      <c r="AA1449" s="23">
        <f>SIN(RADIANS('[1]Biaxial Input'!$F$21))*SIN(RADIANS(0))</f>
        <v>0</v>
      </c>
      <c r="AC1449" s="30">
        <f>(AA1447*AA1449)*(1-COS(RADIANS(N1447)))-AA1448*(SIN(RADIANS(N1447)))</f>
        <v>-2.3858119147859059E-2</v>
      </c>
      <c r="AD1449" s="30">
        <f>(AA1448*AA1449)*(1-COS(RADIANS(N1447)))+AA1447*(SIN(RADIANS(N1447)))</f>
        <v>-0.34118699944639969</v>
      </c>
      <c r="AE1449" s="30">
        <f>(AA1449^2)*(1-COS(RADIANS(N1447)))+(COS(RADIANS(N1447)))</f>
        <v>0.93969262078590843</v>
      </c>
      <c r="AG1449">
        <v>0.32180017545008965</v>
      </c>
      <c r="AI1449" s="28">
        <f>(T1447*T1449)*(1-COS(RADIANS(M1447)))-T1448*(SIN(RADIANS(M1447)))</f>
        <v>0</v>
      </c>
      <c r="AJ1449" s="28">
        <f>(T1448*T1449)*(1-COS(RADIANS(M1447)))+T1447*(SIN(RADIANS(M1447)))</f>
        <v>0</v>
      </c>
      <c r="AK1449" s="28">
        <f>(T1449^2)*(1-COS(RADIANS(M1447)))+(COS(RADIANS(M1447)))</f>
        <v>1</v>
      </c>
      <c r="AM1449" s="61">
        <v>-0.11585519203213344</v>
      </c>
      <c r="AO1449" s="17">
        <v>0</v>
      </c>
      <c r="AP1449">
        <v>1</v>
      </c>
      <c r="AR1449" s="73">
        <f>(T1447*T1447)*(1-COS(RADIANS(O1447-45)))-T1447*(SIN(RADIANS(O1447-45)))</f>
        <v>0</v>
      </c>
      <c r="AS1449" s="73">
        <f>(T1448*T1449)*(1-COS(RADIANS(O1447-45)))+T1447*(SIN(RADIANS(O1447-45)))</f>
        <v>0</v>
      </c>
      <c r="AT1449" s="73">
        <f>(T1449^2)*(1-COS(RADIANS(O1447-45)))+(COS(RADIANS(O1447-45)))</f>
        <v>1</v>
      </c>
      <c r="AU1449" s="10"/>
      <c r="AV1449">
        <v>0</v>
      </c>
      <c r="AW1449" s="1">
        <v>-0.11585519203213344</v>
      </c>
      <c r="BV1449" s="17">
        <f t="shared" si="2172"/>
        <v>40</v>
      </c>
      <c r="BW1449" s="17">
        <f t="shared" si="2172"/>
        <v>35</v>
      </c>
      <c r="BX1449" s="17">
        <f t="shared" si="2172"/>
        <v>250.5</v>
      </c>
      <c r="BY1449" t="s">
        <v>9</v>
      </c>
      <c r="BZ1449" s="5">
        <f t="shared" si="2182"/>
        <v>0.3492962422733713</v>
      </c>
      <c r="CA1449" s="6">
        <f t="shared" si="2182"/>
        <v>-0.34518112468713447</v>
      </c>
      <c r="CB1449" s="7">
        <f>CY1448</f>
        <v>0.41594500154785963</v>
      </c>
      <c r="CC1449" s="8">
        <f>DU1448</f>
        <v>0.90522405771681291</v>
      </c>
      <c r="CE1449" s="10"/>
      <c r="CH1449">
        <f>((SUMPRODUCT(CM1448:CM1450,CK1448:CK1450))*(SUMPRODUCT(CM1448:CM1450,CL1448:CL1450)))-((SUMPRODUCT(CN1448:CN1450,CK1448:CK1450))*(SUMPRODUCT(CN1448:CN1450,CL1448:CL1450)))</f>
        <v>-3.2475515451905024E-2</v>
      </c>
      <c r="CI1449" s="67"/>
      <c r="CJ1449" s="10" t="s">
        <v>9</v>
      </c>
      <c r="CK1449" s="5">
        <f t="shared" si="2183"/>
        <v>0.3492962422733713</v>
      </c>
      <c r="CL1449" s="6">
        <f t="shared" si="2183"/>
        <v>-0.34518112468713447</v>
      </c>
      <c r="CM1449" s="7">
        <f>FA1448</f>
        <v>0.40008331293736799</v>
      </c>
      <c r="CN1449" s="8">
        <f>FW1448</f>
        <v>0.91234542893084114</v>
      </c>
      <c r="CP1449">
        <f t="shared" si="2180"/>
        <v>-9.8670839279614439E-2</v>
      </c>
      <c r="CQ1449">
        <f t="shared" si="2180"/>
        <v>-0.32743703463395935</v>
      </c>
      <c r="CR1449">
        <f>CK1451</f>
        <v>0</v>
      </c>
      <c r="CS1449">
        <f>CN1451</f>
        <v>0</v>
      </c>
      <c r="CW1449" s="28"/>
      <c r="CX1449" s="1"/>
      <c r="CY1449" s="61">
        <v>-3.0755086275534492E-2</v>
      </c>
      <c r="CZ1449" s="13"/>
      <c r="DA1449" s="17">
        <v>0</v>
      </c>
      <c r="DB1449">
        <v>1</v>
      </c>
      <c r="DD1449" s="73">
        <f>(DB1447*DB1449)*(1-COS(RADIANS(CW1447+45)))-DB1448*(SIN(RADIANS(CW1447+45)))</f>
        <v>0</v>
      </c>
      <c r="DE1449" s="73">
        <f>(DB1448*DB1449)*(1-COS(RADIANS(CW1447+45)))+DB1447*(SIN(RADIANS(CW1447+45)))</f>
        <v>0</v>
      </c>
      <c r="DF1449" s="73">
        <f>(DB1449^2)*(1-COS(RADIANS(CW1447+45)))+(COS(RADIANS(CW1447+45)))</f>
        <v>1</v>
      </c>
      <c r="DG1449" s="10"/>
      <c r="DH1449">
        <v>0</v>
      </c>
      <c r="DI1449" s="23">
        <f>SIN(RADIANS('[1]Biaxial Input'!$F$21))*SIN(RADIANS(0))</f>
        <v>0</v>
      </c>
      <c r="DK1449" s="30">
        <f>(DI1447*DI1449)*(1-COS(RADIANS(CV1447)))-DI1448*(SIN(RADIANS(CV1447)))</f>
        <v>-6.0796772806267756E-3</v>
      </c>
      <c r="DL1449" s="30">
        <f>(DI1448*DI1449)*(1-COS(RADIANS(CV1447)))+DI1447*(SIN(RADIANS(CV1447)))</f>
        <v>-8.694343573875718E-2</v>
      </c>
      <c r="DM1449" s="30">
        <f>(DI1449^2)*(1-COS(RADIANS(CV1447)))+(COS(RADIANS(CV1447)))</f>
        <v>0.99619469809174555</v>
      </c>
      <c r="DO1449">
        <v>-3.0755086275534492E-2</v>
      </c>
      <c r="DQ1449" s="28">
        <f>(DB1447*DB1449)*(1-COS(RADIANS(CU1447)))-DB1448*(SIN(RADIANS(CU1447)))</f>
        <v>0</v>
      </c>
      <c r="DR1449" s="28">
        <f>(DB1448*DB1449)*(1-COS(RADIANS(CU1447)))+DB1447*(SIN(RADIANS(CU1447)))</f>
        <v>0</v>
      </c>
      <c r="DS1449" s="28">
        <f>(DB1449^2)*(1-COS(RADIANS(CU1447)))+(COS(RADIANS(CU1447)))</f>
        <v>1</v>
      </c>
      <c r="DU1449" s="61">
        <v>-8.1549053716645906E-2</v>
      </c>
      <c r="DV1449" s="13">
        <f t="shared" si="2184"/>
        <v>-0.11585519203213344</v>
      </c>
      <c r="DW1449" s="17">
        <v>0</v>
      </c>
      <c r="DX1449">
        <v>1</v>
      </c>
      <c r="DZ1449" s="73">
        <f>(DB1447*DB1447)*(1-COS(RADIANS(CW1447-45)))-DB1447*(SIN(RADIANS(CW1447-45)))</f>
        <v>0</v>
      </c>
      <c r="EA1449" s="73">
        <f>(DB1448*DB1449)*(1-COS(RADIANS(CW1447-45)))+DB1447*(SIN(RADIANS(CW1447-45)))</f>
        <v>0</v>
      </c>
      <c r="EB1449" s="73">
        <f>(DB1449^2)*(1-COS(RADIANS(CW1447-45)))+(COS(RADIANS(CW1447-45)))</f>
        <v>1</v>
      </c>
      <c r="EC1449" s="10"/>
      <c r="ED1449">
        <v>0</v>
      </c>
      <c r="EE1449" s="1">
        <v>-8.1549053716645906E-2</v>
      </c>
      <c r="EG1449">
        <f>CY1449+DU1449</f>
        <v>-0.11230413999218039</v>
      </c>
      <c r="EH1449">
        <f>EG1449/(SQRT(EG1447^2+EG1448^2+EG1449^2))</f>
        <v>-7.9411018943794098E-2</v>
      </c>
      <c r="EJ1449">
        <f>Q1449+AM1449</f>
        <v>0.2059449834179562</v>
      </c>
      <c r="EK1449">
        <f>EJ1449/(SQRT(EJ1447^2+EJ1448^2+EJ1449^2))</f>
        <v>0.14562509432618789</v>
      </c>
      <c r="EM1449" s="23">
        <f>CY1447*DU1448-CY1448*DU1447</f>
        <v>-0.99619469809174555</v>
      </c>
      <c r="ER1449">
        <f t="shared" ref="ER1449:ES1451" si="2187">CK1448</f>
        <v>0.93180266183863136</v>
      </c>
      <c r="ES1449">
        <f t="shared" si="2187"/>
        <v>-0.87956522186239505</v>
      </c>
      <c r="ET1449" t="e">
        <f>#REF!</f>
        <v>#REF!</v>
      </c>
      <c r="EU1449" t="e">
        <f>#REF!</f>
        <v>#REF!</v>
      </c>
      <c r="EY1449" s="28"/>
      <c r="EZ1449" s="10"/>
      <c r="FA1449" s="61">
        <v>-2.9327174896890327E-2</v>
      </c>
      <c r="FB1449" s="13">
        <f>BW1450</f>
        <v>40</v>
      </c>
      <c r="FC1449" s="17">
        <v>0</v>
      </c>
      <c r="FD1449">
        <v>1</v>
      </c>
      <c r="FF1449" s="73">
        <f>(FD1447*FD1449)*(1-COS(RADIANS(EY1447+45)))-FD1448*(SIN(RADIANS(EY1447+45)))</f>
        <v>0</v>
      </c>
      <c r="FG1449" s="73">
        <f>(FD1448*FD1449)*(1-COS(RADIANS(EY1447+45)))+FD1447*(SIN(RADIANS(EY1447+45)))</f>
        <v>0</v>
      </c>
      <c r="FH1449" s="73">
        <f>(FD1449^2)*(1-COS(RADIANS(EY1447+45)))+(COS(RADIANS(EY1447+45)))</f>
        <v>0.99999999999999989</v>
      </c>
      <c r="FI1449" s="10"/>
      <c r="FJ1449">
        <v>0</v>
      </c>
      <c r="FK1449" s="23">
        <f>SIN(RADIANS(176))*SIN(RADIANS(0))</f>
        <v>0</v>
      </c>
      <c r="FM1449" s="30">
        <f>(FK1447*FK1449)*(1-COS(RADIANS(EX1447)))-FK1448*(SIN(RADIANS(EX1447)))</f>
        <v>-6.0796772806267756E-3</v>
      </c>
      <c r="FN1449" s="30">
        <f>(FK1448*FK1449)*(1-COS(RADIANS(EX1447)))+FK1447*(SIN(RADIANS(EX1447)))</f>
        <v>-8.694343573875718E-2</v>
      </c>
      <c r="FO1449" s="30">
        <f>(FK1449^2)*(1-COS(RADIANS(EX1447)))+(COS(RADIANS(EX1447)))</f>
        <v>0.99619469809174555</v>
      </c>
      <c r="FQ1449">
        <v>-2.9327174896890327E-2</v>
      </c>
      <c r="FS1449" s="28">
        <f>(FD1447*FD1449)*(1-COS(RADIANS(EW1447)))-FD1448*(SIN(RADIANS(EW1447)))</f>
        <v>0</v>
      </c>
      <c r="FT1449" s="28">
        <f>(FD1448*FD1449)*(1-COS(RADIANS(EW1447)))+FD1447*(SIN(RADIANS(EW1447)))</f>
        <v>0</v>
      </c>
      <c r="FU1449" s="28">
        <f>(FD1449^2)*(1-COS(RADIANS(EW1447)))+(COS(RADIANS(EW1447)))</f>
        <v>1</v>
      </c>
      <c r="FW1449" s="61">
        <v>-8.2073383666467492E-2</v>
      </c>
      <c r="FX1449" s="13">
        <f>BX1450</f>
        <v>215.7</v>
      </c>
      <c r="FY1449" s="17">
        <v>0</v>
      </c>
      <c r="FZ1449">
        <v>1</v>
      </c>
      <c r="GB1449" s="73">
        <f>(FD1447*FD1447)*(1-COS(RADIANS(EY1447-45)))-FD1447*(SIN(RADIANS(EY1447-45)))</f>
        <v>0</v>
      </c>
      <c r="GC1449" s="73">
        <f>(FD1448*FD1449)*(1-COS(RADIANS(EY1447-45)))+FD1447*(SIN(RADIANS(EY1447-45)))</f>
        <v>0</v>
      </c>
      <c r="GD1449" s="73">
        <f>(FD1449^2)*(1-COS(RADIANS(EY1447-45)))+(COS(RADIANS(EY1447-45)))</f>
        <v>1</v>
      </c>
      <c r="GE1449" s="10"/>
      <c r="GF1449">
        <v>0</v>
      </c>
      <c r="GG1449" s="1">
        <v>-8.2073383666467492E-2</v>
      </c>
      <c r="GI1449">
        <f>FA1449+FW1449</f>
        <v>-0.11140055856335782</v>
      </c>
      <c r="GJ1449">
        <f>GI1449/(SQRT(GI1447^2+GI1448^2+GI1449^2))</f>
        <v>-7.8772090388119428E-2</v>
      </c>
      <c r="GL1449" t="e">
        <f>#REF!+DC1449</f>
        <v>#REF!</v>
      </c>
      <c r="GM1449" t="e">
        <f>GL1449/(SQRT(GL1447^2+GL1448^2+GL1449^2))</f>
        <v>#REF!</v>
      </c>
      <c r="GO1449" s="27">
        <f>FA1447*FW1448-FA1448*FW1447</f>
        <v>-0.99619469809174555</v>
      </c>
    </row>
    <row r="1450" spans="1:197" x14ac:dyDescent="0.2">
      <c r="A1450" s="1"/>
      <c r="D1450" t="s">
        <v>10</v>
      </c>
      <c r="E1450" s="5">
        <f t="shared" si="2181"/>
        <v>-9.867077788750768E-2</v>
      </c>
      <c r="F1450" s="6">
        <f t="shared" si="2181"/>
        <v>-0.32743699002281879</v>
      </c>
      <c r="G1450" s="7">
        <f t="shared" si="2185"/>
        <v>0.32180017545008965</v>
      </c>
      <c r="H1450" s="8">
        <f t="shared" si="2186"/>
        <v>-0.11585519203213344</v>
      </c>
      <c r="J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W1450" s="1"/>
      <c r="BV1450" s="17">
        <f t="shared" si="2172"/>
        <v>80</v>
      </c>
      <c r="BW1450" s="17">
        <f t="shared" si="2172"/>
        <v>40</v>
      </c>
      <c r="BX1450" s="17">
        <f t="shared" si="2172"/>
        <v>215.7</v>
      </c>
      <c r="BY1450" t="s">
        <v>10</v>
      </c>
      <c r="BZ1450" s="5">
        <f t="shared" si="2182"/>
        <v>-9.8670839279614439E-2</v>
      </c>
      <c r="CA1450" s="6">
        <f t="shared" si="2182"/>
        <v>-0.32743703463395935</v>
      </c>
      <c r="CB1450" s="7">
        <f>CY1449</f>
        <v>-3.0755086275534492E-2</v>
      </c>
      <c r="CC1450" s="8">
        <f>DU1449</f>
        <v>-8.1549053716645906E-2</v>
      </c>
      <c r="CE1450" s="10"/>
      <c r="CG1450" s="10" t="s">
        <v>160</v>
      </c>
      <c r="CH1450" s="10">
        <f>-CH1447*((EY1447-CW1447)/(CH1449-CE1448))</f>
        <v>110.3367333799463</v>
      </c>
      <c r="CI1450" s="67"/>
      <c r="CJ1450" s="10" t="s">
        <v>10</v>
      </c>
      <c r="CK1450" s="5">
        <f t="shared" si="2183"/>
        <v>-9.8670839279614439E-2</v>
      </c>
      <c r="CL1450" s="6">
        <f t="shared" si="2183"/>
        <v>-0.32743703463395935</v>
      </c>
      <c r="CM1450" s="7">
        <f>FA1449</f>
        <v>-2.9327174896890327E-2</v>
      </c>
      <c r="CN1450" s="8">
        <f>FW1449</f>
        <v>-8.2073383666467492E-2</v>
      </c>
      <c r="CW1450" s="28"/>
      <c r="CX1450" s="1"/>
      <c r="DH1450" s="10"/>
      <c r="DI1450" s="10"/>
      <c r="DJ1450" s="10"/>
      <c r="DK1450" s="10"/>
      <c r="DL1450" s="10"/>
      <c r="DM1450" s="10"/>
      <c r="DN1450" s="10"/>
      <c r="DO1450" s="10"/>
      <c r="DP1450" s="10"/>
      <c r="EE1450" s="1"/>
      <c r="EI1450" s="64">
        <f>(DEGREES(ACOS((EH1447*EK1447+EH1448*EK1448+EH1449*EK1449)/((SQRT(EH1447^2+EH1448^2+EH1449^2))*(SQRT(EK1447^2+EK1448^2+EK1449^2))))))</f>
        <v>176.14027102808268</v>
      </c>
      <c r="ER1450">
        <f t="shared" si="2187"/>
        <v>0.3492962422733713</v>
      </c>
      <c r="ES1450">
        <f t="shared" si="2187"/>
        <v>-0.34518112468713447</v>
      </c>
      <c r="ET1450" t="e">
        <f>#REF!</f>
        <v>#REF!</v>
      </c>
      <c r="EU1450" t="e">
        <f>#REF!</f>
        <v>#REF!</v>
      </c>
      <c r="EY1450" s="28"/>
      <c r="EZ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GG1450" s="1"/>
      <c r="GK1450" s="64" t="e">
        <f>(DEGREES(ACOS((GJ1447*GM1447+GJ1448*GM1448+GJ1449*GM1449)/((SQRT(GJ1447^2+GJ1448^2+GJ1449^2))*(SQRT(GM1447^2+GM1448^2+GM1449^2))))))</f>
        <v>#VALUE!</v>
      </c>
    </row>
    <row r="1451" spans="1:197" x14ac:dyDescent="0.2">
      <c r="A1451" s="1"/>
      <c r="Q1451" s="82" t="s">
        <v>148</v>
      </c>
      <c r="R1451" s="13"/>
      <c r="T1451" s="10"/>
      <c r="U1451" s="10"/>
      <c r="V1451" s="10"/>
      <c r="W1451" s="10"/>
      <c r="X1451" s="10"/>
      <c r="Y1451" s="10"/>
      <c r="Z1451" s="80"/>
      <c r="AA1451" s="23" t="s">
        <v>149</v>
      </c>
      <c r="AE1451" s="1"/>
      <c r="AG1451" s="80"/>
      <c r="AK1451" s="13"/>
      <c r="AL1451" s="81"/>
      <c r="AM1451" s="82" t="s">
        <v>150</v>
      </c>
      <c r="AO1451" s="13"/>
      <c r="AP1451" s="13"/>
      <c r="AS1451" s="1"/>
      <c r="AW1451" s="1"/>
      <c r="BV1451" s="17">
        <f t="shared" si="2172"/>
        <v>120</v>
      </c>
      <c r="BW1451" s="17">
        <f t="shared" si="2172"/>
        <v>45</v>
      </c>
      <c r="BX1451" s="17">
        <f t="shared" si="2172"/>
        <v>167.8</v>
      </c>
      <c r="CS1451" s="15"/>
      <c r="CW1451" s="28"/>
      <c r="CX1451" s="1"/>
      <c r="CY1451" s="82" t="s">
        <v>148</v>
      </c>
      <c r="CZ1451" s="13"/>
      <c r="DB1451" s="10"/>
      <c r="DC1451" s="10"/>
      <c r="DD1451" s="10"/>
      <c r="DE1451" s="10"/>
      <c r="DF1451" s="10"/>
      <c r="DG1451" s="10"/>
      <c r="DH1451" s="80"/>
      <c r="DI1451" s="23" t="s">
        <v>149</v>
      </c>
      <c r="DM1451" s="1"/>
      <c r="DO1451" s="80"/>
      <c r="DS1451" s="13"/>
      <c r="DT1451" s="81"/>
      <c r="DU1451" s="82" t="s">
        <v>150</v>
      </c>
      <c r="DW1451" s="13"/>
      <c r="DX1451" s="13"/>
      <c r="EA1451" s="1"/>
      <c r="EE1451" s="1"/>
      <c r="ER1451">
        <f t="shared" si="2187"/>
        <v>-9.8670839279614439E-2</v>
      </c>
      <c r="ES1451">
        <f t="shared" si="2187"/>
        <v>-0.32743703463395935</v>
      </c>
      <c r="ET1451" t="e">
        <f>#REF!</f>
        <v>#REF!</v>
      </c>
      <c r="EU1451" t="e">
        <f>#REF!</f>
        <v>#REF!</v>
      </c>
      <c r="EY1451" s="28"/>
      <c r="EZ1451" s="10"/>
      <c r="FA1451" s="82" t="s">
        <v>148</v>
      </c>
      <c r="FB1451" s="13"/>
      <c r="FD1451" s="10"/>
      <c r="FE1451" s="10"/>
      <c r="FF1451" s="10"/>
      <c r="FG1451" s="10"/>
      <c r="FH1451" s="10"/>
      <c r="FI1451" s="10"/>
      <c r="FJ1451" s="80"/>
      <c r="FK1451" s="23" t="s">
        <v>149</v>
      </c>
      <c r="FO1451" s="1"/>
      <c r="FQ1451" s="80"/>
      <c r="FU1451" s="13"/>
      <c r="FV1451" s="81"/>
      <c r="FW1451" s="82" t="s">
        <v>150</v>
      </c>
      <c r="FY1451" s="13"/>
      <c r="FZ1451" s="13"/>
      <c r="GC1451" s="1"/>
      <c r="GG1451" s="1"/>
      <c r="GK1451" s="13"/>
    </row>
    <row r="1452" spans="1:197" x14ac:dyDescent="0.2">
      <c r="A1452" s="1"/>
      <c r="E1452" s="5" t="s">
        <v>4</v>
      </c>
      <c r="F1452" s="6" t="s">
        <v>5</v>
      </c>
      <c r="G1452" s="7" t="s">
        <v>6</v>
      </c>
      <c r="H1452" s="8" t="s">
        <v>1</v>
      </c>
      <c r="I1452">
        <v>6</v>
      </c>
      <c r="J1452" s="9" t="s">
        <v>7</v>
      </c>
      <c r="K1452">
        <v>6</v>
      </c>
      <c r="L1452" s="10"/>
      <c r="M1452" s="17">
        <f>A1432</f>
        <v>45</v>
      </c>
      <c r="N1452" s="17">
        <f>B1432</f>
        <v>25</v>
      </c>
      <c r="O1452" s="17">
        <f>C1432</f>
        <v>245.2</v>
      </c>
      <c r="Q1452" s="61">
        <f t="array" ref="Q1452:Q1454">MMULT(AI1452:AK1454,AG1452:AG1454)</f>
        <v>0.85171162377563892</v>
      </c>
      <c r="R1452" s="13"/>
      <c r="S1452" s="17">
        <v>1</v>
      </c>
      <c r="T1452">
        <v>0</v>
      </c>
      <c r="V1452" s="73">
        <f>(T1452^2)*(1-COS(RADIANS(O1452+45)))+(COS(RADIANS(O1452+45)))</f>
        <v>0.3452981989985347</v>
      </c>
      <c r="W1452" s="73">
        <f>(T1452*T1453)*(1-COS(RADIANS(O1452+45)))-T1454*(SIN(RADIANS(O1452+45)))</f>
        <v>0.93849302275955593</v>
      </c>
      <c r="X1452" s="73">
        <f>(T1452*T1454)*(1-COS(RADIANS(O1452+45)))+T1453*(SIN(RADIANS(O1452+45)))</f>
        <v>0</v>
      </c>
      <c r="Y1452" s="10"/>
      <c r="Z1452">
        <f t="array" ref="Z1452:Z1454">MMULT(V1452:X1454,S1452:S1454)</f>
        <v>0.3452981989985347</v>
      </c>
      <c r="AA1452" s="23">
        <f>COS(RADIANS('[1]Biaxial Input'!$F$21))</f>
        <v>-0.9975640502598242</v>
      </c>
      <c r="AC1452" s="30">
        <f>(AA1452^2)*(1-COS(RADIANS(N1452)))+(COS(RADIANS(N1452)))</f>
        <v>0.99954409691199531</v>
      </c>
      <c r="AD1452" s="30">
        <f>(AA1452*AA1453)*(1-COS(RADIANS(N1452)))-AA1454*(SIN(RADIANS(N1452)))</f>
        <v>-6.5197179069601558E-3</v>
      </c>
      <c r="AE1452" s="30">
        <f>(AA1452*AA1454)*(1-COS(RADIANS(N1452)))+AA1453*(SIN(RADIANS(N1452)))</f>
        <v>2.948035967890307E-2</v>
      </c>
      <c r="AG1452">
        <f t="array" ref="AG1452:AG1454">MMULT(AC1452:AE1454,Z1452:Z1454)</f>
        <v>0.35125948624937142</v>
      </c>
      <c r="AI1452" s="28">
        <f>(T1452^2)*(1-COS(RADIANS(M1452)))+(COS(RADIANS(M1452)))</f>
        <v>0.70710678118654757</v>
      </c>
      <c r="AJ1452" s="28">
        <f>(T1452*T1453)*(1-COS(RADIANS(M1452)))-T1454*(SIN(RADIANS(M1452)))</f>
        <v>-0.70710678118654746</v>
      </c>
      <c r="AK1452" s="28">
        <f>(T1452*T1454)*(1-COS(RADIANS(M1452)))+T1453*(SIN(RADIANS(M1452)))</f>
        <v>0</v>
      </c>
      <c r="AM1452" s="61">
        <f t="array" ref="AM1452:AM1454">MMULT(AI1452:AK1454,AW1452:AW1454)</f>
        <v>-0.44464907664631426</v>
      </c>
      <c r="AN1452" s="13"/>
      <c r="AO1452" s="17">
        <v>1</v>
      </c>
      <c r="AP1452">
        <v>0</v>
      </c>
      <c r="AR1452" s="73">
        <f>(T1452^2)*(1-COS(RADIANS(O1452-45)))+(COS(RADIANS(O1452-45)))</f>
        <v>-0.93849302275955604</v>
      </c>
      <c r="AS1452" s="73">
        <f>(T1452*T1453)*(1-COS(RADIANS(O1452-45)))-T1454*(SIN(RADIANS(O1452-45)))</f>
        <v>0.34529819899853437</v>
      </c>
      <c r="AT1452" s="73">
        <f>(T1452*T1454)*(1-COS(RADIANS(O1452-45)))+T1453*(SIN(RADIANS(O1452-45)))</f>
        <v>0</v>
      </c>
      <c r="AU1452" s="10"/>
      <c r="AV1452">
        <f t="array" ref="AV1452:AV1454">MMULT(AR1452:AT1454,S1452:S1454)</f>
        <v>-0.93849302275955604</v>
      </c>
      <c r="AW1452" s="1">
        <f t="array" ref="AW1452:AW1454">MMULT(AC1452:AE1454,AV1452:AV1454)</f>
        <v>-0.93581391404115721</v>
      </c>
      <c r="BV1452" s="17">
        <f t="shared" si="2172"/>
        <v>90</v>
      </c>
      <c r="BW1452" s="17">
        <f t="shared" si="2172"/>
        <v>50</v>
      </c>
      <c r="BX1452" s="17">
        <f t="shared" si="2172"/>
        <v>209.4</v>
      </c>
      <c r="BZ1452" s="5" t="s">
        <v>4</v>
      </c>
      <c r="CA1452" s="6" t="s">
        <v>5</v>
      </c>
      <c r="CB1452" s="7" t="s">
        <v>6</v>
      </c>
      <c r="CC1452" s="8" t="s">
        <v>1</v>
      </c>
      <c r="CD1452">
        <v>3</v>
      </c>
      <c r="CE1452" s="9" t="s">
        <v>7</v>
      </c>
      <c r="CG1452" s="90" t="s">
        <v>157</v>
      </c>
      <c r="CH1452" s="61">
        <f>CE1453-((CH1454-CE1453)/(EY1452-CW1452))*CW1452</f>
        <v>-3.8500870402387486</v>
      </c>
      <c r="CI1452" s="10"/>
      <c r="CK1452" s="5" t="s">
        <v>4</v>
      </c>
      <c r="CL1452" s="6" t="s">
        <v>5</v>
      </c>
      <c r="CM1452" s="7" t="s">
        <v>6</v>
      </c>
      <c r="CN1452" s="8" t="s">
        <v>1</v>
      </c>
      <c r="CO1452" s="10"/>
      <c r="CP1452">
        <f t="shared" ref="CP1452:CQ1454" si="2188">BZ1453</f>
        <v>0.93180266183863136</v>
      </c>
      <c r="CQ1452">
        <f t="shared" si="2188"/>
        <v>-0.87956522186239505</v>
      </c>
      <c r="CR1452">
        <f>CI1456</f>
        <v>0</v>
      </c>
      <c r="CS1452">
        <f>CL1456</f>
        <v>0</v>
      </c>
      <c r="CU1452" s="17">
        <f>CU1356</f>
        <v>85</v>
      </c>
      <c r="CV1452" s="17">
        <f>CV1356</f>
        <v>10</v>
      </c>
      <c r="CW1452" s="31">
        <f>CH1359</f>
        <v>115.77355769164048</v>
      </c>
      <c r="CX1452" s="1"/>
      <c r="CY1452" s="61">
        <f t="array" ref="CY1452:CY1454">MMULT(DQ1452:DS1454,DO1452:DO1454)</f>
        <v>-0.40640305374498464</v>
      </c>
      <c r="CZ1452" s="13"/>
      <c r="DA1452" s="17">
        <v>1</v>
      </c>
      <c r="DB1452">
        <v>0</v>
      </c>
      <c r="DD1452" s="73">
        <f>(DB1452^2)*(1-COS(RADIANS(CW1452+45)))+(COS(RADIANS(CW1452+45)))</f>
        <v>-0.94422449595833369</v>
      </c>
      <c r="DE1452" s="73">
        <f>(DB1452*DB1453)*(1-COS(RADIANS(CW1452+45)))-DB1454*(SIN(RADIANS(CW1452+45)))</f>
        <v>-0.32930244644130841</v>
      </c>
      <c r="DF1452" s="73">
        <f>(DB1452*DB1454)*(1-COS(RADIANS(CW1452+45)))+DB1453*(SIN(RADIANS(CW1452+45)))</f>
        <v>0</v>
      </c>
      <c r="DG1452" s="10"/>
      <c r="DH1452">
        <f t="array" ref="DH1452:DH1454">MMULT(DD1452:DF1454,DA1452:DA1454)</f>
        <v>-0.94422449595833369</v>
      </c>
      <c r="DI1452" s="23">
        <f>COS(RADIANS('[1]Biaxial Input'!$F$21))</f>
        <v>-0.9975640502598242</v>
      </c>
      <c r="DK1452" s="30">
        <f>(DI1452^2)*(1-COS(RADIANS(CV1452)))+(COS(RADIANS(CV1452)))</f>
        <v>0.99992607504832687</v>
      </c>
      <c r="DL1452" s="30">
        <f>(DI1452*DI1453)*(1-COS(RADIANS(CV1452)))-DI1454*(SIN(RADIANS(CV1452)))</f>
        <v>-1.0571760619211149E-3</v>
      </c>
      <c r="DM1452" s="30">
        <f>(DI1452*DI1454)*(1-COS(RADIANS(CV1452)))+DI1453*(SIN(RADIANS(CV1452)))</f>
        <v>1.2113084546138469E-2</v>
      </c>
      <c r="DO1452">
        <f t="array" ref="DO1452:DO1454">MMULT(DK1452:DM1454,DH1452:DH1454)</f>
        <v>-0.94450282487161119</v>
      </c>
      <c r="DQ1452" s="28">
        <f>(DB1452^2)*(1-COS(RADIANS(CU1452)))+(COS(RADIANS(CU1452)))</f>
        <v>8.7155742747658138E-2</v>
      </c>
      <c r="DR1452" s="28">
        <f>(DB1452*DB1453)*(1-COS(RADIANS(CU1452)))-DB1454*(SIN(RADIANS(CU1452)))</f>
        <v>-0.99619469809174555</v>
      </c>
      <c r="DS1452" s="28">
        <f>(DB1452*DB1454)*(1-COS(RADIANS(CU1452)))+DB1453*(SIN(RADIANS(CU1452)))</f>
        <v>0</v>
      </c>
      <c r="DU1452" s="61">
        <f t="array" ref="DU1452:DU1454">MMULT(DQ1452:DS1454,EE1452:EE1454)</f>
        <v>-0.8974523840336418</v>
      </c>
      <c r="DV1452" s="13"/>
      <c r="DW1452" s="17">
        <v>1</v>
      </c>
      <c r="DX1452">
        <v>0</v>
      </c>
      <c r="DZ1452" s="73">
        <f>(DB1452^2)*(1-COS(RADIANS(CW1452-45)))+(COS(RADIANS(CW1452-45)))</f>
        <v>0.32930244644130813</v>
      </c>
      <c r="EA1452" s="73">
        <f>(DB1452*DB1453)*(1-COS(RADIANS(CW1452-45)))-DB1454*(SIN(RADIANS(CW1452-45)))</f>
        <v>-0.94422449595833369</v>
      </c>
      <c r="EB1452" s="73">
        <f>(DB1452*DB1454)*(1-COS(RADIANS(CW1452-45)))+DB1453*(SIN(RADIANS(CW1452-45)))</f>
        <v>0</v>
      </c>
      <c r="EC1452" s="10"/>
      <c r="ED1452">
        <f t="array" ref="ED1452:ED1454">MMULT(DZ1452:EB1454,DA1452:DA1454)</f>
        <v>0.32930244644130813</v>
      </c>
      <c r="EE1452" s="1">
        <f t="array" ref="EE1452:EE1454">MMULT(DK1452:DM1454,ED1452:ED1454)</f>
        <v>0.32827989123966239</v>
      </c>
      <c r="EG1452">
        <f>CY1452+DU1452</f>
        <v>-1.3038554377786264</v>
      </c>
      <c r="EH1452">
        <f>EG1452/(SQRT(EG1452^2+EG1453^2+EG1454^2))</f>
        <v>-0.9219650217402211</v>
      </c>
      <c r="EJ1452">
        <f>Q1452+AM1452</f>
        <v>0.40706254712932466</v>
      </c>
      <c r="EK1452">
        <f>EJ1452/(SQRT(EJ1452^2+EJ1453^2+EJ1454^2))</f>
        <v>0.28783668744221413</v>
      </c>
      <c r="EM1452" s="23">
        <f>CY1453*DU1454-CY1454*DU1453</f>
        <v>0.17151028044722005</v>
      </c>
      <c r="EO1452" s="15">
        <v>3</v>
      </c>
      <c r="EP1452" s="9" t="s">
        <v>7</v>
      </c>
      <c r="EW1452" s="17">
        <f>CU1452</f>
        <v>85</v>
      </c>
      <c r="EX1452" s="17">
        <f>CV1452</f>
        <v>10</v>
      </c>
      <c r="EY1452" s="31">
        <f>1+CW1452</f>
        <v>116.77355769164048</v>
      </c>
      <c r="EZ1452" s="10"/>
      <c r="FA1452" s="61">
        <f t="array" ref="FA1452:FA1454">MMULT(FS1452:FU1454,FQ1452:FQ1454)</f>
        <v>-0.39067845282717739</v>
      </c>
      <c r="FB1452" s="13">
        <f>BW1453</f>
        <v>-5</v>
      </c>
      <c r="FC1452" s="17">
        <v>1</v>
      </c>
      <c r="FD1452">
        <v>0</v>
      </c>
      <c r="FF1452" s="73">
        <f>(FD1452^2)*(1-COS(RADIANS(EY1452+45)))+(COS(RADIANS(EY1452+45)))</f>
        <v>-0.94982780613023077</v>
      </c>
      <c r="FG1452" s="73">
        <f>(FD1452*FD1453)*(1-COS(RADIANS(EY1452+45)))-FD1454*(SIN(RADIANS(EY1452+45)))</f>
        <v>-0.31277330241219892</v>
      </c>
      <c r="FH1452" s="73">
        <f>(FD1452*FD1454)*(1-COS(RADIANS(EY1452+45)))+FD1453*(SIN(RADIANS(EY1452+45)))</f>
        <v>0</v>
      </c>
      <c r="FI1452" s="10"/>
      <c r="FJ1452">
        <f t="array" ref="FJ1452:FJ1454">MMULT(FF1452:FH1454,FC1452:FC1454)</f>
        <v>-0.94982780613023077</v>
      </c>
      <c r="FK1452" s="23">
        <f>COS(RADIANS(176))</f>
        <v>-0.9975640502598242</v>
      </c>
      <c r="FM1452" s="30">
        <f>(FK1452^2)*(1-COS(RADIANS(EX1452)))+(COS(RADIANS(EX1452)))</f>
        <v>0.99992607504832687</v>
      </c>
      <c r="FN1452" s="30">
        <f>(FK1452*FK1453)*(1-COS(RADIANS(EX1452)))-FK1454*(SIN(RADIANS(EX1452)))</f>
        <v>-1.0571760619211149E-3</v>
      </c>
      <c r="FO1452" s="30">
        <f>(FK1452*FK1454)*(1-COS(RADIANS(EX1452)))+FK1453*(SIN(RADIANS(EX1452)))</f>
        <v>1.2113084546138469E-2</v>
      </c>
      <c r="FQ1452">
        <f t="array" ref="FQ1452:FQ1454">MMULT(FM1452:FO1454,FJ1452:FJ1454)</f>
        <v>-0.95008824660368296</v>
      </c>
      <c r="FS1452" s="28">
        <f>(FD1452^2)*(1-COS(RADIANS(EW1452)))+(COS(RADIANS(EW1452)))</f>
        <v>8.7155742747658138E-2</v>
      </c>
      <c r="FT1452" s="28">
        <f>(FD1452*FD1453)*(1-COS(RADIANS(EW1452)))-FD1454*(SIN(RADIANS(EW1452)))</f>
        <v>-0.99619469809174555</v>
      </c>
      <c r="FU1452" s="28">
        <f>(FD1452*FD1454)*(1-COS(RADIANS(EW1452)))+FD1453*(SIN(RADIANS(EW1452)))</f>
        <v>0</v>
      </c>
      <c r="FW1452" s="61">
        <f t="array" ref="FW1452:FW1454">MMULT(FS1452:FU1454,GG1452:GG1454)</f>
        <v>-0.904408408959956</v>
      </c>
      <c r="FX1452" s="13">
        <f>BX1453</f>
        <v>220.3</v>
      </c>
      <c r="FY1452" s="17">
        <v>1</v>
      </c>
      <c r="FZ1452">
        <v>0</v>
      </c>
      <c r="GB1452" s="73">
        <f>(FD1452^2)*(1-COS(RADIANS(EY1452-45)))+(COS(RADIANS(EY1452-45)))</f>
        <v>0.31277330241219886</v>
      </c>
      <c r="GC1452" s="73">
        <f>(FD1452*FD1453)*(1-COS(RADIANS(EY1452-45)))-FD1454*(SIN(RADIANS(EY1452-45)))</f>
        <v>-0.94982780613023077</v>
      </c>
      <c r="GD1452" s="73">
        <f>(FD1452*FD1454)*(1-COS(RADIANS(EY1452-45)))+FD1453*(SIN(RADIANS(EY1452-45)))</f>
        <v>0</v>
      </c>
      <c r="GE1452" s="10"/>
      <c r="GF1452">
        <f t="array" ref="GF1452:GF1454">MMULT(GB1452:GD1454,FC1452:FC1454)</f>
        <v>0.31277330241219886</v>
      </c>
      <c r="GG1452" s="1">
        <f t="array" ref="GG1452:GG1454">MMULT(FM1452:FO1454,GF1452:GF1454)</f>
        <v>0.31174604544134549</v>
      </c>
      <c r="GI1452">
        <f>FA1452+FW1452</f>
        <v>-1.2950868617871334</v>
      </c>
      <c r="GJ1452">
        <f>GI1452/(SQRT(GI1452^2+GI1453^2+GI1454^2))</f>
        <v>-0.91576470219528694</v>
      </c>
      <c r="GL1452" t="e">
        <f>CH1453+DC1452</f>
        <v>#VALUE!</v>
      </c>
      <c r="GM1452" t="e">
        <f>GL1452/(SQRT(GL1452^2+GL1453^2+GL1454^2))</f>
        <v>#VALUE!</v>
      </c>
      <c r="GO1452" s="27">
        <f>FA1453*FW1454-FA1454*FW1453</f>
        <v>0.17151028044722011</v>
      </c>
    </row>
    <row r="1453" spans="1:197" x14ac:dyDescent="0.2">
      <c r="A1453" s="1"/>
      <c r="D1453" t="s">
        <v>8</v>
      </c>
      <c r="E1453" s="5">
        <f t="shared" ref="E1453:F1455" si="2189">E1448</f>
        <v>0.93180257253695653</v>
      </c>
      <c r="F1453" s="6">
        <f t="shared" si="2189"/>
        <v>-0.87956533664367853</v>
      </c>
      <c r="G1453" s="7">
        <f>Q1452</f>
        <v>0.85171162377563892</v>
      </c>
      <c r="H1453" s="8">
        <f>AM1452</f>
        <v>-0.44464907664631426</v>
      </c>
      <c r="J1453" s="9">
        <f>((SUMPRODUCT(G1453:G1455,E1453:E1455))*(SUMPRODUCT(G1453:G1455,F1453:F1455)))-((SUMPRODUCT(H1453:H1455,E1453:E1455))*(SUMPRODUCT(H1453:H1455,F1453:F1455)))</f>
        <v>-4.6196363259177753E-3</v>
      </c>
      <c r="Q1453" s="61">
        <v>-0.35495569440957225</v>
      </c>
      <c r="S1453" s="17">
        <v>0</v>
      </c>
      <c r="T1453">
        <v>0</v>
      </c>
      <c r="V1453" s="73">
        <f>(T1452*T1453)*(1-COS(RADIANS(O1452+45)))+T1454*(SIN(RADIANS(O1452+45)))</f>
        <v>-0.93849302275955593</v>
      </c>
      <c r="W1453" s="73">
        <f>(T1453^2)*(1-COS(RADIANS(O1452+45)))+(COS(RADIANS(O1452+45)))</f>
        <v>0.3452981989985347</v>
      </c>
      <c r="X1453" s="73">
        <f>(T1453*T1454)*(1-COS(RADIANS(O1452+45)))-T1452*(SIN(RADIANS(O1452+45)))</f>
        <v>0</v>
      </c>
      <c r="Y1453" s="10"/>
      <c r="Z1453">
        <v>-0.93849302275955593</v>
      </c>
      <c r="AA1453" s="23">
        <f>SIN(RADIANS('[1]Biaxial Input'!$F$21))*(COS(RADIANS(0)))</f>
        <v>6.9756473744125524E-2</v>
      </c>
      <c r="AC1453" s="30">
        <f>(AA1452*AA1453)*(1-COS(RADIANS(N1452)))+AA1454*(SIN(RADIANS(N1452)))</f>
        <v>-6.5197179069601558E-3</v>
      </c>
      <c r="AD1453" s="30">
        <f>(AA1453^2)*(1-COS(RADIANS(N1452)))+(COS(RADIANS(N1452)))</f>
        <v>0.90676369012465463</v>
      </c>
      <c r="AE1453" s="30">
        <f>(AA1453*AA1454)*(1-COS(RADIANS(N1452)))-AA1452*(SIN(RADIANS(N1452)))</f>
        <v>0.42158878489581864</v>
      </c>
      <c r="AG1453">
        <v>-0.85324264332494826</v>
      </c>
      <c r="AI1453" s="28">
        <f>(T1452*T1453)*(1-COS(RADIANS(M1452)))+T1454*(SIN(RADIANS(M1452)))</f>
        <v>0.70710678118654746</v>
      </c>
      <c r="AJ1453" s="28">
        <f>(T1453^2)*(1-COS(RADIANS(M1452)))+(COS(RADIANS(M1452)))</f>
        <v>0.70710678118654757</v>
      </c>
      <c r="AK1453" s="28">
        <f>(T1453*T1454)*(1-COS(RADIANS(M1452)))-T1452*(SIN(RADIANS(M1452)))</f>
        <v>0</v>
      </c>
      <c r="AM1453" s="61">
        <v>-0.87879165244813995</v>
      </c>
      <c r="AO1453" s="17">
        <v>0</v>
      </c>
      <c r="AP1453">
        <v>0</v>
      </c>
      <c r="AR1453" s="73">
        <f>(T1452*T1453)*(1-COS(RADIANS(O1452-45)))+T1454*(SIN(RADIANS(O1452-45)))</f>
        <v>-0.34529819899853437</v>
      </c>
      <c r="AS1453" s="73">
        <f>(T1453^2)*(1-COS(RADIANS(O1452-45)))+(COS(RADIANS(O1452-45)))</f>
        <v>-0.93849302275955604</v>
      </c>
      <c r="AT1453" s="73">
        <f>(T1453*T1454)*(1-COS(RADIANS(O1452-45)))-T1452*(SIN(RADIANS(O1452-45)))</f>
        <v>0</v>
      </c>
      <c r="AU1453" s="10"/>
      <c r="AV1453">
        <v>-0.34529819899853437</v>
      </c>
      <c r="AW1453" s="1">
        <v>-0.30698515935126575</v>
      </c>
      <c r="BV1453" s="17">
        <f t="shared" si="2172"/>
        <v>70</v>
      </c>
      <c r="BW1453" s="17">
        <f t="shared" si="2172"/>
        <v>-5</v>
      </c>
      <c r="BX1453" s="17">
        <f t="shared" si="2172"/>
        <v>220.3</v>
      </c>
      <c r="BY1453" t="s">
        <v>8</v>
      </c>
      <c r="BZ1453" s="5">
        <f t="shared" ref="BZ1453:CA1455" si="2190">BZ1448</f>
        <v>0.93180266183863136</v>
      </c>
      <c r="CA1453" s="6">
        <f t="shared" si="2190"/>
        <v>-0.87956522186239505</v>
      </c>
      <c r="CB1453" s="7">
        <f>CY1452</f>
        <v>-0.40640305374498464</v>
      </c>
      <c r="CC1453" s="8">
        <f>DU1452</f>
        <v>-0.8974523840336418</v>
      </c>
      <c r="CE1453" s="9">
        <f>((SUMPRODUCT(CB1453:CB1455,BZ1453:BZ1455))*(SUMPRODUCT(CB1453:(CB1455),CA1453:CA1455)))-((SUMPRODUCT(CC1453:CC1455,BZ1453:BZ1455))*(SUMPRODUCT(CC1453:CC1455,CA1453:CA1455)))</f>
        <v>0</v>
      </c>
      <c r="CG1453">
        <v>1</v>
      </c>
      <c r="CH1453" t="s">
        <v>161</v>
      </c>
      <c r="CI1453" s="67"/>
      <c r="CJ1453" s="1" t="s">
        <v>8</v>
      </c>
      <c r="CK1453" s="5">
        <f t="shared" ref="CK1453:CL1455" si="2191">BZ1453</f>
        <v>0.93180266183863136</v>
      </c>
      <c r="CL1453" s="6">
        <f t="shared" si="2191"/>
        <v>-0.87956522186239505</v>
      </c>
      <c r="CM1453" s="7">
        <f>FA1452</f>
        <v>-0.39067845282717739</v>
      </c>
      <c r="CN1453" s="8">
        <f>FW1452</f>
        <v>-0.904408408959956</v>
      </c>
      <c r="CO1453" s="10"/>
      <c r="CP1453">
        <f t="shared" si="2188"/>
        <v>0.3492962422733713</v>
      </c>
      <c r="CQ1453">
        <f t="shared" si="2188"/>
        <v>-0.34518112468713447</v>
      </c>
      <c r="CR1453">
        <f>CJ1456</f>
        <v>0</v>
      </c>
      <c r="CS1453">
        <f>CM1456</f>
        <v>0</v>
      </c>
      <c r="CW1453" s="28"/>
      <c r="CX1453" s="1"/>
      <c r="CY1453" s="61">
        <v>-0.91255501219685053</v>
      </c>
      <c r="DA1453" s="17">
        <v>0</v>
      </c>
      <c r="DB1453">
        <v>0</v>
      </c>
      <c r="DD1453" s="73">
        <f>(DB1452*DB1453)*(1-COS(RADIANS(CW1452+45)))+DB1454*(SIN(RADIANS(CW1452+45)))</f>
        <v>0.32930244644130841</v>
      </c>
      <c r="DE1453" s="73">
        <f>(DB1453^2)*(1-COS(RADIANS(CW1452+45)))+(COS(RADIANS(CW1452+45)))</f>
        <v>-0.94422449595833369</v>
      </c>
      <c r="DF1453" s="73">
        <f>(DB1453*DB1454)*(1-COS(RADIANS(CW1452+45)))-DB1452*(SIN(RADIANS(CW1452+45)))</f>
        <v>0</v>
      </c>
      <c r="DG1453" s="10"/>
      <c r="DH1453">
        <v>0.32930244644130841</v>
      </c>
      <c r="DI1453" s="23">
        <f>SIN(RADIANS('[1]Biaxial Input'!$F$21))*(COS(RADIANS(0)))</f>
        <v>6.9756473744125524E-2</v>
      </c>
      <c r="DK1453" s="30">
        <f>(DI1452*DI1453)*(1-COS(RADIANS(CV1452)))+DI1454*(SIN(RADIANS(CV1452)))</f>
        <v>-1.0571760619211149E-3</v>
      </c>
      <c r="DL1453" s="30">
        <f>(DI1453^2)*(1-COS(RADIANS(CV1452)))+(COS(RADIANS(CV1452)))</f>
        <v>0.98488167796388115</v>
      </c>
      <c r="DM1453" s="30">
        <f>(DI1453*DI1454)*(1-COS(RADIANS(CV1452)))-DI1452*(SIN(RADIANS(CV1452)))</f>
        <v>0.17322517943366056</v>
      </c>
      <c r="DO1453">
        <v>0.32532215754293364</v>
      </c>
      <c r="DQ1453" s="28">
        <f>(DB1452*DB1453)*(1-COS(RADIANS(CU1452)))+DB1454*(SIN(RADIANS(CU1452)))</f>
        <v>0.99619469809174555</v>
      </c>
      <c r="DR1453" s="28">
        <f>(DB1453^2)*(1-COS(RADIANS(CU1452)))+(COS(RADIANS(CU1452)))</f>
        <v>8.7155742747658138E-2</v>
      </c>
      <c r="DS1453" s="28">
        <f>(DB1453*DB1454)*(1-COS(RADIANS(CU1452)))-DB1452*(SIN(RADIANS(CU1452)))</f>
        <v>0</v>
      </c>
      <c r="DU1453" s="61">
        <v>0.40805077675020324</v>
      </c>
      <c r="DW1453" s="17">
        <v>0</v>
      </c>
      <c r="DX1453">
        <v>0</v>
      </c>
      <c r="DZ1453" s="73">
        <f>(DB1452*DB1453)*(1-COS(RADIANS(CW1452-45)))+DB1454*(SIN(RADIANS(CW1452-45)))</f>
        <v>0.94422449595833369</v>
      </c>
      <c r="EA1453" s="73">
        <f>(DB1453^2)*(1-COS(RADIANS(CW1452-45)))+(COS(RADIANS(CW1452-45)))</f>
        <v>0.32930244644130813</v>
      </c>
      <c r="EB1453" s="73">
        <f>(DB1453*DB1454)*(1-COS(RADIANS(CW1452-45)))-DB1452*(SIN(RADIANS(CW1452-45)))</f>
        <v>0</v>
      </c>
      <c r="EC1453" s="10"/>
      <c r="ED1453">
        <v>0.94422449595833369</v>
      </c>
      <c r="EE1453" s="1">
        <v>0.92960127529053382</v>
      </c>
      <c r="EG1453">
        <f>CY1453+DU1453</f>
        <v>-0.50450423544664735</v>
      </c>
      <c r="EH1453">
        <f>EG1453/(SQRT(EG1452^2+EG1453^2+EG1454^2))</f>
        <v>-0.35673836602165887</v>
      </c>
      <c r="EJ1453">
        <f>Q1453+AM1453</f>
        <v>-1.2337473468577123</v>
      </c>
      <c r="EK1453">
        <f>EJ1453/(SQRT(EJ1452^2+EJ1453^2+EJ1454^2))</f>
        <v>-0.87239111523400015</v>
      </c>
      <c r="EM1453" s="23">
        <f>CY1454*DU1452-CY1452*DU1454</f>
        <v>-2.7164559778537233E-2</v>
      </c>
      <c r="EP1453" s="9">
        <f>((SUMPRODUCT(CM1453:CM1455,BZ1453:BZ1455))*(SUMPRODUCT(CM1453:CM1455,CA1453:CA1455)))-((SUMPRODUCT(CN1453:CN1455,BZ1453:BZ1455))*(SUMPRODUCT(CN1453:CN1455,CA1453:CA1455)))</f>
        <v>3.3255322864771453E-2</v>
      </c>
      <c r="EY1453" s="28"/>
      <c r="EZ1453" s="10"/>
      <c r="FA1453" s="61">
        <v>-0.91953749365132742</v>
      </c>
      <c r="FB1453" s="13">
        <f>BW1454</f>
        <v>-10</v>
      </c>
      <c r="FC1453" s="17">
        <v>0</v>
      </c>
      <c r="FD1453">
        <v>0</v>
      </c>
      <c r="FF1453" s="73">
        <f>(FD1452*FD1453)*(1-COS(RADIANS(EY1452+45)))+FD1454*(SIN(RADIANS(EY1452+45)))</f>
        <v>0.31277330241219892</v>
      </c>
      <c r="FG1453" s="73">
        <f>(FD1453^2)*(1-COS(RADIANS(EY1452+45)))+(COS(RADIANS(EY1452+45)))</f>
        <v>-0.94982780613023077</v>
      </c>
      <c r="FH1453" s="73">
        <f>(FD1453*FD1454)*(1-COS(RADIANS(EY1452+45)))-FD1452*(SIN(RADIANS(EY1452+45)))</f>
        <v>0</v>
      </c>
      <c r="FI1453" s="10"/>
      <c r="FJ1453">
        <v>0.31277330241219892</v>
      </c>
      <c r="FK1453" s="23">
        <f>SIN(RADIANS(176))*(COS(RADIANS(0)))</f>
        <v>6.9756473744125524E-2</v>
      </c>
      <c r="FM1453" s="30">
        <f>(FK1452*FK1453)*(1-COS(RADIANS(EX1452)))+FK1454*(SIN(RADIANS(EX1452)))</f>
        <v>-1.0571760619211149E-3</v>
      </c>
      <c r="FN1453" s="30">
        <f>(FK1453^2)*(1-COS(RADIANS(EX1452)))+(COS(RADIANS(EX1452)))</f>
        <v>0.98488167796388115</v>
      </c>
      <c r="FO1453" s="30">
        <f>(FK1453*FK1454)*(1-COS(RADIANS(EX1452)))-FK1452*(SIN(RADIANS(EX1452)))</f>
        <v>0.17322517943366056</v>
      </c>
      <c r="FQ1453">
        <v>0.30904883012161882</v>
      </c>
      <c r="FS1453" s="28">
        <f>(FD1452*FD1453)*(1-COS(RADIANS(EW1452)))+FD1454*(SIN(RADIANS(EW1452)))</f>
        <v>0.99619469809174555</v>
      </c>
      <c r="FT1453" s="28">
        <f>(FD1453^2)*(1-COS(RADIANS(EW1452)))+(COS(RADIANS(EW1452)))</f>
        <v>8.7155742747658138E-2</v>
      </c>
      <c r="FU1453" s="28">
        <f>(FD1453*FD1454)*(1-COS(RADIANS(EW1452)))-FD1452*(SIN(RADIANS(EW1452)))</f>
        <v>0</v>
      </c>
      <c r="FW1453" s="61">
        <v>0.39206234767122627</v>
      </c>
      <c r="FX1453" s="13">
        <f>BX1454</f>
        <v>261.8</v>
      </c>
      <c r="FY1453" s="17">
        <v>0</v>
      </c>
      <c r="FZ1453">
        <v>0</v>
      </c>
      <c r="GB1453" s="73">
        <f>(FD1452*FD1453)*(1-COS(RADIANS(EY1452-45)))+FD1454*(SIN(RADIANS(EY1452-45)))</f>
        <v>0.94982780613023077</v>
      </c>
      <c r="GC1453" s="73">
        <f>(FD1453^2)*(1-COS(RADIANS(EY1452-45)))+(COS(RADIANS(EY1452-45)))</f>
        <v>0.31277330241219886</v>
      </c>
      <c r="GD1453" s="73">
        <f>(FD1453*FD1454)*(1-COS(RADIANS(EY1452-45)))-FD1452*(SIN(RADIANS(EY1452-45)))</f>
        <v>0</v>
      </c>
      <c r="GE1453" s="10"/>
      <c r="GF1453">
        <v>0.94982780613023077</v>
      </c>
      <c r="GG1453" s="1">
        <v>0.93513734703017559</v>
      </c>
      <c r="GI1453">
        <f>FA1453+FW1453</f>
        <v>-0.52747514598010115</v>
      </c>
      <c r="GJ1453">
        <f>GI1453/(SQRT(GI1452^2+GI1453^2+GI1454^2))</f>
        <v>-0.37298125262989357</v>
      </c>
      <c r="GL1453">
        <f>CH1454+DC1453</f>
        <v>3.3255322864771453E-2</v>
      </c>
      <c r="GM1453" t="e">
        <f>GL1453/(SQRT(GL1452^2+GL1453^2+GL1454^2))</f>
        <v>#VALUE!</v>
      </c>
      <c r="GO1453" s="27">
        <f>FA1454*FW1452-FA1452*FW1454</f>
        <v>-2.7164559778537239E-2</v>
      </c>
    </row>
    <row r="1454" spans="1:197" x14ac:dyDescent="0.2">
      <c r="A1454" s="1"/>
      <c r="D1454" t="s">
        <v>9</v>
      </c>
      <c r="E1454" s="5">
        <f t="shared" si="2189"/>
        <v>0.34929649784185368</v>
      </c>
      <c r="F1454" s="6">
        <f t="shared" si="2189"/>
        <v>-0.34518087452767277</v>
      </c>
      <c r="G1454" s="7">
        <f t="shared" ref="G1454:G1455" si="2192">Q1453</f>
        <v>-0.35495569440957225</v>
      </c>
      <c r="H1454" s="8">
        <f t="shared" ref="H1454:H1455" si="2193">AM1453</f>
        <v>-0.87879165244813995</v>
      </c>
      <c r="J1454" s="10"/>
      <c r="Q1454" s="61">
        <v>0.3854786179954508</v>
      </c>
      <c r="S1454" s="17">
        <v>0</v>
      </c>
      <c r="T1454">
        <v>1</v>
      </c>
      <c r="V1454" s="73">
        <f>(T1452*T1454)*(1-COS(RADIANS(O1452+45)))-T1453*(SIN(RADIANS(O1452+45)))</f>
        <v>0</v>
      </c>
      <c r="W1454" s="73">
        <f>(T1453*T1454)*(1-COS(RADIANS(O1452+45)))+T1452*(SIN(RADIANS(O1452+45)))</f>
        <v>0</v>
      </c>
      <c r="X1454" s="73">
        <f>(T1454^2)*(1-COS(RADIANS(O1452+45)))+(COS(RADIANS(O1452+45)))</f>
        <v>1</v>
      </c>
      <c r="Y1454" s="10"/>
      <c r="Z1454">
        <v>0</v>
      </c>
      <c r="AA1454" s="23">
        <f>SIN(RADIANS('[1]Biaxial Input'!$F$21))*SIN(RADIANS(0))</f>
        <v>0</v>
      </c>
      <c r="AC1454" s="30">
        <f>(AA1452*AA1454)*(1-COS(RADIANS(N1452)))-AA1453*(SIN(RADIANS(N1452)))</f>
        <v>-2.948035967890307E-2</v>
      </c>
      <c r="AD1454" s="30">
        <f>(AA1453*AA1454)*(1-COS(RADIANS(N1452)))+AA1452*(SIN(RADIANS(N1452)))</f>
        <v>-0.42158878489581864</v>
      </c>
      <c r="AE1454" s="30">
        <f>(AA1454^2)*(1-COS(RADIANS(N1452)))+(COS(RADIANS(N1452)))</f>
        <v>0.90630778703664994</v>
      </c>
      <c r="AG1454">
        <v>0.3854786179954508</v>
      </c>
      <c r="AI1454" s="28">
        <f>(T1452*T1454)*(1-COS(RADIANS(M1452)))-T1453*(SIN(RADIANS(M1452)))</f>
        <v>0</v>
      </c>
      <c r="AJ1454" s="28">
        <f>(T1453*T1454)*(1-COS(RADIANS(M1452)))+T1452*(SIN(RADIANS(M1452)))</f>
        <v>0</v>
      </c>
      <c r="AK1454" s="28">
        <f>(T1454^2)*(1-COS(RADIANS(M1452)))+(COS(RADIANS(M1452)))</f>
        <v>1</v>
      </c>
      <c r="AM1454" s="61">
        <v>0.17324096000959935</v>
      </c>
      <c r="AO1454" s="17">
        <v>0</v>
      </c>
      <c r="AP1454">
        <v>1</v>
      </c>
      <c r="AR1454" s="73">
        <f>(T1452*T1452)*(1-COS(RADIANS(O1452-45)))-T1452*(SIN(RADIANS(O1452-45)))</f>
        <v>0</v>
      </c>
      <c r="AS1454" s="73">
        <f>(T1453*T1454)*(1-COS(RADIANS(O1452-45)))+T1452*(SIN(RADIANS(O1452-45)))</f>
        <v>0</v>
      </c>
      <c r="AT1454" s="73">
        <f>(T1454^2)*(1-COS(RADIANS(O1452-45)))+(COS(RADIANS(O1452-45)))</f>
        <v>1</v>
      </c>
      <c r="AU1454" s="10"/>
      <c r="AV1454">
        <v>0</v>
      </c>
      <c r="AW1454" s="1">
        <v>0.17324096000959935</v>
      </c>
      <c r="BV1454" s="17">
        <f t="shared" si="2172"/>
        <v>30</v>
      </c>
      <c r="BW1454" s="17">
        <f t="shared" si="2172"/>
        <v>-10</v>
      </c>
      <c r="BX1454" s="17">
        <f t="shared" si="2172"/>
        <v>261.8</v>
      </c>
      <c r="BY1454" t="s">
        <v>9</v>
      </c>
      <c r="BZ1454" s="5">
        <f t="shared" si="2190"/>
        <v>0.3492962422733713</v>
      </c>
      <c r="CA1454" s="6">
        <f t="shared" si="2190"/>
        <v>-0.34518112468713447</v>
      </c>
      <c r="CB1454" s="7">
        <f>CY1453</f>
        <v>-0.91255501219685053</v>
      </c>
      <c r="CC1454" s="8">
        <f>DU1453</f>
        <v>0.40805077675020324</v>
      </c>
      <c r="CE1454" s="10"/>
      <c r="CH1454">
        <f>((SUMPRODUCT(CM1453:CM1455,CK1453:CK1455))*(SUMPRODUCT(CM1453:CM1455,CL1453:CL1455)))-((SUMPRODUCT(CN1453:CN1455,CK1453:CK1455))*(SUMPRODUCT(CN1453:CN1455,CL1453:CL1455)))</f>
        <v>3.3255322864771453E-2</v>
      </c>
      <c r="CI1454" s="67"/>
      <c r="CJ1454" s="10" t="s">
        <v>9</v>
      </c>
      <c r="CK1454" s="5">
        <f t="shared" si="2191"/>
        <v>0.3492962422733713</v>
      </c>
      <c r="CL1454" s="6">
        <f t="shared" si="2191"/>
        <v>-0.34518112468713447</v>
      </c>
      <c r="CM1454" s="7">
        <f>FA1453</f>
        <v>-0.91953749365132742</v>
      </c>
      <c r="CN1454" s="8">
        <f>FW1453</f>
        <v>0.39206234767122627</v>
      </c>
      <c r="CP1454">
        <f t="shared" si="2188"/>
        <v>-9.8670839279614439E-2</v>
      </c>
      <c r="CQ1454">
        <f t="shared" si="2188"/>
        <v>-0.32743703463395935</v>
      </c>
      <c r="CR1454">
        <f>CK1456</f>
        <v>0</v>
      </c>
      <c r="CS1454">
        <f>CN1456</f>
        <v>0</v>
      </c>
      <c r="CW1454" s="28"/>
      <c r="CX1454" s="1"/>
      <c r="CY1454" s="61">
        <v>-4.560600422266077E-2</v>
      </c>
      <c r="DA1454" s="17">
        <v>0</v>
      </c>
      <c r="DB1454">
        <v>1</v>
      </c>
      <c r="DD1454" s="73">
        <f>(DB1452*DB1454)*(1-COS(RADIANS(CW1452+45)))-DB1453*(SIN(RADIANS(CW1452+45)))</f>
        <v>0</v>
      </c>
      <c r="DE1454" s="73">
        <f>(DB1453*DB1454)*(1-COS(RADIANS(CW1452+45)))+DB1452*(SIN(RADIANS(CW1452+45)))</f>
        <v>0</v>
      </c>
      <c r="DF1454" s="73">
        <f>(DB1454^2)*(1-COS(RADIANS(CW1452+45)))+(COS(RADIANS(CW1452+45)))</f>
        <v>1</v>
      </c>
      <c r="DG1454" s="10"/>
      <c r="DH1454">
        <v>0</v>
      </c>
      <c r="DI1454" s="23">
        <f>SIN(RADIANS('[1]Biaxial Input'!$F$21))*SIN(RADIANS(0))</f>
        <v>0</v>
      </c>
      <c r="DK1454" s="30">
        <f>(DI1452*DI1454)*(1-COS(RADIANS(CV1452)))-DI1453*(SIN(RADIANS(CV1452)))</f>
        <v>-1.2113084546138469E-2</v>
      </c>
      <c r="DL1454" s="30">
        <f>(DI1453*DI1454)*(1-COS(RADIANS(CV1452)))+DI1452*(SIN(RADIANS(CV1452)))</f>
        <v>-0.17322517943366056</v>
      </c>
      <c r="DM1454" s="30">
        <f>(DI1454^2)*(1-COS(RADIANS(CV1452)))+(COS(RADIANS(CV1452)))</f>
        <v>0.98480775301220802</v>
      </c>
      <c r="DO1454">
        <v>-4.560600422266077E-2</v>
      </c>
      <c r="DQ1454" s="28">
        <f>(DB1452*DB1454)*(1-COS(RADIANS(CU1452)))-DB1453*(SIN(RADIANS(CU1452)))</f>
        <v>0</v>
      </c>
      <c r="DR1454" s="28">
        <f>(DB1453*DB1454)*(1-COS(RADIANS(CU1452)))+DB1452*(SIN(RADIANS(CU1452)))</f>
        <v>0</v>
      </c>
      <c r="DS1454" s="28">
        <f>(DB1454^2)*(1-COS(RADIANS(CU1452)))+(COS(RADIANS(CU1452)))</f>
        <v>1</v>
      </c>
      <c r="DU1454" s="61">
        <v>-0.16755232611303383</v>
      </c>
      <c r="DW1454" s="17">
        <v>0</v>
      </c>
      <c r="DX1454">
        <v>1</v>
      </c>
      <c r="DZ1454" s="73">
        <f>(DB1452*DB1452)*(1-COS(RADIANS(CW1452-45)))-DB1452*(SIN(RADIANS(CW1452-45)))</f>
        <v>0</v>
      </c>
      <c r="EA1454" s="73">
        <f>(DB1453*DB1454)*(1-COS(RADIANS(CW1452-45)))+DB1452*(SIN(RADIANS(CW1452-45)))</f>
        <v>0</v>
      </c>
      <c r="EB1454" s="73">
        <f>(DB1454^2)*(1-COS(RADIANS(CW1452-45)))+(COS(RADIANS(CW1452-45)))</f>
        <v>1</v>
      </c>
      <c r="EC1454" s="10"/>
      <c r="ED1454">
        <v>0</v>
      </c>
      <c r="EE1454" s="1">
        <v>-0.16755232611303383</v>
      </c>
      <c r="EG1454">
        <f>CY1454+DU1454</f>
        <v>-0.21315833033569459</v>
      </c>
      <c r="EH1454">
        <f>EG1454/(SQRT(EG1452^2+EG1453^2+EG1454^2))</f>
        <v>-0.15072570084677178</v>
      </c>
      <c r="EJ1454">
        <f>Q1454+AM1454</f>
        <v>0.55871957800505012</v>
      </c>
      <c r="EK1454">
        <f>EJ1454/(SQRT(EJ1452^2+EJ1453^2+EJ1454^2))</f>
        <v>0.39507440238905722</v>
      </c>
      <c r="EM1454" s="23">
        <f>CY1452*DU1453-CY1453*DU1452</f>
        <v>-0.98480775301220813</v>
      </c>
      <c r="ER1454">
        <f t="shared" ref="ER1454:ES1456" si="2194">CK1453</f>
        <v>0.93180266183863136</v>
      </c>
      <c r="ES1454">
        <f t="shared" si="2194"/>
        <v>-0.87956522186239505</v>
      </c>
      <c r="ET1454" t="e">
        <f>#REF!</f>
        <v>#REF!</v>
      </c>
      <c r="EU1454" t="e">
        <f>#REF!</f>
        <v>#REF!</v>
      </c>
      <c r="EY1454" s="28"/>
      <c r="EZ1454" s="10"/>
      <c r="FA1454" s="61">
        <v>-4.2674866912483032E-2</v>
      </c>
      <c r="FB1454" s="13">
        <f>BW1455</f>
        <v>-15</v>
      </c>
      <c r="FC1454" s="17">
        <v>0</v>
      </c>
      <c r="FD1454">
        <v>1</v>
      </c>
      <c r="FF1454" s="73">
        <f>(FD1452*FD1454)*(1-COS(RADIANS(EY1452+45)))-FD1453*(SIN(RADIANS(EY1452+45)))</f>
        <v>0</v>
      </c>
      <c r="FG1454" s="73">
        <f>(FD1453*FD1454)*(1-COS(RADIANS(EY1452+45)))+FD1452*(SIN(RADIANS(EY1452+45)))</f>
        <v>0</v>
      </c>
      <c r="FH1454" s="73">
        <f>(FD1454^2)*(1-COS(RADIANS(EY1452+45)))+(COS(RADIANS(EY1452+45)))</f>
        <v>1</v>
      </c>
      <c r="FI1454" s="10"/>
      <c r="FJ1454">
        <v>0</v>
      </c>
      <c r="FK1454" s="23">
        <f>SIN(RADIANS(176))*SIN(RADIANS(0))</f>
        <v>0</v>
      </c>
      <c r="FM1454" s="30">
        <f>(FK1452*FK1454)*(1-COS(RADIANS(EX1452)))-FK1453*(SIN(RADIANS(EX1452)))</f>
        <v>-1.2113084546138469E-2</v>
      </c>
      <c r="FN1454" s="30">
        <f>(FK1453*FK1454)*(1-COS(RADIANS(EX1452)))+FK1452*(SIN(RADIANS(EX1452)))</f>
        <v>-0.17322517943366056</v>
      </c>
      <c r="FO1454" s="30">
        <f>(FK1454^2)*(1-COS(RADIANS(EX1452)))+(COS(RADIANS(EX1452)))</f>
        <v>0.98480775301220802</v>
      </c>
      <c r="FQ1454">
        <v>-4.2674866912483032E-2</v>
      </c>
      <c r="FS1454" s="28">
        <f>(FD1452*FD1454)*(1-COS(RADIANS(EW1452)))-FD1453*(SIN(RADIANS(EW1452)))</f>
        <v>0</v>
      </c>
      <c r="FT1454" s="28">
        <f>(FD1453*FD1454)*(1-COS(RADIANS(EW1452)))+FD1452*(SIN(RADIANS(EW1452)))</f>
        <v>0</v>
      </c>
      <c r="FU1454" s="28">
        <f>(FD1454^2)*(1-COS(RADIANS(EW1452)))+(COS(RADIANS(EW1452)))</f>
        <v>1</v>
      </c>
      <c r="FW1454" s="61">
        <v>-0.1683227416038833</v>
      </c>
      <c r="FX1454" s="13">
        <f>BX1455</f>
        <v>293.89999999999998</v>
      </c>
      <c r="FY1454" s="17">
        <v>0</v>
      </c>
      <c r="FZ1454">
        <v>1</v>
      </c>
      <c r="GB1454" s="73">
        <f>(FD1452*FD1452)*(1-COS(RADIANS(EY1452-45)))-FD1452*(SIN(RADIANS(EY1452-45)))</f>
        <v>0</v>
      </c>
      <c r="GC1454" s="73">
        <f>(FD1453*FD1454)*(1-COS(RADIANS(EY1452-45)))+FD1452*(SIN(RADIANS(EY1452-45)))</f>
        <v>0</v>
      </c>
      <c r="GD1454" s="73">
        <f>(FD1454^2)*(1-COS(RADIANS(EY1452-45)))+(COS(RADIANS(EY1452-45)))</f>
        <v>1</v>
      </c>
      <c r="GE1454" s="10"/>
      <c r="GF1454">
        <v>0</v>
      </c>
      <c r="GG1454" s="1">
        <v>-0.1683227416038833</v>
      </c>
      <c r="GI1454">
        <f>FA1454+FW1454</f>
        <v>-0.21099760851636634</v>
      </c>
      <c r="GJ1454">
        <f>GI1454/(SQRT(GI1452^2+GI1453^2+GI1454^2))</f>
        <v>-0.14919783979606707</v>
      </c>
      <c r="GL1454" t="e">
        <f>#REF!+DC1454</f>
        <v>#REF!</v>
      </c>
      <c r="GM1454" t="e">
        <f>GL1454/(SQRT(GL1452^2+GL1453^2+GL1454^2))</f>
        <v>#REF!</v>
      </c>
      <c r="GO1454" s="27">
        <f>FA1452*FW1453-FA1453*FW1452</f>
        <v>-0.98480775301220824</v>
      </c>
    </row>
    <row r="1455" spans="1:197" x14ac:dyDescent="0.2">
      <c r="A1455" s="1"/>
      <c r="D1455" t="s">
        <v>10</v>
      </c>
      <c r="E1455" s="5">
        <f t="shared" si="2189"/>
        <v>-9.867077788750768E-2</v>
      </c>
      <c r="F1455" s="6">
        <f t="shared" si="2189"/>
        <v>-0.32743699002281879</v>
      </c>
      <c r="G1455" s="7">
        <f t="shared" si="2192"/>
        <v>0.3854786179954508</v>
      </c>
      <c r="H1455" s="8">
        <f t="shared" si="2193"/>
        <v>0.17324096000959935</v>
      </c>
      <c r="J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W1455" s="1"/>
      <c r="BV1455" s="17">
        <f t="shared" si="2172"/>
        <v>0</v>
      </c>
      <c r="BW1455" s="17">
        <f t="shared" si="2172"/>
        <v>-15</v>
      </c>
      <c r="BX1455" s="17">
        <f t="shared" si="2172"/>
        <v>293.89999999999998</v>
      </c>
      <c r="BY1455" t="s">
        <v>10</v>
      </c>
      <c r="BZ1455" s="5">
        <f t="shared" si="2190"/>
        <v>-9.8670839279614439E-2</v>
      </c>
      <c r="CA1455" s="6">
        <f t="shared" si="2190"/>
        <v>-0.32743703463395935</v>
      </c>
      <c r="CB1455" s="7">
        <f>CY1454</f>
        <v>-4.560600422266077E-2</v>
      </c>
      <c r="CC1455" s="8">
        <f>DU1454</f>
        <v>-0.16755232611303383</v>
      </c>
      <c r="CE1455" s="10"/>
      <c r="CG1455" s="10" t="s">
        <v>160</v>
      </c>
      <c r="CH1455" s="10">
        <f>-CH1452*((EY1452-CW1452)/(CH1454-CE1453))</f>
        <v>115.77355769164048</v>
      </c>
      <c r="CI1455" s="67"/>
      <c r="CJ1455" s="10" t="s">
        <v>10</v>
      </c>
      <c r="CK1455" s="5">
        <f t="shared" si="2191"/>
        <v>-9.8670839279614439E-2</v>
      </c>
      <c r="CL1455" s="6">
        <f t="shared" si="2191"/>
        <v>-0.32743703463395935</v>
      </c>
      <c r="CM1455" s="7">
        <f>FA1454</f>
        <v>-4.2674866912483032E-2</v>
      </c>
      <c r="CN1455" s="8">
        <f>FW1454</f>
        <v>-0.1683227416038833</v>
      </c>
      <c r="CW1455" s="28"/>
      <c r="CX1455" s="1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EE1455" s="1"/>
      <c r="EI1455" s="64">
        <f>(DEGREES(ACOS((EH1452*EK1452+EH1453*EK1453+EH1454*EK1454)/((SQRT(EH1452^2+EH1453^2+EH1454^2))*(SQRT(EK1452^2+EK1453^2+EK1454^2))))))</f>
        <v>90.785426149108304</v>
      </c>
      <c r="ER1455">
        <f t="shared" si="2194"/>
        <v>0.3492962422733713</v>
      </c>
      <c r="ES1455">
        <f t="shared" si="2194"/>
        <v>-0.34518112468713447</v>
      </c>
      <c r="ET1455" t="e">
        <f>#REF!</f>
        <v>#REF!</v>
      </c>
      <c r="EU1455" t="e">
        <f>#REF!</f>
        <v>#REF!</v>
      </c>
      <c r="EY1455" s="28"/>
      <c r="EZ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  <c r="FR1455" s="10"/>
      <c r="GG1455" s="1"/>
      <c r="GK1455" s="64" t="e">
        <f>(DEGREES(ACOS((GJ1452*GM1452+GJ1453*GM1453+GJ1454*GM1454)/((SQRT(GJ1452^2+GJ1453^2+GJ1454^2))*(SQRT(GM1452^2+GM1453^2+GM1454^2))))))</f>
        <v>#VALUE!</v>
      </c>
    </row>
    <row r="1456" spans="1:197" x14ac:dyDescent="0.2">
      <c r="A1456" s="1"/>
      <c r="J1456" s="10"/>
      <c r="Q1456" s="82" t="s">
        <v>148</v>
      </c>
      <c r="R1456" s="13"/>
      <c r="T1456" s="10"/>
      <c r="U1456" s="10"/>
      <c r="V1456" s="10"/>
      <c r="W1456" s="10"/>
      <c r="X1456" s="10"/>
      <c r="Y1456" s="10"/>
      <c r="Z1456" s="80"/>
      <c r="AA1456" s="23" t="s">
        <v>149</v>
      </c>
      <c r="AE1456" s="1"/>
      <c r="AG1456" s="80"/>
      <c r="AK1456" s="13"/>
      <c r="AL1456" s="81"/>
      <c r="AM1456" s="82" t="s">
        <v>150</v>
      </c>
      <c r="AO1456" s="13"/>
      <c r="AP1456" s="13"/>
      <c r="AS1456" s="1"/>
      <c r="AW1456" s="1"/>
      <c r="BV1456" s="17">
        <f t="shared" si="2172"/>
        <v>10</v>
      </c>
      <c r="BW1456" s="17">
        <f t="shared" si="2172"/>
        <v>-20</v>
      </c>
      <c r="BX1456" s="17">
        <f t="shared" si="2172"/>
        <v>282.7</v>
      </c>
      <c r="CS1456" s="15"/>
      <c r="CW1456" s="28"/>
      <c r="CX1456" s="1"/>
      <c r="CY1456" s="82" t="s">
        <v>148</v>
      </c>
      <c r="CZ1456" s="13"/>
      <c r="DB1456" s="10"/>
      <c r="DC1456" s="10"/>
      <c r="DD1456" s="10"/>
      <c r="DE1456" s="10"/>
      <c r="DF1456" s="10"/>
      <c r="DG1456" s="10"/>
      <c r="DH1456" s="80"/>
      <c r="DI1456" s="23" t="s">
        <v>149</v>
      </c>
      <c r="DM1456" s="1"/>
      <c r="DO1456" s="80"/>
      <c r="DS1456" s="13"/>
      <c r="DT1456" s="81"/>
      <c r="DU1456" s="82" t="s">
        <v>150</v>
      </c>
      <c r="DW1456" s="13"/>
      <c r="DX1456" s="13"/>
      <c r="EA1456" s="1"/>
      <c r="EE1456" s="1"/>
      <c r="EI1456" s="13"/>
      <c r="ER1456">
        <f t="shared" si="2194"/>
        <v>-9.8670839279614439E-2</v>
      </c>
      <c r="ES1456">
        <f t="shared" si="2194"/>
        <v>-0.32743703463395935</v>
      </c>
      <c r="ET1456" t="e">
        <f>#REF!</f>
        <v>#REF!</v>
      </c>
      <c r="EU1456" t="e">
        <f>#REF!</f>
        <v>#REF!</v>
      </c>
      <c r="EY1456" s="28"/>
      <c r="EZ1456" s="10"/>
      <c r="FA1456" s="82" t="s">
        <v>148</v>
      </c>
      <c r="FB1456" s="13"/>
      <c r="FD1456" s="10"/>
      <c r="FE1456" s="10"/>
      <c r="FF1456" s="10"/>
      <c r="FG1456" s="10"/>
      <c r="FH1456" s="10"/>
      <c r="FI1456" s="10"/>
      <c r="FJ1456" s="80"/>
      <c r="FK1456" s="23" t="s">
        <v>149</v>
      </c>
      <c r="FO1456" s="1"/>
      <c r="FQ1456" s="80"/>
      <c r="FU1456" s="13"/>
      <c r="FV1456" s="81"/>
      <c r="FW1456" s="82" t="s">
        <v>150</v>
      </c>
      <c r="FY1456" s="13"/>
      <c r="FZ1456" s="13"/>
      <c r="GC1456" s="1"/>
      <c r="GG1456" s="1"/>
      <c r="GK1456" s="13"/>
    </row>
    <row r="1457" spans="1:197" x14ac:dyDescent="0.2">
      <c r="A1457" s="1"/>
      <c r="E1457" s="5" t="s">
        <v>4</v>
      </c>
      <c r="F1457" s="6" t="s">
        <v>5</v>
      </c>
      <c r="G1457" s="7" t="s">
        <v>6</v>
      </c>
      <c r="H1457" s="8" t="s">
        <v>1</v>
      </c>
      <c r="I1457">
        <v>7</v>
      </c>
      <c r="J1457" s="9" t="s">
        <v>7</v>
      </c>
      <c r="K1457">
        <v>7</v>
      </c>
      <c r="L1457" s="10"/>
      <c r="M1457" s="17">
        <f>A1433</f>
        <v>20</v>
      </c>
      <c r="N1457" s="17">
        <f>B1433</f>
        <v>30</v>
      </c>
      <c r="O1457" s="17">
        <f>C1433</f>
        <v>177.5</v>
      </c>
      <c r="Q1457" s="61">
        <f t="array" ref="Q1457:Q1459">MMULT(AI1457:AK1459,AG1457:AG1459)</f>
        <v>-0.48853553065825783</v>
      </c>
      <c r="R1457" s="13"/>
      <c r="S1457" s="17">
        <v>1</v>
      </c>
      <c r="T1457">
        <v>0</v>
      </c>
      <c r="V1457" s="73">
        <f>(T1457^2)*(1-COS(RADIANS(O1457+45)))+(COS(RADIANS(O1457+45)))</f>
        <v>-0.73727733681012408</v>
      </c>
      <c r="W1457" s="73">
        <f>(T1457*T1458)*(1-COS(RADIANS(O1457+45)))-T1459*(SIN(RADIANS(O1457+45)))</f>
        <v>0.67559020761566013</v>
      </c>
      <c r="X1457" s="73">
        <f>(T1457*T1459)*(1-COS(RADIANS(O1457+45)))+T1458*(SIN(RADIANS(O1457+45)))</f>
        <v>0</v>
      </c>
      <c r="Y1457" s="10"/>
      <c r="Z1457">
        <f t="array" ref="Z1457:Z1459">MMULT(V1457:X1459,S1457:S1459)</f>
        <v>-0.73727733681012408</v>
      </c>
      <c r="AA1457" s="23">
        <f>COS(RADIANS('[1]Biaxial Input'!$F$21))</f>
        <v>-0.9975640502598242</v>
      </c>
      <c r="AC1457" s="30">
        <f>(AA1457^2)*(1-COS(RADIANS(N1457)))+(COS(RADIANS(N1457)))</f>
        <v>0.99934808421962718</v>
      </c>
      <c r="AD1457" s="30">
        <f>(AA1457*AA1458)*(1-COS(RADIANS(N1457)))-AA1459*(SIN(RADIANS(N1457)))</f>
        <v>-9.3228300025961861E-3</v>
      </c>
      <c r="AE1457" s="30">
        <f>(AA1457*AA1459)*(1-COS(RADIANS(N1457)))+AA1458*(SIN(RADIANS(N1457)))</f>
        <v>3.4878236872062755E-2</v>
      </c>
      <c r="AG1457">
        <f t="array" ref="AG1457:AG1459">MMULT(AC1457:AE1459,Z1457:Z1459)</f>
        <v>-0.73049828142272688</v>
      </c>
      <c r="AI1457" s="28">
        <f>(T1457^2)*(1-COS(RADIANS(M1457)))+(COS(RADIANS(M1457)))</f>
        <v>0.93969262078590843</v>
      </c>
      <c r="AJ1457" s="28">
        <f>(T1457*T1458)*(1-COS(RADIANS(M1457)))-T1459*(SIN(RADIANS(M1457)))</f>
        <v>-0.34202014332566871</v>
      </c>
      <c r="AK1457" s="28">
        <f>(T1457*T1459)*(1-COS(RADIANS(M1457)))+T1458*(SIN(RADIANS(M1457)))</f>
        <v>0</v>
      </c>
      <c r="AM1457" s="61">
        <f t="array" ref="AM1457:AM1459">MMULT(AI1457:AK1459,AW1457:AW1459)</f>
        <v>-0.86159099769206515</v>
      </c>
      <c r="AN1457" s="13"/>
      <c r="AO1457" s="17">
        <v>1</v>
      </c>
      <c r="AP1457">
        <v>0</v>
      </c>
      <c r="AR1457" s="73">
        <f>(T1457^2)*(1-COS(RADIANS(O1457-45)))+(COS(RADIANS(O1457-45)))</f>
        <v>-0.67559020761566024</v>
      </c>
      <c r="AS1457" s="73">
        <f>(T1457*T1458)*(1-COS(RADIANS(O1457-45)))-T1459*(SIN(RADIANS(O1457-45)))</f>
        <v>-0.73727733681012408</v>
      </c>
      <c r="AT1457" s="73">
        <f>(T1457*T1459)*(1-COS(RADIANS(O1457-45)))+T1458*(SIN(RADIANS(O1457-45)))</f>
        <v>0</v>
      </c>
      <c r="AU1457" s="10"/>
      <c r="AV1457">
        <f t="array" ref="AV1457:AV1459">MMULT(AR1457:AT1459,S1457:S1459)</f>
        <v>-0.67559020761566024</v>
      </c>
      <c r="AW1457" s="1">
        <f t="array" ref="AW1457:AW1459">MMULT(AC1457:AE1459,AV1457:AV1459)</f>
        <v>-0.68202329097409797</v>
      </c>
      <c r="BV1457" s="17">
        <f t="shared" si="2172"/>
        <v>25</v>
      </c>
      <c r="BW1457" s="17">
        <f t="shared" si="2172"/>
        <v>-30</v>
      </c>
      <c r="BX1457" s="17">
        <f t="shared" si="2172"/>
        <v>270.8</v>
      </c>
      <c r="BZ1457" s="5" t="s">
        <v>4</v>
      </c>
      <c r="CA1457" s="6" t="s">
        <v>5</v>
      </c>
      <c r="CB1457" s="7" t="s">
        <v>6</v>
      </c>
      <c r="CC1457" s="8" t="s">
        <v>1</v>
      </c>
      <c r="CD1457">
        <v>4</v>
      </c>
      <c r="CE1457" s="9" t="s">
        <v>7</v>
      </c>
      <c r="CG1457" s="90" t="s">
        <v>157</v>
      </c>
      <c r="CH1457" s="61">
        <f>CE1458-((CH1459-CE1458)/(EY1457-CW1457))*CW1457</f>
        <v>4.9539141998104315</v>
      </c>
      <c r="CI1457" s="10"/>
      <c r="CK1457" s="5" t="s">
        <v>4</v>
      </c>
      <c r="CL1457" s="6" t="s">
        <v>5</v>
      </c>
      <c r="CM1457" s="7" t="s">
        <v>6</v>
      </c>
      <c r="CN1457" s="8" t="s">
        <v>1</v>
      </c>
      <c r="CO1457" s="10"/>
      <c r="CP1457">
        <f t="shared" ref="CP1457:CQ1459" si="2195">BZ1458</f>
        <v>0.93180266183863136</v>
      </c>
      <c r="CQ1457">
        <f t="shared" si="2195"/>
        <v>-0.87956522186239505</v>
      </c>
      <c r="CR1457">
        <f>CI1461</f>
        <v>0</v>
      </c>
      <c r="CS1457">
        <f>CL1461</f>
        <v>0</v>
      </c>
      <c r="CU1457" s="17">
        <f>CU1361</f>
        <v>140</v>
      </c>
      <c r="CV1457" s="17">
        <f>CV1361</f>
        <v>15</v>
      </c>
      <c r="CW1457" s="31">
        <f>CH1364</f>
        <v>150.9200837585752</v>
      </c>
      <c r="CX1457" s="1"/>
      <c r="CY1457" s="61">
        <f t="array" ref="CY1457:CY1459">MMULT(DQ1457:DS1459,DO1457:DO1459)</f>
        <v>0.90491269794133589</v>
      </c>
      <c r="CZ1457" s="13"/>
      <c r="DA1457" s="17">
        <v>1</v>
      </c>
      <c r="DB1457">
        <v>0</v>
      </c>
      <c r="DD1457" s="73">
        <f>(DB1457^2)*(1-COS(RADIANS(CW1457+45)))+(COS(RADIANS(CW1457+45)))</f>
        <v>-0.9616452201682868</v>
      </c>
      <c r="DE1457" s="73">
        <f>(DB1457*DB1458)*(1-COS(RADIANS(CW1457+45)))-DB1459*(SIN(RADIANS(CW1457+45)))</f>
        <v>0.27429631883692357</v>
      </c>
      <c r="DF1457" s="73">
        <f>(DB1457*DB1459)*(1-COS(RADIANS(CW1457+45)))+DB1458*(SIN(RADIANS(CW1457+45)))</f>
        <v>0</v>
      </c>
      <c r="DG1457" s="10"/>
      <c r="DH1457">
        <f t="array" ref="DH1457:DH1459">MMULT(DD1457:DF1459,DA1457:DA1459)</f>
        <v>-0.9616452201682868</v>
      </c>
      <c r="DI1457" s="23">
        <f>COS(RADIANS('[1]Biaxial Input'!$F$21))</f>
        <v>-0.9975640502598242</v>
      </c>
      <c r="DK1457" s="30">
        <f>(DI1457^2)*(1-COS(RADIANS(CV1457)))+(COS(RADIANS(CV1457)))</f>
        <v>0.99983419624187875</v>
      </c>
      <c r="DL1457" s="30">
        <f>(DI1457*DI1458)*(1-COS(RADIANS(CV1457)))-DI1459*(SIN(RADIANS(CV1457)))</f>
        <v>-2.3711042090011594E-3</v>
      </c>
      <c r="DM1457" s="30">
        <f>(DI1457*DI1459)*(1-COS(RADIANS(CV1457)))+DI1458*(SIN(RADIANS(CV1457)))</f>
        <v>1.8054303924173627E-2</v>
      </c>
      <c r="DO1457">
        <f t="array" ref="DO1457:DO1459">MMULT(DK1457:DM1459,DH1457:DH1459)</f>
        <v>-0.96083539062069589</v>
      </c>
      <c r="DQ1457" s="28">
        <f>(DB1457^2)*(1-COS(RADIANS(CU1457)))+(COS(RADIANS(CU1457)))</f>
        <v>-0.7660444431189779</v>
      </c>
      <c r="DR1457" s="28">
        <f>(DB1457*DB1458)*(1-COS(RADIANS(CU1457)))-DB1459*(SIN(RADIANS(CU1457)))</f>
        <v>-0.64278760968653947</v>
      </c>
      <c r="DS1457" s="28">
        <f>(DB1457*DB1459)*(1-COS(RADIANS(CU1457)))+DB1458*(SIN(RADIANS(CU1457)))</f>
        <v>0</v>
      </c>
      <c r="DU1457" s="61">
        <f t="array" ref="DU1457:DU1459">MMULT(DQ1457:DS1459,EE1457:EE1459)</f>
        <v>-0.38575675178194013</v>
      </c>
      <c r="DV1457" s="13"/>
      <c r="DW1457" s="17">
        <v>1</v>
      </c>
      <c r="DX1457">
        <v>0</v>
      </c>
      <c r="DZ1457" s="73">
        <f>(DB1457^2)*(1-COS(RADIANS(CW1457-45)))+(COS(RADIANS(CW1457-45)))</f>
        <v>-0.2742963188369234</v>
      </c>
      <c r="EA1457" s="73">
        <f>(DB1457*DB1458)*(1-COS(RADIANS(CW1457-45)))-DB1459*(SIN(RADIANS(CW1457-45)))</f>
        <v>-0.9616452201682868</v>
      </c>
      <c r="EB1457" s="73">
        <f>(DB1457*DB1459)*(1-COS(RADIANS(CW1457-45)))+DB1458*(SIN(RADIANS(CW1457-45)))</f>
        <v>0</v>
      </c>
      <c r="EC1457" s="10"/>
      <c r="ED1457">
        <f t="array" ref="ED1457:ED1459">MMULT(DZ1457:EB1459,DA1457:DA1459)</f>
        <v>-0.2742963188369234</v>
      </c>
      <c r="EE1457" s="1">
        <f t="array" ref="EE1457:EE1459">MMULT(DK1457:DM1459,ED1457:ED1459)</f>
        <v>-0.27653100050552831</v>
      </c>
      <c r="EG1457">
        <f>CY1457+DU1457</f>
        <v>0.51915594615939575</v>
      </c>
      <c r="EH1457">
        <f>EG1457/(SQRT(EG1457^2+EG1458^2+EG1459^2))</f>
        <v>0.36709869002262685</v>
      </c>
      <c r="EJ1457">
        <f>Q1457+AM1457</f>
        <v>-1.350126528350323</v>
      </c>
      <c r="EK1457">
        <f>EJ1457/(SQRT(EJ1457^2+EJ1458^2+EJ1459^2))</f>
        <v>-0.95468362365636472</v>
      </c>
      <c r="EM1457" s="23">
        <f>CY1458*DU1459-CY1459*DU1458</f>
        <v>0.17979081611467088</v>
      </c>
      <c r="EO1457" s="15">
        <v>4</v>
      </c>
      <c r="EP1457" s="9" t="s">
        <v>7</v>
      </c>
      <c r="EW1457" s="17">
        <f>CU1457</f>
        <v>140</v>
      </c>
      <c r="EX1457" s="17">
        <f>CV1457</f>
        <v>15</v>
      </c>
      <c r="EY1457" s="31">
        <f>1+CW1457</f>
        <v>151.9200837585752</v>
      </c>
      <c r="EZ1457" s="10"/>
      <c r="FA1457" s="61">
        <f t="array" ref="FA1457:FA1459">MMULT(FS1457:FU1459,FQ1457:FQ1459)</f>
        <v>0.91150725897242102</v>
      </c>
      <c r="FB1457" s="13">
        <f>BW1458</f>
        <v>-40</v>
      </c>
      <c r="FC1457" s="17">
        <v>1</v>
      </c>
      <c r="FD1457">
        <v>0</v>
      </c>
      <c r="FF1457" s="73">
        <f>(FD1457^2)*(1-COS(RADIANS(EY1457+45)))+(COS(RADIANS(EY1457+45)))</f>
        <v>-0.95671162610282934</v>
      </c>
      <c r="FG1457" s="73">
        <f>(FD1457*FD1458)*(1-COS(RADIANS(EY1457+45)))-FD1459*(SIN(RADIANS(EY1457+45)))</f>
        <v>0.29103756540982839</v>
      </c>
      <c r="FH1457" s="73">
        <f>(FD1457*FD1459)*(1-COS(RADIANS(EY1457+45)))+FD1458*(SIN(RADIANS(EY1457+45)))</f>
        <v>0</v>
      </c>
      <c r="FI1457" s="10"/>
      <c r="FJ1457">
        <f t="array" ref="FJ1457:FJ1459">MMULT(FF1457:FH1459,FC1457:FC1459)</f>
        <v>-0.95671162610282934</v>
      </c>
      <c r="FK1457" s="23">
        <f>COS(RADIANS(176))</f>
        <v>-0.9975640502598242</v>
      </c>
      <c r="FM1457" s="30">
        <f>(FK1457^2)*(1-COS(RADIANS(EX1457)))+(COS(RADIANS(EX1457)))</f>
        <v>0.99983419624187875</v>
      </c>
      <c r="FN1457" s="30">
        <f>(FK1457*FK1458)*(1-COS(RADIANS(EX1457)))-FK1459*(SIN(RADIANS(EX1457)))</f>
        <v>-2.3711042090011594E-3</v>
      </c>
      <c r="FO1457" s="30">
        <f>(FK1457*FK1459)*(1-COS(RADIANS(EX1457)))+FK1458*(SIN(RADIANS(EX1457)))</f>
        <v>1.8054303924173627E-2</v>
      </c>
      <c r="FQ1457">
        <f t="array" ref="FQ1457:FQ1459">MMULT(FM1457:FO1459,FJ1457:FJ1459)</f>
        <v>-0.95586291932346257</v>
      </c>
      <c r="FS1457" s="28">
        <f>(FD1457^2)*(1-COS(RADIANS(EW1457)))+(COS(RADIANS(EW1457)))</f>
        <v>-0.7660444431189779</v>
      </c>
      <c r="FT1457" s="28">
        <f>(FD1457*FD1458)*(1-COS(RADIANS(EW1457)))-FD1459*(SIN(RADIANS(EW1457)))</f>
        <v>-0.64278760968653947</v>
      </c>
      <c r="FU1457" s="28">
        <f>(FD1457*FD1459)*(1-COS(RADIANS(EW1457)))+FD1458*(SIN(RADIANS(EW1457)))</f>
        <v>0</v>
      </c>
      <c r="FW1457" s="61">
        <f t="array" ref="FW1457:FW1459">MMULT(FS1457:FU1459,GG1457:GG1459)</f>
        <v>-0.36990509496545804</v>
      </c>
      <c r="FX1457" s="13">
        <f>BX1458</f>
        <v>259.10000000000002</v>
      </c>
      <c r="FY1457" s="17">
        <v>1</v>
      </c>
      <c r="FZ1457">
        <v>0</v>
      </c>
      <c r="GB1457" s="73">
        <f>(FD1457^2)*(1-COS(RADIANS(EY1457-45)))+(COS(RADIANS(EY1457-45)))</f>
        <v>-0.29103756540982845</v>
      </c>
      <c r="GC1457" s="73">
        <f>(FD1457*FD1458)*(1-COS(RADIANS(EY1457-45)))-FD1459*(SIN(RADIANS(EY1457-45)))</f>
        <v>-0.95671162610282934</v>
      </c>
      <c r="GD1457" s="73">
        <f>(FD1457*FD1459)*(1-COS(RADIANS(EY1457-45)))+FD1458*(SIN(RADIANS(EY1457-45)))</f>
        <v>0</v>
      </c>
      <c r="GE1457" s="10"/>
      <c r="GF1457">
        <f t="array" ref="GF1457:GF1459">MMULT(GB1457:GD1459,FC1457:FC1459)</f>
        <v>-0.29103756540982845</v>
      </c>
      <c r="GG1457" s="1">
        <f t="array" ref="GG1457:GG1459">MMULT(FM1457:FO1459,GF1457:GF1459)</f>
        <v>-0.29325777325118185</v>
      </c>
      <c r="GI1457">
        <f>FA1457+FW1457</f>
        <v>0.54160216400696304</v>
      </c>
      <c r="GJ1457">
        <f>GI1457/(SQRT(GI1457^2+GI1458^2+GI1459^2))</f>
        <v>0.38297056287463221</v>
      </c>
      <c r="GL1457" t="e">
        <f>CH1458+DC1457</f>
        <v>#VALUE!</v>
      </c>
      <c r="GM1457" t="e">
        <f>GL1457/(SQRT(GL1457^2+GL1458^2+GL1459^2))</f>
        <v>#VALUE!</v>
      </c>
      <c r="GO1457" s="27">
        <f>FA1458*FW1459-FA1459*FW1458</f>
        <v>0.1797908161146709</v>
      </c>
    </row>
    <row r="1458" spans="1:197" x14ac:dyDescent="0.2">
      <c r="A1458" s="1"/>
      <c r="D1458" t="s">
        <v>8</v>
      </c>
      <c r="E1458" s="5">
        <f t="shared" ref="E1458:F1460" si="2196">E1453</f>
        <v>0.93180257253695653</v>
      </c>
      <c r="F1458" s="6">
        <f t="shared" si="2196"/>
        <v>-0.87956533664367853</v>
      </c>
      <c r="G1458" s="7">
        <f>Q1457</f>
        <v>-0.48853553065825783</v>
      </c>
      <c r="H1458" s="8">
        <f>AM1457</f>
        <v>-0.86159099769206515</v>
      </c>
      <c r="J1458" s="9">
        <f>((SUMPRODUCT(G1458:G1460,E1458:E1460))*(SUMPRODUCT(G1458:(G1460),F1458:F1460)))-((SUMPRODUCT(H1458:H1460,E1458:E1460))*(SUMPRODUCT(H1458:H1460,F1458:F1460)))</f>
        <v>2.4331380881038034E-2</v>
      </c>
      <c r="Q1458" s="61">
        <v>-0.79359375045049751</v>
      </c>
      <c r="S1458" s="17">
        <v>0</v>
      </c>
      <c r="T1458">
        <v>0</v>
      </c>
      <c r="V1458" s="73">
        <f>(T1457*T1458)*(1-COS(RADIANS(O1457+45)))+T1459*(SIN(RADIANS(O1457+45)))</f>
        <v>-0.67559020761566013</v>
      </c>
      <c r="W1458" s="73">
        <f>(T1458^2)*(1-COS(RADIANS(O1457+45)))+(COS(RADIANS(O1457+45)))</f>
        <v>-0.73727733681012408</v>
      </c>
      <c r="X1458" s="73">
        <f>(T1458*T1459)*(1-COS(RADIANS(O1457+45)))-T1457*(SIN(RADIANS(O1457+45)))</f>
        <v>0</v>
      </c>
      <c r="Y1458" s="10"/>
      <c r="Z1458">
        <v>-0.67559020761566013</v>
      </c>
      <c r="AA1458" s="23">
        <f>SIN(RADIANS('[1]Biaxial Input'!$F$21))*(COS(RADIANS(0)))</f>
        <v>6.9756473744125524E-2</v>
      </c>
      <c r="AC1458" s="30">
        <f>(AA1457*AA1458)*(1-COS(RADIANS(N1457)))+AA1459*(SIN(RADIANS(N1457)))</f>
        <v>-9.3228300025961861E-3</v>
      </c>
      <c r="AD1458" s="30">
        <f>(AA1458^2)*(1-COS(RADIANS(N1457)))+(COS(RADIANS(N1457)))</f>
        <v>0.86667731956481153</v>
      </c>
      <c r="AE1458" s="30">
        <f>(AA1458*AA1459)*(1-COS(RADIANS(N1457)))-AA1457*(SIN(RADIANS(N1457)))</f>
        <v>0.49878202512991204</v>
      </c>
      <c r="AG1458">
        <v>-0.57864519898472722</v>
      </c>
      <c r="AI1458" s="28">
        <f>(T1457*T1458)*(1-COS(RADIANS(M1457)))+T1459*(SIN(RADIANS(M1457)))</f>
        <v>0.34202014332566871</v>
      </c>
      <c r="AJ1458" s="28">
        <f>(T1458^2)*(1-COS(RADIANS(M1457)))+(COS(RADIANS(M1457)))</f>
        <v>0.93969262078590843</v>
      </c>
      <c r="AK1458" s="28">
        <f>(T1458*T1459)*(1-COS(RADIANS(M1457)))-T1457*(SIN(RADIANS(M1457)))</f>
        <v>0</v>
      </c>
      <c r="AM1458" s="61">
        <v>0.37309911180055122</v>
      </c>
      <c r="AO1458" s="17">
        <v>0</v>
      </c>
      <c r="AP1458">
        <v>0</v>
      </c>
      <c r="AR1458" s="73">
        <f>(T1457*T1458)*(1-COS(RADIANS(O1457-45)))+T1459*(SIN(RADIANS(O1457-45)))</f>
        <v>0.73727733681012408</v>
      </c>
      <c r="AS1458" s="73">
        <f>(T1458^2)*(1-COS(RADIANS(O1457-45)))+(COS(RADIANS(O1457-45)))</f>
        <v>-0.67559020761566024</v>
      </c>
      <c r="AT1458" s="73">
        <f>(T1458*T1459)*(1-COS(RADIANS(O1457-45)))-T1457*(SIN(RADIANS(O1457-45)))</f>
        <v>0</v>
      </c>
      <c r="AU1458" s="10"/>
      <c r="AV1458">
        <v>0.73727733681012408</v>
      </c>
      <c r="AW1458" s="1">
        <v>0.64527995869950061</v>
      </c>
      <c r="BV1458" s="17">
        <f t="shared" si="2172"/>
        <v>40</v>
      </c>
      <c r="BW1458" s="17">
        <f t="shared" si="2172"/>
        <v>-40</v>
      </c>
      <c r="BX1458" s="17">
        <f t="shared" si="2172"/>
        <v>259.10000000000002</v>
      </c>
      <c r="BY1458" t="s">
        <v>8</v>
      </c>
      <c r="BZ1458" s="5">
        <f t="shared" ref="BZ1458:CA1460" si="2197">BZ1453</f>
        <v>0.93180266183863136</v>
      </c>
      <c r="CA1458" s="6">
        <f t="shared" si="2197"/>
        <v>-0.87956522186239505</v>
      </c>
      <c r="CB1458" s="7">
        <f>CY1457</f>
        <v>0.90491269794133589</v>
      </c>
      <c r="CC1458" s="8">
        <f>DU1457</f>
        <v>-0.38575675178194013</v>
      </c>
      <c r="CE1458" s="9">
        <f>((SUMPRODUCT(CB1458:CB1460,BZ1458:BZ1460))*(SUMPRODUCT(CB1458:CB1460,CA1458:CA1460)))-((SUMPRODUCT(CC1458:CC1460,BZ1458:BZ1460))*(SUMPRODUCT(CC1458:CC1460,CA1458:CA1460)))</f>
        <v>-4.9960036108132044E-16</v>
      </c>
      <c r="CG1458">
        <v>1</v>
      </c>
      <c r="CH1458" t="s">
        <v>161</v>
      </c>
      <c r="CI1458" s="67"/>
      <c r="CJ1458" s="1" t="s">
        <v>8</v>
      </c>
      <c r="CK1458" s="5">
        <f t="shared" ref="CK1458:CL1460" si="2198">BZ1458</f>
        <v>0.93180266183863136</v>
      </c>
      <c r="CL1458" s="6">
        <f t="shared" si="2198"/>
        <v>-0.87956522186239505</v>
      </c>
      <c r="CM1458" s="7">
        <f>FA1457</f>
        <v>0.91150725897242102</v>
      </c>
      <c r="CN1458" s="8">
        <f>FW1457</f>
        <v>-0.36990509496545804</v>
      </c>
      <c r="CO1458" s="10"/>
      <c r="CP1458">
        <f t="shared" si="2195"/>
        <v>0.3492962422733713</v>
      </c>
      <c r="CQ1458">
        <f t="shared" si="2195"/>
        <v>-0.34518112468713447</v>
      </c>
      <c r="CR1458">
        <f>CJ1461</f>
        <v>0</v>
      </c>
      <c r="CS1458">
        <f>CM1461</f>
        <v>0</v>
      </c>
      <c r="CW1458" s="28"/>
      <c r="CX1458" s="1"/>
      <c r="CY1458" s="61">
        <v>-0.41636155212364201</v>
      </c>
      <c r="DA1458" s="17">
        <v>0</v>
      </c>
      <c r="DB1458">
        <v>0</v>
      </c>
      <c r="DD1458" s="73">
        <f>(DB1457*DB1458)*(1-COS(RADIANS(CW1457+45)))+DB1459*(SIN(RADIANS(CW1457+45)))</f>
        <v>-0.27429631883692357</v>
      </c>
      <c r="DE1458" s="73">
        <f>(DB1458^2)*(1-COS(RADIANS(CW1457+45)))+(COS(RADIANS(CW1457+45)))</f>
        <v>-0.9616452201682868</v>
      </c>
      <c r="DF1458" s="73">
        <f>(DB1458*DB1459)*(1-COS(RADIANS(CW1457+45)))-DB1457*(SIN(RADIANS(CW1457+45)))</f>
        <v>0</v>
      </c>
      <c r="DG1458" s="10"/>
      <c r="DH1458">
        <v>-0.27429631883692357</v>
      </c>
      <c r="DI1458" s="23">
        <f>SIN(RADIANS('[1]Biaxial Input'!$F$21))*(COS(RADIANS(0)))</f>
        <v>6.9756473744125524E-2</v>
      </c>
      <c r="DK1458" s="30">
        <f>(DI1457*DI1458)*(1-COS(RADIANS(CV1457)))+DI1459*(SIN(RADIANS(CV1457)))</f>
        <v>-2.3711042090011594E-3</v>
      </c>
      <c r="DL1458" s="30">
        <f>(DI1458^2)*(1-COS(RADIANS(CV1457)))+(COS(RADIANS(CV1457)))</f>
        <v>0.96609163004718956</v>
      </c>
      <c r="DM1458" s="30">
        <f>(DI1458*DI1459)*(1-COS(RADIANS(CV1457)))-DI1457*(SIN(RADIANS(CV1457)))</f>
        <v>0.25818857491685071</v>
      </c>
      <c r="DO1458">
        <v>-0.26271521675200021</v>
      </c>
      <c r="DQ1458" s="28">
        <f>(DB1457*DB1458)*(1-COS(RADIANS(CU1457)))+DB1459*(SIN(RADIANS(CU1457)))</f>
        <v>0.64278760968653947</v>
      </c>
      <c r="DR1458" s="28">
        <f>(DB1458^2)*(1-COS(RADIANS(CU1457)))+(COS(RADIANS(CU1457)))</f>
        <v>-0.7660444431189779</v>
      </c>
      <c r="DS1458" s="28">
        <f>(DB1458*DB1459)*(1-COS(RADIANS(CU1457)))-DB1457*(SIN(RADIANS(CU1457)))</f>
        <v>0</v>
      </c>
      <c r="DU1458" s="61">
        <v>-0.88993286115559878</v>
      </c>
      <c r="DW1458" s="17">
        <v>0</v>
      </c>
      <c r="DX1458">
        <v>0</v>
      </c>
      <c r="DZ1458" s="73">
        <f>(DB1457*DB1458)*(1-COS(RADIANS(CW1457-45)))+DB1459*(SIN(RADIANS(CW1457-45)))</f>
        <v>0.9616452201682868</v>
      </c>
      <c r="EA1458" s="73">
        <f>(DB1458^2)*(1-COS(RADIANS(CW1457-45)))+(COS(RADIANS(CW1457-45)))</f>
        <v>-0.2742963188369234</v>
      </c>
      <c r="EB1458" s="73">
        <f>(DB1458*DB1459)*(1-COS(RADIANS(CW1457-45)))-DB1457*(SIN(RADIANS(CW1457-45)))</f>
        <v>0</v>
      </c>
      <c r="EC1458" s="10"/>
      <c r="ED1458">
        <v>0.9616452201682868</v>
      </c>
      <c r="EE1458" s="1">
        <v>0.92968778343557634</v>
      </c>
      <c r="EG1458">
        <f>CY1458+DU1458</f>
        <v>-1.3062944132792409</v>
      </c>
      <c r="EH1458">
        <f>EG1458/(SQRT(EG1457^2+EG1458^2+EG1459^2))</f>
        <v>-0.92368963785585356</v>
      </c>
      <c r="EJ1458">
        <f>Q1458+AM1458</f>
        <v>-0.4204946386499463</v>
      </c>
      <c r="EK1458">
        <f>EJ1458/(SQRT(EJ1457^2+EJ1458^2+EJ1459^2))</f>
        <v>-0.29733461044196385</v>
      </c>
      <c r="EM1458" s="23">
        <f>CY1459*DU1457-CY1457*DU1459</f>
        <v>0.18617884022788755</v>
      </c>
      <c r="EP1458" s="9">
        <f>((SUMPRODUCT(CM1458:CM1460,BZ1458:BZ1460))*(SUMPRODUCT(CM1458:CM1460,CA1458:CA1460)))-((SUMPRODUCT(CN1458:CN1460,BZ1458:BZ1460))*(SUMPRODUCT(CN1458:CN1460,CA1458:CA1460)))</f>
        <v>-3.2824751195707103E-2</v>
      </c>
      <c r="EY1458" s="28"/>
      <c r="EZ1458" s="10"/>
      <c r="FA1458" s="61">
        <v>-0.40076666824777912</v>
      </c>
      <c r="FB1458" s="13">
        <f>BW1459</f>
        <v>-45</v>
      </c>
      <c r="FC1458" s="17">
        <v>0</v>
      </c>
      <c r="FD1458">
        <v>0</v>
      </c>
      <c r="FF1458" s="73">
        <f>(FD1457*FD1458)*(1-COS(RADIANS(EY1457+45)))+FD1459*(SIN(RADIANS(EY1457+45)))</f>
        <v>-0.29103756540982839</v>
      </c>
      <c r="FG1458" s="73">
        <f>(FD1458^2)*(1-COS(RADIANS(EY1457+45)))+(COS(RADIANS(EY1457+45)))</f>
        <v>-0.95671162610282934</v>
      </c>
      <c r="FH1458" s="73">
        <f>(FD1458*FD1459)*(1-COS(RADIANS(EY1457+45)))-FD1457*(SIN(RADIANS(EY1457+45)))</f>
        <v>0</v>
      </c>
      <c r="FI1458" s="10"/>
      <c r="FJ1458">
        <v>-0.29103756540982839</v>
      </c>
      <c r="FK1458" s="23">
        <f>SIN(RADIANS(176))*(COS(RADIANS(0)))</f>
        <v>6.9756473744125524E-2</v>
      </c>
      <c r="FM1458" s="30">
        <f>(FK1457*FK1458)*(1-COS(RADIANS(EX1457)))+FK1459*(SIN(RADIANS(EX1457)))</f>
        <v>-2.3711042090011594E-3</v>
      </c>
      <c r="FN1458" s="30">
        <f>(FK1458^2)*(1-COS(RADIANS(EX1457)))+(COS(RADIANS(EX1457)))</f>
        <v>0.96609163004718956</v>
      </c>
      <c r="FO1458" s="30">
        <f>(FK1458*FK1459)*(1-COS(RADIANS(EX1457)))-FK1457*(SIN(RADIANS(EX1457)))</f>
        <v>0.25818857491685071</v>
      </c>
      <c r="FQ1458">
        <v>-0.27890049300829389</v>
      </c>
      <c r="FS1458" s="28">
        <f>(FD1457*FD1458)*(1-COS(RADIANS(EW1457)))+FD1459*(SIN(RADIANS(EW1457)))</f>
        <v>0.64278760968653947</v>
      </c>
      <c r="FT1458" s="28">
        <f>(FD1458^2)*(1-COS(RADIANS(EW1457)))+(COS(RADIANS(EW1457)))</f>
        <v>-0.7660444431189779</v>
      </c>
      <c r="FU1458" s="28">
        <f>(FD1458*FD1459)*(1-COS(RADIANS(EW1457)))-FD1457*(SIN(RADIANS(EW1457)))</f>
        <v>0</v>
      </c>
      <c r="FW1458" s="61">
        <v>-0.89706383110287846</v>
      </c>
      <c r="FX1458" s="13">
        <f>BX1459</f>
        <v>243.3</v>
      </c>
      <c r="FY1458" s="17">
        <v>0</v>
      </c>
      <c r="FZ1458">
        <v>0</v>
      </c>
      <c r="GB1458" s="73">
        <f>(FD1457*FD1458)*(1-COS(RADIANS(EY1457-45)))+FD1459*(SIN(RADIANS(EY1457-45)))</f>
        <v>0.95671162610282934</v>
      </c>
      <c r="GC1458" s="73">
        <f>(FD1458^2)*(1-COS(RADIANS(EY1457-45)))+(COS(RADIANS(EY1457-45)))</f>
        <v>-0.29103756540982845</v>
      </c>
      <c r="GD1458" s="73">
        <f>(FD1458*FD1459)*(1-COS(RADIANS(EY1457-45)))-FD1457*(SIN(RADIANS(EY1457-45)))</f>
        <v>0</v>
      </c>
      <c r="GE1458" s="10"/>
      <c r="GF1458">
        <v>0.95671162610282934</v>
      </c>
      <c r="GG1458" s="1">
        <v>0.92496117474310047</v>
      </c>
      <c r="GI1458">
        <f>FA1458+FW1458</f>
        <v>-1.2978304993506575</v>
      </c>
      <c r="GJ1458">
        <f>GI1458/(SQRT(GI1457^2+GI1458^2+GI1459^2))</f>
        <v>-0.917704746921573</v>
      </c>
      <c r="GL1458">
        <f>CH1459+DC1458</f>
        <v>-3.2824751195707103E-2</v>
      </c>
      <c r="GM1458" t="e">
        <f>GL1458/(SQRT(GL1457^2+GL1458^2+GL1459^2))</f>
        <v>#VALUE!</v>
      </c>
      <c r="GO1458" s="27">
        <f>FA1459*FW1457-FA1457*FW1459</f>
        <v>0.18617884022788755</v>
      </c>
    </row>
    <row r="1459" spans="1:197" x14ac:dyDescent="0.2">
      <c r="A1459" s="1"/>
      <c r="D1459" t="s">
        <v>9</v>
      </c>
      <c r="E1459" s="5">
        <f t="shared" si="2196"/>
        <v>0.34929649784185368</v>
      </c>
      <c r="F1459" s="6">
        <f t="shared" si="2196"/>
        <v>-0.34518087452767277</v>
      </c>
      <c r="G1459" s="7">
        <f t="shared" ref="G1459:G1460" si="2199">Q1458</f>
        <v>-0.79359375045049751</v>
      </c>
      <c r="H1459" s="8">
        <f t="shared" ref="H1459:H1460" si="2200">AM1458</f>
        <v>0.37309911180055122</v>
      </c>
      <c r="J1459" s="10"/>
      <c r="Q1459" s="61">
        <v>0.36268718550614382</v>
      </c>
      <c r="S1459" s="17">
        <v>0</v>
      </c>
      <c r="T1459">
        <v>1</v>
      </c>
      <c r="V1459" s="73">
        <f>(T1457*T1459)*(1-COS(RADIANS(O1457+45)))-T1458*(SIN(RADIANS(O1457+45)))</f>
        <v>0</v>
      </c>
      <c r="W1459" s="73">
        <f>(T1458*T1459)*(1-COS(RADIANS(O1457+45)))+T1457*(SIN(RADIANS(O1457+45)))</f>
        <v>0</v>
      </c>
      <c r="X1459" s="73">
        <f>(T1459^2)*(1-COS(RADIANS(O1457+45)))+(COS(RADIANS(O1457+45)))</f>
        <v>0.99999999999999989</v>
      </c>
      <c r="Y1459" s="10"/>
      <c r="Z1459">
        <v>0</v>
      </c>
      <c r="AA1459" s="23">
        <f>SIN(RADIANS('[1]Biaxial Input'!$F$21))*SIN(RADIANS(0))</f>
        <v>0</v>
      </c>
      <c r="AC1459" s="30">
        <f>(AA1457*AA1459)*(1-COS(RADIANS(N1457)))-AA1458*(SIN(RADIANS(N1457)))</f>
        <v>-3.4878236872062755E-2</v>
      </c>
      <c r="AD1459" s="30">
        <f>(AA1458*AA1459)*(1-COS(RADIANS(N1457)))+AA1457*(SIN(RADIANS(N1457)))</f>
        <v>-0.49878202512991204</v>
      </c>
      <c r="AE1459" s="30">
        <f>(AA1459^2)*(1-COS(RADIANS(N1457)))+(COS(RADIANS(N1457)))</f>
        <v>0.86602540378443871</v>
      </c>
      <c r="AG1459">
        <v>0.36268718550614382</v>
      </c>
      <c r="AI1459" s="28">
        <f>(T1457*T1459)*(1-COS(RADIANS(M1457)))-T1458*(SIN(RADIANS(M1457)))</f>
        <v>0</v>
      </c>
      <c r="AJ1459" s="28">
        <f>(T1458*T1459)*(1-COS(RADIANS(M1457)))+T1457*(SIN(RADIANS(M1457)))</f>
        <v>0</v>
      </c>
      <c r="AK1459" s="28">
        <f>(T1459^2)*(1-COS(RADIANS(M1457)))+(COS(RADIANS(M1457)))</f>
        <v>1</v>
      </c>
      <c r="AM1459" s="61">
        <v>-0.3441772878468769</v>
      </c>
      <c r="AO1459" s="17">
        <v>0</v>
      </c>
      <c r="AP1459">
        <v>1</v>
      </c>
      <c r="AR1459" s="73">
        <f>(T1457*T1457)*(1-COS(RADIANS(O1457-45)))-T1457*(SIN(RADIANS(O1457-45)))</f>
        <v>0</v>
      </c>
      <c r="AS1459" s="73">
        <f>(T1458*T1459)*(1-COS(RADIANS(O1457-45)))+T1457*(SIN(RADIANS(O1457-45)))</f>
        <v>0</v>
      </c>
      <c r="AT1459" s="73">
        <f>(T1459^2)*(1-COS(RADIANS(O1457-45)))+(COS(RADIANS(O1457-45)))</f>
        <v>1</v>
      </c>
      <c r="AU1459" s="10"/>
      <c r="AV1459">
        <v>0</v>
      </c>
      <c r="AW1459" s="1">
        <v>-0.3441772878468769</v>
      </c>
      <c r="BV1459" s="17">
        <f t="shared" ref="BV1459:BX1460" si="2201">BV1363</f>
        <v>60</v>
      </c>
      <c r="BW1459" s="17">
        <f t="shared" si="2201"/>
        <v>-45</v>
      </c>
      <c r="BX1459" s="17">
        <f t="shared" si="2201"/>
        <v>243.3</v>
      </c>
      <c r="BY1459" t="s">
        <v>9</v>
      </c>
      <c r="BZ1459" s="5">
        <f t="shared" si="2197"/>
        <v>0.3492962422733713</v>
      </c>
      <c r="CA1459" s="6">
        <f t="shared" si="2197"/>
        <v>-0.34518112468713447</v>
      </c>
      <c r="CB1459" s="7">
        <f>CY1458</f>
        <v>-0.41636155212364201</v>
      </c>
      <c r="CC1459" s="8">
        <f>DU1458</f>
        <v>-0.88993286115559878</v>
      </c>
      <c r="CE1459" s="10"/>
      <c r="CH1459">
        <f>((SUMPRODUCT(CM1458:CM1460,CK1458:CK1460))*(SUMPRODUCT(CM1458:CM1460,CL1458:CL1460)))-((SUMPRODUCT(CN1458:CN1460,CK1458:CK1460))*(SUMPRODUCT(CN1458:CN1460,CL1458:CL1460)))</f>
        <v>-3.2824751195707103E-2</v>
      </c>
      <c r="CI1459" s="67"/>
      <c r="CJ1459" s="10" t="s">
        <v>9</v>
      </c>
      <c r="CK1459" s="5">
        <f t="shared" si="2198"/>
        <v>0.3492962422733713</v>
      </c>
      <c r="CL1459" s="6">
        <f t="shared" si="2198"/>
        <v>-0.34518112468713447</v>
      </c>
      <c r="CM1459" s="7">
        <f>FA1458</f>
        <v>-0.40076666824777912</v>
      </c>
      <c r="CN1459" s="8">
        <f>FW1458</f>
        <v>-0.89706383110287846</v>
      </c>
      <c r="CP1459">
        <f t="shared" si="2195"/>
        <v>-9.8670839279614439E-2</v>
      </c>
      <c r="CQ1459">
        <f t="shared" si="2195"/>
        <v>-0.32743703463395935</v>
      </c>
      <c r="CR1459">
        <f>CK1461</f>
        <v>0</v>
      </c>
      <c r="CS1459">
        <f>CN1461</f>
        <v>0</v>
      </c>
      <c r="CW1459" s="28"/>
      <c r="CX1459" s="1"/>
      <c r="CY1459" s="61">
        <v>8.8182010737590522E-2</v>
      </c>
      <c r="DA1459" s="17">
        <v>0</v>
      </c>
      <c r="DB1459">
        <v>1</v>
      </c>
      <c r="DD1459" s="73">
        <f>(DB1457*DB1459)*(1-COS(RADIANS(CW1457+45)))-DB1458*(SIN(RADIANS(CW1457+45)))</f>
        <v>0</v>
      </c>
      <c r="DE1459" s="73">
        <f>(DB1458*DB1459)*(1-COS(RADIANS(CW1457+45)))+DB1457*(SIN(RADIANS(CW1457+45)))</f>
        <v>0</v>
      </c>
      <c r="DF1459" s="73">
        <f>(DB1459^2)*(1-COS(RADIANS(CW1457+45)))+(COS(RADIANS(CW1457+45)))</f>
        <v>1</v>
      </c>
      <c r="DG1459" s="10"/>
      <c r="DH1459">
        <v>0</v>
      </c>
      <c r="DI1459" s="23">
        <f>SIN(RADIANS('[1]Biaxial Input'!$F$21))*SIN(RADIANS(0))</f>
        <v>0</v>
      </c>
      <c r="DK1459" s="30">
        <f>(DI1457*DI1459)*(1-COS(RADIANS(CV1457)))-DI1458*(SIN(RADIANS(CV1457)))</f>
        <v>-1.8054303924173627E-2</v>
      </c>
      <c r="DL1459" s="30">
        <f>(DI1458*DI1459)*(1-COS(RADIANS(CV1457)))+DI1457*(SIN(RADIANS(CV1457)))</f>
        <v>-0.25818857491685071</v>
      </c>
      <c r="DM1459" s="30">
        <f>(DI1459^2)*(1-COS(RADIANS(CV1457)))+(COS(RADIANS(CV1457)))</f>
        <v>0.96592582628906831</v>
      </c>
      <c r="DO1459">
        <v>8.8182010737590522E-2</v>
      </c>
      <c r="DQ1459" s="28">
        <f>(DB1457*DB1459)*(1-COS(RADIANS(CU1457)))-DB1458*(SIN(RADIANS(CU1457)))</f>
        <v>0</v>
      </c>
      <c r="DR1459" s="28">
        <f>(DB1458*DB1459)*(1-COS(RADIANS(CU1457)))+DB1457*(SIN(RADIANS(CU1457)))</f>
        <v>0</v>
      </c>
      <c r="DS1459" s="28">
        <f>(DB1459^2)*(1-COS(RADIANS(CU1457)))+(COS(RADIANS(CU1457)))</f>
        <v>1</v>
      </c>
      <c r="DU1459" s="61">
        <v>-0.24333357986528728</v>
      </c>
      <c r="DW1459" s="17">
        <v>0</v>
      </c>
      <c r="DX1459">
        <v>1</v>
      </c>
      <c r="DZ1459" s="73">
        <f>(DB1457*DB1457)*(1-COS(RADIANS(CW1457-45)))-DB1457*(SIN(RADIANS(CW1457-45)))</f>
        <v>0</v>
      </c>
      <c r="EA1459" s="73">
        <f>(DB1458*DB1459)*(1-COS(RADIANS(CW1457-45)))+DB1457*(SIN(RADIANS(CW1457-45)))</f>
        <v>0</v>
      </c>
      <c r="EB1459" s="73">
        <f>(DB1459^2)*(1-COS(RADIANS(CW1457-45)))+(COS(RADIANS(CW1457-45)))</f>
        <v>1</v>
      </c>
      <c r="EC1459" s="10"/>
      <c r="ED1459">
        <v>0</v>
      </c>
      <c r="EE1459" s="1">
        <v>-0.24333357986528728</v>
      </c>
      <c r="EG1459">
        <f>CY1459+DU1459</f>
        <v>-0.15515156912769676</v>
      </c>
      <c r="EH1459">
        <f>EG1459/(SQRT(EG1457^2+EG1458^2+EG1459^2))</f>
        <v>-0.10970872664192777</v>
      </c>
      <c r="EJ1459">
        <f>Q1459+AM1459</f>
        <v>1.8509897659266916E-2</v>
      </c>
      <c r="EK1459">
        <f>EJ1459/(SQRT(EJ1457^2+EJ1458^2+EJ1459^2))</f>
        <v>1.3088474153936637E-2</v>
      </c>
      <c r="EM1459" s="23">
        <f>CY1457*DU1458-CY1458*DU1457</f>
        <v>-0.9659258262890682</v>
      </c>
      <c r="ER1459">
        <f t="shared" ref="ER1459:ES1461" si="2202">CK1458</f>
        <v>0.93180266183863136</v>
      </c>
      <c r="ES1459">
        <f t="shared" si="2202"/>
        <v>-0.87956522186239505</v>
      </c>
      <c r="ET1459" t="e">
        <f>#REF!</f>
        <v>#REF!</v>
      </c>
      <c r="EU1459" t="e">
        <f>#REF!</f>
        <v>#REF!</v>
      </c>
      <c r="EY1459" s="28"/>
      <c r="EZ1459" s="10"/>
      <c r="FA1459" s="61">
        <v>9.2415336725884159E-2</v>
      </c>
      <c r="FB1459" s="13">
        <f>BW1460</f>
        <v>-50</v>
      </c>
      <c r="FC1459" s="17">
        <v>0</v>
      </c>
      <c r="FD1459">
        <v>1</v>
      </c>
      <c r="FF1459" s="73">
        <f>(FD1457*FD1459)*(1-COS(RADIANS(EY1457+45)))-FD1458*(SIN(RADIANS(EY1457+45)))</f>
        <v>0</v>
      </c>
      <c r="FG1459" s="73">
        <f>(FD1458*FD1459)*(1-COS(RADIANS(EY1457+45)))+FD1457*(SIN(RADIANS(EY1457+45)))</f>
        <v>0</v>
      </c>
      <c r="FH1459" s="73">
        <f>(FD1459^2)*(1-COS(RADIANS(EY1457+45)))+(COS(RADIANS(EY1457+45)))</f>
        <v>1</v>
      </c>
      <c r="FI1459" s="10"/>
      <c r="FJ1459">
        <v>0</v>
      </c>
      <c r="FK1459" s="23">
        <f>SIN(RADIANS(176))*SIN(RADIANS(0))</f>
        <v>0</v>
      </c>
      <c r="FM1459" s="30">
        <f>(FK1457*FK1459)*(1-COS(RADIANS(EX1457)))-FK1458*(SIN(RADIANS(EX1457)))</f>
        <v>-1.8054303924173627E-2</v>
      </c>
      <c r="FN1459" s="30">
        <f>(FK1458*FK1459)*(1-COS(RADIANS(EX1457)))+FK1457*(SIN(RADIANS(EX1457)))</f>
        <v>-0.25818857491685071</v>
      </c>
      <c r="FO1459" s="30">
        <f>(FK1459^2)*(1-COS(RADIANS(EX1457)))+(COS(RADIANS(EX1457)))</f>
        <v>0.96592582628906831</v>
      </c>
      <c r="FQ1459">
        <v>9.2415336725884159E-2</v>
      </c>
      <c r="FS1459" s="28">
        <f>(FD1457*FD1459)*(1-COS(RADIANS(EW1457)))-FD1458*(SIN(RADIANS(EW1457)))</f>
        <v>0</v>
      </c>
      <c r="FT1459" s="28">
        <f>(FD1458*FD1459)*(1-COS(RADIANS(EW1457)))+FD1457*(SIN(RADIANS(EW1457)))</f>
        <v>0</v>
      </c>
      <c r="FU1459" s="28">
        <f>(FD1459^2)*(1-COS(RADIANS(EW1457)))+(COS(RADIANS(EW1457)))</f>
        <v>1</v>
      </c>
      <c r="FW1459" s="61">
        <v>-0.24175753069061182</v>
      </c>
      <c r="FX1459" s="13">
        <f>BX1460</f>
        <v>268.7</v>
      </c>
      <c r="FY1459" s="17">
        <v>0</v>
      </c>
      <c r="FZ1459">
        <v>1</v>
      </c>
      <c r="GB1459" s="73">
        <f>(FD1457*FD1457)*(1-COS(RADIANS(EY1457-45)))-FD1457*(SIN(RADIANS(EY1457-45)))</f>
        <v>0</v>
      </c>
      <c r="GC1459" s="73">
        <f>(FD1458*FD1459)*(1-COS(RADIANS(EY1457-45)))+FD1457*(SIN(RADIANS(EY1457-45)))</f>
        <v>0</v>
      </c>
      <c r="GD1459" s="73">
        <f>(FD1459^2)*(1-COS(RADIANS(EY1457-45)))+(COS(RADIANS(EY1457-45)))</f>
        <v>1</v>
      </c>
      <c r="GE1459" s="10"/>
      <c r="GF1459">
        <v>0</v>
      </c>
      <c r="GG1459" s="1">
        <v>-0.24175753069061182</v>
      </c>
      <c r="GI1459">
        <f>FA1459+FW1459</f>
        <v>-0.14934219396472764</v>
      </c>
      <c r="GJ1459">
        <f>GI1459/(SQRT(GI1457^2+GI1458^2+GI1459^2))</f>
        <v>-0.1056008780697356</v>
      </c>
      <c r="GL1459" t="e">
        <f>#REF!+DC1459</f>
        <v>#REF!</v>
      </c>
      <c r="GM1459" t="e">
        <f>GL1459/(SQRT(GL1457^2+GL1458^2+GL1459^2))</f>
        <v>#REF!</v>
      </c>
      <c r="GO1459" s="27">
        <f>FA1457*FW1458-FA1458*FW1457</f>
        <v>-0.96592582628906853</v>
      </c>
    </row>
    <row r="1460" spans="1:197" x14ac:dyDescent="0.2">
      <c r="A1460" s="1"/>
      <c r="D1460" t="s">
        <v>10</v>
      </c>
      <c r="E1460" s="5">
        <f t="shared" si="2196"/>
        <v>-9.867077788750768E-2</v>
      </c>
      <c r="F1460" s="6">
        <f t="shared" si="2196"/>
        <v>-0.32743699002281879</v>
      </c>
      <c r="G1460" s="7">
        <f t="shared" si="2199"/>
        <v>0.36268718550614382</v>
      </c>
      <c r="H1460" s="8">
        <f t="shared" si="2200"/>
        <v>-0.3441772878468769</v>
      </c>
      <c r="J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W1460" s="1"/>
      <c r="BV1460" s="17">
        <f t="shared" si="2201"/>
        <v>30</v>
      </c>
      <c r="BW1460" s="17">
        <f t="shared" si="2201"/>
        <v>-50</v>
      </c>
      <c r="BX1460" s="17">
        <f t="shared" si="2201"/>
        <v>268.7</v>
      </c>
      <c r="BY1460" t="s">
        <v>10</v>
      </c>
      <c r="BZ1460" s="5">
        <f t="shared" si="2197"/>
        <v>-9.8670839279614439E-2</v>
      </c>
      <c r="CA1460" s="6">
        <f t="shared" si="2197"/>
        <v>-0.32743703463395935</v>
      </c>
      <c r="CB1460" s="7">
        <f>CY1459</f>
        <v>8.8182010737590522E-2</v>
      </c>
      <c r="CC1460" s="8">
        <f>DU1459</f>
        <v>-0.24333357986528728</v>
      </c>
      <c r="CE1460" s="10"/>
      <c r="CG1460" s="10" t="s">
        <v>160</v>
      </c>
      <c r="CH1460" s="10">
        <f>-CH1457*((EY1457-CW1457)/(CH1459-CE1458))</f>
        <v>150.9200837585752</v>
      </c>
      <c r="CI1460" s="67"/>
      <c r="CJ1460" s="10" t="s">
        <v>10</v>
      </c>
      <c r="CK1460" s="5">
        <f t="shared" si="2198"/>
        <v>-9.8670839279614439E-2</v>
      </c>
      <c r="CL1460" s="6">
        <f t="shared" si="2198"/>
        <v>-0.32743703463395935</v>
      </c>
      <c r="CM1460" s="7">
        <f>FA1459</f>
        <v>9.2415336725884159E-2</v>
      </c>
      <c r="CN1460" s="8">
        <f>FW1459</f>
        <v>-0.24175753069061182</v>
      </c>
      <c r="CW1460" s="28"/>
      <c r="CX1460" s="1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EE1460" s="1"/>
      <c r="EI1460" s="64">
        <f>(DEGREES(ACOS((EH1457*EK1457+EH1458*EK1458+EH1459*EK1459)/((SQRT(EH1457^2+EH1458^2+EH1459^2))*(SQRT(EK1457^2+EK1458^2+EK1459^2))))))</f>
        <v>94.430750274679596</v>
      </c>
      <c r="ER1460">
        <f t="shared" si="2202"/>
        <v>0.3492962422733713</v>
      </c>
      <c r="ES1460">
        <f t="shared" si="2202"/>
        <v>-0.34518112468713447</v>
      </c>
      <c r="ET1460" t="e">
        <f>#REF!</f>
        <v>#REF!</v>
      </c>
      <c r="EU1460" t="e">
        <f>#REF!</f>
        <v>#REF!</v>
      </c>
      <c r="EY1460" s="28"/>
      <c r="EZ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  <c r="FR1460" s="10"/>
      <c r="GG1460" s="1"/>
      <c r="GK1460" s="64" t="e">
        <f>(DEGREES(ACOS((GJ1457*GM1457+GJ1458*GM1458+GJ1459*GM1459)/((SQRT(GJ1457^2+GJ1458^2+GJ1459^2))*(SQRT(GM1457^2+GM1458^2+GM1459^2))))))</f>
        <v>#VALUE!</v>
      </c>
    </row>
    <row r="1461" spans="1:197" x14ac:dyDescent="0.2">
      <c r="A1461" s="1"/>
      <c r="Q1461" s="82" t="s">
        <v>148</v>
      </c>
      <c r="R1461" s="13"/>
      <c r="T1461" s="10"/>
      <c r="U1461" s="10"/>
      <c r="V1461" s="10"/>
      <c r="W1461" s="10"/>
      <c r="X1461" s="10"/>
      <c r="Y1461" s="10"/>
      <c r="Z1461" s="80"/>
      <c r="AA1461" s="23" t="s">
        <v>149</v>
      </c>
      <c r="AE1461" s="1"/>
      <c r="AG1461" s="80"/>
      <c r="AK1461" s="13"/>
      <c r="AL1461" s="81"/>
      <c r="AM1461" s="82" t="s">
        <v>150</v>
      </c>
      <c r="AO1461" s="13"/>
      <c r="AP1461" s="13"/>
      <c r="AS1461" s="1"/>
      <c r="AW1461" s="1"/>
      <c r="BV1461" s="1"/>
      <c r="CE1461" s="10"/>
      <c r="CS1461" s="15"/>
      <c r="CW1461" s="28"/>
      <c r="CY1461" s="82" t="s">
        <v>148</v>
      </c>
      <c r="CZ1461" s="13"/>
      <c r="DB1461" s="10"/>
      <c r="DC1461" s="10"/>
      <c r="DD1461" s="10"/>
      <c r="DE1461" s="10"/>
      <c r="DF1461" s="10"/>
      <c r="DG1461" s="10"/>
      <c r="DH1461" s="80"/>
      <c r="DI1461" s="23" t="s">
        <v>149</v>
      </c>
      <c r="DM1461" s="1"/>
      <c r="DO1461" s="80"/>
      <c r="DS1461" s="13"/>
      <c r="DT1461" s="81"/>
      <c r="DU1461" s="82" t="s">
        <v>150</v>
      </c>
      <c r="DW1461" s="13"/>
      <c r="DX1461" s="13"/>
      <c r="EA1461" s="1"/>
      <c r="EE1461" s="1"/>
      <c r="ER1461">
        <f t="shared" si="2202"/>
        <v>-9.8670839279614439E-2</v>
      </c>
      <c r="ES1461">
        <f t="shared" si="2202"/>
        <v>-0.32743703463395935</v>
      </c>
      <c r="ET1461" t="e">
        <f>#REF!</f>
        <v>#REF!</v>
      </c>
      <c r="EU1461" t="e">
        <f>#REF!</f>
        <v>#REF!</v>
      </c>
      <c r="EY1461" s="28"/>
      <c r="EZ1461" s="10"/>
      <c r="FA1461" s="82" t="s">
        <v>148</v>
      </c>
      <c r="FB1461" s="13"/>
      <c r="FD1461" s="10"/>
      <c r="FE1461" s="10"/>
      <c r="FF1461" s="10"/>
      <c r="FG1461" s="10"/>
      <c r="FH1461" s="10"/>
      <c r="FI1461" s="10"/>
      <c r="FJ1461" s="80"/>
      <c r="FK1461" s="23" t="s">
        <v>149</v>
      </c>
      <c r="FO1461" s="1"/>
      <c r="FQ1461" s="80"/>
      <c r="FU1461" s="13"/>
      <c r="FV1461" s="81"/>
      <c r="FW1461" s="82" t="s">
        <v>150</v>
      </c>
      <c r="FY1461" s="13"/>
      <c r="FZ1461" s="13"/>
      <c r="GC1461" s="1"/>
      <c r="GG1461" s="1"/>
      <c r="GK1461" s="13"/>
    </row>
    <row r="1462" spans="1:197" x14ac:dyDescent="0.2">
      <c r="A1462" s="1"/>
      <c r="E1462" s="5" t="s">
        <v>4</v>
      </c>
      <c r="F1462" s="6" t="s">
        <v>5</v>
      </c>
      <c r="G1462" s="7" t="s">
        <v>6</v>
      </c>
      <c r="H1462" s="8" t="s">
        <v>1</v>
      </c>
      <c r="I1462">
        <v>8</v>
      </c>
      <c r="J1462" s="9" t="s">
        <v>7</v>
      </c>
      <c r="K1462">
        <v>8</v>
      </c>
      <c r="L1462" s="10"/>
      <c r="M1462" s="17">
        <f>A1434</f>
        <v>40</v>
      </c>
      <c r="N1462" s="17">
        <f>B1434</f>
        <v>35</v>
      </c>
      <c r="O1462" s="17">
        <f>C1434</f>
        <v>250.5</v>
      </c>
      <c r="Q1462" s="61">
        <f t="array" ref="Q1462:Q1464">MMULT(AI1462:AK1464,AG1462:AG1464)</f>
        <v>0.81744266817451494</v>
      </c>
      <c r="R1462" s="13"/>
      <c r="S1462" s="17">
        <v>1</v>
      </c>
      <c r="T1462">
        <v>0</v>
      </c>
      <c r="V1462" s="73">
        <f>(T1462^2)*(1-COS(RADIANS(O1462+45)))+(COS(RADIANS(O1462+45)))</f>
        <v>0.4305110968082948</v>
      </c>
      <c r="W1462" s="73">
        <f>(T1462*T1463)*(1-COS(RADIANS(O1462+45)))-T1464*(SIN(RADIANS(O1462+45)))</f>
        <v>0.90258528434986074</v>
      </c>
      <c r="X1462" s="73">
        <f>(T1462*T1464)*(1-COS(RADIANS(O1462+45)))+T1463*(SIN(RADIANS(O1462+45)))</f>
        <v>0</v>
      </c>
      <c r="Y1462" s="10"/>
      <c r="Z1462">
        <f t="array" ref="Z1462:Z1464">MMULT(V1462:X1464,S1462:S1464)</f>
        <v>0.4305110968082948</v>
      </c>
      <c r="AA1462" s="23">
        <f>COS(RADIANS('[1]Biaxial Input'!$F$21))</f>
        <v>-0.9975640502598242</v>
      </c>
      <c r="AC1462" s="30">
        <f>(AA1462^2)*(1-COS(RADIANS(N1462)))+(COS(RADIANS(N1462)))</f>
        <v>0.99912000006339641</v>
      </c>
      <c r="AD1462" s="30">
        <f>(AA1462*AA1463)*(1-COS(RADIANS(N1462)))-AA1464*(SIN(RADIANS(N1462)))</f>
        <v>-1.2584585399294834E-2</v>
      </c>
      <c r="AE1462" s="30">
        <f>(AA1462*AA1464)*(1-COS(RADIANS(N1462)))+AA1463*(SIN(RADIANS(N1462)))</f>
        <v>4.0010669622570827E-2</v>
      </c>
      <c r="AG1462">
        <f t="array" ref="AG1462:AG1464">MMULT(AC1462:AE1464,Z1462:Z1464)</f>
        <v>0.44149090866144403</v>
      </c>
      <c r="AI1462" s="28">
        <f>(T1462^2)*(1-COS(RADIANS(M1462)))+(COS(RADIANS(M1462)))</f>
        <v>0.76604444311897801</v>
      </c>
      <c r="AJ1462" s="28">
        <f>(T1462*T1463)*(1-COS(RADIANS(M1462)))-T1464*(SIN(RADIANS(M1462)))</f>
        <v>-0.64278760968653925</v>
      </c>
      <c r="AK1462" s="28">
        <f>(T1462*T1464)*(1-COS(RADIANS(M1462)))+T1463*(SIN(RADIANS(M1462)))</f>
        <v>0</v>
      </c>
      <c r="AM1462" s="61">
        <f t="array" ref="AM1462:AM1464">MMULT(AI1462:AK1464,AW1462:AW1464)</f>
        <v>-0.46703774954101573</v>
      </c>
      <c r="AN1462" s="13"/>
      <c r="AO1462" s="17">
        <v>1</v>
      </c>
      <c r="AP1462">
        <v>0</v>
      </c>
      <c r="AR1462" s="73">
        <f>(T1462^2)*(1-COS(RADIANS(O1462-45)))+(COS(RADIANS(O1462-45)))</f>
        <v>-0.90258528434986052</v>
      </c>
      <c r="AS1462" s="73">
        <f>(T1462*T1463)*(1-COS(RADIANS(O1462-45)))-T1464*(SIN(RADIANS(O1462-45)))</f>
        <v>0.4305110968082953</v>
      </c>
      <c r="AT1462" s="73">
        <f>(T1462*T1464)*(1-COS(RADIANS(O1462-45)))+T1463*(SIN(RADIANS(O1462-45)))</f>
        <v>0</v>
      </c>
      <c r="AU1462" s="10"/>
      <c r="AV1462">
        <f t="array" ref="AV1462:AV1464">MMULT(AR1462:AT1464,S1462:S1464)</f>
        <v>-0.90258528434986052</v>
      </c>
      <c r="AW1462" s="1">
        <f t="array" ref="AW1462:AW1464">MMULT(AC1462:AE1464,AV1462:AV1464)</f>
        <v>-0.89637320569372525</v>
      </c>
      <c r="BV1462" s="1"/>
      <c r="BZ1462" s="5" t="s">
        <v>4</v>
      </c>
      <c r="CA1462" s="6" t="s">
        <v>5</v>
      </c>
      <c r="CB1462" s="7" t="s">
        <v>6</v>
      </c>
      <c r="CC1462" s="8" t="s">
        <v>1</v>
      </c>
      <c r="CD1462">
        <v>5</v>
      </c>
      <c r="CE1462" s="9" t="s">
        <v>7</v>
      </c>
      <c r="CG1462" s="90" t="s">
        <v>157</v>
      </c>
      <c r="CH1462" s="61">
        <f>CE1463-((CH1464-CE1463)/(EY1462-CW1462))*CW1462</f>
        <v>6.433812205907846</v>
      </c>
      <c r="CI1462" s="10"/>
      <c r="CK1462" s="5" t="s">
        <v>4</v>
      </c>
      <c r="CL1462" s="6" t="s">
        <v>5</v>
      </c>
      <c r="CM1462" s="7" t="s">
        <v>6</v>
      </c>
      <c r="CN1462" s="8" t="s">
        <v>1</v>
      </c>
      <c r="CO1462" s="10"/>
      <c r="CP1462">
        <f t="shared" ref="CP1462:CQ1464" si="2203">BZ1463</f>
        <v>0.93180266183863136</v>
      </c>
      <c r="CQ1462">
        <f t="shared" si="2203"/>
        <v>-0.87956522186239505</v>
      </c>
      <c r="CR1462">
        <f>CI1466</f>
        <v>0</v>
      </c>
      <c r="CS1462">
        <f>CL1466</f>
        <v>0</v>
      </c>
      <c r="CU1462" s="17">
        <f>CU1366</f>
        <v>90</v>
      </c>
      <c r="CV1462" s="17">
        <f>CV1366</f>
        <v>20</v>
      </c>
      <c r="CW1462" s="31">
        <f>CH1369</f>
        <v>201.3922336271556</v>
      </c>
      <c r="CY1462" s="61">
        <f t="array" ref="CY1462:CY1464">MMULT(DQ1462:DS1464,DO1462:DO1464)</f>
        <v>0.85963656794761734</v>
      </c>
      <c r="CZ1462" s="13"/>
      <c r="DA1462" s="17">
        <v>1</v>
      </c>
      <c r="DB1462">
        <v>0</v>
      </c>
      <c r="DD1462" s="73">
        <f>(DB1462^2)*(1-COS(RADIANS(CW1462+45)))+(COS(RADIANS(CW1462+45)))</f>
        <v>-0.40047324072596074</v>
      </c>
      <c r="DE1462" s="73">
        <f>(DB1462*DB1463)*(1-COS(RADIANS(CW1462+45)))-DB1464*(SIN(RADIANS(CW1462+45)))</f>
        <v>0.9163084543222586</v>
      </c>
      <c r="DF1462" s="73">
        <f>(DB1462*DB1464)*(1-COS(RADIANS(CW1462+45)))+DB1463*(SIN(RADIANS(CW1462+45)))</f>
        <v>0</v>
      </c>
      <c r="DG1462" s="10"/>
      <c r="DH1462">
        <f t="array" ref="DH1462:DH1464">MMULT(DD1462:DF1464,DA1462:DA1464)</f>
        <v>-0.40047324072596074</v>
      </c>
      <c r="DI1462" s="23">
        <f>COS(RADIANS('[1]Biaxial Input'!$F$21))</f>
        <v>-0.9975640502598242</v>
      </c>
      <c r="DK1462" s="30">
        <f>(DI1462^2)*(1-COS(RADIANS(CV1462)))+(COS(RADIANS(CV1462)))</f>
        <v>0.99970654636555623</v>
      </c>
      <c r="DL1462" s="30">
        <f>(DI1462*DI1463)*(1-COS(RADIANS(CV1462)))-DI1464*(SIN(RADIANS(CV1462)))</f>
        <v>-4.1965824879998722E-3</v>
      </c>
      <c r="DM1462" s="30">
        <f>(DI1462*DI1464)*(1-COS(RADIANS(CV1462)))+DI1463*(SIN(RADIANS(CV1462)))</f>
        <v>2.3858119147859059E-2</v>
      </c>
      <c r="DO1462">
        <f t="array" ref="DO1462:DO1464">MMULT(DK1462:DM1464,DH1462:DH1464)</f>
        <v>-0.39651035638495724</v>
      </c>
      <c r="DQ1462" s="28">
        <f>(DB1462^2)*(1-COS(RADIANS(CU1462)))+(COS(RADIANS(CU1462)))</f>
        <v>6.1257422745431001E-17</v>
      </c>
      <c r="DR1462" s="28">
        <f>(DB1462*DB1463)*(1-COS(RADIANS(CU1462)))-DB1464*(SIN(RADIANS(CU1462)))</f>
        <v>-1</v>
      </c>
      <c r="DS1462" s="28">
        <f>(DB1462*DB1464)*(1-COS(RADIANS(CU1462)))+DB1463*(SIN(RADIANS(CU1462)))</f>
        <v>0</v>
      </c>
      <c r="DU1462" s="61">
        <f t="array" ref="DU1462:DU1464">MMULT(DQ1462:DS1464,EE1462:EE1464)</f>
        <v>-0.38028463347340757</v>
      </c>
      <c r="DV1462" s="13"/>
      <c r="DW1462" s="17">
        <v>1</v>
      </c>
      <c r="DX1462">
        <v>0</v>
      </c>
      <c r="DZ1462" s="73">
        <f>(DB1462^2)*(1-COS(RADIANS(CW1462-45)))+(COS(RADIANS(CW1462-45)))</f>
        <v>-0.9163084543222586</v>
      </c>
      <c r="EA1462" s="73">
        <f>(DB1462*DB1463)*(1-COS(RADIANS(CW1462-45)))-DB1464*(SIN(RADIANS(CW1462-45)))</f>
        <v>-0.40047324072596069</v>
      </c>
      <c r="EB1462" s="73">
        <f>(DB1462*DB1464)*(1-COS(RADIANS(CW1462-45)))+DB1463*(SIN(RADIANS(CW1462-45)))</f>
        <v>0</v>
      </c>
      <c r="EC1462" s="10"/>
      <c r="ED1462">
        <f t="array" ref="ED1462:ED1464">MMULT(DZ1462:EB1464,DA1462:DA1464)</f>
        <v>-0.9163084543222586</v>
      </c>
      <c r="EE1462" s="1">
        <f t="array" ref="EE1462:EE1464">MMULT(DK1462:DM1464,ED1462:ED1464)</f>
        <v>-0.91772017926500926</v>
      </c>
      <c r="EG1462">
        <f>CY1462+DU1462</f>
        <v>0.47935193447420976</v>
      </c>
      <c r="EH1462">
        <f>EG1462/(SQRT(EG1462^2+EG1463^2+EG1464^2))</f>
        <v>0.33895300344160328</v>
      </c>
      <c r="EJ1462">
        <f>Q1462+AM1462</f>
        <v>0.35040491863349921</v>
      </c>
      <c r="EK1462">
        <f>EJ1462/(SQRT(EJ1462^2+EJ1463^2+EJ1464^2))</f>
        <v>0.24777369412686764</v>
      </c>
      <c r="EM1462" s="23">
        <f>CY1463*DU1464-CY1464*DU1463</f>
        <v>0.34118699944639969</v>
      </c>
      <c r="EO1462" s="15">
        <v>5</v>
      </c>
      <c r="EP1462" s="9" t="s">
        <v>7</v>
      </c>
      <c r="EW1462" s="17">
        <f>CU1462</f>
        <v>90</v>
      </c>
      <c r="EX1462" s="17">
        <f>CV1462</f>
        <v>20</v>
      </c>
      <c r="EY1462" s="31">
        <f>1+CW1462</f>
        <v>202.3922336271556</v>
      </c>
      <c r="EZ1462" s="10"/>
      <c r="FA1462" s="61">
        <f t="array" ref="FA1462:FA1464">MMULT(FS1462:FU1464,FQ1462:FQ1464)</f>
        <v>0.866142523119807</v>
      </c>
      <c r="FB1462" s="13">
        <f>BW1463</f>
        <v>0</v>
      </c>
      <c r="FC1462" s="17">
        <v>1</v>
      </c>
      <c r="FD1462">
        <v>0</v>
      </c>
      <c r="FF1462" s="73">
        <f>(FD1462^2)*(1-COS(RADIANS(EY1462+45)))+(COS(RADIANS(EY1462+45)))</f>
        <v>-0.38442045914491157</v>
      </c>
      <c r="FG1462" s="73">
        <f>(FD1462*FD1463)*(1-COS(RADIANS(EY1462+45)))-FD1464*(SIN(RADIANS(EY1462+45)))</f>
        <v>0.92315811787083113</v>
      </c>
      <c r="FH1462" s="73">
        <f>(FD1462*FD1464)*(1-COS(RADIANS(EY1462+45)))+FD1463*(SIN(RADIANS(EY1462+45)))</f>
        <v>0</v>
      </c>
      <c r="FI1462" s="10"/>
      <c r="FJ1462">
        <f t="array" ref="FJ1462:FJ1464">MMULT(FF1462:FH1464,FC1462:FC1464)</f>
        <v>-0.38442045914491157</v>
      </c>
      <c r="FK1462" s="23">
        <f>COS(RADIANS(176))</f>
        <v>-0.9975640502598242</v>
      </c>
      <c r="FM1462" s="30">
        <f>(FK1462^2)*(1-COS(RADIANS(EX1462)))+(COS(RADIANS(EX1462)))</f>
        <v>0.99970654636555623</v>
      </c>
      <c r="FN1462" s="30">
        <f>(FK1462*FK1463)*(1-COS(RADIANS(EX1462)))-FK1464*(SIN(RADIANS(EX1462)))</f>
        <v>-4.1965824879998722E-3</v>
      </c>
      <c r="FO1462" s="30">
        <f>(FK1462*FK1464)*(1-COS(RADIANS(EX1462)))+FK1463*(SIN(RADIANS(EX1462)))</f>
        <v>2.3858119147859059E-2</v>
      </c>
      <c r="FQ1462">
        <f t="array" ref="FQ1462:FQ1464">MMULT(FM1462:FO1464,FJ1462:FJ1464)</f>
        <v>-0.38043354037290933</v>
      </c>
      <c r="FS1462" s="28">
        <f>(FD1462^2)*(1-COS(RADIANS(EW1462)))+(COS(RADIANS(EW1462)))</f>
        <v>6.1257422745431001E-17</v>
      </c>
      <c r="FT1462" s="28">
        <f>(FD1462*FD1463)*(1-COS(RADIANS(EW1462)))-FD1464*(SIN(RADIANS(EW1462)))</f>
        <v>-1</v>
      </c>
      <c r="FU1462" s="28">
        <f>(FD1462*FD1464)*(1-COS(RADIANS(EW1462)))+FD1463*(SIN(RADIANS(EW1462)))</f>
        <v>0</v>
      </c>
      <c r="FW1462" s="61">
        <f t="array" ref="FW1462:FW1464">MMULT(FS1462:FU1464,GG1462:GG1464)</f>
        <v>-0.36522398750960605</v>
      </c>
      <c r="FX1462" s="13">
        <f>BX1463</f>
        <v>0</v>
      </c>
      <c r="FY1462" s="17">
        <v>1</v>
      </c>
      <c r="FZ1462">
        <v>0</v>
      </c>
      <c r="GB1462" s="73">
        <f>(FD1462^2)*(1-COS(RADIANS(EY1462-45)))+(COS(RADIANS(EY1462-45)))</f>
        <v>-0.92315811787083135</v>
      </c>
      <c r="GC1462" s="73">
        <f>(FD1462*FD1463)*(1-COS(RADIANS(EY1462-45)))-FD1464*(SIN(RADIANS(EY1462-45)))</f>
        <v>-0.38442045914491108</v>
      </c>
      <c r="GD1462" s="73">
        <f>(FD1462*FD1464)*(1-COS(RADIANS(EY1462-45)))+FD1463*(SIN(RADIANS(EY1462-45)))</f>
        <v>0</v>
      </c>
      <c r="GE1462" s="10"/>
      <c r="GF1462">
        <f t="array" ref="GF1462:GF1464">MMULT(GB1462:GD1464,FC1462:FC1464)</f>
        <v>-0.92315811787083135</v>
      </c>
      <c r="GG1462" s="1">
        <f t="array" ref="GG1462:GG1464">MMULT(FM1462:FO1464,GF1462:GF1464)</f>
        <v>-0.92450046593285229</v>
      </c>
      <c r="GI1462">
        <f>FA1462+FW1462</f>
        <v>0.50091853561020094</v>
      </c>
      <c r="GJ1462">
        <f>GI1462/(SQRT(GI1462^2+GI1463^2+GI1464^2))</f>
        <v>0.35420289335200805</v>
      </c>
      <c r="GL1462" t="e">
        <f>CH1463+DC1462</f>
        <v>#VALUE!</v>
      </c>
      <c r="GM1462" t="e">
        <f>GL1462/(SQRT(GL1462^2+GL1463^2+GL1464^2))</f>
        <v>#VALUE!</v>
      </c>
      <c r="GO1462" s="27">
        <f>FA1463*FW1464-FA1464*FW1463</f>
        <v>0.34118699944639974</v>
      </c>
    </row>
    <row r="1463" spans="1:197" x14ac:dyDescent="0.2">
      <c r="A1463" s="1"/>
      <c r="D1463" t="s">
        <v>8</v>
      </c>
      <c r="E1463" s="5">
        <f t="shared" ref="E1463:F1465" si="2204">E1458</f>
        <v>0.93180257253695653</v>
      </c>
      <c r="F1463" s="6">
        <f t="shared" si="2204"/>
        <v>-0.87956533664367853</v>
      </c>
      <c r="G1463" s="7">
        <f>Q1462</f>
        <v>0.81744266817451494</v>
      </c>
      <c r="H1463" s="8">
        <f>AM1462</f>
        <v>-0.46703774954101573</v>
      </c>
      <c r="J1463" s="9">
        <f>((SUMPRODUCT(G1463:G1465,E1463:E1465))*(SUMPRODUCT(G1463:G1465,F1463:F1465)))-((SUMPRODUCT(H1463:H1465,E1463:E1465))*(SUMPRODUCT(H1463:H1465,F1463:F1465)))</f>
        <v>-2.0270794135591075E-2</v>
      </c>
      <c r="Q1463" s="61">
        <v>-0.28735231058991251</v>
      </c>
      <c r="S1463" s="17">
        <v>0</v>
      </c>
      <c r="T1463">
        <v>0</v>
      </c>
      <c r="V1463" s="73">
        <f>(T1462*T1463)*(1-COS(RADIANS(O1462+45)))+T1464*(SIN(RADIANS(O1462+45)))</f>
        <v>-0.90258528434986074</v>
      </c>
      <c r="W1463" s="73">
        <f>(T1463^2)*(1-COS(RADIANS(O1462+45)))+(COS(RADIANS(O1462+45)))</f>
        <v>0.4305110968082948</v>
      </c>
      <c r="X1463" s="73">
        <f>(T1463*T1464)*(1-COS(RADIANS(O1462+45)))-T1462*(SIN(RADIANS(O1462+45)))</f>
        <v>0</v>
      </c>
      <c r="Y1463" s="10"/>
      <c r="Z1463">
        <v>-0.90258528434986074</v>
      </c>
      <c r="AA1463" s="23">
        <f>SIN(RADIANS('[1]Biaxial Input'!$F$21))*(COS(RADIANS(0)))</f>
        <v>6.9756473744125524E-2</v>
      </c>
      <c r="AC1463" s="30">
        <f>(AA1462*AA1463)*(1-COS(RADIANS(N1462)))+AA1464*(SIN(RADIANS(N1462)))</f>
        <v>-1.2584585399294834E-2</v>
      </c>
      <c r="AD1463" s="30">
        <f>(AA1463^2)*(1-COS(RADIANS(N1462)))+(COS(RADIANS(N1462)))</f>
        <v>0.82003204422559539</v>
      </c>
      <c r="AE1463" s="30">
        <f>(AA1463*AA1464)*(1-COS(RADIANS(N1462)))-AA1462*(SIN(RADIANS(N1462)))</f>
        <v>0.57217923297994577</v>
      </c>
      <c r="AG1463">
        <v>-0.74556665947648459</v>
      </c>
      <c r="AI1463" s="28">
        <f>(T1462*T1463)*(1-COS(RADIANS(M1462)))+T1464*(SIN(RADIANS(M1462)))</f>
        <v>0.64278760968653925</v>
      </c>
      <c r="AJ1463" s="28">
        <f>(T1463^2)*(1-COS(RADIANS(M1462)))+(COS(RADIANS(M1462)))</f>
        <v>0.76604444311897801</v>
      </c>
      <c r="AK1463" s="28">
        <f>(T1463*T1464)*(1-COS(RADIANS(M1462)))-T1462*(SIN(RADIANS(M1462)))</f>
        <v>0</v>
      </c>
      <c r="AM1463" s="61">
        <v>-0.8379152379643573</v>
      </c>
      <c r="AO1463" s="17">
        <v>0</v>
      </c>
      <c r="AP1463">
        <v>0</v>
      </c>
      <c r="AR1463" s="73">
        <f>(T1462*T1463)*(1-COS(RADIANS(O1462-45)))+T1464*(SIN(RADIANS(O1462-45)))</f>
        <v>-0.4305110968082953</v>
      </c>
      <c r="AS1463" s="73">
        <f>(T1463^2)*(1-COS(RADIANS(O1462-45)))+(COS(RADIANS(O1462-45)))</f>
        <v>-0.90258528434986052</v>
      </c>
      <c r="AT1463" s="73">
        <f>(T1463*T1464)*(1-COS(RADIANS(O1462-45)))-T1462*(SIN(RADIANS(O1462-45)))</f>
        <v>0</v>
      </c>
      <c r="AU1463" s="10"/>
      <c r="AV1463">
        <v>-0.4305110968082953</v>
      </c>
      <c r="AW1463" s="1">
        <v>-0.34167423318646195</v>
      </c>
      <c r="BV1463" s="1"/>
      <c r="BY1463" t="s">
        <v>8</v>
      </c>
      <c r="BZ1463" s="5">
        <f t="shared" ref="BZ1463:CA1465" si="2205">BZ1458</f>
        <v>0.93180266183863136</v>
      </c>
      <c r="CA1463" s="6">
        <f t="shared" si="2205"/>
        <v>-0.87956522186239505</v>
      </c>
      <c r="CB1463" s="7">
        <f>CY1462</f>
        <v>0.85963656794761734</v>
      </c>
      <c r="CC1463" s="8">
        <f>DU1462</f>
        <v>-0.38028463347340757</v>
      </c>
      <c r="CE1463" s="9">
        <f>((SUMPRODUCT(CB1463:CB1465,BZ1463:BZ1465))*(SUMPRODUCT(CB1463:(CB1465),CA1463:CA1465)))-((SUMPRODUCT(CC1463:CC1465,BZ1463:BZ1465))*(SUMPRODUCT(CC1463:CC1465,CA1463:CA1465)))</f>
        <v>0</v>
      </c>
      <c r="CG1463">
        <v>1</v>
      </c>
      <c r="CH1463" t="s">
        <v>161</v>
      </c>
      <c r="CI1463" s="67"/>
      <c r="CJ1463" s="1" t="s">
        <v>8</v>
      </c>
      <c r="CK1463" s="5">
        <f t="shared" ref="CK1463:CL1465" si="2206">BZ1463</f>
        <v>0.93180266183863136</v>
      </c>
      <c r="CL1463" s="6">
        <f t="shared" si="2206"/>
        <v>-0.87956522186239505</v>
      </c>
      <c r="CM1463" s="7">
        <f>FA1462</f>
        <v>0.866142523119807</v>
      </c>
      <c r="CN1463" s="8">
        <f>FW1462</f>
        <v>-0.36522398750960605</v>
      </c>
      <c r="CO1463" s="10"/>
      <c r="CP1463">
        <f t="shared" si="2203"/>
        <v>0.3492962422733713</v>
      </c>
      <c r="CQ1463">
        <f t="shared" si="2203"/>
        <v>-0.34518112468713447</v>
      </c>
      <c r="CR1463">
        <f>CJ1466</f>
        <v>0</v>
      </c>
      <c r="CS1463">
        <f>CM1466</f>
        <v>0</v>
      </c>
      <c r="CW1463" s="28"/>
      <c r="CY1463" s="61">
        <v>-0.3965103563849573</v>
      </c>
      <c r="DA1463" s="17">
        <v>0</v>
      </c>
      <c r="DB1463">
        <v>0</v>
      </c>
      <c r="DD1463" s="73">
        <f>(DB1462*DB1463)*(1-COS(RADIANS(CW1462+45)))+DB1464*(SIN(RADIANS(CW1462+45)))</f>
        <v>-0.9163084543222586</v>
      </c>
      <c r="DE1463" s="73">
        <f>(DB1463^2)*(1-COS(RADIANS(CW1462+45)))+(COS(RADIANS(CW1462+45)))</f>
        <v>-0.40047324072596074</v>
      </c>
      <c r="DF1463" s="73">
        <f>(DB1463*DB1464)*(1-COS(RADIANS(CW1462+45)))-DB1462*(SIN(RADIANS(CW1462+45)))</f>
        <v>0</v>
      </c>
      <c r="DG1463" s="10"/>
      <c r="DH1463">
        <v>-0.9163084543222586</v>
      </c>
      <c r="DI1463" s="23">
        <f>SIN(RADIANS('[1]Biaxial Input'!$F$21))*(COS(RADIANS(0)))</f>
        <v>6.9756473744125524E-2</v>
      </c>
      <c r="DK1463" s="30">
        <f>(DI1462*DI1463)*(1-COS(RADIANS(CV1462)))+DI1464*(SIN(RADIANS(CV1462)))</f>
        <v>-4.1965824879998722E-3</v>
      </c>
      <c r="DL1463" s="30">
        <f>(DI1463^2)*(1-COS(RADIANS(CV1462)))+(COS(RADIANS(CV1462)))</f>
        <v>0.9399860744203522</v>
      </c>
      <c r="DM1463" s="30">
        <f>(DI1463*DI1464)*(1-COS(RADIANS(CV1462)))-DI1462*(SIN(RADIANS(CV1462)))</f>
        <v>0.34118699944639969</v>
      </c>
      <c r="DO1463">
        <v>-0.85963656794761734</v>
      </c>
      <c r="DQ1463" s="28">
        <f>(DB1462*DB1463)*(1-COS(RADIANS(CU1462)))+DB1464*(SIN(RADIANS(CU1462)))</f>
        <v>1</v>
      </c>
      <c r="DR1463" s="28">
        <f>(DB1463^2)*(1-COS(RADIANS(CU1462)))+(COS(RADIANS(CU1462)))</f>
        <v>6.1257422745431001E-17</v>
      </c>
      <c r="DS1463" s="28">
        <f>(DB1463*DB1464)*(1-COS(RADIANS(CU1462)))-DB1462*(SIN(RADIANS(CU1462)))</f>
        <v>0</v>
      </c>
      <c r="DU1463" s="61">
        <v>-0.91772017926500926</v>
      </c>
      <c r="DW1463" s="17">
        <v>0</v>
      </c>
      <c r="DX1463">
        <v>0</v>
      </c>
      <c r="DZ1463" s="73">
        <f>(DB1462*DB1463)*(1-COS(RADIANS(CW1462-45)))+DB1464*(SIN(RADIANS(CW1462-45)))</f>
        <v>0.40047324072596069</v>
      </c>
      <c r="EA1463" s="73">
        <f>(DB1463^2)*(1-COS(RADIANS(CW1462-45)))+(COS(RADIANS(CW1462-45)))</f>
        <v>-0.9163084543222586</v>
      </c>
      <c r="EB1463" s="73">
        <f>(DB1463*DB1464)*(1-COS(RADIANS(CW1462-45)))-DB1462*(SIN(RADIANS(CW1462-45)))</f>
        <v>0</v>
      </c>
      <c r="EC1463" s="10"/>
      <c r="ED1463">
        <v>0.40047324072596069</v>
      </c>
      <c r="EE1463" s="1">
        <v>0.38028463347340752</v>
      </c>
      <c r="EG1463">
        <f>CY1463+DU1463</f>
        <v>-1.3142305356499666</v>
      </c>
      <c r="EH1463">
        <f>EG1463/(SQRT(EG1462^2+EG1463^2+EG1464^2))</f>
        <v>-0.92930132380052</v>
      </c>
      <c r="EJ1463">
        <f>Q1463+AM1463</f>
        <v>-1.1252675485542698</v>
      </c>
      <c r="EK1463">
        <f>EJ1463/(SQRT(EJ1462^2+EJ1463^2+EJ1464^2))</f>
        <v>-0.79568431423188657</v>
      </c>
      <c r="EM1463" s="23">
        <f>CY1464*DU1462-CY1462*DU1464</f>
        <v>-2.3858119147859069E-2</v>
      </c>
      <c r="EP1463" s="9">
        <f>((SUMPRODUCT(CM1463:CM1465,BZ1463:BZ1465))*(SUMPRODUCT(CM1463:CM1465,CA1463:CA1465)))-((SUMPRODUCT(CN1463:CN1465,BZ1463:BZ1465))*(SUMPRODUCT(CN1463:CN1465,CA1463:CA1465)))</f>
        <v>-3.1946674854498036E-2</v>
      </c>
      <c r="EY1463" s="28"/>
      <c r="EZ1463" s="10"/>
      <c r="FA1463" s="61">
        <v>-0.38043354037290938</v>
      </c>
      <c r="FB1463" s="13">
        <f>BW1464</f>
        <v>0</v>
      </c>
      <c r="FC1463" s="17">
        <v>0</v>
      </c>
      <c r="FD1463">
        <v>0</v>
      </c>
      <c r="FF1463" s="73">
        <f>(FD1462*FD1463)*(1-COS(RADIANS(EY1462+45)))+FD1464*(SIN(RADIANS(EY1462+45)))</f>
        <v>-0.92315811787083113</v>
      </c>
      <c r="FG1463" s="73">
        <f>(FD1463^2)*(1-COS(RADIANS(EY1462+45)))+(COS(RADIANS(EY1462+45)))</f>
        <v>-0.38442045914491157</v>
      </c>
      <c r="FH1463" s="73">
        <f>(FD1463*FD1464)*(1-COS(RADIANS(EY1462+45)))-FD1462*(SIN(RADIANS(EY1462+45)))</f>
        <v>0</v>
      </c>
      <c r="FI1463" s="10"/>
      <c r="FJ1463">
        <v>-0.92315811787083113</v>
      </c>
      <c r="FK1463" s="23">
        <f>SIN(RADIANS(176))*(COS(RADIANS(0)))</f>
        <v>6.9756473744125524E-2</v>
      </c>
      <c r="FM1463" s="30">
        <f>(FK1462*FK1463)*(1-COS(RADIANS(EX1462)))+FK1464*(SIN(RADIANS(EX1462)))</f>
        <v>-4.1965824879998722E-3</v>
      </c>
      <c r="FN1463" s="30">
        <f>(FK1463^2)*(1-COS(RADIANS(EX1462)))+(COS(RADIANS(EX1462)))</f>
        <v>0.9399860744203522</v>
      </c>
      <c r="FO1463" s="30">
        <f>(FK1463*FK1464)*(1-COS(RADIANS(EX1462)))-FK1462*(SIN(RADIANS(EX1462)))</f>
        <v>0.34118699944639969</v>
      </c>
      <c r="FQ1463">
        <v>-0.866142523119807</v>
      </c>
      <c r="FS1463" s="28">
        <f>(FD1462*FD1463)*(1-COS(RADIANS(EW1462)))+FD1464*(SIN(RADIANS(EW1462)))</f>
        <v>1</v>
      </c>
      <c r="FT1463" s="28">
        <f>(FD1463^2)*(1-COS(RADIANS(EW1462)))+(COS(RADIANS(EW1462)))</f>
        <v>6.1257422745431001E-17</v>
      </c>
      <c r="FU1463" s="28">
        <f>(FD1463*FD1464)*(1-COS(RADIANS(EW1462)))-FD1462*(SIN(RADIANS(EW1462)))</f>
        <v>0</v>
      </c>
      <c r="FW1463" s="61">
        <v>-0.92450046593285229</v>
      </c>
      <c r="FX1463" s="13">
        <f>BX1464</f>
        <v>0</v>
      </c>
      <c r="FY1463" s="17">
        <v>0</v>
      </c>
      <c r="FZ1463">
        <v>0</v>
      </c>
      <c r="GB1463" s="73">
        <f>(FD1462*FD1463)*(1-COS(RADIANS(EY1462-45)))+FD1464*(SIN(RADIANS(EY1462-45)))</f>
        <v>0.38442045914491108</v>
      </c>
      <c r="GC1463" s="73">
        <f>(FD1463^2)*(1-COS(RADIANS(EY1462-45)))+(COS(RADIANS(EY1462-45)))</f>
        <v>-0.92315811787083135</v>
      </c>
      <c r="GD1463" s="73">
        <f>(FD1463*FD1464)*(1-COS(RADIANS(EY1462-45)))-FD1462*(SIN(RADIANS(EY1462-45)))</f>
        <v>0</v>
      </c>
      <c r="GE1463" s="10"/>
      <c r="GF1463">
        <v>0.38442045914491108</v>
      </c>
      <c r="GG1463" s="1">
        <v>0.365223987509606</v>
      </c>
      <c r="GI1463">
        <f>FA1463+FW1463</f>
        <v>-1.3049340063057617</v>
      </c>
      <c r="GJ1463">
        <f>GI1463/(SQRT(GI1462^2+GI1463^2+GI1464^2))</f>
        <v>-0.92272768485973278</v>
      </c>
      <c r="GL1463">
        <f>CH1464+DC1463</f>
        <v>-3.1946674854498036E-2</v>
      </c>
      <c r="GM1463" t="e">
        <f>GL1463/(SQRT(GL1462^2+GL1463^2+GL1464^2))</f>
        <v>#VALUE!</v>
      </c>
      <c r="GO1463" s="27">
        <f>FA1464*FW1462-FA1462*FW1464</f>
        <v>-2.3858119147859083E-2</v>
      </c>
    </row>
    <row r="1464" spans="1:197" x14ac:dyDescent="0.2">
      <c r="A1464" s="1"/>
      <c r="D1464" t="s">
        <v>9</v>
      </c>
      <c r="E1464" s="5">
        <f t="shared" si="2204"/>
        <v>0.34929649784185368</v>
      </c>
      <c r="F1464" s="6">
        <f t="shared" si="2204"/>
        <v>-0.34518087452767277</v>
      </c>
      <c r="G1464" s="7">
        <f t="shared" ref="G1464:G1465" si="2207">Q1463</f>
        <v>-0.28735231058991251</v>
      </c>
      <c r="H1464" s="8">
        <f t="shared" ref="H1464:H1465" si="2208">AM1463</f>
        <v>-0.8379152379643573</v>
      </c>
      <c r="J1464" s="10"/>
      <c r="Q1464" s="61">
        <v>0.4992155184350423</v>
      </c>
      <c r="S1464" s="17">
        <v>0</v>
      </c>
      <c r="T1464">
        <v>1</v>
      </c>
      <c r="V1464" s="73">
        <f>(T1462*T1464)*(1-COS(RADIANS(O1462+45)))-T1463*(SIN(RADIANS(O1462+45)))</f>
        <v>0</v>
      </c>
      <c r="W1464" s="73">
        <f>(T1463*T1464)*(1-COS(RADIANS(O1462+45)))+T1462*(SIN(RADIANS(O1462+45)))</f>
        <v>0</v>
      </c>
      <c r="X1464" s="73">
        <f>(T1464^2)*(1-COS(RADIANS(O1462+45)))+(COS(RADIANS(O1462+45)))</f>
        <v>1</v>
      </c>
      <c r="Y1464" s="10"/>
      <c r="Z1464">
        <v>0</v>
      </c>
      <c r="AA1464" s="23">
        <f>SIN(RADIANS('[1]Biaxial Input'!$F$21))*SIN(RADIANS(0))</f>
        <v>0</v>
      </c>
      <c r="AC1464" s="30">
        <f>(AA1462*AA1464)*(1-COS(RADIANS(N1462)))-AA1463*(SIN(RADIANS(N1462)))</f>
        <v>-4.0010669622570827E-2</v>
      </c>
      <c r="AD1464" s="30">
        <f>(AA1463*AA1464)*(1-COS(RADIANS(N1462)))+AA1462*(SIN(RADIANS(N1462)))</f>
        <v>-0.57217923297994577</v>
      </c>
      <c r="AE1464" s="30">
        <f>(AA1464^2)*(1-COS(RADIANS(N1462)))+(COS(RADIANS(N1462)))</f>
        <v>0.8191520442889918</v>
      </c>
      <c r="AG1464">
        <v>0.4992155184350423</v>
      </c>
      <c r="AI1464" s="28">
        <f>(T1462*T1464)*(1-COS(RADIANS(M1462)))-T1463*(SIN(RADIANS(M1462)))</f>
        <v>0</v>
      </c>
      <c r="AJ1464" s="28">
        <f>(T1463*T1464)*(1-COS(RADIANS(M1462)))+T1462*(SIN(RADIANS(M1462)))</f>
        <v>0</v>
      </c>
      <c r="AK1464" s="28">
        <f>(T1464^2)*(1-COS(RADIANS(M1462)))+(COS(RADIANS(M1462)))</f>
        <v>1</v>
      </c>
      <c r="AM1464" s="61">
        <v>0.28244255077944203</v>
      </c>
      <c r="AO1464" s="17">
        <v>0</v>
      </c>
      <c r="AP1464">
        <v>1</v>
      </c>
      <c r="AR1464" s="73">
        <f>(T1462*T1462)*(1-COS(RADIANS(O1462-45)))-T1462*(SIN(RADIANS(O1462-45)))</f>
        <v>0</v>
      </c>
      <c r="AS1464" s="73">
        <f>(T1463*T1464)*(1-COS(RADIANS(O1462-45)))+T1462*(SIN(RADIANS(O1462-45)))</f>
        <v>0</v>
      </c>
      <c r="AT1464" s="73">
        <f>(T1464^2)*(1-COS(RADIANS(O1462-45)))+(COS(RADIANS(O1462-45)))</f>
        <v>1</v>
      </c>
      <c r="AU1464" s="10"/>
      <c r="AV1464">
        <v>0</v>
      </c>
      <c r="AW1464" s="1">
        <v>0.28244255077944203</v>
      </c>
      <c r="BV1464" s="1"/>
      <c r="BY1464" t="s">
        <v>9</v>
      </c>
      <c r="BZ1464" s="5">
        <f t="shared" si="2205"/>
        <v>0.3492962422733713</v>
      </c>
      <c r="CA1464" s="6">
        <f t="shared" si="2205"/>
        <v>-0.34518112468713447</v>
      </c>
      <c r="CB1464" s="7">
        <f>CY1463</f>
        <v>-0.3965103563849573</v>
      </c>
      <c r="CC1464" s="8">
        <f>DU1463</f>
        <v>-0.91772017926500926</v>
      </c>
      <c r="CE1464" s="10"/>
      <c r="CH1464">
        <f>((SUMPRODUCT(CM1463:CM1465,CK1463:CK1465))*(SUMPRODUCT(CM1463:CM1465,CL1463:CL1465)))-((SUMPRODUCT(CN1463:CN1465,CK1463:CK1465))*(SUMPRODUCT(CN1463:CN1465,CL1463:CL1465)))</f>
        <v>-3.1946674854498036E-2</v>
      </c>
      <c r="CI1464" s="67"/>
      <c r="CJ1464" s="10" t="s">
        <v>9</v>
      </c>
      <c r="CK1464" s="5">
        <f t="shared" si="2206"/>
        <v>0.3492962422733713</v>
      </c>
      <c r="CL1464" s="6">
        <f t="shared" si="2206"/>
        <v>-0.34518112468713447</v>
      </c>
      <c r="CM1464" s="7">
        <f>FA1463</f>
        <v>-0.38043354037290938</v>
      </c>
      <c r="CN1464" s="8">
        <f>FW1463</f>
        <v>-0.92450046593285229</v>
      </c>
      <c r="CP1464">
        <f t="shared" si="2203"/>
        <v>-9.8670839279614439E-2</v>
      </c>
      <c r="CQ1464">
        <f t="shared" si="2203"/>
        <v>-0.32743703463395935</v>
      </c>
      <c r="CR1464">
        <f>CK1466</f>
        <v>0</v>
      </c>
      <c r="CS1464">
        <f>CN1466</f>
        <v>0</v>
      </c>
      <c r="CW1464" s="28"/>
      <c r="CY1464" s="61">
        <v>0.322187070390349</v>
      </c>
      <c r="DA1464" s="17">
        <v>0</v>
      </c>
      <c r="DB1464">
        <v>1</v>
      </c>
      <c r="DD1464" s="73">
        <f>(DB1462*DB1464)*(1-COS(RADIANS(CW1462+45)))-DB1463*(SIN(RADIANS(CW1462+45)))</f>
        <v>0</v>
      </c>
      <c r="DE1464" s="73">
        <f>(DB1463*DB1464)*(1-COS(RADIANS(CW1462+45)))+DB1462*(SIN(RADIANS(CW1462+45)))</f>
        <v>0</v>
      </c>
      <c r="DF1464" s="73">
        <f>(DB1464^2)*(1-COS(RADIANS(CW1462+45)))+(COS(RADIANS(CW1462+45)))</f>
        <v>1</v>
      </c>
      <c r="DG1464" s="10"/>
      <c r="DH1464">
        <v>0</v>
      </c>
      <c r="DI1464" s="23">
        <f>SIN(RADIANS('[1]Biaxial Input'!$F$21))*SIN(RADIANS(0))</f>
        <v>0</v>
      </c>
      <c r="DK1464" s="30">
        <f>(DI1462*DI1464)*(1-COS(RADIANS(CV1462)))-DI1463*(SIN(RADIANS(CV1462)))</f>
        <v>-2.3858119147859059E-2</v>
      </c>
      <c r="DL1464" s="30">
        <f>(DI1463*DI1464)*(1-COS(RADIANS(CV1462)))+DI1462*(SIN(RADIANS(CV1462)))</f>
        <v>-0.34118699944639969</v>
      </c>
      <c r="DM1464" s="30">
        <f>(DI1464^2)*(1-COS(RADIANS(CV1462)))+(COS(RADIANS(CV1462)))</f>
        <v>0.93969262078590843</v>
      </c>
      <c r="DO1464">
        <v>0.322187070390349</v>
      </c>
      <c r="DQ1464" s="28">
        <f>(DB1462*DB1464)*(1-COS(RADIANS(CU1462)))-DB1463*(SIN(RADIANS(CU1462)))</f>
        <v>0</v>
      </c>
      <c r="DR1464" s="28">
        <f>(DB1463*DB1464)*(1-COS(RADIANS(CU1462)))+DB1462*(SIN(RADIANS(CU1462)))</f>
        <v>0</v>
      </c>
      <c r="DS1464" s="28">
        <f>(DB1464^2)*(1-COS(RADIANS(CU1462)))+(COS(RADIANS(CU1462)))</f>
        <v>1</v>
      </c>
      <c r="DU1464" s="61">
        <v>-0.11477486708245523</v>
      </c>
      <c r="DW1464" s="17">
        <v>0</v>
      </c>
      <c r="DX1464">
        <v>1</v>
      </c>
      <c r="DZ1464" s="73">
        <f>(DB1462*DB1462)*(1-COS(RADIANS(CW1462-45)))-DB1462*(SIN(RADIANS(CW1462-45)))</f>
        <v>0</v>
      </c>
      <c r="EA1464" s="73">
        <f>(DB1463*DB1464)*(1-COS(RADIANS(CW1462-45)))+DB1462*(SIN(RADIANS(CW1462-45)))</f>
        <v>0</v>
      </c>
      <c r="EB1464" s="73">
        <f>(DB1464^2)*(1-COS(RADIANS(CW1462-45)))+(COS(RADIANS(CW1462-45)))</f>
        <v>1</v>
      </c>
      <c r="EC1464" s="10"/>
      <c r="ED1464">
        <v>0</v>
      </c>
      <c r="EE1464" s="1">
        <v>-0.11477486708245523</v>
      </c>
      <c r="EG1464">
        <f>CY1464+DU1464</f>
        <v>0.20741220330789378</v>
      </c>
      <c r="EH1464">
        <f>EG1464/(SQRT(EG1462^2+EG1463^2+EG1464^2))</f>
        <v>0.14666257545985456</v>
      </c>
      <c r="EJ1464">
        <f>Q1464+AM1464</f>
        <v>0.78165806921448433</v>
      </c>
      <c r="EK1464">
        <f>EJ1464/(SQRT(EJ1462^2+EJ1463^2+EJ1464^2))</f>
        <v>0.55271572131074542</v>
      </c>
      <c r="EM1464" s="23">
        <f>CY1462*DU1463-CY1463*DU1462</f>
        <v>-0.93969262078590843</v>
      </c>
      <c r="ER1464">
        <f t="shared" ref="ER1464:ES1466" si="2209">CK1463</f>
        <v>0.93180266183863136</v>
      </c>
      <c r="ES1464">
        <f t="shared" si="2209"/>
        <v>-0.87956522186239505</v>
      </c>
      <c r="ET1464" t="e">
        <f>#REF!</f>
        <v>#REF!</v>
      </c>
      <c r="EU1464" t="e">
        <f>#REF!</f>
        <v>#REF!</v>
      </c>
      <c r="EY1464" s="28"/>
      <c r="EZ1464" s="10"/>
      <c r="FA1464" s="61">
        <v>0.32414109736808866</v>
      </c>
      <c r="FB1464" s="13">
        <f>BW1465</f>
        <v>0</v>
      </c>
      <c r="FC1464" s="17">
        <v>0</v>
      </c>
      <c r="FD1464">
        <v>1</v>
      </c>
      <c r="FF1464" s="73">
        <f>(FD1462*FD1464)*(1-COS(RADIANS(EY1462+45)))-FD1463*(SIN(RADIANS(EY1462+45)))</f>
        <v>0</v>
      </c>
      <c r="FG1464" s="73">
        <f>(FD1463*FD1464)*(1-COS(RADIANS(EY1462+45)))+FD1462*(SIN(RADIANS(EY1462+45)))</f>
        <v>0</v>
      </c>
      <c r="FH1464" s="73">
        <f>(FD1464^2)*(1-COS(RADIANS(EY1462+45)))+(COS(RADIANS(EY1462+45)))</f>
        <v>1</v>
      </c>
      <c r="FI1464" s="10"/>
      <c r="FJ1464">
        <v>0</v>
      </c>
      <c r="FK1464" s="23">
        <f>SIN(RADIANS(176))*SIN(RADIANS(0))</f>
        <v>0</v>
      </c>
      <c r="FM1464" s="30">
        <f>(FK1462*FK1464)*(1-COS(RADIANS(EX1462)))-FK1463*(SIN(RADIANS(EX1462)))</f>
        <v>-2.3858119147859059E-2</v>
      </c>
      <c r="FN1464" s="30">
        <f>(FK1463*FK1464)*(1-COS(RADIANS(EX1462)))+FK1462*(SIN(RADIANS(EX1462)))</f>
        <v>-0.34118699944639969</v>
      </c>
      <c r="FO1464" s="30">
        <f>(FK1464^2)*(1-COS(RADIANS(EX1462)))+(COS(RADIANS(EX1462)))</f>
        <v>0.93969262078590843</v>
      </c>
      <c r="FQ1464">
        <v>0.32414109736808866</v>
      </c>
      <c r="FS1464" s="28">
        <f>(FD1462*FD1464)*(1-COS(RADIANS(EW1462)))-FD1463*(SIN(RADIANS(EW1462)))</f>
        <v>0</v>
      </c>
      <c r="FT1464" s="28">
        <f>(FD1463*FD1464)*(1-COS(RADIANS(EW1462)))+FD1462*(SIN(RADIANS(EW1462)))</f>
        <v>0</v>
      </c>
      <c r="FU1464" s="28">
        <f>(FD1464^2)*(1-COS(RADIANS(EW1462)))+(COS(RADIANS(EW1462)))</f>
        <v>1</v>
      </c>
      <c r="FW1464" s="61">
        <v>-0.10913444661298388</v>
      </c>
      <c r="FX1464" s="13">
        <f>BX1465</f>
        <v>0</v>
      </c>
      <c r="FY1464" s="17">
        <v>0</v>
      </c>
      <c r="FZ1464">
        <v>1</v>
      </c>
      <c r="GB1464" s="73">
        <f>(FD1462*FD1462)*(1-COS(RADIANS(EY1462-45)))-FD1462*(SIN(RADIANS(EY1462-45)))</f>
        <v>0</v>
      </c>
      <c r="GC1464" s="73">
        <f>(FD1463*FD1464)*(1-COS(RADIANS(EY1462-45)))+FD1462*(SIN(RADIANS(EY1462-45)))</f>
        <v>0</v>
      </c>
      <c r="GD1464" s="73">
        <f>(FD1464^2)*(1-COS(RADIANS(EY1462-45)))+(COS(RADIANS(EY1462-45)))</f>
        <v>0.99999999999999989</v>
      </c>
      <c r="GE1464" s="10"/>
      <c r="GF1464">
        <v>0</v>
      </c>
      <c r="GG1464" s="1">
        <v>-0.10913444661298388</v>
      </c>
      <c r="GI1464">
        <f>FA1464+FW1464</f>
        <v>0.21500665075510478</v>
      </c>
      <c r="GJ1464">
        <f>GI1464/(SQRT(GI1462^2+GI1463^2+GI1464^2))</f>
        <v>0.15203266074914226</v>
      </c>
      <c r="GL1464" t="e">
        <f>#REF!+DC1464</f>
        <v>#REF!</v>
      </c>
      <c r="GM1464" t="e">
        <f>GL1464/(SQRT(GL1462^2+GL1463^2+GL1464^2))</f>
        <v>#REF!</v>
      </c>
      <c r="GO1464" s="27">
        <f>FA1462*FW1463-FA1463*FW1462</f>
        <v>-0.93969262078590854</v>
      </c>
    </row>
    <row r="1465" spans="1:197" x14ac:dyDescent="0.2">
      <c r="A1465" s="1"/>
      <c r="D1465" t="s">
        <v>10</v>
      </c>
      <c r="E1465" s="5">
        <f t="shared" si="2204"/>
        <v>-9.867077788750768E-2</v>
      </c>
      <c r="F1465" s="6">
        <f t="shared" si="2204"/>
        <v>-0.32743699002281879</v>
      </c>
      <c r="G1465" s="7">
        <f t="shared" si="2207"/>
        <v>0.4992155184350423</v>
      </c>
      <c r="H1465" s="8">
        <f t="shared" si="2208"/>
        <v>0.28244255077944203</v>
      </c>
      <c r="J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W1465" s="1"/>
      <c r="BV1465" s="1"/>
      <c r="BY1465" t="s">
        <v>10</v>
      </c>
      <c r="BZ1465" s="5">
        <f t="shared" si="2205"/>
        <v>-9.8670839279614439E-2</v>
      </c>
      <c r="CA1465" s="6">
        <f t="shared" si="2205"/>
        <v>-0.32743703463395935</v>
      </c>
      <c r="CB1465" s="7">
        <f>CY1464</f>
        <v>0.322187070390349</v>
      </c>
      <c r="CC1465" s="8">
        <f>DU1464</f>
        <v>-0.11477486708245523</v>
      </c>
      <c r="CE1465" s="10"/>
      <c r="CG1465" s="10" t="s">
        <v>160</v>
      </c>
      <c r="CH1465" s="10">
        <f>-CH1462*((EY1462-CW1462)/(CH1464-CE1463))</f>
        <v>201.3922336271556</v>
      </c>
      <c r="CI1465" s="67"/>
      <c r="CJ1465" s="10" t="s">
        <v>10</v>
      </c>
      <c r="CK1465" s="5">
        <f t="shared" si="2206"/>
        <v>-9.8670839279614439E-2</v>
      </c>
      <c r="CL1465" s="6">
        <f t="shared" si="2206"/>
        <v>-0.32743703463395935</v>
      </c>
      <c r="CM1465" s="7">
        <f>FA1464</f>
        <v>0.32414109736808866</v>
      </c>
      <c r="CN1465" s="8">
        <f>FW1464</f>
        <v>-0.10913444661298388</v>
      </c>
      <c r="CW1465" s="28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EE1465" s="1"/>
      <c r="EI1465" s="64">
        <f>(DEGREES(ACOS((EH1462*EK1462+EH1463*EK1463+EH1464*EK1464)/((SQRT(EH1462^2+EH1463^2+EH1464^2))*(SQRT(EK1462^2+EK1463^2+EK1464^2))))))</f>
        <v>25.247086480023498</v>
      </c>
      <c r="ER1465">
        <f t="shared" si="2209"/>
        <v>0.3492962422733713</v>
      </c>
      <c r="ES1465">
        <f t="shared" si="2209"/>
        <v>-0.34518112468713447</v>
      </c>
      <c r="ET1465" t="e">
        <f>#REF!</f>
        <v>#REF!</v>
      </c>
      <c r="EU1465" t="e">
        <f>#REF!</f>
        <v>#REF!</v>
      </c>
      <c r="EY1465" s="28"/>
      <c r="EZ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  <c r="FR1465" s="10"/>
      <c r="GG1465" s="1"/>
      <c r="GK1465" s="64" t="e">
        <f>(DEGREES(ACOS((GJ1462*GM1462+GJ1463*GM1463+GJ1464*GM1464)/((SQRT(GJ1462^2+GJ1463^2+GJ1464^2))*(SQRT(GM1462^2+GM1463^2+GM1464^2))))))</f>
        <v>#VALUE!</v>
      </c>
    </row>
    <row r="1466" spans="1:197" x14ac:dyDescent="0.2">
      <c r="A1466" s="1"/>
      <c r="J1466" s="10"/>
      <c r="Q1466" s="82" t="s">
        <v>148</v>
      </c>
      <c r="R1466" s="13"/>
      <c r="T1466" s="10"/>
      <c r="U1466" s="10"/>
      <c r="V1466" s="10"/>
      <c r="W1466" s="10"/>
      <c r="X1466" s="10"/>
      <c r="Y1466" s="10"/>
      <c r="Z1466" s="80"/>
      <c r="AA1466" s="23" t="s">
        <v>149</v>
      </c>
      <c r="AE1466" s="1"/>
      <c r="AG1466" s="80"/>
      <c r="AK1466" s="13"/>
      <c r="AL1466" s="81"/>
      <c r="AM1466" s="82" t="s">
        <v>150</v>
      </c>
      <c r="AO1466" s="13"/>
      <c r="AP1466" s="13"/>
      <c r="AS1466" s="1"/>
      <c r="AW1466" s="1"/>
      <c r="BV1466" s="1"/>
      <c r="CS1466" s="15"/>
      <c r="CW1466" s="28"/>
      <c r="CY1466" s="82" t="s">
        <v>148</v>
      </c>
      <c r="CZ1466" s="13"/>
      <c r="DB1466" s="10"/>
      <c r="DC1466" s="10"/>
      <c r="DD1466" s="10"/>
      <c r="DE1466" s="10"/>
      <c r="DF1466" s="10"/>
      <c r="DG1466" s="10"/>
      <c r="DH1466" s="80"/>
      <c r="DI1466" s="23" t="s">
        <v>149</v>
      </c>
      <c r="DM1466" s="1"/>
      <c r="DO1466" s="80"/>
      <c r="DS1466" s="13"/>
      <c r="DT1466" s="81"/>
      <c r="DU1466" s="82" t="s">
        <v>150</v>
      </c>
      <c r="DW1466" s="13"/>
      <c r="DX1466" s="13"/>
      <c r="EA1466" s="1"/>
      <c r="EE1466" s="1"/>
      <c r="EI1466" s="13"/>
      <c r="ER1466">
        <f t="shared" si="2209"/>
        <v>-9.8670839279614439E-2</v>
      </c>
      <c r="ES1466">
        <f t="shared" si="2209"/>
        <v>-0.32743703463395935</v>
      </c>
      <c r="ET1466" t="e">
        <f>#REF!</f>
        <v>#REF!</v>
      </c>
      <c r="EU1466" t="e">
        <f>#REF!</f>
        <v>#REF!</v>
      </c>
      <c r="EY1466" s="28"/>
      <c r="EZ1466" s="10"/>
      <c r="FA1466" s="82" t="s">
        <v>148</v>
      </c>
      <c r="FB1466" s="13"/>
      <c r="FD1466" s="10"/>
      <c r="FE1466" s="10"/>
      <c r="FF1466" s="10"/>
      <c r="FG1466" s="10"/>
      <c r="FH1466" s="10"/>
      <c r="FI1466" s="10"/>
      <c r="FJ1466" s="80"/>
      <c r="FK1466" s="23" t="s">
        <v>149</v>
      </c>
      <c r="FO1466" s="1"/>
      <c r="FQ1466" s="80"/>
      <c r="FU1466" s="13"/>
      <c r="FV1466" s="81"/>
      <c r="FW1466" s="82" t="s">
        <v>150</v>
      </c>
      <c r="FY1466" s="13"/>
      <c r="FZ1466" s="13"/>
      <c r="GC1466" s="1"/>
      <c r="GG1466" s="1"/>
      <c r="GK1466" s="13"/>
    </row>
    <row r="1467" spans="1:197" x14ac:dyDescent="0.2">
      <c r="E1467" s="5" t="s">
        <v>4</v>
      </c>
      <c r="F1467" s="6" t="s">
        <v>5</v>
      </c>
      <c r="G1467" s="7" t="s">
        <v>6</v>
      </c>
      <c r="H1467" s="8" t="s">
        <v>1</v>
      </c>
      <c r="I1467">
        <v>9</v>
      </c>
      <c r="J1467" s="9" t="s">
        <v>7</v>
      </c>
      <c r="K1467">
        <v>9</v>
      </c>
      <c r="L1467" s="10"/>
      <c r="M1467" s="17">
        <f>A1435</f>
        <v>80</v>
      </c>
      <c r="N1467" s="17">
        <f>B1435</f>
        <v>40</v>
      </c>
      <c r="O1467" s="17">
        <f>C1435</f>
        <v>215.7</v>
      </c>
      <c r="Q1467" s="61">
        <f t="array" ref="Q1467:Q1469">MMULT(AI1467:AK1469,AG1467:AG1469)</f>
        <v>0.7177653940960772</v>
      </c>
      <c r="R1467" s="13"/>
      <c r="S1467" s="17">
        <v>1</v>
      </c>
      <c r="T1467">
        <v>0</v>
      </c>
      <c r="V1467" s="73">
        <f>(T1467^2)*(1-COS(RADIANS(O1467+45)))+(COS(RADIANS(O1467+45)))</f>
        <v>-0.161603821103361</v>
      </c>
      <c r="W1467" s="73">
        <f>(T1467*T1468)*(1-COS(RADIANS(O1467+45)))-T1469*(SIN(RADIANS(O1467+45)))</f>
        <v>0.98685571640680736</v>
      </c>
      <c r="X1467" s="73">
        <f>(T1467*T1469)*(1-COS(RADIANS(O1467+45)))+T1468*(SIN(RADIANS(O1467+45)))</f>
        <v>0</v>
      </c>
      <c r="Y1467" s="10"/>
      <c r="Z1467">
        <f t="array" ref="Z1467:Z1469">MMULT(V1467:X1469,S1467:S1469)</f>
        <v>-0.161603821103361</v>
      </c>
      <c r="AA1467" s="23">
        <f>COS(RADIANS('[1]Biaxial Input'!$F$21))</f>
        <v>-0.9975640502598242</v>
      </c>
      <c r="AC1467" s="30">
        <f>(AA1467^2)*(1-COS(RADIANS(N1467)))+(COS(RADIANS(N1467)))</f>
        <v>0.99886158030145311</v>
      </c>
      <c r="AD1467" s="30">
        <f>(AA1467*AA1468)*(1-COS(RADIANS(N1467)))-AA1469*(SIN(RADIANS(N1467)))</f>
        <v>-1.6280160168985456E-2</v>
      </c>
      <c r="AE1467" s="30">
        <f>(AA1467*AA1469)*(1-COS(RADIANS(N1467)))+AA1468*(SIN(RADIANS(N1467)))</f>
        <v>4.4838597018148282E-2</v>
      </c>
      <c r="AG1467">
        <f t="array" ref="AG1467:AG1469">MMULT(AC1467:AE1469,Z1467:Z1469)</f>
        <v>-0.14535367900327475</v>
      </c>
      <c r="AI1467" s="28">
        <f>(T1467^2)*(1-COS(RADIANS(M1467)))+(COS(RADIANS(M1467)))</f>
        <v>0.17364817766693041</v>
      </c>
      <c r="AJ1467" s="28">
        <f>(T1467*T1468)*(1-COS(RADIANS(M1467)))-T1469*(SIN(RADIANS(M1467)))</f>
        <v>-0.98480775301220802</v>
      </c>
      <c r="AK1467" s="28">
        <f>(T1467*T1469)*(1-COS(RADIANS(M1467)))+T1468*(SIN(RADIANS(M1467)))</f>
        <v>0</v>
      </c>
      <c r="AM1467" s="61">
        <f t="array" ref="AM1467:AM1469">MMULT(AI1467:AK1469,AW1467:AW1469)</f>
        <v>-0.30954570802862502</v>
      </c>
      <c r="AN1467" s="13"/>
      <c r="AO1467" s="17">
        <v>1</v>
      </c>
      <c r="AP1467">
        <v>0</v>
      </c>
      <c r="AR1467" s="73">
        <f>(T1467^2)*(1-COS(RADIANS(O1467-45)))+(COS(RADIANS(O1467-45)))</f>
        <v>-0.98685571640680725</v>
      </c>
      <c r="AS1467" s="73">
        <f>(T1467*T1468)*(1-COS(RADIANS(O1467-45)))-T1469*(SIN(RADIANS(O1467-45)))</f>
        <v>-0.16160382110336138</v>
      </c>
      <c r="AT1467" s="73">
        <f>(T1467*T1469)*(1-COS(RADIANS(O1467-45)))+T1468*(SIN(RADIANS(O1467-45)))</f>
        <v>0</v>
      </c>
      <c r="AU1467" s="10"/>
      <c r="AV1467">
        <f t="array" ref="AV1467:AV1469">MMULT(AR1467:AT1469,S1467:S1469)</f>
        <v>-0.98685571640680725</v>
      </c>
      <c r="AW1467" s="1">
        <f t="array" ref="AW1467:AW1469">MMULT(AC1467:AE1469,AV1467:AV1469)</f>
        <v>-0.98836319651110893</v>
      </c>
      <c r="BV1467" s="1"/>
      <c r="BZ1467" s="5" t="s">
        <v>4</v>
      </c>
      <c r="CA1467" s="6" t="s">
        <v>5</v>
      </c>
      <c r="CB1467" s="7" t="s">
        <v>6</v>
      </c>
      <c r="CC1467" s="8" t="s">
        <v>1</v>
      </c>
      <c r="CD1467">
        <v>6</v>
      </c>
      <c r="CE1467" s="9" t="s">
        <v>7</v>
      </c>
      <c r="CG1467" s="90" t="s">
        <v>157</v>
      </c>
      <c r="CH1467" s="61">
        <f>CE1468-((CH1469-CE1468)/(EY1467-CW1467))*CW1467</f>
        <v>8.1990656547917276</v>
      </c>
      <c r="CI1467" s="10"/>
      <c r="CK1467" s="5" t="s">
        <v>4</v>
      </c>
      <c r="CL1467" s="6" t="s">
        <v>5</v>
      </c>
      <c r="CM1467" s="7" t="s">
        <v>6</v>
      </c>
      <c r="CN1467" s="8" t="s">
        <v>1</v>
      </c>
      <c r="CO1467" s="10"/>
      <c r="CP1467">
        <f t="shared" ref="CP1467:CQ1469" si="2210">BZ1468</f>
        <v>0.93180266183863136</v>
      </c>
      <c r="CQ1467">
        <f t="shared" si="2210"/>
        <v>-0.87956522186239505</v>
      </c>
      <c r="CR1467">
        <f>CI1471</f>
        <v>0</v>
      </c>
      <c r="CS1467">
        <f>CL1471</f>
        <v>0</v>
      </c>
      <c r="CU1467" s="17">
        <f>CU1371</f>
        <v>45</v>
      </c>
      <c r="CV1467" s="17">
        <f>CV1371</f>
        <v>25</v>
      </c>
      <c r="CW1467" s="31">
        <f>CH1374</f>
        <v>245.06195136069923</v>
      </c>
      <c r="CY1467" s="61">
        <f t="array" ref="CY1467:CY1469">MMULT(DQ1467:DS1469,DO1467:DO1469)</f>
        <v>0.85063781367957314</v>
      </c>
      <c r="CZ1467" s="13"/>
      <c r="DA1467" s="17">
        <v>1</v>
      </c>
      <c r="DB1467">
        <v>0</v>
      </c>
      <c r="DD1467" s="73">
        <f>(DB1467^2)*(1-COS(RADIANS(CW1467+45)))+(COS(RADIANS(CW1467+45)))</f>
        <v>0.34303599074933172</v>
      </c>
      <c r="DE1467" s="73">
        <f>(DB1467*DB1468)*(1-COS(RADIANS(CW1467+45)))-DB1469*(SIN(RADIANS(CW1467+45)))</f>
        <v>0.93932226048924472</v>
      </c>
      <c r="DF1467" s="73">
        <f>(DB1467*DB1469)*(1-COS(RADIANS(CW1467+45)))+DB1468*(SIN(RADIANS(CW1467+45)))</f>
        <v>0</v>
      </c>
      <c r="DG1467" s="10"/>
      <c r="DH1467">
        <f t="array" ref="DH1467:DH1469">MMULT(DD1467:DF1469,DA1467:DA1469)</f>
        <v>0.34303599074933172</v>
      </c>
      <c r="DI1467" s="23">
        <f>COS(RADIANS('[1]Biaxial Input'!$F$21))</f>
        <v>-0.9975640502598242</v>
      </c>
      <c r="DK1467" s="30">
        <f>(DI1467^2)*(1-COS(RADIANS(CV1467)))+(COS(RADIANS(CV1467)))</f>
        <v>0.99954409691199531</v>
      </c>
      <c r="DL1467" s="30">
        <f>(DI1467*DI1468)*(1-COS(RADIANS(CV1467)))-DI1469*(SIN(RADIANS(CV1467)))</f>
        <v>-6.5197179069601558E-3</v>
      </c>
      <c r="DM1467" s="30">
        <f>(DI1467*DI1469)*(1-COS(RADIANS(CV1467)))+DI1468*(SIN(RADIANS(CV1467)))</f>
        <v>2.948035967890307E-2</v>
      </c>
      <c r="DO1467">
        <f t="array" ref="DO1467:DO1469">MMULT(DK1467:DM1469,DH1467:DH1469)</f>
        <v>0.34900371574397032</v>
      </c>
      <c r="DQ1467" s="28">
        <f>(DB1467^2)*(1-COS(RADIANS(CU1467)))+(COS(RADIANS(CU1467)))</f>
        <v>0.70710678118654757</v>
      </c>
      <c r="DR1467" s="28">
        <f>(DB1467*DB1468)*(1-COS(RADIANS(CU1467)))-DB1469*(SIN(RADIANS(CU1467)))</f>
        <v>-0.70710678118654746</v>
      </c>
      <c r="DS1467" s="28">
        <f>(DB1467*DB1469)*(1-COS(RADIANS(CU1467)))+DB1468*(SIN(RADIANS(CU1467)))</f>
        <v>0</v>
      </c>
      <c r="DU1467" s="61">
        <f t="array" ref="DU1467:DU1469">MMULT(DQ1467:DS1469,EE1467:EE1469)</f>
        <v>-0.44669990080074057</v>
      </c>
      <c r="DV1467" s="13"/>
      <c r="DW1467" s="17">
        <v>1</v>
      </c>
      <c r="DX1467">
        <v>0</v>
      </c>
      <c r="DZ1467" s="73">
        <f>(DB1467^2)*(1-COS(RADIANS(CW1467-45)))+(COS(RADIANS(CW1467-45)))</f>
        <v>-0.93932226048924483</v>
      </c>
      <c r="EA1467" s="73">
        <f>(DB1467*DB1468)*(1-COS(RADIANS(CW1467-45)))-DB1469*(SIN(RADIANS(CW1467-45)))</f>
        <v>0.34303599074933133</v>
      </c>
      <c r="EB1467" s="73">
        <f>(DB1467*DB1469)*(1-COS(RADIANS(CW1467-45)))+DB1468*(SIN(RADIANS(CW1467-45)))</f>
        <v>0</v>
      </c>
      <c r="EC1467" s="10"/>
      <c r="ED1467">
        <f t="array" ref="ED1467:ED1469">MMULT(DZ1467:EB1469,DA1467:DA1469)</f>
        <v>-0.93932226048924483</v>
      </c>
      <c r="EE1467" s="1">
        <f t="array" ref="EE1467:EE1469">MMULT(DK1467:DM1469,ED1467:ED1469)</f>
        <v>-0.93665752267843594</v>
      </c>
      <c r="EG1467">
        <f>CY1467+DU1467</f>
        <v>0.40393791287883257</v>
      </c>
      <c r="EH1467">
        <f>EG1467/(SQRT(EG1467^2+EG1468^2+EG1469^2))</f>
        <v>0.28562723737496337</v>
      </c>
      <c r="EJ1467">
        <f>Q1467+AM1467</f>
        <v>0.40821968606745218</v>
      </c>
      <c r="EK1467">
        <f>EJ1467/(SQRT(EJ1467^2+EJ1468^2+EJ1469^2))</f>
        <v>0.28865490823213913</v>
      </c>
      <c r="EM1467" s="23">
        <f>CY1468*DU1469-CY1469*DU1468</f>
        <v>0.27726252643125932</v>
      </c>
      <c r="EO1467" s="15">
        <v>6</v>
      </c>
      <c r="EP1467" s="9" t="s">
        <v>7</v>
      </c>
      <c r="EW1467" s="17">
        <f>CU1467</f>
        <v>45</v>
      </c>
      <c r="EX1467" s="17">
        <f>CV1467</f>
        <v>25</v>
      </c>
      <c r="EY1467" s="31">
        <f>1+CW1467</f>
        <v>246.06195136069923</v>
      </c>
      <c r="EZ1467" s="10"/>
      <c r="FA1467" s="61">
        <f t="array" ref="FA1467:FA1469">MMULT(FS1467:FU1469,FQ1467:FQ1469)</f>
        <v>0.85830424564466157</v>
      </c>
      <c r="FB1467" s="13">
        <f>BW1468</f>
        <v>0</v>
      </c>
      <c r="FC1467" s="17">
        <v>1</v>
      </c>
      <c r="FD1467">
        <v>0</v>
      </c>
      <c r="FF1467" s="73">
        <f>(FD1467^2)*(1-COS(RADIANS(EY1467+45)))+(COS(RADIANS(EY1467+45)))</f>
        <v>0.35937717857205448</v>
      </c>
      <c r="FG1467" s="73">
        <f>(FD1467*FD1468)*(1-COS(RADIANS(EY1467+45)))-FD1469*(SIN(RADIANS(EY1467+45)))</f>
        <v>0.93319239362608908</v>
      </c>
      <c r="FH1467" s="73">
        <f>(FD1467*FD1469)*(1-COS(RADIANS(EY1467+45)))+FD1468*(SIN(RADIANS(EY1467+45)))</f>
        <v>0</v>
      </c>
      <c r="FI1467" s="10"/>
      <c r="FJ1467">
        <f t="array" ref="FJ1467:FJ1469">MMULT(FF1467:FH1469,FC1467:FC1469)</f>
        <v>0.35937717857205448</v>
      </c>
      <c r="FK1467" s="23">
        <f>COS(RADIANS(176))</f>
        <v>-0.9975640502598242</v>
      </c>
      <c r="FM1467" s="30">
        <f>(FK1467^2)*(1-COS(RADIANS(EX1467)))+(COS(RADIANS(EX1467)))</f>
        <v>0.99954409691199531</v>
      </c>
      <c r="FN1467" s="30">
        <f>(FK1467*FK1468)*(1-COS(RADIANS(EX1467)))-FK1469*(SIN(RADIANS(EX1467)))</f>
        <v>-6.5197179069601558E-3</v>
      </c>
      <c r="FO1467" s="30">
        <f>(FK1467*FK1469)*(1-COS(RADIANS(EX1467)))+FK1468*(SIN(RADIANS(EX1467)))</f>
        <v>2.948035967890307E-2</v>
      </c>
      <c r="FQ1467">
        <f t="array" ref="FQ1467:FQ1469">MMULT(FM1467:FO1469,FJ1467:FJ1469)</f>
        <v>0.36529748856594807</v>
      </c>
      <c r="FS1467" s="28">
        <f>(FD1467^2)*(1-COS(RADIANS(EW1467)))+(COS(RADIANS(EW1467)))</f>
        <v>0.70710678118654757</v>
      </c>
      <c r="FT1467" s="28">
        <f>(FD1467*FD1468)*(1-COS(RADIANS(EW1467)))-FD1469*(SIN(RADIANS(EW1467)))</f>
        <v>-0.70710678118654746</v>
      </c>
      <c r="FU1467" s="28">
        <f>(FD1467*FD1469)*(1-COS(RADIANS(EW1467)))+FD1468*(SIN(RADIANS(EW1467)))</f>
        <v>0</v>
      </c>
      <c r="FW1467" s="61">
        <f t="array" ref="FW1467:FW1469">MMULT(FS1467:FU1469,GG1467:GG1469)</f>
        <v>-0.43178618938695112</v>
      </c>
      <c r="FX1467" s="13">
        <f>BX1468</f>
        <v>0</v>
      </c>
      <c r="FY1467" s="17">
        <v>1</v>
      </c>
      <c r="FZ1467">
        <v>0</v>
      </c>
      <c r="GB1467" s="73">
        <f>(FD1467^2)*(1-COS(RADIANS(EY1467-45)))+(COS(RADIANS(EY1467-45)))</f>
        <v>-0.9331923936260893</v>
      </c>
      <c r="GC1467" s="73">
        <f>(FD1467*FD1468)*(1-COS(RADIANS(EY1467-45)))-FD1469*(SIN(RADIANS(EY1467-45)))</f>
        <v>0.35937717857205409</v>
      </c>
      <c r="GD1467" s="73">
        <f>(FD1467*FD1469)*(1-COS(RADIANS(EY1467-45)))+FD1468*(SIN(RADIANS(EY1467-45)))</f>
        <v>0</v>
      </c>
      <c r="GE1467" s="10"/>
      <c r="GF1467">
        <f t="array" ref="GF1467:GF1469">MMULT(GB1467:GD1469,FC1467:FC1469)</f>
        <v>-0.9331923936260893</v>
      </c>
      <c r="GG1467" s="1">
        <f t="array" ref="GG1467:GG1469">MMULT(FM1467:FO1469,GF1467:GF1469)</f>
        <v>-0.93042391050564366</v>
      </c>
      <c r="GI1467">
        <f>FA1467+FW1467</f>
        <v>0.42651805625771044</v>
      </c>
      <c r="GJ1467">
        <f>GI1467/(SQRT(GI1467^2+GI1468^2+GI1469^2))</f>
        <v>0.30159380987833251</v>
      </c>
      <c r="GL1467" t="e">
        <f>CH1468+DC1467</f>
        <v>#VALUE!</v>
      </c>
      <c r="GM1467" t="e">
        <f>GL1467/(SQRT(GL1467^2+GL1468^2+GL1469^2))</f>
        <v>#VALUE!</v>
      </c>
      <c r="GO1467" s="27">
        <f>FA1468*FW1469-FA1469*FW1468</f>
        <v>0.27726252643125926</v>
      </c>
    </row>
    <row r="1468" spans="1:197" x14ac:dyDescent="0.2">
      <c r="D1468" t="s">
        <v>8</v>
      </c>
      <c r="E1468" s="5">
        <f t="shared" ref="E1468:F1470" si="2211">E1463</f>
        <v>0.93180257253695653</v>
      </c>
      <c r="F1468" s="6">
        <f t="shared" si="2211"/>
        <v>-0.87956533664367853</v>
      </c>
      <c r="G1468" s="7">
        <f>Q1467</f>
        <v>0.7177653940960772</v>
      </c>
      <c r="H1468" s="8">
        <f>AM1467</f>
        <v>-0.30954570802862502</v>
      </c>
      <c r="J1468" s="9">
        <f>((SUMPRODUCT(G1468:G1470,E1468:E1470))*(SUMPRODUCT(G1468:(G1470),F1468:F1470)))-((SUMPRODUCT(H1468:H1470,E1468:E1470))*(SUMPRODUCT(H1468:H1470,F1468:F1470)))</f>
        <v>-2.2886949901862463E-4</v>
      </c>
      <c r="Q1468" s="61">
        <v>-0.27415739859340627</v>
      </c>
      <c r="S1468" s="17">
        <v>0</v>
      </c>
      <c r="T1468">
        <v>0</v>
      </c>
      <c r="V1468" s="73">
        <f>(T1467*T1468)*(1-COS(RADIANS(O1467+45)))+T1469*(SIN(RADIANS(O1467+45)))</f>
        <v>-0.98685571640680736</v>
      </c>
      <c r="W1468" s="73">
        <f>(T1468^2)*(1-COS(RADIANS(O1467+45)))+(COS(RADIANS(O1467+45)))</f>
        <v>-0.161603821103361</v>
      </c>
      <c r="X1468" s="73">
        <f>(T1468*T1469)*(1-COS(RADIANS(O1467+45)))-T1467*(SIN(RADIANS(O1467+45)))</f>
        <v>0</v>
      </c>
      <c r="Y1468" s="10"/>
      <c r="Z1468">
        <v>-0.98685571640680736</v>
      </c>
      <c r="AA1468" s="23">
        <f>SIN(RADIANS('[1]Biaxial Input'!$F$21))*(COS(RADIANS(0)))</f>
        <v>6.9756473744125524E-2</v>
      </c>
      <c r="AC1468" s="30">
        <f>(AA1467*AA1468)*(1-COS(RADIANS(N1467)))+AA1469*(SIN(RADIANS(N1467)))</f>
        <v>-1.6280160168985456E-2</v>
      </c>
      <c r="AD1468" s="30">
        <f>(AA1468^2)*(1-COS(RADIANS(N1467)))+(COS(RADIANS(N1467)))</f>
        <v>0.7671828628175249</v>
      </c>
      <c r="AE1468" s="30">
        <f>(AA1468*AA1469)*(1-COS(RADIANS(N1467)))-AA1467*(SIN(RADIANS(N1467)))</f>
        <v>0.64122181137573508</v>
      </c>
      <c r="AG1468">
        <v>-0.75446785760933111</v>
      </c>
      <c r="AI1468" s="28">
        <f>(T1467*T1468)*(1-COS(RADIANS(M1467)))+T1469*(SIN(RADIANS(M1467)))</f>
        <v>0.98480775301220802</v>
      </c>
      <c r="AJ1468" s="28">
        <f>(T1468^2)*(1-COS(RADIANS(M1467)))+(COS(RADIANS(M1467)))</f>
        <v>0.17364817766693041</v>
      </c>
      <c r="AK1468" s="28">
        <f>(T1468*T1469)*(1-COS(RADIANS(M1467)))-T1467*(SIN(RADIANS(M1467)))</f>
        <v>0</v>
      </c>
      <c r="AM1468" s="61">
        <v>-0.94902903185788856</v>
      </c>
      <c r="AO1468" s="17">
        <v>0</v>
      </c>
      <c r="AP1468">
        <v>0</v>
      </c>
      <c r="AR1468" s="73">
        <f>(T1467*T1468)*(1-COS(RADIANS(O1467-45)))+T1469*(SIN(RADIANS(O1467-45)))</f>
        <v>0.16160382110336138</v>
      </c>
      <c r="AS1468" s="73">
        <f>(T1468^2)*(1-COS(RADIANS(O1467-45)))+(COS(RADIANS(O1467-45)))</f>
        <v>-0.98685571640680725</v>
      </c>
      <c r="AT1468" s="73">
        <f>(T1468*T1469)*(1-COS(RADIANS(O1467-45)))-T1467*(SIN(RADIANS(O1467-45)))</f>
        <v>0</v>
      </c>
      <c r="AU1468" s="10"/>
      <c r="AV1468">
        <v>0.16160382110336138</v>
      </c>
      <c r="AW1468" s="1">
        <v>0.14004585124310964</v>
      </c>
      <c r="BV1468" s="1"/>
      <c r="BY1468" t="s">
        <v>8</v>
      </c>
      <c r="BZ1468" s="5">
        <f t="shared" ref="BZ1468:CA1470" si="2212">BZ1463</f>
        <v>0.93180266183863136</v>
      </c>
      <c r="CA1468" s="6">
        <f t="shared" si="2212"/>
        <v>-0.87956522186239505</v>
      </c>
      <c r="CB1468" s="7">
        <f>CY1467</f>
        <v>0.85063781367957314</v>
      </c>
      <c r="CC1468" s="8">
        <f>DU1467</f>
        <v>-0.44669990080074057</v>
      </c>
      <c r="CE1468" s="9">
        <f>((SUMPRODUCT(CB1468:CB1470,BZ1468:BZ1470))*(SUMPRODUCT(CB1468:CB1470,CA1468:CA1470)))-((SUMPRODUCT(CC1468:CC1470,BZ1468:BZ1470))*(SUMPRODUCT(CC1468:CC1470,CA1468:CA1470)))</f>
        <v>5.5511151231257827E-16</v>
      </c>
      <c r="CG1468">
        <v>1</v>
      </c>
      <c r="CH1468" t="s">
        <v>161</v>
      </c>
      <c r="CI1468" s="67"/>
      <c r="CJ1468" s="1" t="s">
        <v>8</v>
      </c>
      <c r="CK1468" s="5">
        <f t="shared" ref="CK1468:CL1470" si="2213">BZ1468</f>
        <v>0.93180266183863136</v>
      </c>
      <c r="CL1468" s="6">
        <f t="shared" si="2213"/>
        <v>-0.87956522186239505</v>
      </c>
      <c r="CM1468" s="7">
        <f>FA1467</f>
        <v>0.85830424564466157</v>
      </c>
      <c r="CN1468" s="8">
        <f>FW1467</f>
        <v>-0.43178618938695112</v>
      </c>
      <c r="CO1468" s="10"/>
      <c r="CP1468">
        <f t="shared" si="2210"/>
        <v>0.3492962422733713</v>
      </c>
      <c r="CQ1468">
        <f t="shared" si="2210"/>
        <v>-0.34518112468713447</v>
      </c>
      <c r="CR1468">
        <f>CJ1471</f>
        <v>0</v>
      </c>
      <c r="CS1468">
        <f>CM1471</f>
        <v>0</v>
      </c>
      <c r="CW1468" s="28"/>
      <c r="CY1468" s="61">
        <v>-0.35707202555584594</v>
      </c>
      <c r="DA1468" s="17">
        <v>0</v>
      </c>
      <c r="DB1468">
        <v>0</v>
      </c>
      <c r="DD1468" s="73">
        <f>(DB1467*DB1468)*(1-COS(RADIANS(CW1467+45)))+DB1469*(SIN(RADIANS(CW1467+45)))</f>
        <v>-0.93932226048924472</v>
      </c>
      <c r="DE1468" s="73">
        <f>(DB1468^2)*(1-COS(RADIANS(CW1467+45)))+(COS(RADIANS(CW1467+45)))</f>
        <v>0.34303599074933172</v>
      </c>
      <c r="DF1468" s="73">
        <f>(DB1468*DB1469)*(1-COS(RADIANS(CW1467+45)))-DB1467*(SIN(RADIANS(CW1467+45)))</f>
        <v>0</v>
      </c>
      <c r="DG1468" s="10"/>
      <c r="DH1468">
        <v>-0.93932226048924472</v>
      </c>
      <c r="DI1468" s="23">
        <f>SIN(RADIANS('[1]Biaxial Input'!$F$21))*(COS(RADIANS(0)))</f>
        <v>6.9756473744125524E-2</v>
      </c>
      <c r="DK1468" s="30">
        <f>(DI1467*DI1468)*(1-COS(RADIANS(CV1467)))+DI1469*(SIN(RADIANS(CV1467)))</f>
        <v>-6.5197179069601558E-3</v>
      </c>
      <c r="DL1468" s="30">
        <f>(DI1468^2)*(1-COS(RADIANS(CV1467)))+(COS(RADIANS(CV1467)))</f>
        <v>0.90676369012465463</v>
      </c>
      <c r="DM1468" s="30">
        <f>(DI1468*DI1469)*(1-COS(RADIANS(CV1467)))-DI1467*(SIN(RADIANS(CV1467)))</f>
        <v>0.42158878489581864</v>
      </c>
      <c r="DO1468">
        <v>-0.85397981702907988</v>
      </c>
      <c r="DQ1468" s="28">
        <f>(DB1467*DB1468)*(1-COS(RADIANS(CU1467)))+DB1469*(SIN(RADIANS(CU1467)))</f>
        <v>0.70710678118654746</v>
      </c>
      <c r="DR1468" s="28">
        <f>(DB1468^2)*(1-COS(RADIANS(CU1467)))+(COS(RADIANS(CU1467)))</f>
        <v>0.70710678118654757</v>
      </c>
      <c r="DS1468" s="28">
        <f>(DB1468*DB1469)*(1-COS(RADIANS(CU1467)))-DB1467*(SIN(RADIANS(CU1467)))</f>
        <v>0</v>
      </c>
      <c r="DU1468" s="61">
        <v>-0.87793387106988852</v>
      </c>
      <c r="DW1468" s="17">
        <v>0</v>
      </c>
      <c r="DX1468">
        <v>0</v>
      </c>
      <c r="DZ1468" s="73">
        <f>(DB1467*DB1468)*(1-COS(RADIANS(CW1467-45)))+DB1469*(SIN(RADIANS(CW1467-45)))</f>
        <v>-0.34303599074933133</v>
      </c>
      <c r="EA1468" s="73">
        <f>(DB1468^2)*(1-COS(RADIANS(CW1467-45)))+(COS(RADIANS(CW1467-45)))</f>
        <v>-0.93932226048924483</v>
      </c>
      <c r="EB1468" s="73">
        <f>(DB1468*DB1469)*(1-COS(RADIANS(CW1467-45)))-DB1467*(SIN(RADIANS(CW1467-45)))</f>
        <v>0</v>
      </c>
      <c r="EC1468" s="10"/>
      <c r="ED1468">
        <v>-0.34303599074933133</v>
      </c>
      <c r="EE1468" s="1">
        <v>-0.30492846465531259</v>
      </c>
      <c r="EG1468">
        <f>CY1468+DU1468</f>
        <v>-1.2350058966257345</v>
      </c>
      <c r="EH1468">
        <f>EG1468/(SQRT(EG1467^2+EG1468^2+EG1469^2))</f>
        <v>-0.87328104430942921</v>
      </c>
      <c r="EJ1468">
        <f>Q1468+AM1468</f>
        <v>-1.2231864304512947</v>
      </c>
      <c r="EK1468">
        <f>EJ1468/(SQRT(EJ1467^2+EJ1468^2+EJ1469^2))</f>
        <v>-0.8649234196274781</v>
      </c>
      <c r="EM1468" s="23">
        <f>CY1469*DU1467-CY1467*DU1469</f>
        <v>-0.31895405091280099</v>
      </c>
      <c r="EP1468" s="9">
        <f>((SUMPRODUCT(CM1468:CM1470,BZ1468:BZ1470))*(SUMPRODUCT(CM1468:CM1470,CA1468:CA1470)))-((SUMPRODUCT(CN1468:CN1470,BZ1468:BZ1470))*(SUMPRODUCT(CN1468:CN1470,CA1468:CA1470)))</f>
        <v>-3.3457114045107872E-2</v>
      </c>
      <c r="EY1468" s="28"/>
      <c r="EZ1468" s="10"/>
      <c r="FA1468" s="61">
        <v>-0.34169558301386721</v>
      </c>
      <c r="FB1468" s="13">
        <f>BW1469</f>
        <v>0</v>
      </c>
      <c r="FC1468" s="17">
        <v>0</v>
      </c>
      <c r="FD1468">
        <v>0</v>
      </c>
      <c r="FF1468" s="73">
        <f>(FD1467*FD1468)*(1-COS(RADIANS(EY1467+45)))+FD1469*(SIN(RADIANS(EY1467+45)))</f>
        <v>-0.93319239362608908</v>
      </c>
      <c r="FG1468" s="73">
        <f>(FD1468^2)*(1-COS(RADIANS(EY1467+45)))+(COS(RADIANS(EY1467+45)))</f>
        <v>0.35937717857205448</v>
      </c>
      <c r="FH1468" s="73">
        <f>(FD1468*FD1469)*(1-COS(RADIANS(EY1467+45)))-FD1467*(SIN(RADIANS(EY1467+45)))</f>
        <v>0</v>
      </c>
      <c r="FI1468" s="10"/>
      <c r="FJ1468">
        <v>-0.93319239362608908</v>
      </c>
      <c r="FK1468" s="23">
        <f>SIN(RADIANS(176))*(COS(RADIANS(0)))</f>
        <v>6.9756473744125524E-2</v>
      </c>
      <c r="FM1468" s="30">
        <f>(FK1467*FK1468)*(1-COS(RADIANS(EX1467)))+FK1469*(SIN(RADIANS(EX1467)))</f>
        <v>-6.5197179069601558E-3</v>
      </c>
      <c r="FN1468" s="30">
        <f>(FK1468^2)*(1-COS(RADIANS(EX1467)))+(COS(RADIANS(EX1467)))</f>
        <v>0.90676369012465463</v>
      </c>
      <c r="FO1468" s="30">
        <f>(FK1468*FK1469)*(1-COS(RADIANS(EX1467)))-FK1467*(SIN(RADIANS(EX1467)))</f>
        <v>0.42158878489581864</v>
      </c>
      <c r="FQ1468">
        <v>-0.84852801626714081</v>
      </c>
      <c r="FS1468" s="28">
        <f>(FD1467*FD1468)*(1-COS(RADIANS(EW1467)))+FD1469*(SIN(RADIANS(EW1467)))</f>
        <v>0.70710678118654746</v>
      </c>
      <c r="FT1468" s="28">
        <f>(FD1468^2)*(1-COS(RADIANS(EW1467)))+(COS(RADIANS(EW1467)))</f>
        <v>0.70710678118654757</v>
      </c>
      <c r="FU1468" s="28">
        <f>(FD1468*FD1469)*(1-COS(RADIANS(EW1467)))-FD1467*(SIN(RADIANS(EW1467)))</f>
        <v>0</v>
      </c>
      <c r="FW1468" s="61">
        <v>-0.88403192360634097</v>
      </c>
      <c r="FX1468" s="13">
        <f>BX1469</f>
        <v>0</v>
      </c>
      <c r="FY1468" s="17">
        <v>0</v>
      </c>
      <c r="FZ1468">
        <v>0</v>
      </c>
      <c r="GB1468" s="73">
        <f>(FD1467*FD1468)*(1-COS(RADIANS(EY1467-45)))+FD1469*(SIN(RADIANS(EY1467-45)))</f>
        <v>-0.35937717857205409</v>
      </c>
      <c r="GC1468" s="73">
        <f>(FD1468^2)*(1-COS(RADIANS(EY1467-45)))+(COS(RADIANS(EY1467-45)))</f>
        <v>-0.9331923936260893</v>
      </c>
      <c r="GD1468" s="73">
        <f>(FD1468*FD1469)*(1-COS(RADIANS(EY1467-45)))-FD1467*(SIN(RADIANS(EY1467-45)))</f>
        <v>0</v>
      </c>
      <c r="GE1468" s="10"/>
      <c r="GF1468">
        <v>-0.35937717857205409</v>
      </c>
      <c r="GG1468" s="1">
        <v>-0.31978602542921974</v>
      </c>
      <c r="GI1468">
        <f>FA1468+FW1468</f>
        <v>-1.2257275066202082</v>
      </c>
      <c r="GJ1468">
        <f>GI1468/(SQRT(GI1467^2+GI1468^2+GI1469^2))</f>
        <v>-0.86672023181802826</v>
      </c>
      <c r="GL1468">
        <f>CH1469+DC1468</f>
        <v>-3.3457114045107872E-2</v>
      </c>
      <c r="GM1468" t="e">
        <f>GL1468/(SQRT(GL1467^2+GL1468^2+GL1469^2))</f>
        <v>#VALUE!</v>
      </c>
      <c r="GO1468" s="27">
        <f>FA1469*FW1467-FA1467*FW1469</f>
        <v>-0.31895405091280093</v>
      </c>
    </row>
    <row r="1469" spans="1:197" x14ac:dyDescent="0.2">
      <c r="D1469" t="s">
        <v>9</v>
      </c>
      <c r="E1469" s="5">
        <f t="shared" si="2211"/>
        <v>0.34929649784185368</v>
      </c>
      <c r="F1469" s="6">
        <f t="shared" si="2211"/>
        <v>-0.34518087452767277</v>
      </c>
      <c r="G1469" s="7">
        <f t="shared" ref="G1469:G1470" si="2214">Q1468</f>
        <v>-0.27415739859340627</v>
      </c>
      <c r="H1469" s="8">
        <f t="shared" ref="H1469:H1470" si="2215">AM1468</f>
        <v>-0.94902903185788856</v>
      </c>
      <c r="J1469" s="10"/>
      <c r="Q1469" s="61">
        <v>0.64003949865191823</v>
      </c>
      <c r="S1469" s="17">
        <v>0</v>
      </c>
      <c r="T1469">
        <v>1</v>
      </c>
      <c r="V1469" s="73">
        <f>(T1467*T1469)*(1-COS(RADIANS(O1467+45)))-T1468*(SIN(RADIANS(O1467+45)))</f>
        <v>0</v>
      </c>
      <c r="W1469" s="73">
        <f>(T1468*T1469)*(1-COS(RADIANS(O1467+45)))+T1467*(SIN(RADIANS(O1467+45)))</f>
        <v>0</v>
      </c>
      <c r="X1469" s="73">
        <f>(T1469^2)*(1-COS(RADIANS(O1467+45)))+(COS(RADIANS(O1467+45)))</f>
        <v>1</v>
      </c>
      <c r="Y1469" s="10"/>
      <c r="Z1469">
        <v>0</v>
      </c>
      <c r="AA1469" s="23">
        <f>SIN(RADIANS('[1]Biaxial Input'!$F$21))*SIN(RADIANS(0))</f>
        <v>0</v>
      </c>
      <c r="AC1469" s="30">
        <f>(AA1467*AA1469)*(1-COS(RADIANS(N1467)))-AA1468*(SIN(RADIANS(N1467)))</f>
        <v>-4.4838597018148282E-2</v>
      </c>
      <c r="AD1469" s="30">
        <f>(AA1468*AA1469)*(1-COS(RADIANS(N1467)))+AA1467*(SIN(RADIANS(N1467)))</f>
        <v>-0.64122181137573508</v>
      </c>
      <c r="AE1469" s="30">
        <f>(AA1469^2)*(1-COS(RADIANS(N1467)))+(COS(RADIANS(N1467)))</f>
        <v>0.76604444311897801</v>
      </c>
      <c r="AG1469">
        <v>0.64003949865191823</v>
      </c>
      <c r="AI1469" s="28">
        <f>(T1467*T1469)*(1-COS(RADIANS(M1467)))-T1468*(SIN(RADIANS(M1467)))</f>
        <v>0</v>
      </c>
      <c r="AJ1469" s="28">
        <f>(T1468*T1469)*(1-COS(RADIANS(M1467)))+T1467*(SIN(RADIANS(M1467)))</f>
        <v>0</v>
      </c>
      <c r="AK1469" s="28">
        <f>(T1469^2)*(1-COS(RADIANS(M1467)))+(COS(RADIANS(M1467)))</f>
        <v>1</v>
      </c>
      <c r="AM1469" s="61">
        <v>-5.9374669110116775E-2</v>
      </c>
      <c r="AO1469" s="17">
        <v>0</v>
      </c>
      <c r="AP1469">
        <v>1</v>
      </c>
      <c r="AR1469" s="73">
        <f>(T1467*T1467)*(1-COS(RADIANS(O1467-45)))-T1467*(SIN(RADIANS(O1467-45)))</f>
        <v>0</v>
      </c>
      <c r="AS1469" s="73">
        <f>(T1468*T1469)*(1-COS(RADIANS(O1467-45)))+T1467*(SIN(RADIANS(O1467-45)))</f>
        <v>0</v>
      </c>
      <c r="AT1469" s="73">
        <f>(T1469^2)*(1-COS(RADIANS(O1467-45)))+(COS(RADIANS(O1467-45)))</f>
        <v>1</v>
      </c>
      <c r="AU1469" s="10"/>
      <c r="AV1469">
        <v>0</v>
      </c>
      <c r="AW1469" s="1">
        <v>-5.9374669110116775E-2</v>
      </c>
      <c r="BV1469" s="1"/>
      <c r="BY1469" t="s">
        <v>9</v>
      </c>
      <c r="BZ1469" s="5">
        <f t="shared" si="2212"/>
        <v>0.3492962422733713</v>
      </c>
      <c r="CA1469" s="6">
        <f t="shared" si="2212"/>
        <v>-0.34518112468713447</v>
      </c>
      <c r="CB1469" s="7">
        <f>CY1468</f>
        <v>-0.35707202555584594</v>
      </c>
      <c r="CC1469" s="8">
        <f>DU1468</f>
        <v>-0.87793387106988852</v>
      </c>
      <c r="CE1469" s="10"/>
      <c r="CH1469">
        <f>((SUMPRODUCT(CM1468:CM1470,CK1468:CK1470))*(SUMPRODUCT(CM1468:CM1470,CL1468:CL1470)))-((SUMPRODUCT(CN1468:CN1470,CK1468:CK1470))*(SUMPRODUCT(CN1468:CN1470,CL1468:CL1470)))</f>
        <v>-3.3457114045107872E-2</v>
      </c>
      <c r="CI1469" s="67"/>
      <c r="CJ1469" s="10" t="s">
        <v>9</v>
      </c>
      <c r="CK1469" s="5">
        <f t="shared" si="2213"/>
        <v>0.3492962422733713</v>
      </c>
      <c r="CL1469" s="6">
        <f t="shared" si="2213"/>
        <v>-0.34518112468713447</v>
      </c>
      <c r="CM1469" s="7">
        <f>FA1468</f>
        <v>-0.34169558301386721</v>
      </c>
      <c r="CN1469" s="8">
        <f>FW1468</f>
        <v>-0.88403192360634097</v>
      </c>
      <c r="CP1469">
        <f t="shared" si="2210"/>
        <v>-9.8670839279614439E-2</v>
      </c>
      <c r="CQ1469">
        <f t="shared" si="2210"/>
        <v>-0.32743703463395935</v>
      </c>
      <c r="CR1469">
        <f>CK1471</f>
        <v>0</v>
      </c>
      <c r="CS1469">
        <f>CN1471</f>
        <v>0</v>
      </c>
      <c r="CW1469" s="28"/>
      <c r="CY1469" s="61">
        <v>0.38589490603515519</v>
      </c>
      <c r="DA1469" s="17">
        <v>0</v>
      </c>
      <c r="DB1469">
        <v>1</v>
      </c>
      <c r="DD1469" s="73">
        <f>(DB1467*DB1469)*(1-COS(RADIANS(CW1467+45)))-DB1468*(SIN(RADIANS(CW1467+45)))</f>
        <v>0</v>
      </c>
      <c r="DE1469" s="73">
        <f>(DB1468*DB1469)*(1-COS(RADIANS(CW1467+45)))+DB1467*(SIN(RADIANS(CW1467+45)))</f>
        <v>0</v>
      </c>
      <c r="DF1469" s="73">
        <f>(DB1469^2)*(1-COS(RADIANS(CW1467+45)))+(COS(RADIANS(CW1467+45)))</f>
        <v>1</v>
      </c>
      <c r="DG1469" s="10"/>
      <c r="DH1469">
        <v>0</v>
      </c>
      <c r="DI1469" s="23">
        <f>SIN(RADIANS('[1]Biaxial Input'!$F$21))*SIN(RADIANS(0))</f>
        <v>0</v>
      </c>
      <c r="DK1469" s="30">
        <f>(DI1467*DI1469)*(1-COS(RADIANS(CV1467)))-DI1468*(SIN(RADIANS(CV1467)))</f>
        <v>-2.948035967890307E-2</v>
      </c>
      <c r="DL1469" s="30">
        <f>(DI1468*DI1469)*(1-COS(RADIANS(CV1467)))+DI1467*(SIN(RADIANS(CV1467)))</f>
        <v>-0.42158878489581864</v>
      </c>
      <c r="DM1469" s="30">
        <f>(DI1469^2)*(1-COS(RADIANS(CV1467)))+(COS(RADIANS(CV1467)))</f>
        <v>0.90630778703664994</v>
      </c>
      <c r="DO1469">
        <v>0.38589490603515519</v>
      </c>
      <c r="DQ1469" s="28">
        <f>(DB1467*DB1469)*(1-COS(RADIANS(CU1467)))-DB1468*(SIN(RADIANS(CU1467)))</f>
        <v>0</v>
      </c>
      <c r="DR1469" s="28">
        <f>(DB1468*DB1469)*(1-COS(RADIANS(CU1467)))+DB1467*(SIN(RADIANS(CU1467)))</f>
        <v>0</v>
      </c>
      <c r="DS1469" s="28">
        <f>(DB1469^2)*(1-COS(RADIANS(CU1467)))+(COS(RADIANS(CU1467)))</f>
        <v>1</v>
      </c>
      <c r="DU1469" s="61">
        <v>0.1723116846091671</v>
      </c>
      <c r="DW1469" s="17">
        <v>0</v>
      </c>
      <c r="DX1469">
        <v>1</v>
      </c>
      <c r="DZ1469" s="73">
        <f>(DB1467*DB1467)*(1-COS(RADIANS(CW1467-45)))-DB1467*(SIN(RADIANS(CW1467-45)))</f>
        <v>0</v>
      </c>
      <c r="EA1469" s="73">
        <f>(DB1468*DB1469)*(1-COS(RADIANS(CW1467-45)))+DB1467*(SIN(RADIANS(CW1467-45)))</f>
        <v>0</v>
      </c>
      <c r="EB1469" s="73">
        <f>(DB1469^2)*(1-COS(RADIANS(CW1467-45)))+(COS(RADIANS(CW1467-45)))</f>
        <v>1</v>
      </c>
      <c r="EC1469" s="10"/>
      <c r="ED1469">
        <v>0</v>
      </c>
      <c r="EE1469" s="1">
        <v>0.1723116846091671</v>
      </c>
      <c r="EG1469">
        <f>CY1469+DU1469</f>
        <v>0.55820659064432232</v>
      </c>
      <c r="EH1469">
        <f>EG1469/(SQRT(EG1467^2+EG1468^2+EG1469^2))</f>
        <v>0.39471166554762355</v>
      </c>
      <c r="EJ1469">
        <f>Q1469+AM1469</f>
        <v>0.58066482954180143</v>
      </c>
      <c r="EK1469">
        <f>EJ1469/(SQRT(EJ1467^2+EJ1468^2+EJ1469^2))</f>
        <v>0.41059203856553866</v>
      </c>
      <c r="EM1469" s="23">
        <f>CY1467*DU1468-CY1468*DU1467</f>
        <v>-0.90630778703665005</v>
      </c>
      <c r="ER1469">
        <f t="shared" ref="ER1469:ES1471" si="2216">CK1468</f>
        <v>0.93180266183863136</v>
      </c>
      <c r="ES1469">
        <f t="shared" si="2216"/>
        <v>-0.87956522186239505</v>
      </c>
      <c r="ET1469" t="e">
        <f>#REF!</f>
        <v>#REF!</v>
      </c>
      <c r="EU1469" t="e">
        <f>#REF!</f>
        <v>#REF!</v>
      </c>
      <c r="EY1469" s="28"/>
      <c r="EZ1469" s="10"/>
      <c r="FA1469" s="61">
        <v>0.38282887881814986</v>
      </c>
      <c r="FB1469" s="13">
        <f>BW1470</f>
        <v>0</v>
      </c>
      <c r="FC1469" s="17">
        <v>0</v>
      </c>
      <c r="FD1469">
        <v>1</v>
      </c>
      <c r="FF1469" s="73">
        <f>(FD1467*FD1469)*(1-COS(RADIANS(EY1467+45)))-FD1468*(SIN(RADIANS(EY1467+45)))</f>
        <v>0</v>
      </c>
      <c r="FG1469" s="73">
        <f>(FD1468*FD1469)*(1-COS(RADIANS(EY1467+45)))+FD1467*(SIN(RADIANS(EY1467+45)))</f>
        <v>0</v>
      </c>
      <c r="FH1469" s="73">
        <f>(FD1469^2)*(1-COS(RADIANS(EY1467+45)))+(COS(RADIANS(EY1467+45)))</f>
        <v>1</v>
      </c>
      <c r="FI1469" s="10"/>
      <c r="FJ1469">
        <v>0</v>
      </c>
      <c r="FK1469" s="23">
        <f>SIN(RADIANS(176))*SIN(RADIANS(0))</f>
        <v>0</v>
      </c>
      <c r="FM1469" s="30">
        <f>(FK1467*FK1469)*(1-COS(RADIANS(EX1467)))-FK1468*(SIN(RADIANS(EX1467)))</f>
        <v>-2.948035967890307E-2</v>
      </c>
      <c r="FN1469" s="30">
        <f>(FK1468*FK1469)*(1-COS(RADIANS(EX1467)))+FK1467*(SIN(RADIANS(EX1467)))</f>
        <v>-0.42158878489581864</v>
      </c>
      <c r="FO1469" s="30">
        <f>(FK1469^2)*(1-COS(RADIANS(EX1467)))+(COS(RADIANS(EX1467)))</f>
        <v>0.90630778703664994</v>
      </c>
      <c r="FQ1469">
        <v>0.38282887881814986</v>
      </c>
      <c r="FS1469" s="28">
        <f>(FD1467*FD1469)*(1-COS(RADIANS(EW1467)))-FD1468*(SIN(RADIANS(EW1467)))</f>
        <v>0</v>
      </c>
      <c r="FT1469" s="28">
        <f>(FD1468*FD1469)*(1-COS(RADIANS(EW1467)))+FD1467*(SIN(RADIANS(EW1467)))</f>
        <v>0</v>
      </c>
      <c r="FU1469" s="28">
        <f>(FD1469^2)*(1-COS(RADIANS(EW1467)))+(COS(RADIANS(EW1467)))</f>
        <v>1</v>
      </c>
      <c r="FW1469" s="61">
        <v>0.1790202354471935</v>
      </c>
      <c r="FX1469" s="13">
        <f>BX1470</f>
        <v>0</v>
      </c>
      <c r="FY1469" s="17">
        <v>0</v>
      </c>
      <c r="FZ1469">
        <v>1</v>
      </c>
      <c r="GB1469" s="73">
        <f>(FD1467*FD1467)*(1-COS(RADIANS(EY1467-45)))-FD1467*(SIN(RADIANS(EY1467-45)))</f>
        <v>0</v>
      </c>
      <c r="GC1469" s="73">
        <f>(FD1468*FD1469)*(1-COS(RADIANS(EY1467-45)))+FD1467*(SIN(RADIANS(EY1467-45)))</f>
        <v>0</v>
      </c>
      <c r="GD1469" s="73">
        <f>(FD1469^2)*(1-COS(RADIANS(EY1467-45)))+(COS(RADIANS(EY1467-45)))</f>
        <v>1</v>
      </c>
      <c r="GE1469" s="10"/>
      <c r="GF1469">
        <v>0</v>
      </c>
      <c r="GG1469" s="1">
        <v>0.1790202354471935</v>
      </c>
      <c r="GI1469">
        <f>FA1469+FW1469</f>
        <v>0.56184911426534334</v>
      </c>
      <c r="GJ1469">
        <f>GI1469/(SQRT(GI1467^2+GI1468^2+GI1469^2))</f>
        <v>0.39728731870067979</v>
      </c>
      <c r="GL1469" t="e">
        <f>#REF!+DC1469</f>
        <v>#REF!</v>
      </c>
      <c r="GM1469" t="e">
        <f>GL1469/(SQRT(GL1467^2+GL1468^2+GL1469^2))</f>
        <v>#REF!</v>
      </c>
      <c r="GO1469" s="27">
        <f>FA1467*FW1468-FA1468*FW1467</f>
        <v>-0.90630778703664983</v>
      </c>
    </row>
    <row r="1470" spans="1:197" x14ac:dyDescent="0.2">
      <c r="D1470" t="s">
        <v>10</v>
      </c>
      <c r="E1470" s="5">
        <f t="shared" si="2211"/>
        <v>-9.867077788750768E-2</v>
      </c>
      <c r="F1470" s="6">
        <f t="shared" si="2211"/>
        <v>-0.32743699002281879</v>
      </c>
      <c r="G1470" s="7">
        <f t="shared" si="2214"/>
        <v>0.64003949865191823</v>
      </c>
      <c r="H1470" s="8">
        <f t="shared" si="2215"/>
        <v>-5.9374669110116775E-2</v>
      </c>
      <c r="J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W1470" s="1"/>
      <c r="BV1470" s="1"/>
      <c r="BY1470" t="s">
        <v>10</v>
      </c>
      <c r="BZ1470" s="5">
        <f t="shared" si="2212"/>
        <v>-9.8670839279614439E-2</v>
      </c>
      <c r="CA1470" s="6">
        <f t="shared" si="2212"/>
        <v>-0.32743703463395935</v>
      </c>
      <c r="CB1470" s="7">
        <f>CY1469</f>
        <v>0.38589490603515519</v>
      </c>
      <c r="CC1470" s="8">
        <f>DU1469</f>
        <v>0.1723116846091671</v>
      </c>
      <c r="CE1470" s="10"/>
      <c r="CG1470" s="10" t="s">
        <v>160</v>
      </c>
      <c r="CH1470" s="10">
        <f>-CH1467*((EY1467-CW1467)/(CH1469-CE1468))</f>
        <v>245.06195136069923</v>
      </c>
      <c r="CI1470" s="67"/>
      <c r="CJ1470" s="10" t="s">
        <v>10</v>
      </c>
      <c r="CK1470" s="5">
        <f t="shared" si="2213"/>
        <v>-9.8670839279614439E-2</v>
      </c>
      <c r="CL1470" s="6">
        <f t="shared" si="2213"/>
        <v>-0.32743703463395935</v>
      </c>
      <c r="CM1470" s="7">
        <f>FA1469</f>
        <v>0.38282887881814986</v>
      </c>
      <c r="CN1470" s="8">
        <f>FW1469</f>
        <v>0.1790202354471935</v>
      </c>
      <c r="CW1470" s="28"/>
      <c r="DH1470" s="10"/>
      <c r="DI1470" s="10"/>
      <c r="DJ1470" s="10"/>
      <c r="DK1470" s="10"/>
      <c r="DL1470" s="10"/>
      <c r="DM1470" s="10"/>
      <c r="DN1470" s="10"/>
      <c r="DO1470" s="10"/>
      <c r="DP1470" s="10"/>
      <c r="EE1470" s="1"/>
      <c r="EI1470" s="64">
        <f>(DEGREES(ACOS((EH1467*EK1467+EH1468*EK1468+EH1469*EK1469)/((SQRT(EH1467^2+EH1468^2+EH1469^2))*(SQRT(EK1467^2+EK1468^2+EK1469^2))))))</f>
        <v>1.0427392227462564</v>
      </c>
      <c r="ER1470">
        <f t="shared" si="2216"/>
        <v>0.3492962422733713</v>
      </c>
      <c r="ES1470">
        <f t="shared" si="2216"/>
        <v>-0.34518112468713447</v>
      </c>
      <c r="ET1470" t="e">
        <f>#REF!</f>
        <v>#REF!</v>
      </c>
      <c r="EU1470" t="e">
        <f>#REF!</f>
        <v>#REF!</v>
      </c>
      <c r="EY1470" s="28"/>
      <c r="EZ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  <c r="FR1470" s="10"/>
      <c r="GG1470" s="1"/>
      <c r="GK1470" s="64" t="e">
        <f>(DEGREES(ACOS((GJ1467*GM1467+GJ1468*GM1468+GJ1469*GM1469)/((SQRT(GJ1467^2+GJ1468^2+GJ1469^2))*(SQRT(GM1467^2+GM1468^2+GM1469^2))))))</f>
        <v>#VALUE!</v>
      </c>
    </row>
    <row r="1471" spans="1:197" x14ac:dyDescent="0.2">
      <c r="Q1471" s="82" t="s">
        <v>148</v>
      </c>
      <c r="R1471" s="13"/>
      <c r="T1471" s="10"/>
      <c r="U1471" s="10"/>
      <c r="V1471" s="10"/>
      <c r="W1471" s="10"/>
      <c r="X1471" s="10"/>
      <c r="Y1471" s="10"/>
      <c r="Z1471" s="80"/>
      <c r="AA1471" s="23" t="s">
        <v>149</v>
      </c>
      <c r="AE1471" s="1"/>
      <c r="AG1471" s="80"/>
      <c r="AK1471" s="13"/>
      <c r="AL1471" s="81"/>
      <c r="AM1471" s="82" t="s">
        <v>150</v>
      </c>
      <c r="AO1471" s="13"/>
      <c r="AP1471" s="13"/>
      <c r="AS1471" s="1"/>
      <c r="AW1471" s="1"/>
      <c r="BV1471" s="1"/>
      <c r="CE1471" s="10"/>
      <c r="CS1471" s="15"/>
      <c r="CW1471" s="28"/>
      <c r="CY1471" s="82" t="s">
        <v>148</v>
      </c>
      <c r="CZ1471" s="13"/>
      <c r="DB1471" s="10"/>
      <c r="DC1471" s="10"/>
      <c r="DD1471" s="10"/>
      <c r="DE1471" s="10"/>
      <c r="DF1471" s="10"/>
      <c r="DG1471" s="10"/>
      <c r="DH1471" s="80"/>
      <c r="DI1471" s="23" t="s">
        <v>149</v>
      </c>
      <c r="DM1471" s="1"/>
      <c r="DO1471" s="80"/>
      <c r="DS1471" s="13"/>
      <c r="DT1471" s="81"/>
      <c r="DU1471" s="82" t="s">
        <v>150</v>
      </c>
      <c r="DW1471" s="13"/>
      <c r="DX1471" s="13"/>
      <c r="EA1471" s="1"/>
      <c r="EE1471" s="1"/>
      <c r="ER1471">
        <f t="shared" si="2216"/>
        <v>-9.8670839279614439E-2</v>
      </c>
      <c r="ES1471">
        <f t="shared" si="2216"/>
        <v>-0.32743703463395935</v>
      </c>
      <c r="ET1471" t="e">
        <f>#REF!</f>
        <v>#REF!</v>
      </c>
      <c r="EU1471" t="e">
        <f>#REF!</f>
        <v>#REF!</v>
      </c>
      <c r="EY1471" s="28"/>
      <c r="EZ1471" s="10"/>
      <c r="FA1471" s="82" t="s">
        <v>148</v>
      </c>
      <c r="FB1471" s="13"/>
      <c r="FD1471" s="10"/>
      <c r="FE1471" s="10"/>
      <c r="FF1471" s="10"/>
      <c r="FG1471" s="10"/>
      <c r="FH1471" s="10"/>
      <c r="FI1471" s="10"/>
      <c r="FJ1471" s="80"/>
      <c r="FK1471" s="23" t="s">
        <v>149</v>
      </c>
      <c r="FO1471" s="1"/>
      <c r="FQ1471" s="80"/>
      <c r="FU1471" s="13"/>
      <c r="FV1471" s="81"/>
      <c r="FW1471" s="82" t="s">
        <v>150</v>
      </c>
      <c r="FY1471" s="13"/>
      <c r="FZ1471" s="13"/>
      <c r="GC1471" s="1"/>
      <c r="GG1471" s="1"/>
      <c r="GK1471" s="13"/>
    </row>
    <row r="1472" spans="1:197" x14ac:dyDescent="0.2">
      <c r="E1472" s="5" t="s">
        <v>4</v>
      </c>
      <c r="F1472" s="6" t="s">
        <v>5</v>
      </c>
      <c r="G1472" s="7" t="s">
        <v>6</v>
      </c>
      <c r="H1472" s="8" t="s">
        <v>1</v>
      </c>
      <c r="I1472">
        <v>10</v>
      </c>
      <c r="J1472" s="9" t="s">
        <v>7</v>
      </c>
      <c r="K1472">
        <v>10</v>
      </c>
      <c r="L1472" s="10"/>
      <c r="M1472" s="17">
        <f>A1436</f>
        <v>120</v>
      </c>
      <c r="N1472" s="17">
        <f>B1436</f>
        <v>45</v>
      </c>
      <c r="O1472" s="17">
        <f>C1436</f>
        <v>167.8</v>
      </c>
      <c r="Q1472" s="61">
        <f t="array" ref="Q1472:Q1474">MMULT(AI1472:AK1474,AG1472:AG1474)</f>
        <v>0.73172300288470526</v>
      </c>
      <c r="R1472" s="13"/>
      <c r="S1472" s="17">
        <v>1</v>
      </c>
      <c r="T1472">
        <v>0</v>
      </c>
      <c r="V1472" s="73">
        <f>(T1472^2)*(1-COS(RADIANS(O1472+45)))+(COS(RADIANS(O1472+45)))</f>
        <v>-0.84056660349568413</v>
      </c>
      <c r="W1472" s="73">
        <f>(T1472*T1473)*(1-COS(RADIANS(O1472+45)))-T1474*(SIN(RADIANS(O1472+45)))</f>
        <v>0.54170821028274008</v>
      </c>
      <c r="X1472" s="73">
        <f>(T1472*T1474)*(1-COS(RADIANS(O1472+45)))+T1473*(SIN(RADIANS(O1472+45)))</f>
        <v>0</v>
      </c>
      <c r="Y1472" s="10"/>
      <c r="Z1472">
        <f t="array" ref="Z1472:Z1474">MMULT(V1472:X1474,S1472:S1474)</f>
        <v>-0.84056660349568413</v>
      </c>
      <c r="AA1472" s="23">
        <f>COS(RADIANS('[1]Biaxial Input'!$F$21))</f>
        <v>-0.9975640502598242</v>
      </c>
      <c r="AC1472" s="30">
        <f>(AA1472^2)*(1-COS(RADIANS(N1472)))+(COS(RADIANS(N1472)))</f>
        <v>0.99857479166422358</v>
      </c>
      <c r="AD1472" s="30">
        <f>(AA1472*AA1473)*(1-COS(RADIANS(N1472)))-AA1474*(SIN(RADIANS(N1472)))</f>
        <v>-2.0381428756221641E-2</v>
      </c>
      <c r="AE1472" s="30">
        <f>(AA1472*AA1474)*(1-COS(RADIANS(N1472)))+AA1473*(SIN(RADIANS(N1472)))</f>
        <v>4.9325275616132508E-2</v>
      </c>
      <c r="AG1472">
        <f t="array" ref="AG1472:AG1474">MMULT(AC1472:AE1474,Z1472:Z1474)</f>
        <v>-0.82832783367106888</v>
      </c>
      <c r="AI1472" s="28">
        <f>(T1472^2)*(1-COS(RADIANS(M1472)))+(COS(RADIANS(M1472)))</f>
        <v>-0.49999999999999978</v>
      </c>
      <c r="AJ1472" s="28">
        <f>(T1472*T1473)*(1-COS(RADIANS(M1472)))-T1474*(SIN(RADIANS(M1472)))</f>
        <v>-0.86602540378443871</v>
      </c>
      <c r="AK1472" s="28">
        <f>(T1472*T1474)*(1-COS(RADIANS(M1472)))+T1473*(SIN(RADIANS(M1472)))</f>
        <v>0</v>
      </c>
      <c r="AM1472" s="61">
        <f t="array" ref="AM1472:AM1474">MMULT(AI1472:AK1474,AW1472:AW1474)</f>
        <v>-0.24630484814143411</v>
      </c>
      <c r="AN1472" s="13"/>
      <c r="AO1472" s="17">
        <v>1</v>
      </c>
      <c r="AP1472">
        <v>0</v>
      </c>
      <c r="AR1472" s="73">
        <f>(T1472^2)*(1-COS(RADIANS(O1472-45)))+(COS(RADIANS(O1472-45)))</f>
        <v>-0.54170821028274008</v>
      </c>
      <c r="AS1472" s="73">
        <f>(T1472*T1473)*(1-COS(RADIANS(O1472-45)))-T1474*(SIN(RADIANS(O1472-45)))</f>
        <v>-0.84056660349568413</v>
      </c>
      <c r="AT1472" s="73">
        <f>(T1472*T1474)*(1-COS(RADIANS(O1472-45)))+T1473*(SIN(RADIANS(O1472-45)))</f>
        <v>0</v>
      </c>
      <c r="AU1472" s="10"/>
      <c r="AV1472">
        <f t="array" ref="AV1472:AV1474">MMULT(AR1472:AT1474,S1472:S1474)</f>
        <v>-0.54170821028274008</v>
      </c>
      <c r="AW1472" s="1">
        <f t="array" ref="AW1472:AW1474">MMULT(AC1472:AE1474,AV1472:AV1474)</f>
        <v>-0.558068111569893</v>
      </c>
      <c r="BV1472" s="1"/>
      <c r="BZ1472" s="5" t="s">
        <v>4</v>
      </c>
      <c r="CA1472" s="6" t="s">
        <v>5</v>
      </c>
      <c r="CB1472" s="7" t="s">
        <v>6</v>
      </c>
      <c r="CC1472" s="8" t="s">
        <v>1</v>
      </c>
      <c r="CD1472">
        <v>7</v>
      </c>
      <c r="CE1472" s="9" t="s">
        <v>7</v>
      </c>
      <c r="CG1472" s="90" t="s">
        <v>157</v>
      </c>
      <c r="CH1472" s="61">
        <f>CE1473-((CH1474-CE1473)/(EY1472-CW1472))*CW1472</f>
        <v>-5.8208934435060478</v>
      </c>
      <c r="CI1472" s="10"/>
      <c r="CK1472" s="5" t="s">
        <v>4</v>
      </c>
      <c r="CL1472" s="6" t="s">
        <v>5</v>
      </c>
      <c r="CM1472" s="7" t="s">
        <v>6</v>
      </c>
      <c r="CN1472" s="8" t="s">
        <v>1</v>
      </c>
      <c r="CO1472" s="10"/>
      <c r="CP1472">
        <f t="shared" ref="CP1472:CQ1474" si="2217">BZ1473</f>
        <v>0.93180266183863136</v>
      </c>
      <c r="CQ1472">
        <f t="shared" si="2217"/>
        <v>-0.87956522186239505</v>
      </c>
      <c r="CR1472">
        <f>CI1476</f>
        <v>0</v>
      </c>
      <c r="CS1472">
        <f>CL1476</f>
        <v>0</v>
      </c>
      <c r="CU1472" s="17">
        <f>CU1376</f>
        <v>20</v>
      </c>
      <c r="CV1472" s="17">
        <f>CV1376</f>
        <v>30</v>
      </c>
      <c r="CW1472" s="31">
        <f>CH1379</f>
        <v>176.7612054441409</v>
      </c>
      <c r="CY1472" s="61">
        <f t="array" ref="CY1472:CY1474">MMULT(DQ1472:DS1474,DO1472:DO1474)</f>
        <v>-0.49960430686759599</v>
      </c>
      <c r="CZ1472" s="13"/>
      <c r="DA1472" s="17">
        <v>1</v>
      </c>
      <c r="DB1472">
        <v>0</v>
      </c>
      <c r="DD1472" s="73">
        <f>(DB1472^2)*(1-COS(RADIANS(CW1472+45)))+(COS(RADIANS(CW1472+45)))</f>
        <v>-0.7459271330559214</v>
      </c>
      <c r="DE1472" s="73">
        <f>(DB1472*DB1473)*(1-COS(RADIANS(CW1472+45)))-DB1474*(SIN(RADIANS(CW1472+45)))</f>
        <v>0.66602756111963846</v>
      </c>
      <c r="DF1472" s="73">
        <f>(DB1472*DB1474)*(1-COS(RADIANS(CW1472+45)))+DB1473*(SIN(RADIANS(CW1472+45)))</f>
        <v>0</v>
      </c>
      <c r="DG1472" s="10"/>
      <c r="DH1472">
        <f t="array" ref="DH1472:DH1474">MMULT(DD1472:DF1474,DA1472:DA1474)</f>
        <v>-0.7459271330559214</v>
      </c>
      <c r="DI1472" s="23">
        <f>COS(RADIANS('[1]Biaxial Input'!$F$21))</f>
        <v>-0.9975640502598242</v>
      </c>
      <c r="DK1472" s="30">
        <f>(DI1472^2)*(1-COS(RADIANS(CV1472)))+(COS(RADIANS(CV1472)))</f>
        <v>0.99934808421962718</v>
      </c>
      <c r="DL1472" s="30">
        <f>(DI1472*DI1473)*(1-COS(RADIANS(CV1472)))-DI1474*(SIN(RADIANS(CV1472)))</f>
        <v>-9.3228300025961861E-3</v>
      </c>
      <c r="DM1472" s="30">
        <f>(DI1472*DI1474)*(1-COS(RADIANS(CV1472)))+DI1473*(SIN(RADIANS(CV1472)))</f>
        <v>3.4878236872062755E-2</v>
      </c>
      <c r="DO1472">
        <f t="array" ref="DO1472:DO1474">MMULT(DK1472:DM1474,DH1472:DH1474)</f>
        <v>-0.7392315896575119</v>
      </c>
      <c r="DQ1472" s="28">
        <f>(DB1472^2)*(1-COS(RADIANS(CU1472)))+(COS(RADIANS(CU1472)))</f>
        <v>0.93969262078590843</v>
      </c>
      <c r="DR1472" s="28">
        <f>(DB1472*DB1473)*(1-COS(RADIANS(CU1472)))-DB1474*(SIN(RADIANS(CU1472)))</f>
        <v>-0.34202014332566871</v>
      </c>
      <c r="DS1472" s="28">
        <f>(DB1472*DB1474)*(1-COS(RADIANS(CU1472)))+DB1473*(SIN(RADIANS(CU1472)))</f>
        <v>0</v>
      </c>
      <c r="DU1472" s="61">
        <f t="array" ref="DU1472:DU1474">MMULT(DQ1472:DS1474,EE1472:EE1474)</f>
        <v>-0.85522017549804241</v>
      </c>
      <c r="DV1472" s="13"/>
      <c r="DW1472" s="17">
        <v>1</v>
      </c>
      <c r="DX1472">
        <v>0</v>
      </c>
      <c r="DZ1472" s="73">
        <f>(DB1472^2)*(1-COS(RADIANS(CW1472-45)))+(COS(RADIANS(CW1472-45)))</f>
        <v>-0.66602756111963857</v>
      </c>
      <c r="EA1472" s="73">
        <f>(DB1472*DB1473)*(1-COS(RADIANS(CW1472-45)))-DB1474*(SIN(RADIANS(CW1472-45)))</f>
        <v>-0.74592713305592129</v>
      </c>
      <c r="EB1472" s="73">
        <f>(DB1472*DB1474)*(1-COS(RADIANS(CW1472-45)))+DB1473*(SIN(RADIANS(CW1472-45)))</f>
        <v>0</v>
      </c>
      <c r="EC1472" s="10"/>
      <c r="ED1472">
        <f t="array" ref="ED1472:ED1474">MMULT(DZ1472:EB1474,DA1472:DA1474)</f>
        <v>-0.66602756111963857</v>
      </c>
      <c r="EE1472" s="1">
        <f t="array" ref="EE1472:EE1474">MMULT(DK1472:DM1474,ED1472:ED1474)</f>
        <v>-0.67254751909818578</v>
      </c>
      <c r="EG1472">
        <f>CY1472+DU1472</f>
        <v>-1.3548244823656383</v>
      </c>
      <c r="EH1472">
        <f>EG1472/(SQRT(EG1472^2+EG1473^2+EG1474^2))</f>
        <v>-0.95800557879829684</v>
      </c>
      <c r="EJ1472">
        <f>Q1472+AM1472</f>
        <v>0.48541815474327116</v>
      </c>
      <c r="EK1472">
        <f>EJ1472/(SQRT(EJ1472^2+EJ1473^2+EJ1474^2))</f>
        <v>0.34324246893002791</v>
      </c>
      <c r="EM1472" s="23">
        <f>CY1473*DU1474-CY1474*DU1473</f>
        <v>0.1378186779084995</v>
      </c>
      <c r="EO1472" s="15">
        <v>7</v>
      </c>
      <c r="EP1472" s="9" t="s">
        <v>7</v>
      </c>
      <c r="EW1472" s="17">
        <f>CU1472</f>
        <v>20</v>
      </c>
      <c r="EX1472" s="17">
        <f>CV1472</f>
        <v>30</v>
      </c>
      <c r="EY1472" s="31">
        <f>1+CW1472</f>
        <v>177.7612054441409</v>
      </c>
      <c r="EZ1472" s="10"/>
      <c r="FA1472" s="61">
        <f t="array" ref="FA1472:FA1474">MMULT(FS1472:FU1474,FQ1472:FQ1474)</f>
        <v>-0.48460256461561557</v>
      </c>
      <c r="FB1472" s="13">
        <f>BW1473</f>
        <v>0</v>
      </c>
      <c r="FC1472" s="17">
        <v>1</v>
      </c>
      <c r="FD1472">
        <v>0</v>
      </c>
      <c r="FF1472" s="73">
        <f>(FD1472^2)*(1-COS(RADIANS(EY1472+45)))+(COS(RADIANS(EY1472+45)))</f>
        <v>-0.73418974104548529</v>
      </c>
      <c r="FG1472" s="73">
        <f>(FD1472*FD1473)*(1-COS(RADIANS(EY1472+45)))-FD1474*(SIN(RADIANS(EY1472+45)))</f>
        <v>0.67894434539479254</v>
      </c>
      <c r="FH1472" s="73">
        <f>(FD1472*FD1474)*(1-COS(RADIANS(EY1472+45)))+FD1473*(SIN(RADIANS(EY1472+45)))</f>
        <v>0</v>
      </c>
      <c r="FI1472" s="10"/>
      <c r="FJ1472">
        <f t="array" ref="FJ1472:FJ1474">MMULT(FF1472:FH1474,FC1472:FC1474)</f>
        <v>-0.73418974104548529</v>
      </c>
      <c r="FK1472" s="23">
        <f>COS(RADIANS(176))</f>
        <v>-0.9975640502598242</v>
      </c>
      <c r="FM1472" s="30">
        <f>(FK1472^2)*(1-COS(RADIANS(EX1472)))+(COS(RADIANS(EX1472)))</f>
        <v>0.99934808421962718</v>
      </c>
      <c r="FN1472" s="30">
        <f>(FK1472*FK1473)*(1-COS(RADIANS(EX1472)))-FK1474*(SIN(RADIANS(EX1472)))</f>
        <v>-9.3228300025961861E-3</v>
      </c>
      <c r="FO1472" s="30">
        <f>(FK1472*FK1474)*(1-COS(RADIANS(EX1472)))+FK1473*(SIN(RADIANS(EX1472)))</f>
        <v>3.4878236872062755E-2</v>
      </c>
      <c r="FQ1472">
        <f t="array" ref="FQ1472:FQ1474">MMULT(FM1472:FO1474,FJ1472:FJ1474)</f>
        <v>-0.72738142845417031</v>
      </c>
      <c r="FS1472" s="28">
        <f>(FD1472^2)*(1-COS(RADIANS(EW1472)))+(COS(RADIANS(EW1472)))</f>
        <v>0.93969262078590843</v>
      </c>
      <c r="FT1472" s="28">
        <f>(FD1472*FD1473)*(1-COS(RADIANS(EW1472)))-FD1474*(SIN(RADIANS(EW1472)))</f>
        <v>-0.34202014332566871</v>
      </c>
      <c r="FU1472" s="28">
        <f>(FD1472*FD1474)*(1-COS(RADIANS(EW1472)))+FD1473*(SIN(RADIANS(EW1472)))</f>
        <v>0</v>
      </c>
      <c r="FW1472" s="61">
        <f t="array" ref="FW1472:FW1474">MMULT(FS1472:FU1474,GG1472:GG1474)</f>
        <v>-0.86380921874423267</v>
      </c>
      <c r="FX1472" s="13">
        <f>BX1473</f>
        <v>0</v>
      </c>
      <c r="FY1472" s="17">
        <v>1</v>
      </c>
      <c r="FZ1472">
        <v>0</v>
      </c>
      <c r="GB1472" s="73">
        <f>(FD1472^2)*(1-COS(RADIANS(EY1472-45)))+(COS(RADIANS(EY1472-45)))</f>
        <v>-0.67894434539479254</v>
      </c>
      <c r="GC1472" s="73">
        <f>(FD1472*FD1473)*(1-COS(RADIANS(EY1472-45)))-FD1474*(SIN(RADIANS(EY1472-45)))</f>
        <v>-0.73418974104548518</v>
      </c>
      <c r="GD1472" s="73">
        <f>(FD1472*FD1474)*(1-COS(RADIANS(EY1472-45)))+FD1473*(SIN(RADIANS(EY1472-45)))</f>
        <v>0</v>
      </c>
      <c r="GE1472" s="10"/>
      <c r="GF1472">
        <f t="array" ref="GF1472:GF1474">MMULT(GB1472:GD1474,FC1472:FC1474)</f>
        <v>-0.67894434539479254</v>
      </c>
      <c r="GG1472" s="1">
        <f t="array" ref="GG1472:GG1474">MMULT(FM1472:FO1474,GF1472:GF1474)</f>
        <v>-0.685346457007452</v>
      </c>
      <c r="GI1472">
        <f>FA1472+FW1472</f>
        <v>-1.3484117833598481</v>
      </c>
      <c r="GJ1472">
        <f>GI1472/(SQRT(GI1472^2+GI1473^2+GI1474^2))</f>
        <v>-0.95347111584559441</v>
      </c>
      <c r="GL1472" t="e">
        <f>CH1473+DC1472</f>
        <v>#VALUE!</v>
      </c>
      <c r="GM1472" t="e">
        <f>GL1472/(SQRT(GL1472^2+GL1473^2+GL1474^2))</f>
        <v>#VALUE!</v>
      </c>
      <c r="GO1472" s="27">
        <f>FA1473*FW1474-FA1474*FW1473</f>
        <v>0.13781867790849947</v>
      </c>
    </row>
    <row r="1473" spans="4:197" x14ac:dyDescent="0.2">
      <c r="D1473" t="s">
        <v>8</v>
      </c>
      <c r="E1473" s="5">
        <f t="shared" ref="E1473:F1475" si="2218">E1468</f>
        <v>0.93180257253695653</v>
      </c>
      <c r="F1473" s="6">
        <f t="shared" si="2218"/>
        <v>-0.87956533664367853</v>
      </c>
      <c r="G1473" s="7">
        <f>Q1472</f>
        <v>0.73172300288470526</v>
      </c>
      <c r="H1473" s="8">
        <f>AM1472</f>
        <v>-0.24630484814143411</v>
      </c>
      <c r="J1473" s="9">
        <f>((SUMPRODUCT(G1473:G1475,E1473:E1475))*(SUMPRODUCT(G1473:G1475,F1473:F1475)))-((SUMPRODUCT(H1473:H1475,E1473:E1475))*(SUMPRODUCT(H1473:H1475,F1473:F1475)))</f>
        <v>3.0847255185071809E-2</v>
      </c>
      <c r="Q1473" s="61">
        <v>-0.53401012280677651</v>
      </c>
      <c r="S1473" s="17">
        <v>0</v>
      </c>
      <c r="T1473">
        <v>0</v>
      </c>
      <c r="V1473" s="73">
        <f>(T1472*T1473)*(1-COS(RADIANS(O1472+45)))+T1474*(SIN(RADIANS(O1472+45)))</f>
        <v>-0.54170821028274008</v>
      </c>
      <c r="W1473" s="73">
        <f>(T1473^2)*(1-COS(RADIANS(O1472+45)))+(COS(RADIANS(O1472+45)))</f>
        <v>-0.84056660349568413</v>
      </c>
      <c r="X1473" s="73">
        <f>(T1473*T1474)*(1-COS(RADIANS(O1472+45)))-T1472*(SIN(RADIANS(O1472+45)))</f>
        <v>0</v>
      </c>
      <c r="Y1473" s="10"/>
      <c r="Z1473">
        <v>-0.54170821028274008</v>
      </c>
      <c r="AA1473" s="23">
        <f>SIN(RADIANS('[1]Biaxial Input'!$F$21))*(COS(RADIANS(0)))</f>
        <v>6.9756473744125524E-2</v>
      </c>
      <c r="AC1473" s="30">
        <f>(AA1472*AA1473)*(1-COS(RADIANS(N1472)))+AA1474*(SIN(RADIANS(N1472)))</f>
        <v>-2.0381428756221641E-2</v>
      </c>
      <c r="AD1473" s="30">
        <f>(AA1473^2)*(1-COS(RADIANS(N1472)))+(COS(RADIANS(N1472)))</f>
        <v>0.70853198952232399</v>
      </c>
      <c r="AE1473" s="30">
        <f>(AA1473*AA1474)*(1-COS(RADIANS(N1472)))-AA1472*(SIN(RADIANS(N1472)))</f>
        <v>0.70538430460663959</v>
      </c>
      <c r="AG1473">
        <v>-0.36668564762820077</v>
      </c>
      <c r="AI1473" s="28">
        <f>(T1472*T1473)*(1-COS(RADIANS(M1472)))+T1474*(SIN(RADIANS(M1472)))</f>
        <v>0.86602540378443871</v>
      </c>
      <c r="AJ1473" s="28">
        <f>(T1473^2)*(1-COS(RADIANS(M1472)))+(COS(RADIANS(M1472)))</f>
        <v>-0.49999999999999978</v>
      </c>
      <c r="AK1473" s="28">
        <f>(T1473*T1474)*(1-COS(RADIANS(M1472)))-T1472*(SIN(RADIANS(M1472)))</f>
        <v>0</v>
      </c>
      <c r="AM1473" s="61">
        <v>-0.78660571925921441</v>
      </c>
      <c r="AO1473" s="17">
        <v>0</v>
      </c>
      <c r="AP1473">
        <v>0</v>
      </c>
      <c r="AR1473" s="73">
        <f>(T1472*T1473)*(1-COS(RADIANS(O1472-45)))+T1474*(SIN(RADIANS(O1472-45)))</f>
        <v>0.84056660349568413</v>
      </c>
      <c r="AS1473" s="73">
        <f>(T1473^2)*(1-COS(RADIANS(O1472-45)))+(COS(RADIANS(O1472-45)))</f>
        <v>-0.54170821028274008</v>
      </c>
      <c r="AT1473" s="73">
        <f>(T1473*T1474)*(1-COS(RADIANS(O1472-45)))-T1472*(SIN(RADIANS(O1472-45)))</f>
        <v>0</v>
      </c>
      <c r="AU1473" s="10"/>
      <c r="AV1473">
        <v>0.84056660349568413</v>
      </c>
      <c r="AW1473" s="1">
        <v>0.60660911519535743</v>
      </c>
      <c r="BV1473" s="1"/>
      <c r="BY1473" t="s">
        <v>8</v>
      </c>
      <c r="BZ1473" s="5">
        <f t="shared" ref="BZ1473:CA1475" si="2219">BZ1468</f>
        <v>0.93180266183863136</v>
      </c>
      <c r="CA1473" s="6">
        <f t="shared" si="2219"/>
        <v>-0.87956522186239505</v>
      </c>
      <c r="CB1473" s="7">
        <f>CY1472</f>
        <v>-0.49960430686759599</v>
      </c>
      <c r="CC1473" s="8">
        <f>DU1472</f>
        <v>-0.85522017549804241</v>
      </c>
      <c r="CE1473" s="9">
        <f>((SUMPRODUCT(CB1473:CB1475,BZ1473:BZ1475))*(SUMPRODUCT(CB1473:(CB1475),CA1473:CA1475)))-((SUMPRODUCT(CC1473:CC1475,BZ1473:BZ1475))*(SUMPRODUCT(CC1473:CC1475,CA1473:CA1475)))</f>
        <v>0</v>
      </c>
      <c r="CG1473">
        <v>1</v>
      </c>
      <c r="CH1473" t="s">
        <v>161</v>
      </c>
      <c r="CI1473" s="67"/>
      <c r="CJ1473" s="1" t="s">
        <v>8</v>
      </c>
      <c r="CK1473" s="5">
        <f t="shared" ref="CK1473:CL1475" si="2220">BZ1473</f>
        <v>0.93180266183863136</v>
      </c>
      <c r="CL1473" s="6">
        <f t="shared" si="2220"/>
        <v>-0.87956522186239505</v>
      </c>
      <c r="CM1473" s="7">
        <f>FA1472</f>
        <v>-0.48460256461561557</v>
      </c>
      <c r="CN1473" s="8">
        <f>FW1472</f>
        <v>-0.86380921874423267</v>
      </c>
      <c r="CO1473" s="10"/>
      <c r="CP1473">
        <f t="shared" si="2217"/>
        <v>0.3492962422733713</v>
      </c>
      <c r="CQ1473">
        <f t="shared" si="2217"/>
        <v>-0.34518112468713447</v>
      </c>
      <c r="CR1473">
        <f>CJ1476</f>
        <v>0</v>
      </c>
      <c r="CS1473">
        <f>CM1476</f>
        <v>0</v>
      </c>
      <c r="CW1473" s="28"/>
      <c r="CY1473" s="61">
        <v>-0.78871702279918932</v>
      </c>
      <c r="DA1473" s="17">
        <v>0</v>
      </c>
      <c r="DB1473">
        <v>0</v>
      </c>
      <c r="DD1473" s="73">
        <f>(DB1472*DB1473)*(1-COS(RADIANS(CW1472+45)))+DB1474*(SIN(RADIANS(CW1472+45)))</f>
        <v>-0.66602756111963846</v>
      </c>
      <c r="DE1473" s="73">
        <f>(DB1473^2)*(1-COS(RADIANS(CW1472+45)))+(COS(RADIANS(CW1472+45)))</f>
        <v>-0.7459271330559214</v>
      </c>
      <c r="DF1473" s="73">
        <f>(DB1473*DB1474)*(1-COS(RADIANS(CW1472+45)))-DB1472*(SIN(RADIANS(CW1472+45)))</f>
        <v>0</v>
      </c>
      <c r="DG1473" s="10"/>
      <c r="DH1473">
        <v>-0.66602756111963846</v>
      </c>
      <c r="DI1473" s="23">
        <f>SIN(RADIANS('[1]Biaxial Input'!$F$21))*(COS(RADIANS(0)))</f>
        <v>6.9756473744125524E-2</v>
      </c>
      <c r="DK1473" s="30">
        <f>(DI1472*DI1473)*(1-COS(RADIANS(CV1472)))+DI1474*(SIN(RADIANS(CV1472)))</f>
        <v>-9.3228300025961861E-3</v>
      </c>
      <c r="DL1473" s="30">
        <f>(DI1473^2)*(1-COS(RADIANS(CV1472)))+(COS(RADIANS(CV1472)))</f>
        <v>0.86667731956481153</v>
      </c>
      <c r="DM1473" s="30">
        <f>(DI1473*DI1474)*(1-COS(RADIANS(CV1472)))-DI1472*(SIN(RADIANS(CV1472)))</f>
        <v>0.49878202512991204</v>
      </c>
      <c r="DO1473">
        <v>-0.57027682957165271</v>
      </c>
      <c r="DQ1473" s="28">
        <f>(DB1472*DB1473)*(1-COS(RADIANS(CU1472)))+DB1474*(SIN(RADIANS(CU1472)))</f>
        <v>0.34202014332566871</v>
      </c>
      <c r="DR1473" s="28">
        <f>(DB1473^2)*(1-COS(RADIANS(CU1472)))+(COS(RADIANS(CU1472)))</f>
        <v>0.93969262078590843</v>
      </c>
      <c r="DS1473" s="28">
        <f>(DB1473*DB1474)*(1-COS(RADIANS(CU1472)))-DB1472*(SIN(RADIANS(CU1472)))</f>
        <v>0</v>
      </c>
      <c r="DU1473" s="61">
        <v>0.38330072518484737</v>
      </c>
      <c r="DW1473" s="17">
        <v>0</v>
      </c>
      <c r="DX1473">
        <v>0</v>
      </c>
      <c r="DZ1473" s="73">
        <f>(DB1472*DB1473)*(1-COS(RADIANS(CW1472-45)))+DB1474*(SIN(RADIANS(CW1472-45)))</f>
        <v>0.74592713305592129</v>
      </c>
      <c r="EA1473" s="73">
        <f>(DB1473^2)*(1-COS(RADIANS(CW1472-45)))+(COS(RADIANS(CW1472-45)))</f>
        <v>-0.66602756111963857</v>
      </c>
      <c r="EB1473" s="73">
        <f>(DB1473*DB1474)*(1-COS(RADIANS(CW1472-45)))-DB1472*(SIN(RADIANS(CW1472-45)))</f>
        <v>0</v>
      </c>
      <c r="EC1473" s="10"/>
      <c r="ED1473">
        <v>0.74592713305592129</v>
      </c>
      <c r="EE1473" s="1">
        <v>0.65268738999693243</v>
      </c>
      <c r="EG1473">
        <f>CY1473+DU1473</f>
        <v>-0.40541629761434195</v>
      </c>
      <c r="EH1473">
        <f>EG1473/(SQRT(EG1472^2+EG1473^2+EG1474^2))</f>
        <v>-0.28667261324664473</v>
      </c>
      <c r="EJ1473">
        <f>Q1473+AM1473</f>
        <v>-1.3206158420659908</v>
      </c>
      <c r="EK1473">
        <f>EJ1473/(SQRT(EJ1472^2+EJ1473^2+EJ1474^2))</f>
        <v>-0.93381641726724485</v>
      </c>
      <c r="EM1473" s="23">
        <f>CY1474*DU1472-CY1472*DU1474</f>
        <v>-0.48063084796915945</v>
      </c>
      <c r="EP1473" s="9">
        <f>((SUMPRODUCT(CM1473:CM1475,BZ1473:BZ1475))*(SUMPRODUCT(CM1473:CM1475,CA1473:CA1475)))-((SUMPRODUCT(CN1473:CN1475,BZ1473:BZ1475))*(SUMPRODUCT(CN1473:CN1475,CA1473:CA1475)))</f>
        <v>3.2930831337567079E-2</v>
      </c>
      <c r="EY1473" s="28"/>
      <c r="EZ1473" s="10"/>
      <c r="FA1473" s="61">
        <v>-0.79528641742001172</v>
      </c>
      <c r="FB1473" s="13">
        <f>BW1474</f>
        <v>0</v>
      </c>
      <c r="FC1473" s="17">
        <v>0</v>
      </c>
      <c r="FD1473">
        <v>0</v>
      </c>
      <c r="FF1473" s="73">
        <f>(FD1472*FD1473)*(1-COS(RADIANS(EY1472+45)))+FD1474*(SIN(RADIANS(EY1472+45)))</f>
        <v>-0.67894434539479254</v>
      </c>
      <c r="FG1473" s="73">
        <f>(FD1473^2)*(1-COS(RADIANS(EY1472+45)))+(COS(RADIANS(EY1472+45)))</f>
        <v>-0.73418974104548529</v>
      </c>
      <c r="FH1473" s="73">
        <f>(FD1473*FD1474)*(1-COS(RADIANS(EY1472+45)))-FD1472*(SIN(RADIANS(EY1472+45)))</f>
        <v>0</v>
      </c>
      <c r="FI1473" s="10"/>
      <c r="FJ1473">
        <v>-0.67894434539479254</v>
      </c>
      <c r="FK1473" s="23">
        <f>SIN(RADIANS(176))*(COS(RADIANS(0)))</f>
        <v>6.9756473744125524E-2</v>
      </c>
      <c r="FM1473" s="30">
        <f>(FK1472*FK1473)*(1-COS(RADIANS(EX1472)))+FK1474*(SIN(RADIANS(EX1472)))</f>
        <v>-9.3228300025961861E-3</v>
      </c>
      <c r="FN1473" s="30">
        <f>(FK1473^2)*(1-COS(RADIANS(EX1472)))+(COS(RADIANS(EX1472)))</f>
        <v>0.86667731956481153</v>
      </c>
      <c r="FO1473" s="30">
        <f>(FK1473*FK1474)*(1-COS(RADIANS(EX1472)))-FK1472*(SIN(RADIANS(EX1472)))</f>
        <v>0.49878202512991204</v>
      </c>
      <c r="FQ1473">
        <v>-0.58158093925502719</v>
      </c>
      <c r="FS1473" s="28">
        <f>(FD1472*FD1473)*(1-COS(RADIANS(EW1472)))+FD1474*(SIN(RADIANS(EW1472)))</f>
        <v>0.34202014332566871</v>
      </c>
      <c r="FT1473" s="28">
        <f>(FD1473^2)*(1-COS(RADIANS(EW1472)))+(COS(RADIANS(EW1472)))</f>
        <v>0.93969262078590843</v>
      </c>
      <c r="FU1473" s="28">
        <f>(FD1473*FD1474)*(1-COS(RADIANS(EW1472)))-FD1472*(SIN(RADIANS(EW1472)))</f>
        <v>0</v>
      </c>
      <c r="FW1473" s="61">
        <v>0.36947733658194748</v>
      </c>
      <c r="FX1473" s="13">
        <f>BX1474</f>
        <v>0</v>
      </c>
      <c r="FY1473" s="17">
        <v>0</v>
      </c>
      <c r="FZ1473">
        <v>0</v>
      </c>
      <c r="GB1473" s="73">
        <f>(FD1472*FD1473)*(1-COS(RADIANS(EY1472-45)))+FD1474*(SIN(RADIANS(EY1472-45)))</f>
        <v>0.73418974104548518</v>
      </c>
      <c r="GC1473" s="73">
        <f>(FD1473^2)*(1-COS(RADIANS(EY1472-45)))+(COS(RADIANS(EY1472-45)))</f>
        <v>-0.67894434539479254</v>
      </c>
      <c r="GD1473" s="73">
        <f>(FD1473*FD1474)*(1-COS(RADIANS(EY1472-45)))-FD1472*(SIN(RADIANS(EY1472-45)))</f>
        <v>0</v>
      </c>
      <c r="GE1473" s="10"/>
      <c r="GF1473">
        <v>0.73418974104548518</v>
      </c>
      <c r="GG1473" s="1">
        <v>0.64263527953462374</v>
      </c>
      <c r="GI1473">
        <f>FA1473+FW1473</f>
        <v>-0.42580908083806424</v>
      </c>
      <c r="GJ1473">
        <f>GI1473/(SQRT(GI1472^2+GI1473^2+GI1474^2))</f>
        <v>-0.30109248855140597</v>
      </c>
      <c r="GL1473">
        <f>CH1474+DC1473</f>
        <v>3.2930831337567079E-2</v>
      </c>
      <c r="GM1473" t="e">
        <f>GL1473/(SQRT(GL1472^2+GL1473^2+GL1474^2))</f>
        <v>#VALUE!</v>
      </c>
      <c r="GO1473" s="27">
        <f>FA1474*FW1472-FA1472*FW1474</f>
        <v>-0.48063084796915945</v>
      </c>
    </row>
    <row r="1474" spans="4:197" x14ac:dyDescent="0.2">
      <c r="D1474" t="s">
        <v>9</v>
      </c>
      <c r="E1474" s="5">
        <f t="shared" si="2218"/>
        <v>0.34929649784185368</v>
      </c>
      <c r="F1474" s="6">
        <f t="shared" si="2218"/>
        <v>-0.34518087452767277</v>
      </c>
      <c r="G1474" s="7">
        <f t="shared" ref="G1474:G1475" si="2221">Q1473</f>
        <v>-0.53401012280677651</v>
      </c>
      <c r="H1474" s="8">
        <f t="shared" ref="H1474:H1475" si="2222">AM1473</f>
        <v>-0.78660571925921441</v>
      </c>
      <c r="J1474" s="10"/>
      <c r="Q1474" s="61">
        <v>0.42357364860113889</v>
      </c>
      <c r="S1474" s="17">
        <v>0</v>
      </c>
      <c r="T1474">
        <v>1</v>
      </c>
      <c r="V1474" s="73">
        <f>(T1472*T1474)*(1-COS(RADIANS(O1472+45)))-T1473*(SIN(RADIANS(O1472+45)))</f>
        <v>0</v>
      </c>
      <c r="W1474" s="73">
        <f>(T1473*T1474)*(1-COS(RADIANS(O1472+45)))+T1472*(SIN(RADIANS(O1472+45)))</f>
        <v>0</v>
      </c>
      <c r="X1474" s="73">
        <f>(T1474^2)*(1-COS(RADIANS(O1472+45)))+(COS(RADIANS(O1472+45)))</f>
        <v>0.99999999999999989</v>
      </c>
      <c r="Y1474" s="10"/>
      <c r="Z1474">
        <v>0</v>
      </c>
      <c r="AA1474" s="23">
        <f>SIN(RADIANS('[1]Biaxial Input'!$F$21))*SIN(RADIANS(0))</f>
        <v>0</v>
      </c>
      <c r="AC1474" s="30">
        <f>(AA1472*AA1474)*(1-COS(RADIANS(N1472)))-AA1473*(SIN(RADIANS(N1472)))</f>
        <v>-4.9325275616132508E-2</v>
      </c>
      <c r="AD1474" s="30">
        <f>(AA1473*AA1474)*(1-COS(RADIANS(N1472)))+AA1472*(SIN(RADIANS(N1472)))</f>
        <v>-0.70538430460663959</v>
      </c>
      <c r="AE1474" s="30">
        <f>(AA1474^2)*(1-COS(RADIANS(N1472)))+(COS(RADIANS(N1472)))</f>
        <v>0.70710678118654757</v>
      </c>
      <c r="AG1474">
        <v>0.42357364860113889</v>
      </c>
      <c r="AI1474" s="28">
        <f>(T1472*T1474)*(1-COS(RADIANS(M1472)))-T1473*(SIN(RADIANS(M1472)))</f>
        <v>0</v>
      </c>
      <c r="AJ1474" s="28">
        <f>(T1473*T1474)*(1-COS(RADIANS(M1472)))+T1472*(SIN(RADIANS(M1472)))</f>
        <v>0</v>
      </c>
      <c r="AK1474" s="28">
        <f>(T1474^2)*(1-COS(RADIANS(M1472)))+(COS(RADIANS(M1472)))</f>
        <v>1</v>
      </c>
      <c r="AM1474" s="61">
        <v>-0.5662025823066501</v>
      </c>
      <c r="AO1474" s="17">
        <v>0</v>
      </c>
      <c r="AP1474">
        <v>1</v>
      </c>
      <c r="AR1474" s="73">
        <f>(T1472*T1472)*(1-COS(RADIANS(O1472-45)))-T1472*(SIN(RADIANS(O1472-45)))</f>
        <v>0</v>
      </c>
      <c r="AS1474" s="73">
        <f>(T1473*T1474)*(1-COS(RADIANS(O1472-45)))+T1472*(SIN(RADIANS(O1472-45)))</f>
        <v>0</v>
      </c>
      <c r="AT1474" s="73">
        <f>(T1474^2)*(1-COS(RADIANS(O1472-45)))+(COS(RADIANS(O1472-45)))</f>
        <v>0.99999999999999989</v>
      </c>
      <c r="AU1474" s="10"/>
      <c r="AV1474">
        <v>0</v>
      </c>
      <c r="AW1474" s="1">
        <v>-0.5662025823066501</v>
      </c>
      <c r="BV1474" s="1"/>
      <c r="BY1474" t="s">
        <v>9</v>
      </c>
      <c r="BZ1474" s="5">
        <f t="shared" si="2219"/>
        <v>0.3492962422733713</v>
      </c>
      <c r="CA1474" s="6">
        <f t="shared" si="2219"/>
        <v>-0.34518112468713447</v>
      </c>
      <c r="CB1474" s="7">
        <f>CY1473</f>
        <v>-0.78871702279918932</v>
      </c>
      <c r="CC1474" s="8">
        <f>DU1473</f>
        <v>0.38330072518484737</v>
      </c>
      <c r="CE1474" s="10"/>
      <c r="CH1474">
        <f>((SUMPRODUCT(CM1473:CM1475,CK1473:CK1475))*(SUMPRODUCT(CM1473:CM1475,CL1473:CL1475)))-((SUMPRODUCT(CN1473:CN1475,CK1473:CK1475))*(SUMPRODUCT(CN1473:CN1475,CL1473:CL1475)))</f>
        <v>3.2930831337567079E-2</v>
      </c>
      <c r="CI1474" s="67"/>
      <c r="CJ1474" s="10" t="s">
        <v>9</v>
      </c>
      <c r="CK1474" s="5">
        <f t="shared" si="2220"/>
        <v>0.3492962422733713</v>
      </c>
      <c r="CL1474" s="6">
        <f t="shared" si="2220"/>
        <v>-0.34518112468713447</v>
      </c>
      <c r="CM1474" s="7">
        <f>FA1473</f>
        <v>-0.79528641742001172</v>
      </c>
      <c r="CN1474" s="8">
        <f>FW1473</f>
        <v>0.36947733658194748</v>
      </c>
      <c r="CP1474">
        <f t="shared" si="2217"/>
        <v>-9.8670839279614439E-2</v>
      </c>
      <c r="CQ1474">
        <f t="shared" si="2217"/>
        <v>-0.32743703463395935</v>
      </c>
      <c r="CR1474">
        <f>CK1476</f>
        <v>0</v>
      </c>
      <c r="CS1474">
        <f>CN1476</f>
        <v>0</v>
      </c>
      <c r="CW1474" s="28"/>
      <c r="CY1474" s="61">
        <v>0.35821919896361265</v>
      </c>
      <c r="DA1474" s="17">
        <v>0</v>
      </c>
      <c r="DB1474">
        <v>1</v>
      </c>
      <c r="DD1474" s="73">
        <f>(DB1472*DB1474)*(1-COS(RADIANS(CW1472+45)))-DB1473*(SIN(RADIANS(CW1472+45)))</f>
        <v>0</v>
      </c>
      <c r="DE1474" s="73">
        <f>(DB1473*DB1474)*(1-COS(RADIANS(CW1472+45)))+DB1472*(SIN(RADIANS(CW1472+45)))</f>
        <v>0</v>
      </c>
      <c r="DF1474" s="73">
        <f>(DB1474^2)*(1-COS(RADIANS(CW1472+45)))+(COS(RADIANS(CW1472+45)))</f>
        <v>1</v>
      </c>
      <c r="DG1474" s="10"/>
      <c r="DH1474">
        <v>0</v>
      </c>
      <c r="DI1474" s="23">
        <f>SIN(RADIANS('[1]Biaxial Input'!$F$21))*SIN(RADIANS(0))</f>
        <v>0</v>
      </c>
      <c r="DK1474" s="30">
        <f>(DI1472*DI1474)*(1-COS(RADIANS(CV1472)))-DI1473*(SIN(RADIANS(CV1472)))</f>
        <v>-3.4878236872062755E-2</v>
      </c>
      <c r="DL1474" s="30">
        <f>(DI1473*DI1474)*(1-COS(RADIANS(CV1472)))+DI1472*(SIN(RADIANS(CV1472)))</f>
        <v>-0.49878202512991204</v>
      </c>
      <c r="DM1474" s="30">
        <f>(DI1474^2)*(1-COS(RADIANS(CV1472)))+(COS(RADIANS(CV1472)))</f>
        <v>0.86602540378443871</v>
      </c>
      <c r="DO1474">
        <v>0.35821919896361265</v>
      </c>
      <c r="DQ1474" s="28">
        <f>(DB1472*DB1474)*(1-COS(RADIANS(CU1472)))-DB1473*(SIN(RADIANS(CU1472)))</f>
        <v>0</v>
      </c>
      <c r="DR1474" s="28">
        <f>(DB1473*DB1474)*(1-COS(RADIANS(CU1472)))+DB1472*(SIN(RADIANS(CU1472)))</f>
        <v>0</v>
      </c>
      <c r="DS1474" s="28">
        <f>(DB1474^2)*(1-COS(RADIANS(CU1472)))+(COS(RADIANS(CU1472)))</f>
        <v>1</v>
      </c>
      <c r="DU1474" s="61">
        <v>-0.34882517898492876</v>
      </c>
      <c r="DW1474" s="17">
        <v>0</v>
      </c>
      <c r="DX1474">
        <v>1</v>
      </c>
      <c r="DZ1474" s="73">
        <f>(DB1472*DB1472)*(1-COS(RADIANS(CW1472-45)))-DB1472*(SIN(RADIANS(CW1472-45)))</f>
        <v>0</v>
      </c>
      <c r="EA1474" s="73">
        <f>(DB1473*DB1474)*(1-COS(RADIANS(CW1472-45)))+DB1472*(SIN(RADIANS(CW1472-45)))</f>
        <v>0</v>
      </c>
      <c r="EB1474" s="73">
        <f>(DB1474^2)*(1-COS(RADIANS(CW1472-45)))+(COS(RADIANS(CW1472-45)))</f>
        <v>0.99999999999999989</v>
      </c>
      <c r="EC1474" s="10"/>
      <c r="ED1474">
        <v>0</v>
      </c>
      <c r="EE1474" s="1">
        <v>-0.34882517898492876</v>
      </c>
      <c r="EG1474">
        <f>CY1474+DU1474</f>
        <v>9.3940199786838874E-3</v>
      </c>
      <c r="EH1474">
        <f>EG1474/(SQRT(EG1472^2+EG1473^2+EG1474^2))</f>
        <v>6.6425752295292831E-3</v>
      </c>
      <c r="EJ1474">
        <f>Q1474+AM1474</f>
        <v>-0.14262893370551122</v>
      </c>
      <c r="EK1474">
        <f>EJ1474/(SQRT(EJ1472^2+EJ1473^2+EJ1474^2))</f>
        <v>-0.10085388621657353</v>
      </c>
      <c r="EM1474" s="23">
        <f>CY1472*DU1473-CY1473*DU1472</f>
        <v>-0.86602540378443871</v>
      </c>
      <c r="ER1474">
        <f t="shared" ref="ER1474:ES1476" si="2223">CK1473</f>
        <v>0.93180266183863136</v>
      </c>
      <c r="ES1474">
        <f t="shared" si="2223"/>
        <v>-0.87956522186239505</v>
      </c>
      <c r="ET1474" t="e">
        <f>#REF!</f>
        <v>#REF!</v>
      </c>
      <c r="EU1474" t="e">
        <f>#REF!</f>
        <v>#REF!</v>
      </c>
      <c r="EY1474" s="28"/>
      <c r="EZ1474" s="10"/>
      <c r="FA1474" s="61">
        <v>0.36425247924373994</v>
      </c>
      <c r="FB1474" s="13">
        <f>BW1475</f>
        <v>0</v>
      </c>
      <c r="FC1474" s="17">
        <v>0</v>
      </c>
      <c r="FD1474">
        <v>1</v>
      </c>
      <c r="FF1474" s="73">
        <f>(FD1472*FD1474)*(1-COS(RADIANS(EY1472+45)))-FD1473*(SIN(RADIANS(EY1472+45)))</f>
        <v>0</v>
      </c>
      <c r="FG1474" s="73">
        <f>(FD1473*FD1474)*(1-COS(RADIANS(EY1472+45)))+FD1472*(SIN(RADIANS(EY1472+45)))</f>
        <v>0</v>
      </c>
      <c r="FH1474" s="73">
        <f>(FD1474^2)*(1-COS(RADIANS(EY1472+45)))+(COS(RADIANS(EY1472+45)))</f>
        <v>0.99999999999999989</v>
      </c>
      <c r="FI1474" s="10"/>
      <c r="FJ1474">
        <v>0</v>
      </c>
      <c r="FK1474" s="23">
        <f>SIN(RADIANS(176))*SIN(RADIANS(0))</f>
        <v>0</v>
      </c>
      <c r="FM1474" s="30">
        <f>(FK1472*FK1474)*(1-COS(RADIANS(EX1472)))-FK1473*(SIN(RADIANS(EX1472)))</f>
        <v>-3.4878236872062755E-2</v>
      </c>
      <c r="FN1474" s="30">
        <f>(FK1473*FK1474)*(1-COS(RADIANS(EX1472)))+FK1472*(SIN(RADIANS(EX1472)))</f>
        <v>-0.49878202512991204</v>
      </c>
      <c r="FO1474" s="30">
        <f>(FK1474^2)*(1-COS(RADIANS(EX1472)))+(COS(RADIANS(EX1472)))</f>
        <v>0.86602540378443871</v>
      </c>
      <c r="FQ1474">
        <v>0.36425247924373994</v>
      </c>
      <c r="FS1474" s="28">
        <f>(FD1472*FD1474)*(1-COS(RADIANS(EW1472)))-FD1473*(SIN(RADIANS(EW1472)))</f>
        <v>0</v>
      </c>
      <c r="FT1474" s="28">
        <f>(FD1473*FD1474)*(1-COS(RADIANS(EW1472)))+FD1472*(SIN(RADIANS(EW1472)))</f>
        <v>0</v>
      </c>
      <c r="FU1474" s="28">
        <f>(FD1474^2)*(1-COS(RADIANS(EW1472)))+(COS(RADIANS(EW1472)))</f>
        <v>1</v>
      </c>
      <c r="FW1474" s="61">
        <v>-0.3425202641666456</v>
      </c>
      <c r="FX1474" s="13">
        <f>BX1475</f>
        <v>0</v>
      </c>
      <c r="FY1474" s="17">
        <v>0</v>
      </c>
      <c r="FZ1474">
        <v>1</v>
      </c>
      <c r="GB1474" s="73">
        <f>(FD1472*FD1472)*(1-COS(RADIANS(EY1472-45)))-FD1472*(SIN(RADIANS(EY1472-45)))</f>
        <v>0</v>
      </c>
      <c r="GC1474" s="73">
        <f>(FD1473*FD1474)*(1-COS(RADIANS(EY1472-45)))+FD1472*(SIN(RADIANS(EY1472-45)))</f>
        <v>0</v>
      </c>
      <c r="GD1474" s="73">
        <f>(FD1474^2)*(1-COS(RADIANS(EY1472-45)))+(COS(RADIANS(EY1472-45)))</f>
        <v>1</v>
      </c>
      <c r="GE1474" s="10"/>
      <c r="GF1474">
        <v>0</v>
      </c>
      <c r="GG1474" s="1">
        <v>-0.3425202641666456</v>
      </c>
      <c r="GI1474">
        <f>FA1474+FW1474</f>
        <v>2.173221507709433E-2</v>
      </c>
      <c r="GJ1474">
        <f>GI1474/(SQRT(GI1472^2+GI1473^2+GI1474^2))</f>
        <v>1.5366996651217928E-2</v>
      </c>
      <c r="GL1474" t="e">
        <f>#REF!+DC1474</f>
        <v>#REF!</v>
      </c>
      <c r="GM1474" t="e">
        <f>GL1474/(SQRT(GL1472^2+GL1473^2+GL1474^2))</f>
        <v>#REF!</v>
      </c>
      <c r="GO1474" s="27">
        <f>FA1472*FW1473-FA1473*FW1472</f>
        <v>-0.86602540378443882</v>
      </c>
    </row>
    <row r="1475" spans="4:197" x14ac:dyDescent="0.2">
      <c r="D1475" t="s">
        <v>10</v>
      </c>
      <c r="E1475" s="5">
        <f t="shared" si="2218"/>
        <v>-9.867077788750768E-2</v>
      </c>
      <c r="F1475" s="6">
        <f t="shared" si="2218"/>
        <v>-0.32743699002281879</v>
      </c>
      <c r="G1475" s="7">
        <f t="shared" si="2221"/>
        <v>0.42357364860113889</v>
      </c>
      <c r="H1475" s="8">
        <f t="shared" si="2222"/>
        <v>-0.5662025823066501</v>
      </c>
      <c r="J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W1475" s="1"/>
      <c r="BV1475" s="1"/>
      <c r="BY1475" t="s">
        <v>10</v>
      </c>
      <c r="BZ1475" s="5">
        <f t="shared" si="2219"/>
        <v>-9.8670839279614439E-2</v>
      </c>
      <c r="CA1475" s="6">
        <f t="shared" si="2219"/>
        <v>-0.32743703463395935</v>
      </c>
      <c r="CB1475" s="7">
        <f>CY1474</f>
        <v>0.35821919896361265</v>
      </c>
      <c r="CC1475" s="8">
        <f>DU1474</f>
        <v>-0.34882517898492876</v>
      </c>
      <c r="CE1475" s="10"/>
      <c r="CG1475" s="10" t="s">
        <v>160</v>
      </c>
      <c r="CH1475" s="10">
        <f>-CH1472*((EY1472-CW1472)/(CH1474-CE1473))</f>
        <v>176.7612054441409</v>
      </c>
      <c r="CI1475" s="67"/>
      <c r="CJ1475" s="10" t="s">
        <v>10</v>
      </c>
      <c r="CK1475" s="5">
        <f t="shared" si="2220"/>
        <v>-9.8670839279614439E-2</v>
      </c>
      <c r="CL1475" s="6">
        <f t="shared" si="2220"/>
        <v>-0.32743703463395935</v>
      </c>
      <c r="CM1475" s="7">
        <f>FA1474</f>
        <v>0.36425247924373994</v>
      </c>
      <c r="CN1475" s="8">
        <f>FW1474</f>
        <v>-0.3425202641666456</v>
      </c>
      <c r="CW1475" s="28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EE1475" s="1"/>
      <c r="EI1475" s="64">
        <f>(DEGREES(ACOS((EH1472*EK1472+EH1473*EK1473+EH1474*EK1474)/((SQRT(EH1472^2+EH1473^2+EH1474^2))*(SQRT(EK1472^2+EK1473^2+EK1474^2))))))</f>
        <v>93.543052984061376</v>
      </c>
      <c r="ER1475">
        <f t="shared" si="2223"/>
        <v>0.3492962422733713</v>
      </c>
      <c r="ES1475">
        <f t="shared" si="2223"/>
        <v>-0.34518112468713447</v>
      </c>
      <c r="ET1475" t="e">
        <f>#REF!</f>
        <v>#REF!</v>
      </c>
      <c r="EU1475" t="e">
        <f>#REF!</f>
        <v>#REF!</v>
      </c>
      <c r="EY1475" s="28"/>
      <c r="EZ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GG1475" s="1"/>
      <c r="GK1475" s="64" t="e">
        <f>(DEGREES(ACOS((GJ1472*GM1472+GJ1473*GM1473+GJ1474*GM1474)/((SQRT(GJ1472^2+GJ1473^2+GJ1474^2))*(SQRT(GM1472^2+GM1473^2+GM1474^2))))))</f>
        <v>#VALUE!</v>
      </c>
    </row>
    <row r="1476" spans="4:197" x14ac:dyDescent="0.2">
      <c r="J1476" s="10"/>
      <c r="Q1476" s="82" t="s">
        <v>148</v>
      </c>
      <c r="R1476" s="13"/>
      <c r="T1476" s="10"/>
      <c r="U1476" s="10"/>
      <c r="V1476" s="10"/>
      <c r="W1476" s="10"/>
      <c r="X1476" s="10"/>
      <c r="Y1476" s="10"/>
      <c r="Z1476" s="80"/>
      <c r="AA1476" s="23" t="s">
        <v>149</v>
      </c>
      <c r="AE1476" s="1"/>
      <c r="AG1476" s="80"/>
      <c r="AK1476" s="13"/>
      <c r="AL1476" s="81"/>
      <c r="AM1476" s="82" t="s">
        <v>150</v>
      </c>
      <c r="AO1476" s="13"/>
      <c r="AP1476" s="13"/>
      <c r="AS1476" s="1"/>
      <c r="AW1476" s="1"/>
      <c r="BV1476" s="1"/>
      <c r="CS1476" s="15"/>
      <c r="CW1476" s="28"/>
      <c r="CY1476" s="82" t="s">
        <v>148</v>
      </c>
      <c r="CZ1476" s="13"/>
      <c r="DB1476" s="10"/>
      <c r="DC1476" s="10"/>
      <c r="DD1476" s="10"/>
      <c r="DE1476" s="10"/>
      <c r="DF1476" s="10"/>
      <c r="DG1476" s="10"/>
      <c r="DH1476" s="80"/>
      <c r="DI1476" s="23" t="s">
        <v>149</v>
      </c>
      <c r="DM1476" s="1"/>
      <c r="DO1476" s="80"/>
      <c r="DS1476" s="13"/>
      <c r="DT1476" s="81"/>
      <c r="DU1476" s="82" t="s">
        <v>150</v>
      </c>
      <c r="DW1476" s="13"/>
      <c r="DX1476" s="13"/>
      <c r="EA1476" s="1"/>
      <c r="EE1476" s="1"/>
      <c r="EI1476" s="13"/>
      <c r="ER1476">
        <f t="shared" si="2223"/>
        <v>-9.8670839279614439E-2</v>
      </c>
      <c r="ES1476">
        <f t="shared" si="2223"/>
        <v>-0.32743703463395935</v>
      </c>
      <c r="ET1476" t="e">
        <f>#REF!</f>
        <v>#REF!</v>
      </c>
      <c r="EU1476" t="e">
        <f>#REF!</f>
        <v>#REF!</v>
      </c>
      <c r="EY1476" s="28"/>
      <c r="EZ1476" s="10"/>
      <c r="FA1476" s="82" t="s">
        <v>148</v>
      </c>
      <c r="FB1476" s="13"/>
      <c r="FD1476" s="10"/>
      <c r="FE1476" s="10"/>
      <c r="FF1476" s="10"/>
      <c r="FG1476" s="10"/>
      <c r="FH1476" s="10"/>
      <c r="FI1476" s="10"/>
      <c r="FJ1476" s="80"/>
      <c r="FK1476" s="23" t="s">
        <v>149</v>
      </c>
      <c r="FO1476" s="1"/>
      <c r="FQ1476" s="80"/>
      <c r="FU1476" s="13"/>
      <c r="FV1476" s="81"/>
      <c r="FW1476" s="82" t="s">
        <v>150</v>
      </c>
      <c r="FY1476" s="13"/>
      <c r="FZ1476" s="13"/>
      <c r="GC1476" s="1"/>
      <c r="GG1476" s="1"/>
      <c r="GK1476" s="13"/>
    </row>
    <row r="1477" spans="4:197" x14ac:dyDescent="0.2">
      <c r="E1477" s="5" t="s">
        <v>4</v>
      </c>
      <c r="F1477" s="6" t="s">
        <v>5</v>
      </c>
      <c r="G1477" s="7" t="s">
        <v>6</v>
      </c>
      <c r="H1477" s="8" t="s">
        <v>1</v>
      </c>
      <c r="I1477">
        <v>11</v>
      </c>
      <c r="J1477" s="9" t="s">
        <v>7</v>
      </c>
      <c r="K1477">
        <v>11</v>
      </c>
      <c r="L1477" s="10"/>
      <c r="M1477" s="17">
        <f>A1437</f>
        <v>90</v>
      </c>
      <c r="N1477" s="17">
        <f>B1437</f>
        <v>50</v>
      </c>
      <c r="O1477" s="17">
        <f>C1437</f>
        <v>209.4</v>
      </c>
      <c r="Q1477" s="61">
        <f t="array" ref="Q1477:Q1479">MMULT(AI1477:AK1479,AG1477:AG1479)</f>
        <v>0.61409852919998753</v>
      </c>
      <c r="R1477" s="13"/>
      <c r="S1477" s="17">
        <v>1</v>
      </c>
      <c r="T1477">
        <v>0</v>
      </c>
      <c r="V1477" s="73">
        <f>(T1477^2)*(1-COS(RADIANS(O1477+45)))+(COS(RADIANS(O1477+45)))</f>
        <v>-0.26891982061526581</v>
      </c>
      <c r="W1477" s="73">
        <f>(T1477*T1478)*(1-COS(RADIANS(O1477+45)))-T1479*(SIN(RADIANS(O1477+45)))</f>
        <v>0.9631625667976581</v>
      </c>
      <c r="X1477" s="73">
        <f>(T1477*T1479)*(1-COS(RADIANS(O1477+45)))+T1478*(SIN(RADIANS(O1477+45)))</f>
        <v>0</v>
      </c>
      <c r="Y1477" s="10"/>
      <c r="Z1477">
        <f t="array" ref="Z1477:Z1479">MMULT(V1477:X1479,S1477:S1479)</f>
        <v>-0.26891982061526581</v>
      </c>
      <c r="AA1477" s="23">
        <f>COS(RADIANS('[1]Biaxial Input'!$F$21))</f>
        <v>-0.9975640502598242</v>
      </c>
      <c r="AC1477" s="30">
        <f>(AA1477^2)*(1-COS(RADIANS(N1477)))+(COS(RADIANS(N1477)))</f>
        <v>0.99826181678640502</v>
      </c>
      <c r="AD1477" s="30">
        <f>(AA1477*AA1478)*(1-COS(RADIANS(N1477)))-AA1479*(SIN(RADIANS(N1477)))</f>
        <v>-2.4857178030640859E-2</v>
      </c>
      <c r="AE1477" s="30">
        <f>(AA1477*AA1479)*(1-COS(RADIANS(N1477)))+AA1478*(SIN(RADIANS(N1477)))</f>
        <v>5.3436559083262246E-2</v>
      </c>
      <c r="AG1477">
        <f t="array" ref="AG1477:AG1479">MMULT(AC1477:AE1479,Z1477:Z1479)</f>
        <v>-0.24451088530193099</v>
      </c>
      <c r="AI1477" s="28">
        <f>(T1477^2)*(1-COS(RADIANS(M1477)))+(COS(RADIANS(M1477)))</f>
        <v>6.1257422745431001E-17</v>
      </c>
      <c r="AJ1477" s="28">
        <f>(T1477*T1478)*(1-COS(RADIANS(M1477)))-T1479*(SIN(RADIANS(M1477)))</f>
        <v>-1</v>
      </c>
      <c r="AK1477" s="28">
        <f>(T1477*T1479)*(1-COS(RADIANS(M1477)))+T1478*(SIN(RADIANS(M1477)))</f>
        <v>0</v>
      </c>
      <c r="AM1477" s="61">
        <f t="array" ref="AM1477:AM1479">MMULT(AI1477:AK1479,AW1477:AW1479)</f>
        <v>-0.19726726400395453</v>
      </c>
      <c r="AN1477" s="13"/>
      <c r="AO1477" s="17">
        <v>1</v>
      </c>
      <c r="AP1477">
        <v>0</v>
      </c>
      <c r="AR1477" s="73">
        <f>(T1477^2)*(1-COS(RADIANS(O1477-45)))+(COS(RADIANS(O1477-45)))</f>
        <v>-0.9631625667976581</v>
      </c>
      <c r="AS1477" s="73">
        <f>(T1477*T1478)*(1-COS(RADIANS(O1477-45)))-T1479*(SIN(RADIANS(O1477-45)))</f>
        <v>-0.26891982061526576</v>
      </c>
      <c r="AT1477" s="73">
        <f>(T1477*T1479)*(1-COS(RADIANS(O1477-45)))+T1478*(SIN(RADIANS(O1477-45)))</f>
        <v>0</v>
      </c>
      <c r="AU1477" s="10"/>
      <c r="AV1477">
        <f t="array" ref="AV1477:AV1479">MMULT(AR1477:AT1479,S1477:S1479)</f>
        <v>-0.9631625667976581</v>
      </c>
      <c r="AW1477" s="1">
        <f t="array" ref="AW1477:AW1479">MMULT(AC1477:AE1479,AV1477:AV1479)</f>
        <v>-0.96817300164908904</v>
      </c>
      <c r="BV1477" s="1"/>
      <c r="BZ1477" s="5" t="s">
        <v>4</v>
      </c>
      <c r="CA1477" s="6" t="s">
        <v>5</v>
      </c>
      <c r="CB1477" s="7" t="s">
        <v>6</v>
      </c>
      <c r="CC1477" s="8" t="s">
        <v>1</v>
      </c>
      <c r="CD1477">
        <v>8</v>
      </c>
      <c r="CE1477" s="9" t="s">
        <v>7</v>
      </c>
      <c r="CG1477" s="90" t="s">
        <v>157</v>
      </c>
      <c r="CH1477" s="61">
        <f>CE1478-((CH1479-CE1478)/(EY1477-CW1477))*CW1477</f>
        <v>8.4074349207847003</v>
      </c>
      <c r="CI1477" s="10"/>
      <c r="CK1477" s="5" t="s">
        <v>4</v>
      </c>
      <c r="CL1477" s="6" t="s">
        <v>5</v>
      </c>
      <c r="CM1477" s="7" t="s">
        <v>6</v>
      </c>
      <c r="CN1477" s="8" t="s">
        <v>1</v>
      </c>
      <c r="CO1477" s="10"/>
      <c r="CP1477">
        <f t="shared" ref="CP1477:CQ1479" si="2224">BZ1478</f>
        <v>0.93180266183863136</v>
      </c>
      <c r="CQ1477">
        <f t="shared" si="2224"/>
        <v>-0.87956522186239505</v>
      </c>
      <c r="CR1477">
        <f>CI1481</f>
        <v>0</v>
      </c>
      <c r="CS1477">
        <f>CL1481</f>
        <v>0</v>
      </c>
      <c r="CU1477" s="17">
        <f>CU1381</f>
        <v>40</v>
      </c>
      <c r="CV1477" s="17">
        <f>CV1381</f>
        <v>35</v>
      </c>
      <c r="CW1477" s="31">
        <f>CH1384</f>
        <v>249.89756133695954</v>
      </c>
      <c r="CY1477" s="61">
        <f t="array" ref="CY1477:CY1479">MMULT(DQ1477:DS1479,DO1477:DO1479)</f>
        <v>0.81248688641343003</v>
      </c>
      <c r="CZ1477" s="13"/>
      <c r="DA1477" s="17">
        <v>1</v>
      </c>
      <c r="DB1477">
        <v>0</v>
      </c>
      <c r="DD1477" s="73">
        <f>(DB1477^2)*(1-COS(RADIANS(CW1477+45)))+(COS(RADIANS(CW1477+45)))</f>
        <v>0.42099720674440649</v>
      </c>
      <c r="DE1477" s="73">
        <f>(DB1477*DB1478)*(1-COS(RADIANS(CW1477+45)))-DB1479*(SIN(RADIANS(CW1477+45)))</f>
        <v>0.90706193389062884</v>
      </c>
      <c r="DF1477" s="73">
        <f>(DB1477*DB1479)*(1-COS(RADIANS(CW1477+45)))+DB1478*(SIN(RADIANS(CW1477+45)))</f>
        <v>0</v>
      </c>
      <c r="DG1477" s="10"/>
      <c r="DH1477">
        <f t="array" ref="DH1477:DH1479">MMULT(DD1477:DF1479,DA1477:DA1479)</f>
        <v>0.42099720674440649</v>
      </c>
      <c r="DI1477" s="23">
        <f>COS(RADIANS('[1]Biaxial Input'!$F$21))</f>
        <v>-0.9975640502598242</v>
      </c>
      <c r="DK1477" s="30">
        <f>(DI1477^2)*(1-COS(RADIANS(CV1477)))+(COS(RADIANS(CV1477)))</f>
        <v>0.99912000006339641</v>
      </c>
      <c r="DL1477" s="30">
        <f>(DI1477*DI1478)*(1-COS(RADIANS(CV1477)))-DI1479*(SIN(RADIANS(CV1477)))</f>
        <v>-1.2584585399294834E-2</v>
      </c>
      <c r="DM1477" s="30">
        <f>(DI1477*DI1479)*(1-COS(RADIANS(CV1477)))+DI1478*(SIN(RADIANS(CV1477)))</f>
        <v>4.0010669622570827E-2</v>
      </c>
      <c r="DO1477">
        <f t="array" ref="DO1477:DO1479">MMULT(DK1477:DM1479,DH1477:DH1479)</f>
        <v>0.43204172759865728</v>
      </c>
      <c r="DQ1477" s="28">
        <f>(DB1477^2)*(1-COS(RADIANS(CU1477)))+(COS(RADIANS(CU1477)))</f>
        <v>0.76604444311897801</v>
      </c>
      <c r="DR1477" s="28">
        <f>(DB1477*DB1478)*(1-COS(RADIANS(CU1477)))-DB1479*(SIN(RADIANS(CU1477)))</f>
        <v>-0.64278760968653925</v>
      </c>
      <c r="DS1477" s="28">
        <f>(DB1477*DB1479)*(1-COS(RADIANS(CU1477)))+DB1478*(SIN(RADIANS(CU1477)))</f>
        <v>0</v>
      </c>
      <c r="DU1477" s="61">
        <f t="array" ref="DU1477:DU1479">MMULT(DQ1477:DS1479,EE1477:EE1479)</f>
        <v>-0.47560680677931577</v>
      </c>
      <c r="DV1477" s="13"/>
      <c r="DW1477" s="17">
        <v>1</v>
      </c>
      <c r="DX1477">
        <v>0</v>
      </c>
      <c r="DZ1477" s="73">
        <f>(DB1477^2)*(1-COS(RADIANS(CW1477-45)))+(COS(RADIANS(CW1477-45)))</f>
        <v>-0.90706193389062884</v>
      </c>
      <c r="EA1477" s="73">
        <f>(DB1477*DB1478)*(1-COS(RADIANS(CW1477-45)))-DB1479*(SIN(RADIANS(CW1477-45)))</f>
        <v>0.42099720674440655</v>
      </c>
      <c r="EB1477" s="73">
        <f>(DB1477*DB1479)*(1-COS(RADIANS(CW1477-45)))+DB1478*(SIN(RADIANS(CW1477-45)))</f>
        <v>0</v>
      </c>
      <c r="EC1477" s="10"/>
      <c r="ED1477">
        <f t="array" ref="ED1477:ED1479">MMULT(DZ1477:EB1479,DA1477:DA1479)</f>
        <v>-0.90706193389062884</v>
      </c>
      <c r="EE1477" s="1">
        <f t="array" ref="EE1477:EE1479">MMULT(DK1477:DM1479,ED1477:ED1479)</f>
        <v>-0.90096564414517</v>
      </c>
      <c r="EG1477">
        <f>CY1477+DU1477</f>
        <v>0.33688007963411426</v>
      </c>
      <c r="EH1477">
        <f>EG1477/(SQRT(EG1477^2+EG1478^2+EG1479^2))</f>
        <v>0.23821018875594635</v>
      </c>
      <c r="EJ1477">
        <f>Q1477+AM1477</f>
        <v>0.41683126519603297</v>
      </c>
      <c r="EK1477">
        <f>EJ1477/(SQRT(EJ1477^2+EJ1478^2+EJ1479^2))</f>
        <v>0.29474421423068303</v>
      </c>
      <c r="EM1477" s="23">
        <f>CY1478*DU1479-CY1479*DU1478</f>
        <v>0.33713977034961706</v>
      </c>
      <c r="EO1477" s="15">
        <v>8</v>
      </c>
      <c r="EP1477" s="9" t="s">
        <v>7</v>
      </c>
      <c r="EW1477" s="17">
        <f>CU1477</f>
        <v>40</v>
      </c>
      <c r="EX1477" s="17">
        <f>CV1477</f>
        <v>35</v>
      </c>
      <c r="EY1477" s="31">
        <f>1+CW1477</f>
        <v>250.89756133695954</v>
      </c>
      <c r="EZ1477" s="10"/>
      <c r="FA1477" s="61">
        <f t="array" ref="FA1477:FA1479">MMULT(FS1477:FU1479,FQ1477:FQ1479)</f>
        <v>0.82066362402151172</v>
      </c>
      <c r="FB1477" s="13">
        <f>BW1478</f>
        <v>0</v>
      </c>
      <c r="FC1477" s="17">
        <v>1</v>
      </c>
      <c r="FD1477">
        <v>0</v>
      </c>
      <c r="FF1477" s="73">
        <f>(FD1477^2)*(1-COS(RADIANS(EY1477+45)))+(COS(RADIANS(EY1477+45)))</f>
        <v>0.436763500364721</v>
      </c>
      <c r="FG1477" s="73">
        <f>(FD1477*FD1478)*(1-COS(RADIANS(EY1477+45)))-FD1479*(SIN(RADIANS(EY1477+45)))</f>
        <v>0.89957636960357978</v>
      </c>
      <c r="FH1477" s="73">
        <f>(FD1477*FD1479)*(1-COS(RADIANS(EY1477+45)))+FD1478*(SIN(RADIANS(EY1477+45)))</f>
        <v>0</v>
      </c>
      <c r="FI1477" s="10"/>
      <c r="FJ1477">
        <f t="array" ref="FJ1477:FJ1479">MMULT(FF1477:FH1479,FC1477:FC1479)</f>
        <v>0.436763500364721</v>
      </c>
      <c r="FK1477" s="23">
        <f>COS(RADIANS(176))</f>
        <v>-0.9975640502598242</v>
      </c>
      <c r="FM1477" s="30">
        <f>(FK1477^2)*(1-COS(RADIANS(EX1477)))+(COS(RADIANS(EX1477)))</f>
        <v>0.99912000006339641</v>
      </c>
      <c r="FN1477" s="30">
        <f>(FK1477*FK1478)*(1-COS(RADIANS(EX1477)))-FK1479*(SIN(RADIANS(EX1477)))</f>
        <v>-1.2584585399294834E-2</v>
      </c>
      <c r="FO1477" s="30">
        <f>(FK1477*FK1479)*(1-COS(RADIANS(EX1477)))+FK1478*(SIN(RADIANS(EX1477)))</f>
        <v>4.0010669622570827E-2</v>
      </c>
      <c r="FQ1477">
        <f t="array" ref="FQ1477:FQ1479">MMULT(FM1477:FO1479,FJ1477:FJ1479)</f>
        <v>0.44769994415855319</v>
      </c>
      <c r="FS1477" s="28">
        <f>(FD1477^2)*(1-COS(RADIANS(EW1477)))+(COS(RADIANS(EW1477)))</f>
        <v>0.76604444311897801</v>
      </c>
      <c r="FT1477" s="28">
        <f>(FD1477*FD1478)*(1-COS(RADIANS(EW1477)))-FD1479*(SIN(RADIANS(EW1477)))</f>
        <v>-0.64278760968653925</v>
      </c>
      <c r="FU1477" s="28">
        <f>(FD1477*FD1479)*(1-COS(RADIANS(EW1477)))+FD1478*(SIN(RADIANS(EW1477)))</f>
        <v>0</v>
      </c>
      <c r="FW1477" s="61">
        <f t="array" ref="FW1477:FW1479">MMULT(FS1477:FU1479,GG1477:GG1479)</f>
        <v>-0.46135451819233958</v>
      </c>
      <c r="FX1477" s="13">
        <f>BX1478</f>
        <v>0</v>
      </c>
      <c r="FY1477" s="17">
        <v>1</v>
      </c>
      <c r="FZ1477">
        <v>0</v>
      </c>
      <c r="GB1477" s="73">
        <f>(FD1477^2)*(1-COS(RADIANS(EY1477-45)))+(COS(RADIANS(EY1477-45)))</f>
        <v>-0.89957636960357956</v>
      </c>
      <c r="GC1477" s="73">
        <f>(FD1477*FD1478)*(1-COS(RADIANS(EY1477-45)))-FD1479*(SIN(RADIANS(EY1477-45)))</f>
        <v>0.43676350036472145</v>
      </c>
      <c r="GD1477" s="73">
        <f>(FD1477*FD1479)*(1-COS(RADIANS(EY1477-45)))+FD1478*(SIN(RADIANS(EY1477-45)))</f>
        <v>0</v>
      </c>
      <c r="GE1477" s="10"/>
      <c r="GF1477">
        <f t="array" ref="GF1477:GF1479">MMULT(GB1477:GD1479,FC1477:FC1479)</f>
        <v>-0.89957636960357956</v>
      </c>
      <c r="GG1477" s="1">
        <f t="array" ref="GG1477:GG1479">MMULT(FM1477:FO1479,GF1477:GF1479)</f>
        <v>-0.89328825488572361</v>
      </c>
      <c r="GI1477">
        <f>FA1477+FW1477</f>
        <v>0.35930910582917214</v>
      </c>
      <c r="GJ1477">
        <f>GI1477/(SQRT(GI1477^2+GI1478^2+GI1479^2))</f>
        <v>0.2540699052738824</v>
      </c>
      <c r="GL1477" t="e">
        <f>CH1478+DC1477</f>
        <v>#VALUE!</v>
      </c>
      <c r="GM1477" t="e">
        <f>GL1477/(SQRT(GL1477^2+GL1478^2+GL1479^2))</f>
        <v>#VALUE!</v>
      </c>
      <c r="GO1477" s="27">
        <f>FA1478*FW1479-FA1479*FW1478</f>
        <v>0.33713977034961717</v>
      </c>
    </row>
    <row r="1478" spans="4:197" x14ac:dyDescent="0.2">
      <c r="D1478" t="s">
        <v>8</v>
      </c>
      <c r="E1478" s="5">
        <f t="shared" ref="E1478:F1480" si="2225">E1473</f>
        <v>0.93180257253695653</v>
      </c>
      <c r="F1478" s="6">
        <f t="shared" si="2225"/>
        <v>-0.87956533664367853</v>
      </c>
      <c r="G1478" s="7">
        <f>Q1477</f>
        <v>0.61409852919998753</v>
      </c>
      <c r="H1478" s="8">
        <f>AM1477</f>
        <v>-0.19726726400395453</v>
      </c>
      <c r="J1478" s="9">
        <f>((SUMPRODUCT(G1478:G1480,E1478:E1480))*(SUMPRODUCT(G1478:(G1480),F1478:F1480)))-((SUMPRODUCT(H1478:H1480,E1478:E1480))*(SUMPRODUCT(H1478:H1480,F1478:F1480)))</f>
        <v>-6.6731100649890518E-3</v>
      </c>
      <c r="Q1478" s="61">
        <v>-0.24451088530193102</v>
      </c>
      <c r="S1478" s="17">
        <v>0</v>
      </c>
      <c r="T1478">
        <v>0</v>
      </c>
      <c r="V1478" s="73">
        <f>(T1477*T1478)*(1-COS(RADIANS(O1477+45)))+T1479*(SIN(RADIANS(O1477+45)))</f>
        <v>-0.9631625667976581</v>
      </c>
      <c r="W1478" s="73">
        <f>(T1478^2)*(1-COS(RADIANS(O1477+45)))+(COS(RADIANS(O1477+45)))</f>
        <v>-0.26891982061526581</v>
      </c>
      <c r="X1478" s="73">
        <f>(T1478*T1479)*(1-COS(RADIANS(O1477+45)))-T1477*(SIN(RADIANS(O1477+45)))</f>
        <v>0</v>
      </c>
      <c r="Y1478" s="10"/>
      <c r="Z1478">
        <v>-0.9631625667976581</v>
      </c>
      <c r="AA1478" s="23">
        <f>SIN(RADIANS('[1]Biaxial Input'!$F$21))*(COS(RADIANS(0)))</f>
        <v>6.9756473744125524E-2</v>
      </c>
      <c r="AC1478" s="30">
        <f>(AA1477*AA1478)*(1-COS(RADIANS(N1477)))+AA1479*(SIN(RADIANS(N1477)))</f>
        <v>-2.4857178030640859E-2</v>
      </c>
      <c r="AD1478" s="30">
        <f>(AA1478^2)*(1-COS(RADIANS(N1477)))+(COS(RADIANS(N1477)))</f>
        <v>0.64452579290013434</v>
      </c>
      <c r="AE1478" s="30">
        <f>(AA1478*AA1479)*(1-COS(RADIANS(N1477)))-AA1477*(SIN(RADIANS(N1477)))</f>
        <v>0.76417839735679927</v>
      </c>
      <c r="AG1478">
        <v>-0.61409852919998753</v>
      </c>
      <c r="AI1478" s="28">
        <f>(T1477*T1478)*(1-COS(RADIANS(M1477)))+T1479*(SIN(RADIANS(M1477)))</f>
        <v>1</v>
      </c>
      <c r="AJ1478" s="28">
        <f>(T1478^2)*(1-COS(RADIANS(M1477)))+(COS(RADIANS(M1477)))</f>
        <v>6.1257422745431001E-17</v>
      </c>
      <c r="AK1478" s="28">
        <f>(T1478*T1479)*(1-COS(RADIANS(M1477)))-T1477*(SIN(RADIANS(M1477)))</f>
        <v>0</v>
      </c>
      <c r="AM1478" s="61">
        <v>-0.96817300164908904</v>
      </c>
      <c r="AO1478" s="17">
        <v>0</v>
      </c>
      <c r="AP1478">
        <v>0</v>
      </c>
      <c r="AR1478" s="73">
        <f>(T1477*T1478)*(1-COS(RADIANS(O1477-45)))+T1479*(SIN(RADIANS(O1477-45)))</f>
        <v>0.26891982061526576</v>
      </c>
      <c r="AS1478" s="73">
        <f>(T1478^2)*(1-COS(RADIANS(O1477-45)))+(COS(RADIANS(O1477-45)))</f>
        <v>-0.9631625667976581</v>
      </c>
      <c r="AT1478" s="73">
        <f>(T1478*T1479)*(1-COS(RADIANS(O1477-45)))-T1477*(SIN(RADIANS(O1477-45)))</f>
        <v>0</v>
      </c>
      <c r="AU1478" s="10"/>
      <c r="AV1478">
        <v>0.26891982061526576</v>
      </c>
      <c r="AW1478" s="1">
        <v>0.19726726400395447</v>
      </c>
      <c r="BV1478" s="1"/>
      <c r="BY1478" t="s">
        <v>8</v>
      </c>
      <c r="BZ1478" s="5">
        <f t="shared" ref="BZ1478:CA1480" si="2226">BZ1473</f>
        <v>0.93180266183863136</v>
      </c>
      <c r="CA1478" s="6">
        <f t="shared" si="2226"/>
        <v>-0.87956522186239505</v>
      </c>
      <c r="CB1478" s="7">
        <f>CY1477</f>
        <v>0.81248688641343003</v>
      </c>
      <c r="CC1478" s="8">
        <f>DU1477</f>
        <v>-0.47560680677931577</v>
      </c>
      <c r="CE1478" s="9">
        <f>((SUMPRODUCT(CB1478:CB1480,BZ1478:BZ1480))*(SUMPRODUCT(CB1478:CB1480,CA1478:CA1480)))-((SUMPRODUCT(CC1478:CC1480,BZ1478:BZ1480))*(SUMPRODUCT(CC1478:CC1480,CA1478:CA1480)))</f>
        <v>0</v>
      </c>
      <c r="CG1478">
        <v>1</v>
      </c>
      <c r="CH1478" t="s">
        <v>161</v>
      </c>
      <c r="CI1478" s="67"/>
      <c r="CJ1478" s="1" t="s">
        <v>8</v>
      </c>
      <c r="CK1478" s="5">
        <f t="shared" ref="CK1478:CL1480" si="2227">BZ1478</f>
        <v>0.93180266183863136</v>
      </c>
      <c r="CL1478" s="6">
        <f t="shared" si="2227"/>
        <v>-0.87956522186239505</v>
      </c>
      <c r="CM1478" s="7">
        <f>FA1477</f>
        <v>0.82066362402151172</v>
      </c>
      <c r="CN1478" s="8">
        <f>FW1477</f>
        <v>-0.46135451819233958</v>
      </c>
      <c r="CO1478" s="10"/>
      <c r="CP1478">
        <f t="shared" si="2224"/>
        <v>0.3492962422733713</v>
      </c>
      <c r="CQ1478">
        <f t="shared" si="2224"/>
        <v>-0.34518112468713447</v>
      </c>
      <c r="CR1478">
        <f>CJ1481</f>
        <v>0</v>
      </c>
      <c r="CS1478">
        <f>CM1481</f>
        <v>0</v>
      </c>
      <c r="CW1478" s="28"/>
      <c r="CY1478" s="61">
        <v>-0.29614655599572215</v>
      </c>
      <c r="DA1478" s="17">
        <v>0</v>
      </c>
      <c r="DB1478">
        <v>0</v>
      </c>
      <c r="DD1478" s="73">
        <f>(DB1477*DB1478)*(1-COS(RADIANS(CW1477+45)))+DB1479*(SIN(RADIANS(CW1477+45)))</f>
        <v>-0.90706193389062884</v>
      </c>
      <c r="DE1478" s="73">
        <f>(DB1478^2)*(1-COS(RADIANS(CW1477+45)))+(COS(RADIANS(CW1477+45)))</f>
        <v>0.42099720674440649</v>
      </c>
      <c r="DF1478" s="73">
        <f>(DB1478*DB1479)*(1-COS(RADIANS(CW1477+45)))-DB1477*(SIN(RADIANS(CW1477+45)))</f>
        <v>0</v>
      </c>
      <c r="DG1478" s="10"/>
      <c r="DH1478">
        <v>-0.90706193389062884</v>
      </c>
      <c r="DI1478" s="23">
        <f>SIN(RADIANS('[1]Biaxial Input'!$F$21))*(COS(RADIANS(0)))</f>
        <v>6.9756473744125524E-2</v>
      </c>
      <c r="DK1478" s="30">
        <f>(DI1477*DI1478)*(1-COS(RADIANS(CV1477)))+DI1479*(SIN(RADIANS(CV1477)))</f>
        <v>-1.2584585399294834E-2</v>
      </c>
      <c r="DL1478" s="30">
        <f>(DI1478^2)*(1-COS(RADIANS(CV1477)))+(COS(RADIANS(CV1477)))</f>
        <v>0.82003204422559539</v>
      </c>
      <c r="DM1478" s="30">
        <f>(DI1478*DI1479)*(1-COS(RADIANS(CV1477)))-DI1477*(SIN(RADIANS(CV1477)))</f>
        <v>0.57217923297994577</v>
      </c>
      <c r="DO1478">
        <v>-0.74911792718869374</v>
      </c>
      <c r="DQ1478" s="28">
        <f>(DB1477*DB1478)*(1-COS(RADIANS(CU1477)))+DB1479*(SIN(RADIANS(CU1477)))</f>
        <v>0.64278760968653925</v>
      </c>
      <c r="DR1478" s="28">
        <f>(DB1478^2)*(1-COS(RADIANS(CU1477)))+(COS(RADIANS(CU1477)))</f>
        <v>0.76604444311897801</v>
      </c>
      <c r="DS1478" s="28">
        <f>(DB1478*DB1479)*(1-COS(RADIANS(CU1477)))-DB1477*(SIN(RADIANS(CU1477)))</f>
        <v>0</v>
      </c>
      <c r="DU1478" s="61">
        <v>-0.83484759913777051</v>
      </c>
      <c r="DW1478" s="17">
        <v>0</v>
      </c>
      <c r="DX1478">
        <v>0</v>
      </c>
      <c r="DZ1478" s="73">
        <f>(DB1477*DB1478)*(1-COS(RADIANS(CW1477-45)))+DB1479*(SIN(RADIANS(CW1477-45)))</f>
        <v>-0.42099720674440655</v>
      </c>
      <c r="EA1478" s="73">
        <f>(DB1478^2)*(1-COS(RADIANS(CW1477-45)))+(COS(RADIANS(CW1477-45)))</f>
        <v>-0.90706193389062884</v>
      </c>
      <c r="EB1478" s="73">
        <f>(DB1478*DB1479)*(1-COS(RADIANS(CW1477-45)))-DB1477*(SIN(RADIANS(CW1477-45)))</f>
        <v>0</v>
      </c>
      <c r="EC1478" s="10"/>
      <c r="ED1478">
        <v>-0.42099720674440655</v>
      </c>
      <c r="EE1478" s="1">
        <v>-0.33381620169038517</v>
      </c>
      <c r="EG1478">
        <f>CY1478+DU1478</f>
        <v>-1.1309941551334926</v>
      </c>
      <c r="EH1478">
        <f>EG1478/(SQRT(EG1477^2+EG1478^2+EG1479^2))</f>
        <v>-0.79973363657724272</v>
      </c>
      <c r="EJ1478">
        <f>Q1478+AM1478</f>
        <v>-1.2126838869510201</v>
      </c>
      <c r="EK1478">
        <f>EJ1478/(SQRT(EJ1477^2+EJ1478^2+EJ1479^2))</f>
        <v>-0.85749699989872685</v>
      </c>
      <c r="EM1478" s="23">
        <f>CY1479*DU1477-CY1477*DU1479</f>
        <v>-0.46403308458101672</v>
      </c>
      <c r="EP1478" s="9">
        <f>((SUMPRODUCT(CM1478:CM1480,BZ1478:BZ1480))*(SUMPRODUCT(CM1478:CM1480,CA1478:CA1480)))-((SUMPRODUCT(CN1478:CN1480,BZ1478:BZ1480))*(SUMPRODUCT(CN1478:CN1480,CA1478:CA1480)))</f>
        <v>-3.3643525274135E-2</v>
      </c>
      <c r="EY1478" s="28"/>
      <c r="EZ1478" s="10"/>
      <c r="FA1478" s="61">
        <v>-0.28153135182748346</v>
      </c>
      <c r="FB1478" s="13">
        <f>BW1479</f>
        <v>0</v>
      </c>
      <c r="FC1478" s="17">
        <v>0</v>
      </c>
      <c r="FD1478">
        <v>0</v>
      </c>
      <c r="FF1478" s="73">
        <f>(FD1477*FD1478)*(1-COS(RADIANS(EY1477+45)))+FD1479*(SIN(RADIANS(EY1477+45)))</f>
        <v>-0.89957636960357978</v>
      </c>
      <c r="FG1478" s="73">
        <f>(FD1478^2)*(1-COS(RADIANS(EY1477+45)))+(COS(RADIANS(EY1477+45)))</f>
        <v>0.436763500364721</v>
      </c>
      <c r="FH1478" s="73">
        <f>(FD1478*FD1479)*(1-COS(RADIANS(EY1477+45)))-FD1477*(SIN(RADIANS(EY1477+45)))</f>
        <v>0</v>
      </c>
      <c r="FI1478" s="10"/>
      <c r="FJ1478">
        <v>-0.89957636960357978</v>
      </c>
      <c r="FK1478" s="23">
        <f>SIN(RADIANS(176))*(COS(RADIANS(0)))</f>
        <v>6.9756473744125524E-2</v>
      </c>
      <c r="FM1478" s="30">
        <f>(FK1477*FK1478)*(1-COS(RADIANS(EX1477)))+FK1479*(SIN(RADIANS(EX1477)))</f>
        <v>-1.2584585399294834E-2</v>
      </c>
      <c r="FN1478" s="30">
        <f>(FK1478^2)*(1-COS(RADIANS(EX1477)))+(COS(RADIANS(EX1477)))</f>
        <v>0.82003204422559539</v>
      </c>
      <c r="FO1478" s="30">
        <f>(FK1478*FK1479)*(1-COS(RADIANS(EX1477)))-FK1477*(SIN(RADIANS(EX1477)))</f>
        <v>0.57217923297994577</v>
      </c>
      <c r="FQ1478">
        <v>-0.74317793687269795</v>
      </c>
      <c r="FS1478" s="28">
        <f>(FD1477*FD1478)*(1-COS(RADIANS(EW1477)))+FD1479*(SIN(RADIANS(EW1477)))</f>
        <v>0.64278760968653925</v>
      </c>
      <c r="FT1478" s="28">
        <f>(FD1478^2)*(1-COS(RADIANS(EW1477)))+(COS(RADIANS(EW1477)))</f>
        <v>0.76604444311897801</v>
      </c>
      <c r="FU1478" s="28">
        <f>(FD1478*FD1479)*(1-COS(RADIANS(EW1477)))-FD1477*(SIN(RADIANS(EW1477)))</f>
        <v>0</v>
      </c>
      <c r="FW1478" s="61">
        <v>-0.83988891786498576</v>
      </c>
      <c r="FX1478" s="13">
        <f>BX1479</f>
        <v>0</v>
      </c>
      <c r="FY1478" s="17">
        <v>0</v>
      </c>
      <c r="FZ1478">
        <v>0</v>
      </c>
      <c r="GB1478" s="73">
        <f>(FD1477*FD1478)*(1-COS(RADIANS(EY1477-45)))+FD1479*(SIN(RADIANS(EY1477-45)))</f>
        <v>-0.43676350036472145</v>
      </c>
      <c r="GC1478" s="73">
        <f>(FD1478^2)*(1-COS(RADIANS(EY1477-45)))+(COS(RADIANS(EY1477-45)))</f>
        <v>-0.89957636960357956</v>
      </c>
      <c r="GD1478" s="73">
        <f>(FD1478*FD1479)*(1-COS(RADIANS(EY1477-45)))-FD1477*(SIN(RADIANS(EY1477-45)))</f>
        <v>0</v>
      </c>
      <c r="GE1478" s="10"/>
      <c r="GF1478">
        <v>-0.43676350036472145</v>
      </c>
      <c r="GG1478" s="1">
        <v>-0.34683927040074525</v>
      </c>
      <c r="GI1478">
        <f>FA1478+FW1478</f>
        <v>-1.1214202696924693</v>
      </c>
      <c r="GJ1478">
        <f>GI1478/(SQRT(GI1477^2+GI1478^2+GI1479^2))</f>
        <v>-0.79296387725959183</v>
      </c>
      <c r="GL1478">
        <f>CH1479+DC1478</f>
        <v>-3.3643525274135E-2</v>
      </c>
      <c r="GM1478" t="e">
        <f>GL1478/(SQRT(GL1477^2+GL1478^2+GL1479^2))</f>
        <v>#VALUE!</v>
      </c>
      <c r="GO1478" s="27">
        <f>FA1479*FW1477-FA1477*FW1479</f>
        <v>-0.46403308458101672</v>
      </c>
    </row>
    <row r="1479" spans="4:197" x14ac:dyDescent="0.2">
      <c r="D1479" t="s">
        <v>9</v>
      </c>
      <c r="E1479" s="5">
        <f t="shared" si="2225"/>
        <v>0.34929649784185368</v>
      </c>
      <c r="F1479" s="6">
        <f t="shared" si="2225"/>
        <v>-0.34518087452767277</v>
      </c>
      <c r="G1479" s="7">
        <f t="shared" ref="G1479:G1480" si="2228">Q1478</f>
        <v>-0.24451088530193102</v>
      </c>
      <c r="H1479" s="8">
        <f t="shared" ref="H1479:H1480" si="2229">AM1478</f>
        <v>-0.96817300164908904</v>
      </c>
      <c r="J1479" s="10"/>
      <c r="Q1479" s="61">
        <v>0.75039817657246344</v>
      </c>
      <c r="S1479" s="17">
        <v>0</v>
      </c>
      <c r="T1479">
        <v>1</v>
      </c>
      <c r="V1479" s="73">
        <f>(T1477*T1479)*(1-COS(RADIANS(O1477+45)))-T1478*(SIN(RADIANS(O1477+45)))</f>
        <v>0</v>
      </c>
      <c r="W1479" s="73">
        <f>(T1478*T1479)*(1-COS(RADIANS(O1477+45)))+T1477*(SIN(RADIANS(O1477+45)))</f>
        <v>0</v>
      </c>
      <c r="X1479" s="73">
        <f>(T1479^2)*(1-COS(RADIANS(O1477+45)))+(COS(RADIANS(O1477+45)))</f>
        <v>1</v>
      </c>
      <c r="Y1479" s="10"/>
      <c r="Z1479">
        <v>0</v>
      </c>
      <c r="AA1479" s="23">
        <f>SIN(RADIANS('[1]Biaxial Input'!$F$21))*SIN(RADIANS(0))</f>
        <v>0</v>
      </c>
      <c r="AC1479" s="30">
        <f>(AA1477*AA1479)*(1-COS(RADIANS(N1477)))-AA1478*(SIN(RADIANS(N1477)))</f>
        <v>-5.3436559083262246E-2</v>
      </c>
      <c r="AD1479" s="30">
        <f>(AA1478*AA1479)*(1-COS(RADIANS(N1477)))+AA1477*(SIN(RADIANS(N1477)))</f>
        <v>-0.76417839735679927</v>
      </c>
      <c r="AE1479" s="30">
        <f>(AA1479^2)*(1-COS(RADIANS(N1477)))+(COS(RADIANS(N1477)))</f>
        <v>0.64278760968653936</v>
      </c>
      <c r="AG1479">
        <v>0.75039817657246344</v>
      </c>
      <c r="AI1479" s="28">
        <f>(T1477*T1479)*(1-COS(RADIANS(M1477)))-T1478*(SIN(RADIANS(M1477)))</f>
        <v>0</v>
      </c>
      <c r="AJ1479" s="28">
        <f>(T1478*T1479)*(1-COS(RADIANS(M1477)))+T1477*(SIN(RADIANS(M1477)))</f>
        <v>0</v>
      </c>
      <c r="AK1479" s="28">
        <f>(T1479^2)*(1-COS(RADIANS(M1477)))+(COS(RADIANS(M1477)))</f>
        <v>1</v>
      </c>
      <c r="AM1479" s="61">
        <v>-0.15403462412778215</v>
      </c>
      <c r="AO1479" s="17">
        <v>0</v>
      </c>
      <c r="AP1479">
        <v>1</v>
      </c>
      <c r="AR1479" s="73">
        <f>(T1477*T1477)*(1-COS(RADIANS(O1477-45)))-T1477*(SIN(RADIANS(O1477-45)))</f>
        <v>0</v>
      </c>
      <c r="AS1479" s="73">
        <f>(T1478*T1479)*(1-COS(RADIANS(O1477-45)))+T1477*(SIN(RADIANS(O1477-45)))</f>
        <v>0</v>
      </c>
      <c r="AT1479" s="73">
        <f>(T1479^2)*(1-COS(RADIANS(O1477-45)))+(COS(RADIANS(O1477-45)))</f>
        <v>1</v>
      </c>
      <c r="AU1479" s="10"/>
      <c r="AV1479">
        <v>0</v>
      </c>
      <c r="AW1479" s="1">
        <v>-0.15403462412778215</v>
      </c>
      <c r="BV1479" s="1"/>
      <c r="BY1479" t="s">
        <v>9</v>
      </c>
      <c r="BZ1479" s="5">
        <f t="shared" si="2226"/>
        <v>0.3492962422733713</v>
      </c>
      <c r="CA1479" s="6">
        <f t="shared" si="2226"/>
        <v>-0.34518112468713447</v>
      </c>
      <c r="CB1479" s="7">
        <f>CY1478</f>
        <v>-0.29614655599572215</v>
      </c>
      <c r="CC1479" s="8">
        <f>DU1478</f>
        <v>-0.83484759913777051</v>
      </c>
      <c r="CE1479" s="10"/>
      <c r="CH1479">
        <f>((SUMPRODUCT(CM1478:CM1480,CK1478:CK1480))*(SUMPRODUCT(CM1478:CM1480,CL1478:CL1480)))-((SUMPRODUCT(CN1478:CN1480,CK1478:CK1480))*(SUMPRODUCT(CN1478:CN1480,CL1478:CL1480)))</f>
        <v>-3.3643525274135E-2</v>
      </c>
      <c r="CI1479" s="67"/>
      <c r="CJ1479" s="10" t="s">
        <v>9</v>
      </c>
      <c r="CK1479" s="5">
        <f t="shared" si="2227"/>
        <v>0.3492962422733713</v>
      </c>
      <c r="CL1479" s="6">
        <f t="shared" si="2227"/>
        <v>-0.34518112468713447</v>
      </c>
      <c r="CM1479" s="7">
        <f>FA1478</f>
        <v>-0.28153135182748346</v>
      </c>
      <c r="CN1479" s="8">
        <f>FW1478</f>
        <v>-0.83988891786498576</v>
      </c>
      <c r="CP1479">
        <f t="shared" si="2224"/>
        <v>-9.8670839279614439E-2</v>
      </c>
      <c r="CQ1479">
        <f t="shared" si="2224"/>
        <v>-0.32743703463395935</v>
      </c>
      <c r="CR1479">
        <f>CK1481</f>
        <v>0</v>
      </c>
      <c r="CS1479">
        <f>CN1481</f>
        <v>0</v>
      </c>
      <c r="CW1479" s="28"/>
      <c r="CY1479" s="61">
        <v>0.50215762144777065</v>
      </c>
      <c r="DA1479" s="17">
        <v>0</v>
      </c>
      <c r="DB1479">
        <v>1</v>
      </c>
      <c r="DD1479" s="73">
        <f>(DB1477*DB1479)*(1-COS(RADIANS(CW1477+45)))-DB1478*(SIN(RADIANS(CW1477+45)))</f>
        <v>0</v>
      </c>
      <c r="DE1479" s="73">
        <f>(DB1478*DB1479)*(1-COS(RADIANS(CW1477+45)))+DB1477*(SIN(RADIANS(CW1477+45)))</f>
        <v>0</v>
      </c>
      <c r="DF1479" s="73">
        <f>(DB1479^2)*(1-COS(RADIANS(CW1477+45)))+(COS(RADIANS(CW1477+45)))</f>
        <v>1</v>
      </c>
      <c r="DG1479" s="10"/>
      <c r="DH1479">
        <v>0</v>
      </c>
      <c r="DI1479" s="23">
        <f>SIN(RADIANS('[1]Biaxial Input'!$F$21))*SIN(RADIANS(0))</f>
        <v>0</v>
      </c>
      <c r="DK1479" s="30">
        <f>(DI1477*DI1479)*(1-COS(RADIANS(CV1477)))-DI1478*(SIN(RADIANS(CV1477)))</f>
        <v>-4.0010669622570827E-2</v>
      </c>
      <c r="DL1479" s="30">
        <f>(DI1478*DI1479)*(1-COS(RADIANS(CV1477)))+DI1477*(SIN(RADIANS(CV1477)))</f>
        <v>-0.57217923297994577</v>
      </c>
      <c r="DM1479" s="30">
        <f>(DI1479^2)*(1-COS(RADIANS(CV1477)))+(COS(RADIANS(CV1477)))</f>
        <v>0.8191520442889918</v>
      </c>
      <c r="DO1479">
        <v>0.50215762144777065</v>
      </c>
      <c r="DQ1479" s="28">
        <f>(DB1477*DB1479)*(1-COS(RADIANS(CU1477)))-DB1478*(SIN(RADIANS(CU1477)))</f>
        <v>0</v>
      </c>
      <c r="DR1479" s="28">
        <f>(DB1478*DB1479)*(1-COS(RADIANS(CU1477)))+DB1477*(SIN(RADIANS(CU1477)))</f>
        <v>0</v>
      </c>
      <c r="DS1479" s="28">
        <f>(DB1479^2)*(1-COS(RADIANS(CU1477)))+(COS(RADIANS(CU1477)))</f>
        <v>1</v>
      </c>
      <c r="DU1479" s="61">
        <v>0.27717801420582233</v>
      </c>
      <c r="DW1479" s="17">
        <v>0</v>
      </c>
      <c r="DX1479">
        <v>1</v>
      </c>
      <c r="DZ1479" s="73">
        <f>(DB1477*DB1477)*(1-COS(RADIANS(CW1477-45)))-DB1477*(SIN(RADIANS(CW1477-45)))</f>
        <v>0</v>
      </c>
      <c r="EA1479" s="73">
        <f>(DB1478*DB1479)*(1-COS(RADIANS(CW1477-45)))+DB1477*(SIN(RADIANS(CW1477-45)))</f>
        <v>0</v>
      </c>
      <c r="EB1479" s="73">
        <f>(DB1479^2)*(1-COS(RADIANS(CW1477-45)))+(COS(RADIANS(CW1477-45)))</f>
        <v>1</v>
      </c>
      <c r="EC1479" s="10"/>
      <c r="ED1479">
        <v>0</v>
      </c>
      <c r="EE1479" s="1">
        <v>0.27717801420582233</v>
      </c>
      <c r="EG1479">
        <f>CY1479+DU1479</f>
        <v>0.77933563565359298</v>
      </c>
      <c r="EH1479">
        <f>EG1479/(SQRT(EG1477^2+EG1478^2+EG1479^2))</f>
        <v>0.55107351279098415</v>
      </c>
      <c r="EJ1479">
        <f>Q1479+AM1479</f>
        <v>0.59636355244468131</v>
      </c>
      <c r="EK1479">
        <f>EJ1479/(SQRT(EJ1477^2+EJ1478^2+EJ1479^2))</f>
        <v>0.4216927119861334</v>
      </c>
      <c r="EM1479" s="23">
        <f>CY1477*DU1478-CY1478*DU1477</f>
        <v>-0.81915204428899169</v>
      </c>
      <c r="ER1479">
        <f t="shared" ref="ER1479:ES1481" si="2230">CK1478</f>
        <v>0.93180266183863136</v>
      </c>
      <c r="ES1479">
        <f t="shared" si="2230"/>
        <v>-0.87956522186239505</v>
      </c>
      <c r="ET1479" t="e">
        <f>#REF!</f>
        <v>#REF!</v>
      </c>
      <c r="EU1479" t="e">
        <f>#REF!</f>
        <v>#REF!</v>
      </c>
      <c r="EY1479" s="28"/>
      <c r="EZ1479" s="10"/>
      <c r="FA1479" s="61">
        <v>0.49724371705037007</v>
      </c>
      <c r="FB1479" s="13">
        <f>BW1480</f>
        <v>0</v>
      </c>
      <c r="FC1479" s="17">
        <v>0</v>
      </c>
      <c r="FD1479">
        <v>1</v>
      </c>
      <c r="FF1479" s="73">
        <f>(FD1477*FD1479)*(1-COS(RADIANS(EY1477+45)))-FD1478*(SIN(RADIANS(EY1477+45)))</f>
        <v>0</v>
      </c>
      <c r="FG1479" s="73">
        <f>(FD1478*FD1479)*(1-COS(RADIANS(EY1477+45)))+FD1477*(SIN(RADIANS(EY1477+45)))</f>
        <v>0</v>
      </c>
      <c r="FH1479" s="73">
        <f>(FD1479^2)*(1-COS(RADIANS(EY1477+45)))+(COS(RADIANS(EY1477+45)))</f>
        <v>1</v>
      </c>
      <c r="FI1479" s="10"/>
      <c r="FJ1479">
        <v>0</v>
      </c>
      <c r="FK1479" s="23">
        <f>SIN(RADIANS(176))*SIN(RADIANS(0))</f>
        <v>0</v>
      </c>
      <c r="FM1479" s="30">
        <f>(FK1477*FK1479)*(1-COS(RADIANS(EX1477)))-FK1478*(SIN(RADIANS(EX1477)))</f>
        <v>-4.0010669622570827E-2</v>
      </c>
      <c r="FN1479" s="30">
        <f>(FK1478*FK1479)*(1-COS(RADIANS(EX1477)))+FK1477*(SIN(RADIANS(EX1477)))</f>
        <v>-0.57217923297994577</v>
      </c>
      <c r="FO1479" s="30">
        <f>(FK1479^2)*(1-COS(RADIANS(EX1477)))+(COS(RADIANS(EX1477)))</f>
        <v>0.8191520442889918</v>
      </c>
      <c r="FQ1479">
        <v>0.49724371705037007</v>
      </c>
      <c r="FS1479" s="28">
        <f>(FD1477*FD1479)*(1-COS(RADIANS(EW1477)))-FD1478*(SIN(RADIANS(EW1477)))</f>
        <v>0</v>
      </c>
      <c r="FT1479" s="28">
        <f>(FD1478*FD1479)*(1-COS(RADIANS(EW1477)))+FD1477*(SIN(RADIANS(EW1477)))</f>
        <v>0</v>
      </c>
      <c r="FU1479" s="28">
        <f>(FD1479^2)*(1-COS(RADIANS(EW1477)))+(COS(RADIANS(EW1477)))</f>
        <v>1</v>
      </c>
      <c r="FW1479" s="61">
        <v>0.28589965755680308</v>
      </c>
      <c r="FX1479" s="13">
        <f>BX1480</f>
        <v>0</v>
      </c>
      <c r="FY1479" s="17">
        <v>0</v>
      </c>
      <c r="FZ1479">
        <v>1</v>
      </c>
      <c r="GB1479" s="73">
        <f>(FD1477*FD1477)*(1-COS(RADIANS(EY1477-45)))-FD1477*(SIN(RADIANS(EY1477-45)))</f>
        <v>0</v>
      </c>
      <c r="GC1479" s="73">
        <f>(FD1478*FD1479)*(1-COS(RADIANS(EY1477-45)))+FD1477*(SIN(RADIANS(EY1477-45)))</f>
        <v>0</v>
      </c>
      <c r="GD1479" s="73">
        <f>(FD1479^2)*(1-COS(RADIANS(EY1477-45)))+(COS(RADIANS(EY1477-45)))</f>
        <v>0.99999999999999989</v>
      </c>
      <c r="GE1479" s="10"/>
      <c r="GF1479">
        <v>0</v>
      </c>
      <c r="GG1479" s="1">
        <v>0.28589965755680308</v>
      </c>
      <c r="GI1479">
        <f>FA1479+FW1479</f>
        <v>0.7831433746071732</v>
      </c>
      <c r="GJ1479">
        <f>GI1479/(SQRT(GI1477^2+GI1478^2+GI1479^2))</f>
        <v>0.55376599082604872</v>
      </c>
      <c r="GL1479" t="e">
        <f>#REF!+DC1479</f>
        <v>#REF!</v>
      </c>
      <c r="GM1479" t="e">
        <f>GL1479/(SQRT(GL1477^2+GL1478^2+GL1479^2))</f>
        <v>#REF!</v>
      </c>
      <c r="GO1479" s="27">
        <f>FA1477*FW1478-FA1478*FW1477</f>
        <v>-0.81915204428899169</v>
      </c>
    </row>
    <row r="1480" spans="4:197" x14ac:dyDescent="0.2">
      <c r="D1480" t="s">
        <v>10</v>
      </c>
      <c r="E1480" s="5">
        <f t="shared" si="2225"/>
        <v>-9.867077788750768E-2</v>
      </c>
      <c r="F1480" s="6">
        <f t="shared" si="2225"/>
        <v>-0.32743699002281879</v>
      </c>
      <c r="G1480" s="7">
        <f t="shared" si="2228"/>
        <v>0.75039817657246344</v>
      </c>
      <c r="H1480" s="8">
        <f t="shared" si="2229"/>
        <v>-0.15403462412778215</v>
      </c>
      <c r="J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W1480" s="1"/>
      <c r="BV1480" s="1"/>
      <c r="BY1480" t="s">
        <v>10</v>
      </c>
      <c r="BZ1480" s="5">
        <f t="shared" si="2226"/>
        <v>-9.8670839279614439E-2</v>
      </c>
      <c r="CA1480" s="6">
        <f t="shared" si="2226"/>
        <v>-0.32743703463395935</v>
      </c>
      <c r="CB1480" s="7">
        <f>CY1479</f>
        <v>0.50215762144777065</v>
      </c>
      <c r="CC1480" s="8">
        <f>DU1479</f>
        <v>0.27717801420582233</v>
      </c>
      <c r="CE1480" s="10"/>
      <c r="CG1480" s="10" t="s">
        <v>160</v>
      </c>
      <c r="CH1480" s="10">
        <f>-CH1477*((EY1477-CW1477)/(CH1479-CE1478))</f>
        <v>249.89756133695954</v>
      </c>
      <c r="CI1480" s="67"/>
      <c r="CJ1480" s="10" t="s">
        <v>10</v>
      </c>
      <c r="CK1480" s="5">
        <f t="shared" si="2227"/>
        <v>-9.8670839279614439E-2</v>
      </c>
      <c r="CL1480" s="6">
        <f t="shared" si="2227"/>
        <v>-0.32743703463395935</v>
      </c>
      <c r="CM1480" s="7">
        <f>FA1479</f>
        <v>0.49724371705037007</v>
      </c>
      <c r="CN1480" s="8">
        <f>FW1479</f>
        <v>0.28589965755680308</v>
      </c>
      <c r="CW1480" s="28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EE1480" s="1"/>
      <c r="EI1480" s="64">
        <f>(DEGREES(ACOS((EH1477*EK1477+EH1478*EK1478+EH1479*EK1479)/((SQRT(EH1477^2+EH1478^2+EH1479^2))*(SQRT(EK1477^2+EK1478^2+EK1479^2))))))</f>
        <v>8.7490799577120093</v>
      </c>
      <c r="ER1480">
        <f t="shared" si="2230"/>
        <v>0.3492962422733713</v>
      </c>
      <c r="ES1480">
        <f t="shared" si="2230"/>
        <v>-0.34518112468713447</v>
      </c>
      <c r="ET1480" t="e">
        <f>#REF!</f>
        <v>#REF!</v>
      </c>
      <c r="EU1480" t="e">
        <f>#REF!</f>
        <v>#REF!</v>
      </c>
      <c r="EY1480" s="28"/>
      <c r="EZ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GG1480" s="1"/>
      <c r="GK1480" s="64" t="e">
        <f>(DEGREES(ACOS((GJ1477*GM1477+GJ1478*GM1478+GJ1479*GM1479)/((SQRT(GJ1477^2+GJ1478^2+GJ1479^2))*(SQRT(GM1477^2+GM1478^2+GM1479^2))))))</f>
        <v>#VALUE!</v>
      </c>
    </row>
    <row r="1481" spans="4:197" x14ac:dyDescent="0.2">
      <c r="Q1481" s="82" t="s">
        <v>148</v>
      </c>
      <c r="R1481" s="13"/>
      <c r="T1481" s="10"/>
      <c r="U1481" s="10"/>
      <c r="V1481" s="10"/>
      <c r="W1481" s="10"/>
      <c r="X1481" s="10"/>
      <c r="Y1481" s="10"/>
      <c r="Z1481" s="80"/>
      <c r="AA1481" s="23" t="s">
        <v>149</v>
      </c>
      <c r="AE1481" s="1"/>
      <c r="AG1481" s="80"/>
      <c r="AK1481" s="13"/>
      <c r="AL1481" s="81"/>
      <c r="AM1481" s="82" t="s">
        <v>150</v>
      </c>
      <c r="AO1481" s="13"/>
      <c r="AP1481" s="13"/>
      <c r="AS1481" s="1"/>
      <c r="AW1481" s="1"/>
      <c r="BV1481" s="1"/>
      <c r="CE1481" s="10"/>
      <c r="CS1481" s="15"/>
      <c r="CW1481" s="28"/>
      <c r="CY1481" s="82" t="s">
        <v>148</v>
      </c>
      <c r="CZ1481" s="13"/>
      <c r="DB1481" s="10"/>
      <c r="DC1481" s="10"/>
      <c r="DD1481" s="10"/>
      <c r="DE1481" s="10"/>
      <c r="DF1481" s="10"/>
      <c r="DG1481" s="10"/>
      <c r="DH1481" s="80"/>
      <c r="DI1481" s="23" t="s">
        <v>149</v>
      </c>
      <c r="DM1481" s="1"/>
      <c r="DO1481" s="80"/>
      <c r="DS1481" s="13"/>
      <c r="DT1481" s="81"/>
      <c r="DU1481" s="82" t="s">
        <v>150</v>
      </c>
      <c r="DW1481" s="13"/>
      <c r="DX1481" s="13"/>
      <c r="EA1481" s="1"/>
      <c r="EE1481" s="1"/>
      <c r="ER1481">
        <f t="shared" si="2230"/>
        <v>-9.8670839279614439E-2</v>
      </c>
      <c r="ES1481">
        <f t="shared" si="2230"/>
        <v>-0.32743703463395935</v>
      </c>
      <c r="ET1481" t="e">
        <f>#REF!</f>
        <v>#REF!</v>
      </c>
      <c r="EU1481" t="e">
        <f>#REF!</f>
        <v>#REF!</v>
      </c>
      <c r="EY1481" s="28"/>
      <c r="EZ1481" s="10"/>
      <c r="FA1481" s="82" t="s">
        <v>148</v>
      </c>
      <c r="FB1481" s="13"/>
      <c r="FD1481" s="10"/>
      <c r="FE1481" s="10"/>
      <c r="FF1481" s="10"/>
      <c r="FG1481" s="10"/>
      <c r="FH1481" s="10"/>
      <c r="FI1481" s="10"/>
      <c r="FJ1481" s="80"/>
      <c r="FK1481" s="23" t="s">
        <v>149</v>
      </c>
      <c r="FO1481" s="1"/>
      <c r="FQ1481" s="80"/>
      <c r="FU1481" s="13"/>
      <c r="FV1481" s="81"/>
      <c r="FW1481" s="82" t="s">
        <v>150</v>
      </c>
      <c r="FY1481" s="13"/>
      <c r="FZ1481" s="13"/>
      <c r="GC1481" s="1"/>
      <c r="GG1481" s="1"/>
      <c r="GK1481" s="13"/>
    </row>
    <row r="1482" spans="4:197" x14ac:dyDescent="0.2">
      <c r="E1482" s="5" t="s">
        <v>4</v>
      </c>
      <c r="F1482" s="6" t="s">
        <v>5</v>
      </c>
      <c r="G1482" s="7" t="s">
        <v>6</v>
      </c>
      <c r="H1482" s="8" t="s">
        <v>1</v>
      </c>
      <c r="I1482">
        <v>12</v>
      </c>
      <c r="J1482" s="9" t="s">
        <v>7</v>
      </c>
      <c r="K1482">
        <v>12</v>
      </c>
      <c r="L1482" s="10"/>
      <c r="M1482" s="17">
        <f>A1438</f>
        <v>70</v>
      </c>
      <c r="N1482" s="17">
        <f>B1438</f>
        <v>-5</v>
      </c>
      <c r="O1482" s="17">
        <f>C1438</f>
        <v>220.3</v>
      </c>
      <c r="Q1482" s="61">
        <f t="array" ref="Q1482:Q1484">MMULT(AI1482:AK1484,AG1482:AG1484)</f>
        <v>0.90503212069214112</v>
      </c>
      <c r="R1482" s="13"/>
      <c r="S1482" s="17">
        <v>1</v>
      </c>
      <c r="T1482">
        <v>0</v>
      </c>
      <c r="V1482" s="73">
        <f>(T1482^2)*(1-COS(RADIANS(O1482+45)))+(COS(RADIANS(O1482+45)))</f>
        <v>-8.1938508630040444E-2</v>
      </c>
      <c r="W1482" s="73">
        <f>(T1482*T1483)*(1-COS(RADIANS(O1482+45)))-T1484*(SIN(RADIANS(O1482+45)))</f>
        <v>0.9966373868180366</v>
      </c>
      <c r="X1482" s="73">
        <f>(T1482*T1484)*(1-COS(RADIANS(O1482+45)))+T1483*(SIN(RADIANS(O1482+45)))</f>
        <v>0</v>
      </c>
      <c r="Y1482" s="10"/>
      <c r="Z1482">
        <f t="array" ref="Z1482:Z1484">MMULT(V1482:X1484,S1482:S1484)</f>
        <v>-8.1938508630040444E-2</v>
      </c>
      <c r="AA1482" s="23">
        <f>COS(RADIANS('[1]Biaxial Input'!$F$21))</f>
        <v>-0.9975640502598242</v>
      </c>
      <c r="AC1482" s="30">
        <f>(AA1482^2)*(1-COS(RADIANS(N1482)))+(COS(RADIANS(N1482)))</f>
        <v>0.99998148353170568</v>
      </c>
      <c r="AD1482" s="30">
        <f>(AA1482*AA1483)*(1-COS(RADIANS(N1482)))-AA1484*(SIN(RADIANS(N1482)))</f>
        <v>-2.6479783333051429E-4</v>
      </c>
      <c r="AE1482" s="30">
        <f>(AA1482*AA1484)*(1-COS(RADIANS(N1482)))+AA1483*(SIN(RADIANS(N1482)))</f>
        <v>-6.0796772806267756E-3</v>
      </c>
      <c r="AG1482">
        <f t="array" ref="AG1482:AG1484">MMULT(AC1482:AE1484,Z1482:Z1484)</f>
        <v>-8.167308399759772E-2</v>
      </c>
      <c r="AI1482" s="28">
        <f>(T1482^2)*(1-COS(RADIANS(M1482)))+(COS(RADIANS(M1482)))</f>
        <v>0.34202014332566882</v>
      </c>
      <c r="AJ1482" s="28">
        <f>(T1482*T1483)*(1-COS(RADIANS(M1482)))-T1484*(SIN(RADIANS(M1482)))</f>
        <v>-0.93969262078590832</v>
      </c>
      <c r="AK1482" s="28">
        <f>(T1482*T1484)*(1-COS(RADIANS(M1482)))+T1483*(SIN(RADIANS(M1482)))</f>
        <v>0</v>
      </c>
      <c r="AM1482" s="61">
        <f t="array" ref="AM1482:AM1484">MMULT(AI1482:AK1484,AW1482:AW1484)</f>
        <v>-0.41782460364226298</v>
      </c>
      <c r="AN1482" s="13"/>
      <c r="AO1482" s="17">
        <v>1</v>
      </c>
      <c r="AP1482">
        <v>0</v>
      </c>
      <c r="AR1482" s="73">
        <f>(T1482^2)*(1-COS(RADIANS(O1482-45)))+(COS(RADIANS(O1482-45)))</f>
        <v>-0.9966373868180366</v>
      </c>
      <c r="AS1482" s="73">
        <f>(T1482*T1483)*(1-COS(RADIANS(O1482-45)))-T1484*(SIN(RADIANS(O1482-45)))</f>
        <v>-8.1938508630040832E-2</v>
      </c>
      <c r="AT1482" s="73">
        <f>(T1482*T1484)*(1-COS(RADIANS(O1482-45)))+T1483*(SIN(RADIANS(O1482-45)))</f>
        <v>0</v>
      </c>
      <c r="AU1482" s="10"/>
      <c r="AV1482">
        <f t="array" ref="AV1482:AV1484">MMULT(AR1482:AT1484,S1482:S1484)</f>
        <v>-0.9966373868180366</v>
      </c>
      <c r="AW1482" s="1">
        <f t="array" ref="AW1482:AW1484">MMULT(AC1482:AE1484,AV1482:AV1484)</f>
        <v>-0.99664062975301426</v>
      </c>
      <c r="BZ1482" s="5" t="s">
        <v>4</v>
      </c>
      <c r="CA1482" s="6" t="s">
        <v>5</v>
      </c>
      <c r="CB1482" s="7" t="s">
        <v>6</v>
      </c>
      <c r="CC1482" s="8" t="s">
        <v>1</v>
      </c>
      <c r="CD1482">
        <v>9</v>
      </c>
      <c r="CE1482" s="9" t="s">
        <v>7</v>
      </c>
      <c r="CG1482" s="90" t="s">
        <v>157</v>
      </c>
      <c r="CH1482" s="61">
        <f>CE1483-((CH1484-CE1483)/(EY1482-CW1482))*CW1482</f>
        <v>5.8265583145608435</v>
      </c>
      <c r="CI1482" s="10"/>
      <c r="CK1482" s="5" t="s">
        <v>4</v>
      </c>
      <c r="CL1482" s="6" t="s">
        <v>5</v>
      </c>
      <c r="CM1482" s="7" t="s">
        <v>6</v>
      </c>
      <c r="CN1482" s="8" t="s">
        <v>1</v>
      </c>
      <c r="CO1482" s="10"/>
      <c r="CP1482">
        <f t="shared" ref="CP1482:CQ1484" si="2231">BZ1483</f>
        <v>0.93180266183863136</v>
      </c>
      <c r="CQ1482">
        <f t="shared" si="2231"/>
        <v>-0.87956522186239505</v>
      </c>
      <c r="CR1482">
        <f>CI1486</f>
        <v>0</v>
      </c>
      <c r="CS1482">
        <f>CL1486</f>
        <v>0</v>
      </c>
      <c r="CU1482" s="17">
        <f>CU1386</f>
        <v>80</v>
      </c>
      <c r="CV1482" s="17">
        <f>CV1386</f>
        <v>40</v>
      </c>
      <c r="CW1482" s="31">
        <f>CH1389</f>
        <v>215.69152860148535</v>
      </c>
      <c r="CY1482" s="61">
        <f t="array" ref="CY1482:CY1484">MMULT(DQ1482:DS1484,DO1482:DO1484)</f>
        <v>0.71771961874273116</v>
      </c>
      <c r="CZ1482" s="13"/>
      <c r="DA1482" s="17">
        <v>1</v>
      </c>
      <c r="DB1482">
        <v>0</v>
      </c>
      <c r="DD1482" s="73">
        <f>(DB1482^2)*(1-COS(RADIANS(CW1482+45)))+(COS(RADIANS(CW1482+45)))</f>
        <v>-0.16174972970053988</v>
      </c>
      <c r="DE1482" s="73">
        <f>(DB1482*DB1483)*(1-COS(RADIANS(CW1482+45)))-DB1484*(SIN(RADIANS(CW1482+45)))</f>
        <v>0.98683181188174218</v>
      </c>
      <c r="DF1482" s="73">
        <f>(DB1482*DB1484)*(1-COS(RADIANS(CW1482+45)))+DB1483*(SIN(RADIANS(CW1482+45)))</f>
        <v>0</v>
      </c>
      <c r="DG1482" s="10"/>
      <c r="DH1482">
        <f t="array" ref="DH1482:DH1484">MMULT(DD1482:DF1484,DA1482:DA1484)</f>
        <v>-0.16174972970053988</v>
      </c>
      <c r="DI1482" s="23">
        <f>COS(RADIANS('[1]Biaxial Input'!$F$21))</f>
        <v>-0.9975640502598242</v>
      </c>
      <c r="DK1482" s="30">
        <f>(DI1482^2)*(1-COS(RADIANS(CV1482)))+(COS(RADIANS(CV1482)))</f>
        <v>0.99886158030145311</v>
      </c>
      <c r="DL1482" s="30">
        <f>(DI1482*DI1483)*(1-COS(RADIANS(CV1482)))-DI1484*(SIN(RADIANS(CV1482)))</f>
        <v>-1.6280160168985456E-2</v>
      </c>
      <c r="DM1482" s="30">
        <f>(DI1482*DI1484)*(1-COS(RADIANS(CV1482)))+DI1483*(SIN(RADIANS(CV1482)))</f>
        <v>4.4838597018148282E-2</v>
      </c>
      <c r="DO1482">
        <f t="array" ref="DO1482:DO1484">MMULT(DK1482:DM1484,DH1482:DH1484)</f>
        <v>-0.14549981066472925</v>
      </c>
      <c r="DQ1482" s="28">
        <f>(DB1482^2)*(1-COS(RADIANS(CU1482)))+(COS(RADIANS(CU1482)))</f>
        <v>0.17364817766693041</v>
      </c>
      <c r="DR1482" s="28">
        <f>(DB1482*DB1483)*(1-COS(RADIANS(CU1482)))-DB1484*(SIN(RADIANS(CU1482)))</f>
        <v>-0.98480775301220802</v>
      </c>
      <c r="DS1482" s="28">
        <f>(DB1482*DB1484)*(1-COS(RADIANS(CU1482)))+DB1483*(SIN(RADIANS(CU1482)))</f>
        <v>0</v>
      </c>
      <c r="DU1482" s="61">
        <f t="array" ref="DU1482:DU1484">MMULT(DQ1482:DS1484,EE1482:EE1484)</f>
        <v>-0.30965182898317944</v>
      </c>
      <c r="DV1482" s="13"/>
      <c r="DW1482" s="17">
        <v>1</v>
      </c>
      <c r="DX1482">
        <v>0</v>
      </c>
      <c r="DZ1482" s="73">
        <f>(DB1482^2)*(1-COS(RADIANS(CW1482-45)))+(COS(RADIANS(CW1482-45)))</f>
        <v>-0.98683181188174229</v>
      </c>
      <c r="EA1482" s="73">
        <f>(DB1482*DB1483)*(1-COS(RADIANS(CW1482-45)))-DB1484*(SIN(RADIANS(CW1482-45)))</f>
        <v>-0.16174972970053983</v>
      </c>
      <c r="EB1482" s="73">
        <f>(DB1482*DB1484)*(1-COS(RADIANS(CW1482-45)))+DB1483*(SIN(RADIANS(CW1482-45)))</f>
        <v>0</v>
      </c>
      <c r="EC1482" s="10"/>
      <c r="ED1482">
        <f t="array" ref="ED1482:ED1484">MMULT(DZ1482:EB1484,DA1482:DA1484)</f>
        <v>-0.98683181188174229</v>
      </c>
      <c r="EE1482" s="1">
        <f t="array" ref="EE1482:EE1484">MMULT(DK1482:DM1484,ED1482:ED1484)</f>
        <v>-0.98834169461475829</v>
      </c>
      <c r="EG1482">
        <f>CY1482+DU1482</f>
        <v>0.40806778975955171</v>
      </c>
      <c r="EH1482">
        <f>EG1482/(SQRT(EG1482^2+EG1483^2+EG1484^2))</f>
        <v>0.28854750132278539</v>
      </c>
      <c r="EJ1482">
        <f>Q1482+AM1482</f>
        <v>0.48720751704987814</v>
      </c>
      <c r="EK1482">
        <f>EJ1482/(SQRT(EJ1482^2+EJ1483^2+EJ1484^2))</f>
        <v>0.34450773915102939</v>
      </c>
      <c r="EM1482" s="23">
        <f>CY1483*DU1484-CY1484*DU1483</f>
        <v>0.62369407058201221</v>
      </c>
      <c r="EO1482" s="15">
        <v>9</v>
      </c>
      <c r="EP1482" s="9" t="s">
        <v>7</v>
      </c>
      <c r="EW1482" s="17">
        <f>CU1482</f>
        <v>80</v>
      </c>
      <c r="EX1482" s="17">
        <f>CV1482</f>
        <v>40</v>
      </c>
      <c r="EY1482" s="31">
        <f>1+CW1482</f>
        <v>216.69152860148535</v>
      </c>
      <c r="EZ1482" s="10"/>
      <c r="FA1482" s="61">
        <f t="array" ref="FA1482:FA1484">MMULT(FS1482:FU1484,FQ1482:FQ1484)</f>
        <v>0.72301447614190628</v>
      </c>
      <c r="FB1482" s="13">
        <f>BW1483</f>
        <v>0</v>
      </c>
      <c r="FC1482" s="17">
        <v>1</v>
      </c>
      <c r="FD1482">
        <v>0</v>
      </c>
      <c r="FF1482" s="73">
        <f>(FD1482^2)*(1-COS(RADIANS(EY1482+45)))+(COS(RADIANS(EY1482+45)))</f>
        <v>-0.14450250456705321</v>
      </c>
      <c r="FG1482" s="73">
        <f>(FD1482*FD1483)*(1-COS(RADIANS(EY1482+45)))-FD1484*(SIN(RADIANS(EY1482+45)))</f>
        <v>0.98950443464081994</v>
      </c>
      <c r="FH1482" s="73">
        <f>(FD1482*FD1484)*(1-COS(RADIANS(EY1482+45)))+FD1483*(SIN(RADIANS(EY1482+45)))</f>
        <v>0</v>
      </c>
      <c r="FI1482" s="10"/>
      <c r="FJ1482">
        <f t="array" ref="FJ1482:FJ1484">MMULT(FF1482:FH1484,FC1482:FC1484)</f>
        <v>-0.14450250456705321</v>
      </c>
      <c r="FK1482" s="23">
        <f>COS(RADIANS(176))</f>
        <v>-0.9975640502598242</v>
      </c>
      <c r="FM1482" s="30">
        <f>(FK1482^2)*(1-COS(RADIANS(EX1482)))+(COS(RADIANS(EX1482)))</f>
        <v>0.99886158030145311</v>
      </c>
      <c r="FN1482" s="30">
        <f>(FK1482*FK1483)*(1-COS(RADIANS(EX1482)))-FK1484*(SIN(RADIANS(EX1482)))</f>
        <v>-1.6280160168985456E-2</v>
      </c>
      <c r="FO1482" s="30">
        <f>(FK1482*FK1484)*(1-COS(RADIANS(EX1482)))+FK1483*(SIN(RADIANS(EX1482)))</f>
        <v>4.4838597018148282E-2</v>
      </c>
      <c r="FQ1482">
        <f t="array" ref="FQ1482:FQ1484">MMULT(FM1482:FO1484,FJ1482:FJ1484)</f>
        <v>-0.12822870938549077</v>
      </c>
      <c r="FS1482" s="28">
        <f>(FD1482^2)*(1-COS(RADIANS(EW1482)))+(COS(RADIANS(EW1482)))</f>
        <v>0.17364817766693041</v>
      </c>
      <c r="FT1482" s="28">
        <f>(FD1482*FD1483)*(1-COS(RADIANS(EW1482)))-FD1484*(SIN(RADIANS(EW1482)))</f>
        <v>-0.98480775301220802</v>
      </c>
      <c r="FU1482" s="28">
        <f>(FD1482*FD1484)*(1-COS(RADIANS(EW1482)))+FD1483*(SIN(RADIANS(EW1482)))</f>
        <v>0</v>
      </c>
      <c r="FW1482" s="61">
        <f t="array" ref="FW1482:FW1484">MMULT(FS1482:FU1484,GG1482:GG1484)</f>
        <v>-0.29707873301548249</v>
      </c>
      <c r="FX1482" s="13">
        <f>BX1483</f>
        <v>0</v>
      </c>
      <c r="FY1482" s="17">
        <v>1</v>
      </c>
      <c r="FZ1482">
        <v>0</v>
      </c>
      <c r="GB1482" s="73">
        <f>(FD1482^2)*(1-COS(RADIANS(EY1482-45)))+(COS(RADIANS(EY1482-45)))</f>
        <v>-0.98950443464082005</v>
      </c>
      <c r="GC1482" s="73">
        <f>(FD1482*FD1483)*(1-COS(RADIANS(EY1482-45)))-FD1484*(SIN(RADIANS(EY1482-45)))</f>
        <v>-0.14450250456705271</v>
      </c>
      <c r="GD1482" s="73">
        <f>(FD1482*FD1484)*(1-COS(RADIANS(EY1482-45)))+FD1483*(SIN(RADIANS(EY1482-45)))</f>
        <v>0</v>
      </c>
      <c r="GE1482" s="10"/>
      <c r="GF1482">
        <f t="array" ref="GF1482:GF1484">MMULT(GB1482:GD1484,FC1482:FC1484)</f>
        <v>-0.98950443464082005</v>
      </c>
      <c r="GG1482" s="1">
        <f t="array" ref="GG1482:GG1484">MMULT(FM1482:FO1484,GF1482:GF1484)</f>
        <v>-0.99073048721979662</v>
      </c>
      <c r="GI1482">
        <f>FA1482+FW1482</f>
        <v>0.42593574312642379</v>
      </c>
      <c r="GJ1482">
        <f>GI1482/(SQRT(GI1482^2+GI1483^2+GI1484^2))</f>
        <v>0.30118205231442563</v>
      </c>
      <c r="GL1482" t="e">
        <f>CH1483+DC1482</f>
        <v>#VALUE!</v>
      </c>
      <c r="GM1482" t="e">
        <f>GL1482/(SQRT(GL1482^2+GL1483^2+GL1484^2))</f>
        <v>#VALUE!</v>
      </c>
      <c r="GO1482" s="27">
        <f>FA1483*FW1484-FA1484*FW1483</f>
        <v>0.62369407058201221</v>
      </c>
    </row>
    <row r="1483" spans="4:197" x14ac:dyDescent="0.2">
      <c r="D1483" t="s">
        <v>8</v>
      </c>
      <c r="E1483" s="5">
        <f t="shared" ref="E1483:F1485" si="2232">E1478</f>
        <v>0.93180257253695653</v>
      </c>
      <c r="F1483" s="6">
        <f t="shared" si="2232"/>
        <v>-0.87956533664367853</v>
      </c>
      <c r="G1483" s="7">
        <f>Q1482</f>
        <v>0.90503212069214112</v>
      </c>
      <c r="H1483" s="8">
        <f>AM1482</f>
        <v>-0.41782460364226298</v>
      </c>
      <c r="J1483" s="9">
        <f>((SUMPRODUCT(G1483:G1485,E1483:E1485))*(SUMPRODUCT(G1483:(G1485),F1483:F1485)))-((SUMPRODUCT(H1483:H1485,E1483:E1485))*(SUMPRODUCT(H1483:H1485,F1483:F1485)))</f>
        <v>4.0444202127718876E-2</v>
      </c>
      <c r="Q1483" s="61">
        <v>-0.41631943358655826</v>
      </c>
      <c r="S1483" s="17">
        <v>0</v>
      </c>
      <c r="T1483">
        <v>0</v>
      </c>
      <c r="V1483" s="73">
        <f>(T1482*T1483)*(1-COS(RADIANS(O1482+45)))+T1484*(SIN(RADIANS(O1482+45)))</f>
        <v>-0.9966373868180366</v>
      </c>
      <c r="W1483" s="73">
        <f>(T1483^2)*(1-COS(RADIANS(O1482+45)))+(COS(RADIANS(O1482+45)))</f>
        <v>-8.1938508630040444E-2</v>
      </c>
      <c r="X1483" s="73">
        <f>(T1483*T1484)*(1-COS(RADIANS(O1482+45)))-T1482*(SIN(RADIANS(O1482+45)))</f>
        <v>0</v>
      </c>
      <c r="Y1483" s="10"/>
      <c r="Z1483">
        <v>-0.9966373868180366</v>
      </c>
      <c r="AA1483" s="23">
        <f>SIN(RADIANS('[1]Biaxial Input'!$F$21))*(COS(RADIANS(0)))</f>
        <v>6.9756473744125524E-2</v>
      </c>
      <c r="AC1483" s="30">
        <f>(AA1482*AA1483)*(1-COS(RADIANS(N1482)))+AA1484*(SIN(RADIANS(N1482)))</f>
        <v>-2.6479783333051429E-4</v>
      </c>
      <c r="AD1483" s="30">
        <f>(AA1483^2)*(1-COS(RADIANS(N1482)))+(COS(RADIANS(N1482)))</f>
        <v>0.99621321456003986</v>
      </c>
      <c r="AE1483" s="30">
        <f>(AA1483*AA1484)*(1-COS(RADIANS(N1482)))-AA1482*(SIN(RADIANS(N1482)))</f>
        <v>-8.694343573875718E-2</v>
      </c>
      <c r="AG1483">
        <v>-0.99284163773316259</v>
      </c>
      <c r="AI1483" s="28">
        <f>(T1482*T1483)*(1-COS(RADIANS(M1482)))+T1484*(SIN(RADIANS(M1482)))</f>
        <v>0.93969262078590832</v>
      </c>
      <c r="AJ1483" s="28">
        <f>(T1483^2)*(1-COS(RADIANS(M1482)))+(COS(RADIANS(M1482)))</f>
        <v>0.34202014332566882</v>
      </c>
      <c r="AK1483" s="28">
        <f>(T1483*T1484)*(1-COS(RADIANS(M1482)))-T1482*(SIN(RADIANS(M1482)))</f>
        <v>0</v>
      </c>
      <c r="AM1483" s="61">
        <v>-0.90852708645969538</v>
      </c>
      <c r="AO1483" s="17">
        <v>0</v>
      </c>
      <c r="AP1483">
        <v>0</v>
      </c>
      <c r="AR1483" s="73">
        <f>(T1482*T1483)*(1-COS(RADIANS(O1482-45)))+T1484*(SIN(RADIANS(O1482-45)))</f>
        <v>8.1938508630040832E-2</v>
      </c>
      <c r="AS1483" s="73">
        <f>(T1483^2)*(1-COS(RADIANS(O1482-45)))+(COS(RADIANS(O1482-45)))</f>
        <v>-0.9966373868180366</v>
      </c>
      <c r="AT1483" s="73">
        <f>(T1483*T1484)*(1-COS(RADIANS(O1482-45)))-T1482*(SIN(RADIANS(O1482-45)))</f>
        <v>0</v>
      </c>
      <c r="AU1483" s="10"/>
      <c r="AV1483">
        <v>8.1938508630040832E-2</v>
      </c>
      <c r="AW1483" s="1">
        <v>8.1892132499234147E-2</v>
      </c>
      <c r="BY1483" t="s">
        <v>8</v>
      </c>
      <c r="BZ1483" s="5">
        <f t="shared" ref="BZ1483:CA1485" si="2233">BZ1478</f>
        <v>0.93180266183863136</v>
      </c>
      <c r="CA1483" s="6">
        <f t="shared" si="2233"/>
        <v>-0.87956522186239505</v>
      </c>
      <c r="CB1483" s="7">
        <f>CY1482</f>
        <v>0.71771961874273116</v>
      </c>
      <c r="CC1483" s="8">
        <f>DU1482</f>
        <v>-0.30965182898317944</v>
      </c>
      <c r="CE1483" s="9">
        <f>((SUMPRODUCT(CB1483:CB1485,BZ1483:BZ1485))*(SUMPRODUCT(CB1483:(CB1485),CA1483:CA1485)))-((SUMPRODUCT(CC1483:CC1485,BZ1483:BZ1485))*(SUMPRODUCT(CC1483:CC1485,CA1483:CA1485)))</f>
        <v>1.0547118733938987E-15</v>
      </c>
      <c r="CG1483">
        <v>1</v>
      </c>
      <c r="CH1483" t="s">
        <v>161</v>
      </c>
      <c r="CI1483" s="67"/>
      <c r="CJ1483" s="1" t="s">
        <v>8</v>
      </c>
      <c r="CK1483" s="5">
        <f t="shared" ref="CK1483:CL1485" si="2234">BZ1483</f>
        <v>0.93180266183863136</v>
      </c>
      <c r="CL1483" s="6">
        <f t="shared" si="2234"/>
        <v>-0.87956522186239505</v>
      </c>
      <c r="CM1483" s="7">
        <f>FA1482</f>
        <v>0.72301447614190628</v>
      </c>
      <c r="CN1483" s="8">
        <f>FW1482</f>
        <v>-0.29707873301548249</v>
      </c>
      <c r="CO1483" s="10"/>
      <c r="CP1483">
        <f t="shared" si="2231"/>
        <v>0.3492962422733713</v>
      </c>
      <c r="CQ1483">
        <f t="shared" si="2231"/>
        <v>-0.34518112468713447</v>
      </c>
      <c r="CR1483">
        <f>CJ1486</f>
        <v>0</v>
      </c>
      <c r="CS1483">
        <f>CM1486</f>
        <v>0</v>
      </c>
      <c r="CW1483" s="28"/>
      <c r="CY1483" s="61">
        <v>-0.27429771314143986</v>
      </c>
      <c r="DA1483" s="17">
        <v>0</v>
      </c>
      <c r="DB1483">
        <v>0</v>
      </c>
      <c r="DD1483" s="73">
        <f>(DB1482*DB1483)*(1-COS(RADIANS(CW1482+45)))+DB1484*(SIN(RADIANS(CW1482+45)))</f>
        <v>-0.98683181188174218</v>
      </c>
      <c r="DE1483" s="73">
        <f>(DB1483^2)*(1-COS(RADIANS(CW1482+45)))+(COS(RADIANS(CW1482+45)))</f>
        <v>-0.16174972970053988</v>
      </c>
      <c r="DF1483" s="73">
        <f>(DB1483*DB1484)*(1-COS(RADIANS(CW1482+45)))-DB1482*(SIN(RADIANS(CW1482+45)))</f>
        <v>0</v>
      </c>
      <c r="DG1483" s="10"/>
      <c r="DH1483">
        <v>-0.98683181188174218</v>
      </c>
      <c r="DI1483" s="23">
        <f>SIN(RADIANS('[1]Biaxial Input'!$F$21))*(COS(RADIANS(0)))</f>
        <v>6.9756473744125524E-2</v>
      </c>
      <c r="DK1483" s="30">
        <f>(DI1482*DI1483)*(1-COS(RADIANS(CV1482)))+DI1484*(SIN(RADIANS(CV1482)))</f>
        <v>-1.6280160168985456E-2</v>
      </c>
      <c r="DL1483" s="30">
        <f>(DI1483^2)*(1-COS(RADIANS(CV1482)))+(COS(RADIANS(CV1482)))</f>
        <v>0.7671828628175249</v>
      </c>
      <c r="DM1483" s="30">
        <f>(DI1483*DI1484)*(1-COS(RADIANS(CV1482)))-DI1482*(SIN(RADIANS(CV1482)))</f>
        <v>0.64122181137573508</v>
      </c>
      <c r="DO1483">
        <v>-0.7544471430520252</v>
      </c>
      <c r="DQ1483" s="28">
        <f>(DB1482*DB1483)*(1-COS(RADIANS(CU1482)))+DB1484*(SIN(RADIANS(CU1482)))</f>
        <v>0.98480775301220802</v>
      </c>
      <c r="DR1483" s="28">
        <f>(DB1483^2)*(1-COS(RADIANS(CU1482)))+(COS(RADIANS(CU1482)))</f>
        <v>0.17364817766693041</v>
      </c>
      <c r="DS1483" s="28">
        <f>(DB1483*DB1484)*(1-COS(RADIANS(CU1482)))-DB1482*(SIN(RADIANS(CU1482)))</f>
        <v>0</v>
      </c>
      <c r="DU1483" s="61">
        <v>-0.94898848627262167</v>
      </c>
      <c r="DW1483" s="17">
        <v>0</v>
      </c>
      <c r="DX1483">
        <v>0</v>
      </c>
      <c r="DZ1483" s="73">
        <f>(DB1482*DB1483)*(1-COS(RADIANS(CW1482-45)))+DB1484*(SIN(RADIANS(CW1482-45)))</f>
        <v>0.16174972970053983</v>
      </c>
      <c r="EA1483" s="73">
        <f>(DB1483^2)*(1-COS(RADIANS(CW1482-45)))+(COS(RADIANS(CW1482-45)))</f>
        <v>-0.98683181188174229</v>
      </c>
      <c r="EB1483" s="73">
        <f>(DB1483*DB1484)*(1-COS(RADIANS(CW1482-45)))-DB1482*(SIN(RADIANS(CW1482-45)))</f>
        <v>0</v>
      </c>
      <c r="EC1483" s="10"/>
      <c r="ED1483">
        <v>0.16174972970053983</v>
      </c>
      <c r="EE1483" s="1">
        <v>0.14015740064890586</v>
      </c>
      <c r="EG1483">
        <f>CY1483+DU1483</f>
        <v>-1.2232861994140616</v>
      </c>
      <c r="EH1483">
        <f>EG1483/(SQRT(EG1482^2+EG1483^2+EG1484^2))</f>
        <v>-0.86499396693760211</v>
      </c>
      <c r="EJ1483">
        <f>Q1483+AM1483</f>
        <v>-1.3248465200462536</v>
      </c>
      <c r="EK1483">
        <f>EJ1483/(SQRT(EJ1482^2+EJ1483^2+EJ1484^2))</f>
        <v>-0.93680795835610542</v>
      </c>
      <c r="EM1483" s="23">
        <f>CY1484*DU1482-CY1482*DU1484</f>
        <v>-0.15550439700334709</v>
      </c>
      <c r="EP1483" s="9">
        <f>((SUMPRODUCT(CM1483:CM1485,BZ1483:BZ1485))*(SUMPRODUCT(CM1483:CM1485,CA1483:CA1485)))-((SUMPRODUCT(CN1483:CN1485,BZ1483:BZ1485))*(SUMPRODUCT(CN1483:CN1485,CA1483:CA1485)))</f>
        <v>-2.7013385051973204E-2</v>
      </c>
      <c r="EY1483" s="28"/>
      <c r="EZ1483" s="10"/>
      <c r="FA1483" s="61">
        <v>-0.25769380350440557</v>
      </c>
      <c r="FB1483" s="13">
        <f>BW1484</f>
        <v>0</v>
      </c>
      <c r="FC1483" s="17">
        <v>0</v>
      </c>
      <c r="FD1483">
        <v>0</v>
      </c>
      <c r="FF1483" s="73">
        <f>(FD1482*FD1483)*(1-COS(RADIANS(EY1482+45)))+FD1484*(SIN(RADIANS(EY1482+45)))</f>
        <v>-0.98950443464081994</v>
      </c>
      <c r="FG1483" s="73">
        <f>(FD1483^2)*(1-COS(RADIANS(EY1482+45)))+(COS(RADIANS(EY1482+45)))</f>
        <v>-0.14450250456705321</v>
      </c>
      <c r="FH1483" s="73">
        <f>(FD1483*FD1484)*(1-COS(RADIANS(EY1482+45)))-FD1482*(SIN(RADIANS(EY1482+45)))</f>
        <v>0</v>
      </c>
      <c r="FI1483" s="10"/>
      <c r="FJ1483">
        <v>-0.98950443464081994</v>
      </c>
      <c r="FK1483" s="23">
        <f>SIN(RADIANS(176))*(COS(RADIANS(0)))</f>
        <v>6.9756473744125524E-2</v>
      </c>
      <c r="FM1483" s="30">
        <f>(FK1482*FK1483)*(1-COS(RADIANS(EX1482)))+FK1484*(SIN(RADIANS(EX1482)))</f>
        <v>-1.6280160168985456E-2</v>
      </c>
      <c r="FN1483" s="30">
        <f>(FK1483^2)*(1-COS(RADIANS(EX1482)))+(COS(RADIANS(EX1482)))</f>
        <v>0.7671828628175249</v>
      </c>
      <c r="FO1483" s="30">
        <f>(FK1483*FK1484)*(1-COS(RADIANS(EX1482)))-FK1482*(SIN(RADIANS(EX1482)))</f>
        <v>0.64122181137573508</v>
      </c>
      <c r="FQ1483">
        <v>-0.7567783210192095</v>
      </c>
      <c r="FS1483" s="28">
        <f>(FD1482*FD1483)*(1-COS(RADIANS(EW1482)))+FD1484*(SIN(RADIANS(EW1482)))</f>
        <v>0.98480775301220802</v>
      </c>
      <c r="FT1483" s="28">
        <f>(FD1483^2)*(1-COS(RADIANS(EW1482)))+(COS(RADIANS(EW1482)))</f>
        <v>0.17364817766693041</v>
      </c>
      <c r="FU1483" s="28">
        <f>(FD1483*FD1484)*(1-COS(RADIANS(EW1482)))-FD1482*(SIN(RADIANS(EW1482)))</f>
        <v>0</v>
      </c>
      <c r="FW1483" s="61">
        <v>-0.9536311059041952</v>
      </c>
      <c r="FX1483" s="13">
        <f>BX1484</f>
        <v>0</v>
      </c>
      <c r="FY1483" s="17">
        <v>0</v>
      </c>
      <c r="FZ1483">
        <v>0</v>
      </c>
      <c r="GB1483" s="73">
        <f>(FD1482*FD1483)*(1-COS(RADIANS(EY1482-45)))+FD1484*(SIN(RADIANS(EY1482-45)))</f>
        <v>0.14450250456705271</v>
      </c>
      <c r="GC1483" s="73">
        <f>(FD1483^2)*(1-COS(RADIANS(EY1482-45)))+(COS(RADIANS(EY1482-45)))</f>
        <v>-0.98950443464082005</v>
      </c>
      <c r="GD1483" s="73">
        <f>(FD1483*FD1484)*(1-COS(RADIANS(EY1482-45)))-FD1482*(SIN(RADIANS(EY1482-45)))</f>
        <v>0</v>
      </c>
      <c r="GE1483" s="10"/>
      <c r="GF1483">
        <v>0.14450250456705271</v>
      </c>
      <c r="GG1483" s="1">
        <v>0.12696913582192793</v>
      </c>
      <c r="GI1483">
        <f>FA1483+FW1483</f>
        <v>-1.2113249094086007</v>
      </c>
      <c r="GJ1483">
        <f>GI1483/(SQRT(GI1482^2+GI1483^2+GI1484^2))</f>
        <v>-0.85653605766300189</v>
      </c>
      <c r="GL1483">
        <f>CH1484+DC1483</f>
        <v>-2.7013385051973204E-2</v>
      </c>
      <c r="GM1483" t="e">
        <f>GL1483/(SQRT(GL1482^2+GL1483^2+GL1484^2))</f>
        <v>#VALUE!</v>
      </c>
      <c r="GO1483" s="27">
        <f>FA1484*FW1482-FA1482*FW1484</f>
        <v>-0.15550439700334709</v>
      </c>
    </row>
    <row r="1484" spans="4:197" x14ac:dyDescent="0.2">
      <c r="D1484" t="s">
        <v>9</v>
      </c>
      <c r="E1484" s="5">
        <f t="shared" si="2232"/>
        <v>0.34929649784185368</v>
      </c>
      <c r="F1484" s="6">
        <f t="shared" si="2232"/>
        <v>-0.34518087452767277</v>
      </c>
      <c r="G1484" s="7">
        <f t="shared" ref="G1484:G1485" si="2235">Q1483</f>
        <v>-0.41631943358655826</v>
      </c>
      <c r="H1484" s="8">
        <f t="shared" ref="H1484:H1485" si="2236">AM1483</f>
        <v>-0.90852708645969538</v>
      </c>
      <c r="J1484" s="10"/>
      <c r="Q1484" s="61">
        <v>-8.7149238284983346E-2</v>
      </c>
      <c r="S1484" s="17">
        <v>0</v>
      </c>
      <c r="T1484">
        <v>1</v>
      </c>
      <c r="V1484" s="73">
        <f>(T1482*T1484)*(1-COS(RADIANS(O1482+45)))-T1483*(SIN(RADIANS(O1482+45)))</f>
        <v>0</v>
      </c>
      <c r="W1484" s="73">
        <f>(T1483*T1484)*(1-COS(RADIANS(O1482+45)))+T1482*(SIN(RADIANS(O1482+45)))</f>
        <v>0</v>
      </c>
      <c r="X1484" s="73">
        <f>(T1484^2)*(1-COS(RADIANS(O1482+45)))+(COS(RADIANS(O1482+45)))</f>
        <v>0.99999999999999989</v>
      </c>
      <c r="Y1484" s="10"/>
      <c r="Z1484">
        <v>0</v>
      </c>
      <c r="AA1484" s="23">
        <f>SIN(RADIANS('[1]Biaxial Input'!$F$21))*SIN(RADIANS(0))</f>
        <v>0</v>
      </c>
      <c r="AC1484" s="30">
        <f>(AA1482*AA1484)*(1-COS(RADIANS(N1482)))-AA1483*(SIN(RADIANS(N1482)))</f>
        <v>6.0796772806267756E-3</v>
      </c>
      <c r="AD1484" s="30">
        <f>(AA1483*AA1484)*(1-COS(RADIANS(N1482)))+AA1482*(SIN(RADIANS(N1482)))</f>
        <v>8.694343573875718E-2</v>
      </c>
      <c r="AE1484" s="30">
        <f>(AA1484^2)*(1-COS(RADIANS(N1482)))+(COS(RADIANS(N1482)))</f>
        <v>0.99619469809174555</v>
      </c>
      <c r="AG1484">
        <v>-8.7149238284983346E-2</v>
      </c>
      <c r="AI1484" s="28">
        <f>(T1482*T1484)*(1-COS(RADIANS(M1482)))-T1483*(SIN(RADIANS(M1482)))</f>
        <v>0</v>
      </c>
      <c r="AJ1484" s="28">
        <f>(T1483*T1484)*(1-COS(RADIANS(M1482)))+T1482*(SIN(RADIANS(M1482)))</f>
        <v>0</v>
      </c>
      <c r="AK1484" s="28">
        <f>(T1484^2)*(1-COS(RADIANS(M1482)))+(COS(RADIANS(M1482)))</f>
        <v>1</v>
      </c>
      <c r="AM1484" s="61">
        <v>1.064781781944699E-3</v>
      </c>
      <c r="AO1484" s="17">
        <v>0</v>
      </c>
      <c r="AP1484">
        <v>1</v>
      </c>
      <c r="AR1484" s="73">
        <f>(T1482*T1482)*(1-COS(RADIANS(O1482-45)))-T1482*(SIN(RADIANS(O1482-45)))</f>
        <v>0</v>
      </c>
      <c r="AS1484" s="73">
        <f>(T1483*T1484)*(1-COS(RADIANS(O1482-45)))+T1482*(SIN(RADIANS(O1482-45)))</f>
        <v>0</v>
      </c>
      <c r="AT1484" s="73">
        <f>(T1484^2)*(1-COS(RADIANS(O1482-45)))+(COS(RADIANS(O1482-45)))</f>
        <v>0.99999999999999989</v>
      </c>
      <c r="AU1484" s="10"/>
      <c r="AV1484">
        <v>0</v>
      </c>
      <c r="AW1484" s="1">
        <v>1.064781781944699E-3</v>
      </c>
      <c r="BY1484" t="s">
        <v>9</v>
      </c>
      <c r="BZ1484" s="5">
        <f t="shared" si="2233"/>
        <v>0.3492962422733713</v>
      </c>
      <c r="CA1484" s="6">
        <f t="shared" si="2233"/>
        <v>-0.34518112468713447</v>
      </c>
      <c r="CB1484" s="7">
        <f>CY1483</f>
        <v>-0.27429771314143986</v>
      </c>
      <c r="CC1484" s="8">
        <f>DU1483</f>
        <v>-0.94898848627262167</v>
      </c>
      <c r="CE1484" s="10"/>
      <c r="CH1484">
        <f>((SUMPRODUCT(CM1483:CM1485,CK1483:CK1485))*(SUMPRODUCT(CM1483:CM1485,CL1483:CL1485)))-((SUMPRODUCT(CN1483:CN1485,CK1483:CK1485))*(SUMPRODUCT(CN1483:CN1485,CL1483:CL1485)))</f>
        <v>-2.7013385051973204E-2</v>
      </c>
      <c r="CI1484" s="67"/>
      <c r="CJ1484" s="10" t="s">
        <v>9</v>
      </c>
      <c r="CK1484" s="5">
        <f t="shared" si="2234"/>
        <v>0.3492962422733713</v>
      </c>
      <c r="CL1484" s="6">
        <f t="shared" si="2234"/>
        <v>-0.34518112468713447</v>
      </c>
      <c r="CM1484" s="7">
        <f>FA1483</f>
        <v>-0.25769380350440557</v>
      </c>
      <c r="CN1484" s="8">
        <f>FW1483</f>
        <v>-0.9536311059041952</v>
      </c>
      <c r="CP1484">
        <f t="shared" si="2231"/>
        <v>-9.8670839279614439E-2</v>
      </c>
      <c r="CQ1484">
        <f t="shared" si="2231"/>
        <v>-0.32743703463395935</v>
      </c>
      <c r="CR1484">
        <f>CK1486</f>
        <v>0</v>
      </c>
      <c r="CS1484">
        <f>CN1486</f>
        <v>0</v>
      </c>
      <c r="CW1484" s="28"/>
      <c r="CY1484" s="61">
        <v>0.64003071288584623</v>
      </c>
      <c r="DA1484" s="17">
        <v>0</v>
      </c>
      <c r="DB1484">
        <v>1</v>
      </c>
      <c r="DD1484" s="73">
        <f>(DB1482*DB1484)*(1-COS(RADIANS(CW1482+45)))-DB1483*(SIN(RADIANS(CW1482+45)))</f>
        <v>0</v>
      </c>
      <c r="DE1484" s="73">
        <f>(DB1483*DB1484)*(1-COS(RADIANS(CW1482+45)))+DB1482*(SIN(RADIANS(CW1482+45)))</f>
        <v>0</v>
      </c>
      <c r="DF1484" s="73">
        <f>(DB1484^2)*(1-COS(RADIANS(CW1482+45)))+(COS(RADIANS(CW1482+45)))</f>
        <v>1</v>
      </c>
      <c r="DG1484" s="10"/>
      <c r="DH1484">
        <v>0</v>
      </c>
      <c r="DI1484" s="23">
        <f>SIN(RADIANS('[1]Biaxial Input'!$F$21))*SIN(RADIANS(0))</f>
        <v>0</v>
      </c>
      <c r="DK1484" s="30">
        <f>(DI1482*DI1484)*(1-COS(RADIANS(CV1482)))-DI1483*(SIN(RADIANS(CV1482)))</f>
        <v>-4.4838597018148282E-2</v>
      </c>
      <c r="DL1484" s="30">
        <f>(DI1483*DI1484)*(1-COS(RADIANS(CV1482)))+DI1482*(SIN(RADIANS(CV1482)))</f>
        <v>-0.64122181137573508</v>
      </c>
      <c r="DM1484" s="30">
        <f>(DI1484^2)*(1-COS(RADIANS(CV1482)))+(COS(RADIANS(CV1482)))</f>
        <v>0.76604444311897801</v>
      </c>
      <c r="DO1484">
        <v>0.64003071288584623</v>
      </c>
      <c r="DQ1484" s="28">
        <f>(DB1482*DB1484)*(1-COS(RADIANS(CU1482)))-DB1483*(SIN(RADIANS(CU1482)))</f>
        <v>0</v>
      </c>
      <c r="DR1484" s="28">
        <f>(DB1483*DB1484)*(1-COS(RADIANS(CU1482)))+DB1482*(SIN(RADIANS(CU1482)))</f>
        <v>0</v>
      </c>
      <c r="DS1484" s="28">
        <f>(DB1484^2)*(1-COS(RADIANS(CU1482)))+(COS(RADIANS(CU1482)))</f>
        <v>1</v>
      </c>
      <c r="DU1484" s="61">
        <v>-5.9469300730461132E-2</v>
      </c>
      <c r="DW1484" s="17">
        <v>0</v>
      </c>
      <c r="DX1484">
        <v>1</v>
      </c>
      <c r="DZ1484" s="73">
        <f>(DB1482*DB1482)*(1-COS(RADIANS(CW1482-45)))-DB1482*(SIN(RADIANS(CW1482-45)))</f>
        <v>0</v>
      </c>
      <c r="EA1484" s="73">
        <f>(DB1483*DB1484)*(1-COS(RADIANS(CW1482-45)))+DB1482*(SIN(RADIANS(CW1482-45)))</f>
        <v>0</v>
      </c>
      <c r="EB1484" s="73">
        <f>(DB1484^2)*(1-COS(RADIANS(CW1482-45)))+(COS(RADIANS(CW1482-45)))</f>
        <v>1</v>
      </c>
      <c r="EC1484" s="10"/>
      <c r="ED1484">
        <v>0</v>
      </c>
      <c r="EE1484" s="1">
        <v>-5.9469300730461132E-2</v>
      </c>
      <c r="EG1484">
        <f>CY1484+DU1484</f>
        <v>0.58056141215538515</v>
      </c>
      <c r="EH1484">
        <f>EG1484/(SQRT(EG1482^2+EG1483^2+EG1484^2))</f>
        <v>0.41051891143031094</v>
      </c>
      <c r="EJ1484">
        <f>Q1484+AM1484</f>
        <v>-8.6084456503038642E-2</v>
      </c>
      <c r="EK1484">
        <f>EJ1484/(SQRT(EJ1482^2+EJ1483^2+EJ1484^2))</f>
        <v>-6.0870902948057026E-2</v>
      </c>
      <c r="EM1484" s="23">
        <f>CY1482*DU1483-CY1483*DU1482</f>
        <v>-0.7660444431189779</v>
      </c>
      <c r="ER1484">
        <f t="shared" ref="ER1484:ES1486" si="2237">CK1483</f>
        <v>0.93180266183863136</v>
      </c>
      <c r="ES1484">
        <f t="shared" si="2237"/>
        <v>-0.87956522186239505</v>
      </c>
      <c r="ET1484" t="e">
        <f>#REF!</f>
        <v>#REF!</v>
      </c>
      <c r="EU1484" t="e">
        <f>#REF!</f>
        <v>#REF!</v>
      </c>
      <c r="EY1484" s="28"/>
      <c r="EZ1484" s="10"/>
      <c r="FA1484" s="61">
        <v>0.64097111551510444</v>
      </c>
      <c r="FB1484" s="13">
        <f>BW1485</f>
        <v>0</v>
      </c>
      <c r="FC1484" s="17">
        <v>0</v>
      </c>
      <c r="FD1484">
        <v>1</v>
      </c>
      <c r="FF1484" s="73">
        <f>(FD1482*FD1484)*(1-COS(RADIANS(EY1482+45)))-FD1483*(SIN(RADIANS(EY1482+45)))</f>
        <v>0</v>
      </c>
      <c r="FG1484" s="73">
        <f>(FD1483*FD1484)*(1-COS(RADIANS(EY1482+45)))+FD1482*(SIN(RADIANS(EY1482+45)))</f>
        <v>0</v>
      </c>
      <c r="FH1484" s="73">
        <f>(FD1484^2)*(1-COS(RADIANS(EY1482+45)))+(COS(RADIANS(EY1482+45)))</f>
        <v>1</v>
      </c>
      <c r="FI1484" s="10"/>
      <c r="FJ1484">
        <v>0</v>
      </c>
      <c r="FK1484" s="23">
        <f>SIN(RADIANS(176))*SIN(RADIANS(0))</f>
        <v>0</v>
      </c>
      <c r="FM1484" s="30">
        <f>(FK1482*FK1484)*(1-COS(RADIANS(EX1482)))-FK1483*(SIN(RADIANS(EX1482)))</f>
        <v>-4.4838597018148282E-2</v>
      </c>
      <c r="FN1484" s="30">
        <f>(FK1483*FK1484)*(1-COS(RADIANS(EX1482)))+FK1482*(SIN(RADIANS(EX1482)))</f>
        <v>-0.64122181137573508</v>
      </c>
      <c r="FO1484" s="30">
        <f>(FK1484^2)*(1-COS(RADIANS(EX1482)))+(COS(RADIANS(EX1482)))</f>
        <v>0.76604444311897801</v>
      </c>
      <c r="FQ1484">
        <v>0.64097111551510444</v>
      </c>
      <c r="FS1484" s="28">
        <f>(FD1482*FD1484)*(1-COS(RADIANS(EW1482)))-FD1483*(SIN(RADIANS(EW1482)))</f>
        <v>0</v>
      </c>
      <c r="FT1484" s="28">
        <f>(FD1483*FD1484)*(1-COS(RADIANS(EW1482)))+FD1482*(SIN(RADIANS(EW1482)))</f>
        <v>0</v>
      </c>
      <c r="FU1484" s="28">
        <f>(FD1484^2)*(1-COS(RADIANS(EW1482)))+(COS(RADIANS(EW1482)))</f>
        <v>1</v>
      </c>
      <c r="FW1484" s="61">
        <v>-4.8290167134285598E-2</v>
      </c>
      <c r="FX1484" s="13">
        <f>BX1485</f>
        <v>0</v>
      </c>
      <c r="FY1484" s="17">
        <v>0</v>
      </c>
      <c r="FZ1484">
        <v>1</v>
      </c>
      <c r="GB1484" s="73">
        <f>(FD1482*FD1482)*(1-COS(RADIANS(EY1482-45)))-FD1482*(SIN(RADIANS(EY1482-45)))</f>
        <v>0</v>
      </c>
      <c r="GC1484" s="73">
        <f>(FD1483*FD1484)*(1-COS(RADIANS(EY1482-45)))+FD1482*(SIN(RADIANS(EY1482-45)))</f>
        <v>0</v>
      </c>
      <c r="GD1484" s="73">
        <f>(FD1484^2)*(1-COS(RADIANS(EY1482-45)))+(COS(RADIANS(EY1482-45)))</f>
        <v>0.99999999999999989</v>
      </c>
      <c r="GE1484" s="10"/>
      <c r="GF1484">
        <v>0</v>
      </c>
      <c r="GG1484" s="1">
        <v>-4.8290167134285598E-2</v>
      </c>
      <c r="GI1484">
        <f>FA1484+FW1484</f>
        <v>0.59268094838081886</v>
      </c>
      <c r="GJ1484">
        <f>GI1484/(SQRT(GI1482^2+GI1483^2+GI1484^2))</f>
        <v>0.4190887176801511</v>
      </c>
      <c r="GL1484" t="e">
        <f>#REF!+DC1484</f>
        <v>#REF!</v>
      </c>
      <c r="GM1484" t="e">
        <f>GL1484/(SQRT(GL1482^2+GL1483^2+GL1484^2))</f>
        <v>#REF!</v>
      </c>
      <c r="GO1484" s="27">
        <f>FA1482*FW1483-FA1483*FW1482</f>
        <v>-0.76604444311897801</v>
      </c>
    </row>
    <row r="1485" spans="4:197" x14ac:dyDescent="0.2">
      <c r="D1485" t="s">
        <v>10</v>
      </c>
      <c r="E1485" s="5">
        <f t="shared" si="2232"/>
        <v>-9.867077788750768E-2</v>
      </c>
      <c r="F1485" s="6">
        <f t="shared" si="2232"/>
        <v>-0.32743699002281879</v>
      </c>
      <c r="G1485" s="7">
        <f t="shared" si="2235"/>
        <v>-8.7149238284983346E-2</v>
      </c>
      <c r="H1485" s="8">
        <f t="shared" si="2236"/>
        <v>1.064781781944699E-3</v>
      </c>
      <c r="J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W1485" s="1"/>
      <c r="BY1485" t="s">
        <v>10</v>
      </c>
      <c r="BZ1485" s="5">
        <f t="shared" si="2233"/>
        <v>-9.8670839279614439E-2</v>
      </c>
      <c r="CA1485" s="6">
        <f t="shared" si="2233"/>
        <v>-0.32743703463395935</v>
      </c>
      <c r="CB1485" s="7">
        <f>CY1484</f>
        <v>0.64003071288584623</v>
      </c>
      <c r="CC1485" s="8">
        <f>DU1484</f>
        <v>-5.9469300730461132E-2</v>
      </c>
      <c r="CE1485" s="10"/>
      <c r="CG1485" s="10" t="s">
        <v>160</v>
      </c>
      <c r="CH1485" s="10">
        <f>-CH1482*((EY1482-CW1482)/(CH1484-CE1483))</f>
        <v>215.6915286014854</v>
      </c>
      <c r="CI1485" s="67"/>
      <c r="CJ1485" s="10" t="s">
        <v>10</v>
      </c>
      <c r="CK1485" s="5">
        <f t="shared" si="2234"/>
        <v>-9.8670839279614439E-2</v>
      </c>
      <c r="CL1485" s="6">
        <f t="shared" si="2234"/>
        <v>-0.32743703463395935</v>
      </c>
      <c r="CM1485" s="7">
        <f>FA1484</f>
        <v>0.64097111551510444</v>
      </c>
      <c r="CN1485" s="8">
        <f>FW1484</f>
        <v>-4.8290167134285598E-2</v>
      </c>
      <c r="CW1485" s="28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EE1485" s="1"/>
      <c r="EI1485" s="64">
        <f>(DEGREES(ACOS((EH1482*EK1482+EH1483*EK1483+EH1484*EK1484)/((SQRT(EH1482^2+EH1483^2+EH1484^2))*(SQRT(EK1482^2+EK1483^2+EK1484^2))))))</f>
        <v>27.779053202626546</v>
      </c>
      <c r="ER1485">
        <f t="shared" si="2237"/>
        <v>0.3492962422733713</v>
      </c>
      <c r="ES1485">
        <f t="shared" si="2237"/>
        <v>-0.34518112468713447</v>
      </c>
      <c r="ET1485" t="e">
        <f>#REF!</f>
        <v>#REF!</v>
      </c>
      <c r="EU1485" t="e">
        <f>#REF!</f>
        <v>#REF!</v>
      </c>
      <c r="EY1485" s="28"/>
      <c r="EZ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  <c r="FR1485" s="10"/>
      <c r="GG1485" s="1"/>
      <c r="GK1485" s="64" t="e">
        <f>(DEGREES(ACOS((GJ1482*GM1482+GJ1483*GM1483+GJ1484*GM1484)/((SQRT(GJ1482^2+GJ1483^2+GJ1484^2))*(SQRT(GM1482^2+GM1483^2+GM1484^2))))))</f>
        <v>#VALUE!</v>
      </c>
    </row>
    <row r="1486" spans="4:197" x14ac:dyDescent="0.2">
      <c r="Q1486" s="82" t="s">
        <v>148</v>
      </c>
      <c r="R1486" s="13"/>
      <c r="T1486" s="10"/>
      <c r="U1486" s="10"/>
      <c r="V1486" s="10"/>
      <c r="W1486" s="10"/>
      <c r="X1486" s="10"/>
      <c r="Y1486" s="10"/>
      <c r="Z1486" s="80"/>
      <c r="AA1486" s="23" t="s">
        <v>149</v>
      </c>
      <c r="AE1486" s="1"/>
      <c r="AG1486" s="80"/>
      <c r="AK1486" s="13"/>
      <c r="AL1486" s="81"/>
      <c r="AM1486" s="82" t="s">
        <v>150</v>
      </c>
      <c r="AO1486" s="13"/>
      <c r="AP1486" s="13"/>
      <c r="AS1486" s="1"/>
      <c r="AW1486" s="1"/>
      <c r="CS1486" s="15"/>
      <c r="CW1486" s="28"/>
      <c r="CY1486" s="82" t="s">
        <v>148</v>
      </c>
      <c r="CZ1486" s="13"/>
      <c r="DB1486" s="10"/>
      <c r="DC1486" s="10"/>
      <c r="DD1486" s="10"/>
      <c r="DE1486" s="10"/>
      <c r="DF1486" s="10"/>
      <c r="DG1486" s="10"/>
      <c r="DH1486" s="80"/>
      <c r="DI1486" s="23" t="s">
        <v>149</v>
      </c>
      <c r="DM1486" s="1"/>
      <c r="DO1486" s="80"/>
      <c r="DS1486" s="13"/>
      <c r="DT1486" s="81"/>
      <c r="DU1486" s="82" t="s">
        <v>150</v>
      </c>
      <c r="DW1486" s="13"/>
      <c r="DX1486" s="13"/>
      <c r="EA1486" s="1"/>
      <c r="EE1486" s="1"/>
      <c r="EI1486" s="13"/>
      <c r="ER1486">
        <f t="shared" si="2237"/>
        <v>-9.8670839279614439E-2</v>
      </c>
      <c r="ES1486">
        <f t="shared" si="2237"/>
        <v>-0.32743703463395935</v>
      </c>
      <c r="ET1486" t="e">
        <f>#REF!</f>
        <v>#REF!</v>
      </c>
      <c r="EU1486" t="e">
        <f>#REF!</f>
        <v>#REF!</v>
      </c>
      <c r="EY1486" s="28"/>
      <c r="EZ1486" s="10"/>
      <c r="FA1486" s="82" t="s">
        <v>148</v>
      </c>
      <c r="FB1486" s="13"/>
      <c r="FD1486" s="10"/>
      <c r="FE1486" s="10"/>
      <c r="FF1486" s="10"/>
      <c r="FG1486" s="10"/>
      <c r="FH1486" s="10"/>
      <c r="FI1486" s="10"/>
      <c r="FJ1486" s="80"/>
      <c r="FK1486" s="23" t="s">
        <v>149</v>
      </c>
      <c r="FO1486" s="1"/>
      <c r="FQ1486" s="80"/>
      <c r="FU1486" s="13"/>
      <c r="FV1486" s="81"/>
      <c r="FW1486" s="82" t="s">
        <v>150</v>
      </c>
      <c r="FY1486" s="13"/>
      <c r="FZ1486" s="13"/>
      <c r="GC1486" s="1"/>
      <c r="GG1486" s="1"/>
      <c r="GK1486" s="13"/>
    </row>
    <row r="1487" spans="4:197" x14ac:dyDescent="0.2">
      <c r="E1487" s="5" t="s">
        <v>4</v>
      </c>
      <c r="F1487" s="6" t="s">
        <v>5</v>
      </c>
      <c r="G1487" s="7" t="s">
        <v>6</v>
      </c>
      <c r="H1487" s="8" t="s">
        <v>1</v>
      </c>
      <c r="I1487">
        <v>13</v>
      </c>
      <c r="J1487" s="9" t="s">
        <v>7</v>
      </c>
      <c r="K1487">
        <v>13</v>
      </c>
      <c r="L1487" s="10"/>
      <c r="M1487" s="17">
        <f>A1439</f>
        <v>30</v>
      </c>
      <c r="N1487" s="17">
        <f>B1439</f>
        <v>-10</v>
      </c>
      <c r="O1487" s="17">
        <f>C1439</f>
        <v>261.8</v>
      </c>
      <c r="Q1487" s="61">
        <f t="array" ref="Q1487:Q1489">MMULT(AI1487:AK1489,AG1487:AG1489)</f>
        <v>0.91409387123391983</v>
      </c>
      <c r="R1487" s="13"/>
      <c r="S1487" s="17">
        <v>1</v>
      </c>
      <c r="T1487">
        <v>0</v>
      </c>
      <c r="V1487" s="73">
        <f>(T1487^2)*(1-COS(RADIANS(O1487+45)))+(COS(RADIANS(O1487+45)))</f>
        <v>0.59902359851558573</v>
      </c>
      <c r="W1487" s="73">
        <f>(T1487*T1488)*(1-COS(RADIANS(O1487+45)))-T1489*(SIN(RADIANS(O1487+45)))</f>
        <v>0.80073137094873359</v>
      </c>
      <c r="X1487" s="73">
        <f>(T1487*T1489)*(1-COS(RADIANS(O1487+45)))+T1488*(SIN(RADIANS(O1487+45)))</f>
        <v>0</v>
      </c>
      <c r="Y1487" s="10"/>
      <c r="Z1487">
        <f t="array" ref="Z1487:Z1489">MMULT(V1487:X1489,S1487:S1489)</f>
        <v>0.59902359851558573</v>
      </c>
      <c r="AA1487" s="23">
        <f>COS(RADIANS('[1]Biaxial Input'!$F$21))</f>
        <v>-0.9975640502598242</v>
      </c>
      <c r="AC1487" s="30">
        <f>(AA1487^2)*(1-COS(RADIANS(N1487)))+(COS(RADIANS(N1487)))</f>
        <v>0.99992607504832687</v>
      </c>
      <c r="AD1487" s="30">
        <f>(AA1487*AA1488)*(1-COS(RADIANS(N1487)))-AA1489*(SIN(RADIANS(N1487)))</f>
        <v>-1.0571760619211149E-3</v>
      </c>
      <c r="AE1487" s="30">
        <f>(AA1487*AA1489)*(1-COS(RADIANS(N1487)))+AA1488*(SIN(RADIANS(N1487)))</f>
        <v>-1.2113084546138469E-2</v>
      </c>
      <c r="AG1487">
        <f t="array" ref="AG1487:AG1489">MMULT(AC1487:AE1489,Z1487:Z1489)</f>
        <v>0.59982582976241072</v>
      </c>
      <c r="AI1487" s="28">
        <f>(T1487^2)*(1-COS(RADIANS(M1487)))+(COS(RADIANS(M1487)))</f>
        <v>0.86602540378443871</v>
      </c>
      <c r="AJ1487" s="28">
        <f>(T1487*T1488)*(1-COS(RADIANS(M1487)))-T1489*(SIN(RADIANS(M1487)))</f>
        <v>-0.49999999999999994</v>
      </c>
      <c r="AK1487" s="28">
        <f>(T1487*T1489)*(1-COS(RADIANS(M1487)))+T1488*(SIN(RADIANS(M1487)))</f>
        <v>0</v>
      </c>
      <c r="AM1487" s="61">
        <f t="array" ref="AM1487:AM1489">MMULT(AI1487:AK1489,AW1487:AW1489)</f>
        <v>-0.39829358805290327</v>
      </c>
      <c r="AN1487" s="13"/>
      <c r="AO1487" s="17">
        <v>1</v>
      </c>
      <c r="AP1487">
        <v>0</v>
      </c>
      <c r="AR1487" s="73">
        <f>(T1487^2)*(1-COS(RADIANS(O1487-45)))+(COS(RADIANS(O1487-45)))</f>
        <v>-0.80073137094873326</v>
      </c>
      <c r="AS1487" s="73">
        <f>(T1487*T1488)*(1-COS(RADIANS(O1487-45)))-T1489*(SIN(RADIANS(O1487-45)))</f>
        <v>0.59902359851558606</v>
      </c>
      <c r="AT1487" s="73">
        <f>(T1487*T1489)*(1-COS(RADIANS(O1487-45)))+T1488*(SIN(RADIANS(O1487-45)))</f>
        <v>0</v>
      </c>
      <c r="AU1487" s="10"/>
      <c r="AV1487">
        <f t="array" ref="AV1487:AV1489">MMULT(AR1487:AT1489,S1487:S1489)</f>
        <v>-0.80073137094873326</v>
      </c>
      <c r="AW1487" s="1">
        <f t="array" ref="AW1487:AW1489">MMULT(AC1487:AE1489,AV1487:AV1489)</f>
        <v>-0.80003890351195617</v>
      </c>
      <c r="BZ1487" s="5" t="s">
        <v>4</v>
      </c>
      <c r="CA1487" s="6" t="s">
        <v>5</v>
      </c>
      <c r="CB1487" s="7" t="s">
        <v>6</v>
      </c>
      <c r="CC1487" s="8" t="s">
        <v>1</v>
      </c>
      <c r="CD1487">
        <v>10</v>
      </c>
      <c r="CE1487" s="9" t="s">
        <v>7</v>
      </c>
      <c r="CG1487" s="90" t="s">
        <v>157</v>
      </c>
      <c r="CH1487" s="61">
        <f>CE1488-((CH1489-CE1488)/(EY1487-CW1487))*CW1487</f>
        <v>3.3946906844774847</v>
      </c>
      <c r="CI1487" s="10"/>
      <c r="CK1487" s="5" t="s">
        <v>4</v>
      </c>
      <c r="CL1487" s="6" t="s">
        <v>5</v>
      </c>
      <c r="CM1487" s="7" t="s">
        <v>6</v>
      </c>
      <c r="CN1487" s="8" t="s">
        <v>1</v>
      </c>
      <c r="CO1487" s="10"/>
      <c r="CP1487">
        <f t="shared" ref="CP1487:CQ1489" si="2238">BZ1488</f>
        <v>0.93180266183863136</v>
      </c>
      <c r="CQ1487">
        <f t="shared" si="2238"/>
        <v>-0.87956522186239505</v>
      </c>
      <c r="CR1487">
        <f>CI1491</f>
        <v>0</v>
      </c>
      <c r="CS1487">
        <f>CL1491</f>
        <v>0</v>
      </c>
      <c r="CU1487" s="17">
        <f>CU1391</f>
        <v>120</v>
      </c>
      <c r="CV1487" s="17">
        <f>CV1391</f>
        <v>45</v>
      </c>
      <c r="CW1487" s="31">
        <f>CH1394</f>
        <v>169.3391946992854</v>
      </c>
      <c r="CY1487" s="61">
        <f t="array" ref="CY1487:CY1489">MMULT(DQ1487:DS1489,DO1487:DO1489)</f>
        <v>0.73807492693662946</v>
      </c>
      <c r="CZ1487" s="13"/>
      <c r="DA1487" s="17">
        <v>1</v>
      </c>
      <c r="DB1487">
        <v>0</v>
      </c>
      <c r="DD1487" s="73">
        <f>(DB1487^2)*(1-COS(RADIANS(CW1487+45)))+(COS(RADIANS(CW1487+45)))</f>
        <v>-0.82571260627861753</v>
      </c>
      <c r="DE1487" s="73">
        <f>(DB1487*DB1488)*(1-COS(RADIANS(CW1487+45)))-DB1489*(SIN(RADIANS(CW1487+45)))</f>
        <v>0.56409103151226647</v>
      </c>
      <c r="DF1487" s="73">
        <f>(DB1487*DB1489)*(1-COS(RADIANS(CW1487+45)))+DB1488*(SIN(RADIANS(CW1487+45)))</f>
        <v>0</v>
      </c>
      <c r="DG1487" s="10"/>
      <c r="DH1487">
        <f t="array" ref="DH1487:DH1489">MMULT(DD1487:DF1489,DA1487:DA1489)</f>
        <v>-0.82571260627861753</v>
      </c>
      <c r="DI1487" s="23">
        <f>COS(RADIANS('[1]Biaxial Input'!$F$21))</f>
        <v>-0.9975640502598242</v>
      </c>
      <c r="DK1487" s="30">
        <f>(DI1487^2)*(1-COS(RADIANS(CV1487)))+(COS(RADIANS(CV1487)))</f>
        <v>0.99857479166422358</v>
      </c>
      <c r="DL1487" s="30">
        <f>(DI1487*DI1488)*(1-COS(RADIANS(CV1487)))-DI1489*(SIN(RADIANS(CV1487)))</f>
        <v>-2.0381428756221641E-2</v>
      </c>
      <c r="DM1487" s="30">
        <f>(DI1487*DI1489)*(1-COS(RADIANS(CV1487)))+DI1488*(SIN(RADIANS(CV1487)))</f>
        <v>4.9325275616132508E-2</v>
      </c>
      <c r="DO1487">
        <f t="array" ref="DO1487:DO1489">MMULT(DK1487:DM1489,DH1487:DH1489)</f>
        <v>-0.81303881261840283</v>
      </c>
      <c r="DQ1487" s="28">
        <f>(DB1487^2)*(1-COS(RADIANS(CU1487)))+(COS(RADIANS(CU1487)))</f>
        <v>-0.49999999999999978</v>
      </c>
      <c r="DR1487" s="28">
        <f>(DB1487*DB1488)*(1-COS(RADIANS(CU1487)))-DB1489*(SIN(RADIANS(CU1487)))</f>
        <v>-0.86602540378443871</v>
      </c>
      <c r="DS1487" s="28">
        <f>(DB1487*DB1489)*(1-COS(RADIANS(CU1487)))+DB1488*(SIN(RADIANS(CU1487)))</f>
        <v>0</v>
      </c>
      <c r="DU1487" s="61">
        <f t="array" ref="DU1487:DU1489">MMULT(DQ1487:DS1489,EE1487:EE1489)</f>
        <v>-0.22656132369862786</v>
      </c>
      <c r="DV1487" s="13"/>
      <c r="DW1487" s="17">
        <v>1</v>
      </c>
      <c r="DX1487">
        <v>0</v>
      </c>
      <c r="DZ1487" s="73">
        <f>(DB1487^2)*(1-COS(RADIANS(CW1487-45)))+(COS(RADIANS(CW1487-45)))</f>
        <v>-0.56409103151226647</v>
      </c>
      <c r="EA1487" s="73">
        <f>(DB1487*DB1488)*(1-COS(RADIANS(CW1487-45)))-DB1489*(SIN(RADIANS(CW1487-45)))</f>
        <v>-0.82571260627861753</v>
      </c>
      <c r="EB1487" s="73">
        <f>(DB1487*DB1489)*(1-COS(RADIANS(CW1487-45)))+DB1488*(SIN(RADIANS(CW1487-45)))</f>
        <v>0</v>
      </c>
      <c r="EC1487" s="10"/>
      <c r="ED1487">
        <f t="array" ref="ED1487:ED1489">MMULT(DZ1487:EB1489,DA1487:DA1489)</f>
        <v>-0.56409103151226647</v>
      </c>
      <c r="EE1487" s="1">
        <f t="array" ref="EE1487:EE1489">MMULT(DK1487:DM1489,ED1487:ED1489)</f>
        <v>-0.58011628693000017</v>
      </c>
      <c r="EG1487">
        <f>CY1487+DU1487</f>
        <v>0.51151360323800166</v>
      </c>
      <c r="EH1487">
        <f>EG1487/(SQRT(EG1487^2+EG1488^2+EG1489^2))</f>
        <v>0.36169473751875614</v>
      </c>
      <c r="EJ1487">
        <f>Q1487+AM1487</f>
        <v>0.51580028318101656</v>
      </c>
      <c r="EK1487">
        <f>EJ1487/(SQRT(EJ1487^2+EJ1488^2+EJ1489^2))</f>
        <v>0.3647258779752382</v>
      </c>
      <c r="EM1487" s="23">
        <f>CY1488*DU1489-CY1489*DU1488</f>
        <v>0.63554336502823683</v>
      </c>
      <c r="EO1487" s="15">
        <v>10</v>
      </c>
      <c r="EP1487" s="9" t="s">
        <v>7</v>
      </c>
      <c r="EW1487" s="17">
        <f>CU1487</f>
        <v>120</v>
      </c>
      <c r="EX1487" s="17">
        <f>CV1487</f>
        <v>45</v>
      </c>
      <c r="EY1487" s="31">
        <f>1+CW1487</f>
        <v>170.3391946992854</v>
      </c>
      <c r="EZ1487" s="10"/>
      <c r="FA1487" s="61">
        <f t="array" ref="FA1487:FA1489">MMULT(FS1487:FU1489,FQ1487:FQ1489)</f>
        <v>0.74191655485446828</v>
      </c>
      <c r="FB1487" s="13">
        <f>BW1488</f>
        <v>0</v>
      </c>
      <c r="FC1487" s="17">
        <v>1</v>
      </c>
      <c r="FD1487">
        <v>0</v>
      </c>
      <c r="FF1487" s="73">
        <f>(FD1487^2)*(1-COS(RADIANS(EY1487+45)))+(COS(RADIANS(EY1487+45)))</f>
        <v>-0.81574210029967376</v>
      </c>
      <c r="FG1487" s="73">
        <f>(FD1487*FD1488)*(1-COS(RADIANS(EY1487+45)))-FD1489*(SIN(RADIANS(EY1487+45)))</f>
        <v>0.5784157897210942</v>
      </c>
      <c r="FH1487" s="73">
        <f>(FD1487*FD1489)*(1-COS(RADIANS(EY1487+45)))+FD1488*(SIN(RADIANS(EY1487+45)))</f>
        <v>0</v>
      </c>
      <c r="FI1487" s="10"/>
      <c r="FJ1487">
        <f t="array" ref="FJ1487:FJ1489">MMULT(FF1487:FH1489,FC1487:FC1489)</f>
        <v>-0.81574210029967376</v>
      </c>
      <c r="FK1487" s="23">
        <f>COS(RADIANS(176))</f>
        <v>-0.9975640502598242</v>
      </c>
      <c r="FM1487" s="30">
        <f>(FK1487^2)*(1-COS(RADIANS(EX1487)))+(COS(RADIANS(EX1487)))</f>
        <v>0.99857479166422358</v>
      </c>
      <c r="FN1487" s="30">
        <f>(FK1487*FK1488)*(1-COS(RADIANS(EX1487)))-FK1489*(SIN(RADIANS(EX1487)))</f>
        <v>-2.0381428756221641E-2</v>
      </c>
      <c r="FO1487" s="30">
        <f>(FK1487*FK1489)*(1-COS(RADIANS(EX1487)))+FK1488*(SIN(RADIANS(EX1487)))</f>
        <v>4.9325275616132508E-2</v>
      </c>
      <c r="FQ1487">
        <f t="array" ref="FQ1487:FQ1489">MMULT(FM1487:FO1489,FJ1487:FJ1489)</f>
        <v>-0.8027905576488088</v>
      </c>
      <c r="FS1487" s="28">
        <f>(FD1487^2)*(1-COS(RADIANS(EW1487)))+(COS(RADIANS(EW1487)))</f>
        <v>-0.49999999999999978</v>
      </c>
      <c r="FT1487" s="28">
        <f>(FD1487*FD1488)*(1-COS(RADIANS(EW1487)))-FD1489*(SIN(RADIANS(EW1487)))</f>
        <v>-0.86602540378443871</v>
      </c>
      <c r="FU1487" s="28">
        <f>(FD1487*FD1489)*(1-COS(RADIANS(EW1487)))+FD1488*(SIN(RADIANS(EW1487)))</f>
        <v>0</v>
      </c>
      <c r="FW1487" s="61">
        <f t="array" ref="FW1487:FW1489">MMULT(FS1487:FU1489,GG1487:GG1489)</f>
        <v>-0.21364563370558748</v>
      </c>
      <c r="FX1487" s="13">
        <f>BX1488</f>
        <v>0</v>
      </c>
      <c r="FY1487" s="17">
        <v>1</v>
      </c>
      <c r="FZ1487">
        <v>0</v>
      </c>
      <c r="GB1487" s="73">
        <f>(FD1487^2)*(1-COS(RADIANS(EY1487-45)))+(COS(RADIANS(EY1487-45)))</f>
        <v>-0.5784157897210942</v>
      </c>
      <c r="GC1487" s="73">
        <f>(FD1487*FD1488)*(1-COS(RADIANS(EY1487-45)))-FD1489*(SIN(RADIANS(EY1487-45)))</f>
        <v>-0.81574210029967376</v>
      </c>
      <c r="GD1487" s="73">
        <f>(FD1487*FD1489)*(1-COS(RADIANS(EY1487-45)))+FD1488*(SIN(RADIANS(EY1487-45)))</f>
        <v>0</v>
      </c>
      <c r="GE1487" s="10"/>
      <c r="GF1487">
        <f t="array" ref="GF1487:GF1489">MMULT(GB1487:GD1489,FC1487:FC1489)</f>
        <v>-0.5784157897210942</v>
      </c>
      <c r="GG1487" s="1">
        <f t="array" ref="GG1487:GG1489">MMULT(FM1487:FO1489,GF1487:GF1489)</f>
        <v>-0.5942174162167474</v>
      </c>
      <c r="GI1487">
        <f>FA1487+FW1487</f>
        <v>0.52827092114888075</v>
      </c>
      <c r="GJ1487">
        <f>GI1487/(SQRT(GI1487^2+GI1488^2+GI1489^2))</f>
        <v>0.37354395064803747</v>
      </c>
      <c r="GL1487" t="e">
        <f>CH1488+DC1487</f>
        <v>#VALUE!</v>
      </c>
      <c r="GM1487" t="e">
        <f>GL1487/(SQRT(GL1487^2+GL1488^2+GL1489^2))</f>
        <v>#VALUE!</v>
      </c>
      <c r="GO1487" s="27">
        <f>FA1488*FW1489-FA1489*FW1488</f>
        <v>0.63554336502823694</v>
      </c>
    </row>
    <row r="1488" spans="4:197" x14ac:dyDescent="0.2">
      <c r="D1488" t="s">
        <v>8</v>
      </c>
      <c r="E1488" s="5">
        <f t="shared" ref="E1488:F1490" si="2239">E1483</f>
        <v>0.93180257253695653</v>
      </c>
      <c r="F1488" s="6">
        <f t="shared" si="2239"/>
        <v>-0.87956533664367853</v>
      </c>
      <c r="G1488" s="7">
        <f>Q1487</f>
        <v>0.91409387123391983</v>
      </c>
      <c r="H1488" s="8">
        <f>AM1487</f>
        <v>-0.39829358805290327</v>
      </c>
      <c r="J1488" s="9">
        <f>((SUMPRODUCT(G1488:G1490,E1488:E1490))*(SUMPRODUCT(G1488:G1490,F1488:F1490)))-((SUMPRODUCT(H1488:H1490,E1488:E1490))*(SUMPRODUCT(H1488:H1490,F1488:F1490)))</f>
        <v>1.6335479669794706E-2</v>
      </c>
      <c r="Q1488" s="61">
        <v>-0.38360536833965087</v>
      </c>
      <c r="S1488" s="17">
        <v>0</v>
      </c>
      <c r="T1488">
        <v>0</v>
      </c>
      <c r="V1488" s="73">
        <f>(T1487*T1488)*(1-COS(RADIANS(O1487+45)))+T1489*(SIN(RADIANS(O1487+45)))</f>
        <v>-0.80073137094873359</v>
      </c>
      <c r="W1488" s="73">
        <f>(T1488^2)*(1-COS(RADIANS(O1487+45)))+(COS(RADIANS(O1487+45)))</f>
        <v>0.59902359851558573</v>
      </c>
      <c r="X1488" s="73">
        <f>(T1488*T1489)*(1-COS(RADIANS(O1487+45)))-T1487*(SIN(RADIANS(O1487+45)))</f>
        <v>0</v>
      </c>
      <c r="Y1488" s="10"/>
      <c r="Z1488">
        <v>-0.80073137094873359</v>
      </c>
      <c r="AA1488" s="23">
        <f>SIN(RADIANS('[1]Biaxial Input'!$F$21))*(COS(RADIANS(0)))</f>
        <v>6.9756473744125524E-2</v>
      </c>
      <c r="AC1488" s="30">
        <f>(AA1487*AA1488)*(1-COS(RADIANS(N1487)))+AA1489*(SIN(RADIANS(N1487)))</f>
        <v>-1.0571760619211149E-3</v>
      </c>
      <c r="AD1488" s="30">
        <f>(AA1488^2)*(1-COS(RADIANS(N1487)))+(COS(RADIANS(N1487)))</f>
        <v>0.98488167796388115</v>
      </c>
      <c r="AE1488" s="30">
        <f>(AA1488*AA1489)*(1-COS(RADIANS(N1487)))-AA1487*(SIN(RADIANS(N1487)))</f>
        <v>-0.17322517943366056</v>
      </c>
      <c r="AG1488">
        <v>-0.78925892962718425</v>
      </c>
      <c r="AI1488" s="28">
        <f>(T1487*T1488)*(1-COS(RADIANS(M1487)))+T1489*(SIN(RADIANS(M1487)))</f>
        <v>0.49999999999999994</v>
      </c>
      <c r="AJ1488" s="28">
        <f>(T1488^2)*(1-COS(RADIANS(M1487)))+(COS(RADIANS(M1487)))</f>
        <v>0.86602540378443871</v>
      </c>
      <c r="AK1488" s="28">
        <f>(T1488*T1489)*(1-COS(RADIANS(M1487)))-T1487*(SIN(RADIANS(M1487)))</f>
        <v>0</v>
      </c>
      <c r="AM1488" s="61">
        <v>-0.91021307618737568</v>
      </c>
      <c r="AO1488" s="17">
        <v>0</v>
      </c>
      <c r="AP1488">
        <v>0</v>
      </c>
      <c r="AR1488" s="73">
        <f>(T1487*T1488)*(1-COS(RADIANS(O1487-45)))+T1489*(SIN(RADIANS(O1487-45)))</f>
        <v>-0.59902359851558606</v>
      </c>
      <c r="AS1488" s="73">
        <f>(T1488^2)*(1-COS(RADIANS(O1487-45)))+(COS(RADIANS(O1487-45)))</f>
        <v>-0.80073137094873326</v>
      </c>
      <c r="AT1488" s="73">
        <f>(T1488*T1489)*(1-COS(RADIANS(O1487-45)))-T1487*(SIN(RADIANS(O1487-45)))</f>
        <v>0</v>
      </c>
      <c r="AU1488" s="10"/>
      <c r="AV1488">
        <v>-0.59902359851558606</v>
      </c>
      <c r="AW1488" s="1">
        <v>-0.58912085280859638</v>
      </c>
      <c r="BY1488" t="s">
        <v>8</v>
      </c>
      <c r="BZ1488" s="5">
        <f t="shared" ref="BZ1488:CA1490" si="2240">BZ1483</f>
        <v>0.93180266183863136</v>
      </c>
      <c r="CA1488" s="6">
        <f t="shared" si="2240"/>
        <v>-0.87956522186239505</v>
      </c>
      <c r="CB1488" s="7">
        <f>CY1487</f>
        <v>0.73807492693662946</v>
      </c>
      <c r="CC1488" s="8">
        <f>DU1487</f>
        <v>-0.22656132369862786</v>
      </c>
      <c r="CE1488" s="9">
        <f>((SUMPRODUCT(CB1488:CB1490,BZ1488:BZ1490))*(SUMPRODUCT(CB1488:CB1490,CA1488:CA1490)))-((SUMPRODUCT(CC1488:CC1490,BZ1488:BZ1490))*(SUMPRODUCT(CC1488:CC1490,CA1488:CA1490)))</f>
        <v>6.106226635438361E-16</v>
      </c>
      <c r="CG1488">
        <v>1</v>
      </c>
      <c r="CH1488" t="s">
        <v>161</v>
      </c>
      <c r="CI1488" s="67"/>
      <c r="CJ1488" s="1" t="s">
        <v>8</v>
      </c>
      <c r="CK1488" s="5">
        <f t="shared" ref="CK1488:CL1490" si="2241">BZ1488</f>
        <v>0.93180266183863136</v>
      </c>
      <c r="CL1488" s="6">
        <f t="shared" si="2241"/>
        <v>-0.87956522186239505</v>
      </c>
      <c r="CM1488" s="7">
        <f>FA1487</f>
        <v>0.74191655485446828</v>
      </c>
      <c r="CN1488" s="8">
        <f>FW1487</f>
        <v>-0.21364563370558748</v>
      </c>
      <c r="CO1488" s="10"/>
      <c r="CP1488">
        <f t="shared" si="2238"/>
        <v>0.3492962422733713</v>
      </c>
      <c r="CQ1488">
        <f t="shared" si="2238"/>
        <v>-0.34518112468713447</v>
      </c>
      <c r="CR1488">
        <f>CJ1491</f>
        <v>0</v>
      </c>
      <c r="CS1488">
        <f>CM1491</f>
        <v>0</v>
      </c>
      <c r="CW1488" s="28"/>
      <c r="CY1488" s="61">
        <v>-0.51268859690472079</v>
      </c>
      <c r="DA1488" s="17">
        <v>0</v>
      </c>
      <c r="DB1488">
        <v>0</v>
      </c>
      <c r="DD1488" s="73">
        <f>(DB1487*DB1488)*(1-COS(RADIANS(CW1487+45)))+DB1489*(SIN(RADIANS(CW1487+45)))</f>
        <v>-0.56409103151226647</v>
      </c>
      <c r="DE1488" s="73">
        <f>(DB1488^2)*(1-COS(RADIANS(CW1487+45)))+(COS(RADIANS(CW1487+45)))</f>
        <v>-0.82571260627861753</v>
      </c>
      <c r="DF1488" s="73">
        <f>(DB1488*DB1489)*(1-COS(RADIANS(CW1487+45)))-DB1487*(SIN(RADIANS(CW1487+45)))</f>
        <v>0</v>
      </c>
      <c r="DG1488" s="10"/>
      <c r="DH1488">
        <v>-0.56409103151226647</v>
      </c>
      <c r="DI1488" s="23">
        <f>SIN(RADIANS('[1]Biaxial Input'!$F$21))*(COS(RADIANS(0)))</f>
        <v>6.9756473744125524E-2</v>
      </c>
      <c r="DK1488" s="30">
        <f>(DI1487*DI1488)*(1-COS(RADIANS(CV1487)))+DI1489*(SIN(RADIANS(CV1487)))</f>
        <v>-2.0381428756221641E-2</v>
      </c>
      <c r="DL1488" s="30">
        <f>(DI1488^2)*(1-COS(RADIANS(CV1487)))+(COS(RADIANS(CV1487)))</f>
        <v>0.70853198952232399</v>
      </c>
      <c r="DM1488" s="30">
        <f>(DI1488*DI1489)*(1-COS(RADIANS(CV1487)))-DI1487*(SIN(RADIANS(CV1487)))</f>
        <v>0.70538430460663959</v>
      </c>
      <c r="DO1488">
        <v>-0.38284733817110439</v>
      </c>
      <c r="DQ1488" s="28">
        <f>(DB1487*DB1488)*(1-COS(RADIANS(CU1487)))+DB1489*(SIN(RADIANS(CU1487)))</f>
        <v>0.86602540378443871</v>
      </c>
      <c r="DR1488" s="28">
        <f>(DB1488^2)*(1-COS(RADIANS(CU1487)))+(COS(RADIANS(CU1487)))</f>
        <v>-0.49999999999999978</v>
      </c>
      <c r="DS1488" s="28">
        <f>(DB1488*DB1489)*(1-COS(RADIANS(CU1487)))-DB1487*(SIN(RADIANS(CU1487)))</f>
        <v>0</v>
      </c>
      <c r="DU1488" s="61">
        <v>-0.80066583006600411</v>
      </c>
      <c r="DW1488" s="17">
        <v>0</v>
      </c>
      <c r="DX1488">
        <v>0</v>
      </c>
      <c r="DZ1488" s="73">
        <f>(DB1487*DB1488)*(1-COS(RADIANS(CW1487-45)))+DB1489*(SIN(RADIANS(CW1487-45)))</f>
        <v>0.82571260627861753</v>
      </c>
      <c r="EA1488" s="73">
        <f>(DB1488^2)*(1-COS(RADIANS(CW1487-45)))+(COS(RADIANS(CW1487-45)))</f>
        <v>-0.56409103151226647</v>
      </c>
      <c r="EB1488" s="73">
        <f>(DB1488*DB1489)*(1-COS(RADIANS(CW1487-45)))-DB1487*(SIN(RADIANS(CW1487-45)))</f>
        <v>0</v>
      </c>
      <c r="EC1488" s="10"/>
      <c r="ED1488">
        <v>0.82571260627861753</v>
      </c>
      <c r="EE1488" s="1">
        <v>0.59654077687104301</v>
      </c>
      <c r="EG1488">
        <f>CY1488+DU1488</f>
        <v>-1.3133544269707249</v>
      </c>
      <c r="EH1488">
        <f>EG1488/(SQRT(EG1487^2+EG1488^2+EG1489^2))</f>
        <v>-0.92868182141237199</v>
      </c>
      <c r="EJ1488">
        <f>Q1488+AM1488</f>
        <v>-1.2938184445270267</v>
      </c>
      <c r="EK1488">
        <f>EJ1488/(SQRT(EJ1487^2+EJ1488^2+EJ1489^2))</f>
        <v>-0.91486779574929111</v>
      </c>
      <c r="EM1488" s="23">
        <f>CY1489*DU1487-CY1487*DU1489</f>
        <v>0.3099752105710798</v>
      </c>
      <c r="EP1488" s="9">
        <f>((SUMPRODUCT(CM1488:CM1490,BZ1488:BZ1490))*(SUMPRODUCT(CM1488:CM1490,CA1488:CA1490)))-((SUMPRODUCT(CN1488:CN1490,BZ1488:BZ1490))*(SUMPRODUCT(CN1488:CN1490,CA1488:CA1490)))</f>
        <v>-2.0046692028420909E-2</v>
      </c>
      <c r="EY1488" s="28"/>
      <c r="EZ1488" s="10"/>
      <c r="FA1488" s="61">
        <v>-0.49863696646139211</v>
      </c>
      <c r="FB1488" s="13">
        <f>BW1489</f>
        <v>0</v>
      </c>
      <c r="FC1488" s="17">
        <v>0</v>
      </c>
      <c r="FD1488">
        <v>0</v>
      </c>
      <c r="FF1488" s="73">
        <f>(FD1487*FD1488)*(1-COS(RADIANS(EY1487+45)))+FD1489*(SIN(RADIANS(EY1487+45)))</f>
        <v>-0.5784157897210942</v>
      </c>
      <c r="FG1488" s="73">
        <f>(FD1488^2)*(1-COS(RADIANS(EY1487+45)))+(COS(RADIANS(EY1487+45)))</f>
        <v>-0.81574210029967376</v>
      </c>
      <c r="FH1488" s="73">
        <f>(FD1488*FD1489)*(1-COS(RADIANS(EY1487+45)))-FD1487*(SIN(RADIANS(EY1487+45)))</f>
        <v>0</v>
      </c>
      <c r="FI1488" s="10"/>
      <c r="FJ1488">
        <v>-0.5784157897210942</v>
      </c>
      <c r="FK1488" s="23">
        <f>SIN(RADIANS(176))*(COS(RADIANS(0)))</f>
        <v>6.9756473744125524E-2</v>
      </c>
      <c r="FM1488" s="30">
        <f>(FK1487*FK1488)*(1-COS(RADIANS(EX1487)))+FK1489*(SIN(RADIANS(EX1487)))</f>
        <v>-2.0381428756221641E-2</v>
      </c>
      <c r="FN1488" s="30">
        <f>(FK1488^2)*(1-COS(RADIANS(EX1487)))+(COS(RADIANS(EX1487)))</f>
        <v>0.70853198952232399</v>
      </c>
      <c r="FO1488" s="30">
        <f>(FK1488*FK1489)*(1-COS(RADIANS(EX1487)))-FK1487*(SIN(RADIANS(EX1487)))</f>
        <v>0.70538430460663959</v>
      </c>
      <c r="FQ1488">
        <v>-0.39320010076150463</v>
      </c>
      <c r="FS1488" s="28">
        <f>(FD1487*FD1488)*(1-COS(RADIANS(EW1487)))+FD1489*(SIN(RADIANS(EW1487)))</f>
        <v>0.86602540378443871</v>
      </c>
      <c r="FT1488" s="28">
        <f>(FD1488^2)*(1-COS(RADIANS(EW1487)))+(COS(RADIANS(EW1487)))</f>
        <v>-0.49999999999999978</v>
      </c>
      <c r="FU1488" s="28">
        <f>(FD1488*FD1489)*(1-COS(RADIANS(EW1487)))-FD1487*(SIN(RADIANS(EW1487)))</f>
        <v>0</v>
      </c>
      <c r="FW1488" s="61">
        <v>-0.80949153455091505</v>
      </c>
      <c r="FX1488" s="13">
        <f>BX1489</f>
        <v>0</v>
      </c>
      <c r="FY1488" s="17">
        <v>0</v>
      </c>
      <c r="FZ1488">
        <v>0</v>
      </c>
      <c r="GB1488" s="73">
        <f>(FD1487*FD1488)*(1-COS(RADIANS(EY1487-45)))+FD1489*(SIN(RADIANS(EY1487-45)))</f>
        <v>0.81574210029967376</v>
      </c>
      <c r="GC1488" s="73">
        <f>(FD1488^2)*(1-COS(RADIANS(EY1487-45)))+(COS(RADIANS(EY1487-45)))</f>
        <v>-0.5784157897210942</v>
      </c>
      <c r="GD1488" s="73">
        <f>(FD1488*FD1489)*(1-COS(RADIANS(EY1487-45)))-FD1487*(SIN(RADIANS(EY1487-45)))</f>
        <v>0</v>
      </c>
      <c r="GE1488" s="10"/>
      <c r="GF1488">
        <v>0.81574210029967376</v>
      </c>
      <c r="GG1488" s="1">
        <v>0.58976831347212111</v>
      </c>
      <c r="GI1488">
        <f>FA1488+FW1488</f>
        <v>-1.3081285010123072</v>
      </c>
      <c r="GJ1488">
        <f>GI1488/(SQRT(GI1487^2+GI1488^2+GI1489^2))</f>
        <v>-0.92498653372919581</v>
      </c>
      <c r="GL1488">
        <f>CH1489+DC1488</f>
        <v>-2.0046692028420909E-2</v>
      </c>
      <c r="GM1488" t="e">
        <f>GL1488/(SQRT(GL1487^2+GL1488^2+GL1489^2))</f>
        <v>#VALUE!</v>
      </c>
      <c r="GO1488" s="27">
        <f>FA1489*FW1487-FA1487*FW1489</f>
        <v>0.30997521057107985</v>
      </c>
    </row>
    <row r="1489" spans="1:197" x14ac:dyDescent="0.2">
      <c r="D1489" t="s">
        <v>9</v>
      </c>
      <c r="E1489" s="5">
        <f t="shared" si="2239"/>
        <v>0.34929649784185368</v>
      </c>
      <c r="F1489" s="6">
        <f t="shared" si="2239"/>
        <v>-0.34518087452767277</v>
      </c>
      <c r="G1489" s="7">
        <f t="shared" ref="G1489:G1490" si="2242">Q1488</f>
        <v>-0.38360536833965087</v>
      </c>
      <c r="H1489" s="8">
        <f t="shared" ref="H1489:H1490" si="2243">AM1488</f>
        <v>-0.91021307618737568</v>
      </c>
      <c r="J1489" s="10"/>
      <c r="Q1489" s="61">
        <v>-0.13145081191680399</v>
      </c>
      <c r="S1489" s="17">
        <v>0</v>
      </c>
      <c r="T1489">
        <v>1</v>
      </c>
      <c r="V1489" s="73">
        <f>(T1487*T1489)*(1-COS(RADIANS(O1487+45)))-T1488*(SIN(RADIANS(O1487+45)))</f>
        <v>0</v>
      </c>
      <c r="W1489" s="73">
        <f>(T1488*T1489)*(1-COS(RADIANS(O1487+45)))+T1487*(SIN(RADIANS(O1487+45)))</f>
        <v>0</v>
      </c>
      <c r="X1489" s="73">
        <f>(T1489^2)*(1-COS(RADIANS(O1487+45)))+(COS(RADIANS(O1487+45)))</f>
        <v>1</v>
      </c>
      <c r="Y1489" s="10"/>
      <c r="Z1489">
        <v>0</v>
      </c>
      <c r="AA1489" s="23">
        <f>SIN(RADIANS('[1]Biaxial Input'!$F$21))*SIN(RADIANS(0))</f>
        <v>0</v>
      </c>
      <c r="AC1489" s="30">
        <f>(AA1487*AA1489)*(1-COS(RADIANS(N1487)))-AA1488*(SIN(RADIANS(N1487)))</f>
        <v>1.2113084546138469E-2</v>
      </c>
      <c r="AD1489" s="30">
        <f>(AA1488*AA1489)*(1-COS(RADIANS(N1487)))+AA1487*(SIN(RADIANS(N1487)))</f>
        <v>0.17322517943366056</v>
      </c>
      <c r="AE1489" s="30">
        <f>(AA1489^2)*(1-COS(RADIANS(N1487)))+(COS(RADIANS(N1487)))</f>
        <v>0.98480775301220802</v>
      </c>
      <c r="AG1489">
        <v>-0.13145081191680399</v>
      </c>
      <c r="AI1489" s="28">
        <f>(T1487*T1489)*(1-COS(RADIANS(M1487)))-T1488*(SIN(RADIANS(M1487)))</f>
        <v>0</v>
      </c>
      <c r="AJ1489" s="28">
        <f>(T1488*T1489)*(1-COS(RADIANS(M1487)))+T1487*(SIN(RADIANS(M1487)))</f>
        <v>0</v>
      </c>
      <c r="AK1489" s="28">
        <f>(T1489^2)*(1-COS(RADIANS(M1487)))+(COS(RADIANS(M1487)))</f>
        <v>1</v>
      </c>
      <c r="AM1489" s="61">
        <v>-0.1134652971329068</v>
      </c>
      <c r="AO1489" s="17">
        <v>0</v>
      </c>
      <c r="AP1489">
        <v>1</v>
      </c>
      <c r="AR1489" s="73">
        <f>(T1487*T1487)*(1-COS(RADIANS(O1487-45)))-T1487*(SIN(RADIANS(O1487-45)))</f>
        <v>0</v>
      </c>
      <c r="AS1489" s="73">
        <f>(T1488*T1489)*(1-COS(RADIANS(O1487-45)))+T1487*(SIN(RADIANS(O1487-45)))</f>
        <v>0</v>
      </c>
      <c r="AT1489" s="73">
        <f>(T1489^2)*(1-COS(RADIANS(O1487-45)))+(COS(RADIANS(O1487-45)))</f>
        <v>1</v>
      </c>
      <c r="AU1489" s="10"/>
      <c r="AV1489">
        <v>0</v>
      </c>
      <c r="AW1489" s="1">
        <v>-0.1134652971329068</v>
      </c>
      <c r="BY1489" t="s">
        <v>9</v>
      </c>
      <c r="BZ1489" s="5">
        <f t="shared" si="2240"/>
        <v>0.3492962422733713</v>
      </c>
      <c r="CA1489" s="6">
        <f t="shared" si="2240"/>
        <v>-0.34518112468713447</v>
      </c>
      <c r="CB1489" s="7">
        <f>CY1488</f>
        <v>-0.51268859690472079</v>
      </c>
      <c r="CC1489" s="8">
        <f>DU1488</f>
        <v>-0.80066583006600411</v>
      </c>
      <c r="CE1489" s="10"/>
      <c r="CH1489">
        <f>((SUMPRODUCT(CM1488:CM1490,CK1488:CK1490))*(SUMPRODUCT(CM1488:CM1490,CL1488:CL1490)))-((SUMPRODUCT(CN1488:CN1490,CK1488:CK1490))*(SUMPRODUCT(CN1488:CN1490,CL1488:CL1490)))</f>
        <v>-2.0046692028420909E-2</v>
      </c>
      <c r="CI1489" s="67"/>
      <c r="CJ1489" s="10" t="s">
        <v>9</v>
      </c>
      <c r="CK1489" s="5">
        <f t="shared" si="2241"/>
        <v>0.3492962422733713</v>
      </c>
      <c r="CL1489" s="6">
        <f t="shared" si="2241"/>
        <v>-0.34518112468713447</v>
      </c>
      <c r="CM1489" s="7">
        <f>FA1488</f>
        <v>-0.49863696646139211</v>
      </c>
      <c r="CN1489" s="8">
        <f>FW1488</f>
        <v>-0.80949153455091505</v>
      </c>
      <c r="CP1489">
        <f t="shared" si="2238"/>
        <v>-9.8670839279614439E-2</v>
      </c>
      <c r="CQ1489">
        <f t="shared" si="2238"/>
        <v>-0.32743703463395935</v>
      </c>
      <c r="CR1489">
        <f>CK1491</f>
        <v>0</v>
      </c>
      <c r="CS1489">
        <f>CN1491</f>
        <v>0</v>
      </c>
      <c r="CW1489" s="28"/>
      <c r="CY1489" s="61">
        <v>0.43862946188252999</v>
      </c>
      <c r="DA1489" s="17">
        <v>0</v>
      </c>
      <c r="DB1489">
        <v>1</v>
      </c>
      <c r="DD1489" s="73">
        <f>(DB1487*DB1489)*(1-COS(RADIANS(CW1487+45)))-DB1488*(SIN(RADIANS(CW1487+45)))</f>
        <v>0</v>
      </c>
      <c r="DE1489" s="73">
        <f>(DB1488*DB1489)*(1-COS(RADIANS(CW1487+45)))+DB1487*(SIN(RADIANS(CW1487+45)))</f>
        <v>0</v>
      </c>
      <c r="DF1489" s="73">
        <f>(DB1489^2)*(1-COS(RADIANS(CW1487+45)))+(COS(RADIANS(CW1487+45)))</f>
        <v>1</v>
      </c>
      <c r="DG1489" s="10"/>
      <c r="DH1489">
        <v>0</v>
      </c>
      <c r="DI1489" s="23">
        <f>SIN(RADIANS('[1]Biaxial Input'!$F$21))*SIN(RADIANS(0))</f>
        <v>0</v>
      </c>
      <c r="DK1489" s="30">
        <f>(DI1487*DI1489)*(1-COS(RADIANS(CV1487)))-DI1488*(SIN(RADIANS(CV1487)))</f>
        <v>-4.9325275616132508E-2</v>
      </c>
      <c r="DL1489" s="30">
        <f>(DI1488*DI1489)*(1-COS(RADIANS(CV1487)))+DI1487*(SIN(RADIANS(CV1487)))</f>
        <v>-0.70538430460663959</v>
      </c>
      <c r="DM1489" s="30">
        <f>(DI1489^2)*(1-COS(RADIANS(CV1487)))+(COS(RADIANS(CV1487)))</f>
        <v>0.70710678118654757</v>
      </c>
      <c r="DO1489">
        <v>0.43862946188252999</v>
      </c>
      <c r="DQ1489" s="28">
        <f>(DB1487*DB1489)*(1-COS(RADIANS(CU1487)))-DB1488*(SIN(RADIANS(CU1487)))</f>
        <v>0</v>
      </c>
      <c r="DR1489" s="28">
        <f>(DB1488*DB1489)*(1-COS(RADIANS(CU1487)))+DB1487*(SIN(RADIANS(CU1487)))</f>
        <v>0</v>
      </c>
      <c r="DS1489" s="28">
        <f>(DB1489^2)*(1-COS(RADIANS(CU1487)))+(COS(RADIANS(CU1487)))</f>
        <v>1</v>
      </c>
      <c r="DU1489" s="61">
        <v>-0.55462076698284757</v>
      </c>
      <c r="DW1489" s="17">
        <v>0</v>
      </c>
      <c r="DX1489">
        <v>1</v>
      </c>
      <c r="DZ1489" s="73">
        <f>(DB1487*DB1487)*(1-COS(RADIANS(CW1487-45)))-DB1487*(SIN(RADIANS(CW1487-45)))</f>
        <v>0</v>
      </c>
      <c r="EA1489" s="73">
        <f>(DB1488*DB1489)*(1-COS(RADIANS(CW1487-45)))+DB1487*(SIN(RADIANS(CW1487-45)))</f>
        <v>0</v>
      </c>
      <c r="EB1489" s="73">
        <f>(DB1489^2)*(1-COS(RADIANS(CW1487-45)))+(COS(RADIANS(CW1487-45)))</f>
        <v>1</v>
      </c>
      <c r="EC1489" s="10"/>
      <c r="ED1489">
        <v>0</v>
      </c>
      <c r="EE1489" s="1">
        <v>-0.55462076698284757</v>
      </c>
      <c r="EG1489">
        <f>CY1489+DU1489</f>
        <v>-0.11599130510031758</v>
      </c>
      <c r="EH1489">
        <f>EG1489/(SQRT(EG1487^2+EG1488^2+EG1489^2))</f>
        <v>-8.2018238395112339E-2</v>
      </c>
      <c r="EJ1489">
        <f>Q1489+AM1489</f>
        <v>-0.24491610904971078</v>
      </c>
      <c r="EK1489">
        <f>EJ1489/(SQRT(EJ1487^2+EJ1488^2+EJ1489^2))</f>
        <v>-0.17318184153087438</v>
      </c>
      <c r="EM1489" s="23">
        <f>CY1487*DU1488-CY1488*DU1487</f>
        <v>-0.70710678118654757</v>
      </c>
      <c r="ER1489">
        <f t="shared" ref="ER1489:ES1491" si="2244">CK1488</f>
        <v>0.93180266183863136</v>
      </c>
      <c r="ES1489">
        <f t="shared" si="2244"/>
        <v>-0.87956522186239505</v>
      </c>
      <c r="ET1489" t="e">
        <f>#REF!</f>
        <v>#REF!</v>
      </c>
      <c r="EU1489" t="e">
        <f>#REF!</f>
        <v>#REF!</v>
      </c>
      <c r="EY1489" s="28"/>
      <c r="EZ1489" s="10"/>
      <c r="FA1489" s="61">
        <v>0.44824212353487852</v>
      </c>
      <c r="FB1489" s="13">
        <f>BW1490</f>
        <v>0</v>
      </c>
      <c r="FC1489" s="17">
        <v>0</v>
      </c>
      <c r="FD1489">
        <v>1</v>
      </c>
      <c r="FF1489" s="73">
        <f>(FD1487*FD1489)*(1-COS(RADIANS(EY1487+45)))-FD1488*(SIN(RADIANS(EY1487+45)))</f>
        <v>0</v>
      </c>
      <c r="FG1489" s="73">
        <f>(FD1488*FD1489)*(1-COS(RADIANS(EY1487+45)))+FD1487*(SIN(RADIANS(EY1487+45)))</f>
        <v>0</v>
      </c>
      <c r="FH1489" s="73">
        <f>(FD1489^2)*(1-COS(RADIANS(EY1487+45)))+(COS(RADIANS(EY1487+45)))</f>
        <v>0.99999999999999989</v>
      </c>
      <c r="FI1489" s="10"/>
      <c r="FJ1489">
        <v>0</v>
      </c>
      <c r="FK1489" s="23">
        <f>SIN(RADIANS(176))*SIN(RADIANS(0))</f>
        <v>0</v>
      </c>
      <c r="FM1489" s="30">
        <f>(FK1487*FK1489)*(1-COS(RADIANS(EX1487)))-FK1488*(SIN(RADIANS(EX1487)))</f>
        <v>-4.9325275616132508E-2</v>
      </c>
      <c r="FN1489" s="30">
        <f>(FK1488*FK1489)*(1-COS(RADIANS(EX1487)))+FK1487*(SIN(RADIANS(EX1487)))</f>
        <v>-0.70538430460663959</v>
      </c>
      <c r="FO1489" s="30">
        <f>(FK1489^2)*(1-COS(RADIANS(EX1487)))+(COS(RADIANS(EX1487)))</f>
        <v>0.70710678118654757</v>
      </c>
      <c r="FQ1489">
        <v>0.44824212353487852</v>
      </c>
      <c r="FS1489" s="28">
        <f>(FD1487*FD1489)*(1-COS(RADIANS(EW1487)))-FD1488*(SIN(RADIANS(EW1487)))</f>
        <v>0</v>
      </c>
      <c r="FT1489" s="28">
        <f>(FD1488*FD1489)*(1-COS(RADIANS(EW1487)))+FD1487*(SIN(RADIANS(EW1487)))</f>
        <v>0</v>
      </c>
      <c r="FU1489" s="28">
        <f>(FD1489^2)*(1-COS(RADIANS(EW1487)))+(COS(RADIANS(EW1487)))</f>
        <v>1</v>
      </c>
      <c r="FW1489" s="61">
        <v>-0.54688115590952913</v>
      </c>
      <c r="FX1489" s="13">
        <f>BX1490</f>
        <v>0</v>
      </c>
      <c r="FY1489" s="17">
        <v>0</v>
      </c>
      <c r="FZ1489">
        <v>1</v>
      </c>
      <c r="GB1489" s="73">
        <f>(FD1487*FD1487)*(1-COS(RADIANS(EY1487-45)))-FD1487*(SIN(RADIANS(EY1487-45)))</f>
        <v>0</v>
      </c>
      <c r="GC1489" s="73">
        <f>(FD1488*FD1489)*(1-COS(RADIANS(EY1487-45)))+FD1487*(SIN(RADIANS(EY1487-45)))</f>
        <v>0</v>
      </c>
      <c r="GD1489" s="73">
        <f>(FD1489^2)*(1-COS(RADIANS(EY1487-45)))+(COS(RADIANS(EY1487-45)))</f>
        <v>1</v>
      </c>
      <c r="GE1489" s="10"/>
      <c r="GF1489">
        <v>0</v>
      </c>
      <c r="GG1489" s="1">
        <v>-0.54688115590952913</v>
      </c>
      <c r="GI1489">
        <f>FA1489+FW1489</f>
        <v>-9.8639032374650604E-2</v>
      </c>
      <c r="GJ1489">
        <f>GI1489/(SQRT(GI1487^2+GI1488^2+GI1489^2))</f>
        <v>-6.9748328681794841E-2</v>
      </c>
      <c r="GL1489" t="e">
        <f>#REF!+DC1489</f>
        <v>#REF!</v>
      </c>
      <c r="GM1489" t="e">
        <f>GL1489/(SQRT(GL1487^2+GL1488^2+GL1489^2))</f>
        <v>#REF!</v>
      </c>
      <c r="GO1489" s="27">
        <f>FA1487*FW1488-FA1488*FW1487</f>
        <v>-0.70710678118654757</v>
      </c>
    </row>
    <row r="1490" spans="1:197" x14ac:dyDescent="0.2">
      <c r="D1490" t="s">
        <v>10</v>
      </c>
      <c r="E1490" s="5">
        <f t="shared" si="2239"/>
        <v>-9.867077788750768E-2</v>
      </c>
      <c r="F1490" s="6">
        <f t="shared" si="2239"/>
        <v>-0.32743699002281879</v>
      </c>
      <c r="G1490" s="7">
        <f t="shared" si="2242"/>
        <v>-0.13145081191680399</v>
      </c>
      <c r="H1490" s="8">
        <f t="shared" si="2243"/>
        <v>-0.1134652971329068</v>
      </c>
      <c r="J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W1490" s="1"/>
      <c r="BY1490" t="s">
        <v>10</v>
      </c>
      <c r="BZ1490" s="5">
        <f t="shared" si="2240"/>
        <v>-9.8670839279614439E-2</v>
      </c>
      <c r="CA1490" s="6">
        <f t="shared" si="2240"/>
        <v>-0.32743703463395935</v>
      </c>
      <c r="CB1490" s="7">
        <f>CY1489</f>
        <v>0.43862946188252999</v>
      </c>
      <c r="CC1490" s="8">
        <f>DU1489</f>
        <v>-0.55462076698284757</v>
      </c>
      <c r="CE1490" s="10"/>
      <c r="CG1490" s="10" t="s">
        <v>160</v>
      </c>
      <c r="CH1490" s="10">
        <f>-CH1487*((EY1487-CW1487)/(CH1489-CE1488))</f>
        <v>169.3391946992854</v>
      </c>
      <c r="CI1490" s="67"/>
      <c r="CJ1490" s="10" t="s">
        <v>10</v>
      </c>
      <c r="CK1490" s="5">
        <f t="shared" si="2241"/>
        <v>-9.8670839279614439E-2</v>
      </c>
      <c r="CL1490" s="6">
        <f t="shared" si="2241"/>
        <v>-0.32743703463395935</v>
      </c>
      <c r="CM1490" s="7">
        <f>FA1489</f>
        <v>0.44824212353487852</v>
      </c>
      <c r="CN1490" s="8">
        <f>FW1489</f>
        <v>-0.54688115590952913</v>
      </c>
      <c r="CW1490" s="28"/>
      <c r="DH1490" s="10"/>
      <c r="DI1490" s="10"/>
      <c r="DJ1490" s="10"/>
      <c r="DK1490" s="10"/>
      <c r="DL1490" s="10"/>
      <c r="DM1490" s="10"/>
      <c r="DN1490" s="10"/>
      <c r="DO1490" s="10"/>
      <c r="DP1490" s="10"/>
      <c r="EE1490" s="1"/>
      <c r="EI1490" s="64">
        <f>(DEGREES(ACOS((EH1487*EK1487+EH1488*EK1488+EH1489*EK1489)/((SQRT(EH1487^2+EH1488^2+EH1489^2))*(SQRT(EK1487^2+EK1488^2+EK1489^2))))))</f>
        <v>5.2876463882264373</v>
      </c>
      <c r="ER1490">
        <f t="shared" si="2244"/>
        <v>0.3492962422733713</v>
      </c>
      <c r="ES1490">
        <f t="shared" si="2244"/>
        <v>-0.34518112468713447</v>
      </c>
      <c r="ET1490" t="e">
        <f>#REF!</f>
        <v>#REF!</v>
      </c>
      <c r="EU1490" t="e">
        <f>#REF!</f>
        <v>#REF!</v>
      </c>
      <c r="EY1490" s="28"/>
      <c r="EZ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GG1490" s="1"/>
      <c r="GK1490" s="64" t="e">
        <f>(DEGREES(ACOS((GJ1487*GM1487+GJ1488*GM1488+GJ1489*GM1489)/((SQRT(GJ1487^2+GJ1488^2+GJ1489^2))*(SQRT(GM1487^2+GM1488^2+GM1489^2))))))</f>
        <v>#VALUE!</v>
      </c>
    </row>
    <row r="1491" spans="1:197" x14ac:dyDescent="0.2">
      <c r="J1491" s="10"/>
      <c r="Q1491" s="82" t="s">
        <v>148</v>
      </c>
      <c r="R1491" s="13"/>
      <c r="T1491" s="10"/>
      <c r="U1491" s="10"/>
      <c r="V1491" s="10"/>
      <c r="W1491" s="10"/>
      <c r="X1491" s="10"/>
      <c r="Y1491" s="10"/>
      <c r="Z1491" s="80"/>
      <c r="AA1491" s="23" t="s">
        <v>149</v>
      </c>
      <c r="AE1491" s="1"/>
      <c r="AG1491" s="80"/>
      <c r="AK1491" s="13"/>
      <c r="AL1491" s="81"/>
      <c r="AM1491" s="82" t="s">
        <v>150</v>
      </c>
      <c r="AO1491" s="13"/>
      <c r="AP1491" s="13"/>
      <c r="AS1491" s="1"/>
      <c r="AW1491" s="1"/>
      <c r="CE1491" s="10"/>
      <c r="CS1491" s="15"/>
      <c r="CW1491" s="28"/>
      <c r="CY1491" s="82" t="s">
        <v>148</v>
      </c>
      <c r="CZ1491" s="13"/>
      <c r="DB1491" s="10"/>
      <c r="DC1491" s="10"/>
      <c r="DD1491" s="10"/>
      <c r="DE1491" s="10"/>
      <c r="DF1491" s="10"/>
      <c r="DG1491" s="10"/>
      <c r="DH1491" s="80"/>
      <c r="DI1491" s="23" t="s">
        <v>149</v>
      </c>
      <c r="DM1491" s="1"/>
      <c r="DO1491" s="80"/>
      <c r="DS1491" s="13"/>
      <c r="DT1491" s="81"/>
      <c r="DU1491" s="82" t="s">
        <v>150</v>
      </c>
      <c r="DW1491" s="13"/>
      <c r="DX1491" s="13"/>
      <c r="EA1491" s="1"/>
      <c r="EE1491" s="1"/>
      <c r="ER1491">
        <f t="shared" si="2244"/>
        <v>-9.8670839279614439E-2</v>
      </c>
      <c r="ES1491">
        <f t="shared" si="2244"/>
        <v>-0.32743703463395935</v>
      </c>
      <c r="ET1491" t="e">
        <f>#REF!</f>
        <v>#REF!</v>
      </c>
      <c r="EU1491" t="e">
        <f>#REF!</f>
        <v>#REF!</v>
      </c>
      <c r="EY1491" s="28"/>
      <c r="EZ1491" s="10"/>
      <c r="FA1491" s="82" t="s">
        <v>148</v>
      </c>
      <c r="FB1491" s="13"/>
      <c r="FD1491" s="10"/>
      <c r="FE1491" s="10"/>
      <c r="FF1491" s="10"/>
      <c r="FG1491" s="10"/>
      <c r="FH1491" s="10"/>
      <c r="FI1491" s="10"/>
      <c r="FJ1491" s="80"/>
      <c r="FK1491" s="23" t="s">
        <v>149</v>
      </c>
      <c r="FO1491" s="1"/>
      <c r="FQ1491" s="80"/>
      <c r="FU1491" s="13"/>
      <c r="FV1491" s="81"/>
      <c r="FW1491" s="82" t="s">
        <v>150</v>
      </c>
      <c r="FY1491" s="13"/>
      <c r="FZ1491" s="13"/>
      <c r="GC1491" s="1"/>
      <c r="GG1491" s="1"/>
      <c r="GK1491" s="13"/>
    </row>
    <row r="1492" spans="1:197" x14ac:dyDescent="0.2">
      <c r="E1492" s="5" t="s">
        <v>4</v>
      </c>
      <c r="F1492" s="6" t="s">
        <v>5</v>
      </c>
      <c r="G1492" s="7" t="s">
        <v>6</v>
      </c>
      <c r="H1492" s="8" t="s">
        <v>1</v>
      </c>
      <c r="I1492">
        <v>14</v>
      </c>
      <c r="J1492" s="9" t="s">
        <v>7</v>
      </c>
      <c r="K1492">
        <v>14</v>
      </c>
      <c r="L1492" s="10"/>
      <c r="M1492" s="17">
        <f>A1440</f>
        <v>0</v>
      </c>
      <c r="N1492" s="17">
        <f>B1440</f>
        <v>-15</v>
      </c>
      <c r="O1492" s="17">
        <f>C1440</f>
        <v>293.89999999999998</v>
      </c>
      <c r="Q1492" s="61">
        <f t="array" ref="Q1492:Q1494">MMULT(AI1492:AK1494,AG1492:AG1494)</f>
        <v>0.93365243757022276</v>
      </c>
      <c r="R1492" s="13"/>
      <c r="S1492" s="17">
        <v>1</v>
      </c>
      <c r="T1492">
        <v>0</v>
      </c>
      <c r="V1492" s="73">
        <f>(T1492^2)*(1-COS(RADIANS(O1492+45)))+(COS(RADIANS(O1492+45)))</f>
        <v>0.93295353482548893</v>
      </c>
      <c r="W1492" s="73">
        <f>(T1492*T1493)*(1-COS(RADIANS(O1492+45)))-T1494*(SIN(RADIANS(O1492+45)))</f>
        <v>0.35999680812005158</v>
      </c>
      <c r="X1492" s="73">
        <f>(T1492*T1494)*(1-COS(RADIANS(O1492+45)))+T1493*(SIN(RADIANS(O1492+45)))</f>
        <v>0</v>
      </c>
      <c r="Y1492" s="10"/>
      <c r="Z1492">
        <f t="array" ref="Z1492:Z1494">MMULT(V1492:X1494,S1492:S1494)</f>
        <v>0.93295353482548893</v>
      </c>
      <c r="AA1492" s="23">
        <f>COS(RADIANS('[1]Biaxial Input'!$F$21))</f>
        <v>-0.9975640502598242</v>
      </c>
      <c r="AC1492" s="30">
        <f>(AA1492^2)*(1-COS(RADIANS(N1492)))+(COS(RADIANS(N1492)))</f>
        <v>0.99983419624187875</v>
      </c>
      <c r="AD1492" s="30">
        <f>(AA1492*AA1493)*(1-COS(RADIANS(N1492)))-AA1494*(SIN(RADIANS(N1492)))</f>
        <v>-2.3711042090011594E-3</v>
      </c>
      <c r="AE1492" s="30">
        <f>(AA1492*AA1494)*(1-COS(RADIANS(N1492)))+AA1493*(SIN(RADIANS(N1492)))</f>
        <v>-1.8054303924173627E-2</v>
      </c>
      <c r="AG1492">
        <f t="array" ref="AG1492:AG1494">MMULT(AC1492:AE1494,Z1492:Z1494)</f>
        <v>0.93365243757022276</v>
      </c>
      <c r="AI1492" s="28">
        <f>(T1492^2)*(1-COS(RADIANS(M1492)))+(COS(RADIANS(M1492)))</f>
        <v>1</v>
      </c>
      <c r="AJ1492" s="28">
        <f>(T1492*T1493)*(1-COS(RADIANS(M1492)))-T1494*(SIN(RADIANS(M1492)))</f>
        <v>0</v>
      </c>
      <c r="AK1492" s="28">
        <f>(T1492*T1494)*(1-COS(RADIANS(M1492)))+T1493*(SIN(RADIANS(M1492)))</f>
        <v>0</v>
      </c>
      <c r="AM1492" s="61">
        <f t="array" ref="AM1492:AM1494">MMULT(AI1492:AK1494,AW1492:AW1494)</f>
        <v>-0.35772498924312635</v>
      </c>
      <c r="AN1492" s="13"/>
      <c r="AO1492" s="17">
        <v>1</v>
      </c>
      <c r="AP1492">
        <v>0</v>
      </c>
      <c r="AR1492" s="73">
        <f>(T1492^2)*(1-COS(RADIANS(O1492-45)))+(COS(RADIANS(O1492-45)))</f>
        <v>-0.35999680812005153</v>
      </c>
      <c r="AS1492" s="73">
        <f>(T1492*T1493)*(1-COS(RADIANS(O1492-45)))-T1494*(SIN(RADIANS(O1492-45)))</f>
        <v>0.93295353482548893</v>
      </c>
      <c r="AT1492" s="73">
        <f>(T1492*T1494)*(1-COS(RADIANS(O1492-45)))+T1493*(SIN(RADIANS(O1492-45)))</f>
        <v>0</v>
      </c>
      <c r="AU1492" s="10"/>
      <c r="AV1492">
        <f t="array" ref="AV1492:AV1494">MMULT(AR1492:AT1494,S1492:S1494)</f>
        <v>-0.35999680812005153</v>
      </c>
      <c r="AW1492" s="1">
        <f t="array" ref="AW1492:AW1494">MMULT(AC1492:AE1494,AV1492:AV1494)</f>
        <v>-0.35772498924312635</v>
      </c>
      <c r="BZ1492" s="5" t="s">
        <v>4</v>
      </c>
      <c r="CA1492" s="6" t="s">
        <v>5</v>
      </c>
      <c r="CB1492" s="7" t="s">
        <v>6</v>
      </c>
      <c r="CC1492" s="8" t="s">
        <v>1</v>
      </c>
      <c r="CD1492">
        <v>11</v>
      </c>
      <c r="CE1492" s="9" t="s">
        <v>7</v>
      </c>
      <c r="CG1492" s="90" t="s">
        <v>157</v>
      </c>
      <c r="CH1492" s="61">
        <f>CE1493-((CH1494-CE1493)/(EY1492-CW1492))*CW1492</f>
        <v>4.2751416909464126</v>
      </c>
      <c r="CI1492" s="10"/>
      <c r="CK1492" s="5" t="s">
        <v>4</v>
      </c>
      <c r="CL1492" s="6" t="s">
        <v>5</v>
      </c>
      <c r="CM1492" s="7" t="s">
        <v>6</v>
      </c>
      <c r="CN1492" s="8" t="s">
        <v>1</v>
      </c>
      <c r="CO1492" s="10"/>
      <c r="CP1492">
        <f t="shared" ref="CP1492:CQ1494" si="2245">BZ1493</f>
        <v>0.93180266183863136</v>
      </c>
      <c r="CQ1492">
        <f t="shared" si="2245"/>
        <v>-0.87956522186239505</v>
      </c>
      <c r="CR1492">
        <f>CI1496</f>
        <v>0</v>
      </c>
      <c r="CS1492">
        <f>CL1496</f>
        <v>0</v>
      </c>
      <c r="CU1492" s="17">
        <f>CU1396</f>
        <v>90</v>
      </c>
      <c r="CV1492" s="17">
        <f>CV1396</f>
        <v>50</v>
      </c>
      <c r="CW1492" s="31">
        <f>CH1399</f>
        <v>209.07371265078723</v>
      </c>
      <c r="CY1492" s="61">
        <f t="array" ref="CY1492:CY1494">MMULT(DQ1492:DS1494,DO1492:DO1494)</f>
        <v>0.61296518214535589</v>
      </c>
      <c r="CZ1492" s="13"/>
      <c r="DA1492" s="17">
        <v>1</v>
      </c>
      <c r="DB1492">
        <v>0</v>
      </c>
      <c r="DD1492" s="73">
        <f>(DB1492^2)*(1-COS(RADIANS(CW1492+45)))+(COS(RADIANS(CW1492+45)))</f>
        <v>-0.27440043752077092</v>
      </c>
      <c r="DE1492" s="73">
        <f>(DB1492*DB1493)*(1-COS(RADIANS(CW1492+45)))-DB1494*(SIN(RADIANS(CW1492+45)))</f>
        <v>0.961615515623791</v>
      </c>
      <c r="DF1492" s="73">
        <f>(DB1492*DB1494)*(1-COS(RADIANS(CW1492+45)))+DB1493*(SIN(RADIANS(CW1492+45)))</f>
        <v>0</v>
      </c>
      <c r="DG1492" s="10"/>
      <c r="DH1492">
        <f t="array" ref="DH1492:DH1494">MMULT(DD1492:DF1494,DA1492:DA1494)</f>
        <v>-0.27440043752077092</v>
      </c>
      <c r="DI1492" s="23">
        <f>COS(RADIANS('[1]Biaxial Input'!$F$21))</f>
        <v>-0.9975640502598242</v>
      </c>
      <c r="DK1492" s="30">
        <f>(DI1492^2)*(1-COS(RADIANS(CV1492)))+(COS(RADIANS(CV1492)))</f>
        <v>0.99826181678640502</v>
      </c>
      <c r="DL1492" s="30">
        <f>(DI1492*DI1493)*(1-COS(RADIANS(CV1492)))-DI1494*(SIN(RADIANS(CV1492)))</f>
        <v>-2.4857178030640859E-2</v>
      </c>
      <c r="DM1492" s="30">
        <f>(DI1492*DI1494)*(1-COS(RADIANS(CV1492)))+DI1493*(SIN(RADIANS(CV1492)))</f>
        <v>5.3436559083262246E-2</v>
      </c>
      <c r="DO1492">
        <f t="array" ref="DO1492:DO1494">MMULT(DK1492:DM1494,DH1492:DH1494)</f>
        <v>-0.25002043121758211</v>
      </c>
      <c r="DQ1492" s="28">
        <f>(DB1492^2)*(1-COS(RADIANS(CU1492)))+(COS(RADIANS(CU1492)))</f>
        <v>6.1257422745431001E-17</v>
      </c>
      <c r="DR1492" s="28">
        <f>(DB1492*DB1493)*(1-COS(RADIANS(CU1492)))-DB1494*(SIN(RADIANS(CU1492)))</f>
        <v>-1</v>
      </c>
      <c r="DS1492" s="28">
        <f>(DB1492*DB1494)*(1-COS(RADIANS(CU1492)))+DB1493*(SIN(RADIANS(CU1492)))</f>
        <v>0</v>
      </c>
      <c r="DU1492" s="61">
        <f t="array" ref="DU1492:DU1494">MMULT(DQ1492:DS1494,EE1492:EE1494)</f>
        <v>-0.20076120763410574</v>
      </c>
      <c r="DV1492" s="13"/>
      <c r="DW1492" s="17">
        <v>1</v>
      </c>
      <c r="DX1492">
        <v>0</v>
      </c>
      <c r="DZ1492" s="73">
        <f>(DB1492^2)*(1-COS(RADIANS(CW1492-45)))+(COS(RADIANS(CW1492-45)))</f>
        <v>-0.961615515623791</v>
      </c>
      <c r="EA1492" s="73">
        <f>(DB1492*DB1493)*(1-COS(RADIANS(CW1492-45)))-DB1494*(SIN(RADIANS(CW1492-45)))</f>
        <v>-0.27440043752077087</v>
      </c>
      <c r="EB1492" s="73">
        <f>(DB1492*DB1494)*(1-COS(RADIANS(CW1492-45)))+DB1493*(SIN(RADIANS(CW1492-45)))</f>
        <v>0</v>
      </c>
      <c r="EC1492" s="10"/>
      <c r="ED1492">
        <f t="array" ref="ED1492:ED1494">MMULT(DZ1492:EB1494,DA1492:DA1494)</f>
        <v>-0.961615515623791</v>
      </c>
      <c r="EE1492" s="1">
        <f t="array" ref="EE1492:EE1494">MMULT(DK1492:DM1494,ED1492:ED1494)</f>
        <v>-0.96676487220374074</v>
      </c>
      <c r="EG1492">
        <f>CY1492+DU1492</f>
        <v>0.41220397451125013</v>
      </c>
      <c r="EH1492">
        <f>EG1492/(SQRT(EG1492^2+EG1493^2+EG1494^2))</f>
        <v>0.29147222560895175</v>
      </c>
      <c r="EJ1492">
        <f>Q1492+AM1492</f>
        <v>0.57592744832709641</v>
      </c>
      <c r="EK1492">
        <f>EJ1492/(SQRT(EJ1492^2+EJ1493^2+EJ1494^2))</f>
        <v>0.40724220418355483</v>
      </c>
      <c r="EM1492" s="23">
        <f>CY1493*DU1494-CY1494*DU1493</f>
        <v>0.76417839735679927</v>
      </c>
      <c r="EO1492" s="15">
        <v>11</v>
      </c>
      <c r="EP1492" s="9" t="s">
        <v>7</v>
      </c>
      <c r="EW1492" s="17">
        <f>CU1492</f>
        <v>90</v>
      </c>
      <c r="EX1492" s="17">
        <f>CV1492</f>
        <v>50</v>
      </c>
      <c r="EY1492" s="31">
        <f>1+CW1492</f>
        <v>210.07371265078723</v>
      </c>
      <c r="EZ1492" s="10"/>
      <c r="FA1492" s="61">
        <f t="array" ref="FA1492:FA1494">MMULT(FS1492:FU1494,FQ1492:FQ1494)</f>
        <v>0.61637559077162185</v>
      </c>
      <c r="FB1492" s="13">
        <f>BW1493</f>
        <v>0</v>
      </c>
      <c r="FC1492" s="17">
        <v>1</v>
      </c>
      <c r="FD1492">
        <v>0</v>
      </c>
      <c r="FF1492" s="73">
        <f>(FD1492^2)*(1-COS(RADIANS(EY1492+45)))+(COS(RADIANS(EY1492+45)))</f>
        <v>-0.25757614018998398</v>
      </c>
      <c r="FG1492" s="73">
        <f>(FD1492*FD1493)*(1-COS(RADIANS(EY1492+45)))-FD1494*(SIN(RADIANS(EY1492+45)))</f>
        <v>0.96625800488525304</v>
      </c>
      <c r="FH1492" s="73">
        <f>(FD1492*FD1494)*(1-COS(RADIANS(EY1492+45)))+FD1493*(SIN(RADIANS(EY1492+45)))</f>
        <v>0</v>
      </c>
      <c r="FI1492" s="10"/>
      <c r="FJ1492">
        <f t="array" ref="FJ1492:FJ1494">MMULT(FF1492:FH1494,FC1492:FC1494)</f>
        <v>-0.25757614018998398</v>
      </c>
      <c r="FK1492" s="23">
        <f>COS(RADIANS(176))</f>
        <v>-0.9975640502598242</v>
      </c>
      <c r="FM1492" s="30">
        <f>(FK1492^2)*(1-COS(RADIANS(EX1492)))+(COS(RADIANS(EX1492)))</f>
        <v>0.99826181678640502</v>
      </c>
      <c r="FN1492" s="30">
        <f>(FK1492*FK1493)*(1-COS(RADIANS(EX1492)))-FK1494*(SIN(RADIANS(EX1492)))</f>
        <v>-2.4857178030640859E-2</v>
      </c>
      <c r="FO1492" s="30">
        <f>(FK1492*FK1494)*(1-COS(RADIANS(EX1492)))+FK1493*(SIN(RADIANS(EX1492)))</f>
        <v>5.3436559083262246E-2</v>
      </c>
      <c r="FQ1492">
        <f t="array" ref="FQ1492:FQ1494">MMULT(FM1492:FO1494,FJ1492:FJ1494)</f>
        <v>-0.23310997841591857</v>
      </c>
      <c r="FS1492" s="28">
        <f>(FD1492^2)*(1-COS(RADIANS(EW1492)))+(COS(RADIANS(EW1492)))</f>
        <v>6.1257422745431001E-17</v>
      </c>
      <c r="FT1492" s="28">
        <f>(FD1492*FD1493)*(1-COS(RADIANS(EW1492)))-FD1494*(SIN(RADIANS(EW1492)))</f>
        <v>-1</v>
      </c>
      <c r="FU1492" s="28">
        <f>(FD1492*FD1494)*(1-COS(RADIANS(EW1492)))+FD1493*(SIN(RADIANS(EW1492)))</f>
        <v>0</v>
      </c>
      <c r="FW1492" s="61">
        <f t="array" ref="FW1492:FW1494">MMULT(FS1492:FU1494,GG1492:GG1494)</f>
        <v>-0.1900329132390699</v>
      </c>
      <c r="FX1492" s="13">
        <f>BX1493</f>
        <v>0</v>
      </c>
      <c r="FY1492" s="17">
        <v>1</v>
      </c>
      <c r="FZ1492">
        <v>0</v>
      </c>
      <c r="GB1492" s="73">
        <f>(FD1492^2)*(1-COS(RADIANS(EY1492-45)))+(COS(RADIANS(EY1492-45)))</f>
        <v>-0.96625800488525315</v>
      </c>
      <c r="GC1492" s="73">
        <f>(FD1492*FD1493)*(1-COS(RADIANS(EY1492-45)))-FD1494*(SIN(RADIANS(EY1492-45)))</f>
        <v>-0.25757614018998348</v>
      </c>
      <c r="GD1492" s="73">
        <f>(FD1492*FD1494)*(1-COS(RADIANS(EY1492-45)))+FD1493*(SIN(RADIANS(EY1492-45)))</f>
        <v>0</v>
      </c>
      <c r="GE1492" s="10"/>
      <c r="GF1492">
        <f t="array" ref="GF1492:GF1494">MMULT(GB1492:GD1494,FC1492:FC1494)</f>
        <v>-0.96625800488525315</v>
      </c>
      <c r="GG1492" s="1">
        <f t="array" ref="GG1492:GG1494">MMULT(FM1492:FO1494,GF1492:GF1494)</f>
        <v>-0.97098108741430755</v>
      </c>
      <c r="GI1492">
        <f>FA1492+FW1492</f>
        <v>0.42634267753255195</v>
      </c>
      <c r="GJ1492">
        <f>GI1492/(SQRT(GI1492^2+GI1493^2+GI1494^2))</f>
        <v>0.30146979839249693</v>
      </c>
      <c r="GL1492" t="e">
        <f>CH1493+DC1492</f>
        <v>#VALUE!</v>
      </c>
      <c r="GM1492" t="e">
        <f>GL1492/(SQRT(GL1492^2+GL1493^2+GL1494^2))</f>
        <v>#VALUE!</v>
      </c>
      <c r="GO1492" s="27">
        <f>FA1493*FW1494-FA1494*FW1493</f>
        <v>0.76417839735679916</v>
      </c>
    </row>
    <row r="1493" spans="1:197" x14ac:dyDescent="0.2">
      <c r="D1493" t="s">
        <v>8</v>
      </c>
      <c r="E1493" s="5">
        <f t="shared" ref="E1493:F1495" si="2246">E1488</f>
        <v>0.93180257253695653</v>
      </c>
      <c r="F1493" s="6">
        <f t="shared" si="2246"/>
        <v>-0.87956533664367853</v>
      </c>
      <c r="G1493" s="7">
        <f>Q1492</f>
        <v>0.93365243757022276</v>
      </c>
      <c r="H1493" s="8">
        <f>AM1492</f>
        <v>-0.35772498924312635</v>
      </c>
      <c r="J1493" s="9">
        <f>((SUMPRODUCT(G1493:G1495,E1493:E1495))*(SUMPRODUCT(G1493:G1495,F1493:F1495)))-((SUMPRODUCT(H1493:H1495,E1493:E1495))*(SUMPRODUCT(H1493:H1495,F1493:F1495)))</f>
        <v>-6.9696180924384288E-2</v>
      </c>
      <c r="Q1493" s="61">
        <v>-0.35000203322171319</v>
      </c>
      <c r="S1493" s="17">
        <v>0</v>
      </c>
      <c r="T1493">
        <v>0</v>
      </c>
      <c r="V1493" s="73">
        <f>(T1492*T1493)*(1-COS(RADIANS(O1492+45)))+T1494*(SIN(RADIANS(O1492+45)))</f>
        <v>-0.35999680812005158</v>
      </c>
      <c r="W1493" s="73">
        <f>(T1493^2)*(1-COS(RADIANS(O1492+45)))+(COS(RADIANS(O1492+45)))</f>
        <v>0.93295353482548893</v>
      </c>
      <c r="X1493" s="73">
        <f>(T1493*T1494)*(1-COS(RADIANS(O1492+45)))-T1492*(SIN(RADIANS(O1492+45)))</f>
        <v>0</v>
      </c>
      <c r="Y1493" s="10"/>
      <c r="Z1493">
        <v>-0.35999680812005158</v>
      </c>
      <c r="AA1493" s="23">
        <f>SIN(RADIANS('[1]Biaxial Input'!$F$21))*(COS(RADIANS(0)))</f>
        <v>6.9756473744125524E-2</v>
      </c>
      <c r="AC1493" s="30">
        <f>(AA1492*AA1493)*(1-COS(RADIANS(N1492)))+AA1494*(SIN(RADIANS(N1492)))</f>
        <v>-2.3711042090011594E-3</v>
      </c>
      <c r="AD1493" s="30">
        <f>(AA1493^2)*(1-COS(RADIANS(N1492)))+(COS(RADIANS(N1492)))</f>
        <v>0.96609163004718956</v>
      </c>
      <c r="AE1493" s="30">
        <f>(AA1493*AA1494)*(1-COS(RADIANS(N1492)))-AA1492*(SIN(RADIANS(N1492)))</f>
        <v>-0.25818857491685071</v>
      </c>
      <c r="AG1493">
        <v>-0.35000203322171319</v>
      </c>
      <c r="AI1493" s="28">
        <f>(T1492*T1493)*(1-COS(RADIANS(M1492)))+T1494*(SIN(RADIANS(M1492)))</f>
        <v>0</v>
      </c>
      <c r="AJ1493" s="28">
        <f>(T1493^2)*(1-COS(RADIANS(M1492)))+(COS(RADIANS(M1492)))</f>
        <v>1</v>
      </c>
      <c r="AK1493" s="28">
        <f>(T1493*T1494)*(1-COS(RADIANS(M1492)))-T1492*(SIN(RADIANS(M1492)))</f>
        <v>0</v>
      </c>
      <c r="AM1493" s="61">
        <v>-0.90046501127088363</v>
      </c>
      <c r="AO1493" s="17">
        <v>0</v>
      </c>
      <c r="AP1493">
        <v>0</v>
      </c>
      <c r="AR1493" s="73">
        <f>(T1492*T1493)*(1-COS(RADIANS(O1492-45)))+T1494*(SIN(RADIANS(O1492-45)))</f>
        <v>-0.93295353482548893</v>
      </c>
      <c r="AS1493" s="73">
        <f>(T1493^2)*(1-COS(RADIANS(O1492-45)))+(COS(RADIANS(O1492-45)))</f>
        <v>-0.35999680812005153</v>
      </c>
      <c r="AT1493" s="73">
        <f>(T1493*T1494)*(1-COS(RADIANS(O1492-45)))-T1492*(SIN(RADIANS(O1492-45)))</f>
        <v>0</v>
      </c>
      <c r="AU1493" s="10"/>
      <c r="AV1493">
        <v>-0.93295353482548893</v>
      </c>
      <c r="AW1493" s="1">
        <v>-0.90046501127088363</v>
      </c>
      <c r="BY1493" t="s">
        <v>8</v>
      </c>
      <c r="BZ1493" s="5">
        <f t="shared" ref="BZ1493:CA1495" si="2247">BZ1488</f>
        <v>0.93180266183863136</v>
      </c>
      <c r="CA1493" s="6">
        <f t="shared" si="2247"/>
        <v>-0.87956522186239505</v>
      </c>
      <c r="CB1493" s="7">
        <f>CY1492</f>
        <v>0.61296518214535589</v>
      </c>
      <c r="CC1493" s="8">
        <f>DU1492</f>
        <v>-0.20076120763410574</v>
      </c>
      <c r="CE1493" s="9">
        <f>((SUMPRODUCT(CB1493:CB1495,BZ1493:BZ1495))*(SUMPRODUCT(CB1493:(CB1495),CA1493:CA1495)))-((SUMPRODUCT(CC1493:CC1495,BZ1493:BZ1495))*(SUMPRODUCT(CC1493:CC1495,CA1493:CA1495)))</f>
        <v>0</v>
      </c>
      <c r="CG1493">
        <v>1</v>
      </c>
      <c r="CH1493" t="s">
        <v>161</v>
      </c>
      <c r="CI1493" s="67"/>
      <c r="CJ1493" s="1" t="s">
        <v>8</v>
      </c>
      <c r="CK1493" s="5">
        <f t="shared" ref="CK1493:CL1495" si="2248">BZ1493</f>
        <v>0.93180266183863136</v>
      </c>
      <c r="CL1493" s="6">
        <f t="shared" si="2248"/>
        <v>-0.87956522186239505</v>
      </c>
      <c r="CM1493" s="7">
        <f>FA1492</f>
        <v>0.61637559077162185</v>
      </c>
      <c r="CN1493" s="8">
        <f>FW1492</f>
        <v>-0.1900329132390699</v>
      </c>
      <c r="CO1493" s="10"/>
      <c r="CP1493">
        <f t="shared" si="2245"/>
        <v>0.3492962422733713</v>
      </c>
      <c r="CQ1493">
        <f t="shared" si="2245"/>
        <v>-0.34518112468713447</v>
      </c>
      <c r="CR1493">
        <f>CJ1496</f>
        <v>0</v>
      </c>
      <c r="CS1493">
        <f>CM1496</f>
        <v>0</v>
      </c>
      <c r="CW1493" s="28"/>
      <c r="CY1493" s="61">
        <v>-0.25002043121758216</v>
      </c>
      <c r="DA1493" s="17">
        <v>0</v>
      </c>
      <c r="DB1493">
        <v>0</v>
      </c>
      <c r="DD1493" s="73">
        <f>(DB1492*DB1493)*(1-COS(RADIANS(CW1492+45)))+DB1494*(SIN(RADIANS(CW1492+45)))</f>
        <v>-0.961615515623791</v>
      </c>
      <c r="DE1493" s="73">
        <f>(DB1493^2)*(1-COS(RADIANS(CW1492+45)))+(COS(RADIANS(CW1492+45)))</f>
        <v>-0.27440043752077092</v>
      </c>
      <c r="DF1493" s="73">
        <f>(DB1493*DB1494)*(1-COS(RADIANS(CW1492+45)))-DB1492*(SIN(RADIANS(CW1492+45)))</f>
        <v>0</v>
      </c>
      <c r="DG1493" s="10"/>
      <c r="DH1493">
        <v>-0.961615515623791</v>
      </c>
      <c r="DI1493" s="23">
        <f>SIN(RADIANS('[1]Biaxial Input'!$F$21))*(COS(RADIANS(0)))</f>
        <v>6.9756473744125524E-2</v>
      </c>
      <c r="DK1493" s="30">
        <f>(DI1492*DI1493)*(1-COS(RADIANS(CV1492)))+DI1494*(SIN(RADIANS(CV1492)))</f>
        <v>-2.4857178030640859E-2</v>
      </c>
      <c r="DL1493" s="30">
        <f>(DI1493^2)*(1-COS(RADIANS(CV1492)))+(COS(RADIANS(CV1492)))</f>
        <v>0.64452579290013434</v>
      </c>
      <c r="DM1493" s="30">
        <f>(DI1493*DI1494)*(1-COS(RADIANS(CV1492)))-DI1492*(SIN(RADIANS(CV1492)))</f>
        <v>0.76417839735679927</v>
      </c>
      <c r="DO1493">
        <v>-0.61296518214535589</v>
      </c>
      <c r="DQ1493" s="28">
        <f>(DB1492*DB1493)*(1-COS(RADIANS(CU1492)))+DB1494*(SIN(RADIANS(CU1492)))</f>
        <v>1</v>
      </c>
      <c r="DR1493" s="28">
        <f>(DB1493^2)*(1-COS(RADIANS(CU1492)))+(COS(RADIANS(CU1492)))</f>
        <v>6.1257422745431001E-17</v>
      </c>
      <c r="DS1493" s="28">
        <f>(DB1493*DB1494)*(1-COS(RADIANS(CU1492)))-DB1492*(SIN(RADIANS(CU1492)))</f>
        <v>0</v>
      </c>
      <c r="DU1493" s="61">
        <v>-0.96676487220374074</v>
      </c>
      <c r="DW1493" s="17">
        <v>0</v>
      </c>
      <c r="DX1493">
        <v>0</v>
      </c>
      <c r="DZ1493" s="73">
        <f>(DB1492*DB1493)*(1-COS(RADIANS(CW1492-45)))+DB1494*(SIN(RADIANS(CW1492-45)))</f>
        <v>0.27440043752077087</v>
      </c>
      <c r="EA1493" s="73">
        <f>(DB1493^2)*(1-COS(RADIANS(CW1492-45)))+(COS(RADIANS(CW1492-45)))</f>
        <v>-0.961615515623791</v>
      </c>
      <c r="EB1493" s="73">
        <f>(DB1493*DB1494)*(1-COS(RADIANS(CW1492-45)))-DB1492*(SIN(RADIANS(CW1492-45)))</f>
        <v>0</v>
      </c>
      <c r="EC1493" s="10"/>
      <c r="ED1493">
        <v>0.27440043752077087</v>
      </c>
      <c r="EE1493" s="1">
        <v>0.20076120763410568</v>
      </c>
      <c r="EG1493">
        <f>CY1493+DU1493</f>
        <v>-1.216785303421323</v>
      </c>
      <c r="EH1493">
        <f>EG1493/(SQRT(EG1492^2+EG1493^2+EG1494^2))</f>
        <v>-0.86039713929734818</v>
      </c>
      <c r="EJ1493">
        <f>Q1493+AM1493</f>
        <v>-1.2504670444925967</v>
      </c>
      <c r="EK1493">
        <f>EJ1493/(SQRT(EJ1492^2+EJ1493^2+EJ1494^2))</f>
        <v>-0.8842137268110154</v>
      </c>
      <c r="EM1493" s="23">
        <f>CY1494*DU1492-CY1492*DU1494</f>
        <v>-5.3436559083262267E-2</v>
      </c>
      <c r="EP1493" s="9">
        <f>((SUMPRODUCT(CM1493:CM1495,BZ1493:BZ1495))*(SUMPRODUCT(CM1493:CM1495,CA1493:CA1495)))-((SUMPRODUCT(CN1493:CN1495,BZ1493:BZ1495))*(SUMPRODUCT(CN1493:CN1495,CA1493:CA1495)))</f>
        <v>-2.0448011549338674E-2</v>
      </c>
      <c r="EY1493" s="28"/>
      <c r="EZ1493" s="10"/>
      <c r="FA1493" s="61">
        <v>-0.2331099784159186</v>
      </c>
      <c r="FB1493" s="13">
        <f>BW1494</f>
        <v>0</v>
      </c>
      <c r="FC1493" s="17">
        <v>0</v>
      </c>
      <c r="FD1493">
        <v>0</v>
      </c>
      <c r="FF1493" s="73">
        <f>(FD1492*FD1493)*(1-COS(RADIANS(EY1492+45)))+FD1494*(SIN(RADIANS(EY1492+45)))</f>
        <v>-0.96625800488525304</v>
      </c>
      <c r="FG1493" s="73">
        <f>(FD1493^2)*(1-COS(RADIANS(EY1492+45)))+(COS(RADIANS(EY1492+45)))</f>
        <v>-0.25757614018998398</v>
      </c>
      <c r="FH1493" s="73">
        <f>(FD1493*FD1494)*(1-COS(RADIANS(EY1492+45)))-FD1492*(SIN(RADIANS(EY1492+45)))</f>
        <v>0</v>
      </c>
      <c r="FI1493" s="10"/>
      <c r="FJ1493">
        <v>-0.96625800488525304</v>
      </c>
      <c r="FK1493" s="23">
        <f>SIN(RADIANS(176))*(COS(RADIANS(0)))</f>
        <v>6.9756473744125524E-2</v>
      </c>
      <c r="FM1493" s="30">
        <f>(FK1492*FK1493)*(1-COS(RADIANS(EX1492)))+FK1494*(SIN(RADIANS(EX1492)))</f>
        <v>-2.4857178030640859E-2</v>
      </c>
      <c r="FN1493" s="30">
        <f>(FK1493^2)*(1-COS(RADIANS(EX1492)))+(COS(RADIANS(EX1492)))</f>
        <v>0.64452579290013434</v>
      </c>
      <c r="FO1493" s="30">
        <f>(FK1493*FK1494)*(1-COS(RADIANS(EX1492)))-FK1492*(SIN(RADIANS(EX1492)))</f>
        <v>0.76417839735679927</v>
      </c>
      <c r="FQ1493">
        <v>-0.61637559077162185</v>
      </c>
      <c r="FS1493" s="28">
        <f>(FD1492*FD1493)*(1-COS(RADIANS(EW1492)))+FD1494*(SIN(RADIANS(EW1492)))</f>
        <v>1</v>
      </c>
      <c r="FT1493" s="28">
        <f>(FD1493^2)*(1-COS(RADIANS(EW1492)))+(COS(RADIANS(EW1492)))</f>
        <v>6.1257422745431001E-17</v>
      </c>
      <c r="FU1493" s="28">
        <f>(FD1493*FD1494)*(1-COS(RADIANS(EW1492)))-FD1492*(SIN(RADIANS(EW1492)))</f>
        <v>0</v>
      </c>
      <c r="FW1493" s="61">
        <v>-0.97098108741430755</v>
      </c>
      <c r="FX1493" s="13">
        <f>BX1494</f>
        <v>0</v>
      </c>
      <c r="FY1493" s="17">
        <v>0</v>
      </c>
      <c r="FZ1493">
        <v>0</v>
      </c>
      <c r="GB1493" s="73">
        <f>(FD1492*FD1493)*(1-COS(RADIANS(EY1492-45)))+FD1494*(SIN(RADIANS(EY1492-45)))</f>
        <v>0.25757614018998348</v>
      </c>
      <c r="GC1493" s="73">
        <f>(FD1493^2)*(1-COS(RADIANS(EY1492-45)))+(COS(RADIANS(EY1492-45)))</f>
        <v>-0.96625800488525315</v>
      </c>
      <c r="GD1493" s="73">
        <f>(FD1493*FD1494)*(1-COS(RADIANS(EY1492-45)))-FD1492*(SIN(RADIANS(EY1492-45)))</f>
        <v>0</v>
      </c>
      <c r="GE1493" s="10"/>
      <c r="GF1493">
        <v>0.25757614018998348</v>
      </c>
      <c r="GG1493" s="1">
        <v>0.19003291323906985</v>
      </c>
      <c r="GI1493">
        <f>FA1493+FW1493</f>
        <v>-1.2040910658302262</v>
      </c>
      <c r="GJ1493">
        <f>GI1493/(SQRT(GI1492^2+GI1493^2+GI1494^2))</f>
        <v>-0.85142095781469029</v>
      </c>
      <c r="GL1493">
        <f>CH1494+DC1493</f>
        <v>-2.0448011549338674E-2</v>
      </c>
      <c r="GM1493" t="e">
        <f>GL1493/(SQRT(GL1492^2+GL1493^2+GL1494^2))</f>
        <v>#VALUE!</v>
      </c>
      <c r="GO1493" s="27">
        <f>FA1494*FW1492-FA1492*FW1494</f>
        <v>-5.3436559083262267E-2</v>
      </c>
    </row>
    <row r="1494" spans="1:197" x14ac:dyDescent="0.2">
      <c r="D1494" t="s">
        <v>9</v>
      </c>
      <c r="E1494" s="5">
        <f t="shared" si="2246"/>
        <v>0.34929649784185368</v>
      </c>
      <c r="F1494" s="6">
        <f t="shared" si="2246"/>
        <v>-0.34518087452767277</v>
      </c>
      <c r="G1494" s="7">
        <f t="shared" ref="G1494:G1495" si="2249">Q1493</f>
        <v>-0.35000203322171319</v>
      </c>
      <c r="H1494" s="8">
        <f t="shared" ref="H1494:H1495" si="2250">AM1493</f>
        <v>-0.90046501127088363</v>
      </c>
      <c r="J1494" s="10"/>
      <c r="Q1494" s="61">
        <v>-7.610323619825958E-2</v>
      </c>
      <c r="S1494" s="17">
        <v>0</v>
      </c>
      <c r="T1494">
        <v>1</v>
      </c>
      <c r="V1494" s="73">
        <f>(T1492*T1494)*(1-COS(RADIANS(O1492+45)))-T1493*(SIN(RADIANS(O1492+45)))</f>
        <v>0</v>
      </c>
      <c r="W1494" s="73">
        <f>(T1493*T1494)*(1-COS(RADIANS(O1492+45)))+T1492*(SIN(RADIANS(O1492+45)))</f>
        <v>0</v>
      </c>
      <c r="X1494" s="73">
        <f>(T1494^2)*(1-COS(RADIANS(O1492+45)))+(COS(RADIANS(O1492+45)))</f>
        <v>1</v>
      </c>
      <c r="Y1494" s="10"/>
      <c r="Z1494">
        <v>0</v>
      </c>
      <c r="AA1494" s="23">
        <f>SIN(RADIANS('[1]Biaxial Input'!$F$21))*SIN(RADIANS(0))</f>
        <v>0</v>
      </c>
      <c r="AC1494" s="30">
        <f>(AA1492*AA1494)*(1-COS(RADIANS(N1492)))-AA1493*(SIN(RADIANS(N1492)))</f>
        <v>1.8054303924173627E-2</v>
      </c>
      <c r="AD1494" s="30">
        <f>(AA1493*AA1494)*(1-COS(RADIANS(N1492)))+AA1492*(SIN(RADIANS(N1492)))</f>
        <v>0.25818857491685071</v>
      </c>
      <c r="AE1494" s="30">
        <f>(AA1494^2)*(1-COS(RADIANS(N1492)))+(COS(RADIANS(N1492)))</f>
        <v>0.96592582628906831</v>
      </c>
      <c r="AG1494">
        <v>-7.610323619825958E-2</v>
      </c>
      <c r="AI1494" s="28">
        <f>(T1492*T1494)*(1-COS(RADIANS(M1492)))-T1493*(SIN(RADIANS(M1492)))</f>
        <v>0</v>
      </c>
      <c r="AJ1494" s="28">
        <f>(T1493*T1494)*(1-COS(RADIANS(M1492)))+T1492*(SIN(RADIANS(M1492)))</f>
        <v>0</v>
      </c>
      <c r="AK1494" s="28">
        <f>(T1494^2)*(1-COS(RADIANS(M1492)))+(COS(RADIANS(M1492)))</f>
        <v>1</v>
      </c>
      <c r="AM1494" s="61">
        <v>-0.24737743540576326</v>
      </c>
      <c r="AO1494" s="17">
        <v>0</v>
      </c>
      <c r="AP1494">
        <v>1</v>
      </c>
      <c r="AR1494" s="73">
        <f>(T1492*T1492)*(1-COS(RADIANS(O1492-45)))-T1492*(SIN(RADIANS(O1492-45)))</f>
        <v>0</v>
      </c>
      <c r="AS1494" s="73">
        <f>(T1493*T1494)*(1-COS(RADIANS(O1492-45)))+T1492*(SIN(RADIANS(O1492-45)))</f>
        <v>0</v>
      </c>
      <c r="AT1494" s="73">
        <f>(T1494^2)*(1-COS(RADIANS(O1492-45)))+(COS(RADIANS(O1492-45)))</f>
        <v>1</v>
      </c>
      <c r="AU1494" s="10"/>
      <c r="AV1494">
        <v>0</v>
      </c>
      <c r="AW1494" s="1">
        <v>-0.24737743540576326</v>
      </c>
      <c r="BY1494" t="s">
        <v>9</v>
      </c>
      <c r="BZ1494" s="5">
        <f t="shared" si="2247"/>
        <v>0.3492962422733713</v>
      </c>
      <c r="CA1494" s="6">
        <f t="shared" si="2247"/>
        <v>-0.34518112468713447</v>
      </c>
      <c r="CB1494" s="7">
        <f>CY1493</f>
        <v>-0.25002043121758216</v>
      </c>
      <c r="CC1494" s="8">
        <f>DU1493</f>
        <v>-0.96676487220374074</v>
      </c>
      <c r="CE1494" s="10"/>
      <c r="CH1494">
        <f>((SUMPRODUCT(CM1493:CM1495,CK1493:CK1495))*(SUMPRODUCT(CM1493:CM1495,CL1493:CL1495)))-((SUMPRODUCT(CN1493:CN1495,CK1493:CK1495))*(SUMPRODUCT(CN1493:CN1495,CL1493:CL1495)))</f>
        <v>-2.0448011549338674E-2</v>
      </c>
      <c r="CI1494" s="67"/>
      <c r="CJ1494" s="10" t="s">
        <v>9</v>
      </c>
      <c r="CK1494" s="5">
        <f t="shared" si="2248"/>
        <v>0.3492962422733713</v>
      </c>
      <c r="CL1494" s="6">
        <f t="shared" si="2248"/>
        <v>-0.34518112468713447</v>
      </c>
      <c r="CM1494" s="7">
        <f>FA1493</f>
        <v>-0.2331099784159186</v>
      </c>
      <c r="CN1494" s="8">
        <f>FW1493</f>
        <v>-0.97098108741430755</v>
      </c>
      <c r="CP1494">
        <f t="shared" si="2245"/>
        <v>-9.8670839279614439E-2</v>
      </c>
      <c r="CQ1494">
        <f t="shared" si="2245"/>
        <v>-0.32743703463395935</v>
      </c>
      <c r="CR1494">
        <f>CK1496</f>
        <v>0</v>
      </c>
      <c r="CS1494">
        <f>CN1496</f>
        <v>0</v>
      </c>
      <c r="CW1494" s="28"/>
      <c r="CY1494" s="61">
        <v>0.74950881879487252</v>
      </c>
      <c r="DA1494" s="17">
        <v>0</v>
      </c>
      <c r="DB1494">
        <v>1</v>
      </c>
      <c r="DD1494" s="73">
        <f>(DB1492*DB1494)*(1-COS(RADIANS(CW1492+45)))-DB1493*(SIN(RADIANS(CW1492+45)))</f>
        <v>0</v>
      </c>
      <c r="DE1494" s="73">
        <f>(DB1493*DB1494)*(1-COS(RADIANS(CW1492+45)))+DB1492*(SIN(RADIANS(CW1492+45)))</f>
        <v>0</v>
      </c>
      <c r="DF1494" s="73">
        <f>(DB1494^2)*(1-COS(RADIANS(CW1492+45)))+(COS(RADIANS(CW1492+45)))</f>
        <v>1</v>
      </c>
      <c r="DG1494" s="10"/>
      <c r="DH1494">
        <v>0</v>
      </c>
      <c r="DI1494" s="23">
        <f>SIN(RADIANS('[1]Biaxial Input'!$F$21))*SIN(RADIANS(0))</f>
        <v>0</v>
      </c>
      <c r="DK1494" s="30">
        <f>(DI1492*DI1494)*(1-COS(RADIANS(CV1492)))-DI1493*(SIN(RADIANS(CV1492)))</f>
        <v>-5.3436559083262246E-2</v>
      </c>
      <c r="DL1494" s="30">
        <f>(DI1493*DI1494)*(1-COS(RADIANS(CV1492)))+DI1492*(SIN(RADIANS(CV1492)))</f>
        <v>-0.76417839735679927</v>
      </c>
      <c r="DM1494" s="30">
        <f>(DI1494^2)*(1-COS(RADIANS(CV1492)))+(COS(RADIANS(CV1492)))</f>
        <v>0.64278760968653936</v>
      </c>
      <c r="DO1494">
        <v>0.74950881879487252</v>
      </c>
      <c r="DQ1494" s="28">
        <f>(DB1492*DB1494)*(1-COS(RADIANS(CU1492)))-DB1493*(SIN(RADIANS(CU1492)))</f>
        <v>0</v>
      </c>
      <c r="DR1494" s="28">
        <f>(DB1493*DB1494)*(1-COS(RADIANS(CU1492)))+DB1492*(SIN(RADIANS(CU1492)))</f>
        <v>0</v>
      </c>
      <c r="DS1494" s="28">
        <f>(DB1494^2)*(1-COS(RADIANS(CU1492)))+(COS(RADIANS(CU1492)))</f>
        <v>1</v>
      </c>
      <c r="DU1494" s="61">
        <v>-0.15830546226261483</v>
      </c>
      <c r="DW1494" s="17">
        <v>0</v>
      </c>
      <c r="DX1494">
        <v>1</v>
      </c>
      <c r="DZ1494" s="73">
        <f>(DB1492*DB1492)*(1-COS(RADIANS(CW1492-45)))-DB1492*(SIN(RADIANS(CW1492-45)))</f>
        <v>0</v>
      </c>
      <c r="EA1494" s="73">
        <f>(DB1493*DB1494)*(1-COS(RADIANS(CW1492-45)))+DB1492*(SIN(RADIANS(CW1492-45)))</f>
        <v>0</v>
      </c>
      <c r="EB1494" s="73">
        <f>(DB1494^2)*(1-COS(RADIANS(CW1492-45)))+(COS(RADIANS(CW1492-45)))</f>
        <v>0.99999999999999989</v>
      </c>
      <c r="EC1494" s="10"/>
      <c r="ED1494">
        <v>0</v>
      </c>
      <c r="EE1494" s="1">
        <v>-0.15830546226261483</v>
      </c>
      <c r="EG1494">
        <f>CY1494+DU1494</f>
        <v>0.59120335653225764</v>
      </c>
      <c r="EH1494">
        <f>EG1494/(SQRT(EG1492^2+EG1493^2+EG1494^2))</f>
        <v>0.41804390246420753</v>
      </c>
      <c r="EJ1494">
        <f>Q1494+AM1494</f>
        <v>-0.32348067160402283</v>
      </c>
      <c r="EK1494">
        <f>EJ1494/(SQRT(EJ1492^2+EJ1493^2+EJ1494^2))</f>
        <v>-0.22873537647398323</v>
      </c>
      <c r="EM1494" s="23">
        <f>CY1492*DU1493-CY1493*DU1492</f>
        <v>-0.64278760968653925</v>
      </c>
      <c r="ER1494">
        <f t="shared" ref="ER1494:ES1496" si="2251">CK1493</f>
        <v>0.93180266183863136</v>
      </c>
      <c r="ES1494">
        <f t="shared" si="2251"/>
        <v>-0.87956522186239505</v>
      </c>
      <c r="ET1494" t="e">
        <f>#REF!</f>
        <v>#REF!</v>
      </c>
      <c r="EU1494" t="e">
        <f>#REF!</f>
        <v>#REF!</v>
      </c>
      <c r="EY1494" s="28"/>
      <c r="EZ1494" s="10"/>
      <c r="FA1494" s="61">
        <v>0.75215747624009166</v>
      </c>
      <c r="FB1494" s="13">
        <f>BW1495</f>
        <v>0</v>
      </c>
      <c r="FC1494" s="17">
        <v>0</v>
      </c>
      <c r="FD1494">
        <v>1</v>
      </c>
      <c r="FF1494" s="73">
        <f>(FD1492*FD1494)*(1-COS(RADIANS(EY1492+45)))-FD1493*(SIN(RADIANS(EY1492+45)))</f>
        <v>0</v>
      </c>
      <c r="FG1494" s="73">
        <f>(FD1493*FD1494)*(1-COS(RADIANS(EY1492+45)))+FD1492*(SIN(RADIANS(EY1492+45)))</f>
        <v>0</v>
      </c>
      <c r="FH1494" s="73">
        <f>(FD1494^2)*(1-COS(RADIANS(EY1492+45)))+(COS(RADIANS(EY1492+45)))</f>
        <v>0.99999999999999989</v>
      </c>
      <c r="FI1494" s="10"/>
      <c r="FJ1494">
        <v>0</v>
      </c>
      <c r="FK1494" s="23">
        <f>SIN(RADIANS(176))*SIN(RADIANS(0))</f>
        <v>0</v>
      </c>
      <c r="FM1494" s="30">
        <f>(FK1492*FK1494)*(1-COS(RADIANS(EX1492)))-FK1493*(SIN(RADIANS(EX1492)))</f>
        <v>-5.3436559083262246E-2</v>
      </c>
      <c r="FN1494" s="30">
        <f>(FK1493*FK1494)*(1-COS(RADIANS(EX1492)))+FK1492*(SIN(RADIANS(EX1492)))</f>
        <v>-0.76417839735679927</v>
      </c>
      <c r="FO1494" s="30">
        <f>(FK1494^2)*(1-COS(RADIANS(EX1492)))+(COS(RADIANS(EX1492)))</f>
        <v>0.64278760968653936</v>
      </c>
      <c r="FQ1494">
        <v>0.75215747624009166</v>
      </c>
      <c r="FS1494" s="28">
        <f>(FD1492*FD1494)*(1-COS(RADIANS(EW1492)))-FD1493*(SIN(RADIANS(EW1492)))</f>
        <v>0</v>
      </c>
      <c r="FT1494" s="28">
        <f>(FD1493*FD1494)*(1-COS(RADIANS(EW1492)))+FD1492*(SIN(RADIANS(EW1492)))</f>
        <v>0</v>
      </c>
      <c r="FU1494" s="28">
        <f>(FD1494^2)*(1-COS(RADIANS(EW1492)))+(COS(RADIANS(EW1492)))</f>
        <v>1</v>
      </c>
      <c r="FW1494" s="61">
        <v>-0.14520061904000592</v>
      </c>
      <c r="FX1494" s="13">
        <f>BX1495</f>
        <v>0</v>
      </c>
      <c r="FY1494" s="17">
        <v>0</v>
      </c>
      <c r="FZ1494">
        <v>1</v>
      </c>
      <c r="GB1494" s="73">
        <f>(FD1492*FD1492)*(1-COS(RADIANS(EY1492-45)))-FD1492*(SIN(RADIANS(EY1492-45)))</f>
        <v>0</v>
      </c>
      <c r="GC1494" s="73">
        <f>(FD1493*FD1494)*(1-COS(RADIANS(EY1492-45)))+FD1492*(SIN(RADIANS(EY1492-45)))</f>
        <v>0</v>
      </c>
      <c r="GD1494" s="73">
        <f>(FD1494^2)*(1-COS(RADIANS(EY1492-45)))+(COS(RADIANS(EY1492-45)))</f>
        <v>1</v>
      </c>
      <c r="GE1494" s="10"/>
      <c r="GF1494">
        <v>0</v>
      </c>
      <c r="GG1494" s="1">
        <v>-0.14520061904000592</v>
      </c>
      <c r="GI1494">
        <f>FA1494+FW1494</f>
        <v>0.60695685720008574</v>
      </c>
      <c r="GJ1494">
        <f>GI1494/(SQRT(GI1492^2+GI1493^2+GI1494^2))</f>
        <v>0.42918330961385548</v>
      </c>
      <c r="GL1494" t="e">
        <f>#REF!+DC1494</f>
        <v>#REF!</v>
      </c>
      <c r="GM1494" t="e">
        <f>GL1494/(SQRT(GL1492^2+GL1493^2+GL1494^2))</f>
        <v>#REF!</v>
      </c>
      <c r="GO1494" s="27">
        <f>FA1492*FW1493-FA1493*FW1492</f>
        <v>-0.64278760968653925</v>
      </c>
    </row>
    <row r="1495" spans="1:197" x14ac:dyDescent="0.2">
      <c r="D1495" t="s">
        <v>10</v>
      </c>
      <c r="E1495" s="5">
        <f t="shared" si="2246"/>
        <v>-9.867077788750768E-2</v>
      </c>
      <c r="F1495" s="6">
        <f t="shared" si="2246"/>
        <v>-0.32743699002281879</v>
      </c>
      <c r="G1495" s="7">
        <f t="shared" si="2249"/>
        <v>-7.610323619825958E-2</v>
      </c>
      <c r="H1495" s="8">
        <f t="shared" si="2250"/>
        <v>-0.24737743540576326</v>
      </c>
      <c r="J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W1495" s="1"/>
      <c r="BY1495" t="s">
        <v>10</v>
      </c>
      <c r="BZ1495" s="5">
        <f t="shared" si="2247"/>
        <v>-9.8670839279614439E-2</v>
      </c>
      <c r="CA1495" s="6">
        <f t="shared" si="2247"/>
        <v>-0.32743703463395935</v>
      </c>
      <c r="CB1495" s="7">
        <f>CY1494</f>
        <v>0.74950881879487252</v>
      </c>
      <c r="CC1495" s="8">
        <f>DU1494</f>
        <v>-0.15830546226261483</v>
      </c>
      <c r="CE1495" s="10"/>
      <c r="CG1495" s="10" t="s">
        <v>160</v>
      </c>
      <c r="CH1495" s="10">
        <f>-CH1492*((EY1492-CW1492)/(CH1494-CE1493))</f>
        <v>209.07371265078723</v>
      </c>
      <c r="CI1495" s="67"/>
      <c r="CJ1495" s="10" t="s">
        <v>10</v>
      </c>
      <c r="CK1495" s="5">
        <f t="shared" si="2248"/>
        <v>-9.8670839279614439E-2</v>
      </c>
      <c r="CL1495" s="6">
        <f t="shared" si="2248"/>
        <v>-0.32743703463395935</v>
      </c>
      <c r="CM1495" s="7">
        <f>FA1494</f>
        <v>0.75215747624009166</v>
      </c>
      <c r="CN1495" s="8">
        <f>FW1494</f>
        <v>-0.14520061904000592</v>
      </c>
      <c r="CW1495" s="28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EE1495" s="1"/>
      <c r="EI1495" s="64">
        <f>(DEGREES(ACOS((EH1492*EK1492+EH1493*EK1493+EH1494*EK1494)/((SQRT(EH1492^2+EH1493^2+EH1494^2))*(SQRT(EK1492^2+EK1493^2+EK1494^2))))))</f>
        <v>38.385251284155544</v>
      </c>
      <c r="ER1495">
        <f t="shared" si="2251"/>
        <v>0.3492962422733713</v>
      </c>
      <c r="ES1495">
        <f t="shared" si="2251"/>
        <v>-0.34518112468713447</v>
      </c>
      <c r="ET1495" t="e">
        <f>#REF!</f>
        <v>#REF!</v>
      </c>
      <c r="EU1495" t="e">
        <f>#REF!</f>
        <v>#REF!</v>
      </c>
      <c r="EY1495" s="28"/>
      <c r="EZ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  <c r="FR1495" s="10"/>
      <c r="GG1495" s="1"/>
      <c r="GK1495" s="64" t="e">
        <f>(DEGREES(ACOS((GJ1492*GM1492+GJ1493*GM1493+GJ1494*GM1494)/((SQRT(GJ1492^2+GJ1493^2+GJ1494^2))*(SQRT(GM1492^2+GM1493^2+GM1494^2))))))</f>
        <v>#VALUE!</v>
      </c>
    </row>
    <row r="1496" spans="1:197" x14ac:dyDescent="0.2">
      <c r="A1496" s="2" t="s">
        <v>3</v>
      </c>
      <c r="J1496" s="10"/>
      <c r="Q1496" s="82" t="s">
        <v>148</v>
      </c>
      <c r="R1496" s="13"/>
      <c r="T1496" s="10"/>
      <c r="U1496" s="10"/>
      <c r="V1496" s="10"/>
      <c r="W1496" s="10"/>
      <c r="X1496" s="10"/>
      <c r="Y1496" s="10"/>
      <c r="Z1496" s="80"/>
      <c r="AA1496" s="23" t="s">
        <v>149</v>
      </c>
      <c r="AE1496" s="1"/>
      <c r="AG1496" s="80"/>
      <c r="AK1496" s="13"/>
      <c r="AL1496" s="81"/>
      <c r="AM1496" s="82" t="s">
        <v>150</v>
      </c>
      <c r="AO1496" s="13"/>
      <c r="AP1496" s="13"/>
      <c r="AS1496" s="1"/>
      <c r="AW1496" s="1"/>
      <c r="CS1496" s="15"/>
      <c r="CW1496" s="28"/>
      <c r="CY1496" s="82" t="s">
        <v>148</v>
      </c>
      <c r="CZ1496" s="13"/>
      <c r="DB1496" s="10"/>
      <c r="DC1496" s="10"/>
      <c r="DD1496" s="10"/>
      <c r="DE1496" s="10"/>
      <c r="DF1496" s="10"/>
      <c r="DG1496" s="10"/>
      <c r="DH1496" s="80"/>
      <c r="DI1496" s="23" t="s">
        <v>149</v>
      </c>
      <c r="DM1496" s="1"/>
      <c r="DO1496" s="80"/>
      <c r="DS1496" s="13"/>
      <c r="DT1496" s="81"/>
      <c r="DU1496" s="82" t="s">
        <v>150</v>
      </c>
      <c r="DW1496" s="13"/>
      <c r="DX1496" s="13"/>
      <c r="EA1496" s="1"/>
      <c r="EE1496" s="1"/>
      <c r="EI1496" s="13"/>
      <c r="ER1496">
        <f t="shared" si="2251"/>
        <v>-9.8670839279614439E-2</v>
      </c>
      <c r="ES1496">
        <f t="shared" si="2251"/>
        <v>-0.32743703463395935</v>
      </c>
      <c r="ET1496" t="e">
        <f>#REF!</f>
        <v>#REF!</v>
      </c>
      <c r="EU1496" t="e">
        <f>#REF!</f>
        <v>#REF!</v>
      </c>
      <c r="EY1496" s="28"/>
      <c r="EZ1496" s="10"/>
      <c r="FA1496" s="82" t="s">
        <v>148</v>
      </c>
      <c r="FB1496" s="13"/>
      <c r="FD1496" s="10"/>
      <c r="FE1496" s="10"/>
      <c r="FF1496" s="10"/>
      <c r="FG1496" s="10"/>
      <c r="FH1496" s="10"/>
      <c r="FI1496" s="10"/>
      <c r="FJ1496" s="80"/>
      <c r="FK1496" s="23" t="s">
        <v>149</v>
      </c>
      <c r="FO1496" s="1"/>
      <c r="FQ1496" s="80"/>
      <c r="FU1496" s="13"/>
      <c r="FV1496" s="81"/>
      <c r="FW1496" s="82" t="s">
        <v>150</v>
      </c>
      <c r="FY1496" s="13"/>
      <c r="FZ1496" s="13"/>
      <c r="GC1496" s="1"/>
      <c r="GG1496" s="1"/>
      <c r="GK1496" s="13"/>
    </row>
    <row r="1497" spans="1:197" x14ac:dyDescent="0.2">
      <c r="A1497" s="2">
        <f>DEGREES(ACOS(((C1515*C1518+C1516*C1519+C1517*C1520)/(((SQRT((C1515^2)+(C1516^2)+(C1517^2)))*(SQRT((C1518^2)+(C1519^2)+(C1520^2))))))))</f>
        <v>155.20898021245958</v>
      </c>
      <c r="E1497" s="5" t="s">
        <v>4</v>
      </c>
      <c r="F1497" s="6" t="s">
        <v>5</v>
      </c>
      <c r="G1497" s="7" t="s">
        <v>6</v>
      </c>
      <c r="H1497" s="8" t="s">
        <v>1</v>
      </c>
      <c r="I1497">
        <v>15</v>
      </c>
      <c r="J1497" s="9" t="s">
        <v>7</v>
      </c>
      <c r="K1497">
        <v>15</v>
      </c>
      <c r="L1497" s="10"/>
      <c r="M1497" s="17">
        <f>A1441</f>
        <v>10</v>
      </c>
      <c r="N1497" s="17">
        <f>B1441</f>
        <v>-20</v>
      </c>
      <c r="O1497" s="17">
        <f>C1441</f>
        <v>282.7</v>
      </c>
      <c r="Q1497" s="61">
        <f t="array" ref="Q1497:Q1499">MMULT(AI1497:AK1499,AG1497:AG1499)</f>
        <v>0.92222114327328986</v>
      </c>
      <c r="R1497" s="13"/>
      <c r="S1497" s="17">
        <v>1</v>
      </c>
      <c r="T1497">
        <v>0</v>
      </c>
      <c r="V1497" s="73">
        <f>(T1497^2)*(1-COS(RADIANS(O1497+45)))+(COS(RADIANS(O1497+45)))</f>
        <v>0.84526183322185577</v>
      </c>
      <c r="W1497" s="73">
        <f>(T1497*T1498)*(1-COS(RADIANS(O1497+45)))-T1499*(SIN(RADIANS(O1497+45)))</f>
        <v>0.5343523493898269</v>
      </c>
      <c r="X1497" s="73">
        <f>(T1497*T1499)*(1-COS(RADIANS(O1497+45)))+T1498*(SIN(RADIANS(O1497+45)))</f>
        <v>0</v>
      </c>
      <c r="Y1497" s="10"/>
      <c r="Z1497">
        <f t="array" ref="Z1497:Z1499">MMULT(V1497:X1499,S1497:S1499)</f>
        <v>0.84526183322185577</v>
      </c>
      <c r="AA1497" s="23">
        <f>COS(RADIANS('[1]Biaxial Input'!$F$21))</f>
        <v>-0.9975640502598242</v>
      </c>
      <c r="AC1497" s="30">
        <f>(AA1497^2)*(1-COS(RADIANS(N1497)))+(COS(RADIANS(N1497)))</f>
        <v>0.99970654636555623</v>
      </c>
      <c r="AD1497" s="30">
        <f>(AA1497*AA1498)*(1-COS(RADIANS(N1497)))-AA1499*(SIN(RADIANS(N1497)))</f>
        <v>-4.1965824879998722E-3</v>
      </c>
      <c r="AE1497" s="30">
        <f>(AA1497*AA1499)*(1-COS(RADIANS(N1497)))+AA1498*(SIN(RADIANS(N1497)))</f>
        <v>-2.3858119147859059E-2</v>
      </c>
      <c r="AG1497">
        <f t="array" ref="AG1497:AG1499">MMULT(AC1497:AE1499,Z1497:Z1499)</f>
        <v>0.84725624177671111</v>
      </c>
      <c r="AI1497" s="28">
        <f>(T1497^2)*(1-COS(RADIANS(M1497)))+(COS(RADIANS(M1497)))</f>
        <v>0.98480775301220802</v>
      </c>
      <c r="AJ1497" s="28">
        <f>(T1497*T1498)*(1-COS(RADIANS(M1497)))-T1499*(SIN(RADIANS(M1497)))</f>
        <v>-0.17364817766693033</v>
      </c>
      <c r="AK1497" s="28">
        <f>(T1497*T1499)*(1-COS(RADIANS(M1497)))+T1498*(SIN(RADIANS(M1497)))</f>
        <v>0</v>
      </c>
      <c r="AM1497" s="61">
        <f t="array" ref="AM1497:AM1499">MMULT(AI1497:AK1499,AW1497:AW1499)</f>
        <v>-0.38500654584023475</v>
      </c>
      <c r="AN1497" s="13"/>
      <c r="AO1497" s="17">
        <v>1</v>
      </c>
      <c r="AP1497">
        <v>0</v>
      </c>
      <c r="AR1497" s="73">
        <f>(T1497^2)*(1-COS(RADIANS(O1497-45)))+(COS(RADIANS(O1497-45)))</f>
        <v>-0.5343523493898269</v>
      </c>
      <c r="AS1497" s="73">
        <f>(T1497*T1498)*(1-COS(RADIANS(O1497-45)))-T1499*(SIN(RADIANS(O1497-45)))</f>
        <v>0.84526183322185577</v>
      </c>
      <c r="AT1497" s="73">
        <f>(T1497*T1499)*(1-COS(RADIANS(O1497-45)))+T1498*(SIN(RADIANS(O1497-45)))</f>
        <v>0</v>
      </c>
      <c r="AU1497" s="10"/>
      <c r="AV1497">
        <f t="array" ref="AV1497:AV1499">MMULT(AR1497:AT1499,S1497:S1499)</f>
        <v>-0.5343523493898269</v>
      </c>
      <c r="AW1497" s="1">
        <f t="array" ref="AW1497:AW1499">MMULT(AC1497:AE1499,AV1497:AV1499)</f>
        <v>-0.53064833074375128</v>
      </c>
      <c r="BZ1497" s="5" t="s">
        <v>4</v>
      </c>
      <c r="CA1497" s="6" t="s">
        <v>5</v>
      </c>
      <c r="CB1497" s="7" t="s">
        <v>6</v>
      </c>
      <c r="CC1497" s="8" t="s">
        <v>1</v>
      </c>
      <c r="CD1497">
        <v>12</v>
      </c>
      <c r="CE1497" s="9" t="s">
        <v>7</v>
      </c>
      <c r="CG1497" s="90" t="s">
        <v>157</v>
      </c>
      <c r="CH1497" s="61">
        <f>CE1498-((CH1499-CE1498)/(EY1497-CW1497))*CW1497</f>
        <v>7.1346825574597235</v>
      </c>
      <c r="CI1497" s="10"/>
      <c r="CK1497" s="5" t="s">
        <v>4</v>
      </c>
      <c r="CL1497" s="6" t="s">
        <v>5</v>
      </c>
      <c r="CM1497" s="7" t="s">
        <v>6</v>
      </c>
      <c r="CN1497" s="8" t="s">
        <v>1</v>
      </c>
      <c r="CO1497" s="10"/>
      <c r="CP1497">
        <f t="shared" ref="CP1497:CQ1499" si="2252">BZ1498</f>
        <v>0.93180266183863136</v>
      </c>
      <c r="CQ1497">
        <f t="shared" si="2252"/>
        <v>-0.87956522186239505</v>
      </c>
      <c r="CR1497">
        <f>CI1501</f>
        <v>0</v>
      </c>
      <c r="CS1497">
        <f>CL1501</f>
        <v>0</v>
      </c>
      <c r="CU1497" s="17">
        <f>CU1401</f>
        <v>70</v>
      </c>
      <c r="CV1497" s="17">
        <f>CV1401</f>
        <v>-5</v>
      </c>
      <c r="CW1497" s="31">
        <f>CH1404</f>
        <v>221.55607767973757</v>
      </c>
      <c r="CY1497" s="61">
        <f t="array" ref="CY1497:CY1499">MMULT(DQ1497:DS1499,DO1497:DO1499)</f>
        <v>0.91397375425543204</v>
      </c>
      <c r="CZ1497" s="13"/>
      <c r="DA1497" s="17">
        <v>1</v>
      </c>
      <c r="DB1497">
        <v>0</v>
      </c>
      <c r="DD1497" s="73">
        <f>(DB1497^2)*(1-COS(RADIANS(CW1497+45)))+(COS(RADIANS(CW1497+45)))</f>
        <v>-6.0071595850015709E-2</v>
      </c>
      <c r="DE1497" s="73">
        <f>(DB1497*DB1498)*(1-COS(RADIANS(CW1497+45)))-DB1499*(SIN(RADIANS(CW1497+45)))</f>
        <v>0.99819407099623292</v>
      </c>
      <c r="DF1497" s="73">
        <f>(DB1497*DB1499)*(1-COS(RADIANS(CW1497+45)))+DB1498*(SIN(RADIANS(CW1497+45)))</f>
        <v>0</v>
      </c>
      <c r="DG1497" s="10"/>
      <c r="DH1497">
        <f t="array" ref="DH1497:DH1499">MMULT(DD1497:DF1499,DA1497:DA1499)</f>
        <v>-6.0071595850015709E-2</v>
      </c>
      <c r="DI1497" s="23">
        <f>COS(RADIANS('[1]Biaxial Input'!$F$21))</f>
        <v>-0.9975640502598242</v>
      </c>
      <c r="DK1497" s="30">
        <f>(DI1497^2)*(1-COS(RADIANS(CV1497)))+(COS(RADIANS(CV1497)))</f>
        <v>0.99998148353170568</v>
      </c>
      <c r="DL1497" s="30">
        <f>(DI1497*DI1498)*(1-COS(RADIANS(CV1497)))-DI1499*(SIN(RADIANS(CV1497)))</f>
        <v>-2.6479783333051429E-4</v>
      </c>
      <c r="DM1497" s="30">
        <f>(DI1497*DI1499)*(1-COS(RADIANS(CV1497)))+DI1498*(SIN(RADIANS(CV1497)))</f>
        <v>-6.0796772806267756E-3</v>
      </c>
      <c r="DO1497">
        <f t="array" ref="DO1497:DO1499">MMULT(DK1497:DM1499,DH1497:DH1499)</f>
        <v>-5.9806163908972594E-2</v>
      </c>
      <c r="DQ1497" s="28">
        <f>(DB1497^2)*(1-COS(RADIANS(CU1497)))+(COS(RADIANS(CU1497)))</f>
        <v>0.34202014332566882</v>
      </c>
      <c r="DR1497" s="28">
        <f>(DB1497*DB1498)*(1-COS(RADIANS(CU1497)))-DB1499*(SIN(RADIANS(CU1497)))</f>
        <v>-0.93969262078590832</v>
      </c>
      <c r="DS1497" s="28">
        <f>(DB1497*DB1499)*(1-COS(RADIANS(CU1497)))+DB1498*(SIN(RADIANS(CU1497)))</f>
        <v>0</v>
      </c>
      <c r="DU1497" s="61">
        <f t="array" ref="DU1497:DU1499">MMULT(DQ1497:DS1499,EE1497:EE1499)</f>
        <v>-0.39788505303109739</v>
      </c>
      <c r="DV1497" s="13"/>
      <c r="DW1497" s="17">
        <v>1</v>
      </c>
      <c r="DX1497">
        <v>0</v>
      </c>
      <c r="DZ1497" s="73">
        <f>(DB1497^2)*(1-COS(RADIANS(CW1497-45)))+(COS(RADIANS(CW1497-45)))</f>
        <v>-0.99819407099623292</v>
      </c>
      <c r="EA1497" s="73">
        <f>(DB1497*DB1498)*(1-COS(RADIANS(CW1497-45)))-DB1499*(SIN(RADIANS(CW1497-45)))</f>
        <v>-6.0071595850015203E-2</v>
      </c>
      <c r="EB1497" s="73">
        <f>(DB1497*DB1499)*(1-COS(RADIANS(CW1497-45)))+DB1498*(SIN(RADIANS(CW1497-45)))</f>
        <v>0</v>
      </c>
      <c r="EC1497" s="10"/>
      <c r="ED1497">
        <f t="array" ref="ED1497:ED1499">MMULT(DZ1497:EB1499,DA1497:DA1499)</f>
        <v>-0.99819407099623292</v>
      </c>
      <c r="EE1497" s="1">
        <f t="array" ref="EE1497:EE1499">MMULT(DK1497:DM1499,ED1497:ED1499)</f>
        <v>-0.9981914947957915</v>
      </c>
      <c r="EG1497">
        <f>CY1497+DU1497</f>
        <v>0.5160887012243347</v>
      </c>
      <c r="EH1497">
        <f>EG1497/(SQRT(EG1497^2+EG1498^2+EG1499^2))</f>
        <v>0.36492982032948507</v>
      </c>
      <c r="EJ1497">
        <f>Q1497+AM1497</f>
        <v>0.53721459743305511</v>
      </c>
      <c r="EK1497">
        <f>EJ1497/(SQRT(EJ1497^2+EJ1498^2+EJ1499^2))</f>
        <v>0.37986808479731449</v>
      </c>
      <c r="EM1497" s="23">
        <f>CY1498*DU1499-CY1499*DU1498</f>
        <v>-7.9620732894590179E-2</v>
      </c>
      <c r="EO1497" s="15">
        <v>12</v>
      </c>
      <c r="EP1497" s="9" t="s">
        <v>7</v>
      </c>
      <c r="EW1497" s="17">
        <f>CU1497</f>
        <v>70</v>
      </c>
      <c r="EX1497" s="17">
        <f>CV1497</f>
        <v>-5</v>
      </c>
      <c r="EY1497" s="31">
        <f>1+CW1497</f>
        <v>222.55607767973757</v>
      </c>
      <c r="EZ1497" s="10"/>
      <c r="FA1497" s="61">
        <f t="array" ref="FA1497:FA1499">MMULT(FS1497:FU1499,FQ1497:FQ1499)</f>
        <v>0.92077860328654615</v>
      </c>
      <c r="FB1497" s="13">
        <f>BW1498</f>
        <v>0</v>
      </c>
      <c r="FC1497" s="17">
        <v>1</v>
      </c>
      <c r="FD1497">
        <v>0</v>
      </c>
      <c r="FF1497" s="73">
        <f>(FD1497^2)*(1-COS(RADIANS(EY1497+45)))+(COS(RADIANS(EY1497+45)))</f>
        <v>-4.2641558024691752E-2</v>
      </c>
      <c r="FG1497" s="73">
        <f>(FD1497*FD1498)*(1-COS(RADIANS(EY1497+45)))-FD1499*(SIN(RADIANS(EY1497+45)))</f>
        <v>0.99909043511046924</v>
      </c>
      <c r="FH1497" s="73">
        <f>(FD1497*FD1499)*(1-COS(RADIANS(EY1497+45)))+FD1498*(SIN(RADIANS(EY1497+45)))</f>
        <v>0</v>
      </c>
      <c r="FI1497" s="10"/>
      <c r="FJ1497">
        <f t="array" ref="FJ1497:FJ1499">MMULT(FF1497:FH1499,FC1497:FC1499)</f>
        <v>-4.2641558024691752E-2</v>
      </c>
      <c r="FK1497" s="23">
        <f>COS(RADIANS(176))</f>
        <v>-0.9975640502598242</v>
      </c>
      <c r="FM1497" s="30">
        <f>(FK1497^2)*(1-COS(RADIANS(EX1497)))+(COS(RADIANS(EX1497)))</f>
        <v>0.99998148353170568</v>
      </c>
      <c r="FN1497" s="30">
        <f>(FK1497*FK1498)*(1-COS(RADIANS(EX1497)))-FK1499*(SIN(RADIANS(EX1497)))</f>
        <v>-2.6479783333051429E-4</v>
      </c>
      <c r="FO1497" s="30">
        <f>(FK1497*FK1499)*(1-COS(RADIANS(EX1497)))+FK1498*(SIN(RADIANS(EX1497)))</f>
        <v>-6.0796772806267756E-3</v>
      </c>
      <c r="FQ1497">
        <f t="array" ref="FQ1497:FQ1499">MMULT(FM1497:FO1499,FJ1497:FJ1499)</f>
        <v>-4.2376211471116074E-2</v>
      </c>
      <c r="FS1497" s="28">
        <f>(FD1497^2)*(1-COS(RADIANS(EW1497)))+(COS(RADIANS(EW1497)))</f>
        <v>0.34202014332566882</v>
      </c>
      <c r="FT1497" s="28">
        <f>(FD1497*FD1498)*(1-COS(RADIANS(EW1497)))-FD1499*(SIN(RADIANS(EW1497)))</f>
        <v>-0.93969262078590832</v>
      </c>
      <c r="FU1497" s="28">
        <f>(FD1497*FD1499)*(1-COS(RADIANS(EW1497)))+FD1498*(SIN(RADIANS(EW1497)))</f>
        <v>0</v>
      </c>
      <c r="FW1497" s="61">
        <f t="array" ref="FW1497:FW1499">MMULT(FS1497:FU1499,GG1497:GG1499)</f>
        <v>-0.38187341177804573</v>
      </c>
      <c r="FX1497" s="13">
        <f>BX1498</f>
        <v>0</v>
      </c>
      <c r="FY1497" s="17">
        <v>1</v>
      </c>
      <c r="FZ1497">
        <v>0</v>
      </c>
      <c r="GB1497" s="73">
        <f>(FD1497^2)*(1-COS(RADIANS(EY1497-45)))+(COS(RADIANS(EY1497-45)))</f>
        <v>-0.99909043511046935</v>
      </c>
      <c r="GC1497" s="73">
        <f>(FD1497*FD1498)*(1-COS(RADIANS(EY1497-45)))-FD1499*(SIN(RADIANS(EY1497-45)))</f>
        <v>-4.2641558024691245E-2</v>
      </c>
      <c r="GD1497" s="73">
        <f>(FD1497*FD1499)*(1-COS(RADIANS(EY1497-45)))+FD1498*(SIN(RADIANS(EY1497-45)))</f>
        <v>0</v>
      </c>
      <c r="GE1497" s="10"/>
      <c r="GF1497">
        <f t="array" ref="GF1497:GF1499">MMULT(GB1497:GD1499,FC1497:FC1499)</f>
        <v>-0.99909043511046935</v>
      </c>
      <c r="GG1497" s="1">
        <f t="array" ref="GG1497:GG1499">MMULT(FM1497:FO1499,GF1497:GF1499)</f>
        <v>-0.99908322687627926</v>
      </c>
      <c r="GI1497">
        <f>FA1497+FW1497</f>
        <v>0.53890519150850036</v>
      </c>
      <c r="GJ1497">
        <f>GI1497/(SQRT(GI1497^2+GI1498^2+GI1499^2))</f>
        <v>0.3810635153322956</v>
      </c>
      <c r="GL1497" t="e">
        <f>CH1498+DC1497</f>
        <v>#VALUE!</v>
      </c>
      <c r="GM1497" t="e">
        <f>GL1497/(SQRT(GL1497^2+GL1498^2+GL1499^2))</f>
        <v>#VALUE!</v>
      </c>
      <c r="GO1497" s="27">
        <f>FA1498*FW1499-FA1499*FW1498</f>
        <v>-7.9620732894590152E-2</v>
      </c>
    </row>
    <row r="1498" spans="1:197" x14ac:dyDescent="0.2">
      <c r="D1498" t="s">
        <v>8</v>
      </c>
      <c r="E1498" s="5">
        <f t="shared" ref="E1498:F1500" si="2253">E1493</f>
        <v>0.93180257253695653</v>
      </c>
      <c r="F1498" s="6">
        <f t="shared" si="2253"/>
        <v>-0.87956533664367853</v>
      </c>
      <c r="G1498" s="7">
        <f>Q1497</f>
        <v>0.92222114327328986</v>
      </c>
      <c r="H1498" s="8">
        <f>AM1497</f>
        <v>-0.38500654584023475</v>
      </c>
      <c r="J1498" s="9">
        <f>((SUMPRODUCT(G1498:G1500,E1498:E1500))*(SUMPRODUCT(G1498:(G1500),F1498:F1500)))-((SUMPRODUCT(H1498:H1500,E1498:E1500))*(SUMPRODUCT(H1498:H1500,F1498:F1500)))</f>
        <v>-1.1443611106828233E-2</v>
      </c>
      <c r="Q1498" s="61">
        <v>-0.35102176670993795</v>
      </c>
      <c r="S1498" s="17">
        <v>0</v>
      </c>
      <c r="T1498">
        <v>0</v>
      </c>
      <c r="V1498" s="73">
        <f>(T1497*T1498)*(1-COS(RADIANS(O1497+45)))+T1499*(SIN(RADIANS(O1497+45)))</f>
        <v>-0.5343523493898269</v>
      </c>
      <c r="W1498" s="73">
        <f>(T1498^2)*(1-COS(RADIANS(O1497+45)))+(COS(RADIANS(O1497+45)))</f>
        <v>0.84526183322185577</v>
      </c>
      <c r="X1498" s="73">
        <f>(T1498*T1499)*(1-COS(RADIANS(O1497+45)))-T1497*(SIN(RADIANS(O1497+45)))</f>
        <v>0</v>
      </c>
      <c r="Y1498" s="10"/>
      <c r="Z1498">
        <v>-0.5343523493898269</v>
      </c>
      <c r="AA1498" s="23">
        <f>SIN(RADIANS('[1]Biaxial Input'!$F$21))*(COS(RADIANS(0)))</f>
        <v>6.9756473744125524E-2</v>
      </c>
      <c r="AC1498" s="30">
        <f>(AA1497*AA1498)*(1-COS(RADIANS(N1497)))+AA1499*(SIN(RADIANS(N1497)))</f>
        <v>-4.1965824879998722E-3</v>
      </c>
      <c r="AD1498" s="30">
        <f>(AA1498^2)*(1-COS(RADIANS(N1497)))+(COS(RADIANS(N1497)))</f>
        <v>0.9399860744203522</v>
      </c>
      <c r="AE1498" s="30">
        <f>(AA1498*AA1499)*(1-COS(RADIANS(N1497)))-AA1497*(SIN(RADIANS(N1497)))</f>
        <v>-0.34118699944639969</v>
      </c>
      <c r="AG1498">
        <v>-0.50583097826730938</v>
      </c>
      <c r="AI1498" s="28">
        <f>(T1497*T1498)*(1-COS(RADIANS(M1497)))+T1499*(SIN(RADIANS(M1497)))</f>
        <v>0.17364817766693033</v>
      </c>
      <c r="AJ1498" s="28">
        <f>(T1498^2)*(1-COS(RADIANS(M1497)))+(COS(RADIANS(M1497)))</f>
        <v>0.98480775301220802</v>
      </c>
      <c r="AK1498" s="28">
        <f>(T1498*T1499)*(1-COS(RADIANS(M1497)))-T1497*(SIN(RADIANS(M1497)))</f>
        <v>0</v>
      </c>
      <c r="AM1498" s="61">
        <v>-0.8724013201590195</v>
      </c>
      <c r="AO1498" s="17">
        <v>0</v>
      </c>
      <c r="AP1498">
        <v>0</v>
      </c>
      <c r="AR1498" s="73">
        <f>(T1497*T1498)*(1-COS(RADIANS(O1497-45)))+T1499*(SIN(RADIANS(O1497-45)))</f>
        <v>-0.84526183322185577</v>
      </c>
      <c r="AS1498" s="73">
        <f>(T1498^2)*(1-COS(RADIANS(O1497-45)))+(COS(RADIANS(O1497-45)))</f>
        <v>-0.5343523493898269</v>
      </c>
      <c r="AT1498" s="73">
        <f>(T1498*T1499)*(1-COS(RADIANS(O1497-45)))-T1497*(SIN(RADIANS(O1497-45)))</f>
        <v>0</v>
      </c>
      <c r="AU1498" s="10"/>
      <c r="AV1498">
        <v>-0.84526183322185577</v>
      </c>
      <c r="AW1498" s="1">
        <v>-0.79229189875569173</v>
      </c>
      <c r="AX1498" s="10"/>
      <c r="AY1498" t="s">
        <v>12</v>
      </c>
      <c r="AZ1498" t="s">
        <v>13</v>
      </c>
      <c r="BA1498" t="s">
        <v>14</v>
      </c>
      <c r="BB1498" t="s">
        <v>15</v>
      </c>
      <c r="BC1498" t="s">
        <v>16</v>
      </c>
      <c r="BD1498" t="s">
        <v>17</v>
      </c>
      <c r="BE1498" s="10"/>
      <c r="BY1498" t="s">
        <v>8</v>
      </c>
      <c r="BZ1498" s="5">
        <f t="shared" ref="BZ1498:CA1500" si="2254">BZ1493</f>
        <v>0.93180266183863136</v>
      </c>
      <c r="CA1498" s="6">
        <f t="shared" si="2254"/>
        <v>-0.87956522186239505</v>
      </c>
      <c r="CB1498" s="7">
        <f>CY1497</f>
        <v>0.91397375425543204</v>
      </c>
      <c r="CC1498" s="8">
        <f>DU1497</f>
        <v>-0.39788505303109739</v>
      </c>
      <c r="CE1498" s="9">
        <f>((SUMPRODUCT(CB1498:CB1500,BZ1498:BZ1500))*(SUMPRODUCT(CB1498:(CB1500),CA1498:CA1500)))-((SUMPRODUCT(CC1498:CC1500,BZ1498:BZ1500))*(SUMPRODUCT(CC1498:CC1500,CA1498:CA1500)))</f>
        <v>0</v>
      </c>
      <c r="CG1498">
        <v>1</v>
      </c>
      <c r="CH1498" t="s">
        <v>161</v>
      </c>
      <c r="CI1498" s="67"/>
      <c r="CJ1498" s="1" t="s">
        <v>8</v>
      </c>
      <c r="CK1498" s="5">
        <f t="shared" ref="CK1498:CL1500" si="2255">BZ1498</f>
        <v>0.93180266183863136</v>
      </c>
      <c r="CL1498" s="6">
        <f t="shared" si="2255"/>
        <v>-0.87956522186239505</v>
      </c>
      <c r="CM1498" s="7">
        <f>FA1497</f>
        <v>0.92077860328654615</v>
      </c>
      <c r="CN1498" s="8">
        <f>FW1497</f>
        <v>-0.38187341177804573</v>
      </c>
      <c r="CO1498" s="10"/>
      <c r="CP1498">
        <f t="shared" si="2252"/>
        <v>0.3492962422733713</v>
      </c>
      <c r="CQ1498">
        <f t="shared" si="2252"/>
        <v>-0.34518112468713447</v>
      </c>
      <c r="CR1498">
        <f>CJ1501</f>
        <v>0</v>
      </c>
      <c r="CS1498">
        <f>CM1501</f>
        <v>0</v>
      </c>
      <c r="CW1498" s="28"/>
      <c r="CY1498" s="61">
        <v>-0.39630363173848993</v>
      </c>
      <c r="DA1498" s="17">
        <v>0</v>
      </c>
      <c r="DB1498">
        <v>0</v>
      </c>
      <c r="DD1498" s="73">
        <f>(DB1497*DB1498)*(1-COS(RADIANS(CW1497+45)))+DB1499*(SIN(RADIANS(CW1497+45)))</f>
        <v>-0.99819407099623292</v>
      </c>
      <c r="DE1498" s="73">
        <f>(DB1498^2)*(1-COS(RADIANS(CW1497+45)))+(COS(RADIANS(CW1497+45)))</f>
        <v>-6.0071595850015709E-2</v>
      </c>
      <c r="DF1498" s="73">
        <f>(DB1498*DB1499)*(1-COS(RADIANS(CW1497+45)))-DB1497*(SIN(RADIANS(CW1497+45)))</f>
        <v>0</v>
      </c>
      <c r="DG1498" s="10"/>
      <c r="DH1498">
        <v>-0.99819407099623292</v>
      </c>
      <c r="DI1498" s="23">
        <f>SIN(RADIANS('[1]Biaxial Input'!$F$21))*(COS(RADIANS(0)))</f>
        <v>6.9756473744125524E-2</v>
      </c>
      <c r="DK1498" s="30">
        <f>(DI1497*DI1498)*(1-COS(RADIANS(CV1497)))+DI1499*(SIN(RADIANS(CV1497)))</f>
        <v>-2.6479783333051429E-4</v>
      </c>
      <c r="DL1498" s="30">
        <f>(DI1498^2)*(1-COS(RADIANS(CV1497)))+(COS(RADIANS(CV1497)))</f>
        <v>0.99621321456003986</v>
      </c>
      <c r="DM1498" s="30">
        <f>(DI1498*DI1499)*(1-COS(RADIANS(CV1497)))-DI1497*(SIN(RADIANS(CV1497)))</f>
        <v>-8.694343573875718E-2</v>
      </c>
      <c r="DO1498">
        <v>-0.99439821739350409</v>
      </c>
      <c r="DQ1498" s="28">
        <f>(DB1497*DB1498)*(1-COS(RADIANS(CU1497)))+DB1499*(SIN(RADIANS(CU1497)))</f>
        <v>0.93969262078590832</v>
      </c>
      <c r="DR1498" s="28">
        <f>(DB1498^2)*(1-COS(RADIANS(CU1497)))+(COS(RADIANS(CU1497)))</f>
        <v>0.34202014332566882</v>
      </c>
      <c r="DS1498" s="28">
        <f>(DB1498*DB1499)*(1-COS(RADIANS(CU1497)))-DB1497*(SIN(RADIANS(CU1497)))</f>
        <v>0</v>
      </c>
      <c r="DU1498" s="61">
        <v>-0.91743488547343754</v>
      </c>
      <c r="DW1498" s="17">
        <v>0</v>
      </c>
      <c r="DX1498">
        <v>0</v>
      </c>
      <c r="DZ1498" s="73">
        <f>(DB1497*DB1498)*(1-COS(RADIANS(CW1497-45)))+DB1499*(SIN(RADIANS(CW1497-45)))</f>
        <v>6.0071595850015203E-2</v>
      </c>
      <c r="EA1498" s="73">
        <f>(DB1498^2)*(1-COS(RADIANS(CW1497-45)))+(COS(RADIANS(CW1497-45)))</f>
        <v>-0.99819407099623292</v>
      </c>
      <c r="EB1498" s="73">
        <f>(DB1498*DB1499)*(1-COS(RADIANS(CW1497-45)))-DB1497*(SIN(RADIANS(CW1497-45)))</f>
        <v>0</v>
      </c>
      <c r="EC1498" s="10"/>
      <c r="ED1498">
        <v>6.0071595850015203E-2</v>
      </c>
      <c r="EE1498" s="1">
        <v>6.0108437232738364E-2</v>
      </c>
      <c r="EG1498">
        <f>CY1498+DU1498</f>
        <v>-1.3137385172119274</v>
      </c>
      <c r="EH1498">
        <f>EG1498/(SQRT(EG1497^2+EG1498^2+EG1499^2))</f>
        <v>-0.92895341422651356</v>
      </c>
      <c r="EJ1498">
        <f>Q1498+AM1498</f>
        <v>-1.2234230868689575</v>
      </c>
      <c r="EK1498">
        <f>EJ1498/(SQRT(EJ1497^2+EJ1498^2+EJ1499^2))</f>
        <v>-0.86509076098521842</v>
      </c>
      <c r="EM1498" s="23">
        <f>CY1499*DU1497-CY1497*DU1499</f>
        <v>3.5449434229960525E-2</v>
      </c>
      <c r="EP1498" s="9">
        <f>((SUMPRODUCT(CM1498:CM1500,BZ1498:BZ1500))*(SUMPRODUCT(CM1498:CM1500,CA1498:CA1500)))-((SUMPRODUCT(CN1498:CN1500,BZ1498:BZ1500))*(SUMPRODUCT(CN1498:CN1500,CA1498:CA1500)))</f>
        <v>-3.2202603657630224E-2</v>
      </c>
      <c r="EY1498" s="28"/>
      <c r="EZ1498" s="10"/>
      <c r="FA1498" s="61">
        <v>-0.38023182627481145</v>
      </c>
      <c r="FB1498" s="13">
        <f>BW1499</f>
        <v>0</v>
      </c>
      <c r="FC1498" s="17">
        <v>0</v>
      </c>
      <c r="FD1498">
        <v>0</v>
      </c>
      <c r="FF1498" s="73">
        <f>(FD1497*FD1498)*(1-COS(RADIANS(EY1497+45)))+FD1499*(SIN(RADIANS(EY1497+45)))</f>
        <v>-0.99909043511046924</v>
      </c>
      <c r="FG1498" s="73">
        <f>(FD1498^2)*(1-COS(RADIANS(EY1497+45)))+(COS(RADIANS(EY1497+45)))</f>
        <v>-4.2641558024691752E-2</v>
      </c>
      <c r="FH1498" s="73">
        <f>(FD1498*FD1499)*(1-COS(RADIANS(EY1497+45)))-FD1497*(SIN(RADIANS(EY1497+45)))</f>
        <v>0</v>
      </c>
      <c r="FI1498" s="10"/>
      <c r="FJ1498">
        <v>-0.99909043511046924</v>
      </c>
      <c r="FK1498" s="23">
        <f>SIN(RADIANS(176))*(COS(RADIANS(0)))</f>
        <v>6.9756473744125524E-2</v>
      </c>
      <c r="FM1498" s="30">
        <f>(FK1497*FK1498)*(1-COS(RADIANS(EX1497)))+FK1499*(SIN(RADIANS(EX1497)))</f>
        <v>-2.6479783333051429E-4</v>
      </c>
      <c r="FN1498" s="30">
        <f>(FK1498^2)*(1-COS(RADIANS(EX1497)))+(COS(RADIANS(EX1497)))</f>
        <v>0.99621321456003986</v>
      </c>
      <c r="FO1498" s="30">
        <f>(FK1498*FK1499)*(1-COS(RADIANS(EX1497)))-FK1497*(SIN(RADIANS(EX1497)))</f>
        <v>-8.694343573875718E-2</v>
      </c>
      <c r="FQ1498">
        <v>-0.99529580260541461</v>
      </c>
      <c r="FS1498" s="28">
        <f>(FD1497*FD1498)*(1-COS(RADIANS(EW1497)))+FD1499*(SIN(RADIANS(EW1497)))</f>
        <v>0.93969262078590832</v>
      </c>
      <c r="FT1498" s="28">
        <f>(FD1498^2)*(1-COS(RADIANS(EW1497)))+(COS(RADIANS(EW1497)))</f>
        <v>0.34202014332566882</v>
      </c>
      <c r="FU1498" s="28">
        <f>(FD1498*FD1499)*(1-COS(RADIANS(EW1497)))-FD1497*(SIN(RADIANS(EW1497)))</f>
        <v>0</v>
      </c>
      <c r="FW1498" s="61">
        <v>-0.92421160775035582</v>
      </c>
      <c r="FX1498" s="13">
        <f>BX1499</f>
        <v>0</v>
      </c>
      <c r="FY1498" s="17">
        <v>0</v>
      </c>
      <c r="FZ1498">
        <v>0</v>
      </c>
      <c r="GB1498" s="73">
        <f>(FD1497*FD1498)*(1-COS(RADIANS(EY1497-45)))+FD1499*(SIN(RADIANS(EY1497-45)))</f>
        <v>4.2641558024691245E-2</v>
      </c>
      <c r="GC1498" s="73">
        <f>(FD1498^2)*(1-COS(RADIANS(EY1497-45)))+(COS(RADIANS(EY1497-45)))</f>
        <v>-0.99909043511046935</v>
      </c>
      <c r="GD1498" s="73">
        <f>(FD1498*FD1499)*(1-COS(RADIANS(EY1497-45)))-FD1497*(SIN(RADIANS(EY1497-45)))</f>
        <v>0</v>
      </c>
      <c r="GE1498" s="10"/>
      <c r="GF1498">
        <v>4.2641558024691245E-2</v>
      </c>
      <c r="GG1498" s="1">
        <v>4.2744640576144625E-2</v>
      </c>
      <c r="GI1498">
        <f>FA1498+FW1498</f>
        <v>-1.3044434340251674</v>
      </c>
      <c r="GJ1498">
        <f>GI1498/(SQRT(GI1497^2+GI1498^2+GI1499^2))</f>
        <v>-0.92238079787346261</v>
      </c>
      <c r="GL1498">
        <f>CH1499+DC1498</f>
        <v>-3.2202603657630224E-2</v>
      </c>
      <c r="GM1498" t="e">
        <f>GL1498/(SQRT(GL1497^2+GL1498^2+GL1499^2))</f>
        <v>#VALUE!</v>
      </c>
      <c r="GO1498" s="27">
        <f>FA1499*FW1497-FA1497*FW1499</f>
        <v>3.5449434229960525E-2</v>
      </c>
    </row>
    <row r="1499" spans="1:197" x14ac:dyDescent="0.2">
      <c r="D1499" t="s">
        <v>9</v>
      </c>
      <c r="E1499" s="5">
        <f t="shared" si="2253"/>
        <v>0.34929649784185368</v>
      </c>
      <c r="F1499" s="6">
        <f t="shared" si="2253"/>
        <v>-0.34518087452767277</v>
      </c>
      <c r="G1499" s="7">
        <f t="shared" ref="G1499:G1500" si="2256">Q1498</f>
        <v>-0.35102176670993795</v>
      </c>
      <c r="H1499" s="8">
        <f t="shared" ref="H1499:H1500" si="2257">AM1498</f>
        <v>-0.8724013201590195</v>
      </c>
      <c r="J1499" s="10"/>
      <c r="Q1499" s="61">
        <v>-0.16214771720730445</v>
      </c>
      <c r="S1499" s="17">
        <v>0</v>
      </c>
      <c r="T1499">
        <v>1</v>
      </c>
      <c r="V1499" s="73">
        <f>(T1497*T1499)*(1-COS(RADIANS(O1497+45)))-T1498*(SIN(RADIANS(O1497+45)))</f>
        <v>0</v>
      </c>
      <c r="W1499" s="73">
        <f>(T1498*T1499)*(1-COS(RADIANS(O1497+45)))+T1497*(SIN(RADIANS(O1497+45)))</f>
        <v>0</v>
      </c>
      <c r="X1499" s="73">
        <f>(T1499^2)*(1-COS(RADIANS(O1497+45)))+(COS(RADIANS(O1497+45)))</f>
        <v>1</v>
      </c>
      <c r="Y1499" s="10"/>
      <c r="Z1499">
        <v>0</v>
      </c>
      <c r="AA1499" s="23">
        <f>SIN(RADIANS('[1]Biaxial Input'!$F$21))*SIN(RADIANS(0))</f>
        <v>0</v>
      </c>
      <c r="AC1499" s="30">
        <f>(AA1497*AA1499)*(1-COS(RADIANS(N1497)))-AA1498*(SIN(RADIANS(N1497)))</f>
        <v>2.3858119147859059E-2</v>
      </c>
      <c r="AD1499" s="30">
        <f>(AA1498*AA1499)*(1-COS(RADIANS(N1497)))+AA1497*(SIN(RADIANS(N1497)))</f>
        <v>0.34118699944639969</v>
      </c>
      <c r="AE1499" s="30">
        <f>(AA1499^2)*(1-COS(RADIANS(N1497)))+(COS(RADIANS(N1497)))</f>
        <v>0.93969262078590843</v>
      </c>
      <c r="AG1499">
        <v>-0.16214771720730445</v>
      </c>
      <c r="AI1499" s="28">
        <f>(T1497*T1499)*(1-COS(RADIANS(M1497)))-T1498*(SIN(RADIANS(M1497)))</f>
        <v>0</v>
      </c>
      <c r="AJ1499" s="28">
        <f>(T1498*T1499)*(1-COS(RADIANS(M1497)))+T1497*(SIN(RADIANS(M1497)))</f>
        <v>0</v>
      </c>
      <c r="AK1499" s="28">
        <f>(T1499^2)*(1-COS(RADIANS(M1497)))+(COS(RADIANS(M1497)))</f>
        <v>1</v>
      </c>
      <c r="AM1499" s="61">
        <v>-0.30114099064220901</v>
      </c>
      <c r="AO1499" s="17">
        <v>0</v>
      </c>
      <c r="AP1499">
        <v>1</v>
      </c>
      <c r="AR1499" s="73">
        <f>(T1497*T1497)*(1-COS(RADIANS(O1497-45)))-T1497*(SIN(RADIANS(O1497-45)))</f>
        <v>0</v>
      </c>
      <c r="AS1499" s="73">
        <f>(T1498*T1499)*(1-COS(RADIANS(O1497-45)))+T1497*(SIN(RADIANS(O1497-45)))</f>
        <v>0</v>
      </c>
      <c r="AT1499" s="73">
        <f>(T1499^2)*(1-COS(RADIANS(O1497-45)))+(COS(RADIANS(O1497-45)))</f>
        <v>1</v>
      </c>
      <c r="AU1499" s="10"/>
      <c r="AV1499">
        <v>0</v>
      </c>
      <c r="AW1499" s="1">
        <v>-0.30114099064220901</v>
      </c>
      <c r="AX1499" s="10"/>
      <c r="AY1499" s="11">
        <f>(G1428^2)*F1428+G1428*G1429*F1429+G1428*G1430*F1430-((H1428^2)*F1428+H1428*H1429*F1429+H1428*H1430*F1430)</f>
        <v>-0.3443435032162272</v>
      </c>
      <c r="AZ1499" s="12">
        <f>G1428*G1429*F1428+(G1429^2)*F1429+G1429*G1430*F1430-(H1428*H1429*F1428+(H1429^2)*F1429+H1429*H1430*F1430)</f>
        <v>0.8798934988722058</v>
      </c>
      <c r="BA1499" s="12">
        <f>G1428*G1430*F1428+G1429*G1430*F1429+(G1430^2)*F1430-(H1428*H1430*F1428+H1429*H1430*F1429+(H1430^2)*F1430)</f>
        <v>0</v>
      </c>
      <c r="BB1499" s="12">
        <f>(G1428^2)*E1428+G1428*G1429*E1429+G1428*G1430*E1430-((H1428^2)*E1428+H1428*H1429*E1429+H1428*H1430*E1430)</f>
        <v>0.37681588316591363</v>
      </c>
      <c r="BC1499" s="12">
        <f>G1428*G1429*E1428+(G1429^2)*E1429+G1429*G1430*E1430-(H1428*H1429*E1428+(H1429^2)*E1429+H1429*H1430*E1430)</f>
        <v>-0.9210178433586218</v>
      </c>
      <c r="BD1499" s="24">
        <f>G1428*G1430*E1428+G1429*G1430*E1429+(G1430^2)*E1430-(H1428*H1430*E1428+H1429*H1430*E1429+(H1430^2)*E1430)</f>
        <v>0</v>
      </c>
      <c r="BE1499" s="10">
        <f>J1428</f>
        <v>-1.3516444503391734E-2</v>
      </c>
      <c r="BY1499" t="s">
        <v>9</v>
      </c>
      <c r="BZ1499" s="5">
        <f t="shared" si="2254"/>
        <v>0.3492962422733713</v>
      </c>
      <c r="CA1499" s="6">
        <f t="shared" si="2254"/>
        <v>-0.34518112468713447</v>
      </c>
      <c r="CB1499" s="7">
        <f>CY1498</f>
        <v>-0.39630363173848993</v>
      </c>
      <c r="CC1499" s="8">
        <f>DU1498</f>
        <v>-0.91743488547343754</v>
      </c>
      <c r="CE1499" s="10"/>
      <c r="CH1499">
        <f>((SUMPRODUCT(CM1498:CM1500,CK1498:CK1500))*(SUMPRODUCT(CM1498:CM1500,CL1498:CL1500)))-((SUMPRODUCT(CN1498:CN1500,CK1498:CK1500))*(SUMPRODUCT(CN1498:CN1500,CL1498:CL1500)))</f>
        <v>-3.2202603657630224E-2</v>
      </c>
      <c r="CI1499" s="67"/>
      <c r="CJ1499" s="10" t="s">
        <v>9</v>
      </c>
      <c r="CK1499" s="5">
        <f t="shared" si="2255"/>
        <v>0.3492962422733713</v>
      </c>
      <c r="CL1499" s="6">
        <f t="shared" si="2255"/>
        <v>-0.34518112468713447</v>
      </c>
      <c r="CM1499" s="7">
        <f>FA1498</f>
        <v>-0.38023182627481145</v>
      </c>
      <c r="CN1499" s="8">
        <f>FW1498</f>
        <v>-0.92421160775035582</v>
      </c>
      <c r="CP1499">
        <f t="shared" si="2252"/>
        <v>-9.8670839279614439E-2</v>
      </c>
      <c r="CQ1499">
        <f t="shared" si="2252"/>
        <v>-0.32743703463395935</v>
      </c>
      <c r="CR1499">
        <f>CK1501</f>
        <v>0</v>
      </c>
      <c r="CS1499">
        <f>CN1501</f>
        <v>0</v>
      </c>
      <c r="CW1499" s="28"/>
      <c r="CY1499" s="61">
        <v>-8.7151637982969737E-2</v>
      </c>
      <c r="DA1499" s="17">
        <v>0</v>
      </c>
      <c r="DB1499">
        <v>1</v>
      </c>
      <c r="DD1499" s="73">
        <f>(DB1497*DB1499)*(1-COS(RADIANS(CW1497+45)))-DB1498*(SIN(RADIANS(CW1497+45)))</f>
        <v>0</v>
      </c>
      <c r="DE1499" s="73">
        <f>(DB1498*DB1499)*(1-COS(RADIANS(CW1497+45)))+DB1497*(SIN(RADIANS(CW1497+45)))</f>
        <v>0</v>
      </c>
      <c r="DF1499" s="73">
        <f>(DB1499^2)*(1-COS(RADIANS(CW1497+45)))+(COS(RADIANS(CW1497+45)))</f>
        <v>1</v>
      </c>
      <c r="DG1499" s="10"/>
      <c r="DH1499">
        <v>0</v>
      </c>
      <c r="DI1499" s="23">
        <f>SIN(RADIANS('[1]Biaxial Input'!$F$21))*SIN(RADIANS(0))</f>
        <v>0</v>
      </c>
      <c r="DK1499" s="30">
        <f>(DI1497*DI1499)*(1-COS(RADIANS(CV1497)))-DI1498*(SIN(RADIANS(CV1497)))</f>
        <v>6.0796772806267756E-3</v>
      </c>
      <c r="DL1499" s="30">
        <f>(DI1498*DI1499)*(1-COS(RADIANS(CV1497)))+DI1497*(SIN(RADIANS(CV1497)))</f>
        <v>8.694343573875718E-2</v>
      </c>
      <c r="DM1499" s="30">
        <f>(DI1499^2)*(1-COS(RADIANS(CV1497)))+(COS(RADIANS(CV1497)))</f>
        <v>0.99619469809174555</v>
      </c>
      <c r="DO1499">
        <v>-8.7151637982969737E-2</v>
      </c>
      <c r="DQ1499" s="28">
        <f>(DB1497*DB1499)*(1-COS(RADIANS(CU1497)))-DB1498*(SIN(RADIANS(CU1497)))</f>
        <v>0</v>
      </c>
      <c r="DR1499" s="28">
        <f>(DB1498*DB1499)*(1-COS(RADIANS(CU1497)))+DB1497*(SIN(RADIANS(CU1497)))</f>
        <v>0</v>
      </c>
      <c r="DS1499" s="28">
        <f>(DB1499^2)*(1-COS(RADIANS(CU1497)))+(COS(RADIANS(CU1497)))</f>
        <v>1</v>
      </c>
      <c r="DU1499" s="61">
        <v>-8.4586688158175879E-4</v>
      </c>
      <c r="DW1499" s="17">
        <v>0</v>
      </c>
      <c r="DX1499">
        <v>1</v>
      </c>
      <c r="DZ1499" s="73">
        <f>(DB1497*DB1497)*(1-COS(RADIANS(CW1497-45)))-DB1497*(SIN(RADIANS(CW1497-45)))</f>
        <v>0</v>
      </c>
      <c r="EA1499" s="73">
        <f>(DB1498*DB1499)*(1-COS(RADIANS(CW1497-45)))+DB1497*(SIN(RADIANS(CW1497-45)))</f>
        <v>0</v>
      </c>
      <c r="EB1499" s="73">
        <f>(DB1499^2)*(1-COS(RADIANS(CW1497-45)))+(COS(RADIANS(CW1497-45)))</f>
        <v>1</v>
      </c>
      <c r="EC1499" s="10"/>
      <c r="ED1499">
        <v>0</v>
      </c>
      <c r="EE1499" s="1">
        <v>-8.4586688158175879E-4</v>
      </c>
      <c r="EG1499">
        <f>CY1499+DU1499</f>
        <v>-8.799750486455149E-2</v>
      </c>
      <c r="EH1499">
        <f>EG1499/(SQRT(EG1497^2+EG1498^2+EG1499^2))</f>
        <v>-6.2223632417220551E-2</v>
      </c>
      <c r="EJ1499">
        <f>Q1499+AM1499</f>
        <v>-0.46328870784951348</v>
      </c>
      <c r="EK1499">
        <f>EJ1499/(SQRT(EJ1497^2+EJ1498^2+EJ1499^2))</f>
        <v>-0.32759458696754423</v>
      </c>
      <c r="EM1499" s="23">
        <f>CY1497*DU1498-CY1498*DU1497</f>
        <v>-0.99619469809174555</v>
      </c>
      <c r="ER1499">
        <f t="shared" ref="ER1499:ES1501" si="2258">CK1498</f>
        <v>0.93180266183863136</v>
      </c>
      <c r="ES1499">
        <f t="shared" si="2258"/>
        <v>-0.87956522186239505</v>
      </c>
      <c r="ET1499" t="e">
        <f>#REF!</f>
        <v>#REF!</v>
      </c>
      <c r="EU1499" t="e">
        <f>#REF!</f>
        <v>#REF!</v>
      </c>
      <c r="EY1499" s="28"/>
      <c r="EZ1499" s="10"/>
      <c r="FA1499" s="61">
        <v>-8.7123601953767268E-2</v>
      </c>
      <c r="FB1499" s="13">
        <f>BW1500</f>
        <v>0</v>
      </c>
      <c r="FC1499" s="17">
        <v>0</v>
      </c>
      <c r="FD1499">
        <v>1</v>
      </c>
      <c r="FF1499" s="73">
        <f>(FD1497*FD1499)*(1-COS(RADIANS(EY1497+45)))-FD1498*(SIN(RADIANS(EY1497+45)))</f>
        <v>0</v>
      </c>
      <c r="FG1499" s="73">
        <f>(FD1498*FD1499)*(1-COS(RADIANS(EY1497+45)))+FD1497*(SIN(RADIANS(EY1497+45)))</f>
        <v>0</v>
      </c>
      <c r="FH1499" s="73">
        <f>(FD1499^2)*(1-COS(RADIANS(EY1497+45)))+(COS(RADIANS(EY1497+45)))</f>
        <v>1</v>
      </c>
      <c r="FI1499" s="10"/>
      <c r="FJ1499">
        <v>0</v>
      </c>
      <c r="FK1499" s="23">
        <f>SIN(RADIANS(176))*SIN(RADIANS(0))</f>
        <v>0</v>
      </c>
      <c r="FM1499" s="30">
        <f>(FK1497*FK1499)*(1-COS(RADIANS(EX1497)))-FK1498*(SIN(RADIANS(EX1497)))</f>
        <v>6.0796772806267756E-3</v>
      </c>
      <c r="FN1499" s="30">
        <f>(FK1498*FK1499)*(1-COS(RADIANS(EX1497)))+FK1497*(SIN(RADIANS(EX1497)))</f>
        <v>8.694343573875718E-2</v>
      </c>
      <c r="FO1499" s="30">
        <f>(FK1499^2)*(1-COS(RADIANS(EX1497)))+(COS(RADIANS(EX1497)))</f>
        <v>0.99619469809174555</v>
      </c>
      <c r="FQ1499">
        <v>-8.7123601953767268E-2</v>
      </c>
      <c r="FS1499" s="28">
        <f>(FD1497*FD1499)*(1-COS(RADIANS(EW1497)))-FD1498*(SIN(RADIANS(EW1497)))</f>
        <v>0</v>
      </c>
      <c r="FT1499" s="28">
        <f>(FD1498*FD1499)*(1-COS(RADIANS(EW1497)))+FD1497*(SIN(RADIANS(EW1497)))</f>
        <v>0</v>
      </c>
      <c r="FU1499" s="28">
        <f>(FD1499^2)*(1-COS(RADIANS(EW1497)))+(COS(RADIANS(EW1497)))</f>
        <v>1</v>
      </c>
      <c r="FW1499" s="61">
        <v>-2.3667438597124116E-3</v>
      </c>
      <c r="FX1499" s="13">
        <f>BX1500</f>
        <v>0</v>
      </c>
      <c r="FY1499" s="17">
        <v>0</v>
      </c>
      <c r="FZ1499">
        <v>1</v>
      </c>
      <c r="GB1499" s="73">
        <f>(FD1497*FD1497)*(1-COS(RADIANS(EY1497-45)))-FD1497*(SIN(RADIANS(EY1497-45)))</f>
        <v>0</v>
      </c>
      <c r="GC1499" s="73">
        <f>(FD1498*FD1499)*(1-COS(RADIANS(EY1497-45)))+FD1497*(SIN(RADIANS(EY1497-45)))</f>
        <v>0</v>
      </c>
      <c r="GD1499" s="73">
        <f>(FD1499^2)*(1-COS(RADIANS(EY1497-45)))+(COS(RADIANS(EY1497-45)))</f>
        <v>0.99999999999999989</v>
      </c>
      <c r="GE1499" s="10"/>
      <c r="GF1499">
        <v>0</v>
      </c>
      <c r="GG1499" s="1">
        <v>-2.3667438597124116E-3</v>
      </c>
      <c r="GI1499">
        <f>FA1499+FW1499</f>
        <v>-8.9490345813479685E-2</v>
      </c>
      <c r="GJ1499">
        <f>GI1499/(SQRT(GI1497^2+GI1498^2+GI1499^2))</f>
        <v>-6.3279230375440643E-2</v>
      </c>
      <c r="GL1499" t="e">
        <f>#REF!+DC1499</f>
        <v>#REF!</v>
      </c>
      <c r="GM1499" t="e">
        <f>GL1499/(SQRT(GL1497^2+GL1498^2+GL1499^2))</f>
        <v>#REF!</v>
      </c>
      <c r="GO1499" s="27">
        <f>FA1497*FW1498-FA1498*FW1497</f>
        <v>-0.99619469809174532</v>
      </c>
    </row>
    <row r="1500" spans="1:197" x14ac:dyDescent="0.2">
      <c r="D1500" t="s">
        <v>10</v>
      </c>
      <c r="E1500" s="5">
        <f t="shared" si="2253"/>
        <v>-9.867077788750768E-2</v>
      </c>
      <c r="F1500" s="6">
        <f t="shared" si="2253"/>
        <v>-0.32743699002281879</v>
      </c>
      <c r="G1500" s="7">
        <f t="shared" si="2256"/>
        <v>-0.16214771720730445</v>
      </c>
      <c r="H1500" s="8">
        <f t="shared" si="2257"/>
        <v>-0.30114099064220901</v>
      </c>
      <c r="J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W1500" s="1"/>
      <c r="AX1500" s="10"/>
      <c r="AY1500" s="11">
        <f>(G1433^2)*F1433+G1433*G1434*F1434+G1433*G1435*F1435-((H1433^2)*F1433+H1433*H1434*F1434+H1433*H1435*F1435)</f>
        <v>-0.29209246368755515</v>
      </c>
      <c r="AZ1500" s="12">
        <f>G1433*G1434*F1433+(G1434^2)*F1434+G1434*G1435*F1435-(H1433*H1434*F1433+(H1434^2)*F1434+H1434*H1435*F1435)</f>
        <v>0.88221696545055073</v>
      </c>
      <c r="BA1500" s="12">
        <f>G1433*G1435*F1433+G1434*G1435*F1434+(G1435^2)*F1435-(H1433*H1435*F1433+H1434*H1435*F1434+(H1435^2)*F1435)</f>
        <v>-7.5213355653763275E-2</v>
      </c>
      <c r="BB1500" s="12">
        <f>(G1433^2)*E1433+G1433*G1434*E1434+G1433*G1435*E1435-((H1433^2)*E1433+H1433*H1434*E1434+H1433*H1435*E1435)</f>
        <v>0.29345107923356506</v>
      </c>
      <c r="BC1500" s="12">
        <f>G1433*G1434*E1433+(G1434^2)*E1434+G1434*G1435*E1435-(H1433*H1434*E1433+(H1434^2)*E1434+H1434*H1435*E1435)</f>
        <v>-0.9504854211791427</v>
      </c>
      <c r="BD1500" s="24">
        <f>G1433*G1435*E1433+G1434*G1435*E1434+(G1435^2)*E1435-(H1433*H1435*E1433+H1434*H1435*E1434+(H1435^2)*E1435)</f>
        <v>8.1163230874850806E-2</v>
      </c>
      <c r="BE1500" s="10">
        <f>J1433</f>
        <v>4.3404147595710096E-2</v>
      </c>
      <c r="BY1500" t="s">
        <v>10</v>
      </c>
      <c r="BZ1500" s="5">
        <f t="shared" si="2254"/>
        <v>-9.8670839279614439E-2</v>
      </c>
      <c r="CA1500" s="6">
        <f t="shared" si="2254"/>
        <v>-0.32743703463395935</v>
      </c>
      <c r="CB1500" s="7">
        <f>CY1499</f>
        <v>-8.7151637982969737E-2</v>
      </c>
      <c r="CC1500" s="8">
        <f>DU1499</f>
        <v>-8.4586688158175879E-4</v>
      </c>
      <c r="CE1500" s="10"/>
      <c r="CG1500" s="10" t="s">
        <v>160</v>
      </c>
      <c r="CH1500" s="10">
        <f>-CH1497*((EY1497-CW1497)/(CH1499-CE1498))</f>
        <v>221.55607767973757</v>
      </c>
      <c r="CI1500" s="67"/>
      <c r="CJ1500" s="10" t="s">
        <v>10</v>
      </c>
      <c r="CK1500" s="5">
        <f t="shared" si="2255"/>
        <v>-9.8670839279614439E-2</v>
      </c>
      <c r="CL1500" s="6">
        <f t="shared" si="2255"/>
        <v>-0.32743703463395935</v>
      </c>
      <c r="CM1500" s="7">
        <f>FA1499</f>
        <v>-8.7123601953767268E-2</v>
      </c>
      <c r="CN1500" s="8">
        <f>FW1499</f>
        <v>-2.3667438597124116E-3</v>
      </c>
      <c r="CW1500" s="28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EE1500" s="1"/>
      <c r="EI1500" s="64">
        <f>(DEGREES(ACOS((EH1497*EK1497+EH1498*EK1498+EH1499*EK1499)/((SQRT(EH1497^2+EH1498^2+EH1499^2))*(SQRT(EK1497^2+EK1498^2+EK1499^2))))))</f>
        <v>15.711305534907936</v>
      </c>
      <c r="ER1500">
        <f t="shared" si="2258"/>
        <v>0.3492962422733713</v>
      </c>
      <c r="ES1500">
        <f t="shared" si="2258"/>
        <v>-0.34518112468713447</v>
      </c>
      <c r="ET1500" t="e">
        <f>#REF!</f>
        <v>#REF!</v>
      </c>
      <c r="EU1500" t="e">
        <f>#REF!</f>
        <v>#REF!</v>
      </c>
      <c r="EY1500" s="28"/>
      <c r="EZ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GG1500" s="1"/>
      <c r="GK1500" s="64" t="e">
        <f>(DEGREES(ACOS((GJ1497*GM1497+GJ1498*GM1498+GJ1499*GM1499)/((SQRT(GJ1497^2+GJ1498^2+GJ1499^2))*(SQRT(GM1497^2+GM1498^2+GM1499^2))))))</f>
        <v>#VALUE!</v>
      </c>
    </row>
    <row r="1501" spans="1:197" x14ac:dyDescent="0.2">
      <c r="A1501" s="3" t="s">
        <v>19</v>
      </c>
      <c r="B1501" s="3" t="s">
        <v>18</v>
      </c>
      <c r="C1501" s="3" t="s">
        <v>20</v>
      </c>
      <c r="Q1501" s="82" t="s">
        <v>148</v>
      </c>
      <c r="R1501" s="13"/>
      <c r="T1501" s="10"/>
      <c r="U1501" s="10"/>
      <c r="V1501" s="10"/>
      <c r="W1501" s="10"/>
      <c r="X1501" s="10"/>
      <c r="Y1501" s="10"/>
      <c r="Z1501" s="80"/>
      <c r="AA1501" s="23" t="s">
        <v>149</v>
      </c>
      <c r="AE1501" s="1"/>
      <c r="AG1501" s="80"/>
      <c r="AK1501" s="13"/>
      <c r="AL1501" s="81"/>
      <c r="AM1501" s="82" t="s">
        <v>150</v>
      </c>
      <c r="AO1501" s="13"/>
      <c r="AP1501" s="13"/>
      <c r="AS1501" s="1"/>
      <c r="AW1501" s="1"/>
      <c r="AX1501" s="10"/>
      <c r="AY1501" s="11">
        <f>(G1438^2)*F1438+G1438*G1439*F1439+G1438*G1440*F1440-((H1438^2)*F1438+H1438*H1439*F1439+H1438*H1440*F1440)</f>
        <v>0.31462710720528075</v>
      </c>
      <c r="AZ1501" s="12">
        <f>G1438*G1439*F1438+(G1439^2)*F1439+G1439*G1440*F1440-(H1438*H1439*F1438+(H1439^2)*F1439+H1439*H1440*F1440)</f>
        <v>-0.92832647103203847</v>
      </c>
      <c r="BA1501" s="12">
        <f>G1438*G1440*F1438+G1439*G1440*F1439+(G1440^2)*F1440-(H1438*H1440*F1438+H1439*H1440*F1439+(H1440^2)*F1440)</f>
        <v>8.040083261655849E-2</v>
      </c>
      <c r="BB1501" s="12">
        <f>(G1438^2)*E1438+G1438*G1439*E1439+G1438*G1440*E1440-((H1438^2)*E1438+H1438*H1439*E1439+H1438*H1440*E1440)</f>
        <v>-0.28911613257842272</v>
      </c>
      <c r="BC1501" s="12">
        <f>G1438*G1439*E1438+(G1439^2)*E1439+G1439*G1440*E1440-(H1438*H1439*E1438+(H1439^2)*E1439+H1439*H1440*E1440)</f>
        <v>0.92163739768323183</v>
      </c>
      <c r="BD1501" s="24">
        <f>G1438*G1440*E1438+G1439*G1440*E1439+(G1440^2)*E1440-(H1438*H1440*E1438+H1439*H1440*E1439+(H1440^2)*E1440)</f>
        <v>-7.5773431855707105E-2</v>
      </c>
      <c r="BE1501" s="10">
        <f>J1438</f>
        <v>-3.9024049998715782E-2</v>
      </c>
      <c r="CS1501" s="15"/>
      <c r="CW1501" s="28"/>
      <c r="CY1501" s="82" t="s">
        <v>148</v>
      </c>
      <c r="CZ1501" s="13"/>
      <c r="DB1501" s="10"/>
      <c r="DC1501" s="10"/>
      <c r="DD1501" s="10"/>
      <c r="DE1501" s="10"/>
      <c r="DF1501" s="10"/>
      <c r="DG1501" s="10"/>
      <c r="DH1501" s="80"/>
      <c r="DI1501" s="23" t="s">
        <v>149</v>
      </c>
      <c r="DM1501" s="1"/>
      <c r="DO1501" s="80"/>
      <c r="DS1501" s="13"/>
      <c r="DT1501" s="81"/>
      <c r="DU1501" s="82" t="s">
        <v>150</v>
      </c>
      <c r="DW1501" s="13"/>
      <c r="DX1501" s="13"/>
      <c r="EA1501" s="1"/>
      <c r="EE1501" s="1"/>
      <c r="ER1501">
        <f t="shared" si="2258"/>
        <v>-9.8670839279614439E-2</v>
      </c>
      <c r="ES1501">
        <f t="shared" si="2258"/>
        <v>-0.32743703463395935</v>
      </c>
      <c r="ET1501" t="e">
        <f>#REF!</f>
        <v>#REF!</v>
      </c>
      <c r="EU1501" t="e">
        <f>#REF!</f>
        <v>#REF!</v>
      </c>
      <c r="EY1501" s="28"/>
      <c r="EZ1501" s="10"/>
      <c r="FA1501" s="82" t="s">
        <v>148</v>
      </c>
      <c r="FB1501" s="13"/>
      <c r="FD1501" s="10"/>
      <c r="FE1501" s="10"/>
      <c r="FF1501" s="10"/>
      <c r="FG1501" s="10"/>
      <c r="FH1501" s="10"/>
      <c r="FI1501" s="10"/>
      <c r="FJ1501" s="80"/>
      <c r="FK1501" s="23" t="s">
        <v>149</v>
      </c>
      <c r="FO1501" s="1"/>
      <c r="FQ1501" s="80"/>
      <c r="FU1501" s="13"/>
      <c r="FV1501" s="81"/>
      <c r="FW1501" s="82" t="s">
        <v>150</v>
      </c>
      <c r="FY1501" s="13"/>
      <c r="FZ1501" s="13"/>
      <c r="GC1501" s="1"/>
      <c r="GG1501" s="1"/>
      <c r="GK1501" s="13"/>
    </row>
    <row r="1502" spans="1:197" x14ac:dyDescent="0.2">
      <c r="A1502" s="3">
        <f>C1515+C1518</f>
        <v>5.2004864856529998E-2</v>
      </c>
      <c r="B1502" s="3">
        <f>C1516*C1520-C1517*C1519</f>
        <v>-0.14711332779918257</v>
      </c>
      <c r="C1502" s="3">
        <f>A1503*B1504-A1504*B1503</f>
        <v>0.16471055012798688</v>
      </c>
      <c r="E1502" s="5" t="s">
        <v>4</v>
      </c>
      <c r="F1502" s="6" t="s">
        <v>5</v>
      </c>
      <c r="G1502" s="7" t="s">
        <v>6</v>
      </c>
      <c r="H1502" s="8" t="s">
        <v>1</v>
      </c>
      <c r="I1502">
        <v>16</v>
      </c>
      <c r="J1502" s="9" t="s">
        <v>7</v>
      </c>
      <c r="K1502">
        <v>16</v>
      </c>
      <c r="L1502" s="10"/>
      <c r="M1502" s="17">
        <f>A1442</f>
        <v>25</v>
      </c>
      <c r="N1502" s="17">
        <f>B1442</f>
        <v>-30</v>
      </c>
      <c r="O1502" s="17">
        <f>C1442</f>
        <v>270.8</v>
      </c>
      <c r="Q1502" s="61">
        <f t="array" ref="Q1502:Q1504">MMULT(AI1502:AK1504,AG1502:AG1504)</f>
        <v>0.91338652578000923</v>
      </c>
      <c r="R1502" s="13"/>
      <c r="S1502" s="17">
        <v>1</v>
      </c>
      <c r="T1502">
        <v>0</v>
      </c>
      <c r="V1502" s="73">
        <f>(T1502^2)*(1-COS(RADIANS(O1502+45)))+(COS(RADIANS(O1502+45)))</f>
        <v>0.71691060765048265</v>
      </c>
      <c r="W1502" s="73">
        <f>(T1502*T1503)*(1-COS(RADIANS(O1502+45)))-T1504*(SIN(RADIANS(O1502+45)))</f>
        <v>0.69716510285456468</v>
      </c>
      <c r="X1502" s="73">
        <f>(T1502*T1504)*(1-COS(RADIANS(O1502+45)))+T1503*(SIN(RADIANS(O1502+45)))</f>
        <v>0</v>
      </c>
      <c r="Y1502" s="10"/>
      <c r="Z1502">
        <f t="array" ref="Z1502:Z1504">MMULT(V1502:X1504,S1502:S1504)</f>
        <v>0.71691060765048265</v>
      </c>
      <c r="AA1502" s="23">
        <f>COS(RADIANS('[1]Biaxial Input'!$F$21))</f>
        <v>-0.9975640502598242</v>
      </c>
      <c r="AC1502" s="30">
        <f>(AA1502^2)*(1-COS(RADIANS(N1502)))+(COS(RADIANS(N1502)))</f>
        <v>0.99934808421962718</v>
      </c>
      <c r="AD1502" s="30">
        <f>(AA1502*AA1503)*(1-COS(RADIANS(N1502)))-AA1504*(SIN(RADIANS(N1502)))</f>
        <v>-9.3228300025961861E-3</v>
      </c>
      <c r="AE1502" s="30">
        <f>(AA1502*AA1504)*(1-COS(RADIANS(N1502)))+AA1503*(SIN(RADIANS(N1502)))</f>
        <v>-3.4878236872062755E-2</v>
      </c>
      <c r="AG1502">
        <f t="array" ref="AG1502:AG1504">MMULT(AC1502:AE1504,Z1502:Z1504)</f>
        <v>0.72294279404989426</v>
      </c>
      <c r="AI1502" s="28">
        <f>(T1502^2)*(1-COS(RADIANS(M1502)))+(COS(RADIANS(M1502)))</f>
        <v>0.90630778703664994</v>
      </c>
      <c r="AJ1502" s="28">
        <f>(T1502*T1503)*(1-COS(RADIANS(M1502)))-T1504*(SIN(RADIANS(M1502)))</f>
        <v>-0.42261826174069944</v>
      </c>
      <c r="AK1502" s="28">
        <f>(T1502*T1504)*(1-COS(RADIANS(M1502)))+T1503*(SIN(RADIANS(M1502)))</f>
        <v>0</v>
      </c>
      <c r="AM1502" s="61">
        <f t="array" ref="AM1502:AM1504">MMULT(AI1502:AK1504,AW1502:AW1504)</f>
        <v>-0.36553817544573719</v>
      </c>
      <c r="AN1502" s="13"/>
      <c r="AO1502" s="17">
        <v>1</v>
      </c>
      <c r="AP1502">
        <v>0</v>
      </c>
      <c r="AR1502" s="73">
        <f>(T1502^2)*(1-COS(RADIANS(O1502-45)))+(COS(RADIANS(O1502-45)))</f>
        <v>-0.69716510285456434</v>
      </c>
      <c r="AS1502" s="73">
        <f>(T1502*T1503)*(1-COS(RADIANS(O1502-45)))-T1504*(SIN(RADIANS(O1502-45)))</f>
        <v>0.71691060765048298</v>
      </c>
      <c r="AT1502" s="73">
        <f>(T1502*T1504)*(1-COS(RADIANS(O1502-45)))+T1503*(SIN(RADIANS(O1502-45)))</f>
        <v>0</v>
      </c>
      <c r="AU1502" s="10"/>
      <c r="AV1502">
        <f t="array" ref="AV1502:AV1504">MMULT(AR1502:AT1504,S1502:S1504)</f>
        <v>-0.69716510285456434</v>
      </c>
      <c r="AW1502" s="1">
        <f t="array" ref="AW1502:AW1504">MMULT(AC1502:AE1504,AV1502:AV1504)</f>
        <v>-0.6900269742003049</v>
      </c>
      <c r="AX1502" s="10"/>
      <c r="AY1502" s="11">
        <f>(G1443^2)*F1443+G1443*G1444*F1444+G1443*G1445*F1445-((H1443^2)*F1443+H1443*H1444*F1444+H1443*H1445*F1445)</f>
        <v>-0.35156093131649863</v>
      </c>
      <c r="AZ1502" s="12">
        <f>G1443*G1444*F1443+(G1444^2)*F1444+G1444*G1445*F1445-(H1443*H1444*F1443+(H1444^2)*F1444+H1444*H1445*F1445)</f>
        <v>0.92459388460599956</v>
      </c>
      <c r="BA1502" s="12">
        <f>G1443*G1445*F1443+G1444*G1445*F1444+(G1445^2)*F1445-(H1443*H1445*F1443+H1444*H1445*F1444+(H1445^2)*F1445)</f>
        <v>0.11277510901723789</v>
      </c>
      <c r="BB1502" s="12">
        <f>(G1443^2)*E1443+G1443*G1444*E1444+G1443*G1445*E1445-((H1443^2)*E1443+H1443*H1444*E1444+H1443*H1445*E1445)</f>
        <v>0.38843046591423114</v>
      </c>
      <c r="BC1502" s="12">
        <f>G1443*G1444*E1443+(G1444^2)*E1444+G1444*G1445*E1445-(H1443*H1444*E1443+(H1444^2)*E1444+H1444*H1445*E1445)</f>
        <v>-0.8561690553370751</v>
      </c>
      <c r="BD1502" s="24">
        <f>G1443*G1445*E1443+G1444*G1445*E1444+(G1445^2)*E1445-(H1443*H1445*E1443+H1444*H1445*E1444+(H1445^2)*E1445)</f>
        <v>-9.2723818800076047E-2</v>
      </c>
      <c r="BE1502" s="10">
        <f>J1443</f>
        <v>-1.5755582118410494E-2</v>
      </c>
      <c r="BZ1502" s="5" t="s">
        <v>4</v>
      </c>
      <c r="CA1502" s="6" t="s">
        <v>5</v>
      </c>
      <c r="CB1502" s="7" t="s">
        <v>6</v>
      </c>
      <c r="CC1502" s="8" t="s">
        <v>1</v>
      </c>
      <c r="CD1502">
        <v>13</v>
      </c>
      <c r="CE1502" s="9" t="s">
        <v>7</v>
      </c>
      <c r="CG1502" s="90" t="s">
        <v>157</v>
      </c>
      <c r="CH1502" s="61">
        <f>CE1503-((CH1504-CE1503)/(EY1502-CW1502))*CW1502</f>
        <v>8.595207834116998</v>
      </c>
      <c r="CI1502" s="10"/>
      <c r="CK1502" s="5" t="s">
        <v>4</v>
      </c>
      <c r="CL1502" s="6" t="s">
        <v>5</v>
      </c>
      <c r="CM1502" s="7" t="s">
        <v>6</v>
      </c>
      <c r="CN1502" s="8" t="s">
        <v>1</v>
      </c>
      <c r="CO1502" s="10"/>
      <c r="CP1502">
        <f t="shared" ref="CP1502:CQ1504" si="2259">BZ1503</f>
        <v>0.93180266183863136</v>
      </c>
      <c r="CQ1502">
        <f t="shared" si="2259"/>
        <v>-0.87956522186239505</v>
      </c>
      <c r="CR1502">
        <f>CI1506</f>
        <v>0</v>
      </c>
      <c r="CS1502">
        <f>CL1506</f>
        <v>0</v>
      </c>
      <c r="CU1502" s="17">
        <f>CU1406</f>
        <v>30</v>
      </c>
      <c r="CV1502" s="17">
        <f>CV1406</f>
        <v>-10</v>
      </c>
      <c r="CW1502" s="31">
        <f>CH1409</f>
        <v>262.29843135903258</v>
      </c>
      <c r="CY1502" s="61">
        <f t="array" ref="CY1502:CY1504">MMULT(DQ1502:DS1504,DO1502:DO1504)</f>
        <v>0.91752410247511329</v>
      </c>
      <c r="CZ1502" s="13"/>
      <c r="DA1502" s="17">
        <v>1</v>
      </c>
      <c r="DB1502">
        <v>0</v>
      </c>
      <c r="DD1502" s="73">
        <f>(DB1502^2)*(1-COS(RADIANS(CW1502+45)))+(COS(RADIANS(CW1502+45)))</f>
        <v>0.60596662160568615</v>
      </c>
      <c r="DE1502" s="73">
        <f>(DB1502*DB1503)*(1-COS(RADIANS(CW1502+45)))-DB1504*(SIN(RADIANS(CW1502+45)))</f>
        <v>0.79549007127668858</v>
      </c>
      <c r="DF1502" s="73">
        <f>(DB1502*DB1504)*(1-COS(RADIANS(CW1502+45)))+DB1503*(SIN(RADIANS(CW1502+45)))</f>
        <v>0</v>
      </c>
      <c r="DG1502" s="10"/>
      <c r="DH1502">
        <f t="array" ref="DH1502:DH1504">MMULT(DD1502:DF1504,DA1502:DA1504)</f>
        <v>0.60596662160568615</v>
      </c>
      <c r="DI1502" s="23">
        <f>COS(RADIANS('[1]Biaxial Input'!$F$21))</f>
        <v>-0.9975640502598242</v>
      </c>
      <c r="DK1502" s="30">
        <f>(DI1502^2)*(1-COS(RADIANS(CV1502)))+(COS(RADIANS(CV1502)))</f>
        <v>0.99992607504832687</v>
      </c>
      <c r="DL1502" s="30">
        <f>(DI1502*DI1503)*(1-COS(RADIANS(CV1502)))-DI1504*(SIN(RADIANS(CV1502)))</f>
        <v>-1.0571760619211149E-3</v>
      </c>
      <c r="DM1502" s="30">
        <f>(DI1502*DI1504)*(1-COS(RADIANS(CV1502)))+DI1503*(SIN(RADIANS(CV1502)))</f>
        <v>-1.2113084546138469E-2</v>
      </c>
      <c r="DO1502">
        <f t="array" ref="DO1502:DO1504">MMULT(DK1502:DM1504,DH1502:DH1504)</f>
        <v>0.60676279861331806</v>
      </c>
      <c r="DQ1502" s="28">
        <f>(DB1502^2)*(1-COS(RADIANS(CU1502)))+(COS(RADIANS(CU1502)))</f>
        <v>0.86602540378443871</v>
      </c>
      <c r="DR1502" s="28">
        <f>(DB1502*DB1503)*(1-COS(RADIANS(CU1502)))-DB1504*(SIN(RADIANS(CU1502)))</f>
        <v>-0.49999999999999994</v>
      </c>
      <c r="DS1502" s="28">
        <f>(DB1502*DB1504)*(1-COS(RADIANS(CU1502)))+DB1503*(SIN(RADIANS(CU1502)))</f>
        <v>0</v>
      </c>
      <c r="DU1502" s="61">
        <f t="array" ref="DU1502:DU1504">MMULT(DQ1502:DS1504,EE1502:EE1504)</f>
        <v>-0.39032666971231567</v>
      </c>
      <c r="DV1502" s="13"/>
      <c r="DW1502" s="17">
        <v>1</v>
      </c>
      <c r="DX1502">
        <v>0</v>
      </c>
      <c r="DZ1502" s="73">
        <f>(DB1502^2)*(1-COS(RADIANS(CW1502-45)))+(COS(RADIANS(CW1502-45)))</f>
        <v>-0.79549007127668825</v>
      </c>
      <c r="EA1502" s="73">
        <f>(DB1502*DB1503)*(1-COS(RADIANS(CW1502-45)))-DB1504*(SIN(RADIANS(CW1502-45)))</f>
        <v>0.6059666216056866</v>
      </c>
      <c r="EB1502" s="73">
        <f>(DB1502*DB1504)*(1-COS(RADIANS(CW1502-45)))+DB1503*(SIN(RADIANS(CW1502-45)))</f>
        <v>0</v>
      </c>
      <c r="EC1502" s="10"/>
      <c r="ED1502">
        <f t="array" ref="ED1502:ED1504">MMULT(DZ1502:EB1504,DA1502:DA1504)</f>
        <v>-0.79549007127668825</v>
      </c>
      <c r="EE1502" s="1">
        <f t="array" ref="EE1502:EE1504">MMULT(DK1502:DM1504,ED1502:ED1504)</f>
        <v>-0.79479065130492788</v>
      </c>
      <c r="EG1502">
        <f>CY1502+DU1502</f>
        <v>0.52719743276279762</v>
      </c>
      <c r="EH1502">
        <f>EG1502/(SQRT(EG1502^2+EG1503^2+EG1504^2))</f>
        <v>0.37278487973071311</v>
      </c>
      <c r="EJ1502">
        <f>Q1502+AM1502</f>
        <v>0.54784835033427204</v>
      </c>
      <c r="EK1502">
        <f>EJ1502/(SQRT(EJ1502^2+EJ1503^2+EJ1504^2))</f>
        <v>0.38738728358322705</v>
      </c>
      <c r="EM1502" s="23">
        <f>CY1503*DU1504-CY1504*DU1503</f>
        <v>-7.6122350781685638E-2</v>
      </c>
      <c r="EO1502" s="15">
        <v>13</v>
      </c>
      <c r="EP1502" s="9" t="s">
        <v>7</v>
      </c>
      <c r="EW1502" s="17">
        <f>CU1502</f>
        <v>30</v>
      </c>
      <c r="EX1502" s="17">
        <f>CV1502</f>
        <v>-10</v>
      </c>
      <c r="EY1502" s="31">
        <f>1+CW1502</f>
        <v>263.29843135903258</v>
      </c>
      <c r="EZ1502" s="10"/>
      <c r="FA1502" s="61">
        <f t="array" ref="FA1502:FA1504">MMULT(FS1502:FU1504,FQ1502:FQ1504)</f>
        <v>0.92419649879330978</v>
      </c>
      <c r="FB1502" s="13">
        <f>BW1503</f>
        <v>0</v>
      </c>
      <c r="FC1502" s="17">
        <v>1</v>
      </c>
      <c r="FD1502">
        <v>0</v>
      </c>
      <c r="FF1502" s="73">
        <f>(FD1502^2)*(1-COS(RADIANS(EY1502+45)))+(COS(RADIANS(EY1502+45)))</f>
        <v>0.61975754599489541</v>
      </c>
      <c r="FG1502" s="73">
        <f>(FD1502*FD1503)*(1-COS(RADIANS(EY1502+45)))-FD1504*(SIN(RADIANS(EY1502+45)))</f>
        <v>0.78479333851810007</v>
      </c>
      <c r="FH1502" s="73">
        <f>(FD1502*FD1504)*(1-COS(RADIANS(EY1502+45)))+FD1503*(SIN(RADIANS(EY1502+45)))</f>
        <v>0</v>
      </c>
      <c r="FI1502" s="10"/>
      <c r="FJ1502">
        <f t="array" ref="FJ1502:FJ1504">MMULT(FF1502:FH1504,FC1502:FC1504)</f>
        <v>0.61975754599489541</v>
      </c>
      <c r="FK1502" s="23">
        <f>COS(RADIANS(176))</f>
        <v>-0.9975640502598242</v>
      </c>
      <c r="FM1502" s="30">
        <f>(FK1502^2)*(1-COS(RADIANS(EX1502)))+(COS(RADIANS(EX1502)))</f>
        <v>0.99992607504832687</v>
      </c>
      <c r="FN1502" s="30">
        <f>(FK1502*FK1503)*(1-COS(RADIANS(EX1502)))-FK1504*(SIN(RADIANS(EX1502)))</f>
        <v>-1.0571760619211149E-3</v>
      </c>
      <c r="FO1502" s="30">
        <f>(FK1502*FK1504)*(1-COS(RADIANS(EX1502)))+FK1503*(SIN(RADIANS(EX1502)))</f>
        <v>-1.2113084546138469E-2</v>
      </c>
      <c r="FQ1502">
        <f t="array" ref="FQ1502:FQ1504">MMULT(FM1502:FO1504,FJ1502:FJ1504)</f>
        <v>0.62054139517929519</v>
      </c>
      <c r="FS1502" s="28">
        <f>(FD1502^2)*(1-COS(RADIANS(EW1502)))+(COS(RADIANS(EW1502)))</f>
        <v>0.86602540378443871</v>
      </c>
      <c r="FT1502" s="28">
        <f>(FD1502*FD1503)*(1-COS(RADIANS(EW1502)))-FD1504*(SIN(RADIANS(EW1502)))</f>
        <v>-0.49999999999999994</v>
      </c>
      <c r="FU1502" s="28">
        <f>(FD1502*FD1504)*(1-COS(RADIANS(EW1502)))+FD1503*(SIN(RADIANS(EW1502)))</f>
        <v>0</v>
      </c>
      <c r="FW1502" s="61">
        <f t="array" ref="FW1502:FW1504">MMULT(FS1502:FU1504,GG1502:GG1504)</f>
        <v>-0.37425421751752952</v>
      </c>
      <c r="FX1502" s="13">
        <f>BX1503</f>
        <v>0</v>
      </c>
      <c r="FY1502" s="17">
        <v>1</v>
      </c>
      <c r="FZ1502">
        <v>0</v>
      </c>
      <c r="GB1502" s="73">
        <f>(FD1502^2)*(1-COS(RADIANS(EY1502-45)))+(COS(RADIANS(EY1502-45)))</f>
        <v>-0.78479333851810029</v>
      </c>
      <c r="GC1502" s="73">
        <f>(FD1502*FD1503)*(1-COS(RADIANS(EY1502-45)))-FD1504*(SIN(RADIANS(EY1502-45)))</f>
        <v>0.61975754599489508</v>
      </c>
      <c r="GD1502" s="73">
        <f>(FD1502*FD1504)*(1-COS(RADIANS(EY1502-45)))+FD1503*(SIN(RADIANS(EY1502-45)))</f>
        <v>0</v>
      </c>
      <c r="GE1502" s="10"/>
      <c r="GF1502">
        <f t="array" ref="GF1502:GF1504">MMULT(GB1502:GD1504,FC1502:FC1504)</f>
        <v>-0.78479333851810029</v>
      </c>
      <c r="GG1502" s="1">
        <f t="array" ref="GG1502:GG1504">MMULT(FM1502:FO1504,GF1502:GF1504)</f>
        <v>-0.78408012986665609</v>
      </c>
      <c r="GI1502">
        <f>FA1502+FW1502</f>
        <v>0.54994228127578026</v>
      </c>
      <c r="GJ1502">
        <f>GI1502/(SQRT(GI1502^2+GI1503^2+GI1504^2))</f>
        <v>0.38886791635130397</v>
      </c>
      <c r="GL1502" t="e">
        <f>CH1503+DC1502</f>
        <v>#VALUE!</v>
      </c>
      <c r="GM1502" t="e">
        <f>GL1502/(SQRT(GL1502^2+GL1503^2+GL1504^2))</f>
        <v>#VALUE!</v>
      </c>
      <c r="GO1502" s="27">
        <f>FA1503*FW1504-FA1504*FW1503</f>
        <v>-7.6122350781685638E-2</v>
      </c>
    </row>
    <row r="1503" spans="1:197" x14ac:dyDescent="0.2">
      <c r="A1503" s="3">
        <f>C1516+C1519</f>
        <v>4.0969136059563205E-3</v>
      </c>
      <c r="B1503" s="3">
        <f>C1517*C1518-C1515*C1520</f>
        <v>0.38841293321330422</v>
      </c>
      <c r="C1503" s="3">
        <f>A1504*B1502-A1502*B1504</f>
        <v>6.3149926654973113E-2</v>
      </c>
      <c r="D1503" t="s">
        <v>8</v>
      </c>
      <c r="E1503" s="5">
        <f t="shared" ref="E1503:F1505" si="2260">E1498</f>
        <v>0.93180257253695653</v>
      </c>
      <c r="F1503" s="6">
        <f t="shared" si="2260"/>
        <v>-0.87956533664367853</v>
      </c>
      <c r="G1503" s="7">
        <f>Q1502</f>
        <v>0.91338652578000923</v>
      </c>
      <c r="H1503" s="8">
        <f>AM1502</f>
        <v>-0.36553817544573719</v>
      </c>
      <c r="J1503" s="9">
        <f>((SUMPRODUCT(G1503:G1505,E1503:E1505))*(SUMPRODUCT(G1503:G1505,F1503:F1505)))-((SUMPRODUCT(H1503:H1505,E1503:E1505))*(SUMPRODUCT(H1503:H1505,F1503:F1505)))</f>
        <v>-4.4046579819439713E-2</v>
      </c>
      <c r="Q1503" s="61">
        <v>-0.24813534182586178</v>
      </c>
      <c r="S1503" s="17">
        <v>0</v>
      </c>
      <c r="T1503">
        <v>0</v>
      </c>
      <c r="V1503" s="73">
        <f>(T1502*T1503)*(1-COS(RADIANS(O1502+45)))+T1504*(SIN(RADIANS(O1502+45)))</f>
        <v>-0.69716510285456468</v>
      </c>
      <c r="W1503" s="73">
        <f>(T1503^2)*(1-COS(RADIANS(O1502+45)))+(COS(RADIANS(O1502+45)))</f>
        <v>0.71691060765048265</v>
      </c>
      <c r="X1503" s="73">
        <f>(T1503*T1504)*(1-COS(RADIANS(O1502+45)))-T1502*(SIN(RADIANS(O1502+45)))</f>
        <v>0</v>
      </c>
      <c r="Y1503" s="10"/>
      <c r="Z1503">
        <v>-0.69716510285456468</v>
      </c>
      <c r="AA1503" s="23">
        <f>SIN(RADIANS('[1]Biaxial Input'!$F$21))*(COS(RADIANS(0)))</f>
        <v>6.9756473744125524E-2</v>
      </c>
      <c r="AC1503" s="30">
        <f>(AA1502*AA1503)*(1-COS(RADIANS(N1502)))+AA1504*(SIN(RADIANS(N1502)))</f>
        <v>-9.3228300025961861E-3</v>
      </c>
      <c r="AD1503" s="30">
        <f>(AA1503^2)*(1-COS(RADIANS(N1502)))+(COS(RADIANS(N1502)))</f>
        <v>0.86667731956481153</v>
      </c>
      <c r="AE1503" s="30">
        <f>(AA1503*AA1504)*(1-COS(RADIANS(N1502)))-AA1502*(SIN(RADIANS(N1502)))</f>
        <v>-0.49878202512991204</v>
      </c>
      <c r="AG1503">
        <v>-0.61090081835830357</v>
      </c>
      <c r="AI1503" s="28">
        <f>(T1502*T1503)*(1-COS(RADIANS(M1502)))+T1504*(SIN(RADIANS(M1502)))</f>
        <v>0.42261826174069944</v>
      </c>
      <c r="AJ1503" s="28">
        <f>(T1503^2)*(1-COS(RADIANS(M1502)))+(COS(RADIANS(M1502)))</f>
        <v>0.90630778703664994</v>
      </c>
      <c r="AK1503" s="28">
        <f>(T1503*T1504)*(1-COS(RADIANS(M1502)))-T1502*(SIN(RADIANS(M1502)))</f>
        <v>0</v>
      </c>
      <c r="AM1503" s="61">
        <v>-0.84884377181686888</v>
      </c>
      <c r="AO1503" s="17">
        <v>0</v>
      </c>
      <c r="AP1503">
        <v>0</v>
      </c>
      <c r="AR1503" s="73">
        <f>(T1502*T1503)*(1-COS(RADIANS(O1502-45)))+T1504*(SIN(RADIANS(O1502-45)))</f>
        <v>-0.71691060765048298</v>
      </c>
      <c r="AS1503" s="73">
        <f>(T1503^2)*(1-COS(RADIANS(O1502-45)))+(COS(RADIANS(O1502-45)))</f>
        <v>-0.69716510285456434</v>
      </c>
      <c r="AT1503" s="73">
        <f>(T1503*T1504)*(1-COS(RADIANS(O1502-45)))-T1502*(SIN(RADIANS(O1502-45)))</f>
        <v>0</v>
      </c>
      <c r="AU1503" s="10"/>
      <c r="AV1503">
        <v>-0.71691060765048298</v>
      </c>
      <c r="AW1503" s="1">
        <v>-0.61483061206844525</v>
      </c>
      <c r="AX1503" s="10"/>
      <c r="AY1503" s="11">
        <f>(G1448^2)*F1448+G1448*G1449*F1449+G1448*G1450*F1450-((H1448^2)*F1448+H1448*H1449*F1449+H1448*H1450*F1450)</f>
        <v>-0.35521987226879426</v>
      </c>
      <c r="AZ1503" s="12">
        <f>G1448*G1449*F1448+(G1449^2)*F1449+G1449*G1450*F1450-(H1448*H1449*F1448+(H1449^2)*F1449+H1449*H1450*F1450)</f>
        <v>0.92214232393984275</v>
      </c>
      <c r="BA1503" s="12">
        <f>G1448*G1450*F1448+G1449*G1450*F1449+(G1450^2)*F1450-(H1448*H1450*F1448+H1449*H1450*F1449+(H1450^2)*F1450)</f>
        <v>-0.15238704724445049</v>
      </c>
      <c r="BB1503" s="12">
        <f>(G1448^2)*E1448+G1448*G1449*E1449+G1448*G1450*E1450-((H1448^2)*E1448+H1448*H1449*E1449+H1448*H1450*E1450)</f>
        <v>0.28439755439672332</v>
      </c>
      <c r="BC1503" s="12">
        <f>G1448*G1449*E1448+(G1449^2)*E1449+G1449*G1450*E1450-(H1448*H1449*E1448+(H1449^2)*E1449+H1449*H1450*E1450)</f>
        <v>-0.86116903474573903</v>
      </c>
      <c r="BD1503" s="24">
        <f>G1448*G1450*E1448+G1449*G1450*E1449+(G1450^2)*E1450-(H1448*H1450*E1448+H1449*H1450*E1449+(H1450^2)*E1450)</f>
        <v>0.12512455570161496</v>
      </c>
      <c r="BE1503" s="10">
        <f>J1448</f>
        <v>6.1424419592137625E-3</v>
      </c>
      <c r="BY1503" t="s">
        <v>8</v>
      </c>
      <c r="BZ1503" s="5">
        <f t="shared" ref="BZ1503:CA1505" si="2261">BZ1498</f>
        <v>0.93180266183863136</v>
      </c>
      <c r="CA1503" s="6">
        <f t="shared" si="2261"/>
        <v>-0.87956522186239505</v>
      </c>
      <c r="CB1503" s="7">
        <f>CY1502</f>
        <v>0.91752410247511329</v>
      </c>
      <c r="CC1503" s="8">
        <f>DU1502</f>
        <v>-0.39032666971231567</v>
      </c>
      <c r="CE1503" s="9">
        <f>((SUMPRODUCT(CB1503:CB1505,BZ1503:BZ1505))*(SUMPRODUCT(CB1503:CB1505,CA1503:CA1505)))-((SUMPRODUCT(CC1503:CC1505,BZ1503:BZ1505))*(SUMPRODUCT(CC1503:CC1505,CA1503:CA1505)))</f>
        <v>-2.1649348980190553E-15</v>
      </c>
      <c r="CG1503">
        <v>1</v>
      </c>
      <c r="CH1503" t="s">
        <v>161</v>
      </c>
      <c r="CI1503" s="67"/>
      <c r="CJ1503" s="1" t="s">
        <v>8</v>
      </c>
      <c r="CK1503" s="5">
        <f t="shared" ref="CK1503:CL1505" si="2262">BZ1503</f>
        <v>0.93180266183863136</v>
      </c>
      <c r="CL1503" s="6">
        <f t="shared" si="2262"/>
        <v>-0.87956522186239505</v>
      </c>
      <c r="CM1503" s="7">
        <f>FA1502</f>
        <v>0.92419649879330978</v>
      </c>
      <c r="CN1503" s="8">
        <f>FW1502</f>
        <v>-0.37425421751752952</v>
      </c>
      <c r="CO1503" s="10"/>
      <c r="CP1503">
        <f t="shared" si="2259"/>
        <v>0.3492962422733713</v>
      </c>
      <c r="CQ1503">
        <f t="shared" si="2259"/>
        <v>-0.34518112468713447</v>
      </c>
      <c r="CR1503">
        <f>CJ1506</f>
        <v>0</v>
      </c>
      <c r="CS1503">
        <f>CM1506</f>
        <v>0</v>
      </c>
      <c r="CW1503" s="28"/>
      <c r="CY1503" s="61">
        <v>-0.37567276542929351</v>
      </c>
      <c r="DA1503" s="17">
        <v>0</v>
      </c>
      <c r="DB1503">
        <v>0</v>
      </c>
      <c r="DD1503" s="73">
        <f>(DB1502*DB1503)*(1-COS(RADIANS(CW1502+45)))+DB1504*(SIN(RADIANS(CW1502+45)))</f>
        <v>-0.79549007127668858</v>
      </c>
      <c r="DE1503" s="73">
        <f>(DB1503^2)*(1-COS(RADIANS(CW1502+45)))+(COS(RADIANS(CW1502+45)))</f>
        <v>0.60596662160568615</v>
      </c>
      <c r="DF1503" s="73">
        <f>(DB1503*DB1504)*(1-COS(RADIANS(CW1502+45)))-DB1502*(SIN(RADIANS(CW1502+45)))</f>
        <v>0</v>
      </c>
      <c r="DG1503" s="10"/>
      <c r="DH1503">
        <v>-0.79549007127668858</v>
      </c>
      <c r="DI1503" s="23">
        <f>SIN(RADIANS('[1]Biaxial Input'!$F$21))*(COS(RADIANS(0)))</f>
        <v>6.9756473744125524E-2</v>
      </c>
      <c r="DK1503" s="30">
        <f>(DI1502*DI1503)*(1-COS(RADIANS(CV1502)))+DI1504*(SIN(RADIANS(CV1502)))</f>
        <v>-1.0571760619211149E-3</v>
      </c>
      <c r="DL1503" s="30">
        <f>(DI1503^2)*(1-COS(RADIANS(CV1502)))+(COS(RADIANS(CV1502)))</f>
        <v>0.98488167796388115</v>
      </c>
      <c r="DM1503" s="30">
        <f>(DI1503*DI1504)*(1-COS(RADIANS(CV1502)))-DI1502*(SIN(RADIANS(CV1502)))</f>
        <v>-0.17322517943366056</v>
      </c>
      <c r="DO1503">
        <v>-0.78410420960927718</v>
      </c>
      <c r="DQ1503" s="28">
        <f>(DB1502*DB1503)*(1-COS(RADIANS(CU1502)))+DB1504*(SIN(RADIANS(CU1502)))</f>
        <v>0.49999999999999994</v>
      </c>
      <c r="DR1503" s="28">
        <f>(DB1503^2)*(1-COS(RADIANS(CU1502)))+(COS(RADIANS(CU1502)))</f>
        <v>0.86602540378443871</v>
      </c>
      <c r="DS1503" s="28">
        <f>(DB1503*DB1504)*(1-COS(RADIANS(CU1502)))-DB1502*(SIN(RADIANS(CU1502)))</f>
        <v>0</v>
      </c>
      <c r="DU1503" s="61">
        <v>-0.91351567911896914</v>
      </c>
      <c r="DW1503" s="17">
        <v>0</v>
      </c>
      <c r="DX1503">
        <v>0</v>
      </c>
      <c r="DZ1503" s="73">
        <f>(DB1502*DB1503)*(1-COS(RADIANS(CW1502-45)))+DB1504*(SIN(RADIANS(CW1502-45)))</f>
        <v>-0.6059666216056866</v>
      </c>
      <c r="EA1503" s="73">
        <f>(DB1503^2)*(1-COS(RADIANS(CW1502-45)))+(COS(RADIANS(CW1502-45)))</f>
        <v>-0.79549007127668825</v>
      </c>
      <c r="EB1503" s="73">
        <f>(DB1503*DB1504)*(1-COS(RADIANS(CW1502-45)))-DB1502*(SIN(RADIANS(CW1502-45)))</f>
        <v>0</v>
      </c>
      <c r="EC1503" s="10"/>
      <c r="ED1503">
        <v>-0.6059666216056866</v>
      </c>
      <c r="EE1503" s="1">
        <v>-0.59596445001626319</v>
      </c>
      <c r="EG1503">
        <f>CY1503+DU1503</f>
        <v>-1.2891884445482626</v>
      </c>
      <c r="EH1503">
        <f>EG1503/(SQRT(EG1502^2+EG1503^2+EG1504^2))</f>
        <v>-0.91159389136741387</v>
      </c>
      <c r="EJ1503">
        <f>Q1503+AM1503</f>
        <v>-1.0969791136427307</v>
      </c>
      <c r="EK1503">
        <f>EJ1503/(SQRT(EJ1502^2+EJ1503^2+EJ1504^2))</f>
        <v>-0.77568137007678306</v>
      </c>
      <c r="EM1503" s="23">
        <f>CY1504*DU1502-CY1502*DU1504</f>
        <v>0.15607394823773696</v>
      </c>
      <c r="EP1503" s="9">
        <f>((SUMPRODUCT(CM1503:CM1505,BZ1503:BZ1505))*(SUMPRODUCT(CM1503:CM1505,CA1503:CA1505)))-((SUMPRODUCT(CN1503:CN1505,BZ1503:BZ1505))*(SUMPRODUCT(CN1503:CN1505,CA1503:CA1505)))</f>
        <v>-3.2768811424390476E-2</v>
      </c>
      <c r="EY1503" s="28"/>
      <c r="EZ1503" s="10"/>
      <c r="FA1503" s="61">
        <v>-0.35967250172869081</v>
      </c>
      <c r="FB1503" s="13">
        <f>BW1504</f>
        <v>0</v>
      </c>
      <c r="FC1503" s="17">
        <v>0</v>
      </c>
      <c r="FD1503">
        <v>0</v>
      </c>
      <c r="FF1503" s="73">
        <f>(FD1502*FD1503)*(1-COS(RADIANS(EY1502+45)))+FD1504*(SIN(RADIANS(EY1502+45)))</f>
        <v>-0.78479333851810007</v>
      </c>
      <c r="FG1503" s="73">
        <f>(FD1503^2)*(1-COS(RADIANS(EY1502+45)))+(COS(RADIANS(EY1502+45)))</f>
        <v>0.61975754599489541</v>
      </c>
      <c r="FH1503" s="73">
        <f>(FD1503*FD1504)*(1-COS(RADIANS(EY1502+45)))-FD1502*(SIN(RADIANS(EY1502+45)))</f>
        <v>0</v>
      </c>
      <c r="FI1503" s="10"/>
      <c r="FJ1503">
        <v>-0.78479333851810007</v>
      </c>
      <c r="FK1503" s="23">
        <f>SIN(RADIANS(176))*(COS(RADIANS(0)))</f>
        <v>6.9756473744125524E-2</v>
      </c>
      <c r="FM1503" s="30">
        <f>(FK1502*FK1503)*(1-COS(RADIANS(EX1502)))+FK1504*(SIN(RADIANS(EX1502)))</f>
        <v>-1.0571760619211149E-3</v>
      </c>
      <c r="FN1503" s="30">
        <f>(FK1503^2)*(1-COS(RADIANS(EX1502)))+(COS(RADIANS(EX1502)))</f>
        <v>0.98488167796388115</v>
      </c>
      <c r="FO1503" s="30">
        <f>(FK1503*FK1504)*(1-COS(RADIANS(EX1502)))-FK1502*(SIN(RADIANS(EX1502)))</f>
        <v>-0.17322517943366056</v>
      </c>
      <c r="FQ1503">
        <v>-0.77358377293640346</v>
      </c>
      <c r="FS1503" s="28">
        <f>(FD1502*FD1503)*(1-COS(RADIANS(EW1502)))+FD1504*(SIN(RADIANS(EW1502)))</f>
        <v>0.49999999999999994</v>
      </c>
      <c r="FT1503" s="28">
        <f>(FD1503^2)*(1-COS(RADIANS(EW1502)))+(COS(RADIANS(EW1502)))</f>
        <v>0.86602540378443871</v>
      </c>
      <c r="FU1503" s="28">
        <f>(FD1503*FD1504)*(1-COS(RADIANS(EW1502)))-FD1502*(SIN(RADIANS(EW1502)))</f>
        <v>0</v>
      </c>
      <c r="FW1503" s="61">
        <v>-0.919932940046017</v>
      </c>
      <c r="FX1503" s="13">
        <f>BX1504</f>
        <v>0</v>
      </c>
      <c r="FY1503" s="17">
        <v>0</v>
      </c>
      <c r="FZ1503">
        <v>0</v>
      </c>
      <c r="GB1503" s="73">
        <f>(FD1502*FD1503)*(1-COS(RADIANS(EY1502-45)))+FD1504*(SIN(RADIANS(EY1502-45)))</f>
        <v>-0.61975754599489508</v>
      </c>
      <c r="GC1503" s="73">
        <f>(FD1503^2)*(1-COS(RADIANS(EY1502-45)))+(COS(RADIANS(EY1502-45)))</f>
        <v>-0.78479333851810029</v>
      </c>
      <c r="GD1503" s="73">
        <f>(FD1503*FD1504)*(1-COS(RADIANS(EY1502-45)))-FD1502*(SIN(RADIANS(EY1502-45)))</f>
        <v>0</v>
      </c>
      <c r="GE1503" s="10"/>
      <c r="GF1503">
        <v>-0.61975754599489508</v>
      </c>
      <c r="GG1503" s="1">
        <v>-0.60955818709919296</v>
      </c>
      <c r="GI1503">
        <f>FA1503+FW1503</f>
        <v>-1.2796054417747078</v>
      </c>
      <c r="GJ1503">
        <f>GI1503/(SQRT(GI1502^2+GI1503^2+GI1504^2))</f>
        <v>-0.90481768512210392</v>
      </c>
      <c r="GL1503">
        <f>CH1504+DC1503</f>
        <v>-3.2768811424390476E-2</v>
      </c>
      <c r="GM1503" t="e">
        <f>GL1503/(SQRT(GL1502^2+GL1503^2+GL1504^2))</f>
        <v>#VALUE!</v>
      </c>
      <c r="GO1503" s="27">
        <f>FA1504*FW1502-FA1502*FW1504</f>
        <v>0.15607394823773696</v>
      </c>
    </row>
    <row r="1504" spans="1:197" x14ac:dyDescent="0.2">
      <c r="A1504" s="3">
        <f>C1517+C1520</f>
        <v>-0.4242110785375951</v>
      </c>
      <c r="B1504" s="3">
        <f>C1515*C1519-C1516*C1518</f>
        <v>-1.4283725264480351E-2</v>
      </c>
      <c r="C1504" s="3">
        <f>A1502*B1503-A1503*B1502</f>
        <v>2.0802072694564282E-2</v>
      </c>
      <c r="D1504" t="s">
        <v>9</v>
      </c>
      <c r="E1504" s="5">
        <f t="shared" si="2260"/>
        <v>0.34929649784185368</v>
      </c>
      <c r="F1504" s="6">
        <f t="shared" si="2260"/>
        <v>-0.34518087452767277</v>
      </c>
      <c r="G1504" s="7">
        <f t="shared" ref="G1504:G1505" si="2263">Q1503</f>
        <v>-0.24813534182586178</v>
      </c>
      <c r="H1504" s="8">
        <f t="shared" ref="H1504:H1505" si="2264">AM1503</f>
        <v>-0.84884377181686888</v>
      </c>
      <c r="J1504" s="10"/>
      <c r="Q1504" s="61">
        <v>-0.3227288438619752</v>
      </c>
      <c r="S1504" s="17">
        <v>0</v>
      </c>
      <c r="T1504">
        <v>1</v>
      </c>
      <c r="V1504" s="73">
        <f>(T1502*T1504)*(1-COS(RADIANS(O1502+45)))-T1503*(SIN(RADIANS(O1502+45)))</f>
        <v>0</v>
      </c>
      <c r="W1504" s="73">
        <f>(T1503*T1504)*(1-COS(RADIANS(O1502+45)))+T1502*(SIN(RADIANS(O1502+45)))</f>
        <v>0</v>
      </c>
      <c r="X1504" s="73">
        <f>(T1504^2)*(1-COS(RADIANS(O1502+45)))+(COS(RADIANS(O1502+45)))</f>
        <v>1</v>
      </c>
      <c r="Y1504" s="10"/>
      <c r="Z1504">
        <v>0</v>
      </c>
      <c r="AA1504" s="23">
        <f>SIN(RADIANS('[1]Biaxial Input'!$F$21))*SIN(RADIANS(0))</f>
        <v>0</v>
      </c>
      <c r="AC1504" s="30">
        <f>(AA1502*AA1504)*(1-COS(RADIANS(N1502)))-AA1503*(SIN(RADIANS(N1502)))</f>
        <v>3.4878236872062755E-2</v>
      </c>
      <c r="AD1504" s="30">
        <f>(AA1503*AA1504)*(1-COS(RADIANS(N1502)))+AA1502*(SIN(RADIANS(N1502)))</f>
        <v>0.49878202512991204</v>
      </c>
      <c r="AE1504" s="30">
        <f>(AA1504^2)*(1-COS(RADIANS(N1502)))+(COS(RADIANS(N1502)))</f>
        <v>0.86602540378443871</v>
      </c>
      <c r="AG1504">
        <v>-0.3227288438619752</v>
      </c>
      <c r="AI1504" s="28">
        <f>(T1502*T1504)*(1-COS(RADIANS(M1502)))-T1503*(SIN(RADIANS(M1502)))</f>
        <v>0</v>
      </c>
      <c r="AJ1504" s="28">
        <f>(T1503*T1504)*(1-COS(RADIANS(M1502)))+T1502*(SIN(RADIANS(M1502)))</f>
        <v>0</v>
      </c>
      <c r="AK1504" s="28">
        <f>(T1504^2)*(1-COS(RADIANS(M1502)))+(COS(RADIANS(M1502)))</f>
        <v>1</v>
      </c>
      <c r="AM1504" s="61">
        <v>-0.38189801431732118</v>
      </c>
      <c r="AO1504" s="17">
        <v>0</v>
      </c>
      <c r="AP1504">
        <v>1</v>
      </c>
      <c r="AR1504" s="73">
        <f>(T1502*T1502)*(1-COS(RADIANS(O1502-45)))-T1502*(SIN(RADIANS(O1502-45)))</f>
        <v>0</v>
      </c>
      <c r="AS1504" s="73">
        <f>(T1503*T1504)*(1-COS(RADIANS(O1502-45)))+T1502*(SIN(RADIANS(O1502-45)))</f>
        <v>0</v>
      </c>
      <c r="AT1504" s="73">
        <f>(T1504^2)*(1-COS(RADIANS(O1502-45)))+(COS(RADIANS(O1502-45)))</f>
        <v>1</v>
      </c>
      <c r="AU1504" s="10"/>
      <c r="AV1504">
        <v>0</v>
      </c>
      <c r="AW1504" s="1">
        <v>-0.38189801431732118</v>
      </c>
      <c r="AX1504" s="10"/>
      <c r="AY1504" s="11">
        <f>(G1453^2)*F1453+G1453*G1454*F1454+G1453*G1455*F1455-((H1453^2)*F1453+H1453*H1454*F1454+H1453*H1455*F1455)</f>
        <v>-0.357636660363371</v>
      </c>
      <c r="AZ1504" s="12">
        <f>G1453*G1454*F1453+(G1454^2)*F1454+G1454*G1455*F1455-(H1453*H1454*F1453+(H1454^2)*F1454+H1454*H1455*F1455)</f>
        <v>0.82764019569239233</v>
      </c>
      <c r="BA1504" s="12">
        <f>G1453*G1455*F1453+G1454*G1455*F1454+(G1455^2)*F1455-(H1453*H1455*F1453+H1454*H1455*F1454+(H1455^2)*F1455)</f>
        <v>-0.40067893303497948</v>
      </c>
      <c r="BB1504" s="12">
        <f>(G1453^2)*E1453+G1453*G1454*E1454+G1453*G1455*E1455-((H1453^2)*E1453+H1453*H1454*E1454+H1453*H1455*E1455)</f>
        <v>0.20962785938476541</v>
      </c>
      <c r="BC1504" s="12">
        <f>G1453*G1454*E1453+(G1454^2)*E1454+G1454*G1455*E1455-(H1453*H1454*E1453+(H1454^2)*E1454+H1454*H1455*E1455)</f>
        <v>-0.87307270437962625</v>
      </c>
      <c r="BD1504" s="24">
        <f>G1453*G1455*E1453+G1454*G1455*E1454+(G1455^2)*E1455-(H1453*H1455*E1453+H1454*H1455*E1454+(H1455^2)*E1455)</f>
        <v>0.37138820886359836</v>
      </c>
      <c r="BE1504" s="10">
        <f>J1453</f>
        <v>-4.6196363259177753E-3</v>
      </c>
      <c r="BY1504" t="s">
        <v>9</v>
      </c>
      <c r="BZ1504" s="5">
        <f t="shared" si="2261"/>
        <v>0.3492962422733713</v>
      </c>
      <c r="CA1504" s="6">
        <f t="shared" si="2261"/>
        <v>-0.34518112468713447</v>
      </c>
      <c r="CB1504" s="7">
        <f>CY1503</f>
        <v>-0.37567276542929351</v>
      </c>
      <c r="CC1504" s="8">
        <f>DU1503</f>
        <v>-0.91351567911896914</v>
      </c>
      <c r="CE1504" s="10"/>
      <c r="CH1504">
        <f>((SUMPRODUCT(CM1503:CM1505,CK1503:CK1505))*(SUMPRODUCT(CM1503:CM1505,CL1503:CL1505)))-((SUMPRODUCT(CN1503:CN1505,CK1503:CK1505))*(SUMPRODUCT(CN1503:CN1505,CL1503:CL1505)))</f>
        <v>-3.2768811424390476E-2</v>
      </c>
      <c r="CI1504" s="67"/>
      <c r="CJ1504" s="10" t="s">
        <v>9</v>
      </c>
      <c r="CK1504" s="5">
        <f t="shared" si="2262"/>
        <v>0.3492962422733713</v>
      </c>
      <c r="CL1504" s="6">
        <f t="shared" si="2262"/>
        <v>-0.34518112468713447</v>
      </c>
      <c r="CM1504" s="7">
        <f>FA1503</f>
        <v>-0.35967250172869081</v>
      </c>
      <c r="CN1504" s="8">
        <f>FW1503</f>
        <v>-0.919932940046017</v>
      </c>
      <c r="CP1504">
        <f t="shared" si="2259"/>
        <v>-9.8670839279614439E-2</v>
      </c>
      <c r="CQ1504">
        <f t="shared" si="2259"/>
        <v>-0.32743703463395935</v>
      </c>
      <c r="CR1504">
        <f>CK1506</f>
        <v>0</v>
      </c>
      <c r="CS1504">
        <f>CN1506</f>
        <v>0</v>
      </c>
      <c r="CW1504" s="28"/>
      <c r="CY1504" s="61">
        <v>-0.13045878541495223</v>
      </c>
      <c r="DA1504" s="17">
        <v>0</v>
      </c>
      <c r="DB1504">
        <v>1</v>
      </c>
      <c r="DD1504" s="73">
        <f>(DB1502*DB1504)*(1-COS(RADIANS(CW1502+45)))-DB1503*(SIN(RADIANS(CW1502+45)))</f>
        <v>0</v>
      </c>
      <c r="DE1504" s="73">
        <f>(DB1503*DB1504)*(1-COS(RADIANS(CW1502+45)))+DB1502*(SIN(RADIANS(CW1502+45)))</f>
        <v>0</v>
      </c>
      <c r="DF1504" s="73">
        <f>(DB1504^2)*(1-COS(RADIANS(CW1502+45)))+(COS(RADIANS(CW1502+45)))</f>
        <v>1</v>
      </c>
      <c r="DG1504" s="10"/>
      <c r="DH1504">
        <v>0</v>
      </c>
      <c r="DI1504" s="23">
        <f>SIN(RADIANS('[1]Biaxial Input'!$F$21))*SIN(RADIANS(0))</f>
        <v>0</v>
      </c>
      <c r="DK1504" s="30">
        <f>(DI1502*DI1504)*(1-COS(RADIANS(CV1502)))-DI1503*(SIN(RADIANS(CV1502)))</f>
        <v>1.2113084546138469E-2</v>
      </c>
      <c r="DL1504" s="30">
        <f>(DI1503*DI1504)*(1-COS(RADIANS(CV1502)))+DI1502*(SIN(RADIANS(CV1502)))</f>
        <v>0.17322517943366056</v>
      </c>
      <c r="DM1504" s="30">
        <f>(DI1504^2)*(1-COS(RADIANS(CV1502)))+(COS(RADIANS(CV1502)))</f>
        <v>0.98480775301220802</v>
      </c>
      <c r="DO1504">
        <v>-0.13045878541495223</v>
      </c>
      <c r="DQ1504" s="28">
        <f>(DB1502*DB1504)*(1-COS(RADIANS(CU1502)))-DB1503*(SIN(RADIANS(CU1502)))</f>
        <v>0</v>
      </c>
      <c r="DR1504" s="28">
        <f>(DB1503*DB1504)*(1-COS(RADIANS(CU1502)))+DB1502*(SIN(RADIANS(CU1502)))</f>
        <v>0</v>
      </c>
      <c r="DS1504" s="28">
        <f>(DB1504^2)*(1-COS(RADIANS(CU1502)))+(COS(RADIANS(CU1502)))</f>
        <v>1</v>
      </c>
      <c r="DU1504" s="61">
        <v>-0.1146045152474424</v>
      </c>
      <c r="DW1504" s="17">
        <v>0</v>
      </c>
      <c r="DX1504">
        <v>1</v>
      </c>
      <c r="DZ1504" s="73">
        <f>(DB1502*DB1502)*(1-COS(RADIANS(CW1502-45)))-DB1502*(SIN(RADIANS(CW1502-45)))</f>
        <v>0</v>
      </c>
      <c r="EA1504" s="73">
        <f>(DB1503*DB1504)*(1-COS(RADIANS(CW1502-45)))+DB1502*(SIN(RADIANS(CW1502-45)))</f>
        <v>0</v>
      </c>
      <c r="EB1504" s="73">
        <f>(DB1504^2)*(1-COS(RADIANS(CW1502-45)))+(COS(RADIANS(CW1502-45)))</f>
        <v>0.99999999999999989</v>
      </c>
      <c r="EC1504" s="10"/>
      <c r="ED1504">
        <v>0</v>
      </c>
      <c r="EE1504" s="1">
        <v>-0.1146045152474424</v>
      </c>
      <c r="EG1504">
        <f>CY1504+DU1504</f>
        <v>-0.24506330066239462</v>
      </c>
      <c r="EH1504">
        <f>EG1504/(SQRT(EG1502^2+EG1503^2+EG1504^2))</f>
        <v>-0.17328592171833698</v>
      </c>
      <c r="EJ1504">
        <f>Q1504+AM1504</f>
        <v>-0.70462685817929638</v>
      </c>
      <c r="EK1504">
        <f>EJ1504/(SQRT(EJ1502^2+EJ1503^2+EJ1504^2))</f>
        <v>-0.49824642962475207</v>
      </c>
      <c r="EM1504" s="23">
        <f>CY1502*DU1503-CY1503*DU1502</f>
        <v>-0.98480775301220791</v>
      </c>
      <c r="ER1504">
        <f t="shared" ref="ER1504:ES1506" si="2265">CK1503</f>
        <v>0.93180266183863136</v>
      </c>
      <c r="ES1504">
        <f t="shared" si="2265"/>
        <v>-0.87956522186239505</v>
      </c>
      <c r="ET1504" t="e">
        <f>#REF!</f>
        <v>#REF!</v>
      </c>
      <c r="EU1504" t="e">
        <f>#REF!</f>
        <v>#REF!</v>
      </c>
      <c r="EY1504" s="28"/>
      <c r="EZ1504" s="10"/>
      <c r="FA1504" s="61">
        <v>-0.12843879133039593</v>
      </c>
      <c r="FB1504" s="13">
        <f>BW1505</f>
        <v>0</v>
      </c>
      <c r="FC1504" s="17">
        <v>0</v>
      </c>
      <c r="FD1504">
        <v>1</v>
      </c>
      <c r="FF1504" s="73">
        <f>(FD1502*FD1504)*(1-COS(RADIANS(EY1502+45)))-FD1503*(SIN(RADIANS(EY1502+45)))</f>
        <v>0</v>
      </c>
      <c r="FG1504" s="73">
        <f>(FD1503*FD1504)*(1-COS(RADIANS(EY1502+45)))+FD1502*(SIN(RADIANS(EY1502+45)))</f>
        <v>0</v>
      </c>
      <c r="FH1504" s="73">
        <f>(FD1504^2)*(1-COS(RADIANS(EY1502+45)))+(COS(RADIANS(EY1502+45)))</f>
        <v>1</v>
      </c>
      <c r="FI1504" s="10"/>
      <c r="FJ1504">
        <v>0</v>
      </c>
      <c r="FK1504" s="23">
        <f>SIN(RADIANS(176))*SIN(RADIANS(0))</f>
        <v>0</v>
      </c>
      <c r="FM1504" s="30">
        <f>(FK1502*FK1504)*(1-COS(RADIANS(EX1502)))-FK1503*(SIN(RADIANS(EX1502)))</f>
        <v>1.2113084546138469E-2</v>
      </c>
      <c r="FN1504" s="30">
        <f>(FK1503*FK1504)*(1-COS(RADIANS(EX1502)))+FK1502*(SIN(RADIANS(EX1502)))</f>
        <v>0.17322517943366056</v>
      </c>
      <c r="FO1504" s="30">
        <f>(FK1504^2)*(1-COS(RADIANS(EX1502)))+(COS(RADIANS(EX1502)))</f>
        <v>0.98480775301220802</v>
      </c>
      <c r="FQ1504">
        <v>-0.12843879133039593</v>
      </c>
      <c r="FS1504" s="28">
        <f>(FD1502*FD1504)*(1-COS(RADIANS(EW1502)))-FD1503*(SIN(RADIANS(EW1502)))</f>
        <v>0</v>
      </c>
      <c r="FT1504" s="28">
        <f>(FD1503*FD1504)*(1-COS(RADIANS(EW1502)))+FD1502*(SIN(RADIANS(EW1502)))</f>
        <v>0</v>
      </c>
      <c r="FU1504" s="28">
        <f>(FD1504^2)*(1-COS(RADIANS(EW1502)))+(COS(RADIANS(EW1502)))</f>
        <v>1</v>
      </c>
      <c r="FW1504" s="61">
        <v>-0.11686388017104685</v>
      </c>
      <c r="FX1504" s="13">
        <f>BX1505</f>
        <v>0</v>
      </c>
      <c r="FY1504" s="17">
        <v>0</v>
      </c>
      <c r="FZ1504">
        <v>1</v>
      </c>
      <c r="GB1504" s="73">
        <f>(FD1502*FD1502)*(1-COS(RADIANS(EY1502-45)))-FD1502*(SIN(RADIANS(EY1502-45)))</f>
        <v>0</v>
      </c>
      <c r="GC1504" s="73">
        <f>(FD1503*FD1504)*(1-COS(RADIANS(EY1502-45)))+FD1502*(SIN(RADIANS(EY1502-45)))</f>
        <v>0</v>
      </c>
      <c r="GD1504" s="73">
        <f>(FD1504^2)*(1-COS(RADIANS(EY1502-45)))+(COS(RADIANS(EY1502-45)))</f>
        <v>1</v>
      </c>
      <c r="GE1504" s="10"/>
      <c r="GF1504">
        <v>0</v>
      </c>
      <c r="GG1504" s="1">
        <v>-0.11686388017104685</v>
      </c>
      <c r="GI1504">
        <f>FA1504+FW1504</f>
        <v>-0.24530267150144278</v>
      </c>
      <c r="GJ1504">
        <f>GI1504/(SQRT(GI1502^2+GI1503^2+GI1504^2))</f>
        <v>-0.17345518246184627</v>
      </c>
      <c r="GL1504" t="e">
        <f>#REF!+DC1504</f>
        <v>#REF!</v>
      </c>
      <c r="GM1504" t="e">
        <f>GL1504/(SQRT(GL1502^2+GL1503^2+GL1504^2))</f>
        <v>#REF!</v>
      </c>
      <c r="GO1504" s="27">
        <f>FA1502*FW1503-FA1503*FW1502</f>
        <v>-0.98480775301220813</v>
      </c>
    </row>
    <row r="1505" spans="1:197" x14ac:dyDescent="0.2">
      <c r="D1505" t="s">
        <v>10</v>
      </c>
      <c r="E1505" s="5">
        <f t="shared" si="2260"/>
        <v>-9.867077788750768E-2</v>
      </c>
      <c r="F1505" s="6">
        <f t="shared" si="2260"/>
        <v>-0.32743699002281879</v>
      </c>
      <c r="G1505" s="7">
        <f t="shared" si="2263"/>
        <v>-0.3227288438619752</v>
      </c>
      <c r="H1505" s="8">
        <f t="shared" si="2264"/>
        <v>-0.38189801431732118</v>
      </c>
      <c r="J1505" s="10"/>
      <c r="AW1505" s="1"/>
      <c r="AX1505" s="10"/>
      <c r="AY1505" s="11">
        <f>(G1458^2)*F1458+G1458*G1459*F1459+G1458*G1460*F1460-((H1458^2)*F1458+H1458*H1459*F1459+H1458*H1460*F1460)</f>
        <v>0.35334016545012253</v>
      </c>
      <c r="AZ1505" s="12">
        <f>G1458*G1459*F1458+(G1459^2)*F1459+G1459*G1460*F1460-(H1458*H1459*F1458+(H1459^2)*F1459+H1459*H1460*F1460)</f>
        <v>-0.74089399818872259</v>
      </c>
      <c r="BA1505" s="12">
        <f>G1458*G1460*F1458+G1459*G1460*F1459+(G1460^2)*F1460-(H1458*H1460*F1458+H1459*H1460*F1459+(H1460^2)*F1460)</f>
        <v>0.46741513966000192</v>
      </c>
      <c r="BB1505" s="12">
        <f>(G1458^2)*E1458+G1458*G1459*E1459+G1458*G1460*E1460-((H1458^2)*E1458+H1458*H1459*E1459+H1458*H1460*E1460)</f>
        <v>-0.17487380680338133</v>
      </c>
      <c r="BC1505" s="12">
        <f>G1458*G1459*E1458+(G1459^2)*E1459+G1459*G1460*E1460-(H1458*H1459*E1458+(H1459^2)*E1459+H1459*H1460*E1460)</f>
        <v>0.84788506797676555</v>
      </c>
      <c r="BD1505" s="24">
        <f>G1458*G1460*E1458+G1459*G1460*E1459+(G1460^2)*E1460-(H1458*H1460*E1458+H1459*H1460*E1459+(H1460^2)*E1460)</f>
        <v>-0.49839253464204802</v>
      </c>
      <c r="BE1505" s="10">
        <f>J1458</f>
        <v>2.4331380881038034E-2</v>
      </c>
      <c r="BY1505" t="s">
        <v>10</v>
      </c>
      <c r="BZ1505" s="5">
        <f t="shared" si="2261"/>
        <v>-9.8670839279614439E-2</v>
      </c>
      <c r="CA1505" s="6">
        <f t="shared" si="2261"/>
        <v>-0.32743703463395935</v>
      </c>
      <c r="CB1505" s="7">
        <f>CY1504</f>
        <v>-0.13045878541495223</v>
      </c>
      <c r="CC1505" s="8">
        <f>DU1504</f>
        <v>-0.1146045152474424</v>
      </c>
      <c r="CE1505" s="10"/>
      <c r="CG1505" s="10" t="s">
        <v>160</v>
      </c>
      <c r="CH1505" s="10">
        <f>-CH1502*((EY1502-CW1502)/(CH1504-CE1503))</f>
        <v>262.29843135903252</v>
      </c>
      <c r="CI1505" s="67"/>
      <c r="CJ1505" s="10" t="s">
        <v>10</v>
      </c>
      <c r="CK1505" s="5">
        <f t="shared" si="2262"/>
        <v>-9.8670839279614439E-2</v>
      </c>
      <c r="CL1505" s="6">
        <f t="shared" si="2262"/>
        <v>-0.32743703463395935</v>
      </c>
      <c r="CM1505" s="7">
        <f>FA1504</f>
        <v>-0.12843879133039593</v>
      </c>
      <c r="CN1505" s="8">
        <f>FW1504</f>
        <v>-0.11686388017104685</v>
      </c>
      <c r="CW1505" s="28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EE1505" s="1"/>
      <c r="EI1505" s="64">
        <f>(DEGREES(ACOS((EH1502*EK1502+EH1503*EK1503+EH1504*EK1504)/((SQRT(EH1502^2+EH1503^2+EH1504^2))*(SQRT(EK1502^2+EK1503^2+EK1504^2))))))</f>
        <v>20.305172185732843</v>
      </c>
      <c r="ER1505">
        <f t="shared" si="2265"/>
        <v>0.3492962422733713</v>
      </c>
      <c r="ES1505">
        <f t="shared" si="2265"/>
        <v>-0.34518112468713447</v>
      </c>
      <c r="ET1505" t="e">
        <f>#REF!</f>
        <v>#REF!</v>
      </c>
      <c r="EU1505" t="e">
        <f>#REF!</f>
        <v>#REF!</v>
      </c>
      <c r="EY1505" s="28"/>
      <c r="EZ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  <c r="FR1505" s="10"/>
      <c r="GG1505" s="1"/>
      <c r="GK1505" s="64" t="e">
        <f>(DEGREES(ACOS((GJ1502*GM1502+GJ1503*GM1503+GJ1504*GM1504)/((SQRT(GJ1502^2+GJ1503^2+GJ1504^2))*(SQRT(GM1502^2+GM1503^2+GM1504^2))))))</f>
        <v>#VALUE!</v>
      </c>
    </row>
    <row r="1506" spans="1:197" x14ac:dyDescent="0.2">
      <c r="A1506" s="4"/>
      <c r="B1506" s="4" t="s">
        <v>2</v>
      </c>
      <c r="C1506" s="4" t="s">
        <v>21</v>
      </c>
      <c r="J1506" s="10"/>
      <c r="Q1506" s="82" t="s">
        <v>148</v>
      </c>
      <c r="R1506" s="13"/>
      <c r="T1506" s="10"/>
      <c r="U1506" s="10"/>
      <c r="V1506" s="10"/>
      <c r="W1506" s="10"/>
      <c r="X1506" s="10"/>
      <c r="Y1506" s="10"/>
      <c r="Z1506" s="80"/>
      <c r="AA1506" s="23" t="s">
        <v>149</v>
      </c>
      <c r="AE1506" s="1"/>
      <c r="AG1506" s="80"/>
      <c r="AK1506" s="13"/>
      <c r="AL1506" s="81"/>
      <c r="AM1506" s="82" t="s">
        <v>150</v>
      </c>
      <c r="AO1506" s="13"/>
      <c r="AP1506" s="13"/>
      <c r="AS1506" s="1"/>
      <c r="AW1506" s="1"/>
      <c r="AX1506" s="14" t="s">
        <v>11</v>
      </c>
      <c r="AY1506" s="11">
        <f>(G1463^2)*F1463+G1463*G1464*F1464+G1463*G1465*F1465-((H1463^2)*F1463+H1463*H1464*F1464+H1463*H1465*F1465)</f>
        <v>-0.35653184757107864</v>
      </c>
      <c r="AZ1506" s="12">
        <f>G1463*G1464*F1463+(G1464^2)*F1464+G1464*G1465*F1465-(H1463*H1464*F1463+(H1464^2)*F1464+H1464*H1465*F1465)</f>
        <v>0.73414103167917033</v>
      </c>
      <c r="BA1506" s="12">
        <f>G1463*G1465*F1463+G1464*G1465*F1464+(G1465^2)*F1465-(H1463*H1465*F1463+H1464*H1465*F1464+(H1465^2)*F1465)</f>
        <v>-0.56261446928333925</v>
      </c>
      <c r="BB1506" s="12">
        <f>(G1463^2)*E1463+G1463*G1464*E1464+G1463*G1465*E1465-((H1463^2)*E1463+H1463*H1464*E1464+H1463*H1465*E1465)</f>
        <v>0.14737134903065574</v>
      </c>
      <c r="BC1506" s="12">
        <f>G1463*G1464*E1463+(G1464^2)*E1464+G1464*G1465*E1465-(H1463*H1464*E1463+(H1464^2)*E1464+H1464*H1465*E1465)</f>
        <v>-0.80912185532482583</v>
      </c>
      <c r="BD1506" s="24">
        <f>G1463*G1465*E1463+G1464*G1465*E1464+(G1465^2)*E1465-(H1463*H1465*E1463+H1464*H1465*E1464+(H1465^2)*E1465)</f>
        <v>0.51900505658338381</v>
      </c>
      <c r="BE1506" s="10">
        <f>J1463</f>
        <v>-2.0270794135591075E-2</v>
      </c>
      <c r="CE1506" s="10"/>
      <c r="CS1506" s="15"/>
      <c r="CW1506" s="28"/>
      <c r="CY1506" s="82" t="s">
        <v>148</v>
      </c>
      <c r="CZ1506" s="13"/>
      <c r="DB1506" s="10"/>
      <c r="DC1506" s="10"/>
      <c r="DD1506" s="10"/>
      <c r="DE1506" s="10"/>
      <c r="DF1506" s="10"/>
      <c r="DG1506" s="10"/>
      <c r="DH1506" s="80"/>
      <c r="DI1506" s="23" t="s">
        <v>149</v>
      </c>
      <c r="DM1506" s="1"/>
      <c r="DO1506" s="80"/>
      <c r="DS1506" s="13"/>
      <c r="DT1506" s="81"/>
      <c r="DU1506" s="82" t="s">
        <v>150</v>
      </c>
      <c r="DW1506" s="13"/>
      <c r="DX1506" s="13"/>
      <c r="EA1506" s="1"/>
      <c r="EE1506" s="1"/>
      <c r="EI1506" s="13"/>
      <c r="ER1506">
        <f t="shared" si="2265"/>
        <v>-9.8670839279614439E-2</v>
      </c>
      <c r="ES1506">
        <f t="shared" si="2265"/>
        <v>-0.32743703463395935</v>
      </c>
      <c r="ET1506" t="e">
        <f>#REF!</f>
        <v>#REF!</v>
      </c>
      <c r="EU1506" t="e">
        <f>#REF!</f>
        <v>#REF!</v>
      </c>
      <c r="EY1506" s="28"/>
      <c r="EZ1506" s="10"/>
      <c r="FA1506" s="82" t="s">
        <v>148</v>
      </c>
      <c r="FB1506" s="13"/>
      <c r="FD1506" s="10"/>
      <c r="FE1506" s="10"/>
      <c r="FF1506" s="10"/>
      <c r="FG1506" s="10"/>
      <c r="FH1506" s="10"/>
      <c r="FI1506" s="10"/>
      <c r="FJ1506" s="80"/>
      <c r="FK1506" s="23" t="s">
        <v>149</v>
      </c>
      <c r="FO1506" s="1"/>
      <c r="FQ1506" s="80"/>
      <c r="FU1506" s="13"/>
      <c r="FV1506" s="81"/>
      <c r="FW1506" s="82" t="s">
        <v>150</v>
      </c>
      <c r="FY1506" s="13"/>
      <c r="FZ1506" s="13"/>
      <c r="GC1506" s="1"/>
      <c r="GG1506" s="1"/>
      <c r="GK1506" s="13"/>
    </row>
    <row r="1507" spans="1:197" x14ac:dyDescent="0.2">
      <c r="A1507" s="4" t="s">
        <v>19</v>
      </c>
      <c r="B1507" s="4">
        <f>DEGREES(ACOS(A1504/(SQRT((A1502^2)+(A1503^2)+(A1504^2)))))</f>
        <v>172.98943268115019</v>
      </c>
      <c r="C1507" s="4">
        <f>DEGREES(ATAN(A1503/A1502))</f>
        <v>4.5044257646921206</v>
      </c>
      <c r="E1507" s="5" t="s">
        <v>4</v>
      </c>
      <c r="F1507" s="6" t="s">
        <v>5</v>
      </c>
      <c r="G1507" s="7" t="s">
        <v>6</v>
      </c>
      <c r="H1507" s="8" t="s">
        <v>1</v>
      </c>
      <c r="I1507">
        <v>17</v>
      </c>
      <c r="J1507" s="9" t="s">
        <v>7</v>
      </c>
      <c r="K1507">
        <v>17</v>
      </c>
      <c r="M1507" s="17">
        <f>A1443</f>
        <v>40</v>
      </c>
      <c r="N1507" s="17">
        <f>B1443</f>
        <v>-40</v>
      </c>
      <c r="O1507" s="17">
        <f>C1443</f>
        <v>259.10000000000002</v>
      </c>
      <c r="Q1507" s="61">
        <f t="array" ref="Q1507:Q1509">MMULT(AI1507:AK1509,AG1507:AG1509)</f>
        <v>0.85352544736199099</v>
      </c>
      <c r="R1507" s="13"/>
      <c r="S1507" s="17">
        <v>1</v>
      </c>
      <c r="T1507">
        <v>0</v>
      </c>
      <c r="V1507" s="73">
        <f>(T1507^2)*(1-COS(RADIANS(O1507+45)))+(COS(RADIANS(O1507+45)))</f>
        <v>0.56063899456324184</v>
      </c>
      <c r="W1507" s="73">
        <f>(T1507*T1508)*(1-COS(RADIANS(O1507+45)))-T1509*(SIN(RADIANS(O1507+45)))</f>
        <v>0.8280603346224944</v>
      </c>
      <c r="X1507" s="73">
        <f>(T1507*T1509)*(1-COS(RADIANS(O1507+45)))+T1508*(SIN(RADIANS(O1507+45)))</f>
        <v>0</v>
      </c>
      <c r="Y1507" s="10"/>
      <c r="Z1507">
        <f t="array" ref="Z1507:Z1509">MMULT(V1507:X1509,S1507:S1509)</f>
        <v>0.56063899456324184</v>
      </c>
      <c r="AA1507" s="23">
        <f>COS(RADIANS('[1]Biaxial Input'!$F$21))</f>
        <v>-0.9975640502598242</v>
      </c>
      <c r="AC1507" s="30">
        <f>(AA1507^2)*(1-COS(RADIANS(N1507)))+(COS(RADIANS(N1507)))</f>
        <v>0.99886158030145311</v>
      </c>
      <c r="AD1507" s="30">
        <f>(AA1507*AA1508)*(1-COS(RADIANS(N1507)))-AA1509*(SIN(RADIANS(N1507)))</f>
        <v>-1.6280160168985456E-2</v>
      </c>
      <c r="AE1507" s="30">
        <f>(AA1507*AA1509)*(1-COS(RADIANS(N1507)))+AA1508*(SIN(RADIANS(N1507)))</f>
        <v>-4.4838597018148282E-2</v>
      </c>
      <c r="AG1507">
        <f t="array" ref="AG1507:AG1509">MMULT(AC1507:AE1509,Z1507:Z1509)</f>
        <v>0.57348170696529543</v>
      </c>
      <c r="AI1507" s="28">
        <f>(T1507^2)*(1-COS(RADIANS(M1507)))+(COS(RADIANS(M1507)))</f>
        <v>0.76604444311897801</v>
      </c>
      <c r="AJ1507" s="28">
        <f>(T1507*T1508)*(1-COS(RADIANS(M1507)))-T1509*(SIN(RADIANS(M1507)))</f>
        <v>-0.64278760968653925</v>
      </c>
      <c r="AK1507" s="28">
        <f>(T1507*T1509)*(1-COS(RADIANS(M1507)))+T1508*(SIN(RADIANS(M1507)))</f>
        <v>0</v>
      </c>
      <c r="AM1507" s="61">
        <f t="array" ref="AM1507:AM1509">MMULT(AI1507:AK1509,AW1507:AW1509)</f>
        <v>-0.3588112933432448</v>
      </c>
      <c r="AN1507" s="13"/>
      <c r="AO1507" s="17">
        <v>1</v>
      </c>
      <c r="AP1507">
        <v>0</v>
      </c>
      <c r="AR1507" s="73">
        <f>(T1507^2)*(1-COS(RADIANS(O1507-45)))+(COS(RADIANS(O1507-45)))</f>
        <v>-0.82806033462249429</v>
      </c>
      <c r="AS1507" s="73">
        <f>(T1507*T1508)*(1-COS(RADIANS(O1507-45)))-T1509*(SIN(RADIANS(O1507-45)))</f>
        <v>0.56063899456324184</v>
      </c>
      <c r="AT1507" s="73">
        <f>(T1507*T1509)*(1-COS(RADIANS(O1507-45)))+T1508*(SIN(RADIANS(O1507-45)))</f>
        <v>0</v>
      </c>
      <c r="AU1507" s="10"/>
      <c r="AV1507">
        <f t="array" ref="AV1507:AV1509">MMULT(AR1507:AT1509,S1507:S1509)</f>
        <v>-0.82806033462249429</v>
      </c>
      <c r="AW1507" s="1">
        <f t="array" ref="AW1507:AW1509">MMULT(AC1507:AE1509,AV1507:AV1509)</f>
        <v>-0.81799036179750617</v>
      </c>
      <c r="AX1507" s="10"/>
      <c r="AY1507" s="11">
        <f>(G1468^2)*F1468+G1468*G1469*F1469+G1468*G1470*F1470-((H1468^2)*F1468+H1468*H1469*F1469+H1468*H1470*F1470)</f>
        <v>-0.34394006110615899</v>
      </c>
      <c r="AZ1507" s="12">
        <f>G1468*G1469*F1468+(G1469^2)*F1469+G1469*G1470*F1470-(H1468*H1469*F1468+(H1469^2)*F1469+H1469*H1470*F1470)</f>
        <v>0.79232058015206586</v>
      </c>
      <c r="BA1507" s="12">
        <f>G1468*G1470*F1468+G1469*G1470*F1469+(G1470^2)*F1470-(H1468*H1470*F1468+H1469*H1470*F1469+(H1470^2)*F1470)</f>
        <v>-0.44086568844800322</v>
      </c>
      <c r="BB1507" s="12">
        <f>(G1468^2)*E1468+G1468*G1469*E1469+G1468*G1470*E1470-((H1468^2)*E1468+H1468*H1469*E1469+H1468*H1470*E1470)</f>
        <v>0.17590617127588792</v>
      </c>
      <c r="BC1507" s="12">
        <f>G1468*G1469*E1468+(G1469^2)*E1469+G1469*G1470*E1470-(H1468*H1469*E1468+(H1469^2)*E1469+H1469*H1470*E1470)</f>
        <v>-0.72256266417908777</v>
      </c>
      <c r="BD1507" s="24">
        <f>G1468*G1470*E1468+G1469*G1470*E1469+(G1470^2)*E1470-(H1468*H1470*E1468+H1469*H1470*E1469+(H1470^2)*E1470)</f>
        <v>0.28989611423806783</v>
      </c>
      <c r="BE1507" s="10">
        <f>J1468</f>
        <v>-2.2886949901862463E-4</v>
      </c>
      <c r="BZ1507" s="5" t="s">
        <v>4</v>
      </c>
      <c r="CA1507" s="6" t="s">
        <v>5</v>
      </c>
      <c r="CB1507" s="7" t="s">
        <v>6</v>
      </c>
      <c r="CC1507" s="8" t="s">
        <v>1</v>
      </c>
      <c r="CD1507">
        <v>14</v>
      </c>
      <c r="CE1507" s="9" t="s">
        <v>7</v>
      </c>
      <c r="CG1507" s="90" t="s">
        <v>157</v>
      </c>
      <c r="CH1507" s="61">
        <f>CE1508-((CH1509-CE1508)/(EY1507-CW1507))*CW1507</f>
        <v>9.7483546045667957</v>
      </c>
      <c r="CI1507" s="10"/>
      <c r="CK1507" s="5" t="s">
        <v>4</v>
      </c>
      <c r="CL1507" s="6" t="s">
        <v>5</v>
      </c>
      <c r="CM1507" s="7" t="s">
        <v>6</v>
      </c>
      <c r="CN1507" s="8" t="s">
        <v>1</v>
      </c>
      <c r="CO1507" s="10"/>
      <c r="CP1507">
        <f t="shared" ref="CP1507:CQ1509" si="2266">BZ1508</f>
        <v>0.93180266183863136</v>
      </c>
      <c r="CQ1507">
        <f t="shared" si="2266"/>
        <v>-0.87956522186239505</v>
      </c>
      <c r="CR1507">
        <f>CI1511</f>
        <v>0</v>
      </c>
      <c r="CS1507">
        <f>CL1511</f>
        <v>0</v>
      </c>
      <c r="CU1507" s="17">
        <f>CU1411</f>
        <v>0</v>
      </c>
      <c r="CV1507" s="17">
        <f>CV1411</f>
        <v>-15</v>
      </c>
      <c r="CW1507" s="31">
        <f>CH1414</f>
        <v>291.81225491252428</v>
      </c>
      <c r="CY1507" s="61">
        <f t="array" ref="CY1507:CY1509">MMULT(DQ1507:DS1509,DO1507:DO1509)</f>
        <v>0.9200007789996677</v>
      </c>
      <c r="CZ1507" s="13"/>
      <c r="DA1507" s="17">
        <v>1</v>
      </c>
      <c r="DB1507">
        <v>0</v>
      </c>
      <c r="DD1507" s="73">
        <f>(DB1507^2)*(1-COS(RADIANS(CW1507+45)))+(COS(RADIANS(CW1507+45)))</f>
        <v>0.91921957790306608</v>
      </c>
      <c r="DE1507" s="73">
        <f>(DB1507*DB1508)*(1-COS(RADIANS(CW1507+45)))-DB1509*(SIN(RADIANS(CW1507+45)))</f>
        <v>0.39374530803516766</v>
      </c>
      <c r="DF1507" s="73">
        <f>(DB1507*DB1509)*(1-COS(RADIANS(CW1507+45)))+DB1508*(SIN(RADIANS(CW1507+45)))</f>
        <v>0</v>
      </c>
      <c r="DG1507" s="10"/>
      <c r="DH1507">
        <f t="array" ref="DH1507:DH1509">MMULT(DD1507:DF1509,DA1507:DA1509)</f>
        <v>0.91921957790306608</v>
      </c>
      <c r="DI1507" s="23">
        <f>COS(RADIANS('[1]Biaxial Input'!$F$21))</f>
        <v>-0.9975640502598242</v>
      </c>
      <c r="DK1507" s="30">
        <f>(DI1507^2)*(1-COS(RADIANS(CV1507)))+(COS(RADIANS(CV1507)))</f>
        <v>0.99983419624187875</v>
      </c>
      <c r="DL1507" s="30">
        <f>(DI1507*DI1508)*(1-COS(RADIANS(CV1507)))-DI1509*(SIN(RADIANS(CV1507)))</f>
        <v>-2.3711042090011594E-3</v>
      </c>
      <c r="DM1507" s="30">
        <f>(DI1507*DI1509)*(1-COS(RADIANS(CV1507)))+DI1508*(SIN(RADIANS(CV1507)))</f>
        <v>-1.8054303924173627E-2</v>
      </c>
      <c r="DO1507">
        <f t="array" ref="DO1507:DO1509">MMULT(DK1507:DM1509,DH1507:DH1509)</f>
        <v>0.9200007789996677</v>
      </c>
      <c r="DQ1507" s="28">
        <f>(DB1507^2)*(1-COS(RADIANS(CU1507)))+(COS(RADIANS(CU1507)))</f>
        <v>1</v>
      </c>
      <c r="DR1507" s="28">
        <f>(DB1507*DB1508)*(1-COS(RADIANS(CU1507)))-DB1509*(SIN(RADIANS(CU1507)))</f>
        <v>0</v>
      </c>
      <c r="DS1507" s="28">
        <f>(DB1507*DB1509)*(1-COS(RADIANS(CU1507)))+DB1508*(SIN(RADIANS(CU1507)))</f>
        <v>0</v>
      </c>
      <c r="DU1507" s="61">
        <f t="array" ref="DU1507:DU1509">MMULT(DQ1507:DS1509,EE1507:EE1509)</f>
        <v>-0.39150045817319051</v>
      </c>
      <c r="DV1507" s="13"/>
      <c r="DW1507" s="17">
        <v>1</v>
      </c>
      <c r="DX1507">
        <v>0</v>
      </c>
      <c r="DZ1507" s="73">
        <f>(DB1507^2)*(1-COS(RADIANS(CW1507-45)))+(COS(RADIANS(CW1507-45)))</f>
        <v>-0.39374530803516761</v>
      </c>
      <c r="EA1507" s="73">
        <f>(DB1507*DB1508)*(1-COS(RADIANS(CW1507-45)))-DB1509*(SIN(RADIANS(CW1507-45)))</f>
        <v>0.91921957790306608</v>
      </c>
      <c r="EB1507" s="73">
        <f>(DB1507*DB1509)*(1-COS(RADIANS(CW1507-45)))+DB1508*(SIN(RADIANS(CW1507-45)))</f>
        <v>0</v>
      </c>
      <c r="EC1507" s="10"/>
      <c r="ED1507">
        <f t="array" ref="ED1507:ED1509">MMULT(DZ1507:EB1509,DA1507:DA1509)</f>
        <v>-0.39374530803516761</v>
      </c>
      <c r="EE1507" s="1">
        <f t="array" ref="EE1507:EE1509">MMULT(DK1507:DM1509,ED1507:ED1509)</f>
        <v>-0.39150045817319051</v>
      </c>
      <c r="EG1507">
        <f>CY1507+DU1507</f>
        <v>0.52850032082647713</v>
      </c>
      <c r="EH1507">
        <f>EG1507/(SQRT(EG1507^2+EG1508^2+EG1509^2))</f>
        <v>0.37370616071566798</v>
      </c>
      <c r="EJ1507">
        <f>Q1507+AM1507</f>
        <v>0.49471415401874619</v>
      </c>
      <c r="EK1507">
        <f>EJ1507/(SQRT(EJ1507^2+EJ1508^2+EJ1509^2))</f>
        <v>0.34981573305562152</v>
      </c>
      <c r="EM1507" s="23">
        <f>CY1508*DU1509-CY1509*DU1508</f>
        <v>1.8054303924173634E-2</v>
      </c>
      <c r="EO1507" s="15">
        <v>14</v>
      </c>
      <c r="EP1507" s="9" t="s">
        <v>7</v>
      </c>
      <c r="EW1507" s="17">
        <f>CU1507</f>
        <v>0</v>
      </c>
      <c r="EX1507" s="17">
        <f>CV1507</f>
        <v>-15</v>
      </c>
      <c r="EY1507" s="31">
        <f>1+CW1507</f>
        <v>292.81225491252428</v>
      </c>
      <c r="EZ1507" s="10"/>
      <c r="FA1507" s="61">
        <f t="array" ref="FA1507:FA1509">MMULT(FS1507:FU1509,FQ1507:FQ1509)</f>
        <v>0.92669328354132385</v>
      </c>
      <c r="FB1507" s="13">
        <f>BW1508</f>
        <v>0</v>
      </c>
      <c r="FC1507" s="17">
        <v>1</v>
      </c>
      <c r="FD1507">
        <v>0</v>
      </c>
      <c r="FF1507" s="73">
        <f>(FD1507^2)*(1-COS(RADIANS(EY1507+45)))+(COS(RADIANS(EY1507+45)))</f>
        <v>0.92595137945761485</v>
      </c>
      <c r="FG1507" s="73">
        <f>(FD1507*FD1508)*(1-COS(RADIANS(EY1507+45)))-FD1509*(SIN(RADIANS(EY1507+45)))</f>
        <v>0.37764274503893258</v>
      </c>
      <c r="FH1507" s="73">
        <f>(FD1507*FD1509)*(1-COS(RADIANS(EY1507+45)))+FD1508*(SIN(RADIANS(EY1507+45)))</f>
        <v>0</v>
      </c>
      <c r="FI1507" s="10"/>
      <c r="FJ1507">
        <f t="array" ref="FJ1507:FJ1509">MMULT(FF1507:FH1509,FC1507:FC1509)</f>
        <v>0.92595137945761485</v>
      </c>
      <c r="FK1507" s="23">
        <f>COS(RADIANS(176))</f>
        <v>-0.9975640502598242</v>
      </c>
      <c r="FM1507" s="30">
        <f>(FK1507^2)*(1-COS(RADIANS(EX1507)))+(COS(RADIANS(EX1507)))</f>
        <v>0.99983419624187875</v>
      </c>
      <c r="FN1507" s="30">
        <f>(FK1507*FK1508)*(1-COS(RADIANS(EX1507)))-FK1509*(SIN(RADIANS(EX1507)))</f>
        <v>-2.3711042090011594E-3</v>
      </c>
      <c r="FO1507" s="30">
        <f>(FK1507*FK1509)*(1-COS(RADIANS(EX1507)))+FK1508*(SIN(RADIANS(EX1507)))</f>
        <v>-1.8054303924173627E-2</v>
      </c>
      <c r="FQ1507">
        <f t="array" ref="FQ1507:FQ1509">MMULT(FM1507:FO1509,FJ1507:FJ1509)</f>
        <v>0.92669328354132385</v>
      </c>
      <c r="FS1507" s="28">
        <f>(FD1507^2)*(1-COS(RADIANS(EW1507)))+(COS(RADIANS(EW1507)))</f>
        <v>1</v>
      </c>
      <c r="FT1507" s="28">
        <f>(FD1507*FD1508)*(1-COS(RADIANS(EW1507)))-FD1509*(SIN(RADIANS(EW1507)))</f>
        <v>0</v>
      </c>
      <c r="FU1507" s="28">
        <f>(FD1507*FD1509)*(1-COS(RADIANS(EW1507)))+FD1508*(SIN(RADIANS(EW1507)))</f>
        <v>0</v>
      </c>
      <c r="FW1507" s="61">
        <f t="array" ref="FW1507:FW1509">MMULT(FS1507:FU1509,GG1507:GG1509)</f>
        <v>-0.37538460323941542</v>
      </c>
      <c r="FX1507" s="13">
        <f>BX1508</f>
        <v>0</v>
      </c>
      <c r="FY1507" s="17">
        <v>1</v>
      </c>
      <c r="FZ1507">
        <v>0</v>
      </c>
      <c r="GB1507" s="73">
        <f>(FD1507^2)*(1-COS(RADIANS(EY1507-45)))+(COS(RADIANS(EY1507-45)))</f>
        <v>-0.37764274503893253</v>
      </c>
      <c r="GC1507" s="73">
        <f>(FD1507*FD1508)*(1-COS(RADIANS(EY1507-45)))-FD1509*(SIN(RADIANS(EY1507-45)))</f>
        <v>0.92595137945761485</v>
      </c>
      <c r="GD1507" s="73">
        <f>(FD1507*FD1509)*(1-COS(RADIANS(EY1507-45)))+FD1508*(SIN(RADIANS(EY1507-45)))</f>
        <v>0</v>
      </c>
      <c r="GE1507" s="10"/>
      <c r="GF1507">
        <f t="array" ref="GF1507:GF1509">MMULT(GB1507:GD1509,FC1507:FC1509)</f>
        <v>-0.37764274503893253</v>
      </c>
      <c r="GG1507" s="1">
        <f t="array" ref="GG1507:GG1509">MMULT(FM1507:FO1509,GF1507:GF1509)</f>
        <v>-0.37538460323941542</v>
      </c>
      <c r="GI1507">
        <f>FA1507+FW1507</f>
        <v>0.55130868030190849</v>
      </c>
      <c r="GJ1507">
        <f>GI1507/(SQRT(GI1507^2+GI1508^2+GI1509^2))</f>
        <v>0.38983410636848587</v>
      </c>
      <c r="GL1507" t="e">
        <f>CH1508+DC1507</f>
        <v>#VALUE!</v>
      </c>
      <c r="GM1507" t="e">
        <f>GL1507/(SQRT(GL1507^2+GL1508^2+GL1509^2))</f>
        <v>#VALUE!</v>
      </c>
      <c r="GO1507" s="27">
        <f>FA1508*FW1509-FA1509*FW1508</f>
        <v>1.8054303924173634E-2</v>
      </c>
    </row>
    <row r="1508" spans="1:197" x14ac:dyDescent="0.2">
      <c r="A1508" s="4" t="s">
        <v>18</v>
      </c>
      <c r="B1508" s="4">
        <f>DEGREES(ACOS(B1504/(SQRT((B1502^2)+(B1503^2)+(B1504^2)))))</f>
        <v>91.969652951594895</v>
      </c>
      <c r="C1508" s="4">
        <f>DEGREES(ATAN(B1503/B1502))</f>
        <v>-69.255568823800431</v>
      </c>
      <c r="D1508" t="s">
        <v>8</v>
      </c>
      <c r="E1508" s="5">
        <f t="shared" ref="E1508:F1510" si="2267">E1503</f>
        <v>0.93180257253695653</v>
      </c>
      <c r="F1508" s="6">
        <f t="shared" si="2267"/>
        <v>-0.87956533664367853</v>
      </c>
      <c r="G1508" s="7">
        <f>Q1507</f>
        <v>0.85352544736199099</v>
      </c>
      <c r="H1508" s="8">
        <f>AM1507</f>
        <v>-0.3588112933432448</v>
      </c>
      <c r="J1508" s="9">
        <f>((SUMPRODUCT(G1508:G1510,E1508:E1510))*(SUMPRODUCT(G1508:(G1510),F1508:F1510)))-((SUMPRODUCT(H1508:H1510,E1508:E1510))*(SUMPRODUCT(H1508:H1510,F1508:F1510)))</f>
        <v>7.5295186888546528E-4</v>
      </c>
      <c r="Q1508" s="61">
        <v>-0.12501286246974219</v>
      </c>
      <c r="S1508" s="17">
        <v>0</v>
      </c>
      <c r="T1508">
        <v>0</v>
      </c>
      <c r="V1508" s="73">
        <f>(T1507*T1508)*(1-COS(RADIANS(O1507+45)))+T1509*(SIN(RADIANS(O1507+45)))</f>
        <v>-0.8280603346224944</v>
      </c>
      <c r="W1508" s="73">
        <f>(T1508^2)*(1-COS(RADIANS(O1507+45)))+(COS(RADIANS(O1507+45)))</f>
        <v>0.56063899456324184</v>
      </c>
      <c r="X1508" s="73">
        <f>(T1508*T1509)*(1-COS(RADIANS(O1507+45)))-T1507*(SIN(RADIANS(O1507+45)))</f>
        <v>0</v>
      </c>
      <c r="Y1508" s="10"/>
      <c r="Z1508">
        <v>-0.8280603346224944</v>
      </c>
      <c r="AA1508" s="23">
        <f>SIN(RADIANS('[1]Biaxial Input'!$F$21))*(COS(RADIANS(0)))</f>
        <v>6.9756473744125524E-2</v>
      </c>
      <c r="AC1508" s="30">
        <f>(AA1507*AA1508)*(1-COS(RADIANS(N1507)))+AA1509*(SIN(RADIANS(N1507)))</f>
        <v>-1.6280160168985456E-2</v>
      </c>
      <c r="AD1508" s="30">
        <f>(AA1508^2)*(1-COS(RADIANS(N1507)))+(COS(RADIANS(N1507)))</f>
        <v>0.7671828628175249</v>
      </c>
      <c r="AE1508" s="30">
        <f>(AA1508*AA1509)*(1-COS(RADIANS(N1507)))-AA1507*(SIN(RADIANS(N1507)))</f>
        <v>-0.64122181137573508</v>
      </c>
      <c r="AG1508">
        <v>-0.6444009907297914</v>
      </c>
      <c r="AI1508" s="28">
        <f>(T1507*T1508)*(1-COS(RADIANS(M1507)))+T1509*(SIN(RADIANS(M1507)))</f>
        <v>0.64278760968653925</v>
      </c>
      <c r="AJ1508" s="28">
        <f>(T1508^2)*(1-COS(RADIANS(M1507)))+(COS(RADIANS(M1507)))</f>
        <v>0.76604444311897801</v>
      </c>
      <c r="AK1508" s="28">
        <f>(T1508*T1509)*(1-COS(RADIANS(M1507)))-T1507*(SIN(RADIANS(M1507)))</f>
        <v>0</v>
      </c>
      <c r="AM1508" s="61">
        <v>-0.84495244808536252</v>
      </c>
      <c r="AO1508" s="17">
        <v>0</v>
      </c>
      <c r="AP1508">
        <v>0</v>
      </c>
      <c r="AR1508" s="73">
        <f>(T1507*T1508)*(1-COS(RADIANS(O1507-45)))+T1509*(SIN(RADIANS(O1507-45)))</f>
        <v>-0.56063899456324184</v>
      </c>
      <c r="AS1508" s="73">
        <f>(T1508^2)*(1-COS(RADIANS(O1507-45)))+(COS(RADIANS(O1507-45)))</f>
        <v>-0.82806033462249429</v>
      </c>
      <c r="AT1508" s="73">
        <f>(T1508*T1509)*(1-COS(RADIANS(O1507-45)))-T1507*(SIN(RADIANS(O1507-45)))</f>
        <v>0</v>
      </c>
      <c r="AU1508" s="10"/>
      <c r="AV1508">
        <v>-0.56063899456324184</v>
      </c>
      <c r="AW1508" s="1">
        <v>-0.41663167397892875</v>
      </c>
      <c r="AX1508" s="10"/>
      <c r="AY1508" s="11">
        <f>(G1473^2)*F1473+G1473*G1474*F1474+G1473*G1475*F1475-((H1473^2)*F1473+H1473*H1474*F1474+H1473*H1475*F1475)</f>
        <v>-0.27164176369883408</v>
      </c>
      <c r="AZ1508" s="12">
        <f>G1473*G1474*F1473+(G1474^2)*F1474+G1474*G1475*F1475-(H1473*H1474*F1473+(H1474^2)*F1474+H1474*H1475*F1475)</f>
        <v>0.84914232242929433</v>
      </c>
      <c r="BA1508" s="12">
        <f>G1473*G1475*F1473+G1474*G1475*F1474+(G1475^2)*F1475-(H1473*H1475*F1473+H1474*H1475*F1474+(H1475^2)*F1475)</f>
        <v>0.12808949373175266</v>
      </c>
      <c r="BB1508" s="12">
        <f>(G1473^2)*E1473+G1473*G1474*E1474+G1473*G1475*E1475-((H1473^2)*E1473+H1473*H1474*E1474+H1473*H1475*E1475)</f>
        <v>0.22139305823121297</v>
      </c>
      <c r="BC1508" s="12">
        <f>G1473*G1474*E1473+(G1474^2)*E1474+G1474*G1475*E1475-(H1473*H1474*E1473+(H1474^2)*E1474+H1474*H1475*E1475)</f>
        <v>-0.59488594404977391</v>
      </c>
      <c r="BD1508" s="24">
        <f>G1473*G1475*E1473+G1474*G1475*E1474+(G1475^2)*E1475-(H1473*H1475*E1473+H1474*H1475*E1474+(H1475^2)*E1475)</f>
        <v>-6.1794070871623169E-2</v>
      </c>
      <c r="BE1508" s="10">
        <f>J1473</f>
        <v>3.0847255185071809E-2</v>
      </c>
      <c r="BY1508" t="s">
        <v>8</v>
      </c>
      <c r="BZ1508" s="5">
        <f t="shared" ref="BZ1508:CA1510" si="2268">BZ1503</f>
        <v>0.93180266183863136</v>
      </c>
      <c r="CA1508" s="6">
        <f t="shared" si="2268"/>
        <v>-0.87956522186239505</v>
      </c>
      <c r="CB1508" s="7">
        <f>CY1507</f>
        <v>0.9200007789996677</v>
      </c>
      <c r="CC1508" s="8">
        <f>DU1507</f>
        <v>-0.39150045817319051</v>
      </c>
      <c r="CE1508" s="9">
        <f>((SUMPRODUCT(CB1508:CB1510,BZ1508:BZ1510))*(SUMPRODUCT(CB1508:CB1510,CA1508:CA1510)))-((SUMPRODUCT(CC1508:CC1510,BZ1508:BZ1510))*(SUMPRODUCT(CC1508:CC1510,CA1508:CA1510)))</f>
        <v>0</v>
      </c>
      <c r="CG1508">
        <v>1</v>
      </c>
      <c r="CH1508" t="s">
        <v>161</v>
      </c>
      <c r="CI1508" s="67"/>
      <c r="CJ1508" s="1" t="s">
        <v>8</v>
      </c>
      <c r="CK1508" s="5">
        <f t="shared" ref="CK1508:CL1510" si="2269">BZ1508</f>
        <v>0.93180266183863136</v>
      </c>
      <c r="CL1508" s="6">
        <f t="shared" si="2269"/>
        <v>-0.87956522186239505</v>
      </c>
      <c r="CM1508" s="7">
        <f>FA1507</f>
        <v>0.92669328354132385</v>
      </c>
      <c r="CN1508" s="8">
        <f>FW1507</f>
        <v>-0.37538460323941542</v>
      </c>
      <c r="CO1508" s="10"/>
      <c r="CP1508">
        <f t="shared" si="2266"/>
        <v>0.3492962422733713</v>
      </c>
      <c r="CQ1508">
        <f t="shared" si="2266"/>
        <v>-0.34518112468713447</v>
      </c>
      <c r="CR1508">
        <f>CJ1511</f>
        <v>0</v>
      </c>
      <c r="CS1508">
        <f>CM1511</f>
        <v>0</v>
      </c>
      <c r="CW1508" s="28"/>
      <c r="CY1508" s="61">
        <v>-0.38257361187329014</v>
      </c>
      <c r="DA1508" s="17">
        <v>0</v>
      </c>
      <c r="DB1508">
        <v>0</v>
      </c>
      <c r="DD1508" s="73">
        <f>(DB1507*DB1508)*(1-COS(RADIANS(CW1507+45)))+DB1509*(SIN(RADIANS(CW1507+45)))</f>
        <v>-0.39374530803516766</v>
      </c>
      <c r="DE1508" s="73">
        <f>(DB1508^2)*(1-COS(RADIANS(CW1507+45)))+(COS(RADIANS(CW1507+45)))</f>
        <v>0.91921957790306608</v>
      </c>
      <c r="DF1508" s="73">
        <f>(DB1508*DB1509)*(1-COS(RADIANS(CW1507+45)))-DB1507*(SIN(RADIANS(CW1507+45)))</f>
        <v>0</v>
      </c>
      <c r="DG1508" s="10"/>
      <c r="DH1508">
        <v>-0.39374530803516766</v>
      </c>
      <c r="DI1508" s="23">
        <f>SIN(RADIANS('[1]Biaxial Input'!$F$21))*(COS(RADIANS(0)))</f>
        <v>6.9756473744125524E-2</v>
      </c>
      <c r="DK1508" s="30">
        <f>(DI1507*DI1508)*(1-COS(RADIANS(CV1507)))+DI1509*(SIN(RADIANS(CV1507)))</f>
        <v>-2.3711042090011594E-3</v>
      </c>
      <c r="DL1508" s="30">
        <f>(DI1508^2)*(1-COS(RADIANS(CV1507)))+(COS(RADIANS(CV1507)))</f>
        <v>0.96609163004718956</v>
      </c>
      <c r="DM1508" s="30">
        <f>(DI1508*DI1509)*(1-COS(RADIANS(CV1507)))-DI1507*(SIN(RADIANS(CV1507)))</f>
        <v>-0.25818857491685071</v>
      </c>
      <c r="DO1508">
        <v>-0.38257361187329014</v>
      </c>
      <c r="DQ1508" s="28">
        <f>(DB1507*DB1508)*(1-COS(RADIANS(CU1507)))+DB1509*(SIN(RADIANS(CU1507)))</f>
        <v>0</v>
      </c>
      <c r="DR1508" s="28">
        <f>(DB1508^2)*(1-COS(RADIANS(CU1507)))+(COS(RADIANS(CU1507)))</f>
        <v>1</v>
      </c>
      <c r="DS1508" s="28">
        <f>(DB1508*DB1509)*(1-COS(RADIANS(CU1507)))-DB1507*(SIN(RADIANS(CU1507)))</f>
        <v>0</v>
      </c>
      <c r="DU1508" s="61">
        <v>-0.887116729230506</v>
      </c>
      <c r="DW1508" s="17">
        <v>0</v>
      </c>
      <c r="DX1508">
        <v>0</v>
      </c>
      <c r="DZ1508" s="73">
        <f>(DB1507*DB1508)*(1-COS(RADIANS(CW1507-45)))+DB1509*(SIN(RADIANS(CW1507-45)))</f>
        <v>-0.91921957790306608</v>
      </c>
      <c r="EA1508" s="73">
        <f>(DB1508^2)*(1-COS(RADIANS(CW1507-45)))+(COS(RADIANS(CW1507-45)))</f>
        <v>-0.39374530803516761</v>
      </c>
      <c r="EB1508" s="73">
        <f>(DB1508*DB1509)*(1-COS(RADIANS(CW1507-45)))-DB1507*(SIN(RADIANS(CW1507-45)))</f>
        <v>0</v>
      </c>
      <c r="EC1508" s="10"/>
      <c r="ED1508">
        <v>-0.91921957790306608</v>
      </c>
      <c r="EE1508" s="1">
        <v>-0.887116729230506</v>
      </c>
      <c r="EG1508">
        <f>CY1508+DU1508</f>
        <v>-1.2696903411037961</v>
      </c>
      <c r="EH1508">
        <f>EG1508/(SQRT(EG1507^2+EG1508^2+EG1509^2))</f>
        <v>-0.89780665020155492</v>
      </c>
      <c r="EJ1508">
        <f>Q1508+AM1508</f>
        <v>-0.96996531055510471</v>
      </c>
      <c r="EK1508">
        <f>EJ1508/(SQRT(EJ1507^2+EJ1508^2+EJ1509^2))</f>
        <v>-0.68586904860923004</v>
      </c>
      <c r="EM1508" s="23">
        <f>CY1509*DU1507-CY1507*DU1509</f>
        <v>0.25818857491685071</v>
      </c>
      <c r="EP1508" s="9">
        <f>((SUMPRODUCT(CM1508:CM1510,BZ1508:BZ1510))*(SUMPRODUCT(CM1508:CM1510,CA1508:CA1510)))-((SUMPRODUCT(CN1508:CN1510,BZ1508:BZ1510))*(SUMPRODUCT(CN1508:CN1510,CA1508:CA1510)))</f>
        <v>-3.3406255016565467E-2</v>
      </c>
      <c r="EY1508" s="28"/>
      <c r="EZ1508" s="10"/>
      <c r="FA1508" s="61">
        <v>-0.36703302234331997</v>
      </c>
      <c r="FB1508" s="13">
        <f>BW1509</f>
        <v>0</v>
      </c>
      <c r="FC1508" s="17">
        <v>0</v>
      </c>
      <c r="FD1508">
        <v>0</v>
      </c>
      <c r="FF1508" s="73">
        <f>(FD1507*FD1508)*(1-COS(RADIANS(EY1507+45)))+FD1509*(SIN(RADIANS(EY1507+45)))</f>
        <v>-0.37764274503893258</v>
      </c>
      <c r="FG1508" s="73">
        <f>(FD1508^2)*(1-COS(RADIANS(EY1507+45)))+(COS(RADIANS(EY1507+45)))</f>
        <v>0.92595137945761485</v>
      </c>
      <c r="FH1508" s="73">
        <f>(FD1508*FD1509)*(1-COS(RADIANS(EY1507+45)))-FD1507*(SIN(RADIANS(EY1507+45)))</f>
        <v>0</v>
      </c>
      <c r="FI1508" s="10"/>
      <c r="FJ1508">
        <v>-0.37764274503893258</v>
      </c>
      <c r="FK1508" s="23">
        <f>SIN(RADIANS(176))*(COS(RADIANS(0)))</f>
        <v>6.9756473744125524E-2</v>
      </c>
      <c r="FM1508" s="30">
        <f>(FK1507*FK1508)*(1-COS(RADIANS(EX1507)))+FK1509*(SIN(RADIANS(EX1507)))</f>
        <v>-2.3711042090011594E-3</v>
      </c>
      <c r="FN1508" s="30">
        <f>(FK1508^2)*(1-COS(RADIANS(EX1507)))+(COS(RADIANS(EX1507)))</f>
        <v>0.96609163004718956</v>
      </c>
      <c r="FO1508" s="30">
        <f>(FK1508*FK1509)*(1-COS(RADIANS(EX1507)))-FK1507*(SIN(RADIANS(EX1507)))</f>
        <v>-0.25818857491685071</v>
      </c>
      <c r="FQ1508">
        <v>-0.36703302234331997</v>
      </c>
      <c r="FS1508" s="28">
        <f>(FD1507*FD1508)*(1-COS(RADIANS(EW1507)))+FD1509*(SIN(RADIANS(EW1507)))</f>
        <v>0</v>
      </c>
      <c r="FT1508" s="28">
        <f>(FD1508^2)*(1-COS(RADIANS(EW1507)))+(COS(RADIANS(EW1507)))</f>
        <v>1</v>
      </c>
      <c r="FU1508" s="28">
        <f>(FD1508*FD1509)*(1-COS(RADIANS(EW1507)))-FD1507*(SIN(RADIANS(EW1507)))</f>
        <v>0</v>
      </c>
      <c r="FW1508" s="61">
        <v>-0.8936584472223903</v>
      </c>
      <c r="FX1508" s="13">
        <f>BX1509</f>
        <v>0</v>
      </c>
      <c r="FY1508" s="17">
        <v>0</v>
      </c>
      <c r="FZ1508">
        <v>0</v>
      </c>
      <c r="GB1508" s="73">
        <f>(FD1507*FD1508)*(1-COS(RADIANS(EY1507-45)))+FD1509*(SIN(RADIANS(EY1507-45)))</f>
        <v>-0.92595137945761485</v>
      </c>
      <c r="GC1508" s="73">
        <f>(FD1508^2)*(1-COS(RADIANS(EY1507-45)))+(COS(RADIANS(EY1507-45)))</f>
        <v>-0.37764274503893253</v>
      </c>
      <c r="GD1508" s="73">
        <f>(FD1508*FD1509)*(1-COS(RADIANS(EY1507-45)))-FD1507*(SIN(RADIANS(EY1507-45)))</f>
        <v>0</v>
      </c>
      <c r="GE1508" s="10"/>
      <c r="GF1508">
        <v>-0.92595137945761485</v>
      </c>
      <c r="GG1508" s="1">
        <v>-0.8936584472223903</v>
      </c>
      <c r="GI1508">
        <f>FA1508+FW1508</f>
        <v>-1.2606914695657103</v>
      </c>
      <c r="GJ1508">
        <f>GI1508/(SQRT(GI1507^2+GI1508^2+GI1509^2))</f>
        <v>-0.89144348711394772</v>
      </c>
      <c r="GL1508">
        <f>CH1509+DC1508</f>
        <v>-3.3406255016565467E-2</v>
      </c>
      <c r="GM1508" t="e">
        <f>GL1508/(SQRT(GL1507^2+GL1508^2+GL1509^2))</f>
        <v>#VALUE!</v>
      </c>
      <c r="GO1508" s="27">
        <f>FA1509*FW1507-FA1507*FW1509</f>
        <v>0.25818857491685077</v>
      </c>
    </row>
    <row r="1509" spans="1:197" x14ac:dyDescent="0.2">
      <c r="A1509" s="4" t="s">
        <v>20</v>
      </c>
      <c r="B1509" s="4">
        <f>DEGREES(ACOS(C1504/(SQRT((C1502^2)+(C1503^2)+(C1504^2)))))</f>
        <v>83.274478875094374</v>
      </c>
      <c r="C1509" s="4">
        <f>DEGREES(ATAN(C1503/C1502))</f>
        <v>20.976793889069743</v>
      </c>
      <c r="D1509" t="s">
        <v>9</v>
      </c>
      <c r="E1509" s="5">
        <f t="shared" si="2267"/>
        <v>0.34929649784185368</v>
      </c>
      <c r="F1509" s="6">
        <f t="shared" si="2267"/>
        <v>-0.34518087452767277</v>
      </c>
      <c r="G1509" s="7">
        <f t="shared" ref="G1509:G1510" si="2270">Q1508</f>
        <v>-0.12501286246974219</v>
      </c>
      <c r="H1509" s="8">
        <f t="shared" ref="H1509:H1510" si="2271">AM1508</f>
        <v>-0.84495244808536252</v>
      </c>
      <c r="J1509" s="10"/>
      <c r="Q1509" s="61">
        <v>-0.50583208174515215</v>
      </c>
      <c r="S1509" s="17">
        <v>0</v>
      </c>
      <c r="T1509">
        <v>1</v>
      </c>
      <c r="V1509" s="73">
        <f>(T1507*T1509)*(1-COS(RADIANS(O1507+45)))-T1508*(SIN(RADIANS(O1507+45)))</f>
        <v>0</v>
      </c>
      <c r="W1509" s="73">
        <f>(T1508*T1509)*(1-COS(RADIANS(O1507+45)))+T1507*(SIN(RADIANS(O1507+45)))</f>
        <v>0</v>
      </c>
      <c r="X1509" s="73">
        <f>(T1509^2)*(1-COS(RADIANS(O1507+45)))+(COS(RADIANS(O1507+45)))</f>
        <v>1</v>
      </c>
      <c r="Y1509" s="10"/>
      <c r="Z1509">
        <v>0</v>
      </c>
      <c r="AA1509" s="23">
        <f>SIN(RADIANS('[1]Biaxial Input'!$F$21))*SIN(RADIANS(0))</f>
        <v>0</v>
      </c>
      <c r="AC1509" s="30">
        <f>(AA1507*AA1509)*(1-COS(RADIANS(N1507)))-AA1508*(SIN(RADIANS(N1507)))</f>
        <v>4.4838597018148282E-2</v>
      </c>
      <c r="AD1509" s="30">
        <f>(AA1508*AA1509)*(1-COS(RADIANS(N1507)))+AA1507*(SIN(RADIANS(N1507)))</f>
        <v>0.64122181137573508</v>
      </c>
      <c r="AE1509" s="30">
        <f>(AA1509^2)*(1-COS(RADIANS(N1507)))+(COS(RADIANS(N1507)))</f>
        <v>0.76604444311897801</v>
      </c>
      <c r="AG1509">
        <v>-0.50583208174515215</v>
      </c>
      <c r="AI1509" s="28">
        <f>(T1507*T1509)*(1-COS(RADIANS(M1507)))-T1508*(SIN(RADIANS(M1507)))</f>
        <v>0</v>
      </c>
      <c r="AJ1509" s="28">
        <f>(T1508*T1509)*(1-COS(RADIANS(M1507)))+T1507*(SIN(RADIANS(M1507)))</f>
        <v>0</v>
      </c>
      <c r="AK1509" s="28">
        <f>(T1509^2)*(1-COS(RADIANS(M1507)))+(COS(RADIANS(M1507)))</f>
        <v>1</v>
      </c>
      <c r="AM1509" s="61">
        <v>-0.39662301527256388</v>
      </c>
      <c r="AO1509" s="17">
        <v>0</v>
      </c>
      <c r="AP1509">
        <v>1</v>
      </c>
      <c r="AR1509" s="73">
        <f>(T1507*T1507)*(1-COS(RADIANS(O1507-45)))-T1507*(SIN(RADIANS(O1507-45)))</f>
        <v>0</v>
      </c>
      <c r="AS1509" s="73">
        <f>(T1508*T1509)*(1-COS(RADIANS(O1507-45)))+T1507*(SIN(RADIANS(O1507-45)))</f>
        <v>0</v>
      </c>
      <c r="AT1509" s="73">
        <f>(T1509^2)*(1-COS(RADIANS(O1507-45)))+(COS(RADIANS(O1507-45)))</f>
        <v>1</v>
      </c>
      <c r="AU1509" s="10"/>
      <c r="AV1509">
        <v>0</v>
      </c>
      <c r="AW1509" s="1">
        <v>-0.39662301527256388</v>
      </c>
      <c r="AX1509" s="10"/>
      <c r="AY1509" s="11">
        <f>(G1478^2)*F1478+G1478*G1479*F1479+G1478*G1480*F1480-((H1478^2)*F1478+H1478*H1479*F1479+H1478*H1480*F1480)</f>
        <v>-0.32065490284982451</v>
      </c>
      <c r="AZ1509" s="12">
        <f>G1478*G1479*F1478+(G1479^2)*F1479+G1479*G1480*F1480-(H1478*H1479*F1478+(H1479^2)*F1479+H1479*H1480*F1480)</f>
        <v>0.71188846486250335</v>
      </c>
      <c r="BA1509" s="12">
        <f>G1478*G1480*F1478+G1479*G1480*F1479+(G1480^2)*F1480-(H1478*H1480*F1478+H1479*H1480*F1479+(H1480^2)*F1480)</f>
        <v>-0.44039184251815716</v>
      </c>
      <c r="BB1509" s="12">
        <f>(G1478^2)*E1478+G1478*G1479*E1479+G1478*G1480*E1480-((H1478^2)*E1478+H1478*H1479*E1479+H1478*H1480*E1480)</f>
        <v>0.15350705792612157</v>
      </c>
      <c r="BC1509" s="12">
        <f>G1478*G1479*E1478+(G1479^2)*E1479+G1479*G1480*E1480-(H1478*H1479*E1478+(H1479^2)*E1479+H1479*H1480*E1480)</f>
        <v>-0.59159172398120208</v>
      </c>
      <c r="BD1509" s="24">
        <f>G1478*G1480*E1478+G1479*G1480*E1479+(G1480^2)*E1480-(H1478*H1480*E1478+H1479*H1480*E1479+(H1480^2)*E1480)</f>
        <v>0.2316774644944592</v>
      </c>
      <c r="BE1509" s="10">
        <f>J1478</f>
        <v>-6.6731100649890518E-3</v>
      </c>
      <c r="BY1509" t="s">
        <v>9</v>
      </c>
      <c r="BZ1509" s="5">
        <f t="shared" si="2268"/>
        <v>0.3492962422733713</v>
      </c>
      <c r="CA1509" s="6">
        <f t="shared" si="2268"/>
        <v>-0.34518112468713447</v>
      </c>
      <c r="CB1509" s="7">
        <f>CY1508</f>
        <v>-0.38257361187329014</v>
      </c>
      <c r="CC1509" s="8">
        <f>DU1508</f>
        <v>-0.887116729230506</v>
      </c>
      <c r="CE1509" s="10"/>
      <c r="CH1509">
        <f>((SUMPRODUCT(CM1508:CM1510,CK1508:CK1510))*(SUMPRODUCT(CM1508:CM1510,CL1508:CL1510)))-((SUMPRODUCT(CN1508:CN1510,CK1508:CK1510))*(SUMPRODUCT(CN1508:CN1510,CL1508:CL1510)))</f>
        <v>-3.3406255016565467E-2</v>
      </c>
      <c r="CI1509" s="67"/>
      <c r="CJ1509" s="10" t="s">
        <v>9</v>
      </c>
      <c r="CK1509" s="5">
        <f t="shared" si="2269"/>
        <v>0.3492962422733713</v>
      </c>
      <c r="CL1509" s="6">
        <f t="shared" si="2269"/>
        <v>-0.34518112468713447</v>
      </c>
      <c r="CM1509" s="7">
        <f>FA1508</f>
        <v>-0.36703302234331997</v>
      </c>
      <c r="CN1509" s="8">
        <f>FW1508</f>
        <v>-0.8936584472223903</v>
      </c>
      <c r="CP1509">
        <f t="shared" si="2266"/>
        <v>-9.8670839279614439E-2</v>
      </c>
      <c r="CQ1509">
        <f t="shared" si="2266"/>
        <v>-0.32743703463395935</v>
      </c>
      <c r="CR1509">
        <f>CK1511</f>
        <v>0</v>
      </c>
      <c r="CS1509">
        <f>CN1511</f>
        <v>0</v>
      </c>
      <c r="CW1509" s="28"/>
      <c r="CY1509" s="61">
        <v>-8.506467032928379E-2</v>
      </c>
      <c r="DA1509" s="17">
        <v>0</v>
      </c>
      <c r="DB1509">
        <v>1</v>
      </c>
      <c r="DD1509" s="73">
        <f>(DB1507*DB1509)*(1-COS(RADIANS(CW1507+45)))-DB1508*(SIN(RADIANS(CW1507+45)))</f>
        <v>0</v>
      </c>
      <c r="DE1509" s="73">
        <f>(DB1508*DB1509)*(1-COS(RADIANS(CW1507+45)))+DB1507*(SIN(RADIANS(CW1507+45)))</f>
        <v>0</v>
      </c>
      <c r="DF1509" s="73">
        <f>(DB1509^2)*(1-COS(RADIANS(CW1507+45)))+(COS(RADIANS(CW1507+45)))</f>
        <v>1</v>
      </c>
      <c r="DG1509" s="10"/>
      <c r="DH1509">
        <v>0</v>
      </c>
      <c r="DI1509" s="23">
        <f>SIN(RADIANS('[1]Biaxial Input'!$F$21))*SIN(RADIANS(0))</f>
        <v>0</v>
      </c>
      <c r="DK1509" s="30">
        <f>(DI1507*DI1509)*(1-COS(RADIANS(CV1507)))-DI1508*(SIN(RADIANS(CV1507)))</f>
        <v>1.8054303924173627E-2</v>
      </c>
      <c r="DL1509" s="30">
        <f>(DI1508*DI1509)*(1-COS(RADIANS(CV1507)))+DI1507*(SIN(RADIANS(CV1507)))</f>
        <v>0.25818857491685071</v>
      </c>
      <c r="DM1509" s="30">
        <f>(DI1509^2)*(1-COS(RADIANS(CV1507)))+(COS(RADIANS(CV1507)))</f>
        <v>0.96592582628906831</v>
      </c>
      <c r="DO1509">
        <v>-8.506467032928379E-2</v>
      </c>
      <c r="DQ1509" s="28">
        <f>(DB1507*DB1509)*(1-COS(RADIANS(CU1507)))-DB1508*(SIN(RADIANS(CU1507)))</f>
        <v>0</v>
      </c>
      <c r="DR1509" s="28">
        <f>(DB1508*DB1509)*(1-COS(RADIANS(CU1507)))+DB1507*(SIN(RADIANS(CU1507)))</f>
        <v>0</v>
      </c>
      <c r="DS1509" s="28">
        <f>(DB1509^2)*(1-COS(RADIANS(CU1507)))+(COS(RADIANS(CU1507)))</f>
        <v>1</v>
      </c>
      <c r="DU1509" s="61">
        <v>-0.24444079031444593</v>
      </c>
      <c r="DW1509" s="17">
        <v>0</v>
      </c>
      <c r="DX1509">
        <v>1</v>
      </c>
      <c r="DZ1509" s="73">
        <f>(DB1507*DB1507)*(1-COS(RADIANS(CW1507-45)))-DB1507*(SIN(RADIANS(CW1507-45)))</f>
        <v>0</v>
      </c>
      <c r="EA1509" s="73">
        <f>(DB1508*DB1509)*(1-COS(RADIANS(CW1507-45)))+DB1507*(SIN(RADIANS(CW1507-45)))</f>
        <v>0</v>
      </c>
      <c r="EB1509" s="73">
        <f>(DB1509^2)*(1-COS(RADIANS(CW1507-45)))+(COS(RADIANS(CW1507-45)))</f>
        <v>1</v>
      </c>
      <c r="EC1509" s="10"/>
      <c r="ED1509">
        <v>0</v>
      </c>
      <c r="EE1509" s="1">
        <v>-0.24444079031444593</v>
      </c>
      <c r="EG1509">
        <f>CY1509+DU1509</f>
        <v>-0.32950546064372971</v>
      </c>
      <c r="EH1509">
        <f>EG1509/(SQRT(EG1507^2+EG1508^2+EG1509^2))</f>
        <v>-0.23299554565917835</v>
      </c>
      <c r="EJ1509">
        <f>Q1509+AM1509</f>
        <v>-0.90245509701771609</v>
      </c>
      <c r="EK1509">
        <f>EJ1509/(SQRT(EJ1507^2+EJ1508^2+EJ1509^2))</f>
        <v>-0.63813211881759069</v>
      </c>
      <c r="EM1509" s="23">
        <f>CY1507*DU1508-CY1508*DU1507</f>
        <v>-0.9659258262890682</v>
      </c>
      <c r="ER1509">
        <f t="shared" ref="ER1509:ES1511" si="2272">CK1508</f>
        <v>0.93180266183863136</v>
      </c>
      <c r="ES1509">
        <f t="shared" si="2272"/>
        <v>-0.87956522186239505</v>
      </c>
      <c r="ET1509" t="e">
        <f>#REF!</f>
        <v>#REF!</v>
      </c>
      <c r="EU1509" t="e">
        <f>#REF!</f>
        <v>#REF!</v>
      </c>
      <c r="EY1509" s="28"/>
      <c r="EZ1509" s="10"/>
      <c r="FA1509" s="61">
        <v>-8.0785634545554E-2</v>
      </c>
      <c r="FB1509" s="13">
        <f>BW1510</f>
        <v>0</v>
      </c>
      <c r="FC1509" s="17">
        <v>0</v>
      </c>
      <c r="FD1509">
        <v>1</v>
      </c>
      <c r="FF1509" s="73">
        <f>(FD1507*FD1509)*(1-COS(RADIANS(EY1507+45)))-FD1508*(SIN(RADIANS(EY1507+45)))</f>
        <v>0</v>
      </c>
      <c r="FG1509" s="73">
        <f>(FD1508*FD1509)*(1-COS(RADIANS(EY1507+45)))+FD1507*(SIN(RADIANS(EY1507+45)))</f>
        <v>0</v>
      </c>
      <c r="FH1509" s="73">
        <f>(FD1509^2)*(1-COS(RADIANS(EY1507+45)))+(COS(RADIANS(EY1507+45)))</f>
        <v>1</v>
      </c>
      <c r="FI1509" s="10"/>
      <c r="FJ1509">
        <v>0</v>
      </c>
      <c r="FK1509" s="23">
        <f>SIN(RADIANS(176))*SIN(RADIANS(0))</f>
        <v>0</v>
      </c>
      <c r="FM1509" s="30">
        <f>(FK1507*FK1509)*(1-COS(RADIANS(EX1507)))-FK1508*(SIN(RADIANS(EX1507)))</f>
        <v>1.8054303924173627E-2</v>
      </c>
      <c r="FN1509" s="30">
        <f>(FK1508*FK1509)*(1-COS(RADIANS(EX1507)))+FK1507*(SIN(RADIANS(EX1507)))</f>
        <v>0.25818857491685071</v>
      </c>
      <c r="FO1509" s="30">
        <f>(FK1509^2)*(1-COS(RADIANS(EX1507)))+(COS(RADIANS(EX1507)))</f>
        <v>0.96592582628906831</v>
      </c>
      <c r="FQ1509">
        <v>-8.0785634545554E-2</v>
      </c>
      <c r="FS1509" s="28">
        <f>(FD1507*FD1509)*(1-COS(RADIANS(EW1507)))-FD1508*(SIN(RADIANS(EW1507)))</f>
        <v>0</v>
      </c>
      <c r="FT1509" s="28">
        <f>(FD1508*FD1509)*(1-COS(RADIANS(EW1507)))+FD1507*(SIN(RADIANS(EW1507)))</f>
        <v>0</v>
      </c>
      <c r="FU1509" s="28">
        <f>(FD1509^2)*(1-COS(RADIANS(EW1507)))+(COS(RADIANS(EW1507)))</f>
        <v>1</v>
      </c>
      <c r="FW1509" s="61">
        <v>-0.24588814399814576</v>
      </c>
      <c r="FX1509" s="13">
        <f>BX1510</f>
        <v>0</v>
      </c>
      <c r="FY1509" s="17">
        <v>0</v>
      </c>
      <c r="FZ1509">
        <v>1</v>
      </c>
      <c r="GB1509" s="73">
        <f>(FD1507*FD1507)*(1-COS(RADIANS(EY1507-45)))-FD1507*(SIN(RADIANS(EY1507-45)))</f>
        <v>0</v>
      </c>
      <c r="GC1509" s="73">
        <f>(FD1508*FD1509)*(1-COS(RADIANS(EY1507-45)))+FD1507*(SIN(RADIANS(EY1507-45)))</f>
        <v>0</v>
      </c>
      <c r="GD1509" s="73">
        <f>(FD1509^2)*(1-COS(RADIANS(EY1507-45)))+(COS(RADIANS(EY1507-45)))</f>
        <v>1</v>
      </c>
      <c r="GE1509" s="10"/>
      <c r="GF1509">
        <v>0</v>
      </c>
      <c r="GG1509" s="1">
        <v>-0.24588814399814576</v>
      </c>
      <c r="GI1509">
        <f>FA1509+FW1509</f>
        <v>-0.32667377854369978</v>
      </c>
      <c r="GJ1509">
        <f>GI1509/(SQRT(GI1507^2+GI1508^2+GI1509^2))</f>
        <v>-0.23099324404408259</v>
      </c>
      <c r="GL1509" t="e">
        <f>#REF!+DC1509</f>
        <v>#REF!</v>
      </c>
      <c r="GM1509" t="e">
        <f>GL1509/(SQRT(GL1507^2+GL1508^2+GL1509^2))</f>
        <v>#REF!</v>
      </c>
      <c r="GO1509" s="27">
        <f>FA1507*FW1508-FA1508*FW1507</f>
        <v>-0.96592582628906831</v>
      </c>
    </row>
    <row r="1510" spans="1:197" x14ac:dyDescent="0.2">
      <c r="D1510" t="s">
        <v>10</v>
      </c>
      <c r="E1510" s="5">
        <f t="shared" si="2267"/>
        <v>-9.867077788750768E-2</v>
      </c>
      <c r="F1510" s="6">
        <f t="shared" si="2267"/>
        <v>-0.32743699002281879</v>
      </c>
      <c r="G1510" s="7">
        <f t="shared" si="2270"/>
        <v>-0.50583208174515215</v>
      </c>
      <c r="H1510" s="8">
        <f t="shared" si="2271"/>
        <v>-0.39662301527256388</v>
      </c>
      <c r="J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W1510" s="1"/>
      <c r="AY1510" s="11">
        <f>(G1483^2)*F1483+G1483*G1484*F1484+G1483*G1485*F1485-((H1483^2)*F1483+H1483*H1484*F1484+H1483*H1485*F1485)</f>
        <v>-0.28011421603789266</v>
      </c>
      <c r="AZ1510" s="12">
        <f>G1483*G1484*F1483+(G1484^2)*F1484+G1484*G1485*F1485-(H1483*H1484*F1483+(H1484^2)*F1484+H1484*H1485*F1485)</f>
        <v>0.87818767286543387</v>
      </c>
      <c r="BA1510" s="12">
        <f>G1483*G1485*F1483+G1484*G1485*F1484+(G1485^2)*F1485-(H1483*H1485*F1483+H1484*H1485*F1484+(H1485^2)*F1485)</f>
        <v>5.3638265118546934E-2</v>
      </c>
      <c r="BB1510" s="12">
        <f>(G1483^2)*E1483+G1483*G1484*E1484+G1483*G1485*E1485-((H1483^2)*E1483+H1483*H1484*E1484+H1483*H1485*E1485)</f>
        <v>0.34408717502705216</v>
      </c>
      <c r="BC1510" s="12">
        <f>G1483*G1484*E1483+(G1484^2)*E1484+G1484*G1485*E1485-(H1483*H1484*E1483+(H1484^2)*E1484+H1484*H1485*E1485)</f>
        <v>-0.93625527579982704</v>
      </c>
      <c r="BD1510" s="24">
        <f>G1483*G1485*E1483+G1484*G1485*E1484+(G1485^2)*E1485-(H1483*H1485*E1483+H1484*H1485*E1484+(H1485^2)*E1485)</f>
        <v>-6.0817622291363359E-2</v>
      </c>
      <c r="BE1510" s="10">
        <f>J1483</f>
        <v>4.0444202127718876E-2</v>
      </c>
      <c r="BY1510" t="s">
        <v>10</v>
      </c>
      <c r="BZ1510" s="5">
        <f t="shared" si="2268"/>
        <v>-9.8670839279614439E-2</v>
      </c>
      <c r="CA1510" s="6">
        <f t="shared" si="2268"/>
        <v>-0.32743703463395935</v>
      </c>
      <c r="CB1510" s="7">
        <f>CY1509</f>
        <v>-8.506467032928379E-2</v>
      </c>
      <c r="CC1510" s="8">
        <f>DU1509</f>
        <v>-0.24444079031444593</v>
      </c>
      <c r="CE1510" s="10"/>
      <c r="CG1510" s="10" t="s">
        <v>160</v>
      </c>
      <c r="CH1510" s="10">
        <f>-CH1507*((EY1507-CW1507)/(CH1509-CE1508))</f>
        <v>291.81225491252428</v>
      </c>
      <c r="CI1510" s="67"/>
      <c r="CJ1510" s="10" t="s">
        <v>10</v>
      </c>
      <c r="CK1510" s="5">
        <f t="shared" si="2269"/>
        <v>-9.8670839279614439E-2</v>
      </c>
      <c r="CL1510" s="6">
        <f t="shared" si="2269"/>
        <v>-0.32743703463395935</v>
      </c>
      <c r="CM1510" s="7">
        <f>FA1509</f>
        <v>-8.0785634545554E-2</v>
      </c>
      <c r="CN1510" s="8">
        <f>FW1509</f>
        <v>-0.24588814399814576</v>
      </c>
      <c r="CW1510" s="28"/>
      <c r="DH1510" s="10"/>
      <c r="DI1510" s="10"/>
      <c r="DJ1510" s="10"/>
      <c r="DK1510" s="10"/>
      <c r="DL1510" s="10"/>
      <c r="DM1510" s="10"/>
      <c r="DN1510" s="10"/>
      <c r="DO1510" s="10"/>
      <c r="DP1510" s="10"/>
      <c r="EE1510" s="1"/>
      <c r="EI1510" s="64">
        <f>(DEGREES(ACOS((EH1507*EK1507+EH1508*EK1508+EH1509*EK1509)/((SQRT(EH1507^2+EH1508^2+EH1509^2))*(SQRT(EK1507^2+EK1508^2+EK1509^2))))))</f>
        <v>26.46740827603384</v>
      </c>
      <c r="ER1510">
        <f t="shared" si="2272"/>
        <v>0.3492962422733713</v>
      </c>
      <c r="ES1510">
        <f t="shared" si="2272"/>
        <v>-0.34518112468713447</v>
      </c>
      <c r="ET1510" t="e">
        <f>#REF!</f>
        <v>#REF!</v>
      </c>
      <c r="EU1510" t="e">
        <f>#REF!</f>
        <v>#REF!</v>
      </c>
      <c r="EY1510" s="28"/>
      <c r="EZ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  <c r="FR1510" s="10"/>
      <c r="GG1510" s="1"/>
      <c r="GK1510" s="64" t="e">
        <f>(DEGREES(ACOS((GJ1507*GM1507+GJ1508*GM1508+GJ1509*GM1509)/((SQRT(GJ1507^2+GJ1508^2+GJ1509^2))*(SQRT(GM1507^2+GM1508^2+GM1509^2))))))</f>
        <v>#VALUE!</v>
      </c>
    </row>
    <row r="1511" spans="1:197" x14ac:dyDescent="0.2">
      <c r="Q1511" s="82" t="s">
        <v>148</v>
      </c>
      <c r="R1511" s="13"/>
      <c r="T1511" s="10"/>
      <c r="U1511" s="10"/>
      <c r="V1511" s="10"/>
      <c r="W1511" s="10"/>
      <c r="X1511" s="10"/>
      <c r="Y1511" s="10"/>
      <c r="Z1511" s="80"/>
      <c r="AA1511" s="23" t="s">
        <v>149</v>
      </c>
      <c r="AE1511" s="1"/>
      <c r="AG1511" s="80"/>
      <c r="AK1511" s="13"/>
      <c r="AL1511" s="81"/>
      <c r="AM1511" s="82" t="s">
        <v>150</v>
      </c>
      <c r="AO1511" s="13"/>
      <c r="AP1511" s="13"/>
      <c r="AS1511" s="1"/>
      <c r="AW1511" s="1"/>
      <c r="AY1511" s="11">
        <f>(G1488^2)*F1488+G1488*G1489*F1489+G1488*G1490*F1490-((H1488^2)*F1488+H1488*H1489*F1489+H1488*H1490*F1490)</f>
        <v>-0.29508476090152957</v>
      </c>
      <c r="AZ1511" s="12">
        <f>G1488*G1489*F1488+(G1489^2)*F1489+G1489*G1490*F1490-(H1488*H1489*F1488+(H1489^2)*F1489+H1489*H1490*F1490)</f>
        <v>0.87978089959219741</v>
      </c>
      <c r="BA1511" s="12">
        <f>G1488*G1490*F1488+G1489*G1490*F1489+(G1490^2)*F1490-(H1488*H1490*F1488+H1489*H1490*F1489+(H1490^2)*F1490)</f>
        <v>0.16223818686894287</v>
      </c>
      <c r="BB1511" s="12">
        <f>(G1488^2)*E1488+G1488*G1489*E1489+G1488*G1490*E1490-((H1488^2)*E1488+H1488*H1489*E1489+H1488*H1490*E1490)</f>
        <v>0.39796780493105938</v>
      </c>
      <c r="BC1511" s="12">
        <f>G1488*G1489*E1488+(G1489^2)*E1489+G1489*G1490*E1490-(H1488*H1489*E1488+(H1489^2)*E1489+H1489*H1490*E1490)</f>
        <v>-0.89731894247470456</v>
      </c>
      <c r="BD1511" s="24">
        <f>G1488*G1490*E1488+G1489*G1490*E1489+(G1490^2)*E1490-(H1488*H1490*E1488+H1489*H1490*E1489+(H1490^2)*E1490)</f>
        <v>-0.17297016042602764</v>
      </c>
      <c r="BE1511" s="10">
        <f>J1488</f>
        <v>1.6335479669794706E-2</v>
      </c>
      <c r="BV1511" s="2" t="s">
        <v>3</v>
      </c>
      <c r="CE1511" s="10"/>
      <c r="CS1511" s="15"/>
      <c r="CW1511" s="28"/>
      <c r="CY1511" s="82" t="s">
        <v>148</v>
      </c>
      <c r="CZ1511" s="13"/>
      <c r="DB1511" s="10"/>
      <c r="DC1511" s="10"/>
      <c r="DD1511" s="10"/>
      <c r="DE1511" s="10"/>
      <c r="DF1511" s="10"/>
      <c r="DG1511" s="10"/>
      <c r="DH1511" s="80"/>
      <c r="DI1511" s="23" t="s">
        <v>149</v>
      </c>
      <c r="DM1511" s="1"/>
      <c r="DO1511" s="80"/>
      <c r="DS1511" s="13"/>
      <c r="DT1511" s="81"/>
      <c r="DU1511" s="82" t="s">
        <v>150</v>
      </c>
      <c r="DW1511" s="13"/>
      <c r="DX1511" s="13"/>
      <c r="EA1511" s="1"/>
      <c r="EE1511" s="1"/>
      <c r="ER1511">
        <f t="shared" si="2272"/>
        <v>-9.8670839279614439E-2</v>
      </c>
      <c r="ES1511">
        <f t="shared" si="2272"/>
        <v>-0.32743703463395935</v>
      </c>
      <c r="ET1511" t="e">
        <f>#REF!</f>
        <v>#REF!</v>
      </c>
      <c r="EU1511" t="e">
        <f>#REF!</f>
        <v>#REF!</v>
      </c>
      <c r="EY1511" s="28"/>
      <c r="EZ1511" s="10"/>
      <c r="FA1511" s="82" t="s">
        <v>148</v>
      </c>
      <c r="FB1511" s="13"/>
      <c r="FD1511" s="10"/>
      <c r="FE1511" s="10"/>
      <c r="FF1511" s="10"/>
      <c r="FG1511" s="10"/>
      <c r="FH1511" s="10"/>
      <c r="FI1511" s="10"/>
      <c r="FJ1511" s="80"/>
      <c r="FK1511" s="23" t="s">
        <v>149</v>
      </c>
      <c r="FO1511" s="1"/>
      <c r="FQ1511" s="80"/>
      <c r="FU1511" s="13"/>
      <c r="FV1511" s="81"/>
      <c r="FW1511" s="82" t="s">
        <v>150</v>
      </c>
      <c r="FY1511" s="13"/>
      <c r="FZ1511" s="13"/>
      <c r="GC1511" s="1"/>
      <c r="GG1511" s="1"/>
      <c r="GK1511" s="13"/>
    </row>
    <row r="1512" spans="1:197" x14ac:dyDescent="0.2">
      <c r="E1512" s="5" t="s">
        <v>4</v>
      </c>
      <c r="F1512" s="6" t="s">
        <v>5</v>
      </c>
      <c r="G1512" s="7" t="s">
        <v>6</v>
      </c>
      <c r="H1512" s="8" t="s">
        <v>1</v>
      </c>
      <c r="I1512">
        <v>18</v>
      </c>
      <c r="J1512" s="9" t="s">
        <v>7</v>
      </c>
      <c r="K1512">
        <v>18</v>
      </c>
      <c r="M1512" s="17">
        <f>A1444</f>
        <v>60</v>
      </c>
      <c r="N1512" s="17">
        <f>B1444</f>
        <v>-45</v>
      </c>
      <c r="O1512" s="17">
        <f>C1444</f>
        <v>243.3</v>
      </c>
      <c r="Q1512" s="61">
        <f t="array" ref="Q1512:Q1514">MMULT(AI1512:AK1514,AG1512:AG1514)</f>
        <v>0.75456386500450789</v>
      </c>
      <c r="R1512" s="13"/>
      <c r="S1512" s="17">
        <v>1</v>
      </c>
      <c r="T1512">
        <v>0</v>
      </c>
      <c r="V1512" s="73">
        <f>(T1512^2)*(1-COS(RADIANS(O1512+45)))+(COS(RADIANS(O1512+45)))</f>
        <v>0.31399245596740527</v>
      </c>
      <c r="W1512" s="73">
        <f>(T1512*T1513)*(1-COS(RADIANS(O1512+45)))-T1514*(SIN(RADIANS(O1512+45)))</f>
        <v>0.94942547764190377</v>
      </c>
      <c r="X1512" s="73">
        <f>(T1512*T1514)*(1-COS(RADIANS(O1512+45)))+T1513*(SIN(RADIANS(O1512+45)))</f>
        <v>0</v>
      </c>
      <c r="Y1512" s="10"/>
      <c r="Z1512">
        <f t="array" ref="Z1512:Z1514">MMULT(V1512:X1514,S1512:S1514)</f>
        <v>0.31399245596740527</v>
      </c>
      <c r="AA1512" s="23">
        <f>COS(RADIANS('[1]Biaxial Input'!$F$21))</f>
        <v>-0.9975640502598242</v>
      </c>
      <c r="AC1512" s="30">
        <f>(AA1512^2)*(1-COS(RADIANS(N1512)))+(COS(RADIANS(N1512)))</f>
        <v>0.99857479166422358</v>
      </c>
      <c r="AD1512" s="30">
        <f>(AA1512*AA1513)*(1-COS(RADIANS(N1512)))-AA1514*(SIN(RADIANS(N1512)))</f>
        <v>-2.0381428756221641E-2</v>
      </c>
      <c r="AE1512" s="30">
        <f>(AA1512*AA1514)*(1-COS(RADIANS(N1512)))+AA1513*(SIN(RADIANS(N1512)))</f>
        <v>-4.9325275616132508E-2</v>
      </c>
      <c r="AG1512">
        <f t="array" ref="AG1512:AG1514">MMULT(AC1512:AE1514,Z1512:Z1514)</f>
        <v>0.33289559903368976</v>
      </c>
      <c r="AI1512" s="28">
        <f>(T1512^2)*(1-COS(RADIANS(M1512)))+(COS(RADIANS(M1512)))</f>
        <v>0.50000000000000011</v>
      </c>
      <c r="AJ1512" s="28">
        <f>(T1512*T1513)*(1-COS(RADIANS(M1512)))-T1514*(SIN(RADIANS(M1512)))</f>
        <v>-0.8660254037844386</v>
      </c>
      <c r="AK1512" s="28">
        <f>(T1512*T1514)*(1-COS(RADIANS(M1512)))+T1513*(SIN(RADIANS(M1512)))</f>
        <v>0</v>
      </c>
      <c r="AM1512" s="61">
        <f t="array" ref="AM1512:AM1514">MMULT(AI1512:AK1514,AW1512:AW1514)</f>
        <v>-0.29492664388874956</v>
      </c>
      <c r="AN1512" s="13"/>
      <c r="AO1512" s="17">
        <v>1</v>
      </c>
      <c r="AP1512">
        <v>0</v>
      </c>
      <c r="AR1512" s="73">
        <f>(T1512^2)*(1-COS(RADIANS(O1512-45)))+(COS(RADIANS(O1512-45)))</f>
        <v>-0.94942547764190388</v>
      </c>
      <c r="AS1512" s="73">
        <f>(T1512*T1513)*(1-COS(RADIANS(O1512-45)))-T1514*(SIN(RADIANS(O1512-45)))</f>
        <v>0.31399245596740494</v>
      </c>
      <c r="AT1512" s="73">
        <f>(T1512*T1514)*(1-COS(RADIANS(O1512-45)))+T1513*(SIN(RADIANS(O1512-45)))</f>
        <v>0</v>
      </c>
      <c r="AU1512" s="10"/>
      <c r="AV1512">
        <f t="array" ref="AV1512:AV1514">MMULT(AR1512:AT1514,S1512:S1514)</f>
        <v>-0.94942547764190388</v>
      </c>
      <c r="AW1512" s="1">
        <f t="array" ref="AW1512:AW1514">MMULT(AC1512:AE1514,AV1512:AV1514)</f>
        <v>-0.94167273366567938</v>
      </c>
      <c r="AY1512" s="11">
        <f>(G1493^2)*F1493+G1493*G1494*F1494+G1493*G1495*F1495-((H1493^2)*F1493+H1493*H1494*F1494+H1493*H1495*F1495)</f>
        <v>-0.37793850056817097</v>
      </c>
      <c r="AZ1512" s="12">
        <f>G1493*G1494*F1493+(G1494^2)*F1494+G1494*G1495*F1495-(H1493*H1494*F1493+(H1494^2)*F1494+H1494*H1495*F1495)</f>
        <v>0.87256593367219082</v>
      </c>
      <c r="BA1512" s="12">
        <f>G1493*G1495*F1493+G1494*G1495*F1494+(G1495^2)*F1495-(H1493*H1495*F1493+H1494*H1495*F1494+(H1495^2)*F1495)</f>
        <v>0.2261696834644232</v>
      </c>
      <c r="BB1512" s="12">
        <f>(G1493^2)*E1493+G1493*G1494*E1494+G1493*G1495*E1495-((H1493^2)*E1493+H1493*H1494*E1494+H1493*H1495*E1495)</f>
        <v>0.4821030254691519</v>
      </c>
      <c r="BC1512" s="12">
        <f>G1493*G1494*E1493+(G1494^2)*E1494+G1494*G1495*E1495-(H1493*H1494*E1493+(H1494^2)*E1494+H1494*H1495*E1495)</f>
        <v>-0.82572796956248451</v>
      </c>
      <c r="BD1512" s="24">
        <f>G1493*G1495*E1493+G1494*G1495*E1494+(G1495^2)*E1495-(H1493*H1495*E1493+H1494*H1495*E1494+(H1495^2)*E1495)</f>
        <v>-0.21170310143932539</v>
      </c>
      <c r="BE1512" s="10">
        <f>J1493</f>
        <v>-6.9696180924384288E-2</v>
      </c>
      <c r="BV1512" s="2" t="e">
        <f>DEGREES(ACOS(((CH1444*CG1446+#REF!*#REF!+#REF!*CG1448)/(((SQRT((CH1444^2)+(#REF!^2)+(#REF!^2)))*(SQRT((CG1446^2)+(#REF!^2)+(CG1448^2))))))))</f>
        <v>#REF!</v>
      </c>
      <c r="BZ1512" s="5" t="s">
        <v>4</v>
      </c>
      <c r="CA1512" s="6" t="s">
        <v>5</v>
      </c>
      <c r="CB1512" s="7" t="s">
        <v>6</v>
      </c>
      <c r="CC1512" s="8" t="s">
        <v>1</v>
      </c>
      <c r="CD1512">
        <v>15</v>
      </c>
      <c r="CE1512" s="9" t="s">
        <v>7</v>
      </c>
      <c r="CG1512" s="90" t="s">
        <v>157</v>
      </c>
      <c r="CH1512" s="61">
        <f>CE1513-((CH1514-CE1513)/(EY1512-CW1512))*CW1512</f>
        <v>9.4550586610984286</v>
      </c>
      <c r="CI1512" s="10"/>
      <c r="CK1512" s="5" t="s">
        <v>4</v>
      </c>
      <c r="CL1512" s="6" t="s">
        <v>5</v>
      </c>
      <c r="CM1512" s="7" t="s">
        <v>6</v>
      </c>
      <c r="CN1512" s="8" t="s">
        <v>1</v>
      </c>
      <c r="CO1512" s="10"/>
      <c r="CP1512">
        <f t="shared" ref="CP1512:CQ1514" si="2273">BZ1513</f>
        <v>0.93180266183863136</v>
      </c>
      <c r="CQ1512">
        <f t="shared" si="2273"/>
        <v>-0.87956522186239505</v>
      </c>
      <c r="CR1512">
        <f>CI1516</f>
        <v>0</v>
      </c>
      <c r="CS1512">
        <f>CL1516</f>
        <v>0</v>
      </c>
      <c r="CU1512" s="17">
        <f>CU1416</f>
        <v>10</v>
      </c>
      <c r="CV1512" s="17">
        <f>CV1416</f>
        <v>-20</v>
      </c>
      <c r="CW1512" s="31">
        <f>CH1419</f>
        <v>282.35831847186972</v>
      </c>
      <c r="CY1512" s="61">
        <f t="array" ref="CY1512:CY1514">MMULT(DQ1512:DS1514,DO1512:DO1514)</f>
        <v>0.91990878439519774</v>
      </c>
      <c r="CZ1512" s="13"/>
      <c r="DA1512" s="17">
        <v>1</v>
      </c>
      <c r="DB1512">
        <v>0</v>
      </c>
      <c r="DD1512" s="73">
        <f>(DB1512^2)*(1-COS(RADIANS(CW1512+45)))+(COS(RADIANS(CW1512+45)))</f>
        <v>0.84206022919895818</v>
      </c>
      <c r="DE1512" s="73">
        <f>(DB1512*DB1513)*(1-COS(RADIANS(CW1512+45)))-DB1514*(SIN(RADIANS(CW1512+45)))</f>
        <v>0.53938350957495729</v>
      </c>
      <c r="DF1512" s="73">
        <f>(DB1512*DB1514)*(1-COS(RADIANS(CW1512+45)))+DB1513*(SIN(RADIANS(CW1512+45)))</f>
        <v>0</v>
      </c>
      <c r="DG1512" s="10"/>
      <c r="DH1512">
        <f t="array" ref="DH1512:DH1514">MMULT(DD1512:DF1514,DA1512:DA1514)</f>
        <v>0.84206022919895818</v>
      </c>
      <c r="DI1512" s="23">
        <f>COS(RADIANS('[1]Biaxial Input'!$F$21))</f>
        <v>-0.9975640502598242</v>
      </c>
      <c r="DK1512" s="30">
        <f>(DI1512^2)*(1-COS(RADIANS(CV1512)))+(COS(RADIANS(CV1512)))</f>
        <v>0.99970654636555623</v>
      </c>
      <c r="DL1512" s="30">
        <f>(DI1512*DI1513)*(1-COS(RADIANS(CV1512)))-DI1514*(SIN(RADIANS(CV1512)))</f>
        <v>-4.1965824879998722E-3</v>
      </c>
      <c r="DM1512" s="30">
        <f>(DI1512*DI1514)*(1-COS(RADIANS(CV1512)))+DI1513*(SIN(RADIANS(CV1512)))</f>
        <v>-2.3858119147859059E-2</v>
      </c>
      <c r="DO1512">
        <f t="array" ref="DO1512:DO1514">MMULT(DK1512:DM1514,DH1512:DH1514)</f>
        <v>0.84407669095487736</v>
      </c>
      <c r="DQ1512" s="28">
        <f>(DB1512^2)*(1-COS(RADIANS(CU1512)))+(COS(RADIANS(CU1512)))</f>
        <v>0.98480775301220802</v>
      </c>
      <c r="DR1512" s="28">
        <f>(DB1512*DB1513)*(1-COS(RADIANS(CU1512)))-DB1514*(SIN(RADIANS(CU1512)))</f>
        <v>-0.17364817766693033</v>
      </c>
      <c r="DS1512" s="28">
        <f>(DB1512*DB1514)*(1-COS(RADIANS(CU1512)))+DB1513*(SIN(RADIANS(CU1512)))</f>
        <v>0</v>
      </c>
      <c r="DU1512" s="61">
        <f t="array" ref="DU1512:DU1514">MMULT(DQ1512:DS1514,EE1512:EE1514)</f>
        <v>-0.39049930324223647</v>
      </c>
      <c r="DV1512" s="13"/>
      <c r="DW1512" s="17">
        <v>1</v>
      </c>
      <c r="DX1512">
        <v>0</v>
      </c>
      <c r="DZ1512" s="73">
        <f>(DB1512^2)*(1-COS(RADIANS(CW1512-45)))+(COS(RADIANS(CW1512-45)))</f>
        <v>-0.53938350957495718</v>
      </c>
      <c r="EA1512" s="73">
        <f>(DB1512*DB1513)*(1-COS(RADIANS(CW1512-45)))-DB1514*(SIN(RADIANS(CW1512-45)))</f>
        <v>0.84206022919895818</v>
      </c>
      <c r="EB1512" s="73">
        <f>(DB1512*DB1514)*(1-COS(RADIANS(CW1512-45)))+DB1513*(SIN(RADIANS(CW1512-45)))</f>
        <v>0</v>
      </c>
      <c r="EC1512" s="10"/>
      <c r="ED1512">
        <f t="array" ref="ED1512:ED1514">MMULT(DZ1512:EB1514,DA1512:DA1514)</f>
        <v>-0.53938350957495718</v>
      </c>
      <c r="EE1512" s="1">
        <f t="array" ref="EE1512:EE1514">MMULT(DK1512:DM1514,ED1512:ED1514)</f>
        <v>-0.53569145031201582</v>
      </c>
      <c r="EG1512">
        <f>CY1512+DU1512</f>
        <v>0.52940948115296127</v>
      </c>
      <c r="EH1512">
        <f>EG1512/(SQRT(EG1512^2+EG1513^2+EG1514^2))</f>
        <v>0.37434903414771065</v>
      </c>
      <c r="EJ1512">
        <f>Q1512+AM1512</f>
        <v>0.45963722111575833</v>
      </c>
      <c r="EK1512">
        <f>EJ1512/(SQRT(EJ1512^2+EJ1513^2+EJ1514^2))</f>
        <v>0.32501259593669329</v>
      </c>
      <c r="EM1512" s="23">
        <f>CY1513*DU1514-CY1514*DU1513</f>
        <v>-3.5750839988414662E-2</v>
      </c>
      <c r="EO1512" s="15">
        <v>15</v>
      </c>
      <c r="EP1512" s="9" t="s">
        <v>7</v>
      </c>
      <c r="EW1512" s="17">
        <f>CU1512</f>
        <v>10</v>
      </c>
      <c r="EX1512" s="17">
        <f>CV1512</f>
        <v>-20</v>
      </c>
      <c r="EY1512" s="31">
        <f>1+CW1512</f>
        <v>283.35831847186972</v>
      </c>
      <c r="EZ1512" s="10"/>
      <c r="FA1512" s="61">
        <f t="array" ref="FA1512:FA1514">MMULT(FS1512:FU1514,FQ1512:FQ1514)</f>
        <v>0.92658383038531567</v>
      </c>
      <c r="FB1512" s="13">
        <f>BW1513</f>
        <v>0</v>
      </c>
      <c r="FC1512" s="17">
        <v>1</v>
      </c>
      <c r="FD1512">
        <v>0</v>
      </c>
      <c r="FF1512" s="73">
        <f>(FD1512^2)*(1-COS(RADIANS(EY1512+45)))+(COS(RADIANS(EY1512+45)))</f>
        <v>0.85134551958211135</v>
      </c>
      <c r="FG1512" s="73">
        <f>(FD1512*FD1513)*(1-COS(RADIANS(EY1512+45)))-FD1514*(SIN(RADIANS(EY1512+45)))</f>
        <v>0.52460538148923419</v>
      </c>
      <c r="FH1512" s="73">
        <f>(FD1512*FD1514)*(1-COS(RADIANS(EY1512+45)))+FD1513*(SIN(RADIANS(EY1512+45)))</f>
        <v>0</v>
      </c>
      <c r="FI1512" s="10"/>
      <c r="FJ1512">
        <f t="array" ref="FJ1512:FJ1514">MMULT(FF1512:FH1514,FC1512:FC1514)</f>
        <v>0.85134551958211135</v>
      </c>
      <c r="FK1512" s="23">
        <f>COS(RADIANS(176))</f>
        <v>-0.9975640502598242</v>
      </c>
      <c r="FM1512" s="30">
        <f>(FK1512^2)*(1-COS(RADIANS(EX1512)))+(COS(RADIANS(EX1512)))</f>
        <v>0.99970654636555623</v>
      </c>
      <c r="FN1512" s="30">
        <f>(FK1512*FK1513)*(1-COS(RADIANS(EX1512)))-FK1514*(SIN(RADIANS(EX1512)))</f>
        <v>-4.1965824879998722E-3</v>
      </c>
      <c r="FO1512" s="30">
        <f>(FK1512*FK1514)*(1-COS(RADIANS(EX1512)))+FK1513*(SIN(RADIANS(EX1512)))</f>
        <v>-2.3858119147859059E-2</v>
      </c>
      <c r="FQ1512">
        <f t="array" ref="FQ1512:FQ1514">MMULT(FM1512:FO1514,FJ1512:FJ1514)</f>
        <v>0.85329723890229081</v>
      </c>
      <c r="FS1512" s="28">
        <f>(FD1512^2)*(1-COS(RADIANS(EW1512)))+(COS(RADIANS(EW1512)))</f>
        <v>0.98480775301220802</v>
      </c>
      <c r="FT1512" s="28">
        <f>(FD1512*FD1513)*(1-COS(RADIANS(EW1512)))-FD1514*(SIN(RADIANS(EW1512)))</f>
        <v>-0.17364817766693033</v>
      </c>
      <c r="FU1512" s="28">
        <f>(FD1512*FD1514)*(1-COS(RADIANS(EW1512)))+FD1513*(SIN(RADIANS(EW1512)))</f>
        <v>0</v>
      </c>
      <c r="FW1512" s="61">
        <f t="array" ref="FW1512:FW1514">MMULT(FS1512:FU1514,GG1512:GG1514)</f>
        <v>-0.37438520631643468</v>
      </c>
      <c r="FX1512" s="13">
        <f>BX1513</f>
        <v>0</v>
      </c>
      <c r="FY1512" s="17">
        <v>1</v>
      </c>
      <c r="FZ1512">
        <v>0</v>
      </c>
      <c r="GB1512" s="73">
        <f>(FD1512^2)*(1-COS(RADIANS(EY1512-45)))+(COS(RADIANS(EY1512-45)))</f>
        <v>-0.52460538148923408</v>
      </c>
      <c r="GC1512" s="73">
        <f>(FD1512*FD1513)*(1-COS(RADIANS(EY1512-45)))-FD1514*(SIN(RADIANS(EY1512-45)))</f>
        <v>0.85134551958211135</v>
      </c>
      <c r="GD1512" s="73">
        <f>(FD1512*FD1514)*(1-COS(RADIANS(EY1512-45)))+FD1513*(SIN(RADIANS(EY1512-45)))</f>
        <v>0</v>
      </c>
      <c r="GE1512" s="10"/>
      <c r="GF1512">
        <f t="array" ref="GF1512:GF1514">MMULT(GB1512:GD1514,FC1512:FC1514)</f>
        <v>-0.52460538148923408</v>
      </c>
      <c r="GG1512" s="1">
        <f t="array" ref="GG1512:GG1514">MMULT(FM1512:FO1514,GF1512:GF1514)</f>
        <v>-0.52087869243467189</v>
      </c>
      <c r="GI1512">
        <f>FA1512+FW1512</f>
        <v>0.55219862406888098</v>
      </c>
      <c r="GJ1512">
        <f>GI1512/(SQRT(GI1512^2+GI1513^2+GI1514^2))</f>
        <v>0.39046339164098681</v>
      </c>
      <c r="GL1512" t="e">
        <f>CH1513+DC1512</f>
        <v>#VALUE!</v>
      </c>
      <c r="GM1512" t="e">
        <f>GL1512/(SQRT(GL1512^2+GL1513^2+GL1514^2))</f>
        <v>#VALUE!</v>
      </c>
      <c r="GO1512" s="27">
        <f>FA1513*FW1514-FA1514*FW1513</f>
        <v>-3.5750839988414634E-2</v>
      </c>
    </row>
    <row r="1513" spans="1:197" x14ac:dyDescent="0.2">
      <c r="D1513" t="s">
        <v>8</v>
      </c>
      <c r="E1513" s="5">
        <f t="shared" ref="E1513:F1515" si="2274">E1508</f>
        <v>0.93180257253695653</v>
      </c>
      <c r="F1513" s="6">
        <f t="shared" si="2274"/>
        <v>-0.87956533664367853</v>
      </c>
      <c r="G1513" s="7">
        <f>Q1512</f>
        <v>0.75456386500450789</v>
      </c>
      <c r="H1513" s="8">
        <f>AM1512</f>
        <v>-0.29492664388874956</v>
      </c>
      <c r="J1513" s="9">
        <f>((SUMPRODUCT(G1513:G1515,E1513:E1515))*(SUMPRODUCT(G1513:G1515,F1513:F1515)))-((SUMPRODUCT(H1513:H1515,E1513:E1515))*(SUMPRODUCT(H1513:H1515,F1513:F1515)))</f>
        <v>5.3764921602230842E-2</v>
      </c>
      <c r="Q1513" s="61">
        <v>-5.1252923152832086E-2</v>
      </c>
      <c r="S1513" s="17">
        <v>0</v>
      </c>
      <c r="T1513">
        <v>0</v>
      </c>
      <c r="V1513" s="73">
        <f>(T1512*T1513)*(1-COS(RADIANS(O1512+45)))+T1514*(SIN(RADIANS(O1512+45)))</f>
        <v>-0.94942547764190377</v>
      </c>
      <c r="W1513" s="73">
        <f>(T1513^2)*(1-COS(RADIANS(O1512+45)))+(COS(RADIANS(O1512+45)))</f>
        <v>0.31399245596740527</v>
      </c>
      <c r="X1513" s="73">
        <f>(T1513*T1514)*(1-COS(RADIANS(O1512+45)))-T1512*(SIN(RADIANS(O1512+45)))</f>
        <v>0</v>
      </c>
      <c r="Y1513" s="10"/>
      <c r="Z1513">
        <v>-0.94942547764190377</v>
      </c>
      <c r="AA1513" s="23">
        <f>SIN(RADIANS('[1]Biaxial Input'!$F$21))*(COS(RADIANS(0)))</f>
        <v>6.9756473744125524E-2</v>
      </c>
      <c r="AC1513" s="30">
        <f>(AA1512*AA1513)*(1-COS(RADIANS(N1512)))+AA1514*(SIN(RADIANS(N1512)))</f>
        <v>-2.0381428756221641E-2</v>
      </c>
      <c r="AD1513" s="30">
        <f>(AA1513^2)*(1-COS(RADIANS(N1512)))+(COS(RADIANS(N1512)))</f>
        <v>0.70853198952232399</v>
      </c>
      <c r="AE1513" s="30">
        <f>(AA1513*AA1514)*(1-COS(RADIANS(N1512)))-AA1512*(SIN(RADIANS(N1512)))</f>
        <v>-0.70538430460663959</v>
      </c>
      <c r="AG1513">
        <v>-0.67909793744809155</v>
      </c>
      <c r="AI1513" s="28">
        <f>(T1512*T1513)*(1-COS(RADIANS(M1512)))+T1514*(SIN(RADIANS(M1512)))</f>
        <v>0.8660254037844386</v>
      </c>
      <c r="AJ1513" s="28">
        <f>(T1513^2)*(1-COS(RADIANS(M1512)))+(COS(RADIANS(M1512)))</f>
        <v>0.50000000000000011</v>
      </c>
      <c r="AK1513" s="28">
        <f>(T1513*T1514)*(1-COS(RADIANS(M1512)))-T1512*(SIN(RADIANS(M1512)))</f>
        <v>0</v>
      </c>
      <c r="AM1513" s="61">
        <v>-0.91707403530045917</v>
      </c>
      <c r="AO1513" s="17">
        <v>0</v>
      </c>
      <c r="AP1513">
        <v>0</v>
      </c>
      <c r="AR1513" s="73">
        <f>(T1512*T1513)*(1-COS(RADIANS(O1512-45)))+T1514*(SIN(RADIANS(O1512-45)))</f>
        <v>-0.31399245596740494</v>
      </c>
      <c r="AS1513" s="73">
        <f>(T1513^2)*(1-COS(RADIANS(O1512-45)))+(COS(RADIANS(O1512-45)))</f>
        <v>-0.94942547764190388</v>
      </c>
      <c r="AT1513" s="73">
        <f>(T1513*T1514)*(1-COS(RADIANS(O1512-45)))-T1512*(SIN(RADIANS(O1512-45)))</f>
        <v>0</v>
      </c>
      <c r="AU1513" s="10"/>
      <c r="AV1513">
        <v>-0.31399245596740494</v>
      </c>
      <c r="AW1513" s="1">
        <v>-0.20312305178968595</v>
      </c>
      <c r="AY1513" s="11">
        <f>(G1498^2)*F1498+G1498*G1499*F1499+G1498*G1500*F1500-((H1498^2)*F1498+H1498*H1499*F1499+H1498*H1500*F1500)</f>
        <v>-0.30307676865414462</v>
      </c>
      <c r="AZ1513" s="12">
        <f>G1498*G1499*F1498+(G1499^2)*F1499+G1499*G1500*F1500-(H1498*H1499*F1498+(H1499^2)*F1499+H1499*H1500*F1500)</f>
        <v>0.86772699443687185</v>
      </c>
      <c r="BA1513" s="12">
        <f>G1498*G1500*F1498+G1499*G1500*F1499+(G1500^2)*F1500-(H1498*H1500*F1498+H1499*H1500*F1499+(H1500^2)*F1500)</f>
        <v>0.32562729641166871</v>
      </c>
      <c r="BB1513" s="12">
        <f>(G1498^2)*E1498+G1498*G1499*E1499+G1498*G1500*E1500-((H1498^2)*E1498+H1498*H1499*E1499+H1498*H1500*E1500)</f>
        <v>0.45016826119510295</v>
      </c>
      <c r="BC1513" s="12">
        <f>G1498*G1499*E1498+(G1499^2)*E1499+G1499*G1500*E1500-(H1498*H1499*E1498+(H1499^2)*E1499+H1499*H1500*E1500)</f>
        <v>-0.81711558902354109</v>
      </c>
      <c r="BD1513" s="24">
        <f>G1498*G1500*E1498+G1499*G1500*E1499+(G1500^2)*E1500-(H1498*H1500*E1498+H1499*H1500*E1499+(H1500^2)*E1500)</f>
        <v>-0.31290329623742685</v>
      </c>
      <c r="BE1513" s="10">
        <f>J1498</f>
        <v>-1.1443611106828233E-2</v>
      </c>
      <c r="BY1513" t="s">
        <v>8</v>
      </c>
      <c r="BZ1513" s="5">
        <f t="shared" ref="BZ1513:CA1515" si="2275">BZ1508</f>
        <v>0.93180266183863136</v>
      </c>
      <c r="CA1513" s="6">
        <f t="shared" si="2275"/>
        <v>-0.87956522186239505</v>
      </c>
      <c r="CB1513" s="7">
        <f>CY1512</f>
        <v>0.91990878439519774</v>
      </c>
      <c r="CC1513" s="8">
        <f>DU1512</f>
        <v>-0.39049930324223647</v>
      </c>
      <c r="CE1513" s="9">
        <f>((SUMPRODUCT(CB1513:CB1515,BZ1513:BZ1515))*(SUMPRODUCT(CB1513:(CB1515),CA1513:CA1515)))-((SUMPRODUCT(CC1513:CC1515,BZ1513:BZ1515))*(SUMPRODUCT(CC1513:CC1515,CA1513:CA1515)))</f>
        <v>-1.5543122344752192E-15</v>
      </c>
      <c r="CG1513">
        <v>1</v>
      </c>
      <c r="CH1513" t="s">
        <v>161</v>
      </c>
      <c r="CI1513" s="67"/>
      <c r="CJ1513" s="1" t="s">
        <v>8</v>
      </c>
      <c r="CK1513" s="5">
        <f t="shared" ref="CK1513:CL1515" si="2276">BZ1513</f>
        <v>0.93180266183863136</v>
      </c>
      <c r="CL1513" s="6">
        <f t="shared" si="2276"/>
        <v>-0.87956522186239505</v>
      </c>
      <c r="CM1513" s="7">
        <f>FA1512</f>
        <v>0.92658383038531567</v>
      </c>
      <c r="CN1513" s="8">
        <f>FW1512</f>
        <v>-0.37438520631643468</v>
      </c>
      <c r="CO1513" s="10"/>
      <c r="CP1513">
        <f t="shared" si="2273"/>
        <v>0.3492962422733713</v>
      </c>
      <c r="CQ1513">
        <f t="shared" si="2273"/>
        <v>-0.34518112468713447</v>
      </c>
      <c r="CR1513">
        <f>CJ1516</f>
        <v>0</v>
      </c>
      <c r="CS1513">
        <f>CM1516</f>
        <v>0</v>
      </c>
      <c r="CW1513" s="28"/>
      <c r="CY1513" s="61">
        <v>-0.35621803126661422</v>
      </c>
      <c r="DA1513" s="17">
        <v>0</v>
      </c>
      <c r="DB1513">
        <v>0</v>
      </c>
      <c r="DD1513" s="73">
        <f>(DB1512*DB1513)*(1-COS(RADIANS(CW1512+45)))+DB1514*(SIN(RADIANS(CW1512+45)))</f>
        <v>-0.53938350957495729</v>
      </c>
      <c r="DE1513" s="73">
        <f>(DB1513^2)*(1-COS(RADIANS(CW1512+45)))+(COS(RADIANS(CW1512+45)))</f>
        <v>0.84206022919895818</v>
      </c>
      <c r="DF1513" s="73">
        <f>(DB1513*DB1514)*(1-COS(RADIANS(CW1512+45)))-DB1512*(SIN(RADIANS(CW1512+45)))</f>
        <v>0</v>
      </c>
      <c r="DG1513" s="10"/>
      <c r="DH1513">
        <v>-0.53938350957495729</v>
      </c>
      <c r="DI1513" s="23">
        <f>SIN(RADIANS('[1]Biaxial Input'!$F$21))*(COS(RADIANS(0)))</f>
        <v>6.9756473744125524E-2</v>
      </c>
      <c r="DK1513" s="30">
        <f>(DI1512*DI1513)*(1-COS(RADIANS(CV1512)))+DI1514*(SIN(RADIANS(CV1512)))</f>
        <v>-4.1965824879998722E-3</v>
      </c>
      <c r="DL1513" s="30">
        <f>(DI1513^2)*(1-COS(RADIANS(CV1512)))+(COS(RADIANS(CV1512)))</f>
        <v>0.9399860744203522</v>
      </c>
      <c r="DM1513" s="30">
        <f>(DI1513*DI1514)*(1-COS(RADIANS(CV1512)))-DI1512*(SIN(RADIANS(CV1512)))</f>
        <v>-0.34118699944639969</v>
      </c>
      <c r="DO1513">
        <v>-0.51054676298413404</v>
      </c>
      <c r="DQ1513" s="28">
        <f>(DB1512*DB1513)*(1-COS(RADIANS(CU1512)))+DB1514*(SIN(RADIANS(CU1512)))</f>
        <v>0.17364817766693033</v>
      </c>
      <c r="DR1513" s="28">
        <f>(DB1513^2)*(1-COS(RADIANS(CU1512)))+(COS(RADIANS(CU1512)))</f>
        <v>0.98480775301220802</v>
      </c>
      <c r="DS1513" s="28">
        <f>(DB1513*DB1514)*(1-COS(RADIANS(CU1512)))-DB1512*(SIN(RADIANS(CU1512)))</f>
        <v>0</v>
      </c>
      <c r="DU1513" s="61">
        <v>-0.87029251307816247</v>
      </c>
      <c r="DW1513" s="17">
        <v>0</v>
      </c>
      <c r="DX1513">
        <v>0</v>
      </c>
      <c r="DZ1513" s="73">
        <f>(DB1512*DB1513)*(1-COS(RADIANS(CW1512-45)))+DB1514*(SIN(RADIANS(CW1512-45)))</f>
        <v>-0.84206022919895818</v>
      </c>
      <c r="EA1513" s="73">
        <f>(DB1513^2)*(1-COS(RADIANS(CW1512-45)))+(COS(RADIANS(CW1512-45)))</f>
        <v>-0.53938350957495718</v>
      </c>
      <c r="EB1513" s="73">
        <f>(DB1513*DB1514)*(1-COS(RADIANS(CW1512-45)))-DB1512*(SIN(RADIANS(CW1512-45)))</f>
        <v>0</v>
      </c>
      <c r="EC1513" s="10"/>
      <c r="ED1513">
        <v>-0.84206022919895818</v>
      </c>
      <c r="EE1513" s="1">
        <v>-0.78926132187963249</v>
      </c>
      <c r="EG1513">
        <f>CY1513+DU1513</f>
        <v>-1.2265105443447766</v>
      </c>
      <c r="EH1513">
        <f>EG1513/(SQRT(EG1512^2+EG1513^2+EG1514^2))</f>
        <v>-0.86727392310299534</v>
      </c>
      <c r="EJ1513">
        <f>Q1513+AM1513</f>
        <v>-0.9683269584532912</v>
      </c>
      <c r="EK1513">
        <f>EJ1513/(SQRT(EJ1512^2+EJ1513^2+EJ1514^2))</f>
        <v>-0.68471055872806652</v>
      </c>
      <c r="EM1513" s="23">
        <f>CY1514*DU1512-CY1512*DU1514</f>
        <v>0.3401465211943725</v>
      </c>
      <c r="EP1513" s="9">
        <f>((SUMPRODUCT(CM1513:CM1515,BZ1513:BZ1515))*(SUMPRODUCT(CM1513:CM1515,CA1513:CA1515)))-((SUMPRODUCT(CN1513:CN1515,BZ1513:BZ1515))*(SUMPRODUCT(CN1513:CN1515,CA1513:CA1515)))</f>
        <v>-3.3486028363782172E-2</v>
      </c>
      <c r="EY1513" s="28"/>
      <c r="EZ1513" s="10"/>
      <c r="FA1513" s="61">
        <v>-0.34097507887750678</v>
      </c>
      <c r="FB1513" s="13">
        <f>BW1514</f>
        <v>0</v>
      </c>
      <c r="FC1513" s="17">
        <v>0</v>
      </c>
      <c r="FD1513">
        <v>0</v>
      </c>
      <c r="FF1513" s="73">
        <f>(FD1512*FD1513)*(1-COS(RADIANS(EY1512+45)))+FD1514*(SIN(RADIANS(EY1512+45)))</f>
        <v>-0.52460538148923419</v>
      </c>
      <c r="FG1513" s="73">
        <f>(FD1513^2)*(1-COS(RADIANS(EY1512+45)))+(COS(RADIANS(EY1512+45)))</f>
        <v>0.85134551958211135</v>
      </c>
      <c r="FH1513" s="73">
        <f>(FD1513*FD1514)*(1-COS(RADIANS(EY1512+45)))-FD1512*(SIN(RADIANS(EY1512+45)))</f>
        <v>0</v>
      </c>
      <c r="FI1513" s="10"/>
      <c r="FJ1513">
        <v>-0.52460538148923419</v>
      </c>
      <c r="FK1513" s="23">
        <f>SIN(RADIANS(176))*(COS(RADIANS(0)))</f>
        <v>6.9756473744125524E-2</v>
      </c>
      <c r="FM1513" s="30">
        <f>(FK1512*FK1513)*(1-COS(RADIANS(EX1512)))+FK1514*(SIN(RADIANS(EX1512)))</f>
        <v>-4.1965824879998722E-3</v>
      </c>
      <c r="FN1513" s="30">
        <f>(FK1513^2)*(1-COS(RADIANS(EX1512)))+(COS(RADIANS(EX1512)))</f>
        <v>0.9399860744203522</v>
      </c>
      <c r="FO1513" s="30">
        <f>(FK1513*FK1514)*(1-COS(RADIANS(EX1512)))-FK1512*(SIN(RADIANS(EX1512)))</f>
        <v>-0.34118699944639969</v>
      </c>
      <c r="FQ1513">
        <v>-0.49669449486457201</v>
      </c>
      <c r="FS1513" s="28">
        <f>(FD1512*FD1513)*(1-COS(RADIANS(EW1512)))+FD1514*(SIN(RADIANS(EW1512)))</f>
        <v>0.17364817766693033</v>
      </c>
      <c r="FT1513" s="28">
        <f>(FD1513^2)*(1-COS(RADIANS(EW1512)))+(COS(RADIANS(EW1512)))</f>
        <v>0.98480775301220802</v>
      </c>
      <c r="FU1513" s="28">
        <f>(FD1513*FD1514)*(1-COS(RADIANS(EW1512)))-FD1512*(SIN(RADIANS(EW1512)))</f>
        <v>0</v>
      </c>
      <c r="FW1513" s="61">
        <v>-0.87637682517501814</v>
      </c>
      <c r="FX1513" s="13">
        <f>BX1514</f>
        <v>0</v>
      </c>
      <c r="FY1513" s="17">
        <v>0</v>
      </c>
      <c r="FZ1513">
        <v>0</v>
      </c>
      <c r="GB1513" s="73">
        <f>(FD1512*FD1513)*(1-COS(RADIANS(EY1512-45)))+FD1514*(SIN(RADIANS(EY1512-45)))</f>
        <v>-0.85134551958211135</v>
      </c>
      <c r="GC1513" s="73">
        <f>(FD1513^2)*(1-COS(RADIANS(EY1512-45)))+(COS(RADIANS(EY1512-45)))</f>
        <v>-0.52460538148923408</v>
      </c>
      <c r="GD1513" s="73">
        <f>(FD1513*FD1514)*(1-COS(RADIANS(EY1512-45)))-FD1512*(SIN(RADIANS(EY1512-45)))</f>
        <v>0</v>
      </c>
      <c r="GE1513" s="10"/>
      <c r="GF1513">
        <v>-0.85134551958211135</v>
      </c>
      <c r="GG1513" s="1">
        <v>-0.79805138317027569</v>
      </c>
      <c r="GI1513">
        <f>FA1513+FW1513</f>
        <v>-1.2173519040525249</v>
      </c>
      <c r="GJ1513">
        <f>GI1513/(SQRT(GI1512^2+GI1513^2+GI1514^2))</f>
        <v>-0.86079778644589566</v>
      </c>
      <c r="GL1513">
        <f>CH1514+DC1513</f>
        <v>-3.3486028363782172E-2</v>
      </c>
      <c r="GM1513" t="e">
        <f>GL1513/(SQRT(GL1512^2+GL1513^2+GL1514^2))</f>
        <v>#VALUE!</v>
      </c>
      <c r="GO1513" s="27">
        <f>FA1514*FW1512-FA1512*FW1514</f>
        <v>0.34014652119437261</v>
      </c>
    </row>
    <row r="1514" spans="1:197" x14ac:dyDescent="0.2">
      <c r="A1514" t="s">
        <v>899</v>
      </c>
      <c r="B1514" t="s">
        <v>28</v>
      </c>
      <c r="C1514" t="s">
        <v>900</v>
      </c>
      <c r="D1514" t="s">
        <v>9</v>
      </c>
      <c r="E1514" s="5">
        <f t="shared" si="2274"/>
        <v>0.34929649784185368</v>
      </c>
      <c r="F1514" s="6">
        <f t="shared" si="2274"/>
        <v>-0.34518087452767277</v>
      </c>
      <c r="G1514" s="7">
        <f t="shared" ref="G1514:G1515" si="2277">Q1513</f>
        <v>-5.1252923152832086E-2</v>
      </c>
      <c r="H1514" s="8">
        <f t="shared" ref="H1514:H1515" si="2278">AM1513</f>
        <v>-0.91707403530045917</v>
      </c>
      <c r="J1514" s="10"/>
      <c r="Q1514" s="61">
        <v>-0.65422206589028231</v>
      </c>
      <c r="S1514" s="17">
        <v>0</v>
      </c>
      <c r="T1514">
        <v>1</v>
      </c>
      <c r="V1514" s="73">
        <f>(T1512*T1514)*(1-COS(RADIANS(O1512+45)))-T1513*(SIN(RADIANS(O1512+45)))</f>
        <v>0</v>
      </c>
      <c r="W1514" s="73">
        <f>(T1513*T1514)*(1-COS(RADIANS(O1512+45)))+T1512*(SIN(RADIANS(O1512+45)))</f>
        <v>0</v>
      </c>
      <c r="X1514" s="73">
        <f>(T1514^2)*(1-COS(RADIANS(O1512+45)))+(COS(RADIANS(O1512+45)))</f>
        <v>1</v>
      </c>
      <c r="Y1514" s="10"/>
      <c r="Z1514">
        <v>0</v>
      </c>
      <c r="AA1514" s="23">
        <f>SIN(RADIANS('[1]Biaxial Input'!$F$21))*SIN(RADIANS(0))</f>
        <v>0</v>
      </c>
      <c r="AC1514" s="30">
        <f>(AA1512*AA1514)*(1-COS(RADIANS(N1512)))-AA1513*(SIN(RADIANS(N1512)))</f>
        <v>4.9325275616132508E-2</v>
      </c>
      <c r="AD1514" s="30">
        <f>(AA1513*AA1514)*(1-COS(RADIANS(N1512)))+AA1512*(SIN(RADIANS(N1512)))</f>
        <v>0.70538430460663959</v>
      </c>
      <c r="AE1514" s="30">
        <f>(AA1514^2)*(1-COS(RADIANS(N1512)))+(COS(RADIANS(N1512)))</f>
        <v>0.70710678118654757</v>
      </c>
      <c r="AG1514">
        <v>-0.65422206589028231</v>
      </c>
      <c r="AI1514" s="28">
        <f>(T1512*T1514)*(1-COS(RADIANS(M1512)))-T1513*(SIN(RADIANS(M1512)))</f>
        <v>0</v>
      </c>
      <c r="AJ1514" s="28">
        <f>(T1513*T1514)*(1-COS(RADIANS(M1512)))+T1512*(SIN(RADIANS(M1512)))</f>
        <v>0</v>
      </c>
      <c r="AK1514" s="28">
        <f>(T1514^2)*(1-COS(RADIANS(M1512)))+(COS(RADIANS(M1512)))</f>
        <v>1</v>
      </c>
      <c r="AM1514" s="61">
        <v>-0.26831602356596396</v>
      </c>
      <c r="AO1514" s="17">
        <v>0</v>
      </c>
      <c r="AP1514">
        <v>1</v>
      </c>
      <c r="AR1514" s="73">
        <f>(T1512*T1512)*(1-COS(RADIANS(O1512-45)))-T1512*(SIN(RADIANS(O1512-45)))</f>
        <v>0</v>
      </c>
      <c r="AS1514" s="73">
        <f>(T1513*T1514)*(1-COS(RADIANS(O1512-45)))+T1512*(SIN(RADIANS(O1512-45)))</f>
        <v>0</v>
      </c>
      <c r="AT1514" s="73">
        <f>(T1514^2)*(1-COS(RADIANS(O1512-45)))+(COS(RADIANS(O1512-45)))</f>
        <v>1</v>
      </c>
      <c r="AU1514" s="10"/>
      <c r="AV1514">
        <v>0</v>
      </c>
      <c r="AW1514" s="1">
        <v>-0.26831602356596396</v>
      </c>
      <c r="AY1514" s="11">
        <f>(G1503^2)*F1503+G1503*G1504*F1504+G1503*G1505*F1505-((H1503^2)*F1503+H1503*H1504*F1504+H1503*H1505*F1505)</f>
        <v>-0.2887057771352799</v>
      </c>
      <c r="AZ1514" s="12">
        <f>G1503*G1504*F1503+(G1504^2)*F1504+G1504*G1505*F1505-(H1503*H1504*F1503+(H1504^2)*F1504+H1504*H1505*F1505)</f>
        <v>0.77965000861637601</v>
      </c>
      <c r="BA1514" s="12">
        <f>G1503*G1505*F1503+G1504*G1505*F1504+(G1505^2)*F1505-(H1503*H1505*F1503+H1504*H1505*F1504+(H1505^2)*F1505)</f>
        <v>0.47996795550318583</v>
      </c>
      <c r="BB1514" s="12">
        <f>(G1503^2)*E1503+G1503*G1504*E1504+G1503*G1505*E1505-((H1503^2)*E1503+H1503*H1504*E1504+H1503*H1505*E1505)</f>
        <v>0.5081866969463773</v>
      </c>
      <c r="BC1514" s="12">
        <f>G1503*G1504*E1503+(G1504^2)*E1504+G1504*G1505*E1505-(H1503*H1504*E1503+(H1504^2)*E1504+H1504*H1505*E1505)</f>
        <v>-0.70640050090702156</v>
      </c>
      <c r="BD1514" s="24">
        <f>G1503*G1505*E1503+G1504*G1505*E1504+(G1505^2)*E1505-(H1503*H1505*E1503+H1504*H1505*E1504+(H1505^2)*E1505)</f>
        <v>-0.48589770104190139</v>
      </c>
      <c r="BE1514" s="10">
        <f>J1503</f>
        <v>-4.4046579819439713E-2</v>
      </c>
      <c r="BY1514" t="s">
        <v>9</v>
      </c>
      <c r="BZ1514" s="5">
        <f t="shared" si="2275"/>
        <v>0.3492962422733713</v>
      </c>
      <c r="CA1514" s="6">
        <f t="shared" si="2275"/>
        <v>-0.34518112468713447</v>
      </c>
      <c r="CB1514" s="7">
        <f>CY1513</f>
        <v>-0.35621803126661422</v>
      </c>
      <c r="CC1514" s="8">
        <f>DU1513</f>
        <v>-0.87029251307816247</v>
      </c>
      <c r="CE1514" s="10"/>
      <c r="CH1514">
        <f>((SUMPRODUCT(CM1513:CM1515,CK1513:CK1515))*(SUMPRODUCT(CM1513:CM1515,CL1513:CL1515)))-((SUMPRODUCT(CN1513:CN1515,CK1513:CK1515))*(SUMPRODUCT(CN1513:CN1515,CL1513:CL1515)))</f>
        <v>-3.3486028363782172E-2</v>
      </c>
      <c r="CI1514" s="67"/>
      <c r="CJ1514" s="10" t="s">
        <v>9</v>
      </c>
      <c r="CK1514" s="5">
        <f t="shared" si="2276"/>
        <v>0.3492962422733713</v>
      </c>
      <c r="CL1514" s="6">
        <f t="shared" si="2276"/>
        <v>-0.34518112468713447</v>
      </c>
      <c r="CM1514" s="7">
        <f>FA1513</f>
        <v>-0.34097507887750678</v>
      </c>
      <c r="CN1514" s="8">
        <f>FW1513</f>
        <v>-0.87637682517501814</v>
      </c>
      <c r="CP1514">
        <f t="shared" si="2273"/>
        <v>-9.8670839279614439E-2</v>
      </c>
      <c r="CQ1514">
        <f t="shared" si="2273"/>
        <v>-0.32743703463395935</v>
      </c>
      <c r="CR1514">
        <f>CK1516</f>
        <v>0</v>
      </c>
      <c r="CS1514">
        <f>CN1516</f>
        <v>0</v>
      </c>
      <c r="CW1514" s="28"/>
      <c r="CY1514" s="61">
        <v>-0.16394066790484582</v>
      </c>
      <c r="DA1514" s="17">
        <v>0</v>
      </c>
      <c r="DB1514">
        <v>1</v>
      </c>
      <c r="DD1514" s="73">
        <f>(DB1512*DB1514)*(1-COS(RADIANS(CW1512+45)))-DB1513*(SIN(RADIANS(CW1512+45)))</f>
        <v>0</v>
      </c>
      <c r="DE1514" s="73">
        <f>(DB1513*DB1514)*(1-COS(RADIANS(CW1512+45)))+DB1512*(SIN(RADIANS(CW1512+45)))</f>
        <v>0</v>
      </c>
      <c r="DF1514" s="73">
        <f>(DB1514^2)*(1-COS(RADIANS(CW1512+45)))+(COS(RADIANS(CW1512+45)))</f>
        <v>1</v>
      </c>
      <c r="DG1514" s="10"/>
      <c r="DH1514">
        <v>0</v>
      </c>
      <c r="DI1514" s="23">
        <f>SIN(RADIANS('[1]Biaxial Input'!$F$21))*SIN(RADIANS(0))</f>
        <v>0</v>
      </c>
      <c r="DK1514" s="30">
        <f>(DI1512*DI1514)*(1-COS(RADIANS(CV1512)))-DI1513*(SIN(RADIANS(CV1512)))</f>
        <v>2.3858119147859059E-2</v>
      </c>
      <c r="DL1514" s="30">
        <f>(DI1513*DI1514)*(1-COS(RADIANS(CV1512)))+DI1512*(SIN(RADIANS(CV1512)))</f>
        <v>0.34118699944639969</v>
      </c>
      <c r="DM1514" s="30">
        <f>(DI1514^2)*(1-COS(RADIANS(CV1512)))+(COS(RADIANS(CV1512)))</f>
        <v>0.93969262078590843</v>
      </c>
      <c r="DO1514">
        <v>-0.16394066790484582</v>
      </c>
      <c r="DQ1514" s="28">
        <f>(DB1512*DB1514)*(1-COS(RADIANS(CU1512)))-DB1513*(SIN(RADIANS(CU1512)))</f>
        <v>0</v>
      </c>
      <c r="DR1514" s="28">
        <f>(DB1513*DB1514)*(1-COS(RADIANS(CU1512)))+DB1512*(SIN(RADIANS(CU1512)))</f>
        <v>0</v>
      </c>
      <c r="DS1514" s="28">
        <f>(DB1514^2)*(1-COS(RADIANS(CU1512)))+(COS(RADIANS(CU1512)))</f>
        <v>1</v>
      </c>
      <c r="DU1514" s="61">
        <v>-0.30016867899136984</v>
      </c>
      <c r="DW1514" s="17">
        <v>0</v>
      </c>
      <c r="DX1514">
        <v>1</v>
      </c>
      <c r="DZ1514" s="73">
        <f>(DB1512*DB1512)*(1-COS(RADIANS(CW1512-45)))-DB1512*(SIN(RADIANS(CW1512-45)))</f>
        <v>0</v>
      </c>
      <c r="EA1514" s="73">
        <f>(DB1513*DB1514)*(1-COS(RADIANS(CW1512-45)))+DB1512*(SIN(RADIANS(CW1512-45)))</f>
        <v>0</v>
      </c>
      <c r="EB1514" s="73">
        <f>(DB1514^2)*(1-COS(RADIANS(CW1512-45)))+(COS(RADIANS(CW1512-45)))</f>
        <v>1</v>
      </c>
      <c r="EC1514" s="10"/>
      <c r="ED1514">
        <v>0</v>
      </c>
      <c r="EE1514" s="1">
        <v>-0.30016867899136984</v>
      </c>
      <c r="EG1514">
        <f>CY1514+DU1514</f>
        <v>-0.46410934689621564</v>
      </c>
      <c r="EH1514">
        <f>EG1514/(SQRT(EG1512^2+EG1513^2+EG1514^2))</f>
        <v>-0.32817486640237387</v>
      </c>
      <c r="EJ1514">
        <f>Q1514+AM1514</f>
        <v>-0.92253808945624627</v>
      </c>
      <c r="EK1514">
        <f>EJ1514/(SQRT(EJ1512^2+EJ1513^2+EJ1514^2))</f>
        <v>-0.65233293895739364</v>
      </c>
      <c r="EM1514" s="23">
        <f>CY1512*DU1513-CY1513*DU1512</f>
        <v>-0.93969262078590821</v>
      </c>
      <c r="ER1514">
        <f t="shared" ref="ER1514:ES1516" si="2279">CK1513</f>
        <v>0.93180266183863136</v>
      </c>
      <c r="ES1514">
        <f t="shared" si="2279"/>
        <v>-0.87956522186239505</v>
      </c>
      <c r="ET1514" t="e">
        <f>#REF!</f>
        <v>#REF!</v>
      </c>
      <c r="EU1514" t="e">
        <f>#REF!</f>
        <v>#REF!</v>
      </c>
      <c r="EY1514" s="28"/>
      <c r="EZ1514" s="10"/>
      <c r="FA1514" s="61">
        <v>-0.15867703316155965</v>
      </c>
      <c r="FB1514" s="13">
        <f>BW1515</f>
        <v>0</v>
      </c>
      <c r="FC1514" s="17">
        <v>0</v>
      </c>
      <c r="FD1514">
        <v>1</v>
      </c>
      <c r="FF1514" s="73">
        <f>(FD1512*FD1514)*(1-COS(RADIANS(EY1512+45)))-FD1513*(SIN(RADIANS(EY1512+45)))</f>
        <v>0</v>
      </c>
      <c r="FG1514" s="73">
        <f>(FD1513*FD1514)*(1-COS(RADIANS(EY1512+45)))+FD1512*(SIN(RADIANS(EY1512+45)))</f>
        <v>0</v>
      </c>
      <c r="FH1514" s="73">
        <f>(FD1514^2)*(1-COS(RADIANS(EY1512+45)))+(COS(RADIANS(EY1512+45)))</f>
        <v>1</v>
      </c>
      <c r="FI1514" s="10"/>
      <c r="FJ1514">
        <v>0</v>
      </c>
      <c r="FK1514" s="23">
        <f>SIN(RADIANS(176))*SIN(RADIANS(0))</f>
        <v>0</v>
      </c>
      <c r="FM1514" s="30">
        <f>(FK1512*FK1514)*(1-COS(RADIANS(EX1512)))-FK1513*(SIN(RADIANS(EX1512)))</f>
        <v>2.3858119147859059E-2</v>
      </c>
      <c r="FN1514" s="30">
        <f>(FK1513*FK1514)*(1-COS(RADIANS(EX1512)))+FK1512*(SIN(RADIANS(EX1512)))</f>
        <v>0.34118699944639969</v>
      </c>
      <c r="FO1514" s="30">
        <f>(FK1514^2)*(1-COS(RADIANS(EX1512)))+(COS(RADIANS(EX1512)))</f>
        <v>0.93969262078590843</v>
      </c>
      <c r="FQ1514">
        <v>-0.15867703316155965</v>
      </c>
      <c r="FS1514" s="28">
        <f>(FD1512*FD1514)*(1-COS(RADIANS(EW1512)))-FD1513*(SIN(RADIANS(EW1512)))</f>
        <v>0</v>
      </c>
      <c r="FT1514" s="28">
        <f>(FD1513*FD1514)*(1-COS(RADIANS(EW1512)))+FD1512*(SIN(RADIANS(EW1512)))</f>
        <v>0</v>
      </c>
      <c r="FU1514" s="28">
        <f>(FD1514^2)*(1-COS(RADIANS(EW1512)))+(COS(RADIANS(EW1512)))</f>
        <v>1</v>
      </c>
      <c r="FW1514" s="61">
        <v>-0.3029841210155349</v>
      </c>
      <c r="FX1514" s="13">
        <f>BX1515</f>
        <v>0</v>
      </c>
      <c r="FY1514" s="17">
        <v>0</v>
      </c>
      <c r="FZ1514">
        <v>1</v>
      </c>
      <c r="GB1514" s="73">
        <f>(FD1512*FD1512)*(1-COS(RADIANS(EY1512-45)))-FD1512*(SIN(RADIANS(EY1512-45)))</f>
        <v>0</v>
      </c>
      <c r="GC1514" s="73">
        <f>(FD1513*FD1514)*(1-COS(RADIANS(EY1512-45)))+FD1512*(SIN(RADIANS(EY1512-45)))</f>
        <v>0</v>
      </c>
      <c r="GD1514" s="73">
        <f>(FD1514^2)*(1-COS(RADIANS(EY1512-45)))+(COS(RADIANS(EY1512-45)))</f>
        <v>1</v>
      </c>
      <c r="GE1514" s="10"/>
      <c r="GF1514">
        <v>0</v>
      </c>
      <c r="GG1514" s="1">
        <v>-0.3029841210155349</v>
      </c>
      <c r="GI1514">
        <f>FA1514+FW1514</f>
        <v>-0.46166115417709452</v>
      </c>
      <c r="GJ1514">
        <f>GI1514/(SQRT(GI1512^2+GI1513^2+GI1514^2))</f>
        <v>-0.32644373272903171</v>
      </c>
      <c r="GL1514" t="e">
        <f>#REF!+DC1514</f>
        <v>#REF!</v>
      </c>
      <c r="GM1514" t="e">
        <f>GL1514/(SQRT(GL1512^2+GL1513^2+GL1514^2))</f>
        <v>#REF!</v>
      </c>
      <c r="GO1514" s="27">
        <f>FA1512*FW1513-FA1513*FW1512</f>
        <v>-0.93969262078590843</v>
      </c>
    </row>
    <row r="1515" spans="1:197" x14ac:dyDescent="0.2">
      <c r="A1515">
        <f>E1518</f>
        <v>0.93180257253695653</v>
      </c>
      <c r="B1515">
        <f>C1515/(SQRT(C1515^2+C1516^2+C1517^2))</f>
        <v>0.93180264161757331</v>
      </c>
      <c r="C1515">
        <f t="array" ref="C1515:C1520">(A1515:A1520)-(MMULT(MMULT(MINVERSE(MMULT(TRANSPOSE(AY1499:BD1519),AY1499:BD1519)),TRANSPOSE(AY1499:BD1519)),BE1499:BE1519))</f>
        <v>0.92765482651125675</v>
      </c>
      <c r="D1515" t="s">
        <v>10</v>
      </c>
      <c r="E1515" s="5">
        <f t="shared" si="2274"/>
        <v>-9.867077788750768E-2</v>
      </c>
      <c r="F1515" s="6">
        <f t="shared" si="2274"/>
        <v>-0.32743699002281879</v>
      </c>
      <c r="G1515" s="7">
        <f t="shared" si="2277"/>
        <v>-0.65422206589028231</v>
      </c>
      <c r="H1515" s="8">
        <f t="shared" si="2278"/>
        <v>-0.26831602356596396</v>
      </c>
      <c r="J1515" s="10"/>
      <c r="AW1515" s="1"/>
      <c r="AY1515" s="11">
        <f>(G1508^2)*F1508+G1508*G1509*F1509+G1508*G1510*F1510-((H1508^2)*F1508+H1508*H1509*F1509+H1508*H1510*F1510)</f>
        <v>-0.19807914080194122</v>
      </c>
      <c r="AZ1515" s="12">
        <f>G1508*G1509*F1508+(G1509^2)*F1509+G1509*G1510*F1510-(H1508*H1509*F1508+(H1509^2)*F1509+H1509*H1510*F1510)</f>
        <v>0.69058935865681215</v>
      </c>
      <c r="BA1515" s="12">
        <f>G1508*G1510*F1508+G1509*G1510*F1509+(G1510^2)*F1510-(H1508*H1510*F1508+H1509*H1510*F1509+(H1510^2)*F1510)</f>
        <v>0.56649841815738622</v>
      </c>
      <c r="BB1515" s="12">
        <f>(G1508^2)*E1508+G1508*G1509*E1509+G1508*G1510*E1510-((H1508^2)*E1508+H1508*H1509*E1509+H1508*H1510*E1510)</f>
        <v>0.47233064127167246</v>
      </c>
      <c r="BC1515" s="12">
        <f>G1508*G1509*E1508+(G1509^2)*E1509+G1509*G1510*E1510-(H1508*H1509*E1508+(H1509^2)*E1509+H1509*H1510*E1510)</f>
        <v>-0.59901904798182026</v>
      </c>
      <c r="BD1515" s="24">
        <f>G1508*G1510*E1508+G1509*G1510*E1509+(G1510^2)*E1510-(H1508*H1510*E1508+H1509*H1510*E1509+(H1510^2)*E1510)</f>
        <v>-0.6395999807793098</v>
      </c>
      <c r="BE1515" s="10">
        <f>J1508</f>
        <v>7.5295186888546528E-4</v>
      </c>
      <c r="BY1515" t="s">
        <v>10</v>
      </c>
      <c r="BZ1515" s="5">
        <f t="shared" si="2275"/>
        <v>-9.8670839279614439E-2</v>
      </c>
      <c r="CA1515" s="6">
        <f t="shared" si="2275"/>
        <v>-0.32743703463395935</v>
      </c>
      <c r="CB1515" s="7">
        <f>CY1514</f>
        <v>-0.16394066790484582</v>
      </c>
      <c r="CC1515" s="8">
        <f>DU1514</f>
        <v>-0.30016867899136984</v>
      </c>
      <c r="CE1515" s="10"/>
      <c r="CG1515" s="10" t="s">
        <v>160</v>
      </c>
      <c r="CH1515" s="10">
        <f>-CH1512*((EY1512-CW1512)/(CH1514-CE1513))</f>
        <v>282.35831847186967</v>
      </c>
      <c r="CI1515" s="67"/>
      <c r="CJ1515" s="10" t="s">
        <v>10</v>
      </c>
      <c r="CK1515" s="5">
        <f t="shared" si="2276"/>
        <v>-9.8670839279614439E-2</v>
      </c>
      <c r="CL1515" s="6">
        <f t="shared" si="2276"/>
        <v>-0.32743703463395935</v>
      </c>
      <c r="CM1515" s="7">
        <f>FA1514</f>
        <v>-0.15867703316155965</v>
      </c>
      <c r="CN1515" s="8">
        <f>FW1514</f>
        <v>-0.3029841210155349</v>
      </c>
      <c r="CW1515" s="28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EE1515" s="1"/>
      <c r="EI1515" s="64">
        <f>(DEGREES(ACOS((EH1512*EK1512+EH1513*EK1513+EH1514*EK1514)/((SQRT(EH1512^2+EH1513^2+EH1514^2))*(SQRT(EK1512^2+EK1513^2+EK1514^2))))))</f>
        <v>21.630710328272606</v>
      </c>
      <c r="ER1515">
        <f t="shared" si="2279"/>
        <v>0.3492962422733713</v>
      </c>
      <c r="ES1515">
        <f t="shared" si="2279"/>
        <v>-0.34518112468713447</v>
      </c>
      <c r="ET1515" t="e">
        <f>#REF!</f>
        <v>#REF!</v>
      </c>
      <c r="EU1515" t="e">
        <f>#REF!</f>
        <v>#REF!</v>
      </c>
      <c r="EY1515" s="28"/>
      <c r="EZ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  <c r="FR1515" s="10"/>
      <c r="GG1515" s="1"/>
      <c r="GK1515" s="64" t="e">
        <f>(DEGREES(ACOS((GJ1512*GM1512+GJ1513*GM1513+GJ1514*GM1514)/((SQRT(GJ1512^2+GJ1513^2+GJ1514^2))*(SQRT(GM1512^2+GM1513^2+GM1514^2))))))</f>
        <v>#VALUE!</v>
      </c>
    </row>
    <row r="1516" spans="1:197" x14ac:dyDescent="0.2">
      <c r="A1516">
        <f>E1519</f>
        <v>0.34929649784185368</v>
      </c>
      <c r="B1516">
        <f>C1516/(SQRT(C1515^2+C1516^2+C1517^2))</f>
        <v>0.34929630014301005</v>
      </c>
      <c r="C1516">
        <v>0.34774144678071589</v>
      </c>
      <c r="D1516" s="10"/>
      <c r="G1516" s="10"/>
      <c r="H1516" s="10"/>
      <c r="J1516" s="10"/>
      <c r="Q1516" s="82" t="s">
        <v>148</v>
      </c>
      <c r="R1516" s="13"/>
      <c r="T1516" s="10"/>
      <c r="U1516" s="10"/>
      <c r="V1516" s="10"/>
      <c r="W1516" s="10"/>
      <c r="X1516" s="10"/>
      <c r="Y1516" s="10"/>
      <c r="Z1516" s="80"/>
      <c r="AA1516" s="23" t="s">
        <v>149</v>
      </c>
      <c r="AE1516" s="1"/>
      <c r="AG1516" s="80"/>
      <c r="AK1516" s="13"/>
      <c r="AL1516" s="81"/>
      <c r="AM1516" s="82" t="s">
        <v>150</v>
      </c>
      <c r="AO1516" s="13"/>
      <c r="AP1516" s="13"/>
      <c r="AS1516" s="1"/>
      <c r="AW1516" s="1"/>
      <c r="AY1516" s="11">
        <f>(G1513^2)*F1513+G1513*G1514*F1514+G1513*G1515*F1515-((H1513^2)*F1513+H1513*H1514*F1514+H1513*H1515*F1515)</f>
        <v>-0.13002744491066279</v>
      </c>
      <c r="AZ1516" s="12">
        <f>G1513*G1514*F1513+(G1514^2)*F1514+G1514*G1515*F1515-(H1513*H1514*F1513+(H1514^2)*F1514+H1514*H1515*F1515)</f>
        <v>0.63090232263697132</v>
      </c>
      <c r="BA1516" s="12">
        <f>G1513*G1515*F1513+G1514*G1515*F1514+(G1515^2)*F1515-(H1513*H1515*F1513+H1514*H1515*F1514+(H1515^2)*F1515)</f>
        <v>0.46059373889607613</v>
      </c>
      <c r="BB1516" s="12">
        <f>(G1513^2)*E1513+G1513*G1514*E1514+G1513*G1515*E1515-((H1513^2)*E1513+H1513*H1514*E1514+H1513*H1515*E1515)</f>
        <v>0.39802209259944232</v>
      </c>
      <c r="BC1516" s="12">
        <f>G1513*G1514*E1513+(G1514^2)*E1514+G1514*G1515*E1515-(H1513*H1514*E1513+(H1514^2)*E1514+H1514*H1515*E1515)</f>
        <v>-0.55993888042624784</v>
      </c>
      <c r="BD1516" s="24">
        <f>G1513*G1515*E1513+G1514*G1515*E1514+(G1515^2)*E1515-(H1513*H1515*E1513+H1514*H1515*E1514+(H1515^2)*E1515)</f>
        <v>-0.64308911778363242</v>
      </c>
      <c r="BE1516" s="10">
        <f>J1513</f>
        <v>5.3764921602230842E-2</v>
      </c>
      <c r="BV1516" s="3" t="s">
        <v>19</v>
      </c>
      <c r="BW1516" s="3" t="s">
        <v>18</v>
      </c>
      <c r="BX1516" s="3" t="s">
        <v>20</v>
      </c>
      <c r="CS1516" s="15"/>
      <c r="CW1516" s="28"/>
      <c r="CY1516" s="82" t="s">
        <v>148</v>
      </c>
      <c r="CZ1516" s="13"/>
      <c r="DB1516" s="10"/>
      <c r="DC1516" s="10"/>
      <c r="DD1516" s="10"/>
      <c r="DE1516" s="10"/>
      <c r="DF1516" s="10"/>
      <c r="DG1516" s="10"/>
      <c r="DH1516" s="80"/>
      <c r="DI1516" s="23" t="s">
        <v>149</v>
      </c>
      <c r="DM1516" s="1"/>
      <c r="DO1516" s="80"/>
      <c r="DS1516" s="13"/>
      <c r="DT1516" s="81"/>
      <c r="DU1516" s="82" t="s">
        <v>150</v>
      </c>
      <c r="DW1516" s="13"/>
      <c r="DX1516" s="13"/>
      <c r="EA1516" s="1"/>
      <c r="EE1516" s="1"/>
      <c r="EI1516" s="13"/>
      <c r="ER1516">
        <f t="shared" si="2279"/>
        <v>-9.8670839279614439E-2</v>
      </c>
      <c r="ES1516">
        <f t="shared" si="2279"/>
        <v>-0.32743703463395935</v>
      </c>
      <c r="ET1516" t="e">
        <f>#REF!</f>
        <v>#REF!</v>
      </c>
      <c r="EU1516" t="e">
        <f>#REF!</f>
        <v>#REF!</v>
      </c>
      <c r="EY1516" s="28"/>
      <c r="EZ1516" s="10"/>
      <c r="FA1516" s="82" t="s">
        <v>148</v>
      </c>
      <c r="FB1516" s="13"/>
      <c r="FD1516" s="10"/>
      <c r="FE1516" s="10"/>
      <c r="FF1516" s="10"/>
      <c r="FG1516" s="10"/>
      <c r="FH1516" s="10"/>
      <c r="FI1516" s="10"/>
      <c r="FJ1516" s="80"/>
      <c r="FK1516" s="23" t="s">
        <v>149</v>
      </c>
      <c r="FO1516" s="1"/>
      <c r="FQ1516" s="80"/>
      <c r="FU1516" s="13"/>
      <c r="FV1516" s="81"/>
      <c r="FW1516" s="82" t="s">
        <v>150</v>
      </c>
      <c r="FY1516" s="13"/>
      <c r="FZ1516" s="13"/>
      <c r="GC1516" s="1"/>
      <c r="GG1516" s="1"/>
      <c r="GK1516" s="13"/>
    </row>
    <row r="1517" spans="1:197" x14ac:dyDescent="0.2">
      <c r="A1517">
        <f>E1520</f>
        <v>-9.867077788750768E-2</v>
      </c>
      <c r="B1517">
        <f>C1517/(SQRT(C1515^2+C1516^2+C1517^2))</f>
        <v>-9.8670825378713731E-2</v>
      </c>
      <c r="C1517">
        <v>-9.8231603249714319E-2</v>
      </c>
      <c r="E1517" s="5" t="s">
        <v>4</v>
      </c>
      <c r="F1517" s="6" t="s">
        <v>5</v>
      </c>
      <c r="G1517" s="7" t="s">
        <v>6</v>
      </c>
      <c r="H1517" s="8" t="s">
        <v>1</v>
      </c>
      <c r="I1517">
        <v>19</v>
      </c>
      <c r="J1517" s="9" t="s">
        <v>7</v>
      </c>
      <c r="K1517">
        <v>19</v>
      </c>
      <c r="M1517" s="17">
        <f>A1445</f>
        <v>30</v>
      </c>
      <c r="N1517" s="17">
        <f>B1445</f>
        <v>-50</v>
      </c>
      <c r="O1517" s="17">
        <f>C1445</f>
        <v>268.7</v>
      </c>
      <c r="Q1517" s="61">
        <f t="array" ref="Q1517:Q1519">MMULT(AI1517:AK1519,AG1517:AG1519)</f>
        <v>0.8544171821724218</v>
      </c>
      <c r="R1517" s="13"/>
      <c r="S1517" s="17">
        <v>1</v>
      </c>
      <c r="T1517">
        <v>0</v>
      </c>
      <c r="V1517" s="73">
        <f>(T1517^2)*(1-COS(RADIANS(O1517+45)))+(COS(RADIANS(O1517+45)))</f>
        <v>0.69088241107685799</v>
      </c>
      <c r="W1517" s="73">
        <f>(T1517*T1518)*(1-COS(RADIANS(O1517+45)))-T1519*(SIN(RADIANS(O1517+45)))</f>
        <v>0.72296714590956856</v>
      </c>
      <c r="X1517" s="73">
        <f>(T1517*T1519)*(1-COS(RADIANS(O1517+45)))+T1518*(SIN(RADIANS(O1517+45)))</f>
        <v>0</v>
      </c>
      <c r="Y1517" s="10"/>
      <c r="Z1517">
        <f t="array" ref="Z1517:Z1519">MMULT(V1517:X1519,S1517:S1519)</f>
        <v>0.69088241107685799</v>
      </c>
      <c r="AA1517" s="23">
        <f>COS(RADIANS('[1]Biaxial Input'!$F$21))</f>
        <v>-0.9975640502598242</v>
      </c>
      <c r="AC1517" s="30">
        <f>(AA1517^2)*(1-COS(RADIANS(N1517)))+(COS(RADIANS(N1517)))</f>
        <v>0.99826181678640502</v>
      </c>
      <c r="AD1517" s="30">
        <f>(AA1517*AA1518)*(1-COS(RADIANS(N1517)))-AA1519*(SIN(RADIANS(N1517)))</f>
        <v>-2.4857178030640859E-2</v>
      </c>
      <c r="AE1517" s="30">
        <f>(AA1517*AA1519)*(1-COS(RADIANS(N1517)))+AA1518*(SIN(RADIANS(N1517)))</f>
        <v>-5.3436559083262246E-2</v>
      </c>
      <c r="AG1517">
        <f t="array" ref="AG1517:AG1519">MMULT(AC1517:AE1519,Z1517:Z1519)</f>
        <v>0.7076524539235346</v>
      </c>
      <c r="AI1517" s="28">
        <f>(T1517^2)*(1-COS(RADIANS(M1517)))+(COS(RADIANS(M1517)))</f>
        <v>0.86602540378443871</v>
      </c>
      <c r="AJ1517" s="28">
        <f>(T1517*T1518)*(1-COS(RADIANS(M1517)))-T1519*(SIN(RADIANS(M1517)))</f>
        <v>-0.49999999999999994</v>
      </c>
      <c r="AK1517" s="28">
        <f>(T1517*T1519)*(1-COS(RADIANS(M1517)))+T1518*(SIN(RADIANS(M1517)))</f>
        <v>0</v>
      </c>
      <c r="AM1517" s="61">
        <f t="array" ref="AM1517:AM1519">MMULT(AI1517:AK1519,AW1517:AW1519)</f>
        <v>-0.3964867293311708</v>
      </c>
      <c r="AN1517" s="13"/>
      <c r="AO1517" s="17">
        <v>1</v>
      </c>
      <c r="AP1517">
        <v>0</v>
      </c>
      <c r="AR1517" s="73">
        <f>(T1517^2)*(1-COS(RADIANS(O1517-45)))+(COS(RADIANS(O1517-45)))</f>
        <v>-0.72296714590956823</v>
      </c>
      <c r="AS1517" s="73">
        <f>(T1517*T1518)*(1-COS(RADIANS(O1517-45)))-T1519*(SIN(RADIANS(O1517-45)))</f>
        <v>0.69088241107685833</v>
      </c>
      <c r="AT1517" s="73">
        <f>(T1517*T1519)*(1-COS(RADIANS(O1517-45)))+T1518*(SIN(RADIANS(O1517-45)))</f>
        <v>0</v>
      </c>
      <c r="AU1517" s="10"/>
      <c r="AV1517">
        <f t="array" ref="AV1517:AV1519">MMULT(AR1517:AT1519,S1517:S1519)</f>
        <v>-0.72296714590956823</v>
      </c>
      <c r="AW1517" s="1">
        <f t="array" ref="AW1517:AW1519">MMULT(AC1517:AE1519,AV1517:AV1519)</f>
        <v>-0.70453710946219172</v>
      </c>
      <c r="AY1517" s="11">
        <f>(G1518^2)*F1518+G1518*G1519*F1519+G1518*G1520*F1520-((H1518^2)*F1518+H1518*H1519*F1519+H1518*H1520*F1520)</f>
        <v>-0.16813691629985739</v>
      </c>
      <c r="AZ1517" s="12">
        <f>G1518*G1519*F1518+(G1519^2)*F1519+G1519*G1520*F1520-(H1518*H1519*F1518+(H1519^2)*F1519+H1519*H1520*F1520)</f>
        <v>0.60221840663079107</v>
      </c>
      <c r="BA1517" s="12">
        <f>G1518*G1520*F1518+G1519*G1520*F1519+(G1520^2)*F1520-(H1518*H1520*F1518+H1519*H1520*F1519+(H1520^2)*F1520)</f>
        <v>0.73290068117971163</v>
      </c>
      <c r="BB1517" s="12">
        <f>(G1518^2)*E1518+G1518*G1519*E1519+G1518*G1520*E1520-((H1518^2)*E1518+H1518*H1519*E1519+H1518*H1520*E1520)</f>
        <v>0.48007816636175776</v>
      </c>
      <c r="BC1517" s="12">
        <f>G1518*G1519*E1518+(G1519^2)*E1519+G1519*G1520*E1520-(H1518*H1519*E1518+(H1519^2)*E1519+H1519*H1520*E1520)</f>
        <v>-0.4619879275053802</v>
      </c>
      <c r="BD1517" s="24">
        <f>G1518*G1520*E1518+G1519*G1520*E1519+(G1520^2)*E1520-(H1518*H1520*E1518+H1519*H1520*E1519+(H1520^2)*E1520)</f>
        <v>-0.74566164945451763</v>
      </c>
      <c r="BE1517" s="10">
        <f>J1518</f>
        <v>-1.8633511100887734E-2</v>
      </c>
      <c r="BV1517" s="3">
        <f>CH1444+CG1446</f>
        <v>-3.2814675458908149E-2</v>
      </c>
      <c r="BW1517" s="3" t="e">
        <f>#REF!*CG1448-#REF!*#REF!</f>
        <v>#REF!</v>
      </c>
      <c r="BX1517" s="3" t="e">
        <f>BV1518*BW1519-BV1519*BW1518</f>
        <v>#REF!</v>
      </c>
      <c r="BZ1517" s="5" t="s">
        <v>4</v>
      </c>
      <c r="CA1517" s="6" t="s">
        <v>5</v>
      </c>
      <c r="CB1517" s="7" t="s">
        <v>6</v>
      </c>
      <c r="CC1517" s="8" t="s">
        <v>1</v>
      </c>
      <c r="CD1517">
        <v>16</v>
      </c>
      <c r="CE1517" s="9" t="s">
        <v>7</v>
      </c>
      <c r="CG1517" s="90" t="s">
        <v>157</v>
      </c>
      <c r="CH1517" s="61">
        <f>CE1518-((CH1519-CE1518)/(EY1517-CW1517))*CW1517</f>
        <v>8.9983656072148666</v>
      </c>
      <c r="CI1517" s="10"/>
      <c r="CK1517" s="5" t="s">
        <v>4</v>
      </c>
      <c r="CL1517" s="6" t="s">
        <v>5</v>
      </c>
      <c r="CM1517" s="7" t="s">
        <v>6</v>
      </c>
      <c r="CN1517" s="8" t="s">
        <v>1</v>
      </c>
      <c r="CO1517" s="10"/>
      <c r="CP1517">
        <f t="shared" ref="CP1517:CQ1519" si="2280">BZ1518</f>
        <v>0.93180266183863136</v>
      </c>
      <c r="CQ1517">
        <f t="shared" si="2280"/>
        <v>-0.87956522186239505</v>
      </c>
      <c r="CR1517">
        <f>CI1521</f>
        <v>0</v>
      </c>
      <c r="CS1517">
        <f>CL1521</f>
        <v>0</v>
      </c>
      <c r="CU1517" s="17">
        <f>CU1421</f>
        <v>25</v>
      </c>
      <c r="CV1517" s="17">
        <f>CV1421</f>
        <v>-30</v>
      </c>
      <c r="CW1517" s="31">
        <f>CH1424</f>
        <v>269.4807061710261</v>
      </c>
      <c r="CY1517" s="61">
        <f t="array" ref="CY1517:CY1519">MMULT(DQ1517:DS1519,DO1517:DO1519)</f>
        <v>0.90472825278681634</v>
      </c>
      <c r="CZ1517" s="13"/>
      <c r="DA1517" s="17">
        <v>1</v>
      </c>
      <c r="DB1517">
        <v>0</v>
      </c>
      <c r="DD1517" s="73">
        <f>(DB1517^2)*(1-COS(RADIANS(CW1517+45)))+(COS(RADIANS(CW1517+45)))</f>
        <v>0.70066904400877095</v>
      </c>
      <c r="DE1517" s="73">
        <f>(DB1517*DB1518)*(1-COS(RADIANS(CW1517+45)))-DB1519*(SIN(RADIANS(CW1517+45)))</f>
        <v>0.71348643348548324</v>
      </c>
      <c r="DF1517" s="73">
        <f>(DB1517*DB1519)*(1-COS(RADIANS(CW1517+45)))+DB1518*(SIN(RADIANS(CW1517+45)))</f>
        <v>0</v>
      </c>
      <c r="DG1517" s="10"/>
      <c r="DH1517">
        <f t="array" ref="DH1517:DH1519">MMULT(DD1517:DF1519,DA1517:DA1519)</f>
        <v>0.70066904400877095</v>
      </c>
      <c r="DI1517" s="23">
        <f>COS(RADIANS('[1]Biaxial Input'!$F$21))</f>
        <v>-0.9975640502598242</v>
      </c>
      <c r="DK1517" s="30">
        <f>(DI1517^2)*(1-COS(RADIANS(CV1517)))+(COS(RADIANS(CV1517)))</f>
        <v>0.99934808421962718</v>
      </c>
      <c r="DL1517" s="30">
        <f>(DI1517*DI1518)*(1-COS(RADIANS(CV1517)))-DI1519*(SIN(RADIANS(CV1517)))</f>
        <v>-9.3228300025961861E-3</v>
      </c>
      <c r="DM1517" s="30">
        <f>(DI1517*DI1519)*(1-COS(RADIANS(CV1517)))+DI1518*(SIN(RADIANS(CV1517)))</f>
        <v>-3.4878236872062755E-2</v>
      </c>
      <c r="DO1517">
        <f t="array" ref="DO1517:DO1519">MMULT(DK1517:DM1519,DH1517:DH1519)</f>
        <v>0.70686397953070668</v>
      </c>
      <c r="DQ1517" s="28">
        <f>(DB1517^2)*(1-COS(RADIANS(CU1517)))+(COS(RADIANS(CU1517)))</f>
        <v>0.90630778703664994</v>
      </c>
      <c r="DR1517" s="28">
        <f>(DB1517*DB1518)*(1-COS(RADIANS(CU1517)))-DB1519*(SIN(RADIANS(CU1517)))</f>
        <v>-0.42261826174069944</v>
      </c>
      <c r="DS1517" s="28">
        <f>(DB1517*DB1519)*(1-COS(RADIANS(CU1517)))+DB1518*(SIN(RADIANS(CU1517)))</f>
        <v>0</v>
      </c>
      <c r="DU1517" s="61">
        <f t="array" ref="DU1517:DU1519">MMULT(DQ1517:DS1519,EE1517:EE1519)</f>
        <v>-0.38647107497714306</v>
      </c>
      <c r="DV1517" s="13"/>
      <c r="DW1517" s="17">
        <v>1</v>
      </c>
      <c r="DX1517">
        <v>0</v>
      </c>
      <c r="DZ1517" s="73">
        <f>(DB1517^2)*(1-COS(RADIANS(CW1517-45)))+(COS(RADIANS(CW1517-45)))</f>
        <v>-0.71348643348548291</v>
      </c>
      <c r="EA1517" s="73">
        <f>(DB1517*DB1518)*(1-COS(RADIANS(CW1517-45)))-DB1519*(SIN(RADIANS(CW1517-45)))</f>
        <v>0.70066904400877139</v>
      </c>
      <c r="EB1517" s="73">
        <f>(DB1517*DB1519)*(1-COS(RADIANS(CW1517-45)))+DB1518*(SIN(RADIANS(CW1517-45)))</f>
        <v>0</v>
      </c>
      <c r="EC1517" s="10"/>
      <c r="ED1517">
        <f t="array" ref="ED1517:ED1519">MMULT(DZ1517:EB1519,DA1517:DA1519)</f>
        <v>-0.71348643348548291</v>
      </c>
      <c r="EE1517" s="1">
        <f t="array" ref="EE1517:EE1519">MMULT(DK1517:DM1519,ED1517:ED1519)</f>
        <v>-0.70648908203503646</v>
      </c>
      <c r="EG1517">
        <f>CY1517+DU1517</f>
        <v>0.51825717780967329</v>
      </c>
      <c r="EH1517">
        <f>EG1517/(SQRT(EG1517^2+EG1518^2+EG1519^2))</f>
        <v>0.36646316482782221</v>
      </c>
      <c r="EJ1517">
        <f>Q1517+AM1517</f>
        <v>0.457930452841251</v>
      </c>
      <c r="EK1517">
        <f>EJ1517/(SQRT(EJ1517^2+EJ1518^2+EJ1519^2))</f>
        <v>0.32380572851587497</v>
      </c>
      <c r="EM1517" s="23">
        <f>CY1518*DU1519-CY1519*DU1518</f>
        <v>-0.17918397477265005</v>
      </c>
      <c r="EO1517" s="15">
        <v>16</v>
      </c>
      <c r="EP1517" s="9" t="s">
        <v>7</v>
      </c>
      <c r="EW1517" s="17">
        <f>CU1517</f>
        <v>25</v>
      </c>
      <c r="EX1517" s="17">
        <f>CV1517</f>
        <v>-30</v>
      </c>
      <c r="EY1517" s="31">
        <f>1+CW1517</f>
        <v>270.4807061710261</v>
      </c>
      <c r="EZ1517" s="10"/>
      <c r="FA1517" s="61">
        <f t="array" ref="FA1517:FA1519">MMULT(FS1517:FU1519,FQ1517:FQ1519)</f>
        <v>0.91133530856852252</v>
      </c>
      <c r="FB1517" s="13" t="e">
        <f>BW1518</f>
        <v>#REF!</v>
      </c>
      <c r="FC1517" s="17">
        <v>1</v>
      </c>
      <c r="FD1517">
        <v>0</v>
      </c>
      <c r="FF1517" s="73">
        <f>(FD1517^2)*(1-COS(RADIANS(EY1517+45)))+(COS(RADIANS(EY1517+45)))</f>
        <v>0.71301438394427874</v>
      </c>
      <c r="FG1517" s="73">
        <f>(FD1517*FD1518)*(1-COS(RADIANS(EY1517+45)))-FD1519*(SIN(RADIANS(EY1517+45)))</f>
        <v>0.70114940511174983</v>
      </c>
      <c r="FH1517" s="73">
        <f>(FD1517*FD1519)*(1-COS(RADIANS(EY1517+45)))+FD1518*(SIN(RADIANS(EY1517+45)))</f>
        <v>0</v>
      </c>
      <c r="FI1517" s="10"/>
      <c r="FJ1517">
        <f t="array" ref="FJ1517:FJ1519">MMULT(FF1517:FH1519,FC1517:FC1519)</f>
        <v>0.71301438394427874</v>
      </c>
      <c r="FK1517" s="23">
        <f>COS(RADIANS(176))</f>
        <v>-0.9975640502598242</v>
      </c>
      <c r="FM1517" s="30">
        <f>(FK1517^2)*(1-COS(RADIANS(EX1517)))+(COS(RADIANS(EX1517)))</f>
        <v>0.99934808421962718</v>
      </c>
      <c r="FN1517" s="30">
        <f>(FK1517*FK1518)*(1-COS(RADIANS(EX1517)))-FK1519*(SIN(RADIANS(EX1517)))</f>
        <v>-9.3228300025961861E-3</v>
      </c>
      <c r="FO1517" s="30">
        <f>(FK1517*FK1519)*(1-COS(RADIANS(EX1517)))+FK1518*(SIN(RADIANS(EX1517)))</f>
        <v>-3.4878236872062755E-2</v>
      </c>
      <c r="FQ1517">
        <f t="array" ref="FQ1517:FQ1519">MMULT(FM1517:FO1519,FJ1517:FJ1519)</f>
        <v>0.71908625532603088</v>
      </c>
      <c r="FS1517" s="28">
        <f>(FD1517^2)*(1-COS(RADIANS(EW1517)))+(COS(RADIANS(EW1517)))</f>
        <v>0.90630778703664994</v>
      </c>
      <c r="FT1517" s="28">
        <f>(FD1517*FD1518)*(1-COS(RADIANS(EW1517)))-FD1519*(SIN(RADIANS(EW1517)))</f>
        <v>-0.42261826174069944</v>
      </c>
      <c r="FU1517" s="28">
        <f>(FD1517*FD1519)*(1-COS(RADIANS(EW1517)))+FD1518*(SIN(RADIANS(EW1517)))</f>
        <v>0</v>
      </c>
      <c r="FW1517" s="61">
        <f t="array" ref="FW1517:FW1519">MMULT(FS1517:FU1519,GG1517:GG1519)</f>
        <v>-0.37062252837758058</v>
      </c>
      <c r="FX1517" s="13" t="e">
        <f>BX1518</f>
        <v>#REF!</v>
      </c>
      <c r="FY1517" s="17">
        <v>1</v>
      </c>
      <c r="FZ1517">
        <v>0</v>
      </c>
      <c r="GB1517" s="73">
        <f>(FD1517^2)*(1-COS(RADIANS(EY1517-45)))+(COS(RADIANS(EY1517-45)))</f>
        <v>-0.70114940511175006</v>
      </c>
      <c r="GC1517" s="73">
        <f>(FD1517*FD1518)*(1-COS(RADIANS(EY1517-45)))-FD1519*(SIN(RADIANS(EY1517-45)))</f>
        <v>0.71301438394427841</v>
      </c>
      <c r="GD1517" s="73">
        <f>(FD1517*FD1519)*(1-COS(RADIANS(EY1517-45)))+FD1518*(SIN(RADIANS(EY1517-45)))</f>
        <v>0</v>
      </c>
      <c r="GE1517" s="10"/>
      <c r="GF1517">
        <f t="array" ref="GF1517:GF1519">MMULT(GB1517:GD1519,FC1517:FC1519)</f>
        <v>-0.70114940511175006</v>
      </c>
      <c r="GG1517" s="1">
        <f t="array" ref="GG1517:GG1519">MMULT(FM1517:FO1519,GF1517:GF1519)</f>
        <v>-0.69404500285924031</v>
      </c>
      <c r="GI1517">
        <f>FA1517+FW1517</f>
        <v>0.54071278019094193</v>
      </c>
      <c r="GJ1517">
        <f>GI1517/(SQRT(GI1517^2+GI1518^2+GI1519^2))</f>
        <v>0.38234167354724624</v>
      </c>
      <c r="GL1517" t="e">
        <f>CH1518+DC1517</f>
        <v>#VALUE!</v>
      </c>
      <c r="GM1517" t="e">
        <f>GL1517/(SQRT(GL1517^2+GL1518^2+GL1519^2))</f>
        <v>#VALUE!</v>
      </c>
      <c r="GO1517" s="27">
        <f>FA1518*FW1519-FA1519*FW1518</f>
        <v>-0.17918397477264997</v>
      </c>
    </row>
    <row r="1518" spans="1:197" x14ac:dyDescent="0.2">
      <c r="A1518">
        <f>F1518</f>
        <v>-0.87956533664367853</v>
      </c>
      <c r="B1518">
        <f>C1518/(SQRT(C1518^2+C1519^2+C1520^2))</f>
        <v>-0.87956524785277979</v>
      </c>
      <c r="C1518">
        <v>-0.87564996165472675</v>
      </c>
      <c r="D1518" t="s">
        <v>8</v>
      </c>
      <c r="E1518" s="5">
        <f t="shared" ref="E1518:F1520" si="2281">E1428</f>
        <v>0.93180257253695653</v>
      </c>
      <c r="F1518" s="6">
        <f t="shared" si="2281"/>
        <v>-0.87956533664367853</v>
      </c>
      <c r="G1518" s="7">
        <f>Q1517</f>
        <v>0.8544171821724218</v>
      </c>
      <c r="H1518" s="8">
        <f>AM1517</f>
        <v>-0.3964867293311708</v>
      </c>
      <c r="J1518" s="9">
        <f>((SUMPRODUCT(G1518:G1520,E1518:E1520))*(SUMPRODUCT(G1518:G1520,F1518:F1520)))-((SUMPRODUCT(H1518:H1520,E1518:E1520))*(SUMPRODUCT(H1518:H1520,F1518:F1520)))</f>
        <v>-1.8633511100887734E-2</v>
      </c>
      <c r="Q1518" s="61">
        <v>-6.4589062535398534E-2</v>
      </c>
      <c r="S1518" s="17">
        <v>0</v>
      </c>
      <c r="T1518">
        <v>0</v>
      </c>
      <c r="V1518" s="73">
        <f>(T1517*T1518)*(1-COS(RADIANS(O1517+45)))+T1519*(SIN(RADIANS(O1517+45)))</f>
        <v>-0.72296714590956856</v>
      </c>
      <c r="W1518" s="73">
        <f>(T1518^2)*(1-COS(RADIANS(O1517+45)))+(COS(RADIANS(O1517+45)))</f>
        <v>0.69088241107685799</v>
      </c>
      <c r="X1518" s="73">
        <f>(T1518*T1519)*(1-COS(RADIANS(O1517+45)))-T1517*(SIN(RADIANS(O1517+45)))</f>
        <v>0</v>
      </c>
      <c r="Y1518" s="10"/>
      <c r="Z1518">
        <v>-0.72296714590956856</v>
      </c>
      <c r="AA1518" s="23">
        <f>SIN(RADIANS('[1]Biaxial Input'!$F$21))*(COS(RADIANS(0)))</f>
        <v>6.9756473744125524E-2</v>
      </c>
      <c r="AC1518" s="30">
        <f>(AA1517*AA1518)*(1-COS(RADIANS(N1517)))+AA1519*(SIN(RADIANS(N1517)))</f>
        <v>-2.4857178030640859E-2</v>
      </c>
      <c r="AD1518" s="30">
        <f>(AA1518^2)*(1-COS(RADIANS(N1517)))+(COS(RADIANS(N1517)))</f>
        <v>0.64452579290013434</v>
      </c>
      <c r="AE1518" s="30">
        <f>(AA1518*AA1519)*(1-COS(RADIANS(N1517)))-AA1517*(SIN(RADIANS(N1517)))</f>
        <v>-0.76417839735679927</v>
      </c>
      <c r="AG1518">
        <v>-0.48314436004848765</v>
      </c>
      <c r="AI1518" s="28">
        <f>(T1517*T1518)*(1-COS(RADIANS(M1517)))+T1519*(SIN(RADIANS(M1517)))</f>
        <v>0.49999999999999994</v>
      </c>
      <c r="AJ1518" s="28">
        <f>(T1518^2)*(1-COS(RADIANS(M1517)))+(COS(RADIANS(M1517)))</f>
        <v>0.86602540378443871</v>
      </c>
      <c r="AK1518" s="28">
        <f>(T1518*T1519)*(1-COS(RADIANS(M1517)))-T1517*(SIN(RADIANS(M1517)))</f>
        <v>0</v>
      </c>
      <c r="AM1518" s="61">
        <v>-0.7223390591959864</v>
      </c>
      <c r="AO1518" s="17">
        <v>0</v>
      </c>
      <c r="AP1518">
        <v>0</v>
      </c>
      <c r="AR1518" s="73">
        <f>(T1517*T1518)*(1-COS(RADIANS(O1517-45)))+T1519*(SIN(RADIANS(O1517-45)))</f>
        <v>-0.69088241107685833</v>
      </c>
      <c r="AS1518" s="73">
        <f>(T1518^2)*(1-COS(RADIANS(O1517-45)))+(COS(RADIANS(O1517-45)))</f>
        <v>-0.72296714590956823</v>
      </c>
      <c r="AT1518" s="73">
        <f>(T1518*T1519)*(1-COS(RADIANS(O1517-45)))-T1517*(SIN(RADIANS(O1517-45)))</f>
        <v>0</v>
      </c>
      <c r="AU1518" s="10"/>
      <c r="AV1518">
        <v>-0.69088241107685833</v>
      </c>
      <c r="AW1518" s="1">
        <v>-0.42732061074389027</v>
      </c>
      <c r="AY1518" s="11">
        <f>2*E1513</f>
        <v>1.8636051450739131</v>
      </c>
      <c r="AZ1518" s="12">
        <f>2*E1514</f>
        <v>0.69859299568370736</v>
      </c>
      <c r="BA1518" s="12">
        <f>2*E1515</f>
        <v>-0.19734155577501536</v>
      </c>
      <c r="BB1518" s="12">
        <f>0</f>
        <v>0</v>
      </c>
      <c r="BC1518" s="12">
        <v>0</v>
      </c>
      <c r="BD1518" s="24">
        <v>0</v>
      </c>
      <c r="BE1518" s="13">
        <f>E1513^2+E1514^2+E1515^2-1</f>
        <v>0</v>
      </c>
      <c r="BV1518" s="3" t="e">
        <f>#REF!+#REF!</f>
        <v>#REF!</v>
      </c>
      <c r="BW1518" s="3" t="e">
        <f>#REF!*CG1446-CH1444*CG1448</f>
        <v>#REF!</v>
      </c>
      <c r="BX1518" s="3" t="e">
        <f>BV1519*BW1517-BV1517*BW1519</f>
        <v>#REF!</v>
      </c>
      <c r="BY1518" t="s">
        <v>8</v>
      </c>
      <c r="BZ1518" s="5">
        <f t="shared" ref="BZ1518:CA1520" si="2282">BZ1513</f>
        <v>0.93180266183863136</v>
      </c>
      <c r="CA1518" s="6">
        <f t="shared" si="2282"/>
        <v>-0.87956522186239505</v>
      </c>
      <c r="CB1518" s="7">
        <f>CY1517</f>
        <v>0.90472825278681634</v>
      </c>
      <c r="CC1518" s="8">
        <f>DU1517</f>
        <v>-0.38647107497714306</v>
      </c>
      <c r="CE1518" s="9">
        <f>((SUMPRODUCT(CB1518:CB1520,BZ1518:BZ1520))*(SUMPRODUCT(CB1518:CB1520,CA1518:CA1520)))-((SUMPRODUCT(CC1518:CC1520,BZ1518:BZ1520))*(SUMPRODUCT(CC1518:CC1520,CA1518:CA1520)))</f>
        <v>-5.5511151231257827E-16</v>
      </c>
      <c r="CG1518">
        <v>1</v>
      </c>
      <c r="CH1518" t="s">
        <v>161</v>
      </c>
      <c r="CI1518" s="67"/>
      <c r="CJ1518" s="1" t="s">
        <v>8</v>
      </c>
      <c r="CK1518" s="5">
        <f t="shared" ref="CK1518:CL1520" si="2283">BZ1518</f>
        <v>0.93180266183863136</v>
      </c>
      <c r="CL1518" s="6">
        <f t="shared" si="2283"/>
        <v>-0.87956522186239505</v>
      </c>
      <c r="CM1518" s="7">
        <f>FA1517</f>
        <v>0.91133530856852252</v>
      </c>
      <c r="CN1518" s="8">
        <f>FW1517</f>
        <v>-0.37062252837758058</v>
      </c>
      <c r="CO1518" s="10"/>
      <c r="CP1518">
        <f t="shared" si="2280"/>
        <v>0.3492962422733713</v>
      </c>
      <c r="CQ1518">
        <f t="shared" si="2280"/>
        <v>-0.34518112468713447</v>
      </c>
      <c r="CR1518">
        <f>CJ1521</f>
        <v>0</v>
      </c>
      <c r="CS1518">
        <f>CM1521</f>
        <v>0</v>
      </c>
      <c r="CW1518" s="28"/>
      <c r="CY1518" s="61">
        <v>-0.26761333184281538</v>
      </c>
      <c r="DA1518" s="17">
        <v>0</v>
      </c>
      <c r="DB1518">
        <v>0</v>
      </c>
      <c r="DD1518" s="73">
        <f>(DB1517*DB1518)*(1-COS(RADIANS(CW1517+45)))+DB1519*(SIN(RADIANS(CW1517+45)))</f>
        <v>-0.71348643348548324</v>
      </c>
      <c r="DE1518" s="73">
        <f>(DB1518^2)*(1-COS(RADIANS(CW1517+45)))+(COS(RADIANS(CW1517+45)))</f>
        <v>0.70066904400877095</v>
      </c>
      <c r="DF1518" s="73">
        <f>(DB1518*DB1519)*(1-COS(RADIANS(CW1517+45)))-DB1517*(SIN(RADIANS(CW1517+45)))</f>
        <v>0</v>
      </c>
      <c r="DG1518" s="10"/>
      <c r="DH1518">
        <v>-0.71348643348548324</v>
      </c>
      <c r="DI1518" s="23">
        <f>SIN(RADIANS('[1]Biaxial Input'!$F$21))*(COS(RADIANS(0)))</f>
        <v>6.9756473744125524E-2</v>
      </c>
      <c r="DK1518" s="30">
        <f>(DI1517*DI1518)*(1-COS(RADIANS(CV1517)))+DI1519*(SIN(RADIANS(CV1517)))</f>
        <v>-9.3228300025961861E-3</v>
      </c>
      <c r="DL1518" s="30">
        <f>(DI1518^2)*(1-COS(RADIANS(CV1517)))+(COS(RADIANS(CV1517)))</f>
        <v>0.86667731956481153</v>
      </c>
      <c r="DM1518" s="30">
        <f>(DI1518*DI1519)*(1-COS(RADIANS(CV1517)))-DI1517*(SIN(RADIANS(CV1517)))</f>
        <v>-0.49878202512991204</v>
      </c>
      <c r="DO1518">
        <v>-0.62489472810443114</v>
      </c>
      <c r="DQ1518" s="28">
        <f>(DB1517*DB1518)*(1-COS(RADIANS(CU1517)))+DB1519*(SIN(RADIANS(CU1517)))</f>
        <v>0.42261826174069944</v>
      </c>
      <c r="DR1518" s="28">
        <f>(DB1518^2)*(1-COS(RADIANS(CU1517)))+(COS(RADIANS(CU1517)))</f>
        <v>0.90630778703664994</v>
      </c>
      <c r="DS1518" s="28">
        <f>(DB1518*DB1519)*(1-COS(RADIANS(CU1517)))-DB1517*(SIN(RADIANS(CU1517)))</f>
        <v>0</v>
      </c>
      <c r="DU1518" s="61">
        <v>-0.84290568952600686</v>
      </c>
      <c r="DW1518" s="17">
        <v>0</v>
      </c>
      <c r="DX1518">
        <v>0</v>
      </c>
      <c r="DZ1518" s="73">
        <f>(DB1517*DB1518)*(1-COS(RADIANS(CW1517-45)))+DB1519*(SIN(RADIANS(CW1517-45)))</f>
        <v>-0.70066904400877139</v>
      </c>
      <c r="EA1518" s="73">
        <f>(DB1518^2)*(1-COS(RADIANS(CW1517-45)))+(COS(RADIANS(CW1517-45)))</f>
        <v>-0.71348643348548291</v>
      </c>
      <c r="EB1518" s="73">
        <f>(DB1518*DB1519)*(1-COS(RADIANS(CW1517-45)))-DB1517*(SIN(RADIANS(CW1517-45)))</f>
        <v>0</v>
      </c>
      <c r="EC1518" s="10"/>
      <c r="ED1518">
        <v>-0.70066904400877139</v>
      </c>
      <c r="EE1518" s="1">
        <v>-0.60060225623501717</v>
      </c>
      <c r="EG1518">
        <f>CY1518+DU1518</f>
        <v>-1.1105190213688223</v>
      </c>
      <c r="EH1518">
        <f>EG1518/(SQRT(EG1517^2+EG1518^2+EG1519^2))</f>
        <v>-0.78525553064654252</v>
      </c>
      <c r="EJ1518">
        <f>Q1518+AM1518</f>
        <v>-0.78692812173138493</v>
      </c>
      <c r="EK1518">
        <f>EJ1518/(SQRT(EJ1517^2+EJ1518^2+EJ1519^2))</f>
        <v>-0.55644221118265502</v>
      </c>
      <c r="EM1518" s="23">
        <f>CY1519*DU1517-CY1517*DU1519</f>
        <v>0.46679021324860087</v>
      </c>
      <c r="EP1518" s="9">
        <f>((SUMPRODUCT(CM1518:CM1520,BZ1518:BZ1520))*(SUMPRODUCT(CM1518:CM1520,CA1518:CA1520)))-((SUMPRODUCT(CN1518:CN1520,BZ1518:BZ1520))*(SUMPRODUCT(CN1518:CN1520,CA1518:CA1520)))</f>
        <v>-3.3391502252870742E-2</v>
      </c>
      <c r="EY1518" s="28"/>
      <c r="EZ1518" s="10"/>
      <c r="FA1518" s="61">
        <v>-0.25286184035425441</v>
      </c>
      <c r="FB1518" s="13" t="e">
        <f>BW1519</f>
        <v>#REF!</v>
      </c>
      <c r="FC1518" s="17">
        <v>0</v>
      </c>
      <c r="FD1518">
        <v>0</v>
      </c>
      <c r="FF1518" s="73">
        <f>(FD1517*FD1518)*(1-COS(RADIANS(EY1517+45)))+FD1519*(SIN(RADIANS(EY1517+45)))</f>
        <v>-0.70114940511174983</v>
      </c>
      <c r="FG1518" s="73">
        <f>(FD1518^2)*(1-COS(RADIANS(EY1517+45)))+(COS(RADIANS(EY1517+45)))</f>
        <v>0.71301438394427874</v>
      </c>
      <c r="FH1518" s="73">
        <f>(FD1518*FD1519)*(1-COS(RADIANS(EY1517+45)))-FD1517*(SIN(RADIANS(EY1517+45)))</f>
        <v>0</v>
      </c>
      <c r="FI1518" s="10"/>
      <c r="FJ1518">
        <v>-0.70114940511174983</v>
      </c>
      <c r="FK1518" s="23">
        <f>SIN(RADIANS(176))*(COS(RADIANS(0)))</f>
        <v>6.9756473744125524E-2</v>
      </c>
      <c r="FM1518" s="30">
        <f>(FK1517*FK1518)*(1-COS(RADIANS(EX1517)))+FK1519*(SIN(RADIANS(EX1517)))</f>
        <v>-9.3228300025961861E-3</v>
      </c>
      <c r="FN1518" s="30">
        <f>(FK1518^2)*(1-COS(RADIANS(EX1517)))+(COS(RADIANS(EX1517)))</f>
        <v>0.86667731956481153</v>
      </c>
      <c r="FO1518" s="30">
        <f>(FK1518*FK1519)*(1-COS(RADIANS(EX1517)))-FK1517*(SIN(RADIANS(EX1517)))</f>
        <v>-0.49878202512991204</v>
      </c>
      <c r="FQ1518">
        <v>-0.61431759892763194</v>
      </c>
      <c r="FS1518" s="28">
        <f>(FD1517*FD1518)*(1-COS(RADIANS(EW1517)))+FD1519*(SIN(RADIANS(EW1517)))</f>
        <v>0.42261826174069944</v>
      </c>
      <c r="FT1518" s="28">
        <f>(FD1518^2)*(1-COS(RADIANS(EW1517)))+(COS(RADIANS(EW1517)))</f>
        <v>0.90630778703664994</v>
      </c>
      <c r="FU1518" s="28">
        <f>(FD1518*FD1519)*(1-COS(RADIANS(EW1517)))-FD1517*(SIN(RADIANS(EW1517)))</f>
        <v>0</v>
      </c>
      <c r="FW1518" s="61">
        <v>-0.84744780754214299</v>
      </c>
      <c r="FX1518" s="13" t="e">
        <f>BX1519</f>
        <v>#REF!</v>
      </c>
      <c r="FY1518" s="17">
        <v>0</v>
      </c>
      <c r="FZ1518">
        <v>0</v>
      </c>
      <c r="GB1518" s="73">
        <f>(FD1517*FD1518)*(1-COS(RADIANS(EY1517-45)))+FD1519*(SIN(RADIANS(EY1517-45)))</f>
        <v>-0.71301438394427841</v>
      </c>
      <c r="GC1518" s="73">
        <f>(FD1518^2)*(1-COS(RADIANS(EY1517-45)))+(COS(RADIANS(EY1517-45)))</f>
        <v>-0.70114940511175006</v>
      </c>
      <c r="GD1518" s="73">
        <f>(FD1518*FD1519)*(1-COS(RADIANS(EY1517-45)))-FD1517*(SIN(RADIANS(EY1517-45)))</f>
        <v>0</v>
      </c>
      <c r="GE1518" s="10"/>
      <c r="GF1518">
        <v>-0.71301438394427841</v>
      </c>
      <c r="GG1518" s="1">
        <v>-0.61141669837770429</v>
      </c>
      <c r="GI1518">
        <f>FA1518+FW1518</f>
        <v>-1.1003096478963974</v>
      </c>
      <c r="GJ1518">
        <f>GI1518/(SQRT(GI1517^2+GI1518^2+GI1519^2))</f>
        <v>-0.77803641343252528</v>
      </c>
      <c r="GL1518">
        <f>CH1519+DC1518</f>
        <v>-3.3391502252870742E-2</v>
      </c>
      <c r="GM1518" t="e">
        <f>GL1518/(SQRT(GL1517^2+GL1518^2+GL1519^2))</f>
        <v>#VALUE!</v>
      </c>
      <c r="GO1518" s="27">
        <f>FA1519*FW1517-FA1517*FW1519</f>
        <v>0.46679021324860082</v>
      </c>
    </row>
    <row r="1519" spans="1:197" x14ac:dyDescent="0.2">
      <c r="A1519">
        <f>F1519</f>
        <v>-0.34518087452767277</v>
      </c>
      <c r="B1519">
        <f>C1519/(SQRT(C1518^2+C1519^2+C1520^2))</f>
        <v>-0.34518106804222298</v>
      </c>
      <c r="C1519">
        <v>-0.34364453317475957</v>
      </c>
      <c r="D1519" t="s">
        <v>9</v>
      </c>
      <c r="E1519" s="5">
        <f t="shared" si="2281"/>
        <v>0.34929649784185368</v>
      </c>
      <c r="F1519" s="6">
        <f t="shared" si="2281"/>
        <v>-0.34518087452767277</v>
      </c>
      <c r="G1519" s="7">
        <f t="shared" ref="G1519:G1520" si="2284">Q1518</f>
        <v>-6.4589062535398534E-2</v>
      </c>
      <c r="H1519" s="8">
        <f t="shared" ref="H1519:H1520" si="2285">AM1518</f>
        <v>-0.7223390591959864</v>
      </c>
      <c r="J1519" s="10"/>
      <c r="Q1519" s="61">
        <v>-0.51555749612369817</v>
      </c>
      <c r="S1519" s="17">
        <v>0</v>
      </c>
      <c r="T1519">
        <v>1</v>
      </c>
      <c r="V1519" s="73">
        <f>(T1517*T1519)*(1-COS(RADIANS(O1517+45)))-T1518*(SIN(RADIANS(O1517+45)))</f>
        <v>0</v>
      </c>
      <c r="W1519" s="73">
        <f>(T1518*T1519)*(1-COS(RADIANS(O1517+45)))+T1517*(SIN(RADIANS(O1517+45)))</f>
        <v>0</v>
      </c>
      <c r="X1519" s="73">
        <f>(T1519^2)*(1-COS(RADIANS(O1517+45)))+(COS(RADIANS(O1517+45)))</f>
        <v>1</v>
      </c>
      <c r="Y1519" s="10"/>
      <c r="Z1519">
        <v>0</v>
      </c>
      <c r="AA1519" s="23">
        <f>SIN(RADIANS('[1]Biaxial Input'!$F$21))*SIN(RADIANS(0))</f>
        <v>0</v>
      </c>
      <c r="AC1519" s="30">
        <f>(AA1517*AA1519)*(1-COS(RADIANS(N1517)))-AA1518*(SIN(RADIANS(N1517)))</f>
        <v>5.3436559083262246E-2</v>
      </c>
      <c r="AD1519" s="30">
        <f>(AA1518*AA1519)*(1-COS(RADIANS(N1517)))+AA1517*(SIN(RADIANS(N1517)))</f>
        <v>0.76417839735679927</v>
      </c>
      <c r="AE1519" s="30">
        <f>(AA1519^2)*(1-COS(RADIANS(N1517)))+(COS(RADIANS(N1517)))</f>
        <v>0.64278760968653936</v>
      </c>
      <c r="AG1519">
        <v>-0.51555749612369817</v>
      </c>
      <c r="AI1519" s="28">
        <f>(T1517*T1519)*(1-COS(RADIANS(M1517)))-T1518*(SIN(RADIANS(M1517)))</f>
        <v>0</v>
      </c>
      <c r="AJ1519" s="28">
        <f>(T1518*T1519)*(1-COS(RADIANS(M1517)))+T1517*(SIN(RADIANS(M1517)))</f>
        <v>0</v>
      </c>
      <c r="AK1519" s="28">
        <f>(T1519^2)*(1-COS(RADIANS(M1517)))+(COS(RADIANS(M1517)))</f>
        <v>1</v>
      </c>
      <c r="AM1519" s="61">
        <v>-0.56659029026636909</v>
      </c>
      <c r="AO1519" s="17">
        <v>0</v>
      </c>
      <c r="AP1519">
        <v>1</v>
      </c>
      <c r="AR1519" s="73">
        <f>(T1517*T1517)*(1-COS(RADIANS(O1517-45)))-T1517*(SIN(RADIANS(O1517-45)))</f>
        <v>0</v>
      </c>
      <c r="AS1519" s="73">
        <f>(T1518*T1519)*(1-COS(RADIANS(O1517-45)))+T1517*(SIN(RADIANS(O1517-45)))</f>
        <v>0</v>
      </c>
      <c r="AT1519" s="73">
        <f>(T1519^2)*(1-COS(RADIANS(O1517-45)))+(COS(RADIANS(O1517-45)))</f>
        <v>0.99999999999999989</v>
      </c>
      <c r="AU1519" s="10"/>
      <c r="AV1519">
        <v>0</v>
      </c>
      <c r="AW1519" s="1">
        <v>-0.56659029026636909</v>
      </c>
      <c r="AY1519" s="11">
        <v>0</v>
      </c>
      <c r="AZ1519" s="12">
        <v>0</v>
      </c>
      <c r="BA1519" s="12">
        <v>0</v>
      </c>
      <c r="BB1519" s="12">
        <f>2*F1513</f>
        <v>-1.7591306732873571</v>
      </c>
      <c r="BC1519" s="12">
        <f>2*F1514</f>
        <v>-0.69036174905534553</v>
      </c>
      <c r="BD1519" s="24">
        <f>2*F1515</f>
        <v>-0.65487398004563757</v>
      </c>
      <c r="BE1519" s="10">
        <f>F1513^2+F1514^2+F1515^2-1</f>
        <v>0</v>
      </c>
      <c r="BV1519" s="3" t="e">
        <f>#REF!+CG1448</f>
        <v>#REF!</v>
      </c>
      <c r="BW1519" s="3" t="e">
        <f>CH1444*#REF!-#REF!*CG1446</f>
        <v>#REF!</v>
      </c>
      <c r="BX1519" s="3" t="e">
        <f>BV1517*BW1518-BV1518*BW1517</f>
        <v>#REF!</v>
      </c>
      <c r="BY1519" t="s">
        <v>9</v>
      </c>
      <c r="BZ1519" s="5">
        <f t="shared" si="2282"/>
        <v>0.3492962422733713</v>
      </c>
      <c r="CA1519" s="6">
        <f t="shared" si="2282"/>
        <v>-0.34518112468713447</v>
      </c>
      <c r="CB1519" s="7">
        <f>CY1518</f>
        <v>-0.26761333184281538</v>
      </c>
      <c r="CC1519" s="8">
        <f>DU1518</f>
        <v>-0.84290568952600686</v>
      </c>
      <c r="CE1519" s="10"/>
      <c r="CH1519">
        <f>((SUMPRODUCT(CM1518:CM1520,CK1518:CK1520))*(SUMPRODUCT(CM1518:CM1520,CL1518:CL1520)))-((SUMPRODUCT(CN1518:CN1520,CK1518:CK1520))*(SUMPRODUCT(CN1518:CN1520,CL1518:CL1520)))</f>
        <v>-3.3391502252870742E-2</v>
      </c>
      <c r="CI1519" s="67"/>
      <c r="CJ1519" s="10" t="s">
        <v>9</v>
      </c>
      <c r="CK1519" s="5">
        <f t="shared" si="2283"/>
        <v>0.3492962422733713</v>
      </c>
      <c r="CL1519" s="6">
        <f t="shared" si="2283"/>
        <v>-0.34518112468713447</v>
      </c>
      <c r="CM1519" s="7">
        <f>FA1518</f>
        <v>-0.25286184035425441</v>
      </c>
      <c r="CN1519" s="8">
        <f>FW1518</f>
        <v>-0.84744780754214299</v>
      </c>
      <c r="CP1519">
        <f t="shared" si="2280"/>
        <v>-9.8670839279614439E-2</v>
      </c>
      <c r="CQ1519">
        <f t="shared" si="2280"/>
        <v>-0.32743703463395935</v>
      </c>
      <c r="CR1519">
        <f>CK1521</f>
        <v>0</v>
      </c>
      <c r="CS1519">
        <f>CN1521</f>
        <v>0</v>
      </c>
      <c r="CW1519" s="28"/>
      <c r="CY1519" s="61">
        <v>-0.33143610731074796</v>
      </c>
      <c r="DA1519" s="17">
        <v>0</v>
      </c>
      <c r="DB1519">
        <v>1</v>
      </c>
      <c r="DD1519" s="73">
        <f>(DB1517*DB1519)*(1-COS(RADIANS(CW1517+45)))-DB1518*(SIN(RADIANS(CW1517+45)))</f>
        <v>0</v>
      </c>
      <c r="DE1519" s="73">
        <f>(DB1518*DB1519)*(1-COS(RADIANS(CW1517+45)))+DB1517*(SIN(RADIANS(CW1517+45)))</f>
        <v>0</v>
      </c>
      <c r="DF1519" s="73">
        <f>(DB1519^2)*(1-COS(RADIANS(CW1517+45)))+(COS(RADIANS(CW1517+45)))</f>
        <v>1</v>
      </c>
      <c r="DG1519" s="10"/>
      <c r="DH1519">
        <v>0</v>
      </c>
      <c r="DI1519" s="23">
        <f>SIN(RADIANS('[1]Biaxial Input'!$F$21))*SIN(RADIANS(0))</f>
        <v>0</v>
      </c>
      <c r="DK1519" s="30">
        <f>(DI1517*DI1519)*(1-COS(RADIANS(CV1517)))-DI1518*(SIN(RADIANS(CV1517)))</f>
        <v>3.4878236872062755E-2</v>
      </c>
      <c r="DL1519" s="30">
        <f>(DI1518*DI1519)*(1-COS(RADIANS(CV1517)))+DI1517*(SIN(RADIANS(CV1517)))</f>
        <v>0.49878202512991204</v>
      </c>
      <c r="DM1519" s="30">
        <f>(DI1519^2)*(1-COS(RADIANS(CV1517)))+(COS(RADIANS(CV1517)))</f>
        <v>0.86602540378443871</v>
      </c>
      <c r="DO1519">
        <v>-0.33143610731074796</v>
      </c>
      <c r="DQ1519" s="28">
        <f>(DB1517*DB1519)*(1-COS(RADIANS(CU1517)))-DB1518*(SIN(RADIANS(CU1517)))</f>
        <v>0</v>
      </c>
      <c r="DR1519" s="28">
        <f>(DB1518*DB1519)*(1-COS(RADIANS(CU1517)))+DB1517*(SIN(RADIANS(CU1517)))</f>
        <v>0</v>
      </c>
      <c r="DS1519" s="28">
        <f>(DB1519^2)*(1-COS(RADIANS(CU1517)))+(COS(RADIANS(CU1517)))</f>
        <v>1</v>
      </c>
      <c r="DU1519" s="61">
        <v>-0.37436627354864438</v>
      </c>
      <c r="DW1519" s="17">
        <v>0</v>
      </c>
      <c r="DX1519">
        <v>1</v>
      </c>
      <c r="DZ1519" s="73">
        <f>(DB1517*DB1517)*(1-COS(RADIANS(CW1517-45)))-DB1517*(SIN(RADIANS(CW1517-45)))</f>
        <v>0</v>
      </c>
      <c r="EA1519" s="73">
        <f>(DB1518*DB1519)*(1-COS(RADIANS(CW1517-45)))+DB1517*(SIN(RADIANS(CW1517-45)))</f>
        <v>0</v>
      </c>
      <c r="EB1519" s="73">
        <f>(DB1519^2)*(1-COS(RADIANS(CW1517-45)))+(COS(RADIANS(CW1517-45)))</f>
        <v>1</v>
      </c>
      <c r="EC1519" s="10"/>
      <c r="ED1519">
        <v>0</v>
      </c>
      <c r="EE1519" s="1">
        <v>-0.37436627354864438</v>
      </c>
      <c r="EG1519">
        <f>CY1519+DU1519</f>
        <v>-0.70580238085939229</v>
      </c>
      <c r="EH1519">
        <f>EG1519/(SQRT(EG1517^2+EG1518^2+EG1519^2))</f>
        <v>-0.4990776496832865</v>
      </c>
      <c r="EJ1519">
        <f>Q1519+AM1519</f>
        <v>-1.0821477863900673</v>
      </c>
      <c r="EK1519">
        <f>EJ1519/(SQRT(EJ1517^2+EJ1518^2+EJ1519^2))</f>
        <v>-0.7651940380024278</v>
      </c>
      <c r="EM1519" s="23">
        <f>CY1517*DU1518-CY1518*DU1517</f>
        <v>-0.86602540378443871</v>
      </c>
      <c r="ER1519">
        <f t="shared" ref="ER1519:ES1521" si="2286">CK1518</f>
        <v>0.93180266183863136</v>
      </c>
      <c r="ES1519">
        <f t="shared" si="2286"/>
        <v>-0.87956522186239505</v>
      </c>
      <c r="ET1519" t="e">
        <f>#REF!</f>
        <v>#REF!</v>
      </c>
      <c r="EU1519" t="e">
        <f>#REF!</f>
        <v>#REF!</v>
      </c>
      <c r="EY1519" s="28"/>
      <c r="EZ1519" s="10"/>
      <c r="FA1519" s="61">
        <v>-0.32485203562387521</v>
      </c>
      <c r="FB1519" s="13">
        <f>BW1520</f>
        <v>0</v>
      </c>
      <c r="FC1519" s="17">
        <v>0</v>
      </c>
      <c r="FD1519">
        <v>1</v>
      </c>
      <c r="FF1519" s="73">
        <f>(FD1517*FD1519)*(1-COS(RADIANS(EY1517+45)))-FD1518*(SIN(RADIANS(EY1517+45)))</f>
        <v>0</v>
      </c>
      <c r="FG1519" s="73">
        <f>(FD1518*FD1519)*(1-COS(RADIANS(EY1517+45)))+FD1517*(SIN(RADIANS(EY1517+45)))</f>
        <v>0</v>
      </c>
      <c r="FH1519" s="73">
        <f>(FD1519^2)*(1-COS(RADIANS(EY1517+45)))+(COS(RADIANS(EY1517+45)))</f>
        <v>1</v>
      </c>
      <c r="FI1519" s="10"/>
      <c r="FJ1519">
        <v>0</v>
      </c>
      <c r="FK1519" s="23">
        <f>SIN(RADIANS(176))*SIN(RADIANS(0))</f>
        <v>0</v>
      </c>
      <c r="FM1519" s="30">
        <f>(FK1517*FK1519)*(1-COS(RADIANS(EX1517)))-FK1518*(SIN(RADIANS(EX1517)))</f>
        <v>3.4878236872062755E-2</v>
      </c>
      <c r="FN1519" s="30">
        <f>(FK1518*FK1519)*(1-COS(RADIANS(EX1517)))+FK1517*(SIN(RADIANS(EX1517)))</f>
        <v>0.49878202512991204</v>
      </c>
      <c r="FO1519" s="30">
        <f>(FK1519^2)*(1-COS(RADIANS(EX1517)))+(COS(RADIANS(EX1517)))</f>
        <v>0.86602540378443871</v>
      </c>
      <c r="FQ1519">
        <v>-0.32485203562387521</v>
      </c>
      <c r="FS1519" s="28">
        <f>(FD1517*FD1519)*(1-COS(RADIANS(EW1517)))-FD1518*(SIN(RADIANS(EW1517)))</f>
        <v>0</v>
      </c>
      <c r="FT1519" s="28">
        <f>(FD1518*FD1519)*(1-COS(RADIANS(EW1517)))+FD1517*(SIN(RADIANS(EW1517)))</f>
        <v>0</v>
      </c>
      <c r="FU1519" s="28">
        <f>(FD1519^2)*(1-COS(RADIANS(EW1517)))+(COS(RADIANS(EW1517)))</f>
        <v>1</v>
      </c>
      <c r="FW1519" s="61">
        <v>-0.38009361340467729</v>
      </c>
      <c r="FX1519" s="13">
        <f>BX1520</f>
        <v>0</v>
      </c>
      <c r="FY1519" s="17">
        <v>0</v>
      </c>
      <c r="FZ1519">
        <v>1</v>
      </c>
      <c r="GB1519" s="73">
        <f>(FD1517*FD1517)*(1-COS(RADIANS(EY1517-45)))-FD1517*(SIN(RADIANS(EY1517-45)))</f>
        <v>0</v>
      </c>
      <c r="GC1519" s="73">
        <f>(FD1518*FD1519)*(1-COS(RADIANS(EY1517-45)))+FD1517*(SIN(RADIANS(EY1517-45)))</f>
        <v>0</v>
      </c>
      <c r="GD1519" s="73">
        <f>(FD1519^2)*(1-COS(RADIANS(EY1517-45)))+(COS(RADIANS(EY1517-45)))</f>
        <v>0.99999999999999989</v>
      </c>
      <c r="GE1519" s="10"/>
      <c r="GF1519">
        <v>0</v>
      </c>
      <c r="GG1519" s="1">
        <v>-0.38009361340467729</v>
      </c>
      <c r="GI1519">
        <f>FA1519+FW1519</f>
        <v>-0.7049456490285525</v>
      </c>
      <c r="GJ1519">
        <f>GI1519/(SQRT(GI1517^2+GI1518^2+GI1519^2))</f>
        <v>-0.49847184879604151</v>
      </c>
      <c r="GL1519" t="e">
        <f>#REF!+DC1519</f>
        <v>#REF!</v>
      </c>
      <c r="GM1519" t="e">
        <f>GL1519/(SQRT(GL1517^2+GL1518^2+GL1519^2))</f>
        <v>#REF!</v>
      </c>
      <c r="GO1519" s="27">
        <f>FA1517*FW1518-FA1518*FW1517</f>
        <v>-0.86602540378443871</v>
      </c>
    </row>
    <row r="1520" spans="1:197" x14ac:dyDescent="0.2">
      <c r="A1520" s="1">
        <f>F1520</f>
        <v>-0.32743699002281879</v>
      </c>
      <c r="B1520">
        <f>C1520/(SQRT(C1518^2+C1519^2+C1520^2))</f>
        <v>-0.32743702453282264</v>
      </c>
      <c r="C1520">
        <v>-0.32597947528788079</v>
      </c>
      <c r="D1520" t="s">
        <v>10</v>
      </c>
      <c r="E1520" s="5">
        <f t="shared" si="2281"/>
        <v>-9.867077788750768E-2</v>
      </c>
      <c r="F1520" s="6">
        <f t="shared" si="2281"/>
        <v>-0.32743699002281879</v>
      </c>
      <c r="G1520" s="7">
        <f t="shared" si="2284"/>
        <v>-0.51555749612369817</v>
      </c>
      <c r="H1520" s="8">
        <f t="shared" si="2285"/>
        <v>-0.56659029026636909</v>
      </c>
      <c r="J1520" s="10"/>
      <c r="BE1520" s="15"/>
      <c r="BY1520" t="s">
        <v>10</v>
      </c>
      <c r="BZ1520" s="5">
        <f t="shared" si="2282"/>
        <v>-9.8670839279614439E-2</v>
      </c>
      <c r="CA1520" s="6">
        <f t="shared" si="2282"/>
        <v>-0.32743703463395935</v>
      </c>
      <c r="CB1520" s="7">
        <f>CY1519</f>
        <v>-0.33143610731074796</v>
      </c>
      <c r="CC1520" s="8">
        <f>DU1519</f>
        <v>-0.37436627354864438</v>
      </c>
      <c r="CE1520" s="10"/>
      <c r="CG1520" s="10" t="s">
        <v>160</v>
      </c>
      <c r="CH1520" s="10">
        <f>-CH1517*((EY1517-CW1517)/(CH1519-CE1518))</f>
        <v>269.4807061710261</v>
      </c>
      <c r="CI1520" s="67"/>
      <c r="CJ1520" s="10" t="s">
        <v>10</v>
      </c>
      <c r="CK1520" s="5">
        <f t="shared" si="2283"/>
        <v>-9.8670839279614439E-2</v>
      </c>
      <c r="CL1520" s="6">
        <f t="shared" si="2283"/>
        <v>-0.32743703463395935</v>
      </c>
      <c r="CM1520" s="7">
        <f>FA1519</f>
        <v>-0.32485203562387521</v>
      </c>
      <c r="CN1520" s="8">
        <f>FW1519</f>
        <v>-0.38009361340467729</v>
      </c>
      <c r="CW1520" s="28"/>
      <c r="EE1520" s="1"/>
      <c r="EI1520" s="64">
        <f>(DEGREES(ACOS((EH1517*EK1517+EH1518*EK1518+EH1519*EK1519)/((SQRT(EH1517^2+EH1518^2+EH1519^2))*(SQRT(EK1517^2+EK1518^2+EK1519^2))))))</f>
        <v>20.363568745939094</v>
      </c>
      <c r="ER1520">
        <f t="shared" si="2286"/>
        <v>0.3492962422733713</v>
      </c>
      <c r="ES1520">
        <f t="shared" si="2286"/>
        <v>-0.34518112468713447</v>
      </c>
      <c r="ET1520" t="e">
        <f>#REF!</f>
        <v>#REF!</v>
      </c>
      <c r="EU1520" t="e">
        <f>#REF!</f>
        <v>#REF!</v>
      </c>
      <c r="EY1520" s="28"/>
      <c r="EZ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  <c r="FR1520" s="10"/>
      <c r="GG1520" s="1"/>
      <c r="GK1520" s="64" t="e">
        <f>(DEGREES(ACOS((GJ1517*GM1517+GJ1518*GM1518+GJ1519*GM1519)/((SQRT(GJ1517^2+GJ1518^2+GJ1519^2))*(SQRT(GM1517^2+GM1518^2+GM1519^2))))))</f>
        <v>#VALUE!</v>
      </c>
    </row>
    <row r="1521" spans="1:197" x14ac:dyDescent="0.2">
      <c r="A1521" s="83" t="s">
        <v>146</v>
      </c>
      <c r="B1521" s="17" t="s">
        <v>145</v>
      </c>
      <c r="C1521" s="17" t="s">
        <v>147</v>
      </c>
      <c r="M1521" s="17" t="s">
        <v>146</v>
      </c>
      <c r="N1521" s="17" t="s">
        <v>145</v>
      </c>
      <c r="O1521" s="17" t="s">
        <v>147</v>
      </c>
      <c r="P1521" s="1"/>
      <c r="Q1521" s="82" t="s">
        <v>148</v>
      </c>
      <c r="R1521" s="13"/>
      <c r="T1521" s="10"/>
      <c r="U1521" s="10"/>
      <c r="V1521" s="10"/>
      <c r="W1521" s="10"/>
      <c r="X1521" s="10"/>
      <c r="Y1521" s="10"/>
      <c r="Z1521" s="80"/>
      <c r="AA1521" s="23" t="s">
        <v>149</v>
      </c>
      <c r="AE1521" s="1"/>
      <c r="AG1521" s="80"/>
      <c r="AK1521" s="13"/>
      <c r="AL1521" s="81"/>
      <c r="AM1521" s="82" t="s">
        <v>150</v>
      </c>
      <c r="AO1521" s="13"/>
      <c r="AP1521" s="13"/>
      <c r="AS1521" s="1"/>
      <c r="AW1521" s="1"/>
      <c r="BV1521" s="4"/>
      <c r="BW1521" s="4" t="s">
        <v>2</v>
      </c>
      <c r="BX1521" s="4" t="s">
        <v>21</v>
      </c>
      <c r="CE1521" s="10"/>
      <c r="CS1521" s="15"/>
      <c r="CW1521" s="28"/>
      <c r="CY1521" s="82" t="s">
        <v>148</v>
      </c>
      <c r="CZ1521" s="13"/>
      <c r="DB1521" s="10"/>
      <c r="DC1521" s="10"/>
      <c r="DD1521" s="10"/>
      <c r="DE1521" s="10"/>
      <c r="DF1521" s="10"/>
      <c r="DG1521" s="10"/>
      <c r="DH1521" s="80"/>
      <c r="DI1521" s="23" t="s">
        <v>149</v>
      </c>
      <c r="DM1521" s="1"/>
      <c r="DO1521" s="80"/>
      <c r="DS1521" s="13"/>
      <c r="DT1521" s="81"/>
      <c r="DU1521" s="82" t="s">
        <v>150</v>
      </c>
      <c r="DW1521" s="13"/>
      <c r="DX1521" s="13"/>
      <c r="EA1521" s="1"/>
      <c r="EE1521" s="1"/>
      <c r="ER1521">
        <f t="shared" si="2286"/>
        <v>-9.8670839279614439E-2</v>
      </c>
      <c r="ES1521">
        <f t="shared" si="2286"/>
        <v>-0.32743703463395935</v>
      </c>
      <c r="ET1521" t="e">
        <f>#REF!</f>
        <v>#REF!</v>
      </c>
      <c r="EU1521" t="e">
        <f>#REF!</f>
        <v>#REF!</v>
      </c>
      <c r="EY1521" s="28"/>
      <c r="EZ1521" s="10"/>
      <c r="FA1521" s="82" t="s">
        <v>148</v>
      </c>
      <c r="FB1521" s="13"/>
      <c r="FD1521" s="10"/>
      <c r="FE1521" s="10"/>
      <c r="FF1521" s="10"/>
      <c r="FG1521" s="10"/>
      <c r="FH1521" s="10"/>
      <c r="FI1521" s="10"/>
      <c r="FJ1521" s="80"/>
      <c r="FK1521" s="23" t="s">
        <v>149</v>
      </c>
      <c r="FO1521" s="1"/>
      <c r="FQ1521" s="80"/>
      <c r="FU1521" s="13"/>
      <c r="FV1521" s="81"/>
      <c r="FW1521" s="82" t="s">
        <v>150</v>
      </c>
      <c r="FY1521" s="13"/>
      <c r="FZ1521" s="13"/>
      <c r="GC1521" s="1"/>
      <c r="GG1521" s="1"/>
      <c r="GK1521" s="13"/>
    </row>
    <row r="1522" spans="1:197" x14ac:dyDescent="0.2">
      <c r="A1522" s="17">
        <f>A1427</f>
        <v>0</v>
      </c>
      <c r="B1522" s="17">
        <f t="shared" ref="B1522:C1522" si="2287">B1427</f>
        <v>0</v>
      </c>
      <c r="C1522" s="17">
        <f t="shared" si="2287"/>
        <v>111.4</v>
      </c>
      <c r="E1522" s="5" t="s">
        <v>4</v>
      </c>
      <c r="F1522" s="6" t="s">
        <v>5</v>
      </c>
      <c r="G1522" s="7" t="s">
        <v>6</v>
      </c>
      <c r="H1522" s="8" t="s">
        <v>1</v>
      </c>
      <c r="I1522">
        <v>1</v>
      </c>
      <c r="J1522" s="9" t="s">
        <v>7</v>
      </c>
      <c r="K1522">
        <v>1</v>
      </c>
      <c r="M1522" s="17">
        <f>A1522</f>
        <v>0</v>
      </c>
      <c r="N1522" s="17">
        <f t="shared" ref="N1522:O1522" si="2288">B1522</f>
        <v>0</v>
      </c>
      <c r="O1522" s="17">
        <f t="shared" si="2288"/>
        <v>111.4</v>
      </c>
      <c r="P1522" s="10"/>
      <c r="Q1522" s="61">
        <f t="array" ref="Q1522:Q1524">MMULT(AI1522:AK1524,AG1522:AG1524)</f>
        <v>-0.91636272956223963</v>
      </c>
      <c r="R1522" s="13"/>
      <c r="S1522" s="17">
        <v>1</v>
      </c>
      <c r="T1522">
        <v>0</v>
      </c>
      <c r="V1522" s="73">
        <f>(T1522^2)*(1-COS(RADIANS(O1522+45)))+(COS(RADIANS(O1522+45)))</f>
        <v>-0.91636272956223963</v>
      </c>
      <c r="W1522" s="73">
        <f>(T1522*T1523)*(1-COS(RADIANS(O1522+45)))-T1524*(SIN(RADIANS(O1522+45)))</f>
        <v>-0.40034903255689475</v>
      </c>
      <c r="X1522" s="73">
        <f>(T1522*T1524)*(1-COS(RADIANS(O1522+45)))+T1523*(SIN(RADIANS(O1522+45)))</f>
        <v>0</v>
      </c>
      <c r="Y1522" s="10"/>
      <c r="Z1522">
        <f t="array" ref="Z1522:Z1524">MMULT(V1522:X1524,S1522:S1524)</f>
        <v>-0.91636272956223963</v>
      </c>
      <c r="AA1522" s="23">
        <f>COS(RADIANS('[1]Biaxial Input'!$F$21))</f>
        <v>-0.9975640502598242</v>
      </c>
      <c r="AC1522" s="30">
        <f>(AA1522^2)*(1-COS(RADIANS(N1522)))+(COS(RADIANS(N1522)))</f>
        <v>1</v>
      </c>
      <c r="AD1522" s="30">
        <f>(AA1522*AA1523)*(1-COS(RADIANS(N1522)))-AA1524*(SIN(RADIANS(N1522)))</f>
        <v>0</v>
      </c>
      <c r="AE1522" s="30">
        <f>(AA1522*AA1524)*(1-COS(RADIANS(N1522)))+AA1523*(SIN(RADIANS(N1522)))</f>
        <v>0</v>
      </c>
      <c r="AG1522">
        <f t="array" ref="AG1522:AG1524">MMULT(AC1522:AE1524,Z1522:Z1524)</f>
        <v>-0.91636272956223963</v>
      </c>
      <c r="AI1522" s="28">
        <f>(T1522^2)*(1-COS(RADIANS(M1522)))+(COS(RADIANS(M1522)))</f>
        <v>1</v>
      </c>
      <c r="AJ1522" s="28">
        <f>(T1522*T1523)*(1-COS(RADIANS(M1522)))-T1524*(SIN(RADIANS(M1522)))</f>
        <v>0</v>
      </c>
      <c r="AK1522" s="28">
        <f>(T1522*T1524)*(1-COS(RADIANS(M1522)))+T1523*(SIN(RADIANS(M1522)))</f>
        <v>0</v>
      </c>
      <c r="AM1522" s="61">
        <f t="array" ref="AM1522:AM1524">MMULT(AI1522:AK1524,AW1522:AW1524)</f>
        <v>0.40034903255689491</v>
      </c>
      <c r="AN1522" s="13"/>
      <c r="AO1522" s="17">
        <v>1</v>
      </c>
      <c r="AP1522">
        <v>0</v>
      </c>
      <c r="AR1522" s="73">
        <f>(T1522^2)*(1-COS(RADIANS(O1522-45)))+(COS(RADIANS(O1522-45)))</f>
        <v>0.40034903255689491</v>
      </c>
      <c r="AS1522" s="73">
        <f>(T1522*T1523)*(1-COS(RADIANS(O1522-45)))-T1524*(SIN(RADIANS(O1522-45)))</f>
        <v>-0.91636272956223963</v>
      </c>
      <c r="AT1522" s="73">
        <f>(T1522*T1524)*(1-COS(RADIANS(O1522-45)))+T1523*(SIN(RADIANS(O1522-45)))</f>
        <v>0</v>
      </c>
      <c r="AU1522" s="10"/>
      <c r="AV1522">
        <f t="array" ref="AV1522:AV1524">MMULT(AR1522:AT1524,S1522:S1524)</f>
        <v>0.40034903255689491</v>
      </c>
      <c r="AW1522" s="1">
        <f t="array" ref="AW1522:AW1524">MMULT(AC1522:AE1524,AV1522:AV1524)</f>
        <v>0.40034903255689491</v>
      </c>
      <c r="BV1522" s="4" t="s">
        <v>19</v>
      </c>
      <c r="BW1522" s="4" t="e">
        <f>DEGREES(ACOS(BV1519/(SQRT((BV1517^2)+(BV1518^2)+(BV1519^2)))))</f>
        <v>#REF!</v>
      </c>
      <c r="BX1522" s="4" t="e">
        <f>DEGREES(ATAN(BV1518/BV1517))</f>
        <v>#REF!</v>
      </c>
      <c r="BZ1522" s="5" t="s">
        <v>4</v>
      </c>
      <c r="CA1522" s="6" t="s">
        <v>5</v>
      </c>
      <c r="CB1522" s="7" t="s">
        <v>6</v>
      </c>
      <c r="CC1522" s="8" t="s">
        <v>1</v>
      </c>
      <c r="CD1522">
        <v>17</v>
      </c>
      <c r="CE1522" s="9" t="s">
        <v>7</v>
      </c>
      <c r="CG1522" s="90" t="s">
        <v>157</v>
      </c>
      <c r="CH1522" s="61">
        <f>CE1523-((CH1524-CE1523)/(EY1522-CW1522))*CW1522</f>
        <v>8.2365562448677512</v>
      </c>
      <c r="CI1522" s="10"/>
      <c r="CK1522" s="5" t="s">
        <v>4</v>
      </c>
      <c r="CL1522" s="6" t="s">
        <v>5</v>
      </c>
      <c r="CM1522" s="7" t="s">
        <v>6</v>
      </c>
      <c r="CN1522" s="8" t="s">
        <v>1</v>
      </c>
      <c r="CO1522" s="10"/>
      <c r="CP1522">
        <f t="shared" ref="CP1522:CQ1524" si="2289">BZ1523</f>
        <v>0.93180266183863136</v>
      </c>
      <c r="CQ1522">
        <f t="shared" si="2289"/>
        <v>-0.87956522186239505</v>
      </c>
      <c r="CR1522">
        <f>CI1526</f>
        <v>0</v>
      </c>
      <c r="CS1522">
        <f>CL1526</f>
        <v>0</v>
      </c>
      <c r="CU1522" s="17">
        <f>CU1426</f>
        <v>40</v>
      </c>
      <c r="CV1522" s="17">
        <f>CV1426</f>
        <v>-40</v>
      </c>
      <c r="CW1522" s="31">
        <f>CH1429</f>
        <v>259.12368332114198</v>
      </c>
      <c r="CY1522" s="61">
        <f t="array" ref="CY1522:CY1524">MMULT(DQ1522:DS1524,DO1522:DO1524)</f>
        <v>0.85367368978239799</v>
      </c>
      <c r="CZ1522" s="13"/>
      <c r="DA1522" s="17">
        <v>1</v>
      </c>
      <c r="DB1522">
        <v>0</v>
      </c>
      <c r="DD1522" s="73">
        <f>(DB1522^2)*(1-COS(RADIANS(CW1522+45)))+(COS(RADIANS(CW1522+45)))</f>
        <v>0.56098122699706565</v>
      </c>
      <c r="DE1522" s="73">
        <f>(DB1522*DB1523)*(1-COS(RADIANS(CW1522+45)))-DB1524*(SIN(RADIANS(CW1522+45)))</f>
        <v>0.82782852267656659</v>
      </c>
      <c r="DF1522" s="73">
        <f>(DB1522*DB1524)*(1-COS(RADIANS(CW1522+45)))+DB1523*(SIN(RADIANS(CW1522+45)))</f>
        <v>0</v>
      </c>
      <c r="DG1522" s="10"/>
      <c r="DH1522">
        <f t="array" ref="DH1522:DH1524">MMULT(DD1522:DF1524,DA1522:DA1524)</f>
        <v>0.56098122699706565</v>
      </c>
      <c r="DI1522" s="23">
        <f>COS(RADIANS('[1]Biaxial Input'!$F$21))</f>
        <v>-0.9975640502598242</v>
      </c>
      <c r="DK1522" s="30">
        <f>(DI1522^2)*(1-COS(RADIANS(CV1522)))+(COS(RADIANS(CV1522)))</f>
        <v>0.99886158030145311</v>
      </c>
      <c r="DL1522" s="30">
        <f>(DI1522*DI1523)*(1-COS(RADIANS(CV1522)))-DI1524*(SIN(RADIANS(CV1522)))</f>
        <v>-1.6280160168985456E-2</v>
      </c>
      <c r="DM1522" s="30">
        <f>(DI1522*DI1524)*(1-COS(RADIANS(CV1522)))+DI1523*(SIN(RADIANS(CV1522)))</f>
        <v>-4.4838597018148282E-2</v>
      </c>
      <c r="DO1522">
        <f t="array" ref="DO1522:DO1524">MMULT(DK1522:DM1524,DH1522:DH1524)</f>
        <v>0.57381977585936628</v>
      </c>
      <c r="DQ1522" s="28">
        <f>(DB1522^2)*(1-COS(RADIANS(CU1522)))+(COS(RADIANS(CU1522)))</f>
        <v>0.76604444311897801</v>
      </c>
      <c r="DR1522" s="28">
        <f>(DB1522*DB1523)*(1-COS(RADIANS(CU1522)))-DB1524*(SIN(RADIANS(CU1522)))</f>
        <v>-0.64278760968653925</v>
      </c>
      <c r="DS1522" s="28">
        <f>(DB1522*DB1524)*(1-COS(RADIANS(CU1522)))+DB1523*(SIN(RADIANS(CU1522)))</f>
        <v>0</v>
      </c>
      <c r="DU1522" s="61">
        <f t="array" ref="DU1522:DU1524">MMULT(DQ1522:DS1524,EE1522:EE1524)</f>
        <v>-0.35845845630762407</v>
      </c>
      <c r="DV1522" s="13"/>
      <c r="DW1522" s="17">
        <v>1</v>
      </c>
      <c r="DX1522">
        <v>0</v>
      </c>
      <c r="DZ1522" s="73">
        <f>(DB1522^2)*(1-COS(RADIANS(CW1522-45)))+(COS(RADIANS(CW1522-45)))</f>
        <v>-0.82782852267656659</v>
      </c>
      <c r="EA1522" s="73">
        <f>(DB1522*DB1523)*(1-COS(RADIANS(CW1522-45)))-DB1524*(SIN(RADIANS(CW1522-45)))</f>
        <v>0.56098122699706565</v>
      </c>
      <c r="EB1522" s="73">
        <f>(DB1522*DB1524)*(1-COS(RADIANS(CW1522-45)))+DB1523*(SIN(RADIANS(CW1522-45)))</f>
        <v>0</v>
      </c>
      <c r="EC1522" s="10"/>
      <c r="ED1522">
        <f t="array" ref="ED1522:ED1524">MMULT(DZ1522:EB1524,DA1522:DA1524)</f>
        <v>-0.82782852267656659</v>
      </c>
      <c r="EE1522" s="1">
        <f t="array" ref="EE1522:EE1524">MMULT(DK1522:DM1524,ED1522:ED1524)</f>
        <v>-0.81775324215202638</v>
      </c>
      <c r="EG1522">
        <f>CY1522+DU1522</f>
        <v>0.49521523347477392</v>
      </c>
      <c r="EH1522">
        <f>EG1522/(SQRT(EG1522^2+EG1523^2+EG1524^2))</f>
        <v>0.35017004973689203</v>
      </c>
      <c r="EJ1522">
        <f>Q1522+AM1522</f>
        <v>-0.51601369700534472</v>
      </c>
      <c r="EK1522">
        <f>EJ1522/(SQRT(EJ1522^2+EJ1523^2+EJ1524^2))</f>
        <v>-0.36487678433761978</v>
      </c>
      <c r="EM1522" s="23">
        <f>CY1523*DU1524-CY1524*DU1523</f>
        <v>-0.37782107733007797</v>
      </c>
      <c r="EO1522" s="15">
        <v>17</v>
      </c>
      <c r="EP1522" s="9" t="s">
        <v>7</v>
      </c>
      <c r="EW1522" s="17">
        <f>CU1522</f>
        <v>40</v>
      </c>
      <c r="EX1522" s="17">
        <f>CV1522</f>
        <v>-40</v>
      </c>
      <c r="EY1522" s="31">
        <f>1+CW1522</f>
        <v>260.12368332114198</v>
      </c>
      <c r="EZ1522" s="10"/>
      <c r="FA1522" s="61">
        <f t="array" ref="FA1522:FA1524">MMULT(FS1522:FU1524,FQ1522:FQ1524)</f>
        <v>0.85979963381494473</v>
      </c>
      <c r="FB1522" s="13" t="e">
        <f>BW1523</f>
        <v>#REF!</v>
      </c>
      <c r="FC1522" s="17">
        <v>1</v>
      </c>
      <c r="FD1522">
        <v>0</v>
      </c>
      <c r="FF1522" s="73">
        <f>(FD1522^2)*(1-COS(RADIANS(EY1522+45)))+(COS(RADIANS(EY1522+45)))</f>
        <v>0.57534338667714768</v>
      </c>
      <c r="FG1522" s="73">
        <f>(FD1522*FD1523)*(1-COS(RADIANS(EY1522+45)))-FD1524*(SIN(RADIANS(EY1522+45)))</f>
        <v>0.81791196800564681</v>
      </c>
      <c r="FH1522" s="73">
        <f>(FD1522*FD1524)*(1-COS(RADIANS(EY1522+45)))+FD1523*(SIN(RADIANS(EY1522+45)))</f>
        <v>0</v>
      </c>
      <c r="FI1522" s="10"/>
      <c r="FJ1522">
        <f t="array" ref="FJ1522:FJ1524">MMULT(FF1522:FH1524,FC1522:FC1524)</f>
        <v>0.57534338667714768</v>
      </c>
      <c r="FK1522" s="23">
        <f>COS(RADIANS(176))</f>
        <v>-0.9975640502598242</v>
      </c>
      <c r="FM1522" s="30">
        <f>(FK1522^2)*(1-COS(RADIANS(EX1522)))+(COS(RADIANS(EX1522)))</f>
        <v>0.99886158030145311</v>
      </c>
      <c r="FN1522" s="30">
        <f>(FK1522*FK1523)*(1-COS(RADIANS(EX1522)))-FK1524*(SIN(RADIANS(EX1522)))</f>
        <v>-1.6280160168985456E-2</v>
      </c>
      <c r="FO1522" s="30">
        <f>(FK1522*FK1524)*(1-COS(RADIANS(EX1522)))+FK1523*(SIN(RADIANS(EX1522)))</f>
        <v>-4.4838597018148282E-2</v>
      </c>
      <c r="FQ1522">
        <f t="array" ref="FQ1522:FQ1524">MMULT(FM1522:FO1524,FJ1522:FJ1524)</f>
        <v>0.58800414227558773</v>
      </c>
      <c r="FS1522" s="28">
        <f>(FD1522^2)*(1-COS(RADIANS(EW1522)))+(COS(RADIANS(EW1522)))</f>
        <v>0.76604444311897801</v>
      </c>
      <c r="FT1522" s="28">
        <f>(FD1522*FD1523)*(1-COS(RADIANS(EW1522)))-FD1524*(SIN(RADIANS(EW1522)))</f>
        <v>-0.64278760968653925</v>
      </c>
      <c r="FU1522" s="28">
        <f>(FD1522*FD1524)*(1-COS(RADIANS(EW1522)))+FD1523*(SIN(RADIANS(EW1522)))</f>
        <v>0</v>
      </c>
      <c r="FW1522" s="61">
        <f t="array" ref="FW1522:FW1524">MMULT(FS1522:FU1524,GG1522:GG1524)</f>
        <v>-0.34350520114959782</v>
      </c>
      <c r="FX1522" s="13" t="e">
        <f>BX1523</f>
        <v>#REF!</v>
      </c>
      <c r="FY1522" s="17">
        <v>1</v>
      </c>
      <c r="FZ1522">
        <v>0</v>
      </c>
      <c r="GB1522" s="73">
        <f>(FD1522^2)*(1-COS(RADIANS(EY1522-45)))+(COS(RADIANS(EY1522-45)))</f>
        <v>-0.81791196800564647</v>
      </c>
      <c r="GC1522" s="73">
        <f>(FD1522*FD1523)*(1-COS(RADIANS(EY1522-45)))-FD1524*(SIN(RADIANS(EY1522-45)))</f>
        <v>0.57534338667714802</v>
      </c>
      <c r="GD1522" s="73">
        <f>(FD1522*FD1524)*(1-COS(RADIANS(EY1522-45)))+FD1523*(SIN(RADIANS(EY1522-45)))</f>
        <v>0</v>
      </c>
      <c r="GE1522" s="10"/>
      <c r="GF1522">
        <f t="array" ref="GF1522:GF1524">MMULT(GB1522:GD1524,FC1522:FC1524)</f>
        <v>-0.81791196800564647</v>
      </c>
      <c r="GG1522" s="1">
        <f t="array" ref="GG1522:GG1524">MMULT(FM1522:FO1524,GF1522:GF1524)</f>
        <v>-0.80761415842232109</v>
      </c>
      <c r="GI1522">
        <f>FA1522+FW1522</f>
        <v>0.51629443266534691</v>
      </c>
      <c r="GJ1522">
        <f>GI1522/(SQRT(GI1522^2+GI1523^2+GI1524^2))</f>
        <v>0.36507529442652809</v>
      </c>
      <c r="GL1522" t="e">
        <f>CH1523+DC1522</f>
        <v>#VALUE!</v>
      </c>
      <c r="GM1522" t="e">
        <f>GL1522/(SQRT(GL1522^2+GL1523^2+GL1524^2))</f>
        <v>#VALUE!</v>
      </c>
      <c r="GO1522" s="27">
        <f>FA1523*FW1524-FA1524*FW1523</f>
        <v>-0.37782107733007803</v>
      </c>
    </row>
    <row r="1523" spans="1:197" x14ac:dyDescent="0.2">
      <c r="A1523" s="17">
        <f t="shared" ref="A1523:C1538" si="2290">A1428</f>
        <v>0</v>
      </c>
      <c r="B1523" s="17">
        <f t="shared" si="2290"/>
        <v>5</v>
      </c>
      <c r="C1523" s="17">
        <f t="shared" si="2290"/>
        <v>109</v>
      </c>
      <c r="D1523" s="1" t="s">
        <v>8</v>
      </c>
      <c r="E1523" s="5">
        <f>B1515</f>
        <v>0.93180264161757331</v>
      </c>
      <c r="F1523" s="6">
        <f>B1518</f>
        <v>-0.87956524785277979</v>
      </c>
      <c r="G1523" s="7">
        <f>Q1522</f>
        <v>-0.91636272956223963</v>
      </c>
      <c r="H1523" s="8">
        <f>AM1522</f>
        <v>0.40034903255689491</v>
      </c>
      <c r="J1523" s="9">
        <f>((SUMPRODUCT(G1523:G1525,E1523:E1525))*(SUMPRODUCT(G1523:G1525,F1523:F1525)))-((SUMPRODUCT(H1523:H1525,E1523:E1525))*(SUMPRODUCT(H1523:H1525,F1523:F1525)))</f>
        <v>-1.3516430556605175E-2</v>
      </c>
      <c r="P1523" s="10"/>
      <c r="Q1523" s="61">
        <v>0.40034903255689475</v>
      </c>
      <c r="S1523" s="17">
        <v>0</v>
      </c>
      <c r="T1523">
        <v>0</v>
      </c>
      <c r="V1523" s="73">
        <f>(T1522*T1523)*(1-COS(RADIANS(O1522+45)))+T1524*(SIN(RADIANS(O1522+45)))</f>
        <v>0.40034903255689475</v>
      </c>
      <c r="W1523" s="73">
        <f>(T1523^2)*(1-COS(RADIANS(O1522+45)))+(COS(RADIANS(O1522+45)))</f>
        <v>-0.91636272956223963</v>
      </c>
      <c r="X1523" s="73">
        <f>(T1523*T1524)*(1-COS(RADIANS(O1522+45)))-T1522*(SIN(RADIANS(O1522+45)))</f>
        <v>0</v>
      </c>
      <c r="Y1523" s="10"/>
      <c r="Z1523">
        <v>0.40034903255689475</v>
      </c>
      <c r="AA1523" s="23">
        <f>SIN(RADIANS('[1]Biaxial Input'!$F$21))*(COS(RADIANS(0)))</f>
        <v>6.9756473744125524E-2</v>
      </c>
      <c r="AC1523" s="30">
        <f>(AA1522*AA1523)*(1-COS(RADIANS(N1522)))+AA1524*(SIN(RADIANS(N1522)))</f>
        <v>0</v>
      </c>
      <c r="AD1523" s="30">
        <f>(AA1523^2)*(1-COS(RADIANS(N1522)))+(COS(RADIANS(N1522)))</f>
        <v>1</v>
      </c>
      <c r="AE1523" s="30">
        <f>(AA1523*AA1524)*(1-COS(RADIANS(N1522)))-AA1522*(SIN(RADIANS(N1522)))</f>
        <v>0</v>
      </c>
      <c r="AG1523">
        <v>0.40034903255689475</v>
      </c>
      <c r="AI1523" s="28">
        <f>(T1522*T1523)*(1-COS(RADIANS(M1522)))+T1524*(SIN(RADIANS(M1522)))</f>
        <v>0</v>
      </c>
      <c r="AJ1523" s="28">
        <f>(T1523^2)*(1-COS(RADIANS(M1522)))+(COS(RADIANS(M1522)))</f>
        <v>1</v>
      </c>
      <c r="AK1523" s="28">
        <f>(T1523*T1524)*(1-COS(RADIANS(M1522)))-T1522*(SIN(RADIANS(M1522)))</f>
        <v>0</v>
      </c>
      <c r="AM1523" s="61">
        <v>0.91636272956223963</v>
      </c>
      <c r="AO1523" s="17">
        <v>0</v>
      </c>
      <c r="AP1523">
        <v>0</v>
      </c>
      <c r="AR1523" s="73">
        <f>(T1522*T1523)*(1-COS(RADIANS(O1522-45)))+T1524*(SIN(RADIANS(O1522-45)))</f>
        <v>0.91636272956223963</v>
      </c>
      <c r="AS1523" s="73">
        <f>(T1523^2)*(1-COS(RADIANS(O1522-45)))+(COS(RADIANS(O1522-45)))</f>
        <v>0.40034903255689491</v>
      </c>
      <c r="AT1523" s="73">
        <f>(T1523*T1524)*(1-COS(RADIANS(O1522-45)))-T1522*(SIN(RADIANS(O1522-45)))</f>
        <v>0</v>
      </c>
      <c r="AU1523" s="10"/>
      <c r="AV1523">
        <v>0.91636272956223963</v>
      </c>
      <c r="AW1523" s="1">
        <v>0.91636272956223963</v>
      </c>
      <c r="BV1523" s="4" t="s">
        <v>18</v>
      </c>
      <c r="BW1523" s="4" t="e">
        <f>DEGREES(ACOS(BW1519/(SQRT((BW1517^2)+(BW1518^2)+(BW1519^2)))))</f>
        <v>#REF!</v>
      </c>
      <c r="BX1523" s="4" t="e">
        <f>DEGREES(ATAN(BW1518/BW1517))</f>
        <v>#REF!</v>
      </c>
      <c r="BY1523" t="s">
        <v>8</v>
      </c>
      <c r="BZ1523" s="5">
        <f t="shared" ref="BZ1523:CA1525" si="2291">BZ1518</f>
        <v>0.93180266183863136</v>
      </c>
      <c r="CA1523" s="6">
        <f t="shared" si="2291"/>
        <v>-0.87956522186239505</v>
      </c>
      <c r="CB1523" s="7">
        <f>CY1522</f>
        <v>0.85367368978239799</v>
      </c>
      <c r="CC1523" s="8">
        <f>DU1522</f>
        <v>-0.35845845630762407</v>
      </c>
      <c r="CE1523" s="9">
        <f>((SUMPRODUCT(CB1523:CB1525,BZ1523:BZ1525))*(SUMPRODUCT(CB1523:(CB1525),CA1523:CA1525)))-((SUMPRODUCT(CC1523:CC1525,BZ1523:BZ1525))*(SUMPRODUCT(CC1523:CC1525,CA1523:CA1525)))</f>
        <v>-4.9960036108132044E-16</v>
      </c>
      <c r="CG1523">
        <v>1</v>
      </c>
      <c r="CH1523" t="s">
        <v>161</v>
      </c>
      <c r="CI1523" s="67"/>
      <c r="CJ1523" s="1" t="s">
        <v>8</v>
      </c>
      <c r="CK1523" s="5">
        <f t="shared" ref="CK1523:CL1525" si="2292">BZ1523</f>
        <v>0.93180266183863136</v>
      </c>
      <c r="CL1523" s="6">
        <f t="shared" si="2292"/>
        <v>-0.87956522186239505</v>
      </c>
      <c r="CM1523" s="7">
        <f>FA1522</f>
        <v>0.85979963381494473</v>
      </c>
      <c r="CN1523" s="8">
        <f>FW1522</f>
        <v>-0.34350520114959782</v>
      </c>
      <c r="CO1523" s="10"/>
      <c r="CP1523">
        <f t="shared" si="2289"/>
        <v>0.3492962422733713</v>
      </c>
      <c r="CQ1523">
        <f t="shared" si="2289"/>
        <v>-0.34518112468713447</v>
      </c>
      <c r="CR1523">
        <f>CJ1526</f>
        <v>0</v>
      </c>
      <c r="CS1523">
        <f>CM1526</f>
        <v>0</v>
      </c>
      <c r="CW1523" s="28"/>
      <c r="CY1523" s="61">
        <v>-0.12466358907321079</v>
      </c>
      <c r="DA1523" s="17">
        <v>0</v>
      </c>
      <c r="DB1523">
        <v>0</v>
      </c>
      <c r="DD1523" s="73">
        <f>(DB1522*DB1523)*(1-COS(RADIANS(CW1522+45)))+DB1524*(SIN(RADIANS(CW1522+45)))</f>
        <v>-0.82782852267656659</v>
      </c>
      <c r="DE1523" s="73">
        <f>(DB1523^2)*(1-COS(RADIANS(CW1522+45)))+(COS(RADIANS(CW1522+45)))</f>
        <v>0.56098122699706565</v>
      </c>
      <c r="DF1523" s="73">
        <f>(DB1523*DB1524)*(1-COS(RADIANS(CW1522+45)))-DB1522*(SIN(RADIANS(CW1522+45)))</f>
        <v>0</v>
      </c>
      <c r="DG1523" s="10"/>
      <c r="DH1523">
        <v>-0.82782852267656659</v>
      </c>
      <c r="DI1523" s="23">
        <f>SIN(RADIANS('[1]Biaxial Input'!$F$21))*(COS(RADIANS(0)))</f>
        <v>6.9756473744125524E-2</v>
      </c>
      <c r="DK1523" s="30">
        <f>(DI1522*DI1523)*(1-COS(RADIANS(CV1522)))+DI1524*(SIN(RADIANS(CV1522)))</f>
        <v>-1.6280160168985456E-2</v>
      </c>
      <c r="DL1523" s="30">
        <f>(DI1523^2)*(1-COS(RADIANS(CV1522)))+(COS(RADIANS(CV1522)))</f>
        <v>0.7671828628175249</v>
      </c>
      <c r="DM1523" s="30">
        <f>(DI1523*DI1524)*(1-COS(RADIANS(CV1522)))-DI1522*(SIN(RADIANS(CV1522)))</f>
        <v>-0.64122181137573508</v>
      </c>
      <c r="DO1523">
        <v>-0.64422872017631683</v>
      </c>
      <c r="DQ1523" s="28">
        <f>(DB1522*DB1523)*(1-COS(RADIANS(CU1522)))+DB1524*(SIN(RADIANS(CU1522)))</f>
        <v>0.64278760968653925</v>
      </c>
      <c r="DR1523" s="28">
        <f>(DB1523^2)*(1-COS(RADIANS(CU1522)))+(COS(RADIANS(CU1522)))</f>
        <v>0.76604444311897801</v>
      </c>
      <c r="DS1523" s="28">
        <f>(DB1523*DB1524)*(1-COS(RADIANS(CU1522)))-DB1522*(SIN(RADIANS(CU1522)))</f>
        <v>0</v>
      </c>
      <c r="DU1523" s="61">
        <v>-0.84500405020787417</v>
      </c>
      <c r="DW1523" s="17">
        <v>0</v>
      </c>
      <c r="DX1523">
        <v>0</v>
      </c>
      <c r="DZ1523" s="73">
        <f>(DB1522*DB1523)*(1-COS(RADIANS(CW1522-45)))+DB1524*(SIN(RADIANS(CW1522-45)))</f>
        <v>-0.56098122699706565</v>
      </c>
      <c r="EA1523" s="73">
        <f>(DB1523^2)*(1-COS(RADIANS(CW1522-45)))+(COS(RADIANS(CW1522-45)))</f>
        <v>-0.82782852267656659</v>
      </c>
      <c r="EB1523" s="73">
        <f>(DB1523*DB1524)*(1-COS(RADIANS(CW1522-45)))-DB1522*(SIN(RADIANS(CW1522-45)))</f>
        <v>0</v>
      </c>
      <c r="EC1523" s="10"/>
      <c r="ED1523">
        <v>-0.56098122699706565</v>
      </c>
      <c r="EE1523" s="1">
        <v>-0.41689800277286748</v>
      </c>
      <c r="EG1523">
        <f>CY1523+DU1523</f>
        <v>-0.96966763928108501</v>
      </c>
      <c r="EH1523">
        <f>EG1523/(SQRT(EG1522^2+EG1523^2+EG1524^2))</f>
        <v>-0.68565856323280638</v>
      </c>
      <c r="EJ1523">
        <f>Q1523+AM1523</f>
        <v>1.3167117621191344</v>
      </c>
      <c r="EK1523">
        <f>EJ1523/(SQRT(EJ1522^2+EJ1523^2+EJ1524^2))</f>
        <v>0.93105581586252828</v>
      </c>
      <c r="EM1523" s="23">
        <f>CY1524*DU1522-CY1522*DU1524</f>
        <v>0.52002610001006078</v>
      </c>
      <c r="EP1523" s="9">
        <f>((SUMPRODUCT(CM1523:CM1525,BZ1523:BZ1525))*(SUMPRODUCT(CM1523:CM1525,CA1523:CA1525)))-((SUMPRODUCT(CN1523:CN1525,BZ1523:BZ1525))*(SUMPRODUCT(CN1523:CN1525,CA1523:CA1525)))</f>
        <v>-3.1786196226070151E-2</v>
      </c>
      <c r="EY1523" s="28"/>
      <c r="EZ1523" s="10"/>
      <c r="FA1523" s="61">
        <v>-0.10989724807939494</v>
      </c>
      <c r="FB1523" s="13" t="e">
        <f>BW1524</f>
        <v>#REF!</v>
      </c>
      <c r="FC1523" s="17">
        <v>0</v>
      </c>
      <c r="FD1523">
        <v>0</v>
      </c>
      <c r="FF1523" s="73">
        <f>(FD1522*FD1523)*(1-COS(RADIANS(EY1522+45)))+FD1524*(SIN(RADIANS(EY1522+45)))</f>
        <v>-0.81791196800564681</v>
      </c>
      <c r="FG1523" s="73">
        <f>(FD1523^2)*(1-COS(RADIANS(EY1522+45)))+(COS(RADIANS(EY1522+45)))</f>
        <v>0.57534338667714768</v>
      </c>
      <c r="FH1523" s="73">
        <f>(FD1523*FD1524)*(1-COS(RADIANS(EY1522+45)))-FD1522*(SIN(RADIANS(EY1522+45)))</f>
        <v>0</v>
      </c>
      <c r="FI1523" s="10"/>
      <c r="FJ1523">
        <v>-0.81791196800564681</v>
      </c>
      <c r="FK1523" s="23">
        <f>SIN(RADIANS(176))*(COS(RADIANS(0)))</f>
        <v>6.9756473744125524E-2</v>
      </c>
      <c r="FM1523" s="30">
        <f>(FK1522*FK1523)*(1-COS(RADIANS(EX1522)))+FK1524*(SIN(RADIANS(EX1522)))</f>
        <v>-1.6280160168985456E-2</v>
      </c>
      <c r="FN1523" s="30">
        <f>(FK1523^2)*(1-COS(RADIANS(EX1522)))+(COS(RADIANS(EX1522)))</f>
        <v>0.7671828628175249</v>
      </c>
      <c r="FO1523" s="30">
        <f>(FK1523*FK1524)*(1-COS(RADIANS(EX1522)))-FK1522*(SIN(RADIANS(EX1522)))</f>
        <v>-0.64122181137573508</v>
      </c>
      <c r="FQ1523">
        <v>-0.63685472763455842</v>
      </c>
      <c r="FS1523" s="28">
        <f>(FD1522*FD1523)*(1-COS(RADIANS(EW1522)))+FD1524*(SIN(RADIANS(EW1522)))</f>
        <v>0.64278760968653925</v>
      </c>
      <c r="FT1523" s="28">
        <f>(FD1523^2)*(1-COS(RADIANS(EW1522)))+(COS(RADIANS(EW1522)))</f>
        <v>0.76604444311897801</v>
      </c>
      <c r="FU1523" s="28">
        <f>(FD1523*FD1524)*(1-COS(RADIANS(EW1522)))-FD1522*(SIN(RADIANS(EW1522)))</f>
        <v>0</v>
      </c>
      <c r="FW1523" s="61">
        <v>-0.84705103162259476</v>
      </c>
      <c r="FX1523" s="13" t="e">
        <f>BX1524</f>
        <v>#REF!</v>
      </c>
      <c r="FY1523" s="17">
        <v>0</v>
      </c>
      <c r="FZ1523">
        <v>0</v>
      </c>
      <c r="GB1523" s="73">
        <f>(FD1522*FD1523)*(1-COS(RADIANS(EY1522-45)))+FD1524*(SIN(RADIANS(EY1522-45)))</f>
        <v>-0.57534338667714802</v>
      </c>
      <c r="GC1523" s="73">
        <f>(FD1523^2)*(1-COS(RADIANS(EY1522-45)))+(COS(RADIANS(EY1522-45)))</f>
        <v>-0.81791196800564647</v>
      </c>
      <c r="GD1523" s="73">
        <f>(FD1523*FD1524)*(1-COS(RADIANS(EY1522-45)))-FD1522*(SIN(RADIANS(EY1522-45)))</f>
        <v>0</v>
      </c>
      <c r="GE1523" s="10"/>
      <c r="GF1523">
        <v>-0.57534338667714802</v>
      </c>
      <c r="GG1523" s="1">
        <v>-0.42807784865084264</v>
      </c>
      <c r="GI1523">
        <f>FA1523+FW1523</f>
        <v>-0.9569482797019897</v>
      </c>
      <c r="GJ1523">
        <f>GI1523/(SQRT(GI1522^2+GI1523^2+GI1524^2))</f>
        <v>-0.67666461782207776</v>
      </c>
      <c r="GL1523">
        <f>CH1524+DC1523</f>
        <v>-3.1786196226070151E-2</v>
      </c>
      <c r="GM1523" t="e">
        <f>GL1523/(SQRT(GL1522^2+GL1523^2+GL1524^2))</f>
        <v>#VALUE!</v>
      </c>
      <c r="GO1523" s="27">
        <f>FA1524*FW1522-FA1522*FW1524</f>
        <v>0.52002610001006078</v>
      </c>
    </row>
    <row r="1524" spans="1:197" x14ac:dyDescent="0.2">
      <c r="A1524" s="17">
        <f t="shared" si="2290"/>
        <v>85</v>
      </c>
      <c r="B1524" s="17">
        <f t="shared" si="2290"/>
        <v>10</v>
      </c>
      <c r="C1524" s="17">
        <f t="shared" si="2290"/>
        <v>114.6</v>
      </c>
      <c r="D1524" s="10" t="s">
        <v>9</v>
      </c>
      <c r="E1524" s="5">
        <f t="shared" ref="E1524:E1525" si="2293">B1516</f>
        <v>0.34929630014301005</v>
      </c>
      <c r="F1524" s="6">
        <f t="shared" ref="F1524:F1525" si="2294">B1519</f>
        <v>-0.34518106804222298</v>
      </c>
      <c r="G1524" s="7">
        <f t="shared" ref="G1524:G1525" si="2295">Q1523</f>
        <v>0.40034903255689475</v>
      </c>
      <c r="H1524" s="8">
        <f t="shared" ref="H1524:H1525" si="2296">AM1523</f>
        <v>0.91636272956223963</v>
      </c>
      <c r="J1524" s="10"/>
      <c r="P1524" s="10"/>
      <c r="Q1524" s="61">
        <v>0</v>
      </c>
      <c r="S1524" s="17">
        <v>0</v>
      </c>
      <c r="T1524">
        <v>1</v>
      </c>
      <c r="V1524" s="73">
        <f>(T1522*T1524)*(1-COS(RADIANS(O1522+45)))-T1523*(SIN(RADIANS(O1522+45)))</f>
        <v>0</v>
      </c>
      <c r="W1524" s="73">
        <f>(T1523*T1524)*(1-COS(RADIANS(O1522+45)))+T1522*(SIN(RADIANS(O1522+45)))</f>
        <v>0</v>
      </c>
      <c r="X1524" s="73">
        <f>(T1524^2)*(1-COS(RADIANS(O1522+45)))+(COS(RADIANS(O1522+45)))</f>
        <v>1</v>
      </c>
      <c r="Y1524" s="10"/>
      <c r="Z1524">
        <v>0</v>
      </c>
      <c r="AA1524" s="23">
        <f>SIN(RADIANS('[1]Biaxial Input'!$F$21))*SIN(RADIANS(0))</f>
        <v>0</v>
      </c>
      <c r="AC1524" s="30">
        <f>(AA1522*AA1524)*(1-COS(RADIANS(N1522)))-AA1523*(SIN(RADIANS(N1522)))</f>
        <v>0</v>
      </c>
      <c r="AD1524" s="30">
        <f>(AA1523*AA1524)*(1-COS(RADIANS(N1522)))+AA1522*(SIN(RADIANS(N1522)))</f>
        <v>0</v>
      </c>
      <c r="AE1524" s="30">
        <f>(AA1524^2)*(1-COS(RADIANS(N1522)))+(COS(RADIANS(N1522)))</f>
        <v>1</v>
      </c>
      <c r="AG1524">
        <v>0</v>
      </c>
      <c r="AI1524" s="28">
        <f>(T1522*T1524)*(1-COS(RADIANS(M1522)))-T1523*(SIN(RADIANS(M1522)))</f>
        <v>0</v>
      </c>
      <c r="AJ1524" s="28">
        <f>(T1523*T1524)*(1-COS(RADIANS(M1522)))+T1522*(SIN(RADIANS(M1522)))</f>
        <v>0</v>
      </c>
      <c r="AK1524" s="28">
        <f>(T1524^2)*(1-COS(RADIANS(M1522)))+(COS(RADIANS(M1522)))</f>
        <v>1</v>
      </c>
      <c r="AM1524" s="61">
        <v>0</v>
      </c>
      <c r="AO1524" s="17">
        <v>0</v>
      </c>
      <c r="AP1524">
        <v>1</v>
      </c>
      <c r="AR1524" s="73">
        <f>(T1522*T1522)*(1-COS(RADIANS(O1522-45)))-T1522*(SIN(RADIANS(O1522-45)))</f>
        <v>0</v>
      </c>
      <c r="AS1524" s="73">
        <f>(T1523*T1524)*(1-COS(RADIANS(O1522-45)))+T1522*(SIN(RADIANS(O1522-45)))</f>
        <v>0</v>
      </c>
      <c r="AT1524" s="73">
        <f>(T1524^2)*(1-COS(RADIANS(O1522-45)))+(COS(RADIANS(O1522-45)))</f>
        <v>1</v>
      </c>
      <c r="AU1524" s="10"/>
      <c r="AV1524">
        <v>0</v>
      </c>
      <c r="AW1524" s="1">
        <v>0</v>
      </c>
      <c r="BV1524" s="4" t="s">
        <v>20</v>
      </c>
      <c r="BW1524" s="4" t="e">
        <f>DEGREES(ACOS(BX1519/(SQRT((BX1517^2)+(BX1518^2)+(BX1519^2)))))</f>
        <v>#REF!</v>
      </c>
      <c r="BX1524" s="4" t="e">
        <f>DEGREES(ATAN(BX1518/BX1517))</f>
        <v>#REF!</v>
      </c>
      <c r="BY1524" t="s">
        <v>9</v>
      </c>
      <c r="BZ1524" s="5">
        <f t="shared" si="2291"/>
        <v>0.3492962422733713</v>
      </c>
      <c r="CA1524" s="6">
        <f t="shared" si="2291"/>
        <v>-0.34518112468713447</v>
      </c>
      <c r="CB1524" s="7">
        <f>CY1523</f>
        <v>-0.12466358907321079</v>
      </c>
      <c r="CC1524" s="8">
        <f>DU1523</f>
        <v>-0.84500405020787417</v>
      </c>
      <c r="CE1524" s="10"/>
      <c r="CH1524">
        <f>((SUMPRODUCT(CM1523:CM1525,CK1523:CK1525))*(SUMPRODUCT(CM1523:CM1525,CL1523:CL1525)))-((SUMPRODUCT(CN1523:CN1525,CK1523:CK1525))*(SUMPRODUCT(CN1523:CN1525,CL1523:CL1525)))</f>
        <v>-3.1786196226070151E-2</v>
      </c>
      <c r="CI1524" s="67"/>
      <c r="CJ1524" s="10" t="s">
        <v>9</v>
      </c>
      <c r="CK1524" s="5">
        <f t="shared" si="2292"/>
        <v>0.3492962422733713</v>
      </c>
      <c r="CL1524" s="6">
        <f t="shared" si="2292"/>
        <v>-0.34518112468713447</v>
      </c>
      <c r="CM1524" s="7">
        <f>FA1523</f>
        <v>-0.10989724807939494</v>
      </c>
      <c r="CN1524" s="8">
        <f>FW1523</f>
        <v>-0.84705103162259476</v>
      </c>
      <c r="CP1524">
        <f t="shared" si="2289"/>
        <v>-9.8670839279614439E-2</v>
      </c>
      <c r="CQ1524">
        <f t="shared" si="2289"/>
        <v>-0.32743703463395935</v>
      </c>
      <c r="CR1524">
        <f>CK1526</f>
        <v>0</v>
      </c>
      <c r="CS1524">
        <f>CN1526</f>
        <v>0</v>
      </c>
      <c r="CW1524" s="28"/>
      <c r="CY1524" s="61">
        <v>-0.50566809364709897</v>
      </c>
      <c r="DA1524" s="17">
        <v>0</v>
      </c>
      <c r="DB1524">
        <v>1</v>
      </c>
      <c r="DD1524" s="73">
        <f>(DB1522*DB1524)*(1-COS(RADIANS(CW1522+45)))-DB1523*(SIN(RADIANS(CW1522+45)))</f>
        <v>0</v>
      </c>
      <c r="DE1524" s="73">
        <f>(DB1523*DB1524)*(1-COS(RADIANS(CW1522+45)))+DB1522*(SIN(RADIANS(CW1522+45)))</f>
        <v>0</v>
      </c>
      <c r="DF1524" s="73">
        <f>(DB1524^2)*(1-COS(RADIANS(CW1522+45)))+(COS(RADIANS(CW1522+45)))</f>
        <v>1</v>
      </c>
      <c r="DG1524" s="10"/>
      <c r="DH1524">
        <v>0</v>
      </c>
      <c r="DI1524" s="23">
        <f>SIN(RADIANS('[1]Biaxial Input'!$F$21))*SIN(RADIANS(0))</f>
        <v>0</v>
      </c>
      <c r="DK1524" s="30">
        <f>(DI1522*DI1524)*(1-COS(RADIANS(CV1522)))-DI1523*(SIN(RADIANS(CV1522)))</f>
        <v>4.4838597018148282E-2</v>
      </c>
      <c r="DL1524" s="30">
        <f>(DI1523*DI1524)*(1-COS(RADIANS(CV1522)))+DI1522*(SIN(RADIANS(CV1522)))</f>
        <v>0.64122181137573508</v>
      </c>
      <c r="DM1524" s="30">
        <f>(DI1524^2)*(1-COS(RADIANS(CV1522)))+(COS(RADIANS(CV1522)))</f>
        <v>0.76604444311897801</v>
      </c>
      <c r="DO1524">
        <v>-0.50566809364709897</v>
      </c>
      <c r="DQ1524" s="28">
        <f>(DB1522*DB1524)*(1-COS(RADIANS(CU1522)))-DB1523*(SIN(RADIANS(CU1522)))</f>
        <v>0</v>
      </c>
      <c r="DR1524" s="28">
        <f>(DB1523*DB1524)*(1-COS(RADIANS(CU1522)))+DB1522*(SIN(RADIANS(CU1522)))</f>
        <v>0</v>
      </c>
      <c r="DS1524" s="28">
        <f>(DB1524^2)*(1-COS(RADIANS(CU1522)))+(COS(RADIANS(CU1522)))</f>
        <v>1</v>
      </c>
      <c r="DU1524" s="61">
        <v>-0.39683206805126442</v>
      </c>
      <c r="DW1524" s="17">
        <v>0</v>
      </c>
      <c r="DX1524">
        <v>1</v>
      </c>
      <c r="DZ1524" s="73">
        <f>(DB1522*DB1522)*(1-COS(RADIANS(CW1522-45)))-DB1522*(SIN(RADIANS(CW1522-45)))</f>
        <v>0</v>
      </c>
      <c r="EA1524" s="73">
        <f>(DB1523*DB1524)*(1-COS(RADIANS(CW1522-45)))+DB1522*(SIN(RADIANS(CW1522-45)))</f>
        <v>0</v>
      </c>
      <c r="EB1524" s="73">
        <f>(DB1524^2)*(1-COS(RADIANS(CW1522-45)))+(COS(RADIANS(CW1522-45)))</f>
        <v>1</v>
      </c>
      <c r="EC1524" s="10"/>
      <c r="ED1524">
        <v>0</v>
      </c>
      <c r="EE1524" s="1">
        <v>-0.39683206805126442</v>
      </c>
      <c r="EG1524">
        <f>CY1524+DU1524</f>
        <v>-0.90250016169836345</v>
      </c>
      <c r="EH1524">
        <f>EG1524/(SQRT(EG1522^2+EG1523^2+EG1524^2))</f>
        <v>-0.63816398435886845</v>
      </c>
      <c r="EJ1524">
        <f>Q1524+AM1524</f>
        <v>0</v>
      </c>
      <c r="EK1524">
        <f>EJ1524/(SQRT(EJ1522^2+EJ1523^2+EJ1524^2))</f>
        <v>0</v>
      </c>
      <c r="EM1524" s="23">
        <f>CY1522*DU1523-CY1523*DU1522</f>
        <v>-0.76604444311897768</v>
      </c>
      <c r="ER1524">
        <f t="shared" ref="ER1524:ES1526" si="2297">CK1523</f>
        <v>0.93180266183863136</v>
      </c>
      <c r="ES1524">
        <f t="shared" si="2297"/>
        <v>-0.87956522186239505</v>
      </c>
      <c r="ET1524" t="e">
        <f>#REF!</f>
        <v>#REF!</v>
      </c>
      <c r="EU1524" t="e">
        <f>#REF!</f>
        <v>#REF!</v>
      </c>
      <c r="EY1524" s="28"/>
      <c r="EZ1524" s="10"/>
      <c r="FA1524" s="61">
        <v>-0.49866540340819981</v>
      </c>
      <c r="FB1524" s="13">
        <f>BW1525</f>
        <v>0</v>
      </c>
      <c r="FC1524" s="17">
        <v>0</v>
      </c>
      <c r="FD1524">
        <v>1</v>
      </c>
      <c r="FF1524" s="73">
        <f>(FD1522*FD1524)*(1-COS(RADIANS(EY1522+45)))-FD1523*(SIN(RADIANS(EY1522+45)))</f>
        <v>0</v>
      </c>
      <c r="FG1524" s="73">
        <f>(FD1523*FD1524)*(1-COS(RADIANS(EY1522+45)))+FD1522*(SIN(RADIANS(EY1522+45)))</f>
        <v>0</v>
      </c>
      <c r="FH1524" s="73">
        <f>(FD1524^2)*(1-COS(RADIANS(EY1522+45)))+(COS(RADIANS(EY1522+45)))</f>
        <v>1</v>
      </c>
      <c r="FI1524" s="10"/>
      <c r="FJ1524">
        <v>0</v>
      </c>
      <c r="FK1524" s="23">
        <f>SIN(RADIANS(176))*SIN(RADIANS(0))</f>
        <v>0</v>
      </c>
      <c r="FM1524" s="30">
        <f>(FK1522*FK1524)*(1-COS(RADIANS(EX1522)))-FK1523*(SIN(RADIANS(EX1522)))</f>
        <v>4.4838597018148282E-2</v>
      </c>
      <c r="FN1524" s="30">
        <f>(FK1523*FK1524)*(1-COS(RADIANS(EX1522)))+FK1522*(SIN(RADIANS(EX1522)))</f>
        <v>0.64122181137573508</v>
      </c>
      <c r="FO1524" s="30">
        <f>(FK1524^2)*(1-COS(RADIANS(EX1522)))+(COS(RADIANS(EX1522)))</f>
        <v>0.76604444311897801</v>
      </c>
      <c r="FQ1524">
        <v>-0.49866540340819981</v>
      </c>
      <c r="FS1524" s="28">
        <f>(FD1522*FD1524)*(1-COS(RADIANS(EW1522)))-FD1523*(SIN(RADIANS(EW1522)))</f>
        <v>0</v>
      </c>
      <c r="FT1524" s="28">
        <f>(FD1523*FD1524)*(1-COS(RADIANS(EW1522)))+FD1522*(SIN(RADIANS(EW1522)))</f>
        <v>0</v>
      </c>
      <c r="FU1524" s="28">
        <f>(FD1524^2)*(1-COS(RADIANS(EW1522)))+(COS(RADIANS(EW1522)))</f>
        <v>1</v>
      </c>
      <c r="FW1524" s="61">
        <v>-0.40559675369789661</v>
      </c>
      <c r="FX1524" s="13">
        <f>BX1525</f>
        <v>0</v>
      </c>
      <c r="FY1524" s="17">
        <v>0</v>
      </c>
      <c r="FZ1524">
        <v>1</v>
      </c>
      <c r="GB1524" s="73">
        <f>(FD1522*FD1522)*(1-COS(RADIANS(EY1522-45)))-FD1522*(SIN(RADIANS(EY1522-45)))</f>
        <v>0</v>
      </c>
      <c r="GC1524" s="73">
        <f>(FD1523*FD1524)*(1-COS(RADIANS(EY1522-45)))+FD1522*(SIN(RADIANS(EY1522-45)))</f>
        <v>0</v>
      </c>
      <c r="GD1524" s="73">
        <f>(FD1524^2)*(1-COS(RADIANS(EY1522-45)))+(COS(RADIANS(EY1522-45)))</f>
        <v>0.99999999999999989</v>
      </c>
      <c r="GE1524" s="10"/>
      <c r="GF1524">
        <v>0</v>
      </c>
      <c r="GG1524" s="1">
        <v>-0.40559675369789661</v>
      </c>
      <c r="GI1524">
        <f>FA1524+FW1524</f>
        <v>-0.90426215710609648</v>
      </c>
      <c r="GJ1524">
        <f>GI1524/(SQRT(GI1522^2+GI1523^2+GI1524^2))</f>
        <v>-0.63940990326009584</v>
      </c>
      <c r="GL1524" t="e">
        <f>#REF!+DC1524</f>
        <v>#REF!</v>
      </c>
      <c r="GM1524" t="e">
        <f>GL1524/(SQRT(GL1522^2+GL1523^2+GL1524^2))</f>
        <v>#REF!</v>
      </c>
      <c r="GO1524" s="27">
        <f>FA1522*FW1523-FA1523*FW1522</f>
        <v>-0.7660444431189779</v>
      </c>
    </row>
    <row r="1525" spans="1:197" x14ac:dyDescent="0.2">
      <c r="A1525" s="17">
        <f t="shared" si="2290"/>
        <v>140</v>
      </c>
      <c r="B1525" s="17">
        <f t="shared" si="2290"/>
        <v>15</v>
      </c>
      <c r="C1525" s="17">
        <f t="shared" si="2290"/>
        <v>151.4</v>
      </c>
      <c r="D1525" s="10" t="s">
        <v>10</v>
      </c>
      <c r="E1525" s="5">
        <f t="shared" si="2293"/>
        <v>-9.8670825378713731E-2</v>
      </c>
      <c r="F1525" s="6">
        <f t="shared" si="2294"/>
        <v>-0.32743702453282264</v>
      </c>
      <c r="G1525" s="7">
        <f t="shared" si="2295"/>
        <v>0</v>
      </c>
      <c r="H1525" s="8">
        <f t="shared" si="2296"/>
        <v>0</v>
      </c>
      <c r="J1525" s="10"/>
      <c r="P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W1525" s="1"/>
      <c r="BY1525" t="s">
        <v>10</v>
      </c>
      <c r="BZ1525" s="5">
        <f t="shared" si="2291"/>
        <v>-9.8670839279614439E-2</v>
      </c>
      <c r="CA1525" s="6">
        <f t="shared" si="2291"/>
        <v>-0.32743703463395935</v>
      </c>
      <c r="CB1525" s="7">
        <f>CY1524</f>
        <v>-0.50566809364709897</v>
      </c>
      <c r="CC1525" s="8">
        <f>DU1524</f>
        <v>-0.39683206805126442</v>
      </c>
      <c r="CE1525" s="10"/>
      <c r="CG1525" s="10" t="s">
        <v>160</v>
      </c>
      <c r="CH1525" s="10">
        <f>-CH1522*((EY1522-CW1522)/(CH1524-CE1523))</f>
        <v>259.12368332114198</v>
      </c>
      <c r="CI1525" s="67"/>
      <c r="CJ1525" s="10" t="s">
        <v>10</v>
      </c>
      <c r="CK1525" s="5">
        <f t="shared" si="2292"/>
        <v>-9.8670839279614439E-2</v>
      </c>
      <c r="CL1525" s="6">
        <f t="shared" si="2292"/>
        <v>-0.32743703463395935</v>
      </c>
      <c r="CM1525" s="7">
        <f>FA1524</f>
        <v>-0.49866540340819981</v>
      </c>
      <c r="CN1525" s="8">
        <f>FW1524</f>
        <v>-0.40559675369789661</v>
      </c>
      <c r="CW1525" s="28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EE1525" s="1"/>
      <c r="EI1525" s="64">
        <f>(DEGREES(ACOS((EH1522*EK1522+EH1523*EK1523+EH1524*EK1524)/((SQRT(EH1522^2+EH1523^2+EH1524^2))*(SQRT(EK1522^2+EK1523^2+EK1524^2))))))</f>
        <v>140.00988371181182</v>
      </c>
      <c r="ER1525">
        <f t="shared" si="2297"/>
        <v>0.3492962422733713</v>
      </c>
      <c r="ES1525">
        <f t="shared" si="2297"/>
        <v>-0.34518112468713447</v>
      </c>
      <c r="ET1525" t="e">
        <f>#REF!</f>
        <v>#REF!</v>
      </c>
      <c r="EU1525" t="e">
        <f>#REF!</f>
        <v>#REF!</v>
      </c>
      <c r="EY1525" s="28"/>
      <c r="EZ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  <c r="FR1525" s="10"/>
      <c r="GG1525" s="1"/>
      <c r="GK1525" s="64" t="e">
        <f>(DEGREES(ACOS((GJ1522*GM1522+GJ1523*GM1523+GJ1524*GM1524)/((SQRT(GJ1522^2+GJ1523^2+GJ1524^2))*(SQRT(GM1522^2+GM1523^2+GM1524^2))))))</f>
        <v>#VALUE!</v>
      </c>
    </row>
    <row r="1526" spans="1:197" x14ac:dyDescent="0.2">
      <c r="A1526" s="17">
        <f t="shared" si="2290"/>
        <v>90</v>
      </c>
      <c r="B1526" s="17">
        <f t="shared" si="2290"/>
        <v>20</v>
      </c>
      <c r="C1526" s="17">
        <f t="shared" si="2290"/>
        <v>201.2</v>
      </c>
      <c r="J1526" s="10"/>
      <c r="P1526" s="10"/>
      <c r="Q1526" s="82" t="s">
        <v>148</v>
      </c>
      <c r="R1526" s="13"/>
      <c r="T1526" s="10"/>
      <c r="U1526" s="10"/>
      <c r="V1526" s="10"/>
      <c r="W1526" s="10"/>
      <c r="X1526" s="10"/>
      <c r="Y1526" s="10"/>
      <c r="Z1526" s="80"/>
      <c r="AA1526" s="23" t="s">
        <v>149</v>
      </c>
      <c r="AE1526" s="1"/>
      <c r="AG1526" s="80"/>
      <c r="AK1526" s="13"/>
      <c r="AL1526" s="81"/>
      <c r="AM1526" s="82" t="s">
        <v>150</v>
      </c>
      <c r="AO1526" s="13"/>
      <c r="AP1526" s="13"/>
      <c r="AS1526" s="1"/>
      <c r="AW1526" s="1"/>
      <c r="CS1526" s="15"/>
      <c r="CW1526" s="28"/>
      <c r="CY1526" s="82" t="s">
        <v>148</v>
      </c>
      <c r="CZ1526" s="13"/>
      <c r="DB1526" s="10"/>
      <c r="DC1526" s="10"/>
      <c r="DD1526" s="10"/>
      <c r="DE1526" s="10"/>
      <c r="DF1526" s="10"/>
      <c r="DG1526" s="10"/>
      <c r="DH1526" s="80"/>
      <c r="DI1526" s="23" t="s">
        <v>149</v>
      </c>
      <c r="DM1526" s="1"/>
      <c r="DO1526" s="80"/>
      <c r="DS1526" s="13"/>
      <c r="DT1526" s="81"/>
      <c r="DU1526" s="82" t="s">
        <v>150</v>
      </c>
      <c r="DW1526" s="13"/>
      <c r="DX1526" s="13"/>
      <c r="EA1526" s="1"/>
      <c r="EE1526" s="1"/>
      <c r="ER1526">
        <f t="shared" si="2297"/>
        <v>-9.8670839279614439E-2</v>
      </c>
      <c r="ES1526">
        <f t="shared" si="2297"/>
        <v>-0.32743703463395935</v>
      </c>
      <c r="ET1526" t="e">
        <f>#REF!</f>
        <v>#REF!</v>
      </c>
      <c r="EU1526" t="e">
        <f>#REF!</f>
        <v>#REF!</v>
      </c>
      <c r="EY1526" s="28"/>
      <c r="EZ1526" s="10"/>
      <c r="FA1526" s="82" t="s">
        <v>148</v>
      </c>
      <c r="FB1526" s="13"/>
      <c r="FD1526" s="10"/>
      <c r="FE1526" s="10"/>
      <c r="FF1526" s="10"/>
      <c r="FG1526" s="10"/>
      <c r="FH1526" s="10"/>
      <c r="FI1526" s="10"/>
      <c r="FJ1526" s="80"/>
      <c r="FK1526" s="23" t="s">
        <v>149</v>
      </c>
      <c r="FO1526" s="1"/>
      <c r="FQ1526" s="80"/>
      <c r="FU1526" s="13"/>
      <c r="FV1526" s="81"/>
      <c r="FW1526" s="82" t="s">
        <v>150</v>
      </c>
      <c r="FY1526" s="13"/>
      <c r="FZ1526" s="13"/>
      <c r="GC1526" s="1"/>
      <c r="GG1526" s="1"/>
      <c r="GK1526" s="13"/>
    </row>
    <row r="1527" spans="1:197" x14ac:dyDescent="0.2">
      <c r="A1527" s="17">
        <f t="shared" si="2290"/>
        <v>45</v>
      </c>
      <c r="B1527" s="17">
        <f t="shared" si="2290"/>
        <v>25</v>
      </c>
      <c r="C1527" s="17">
        <f t="shared" si="2290"/>
        <v>245.2</v>
      </c>
      <c r="E1527" s="5" t="s">
        <v>4</v>
      </c>
      <c r="F1527" s="6" t="s">
        <v>5</v>
      </c>
      <c r="G1527" s="7" t="s">
        <v>6</v>
      </c>
      <c r="H1527" s="8" t="s">
        <v>1</v>
      </c>
      <c r="I1527">
        <v>2</v>
      </c>
      <c r="J1527" s="9" t="s">
        <v>7</v>
      </c>
      <c r="K1527">
        <v>2</v>
      </c>
      <c r="M1527" s="17">
        <f>A1523</f>
        <v>0</v>
      </c>
      <c r="N1527" s="17">
        <f>B1523</f>
        <v>5</v>
      </c>
      <c r="O1527" s="17">
        <f>C1523</f>
        <v>109</v>
      </c>
      <c r="P1527" s="1"/>
      <c r="Q1527" s="61">
        <f t="array" ref="Q1527:Q1529">MMULT(AI1527:AK1529,AG1527:AG1529)</f>
        <v>-0.89889348353757004</v>
      </c>
      <c r="R1527" s="13"/>
      <c r="S1527" s="17">
        <v>1</v>
      </c>
      <c r="T1527">
        <v>0</v>
      </c>
      <c r="V1527" s="73">
        <f>(T1527^2)*(1-COS(RADIANS(O1527+45)))+(COS(RADIANS(O1527+45)))</f>
        <v>-0.89879404629916704</v>
      </c>
      <c r="W1527" s="73">
        <f>(T1527*T1528)*(1-COS(RADIANS(O1527+45)))-T1529*(SIN(RADIANS(O1527+45)))</f>
        <v>-0.43837114678907729</v>
      </c>
      <c r="X1527" s="73">
        <f>(T1527*T1529)*(1-COS(RADIANS(O1527+45)))+T1528*(SIN(RADIANS(O1527+45)))</f>
        <v>0</v>
      </c>
      <c r="Y1527" s="10"/>
      <c r="Z1527">
        <f t="array" ref="Z1527:Z1529">MMULT(V1527:X1529,S1527:S1529)</f>
        <v>-0.89879404629916704</v>
      </c>
      <c r="AA1527" s="23">
        <f>COS(RADIANS('[1]Biaxial Input'!$F$21))</f>
        <v>-0.9975640502598242</v>
      </c>
      <c r="AC1527" s="30">
        <f>(AA1527^2)*(1-COS(RADIANS(N1527)))+(COS(RADIANS(N1527)))</f>
        <v>0.99998148353170568</v>
      </c>
      <c r="AD1527" s="30">
        <f>(AA1527*AA1528)*(1-COS(RADIANS(N1527)))-AA1529*(SIN(RADIANS(N1527)))</f>
        <v>-2.6479783333051429E-4</v>
      </c>
      <c r="AE1527" s="30">
        <f>(AA1527*AA1529)*(1-COS(RADIANS(N1527)))+AA1528*(SIN(RADIANS(N1527)))</f>
        <v>6.0796772806267756E-3</v>
      </c>
      <c r="AG1527">
        <f t="array" ref="AG1527:AG1529">MMULT(AC1527:AE1529,Z1527:Z1529)</f>
        <v>-0.89889348353757004</v>
      </c>
      <c r="AI1527" s="28">
        <f>(T1527^2)*(1-COS(RADIANS(M1527)))+(COS(RADIANS(M1527)))</f>
        <v>1</v>
      </c>
      <c r="AJ1527" s="28">
        <f>(T1527*T1528)*(1-COS(RADIANS(M1527)))-T1529*(SIN(RADIANS(M1527)))</f>
        <v>0</v>
      </c>
      <c r="AK1527" s="28">
        <f>(T1527*T1529)*(1-COS(RADIANS(M1527)))+T1528*(SIN(RADIANS(M1527)))</f>
        <v>0</v>
      </c>
      <c r="AM1527" s="61">
        <f t="array" ref="AM1527:AM1529">MMULT(AI1527:AK1529,AW1527:AW1529)</f>
        <v>0.43812503098756639</v>
      </c>
      <c r="AN1527" s="13"/>
      <c r="AO1527" s="17">
        <v>1</v>
      </c>
      <c r="AP1527">
        <v>0</v>
      </c>
      <c r="AR1527" s="73">
        <f>(T1527^2)*(1-COS(RADIANS(O1527-45)))+(COS(RADIANS(O1527-45)))</f>
        <v>0.43837114678907746</v>
      </c>
      <c r="AS1527" s="73">
        <f>(T1527*T1528)*(1-COS(RADIANS(O1527-45)))-T1529*(SIN(RADIANS(O1527-45)))</f>
        <v>-0.89879404629916704</v>
      </c>
      <c r="AT1527" s="73">
        <f>(T1527*T1529)*(1-COS(RADIANS(O1527-45)))+T1528*(SIN(RADIANS(O1527-45)))</f>
        <v>0</v>
      </c>
      <c r="AU1527" s="10"/>
      <c r="AV1527">
        <f t="array" ref="AV1527:AV1529">MMULT(AR1527:AT1529,S1527:S1529)</f>
        <v>0.43837114678907746</v>
      </c>
      <c r="AW1527" s="1">
        <f t="array" ref="AW1527:AW1529">MMULT(AC1527:AE1529,AV1527:AV1529)</f>
        <v>0.43812503098756639</v>
      </c>
      <c r="BZ1527" s="5" t="s">
        <v>4</v>
      </c>
      <c r="CA1527" s="6" t="s">
        <v>5</v>
      </c>
      <c r="CB1527" s="7" t="s">
        <v>6</v>
      </c>
      <c r="CC1527" s="8" t="s">
        <v>1</v>
      </c>
      <c r="CD1527">
        <v>18</v>
      </c>
      <c r="CE1527" s="9" t="s">
        <v>7</v>
      </c>
      <c r="CG1527" s="90" t="s">
        <v>157</v>
      </c>
      <c r="CH1527" s="61">
        <f>CE1528-((CH1529-CE1528)/(EY1527-CW1527))*CW1527</f>
        <v>6.381198693861541</v>
      </c>
      <c r="CI1527" s="10"/>
      <c r="CK1527" s="5" t="s">
        <v>4</v>
      </c>
      <c r="CL1527" s="6" t="s">
        <v>5</v>
      </c>
      <c r="CM1527" s="7" t="s">
        <v>6</v>
      </c>
      <c r="CN1527" s="8" t="s">
        <v>1</v>
      </c>
      <c r="CO1527" s="10"/>
      <c r="CP1527">
        <f t="shared" ref="CP1527:CQ1529" si="2298">BZ1528</f>
        <v>0.93180266183863136</v>
      </c>
      <c r="CQ1527">
        <f t="shared" si="2298"/>
        <v>-0.87956522186239505</v>
      </c>
      <c r="CR1527">
        <f>CI1531</f>
        <v>0</v>
      </c>
      <c r="CS1527">
        <f>CL1531</f>
        <v>0</v>
      </c>
      <c r="CU1527" s="17">
        <f>CU1431</f>
        <v>60</v>
      </c>
      <c r="CV1527" s="17">
        <f>CV1431</f>
        <v>-45</v>
      </c>
      <c r="CW1527" s="31">
        <f>CH1434</f>
        <v>245.36873756602247</v>
      </c>
      <c r="CY1527" s="61">
        <f t="array" ref="CY1527:CY1529">MMULT(DQ1527:DS1529,DO1527:DO1529)</f>
        <v>0.76471846068633387</v>
      </c>
      <c r="CZ1527" s="13"/>
      <c r="DA1527" s="17">
        <v>1</v>
      </c>
      <c r="DB1527">
        <v>0</v>
      </c>
      <c r="DD1527" s="73">
        <f>(DB1527^2)*(1-COS(RADIANS(CW1527+45)))+(COS(RADIANS(CW1527+45)))</f>
        <v>0.34806058403349827</v>
      </c>
      <c r="DE1527" s="73">
        <f>(DB1527*DB1528)*(1-COS(RADIANS(CW1527+45)))-DB1529*(SIN(RADIANS(CW1527+45)))</f>
        <v>0.93747204216566382</v>
      </c>
      <c r="DF1527" s="73">
        <f>(DB1527*DB1529)*(1-COS(RADIANS(CW1527+45)))+DB1528*(SIN(RADIANS(CW1527+45)))</f>
        <v>0</v>
      </c>
      <c r="DG1527" s="10"/>
      <c r="DH1527">
        <f t="array" ref="DH1527:DH1529">MMULT(DD1527:DF1529,DA1527:DA1529)</f>
        <v>0.34806058403349827</v>
      </c>
      <c r="DI1527" s="23">
        <f>COS(RADIANS('[1]Biaxial Input'!$F$21))</f>
        <v>-0.9975640502598242</v>
      </c>
      <c r="DK1527" s="30">
        <f>(DI1527^2)*(1-COS(RADIANS(CV1527)))+(COS(RADIANS(CV1527)))</f>
        <v>0.99857479166422358</v>
      </c>
      <c r="DL1527" s="30">
        <f>(DI1527*DI1528)*(1-COS(RADIANS(CV1527)))-DI1529*(SIN(RADIANS(CV1527)))</f>
        <v>-2.0381428756221641E-2</v>
      </c>
      <c r="DM1527" s="30">
        <f>(DI1527*DI1529)*(1-COS(RADIANS(CV1527)))+DI1528*(SIN(RADIANS(CV1527)))</f>
        <v>-4.9325275616132508E-2</v>
      </c>
      <c r="DO1527">
        <f t="array" ref="DO1527:DO1529">MMULT(DK1527:DM1529,DH1527:DH1529)</f>
        <v>0.36667154482612763</v>
      </c>
      <c r="DQ1527" s="28">
        <f>(DB1527^2)*(1-COS(RADIANS(CU1527)))+(COS(RADIANS(CU1527)))</f>
        <v>0.50000000000000011</v>
      </c>
      <c r="DR1527" s="28">
        <f>(DB1527*DB1528)*(1-COS(RADIANS(CU1527)))-DB1529*(SIN(RADIANS(CU1527)))</f>
        <v>-0.8660254037844386</v>
      </c>
      <c r="DS1527" s="28">
        <f>(DB1527*DB1529)*(1-COS(RADIANS(CU1527)))+DB1528*(SIN(RADIANS(CU1527)))</f>
        <v>0</v>
      </c>
      <c r="DU1527" s="61">
        <f t="array" ref="DU1527:DU1529">MMULT(DQ1527:DS1529,EE1527:EE1529)</f>
        <v>-0.2674958458211012</v>
      </c>
      <c r="DV1527" s="13"/>
      <c r="DW1527" s="17">
        <v>1</v>
      </c>
      <c r="DX1527">
        <v>0</v>
      </c>
      <c r="DZ1527" s="73">
        <f>(DB1527^2)*(1-COS(RADIANS(CW1527-45)))+(COS(RADIANS(CW1527-45)))</f>
        <v>-0.93747204216566371</v>
      </c>
      <c r="EA1527" s="73">
        <f>(DB1527*DB1528)*(1-COS(RADIANS(CW1527-45)))-DB1529*(SIN(RADIANS(CW1527-45)))</f>
        <v>0.34806058403349838</v>
      </c>
      <c r="EB1527" s="73">
        <f>(DB1527*DB1529)*(1-COS(RADIANS(CW1527-45)))+DB1528*(SIN(RADIANS(CW1527-45)))</f>
        <v>0</v>
      </c>
      <c r="EC1527" s="10"/>
      <c r="ED1527">
        <f t="array" ref="ED1527:ED1529">MMULT(DZ1527:EB1529,DA1527:DA1529)</f>
        <v>-0.93747204216566371</v>
      </c>
      <c r="EE1527" s="1">
        <f t="array" ref="EE1527:EE1529">MMULT(DK1527:DM1529,ED1527:ED1529)</f>
        <v>-0.92904197720028425</v>
      </c>
      <c r="EG1527">
        <f>CY1527+DU1527</f>
        <v>0.49722261486523267</v>
      </c>
      <c r="EH1527">
        <f>EG1527/(SQRT(EG1527^2+EG1528^2+EG1529^2))</f>
        <v>0.35158948273051299</v>
      </c>
      <c r="EJ1527">
        <f>Q1527+AM1527</f>
        <v>-0.46076845255000365</v>
      </c>
      <c r="EK1527">
        <f>EJ1527/(SQRT(EJ1527^2+EJ1528^2+EJ1529^2))</f>
        <v>-0.3258124973549395</v>
      </c>
      <c r="EM1527" s="23">
        <f>CY1528*DU1529-CY1529*DU1528</f>
        <v>-0.58621808941210418</v>
      </c>
      <c r="EO1527" s="15">
        <v>18</v>
      </c>
      <c r="EP1527" s="9" t="s">
        <v>7</v>
      </c>
      <c r="EW1527" s="17">
        <f>CU1527</f>
        <v>60</v>
      </c>
      <c r="EX1527" s="17">
        <f>CV1527</f>
        <v>-45</v>
      </c>
      <c r="EY1527" s="31">
        <f>1+CW1527</f>
        <v>246.36873756602247</v>
      </c>
      <c r="EZ1527" s="10"/>
      <c r="FA1527" s="61">
        <f t="array" ref="FA1527:FA1529">MMULT(FS1527:FU1529,FQ1527:FQ1529)</f>
        <v>0.76927043658232908</v>
      </c>
      <c r="FB1527" s="13">
        <f>BW1528</f>
        <v>0</v>
      </c>
      <c r="FC1527" s="17">
        <v>1</v>
      </c>
      <c r="FD1527">
        <v>0</v>
      </c>
      <c r="FF1527" s="73">
        <f>(FD1527^2)*(1-COS(RADIANS(EY1527+45)))+(COS(RADIANS(EY1527+45)))</f>
        <v>0.36436871582414587</v>
      </c>
      <c r="FG1527" s="73">
        <f>(FD1527*FD1528)*(1-COS(RADIANS(EY1527+45)))-FD1529*(SIN(RADIANS(EY1527+45)))</f>
        <v>0.93125476585554334</v>
      </c>
      <c r="FH1527" s="73">
        <f>(FD1527*FD1529)*(1-COS(RADIANS(EY1527+45)))+FD1528*(SIN(RADIANS(EY1527+45)))</f>
        <v>0</v>
      </c>
      <c r="FI1527" s="10"/>
      <c r="FJ1527">
        <f t="array" ref="FJ1527:FJ1529">MMULT(FF1527:FH1529,FC1527:FC1529)</f>
        <v>0.36436871582414587</v>
      </c>
      <c r="FK1527" s="23">
        <f>COS(RADIANS(176))</f>
        <v>-0.9975640502598242</v>
      </c>
      <c r="FM1527" s="30">
        <f>(FK1527^2)*(1-COS(RADIANS(EX1527)))+(COS(RADIANS(EX1527)))</f>
        <v>0.99857479166422358</v>
      </c>
      <c r="FN1527" s="30">
        <f>(FK1527*FK1528)*(1-COS(RADIANS(EX1527)))-FK1529*(SIN(RADIANS(EX1527)))</f>
        <v>-2.0381428756221641E-2</v>
      </c>
      <c r="FO1527" s="30">
        <f>(FK1527*FK1529)*(1-COS(RADIANS(EX1527)))+FK1528*(SIN(RADIANS(EX1527)))</f>
        <v>-4.9325275616132508E-2</v>
      </c>
      <c r="FQ1527">
        <f t="array" ref="FQ1527:FQ1529">MMULT(FM1527:FO1529,FJ1527:FJ1529)</f>
        <v>0.38282971715723374</v>
      </c>
      <c r="FS1527" s="28">
        <f>(FD1527^2)*(1-COS(RADIANS(EW1527)))+(COS(RADIANS(EW1527)))</f>
        <v>0.50000000000000011</v>
      </c>
      <c r="FT1527" s="28">
        <f>(FD1527*FD1528)*(1-COS(RADIANS(EW1527)))-FD1529*(SIN(RADIANS(EW1527)))</f>
        <v>-0.8660254037844386</v>
      </c>
      <c r="FU1527" s="28">
        <f>(FD1527*FD1529)*(1-COS(RADIANS(EW1527)))+FD1528*(SIN(RADIANS(EW1527)))</f>
        <v>0</v>
      </c>
      <c r="FW1527" s="61">
        <f t="array" ref="FW1527:FW1529">MMULT(FS1527:FU1529,GG1527:GG1529)</f>
        <v>-0.25410892752214553</v>
      </c>
      <c r="FX1527" s="13">
        <f>BX1528</f>
        <v>0</v>
      </c>
      <c r="FY1527" s="17">
        <v>1</v>
      </c>
      <c r="FZ1527">
        <v>0</v>
      </c>
      <c r="GB1527" s="73">
        <f>(FD1527^2)*(1-COS(RADIANS(EY1527-45)))+(COS(RADIANS(EY1527-45)))</f>
        <v>-0.93125476585554312</v>
      </c>
      <c r="GC1527" s="73">
        <f>(FD1527*FD1528)*(1-COS(RADIANS(EY1527-45)))-FD1529*(SIN(RADIANS(EY1527-45)))</f>
        <v>0.36436871582414632</v>
      </c>
      <c r="GD1527" s="73">
        <f>(FD1527*FD1529)*(1-COS(RADIANS(EY1527-45)))+FD1528*(SIN(RADIANS(EY1527-45)))</f>
        <v>0</v>
      </c>
      <c r="GE1527" s="10"/>
      <c r="GF1527">
        <f t="array" ref="GF1527:GF1529">MMULT(GB1527:GD1529,FC1527:FC1529)</f>
        <v>-0.93125476585554312</v>
      </c>
      <c r="GG1527" s="1">
        <f t="array" ref="GG1527:GG1529">MMULT(FM1527:FO1529,GF1527:GF1529)</f>
        <v>-0.92250117877794846</v>
      </c>
      <c r="GI1527">
        <f>FA1527+FW1527</f>
        <v>0.51516150906018354</v>
      </c>
      <c r="GJ1527">
        <f>GI1527/(SQRT(GI1527^2+GI1528^2+GI1529^2))</f>
        <v>0.36427419646275067</v>
      </c>
      <c r="GL1527" t="e">
        <f>CH1528+DC1527</f>
        <v>#VALUE!</v>
      </c>
      <c r="GM1527" t="e">
        <f>GL1527/(SQRT(GL1527^2+GL1528^2+GL1529^2))</f>
        <v>#VALUE!</v>
      </c>
      <c r="GO1527" s="27">
        <f>FA1528*FW1529-FA1529*FW1528</f>
        <v>-0.58621808941210418</v>
      </c>
    </row>
    <row r="1528" spans="1:197" x14ac:dyDescent="0.2">
      <c r="A1528" s="17">
        <f t="shared" si="2290"/>
        <v>20</v>
      </c>
      <c r="B1528" s="17">
        <f t="shared" si="2290"/>
        <v>30</v>
      </c>
      <c r="C1528" s="17">
        <f t="shared" si="2290"/>
        <v>177.5</v>
      </c>
      <c r="D1528" t="s">
        <v>8</v>
      </c>
      <c r="E1528" s="5">
        <f t="shared" ref="E1528:F1530" si="2299">E1613</f>
        <v>0.93180264161757331</v>
      </c>
      <c r="F1528" s="6">
        <f t="shared" si="2299"/>
        <v>-0.87956524785277979</v>
      </c>
      <c r="G1528" s="7">
        <f>Q1527</f>
        <v>-0.89889348353757004</v>
      </c>
      <c r="H1528" s="8">
        <f>AM1527</f>
        <v>0.43812503098756639</v>
      </c>
      <c r="J1528" s="9">
        <f>((SUMPRODUCT(G1528:G1530,E1528:E1530))*(SUMPRODUCT(G1528:(G1530),F1528:F1530)))-((SUMPRODUCT(H1528:H1530,E1528:E1530))*(SUMPRODUCT(H1528:H1530,F1528:F1530)))</f>
        <v>4.3404163764087289E-2</v>
      </c>
      <c r="P1528" s="1"/>
      <c r="Q1528" s="61">
        <v>0.43694912802918817</v>
      </c>
      <c r="S1528" s="17">
        <v>0</v>
      </c>
      <c r="T1528">
        <v>0</v>
      </c>
      <c r="V1528" s="73">
        <f>(T1527*T1528)*(1-COS(RADIANS(O1527+45)))+T1529*(SIN(RADIANS(O1527+45)))</f>
        <v>0.43837114678907729</v>
      </c>
      <c r="W1528" s="73">
        <f>(T1528^2)*(1-COS(RADIANS(O1527+45)))+(COS(RADIANS(O1527+45)))</f>
        <v>-0.89879404629916704</v>
      </c>
      <c r="X1528" s="73">
        <f>(T1528*T1529)*(1-COS(RADIANS(O1527+45)))-T1527*(SIN(RADIANS(O1527+45)))</f>
        <v>0</v>
      </c>
      <c r="Y1528" s="10"/>
      <c r="Z1528">
        <v>0.43837114678907729</v>
      </c>
      <c r="AA1528" s="23">
        <f>SIN(RADIANS('[1]Biaxial Input'!$F$21))*(COS(RADIANS(0)))</f>
        <v>6.9756473744125524E-2</v>
      </c>
      <c r="AC1528" s="30">
        <f>(AA1527*AA1528)*(1-COS(RADIANS(N1527)))+AA1529*(SIN(RADIANS(N1527)))</f>
        <v>-2.6479783333051429E-4</v>
      </c>
      <c r="AD1528" s="30">
        <f>(AA1528^2)*(1-COS(RADIANS(N1527)))+(COS(RADIANS(N1527)))</f>
        <v>0.99621321456003986</v>
      </c>
      <c r="AE1528" s="30">
        <f>(AA1528*AA1529)*(1-COS(RADIANS(N1527)))-AA1527*(SIN(RADIANS(N1527)))</f>
        <v>8.694343573875718E-2</v>
      </c>
      <c r="AG1528">
        <v>0.43694912802918817</v>
      </c>
      <c r="AI1528" s="28">
        <f>(T1527*T1528)*(1-COS(RADIANS(M1527)))+T1529*(SIN(RADIANS(M1527)))</f>
        <v>0</v>
      </c>
      <c r="AJ1528" s="28">
        <f>(T1528^2)*(1-COS(RADIANS(M1527)))+(COS(RADIANS(M1527)))</f>
        <v>1</v>
      </c>
      <c r="AK1528" s="28">
        <f>(T1528*T1529)*(1-COS(RADIANS(M1527)))-T1527*(SIN(RADIANS(M1527)))</f>
        <v>0</v>
      </c>
      <c r="AM1528" s="61">
        <v>0.89527442636125409</v>
      </c>
      <c r="AO1528" s="17">
        <v>0</v>
      </c>
      <c r="AP1528">
        <v>0</v>
      </c>
      <c r="AR1528" s="73">
        <f>(T1527*T1528)*(1-COS(RADIANS(O1527-45)))+T1529*(SIN(RADIANS(O1527-45)))</f>
        <v>0.89879404629916704</v>
      </c>
      <c r="AS1528" s="73">
        <f>(T1528^2)*(1-COS(RADIANS(O1527-45)))+(COS(RADIANS(O1527-45)))</f>
        <v>0.43837114678907746</v>
      </c>
      <c r="AT1528" s="73">
        <f>(T1528*T1529)*(1-COS(RADIANS(O1527-45)))-T1527*(SIN(RADIANS(O1527-45)))</f>
        <v>0</v>
      </c>
      <c r="AU1528" s="10"/>
      <c r="AV1528">
        <v>0.89879404629916704</v>
      </c>
      <c r="AW1528" s="1">
        <v>0.89527442636125409</v>
      </c>
      <c r="BY1528" t="s">
        <v>8</v>
      </c>
      <c r="BZ1528" s="5">
        <f t="shared" ref="BZ1528:CA1530" si="2300">BZ1523</f>
        <v>0.93180266183863136</v>
      </c>
      <c r="CA1528" s="6">
        <f t="shared" si="2300"/>
        <v>-0.87956522186239505</v>
      </c>
      <c r="CB1528" s="7">
        <f>CY1527</f>
        <v>0.76471846068633387</v>
      </c>
      <c r="CC1528" s="8">
        <f>DU1527</f>
        <v>-0.2674958458211012</v>
      </c>
      <c r="CE1528" s="9">
        <f>((SUMPRODUCT(CB1528:CB1530,BZ1528:BZ1530))*(SUMPRODUCT(CB1528:CB1530,CA1528:CA1530)))-((SUMPRODUCT(CC1528:CC1530,BZ1528:BZ1530))*(SUMPRODUCT(CC1528:CC1530,CA1528:CA1530)))</f>
        <v>0</v>
      </c>
      <c r="CG1528">
        <v>1</v>
      </c>
      <c r="CH1528" t="s">
        <v>161</v>
      </c>
      <c r="CI1528" s="67"/>
      <c r="CJ1528" s="1" t="s">
        <v>8</v>
      </c>
      <c r="CK1528" s="5">
        <f t="shared" ref="CK1528:CL1530" si="2301">BZ1528</f>
        <v>0.93180266183863136</v>
      </c>
      <c r="CL1528" s="6">
        <f t="shared" si="2301"/>
        <v>-0.87956522186239505</v>
      </c>
      <c r="CM1528" s="7">
        <f>FA1527</f>
        <v>0.76927043658232908</v>
      </c>
      <c r="CN1528" s="8">
        <f>FW1527</f>
        <v>-0.25410892752214553</v>
      </c>
      <c r="CO1528" s="10"/>
      <c r="CP1528">
        <f t="shared" si="2298"/>
        <v>0.3492962422733713</v>
      </c>
      <c r="CQ1528">
        <f t="shared" si="2298"/>
        <v>-0.34518112468713447</v>
      </c>
      <c r="CR1528">
        <f>CJ1531</f>
        <v>0</v>
      </c>
      <c r="CS1528">
        <f>CM1531</f>
        <v>0</v>
      </c>
      <c r="CW1528" s="28"/>
      <c r="CY1528" s="61">
        <v>-1.8114578912449775E-2</v>
      </c>
      <c r="DA1528" s="17">
        <v>0</v>
      </c>
      <c r="DB1528">
        <v>0</v>
      </c>
      <c r="DD1528" s="73">
        <f>(DB1527*DB1528)*(1-COS(RADIANS(CW1527+45)))+DB1529*(SIN(RADIANS(CW1527+45)))</f>
        <v>-0.93747204216566382</v>
      </c>
      <c r="DE1528" s="73">
        <f>(DB1528^2)*(1-COS(RADIANS(CW1527+45)))+(COS(RADIANS(CW1527+45)))</f>
        <v>0.34806058403349827</v>
      </c>
      <c r="DF1528" s="73">
        <f>(DB1528*DB1529)*(1-COS(RADIANS(CW1527+45)))-DB1527*(SIN(RADIANS(CW1527+45)))</f>
        <v>0</v>
      </c>
      <c r="DG1528" s="10"/>
      <c r="DH1528">
        <v>-0.93747204216566382</v>
      </c>
      <c r="DI1528" s="23">
        <f>SIN(RADIANS('[1]Biaxial Input'!$F$21))*(COS(RADIANS(0)))</f>
        <v>6.9756473744125524E-2</v>
      </c>
      <c r="DK1528" s="30">
        <f>(DI1527*DI1528)*(1-COS(RADIANS(CV1527)))+DI1529*(SIN(RADIANS(CV1527)))</f>
        <v>-2.0381428756221641E-2</v>
      </c>
      <c r="DL1528" s="30">
        <f>(DI1528^2)*(1-COS(RADIANS(CV1527)))+(COS(RADIANS(CV1527)))</f>
        <v>0.70853198952232399</v>
      </c>
      <c r="DM1528" s="30">
        <f>(DI1528*DI1529)*(1-COS(RADIANS(CV1527)))-DI1527*(SIN(RADIANS(CV1527)))</f>
        <v>-0.70538430460663959</v>
      </c>
      <c r="DO1528">
        <v>-0.6713229031535215</v>
      </c>
      <c r="DQ1528" s="28">
        <f>(DB1527*DB1528)*(1-COS(RADIANS(CU1527)))+DB1529*(SIN(RADIANS(CU1527)))</f>
        <v>0.8660254037844386</v>
      </c>
      <c r="DR1528" s="28">
        <f>(DB1528^2)*(1-COS(RADIANS(CU1527)))+(COS(RADIANS(CU1527)))</f>
        <v>0.50000000000000011</v>
      </c>
      <c r="DS1528" s="28">
        <f>(DB1528*DB1529)*(1-COS(RADIANS(CU1527)))-DB1527*(SIN(RADIANS(CU1527)))</f>
        <v>0</v>
      </c>
      <c r="DU1528" s="61">
        <v>-0.91832647265817313</v>
      </c>
      <c r="DW1528" s="17">
        <v>0</v>
      </c>
      <c r="DX1528">
        <v>0</v>
      </c>
      <c r="DZ1528" s="73">
        <f>(DB1527*DB1528)*(1-COS(RADIANS(CW1527-45)))+DB1529*(SIN(RADIANS(CW1527-45)))</f>
        <v>-0.34806058403349838</v>
      </c>
      <c r="EA1528" s="73">
        <f>(DB1528^2)*(1-COS(RADIANS(CW1527-45)))+(COS(RADIANS(CW1527-45)))</f>
        <v>-0.93747204216566371</v>
      </c>
      <c r="EB1528" s="73">
        <f>(DB1528*DB1529)*(1-COS(RADIANS(CW1527-45)))-DB1527*(SIN(RADIANS(CW1527-45)))</f>
        <v>0</v>
      </c>
      <c r="EC1528" s="10"/>
      <c r="ED1528">
        <v>-0.34806058403349838</v>
      </c>
      <c r="EE1528" s="1">
        <v>-0.22750503844120756</v>
      </c>
      <c r="EG1528">
        <f>CY1528+DU1528</f>
        <v>-0.93644105157062296</v>
      </c>
      <c r="EH1528">
        <f>EG1528/(SQRT(EG1527^2+EG1528^2+EG1529^2))</f>
        <v>-0.6621638177470488</v>
      </c>
      <c r="EJ1528">
        <f>Q1528+AM1528</f>
        <v>1.3322235543904424</v>
      </c>
      <c r="EK1528">
        <f>EJ1528/(SQRT(EJ1527^2+EJ1528^2+EJ1529^2))</f>
        <v>0.94202430936592707</v>
      </c>
      <c r="EM1528" s="23">
        <f>CY1529*DU1527-CY1527*DU1529</f>
        <v>0.39540909403555979</v>
      </c>
      <c r="EP1528" s="9">
        <f>((SUMPRODUCT(CM1528:CM1530,BZ1528:BZ1530))*(SUMPRODUCT(CM1528:CM1530,CA1528:CA1530)))-((SUMPRODUCT(CN1528:CN1530,BZ1528:BZ1530))*(SUMPRODUCT(CN1528:CN1530,CA1528:CA1530)))</f>
        <v>-2.6006567736219954E-2</v>
      </c>
      <c r="EY1528" s="28"/>
      <c r="EZ1528" s="10"/>
      <c r="FA1528" s="61">
        <v>-2.084813131394303E-3</v>
      </c>
      <c r="FB1528" s="13">
        <f>BW1529</f>
        <v>0</v>
      </c>
      <c r="FC1528" s="17">
        <v>0</v>
      </c>
      <c r="FD1528">
        <v>0</v>
      </c>
      <c r="FF1528" s="73">
        <f>(FD1527*FD1528)*(1-COS(RADIANS(EY1527+45)))+FD1529*(SIN(RADIANS(EY1527+45)))</f>
        <v>-0.93125476585554334</v>
      </c>
      <c r="FG1528" s="73">
        <f>(FD1528^2)*(1-COS(RADIANS(EY1527+45)))+(COS(RADIANS(EY1527+45)))</f>
        <v>0.36436871582414587</v>
      </c>
      <c r="FH1528" s="73">
        <f>(FD1528*FD1529)*(1-COS(RADIANS(EY1527+45)))-FD1527*(SIN(RADIANS(EY1527+45)))</f>
        <v>0</v>
      </c>
      <c r="FI1528" s="10"/>
      <c r="FJ1528">
        <v>-0.93125476585554334</v>
      </c>
      <c r="FK1528" s="23">
        <f>SIN(RADIANS(176))*(COS(RADIANS(0)))</f>
        <v>6.9756473744125524E-2</v>
      </c>
      <c r="FM1528" s="30">
        <f>(FK1527*FK1528)*(1-COS(RADIANS(EX1527)))+FK1529*(SIN(RADIANS(EX1527)))</f>
        <v>-2.0381428756221641E-2</v>
      </c>
      <c r="FN1528" s="30">
        <f>(FK1528^2)*(1-COS(RADIANS(EX1527)))+(COS(RADIANS(EX1527)))</f>
        <v>0.70853198952232399</v>
      </c>
      <c r="FO1528" s="30">
        <f>(FK1528*FK1529)*(1-COS(RADIANS(EX1527)))-FK1527*(SIN(RADIANS(EX1527)))</f>
        <v>-0.70538430460663959</v>
      </c>
      <c r="FQ1528">
        <v>-0.66725014702634</v>
      </c>
      <c r="FS1528" s="28">
        <f>(FD1527*FD1528)*(1-COS(RADIANS(EW1527)))+FD1529*(SIN(RADIANS(EW1527)))</f>
        <v>0.8660254037844386</v>
      </c>
      <c r="FT1528" s="28">
        <f>(FD1528^2)*(1-COS(RADIANS(EW1527)))+(COS(RADIANS(EW1527)))</f>
        <v>0.50000000000000011</v>
      </c>
      <c r="FU1528" s="28">
        <f>(FD1528*FD1529)*(1-COS(RADIANS(EW1527)))-FD1527*(SIN(RADIANS(EW1527)))</f>
        <v>0</v>
      </c>
      <c r="FW1528" s="61">
        <v>-0.91850275008199345</v>
      </c>
      <c r="FX1528" s="13">
        <f>BX1529</f>
        <v>0</v>
      </c>
      <c r="FY1528" s="17">
        <v>0</v>
      </c>
      <c r="FZ1528">
        <v>0</v>
      </c>
      <c r="GB1528" s="73">
        <f>(FD1527*FD1528)*(1-COS(RADIANS(EY1527-45)))+FD1529*(SIN(RADIANS(EY1527-45)))</f>
        <v>-0.36436871582414632</v>
      </c>
      <c r="GC1528" s="73">
        <f>(FD1528^2)*(1-COS(RADIANS(EY1527-45)))+(COS(RADIANS(EY1527-45)))</f>
        <v>-0.93125476585554312</v>
      </c>
      <c r="GD1528" s="73">
        <f>(FD1528*FD1529)*(1-COS(RADIANS(EY1527-45)))-FD1527*(SIN(RADIANS(EY1527-45)))</f>
        <v>0</v>
      </c>
      <c r="GE1528" s="10"/>
      <c r="GF1528">
        <v>-0.36436871582414632</v>
      </c>
      <c r="GG1528" s="1">
        <v>-0.23918658847840008</v>
      </c>
      <c r="GI1528">
        <f>FA1528+FW1528</f>
        <v>-0.92058756321338775</v>
      </c>
      <c r="GJ1528">
        <f>GI1528/(SQRT(GI1527^2+GI1528^2+GI1529^2))</f>
        <v>-0.65095370862418567</v>
      </c>
      <c r="GL1528">
        <f>CH1529+DC1528</f>
        <v>-2.6006567736219954E-2</v>
      </c>
      <c r="GM1528" t="e">
        <f>GL1528/(SQRT(GL1527^2+GL1528^2+GL1529^2))</f>
        <v>#VALUE!</v>
      </c>
      <c r="GO1528" s="27">
        <f>FA1529*FW1527-FA1527*FW1529</f>
        <v>0.39540909403555974</v>
      </c>
    </row>
    <row r="1529" spans="1:197" x14ac:dyDescent="0.2">
      <c r="A1529" s="17">
        <f t="shared" si="2290"/>
        <v>40</v>
      </c>
      <c r="B1529" s="17">
        <f t="shared" si="2290"/>
        <v>35</v>
      </c>
      <c r="C1529" s="17">
        <f t="shared" si="2290"/>
        <v>250.5</v>
      </c>
      <c r="D1529" t="s">
        <v>9</v>
      </c>
      <c r="E1529" s="5">
        <f t="shared" si="2299"/>
        <v>0.34929630014301005</v>
      </c>
      <c r="F1529" s="6">
        <f t="shared" si="2299"/>
        <v>-0.34518106804222298</v>
      </c>
      <c r="G1529" s="7">
        <f t="shared" ref="G1529:G1530" si="2302">Q1528</f>
        <v>0.43694912802918817</v>
      </c>
      <c r="H1529" s="8">
        <f t="shared" ref="H1529:H1530" si="2303">AM1528</f>
        <v>0.89527442636125409</v>
      </c>
      <c r="J1529" s="10"/>
      <c r="P1529" s="1"/>
      <c r="Q1529" s="61">
        <v>-3.2649115887333775E-2</v>
      </c>
      <c r="S1529" s="17">
        <v>0</v>
      </c>
      <c r="T1529">
        <v>1</v>
      </c>
      <c r="V1529" s="73">
        <f>(T1527*T1529)*(1-COS(RADIANS(O1527+45)))-T1528*(SIN(RADIANS(O1527+45)))</f>
        <v>0</v>
      </c>
      <c r="W1529" s="73">
        <f>(T1528*T1529)*(1-COS(RADIANS(O1527+45)))+T1527*(SIN(RADIANS(O1527+45)))</f>
        <v>0</v>
      </c>
      <c r="X1529" s="73">
        <f>(T1529^2)*(1-COS(RADIANS(O1527+45)))+(COS(RADIANS(O1527+45)))</f>
        <v>1</v>
      </c>
      <c r="Y1529" s="10"/>
      <c r="Z1529">
        <v>0</v>
      </c>
      <c r="AA1529" s="23">
        <f>SIN(RADIANS('[1]Biaxial Input'!$F$21))*SIN(RADIANS(0))</f>
        <v>0</v>
      </c>
      <c r="AC1529" s="30">
        <f>(AA1527*AA1529)*(1-COS(RADIANS(N1527)))-AA1528*(SIN(RADIANS(N1527)))</f>
        <v>-6.0796772806267756E-3</v>
      </c>
      <c r="AD1529" s="30">
        <f>(AA1528*AA1529)*(1-COS(RADIANS(N1527)))+AA1527*(SIN(RADIANS(N1527)))</f>
        <v>-8.694343573875718E-2</v>
      </c>
      <c r="AE1529" s="30">
        <f>(AA1529^2)*(1-COS(RADIANS(N1527)))+(COS(RADIANS(N1527)))</f>
        <v>0.99619469809174555</v>
      </c>
      <c r="AG1529">
        <v>-3.2649115887333775E-2</v>
      </c>
      <c r="AI1529" s="28">
        <f>(T1527*T1529)*(1-COS(RADIANS(M1527)))-T1528*(SIN(RADIANS(M1527)))</f>
        <v>0</v>
      </c>
      <c r="AJ1529" s="28">
        <f>(T1528*T1529)*(1-COS(RADIANS(M1527)))+T1527*(SIN(RADIANS(M1527)))</f>
        <v>0</v>
      </c>
      <c r="AK1529" s="28">
        <f>(T1529^2)*(1-COS(RADIANS(M1527)))+(COS(RADIANS(M1527)))</f>
        <v>1</v>
      </c>
      <c r="AM1529" s="61">
        <v>-8.0809397508405031E-2</v>
      </c>
      <c r="AO1529" s="17">
        <v>0</v>
      </c>
      <c r="AP1529">
        <v>1</v>
      </c>
      <c r="AR1529" s="73">
        <f>(T1527*T1527)*(1-COS(RADIANS(O1527-45)))-T1527*(SIN(RADIANS(O1527-45)))</f>
        <v>0</v>
      </c>
      <c r="AS1529" s="73">
        <f>(T1528*T1529)*(1-COS(RADIANS(O1527-45)))+T1527*(SIN(RADIANS(O1527-45)))</f>
        <v>0</v>
      </c>
      <c r="AT1529" s="73">
        <f>(T1529^2)*(1-COS(RADIANS(O1527-45)))+(COS(RADIANS(O1527-45)))</f>
        <v>1</v>
      </c>
      <c r="AU1529" s="10"/>
      <c r="AV1529">
        <v>0</v>
      </c>
      <c r="AW1529" s="1">
        <v>-8.0809397508405031E-2</v>
      </c>
      <c r="BY1529" t="s">
        <v>9</v>
      </c>
      <c r="BZ1529" s="5">
        <f t="shared" si="2300"/>
        <v>0.3492962422733713</v>
      </c>
      <c r="CA1529" s="6">
        <f t="shared" si="2300"/>
        <v>-0.34518112468713447</v>
      </c>
      <c r="CB1529" s="7">
        <f>CY1528</f>
        <v>-1.8114578912449775E-2</v>
      </c>
      <c r="CC1529" s="8">
        <f>DU1528</f>
        <v>-0.91832647265817313</v>
      </c>
      <c r="CE1529" s="10"/>
      <c r="CH1529">
        <f>((SUMPRODUCT(CM1528:CM1530,CK1528:CK1530))*(SUMPRODUCT(CM1528:CM1530,CL1528:CL1530)))-((SUMPRODUCT(CN1528:CN1530,CK1528:CK1530))*(SUMPRODUCT(CN1528:CN1530,CL1528:CL1530)))</f>
        <v>-2.6006567736219954E-2</v>
      </c>
      <c r="CI1529" s="67"/>
      <c r="CJ1529" s="10" t="s">
        <v>9</v>
      </c>
      <c r="CK1529" s="5">
        <f t="shared" si="2301"/>
        <v>0.3492962422733713</v>
      </c>
      <c r="CL1529" s="6">
        <f t="shared" si="2301"/>
        <v>-0.34518112468713447</v>
      </c>
      <c r="CM1529" s="7">
        <f>FA1528</f>
        <v>-2.084813131394303E-3</v>
      </c>
      <c r="CN1529" s="8">
        <f>FW1528</f>
        <v>-0.91850275008199345</v>
      </c>
      <c r="CP1529">
        <f t="shared" si="2298"/>
        <v>-9.8670839279614439E-2</v>
      </c>
      <c r="CQ1529">
        <f t="shared" si="2298"/>
        <v>-0.32743703463395935</v>
      </c>
      <c r="CR1529">
        <f>CK1531</f>
        <v>0</v>
      </c>
      <c r="CS1529">
        <f>CN1531</f>
        <v>0</v>
      </c>
      <c r="CW1529" s="28"/>
      <c r="CY1529" s="61">
        <v>-0.64410988031262872</v>
      </c>
      <c r="DA1529" s="17">
        <v>0</v>
      </c>
      <c r="DB1529">
        <v>1</v>
      </c>
      <c r="DD1529" s="73">
        <f>(DB1527*DB1529)*(1-COS(RADIANS(CW1527+45)))-DB1528*(SIN(RADIANS(CW1527+45)))</f>
        <v>0</v>
      </c>
      <c r="DE1529" s="73">
        <f>(DB1528*DB1529)*(1-COS(RADIANS(CW1527+45)))+DB1527*(SIN(RADIANS(CW1527+45)))</f>
        <v>0</v>
      </c>
      <c r="DF1529" s="73">
        <f>(DB1529^2)*(1-COS(RADIANS(CW1527+45)))+(COS(RADIANS(CW1527+45)))</f>
        <v>1</v>
      </c>
      <c r="DG1529" s="10"/>
      <c r="DH1529">
        <v>0</v>
      </c>
      <c r="DI1529" s="23">
        <f>SIN(RADIANS('[1]Biaxial Input'!$F$21))*SIN(RADIANS(0))</f>
        <v>0</v>
      </c>
      <c r="DK1529" s="30">
        <f>(DI1527*DI1529)*(1-COS(RADIANS(CV1527)))-DI1528*(SIN(RADIANS(CV1527)))</f>
        <v>4.9325275616132508E-2</v>
      </c>
      <c r="DL1529" s="30">
        <f>(DI1528*DI1529)*(1-COS(RADIANS(CV1527)))+DI1527*(SIN(RADIANS(CV1527)))</f>
        <v>0.70538430460663959</v>
      </c>
      <c r="DM1529" s="30">
        <f>(DI1529^2)*(1-COS(RADIANS(CV1527)))+(COS(RADIANS(CV1527)))</f>
        <v>0.70710678118654757</v>
      </c>
      <c r="DO1529">
        <v>-0.64410988031262872</v>
      </c>
      <c r="DQ1529" s="28">
        <f>(DB1527*DB1529)*(1-COS(RADIANS(CU1527)))-DB1528*(SIN(RADIANS(CU1527)))</f>
        <v>0</v>
      </c>
      <c r="DR1529" s="28">
        <f>(DB1528*DB1529)*(1-COS(RADIANS(CU1527)))+DB1527*(SIN(RADIANS(CU1527)))</f>
        <v>0</v>
      </c>
      <c r="DS1529" s="28">
        <f>(DB1529^2)*(1-COS(RADIANS(CU1527)))+(COS(RADIANS(CU1527)))</f>
        <v>1</v>
      </c>
      <c r="DU1529" s="61">
        <v>-0.29175753989169007</v>
      </c>
      <c r="DW1529" s="17">
        <v>0</v>
      </c>
      <c r="DX1529">
        <v>1</v>
      </c>
      <c r="DZ1529" s="73">
        <f>(DB1527*DB1527)*(1-COS(RADIANS(CW1527-45)))-DB1527*(SIN(RADIANS(CW1527-45)))</f>
        <v>0</v>
      </c>
      <c r="EA1529" s="73">
        <f>(DB1528*DB1529)*(1-COS(RADIANS(CW1527-45)))+DB1527*(SIN(RADIANS(CW1527-45)))</f>
        <v>0</v>
      </c>
      <c r="EB1529" s="73">
        <f>(DB1529^2)*(1-COS(RADIANS(CW1527-45)))+(COS(RADIANS(CW1527-45)))</f>
        <v>1</v>
      </c>
      <c r="EC1529" s="10"/>
      <c r="ED1529">
        <v>0</v>
      </c>
      <c r="EE1529" s="1">
        <v>-0.29175753989169007</v>
      </c>
      <c r="EG1529">
        <f>CY1529+DU1529</f>
        <v>-0.93586742020431879</v>
      </c>
      <c r="EH1529">
        <f>EG1529/(SQRT(EG1527^2+EG1528^2+EG1529^2))</f>
        <v>-0.6617581991180338</v>
      </c>
      <c r="EJ1529">
        <f>Q1529+AM1529</f>
        <v>-0.11345851339573881</v>
      </c>
      <c r="EK1529">
        <f>EJ1529/(SQRT(EJ1527^2+EJ1528^2+EJ1529^2))</f>
        <v>-8.022728420547165E-2</v>
      </c>
      <c r="EM1529" s="23">
        <f>CY1527*DU1528-CY1528*DU1527</f>
        <v>-0.70710678118654768</v>
      </c>
      <c r="ER1529">
        <f t="shared" ref="ER1529:ES1531" si="2304">CK1528</f>
        <v>0.93180266183863136</v>
      </c>
      <c r="ES1529">
        <f t="shared" si="2304"/>
        <v>-0.87956522186239505</v>
      </c>
      <c r="ET1529" t="e">
        <f>#REF!</f>
        <v>#REF!</v>
      </c>
      <c r="EU1529" t="e">
        <f>#REF!</f>
        <v>#REF!</v>
      </c>
      <c r="EY1529" s="28"/>
      <c r="EZ1529" s="10"/>
      <c r="FA1529" s="61">
        <v>-0.6389199080907092</v>
      </c>
      <c r="FB1529" s="13">
        <f>BW1530</f>
        <v>0</v>
      </c>
      <c r="FC1529" s="17">
        <v>0</v>
      </c>
      <c r="FD1529">
        <v>1</v>
      </c>
      <c r="FF1529" s="73">
        <f>(FD1527*FD1529)*(1-COS(RADIANS(EY1527+45)))-FD1528*(SIN(RADIANS(EY1527+45)))</f>
        <v>0</v>
      </c>
      <c r="FG1529" s="73">
        <f>(FD1528*FD1529)*(1-COS(RADIANS(EY1527+45)))+FD1527*(SIN(RADIANS(EY1527+45)))</f>
        <v>0</v>
      </c>
      <c r="FH1529" s="73">
        <f>(FD1529^2)*(1-COS(RADIANS(EY1527+45)))+(COS(RADIANS(EY1527+45)))</f>
        <v>1</v>
      </c>
      <c r="FI1529" s="10"/>
      <c r="FJ1529">
        <v>0</v>
      </c>
      <c r="FK1529" s="23">
        <f>SIN(RADIANS(176))*SIN(RADIANS(0))</f>
        <v>0</v>
      </c>
      <c r="FM1529" s="30">
        <f>(FK1527*FK1529)*(1-COS(RADIANS(EX1527)))-FK1528*(SIN(RADIANS(EX1527)))</f>
        <v>4.9325275616132508E-2</v>
      </c>
      <c r="FN1529" s="30">
        <f>(FK1528*FK1529)*(1-COS(RADIANS(EX1527)))+FK1527*(SIN(RADIANS(EX1527)))</f>
        <v>0.70538430460663959</v>
      </c>
      <c r="FO1529" s="30">
        <f>(FK1529^2)*(1-COS(RADIANS(EX1527)))+(COS(RADIANS(EX1527)))</f>
        <v>0.70710678118654757</v>
      </c>
      <c r="FQ1529">
        <v>-0.6389199080907092</v>
      </c>
      <c r="FS1529" s="28">
        <f>(FD1527*FD1529)*(1-COS(RADIANS(EW1527)))-FD1528*(SIN(RADIANS(EW1527)))</f>
        <v>0</v>
      </c>
      <c r="FT1529" s="28">
        <f>(FD1528*FD1529)*(1-COS(RADIANS(EW1527)))+FD1527*(SIN(RADIANS(EW1527)))</f>
        <v>0</v>
      </c>
      <c r="FU1529" s="28">
        <f>(FD1529^2)*(1-COS(RADIANS(EW1527)))+(COS(RADIANS(EW1527)))</f>
        <v>1</v>
      </c>
      <c r="FW1529" s="61">
        <v>-0.30295437122669133</v>
      </c>
      <c r="FX1529" s="13">
        <f>BX1530</f>
        <v>0</v>
      </c>
      <c r="FY1529" s="17">
        <v>0</v>
      </c>
      <c r="FZ1529">
        <v>1</v>
      </c>
      <c r="GB1529" s="73">
        <f>(FD1527*FD1527)*(1-COS(RADIANS(EY1527-45)))-FD1527*(SIN(RADIANS(EY1527-45)))</f>
        <v>0</v>
      </c>
      <c r="GC1529" s="73">
        <f>(FD1528*FD1529)*(1-COS(RADIANS(EY1527-45)))+FD1527*(SIN(RADIANS(EY1527-45)))</f>
        <v>0</v>
      </c>
      <c r="GD1529" s="73">
        <f>(FD1529^2)*(1-COS(RADIANS(EY1527-45)))+(COS(RADIANS(EY1527-45)))</f>
        <v>0.99999999999999989</v>
      </c>
      <c r="GE1529" s="10"/>
      <c r="GF1529">
        <v>0</v>
      </c>
      <c r="GG1529" s="1">
        <v>-0.30295437122669133</v>
      </c>
      <c r="GI1529">
        <f>FA1529+FW1529</f>
        <v>-0.94187427931740053</v>
      </c>
      <c r="GJ1529">
        <f>GI1529/(SQRT(GI1527^2+GI1528^2+GI1529^2))</f>
        <v>-0.666005689930526</v>
      </c>
      <c r="GL1529" t="e">
        <f>#REF!+DC1529</f>
        <v>#REF!</v>
      </c>
      <c r="GM1529" t="e">
        <f>GL1529/(SQRT(GL1527^2+GL1528^2+GL1529^2))</f>
        <v>#REF!</v>
      </c>
      <c r="GO1529" s="27">
        <f>FA1527*FW1528-FA1528*FW1527</f>
        <v>-0.70710678118654768</v>
      </c>
    </row>
    <row r="1530" spans="1:197" x14ac:dyDescent="0.2">
      <c r="A1530" s="17">
        <f t="shared" si="2290"/>
        <v>80</v>
      </c>
      <c r="B1530" s="17">
        <f t="shared" si="2290"/>
        <v>40</v>
      </c>
      <c r="C1530" s="17">
        <f t="shared" si="2290"/>
        <v>215.7</v>
      </c>
      <c r="D1530" t="s">
        <v>10</v>
      </c>
      <c r="E1530" s="5">
        <f t="shared" si="2299"/>
        <v>-9.8670825378713731E-2</v>
      </c>
      <c r="F1530" s="6">
        <f t="shared" si="2299"/>
        <v>-0.32743702453282264</v>
      </c>
      <c r="G1530" s="7">
        <f t="shared" si="2302"/>
        <v>-3.2649115887333775E-2</v>
      </c>
      <c r="H1530" s="8">
        <f t="shared" si="2303"/>
        <v>-8.0809397508405031E-2</v>
      </c>
      <c r="J1530" s="10"/>
      <c r="P1530" s="1"/>
      <c r="Z1530" s="10"/>
      <c r="AA1530" s="10"/>
      <c r="AB1530" s="10"/>
      <c r="AC1530" s="10"/>
      <c r="AD1530" s="10"/>
      <c r="AE1530" s="10"/>
      <c r="AF1530" s="10"/>
      <c r="AG1530" s="10"/>
      <c r="AH1530" s="10"/>
      <c r="AW1530" s="1"/>
      <c r="BY1530" t="s">
        <v>10</v>
      </c>
      <c r="BZ1530" s="5">
        <f t="shared" si="2300"/>
        <v>-9.8670839279614439E-2</v>
      </c>
      <c r="CA1530" s="6">
        <f t="shared" si="2300"/>
        <v>-0.32743703463395935</v>
      </c>
      <c r="CB1530" s="7">
        <f>CY1529</f>
        <v>-0.64410988031262872</v>
      </c>
      <c r="CC1530" s="8">
        <f>DU1529</f>
        <v>-0.29175753989169007</v>
      </c>
      <c r="CE1530" s="10"/>
      <c r="CG1530" s="10" t="s">
        <v>160</v>
      </c>
      <c r="CH1530" s="10">
        <f>-CH1527*((EY1527-CW1527)/(CH1529-CE1528))</f>
        <v>245.36873756602247</v>
      </c>
      <c r="CI1530" s="67"/>
      <c r="CJ1530" s="10" t="s">
        <v>10</v>
      </c>
      <c r="CK1530" s="5">
        <f t="shared" si="2301"/>
        <v>-9.8670839279614439E-2</v>
      </c>
      <c r="CL1530" s="6">
        <f t="shared" si="2301"/>
        <v>-0.32743703463395935</v>
      </c>
      <c r="CM1530" s="7">
        <f>FA1529</f>
        <v>-0.6389199080907092</v>
      </c>
      <c r="CN1530" s="8">
        <f>FW1529</f>
        <v>-0.30295437122669133</v>
      </c>
      <c r="CW1530" s="28"/>
      <c r="EE1530" s="1"/>
      <c r="EI1530" s="64">
        <f>(DEGREES(ACOS((EH1527*EK1527+EH1528*EK1528+EH1529*EK1529)/((SQRT(EH1527^2+EH1528^2+EH1529^2))*(SQRT(EK1527^2+EK1528^2+EK1529^2))))))</f>
        <v>133.254138365779</v>
      </c>
      <c r="ER1530">
        <f t="shared" si="2304"/>
        <v>0.3492962422733713</v>
      </c>
      <c r="ES1530">
        <f t="shared" si="2304"/>
        <v>-0.34518112468713447</v>
      </c>
      <c r="ET1530" t="e">
        <f>#REF!</f>
        <v>#REF!</v>
      </c>
      <c r="EU1530" t="e">
        <f>#REF!</f>
        <v>#REF!</v>
      </c>
      <c r="EY1530" s="28"/>
      <c r="EZ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GG1530" s="1"/>
      <c r="GK1530" s="64" t="e">
        <f>(DEGREES(ACOS((GJ1527*GM1527+GJ1528*GM1528+GJ1529*GM1529)/((SQRT(GJ1527^2+GJ1528^2+GJ1529^2))*(SQRT(GM1527^2+GM1528^2+GM1529^2))))))</f>
        <v>#VALUE!</v>
      </c>
    </row>
    <row r="1531" spans="1:197" x14ac:dyDescent="0.2">
      <c r="A1531" s="17">
        <f t="shared" si="2290"/>
        <v>120</v>
      </c>
      <c r="B1531" s="17">
        <f t="shared" si="2290"/>
        <v>45</v>
      </c>
      <c r="C1531" s="17">
        <f t="shared" si="2290"/>
        <v>167.8</v>
      </c>
      <c r="P1531" s="1"/>
      <c r="Q1531" s="82" t="s">
        <v>148</v>
      </c>
      <c r="R1531" s="13"/>
      <c r="T1531" s="10"/>
      <c r="U1531" s="10"/>
      <c r="V1531" s="10"/>
      <c r="W1531" s="10"/>
      <c r="X1531" s="10"/>
      <c r="Y1531" s="10"/>
      <c r="Z1531" s="80"/>
      <c r="AA1531" s="23" t="s">
        <v>149</v>
      </c>
      <c r="AE1531" s="1"/>
      <c r="AG1531" s="80"/>
      <c r="AK1531" s="13"/>
      <c r="AL1531" s="81"/>
      <c r="AM1531" s="82" t="s">
        <v>150</v>
      </c>
      <c r="AO1531" s="13"/>
      <c r="AP1531" s="13"/>
      <c r="AS1531" s="1"/>
      <c r="AW1531" s="1"/>
      <c r="BY1531" s="10"/>
      <c r="CB1531" s="10"/>
      <c r="CC1531" s="10"/>
      <c r="CE1531" s="10"/>
      <c r="CS1531" s="15"/>
      <c r="CW1531" s="28"/>
      <c r="CY1531" s="82" t="s">
        <v>148</v>
      </c>
      <c r="CZ1531" s="13"/>
      <c r="DB1531" s="10"/>
      <c r="DC1531" s="10"/>
      <c r="DD1531" s="10"/>
      <c r="DE1531" s="10"/>
      <c r="DF1531" s="10"/>
      <c r="DG1531" s="10"/>
      <c r="DH1531" s="80"/>
      <c r="DI1531" s="23" t="s">
        <v>149</v>
      </c>
      <c r="DM1531" s="1"/>
      <c r="DO1531" s="80"/>
      <c r="DS1531" s="13"/>
      <c r="DT1531" s="81"/>
      <c r="DU1531" s="82" t="s">
        <v>150</v>
      </c>
      <c r="DW1531" s="13"/>
      <c r="DX1531" s="13"/>
      <c r="EA1531" s="1"/>
      <c r="EE1531" s="1"/>
      <c r="EI1531" s="13"/>
      <c r="ER1531">
        <f t="shared" si="2304"/>
        <v>-9.8670839279614439E-2</v>
      </c>
      <c r="ES1531">
        <f t="shared" si="2304"/>
        <v>-0.32743703463395935</v>
      </c>
      <c r="ET1531" t="e">
        <f>#REF!</f>
        <v>#REF!</v>
      </c>
      <c r="EU1531" t="e">
        <f>#REF!</f>
        <v>#REF!</v>
      </c>
      <c r="EY1531" s="28"/>
      <c r="EZ1531" s="10"/>
      <c r="FA1531" s="82" t="s">
        <v>148</v>
      </c>
      <c r="FB1531" s="13"/>
      <c r="FD1531" s="10"/>
      <c r="FE1531" s="10"/>
      <c r="FF1531" s="10"/>
      <c r="FG1531" s="10"/>
      <c r="FH1531" s="10"/>
      <c r="FI1531" s="10"/>
      <c r="FJ1531" s="80"/>
      <c r="FK1531" s="23" t="s">
        <v>149</v>
      </c>
      <c r="FO1531" s="1"/>
      <c r="FQ1531" s="80"/>
      <c r="FU1531" s="13"/>
      <c r="FV1531" s="81"/>
      <c r="FW1531" s="82" t="s">
        <v>150</v>
      </c>
      <c r="FY1531" s="13"/>
      <c r="FZ1531" s="13"/>
      <c r="GC1531" s="1"/>
      <c r="GG1531" s="1"/>
      <c r="GK1531" s="13"/>
    </row>
    <row r="1532" spans="1:197" x14ac:dyDescent="0.2">
      <c r="A1532" s="17">
        <f t="shared" si="2290"/>
        <v>90</v>
      </c>
      <c r="B1532" s="17">
        <f t="shared" si="2290"/>
        <v>50</v>
      </c>
      <c r="C1532" s="17">
        <f t="shared" si="2290"/>
        <v>209.4</v>
      </c>
      <c r="E1532" s="5" t="s">
        <v>4</v>
      </c>
      <c r="F1532" s="6" t="s">
        <v>5</v>
      </c>
      <c r="G1532" s="7" t="s">
        <v>6</v>
      </c>
      <c r="H1532" s="8" t="s">
        <v>1</v>
      </c>
      <c r="I1532">
        <v>3</v>
      </c>
      <c r="J1532" s="9" t="s">
        <v>7</v>
      </c>
      <c r="K1532">
        <v>3</v>
      </c>
      <c r="M1532" s="17">
        <f>A1524</f>
        <v>85</v>
      </c>
      <c r="N1532" s="17">
        <f>B1524</f>
        <v>10</v>
      </c>
      <c r="O1532" s="17">
        <f>C1524</f>
        <v>114.6</v>
      </c>
      <c r="P1532" s="1"/>
      <c r="Q1532" s="61">
        <f t="array" ref="Q1532:Q1534">MMULT(AI1532:AK1534,AG1532:AG1534)</f>
        <v>-0.42469854190187173</v>
      </c>
      <c r="R1532" s="13"/>
      <c r="S1532" s="17">
        <v>1</v>
      </c>
      <c r="T1532">
        <v>0</v>
      </c>
      <c r="V1532" s="73">
        <f>(T1532^2)*(1-COS(RADIANS(O1532+45)))+(COS(RADIANS(O1532+45)))</f>
        <v>-0.93728198949189145</v>
      </c>
      <c r="W1532" s="73">
        <f>(T1532*T1533)*(1-COS(RADIANS(O1532+45)))-T1534*(SIN(RADIANS(O1532+45)))</f>
        <v>-0.34857204732181535</v>
      </c>
      <c r="X1532" s="73">
        <f>(T1532*T1534)*(1-COS(RADIANS(O1532+45)))+T1533*(SIN(RADIANS(O1532+45)))</f>
        <v>0</v>
      </c>
      <c r="Y1532" s="10"/>
      <c r="Z1532">
        <f t="array" ref="Z1532:Z1534">MMULT(V1532:X1534,S1532:S1534)</f>
        <v>-0.93728198949189145</v>
      </c>
      <c r="AA1532" s="23">
        <f>COS(RADIANS('[1]Biaxial Input'!$F$21))</f>
        <v>-0.9975640502598242</v>
      </c>
      <c r="AC1532" s="30">
        <f>(AA1532^2)*(1-COS(RADIANS(N1532)))+(COS(RADIANS(N1532)))</f>
        <v>0.99992607504832687</v>
      </c>
      <c r="AD1532" s="30">
        <f>(AA1532*AA1533)*(1-COS(RADIANS(N1532)))-AA1534*(SIN(RADIANS(N1532)))</f>
        <v>-1.0571760619211149E-3</v>
      </c>
      <c r="AE1532" s="30">
        <f>(AA1532*AA1534)*(1-COS(RADIANS(N1532)))+AA1533*(SIN(RADIANS(N1532)))</f>
        <v>1.2113084546138469E-2</v>
      </c>
      <c r="AG1532">
        <f t="array" ref="AG1532:AG1534">MMULT(AC1532:AE1534,Z1532:Z1534)</f>
        <v>-0.93758120299039771</v>
      </c>
      <c r="AI1532" s="28">
        <f>(T1532^2)*(1-COS(RADIANS(M1532)))+(COS(RADIANS(M1532)))</f>
        <v>8.7155742747658138E-2</v>
      </c>
      <c r="AJ1532" s="28">
        <f>(T1532*T1533)*(1-COS(RADIANS(M1532)))-T1534*(SIN(RADIANS(M1532)))</f>
        <v>-0.99619469809174555</v>
      </c>
      <c r="AK1532" s="28">
        <f>(T1532*T1534)*(1-COS(RADIANS(M1532)))+T1533*(SIN(RADIANS(M1532)))</f>
        <v>0</v>
      </c>
      <c r="AM1532" s="61">
        <f t="array" ref="AM1532:AM1534">MMULT(AI1532:AK1534,AW1532:AW1534)</f>
        <v>-0.888940589807519</v>
      </c>
      <c r="AN1532" s="13"/>
      <c r="AO1532" s="17">
        <v>1</v>
      </c>
      <c r="AP1532">
        <v>0</v>
      </c>
      <c r="AR1532" s="73">
        <f>(T1532^2)*(1-COS(RADIANS(O1532-45)))+(COS(RADIANS(O1532-45)))</f>
        <v>0.34857204732181529</v>
      </c>
      <c r="AS1532" s="73">
        <f>(T1532*T1533)*(1-COS(RADIANS(O1532-45)))-T1534*(SIN(RADIANS(O1532-45)))</f>
        <v>-0.93728198949189145</v>
      </c>
      <c r="AT1532" s="73">
        <f>(T1532*T1534)*(1-COS(RADIANS(O1532-45)))+T1533*(SIN(RADIANS(O1532-45)))</f>
        <v>0</v>
      </c>
      <c r="AU1532" s="10"/>
      <c r="AV1532">
        <f t="array" ref="AV1532:AV1534">MMULT(AR1532:AT1534,S1532:S1534)</f>
        <v>0.34857204732181529</v>
      </c>
      <c r="AW1532" s="1">
        <f t="array" ref="AW1532:AW1534">MMULT(AC1532:AE1534,AV1532:AV1534)</f>
        <v>0.34755540706750182</v>
      </c>
      <c r="BZ1532" s="5" t="s">
        <v>4</v>
      </c>
      <c r="CA1532" s="6" t="s">
        <v>5</v>
      </c>
      <c r="CB1532" s="7" t="s">
        <v>6</v>
      </c>
      <c r="CC1532" s="8" t="s">
        <v>1</v>
      </c>
      <c r="CD1532">
        <v>19</v>
      </c>
      <c r="CE1532" s="9" t="s">
        <v>7</v>
      </c>
      <c r="CG1532" s="90" t="s">
        <v>157</v>
      </c>
      <c r="CH1532" s="61">
        <f>CE1533-((CH1534-CE1533)/(EY1532-CW1532))*CW1532</f>
        <v>9.0149952440999233</v>
      </c>
      <c r="CI1532" s="10"/>
      <c r="CK1532" s="5" t="s">
        <v>4</v>
      </c>
      <c r="CL1532" s="6" t="s">
        <v>5</v>
      </c>
      <c r="CM1532" s="7" t="s">
        <v>6</v>
      </c>
      <c r="CN1532" s="8" t="s">
        <v>1</v>
      </c>
      <c r="CO1532" s="10"/>
      <c r="CP1532">
        <f t="shared" ref="CP1532:CQ1534" si="2305">BZ1533</f>
        <v>0.93180266183863136</v>
      </c>
      <c r="CQ1532">
        <f t="shared" si="2305"/>
        <v>-0.87956522186239505</v>
      </c>
      <c r="CR1532">
        <f>CI1536</f>
        <v>0</v>
      </c>
      <c r="CS1532">
        <f>CL1536</f>
        <v>0</v>
      </c>
      <c r="CU1532" s="17">
        <f>CU1436</f>
        <v>30</v>
      </c>
      <c r="CV1532" s="17">
        <f>CV1436</f>
        <v>-50</v>
      </c>
      <c r="CW1532" s="31">
        <f>CH1439</f>
        <v>268.14583464928762</v>
      </c>
      <c r="CY1532" s="61">
        <f t="array" ref="CY1532:CY1534">MMULT(DQ1532:DS1534,DO1532:DO1534)</f>
        <v>0.85054245426038289</v>
      </c>
      <c r="CZ1532" s="13"/>
      <c r="DA1532" s="17">
        <v>1</v>
      </c>
      <c r="DB1532">
        <v>0</v>
      </c>
      <c r="DD1532" s="73">
        <f>(DB1532^2)*(1-COS(RADIANS(CW1532+45)))+(COS(RADIANS(CW1532+45)))</f>
        <v>0.68385765965078704</v>
      </c>
      <c r="DE1532" s="73">
        <f>(DB1532*DB1533)*(1-COS(RADIANS(CW1532+45)))-DB1534*(SIN(RADIANS(CW1532+45)))</f>
        <v>0.72961544757286234</v>
      </c>
      <c r="DF1532" s="73">
        <f>(DB1532*DB1534)*(1-COS(RADIANS(CW1532+45)))+DB1533*(SIN(RADIANS(CW1532+45)))</f>
        <v>0</v>
      </c>
      <c r="DG1532" s="10"/>
      <c r="DH1532">
        <f t="array" ref="DH1532:DH1534">MMULT(DD1532:DF1534,DA1532:DA1534)</f>
        <v>0.68385765965078704</v>
      </c>
      <c r="DI1532" s="23">
        <f>COS(RADIANS('[1]Biaxial Input'!$F$21))</f>
        <v>-0.9975640502598242</v>
      </c>
      <c r="DK1532" s="30">
        <f>(DI1532^2)*(1-COS(RADIANS(CV1532)))+(COS(RADIANS(CV1532)))</f>
        <v>0.99826181678640502</v>
      </c>
      <c r="DL1532" s="30">
        <f>(DI1532*DI1533)*(1-COS(RADIANS(CV1532)))-DI1534*(SIN(RADIANS(CV1532)))</f>
        <v>-2.4857178030640859E-2</v>
      </c>
      <c r="DM1532" s="30">
        <f>(DI1532*DI1534)*(1-COS(RADIANS(CV1532)))+DI1533*(SIN(RADIANS(CV1532)))</f>
        <v>-5.3436559083262246E-2</v>
      </c>
      <c r="DO1532">
        <f t="array" ref="DO1532:DO1534">MMULT(DK1532:DM1534,DH1532:DH1534)</f>
        <v>0.70080517082051796</v>
      </c>
      <c r="DQ1532" s="28">
        <f>(DB1532^2)*(1-COS(RADIANS(CU1532)))+(COS(RADIANS(CU1532)))</f>
        <v>0.86602540378443871</v>
      </c>
      <c r="DR1532" s="28">
        <f>(DB1532*DB1533)*(1-COS(RADIANS(CU1532)))-DB1534*(SIN(RADIANS(CU1532)))</f>
        <v>-0.49999999999999994</v>
      </c>
      <c r="DS1532" s="28">
        <f>(DB1532*DB1534)*(1-COS(RADIANS(CU1532)))+DB1533*(SIN(RADIANS(CU1532)))</f>
        <v>0</v>
      </c>
      <c r="DU1532" s="61">
        <f t="array" ref="DU1532:DU1534">MMULT(DQ1532:DS1534,EE1532:EE1534)</f>
        <v>-0.40473198690975132</v>
      </c>
      <c r="DV1532" s="13"/>
      <c r="DW1532" s="17">
        <v>1</v>
      </c>
      <c r="DX1532">
        <v>0</v>
      </c>
      <c r="DZ1532" s="73">
        <f>(DB1532^2)*(1-COS(RADIANS(CW1532-45)))+(COS(RADIANS(CW1532-45)))</f>
        <v>-0.72961544757286234</v>
      </c>
      <c r="EA1532" s="73">
        <f>(DB1532*DB1533)*(1-COS(RADIANS(CW1532-45)))-DB1534*(SIN(RADIANS(CW1532-45)))</f>
        <v>0.68385765965078715</v>
      </c>
      <c r="EB1532" s="73">
        <f>(DB1532*DB1534)*(1-COS(RADIANS(CW1532-45)))+DB1533*(SIN(RADIANS(CW1532-45)))</f>
        <v>0</v>
      </c>
      <c r="EC1532" s="10"/>
      <c r="ED1532">
        <f t="array" ref="ED1532:ED1534">MMULT(DZ1532:EB1534,DA1532:DA1534)</f>
        <v>-0.72961544757286234</v>
      </c>
      <c r="EE1532" s="1">
        <f t="array" ref="EE1532:EE1534">MMULT(DK1532:DM1534,ED1532:ED1534)</f>
        <v>-0.71134847065595463</v>
      </c>
      <c r="EG1532">
        <f>CY1532+DU1532</f>
        <v>0.44581046735063157</v>
      </c>
      <c r="EH1532">
        <f>EG1532/(SQRT(EG1532^2+EG1533^2+EG1534^2))</f>
        <v>0.31523560458757549</v>
      </c>
      <c r="EJ1532">
        <f>Q1532+AM1532</f>
        <v>-1.3136391317093907</v>
      </c>
      <c r="EK1532">
        <f>EJ1532/(SQRT(EJ1532^2+EJ1533^2+EJ1534^2))</f>
        <v>-0.92888313806371836</v>
      </c>
      <c r="EM1532" s="23">
        <f>CY1533*DU1534-CY1534*DU1533</f>
        <v>-0.33581178102146636</v>
      </c>
      <c r="EO1532" s="15">
        <v>19</v>
      </c>
      <c r="EP1532" s="9" t="s">
        <v>7</v>
      </c>
      <c r="EW1532" s="17">
        <f>CU1532</f>
        <v>30</v>
      </c>
      <c r="EX1532" s="17">
        <f>CV1532</f>
        <v>-50</v>
      </c>
      <c r="EY1532" s="31">
        <f>1+CW1532</f>
        <v>269.14583464928762</v>
      </c>
      <c r="EZ1532" s="10"/>
      <c r="FA1532" s="61">
        <f t="array" ref="FA1532:FA1534">MMULT(FS1532:FU1534,FQ1532:FQ1534)</f>
        <v>0.85747645965862229</v>
      </c>
      <c r="FB1532" s="13">
        <f>BW1533</f>
        <v>0</v>
      </c>
      <c r="FC1532" s="17">
        <v>1</v>
      </c>
      <c r="FD1532">
        <v>0</v>
      </c>
      <c r="FF1532" s="73">
        <f>(FD1532^2)*(1-COS(RADIANS(EY1532+45)))+(COS(RADIANS(EY1532+45)))</f>
        <v>0.69648705015084522</v>
      </c>
      <c r="FG1532" s="73">
        <f>(FD1532*FD1533)*(1-COS(RADIANS(EY1532+45)))-FD1534*(SIN(RADIANS(EY1532+45)))</f>
        <v>0.71756936178475039</v>
      </c>
      <c r="FH1532" s="73">
        <f>(FD1532*FD1534)*(1-COS(RADIANS(EY1532+45)))+FD1533*(SIN(RADIANS(EY1532+45)))</f>
        <v>0</v>
      </c>
      <c r="FI1532" s="10"/>
      <c r="FJ1532">
        <f t="array" ref="FJ1532:FJ1534">MMULT(FF1532:FH1534,FC1532:FC1534)</f>
        <v>0.69648705015084522</v>
      </c>
      <c r="FK1532" s="23">
        <f>COS(RADIANS(176))</f>
        <v>-0.9975640502598242</v>
      </c>
      <c r="FM1532" s="30">
        <f>(FK1532^2)*(1-COS(RADIANS(EX1532)))+(COS(RADIANS(EX1532)))</f>
        <v>0.99826181678640502</v>
      </c>
      <c r="FN1532" s="30">
        <f>(FK1532*FK1533)*(1-COS(RADIANS(EX1532)))-FK1534*(SIN(RADIANS(EX1532)))</f>
        <v>-2.4857178030640859E-2</v>
      </c>
      <c r="FO1532" s="30">
        <f>(FK1532*FK1534)*(1-COS(RADIANS(EX1532)))+FK1533*(SIN(RADIANS(EX1532)))</f>
        <v>-5.3436559083262246E-2</v>
      </c>
      <c r="FQ1532">
        <f t="array" ref="FQ1532:FQ1534">MMULT(FM1532:FO1534,FJ1532:FJ1534)</f>
        <v>0.71311317742700353</v>
      </c>
      <c r="FS1532" s="28">
        <f>(FD1532^2)*(1-COS(RADIANS(EW1532)))+(COS(RADIANS(EW1532)))</f>
        <v>0.86602540378443871</v>
      </c>
      <c r="FT1532" s="28">
        <f>(FD1532*FD1533)*(1-COS(RADIANS(EW1532)))-FD1534*(SIN(RADIANS(EW1532)))</f>
        <v>-0.49999999999999994</v>
      </c>
      <c r="FU1532" s="28">
        <f>(FD1532*FD1534)*(1-COS(RADIANS(EW1532)))+FD1533*(SIN(RADIANS(EW1532)))</f>
        <v>0</v>
      </c>
      <c r="FW1532" s="61">
        <f t="array" ref="FW1532:FW1534">MMULT(FS1532:FU1534,GG1532:GG1534)</f>
        <v>-0.38982633166386471</v>
      </c>
      <c r="FX1532" s="13">
        <f>BX1533</f>
        <v>0</v>
      </c>
      <c r="FY1532" s="17">
        <v>1</v>
      </c>
      <c r="FZ1532">
        <v>0</v>
      </c>
      <c r="GB1532" s="73">
        <f>(FD1532^2)*(1-COS(RADIANS(EY1532-45)))+(COS(RADIANS(EY1532-45)))</f>
        <v>-0.71756936178475006</v>
      </c>
      <c r="GC1532" s="73">
        <f>(FD1532*FD1533)*(1-COS(RADIANS(EY1532-45)))-FD1534*(SIN(RADIANS(EY1532-45)))</f>
        <v>0.69648705015084567</v>
      </c>
      <c r="GD1532" s="73">
        <f>(FD1532*FD1534)*(1-COS(RADIANS(EY1532-45)))+FD1533*(SIN(RADIANS(EY1532-45)))</f>
        <v>0</v>
      </c>
      <c r="GE1532" s="10"/>
      <c r="GF1532">
        <f t="array" ref="GF1532:GF1534">MMULT(GB1532:GD1534,FC1532:FC1534)</f>
        <v>-0.71756936178475006</v>
      </c>
      <c r="GG1532" s="1">
        <f t="array" ref="GG1532:GG1534">MMULT(FM1532:FO1534,GF1532:GF1534)</f>
        <v>-0.69900939216387037</v>
      </c>
      <c r="GI1532">
        <f>FA1532+FW1532</f>
        <v>0.46765012799475758</v>
      </c>
      <c r="GJ1532">
        <f>GI1532/(SQRT(GI1532^2+GI1533^2+GI1534^2))</f>
        <v>0.33067857672784984</v>
      </c>
      <c r="GL1532" t="e">
        <f>CH1533+DC1532</f>
        <v>#VALUE!</v>
      </c>
      <c r="GM1532" t="e">
        <f>GL1532/(SQRT(GL1532^2+GL1533^2+GL1534^2))</f>
        <v>#VALUE!</v>
      </c>
      <c r="GO1532" s="27">
        <f>FA1533*FW1534-FA1534*FW1533</f>
        <v>-0.33581178102146647</v>
      </c>
    </row>
    <row r="1533" spans="1:197" x14ac:dyDescent="0.2">
      <c r="A1533" s="17">
        <f t="shared" si="2290"/>
        <v>70</v>
      </c>
      <c r="B1533" s="17">
        <f t="shared" si="2290"/>
        <v>-5</v>
      </c>
      <c r="C1533" s="17">
        <f t="shared" si="2290"/>
        <v>220.3</v>
      </c>
      <c r="D1533" t="s">
        <v>8</v>
      </c>
      <c r="E1533" s="5">
        <f t="shared" ref="E1533:F1535" si="2306">E1528</f>
        <v>0.93180264161757331</v>
      </c>
      <c r="F1533" s="6">
        <f t="shared" si="2306"/>
        <v>-0.87956524785277979</v>
      </c>
      <c r="G1533" s="7">
        <f>Q1532</f>
        <v>-0.42469854190187173</v>
      </c>
      <c r="H1533" s="8">
        <f>AM1532</f>
        <v>-0.888940589807519</v>
      </c>
      <c r="J1533" s="9">
        <f>((SUMPRODUCT(G1533:G1535,E1533:E1535))*(SUMPRODUCT(G1533:(G1535),F1533:F1535)))-((SUMPRODUCT(H1533:H1535,E1533:E1535))*(SUMPRODUCT(H1533:H1535,F1533:F1535)))</f>
        <v>-3.9024049959530627E-2</v>
      </c>
      <c r="P1533" s="1"/>
      <c r="Q1533" s="61">
        <v>-0.90400630303711393</v>
      </c>
      <c r="S1533" s="17">
        <v>0</v>
      </c>
      <c r="T1533">
        <v>0</v>
      </c>
      <c r="V1533" s="73">
        <f>(T1532*T1533)*(1-COS(RADIANS(O1532+45)))+T1534*(SIN(RADIANS(O1532+45)))</f>
        <v>0.34857204732181535</v>
      </c>
      <c r="W1533" s="73">
        <f>(T1533^2)*(1-COS(RADIANS(O1532+45)))+(COS(RADIANS(O1532+45)))</f>
        <v>-0.93728198949189145</v>
      </c>
      <c r="X1533" s="73">
        <f>(T1533*T1534)*(1-COS(RADIANS(O1532+45)))-T1532*(SIN(RADIANS(O1532+45)))</f>
        <v>0</v>
      </c>
      <c r="Y1533" s="10"/>
      <c r="Z1533">
        <v>0.34857204732181535</v>
      </c>
      <c r="AA1533" s="23">
        <f>SIN(RADIANS('[1]Biaxial Input'!$F$21))*(COS(RADIANS(0)))</f>
        <v>6.9756473744125524E-2</v>
      </c>
      <c r="AC1533" s="30">
        <f>(AA1532*AA1533)*(1-COS(RADIANS(N1532)))+AA1534*(SIN(RADIANS(N1532)))</f>
        <v>-1.0571760619211149E-3</v>
      </c>
      <c r="AD1533" s="30">
        <f>(AA1533^2)*(1-COS(RADIANS(N1532)))+(COS(RADIANS(N1532)))</f>
        <v>0.98488167796388115</v>
      </c>
      <c r="AE1533" s="30">
        <f>(AA1533*AA1534)*(1-COS(RADIANS(N1532)))-AA1532*(SIN(RADIANS(N1532)))</f>
        <v>0.17322517943366056</v>
      </c>
      <c r="AG1533">
        <v>0.34429309494017546</v>
      </c>
      <c r="AI1533" s="28">
        <f>(T1532*T1533)*(1-COS(RADIANS(M1532)))+T1534*(SIN(RADIANS(M1532)))</f>
        <v>0.99619469809174555</v>
      </c>
      <c r="AJ1533" s="28">
        <f>(T1533^2)*(1-COS(RADIANS(M1532)))+(COS(RADIANS(M1532)))</f>
        <v>8.7155742747658138E-2</v>
      </c>
      <c r="AK1533" s="28">
        <f>(T1533*T1534)*(1-COS(RADIANS(M1532)))-T1532*(SIN(RADIANS(M1532)))</f>
        <v>0</v>
      </c>
      <c r="AM1533" s="61">
        <v>0.42665523641601805</v>
      </c>
      <c r="AO1533" s="17">
        <v>0</v>
      </c>
      <c r="AP1533">
        <v>0</v>
      </c>
      <c r="AR1533" s="73">
        <f>(T1532*T1533)*(1-COS(RADIANS(O1532-45)))+T1534*(SIN(RADIANS(O1532-45)))</f>
        <v>0.93728198949189145</v>
      </c>
      <c r="AS1533" s="73">
        <f>(T1533^2)*(1-COS(RADIANS(O1532-45)))+(COS(RADIANS(O1532-45)))</f>
        <v>0.34857204732181529</v>
      </c>
      <c r="AT1533" s="73">
        <f>(T1533*T1534)*(1-COS(RADIANS(O1532-45)))-T1532*(SIN(RADIANS(O1532-45)))</f>
        <v>0</v>
      </c>
      <c r="AU1533" s="10"/>
      <c r="AV1533">
        <v>0.93728198949189145</v>
      </c>
      <c r="AW1533" s="1">
        <v>0.92274335651181538</v>
      </c>
      <c r="BY1533" t="s">
        <v>8</v>
      </c>
      <c r="BZ1533" s="5">
        <f t="shared" ref="BZ1533:CA1535" si="2307">BZ1443</f>
        <v>0.93180266183863136</v>
      </c>
      <c r="CA1533" s="6">
        <f t="shared" si="2307"/>
        <v>-0.87956522186239505</v>
      </c>
      <c r="CB1533" s="7">
        <f>CY1532</f>
        <v>0.85054245426038289</v>
      </c>
      <c r="CC1533" s="8">
        <f>DU1532</f>
        <v>-0.40473198690975132</v>
      </c>
      <c r="CE1533" s="9">
        <f>((SUMPRODUCT(CB1533:CB1535,BZ1533:BZ1535))*(SUMPRODUCT(CB1533:CB1535,CA1533:CA1535)))-((SUMPRODUCT(CC1533:CC1535,BZ1533:BZ1535))*(SUMPRODUCT(CC1533:CC1535,CA1533:CA1535)))</f>
        <v>0</v>
      </c>
      <c r="CG1533">
        <v>1</v>
      </c>
      <c r="CH1533" t="s">
        <v>161</v>
      </c>
      <c r="CI1533" s="67"/>
      <c r="CJ1533" s="1" t="s">
        <v>8</v>
      </c>
      <c r="CK1533" s="5">
        <f t="shared" ref="CK1533:CL1535" si="2308">BZ1533</f>
        <v>0.93180266183863136</v>
      </c>
      <c r="CL1533" s="6">
        <f t="shared" si="2308"/>
        <v>-0.87956522186239505</v>
      </c>
      <c r="CM1533" s="7">
        <f>FA1532</f>
        <v>0.85747645965862229</v>
      </c>
      <c r="CN1533" s="8">
        <f>FW1532</f>
        <v>-0.38982633166386471</v>
      </c>
      <c r="CO1533" s="10"/>
      <c r="CP1533">
        <f t="shared" si="2305"/>
        <v>0.3492962422733713</v>
      </c>
      <c r="CQ1533">
        <f t="shared" si="2305"/>
        <v>-0.34518112468713447</v>
      </c>
      <c r="CR1533">
        <f>CJ1536</f>
        <v>0</v>
      </c>
      <c r="CS1533">
        <f>CM1536</f>
        <v>0</v>
      </c>
      <c r="CW1533" s="28"/>
      <c r="CY1533" s="61">
        <v>-7.1572403132275086E-2</v>
      </c>
      <c r="DA1533" s="17">
        <v>0</v>
      </c>
      <c r="DB1533">
        <v>0</v>
      </c>
      <c r="DD1533" s="73">
        <f>(DB1532*DB1533)*(1-COS(RADIANS(CW1532+45)))+DB1534*(SIN(RADIANS(CW1532+45)))</f>
        <v>-0.72961544757286234</v>
      </c>
      <c r="DE1533" s="73">
        <f>(DB1533^2)*(1-COS(RADIANS(CW1532+45)))+(COS(RADIANS(CW1532+45)))</f>
        <v>0.68385765965078704</v>
      </c>
      <c r="DF1533" s="73">
        <f>(DB1533*DB1534)*(1-COS(RADIANS(CW1532+45)))-DB1532*(SIN(RADIANS(CW1532+45)))</f>
        <v>0</v>
      </c>
      <c r="DG1533" s="10"/>
      <c r="DH1533">
        <v>-0.72961544757286234</v>
      </c>
      <c r="DI1533" s="23">
        <f>SIN(RADIANS('[1]Biaxial Input'!$F$21))*(COS(RADIANS(0)))</f>
        <v>6.9756473744125524E-2</v>
      </c>
      <c r="DK1533" s="30">
        <f>(DI1532*DI1533)*(1-COS(RADIANS(CV1532)))+DI1534*(SIN(RADIANS(CV1532)))</f>
        <v>-2.4857178030640859E-2</v>
      </c>
      <c r="DL1533" s="30">
        <f>(DI1533^2)*(1-COS(RADIANS(CV1532)))+(COS(RADIANS(CV1532)))</f>
        <v>0.64452579290013434</v>
      </c>
      <c r="DM1533" s="30">
        <f>(DI1533*DI1534)*(1-COS(RADIANS(CV1532)))-DI1532*(SIN(RADIANS(CV1532)))</f>
        <v>-0.76417839735679927</v>
      </c>
      <c r="DO1533">
        <v>-0.4872547464526425</v>
      </c>
      <c r="DQ1533" s="28">
        <f>(DB1532*DB1533)*(1-COS(RADIANS(CU1532)))+DB1534*(SIN(RADIANS(CU1532)))</f>
        <v>0.49999999999999994</v>
      </c>
      <c r="DR1533" s="28">
        <f>(DB1533^2)*(1-COS(RADIANS(CU1532)))+(COS(RADIANS(CU1532)))</f>
        <v>0.86602540378443871</v>
      </c>
      <c r="DS1533" s="28">
        <f>(DB1533*DB1534)*(1-COS(RADIANS(CU1532)))-DB1532*(SIN(RADIANS(CU1532)))</f>
        <v>0</v>
      </c>
      <c r="DU1533" s="61">
        <v>-0.72168057653591822</v>
      </c>
      <c r="DW1533" s="17">
        <v>0</v>
      </c>
      <c r="DX1533">
        <v>0</v>
      </c>
      <c r="DZ1533" s="73">
        <f>(DB1532*DB1533)*(1-COS(RADIANS(CW1532-45)))+DB1534*(SIN(RADIANS(CW1532-45)))</f>
        <v>-0.68385765965078715</v>
      </c>
      <c r="EA1533" s="73">
        <f>(DB1533^2)*(1-COS(RADIANS(CW1532-45)))+(COS(RADIANS(CW1532-45)))</f>
        <v>-0.72961544757286234</v>
      </c>
      <c r="EB1533" s="73">
        <f>(DB1533*DB1534)*(1-COS(RADIANS(CW1532-45)))-DB1532*(SIN(RADIANS(CW1532-45)))</f>
        <v>0</v>
      </c>
      <c r="EC1533" s="10"/>
      <c r="ED1533">
        <v>-0.68385765965078715</v>
      </c>
      <c r="EE1533" s="1">
        <v>-0.42262771924302944</v>
      </c>
      <c r="EG1533">
        <f>CY1533+DU1533</f>
        <v>-0.7932529796681933</v>
      </c>
      <c r="EH1533">
        <f>EG1533/(SQRT(EG1532^2+EG1533^2+EG1534^2))</f>
        <v>-0.56091456111981397</v>
      </c>
      <c r="EJ1533">
        <f>Q1533+AM1533</f>
        <v>-0.47735106662109589</v>
      </c>
      <c r="EK1533">
        <f>EJ1533/(SQRT(EJ1532^2+EJ1533^2+EJ1534^2))</f>
        <v>-0.33753817621440829</v>
      </c>
      <c r="EM1533" s="23">
        <f>CY1534*DU1532-CY1532*DU1534</f>
        <v>0.68851618467589837</v>
      </c>
      <c r="EP1533" s="9">
        <f>((SUMPRODUCT(CM1533:CM1535,BZ1533:BZ1535))*(SUMPRODUCT(CM1533:CM1535,CA1533:CA1535)))-((SUMPRODUCT(CN1533:CN1535,BZ1533:BZ1535))*(SUMPRODUCT(CN1533:CN1535,CA1533:CA1535)))</f>
        <v>-3.3619747462759531E-2</v>
      </c>
      <c r="EY1533" s="28"/>
      <c r="EZ1533" s="10"/>
      <c r="FA1533" s="61">
        <v>-5.8966439569011597E-2</v>
      </c>
      <c r="FB1533" s="13">
        <f>BW1534</f>
        <v>0</v>
      </c>
      <c r="FC1533" s="17">
        <v>0</v>
      </c>
      <c r="FD1533">
        <v>0</v>
      </c>
      <c r="FF1533" s="73">
        <f>(FD1532*FD1533)*(1-COS(RADIANS(EY1532+45)))+FD1534*(SIN(RADIANS(EY1532+45)))</f>
        <v>-0.71756936178475039</v>
      </c>
      <c r="FG1533" s="73">
        <f>(FD1533^2)*(1-COS(RADIANS(EY1532+45)))+(COS(RADIANS(EY1532+45)))</f>
        <v>0.69648705015084522</v>
      </c>
      <c r="FH1533" s="73">
        <f>(FD1533*FD1534)*(1-COS(RADIANS(EY1532+45)))-FD1532*(SIN(RADIANS(EY1532+45)))</f>
        <v>0</v>
      </c>
      <c r="FI1533" s="10"/>
      <c r="FJ1533">
        <v>-0.71756936178475039</v>
      </c>
      <c r="FK1533" s="23">
        <f>SIN(RADIANS(176))*(COS(RADIANS(0)))</f>
        <v>6.9756473744125524E-2</v>
      </c>
      <c r="FM1533" s="30">
        <f>(FK1532*FK1533)*(1-COS(RADIANS(EX1532)))+FK1534*(SIN(RADIANS(EX1532)))</f>
        <v>-2.4857178030640859E-2</v>
      </c>
      <c r="FN1533" s="30">
        <f>(FK1533^2)*(1-COS(RADIANS(EX1532)))+(COS(RADIANS(EX1532)))</f>
        <v>0.64452579290013434</v>
      </c>
      <c r="FO1533" s="30">
        <f>(FK1533*FK1534)*(1-COS(RADIANS(EX1532)))-FK1532*(SIN(RADIANS(EX1532)))</f>
        <v>-0.76417839735679927</v>
      </c>
      <c r="FQ1533">
        <v>-0.47980466446679504</v>
      </c>
      <c r="FS1533" s="28">
        <f>(FD1532*FD1533)*(1-COS(RADIANS(EW1532)))+FD1534*(SIN(RADIANS(EW1532)))</f>
        <v>0.49999999999999994</v>
      </c>
      <c r="FT1533" s="28">
        <f>(FD1533^2)*(1-COS(RADIANS(EW1532)))+(COS(RADIANS(EW1532)))</f>
        <v>0.86602540378443871</v>
      </c>
      <c r="FU1533" s="28">
        <f>(FD1533*FD1534)*(1-COS(RADIANS(EW1532)))-FD1532*(SIN(RADIANS(EW1532)))</f>
        <v>0</v>
      </c>
      <c r="FW1533" s="61">
        <v>-0.72281977175773116</v>
      </c>
      <c r="FX1533" s="13">
        <f>BX1534</f>
        <v>0</v>
      </c>
      <c r="FY1533" s="17">
        <v>0</v>
      </c>
      <c r="FZ1533">
        <v>0</v>
      </c>
      <c r="GB1533" s="73">
        <f>(FD1532*FD1533)*(1-COS(RADIANS(EY1532-45)))+FD1534*(SIN(RADIANS(EY1532-45)))</f>
        <v>-0.69648705015084567</v>
      </c>
      <c r="GC1533" s="73">
        <f>(FD1533^2)*(1-COS(RADIANS(EY1532-45)))+(COS(RADIANS(EY1532-45)))</f>
        <v>-0.71756936178475006</v>
      </c>
      <c r="GD1533" s="73">
        <f>(FD1533*FD1534)*(1-COS(RADIANS(EY1532-45)))-FD1532*(SIN(RADIANS(EY1532-45)))</f>
        <v>0</v>
      </c>
      <c r="GE1533" s="10"/>
      <c r="GF1533">
        <v>-0.69648705015084567</v>
      </c>
      <c r="GG1533" s="1">
        <v>-0.43106711886793259</v>
      </c>
      <c r="GI1533">
        <f>FA1533+FW1533</f>
        <v>-0.78178621132674275</v>
      </c>
      <c r="GJ1533">
        <f>GI1533/(SQRT(GI1532^2+GI1533^2+GI1534^2))</f>
        <v>-0.55280633146727887</v>
      </c>
      <c r="GL1533">
        <f>CH1534+DC1533</f>
        <v>-3.3619747462759531E-2</v>
      </c>
      <c r="GM1533" t="e">
        <f>GL1533/(SQRT(GL1532^2+GL1533^2+GL1534^2))</f>
        <v>#VALUE!</v>
      </c>
      <c r="GO1533" s="27">
        <f>FA1534*FW1532-FA1532*FW1534</f>
        <v>0.68851618467589859</v>
      </c>
    </row>
    <row r="1534" spans="1:197" x14ac:dyDescent="0.2">
      <c r="A1534" s="17">
        <f t="shared" si="2290"/>
        <v>30</v>
      </c>
      <c r="B1534" s="17">
        <f t="shared" si="2290"/>
        <v>-10</v>
      </c>
      <c r="C1534" s="17">
        <f t="shared" si="2290"/>
        <v>261.8</v>
      </c>
      <c r="D1534" t="s">
        <v>9</v>
      </c>
      <c r="E1534" s="5">
        <f t="shared" si="2306"/>
        <v>0.34929630014301005</v>
      </c>
      <c r="F1534" s="6">
        <f t="shared" si="2306"/>
        <v>-0.34518106804222298</v>
      </c>
      <c r="G1534" s="7">
        <f t="shared" ref="G1534:G1535" si="2309">Q1533</f>
        <v>-0.90400630303711393</v>
      </c>
      <c r="H1534" s="8">
        <f t="shared" ref="H1534:H1535" si="2310">AM1533</f>
        <v>0.42665523641601805</v>
      </c>
      <c r="J1534" s="10"/>
      <c r="P1534" s="1"/>
      <c r="Q1534" s="61">
        <v>-4.9028079460591734E-2</v>
      </c>
      <c r="S1534" s="17">
        <v>0</v>
      </c>
      <c r="T1534">
        <v>1</v>
      </c>
      <c r="V1534" s="73">
        <f>(T1532*T1534)*(1-COS(RADIANS(O1532+45)))-T1533*(SIN(RADIANS(O1532+45)))</f>
        <v>0</v>
      </c>
      <c r="W1534" s="73">
        <f>(T1533*T1534)*(1-COS(RADIANS(O1532+45)))+T1532*(SIN(RADIANS(O1532+45)))</f>
        <v>0</v>
      </c>
      <c r="X1534" s="73">
        <f>(T1534^2)*(1-COS(RADIANS(O1532+45)))+(COS(RADIANS(O1532+45)))</f>
        <v>1</v>
      </c>
      <c r="Y1534" s="10"/>
      <c r="Z1534">
        <v>0</v>
      </c>
      <c r="AA1534" s="23">
        <f>SIN(RADIANS('[1]Biaxial Input'!$F$21))*SIN(RADIANS(0))</f>
        <v>0</v>
      </c>
      <c r="AC1534" s="30">
        <f>(AA1532*AA1534)*(1-COS(RADIANS(N1532)))-AA1533*(SIN(RADIANS(N1532)))</f>
        <v>-1.2113084546138469E-2</v>
      </c>
      <c r="AD1534" s="30">
        <f>(AA1533*AA1534)*(1-COS(RADIANS(N1532)))+AA1532*(SIN(RADIANS(N1532)))</f>
        <v>-0.17322517943366056</v>
      </c>
      <c r="AE1534" s="30">
        <f>(AA1534^2)*(1-COS(RADIANS(N1532)))+(COS(RADIANS(N1532)))</f>
        <v>0.98480775301220802</v>
      </c>
      <c r="AG1534">
        <v>-4.9028079460591734E-2</v>
      </c>
      <c r="AI1534" s="28">
        <f>(T1532*T1534)*(1-COS(RADIANS(M1532)))-T1533*(SIN(RADIANS(M1532)))</f>
        <v>0</v>
      </c>
      <c r="AJ1534" s="28">
        <f>(T1533*T1534)*(1-COS(RADIANS(M1532)))+T1532*(SIN(RADIANS(M1532)))</f>
        <v>0</v>
      </c>
      <c r="AK1534" s="28">
        <f>(T1534^2)*(1-COS(RADIANS(M1532)))+(COS(RADIANS(M1532)))</f>
        <v>1</v>
      </c>
      <c r="AM1534" s="61">
        <v>-0.16658312348930099</v>
      </c>
      <c r="AO1534" s="17">
        <v>0</v>
      </c>
      <c r="AP1534">
        <v>1</v>
      </c>
      <c r="AR1534" s="73">
        <f>(T1532*T1532)*(1-COS(RADIANS(O1532-45)))-T1532*(SIN(RADIANS(O1532-45)))</f>
        <v>0</v>
      </c>
      <c r="AS1534" s="73">
        <f>(T1533*T1534)*(1-COS(RADIANS(O1532-45)))+T1532*(SIN(RADIANS(O1532-45)))</f>
        <v>0</v>
      </c>
      <c r="AT1534" s="73">
        <f>(T1534^2)*(1-COS(RADIANS(O1532-45)))+(COS(RADIANS(O1532-45)))</f>
        <v>1</v>
      </c>
      <c r="AU1534" s="10"/>
      <c r="AV1534">
        <v>0</v>
      </c>
      <c r="AW1534" s="1">
        <v>-0.16658312348930099</v>
      </c>
      <c r="BY1534" t="s">
        <v>9</v>
      </c>
      <c r="BZ1534" s="5">
        <f t="shared" si="2307"/>
        <v>0.3492962422733713</v>
      </c>
      <c r="CA1534" s="6">
        <f t="shared" si="2307"/>
        <v>-0.34518112468713447</v>
      </c>
      <c r="CB1534" s="7">
        <f>CY1533</f>
        <v>-7.1572403132275086E-2</v>
      </c>
      <c r="CC1534" s="8">
        <f>DU1533</f>
        <v>-0.72168057653591822</v>
      </c>
      <c r="CE1534" s="10"/>
      <c r="CH1534">
        <f>((SUMPRODUCT(CM1533:CM1535,CK1533:CK1535))*(SUMPRODUCT(CM1533:CM1535,CL1533:CL1535)))-((SUMPRODUCT(CN1533:CN1535,CK1533:CK1535))*(SUMPRODUCT(CN1533:CN1535,CL1533:CL1535)))</f>
        <v>-3.3619747462759531E-2</v>
      </c>
      <c r="CI1534" s="67"/>
      <c r="CJ1534" s="10" t="s">
        <v>9</v>
      </c>
      <c r="CK1534" s="5">
        <f t="shared" si="2308"/>
        <v>0.3492962422733713</v>
      </c>
      <c r="CL1534" s="6">
        <f t="shared" si="2308"/>
        <v>-0.34518112468713447</v>
      </c>
      <c r="CM1534" s="7">
        <f>FA1533</f>
        <v>-5.8966439569011597E-2</v>
      </c>
      <c r="CN1534" s="8">
        <f>FW1533</f>
        <v>-0.72281977175773116</v>
      </c>
      <c r="CP1534">
        <f t="shared" si="2305"/>
        <v>-9.8670839279614439E-2</v>
      </c>
      <c r="CQ1534">
        <f t="shared" si="2305"/>
        <v>-0.32743703463395935</v>
      </c>
      <c r="CR1534">
        <f>CK1536</f>
        <v>0</v>
      </c>
      <c r="CS1534">
        <f>CN1536</f>
        <v>0</v>
      </c>
      <c r="CW1534" s="28"/>
      <c r="CY1534" s="61">
        <v>-0.52101336317852298</v>
      </c>
      <c r="DA1534" s="17">
        <v>0</v>
      </c>
      <c r="DB1534">
        <v>1</v>
      </c>
      <c r="DD1534" s="73">
        <f>(DB1532*DB1534)*(1-COS(RADIANS(CW1532+45)))-DB1533*(SIN(RADIANS(CW1532+45)))</f>
        <v>0</v>
      </c>
      <c r="DE1534" s="73">
        <f>(DB1533*DB1534)*(1-COS(RADIANS(CW1532+45)))+DB1532*(SIN(RADIANS(CW1532+45)))</f>
        <v>0</v>
      </c>
      <c r="DF1534" s="73">
        <f>(DB1534^2)*(1-COS(RADIANS(CW1532+45)))+(COS(RADIANS(CW1532+45)))</f>
        <v>1</v>
      </c>
      <c r="DG1534" s="10"/>
      <c r="DH1534">
        <v>0</v>
      </c>
      <c r="DI1534" s="23">
        <f>SIN(RADIANS('[1]Biaxial Input'!$F$21))*SIN(RADIANS(0))</f>
        <v>0</v>
      </c>
      <c r="DK1534" s="30">
        <f>(DI1532*DI1534)*(1-COS(RADIANS(CV1532)))-DI1533*(SIN(RADIANS(CV1532)))</f>
        <v>5.3436559083262246E-2</v>
      </c>
      <c r="DL1534" s="30">
        <f>(DI1533*DI1534)*(1-COS(RADIANS(CV1532)))+DI1532*(SIN(RADIANS(CV1532)))</f>
        <v>0.76417839735679927</v>
      </c>
      <c r="DM1534" s="30">
        <f>(DI1534^2)*(1-COS(RADIANS(CV1532)))+(COS(RADIANS(CV1532)))</f>
        <v>0.64278760968653936</v>
      </c>
      <c r="DO1534">
        <v>-0.52101336317852298</v>
      </c>
      <c r="DQ1534" s="28">
        <f>(DB1532*DB1534)*(1-COS(RADIANS(CU1532)))-DB1533*(SIN(RADIANS(CU1532)))</f>
        <v>0</v>
      </c>
      <c r="DR1534" s="28">
        <f>(DB1533*DB1534)*(1-COS(RADIANS(CU1532)))+DB1532*(SIN(RADIANS(CU1532)))</f>
        <v>0</v>
      </c>
      <c r="DS1534" s="28">
        <f>(DB1534^2)*(1-COS(RADIANS(CU1532)))+(COS(RADIANS(CU1532)))</f>
        <v>1</v>
      </c>
      <c r="DU1534" s="61">
        <v>-0.56157738934439805</v>
      </c>
      <c r="DW1534" s="17">
        <v>0</v>
      </c>
      <c r="DX1534">
        <v>1</v>
      </c>
      <c r="DZ1534" s="73">
        <f>(DB1532*DB1532)*(1-COS(RADIANS(CW1532-45)))-DB1532*(SIN(RADIANS(CW1532-45)))</f>
        <v>0</v>
      </c>
      <c r="EA1534" s="73">
        <f>(DB1533*DB1534)*(1-COS(RADIANS(CW1532-45)))+DB1532*(SIN(RADIANS(CW1532-45)))</f>
        <v>0</v>
      </c>
      <c r="EB1534" s="73">
        <f>(DB1534^2)*(1-COS(RADIANS(CW1532-45)))+(COS(RADIANS(CW1532-45)))</f>
        <v>0.99999999999999989</v>
      </c>
      <c r="EC1534" s="10"/>
      <c r="ED1534">
        <v>0</v>
      </c>
      <c r="EE1534" s="1">
        <v>-0.56157738934439805</v>
      </c>
      <c r="EG1534">
        <f>CY1534+DU1534</f>
        <v>-1.082590752522921</v>
      </c>
      <c r="EH1534">
        <f>EG1534/(SQRT(EG1532^2+EG1533^2+EG1534^2))</f>
        <v>-0.76550726235880484</v>
      </c>
      <c r="EJ1534">
        <f>Q1534+AM1534</f>
        <v>-0.21561120294989272</v>
      </c>
      <c r="EK1534">
        <f>EJ1534/(SQRT(EJ1532^2+EJ1533^2+EJ1534^2))</f>
        <v>-0.15246014370565808</v>
      </c>
      <c r="EM1534" s="23">
        <f>CY1532*DU1533-CY1533*DU1532</f>
        <v>-0.64278760968653936</v>
      </c>
      <c r="ER1534">
        <f t="shared" ref="ER1534:ES1536" si="2311">CK1533</f>
        <v>0.93180266183863136</v>
      </c>
      <c r="ES1534">
        <f t="shared" si="2311"/>
        <v>-0.87956522186239505</v>
      </c>
      <c r="ET1534" t="e">
        <f>#REF!</f>
        <v>#REF!</v>
      </c>
      <c r="EU1534" t="e">
        <f>#REF!</f>
        <v>#REF!</v>
      </c>
      <c r="EY1534" s="28"/>
      <c r="EZ1534" s="10"/>
      <c r="FA1534" s="61">
        <v>-0.51113313347489919</v>
      </c>
      <c r="FB1534" s="13">
        <f>BW1535</f>
        <v>0</v>
      </c>
      <c r="FC1534" s="17">
        <v>0</v>
      </c>
      <c r="FD1534">
        <v>1</v>
      </c>
      <c r="FF1534" s="73">
        <f>(FD1532*FD1534)*(1-COS(RADIANS(EY1532+45)))-FD1533*(SIN(RADIANS(EY1532+45)))</f>
        <v>0</v>
      </c>
      <c r="FG1534" s="73">
        <f>(FD1533*FD1534)*(1-COS(RADIANS(EY1532+45)))+FD1532*(SIN(RADIANS(EY1532+45)))</f>
        <v>0</v>
      </c>
      <c r="FH1534" s="73">
        <f>(FD1534^2)*(1-COS(RADIANS(EY1532+45)))+(COS(RADIANS(EY1532+45)))</f>
        <v>1</v>
      </c>
      <c r="FI1534" s="10"/>
      <c r="FJ1534">
        <v>0</v>
      </c>
      <c r="FK1534" s="23">
        <f>SIN(RADIANS(176))*SIN(RADIANS(0))</f>
        <v>0</v>
      </c>
      <c r="FM1534" s="30">
        <f>(FK1532*FK1534)*(1-COS(RADIANS(EX1532)))-FK1533*(SIN(RADIANS(EX1532)))</f>
        <v>5.3436559083262246E-2</v>
      </c>
      <c r="FN1534" s="30">
        <f>(FK1533*FK1534)*(1-COS(RADIANS(EX1532)))+FK1532*(SIN(RADIANS(EX1532)))</f>
        <v>0.76417839735679927</v>
      </c>
      <c r="FO1534" s="30">
        <f>(FK1534^2)*(1-COS(RADIANS(EX1532)))+(COS(RADIANS(EX1532)))</f>
        <v>0.64278760968653936</v>
      </c>
      <c r="FQ1534">
        <v>-0.51113313347489919</v>
      </c>
      <c r="FS1534" s="28">
        <f>(FD1532*FD1534)*(1-COS(RADIANS(EW1532)))-FD1533*(SIN(RADIANS(EW1532)))</f>
        <v>0</v>
      </c>
      <c r="FT1534" s="28">
        <f>(FD1533*FD1534)*(1-COS(RADIANS(EW1532)))+FD1532*(SIN(RADIANS(EW1532)))</f>
        <v>0</v>
      </c>
      <c r="FU1534" s="28">
        <f>(FD1534^2)*(1-COS(RADIANS(EW1532)))+(COS(RADIANS(EW1532)))</f>
        <v>1</v>
      </c>
      <c r="FW1534" s="61">
        <v>-0.57058479536138751</v>
      </c>
      <c r="FX1534" s="13">
        <f>BX1535</f>
        <v>0</v>
      </c>
      <c r="FY1534" s="17">
        <v>0</v>
      </c>
      <c r="FZ1534">
        <v>1</v>
      </c>
      <c r="GB1534" s="73">
        <f>(FD1532*FD1532)*(1-COS(RADIANS(EY1532-45)))-FD1532*(SIN(RADIANS(EY1532-45)))</f>
        <v>0</v>
      </c>
      <c r="GC1534" s="73">
        <f>(FD1533*FD1534)*(1-COS(RADIANS(EY1532-45)))+FD1532*(SIN(RADIANS(EY1532-45)))</f>
        <v>0</v>
      </c>
      <c r="GD1534" s="73">
        <f>(FD1534^2)*(1-COS(RADIANS(EY1532-45)))+(COS(RADIANS(EY1532-45)))</f>
        <v>1</v>
      </c>
      <c r="GE1534" s="10"/>
      <c r="GF1534">
        <v>0</v>
      </c>
      <c r="GG1534" s="1">
        <v>-0.57058479536138751</v>
      </c>
      <c r="GI1534">
        <f>FA1534+FW1534</f>
        <v>-1.0817179288362868</v>
      </c>
      <c r="GJ1534">
        <f>GI1534/(SQRT(GI1532^2+GI1533^2+GI1534^2))</f>
        <v>-0.76489008281120541</v>
      </c>
      <c r="GL1534" t="e">
        <f>#REF!+DC1534</f>
        <v>#REF!</v>
      </c>
      <c r="GM1534" t="e">
        <f>GL1534/(SQRT(GL1532^2+GL1533^2+GL1534^2))</f>
        <v>#REF!</v>
      </c>
      <c r="GO1534" s="27">
        <f>FA1532*FW1533-FA1533*FW1532</f>
        <v>-0.64278760968653947</v>
      </c>
    </row>
    <row r="1535" spans="1:197" x14ac:dyDescent="0.2">
      <c r="A1535" s="17">
        <f t="shared" si="2290"/>
        <v>0</v>
      </c>
      <c r="B1535" s="17">
        <f t="shared" si="2290"/>
        <v>-15</v>
      </c>
      <c r="C1535" s="17">
        <f t="shared" si="2290"/>
        <v>293.89999999999998</v>
      </c>
      <c r="D1535" t="s">
        <v>10</v>
      </c>
      <c r="E1535" s="5">
        <f t="shared" si="2306"/>
        <v>-9.8670825378713731E-2</v>
      </c>
      <c r="F1535" s="6">
        <f t="shared" si="2306"/>
        <v>-0.32743702453282264</v>
      </c>
      <c r="G1535" s="7">
        <f t="shared" si="2309"/>
        <v>-4.9028079460591734E-2</v>
      </c>
      <c r="H1535" s="8">
        <f t="shared" si="2310"/>
        <v>-0.16658312348930099</v>
      </c>
      <c r="J1535" s="10"/>
      <c r="P1535" s="1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W1535" s="1"/>
      <c r="BY1535" t="s">
        <v>10</v>
      </c>
      <c r="BZ1535" s="5">
        <f t="shared" si="2307"/>
        <v>-9.8670839279614439E-2</v>
      </c>
      <c r="CA1535" s="6">
        <f t="shared" si="2307"/>
        <v>-0.32743703463395935</v>
      </c>
      <c r="CB1535" s="7">
        <f>CY1534</f>
        <v>-0.52101336317852298</v>
      </c>
      <c r="CC1535" s="8">
        <f>DU1534</f>
        <v>-0.56157738934439805</v>
      </c>
      <c r="CE1535" s="10"/>
      <c r="CG1535" s="10" t="s">
        <v>160</v>
      </c>
      <c r="CH1535" s="10">
        <f>-CH1532*((EY1532-CW1532)/(CH1534-CE1533))</f>
        <v>268.14583464928762</v>
      </c>
      <c r="CI1535" s="67"/>
      <c r="CJ1535" s="10" t="s">
        <v>10</v>
      </c>
      <c r="CK1535" s="5">
        <f t="shared" si="2308"/>
        <v>-9.8670839279614439E-2</v>
      </c>
      <c r="CL1535" s="6">
        <f t="shared" si="2308"/>
        <v>-0.32743703463395935</v>
      </c>
      <c r="CM1535" s="7">
        <f>FA1534</f>
        <v>-0.51113313347489919</v>
      </c>
      <c r="CN1535" s="8">
        <f>FW1534</f>
        <v>-0.57058479536138751</v>
      </c>
      <c r="CW1535" s="28"/>
      <c r="EI1535" s="64">
        <f>(DEGREES(ACOS((EH1532*EK1532+EH1533*EK1533+EH1534*EK1534)/((SQRT(EH1532^2+EH1533^2+EH1534^2))*(SQRT(EK1532^2+EK1533^2+EK1534^2))))))</f>
        <v>89.242390919785677</v>
      </c>
      <c r="ER1535">
        <f t="shared" si="2311"/>
        <v>0.3492962422733713</v>
      </c>
      <c r="ES1535">
        <f t="shared" si="2311"/>
        <v>-0.34518112468713447</v>
      </c>
      <c r="ET1535" t="e">
        <f>#REF!</f>
        <v>#REF!</v>
      </c>
      <c r="EU1535" t="e">
        <f>#REF!</f>
        <v>#REF!</v>
      </c>
      <c r="EY1535" s="28"/>
      <c r="EZ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GG1535" s="1"/>
      <c r="GK1535" s="64" t="e">
        <f>(DEGREES(ACOS((GJ1532*GM1532+GJ1533*GM1533+GJ1534*GM1534)/((SQRT(GJ1532^2+GJ1533^2+GJ1534^2))*(SQRT(GM1532^2+GM1533^2+GM1534^2))))))</f>
        <v>#VALUE!</v>
      </c>
    </row>
    <row r="1536" spans="1:197" x14ac:dyDescent="0.2">
      <c r="A1536" s="17">
        <f t="shared" si="2290"/>
        <v>10</v>
      </c>
      <c r="B1536" s="17">
        <f t="shared" si="2290"/>
        <v>-20</v>
      </c>
      <c r="C1536" s="17">
        <f t="shared" si="2290"/>
        <v>282.7</v>
      </c>
      <c r="P1536" s="1"/>
      <c r="Q1536" s="82" t="s">
        <v>148</v>
      </c>
      <c r="R1536" s="13"/>
      <c r="T1536" s="10"/>
      <c r="U1536" s="10"/>
      <c r="V1536" s="10"/>
      <c r="W1536" s="10"/>
      <c r="X1536" s="10"/>
      <c r="Y1536" s="10"/>
      <c r="Z1536" s="80"/>
      <c r="AA1536" s="23" t="s">
        <v>149</v>
      </c>
      <c r="AE1536" s="1"/>
      <c r="AG1536" s="80"/>
      <c r="AK1536" s="13"/>
      <c r="AL1536" s="81"/>
      <c r="AM1536" s="82" t="s">
        <v>150</v>
      </c>
      <c r="AO1536" s="13"/>
      <c r="AP1536" s="13"/>
      <c r="AS1536" s="1"/>
      <c r="AW1536" s="1"/>
      <c r="CS1536" s="15"/>
      <c r="ER1536">
        <f t="shared" si="2311"/>
        <v>-9.8670839279614439E-2</v>
      </c>
      <c r="ES1536">
        <f t="shared" si="2311"/>
        <v>-0.32743703463395935</v>
      </c>
      <c r="ET1536" t="e">
        <f>#REF!</f>
        <v>#REF!</v>
      </c>
      <c r="EU1536" t="e">
        <f>#REF!</f>
        <v>#REF!</v>
      </c>
      <c r="EY1536" s="28"/>
      <c r="EZ1536" s="10"/>
      <c r="FA1536" s="82" t="s">
        <v>148</v>
      </c>
      <c r="FB1536" s="13"/>
      <c r="FD1536" s="10"/>
      <c r="FE1536" s="10"/>
      <c r="FF1536" s="10"/>
      <c r="FG1536" s="10"/>
      <c r="FH1536" s="10"/>
      <c r="FI1536" s="10"/>
      <c r="FJ1536" s="80"/>
      <c r="FK1536" s="23" t="s">
        <v>149</v>
      </c>
      <c r="FO1536" s="1"/>
      <c r="FQ1536" s="80"/>
      <c r="FU1536" s="13"/>
      <c r="FV1536" s="81"/>
      <c r="FW1536" s="82" t="s">
        <v>150</v>
      </c>
      <c r="FY1536" s="13"/>
      <c r="FZ1536" s="13"/>
      <c r="GC1536" s="1"/>
      <c r="GG1536" s="1"/>
      <c r="GK1536" s="13"/>
      <c r="GO1536" s="15"/>
    </row>
    <row r="1537" spans="1:197" x14ac:dyDescent="0.2">
      <c r="A1537" s="17">
        <f t="shared" si="2290"/>
        <v>25</v>
      </c>
      <c r="B1537" s="17">
        <f t="shared" si="2290"/>
        <v>-30</v>
      </c>
      <c r="C1537" s="17">
        <f t="shared" si="2290"/>
        <v>270.8</v>
      </c>
      <c r="E1537" s="5" t="s">
        <v>4</v>
      </c>
      <c r="F1537" s="6" t="s">
        <v>5</v>
      </c>
      <c r="G1537" s="7" t="s">
        <v>6</v>
      </c>
      <c r="H1537" s="8" t="s">
        <v>1</v>
      </c>
      <c r="I1537">
        <v>4</v>
      </c>
      <c r="J1537" s="9" t="s">
        <v>7</v>
      </c>
      <c r="K1537">
        <v>4</v>
      </c>
      <c r="L1537" s="10"/>
      <c r="M1537" s="17">
        <f>A1525</f>
        <v>140</v>
      </c>
      <c r="N1537" s="17">
        <f>B1525</f>
        <v>15</v>
      </c>
      <c r="O1537" s="17">
        <f>C1525</f>
        <v>151.4</v>
      </c>
      <c r="P1537" s="1"/>
      <c r="Q1537" s="61">
        <f t="array" ref="Q1537:Q1539">MMULT(AI1537:AK1539,AG1537:AG1539)</f>
        <v>0.90811206057892435</v>
      </c>
      <c r="R1537" s="13"/>
      <c r="S1537" s="17">
        <v>1</v>
      </c>
      <c r="T1537">
        <v>0</v>
      </c>
      <c r="V1537" s="73">
        <f>(T1537^2)*(1-COS(RADIANS(O1537+45)))+(COS(RADIANS(O1537+45)))</f>
        <v>-0.95931397454005762</v>
      </c>
      <c r="W1537" s="73">
        <f>(T1537*T1538)*(1-COS(RADIANS(O1537+45)))-T1539*(SIN(RADIANS(O1537+45)))</f>
        <v>0.28234145684287631</v>
      </c>
      <c r="X1537" s="73">
        <f>(T1537*T1539)*(1-COS(RADIANS(O1537+45)))+T1538*(SIN(RADIANS(O1537+45)))</f>
        <v>0</v>
      </c>
      <c r="Y1537" s="10"/>
      <c r="Z1537">
        <f t="array" ref="Z1537:Z1539">MMULT(V1537:X1539,S1537:S1539)</f>
        <v>-0.95931397454005762</v>
      </c>
      <c r="AA1537" s="23">
        <f>COS(RADIANS('[1]Biaxial Input'!$F$21))</f>
        <v>-0.9975640502598242</v>
      </c>
      <c r="AC1537" s="30">
        <f>(AA1537^2)*(1-COS(RADIANS(N1537)))+(COS(RADIANS(N1537)))</f>
        <v>0.99983419624187875</v>
      </c>
      <c r="AD1537" s="30">
        <f>(AA1537*AA1538)*(1-COS(RADIANS(N1537)))-AA1539*(SIN(RADIANS(N1537)))</f>
        <v>-2.3711042090011594E-3</v>
      </c>
      <c r="AE1537" s="30">
        <f>(AA1537*AA1539)*(1-COS(RADIANS(N1537)))+AA1538*(SIN(RADIANS(N1537)))</f>
        <v>1.8054303924173627E-2</v>
      </c>
      <c r="AG1537">
        <f t="array" ref="AG1537:AG1539">MMULT(AC1537:AE1539,Z1537:Z1539)</f>
        <v>-0.95848545566116505</v>
      </c>
      <c r="AI1537" s="28">
        <f>(T1537^2)*(1-COS(RADIANS(M1537)))+(COS(RADIANS(M1537)))</f>
        <v>-0.7660444431189779</v>
      </c>
      <c r="AJ1537" s="28">
        <f>(T1537*T1538)*(1-COS(RADIANS(M1537)))-T1539*(SIN(RADIANS(M1537)))</f>
        <v>-0.64278760968653947</v>
      </c>
      <c r="AK1537" s="28">
        <f>(T1537*T1539)*(1-COS(RADIANS(M1537)))+T1538*(SIN(RADIANS(M1537)))</f>
        <v>0</v>
      </c>
      <c r="AM1537" s="61">
        <f t="array" ref="AM1537:AM1539">MMULT(AI1537:AK1539,AW1537:AW1539)</f>
        <v>-0.37816365223527337</v>
      </c>
      <c r="AN1537" s="13"/>
      <c r="AO1537" s="17">
        <v>1</v>
      </c>
      <c r="AP1537">
        <v>0</v>
      </c>
      <c r="AR1537" s="73">
        <f>(T1537^2)*(1-COS(RADIANS(O1537-45)))+(COS(RADIANS(O1537-45)))</f>
        <v>-0.28234145684287654</v>
      </c>
      <c r="AS1537" s="73">
        <f>(T1537*T1538)*(1-COS(RADIANS(O1537-45)))-T1539*(SIN(RADIANS(O1537-45)))</f>
        <v>-0.95931397454005751</v>
      </c>
      <c r="AT1537" s="73">
        <f>(T1537*T1539)*(1-COS(RADIANS(O1537-45)))+T1538*(SIN(RADIANS(O1537-45)))</f>
        <v>0</v>
      </c>
      <c r="AU1537" s="10"/>
      <c r="AV1537">
        <f t="array" ref="AV1537:AV1539">MMULT(AR1537:AT1539,S1537:S1539)</f>
        <v>-0.28234145684287654</v>
      </c>
      <c r="AW1537" s="1">
        <f t="array" ref="AW1537:AW1539">MMULT(AC1537:AE1539,AV1537:AV1539)</f>
        <v>-0.28456927697104412</v>
      </c>
      <c r="BV1537" s="90" t="s">
        <v>146</v>
      </c>
      <c r="BW1537" s="17" t="s">
        <v>145</v>
      </c>
      <c r="BX1537" s="17" t="s">
        <v>147</v>
      </c>
      <c r="CU1537" s="17" t="s">
        <v>146</v>
      </c>
      <c r="CV1537" s="17" t="s">
        <v>145</v>
      </c>
      <c r="CW1537" s="31" t="s">
        <v>147</v>
      </c>
      <c r="CX1537" s="1"/>
      <c r="CY1537" s="82" t="s">
        <v>148</v>
      </c>
      <c r="CZ1537" s="13"/>
      <c r="DB1537" s="10"/>
      <c r="DC1537" s="10"/>
      <c r="DD1537" s="10"/>
      <c r="DE1537" s="10"/>
      <c r="DF1537" s="10"/>
      <c r="DG1537" s="10"/>
      <c r="DH1537" s="80"/>
      <c r="DI1537" s="23" t="s">
        <v>149</v>
      </c>
      <c r="DM1537" s="1"/>
      <c r="DO1537" s="80"/>
      <c r="DS1537" s="13"/>
      <c r="DT1537" s="81"/>
      <c r="DU1537" s="82" t="s">
        <v>150</v>
      </c>
      <c r="DW1537" s="13"/>
      <c r="DX1537" s="13"/>
      <c r="EA1537" s="1"/>
      <c r="EE1537" s="1"/>
    </row>
    <row r="1538" spans="1:197" x14ac:dyDescent="0.2">
      <c r="A1538" s="17">
        <f t="shared" si="2290"/>
        <v>40</v>
      </c>
      <c r="B1538" s="17">
        <f t="shared" si="2290"/>
        <v>-40</v>
      </c>
      <c r="C1538" s="17">
        <f t="shared" si="2290"/>
        <v>259.10000000000002</v>
      </c>
      <c r="D1538" t="s">
        <v>8</v>
      </c>
      <c r="E1538" s="5">
        <f t="shared" ref="E1538:F1540" si="2312">E1533</f>
        <v>0.93180264161757331</v>
      </c>
      <c r="F1538" s="6">
        <f t="shared" si="2312"/>
        <v>-0.87956524785277979</v>
      </c>
      <c r="G1538" s="7">
        <f>Q1537</f>
        <v>0.90811206057892435</v>
      </c>
      <c r="H1538" s="8">
        <f>AM1537</f>
        <v>-0.37816365223527337</v>
      </c>
      <c r="J1538" s="9">
        <f>((SUMPRODUCT(G1538:G1540,E1538:E1540))*(SUMPRODUCT(G1538:G1540,F1538:F1540)))-((SUMPRODUCT(H1538:H1540,E1538:E1540))*(SUMPRODUCT(H1538:H1540,F1538:F1540)))</f>
        <v>-1.5755591181267015E-2</v>
      </c>
      <c r="P1538" s="1"/>
      <c r="Q1538" s="61">
        <v>-0.40889285039816992</v>
      </c>
      <c r="S1538" s="17">
        <v>0</v>
      </c>
      <c r="T1538">
        <v>0</v>
      </c>
      <c r="V1538" s="73">
        <f>(T1537*T1538)*(1-COS(RADIANS(O1537+45)))+T1539*(SIN(RADIANS(O1537+45)))</f>
        <v>-0.28234145684287631</v>
      </c>
      <c r="W1538" s="73">
        <f>(T1538^2)*(1-COS(RADIANS(O1537+45)))+(COS(RADIANS(O1537+45)))</f>
        <v>-0.95931397454005762</v>
      </c>
      <c r="X1538" s="73">
        <f>(T1538*T1539)*(1-COS(RADIANS(O1537+45)))-T1537*(SIN(RADIANS(O1537+45)))</f>
        <v>0</v>
      </c>
      <c r="Y1538" s="10"/>
      <c r="Z1538">
        <v>-0.28234145684287631</v>
      </c>
      <c r="AA1538" s="23">
        <f>SIN(RADIANS('[1]Biaxial Input'!$F$21))*(COS(RADIANS(0)))</f>
        <v>6.9756473744125524E-2</v>
      </c>
      <c r="AC1538" s="30">
        <f>(AA1537*AA1538)*(1-COS(RADIANS(N1537)))+AA1539*(SIN(RADIANS(N1537)))</f>
        <v>-2.3711042090011594E-3</v>
      </c>
      <c r="AD1538" s="30">
        <f>(AA1538^2)*(1-COS(RADIANS(N1537)))+(COS(RADIANS(N1537)))</f>
        <v>0.96609163004718956</v>
      </c>
      <c r="AE1538" s="30">
        <f>(AA1538*AA1539)*(1-COS(RADIANS(N1537)))-AA1537*(SIN(RADIANS(N1537)))</f>
        <v>0.25818857491685071</v>
      </c>
      <c r="AG1538">
        <v>-0.27049308486844703</v>
      </c>
      <c r="AI1538" s="28">
        <f>(T1537*T1538)*(1-COS(RADIANS(M1537)))+T1539*(SIN(RADIANS(M1537)))</f>
        <v>0.64278760968653947</v>
      </c>
      <c r="AJ1538" s="28">
        <f>(T1538^2)*(1-COS(RADIANS(M1537)))+(COS(RADIANS(M1537)))</f>
        <v>-0.7660444431189779</v>
      </c>
      <c r="AK1538" s="28">
        <f>(T1538*T1539)*(1-COS(RADIANS(M1537)))-T1537*(SIN(RADIANS(M1537)))</f>
        <v>0</v>
      </c>
      <c r="AM1538" s="61">
        <v>-0.89338909571622749</v>
      </c>
      <c r="AO1538" s="17">
        <v>0</v>
      </c>
      <c r="AP1538">
        <v>0</v>
      </c>
      <c r="AR1538" s="73">
        <f>(T1537*T1538)*(1-COS(RADIANS(O1537-45)))+T1539*(SIN(RADIANS(O1537-45)))</f>
        <v>0.95931397454005751</v>
      </c>
      <c r="AS1538" s="73">
        <f>(T1538^2)*(1-COS(RADIANS(O1537-45)))+(COS(RADIANS(O1537-45)))</f>
        <v>-0.28234145684287654</v>
      </c>
      <c r="AT1538" s="73">
        <f>(T1538*T1539)*(1-COS(RADIANS(O1537-45)))-T1537*(SIN(RADIANS(O1537-45)))</f>
        <v>0</v>
      </c>
      <c r="AU1538" s="10"/>
      <c r="AV1538">
        <v>0.95931397454005751</v>
      </c>
      <c r="AW1538" s="1">
        <v>0.92745466240714791</v>
      </c>
      <c r="BV1538" s="17">
        <f>BV1442</f>
        <v>0</v>
      </c>
      <c r="BW1538" s="17">
        <f t="shared" ref="BW1538:BX1538" si="2313">BW1442</f>
        <v>0</v>
      </c>
      <c r="BX1538" s="17">
        <f t="shared" si="2313"/>
        <v>111.4</v>
      </c>
      <c r="BZ1538" s="5" t="s">
        <v>4</v>
      </c>
      <c r="CA1538" s="6" t="s">
        <v>5</v>
      </c>
      <c r="CB1538" s="7" t="s">
        <v>6</v>
      </c>
      <c r="CC1538" s="8" t="s">
        <v>1</v>
      </c>
      <c r="CD1538">
        <v>1</v>
      </c>
      <c r="CE1538" s="9" t="s">
        <v>7</v>
      </c>
      <c r="CG1538" s="90" t="s">
        <v>157</v>
      </c>
      <c r="CH1538" s="61">
        <f>CE1539-((CH1540-CE1539)/(EY1538-CW1538))*CW1538</f>
        <v>3.642040698906845</v>
      </c>
      <c r="CI1538" s="10"/>
      <c r="CK1538" s="5" t="s">
        <v>4</v>
      </c>
      <c r="CL1538" s="6" t="s">
        <v>5</v>
      </c>
      <c r="CM1538" s="7" t="s">
        <v>6</v>
      </c>
      <c r="CN1538" s="8" t="s">
        <v>1</v>
      </c>
      <c r="CO1538" s="10"/>
      <c r="CP1538">
        <f t="shared" ref="CP1538:CQ1540" si="2314">BZ1539</f>
        <v>0.93180266183863136</v>
      </c>
      <c r="CQ1538">
        <f t="shared" si="2314"/>
        <v>-0.87956522186239505</v>
      </c>
      <c r="CR1538">
        <f>CI1542</f>
        <v>0</v>
      </c>
      <c r="CS1538">
        <f>CL1542</f>
        <v>0</v>
      </c>
      <c r="CU1538" s="17">
        <f>CU1442</f>
        <v>0</v>
      </c>
      <c r="CV1538" s="17">
        <f>CV1442</f>
        <v>0</v>
      </c>
      <c r="CW1538" s="31">
        <f>CH1445</f>
        <v>110.98816757970239</v>
      </c>
      <c r="CX1538" s="10"/>
      <c r="CY1538" s="61">
        <f t="array" ref="CY1538:CY1540">MMULT(DQ1538:DS1540,DO1538:DO1540)</f>
        <v>-0.91346144106976579</v>
      </c>
      <c r="CZ1538" s="13"/>
      <c r="DA1538" s="17">
        <v>1</v>
      </c>
      <c r="DB1538">
        <v>0</v>
      </c>
      <c r="DD1538" s="73">
        <f>(DB1538^2)*(1-COS(RADIANS(CW1538+45)))+(COS(RADIANS(CW1538+45)))</f>
        <v>-0.91346144106976579</v>
      </c>
      <c r="DE1538" s="73">
        <f>(DB1538*DB1539)*(1-COS(RADIANS(CW1538+45)))-DB1540*(SIN(RADIANS(CW1538+45)))</f>
        <v>-0.40692529496056989</v>
      </c>
      <c r="DF1538" s="73">
        <f>(DB1538*DB1540)*(1-COS(RADIANS(CW1538+45)))+DB1539*(SIN(RADIANS(CW1538+45)))</f>
        <v>0</v>
      </c>
      <c r="DG1538" s="10"/>
      <c r="DH1538">
        <f t="array" ref="DH1538:DH1540">MMULT(DD1538:DF1540,DA1538:DA1540)</f>
        <v>-0.91346144106976579</v>
      </c>
      <c r="DI1538" s="23">
        <f>COS(RADIANS('[1]Biaxial Input'!$F$21))</f>
        <v>-0.9975640502598242</v>
      </c>
      <c r="DK1538" s="30">
        <f>(DI1538^2)*(1-COS(RADIANS(CV1538)))+(COS(RADIANS(CV1538)))</f>
        <v>1</v>
      </c>
      <c r="DL1538" s="30">
        <f>(DI1538*DI1539)*(1-COS(RADIANS(CV1538)))-DI1540*(SIN(RADIANS(CV1538)))</f>
        <v>0</v>
      </c>
      <c r="DM1538" s="30">
        <f>(DI1538*DI1540)*(1-COS(RADIANS(CV1538)))+DI1539*(SIN(RADIANS(CV1538)))</f>
        <v>0</v>
      </c>
      <c r="DO1538">
        <f t="array" ref="DO1538:DO1540">MMULT(DK1538:DM1540,DH1538:DH1540)</f>
        <v>-0.91346144106976579</v>
      </c>
      <c r="DQ1538" s="28">
        <f>(DB1538^2)*(1-COS(RADIANS(CU1538)))+(COS(RADIANS(CU1538)))</f>
        <v>1</v>
      </c>
      <c r="DR1538" s="28">
        <f>(DB1538*DB1539)*(1-COS(RADIANS(CU1538)))-DB1540*(SIN(RADIANS(CU1538)))</f>
        <v>0</v>
      </c>
      <c r="DS1538" s="28">
        <f>(DB1538*DB1540)*(1-COS(RADIANS(CU1538)))+DB1539*(SIN(RADIANS(CU1538)))</f>
        <v>0</v>
      </c>
      <c r="DU1538" s="61">
        <f t="array" ref="DU1538:DU1540">MMULT(DQ1538:DS1540,EE1538:EE1540)</f>
        <v>0.40692529496057023</v>
      </c>
      <c r="DV1538" s="13">
        <f>H1539</f>
        <v>-0.89338909571622749</v>
      </c>
      <c r="DW1538" s="17">
        <v>1</v>
      </c>
      <c r="DX1538">
        <v>0</v>
      </c>
      <c r="DZ1538" s="73">
        <f>(DB1538^2)*(1-COS(RADIANS(CW1538-45)))+(COS(RADIANS(CW1538-45)))</f>
        <v>0.40692529496057023</v>
      </c>
      <c r="EA1538" s="73">
        <f>(DB1538*DB1539)*(1-COS(RADIANS(CW1538-45)))-DB1540*(SIN(RADIANS(CW1538-45)))</f>
        <v>-0.91346144106976568</v>
      </c>
      <c r="EB1538" s="73">
        <f>(DB1538*DB1540)*(1-COS(RADIANS(CW1538-45)))+DB1539*(SIN(RADIANS(CW1538-45)))</f>
        <v>0</v>
      </c>
      <c r="EC1538" s="10"/>
      <c r="ED1538">
        <f t="array" ref="ED1538:ED1540">MMULT(DZ1538:EB1540,DA1538:DA1540)</f>
        <v>0.40692529496057023</v>
      </c>
      <c r="EE1538" s="1">
        <f t="array" ref="EE1538:EE1540">MMULT(DK1538:DM1540,ED1538:ED1540)</f>
        <v>0.40692529496057023</v>
      </c>
      <c r="EG1538">
        <f>CY1538+DU1538</f>
        <v>-0.50653614610919551</v>
      </c>
      <c r="EH1538">
        <f>EG1538/(SQRT(EG1538^2+EG1539^2+EG1540^2))</f>
        <v>-0.358175143829912</v>
      </c>
      <c r="EJ1538">
        <f>Q1538+AM1538</f>
        <v>-1.3022819461143973</v>
      </c>
      <c r="EK1538">
        <f>EJ1538/(SQRT(EJ1538^2+EJ1539^2+EJ1540^2))</f>
        <v>-0.99322477112303875</v>
      </c>
      <c r="EM1538" s="23">
        <f>CY1539*DU1540-CY1540*DU1539</f>
        <v>0</v>
      </c>
      <c r="EO1538" s="15">
        <v>1</v>
      </c>
      <c r="EP1538" s="9" t="s">
        <v>7</v>
      </c>
      <c r="EW1538" s="17">
        <f>CU1538</f>
        <v>0</v>
      </c>
      <c r="EX1538" s="17">
        <f>CV1538</f>
        <v>0</v>
      </c>
      <c r="EY1538" s="31">
        <f>1+CW1538</f>
        <v>111.98816757970239</v>
      </c>
      <c r="EZ1538" s="10"/>
      <c r="FA1538" s="61">
        <f t="array" ref="FA1538:FA1540">MMULT(FS1538:FU1540,FQ1538:FQ1540)</f>
        <v>-0.92042414210510426</v>
      </c>
      <c r="FB1538" s="13">
        <f>BW1539</f>
        <v>5</v>
      </c>
      <c r="FC1538" s="17">
        <v>1</v>
      </c>
      <c r="FD1538">
        <v>0</v>
      </c>
      <c r="FF1538" s="73">
        <f>(FD1538^2)*(1-COS(RADIANS(EY1538+45)))+(COS(RADIANS(EY1538+45)))</f>
        <v>-0.92042414210510426</v>
      </c>
      <c r="FG1538" s="73">
        <f>(FD1538*FD1539)*(1-COS(RADIANS(EY1538+45)))-FD1540*(SIN(RADIANS(EY1538+45)))</f>
        <v>-0.39092121793282442</v>
      </c>
      <c r="FH1538" s="73">
        <f>(FD1538*FD1540)*(1-COS(RADIANS(EY1538+45)))+FD1539*(SIN(RADIANS(EY1538+45)))</f>
        <v>0</v>
      </c>
      <c r="FI1538" s="10"/>
      <c r="FJ1538">
        <f t="array" ref="FJ1538:FJ1540">MMULT(FF1538:FH1540,FC1538:FC1540)</f>
        <v>-0.92042414210510426</v>
      </c>
      <c r="FK1538" s="23">
        <f>COS(RADIANS(176))</f>
        <v>-0.9975640502598242</v>
      </c>
      <c r="FM1538" s="30">
        <f>(FK1538^2)*(1-COS(RADIANS(EX1538)))+(COS(RADIANS(EX1538)))</f>
        <v>1</v>
      </c>
      <c r="FN1538" s="30">
        <f>(FK1538*FK1539)*(1-COS(RADIANS(EX1538)))-FK1540*(SIN(RADIANS(EX1538)))</f>
        <v>0</v>
      </c>
      <c r="FO1538" s="30">
        <f>(FK1538*FK1540)*(1-COS(RADIANS(EX1538)))+FK1539*(SIN(RADIANS(EX1538)))</f>
        <v>0</v>
      </c>
      <c r="FQ1538">
        <f t="array" ref="FQ1538:FQ1540">MMULT(FM1538:FO1540,FJ1538:FJ1540)</f>
        <v>-0.92042414210510426</v>
      </c>
      <c r="FS1538" s="28">
        <f>(FD1538^2)*(1-COS(RADIANS(EW1538)))+(COS(RADIANS(EW1538)))</f>
        <v>1</v>
      </c>
      <c r="FT1538" s="28">
        <f>(FD1538*FD1539)*(1-COS(RADIANS(EW1538)))-FD1540*(SIN(RADIANS(EW1538)))</f>
        <v>0</v>
      </c>
      <c r="FU1538" s="28">
        <f>(FD1538*FD1540)*(1-COS(RADIANS(EW1538)))+FD1539*(SIN(RADIANS(EW1538)))</f>
        <v>0</v>
      </c>
      <c r="FW1538" s="61">
        <f t="array" ref="FW1538:FW1540">MMULT(FS1538:FU1540,GG1538:GG1540)</f>
        <v>0.39092121793282453</v>
      </c>
      <c r="FX1538" s="13">
        <f>BX1539</f>
        <v>109</v>
      </c>
      <c r="FY1538" s="17">
        <v>1</v>
      </c>
      <c r="FZ1538">
        <v>0</v>
      </c>
      <c r="GB1538" s="73">
        <f>(FD1538^2)*(1-COS(RADIANS(EY1538-45)))+(COS(RADIANS(EY1538-45)))</f>
        <v>0.39092121793282453</v>
      </c>
      <c r="GC1538" s="73">
        <f>(FD1538*FD1539)*(1-COS(RADIANS(EY1538-45)))-FD1540*(SIN(RADIANS(EY1538-45)))</f>
        <v>-0.92042414210510426</v>
      </c>
      <c r="GD1538" s="73">
        <f>(FD1538*FD1540)*(1-COS(RADIANS(EY1538-45)))+FD1539*(SIN(RADIANS(EY1538-45)))</f>
        <v>0</v>
      </c>
      <c r="GE1538" s="10"/>
      <c r="GF1538">
        <f t="array" ref="GF1538:GF1540">MMULT(GB1538:GD1540,FC1538:FC1540)</f>
        <v>0.39092121793282453</v>
      </c>
      <c r="GG1538" s="1">
        <f t="array" ref="GG1538:GG1540">MMULT(FM1538:FO1540,GF1538:GF1540)</f>
        <v>0.39092121793282453</v>
      </c>
      <c r="GI1538">
        <f>FA1538+FW1538</f>
        <v>-0.52950292417227973</v>
      </c>
      <c r="GJ1538">
        <f>GI1538/(SQRT(GI1538^2+GI1539^2+GI1540^2))</f>
        <v>-0.37441510834032532</v>
      </c>
      <c r="GL1538" t="e">
        <f>CH1539+DC1538</f>
        <v>#VALUE!</v>
      </c>
      <c r="GM1538" t="e">
        <f>GL1538/(SQRT(GL1538^2+GL1539^2+GL1540^2))</f>
        <v>#VALUE!</v>
      </c>
      <c r="GO1538" s="27">
        <f>FA1539*FW1540-FA1540*FW1539</f>
        <v>0</v>
      </c>
    </row>
    <row r="1539" spans="1:197" x14ac:dyDescent="0.2">
      <c r="A1539" s="17">
        <f t="shared" ref="A1539:C1540" si="2315">A1444</f>
        <v>60</v>
      </c>
      <c r="B1539" s="17">
        <f t="shared" si="2315"/>
        <v>-45</v>
      </c>
      <c r="C1539" s="17">
        <f t="shared" si="2315"/>
        <v>243.3</v>
      </c>
      <c r="D1539" t="s">
        <v>9</v>
      </c>
      <c r="E1539" s="5">
        <f t="shared" si="2312"/>
        <v>0.34929630014301005</v>
      </c>
      <c r="F1539" s="6">
        <f t="shared" si="2312"/>
        <v>-0.34518106804222298</v>
      </c>
      <c r="G1539" s="7">
        <f t="shared" ref="G1539:G1540" si="2316">Q1538</f>
        <v>-0.40889285039816992</v>
      </c>
      <c r="H1539" s="8">
        <f t="shared" ref="H1539:H1540" si="2317">AM1538</f>
        <v>-0.89338909571622749</v>
      </c>
      <c r="J1539" s="10"/>
      <c r="P1539" s="1"/>
      <c r="Q1539" s="61">
        <v>9.0217084437262896E-2</v>
      </c>
      <c r="S1539" s="17">
        <v>0</v>
      </c>
      <c r="T1539">
        <v>1</v>
      </c>
      <c r="V1539" s="73">
        <f>(T1537*T1539)*(1-COS(RADIANS(O1537+45)))-T1538*(SIN(RADIANS(O1537+45)))</f>
        <v>0</v>
      </c>
      <c r="W1539" s="73">
        <f>(T1538*T1539)*(1-COS(RADIANS(O1537+45)))+T1537*(SIN(RADIANS(O1537+45)))</f>
        <v>0</v>
      </c>
      <c r="X1539" s="73">
        <f>(T1539^2)*(1-COS(RADIANS(O1537+45)))+(COS(RADIANS(O1537+45)))</f>
        <v>1</v>
      </c>
      <c r="Y1539" s="10"/>
      <c r="Z1539">
        <v>0</v>
      </c>
      <c r="AA1539" s="23">
        <f>SIN(RADIANS('[1]Biaxial Input'!$F$21))*SIN(RADIANS(0))</f>
        <v>0</v>
      </c>
      <c r="AC1539" s="30">
        <f>(AA1537*AA1539)*(1-COS(RADIANS(N1537)))-AA1538*(SIN(RADIANS(N1537)))</f>
        <v>-1.8054303924173627E-2</v>
      </c>
      <c r="AD1539" s="30">
        <f>(AA1538*AA1539)*(1-COS(RADIANS(N1537)))+AA1537*(SIN(RADIANS(N1537)))</f>
        <v>-0.25818857491685071</v>
      </c>
      <c r="AE1539" s="30">
        <f>(AA1539^2)*(1-COS(RADIANS(N1537)))+(COS(RADIANS(N1537)))</f>
        <v>0.96592582628906831</v>
      </c>
      <c r="AG1539">
        <v>9.0217084437262896E-2</v>
      </c>
      <c r="AI1539" s="28">
        <f>(T1537*T1539)*(1-COS(RADIANS(M1537)))-T1538*(SIN(RADIANS(M1537)))</f>
        <v>0</v>
      </c>
      <c r="AJ1539" s="28">
        <f>(T1538*T1539)*(1-COS(RADIANS(M1537)))+T1537*(SIN(RADIANS(M1537)))</f>
        <v>0</v>
      </c>
      <c r="AK1539" s="28">
        <f>(T1539^2)*(1-COS(RADIANS(M1537)))+(COS(RADIANS(M1537)))</f>
        <v>1</v>
      </c>
      <c r="AM1539" s="61">
        <v>-0.2425864295120822</v>
      </c>
      <c r="AO1539" s="17">
        <v>0</v>
      </c>
      <c r="AP1539">
        <v>1</v>
      </c>
      <c r="AR1539" s="73">
        <f>(T1537*T1537)*(1-COS(RADIANS(O1537-45)))-T1537*(SIN(RADIANS(O1537-45)))</f>
        <v>0</v>
      </c>
      <c r="AS1539" s="73">
        <f>(T1538*T1539)*(1-COS(RADIANS(O1537-45)))+T1537*(SIN(RADIANS(O1537-45)))</f>
        <v>0</v>
      </c>
      <c r="AT1539" s="73">
        <f>(T1539^2)*(1-COS(RADIANS(O1537-45)))+(COS(RADIANS(O1537-45)))</f>
        <v>1</v>
      </c>
      <c r="AU1539" s="10"/>
      <c r="AV1539">
        <v>0</v>
      </c>
      <c r="AW1539" s="1">
        <v>-0.2425864295120822</v>
      </c>
      <c r="BV1539" s="17">
        <f t="shared" ref="BV1539:BX1554" si="2318">BV1443</f>
        <v>0</v>
      </c>
      <c r="BW1539" s="17">
        <f t="shared" si="2318"/>
        <v>5</v>
      </c>
      <c r="BX1539" s="17">
        <f t="shared" si="2318"/>
        <v>109</v>
      </c>
      <c r="BY1539" s="1" t="s">
        <v>8</v>
      </c>
      <c r="BZ1539" s="5">
        <f>BZ1533</f>
        <v>0.93180266183863136</v>
      </c>
      <c r="CA1539" s="6">
        <f>CA1533</f>
        <v>-0.87956522186239505</v>
      </c>
      <c r="CB1539" s="7">
        <f>CY1538</f>
        <v>-0.91346144106976579</v>
      </c>
      <c r="CC1539" s="8">
        <f>DU1538</f>
        <v>0.40692529496057023</v>
      </c>
      <c r="CD1539">
        <f>CB1539+CC1539</f>
        <v>-0.50653614610919551</v>
      </c>
      <c r="CE1539" s="9">
        <f>((SUMPRODUCT(CB1539:CB1541,BZ1539:BZ1541))*(SUMPRODUCT(CB1539:CB1541,CA1539:CA1541)))-((SUMPRODUCT(CC1539:CC1541,BZ1539:BZ1541))*(SUMPRODUCT(CC1539:CC1541,CA1539:CA1541)))</f>
        <v>0</v>
      </c>
      <c r="CF1539">
        <f>CD1539/(SQRT(CD1539^2+CD1540^2+CD1541^2))</f>
        <v>-0.358175143829912</v>
      </c>
      <c r="CG1539">
        <v>1</v>
      </c>
      <c r="CH1539" t="s">
        <v>161</v>
      </c>
      <c r="CI1539" s="67"/>
      <c r="CJ1539" s="1" t="s">
        <v>8</v>
      </c>
      <c r="CK1539" s="5">
        <f t="shared" ref="CK1539:CL1541" si="2319">BZ1539</f>
        <v>0.93180266183863136</v>
      </c>
      <c r="CL1539" s="6">
        <f t="shared" si="2319"/>
        <v>-0.87956522186239505</v>
      </c>
      <c r="CM1539" s="7">
        <f>FA1538</f>
        <v>-0.92042414210510426</v>
      </c>
      <c r="CN1539" s="8">
        <f>FW1538</f>
        <v>0.39092121793282453</v>
      </c>
      <c r="CO1539" s="10"/>
      <c r="CP1539">
        <f t="shared" si="2314"/>
        <v>0.3492962422733713</v>
      </c>
      <c r="CQ1539">
        <f t="shared" si="2314"/>
        <v>-0.34518112468713447</v>
      </c>
      <c r="CR1539">
        <f>CJ1542</f>
        <v>0</v>
      </c>
      <c r="CS1539">
        <f>CM1542</f>
        <v>0</v>
      </c>
      <c r="CW1539" s="28"/>
      <c r="CX1539" s="10"/>
      <c r="CY1539" s="61">
        <v>0.40692529496056989</v>
      </c>
      <c r="CZ1539" s="13"/>
      <c r="DA1539" s="17">
        <v>0</v>
      </c>
      <c r="DB1539">
        <v>0</v>
      </c>
      <c r="DD1539" s="73">
        <f>(DB1538*DB1539)*(1-COS(RADIANS(CW1538+45)))+DB1540*(SIN(RADIANS(CW1538+45)))</f>
        <v>0.40692529496056989</v>
      </c>
      <c r="DE1539" s="73">
        <f>(DB1539^2)*(1-COS(RADIANS(CW1538+45)))+(COS(RADIANS(CW1538+45)))</f>
        <v>-0.91346144106976579</v>
      </c>
      <c r="DF1539" s="73">
        <f>(DB1539*DB1540)*(1-COS(RADIANS(CW1538+45)))-DB1538*(SIN(RADIANS(CW1538+45)))</f>
        <v>0</v>
      </c>
      <c r="DG1539" s="10"/>
      <c r="DH1539">
        <v>0.40692529496056989</v>
      </c>
      <c r="DI1539" s="23">
        <f>SIN(RADIANS('[1]Biaxial Input'!$F$21))*(COS(RADIANS(0)))</f>
        <v>6.9756473744125524E-2</v>
      </c>
      <c r="DK1539" s="30">
        <f>(DI1538*DI1539)*(1-COS(RADIANS(CV1538)))+DI1540*(SIN(RADIANS(CV1538)))</f>
        <v>0</v>
      </c>
      <c r="DL1539" s="30">
        <f>(DI1539^2)*(1-COS(RADIANS(CV1538)))+(COS(RADIANS(CV1538)))</f>
        <v>1</v>
      </c>
      <c r="DM1539" s="30">
        <f>(DI1539*DI1540)*(1-COS(RADIANS(CV1538)))-DI1538*(SIN(RADIANS(CV1538)))</f>
        <v>0</v>
      </c>
      <c r="DO1539">
        <v>0.40692529496056989</v>
      </c>
      <c r="DQ1539" s="28">
        <f>(DB1538*DB1539)*(1-COS(RADIANS(CU1538)))+DB1540*(SIN(RADIANS(CU1538)))</f>
        <v>0</v>
      </c>
      <c r="DR1539" s="28">
        <f>(DB1539^2)*(1-COS(RADIANS(CU1538)))+(COS(RADIANS(CU1538)))</f>
        <v>1</v>
      </c>
      <c r="DS1539" s="28">
        <f>(DB1539*DB1540)*(1-COS(RADIANS(CU1538)))-DB1538*(SIN(RADIANS(CU1538)))</f>
        <v>0</v>
      </c>
      <c r="DU1539" s="61">
        <v>0.91346144106976568</v>
      </c>
      <c r="DV1539" s="13">
        <f t="shared" ref="DV1539:DV1540" si="2320">H1540</f>
        <v>-0.2425864295120822</v>
      </c>
      <c r="DW1539" s="17">
        <v>0</v>
      </c>
      <c r="DX1539">
        <v>0</v>
      </c>
      <c r="DZ1539" s="73">
        <f>(DB1538*DB1539)*(1-COS(RADIANS(CW1538-45)))+DB1540*(SIN(RADIANS(CW1538-45)))</f>
        <v>0.91346144106976568</v>
      </c>
      <c r="EA1539" s="73">
        <f>(DB1539^2)*(1-COS(RADIANS(CW1538-45)))+(COS(RADIANS(CW1538-45)))</f>
        <v>0.40692529496057023</v>
      </c>
      <c r="EB1539" s="73">
        <f>(DB1539*DB1540)*(1-COS(RADIANS(CW1538-45)))-DB1538*(SIN(RADIANS(CW1538-45)))</f>
        <v>0</v>
      </c>
      <c r="EC1539" s="10"/>
      <c r="ED1539">
        <v>0.91346144106976568</v>
      </c>
      <c r="EE1539" s="1">
        <v>0.91346144106976568</v>
      </c>
      <c r="EG1539">
        <f>CY1539+DU1539</f>
        <v>1.3203867360303356</v>
      </c>
      <c r="EH1539">
        <f>EG1539/(SQRT(EG1538^2+EG1539^2+EG1540^2))</f>
        <v>0.93365441483582234</v>
      </c>
      <c r="EJ1539">
        <f>Q1539+AM1539</f>
        <v>-0.15236934507481931</v>
      </c>
      <c r="EK1539">
        <f>EJ1539/(SQRT(EJ1538^2+EJ1539^2+EJ1540^2))</f>
        <v>-0.11620909614822436</v>
      </c>
      <c r="EM1539" s="23">
        <f>CY1540*DU1538-CY1538*DU1540</f>
        <v>0</v>
      </c>
      <c r="EP1539" s="9">
        <f>((SUMPRODUCT(CM1539:CM1541,BZ1539:BZ1541))*(SUMPRODUCT(CM1539:CM1541,CA1539:CA1541)))-((SUMPRODUCT(CN1539:CN1541,BZ1539:BZ1541))*(SUMPRODUCT(CN1539:CN1541,CA1539:CA1541)))</f>
        <v>-3.2814675458908149E-2</v>
      </c>
      <c r="EY1539" s="28"/>
      <c r="EZ1539" s="10"/>
      <c r="FA1539" s="61">
        <v>0.39092121793282442</v>
      </c>
      <c r="FB1539" s="13">
        <f>BW1540</f>
        <v>10</v>
      </c>
      <c r="FC1539" s="17">
        <v>0</v>
      </c>
      <c r="FD1539">
        <v>0</v>
      </c>
      <c r="FF1539" s="73">
        <f>(FD1538*FD1539)*(1-COS(RADIANS(EY1538+45)))+FD1540*(SIN(RADIANS(EY1538+45)))</f>
        <v>0.39092121793282442</v>
      </c>
      <c r="FG1539" s="73">
        <f>(FD1539^2)*(1-COS(RADIANS(EY1538+45)))+(COS(RADIANS(EY1538+45)))</f>
        <v>-0.92042414210510426</v>
      </c>
      <c r="FH1539" s="73">
        <f>(FD1539*FD1540)*(1-COS(RADIANS(EY1538+45)))-FD1538*(SIN(RADIANS(EY1538+45)))</f>
        <v>0</v>
      </c>
      <c r="FI1539" s="10"/>
      <c r="FJ1539">
        <v>0.39092121793282442</v>
      </c>
      <c r="FK1539" s="23">
        <f>SIN(RADIANS(176))*(COS(RADIANS(0)))</f>
        <v>6.9756473744125524E-2</v>
      </c>
      <c r="FM1539" s="30">
        <f>(FK1538*FK1539)*(1-COS(RADIANS(EX1538)))+FK1540*(SIN(RADIANS(EX1538)))</f>
        <v>0</v>
      </c>
      <c r="FN1539" s="30">
        <f>(FK1539^2)*(1-COS(RADIANS(EX1538)))+(COS(RADIANS(EX1538)))</f>
        <v>1</v>
      </c>
      <c r="FO1539" s="30">
        <f>(FK1539*FK1540)*(1-COS(RADIANS(EX1538)))-FK1538*(SIN(RADIANS(EX1538)))</f>
        <v>0</v>
      </c>
      <c r="FQ1539">
        <v>0.39092121793282442</v>
      </c>
      <c r="FS1539" s="28">
        <f>(FD1538*FD1539)*(1-COS(RADIANS(EW1538)))+FD1540*(SIN(RADIANS(EW1538)))</f>
        <v>0</v>
      </c>
      <c r="FT1539" s="28">
        <f>(FD1539^2)*(1-COS(RADIANS(EW1538)))+(COS(RADIANS(EW1538)))</f>
        <v>1</v>
      </c>
      <c r="FU1539" s="28">
        <f>(FD1539*FD1540)*(1-COS(RADIANS(EW1538)))-FD1538*(SIN(RADIANS(EW1538)))</f>
        <v>0</v>
      </c>
      <c r="FW1539" s="61">
        <v>0.92042414210510426</v>
      </c>
      <c r="FX1539" s="13">
        <f>BX1540</f>
        <v>114.6</v>
      </c>
      <c r="FY1539" s="17">
        <v>0</v>
      </c>
      <c r="FZ1539">
        <v>0</v>
      </c>
      <c r="GB1539" s="73">
        <f>(FD1538*FD1539)*(1-COS(RADIANS(EY1538-45)))+FD1540*(SIN(RADIANS(EY1538-45)))</f>
        <v>0.92042414210510426</v>
      </c>
      <c r="GC1539" s="73">
        <f>(FD1539^2)*(1-COS(RADIANS(EY1538-45)))+(COS(RADIANS(EY1538-45)))</f>
        <v>0.39092121793282453</v>
      </c>
      <c r="GD1539" s="73">
        <f>(FD1539*FD1540)*(1-COS(RADIANS(EY1538-45)))-FD1538*(SIN(RADIANS(EY1538-45)))</f>
        <v>0</v>
      </c>
      <c r="GE1539" s="10"/>
      <c r="GF1539">
        <v>0.92042414210510426</v>
      </c>
      <c r="GG1539" s="1">
        <v>0.92042414210510426</v>
      </c>
      <c r="GI1539">
        <f>FA1539+FW1539</f>
        <v>1.3113453600379286</v>
      </c>
      <c r="GJ1539">
        <f>GI1539/(SQRT(GI1538^2+GI1539^2+GI1540^2))</f>
        <v>0.92726119656033401</v>
      </c>
      <c r="GL1539">
        <f>CH1540+DC1539</f>
        <v>-3.2814675458908149E-2</v>
      </c>
      <c r="GM1539" t="e">
        <f>GL1539/(SQRT(GL1538^2+GL1539^2+GL1540^2))</f>
        <v>#VALUE!</v>
      </c>
      <c r="GO1539" s="27">
        <f>FA1540*FW1538-FA1538*FW1540</f>
        <v>0</v>
      </c>
    </row>
    <row r="1540" spans="1:197" x14ac:dyDescent="0.2">
      <c r="A1540" s="17">
        <f t="shared" si="2315"/>
        <v>30</v>
      </c>
      <c r="B1540" s="17">
        <f t="shared" si="2315"/>
        <v>-50</v>
      </c>
      <c r="C1540" s="17">
        <f t="shared" si="2315"/>
        <v>268.7</v>
      </c>
      <c r="D1540" t="s">
        <v>10</v>
      </c>
      <c r="E1540" s="5">
        <f t="shared" si="2312"/>
        <v>-9.8670825378713731E-2</v>
      </c>
      <c r="F1540" s="6">
        <f t="shared" si="2312"/>
        <v>-0.32743702453282264</v>
      </c>
      <c r="G1540" s="7">
        <f t="shared" si="2316"/>
        <v>9.0217084437262896E-2</v>
      </c>
      <c r="H1540" s="8">
        <f t="shared" si="2317"/>
        <v>-0.2425864295120822</v>
      </c>
      <c r="J1540" s="10"/>
      <c r="P1540" s="1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W1540" s="1"/>
      <c r="BV1540" s="17">
        <f t="shared" si="2318"/>
        <v>85</v>
      </c>
      <c r="BW1540" s="17">
        <f t="shared" si="2318"/>
        <v>10</v>
      </c>
      <c r="BX1540" s="17">
        <f t="shared" si="2318"/>
        <v>114.6</v>
      </c>
      <c r="BY1540" s="10" t="s">
        <v>9</v>
      </c>
      <c r="BZ1540" s="5">
        <f t="shared" ref="BZ1540:CA1541" si="2321">BZ1534</f>
        <v>0.3492962422733713</v>
      </c>
      <c r="CA1540" s="6">
        <f t="shared" si="2321"/>
        <v>-0.34518112468713447</v>
      </c>
      <c r="CB1540" s="7">
        <f>CY1539</f>
        <v>0.40692529496056989</v>
      </c>
      <c r="CC1540" s="8">
        <f>DU1539</f>
        <v>0.91346144106976568</v>
      </c>
      <c r="CD1540">
        <f t="shared" ref="CD1540" si="2322">CB1540+CC1540</f>
        <v>1.3203867360303356</v>
      </c>
      <c r="CF1540">
        <f>CD1540/(SQRT(CD1539^2+CD1540^2+CD1541^2))</f>
        <v>0.93365441483582234</v>
      </c>
      <c r="CH1540">
        <f>((SUMPRODUCT(CM1539:CM1541,CK1539:CK1541))*(SUMPRODUCT(CM1539:CM1541,CL1539:CL1541)))-((SUMPRODUCT(CN1539:CN1541,CK1539:CK1541))*(SUMPRODUCT(CN1539:CN1541,CL1539:CL1541)))</f>
        <v>-3.2814675458908149E-2</v>
      </c>
      <c r="CI1540" s="67"/>
      <c r="CJ1540" s="10" t="s">
        <v>9</v>
      </c>
      <c r="CK1540" s="5">
        <f t="shared" si="2319"/>
        <v>0.3492962422733713</v>
      </c>
      <c r="CL1540" s="6">
        <f t="shared" si="2319"/>
        <v>-0.34518112468713447</v>
      </c>
      <c r="CM1540" s="7">
        <f>FA1539</f>
        <v>0.39092121793282442</v>
      </c>
      <c r="CN1540" s="8">
        <f>FW1539</f>
        <v>0.92042414210510426</v>
      </c>
      <c r="CP1540">
        <f t="shared" si="2314"/>
        <v>-9.8670839279614439E-2</v>
      </c>
      <c r="CQ1540">
        <f t="shared" si="2314"/>
        <v>-0.32743703463395935</v>
      </c>
      <c r="CR1540">
        <f>CK1542</f>
        <v>0</v>
      </c>
      <c r="CS1540">
        <f>CN1542</f>
        <v>0</v>
      </c>
      <c r="CW1540" s="28"/>
      <c r="CX1540" s="10"/>
      <c r="CY1540" s="61">
        <v>0</v>
      </c>
      <c r="CZ1540" s="13"/>
      <c r="DA1540" s="17">
        <v>0</v>
      </c>
      <c r="DB1540">
        <v>1</v>
      </c>
      <c r="DD1540" s="73">
        <f>(DB1538*DB1540)*(1-COS(RADIANS(CW1538+45)))-DB1539*(SIN(RADIANS(CW1538+45)))</f>
        <v>0</v>
      </c>
      <c r="DE1540" s="73">
        <f>(DB1539*DB1540)*(1-COS(RADIANS(CW1538+45)))+DB1538*(SIN(RADIANS(CW1538+45)))</f>
        <v>0</v>
      </c>
      <c r="DF1540" s="73">
        <f>(DB1540^2)*(1-COS(RADIANS(CW1538+45)))+(COS(RADIANS(CW1538+45)))</f>
        <v>1</v>
      </c>
      <c r="DG1540" s="10"/>
      <c r="DH1540">
        <v>0</v>
      </c>
      <c r="DI1540" s="23">
        <f>SIN(RADIANS('[1]Biaxial Input'!$F$21))*SIN(RADIANS(0))</f>
        <v>0</v>
      </c>
      <c r="DK1540" s="30">
        <f>(DI1538*DI1540)*(1-COS(RADIANS(CV1538)))-DI1539*(SIN(RADIANS(CV1538)))</f>
        <v>0</v>
      </c>
      <c r="DL1540" s="30">
        <f>(DI1539*DI1540)*(1-COS(RADIANS(CV1538)))+DI1538*(SIN(RADIANS(CV1538)))</f>
        <v>0</v>
      </c>
      <c r="DM1540" s="30">
        <f>(DI1540^2)*(1-COS(RADIANS(CV1538)))+(COS(RADIANS(CV1538)))</f>
        <v>1</v>
      </c>
      <c r="DO1540">
        <v>0</v>
      </c>
      <c r="DQ1540" s="28">
        <f>(DB1538*DB1540)*(1-COS(RADIANS(CU1538)))-DB1539*(SIN(RADIANS(CU1538)))</f>
        <v>0</v>
      </c>
      <c r="DR1540" s="28">
        <f>(DB1539*DB1540)*(1-COS(RADIANS(CU1538)))+DB1538*(SIN(RADIANS(CU1538)))</f>
        <v>0</v>
      </c>
      <c r="DS1540" s="28">
        <f>(DB1540^2)*(1-COS(RADIANS(CU1538)))+(COS(RADIANS(CU1538)))</f>
        <v>1</v>
      </c>
      <c r="DU1540" s="61">
        <v>0</v>
      </c>
      <c r="DV1540" s="13">
        <f t="shared" si="2320"/>
        <v>0</v>
      </c>
      <c r="DW1540" s="17">
        <v>0</v>
      </c>
      <c r="DX1540">
        <v>1</v>
      </c>
      <c r="DZ1540" s="73">
        <f>(DB1538*DB1538)*(1-COS(RADIANS(CW1538-45)))-DB1538*(SIN(RADIANS(CW1538-45)))</f>
        <v>0</v>
      </c>
      <c r="EA1540" s="73">
        <f>(DB1539*DB1540)*(1-COS(RADIANS(CW1538-45)))+DB1538*(SIN(RADIANS(CW1538-45)))</f>
        <v>0</v>
      </c>
      <c r="EB1540" s="73">
        <f>(DB1540^2)*(1-COS(RADIANS(CW1538-45)))+(COS(RADIANS(CW1538-45)))</f>
        <v>1</v>
      </c>
      <c r="EC1540" s="10"/>
      <c r="ED1540">
        <v>0</v>
      </c>
      <c r="EE1540" s="1">
        <v>0</v>
      </c>
      <c r="EG1540">
        <f>CY1540+DU1540</f>
        <v>0</v>
      </c>
      <c r="EH1540">
        <f>EG1540/(SQRT(EG1538^2+EG1539^2+EG1540^2))</f>
        <v>0</v>
      </c>
      <c r="EJ1540">
        <f>Q1540+AM1540</f>
        <v>0</v>
      </c>
      <c r="EK1540">
        <f>EJ1540/(SQRT(EJ1538^2+EJ1539^2+EJ1540^2))</f>
        <v>0</v>
      </c>
      <c r="EM1540" s="23">
        <f>CY1538*DU1539-CY1539*DU1538</f>
        <v>-1</v>
      </c>
      <c r="ER1540">
        <f t="shared" ref="ER1540:ES1542" si="2323">CK1539</f>
        <v>0.93180266183863136</v>
      </c>
      <c r="ES1540">
        <f t="shared" si="2323"/>
        <v>-0.87956522186239505</v>
      </c>
      <c r="ET1540" t="e">
        <f>#REF!</f>
        <v>#REF!</v>
      </c>
      <c r="EU1540" t="e">
        <f>#REF!</f>
        <v>#REF!</v>
      </c>
      <c r="EY1540" s="28"/>
      <c r="EZ1540" s="10"/>
      <c r="FA1540" s="61">
        <v>0</v>
      </c>
      <c r="FB1540" s="13">
        <f>BW1541</f>
        <v>15</v>
      </c>
      <c r="FC1540" s="17">
        <v>0</v>
      </c>
      <c r="FD1540">
        <v>1</v>
      </c>
      <c r="FF1540" s="73">
        <f>(FD1538*FD1540)*(1-COS(RADIANS(EY1538+45)))-FD1539*(SIN(RADIANS(EY1538+45)))</f>
        <v>0</v>
      </c>
      <c r="FG1540" s="73">
        <f>(FD1539*FD1540)*(1-COS(RADIANS(EY1538+45)))+FD1538*(SIN(RADIANS(EY1538+45)))</f>
        <v>0</v>
      </c>
      <c r="FH1540" s="73">
        <f>(FD1540^2)*(1-COS(RADIANS(EY1538+45)))+(COS(RADIANS(EY1538+45)))</f>
        <v>1</v>
      </c>
      <c r="FI1540" s="10"/>
      <c r="FJ1540">
        <v>0</v>
      </c>
      <c r="FK1540" s="23">
        <f>SIN(RADIANS(176))*SIN(RADIANS(0))</f>
        <v>0</v>
      </c>
      <c r="FM1540" s="30">
        <f>(FK1538*FK1540)*(1-COS(RADIANS(EX1538)))-FK1539*(SIN(RADIANS(EX1538)))</f>
        <v>0</v>
      </c>
      <c r="FN1540" s="30">
        <f>(FK1539*FK1540)*(1-COS(RADIANS(EX1538)))+FK1538*(SIN(RADIANS(EX1538)))</f>
        <v>0</v>
      </c>
      <c r="FO1540" s="30">
        <f>(FK1540^2)*(1-COS(RADIANS(EX1538)))+(COS(RADIANS(EX1538)))</f>
        <v>1</v>
      </c>
      <c r="FQ1540">
        <v>0</v>
      </c>
      <c r="FS1540" s="28">
        <f>(FD1538*FD1540)*(1-COS(RADIANS(EW1538)))-FD1539*(SIN(RADIANS(EW1538)))</f>
        <v>0</v>
      </c>
      <c r="FT1540" s="28">
        <f>(FD1539*FD1540)*(1-COS(RADIANS(EW1538)))+FD1538*(SIN(RADIANS(EW1538)))</f>
        <v>0</v>
      </c>
      <c r="FU1540" s="28">
        <f>(FD1540^2)*(1-COS(RADIANS(EW1538)))+(COS(RADIANS(EW1538)))</f>
        <v>1</v>
      </c>
      <c r="FW1540" s="61">
        <v>0</v>
      </c>
      <c r="FX1540" s="13">
        <f>BX1541</f>
        <v>151.4</v>
      </c>
      <c r="FY1540" s="17">
        <v>0</v>
      </c>
      <c r="FZ1540">
        <v>1</v>
      </c>
      <c r="GB1540" s="73">
        <f>(FD1538*FD1538)*(1-COS(RADIANS(EY1538-45)))-FD1538*(SIN(RADIANS(EY1538-45)))</f>
        <v>0</v>
      </c>
      <c r="GC1540" s="73">
        <f>(FD1539*FD1540)*(1-COS(RADIANS(EY1538-45)))+FD1538*(SIN(RADIANS(EY1538-45)))</f>
        <v>0</v>
      </c>
      <c r="GD1540" s="73">
        <f>(FD1540^2)*(1-COS(RADIANS(EY1538-45)))+(COS(RADIANS(EY1538-45)))</f>
        <v>1</v>
      </c>
      <c r="GE1540" s="10"/>
      <c r="GF1540">
        <v>0</v>
      </c>
      <c r="GG1540" s="1">
        <v>0</v>
      </c>
      <c r="GI1540">
        <f>FA1540+FW1540</f>
        <v>0</v>
      </c>
      <c r="GJ1540">
        <f>GI1540/(SQRT(GI1538^2+GI1539^2+GI1540^2))</f>
        <v>0</v>
      </c>
      <c r="GL1540" t="e">
        <f>#REF!+DC1540</f>
        <v>#REF!</v>
      </c>
      <c r="GM1540" t="e">
        <f>GL1540/(SQRT(GL1538^2+GL1539^2+GL1540^2))</f>
        <v>#REF!</v>
      </c>
      <c r="GO1540" s="27">
        <f>FA1538*FW1539-FA1539*FW1538</f>
        <v>-1</v>
      </c>
    </row>
    <row r="1541" spans="1:197" x14ac:dyDescent="0.2">
      <c r="A1541" s="1"/>
      <c r="J1541" s="10"/>
      <c r="Q1541" s="82" t="s">
        <v>148</v>
      </c>
      <c r="R1541" s="13"/>
      <c r="T1541" s="10"/>
      <c r="U1541" s="10"/>
      <c r="V1541" s="10"/>
      <c r="W1541" s="10"/>
      <c r="X1541" s="10"/>
      <c r="Y1541" s="10"/>
      <c r="Z1541" s="80"/>
      <c r="AA1541" s="23" t="s">
        <v>149</v>
      </c>
      <c r="AE1541" s="1"/>
      <c r="AG1541" s="80"/>
      <c r="AK1541" s="13"/>
      <c r="AL1541" s="81"/>
      <c r="AM1541" s="82" t="s">
        <v>150</v>
      </c>
      <c r="AO1541" s="13"/>
      <c r="AP1541" s="13"/>
      <c r="AS1541" s="1"/>
      <c r="AW1541" s="1"/>
      <c r="BV1541" s="17">
        <f t="shared" si="2318"/>
        <v>140</v>
      </c>
      <c r="BW1541" s="17">
        <f t="shared" si="2318"/>
        <v>15</v>
      </c>
      <c r="BX1541" s="17">
        <f t="shared" si="2318"/>
        <v>151.4</v>
      </c>
      <c r="BY1541" s="10" t="s">
        <v>10</v>
      </c>
      <c r="BZ1541" s="5">
        <f t="shared" si="2321"/>
        <v>-9.8670839279614439E-2</v>
      </c>
      <c r="CA1541" s="6">
        <f t="shared" si="2321"/>
        <v>-0.32743703463395935</v>
      </c>
      <c r="CB1541" s="7">
        <f>CY1540</f>
        <v>0</v>
      </c>
      <c r="CC1541" s="8">
        <f>DU1540</f>
        <v>0</v>
      </c>
      <c r="CD1541">
        <f>(CB1541+CC1541)</f>
        <v>0</v>
      </c>
      <c r="CE1541" s="10"/>
      <c r="CF1541">
        <f>CD1541/(SQRT(CD1539^2+CD1540^2+CD1541^2))</f>
        <v>0</v>
      </c>
      <c r="CG1541" s="10" t="s">
        <v>160</v>
      </c>
      <c r="CH1541" s="10">
        <f>-CH1538*((EY1538-CW1538)/(CH1540-CE1539))</f>
        <v>110.98816757970239</v>
      </c>
      <c r="CI1541" s="67"/>
      <c r="CJ1541" s="10" t="s">
        <v>10</v>
      </c>
      <c r="CK1541" s="5">
        <f t="shared" si="2319"/>
        <v>-9.8670839279614439E-2</v>
      </c>
      <c r="CL1541" s="6">
        <f t="shared" si="2319"/>
        <v>-0.32743703463395935</v>
      </c>
      <c r="CM1541" s="7">
        <f>FA1540</f>
        <v>0</v>
      </c>
      <c r="CN1541" s="8">
        <f>FW1540</f>
        <v>0</v>
      </c>
      <c r="CW1541" s="28"/>
      <c r="CX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EE1541" s="1"/>
      <c r="EI1541" s="64">
        <f>(DEGREES(ACOS((EH1538*EK1538+EH1539*EK1539+EH1540*EK1540)/((SQRT(EH1538^2+EH1539^2+EH1540^2))*(SQRT(EK1538^2+EK1539^2+EK1540^2))))))</f>
        <v>75.685201189277208</v>
      </c>
      <c r="ER1541">
        <f t="shared" si="2323"/>
        <v>0.3492962422733713</v>
      </c>
      <c r="ES1541">
        <f t="shared" si="2323"/>
        <v>-0.34518112468713447</v>
      </c>
      <c r="ET1541" t="e">
        <f>#REF!</f>
        <v>#REF!</v>
      </c>
      <c r="EU1541" t="e">
        <f>#REF!</f>
        <v>#REF!</v>
      </c>
      <c r="EY1541" s="28"/>
      <c r="EZ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  <c r="FR1541" s="10"/>
      <c r="GG1541" s="1"/>
      <c r="GK1541" s="64" t="e">
        <f>(DEGREES(ACOS((GJ1538*GM1538+GJ1539*GM1539+GJ1540*GM1540)/((SQRT(GJ1538^2+GJ1539^2+GJ1540^2))*(SQRT(GM1538^2+GM1539^2+GM1540^2))))))</f>
        <v>#VALUE!</v>
      </c>
    </row>
    <row r="1542" spans="1:197" x14ac:dyDescent="0.2">
      <c r="A1542" s="1"/>
      <c r="E1542" s="5" t="s">
        <v>4</v>
      </c>
      <c r="F1542" s="6" t="s">
        <v>5</v>
      </c>
      <c r="G1542" s="7" t="s">
        <v>6</v>
      </c>
      <c r="H1542" s="8" t="s">
        <v>1</v>
      </c>
      <c r="I1542">
        <v>5</v>
      </c>
      <c r="J1542" s="9" t="s">
        <v>7</v>
      </c>
      <c r="K1542">
        <v>5</v>
      </c>
      <c r="L1542" s="10"/>
      <c r="M1542" s="17">
        <f>A1526</f>
        <v>90</v>
      </c>
      <c r="N1542" s="17">
        <f>B1526</f>
        <v>20</v>
      </c>
      <c r="O1542" s="17">
        <f>C1526</f>
        <v>201.2</v>
      </c>
      <c r="Q1542" s="61">
        <f t="array" ref="Q1542:Q1544">MMULT(AI1542:AK1544,AG1542:AG1544)</f>
        <v>0.85835583531131898</v>
      </c>
      <c r="R1542" s="13"/>
      <c r="S1542" s="17">
        <v>1</v>
      </c>
      <c r="T1542">
        <v>0</v>
      </c>
      <c r="V1542" s="73">
        <f>(T1542^2)*(1-COS(RADIANS(O1542+45)))+(COS(RADIANS(O1542+45)))</f>
        <v>-0.40354529635239011</v>
      </c>
      <c r="W1542" s="73">
        <f>(T1542*T1543)*(1-COS(RADIANS(O1542+45)))-T1544*(SIN(RADIANS(O1542+45)))</f>
        <v>0.91495966784982474</v>
      </c>
      <c r="X1542" s="73">
        <f>(T1542*T1544)*(1-COS(RADIANS(O1542+45)))+T1543*(SIN(RADIANS(O1542+45)))</f>
        <v>0</v>
      </c>
      <c r="Y1542" s="10"/>
      <c r="Z1542">
        <f t="array" ref="Z1542:Z1544">MMULT(V1542:X1544,S1542:S1544)</f>
        <v>-0.40354529635239011</v>
      </c>
      <c r="AA1542" s="23">
        <f>COS(RADIANS('[1]Biaxial Input'!$F$21))</f>
        <v>-0.9975640502598242</v>
      </c>
      <c r="AC1542" s="30">
        <f>(AA1542^2)*(1-COS(RADIANS(N1542)))+(COS(RADIANS(N1542)))</f>
        <v>0.99970654636555623</v>
      </c>
      <c r="AD1542" s="30">
        <f>(AA1542*AA1543)*(1-COS(RADIANS(N1542)))-AA1544*(SIN(RADIANS(N1542)))</f>
        <v>-4.1965824879998722E-3</v>
      </c>
      <c r="AE1542" s="30">
        <f>(AA1542*AA1544)*(1-COS(RADIANS(N1542)))+AA1543*(SIN(RADIANS(N1542)))</f>
        <v>2.3858119147859059E-2</v>
      </c>
      <c r="AG1542">
        <f t="array" ref="AG1542:AG1544">MMULT(AC1542:AE1544,Z1542:Z1544)</f>
        <v>-0.3995871707991881</v>
      </c>
      <c r="AI1542" s="28">
        <f>(T1542^2)*(1-COS(RADIANS(M1542)))+(COS(RADIANS(M1542)))</f>
        <v>6.1257422745431001E-17</v>
      </c>
      <c r="AJ1542" s="28">
        <f>(T1542*T1543)*(1-COS(RADIANS(M1542)))-T1544*(SIN(RADIANS(M1542)))</f>
        <v>-1</v>
      </c>
      <c r="AK1542" s="28">
        <f>(T1542*T1544)*(1-COS(RADIANS(M1542)))+T1543*(SIN(RADIANS(M1542)))</f>
        <v>0</v>
      </c>
      <c r="AM1542" s="61">
        <f t="array" ref="AM1542:AM1544">MMULT(AI1542:AK1544,AW1542:AW1544)</f>
        <v>-0.3831666626884056</v>
      </c>
      <c r="AN1542" s="13"/>
      <c r="AO1542" s="17">
        <v>1</v>
      </c>
      <c r="AP1542">
        <v>0</v>
      </c>
      <c r="AR1542" s="73">
        <f>(T1542^2)*(1-COS(RADIANS(O1542-45)))+(COS(RADIANS(O1542-45)))</f>
        <v>-0.91495966784982474</v>
      </c>
      <c r="AS1542" s="73">
        <f>(T1542*T1543)*(1-COS(RADIANS(O1542-45)))-T1544*(SIN(RADIANS(O1542-45)))</f>
        <v>-0.40354529635239006</v>
      </c>
      <c r="AT1542" s="73">
        <f>(T1542*T1544)*(1-COS(RADIANS(O1542-45)))+T1543*(SIN(RADIANS(O1542-45)))</f>
        <v>0</v>
      </c>
      <c r="AU1542" s="10"/>
      <c r="AV1542">
        <f t="array" ref="AV1542:AV1544">MMULT(AR1542:AT1544,S1542:S1544)</f>
        <v>-0.91495966784982474</v>
      </c>
      <c r="AW1542" s="1">
        <f t="array" ref="AW1542:AW1544">MMULT(AC1542:AE1544,AV1542:AV1544)</f>
        <v>-0.91638468073371182</v>
      </c>
      <c r="BV1542" s="17">
        <f t="shared" si="2318"/>
        <v>90</v>
      </c>
      <c r="BW1542" s="17">
        <f t="shared" si="2318"/>
        <v>20</v>
      </c>
      <c r="BX1542" s="17">
        <f t="shared" si="2318"/>
        <v>201.2</v>
      </c>
      <c r="CE1542" s="10"/>
      <c r="CS1542" s="15"/>
      <c r="CW1542" s="28"/>
      <c r="CX1542" s="10"/>
      <c r="CY1542" s="82" t="s">
        <v>148</v>
      </c>
      <c r="CZ1542" s="13"/>
      <c r="DB1542" s="10"/>
      <c r="DC1542" s="10"/>
      <c r="DD1542" s="10"/>
      <c r="DE1542" s="10"/>
      <c r="DF1542" s="10"/>
      <c r="DG1542" s="10"/>
      <c r="DH1542" s="80"/>
      <c r="DI1542" s="23" t="s">
        <v>149</v>
      </c>
      <c r="DM1542" s="1"/>
      <c r="DO1542" s="80"/>
      <c r="DS1542" s="13"/>
      <c r="DT1542" s="81"/>
      <c r="DU1542" s="82" t="s">
        <v>150</v>
      </c>
      <c r="DW1542" s="13"/>
      <c r="DX1542" s="13"/>
      <c r="EA1542" s="1"/>
      <c r="EE1542" s="1"/>
      <c r="EI1542" s="13"/>
      <c r="ER1542">
        <f t="shared" si="2323"/>
        <v>-9.8670839279614439E-2</v>
      </c>
      <c r="ES1542">
        <f t="shared" si="2323"/>
        <v>-0.32743703463395935</v>
      </c>
      <c r="ET1542" t="e">
        <f>#REF!</f>
        <v>#REF!</v>
      </c>
      <c r="EU1542" t="e">
        <f>#REF!</f>
        <v>#REF!</v>
      </c>
      <c r="EY1542" s="28"/>
      <c r="EZ1542" s="10"/>
      <c r="FA1542" s="82" t="s">
        <v>148</v>
      </c>
      <c r="FB1542" s="13"/>
      <c r="FD1542" s="10"/>
      <c r="FE1542" s="10"/>
      <c r="FF1542" s="10"/>
      <c r="FG1542" s="10"/>
      <c r="FH1542" s="10"/>
      <c r="FI1542" s="10"/>
      <c r="FJ1542" s="80"/>
      <c r="FK1542" s="23" t="s">
        <v>149</v>
      </c>
      <c r="FO1542" s="1"/>
      <c r="FQ1542" s="80"/>
      <c r="FU1542" s="13"/>
      <c r="FV1542" s="81"/>
      <c r="FW1542" s="82" t="s">
        <v>150</v>
      </c>
      <c r="FY1542" s="13"/>
      <c r="FZ1542" s="13"/>
      <c r="GC1542" s="1"/>
      <c r="GG1542" s="1"/>
      <c r="GK1542" s="13"/>
    </row>
    <row r="1543" spans="1:197" x14ac:dyDescent="0.2">
      <c r="A1543" s="1"/>
      <c r="D1543" t="s">
        <v>8</v>
      </c>
      <c r="E1543" s="5">
        <f t="shared" ref="E1543:F1545" si="2324">E1538</f>
        <v>0.93180264161757331</v>
      </c>
      <c r="F1543" s="6">
        <f t="shared" si="2324"/>
        <v>-0.87956524785277979</v>
      </c>
      <c r="G1543" s="7">
        <f>Q1542</f>
        <v>0.85835583531131898</v>
      </c>
      <c r="H1543" s="8">
        <f>AM1542</f>
        <v>-0.3831666626884056</v>
      </c>
      <c r="J1543" s="9">
        <f>((SUMPRODUCT(G1543:G1545,E1543:E1545))*(SUMPRODUCT(G1543:(G1545),F1543:F1545)))-((SUMPRODUCT(H1543:H1545,E1543:E1545))*(SUMPRODUCT(H1543:H1545,F1543:F1545)))</f>
        <v>6.1424299335774979E-3</v>
      </c>
      <c r="Q1543" s="61">
        <v>-0.39958717079918815</v>
      </c>
      <c r="S1543" s="17">
        <v>0</v>
      </c>
      <c r="T1543">
        <v>0</v>
      </c>
      <c r="V1543" s="73">
        <f>(T1542*T1543)*(1-COS(RADIANS(O1542+45)))+T1544*(SIN(RADIANS(O1542+45)))</f>
        <v>-0.91495966784982474</v>
      </c>
      <c r="W1543" s="73">
        <f>(T1543^2)*(1-COS(RADIANS(O1542+45)))+(COS(RADIANS(O1542+45)))</f>
        <v>-0.40354529635239011</v>
      </c>
      <c r="X1543" s="73">
        <f>(T1543*T1544)*(1-COS(RADIANS(O1542+45)))-T1542*(SIN(RADIANS(O1542+45)))</f>
        <v>0</v>
      </c>
      <c r="Y1543" s="10"/>
      <c r="Z1543">
        <v>-0.91495966784982474</v>
      </c>
      <c r="AA1543" s="23">
        <f>SIN(RADIANS('[1]Biaxial Input'!$F$21))*(COS(RADIANS(0)))</f>
        <v>6.9756473744125524E-2</v>
      </c>
      <c r="AC1543" s="30">
        <f>(AA1542*AA1543)*(1-COS(RADIANS(N1542)))+AA1544*(SIN(RADIANS(N1542)))</f>
        <v>-4.1965824879998722E-3</v>
      </c>
      <c r="AD1543" s="30">
        <f>(AA1543^2)*(1-COS(RADIANS(N1542)))+(COS(RADIANS(N1542)))</f>
        <v>0.9399860744203522</v>
      </c>
      <c r="AE1543" s="30">
        <f>(AA1543*AA1544)*(1-COS(RADIANS(N1542)))-AA1542*(SIN(RADIANS(N1542)))</f>
        <v>0.34118699944639969</v>
      </c>
      <c r="AG1543">
        <v>-0.85835583531131898</v>
      </c>
      <c r="AI1543" s="28">
        <f>(T1542*T1543)*(1-COS(RADIANS(M1542)))+T1544*(SIN(RADIANS(M1542)))</f>
        <v>1</v>
      </c>
      <c r="AJ1543" s="28">
        <f>(T1543^2)*(1-COS(RADIANS(M1542)))+(COS(RADIANS(M1542)))</f>
        <v>6.1257422745431001E-17</v>
      </c>
      <c r="AK1543" s="28">
        <f>(T1543*T1544)*(1-COS(RADIANS(M1542)))-T1542*(SIN(RADIANS(M1542)))</f>
        <v>0</v>
      </c>
      <c r="AM1543" s="61">
        <v>-0.91638468073371182</v>
      </c>
      <c r="AO1543" s="17">
        <v>0</v>
      </c>
      <c r="AP1543">
        <v>0</v>
      </c>
      <c r="AR1543" s="73">
        <f>(T1542*T1543)*(1-COS(RADIANS(O1542-45)))+T1544*(SIN(RADIANS(O1542-45)))</f>
        <v>0.40354529635239006</v>
      </c>
      <c r="AS1543" s="73">
        <f>(T1543^2)*(1-COS(RADIANS(O1542-45)))+(COS(RADIANS(O1542-45)))</f>
        <v>-0.91495966784982474</v>
      </c>
      <c r="AT1543" s="73">
        <f>(T1543*T1544)*(1-COS(RADIANS(O1542-45)))-T1542*(SIN(RADIANS(O1542-45)))</f>
        <v>0</v>
      </c>
      <c r="AU1543" s="10"/>
      <c r="AV1543">
        <v>0.40354529635239006</v>
      </c>
      <c r="AW1543" s="1">
        <v>0.38316666268840555</v>
      </c>
      <c r="BV1543" s="17">
        <f t="shared" si="2318"/>
        <v>45</v>
      </c>
      <c r="BW1543" s="17">
        <f t="shared" si="2318"/>
        <v>25</v>
      </c>
      <c r="BX1543" s="17">
        <f t="shared" si="2318"/>
        <v>245.2</v>
      </c>
      <c r="BZ1543" s="5" t="s">
        <v>4</v>
      </c>
      <c r="CA1543" s="6" t="s">
        <v>5</v>
      </c>
      <c r="CB1543" s="7" t="s">
        <v>6</v>
      </c>
      <c r="CC1543" s="8" t="s">
        <v>1</v>
      </c>
      <c r="CD1543">
        <v>2</v>
      </c>
      <c r="CE1543" s="9" t="s">
        <v>7</v>
      </c>
      <c r="CG1543" s="90" t="s">
        <v>157</v>
      </c>
      <c r="CH1543" s="61">
        <f>CE1544-((CH1545-CE1544)/(EY1543-CW1543))*CW1543</f>
        <v>3.5832422897931284</v>
      </c>
      <c r="CI1543" s="10"/>
      <c r="CK1543" s="5" t="s">
        <v>4</v>
      </c>
      <c r="CL1543" s="6" t="s">
        <v>5</v>
      </c>
      <c r="CM1543" s="7" t="s">
        <v>6</v>
      </c>
      <c r="CN1543" s="8" t="s">
        <v>1</v>
      </c>
      <c r="CO1543" s="10"/>
      <c r="CP1543">
        <f t="shared" ref="CP1543:CQ1545" si="2325">BZ1544</f>
        <v>0.93180266183863136</v>
      </c>
      <c r="CQ1543">
        <f t="shared" si="2325"/>
        <v>-0.87956522186239505</v>
      </c>
      <c r="CR1543">
        <f>CI1547</f>
        <v>0</v>
      </c>
      <c r="CS1543">
        <f>CL1547</f>
        <v>0</v>
      </c>
      <c r="CU1543" s="17">
        <f>CU1447</f>
        <v>0</v>
      </c>
      <c r="CV1543" s="17">
        <f>CV1447</f>
        <v>5</v>
      </c>
      <c r="CW1543" s="31">
        <f>CH1450</f>
        <v>110.3367333799463</v>
      </c>
      <c r="CX1543" s="1"/>
      <c r="CY1543" s="61">
        <f t="array" ref="CY1543:CY1545">MMULT(DQ1543:DS1545,DO1543:DO1545)</f>
        <v>-0.90886956179395462</v>
      </c>
      <c r="CZ1543" s="13"/>
      <c r="DA1543" s="17">
        <v>1</v>
      </c>
      <c r="DB1543">
        <v>0</v>
      </c>
      <c r="DD1543" s="73">
        <f>(DB1543^2)*(1-COS(RADIANS(CW1543+45)))+(COS(RADIANS(CW1543+45)))</f>
        <v>-0.90877589307543138</v>
      </c>
      <c r="DE1543" s="73">
        <f>(DB1543*DB1544)*(1-COS(RADIANS(CW1543+45)))-DB1545*(SIN(RADIANS(CW1543+45)))</f>
        <v>-0.41728452663015436</v>
      </c>
      <c r="DF1543" s="73">
        <f>(DB1543*DB1545)*(1-COS(RADIANS(CW1543+45)))+DB1544*(SIN(RADIANS(CW1543+45)))</f>
        <v>0</v>
      </c>
      <c r="DG1543" s="10"/>
      <c r="DH1543">
        <f t="array" ref="DH1543:DH1545">MMULT(DD1543:DF1545,DA1543:DA1545)</f>
        <v>-0.90877589307543138</v>
      </c>
      <c r="DI1543" s="23">
        <f>COS(RADIANS('[1]Biaxial Input'!$F$21))</f>
        <v>-0.9975640502598242</v>
      </c>
      <c r="DK1543" s="30">
        <f>(DI1543^2)*(1-COS(RADIANS(CV1543)))+(COS(RADIANS(CV1543)))</f>
        <v>0.99998148353170568</v>
      </c>
      <c r="DL1543" s="30">
        <f>(DI1543*DI1544)*(1-COS(RADIANS(CV1543)))-DI1545*(SIN(RADIANS(CV1543)))</f>
        <v>-2.6479783333051429E-4</v>
      </c>
      <c r="DM1543" s="30">
        <f>(DI1543*DI1545)*(1-COS(RADIANS(CV1543)))+DI1544*(SIN(RADIANS(CV1543)))</f>
        <v>6.0796772806267756E-3</v>
      </c>
      <c r="DO1543">
        <f t="array" ref="DO1543:DO1545">MMULT(DK1543:DM1545,DH1543:DH1545)</f>
        <v>-0.90886956179395462</v>
      </c>
      <c r="DQ1543" s="28">
        <f>(DB1543^2)*(1-COS(RADIANS(CU1543)))+(COS(RADIANS(CU1543)))</f>
        <v>1</v>
      </c>
      <c r="DR1543" s="28">
        <f>(DB1543*DB1544)*(1-COS(RADIANS(CU1543)))-DB1545*(SIN(RADIANS(CU1543)))</f>
        <v>0</v>
      </c>
      <c r="DS1543" s="28">
        <f>(DB1543*DB1545)*(1-COS(RADIANS(CU1543)))+DB1544*(SIN(RADIANS(CU1543)))</f>
        <v>0</v>
      </c>
      <c r="DU1543" s="61">
        <f t="array" ref="DU1543:DU1545">MMULT(DQ1543:DS1545,EE1543:EE1545)</f>
        <v>0.41703615810697769</v>
      </c>
      <c r="DV1543" s="13">
        <f>H1544</f>
        <v>-0.91638468073371182</v>
      </c>
      <c r="DW1543" s="17">
        <v>1</v>
      </c>
      <c r="DX1543">
        <v>0</v>
      </c>
      <c r="DZ1543" s="73">
        <f>(DB1543^2)*(1-COS(RADIANS(CW1543-45)))+(COS(RADIANS(CW1543-45)))</f>
        <v>0.41728452663015408</v>
      </c>
      <c r="EA1543" s="73">
        <f>(DB1543*DB1544)*(1-COS(RADIANS(CW1543-45)))-DB1545*(SIN(RADIANS(CW1543-45)))</f>
        <v>-0.90877589307543161</v>
      </c>
      <c r="EB1543" s="73">
        <f>(DB1543*DB1545)*(1-COS(RADIANS(CW1543-45)))+DB1544*(SIN(RADIANS(CW1543-45)))</f>
        <v>0</v>
      </c>
      <c r="EC1543" s="10"/>
      <c r="ED1543">
        <f t="array" ref="ED1543:ED1545">MMULT(DZ1543:EB1545,DA1543:DA1545)</f>
        <v>0.41728452663015408</v>
      </c>
      <c r="EE1543" s="1">
        <f t="array" ref="EE1543:EE1545">MMULT(DK1543:DM1545,ED1543:ED1545)</f>
        <v>0.41703615810697769</v>
      </c>
      <c r="EG1543">
        <f>CY1543+DU1543</f>
        <v>-0.49183340368697692</v>
      </c>
      <c r="EH1543">
        <f>EG1543/(SQRT(EG1543^2+EG1544^2+EG1545^2))</f>
        <v>-0.34777873496112205</v>
      </c>
      <c r="EJ1543">
        <f>Q1543+AM1543</f>
        <v>-1.3159718515329</v>
      </c>
      <c r="EK1543">
        <f>EJ1543/(SQRT(EJ1543^2+EJ1544^2+EJ1545^2))</f>
        <v>-0.98797486018018599</v>
      </c>
      <c r="EM1543" s="23">
        <f>CY1544*DU1545-CY1545*DU1544</f>
        <v>-6.0796772806267774E-3</v>
      </c>
      <c r="EO1543" s="15">
        <v>2</v>
      </c>
      <c r="EP1543" s="9" t="s">
        <v>7</v>
      </c>
      <c r="EW1543" s="17">
        <f>CU1543</f>
        <v>0</v>
      </c>
      <c r="EX1543" s="17">
        <f>CV1543</f>
        <v>5</v>
      </c>
      <c r="EY1543" s="31">
        <f>1+CW1543</f>
        <v>111.3367333799463</v>
      </c>
      <c r="EZ1543" s="10"/>
      <c r="FA1543" s="61">
        <f t="array" ref="FA1543:FA1545">MMULT(FS1543:FU1545,FQ1543:FQ1545)</f>
        <v>-0.91600942108781125</v>
      </c>
      <c r="FB1543" s="13">
        <f>BW1544</f>
        <v>30</v>
      </c>
      <c r="FC1543" s="17">
        <v>1</v>
      </c>
      <c r="FD1543">
        <v>0</v>
      </c>
      <c r="FF1543" s="73">
        <f>(FD1543^2)*(1-COS(RADIANS(EY1543+45)))+(COS(RADIANS(EY1543+45)))</f>
        <v>-0.91592010126390022</v>
      </c>
      <c r="FG1543" s="73">
        <f>(FD1543*FD1544)*(1-COS(RADIANS(EY1543+45)))-FD1545*(SIN(RADIANS(EY1543+45)))</f>
        <v>-0.40136064592922766</v>
      </c>
      <c r="FH1543" s="73">
        <f>(FD1543*FD1545)*(1-COS(RADIANS(EY1543+45)))+FD1544*(SIN(RADIANS(EY1543+45)))</f>
        <v>0</v>
      </c>
      <c r="FI1543" s="10"/>
      <c r="FJ1543">
        <f t="array" ref="FJ1543:FJ1545">MMULT(FF1543:FH1545,FC1543:FC1545)</f>
        <v>-0.91592010126390022</v>
      </c>
      <c r="FK1543" s="23">
        <f>COS(RADIANS(176))</f>
        <v>-0.9975640502598242</v>
      </c>
      <c r="FM1543" s="30">
        <f>(FK1543^2)*(1-COS(RADIANS(EX1543)))+(COS(RADIANS(EX1543)))</f>
        <v>0.99998148353170568</v>
      </c>
      <c r="FN1543" s="30">
        <f>(FK1543*FK1544)*(1-COS(RADIANS(EX1543)))-FK1545*(SIN(RADIANS(EX1543)))</f>
        <v>-2.6479783333051429E-4</v>
      </c>
      <c r="FO1543" s="30">
        <f>(FK1543*FK1545)*(1-COS(RADIANS(EX1543)))+FK1544*(SIN(RADIANS(EX1543)))</f>
        <v>6.0796772806267756E-3</v>
      </c>
      <c r="FQ1543">
        <f t="array" ref="FQ1543:FQ1545">MMULT(FM1543:FO1545,FJ1543:FJ1545)</f>
        <v>-0.91600942108781125</v>
      </c>
      <c r="FS1543" s="28">
        <f>(FD1543^2)*(1-COS(RADIANS(EW1543)))+(COS(RADIANS(EW1543)))</f>
        <v>1</v>
      </c>
      <c r="FT1543" s="28">
        <f>(FD1543*FD1544)*(1-COS(RADIANS(EW1543)))-FD1545*(SIN(RADIANS(EW1543)))</f>
        <v>0</v>
      </c>
      <c r="FU1543" s="28">
        <f>(FD1543*FD1545)*(1-COS(RADIANS(EW1543)))+FD1544*(SIN(RADIANS(EW1543)))</f>
        <v>0</v>
      </c>
      <c r="FW1543" s="61">
        <f t="array" ref="FW1543:FW1545">MMULT(FS1543:FU1545,GG1543:GG1545)</f>
        <v>0.40111068048923409</v>
      </c>
      <c r="FX1543" s="13">
        <f>BX1544</f>
        <v>177.5</v>
      </c>
      <c r="FY1543" s="17">
        <v>1</v>
      </c>
      <c r="FZ1543">
        <v>0</v>
      </c>
      <c r="GB1543" s="73">
        <f>(FD1543^2)*(1-COS(RADIANS(EY1543-45)))+(COS(RADIANS(EY1543-45)))</f>
        <v>0.4013606459292276</v>
      </c>
      <c r="GC1543" s="73">
        <f>(FD1543*FD1544)*(1-COS(RADIANS(EY1543-45)))-FD1545*(SIN(RADIANS(EY1543-45)))</f>
        <v>-0.91592010126390022</v>
      </c>
      <c r="GD1543" s="73">
        <f>(FD1543*FD1545)*(1-COS(RADIANS(EY1543-45)))+FD1544*(SIN(RADIANS(EY1543-45)))</f>
        <v>0</v>
      </c>
      <c r="GE1543" s="10"/>
      <c r="GF1543">
        <f t="array" ref="GF1543:GF1545">MMULT(GB1543:GD1545,FC1543:FC1545)</f>
        <v>0.4013606459292276</v>
      </c>
      <c r="GG1543" s="1">
        <f t="array" ref="GG1543:GG1545">MMULT(FM1543:FO1545,GF1543:GF1545)</f>
        <v>0.40111068048923409</v>
      </c>
      <c r="GI1543">
        <f>FA1543+FW1543</f>
        <v>-0.51489874059857721</v>
      </c>
      <c r="GJ1543">
        <f>GI1543/(SQRT(GI1543^2+GI1544^2+GI1545^2))</f>
        <v>-0.36408839110166702</v>
      </c>
      <c r="GL1543" t="e">
        <f>CH1544+DC1543</f>
        <v>#VALUE!</v>
      </c>
      <c r="GM1543" t="e">
        <f>GL1543/(SQRT(GL1543^2+GL1544^2+GL1545^2))</f>
        <v>#VALUE!</v>
      </c>
      <c r="GO1543" s="27">
        <f>FA1544*FW1545-FA1545*FW1544</f>
        <v>-6.0796772806267843E-3</v>
      </c>
    </row>
    <row r="1544" spans="1:197" x14ac:dyDescent="0.2">
      <c r="A1544" s="1"/>
      <c r="D1544" t="s">
        <v>9</v>
      </c>
      <c r="E1544" s="5">
        <f t="shared" si="2324"/>
        <v>0.34929630014301005</v>
      </c>
      <c r="F1544" s="6">
        <f t="shared" si="2324"/>
        <v>-0.34518106804222298</v>
      </c>
      <c r="G1544" s="7">
        <f t="shared" ref="G1544:G1545" si="2326">Q1543</f>
        <v>-0.39958717079918815</v>
      </c>
      <c r="H1544" s="8">
        <f t="shared" ref="H1544:H1545" si="2327">AM1543</f>
        <v>-0.91638468073371182</v>
      </c>
      <c r="J1544" s="10"/>
      <c r="Q1544" s="61">
        <v>0.32180017545008965</v>
      </c>
      <c r="S1544" s="17">
        <v>0</v>
      </c>
      <c r="T1544">
        <v>1</v>
      </c>
      <c r="V1544" s="73">
        <f>(T1542*T1544)*(1-COS(RADIANS(O1542+45)))-T1543*(SIN(RADIANS(O1542+45)))</f>
        <v>0</v>
      </c>
      <c r="W1544" s="73">
        <f>(T1543*T1544)*(1-COS(RADIANS(O1542+45)))+T1542*(SIN(RADIANS(O1542+45)))</f>
        <v>0</v>
      </c>
      <c r="X1544" s="73">
        <f>(T1544^2)*(1-COS(RADIANS(O1542+45)))+(COS(RADIANS(O1542+45)))</f>
        <v>0.99999999999999989</v>
      </c>
      <c r="Y1544" s="10"/>
      <c r="Z1544">
        <v>0</v>
      </c>
      <c r="AA1544" s="23">
        <f>SIN(RADIANS('[1]Biaxial Input'!$F$21))*SIN(RADIANS(0))</f>
        <v>0</v>
      </c>
      <c r="AC1544" s="30">
        <f>(AA1542*AA1544)*(1-COS(RADIANS(N1542)))-AA1543*(SIN(RADIANS(N1542)))</f>
        <v>-2.3858119147859059E-2</v>
      </c>
      <c r="AD1544" s="30">
        <f>(AA1543*AA1544)*(1-COS(RADIANS(N1542)))+AA1542*(SIN(RADIANS(N1542)))</f>
        <v>-0.34118699944639969</v>
      </c>
      <c r="AE1544" s="30">
        <f>(AA1544^2)*(1-COS(RADIANS(N1542)))+(COS(RADIANS(N1542)))</f>
        <v>0.93969262078590843</v>
      </c>
      <c r="AG1544">
        <v>0.32180017545008965</v>
      </c>
      <c r="AI1544" s="28">
        <f>(T1542*T1544)*(1-COS(RADIANS(M1542)))-T1543*(SIN(RADIANS(M1542)))</f>
        <v>0</v>
      </c>
      <c r="AJ1544" s="28">
        <f>(T1543*T1544)*(1-COS(RADIANS(M1542)))+T1542*(SIN(RADIANS(M1542)))</f>
        <v>0</v>
      </c>
      <c r="AK1544" s="28">
        <f>(T1544^2)*(1-COS(RADIANS(M1542)))+(COS(RADIANS(M1542)))</f>
        <v>1</v>
      </c>
      <c r="AM1544" s="61">
        <v>-0.11585519203213344</v>
      </c>
      <c r="AO1544" s="17">
        <v>0</v>
      </c>
      <c r="AP1544">
        <v>1</v>
      </c>
      <c r="AR1544" s="73">
        <f>(T1542*T1542)*(1-COS(RADIANS(O1542-45)))-T1542*(SIN(RADIANS(O1542-45)))</f>
        <v>0</v>
      </c>
      <c r="AS1544" s="73">
        <f>(T1543*T1544)*(1-COS(RADIANS(O1542-45)))+T1542*(SIN(RADIANS(O1542-45)))</f>
        <v>0</v>
      </c>
      <c r="AT1544" s="73">
        <f>(T1544^2)*(1-COS(RADIANS(O1542-45)))+(COS(RADIANS(O1542-45)))</f>
        <v>1</v>
      </c>
      <c r="AU1544" s="10"/>
      <c r="AV1544">
        <v>0</v>
      </c>
      <c r="AW1544" s="1">
        <v>-0.11585519203213344</v>
      </c>
      <c r="BV1544" s="17">
        <f t="shared" si="2318"/>
        <v>20</v>
      </c>
      <c r="BW1544" s="17">
        <f t="shared" si="2318"/>
        <v>30</v>
      </c>
      <c r="BX1544" s="17">
        <f t="shared" si="2318"/>
        <v>177.5</v>
      </c>
      <c r="BY1544" t="s">
        <v>8</v>
      </c>
      <c r="BZ1544" s="5">
        <f t="shared" ref="BZ1544:CA1546" si="2328">BZ1629</f>
        <v>0.93180266183863136</v>
      </c>
      <c r="CA1544" s="6">
        <f t="shared" si="2328"/>
        <v>-0.87956522186239505</v>
      </c>
      <c r="CB1544" s="7">
        <f>CY1543</f>
        <v>-0.90886956179395462</v>
      </c>
      <c r="CC1544" s="8">
        <f>DU1543</f>
        <v>0.41703615810697769</v>
      </c>
      <c r="CD1544">
        <f>CB1544+CC1544</f>
        <v>-0.49183340368697692</v>
      </c>
      <c r="CE1544" s="9">
        <f>((SUMPRODUCT(CB1544:CB1546,BZ1544:BZ1546))*(SUMPRODUCT(CB1544:(CB1546),CA1544:CA1546)))-((SUMPRODUCT(CC1544:CC1546,BZ1544:BZ1546))*(SUMPRODUCT(CC1544:CC1546,CA1544:CA1546)))</f>
        <v>4.4408920985006262E-16</v>
      </c>
      <c r="CF1544">
        <f>CD1544/(SQRT(CD1544^2+CD1545^2+CD1546^2))</f>
        <v>-0.34777873496112205</v>
      </c>
      <c r="CG1544">
        <v>1</v>
      </c>
      <c r="CH1544" t="s">
        <v>161</v>
      </c>
      <c r="CI1544" s="67"/>
      <c r="CJ1544" s="1" t="s">
        <v>8</v>
      </c>
      <c r="CK1544" s="5">
        <f t="shared" ref="CK1544:CL1546" si="2329">BZ1544</f>
        <v>0.93180266183863136</v>
      </c>
      <c r="CL1544" s="6">
        <f t="shared" si="2329"/>
        <v>-0.87956522186239505</v>
      </c>
      <c r="CM1544" s="7">
        <f>FA1543</f>
        <v>-0.91600942108781125</v>
      </c>
      <c r="CN1544" s="8">
        <f>FW1543</f>
        <v>0.40111068048923409</v>
      </c>
      <c r="CO1544" s="10"/>
      <c r="CP1544">
        <f t="shared" si="2325"/>
        <v>0.3492962422733713</v>
      </c>
      <c r="CQ1544">
        <f t="shared" si="2325"/>
        <v>-0.34518112468713447</v>
      </c>
      <c r="CR1544">
        <f>CJ1547</f>
        <v>0</v>
      </c>
      <c r="CS1544">
        <f>CM1547</f>
        <v>0</v>
      </c>
      <c r="CW1544" s="28"/>
      <c r="CX1544" s="1"/>
      <c r="CY1544" s="61">
        <v>0.41594500154786002</v>
      </c>
      <c r="CZ1544" s="13"/>
      <c r="DA1544" s="17">
        <v>0</v>
      </c>
      <c r="DB1544">
        <v>0</v>
      </c>
      <c r="DD1544" s="73">
        <f>(DB1543*DB1544)*(1-COS(RADIANS(CW1543+45)))+DB1545*(SIN(RADIANS(CW1543+45)))</f>
        <v>0.41728452663015436</v>
      </c>
      <c r="DE1544" s="73">
        <f>(DB1544^2)*(1-COS(RADIANS(CW1543+45)))+(COS(RADIANS(CW1543+45)))</f>
        <v>-0.90877589307543138</v>
      </c>
      <c r="DF1544" s="73">
        <f>(DB1544*DB1545)*(1-COS(RADIANS(CW1543+45)))-DB1543*(SIN(RADIANS(CW1543+45)))</f>
        <v>0</v>
      </c>
      <c r="DG1544" s="10"/>
      <c r="DH1544">
        <v>0.41728452663015436</v>
      </c>
      <c r="DI1544" s="23">
        <f>SIN(RADIANS('[1]Biaxial Input'!$F$21))*(COS(RADIANS(0)))</f>
        <v>6.9756473744125524E-2</v>
      </c>
      <c r="DK1544" s="30">
        <f>(DI1543*DI1544)*(1-COS(RADIANS(CV1543)))+DI1545*(SIN(RADIANS(CV1543)))</f>
        <v>-2.6479783333051429E-4</v>
      </c>
      <c r="DL1544" s="30">
        <f>(DI1544^2)*(1-COS(RADIANS(CV1543)))+(COS(RADIANS(CV1543)))</f>
        <v>0.99621321456003986</v>
      </c>
      <c r="DM1544" s="30">
        <f>(DI1544*DI1545)*(1-COS(RADIANS(CV1543)))-DI1543*(SIN(RADIANS(CV1543)))</f>
        <v>8.694343573875718E-2</v>
      </c>
      <c r="DO1544">
        <v>0.41594500154786002</v>
      </c>
      <c r="DQ1544" s="28">
        <f>(DB1543*DB1544)*(1-COS(RADIANS(CU1543)))+DB1545*(SIN(RADIANS(CU1543)))</f>
        <v>0</v>
      </c>
      <c r="DR1544" s="28">
        <f>(DB1544^2)*(1-COS(RADIANS(CU1543)))+(COS(RADIANS(CU1543)))</f>
        <v>1</v>
      </c>
      <c r="DS1544" s="28">
        <f>(DB1544*DB1545)*(1-COS(RADIANS(CU1543)))-DB1543*(SIN(RADIANS(CU1543)))</f>
        <v>0</v>
      </c>
      <c r="DU1544" s="61">
        <v>0.9052240577168128</v>
      </c>
      <c r="DV1544" s="13">
        <f t="shared" ref="DV1544:DV1545" si="2330">H1545</f>
        <v>-0.11585519203213344</v>
      </c>
      <c r="DW1544" s="17">
        <v>0</v>
      </c>
      <c r="DX1544">
        <v>0</v>
      </c>
      <c r="DZ1544" s="73">
        <f>(DB1543*DB1544)*(1-COS(RADIANS(CW1543-45)))+DB1545*(SIN(RADIANS(CW1543-45)))</f>
        <v>0.90877589307543161</v>
      </c>
      <c r="EA1544" s="73">
        <f>(DB1544^2)*(1-COS(RADIANS(CW1543-45)))+(COS(RADIANS(CW1543-45)))</f>
        <v>0.41728452663015408</v>
      </c>
      <c r="EB1544" s="73">
        <f>(DB1544*DB1545)*(1-COS(RADIANS(CW1543-45)))-DB1543*(SIN(RADIANS(CW1543-45)))</f>
        <v>0</v>
      </c>
      <c r="EC1544" s="10"/>
      <c r="ED1544">
        <v>0.90877589307543161</v>
      </c>
      <c r="EE1544" s="1">
        <v>0.9052240577168128</v>
      </c>
      <c r="EG1544">
        <f>CY1544+DU1544</f>
        <v>1.3211690592646728</v>
      </c>
      <c r="EH1544">
        <f>EG1544/(SQRT(EG1543^2+EG1544^2+EG1545^2))</f>
        <v>0.93420760089990174</v>
      </c>
      <c r="EJ1544">
        <f>Q1544+AM1544</f>
        <v>0.2059449834179562</v>
      </c>
      <c r="EK1544">
        <f>EJ1544/(SQRT(EJ1543^2+EJ1544^2+EJ1545^2))</f>
        <v>0.15461460361797044</v>
      </c>
      <c r="EM1544" s="23">
        <f>CY1545*DU1543-CY1543*DU1545</f>
        <v>-8.6943435738757194E-2</v>
      </c>
      <c r="EP1544" s="9">
        <f>((SUMPRODUCT(CM1544:CM1546,BZ1544:BZ1546))*(SUMPRODUCT(CM1544:CM1546,CA1544:CA1546)))-((SUMPRODUCT(CN1544:CN1546,BZ1544:BZ1546))*(SUMPRODUCT(CN1544:CN1546,CA1544:CA1546)))</f>
        <v>-3.2475515451904191E-2</v>
      </c>
      <c r="EY1544" s="28"/>
      <c r="EZ1544" s="10"/>
      <c r="FA1544" s="61">
        <v>0.40008331293736843</v>
      </c>
      <c r="FB1544" s="13">
        <f>BW1545</f>
        <v>35</v>
      </c>
      <c r="FC1544" s="17">
        <v>0</v>
      </c>
      <c r="FD1544">
        <v>0</v>
      </c>
      <c r="FF1544" s="73">
        <f>(FD1543*FD1544)*(1-COS(RADIANS(EY1543+45)))+FD1545*(SIN(RADIANS(EY1543+45)))</f>
        <v>0.40136064592922766</v>
      </c>
      <c r="FG1544" s="73">
        <f>(FD1544^2)*(1-COS(RADIANS(EY1543+45)))+(COS(RADIANS(EY1543+45)))</f>
        <v>-0.91592010126390022</v>
      </c>
      <c r="FH1544" s="73">
        <f>(FD1544*FD1545)*(1-COS(RADIANS(EY1543+45)))-FD1543*(SIN(RADIANS(EY1543+45)))</f>
        <v>0</v>
      </c>
      <c r="FI1544" s="10"/>
      <c r="FJ1544">
        <v>0.40136064592922766</v>
      </c>
      <c r="FK1544" s="23">
        <f>SIN(RADIANS(176))*(COS(RADIANS(0)))</f>
        <v>6.9756473744125524E-2</v>
      </c>
      <c r="FM1544" s="30">
        <f>(FK1543*FK1544)*(1-COS(RADIANS(EX1543)))+FK1545*(SIN(RADIANS(EX1543)))</f>
        <v>-2.6479783333051429E-4</v>
      </c>
      <c r="FN1544" s="30">
        <f>(FK1544^2)*(1-COS(RADIANS(EX1543)))+(COS(RADIANS(EX1543)))</f>
        <v>0.99621321456003986</v>
      </c>
      <c r="FO1544" s="30">
        <f>(FK1544*FK1545)*(1-COS(RADIANS(EX1543)))-FK1543*(SIN(RADIANS(EX1543)))</f>
        <v>8.694343573875718E-2</v>
      </c>
      <c r="FQ1544">
        <v>0.40008331293736843</v>
      </c>
      <c r="FS1544" s="28">
        <f>(FD1543*FD1544)*(1-COS(RADIANS(EW1543)))+FD1545*(SIN(RADIANS(EW1543)))</f>
        <v>0</v>
      </c>
      <c r="FT1544" s="28">
        <f>(FD1544^2)*(1-COS(RADIANS(EW1543)))+(COS(RADIANS(EW1543)))</f>
        <v>1</v>
      </c>
      <c r="FU1544" s="28">
        <f>(FD1544*FD1545)*(1-COS(RADIANS(EW1543)))-FD1543*(SIN(RADIANS(EW1543)))</f>
        <v>0</v>
      </c>
      <c r="FW1544" s="61">
        <v>0.91234542893084103</v>
      </c>
      <c r="FX1544" s="13">
        <f>BX1545</f>
        <v>250.5</v>
      </c>
      <c r="FY1544" s="17">
        <v>0</v>
      </c>
      <c r="FZ1544">
        <v>0</v>
      </c>
      <c r="GB1544" s="73">
        <f>(FD1543*FD1544)*(1-COS(RADIANS(EY1543-45)))+FD1545*(SIN(RADIANS(EY1543-45)))</f>
        <v>0.91592010126390022</v>
      </c>
      <c r="GC1544" s="73">
        <f>(FD1544^2)*(1-COS(RADIANS(EY1543-45)))+(COS(RADIANS(EY1543-45)))</f>
        <v>0.4013606459292276</v>
      </c>
      <c r="GD1544" s="73">
        <f>(FD1544*FD1545)*(1-COS(RADIANS(EY1543-45)))-FD1543*(SIN(RADIANS(EY1543-45)))</f>
        <v>0</v>
      </c>
      <c r="GE1544" s="10"/>
      <c r="GF1544">
        <v>0.91592010126390022</v>
      </c>
      <c r="GG1544" s="1">
        <v>0.91234542893084103</v>
      </c>
      <c r="GI1544">
        <f>FA1544+FW1544</f>
        <v>1.3124287418682095</v>
      </c>
      <c r="GJ1544">
        <f>GI1544/(SQRT(GI1543^2+GI1544^2+GI1545^2))</f>
        <v>0.92802726319913975</v>
      </c>
      <c r="GL1544">
        <f>CH1545+DC1544</f>
        <v>-3.2475515451904191E-2</v>
      </c>
      <c r="GM1544" t="e">
        <f>GL1544/(SQRT(GL1543^2+GL1544^2+GL1545^2))</f>
        <v>#VALUE!</v>
      </c>
      <c r="GO1544" s="27">
        <f>FA1545*FW1543-FA1543*FW1545</f>
        <v>-8.6943435738757194E-2</v>
      </c>
    </row>
    <row r="1545" spans="1:197" x14ac:dyDescent="0.2">
      <c r="A1545" s="1"/>
      <c r="D1545" t="s">
        <v>10</v>
      </c>
      <c r="E1545" s="5">
        <f t="shared" si="2324"/>
        <v>-9.8670825378713731E-2</v>
      </c>
      <c r="F1545" s="6">
        <f t="shared" si="2324"/>
        <v>-0.32743702453282264</v>
      </c>
      <c r="G1545" s="7">
        <f t="shared" si="2326"/>
        <v>0.32180017545008965</v>
      </c>
      <c r="H1545" s="8">
        <f t="shared" si="2327"/>
        <v>-0.11585519203213344</v>
      </c>
      <c r="J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W1545" s="1"/>
      <c r="BV1545" s="17">
        <f t="shared" si="2318"/>
        <v>40</v>
      </c>
      <c r="BW1545" s="17">
        <f t="shared" si="2318"/>
        <v>35</v>
      </c>
      <c r="BX1545" s="17">
        <f t="shared" si="2318"/>
        <v>250.5</v>
      </c>
      <c r="BY1545" t="s">
        <v>9</v>
      </c>
      <c r="BZ1545" s="5">
        <f t="shared" si="2328"/>
        <v>0.3492962422733713</v>
      </c>
      <c r="CA1545" s="6">
        <f t="shared" si="2328"/>
        <v>-0.34518112468713447</v>
      </c>
      <c r="CB1545" s="7">
        <f>CY1544</f>
        <v>0.41594500154786002</v>
      </c>
      <c r="CC1545" s="8">
        <f>DU1544</f>
        <v>0.9052240577168128</v>
      </c>
      <c r="CD1545">
        <f t="shared" ref="CD1545" si="2331">CB1545+CC1545</f>
        <v>1.3211690592646728</v>
      </c>
      <c r="CE1545" s="10"/>
      <c r="CF1545">
        <f>CD1545/(SQRT(CD1544^2+CD1545^2+CD1546^2))</f>
        <v>0.93420760089990174</v>
      </c>
      <c r="CH1545">
        <f>((SUMPRODUCT(CM1544:CM1546,CK1544:CK1546))*(SUMPRODUCT(CM1544:CM1546,CL1544:CL1546)))-((SUMPRODUCT(CN1544:CN1546,CK1544:CK1546))*(SUMPRODUCT(CN1544:CN1546,CL1544:CL1546)))</f>
        <v>-3.2475515451904191E-2</v>
      </c>
      <c r="CI1545" s="67"/>
      <c r="CJ1545" s="10" t="s">
        <v>9</v>
      </c>
      <c r="CK1545" s="5">
        <f t="shared" si="2329"/>
        <v>0.3492962422733713</v>
      </c>
      <c r="CL1545" s="6">
        <f t="shared" si="2329"/>
        <v>-0.34518112468713447</v>
      </c>
      <c r="CM1545" s="7">
        <f>FA1544</f>
        <v>0.40008331293736843</v>
      </c>
      <c r="CN1545" s="8">
        <f>FW1544</f>
        <v>0.91234542893084103</v>
      </c>
      <c r="CP1545">
        <f t="shared" si="2325"/>
        <v>-9.8670839279614439E-2</v>
      </c>
      <c r="CQ1545">
        <f t="shared" si="2325"/>
        <v>-0.32743703463395935</v>
      </c>
      <c r="CR1545">
        <f>CK1547</f>
        <v>0</v>
      </c>
      <c r="CS1545">
        <f>CN1547</f>
        <v>0</v>
      </c>
      <c r="CW1545" s="28"/>
      <c r="CX1545" s="1"/>
      <c r="CY1545" s="61">
        <v>-3.0755086275534527E-2</v>
      </c>
      <c r="CZ1545" s="13"/>
      <c r="DA1545" s="17">
        <v>0</v>
      </c>
      <c r="DB1545">
        <v>1</v>
      </c>
      <c r="DD1545" s="73">
        <f>(DB1543*DB1545)*(1-COS(RADIANS(CW1543+45)))-DB1544*(SIN(RADIANS(CW1543+45)))</f>
        <v>0</v>
      </c>
      <c r="DE1545" s="73">
        <f>(DB1544*DB1545)*(1-COS(RADIANS(CW1543+45)))+DB1543*(SIN(RADIANS(CW1543+45)))</f>
        <v>0</v>
      </c>
      <c r="DF1545" s="73">
        <f>(DB1545^2)*(1-COS(RADIANS(CW1543+45)))+(COS(RADIANS(CW1543+45)))</f>
        <v>0.99999999999999989</v>
      </c>
      <c r="DG1545" s="10"/>
      <c r="DH1545">
        <v>0</v>
      </c>
      <c r="DI1545" s="23">
        <f>SIN(RADIANS('[1]Biaxial Input'!$F$21))*SIN(RADIANS(0))</f>
        <v>0</v>
      </c>
      <c r="DK1545" s="30">
        <f>(DI1543*DI1545)*(1-COS(RADIANS(CV1543)))-DI1544*(SIN(RADIANS(CV1543)))</f>
        <v>-6.0796772806267756E-3</v>
      </c>
      <c r="DL1545" s="30">
        <f>(DI1544*DI1545)*(1-COS(RADIANS(CV1543)))+DI1543*(SIN(RADIANS(CV1543)))</f>
        <v>-8.694343573875718E-2</v>
      </c>
      <c r="DM1545" s="30">
        <f>(DI1545^2)*(1-COS(RADIANS(CV1543)))+(COS(RADIANS(CV1543)))</f>
        <v>0.99619469809174555</v>
      </c>
      <c r="DO1545">
        <v>-3.0755086275534527E-2</v>
      </c>
      <c r="DQ1545" s="28">
        <f>(DB1543*DB1545)*(1-COS(RADIANS(CU1543)))-DB1544*(SIN(RADIANS(CU1543)))</f>
        <v>0</v>
      </c>
      <c r="DR1545" s="28">
        <f>(DB1544*DB1545)*(1-COS(RADIANS(CU1543)))+DB1543*(SIN(RADIANS(CU1543)))</f>
        <v>0</v>
      </c>
      <c r="DS1545" s="28">
        <f>(DB1545^2)*(1-COS(RADIANS(CU1543)))+(COS(RADIANS(CU1543)))</f>
        <v>1</v>
      </c>
      <c r="DU1545" s="61">
        <v>-8.1549053716645906E-2</v>
      </c>
      <c r="DV1545" s="13">
        <f t="shared" si="2330"/>
        <v>0</v>
      </c>
      <c r="DW1545" s="17">
        <v>0</v>
      </c>
      <c r="DX1545">
        <v>1</v>
      </c>
      <c r="DZ1545" s="73">
        <f>(DB1543*DB1543)*(1-COS(RADIANS(CW1543-45)))-DB1543*(SIN(RADIANS(CW1543-45)))</f>
        <v>0</v>
      </c>
      <c r="EA1545" s="73">
        <f>(DB1544*DB1545)*(1-COS(RADIANS(CW1543-45)))+DB1543*(SIN(RADIANS(CW1543-45)))</f>
        <v>0</v>
      </c>
      <c r="EB1545" s="73">
        <f>(DB1545^2)*(1-COS(RADIANS(CW1543-45)))+(COS(RADIANS(CW1543-45)))</f>
        <v>1</v>
      </c>
      <c r="EC1545" s="10"/>
      <c r="ED1545">
        <v>0</v>
      </c>
      <c r="EE1545" s="1">
        <v>-8.1549053716645906E-2</v>
      </c>
      <c r="EG1545">
        <f>CY1545+DU1545</f>
        <v>-0.11230413999218043</v>
      </c>
      <c r="EH1545">
        <f>EG1545/(SQRT(EG1543^2+EG1544^2+EG1545^2))</f>
        <v>-7.9411018943794126E-2</v>
      </c>
      <c r="EJ1545">
        <f>Q1545+AM1545</f>
        <v>0</v>
      </c>
      <c r="EK1545">
        <f>EJ1545/(SQRT(EJ1543^2+EJ1544^2+EJ1545^2))</f>
        <v>0</v>
      </c>
      <c r="EM1545" s="23">
        <f>CY1543*DU1544-CY1544*DU1543</f>
        <v>-0.99619469809174555</v>
      </c>
      <c r="ER1545">
        <f t="shared" ref="ER1545:ES1547" si="2332">CK1544</f>
        <v>0.93180266183863136</v>
      </c>
      <c r="ES1545">
        <f t="shared" si="2332"/>
        <v>-0.87956522186239505</v>
      </c>
      <c r="ET1545" t="e">
        <f>#REF!</f>
        <v>#REF!</v>
      </c>
      <c r="EU1545" t="e">
        <f>#REF!</f>
        <v>#REF!</v>
      </c>
      <c r="EY1545" s="28"/>
      <c r="EZ1545" s="10"/>
      <c r="FA1545" s="61">
        <v>-2.9327174896890369E-2</v>
      </c>
      <c r="FB1545" s="13">
        <f>BW1546</f>
        <v>40</v>
      </c>
      <c r="FC1545" s="17">
        <v>0</v>
      </c>
      <c r="FD1545">
        <v>1</v>
      </c>
      <c r="FF1545" s="73">
        <f>(FD1543*FD1545)*(1-COS(RADIANS(EY1543+45)))-FD1544*(SIN(RADIANS(EY1543+45)))</f>
        <v>0</v>
      </c>
      <c r="FG1545" s="73">
        <f>(FD1544*FD1545)*(1-COS(RADIANS(EY1543+45)))+FD1543*(SIN(RADIANS(EY1543+45)))</f>
        <v>0</v>
      </c>
      <c r="FH1545" s="73">
        <f>(FD1545^2)*(1-COS(RADIANS(EY1543+45)))+(COS(RADIANS(EY1543+45)))</f>
        <v>1</v>
      </c>
      <c r="FI1545" s="10"/>
      <c r="FJ1545">
        <v>0</v>
      </c>
      <c r="FK1545" s="23">
        <f>SIN(RADIANS(176))*SIN(RADIANS(0))</f>
        <v>0</v>
      </c>
      <c r="FM1545" s="30">
        <f>(FK1543*FK1545)*(1-COS(RADIANS(EX1543)))-FK1544*(SIN(RADIANS(EX1543)))</f>
        <v>-6.0796772806267756E-3</v>
      </c>
      <c r="FN1545" s="30">
        <f>(FK1544*FK1545)*(1-COS(RADIANS(EX1543)))+FK1543*(SIN(RADIANS(EX1543)))</f>
        <v>-8.694343573875718E-2</v>
      </c>
      <c r="FO1545" s="30">
        <f>(FK1545^2)*(1-COS(RADIANS(EX1543)))+(COS(RADIANS(EX1543)))</f>
        <v>0.99619469809174555</v>
      </c>
      <c r="FQ1545">
        <v>-2.9327174896890369E-2</v>
      </c>
      <c r="FS1545" s="28">
        <f>(FD1543*FD1545)*(1-COS(RADIANS(EW1543)))-FD1544*(SIN(RADIANS(EW1543)))</f>
        <v>0</v>
      </c>
      <c r="FT1545" s="28">
        <f>(FD1544*FD1545)*(1-COS(RADIANS(EW1543)))+FD1543*(SIN(RADIANS(EW1543)))</f>
        <v>0</v>
      </c>
      <c r="FU1545" s="28">
        <f>(FD1545^2)*(1-COS(RADIANS(EW1543)))+(COS(RADIANS(EW1543)))</f>
        <v>1</v>
      </c>
      <c r="FW1545" s="61">
        <v>-8.2073383666467492E-2</v>
      </c>
      <c r="FX1545" s="13">
        <f>BX1546</f>
        <v>215.7</v>
      </c>
      <c r="FY1545" s="17">
        <v>0</v>
      </c>
      <c r="FZ1545">
        <v>1</v>
      </c>
      <c r="GB1545" s="73">
        <f>(FD1543*FD1543)*(1-COS(RADIANS(EY1543-45)))-FD1543*(SIN(RADIANS(EY1543-45)))</f>
        <v>0</v>
      </c>
      <c r="GC1545" s="73">
        <f>(FD1544*FD1545)*(1-COS(RADIANS(EY1543-45)))+FD1543*(SIN(RADIANS(EY1543-45)))</f>
        <v>0</v>
      </c>
      <c r="GD1545" s="73">
        <f>(FD1545^2)*(1-COS(RADIANS(EY1543-45)))+(COS(RADIANS(EY1543-45)))</f>
        <v>1</v>
      </c>
      <c r="GE1545" s="10"/>
      <c r="GF1545">
        <v>0</v>
      </c>
      <c r="GG1545" s="1">
        <v>-8.2073383666467492E-2</v>
      </c>
      <c r="GI1545">
        <f>FA1545+FW1545</f>
        <v>-0.11140055856335786</v>
      </c>
      <c r="GJ1545">
        <f>GI1545/(SQRT(GI1543^2+GI1544^2+GI1545^2))</f>
        <v>-7.8772090388119456E-2</v>
      </c>
      <c r="GL1545" t="e">
        <f>#REF!+DC1545</f>
        <v>#REF!</v>
      </c>
      <c r="GM1545" t="e">
        <f>GL1545/(SQRT(GL1543^2+GL1544^2+GL1545^2))</f>
        <v>#REF!</v>
      </c>
      <c r="GO1545" s="27">
        <f>FA1543*FW1544-FA1544*FW1543</f>
        <v>-0.99619469809174555</v>
      </c>
    </row>
    <row r="1546" spans="1:197" x14ac:dyDescent="0.2">
      <c r="A1546" s="1"/>
      <c r="Q1546" s="82" t="s">
        <v>148</v>
      </c>
      <c r="R1546" s="13"/>
      <c r="T1546" s="10"/>
      <c r="U1546" s="10"/>
      <c r="V1546" s="10"/>
      <c r="W1546" s="10"/>
      <c r="X1546" s="10"/>
      <c r="Y1546" s="10"/>
      <c r="Z1546" s="80"/>
      <c r="AA1546" s="23" t="s">
        <v>149</v>
      </c>
      <c r="AE1546" s="1"/>
      <c r="AG1546" s="80"/>
      <c r="AK1546" s="13"/>
      <c r="AL1546" s="81"/>
      <c r="AM1546" s="82" t="s">
        <v>150</v>
      </c>
      <c r="AO1546" s="13"/>
      <c r="AP1546" s="13"/>
      <c r="AS1546" s="1"/>
      <c r="AW1546" s="1"/>
      <c r="BV1546" s="17">
        <f t="shared" si="2318"/>
        <v>80</v>
      </c>
      <c r="BW1546" s="17">
        <f t="shared" si="2318"/>
        <v>40</v>
      </c>
      <c r="BX1546" s="17">
        <f t="shared" si="2318"/>
        <v>215.7</v>
      </c>
      <c r="BY1546" t="s">
        <v>10</v>
      </c>
      <c r="BZ1546" s="5">
        <f t="shared" si="2328"/>
        <v>-9.8670839279614439E-2</v>
      </c>
      <c r="CA1546" s="6">
        <f t="shared" si="2328"/>
        <v>-0.32743703463395935</v>
      </c>
      <c r="CB1546" s="7">
        <f>CY1545</f>
        <v>-3.0755086275534527E-2</v>
      </c>
      <c r="CC1546" s="8">
        <f>DU1545</f>
        <v>-8.1549053716645906E-2</v>
      </c>
      <c r="CD1546">
        <f>(CB1546+CC1546)</f>
        <v>-0.11230413999218043</v>
      </c>
      <c r="CE1546" s="10"/>
      <c r="CF1546">
        <f>CD1546/(SQRT(CD1544^2+CD1545^2+CD1546^2))</f>
        <v>-7.9411018943794126E-2</v>
      </c>
      <c r="CG1546" s="10" t="s">
        <v>160</v>
      </c>
      <c r="CH1546" s="10">
        <f>-CH1543*((EY1543-CW1543)/(CH1545-CE1544))</f>
        <v>110.33673337994631</v>
      </c>
      <c r="CI1546" s="67"/>
      <c r="CJ1546" s="10" t="s">
        <v>10</v>
      </c>
      <c r="CK1546" s="5">
        <f t="shared" si="2329"/>
        <v>-9.8670839279614439E-2</v>
      </c>
      <c r="CL1546" s="6">
        <f t="shared" si="2329"/>
        <v>-0.32743703463395935</v>
      </c>
      <c r="CM1546" s="7">
        <f>FA1545</f>
        <v>-2.9327174896890369E-2</v>
      </c>
      <c r="CN1546" s="8">
        <f>FW1545</f>
        <v>-8.2073383666467492E-2</v>
      </c>
      <c r="CW1546" s="28"/>
      <c r="CX1546" s="1"/>
      <c r="DH1546" s="10"/>
      <c r="DI1546" s="10"/>
      <c r="DJ1546" s="10"/>
      <c r="DK1546" s="10"/>
      <c r="DL1546" s="10"/>
      <c r="DM1546" s="10"/>
      <c r="DN1546" s="10"/>
      <c r="DO1546" s="10"/>
      <c r="DP1546" s="10"/>
      <c r="EE1546" s="1"/>
      <c r="EI1546" s="64">
        <f>(DEGREES(ACOS((EH1543*EK1543+EH1544*EK1544+EH1545*EK1545)/((SQRT(EH1543^2+EH1544^2+EH1545^2))*(SQRT(EK1543^2+EK1544^2+EK1545^2))))))</f>
        <v>60.788242086782027</v>
      </c>
      <c r="ER1546">
        <f t="shared" si="2332"/>
        <v>0.3492962422733713</v>
      </c>
      <c r="ES1546">
        <f t="shared" si="2332"/>
        <v>-0.34518112468713447</v>
      </c>
      <c r="ET1546" t="e">
        <f>#REF!</f>
        <v>#REF!</v>
      </c>
      <c r="EU1546" t="e">
        <f>#REF!</f>
        <v>#REF!</v>
      </c>
      <c r="EY1546" s="28"/>
      <c r="EZ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  <c r="FR1546" s="10"/>
      <c r="GG1546" s="1"/>
      <c r="GK1546" s="64" t="e">
        <f>(DEGREES(ACOS((GJ1543*GM1543+GJ1544*GM1544+GJ1545*GM1545)/((SQRT(GJ1543^2+GJ1544^2+GJ1545^2))*(SQRT(GM1543^2+GM1544^2+GM1545^2))))))</f>
        <v>#VALUE!</v>
      </c>
    </row>
    <row r="1547" spans="1:197" x14ac:dyDescent="0.2">
      <c r="A1547" s="1"/>
      <c r="E1547" s="5" t="s">
        <v>4</v>
      </c>
      <c r="F1547" s="6" t="s">
        <v>5</v>
      </c>
      <c r="G1547" s="7" t="s">
        <v>6</v>
      </c>
      <c r="H1547" s="8" t="s">
        <v>1</v>
      </c>
      <c r="I1547">
        <v>6</v>
      </c>
      <c r="J1547" s="9" t="s">
        <v>7</v>
      </c>
      <c r="K1547">
        <v>6</v>
      </c>
      <c r="L1547" s="10"/>
      <c r="M1547" s="17">
        <f>A1527</f>
        <v>45</v>
      </c>
      <c r="N1547" s="17">
        <f>B1527</f>
        <v>25</v>
      </c>
      <c r="O1547" s="17">
        <f>C1527</f>
        <v>245.2</v>
      </c>
      <c r="Q1547" s="61">
        <f t="array" ref="Q1547:Q1549">MMULT(AI1547:AK1549,AG1547:AG1549)</f>
        <v>0.85171162377563892</v>
      </c>
      <c r="R1547" s="13"/>
      <c r="S1547" s="17">
        <v>1</v>
      </c>
      <c r="T1547">
        <v>0</v>
      </c>
      <c r="V1547" s="73">
        <f>(T1547^2)*(1-COS(RADIANS(O1547+45)))+(COS(RADIANS(O1547+45)))</f>
        <v>0.3452981989985347</v>
      </c>
      <c r="W1547" s="73">
        <f>(T1547*T1548)*(1-COS(RADIANS(O1547+45)))-T1549*(SIN(RADIANS(O1547+45)))</f>
        <v>0.93849302275955593</v>
      </c>
      <c r="X1547" s="73">
        <f>(T1547*T1549)*(1-COS(RADIANS(O1547+45)))+T1548*(SIN(RADIANS(O1547+45)))</f>
        <v>0</v>
      </c>
      <c r="Y1547" s="10"/>
      <c r="Z1547">
        <f t="array" ref="Z1547:Z1549">MMULT(V1547:X1549,S1547:S1549)</f>
        <v>0.3452981989985347</v>
      </c>
      <c r="AA1547" s="23">
        <f>COS(RADIANS('[1]Biaxial Input'!$F$21))</f>
        <v>-0.9975640502598242</v>
      </c>
      <c r="AC1547" s="30">
        <f>(AA1547^2)*(1-COS(RADIANS(N1547)))+(COS(RADIANS(N1547)))</f>
        <v>0.99954409691199531</v>
      </c>
      <c r="AD1547" s="30">
        <f>(AA1547*AA1548)*(1-COS(RADIANS(N1547)))-AA1549*(SIN(RADIANS(N1547)))</f>
        <v>-6.5197179069601558E-3</v>
      </c>
      <c r="AE1547" s="30">
        <f>(AA1547*AA1549)*(1-COS(RADIANS(N1547)))+AA1548*(SIN(RADIANS(N1547)))</f>
        <v>2.948035967890307E-2</v>
      </c>
      <c r="AG1547">
        <f t="array" ref="AG1547:AG1549">MMULT(AC1547:AE1549,Z1547:Z1549)</f>
        <v>0.35125948624937142</v>
      </c>
      <c r="AI1547" s="28">
        <f>(T1547^2)*(1-COS(RADIANS(M1547)))+(COS(RADIANS(M1547)))</f>
        <v>0.70710678118654757</v>
      </c>
      <c r="AJ1547" s="28">
        <f>(T1547*T1548)*(1-COS(RADIANS(M1547)))-T1549*(SIN(RADIANS(M1547)))</f>
        <v>-0.70710678118654746</v>
      </c>
      <c r="AK1547" s="28">
        <f>(T1547*T1549)*(1-COS(RADIANS(M1547)))+T1548*(SIN(RADIANS(M1547)))</f>
        <v>0</v>
      </c>
      <c r="AM1547" s="61">
        <f t="array" ref="AM1547:AM1549">MMULT(AI1547:AK1549,AW1547:AW1549)</f>
        <v>-0.44464907664631426</v>
      </c>
      <c r="AN1547" s="13"/>
      <c r="AO1547" s="17">
        <v>1</v>
      </c>
      <c r="AP1547">
        <v>0</v>
      </c>
      <c r="AR1547" s="73">
        <f>(T1547^2)*(1-COS(RADIANS(O1547-45)))+(COS(RADIANS(O1547-45)))</f>
        <v>-0.93849302275955604</v>
      </c>
      <c r="AS1547" s="73">
        <f>(T1547*T1548)*(1-COS(RADIANS(O1547-45)))-T1549*(SIN(RADIANS(O1547-45)))</f>
        <v>0.34529819899853437</v>
      </c>
      <c r="AT1547" s="73">
        <f>(T1547*T1549)*(1-COS(RADIANS(O1547-45)))+T1548*(SIN(RADIANS(O1547-45)))</f>
        <v>0</v>
      </c>
      <c r="AU1547" s="10"/>
      <c r="AV1547">
        <f t="array" ref="AV1547:AV1549">MMULT(AR1547:AT1549,S1547:S1549)</f>
        <v>-0.93849302275955604</v>
      </c>
      <c r="AW1547" s="1">
        <f t="array" ref="AW1547:AW1549">MMULT(AC1547:AE1549,AV1547:AV1549)</f>
        <v>-0.93581391404115721</v>
      </c>
      <c r="BV1547" s="17">
        <f t="shared" si="2318"/>
        <v>120</v>
      </c>
      <c r="BW1547" s="17">
        <f t="shared" si="2318"/>
        <v>45</v>
      </c>
      <c r="BX1547" s="17">
        <f t="shared" si="2318"/>
        <v>167.8</v>
      </c>
      <c r="CS1547" s="15"/>
      <c r="CW1547" s="28"/>
      <c r="CX1547" s="1"/>
      <c r="CY1547" s="82" t="s">
        <v>148</v>
      </c>
      <c r="CZ1547" s="13"/>
      <c r="DB1547" s="10"/>
      <c r="DC1547" s="10"/>
      <c r="DD1547" s="10"/>
      <c r="DE1547" s="10"/>
      <c r="DF1547" s="10"/>
      <c r="DG1547" s="10"/>
      <c r="DH1547" s="80"/>
      <c r="DI1547" s="23" t="s">
        <v>149</v>
      </c>
      <c r="DM1547" s="1"/>
      <c r="DO1547" s="80"/>
      <c r="DS1547" s="13"/>
      <c r="DT1547" s="81"/>
      <c r="DU1547" s="82" t="s">
        <v>150</v>
      </c>
      <c r="DW1547" s="13"/>
      <c r="DX1547" s="13"/>
      <c r="EA1547" s="1"/>
      <c r="EE1547" s="1"/>
      <c r="ER1547">
        <f t="shared" si="2332"/>
        <v>-9.8670839279614439E-2</v>
      </c>
      <c r="ES1547">
        <f t="shared" si="2332"/>
        <v>-0.32743703463395935</v>
      </c>
      <c r="ET1547" t="e">
        <f>#REF!</f>
        <v>#REF!</v>
      </c>
      <c r="EU1547" t="e">
        <f>#REF!</f>
        <v>#REF!</v>
      </c>
      <c r="EY1547" s="28"/>
      <c r="EZ1547" s="10"/>
      <c r="FA1547" s="82" t="s">
        <v>148</v>
      </c>
      <c r="FB1547" s="13"/>
      <c r="FD1547" s="10"/>
      <c r="FE1547" s="10"/>
      <c r="FF1547" s="10"/>
      <c r="FG1547" s="10"/>
      <c r="FH1547" s="10"/>
      <c r="FI1547" s="10"/>
      <c r="FJ1547" s="80"/>
      <c r="FK1547" s="23" t="s">
        <v>149</v>
      </c>
      <c r="FO1547" s="1"/>
      <c r="FQ1547" s="80"/>
      <c r="FU1547" s="13"/>
      <c r="FV1547" s="81"/>
      <c r="FW1547" s="82" t="s">
        <v>150</v>
      </c>
      <c r="FY1547" s="13"/>
      <c r="FZ1547" s="13"/>
      <c r="GC1547" s="1"/>
      <c r="GG1547" s="1"/>
      <c r="GK1547" s="13"/>
    </row>
    <row r="1548" spans="1:197" x14ac:dyDescent="0.2">
      <c r="A1548" s="1"/>
      <c r="D1548" t="s">
        <v>8</v>
      </c>
      <c r="E1548" s="5">
        <f t="shared" ref="E1548:F1550" si="2333">E1543</f>
        <v>0.93180264161757331</v>
      </c>
      <c r="F1548" s="6">
        <f t="shared" si="2333"/>
        <v>-0.87956524785277979</v>
      </c>
      <c r="G1548" s="7">
        <f>Q1547</f>
        <v>0.85171162377563892</v>
      </c>
      <c r="H1548" s="8">
        <f>AM1547</f>
        <v>-0.44464907664631426</v>
      </c>
      <c r="J1548" s="9">
        <f>((SUMPRODUCT(G1548:G1550,E1548:E1550))*(SUMPRODUCT(G1548:G1550,F1548:F1550)))-((SUMPRODUCT(H1548:H1550,E1548:E1550))*(SUMPRODUCT(H1548:H1550,F1548:F1550)))</f>
        <v>-4.6196308777559647E-3</v>
      </c>
      <c r="Q1548" s="61">
        <v>-0.35495569440957225</v>
      </c>
      <c r="S1548" s="17">
        <v>0</v>
      </c>
      <c r="T1548">
        <v>0</v>
      </c>
      <c r="V1548" s="73">
        <f>(T1547*T1548)*(1-COS(RADIANS(O1547+45)))+T1549*(SIN(RADIANS(O1547+45)))</f>
        <v>-0.93849302275955593</v>
      </c>
      <c r="W1548" s="73">
        <f>(T1548^2)*(1-COS(RADIANS(O1547+45)))+(COS(RADIANS(O1547+45)))</f>
        <v>0.3452981989985347</v>
      </c>
      <c r="X1548" s="73">
        <f>(T1548*T1549)*(1-COS(RADIANS(O1547+45)))-T1547*(SIN(RADIANS(O1547+45)))</f>
        <v>0</v>
      </c>
      <c r="Y1548" s="10"/>
      <c r="Z1548">
        <v>-0.93849302275955593</v>
      </c>
      <c r="AA1548" s="23">
        <f>SIN(RADIANS('[1]Biaxial Input'!$F$21))*(COS(RADIANS(0)))</f>
        <v>6.9756473744125524E-2</v>
      </c>
      <c r="AC1548" s="30">
        <f>(AA1547*AA1548)*(1-COS(RADIANS(N1547)))+AA1549*(SIN(RADIANS(N1547)))</f>
        <v>-6.5197179069601558E-3</v>
      </c>
      <c r="AD1548" s="30">
        <f>(AA1548^2)*(1-COS(RADIANS(N1547)))+(COS(RADIANS(N1547)))</f>
        <v>0.90676369012465463</v>
      </c>
      <c r="AE1548" s="30">
        <f>(AA1548*AA1549)*(1-COS(RADIANS(N1547)))-AA1547*(SIN(RADIANS(N1547)))</f>
        <v>0.42158878489581864</v>
      </c>
      <c r="AG1548">
        <v>-0.85324264332494826</v>
      </c>
      <c r="AI1548" s="28">
        <f>(T1547*T1548)*(1-COS(RADIANS(M1547)))+T1549*(SIN(RADIANS(M1547)))</f>
        <v>0.70710678118654746</v>
      </c>
      <c r="AJ1548" s="28">
        <f>(T1548^2)*(1-COS(RADIANS(M1547)))+(COS(RADIANS(M1547)))</f>
        <v>0.70710678118654757</v>
      </c>
      <c r="AK1548" s="28">
        <f>(T1548*T1549)*(1-COS(RADIANS(M1547)))-T1547*(SIN(RADIANS(M1547)))</f>
        <v>0</v>
      </c>
      <c r="AM1548" s="61">
        <v>-0.87879165244813995</v>
      </c>
      <c r="AO1548" s="17">
        <v>0</v>
      </c>
      <c r="AP1548">
        <v>0</v>
      </c>
      <c r="AR1548" s="73">
        <f>(T1547*T1548)*(1-COS(RADIANS(O1547-45)))+T1549*(SIN(RADIANS(O1547-45)))</f>
        <v>-0.34529819899853437</v>
      </c>
      <c r="AS1548" s="73">
        <f>(T1548^2)*(1-COS(RADIANS(O1547-45)))+(COS(RADIANS(O1547-45)))</f>
        <v>-0.93849302275955604</v>
      </c>
      <c r="AT1548" s="73">
        <f>(T1548*T1549)*(1-COS(RADIANS(O1547-45)))-T1547*(SIN(RADIANS(O1547-45)))</f>
        <v>0</v>
      </c>
      <c r="AU1548" s="10"/>
      <c r="AV1548">
        <v>-0.34529819899853437</v>
      </c>
      <c r="AW1548" s="1">
        <v>-0.30698515935126575</v>
      </c>
      <c r="BV1548" s="17">
        <f t="shared" si="2318"/>
        <v>90</v>
      </c>
      <c r="BW1548" s="17">
        <f t="shared" si="2318"/>
        <v>50</v>
      </c>
      <c r="BX1548" s="17">
        <f t="shared" si="2318"/>
        <v>209.4</v>
      </c>
      <c r="BZ1548" s="5" t="s">
        <v>4</v>
      </c>
      <c r="CA1548" s="6" t="s">
        <v>5</v>
      </c>
      <c r="CB1548" s="7" t="s">
        <v>6</v>
      </c>
      <c r="CC1548" s="8" t="s">
        <v>1</v>
      </c>
      <c r="CD1548">
        <v>3</v>
      </c>
      <c r="CE1548" s="9" t="s">
        <v>7</v>
      </c>
      <c r="CG1548" s="90" t="s">
        <v>157</v>
      </c>
      <c r="CH1548" s="61">
        <f>CE1549-((CH1550-CE1549)/(EY1548-CW1548))*CW1548</f>
        <v>-3.8500870402387486</v>
      </c>
      <c r="CI1548" s="10"/>
      <c r="CK1548" s="5" t="s">
        <v>4</v>
      </c>
      <c r="CL1548" s="6" t="s">
        <v>5</v>
      </c>
      <c r="CM1548" s="7" t="s">
        <v>6</v>
      </c>
      <c r="CN1548" s="8" t="s">
        <v>1</v>
      </c>
      <c r="CO1548" s="10"/>
      <c r="CP1548">
        <f t="shared" ref="CP1548:CQ1550" si="2334">BZ1549</f>
        <v>0.93180266183863136</v>
      </c>
      <c r="CQ1548">
        <f t="shared" si="2334"/>
        <v>-0.87956522186239505</v>
      </c>
      <c r="CR1548" t="e">
        <f>#REF!</f>
        <v>#REF!</v>
      </c>
      <c r="CS1548">
        <f>CL1552</f>
        <v>0</v>
      </c>
      <c r="CU1548" s="17">
        <f>CU1452</f>
        <v>85</v>
      </c>
      <c r="CV1548" s="17">
        <f>CV1452</f>
        <v>10</v>
      </c>
      <c r="CW1548" s="31">
        <f>CH1455</f>
        <v>115.77355769164048</v>
      </c>
      <c r="CX1548" s="1"/>
      <c r="CY1548" s="61">
        <f t="array" ref="CY1548:CY1550">MMULT(DQ1548:DS1550,DO1548:DO1550)</f>
        <v>-0.40640305374498464</v>
      </c>
      <c r="CZ1548" s="13"/>
      <c r="DA1548" s="17">
        <v>1</v>
      </c>
      <c r="DB1548">
        <v>0</v>
      </c>
      <c r="DD1548" s="73">
        <f>(DB1548^2)*(1-COS(RADIANS(CW1548+45)))+(COS(RADIANS(CW1548+45)))</f>
        <v>-0.94422449595833369</v>
      </c>
      <c r="DE1548" s="73">
        <f>(DB1548*DB1549)*(1-COS(RADIANS(CW1548+45)))-DB1550*(SIN(RADIANS(CW1548+45)))</f>
        <v>-0.32930244644130841</v>
      </c>
      <c r="DF1548" s="73">
        <f>(DB1548*DB1550)*(1-COS(RADIANS(CW1548+45)))+DB1549*(SIN(RADIANS(CW1548+45)))</f>
        <v>0</v>
      </c>
      <c r="DG1548" s="10"/>
      <c r="DH1548">
        <f t="array" ref="DH1548:DH1550">MMULT(DD1548:DF1550,DA1548:DA1550)</f>
        <v>-0.94422449595833369</v>
      </c>
      <c r="DI1548" s="23">
        <f>COS(RADIANS('[1]Biaxial Input'!$F$21))</f>
        <v>-0.9975640502598242</v>
      </c>
      <c r="DK1548" s="30">
        <f>(DI1548^2)*(1-COS(RADIANS(CV1548)))+(COS(RADIANS(CV1548)))</f>
        <v>0.99992607504832687</v>
      </c>
      <c r="DL1548" s="30">
        <f>(DI1548*DI1549)*(1-COS(RADIANS(CV1548)))-DI1550*(SIN(RADIANS(CV1548)))</f>
        <v>-1.0571760619211149E-3</v>
      </c>
      <c r="DM1548" s="30">
        <f>(DI1548*DI1550)*(1-COS(RADIANS(CV1548)))+DI1549*(SIN(RADIANS(CV1548)))</f>
        <v>1.2113084546138469E-2</v>
      </c>
      <c r="DO1548">
        <f t="array" ref="DO1548:DO1550">MMULT(DK1548:DM1550,DH1548:DH1550)</f>
        <v>-0.94450282487161119</v>
      </c>
      <c r="DQ1548" s="28">
        <f>(DB1548^2)*(1-COS(RADIANS(CU1548)))+(COS(RADIANS(CU1548)))</f>
        <v>8.7155742747658138E-2</v>
      </c>
      <c r="DR1548" s="28">
        <f>(DB1548*DB1549)*(1-COS(RADIANS(CU1548)))-DB1550*(SIN(RADIANS(CU1548)))</f>
        <v>-0.99619469809174555</v>
      </c>
      <c r="DS1548" s="28">
        <f>(DB1548*DB1550)*(1-COS(RADIANS(CU1548)))+DB1549*(SIN(RADIANS(CU1548)))</f>
        <v>0</v>
      </c>
      <c r="DU1548" s="61">
        <f t="array" ref="DU1548:DU1550">MMULT(DQ1548:DS1550,EE1548:EE1550)</f>
        <v>-0.8974523840336418</v>
      </c>
      <c r="DV1548" s="13"/>
      <c r="DW1548" s="17">
        <v>1</v>
      </c>
      <c r="DX1548">
        <v>0</v>
      </c>
      <c r="DZ1548" s="73">
        <f>(DB1548^2)*(1-COS(RADIANS(CW1548-45)))+(COS(RADIANS(CW1548-45)))</f>
        <v>0.32930244644130813</v>
      </c>
      <c r="EA1548" s="73">
        <f>(DB1548*DB1549)*(1-COS(RADIANS(CW1548-45)))-DB1550*(SIN(RADIANS(CW1548-45)))</f>
        <v>-0.94422449595833369</v>
      </c>
      <c r="EB1548" s="73">
        <f>(DB1548*DB1550)*(1-COS(RADIANS(CW1548-45)))+DB1549*(SIN(RADIANS(CW1548-45)))</f>
        <v>0</v>
      </c>
      <c r="EC1548" s="10"/>
      <c r="ED1548">
        <f t="array" ref="ED1548:ED1550">MMULT(DZ1548:EB1550,DA1548:DA1550)</f>
        <v>0.32930244644130813</v>
      </c>
      <c r="EE1548" s="1">
        <f t="array" ref="EE1548:EE1550">MMULT(DK1548:DM1550,ED1548:ED1550)</f>
        <v>0.32827989123966239</v>
      </c>
      <c r="EG1548">
        <f>CY1548+DU1548</f>
        <v>-1.3038554377786264</v>
      </c>
      <c r="EH1548">
        <f>EG1548/(SQRT(EG1548^2+EG1549^2+EG1550^2))</f>
        <v>-0.9219650217402211</v>
      </c>
      <c r="EJ1548">
        <f>Q1548+AM1548</f>
        <v>-1.2337473468577123</v>
      </c>
      <c r="EK1548">
        <f>EJ1548/(SQRT(EJ1548^2+EJ1549^2+EJ1550^2))</f>
        <v>-0.91094265599197077</v>
      </c>
      <c r="EM1548" s="23">
        <f>CY1549*DU1550-CY1550*DU1549</f>
        <v>0.17151028044722005</v>
      </c>
      <c r="EO1548" s="15">
        <v>3</v>
      </c>
      <c r="EP1548" s="9" t="s">
        <v>7</v>
      </c>
      <c r="EW1548" s="17">
        <f>CU1548</f>
        <v>85</v>
      </c>
      <c r="EX1548" s="17">
        <f>CV1548</f>
        <v>10</v>
      </c>
      <c r="EY1548" s="31">
        <f>1+CW1548</f>
        <v>116.77355769164048</v>
      </c>
      <c r="EZ1548" s="10"/>
      <c r="FA1548" s="61">
        <f t="array" ref="FA1548:FA1550">MMULT(FS1548:FU1550,FQ1548:FQ1550)</f>
        <v>-0.39067845282717739</v>
      </c>
      <c r="FB1548" s="13">
        <f>BW1549</f>
        <v>-5</v>
      </c>
      <c r="FC1548" s="17">
        <v>1</v>
      </c>
      <c r="FD1548">
        <v>0</v>
      </c>
      <c r="FF1548" s="73">
        <f>(FD1548^2)*(1-COS(RADIANS(EY1548+45)))+(COS(RADIANS(EY1548+45)))</f>
        <v>-0.94982780613023077</v>
      </c>
      <c r="FG1548" s="73">
        <f>(FD1548*FD1549)*(1-COS(RADIANS(EY1548+45)))-FD1550*(SIN(RADIANS(EY1548+45)))</f>
        <v>-0.31277330241219892</v>
      </c>
      <c r="FH1548" s="73">
        <f>(FD1548*FD1550)*(1-COS(RADIANS(EY1548+45)))+FD1549*(SIN(RADIANS(EY1548+45)))</f>
        <v>0</v>
      </c>
      <c r="FI1548" s="10"/>
      <c r="FJ1548">
        <f t="array" ref="FJ1548:FJ1550">MMULT(FF1548:FH1550,FC1548:FC1550)</f>
        <v>-0.94982780613023077</v>
      </c>
      <c r="FK1548" s="23">
        <f>COS(RADIANS(176))</f>
        <v>-0.9975640502598242</v>
      </c>
      <c r="FM1548" s="30">
        <f>(FK1548^2)*(1-COS(RADIANS(EX1548)))+(COS(RADIANS(EX1548)))</f>
        <v>0.99992607504832687</v>
      </c>
      <c r="FN1548" s="30">
        <f>(FK1548*FK1549)*(1-COS(RADIANS(EX1548)))-FK1550*(SIN(RADIANS(EX1548)))</f>
        <v>-1.0571760619211149E-3</v>
      </c>
      <c r="FO1548" s="30">
        <f>(FK1548*FK1550)*(1-COS(RADIANS(EX1548)))+FK1549*(SIN(RADIANS(EX1548)))</f>
        <v>1.2113084546138469E-2</v>
      </c>
      <c r="FQ1548">
        <f t="array" ref="FQ1548:FQ1550">MMULT(FM1548:FO1550,FJ1548:FJ1550)</f>
        <v>-0.95008824660368296</v>
      </c>
      <c r="FS1548" s="28">
        <f>(FD1548^2)*(1-COS(RADIANS(EW1548)))+(COS(RADIANS(EW1548)))</f>
        <v>8.7155742747658138E-2</v>
      </c>
      <c r="FT1548" s="28">
        <f>(FD1548*FD1549)*(1-COS(RADIANS(EW1548)))-FD1550*(SIN(RADIANS(EW1548)))</f>
        <v>-0.99619469809174555</v>
      </c>
      <c r="FU1548" s="28">
        <f>(FD1548*FD1550)*(1-COS(RADIANS(EW1548)))+FD1549*(SIN(RADIANS(EW1548)))</f>
        <v>0</v>
      </c>
      <c r="FW1548" s="61">
        <f t="array" ref="FW1548:FW1550">MMULT(FS1548:FU1550,GG1548:GG1550)</f>
        <v>-0.904408408959956</v>
      </c>
      <c r="FX1548" s="13">
        <f>BX1549</f>
        <v>220.3</v>
      </c>
      <c r="FY1548" s="17">
        <v>1</v>
      </c>
      <c r="FZ1548">
        <v>0</v>
      </c>
      <c r="GB1548" s="73">
        <f>(FD1548^2)*(1-COS(RADIANS(EY1548-45)))+(COS(RADIANS(EY1548-45)))</f>
        <v>0.31277330241219886</v>
      </c>
      <c r="GC1548" s="73">
        <f>(FD1548*FD1549)*(1-COS(RADIANS(EY1548-45)))-FD1550*(SIN(RADIANS(EY1548-45)))</f>
        <v>-0.94982780613023077</v>
      </c>
      <c r="GD1548" s="73">
        <f>(FD1548*FD1550)*(1-COS(RADIANS(EY1548-45)))+FD1549*(SIN(RADIANS(EY1548-45)))</f>
        <v>0</v>
      </c>
      <c r="GE1548" s="10"/>
      <c r="GF1548">
        <f t="array" ref="GF1548:GF1550">MMULT(GB1548:GD1550,FC1548:FC1550)</f>
        <v>0.31277330241219886</v>
      </c>
      <c r="GG1548" s="1">
        <f t="array" ref="GG1548:GG1550">MMULT(FM1548:FO1550,GF1548:GF1550)</f>
        <v>0.31174604544134549</v>
      </c>
      <c r="GI1548">
        <f>FA1548+FW1548</f>
        <v>-1.2950868617871334</v>
      </c>
      <c r="GJ1548">
        <f>GI1548/(SQRT(GI1548^2+GI1549^2+GI1550^2))</f>
        <v>-0.91576470219528694</v>
      </c>
      <c r="GL1548" t="e">
        <f>CH1549+DC1548</f>
        <v>#VALUE!</v>
      </c>
      <c r="GM1548" t="e">
        <f>GL1548/(SQRT(GL1548^2+GL1549^2+GL1550^2))</f>
        <v>#VALUE!</v>
      </c>
      <c r="GO1548" s="27">
        <f>FA1549*FW1550-FA1550*FW1549</f>
        <v>0.17151028044722011</v>
      </c>
    </row>
    <row r="1549" spans="1:197" x14ac:dyDescent="0.2">
      <c r="A1549" s="1"/>
      <c r="D1549" t="s">
        <v>9</v>
      </c>
      <c r="E1549" s="5">
        <f t="shared" si="2333"/>
        <v>0.34929630014301005</v>
      </c>
      <c r="F1549" s="6">
        <f t="shared" si="2333"/>
        <v>-0.34518106804222298</v>
      </c>
      <c r="G1549" s="7">
        <f t="shared" ref="G1549:G1550" si="2335">Q1548</f>
        <v>-0.35495569440957225</v>
      </c>
      <c r="H1549" s="8">
        <f t="shared" ref="H1549:H1550" si="2336">AM1548</f>
        <v>-0.87879165244813995</v>
      </c>
      <c r="J1549" s="10"/>
      <c r="Q1549" s="61">
        <v>0.3854786179954508</v>
      </c>
      <c r="S1549" s="17">
        <v>0</v>
      </c>
      <c r="T1549">
        <v>1</v>
      </c>
      <c r="V1549" s="73">
        <f>(T1547*T1549)*(1-COS(RADIANS(O1547+45)))-T1548*(SIN(RADIANS(O1547+45)))</f>
        <v>0</v>
      </c>
      <c r="W1549" s="73">
        <f>(T1548*T1549)*(1-COS(RADIANS(O1547+45)))+T1547*(SIN(RADIANS(O1547+45)))</f>
        <v>0</v>
      </c>
      <c r="X1549" s="73">
        <f>(T1549^2)*(1-COS(RADIANS(O1547+45)))+(COS(RADIANS(O1547+45)))</f>
        <v>1</v>
      </c>
      <c r="Y1549" s="10"/>
      <c r="Z1549">
        <v>0</v>
      </c>
      <c r="AA1549" s="23">
        <f>SIN(RADIANS('[1]Biaxial Input'!$F$21))*SIN(RADIANS(0))</f>
        <v>0</v>
      </c>
      <c r="AC1549" s="30">
        <f>(AA1547*AA1549)*(1-COS(RADIANS(N1547)))-AA1548*(SIN(RADIANS(N1547)))</f>
        <v>-2.948035967890307E-2</v>
      </c>
      <c r="AD1549" s="30">
        <f>(AA1548*AA1549)*(1-COS(RADIANS(N1547)))+AA1547*(SIN(RADIANS(N1547)))</f>
        <v>-0.42158878489581864</v>
      </c>
      <c r="AE1549" s="30">
        <f>(AA1549^2)*(1-COS(RADIANS(N1547)))+(COS(RADIANS(N1547)))</f>
        <v>0.90630778703664994</v>
      </c>
      <c r="AG1549">
        <v>0.3854786179954508</v>
      </c>
      <c r="AI1549" s="28">
        <f>(T1547*T1549)*(1-COS(RADIANS(M1547)))-T1548*(SIN(RADIANS(M1547)))</f>
        <v>0</v>
      </c>
      <c r="AJ1549" s="28">
        <f>(T1548*T1549)*(1-COS(RADIANS(M1547)))+T1547*(SIN(RADIANS(M1547)))</f>
        <v>0</v>
      </c>
      <c r="AK1549" s="28">
        <f>(T1549^2)*(1-COS(RADIANS(M1547)))+(COS(RADIANS(M1547)))</f>
        <v>1</v>
      </c>
      <c r="AM1549" s="61">
        <v>0.17324096000959935</v>
      </c>
      <c r="AO1549" s="17">
        <v>0</v>
      </c>
      <c r="AP1549">
        <v>1</v>
      </c>
      <c r="AR1549" s="73">
        <f>(T1547*T1547)*(1-COS(RADIANS(O1547-45)))-T1547*(SIN(RADIANS(O1547-45)))</f>
        <v>0</v>
      </c>
      <c r="AS1549" s="73">
        <f>(T1548*T1549)*(1-COS(RADIANS(O1547-45)))+T1547*(SIN(RADIANS(O1547-45)))</f>
        <v>0</v>
      </c>
      <c r="AT1549" s="73">
        <f>(T1549^2)*(1-COS(RADIANS(O1547-45)))+(COS(RADIANS(O1547-45)))</f>
        <v>1</v>
      </c>
      <c r="AU1549" s="10"/>
      <c r="AV1549">
        <v>0</v>
      </c>
      <c r="AW1549" s="1">
        <v>0.17324096000959935</v>
      </c>
      <c r="BV1549" s="17">
        <f t="shared" si="2318"/>
        <v>70</v>
      </c>
      <c r="BW1549" s="17">
        <f t="shared" si="2318"/>
        <v>-5</v>
      </c>
      <c r="BX1549" s="17">
        <f t="shared" si="2318"/>
        <v>220.3</v>
      </c>
      <c r="BY1549" t="s">
        <v>8</v>
      </c>
      <c r="BZ1549" s="5">
        <f t="shared" ref="BZ1549:CA1551" si="2337">BZ1544</f>
        <v>0.93180266183863136</v>
      </c>
      <c r="CA1549" s="6">
        <f t="shared" si="2337"/>
        <v>-0.87956522186239505</v>
      </c>
      <c r="CB1549" s="7">
        <f>CY1548</f>
        <v>-0.40640305374498464</v>
      </c>
      <c r="CC1549" s="8">
        <f>DU1548</f>
        <v>-0.8974523840336418</v>
      </c>
      <c r="CD1549">
        <f>CB1549+CC1549</f>
        <v>-1.3038554377786264</v>
      </c>
      <c r="CE1549" s="9">
        <f>((SUMPRODUCT(CB1549:CB1551,BZ1549:BZ1551))*(SUMPRODUCT(CB1549:(CB1551),CA1549:CA1551)))-((SUMPRODUCT(CC1549:CC1551,BZ1549:BZ1551))*(SUMPRODUCT(CC1549:CC1551,CA1549:CA1551)))</f>
        <v>0</v>
      </c>
      <c r="CF1549">
        <f>CD1549/(SQRT(CD1549^2+CD1550^2+CD1551^2))</f>
        <v>-0.9219650217402211</v>
      </c>
      <c r="CG1549">
        <v>1</v>
      </c>
      <c r="CH1549" t="s">
        <v>161</v>
      </c>
      <c r="CI1549" s="67"/>
      <c r="CJ1549" s="1" t="s">
        <v>8</v>
      </c>
      <c r="CK1549" s="5">
        <f t="shared" ref="CK1549:CL1551" si="2338">BZ1549</f>
        <v>0.93180266183863136</v>
      </c>
      <c r="CL1549" s="6">
        <f t="shared" si="2338"/>
        <v>-0.87956522186239505</v>
      </c>
      <c r="CM1549" s="7">
        <f>FA1548</f>
        <v>-0.39067845282717739</v>
      </c>
      <c r="CN1549" s="8">
        <f>FW1548</f>
        <v>-0.904408408959956</v>
      </c>
      <c r="CO1549" s="10"/>
      <c r="CP1549">
        <f t="shared" si="2334"/>
        <v>0.3492962422733713</v>
      </c>
      <c r="CQ1549">
        <f t="shared" si="2334"/>
        <v>-0.34518112468713447</v>
      </c>
      <c r="CR1549">
        <f>CJ1552</f>
        <v>0</v>
      </c>
      <c r="CS1549">
        <f>CM1552</f>
        <v>0</v>
      </c>
      <c r="CW1549" s="28"/>
      <c r="CX1549" s="1"/>
      <c r="CY1549" s="61">
        <v>-0.91255501219685053</v>
      </c>
      <c r="DA1549" s="17">
        <v>0</v>
      </c>
      <c r="DB1549">
        <v>0</v>
      </c>
      <c r="DD1549" s="73">
        <f>(DB1548*DB1549)*(1-COS(RADIANS(CW1548+45)))+DB1550*(SIN(RADIANS(CW1548+45)))</f>
        <v>0.32930244644130841</v>
      </c>
      <c r="DE1549" s="73">
        <f>(DB1549^2)*(1-COS(RADIANS(CW1548+45)))+(COS(RADIANS(CW1548+45)))</f>
        <v>-0.94422449595833369</v>
      </c>
      <c r="DF1549" s="73">
        <f>(DB1549*DB1550)*(1-COS(RADIANS(CW1548+45)))-DB1548*(SIN(RADIANS(CW1548+45)))</f>
        <v>0</v>
      </c>
      <c r="DG1549" s="10"/>
      <c r="DH1549">
        <v>0.32930244644130841</v>
      </c>
      <c r="DI1549" s="23">
        <f>SIN(RADIANS('[1]Biaxial Input'!$F$21))*(COS(RADIANS(0)))</f>
        <v>6.9756473744125524E-2</v>
      </c>
      <c r="DK1549" s="30">
        <f>(DI1548*DI1549)*(1-COS(RADIANS(CV1548)))+DI1550*(SIN(RADIANS(CV1548)))</f>
        <v>-1.0571760619211149E-3</v>
      </c>
      <c r="DL1549" s="30">
        <f>(DI1549^2)*(1-COS(RADIANS(CV1548)))+(COS(RADIANS(CV1548)))</f>
        <v>0.98488167796388115</v>
      </c>
      <c r="DM1549" s="30">
        <f>(DI1549*DI1550)*(1-COS(RADIANS(CV1548)))-DI1548*(SIN(RADIANS(CV1548)))</f>
        <v>0.17322517943366056</v>
      </c>
      <c r="DO1549">
        <v>0.32532215754293364</v>
      </c>
      <c r="DQ1549" s="28">
        <f>(DB1548*DB1549)*(1-COS(RADIANS(CU1548)))+DB1550*(SIN(RADIANS(CU1548)))</f>
        <v>0.99619469809174555</v>
      </c>
      <c r="DR1549" s="28">
        <f>(DB1549^2)*(1-COS(RADIANS(CU1548)))+(COS(RADIANS(CU1548)))</f>
        <v>8.7155742747658138E-2</v>
      </c>
      <c r="DS1549" s="28">
        <f>(DB1549*DB1550)*(1-COS(RADIANS(CU1548)))-DB1548*(SIN(RADIANS(CU1548)))</f>
        <v>0</v>
      </c>
      <c r="DU1549" s="61">
        <v>0.40805077675020324</v>
      </c>
      <c r="DW1549" s="17">
        <v>0</v>
      </c>
      <c r="DX1549">
        <v>0</v>
      </c>
      <c r="DZ1549" s="73">
        <f>(DB1548*DB1549)*(1-COS(RADIANS(CW1548-45)))+DB1550*(SIN(RADIANS(CW1548-45)))</f>
        <v>0.94422449595833369</v>
      </c>
      <c r="EA1549" s="73">
        <f>(DB1549^2)*(1-COS(RADIANS(CW1548-45)))+(COS(RADIANS(CW1548-45)))</f>
        <v>0.32930244644130813</v>
      </c>
      <c r="EB1549" s="73">
        <f>(DB1549*DB1550)*(1-COS(RADIANS(CW1548-45)))-DB1548*(SIN(RADIANS(CW1548-45)))</f>
        <v>0</v>
      </c>
      <c r="EC1549" s="10"/>
      <c r="ED1549">
        <v>0.94422449595833369</v>
      </c>
      <c r="EE1549" s="1">
        <v>0.92960127529053382</v>
      </c>
      <c r="EG1549">
        <f>CY1549+DU1549</f>
        <v>-0.50450423544664735</v>
      </c>
      <c r="EH1549">
        <f>EG1549/(SQRT(EG1548^2+EG1549^2+EG1550^2))</f>
        <v>-0.35673836602165887</v>
      </c>
      <c r="EJ1549">
        <f>Q1549+AM1549</f>
        <v>0.55871957800505012</v>
      </c>
      <c r="EK1549">
        <f>EJ1549/(SQRT(EJ1548^2+EJ1549^2+EJ1550^2))</f>
        <v>0.41253300170325052</v>
      </c>
      <c r="EM1549" s="23">
        <f>CY1550*DU1548-CY1548*DU1550</f>
        <v>-2.7164559778537233E-2</v>
      </c>
      <c r="EP1549" s="9">
        <f>((SUMPRODUCT(CM1549:CM1551,BZ1549:BZ1551))*(SUMPRODUCT(CM1549:CM1551,CA1549:CA1551)))-((SUMPRODUCT(CN1549:CN1551,BZ1549:BZ1551))*(SUMPRODUCT(CN1549:CN1551,CA1549:CA1551)))</f>
        <v>3.3255322864771453E-2</v>
      </c>
      <c r="EY1549" s="28"/>
      <c r="EZ1549" s="10"/>
      <c r="FA1549" s="61">
        <v>-0.91953749365132742</v>
      </c>
      <c r="FB1549" s="13">
        <f>BW1550</f>
        <v>-10</v>
      </c>
      <c r="FC1549" s="17">
        <v>0</v>
      </c>
      <c r="FD1549">
        <v>0</v>
      </c>
      <c r="FF1549" s="73">
        <f>(FD1548*FD1549)*(1-COS(RADIANS(EY1548+45)))+FD1550*(SIN(RADIANS(EY1548+45)))</f>
        <v>0.31277330241219892</v>
      </c>
      <c r="FG1549" s="73">
        <f>(FD1549^2)*(1-COS(RADIANS(EY1548+45)))+(COS(RADIANS(EY1548+45)))</f>
        <v>-0.94982780613023077</v>
      </c>
      <c r="FH1549" s="73">
        <f>(FD1549*FD1550)*(1-COS(RADIANS(EY1548+45)))-FD1548*(SIN(RADIANS(EY1548+45)))</f>
        <v>0</v>
      </c>
      <c r="FI1549" s="10"/>
      <c r="FJ1549">
        <v>0.31277330241219892</v>
      </c>
      <c r="FK1549" s="23">
        <f>SIN(RADIANS(176))*(COS(RADIANS(0)))</f>
        <v>6.9756473744125524E-2</v>
      </c>
      <c r="FM1549" s="30">
        <f>(FK1548*FK1549)*(1-COS(RADIANS(EX1548)))+FK1550*(SIN(RADIANS(EX1548)))</f>
        <v>-1.0571760619211149E-3</v>
      </c>
      <c r="FN1549" s="30">
        <f>(FK1549^2)*(1-COS(RADIANS(EX1548)))+(COS(RADIANS(EX1548)))</f>
        <v>0.98488167796388115</v>
      </c>
      <c r="FO1549" s="30">
        <f>(FK1549*FK1550)*(1-COS(RADIANS(EX1548)))-FK1548*(SIN(RADIANS(EX1548)))</f>
        <v>0.17322517943366056</v>
      </c>
      <c r="FQ1549">
        <v>0.30904883012161882</v>
      </c>
      <c r="FS1549" s="28">
        <f>(FD1548*FD1549)*(1-COS(RADIANS(EW1548)))+FD1550*(SIN(RADIANS(EW1548)))</f>
        <v>0.99619469809174555</v>
      </c>
      <c r="FT1549" s="28">
        <f>(FD1549^2)*(1-COS(RADIANS(EW1548)))+(COS(RADIANS(EW1548)))</f>
        <v>8.7155742747658138E-2</v>
      </c>
      <c r="FU1549" s="28">
        <f>(FD1549*FD1550)*(1-COS(RADIANS(EW1548)))-FD1548*(SIN(RADIANS(EW1548)))</f>
        <v>0</v>
      </c>
      <c r="FW1549" s="61">
        <v>0.39206234767122627</v>
      </c>
      <c r="FX1549" s="13">
        <f>BX1550</f>
        <v>261.8</v>
      </c>
      <c r="FY1549" s="17">
        <v>0</v>
      </c>
      <c r="FZ1549">
        <v>0</v>
      </c>
      <c r="GB1549" s="73">
        <f>(FD1548*FD1549)*(1-COS(RADIANS(EY1548-45)))+FD1550*(SIN(RADIANS(EY1548-45)))</f>
        <v>0.94982780613023077</v>
      </c>
      <c r="GC1549" s="73">
        <f>(FD1549^2)*(1-COS(RADIANS(EY1548-45)))+(COS(RADIANS(EY1548-45)))</f>
        <v>0.31277330241219886</v>
      </c>
      <c r="GD1549" s="73">
        <f>(FD1549*FD1550)*(1-COS(RADIANS(EY1548-45)))-FD1548*(SIN(RADIANS(EY1548-45)))</f>
        <v>0</v>
      </c>
      <c r="GE1549" s="10"/>
      <c r="GF1549">
        <v>0.94982780613023077</v>
      </c>
      <c r="GG1549" s="1">
        <v>0.93513734703017559</v>
      </c>
      <c r="GI1549">
        <f>FA1549+FW1549</f>
        <v>-0.52747514598010115</v>
      </c>
      <c r="GJ1549">
        <f>GI1549/(SQRT(GI1548^2+GI1549^2+GI1550^2))</f>
        <v>-0.37298125262989357</v>
      </c>
      <c r="GL1549">
        <f>CH1550+DC1549</f>
        <v>3.3255322864771453E-2</v>
      </c>
      <c r="GM1549" t="e">
        <f>GL1549/(SQRT(GL1548^2+GL1549^2+GL1550^2))</f>
        <v>#VALUE!</v>
      </c>
      <c r="GO1549" s="27">
        <f>FA1550*FW1548-FA1548*FW1550</f>
        <v>-2.7164559778537239E-2</v>
      </c>
    </row>
    <row r="1550" spans="1:197" x14ac:dyDescent="0.2">
      <c r="A1550" s="1"/>
      <c r="D1550" t="s">
        <v>10</v>
      </c>
      <c r="E1550" s="5">
        <f t="shared" si="2333"/>
        <v>-9.8670825378713731E-2</v>
      </c>
      <c r="F1550" s="6">
        <f t="shared" si="2333"/>
        <v>-0.32743702453282264</v>
      </c>
      <c r="G1550" s="7">
        <f t="shared" si="2335"/>
        <v>0.3854786179954508</v>
      </c>
      <c r="H1550" s="8">
        <f t="shared" si="2336"/>
        <v>0.17324096000959935</v>
      </c>
      <c r="J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W1550" s="1"/>
      <c r="BV1550" s="17">
        <f t="shared" si="2318"/>
        <v>30</v>
      </c>
      <c r="BW1550" s="17">
        <f t="shared" si="2318"/>
        <v>-10</v>
      </c>
      <c r="BX1550" s="17">
        <f t="shared" si="2318"/>
        <v>261.8</v>
      </c>
      <c r="BY1550" t="s">
        <v>9</v>
      </c>
      <c r="BZ1550" s="5">
        <f t="shared" si="2337"/>
        <v>0.3492962422733713</v>
      </c>
      <c r="CA1550" s="6">
        <f t="shared" si="2337"/>
        <v>-0.34518112468713447</v>
      </c>
      <c r="CB1550" s="7">
        <f>CY1549</f>
        <v>-0.91255501219685053</v>
      </c>
      <c r="CC1550" s="8">
        <f>DU1549</f>
        <v>0.40805077675020324</v>
      </c>
      <c r="CD1550">
        <f t="shared" ref="CD1550" si="2339">CB1550+CC1550</f>
        <v>-0.50450423544664735</v>
      </c>
      <c r="CE1550" s="10"/>
      <c r="CF1550">
        <f>CD1550/(SQRT(CD1549^2+CD1550^2+CD1551^2))</f>
        <v>-0.35673836602165887</v>
      </c>
      <c r="CH1550">
        <f>((SUMPRODUCT(CM1549:CM1551,CK1549:CK1551))*(SUMPRODUCT(CM1549:CM1551,CL1549:CL1551)))-((SUMPRODUCT(CN1549:CN1551,CK1549:CK1551))*(SUMPRODUCT(CN1549:CN1551,CL1549:CL1551)))</f>
        <v>3.3255322864771453E-2</v>
      </c>
      <c r="CI1550" s="67"/>
      <c r="CJ1550" s="10" t="s">
        <v>9</v>
      </c>
      <c r="CK1550" s="5">
        <f t="shared" si="2338"/>
        <v>0.3492962422733713</v>
      </c>
      <c r="CL1550" s="6">
        <f t="shared" si="2338"/>
        <v>-0.34518112468713447</v>
      </c>
      <c r="CM1550" s="7">
        <f>FA1549</f>
        <v>-0.91953749365132742</v>
      </c>
      <c r="CN1550" s="8">
        <f>FW1549</f>
        <v>0.39206234767122627</v>
      </c>
      <c r="CP1550">
        <f t="shared" si="2334"/>
        <v>-9.8670839279614439E-2</v>
      </c>
      <c r="CQ1550">
        <f t="shared" si="2334"/>
        <v>-0.32743703463395935</v>
      </c>
      <c r="CR1550">
        <f>CK1552</f>
        <v>0</v>
      </c>
      <c r="CS1550">
        <f>CN1552</f>
        <v>0</v>
      </c>
      <c r="CW1550" s="28"/>
      <c r="CX1550" s="1"/>
      <c r="CY1550" s="61">
        <v>-4.560600422266077E-2</v>
      </c>
      <c r="DA1550" s="17">
        <v>0</v>
      </c>
      <c r="DB1550">
        <v>1</v>
      </c>
      <c r="DD1550" s="73">
        <f>(DB1548*DB1550)*(1-COS(RADIANS(CW1548+45)))-DB1549*(SIN(RADIANS(CW1548+45)))</f>
        <v>0</v>
      </c>
      <c r="DE1550" s="73">
        <f>(DB1549*DB1550)*(1-COS(RADIANS(CW1548+45)))+DB1548*(SIN(RADIANS(CW1548+45)))</f>
        <v>0</v>
      </c>
      <c r="DF1550" s="73">
        <f>(DB1550^2)*(1-COS(RADIANS(CW1548+45)))+(COS(RADIANS(CW1548+45)))</f>
        <v>1</v>
      </c>
      <c r="DG1550" s="10"/>
      <c r="DH1550">
        <v>0</v>
      </c>
      <c r="DI1550" s="23">
        <f>SIN(RADIANS('[1]Biaxial Input'!$F$21))*SIN(RADIANS(0))</f>
        <v>0</v>
      </c>
      <c r="DK1550" s="30">
        <f>(DI1548*DI1550)*(1-COS(RADIANS(CV1548)))-DI1549*(SIN(RADIANS(CV1548)))</f>
        <v>-1.2113084546138469E-2</v>
      </c>
      <c r="DL1550" s="30">
        <f>(DI1549*DI1550)*(1-COS(RADIANS(CV1548)))+DI1548*(SIN(RADIANS(CV1548)))</f>
        <v>-0.17322517943366056</v>
      </c>
      <c r="DM1550" s="30">
        <f>(DI1550^2)*(1-COS(RADIANS(CV1548)))+(COS(RADIANS(CV1548)))</f>
        <v>0.98480775301220802</v>
      </c>
      <c r="DO1550">
        <v>-4.560600422266077E-2</v>
      </c>
      <c r="DQ1550" s="28">
        <f>(DB1548*DB1550)*(1-COS(RADIANS(CU1548)))-DB1549*(SIN(RADIANS(CU1548)))</f>
        <v>0</v>
      </c>
      <c r="DR1550" s="28">
        <f>(DB1549*DB1550)*(1-COS(RADIANS(CU1548)))+DB1548*(SIN(RADIANS(CU1548)))</f>
        <v>0</v>
      </c>
      <c r="DS1550" s="28">
        <f>(DB1550^2)*(1-COS(RADIANS(CU1548)))+(COS(RADIANS(CU1548)))</f>
        <v>1</v>
      </c>
      <c r="DU1550" s="61">
        <v>-0.16755232611303383</v>
      </c>
      <c r="DW1550" s="17">
        <v>0</v>
      </c>
      <c r="DX1550">
        <v>1</v>
      </c>
      <c r="DZ1550" s="73">
        <f>(DB1548*DB1548)*(1-COS(RADIANS(CW1548-45)))-DB1548*(SIN(RADIANS(CW1548-45)))</f>
        <v>0</v>
      </c>
      <c r="EA1550" s="73">
        <f>(DB1549*DB1550)*(1-COS(RADIANS(CW1548-45)))+DB1548*(SIN(RADIANS(CW1548-45)))</f>
        <v>0</v>
      </c>
      <c r="EB1550" s="73">
        <f>(DB1550^2)*(1-COS(RADIANS(CW1548-45)))+(COS(RADIANS(CW1548-45)))</f>
        <v>1</v>
      </c>
      <c r="EC1550" s="10"/>
      <c r="ED1550">
        <v>0</v>
      </c>
      <c r="EE1550" s="1">
        <v>-0.16755232611303383</v>
      </c>
      <c r="EG1550">
        <f>CY1550+DU1550</f>
        <v>-0.21315833033569459</v>
      </c>
      <c r="EH1550">
        <f>EG1550/(SQRT(EG1548^2+EG1549^2+EG1550^2))</f>
        <v>-0.15072570084677178</v>
      </c>
      <c r="EJ1550">
        <f>Q1550+AM1550</f>
        <v>0</v>
      </c>
      <c r="EK1550">
        <f>EJ1550/(SQRT(EJ1548^2+EJ1549^2+EJ1550^2))</f>
        <v>0</v>
      </c>
      <c r="EM1550" s="23">
        <f>CY1548*DU1549-CY1549*DU1548</f>
        <v>-0.98480775301220813</v>
      </c>
      <c r="ER1550">
        <f t="shared" ref="ER1550:ES1552" si="2340">CK1549</f>
        <v>0.93180266183863136</v>
      </c>
      <c r="ES1550">
        <f t="shared" si="2340"/>
        <v>-0.87956522186239505</v>
      </c>
      <c r="ET1550" t="e">
        <f>#REF!</f>
        <v>#REF!</v>
      </c>
      <c r="EU1550" t="e">
        <f>#REF!</f>
        <v>#REF!</v>
      </c>
      <c r="EY1550" s="28"/>
      <c r="EZ1550" s="10"/>
      <c r="FA1550" s="61">
        <v>-4.2674866912483032E-2</v>
      </c>
      <c r="FB1550" s="13">
        <f>BW1551</f>
        <v>-15</v>
      </c>
      <c r="FC1550" s="17">
        <v>0</v>
      </c>
      <c r="FD1550">
        <v>1</v>
      </c>
      <c r="FF1550" s="73">
        <f>(FD1548*FD1550)*(1-COS(RADIANS(EY1548+45)))-FD1549*(SIN(RADIANS(EY1548+45)))</f>
        <v>0</v>
      </c>
      <c r="FG1550" s="73">
        <f>(FD1549*FD1550)*(1-COS(RADIANS(EY1548+45)))+FD1548*(SIN(RADIANS(EY1548+45)))</f>
        <v>0</v>
      </c>
      <c r="FH1550" s="73">
        <f>(FD1550^2)*(1-COS(RADIANS(EY1548+45)))+(COS(RADIANS(EY1548+45)))</f>
        <v>1</v>
      </c>
      <c r="FI1550" s="10"/>
      <c r="FJ1550">
        <v>0</v>
      </c>
      <c r="FK1550" s="23">
        <f>SIN(RADIANS(176))*SIN(RADIANS(0))</f>
        <v>0</v>
      </c>
      <c r="FM1550" s="30">
        <f>(FK1548*FK1550)*(1-COS(RADIANS(EX1548)))-FK1549*(SIN(RADIANS(EX1548)))</f>
        <v>-1.2113084546138469E-2</v>
      </c>
      <c r="FN1550" s="30">
        <f>(FK1549*FK1550)*(1-COS(RADIANS(EX1548)))+FK1548*(SIN(RADIANS(EX1548)))</f>
        <v>-0.17322517943366056</v>
      </c>
      <c r="FO1550" s="30">
        <f>(FK1550^2)*(1-COS(RADIANS(EX1548)))+(COS(RADIANS(EX1548)))</f>
        <v>0.98480775301220802</v>
      </c>
      <c r="FQ1550">
        <v>-4.2674866912483032E-2</v>
      </c>
      <c r="FS1550" s="28">
        <f>(FD1548*FD1550)*(1-COS(RADIANS(EW1548)))-FD1549*(SIN(RADIANS(EW1548)))</f>
        <v>0</v>
      </c>
      <c r="FT1550" s="28">
        <f>(FD1549*FD1550)*(1-COS(RADIANS(EW1548)))+FD1548*(SIN(RADIANS(EW1548)))</f>
        <v>0</v>
      </c>
      <c r="FU1550" s="28">
        <f>(FD1550^2)*(1-COS(RADIANS(EW1548)))+(COS(RADIANS(EW1548)))</f>
        <v>1</v>
      </c>
      <c r="FW1550" s="61">
        <v>-0.1683227416038833</v>
      </c>
      <c r="FX1550" s="13">
        <f>BX1551</f>
        <v>293.89999999999998</v>
      </c>
      <c r="FY1550" s="17">
        <v>0</v>
      </c>
      <c r="FZ1550">
        <v>1</v>
      </c>
      <c r="GB1550" s="73">
        <f>(FD1548*FD1548)*(1-COS(RADIANS(EY1548-45)))-FD1548*(SIN(RADIANS(EY1548-45)))</f>
        <v>0</v>
      </c>
      <c r="GC1550" s="73">
        <f>(FD1549*FD1550)*(1-COS(RADIANS(EY1548-45)))+FD1548*(SIN(RADIANS(EY1548-45)))</f>
        <v>0</v>
      </c>
      <c r="GD1550" s="73">
        <f>(FD1550^2)*(1-COS(RADIANS(EY1548-45)))+(COS(RADIANS(EY1548-45)))</f>
        <v>1</v>
      </c>
      <c r="GE1550" s="10"/>
      <c r="GF1550">
        <v>0</v>
      </c>
      <c r="GG1550" s="1">
        <v>-0.1683227416038833</v>
      </c>
      <c r="GI1550">
        <f>FA1550+FW1550</f>
        <v>-0.21099760851636634</v>
      </c>
      <c r="GJ1550">
        <f>GI1550/(SQRT(GI1548^2+GI1549^2+GI1550^2))</f>
        <v>-0.14919783979606707</v>
      </c>
      <c r="GL1550" t="e">
        <f>#REF!+DC1550</f>
        <v>#REF!</v>
      </c>
      <c r="GM1550" t="e">
        <f>GL1550/(SQRT(GL1548^2+GL1549^2+GL1550^2))</f>
        <v>#REF!</v>
      </c>
      <c r="GO1550" s="27">
        <f>FA1548*FW1549-FA1549*FW1548</f>
        <v>-0.98480775301220824</v>
      </c>
    </row>
    <row r="1551" spans="1:197" x14ac:dyDescent="0.2">
      <c r="A1551" s="1"/>
      <c r="J1551" s="10"/>
      <c r="Q1551" s="82" t="s">
        <v>148</v>
      </c>
      <c r="R1551" s="13"/>
      <c r="T1551" s="10"/>
      <c r="U1551" s="10"/>
      <c r="V1551" s="10"/>
      <c r="W1551" s="10"/>
      <c r="X1551" s="10"/>
      <c r="Y1551" s="10"/>
      <c r="Z1551" s="80"/>
      <c r="AA1551" s="23" t="s">
        <v>149</v>
      </c>
      <c r="AE1551" s="1"/>
      <c r="AG1551" s="80"/>
      <c r="AK1551" s="13"/>
      <c r="AL1551" s="81"/>
      <c r="AM1551" s="82" t="s">
        <v>150</v>
      </c>
      <c r="AO1551" s="13"/>
      <c r="AP1551" s="13"/>
      <c r="AS1551" s="1"/>
      <c r="AW1551" s="1"/>
      <c r="BV1551" s="17">
        <f t="shared" si="2318"/>
        <v>0</v>
      </c>
      <c r="BW1551" s="17">
        <f t="shared" si="2318"/>
        <v>-15</v>
      </c>
      <c r="BX1551" s="17">
        <f t="shared" si="2318"/>
        <v>293.89999999999998</v>
      </c>
      <c r="BY1551" t="s">
        <v>10</v>
      </c>
      <c r="BZ1551" s="5">
        <f t="shared" si="2337"/>
        <v>-9.8670839279614439E-2</v>
      </c>
      <c r="CA1551" s="6">
        <f t="shared" si="2337"/>
        <v>-0.32743703463395935</v>
      </c>
      <c r="CB1551" s="7">
        <f>CY1550</f>
        <v>-4.560600422266077E-2</v>
      </c>
      <c r="CC1551" s="8">
        <f>DU1550</f>
        <v>-0.16755232611303383</v>
      </c>
      <c r="CD1551">
        <f>(CB1551+CC1551)</f>
        <v>-0.21315833033569459</v>
      </c>
      <c r="CE1551" s="10"/>
      <c r="CF1551">
        <f>CD1551/(SQRT(CD1549^2+CD1550^2+CD1551^2))</f>
        <v>-0.15072570084677178</v>
      </c>
      <c r="CG1551" s="10" t="s">
        <v>160</v>
      </c>
      <c r="CH1551" s="10">
        <f>-CH1548*((EY1548-CW1548)/(CH1550-CE1549))</f>
        <v>115.77355769164048</v>
      </c>
      <c r="CJ1551" s="10" t="s">
        <v>10</v>
      </c>
      <c r="CK1551" s="5">
        <f t="shared" si="2338"/>
        <v>-9.8670839279614439E-2</v>
      </c>
      <c r="CL1551" s="6">
        <f t="shared" si="2338"/>
        <v>-0.32743703463395935</v>
      </c>
      <c r="CM1551" s="7">
        <f>FA1550</f>
        <v>-4.2674866912483032E-2</v>
      </c>
      <c r="CN1551" s="8">
        <f>FW1550</f>
        <v>-0.1683227416038833</v>
      </c>
      <c r="CW1551" s="28"/>
      <c r="CX1551" s="1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EE1551" s="1"/>
      <c r="EI1551" s="64">
        <f>(DEGREES(ACOS((EH1548*EK1548+EH1549*EK1549+EH1550*EK1550)/((SQRT(EH1548^2+EH1549^2+EH1550^2))*(SQRT(EK1548^2+EK1549^2+EK1550^2))))))</f>
        <v>46.156502476876859</v>
      </c>
      <c r="ER1551">
        <f t="shared" si="2340"/>
        <v>0.3492962422733713</v>
      </c>
      <c r="ES1551">
        <f t="shared" si="2340"/>
        <v>-0.34518112468713447</v>
      </c>
      <c r="ET1551" t="e">
        <f>#REF!</f>
        <v>#REF!</v>
      </c>
      <c r="EU1551" t="e">
        <f>#REF!</f>
        <v>#REF!</v>
      </c>
      <c r="EY1551" s="28"/>
      <c r="EZ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GG1551" s="1"/>
      <c r="GK1551" s="64" t="e">
        <f>(DEGREES(ACOS((GJ1548*GM1548+GJ1549*GM1549+GJ1550*GM1550)/((SQRT(GJ1548^2+GJ1549^2+GJ1550^2))*(SQRT(GM1548^2+GM1549^2+GM1550^2))))))</f>
        <v>#VALUE!</v>
      </c>
    </row>
    <row r="1552" spans="1:197" x14ac:dyDescent="0.2">
      <c r="A1552" s="1"/>
      <c r="E1552" s="5" t="s">
        <v>4</v>
      </c>
      <c r="F1552" s="6" t="s">
        <v>5</v>
      </c>
      <c r="G1552" s="7" t="s">
        <v>6</v>
      </c>
      <c r="H1552" s="8" t="s">
        <v>1</v>
      </c>
      <c r="I1552">
        <v>7</v>
      </c>
      <c r="J1552" s="9" t="s">
        <v>7</v>
      </c>
      <c r="K1552">
        <v>7</v>
      </c>
      <c r="L1552" s="10"/>
      <c r="M1552" s="17">
        <f>A1528</f>
        <v>20</v>
      </c>
      <c r="N1552" s="17">
        <f>B1528</f>
        <v>30</v>
      </c>
      <c r="O1552" s="17">
        <f>C1528</f>
        <v>177.5</v>
      </c>
      <c r="Q1552" s="61">
        <f t="array" ref="Q1552:Q1554">MMULT(AI1552:AK1554,AG1552:AG1554)</f>
        <v>-0.48853553065825783</v>
      </c>
      <c r="R1552" s="13"/>
      <c r="S1552" s="17">
        <v>1</v>
      </c>
      <c r="T1552">
        <v>0</v>
      </c>
      <c r="V1552" s="73">
        <f>(T1552^2)*(1-COS(RADIANS(O1552+45)))+(COS(RADIANS(O1552+45)))</f>
        <v>-0.73727733681012408</v>
      </c>
      <c r="W1552" s="73">
        <f>(T1552*T1553)*(1-COS(RADIANS(O1552+45)))-T1554*(SIN(RADIANS(O1552+45)))</f>
        <v>0.67559020761566013</v>
      </c>
      <c r="X1552" s="73">
        <f>(T1552*T1554)*(1-COS(RADIANS(O1552+45)))+T1553*(SIN(RADIANS(O1552+45)))</f>
        <v>0</v>
      </c>
      <c r="Y1552" s="10"/>
      <c r="Z1552">
        <f t="array" ref="Z1552:Z1554">MMULT(V1552:X1554,S1552:S1554)</f>
        <v>-0.73727733681012408</v>
      </c>
      <c r="AA1552" s="23">
        <f>COS(RADIANS('[1]Biaxial Input'!$F$21))</f>
        <v>-0.9975640502598242</v>
      </c>
      <c r="AC1552" s="30">
        <f>(AA1552^2)*(1-COS(RADIANS(N1552)))+(COS(RADIANS(N1552)))</f>
        <v>0.99934808421962718</v>
      </c>
      <c r="AD1552" s="30">
        <f>(AA1552*AA1553)*(1-COS(RADIANS(N1552)))-AA1554*(SIN(RADIANS(N1552)))</f>
        <v>-9.3228300025961861E-3</v>
      </c>
      <c r="AE1552" s="30">
        <f>(AA1552*AA1554)*(1-COS(RADIANS(N1552)))+AA1553*(SIN(RADIANS(N1552)))</f>
        <v>3.4878236872062755E-2</v>
      </c>
      <c r="AG1552">
        <f t="array" ref="AG1552:AG1554">MMULT(AC1552:AE1554,Z1552:Z1554)</f>
        <v>-0.73049828142272688</v>
      </c>
      <c r="AI1552" s="28">
        <f>(T1552^2)*(1-COS(RADIANS(M1552)))+(COS(RADIANS(M1552)))</f>
        <v>0.93969262078590843</v>
      </c>
      <c r="AJ1552" s="28">
        <f>(T1552*T1553)*(1-COS(RADIANS(M1552)))-T1554*(SIN(RADIANS(M1552)))</f>
        <v>-0.34202014332566871</v>
      </c>
      <c r="AK1552" s="28">
        <f>(T1552*T1554)*(1-COS(RADIANS(M1552)))+T1553*(SIN(RADIANS(M1552)))</f>
        <v>0</v>
      </c>
      <c r="AM1552" s="61">
        <f t="array" ref="AM1552:AM1554">MMULT(AI1552:AK1554,AW1552:AW1554)</f>
        <v>-0.86159099769206515</v>
      </c>
      <c r="AN1552" s="13"/>
      <c r="AO1552" s="17">
        <v>1</v>
      </c>
      <c r="AP1552">
        <v>0</v>
      </c>
      <c r="AR1552" s="73">
        <f>(T1552^2)*(1-COS(RADIANS(O1552-45)))+(COS(RADIANS(O1552-45)))</f>
        <v>-0.67559020761566024</v>
      </c>
      <c r="AS1552" s="73">
        <f>(T1552*T1553)*(1-COS(RADIANS(O1552-45)))-T1554*(SIN(RADIANS(O1552-45)))</f>
        <v>-0.73727733681012408</v>
      </c>
      <c r="AT1552" s="73">
        <f>(T1552*T1554)*(1-COS(RADIANS(O1552-45)))+T1553*(SIN(RADIANS(O1552-45)))</f>
        <v>0</v>
      </c>
      <c r="AU1552" s="10"/>
      <c r="AV1552">
        <f t="array" ref="AV1552:AV1554">MMULT(AR1552:AT1554,S1552:S1554)</f>
        <v>-0.67559020761566024</v>
      </c>
      <c r="AW1552" s="1">
        <f t="array" ref="AW1552:AW1554">MMULT(AC1552:AE1554,AV1552:AV1554)</f>
        <v>-0.68202329097409797</v>
      </c>
      <c r="BV1552" s="17">
        <f t="shared" si="2318"/>
        <v>10</v>
      </c>
      <c r="BW1552" s="17">
        <f t="shared" si="2318"/>
        <v>-20</v>
      </c>
      <c r="BX1552" s="17">
        <f t="shared" si="2318"/>
        <v>282.7</v>
      </c>
      <c r="CS1552" s="15"/>
      <c r="CW1552" s="28"/>
      <c r="CX1552" s="1"/>
      <c r="CY1552" s="82" t="s">
        <v>148</v>
      </c>
      <c r="CZ1552" s="13"/>
      <c r="DB1552" s="10"/>
      <c r="DC1552" s="10"/>
      <c r="DD1552" s="10"/>
      <c r="DE1552" s="10"/>
      <c r="DF1552" s="10"/>
      <c r="DG1552" s="10"/>
      <c r="DH1552" s="80"/>
      <c r="DI1552" s="23" t="s">
        <v>149</v>
      </c>
      <c r="DM1552" s="1"/>
      <c r="DO1552" s="80"/>
      <c r="DS1552" s="13"/>
      <c r="DT1552" s="81"/>
      <c r="DU1552" s="82" t="s">
        <v>150</v>
      </c>
      <c r="DW1552" s="13"/>
      <c r="DX1552" s="13"/>
      <c r="EA1552" s="1"/>
      <c r="EE1552" s="1"/>
      <c r="EI1552" s="13"/>
      <c r="ER1552">
        <f t="shared" si="2340"/>
        <v>-9.8670839279614439E-2</v>
      </c>
      <c r="ES1552">
        <f t="shared" si="2340"/>
        <v>-0.32743703463395935</v>
      </c>
      <c r="ET1552" t="e">
        <f>#REF!</f>
        <v>#REF!</v>
      </c>
      <c r="EU1552" t="e">
        <f>#REF!</f>
        <v>#REF!</v>
      </c>
      <c r="EY1552" s="28"/>
      <c r="EZ1552" s="10"/>
      <c r="FA1552" s="82" t="s">
        <v>148</v>
      </c>
      <c r="FB1552" s="13"/>
      <c r="FD1552" s="10"/>
      <c r="FE1552" s="10"/>
      <c r="FF1552" s="10"/>
      <c r="FG1552" s="10"/>
      <c r="FH1552" s="10"/>
      <c r="FI1552" s="10"/>
      <c r="FJ1552" s="80"/>
      <c r="FK1552" s="23" t="s">
        <v>149</v>
      </c>
      <c r="FO1552" s="1"/>
      <c r="FQ1552" s="80"/>
      <c r="FU1552" s="13"/>
      <c r="FV1552" s="81"/>
      <c r="FW1552" s="82" t="s">
        <v>150</v>
      </c>
      <c r="FY1552" s="13"/>
      <c r="FZ1552" s="13"/>
      <c r="GC1552" s="1"/>
      <c r="GG1552" s="1"/>
      <c r="GK1552" s="13"/>
    </row>
    <row r="1553" spans="1:197" x14ac:dyDescent="0.2">
      <c r="A1553" s="1"/>
      <c r="D1553" t="s">
        <v>8</v>
      </c>
      <c r="E1553" s="5">
        <f t="shared" ref="E1553:F1555" si="2341">E1548</f>
        <v>0.93180264161757331</v>
      </c>
      <c r="F1553" s="6">
        <f t="shared" si="2341"/>
        <v>-0.87956524785277979</v>
      </c>
      <c r="G1553" s="7">
        <f>Q1552</f>
        <v>-0.48853553065825783</v>
      </c>
      <c r="H1553" s="8">
        <f>AM1552</f>
        <v>-0.86159099769206515</v>
      </c>
      <c r="J1553" s="9">
        <f>((SUMPRODUCT(G1553:G1555,E1553:E1555))*(SUMPRODUCT(G1553:(G1555),F1553:F1555)))-((SUMPRODUCT(H1553:H1555,E1553:E1555))*(SUMPRODUCT(H1553:H1555,F1553:F1555)))</f>
        <v>2.4331367159995232E-2</v>
      </c>
      <c r="Q1553" s="61">
        <v>-0.79359375045049751</v>
      </c>
      <c r="S1553" s="17">
        <v>0</v>
      </c>
      <c r="T1553">
        <v>0</v>
      </c>
      <c r="V1553" s="73">
        <f>(T1552*T1553)*(1-COS(RADIANS(O1552+45)))+T1554*(SIN(RADIANS(O1552+45)))</f>
        <v>-0.67559020761566013</v>
      </c>
      <c r="W1553" s="73">
        <f>(T1553^2)*(1-COS(RADIANS(O1552+45)))+(COS(RADIANS(O1552+45)))</f>
        <v>-0.73727733681012408</v>
      </c>
      <c r="X1553" s="73">
        <f>(T1553*T1554)*(1-COS(RADIANS(O1552+45)))-T1552*(SIN(RADIANS(O1552+45)))</f>
        <v>0</v>
      </c>
      <c r="Y1553" s="10"/>
      <c r="Z1553">
        <v>-0.67559020761566013</v>
      </c>
      <c r="AA1553" s="23">
        <f>SIN(RADIANS('[1]Biaxial Input'!$F$21))*(COS(RADIANS(0)))</f>
        <v>6.9756473744125524E-2</v>
      </c>
      <c r="AC1553" s="30">
        <f>(AA1552*AA1553)*(1-COS(RADIANS(N1552)))+AA1554*(SIN(RADIANS(N1552)))</f>
        <v>-9.3228300025961861E-3</v>
      </c>
      <c r="AD1553" s="30">
        <f>(AA1553^2)*(1-COS(RADIANS(N1552)))+(COS(RADIANS(N1552)))</f>
        <v>0.86667731956481153</v>
      </c>
      <c r="AE1553" s="30">
        <f>(AA1553*AA1554)*(1-COS(RADIANS(N1552)))-AA1552*(SIN(RADIANS(N1552)))</f>
        <v>0.49878202512991204</v>
      </c>
      <c r="AG1553">
        <v>-0.57864519898472722</v>
      </c>
      <c r="AI1553" s="28">
        <f>(T1552*T1553)*(1-COS(RADIANS(M1552)))+T1554*(SIN(RADIANS(M1552)))</f>
        <v>0.34202014332566871</v>
      </c>
      <c r="AJ1553" s="28">
        <f>(T1553^2)*(1-COS(RADIANS(M1552)))+(COS(RADIANS(M1552)))</f>
        <v>0.93969262078590843</v>
      </c>
      <c r="AK1553" s="28">
        <f>(T1553*T1554)*(1-COS(RADIANS(M1552)))-T1552*(SIN(RADIANS(M1552)))</f>
        <v>0</v>
      </c>
      <c r="AM1553" s="61">
        <v>0.37309911180055122</v>
      </c>
      <c r="AO1553" s="17">
        <v>0</v>
      </c>
      <c r="AP1553">
        <v>0</v>
      </c>
      <c r="AR1553" s="73">
        <f>(T1552*T1553)*(1-COS(RADIANS(O1552-45)))+T1554*(SIN(RADIANS(O1552-45)))</f>
        <v>0.73727733681012408</v>
      </c>
      <c r="AS1553" s="73">
        <f>(T1553^2)*(1-COS(RADIANS(O1552-45)))+(COS(RADIANS(O1552-45)))</f>
        <v>-0.67559020761566024</v>
      </c>
      <c r="AT1553" s="73">
        <f>(T1553*T1554)*(1-COS(RADIANS(O1552-45)))-T1552*(SIN(RADIANS(O1552-45)))</f>
        <v>0</v>
      </c>
      <c r="AU1553" s="10"/>
      <c r="AV1553">
        <v>0.73727733681012408</v>
      </c>
      <c r="AW1553" s="1">
        <v>0.64527995869950061</v>
      </c>
      <c r="BV1553" s="17">
        <f t="shared" si="2318"/>
        <v>25</v>
      </c>
      <c r="BW1553" s="17">
        <f t="shared" si="2318"/>
        <v>-30</v>
      </c>
      <c r="BX1553" s="17">
        <f t="shared" si="2318"/>
        <v>270.8</v>
      </c>
      <c r="BZ1553" s="5" t="s">
        <v>4</v>
      </c>
      <c r="CA1553" s="6" t="s">
        <v>5</v>
      </c>
      <c r="CB1553" s="7" t="s">
        <v>6</v>
      </c>
      <c r="CC1553" s="8" t="s">
        <v>1</v>
      </c>
      <c r="CD1553">
        <v>4</v>
      </c>
      <c r="CE1553" s="9" t="s">
        <v>7</v>
      </c>
      <c r="CG1553" s="90" t="s">
        <v>157</v>
      </c>
      <c r="CH1553" s="61">
        <f>CE1554-((CH1555-CE1554)/(EY1553-CW1553))*CW1553</f>
        <v>4.9539141998104315</v>
      </c>
      <c r="CK1553" s="5" t="s">
        <v>4</v>
      </c>
      <c r="CL1553" s="6" t="s">
        <v>5</v>
      </c>
      <c r="CM1553" s="7" t="s">
        <v>6</v>
      </c>
      <c r="CN1553" s="8" t="s">
        <v>1</v>
      </c>
      <c r="CO1553" s="10"/>
      <c r="CP1553">
        <f t="shared" ref="CP1553:CQ1555" si="2342">BZ1554</f>
        <v>0.93180266183863136</v>
      </c>
      <c r="CQ1553">
        <f t="shared" si="2342"/>
        <v>-0.87956522186239505</v>
      </c>
      <c r="CR1553" t="e">
        <f>#REF!</f>
        <v>#REF!</v>
      </c>
      <c r="CS1553">
        <f>CL1557</f>
        <v>0</v>
      </c>
      <c r="CU1553" s="17">
        <f>CU1457</f>
        <v>140</v>
      </c>
      <c r="CV1553" s="17">
        <f>CV1457</f>
        <v>15</v>
      </c>
      <c r="CW1553" s="31">
        <f>CH1460</f>
        <v>150.9200837585752</v>
      </c>
      <c r="CX1553" s="1"/>
      <c r="CY1553" s="61">
        <f t="array" ref="CY1553:CY1555">MMULT(DQ1553:DS1555,DO1553:DO1555)</f>
        <v>0.90491269794133589</v>
      </c>
      <c r="CZ1553" s="13"/>
      <c r="DA1553" s="17">
        <v>1</v>
      </c>
      <c r="DB1553">
        <v>0</v>
      </c>
      <c r="DD1553" s="73">
        <f>(DB1553^2)*(1-COS(RADIANS(CW1553+45)))+(COS(RADIANS(CW1553+45)))</f>
        <v>-0.9616452201682868</v>
      </c>
      <c r="DE1553" s="73">
        <f>(DB1553*DB1554)*(1-COS(RADIANS(CW1553+45)))-DB1555*(SIN(RADIANS(CW1553+45)))</f>
        <v>0.27429631883692357</v>
      </c>
      <c r="DF1553" s="73">
        <f>(DB1553*DB1555)*(1-COS(RADIANS(CW1553+45)))+DB1554*(SIN(RADIANS(CW1553+45)))</f>
        <v>0</v>
      </c>
      <c r="DG1553" s="10"/>
      <c r="DH1553">
        <f t="array" ref="DH1553:DH1555">MMULT(DD1553:DF1555,DA1553:DA1555)</f>
        <v>-0.9616452201682868</v>
      </c>
      <c r="DI1553" s="23">
        <f>COS(RADIANS('[1]Biaxial Input'!$F$21))</f>
        <v>-0.9975640502598242</v>
      </c>
      <c r="DK1553" s="30">
        <f>(DI1553^2)*(1-COS(RADIANS(CV1553)))+(COS(RADIANS(CV1553)))</f>
        <v>0.99983419624187875</v>
      </c>
      <c r="DL1553" s="30">
        <f>(DI1553*DI1554)*(1-COS(RADIANS(CV1553)))-DI1555*(SIN(RADIANS(CV1553)))</f>
        <v>-2.3711042090011594E-3</v>
      </c>
      <c r="DM1553" s="30">
        <f>(DI1553*DI1555)*(1-COS(RADIANS(CV1553)))+DI1554*(SIN(RADIANS(CV1553)))</f>
        <v>1.8054303924173627E-2</v>
      </c>
      <c r="DO1553">
        <f t="array" ref="DO1553:DO1555">MMULT(DK1553:DM1555,DH1553:DH1555)</f>
        <v>-0.96083539062069589</v>
      </c>
      <c r="DQ1553" s="28">
        <f>(DB1553^2)*(1-COS(RADIANS(CU1553)))+(COS(RADIANS(CU1553)))</f>
        <v>-0.7660444431189779</v>
      </c>
      <c r="DR1553" s="28">
        <f>(DB1553*DB1554)*(1-COS(RADIANS(CU1553)))-DB1555*(SIN(RADIANS(CU1553)))</f>
        <v>-0.64278760968653947</v>
      </c>
      <c r="DS1553" s="28">
        <f>(DB1553*DB1555)*(1-COS(RADIANS(CU1553)))+DB1554*(SIN(RADIANS(CU1553)))</f>
        <v>0</v>
      </c>
      <c r="DU1553" s="61">
        <f t="array" ref="DU1553:DU1555">MMULT(DQ1553:DS1555,EE1553:EE1555)</f>
        <v>-0.38575675178194013</v>
      </c>
      <c r="DV1553" s="13"/>
      <c r="DW1553" s="17">
        <v>1</v>
      </c>
      <c r="DX1553">
        <v>0</v>
      </c>
      <c r="DZ1553" s="73">
        <f>(DB1553^2)*(1-COS(RADIANS(CW1553-45)))+(COS(RADIANS(CW1553-45)))</f>
        <v>-0.2742963188369234</v>
      </c>
      <c r="EA1553" s="73">
        <f>(DB1553*DB1554)*(1-COS(RADIANS(CW1553-45)))-DB1555*(SIN(RADIANS(CW1553-45)))</f>
        <v>-0.9616452201682868</v>
      </c>
      <c r="EB1553" s="73">
        <f>(DB1553*DB1555)*(1-COS(RADIANS(CW1553-45)))+DB1554*(SIN(RADIANS(CW1553-45)))</f>
        <v>0</v>
      </c>
      <c r="EC1553" s="10"/>
      <c r="ED1553">
        <f t="array" ref="ED1553:ED1555">MMULT(DZ1553:EB1555,DA1553:DA1555)</f>
        <v>-0.2742963188369234</v>
      </c>
      <c r="EE1553" s="1">
        <f t="array" ref="EE1553:EE1555">MMULT(DK1553:DM1555,ED1553:ED1555)</f>
        <v>-0.27653100050552831</v>
      </c>
      <c r="EG1553">
        <f>CY1553+DU1553</f>
        <v>0.51915594615939575</v>
      </c>
      <c r="EH1553">
        <f>EG1553/(SQRT(EG1553^2+EG1554^2+EG1555^2))</f>
        <v>0.36709869002262685</v>
      </c>
      <c r="EJ1553">
        <f>Q1553+AM1553</f>
        <v>-0.4204946386499463</v>
      </c>
      <c r="EK1553">
        <f>EJ1553/(SQRT(EJ1553^2+EJ1554^2+EJ1555^2))</f>
        <v>-0.99903255446760331</v>
      </c>
      <c r="EM1553" s="23">
        <f>CY1554*DU1555-CY1555*DU1554</f>
        <v>0.17979081611467088</v>
      </c>
      <c r="EO1553" s="15">
        <v>4</v>
      </c>
      <c r="EP1553" s="9" t="s">
        <v>7</v>
      </c>
      <c r="EW1553" s="17">
        <f>CU1553</f>
        <v>140</v>
      </c>
      <c r="EX1553" s="17">
        <f>CV1553</f>
        <v>15</v>
      </c>
      <c r="EY1553" s="31">
        <f>1+CW1553</f>
        <v>151.9200837585752</v>
      </c>
      <c r="EZ1553" s="10"/>
      <c r="FA1553" s="61">
        <f t="array" ref="FA1553:FA1555">MMULT(FS1553:FU1555,FQ1553:FQ1555)</f>
        <v>0.91150725897242102</v>
      </c>
      <c r="FB1553" s="13">
        <f>BW1554</f>
        <v>-40</v>
      </c>
      <c r="FC1553" s="17">
        <v>1</v>
      </c>
      <c r="FD1553">
        <v>0</v>
      </c>
      <c r="FF1553" s="73">
        <f>(FD1553^2)*(1-COS(RADIANS(EY1553+45)))+(COS(RADIANS(EY1553+45)))</f>
        <v>-0.95671162610282934</v>
      </c>
      <c r="FG1553" s="73">
        <f>(FD1553*FD1554)*(1-COS(RADIANS(EY1553+45)))-FD1555*(SIN(RADIANS(EY1553+45)))</f>
        <v>0.29103756540982839</v>
      </c>
      <c r="FH1553" s="73">
        <f>(FD1553*FD1555)*(1-COS(RADIANS(EY1553+45)))+FD1554*(SIN(RADIANS(EY1553+45)))</f>
        <v>0</v>
      </c>
      <c r="FI1553" s="10"/>
      <c r="FJ1553">
        <f t="array" ref="FJ1553:FJ1555">MMULT(FF1553:FH1555,FC1553:FC1555)</f>
        <v>-0.95671162610282934</v>
      </c>
      <c r="FK1553" s="23">
        <f>COS(RADIANS(176))</f>
        <v>-0.9975640502598242</v>
      </c>
      <c r="FM1553" s="30">
        <f>(FK1553^2)*(1-COS(RADIANS(EX1553)))+(COS(RADIANS(EX1553)))</f>
        <v>0.99983419624187875</v>
      </c>
      <c r="FN1553" s="30">
        <f>(FK1553*FK1554)*(1-COS(RADIANS(EX1553)))-FK1555*(SIN(RADIANS(EX1553)))</f>
        <v>-2.3711042090011594E-3</v>
      </c>
      <c r="FO1553" s="30">
        <f>(FK1553*FK1555)*(1-COS(RADIANS(EX1553)))+FK1554*(SIN(RADIANS(EX1553)))</f>
        <v>1.8054303924173627E-2</v>
      </c>
      <c r="FQ1553">
        <f t="array" ref="FQ1553:FQ1555">MMULT(FM1553:FO1555,FJ1553:FJ1555)</f>
        <v>-0.95586291932346257</v>
      </c>
      <c r="FS1553" s="28">
        <f>(FD1553^2)*(1-COS(RADIANS(EW1553)))+(COS(RADIANS(EW1553)))</f>
        <v>-0.7660444431189779</v>
      </c>
      <c r="FT1553" s="28">
        <f>(FD1553*FD1554)*(1-COS(RADIANS(EW1553)))-FD1555*(SIN(RADIANS(EW1553)))</f>
        <v>-0.64278760968653947</v>
      </c>
      <c r="FU1553" s="28">
        <f>(FD1553*FD1555)*(1-COS(RADIANS(EW1553)))+FD1554*(SIN(RADIANS(EW1553)))</f>
        <v>0</v>
      </c>
      <c r="FW1553" s="61">
        <f t="array" ref="FW1553:FW1555">MMULT(FS1553:FU1555,GG1553:GG1555)</f>
        <v>-0.36990509496545804</v>
      </c>
      <c r="FX1553" s="13">
        <f>BX1554</f>
        <v>259.10000000000002</v>
      </c>
      <c r="FY1553" s="17">
        <v>1</v>
      </c>
      <c r="FZ1553">
        <v>0</v>
      </c>
      <c r="GB1553" s="73">
        <f>(FD1553^2)*(1-COS(RADIANS(EY1553-45)))+(COS(RADIANS(EY1553-45)))</f>
        <v>-0.29103756540982845</v>
      </c>
      <c r="GC1553" s="73">
        <f>(FD1553*FD1554)*(1-COS(RADIANS(EY1553-45)))-FD1555*(SIN(RADIANS(EY1553-45)))</f>
        <v>-0.95671162610282934</v>
      </c>
      <c r="GD1553" s="73">
        <f>(FD1553*FD1555)*(1-COS(RADIANS(EY1553-45)))+FD1554*(SIN(RADIANS(EY1553-45)))</f>
        <v>0</v>
      </c>
      <c r="GE1553" s="10"/>
      <c r="GF1553">
        <f t="array" ref="GF1553:GF1555">MMULT(GB1553:GD1555,FC1553:FC1555)</f>
        <v>-0.29103756540982845</v>
      </c>
      <c r="GG1553" s="1">
        <f t="array" ref="GG1553:GG1555">MMULT(FM1553:FO1555,GF1553:GF1555)</f>
        <v>-0.29325777325118185</v>
      </c>
      <c r="GI1553">
        <f>FA1553+FW1553</f>
        <v>0.54160216400696304</v>
      </c>
      <c r="GJ1553">
        <f>GI1553/(SQRT(GI1553^2+GI1554^2+GI1555^2))</f>
        <v>0.38297056287463221</v>
      </c>
      <c r="GL1553" t="e">
        <f>CH1554+DC1553</f>
        <v>#VALUE!</v>
      </c>
      <c r="GM1553" t="e">
        <f>GL1553/(SQRT(GL1553^2+GL1554^2+GL1555^2))</f>
        <v>#VALUE!</v>
      </c>
      <c r="GO1553" s="27">
        <f>FA1554*FW1555-FA1555*FW1554</f>
        <v>0.1797908161146709</v>
      </c>
    </row>
    <row r="1554" spans="1:197" x14ac:dyDescent="0.2">
      <c r="A1554" s="1"/>
      <c r="D1554" t="s">
        <v>9</v>
      </c>
      <c r="E1554" s="5">
        <f t="shared" si="2341"/>
        <v>0.34929630014301005</v>
      </c>
      <c r="F1554" s="6">
        <f t="shared" si="2341"/>
        <v>-0.34518106804222298</v>
      </c>
      <c r="G1554" s="7">
        <f t="shared" ref="G1554:G1555" si="2343">Q1553</f>
        <v>-0.79359375045049751</v>
      </c>
      <c r="H1554" s="8">
        <f t="shared" ref="H1554:H1555" si="2344">AM1553</f>
        <v>0.37309911180055122</v>
      </c>
      <c r="J1554" s="10"/>
      <c r="Q1554" s="61">
        <v>0.36268718550614382</v>
      </c>
      <c r="S1554" s="17">
        <v>0</v>
      </c>
      <c r="T1554">
        <v>1</v>
      </c>
      <c r="V1554" s="73">
        <f>(T1552*T1554)*(1-COS(RADIANS(O1552+45)))-T1553*(SIN(RADIANS(O1552+45)))</f>
        <v>0</v>
      </c>
      <c r="W1554" s="73">
        <f>(T1553*T1554)*(1-COS(RADIANS(O1552+45)))+T1552*(SIN(RADIANS(O1552+45)))</f>
        <v>0</v>
      </c>
      <c r="X1554" s="73">
        <f>(T1554^2)*(1-COS(RADIANS(O1552+45)))+(COS(RADIANS(O1552+45)))</f>
        <v>0.99999999999999989</v>
      </c>
      <c r="Y1554" s="10"/>
      <c r="Z1554">
        <v>0</v>
      </c>
      <c r="AA1554" s="23">
        <f>SIN(RADIANS('[1]Biaxial Input'!$F$21))*SIN(RADIANS(0))</f>
        <v>0</v>
      </c>
      <c r="AC1554" s="30">
        <f>(AA1552*AA1554)*(1-COS(RADIANS(N1552)))-AA1553*(SIN(RADIANS(N1552)))</f>
        <v>-3.4878236872062755E-2</v>
      </c>
      <c r="AD1554" s="30">
        <f>(AA1553*AA1554)*(1-COS(RADIANS(N1552)))+AA1552*(SIN(RADIANS(N1552)))</f>
        <v>-0.49878202512991204</v>
      </c>
      <c r="AE1554" s="30">
        <f>(AA1554^2)*(1-COS(RADIANS(N1552)))+(COS(RADIANS(N1552)))</f>
        <v>0.86602540378443871</v>
      </c>
      <c r="AG1554">
        <v>0.36268718550614382</v>
      </c>
      <c r="AI1554" s="28">
        <f>(T1552*T1554)*(1-COS(RADIANS(M1552)))-T1553*(SIN(RADIANS(M1552)))</f>
        <v>0</v>
      </c>
      <c r="AJ1554" s="28">
        <f>(T1553*T1554)*(1-COS(RADIANS(M1552)))+T1552*(SIN(RADIANS(M1552)))</f>
        <v>0</v>
      </c>
      <c r="AK1554" s="28">
        <f>(T1554^2)*(1-COS(RADIANS(M1552)))+(COS(RADIANS(M1552)))</f>
        <v>1</v>
      </c>
      <c r="AM1554" s="61">
        <v>-0.3441772878468769</v>
      </c>
      <c r="AO1554" s="17">
        <v>0</v>
      </c>
      <c r="AP1554">
        <v>1</v>
      </c>
      <c r="AR1554" s="73">
        <f>(T1552*T1552)*(1-COS(RADIANS(O1552-45)))-T1552*(SIN(RADIANS(O1552-45)))</f>
        <v>0</v>
      </c>
      <c r="AS1554" s="73">
        <f>(T1553*T1554)*(1-COS(RADIANS(O1552-45)))+T1552*(SIN(RADIANS(O1552-45)))</f>
        <v>0</v>
      </c>
      <c r="AT1554" s="73">
        <f>(T1554^2)*(1-COS(RADIANS(O1552-45)))+(COS(RADIANS(O1552-45)))</f>
        <v>1</v>
      </c>
      <c r="AU1554" s="10"/>
      <c r="AV1554">
        <v>0</v>
      </c>
      <c r="AW1554" s="1">
        <v>-0.3441772878468769</v>
      </c>
      <c r="BV1554" s="17">
        <f t="shared" si="2318"/>
        <v>40</v>
      </c>
      <c r="BW1554" s="17">
        <f t="shared" si="2318"/>
        <v>-40</v>
      </c>
      <c r="BX1554" s="17">
        <f t="shared" si="2318"/>
        <v>259.10000000000002</v>
      </c>
      <c r="BY1554" t="s">
        <v>8</v>
      </c>
      <c r="BZ1554" s="5">
        <f t="shared" ref="BZ1554:CA1556" si="2345">BZ1549</f>
        <v>0.93180266183863136</v>
      </c>
      <c r="CA1554" s="6">
        <f t="shared" si="2345"/>
        <v>-0.87956522186239505</v>
      </c>
      <c r="CB1554" s="7">
        <f>CY1553</f>
        <v>0.90491269794133589</v>
      </c>
      <c r="CC1554" s="8">
        <f>DU1553</f>
        <v>-0.38575675178194013</v>
      </c>
      <c r="CD1554">
        <f>CB1554+CC1554</f>
        <v>0.51915594615939575</v>
      </c>
      <c r="CE1554" s="9">
        <f>((SUMPRODUCT(CB1554:CB1556,BZ1554:BZ1556))*(SUMPRODUCT(CB1554:CB1556,CA1554:CA1556)))-((SUMPRODUCT(CC1554:CC1556,BZ1554:BZ1556))*(SUMPRODUCT(CC1554:CC1556,CA1554:CA1556)))</f>
        <v>-4.9960036108132044E-16</v>
      </c>
      <c r="CF1554">
        <f>CD1554/(SQRT(CD1554^2+CD1555^2+CD1556^2))</f>
        <v>0.36709869002262685</v>
      </c>
      <c r="CG1554">
        <v>1</v>
      </c>
      <c r="CH1554" t="s">
        <v>161</v>
      </c>
      <c r="CJ1554" s="1" t="s">
        <v>8</v>
      </c>
      <c r="CK1554" s="5">
        <f t="shared" ref="CK1554:CL1556" si="2346">BZ1554</f>
        <v>0.93180266183863136</v>
      </c>
      <c r="CL1554" s="6">
        <f t="shared" si="2346"/>
        <v>-0.87956522186239505</v>
      </c>
      <c r="CM1554" s="7">
        <f>FA1553</f>
        <v>0.91150725897242102</v>
      </c>
      <c r="CN1554" s="8">
        <f>FW1553</f>
        <v>-0.36990509496545804</v>
      </c>
      <c r="CO1554" s="10"/>
      <c r="CP1554">
        <f t="shared" si="2342"/>
        <v>0.3492962422733713</v>
      </c>
      <c r="CQ1554">
        <f t="shared" si="2342"/>
        <v>-0.34518112468713447</v>
      </c>
      <c r="CR1554">
        <f>CJ1557</f>
        <v>0</v>
      </c>
      <c r="CS1554">
        <f>CM1557</f>
        <v>0</v>
      </c>
      <c r="CW1554" s="28"/>
      <c r="CX1554" s="1"/>
      <c r="CY1554" s="61">
        <v>-0.41636155212364201</v>
      </c>
      <c r="DA1554" s="17">
        <v>0</v>
      </c>
      <c r="DB1554">
        <v>0</v>
      </c>
      <c r="DD1554" s="73">
        <f>(DB1553*DB1554)*(1-COS(RADIANS(CW1553+45)))+DB1555*(SIN(RADIANS(CW1553+45)))</f>
        <v>-0.27429631883692357</v>
      </c>
      <c r="DE1554" s="73">
        <f>(DB1554^2)*(1-COS(RADIANS(CW1553+45)))+(COS(RADIANS(CW1553+45)))</f>
        <v>-0.9616452201682868</v>
      </c>
      <c r="DF1554" s="73">
        <f>(DB1554*DB1555)*(1-COS(RADIANS(CW1553+45)))-DB1553*(SIN(RADIANS(CW1553+45)))</f>
        <v>0</v>
      </c>
      <c r="DG1554" s="10"/>
      <c r="DH1554">
        <v>-0.27429631883692357</v>
      </c>
      <c r="DI1554" s="23">
        <f>SIN(RADIANS('[1]Biaxial Input'!$F$21))*(COS(RADIANS(0)))</f>
        <v>6.9756473744125524E-2</v>
      </c>
      <c r="DK1554" s="30">
        <f>(DI1553*DI1554)*(1-COS(RADIANS(CV1553)))+DI1555*(SIN(RADIANS(CV1553)))</f>
        <v>-2.3711042090011594E-3</v>
      </c>
      <c r="DL1554" s="30">
        <f>(DI1554^2)*(1-COS(RADIANS(CV1553)))+(COS(RADIANS(CV1553)))</f>
        <v>0.96609163004718956</v>
      </c>
      <c r="DM1554" s="30">
        <f>(DI1554*DI1555)*(1-COS(RADIANS(CV1553)))-DI1553*(SIN(RADIANS(CV1553)))</f>
        <v>0.25818857491685071</v>
      </c>
      <c r="DO1554">
        <v>-0.26271521675200021</v>
      </c>
      <c r="DQ1554" s="28">
        <f>(DB1553*DB1554)*(1-COS(RADIANS(CU1553)))+DB1555*(SIN(RADIANS(CU1553)))</f>
        <v>0.64278760968653947</v>
      </c>
      <c r="DR1554" s="28">
        <f>(DB1554^2)*(1-COS(RADIANS(CU1553)))+(COS(RADIANS(CU1553)))</f>
        <v>-0.7660444431189779</v>
      </c>
      <c r="DS1554" s="28">
        <f>(DB1554*DB1555)*(1-COS(RADIANS(CU1553)))-DB1553*(SIN(RADIANS(CU1553)))</f>
        <v>0</v>
      </c>
      <c r="DU1554" s="61">
        <v>-0.88993286115559878</v>
      </c>
      <c r="DW1554" s="17">
        <v>0</v>
      </c>
      <c r="DX1554">
        <v>0</v>
      </c>
      <c r="DZ1554" s="73">
        <f>(DB1553*DB1554)*(1-COS(RADIANS(CW1553-45)))+DB1555*(SIN(RADIANS(CW1553-45)))</f>
        <v>0.9616452201682868</v>
      </c>
      <c r="EA1554" s="73">
        <f>(DB1554^2)*(1-COS(RADIANS(CW1553-45)))+(COS(RADIANS(CW1553-45)))</f>
        <v>-0.2742963188369234</v>
      </c>
      <c r="EB1554" s="73">
        <f>(DB1554*DB1555)*(1-COS(RADIANS(CW1553-45)))-DB1553*(SIN(RADIANS(CW1553-45)))</f>
        <v>0</v>
      </c>
      <c r="EC1554" s="10"/>
      <c r="ED1554">
        <v>0.9616452201682868</v>
      </c>
      <c r="EE1554" s="1">
        <v>0.92968778343557634</v>
      </c>
      <c r="EG1554">
        <f>CY1554+DU1554</f>
        <v>-1.3062944132792409</v>
      </c>
      <c r="EH1554">
        <f>EG1554/(SQRT(EG1553^2+EG1554^2+EG1555^2))</f>
        <v>-0.92368963785585356</v>
      </c>
      <c r="EJ1554">
        <f>Q1554+AM1554</f>
        <v>1.8509897659266916E-2</v>
      </c>
      <c r="EK1554">
        <f>EJ1554/(SQRT(EJ1553^2+EJ1554^2+EJ1555^2))</f>
        <v>4.3976756519042245E-2</v>
      </c>
      <c r="EM1554" s="23">
        <f>CY1555*DU1553-CY1553*DU1555</f>
        <v>0.18617884022788755</v>
      </c>
      <c r="EP1554" s="9">
        <f>((SUMPRODUCT(CM1554:CM1556,BZ1554:BZ1556))*(SUMPRODUCT(CM1554:CM1556,CA1554:CA1556)))-((SUMPRODUCT(CN1554:CN1556,BZ1554:BZ1556))*(SUMPRODUCT(CN1554:CN1556,CA1554:CA1556)))</f>
        <v>-3.2824751195707103E-2</v>
      </c>
      <c r="EY1554" s="28"/>
      <c r="EZ1554" s="10"/>
      <c r="FA1554" s="61">
        <v>-0.40076666824777912</v>
      </c>
      <c r="FB1554" s="13">
        <f>BW1555</f>
        <v>-45</v>
      </c>
      <c r="FC1554" s="17">
        <v>0</v>
      </c>
      <c r="FD1554">
        <v>0</v>
      </c>
      <c r="FF1554" s="73">
        <f>(FD1553*FD1554)*(1-COS(RADIANS(EY1553+45)))+FD1555*(SIN(RADIANS(EY1553+45)))</f>
        <v>-0.29103756540982839</v>
      </c>
      <c r="FG1554" s="73">
        <f>(FD1554^2)*(1-COS(RADIANS(EY1553+45)))+(COS(RADIANS(EY1553+45)))</f>
        <v>-0.95671162610282934</v>
      </c>
      <c r="FH1554" s="73">
        <f>(FD1554*FD1555)*(1-COS(RADIANS(EY1553+45)))-FD1553*(SIN(RADIANS(EY1553+45)))</f>
        <v>0</v>
      </c>
      <c r="FI1554" s="10"/>
      <c r="FJ1554">
        <v>-0.29103756540982839</v>
      </c>
      <c r="FK1554" s="23">
        <f>SIN(RADIANS(176))*(COS(RADIANS(0)))</f>
        <v>6.9756473744125524E-2</v>
      </c>
      <c r="FM1554" s="30">
        <f>(FK1553*FK1554)*(1-COS(RADIANS(EX1553)))+FK1555*(SIN(RADIANS(EX1553)))</f>
        <v>-2.3711042090011594E-3</v>
      </c>
      <c r="FN1554" s="30">
        <f>(FK1554^2)*(1-COS(RADIANS(EX1553)))+(COS(RADIANS(EX1553)))</f>
        <v>0.96609163004718956</v>
      </c>
      <c r="FO1554" s="30">
        <f>(FK1554*FK1555)*(1-COS(RADIANS(EX1553)))-FK1553*(SIN(RADIANS(EX1553)))</f>
        <v>0.25818857491685071</v>
      </c>
      <c r="FQ1554">
        <v>-0.27890049300829389</v>
      </c>
      <c r="FS1554" s="28">
        <f>(FD1553*FD1554)*(1-COS(RADIANS(EW1553)))+FD1555*(SIN(RADIANS(EW1553)))</f>
        <v>0.64278760968653947</v>
      </c>
      <c r="FT1554" s="28">
        <f>(FD1554^2)*(1-COS(RADIANS(EW1553)))+(COS(RADIANS(EW1553)))</f>
        <v>-0.7660444431189779</v>
      </c>
      <c r="FU1554" s="28">
        <f>(FD1554*FD1555)*(1-COS(RADIANS(EW1553)))-FD1553*(SIN(RADIANS(EW1553)))</f>
        <v>0</v>
      </c>
      <c r="FW1554" s="61">
        <v>-0.89706383110287846</v>
      </c>
      <c r="FX1554" s="13">
        <f>BX1555</f>
        <v>243.3</v>
      </c>
      <c r="FY1554" s="17">
        <v>0</v>
      </c>
      <c r="FZ1554">
        <v>0</v>
      </c>
      <c r="GB1554" s="73">
        <f>(FD1553*FD1554)*(1-COS(RADIANS(EY1553-45)))+FD1555*(SIN(RADIANS(EY1553-45)))</f>
        <v>0.95671162610282934</v>
      </c>
      <c r="GC1554" s="73">
        <f>(FD1554^2)*(1-COS(RADIANS(EY1553-45)))+(COS(RADIANS(EY1553-45)))</f>
        <v>-0.29103756540982845</v>
      </c>
      <c r="GD1554" s="73">
        <f>(FD1554*FD1555)*(1-COS(RADIANS(EY1553-45)))-FD1553*(SIN(RADIANS(EY1553-45)))</f>
        <v>0</v>
      </c>
      <c r="GE1554" s="10"/>
      <c r="GF1554">
        <v>0.95671162610282934</v>
      </c>
      <c r="GG1554" s="1">
        <v>0.92496117474310047</v>
      </c>
      <c r="GI1554">
        <f>FA1554+FW1554</f>
        <v>-1.2978304993506575</v>
      </c>
      <c r="GJ1554">
        <f>GI1554/(SQRT(GI1553^2+GI1554^2+GI1555^2))</f>
        <v>-0.917704746921573</v>
      </c>
      <c r="GL1554">
        <f>CH1555+DC1554</f>
        <v>-3.2824751195707103E-2</v>
      </c>
      <c r="GM1554" t="e">
        <f>GL1554/(SQRT(GL1553^2+GL1554^2+GL1555^2))</f>
        <v>#VALUE!</v>
      </c>
      <c r="GO1554" s="27">
        <f>FA1555*FW1553-FA1553*FW1555</f>
        <v>0.18617884022788755</v>
      </c>
    </row>
    <row r="1555" spans="1:197" x14ac:dyDescent="0.2">
      <c r="A1555" s="1"/>
      <c r="D1555" t="s">
        <v>10</v>
      </c>
      <c r="E1555" s="5">
        <f t="shared" si="2341"/>
        <v>-9.8670825378713731E-2</v>
      </c>
      <c r="F1555" s="6">
        <f t="shared" si="2341"/>
        <v>-0.32743702453282264</v>
      </c>
      <c r="G1555" s="7">
        <f t="shared" si="2343"/>
        <v>0.36268718550614382</v>
      </c>
      <c r="H1555" s="8">
        <f t="shared" si="2344"/>
        <v>-0.3441772878468769</v>
      </c>
      <c r="J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W1555" s="1"/>
      <c r="BV1555" s="17">
        <f t="shared" ref="BV1555:BX1556" si="2347">BV1459</f>
        <v>60</v>
      </c>
      <c r="BW1555" s="17">
        <f t="shared" si="2347"/>
        <v>-45</v>
      </c>
      <c r="BX1555" s="17">
        <f t="shared" si="2347"/>
        <v>243.3</v>
      </c>
      <c r="BY1555" t="s">
        <v>9</v>
      </c>
      <c r="BZ1555" s="5">
        <f t="shared" si="2345"/>
        <v>0.3492962422733713</v>
      </c>
      <c r="CA1555" s="6">
        <f t="shared" si="2345"/>
        <v>-0.34518112468713447</v>
      </c>
      <c r="CB1555" s="7">
        <f>CY1554</f>
        <v>-0.41636155212364201</v>
      </c>
      <c r="CC1555" s="8">
        <f>DU1554</f>
        <v>-0.88993286115559878</v>
      </c>
      <c r="CD1555">
        <f t="shared" ref="CD1555" si="2348">CB1555+CC1555</f>
        <v>-1.3062944132792409</v>
      </c>
      <c r="CE1555" s="10"/>
      <c r="CF1555">
        <f>CD1555/(SQRT(CD1554^2+CD1555^2+CD1556^2))</f>
        <v>-0.92368963785585356</v>
      </c>
      <c r="CH1555">
        <f>((SUMPRODUCT(CM1554:CM1556,CK1554:CK1556))*(SUMPRODUCT(CM1554:CM1556,CL1554:CL1556)))-((SUMPRODUCT(CN1554:CN1556,CK1554:CK1556))*(SUMPRODUCT(CN1554:CN1556,CL1554:CL1556)))</f>
        <v>-3.2824751195707103E-2</v>
      </c>
      <c r="CJ1555" s="10" t="s">
        <v>9</v>
      </c>
      <c r="CK1555" s="5">
        <f t="shared" si="2346"/>
        <v>0.3492962422733713</v>
      </c>
      <c r="CL1555" s="6">
        <f t="shared" si="2346"/>
        <v>-0.34518112468713447</v>
      </c>
      <c r="CM1555" s="7">
        <f>FA1554</f>
        <v>-0.40076666824777912</v>
      </c>
      <c r="CN1555" s="8">
        <f>FW1554</f>
        <v>-0.89706383110287846</v>
      </c>
      <c r="CP1555">
        <f t="shared" si="2342"/>
        <v>-9.8670839279614439E-2</v>
      </c>
      <c r="CQ1555">
        <f t="shared" si="2342"/>
        <v>-0.32743703463395935</v>
      </c>
      <c r="CR1555">
        <f>CK1557</f>
        <v>0</v>
      </c>
      <c r="CS1555">
        <f>CN1557</f>
        <v>0</v>
      </c>
      <c r="CW1555" s="28"/>
      <c r="CX1555" s="1"/>
      <c r="CY1555" s="61">
        <v>8.8182010737590522E-2</v>
      </c>
      <c r="DA1555" s="17">
        <v>0</v>
      </c>
      <c r="DB1555">
        <v>1</v>
      </c>
      <c r="DD1555" s="73">
        <f>(DB1553*DB1555)*(1-COS(RADIANS(CW1553+45)))-DB1554*(SIN(RADIANS(CW1553+45)))</f>
        <v>0</v>
      </c>
      <c r="DE1555" s="73">
        <f>(DB1554*DB1555)*(1-COS(RADIANS(CW1553+45)))+DB1553*(SIN(RADIANS(CW1553+45)))</f>
        <v>0</v>
      </c>
      <c r="DF1555" s="73">
        <f>(DB1555^2)*(1-COS(RADIANS(CW1553+45)))+(COS(RADIANS(CW1553+45)))</f>
        <v>1</v>
      </c>
      <c r="DG1555" s="10"/>
      <c r="DH1555">
        <v>0</v>
      </c>
      <c r="DI1555" s="23">
        <f>SIN(RADIANS('[1]Biaxial Input'!$F$21))*SIN(RADIANS(0))</f>
        <v>0</v>
      </c>
      <c r="DK1555" s="30">
        <f>(DI1553*DI1555)*(1-COS(RADIANS(CV1553)))-DI1554*(SIN(RADIANS(CV1553)))</f>
        <v>-1.8054303924173627E-2</v>
      </c>
      <c r="DL1555" s="30">
        <f>(DI1554*DI1555)*(1-COS(RADIANS(CV1553)))+DI1553*(SIN(RADIANS(CV1553)))</f>
        <v>-0.25818857491685071</v>
      </c>
      <c r="DM1555" s="30">
        <f>(DI1555^2)*(1-COS(RADIANS(CV1553)))+(COS(RADIANS(CV1553)))</f>
        <v>0.96592582628906831</v>
      </c>
      <c r="DO1555">
        <v>8.8182010737590522E-2</v>
      </c>
      <c r="DQ1555" s="28">
        <f>(DB1553*DB1555)*(1-COS(RADIANS(CU1553)))-DB1554*(SIN(RADIANS(CU1553)))</f>
        <v>0</v>
      </c>
      <c r="DR1555" s="28">
        <f>(DB1554*DB1555)*(1-COS(RADIANS(CU1553)))+DB1553*(SIN(RADIANS(CU1553)))</f>
        <v>0</v>
      </c>
      <c r="DS1555" s="28">
        <f>(DB1555^2)*(1-COS(RADIANS(CU1553)))+(COS(RADIANS(CU1553)))</f>
        <v>1</v>
      </c>
      <c r="DU1555" s="61">
        <v>-0.24333357986528728</v>
      </c>
      <c r="DW1555" s="17">
        <v>0</v>
      </c>
      <c r="DX1555">
        <v>1</v>
      </c>
      <c r="DZ1555" s="73">
        <f>(DB1553*DB1553)*(1-COS(RADIANS(CW1553-45)))-DB1553*(SIN(RADIANS(CW1553-45)))</f>
        <v>0</v>
      </c>
      <c r="EA1555" s="73">
        <f>(DB1554*DB1555)*(1-COS(RADIANS(CW1553-45)))+DB1553*(SIN(RADIANS(CW1553-45)))</f>
        <v>0</v>
      </c>
      <c r="EB1555" s="73">
        <f>(DB1555^2)*(1-COS(RADIANS(CW1553-45)))+(COS(RADIANS(CW1553-45)))</f>
        <v>1</v>
      </c>
      <c r="EC1555" s="10"/>
      <c r="ED1555">
        <v>0</v>
      </c>
      <c r="EE1555" s="1">
        <v>-0.24333357986528728</v>
      </c>
      <c r="EG1555">
        <f>CY1555+DU1555</f>
        <v>-0.15515156912769676</v>
      </c>
      <c r="EH1555">
        <f>EG1555/(SQRT(EG1553^2+EG1554^2+EG1555^2))</f>
        <v>-0.10970872664192777</v>
      </c>
      <c r="EJ1555">
        <f>Q1555+AM1555</f>
        <v>0</v>
      </c>
      <c r="EK1555">
        <f>EJ1555/(SQRT(EJ1553^2+EJ1554^2+EJ1555^2))</f>
        <v>0</v>
      </c>
      <c r="EM1555" s="23">
        <f>CY1553*DU1554-CY1554*DU1553</f>
        <v>-0.9659258262890682</v>
      </c>
      <c r="ER1555">
        <f t="shared" ref="ER1555:ES1557" si="2349">CK1554</f>
        <v>0.93180266183863136</v>
      </c>
      <c r="ES1555">
        <f t="shared" si="2349"/>
        <v>-0.87956522186239505</v>
      </c>
      <c r="ET1555" t="e">
        <f>#REF!</f>
        <v>#REF!</v>
      </c>
      <c r="EU1555" t="e">
        <f>#REF!</f>
        <v>#REF!</v>
      </c>
      <c r="EY1555" s="28"/>
      <c r="EZ1555" s="10"/>
      <c r="FA1555" s="61">
        <v>9.2415336725884159E-2</v>
      </c>
      <c r="FB1555" s="13">
        <f>BW1556</f>
        <v>-50</v>
      </c>
      <c r="FC1555" s="17">
        <v>0</v>
      </c>
      <c r="FD1555">
        <v>1</v>
      </c>
      <c r="FF1555" s="73">
        <f>(FD1553*FD1555)*(1-COS(RADIANS(EY1553+45)))-FD1554*(SIN(RADIANS(EY1553+45)))</f>
        <v>0</v>
      </c>
      <c r="FG1555" s="73">
        <f>(FD1554*FD1555)*(1-COS(RADIANS(EY1553+45)))+FD1553*(SIN(RADIANS(EY1553+45)))</f>
        <v>0</v>
      </c>
      <c r="FH1555" s="73">
        <f>(FD1555^2)*(1-COS(RADIANS(EY1553+45)))+(COS(RADIANS(EY1553+45)))</f>
        <v>1</v>
      </c>
      <c r="FI1555" s="10"/>
      <c r="FJ1555">
        <v>0</v>
      </c>
      <c r="FK1555" s="23">
        <f>SIN(RADIANS(176))*SIN(RADIANS(0))</f>
        <v>0</v>
      </c>
      <c r="FM1555" s="30">
        <f>(FK1553*FK1555)*(1-COS(RADIANS(EX1553)))-FK1554*(SIN(RADIANS(EX1553)))</f>
        <v>-1.8054303924173627E-2</v>
      </c>
      <c r="FN1555" s="30">
        <f>(FK1554*FK1555)*(1-COS(RADIANS(EX1553)))+FK1553*(SIN(RADIANS(EX1553)))</f>
        <v>-0.25818857491685071</v>
      </c>
      <c r="FO1555" s="30">
        <f>(FK1555^2)*(1-COS(RADIANS(EX1553)))+(COS(RADIANS(EX1553)))</f>
        <v>0.96592582628906831</v>
      </c>
      <c r="FQ1555">
        <v>9.2415336725884159E-2</v>
      </c>
      <c r="FS1555" s="28">
        <f>(FD1553*FD1555)*(1-COS(RADIANS(EW1553)))-FD1554*(SIN(RADIANS(EW1553)))</f>
        <v>0</v>
      </c>
      <c r="FT1555" s="28">
        <f>(FD1554*FD1555)*(1-COS(RADIANS(EW1553)))+FD1553*(SIN(RADIANS(EW1553)))</f>
        <v>0</v>
      </c>
      <c r="FU1555" s="28">
        <f>(FD1555^2)*(1-COS(RADIANS(EW1553)))+(COS(RADIANS(EW1553)))</f>
        <v>1</v>
      </c>
      <c r="FW1555" s="61">
        <v>-0.24175753069061182</v>
      </c>
      <c r="FX1555" s="13">
        <f>BX1556</f>
        <v>268.7</v>
      </c>
      <c r="FY1555" s="17">
        <v>0</v>
      </c>
      <c r="FZ1555">
        <v>1</v>
      </c>
      <c r="GB1555" s="73">
        <f>(FD1553*FD1553)*(1-COS(RADIANS(EY1553-45)))-FD1553*(SIN(RADIANS(EY1553-45)))</f>
        <v>0</v>
      </c>
      <c r="GC1555" s="73">
        <f>(FD1554*FD1555)*(1-COS(RADIANS(EY1553-45)))+FD1553*(SIN(RADIANS(EY1553-45)))</f>
        <v>0</v>
      </c>
      <c r="GD1555" s="73">
        <f>(FD1555^2)*(1-COS(RADIANS(EY1553-45)))+(COS(RADIANS(EY1553-45)))</f>
        <v>1</v>
      </c>
      <c r="GE1555" s="10"/>
      <c r="GF1555">
        <v>0</v>
      </c>
      <c r="GG1555" s="1">
        <v>-0.24175753069061182</v>
      </c>
      <c r="GI1555">
        <f>FA1555+FW1555</f>
        <v>-0.14934219396472764</v>
      </c>
      <c r="GJ1555">
        <f>GI1555/(SQRT(GI1553^2+GI1554^2+GI1555^2))</f>
        <v>-0.1056008780697356</v>
      </c>
      <c r="GL1555" t="e">
        <f>#REF!+DC1555</f>
        <v>#REF!</v>
      </c>
      <c r="GM1555" t="e">
        <f>GL1555/(SQRT(GL1553^2+GL1554^2+GL1555^2))</f>
        <v>#REF!</v>
      </c>
      <c r="GO1555" s="27">
        <f>FA1553*FW1554-FA1554*FW1553</f>
        <v>-0.96592582628906853</v>
      </c>
    </row>
    <row r="1556" spans="1:197" x14ac:dyDescent="0.2">
      <c r="A1556" s="1"/>
      <c r="Q1556" s="82" t="s">
        <v>148</v>
      </c>
      <c r="R1556" s="13"/>
      <c r="T1556" s="10"/>
      <c r="U1556" s="10"/>
      <c r="V1556" s="10"/>
      <c r="W1556" s="10"/>
      <c r="X1556" s="10"/>
      <c r="Y1556" s="10"/>
      <c r="Z1556" s="80"/>
      <c r="AA1556" s="23" t="s">
        <v>149</v>
      </c>
      <c r="AE1556" s="1"/>
      <c r="AG1556" s="80"/>
      <c r="AK1556" s="13"/>
      <c r="AL1556" s="81"/>
      <c r="AM1556" s="82" t="s">
        <v>150</v>
      </c>
      <c r="AO1556" s="13"/>
      <c r="AP1556" s="13"/>
      <c r="AS1556" s="1"/>
      <c r="AW1556" s="1"/>
      <c r="BV1556" s="17">
        <f t="shared" si="2347"/>
        <v>30</v>
      </c>
      <c r="BW1556" s="17">
        <f t="shared" si="2347"/>
        <v>-50</v>
      </c>
      <c r="BX1556" s="17">
        <f t="shared" si="2347"/>
        <v>268.7</v>
      </c>
      <c r="BY1556" t="s">
        <v>10</v>
      </c>
      <c r="BZ1556" s="5">
        <f t="shared" si="2345"/>
        <v>-9.8670839279614439E-2</v>
      </c>
      <c r="CA1556" s="6">
        <f t="shared" si="2345"/>
        <v>-0.32743703463395935</v>
      </c>
      <c r="CB1556" s="7">
        <f>CY1555</f>
        <v>8.8182010737590522E-2</v>
      </c>
      <c r="CC1556" s="8">
        <f>DU1555</f>
        <v>-0.24333357986528728</v>
      </c>
      <c r="CD1556">
        <f>(CB1556+CC1556)</f>
        <v>-0.15515156912769676</v>
      </c>
      <c r="CE1556" s="10"/>
      <c r="CF1556">
        <f>CD1556/(SQRT(CD1554^2+CD1555^2+CD1556^2))</f>
        <v>-0.10970872664192777</v>
      </c>
      <c r="CG1556" s="10" t="s">
        <v>160</v>
      </c>
      <c r="CH1556" s="10">
        <f>-CH1553*((EY1553-CW1553)/(CH1555-CE1554))</f>
        <v>150.9200837585752</v>
      </c>
      <c r="CJ1556" s="10" t="s">
        <v>10</v>
      </c>
      <c r="CK1556" s="5">
        <f t="shared" si="2346"/>
        <v>-9.8670839279614439E-2</v>
      </c>
      <c r="CL1556" s="6">
        <f t="shared" si="2346"/>
        <v>-0.32743703463395935</v>
      </c>
      <c r="CM1556" s="7">
        <f>FA1555</f>
        <v>9.2415336725884159E-2</v>
      </c>
      <c r="CN1556" s="8">
        <f>FW1555</f>
        <v>-0.24175753069061182</v>
      </c>
      <c r="CW1556" s="28"/>
      <c r="CX1556" s="1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EE1556" s="1"/>
      <c r="EI1556" s="64">
        <f>(DEGREES(ACOS((EH1553*EK1553+EH1554*EK1554+EH1555*EK1555)/((SQRT(EH1553^2+EH1554^2+EH1555^2))*(SQRT(EK1553^2+EK1554^2+EK1555^2))))))</f>
        <v>114.0393787359228</v>
      </c>
      <c r="ER1556">
        <f t="shared" si="2349"/>
        <v>0.3492962422733713</v>
      </c>
      <c r="ES1556">
        <f t="shared" si="2349"/>
        <v>-0.34518112468713447</v>
      </c>
      <c r="ET1556" t="e">
        <f>#REF!</f>
        <v>#REF!</v>
      </c>
      <c r="EU1556" t="e">
        <f>#REF!</f>
        <v>#REF!</v>
      </c>
      <c r="EY1556" s="28"/>
      <c r="EZ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GG1556" s="1"/>
      <c r="GK1556" s="64" t="e">
        <f>(DEGREES(ACOS((GJ1553*GM1553+GJ1554*GM1554+GJ1555*GM1555)/((SQRT(GJ1553^2+GJ1554^2+GJ1555^2))*(SQRT(GM1553^2+GM1554^2+GM1555^2))))))</f>
        <v>#VALUE!</v>
      </c>
    </row>
    <row r="1557" spans="1:197" x14ac:dyDescent="0.2">
      <c r="A1557" s="1"/>
      <c r="E1557" s="5" t="s">
        <v>4</v>
      </c>
      <c r="F1557" s="6" t="s">
        <v>5</v>
      </c>
      <c r="G1557" s="7" t="s">
        <v>6</v>
      </c>
      <c r="H1557" s="8" t="s">
        <v>1</v>
      </c>
      <c r="I1557">
        <v>8</v>
      </c>
      <c r="J1557" s="9" t="s">
        <v>7</v>
      </c>
      <c r="K1557">
        <v>8</v>
      </c>
      <c r="L1557" s="10"/>
      <c r="M1557" s="17">
        <f>A1529</f>
        <v>40</v>
      </c>
      <c r="N1557" s="17">
        <f>B1529</f>
        <v>35</v>
      </c>
      <c r="O1557" s="17">
        <f>C1529</f>
        <v>250.5</v>
      </c>
      <c r="Q1557" s="61">
        <f t="array" ref="Q1557:Q1559">MMULT(AI1557:AK1559,AG1557:AG1559)</f>
        <v>0.81744266817451494</v>
      </c>
      <c r="R1557" s="13"/>
      <c r="S1557" s="17">
        <v>1</v>
      </c>
      <c r="T1557">
        <v>0</v>
      </c>
      <c r="V1557" s="73">
        <f>(T1557^2)*(1-COS(RADIANS(O1557+45)))+(COS(RADIANS(O1557+45)))</f>
        <v>0.4305110968082948</v>
      </c>
      <c r="W1557" s="73">
        <f>(T1557*T1558)*(1-COS(RADIANS(O1557+45)))-T1559*(SIN(RADIANS(O1557+45)))</f>
        <v>0.90258528434986074</v>
      </c>
      <c r="X1557" s="73">
        <f>(T1557*T1559)*(1-COS(RADIANS(O1557+45)))+T1558*(SIN(RADIANS(O1557+45)))</f>
        <v>0</v>
      </c>
      <c r="Y1557" s="10"/>
      <c r="Z1557">
        <f t="array" ref="Z1557:Z1559">MMULT(V1557:X1559,S1557:S1559)</f>
        <v>0.4305110968082948</v>
      </c>
      <c r="AA1557" s="23">
        <f>COS(RADIANS('[1]Biaxial Input'!$F$21))</f>
        <v>-0.9975640502598242</v>
      </c>
      <c r="AC1557" s="30">
        <f>(AA1557^2)*(1-COS(RADIANS(N1557)))+(COS(RADIANS(N1557)))</f>
        <v>0.99912000006339641</v>
      </c>
      <c r="AD1557" s="30">
        <f>(AA1557*AA1558)*(1-COS(RADIANS(N1557)))-AA1559*(SIN(RADIANS(N1557)))</f>
        <v>-1.2584585399294834E-2</v>
      </c>
      <c r="AE1557" s="30">
        <f>(AA1557*AA1559)*(1-COS(RADIANS(N1557)))+AA1558*(SIN(RADIANS(N1557)))</f>
        <v>4.0010669622570827E-2</v>
      </c>
      <c r="AG1557">
        <f t="array" ref="AG1557:AG1559">MMULT(AC1557:AE1559,Z1557:Z1559)</f>
        <v>0.44149090866144403</v>
      </c>
      <c r="AI1557" s="28">
        <f>(T1557^2)*(1-COS(RADIANS(M1557)))+(COS(RADIANS(M1557)))</f>
        <v>0.76604444311897801</v>
      </c>
      <c r="AJ1557" s="28">
        <f>(T1557*T1558)*(1-COS(RADIANS(M1557)))-T1559*(SIN(RADIANS(M1557)))</f>
        <v>-0.64278760968653925</v>
      </c>
      <c r="AK1557" s="28">
        <f>(T1557*T1559)*(1-COS(RADIANS(M1557)))+T1558*(SIN(RADIANS(M1557)))</f>
        <v>0</v>
      </c>
      <c r="AM1557" s="61">
        <f t="array" ref="AM1557:AM1559">MMULT(AI1557:AK1559,AW1557:AW1559)</f>
        <v>-0.46703774954101573</v>
      </c>
      <c r="AN1557" s="13"/>
      <c r="AO1557" s="17">
        <v>1</v>
      </c>
      <c r="AP1557">
        <v>0</v>
      </c>
      <c r="AR1557" s="73">
        <f>(T1557^2)*(1-COS(RADIANS(O1557-45)))+(COS(RADIANS(O1557-45)))</f>
        <v>-0.90258528434986052</v>
      </c>
      <c r="AS1557" s="73">
        <f>(T1557*T1558)*(1-COS(RADIANS(O1557-45)))-T1559*(SIN(RADIANS(O1557-45)))</f>
        <v>0.4305110968082953</v>
      </c>
      <c r="AT1557" s="73">
        <f>(T1557*T1559)*(1-COS(RADIANS(O1557-45)))+T1558*(SIN(RADIANS(O1557-45)))</f>
        <v>0</v>
      </c>
      <c r="AU1557" s="10"/>
      <c r="AV1557">
        <f t="array" ref="AV1557:AV1559">MMULT(AR1557:AT1559,S1557:S1559)</f>
        <v>-0.90258528434986052</v>
      </c>
      <c r="AW1557" s="1">
        <f t="array" ref="AW1557:AW1559">MMULT(AC1557:AE1559,AV1557:AV1559)</f>
        <v>-0.89637320569372525</v>
      </c>
      <c r="BV1557" s="1"/>
      <c r="CE1557" s="10"/>
      <c r="CS1557" s="15"/>
      <c r="CW1557" s="28"/>
      <c r="CY1557" s="82" t="s">
        <v>148</v>
      </c>
      <c r="CZ1557" s="13"/>
      <c r="DB1557" s="10"/>
      <c r="DC1557" s="10"/>
      <c r="DD1557" s="10"/>
      <c r="DE1557" s="10"/>
      <c r="DF1557" s="10"/>
      <c r="DG1557" s="10"/>
      <c r="DH1557" s="80"/>
      <c r="DI1557" s="23" t="s">
        <v>149</v>
      </c>
      <c r="DM1557" s="1"/>
      <c r="DO1557" s="80"/>
      <c r="DS1557" s="13"/>
      <c r="DT1557" s="81"/>
      <c r="DU1557" s="82" t="s">
        <v>150</v>
      </c>
      <c r="DW1557" s="13"/>
      <c r="DX1557" s="13"/>
      <c r="EA1557" s="1"/>
      <c r="EE1557" s="1"/>
      <c r="ER1557">
        <f t="shared" si="2349"/>
        <v>-9.8670839279614439E-2</v>
      </c>
      <c r="ES1557">
        <f t="shared" si="2349"/>
        <v>-0.32743703463395935</v>
      </c>
      <c r="ET1557" t="e">
        <f>#REF!</f>
        <v>#REF!</v>
      </c>
      <c r="EU1557" t="e">
        <f>#REF!</f>
        <v>#REF!</v>
      </c>
      <c r="EY1557" s="28"/>
      <c r="EZ1557" s="10"/>
      <c r="FA1557" s="82" t="s">
        <v>148</v>
      </c>
      <c r="FB1557" s="13"/>
      <c r="FD1557" s="10"/>
      <c r="FE1557" s="10"/>
      <c r="FF1557" s="10"/>
      <c r="FG1557" s="10"/>
      <c r="FH1557" s="10"/>
      <c r="FI1557" s="10"/>
      <c r="FJ1557" s="80"/>
      <c r="FK1557" s="23" t="s">
        <v>149</v>
      </c>
      <c r="FO1557" s="1"/>
      <c r="FQ1557" s="80"/>
      <c r="FU1557" s="13"/>
      <c r="FV1557" s="81"/>
      <c r="FW1557" s="82" t="s">
        <v>150</v>
      </c>
      <c r="FY1557" s="13"/>
      <c r="FZ1557" s="13"/>
      <c r="GC1557" s="1"/>
      <c r="GG1557" s="1"/>
      <c r="GK1557" s="13"/>
    </row>
    <row r="1558" spans="1:197" x14ac:dyDescent="0.2">
      <c r="A1558" s="1"/>
      <c r="D1558" t="s">
        <v>8</v>
      </c>
      <c r="E1558" s="5">
        <f t="shared" ref="E1558:F1560" si="2350">E1553</f>
        <v>0.93180264161757331</v>
      </c>
      <c r="F1558" s="6">
        <f t="shared" si="2350"/>
        <v>-0.87956524785277979</v>
      </c>
      <c r="G1558" s="7">
        <f>Q1557</f>
        <v>0.81744266817451494</v>
      </c>
      <c r="H1558" s="8">
        <f>AM1557</f>
        <v>-0.46703774954101573</v>
      </c>
      <c r="J1558" s="9">
        <f>((SUMPRODUCT(G1558:G1560,E1558:E1560))*(SUMPRODUCT(G1558:G1560,F1558:F1560)))-((SUMPRODUCT(H1558:H1560,E1558:E1560))*(SUMPRODUCT(H1558:H1560,F1558:F1560)))</f>
        <v>-2.0270785433407934E-2</v>
      </c>
      <c r="Q1558" s="61">
        <v>-0.28735231058991251</v>
      </c>
      <c r="S1558" s="17">
        <v>0</v>
      </c>
      <c r="T1558">
        <v>0</v>
      </c>
      <c r="V1558" s="73">
        <f>(T1557*T1558)*(1-COS(RADIANS(O1557+45)))+T1559*(SIN(RADIANS(O1557+45)))</f>
        <v>-0.90258528434986074</v>
      </c>
      <c r="W1558" s="73">
        <f>(T1558^2)*(1-COS(RADIANS(O1557+45)))+(COS(RADIANS(O1557+45)))</f>
        <v>0.4305110968082948</v>
      </c>
      <c r="X1558" s="73">
        <f>(T1558*T1559)*(1-COS(RADIANS(O1557+45)))-T1557*(SIN(RADIANS(O1557+45)))</f>
        <v>0</v>
      </c>
      <c r="Y1558" s="10"/>
      <c r="Z1558">
        <v>-0.90258528434986074</v>
      </c>
      <c r="AA1558" s="23">
        <f>SIN(RADIANS('[1]Biaxial Input'!$F$21))*(COS(RADIANS(0)))</f>
        <v>6.9756473744125524E-2</v>
      </c>
      <c r="AC1558" s="30">
        <f>(AA1557*AA1558)*(1-COS(RADIANS(N1557)))+AA1559*(SIN(RADIANS(N1557)))</f>
        <v>-1.2584585399294834E-2</v>
      </c>
      <c r="AD1558" s="30">
        <f>(AA1558^2)*(1-COS(RADIANS(N1557)))+(COS(RADIANS(N1557)))</f>
        <v>0.82003204422559539</v>
      </c>
      <c r="AE1558" s="30">
        <f>(AA1558*AA1559)*(1-COS(RADIANS(N1557)))-AA1557*(SIN(RADIANS(N1557)))</f>
        <v>0.57217923297994577</v>
      </c>
      <c r="AG1558">
        <v>-0.74556665947648459</v>
      </c>
      <c r="AI1558" s="28">
        <f>(T1557*T1558)*(1-COS(RADIANS(M1557)))+T1559*(SIN(RADIANS(M1557)))</f>
        <v>0.64278760968653925</v>
      </c>
      <c r="AJ1558" s="28">
        <f>(T1558^2)*(1-COS(RADIANS(M1557)))+(COS(RADIANS(M1557)))</f>
        <v>0.76604444311897801</v>
      </c>
      <c r="AK1558" s="28">
        <f>(T1558*T1559)*(1-COS(RADIANS(M1557)))-T1557*(SIN(RADIANS(M1557)))</f>
        <v>0</v>
      </c>
      <c r="AM1558" s="61">
        <v>-0.8379152379643573</v>
      </c>
      <c r="AO1558" s="17">
        <v>0</v>
      </c>
      <c r="AP1558">
        <v>0</v>
      </c>
      <c r="AR1558" s="73">
        <f>(T1557*T1558)*(1-COS(RADIANS(O1557-45)))+T1559*(SIN(RADIANS(O1557-45)))</f>
        <v>-0.4305110968082953</v>
      </c>
      <c r="AS1558" s="73">
        <f>(T1558^2)*(1-COS(RADIANS(O1557-45)))+(COS(RADIANS(O1557-45)))</f>
        <v>-0.90258528434986052</v>
      </c>
      <c r="AT1558" s="73">
        <f>(T1558*T1559)*(1-COS(RADIANS(O1557-45)))-T1557*(SIN(RADIANS(O1557-45)))</f>
        <v>0</v>
      </c>
      <c r="AU1558" s="10"/>
      <c r="AV1558">
        <v>-0.4305110968082953</v>
      </c>
      <c r="AW1558" s="1">
        <v>-0.34167423318646195</v>
      </c>
      <c r="BV1558" s="1"/>
      <c r="BZ1558" s="5" t="s">
        <v>4</v>
      </c>
      <c r="CA1558" s="6" t="s">
        <v>5</v>
      </c>
      <c r="CB1558" s="7" t="s">
        <v>6</v>
      </c>
      <c r="CC1558" s="8" t="s">
        <v>1</v>
      </c>
      <c r="CD1558">
        <v>5</v>
      </c>
      <c r="CE1558" s="9" t="s">
        <v>7</v>
      </c>
      <c r="CG1558" s="90" t="s">
        <v>157</v>
      </c>
      <c r="CH1558" s="61">
        <f>CE1559-((CH1560-CE1559)/(EY1558-CW1558))*CW1558</f>
        <v>6.433812205907846</v>
      </c>
      <c r="CK1558" s="5" t="s">
        <v>4</v>
      </c>
      <c r="CL1558" s="6" t="s">
        <v>5</v>
      </c>
      <c r="CM1558" s="7" t="s">
        <v>6</v>
      </c>
      <c r="CN1558" s="8" t="s">
        <v>1</v>
      </c>
      <c r="CO1558" s="10"/>
      <c r="CP1558">
        <f t="shared" ref="CP1558:CQ1560" si="2351">BZ1559</f>
        <v>0.93180266183863136</v>
      </c>
      <c r="CQ1558">
        <f t="shared" si="2351"/>
        <v>-0.87956522186239505</v>
      </c>
      <c r="CR1558" t="e">
        <f>#REF!</f>
        <v>#REF!</v>
      </c>
      <c r="CS1558">
        <f>CL1562</f>
        <v>0</v>
      </c>
      <c r="CU1558" s="17">
        <f>CU1462</f>
        <v>90</v>
      </c>
      <c r="CV1558" s="17">
        <f>CV1462</f>
        <v>20</v>
      </c>
      <c r="CW1558" s="31">
        <f>CH1465</f>
        <v>201.3922336271556</v>
      </c>
      <c r="CY1558" s="61">
        <f t="array" ref="CY1558:CY1560">MMULT(DQ1558:DS1560,DO1558:DO1560)</f>
        <v>0.85963656794761734</v>
      </c>
      <c r="CZ1558" s="13"/>
      <c r="DA1558" s="17">
        <v>1</v>
      </c>
      <c r="DB1558">
        <v>0</v>
      </c>
      <c r="DD1558" s="73">
        <f>(DB1558^2)*(1-COS(RADIANS(CW1558+45)))+(COS(RADIANS(CW1558+45)))</f>
        <v>-0.40047324072596074</v>
      </c>
      <c r="DE1558" s="73">
        <f>(DB1558*DB1559)*(1-COS(RADIANS(CW1558+45)))-DB1560*(SIN(RADIANS(CW1558+45)))</f>
        <v>0.9163084543222586</v>
      </c>
      <c r="DF1558" s="73">
        <f>(DB1558*DB1560)*(1-COS(RADIANS(CW1558+45)))+DB1559*(SIN(RADIANS(CW1558+45)))</f>
        <v>0</v>
      </c>
      <c r="DG1558" s="10"/>
      <c r="DH1558">
        <f t="array" ref="DH1558:DH1560">MMULT(DD1558:DF1560,DA1558:DA1560)</f>
        <v>-0.40047324072596074</v>
      </c>
      <c r="DI1558" s="23">
        <f>COS(RADIANS('[1]Biaxial Input'!$F$21))</f>
        <v>-0.9975640502598242</v>
      </c>
      <c r="DK1558" s="30">
        <f>(DI1558^2)*(1-COS(RADIANS(CV1558)))+(COS(RADIANS(CV1558)))</f>
        <v>0.99970654636555623</v>
      </c>
      <c r="DL1558" s="30">
        <f>(DI1558*DI1559)*(1-COS(RADIANS(CV1558)))-DI1560*(SIN(RADIANS(CV1558)))</f>
        <v>-4.1965824879998722E-3</v>
      </c>
      <c r="DM1558" s="30">
        <f>(DI1558*DI1560)*(1-COS(RADIANS(CV1558)))+DI1559*(SIN(RADIANS(CV1558)))</f>
        <v>2.3858119147859059E-2</v>
      </c>
      <c r="DO1558">
        <f t="array" ref="DO1558:DO1560">MMULT(DK1558:DM1560,DH1558:DH1560)</f>
        <v>-0.39651035638495724</v>
      </c>
      <c r="DQ1558" s="28">
        <f>(DB1558^2)*(1-COS(RADIANS(CU1558)))+(COS(RADIANS(CU1558)))</f>
        <v>6.1257422745431001E-17</v>
      </c>
      <c r="DR1558" s="28">
        <f>(DB1558*DB1559)*(1-COS(RADIANS(CU1558)))-DB1560*(SIN(RADIANS(CU1558)))</f>
        <v>-1</v>
      </c>
      <c r="DS1558" s="28">
        <f>(DB1558*DB1560)*(1-COS(RADIANS(CU1558)))+DB1559*(SIN(RADIANS(CU1558)))</f>
        <v>0</v>
      </c>
      <c r="DU1558" s="61">
        <f t="array" ref="DU1558:DU1560">MMULT(DQ1558:DS1560,EE1558:EE1560)</f>
        <v>-0.38028463347340757</v>
      </c>
      <c r="DV1558" s="13"/>
      <c r="DW1558" s="17">
        <v>1</v>
      </c>
      <c r="DX1558">
        <v>0</v>
      </c>
      <c r="DZ1558" s="73">
        <f>(DB1558^2)*(1-COS(RADIANS(CW1558-45)))+(COS(RADIANS(CW1558-45)))</f>
        <v>-0.9163084543222586</v>
      </c>
      <c r="EA1558" s="73">
        <f>(DB1558*DB1559)*(1-COS(RADIANS(CW1558-45)))-DB1560*(SIN(RADIANS(CW1558-45)))</f>
        <v>-0.40047324072596069</v>
      </c>
      <c r="EB1558" s="73">
        <f>(DB1558*DB1560)*(1-COS(RADIANS(CW1558-45)))+DB1559*(SIN(RADIANS(CW1558-45)))</f>
        <v>0</v>
      </c>
      <c r="EC1558" s="10"/>
      <c r="ED1558">
        <f t="array" ref="ED1558:ED1560">MMULT(DZ1558:EB1560,DA1558:DA1560)</f>
        <v>-0.9163084543222586</v>
      </c>
      <c r="EE1558" s="1">
        <f t="array" ref="EE1558:EE1560">MMULT(DK1558:DM1560,ED1558:ED1560)</f>
        <v>-0.91772017926500926</v>
      </c>
      <c r="EG1558">
        <f>CY1558+DU1558</f>
        <v>0.47935193447420976</v>
      </c>
      <c r="EH1558">
        <f>EG1558/(SQRT(EG1558^2+EG1559^2+EG1560^2))</f>
        <v>0.33895300344160328</v>
      </c>
      <c r="EJ1558">
        <f>Q1558+AM1558</f>
        <v>-1.1252675485542698</v>
      </c>
      <c r="EK1558">
        <f>EJ1558/(SQRT(EJ1558^2+EJ1559^2+EJ1560^2))</f>
        <v>-0.82129395341600553</v>
      </c>
      <c r="EM1558" s="23">
        <f>CY1559*DU1560-CY1560*DU1559</f>
        <v>0.34118699944639969</v>
      </c>
      <c r="EO1558" s="15">
        <v>5</v>
      </c>
      <c r="EP1558" s="9" t="s">
        <v>7</v>
      </c>
      <c r="EW1558" s="17">
        <f>CU1558</f>
        <v>90</v>
      </c>
      <c r="EX1558" s="17">
        <f>CV1558</f>
        <v>20</v>
      </c>
      <c r="EY1558" s="31">
        <f>1+CW1558</f>
        <v>202.3922336271556</v>
      </c>
      <c r="EZ1558" s="10"/>
      <c r="FA1558" s="61">
        <f t="array" ref="FA1558:FA1560">MMULT(FS1558:FU1560,FQ1558:FQ1560)</f>
        <v>0.866142523119807</v>
      </c>
      <c r="FB1558" s="13">
        <f>BW1559</f>
        <v>0</v>
      </c>
      <c r="FC1558" s="17">
        <v>1</v>
      </c>
      <c r="FD1558">
        <v>0</v>
      </c>
      <c r="FF1558" s="73">
        <f>(FD1558^2)*(1-COS(RADIANS(EY1558+45)))+(COS(RADIANS(EY1558+45)))</f>
        <v>-0.38442045914491157</v>
      </c>
      <c r="FG1558" s="73">
        <f>(FD1558*FD1559)*(1-COS(RADIANS(EY1558+45)))-FD1560*(SIN(RADIANS(EY1558+45)))</f>
        <v>0.92315811787083113</v>
      </c>
      <c r="FH1558" s="73">
        <f>(FD1558*FD1560)*(1-COS(RADIANS(EY1558+45)))+FD1559*(SIN(RADIANS(EY1558+45)))</f>
        <v>0</v>
      </c>
      <c r="FI1558" s="10"/>
      <c r="FJ1558">
        <f t="array" ref="FJ1558:FJ1560">MMULT(FF1558:FH1560,FC1558:FC1560)</f>
        <v>-0.38442045914491157</v>
      </c>
      <c r="FK1558" s="23">
        <f>COS(RADIANS(176))</f>
        <v>-0.9975640502598242</v>
      </c>
      <c r="FM1558" s="30">
        <f>(FK1558^2)*(1-COS(RADIANS(EX1558)))+(COS(RADIANS(EX1558)))</f>
        <v>0.99970654636555623</v>
      </c>
      <c r="FN1558" s="30">
        <f>(FK1558*FK1559)*(1-COS(RADIANS(EX1558)))-FK1560*(SIN(RADIANS(EX1558)))</f>
        <v>-4.1965824879998722E-3</v>
      </c>
      <c r="FO1558" s="30">
        <f>(FK1558*FK1560)*(1-COS(RADIANS(EX1558)))+FK1559*(SIN(RADIANS(EX1558)))</f>
        <v>2.3858119147859059E-2</v>
      </c>
      <c r="FQ1558">
        <f t="array" ref="FQ1558:FQ1560">MMULT(FM1558:FO1560,FJ1558:FJ1560)</f>
        <v>-0.38043354037290933</v>
      </c>
      <c r="FS1558" s="28">
        <f>(FD1558^2)*(1-COS(RADIANS(EW1558)))+(COS(RADIANS(EW1558)))</f>
        <v>6.1257422745431001E-17</v>
      </c>
      <c r="FT1558" s="28">
        <f>(FD1558*FD1559)*(1-COS(RADIANS(EW1558)))-FD1560*(SIN(RADIANS(EW1558)))</f>
        <v>-1</v>
      </c>
      <c r="FU1558" s="28">
        <f>(FD1558*FD1560)*(1-COS(RADIANS(EW1558)))+FD1559*(SIN(RADIANS(EW1558)))</f>
        <v>0</v>
      </c>
      <c r="FW1558" s="61">
        <f t="array" ref="FW1558:FW1560">MMULT(FS1558:FU1560,GG1558:GG1560)</f>
        <v>-0.36522398750960605</v>
      </c>
      <c r="FX1558" s="13">
        <f>BX1559</f>
        <v>0</v>
      </c>
      <c r="FY1558" s="17">
        <v>1</v>
      </c>
      <c r="FZ1558">
        <v>0</v>
      </c>
      <c r="GB1558" s="73">
        <f>(FD1558^2)*(1-COS(RADIANS(EY1558-45)))+(COS(RADIANS(EY1558-45)))</f>
        <v>-0.92315811787083135</v>
      </c>
      <c r="GC1558" s="73">
        <f>(FD1558*FD1559)*(1-COS(RADIANS(EY1558-45)))-FD1560*(SIN(RADIANS(EY1558-45)))</f>
        <v>-0.38442045914491108</v>
      </c>
      <c r="GD1558" s="73">
        <f>(FD1558*FD1560)*(1-COS(RADIANS(EY1558-45)))+FD1559*(SIN(RADIANS(EY1558-45)))</f>
        <v>0</v>
      </c>
      <c r="GE1558" s="10"/>
      <c r="GF1558">
        <f t="array" ref="GF1558:GF1560">MMULT(GB1558:GD1560,FC1558:FC1560)</f>
        <v>-0.92315811787083135</v>
      </c>
      <c r="GG1558" s="1">
        <f t="array" ref="GG1558:GG1560">MMULT(FM1558:FO1560,GF1558:GF1560)</f>
        <v>-0.92450046593285229</v>
      </c>
      <c r="GI1558">
        <f>FA1558+FW1558</f>
        <v>0.50091853561020094</v>
      </c>
      <c r="GJ1558">
        <f>GI1558/(SQRT(GI1558^2+GI1559^2+GI1560^2))</f>
        <v>0.35420289335200805</v>
      </c>
      <c r="GL1558" t="e">
        <f>CH1559+DC1558</f>
        <v>#VALUE!</v>
      </c>
      <c r="GM1558" t="e">
        <f>GL1558/(SQRT(GL1558^2+GL1559^2+GL1560^2))</f>
        <v>#VALUE!</v>
      </c>
      <c r="GO1558" s="27">
        <f>FA1559*FW1560-FA1560*FW1559</f>
        <v>0.34118699944639974</v>
      </c>
    </row>
    <row r="1559" spans="1:197" x14ac:dyDescent="0.2">
      <c r="A1559" s="1"/>
      <c r="D1559" t="s">
        <v>9</v>
      </c>
      <c r="E1559" s="5">
        <f t="shared" si="2350"/>
        <v>0.34929630014301005</v>
      </c>
      <c r="F1559" s="6">
        <f t="shared" si="2350"/>
        <v>-0.34518106804222298</v>
      </c>
      <c r="G1559" s="7">
        <f t="shared" ref="G1559:G1560" si="2352">Q1558</f>
        <v>-0.28735231058991251</v>
      </c>
      <c r="H1559" s="8">
        <f t="shared" ref="H1559:H1560" si="2353">AM1558</f>
        <v>-0.8379152379643573</v>
      </c>
      <c r="J1559" s="10"/>
      <c r="Q1559" s="61">
        <v>0.4992155184350423</v>
      </c>
      <c r="S1559" s="17">
        <v>0</v>
      </c>
      <c r="T1559">
        <v>1</v>
      </c>
      <c r="V1559" s="73">
        <f>(T1557*T1559)*(1-COS(RADIANS(O1557+45)))-T1558*(SIN(RADIANS(O1557+45)))</f>
        <v>0</v>
      </c>
      <c r="W1559" s="73">
        <f>(T1558*T1559)*(1-COS(RADIANS(O1557+45)))+T1557*(SIN(RADIANS(O1557+45)))</f>
        <v>0</v>
      </c>
      <c r="X1559" s="73">
        <f>(T1559^2)*(1-COS(RADIANS(O1557+45)))+(COS(RADIANS(O1557+45)))</f>
        <v>1</v>
      </c>
      <c r="Y1559" s="10"/>
      <c r="Z1559">
        <v>0</v>
      </c>
      <c r="AA1559" s="23">
        <f>SIN(RADIANS('[1]Biaxial Input'!$F$21))*SIN(RADIANS(0))</f>
        <v>0</v>
      </c>
      <c r="AC1559" s="30">
        <f>(AA1557*AA1559)*(1-COS(RADIANS(N1557)))-AA1558*(SIN(RADIANS(N1557)))</f>
        <v>-4.0010669622570827E-2</v>
      </c>
      <c r="AD1559" s="30">
        <f>(AA1558*AA1559)*(1-COS(RADIANS(N1557)))+AA1557*(SIN(RADIANS(N1557)))</f>
        <v>-0.57217923297994577</v>
      </c>
      <c r="AE1559" s="30">
        <f>(AA1559^2)*(1-COS(RADIANS(N1557)))+(COS(RADIANS(N1557)))</f>
        <v>0.8191520442889918</v>
      </c>
      <c r="AG1559">
        <v>0.4992155184350423</v>
      </c>
      <c r="AI1559" s="28">
        <f>(T1557*T1559)*(1-COS(RADIANS(M1557)))-T1558*(SIN(RADIANS(M1557)))</f>
        <v>0</v>
      </c>
      <c r="AJ1559" s="28">
        <f>(T1558*T1559)*(1-COS(RADIANS(M1557)))+T1557*(SIN(RADIANS(M1557)))</f>
        <v>0</v>
      </c>
      <c r="AK1559" s="28">
        <f>(T1559^2)*(1-COS(RADIANS(M1557)))+(COS(RADIANS(M1557)))</f>
        <v>1</v>
      </c>
      <c r="AM1559" s="61">
        <v>0.28244255077944203</v>
      </c>
      <c r="AO1559" s="17">
        <v>0</v>
      </c>
      <c r="AP1559">
        <v>1</v>
      </c>
      <c r="AR1559" s="73">
        <f>(T1557*T1557)*(1-COS(RADIANS(O1557-45)))-T1557*(SIN(RADIANS(O1557-45)))</f>
        <v>0</v>
      </c>
      <c r="AS1559" s="73">
        <f>(T1558*T1559)*(1-COS(RADIANS(O1557-45)))+T1557*(SIN(RADIANS(O1557-45)))</f>
        <v>0</v>
      </c>
      <c r="AT1559" s="73">
        <f>(T1559^2)*(1-COS(RADIANS(O1557-45)))+(COS(RADIANS(O1557-45)))</f>
        <v>1</v>
      </c>
      <c r="AU1559" s="10"/>
      <c r="AV1559">
        <v>0</v>
      </c>
      <c r="AW1559" s="1">
        <v>0.28244255077944203</v>
      </c>
      <c r="BV1559" s="1"/>
      <c r="BY1559" t="s">
        <v>8</v>
      </c>
      <c r="BZ1559" s="5">
        <f t="shared" ref="BZ1559:CA1561" si="2354">BZ1554</f>
        <v>0.93180266183863136</v>
      </c>
      <c r="CA1559" s="6">
        <f t="shared" si="2354"/>
        <v>-0.87956522186239505</v>
      </c>
      <c r="CB1559" s="7">
        <f>CY1558</f>
        <v>0.85963656794761734</v>
      </c>
      <c r="CC1559" s="8">
        <f>DU1558</f>
        <v>-0.38028463347340757</v>
      </c>
      <c r="CD1559">
        <f>CB1559+CC1559</f>
        <v>0.47935193447420976</v>
      </c>
      <c r="CE1559" s="9">
        <f>((SUMPRODUCT(CB1559:CB1561,BZ1559:BZ1561))*(SUMPRODUCT(CB1559:(CB1561),CA1559:CA1561)))-((SUMPRODUCT(CC1559:CC1561,BZ1559:BZ1561))*(SUMPRODUCT(CC1559:CC1561,CA1559:CA1561)))</f>
        <v>0</v>
      </c>
      <c r="CF1559">
        <f>CD1559/(SQRT(CD1559^2+CD1560^2+CD1561^2))</f>
        <v>0.33895300344160328</v>
      </c>
      <c r="CG1559">
        <v>1</v>
      </c>
      <c r="CH1559" t="s">
        <v>161</v>
      </c>
      <c r="CJ1559" s="1" t="s">
        <v>8</v>
      </c>
      <c r="CK1559" s="5">
        <f t="shared" ref="CK1559:CL1561" si="2355">BZ1559</f>
        <v>0.93180266183863136</v>
      </c>
      <c r="CL1559" s="6">
        <f t="shared" si="2355"/>
        <v>-0.87956522186239505</v>
      </c>
      <c r="CM1559" s="7">
        <f>FA1558</f>
        <v>0.866142523119807</v>
      </c>
      <c r="CN1559" s="8">
        <f>FW1558</f>
        <v>-0.36522398750960605</v>
      </c>
      <c r="CO1559" s="10"/>
      <c r="CP1559">
        <f t="shared" si="2351"/>
        <v>0.3492962422733713</v>
      </c>
      <c r="CQ1559">
        <f t="shared" si="2351"/>
        <v>-0.34518112468713447</v>
      </c>
      <c r="CR1559">
        <f>CJ1562</f>
        <v>0</v>
      </c>
      <c r="CS1559">
        <f>CM1562</f>
        <v>0</v>
      </c>
      <c r="CW1559" s="28"/>
      <c r="CY1559" s="61">
        <v>-0.3965103563849573</v>
      </c>
      <c r="DA1559" s="17">
        <v>0</v>
      </c>
      <c r="DB1559">
        <v>0</v>
      </c>
      <c r="DD1559" s="73">
        <f>(DB1558*DB1559)*(1-COS(RADIANS(CW1558+45)))+DB1560*(SIN(RADIANS(CW1558+45)))</f>
        <v>-0.9163084543222586</v>
      </c>
      <c r="DE1559" s="73">
        <f>(DB1559^2)*(1-COS(RADIANS(CW1558+45)))+(COS(RADIANS(CW1558+45)))</f>
        <v>-0.40047324072596074</v>
      </c>
      <c r="DF1559" s="73">
        <f>(DB1559*DB1560)*(1-COS(RADIANS(CW1558+45)))-DB1558*(SIN(RADIANS(CW1558+45)))</f>
        <v>0</v>
      </c>
      <c r="DG1559" s="10"/>
      <c r="DH1559">
        <v>-0.9163084543222586</v>
      </c>
      <c r="DI1559" s="23">
        <f>SIN(RADIANS('[1]Biaxial Input'!$F$21))*(COS(RADIANS(0)))</f>
        <v>6.9756473744125524E-2</v>
      </c>
      <c r="DK1559" s="30">
        <f>(DI1558*DI1559)*(1-COS(RADIANS(CV1558)))+DI1560*(SIN(RADIANS(CV1558)))</f>
        <v>-4.1965824879998722E-3</v>
      </c>
      <c r="DL1559" s="30">
        <f>(DI1559^2)*(1-COS(RADIANS(CV1558)))+(COS(RADIANS(CV1558)))</f>
        <v>0.9399860744203522</v>
      </c>
      <c r="DM1559" s="30">
        <f>(DI1559*DI1560)*(1-COS(RADIANS(CV1558)))-DI1558*(SIN(RADIANS(CV1558)))</f>
        <v>0.34118699944639969</v>
      </c>
      <c r="DO1559">
        <v>-0.85963656794761734</v>
      </c>
      <c r="DQ1559" s="28">
        <f>(DB1558*DB1559)*(1-COS(RADIANS(CU1558)))+DB1560*(SIN(RADIANS(CU1558)))</f>
        <v>1</v>
      </c>
      <c r="DR1559" s="28">
        <f>(DB1559^2)*(1-COS(RADIANS(CU1558)))+(COS(RADIANS(CU1558)))</f>
        <v>6.1257422745431001E-17</v>
      </c>
      <c r="DS1559" s="28">
        <f>(DB1559*DB1560)*(1-COS(RADIANS(CU1558)))-DB1558*(SIN(RADIANS(CU1558)))</f>
        <v>0</v>
      </c>
      <c r="DU1559" s="61">
        <v>-0.91772017926500926</v>
      </c>
      <c r="DW1559" s="17">
        <v>0</v>
      </c>
      <c r="DX1559">
        <v>0</v>
      </c>
      <c r="DZ1559" s="73">
        <f>(DB1558*DB1559)*(1-COS(RADIANS(CW1558-45)))+DB1560*(SIN(RADIANS(CW1558-45)))</f>
        <v>0.40047324072596069</v>
      </c>
      <c r="EA1559" s="73">
        <f>(DB1559^2)*(1-COS(RADIANS(CW1558-45)))+(COS(RADIANS(CW1558-45)))</f>
        <v>-0.9163084543222586</v>
      </c>
      <c r="EB1559" s="73">
        <f>(DB1559*DB1560)*(1-COS(RADIANS(CW1558-45)))-DB1558*(SIN(RADIANS(CW1558-45)))</f>
        <v>0</v>
      </c>
      <c r="EC1559" s="10"/>
      <c r="ED1559">
        <v>0.40047324072596069</v>
      </c>
      <c r="EE1559" s="1">
        <v>0.38028463347340752</v>
      </c>
      <c r="EG1559">
        <f>CY1559+DU1559</f>
        <v>-1.3142305356499666</v>
      </c>
      <c r="EH1559">
        <f>EG1559/(SQRT(EG1558^2+EG1559^2+EG1560^2))</f>
        <v>-0.92930132380052</v>
      </c>
      <c r="EJ1559">
        <f>Q1559+AM1559</f>
        <v>0.78165806921448433</v>
      </c>
      <c r="EK1559">
        <f>EJ1559/(SQRT(EJ1558^2+EJ1559^2+EJ1560^2))</f>
        <v>0.57050525158170795</v>
      </c>
      <c r="EM1559" s="23">
        <f>CY1560*DU1558-CY1558*DU1560</f>
        <v>-2.3858119147859069E-2</v>
      </c>
      <c r="EP1559" s="9">
        <f>((SUMPRODUCT(CM1559:CM1561,BZ1559:BZ1561))*(SUMPRODUCT(CM1559:CM1561,CA1559:CA1561)))-((SUMPRODUCT(CN1559:CN1561,BZ1559:BZ1561))*(SUMPRODUCT(CN1559:CN1561,CA1559:CA1561)))</f>
        <v>-3.1946674854498036E-2</v>
      </c>
      <c r="EY1559" s="28"/>
      <c r="EZ1559" s="10"/>
      <c r="FA1559" s="61">
        <v>-0.38043354037290938</v>
      </c>
      <c r="FB1559" s="13">
        <f>BW1560</f>
        <v>0</v>
      </c>
      <c r="FC1559" s="17">
        <v>0</v>
      </c>
      <c r="FD1559">
        <v>0</v>
      </c>
      <c r="FF1559" s="73">
        <f>(FD1558*FD1559)*(1-COS(RADIANS(EY1558+45)))+FD1560*(SIN(RADIANS(EY1558+45)))</f>
        <v>-0.92315811787083113</v>
      </c>
      <c r="FG1559" s="73">
        <f>(FD1559^2)*(1-COS(RADIANS(EY1558+45)))+(COS(RADIANS(EY1558+45)))</f>
        <v>-0.38442045914491157</v>
      </c>
      <c r="FH1559" s="73">
        <f>(FD1559*FD1560)*(1-COS(RADIANS(EY1558+45)))-FD1558*(SIN(RADIANS(EY1558+45)))</f>
        <v>0</v>
      </c>
      <c r="FI1559" s="10"/>
      <c r="FJ1559">
        <v>-0.92315811787083113</v>
      </c>
      <c r="FK1559" s="23">
        <f>SIN(RADIANS(176))*(COS(RADIANS(0)))</f>
        <v>6.9756473744125524E-2</v>
      </c>
      <c r="FM1559" s="30">
        <f>(FK1558*FK1559)*(1-COS(RADIANS(EX1558)))+FK1560*(SIN(RADIANS(EX1558)))</f>
        <v>-4.1965824879998722E-3</v>
      </c>
      <c r="FN1559" s="30">
        <f>(FK1559^2)*(1-COS(RADIANS(EX1558)))+(COS(RADIANS(EX1558)))</f>
        <v>0.9399860744203522</v>
      </c>
      <c r="FO1559" s="30">
        <f>(FK1559*FK1560)*(1-COS(RADIANS(EX1558)))-FK1558*(SIN(RADIANS(EX1558)))</f>
        <v>0.34118699944639969</v>
      </c>
      <c r="FQ1559">
        <v>-0.866142523119807</v>
      </c>
      <c r="FS1559" s="28">
        <f>(FD1558*FD1559)*(1-COS(RADIANS(EW1558)))+FD1560*(SIN(RADIANS(EW1558)))</f>
        <v>1</v>
      </c>
      <c r="FT1559" s="28">
        <f>(FD1559^2)*(1-COS(RADIANS(EW1558)))+(COS(RADIANS(EW1558)))</f>
        <v>6.1257422745431001E-17</v>
      </c>
      <c r="FU1559" s="28">
        <f>(FD1559*FD1560)*(1-COS(RADIANS(EW1558)))-FD1558*(SIN(RADIANS(EW1558)))</f>
        <v>0</v>
      </c>
      <c r="FW1559" s="61">
        <v>-0.92450046593285229</v>
      </c>
      <c r="FX1559" s="13">
        <f>BX1560</f>
        <v>0</v>
      </c>
      <c r="FY1559" s="17">
        <v>0</v>
      </c>
      <c r="FZ1559">
        <v>0</v>
      </c>
      <c r="GB1559" s="73">
        <f>(FD1558*FD1559)*(1-COS(RADIANS(EY1558-45)))+FD1560*(SIN(RADIANS(EY1558-45)))</f>
        <v>0.38442045914491108</v>
      </c>
      <c r="GC1559" s="73">
        <f>(FD1559^2)*(1-COS(RADIANS(EY1558-45)))+(COS(RADIANS(EY1558-45)))</f>
        <v>-0.92315811787083135</v>
      </c>
      <c r="GD1559" s="73">
        <f>(FD1559*FD1560)*(1-COS(RADIANS(EY1558-45)))-FD1558*(SIN(RADIANS(EY1558-45)))</f>
        <v>0</v>
      </c>
      <c r="GE1559" s="10"/>
      <c r="GF1559">
        <v>0.38442045914491108</v>
      </c>
      <c r="GG1559" s="1">
        <v>0.365223987509606</v>
      </c>
      <c r="GI1559">
        <f>FA1559+FW1559</f>
        <v>-1.3049340063057617</v>
      </c>
      <c r="GJ1559">
        <f>GI1559/(SQRT(GI1558^2+GI1559^2+GI1560^2))</f>
        <v>-0.92272768485973278</v>
      </c>
      <c r="GL1559">
        <f>CH1560+DC1559</f>
        <v>-3.1946674854498036E-2</v>
      </c>
      <c r="GM1559" t="e">
        <f>GL1559/(SQRT(GL1558^2+GL1559^2+GL1560^2))</f>
        <v>#VALUE!</v>
      </c>
      <c r="GO1559" s="27">
        <f>FA1560*FW1558-FA1558*FW1560</f>
        <v>-2.3858119147859083E-2</v>
      </c>
    </row>
    <row r="1560" spans="1:197" x14ac:dyDescent="0.2">
      <c r="A1560" s="1"/>
      <c r="D1560" t="s">
        <v>10</v>
      </c>
      <c r="E1560" s="5">
        <f t="shared" si="2350"/>
        <v>-9.8670825378713731E-2</v>
      </c>
      <c r="F1560" s="6">
        <f t="shared" si="2350"/>
        <v>-0.32743702453282264</v>
      </c>
      <c r="G1560" s="7">
        <f t="shared" si="2352"/>
        <v>0.4992155184350423</v>
      </c>
      <c r="H1560" s="8">
        <f t="shared" si="2353"/>
        <v>0.28244255077944203</v>
      </c>
      <c r="J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W1560" s="1"/>
      <c r="BV1560" s="1"/>
      <c r="BY1560" t="s">
        <v>9</v>
      </c>
      <c r="BZ1560" s="5">
        <f t="shared" si="2354"/>
        <v>0.3492962422733713</v>
      </c>
      <c r="CA1560" s="6">
        <f t="shared" si="2354"/>
        <v>-0.34518112468713447</v>
      </c>
      <c r="CB1560" s="7">
        <f>CY1559</f>
        <v>-0.3965103563849573</v>
      </c>
      <c r="CC1560" s="8">
        <f>DU1559</f>
        <v>-0.91772017926500926</v>
      </c>
      <c r="CD1560">
        <f t="shared" ref="CD1560" si="2356">CB1560+CC1560</f>
        <v>-1.3142305356499666</v>
      </c>
      <c r="CE1560" s="10"/>
      <c r="CF1560">
        <f>CD1560/(SQRT(CD1559^2+CD1560^2+CD1561^2))</f>
        <v>-0.92930132380052</v>
      </c>
      <c r="CH1560">
        <f>((SUMPRODUCT(CM1559:CM1561,CK1559:CK1561))*(SUMPRODUCT(CM1559:CM1561,CL1559:CL1561)))-((SUMPRODUCT(CN1559:CN1561,CK1559:CK1561))*(SUMPRODUCT(CN1559:CN1561,CL1559:CL1561)))</f>
        <v>-3.1946674854498036E-2</v>
      </c>
      <c r="CJ1560" s="10" t="s">
        <v>9</v>
      </c>
      <c r="CK1560" s="5">
        <f t="shared" si="2355"/>
        <v>0.3492962422733713</v>
      </c>
      <c r="CL1560" s="6">
        <f t="shared" si="2355"/>
        <v>-0.34518112468713447</v>
      </c>
      <c r="CM1560" s="7">
        <f>FA1559</f>
        <v>-0.38043354037290938</v>
      </c>
      <c r="CN1560" s="8">
        <f>FW1559</f>
        <v>-0.92450046593285229</v>
      </c>
      <c r="CP1560">
        <f t="shared" si="2351"/>
        <v>-9.8670839279614439E-2</v>
      </c>
      <c r="CQ1560">
        <f t="shared" si="2351"/>
        <v>-0.32743703463395935</v>
      </c>
      <c r="CR1560">
        <f>CK1562</f>
        <v>0</v>
      </c>
      <c r="CS1560">
        <f>CN1562</f>
        <v>0</v>
      </c>
      <c r="CW1560" s="28"/>
      <c r="CY1560" s="61">
        <v>0.322187070390349</v>
      </c>
      <c r="DA1560" s="17">
        <v>0</v>
      </c>
      <c r="DB1560">
        <v>1</v>
      </c>
      <c r="DD1560" s="73">
        <f>(DB1558*DB1560)*(1-COS(RADIANS(CW1558+45)))-DB1559*(SIN(RADIANS(CW1558+45)))</f>
        <v>0</v>
      </c>
      <c r="DE1560" s="73">
        <f>(DB1559*DB1560)*(1-COS(RADIANS(CW1558+45)))+DB1558*(SIN(RADIANS(CW1558+45)))</f>
        <v>0</v>
      </c>
      <c r="DF1560" s="73">
        <f>(DB1560^2)*(1-COS(RADIANS(CW1558+45)))+(COS(RADIANS(CW1558+45)))</f>
        <v>1</v>
      </c>
      <c r="DG1560" s="10"/>
      <c r="DH1560">
        <v>0</v>
      </c>
      <c r="DI1560" s="23">
        <f>SIN(RADIANS('[1]Biaxial Input'!$F$21))*SIN(RADIANS(0))</f>
        <v>0</v>
      </c>
      <c r="DK1560" s="30">
        <f>(DI1558*DI1560)*(1-COS(RADIANS(CV1558)))-DI1559*(SIN(RADIANS(CV1558)))</f>
        <v>-2.3858119147859059E-2</v>
      </c>
      <c r="DL1560" s="30">
        <f>(DI1559*DI1560)*(1-COS(RADIANS(CV1558)))+DI1558*(SIN(RADIANS(CV1558)))</f>
        <v>-0.34118699944639969</v>
      </c>
      <c r="DM1560" s="30">
        <f>(DI1560^2)*(1-COS(RADIANS(CV1558)))+(COS(RADIANS(CV1558)))</f>
        <v>0.93969262078590843</v>
      </c>
      <c r="DO1560">
        <v>0.322187070390349</v>
      </c>
      <c r="DQ1560" s="28">
        <f>(DB1558*DB1560)*(1-COS(RADIANS(CU1558)))-DB1559*(SIN(RADIANS(CU1558)))</f>
        <v>0</v>
      </c>
      <c r="DR1560" s="28">
        <f>(DB1559*DB1560)*(1-COS(RADIANS(CU1558)))+DB1558*(SIN(RADIANS(CU1558)))</f>
        <v>0</v>
      </c>
      <c r="DS1560" s="28">
        <f>(DB1560^2)*(1-COS(RADIANS(CU1558)))+(COS(RADIANS(CU1558)))</f>
        <v>1</v>
      </c>
      <c r="DU1560" s="61">
        <v>-0.11477486708245523</v>
      </c>
      <c r="DW1560" s="17">
        <v>0</v>
      </c>
      <c r="DX1560">
        <v>1</v>
      </c>
      <c r="DZ1560" s="73">
        <f>(DB1558*DB1558)*(1-COS(RADIANS(CW1558-45)))-DB1558*(SIN(RADIANS(CW1558-45)))</f>
        <v>0</v>
      </c>
      <c r="EA1560" s="73">
        <f>(DB1559*DB1560)*(1-COS(RADIANS(CW1558-45)))+DB1558*(SIN(RADIANS(CW1558-45)))</f>
        <v>0</v>
      </c>
      <c r="EB1560" s="73">
        <f>(DB1560^2)*(1-COS(RADIANS(CW1558-45)))+(COS(RADIANS(CW1558-45)))</f>
        <v>1</v>
      </c>
      <c r="EC1560" s="10"/>
      <c r="ED1560">
        <v>0</v>
      </c>
      <c r="EE1560" s="1">
        <v>-0.11477486708245523</v>
      </c>
      <c r="EG1560">
        <f>CY1560+DU1560</f>
        <v>0.20741220330789378</v>
      </c>
      <c r="EH1560">
        <f>EG1560/(SQRT(EG1558^2+EG1559^2+EG1560^2))</f>
        <v>0.14666257545985456</v>
      </c>
      <c r="EJ1560">
        <f>Q1560+AM1560</f>
        <v>0</v>
      </c>
      <c r="EK1560">
        <f>EJ1560/(SQRT(EJ1558^2+EJ1559^2+EJ1560^2))</f>
        <v>0</v>
      </c>
      <c r="EM1560" s="23">
        <f>CY1558*DU1559-CY1559*DU1558</f>
        <v>-0.93969262078590843</v>
      </c>
      <c r="ER1560">
        <f t="shared" ref="ER1560:ES1562" si="2357">CK1559</f>
        <v>0.93180266183863136</v>
      </c>
      <c r="ES1560">
        <f t="shared" si="2357"/>
        <v>-0.87956522186239505</v>
      </c>
      <c r="ET1560" t="e">
        <f>#REF!</f>
        <v>#REF!</v>
      </c>
      <c r="EU1560" t="e">
        <f>#REF!</f>
        <v>#REF!</v>
      </c>
      <c r="EY1560" s="28"/>
      <c r="EZ1560" s="10"/>
      <c r="FA1560" s="61">
        <v>0.32414109736808866</v>
      </c>
      <c r="FB1560" s="13">
        <f>BW1561</f>
        <v>0</v>
      </c>
      <c r="FC1560" s="17">
        <v>0</v>
      </c>
      <c r="FD1560">
        <v>1</v>
      </c>
      <c r="FF1560" s="73">
        <f>(FD1558*FD1560)*(1-COS(RADIANS(EY1558+45)))-FD1559*(SIN(RADIANS(EY1558+45)))</f>
        <v>0</v>
      </c>
      <c r="FG1560" s="73">
        <f>(FD1559*FD1560)*(1-COS(RADIANS(EY1558+45)))+FD1558*(SIN(RADIANS(EY1558+45)))</f>
        <v>0</v>
      </c>
      <c r="FH1560" s="73">
        <f>(FD1560^2)*(1-COS(RADIANS(EY1558+45)))+(COS(RADIANS(EY1558+45)))</f>
        <v>1</v>
      </c>
      <c r="FI1560" s="10"/>
      <c r="FJ1560">
        <v>0</v>
      </c>
      <c r="FK1560" s="23">
        <f>SIN(RADIANS(176))*SIN(RADIANS(0))</f>
        <v>0</v>
      </c>
      <c r="FM1560" s="30">
        <f>(FK1558*FK1560)*(1-COS(RADIANS(EX1558)))-FK1559*(SIN(RADIANS(EX1558)))</f>
        <v>-2.3858119147859059E-2</v>
      </c>
      <c r="FN1560" s="30">
        <f>(FK1559*FK1560)*(1-COS(RADIANS(EX1558)))+FK1558*(SIN(RADIANS(EX1558)))</f>
        <v>-0.34118699944639969</v>
      </c>
      <c r="FO1560" s="30">
        <f>(FK1560^2)*(1-COS(RADIANS(EX1558)))+(COS(RADIANS(EX1558)))</f>
        <v>0.93969262078590843</v>
      </c>
      <c r="FQ1560">
        <v>0.32414109736808866</v>
      </c>
      <c r="FS1560" s="28">
        <f>(FD1558*FD1560)*(1-COS(RADIANS(EW1558)))-FD1559*(SIN(RADIANS(EW1558)))</f>
        <v>0</v>
      </c>
      <c r="FT1560" s="28">
        <f>(FD1559*FD1560)*(1-COS(RADIANS(EW1558)))+FD1558*(SIN(RADIANS(EW1558)))</f>
        <v>0</v>
      </c>
      <c r="FU1560" s="28">
        <f>(FD1560^2)*(1-COS(RADIANS(EW1558)))+(COS(RADIANS(EW1558)))</f>
        <v>1</v>
      </c>
      <c r="FW1560" s="61">
        <v>-0.10913444661298388</v>
      </c>
      <c r="FX1560" s="13">
        <f>BX1561</f>
        <v>0</v>
      </c>
      <c r="FY1560" s="17">
        <v>0</v>
      </c>
      <c r="FZ1560">
        <v>1</v>
      </c>
      <c r="GB1560" s="73">
        <f>(FD1558*FD1558)*(1-COS(RADIANS(EY1558-45)))-FD1558*(SIN(RADIANS(EY1558-45)))</f>
        <v>0</v>
      </c>
      <c r="GC1560" s="73">
        <f>(FD1559*FD1560)*(1-COS(RADIANS(EY1558-45)))+FD1558*(SIN(RADIANS(EY1558-45)))</f>
        <v>0</v>
      </c>
      <c r="GD1560" s="73">
        <f>(FD1560^2)*(1-COS(RADIANS(EY1558-45)))+(COS(RADIANS(EY1558-45)))</f>
        <v>0.99999999999999989</v>
      </c>
      <c r="GE1560" s="10"/>
      <c r="GF1560">
        <v>0</v>
      </c>
      <c r="GG1560" s="1">
        <v>-0.10913444661298388</v>
      </c>
      <c r="GI1560">
        <f>FA1560+FW1560</f>
        <v>0.21500665075510478</v>
      </c>
      <c r="GJ1560">
        <f>GI1560/(SQRT(GI1558^2+GI1559^2+GI1560^2))</f>
        <v>0.15203266074914226</v>
      </c>
      <c r="GL1560" t="e">
        <f>#REF!+DC1560</f>
        <v>#REF!</v>
      </c>
      <c r="GM1560" t="e">
        <f>GL1560/(SQRT(GL1558^2+GL1559^2+GL1560^2))</f>
        <v>#REF!</v>
      </c>
      <c r="GO1560" s="27">
        <f>FA1558*FW1559-FA1559*FW1558</f>
        <v>-0.93969262078590854</v>
      </c>
    </row>
    <row r="1561" spans="1:197" x14ac:dyDescent="0.2">
      <c r="A1561" s="1"/>
      <c r="J1561" s="10"/>
      <c r="Q1561" s="82" t="s">
        <v>148</v>
      </c>
      <c r="R1561" s="13"/>
      <c r="T1561" s="10"/>
      <c r="U1561" s="10"/>
      <c r="V1561" s="10"/>
      <c r="W1561" s="10"/>
      <c r="X1561" s="10"/>
      <c r="Y1561" s="10"/>
      <c r="Z1561" s="80"/>
      <c r="AA1561" s="23" t="s">
        <v>149</v>
      </c>
      <c r="AE1561" s="1"/>
      <c r="AG1561" s="80"/>
      <c r="AK1561" s="13"/>
      <c r="AL1561" s="81"/>
      <c r="AM1561" s="82" t="s">
        <v>150</v>
      </c>
      <c r="AO1561" s="13"/>
      <c r="AP1561" s="13"/>
      <c r="AS1561" s="1"/>
      <c r="AW1561" s="1"/>
      <c r="BV1561" s="1"/>
      <c r="BY1561" t="s">
        <v>10</v>
      </c>
      <c r="BZ1561" s="5">
        <f t="shared" si="2354"/>
        <v>-9.8670839279614439E-2</v>
      </c>
      <c r="CA1561" s="6">
        <f t="shared" si="2354"/>
        <v>-0.32743703463395935</v>
      </c>
      <c r="CB1561" s="7">
        <f>CY1560</f>
        <v>0.322187070390349</v>
      </c>
      <c r="CC1561" s="8">
        <f>DU1560</f>
        <v>-0.11477486708245523</v>
      </c>
      <c r="CD1561">
        <f>(CB1561+CC1561)</f>
        <v>0.20741220330789378</v>
      </c>
      <c r="CE1561" s="10"/>
      <c r="CF1561">
        <f>CD1561/(SQRT(CD1559^2+CD1560^2+CD1561^2))</f>
        <v>0.14666257545985456</v>
      </c>
      <c r="CG1561" s="10" t="s">
        <v>160</v>
      </c>
      <c r="CH1561" s="10">
        <f>-CH1558*((EY1558-CW1558)/(CH1560-CE1559))</f>
        <v>201.3922336271556</v>
      </c>
      <c r="CJ1561" s="10" t="s">
        <v>10</v>
      </c>
      <c r="CK1561" s="5">
        <f t="shared" si="2355"/>
        <v>-9.8670839279614439E-2</v>
      </c>
      <c r="CL1561" s="6">
        <f t="shared" si="2355"/>
        <v>-0.32743703463395935</v>
      </c>
      <c r="CM1561" s="7">
        <f>FA1560</f>
        <v>0.32414109736808866</v>
      </c>
      <c r="CN1561" s="8">
        <f>FW1560</f>
        <v>-0.10913444661298388</v>
      </c>
      <c r="CW1561" s="28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EE1561" s="1"/>
      <c r="EI1561" s="64">
        <f>(DEGREES(ACOS((EH1558*EK1558+EH1559*EK1559+EH1560*EK1560)/((SQRT(EH1558^2+EH1559^2+EH1560^2))*(SQRT(EK1558^2+EK1559^2+EK1560^2))))))</f>
        <v>143.95463371721394</v>
      </c>
      <c r="ER1561">
        <f t="shared" si="2357"/>
        <v>0.3492962422733713</v>
      </c>
      <c r="ES1561">
        <f t="shared" si="2357"/>
        <v>-0.34518112468713447</v>
      </c>
      <c r="ET1561" t="e">
        <f>#REF!</f>
        <v>#REF!</v>
      </c>
      <c r="EU1561" t="e">
        <f>#REF!</f>
        <v>#REF!</v>
      </c>
      <c r="EY1561" s="28"/>
      <c r="EZ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GG1561" s="1"/>
      <c r="GK1561" s="64" t="e">
        <f>(DEGREES(ACOS((GJ1558*GM1558+GJ1559*GM1559+GJ1560*GM1560)/((SQRT(GJ1558^2+GJ1559^2+GJ1560^2))*(SQRT(GM1558^2+GM1559^2+GM1560^2))))))</f>
        <v>#VALUE!</v>
      </c>
    </row>
    <row r="1562" spans="1:197" x14ac:dyDescent="0.2">
      <c r="E1562" s="5" t="s">
        <v>4</v>
      </c>
      <c r="F1562" s="6" t="s">
        <v>5</v>
      </c>
      <c r="G1562" s="7" t="s">
        <v>6</v>
      </c>
      <c r="H1562" s="8" t="s">
        <v>1</v>
      </c>
      <c r="I1562">
        <v>9</v>
      </c>
      <c r="J1562" s="9" t="s">
        <v>7</v>
      </c>
      <c r="K1562">
        <v>9</v>
      </c>
      <c r="L1562" s="10"/>
      <c r="M1562" s="17">
        <f>A1530</f>
        <v>80</v>
      </c>
      <c r="N1562" s="17">
        <f>B1530</f>
        <v>40</v>
      </c>
      <c r="O1562" s="17">
        <f>C1530</f>
        <v>215.7</v>
      </c>
      <c r="Q1562" s="61">
        <f t="array" ref="Q1562:Q1564">MMULT(AI1562:AK1564,AG1562:AG1564)</f>
        <v>0.7177653940960772</v>
      </c>
      <c r="R1562" s="13"/>
      <c r="S1562" s="17">
        <v>1</v>
      </c>
      <c r="T1562">
        <v>0</v>
      </c>
      <c r="V1562" s="73">
        <f>(T1562^2)*(1-COS(RADIANS(O1562+45)))+(COS(RADIANS(O1562+45)))</f>
        <v>-0.161603821103361</v>
      </c>
      <c r="W1562" s="73">
        <f>(T1562*T1563)*(1-COS(RADIANS(O1562+45)))-T1564*(SIN(RADIANS(O1562+45)))</f>
        <v>0.98685571640680736</v>
      </c>
      <c r="X1562" s="73">
        <f>(T1562*T1564)*(1-COS(RADIANS(O1562+45)))+T1563*(SIN(RADIANS(O1562+45)))</f>
        <v>0</v>
      </c>
      <c r="Y1562" s="10"/>
      <c r="Z1562">
        <f t="array" ref="Z1562:Z1564">MMULT(V1562:X1564,S1562:S1564)</f>
        <v>-0.161603821103361</v>
      </c>
      <c r="AA1562" s="23">
        <f>COS(RADIANS('[1]Biaxial Input'!$F$21))</f>
        <v>-0.9975640502598242</v>
      </c>
      <c r="AC1562" s="30">
        <f>(AA1562^2)*(1-COS(RADIANS(N1562)))+(COS(RADIANS(N1562)))</f>
        <v>0.99886158030145311</v>
      </c>
      <c r="AD1562" s="30">
        <f>(AA1562*AA1563)*(1-COS(RADIANS(N1562)))-AA1564*(SIN(RADIANS(N1562)))</f>
        <v>-1.6280160168985456E-2</v>
      </c>
      <c r="AE1562" s="30">
        <f>(AA1562*AA1564)*(1-COS(RADIANS(N1562)))+AA1563*(SIN(RADIANS(N1562)))</f>
        <v>4.4838597018148282E-2</v>
      </c>
      <c r="AG1562">
        <f t="array" ref="AG1562:AG1564">MMULT(AC1562:AE1564,Z1562:Z1564)</f>
        <v>-0.14535367900327475</v>
      </c>
      <c r="AI1562" s="28">
        <f>(T1562^2)*(1-COS(RADIANS(M1562)))+(COS(RADIANS(M1562)))</f>
        <v>0.17364817766693041</v>
      </c>
      <c r="AJ1562" s="28">
        <f>(T1562*T1563)*(1-COS(RADIANS(M1562)))-T1564*(SIN(RADIANS(M1562)))</f>
        <v>-0.98480775301220802</v>
      </c>
      <c r="AK1562" s="28">
        <f>(T1562*T1564)*(1-COS(RADIANS(M1562)))+T1563*(SIN(RADIANS(M1562)))</f>
        <v>0</v>
      </c>
      <c r="AM1562" s="61">
        <f t="array" ref="AM1562:AM1564">MMULT(AI1562:AK1564,AW1562:AW1564)</f>
        <v>-0.30954570802862502</v>
      </c>
      <c r="AN1562" s="13"/>
      <c r="AO1562" s="17">
        <v>1</v>
      </c>
      <c r="AP1562">
        <v>0</v>
      </c>
      <c r="AR1562" s="73">
        <f>(T1562^2)*(1-COS(RADIANS(O1562-45)))+(COS(RADIANS(O1562-45)))</f>
        <v>-0.98685571640680725</v>
      </c>
      <c r="AS1562" s="73">
        <f>(T1562*T1563)*(1-COS(RADIANS(O1562-45)))-T1564*(SIN(RADIANS(O1562-45)))</f>
        <v>-0.16160382110336138</v>
      </c>
      <c r="AT1562" s="73">
        <f>(T1562*T1564)*(1-COS(RADIANS(O1562-45)))+T1563*(SIN(RADIANS(O1562-45)))</f>
        <v>0</v>
      </c>
      <c r="AU1562" s="10"/>
      <c r="AV1562">
        <f t="array" ref="AV1562:AV1564">MMULT(AR1562:AT1564,S1562:S1564)</f>
        <v>-0.98685571640680725</v>
      </c>
      <c r="AW1562" s="1">
        <f t="array" ref="AW1562:AW1564">MMULT(AC1562:AE1564,AV1562:AV1564)</f>
        <v>-0.98836319651110893</v>
      </c>
      <c r="BV1562" s="1"/>
      <c r="CS1562" s="15"/>
      <c r="CW1562" s="28"/>
      <c r="CY1562" s="82" t="s">
        <v>148</v>
      </c>
      <c r="CZ1562" s="13"/>
      <c r="DB1562" s="10"/>
      <c r="DC1562" s="10"/>
      <c r="DD1562" s="10"/>
      <c r="DE1562" s="10"/>
      <c r="DF1562" s="10"/>
      <c r="DG1562" s="10"/>
      <c r="DH1562" s="80"/>
      <c r="DI1562" s="23" t="s">
        <v>149</v>
      </c>
      <c r="DM1562" s="1"/>
      <c r="DO1562" s="80"/>
      <c r="DS1562" s="13"/>
      <c r="DT1562" s="81"/>
      <c r="DU1562" s="82" t="s">
        <v>150</v>
      </c>
      <c r="DW1562" s="13"/>
      <c r="DX1562" s="13"/>
      <c r="EA1562" s="1"/>
      <c r="EE1562" s="1"/>
      <c r="EI1562" s="13"/>
      <c r="ER1562">
        <f t="shared" si="2357"/>
        <v>-9.8670839279614439E-2</v>
      </c>
      <c r="ES1562">
        <f t="shared" si="2357"/>
        <v>-0.32743703463395935</v>
      </c>
      <c r="ET1562" t="e">
        <f>#REF!</f>
        <v>#REF!</v>
      </c>
      <c r="EU1562" t="e">
        <f>#REF!</f>
        <v>#REF!</v>
      </c>
      <c r="EY1562" s="28"/>
      <c r="EZ1562" s="10"/>
      <c r="FA1562" s="82" t="s">
        <v>148</v>
      </c>
      <c r="FB1562" s="13"/>
      <c r="FD1562" s="10"/>
      <c r="FE1562" s="10"/>
      <c r="FF1562" s="10"/>
      <c r="FG1562" s="10"/>
      <c r="FH1562" s="10"/>
      <c r="FI1562" s="10"/>
      <c r="FJ1562" s="80"/>
      <c r="FK1562" s="23" t="s">
        <v>149</v>
      </c>
      <c r="FO1562" s="1"/>
      <c r="FQ1562" s="80"/>
      <c r="FU1562" s="13"/>
      <c r="FV1562" s="81"/>
      <c r="FW1562" s="82" t="s">
        <v>150</v>
      </c>
      <c r="FY1562" s="13"/>
      <c r="FZ1562" s="13"/>
      <c r="GC1562" s="1"/>
      <c r="GG1562" s="1"/>
      <c r="GK1562" s="13"/>
    </row>
    <row r="1563" spans="1:197" x14ac:dyDescent="0.2">
      <c r="D1563" t="s">
        <v>8</v>
      </c>
      <c r="E1563" s="5">
        <f t="shared" ref="E1563:F1565" si="2358">E1558</f>
        <v>0.93180264161757331</v>
      </c>
      <c r="F1563" s="6">
        <f t="shared" si="2358"/>
        <v>-0.87956524785277979</v>
      </c>
      <c r="G1563" s="7">
        <f>Q1562</f>
        <v>0.7177653940960772</v>
      </c>
      <c r="H1563" s="8">
        <f>AM1562</f>
        <v>-0.30954570802862502</v>
      </c>
      <c r="J1563" s="9">
        <f>((SUMPRODUCT(G1563:G1565,E1563:E1565))*(SUMPRODUCT(G1563:(G1565),F1563:F1565)))-((SUMPRODUCT(H1563:H1565,E1563:E1565))*(SUMPRODUCT(H1563:H1565,F1563:F1565)))</f>
        <v>-2.2888352130923106E-4</v>
      </c>
      <c r="Q1563" s="61">
        <v>-0.27415739859340627</v>
      </c>
      <c r="S1563" s="17">
        <v>0</v>
      </c>
      <c r="T1563">
        <v>0</v>
      </c>
      <c r="V1563" s="73">
        <f>(T1562*T1563)*(1-COS(RADIANS(O1562+45)))+T1564*(SIN(RADIANS(O1562+45)))</f>
        <v>-0.98685571640680736</v>
      </c>
      <c r="W1563" s="73">
        <f>(T1563^2)*(1-COS(RADIANS(O1562+45)))+(COS(RADIANS(O1562+45)))</f>
        <v>-0.161603821103361</v>
      </c>
      <c r="X1563" s="73">
        <f>(T1563*T1564)*(1-COS(RADIANS(O1562+45)))-T1562*(SIN(RADIANS(O1562+45)))</f>
        <v>0</v>
      </c>
      <c r="Y1563" s="10"/>
      <c r="Z1563">
        <v>-0.98685571640680736</v>
      </c>
      <c r="AA1563" s="23">
        <f>SIN(RADIANS('[1]Biaxial Input'!$F$21))*(COS(RADIANS(0)))</f>
        <v>6.9756473744125524E-2</v>
      </c>
      <c r="AC1563" s="30">
        <f>(AA1562*AA1563)*(1-COS(RADIANS(N1562)))+AA1564*(SIN(RADIANS(N1562)))</f>
        <v>-1.6280160168985456E-2</v>
      </c>
      <c r="AD1563" s="30">
        <f>(AA1563^2)*(1-COS(RADIANS(N1562)))+(COS(RADIANS(N1562)))</f>
        <v>0.7671828628175249</v>
      </c>
      <c r="AE1563" s="30">
        <f>(AA1563*AA1564)*(1-COS(RADIANS(N1562)))-AA1562*(SIN(RADIANS(N1562)))</f>
        <v>0.64122181137573508</v>
      </c>
      <c r="AG1563">
        <v>-0.75446785760933111</v>
      </c>
      <c r="AI1563" s="28">
        <f>(T1562*T1563)*(1-COS(RADIANS(M1562)))+T1564*(SIN(RADIANS(M1562)))</f>
        <v>0.98480775301220802</v>
      </c>
      <c r="AJ1563" s="28">
        <f>(T1563^2)*(1-COS(RADIANS(M1562)))+(COS(RADIANS(M1562)))</f>
        <v>0.17364817766693041</v>
      </c>
      <c r="AK1563" s="28">
        <f>(T1563*T1564)*(1-COS(RADIANS(M1562)))-T1562*(SIN(RADIANS(M1562)))</f>
        <v>0</v>
      </c>
      <c r="AM1563" s="61">
        <v>-0.94902903185788856</v>
      </c>
      <c r="AO1563" s="17">
        <v>0</v>
      </c>
      <c r="AP1563">
        <v>0</v>
      </c>
      <c r="AR1563" s="73">
        <f>(T1562*T1563)*(1-COS(RADIANS(O1562-45)))+T1564*(SIN(RADIANS(O1562-45)))</f>
        <v>0.16160382110336138</v>
      </c>
      <c r="AS1563" s="73">
        <f>(T1563^2)*(1-COS(RADIANS(O1562-45)))+(COS(RADIANS(O1562-45)))</f>
        <v>-0.98685571640680725</v>
      </c>
      <c r="AT1563" s="73">
        <f>(T1563*T1564)*(1-COS(RADIANS(O1562-45)))-T1562*(SIN(RADIANS(O1562-45)))</f>
        <v>0</v>
      </c>
      <c r="AU1563" s="10"/>
      <c r="AV1563">
        <v>0.16160382110336138</v>
      </c>
      <c r="AW1563" s="1">
        <v>0.14004585124310964</v>
      </c>
      <c r="BV1563" s="1"/>
      <c r="BZ1563" s="5" t="s">
        <v>4</v>
      </c>
      <c r="CA1563" s="6" t="s">
        <v>5</v>
      </c>
      <c r="CB1563" s="7" t="s">
        <v>6</v>
      </c>
      <c r="CC1563" s="8" t="s">
        <v>1</v>
      </c>
      <c r="CD1563">
        <v>6</v>
      </c>
      <c r="CE1563" s="9" t="s">
        <v>7</v>
      </c>
      <c r="CG1563" s="90" t="s">
        <v>157</v>
      </c>
      <c r="CH1563" s="61">
        <f>CE1564-((CH1565-CE1564)/(EY1563-CW1563))*CW1563</f>
        <v>8.1990656547917276</v>
      </c>
      <c r="CK1563" s="5" t="s">
        <v>4</v>
      </c>
      <c r="CL1563" s="6" t="s">
        <v>5</v>
      </c>
      <c r="CM1563" s="7" t="s">
        <v>6</v>
      </c>
      <c r="CN1563" s="8" t="s">
        <v>1</v>
      </c>
      <c r="CO1563" s="10"/>
      <c r="CP1563">
        <f t="shared" ref="CP1563:CQ1565" si="2359">BZ1564</f>
        <v>0.93180266183863136</v>
      </c>
      <c r="CQ1563">
        <f t="shared" si="2359"/>
        <v>-0.87956522186239505</v>
      </c>
      <c r="CR1563" t="e">
        <f>#REF!</f>
        <v>#REF!</v>
      </c>
      <c r="CS1563">
        <f>CL1567</f>
        <v>0</v>
      </c>
      <c r="CU1563" s="17">
        <f>CU1467</f>
        <v>45</v>
      </c>
      <c r="CV1563" s="17">
        <f>CV1467</f>
        <v>25</v>
      </c>
      <c r="CW1563" s="31">
        <f>CH1470</f>
        <v>245.06195136069923</v>
      </c>
      <c r="CY1563" s="61">
        <f t="array" ref="CY1563:CY1565">MMULT(DQ1563:DS1565,DO1563:DO1565)</f>
        <v>0.85063781367957314</v>
      </c>
      <c r="CZ1563" s="13"/>
      <c r="DA1563" s="17">
        <v>1</v>
      </c>
      <c r="DB1563">
        <v>0</v>
      </c>
      <c r="DD1563" s="73">
        <f>(DB1563^2)*(1-COS(RADIANS(CW1563+45)))+(COS(RADIANS(CW1563+45)))</f>
        <v>0.34303599074933172</v>
      </c>
      <c r="DE1563" s="73">
        <f>(DB1563*DB1564)*(1-COS(RADIANS(CW1563+45)))-DB1565*(SIN(RADIANS(CW1563+45)))</f>
        <v>0.93932226048924472</v>
      </c>
      <c r="DF1563" s="73">
        <f>(DB1563*DB1565)*(1-COS(RADIANS(CW1563+45)))+DB1564*(SIN(RADIANS(CW1563+45)))</f>
        <v>0</v>
      </c>
      <c r="DG1563" s="10"/>
      <c r="DH1563">
        <f t="array" ref="DH1563:DH1565">MMULT(DD1563:DF1565,DA1563:DA1565)</f>
        <v>0.34303599074933172</v>
      </c>
      <c r="DI1563" s="23">
        <f>COS(RADIANS('[1]Biaxial Input'!$F$21))</f>
        <v>-0.9975640502598242</v>
      </c>
      <c r="DK1563" s="30">
        <f>(DI1563^2)*(1-COS(RADIANS(CV1563)))+(COS(RADIANS(CV1563)))</f>
        <v>0.99954409691199531</v>
      </c>
      <c r="DL1563" s="30">
        <f>(DI1563*DI1564)*(1-COS(RADIANS(CV1563)))-DI1565*(SIN(RADIANS(CV1563)))</f>
        <v>-6.5197179069601558E-3</v>
      </c>
      <c r="DM1563" s="30">
        <f>(DI1563*DI1565)*(1-COS(RADIANS(CV1563)))+DI1564*(SIN(RADIANS(CV1563)))</f>
        <v>2.948035967890307E-2</v>
      </c>
      <c r="DO1563">
        <f t="array" ref="DO1563:DO1565">MMULT(DK1563:DM1565,DH1563:DH1565)</f>
        <v>0.34900371574397032</v>
      </c>
      <c r="DQ1563" s="28">
        <f>(DB1563^2)*(1-COS(RADIANS(CU1563)))+(COS(RADIANS(CU1563)))</f>
        <v>0.70710678118654757</v>
      </c>
      <c r="DR1563" s="28">
        <f>(DB1563*DB1564)*(1-COS(RADIANS(CU1563)))-DB1565*(SIN(RADIANS(CU1563)))</f>
        <v>-0.70710678118654746</v>
      </c>
      <c r="DS1563" s="28">
        <f>(DB1563*DB1565)*(1-COS(RADIANS(CU1563)))+DB1564*(SIN(RADIANS(CU1563)))</f>
        <v>0</v>
      </c>
      <c r="DU1563" s="61">
        <f t="array" ref="DU1563:DU1565">MMULT(DQ1563:DS1565,EE1563:EE1565)</f>
        <v>-0.44669990080074057</v>
      </c>
      <c r="DV1563" s="13"/>
      <c r="DW1563" s="17">
        <v>1</v>
      </c>
      <c r="DX1563">
        <v>0</v>
      </c>
      <c r="DZ1563" s="73">
        <f>(DB1563^2)*(1-COS(RADIANS(CW1563-45)))+(COS(RADIANS(CW1563-45)))</f>
        <v>-0.93932226048924483</v>
      </c>
      <c r="EA1563" s="73">
        <f>(DB1563*DB1564)*(1-COS(RADIANS(CW1563-45)))-DB1565*(SIN(RADIANS(CW1563-45)))</f>
        <v>0.34303599074933133</v>
      </c>
      <c r="EB1563" s="73">
        <f>(DB1563*DB1565)*(1-COS(RADIANS(CW1563-45)))+DB1564*(SIN(RADIANS(CW1563-45)))</f>
        <v>0</v>
      </c>
      <c r="EC1563" s="10"/>
      <c r="ED1563">
        <f t="array" ref="ED1563:ED1565">MMULT(DZ1563:EB1565,DA1563:DA1565)</f>
        <v>-0.93932226048924483</v>
      </c>
      <c r="EE1563" s="1">
        <f t="array" ref="EE1563:EE1565">MMULT(DK1563:DM1565,ED1563:ED1565)</f>
        <v>-0.93665752267843594</v>
      </c>
      <c r="EG1563">
        <f>CY1563+DU1563</f>
        <v>0.40393791287883257</v>
      </c>
      <c r="EH1563">
        <f>EG1563/(SQRT(EG1563^2+EG1564^2+EG1565^2))</f>
        <v>0.28562723737496337</v>
      </c>
      <c r="EJ1563">
        <f>Q1563+AM1563</f>
        <v>-1.2231864304512947</v>
      </c>
      <c r="EK1563">
        <f>EJ1563/(SQRT(EJ1563^2+EJ1564^2+EJ1565^2))</f>
        <v>-0.90337729484024987</v>
      </c>
      <c r="EM1563" s="23">
        <f>CY1564*DU1565-CY1565*DU1564</f>
        <v>0.27726252643125932</v>
      </c>
      <c r="EO1563" s="15">
        <v>6</v>
      </c>
      <c r="EP1563" s="9" t="s">
        <v>7</v>
      </c>
      <c r="EW1563" s="17">
        <f>CU1563</f>
        <v>45</v>
      </c>
      <c r="EX1563" s="17">
        <f>CV1563</f>
        <v>25</v>
      </c>
      <c r="EY1563" s="31">
        <f>1+CW1563</f>
        <v>246.06195136069923</v>
      </c>
      <c r="EZ1563" s="10"/>
      <c r="FA1563" s="61">
        <f t="array" ref="FA1563:FA1565">MMULT(FS1563:FU1565,FQ1563:FQ1565)</f>
        <v>0.85830424564466157</v>
      </c>
      <c r="FB1563" s="13">
        <f>BW1564</f>
        <v>0</v>
      </c>
      <c r="FC1563" s="17">
        <v>1</v>
      </c>
      <c r="FD1563">
        <v>0</v>
      </c>
      <c r="FF1563" s="73">
        <f>(FD1563^2)*(1-COS(RADIANS(EY1563+45)))+(COS(RADIANS(EY1563+45)))</f>
        <v>0.35937717857205448</v>
      </c>
      <c r="FG1563" s="73">
        <f>(FD1563*FD1564)*(1-COS(RADIANS(EY1563+45)))-FD1565*(SIN(RADIANS(EY1563+45)))</f>
        <v>0.93319239362608908</v>
      </c>
      <c r="FH1563" s="73">
        <f>(FD1563*FD1565)*(1-COS(RADIANS(EY1563+45)))+FD1564*(SIN(RADIANS(EY1563+45)))</f>
        <v>0</v>
      </c>
      <c r="FI1563" s="10"/>
      <c r="FJ1563">
        <f t="array" ref="FJ1563:FJ1565">MMULT(FF1563:FH1565,FC1563:FC1565)</f>
        <v>0.35937717857205448</v>
      </c>
      <c r="FK1563" s="23">
        <f>COS(RADIANS(176))</f>
        <v>-0.9975640502598242</v>
      </c>
      <c r="FM1563" s="30">
        <f>(FK1563^2)*(1-COS(RADIANS(EX1563)))+(COS(RADIANS(EX1563)))</f>
        <v>0.99954409691199531</v>
      </c>
      <c r="FN1563" s="30">
        <f>(FK1563*FK1564)*(1-COS(RADIANS(EX1563)))-FK1565*(SIN(RADIANS(EX1563)))</f>
        <v>-6.5197179069601558E-3</v>
      </c>
      <c r="FO1563" s="30">
        <f>(FK1563*FK1565)*(1-COS(RADIANS(EX1563)))+FK1564*(SIN(RADIANS(EX1563)))</f>
        <v>2.948035967890307E-2</v>
      </c>
      <c r="FQ1563">
        <f t="array" ref="FQ1563:FQ1565">MMULT(FM1563:FO1565,FJ1563:FJ1565)</f>
        <v>0.36529748856594807</v>
      </c>
      <c r="FS1563" s="28">
        <f>(FD1563^2)*(1-COS(RADIANS(EW1563)))+(COS(RADIANS(EW1563)))</f>
        <v>0.70710678118654757</v>
      </c>
      <c r="FT1563" s="28">
        <f>(FD1563*FD1564)*(1-COS(RADIANS(EW1563)))-FD1565*(SIN(RADIANS(EW1563)))</f>
        <v>-0.70710678118654746</v>
      </c>
      <c r="FU1563" s="28">
        <f>(FD1563*FD1565)*(1-COS(RADIANS(EW1563)))+FD1564*(SIN(RADIANS(EW1563)))</f>
        <v>0</v>
      </c>
      <c r="FW1563" s="61">
        <f t="array" ref="FW1563:FW1565">MMULT(FS1563:FU1565,GG1563:GG1565)</f>
        <v>-0.43178618938695112</v>
      </c>
      <c r="FX1563" s="13">
        <f>BX1564</f>
        <v>0</v>
      </c>
      <c r="FY1563" s="17">
        <v>1</v>
      </c>
      <c r="FZ1563">
        <v>0</v>
      </c>
      <c r="GB1563" s="73">
        <f>(FD1563^2)*(1-COS(RADIANS(EY1563-45)))+(COS(RADIANS(EY1563-45)))</f>
        <v>-0.9331923936260893</v>
      </c>
      <c r="GC1563" s="73">
        <f>(FD1563*FD1564)*(1-COS(RADIANS(EY1563-45)))-FD1565*(SIN(RADIANS(EY1563-45)))</f>
        <v>0.35937717857205409</v>
      </c>
      <c r="GD1563" s="73">
        <f>(FD1563*FD1565)*(1-COS(RADIANS(EY1563-45)))+FD1564*(SIN(RADIANS(EY1563-45)))</f>
        <v>0</v>
      </c>
      <c r="GE1563" s="10"/>
      <c r="GF1563">
        <f t="array" ref="GF1563:GF1565">MMULT(GB1563:GD1565,FC1563:FC1565)</f>
        <v>-0.9331923936260893</v>
      </c>
      <c r="GG1563" s="1">
        <f t="array" ref="GG1563:GG1565">MMULT(FM1563:FO1565,GF1563:GF1565)</f>
        <v>-0.93042391050564366</v>
      </c>
      <c r="GI1563">
        <f>FA1563+FW1563</f>
        <v>0.42651805625771044</v>
      </c>
      <c r="GJ1563">
        <f>GI1563/(SQRT(GI1563^2+GI1564^2+GI1565^2))</f>
        <v>0.30159380987833251</v>
      </c>
      <c r="GL1563" t="e">
        <f>CH1564+DC1563</f>
        <v>#VALUE!</v>
      </c>
      <c r="GM1563" t="e">
        <f>GL1563/(SQRT(GL1563^2+GL1564^2+GL1565^2))</f>
        <v>#VALUE!</v>
      </c>
      <c r="GO1563" s="27">
        <f>FA1564*FW1565-FA1565*FW1564</f>
        <v>0.27726252643125926</v>
      </c>
    </row>
    <row r="1564" spans="1:197" x14ac:dyDescent="0.2">
      <c r="D1564" t="s">
        <v>9</v>
      </c>
      <c r="E1564" s="5">
        <f t="shared" si="2358"/>
        <v>0.34929630014301005</v>
      </c>
      <c r="F1564" s="6">
        <f t="shared" si="2358"/>
        <v>-0.34518106804222298</v>
      </c>
      <c r="G1564" s="7">
        <f t="shared" ref="G1564:G1565" si="2360">Q1563</f>
        <v>-0.27415739859340627</v>
      </c>
      <c r="H1564" s="8">
        <f t="shared" ref="H1564:H1565" si="2361">AM1563</f>
        <v>-0.94902903185788856</v>
      </c>
      <c r="J1564" s="10"/>
      <c r="Q1564" s="61">
        <v>0.64003949865191823</v>
      </c>
      <c r="S1564" s="17">
        <v>0</v>
      </c>
      <c r="T1564">
        <v>1</v>
      </c>
      <c r="V1564" s="73">
        <f>(T1562*T1564)*(1-COS(RADIANS(O1562+45)))-T1563*(SIN(RADIANS(O1562+45)))</f>
        <v>0</v>
      </c>
      <c r="W1564" s="73">
        <f>(T1563*T1564)*(1-COS(RADIANS(O1562+45)))+T1562*(SIN(RADIANS(O1562+45)))</f>
        <v>0</v>
      </c>
      <c r="X1564" s="73">
        <f>(T1564^2)*(1-COS(RADIANS(O1562+45)))+(COS(RADIANS(O1562+45)))</f>
        <v>1</v>
      </c>
      <c r="Y1564" s="10"/>
      <c r="Z1564">
        <v>0</v>
      </c>
      <c r="AA1564" s="23">
        <f>SIN(RADIANS('[1]Biaxial Input'!$F$21))*SIN(RADIANS(0))</f>
        <v>0</v>
      </c>
      <c r="AC1564" s="30">
        <f>(AA1562*AA1564)*(1-COS(RADIANS(N1562)))-AA1563*(SIN(RADIANS(N1562)))</f>
        <v>-4.4838597018148282E-2</v>
      </c>
      <c r="AD1564" s="30">
        <f>(AA1563*AA1564)*(1-COS(RADIANS(N1562)))+AA1562*(SIN(RADIANS(N1562)))</f>
        <v>-0.64122181137573508</v>
      </c>
      <c r="AE1564" s="30">
        <f>(AA1564^2)*(1-COS(RADIANS(N1562)))+(COS(RADIANS(N1562)))</f>
        <v>0.76604444311897801</v>
      </c>
      <c r="AG1564">
        <v>0.64003949865191823</v>
      </c>
      <c r="AI1564" s="28">
        <f>(T1562*T1564)*(1-COS(RADIANS(M1562)))-T1563*(SIN(RADIANS(M1562)))</f>
        <v>0</v>
      </c>
      <c r="AJ1564" s="28">
        <f>(T1563*T1564)*(1-COS(RADIANS(M1562)))+T1562*(SIN(RADIANS(M1562)))</f>
        <v>0</v>
      </c>
      <c r="AK1564" s="28">
        <f>(T1564^2)*(1-COS(RADIANS(M1562)))+(COS(RADIANS(M1562)))</f>
        <v>1</v>
      </c>
      <c r="AM1564" s="61">
        <v>-5.9374669110116775E-2</v>
      </c>
      <c r="AO1564" s="17">
        <v>0</v>
      </c>
      <c r="AP1564">
        <v>1</v>
      </c>
      <c r="AR1564" s="73">
        <f>(T1562*T1562)*(1-COS(RADIANS(O1562-45)))-T1562*(SIN(RADIANS(O1562-45)))</f>
        <v>0</v>
      </c>
      <c r="AS1564" s="73">
        <f>(T1563*T1564)*(1-COS(RADIANS(O1562-45)))+T1562*(SIN(RADIANS(O1562-45)))</f>
        <v>0</v>
      </c>
      <c r="AT1564" s="73">
        <f>(T1564^2)*(1-COS(RADIANS(O1562-45)))+(COS(RADIANS(O1562-45)))</f>
        <v>1</v>
      </c>
      <c r="AU1564" s="10"/>
      <c r="AV1564">
        <v>0</v>
      </c>
      <c r="AW1564" s="1">
        <v>-5.9374669110116775E-2</v>
      </c>
      <c r="BV1564" s="1"/>
      <c r="BY1564" t="s">
        <v>8</v>
      </c>
      <c r="BZ1564" s="5">
        <f t="shared" ref="BZ1564:CA1566" si="2362">BZ1559</f>
        <v>0.93180266183863136</v>
      </c>
      <c r="CA1564" s="6">
        <f t="shared" si="2362"/>
        <v>-0.87956522186239505</v>
      </c>
      <c r="CB1564" s="7">
        <f>CY1563</f>
        <v>0.85063781367957314</v>
      </c>
      <c r="CC1564" s="8">
        <f>DU1563</f>
        <v>-0.44669990080074057</v>
      </c>
      <c r="CD1564">
        <f>CB1564+CC1564</f>
        <v>0.40393791287883257</v>
      </c>
      <c r="CE1564" s="9">
        <f>((SUMPRODUCT(CB1564:CB1566,BZ1564:BZ1566))*(SUMPRODUCT(CB1564:CB1566,CA1564:CA1566)))-((SUMPRODUCT(CC1564:CC1566,BZ1564:BZ1566))*(SUMPRODUCT(CC1564:CC1566,CA1564:CA1566)))</f>
        <v>5.5511151231257827E-16</v>
      </c>
      <c r="CF1564">
        <f>CD1564/(SQRT(CD1564^2+CD1565^2+CD1566^2))</f>
        <v>0.28562723737496337</v>
      </c>
      <c r="CG1564">
        <v>1</v>
      </c>
      <c r="CH1564" t="s">
        <v>161</v>
      </c>
      <c r="CJ1564" s="1" t="s">
        <v>8</v>
      </c>
      <c r="CK1564" s="5">
        <f t="shared" ref="CK1564:CL1566" si="2363">BZ1564</f>
        <v>0.93180266183863136</v>
      </c>
      <c r="CL1564" s="6">
        <f t="shared" si="2363"/>
        <v>-0.87956522186239505</v>
      </c>
      <c r="CM1564" s="7">
        <f>FA1563</f>
        <v>0.85830424564466157</v>
      </c>
      <c r="CN1564" s="8">
        <f>FW1563</f>
        <v>-0.43178618938695112</v>
      </c>
      <c r="CO1564" s="10"/>
      <c r="CP1564">
        <f t="shared" si="2359"/>
        <v>0.3492962422733713</v>
      </c>
      <c r="CQ1564">
        <f t="shared" si="2359"/>
        <v>-0.34518112468713447</v>
      </c>
      <c r="CR1564">
        <f>CJ1567</f>
        <v>0</v>
      </c>
      <c r="CS1564">
        <f>CM1567</f>
        <v>0</v>
      </c>
      <c r="CW1564" s="28"/>
      <c r="CY1564" s="61">
        <v>-0.35707202555584594</v>
      </c>
      <c r="DA1564" s="17">
        <v>0</v>
      </c>
      <c r="DB1564">
        <v>0</v>
      </c>
      <c r="DD1564" s="73">
        <f>(DB1563*DB1564)*(1-COS(RADIANS(CW1563+45)))+DB1565*(SIN(RADIANS(CW1563+45)))</f>
        <v>-0.93932226048924472</v>
      </c>
      <c r="DE1564" s="73">
        <f>(DB1564^2)*(1-COS(RADIANS(CW1563+45)))+(COS(RADIANS(CW1563+45)))</f>
        <v>0.34303599074933172</v>
      </c>
      <c r="DF1564" s="73">
        <f>(DB1564*DB1565)*(1-COS(RADIANS(CW1563+45)))-DB1563*(SIN(RADIANS(CW1563+45)))</f>
        <v>0</v>
      </c>
      <c r="DG1564" s="10"/>
      <c r="DH1564">
        <v>-0.93932226048924472</v>
      </c>
      <c r="DI1564" s="23">
        <f>SIN(RADIANS('[1]Biaxial Input'!$F$21))*(COS(RADIANS(0)))</f>
        <v>6.9756473744125524E-2</v>
      </c>
      <c r="DK1564" s="30">
        <f>(DI1563*DI1564)*(1-COS(RADIANS(CV1563)))+DI1565*(SIN(RADIANS(CV1563)))</f>
        <v>-6.5197179069601558E-3</v>
      </c>
      <c r="DL1564" s="30">
        <f>(DI1564^2)*(1-COS(RADIANS(CV1563)))+(COS(RADIANS(CV1563)))</f>
        <v>0.90676369012465463</v>
      </c>
      <c r="DM1564" s="30">
        <f>(DI1564*DI1565)*(1-COS(RADIANS(CV1563)))-DI1563*(SIN(RADIANS(CV1563)))</f>
        <v>0.42158878489581864</v>
      </c>
      <c r="DO1564">
        <v>-0.85397981702907988</v>
      </c>
      <c r="DQ1564" s="28">
        <f>(DB1563*DB1564)*(1-COS(RADIANS(CU1563)))+DB1565*(SIN(RADIANS(CU1563)))</f>
        <v>0.70710678118654746</v>
      </c>
      <c r="DR1564" s="28">
        <f>(DB1564^2)*(1-COS(RADIANS(CU1563)))+(COS(RADIANS(CU1563)))</f>
        <v>0.70710678118654757</v>
      </c>
      <c r="DS1564" s="28">
        <f>(DB1564*DB1565)*(1-COS(RADIANS(CU1563)))-DB1563*(SIN(RADIANS(CU1563)))</f>
        <v>0</v>
      </c>
      <c r="DU1564" s="61">
        <v>-0.87793387106988852</v>
      </c>
      <c r="DW1564" s="17">
        <v>0</v>
      </c>
      <c r="DX1564">
        <v>0</v>
      </c>
      <c r="DZ1564" s="73">
        <f>(DB1563*DB1564)*(1-COS(RADIANS(CW1563-45)))+DB1565*(SIN(RADIANS(CW1563-45)))</f>
        <v>-0.34303599074933133</v>
      </c>
      <c r="EA1564" s="73">
        <f>(DB1564^2)*(1-COS(RADIANS(CW1563-45)))+(COS(RADIANS(CW1563-45)))</f>
        <v>-0.93932226048924483</v>
      </c>
      <c r="EB1564" s="73">
        <f>(DB1564*DB1565)*(1-COS(RADIANS(CW1563-45)))-DB1563*(SIN(RADIANS(CW1563-45)))</f>
        <v>0</v>
      </c>
      <c r="EC1564" s="10"/>
      <c r="ED1564">
        <v>-0.34303599074933133</v>
      </c>
      <c r="EE1564" s="1">
        <v>-0.30492846465531259</v>
      </c>
      <c r="EG1564">
        <f>CY1564+DU1564</f>
        <v>-1.2350058966257345</v>
      </c>
      <c r="EH1564">
        <f>EG1564/(SQRT(EG1563^2+EG1564^2+EG1565^2))</f>
        <v>-0.87328104430942921</v>
      </c>
      <c r="EJ1564">
        <f>Q1564+AM1564</f>
        <v>0.58066482954180143</v>
      </c>
      <c r="EK1564">
        <f>EJ1564/(SQRT(EJ1563^2+EJ1564^2+EJ1565^2))</f>
        <v>0.4288466662655922</v>
      </c>
      <c r="EM1564" s="23">
        <f>CY1565*DU1563-CY1563*DU1565</f>
        <v>-0.31895405091280099</v>
      </c>
      <c r="EP1564" s="9">
        <f>((SUMPRODUCT(CM1564:CM1566,BZ1564:BZ1566))*(SUMPRODUCT(CM1564:CM1566,CA1564:CA1566)))-((SUMPRODUCT(CN1564:CN1566,BZ1564:BZ1566))*(SUMPRODUCT(CN1564:CN1566,CA1564:CA1566)))</f>
        <v>-3.3457114045107872E-2</v>
      </c>
      <c r="EY1564" s="28"/>
      <c r="EZ1564" s="10"/>
      <c r="FA1564" s="61">
        <v>-0.34169558301386721</v>
      </c>
      <c r="FB1564" s="13">
        <f>BW1565</f>
        <v>0</v>
      </c>
      <c r="FC1564" s="17">
        <v>0</v>
      </c>
      <c r="FD1564">
        <v>0</v>
      </c>
      <c r="FF1564" s="73">
        <f>(FD1563*FD1564)*(1-COS(RADIANS(EY1563+45)))+FD1565*(SIN(RADIANS(EY1563+45)))</f>
        <v>-0.93319239362608908</v>
      </c>
      <c r="FG1564" s="73">
        <f>(FD1564^2)*(1-COS(RADIANS(EY1563+45)))+(COS(RADIANS(EY1563+45)))</f>
        <v>0.35937717857205448</v>
      </c>
      <c r="FH1564" s="73">
        <f>(FD1564*FD1565)*(1-COS(RADIANS(EY1563+45)))-FD1563*(SIN(RADIANS(EY1563+45)))</f>
        <v>0</v>
      </c>
      <c r="FI1564" s="10"/>
      <c r="FJ1564">
        <v>-0.93319239362608908</v>
      </c>
      <c r="FK1564" s="23">
        <f>SIN(RADIANS(176))*(COS(RADIANS(0)))</f>
        <v>6.9756473744125524E-2</v>
      </c>
      <c r="FM1564" s="30">
        <f>(FK1563*FK1564)*(1-COS(RADIANS(EX1563)))+FK1565*(SIN(RADIANS(EX1563)))</f>
        <v>-6.5197179069601558E-3</v>
      </c>
      <c r="FN1564" s="30">
        <f>(FK1564^2)*(1-COS(RADIANS(EX1563)))+(COS(RADIANS(EX1563)))</f>
        <v>0.90676369012465463</v>
      </c>
      <c r="FO1564" s="30">
        <f>(FK1564*FK1565)*(1-COS(RADIANS(EX1563)))-FK1563*(SIN(RADIANS(EX1563)))</f>
        <v>0.42158878489581864</v>
      </c>
      <c r="FQ1564">
        <v>-0.84852801626714081</v>
      </c>
      <c r="FS1564" s="28">
        <f>(FD1563*FD1564)*(1-COS(RADIANS(EW1563)))+FD1565*(SIN(RADIANS(EW1563)))</f>
        <v>0.70710678118654746</v>
      </c>
      <c r="FT1564" s="28">
        <f>(FD1564^2)*(1-COS(RADIANS(EW1563)))+(COS(RADIANS(EW1563)))</f>
        <v>0.70710678118654757</v>
      </c>
      <c r="FU1564" s="28">
        <f>(FD1564*FD1565)*(1-COS(RADIANS(EW1563)))-FD1563*(SIN(RADIANS(EW1563)))</f>
        <v>0</v>
      </c>
      <c r="FW1564" s="61">
        <v>-0.88403192360634097</v>
      </c>
      <c r="FX1564" s="13">
        <f>BX1565</f>
        <v>0</v>
      </c>
      <c r="FY1564" s="17">
        <v>0</v>
      </c>
      <c r="FZ1564">
        <v>0</v>
      </c>
      <c r="GB1564" s="73">
        <f>(FD1563*FD1564)*(1-COS(RADIANS(EY1563-45)))+FD1565*(SIN(RADIANS(EY1563-45)))</f>
        <v>-0.35937717857205409</v>
      </c>
      <c r="GC1564" s="73">
        <f>(FD1564^2)*(1-COS(RADIANS(EY1563-45)))+(COS(RADIANS(EY1563-45)))</f>
        <v>-0.9331923936260893</v>
      </c>
      <c r="GD1564" s="73">
        <f>(FD1564*FD1565)*(1-COS(RADIANS(EY1563-45)))-FD1563*(SIN(RADIANS(EY1563-45)))</f>
        <v>0</v>
      </c>
      <c r="GE1564" s="10"/>
      <c r="GF1564">
        <v>-0.35937717857205409</v>
      </c>
      <c r="GG1564" s="1">
        <v>-0.31978602542921974</v>
      </c>
      <c r="GI1564">
        <f>FA1564+FW1564</f>
        <v>-1.2257275066202082</v>
      </c>
      <c r="GJ1564">
        <f>GI1564/(SQRT(GI1563^2+GI1564^2+GI1565^2))</f>
        <v>-0.86672023181802826</v>
      </c>
      <c r="GL1564">
        <f>CH1565+DC1564</f>
        <v>-3.3457114045107872E-2</v>
      </c>
      <c r="GM1564" t="e">
        <f>GL1564/(SQRT(GL1563^2+GL1564^2+GL1565^2))</f>
        <v>#VALUE!</v>
      </c>
      <c r="GO1564" s="27">
        <f>FA1565*FW1563-FA1563*FW1565</f>
        <v>-0.31895405091280093</v>
      </c>
    </row>
    <row r="1565" spans="1:197" x14ac:dyDescent="0.2">
      <c r="D1565" t="s">
        <v>10</v>
      </c>
      <c r="E1565" s="5">
        <f t="shared" si="2358"/>
        <v>-9.8670825378713731E-2</v>
      </c>
      <c r="F1565" s="6">
        <f t="shared" si="2358"/>
        <v>-0.32743702453282264</v>
      </c>
      <c r="G1565" s="7">
        <f t="shared" si="2360"/>
        <v>0.64003949865191823</v>
      </c>
      <c r="H1565" s="8">
        <f t="shared" si="2361"/>
        <v>-5.9374669110116775E-2</v>
      </c>
      <c r="J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W1565" s="1"/>
      <c r="BV1565" s="1"/>
      <c r="BY1565" t="s">
        <v>9</v>
      </c>
      <c r="BZ1565" s="5">
        <f t="shared" si="2362"/>
        <v>0.3492962422733713</v>
      </c>
      <c r="CA1565" s="6">
        <f t="shared" si="2362"/>
        <v>-0.34518112468713447</v>
      </c>
      <c r="CB1565" s="7">
        <f>CY1564</f>
        <v>-0.35707202555584594</v>
      </c>
      <c r="CC1565" s="8">
        <f>DU1564</f>
        <v>-0.87793387106988852</v>
      </c>
      <c r="CD1565">
        <f t="shared" ref="CD1565" si="2364">CB1565+CC1565</f>
        <v>-1.2350058966257345</v>
      </c>
      <c r="CE1565" s="10"/>
      <c r="CF1565">
        <f>CD1565/(SQRT(CD1564^2+CD1565^2+CD1566^2))</f>
        <v>-0.87328104430942921</v>
      </c>
      <c r="CH1565">
        <f>((SUMPRODUCT(CM1564:CM1566,CK1564:CK1566))*(SUMPRODUCT(CM1564:CM1566,CL1564:CL1566)))-((SUMPRODUCT(CN1564:CN1566,CK1564:CK1566))*(SUMPRODUCT(CN1564:CN1566,CL1564:CL1566)))</f>
        <v>-3.3457114045107872E-2</v>
      </c>
      <c r="CJ1565" s="10" t="s">
        <v>9</v>
      </c>
      <c r="CK1565" s="5">
        <f t="shared" si="2363"/>
        <v>0.3492962422733713</v>
      </c>
      <c r="CL1565" s="6">
        <f t="shared" si="2363"/>
        <v>-0.34518112468713447</v>
      </c>
      <c r="CM1565" s="7">
        <f>FA1564</f>
        <v>-0.34169558301386721</v>
      </c>
      <c r="CN1565" s="8">
        <f>FW1564</f>
        <v>-0.88403192360634097</v>
      </c>
      <c r="CP1565">
        <f t="shared" si="2359"/>
        <v>-9.8670839279614439E-2</v>
      </c>
      <c r="CQ1565">
        <f t="shared" si="2359"/>
        <v>-0.32743703463395935</v>
      </c>
      <c r="CR1565">
        <f>CK1567</f>
        <v>0</v>
      </c>
      <c r="CS1565">
        <f>CN1567</f>
        <v>0</v>
      </c>
      <c r="CW1565" s="28"/>
      <c r="CY1565" s="61">
        <v>0.38589490603515519</v>
      </c>
      <c r="DA1565" s="17">
        <v>0</v>
      </c>
      <c r="DB1565">
        <v>1</v>
      </c>
      <c r="DD1565" s="73">
        <f>(DB1563*DB1565)*(1-COS(RADIANS(CW1563+45)))-DB1564*(SIN(RADIANS(CW1563+45)))</f>
        <v>0</v>
      </c>
      <c r="DE1565" s="73">
        <f>(DB1564*DB1565)*(1-COS(RADIANS(CW1563+45)))+DB1563*(SIN(RADIANS(CW1563+45)))</f>
        <v>0</v>
      </c>
      <c r="DF1565" s="73">
        <f>(DB1565^2)*(1-COS(RADIANS(CW1563+45)))+(COS(RADIANS(CW1563+45)))</f>
        <v>1</v>
      </c>
      <c r="DG1565" s="10"/>
      <c r="DH1565">
        <v>0</v>
      </c>
      <c r="DI1565" s="23">
        <f>SIN(RADIANS('[1]Biaxial Input'!$F$21))*SIN(RADIANS(0))</f>
        <v>0</v>
      </c>
      <c r="DK1565" s="30">
        <f>(DI1563*DI1565)*(1-COS(RADIANS(CV1563)))-DI1564*(SIN(RADIANS(CV1563)))</f>
        <v>-2.948035967890307E-2</v>
      </c>
      <c r="DL1565" s="30">
        <f>(DI1564*DI1565)*(1-COS(RADIANS(CV1563)))+DI1563*(SIN(RADIANS(CV1563)))</f>
        <v>-0.42158878489581864</v>
      </c>
      <c r="DM1565" s="30">
        <f>(DI1565^2)*(1-COS(RADIANS(CV1563)))+(COS(RADIANS(CV1563)))</f>
        <v>0.90630778703664994</v>
      </c>
      <c r="DO1565">
        <v>0.38589490603515519</v>
      </c>
      <c r="DQ1565" s="28">
        <f>(DB1563*DB1565)*(1-COS(RADIANS(CU1563)))-DB1564*(SIN(RADIANS(CU1563)))</f>
        <v>0</v>
      </c>
      <c r="DR1565" s="28">
        <f>(DB1564*DB1565)*(1-COS(RADIANS(CU1563)))+DB1563*(SIN(RADIANS(CU1563)))</f>
        <v>0</v>
      </c>
      <c r="DS1565" s="28">
        <f>(DB1565^2)*(1-COS(RADIANS(CU1563)))+(COS(RADIANS(CU1563)))</f>
        <v>1</v>
      </c>
      <c r="DU1565" s="61">
        <v>0.1723116846091671</v>
      </c>
      <c r="DW1565" s="17">
        <v>0</v>
      </c>
      <c r="DX1565">
        <v>1</v>
      </c>
      <c r="DZ1565" s="73">
        <f>(DB1563*DB1563)*(1-COS(RADIANS(CW1563-45)))-DB1563*(SIN(RADIANS(CW1563-45)))</f>
        <v>0</v>
      </c>
      <c r="EA1565" s="73">
        <f>(DB1564*DB1565)*(1-COS(RADIANS(CW1563-45)))+DB1563*(SIN(RADIANS(CW1563-45)))</f>
        <v>0</v>
      </c>
      <c r="EB1565" s="73">
        <f>(DB1565^2)*(1-COS(RADIANS(CW1563-45)))+(COS(RADIANS(CW1563-45)))</f>
        <v>1</v>
      </c>
      <c r="EC1565" s="10"/>
      <c r="ED1565">
        <v>0</v>
      </c>
      <c r="EE1565" s="1">
        <v>0.1723116846091671</v>
      </c>
      <c r="EG1565">
        <f>CY1565+DU1565</f>
        <v>0.55820659064432232</v>
      </c>
      <c r="EH1565">
        <f>EG1565/(SQRT(EG1563^2+EG1564^2+EG1565^2))</f>
        <v>0.39471166554762355</v>
      </c>
      <c r="EJ1565">
        <f>Q1565+AM1565</f>
        <v>0</v>
      </c>
      <c r="EK1565">
        <f>EJ1565/(SQRT(EJ1563^2+EJ1564^2+EJ1565^2))</f>
        <v>0</v>
      </c>
      <c r="EM1565" s="23">
        <f>CY1563*DU1564-CY1564*DU1563</f>
        <v>-0.90630778703665005</v>
      </c>
      <c r="ER1565">
        <f t="shared" ref="ER1565:ES1567" si="2365">CK1564</f>
        <v>0.93180266183863136</v>
      </c>
      <c r="ES1565">
        <f t="shared" si="2365"/>
        <v>-0.87956522186239505</v>
      </c>
      <c r="ET1565" t="e">
        <f>#REF!</f>
        <v>#REF!</v>
      </c>
      <c r="EU1565" t="e">
        <f>#REF!</f>
        <v>#REF!</v>
      </c>
      <c r="EY1565" s="28"/>
      <c r="EZ1565" s="10"/>
      <c r="FA1565" s="61">
        <v>0.38282887881814986</v>
      </c>
      <c r="FB1565" s="13">
        <f>BW1566</f>
        <v>0</v>
      </c>
      <c r="FC1565" s="17">
        <v>0</v>
      </c>
      <c r="FD1565">
        <v>1</v>
      </c>
      <c r="FF1565" s="73">
        <f>(FD1563*FD1565)*(1-COS(RADIANS(EY1563+45)))-FD1564*(SIN(RADIANS(EY1563+45)))</f>
        <v>0</v>
      </c>
      <c r="FG1565" s="73">
        <f>(FD1564*FD1565)*(1-COS(RADIANS(EY1563+45)))+FD1563*(SIN(RADIANS(EY1563+45)))</f>
        <v>0</v>
      </c>
      <c r="FH1565" s="73">
        <f>(FD1565^2)*(1-COS(RADIANS(EY1563+45)))+(COS(RADIANS(EY1563+45)))</f>
        <v>1</v>
      </c>
      <c r="FI1565" s="10"/>
      <c r="FJ1565">
        <v>0</v>
      </c>
      <c r="FK1565" s="23">
        <f>SIN(RADIANS(176))*SIN(RADIANS(0))</f>
        <v>0</v>
      </c>
      <c r="FM1565" s="30">
        <f>(FK1563*FK1565)*(1-COS(RADIANS(EX1563)))-FK1564*(SIN(RADIANS(EX1563)))</f>
        <v>-2.948035967890307E-2</v>
      </c>
      <c r="FN1565" s="30">
        <f>(FK1564*FK1565)*(1-COS(RADIANS(EX1563)))+FK1563*(SIN(RADIANS(EX1563)))</f>
        <v>-0.42158878489581864</v>
      </c>
      <c r="FO1565" s="30">
        <f>(FK1565^2)*(1-COS(RADIANS(EX1563)))+(COS(RADIANS(EX1563)))</f>
        <v>0.90630778703664994</v>
      </c>
      <c r="FQ1565">
        <v>0.38282887881814986</v>
      </c>
      <c r="FS1565" s="28">
        <f>(FD1563*FD1565)*(1-COS(RADIANS(EW1563)))-FD1564*(SIN(RADIANS(EW1563)))</f>
        <v>0</v>
      </c>
      <c r="FT1565" s="28">
        <f>(FD1564*FD1565)*(1-COS(RADIANS(EW1563)))+FD1563*(SIN(RADIANS(EW1563)))</f>
        <v>0</v>
      </c>
      <c r="FU1565" s="28">
        <f>(FD1565^2)*(1-COS(RADIANS(EW1563)))+(COS(RADIANS(EW1563)))</f>
        <v>1</v>
      </c>
      <c r="FW1565" s="61">
        <v>0.1790202354471935</v>
      </c>
      <c r="FX1565" s="13">
        <f>BX1566</f>
        <v>0</v>
      </c>
      <c r="FY1565" s="17">
        <v>0</v>
      </c>
      <c r="FZ1565">
        <v>1</v>
      </c>
      <c r="GB1565" s="73">
        <f>(FD1563*FD1563)*(1-COS(RADIANS(EY1563-45)))-FD1563*(SIN(RADIANS(EY1563-45)))</f>
        <v>0</v>
      </c>
      <c r="GC1565" s="73">
        <f>(FD1564*FD1565)*(1-COS(RADIANS(EY1563-45)))+FD1563*(SIN(RADIANS(EY1563-45)))</f>
        <v>0</v>
      </c>
      <c r="GD1565" s="73">
        <f>(FD1565^2)*(1-COS(RADIANS(EY1563-45)))+(COS(RADIANS(EY1563-45)))</f>
        <v>1</v>
      </c>
      <c r="GE1565" s="10"/>
      <c r="GF1565">
        <v>0</v>
      </c>
      <c r="GG1565" s="1">
        <v>0.1790202354471935</v>
      </c>
      <c r="GI1565">
        <f>FA1565+FW1565</f>
        <v>0.56184911426534334</v>
      </c>
      <c r="GJ1565">
        <f>GI1565/(SQRT(GI1563^2+GI1564^2+GI1565^2))</f>
        <v>0.39728731870067979</v>
      </c>
      <c r="GL1565" t="e">
        <f>#REF!+DC1565</f>
        <v>#REF!</v>
      </c>
      <c r="GM1565" t="e">
        <f>GL1565/(SQRT(GL1563^2+GL1564^2+GL1565^2))</f>
        <v>#REF!</v>
      </c>
      <c r="GO1565" s="27">
        <f>FA1563*FW1564-FA1564*FW1563</f>
        <v>-0.90630778703664983</v>
      </c>
    </row>
    <row r="1566" spans="1:197" x14ac:dyDescent="0.2">
      <c r="Q1566" s="82" t="s">
        <v>148</v>
      </c>
      <c r="R1566" s="13"/>
      <c r="T1566" s="10"/>
      <c r="U1566" s="10"/>
      <c r="V1566" s="10"/>
      <c r="W1566" s="10"/>
      <c r="X1566" s="10"/>
      <c r="Y1566" s="10"/>
      <c r="Z1566" s="80"/>
      <c r="AA1566" s="23" t="s">
        <v>149</v>
      </c>
      <c r="AE1566" s="1"/>
      <c r="AG1566" s="80"/>
      <c r="AK1566" s="13"/>
      <c r="AL1566" s="81"/>
      <c r="AM1566" s="82" t="s">
        <v>150</v>
      </c>
      <c r="AO1566" s="13"/>
      <c r="AP1566" s="13"/>
      <c r="AS1566" s="1"/>
      <c r="AW1566" s="1"/>
      <c r="BV1566" s="1"/>
      <c r="BY1566" t="s">
        <v>10</v>
      </c>
      <c r="BZ1566" s="5">
        <f t="shared" si="2362"/>
        <v>-9.8670839279614439E-2</v>
      </c>
      <c r="CA1566" s="6">
        <f t="shared" si="2362"/>
        <v>-0.32743703463395935</v>
      </c>
      <c r="CB1566" s="7">
        <f>CY1565</f>
        <v>0.38589490603515519</v>
      </c>
      <c r="CC1566" s="8">
        <f>DU1565</f>
        <v>0.1723116846091671</v>
      </c>
      <c r="CD1566">
        <f>(CB1566+CC1566)</f>
        <v>0.55820659064432232</v>
      </c>
      <c r="CE1566" s="10"/>
      <c r="CF1566">
        <f>CD1566/(SQRT(CD1564^2+CD1565^2+CD1566^2))</f>
        <v>0.39471166554762355</v>
      </c>
      <c r="CG1566" s="10" t="s">
        <v>160</v>
      </c>
      <c r="CH1566" s="10">
        <f>-CH1563*((EY1563-CW1563)/(CH1565-CE1564))</f>
        <v>245.06195136069923</v>
      </c>
      <c r="CJ1566" s="10" t="s">
        <v>10</v>
      </c>
      <c r="CK1566" s="5">
        <f t="shared" si="2363"/>
        <v>-9.8670839279614439E-2</v>
      </c>
      <c r="CL1566" s="6">
        <f t="shared" si="2363"/>
        <v>-0.32743703463395935</v>
      </c>
      <c r="CM1566" s="7">
        <f>FA1565</f>
        <v>0.38282887881814986</v>
      </c>
      <c r="CN1566" s="8">
        <f>FW1565</f>
        <v>0.1790202354471935</v>
      </c>
      <c r="CW1566" s="28"/>
      <c r="DH1566" s="10"/>
      <c r="DI1566" s="10"/>
      <c r="DJ1566" s="10"/>
      <c r="DK1566" s="10"/>
      <c r="DL1566" s="10"/>
      <c r="DM1566" s="10"/>
      <c r="DN1566" s="10"/>
      <c r="DO1566" s="10"/>
      <c r="DP1566" s="10"/>
      <c r="EE1566" s="1"/>
      <c r="EI1566" s="64">
        <f>(DEGREES(ACOS((EH1563*EK1563+EH1564*EK1564+EH1565*EK1565)/((SQRT(EH1563^2+EH1564^2+EH1565^2))*(SQRT(EK1563^2+EK1564^2+EK1565^2))))))</f>
        <v>129.23723800807792</v>
      </c>
      <c r="ER1566">
        <f t="shared" si="2365"/>
        <v>0.3492962422733713</v>
      </c>
      <c r="ES1566">
        <f t="shared" si="2365"/>
        <v>-0.34518112468713447</v>
      </c>
      <c r="ET1566" t="e">
        <f>#REF!</f>
        <v>#REF!</v>
      </c>
      <c r="EU1566" t="e">
        <f>#REF!</f>
        <v>#REF!</v>
      </c>
      <c r="EY1566" s="28"/>
      <c r="EZ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  <c r="FR1566" s="10"/>
      <c r="GG1566" s="1"/>
      <c r="GK1566" s="64" t="e">
        <f>(DEGREES(ACOS((GJ1563*GM1563+GJ1564*GM1564+GJ1565*GM1565)/((SQRT(GJ1563^2+GJ1564^2+GJ1565^2))*(SQRT(GM1563^2+GM1564^2+GM1565^2))))))</f>
        <v>#VALUE!</v>
      </c>
    </row>
    <row r="1567" spans="1:197" x14ac:dyDescent="0.2">
      <c r="E1567" s="5" t="s">
        <v>4</v>
      </c>
      <c r="F1567" s="6" t="s">
        <v>5</v>
      </c>
      <c r="G1567" s="7" t="s">
        <v>6</v>
      </c>
      <c r="H1567" s="8" t="s">
        <v>1</v>
      </c>
      <c r="I1567">
        <v>10</v>
      </c>
      <c r="J1567" s="9" t="s">
        <v>7</v>
      </c>
      <c r="K1567">
        <v>10</v>
      </c>
      <c r="L1567" s="10"/>
      <c r="M1567" s="17">
        <f>A1531</f>
        <v>120</v>
      </c>
      <c r="N1567" s="17">
        <f>B1531</f>
        <v>45</v>
      </c>
      <c r="O1567" s="17">
        <f>C1531</f>
        <v>167.8</v>
      </c>
      <c r="Q1567" s="61">
        <f t="array" ref="Q1567:Q1569">MMULT(AI1567:AK1569,AG1567:AG1569)</f>
        <v>0.73172300288470526</v>
      </c>
      <c r="R1567" s="13"/>
      <c r="S1567" s="17">
        <v>1</v>
      </c>
      <c r="T1567">
        <v>0</v>
      </c>
      <c r="V1567" s="73">
        <f>(T1567^2)*(1-COS(RADIANS(O1567+45)))+(COS(RADIANS(O1567+45)))</f>
        <v>-0.84056660349568413</v>
      </c>
      <c r="W1567" s="73">
        <f>(T1567*T1568)*(1-COS(RADIANS(O1567+45)))-T1569*(SIN(RADIANS(O1567+45)))</f>
        <v>0.54170821028274008</v>
      </c>
      <c r="X1567" s="73">
        <f>(T1567*T1569)*(1-COS(RADIANS(O1567+45)))+T1568*(SIN(RADIANS(O1567+45)))</f>
        <v>0</v>
      </c>
      <c r="Y1567" s="10"/>
      <c r="Z1567">
        <f t="array" ref="Z1567:Z1569">MMULT(V1567:X1569,S1567:S1569)</f>
        <v>-0.84056660349568413</v>
      </c>
      <c r="AA1567" s="23">
        <f>COS(RADIANS('[1]Biaxial Input'!$F$21))</f>
        <v>-0.9975640502598242</v>
      </c>
      <c r="AC1567" s="30">
        <f>(AA1567^2)*(1-COS(RADIANS(N1567)))+(COS(RADIANS(N1567)))</f>
        <v>0.99857479166422358</v>
      </c>
      <c r="AD1567" s="30">
        <f>(AA1567*AA1568)*(1-COS(RADIANS(N1567)))-AA1569*(SIN(RADIANS(N1567)))</f>
        <v>-2.0381428756221641E-2</v>
      </c>
      <c r="AE1567" s="30">
        <f>(AA1567*AA1569)*(1-COS(RADIANS(N1567)))+AA1568*(SIN(RADIANS(N1567)))</f>
        <v>4.9325275616132508E-2</v>
      </c>
      <c r="AG1567">
        <f t="array" ref="AG1567:AG1569">MMULT(AC1567:AE1569,Z1567:Z1569)</f>
        <v>-0.82832783367106888</v>
      </c>
      <c r="AI1567" s="28">
        <f>(T1567^2)*(1-COS(RADIANS(M1567)))+(COS(RADIANS(M1567)))</f>
        <v>-0.49999999999999978</v>
      </c>
      <c r="AJ1567" s="28">
        <f>(T1567*T1568)*(1-COS(RADIANS(M1567)))-T1569*(SIN(RADIANS(M1567)))</f>
        <v>-0.86602540378443871</v>
      </c>
      <c r="AK1567" s="28">
        <f>(T1567*T1569)*(1-COS(RADIANS(M1567)))+T1568*(SIN(RADIANS(M1567)))</f>
        <v>0</v>
      </c>
      <c r="AM1567" s="61">
        <f t="array" ref="AM1567:AM1569">MMULT(AI1567:AK1569,AW1567:AW1569)</f>
        <v>-0.24630484814143411</v>
      </c>
      <c r="AN1567" s="13"/>
      <c r="AO1567" s="17">
        <v>1</v>
      </c>
      <c r="AP1567">
        <v>0</v>
      </c>
      <c r="AR1567" s="73">
        <f>(T1567^2)*(1-COS(RADIANS(O1567-45)))+(COS(RADIANS(O1567-45)))</f>
        <v>-0.54170821028274008</v>
      </c>
      <c r="AS1567" s="73">
        <f>(T1567*T1568)*(1-COS(RADIANS(O1567-45)))-T1569*(SIN(RADIANS(O1567-45)))</f>
        <v>-0.84056660349568413</v>
      </c>
      <c r="AT1567" s="73">
        <f>(T1567*T1569)*(1-COS(RADIANS(O1567-45)))+T1568*(SIN(RADIANS(O1567-45)))</f>
        <v>0</v>
      </c>
      <c r="AU1567" s="10"/>
      <c r="AV1567">
        <f t="array" ref="AV1567:AV1569">MMULT(AR1567:AT1569,S1567:S1569)</f>
        <v>-0.54170821028274008</v>
      </c>
      <c r="AW1567" s="1">
        <f t="array" ref="AW1567:AW1569">MMULT(AC1567:AE1569,AV1567:AV1569)</f>
        <v>-0.558068111569893</v>
      </c>
      <c r="BV1567" s="1"/>
      <c r="CE1567" s="10"/>
      <c r="CS1567" s="15"/>
      <c r="CW1567" s="28"/>
      <c r="CY1567" s="82" t="s">
        <v>148</v>
      </c>
      <c r="CZ1567" s="13"/>
      <c r="DB1567" s="10"/>
      <c r="DC1567" s="10"/>
      <c r="DD1567" s="10"/>
      <c r="DE1567" s="10"/>
      <c r="DF1567" s="10"/>
      <c r="DG1567" s="10"/>
      <c r="DH1567" s="80"/>
      <c r="DI1567" s="23" t="s">
        <v>149</v>
      </c>
      <c r="DM1567" s="1"/>
      <c r="DO1567" s="80"/>
      <c r="DS1567" s="13"/>
      <c r="DT1567" s="81"/>
      <c r="DU1567" s="82" t="s">
        <v>150</v>
      </c>
      <c r="DW1567" s="13"/>
      <c r="DX1567" s="13"/>
      <c r="EA1567" s="1"/>
      <c r="EE1567" s="1"/>
      <c r="ER1567">
        <f t="shared" si="2365"/>
        <v>-9.8670839279614439E-2</v>
      </c>
      <c r="ES1567">
        <f t="shared" si="2365"/>
        <v>-0.32743703463395935</v>
      </c>
      <c r="ET1567" t="e">
        <f>#REF!</f>
        <v>#REF!</v>
      </c>
      <c r="EU1567" t="e">
        <f>#REF!</f>
        <v>#REF!</v>
      </c>
      <c r="EY1567" s="28"/>
      <c r="EZ1567" s="10"/>
      <c r="FA1567" s="82" t="s">
        <v>148</v>
      </c>
      <c r="FB1567" s="13"/>
      <c r="FD1567" s="10"/>
      <c r="FE1567" s="10"/>
      <c r="FF1567" s="10"/>
      <c r="FG1567" s="10"/>
      <c r="FH1567" s="10"/>
      <c r="FI1567" s="10"/>
      <c r="FJ1567" s="80"/>
      <c r="FK1567" s="23" t="s">
        <v>149</v>
      </c>
      <c r="FO1567" s="1"/>
      <c r="FQ1567" s="80"/>
      <c r="FU1567" s="13"/>
      <c r="FV1567" s="81"/>
      <c r="FW1567" s="82" t="s">
        <v>150</v>
      </c>
      <c r="FY1567" s="13"/>
      <c r="FZ1567" s="13"/>
      <c r="GC1567" s="1"/>
      <c r="GG1567" s="1"/>
      <c r="GK1567" s="13"/>
    </row>
    <row r="1568" spans="1:197" x14ac:dyDescent="0.2">
      <c r="D1568" t="s">
        <v>8</v>
      </c>
      <c r="E1568" s="5">
        <f t="shared" ref="E1568:F1570" si="2366">E1563</f>
        <v>0.93180264161757331</v>
      </c>
      <c r="F1568" s="6">
        <f t="shared" si="2366"/>
        <v>-0.87956524785277979</v>
      </c>
      <c r="G1568" s="7">
        <f>Q1567</f>
        <v>0.73172300288470526</v>
      </c>
      <c r="H1568" s="8">
        <f>AM1567</f>
        <v>-0.24630484814143411</v>
      </c>
      <c r="J1568" s="9">
        <f>((SUMPRODUCT(G1568:G1570,E1568:E1570))*(SUMPRODUCT(G1568:G1570,F1568:F1570)))-((SUMPRODUCT(H1568:H1570,E1568:E1570))*(SUMPRODUCT(H1568:H1570,F1568:F1570)))</f>
        <v>3.0847199371595746E-2</v>
      </c>
      <c r="Q1568" s="61">
        <v>-0.53401012280677651</v>
      </c>
      <c r="S1568" s="17">
        <v>0</v>
      </c>
      <c r="T1568">
        <v>0</v>
      </c>
      <c r="V1568" s="73">
        <f>(T1567*T1568)*(1-COS(RADIANS(O1567+45)))+T1569*(SIN(RADIANS(O1567+45)))</f>
        <v>-0.54170821028274008</v>
      </c>
      <c r="W1568" s="73">
        <f>(T1568^2)*(1-COS(RADIANS(O1567+45)))+(COS(RADIANS(O1567+45)))</f>
        <v>-0.84056660349568413</v>
      </c>
      <c r="X1568" s="73">
        <f>(T1568*T1569)*(1-COS(RADIANS(O1567+45)))-T1567*(SIN(RADIANS(O1567+45)))</f>
        <v>0</v>
      </c>
      <c r="Y1568" s="10"/>
      <c r="Z1568">
        <v>-0.54170821028274008</v>
      </c>
      <c r="AA1568" s="23">
        <f>SIN(RADIANS('[1]Biaxial Input'!$F$21))*(COS(RADIANS(0)))</f>
        <v>6.9756473744125524E-2</v>
      </c>
      <c r="AC1568" s="30">
        <f>(AA1567*AA1568)*(1-COS(RADIANS(N1567)))+AA1569*(SIN(RADIANS(N1567)))</f>
        <v>-2.0381428756221641E-2</v>
      </c>
      <c r="AD1568" s="30">
        <f>(AA1568^2)*(1-COS(RADIANS(N1567)))+(COS(RADIANS(N1567)))</f>
        <v>0.70853198952232399</v>
      </c>
      <c r="AE1568" s="30">
        <f>(AA1568*AA1569)*(1-COS(RADIANS(N1567)))-AA1567*(SIN(RADIANS(N1567)))</f>
        <v>0.70538430460663959</v>
      </c>
      <c r="AG1568">
        <v>-0.36668564762820077</v>
      </c>
      <c r="AI1568" s="28">
        <f>(T1567*T1568)*(1-COS(RADIANS(M1567)))+T1569*(SIN(RADIANS(M1567)))</f>
        <v>0.86602540378443871</v>
      </c>
      <c r="AJ1568" s="28">
        <f>(T1568^2)*(1-COS(RADIANS(M1567)))+(COS(RADIANS(M1567)))</f>
        <v>-0.49999999999999978</v>
      </c>
      <c r="AK1568" s="28">
        <f>(T1568*T1569)*(1-COS(RADIANS(M1567)))-T1567*(SIN(RADIANS(M1567)))</f>
        <v>0</v>
      </c>
      <c r="AM1568" s="61">
        <v>-0.78660571925921441</v>
      </c>
      <c r="AO1568" s="17">
        <v>0</v>
      </c>
      <c r="AP1568">
        <v>0</v>
      </c>
      <c r="AR1568" s="73">
        <f>(T1567*T1568)*(1-COS(RADIANS(O1567-45)))+T1569*(SIN(RADIANS(O1567-45)))</f>
        <v>0.84056660349568413</v>
      </c>
      <c r="AS1568" s="73">
        <f>(T1568^2)*(1-COS(RADIANS(O1567-45)))+(COS(RADIANS(O1567-45)))</f>
        <v>-0.54170821028274008</v>
      </c>
      <c r="AT1568" s="73">
        <f>(T1568*T1569)*(1-COS(RADIANS(O1567-45)))-T1567*(SIN(RADIANS(O1567-45)))</f>
        <v>0</v>
      </c>
      <c r="AU1568" s="10"/>
      <c r="AV1568">
        <v>0.84056660349568413</v>
      </c>
      <c r="AW1568" s="1">
        <v>0.60660911519535743</v>
      </c>
      <c r="BV1568" s="1"/>
      <c r="BZ1568" s="5" t="s">
        <v>4</v>
      </c>
      <c r="CA1568" s="6" t="s">
        <v>5</v>
      </c>
      <c r="CB1568" s="7" t="s">
        <v>6</v>
      </c>
      <c r="CC1568" s="8" t="s">
        <v>1</v>
      </c>
      <c r="CD1568">
        <v>7</v>
      </c>
      <c r="CE1568" s="9" t="s">
        <v>7</v>
      </c>
      <c r="CG1568" s="90" t="s">
        <v>157</v>
      </c>
      <c r="CH1568" s="61">
        <f>CE1569-((CH1570-CE1569)/(EY1568-CW1568))*CW1568</f>
        <v>-5.8208934435060478</v>
      </c>
      <c r="CK1568" s="5" t="s">
        <v>4</v>
      </c>
      <c r="CL1568" s="6" t="s">
        <v>5</v>
      </c>
      <c r="CM1568" s="7" t="s">
        <v>6</v>
      </c>
      <c r="CN1568" s="8" t="s">
        <v>1</v>
      </c>
      <c r="CO1568" s="10"/>
      <c r="CP1568">
        <f t="shared" ref="CP1568:CQ1570" si="2367">BZ1569</f>
        <v>0.93180266183863136</v>
      </c>
      <c r="CQ1568">
        <f t="shared" si="2367"/>
        <v>-0.87956522186239505</v>
      </c>
      <c r="CR1568" t="e">
        <f>#REF!</f>
        <v>#REF!</v>
      </c>
      <c r="CS1568">
        <f>CL1572</f>
        <v>0</v>
      </c>
      <c r="CU1568" s="17">
        <f>CU1472</f>
        <v>20</v>
      </c>
      <c r="CV1568" s="17">
        <f>CV1472</f>
        <v>30</v>
      </c>
      <c r="CW1568" s="31">
        <f>CH1475</f>
        <v>176.7612054441409</v>
      </c>
      <c r="CY1568" s="61">
        <f t="array" ref="CY1568:CY1570">MMULT(DQ1568:DS1570,DO1568:DO1570)</f>
        <v>-0.49960430686759599</v>
      </c>
      <c r="CZ1568" s="13"/>
      <c r="DA1568" s="17">
        <v>1</v>
      </c>
      <c r="DB1568">
        <v>0</v>
      </c>
      <c r="DD1568" s="73">
        <f>(DB1568^2)*(1-COS(RADIANS(CW1568+45)))+(COS(RADIANS(CW1568+45)))</f>
        <v>-0.7459271330559214</v>
      </c>
      <c r="DE1568" s="73">
        <f>(DB1568*DB1569)*(1-COS(RADIANS(CW1568+45)))-DB1570*(SIN(RADIANS(CW1568+45)))</f>
        <v>0.66602756111963846</v>
      </c>
      <c r="DF1568" s="73">
        <f>(DB1568*DB1570)*(1-COS(RADIANS(CW1568+45)))+DB1569*(SIN(RADIANS(CW1568+45)))</f>
        <v>0</v>
      </c>
      <c r="DG1568" s="10"/>
      <c r="DH1568">
        <f t="array" ref="DH1568:DH1570">MMULT(DD1568:DF1570,DA1568:DA1570)</f>
        <v>-0.7459271330559214</v>
      </c>
      <c r="DI1568" s="23">
        <f>COS(RADIANS('[1]Biaxial Input'!$F$21))</f>
        <v>-0.9975640502598242</v>
      </c>
      <c r="DK1568" s="30">
        <f>(DI1568^2)*(1-COS(RADIANS(CV1568)))+(COS(RADIANS(CV1568)))</f>
        <v>0.99934808421962718</v>
      </c>
      <c r="DL1568" s="30">
        <f>(DI1568*DI1569)*(1-COS(RADIANS(CV1568)))-DI1570*(SIN(RADIANS(CV1568)))</f>
        <v>-9.3228300025961861E-3</v>
      </c>
      <c r="DM1568" s="30">
        <f>(DI1568*DI1570)*(1-COS(RADIANS(CV1568)))+DI1569*(SIN(RADIANS(CV1568)))</f>
        <v>3.4878236872062755E-2</v>
      </c>
      <c r="DO1568">
        <f t="array" ref="DO1568:DO1570">MMULT(DK1568:DM1570,DH1568:DH1570)</f>
        <v>-0.7392315896575119</v>
      </c>
      <c r="DQ1568" s="28">
        <f>(DB1568^2)*(1-COS(RADIANS(CU1568)))+(COS(RADIANS(CU1568)))</f>
        <v>0.93969262078590843</v>
      </c>
      <c r="DR1568" s="28">
        <f>(DB1568*DB1569)*(1-COS(RADIANS(CU1568)))-DB1570*(SIN(RADIANS(CU1568)))</f>
        <v>-0.34202014332566871</v>
      </c>
      <c r="DS1568" s="28">
        <f>(DB1568*DB1570)*(1-COS(RADIANS(CU1568)))+DB1569*(SIN(RADIANS(CU1568)))</f>
        <v>0</v>
      </c>
      <c r="DU1568" s="61">
        <f t="array" ref="DU1568:DU1570">MMULT(DQ1568:DS1570,EE1568:EE1570)</f>
        <v>-0.85522017549804241</v>
      </c>
      <c r="DV1568" s="13"/>
      <c r="DW1568" s="17">
        <v>1</v>
      </c>
      <c r="DX1568">
        <v>0</v>
      </c>
      <c r="DZ1568" s="73">
        <f>(DB1568^2)*(1-COS(RADIANS(CW1568-45)))+(COS(RADIANS(CW1568-45)))</f>
        <v>-0.66602756111963857</v>
      </c>
      <c r="EA1568" s="73">
        <f>(DB1568*DB1569)*(1-COS(RADIANS(CW1568-45)))-DB1570*(SIN(RADIANS(CW1568-45)))</f>
        <v>-0.74592713305592129</v>
      </c>
      <c r="EB1568" s="73">
        <f>(DB1568*DB1570)*(1-COS(RADIANS(CW1568-45)))+DB1569*(SIN(RADIANS(CW1568-45)))</f>
        <v>0</v>
      </c>
      <c r="EC1568" s="10"/>
      <c r="ED1568">
        <f t="array" ref="ED1568:ED1570">MMULT(DZ1568:EB1570,DA1568:DA1570)</f>
        <v>-0.66602756111963857</v>
      </c>
      <c r="EE1568" s="1">
        <f t="array" ref="EE1568:EE1570">MMULT(DK1568:DM1570,ED1568:ED1570)</f>
        <v>-0.67254751909818578</v>
      </c>
      <c r="EG1568">
        <f>CY1568+DU1568</f>
        <v>-1.3548244823656383</v>
      </c>
      <c r="EH1568">
        <f>EG1568/(SQRT(EG1568^2+EG1569^2+EG1570^2))</f>
        <v>-0.95800557879829684</v>
      </c>
      <c r="EJ1568">
        <f>Q1568+AM1568</f>
        <v>-1.3206158420659908</v>
      </c>
      <c r="EK1568">
        <f>EJ1568/(SQRT(EJ1568^2+EJ1569^2+EJ1570^2))</f>
        <v>-0.99421833272785387</v>
      </c>
      <c r="EM1568" s="23">
        <f>CY1569*DU1570-CY1570*DU1569</f>
        <v>0.1378186779084995</v>
      </c>
      <c r="EO1568" s="15">
        <v>7</v>
      </c>
      <c r="EP1568" s="9" t="s">
        <v>7</v>
      </c>
      <c r="EW1568" s="17">
        <f>CU1568</f>
        <v>20</v>
      </c>
      <c r="EX1568" s="17">
        <f>CV1568</f>
        <v>30</v>
      </c>
      <c r="EY1568" s="31">
        <f>1+CW1568</f>
        <v>177.7612054441409</v>
      </c>
      <c r="EZ1568" s="10"/>
      <c r="FA1568" s="61">
        <f t="array" ref="FA1568:FA1570">MMULT(FS1568:FU1570,FQ1568:FQ1570)</f>
        <v>-0.48460256461561557</v>
      </c>
      <c r="FB1568" s="13">
        <f>BW1569</f>
        <v>0</v>
      </c>
      <c r="FC1568" s="17">
        <v>1</v>
      </c>
      <c r="FD1568">
        <v>0</v>
      </c>
      <c r="FF1568" s="73">
        <f>(FD1568^2)*(1-COS(RADIANS(EY1568+45)))+(COS(RADIANS(EY1568+45)))</f>
        <v>-0.73418974104548529</v>
      </c>
      <c r="FG1568" s="73">
        <f>(FD1568*FD1569)*(1-COS(RADIANS(EY1568+45)))-FD1570*(SIN(RADIANS(EY1568+45)))</f>
        <v>0.67894434539479254</v>
      </c>
      <c r="FH1568" s="73">
        <f>(FD1568*FD1570)*(1-COS(RADIANS(EY1568+45)))+FD1569*(SIN(RADIANS(EY1568+45)))</f>
        <v>0</v>
      </c>
      <c r="FI1568" s="10"/>
      <c r="FJ1568">
        <f t="array" ref="FJ1568:FJ1570">MMULT(FF1568:FH1570,FC1568:FC1570)</f>
        <v>-0.73418974104548529</v>
      </c>
      <c r="FK1568" s="23">
        <f>COS(RADIANS(176))</f>
        <v>-0.9975640502598242</v>
      </c>
      <c r="FM1568" s="30">
        <f>(FK1568^2)*(1-COS(RADIANS(EX1568)))+(COS(RADIANS(EX1568)))</f>
        <v>0.99934808421962718</v>
      </c>
      <c r="FN1568" s="30">
        <f>(FK1568*FK1569)*(1-COS(RADIANS(EX1568)))-FK1570*(SIN(RADIANS(EX1568)))</f>
        <v>-9.3228300025961861E-3</v>
      </c>
      <c r="FO1568" s="30">
        <f>(FK1568*FK1570)*(1-COS(RADIANS(EX1568)))+FK1569*(SIN(RADIANS(EX1568)))</f>
        <v>3.4878236872062755E-2</v>
      </c>
      <c r="FQ1568">
        <f t="array" ref="FQ1568:FQ1570">MMULT(FM1568:FO1570,FJ1568:FJ1570)</f>
        <v>-0.72738142845417031</v>
      </c>
      <c r="FS1568" s="28">
        <f>(FD1568^2)*(1-COS(RADIANS(EW1568)))+(COS(RADIANS(EW1568)))</f>
        <v>0.93969262078590843</v>
      </c>
      <c r="FT1568" s="28">
        <f>(FD1568*FD1569)*(1-COS(RADIANS(EW1568)))-FD1570*(SIN(RADIANS(EW1568)))</f>
        <v>-0.34202014332566871</v>
      </c>
      <c r="FU1568" s="28">
        <f>(FD1568*FD1570)*(1-COS(RADIANS(EW1568)))+FD1569*(SIN(RADIANS(EW1568)))</f>
        <v>0</v>
      </c>
      <c r="FW1568" s="61">
        <f t="array" ref="FW1568:FW1570">MMULT(FS1568:FU1570,GG1568:GG1570)</f>
        <v>-0.86380921874423267</v>
      </c>
      <c r="FX1568" s="13">
        <f>BX1569</f>
        <v>0</v>
      </c>
      <c r="FY1568" s="17">
        <v>1</v>
      </c>
      <c r="FZ1568">
        <v>0</v>
      </c>
      <c r="GB1568" s="73">
        <f>(FD1568^2)*(1-COS(RADIANS(EY1568-45)))+(COS(RADIANS(EY1568-45)))</f>
        <v>-0.67894434539479254</v>
      </c>
      <c r="GC1568" s="73">
        <f>(FD1568*FD1569)*(1-COS(RADIANS(EY1568-45)))-FD1570*(SIN(RADIANS(EY1568-45)))</f>
        <v>-0.73418974104548518</v>
      </c>
      <c r="GD1568" s="73">
        <f>(FD1568*FD1570)*(1-COS(RADIANS(EY1568-45)))+FD1569*(SIN(RADIANS(EY1568-45)))</f>
        <v>0</v>
      </c>
      <c r="GE1568" s="10"/>
      <c r="GF1568">
        <f t="array" ref="GF1568:GF1570">MMULT(GB1568:GD1570,FC1568:FC1570)</f>
        <v>-0.67894434539479254</v>
      </c>
      <c r="GG1568" s="1">
        <f t="array" ref="GG1568:GG1570">MMULT(FM1568:FO1570,GF1568:GF1570)</f>
        <v>-0.685346457007452</v>
      </c>
      <c r="GI1568">
        <f>FA1568+FW1568</f>
        <v>-1.3484117833598481</v>
      </c>
      <c r="GJ1568">
        <f>GI1568/(SQRT(GI1568^2+GI1569^2+GI1570^2))</f>
        <v>-0.95347111584559441</v>
      </c>
      <c r="GL1568" t="e">
        <f>CH1569+DC1568</f>
        <v>#VALUE!</v>
      </c>
      <c r="GM1568" t="e">
        <f>GL1568/(SQRT(GL1568^2+GL1569^2+GL1570^2))</f>
        <v>#VALUE!</v>
      </c>
      <c r="GO1568" s="27">
        <f>FA1569*FW1570-FA1570*FW1569</f>
        <v>0.13781867790849947</v>
      </c>
    </row>
    <row r="1569" spans="4:197" x14ac:dyDescent="0.2">
      <c r="D1569" t="s">
        <v>9</v>
      </c>
      <c r="E1569" s="5">
        <f t="shared" si="2366"/>
        <v>0.34929630014301005</v>
      </c>
      <c r="F1569" s="6">
        <f t="shared" si="2366"/>
        <v>-0.34518106804222298</v>
      </c>
      <c r="G1569" s="7">
        <f t="shared" ref="G1569:G1570" si="2368">Q1568</f>
        <v>-0.53401012280677651</v>
      </c>
      <c r="H1569" s="8">
        <f t="shared" ref="H1569:H1570" si="2369">AM1568</f>
        <v>-0.78660571925921441</v>
      </c>
      <c r="J1569" s="10"/>
      <c r="Q1569" s="61">
        <v>0.42357364860113889</v>
      </c>
      <c r="S1569" s="17">
        <v>0</v>
      </c>
      <c r="T1569">
        <v>1</v>
      </c>
      <c r="V1569" s="73">
        <f>(T1567*T1569)*(1-COS(RADIANS(O1567+45)))-T1568*(SIN(RADIANS(O1567+45)))</f>
        <v>0</v>
      </c>
      <c r="W1569" s="73">
        <f>(T1568*T1569)*(1-COS(RADIANS(O1567+45)))+T1567*(SIN(RADIANS(O1567+45)))</f>
        <v>0</v>
      </c>
      <c r="X1569" s="73">
        <f>(T1569^2)*(1-COS(RADIANS(O1567+45)))+(COS(RADIANS(O1567+45)))</f>
        <v>0.99999999999999989</v>
      </c>
      <c r="Y1569" s="10"/>
      <c r="Z1569">
        <v>0</v>
      </c>
      <c r="AA1569" s="23">
        <f>SIN(RADIANS('[1]Biaxial Input'!$F$21))*SIN(RADIANS(0))</f>
        <v>0</v>
      </c>
      <c r="AC1569" s="30">
        <f>(AA1567*AA1569)*(1-COS(RADIANS(N1567)))-AA1568*(SIN(RADIANS(N1567)))</f>
        <v>-4.9325275616132508E-2</v>
      </c>
      <c r="AD1569" s="30">
        <f>(AA1568*AA1569)*(1-COS(RADIANS(N1567)))+AA1567*(SIN(RADIANS(N1567)))</f>
        <v>-0.70538430460663959</v>
      </c>
      <c r="AE1569" s="30">
        <f>(AA1569^2)*(1-COS(RADIANS(N1567)))+(COS(RADIANS(N1567)))</f>
        <v>0.70710678118654757</v>
      </c>
      <c r="AG1569">
        <v>0.42357364860113889</v>
      </c>
      <c r="AI1569" s="28">
        <f>(T1567*T1569)*(1-COS(RADIANS(M1567)))-T1568*(SIN(RADIANS(M1567)))</f>
        <v>0</v>
      </c>
      <c r="AJ1569" s="28">
        <f>(T1568*T1569)*(1-COS(RADIANS(M1567)))+T1567*(SIN(RADIANS(M1567)))</f>
        <v>0</v>
      </c>
      <c r="AK1569" s="28">
        <f>(T1569^2)*(1-COS(RADIANS(M1567)))+(COS(RADIANS(M1567)))</f>
        <v>1</v>
      </c>
      <c r="AM1569" s="61">
        <v>-0.5662025823066501</v>
      </c>
      <c r="AO1569" s="17">
        <v>0</v>
      </c>
      <c r="AP1569">
        <v>1</v>
      </c>
      <c r="AR1569" s="73">
        <f>(T1567*T1567)*(1-COS(RADIANS(O1567-45)))-T1567*(SIN(RADIANS(O1567-45)))</f>
        <v>0</v>
      </c>
      <c r="AS1569" s="73">
        <f>(T1568*T1569)*(1-COS(RADIANS(O1567-45)))+T1567*(SIN(RADIANS(O1567-45)))</f>
        <v>0</v>
      </c>
      <c r="AT1569" s="73">
        <f>(T1569^2)*(1-COS(RADIANS(O1567-45)))+(COS(RADIANS(O1567-45)))</f>
        <v>0.99999999999999989</v>
      </c>
      <c r="AU1569" s="10"/>
      <c r="AV1569">
        <v>0</v>
      </c>
      <c r="AW1569" s="1">
        <v>-0.5662025823066501</v>
      </c>
      <c r="BV1569" s="1"/>
      <c r="BY1569" t="s">
        <v>8</v>
      </c>
      <c r="BZ1569" s="5">
        <f t="shared" ref="BZ1569:CA1571" si="2370">BZ1564</f>
        <v>0.93180266183863136</v>
      </c>
      <c r="CA1569" s="6">
        <f t="shared" si="2370"/>
        <v>-0.87956522186239505</v>
      </c>
      <c r="CB1569" s="7">
        <f>CY1568</f>
        <v>-0.49960430686759599</v>
      </c>
      <c r="CC1569" s="8">
        <f>DU1568</f>
        <v>-0.85522017549804241</v>
      </c>
      <c r="CD1569">
        <f>CB1569+CC1569</f>
        <v>-1.3548244823656383</v>
      </c>
      <c r="CE1569" s="9">
        <f>((SUMPRODUCT(CB1569:CB1571,BZ1569:BZ1571))*(SUMPRODUCT(CB1569:(CB1571),CA1569:CA1571)))-((SUMPRODUCT(CC1569:CC1571,BZ1569:BZ1571))*(SUMPRODUCT(CC1569:CC1571,CA1569:CA1571)))</f>
        <v>0</v>
      </c>
      <c r="CF1569">
        <f>CD1569/(SQRT(CD1569^2+CD1570^2+CD1571^2))</f>
        <v>-0.95800557879829684</v>
      </c>
      <c r="CG1569">
        <v>1</v>
      </c>
      <c r="CH1569" t="s">
        <v>161</v>
      </c>
      <c r="CJ1569" s="1" t="s">
        <v>8</v>
      </c>
      <c r="CK1569" s="5">
        <f t="shared" ref="CK1569:CL1571" si="2371">BZ1569</f>
        <v>0.93180266183863136</v>
      </c>
      <c r="CL1569" s="6">
        <f t="shared" si="2371"/>
        <v>-0.87956522186239505</v>
      </c>
      <c r="CM1569" s="7">
        <f>FA1568</f>
        <v>-0.48460256461561557</v>
      </c>
      <c r="CN1569" s="8">
        <f>FW1568</f>
        <v>-0.86380921874423267</v>
      </c>
      <c r="CO1569" s="10"/>
      <c r="CP1569">
        <f t="shared" si="2367"/>
        <v>0.3492962422733713</v>
      </c>
      <c r="CQ1569">
        <f t="shared" si="2367"/>
        <v>-0.34518112468713447</v>
      </c>
      <c r="CR1569">
        <f>CJ1572</f>
        <v>0</v>
      </c>
      <c r="CS1569">
        <f>CM1572</f>
        <v>0</v>
      </c>
      <c r="CW1569" s="28"/>
      <c r="CY1569" s="61">
        <v>-0.78871702279918932</v>
      </c>
      <c r="DA1569" s="17">
        <v>0</v>
      </c>
      <c r="DB1569">
        <v>0</v>
      </c>
      <c r="DD1569" s="73">
        <f>(DB1568*DB1569)*(1-COS(RADIANS(CW1568+45)))+DB1570*(SIN(RADIANS(CW1568+45)))</f>
        <v>-0.66602756111963846</v>
      </c>
      <c r="DE1569" s="73">
        <f>(DB1569^2)*(1-COS(RADIANS(CW1568+45)))+(COS(RADIANS(CW1568+45)))</f>
        <v>-0.7459271330559214</v>
      </c>
      <c r="DF1569" s="73">
        <f>(DB1569*DB1570)*(1-COS(RADIANS(CW1568+45)))-DB1568*(SIN(RADIANS(CW1568+45)))</f>
        <v>0</v>
      </c>
      <c r="DG1569" s="10"/>
      <c r="DH1569">
        <v>-0.66602756111963846</v>
      </c>
      <c r="DI1569" s="23">
        <f>SIN(RADIANS('[1]Biaxial Input'!$F$21))*(COS(RADIANS(0)))</f>
        <v>6.9756473744125524E-2</v>
      </c>
      <c r="DK1569" s="30">
        <f>(DI1568*DI1569)*(1-COS(RADIANS(CV1568)))+DI1570*(SIN(RADIANS(CV1568)))</f>
        <v>-9.3228300025961861E-3</v>
      </c>
      <c r="DL1569" s="30">
        <f>(DI1569^2)*(1-COS(RADIANS(CV1568)))+(COS(RADIANS(CV1568)))</f>
        <v>0.86667731956481153</v>
      </c>
      <c r="DM1569" s="30">
        <f>(DI1569*DI1570)*(1-COS(RADIANS(CV1568)))-DI1568*(SIN(RADIANS(CV1568)))</f>
        <v>0.49878202512991204</v>
      </c>
      <c r="DO1569">
        <v>-0.57027682957165271</v>
      </c>
      <c r="DQ1569" s="28">
        <f>(DB1568*DB1569)*(1-COS(RADIANS(CU1568)))+DB1570*(SIN(RADIANS(CU1568)))</f>
        <v>0.34202014332566871</v>
      </c>
      <c r="DR1569" s="28">
        <f>(DB1569^2)*(1-COS(RADIANS(CU1568)))+(COS(RADIANS(CU1568)))</f>
        <v>0.93969262078590843</v>
      </c>
      <c r="DS1569" s="28">
        <f>(DB1569*DB1570)*(1-COS(RADIANS(CU1568)))-DB1568*(SIN(RADIANS(CU1568)))</f>
        <v>0</v>
      </c>
      <c r="DU1569" s="61">
        <v>0.38330072518484737</v>
      </c>
      <c r="DW1569" s="17">
        <v>0</v>
      </c>
      <c r="DX1569">
        <v>0</v>
      </c>
      <c r="DZ1569" s="73">
        <f>(DB1568*DB1569)*(1-COS(RADIANS(CW1568-45)))+DB1570*(SIN(RADIANS(CW1568-45)))</f>
        <v>0.74592713305592129</v>
      </c>
      <c r="EA1569" s="73">
        <f>(DB1569^2)*(1-COS(RADIANS(CW1568-45)))+(COS(RADIANS(CW1568-45)))</f>
        <v>-0.66602756111963857</v>
      </c>
      <c r="EB1569" s="73">
        <f>(DB1569*DB1570)*(1-COS(RADIANS(CW1568-45)))-DB1568*(SIN(RADIANS(CW1568-45)))</f>
        <v>0</v>
      </c>
      <c r="EC1569" s="10"/>
      <c r="ED1569">
        <v>0.74592713305592129</v>
      </c>
      <c r="EE1569" s="1">
        <v>0.65268738999693243</v>
      </c>
      <c r="EG1569">
        <f>CY1569+DU1569</f>
        <v>-0.40541629761434195</v>
      </c>
      <c r="EH1569">
        <f>EG1569/(SQRT(EG1568^2+EG1569^2+EG1570^2))</f>
        <v>-0.28667261324664473</v>
      </c>
      <c r="EJ1569">
        <f>Q1569+AM1569</f>
        <v>-0.14262893370551122</v>
      </c>
      <c r="EK1569">
        <f>EJ1569/(SQRT(EJ1568^2+EJ1569^2+EJ1570^2))</f>
        <v>-0.10737740389786952</v>
      </c>
      <c r="EM1569" s="23">
        <f>CY1570*DU1568-CY1568*DU1570</f>
        <v>-0.48063084796915945</v>
      </c>
      <c r="EP1569" s="9">
        <f>((SUMPRODUCT(CM1569:CM1571,BZ1569:BZ1571))*(SUMPRODUCT(CM1569:CM1571,CA1569:CA1571)))-((SUMPRODUCT(CN1569:CN1571,BZ1569:BZ1571))*(SUMPRODUCT(CN1569:CN1571,CA1569:CA1571)))</f>
        <v>3.2930831337567079E-2</v>
      </c>
      <c r="EY1569" s="28"/>
      <c r="EZ1569" s="10"/>
      <c r="FA1569" s="61">
        <v>-0.79528641742001172</v>
      </c>
      <c r="FB1569" s="13">
        <f>BW1570</f>
        <v>0</v>
      </c>
      <c r="FC1569" s="17">
        <v>0</v>
      </c>
      <c r="FD1569">
        <v>0</v>
      </c>
      <c r="FF1569" s="73">
        <f>(FD1568*FD1569)*(1-COS(RADIANS(EY1568+45)))+FD1570*(SIN(RADIANS(EY1568+45)))</f>
        <v>-0.67894434539479254</v>
      </c>
      <c r="FG1569" s="73">
        <f>(FD1569^2)*(1-COS(RADIANS(EY1568+45)))+(COS(RADIANS(EY1568+45)))</f>
        <v>-0.73418974104548529</v>
      </c>
      <c r="FH1569" s="73">
        <f>(FD1569*FD1570)*(1-COS(RADIANS(EY1568+45)))-FD1568*(SIN(RADIANS(EY1568+45)))</f>
        <v>0</v>
      </c>
      <c r="FI1569" s="10"/>
      <c r="FJ1569">
        <v>-0.67894434539479254</v>
      </c>
      <c r="FK1569" s="23">
        <f>SIN(RADIANS(176))*(COS(RADIANS(0)))</f>
        <v>6.9756473744125524E-2</v>
      </c>
      <c r="FM1569" s="30">
        <f>(FK1568*FK1569)*(1-COS(RADIANS(EX1568)))+FK1570*(SIN(RADIANS(EX1568)))</f>
        <v>-9.3228300025961861E-3</v>
      </c>
      <c r="FN1569" s="30">
        <f>(FK1569^2)*(1-COS(RADIANS(EX1568)))+(COS(RADIANS(EX1568)))</f>
        <v>0.86667731956481153</v>
      </c>
      <c r="FO1569" s="30">
        <f>(FK1569*FK1570)*(1-COS(RADIANS(EX1568)))-FK1568*(SIN(RADIANS(EX1568)))</f>
        <v>0.49878202512991204</v>
      </c>
      <c r="FQ1569">
        <v>-0.58158093925502719</v>
      </c>
      <c r="FS1569" s="28">
        <f>(FD1568*FD1569)*(1-COS(RADIANS(EW1568)))+FD1570*(SIN(RADIANS(EW1568)))</f>
        <v>0.34202014332566871</v>
      </c>
      <c r="FT1569" s="28">
        <f>(FD1569^2)*(1-COS(RADIANS(EW1568)))+(COS(RADIANS(EW1568)))</f>
        <v>0.93969262078590843</v>
      </c>
      <c r="FU1569" s="28">
        <f>(FD1569*FD1570)*(1-COS(RADIANS(EW1568)))-FD1568*(SIN(RADIANS(EW1568)))</f>
        <v>0</v>
      </c>
      <c r="FW1569" s="61">
        <v>0.36947733658194748</v>
      </c>
      <c r="FX1569" s="13">
        <f>BX1570</f>
        <v>0</v>
      </c>
      <c r="FY1569" s="17">
        <v>0</v>
      </c>
      <c r="FZ1569">
        <v>0</v>
      </c>
      <c r="GB1569" s="73">
        <f>(FD1568*FD1569)*(1-COS(RADIANS(EY1568-45)))+FD1570*(SIN(RADIANS(EY1568-45)))</f>
        <v>0.73418974104548518</v>
      </c>
      <c r="GC1569" s="73">
        <f>(FD1569^2)*(1-COS(RADIANS(EY1568-45)))+(COS(RADIANS(EY1568-45)))</f>
        <v>-0.67894434539479254</v>
      </c>
      <c r="GD1569" s="73">
        <f>(FD1569*FD1570)*(1-COS(RADIANS(EY1568-45)))-FD1568*(SIN(RADIANS(EY1568-45)))</f>
        <v>0</v>
      </c>
      <c r="GE1569" s="10"/>
      <c r="GF1569">
        <v>0.73418974104548518</v>
      </c>
      <c r="GG1569" s="1">
        <v>0.64263527953462374</v>
      </c>
      <c r="GI1569">
        <f>FA1569+FW1569</f>
        <v>-0.42580908083806424</v>
      </c>
      <c r="GJ1569">
        <f>GI1569/(SQRT(GI1568^2+GI1569^2+GI1570^2))</f>
        <v>-0.30109248855140597</v>
      </c>
      <c r="GL1569">
        <f>CH1570+DC1569</f>
        <v>3.2930831337567079E-2</v>
      </c>
      <c r="GM1569" t="e">
        <f>GL1569/(SQRT(GL1568^2+GL1569^2+GL1570^2))</f>
        <v>#VALUE!</v>
      </c>
      <c r="GO1569" s="27">
        <f>FA1570*FW1568-FA1568*FW1570</f>
        <v>-0.48063084796915945</v>
      </c>
    </row>
    <row r="1570" spans="4:197" x14ac:dyDescent="0.2">
      <c r="D1570" t="s">
        <v>10</v>
      </c>
      <c r="E1570" s="5">
        <f t="shared" si="2366"/>
        <v>-9.8670825378713731E-2</v>
      </c>
      <c r="F1570" s="6">
        <f t="shared" si="2366"/>
        <v>-0.32743702453282264</v>
      </c>
      <c r="G1570" s="7">
        <f t="shared" si="2368"/>
        <v>0.42357364860113889</v>
      </c>
      <c r="H1570" s="8">
        <f t="shared" si="2369"/>
        <v>-0.5662025823066501</v>
      </c>
      <c r="J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W1570" s="1"/>
      <c r="BV1570" s="1"/>
      <c r="BY1570" t="s">
        <v>9</v>
      </c>
      <c r="BZ1570" s="5">
        <f t="shared" si="2370"/>
        <v>0.3492962422733713</v>
      </c>
      <c r="CA1570" s="6">
        <f t="shared" si="2370"/>
        <v>-0.34518112468713447</v>
      </c>
      <c r="CB1570" s="7">
        <f>CY1569</f>
        <v>-0.78871702279918932</v>
      </c>
      <c r="CC1570" s="8">
        <f>DU1569</f>
        <v>0.38330072518484737</v>
      </c>
      <c r="CD1570">
        <f t="shared" ref="CD1570" si="2372">CB1570+CC1570</f>
        <v>-0.40541629761434195</v>
      </c>
      <c r="CE1570" s="10"/>
      <c r="CF1570">
        <f>CD1570/(SQRT(CD1569^2+CD1570^2+CD1571^2))</f>
        <v>-0.28667261324664473</v>
      </c>
      <c r="CH1570">
        <f>((SUMPRODUCT(CM1569:CM1571,CK1569:CK1571))*(SUMPRODUCT(CM1569:CM1571,CL1569:CL1571)))-((SUMPRODUCT(CN1569:CN1571,CK1569:CK1571))*(SUMPRODUCT(CN1569:CN1571,CL1569:CL1571)))</f>
        <v>3.2930831337567079E-2</v>
      </c>
      <c r="CJ1570" s="10" t="s">
        <v>9</v>
      </c>
      <c r="CK1570" s="5">
        <f t="shared" si="2371"/>
        <v>0.3492962422733713</v>
      </c>
      <c r="CL1570" s="6">
        <f t="shared" si="2371"/>
        <v>-0.34518112468713447</v>
      </c>
      <c r="CM1570" s="7">
        <f>FA1569</f>
        <v>-0.79528641742001172</v>
      </c>
      <c r="CN1570" s="8">
        <f>FW1569</f>
        <v>0.36947733658194748</v>
      </c>
      <c r="CP1570">
        <f t="shared" si="2367"/>
        <v>-9.8670839279614439E-2</v>
      </c>
      <c r="CQ1570">
        <f t="shared" si="2367"/>
        <v>-0.32743703463395935</v>
      </c>
      <c r="CR1570">
        <f>CK1572</f>
        <v>0</v>
      </c>
      <c r="CS1570">
        <f>CN1572</f>
        <v>0</v>
      </c>
      <c r="CW1570" s="28"/>
      <c r="CY1570" s="61">
        <v>0.35821919896361265</v>
      </c>
      <c r="DA1570" s="17">
        <v>0</v>
      </c>
      <c r="DB1570">
        <v>1</v>
      </c>
      <c r="DD1570" s="73">
        <f>(DB1568*DB1570)*(1-COS(RADIANS(CW1568+45)))-DB1569*(SIN(RADIANS(CW1568+45)))</f>
        <v>0</v>
      </c>
      <c r="DE1570" s="73">
        <f>(DB1569*DB1570)*(1-COS(RADIANS(CW1568+45)))+DB1568*(SIN(RADIANS(CW1568+45)))</f>
        <v>0</v>
      </c>
      <c r="DF1570" s="73">
        <f>(DB1570^2)*(1-COS(RADIANS(CW1568+45)))+(COS(RADIANS(CW1568+45)))</f>
        <v>1</v>
      </c>
      <c r="DG1570" s="10"/>
      <c r="DH1570">
        <v>0</v>
      </c>
      <c r="DI1570" s="23">
        <f>SIN(RADIANS('[1]Biaxial Input'!$F$21))*SIN(RADIANS(0))</f>
        <v>0</v>
      </c>
      <c r="DK1570" s="30">
        <f>(DI1568*DI1570)*(1-COS(RADIANS(CV1568)))-DI1569*(SIN(RADIANS(CV1568)))</f>
        <v>-3.4878236872062755E-2</v>
      </c>
      <c r="DL1570" s="30">
        <f>(DI1569*DI1570)*(1-COS(RADIANS(CV1568)))+DI1568*(SIN(RADIANS(CV1568)))</f>
        <v>-0.49878202512991204</v>
      </c>
      <c r="DM1570" s="30">
        <f>(DI1570^2)*(1-COS(RADIANS(CV1568)))+(COS(RADIANS(CV1568)))</f>
        <v>0.86602540378443871</v>
      </c>
      <c r="DO1570">
        <v>0.35821919896361265</v>
      </c>
      <c r="DQ1570" s="28">
        <f>(DB1568*DB1570)*(1-COS(RADIANS(CU1568)))-DB1569*(SIN(RADIANS(CU1568)))</f>
        <v>0</v>
      </c>
      <c r="DR1570" s="28">
        <f>(DB1569*DB1570)*(1-COS(RADIANS(CU1568)))+DB1568*(SIN(RADIANS(CU1568)))</f>
        <v>0</v>
      </c>
      <c r="DS1570" s="28">
        <f>(DB1570^2)*(1-COS(RADIANS(CU1568)))+(COS(RADIANS(CU1568)))</f>
        <v>1</v>
      </c>
      <c r="DU1570" s="61">
        <v>-0.34882517898492876</v>
      </c>
      <c r="DW1570" s="17">
        <v>0</v>
      </c>
      <c r="DX1570">
        <v>1</v>
      </c>
      <c r="DZ1570" s="73">
        <f>(DB1568*DB1568)*(1-COS(RADIANS(CW1568-45)))-DB1568*(SIN(RADIANS(CW1568-45)))</f>
        <v>0</v>
      </c>
      <c r="EA1570" s="73">
        <f>(DB1569*DB1570)*(1-COS(RADIANS(CW1568-45)))+DB1568*(SIN(RADIANS(CW1568-45)))</f>
        <v>0</v>
      </c>
      <c r="EB1570" s="73">
        <f>(DB1570^2)*(1-COS(RADIANS(CW1568-45)))+(COS(RADIANS(CW1568-45)))</f>
        <v>0.99999999999999989</v>
      </c>
      <c r="EC1570" s="10"/>
      <c r="ED1570">
        <v>0</v>
      </c>
      <c r="EE1570" s="1">
        <v>-0.34882517898492876</v>
      </c>
      <c r="EG1570">
        <f>CY1570+DU1570</f>
        <v>9.3940199786838874E-3</v>
      </c>
      <c r="EH1570">
        <f>EG1570/(SQRT(EG1568^2+EG1569^2+EG1570^2))</f>
        <v>6.6425752295292831E-3</v>
      </c>
      <c r="EJ1570">
        <f>Q1570+AM1570</f>
        <v>0</v>
      </c>
      <c r="EK1570">
        <f>EJ1570/(SQRT(EJ1568^2+EJ1569^2+EJ1570^2))</f>
        <v>0</v>
      </c>
      <c r="EM1570" s="23">
        <f>CY1568*DU1569-CY1569*DU1568</f>
        <v>-0.86602540378443871</v>
      </c>
      <c r="ER1570">
        <f t="shared" ref="ER1570:ES1572" si="2373">CK1569</f>
        <v>0.93180266183863136</v>
      </c>
      <c r="ES1570">
        <f t="shared" si="2373"/>
        <v>-0.87956522186239505</v>
      </c>
      <c r="ET1570" t="e">
        <f>#REF!</f>
        <v>#REF!</v>
      </c>
      <c r="EU1570" t="e">
        <f>#REF!</f>
        <v>#REF!</v>
      </c>
      <c r="EY1570" s="28"/>
      <c r="EZ1570" s="10"/>
      <c r="FA1570" s="61">
        <v>0.36425247924373994</v>
      </c>
      <c r="FB1570" s="13">
        <f>BW1571</f>
        <v>0</v>
      </c>
      <c r="FC1570" s="17">
        <v>0</v>
      </c>
      <c r="FD1570">
        <v>1</v>
      </c>
      <c r="FF1570" s="73">
        <f>(FD1568*FD1570)*(1-COS(RADIANS(EY1568+45)))-FD1569*(SIN(RADIANS(EY1568+45)))</f>
        <v>0</v>
      </c>
      <c r="FG1570" s="73">
        <f>(FD1569*FD1570)*(1-COS(RADIANS(EY1568+45)))+FD1568*(SIN(RADIANS(EY1568+45)))</f>
        <v>0</v>
      </c>
      <c r="FH1570" s="73">
        <f>(FD1570^2)*(1-COS(RADIANS(EY1568+45)))+(COS(RADIANS(EY1568+45)))</f>
        <v>0.99999999999999989</v>
      </c>
      <c r="FI1570" s="10"/>
      <c r="FJ1570">
        <v>0</v>
      </c>
      <c r="FK1570" s="23">
        <f>SIN(RADIANS(176))*SIN(RADIANS(0))</f>
        <v>0</v>
      </c>
      <c r="FM1570" s="30">
        <f>(FK1568*FK1570)*(1-COS(RADIANS(EX1568)))-FK1569*(SIN(RADIANS(EX1568)))</f>
        <v>-3.4878236872062755E-2</v>
      </c>
      <c r="FN1570" s="30">
        <f>(FK1569*FK1570)*(1-COS(RADIANS(EX1568)))+FK1568*(SIN(RADIANS(EX1568)))</f>
        <v>-0.49878202512991204</v>
      </c>
      <c r="FO1570" s="30">
        <f>(FK1570^2)*(1-COS(RADIANS(EX1568)))+(COS(RADIANS(EX1568)))</f>
        <v>0.86602540378443871</v>
      </c>
      <c r="FQ1570">
        <v>0.36425247924373994</v>
      </c>
      <c r="FS1570" s="28">
        <f>(FD1568*FD1570)*(1-COS(RADIANS(EW1568)))-FD1569*(SIN(RADIANS(EW1568)))</f>
        <v>0</v>
      </c>
      <c r="FT1570" s="28">
        <f>(FD1569*FD1570)*(1-COS(RADIANS(EW1568)))+FD1568*(SIN(RADIANS(EW1568)))</f>
        <v>0</v>
      </c>
      <c r="FU1570" s="28">
        <f>(FD1570^2)*(1-COS(RADIANS(EW1568)))+(COS(RADIANS(EW1568)))</f>
        <v>1</v>
      </c>
      <c r="FW1570" s="61">
        <v>-0.3425202641666456</v>
      </c>
      <c r="FX1570" s="13">
        <f>BX1571</f>
        <v>0</v>
      </c>
      <c r="FY1570" s="17">
        <v>0</v>
      </c>
      <c r="FZ1570">
        <v>1</v>
      </c>
      <c r="GB1570" s="73">
        <f>(FD1568*FD1568)*(1-COS(RADIANS(EY1568-45)))-FD1568*(SIN(RADIANS(EY1568-45)))</f>
        <v>0</v>
      </c>
      <c r="GC1570" s="73">
        <f>(FD1569*FD1570)*(1-COS(RADIANS(EY1568-45)))+FD1568*(SIN(RADIANS(EY1568-45)))</f>
        <v>0</v>
      </c>
      <c r="GD1570" s="73">
        <f>(FD1570^2)*(1-COS(RADIANS(EY1568-45)))+(COS(RADIANS(EY1568-45)))</f>
        <v>1</v>
      </c>
      <c r="GE1570" s="10"/>
      <c r="GF1570">
        <v>0</v>
      </c>
      <c r="GG1570" s="1">
        <v>-0.3425202641666456</v>
      </c>
      <c r="GI1570">
        <f>FA1570+FW1570</f>
        <v>2.173221507709433E-2</v>
      </c>
      <c r="GJ1570">
        <f>GI1570/(SQRT(GI1568^2+GI1569^2+GI1570^2))</f>
        <v>1.5366996651217928E-2</v>
      </c>
      <c r="GL1570" t="e">
        <f>#REF!+DC1570</f>
        <v>#REF!</v>
      </c>
      <c r="GM1570" t="e">
        <f>GL1570/(SQRT(GL1568^2+GL1569^2+GL1570^2))</f>
        <v>#REF!</v>
      </c>
      <c r="GO1570" s="27">
        <f>FA1568*FW1569-FA1569*FW1568</f>
        <v>-0.86602540378443882</v>
      </c>
    </row>
    <row r="1571" spans="4:197" x14ac:dyDescent="0.2">
      <c r="J1571" s="10"/>
      <c r="Q1571" s="82" t="s">
        <v>148</v>
      </c>
      <c r="R1571" s="13"/>
      <c r="T1571" s="10"/>
      <c r="U1571" s="10"/>
      <c r="V1571" s="10"/>
      <c r="W1571" s="10"/>
      <c r="X1571" s="10"/>
      <c r="Y1571" s="10"/>
      <c r="Z1571" s="80"/>
      <c r="AA1571" s="23" t="s">
        <v>149</v>
      </c>
      <c r="AE1571" s="1"/>
      <c r="AG1571" s="80"/>
      <c r="AK1571" s="13"/>
      <c r="AL1571" s="81"/>
      <c r="AM1571" s="82" t="s">
        <v>150</v>
      </c>
      <c r="AO1571" s="13"/>
      <c r="AP1571" s="13"/>
      <c r="AS1571" s="1"/>
      <c r="AW1571" s="1"/>
      <c r="BV1571" s="1"/>
      <c r="BY1571" t="s">
        <v>10</v>
      </c>
      <c r="BZ1571" s="5">
        <f t="shared" si="2370"/>
        <v>-9.8670839279614439E-2</v>
      </c>
      <c r="CA1571" s="6">
        <f t="shared" si="2370"/>
        <v>-0.32743703463395935</v>
      </c>
      <c r="CB1571" s="7">
        <f>CY1570</f>
        <v>0.35821919896361265</v>
      </c>
      <c r="CC1571" s="8">
        <f>DU1570</f>
        <v>-0.34882517898492876</v>
      </c>
      <c r="CD1571">
        <f>(CB1571+CC1571)</f>
        <v>9.3940199786838874E-3</v>
      </c>
      <c r="CE1571" s="10"/>
      <c r="CF1571">
        <f>CD1571/(SQRT(CD1569^2+CD1570^2+CD1571^2))</f>
        <v>6.6425752295292831E-3</v>
      </c>
      <c r="CG1571" s="10" t="s">
        <v>160</v>
      </c>
      <c r="CH1571" s="10">
        <f>-CH1568*((EY1568-CW1568)/(CH1570-CE1569))</f>
        <v>176.7612054441409</v>
      </c>
      <c r="CJ1571" s="10" t="s">
        <v>10</v>
      </c>
      <c r="CK1571" s="5">
        <f t="shared" si="2371"/>
        <v>-9.8670839279614439E-2</v>
      </c>
      <c r="CL1571" s="6">
        <f t="shared" si="2371"/>
        <v>-0.32743703463395935</v>
      </c>
      <c r="CM1571" s="7">
        <f>FA1570</f>
        <v>0.36425247924373994</v>
      </c>
      <c r="CN1571" s="8">
        <f>FW1570</f>
        <v>-0.3425202641666456</v>
      </c>
      <c r="CW1571" s="28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EE1571" s="1"/>
      <c r="EI1571" s="64">
        <f>(DEGREES(ACOS((EH1568*EK1568+EH1569*EK1569+EH1570*EK1570)/((SQRT(EH1568^2+EH1569^2+EH1570^2))*(SQRT(EK1568^2+EK1569^2+EK1570^2))))))</f>
        <v>10.50189798457896</v>
      </c>
      <c r="ER1571">
        <f t="shared" si="2373"/>
        <v>0.3492962422733713</v>
      </c>
      <c r="ES1571">
        <f t="shared" si="2373"/>
        <v>-0.34518112468713447</v>
      </c>
      <c r="ET1571" t="e">
        <f>#REF!</f>
        <v>#REF!</v>
      </c>
      <c r="EU1571" t="e">
        <f>#REF!</f>
        <v>#REF!</v>
      </c>
      <c r="EY1571" s="28"/>
      <c r="EZ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  <c r="FR1571" s="10"/>
      <c r="GG1571" s="1"/>
      <c r="GK1571" s="64" t="e">
        <f>(DEGREES(ACOS((GJ1568*GM1568+GJ1569*GM1569+GJ1570*GM1570)/((SQRT(GJ1568^2+GJ1569^2+GJ1570^2))*(SQRT(GM1568^2+GM1569^2+GM1570^2))))))</f>
        <v>#VALUE!</v>
      </c>
    </row>
    <row r="1572" spans="4:197" x14ac:dyDescent="0.2">
      <c r="E1572" s="5" t="s">
        <v>4</v>
      </c>
      <c r="F1572" s="6" t="s">
        <v>5</v>
      </c>
      <c r="G1572" s="7" t="s">
        <v>6</v>
      </c>
      <c r="H1572" s="8" t="s">
        <v>1</v>
      </c>
      <c r="I1572">
        <v>11</v>
      </c>
      <c r="J1572" s="9" t="s">
        <v>7</v>
      </c>
      <c r="K1572">
        <v>11</v>
      </c>
      <c r="L1572" s="10"/>
      <c r="M1572" s="17">
        <f>A1532</f>
        <v>90</v>
      </c>
      <c r="N1572" s="17">
        <f>B1532</f>
        <v>50</v>
      </c>
      <c r="O1572" s="17">
        <f>C1532</f>
        <v>209.4</v>
      </c>
      <c r="Q1572" s="61">
        <f t="array" ref="Q1572:Q1574">MMULT(AI1572:AK1574,AG1572:AG1574)</f>
        <v>0.61409852919998753</v>
      </c>
      <c r="R1572" s="13"/>
      <c r="S1572" s="17">
        <v>1</v>
      </c>
      <c r="T1572">
        <v>0</v>
      </c>
      <c r="V1572" s="73">
        <f>(T1572^2)*(1-COS(RADIANS(O1572+45)))+(COS(RADIANS(O1572+45)))</f>
        <v>-0.26891982061526581</v>
      </c>
      <c r="W1572" s="73">
        <f>(T1572*T1573)*(1-COS(RADIANS(O1572+45)))-T1574*(SIN(RADIANS(O1572+45)))</f>
        <v>0.9631625667976581</v>
      </c>
      <c r="X1572" s="73">
        <f>(T1572*T1574)*(1-COS(RADIANS(O1572+45)))+T1573*(SIN(RADIANS(O1572+45)))</f>
        <v>0</v>
      </c>
      <c r="Y1572" s="10"/>
      <c r="Z1572">
        <f t="array" ref="Z1572:Z1574">MMULT(V1572:X1574,S1572:S1574)</f>
        <v>-0.26891982061526581</v>
      </c>
      <c r="AA1572" s="23">
        <f>COS(RADIANS('[1]Biaxial Input'!$F$21))</f>
        <v>-0.9975640502598242</v>
      </c>
      <c r="AC1572" s="30">
        <f>(AA1572^2)*(1-COS(RADIANS(N1572)))+(COS(RADIANS(N1572)))</f>
        <v>0.99826181678640502</v>
      </c>
      <c r="AD1572" s="30">
        <f>(AA1572*AA1573)*(1-COS(RADIANS(N1572)))-AA1574*(SIN(RADIANS(N1572)))</f>
        <v>-2.4857178030640859E-2</v>
      </c>
      <c r="AE1572" s="30">
        <f>(AA1572*AA1574)*(1-COS(RADIANS(N1572)))+AA1573*(SIN(RADIANS(N1572)))</f>
        <v>5.3436559083262246E-2</v>
      </c>
      <c r="AG1572">
        <f t="array" ref="AG1572:AG1574">MMULT(AC1572:AE1574,Z1572:Z1574)</f>
        <v>-0.24451088530193099</v>
      </c>
      <c r="AI1572" s="28">
        <f>(T1572^2)*(1-COS(RADIANS(M1572)))+(COS(RADIANS(M1572)))</f>
        <v>6.1257422745431001E-17</v>
      </c>
      <c r="AJ1572" s="28">
        <f>(T1572*T1573)*(1-COS(RADIANS(M1572)))-T1574*(SIN(RADIANS(M1572)))</f>
        <v>-1</v>
      </c>
      <c r="AK1572" s="28">
        <f>(T1572*T1574)*(1-COS(RADIANS(M1572)))+T1573*(SIN(RADIANS(M1572)))</f>
        <v>0</v>
      </c>
      <c r="AM1572" s="61">
        <f t="array" ref="AM1572:AM1574">MMULT(AI1572:AK1574,AW1572:AW1574)</f>
        <v>-0.19726726400395453</v>
      </c>
      <c r="AN1572" s="13"/>
      <c r="AO1572" s="17">
        <v>1</v>
      </c>
      <c r="AP1572">
        <v>0</v>
      </c>
      <c r="AR1572" s="73">
        <f>(T1572^2)*(1-COS(RADIANS(O1572-45)))+(COS(RADIANS(O1572-45)))</f>
        <v>-0.9631625667976581</v>
      </c>
      <c r="AS1572" s="73">
        <f>(T1572*T1573)*(1-COS(RADIANS(O1572-45)))-T1574*(SIN(RADIANS(O1572-45)))</f>
        <v>-0.26891982061526576</v>
      </c>
      <c r="AT1572" s="73">
        <f>(T1572*T1574)*(1-COS(RADIANS(O1572-45)))+T1573*(SIN(RADIANS(O1572-45)))</f>
        <v>0</v>
      </c>
      <c r="AU1572" s="10"/>
      <c r="AV1572">
        <f t="array" ref="AV1572:AV1574">MMULT(AR1572:AT1574,S1572:S1574)</f>
        <v>-0.9631625667976581</v>
      </c>
      <c r="AW1572" s="1">
        <f t="array" ref="AW1572:AW1574">MMULT(AC1572:AE1574,AV1572:AV1574)</f>
        <v>-0.96817300164908904</v>
      </c>
      <c r="BV1572" s="1"/>
      <c r="CS1572" s="15"/>
      <c r="CW1572" s="28"/>
      <c r="CY1572" s="82" t="s">
        <v>148</v>
      </c>
      <c r="CZ1572" s="13"/>
      <c r="DB1572" s="10"/>
      <c r="DC1572" s="10"/>
      <c r="DD1572" s="10"/>
      <c r="DE1572" s="10"/>
      <c r="DF1572" s="10"/>
      <c r="DG1572" s="10"/>
      <c r="DH1572" s="80"/>
      <c r="DI1572" s="23" t="s">
        <v>149</v>
      </c>
      <c r="DM1572" s="1"/>
      <c r="DO1572" s="80"/>
      <c r="DS1572" s="13"/>
      <c r="DT1572" s="81"/>
      <c r="DU1572" s="82" t="s">
        <v>150</v>
      </c>
      <c r="DW1572" s="13"/>
      <c r="DX1572" s="13"/>
      <c r="EA1572" s="1"/>
      <c r="EE1572" s="1"/>
      <c r="EI1572" s="13"/>
      <c r="ER1572">
        <f t="shared" si="2373"/>
        <v>-9.8670839279614439E-2</v>
      </c>
      <c r="ES1572">
        <f t="shared" si="2373"/>
        <v>-0.32743703463395935</v>
      </c>
      <c r="ET1572" t="e">
        <f>#REF!</f>
        <v>#REF!</v>
      </c>
      <c r="EU1572" t="e">
        <f>#REF!</f>
        <v>#REF!</v>
      </c>
      <c r="EY1572" s="28"/>
      <c r="EZ1572" s="10"/>
      <c r="FA1572" s="82" t="s">
        <v>148</v>
      </c>
      <c r="FB1572" s="13"/>
      <c r="FD1572" s="10"/>
      <c r="FE1572" s="10"/>
      <c r="FF1572" s="10"/>
      <c r="FG1572" s="10"/>
      <c r="FH1572" s="10"/>
      <c r="FI1572" s="10"/>
      <c r="FJ1572" s="80"/>
      <c r="FK1572" s="23" t="s">
        <v>149</v>
      </c>
      <c r="FO1572" s="1"/>
      <c r="FQ1572" s="80"/>
      <c r="FU1572" s="13"/>
      <c r="FV1572" s="81"/>
      <c r="FW1572" s="82" t="s">
        <v>150</v>
      </c>
      <c r="FY1572" s="13"/>
      <c r="FZ1572" s="13"/>
      <c r="GC1572" s="1"/>
      <c r="GG1572" s="1"/>
      <c r="GK1572" s="13"/>
    </row>
    <row r="1573" spans="4:197" x14ac:dyDescent="0.2">
      <c r="D1573" t="s">
        <v>8</v>
      </c>
      <c r="E1573" s="5">
        <f t="shared" ref="E1573:F1575" si="2374">E1568</f>
        <v>0.93180264161757331</v>
      </c>
      <c r="F1573" s="6">
        <f t="shared" si="2374"/>
        <v>-0.87956524785277979</v>
      </c>
      <c r="G1573" s="7">
        <f>Q1572</f>
        <v>0.61409852919998753</v>
      </c>
      <c r="H1573" s="8">
        <f>AM1572</f>
        <v>-0.19726726400395453</v>
      </c>
      <c r="J1573" s="9">
        <f>((SUMPRODUCT(G1573:G1575,E1573:E1575))*(SUMPRODUCT(G1573:(G1575),F1573:F1575)))-((SUMPRODUCT(H1573:H1575,E1573:E1575))*(SUMPRODUCT(H1573:H1575,F1573:F1575)))</f>
        <v>-6.6731319243963361E-3</v>
      </c>
      <c r="Q1573" s="61">
        <v>-0.24451088530193102</v>
      </c>
      <c r="S1573" s="17">
        <v>0</v>
      </c>
      <c r="T1573">
        <v>0</v>
      </c>
      <c r="V1573" s="73">
        <f>(T1572*T1573)*(1-COS(RADIANS(O1572+45)))+T1574*(SIN(RADIANS(O1572+45)))</f>
        <v>-0.9631625667976581</v>
      </c>
      <c r="W1573" s="73">
        <f>(T1573^2)*(1-COS(RADIANS(O1572+45)))+(COS(RADIANS(O1572+45)))</f>
        <v>-0.26891982061526581</v>
      </c>
      <c r="X1573" s="73">
        <f>(T1573*T1574)*(1-COS(RADIANS(O1572+45)))-T1572*(SIN(RADIANS(O1572+45)))</f>
        <v>0</v>
      </c>
      <c r="Y1573" s="10"/>
      <c r="Z1573">
        <v>-0.9631625667976581</v>
      </c>
      <c r="AA1573" s="23">
        <f>SIN(RADIANS('[1]Biaxial Input'!$F$21))*(COS(RADIANS(0)))</f>
        <v>6.9756473744125524E-2</v>
      </c>
      <c r="AC1573" s="30">
        <f>(AA1572*AA1573)*(1-COS(RADIANS(N1572)))+AA1574*(SIN(RADIANS(N1572)))</f>
        <v>-2.4857178030640859E-2</v>
      </c>
      <c r="AD1573" s="30">
        <f>(AA1573^2)*(1-COS(RADIANS(N1572)))+(COS(RADIANS(N1572)))</f>
        <v>0.64452579290013434</v>
      </c>
      <c r="AE1573" s="30">
        <f>(AA1573*AA1574)*(1-COS(RADIANS(N1572)))-AA1572*(SIN(RADIANS(N1572)))</f>
        <v>0.76417839735679927</v>
      </c>
      <c r="AG1573">
        <v>-0.61409852919998753</v>
      </c>
      <c r="AI1573" s="28">
        <f>(T1572*T1573)*(1-COS(RADIANS(M1572)))+T1574*(SIN(RADIANS(M1572)))</f>
        <v>1</v>
      </c>
      <c r="AJ1573" s="28">
        <f>(T1573^2)*(1-COS(RADIANS(M1572)))+(COS(RADIANS(M1572)))</f>
        <v>6.1257422745431001E-17</v>
      </c>
      <c r="AK1573" s="28">
        <f>(T1573*T1574)*(1-COS(RADIANS(M1572)))-T1572*(SIN(RADIANS(M1572)))</f>
        <v>0</v>
      </c>
      <c r="AM1573" s="61">
        <v>-0.96817300164908904</v>
      </c>
      <c r="AO1573" s="17">
        <v>0</v>
      </c>
      <c r="AP1573">
        <v>0</v>
      </c>
      <c r="AR1573" s="73">
        <f>(T1572*T1573)*(1-COS(RADIANS(O1572-45)))+T1574*(SIN(RADIANS(O1572-45)))</f>
        <v>0.26891982061526576</v>
      </c>
      <c r="AS1573" s="73">
        <f>(T1573^2)*(1-COS(RADIANS(O1572-45)))+(COS(RADIANS(O1572-45)))</f>
        <v>-0.9631625667976581</v>
      </c>
      <c r="AT1573" s="73">
        <f>(T1573*T1574)*(1-COS(RADIANS(O1572-45)))-T1572*(SIN(RADIANS(O1572-45)))</f>
        <v>0</v>
      </c>
      <c r="AU1573" s="10"/>
      <c r="AV1573">
        <v>0.26891982061526576</v>
      </c>
      <c r="AW1573" s="1">
        <v>0.19726726400395447</v>
      </c>
      <c r="BV1573" s="1"/>
      <c r="BZ1573" s="5" t="s">
        <v>4</v>
      </c>
      <c r="CA1573" s="6" t="s">
        <v>5</v>
      </c>
      <c r="CB1573" s="7" t="s">
        <v>6</v>
      </c>
      <c r="CC1573" s="8" t="s">
        <v>1</v>
      </c>
      <c r="CD1573">
        <v>8</v>
      </c>
      <c r="CE1573" s="9" t="s">
        <v>7</v>
      </c>
      <c r="CG1573" s="90" t="s">
        <v>157</v>
      </c>
      <c r="CH1573" s="61">
        <f>CE1574-((CH1575-CE1574)/(EY1573-CW1573))*CW1573</f>
        <v>8.4074349207847003</v>
      </c>
      <c r="CK1573" s="5" t="s">
        <v>4</v>
      </c>
      <c r="CL1573" s="6" t="s">
        <v>5</v>
      </c>
      <c r="CM1573" s="7" t="s">
        <v>6</v>
      </c>
      <c r="CN1573" s="8" t="s">
        <v>1</v>
      </c>
      <c r="CO1573" s="10"/>
      <c r="CP1573">
        <f t="shared" ref="CP1573:CQ1575" si="2375">BZ1574</f>
        <v>0.93180266183863136</v>
      </c>
      <c r="CQ1573">
        <f t="shared" si="2375"/>
        <v>-0.87956522186239505</v>
      </c>
      <c r="CR1573" t="e">
        <f>#REF!</f>
        <v>#REF!</v>
      </c>
      <c r="CS1573">
        <f>CL1577</f>
        <v>0</v>
      </c>
      <c r="CU1573" s="17">
        <f>CU1477</f>
        <v>40</v>
      </c>
      <c r="CV1573" s="17">
        <f>CV1477</f>
        <v>35</v>
      </c>
      <c r="CW1573" s="31">
        <f>CH1480</f>
        <v>249.89756133695954</v>
      </c>
      <c r="CY1573" s="61">
        <f t="array" ref="CY1573:CY1575">MMULT(DQ1573:DS1575,DO1573:DO1575)</f>
        <v>0.81248688641343003</v>
      </c>
      <c r="CZ1573" s="13"/>
      <c r="DA1573" s="17">
        <v>1</v>
      </c>
      <c r="DB1573">
        <v>0</v>
      </c>
      <c r="DD1573" s="73">
        <f>(DB1573^2)*(1-COS(RADIANS(CW1573+45)))+(COS(RADIANS(CW1573+45)))</f>
        <v>0.42099720674440649</v>
      </c>
      <c r="DE1573" s="73">
        <f>(DB1573*DB1574)*(1-COS(RADIANS(CW1573+45)))-DB1575*(SIN(RADIANS(CW1573+45)))</f>
        <v>0.90706193389062884</v>
      </c>
      <c r="DF1573" s="73">
        <f>(DB1573*DB1575)*(1-COS(RADIANS(CW1573+45)))+DB1574*(SIN(RADIANS(CW1573+45)))</f>
        <v>0</v>
      </c>
      <c r="DG1573" s="10"/>
      <c r="DH1573">
        <f t="array" ref="DH1573:DH1575">MMULT(DD1573:DF1575,DA1573:DA1575)</f>
        <v>0.42099720674440649</v>
      </c>
      <c r="DI1573" s="23">
        <f>COS(RADIANS('[1]Biaxial Input'!$F$21))</f>
        <v>-0.9975640502598242</v>
      </c>
      <c r="DK1573" s="30">
        <f>(DI1573^2)*(1-COS(RADIANS(CV1573)))+(COS(RADIANS(CV1573)))</f>
        <v>0.99912000006339641</v>
      </c>
      <c r="DL1573" s="30">
        <f>(DI1573*DI1574)*(1-COS(RADIANS(CV1573)))-DI1575*(SIN(RADIANS(CV1573)))</f>
        <v>-1.2584585399294834E-2</v>
      </c>
      <c r="DM1573" s="30">
        <f>(DI1573*DI1575)*(1-COS(RADIANS(CV1573)))+DI1574*(SIN(RADIANS(CV1573)))</f>
        <v>4.0010669622570827E-2</v>
      </c>
      <c r="DO1573">
        <f t="array" ref="DO1573:DO1575">MMULT(DK1573:DM1575,DH1573:DH1575)</f>
        <v>0.43204172759865728</v>
      </c>
      <c r="DQ1573" s="28">
        <f>(DB1573^2)*(1-COS(RADIANS(CU1573)))+(COS(RADIANS(CU1573)))</f>
        <v>0.76604444311897801</v>
      </c>
      <c r="DR1573" s="28">
        <f>(DB1573*DB1574)*(1-COS(RADIANS(CU1573)))-DB1575*(SIN(RADIANS(CU1573)))</f>
        <v>-0.64278760968653925</v>
      </c>
      <c r="DS1573" s="28">
        <f>(DB1573*DB1575)*(1-COS(RADIANS(CU1573)))+DB1574*(SIN(RADIANS(CU1573)))</f>
        <v>0</v>
      </c>
      <c r="DU1573" s="61">
        <f t="array" ref="DU1573:DU1575">MMULT(DQ1573:DS1575,EE1573:EE1575)</f>
        <v>-0.47560680677931577</v>
      </c>
      <c r="DV1573" s="13"/>
      <c r="DW1573" s="17">
        <v>1</v>
      </c>
      <c r="DX1573">
        <v>0</v>
      </c>
      <c r="DZ1573" s="73">
        <f>(DB1573^2)*(1-COS(RADIANS(CW1573-45)))+(COS(RADIANS(CW1573-45)))</f>
        <v>-0.90706193389062884</v>
      </c>
      <c r="EA1573" s="73">
        <f>(DB1573*DB1574)*(1-COS(RADIANS(CW1573-45)))-DB1575*(SIN(RADIANS(CW1573-45)))</f>
        <v>0.42099720674440655</v>
      </c>
      <c r="EB1573" s="73">
        <f>(DB1573*DB1575)*(1-COS(RADIANS(CW1573-45)))+DB1574*(SIN(RADIANS(CW1573-45)))</f>
        <v>0</v>
      </c>
      <c r="EC1573" s="10"/>
      <c r="ED1573">
        <f t="array" ref="ED1573:ED1575">MMULT(DZ1573:EB1575,DA1573:DA1575)</f>
        <v>-0.90706193389062884</v>
      </c>
      <c r="EE1573" s="1">
        <f t="array" ref="EE1573:EE1575">MMULT(DK1573:DM1575,ED1573:ED1575)</f>
        <v>-0.90096564414517</v>
      </c>
      <c r="EG1573">
        <f>CY1573+DU1573</f>
        <v>0.33688007963411426</v>
      </c>
      <c r="EH1573">
        <f>EG1573/(SQRT(EG1573^2+EG1574^2+EG1575^2))</f>
        <v>0.23821018875594635</v>
      </c>
      <c r="EJ1573">
        <f>Q1573+AM1573</f>
        <v>-1.2126838869510201</v>
      </c>
      <c r="EK1573">
        <f>EJ1573/(SQRT(EJ1573^2+EJ1574^2+EJ1575^2))</f>
        <v>-0.89736120680528919</v>
      </c>
      <c r="EM1573" s="23">
        <f>CY1574*DU1575-CY1575*DU1574</f>
        <v>0.33713977034961706</v>
      </c>
      <c r="EO1573" s="15">
        <v>8</v>
      </c>
      <c r="EP1573" s="9" t="s">
        <v>7</v>
      </c>
      <c r="EW1573" s="17">
        <f>CU1573</f>
        <v>40</v>
      </c>
      <c r="EX1573" s="17">
        <f>CV1573</f>
        <v>35</v>
      </c>
      <c r="EY1573" s="31">
        <f>1+CW1573</f>
        <v>250.89756133695954</v>
      </c>
      <c r="EZ1573" s="10"/>
      <c r="FA1573" s="61">
        <f t="array" ref="FA1573:FA1575">MMULT(FS1573:FU1575,FQ1573:FQ1575)</f>
        <v>0.82066362402151172</v>
      </c>
      <c r="FB1573" s="13">
        <f>BW1574</f>
        <v>0</v>
      </c>
      <c r="FC1573" s="17">
        <v>1</v>
      </c>
      <c r="FD1573">
        <v>0</v>
      </c>
      <c r="FF1573" s="73">
        <f>(FD1573^2)*(1-COS(RADIANS(EY1573+45)))+(COS(RADIANS(EY1573+45)))</f>
        <v>0.436763500364721</v>
      </c>
      <c r="FG1573" s="73">
        <f>(FD1573*FD1574)*(1-COS(RADIANS(EY1573+45)))-FD1575*(SIN(RADIANS(EY1573+45)))</f>
        <v>0.89957636960357978</v>
      </c>
      <c r="FH1573" s="73">
        <f>(FD1573*FD1575)*(1-COS(RADIANS(EY1573+45)))+FD1574*(SIN(RADIANS(EY1573+45)))</f>
        <v>0</v>
      </c>
      <c r="FI1573" s="10"/>
      <c r="FJ1573">
        <f t="array" ref="FJ1573:FJ1575">MMULT(FF1573:FH1575,FC1573:FC1575)</f>
        <v>0.436763500364721</v>
      </c>
      <c r="FK1573" s="23">
        <f>COS(RADIANS(176))</f>
        <v>-0.9975640502598242</v>
      </c>
      <c r="FM1573" s="30">
        <f>(FK1573^2)*(1-COS(RADIANS(EX1573)))+(COS(RADIANS(EX1573)))</f>
        <v>0.99912000006339641</v>
      </c>
      <c r="FN1573" s="30">
        <f>(FK1573*FK1574)*(1-COS(RADIANS(EX1573)))-FK1575*(SIN(RADIANS(EX1573)))</f>
        <v>-1.2584585399294834E-2</v>
      </c>
      <c r="FO1573" s="30">
        <f>(FK1573*FK1575)*(1-COS(RADIANS(EX1573)))+FK1574*(SIN(RADIANS(EX1573)))</f>
        <v>4.0010669622570827E-2</v>
      </c>
      <c r="FQ1573">
        <f t="array" ref="FQ1573:FQ1575">MMULT(FM1573:FO1575,FJ1573:FJ1575)</f>
        <v>0.44769994415855319</v>
      </c>
      <c r="FS1573" s="28">
        <f>(FD1573^2)*(1-COS(RADIANS(EW1573)))+(COS(RADIANS(EW1573)))</f>
        <v>0.76604444311897801</v>
      </c>
      <c r="FT1573" s="28">
        <f>(FD1573*FD1574)*(1-COS(RADIANS(EW1573)))-FD1575*(SIN(RADIANS(EW1573)))</f>
        <v>-0.64278760968653925</v>
      </c>
      <c r="FU1573" s="28">
        <f>(FD1573*FD1575)*(1-COS(RADIANS(EW1573)))+FD1574*(SIN(RADIANS(EW1573)))</f>
        <v>0</v>
      </c>
      <c r="FW1573" s="61">
        <f t="array" ref="FW1573:FW1575">MMULT(FS1573:FU1575,GG1573:GG1575)</f>
        <v>-0.46135451819233958</v>
      </c>
      <c r="FX1573" s="13">
        <f>BX1574</f>
        <v>0</v>
      </c>
      <c r="FY1573" s="17">
        <v>1</v>
      </c>
      <c r="FZ1573">
        <v>0</v>
      </c>
      <c r="GB1573" s="73">
        <f>(FD1573^2)*(1-COS(RADIANS(EY1573-45)))+(COS(RADIANS(EY1573-45)))</f>
        <v>-0.89957636960357956</v>
      </c>
      <c r="GC1573" s="73">
        <f>(FD1573*FD1574)*(1-COS(RADIANS(EY1573-45)))-FD1575*(SIN(RADIANS(EY1573-45)))</f>
        <v>0.43676350036472145</v>
      </c>
      <c r="GD1573" s="73">
        <f>(FD1573*FD1575)*(1-COS(RADIANS(EY1573-45)))+FD1574*(SIN(RADIANS(EY1573-45)))</f>
        <v>0</v>
      </c>
      <c r="GE1573" s="10"/>
      <c r="GF1573">
        <f t="array" ref="GF1573:GF1575">MMULT(GB1573:GD1575,FC1573:FC1575)</f>
        <v>-0.89957636960357956</v>
      </c>
      <c r="GG1573" s="1">
        <f t="array" ref="GG1573:GG1575">MMULT(FM1573:FO1575,GF1573:GF1575)</f>
        <v>-0.89328825488572361</v>
      </c>
      <c r="GI1573">
        <f>FA1573+FW1573</f>
        <v>0.35930910582917214</v>
      </c>
      <c r="GJ1573">
        <f>GI1573/(SQRT(GI1573^2+GI1574^2+GI1575^2))</f>
        <v>0.2540699052738824</v>
      </c>
      <c r="GL1573" t="e">
        <f>CH1574+DC1573</f>
        <v>#VALUE!</v>
      </c>
      <c r="GM1573" t="e">
        <f>GL1573/(SQRT(GL1573^2+GL1574^2+GL1575^2))</f>
        <v>#VALUE!</v>
      </c>
      <c r="GO1573" s="27">
        <f>FA1574*FW1575-FA1575*FW1574</f>
        <v>0.33713977034961717</v>
      </c>
    </row>
    <row r="1574" spans="4:197" x14ac:dyDescent="0.2">
      <c r="D1574" t="s">
        <v>9</v>
      </c>
      <c r="E1574" s="5">
        <f t="shared" si="2374"/>
        <v>0.34929630014301005</v>
      </c>
      <c r="F1574" s="6">
        <f t="shared" si="2374"/>
        <v>-0.34518106804222298</v>
      </c>
      <c r="G1574" s="7">
        <f t="shared" ref="G1574:G1575" si="2376">Q1573</f>
        <v>-0.24451088530193102</v>
      </c>
      <c r="H1574" s="8">
        <f t="shared" ref="H1574:H1575" si="2377">AM1573</f>
        <v>-0.96817300164908904</v>
      </c>
      <c r="J1574" s="10"/>
      <c r="Q1574" s="61">
        <v>0.75039817657246344</v>
      </c>
      <c r="S1574" s="17">
        <v>0</v>
      </c>
      <c r="T1574">
        <v>1</v>
      </c>
      <c r="V1574" s="73">
        <f>(T1572*T1574)*(1-COS(RADIANS(O1572+45)))-T1573*(SIN(RADIANS(O1572+45)))</f>
        <v>0</v>
      </c>
      <c r="W1574" s="73">
        <f>(T1573*T1574)*(1-COS(RADIANS(O1572+45)))+T1572*(SIN(RADIANS(O1572+45)))</f>
        <v>0</v>
      </c>
      <c r="X1574" s="73">
        <f>(T1574^2)*(1-COS(RADIANS(O1572+45)))+(COS(RADIANS(O1572+45)))</f>
        <v>1</v>
      </c>
      <c r="Y1574" s="10"/>
      <c r="Z1574">
        <v>0</v>
      </c>
      <c r="AA1574" s="23">
        <f>SIN(RADIANS('[1]Biaxial Input'!$F$21))*SIN(RADIANS(0))</f>
        <v>0</v>
      </c>
      <c r="AC1574" s="30">
        <f>(AA1572*AA1574)*(1-COS(RADIANS(N1572)))-AA1573*(SIN(RADIANS(N1572)))</f>
        <v>-5.3436559083262246E-2</v>
      </c>
      <c r="AD1574" s="30">
        <f>(AA1573*AA1574)*(1-COS(RADIANS(N1572)))+AA1572*(SIN(RADIANS(N1572)))</f>
        <v>-0.76417839735679927</v>
      </c>
      <c r="AE1574" s="30">
        <f>(AA1574^2)*(1-COS(RADIANS(N1572)))+(COS(RADIANS(N1572)))</f>
        <v>0.64278760968653936</v>
      </c>
      <c r="AG1574">
        <v>0.75039817657246344</v>
      </c>
      <c r="AI1574" s="28">
        <f>(T1572*T1574)*(1-COS(RADIANS(M1572)))-T1573*(SIN(RADIANS(M1572)))</f>
        <v>0</v>
      </c>
      <c r="AJ1574" s="28">
        <f>(T1573*T1574)*(1-COS(RADIANS(M1572)))+T1572*(SIN(RADIANS(M1572)))</f>
        <v>0</v>
      </c>
      <c r="AK1574" s="28">
        <f>(T1574^2)*(1-COS(RADIANS(M1572)))+(COS(RADIANS(M1572)))</f>
        <v>1</v>
      </c>
      <c r="AM1574" s="61">
        <v>-0.15403462412778215</v>
      </c>
      <c r="AO1574" s="17">
        <v>0</v>
      </c>
      <c r="AP1574">
        <v>1</v>
      </c>
      <c r="AR1574" s="73">
        <f>(T1572*T1572)*(1-COS(RADIANS(O1572-45)))-T1572*(SIN(RADIANS(O1572-45)))</f>
        <v>0</v>
      </c>
      <c r="AS1574" s="73">
        <f>(T1573*T1574)*(1-COS(RADIANS(O1572-45)))+T1572*(SIN(RADIANS(O1572-45)))</f>
        <v>0</v>
      </c>
      <c r="AT1574" s="73">
        <f>(T1574^2)*(1-COS(RADIANS(O1572-45)))+(COS(RADIANS(O1572-45)))</f>
        <v>1</v>
      </c>
      <c r="AU1574" s="10"/>
      <c r="AV1574">
        <v>0</v>
      </c>
      <c r="AW1574" s="1">
        <v>-0.15403462412778215</v>
      </c>
      <c r="BV1574" s="1"/>
      <c r="BY1574" t="s">
        <v>8</v>
      </c>
      <c r="BZ1574" s="5">
        <f t="shared" ref="BZ1574:CA1576" si="2378">BZ1569</f>
        <v>0.93180266183863136</v>
      </c>
      <c r="CA1574" s="6">
        <f t="shared" si="2378"/>
        <v>-0.87956522186239505</v>
      </c>
      <c r="CB1574" s="7">
        <f>CY1573</f>
        <v>0.81248688641343003</v>
      </c>
      <c r="CC1574" s="8">
        <f>DU1573</f>
        <v>-0.47560680677931577</v>
      </c>
      <c r="CD1574">
        <f>CB1574+CC1574</f>
        <v>0.33688007963411426</v>
      </c>
      <c r="CE1574" s="9">
        <f>((SUMPRODUCT(CB1574:CB1576,BZ1574:BZ1576))*(SUMPRODUCT(CB1574:CB1576,CA1574:CA1576)))-((SUMPRODUCT(CC1574:CC1576,BZ1574:BZ1576))*(SUMPRODUCT(CC1574:CC1576,CA1574:CA1576)))</f>
        <v>0</v>
      </c>
      <c r="CF1574">
        <f>CD1574/(SQRT(CD1574^2+CD1575^2+CD1576^2))</f>
        <v>0.23821018875594635</v>
      </c>
      <c r="CG1574">
        <v>1</v>
      </c>
      <c r="CH1574" t="s">
        <v>161</v>
      </c>
      <c r="CJ1574" s="1" t="s">
        <v>8</v>
      </c>
      <c r="CK1574" s="5">
        <f t="shared" ref="CK1574:CL1576" si="2379">BZ1574</f>
        <v>0.93180266183863136</v>
      </c>
      <c r="CL1574" s="6">
        <f t="shared" si="2379"/>
        <v>-0.87956522186239505</v>
      </c>
      <c r="CM1574" s="7">
        <f>FA1573</f>
        <v>0.82066362402151172</v>
      </c>
      <c r="CN1574" s="8">
        <f>FW1573</f>
        <v>-0.46135451819233958</v>
      </c>
      <c r="CO1574" s="10"/>
      <c r="CP1574">
        <f t="shared" si="2375"/>
        <v>0.3492962422733713</v>
      </c>
      <c r="CQ1574">
        <f t="shared" si="2375"/>
        <v>-0.34518112468713447</v>
      </c>
      <c r="CR1574">
        <f>CJ1577</f>
        <v>0</v>
      </c>
      <c r="CS1574">
        <f>CM1577</f>
        <v>0</v>
      </c>
      <c r="CW1574" s="28"/>
      <c r="CY1574" s="61">
        <v>-0.29614655599572215</v>
      </c>
      <c r="DA1574" s="17">
        <v>0</v>
      </c>
      <c r="DB1574">
        <v>0</v>
      </c>
      <c r="DD1574" s="73">
        <f>(DB1573*DB1574)*(1-COS(RADIANS(CW1573+45)))+DB1575*(SIN(RADIANS(CW1573+45)))</f>
        <v>-0.90706193389062884</v>
      </c>
      <c r="DE1574" s="73">
        <f>(DB1574^2)*(1-COS(RADIANS(CW1573+45)))+(COS(RADIANS(CW1573+45)))</f>
        <v>0.42099720674440649</v>
      </c>
      <c r="DF1574" s="73">
        <f>(DB1574*DB1575)*(1-COS(RADIANS(CW1573+45)))-DB1573*(SIN(RADIANS(CW1573+45)))</f>
        <v>0</v>
      </c>
      <c r="DG1574" s="10"/>
      <c r="DH1574">
        <v>-0.90706193389062884</v>
      </c>
      <c r="DI1574" s="23">
        <f>SIN(RADIANS('[1]Biaxial Input'!$F$21))*(COS(RADIANS(0)))</f>
        <v>6.9756473744125524E-2</v>
      </c>
      <c r="DK1574" s="30">
        <f>(DI1573*DI1574)*(1-COS(RADIANS(CV1573)))+DI1575*(SIN(RADIANS(CV1573)))</f>
        <v>-1.2584585399294834E-2</v>
      </c>
      <c r="DL1574" s="30">
        <f>(DI1574^2)*(1-COS(RADIANS(CV1573)))+(COS(RADIANS(CV1573)))</f>
        <v>0.82003204422559539</v>
      </c>
      <c r="DM1574" s="30">
        <f>(DI1574*DI1575)*(1-COS(RADIANS(CV1573)))-DI1573*(SIN(RADIANS(CV1573)))</f>
        <v>0.57217923297994577</v>
      </c>
      <c r="DO1574">
        <v>-0.74911792718869374</v>
      </c>
      <c r="DQ1574" s="28">
        <f>(DB1573*DB1574)*(1-COS(RADIANS(CU1573)))+DB1575*(SIN(RADIANS(CU1573)))</f>
        <v>0.64278760968653925</v>
      </c>
      <c r="DR1574" s="28">
        <f>(DB1574^2)*(1-COS(RADIANS(CU1573)))+(COS(RADIANS(CU1573)))</f>
        <v>0.76604444311897801</v>
      </c>
      <c r="DS1574" s="28">
        <f>(DB1574*DB1575)*(1-COS(RADIANS(CU1573)))-DB1573*(SIN(RADIANS(CU1573)))</f>
        <v>0</v>
      </c>
      <c r="DU1574" s="61">
        <v>-0.83484759913777051</v>
      </c>
      <c r="DW1574" s="17">
        <v>0</v>
      </c>
      <c r="DX1574">
        <v>0</v>
      </c>
      <c r="DZ1574" s="73">
        <f>(DB1573*DB1574)*(1-COS(RADIANS(CW1573-45)))+DB1575*(SIN(RADIANS(CW1573-45)))</f>
        <v>-0.42099720674440655</v>
      </c>
      <c r="EA1574" s="73">
        <f>(DB1574^2)*(1-COS(RADIANS(CW1573-45)))+(COS(RADIANS(CW1573-45)))</f>
        <v>-0.90706193389062884</v>
      </c>
      <c r="EB1574" s="73">
        <f>(DB1574*DB1575)*(1-COS(RADIANS(CW1573-45)))-DB1573*(SIN(RADIANS(CW1573-45)))</f>
        <v>0</v>
      </c>
      <c r="EC1574" s="10"/>
      <c r="ED1574">
        <v>-0.42099720674440655</v>
      </c>
      <c r="EE1574" s="1">
        <v>-0.33381620169038517</v>
      </c>
      <c r="EG1574">
        <f>CY1574+DU1574</f>
        <v>-1.1309941551334926</v>
      </c>
      <c r="EH1574">
        <f>EG1574/(SQRT(EG1573^2+EG1574^2+EG1575^2))</f>
        <v>-0.79973363657724272</v>
      </c>
      <c r="EJ1574">
        <f>Q1574+AM1574</f>
        <v>0.59636355244468131</v>
      </c>
      <c r="EK1574">
        <f>EJ1574/(SQRT(EJ1573^2+EJ1574^2+EJ1575^2))</f>
        <v>0.44129679867517135</v>
      </c>
      <c r="EM1574" s="23">
        <f>CY1575*DU1573-CY1573*DU1575</f>
        <v>-0.46403308458101672</v>
      </c>
      <c r="EP1574" s="9">
        <f>((SUMPRODUCT(CM1574:CM1576,BZ1574:BZ1576))*(SUMPRODUCT(CM1574:CM1576,CA1574:CA1576)))-((SUMPRODUCT(CN1574:CN1576,BZ1574:BZ1576))*(SUMPRODUCT(CN1574:CN1576,CA1574:CA1576)))</f>
        <v>-3.3643525274135E-2</v>
      </c>
      <c r="EY1574" s="28"/>
      <c r="EZ1574" s="10"/>
      <c r="FA1574" s="61">
        <v>-0.28153135182748346</v>
      </c>
      <c r="FB1574" s="13">
        <f>BW1575</f>
        <v>0</v>
      </c>
      <c r="FC1574" s="17">
        <v>0</v>
      </c>
      <c r="FD1574">
        <v>0</v>
      </c>
      <c r="FF1574" s="73">
        <f>(FD1573*FD1574)*(1-COS(RADIANS(EY1573+45)))+FD1575*(SIN(RADIANS(EY1573+45)))</f>
        <v>-0.89957636960357978</v>
      </c>
      <c r="FG1574" s="73">
        <f>(FD1574^2)*(1-COS(RADIANS(EY1573+45)))+(COS(RADIANS(EY1573+45)))</f>
        <v>0.436763500364721</v>
      </c>
      <c r="FH1574" s="73">
        <f>(FD1574*FD1575)*(1-COS(RADIANS(EY1573+45)))-FD1573*(SIN(RADIANS(EY1573+45)))</f>
        <v>0</v>
      </c>
      <c r="FI1574" s="10"/>
      <c r="FJ1574">
        <v>-0.89957636960357978</v>
      </c>
      <c r="FK1574" s="23">
        <f>SIN(RADIANS(176))*(COS(RADIANS(0)))</f>
        <v>6.9756473744125524E-2</v>
      </c>
      <c r="FM1574" s="30">
        <f>(FK1573*FK1574)*(1-COS(RADIANS(EX1573)))+FK1575*(SIN(RADIANS(EX1573)))</f>
        <v>-1.2584585399294834E-2</v>
      </c>
      <c r="FN1574" s="30">
        <f>(FK1574^2)*(1-COS(RADIANS(EX1573)))+(COS(RADIANS(EX1573)))</f>
        <v>0.82003204422559539</v>
      </c>
      <c r="FO1574" s="30">
        <f>(FK1574*FK1575)*(1-COS(RADIANS(EX1573)))-FK1573*(SIN(RADIANS(EX1573)))</f>
        <v>0.57217923297994577</v>
      </c>
      <c r="FQ1574">
        <v>-0.74317793687269795</v>
      </c>
      <c r="FS1574" s="28">
        <f>(FD1573*FD1574)*(1-COS(RADIANS(EW1573)))+FD1575*(SIN(RADIANS(EW1573)))</f>
        <v>0.64278760968653925</v>
      </c>
      <c r="FT1574" s="28">
        <f>(FD1574^2)*(1-COS(RADIANS(EW1573)))+(COS(RADIANS(EW1573)))</f>
        <v>0.76604444311897801</v>
      </c>
      <c r="FU1574" s="28">
        <f>(FD1574*FD1575)*(1-COS(RADIANS(EW1573)))-FD1573*(SIN(RADIANS(EW1573)))</f>
        <v>0</v>
      </c>
      <c r="FW1574" s="61">
        <v>-0.83988891786498576</v>
      </c>
      <c r="FX1574" s="13">
        <f>BX1575</f>
        <v>0</v>
      </c>
      <c r="FY1574" s="17">
        <v>0</v>
      </c>
      <c r="FZ1574">
        <v>0</v>
      </c>
      <c r="GB1574" s="73">
        <f>(FD1573*FD1574)*(1-COS(RADIANS(EY1573-45)))+FD1575*(SIN(RADIANS(EY1573-45)))</f>
        <v>-0.43676350036472145</v>
      </c>
      <c r="GC1574" s="73">
        <f>(FD1574^2)*(1-COS(RADIANS(EY1573-45)))+(COS(RADIANS(EY1573-45)))</f>
        <v>-0.89957636960357956</v>
      </c>
      <c r="GD1574" s="73">
        <f>(FD1574*FD1575)*(1-COS(RADIANS(EY1573-45)))-FD1573*(SIN(RADIANS(EY1573-45)))</f>
        <v>0</v>
      </c>
      <c r="GE1574" s="10"/>
      <c r="GF1574">
        <v>-0.43676350036472145</v>
      </c>
      <c r="GG1574" s="1">
        <v>-0.34683927040074525</v>
      </c>
      <c r="GI1574">
        <f>FA1574+FW1574</f>
        <v>-1.1214202696924693</v>
      </c>
      <c r="GJ1574">
        <f>GI1574/(SQRT(GI1573^2+GI1574^2+GI1575^2))</f>
        <v>-0.79296387725959183</v>
      </c>
      <c r="GL1574">
        <f>CH1575+DC1574</f>
        <v>-3.3643525274135E-2</v>
      </c>
      <c r="GM1574" t="e">
        <f>GL1574/(SQRT(GL1573^2+GL1574^2+GL1575^2))</f>
        <v>#VALUE!</v>
      </c>
      <c r="GO1574" s="27">
        <f>FA1575*FW1573-FA1573*FW1575</f>
        <v>-0.46403308458101672</v>
      </c>
    </row>
    <row r="1575" spans="4:197" x14ac:dyDescent="0.2">
      <c r="D1575" t="s">
        <v>10</v>
      </c>
      <c r="E1575" s="5">
        <f t="shared" si="2374"/>
        <v>-9.8670825378713731E-2</v>
      </c>
      <c r="F1575" s="6">
        <f t="shared" si="2374"/>
        <v>-0.32743702453282264</v>
      </c>
      <c r="G1575" s="7">
        <f t="shared" si="2376"/>
        <v>0.75039817657246344</v>
      </c>
      <c r="H1575" s="8">
        <f t="shared" si="2377"/>
        <v>-0.15403462412778215</v>
      </c>
      <c r="J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W1575" s="1"/>
      <c r="BV1575" s="1"/>
      <c r="BY1575" t="s">
        <v>9</v>
      </c>
      <c r="BZ1575" s="5">
        <f t="shared" si="2378"/>
        <v>0.3492962422733713</v>
      </c>
      <c r="CA1575" s="6">
        <f t="shared" si="2378"/>
        <v>-0.34518112468713447</v>
      </c>
      <c r="CB1575" s="7">
        <f>CY1574</f>
        <v>-0.29614655599572215</v>
      </c>
      <c r="CC1575" s="8">
        <f>DU1574</f>
        <v>-0.83484759913777051</v>
      </c>
      <c r="CD1575">
        <f t="shared" ref="CD1575" si="2380">CB1575+CC1575</f>
        <v>-1.1309941551334926</v>
      </c>
      <c r="CE1575" s="10"/>
      <c r="CF1575">
        <f>CD1575/(SQRT(CD1574^2+CD1575^2+CD1576^2))</f>
        <v>-0.79973363657724272</v>
      </c>
      <c r="CH1575">
        <f>((SUMPRODUCT(CM1574:CM1576,CK1574:CK1576))*(SUMPRODUCT(CM1574:CM1576,CL1574:CL1576)))-((SUMPRODUCT(CN1574:CN1576,CK1574:CK1576))*(SUMPRODUCT(CN1574:CN1576,CL1574:CL1576)))</f>
        <v>-3.3643525274135E-2</v>
      </c>
      <c r="CJ1575" s="10" t="s">
        <v>9</v>
      </c>
      <c r="CK1575" s="5">
        <f t="shared" si="2379"/>
        <v>0.3492962422733713</v>
      </c>
      <c r="CL1575" s="6">
        <f t="shared" si="2379"/>
        <v>-0.34518112468713447</v>
      </c>
      <c r="CM1575" s="7">
        <f>FA1574</f>
        <v>-0.28153135182748346</v>
      </c>
      <c r="CN1575" s="8">
        <f>FW1574</f>
        <v>-0.83988891786498576</v>
      </c>
      <c r="CP1575">
        <f t="shared" si="2375"/>
        <v>-9.8670839279614439E-2</v>
      </c>
      <c r="CQ1575">
        <f t="shared" si="2375"/>
        <v>-0.32743703463395935</v>
      </c>
      <c r="CR1575">
        <f>CK1577</f>
        <v>0</v>
      </c>
      <c r="CS1575">
        <f>CN1577</f>
        <v>0</v>
      </c>
      <c r="CW1575" s="28"/>
      <c r="CY1575" s="61">
        <v>0.50215762144777065</v>
      </c>
      <c r="DA1575" s="17">
        <v>0</v>
      </c>
      <c r="DB1575">
        <v>1</v>
      </c>
      <c r="DD1575" s="73">
        <f>(DB1573*DB1575)*(1-COS(RADIANS(CW1573+45)))-DB1574*(SIN(RADIANS(CW1573+45)))</f>
        <v>0</v>
      </c>
      <c r="DE1575" s="73">
        <f>(DB1574*DB1575)*(1-COS(RADIANS(CW1573+45)))+DB1573*(SIN(RADIANS(CW1573+45)))</f>
        <v>0</v>
      </c>
      <c r="DF1575" s="73">
        <f>(DB1575^2)*(1-COS(RADIANS(CW1573+45)))+(COS(RADIANS(CW1573+45)))</f>
        <v>1</v>
      </c>
      <c r="DG1575" s="10"/>
      <c r="DH1575">
        <v>0</v>
      </c>
      <c r="DI1575" s="23">
        <f>SIN(RADIANS('[1]Biaxial Input'!$F$21))*SIN(RADIANS(0))</f>
        <v>0</v>
      </c>
      <c r="DK1575" s="30">
        <f>(DI1573*DI1575)*(1-COS(RADIANS(CV1573)))-DI1574*(SIN(RADIANS(CV1573)))</f>
        <v>-4.0010669622570827E-2</v>
      </c>
      <c r="DL1575" s="30">
        <f>(DI1574*DI1575)*(1-COS(RADIANS(CV1573)))+DI1573*(SIN(RADIANS(CV1573)))</f>
        <v>-0.57217923297994577</v>
      </c>
      <c r="DM1575" s="30">
        <f>(DI1575^2)*(1-COS(RADIANS(CV1573)))+(COS(RADIANS(CV1573)))</f>
        <v>0.8191520442889918</v>
      </c>
      <c r="DO1575">
        <v>0.50215762144777065</v>
      </c>
      <c r="DQ1575" s="28">
        <f>(DB1573*DB1575)*(1-COS(RADIANS(CU1573)))-DB1574*(SIN(RADIANS(CU1573)))</f>
        <v>0</v>
      </c>
      <c r="DR1575" s="28">
        <f>(DB1574*DB1575)*(1-COS(RADIANS(CU1573)))+DB1573*(SIN(RADIANS(CU1573)))</f>
        <v>0</v>
      </c>
      <c r="DS1575" s="28">
        <f>(DB1575^2)*(1-COS(RADIANS(CU1573)))+(COS(RADIANS(CU1573)))</f>
        <v>1</v>
      </c>
      <c r="DU1575" s="61">
        <v>0.27717801420582233</v>
      </c>
      <c r="DW1575" s="17">
        <v>0</v>
      </c>
      <c r="DX1575">
        <v>1</v>
      </c>
      <c r="DZ1575" s="73">
        <f>(DB1573*DB1573)*(1-COS(RADIANS(CW1573-45)))-DB1573*(SIN(RADIANS(CW1573-45)))</f>
        <v>0</v>
      </c>
      <c r="EA1575" s="73">
        <f>(DB1574*DB1575)*(1-COS(RADIANS(CW1573-45)))+DB1573*(SIN(RADIANS(CW1573-45)))</f>
        <v>0</v>
      </c>
      <c r="EB1575" s="73">
        <f>(DB1575^2)*(1-COS(RADIANS(CW1573-45)))+(COS(RADIANS(CW1573-45)))</f>
        <v>1</v>
      </c>
      <c r="EC1575" s="10"/>
      <c r="ED1575">
        <v>0</v>
      </c>
      <c r="EE1575" s="1">
        <v>0.27717801420582233</v>
      </c>
      <c r="EG1575">
        <f>CY1575+DU1575</f>
        <v>0.77933563565359298</v>
      </c>
      <c r="EH1575">
        <f>EG1575/(SQRT(EG1573^2+EG1574^2+EG1575^2))</f>
        <v>0.55107351279098415</v>
      </c>
      <c r="EJ1575">
        <f>Q1575+AM1575</f>
        <v>0</v>
      </c>
      <c r="EK1575">
        <f>EJ1575/(SQRT(EJ1573^2+EJ1574^2+EJ1575^2))</f>
        <v>0</v>
      </c>
      <c r="EM1575" s="23">
        <f>CY1573*DU1574-CY1574*DU1573</f>
        <v>-0.81915204428899169</v>
      </c>
      <c r="ER1575">
        <f t="shared" ref="ER1575:ES1577" si="2381">CK1574</f>
        <v>0.93180266183863136</v>
      </c>
      <c r="ES1575">
        <f t="shared" si="2381"/>
        <v>-0.87956522186239505</v>
      </c>
      <c r="ET1575" t="e">
        <f>#REF!</f>
        <v>#REF!</v>
      </c>
      <c r="EU1575" t="e">
        <f>#REF!</f>
        <v>#REF!</v>
      </c>
      <c r="EY1575" s="28"/>
      <c r="EZ1575" s="10"/>
      <c r="FA1575" s="61">
        <v>0.49724371705037007</v>
      </c>
      <c r="FB1575" s="13">
        <f>BW1576</f>
        <v>0</v>
      </c>
      <c r="FC1575" s="17">
        <v>0</v>
      </c>
      <c r="FD1575">
        <v>1</v>
      </c>
      <c r="FF1575" s="73">
        <f>(FD1573*FD1575)*(1-COS(RADIANS(EY1573+45)))-FD1574*(SIN(RADIANS(EY1573+45)))</f>
        <v>0</v>
      </c>
      <c r="FG1575" s="73">
        <f>(FD1574*FD1575)*(1-COS(RADIANS(EY1573+45)))+FD1573*(SIN(RADIANS(EY1573+45)))</f>
        <v>0</v>
      </c>
      <c r="FH1575" s="73">
        <f>(FD1575^2)*(1-COS(RADIANS(EY1573+45)))+(COS(RADIANS(EY1573+45)))</f>
        <v>1</v>
      </c>
      <c r="FI1575" s="10"/>
      <c r="FJ1575">
        <v>0</v>
      </c>
      <c r="FK1575" s="23">
        <f>SIN(RADIANS(176))*SIN(RADIANS(0))</f>
        <v>0</v>
      </c>
      <c r="FM1575" s="30">
        <f>(FK1573*FK1575)*(1-COS(RADIANS(EX1573)))-FK1574*(SIN(RADIANS(EX1573)))</f>
        <v>-4.0010669622570827E-2</v>
      </c>
      <c r="FN1575" s="30">
        <f>(FK1574*FK1575)*(1-COS(RADIANS(EX1573)))+FK1573*(SIN(RADIANS(EX1573)))</f>
        <v>-0.57217923297994577</v>
      </c>
      <c r="FO1575" s="30">
        <f>(FK1575^2)*(1-COS(RADIANS(EX1573)))+(COS(RADIANS(EX1573)))</f>
        <v>0.8191520442889918</v>
      </c>
      <c r="FQ1575">
        <v>0.49724371705037007</v>
      </c>
      <c r="FS1575" s="28">
        <f>(FD1573*FD1575)*(1-COS(RADIANS(EW1573)))-FD1574*(SIN(RADIANS(EW1573)))</f>
        <v>0</v>
      </c>
      <c r="FT1575" s="28">
        <f>(FD1574*FD1575)*(1-COS(RADIANS(EW1573)))+FD1573*(SIN(RADIANS(EW1573)))</f>
        <v>0</v>
      </c>
      <c r="FU1575" s="28">
        <f>(FD1575^2)*(1-COS(RADIANS(EW1573)))+(COS(RADIANS(EW1573)))</f>
        <v>1</v>
      </c>
      <c r="FW1575" s="61">
        <v>0.28589965755680308</v>
      </c>
      <c r="FX1575" s="13">
        <f>BX1576</f>
        <v>0</v>
      </c>
      <c r="FY1575" s="17">
        <v>0</v>
      </c>
      <c r="FZ1575">
        <v>1</v>
      </c>
      <c r="GB1575" s="73">
        <f>(FD1573*FD1573)*(1-COS(RADIANS(EY1573-45)))-FD1573*(SIN(RADIANS(EY1573-45)))</f>
        <v>0</v>
      </c>
      <c r="GC1575" s="73">
        <f>(FD1574*FD1575)*(1-COS(RADIANS(EY1573-45)))+FD1573*(SIN(RADIANS(EY1573-45)))</f>
        <v>0</v>
      </c>
      <c r="GD1575" s="73">
        <f>(FD1575^2)*(1-COS(RADIANS(EY1573-45)))+(COS(RADIANS(EY1573-45)))</f>
        <v>0.99999999999999989</v>
      </c>
      <c r="GE1575" s="10"/>
      <c r="GF1575">
        <v>0</v>
      </c>
      <c r="GG1575" s="1">
        <v>0.28589965755680308</v>
      </c>
      <c r="GI1575">
        <f>FA1575+FW1575</f>
        <v>0.7831433746071732</v>
      </c>
      <c r="GJ1575">
        <f>GI1575/(SQRT(GI1573^2+GI1574^2+GI1575^2))</f>
        <v>0.55376599082604872</v>
      </c>
      <c r="GL1575" t="e">
        <f>#REF!+DC1575</f>
        <v>#REF!</v>
      </c>
      <c r="GM1575" t="e">
        <f>GL1575/(SQRT(GL1573^2+GL1574^2+GL1575^2))</f>
        <v>#REF!</v>
      </c>
      <c r="GO1575" s="27">
        <f>FA1573*FW1574-FA1574*FW1573</f>
        <v>-0.81915204428899169</v>
      </c>
    </row>
    <row r="1576" spans="4:197" x14ac:dyDescent="0.2">
      <c r="Q1576" s="82" t="s">
        <v>148</v>
      </c>
      <c r="R1576" s="13"/>
      <c r="T1576" s="10"/>
      <c r="U1576" s="10"/>
      <c r="V1576" s="10"/>
      <c r="W1576" s="10"/>
      <c r="X1576" s="10"/>
      <c r="Y1576" s="10"/>
      <c r="Z1576" s="80"/>
      <c r="AA1576" s="23" t="s">
        <v>149</v>
      </c>
      <c r="AE1576" s="1"/>
      <c r="AG1576" s="80"/>
      <c r="AK1576" s="13"/>
      <c r="AL1576" s="81"/>
      <c r="AM1576" s="82" t="s">
        <v>150</v>
      </c>
      <c r="AO1576" s="13"/>
      <c r="AP1576" s="13"/>
      <c r="AS1576" s="1"/>
      <c r="AW1576" s="1"/>
      <c r="BV1576" s="1"/>
      <c r="BY1576" t="s">
        <v>10</v>
      </c>
      <c r="BZ1576" s="5">
        <f t="shared" si="2378"/>
        <v>-9.8670839279614439E-2</v>
      </c>
      <c r="CA1576" s="6">
        <f t="shared" si="2378"/>
        <v>-0.32743703463395935</v>
      </c>
      <c r="CB1576" s="7">
        <f>CY1575</f>
        <v>0.50215762144777065</v>
      </c>
      <c r="CC1576" s="8">
        <f>DU1575</f>
        <v>0.27717801420582233</v>
      </c>
      <c r="CD1576">
        <f>(CB1576+CC1576)</f>
        <v>0.77933563565359298</v>
      </c>
      <c r="CE1576" s="10"/>
      <c r="CF1576">
        <f>CD1576/(SQRT(CD1574^2+CD1575^2+CD1576^2))</f>
        <v>0.55107351279098415</v>
      </c>
      <c r="CG1576" s="10" t="s">
        <v>160</v>
      </c>
      <c r="CH1576" s="10">
        <f>-CH1573*((EY1573-CW1573)/(CH1575-CE1574))</f>
        <v>249.89756133695954</v>
      </c>
      <c r="CJ1576" s="10" t="s">
        <v>10</v>
      </c>
      <c r="CK1576" s="5">
        <f t="shared" si="2379"/>
        <v>-9.8670839279614439E-2</v>
      </c>
      <c r="CL1576" s="6">
        <f t="shared" si="2379"/>
        <v>-0.32743703463395935</v>
      </c>
      <c r="CM1576" s="7">
        <f>FA1575</f>
        <v>0.49724371705037007</v>
      </c>
      <c r="CN1576" s="8">
        <f>FW1575</f>
        <v>0.28589965755680308</v>
      </c>
      <c r="CW1576" s="28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EE1576" s="1"/>
      <c r="EI1576" s="64">
        <f>(DEGREES(ACOS((EH1573*EK1573+EH1574*EK1574+EH1575*EK1575)/((SQRT(EH1573^2+EH1574^2+EH1575^2))*(SQRT(EK1573^2+EK1574^2+EK1575^2))))))</f>
        <v>124.51906812726887</v>
      </c>
      <c r="ER1576">
        <f t="shared" si="2381"/>
        <v>0.3492962422733713</v>
      </c>
      <c r="ES1576">
        <f t="shared" si="2381"/>
        <v>-0.34518112468713447</v>
      </c>
      <c r="ET1576" t="e">
        <f>#REF!</f>
        <v>#REF!</v>
      </c>
      <c r="EU1576" t="e">
        <f>#REF!</f>
        <v>#REF!</v>
      </c>
      <c r="EY1576" s="28"/>
      <c r="EZ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  <c r="FR1576" s="10"/>
      <c r="GG1576" s="1"/>
      <c r="GK1576" s="64" t="e">
        <f>(DEGREES(ACOS((GJ1573*GM1573+GJ1574*GM1574+GJ1575*GM1575)/((SQRT(GJ1573^2+GJ1574^2+GJ1575^2))*(SQRT(GM1573^2+GM1574^2+GM1575^2))))))</f>
        <v>#VALUE!</v>
      </c>
    </row>
    <row r="1577" spans="4:197" x14ac:dyDescent="0.2">
      <c r="E1577" s="5" t="s">
        <v>4</v>
      </c>
      <c r="F1577" s="6" t="s">
        <v>5</v>
      </c>
      <c r="G1577" s="7" t="s">
        <v>6</v>
      </c>
      <c r="H1577" s="8" t="s">
        <v>1</v>
      </c>
      <c r="I1577">
        <v>12</v>
      </c>
      <c r="J1577" s="9" t="s">
        <v>7</v>
      </c>
      <c r="K1577">
        <v>12</v>
      </c>
      <c r="L1577" s="10"/>
      <c r="M1577" s="17">
        <f>A1533</f>
        <v>70</v>
      </c>
      <c r="N1577" s="17">
        <f>B1533</f>
        <v>-5</v>
      </c>
      <c r="O1577" s="17">
        <f>C1533</f>
        <v>220.3</v>
      </c>
      <c r="Q1577" s="61">
        <f t="array" ref="Q1577:Q1579">MMULT(AI1577:AK1579,AG1577:AG1579)</f>
        <v>0.90503212069214112</v>
      </c>
      <c r="R1577" s="13"/>
      <c r="S1577" s="17">
        <v>1</v>
      </c>
      <c r="T1577">
        <v>0</v>
      </c>
      <c r="V1577" s="73">
        <f>(T1577^2)*(1-COS(RADIANS(O1577+45)))+(COS(RADIANS(O1577+45)))</f>
        <v>-8.1938508630040444E-2</v>
      </c>
      <c r="W1577" s="73">
        <f>(T1577*T1578)*(1-COS(RADIANS(O1577+45)))-T1579*(SIN(RADIANS(O1577+45)))</f>
        <v>0.9966373868180366</v>
      </c>
      <c r="X1577" s="73">
        <f>(T1577*T1579)*(1-COS(RADIANS(O1577+45)))+T1578*(SIN(RADIANS(O1577+45)))</f>
        <v>0</v>
      </c>
      <c r="Y1577" s="10"/>
      <c r="Z1577">
        <f t="array" ref="Z1577:Z1579">MMULT(V1577:X1579,S1577:S1579)</f>
        <v>-8.1938508630040444E-2</v>
      </c>
      <c r="AA1577" s="23">
        <f>COS(RADIANS('[1]Biaxial Input'!$F$21))</f>
        <v>-0.9975640502598242</v>
      </c>
      <c r="AC1577" s="30">
        <f>(AA1577^2)*(1-COS(RADIANS(N1577)))+(COS(RADIANS(N1577)))</f>
        <v>0.99998148353170568</v>
      </c>
      <c r="AD1577" s="30">
        <f>(AA1577*AA1578)*(1-COS(RADIANS(N1577)))-AA1579*(SIN(RADIANS(N1577)))</f>
        <v>-2.6479783333051429E-4</v>
      </c>
      <c r="AE1577" s="30">
        <f>(AA1577*AA1579)*(1-COS(RADIANS(N1577)))+AA1578*(SIN(RADIANS(N1577)))</f>
        <v>-6.0796772806267756E-3</v>
      </c>
      <c r="AG1577">
        <f t="array" ref="AG1577:AG1579">MMULT(AC1577:AE1579,Z1577:Z1579)</f>
        <v>-8.167308399759772E-2</v>
      </c>
      <c r="AI1577" s="28">
        <f>(T1577^2)*(1-COS(RADIANS(M1577)))+(COS(RADIANS(M1577)))</f>
        <v>0.34202014332566882</v>
      </c>
      <c r="AJ1577" s="28">
        <f>(T1577*T1578)*(1-COS(RADIANS(M1577)))-T1579*(SIN(RADIANS(M1577)))</f>
        <v>-0.93969262078590832</v>
      </c>
      <c r="AK1577" s="28">
        <f>(T1577*T1579)*(1-COS(RADIANS(M1577)))+T1578*(SIN(RADIANS(M1577)))</f>
        <v>0</v>
      </c>
      <c r="AM1577" s="61">
        <f t="array" ref="AM1577:AM1579">MMULT(AI1577:AK1579,AW1577:AW1579)</f>
        <v>-0.41782460364226298</v>
      </c>
      <c r="AN1577" s="13"/>
      <c r="AO1577" s="17">
        <v>1</v>
      </c>
      <c r="AP1577">
        <v>0</v>
      </c>
      <c r="AR1577" s="73">
        <f>(T1577^2)*(1-COS(RADIANS(O1577-45)))+(COS(RADIANS(O1577-45)))</f>
        <v>-0.9966373868180366</v>
      </c>
      <c r="AS1577" s="73">
        <f>(T1577*T1578)*(1-COS(RADIANS(O1577-45)))-T1579*(SIN(RADIANS(O1577-45)))</f>
        <v>-8.1938508630040832E-2</v>
      </c>
      <c r="AT1577" s="73">
        <f>(T1577*T1579)*(1-COS(RADIANS(O1577-45)))+T1578*(SIN(RADIANS(O1577-45)))</f>
        <v>0</v>
      </c>
      <c r="AU1577" s="10"/>
      <c r="AV1577">
        <f t="array" ref="AV1577:AV1579">MMULT(AR1577:AT1579,S1577:S1579)</f>
        <v>-0.9966373868180366</v>
      </c>
      <c r="AW1577" s="1">
        <f t="array" ref="AW1577:AW1579">MMULT(AC1577:AE1579,AV1577:AV1579)</f>
        <v>-0.99664062975301426</v>
      </c>
      <c r="BV1577" s="1"/>
      <c r="CE1577" s="10"/>
      <c r="CS1577" s="15"/>
      <c r="CW1577" s="28"/>
      <c r="CY1577" s="82" t="s">
        <v>148</v>
      </c>
      <c r="CZ1577" s="13"/>
      <c r="DB1577" s="10"/>
      <c r="DC1577" s="10"/>
      <c r="DD1577" s="10"/>
      <c r="DE1577" s="10"/>
      <c r="DF1577" s="10"/>
      <c r="DG1577" s="10"/>
      <c r="DH1577" s="80"/>
      <c r="DI1577" s="23" t="s">
        <v>149</v>
      </c>
      <c r="DM1577" s="1"/>
      <c r="DO1577" s="80"/>
      <c r="DS1577" s="13"/>
      <c r="DT1577" s="81"/>
      <c r="DU1577" s="82" t="s">
        <v>150</v>
      </c>
      <c r="DW1577" s="13"/>
      <c r="DX1577" s="13"/>
      <c r="EA1577" s="1"/>
      <c r="EE1577" s="1"/>
      <c r="ER1577">
        <f t="shared" si="2381"/>
        <v>-9.8670839279614439E-2</v>
      </c>
      <c r="ES1577">
        <f t="shared" si="2381"/>
        <v>-0.32743703463395935</v>
      </c>
      <c r="ET1577" t="e">
        <f>#REF!</f>
        <v>#REF!</v>
      </c>
      <c r="EU1577" t="e">
        <f>#REF!</f>
        <v>#REF!</v>
      </c>
      <c r="EY1577" s="28"/>
      <c r="EZ1577" s="10"/>
      <c r="FA1577" s="82" t="s">
        <v>148</v>
      </c>
      <c r="FB1577" s="13"/>
      <c r="FD1577" s="10"/>
      <c r="FE1577" s="10"/>
      <c r="FF1577" s="10"/>
      <c r="FG1577" s="10"/>
      <c r="FH1577" s="10"/>
      <c r="FI1577" s="10"/>
      <c r="FJ1577" s="80"/>
      <c r="FK1577" s="23" t="s">
        <v>149</v>
      </c>
      <c r="FO1577" s="1"/>
      <c r="FQ1577" s="80"/>
      <c r="FU1577" s="13"/>
      <c r="FV1577" s="81"/>
      <c r="FW1577" s="82" t="s">
        <v>150</v>
      </c>
      <c r="FY1577" s="13"/>
      <c r="FZ1577" s="13"/>
      <c r="GC1577" s="1"/>
      <c r="GG1577" s="1"/>
      <c r="GK1577" s="13"/>
    </row>
    <row r="1578" spans="4:197" x14ac:dyDescent="0.2">
      <c r="D1578" t="s">
        <v>8</v>
      </c>
      <c r="E1578" s="5">
        <f t="shared" ref="E1578:F1580" si="2382">E1573</f>
        <v>0.93180264161757331</v>
      </c>
      <c r="F1578" s="6">
        <f t="shared" si="2382"/>
        <v>-0.87956524785277979</v>
      </c>
      <c r="G1578" s="7">
        <f>Q1577</f>
        <v>0.90503212069214112</v>
      </c>
      <c r="H1578" s="8">
        <f>AM1577</f>
        <v>-0.41782460364226298</v>
      </c>
      <c r="J1578" s="9">
        <f>((SUMPRODUCT(G1578:G1580,E1578:E1580))*(SUMPRODUCT(G1578:(G1580),F1578:F1580)))-((SUMPRODUCT(H1578:H1580,E1578:E1580))*(SUMPRODUCT(H1578:H1580,F1578:F1580)))</f>
        <v>4.0444220442870771E-2</v>
      </c>
      <c r="Q1578" s="61">
        <v>-0.41631943358655826</v>
      </c>
      <c r="S1578" s="17">
        <v>0</v>
      </c>
      <c r="T1578">
        <v>0</v>
      </c>
      <c r="V1578" s="73">
        <f>(T1577*T1578)*(1-COS(RADIANS(O1577+45)))+T1579*(SIN(RADIANS(O1577+45)))</f>
        <v>-0.9966373868180366</v>
      </c>
      <c r="W1578" s="73">
        <f>(T1578^2)*(1-COS(RADIANS(O1577+45)))+(COS(RADIANS(O1577+45)))</f>
        <v>-8.1938508630040444E-2</v>
      </c>
      <c r="X1578" s="73">
        <f>(T1578*T1579)*(1-COS(RADIANS(O1577+45)))-T1577*(SIN(RADIANS(O1577+45)))</f>
        <v>0</v>
      </c>
      <c r="Y1578" s="10"/>
      <c r="Z1578">
        <v>-0.9966373868180366</v>
      </c>
      <c r="AA1578" s="23">
        <f>SIN(RADIANS('[1]Biaxial Input'!$F$21))*(COS(RADIANS(0)))</f>
        <v>6.9756473744125524E-2</v>
      </c>
      <c r="AC1578" s="30">
        <f>(AA1577*AA1578)*(1-COS(RADIANS(N1577)))+AA1579*(SIN(RADIANS(N1577)))</f>
        <v>-2.6479783333051429E-4</v>
      </c>
      <c r="AD1578" s="30">
        <f>(AA1578^2)*(1-COS(RADIANS(N1577)))+(COS(RADIANS(N1577)))</f>
        <v>0.99621321456003986</v>
      </c>
      <c r="AE1578" s="30">
        <f>(AA1578*AA1579)*(1-COS(RADIANS(N1577)))-AA1577*(SIN(RADIANS(N1577)))</f>
        <v>-8.694343573875718E-2</v>
      </c>
      <c r="AG1578">
        <v>-0.99284163773316259</v>
      </c>
      <c r="AI1578" s="28">
        <f>(T1577*T1578)*(1-COS(RADIANS(M1577)))+T1579*(SIN(RADIANS(M1577)))</f>
        <v>0.93969262078590832</v>
      </c>
      <c r="AJ1578" s="28">
        <f>(T1578^2)*(1-COS(RADIANS(M1577)))+(COS(RADIANS(M1577)))</f>
        <v>0.34202014332566882</v>
      </c>
      <c r="AK1578" s="28">
        <f>(T1578*T1579)*(1-COS(RADIANS(M1577)))-T1577*(SIN(RADIANS(M1577)))</f>
        <v>0</v>
      </c>
      <c r="AM1578" s="61">
        <v>-0.90852708645969538</v>
      </c>
      <c r="AO1578" s="17">
        <v>0</v>
      </c>
      <c r="AP1578">
        <v>0</v>
      </c>
      <c r="AR1578" s="73">
        <f>(T1577*T1578)*(1-COS(RADIANS(O1577-45)))+T1579*(SIN(RADIANS(O1577-45)))</f>
        <v>8.1938508630040832E-2</v>
      </c>
      <c r="AS1578" s="73">
        <f>(T1578^2)*(1-COS(RADIANS(O1577-45)))+(COS(RADIANS(O1577-45)))</f>
        <v>-0.9966373868180366</v>
      </c>
      <c r="AT1578" s="73">
        <f>(T1578*T1579)*(1-COS(RADIANS(O1577-45)))-T1577*(SIN(RADIANS(O1577-45)))</f>
        <v>0</v>
      </c>
      <c r="AU1578" s="10"/>
      <c r="AV1578">
        <v>8.1938508630040832E-2</v>
      </c>
      <c r="AW1578" s="1">
        <v>8.1892132499234147E-2</v>
      </c>
      <c r="BZ1578" s="5" t="s">
        <v>4</v>
      </c>
      <c r="CA1578" s="6" t="s">
        <v>5</v>
      </c>
      <c r="CB1578" s="7" t="s">
        <v>6</v>
      </c>
      <c r="CC1578" s="8" t="s">
        <v>1</v>
      </c>
      <c r="CD1578">
        <v>9</v>
      </c>
      <c r="CE1578" s="9" t="s">
        <v>7</v>
      </c>
      <c r="CG1578" s="90" t="s">
        <v>157</v>
      </c>
      <c r="CH1578" s="61">
        <f>CE1579-((CH1580-CE1579)/(EY1578-CW1578))*CW1578</f>
        <v>5.826558314560903</v>
      </c>
      <c r="CK1578" s="5" t="s">
        <v>4</v>
      </c>
      <c r="CL1578" s="6" t="s">
        <v>5</v>
      </c>
      <c r="CM1578" s="7" t="s">
        <v>6</v>
      </c>
      <c r="CN1578" s="8" t="s">
        <v>1</v>
      </c>
      <c r="CO1578" s="10"/>
      <c r="CP1578">
        <f t="shared" ref="CP1578:CQ1580" si="2383">BZ1579</f>
        <v>0.93180266183863136</v>
      </c>
      <c r="CQ1578">
        <f t="shared" si="2383"/>
        <v>-0.87956522186239505</v>
      </c>
      <c r="CR1578" t="e">
        <f>#REF!</f>
        <v>#REF!</v>
      </c>
      <c r="CS1578">
        <f>CL1582</f>
        <v>0</v>
      </c>
      <c r="CU1578" s="17">
        <f>CU1482</f>
        <v>80</v>
      </c>
      <c r="CV1578" s="17">
        <f>CV1482</f>
        <v>40</v>
      </c>
      <c r="CW1578" s="31">
        <f>CH1485</f>
        <v>215.6915286014854</v>
      </c>
      <c r="CY1578" s="61">
        <f t="array" ref="CY1578:CY1580">MMULT(DQ1578:DS1580,DO1578:DO1580)</f>
        <v>0.71771961874273149</v>
      </c>
      <c r="CZ1578" s="13"/>
      <c r="DA1578" s="17">
        <v>1</v>
      </c>
      <c r="DB1578">
        <v>0</v>
      </c>
      <c r="DD1578" s="73">
        <f>(DB1578^2)*(1-COS(RADIANS(CW1578+45)))+(COS(RADIANS(CW1578+45)))</f>
        <v>-0.161749729700539</v>
      </c>
      <c r="DE1578" s="73">
        <f>(DB1578*DB1579)*(1-COS(RADIANS(CW1578+45)))-DB1580*(SIN(RADIANS(CW1578+45)))</f>
        <v>0.9868318118817424</v>
      </c>
      <c r="DF1578" s="73">
        <f>(DB1578*DB1580)*(1-COS(RADIANS(CW1578+45)))+DB1579*(SIN(RADIANS(CW1578+45)))</f>
        <v>0</v>
      </c>
      <c r="DG1578" s="10"/>
      <c r="DH1578">
        <f t="array" ref="DH1578:DH1580">MMULT(DD1578:DF1580,DA1578:DA1580)</f>
        <v>-0.161749729700539</v>
      </c>
      <c r="DI1578" s="23">
        <f>COS(RADIANS('[1]Biaxial Input'!$F$21))</f>
        <v>-0.9975640502598242</v>
      </c>
      <c r="DK1578" s="30">
        <f>(DI1578^2)*(1-COS(RADIANS(CV1578)))+(COS(RADIANS(CV1578)))</f>
        <v>0.99886158030145311</v>
      </c>
      <c r="DL1578" s="30">
        <f>(DI1578*DI1579)*(1-COS(RADIANS(CV1578)))-DI1580*(SIN(RADIANS(CV1578)))</f>
        <v>-1.6280160168985456E-2</v>
      </c>
      <c r="DM1578" s="30">
        <f>(DI1578*DI1580)*(1-COS(RADIANS(CV1578)))+DI1579*(SIN(RADIANS(CV1578)))</f>
        <v>4.4838597018148282E-2</v>
      </c>
      <c r="DO1578">
        <f t="array" ref="DO1578:DO1580">MMULT(DK1578:DM1580,DH1578:DH1580)</f>
        <v>-0.14549981066472836</v>
      </c>
      <c r="DQ1578" s="28">
        <f>(DB1578^2)*(1-COS(RADIANS(CU1578)))+(COS(RADIANS(CU1578)))</f>
        <v>0.17364817766693041</v>
      </c>
      <c r="DR1578" s="28">
        <f>(DB1578*DB1579)*(1-COS(RADIANS(CU1578)))-DB1580*(SIN(RADIANS(CU1578)))</f>
        <v>-0.98480775301220802</v>
      </c>
      <c r="DS1578" s="28">
        <f>(DB1578*DB1580)*(1-COS(RADIANS(CU1578)))+DB1579*(SIN(RADIANS(CU1578)))</f>
        <v>0</v>
      </c>
      <c r="DU1578" s="61">
        <f t="array" ref="DU1578:DU1580">MMULT(DQ1578:DS1580,EE1578:EE1580)</f>
        <v>-0.30965182898317845</v>
      </c>
      <c r="DV1578" s="13"/>
      <c r="DW1578" s="17">
        <v>1</v>
      </c>
      <c r="DX1578">
        <v>0</v>
      </c>
      <c r="DZ1578" s="73">
        <f>(DB1578^2)*(1-COS(RADIANS(CW1578-45)))+(COS(RADIANS(CW1578-45)))</f>
        <v>-0.9868318118817424</v>
      </c>
      <c r="EA1578" s="73">
        <f>(DB1578*DB1579)*(1-COS(RADIANS(CW1578-45)))-DB1580*(SIN(RADIANS(CW1578-45)))</f>
        <v>-0.1617497297005385</v>
      </c>
      <c r="EB1578" s="73">
        <f>(DB1578*DB1580)*(1-COS(RADIANS(CW1578-45)))+DB1579*(SIN(RADIANS(CW1578-45)))</f>
        <v>0</v>
      </c>
      <c r="EC1578" s="10"/>
      <c r="ED1578">
        <f t="array" ref="ED1578:ED1580">MMULT(DZ1578:EB1580,DA1578:DA1580)</f>
        <v>-0.9868318118817424</v>
      </c>
      <c r="EE1578" s="1">
        <f t="array" ref="EE1578:EE1580">MMULT(DK1578:DM1580,ED1578:ED1580)</f>
        <v>-0.9883416946147584</v>
      </c>
      <c r="EG1578">
        <f>CY1578+DU1578</f>
        <v>0.40806778975955305</v>
      </c>
      <c r="EH1578">
        <f>EG1578/(SQRT(EG1578^2+EG1579^2+EG1580^2))</f>
        <v>0.28854750132278634</v>
      </c>
      <c r="EJ1578">
        <f>Q1578+AM1578</f>
        <v>-1.3248465200462536</v>
      </c>
      <c r="EK1578">
        <f>EJ1578/(SQRT(EJ1578^2+EJ1579^2+EJ1580^2))</f>
        <v>-0.9978956604888487</v>
      </c>
      <c r="EM1578" s="23">
        <f>CY1579*DU1580-CY1580*DU1579</f>
        <v>0.62369407058201221</v>
      </c>
      <c r="EO1578" s="15">
        <v>9</v>
      </c>
      <c r="EP1578" s="9" t="s">
        <v>7</v>
      </c>
      <c r="EW1578" s="17">
        <f>CU1578</f>
        <v>80</v>
      </c>
      <c r="EX1578" s="17">
        <f>CV1578</f>
        <v>40</v>
      </c>
      <c r="EY1578" s="31">
        <f>1+CW1578</f>
        <v>216.6915286014854</v>
      </c>
      <c r="EZ1578" s="10"/>
      <c r="FA1578" s="61">
        <f t="array" ref="FA1578:FA1580">MMULT(FS1578:FU1580,FQ1578:FQ1580)</f>
        <v>0.72301447614190684</v>
      </c>
      <c r="FB1578" s="13">
        <f>BW1579</f>
        <v>0</v>
      </c>
      <c r="FC1578" s="17">
        <v>1</v>
      </c>
      <c r="FD1578">
        <v>0</v>
      </c>
      <c r="FF1578" s="73">
        <f>(FD1578^2)*(1-COS(RADIANS(EY1578+45)))+(COS(RADIANS(EY1578+45)))</f>
        <v>-0.14450250456705144</v>
      </c>
      <c r="FG1578" s="73">
        <f>(FD1578*FD1579)*(1-COS(RADIANS(EY1578+45)))-FD1580*(SIN(RADIANS(EY1578+45)))</f>
        <v>0.98950443464082027</v>
      </c>
      <c r="FH1578" s="73">
        <f>(FD1578*FD1580)*(1-COS(RADIANS(EY1578+45)))+FD1579*(SIN(RADIANS(EY1578+45)))</f>
        <v>0</v>
      </c>
      <c r="FI1578" s="10"/>
      <c r="FJ1578">
        <f t="array" ref="FJ1578:FJ1580">MMULT(FF1578:FH1580,FC1578:FC1580)</f>
        <v>-0.14450250456705144</v>
      </c>
      <c r="FK1578" s="23">
        <f>COS(RADIANS(176))</f>
        <v>-0.9975640502598242</v>
      </c>
      <c r="FM1578" s="30">
        <f>(FK1578^2)*(1-COS(RADIANS(EX1578)))+(COS(RADIANS(EX1578)))</f>
        <v>0.99886158030145311</v>
      </c>
      <c r="FN1578" s="30">
        <f>(FK1578*FK1579)*(1-COS(RADIANS(EX1578)))-FK1580*(SIN(RADIANS(EX1578)))</f>
        <v>-1.6280160168985456E-2</v>
      </c>
      <c r="FO1578" s="30">
        <f>(FK1578*FK1580)*(1-COS(RADIANS(EX1578)))+FK1579*(SIN(RADIANS(EX1578)))</f>
        <v>4.4838597018148282E-2</v>
      </c>
      <c r="FQ1578">
        <f t="array" ref="FQ1578:FQ1580">MMULT(FM1578:FO1580,FJ1578:FJ1580)</f>
        <v>-0.128228709385489</v>
      </c>
      <c r="FS1578" s="28">
        <f>(FD1578^2)*(1-COS(RADIANS(EW1578)))+(COS(RADIANS(EW1578)))</f>
        <v>0.17364817766693041</v>
      </c>
      <c r="FT1578" s="28">
        <f>(FD1578*FD1579)*(1-COS(RADIANS(EW1578)))-FD1580*(SIN(RADIANS(EW1578)))</f>
        <v>-0.98480775301220802</v>
      </c>
      <c r="FU1578" s="28">
        <f>(FD1578*FD1580)*(1-COS(RADIANS(EW1578)))+FD1579*(SIN(RADIANS(EW1578)))</f>
        <v>0</v>
      </c>
      <c r="FW1578" s="61">
        <f t="array" ref="FW1578:FW1580">MMULT(FS1578:FU1580,GG1578:GG1580)</f>
        <v>-0.29707873301548182</v>
      </c>
      <c r="FX1578" s="13">
        <f>BX1579</f>
        <v>0</v>
      </c>
      <c r="FY1578" s="17">
        <v>1</v>
      </c>
      <c r="FZ1578">
        <v>0</v>
      </c>
      <c r="GB1578" s="73">
        <f>(FD1578^2)*(1-COS(RADIANS(EY1578-45)))+(COS(RADIANS(EY1578-45)))</f>
        <v>-0.98950443464082016</v>
      </c>
      <c r="GC1578" s="73">
        <f>(FD1578*FD1579)*(1-COS(RADIANS(EY1578-45)))-FD1580*(SIN(RADIANS(EY1578-45)))</f>
        <v>-0.14450250456705183</v>
      </c>
      <c r="GD1578" s="73">
        <f>(FD1578*FD1580)*(1-COS(RADIANS(EY1578-45)))+FD1579*(SIN(RADIANS(EY1578-45)))</f>
        <v>0</v>
      </c>
      <c r="GE1578" s="10"/>
      <c r="GF1578">
        <f t="array" ref="GF1578:GF1580">MMULT(GB1578:GD1580,FC1578:FC1580)</f>
        <v>-0.98950443464082016</v>
      </c>
      <c r="GG1578" s="1">
        <f t="array" ref="GG1578:GG1580">MMULT(FM1578:FO1580,GF1578:GF1580)</f>
        <v>-0.99073048721979673</v>
      </c>
      <c r="GI1578">
        <f>FA1578+FW1578</f>
        <v>0.42593574312642501</v>
      </c>
      <c r="GJ1578">
        <f>GI1578/(SQRT(GI1578^2+GI1579^2+GI1580^2))</f>
        <v>0.30118205231442657</v>
      </c>
      <c r="GL1578" t="e">
        <f>CH1579+DC1578</f>
        <v>#VALUE!</v>
      </c>
      <c r="GM1578" t="e">
        <f>GL1578/(SQRT(GL1578^2+GL1579^2+GL1580^2))</f>
        <v>#VALUE!</v>
      </c>
      <c r="GO1578" s="27">
        <f>FA1579*FW1580-FA1580*FW1579</f>
        <v>0.62369407058201221</v>
      </c>
    </row>
    <row r="1579" spans="4:197" x14ac:dyDescent="0.2">
      <c r="D1579" t="s">
        <v>9</v>
      </c>
      <c r="E1579" s="5">
        <f t="shared" si="2382"/>
        <v>0.34929630014301005</v>
      </c>
      <c r="F1579" s="6">
        <f t="shared" si="2382"/>
        <v>-0.34518106804222298</v>
      </c>
      <c r="G1579" s="7">
        <f t="shared" ref="G1579:G1580" si="2384">Q1578</f>
        <v>-0.41631943358655826</v>
      </c>
      <c r="H1579" s="8">
        <f t="shared" ref="H1579:H1580" si="2385">AM1578</f>
        <v>-0.90852708645969538</v>
      </c>
      <c r="J1579" s="10"/>
      <c r="Q1579" s="61">
        <v>-8.7149238284983346E-2</v>
      </c>
      <c r="S1579" s="17">
        <v>0</v>
      </c>
      <c r="T1579">
        <v>1</v>
      </c>
      <c r="V1579" s="73">
        <f>(T1577*T1579)*(1-COS(RADIANS(O1577+45)))-T1578*(SIN(RADIANS(O1577+45)))</f>
        <v>0</v>
      </c>
      <c r="W1579" s="73">
        <f>(T1578*T1579)*(1-COS(RADIANS(O1577+45)))+T1577*(SIN(RADIANS(O1577+45)))</f>
        <v>0</v>
      </c>
      <c r="X1579" s="73">
        <f>(T1579^2)*(1-COS(RADIANS(O1577+45)))+(COS(RADIANS(O1577+45)))</f>
        <v>0.99999999999999989</v>
      </c>
      <c r="Y1579" s="10"/>
      <c r="Z1579">
        <v>0</v>
      </c>
      <c r="AA1579" s="23">
        <f>SIN(RADIANS('[1]Biaxial Input'!$F$21))*SIN(RADIANS(0))</f>
        <v>0</v>
      </c>
      <c r="AC1579" s="30">
        <f>(AA1577*AA1579)*(1-COS(RADIANS(N1577)))-AA1578*(SIN(RADIANS(N1577)))</f>
        <v>6.0796772806267756E-3</v>
      </c>
      <c r="AD1579" s="30">
        <f>(AA1578*AA1579)*(1-COS(RADIANS(N1577)))+AA1577*(SIN(RADIANS(N1577)))</f>
        <v>8.694343573875718E-2</v>
      </c>
      <c r="AE1579" s="30">
        <f>(AA1579^2)*(1-COS(RADIANS(N1577)))+(COS(RADIANS(N1577)))</f>
        <v>0.99619469809174555</v>
      </c>
      <c r="AG1579">
        <v>-8.7149238284983346E-2</v>
      </c>
      <c r="AI1579" s="28">
        <f>(T1577*T1579)*(1-COS(RADIANS(M1577)))-T1578*(SIN(RADIANS(M1577)))</f>
        <v>0</v>
      </c>
      <c r="AJ1579" s="28">
        <f>(T1578*T1579)*(1-COS(RADIANS(M1577)))+T1577*(SIN(RADIANS(M1577)))</f>
        <v>0</v>
      </c>
      <c r="AK1579" s="28">
        <f>(T1579^2)*(1-COS(RADIANS(M1577)))+(COS(RADIANS(M1577)))</f>
        <v>1</v>
      </c>
      <c r="AM1579" s="61">
        <v>1.064781781944699E-3</v>
      </c>
      <c r="AO1579" s="17">
        <v>0</v>
      </c>
      <c r="AP1579">
        <v>1</v>
      </c>
      <c r="AR1579" s="73">
        <f>(T1577*T1577)*(1-COS(RADIANS(O1577-45)))-T1577*(SIN(RADIANS(O1577-45)))</f>
        <v>0</v>
      </c>
      <c r="AS1579" s="73">
        <f>(T1578*T1579)*(1-COS(RADIANS(O1577-45)))+T1577*(SIN(RADIANS(O1577-45)))</f>
        <v>0</v>
      </c>
      <c r="AT1579" s="73">
        <f>(T1579^2)*(1-COS(RADIANS(O1577-45)))+(COS(RADIANS(O1577-45)))</f>
        <v>0.99999999999999989</v>
      </c>
      <c r="AU1579" s="10"/>
      <c r="AV1579">
        <v>0</v>
      </c>
      <c r="AW1579" s="1">
        <v>1.064781781944699E-3</v>
      </c>
      <c r="BY1579" t="s">
        <v>8</v>
      </c>
      <c r="BZ1579" s="5">
        <f t="shared" ref="BZ1579:CA1581" si="2386">BZ1574</f>
        <v>0.93180266183863136</v>
      </c>
      <c r="CA1579" s="6">
        <f t="shared" si="2386"/>
        <v>-0.87956522186239505</v>
      </c>
      <c r="CB1579" s="7">
        <f>CY1578</f>
        <v>0.71771961874273149</v>
      </c>
      <c r="CC1579" s="8">
        <f>DU1578</f>
        <v>-0.30965182898317845</v>
      </c>
      <c r="CD1579">
        <f>CB1579+CC1579</f>
        <v>0.40806778975955305</v>
      </c>
      <c r="CE1579" s="9">
        <f>((SUMPRODUCT(CB1579:CB1581,BZ1579:BZ1581))*(SUMPRODUCT(CB1579:(CB1581),CA1579:CA1581)))-((SUMPRODUCT(CC1579:CC1581,BZ1579:BZ1581))*(SUMPRODUCT(CC1579:CC1581,CA1579:CA1581)))</f>
        <v>-8.3266726846886741E-16</v>
      </c>
      <c r="CF1579">
        <f>CD1579/(SQRT(CD1579^2+CD1580^2+CD1581^2))</f>
        <v>0.28854750132278634</v>
      </c>
      <c r="CG1579">
        <v>1</v>
      </c>
      <c r="CH1579" t="s">
        <v>161</v>
      </c>
      <c r="CJ1579" s="1" t="s">
        <v>8</v>
      </c>
      <c r="CK1579" s="5">
        <f t="shared" ref="CK1579:CL1581" si="2387">BZ1579</f>
        <v>0.93180266183863136</v>
      </c>
      <c r="CL1579" s="6">
        <f t="shared" si="2387"/>
        <v>-0.87956522186239505</v>
      </c>
      <c r="CM1579" s="7">
        <f>FA1578</f>
        <v>0.72301447614190684</v>
      </c>
      <c r="CN1579" s="8">
        <f>FW1578</f>
        <v>-0.29707873301548182</v>
      </c>
      <c r="CO1579" s="10"/>
      <c r="CP1579">
        <f t="shared" si="2383"/>
        <v>0.3492962422733713</v>
      </c>
      <c r="CQ1579">
        <f t="shared" si="2383"/>
        <v>-0.34518112468713447</v>
      </c>
      <c r="CR1579">
        <f>CJ1582</f>
        <v>0</v>
      </c>
      <c r="CS1579">
        <f>CM1582</f>
        <v>0</v>
      </c>
      <c r="CW1579" s="28"/>
      <c r="CY1579" s="61">
        <v>-0.27429771314143903</v>
      </c>
      <c r="DA1579" s="17">
        <v>0</v>
      </c>
      <c r="DB1579">
        <v>0</v>
      </c>
      <c r="DD1579" s="73">
        <f>(DB1578*DB1579)*(1-COS(RADIANS(CW1578+45)))+DB1580*(SIN(RADIANS(CW1578+45)))</f>
        <v>-0.9868318118817424</v>
      </c>
      <c r="DE1579" s="73">
        <f>(DB1579^2)*(1-COS(RADIANS(CW1578+45)))+(COS(RADIANS(CW1578+45)))</f>
        <v>-0.161749729700539</v>
      </c>
      <c r="DF1579" s="73">
        <f>(DB1579*DB1580)*(1-COS(RADIANS(CW1578+45)))-DB1578*(SIN(RADIANS(CW1578+45)))</f>
        <v>0</v>
      </c>
      <c r="DG1579" s="10"/>
      <c r="DH1579">
        <v>-0.9868318118817424</v>
      </c>
      <c r="DI1579" s="23">
        <f>SIN(RADIANS('[1]Biaxial Input'!$F$21))*(COS(RADIANS(0)))</f>
        <v>6.9756473744125524E-2</v>
      </c>
      <c r="DK1579" s="30">
        <f>(DI1578*DI1579)*(1-COS(RADIANS(CV1578)))+DI1580*(SIN(RADIANS(CV1578)))</f>
        <v>-1.6280160168985456E-2</v>
      </c>
      <c r="DL1579" s="30">
        <f>(DI1579^2)*(1-COS(RADIANS(CV1578)))+(COS(RADIANS(CV1578)))</f>
        <v>0.7671828628175249</v>
      </c>
      <c r="DM1579" s="30">
        <f>(DI1579*DI1580)*(1-COS(RADIANS(CV1578)))-DI1578*(SIN(RADIANS(CV1578)))</f>
        <v>0.64122181137573508</v>
      </c>
      <c r="DO1579">
        <v>-0.75444714305202543</v>
      </c>
      <c r="DQ1579" s="28">
        <f>(DB1578*DB1579)*(1-COS(RADIANS(CU1578)))+DB1580*(SIN(RADIANS(CU1578)))</f>
        <v>0.98480775301220802</v>
      </c>
      <c r="DR1579" s="28">
        <f>(DB1579^2)*(1-COS(RADIANS(CU1578)))+(COS(RADIANS(CU1578)))</f>
        <v>0.17364817766693041</v>
      </c>
      <c r="DS1579" s="28">
        <f>(DB1579*DB1580)*(1-COS(RADIANS(CU1578)))-DB1578*(SIN(RADIANS(CU1578)))</f>
        <v>0</v>
      </c>
      <c r="DU1579" s="61">
        <v>-0.94898848627262189</v>
      </c>
      <c r="DW1579" s="17">
        <v>0</v>
      </c>
      <c r="DX1579">
        <v>0</v>
      </c>
      <c r="DZ1579" s="73">
        <f>(DB1578*DB1579)*(1-COS(RADIANS(CW1578-45)))+DB1580*(SIN(RADIANS(CW1578-45)))</f>
        <v>0.1617497297005385</v>
      </c>
      <c r="EA1579" s="73">
        <f>(DB1579^2)*(1-COS(RADIANS(CW1578-45)))+(COS(RADIANS(CW1578-45)))</f>
        <v>-0.9868318118817424</v>
      </c>
      <c r="EB1579" s="73">
        <f>(DB1579*DB1580)*(1-COS(RADIANS(CW1578-45)))-DB1578*(SIN(RADIANS(CW1578-45)))</f>
        <v>0</v>
      </c>
      <c r="EC1579" s="10"/>
      <c r="ED1579">
        <v>0.1617497297005385</v>
      </c>
      <c r="EE1579" s="1">
        <v>0.14015740064890486</v>
      </c>
      <c r="EG1579">
        <f>CY1579+DU1579</f>
        <v>-1.2232861994140609</v>
      </c>
      <c r="EH1579">
        <f>EG1579/(SQRT(EG1578^2+EG1579^2+EG1580^2))</f>
        <v>-0.86499396693760167</v>
      </c>
      <c r="EJ1579">
        <f>Q1579+AM1579</f>
        <v>-8.6084456503038642E-2</v>
      </c>
      <c r="EK1579">
        <f>EJ1579/(SQRT(EJ1578^2+EJ1579^2+EJ1580^2))</f>
        <v>-6.4840194150884906E-2</v>
      </c>
      <c r="EM1579" s="23">
        <f>CY1580*DU1578-CY1578*DU1580</f>
        <v>-0.15550439700334712</v>
      </c>
      <c r="EP1579" s="9">
        <f>((SUMPRODUCT(CM1579:CM1581,BZ1579:BZ1581))*(SUMPRODUCT(CM1579:CM1581,CA1579:CA1581)))-((SUMPRODUCT(CN1579:CN1581,BZ1579:BZ1581))*(SUMPRODUCT(CN1579:CN1581,CA1579:CA1581)))</f>
        <v>-2.7013385051975369E-2</v>
      </c>
      <c r="EY1579" s="28"/>
      <c r="EZ1579" s="10"/>
      <c r="FA1579" s="61">
        <v>-0.25769380350440385</v>
      </c>
      <c r="FB1579" s="13">
        <f>BW1580</f>
        <v>0</v>
      </c>
      <c r="FC1579" s="17">
        <v>0</v>
      </c>
      <c r="FD1579">
        <v>0</v>
      </c>
      <c r="FF1579" s="73">
        <f>(FD1578*FD1579)*(1-COS(RADIANS(EY1578+45)))+FD1580*(SIN(RADIANS(EY1578+45)))</f>
        <v>-0.98950443464082027</v>
      </c>
      <c r="FG1579" s="73">
        <f>(FD1579^2)*(1-COS(RADIANS(EY1578+45)))+(COS(RADIANS(EY1578+45)))</f>
        <v>-0.14450250456705144</v>
      </c>
      <c r="FH1579" s="73">
        <f>(FD1579*FD1580)*(1-COS(RADIANS(EY1578+45)))-FD1578*(SIN(RADIANS(EY1578+45)))</f>
        <v>0</v>
      </c>
      <c r="FI1579" s="10"/>
      <c r="FJ1579">
        <v>-0.98950443464082027</v>
      </c>
      <c r="FK1579" s="23">
        <f>SIN(RADIANS(176))*(COS(RADIANS(0)))</f>
        <v>6.9756473744125524E-2</v>
      </c>
      <c r="FM1579" s="30">
        <f>(FK1578*FK1579)*(1-COS(RADIANS(EX1578)))+FK1580*(SIN(RADIANS(EX1578)))</f>
        <v>-1.6280160168985456E-2</v>
      </c>
      <c r="FN1579" s="30">
        <f>(FK1579^2)*(1-COS(RADIANS(EX1578)))+(COS(RADIANS(EX1578)))</f>
        <v>0.7671828628175249</v>
      </c>
      <c r="FO1579" s="30">
        <f>(FK1579*FK1580)*(1-COS(RADIANS(EX1578)))-FK1578*(SIN(RADIANS(EX1578)))</f>
        <v>0.64122181137573508</v>
      </c>
      <c r="FQ1579">
        <v>-0.75677832101920983</v>
      </c>
      <c r="FS1579" s="28">
        <f>(FD1578*FD1579)*(1-COS(RADIANS(EW1578)))+FD1580*(SIN(RADIANS(EW1578)))</f>
        <v>0.98480775301220802</v>
      </c>
      <c r="FT1579" s="28">
        <f>(FD1579^2)*(1-COS(RADIANS(EW1578)))+(COS(RADIANS(EW1578)))</f>
        <v>0.17364817766693041</v>
      </c>
      <c r="FU1579" s="28">
        <f>(FD1579*FD1580)*(1-COS(RADIANS(EW1578)))-FD1578*(SIN(RADIANS(EW1578)))</f>
        <v>0</v>
      </c>
      <c r="FW1579" s="61">
        <v>-0.95363110590419542</v>
      </c>
      <c r="FX1579" s="13">
        <f>BX1580</f>
        <v>0</v>
      </c>
      <c r="FY1579" s="17">
        <v>0</v>
      </c>
      <c r="FZ1579">
        <v>0</v>
      </c>
      <c r="GB1579" s="73">
        <f>(FD1578*FD1579)*(1-COS(RADIANS(EY1578-45)))+FD1580*(SIN(RADIANS(EY1578-45)))</f>
        <v>0.14450250456705183</v>
      </c>
      <c r="GC1579" s="73">
        <f>(FD1579^2)*(1-COS(RADIANS(EY1578-45)))+(COS(RADIANS(EY1578-45)))</f>
        <v>-0.98950443464082016</v>
      </c>
      <c r="GD1579" s="73">
        <f>(FD1579*FD1580)*(1-COS(RADIANS(EY1578-45)))-FD1578*(SIN(RADIANS(EY1578-45)))</f>
        <v>0</v>
      </c>
      <c r="GE1579" s="10"/>
      <c r="GF1579">
        <v>0.14450250456705183</v>
      </c>
      <c r="GG1579" s="1">
        <v>0.12696913582192723</v>
      </c>
      <c r="GI1579">
        <f>FA1579+FW1579</f>
        <v>-1.2113249094085994</v>
      </c>
      <c r="GJ1579">
        <f>GI1579/(SQRT(GI1578^2+GI1579^2+GI1580^2))</f>
        <v>-0.85653605766300123</v>
      </c>
      <c r="GL1579">
        <f>CH1580+DC1579</f>
        <v>-2.7013385051975369E-2</v>
      </c>
      <c r="GM1579" t="e">
        <f>GL1579/(SQRT(GL1578^2+GL1579^2+GL1580^2))</f>
        <v>#VALUE!</v>
      </c>
      <c r="GO1579" s="27">
        <f>FA1580*FW1578-FA1578*FW1580</f>
        <v>-0.15550439700334709</v>
      </c>
    </row>
    <row r="1580" spans="4:197" x14ac:dyDescent="0.2">
      <c r="D1580" t="s">
        <v>10</v>
      </c>
      <c r="E1580" s="5">
        <f t="shared" si="2382"/>
        <v>-9.8670825378713731E-2</v>
      </c>
      <c r="F1580" s="6">
        <f t="shared" si="2382"/>
        <v>-0.32743702453282264</v>
      </c>
      <c r="G1580" s="7">
        <f t="shared" si="2384"/>
        <v>-8.7149238284983346E-2</v>
      </c>
      <c r="H1580" s="8">
        <f t="shared" si="2385"/>
        <v>1.064781781944699E-3</v>
      </c>
      <c r="J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W1580" s="1"/>
      <c r="BY1580" t="s">
        <v>9</v>
      </c>
      <c r="BZ1580" s="5">
        <f t="shared" si="2386"/>
        <v>0.3492962422733713</v>
      </c>
      <c r="CA1580" s="6">
        <f t="shared" si="2386"/>
        <v>-0.34518112468713447</v>
      </c>
      <c r="CB1580" s="7">
        <f>CY1579</f>
        <v>-0.27429771314143903</v>
      </c>
      <c r="CC1580" s="8">
        <f>DU1579</f>
        <v>-0.94898848627262189</v>
      </c>
      <c r="CD1580">
        <f t="shared" ref="CD1580" si="2388">CB1580+CC1580</f>
        <v>-1.2232861994140609</v>
      </c>
      <c r="CE1580" s="10"/>
      <c r="CF1580">
        <f>CD1580/(SQRT(CD1579^2+CD1580^2+CD1581^2))</f>
        <v>-0.86499396693760167</v>
      </c>
      <c r="CH1580">
        <f>((SUMPRODUCT(CM1579:CM1581,CK1579:CK1581))*(SUMPRODUCT(CM1579:CM1581,CL1579:CL1581)))-((SUMPRODUCT(CN1579:CN1581,CK1579:CK1581))*(SUMPRODUCT(CN1579:CN1581,CL1579:CL1581)))</f>
        <v>-2.7013385051975369E-2</v>
      </c>
      <c r="CJ1580" s="10" t="s">
        <v>9</v>
      </c>
      <c r="CK1580" s="5">
        <f t="shared" si="2387"/>
        <v>0.3492962422733713</v>
      </c>
      <c r="CL1580" s="6">
        <f t="shared" si="2387"/>
        <v>-0.34518112468713447</v>
      </c>
      <c r="CM1580" s="7">
        <f>FA1579</f>
        <v>-0.25769380350440385</v>
      </c>
      <c r="CN1580" s="8">
        <f>FW1579</f>
        <v>-0.95363110590419542</v>
      </c>
      <c r="CP1580">
        <f t="shared" si="2383"/>
        <v>-9.8670839279614439E-2</v>
      </c>
      <c r="CQ1580">
        <f t="shared" si="2383"/>
        <v>-0.32743703463395935</v>
      </c>
      <c r="CR1580">
        <f>CK1582</f>
        <v>0</v>
      </c>
      <c r="CS1580">
        <f>CN1582</f>
        <v>0</v>
      </c>
      <c r="CW1580" s="28"/>
      <c r="CY1580" s="61">
        <v>0.64003071288584645</v>
      </c>
      <c r="DA1580" s="17">
        <v>0</v>
      </c>
      <c r="DB1580">
        <v>1</v>
      </c>
      <c r="DD1580" s="73">
        <f>(DB1578*DB1580)*(1-COS(RADIANS(CW1578+45)))-DB1579*(SIN(RADIANS(CW1578+45)))</f>
        <v>0</v>
      </c>
      <c r="DE1580" s="73">
        <f>(DB1579*DB1580)*(1-COS(RADIANS(CW1578+45)))+DB1578*(SIN(RADIANS(CW1578+45)))</f>
        <v>0</v>
      </c>
      <c r="DF1580" s="73">
        <f>(DB1580^2)*(1-COS(RADIANS(CW1578+45)))+(COS(RADIANS(CW1578+45)))</f>
        <v>1</v>
      </c>
      <c r="DG1580" s="10"/>
      <c r="DH1580">
        <v>0</v>
      </c>
      <c r="DI1580" s="23">
        <f>SIN(RADIANS('[1]Biaxial Input'!$F$21))*SIN(RADIANS(0))</f>
        <v>0</v>
      </c>
      <c r="DK1580" s="30">
        <f>(DI1578*DI1580)*(1-COS(RADIANS(CV1578)))-DI1579*(SIN(RADIANS(CV1578)))</f>
        <v>-4.4838597018148282E-2</v>
      </c>
      <c r="DL1580" s="30">
        <f>(DI1579*DI1580)*(1-COS(RADIANS(CV1578)))+DI1578*(SIN(RADIANS(CV1578)))</f>
        <v>-0.64122181137573508</v>
      </c>
      <c r="DM1580" s="30">
        <f>(DI1580^2)*(1-COS(RADIANS(CV1578)))+(COS(RADIANS(CV1578)))</f>
        <v>0.76604444311897801</v>
      </c>
      <c r="DO1580">
        <v>0.64003071288584645</v>
      </c>
      <c r="DQ1580" s="28">
        <f>(DB1578*DB1580)*(1-COS(RADIANS(CU1578)))-DB1579*(SIN(RADIANS(CU1578)))</f>
        <v>0</v>
      </c>
      <c r="DR1580" s="28">
        <f>(DB1579*DB1580)*(1-COS(RADIANS(CU1578)))+DB1578*(SIN(RADIANS(CU1578)))</f>
        <v>0</v>
      </c>
      <c r="DS1580" s="28">
        <f>(DB1580^2)*(1-COS(RADIANS(CU1578)))+(COS(RADIANS(CU1578)))</f>
        <v>1</v>
      </c>
      <c r="DU1580" s="61">
        <v>-5.9469300730460264E-2</v>
      </c>
      <c r="DW1580" s="17">
        <v>0</v>
      </c>
      <c r="DX1580">
        <v>1</v>
      </c>
      <c r="DZ1580" s="73">
        <f>(DB1578*DB1578)*(1-COS(RADIANS(CW1578-45)))-DB1578*(SIN(RADIANS(CW1578-45)))</f>
        <v>0</v>
      </c>
      <c r="EA1580" s="73">
        <f>(DB1579*DB1580)*(1-COS(RADIANS(CW1578-45)))+DB1578*(SIN(RADIANS(CW1578-45)))</f>
        <v>0</v>
      </c>
      <c r="EB1580" s="73">
        <f>(DB1580^2)*(1-COS(RADIANS(CW1578-45)))+(COS(RADIANS(CW1578-45)))</f>
        <v>0.99999999999999989</v>
      </c>
      <c r="EC1580" s="10"/>
      <c r="ED1580">
        <v>0</v>
      </c>
      <c r="EE1580" s="1">
        <v>-5.9469300730460264E-2</v>
      </c>
      <c r="EG1580">
        <f>CY1580+DU1580</f>
        <v>0.58056141215538615</v>
      </c>
      <c r="EH1580">
        <f>EG1580/(SQRT(EG1578^2+EG1579^2+EG1580^2))</f>
        <v>0.41051891143031166</v>
      </c>
      <c r="EJ1580">
        <f>Q1580+AM1580</f>
        <v>0</v>
      </c>
      <c r="EK1580">
        <f>EJ1580/(SQRT(EJ1578^2+EJ1579^2+EJ1580^2))</f>
        <v>0</v>
      </c>
      <c r="EM1580" s="23">
        <f>CY1578*DU1579-CY1579*DU1578</f>
        <v>-0.7660444431189779</v>
      </c>
      <c r="ER1580">
        <f t="shared" ref="ER1580:ES1582" si="2389">CK1579</f>
        <v>0.93180266183863136</v>
      </c>
      <c r="ES1580">
        <f t="shared" si="2389"/>
        <v>-0.87956522186239505</v>
      </c>
      <c r="ET1580" t="e">
        <f>#REF!</f>
        <v>#REF!</v>
      </c>
      <c r="EU1580" t="e">
        <f>#REF!</f>
        <v>#REF!</v>
      </c>
      <c r="EY1580" s="28"/>
      <c r="EZ1580" s="10"/>
      <c r="FA1580" s="61">
        <v>0.64097111551510455</v>
      </c>
      <c r="FB1580" s="13">
        <f>BW1581</f>
        <v>0</v>
      </c>
      <c r="FC1580" s="17">
        <v>0</v>
      </c>
      <c r="FD1580">
        <v>1</v>
      </c>
      <c r="FF1580" s="73">
        <f>(FD1578*FD1580)*(1-COS(RADIANS(EY1578+45)))-FD1579*(SIN(RADIANS(EY1578+45)))</f>
        <v>0</v>
      </c>
      <c r="FG1580" s="73">
        <f>(FD1579*FD1580)*(1-COS(RADIANS(EY1578+45)))+FD1578*(SIN(RADIANS(EY1578+45)))</f>
        <v>0</v>
      </c>
      <c r="FH1580" s="73">
        <f>(FD1580^2)*(1-COS(RADIANS(EY1578+45)))+(COS(RADIANS(EY1578+45)))</f>
        <v>1</v>
      </c>
      <c r="FI1580" s="10"/>
      <c r="FJ1580">
        <v>0</v>
      </c>
      <c r="FK1580" s="23">
        <f>SIN(RADIANS(176))*SIN(RADIANS(0))</f>
        <v>0</v>
      </c>
      <c r="FM1580" s="30">
        <f>(FK1578*FK1580)*(1-COS(RADIANS(EX1578)))-FK1579*(SIN(RADIANS(EX1578)))</f>
        <v>-4.4838597018148282E-2</v>
      </c>
      <c r="FN1580" s="30">
        <f>(FK1579*FK1580)*(1-COS(RADIANS(EX1578)))+FK1578*(SIN(RADIANS(EX1578)))</f>
        <v>-0.64122181137573508</v>
      </c>
      <c r="FO1580" s="30">
        <f>(FK1580^2)*(1-COS(RADIANS(EX1578)))+(COS(RADIANS(EX1578)))</f>
        <v>0.76604444311897801</v>
      </c>
      <c r="FQ1580">
        <v>0.64097111551510455</v>
      </c>
      <c r="FS1580" s="28">
        <f>(FD1578*FD1580)*(1-COS(RADIANS(EW1578)))-FD1579*(SIN(RADIANS(EW1578)))</f>
        <v>0</v>
      </c>
      <c r="FT1580" s="28">
        <f>(FD1579*FD1580)*(1-COS(RADIANS(EW1578)))+FD1578*(SIN(RADIANS(EW1578)))</f>
        <v>0</v>
      </c>
      <c r="FU1580" s="28">
        <f>(FD1580^2)*(1-COS(RADIANS(EW1578)))+(COS(RADIANS(EW1578)))</f>
        <v>1</v>
      </c>
      <c r="FW1580" s="61">
        <v>-4.8290167134285022E-2</v>
      </c>
      <c r="FX1580" s="13">
        <f>BX1581</f>
        <v>0</v>
      </c>
      <c r="FY1580" s="17">
        <v>0</v>
      </c>
      <c r="FZ1580">
        <v>1</v>
      </c>
      <c r="GB1580" s="73">
        <f>(FD1578*FD1578)*(1-COS(RADIANS(EY1578-45)))-FD1578*(SIN(RADIANS(EY1578-45)))</f>
        <v>0</v>
      </c>
      <c r="GC1580" s="73">
        <f>(FD1579*FD1580)*(1-COS(RADIANS(EY1578-45)))+FD1578*(SIN(RADIANS(EY1578-45)))</f>
        <v>0</v>
      </c>
      <c r="GD1580" s="73">
        <f>(FD1580^2)*(1-COS(RADIANS(EY1578-45)))+(COS(RADIANS(EY1578-45)))</f>
        <v>1</v>
      </c>
      <c r="GE1580" s="10"/>
      <c r="GF1580">
        <v>0</v>
      </c>
      <c r="GG1580" s="1">
        <v>-4.8290167134285022E-2</v>
      </c>
      <c r="GI1580">
        <f>FA1580+FW1580</f>
        <v>0.59268094838081953</v>
      </c>
      <c r="GJ1580">
        <f>GI1580/(SQRT(GI1578^2+GI1579^2+GI1580^2))</f>
        <v>0.41908871768015171</v>
      </c>
      <c r="GL1580" t="e">
        <f>#REF!+DC1580</f>
        <v>#REF!</v>
      </c>
      <c r="GM1580" t="e">
        <f>GL1580/(SQRT(GL1578^2+GL1579^2+GL1580^2))</f>
        <v>#REF!</v>
      </c>
      <c r="GO1580" s="27">
        <f>FA1578*FW1579-FA1579*FW1578</f>
        <v>-0.76604444311897801</v>
      </c>
    </row>
    <row r="1581" spans="4:197" x14ac:dyDescent="0.2">
      <c r="Q1581" s="82" t="s">
        <v>148</v>
      </c>
      <c r="R1581" s="13"/>
      <c r="T1581" s="10"/>
      <c r="U1581" s="10"/>
      <c r="V1581" s="10"/>
      <c r="W1581" s="10"/>
      <c r="X1581" s="10"/>
      <c r="Y1581" s="10"/>
      <c r="Z1581" s="80"/>
      <c r="AA1581" s="23" t="s">
        <v>149</v>
      </c>
      <c r="AE1581" s="1"/>
      <c r="AG1581" s="80"/>
      <c r="AK1581" s="13"/>
      <c r="AL1581" s="81"/>
      <c r="AM1581" s="82" t="s">
        <v>150</v>
      </c>
      <c r="AO1581" s="13"/>
      <c r="AP1581" s="13"/>
      <c r="AS1581" s="1"/>
      <c r="AW1581" s="1"/>
      <c r="BY1581" t="s">
        <v>10</v>
      </c>
      <c r="BZ1581" s="5">
        <f t="shared" si="2386"/>
        <v>-9.8670839279614439E-2</v>
      </c>
      <c r="CA1581" s="6">
        <f t="shared" si="2386"/>
        <v>-0.32743703463395935</v>
      </c>
      <c r="CB1581" s="7">
        <f>CY1580</f>
        <v>0.64003071288584645</v>
      </c>
      <c r="CC1581" s="8">
        <f>DU1580</f>
        <v>-5.9469300730460264E-2</v>
      </c>
      <c r="CD1581">
        <f>(CB1581+CC1581)</f>
        <v>0.58056141215538615</v>
      </c>
      <c r="CE1581" s="10"/>
      <c r="CF1581">
        <f>CD1581/(SQRT(CD1579^2+CD1580^2+CD1581^2))</f>
        <v>0.41051891143031166</v>
      </c>
      <c r="CG1581" s="10" t="s">
        <v>160</v>
      </c>
      <c r="CH1581" s="10">
        <f>-CH1578*((EY1578-CW1578)/(CH1580-CE1579))</f>
        <v>215.69152860148535</v>
      </c>
      <c r="CJ1581" s="10" t="s">
        <v>10</v>
      </c>
      <c r="CK1581" s="5">
        <f t="shared" si="2387"/>
        <v>-9.8670839279614439E-2</v>
      </c>
      <c r="CL1581" s="6">
        <f t="shared" si="2387"/>
        <v>-0.32743703463395935</v>
      </c>
      <c r="CM1581" s="7">
        <f>FA1580</f>
        <v>0.64097111551510455</v>
      </c>
      <c r="CN1581" s="8">
        <f>FW1580</f>
        <v>-4.8290167134285022E-2</v>
      </c>
      <c r="CW1581" s="28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EE1581" s="1"/>
      <c r="EI1581" s="64">
        <f>(DEGREES(ACOS((EH1578*EK1578+EH1579*EK1579+EH1580*EK1580)/((SQRT(EH1578^2+EH1579^2+EH1580^2))*(SQRT(EK1578^2+EK1579^2+EK1580^2))))))</f>
        <v>103.40624453147035</v>
      </c>
      <c r="ER1581">
        <f t="shared" si="2389"/>
        <v>0.3492962422733713</v>
      </c>
      <c r="ES1581">
        <f t="shared" si="2389"/>
        <v>-0.34518112468713447</v>
      </c>
      <c r="ET1581" t="e">
        <f>#REF!</f>
        <v>#REF!</v>
      </c>
      <c r="EU1581" t="e">
        <f>#REF!</f>
        <v>#REF!</v>
      </c>
      <c r="EY1581" s="28"/>
      <c r="EZ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  <c r="FR1581" s="10"/>
      <c r="GG1581" s="1"/>
      <c r="GK1581" s="64" t="e">
        <f>(DEGREES(ACOS((GJ1578*GM1578+GJ1579*GM1579+GJ1580*GM1580)/((SQRT(GJ1578^2+GJ1579^2+GJ1580^2))*(SQRT(GM1578^2+GM1579^2+GM1580^2))))))</f>
        <v>#VALUE!</v>
      </c>
    </row>
    <row r="1582" spans="4:197" x14ac:dyDescent="0.2">
      <c r="E1582" s="5" t="s">
        <v>4</v>
      </c>
      <c r="F1582" s="6" t="s">
        <v>5</v>
      </c>
      <c r="G1582" s="7" t="s">
        <v>6</v>
      </c>
      <c r="H1582" s="8" t="s">
        <v>1</v>
      </c>
      <c r="I1582">
        <v>13</v>
      </c>
      <c r="J1582" s="9" t="s">
        <v>7</v>
      </c>
      <c r="K1582">
        <v>13</v>
      </c>
      <c r="L1582" s="10"/>
      <c r="M1582" s="17">
        <f>A1534</f>
        <v>30</v>
      </c>
      <c r="N1582" s="17">
        <f>B1534</f>
        <v>-10</v>
      </c>
      <c r="O1582" s="17">
        <f>C1534</f>
        <v>261.8</v>
      </c>
      <c r="Q1582" s="61">
        <f t="array" ref="Q1582:Q1584">MMULT(AI1582:AK1584,AG1582:AG1584)</f>
        <v>0.91409387123391983</v>
      </c>
      <c r="R1582" s="13"/>
      <c r="S1582" s="17">
        <v>1</v>
      </c>
      <c r="T1582">
        <v>0</v>
      </c>
      <c r="V1582" s="73">
        <f>(T1582^2)*(1-COS(RADIANS(O1582+45)))+(COS(RADIANS(O1582+45)))</f>
        <v>0.59902359851558573</v>
      </c>
      <c r="W1582" s="73">
        <f>(T1582*T1583)*(1-COS(RADIANS(O1582+45)))-T1584*(SIN(RADIANS(O1582+45)))</f>
        <v>0.80073137094873359</v>
      </c>
      <c r="X1582" s="73">
        <f>(T1582*T1584)*(1-COS(RADIANS(O1582+45)))+T1583*(SIN(RADIANS(O1582+45)))</f>
        <v>0</v>
      </c>
      <c r="Y1582" s="10"/>
      <c r="Z1582">
        <f t="array" ref="Z1582:Z1584">MMULT(V1582:X1584,S1582:S1584)</f>
        <v>0.59902359851558573</v>
      </c>
      <c r="AA1582" s="23">
        <f>COS(RADIANS('[1]Biaxial Input'!$F$21))</f>
        <v>-0.9975640502598242</v>
      </c>
      <c r="AC1582" s="30">
        <f>(AA1582^2)*(1-COS(RADIANS(N1582)))+(COS(RADIANS(N1582)))</f>
        <v>0.99992607504832687</v>
      </c>
      <c r="AD1582" s="30">
        <f>(AA1582*AA1583)*(1-COS(RADIANS(N1582)))-AA1584*(SIN(RADIANS(N1582)))</f>
        <v>-1.0571760619211149E-3</v>
      </c>
      <c r="AE1582" s="30">
        <f>(AA1582*AA1584)*(1-COS(RADIANS(N1582)))+AA1583*(SIN(RADIANS(N1582)))</f>
        <v>-1.2113084546138469E-2</v>
      </c>
      <c r="AG1582">
        <f t="array" ref="AG1582:AG1584">MMULT(AC1582:AE1584,Z1582:Z1584)</f>
        <v>0.59982582976241072</v>
      </c>
      <c r="AI1582" s="28">
        <f>(T1582^2)*(1-COS(RADIANS(M1582)))+(COS(RADIANS(M1582)))</f>
        <v>0.86602540378443871</v>
      </c>
      <c r="AJ1582" s="28">
        <f>(T1582*T1583)*(1-COS(RADIANS(M1582)))-T1584*(SIN(RADIANS(M1582)))</f>
        <v>-0.49999999999999994</v>
      </c>
      <c r="AK1582" s="28">
        <f>(T1582*T1584)*(1-COS(RADIANS(M1582)))+T1583*(SIN(RADIANS(M1582)))</f>
        <v>0</v>
      </c>
      <c r="AM1582" s="61">
        <f t="array" ref="AM1582:AM1584">MMULT(AI1582:AK1584,AW1582:AW1584)</f>
        <v>-0.39829358805290327</v>
      </c>
      <c r="AN1582" s="13"/>
      <c r="AO1582" s="17">
        <v>1</v>
      </c>
      <c r="AP1582">
        <v>0</v>
      </c>
      <c r="AR1582" s="73">
        <f>(T1582^2)*(1-COS(RADIANS(O1582-45)))+(COS(RADIANS(O1582-45)))</f>
        <v>-0.80073137094873326</v>
      </c>
      <c r="AS1582" s="73">
        <f>(T1582*T1583)*(1-COS(RADIANS(O1582-45)))-T1584*(SIN(RADIANS(O1582-45)))</f>
        <v>0.59902359851558606</v>
      </c>
      <c r="AT1582" s="73">
        <f>(T1582*T1584)*(1-COS(RADIANS(O1582-45)))+T1583*(SIN(RADIANS(O1582-45)))</f>
        <v>0</v>
      </c>
      <c r="AU1582" s="10"/>
      <c r="AV1582">
        <f t="array" ref="AV1582:AV1584">MMULT(AR1582:AT1584,S1582:S1584)</f>
        <v>-0.80073137094873326</v>
      </c>
      <c r="AW1582" s="1">
        <f t="array" ref="AW1582:AW1584">MMULT(AC1582:AE1584,AV1582:AV1584)</f>
        <v>-0.80003890351195617</v>
      </c>
      <c r="CS1582" s="15"/>
      <c r="CW1582" s="28"/>
      <c r="CY1582" s="82" t="s">
        <v>148</v>
      </c>
      <c r="CZ1582" s="13"/>
      <c r="DB1582" s="10"/>
      <c r="DC1582" s="10"/>
      <c r="DD1582" s="10"/>
      <c r="DE1582" s="10"/>
      <c r="DF1582" s="10"/>
      <c r="DG1582" s="10"/>
      <c r="DH1582" s="80"/>
      <c r="DI1582" s="23" t="s">
        <v>149</v>
      </c>
      <c r="DM1582" s="1"/>
      <c r="DO1582" s="80"/>
      <c r="DS1582" s="13"/>
      <c r="DT1582" s="81"/>
      <c r="DU1582" s="82" t="s">
        <v>150</v>
      </c>
      <c r="DW1582" s="13"/>
      <c r="DX1582" s="13"/>
      <c r="EA1582" s="1"/>
      <c r="EE1582" s="1"/>
      <c r="EI1582" s="13"/>
      <c r="ER1582">
        <f t="shared" si="2389"/>
        <v>-9.8670839279614439E-2</v>
      </c>
      <c r="ES1582">
        <f t="shared" si="2389"/>
        <v>-0.32743703463395935</v>
      </c>
      <c r="ET1582" t="e">
        <f>#REF!</f>
        <v>#REF!</v>
      </c>
      <c r="EU1582" t="e">
        <f>#REF!</f>
        <v>#REF!</v>
      </c>
      <c r="EY1582" s="28"/>
      <c r="EZ1582" s="10"/>
      <c r="FA1582" s="82" t="s">
        <v>148</v>
      </c>
      <c r="FB1582" s="13"/>
      <c r="FD1582" s="10"/>
      <c r="FE1582" s="10"/>
      <c r="FF1582" s="10"/>
      <c r="FG1582" s="10"/>
      <c r="FH1582" s="10"/>
      <c r="FI1582" s="10"/>
      <c r="FJ1582" s="80"/>
      <c r="FK1582" s="23" t="s">
        <v>149</v>
      </c>
      <c r="FO1582" s="1"/>
      <c r="FQ1582" s="80"/>
      <c r="FU1582" s="13"/>
      <c r="FV1582" s="81"/>
      <c r="FW1582" s="82" t="s">
        <v>150</v>
      </c>
      <c r="FY1582" s="13"/>
      <c r="FZ1582" s="13"/>
      <c r="GC1582" s="1"/>
      <c r="GG1582" s="1"/>
      <c r="GK1582" s="13"/>
    </row>
    <row r="1583" spans="4:197" x14ac:dyDescent="0.2">
      <c r="D1583" t="s">
        <v>8</v>
      </c>
      <c r="E1583" s="5">
        <f t="shared" ref="E1583:F1585" si="2390">E1578</f>
        <v>0.93180264161757331</v>
      </c>
      <c r="F1583" s="6">
        <f t="shared" si="2390"/>
        <v>-0.87956524785277979</v>
      </c>
      <c r="G1583" s="7">
        <f>Q1582</f>
        <v>0.91409387123391983</v>
      </c>
      <c r="H1583" s="8">
        <f>AM1582</f>
        <v>-0.39829358805290327</v>
      </c>
      <c r="J1583" s="9">
        <f>((SUMPRODUCT(G1583:G1585,E1583:E1585))*(SUMPRODUCT(G1583:G1585,F1583:F1585)))-((SUMPRODUCT(H1583:H1585,E1583:E1585))*(SUMPRODUCT(H1583:H1585,F1583:F1585)))</f>
        <v>1.6335492597995716E-2</v>
      </c>
      <c r="Q1583" s="61">
        <v>-0.38360536833965087</v>
      </c>
      <c r="S1583" s="17">
        <v>0</v>
      </c>
      <c r="T1583">
        <v>0</v>
      </c>
      <c r="V1583" s="73">
        <f>(T1582*T1583)*(1-COS(RADIANS(O1582+45)))+T1584*(SIN(RADIANS(O1582+45)))</f>
        <v>-0.80073137094873359</v>
      </c>
      <c r="W1583" s="73">
        <f>(T1583^2)*(1-COS(RADIANS(O1582+45)))+(COS(RADIANS(O1582+45)))</f>
        <v>0.59902359851558573</v>
      </c>
      <c r="X1583" s="73">
        <f>(T1583*T1584)*(1-COS(RADIANS(O1582+45)))-T1582*(SIN(RADIANS(O1582+45)))</f>
        <v>0</v>
      </c>
      <c r="Y1583" s="10"/>
      <c r="Z1583">
        <v>-0.80073137094873359</v>
      </c>
      <c r="AA1583" s="23">
        <f>SIN(RADIANS('[1]Biaxial Input'!$F$21))*(COS(RADIANS(0)))</f>
        <v>6.9756473744125524E-2</v>
      </c>
      <c r="AC1583" s="30">
        <f>(AA1582*AA1583)*(1-COS(RADIANS(N1582)))+AA1584*(SIN(RADIANS(N1582)))</f>
        <v>-1.0571760619211149E-3</v>
      </c>
      <c r="AD1583" s="30">
        <f>(AA1583^2)*(1-COS(RADIANS(N1582)))+(COS(RADIANS(N1582)))</f>
        <v>0.98488167796388115</v>
      </c>
      <c r="AE1583" s="30">
        <f>(AA1583*AA1584)*(1-COS(RADIANS(N1582)))-AA1582*(SIN(RADIANS(N1582)))</f>
        <v>-0.17322517943366056</v>
      </c>
      <c r="AG1583">
        <v>-0.78925892962718425</v>
      </c>
      <c r="AI1583" s="28">
        <f>(T1582*T1583)*(1-COS(RADIANS(M1582)))+T1584*(SIN(RADIANS(M1582)))</f>
        <v>0.49999999999999994</v>
      </c>
      <c r="AJ1583" s="28">
        <f>(T1583^2)*(1-COS(RADIANS(M1582)))+(COS(RADIANS(M1582)))</f>
        <v>0.86602540378443871</v>
      </c>
      <c r="AK1583" s="28">
        <f>(T1583*T1584)*(1-COS(RADIANS(M1582)))-T1582*(SIN(RADIANS(M1582)))</f>
        <v>0</v>
      </c>
      <c r="AM1583" s="61">
        <v>-0.91021307618737568</v>
      </c>
      <c r="AO1583" s="17">
        <v>0</v>
      </c>
      <c r="AP1583">
        <v>0</v>
      </c>
      <c r="AR1583" s="73">
        <f>(T1582*T1583)*(1-COS(RADIANS(O1582-45)))+T1584*(SIN(RADIANS(O1582-45)))</f>
        <v>-0.59902359851558606</v>
      </c>
      <c r="AS1583" s="73">
        <f>(T1583^2)*(1-COS(RADIANS(O1582-45)))+(COS(RADIANS(O1582-45)))</f>
        <v>-0.80073137094873326</v>
      </c>
      <c r="AT1583" s="73">
        <f>(T1583*T1584)*(1-COS(RADIANS(O1582-45)))-T1582*(SIN(RADIANS(O1582-45)))</f>
        <v>0</v>
      </c>
      <c r="AU1583" s="10"/>
      <c r="AV1583">
        <v>-0.59902359851558606</v>
      </c>
      <c r="AW1583" s="1">
        <v>-0.58912085280859638</v>
      </c>
      <c r="BZ1583" s="5" t="s">
        <v>4</v>
      </c>
      <c r="CA1583" s="6" t="s">
        <v>5</v>
      </c>
      <c r="CB1583" s="7" t="s">
        <v>6</v>
      </c>
      <c r="CC1583" s="8" t="s">
        <v>1</v>
      </c>
      <c r="CD1583">
        <v>10</v>
      </c>
      <c r="CE1583" s="9" t="s">
        <v>7</v>
      </c>
      <c r="CG1583" s="90" t="s">
        <v>157</v>
      </c>
      <c r="CH1583" s="61">
        <f>CE1584-((CH1585-CE1584)/(EY1583-CW1583))*CW1583</f>
        <v>3.3946906844774847</v>
      </c>
      <c r="CK1583" s="5" t="s">
        <v>4</v>
      </c>
      <c r="CL1583" s="6" t="s">
        <v>5</v>
      </c>
      <c r="CM1583" s="7" t="s">
        <v>6</v>
      </c>
      <c r="CN1583" s="8" t="s">
        <v>1</v>
      </c>
      <c r="CO1583" s="10"/>
      <c r="CP1583">
        <f t="shared" ref="CP1583:CQ1585" si="2391">BZ1584</f>
        <v>0.93180266183863136</v>
      </c>
      <c r="CQ1583">
        <f t="shared" si="2391"/>
        <v>-0.87956522186239505</v>
      </c>
      <c r="CR1583" t="e">
        <f>#REF!</f>
        <v>#REF!</v>
      </c>
      <c r="CS1583">
        <f>CL1587</f>
        <v>0</v>
      </c>
      <c r="CU1583" s="17">
        <f>CU1487</f>
        <v>120</v>
      </c>
      <c r="CV1583" s="17">
        <f>CV1487</f>
        <v>45</v>
      </c>
      <c r="CW1583" s="31">
        <f>CH1490</f>
        <v>169.3391946992854</v>
      </c>
      <c r="CY1583" s="61">
        <f t="array" ref="CY1583:CY1585">MMULT(DQ1583:DS1585,DO1583:DO1585)</f>
        <v>0.73807492693662946</v>
      </c>
      <c r="CZ1583" s="13"/>
      <c r="DA1583" s="17">
        <v>1</v>
      </c>
      <c r="DB1583">
        <v>0</v>
      </c>
      <c r="DD1583" s="73">
        <f>(DB1583^2)*(1-COS(RADIANS(CW1583+45)))+(COS(RADIANS(CW1583+45)))</f>
        <v>-0.82571260627861753</v>
      </c>
      <c r="DE1583" s="73">
        <f>(DB1583*DB1584)*(1-COS(RADIANS(CW1583+45)))-DB1585*(SIN(RADIANS(CW1583+45)))</f>
        <v>0.56409103151226647</v>
      </c>
      <c r="DF1583" s="73">
        <f>(DB1583*DB1585)*(1-COS(RADIANS(CW1583+45)))+DB1584*(SIN(RADIANS(CW1583+45)))</f>
        <v>0</v>
      </c>
      <c r="DG1583" s="10"/>
      <c r="DH1583">
        <f t="array" ref="DH1583:DH1585">MMULT(DD1583:DF1585,DA1583:DA1585)</f>
        <v>-0.82571260627861753</v>
      </c>
      <c r="DI1583" s="23">
        <f>COS(RADIANS('[1]Biaxial Input'!$F$21))</f>
        <v>-0.9975640502598242</v>
      </c>
      <c r="DK1583" s="30">
        <f>(DI1583^2)*(1-COS(RADIANS(CV1583)))+(COS(RADIANS(CV1583)))</f>
        <v>0.99857479166422358</v>
      </c>
      <c r="DL1583" s="30">
        <f>(DI1583*DI1584)*(1-COS(RADIANS(CV1583)))-DI1585*(SIN(RADIANS(CV1583)))</f>
        <v>-2.0381428756221641E-2</v>
      </c>
      <c r="DM1583" s="30">
        <f>(DI1583*DI1585)*(1-COS(RADIANS(CV1583)))+DI1584*(SIN(RADIANS(CV1583)))</f>
        <v>4.9325275616132508E-2</v>
      </c>
      <c r="DO1583">
        <f t="array" ref="DO1583:DO1585">MMULT(DK1583:DM1585,DH1583:DH1585)</f>
        <v>-0.81303881261840283</v>
      </c>
      <c r="DQ1583" s="28">
        <f>(DB1583^2)*(1-COS(RADIANS(CU1583)))+(COS(RADIANS(CU1583)))</f>
        <v>-0.49999999999999978</v>
      </c>
      <c r="DR1583" s="28">
        <f>(DB1583*DB1584)*(1-COS(RADIANS(CU1583)))-DB1585*(SIN(RADIANS(CU1583)))</f>
        <v>-0.86602540378443871</v>
      </c>
      <c r="DS1583" s="28">
        <f>(DB1583*DB1585)*(1-COS(RADIANS(CU1583)))+DB1584*(SIN(RADIANS(CU1583)))</f>
        <v>0</v>
      </c>
      <c r="DU1583" s="61">
        <f t="array" ref="DU1583:DU1585">MMULT(DQ1583:DS1585,EE1583:EE1585)</f>
        <v>-0.22656132369862786</v>
      </c>
      <c r="DV1583" s="13"/>
      <c r="DW1583" s="17">
        <v>1</v>
      </c>
      <c r="DX1583">
        <v>0</v>
      </c>
      <c r="DZ1583" s="73">
        <f>(DB1583^2)*(1-COS(RADIANS(CW1583-45)))+(COS(RADIANS(CW1583-45)))</f>
        <v>-0.56409103151226647</v>
      </c>
      <c r="EA1583" s="73">
        <f>(DB1583*DB1584)*(1-COS(RADIANS(CW1583-45)))-DB1585*(SIN(RADIANS(CW1583-45)))</f>
        <v>-0.82571260627861753</v>
      </c>
      <c r="EB1583" s="73">
        <f>(DB1583*DB1585)*(1-COS(RADIANS(CW1583-45)))+DB1584*(SIN(RADIANS(CW1583-45)))</f>
        <v>0</v>
      </c>
      <c r="EC1583" s="10"/>
      <c r="ED1583">
        <f t="array" ref="ED1583:ED1585">MMULT(DZ1583:EB1585,DA1583:DA1585)</f>
        <v>-0.56409103151226647</v>
      </c>
      <c r="EE1583" s="1">
        <f t="array" ref="EE1583:EE1585">MMULT(DK1583:DM1585,ED1583:ED1585)</f>
        <v>-0.58011628693000017</v>
      </c>
      <c r="EG1583">
        <f>CY1583+DU1583</f>
        <v>0.51151360323800166</v>
      </c>
      <c r="EH1583">
        <f>EG1583/(SQRT(EG1583^2+EG1584^2+EG1585^2))</f>
        <v>0.36169473751875614</v>
      </c>
      <c r="EJ1583">
        <f>Q1583+AM1583</f>
        <v>-1.2938184445270267</v>
      </c>
      <c r="EK1583">
        <f>EJ1583/(SQRT(EJ1583^2+EJ1584^2+EJ1585^2))</f>
        <v>-0.98255087009965991</v>
      </c>
      <c r="EM1583" s="23">
        <f>CY1584*DU1585-CY1585*DU1584</f>
        <v>0.63554336502823683</v>
      </c>
      <c r="EO1583" s="15">
        <v>10</v>
      </c>
      <c r="EP1583" s="9" t="s">
        <v>7</v>
      </c>
      <c r="EW1583" s="17">
        <f>CU1583</f>
        <v>120</v>
      </c>
      <c r="EX1583" s="17">
        <f>CV1583</f>
        <v>45</v>
      </c>
      <c r="EY1583" s="31">
        <f>1+CW1583</f>
        <v>170.3391946992854</v>
      </c>
      <c r="EZ1583" s="10"/>
      <c r="FA1583" s="61">
        <f t="array" ref="FA1583:FA1585">MMULT(FS1583:FU1585,FQ1583:FQ1585)</f>
        <v>0.74191655485446828</v>
      </c>
      <c r="FB1583" s="13">
        <f>BW1584</f>
        <v>0</v>
      </c>
      <c r="FC1583" s="17">
        <v>1</v>
      </c>
      <c r="FD1583">
        <v>0</v>
      </c>
      <c r="FF1583" s="73">
        <f>(FD1583^2)*(1-COS(RADIANS(EY1583+45)))+(COS(RADIANS(EY1583+45)))</f>
        <v>-0.81574210029967376</v>
      </c>
      <c r="FG1583" s="73">
        <f>(FD1583*FD1584)*(1-COS(RADIANS(EY1583+45)))-FD1585*(SIN(RADIANS(EY1583+45)))</f>
        <v>0.5784157897210942</v>
      </c>
      <c r="FH1583" s="73">
        <f>(FD1583*FD1585)*(1-COS(RADIANS(EY1583+45)))+FD1584*(SIN(RADIANS(EY1583+45)))</f>
        <v>0</v>
      </c>
      <c r="FI1583" s="10"/>
      <c r="FJ1583">
        <f t="array" ref="FJ1583:FJ1585">MMULT(FF1583:FH1585,FC1583:FC1585)</f>
        <v>-0.81574210029967376</v>
      </c>
      <c r="FK1583" s="23">
        <f>COS(RADIANS(176))</f>
        <v>-0.9975640502598242</v>
      </c>
      <c r="FM1583" s="30">
        <f>(FK1583^2)*(1-COS(RADIANS(EX1583)))+(COS(RADIANS(EX1583)))</f>
        <v>0.99857479166422358</v>
      </c>
      <c r="FN1583" s="30">
        <f>(FK1583*FK1584)*(1-COS(RADIANS(EX1583)))-FK1585*(SIN(RADIANS(EX1583)))</f>
        <v>-2.0381428756221641E-2</v>
      </c>
      <c r="FO1583" s="30">
        <f>(FK1583*FK1585)*(1-COS(RADIANS(EX1583)))+FK1584*(SIN(RADIANS(EX1583)))</f>
        <v>4.9325275616132508E-2</v>
      </c>
      <c r="FQ1583">
        <f t="array" ref="FQ1583:FQ1585">MMULT(FM1583:FO1585,FJ1583:FJ1585)</f>
        <v>-0.8027905576488088</v>
      </c>
      <c r="FS1583" s="28">
        <f>(FD1583^2)*(1-COS(RADIANS(EW1583)))+(COS(RADIANS(EW1583)))</f>
        <v>-0.49999999999999978</v>
      </c>
      <c r="FT1583" s="28">
        <f>(FD1583*FD1584)*(1-COS(RADIANS(EW1583)))-FD1585*(SIN(RADIANS(EW1583)))</f>
        <v>-0.86602540378443871</v>
      </c>
      <c r="FU1583" s="28">
        <f>(FD1583*FD1585)*(1-COS(RADIANS(EW1583)))+FD1584*(SIN(RADIANS(EW1583)))</f>
        <v>0</v>
      </c>
      <c r="FW1583" s="61">
        <f t="array" ref="FW1583:FW1585">MMULT(FS1583:FU1585,GG1583:GG1585)</f>
        <v>-0.21364563370558748</v>
      </c>
      <c r="FX1583" s="13">
        <f>BX1584</f>
        <v>0</v>
      </c>
      <c r="FY1583" s="17">
        <v>1</v>
      </c>
      <c r="FZ1583">
        <v>0</v>
      </c>
      <c r="GB1583" s="73">
        <f>(FD1583^2)*(1-COS(RADIANS(EY1583-45)))+(COS(RADIANS(EY1583-45)))</f>
        <v>-0.5784157897210942</v>
      </c>
      <c r="GC1583" s="73">
        <f>(FD1583*FD1584)*(1-COS(RADIANS(EY1583-45)))-FD1585*(SIN(RADIANS(EY1583-45)))</f>
        <v>-0.81574210029967376</v>
      </c>
      <c r="GD1583" s="73">
        <f>(FD1583*FD1585)*(1-COS(RADIANS(EY1583-45)))+FD1584*(SIN(RADIANS(EY1583-45)))</f>
        <v>0</v>
      </c>
      <c r="GE1583" s="10"/>
      <c r="GF1583">
        <f t="array" ref="GF1583:GF1585">MMULT(GB1583:GD1585,FC1583:FC1585)</f>
        <v>-0.5784157897210942</v>
      </c>
      <c r="GG1583" s="1">
        <f t="array" ref="GG1583:GG1585">MMULT(FM1583:FO1585,GF1583:GF1585)</f>
        <v>-0.5942174162167474</v>
      </c>
      <c r="GI1583">
        <f>FA1583+FW1583</f>
        <v>0.52827092114888075</v>
      </c>
      <c r="GJ1583">
        <f>GI1583/(SQRT(GI1583^2+GI1584^2+GI1585^2))</f>
        <v>0.37354395064803747</v>
      </c>
      <c r="GL1583" t="e">
        <f>CH1584+DC1583</f>
        <v>#VALUE!</v>
      </c>
      <c r="GM1583" t="e">
        <f>GL1583/(SQRT(GL1583^2+GL1584^2+GL1585^2))</f>
        <v>#VALUE!</v>
      </c>
      <c r="GO1583" s="27">
        <f>FA1584*FW1585-FA1585*FW1584</f>
        <v>0.63554336502823694</v>
      </c>
    </row>
    <row r="1584" spans="4:197" x14ac:dyDescent="0.2">
      <c r="D1584" t="s">
        <v>9</v>
      </c>
      <c r="E1584" s="5">
        <f t="shared" si="2390"/>
        <v>0.34929630014301005</v>
      </c>
      <c r="F1584" s="6">
        <f t="shared" si="2390"/>
        <v>-0.34518106804222298</v>
      </c>
      <c r="G1584" s="7">
        <f t="shared" ref="G1584:G1585" si="2392">Q1583</f>
        <v>-0.38360536833965087</v>
      </c>
      <c r="H1584" s="8">
        <f t="shared" ref="H1584:H1585" si="2393">AM1583</f>
        <v>-0.91021307618737568</v>
      </c>
      <c r="J1584" s="10"/>
      <c r="Q1584" s="61">
        <v>-0.13145081191680399</v>
      </c>
      <c r="S1584" s="17">
        <v>0</v>
      </c>
      <c r="T1584">
        <v>1</v>
      </c>
      <c r="V1584" s="73">
        <f>(T1582*T1584)*(1-COS(RADIANS(O1582+45)))-T1583*(SIN(RADIANS(O1582+45)))</f>
        <v>0</v>
      </c>
      <c r="W1584" s="73">
        <f>(T1583*T1584)*(1-COS(RADIANS(O1582+45)))+T1582*(SIN(RADIANS(O1582+45)))</f>
        <v>0</v>
      </c>
      <c r="X1584" s="73">
        <f>(T1584^2)*(1-COS(RADIANS(O1582+45)))+(COS(RADIANS(O1582+45)))</f>
        <v>1</v>
      </c>
      <c r="Y1584" s="10"/>
      <c r="Z1584">
        <v>0</v>
      </c>
      <c r="AA1584" s="23">
        <f>SIN(RADIANS('[1]Biaxial Input'!$F$21))*SIN(RADIANS(0))</f>
        <v>0</v>
      </c>
      <c r="AC1584" s="30">
        <f>(AA1582*AA1584)*(1-COS(RADIANS(N1582)))-AA1583*(SIN(RADIANS(N1582)))</f>
        <v>1.2113084546138469E-2</v>
      </c>
      <c r="AD1584" s="30">
        <f>(AA1583*AA1584)*(1-COS(RADIANS(N1582)))+AA1582*(SIN(RADIANS(N1582)))</f>
        <v>0.17322517943366056</v>
      </c>
      <c r="AE1584" s="30">
        <f>(AA1584^2)*(1-COS(RADIANS(N1582)))+(COS(RADIANS(N1582)))</f>
        <v>0.98480775301220802</v>
      </c>
      <c r="AG1584">
        <v>-0.13145081191680399</v>
      </c>
      <c r="AI1584" s="28">
        <f>(T1582*T1584)*(1-COS(RADIANS(M1582)))-T1583*(SIN(RADIANS(M1582)))</f>
        <v>0</v>
      </c>
      <c r="AJ1584" s="28">
        <f>(T1583*T1584)*(1-COS(RADIANS(M1582)))+T1582*(SIN(RADIANS(M1582)))</f>
        <v>0</v>
      </c>
      <c r="AK1584" s="28">
        <f>(T1584^2)*(1-COS(RADIANS(M1582)))+(COS(RADIANS(M1582)))</f>
        <v>1</v>
      </c>
      <c r="AM1584" s="61">
        <v>-0.1134652971329068</v>
      </c>
      <c r="AO1584" s="17">
        <v>0</v>
      </c>
      <c r="AP1584">
        <v>1</v>
      </c>
      <c r="AR1584" s="73">
        <f>(T1582*T1582)*(1-COS(RADIANS(O1582-45)))-T1582*(SIN(RADIANS(O1582-45)))</f>
        <v>0</v>
      </c>
      <c r="AS1584" s="73">
        <f>(T1583*T1584)*(1-COS(RADIANS(O1582-45)))+T1582*(SIN(RADIANS(O1582-45)))</f>
        <v>0</v>
      </c>
      <c r="AT1584" s="73">
        <f>(T1584^2)*(1-COS(RADIANS(O1582-45)))+(COS(RADIANS(O1582-45)))</f>
        <v>1</v>
      </c>
      <c r="AU1584" s="10"/>
      <c r="AV1584">
        <v>0</v>
      </c>
      <c r="AW1584" s="1">
        <v>-0.1134652971329068</v>
      </c>
      <c r="BY1584" t="s">
        <v>8</v>
      </c>
      <c r="BZ1584" s="5">
        <f t="shared" ref="BZ1584:CA1586" si="2394">BZ1579</f>
        <v>0.93180266183863136</v>
      </c>
      <c r="CA1584" s="6">
        <f t="shared" si="2394"/>
        <v>-0.87956522186239505</v>
      </c>
      <c r="CB1584" s="7">
        <f>CY1583</f>
        <v>0.73807492693662946</v>
      </c>
      <c r="CC1584" s="8">
        <f>DU1583</f>
        <v>-0.22656132369862786</v>
      </c>
      <c r="CD1584">
        <f>CB1584+CC1584</f>
        <v>0.51151360323800166</v>
      </c>
      <c r="CE1584" s="9">
        <f>((SUMPRODUCT(CB1584:CB1586,BZ1584:BZ1586))*(SUMPRODUCT(CB1584:CB1586,CA1584:CA1586)))-((SUMPRODUCT(CC1584:CC1586,BZ1584:BZ1586))*(SUMPRODUCT(CC1584:CC1586,CA1584:CA1586)))</f>
        <v>6.106226635438361E-16</v>
      </c>
      <c r="CF1584">
        <f>CD1584/(SQRT(CD1584^2+CD1585^2+CD1586^2))</f>
        <v>0.36169473751875614</v>
      </c>
      <c r="CG1584">
        <v>1</v>
      </c>
      <c r="CH1584" t="s">
        <v>161</v>
      </c>
      <c r="CJ1584" s="1" t="s">
        <v>8</v>
      </c>
      <c r="CK1584" s="5">
        <f t="shared" ref="CK1584:CL1586" si="2395">BZ1584</f>
        <v>0.93180266183863136</v>
      </c>
      <c r="CL1584" s="6">
        <f t="shared" si="2395"/>
        <v>-0.87956522186239505</v>
      </c>
      <c r="CM1584" s="7">
        <f>FA1583</f>
        <v>0.74191655485446828</v>
      </c>
      <c r="CN1584" s="8">
        <f>FW1583</f>
        <v>-0.21364563370558748</v>
      </c>
      <c r="CO1584" s="10"/>
      <c r="CP1584">
        <f t="shared" si="2391"/>
        <v>0.3492962422733713</v>
      </c>
      <c r="CQ1584">
        <f t="shared" si="2391"/>
        <v>-0.34518112468713447</v>
      </c>
      <c r="CR1584">
        <f>CJ1587</f>
        <v>0</v>
      </c>
      <c r="CS1584">
        <f>CM1587</f>
        <v>0</v>
      </c>
      <c r="CW1584" s="28"/>
      <c r="CY1584" s="61">
        <v>-0.51268859690472079</v>
      </c>
      <c r="DA1584" s="17">
        <v>0</v>
      </c>
      <c r="DB1584">
        <v>0</v>
      </c>
      <c r="DD1584" s="73">
        <f>(DB1583*DB1584)*(1-COS(RADIANS(CW1583+45)))+DB1585*(SIN(RADIANS(CW1583+45)))</f>
        <v>-0.56409103151226647</v>
      </c>
      <c r="DE1584" s="73">
        <f>(DB1584^2)*(1-COS(RADIANS(CW1583+45)))+(COS(RADIANS(CW1583+45)))</f>
        <v>-0.82571260627861753</v>
      </c>
      <c r="DF1584" s="73">
        <f>(DB1584*DB1585)*(1-COS(RADIANS(CW1583+45)))-DB1583*(SIN(RADIANS(CW1583+45)))</f>
        <v>0</v>
      </c>
      <c r="DG1584" s="10"/>
      <c r="DH1584">
        <v>-0.56409103151226647</v>
      </c>
      <c r="DI1584" s="23">
        <f>SIN(RADIANS('[1]Biaxial Input'!$F$21))*(COS(RADIANS(0)))</f>
        <v>6.9756473744125524E-2</v>
      </c>
      <c r="DK1584" s="30">
        <f>(DI1583*DI1584)*(1-COS(RADIANS(CV1583)))+DI1585*(SIN(RADIANS(CV1583)))</f>
        <v>-2.0381428756221641E-2</v>
      </c>
      <c r="DL1584" s="30">
        <f>(DI1584^2)*(1-COS(RADIANS(CV1583)))+(COS(RADIANS(CV1583)))</f>
        <v>0.70853198952232399</v>
      </c>
      <c r="DM1584" s="30">
        <f>(DI1584*DI1585)*(1-COS(RADIANS(CV1583)))-DI1583*(SIN(RADIANS(CV1583)))</f>
        <v>0.70538430460663959</v>
      </c>
      <c r="DO1584">
        <v>-0.38284733817110439</v>
      </c>
      <c r="DQ1584" s="28">
        <f>(DB1583*DB1584)*(1-COS(RADIANS(CU1583)))+DB1585*(SIN(RADIANS(CU1583)))</f>
        <v>0.86602540378443871</v>
      </c>
      <c r="DR1584" s="28">
        <f>(DB1584^2)*(1-COS(RADIANS(CU1583)))+(COS(RADIANS(CU1583)))</f>
        <v>-0.49999999999999978</v>
      </c>
      <c r="DS1584" s="28">
        <f>(DB1584*DB1585)*(1-COS(RADIANS(CU1583)))-DB1583*(SIN(RADIANS(CU1583)))</f>
        <v>0</v>
      </c>
      <c r="DU1584" s="61">
        <v>-0.80066583006600411</v>
      </c>
      <c r="DW1584" s="17">
        <v>0</v>
      </c>
      <c r="DX1584">
        <v>0</v>
      </c>
      <c r="DZ1584" s="73">
        <f>(DB1583*DB1584)*(1-COS(RADIANS(CW1583-45)))+DB1585*(SIN(RADIANS(CW1583-45)))</f>
        <v>0.82571260627861753</v>
      </c>
      <c r="EA1584" s="73">
        <f>(DB1584^2)*(1-COS(RADIANS(CW1583-45)))+(COS(RADIANS(CW1583-45)))</f>
        <v>-0.56409103151226647</v>
      </c>
      <c r="EB1584" s="73">
        <f>(DB1584*DB1585)*(1-COS(RADIANS(CW1583-45)))-DB1583*(SIN(RADIANS(CW1583-45)))</f>
        <v>0</v>
      </c>
      <c r="EC1584" s="10"/>
      <c r="ED1584">
        <v>0.82571260627861753</v>
      </c>
      <c r="EE1584" s="1">
        <v>0.59654077687104301</v>
      </c>
      <c r="EG1584">
        <f>CY1584+DU1584</f>
        <v>-1.3133544269707249</v>
      </c>
      <c r="EH1584">
        <f>EG1584/(SQRT(EG1583^2+EG1584^2+EG1585^2))</f>
        <v>-0.92868182141237199</v>
      </c>
      <c r="EJ1584">
        <f>Q1584+AM1584</f>
        <v>-0.24491610904971078</v>
      </c>
      <c r="EK1584">
        <f>EJ1584/(SQRT(EJ1583^2+EJ1584^2+EJ1585^2))</f>
        <v>-0.18599405277159017</v>
      </c>
      <c r="EM1584" s="23">
        <f>CY1585*DU1583-CY1583*DU1585</f>
        <v>0.3099752105710798</v>
      </c>
      <c r="EP1584" s="9">
        <f>((SUMPRODUCT(CM1584:CM1586,BZ1584:BZ1586))*(SUMPRODUCT(CM1584:CM1586,CA1584:CA1586)))-((SUMPRODUCT(CN1584:CN1586,BZ1584:BZ1586))*(SUMPRODUCT(CN1584:CN1586,CA1584:CA1586)))</f>
        <v>-2.0046692028420909E-2</v>
      </c>
      <c r="EY1584" s="28"/>
      <c r="EZ1584" s="10"/>
      <c r="FA1584" s="61">
        <v>-0.49863696646139211</v>
      </c>
      <c r="FB1584" s="13">
        <f>BW1585</f>
        <v>0</v>
      </c>
      <c r="FC1584" s="17">
        <v>0</v>
      </c>
      <c r="FD1584">
        <v>0</v>
      </c>
      <c r="FF1584" s="73">
        <f>(FD1583*FD1584)*(1-COS(RADIANS(EY1583+45)))+FD1585*(SIN(RADIANS(EY1583+45)))</f>
        <v>-0.5784157897210942</v>
      </c>
      <c r="FG1584" s="73">
        <f>(FD1584^2)*(1-COS(RADIANS(EY1583+45)))+(COS(RADIANS(EY1583+45)))</f>
        <v>-0.81574210029967376</v>
      </c>
      <c r="FH1584" s="73">
        <f>(FD1584*FD1585)*(1-COS(RADIANS(EY1583+45)))-FD1583*(SIN(RADIANS(EY1583+45)))</f>
        <v>0</v>
      </c>
      <c r="FI1584" s="10"/>
      <c r="FJ1584">
        <v>-0.5784157897210942</v>
      </c>
      <c r="FK1584" s="23">
        <f>SIN(RADIANS(176))*(COS(RADIANS(0)))</f>
        <v>6.9756473744125524E-2</v>
      </c>
      <c r="FM1584" s="30">
        <f>(FK1583*FK1584)*(1-COS(RADIANS(EX1583)))+FK1585*(SIN(RADIANS(EX1583)))</f>
        <v>-2.0381428756221641E-2</v>
      </c>
      <c r="FN1584" s="30">
        <f>(FK1584^2)*(1-COS(RADIANS(EX1583)))+(COS(RADIANS(EX1583)))</f>
        <v>0.70853198952232399</v>
      </c>
      <c r="FO1584" s="30">
        <f>(FK1584*FK1585)*(1-COS(RADIANS(EX1583)))-FK1583*(SIN(RADIANS(EX1583)))</f>
        <v>0.70538430460663959</v>
      </c>
      <c r="FQ1584">
        <v>-0.39320010076150463</v>
      </c>
      <c r="FS1584" s="28">
        <f>(FD1583*FD1584)*(1-COS(RADIANS(EW1583)))+FD1585*(SIN(RADIANS(EW1583)))</f>
        <v>0.86602540378443871</v>
      </c>
      <c r="FT1584" s="28">
        <f>(FD1584^2)*(1-COS(RADIANS(EW1583)))+(COS(RADIANS(EW1583)))</f>
        <v>-0.49999999999999978</v>
      </c>
      <c r="FU1584" s="28">
        <f>(FD1584*FD1585)*(1-COS(RADIANS(EW1583)))-FD1583*(SIN(RADIANS(EW1583)))</f>
        <v>0</v>
      </c>
      <c r="FW1584" s="61">
        <v>-0.80949153455091505</v>
      </c>
      <c r="FX1584" s="13">
        <f>BX1585</f>
        <v>0</v>
      </c>
      <c r="FY1584" s="17">
        <v>0</v>
      </c>
      <c r="FZ1584">
        <v>0</v>
      </c>
      <c r="GB1584" s="73">
        <f>(FD1583*FD1584)*(1-COS(RADIANS(EY1583-45)))+FD1585*(SIN(RADIANS(EY1583-45)))</f>
        <v>0.81574210029967376</v>
      </c>
      <c r="GC1584" s="73">
        <f>(FD1584^2)*(1-COS(RADIANS(EY1583-45)))+(COS(RADIANS(EY1583-45)))</f>
        <v>-0.5784157897210942</v>
      </c>
      <c r="GD1584" s="73">
        <f>(FD1584*FD1585)*(1-COS(RADIANS(EY1583-45)))-FD1583*(SIN(RADIANS(EY1583-45)))</f>
        <v>0</v>
      </c>
      <c r="GE1584" s="10"/>
      <c r="GF1584">
        <v>0.81574210029967376</v>
      </c>
      <c r="GG1584" s="1">
        <v>0.58976831347212111</v>
      </c>
      <c r="GI1584">
        <f>FA1584+FW1584</f>
        <v>-1.3081285010123072</v>
      </c>
      <c r="GJ1584">
        <f>GI1584/(SQRT(GI1583^2+GI1584^2+GI1585^2))</f>
        <v>-0.92498653372919581</v>
      </c>
      <c r="GL1584">
        <f>CH1585+DC1584</f>
        <v>-2.0046692028420909E-2</v>
      </c>
      <c r="GM1584" t="e">
        <f>GL1584/(SQRT(GL1583^2+GL1584^2+GL1585^2))</f>
        <v>#VALUE!</v>
      </c>
      <c r="GO1584" s="27">
        <f>FA1585*FW1583-FA1583*FW1585</f>
        <v>0.30997521057107985</v>
      </c>
    </row>
    <row r="1585" spans="1:197" x14ac:dyDescent="0.2">
      <c r="D1585" t="s">
        <v>10</v>
      </c>
      <c r="E1585" s="5">
        <f t="shared" si="2390"/>
        <v>-9.8670825378713731E-2</v>
      </c>
      <c r="F1585" s="6">
        <f t="shared" si="2390"/>
        <v>-0.32743702453282264</v>
      </c>
      <c r="G1585" s="7">
        <f t="shared" si="2392"/>
        <v>-0.13145081191680399</v>
      </c>
      <c r="H1585" s="8">
        <f t="shared" si="2393"/>
        <v>-0.1134652971329068</v>
      </c>
      <c r="J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W1585" s="1"/>
      <c r="BY1585" t="s">
        <v>9</v>
      </c>
      <c r="BZ1585" s="5">
        <f t="shared" si="2394"/>
        <v>0.3492962422733713</v>
      </c>
      <c r="CA1585" s="6">
        <f t="shared" si="2394"/>
        <v>-0.34518112468713447</v>
      </c>
      <c r="CB1585" s="7">
        <f>CY1584</f>
        <v>-0.51268859690472079</v>
      </c>
      <c r="CC1585" s="8">
        <f>DU1584</f>
        <v>-0.80066583006600411</v>
      </c>
      <c r="CD1585">
        <f t="shared" ref="CD1585" si="2396">CB1585+CC1585</f>
        <v>-1.3133544269707249</v>
      </c>
      <c r="CE1585" s="10"/>
      <c r="CF1585">
        <f>CD1585/(SQRT(CD1584^2+CD1585^2+CD1586^2))</f>
        <v>-0.92868182141237199</v>
      </c>
      <c r="CH1585">
        <f>((SUMPRODUCT(CM1584:CM1586,CK1584:CK1586))*(SUMPRODUCT(CM1584:CM1586,CL1584:CL1586)))-((SUMPRODUCT(CN1584:CN1586,CK1584:CK1586))*(SUMPRODUCT(CN1584:CN1586,CL1584:CL1586)))</f>
        <v>-2.0046692028420909E-2</v>
      </c>
      <c r="CJ1585" s="10" t="s">
        <v>9</v>
      </c>
      <c r="CK1585" s="5">
        <f t="shared" si="2395"/>
        <v>0.3492962422733713</v>
      </c>
      <c r="CL1585" s="6">
        <f t="shared" si="2395"/>
        <v>-0.34518112468713447</v>
      </c>
      <c r="CM1585" s="7">
        <f>FA1584</f>
        <v>-0.49863696646139211</v>
      </c>
      <c r="CN1585" s="8">
        <f>FW1584</f>
        <v>-0.80949153455091505</v>
      </c>
      <c r="CP1585">
        <f t="shared" si="2391"/>
        <v>-9.8670839279614439E-2</v>
      </c>
      <c r="CQ1585">
        <f t="shared" si="2391"/>
        <v>-0.32743703463395935</v>
      </c>
      <c r="CR1585">
        <f>CK1587</f>
        <v>0</v>
      </c>
      <c r="CS1585">
        <f>CN1587</f>
        <v>0</v>
      </c>
      <c r="CW1585" s="28"/>
      <c r="CY1585" s="61">
        <v>0.43862946188252999</v>
      </c>
      <c r="DA1585" s="17">
        <v>0</v>
      </c>
      <c r="DB1585">
        <v>1</v>
      </c>
      <c r="DD1585" s="73">
        <f>(DB1583*DB1585)*(1-COS(RADIANS(CW1583+45)))-DB1584*(SIN(RADIANS(CW1583+45)))</f>
        <v>0</v>
      </c>
      <c r="DE1585" s="73">
        <f>(DB1584*DB1585)*(1-COS(RADIANS(CW1583+45)))+DB1583*(SIN(RADIANS(CW1583+45)))</f>
        <v>0</v>
      </c>
      <c r="DF1585" s="73">
        <f>(DB1585^2)*(1-COS(RADIANS(CW1583+45)))+(COS(RADIANS(CW1583+45)))</f>
        <v>1</v>
      </c>
      <c r="DG1585" s="10"/>
      <c r="DH1585">
        <v>0</v>
      </c>
      <c r="DI1585" s="23">
        <f>SIN(RADIANS('[1]Biaxial Input'!$F$21))*SIN(RADIANS(0))</f>
        <v>0</v>
      </c>
      <c r="DK1585" s="30">
        <f>(DI1583*DI1585)*(1-COS(RADIANS(CV1583)))-DI1584*(SIN(RADIANS(CV1583)))</f>
        <v>-4.9325275616132508E-2</v>
      </c>
      <c r="DL1585" s="30">
        <f>(DI1584*DI1585)*(1-COS(RADIANS(CV1583)))+DI1583*(SIN(RADIANS(CV1583)))</f>
        <v>-0.70538430460663959</v>
      </c>
      <c r="DM1585" s="30">
        <f>(DI1585^2)*(1-COS(RADIANS(CV1583)))+(COS(RADIANS(CV1583)))</f>
        <v>0.70710678118654757</v>
      </c>
      <c r="DO1585">
        <v>0.43862946188252999</v>
      </c>
      <c r="DQ1585" s="28">
        <f>(DB1583*DB1585)*(1-COS(RADIANS(CU1583)))-DB1584*(SIN(RADIANS(CU1583)))</f>
        <v>0</v>
      </c>
      <c r="DR1585" s="28">
        <f>(DB1584*DB1585)*(1-COS(RADIANS(CU1583)))+DB1583*(SIN(RADIANS(CU1583)))</f>
        <v>0</v>
      </c>
      <c r="DS1585" s="28">
        <f>(DB1585^2)*(1-COS(RADIANS(CU1583)))+(COS(RADIANS(CU1583)))</f>
        <v>1</v>
      </c>
      <c r="DU1585" s="61">
        <v>-0.55462076698284757</v>
      </c>
      <c r="DW1585" s="17">
        <v>0</v>
      </c>
      <c r="DX1585">
        <v>1</v>
      </c>
      <c r="DZ1585" s="73">
        <f>(DB1583*DB1583)*(1-COS(RADIANS(CW1583-45)))-DB1583*(SIN(RADIANS(CW1583-45)))</f>
        <v>0</v>
      </c>
      <c r="EA1585" s="73">
        <f>(DB1584*DB1585)*(1-COS(RADIANS(CW1583-45)))+DB1583*(SIN(RADIANS(CW1583-45)))</f>
        <v>0</v>
      </c>
      <c r="EB1585" s="73">
        <f>(DB1585^2)*(1-COS(RADIANS(CW1583-45)))+(COS(RADIANS(CW1583-45)))</f>
        <v>1</v>
      </c>
      <c r="EC1585" s="10"/>
      <c r="ED1585">
        <v>0</v>
      </c>
      <c r="EE1585" s="1">
        <v>-0.55462076698284757</v>
      </c>
      <c r="EG1585">
        <f>CY1585+DU1585</f>
        <v>-0.11599130510031758</v>
      </c>
      <c r="EH1585">
        <f>EG1585/(SQRT(EG1583^2+EG1584^2+EG1585^2))</f>
        <v>-8.2018238395112339E-2</v>
      </c>
      <c r="EJ1585">
        <f>Q1585+AM1585</f>
        <v>0</v>
      </c>
      <c r="EK1585">
        <f>EJ1585/(SQRT(EJ1583^2+EJ1584^2+EJ1585^2))</f>
        <v>0</v>
      </c>
      <c r="EM1585" s="23">
        <f>CY1583*DU1584-CY1584*DU1583</f>
        <v>-0.70710678118654757</v>
      </c>
      <c r="ER1585">
        <f t="shared" ref="ER1585:ES1587" si="2397">CK1584</f>
        <v>0.93180266183863136</v>
      </c>
      <c r="ES1585">
        <f t="shared" si="2397"/>
        <v>-0.87956522186239505</v>
      </c>
      <c r="ET1585" t="e">
        <f>#REF!</f>
        <v>#REF!</v>
      </c>
      <c r="EU1585" t="e">
        <f>#REF!</f>
        <v>#REF!</v>
      </c>
      <c r="EY1585" s="28"/>
      <c r="EZ1585" s="10"/>
      <c r="FA1585" s="61">
        <v>0.44824212353487852</v>
      </c>
      <c r="FB1585" s="13">
        <f>BW1586</f>
        <v>0</v>
      </c>
      <c r="FC1585" s="17">
        <v>0</v>
      </c>
      <c r="FD1585">
        <v>1</v>
      </c>
      <c r="FF1585" s="73">
        <f>(FD1583*FD1585)*(1-COS(RADIANS(EY1583+45)))-FD1584*(SIN(RADIANS(EY1583+45)))</f>
        <v>0</v>
      </c>
      <c r="FG1585" s="73">
        <f>(FD1584*FD1585)*(1-COS(RADIANS(EY1583+45)))+FD1583*(SIN(RADIANS(EY1583+45)))</f>
        <v>0</v>
      </c>
      <c r="FH1585" s="73">
        <f>(FD1585^2)*(1-COS(RADIANS(EY1583+45)))+(COS(RADIANS(EY1583+45)))</f>
        <v>0.99999999999999989</v>
      </c>
      <c r="FI1585" s="10"/>
      <c r="FJ1585">
        <v>0</v>
      </c>
      <c r="FK1585" s="23">
        <f>SIN(RADIANS(176))*SIN(RADIANS(0))</f>
        <v>0</v>
      </c>
      <c r="FM1585" s="30">
        <f>(FK1583*FK1585)*(1-COS(RADIANS(EX1583)))-FK1584*(SIN(RADIANS(EX1583)))</f>
        <v>-4.9325275616132508E-2</v>
      </c>
      <c r="FN1585" s="30">
        <f>(FK1584*FK1585)*(1-COS(RADIANS(EX1583)))+FK1583*(SIN(RADIANS(EX1583)))</f>
        <v>-0.70538430460663959</v>
      </c>
      <c r="FO1585" s="30">
        <f>(FK1585^2)*(1-COS(RADIANS(EX1583)))+(COS(RADIANS(EX1583)))</f>
        <v>0.70710678118654757</v>
      </c>
      <c r="FQ1585">
        <v>0.44824212353487852</v>
      </c>
      <c r="FS1585" s="28">
        <f>(FD1583*FD1585)*(1-COS(RADIANS(EW1583)))-FD1584*(SIN(RADIANS(EW1583)))</f>
        <v>0</v>
      </c>
      <c r="FT1585" s="28">
        <f>(FD1584*FD1585)*(1-COS(RADIANS(EW1583)))+FD1583*(SIN(RADIANS(EW1583)))</f>
        <v>0</v>
      </c>
      <c r="FU1585" s="28">
        <f>(FD1585^2)*(1-COS(RADIANS(EW1583)))+(COS(RADIANS(EW1583)))</f>
        <v>1</v>
      </c>
      <c r="FW1585" s="61">
        <v>-0.54688115590952913</v>
      </c>
      <c r="FX1585" s="13">
        <f>BX1586</f>
        <v>0</v>
      </c>
      <c r="FY1585" s="17">
        <v>0</v>
      </c>
      <c r="FZ1585">
        <v>1</v>
      </c>
      <c r="GB1585" s="73">
        <f>(FD1583*FD1583)*(1-COS(RADIANS(EY1583-45)))-FD1583*(SIN(RADIANS(EY1583-45)))</f>
        <v>0</v>
      </c>
      <c r="GC1585" s="73">
        <f>(FD1584*FD1585)*(1-COS(RADIANS(EY1583-45)))+FD1583*(SIN(RADIANS(EY1583-45)))</f>
        <v>0</v>
      </c>
      <c r="GD1585" s="73">
        <f>(FD1585^2)*(1-COS(RADIANS(EY1583-45)))+(COS(RADIANS(EY1583-45)))</f>
        <v>1</v>
      </c>
      <c r="GE1585" s="10"/>
      <c r="GF1585">
        <v>0</v>
      </c>
      <c r="GG1585" s="1">
        <v>-0.54688115590952913</v>
      </c>
      <c r="GI1585">
        <f>FA1585+FW1585</f>
        <v>-9.8639032374650604E-2</v>
      </c>
      <c r="GJ1585">
        <f>GI1585/(SQRT(GI1583^2+GI1584^2+GI1585^2))</f>
        <v>-6.9748328681794841E-2</v>
      </c>
      <c r="GL1585" t="e">
        <f>#REF!+DC1585</f>
        <v>#REF!</v>
      </c>
      <c r="GM1585" t="e">
        <f>GL1585/(SQRT(GL1583^2+GL1584^2+GL1585^2))</f>
        <v>#REF!</v>
      </c>
      <c r="GO1585" s="27">
        <f>FA1583*FW1584-FA1584*FW1583</f>
        <v>-0.70710678118654757</v>
      </c>
    </row>
    <row r="1586" spans="1:197" x14ac:dyDescent="0.2">
      <c r="J1586" s="10"/>
      <c r="Q1586" s="82" t="s">
        <v>148</v>
      </c>
      <c r="R1586" s="13"/>
      <c r="T1586" s="10"/>
      <c r="U1586" s="10"/>
      <c r="V1586" s="10"/>
      <c r="W1586" s="10"/>
      <c r="X1586" s="10"/>
      <c r="Y1586" s="10"/>
      <c r="Z1586" s="80"/>
      <c r="AA1586" s="23" t="s">
        <v>149</v>
      </c>
      <c r="AE1586" s="1"/>
      <c r="AG1586" s="80"/>
      <c r="AK1586" s="13"/>
      <c r="AL1586" s="81"/>
      <c r="AM1586" s="82" t="s">
        <v>150</v>
      </c>
      <c r="AO1586" s="13"/>
      <c r="AP1586" s="13"/>
      <c r="AS1586" s="1"/>
      <c r="AW1586" s="1"/>
      <c r="BY1586" t="s">
        <v>10</v>
      </c>
      <c r="BZ1586" s="5">
        <f t="shared" si="2394"/>
        <v>-9.8670839279614439E-2</v>
      </c>
      <c r="CA1586" s="6">
        <f t="shared" si="2394"/>
        <v>-0.32743703463395935</v>
      </c>
      <c r="CB1586" s="7">
        <f>CY1585</f>
        <v>0.43862946188252999</v>
      </c>
      <c r="CC1586" s="8">
        <f>DU1585</f>
        <v>-0.55462076698284757</v>
      </c>
      <c r="CD1586">
        <f>(CB1586+CC1586)</f>
        <v>-0.11599130510031758</v>
      </c>
      <c r="CE1586" s="10"/>
      <c r="CF1586">
        <f>CD1586/(SQRT(CD1584^2+CD1585^2+CD1586^2))</f>
        <v>-8.2018238395112339E-2</v>
      </c>
      <c r="CG1586" s="10" t="s">
        <v>160</v>
      </c>
      <c r="CH1586" s="10">
        <f>-CH1583*((EY1583-CW1583)/(CH1585-CE1584))</f>
        <v>169.3391946992854</v>
      </c>
      <c r="CJ1586" s="10" t="s">
        <v>10</v>
      </c>
      <c r="CK1586" s="5">
        <f t="shared" si="2395"/>
        <v>-9.8670839279614439E-2</v>
      </c>
      <c r="CL1586" s="6">
        <f t="shared" si="2395"/>
        <v>-0.32743703463395935</v>
      </c>
      <c r="CM1586" s="7">
        <f>FA1585</f>
        <v>0.44824212353487852</v>
      </c>
      <c r="CN1586" s="8">
        <f>FW1585</f>
        <v>-0.54688115590952913</v>
      </c>
      <c r="CW1586" s="28"/>
      <c r="DH1586" s="10"/>
      <c r="DI1586" s="10"/>
      <c r="DJ1586" s="10"/>
      <c r="DK1586" s="10"/>
      <c r="DL1586" s="10"/>
      <c r="DM1586" s="10"/>
      <c r="DN1586" s="10"/>
      <c r="DO1586" s="10"/>
      <c r="DP1586" s="10"/>
      <c r="EE1586" s="1"/>
      <c r="EI1586" s="64">
        <f>(DEGREES(ACOS((EH1583*EK1583+EH1584*EK1584+EH1585*EK1585)/((SQRT(EH1583^2+EH1584^2+EH1585^2))*(SQRT(EK1583^2+EK1584^2+EK1585^2))))))</f>
        <v>100.52439680287257</v>
      </c>
      <c r="ER1586">
        <f t="shared" si="2397"/>
        <v>0.3492962422733713</v>
      </c>
      <c r="ES1586">
        <f t="shared" si="2397"/>
        <v>-0.34518112468713447</v>
      </c>
      <c r="ET1586" t="e">
        <f>#REF!</f>
        <v>#REF!</v>
      </c>
      <c r="EU1586" t="e">
        <f>#REF!</f>
        <v>#REF!</v>
      </c>
      <c r="EY1586" s="28"/>
      <c r="EZ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  <c r="FR1586" s="10"/>
      <c r="GG1586" s="1"/>
      <c r="GK1586" s="64" t="e">
        <f>(DEGREES(ACOS((GJ1583*GM1583+GJ1584*GM1584+GJ1585*GM1585)/((SQRT(GJ1583^2+GJ1584^2+GJ1585^2))*(SQRT(GM1583^2+GM1584^2+GM1585^2))))))</f>
        <v>#VALUE!</v>
      </c>
    </row>
    <row r="1587" spans="1:197" x14ac:dyDescent="0.2">
      <c r="E1587" s="5" t="s">
        <v>4</v>
      </c>
      <c r="F1587" s="6" t="s">
        <v>5</v>
      </c>
      <c r="G1587" s="7" t="s">
        <v>6</v>
      </c>
      <c r="H1587" s="8" t="s">
        <v>1</v>
      </c>
      <c r="I1587">
        <v>14</v>
      </c>
      <c r="J1587" s="9" t="s">
        <v>7</v>
      </c>
      <c r="K1587">
        <v>14</v>
      </c>
      <c r="L1587" s="10"/>
      <c r="M1587" s="17">
        <f>A1535</f>
        <v>0</v>
      </c>
      <c r="N1587" s="17">
        <f>B1535</f>
        <v>-15</v>
      </c>
      <c r="O1587" s="17">
        <f>C1535</f>
        <v>293.89999999999998</v>
      </c>
      <c r="Q1587" s="61">
        <f t="array" ref="Q1587:Q1589">MMULT(AI1587:AK1589,AG1587:AG1589)</f>
        <v>0.93365243757022276</v>
      </c>
      <c r="R1587" s="13"/>
      <c r="S1587" s="17">
        <v>1</v>
      </c>
      <c r="T1587">
        <v>0</v>
      </c>
      <c r="V1587" s="73">
        <f>(T1587^2)*(1-COS(RADIANS(O1587+45)))+(COS(RADIANS(O1587+45)))</f>
        <v>0.93295353482548893</v>
      </c>
      <c r="W1587" s="73">
        <f>(T1587*T1588)*(1-COS(RADIANS(O1587+45)))-T1589*(SIN(RADIANS(O1587+45)))</f>
        <v>0.35999680812005158</v>
      </c>
      <c r="X1587" s="73">
        <f>(T1587*T1589)*(1-COS(RADIANS(O1587+45)))+T1588*(SIN(RADIANS(O1587+45)))</f>
        <v>0</v>
      </c>
      <c r="Y1587" s="10"/>
      <c r="Z1587">
        <f t="array" ref="Z1587:Z1589">MMULT(V1587:X1589,S1587:S1589)</f>
        <v>0.93295353482548893</v>
      </c>
      <c r="AA1587" s="23">
        <f>COS(RADIANS('[1]Biaxial Input'!$F$21))</f>
        <v>-0.9975640502598242</v>
      </c>
      <c r="AC1587" s="30">
        <f>(AA1587^2)*(1-COS(RADIANS(N1587)))+(COS(RADIANS(N1587)))</f>
        <v>0.99983419624187875</v>
      </c>
      <c r="AD1587" s="30">
        <f>(AA1587*AA1588)*(1-COS(RADIANS(N1587)))-AA1589*(SIN(RADIANS(N1587)))</f>
        <v>-2.3711042090011594E-3</v>
      </c>
      <c r="AE1587" s="30">
        <f>(AA1587*AA1589)*(1-COS(RADIANS(N1587)))+AA1588*(SIN(RADIANS(N1587)))</f>
        <v>-1.8054303924173627E-2</v>
      </c>
      <c r="AG1587">
        <f t="array" ref="AG1587:AG1589">MMULT(AC1587:AE1589,Z1587:Z1589)</f>
        <v>0.93365243757022276</v>
      </c>
      <c r="AI1587" s="28">
        <f>(T1587^2)*(1-COS(RADIANS(M1587)))+(COS(RADIANS(M1587)))</f>
        <v>1</v>
      </c>
      <c r="AJ1587" s="28">
        <f>(T1587*T1588)*(1-COS(RADIANS(M1587)))-T1589*(SIN(RADIANS(M1587)))</f>
        <v>0</v>
      </c>
      <c r="AK1587" s="28">
        <f>(T1587*T1589)*(1-COS(RADIANS(M1587)))+T1588*(SIN(RADIANS(M1587)))</f>
        <v>0</v>
      </c>
      <c r="AM1587" s="61">
        <f t="array" ref="AM1587:AM1589">MMULT(AI1587:AK1589,AW1587:AW1589)</f>
        <v>-0.35772498924312635</v>
      </c>
      <c r="AN1587" s="13"/>
      <c r="AO1587" s="17">
        <v>1</v>
      </c>
      <c r="AP1587">
        <v>0</v>
      </c>
      <c r="AR1587" s="73">
        <f>(T1587^2)*(1-COS(RADIANS(O1587-45)))+(COS(RADIANS(O1587-45)))</f>
        <v>-0.35999680812005153</v>
      </c>
      <c r="AS1587" s="73">
        <f>(T1587*T1588)*(1-COS(RADIANS(O1587-45)))-T1589*(SIN(RADIANS(O1587-45)))</f>
        <v>0.93295353482548893</v>
      </c>
      <c r="AT1587" s="73">
        <f>(T1587*T1589)*(1-COS(RADIANS(O1587-45)))+T1588*(SIN(RADIANS(O1587-45)))</f>
        <v>0</v>
      </c>
      <c r="AU1587" s="10"/>
      <c r="AV1587">
        <f t="array" ref="AV1587:AV1589">MMULT(AR1587:AT1589,S1587:S1589)</f>
        <v>-0.35999680812005153</v>
      </c>
      <c r="AW1587" s="1">
        <f t="array" ref="AW1587:AW1589">MMULT(AC1587:AE1589,AV1587:AV1589)</f>
        <v>-0.35772498924312635</v>
      </c>
      <c r="CE1587" s="10"/>
      <c r="CS1587" s="15"/>
      <c r="CW1587" s="28"/>
      <c r="CY1587" s="82" t="s">
        <v>148</v>
      </c>
      <c r="CZ1587" s="13"/>
      <c r="DB1587" s="10"/>
      <c r="DC1587" s="10"/>
      <c r="DD1587" s="10"/>
      <c r="DE1587" s="10"/>
      <c r="DF1587" s="10"/>
      <c r="DG1587" s="10"/>
      <c r="DH1587" s="80"/>
      <c r="DI1587" s="23" t="s">
        <v>149</v>
      </c>
      <c r="DM1587" s="1"/>
      <c r="DO1587" s="80"/>
      <c r="DS1587" s="13"/>
      <c r="DT1587" s="81"/>
      <c r="DU1587" s="82" t="s">
        <v>150</v>
      </c>
      <c r="DW1587" s="13"/>
      <c r="DX1587" s="13"/>
      <c r="EA1587" s="1"/>
      <c r="EE1587" s="1"/>
      <c r="ER1587">
        <f t="shared" si="2397"/>
        <v>-9.8670839279614439E-2</v>
      </c>
      <c r="ES1587">
        <f t="shared" si="2397"/>
        <v>-0.32743703463395935</v>
      </c>
      <c r="ET1587" t="e">
        <f>#REF!</f>
        <v>#REF!</v>
      </c>
      <c r="EU1587" t="e">
        <f>#REF!</f>
        <v>#REF!</v>
      </c>
      <c r="EY1587" s="28"/>
      <c r="EZ1587" s="10"/>
      <c r="FA1587" s="82" t="s">
        <v>148</v>
      </c>
      <c r="FB1587" s="13"/>
      <c r="FD1587" s="10"/>
      <c r="FE1587" s="10"/>
      <c r="FF1587" s="10"/>
      <c r="FG1587" s="10"/>
      <c r="FH1587" s="10"/>
      <c r="FI1587" s="10"/>
      <c r="FJ1587" s="80"/>
      <c r="FK1587" s="23" t="s">
        <v>149</v>
      </c>
      <c r="FO1587" s="1"/>
      <c r="FQ1587" s="80"/>
      <c r="FU1587" s="13"/>
      <c r="FV1587" s="81"/>
      <c r="FW1587" s="82" t="s">
        <v>150</v>
      </c>
      <c r="FY1587" s="13"/>
      <c r="FZ1587" s="13"/>
      <c r="GC1587" s="1"/>
      <c r="GG1587" s="1"/>
      <c r="GK1587" s="13"/>
    </row>
    <row r="1588" spans="1:197" x14ac:dyDescent="0.2">
      <c r="D1588" t="s">
        <v>8</v>
      </c>
      <c r="E1588" s="5">
        <f t="shared" ref="E1588:F1590" si="2398">E1583</f>
        <v>0.93180264161757331</v>
      </c>
      <c r="F1588" s="6">
        <f t="shared" si="2398"/>
        <v>-0.87956524785277979</v>
      </c>
      <c r="G1588" s="7">
        <f>Q1587</f>
        <v>0.93365243757022276</v>
      </c>
      <c r="H1588" s="8">
        <f>AM1587</f>
        <v>-0.35772498924312635</v>
      </c>
      <c r="J1588" s="9">
        <f>((SUMPRODUCT(G1588:G1590,E1588:E1590))*(SUMPRODUCT(G1588:G1590,F1588:F1590)))-((SUMPRODUCT(H1588:H1590,E1588:E1590))*(SUMPRODUCT(H1588:H1590,F1588:F1590)))</f>
        <v>-6.9696180376347616E-2</v>
      </c>
      <c r="Q1588" s="61">
        <v>-0.35000203322171319</v>
      </c>
      <c r="S1588" s="17">
        <v>0</v>
      </c>
      <c r="T1588">
        <v>0</v>
      </c>
      <c r="V1588" s="73">
        <f>(T1587*T1588)*(1-COS(RADIANS(O1587+45)))+T1589*(SIN(RADIANS(O1587+45)))</f>
        <v>-0.35999680812005158</v>
      </c>
      <c r="W1588" s="73">
        <f>(T1588^2)*(1-COS(RADIANS(O1587+45)))+(COS(RADIANS(O1587+45)))</f>
        <v>0.93295353482548893</v>
      </c>
      <c r="X1588" s="73">
        <f>(T1588*T1589)*(1-COS(RADIANS(O1587+45)))-T1587*(SIN(RADIANS(O1587+45)))</f>
        <v>0</v>
      </c>
      <c r="Y1588" s="10"/>
      <c r="Z1588">
        <v>-0.35999680812005158</v>
      </c>
      <c r="AA1588" s="23">
        <f>SIN(RADIANS('[1]Biaxial Input'!$F$21))*(COS(RADIANS(0)))</f>
        <v>6.9756473744125524E-2</v>
      </c>
      <c r="AC1588" s="30">
        <f>(AA1587*AA1588)*(1-COS(RADIANS(N1587)))+AA1589*(SIN(RADIANS(N1587)))</f>
        <v>-2.3711042090011594E-3</v>
      </c>
      <c r="AD1588" s="30">
        <f>(AA1588^2)*(1-COS(RADIANS(N1587)))+(COS(RADIANS(N1587)))</f>
        <v>0.96609163004718956</v>
      </c>
      <c r="AE1588" s="30">
        <f>(AA1588*AA1589)*(1-COS(RADIANS(N1587)))-AA1587*(SIN(RADIANS(N1587)))</f>
        <v>-0.25818857491685071</v>
      </c>
      <c r="AG1588">
        <v>-0.35000203322171319</v>
      </c>
      <c r="AI1588" s="28">
        <f>(T1587*T1588)*(1-COS(RADIANS(M1587)))+T1589*(SIN(RADIANS(M1587)))</f>
        <v>0</v>
      </c>
      <c r="AJ1588" s="28">
        <f>(T1588^2)*(1-COS(RADIANS(M1587)))+(COS(RADIANS(M1587)))</f>
        <v>1</v>
      </c>
      <c r="AK1588" s="28">
        <f>(T1588*T1589)*(1-COS(RADIANS(M1587)))-T1587*(SIN(RADIANS(M1587)))</f>
        <v>0</v>
      </c>
      <c r="AM1588" s="61">
        <v>-0.90046501127088363</v>
      </c>
      <c r="AO1588" s="17">
        <v>0</v>
      </c>
      <c r="AP1588">
        <v>0</v>
      </c>
      <c r="AR1588" s="73">
        <f>(T1587*T1588)*(1-COS(RADIANS(O1587-45)))+T1589*(SIN(RADIANS(O1587-45)))</f>
        <v>-0.93295353482548893</v>
      </c>
      <c r="AS1588" s="73">
        <f>(T1588^2)*(1-COS(RADIANS(O1587-45)))+(COS(RADIANS(O1587-45)))</f>
        <v>-0.35999680812005153</v>
      </c>
      <c r="AT1588" s="73">
        <f>(T1588*T1589)*(1-COS(RADIANS(O1587-45)))-T1587*(SIN(RADIANS(O1587-45)))</f>
        <v>0</v>
      </c>
      <c r="AU1588" s="10"/>
      <c r="AV1588">
        <v>-0.93295353482548893</v>
      </c>
      <c r="AW1588" s="1">
        <v>-0.90046501127088363</v>
      </c>
      <c r="BZ1588" s="5" t="s">
        <v>4</v>
      </c>
      <c r="CA1588" s="6" t="s">
        <v>5</v>
      </c>
      <c r="CB1588" s="7" t="s">
        <v>6</v>
      </c>
      <c r="CC1588" s="8" t="s">
        <v>1</v>
      </c>
      <c r="CD1588">
        <v>11</v>
      </c>
      <c r="CE1588" s="9" t="s">
        <v>7</v>
      </c>
      <c r="CG1588" s="90" t="s">
        <v>157</v>
      </c>
      <c r="CH1588" s="61">
        <f>CE1589-((CH1590-CE1589)/(EY1588-CW1588))*CW1588</f>
        <v>4.2751416909464126</v>
      </c>
      <c r="CK1588" s="5" t="s">
        <v>4</v>
      </c>
      <c r="CL1588" s="6" t="s">
        <v>5</v>
      </c>
      <c r="CM1588" s="7" t="s">
        <v>6</v>
      </c>
      <c r="CN1588" s="8" t="s">
        <v>1</v>
      </c>
      <c r="CO1588" s="10"/>
      <c r="CP1588">
        <f t="shared" ref="CP1588:CQ1590" si="2399">BZ1589</f>
        <v>0.93180266183863136</v>
      </c>
      <c r="CQ1588">
        <f t="shared" si="2399"/>
        <v>-0.87956522186239505</v>
      </c>
      <c r="CR1588" t="e">
        <f>#REF!</f>
        <v>#REF!</v>
      </c>
      <c r="CS1588">
        <f>CL1592</f>
        <v>0</v>
      </c>
      <c r="CU1588" s="17">
        <f>CU1492</f>
        <v>90</v>
      </c>
      <c r="CV1588" s="17">
        <f>CV1492</f>
        <v>50</v>
      </c>
      <c r="CW1588" s="31">
        <f>CH1495</f>
        <v>209.07371265078723</v>
      </c>
      <c r="CY1588" s="61">
        <f t="array" ref="CY1588:CY1590">MMULT(DQ1588:DS1590,DO1588:DO1590)</f>
        <v>0.61296518214535589</v>
      </c>
      <c r="CZ1588" s="13"/>
      <c r="DA1588" s="17">
        <v>1</v>
      </c>
      <c r="DB1588">
        <v>0</v>
      </c>
      <c r="DD1588" s="73">
        <f>(DB1588^2)*(1-COS(RADIANS(CW1588+45)))+(COS(RADIANS(CW1588+45)))</f>
        <v>-0.27440043752077092</v>
      </c>
      <c r="DE1588" s="73">
        <f>(DB1588*DB1589)*(1-COS(RADIANS(CW1588+45)))-DB1590*(SIN(RADIANS(CW1588+45)))</f>
        <v>0.961615515623791</v>
      </c>
      <c r="DF1588" s="73">
        <f>(DB1588*DB1590)*(1-COS(RADIANS(CW1588+45)))+DB1589*(SIN(RADIANS(CW1588+45)))</f>
        <v>0</v>
      </c>
      <c r="DG1588" s="10"/>
      <c r="DH1588">
        <f t="array" ref="DH1588:DH1590">MMULT(DD1588:DF1590,DA1588:DA1590)</f>
        <v>-0.27440043752077092</v>
      </c>
      <c r="DI1588" s="23">
        <f>COS(RADIANS('[1]Biaxial Input'!$F$21))</f>
        <v>-0.9975640502598242</v>
      </c>
      <c r="DK1588" s="30">
        <f>(DI1588^2)*(1-COS(RADIANS(CV1588)))+(COS(RADIANS(CV1588)))</f>
        <v>0.99826181678640502</v>
      </c>
      <c r="DL1588" s="30">
        <f>(DI1588*DI1589)*(1-COS(RADIANS(CV1588)))-DI1590*(SIN(RADIANS(CV1588)))</f>
        <v>-2.4857178030640859E-2</v>
      </c>
      <c r="DM1588" s="30">
        <f>(DI1588*DI1590)*(1-COS(RADIANS(CV1588)))+DI1589*(SIN(RADIANS(CV1588)))</f>
        <v>5.3436559083262246E-2</v>
      </c>
      <c r="DO1588">
        <f t="array" ref="DO1588:DO1590">MMULT(DK1588:DM1590,DH1588:DH1590)</f>
        <v>-0.25002043121758211</v>
      </c>
      <c r="DQ1588" s="28">
        <f>(DB1588^2)*(1-COS(RADIANS(CU1588)))+(COS(RADIANS(CU1588)))</f>
        <v>6.1257422745431001E-17</v>
      </c>
      <c r="DR1588" s="28">
        <f>(DB1588*DB1589)*(1-COS(RADIANS(CU1588)))-DB1590*(SIN(RADIANS(CU1588)))</f>
        <v>-1</v>
      </c>
      <c r="DS1588" s="28">
        <f>(DB1588*DB1590)*(1-COS(RADIANS(CU1588)))+DB1589*(SIN(RADIANS(CU1588)))</f>
        <v>0</v>
      </c>
      <c r="DU1588" s="61">
        <f t="array" ref="DU1588:DU1590">MMULT(DQ1588:DS1590,EE1588:EE1590)</f>
        <v>-0.20076120763410574</v>
      </c>
      <c r="DV1588" s="13"/>
      <c r="DW1588" s="17">
        <v>1</v>
      </c>
      <c r="DX1588">
        <v>0</v>
      </c>
      <c r="DZ1588" s="73">
        <f>(DB1588^2)*(1-COS(RADIANS(CW1588-45)))+(COS(RADIANS(CW1588-45)))</f>
        <v>-0.961615515623791</v>
      </c>
      <c r="EA1588" s="73">
        <f>(DB1588*DB1589)*(1-COS(RADIANS(CW1588-45)))-DB1590*(SIN(RADIANS(CW1588-45)))</f>
        <v>-0.27440043752077087</v>
      </c>
      <c r="EB1588" s="73">
        <f>(DB1588*DB1590)*(1-COS(RADIANS(CW1588-45)))+DB1589*(SIN(RADIANS(CW1588-45)))</f>
        <v>0</v>
      </c>
      <c r="EC1588" s="10"/>
      <c r="ED1588">
        <f t="array" ref="ED1588:ED1590">MMULT(DZ1588:EB1590,DA1588:DA1590)</f>
        <v>-0.961615515623791</v>
      </c>
      <c r="EE1588" s="1">
        <f t="array" ref="EE1588:EE1590">MMULT(DK1588:DM1590,ED1588:ED1590)</f>
        <v>-0.96676487220374074</v>
      </c>
      <c r="EG1588">
        <f>CY1588+DU1588</f>
        <v>0.41220397451125013</v>
      </c>
      <c r="EH1588">
        <f>EG1588/(SQRT(EG1588^2+EG1589^2+EG1590^2))</f>
        <v>0.29147222560895175</v>
      </c>
      <c r="EJ1588">
        <f>Q1588+AM1588</f>
        <v>-1.2504670444925967</v>
      </c>
      <c r="EK1588">
        <f>EJ1588/(SQRT(EJ1588^2+EJ1589^2+EJ1590^2))</f>
        <v>-0.96813114078399776</v>
      </c>
      <c r="EM1588" s="23">
        <f>CY1589*DU1590-CY1590*DU1589</f>
        <v>0.76417839735679927</v>
      </c>
      <c r="EO1588" s="15">
        <v>11</v>
      </c>
      <c r="EP1588" s="9" t="s">
        <v>7</v>
      </c>
      <c r="EW1588" s="17">
        <f>CU1588</f>
        <v>90</v>
      </c>
      <c r="EX1588" s="17">
        <f>CV1588</f>
        <v>50</v>
      </c>
      <c r="EY1588" s="31">
        <f>1+CW1588</f>
        <v>210.07371265078723</v>
      </c>
      <c r="EZ1588" s="10"/>
      <c r="FA1588" s="61">
        <f t="array" ref="FA1588:FA1590">MMULT(FS1588:FU1590,FQ1588:FQ1590)</f>
        <v>0.61637559077162185</v>
      </c>
      <c r="FB1588" s="13">
        <f>BW1589</f>
        <v>0</v>
      </c>
      <c r="FC1588" s="17">
        <v>1</v>
      </c>
      <c r="FD1588">
        <v>0</v>
      </c>
      <c r="FF1588" s="73">
        <f>(FD1588^2)*(1-COS(RADIANS(EY1588+45)))+(COS(RADIANS(EY1588+45)))</f>
        <v>-0.25757614018998398</v>
      </c>
      <c r="FG1588" s="73">
        <f>(FD1588*FD1589)*(1-COS(RADIANS(EY1588+45)))-FD1590*(SIN(RADIANS(EY1588+45)))</f>
        <v>0.96625800488525304</v>
      </c>
      <c r="FH1588" s="73">
        <f>(FD1588*FD1590)*(1-COS(RADIANS(EY1588+45)))+FD1589*(SIN(RADIANS(EY1588+45)))</f>
        <v>0</v>
      </c>
      <c r="FI1588" s="10"/>
      <c r="FJ1588">
        <f t="array" ref="FJ1588:FJ1590">MMULT(FF1588:FH1590,FC1588:FC1590)</f>
        <v>-0.25757614018998398</v>
      </c>
      <c r="FK1588" s="23">
        <f>COS(RADIANS(176))</f>
        <v>-0.9975640502598242</v>
      </c>
      <c r="FM1588" s="30">
        <f>(FK1588^2)*(1-COS(RADIANS(EX1588)))+(COS(RADIANS(EX1588)))</f>
        <v>0.99826181678640502</v>
      </c>
      <c r="FN1588" s="30">
        <f>(FK1588*FK1589)*(1-COS(RADIANS(EX1588)))-FK1590*(SIN(RADIANS(EX1588)))</f>
        <v>-2.4857178030640859E-2</v>
      </c>
      <c r="FO1588" s="30">
        <f>(FK1588*FK1590)*(1-COS(RADIANS(EX1588)))+FK1589*(SIN(RADIANS(EX1588)))</f>
        <v>5.3436559083262246E-2</v>
      </c>
      <c r="FQ1588">
        <f t="array" ref="FQ1588:FQ1590">MMULT(FM1588:FO1590,FJ1588:FJ1590)</f>
        <v>-0.23310997841591857</v>
      </c>
      <c r="FS1588" s="28">
        <f>(FD1588^2)*(1-COS(RADIANS(EW1588)))+(COS(RADIANS(EW1588)))</f>
        <v>6.1257422745431001E-17</v>
      </c>
      <c r="FT1588" s="28">
        <f>(FD1588*FD1589)*(1-COS(RADIANS(EW1588)))-FD1590*(SIN(RADIANS(EW1588)))</f>
        <v>-1</v>
      </c>
      <c r="FU1588" s="28">
        <f>(FD1588*FD1590)*(1-COS(RADIANS(EW1588)))+FD1589*(SIN(RADIANS(EW1588)))</f>
        <v>0</v>
      </c>
      <c r="FW1588" s="61">
        <f t="array" ref="FW1588:FW1590">MMULT(FS1588:FU1590,GG1588:GG1590)</f>
        <v>-0.1900329132390699</v>
      </c>
      <c r="FX1588" s="13">
        <f>BX1589</f>
        <v>0</v>
      </c>
      <c r="FY1588" s="17">
        <v>1</v>
      </c>
      <c r="FZ1588">
        <v>0</v>
      </c>
      <c r="GB1588" s="73">
        <f>(FD1588^2)*(1-COS(RADIANS(EY1588-45)))+(COS(RADIANS(EY1588-45)))</f>
        <v>-0.96625800488525315</v>
      </c>
      <c r="GC1588" s="73">
        <f>(FD1588*FD1589)*(1-COS(RADIANS(EY1588-45)))-FD1590*(SIN(RADIANS(EY1588-45)))</f>
        <v>-0.25757614018998348</v>
      </c>
      <c r="GD1588" s="73">
        <f>(FD1588*FD1590)*(1-COS(RADIANS(EY1588-45)))+FD1589*(SIN(RADIANS(EY1588-45)))</f>
        <v>0</v>
      </c>
      <c r="GE1588" s="10"/>
      <c r="GF1588">
        <f t="array" ref="GF1588:GF1590">MMULT(GB1588:GD1590,FC1588:FC1590)</f>
        <v>-0.96625800488525315</v>
      </c>
      <c r="GG1588" s="1">
        <f t="array" ref="GG1588:GG1590">MMULT(FM1588:FO1590,GF1588:GF1590)</f>
        <v>-0.97098108741430755</v>
      </c>
      <c r="GI1588">
        <f>FA1588+FW1588</f>
        <v>0.42634267753255195</v>
      </c>
      <c r="GJ1588">
        <f>GI1588/(SQRT(GI1588^2+GI1589^2+GI1590^2))</f>
        <v>0.30146979839249693</v>
      </c>
      <c r="GL1588" t="e">
        <f>CH1589+DC1588</f>
        <v>#VALUE!</v>
      </c>
      <c r="GM1588" t="e">
        <f>GL1588/(SQRT(GL1588^2+GL1589^2+GL1590^2))</f>
        <v>#VALUE!</v>
      </c>
      <c r="GO1588" s="27">
        <f>FA1589*FW1590-FA1590*FW1589</f>
        <v>0.76417839735679916</v>
      </c>
    </row>
    <row r="1589" spans="1:197" x14ac:dyDescent="0.2">
      <c r="D1589" t="s">
        <v>9</v>
      </c>
      <c r="E1589" s="5">
        <f t="shared" si="2398"/>
        <v>0.34929630014301005</v>
      </c>
      <c r="F1589" s="6">
        <f t="shared" si="2398"/>
        <v>-0.34518106804222298</v>
      </c>
      <c r="G1589" s="7">
        <f t="shared" ref="G1589:G1590" si="2400">Q1588</f>
        <v>-0.35000203322171319</v>
      </c>
      <c r="H1589" s="8">
        <f t="shared" ref="H1589:H1590" si="2401">AM1588</f>
        <v>-0.90046501127088363</v>
      </c>
      <c r="J1589" s="10"/>
      <c r="Q1589" s="61">
        <v>-7.610323619825958E-2</v>
      </c>
      <c r="S1589" s="17">
        <v>0</v>
      </c>
      <c r="T1589">
        <v>1</v>
      </c>
      <c r="V1589" s="73">
        <f>(T1587*T1589)*(1-COS(RADIANS(O1587+45)))-T1588*(SIN(RADIANS(O1587+45)))</f>
        <v>0</v>
      </c>
      <c r="W1589" s="73">
        <f>(T1588*T1589)*(1-COS(RADIANS(O1587+45)))+T1587*(SIN(RADIANS(O1587+45)))</f>
        <v>0</v>
      </c>
      <c r="X1589" s="73">
        <f>(T1589^2)*(1-COS(RADIANS(O1587+45)))+(COS(RADIANS(O1587+45)))</f>
        <v>1</v>
      </c>
      <c r="Y1589" s="10"/>
      <c r="Z1589">
        <v>0</v>
      </c>
      <c r="AA1589" s="23">
        <f>SIN(RADIANS('[1]Biaxial Input'!$F$21))*SIN(RADIANS(0))</f>
        <v>0</v>
      </c>
      <c r="AC1589" s="30">
        <f>(AA1587*AA1589)*(1-COS(RADIANS(N1587)))-AA1588*(SIN(RADIANS(N1587)))</f>
        <v>1.8054303924173627E-2</v>
      </c>
      <c r="AD1589" s="30">
        <f>(AA1588*AA1589)*(1-COS(RADIANS(N1587)))+AA1587*(SIN(RADIANS(N1587)))</f>
        <v>0.25818857491685071</v>
      </c>
      <c r="AE1589" s="30">
        <f>(AA1589^2)*(1-COS(RADIANS(N1587)))+(COS(RADIANS(N1587)))</f>
        <v>0.96592582628906831</v>
      </c>
      <c r="AG1589">
        <v>-7.610323619825958E-2</v>
      </c>
      <c r="AI1589" s="28">
        <f>(T1587*T1589)*(1-COS(RADIANS(M1587)))-T1588*(SIN(RADIANS(M1587)))</f>
        <v>0</v>
      </c>
      <c r="AJ1589" s="28">
        <f>(T1588*T1589)*(1-COS(RADIANS(M1587)))+T1587*(SIN(RADIANS(M1587)))</f>
        <v>0</v>
      </c>
      <c r="AK1589" s="28">
        <f>(T1589^2)*(1-COS(RADIANS(M1587)))+(COS(RADIANS(M1587)))</f>
        <v>1</v>
      </c>
      <c r="AM1589" s="61">
        <v>-0.24737743540576326</v>
      </c>
      <c r="AO1589" s="17">
        <v>0</v>
      </c>
      <c r="AP1589">
        <v>1</v>
      </c>
      <c r="AR1589" s="73">
        <f>(T1587*T1587)*(1-COS(RADIANS(O1587-45)))-T1587*(SIN(RADIANS(O1587-45)))</f>
        <v>0</v>
      </c>
      <c r="AS1589" s="73">
        <f>(T1588*T1589)*(1-COS(RADIANS(O1587-45)))+T1587*(SIN(RADIANS(O1587-45)))</f>
        <v>0</v>
      </c>
      <c r="AT1589" s="73">
        <f>(T1589^2)*(1-COS(RADIANS(O1587-45)))+(COS(RADIANS(O1587-45)))</f>
        <v>1</v>
      </c>
      <c r="AU1589" s="10"/>
      <c r="AV1589">
        <v>0</v>
      </c>
      <c r="AW1589" s="1">
        <v>-0.24737743540576326</v>
      </c>
      <c r="BY1589" t="s">
        <v>8</v>
      </c>
      <c r="BZ1589" s="5">
        <f t="shared" ref="BZ1589:CA1591" si="2402">BZ1584</f>
        <v>0.93180266183863136</v>
      </c>
      <c r="CA1589" s="6">
        <f t="shared" si="2402"/>
        <v>-0.87956522186239505</v>
      </c>
      <c r="CB1589" s="7">
        <f>CY1588</f>
        <v>0.61296518214535589</v>
      </c>
      <c r="CC1589" s="8">
        <f>DU1588</f>
        <v>-0.20076120763410574</v>
      </c>
      <c r="CD1589">
        <f>CB1589+CC1589</f>
        <v>0.41220397451125013</v>
      </c>
      <c r="CE1589" s="9">
        <f>((SUMPRODUCT(CB1589:CB1591,BZ1589:BZ1591))*(SUMPRODUCT(CB1589:(CB1591),CA1589:CA1591)))-((SUMPRODUCT(CC1589:CC1591,BZ1589:BZ1591))*(SUMPRODUCT(CC1589:CC1591,CA1589:CA1591)))</f>
        <v>0</v>
      </c>
      <c r="CF1589">
        <f>CD1589/(SQRT(CD1589^2+CD1590^2+CD1591^2))</f>
        <v>0.29147222560895175</v>
      </c>
      <c r="CG1589">
        <v>1</v>
      </c>
      <c r="CH1589" t="s">
        <v>161</v>
      </c>
      <c r="CJ1589" s="1" t="s">
        <v>8</v>
      </c>
      <c r="CK1589" s="5">
        <f t="shared" ref="CK1589:CL1591" si="2403">BZ1589</f>
        <v>0.93180266183863136</v>
      </c>
      <c r="CL1589" s="6">
        <f t="shared" si="2403"/>
        <v>-0.87956522186239505</v>
      </c>
      <c r="CM1589" s="7">
        <f>FA1588</f>
        <v>0.61637559077162185</v>
      </c>
      <c r="CN1589" s="8">
        <f>FW1588</f>
        <v>-0.1900329132390699</v>
      </c>
      <c r="CO1589" s="10"/>
      <c r="CP1589">
        <f t="shared" si="2399"/>
        <v>0.3492962422733713</v>
      </c>
      <c r="CQ1589">
        <f t="shared" si="2399"/>
        <v>-0.34518112468713447</v>
      </c>
      <c r="CR1589">
        <f>CJ1592</f>
        <v>0</v>
      </c>
      <c r="CS1589">
        <f>CM1592</f>
        <v>0</v>
      </c>
      <c r="CW1589" s="28"/>
      <c r="CY1589" s="61">
        <v>-0.25002043121758216</v>
      </c>
      <c r="DA1589" s="17">
        <v>0</v>
      </c>
      <c r="DB1589">
        <v>0</v>
      </c>
      <c r="DD1589" s="73">
        <f>(DB1588*DB1589)*(1-COS(RADIANS(CW1588+45)))+DB1590*(SIN(RADIANS(CW1588+45)))</f>
        <v>-0.961615515623791</v>
      </c>
      <c r="DE1589" s="73">
        <f>(DB1589^2)*(1-COS(RADIANS(CW1588+45)))+(COS(RADIANS(CW1588+45)))</f>
        <v>-0.27440043752077092</v>
      </c>
      <c r="DF1589" s="73">
        <f>(DB1589*DB1590)*(1-COS(RADIANS(CW1588+45)))-DB1588*(SIN(RADIANS(CW1588+45)))</f>
        <v>0</v>
      </c>
      <c r="DG1589" s="10"/>
      <c r="DH1589">
        <v>-0.961615515623791</v>
      </c>
      <c r="DI1589" s="23">
        <f>SIN(RADIANS('[1]Biaxial Input'!$F$21))*(COS(RADIANS(0)))</f>
        <v>6.9756473744125524E-2</v>
      </c>
      <c r="DK1589" s="30">
        <f>(DI1588*DI1589)*(1-COS(RADIANS(CV1588)))+DI1590*(SIN(RADIANS(CV1588)))</f>
        <v>-2.4857178030640859E-2</v>
      </c>
      <c r="DL1589" s="30">
        <f>(DI1589^2)*(1-COS(RADIANS(CV1588)))+(COS(RADIANS(CV1588)))</f>
        <v>0.64452579290013434</v>
      </c>
      <c r="DM1589" s="30">
        <f>(DI1589*DI1590)*(1-COS(RADIANS(CV1588)))-DI1588*(SIN(RADIANS(CV1588)))</f>
        <v>0.76417839735679927</v>
      </c>
      <c r="DO1589">
        <v>-0.61296518214535589</v>
      </c>
      <c r="DQ1589" s="28">
        <f>(DB1588*DB1589)*(1-COS(RADIANS(CU1588)))+DB1590*(SIN(RADIANS(CU1588)))</f>
        <v>1</v>
      </c>
      <c r="DR1589" s="28">
        <f>(DB1589^2)*(1-COS(RADIANS(CU1588)))+(COS(RADIANS(CU1588)))</f>
        <v>6.1257422745431001E-17</v>
      </c>
      <c r="DS1589" s="28">
        <f>(DB1589*DB1590)*(1-COS(RADIANS(CU1588)))-DB1588*(SIN(RADIANS(CU1588)))</f>
        <v>0</v>
      </c>
      <c r="DU1589" s="61">
        <v>-0.96676487220374074</v>
      </c>
      <c r="DW1589" s="17">
        <v>0</v>
      </c>
      <c r="DX1589">
        <v>0</v>
      </c>
      <c r="DZ1589" s="73">
        <f>(DB1588*DB1589)*(1-COS(RADIANS(CW1588-45)))+DB1590*(SIN(RADIANS(CW1588-45)))</f>
        <v>0.27440043752077087</v>
      </c>
      <c r="EA1589" s="73">
        <f>(DB1589^2)*(1-COS(RADIANS(CW1588-45)))+(COS(RADIANS(CW1588-45)))</f>
        <v>-0.961615515623791</v>
      </c>
      <c r="EB1589" s="73">
        <f>(DB1589*DB1590)*(1-COS(RADIANS(CW1588-45)))-DB1588*(SIN(RADIANS(CW1588-45)))</f>
        <v>0</v>
      </c>
      <c r="EC1589" s="10"/>
      <c r="ED1589">
        <v>0.27440043752077087</v>
      </c>
      <c r="EE1589" s="1">
        <v>0.20076120763410568</v>
      </c>
      <c r="EG1589">
        <f>CY1589+DU1589</f>
        <v>-1.216785303421323</v>
      </c>
      <c r="EH1589">
        <f>EG1589/(SQRT(EG1588^2+EG1589^2+EG1590^2))</f>
        <v>-0.86039713929734818</v>
      </c>
      <c r="EJ1589">
        <f>Q1589+AM1589</f>
        <v>-0.32348067160402283</v>
      </c>
      <c r="EK1589">
        <f>EJ1589/(SQRT(EJ1588^2+EJ1589^2+EJ1590^2))</f>
        <v>-0.25044379458128974</v>
      </c>
      <c r="EM1589" s="23">
        <f>CY1590*DU1588-CY1588*DU1590</f>
        <v>-5.3436559083262267E-2</v>
      </c>
      <c r="EP1589" s="9">
        <f>((SUMPRODUCT(CM1589:CM1591,BZ1589:BZ1591))*(SUMPRODUCT(CM1589:CM1591,CA1589:CA1591)))-((SUMPRODUCT(CN1589:CN1591,BZ1589:BZ1591))*(SUMPRODUCT(CN1589:CN1591,CA1589:CA1591)))</f>
        <v>-2.0448011549338674E-2</v>
      </c>
      <c r="EY1589" s="28"/>
      <c r="EZ1589" s="10"/>
      <c r="FA1589" s="61">
        <v>-0.2331099784159186</v>
      </c>
      <c r="FB1589" s="13">
        <f>BW1590</f>
        <v>0</v>
      </c>
      <c r="FC1589" s="17">
        <v>0</v>
      </c>
      <c r="FD1589">
        <v>0</v>
      </c>
      <c r="FF1589" s="73">
        <f>(FD1588*FD1589)*(1-COS(RADIANS(EY1588+45)))+FD1590*(SIN(RADIANS(EY1588+45)))</f>
        <v>-0.96625800488525304</v>
      </c>
      <c r="FG1589" s="73">
        <f>(FD1589^2)*(1-COS(RADIANS(EY1588+45)))+(COS(RADIANS(EY1588+45)))</f>
        <v>-0.25757614018998398</v>
      </c>
      <c r="FH1589" s="73">
        <f>(FD1589*FD1590)*(1-COS(RADIANS(EY1588+45)))-FD1588*(SIN(RADIANS(EY1588+45)))</f>
        <v>0</v>
      </c>
      <c r="FI1589" s="10"/>
      <c r="FJ1589">
        <v>-0.96625800488525304</v>
      </c>
      <c r="FK1589" s="23">
        <f>SIN(RADIANS(176))*(COS(RADIANS(0)))</f>
        <v>6.9756473744125524E-2</v>
      </c>
      <c r="FM1589" s="30">
        <f>(FK1588*FK1589)*(1-COS(RADIANS(EX1588)))+FK1590*(SIN(RADIANS(EX1588)))</f>
        <v>-2.4857178030640859E-2</v>
      </c>
      <c r="FN1589" s="30">
        <f>(FK1589^2)*(1-COS(RADIANS(EX1588)))+(COS(RADIANS(EX1588)))</f>
        <v>0.64452579290013434</v>
      </c>
      <c r="FO1589" s="30">
        <f>(FK1589*FK1590)*(1-COS(RADIANS(EX1588)))-FK1588*(SIN(RADIANS(EX1588)))</f>
        <v>0.76417839735679927</v>
      </c>
      <c r="FQ1589">
        <v>-0.61637559077162185</v>
      </c>
      <c r="FS1589" s="28">
        <f>(FD1588*FD1589)*(1-COS(RADIANS(EW1588)))+FD1590*(SIN(RADIANS(EW1588)))</f>
        <v>1</v>
      </c>
      <c r="FT1589" s="28">
        <f>(FD1589^2)*(1-COS(RADIANS(EW1588)))+(COS(RADIANS(EW1588)))</f>
        <v>6.1257422745431001E-17</v>
      </c>
      <c r="FU1589" s="28">
        <f>(FD1589*FD1590)*(1-COS(RADIANS(EW1588)))-FD1588*(SIN(RADIANS(EW1588)))</f>
        <v>0</v>
      </c>
      <c r="FW1589" s="61">
        <v>-0.97098108741430755</v>
      </c>
      <c r="FX1589" s="13">
        <f>BX1590</f>
        <v>0</v>
      </c>
      <c r="FY1589" s="17">
        <v>0</v>
      </c>
      <c r="FZ1589">
        <v>0</v>
      </c>
      <c r="GB1589" s="73">
        <f>(FD1588*FD1589)*(1-COS(RADIANS(EY1588-45)))+FD1590*(SIN(RADIANS(EY1588-45)))</f>
        <v>0.25757614018998348</v>
      </c>
      <c r="GC1589" s="73">
        <f>(FD1589^2)*(1-COS(RADIANS(EY1588-45)))+(COS(RADIANS(EY1588-45)))</f>
        <v>-0.96625800488525315</v>
      </c>
      <c r="GD1589" s="73">
        <f>(FD1589*FD1590)*(1-COS(RADIANS(EY1588-45)))-FD1588*(SIN(RADIANS(EY1588-45)))</f>
        <v>0</v>
      </c>
      <c r="GE1589" s="10"/>
      <c r="GF1589">
        <v>0.25757614018998348</v>
      </c>
      <c r="GG1589" s="1">
        <v>0.19003291323906985</v>
      </c>
      <c r="GI1589">
        <f>FA1589+FW1589</f>
        <v>-1.2040910658302262</v>
      </c>
      <c r="GJ1589">
        <f>GI1589/(SQRT(GI1588^2+GI1589^2+GI1590^2))</f>
        <v>-0.85142095781469029</v>
      </c>
      <c r="GL1589">
        <f>CH1590+DC1589</f>
        <v>-2.0448011549338674E-2</v>
      </c>
      <c r="GM1589" t="e">
        <f>GL1589/(SQRT(GL1588^2+GL1589^2+GL1590^2))</f>
        <v>#VALUE!</v>
      </c>
      <c r="GO1589" s="27">
        <f>FA1590*FW1588-FA1588*FW1590</f>
        <v>-5.3436559083262267E-2</v>
      </c>
    </row>
    <row r="1590" spans="1:197" x14ac:dyDescent="0.2">
      <c r="D1590" t="s">
        <v>10</v>
      </c>
      <c r="E1590" s="5">
        <f t="shared" si="2398"/>
        <v>-9.8670825378713731E-2</v>
      </c>
      <c r="F1590" s="6">
        <f t="shared" si="2398"/>
        <v>-0.32743702453282264</v>
      </c>
      <c r="G1590" s="7">
        <f t="shared" si="2400"/>
        <v>-7.610323619825958E-2</v>
      </c>
      <c r="H1590" s="8">
        <f t="shared" si="2401"/>
        <v>-0.24737743540576326</v>
      </c>
      <c r="J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W1590" s="1"/>
      <c r="BY1590" t="s">
        <v>9</v>
      </c>
      <c r="BZ1590" s="5">
        <f t="shared" si="2402"/>
        <v>0.3492962422733713</v>
      </c>
      <c r="CA1590" s="6">
        <f t="shared" si="2402"/>
        <v>-0.34518112468713447</v>
      </c>
      <c r="CB1590" s="7">
        <f>CY1589</f>
        <v>-0.25002043121758216</v>
      </c>
      <c r="CC1590" s="8">
        <f>DU1589</f>
        <v>-0.96676487220374074</v>
      </c>
      <c r="CD1590">
        <f t="shared" ref="CD1590" si="2404">CB1590+CC1590</f>
        <v>-1.216785303421323</v>
      </c>
      <c r="CE1590" s="10"/>
      <c r="CF1590">
        <f>CD1590/(SQRT(CD1589^2+CD1590^2+CD1591^2))</f>
        <v>-0.86039713929734818</v>
      </c>
      <c r="CH1590">
        <f>((SUMPRODUCT(CM1589:CM1591,CK1589:CK1591))*(SUMPRODUCT(CM1589:CM1591,CL1589:CL1591)))-((SUMPRODUCT(CN1589:CN1591,CK1589:CK1591))*(SUMPRODUCT(CN1589:CN1591,CL1589:CL1591)))</f>
        <v>-2.0448011549338674E-2</v>
      </c>
      <c r="CJ1590" s="10" t="s">
        <v>9</v>
      </c>
      <c r="CK1590" s="5">
        <f t="shared" si="2403"/>
        <v>0.3492962422733713</v>
      </c>
      <c r="CL1590" s="6">
        <f t="shared" si="2403"/>
        <v>-0.34518112468713447</v>
      </c>
      <c r="CM1590" s="7">
        <f>FA1589</f>
        <v>-0.2331099784159186</v>
      </c>
      <c r="CN1590" s="8">
        <f>FW1589</f>
        <v>-0.97098108741430755</v>
      </c>
      <c r="CP1590">
        <f t="shared" si="2399"/>
        <v>-9.8670839279614439E-2</v>
      </c>
      <c r="CQ1590">
        <f t="shared" si="2399"/>
        <v>-0.32743703463395935</v>
      </c>
      <c r="CR1590">
        <f>CK1592</f>
        <v>0</v>
      </c>
      <c r="CS1590">
        <f>CN1592</f>
        <v>0</v>
      </c>
      <c r="CW1590" s="28"/>
      <c r="CY1590" s="61">
        <v>0.74950881879487252</v>
      </c>
      <c r="DA1590" s="17">
        <v>0</v>
      </c>
      <c r="DB1590">
        <v>1</v>
      </c>
      <c r="DD1590" s="73">
        <f>(DB1588*DB1590)*(1-COS(RADIANS(CW1588+45)))-DB1589*(SIN(RADIANS(CW1588+45)))</f>
        <v>0</v>
      </c>
      <c r="DE1590" s="73">
        <f>(DB1589*DB1590)*(1-COS(RADIANS(CW1588+45)))+DB1588*(SIN(RADIANS(CW1588+45)))</f>
        <v>0</v>
      </c>
      <c r="DF1590" s="73">
        <f>(DB1590^2)*(1-COS(RADIANS(CW1588+45)))+(COS(RADIANS(CW1588+45)))</f>
        <v>1</v>
      </c>
      <c r="DG1590" s="10"/>
      <c r="DH1590">
        <v>0</v>
      </c>
      <c r="DI1590" s="23">
        <f>SIN(RADIANS('[1]Biaxial Input'!$F$21))*SIN(RADIANS(0))</f>
        <v>0</v>
      </c>
      <c r="DK1590" s="30">
        <f>(DI1588*DI1590)*(1-COS(RADIANS(CV1588)))-DI1589*(SIN(RADIANS(CV1588)))</f>
        <v>-5.3436559083262246E-2</v>
      </c>
      <c r="DL1590" s="30">
        <f>(DI1589*DI1590)*(1-COS(RADIANS(CV1588)))+DI1588*(SIN(RADIANS(CV1588)))</f>
        <v>-0.76417839735679927</v>
      </c>
      <c r="DM1590" s="30">
        <f>(DI1590^2)*(1-COS(RADIANS(CV1588)))+(COS(RADIANS(CV1588)))</f>
        <v>0.64278760968653936</v>
      </c>
      <c r="DO1590">
        <v>0.74950881879487252</v>
      </c>
      <c r="DQ1590" s="28">
        <f>(DB1588*DB1590)*(1-COS(RADIANS(CU1588)))-DB1589*(SIN(RADIANS(CU1588)))</f>
        <v>0</v>
      </c>
      <c r="DR1590" s="28">
        <f>(DB1589*DB1590)*(1-COS(RADIANS(CU1588)))+DB1588*(SIN(RADIANS(CU1588)))</f>
        <v>0</v>
      </c>
      <c r="DS1590" s="28">
        <f>(DB1590^2)*(1-COS(RADIANS(CU1588)))+(COS(RADIANS(CU1588)))</f>
        <v>1</v>
      </c>
      <c r="DU1590" s="61">
        <v>-0.15830546226261483</v>
      </c>
      <c r="DW1590" s="17">
        <v>0</v>
      </c>
      <c r="DX1590">
        <v>1</v>
      </c>
      <c r="DZ1590" s="73">
        <f>(DB1588*DB1588)*(1-COS(RADIANS(CW1588-45)))-DB1588*(SIN(RADIANS(CW1588-45)))</f>
        <v>0</v>
      </c>
      <c r="EA1590" s="73">
        <f>(DB1589*DB1590)*(1-COS(RADIANS(CW1588-45)))+DB1588*(SIN(RADIANS(CW1588-45)))</f>
        <v>0</v>
      </c>
      <c r="EB1590" s="73">
        <f>(DB1590^2)*(1-COS(RADIANS(CW1588-45)))+(COS(RADIANS(CW1588-45)))</f>
        <v>0.99999999999999989</v>
      </c>
      <c r="EC1590" s="10"/>
      <c r="ED1590">
        <v>0</v>
      </c>
      <c r="EE1590" s="1">
        <v>-0.15830546226261483</v>
      </c>
      <c r="EG1590">
        <f>CY1590+DU1590</f>
        <v>0.59120335653225764</v>
      </c>
      <c r="EH1590">
        <f>EG1590/(SQRT(EG1588^2+EG1589^2+EG1590^2))</f>
        <v>0.41804390246420753</v>
      </c>
      <c r="EJ1590">
        <f>Q1590+AM1590</f>
        <v>0</v>
      </c>
      <c r="EK1590">
        <f>EJ1590/(SQRT(EJ1588^2+EJ1589^2+EJ1590^2))</f>
        <v>0</v>
      </c>
      <c r="EM1590" s="23">
        <f>CY1588*DU1589-CY1589*DU1588</f>
        <v>-0.64278760968653925</v>
      </c>
      <c r="ER1590">
        <f t="shared" ref="ER1590:ES1592" si="2405">CK1589</f>
        <v>0.93180266183863136</v>
      </c>
      <c r="ES1590">
        <f t="shared" si="2405"/>
        <v>-0.87956522186239505</v>
      </c>
      <c r="ET1590" t="e">
        <f>#REF!</f>
        <v>#REF!</v>
      </c>
      <c r="EU1590" t="e">
        <f>#REF!</f>
        <v>#REF!</v>
      </c>
      <c r="EY1590" s="28"/>
      <c r="EZ1590" s="10"/>
      <c r="FA1590" s="61">
        <v>0.75215747624009166</v>
      </c>
      <c r="FB1590" s="13">
        <f>BW1591</f>
        <v>0</v>
      </c>
      <c r="FC1590" s="17">
        <v>0</v>
      </c>
      <c r="FD1590">
        <v>1</v>
      </c>
      <c r="FF1590" s="73">
        <f>(FD1588*FD1590)*(1-COS(RADIANS(EY1588+45)))-FD1589*(SIN(RADIANS(EY1588+45)))</f>
        <v>0</v>
      </c>
      <c r="FG1590" s="73">
        <f>(FD1589*FD1590)*(1-COS(RADIANS(EY1588+45)))+FD1588*(SIN(RADIANS(EY1588+45)))</f>
        <v>0</v>
      </c>
      <c r="FH1590" s="73">
        <f>(FD1590^2)*(1-COS(RADIANS(EY1588+45)))+(COS(RADIANS(EY1588+45)))</f>
        <v>0.99999999999999989</v>
      </c>
      <c r="FI1590" s="10"/>
      <c r="FJ1590">
        <v>0</v>
      </c>
      <c r="FK1590" s="23">
        <f>SIN(RADIANS(176))*SIN(RADIANS(0))</f>
        <v>0</v>
      </c>
      <c r="FM1590" s="30">
        <f>(FK1588*FK1590)*(1-COS(RADIANS(EX1588)))-FK1589*(SIN(RADIANS(EX1588)))</f>
        <v>-5.3436559083262246E-2</v>
      </c>
      <c r="FN1590" s="30">
        <f>(FK1589*FK1590)*(1-COS(RADIANS(EX1588)))+FK1588*(SIN(RADIANS(EX1588)))</f>
        <v>-0.76417839735679927</v>
      </c>
      <c r="FO1590" s="30">
        <f>(FK1590^2)*(1-COS(RADIANS(EX1588)))+(COS(RADIANS(EX1588)))</f>
        <v>0.64278760968653936</v>
      </c>
      <c r="FQ1590">
        <v>0.75215747624009166</v>
      </c>
      <c r="FS1590" s="28">
        <f>(FD1588*FD1590)*(1-COS(RADIANS(EW1588)))-FD1589*(SIN(RADIANS(EW1588)))</f>
        <v>0</v>
      </c>
      <c r="FT1590" s="28">
        <f>(FD1589*FD1590)*(1-COS(RADIANS(EW1588)))+FD1588*(SIN(RADIANS(EW1588)))</f>
        <v>0</v>
      </c>
      <c r="FU1590" s="28">
        <f>(FD1590^2)*(1-COS(RADIANS(EW1588)))+(COS(RADIANS(EW1588)))</f>
        <v>1</v>
      </c>
      <c r="FW1590" s="61">
        <v>-0.14520061904000592</v>
      </c>
      <c r="FX1590" s="13">
        <f>BX1591</f>
        <v>0</v>
      </c>
      <c r="FY1590" s="17">
        <v>0</v>
      </c>
      <c r="FZ1590">
        <v>1</v>
      </c>
      <c r="GB1590" s="73">
        <f>(FD1588*FD1588)*(1-COS(RADIANS(EY1588-45)))-FD1588*(SIN(RADIANS(EY1588-45)))</f>
        <v>0</v>
      </c>
      <c r="GC1590" s="73">
        <f>(FD1589*FD1590)*(1-COS(RADIANS(EY1588-45)))+FD1588*(SIN(RADIANS(EY1588-45)))</f>
        <v>0</v>
      </c>
      <c r="GD1590" s="73">
        <f>(FD1590^2)*(1-COS(RADIANS(EY1588-45)))+(COS(RADIANS(EY1588-45)))</f>
        <v>1</v>
      </c>
      <c r="GE1590" s="10"/>
      <c r="GF1590">
        <v>0</v>
      </c>
      <c r="GG1590" s="1">
        <v>-0.14520061904000592</v>
      </c>
      <c r="GI1590">
        <f>FA1590+FW1590</f>
        <v>0.60695685720008574</v>
      </c>
      <c r="GJ1590">
        <f>GI1590/(SQRT(GI1588^2+GI1589^2+GI1590^2))</f>
        <v>0.42918330961385548</v>
      </c>
      <c r="GL1590" t="e">
        <f>#REF!+DC1590</f>
        <v>#REF!</v>
      </c>
      <c r="GM1590" t="e">
        <f>GL1590/(SQRT(GL1588^2+GL1589^2+GL1590^2))</f>
        <v>#REF!</v>
      </c>
      <c r="GO1590" s="27">
        <f>FA1588*FW1589-FA1589*FW1588</f>
        <v>-0.64278760968653925</v>
      </c>
    </row>
    <row r="1591" spans="1:197" x14ac:dyDescent="0.2">
      <c r="A1591" s="2" t="s">
        <v>3</v>
      </c>
      <c r="J1591" s="10"/>
      <c r="Q1591" s="82" t="s">
        <v>148</v>
      </c>
      <c r="R1591" s="13"/>
      <c r="T1591" s="10"/>
      <c r="U1591" s="10"/>
      <c r="V1591" s="10"/>
      <c r="W1591" s="10"/>
      <c r="X1591" s="10"/>
      <c r="Y1591" s="10"/>
      <c r="Z1591" s="80"/>
      <c r="AA1591" s="23" t="s">
        <v>149</v>
      </c>
      <c r="AE1591" s="1"/>
      <c r="AG1591" s="80"/>
      <c r="AK1591" s="13"/>
      <c r="AL1591" s="81"/>
      <c r="AM1591" s="82" t="s">
        <v>150</v>
      </c>
      <c r="AO1591" s="13"/>
      <c r="AP1591" s="13"/>
      <c r="AS1591" s="1"/>
      <c r="AW1591" s="1"/>
      <c r="BY1591" t="s">
        <v>10</v>
      </c>
      <c r="BZ1591" s="5">
        <f t="shared" si="2402"/>
        <v>-9.8670839279614439E-2</v>
      </c>
      <c r="CA1591" s="6">
        <f t="shared" si="2402"/>
        <v>-0.32743703463395935</v>
      </c>
      <c r="CB1591" s="7">
        <f>CY1590</f>
        <v>0.74950881879487252</v>
      </c>
      <c r="CC1591" s="8">
        <f>DU1590</f>
        <v>-0.15830546226261483</v>
      </c>
      <c r="CD1591">
        <f>(CB1591+CC1591)</f>
        <v>0.59120335653225764</v>
      </c>
      <c r="CE1591" s="10"/>
      <c r="CF1591">
        <f>CD1591/(SQRT(CD1589^2+CD1590^2+CD1591^2))</f>
        <v>0.41804390246420753</v>
      </c>
      <c r="CG1591" s="10" t="s">
        <v>160</v>
      </c>
      <c r="CH1591" s="10">
        <f>-CH1588*((EY1588-CW1588)/(CH1590-CE1589))</f>
        <v>209.07371265078723</v>
      </c>
      <c r="CJ1591" s="10" t="s">
        <v>10</v>
      </c>
      <c r="CK1591" s="5">
        <f t="shared" si="2403"/>
        <v>-9.8670839279614439E-2</v>
      </c>
      <c r="CL1591" s="6">
        <f t="shared" si="2403"/>
        <v>-0.32743703463395935</v>
      </c>
      <c r="CM1591" s="7">
        <f>FA1590</f>
        <v>0.75215747624009166</v>
      </c>
      <c r="CN1591" s="8">
        <f>FW1590</f>
        <v>-0.14520061904000592</v>
      </c>
      <c r="CW1591" s="28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EE1591" s="1"/>
      <c r="EI1591" s="64">
        <f>(DEGREES(ACOS((EH1588*EK1588+EH1589*EK1589+EH1590*EK1590)/((SQRT(EH1588^2+EH1589^2+EH1590^2))*(SQRT(EK1588^2+EK1589^2+EK1590^2))))))</f>
        <v>93.824594977761834</v>
      </c>
      <c r="ER1591">
        <f t="shared" si="2405"/>
        <v>0.3492962422733713</v>
      </c>
      <c r="ES1591">
        <f t="shared" si="2405"/>
        <v>-0.34518112468713447</v>
      </c>
      <c r="ET1591" t="e">
        <f>#REF!</f>
        <v>#REF!</v>
      </c>
      <c r="EU1591" t="e">
        <f>#REF!</f>
        <v>#REF!</v>
      </c>
      <c r="EY1591" s="28"/>
      <c r="EZ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  <c r="FR1591" s="10"/>
      <c r="GG1591" s="1"/>
      <c r="GK1591" s="64" t="e">
        <f>(DEGREES(ACOS((GJ1588*GM1588+GJ1589*GM1589+GJ1590*GM1590)/((SQRT(GJ1588^2+GJ1589^2+GJ1590^2))*(SQRT(GM1588^2+GM1589^2+GM1590^2))))))</f>
        <v>#VALUE!</v>
      </c>
    </row>
    <row r="1592" spans="1:197" x14ac:dyDescent="0.2">
      <c r="A1592" s="2">
        <f>DEGREES(ACOS(((C1610*C1613+C1611*C1614+C1612*C1615)/(((SQRT((C1610^2)+(C1611^2)+(C1612^2)))*(SQRT((C1613^2)+(C1614^2)+(C1615^2))))))))</f>
        <v>155.20897854948936</v>
      </c>
      <c r="E1592" s="5" t="s">
        <v>4</v>
      </c>
      <c r="F1592" s="6" t="s">
        <v>5</v>
      </c>
      <c r="G1592" s="7" t="s">
        <v>6</v>
      </c>
      <c r="H1592" s="8" t="s">
        <v>1</v>
      </c>
      <c r="I1592">
        <v>15</v>
      </c>
      <c r="J1592" s="9" t="s">
        <v>7</v>
      </c>
      <c r="K1592">
        <v>15</v>
      </c>
      <c r="L1592" s="10"/>
      <c r="M1592" s="17">
        <f>A1536</f>
        <v>10</v>
      </c>
      <c r="N1592" s="17">
        <f>B1536</f>
        <v>-20</v>
      </c>
      <c r="O1592" s="17">
        <f>C1536</f>
        <v>282.7</v>
      </c>
      <c r="Q1592" s="61">
        <f t="array" ref="Q1592:Q1594">MMULT(AI1592:AK1594,AG1592:AG1594)</f>
        <v>0.92222114327328986</v>
      </c>
      <c r="R1592" s="13"/>
      <c r="S1592" s="17">
        <v>1</v>
      </c>
      <c r="T1592">
        <v>0</v>
      </c>
      <c r="V1592" s="73">
        <f>(T1592^2)*(1-COS(RADIANS(O1592+45)))+(COS(RADIANS(O1592+45)))</f>
        <v>0.84526183322185577</v>
      </c>
      <c r="W1592" s="73">
        <f>(T1592*T1593)*(1-COS(RADIANS(O1592+45)))-T1594*(SIN(RADIANS(O1592+45)))</f>
        <v>0.5343523493898269</v>
      </c>
      <c r="X1592" s="73">
        <f>(T1592*T1594)*(1-COS(RADIANS(O1592+45)))+T1593*(SIN(RADIANS(O1592+45)))</f>
        <v>0</v>
      </c>
      <c r="Y1592" s="10"/>
      <c r="Z1592">
        <f t="array" ref="Z1592:Z1594">MMULT(V1592:X1594,S1592:S1594)</f>
        <v>0.84526183322185577</v>
      </c>
      <c r="AA1592" s="23">
        <f>COS(RADIANS('[1]Biaxial Input'!$F$21))</f>
        <v>-0.9975640502598242</v>
      </c>
      <c r="AC1592" s="30">
        <f>(AA1592^2)*(1-COS(RADIANS(N1592)))+(COS(RADIANS(N1592)))</f>
        <v>0.99970654636555623</v>
      </c>
      <c r="AD1592" s="30">
        <f>(AA1592*AA1593)*(1-COS(RADIANS(N1592)))-AA1594*(SIN(RADIANS(N1592)))</f>
        <v>-4.1965824879998722E-3</v>
      </c>
      <c r="AE1592" s="30">
        <f>(AA1592*AA1594)*(1-COS(RADIANS(N1592)))+AA1593*(SIN(RADIANS(N1592)))</f>
        <v>-2.3858119147859059E-2</v>
      </c>
      <c r="AG1592">
        <f t="array" ref="AG1592:AG1594">MMULT(AC1592:AE1594,Z1592:Z1594)</f>
        <v>0.84725624177671111</v>
      </c>
      <c r="AI1592" s="28">
        <f>(T1592^2)*(1-COS(RADIANS(M1592)))+(COS(RADIANS(M1592)))</f>
        <v>0.98480775301220802</v>
      </c>
      <c r="AJ1592" s="28">
        <f>(T1592*T1593)*(1-COS(RADIANS(M1592)))-T1594*(SIN(RADIANS(M1592)))</f>
        <v>-0.17364817766693033</v>
      </c>
      <c r="AK1592" s="28">
        <f>(T1592*T1594)*(1-COS(RADIANS(M1592)))+T1593*(SIN(RADIANS(M1592)))</f>
        <v>0</v>
      </c>
      <c r="AM1592" s="61">
        <f t="array" ref="AM1592:AM1594">MMULT(AI1592:AK1594,AW1592:AW1594)</f>
        <v>-0.38500654584023475</v>
      </c>
      <c r="AN1592" s="13"/>
      <c r="AO1592" s="17">
        <v>1</v>
      </c>
      <c r="AP1592">
        <v>0</v>
      </c>
      <c r="AR1592" s="73">
        <f>(T1592^2)*(1-COS(RADIANS(O1592-45)))+(COS(RADIANS(O1592-45)))</f>
        <v>-0.5343523493898269</v>
      </c>
      <c r="AS1592" s="73">
        <f>(T1592*T1593)*(1-COS(RADIANS(O1592-45)))-T1594*(SIN(RADIANS(O1592-45)))</f>
        <v>0.84526183322185577</v>
      </c>
      <c r="AT1592" s="73">
        <f>(T1592*T1594)*(1-COS(RADIANS(O1592-45)))+T1593*(SIN(RADIANS(O1592-45)))</f>
        <v>0</v>
      </c>
      <c r="AU1592" s="10"/>
      <c r="AV1592">
        <f t="array" ref="AV1592:AV1594">MMULT(AR1592:AT1594,S1592:S1594)</f>
        <v>-0.5343523493898269</v>
      </c>
      <c r="AW1592" s="1">
        <f t="array" ref="AW1592:AW1594">MMULT(AC1592:AE1594,AV1592:AV1594)</f>
        <v>-0.53064833074375128</v>
      </c>
      <c r="CS1592" s="15"/>
      <c r="CW1592" s="28"/>
      <c r="CY1592" s="82" t="s">
        <v>148</v>
      </c>
      <c r="CZ1592" s="13"/>
      <c r="DB1592" s="10"/>
      <c r="DC1592" s="10"/>
      <c r="DD1592" s="10"/>
      <c r="DE1592" s="10"/>
      <c r="DF1592" s="10"/>
      <c r="DG1592" s="10"/>
      <c r="DH1592" s="80"/>
      <c r="DI1592" s="23" t="s">
        <v>149</v>
      </c>
      <c r="DM1592" s="1"/>
      <c r="DO1592" s="80"/>
      <c r="DS1592" s="13"/>
      <c r="DT1592" s="81"/>
      <c r="DU1592" s="82" t="s">
        <v>150</v>
      </c>
      <c r="DW1592" s="13"/>
      <c r="DX1592" s="13"/>
      <c r="EA1592" s="1"/>
      <c r="EE1592" s="1"/>
      <c r="EI1592" s="13"/>
      <c r="ER1592">
        <f t="shared" si="2405"/>
        <v>-9.8670839279614439E-2</v>
      </c>
      <c r="ES1592">
        <f t="shared" si="2405"/>
        <v>-0.32743703463395935</v>
      </c>
      <c r="ET1592" t="e">
        <f>#REF!</f>
        <v>#REF!</v>
      </c>
      <c r="EU1592" t="e">
        <f>#REF!</f>
        <v>#REF!</v>
      </c>
      <c r="EY1592" s="28"/>
      <c r="EZ1592" s="10"/>
      <c r="FA1592" s="82" t="s">
        <v>148</v>
      </c>
      <c r="FB1592" s="13"/>
      <c r="FD1592" s="10"/>
      <c r="FE1592" s="10"/>
      <c r="FF1592" s="10"/>
      <c r="FG1592" s="10"/>
      <c r="FH1592" s="10"/>
      <c r="FI1592" s="10"/>
      <c r="FJ1592" s="80"/>
      <c r="FK1592" s="23" t="s">
        <v>149</v>
      </c>
      <c r="FO1592" s="1"/>
      <c r="FQ1592" s="80"/>
      <c r="FU1592" s="13"/>
      <c r="FV1592" s="81"/>
      <c r="FW1592" s="82" t="s">
        <v>150</v>
      </c>
      <c r="FY1592" s="13"/>
      <c r="FZ1592" s="13"/>
      <c r="GC1592" s="1"/>
      <c r="GG1592" s="1"/>
      <c r="GK1592" s="13"/>
    </row>
    <row r="1593" spans="1:197" x14ac:dyDescent="0.2">
      <c r="D1593" t="s">
        <v>8</v>
      </c>
      <c r="E1593" s="5">
        <f t="shared" ref="E1593:F1595" si="2406">E1588</f>
        <v>0.93180264161757331</v>
      </c>
      <c r="F1593" s="6">
        <f t="shared" si="2406"/>
        <v>-0.87956524785277979</v>
      </c>
      <c r="G1593" s="7">
        <f>Q1592</f>
        <v>0.92222114327328986</v>
      </c>
      <c r="H1593" s="8">
        <f>AM1592</f>
        <v>-0.38500654584023475</v>
      </c>
      <c r="J1593" s="9">
        <f>((SUMPRODUCT(G1593:G1595,E1593:E1595))*(SUMPRODUCT(G1593:(G1595),F1593:F1595)))-((SUMPRODUCT(H1593:H1595,E1593:E1595))*(SUMPRODUCT(H1593:H1595,F1593:F1595)))</f>
        <v>-1.144361016372214E-2</v>
      </c>
      <c r="Q1593" s="61">
        <v>-0.35102176670993795</v>
      </c>
      <c r="S1593" s="17">
        <v>0</v>
      </c>
      <c r="T1593">
        <v>0</v>
      </c>
      <c r="V1593" s="73">
        <f>(T1592*T1593)*(1-COS(RADIANS(O1592+45)))+T1594*(SIN(RADIANS(O1592+45)))</f>
        <v>-0.5343523493898269</v>
      </c>
      <c r="W1593" s="73">
        <f>(T1593^2)*(1-COS(RADIANS(O1592+45)))+(COS(RADIANS(O1592+45)))</f>
        <v>0.84526183322185577</v>
      </c>
      <c r="X1593" s="73">
        <f>(T1593*T1594)*(1-COS(RADIANS(O1592+45)))-T1592*(SIN(RADIANS(O1592+45)))</f>
        <v>0</v>
      </c>
      <c r="Y1593" s="10"/>
      <c r="Z1593">
        <v>-0.5343523493898269</v>
      </c>
      <c r="AA1593" s="23">
        <f>SIN(RADIANS('[1]Biaxial Input'!$F$21))*(COS(RADIANS(0)))</f>
        <v>6.9756473744125524E-2</v>
      </c>
      <c r="AC1593" s="30">
        <f>(AA1592*AA1593)*(1-COS(RADIANS(N1592)))+AA1594*(SIN(RADIANS(N1592)))</f>
        <v>-4.1965824879998722E-3</v>
      </c>
      <c r="AD1593" s="30">
        <f>(AA1593^2)*(1-COS(RADIANS(N1592)))+(COS(RADIANS(N1592)))</f>
        <v>0.9399860744203522</v>
      </c>
      <c r="AE1593" s="30">
        <f>(AA1593*AA1594)*(1-COS(RADIANS(N1592)))-AA1592*(SIN(RADIANS(N1592)))</f>
        <v>-0.34118699944639969</v>
      </c>
      <c r="AG1593">
        <v>-0.50583097826730938</v>
      </c>
      <c r="AI1593" s="28">
        <f>(T1592*T1593)*(1-COS(RADIANS(M1592)))+T1594*(SIN(RADIANS(M1592)))</f>
        <v>0.17364817766693033</v>
      </c>
      <c r="AJ1593" s="28">
        <f>(T1593^2)*(1-COS(RADIANS(M1592)))+(COS(RADIANS(M1592)))</f>
        <v>0.98480775301220802</v>
      </c>
      <c r="AK1593" s="28">
        <f>(T1593*T1594)*(1-COS(RADIANS(M1592)))-T1592*(SIN(RADIANS(M1592)))</f>
        <v>0</v>
      </c>
      <c r="AM1593" s="61">
        <v>-0.8724013201590195</v>
      </c>
      <c r="AO1593" s="17">
        <v>0</v>
      </c>
      <c r="AP1593">
        <v>0</v>
      </c>
      <c r="AR1593" s="73">
        <f>(T1592*T1593)*(1-COS(RADIANS(O1592-45)))+T1594*(SIN(RADIANS(O1592-45)))</f>
        <v>-0.84526183322185577</v>
      </c>
      <c r="AS1593" s="73">
        <f>(T1593^2)*(1-COS(RADIANS(O1592-45)))+(COS(RADIANS(O1592-45)))</f>
        <v>-0.5343523493898269</v>
      </c>
      <c r="AT1593" s="73">
        <f>(T1593*T1594)*(1-COS(RADIANS(O1592-45)))-T1592*(SIN(RADIANS(O1592-45)))</f>
        <v>0</v>
      </c>
      <c r="AU1593" s="10"/>
      <c r="AV1593">
        <v>-0.84526183322185577</v>
      </c>
      <c r="AW1593" s="1">
        <v>-0.79229189875569173</v>
      </c>
      <c r="AX1593" s="10"/>
      <c r="AY1593" t="s">
        <v>12</v>
      </c>
      <c r="AZ1593" t="s">
        <v>13</v>
      </c>
      <c r="BA1593" t="s">
        <v>14</v>
      </c>
      <c r="BB1593" t="s">
        <v>15</v>
      </c>
      <c r="BC1593" t="s">
        <v>16</v>
      </c>
      <c r="BD1593" t="s">
        <v>17</v>
      </c>
      <c r="BE1593" s="10"/>
      <c r="BZ1593" s="5" t="s">
        <v>4</v>
      </c>
      <c r="CA1593" s="6" t="s">
        <v>5</v>
      </c>
      <c r="CB1593" s="7" t="s">
        <v>6</v>
      </c>
      <c r="CC1593" s="8" t="s">
        <v>1</v>
      </c>
      <c r="CD1593">
        <v>12</v>
      </c>
      <c r="CE1593" s="9" t="s">
        <v>7</v>
      </c>
      <c r="CG1593" s="90" t="s">
        <v>157</v>
      </c>
      <c r="CH1593" s="61">
        <f>CE1594-((CH1595-CE1594)/(EY1593-CW1593))*CW1593</f>
        <v>7.1346825574597235</v>
      </c>
      <c r="CK1593" s="5" t="s">
        <v>4</v>
      </c>
      <c r="CL1593" s="6" t="s">
        <v>5</v>
      </c>
      <c r="CM1593" s="7" t="s">
        <v>6</v>
      </c>
      <c r="CN1593" s="8" t="s">
        <v>1</v>
      </c>
      <c r="CO1593" s="10"/>
      <c r="CP1593">
        <f t="shared" ref="CP1593:CQ1595" si="2407">BZ1594</f>
        <v>0.93180266183863136</v>
      </c>
      <c r="CQ1593">
        <f t="shared" si="2407"/>
        <v>-0.87956522186239505</v>
      </c>
      <c r="CR1593" t="e">
        <f>#REF!</f>
        <v>#REF!</v>
      </c>
      <c r="CS1593">
        <f>CL1597</f>
        <v>0</v>
      </c>
      <c r="CU1593" s="17">
        <f>CU1497</f>
        <v>70</v>
      </c>
      <c r="CV1593" s="17">
        <f>CV1497</f>
        <v>-5</v>
      </c>
      <c r="CW1593" s="31">
        <f>CH1500</f>
        <v>221.55607767973757</v>
      </c>
      <c r="CY1593" s="61">
        <f t="array" ref="CY1593:CY1595">MMULT(DQ1593:DS1595,DO1593:DO1595)</f>
        <v>0.91397375425543204</v>
      </c>
      <c r="CZ1593" s="13"/>
      <c r="DA1593" s="17">
        <v>1</v>
      </c>
      <c r="DB1593">
        <v>0</v>
      </c>
      <c r="DD1593" s="73">
        <f>(DB1593^2)*(1-COS(RADIANS(CW1593+45)))+(COS(RADIANS(CW1593+45)))</f>
        <v>-6.0071595850015709E-2</v>
      </c>
      <c r="DE1593" s="73">
        <f>(DB1593*DB1594)*(1-COS(RADIANS(CW1593+45)))-DB1595*(SIN(RADIANS(CW1593+45)))</f>
        <v>0.99819407099623292</v>
      </c>
      <c r="DF1593" s="73">
        <f>(DB1593*DB1595)*(1-COS(RADIANS(CW1593+45)))+DB1594*(SIN(RADIANS(CW1593+45)))</f>
        <v>0</v>
      </c>
      <c r="DG1593" s="10"/>
      <c r="DH1593">
        <f t="array" ref="DH1593:DH1595">MMULT(DD1593:DF1595,DA1593:DA1595)</f>
        <v>-6.0071595850015709E-2</v>
      </c>
      <c r="DI1593" s="23">
        <f>COS(RADIANS('[1]Biaxial Input'!$F$21))</f>
        <v>-0.9975640502598242</v>
      </c>
      <c r="DK1593" s="30">
        <f>(DI1593^2)*(1-COS(RADIANS(CV1593)))+(COS(RADIANS(CV1593)))</f>
        <v>0.99998148353170568</v>
      </c>
      <c r="DL1593" s="30">
        <f>(DI1593*DI1594)*(1-COS(RADIANS(CV1593)))-DI1595*(SIN(RADIANS(CV1593)))</f>
        <v>-2.6479783333051429E-4</v>
      </c>
      <c r="DM1593" s="30">
        <f>(DI1593*DI1595)*(1-COS(RADIANS(CV1593)))+DI1594*(SIN(RADIANS(CV1593)))</f>
        <v>-6.0796772806267756E-3</v>
      </c>
      <c r="DO1593">
        <f t="array" ref="DO1593:DO1595">MMULT(DK1593:DM1595,DH1593:DH1595)</f>
        <v>-5.9806163908972594E-2</v>
      </c>
      <c r="DQ1593" s="28">
        <f>(DB1593^2)*(1-COS(RADIANS(CU1593)))+(COS(RADIANS(CU1593)))</f>
        <v>0.34202014332566882</v>
      </c>
      <c r="DR1593" s="28">
        <f>(DB1593*DB1594)*(1-COS(RADIANS(CU1593)))-DB1595*(SIN(RADIANS(CU1593)))</f>
        <v>-0.93969262078590832</v>
      </c>
      <c r="DS1593" s="28">
        <f>(DB1593*DB1595)*(1-COS(RADIANS(CU1593)))+DB1594*(SIN(RADIANS(CU1593)))</f>
        <v>0</v>
      </c>
      <c r="DU1593" s="61">
        <f t="array" ref="DU1593:DU1595">MMULT(DQ1593:DS1595,EE1593:EE1595)</f>
        <v>-0.39788505303109739</v>
      </c>
      <c r="DV1593" s="13"/>
      <c r="DW1593" s="17">
        <v>1</v>
      </c>
      <c r="DX1593">
        <v>0</v>
      </c>
      <c r="DZ1593" s="73">
        <f>(DB1593^2)*(1-COS(RADIANS(CW1593-45)))+(COS(RADIANS(CW1593-45)))</f>
        <v>-0.99819407099623292</v>
      </c>
      <c r="EA1593" s="73">
        <f>(DB1593*DB1594)*(1-COS(RADIANS(CW1593-45)))-DB1595*(SIN(RADIANS(CW1593-45)))</f>
        <v>-6.0071595850015203E-2</v>
      </c>
      <c r="EB1593" s="73">
        <f>(DB1593*DB1595)*(1-COS(RADIANS(CW1593-45)))+DB1594*(SIN(RADIANS(CW1593-45)))</f>
        <v>0</v>
      </c>
      <c r="EC1593" s="10"/>
      <c r="ED1593">
        <f t="array" ref="ED1593:ED1595">MMULT(DZ1593:EB1595,DA1593:DA1595)</f>
        <v>-0.99819407099623292</v>
      </c>
      <c r="EE1593" s="1">
        <f t="array" ref="EE1593:EE1595">MMULT(DK1593:DM1595,ED1593:ED1595)</f>
        <v>-0.9981914947957915</v>
      </c>
      <c r="EG1593">
        <f>CY1593+DU1593</f>
        <v>0.5160887012243347</v>
      </c>
      <c r="EH1593">
        <f>EG1593/(SQRT(EG1593^2+EG1594^2+EG1595^2))</f>
        <v>0.36492982032948507</v>
      </c>
      <c r="EJ1593">
        <f>Q1593+AM1593</f>
        <v>-1.2234230868689575</v>
      </c>
      <c r="EK1593">
        <f>EJ1593/(SQRT(EJ1593^2+EJ1594^2+EJ1595^2))</f>
        <v>-0.93519213863591832</v>
      </c>
      <c r="EM1593" s="23">
        <f>CY1594*DU1595-CY1595*DU1594</f>
        <v>-7.9620732894590179E-2</v>
      </c>
      <c r="EO1593" s="15">
        <v>12</v>
      </c>
      <c r="EP1593" s="9" t="s">
        <v>7</v>
      </c>
      <c r="EW1593" s="17">
        <f>CU1593</f>
        <v>70</v>
      </c>
      <c r="EX1593" s="17">
        <f>CV1593</f>
        <v>-5</v>
      </c>
      <c r="EY1593" s="31">
        <f>1+CW1593</f>
        <v>222.55607767973757</v>
      </c>
      <c r="EZ1593" s="10"/>
      <c r="FA1593" s="61">
        <f t="array" ref="FA1593:FA1595">MMULT(FS1593:FU1595,FQ1593:FQ1595)</f>
        <v>0.92077860328654615</v>
      </c>
      <c r="FB1593" s="13">
        <f>BW1594</f>
        <v>0</v>
      </c>
      <c r="FC1593" s="17">
        <v>1</v>
      </c>
      <c r="FD1593">
        <v>0</v>
      </c>
      <c r="FF1593" s="73">
        <f>(FD1593^2)*(1-COS(RADIANS(EY1593+45)))+(COS(RADIANS(EY1593+45)))</f>
        <v>-4.2641558024691752E-2</v>
      </c>
      <c r="FG1593" s="73">
        <f>(FD1593*FD1594)*(1-COS(RADIANS(EY1593+45)))-FD1595*(SIN(RADIANS(EY1593+45)))</f>
        <v>0.99909043511046924</v>
      </c>
      <c r="FH1593" s="73">
        <f>(FD1593*FD1595)*(1-COS(RADIANS(EY1593+45)))+FD1594*(SIN(RADIANS(EY1593+45)))</f>
        <v>0</v>
      </c>
      <c r="FI1593" s="10"/>
      <c r="FJ1593">
        <f t="array" ref="FJ1593:FJ1595">MMULT(FF1593:FH1595,FC1593:FC1595)</f>
        <v>-4.2641558024691752E-2</v>
      </c>
      <c r="FK1593" s="23">
        <f>COS(RADIANS(176))</f>
        <v>-0.9975640502598242</v>
      </c>
      <c r="FM1593" s="30">
        <f>(FK1593^2)*(1-COS(RADIANS(EX1593)))+(COS(RADIANS(EX1593)))</f>
        <v>0.99998148353170568</v>
      </c>
      <c r="FN1593" s="30">
        <f>(FK1593*FK1594)*(1-COS(RADIANS(EX1593)))-FK1595*(SIN(RADIANS(EX1593)))</f>
        <v>-2.6479783333051429E-4</v>
      </c>
      <c r="FO1593" s="30">
        <f>(FK1593*FK1595)*(1-COS(RADIANS(EX1593)))+FK1594*(SIN(RADIANS(EX1593)))</f>
        <v>-6.0796772806267756E-3</v>
      </c>
      <c r="FQ1593">
        <f t="array" ref="FQ1593:FQ1595">MMULT(FM1593:FO1595,FJ1593:FJ1595)</f>
        <v>-4.2376211471116074E-2</v>
      </c>
      <c r="FS1593" s="28">
        <f>(FD1593^2)*(1-COS(RADIANS(EW1593)))+(COS(RADIANS(EW1593)))</f>
        <v>0.34202014332566882</v>
      </c>
      <c r="FT1593" s="28">
        <f>(FD1593*FD1594)*(1-COS(RADIANS(EW1593)))-FD1595*(SIN(RADIANS(EW1593)))</f>
        <v>-0.93969262078590832</v>
      </c>
      <c r="FU1593" s="28">
        <f>(FD1593*FD1595)*(1-COS(RADIANS(EW1593)))+FD1594*(SIN(RADIANS(EW1593)))</f>
        <v>0</v>
      </c>
      <c r="FW1593" s="61">
        <f t="array" ref="FW1593:FW1595">MMULT(FS1593:FU1595,GG1593:GG1595)</f>
        <v>-0.38187341177804573</v>
      </c>
      <c r="FX1593" s="13">
        <f>BX1594</f>
        <v>0</v>
      </c>
      <c r="FY1593" s="17">
        <v>1</v>
      </c>
      <c r="FZ1593">
        <v>0</v>
      </c>
      <c r="GB1593" s="73">
        <f>(FD1593^2)*(1-COS(RADIANS(EY1593-45)))+(COS(RADIANS(EY1593-45)))</f>
        <v>-0.99909043511046935</v>
      </c>
      <c r="GC1593" s="73">
        <f>(FD1593*FD1594)*(1-COS(RADIANS(EY1593-45)))-FD1595*(SIN(RADIANS(EY1593-45)))</f>
        <v>-4.2641558024691245E-2</v>
      </c>
      <c r="GD1593" s="73">
        <f>(FD1593*FD1595)*(1-COS(RADIANS(EY1593-45)))+FD1594*(SIN(RADIANS(EY1593-45)))</f>
        <v>0</v>
      </c>
      <c r="GE1593" s="10"/>
      <c r="GF1593">
        <f t="array" ref="GF1593:GF1595">MMULT(GB1593:GD1595,FC1593:FC1595)</f>
        <v>-0.99909043511046935</v>
      </c>
      <c r="GG1593" s="1">
        <f t="array" ref="GG1593:GG1595">MMULT(FM1593:FO1595,GF1593:GF1595)</f>
        <v>-0.99908322687627926</v>
      </c>
      <c r="GI1593">
        <f>FA1593+FW1593</f>
        <v>0.53890519150850036</v>
      </c>
      <c r="GJ1593">
        <f>GI1593/(SQRT(GI1593^2+GI1594^2+GI1595^2))</f>
        <v>0.3810635153322956</v>
      </c>
      <c r="GL1593" t="e">
        <f>CH1594+DC1593</f>
        <v>#VALUE!</v>
      </c>
      <c r="GM1593" t="e">
        <f>GL1593/(SQRT(GL1593^2+GL1594^2+GL1595^2))</f>
        <v>#VALUE!</v>
      </c>
      <c r="GO1593" s="27">
        <f>FA1594*FW1595-FA1595*FW1594</f>
        <v>-7.9620732894590152E-2</v>
      </c>
    </row>
    <row r="1594" spans="1:197" x14ac:dyDescent="0.2">
      <c r="D1594" t="s">
        <v>9</v>
      </c>
      <c r="E1594" s="5">
        <f t="shared" si="2406"/>
        <v>0.34929630014301005</v>
      </c>
      <c r="F1594" s="6">
        <f t="shared" si="2406"/>
        <v>-0.34518106804222298</v>
      </c>
      <c r="G1594" s="7">
        <f t="shared" ref="G1594:G1595" si="2408">Q1593</f>
        <v>-0.35102176670993795</v>
      </c>
      <c r="H1594" s="8">
        <f t="shared" ref="H1594:H1595" si="2409">AM1593</f>
        <v>-0.8724013201590195</v>
      </c>
      <c r="J1594" s="10"/>
      <c r="Q1594" s="61">
        <v>-0.16214771720730445</v>
      </c>
      <c r="S1594" s="17">
        <v>0</v>
      </c>
      <c r="T1594">
        <v>1</v>
      </c>
      <c r="V1594" s="73">
        <f>(T1592*T1594)*(1-COS(RADIANS(O1592+45)))-T1593*(SIN(RADIANS(O1592+45)))</f>
        <v>0</v>
      </c>
      <c r="W1594" s="73">
        <f>(T1593*T1594)*(1-COS(RADIANS(O1592+45)))+T1592*(SIN(RADIANS(O1592+45)))</f>
        <v>0</v>
      </c>
      <c r="X1594" s="73">
        <f>(T1594^2)*(1-COS(RADIANS(O1592+45)))+(COS(RADIANS(O1592+45)))</f>
        <v>1</v>
      </c>
      <c r="Y1594" s="10"/>
      <c r="Z1594">
        <v>0</v>
      </c>
      <c r="AA1594" s="23">
        <f>SIN(RADIANS('[1]Biaxial Input'!$F$21))*SIN(RADIANS(0))</f>
        <v>0</v>
      </c>
      <c r="AC1594" s="30">
        <f>(AA1592*AA1594)*(1-COS(RADIANS(N1592)))-AA1593*(SIN(RADIANS(N1592)))</f>
        <v>2.3858119147859059E-2</v>
      </c>
      <c r="AD1594" s="30">
        <f>(AA1593*AA1594)*(1-COS(RADIANS(N1592)))+AA1592*(SIN(RADIANS(N1592)))</f>
        <v>0.34118699944639969</v>
      </c>
      <c r="AE1594" s="30">
        <f>(AA1594^2)*(1-COS(RADIANS(N1592)))+(COS(RADIANS(N1592)))</f>
        <v>0.93969262078590843</v>
      </c>
      <c r="AG1594">
        <v>-0.16214771720730445</v>
      </c>
      <c r="AI1594" s="28">
        <f>(T1592*T1594)*(1-COS(RADIANS(M1592)))-T1593*(SIN(RADIANS(M1592)))</f>
        <v>0</v>
      </c>
      <c r="AJ1594" s="28">
        <f>(T1593*T1594)*(1-COS(RADIANS(M1592)))+T1592*(SIN(RADIANS(M1592)))</f>
        <v>0</v>
      </c>
      <c r="AK1594" s="28">
        <f>(T1594^2)*(1-COS(RADIANS(M1592)))+(COS(RADIANS(M1592)))</f>
        <v>1</v>
      </c>
      <c r="AM1594" s="61">
        <v>-0.30114099064220901</v>
      </c>
      <c r="AO1594" s="17">
        <v>0</v>
      </c>
      <c r="AP1594">
        <v>1</v>
      </c>
      <c r="AR1594" s="73">
        <f>(T1592*T1592)*(1-COS(RADIANS(O1592-45)))-T1592*(SIN(RADIANS(O1592-45)))</f>
        <v>0</v>
      </c>
      <c r="AS1594" s="73">
        <f>(T1593*T1594)*(1-COS(RADIANS(O1592-45)))+T1592*(SIN(RADIANS(O1592-45)))</f>
        <v>0</v>
      </c>
      <c r="AT1594" s="73">
        <f>(T1594^2)*(1-COS(RADIANS(O1592-45)))+(COS(RADIANS(O1592-45)))</f>
        <v>1</v>
      </c>
      <c r="AU1594" s="10"/>
      <c r="AV1594">
        <v>0</v>
      </c>
      <c r="AW1594" s="1">
        <v>-0.30114099064220901</v>
      </c>
      <c r="AX1594" s="10"/>
      <c r="AY1594" s="11">
        <f>(G1523^2)*F1523+G1523*G1524*F1524+G1523*G1525*F1525-((H1523^2)*F1523+H1523*H1524*F1524+H1523*H1525*F1525)</f>
        <v>-0.34434330090061849</v>
      </c>
      <c r="AZ1594" s="12">
        <f>G1523*G1524*F1523+(G1524^2)*F1524+G1524*G1525*F1525-(H1523*H1524*F1523+(H1524^2)*F1524+H1524*H1525*F1525)</f>
        <v>0.87989356520545015</v>
      </c>
      <c r="BA1594" s="12">
        <f>G1523*G1525*F1523+G1524*G1525*F1524+(G1525^2)*F1525-(H1523*H1525*F1523+H1524*H1525*F1524+(H1525^2)*F1525)</f>
        <v>0</v>
      </c>
      <c r="BB1594" s="12">
        <f>(G1523^2)*E1523+G1523*G1524*E1524+G1523*G1525*E1525-((H1523^2)*E1523+H1523*H1524*E1524+H1523*H1525*E1525)</f>
        <v>0.37681607515968385</v>
      </c>
      <c r="BC1594" s="12">
        <f>G1523*G1524*E1523+(G1524^2)*E1524+G1524*G1525*E1525-(H1523*H1524*E1523+(H1524^2)*E1524+H1524*H1525*E1525)</f>
        <v>-0.92101775972037314</v>
      </c>
      <c r="BD1594" s="24">
        <f>G1523*G1525*E1523+G1524*G1525*E1524+(G1525^2)*E1525-(H1523*H1525*E1523+H1524*H1525*E1524+(H1525^2)*E1525)</f>
        <v>0</v>
      </c>
      <c r="BE1594" s="10">
        <f>J1523</f>
        <v>-1.3516430556605175E-2</v>
      </c>
      <c r="BY1594" t="s">
        <v>8</v>
      </c>
      <c r="BZ1594" s="5">
        <f t="shared" ref="BZ1594:CA1596" si="2410">BZ1589</f>
        <v>0.93180266183863136</v>
      </c>
      <c r="CA1594" s="6">
        <f t="shared" si="2410"/>
        <v>-0.87956522186239505</v>
      </c>
      <c r="CB1594" s="7">
        <f>CY1593</f>
        <v>0.91397375425543204</v>
      </c>
      <c r="CC1594" s="8">
        <f>DU1593</f>
        <v>-0.39788505303109739</v>
      </c>
      <c r="CD1594">
        <f>CB1594+CC1594</f>
        <v>0.5160887012243347</v>
      </c>
      <c r="CE1594" s="9">
        <f>((SUMPRODUCT(CB1594:CB1596,BZ1594:BZ1596))*(SUMPRODUCT(CB1594:(CB1596),CA1594:CA1596)))-((SUMPRODUCT(CC1594:CC1596,BZ1594:BZ1596))*(SUMPRODUCT(CC1594:CC1596,CA1594:CA1596)))</f>
        <v>0</v>
      </c>
      <c r="CF1594">
        <f>CD1594/(SQRT(CD1594^2+CD1595^2+CD1596^2))</f>
        <v>0.36492982032948507</v>
      </c>
      <c r="CG1594">
        <v>1</v>
      </c>
      <c r="CH1594" t="s">
        <v>161</v>
      </c>
      <c r="CJ1594" s="1" t="s">
        <v>8</v>
      </c>
      <c r="CK1594" s="5">
        <f t="shared" ref="CK1594:CL1596" si="2411">BZ1594</f>
        <v>0.93180266183863136</v>
      </c>
      <c r="CL1594" s="6">
        <f t="shared" si="2411"/>
        <v>-0.87956522186239505</v>
      </c>
      <c r="CM1594" s="7">
        <f>FA1593</f>
        <v>0.92077860328654615</v>
      </c>
      <c r="CN1594" s="8">
        <f>FW1593</f>
        <v>-0.38187341177804573</v>
      </c>
      <c r="CO1594" s="10"/>
      <c r="CP1594">
        <f t="shared" si="2407"/>
        <v>0.3492962422733713</v>
      </c>
      <c r="CQ1594">
        <f t="shared" si="2407"/>
        <v>-0.34518112468713447</v>
      </c>
      <c r="CR1594">
        <f>CJ1597</f>
        <v>0</v>
      </c>
      <c r="CS1594">
        <f>CM1597</f>
        <v>0</v>
      </c>
      <c r="CW1594" s="28"/>
      <c r="CY1594" s="61">
        <v>-0.39630363173848993</v>
      </c>
      <c r="DA1594" s="17">
        <v>0</v>
      </c>
      <c r="DB1594">
        <v>0</v>
      </c>
      <c r="DD1594" s="73">
        <f>(DB1593*DB1594)*(1-COS(RADIANS(CW1593+45)))+DB1595*(SIN(RADIANS(CW1593+45)))</f>
        <v>-0.99819407099623292</v>
      </c>
      <c r="DE1594" s="73">
        <f>(DB1594^2)*(1-COS(RADIANS(CW1593+45)))+(COS(RADIANS(CW1593+45)))</f>
        <v>-6.0071595850015709E-2</v>
      </c>
      <c r="DF1594" s="73">
        <f>(DB1594*DB1595)*(1-COS(RADIANS(CW1593+45)))-DB1593*(SIN(RADIANS(CW1593+45)))</f>
        <v>0</v>
      </c>
      <c r="DG1594" s="10"/>
      <c r="DH1594">
        <v>-0.99819407099623292</v>
      </c>
      <c r="DI1594" s="23">
        <f>SIN(RADIANS('[1]Biaxial Input'!$F$21))*(COS(RADIANS(0)))</f>
        <v>6.9756473744125524E-2</v>
      </c>
      <c r="DK1594" s="30">
        <f>(DI1593*DI1594)*(1-COS(RADIANS(CV1593)))+DI1595*(SIN(RADIANS(CV1593)))</f>
        <v>-2.6479783333051429E-4</v>
      </c>
      <c r="DL1594" s="30">
        <f>(DI1594^2)*(1-COS(RADIANS(CV1593)))+(COS(RADIANS(CV1593)))</f>
        <v>0.99621321456003986</v>
      </c>
      <c r="DM1594" s="30">
        <f>(DI1594*DI1595)*(1-COS(RADIANS(CV1593)))-DI1593*(SIN(RADIANS(CV1593)))</f>
        <v>-8.694343573875718E-2</v>
      </c>
      <c r="DO1594">
        <v>-0.99439821739350409</v>
      </c>
      <c r="DQ1594" s="28">
        <f>(DB1593*DB1594)*(1-COS(RADIANS(CU1593)))+DB1595*(SIN(RADIANS(CU1593)))</f>
        <v>0.93969262078590832</v>
      </c>
      <c r="DR1594" s="28">
        <f>(DB1594^2)*(1-COS(RADIANS(CU1593)))+(COS(RADIANS(CU1593)))</f>
        <v>0.34202014332566882</v>
      </c>
      <c r="DS1594" s="28">
        <f>(DB1594*DB1595)*(1-COS(RADIANS(CU1593)))-DB1593*(SIN(RADIANS(CU1593)))</f>
        <v>0</v>
      </c>
      <c r="DU1594" s="61">
        <v>-0.91743488547343754</v>
      </c>
      <c r="DW1594" s="17">
        <v>0</v>
      </c>
      <c r="DX1594">
        <v>0</v>
      </c>
      <c r="DZ1594" s="73">
        <f>(DB1593*DB1594)*(1-COS(RADIANS(CW1593-45)))+DB1595*(SIN(RADIANS(CW1593-45)))</f>
        <v>6.0071595850015203E-2</v>
      </c>
      <c r="EA1594" s="73">
        <f>(DB1594^2)*(1-COS(RADIANS(CW1593-45)))+(COS(RADIANS(CW1593-45)))</f>
        <v>-0.99819407099623292</v>
      </c>
      <c r="EB1594" s="73">
        <f>(DB1594*DB1595)*(1-COS(RADIANS(CW1593-45)))-DB1593*(SIN(RADIANS(CW1593-45)))</f>
        <v>0</v>
      </c>
      <c r="EC1594" s="10"/>
      <c r="ED1594">
        <v>6.0071595850015203E-2</v>
      </c>
      <c r="EE1594" s="1">
        <v>6.0108437232738364E-2</v>
      </c>
      <c r="EG1594">
        <f>CY1594+DU1594</f>
        <v>-1.3137385172119274</v>
      </c>
      <c r="EH1594">
        <f>EG1594/(SQRT(EG1593^2+EG1594^2+EG1595^2))</f>
        <v>-0.92895341422651356</v>
      </c>
      <c r="EJ1594">
        <f>Q1594+AM1594</f>
        <v>-0.46328870784951348</v>
      </c>
      <c r="EK1594">
        <f>EJ1594/(SQRT(EJ1593^2+EJ1594^2+EJ1595^2))</f>
        <v>-0.35414074014941749</v>
      </c>
      <c r="EM1594" s="23">
        <f>CY1595*DU1593-CY1593*DU1595</f>
        <v>3.5449434229960525E-2</v>
      </c>
      <c r="EP1594" s="9">
        <f>((SUMPRODUCT(CM1594:CM1596,BZ1594:BZ1596))*(SUMPRODUCT(CM1594:CM1596,CA1594:CA1596)))-((SUMPRODUCT(CN1594:CN1596,BZ1594:BZ1596))*(SUMPRODUCT(CN1594:CN1596,CA1594:CA1596)))</f>
        <v>-3.2202603657630224E-2</v>
      </c>
      <c r="EY1594" s="28"/>
      <c r="EZ1594" s="10"/>
      <c r="FA1594" s="61">
        <v>-0.38023182627481145</v>
      </c>
      <c r="FB1594" s="13">
        <f>BW1595</f>
        <v>0</v>
      </c>
      <c r="FC1594" s="17">
        <v>0</v>
      </c>
      <c r="FD1594">
        <v>0</v>
      </c>
      <c r="FF1594" s="73">
        <f>(FD1593*FD1594)*(1-COS(RADIANS(EY1593+45)))+FD1595*(SIN(RADIANS(EY1593+45)))</f>
        <v>-0.99909043511046924</v>
      </c>
      <c r="FG1594" s="73">
        <f>(FD1594^2)*(1-COS(RADIANS(EY1593+45)))+(COS(RADIANS(EY1593+45)))</f>
        <v>-4.2641558024691752E-2</v>
      </c>
      <c r="FH1594" s="73">
        <f>(FD1594*FD1595)*(1-COS(RADIANS(EY1593+45)))-FD1593*(SIN(RADIANS(EY1593+45)))</f>
        <v>0</v>
      </c>
      <c r="FI1594" s="10"/>
      <c r="FJ1594">
        <v>-0.99909043511046924</v>
      </c>
      <c r="FK1594" s="23">
        <f>SIN(RADIANS(176))*(COS(RADIANS(0)))</f>
        <v>6.9756473744125524E-2</v>
      </c>
      <c r="FM1594" s="30">
        <f>(FK1593*FK1594)*(1-COS(RADIANS(EX1593)))+FK1595*(SIN(RADIANS(EX1593)))</f>
        <v>-2.6479783333051429E-4</v>
      </c>
      <c r="FN1594" s="30">
        <f>(FK1594^2)*(1-COS(RADIANS(EX1593)))+(COS(RADIANS(EX1593)))</f>
        <v>0.99621321456003986</v>
      </c>
      <c r="FO1594" s="30">
        <f>(FK1594*FK1595)*(1-COS(RADIANS(EX1593)))-FK1593*(SIN(RADIANS(EX1593)))</f>
        <v>-8.694343573875718E-2</v>
      </c>
      <c r="FQ1594">
        <v>-0.99529580260541461</v>
      </c>
      <c r="FS1594" s="28">
        <f>(FD1593*FD1594)*(1-COS(RADIANS(EW1593)))+FD1595*(SIN(RADIANS(EW1593)))</f>
        <v>0.93969262078590832</v>
      </c>
      <c r="FT1594" s="28">
        <f>(FD1594^2)*(1-COS(RADIANS(EW1593)))+(COS(RADIANS(EW1593)))</f>
        <v>0.34202014332566882</v>
      </c>
      <c r="FU1594" s="28">
        <f>(FD1594*FD1595)*(1-COS(RADIANS(EW1593)))-FD1593*(SIN(RADIANS(EW1593)))</f>
        <v>0</v>
      </c>
      <c r="FW1594" s="61">
        <v>-0.92421160775035582</v>
      </c>
      <c r="FX1594" s="13">
        <f>BX1595</f>
        <v>0</v>
      </c>
      <c r="FY1594" s="17">
        <v>0</v>
      </c>
      <c r="FZ1594">
        <v>0</v>
      </c>
      <c r="GB1594" s="73">
        <f>(FD1593*FD1594)*(1-COS(RADIANS(EY1593-45)))+FD1595*(SIN(RADIANS(EY1593-45)))</f>
        <v>4.2641558024691245E-2</v>
      </c>
      <c r="GC1594" s="73">
        <f>(FD1594^2)*(1-COS(RADIANS(EY1593-45)))+(COS(RADIANS(EY1593-45)))</f>
        <v>-0.99909043511046935</v>
      </c>
      <c r="GD1594" s="73">
        <f>(FD1594*FD1595)*(1-COS(RADIANS(EY1593-45)))-FD1593*(SIN(RADIANS(EY1593-45)))</f>
        <v>0</v>
      </c>
      <c r="GE1594" s="10"/>
      <c r="GF1594">
        <v>4.2641558024691245E-2</v>
      </c>
      <c r="GG1594" s="1">
        <v>4.2744640576144625E-2</v>
      </c>
      <c r="GI1594">
        <f>FA1594+FW1594</f>
        <v>-1.3044434340251674</v>
      </c>
      <c r="GJ1594">
        <f>GI1594/(SQRT(GI1593^2+GI1594^2+GI1595^2))</f>
        <v>-0.92238079787346261</v>
      </c>
      <c r="GL1594">
        <f>CH1595+DC1594</f>
        <v>-3.2202603657630224E-2</v>
      </c>
      <c r="GM1594" t="e">
        <f>GL1594/(SQRT(GL1593^2+GL1594^2+GL1595^2))</f>
        <v>#VALUE!</v>
      </c>
      <c r="GO1594" s="27">
        <f>FA1595*FW1593-FA1593*FW1595</f>
        <v>3.5449434229960525E-2</v>
      </c>
    </row>
    <row r="1595" spans="1:197" x14ac:dyDescent="0.2">
      <c r="D1595" t="s">
        <v>10</v>
      </c>
      <c r="E1595" s="5">
        <f t="shared" si="2406"/>
        <v>-9.8670825378713731E-2</v>
      </c>
      <c r="F1595" s="6">
        <f t="shared" si="2406"/>
        <v>-0.32743702453282264</v>
      </c>
      <c r="G1595" s="7">
        <f t="shared" si="2408"/>
        <v>-0.16214771720730445</v>
      </c>
      <c r="H1595" s="8">
        <f t="shared" si="2409"/>
        <v>-0.30114099064220901</v>
      </c>
      <c r="J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W1595" s="1"/>
      <c r="AX1595" s="10"/>
      <c r="AY1595" s="11">
        <f>(G1528^2)*F1528+G1528*G1529*F1529+G1528*G1530*F1530-((H1528^2)*F1528+H1528*H1529*F1529+H1528*H1530*F1530)</f>
        <v>-0.29209225931059873</v>
      </c>
      <c r="AZ1595" s="12">
        <f>G1528*G1529*F1528+(G1529^2)*F1529+G1529*G1530*F1530-(H1528*H1529*F1528+(H1529^2)*F1529+H1529*H1530*F1530)</f>
        <v>0.88221701190258162</v>
      </c>
      <c r="BA1595" s="12">
        <f>G1528*G1530*F1528+G1529*G1530*F1529+(G1530^2)*F1530-(H1528*H1530*F1528+H1529*H1530*F1529+(H1530^2)*F1530)</f>
        <v>-7.5213360955181885E-2</v>
      </c>
      <c r="BB1595" s="12">
        <f>(G1528^2)*E1528+G1528*G1529*E1529+G1528*G1530*E1530-((H1528^2)*E1528+H1528*H1529*E1529+H1528*H1530*E1530)</f>
        <v>0.29345127391204112</v>
      </c>
      <c r="BC1595" s="12">
        <f>G1528*G1529*E1528+(G1529^2)*E1529+G1529*G1530*E1530-(H1528*H1529*E1528+(H1529^2)*E1529+H1529*H1530*E1530)</f>
        <v>-0.95048535745334761</v>
      </c>
      <c r="BD1595" s="24">
        <f>G1528*G1530*E1528+G1529*G1530*E1529+(G1530^2)*E1530-(H1528*H1530*E1528+H1529*H1530*E1529+(H1530^2)*E1530)</f>
        <v>8.116322412504387E-2</v>
      </c>
      <c r="BE1595" s="10">
        <f>J1528</f>
        <v>4.3404163764087289E-2</v>
      </c>
      <c r="BY1595" t="s">
        <v>9</v>
      </c>
      <c r="BZ1595" s="5">
        <f t="shared" si="2410"/>
        <v>0.3492962422733713</v>
      </c>
      <c r="CA1595" s="6">
        <f t="shared" si="2410"/>
        <v>-0.34518112468713447</v>
      </c>
      <c r="CB1595" s="7">
        <f>CY1594</f>
        <v>-0.39630363173848993</v>
      </c>
      <c r="CC1595" s="8">
        <f>DU1594</f>
        <v>-0.91743488547343754</v>
      </c>
      <c r="CD1595">
        <f t="shared" ref="CD1595" si="2412">CB1595+CC1595</f>
        <v>-1.3137385172119274</v>
      </c>
      <c r="CE1595" s="10"/>
      <c r="CF1595">
        <f>CD1595/(SQRT(CD1594^2+CD1595^2+CD1596^2))</f>
        <v>-0.92895341422651356</v>
      </c>
      <c r="CH1595">
        <f>((SUMPRODUCT(CM1594:CM1596,CK1594:CK1596))*(SUMPRODUCT(CM1594:CM1596,CL1594:CL1596)))-((SUMPRODUCT(CN1594:CN1596,CK1594:CK1596))*(SUMPRODUCT(CN1594:CN1596,CL1594:CL1596)))</f>
        <v>-3.2202603657630224E-2</v>
      </c>
      <c r="CJ1595" s="10" t="s">
        <v>9</v>
      </c>
      <c r="CK1595" s="5">
        <f t="shared" si="2411"/>
        <v>0.3492962422733713</v>
      </c>
      <c r="CL1595" s="6">
        <f t="shared" si="2411"/>
        <v>-0.34518112468713447</v>
      </c>
      <c r="CM1595" s="7">
        <f>FA1594</f>
        <v>-0.38023182627481145</v>
      </c>
      <c r="CN1595" s="8">
        <f>FW1594</f>
        <v>-0.92421160775035582</v>
      </c>
      <c r="CP1595">
        <f t="shared" si="2407"/>
        <v>-9.8670839279614439E-2</v>
      </c>
      <c r="CQ1595">
        <f t="shared" si="2407"/>
        <v>-0.32743703463395935</v>
      </c>
      <c r="CR1595">
        <f>CK1597</f>
        <v>0</v>
      </c>
      <c r="CS1595">
        <f>CN1597</f>
        <v>0</v>
      </c>
      <c r="CW1595" s="28"/>
      <c r="CY1595" s="61">
        <v>-8.7151637982969737E-2</v>
      </c>
      <c r="DA1595" s="17">
        <v>0</v>
      </c>
      <c r="DB1595">
        <v>1</v>
      </c>
      <c r="DD1595" s="73">
        <f>(DB1593*DB1595)*(1-COS(RADIANS(CW1593+45)))-DB1594*(SIN(RADIANS(CW1593+45)))</f>
        <v>0</v>
      </c>
      <c r="DE1595" s="73">
        <f>(DB1594*DB1595)*(1-COS(RADIANS(CW1593+45)))+DB1593*(SIN(RADIANS(CW1593+45)))</f>
        <v>0</v>
      </c>
      <c r="DF1595" s="73">
        <f>(DB1595^2)*(1-COS(RADIANS(CW1593+45)))+(COS(RADIANS(CW1593+45)))</f>
        <v>1</v>
      </c>
      <c r="DG1595" s="10"/>
      <c r="DH1595">
        <v>0</v>
      </c>
      <c r="DI1595" s="23">
        <f>SIN(RADIANS('[1]Biaxial Input'!$F$21))*SIN(RADIANS(0))</f>
        <v>0</v>
      </c>
      <c r="DK1595" s="30">
        <f>(DI1593*DI1595)*(1-COS(RADIANS(CV1593)))-DI1594*(SIN(RADIANS(CV1593)))</f>
        <v>6.0796772806267756E-3</v>
      </c>
      <c r="DL1595" s="30">
        <f>(DI1594*DI1595)*(1-COS(RADIANS(CV1593)))+DI1593*(SIN(RADIANS(CV1593)))</f>
        <v>8.694343573875718E-2</v>
      </c>
      <c r="DM1595" s="30">
        <f>(DI1595^2)*(1-COS(RADIANS(CV1593)))+(COS(RADIANS(CV1593)))</f>
        <v>0.99619469809174555</v>
      </c>
      <c r="DO1595">
        <v>-8.7151637982969737E-2</v>
      </c>
      <c r="DQ1595" s="28">
        <f>(DB1593*DB1595)*(1-COS(RADIANS(CU1593)))-DB1594*(SIN(RADIANS(CU1593)))</f>
        <v>0</v>
      </c>
      <c r="DR1595" s="28">
        <f>(DB1594*DB1595)*(1-COS(RADIANS(CU1593)))+DB1593*(SIN(RADIANS(CU1593)))</f>
        <v>0</v>
      </c>
      <c r="DS1595" s="28">
        <f>(DB1595^2)*(1-COS(RADIANS(CU1593)))+(COS(RADIANS(CU1593)))</f>
        <v>1</v>
      </c>
      <c r="DU1595" s="61">
        <v>-8.4586688158175879E-4</v>
      </c>
      <c r="DW1595" s="17">
        <v>0</v>
      </c>
      <c r="DX1595">
        <v>1</v>
      </c>
      <c r="DZ1595" s="73">
        <f>(DB1593*DB1593)*(1-COS(RADIANS(CW1593-45)))-DB1593*(SIN(RADIANS(CW1593-45)))</f>
        <v>0</v>
      </c>
      <c r="EA1595" s="73">
        <f>(DB1594*DB1595)*(1-COS(RADIANS(CW1593-45)))+DB1593*(SIN(RADIANS(CW1593-45)))</f>
        <v>0</v>
      </c>
      <c r="EB1595" s="73">
        <f>(DB1595^2)*(1-COS(RADIANS(CW1593-45)))+(COS(RADIANS(CW1593-45)))</f>
        <v>1</v>
      </c>
      <c r="EC1595" s="10"/>
      <c r="ED1595">
        <v>0</v>
      </c>
      <c r="EE1595" s="1">
        <v>-8.4586688158175879E-4</v>
      </c>
      <c r="EG1595">
        <f>CY1595+DU1595</f>
        <v>-8.799750486455149E-2</v>
      </c>
      <c r="EH1595">
        <f>EG1595/(SQRT(EG1593^2+EG1594^2+EG1595^2))</f>
        <v>-6.2223632417220551E-2</v>
      </c>
      <c r="EJ1595">
        <f>Q1595+AM1595</f>
        <v>0</v>
      </c>
      <c r="EK1595">
        <f>EJ1595/(SQRT(EJ1593^2+EJ1594^2+EJ1595^2))</f>
        <v>0</v>
      </c>
      <c r="EM1595" s="23">
        <f>CY1593*DU1594-CY1594*DU1593</f>
        <v>-0.99619469809174555</v>
      </c>
      <c r="ER1595">
        <f t="shared" ref="ER1595:ES1597" si="2413">CK1594</f>
        <v>0.93180266183863136</v>
      </c>
      <c r="ES1595">
        <f t="shared" si="2413"/>
        <v>-0.87956522186239505</v>
      </c>
      <c r="ET1595" t="e">
        <f>#REF!</f>
        <v>#REF!</v>
      </c>
      <c r="EU1595" t="e">
        <f>#REF!</f>
        <v>#REF!</v>
      </c>
      <c r="EY1595" s="28"/>
      <c r="EZ1595" s="10"/>
      <c r="FA1595" s="61">
        <v>-8.7123601953767268E-2</v>
      </c>
      <c r="FB1595" s="13">
        <f>BW1596</f>
        <v>0</v>
      </c>
      <c r="FC1595" s="17">
        <v>0</v>
      </c>
      <c r="FD1595">
        <v>1</v>
      </c>
      <c r="FF1595" s="73">
        <f>(FD1593*FD1595)*(1-COS(RADIANS(EY1593+45)))-FD1594*(SIN(RADIANS(EY1593+45)))</f>
        <v>0</v>
      </c>
      <c r="FG1595" s="73">
        <f>(FD1594*FD1595)*(1-COS(RADIANS(EY1593+45)))+FD1593*(SIN(RADIANS(EY1593+45)))</f>
        <v>0</v>
      </c>
      <c r="FH1595" s="73">
        <f>(FD1595^2)*(1-COS(RADIANS(EY1593+45)))+(COS(RADIANS(EY1593+45)))</f>
        <v>1</v>
      </c>
      <c r="FI1595" s="10"/>
      <c r="FJ1595">
        <v>0</v>
      </c>
      <c r="FK1595" s="23">
        <f>SIN(RADIANS(176))*SIN(RADIANS(0))</f>
        <v>0</v>
      </c>
      <c r="FM1595" s="30">
        <f>(FK1593*FK1595)*(1-COS(RADIANS(EX1593)))-FK1594*(SIN(RADIANS(EX1593)))</f>
        <v>6.0796772806267756E-3</v>
      </c>
      <c r="FN1595" s="30">
        <f>(FK1594*FK1595)*(1-COS(RADIANS(EX1593)))+FK1593*(SIN(RADIANS(EX1593)))</f>
        <v>8.694343573875718E-2</v>
      </c>
      <c r="FO1595" s="30">
        <f>(FK1595^2)*(1-COS(RADIANS(EX1593)))+(COS(RADIANS(EX1593)))</f>
        <v>0.99619469809174555</v>
      </c>
      <c r="FQ1595">
        <v>-8.7123601953767268E-2</v>
      </c>
      <c r="FS1595" s="28">
        <f>(FD1593*FD1595)*(1-COS(RADIANS(EW1593)))-FD1594*(SIN(RADIANS(EW1593)))</f>
        <v>0</v>
      </c>
      <c r="FT1595" s="28">
        <f>(FD1594*FD1595)*(1-COS(RADIANS(EW1593)))+FD1593*(SIN(RADIANS(EW1593)))</f>
        <v>0</v>
      </c>
      <c r="FU1595" s="28">
        <f>(FD1595^2)*(1-COS(RADIANS(EW1593)))+(COS(RADIANS(EW1593)))</f>
        <v>1</v>
      </c>
      <c r="FW1595" s="61">
        <v>-2.3667438597124116E-3</v>
      </c>
      <c r="FX1595" s="13">
        <f>BX1596</f>
        <v>0</v>
      </c>
      <c r="FY1595" s="17">
        <v>0</v>
      </c>
      <c r="FZ1595">
        <v>1</v>
      </c>
      <c r="GB1595" s="73">
        <f>(FD1593*FD1593)*(1-COS(RADIANS(EY1593-45)))-FD1593*(SIN(RADIANS(EY1593-45)))</f>
        <v>0</v>
      </c>
      <c r="GC1595" s="73">
        <f>(FD1594*FD1595)*(1-COS(RADIANS(EY1593-45)))+FD1593*(SIN(RADIANS(EY1593-45)))</f>
        <v>0</v>
      </c>
      <c r="GD1595" s="73">
        <f>(FD1595^2)*(1-COS(RADIANS(EY1593-45)))+(COS(RADIANS(EY1593-45)))</f>
        <v>0.99999999999999989</v>
      </c>
      <c r="GE1595" s="10"/>
      <c r="GF1595">
        <v>0</v>
      </c>
      <c r="GG1595" s="1">
        <v>-2.3667438597124116E-3</v>
      </c>
      <c r="GI1595">
        <f>FA1595+FW1595</f>
        <v>-8.9490345813479685E-2</v>
      </c>
      <c r="GJ1595">
        <f>GI1595/(SQRT(GI1593^2+GI1594^2+GI1595^2))</f>
        <v>-6.3279230375440643E-2</v>
      </c>
      <c r="GL1595" t="e">
        <f>#REF!+DC1595</f>
        <v>#REF!</v>
      </c>
      <c r="GM1595" t="e">
        <f>GL1595/(SQRT(GL1593^2+GL1594^2+GL1595^2))</f>
        <v>#REF!</v>
      </c>
      <c r="GO1595" s="27">
        <f>FA1593*FW1594-FA1594*FW1593</f>
        <v>-0.99619469809174532</v>
      </c>
    </row>
    <row r="1596" spans="1:197" x14ac:dyDescent="0.2">
      <c r="A1596" s="3" t="s">
        <v>19</v>
      </c>
      <c r="B1596" s="3" t="s">
        <v>18</v>
      </c>
      <c r="C1596" s="3" t="s">
        <v>20</v>
      </c>
      <c r="Q1596" s="82" t="s">
        <v>148</v>
      </c>
      <c r="R1596" s="13"/>
      <c r="T1596" s="10"/>
      <c r="U1596" s="10"/>
      <c r="V1596" s="10"/>
      <c r="W1596" s="10"/>
      <c r="X1596" s="10"/>
      <c r="Y1596" s="10"/>
      <c r="Z1596" s="80"/>
      <c r="AA1596" s="23" t="s">
        <v>149</v>
      </c>
      <c r="AE1596" s="1"/>
      <c r="AG1596" s="80"/>
      <c r="AK1596" s="13"/>
      <c r="AL1596" s="81"/>
      <c r="AM1596" s="82" t="s">
        <v>150</v>
      </c>
      <c r="AO1596" s="13"/>
      <c r="AP1596" s="13"/>
      <c r="AS1596" s="1"/>
      <c r="AW1596" s="1"/>
      <c r="AX1596" s="10"/>
      <c r="AY1596" s="11">
        <f>(G1533^2)*F1533+G1533*G1534*F1534+G1533*G1535*F1535-((H1533^2)*F1533+H1533*H1534*F1534+H1533*H1535*F1535)</f>
        <v>0.31462690975765556</v>
      </c>
      <c r="AZ1596" s="12">
        <f>G1533*G1534*F1533+(G1534^2)*F1534+G1534*G1535*F1535-(H1533*H1534*F1533+(H1534^2)*F1534+H1534*H1535*F1535)</f>
        <v>-0.92832653016802902</v>
      </c>
      <c r="BA1596" s="12">
        <f>G1533*G1535*F1533+G1534*G1535*F1534+(G1535^2)*F1535-(H1533*H1535*F1533+H1534*H1535*F1534+(H1535^2)*F1535)</f>
        <v>8.0400799861034059E-2</v>
      </c>
      <c r="BB1596" s="12">
        <f>(G1533^2)*E1533+G1533*G1534*E1534+G1533*G1535*E1535-((H1533^2)*E1533+H1533*H1534*E1534+H1533*H1535*E1535)</f>
        <v>-0.2891163195472668</v>
      </c>
      <c r="BC1596" s="12">
        <f>G1533*G1534*E1533+(G1534^2)*E1534+G1534*G1535*E1535-(H1533*H1534*E1533+(H1534^2)*E1534+H1534*H1535*E1535)</f>
        <v>0.92163731934852644</v>
      </c>
      <c r="BD1596" s="24">
        <f>G1533*G1535*E1533+G1534*G1535*E1534+(G1535^2)*E1535-(H1533*H1535*E1533+H1534*H1535*E1534+(H1535^2)*E1535)</f>
        <v>-7.5773462256717883E-2</v>
      </c>
      <c r="BE1596" s="10">
        <f>J1533</f>
        <v>-3.9024049959530627E-2</v>
      </c>
      <c r="BY1596" t="s">
        <v>10</v>
      </c>
      <c r="BZ1596" s="5">
        <f t="shared" si="2410"/>
        <v>-9.8670839279614439E-2</v>
      </c>
      <c r="CA1596" s="6">
        <f t="shared" si="2410"/>
        <v>-0.32743703463395935</v>
      </c>
      <c r="CB1596" s="7">
        <f>CY1595</f>
        <v>-8.7151637982969737E-2</v>
      </c>
      <c r="CC1596" s="8">
        <f>DU1595</f>
        <v>-8.4586688158175879E-4</v>
      </c>
      <c r="CD1596">
        <f>(CB1596+CC1596)</f>
        <v>-8.799750486455149E-2</v>
      </c>
      <c r="CE1596" s="10"/>
      <c r="CF1596">
        <f>CD1596/(SQRT(CD1594^2+CD1595^2+CD1596^2))</f>
        <v>-6.2223632417220551E-2</v>
      </c>
      <c r="CG1596" s="10" t="s">
        <v>160</v>
      </c>
      <c r="CH1596" s="10">
        <f>-CH1593*((EY1593-CW1593)/(CH1595-CE1594))</f>
        <v>221.55607767973757</v>
      </c>
      <c r="CJ1596" s="10" t="s">
        <v>10</v>
      </c>
      <c r="CK1596" s="5">
        <f t="shared" si="2411"/>
        <v>-9.8670839279614439E-2</v>
      </c>
      <c r="CL1596" s="6">
        <f t="shared" si="2411"/>
        <v>-0.32743703463395935</v>
      </c>
      <c r="CM1596" s="7">
        <f>FA1595</f>
        <v>-8.7123601953767268E-2</v>
      </c>
      <c r="CN1596" s="8">
        <f>FW1595</f>
        <v>-2.3667438597124116E-3</v>
      </c>
      <c r="CW1596" s="28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EE1596" s="1"/>
      <c r="EI1596" s="64">
        <f>(DEGREES(ACOS((EH1593*EK1593+EH1594*EK1594+EH1595*EK1595)/((SQRT(EH1593^2+EH1594^2+EH1595^2))*(SQRT(EK1593^2+EK1594^2+EK1595^2))))))</f>
        <v>90.704712852444928</v>
      </c>
      <c r="ER1596">
        <f t="shared" si="2413"/>
        <v>0.3492962422733713</v>
      </c>
      <c r="ES1596">
        <f t="shared" si="2413"/>
        <v>-0.34518112468713447</v>
      </c>
      <c r="ET1596" t="e">
        <f>#REF!</f>
        <v>#REF!</v>
      </c>
      <c r="EU1596" t="e">
        <f>#REF!</f>
        <v>#REF!</v>
      </c>
      <c r="EY1596" s="28"/>
      <c r="EZ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GG1596" s="1"/>
      <c r="GK1596" s="64" t="e">
        <f>(DEGREES(ACOS((GJ1593*GM1593+GJ1594*GM1594+GJ1595*GM1595)/((SQRT(GJ1593^2+GJ1594^2+GJ1595^2))*(SQRT(GM1593^2+GM1594^2+GM1595^2))))))</f>
        <v>#VALUE!</v>
      </c>
    </row>
    <row r="1597" spans="1:197" x14ac:dyDescent="0.2">
      <c r="A1597" s="3">
        <f>C1610+C1613</f>
        <v>5.2004910862266884E-2</v>
      </c>
      <c r="B1597" s="3">
        <f>C1611*C1615-C1612*C1614</f>
        <v>-0.14711332281103856</v>
      </c>
      <c r="C1597" s="3">
        <f>A1598*B1599-A1599*B1598</f>
        <v>0.16471057135494879</v>
      </c>
      <c r="E1597" s="5" t="s">
        <v>4</v>
      </c>
      <c r="F1597" s="6" t="s">
        <v>5</v>
      </c>
      <c r="G1597" s="7" t="s">
        <v>6</v>
      </c>
      <c r="H1597" s="8" t="s">
        <v>1</v>
      </c>
      <c r="I1597">
        <v>16</v>
      </c>
      <c r="J1597" s="9" t="s">
        <v>7</v>
      </c>
      <c r="K1597">
        <v>16</v>
      </c>
      <c r="L1597" s="10"/>
      <c r="M1597" s="17">
        <f>A1537</f>
        <v>25</v>
      </c>
      <c r="N1597" s="17">
        <f>B1537</f>
        <v>-30</v>
      </c>
      <c r="O1597" s="17">
        <f>C1537</f>
        <v>270.8</v>
      </c>
      <c r="Q1597" s="61">
        <f t="array" ref="Q1597:Q1599">MMULT(AI1597:AK1599,AG1597:AG1599)</f>
        <v>0.91338652578000923</v>
      </c>
      <c r="R1597" s="13"/>
      <c r="S1597" s="17">
        <v>1</v>
      </c>
      <c r="T1597">
        <v>0</v>
      </c>
      <c r="V1597" s="73">
        <f>(T1597^2)*(1-COS(RADIANS(O1597+45)))+(COS(RADIANS(O1597+45)))</f>
        <v>0.71691060765048265</v>
      </c>
      <c r="W1597" s="73">
        <f>(T1597*T1598)*(1-COS(RADIANS(O1597+45)))-T1599*(SIN(RADIANS(O1597+45)))</f>
        <v>0.69716510285456468</v>
      </c>
      <c r="X1597" s="73">
        <f>(T1597*T1599)*(1-COS(RADIANS(O1597+45)))+T1598*(SIN(RADIANS(O1597+45)))</f>
        <v>0</v>
      </c>
      <c r="Y1597" s="10"/>
      <c r="Z1597">
        <f t="array" ref="Z1597:Z1599">MMULT(V1597:X1599,S1597:S1599)</f>
        <v>0.71691060765048265</v>
      </c>
      <c r="AA1597" s="23">
        <f>COS(RADIANS('[1]Biaxial Input'!$F$21))</f>
        <v>-0.9975640502598242</v>
      </c>
      <c r="AC1597" s="30">
        <f>(AA1597^2)*(1-COS(RADIANS(N1597)))+(COS(RADIANS(N1597)))</f>
        <v>0.99934808421962718</v>
      </c>
      <c r="AD1597" s="30">
        <f>(AA1597*AA1598)*(1-COS(RADIANS(N1597)))-AA1599*(SIN(RADIANS(N1597)))</f>
        <v>-9.3228300025961861E-3</v>
      </c>
      <c r="AE1597" s="30">
        <f>(AA1597*AA1599)*(1-COS(RADIANS(N1597)))+AA1598*(SIN(RADIANS(N1597)))</f>
        <v>-3.4878236872062755E-2</v>
      </c>
      <c r="AG1597">
        <f t="array" ref="AG1597:AG1599">MMULT(AC1597:AE1599,Z1597:Z1599)</f>
        <v>0.72294279404989426</v>
      </c>
      <c r="AI1597" s="28">
        <f>(T1597^2)*(1-COS(RADIANS(M1597)))+(COS(RADIANS(M1597)))</f>
        <v>0.90630778703664994</v>
      </c>
      <c r="AJ1597" s="28">
        <f>(T1597*T1598)*(1-COS(RADIANS(M1597)))-T1599*(SIN(RADIANS(M1597)))</f>
        <v>-0.42261826174069944</v>
      </c>
      <c r="AK1597" s="28">
        <f>(T1597*T1599)*(1-COS(RADIANS(M1597)))+T1598*(SIN(RADIANS(M1597)))</f>
        <v>0</v>
      </c>
      <c r="AM1597" s="61">
        <f t="array" ref="AM1597:AM1599">MMULT(AI1597:AK1599,AW1597:AW1599)</f>
        <v>-0.36553817544573719</v>
      </c>
      <c r="AN1597" s="13"/>
      <c r="AO1597" s="17">
        <v>1</v>
      </c>
      <c r="AP1597">
        <v>0</v>
      </c>
      <c r="AR1597" s="73">
        <f>(T1597^2)*(1-COS(RADIANS(O1597-45)))+(COS(RADIANS(O1597-45)))</f>
        <v>-0.69716510285456434</v>
      </c>
      <c r="AS1597" s="73">
        <f>(T1597*T1598)*(1-COS(RADIANS(O1597-45)))-T1599*(SIN(RADIANS(O1597-45)))</f>
        <v>0.71691060765048298</v>
      </c>
      <c r="AT1597" s="73">
        <f>(T1597*T1599)*(1-COS(RADIANS(O1597-45)))+T1598*(SIN(RADIANS(O1597-45)))</f>
        <v>0</v>
      </c>
      <c r="AU1597" s="10"/>
      <c r="AV1597">
        <f t="array" ref="AV1597:AV1599">MMULT(AR1597:AT1599,S1597:S1599)</f>
        <v>-0.69716510285456434</v>
      </c>
      <c r="AW1597" s="1">
        <f t="array" ref="AW1597:AW1599">MMULT(AC1597:AE1599,AV1597:AV1599)</f>
        <v>-0.6900269742003049</v>
      </c>
      <c r="AX1597" s="10"/>
      <c r="AY1597" s="11">
        <f>(G1538^2)*F1538+G1538*G1539*F1539+G1538*G1540*F1540-((H1538^2)*F1538+H1538*H1539*F1539+H1538*H1540*F1540)</f>
        <v>-0.35156073321847686</v>
      </c>
      <c r="AZ1597" s="12">
        <f>G1538*G1539*F1538+(G1539^2)*F1539+G1539*G1540*F1540-(H1538*H1539*F1538+(H1539^2)*F1539+H1539*H1540*F1540)</f>
        <v>0.92459395248868781</v>
      </c>
      <c r="BA1597" s="12">
        <f>G1538*G1540*F1538+G1539*G1540*F1539+(G1540^2)*F1540-(H1538*H1540*F1538+H1539*H1540*F1539+(H1540^2)*F1540)</f>
        <v>0.11277515897399842</v>
      </c>
      <c r="BB1597" s="12">
        <f>(G1538^2)*E1538+G1538*G1539*E1539+G1538*G1540*E1540-((H1538^2)*E1538+H1538*H1539*E1539+H1538*H1540*E1540)</f>
        <v>0.38843065367126028</v>
      </c>
      <c r="BC1597" s="12">
        <f>G1538*G1539*E1538+(G1539^2)*E1539+G1539*G1540*E1540-(H1538*H1539*E1538+(H1539^2)*E1539+H1539*H1540*E1540)</f>
        <v>-0.85616896754420213</v>
      </c>
      <c r="BD1597" s="24">
        <f>G1538*G1540*E1538+G1539*G1540*E1539+(G1540^2)*E1540-(H1538*H1540*E1538+H1539*H1540*E1539+(H1540^2)*E1540)</f>
        <v>-9.2723766930498233E-2</v>
      </c>
      <c r="BE1597" s="10">
        <f>J1538</f>
        <v>-1.5755591181267015E-2</v>
      </c>
      <c r="CS1597" s="15"/>
      <c r="CW1597" s="28"/>
      <c r="CY1597" s="82" t="s">
        <v>148</v>
      </c>
      <c r="CZ1597" s="13"/>
      <c r="DB1597" s="10"/>
      <c r="DC1597" s="10"/>
      <c r="DD1597" s="10"/>
      <c r="DE1597" s="10"/>
      <c r="DF1597" s="10"/>
      <c r="DG1597" s="10"/>
      <c r="DH1597" s="80"/>
      <c r="DI1597" s="23" t="s">
        <v>149</v>
      </c>
      <c r="DM1597" s="1"/>
      <c r="DO1597" s="80"/>
      <c r="DS1597" s="13"/>
      <c r="DT1597" s="81"/>
      <c r="DU1597" s="82" t="s">
        <v>150</v>
      </c>
      <c r="DW1597" s="13"/>
      <c r="DX1597" s="13"/>
      <c r="EA1597" s="1"/>
      <c r="EE1597" s="1"/>
      <c r="ER1597">
        <f t="shared" si="2413"/>
        <v>-9.8670839279614439E-2</v>
      </c>
      <c r="ES1597">
        <f t="shared" si="2413"/>
        <v>-0.32743703463395935</v>
      </c>
      <c r="ET1597" t="e">
        <f>#REF!</f>
        <v>#REF!</v>
      </c>
      <c r="EU1597" t="e">
        <f>#REF!</f>
        <v>#REF!</v>
      </c>
      <c r="EY1597" s="28"/>
      <c r="EZ1597" s="10"/>
      <c r="FA1597" s="82" t="s">
        <v>148</v>
      </c>
      <c r="FB1597" s="13"/>
      <c r="FD1597" s="10"/>
      <c r="FE1597" s="10"/>
      <c r="FF1597" s="10"/>
      <c r="FG1597" s="10"/>
      <c r="FH1597" s="10"/>
      <c r="FI1597" s="10"/>
      <c r="FJ1597" s="80"/>
      <c r="FK1597" s="23" t="s">
        <v>149</v>
      </c>
      <c r="FO1597" s="1"/>
      <c r="FQ1597" s="80"/>
      <c r="FU1597" s="13"/>
      <c r="FV1597" s="81"/>
      <c r="FW1597" s="82" t="s">
        <v>150</v>
      </c>
      <c r="FY1597" s="13"/>
      <c r="FZ1597" s="13"/>
      <c r="GC1597" s="1"/>
      <c r="GG1597" s="1"/>
      <c r="GK1597" s="13"/>
    </row>
    <row r="1598" spans="1:197" x14ac:dyDescent="0.2">
      <c r="A1598" s="3">
        <f>C1611+C1614</f>
        <v>4.0967996011548324E-3</v>
      </c>
      <c r="B1598" s="3">
        <f>C1612*C1613-C1610*C1615</f>
        <v>0.3884129586806801</v>
      </c>
      <c r="C1598" s="3">
        <f>A1599*B1597-A1597*B1599</f>
        <v>6.3149934883147962E-2</v>
      </c>
      <c r="D1598" t="s">
        <v>8</v>
      </c>
      <c r="E1598" s="5">
        <f t="shared" ref="E1598:F1600" si="2414">E1593</f>
        <v>0.93180264161757331</v>
      </c>
      <c r="F1598" s="6">
        <f t="shared" si="2414"/>
        <v>-0.87956524785277979</v>
      </c>
      <c r="G1598" s="7">
        <f>Q1597</f>
        <v>0.91338652578000923</v>
      </c>
      <c r="H1598" s="8">
        <f>AM1597</f>
        <v>-0.36553817544573719</v>
      </c>
      <c r="J1598" s="9">
        <f>((SUMPRODUCT(G1598:G1600,E1598:E1600))*(SUMPRODUCT(G1598:G1600,F1598:F1600)))-((SUMPRODUCT(H1598:H1600,E1598:E1600))*(SUMPRODUCT(H1598:H1600,F1598:F1600)))</f>
        <v>-4.4046578104120326E-2</v>
      </c>
      <c r="Q1598" s="61">
        <v>-0.24813534182586178</v>
      </c>
      <c r="S1598" s="17">
        <v>0</v>
      </c>
      <c r="T1598">
        <v>0</v>
      </c>
      <c r="V1598" s="73">
        <f>(T1597*T1598)*(1-COS(RADIANS(O1597+45)))+T1599*(SIN(RADIANS(O1597+45)))</f>
        <v>-0.69716510285456468</v>
      </c>
      <c r="W1598" s="73">
        <f>(T1598^2)*(1-COS(RADIANS(O1597+45)))+(COS(RADIANS(O1597+45)))</f>
        <v>0.71691060765048265</v>
      </c>
      <c r="X1598" s="73">
        <f>(T1598*T1599)*(1-COS(RADIANS(O1597+45)))-T1597*(SIN(RADIANS(O1597+45)))</f>
        <v>0</v>
      </c>
      <c r="Y1598" s="10"/>
      <c r="Z1598">
        <v>-0.69716510285456468</v>
      </c>
      <c r="AA1598" s="23">
        <f>SIN(RADIANS('[1]Biaxial Input'!$F$21))*(COS(RADIANS(0)))</f>
        <v>6.9756473744125524E-2</v>
      </c>
      <c r="AC1598" s="30">
        <f>(AA1597*AA1598)*(1-COS(RADIANS(N1597)))+AA1599*(SIN(RADIANS(N1597)))</f>
        <v>-9.3228300025961861E-3</v>
      </c>
      <c r="AD1598" s="30">
        <f>(AA1598^2)*(1-COS(RADIANS(N1597)))+(COS(RADIANS(N1597)))</f>
        <v>0.86667731956481153</v>
      </c>
      <c r="AE1598" s="30">
        <f>(AA1598*AA1599)*(1-COS(RADIANS(N1597)))-AA1597*(SIN(RADIANS(N1597)))</f>
        <v>-0.49878202512991204</v>
      </c>
      <c r="AG1598">
        <v>-0.61090081835830357</v>
      </c>
      <c r="AI1598" s="28">
        <f>(T1597*T1598)*(1-COS(RADIANS(M1597)))+T1599*(SIN(RADIANS(M1597)))</f>
        <v>0.42261826174069944</v>
      </c>
      <c r="AJ1598" s="28">
        <f>(T1598^2)*(1-COS(RADIANS(M1597)))+(COS(RADIANS(M1597)))</f>
        <v>0.90630778703664994</v>
      </c>
      <c r="AK1598" s="28">
        <f>(T1598*T1599)*(1-COS(RADIANS(M1597)))-T1597*(SIN(RADIANS(M1597)))</f>
        <v>0</v>
      </c>
      <c r="AM1598" s="61">
        <v>-0.84884377181686888</v>
      </c>
      <c r="AO1598" s="17">
        <v>0</v>
      </c>
      <c r="AP1598">
        <v>0</v>
      </c>
      <c r="AR1598" s="73">
        <f>(T1597*T1598)*(1-COS(RADIANS(O1597-45)))+T1599*(SIN(RADIANS(O1597-45)))</f>
        <v>-0.71691060765048298</v>
      </c>
      <c r="AS1598" s="73">
        <f>(T1598^2)*(1-COS(RADIANS(O1597-45)))+(COS(RADIANS(O1597-45)))</f>
        <v>-0.69716510285456434</v>
      </c>
      <c r="AT1598" s="73">
        <f>(T1598*T1599)*(1-COS(RADIANS(O1597-45)))-T1597*(SIN(RADIANS(O1597-45)))</f>
        <v>0</v>
      </c>
      <c r="AU1598" s="10"/>
      <c r="AV1598">
        <v>-0.71691060765048298</v>
      </c>
      <c r="AW1598" s="1">
        <v>-0.61483061206844525</v>
      </c>
      <c r="AX1598" s="10"/>
      <c r="AY1598" s="11">
        <f>(G1543^2)*F1543+G1543*G1544*F1544+G1543*G1545*F1545-((H1543^2)*F1543+H1543*H1544*F1544+H1543*H1545*F1545)</f>
        <v>-0.35521969356469374</v>
      </c>
      <c r="AZ1598" s="12">
        <f>G1543*G1544*F1543+(G1544^2)*F1544+G1544*G1545*F1545-(H1543*H1544*F1543+(H1544^2)*F1544+H1544*H1545*F1545)</f>
        <v>0.92214240201755593</v>
      </c>
      <c r="BA1598" s="12">
        <f>G1543*G1545*F1543+G1544*G1545*F1544+(G1545^2)*F1545-(H1543*H1545*F1543+H1544*H1545*F1544+(H1545^2)*F1545)</f>
        <v>-0.1523869843422555</v>
      </c>
      <c r="BB1598" s="12">
        <f>(G1543^2)*E1543+G1543*G1544*E1544+G1543*G1545*E1545-((H1543^2)*E1543+H1543*H1544*E1544+H1543*H1545*E1545)</f>
        <v>0.28439772136757369</v>
      </c>
      <c r="BC1598" s="12">
        <f>G1543*G1544*E1543+(G1544^2)*E1544+G1544*G1545*E1545-(H1543*H1544*E1543+(H1544^2)*E1544+H1544*H1545*E1545)</f>
        <v>-0.86116893709369868</v>
      </c>
      <c r="BD1598" s="24">
        <f>G1543*G1545*E1543+G1544*G1545*E1544+(G1545^2)*E1545-(H1543*H1545*E1543+H1544*H1545*E1544+(H1545^2)*E1545)</f>
        <v>0.12512461384668094</v>
      </c>
      <c r="BE1598" s="10">
        <f>J1543</f>
        <v>6.1424299335774979E-3</v>
      </c>
      <c r="BZ1598" s="5" t="s">
        <v>4</v>
      </c>
      <c r="CA1598" s="6" t="s">
        <v>5</v>
      </c>
      <c r="CB1598" s="7" t="s">
        <v>6</v>
      </c>
      <c r="CC1598" s="8" t="s">
        <v>1</v>
      </c>
      <c r="CD1598">
        <v>13</v>
      </c>
      <c r="CE1598" s="9" t="s">
        <v>7</v>
      </c>
      <c r="CG1598" s="90" t="s">
        <v>157</v>
      </c>
      <c r="CH1598" s="61">
        <f>CE1599-((CH1600-CE1599)/(EY1598-CW1598))*CW1598</f>
        <v>8.5952078341168097</v>
      </c>
      <c r="CK1598" s="5" t="s">
        <v>4</v>
      </c>
      <c r="CL1598" s="6" t="s">
        <v>5</v>
      </c>
      <c r="CM1598" s="7" t="s">
        <v>6</v>
      </c>
      <c r="CN1598" s="8" t="s">
        <v>1</v>
      </c>
      <c r="CO1598" s="10"/>
      <c r="CP1598">
        <f t="shared" ref="CP1598:CQ1600" si="2415">BZ1599</f>
        <v>0.93180266183863136</v>
      </c>
      <c r="CQ1598">
        <f t="shared" si="2415"/>
        <v>-0.87956522186239505</v>
      </c>
      <c r="CR1598" t="e">
        <f>#REF!</f>
        <v>#REF!</v>
      </c>
      <c r="CS1598">
        <f>CL1602</f>
        <v>0</v>
      </c>
      <c r="CU1598" s="17">
        <f>CU1502</f>
        <v>30</v>
      </c>
      <c r="CV1598" s="17">
        <f>CV1502</f>
        <v>-10</v>
      </c>
      <c r="CW1598" s="31">
        <f>CH1505</f>
        <v>262.29843135903252</v>
      </c>
      <c r="CY1598" s="61">
        <f t="array" ref="CY1598:CY1600">MMULT(DQ1598:DS1600,DO1598:DO1600)</f>
        <v>0.91752410247511307</v>
      </c>
      <c r="CZ1598" s="13"/>
      <c r="DA1598" s="17">
        <v>1</v>
      </c>
      <c r="DB1598">
        <v>0</v>
      </c>
      <c r="DD1598" s="73">
        <f>(DB1598^2)*(1-COS(RADIANS(CW1598+45)))+(COS(RADIANS(CW1598+45)))</f>
        <v>0.60596662160568548</v>
      </c>
      <c r="DE1598" s="73">
        <f>(DB1598*DB1599)*(1-COS(RADIANS(CW1598+45)))-DB1600*(SIN(RADIANS(CW1598+45)))</f>
        <v>0.79549007127668914</v>
      </c>
      <c r="DF1598" s="73">
        <f>(DB1598*DB1600)*(1-COS(RADIANS(CW1598+45)))+DB1599*(SIN(RADIANS(CW1598+45)))</f>
        <v>0</v>
      </c>
      <c r="DG1598" s="10"/>
      <c r="DH1598">
        <f t="array" ref="DH1598:DH1600">MMULT(DD1598:DF1600,DA1598:DA1600)</f>
        <v>0.60596662160568548</v>
      </c>
      <c r="DI1598" s="23">
        <f>COS(RADIANS('[1]Biaxial Input'!$F$21))</f>
        <v>-0.9975640502598242</v>
      </c>
      <c r="DK1598" s="30">
        <f>(DI1598^2)*(1-COS(RADIANS(CV1598)))+(COS(RADIANS(CV1598)))</f>
        <v>0.99992607504832687</v>
      </c>
      <c r="DL1598" s="30">
        <f>(DI1598*DI1599)*(1-COS(RADIANS(CV1598)))-DI1600*(SIN(RADIANS(CV1598)))</f>
        <v>-1.0571760619211149E-3</v>
      </c>
      <c r="DM1598" s="30">
        <f>(DI1598*DI1600)*(1-COS(RADIANS(CV1598)))+DI1599*(SIN(RADIANS(CV1598)))</f>
        <v>-1.2113084546138469E-2</v>
      </c>
      <c r="DO1598">
        <f t="array" ref="DO1598:DO1600">MMULT(DK1598:DM1600,DH1598:DH1600)</f>
        <v>0.60676279861331739</v>
      </c>
      <c r="DQ1598" s="28">
        <f>(DB1598^2)*(1-COS(RADIANS(CU1598)))+(COS(RADIANS(CU1598)))</f>
        <v>0.86602540378443871</v>
      </c>
      <c r="DR1598" s="28">
        <f>(DB1598*DB1599)*(1-COS(RADIANS(CU1598)))-DB1600*(SIN(RADIANS(CU1598)))</f>
        <v>-0.49999999999999994</v>
      </c>
      <c r="DS1598" s="28">
        <f>(DB1598*DB1600)*(1-COS(RADIANS(CU1598)))+DB1599*(SIN(RADIANS(CU1598)))</f>
        <v>0</v>
      </c>
      <c r="DU1598" s="61">
        <f t="array" ref="DU1598:DU1600">MMULT(DQ1598:DS1600,EE1598:EE1600)</f>
        <v>-0.39032666971231694</v>
      </c>
      <c r="DV1598" s="13"/>
      <c r="DW1598" s="17">
        <v>1</v>
      </c>
      <c r="DX1598">
        <v>0</v>
      </c>
      <c r="DZ1598" s="73">
        <f>(DB1598^2)*(1-COS(RADIANS(CW1598-45)))+(COS(RADIANS(CW1598-45)))</f>
        <v>-0.79549007127668914</v>
      </c>
      <c r="EA1598" s="73">
        <f>(DB1598*DB1599)*(1-COS(RADIANS(CW1598-45)))-DB1600*(SIN(RADIANS(CW1598-45)))</f>
        <v>0.6059666216056856</v>
      </c>
      <c r="EB1598" s="73">
        <f>(DB1598*DB1600)*(1-COS(RADIANS(CW1598-45)))+DB1599*(SIN(RADIANS(CW1598-45)))</f>
        <v>0</v>
      </c>
      <c r="EC1598" s="10"/>
      <c r="ED1598">
        <f t="array" ref="ED1598:ED1600">MMULT(DZ1598:EB1600,DA1598:DA1600)</f>
        <v>-0.79549007127668914</v>
      </c>
      <c r="EE1598" s="1">
        <f t="array" ref="EE1598:EE1600">MMULT(DK1598:DM1600,ED1598:ED1600)</f>
        <v>-0.79479065130492876</v>
      </c>
      <c r="EG1598">
        <f>CY1598+DU1598</f>
        <v>0.52719743276279618</v>
      </c>
      <c r="EH1598">
        <f>EG1598/(SQRT(EG1598^2+EG1599^2+EG1600^2))</f>
        <v>0.37278487973071217</v>
      </c>
      <c r="EJ1598">
        <f>Q1598+AM1598</f>
        <v>-1.0969791136427307</v>
      </c>
      <c r="EK1598">
        <f>EJ1598/(SQRT(EJ1598^2+EJ1599^2+EJ1600^2))</f>
        <v>-0.84137867863797988</v>
      </c>
      <c r="EM1598" s="23">
        <f>CY1599*DU1600-CY1600*DU1599</f>
        <v>-7.6122350781685652E-2</v>
      </c>
      <c r="EO1598" s="15">
        <v>13</v>
      </c>
      <c r="EP1598" s="9" t="s">
        <v>7</v>
      </c>
      <c r="EW1598" s="17">
        <f>CU1598</f>
        <v>30</v>
      </c>
      <c r="EX1598" s="17">
        <f>CV1598</f>
        <v>-10</v>
      </c>
      <c r="EY1598" s="31">
        <f>1+CW1598</f>
        <v>263.29843135903252</v>
      </c>
      <c r="EZ1598" s="10"/>
      <c r="FA1598" s="61">
        <f t="array" ref="FA1598:FA1600">MMULT(FS1598:FU1600,FQ1598:FQ1600)</f>
        <v>0.92419649879330901</v>
      </c>
      <c r="FB1598" s="13">
        <f>BW1599</f>
        <v>0</v>
      </c>
      <c r="FC1598" s="17">
        <v>1</v>
      </c>
      <c r="FD1598">
        <v>0</v>
      </c>
      <c r="FF1598" s="73">
        <f>(FD1598^2)*(1-COS(RADIANS(EY1598+45)))+(COS(RADIANS(EY1598+45)))</f>
        <v>0.61975754599489397</v>
      </c>
      <c r="FG1598" s="73">
        <f>(FD1598*FD1599)*(1-COS(RADIANS(EY1598+45)))-FD1600*(SIN(RADIANS(EY1598+45)))</f>
        <v>0.78479333851810118</v>
      </c>
      <c r="FH1598" s="73">
        <f>(FD1598*FD1600)*(1-COS(RADIANS(EY1598+45)))+FD1599*(SIN(RADIANS(EY1598+45)))</f>
        <v>0</v>
      </c>
      <c r="FI1598" s="10"/>
      <c r="FJ1598">
        <f t="array" ref="FJ1598:FJ1600">MMULT(FF1598:FH1600,FC1598:FC1600)</f>
        <v>0.61975754599489397</v>
      </c>
      <c r="FK1598" s="23">
        <f>COS(RADIANS(176))</f>
        <v>-0.9975640502598242</v>
      </c>
      <c r="FM1598" s="30">
        <f>(FK1598^2)*(1-COS(RADIANS(EX1598)))+(COS(RADIANS(EX1598)))</f>
        <v>0.99992607504832687</v>
      </c>
      <c r="FN1598" s="30">
        <f>(FK1598*FK1599)*(1-COS(RADIANS(EX1598)))-FK1600*(SIN(RADIANS(EX1598)))</f>
        <v>-1.0571760619211149E-3</v>
      </c>
      <c r="FO1598" s="30">
        <f>(FK1598*FK1600)*(1-COS(RADIANS(EX1598)))+FK1599*(SIN(RADIANS(EX1598)))</f>
        <v>-1.2113084546138469E-2</v>
      </c>
      <c r="FQ1598">
        <f t="array" ref="FQ1598:FQ1600">MMULT(FM1598:FO1600,FJ1598:FJ1600)</f>
        <v>0.62054139517929374</v>
      </c>
      <c r="FS1598" s="28">
        <f>(FD1598^2)*(1-COS(RADIANS(EW1598)))+(COS(RADIANS(EW1598)))</f>
        <v>0.86602540378443871</v>
      </c>
      <c r="FT1598" s="28">
        <f>(FD1598*FD1599)*(1-COS(RADIANS(EW1598)))-FD1600*(SIN(RADIANS(EW1598)))</f>
        <v>-0.49999999999999994</v>
      </c>
      <c r="FU1598" s="28">
        <f>(FD1598*FD1600)*(1-COS(RADIANS(EW1598)))+FD1599*(SIN(RADIANS(EW1598)))</f>
        <v>0</v>
      </c>
      <c r="FW1598" s="61">
        <f t="array" ref="FW1598:FW1600">MMULT(FS1598:FU1600,GG1598:GG1600)</f>
        <v>-0.37425421751753041</v>
      </c>
      <c r="FX1598" s="13">
        <f>BX1599</f>
        <v>0</v>
      </c>
      <c r="FY1598" s="17">
        <v>1</v>
      </c>
      <c r="FZ1598">
        <v>0</v>
      </c>
      <c r="GB1598" s="73">
        <f>(FD1598^2)*(1-COS(RADIANS(EY1598-45)))+(COS(RADIANS(EY1598-45)))</f>
        <v>-0.78479333851810085</v>
      </c>
      <c r="GC1598" s="73">
        <f>(FD1598*FD1599)*(1-COS(RADIANS(EY1598-45)))-FD1600*(SIN(RADIANS(EY1598-45)))</f>
        <v>0.61975754599489441</v>
      </c>
      <c r="GD1598" s="73">
        <f>(FD1598*FD1600)*(1-COS(RADIANS(EY1598-45)))+FD1599*(SIN(RADIANS(EY1598-45)))</f>
        <v>0</v>
      </c>
      <c r="GE1598" s="10"/>
      <c r="GF1598">
        <f t="array" ref="GF1598:GF1600">MMULT(GB1598:GD1600,FC1598:FC1600)</f>
        <v>-0.78479333851810085</v>
      </c>
      <c r="GG1598" s="1">
        <f t="array" ref="GG1598:GG1600">MMULT(FM1598:FO1600,GF1598:GF1600)</f>
        <v>-0.78408012986665665</v>
      </c>
      <c r="GI1598">
        <f>FA1598+FW1598</f>
        <v>0.5499422812757786</v>
      </c>
      <c r="GJ1598">
        <f>GI1598/(SQRT(GI1598^2+GI1599^2+GI1600^2))</f>
        <v>0.38886791635130269</v>
      </c>
      <c r="GL1598" t="e">
        <f>CH1599+DC1598</f>
        <v>#VALUE!</v>
      </c>
      <c r="GM1598" t="e">
        <f>GL1598/(SQRT(GL1598^2+GL1599^2+GL1600^2))</f>
        <v>#VALUE!</v>
      </c>
      <c r="GO1598" s="27">
        <f>FA1599*FW1600-FA1600*FW1599</f>
        <v>-7.6122350781685666E-2</v>
      </c>
    </row>
    <row r="1599" spans="1:197" x14ac:dyDescent="0.2">
      <c r="A1599" s="3">
        <f>C1612+C1615</f>
        <v>-0.42421110243278137</v>
      </c>
      <c r="B1599" s="3">
        <f>C1610*C1614-C1611*C1613</f>
        <v>-1.4283843941104102E-2</v>
      </c>
      <c r="C1599" s="3">
        <f>A1597*B1598-A1598*B1597</f>
        <v>2.0802075096154945E-2</v>
      </c>
      <c r="D1599" t="s">
        <v>9</v>
      </c>
      <c r="E1599" s="5">
        <f t="shared" si="2414"/>
        <v>0.34929630014301005</v>
      </c>
      <c r="F1599" s="6">
        <f t="shared" si="2414"/>
        <v>-0.34518106804222298</v>
      </c>
      <c r="G1599" s="7">
        <f t="shared" ref="G1599:G1600" si="2416">Q1598</f>
        <v>-0.24813534182586178</v>
      </c>
      <c r="H1599" s="8">
        <f t="shared" ref="H1599:H1600" si="2417">AM1598</f>
        <v>-0.84884377181686888</v>
      </c>
      <c r="J1599" s="10"/>
      <c r="Q1599" s="61">
        <v>-0.3227288438619752</v>
      </c>
      <c r="S1599" s="17">
        <v>0</v>
      </c>
      <c r="T1599">
        <v>1</v>
      </c>
      <c r="V1599" s="73">
        <f>(T1597*T1599)*(1-COS(RADIANS(O1597+45)))-T1598*(SIN(RADIANS(O1597+45)))</f>
        <v>0</v>
      </c>
      <c r="W1599" s="73">
        <f>(T1598*T1599)*(1-COS(RADIANS(O1597+45)))+T1597*(SIN(RADIANS(O1597+45)))</f>
        <v>0</v>
      </c>
      <c r="X1599" s="73">
        <f>(T1599^2)*(1-COS(RADIANS(O1597+45)))+(COS(RADIANS(O1597+45)))</f>
        <v>1</v>
      </c>
      <c r="Y1599" s="10"/>
      <c r="Z1599">
        <v>0</v>
      </c>
      <c r="AA1599" s="23">
        <f>SIN(RADIANS('[1]Biaxial Input'!$F$21))*SIN(RADIANS(0))</f>
        <v>0</v>
      </c>
      <c r="AC1599" s="30">
        <f>(AA1597*AA1599)*(1-COS(RADIANS(N1597)))-AA1598*(SIN(RADIANS(N1597)))</f>
        <v>3.4878236872062755E-2</v>
      </c>
      <c r="AD1599" s="30">
        <f>(AA1598*AA1599)*(1-COS(RADIANS(N1597)))+AA1597*(SIN(RADIANS(N1597)))</f>
        <v>0.49878202512991204</v>
      </c>
      <c r="AE1599" s="30">
        <f>(AA1599^2)*(1-COS(RADIANS(N1597)))+(COS(RADIANS(N1597)))</f>
        <v>0.86602540378443871</v>
      </c>
      <c r="AG1599">
        <v>-0.3227288438619752</v>
      </c>
      <c r="AI1599" s="28">
        <f>(T1597*T1599)*(1-COS(RADIANS(M1597)))-T1598*(SIN(RADIANS(M1597)))</f>
        <v>0</v>
      </c>
      <c r="AJ1599" s="28">
        <f>(T1598*T1599)*(1-COS(RADIANS(M1597)))+T1597*(SIN(RADIANS(M1597)))</f>
        <v>0</v>
      </c>
      <c r="AK1599" s="28">
        <f>(T1599^2)*(1-COS(RADIANS(M1597)))+(COS(RADIANS(M1597)))</f>
        <v>1</v>
      </c>
      <c r="AM1599" s="61">
        <v>-0.38189801431732118</v>
      </c>
      <c r="AO1599" s="17">
        <v>0</v>
      </c>
      <c r="AP1599">
        <v>1</v>
      </c>
      <c r="AR1599" s="73">
        <f>(T1597*T1597)*(1-COS(RADIANS(O1597-45)))-T1597*(SIN(RADIANS(O1597-45)))</f>
        <v>0</v>
      </c>
      <c r="AS1599" s="73">
        <f>(T1598*T1599)*(1-COS(RADIANS(O1597-45)))+T1597*(SIN(RADIANS(O1597-45)))</f>
        <v>0</v>
      </c>
      <c r="AT1599" s="73">
        <f>(T1599^2)*(1-COS(RADIANS(O1597-45)))+(COS(RADIANS(O1597-45)))</f>
        <v>1</v>
      </c>
      <c r="AU1599" s="10"/>
      <c r="AV1599">
        <v>0</v>
      </c>
      <c r="AW1599" s="1">
        <v>-0.38189801431732118</v>
      </c>
      <c r="AX1599" s="10"/>
      <c r="AY1599" s="11">
        <f>(G1548^2)*F1548+G1548*G1549*F1549+G1548*G1550*F1550-((H1548^2)*F1548+H1548*H1549*F1549+H1548*H1550*F1550)</f>
        <v>-0.35763649337712416</v>
      </c>
      <c r="AZ1599" s="12">
        <f>G1548*G1549*F1548+(G1549^2)*F1549+G1549*G1550*F1550-(H1548*H1549*F1548+(H1549^2)*F1549+H1549*H1550*F1550)</f>
        <v>0.82764025868660052</v>
      </c>
      <c r="BA1599" s="12">
        <f>G1548*G1550*F1548+G1549*G1550*F1549+(G1550^2)*F1550-(H1548*H1550*F1548+H1549*H1550*F1549+(H1550^2)*F1550)</f>
        <v>-0.40067890411900731</v>
      </c>
      <c r="BB1599" s="12">
        <f>(G1548^2)*E1548+G1548*G1549*E1549+G1548*G1550*E1550-((H1548^2)*E1548+H1548*H1549*E1549+H1548*H1550*E1550)</f>
        <v>0.20962801360801769</v>
      </c>
      <c r="BC1599" s="12">
        <f>G1548*G1549*E1548+(G1549^2)*E1549+G1549*G1550*E1550-(H1548*H1549*E1548+(H1549^2)*E1549+H1549*H1550*E1550)</f>
        <v>-0.87307262522061158</v>
      </c>
      <c r="BD1599" s="24">
        <f>G1548*G1550*E1548+G1549*G1550*E1549+(G1550^2)*E1550-(H1548*H1550*E1548+H1549*H1550*E1549+(H1550^2)*E1550)</f>
        <v>0.37138822818621753</v>
      </c>
      <c r="BE1599" s="10">
        <f>J1548</f>
        <v>-4.6196308777559647E-3</v>
      </c>
      <c r="BY1599" t="s">
        <v>8</v>
      </c>
      <c r="BZ1599" s="5">
        <f t="shared" ref="BZ1599:CA1601" si="2418">BZ1594</f>
        <v>0.93180266183863136</v>
      </c>
      <c r="CA1599" s="6">
        <f t="shared" si="2418"/>
        <v>-0.87956522186239505</v>
      </c>
      <c r="CB1599" s="7">
        <f>CY1598</f>
        <v>0.91752410247511307</v>
      </c>
      <c r="CC1599" s="8">
        <f>DU1598</f>
        <v>-0.39032666971231694</v>
      </c>
      <c r="CD1599">
        <f>CB1599+CC1599</f>
        <v>0.52719743276279618</v>
      </c>
      <c r="CE1599" s="9">
        <f>((SUMPRODUCT(CB1599:CB1601,BZ1599:BZ1601))*(SUMPRODUCT(CB1599:CB1601,CA1599:CA1601)))-((SUMPRODUCT(CC1599:CC1601,BZ1599:BZ1601))*(SUMPRODUCT(CC1599:CC1601,CA1599:CA1601)))</f>
        <v>0</v>
      </c>
      <c r="CF1599">
        <f>CD1599/(SQRT(CD1599^2+CD1600^2+CD1601^2))</f>
        <v>0.37278487973071217</v>
      </c>
      <c r="CG1599">
        <v>1</v>
      </c>
      <c r="CH1599" t="s">
        <v>161</v>
      </c>
      <c r="CJ1599" s="1" t="s">
        <v>8</v>
      </c>
      <c r="CK1599" s="5">
        <f t="shared" ref="CK1599:CL1601" si="2419">BZ1599</f>
        <v>0.93180266183863136</v>
      </c>
      <c r="CL1599" s="6">
        <f t="shared" si="2419"/>
        <v>-0.87956522186239505</v>
      </c>
      <c r="CM1599" s="7">
        <f>FA1598</f>
        <v>0.92419649879330901</v>
      </c>
      <c r="CN1599" s="8">
        <f>FW1598</f>
        <v>-0.37425421751753041</v>
      </c>
      <c r="CO1599" s="10"/>
      <c r="CP1599">
        <f t="shared" si="2415"/>
        <v>0.3492962422733713</v>
      </c>
      <c r="CQ1599">
        <f t="shared" si="2415"/>
        <v>-0.34518112468713447</v>
      </c>
      <c r="CR1599">
        <f>CJ1602</f>
        <v>0</v>
      </c>
      <c r="CS1599">
        <f>CM1602</f>
        <v>0</v>
      </c>
      <c r="CW1599" s="28"/>
      <c r="CY1599" s="61">
        <v>-0.37567276542929429</v>
      </c>
      <c r="DA1599" s="17">
        <v>0</v>
      </c>
      <c r="DB1599">
        <v>0</v>
      </c>
      <c r="DD1599" s="73">
        <f>(DB1598*DB1599)*(1-COS(RADIANS(CW1598+45)))+DB1600*(SIN(RADIANS(CW1598+45)))</f>
        <v>-0.79549007127668914</v>
      </c>
      <c r="DE1599" s="73">
        <f>(DB1599^2)*(1-COS(RADIANS(CW1598+45)))+(COS(RADIANS(CW1598+45)))</f>
        <v>0.60596662160568548</v>
      </c>
      <c r="DF1599" s="73">
        <f>(DB1599*DB1600)*(1-COS(RADIANS(CW1598+45)))-DB1598*(SIN(RADIANS(CW1598+45)))</f>
        <v>0</v>
      </c>
      <c r="DG1599" s="10"/>
      <c r="DH1599">
        <v>-0.79549007127668914</v>
      </c>
      <c r="DI1599" s="23">
        <f>SIN(RADIANS('[1]Biaxial Input'!$F$21))*(COS(RADIANS(0)))</f>
        <v>6.9756473744125524E-2</v>
      </c>
      <c r="DK1599" s="30">
        <f>(DI1598*DI1599)*(1-COS(RADIANS(CV1598)))+DI1600*(SIN(RADIANS(CV1598)))</f>
        <v>-1.0571760619211149E-3</v>
      </c>
      <c r="DL1599" s="30">
        <f>(DI1599^2)*(1-COS(RADIANS(CV1598)))+(COS(RADIANS(CV1598)))</f>
        <v>0.98488167796388115</v>
      </c>
      <c r="DM1599" s="30">
        <f>(DI1599*DI1600)*(1-COS(RADIANS(CV1598)))-DI1598*(SIN(RADIANS(CV1598)))</f>
        <v>-0.17322517943366056</v>
      </c>
      <c r="DO1599">
        <v>-0.78410420960927774</v>
      </c>
      <c r="DQ1599" s="28">
        <f>(DB1598*DB1599)*(1-COS(RADIANS(CU1598)))+DB1600*(SIN(RADIANS(CU1598)))</f>
        <v>0.49999999999999994</v>
      </c>
      <c r="DR1599" s="28">
        <f>(DB1599^2)*(1-COS(RADIANS(CU1598)))+(COS(RADIANS(CU1598)))</f>
        <v>0.86602540378443871</v>
      </c>
      <c r="DS1599" s="28">
        <f>(DB1599*DB1600)*(1-COS(RADIANS(CU1598)))-DB1598*(SIN(RADIANS(CU1598)))</f>
        <v>0</v>
      </c>
      <c r="DU1599" s="61">
        <v>-0.91351567911896869</v>
      </c>
      <c r="DW1599" s="17">
        <v>0</v>
      </c>
      <c r="DX1599">
        <v>0</v>
      </c>
      <c r="DZ1599" s="73">
        <f>(DB1598*DB1599)*(1-COS(RADIANS(CW1598-45)))+DB1600*(SIN(RADIANS(CW1598-45)))</f>
        <v>-0.6059666216056856</v>
      </c>
      <c r="EA1599" s="73">
        <f>(DB1599^2)*(1-COS(RADIANS(CW1598-45)))+(COS(RADIANS(CW1598-45)))</f>
        <v>-0.79549007127668914</v>
      </c>
      <c r="EB1599" s="73">
        <f>(DB1599*DB1600)*(1-COS(RADIANS(CW1598-45)))-DB1598*(SIN(RADIANS(CW1598-45)))</f>
        <v>0</v>
      </c>
      <c r="EC1599" s="10"/>
      <c r="ED1599">
        <v>-0.6059666216056856</v>
      </c>
      <c r="EE1599" s="1">
        <v>-0.59596445001626219</v>
      </c>
      <c r="EG1599">
        <f>CY1599+DU1599</f>
        <v>-1.2891884445482629</v>
      </c>
      <c r="EH1599">
        <f>EG1599/(SQRT(EG1598^2+EG1599^2+EG1600^2))</f>
        <v>-0.9115938913674142</v>
      </c>
      <c r="EJ1599">
        <f>Q1599+AM1599</f>
        <v>-0.70462685817929638</v>
      </c>
      <c r="EK1599">
        <f>EJ1599/(SQRT(EJ1598^2+EJ1599^2+EJ1600^2))</f>
        <v>-0.54044603720760764</v>
      </c>
      <c r="EM1599" s="23">
        <f>CY1600*DU1598-CY1598*DU1600</f>
        <v>0.15607394823773696</v>
      </c>
      <c r="EP1599" s="9">
        <f>((SUMPRODUCT(CM1599:CM1601,BZ1599:BZ1601))*(SUMPRODUCT(CM1599:CM1601,CA1599:CA1601)))-((SUMPRODUCT(CN1599:CN1601,BZ1599:BZ1601))*(SUMPRODUCT(CN1599:CN1601,CA1599:CA1601)))</f>
        <v>-3.2768811424387589E-2</v>
      </c>
      <c r="EY1599" s="28"/>
      <c r="EZ1599" s="10"/>
      <c r="FA1599" s="61">
        <v>-0.35967250172869242</v>
      </c>
      <c r="FB1599" s="13">
        <f>BW1600</f>
        <v>0</v>
      </c>
      <c r="FC1599" s="17">
        <v>0</v>
      </c>
      <c r="FD1599">
        <v>0</v>
      </c>
      <c r="FF1599" s="73">
        <f>(FD1598*FD1599)*(1-COS(RADIANS(EY1598+45)))+FD1600*(SIN(RADIANS(EY1598+45)))</f>
        <v>-0.78479333851810118</v>
      </c>
      <c r="FG1599" s="73">
        <f>(FD1599^2)*(1-COS(RADIANS(EY1598+45)))+(COS(RADIANS(EY1598+45)))</f>
        <v>0.61975754599489397</v>
      </c>
      <c r="FH1599" s="73">
        <f>(FD1599*FD1600)*(1-COS(RADIANS(EY1598+45)))-FD1598*(SIN(RADIANS(EY1598+45)))</f>
        <v>0</v>
      </c>
      <c r="FI1599" s="10"/>
      <c r="FJ1599">
        <v>-0.78479333851810118</v>
      </c>
      <c r="FK1599" s="23">
        <f>SIN(RADIANS(176))*(COS(RADIANS(0)))</f>
        <v>6.9756473744125524E-2</v>
      </c>
      <c r="FM1599" s="30">
        <f>(FK1598*FK1599)*(1-COS(RADIANS(EX1598)))+FK1600*(SIN(RADIANS(EX1598)))</f>
        <v>-1.0571760619211149E-3</v>
      </c>
      <c r="FN1599" s="30">
        <f>(FK1599^2)*(1-COS(RADIANS(EX1598)))+(COS(RADIANS(EX1598)))</f>
        <v>0.98488167796388115</v>
      </c>
      <c r="FO1599" s="30">
        <f>(FK1599*FK1600)*(1-COS(RADIANS(EX1598)))-FK1598*(SIN(RADIANS(EX1598)))</f>
        <v>-0.17322517943366056</v>
      </c>
      <c r="FQ1599">
        <v>-0.77358377293640446</v>
      </c>
      <c r="FS1599" s="28">
        <f>(FD1598*FD1599)*(1-COS(RADIANS(EW1598)))+FD1600*(SIN(RADIANS(EW1598)))</f>
        <v>0.49999999999999994</v>
      </c>
      <c r="FT1599" s="28">
        <f>(FD1599^2)*(1-COS(RADIANS(EW1598)))+(COS(RADIANS(EW1598)))</f>
        <v>0.86602540378443871</v>
      </c>
      <c r="FU1599" s="28">
        <f>(FD1599*FD1600)*(1-COS(RADIANS(EW1598)))-FD1598*(SIN(RADIANS(EW1598)))</f>
        <v>0</v>
      </c>
      <c r="FW1599" s="61">
        <v>-0.91993294004601678</v>
      </c>
      <c r="FX1599" s="13">
        <f>BX1600</f>
        <v>0</v>
      </c>
      <c r="FY1599" s="17">
        <v>0</v>
      </c>
      <c r="FZ1599">
        <v>0</v>
      </c>
      <c r="GB1599" s="73">
        <f>(FD1598*FD1599)*(1-COS(RADIANS(EY1598-45)))+FD1600*(SIN(RADIANS(EY1598-45)))</f>
        <v>-0.61975754599489441</v>
      </c>
      <c r="GC1599" s="73">
        <f>(FD1599^2)*(1-COS(RADIANS(EY1598-45)))+(COS(RADIANS(EY1598-45)))</f>
        <v>-0.78479333851810085</v>
      </c>
      <c r="GD1599" s="73">
        <f>(FD1599*FD1600)*(1-COS(RADIANS(EY1598-45)))-FD1598*(SIN(RADIANS(EY1598-45)))</f>
        <v>0</v>
      </c>
      <c r="GE1599" s="10"/>
      <c r="GF1599">
        <v>-0.61975754599489441</v>
      </c>
      <c r="GG1599" s="1">
        <v>-0.60955818709919229</v>
      </c>
      <c r="GI1599">
        <f>FA1599+FW1599</f>
        <v>-1.2796054417747091</v>
      </c>
      <c r="GJ1599">
        <f>GI1599/(SQRT(GI1598^2+GI1599^2+GI1600^2))</f>
        <v>-0.90481768512210448</v>
      </c>
      <c r="GL1599">
        <f>CH1600+DC1599</f>
        <v>-3.2768811424387589E-2</v>
      </c>
      <c r="GM1599" t="e">
        <f>GL1599/(SQRT(GL1598^2+GL1599^2+GL1600^2))</f>
        <v>#VALUE!</v>
      </c>
      <c r="GO1599" s="27">
        <f>FA1600*FW1598-FA1598*FW1600</f>
        <v>0.15607394823773699</v>
      </c>
    </row>
    <row r="1600" spans="1:197" x14ac:dyDescent="0.2">
      <c r="D1600" t="s">
        <v>10</v>
      </c>
      <c r="E1600" s="5">
        <f t="shared" si="2414"/>
        <v>-9.8670825378713731E-2</v>
      </c>
      <c r="F1600" s="6">
        <f t="shared" si="2414"/>
        <v>-0.32743702453282264</v>
      </c>
      <c r="G1600" s="7">
        <f t="shared" si="2416"/>
        <v>-0.3227288438619752</v>
      </c>
      <c r="H1600" s="8">
        <f t="shared" si="2417"/>
        <v>-0.38189801431732118</v>
      </c>
      <c r="J1600" s="10"/>
      <c r="AW1600" s="1"/>
      <c r="AX1600" s="10"/>
      <c r="AY1600" s="11">
        <f>(G1553^2)*F1553+G1553*G1554*F1554+G1553*G1555*F1555-((H1553^2)*F1553+H1553*H1554*F1554+H1553*H1555*F1555)</f>
        <v>0.35333999984458886</v>
      </c>
      <c r="AZ1600" s="12">
        <f>G1553*G1554*F1553+(G1554^2)*F1554+G1554*G1555*F1555-(H1553*H1554*F1553+(H1554^2)*F1554+H1554*H1555*F1555)</f>
        <v>-0.74089402465653886</v>
      </c>
      <c r="BA1600" s="12">
        <f>G1553*G1555*F1553+G1554*G1555*F1554+(G1555^2)*F1555-(H1553*H1555*F1553+H1554*H1555*F1554+(H1555^2)*F1555)</f>
        <v>0.46741512799488588</v>
      </c>
      <c r="BB1600" s="12">
        <f>(G1553^2)*E1553+G1553*G1554*E1554+G1553*G1555*E1555-((H1553^2)*E1553+H1553*H1554*E1554+H1553*H1555*E1555)</f>
        <v>-0.17487395929919131</v>
      </c>
      <c r="BC1600" s="12">
        <f>G1553*G1554*E1553+(G1554^2)*E1554+G1554*G1555*E1555-(H1553*H1554*E1553+(H1554^2)*E1554+H1554*H1555*E1555)</f>
        <v>0.84788502754787487</v>
      </c>
      <c r="BD1600" s="24">
        <f>G1553*G1555*E1553+G1554*G1555*E1554+(G1555^2)*E1555-(H1553*H1555*E1553+H1554*H1555*E1554+(H1555^2)*E1555)</f>
        <v>-0.49839253647270909</v>
      </c>
      <c r="BE1600" s="10">
        <f>J1553</f>
        <v>2.4331367159995232E-2</v>
      </c>
      <c r="BY1600" t="s">
        <v>9</v>
      </c>
      <c r="BZ1600" s="5">
        <f t="shared" si="2418"/>
        <v>0.3492962422733713</v>
      </c>
      <c r="CA1600" s="6">
        <f t="shared" si="2418"/>
        <v>-0.34518112468713447</v>
      </c>
      <c r="CB1600" s="7">
        <f>CY1599</f>
        <v>-0.37567276542929429</v>
      </c>
      <c r="CC1600" s="8">
        <f>DU1599</f>
        <v>-0.91351567911896869</v>
      </c>
      <c r="CD1600">
        <f t="shared" ref="CD1600" si="2420">CB1600+CC1600</f>
        <v>-1.2891884445482629</v>
      </c>
      <c r="CE1600" s="10"/>
      <c r="CF1600">
        <f>CD1600/(SQRT(CD1599^2+CD1600^2+CD1601^2))</f>
        <v>-0.9115938913674142</v>
      </c>
      <c r="CH1600">
        <f>((SUMPRODUCT(CM1599:CM1601,CK1599:CK1601))*(SUMPRODUCT(CM1599:CM1601,CL1599:CL1601)))-((SUMPRODUCT(CN1599:CN1601,CK1599:CK1601))*(SUMPRODUCT(CN1599:CN1601,CL1599:CL1601)))</f>
        <v>-3.2768811424387589E-2</v>
      </c>
      <c r="CJ1600" s="10" t="s">
        <v>9</v>
      </c>
      <c r="CK1600" s="5">
        <f t="shared" si="2419"/>
        <v>0.3492962422733713</v>
      </c>
      <c r="CL1600" s="6">
        <f t="shared" si="2419"/>
        <v>-0.34518112468713447</v>
      </c>
      <c r="CM1600" s="7">
        <f>FA1599</f>
        <v>-0.35967250172869242</v>
      </c>
      <c r="CN1600" s="8">
        <f>FW1599</f>
        <v>-0.91993294004601678</v>
      </c>
      <c r="CP1600">
        <f t="shared" si="2415"/>
        <v>-9.8670839279614439E-2</v>
      </c>
      <c r="CQ1600">
        <f t="shared" si="2415"/>
        <v>-0.32743703463395935</v>
      </c>
      <c r="CR1600">
        <f>CK1602</f>
        <v>0</v>
      </c>
      <c r="CS1600">
        <f>CN1602</f>
        <v>0</v>
      </c>
      <c r="CW1600" s="28"/>
      <c r="CY1600" s="61">
        <v>-0.13045878541495234</v>
      </c>
      <c r="DA1600" s="17">
        <v>0</v>
      </c>
      <c r="DB1600">
        <v>1</v>
      </c>
      <c r="DD1600" s="73">
        <f>(DB1598*DB1600)*(1-COS(RADIANS(CW1598+45)))-DB1599*(SIN(RADIANS(CW1598+45)))</f>
        <v>0</v>
      </c>
      <c r="DE1600" s="73">
        <f>(DB1599*DB1600)*(1-COS(RADIANS(CW1598+45)))+DB1598*(SIN(RADIANS(CW1598+45)))</f>
        <v>0</v>
      </c>
      <c r="DF1600" s="73">
        <f>(DB1600^2)*(1-COS(RADIANS(CW1598+45)))+(COS(RADIANS(CW1598+45)))</f>
        <v>1</v>
      </c>
      <c r="DG1600" s="10"/>
      <c r="DH1600">
        <v>0</v>
      </c>
      <c r="DI1600" s="23">
        <f>SIN(RADIANS('[1]Biaxial Input'!$F$21))*SIN(RADIANS(0))</f>
        <v>0</v>
      </c>
      <c r="DK1600" s="30">
        <f>(DI1598*DI1600)*(1-COS(RADIANS(CV1598)))-DI1599*(SIN(RADIANS(CV1598)))</f>
        <v>1.2113084546138469E-2</v>
      </c>
      <c r="DL1600" s="30">
        <f>(DI1599*DI1600)*(1-COS(RADIANS(CV1598)))+DI1598*(SIN(RADIANS(CV1598)))</f>
        <v>0.17322517943366056</v>
      </c>
      <c r="DM1600" s="30">
        <f>(DI1600^2)*(1-COS(RADIANS(CV1598)))+(COS(RADIANS(CV1598)))</f>
        <v>0.98480775301220802</v>
      </c>
      <c r="DO1600">
        <v>-0.13045878541495234</v>
      </c>
      <c r="DQ1600" s="28">
        <f>(DB1598*DB1600)*(1-COS(RADIANS(CU1598)))-DB1599*(SIN(RADIANS(CU1598)))</f>
        <v>0</v>
      </c>
      <c r="DR1600" s="28">
        <f>(DB1599*DB1600)*(1-COS(RADIANS(CU1598)))+DB1598*(SIN(RADIANS(CU1598)))</f>
        <v>0</v>
      </c>
      <c r="DS1600" s="28">
        <f>(DB1600^2)*(1-COS(RADIANS(CU1598)))+(COS(RADIANS(CU1598)))</f>
        <v>1</v>
      </c>
      <c r="DU1600" s="61">
        <v>-0.11460451524744222</v>
      </c>
      <c r="DW1600" s="17">
        <v>0</v>
      </c>
      <c r="DX1600">
        <v>1</v>
      </c>
      <c r="DZ1600" s="73">
        <f>(DB1598*DB1598)*(1-COS(RADIANS(CW1598-45)))-DB1598*(SIN(RADIANS(CW1598-45)))</f>
        <v>0</v>
      </c>
      <c r="EA1600" s="73">
        <f>(DB1599*DB1600)*(1-COS(RADIANS(CW1598-45)))+DB1598*(SIN(RADIANS(CW1598-45)))</f>
        <v>0</v>
      </c>
      <c r="EB1600" s="73">
        <f>(DB1600^2)*(1-COS(RADIANS(CW1598-45)))+(COS(RADIANS(CW1598-45)))</f>
        <v>0.99999999999999989</v>
      </c>
      <c r="EC1600" s="10"/>
      <c r="ED1600">
        <v>0</v>
      </c>
      <c r="EE1600" s="1">
        <v>-0.11460451524744222</v>
      </c>
      <c r="EG1600">
        <f>CY1600+DU1600</f>
        <v>-0.24506330066239457</v>
      </c>
      <c r="EH1600">
        <f>EG1600/(SQRT(EG1598^2+EG1599^2+EG1600^2))</f>
        <v>-0.17328592171833695</v>
      </c>
      <c r="EJ1600">
        <f>Q1600+AM1600</f>
        <v>0</v>
      </c>
      <c r="EK1600">
        <f>EJ1600/(SQRT(EJ1598^2+EJ1599^2+EJ1600^2))</f>
        <v>0</v>
      </c>
      <c r="EM1600" s="23">
        <f>CY1598*DU1599-CY1599*DU1598</f>
        <v>-0.98480775301220802</v>
      </c>
      <c r="ER1600">
        <f t="shared" ref="ER1600:ES1602" si="2421">CK1599</f>
        <v>0.93180266183863136</v>
      </c>
      <c r="ES1600">
        <f t="shared" si="2421"/>
        <v>-0.87956522186239505</v>
      </c>
      <c r="ET1600" t="e">
        <f>#REF!</f>
        <v>#REF!</v>
      </c>
      <c r="EU1600" t="e">
        <f>#REF!</f>
        <v>#REF!</v>
      </c>
      <c r="EY1600" s="28"/>
      <c r="EZ1600" s="10"/>
      <c r="FA1600" s="61">
        <v>-0.12843879133039615</v>
      </c>
      <c r="FB1600" s="13">
        <f>BW1601</f>
        <v>0</v>
      </c>
      <c r="FC1600" s="17">
        <v>0</v>
      </c>
      <c r="FD1600">
        <v>1</v>
      </c>
      <c r="FF1600" s="73">
        <f>(FD1598*FD1600)*(1-COS(RADIANS(EY1598+45)))-FD1599*(SIN(RADIANS(EY1598+45)))</f>
        <v>0</v>
      </c>
      <c r="FG1600" s="73">
        <f>(FD1599*FD1600)*(1-COS(RADIANS(EY1598+45)))+FD1598*(SIN(RADIANS(EY1598+45)))</f>
        <v>0</v>
      </c>
      <c r="FH1600" s="73">
        <f>(FD1600^2)*(1-COS(RADIANS(EY1598+45)))+(COS(RADIANS(EY1598+45)))</f>
        <v>1</v>
      </c>
      <c r="FI1600" s="10"/>
      <c r="FJ1600">
        <v>0</v>
      </c>
      <c r="FK1600" s="23">
        <f>SIN(RADIANS(176))*SIN(RADIANS(0))</f>
        <v>0</v>
      </c>
      <c r="FM1600" s="30">
        <f>(FK1598*FK1600)*(1-COS(RADIANS(EX1598)))-FK1599*(SIN(RADIANS(EX1598)))</f>
        <v>1.2113084546138469E-2</v>
      </c>
      <c r="FN1600" s="30">
        <f>(FK1599*FK1600)*(1-COS(RADIANS(EX1598)))+FK1598*(SIN(RADIANS(EX1598)))</f>
        <v>0.17322517943366056</v>
      </c>
      <c r="FO1600" s="30">
        <f>(FK1600^2)*(1-COS(RADIANS(EX1598)))+(COS(RADIANS(EX1598)))</f>
        <v>0.98480775301220802</v>
      </c>
      <c r="FQ1600">
        <v>-0.12843879133039615</v>
      </c>
      <c r="FS1600" s="28">
        <f>(FD1598*FD1600)*(1-COS(RADIANS(EW1598)))-FD1599*(SIN(RADIANS(EW1598)))</f>
        <v>0</v>
      </c>
      <c r="FT1600" s="28">
        <f>(FD1599*FD1600)*(1-COS(RADIANS(EW1598)))+FD1598*(SIN(RADIANS(EW1598)))</f>
        <v>0</v>
      </c>
      <c r="FU1600" s="28">
        <f>(FD1600^2)*(1-COS(RADIANS(EW1598)))+(COS(RADIANS(EW1598)))</f>
        <v>1</v>
      </c>
      <c r="FW1600" s="61">
        <v>-0.11686388017104675</v>
      </c>
      <c r="FX1600" s="13">
        <f>BX1601</f>
        <v>0</v>
      </c>
      <c r="FY1600" s="17">
        <v>0</v>
      </c>
      <c r="FZ1600">
        <v>1</v>
      </c>
      <c r="GB1600" s="73">
        <f>(FD1598*FD1598)*(1-COS(RADIANS(EY1598-45)))-FD1598*(SIN(RADIANS(EY1598-45)))</f>
        <v>0</v>
      </c>
      <c r="GC1600" s="73">
        <f>(FD1599*FD1600)*(1-COS(RADIANS(EY1598-45)))+FD1598*(SIN(RADIANS(EY1598-45)))</f>
        <v>0</v>
      </c>
      <c r="GD1600" s="73">
        <f>(FD1600^2)*(1-COS(RADIANS(EY1598-45)))+(COS(RADIANS(EY1598-45)))</f>
        <v>0.99999999999999989</v>
      </c>
      <c r="GE1600" s="10"/>
      <c r="GF1600">
        <v>0</v>
      </c>
      <c r="GG1600" s="1">
        <v>-0.11686388017104675</v>
      </c>
      <c r="GI1600">
        <f>FA1600+FW1600</f>
        <v>-0.24530267150144291</v>
      </c>
      <c r="GJ1600">
        <f>GI1600/(SQRT(GI1598^2+GI1599^2+GI1600^2))</f>
        <v>-0.1734551824618463</v>
      </c>
      <c r="GL1600" t="e">
        <f>#REF!+DC1600</f>
        <v>#REF!</v>
      </c>
      <c r="GM1600" t="e">
        <f>GL1600/(SQRT(GL1598^2+GL1599^2+GL1600^2))</f>
        <v>#REF!</v>
      </c>
      <c r="GO1600" s="27">
        <f>FA1598*FW1599-FA1599*FW1598</f>
        <v>-0.98480775301220813</v>
      </c>
    </row>
    <row r="1601" spans="1:197" x14ac:dyDescent="0.2">
      <c r="A1601" s="4"/>
      <c r="B1601" s="4" t="s">
        <v>2</v>
      </c>
      <c r="C1601" s="4" t="s">
        <v>21</v>
      </c>
      <c r="J1601" s="10"/>
      <c r="Q1601" s="82" t="s">
        <v>148</v>
      </c>
      <c r="R1601" s="13"/>
      <c r="T1601" s="10"/>
      <c r="U1601" s="10"/>
      <c r="V1601" s="10"/>
      <c r="W1601" s="10"/>
      <c r="X1601" s="10"/>
      <c r="Y1601" s="10"/>
      <c r="Z1601" s="80"/>
      <c r="AA1601" s="23" t="s">
        <v>149</v>
      </c>
      <c r="AE1601" s="1"/>
      <c r="AG1601" s="80"/>
      <c r="AK1601" s="13"/>
      <c r="AL1601" s="81"/>
      <c r="AM1601" s="82" t="s">
        <v>150</v>
      </c>
      <c r="AO1601" s="13"/>
      <c r="AP1601" s="13"/>
      <c r="AS1601" s="1"/>
      <c r="AW1601" s="1"/>
      <c r="AX1601" s="14" t="s">
        <v>11</v>
      </c>
      <c r="AY1601" s="11">
        <f>(G1558^2)*F1558+G1558*G1559*F1559+G1558*G1560*F1560-((H1558^2)*F1558+H1558*H1559*F1559+H1558*H1560*F1560)</f>
        <v>-0.35653170505742254</v>
      </c>
      <c r="AZ1601" s="12">
        <f>G1558*G1559*F1558+(G1559^2)*F1559+G1559*G1560*F1560-(H1558*H1559*F1558+(H1559^2)*F1559+H1559*H1560*F1560)</f>
        <v>0.7341410927468921</v>
      </c>
      <c r="BA1601" s="12">
        <f>G1558*G1560*F1558+G1559*G1560*F1559+(G1560^2)*F1560-(H1558*H1560*F1558+H1559*H1560*F1559+(H1560^2)*F1560)</f>
        <v>-0.56261444522238724</v>
      </c>
      <c r="BB1601" s="12">
        <f>(G1558^2)*E1558+G1558*G1559*E1559+G1558*G1560*E1560-((H1558^2)*E1558+H1558*H1559*E1559+H1558*H1560*E1560)</f>
        <v>0.14737147828354658</v>
      </c>
      <c r="BC1601" s="12">
        <f>G1558*G1559*E1558+(G1559^2)*E1559+G1559*G1560*E1560-(H1558*H1559*E1558+(H1559^2)*E1559+H1559*H1560*E1560)</f>
        <v>-0.80912178053160133</v>
      </c>
      <c r="BD1601" s="24">
        <f>G1558*G1560*E1558+G1559*G1560*E1559+(G1560^2)*E1560-(H1558*H1560*E1558+H1559*H1560*E1559+(H1560^2)*E1560)</f>
        <v>0.51900506741136054</v>
      </c>
      <c r="BE1601" s="10">
        <f>J1558</f>
        <v>-2.0270785433407934E-2</v>
      </c>
      <c r="BY1601" t="s">
        <v>10</v>
      </c>
      <c r="BZ1601" s="5">
        <f t="shared" si="2418"/>
        <v>-9.8670839279614439E-2</v>
      </c>
      <c r="CA1601" s="6">
        <f t="shared" si="2418"/>
        <v>-0.32743703463395935</v>
      </c>
      <c r="CB1601" s="7">
        <f>CY1600</f>
        <v>-0.13045878541495234</v>
      </c>
      <c r="CC1601" s="8">
        <f>DU1600</f>
        <v>-0.11460451524744222</v>
      </c>
      <c r="CD1601">
        <f>(CB1601+CC1601)</f>
        <v>-0.24506330066239457</v>
      </c>
      <c r="CE1601" s="10"/>
      <c r="CF1601">
        <f>CD1601/(SQRT(CD1599^2+CD1600^2+CD1601^2))</f>
        <v>-0.17328592171833695</v>
      </c>
      <c r="CG1601" s="10" t="s">
        <v>160</v>
      </c>
      <c r="CH1601" s="10">
        <f>-CH1598*((EY1598-CW1598)/(CH1600-CE1599))</f>
        <v>262.29843135903258</v>
      </c>
      <c r="CJ1601" s="10" t="s">
        <v>10</v>
      </c>
      <c r="CK1601" s="5">
        <f t="shared" si="2419"/>
        <v>-9.8670839279614439E-2</v>
      </c>
      <c r="CL1601" s="6">
        <f t="shared" si="2419"/>
        <v>-0.32743703463395935</v>
      </c>
      <c r="CM1601" s="7">
        <f>FA1600</f>
        <v>-0.12843879133039615</v>
      </c>
      <c r="CN1601" s="8">
        <f>FW1600</f>
        <v>-0.11686388017104675</v>
      </c>
      <c r="CW1601" s="28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EE1601" s="1"/>
      <c r="EI1601" s="64">
        <f>(DEGREES(ACOS((EH1598*EK1598+EH1599*EK1599+EH1600*EK1600)/((SQRT(EH1598^2+EH1599^2+EH1600^2))*(SQRT(EK1598^2+EK1599^2+EK1600^2))))))</f>
        <v>79.687663334124579</v>
      </c>
      <c r="ER1601">
        <f t="shared" si="2421"/>
        <v>0.3492962422733713</v>
      </c>
      <c r="ES1601">
        <f t="shared" si="2421"/>
        <v>-0.34518112468713447</v>
      </c>
      <c r="ET1601" t="e">
        <f>#REF!</f>
        <v>#REF!</v>
      </c>
      <c r="EU1601" t="e">
        <f>#REF!</f>
        <v>#REF!</v>
      </c>
      <c r="EY1601" s="28"/>
      <c r="EZ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  <c r="FR1601" s="10"/>
      <c r="GG1601" s="1"/>
      <c r="GK1601" s="64" t="e">
        <f>(DEGREES(ACOS((GJ1598*GM1598+GJ1599*GM1599+GJ1600*GM1600)/((SQRT(GJ1598^2+GJ1599^2+GJ1600^2))*(SQRT(GM1598^2+GM1599^2+GM1600^2))))))</f>
        <v>#VALUE!</v>
      </c>
    </row>
    <row r="1602" spans="1:197" x14ac:dyDescent="0.2">
      <c r="A1602" s="4" t="s">
        <v>19</v>
      </c>
      <c r="B1602" s="4">
        <f>DEGREES(ACOS(A1599/(SQRT((A1597^2)+(A1598^2)+(A1599^2)))))</f>
        <v>172.98942816111892</v>
      </c>
      <c r="C1602" s="4">
        <f>DEGREES(ATAN(A1598/A1597))</f>
        <v>4.5042969675681421</v>
      </c>
      <c r="E1602" s="5" t="s">
        <v>4</v>
      </c>
      <c r="F1602" s="6" t="s">
        <v>5</v>
      </c>
      <c r="G1602" s="7" t="s">
        <v>6</v>
      </c>
      <c r="H1602" s="8" t="s">
        <v>1</v>
      </c>
      <c r="I1602">
        <v>17</v>
      </c>
      <c r="J1602" s="9" t="s">
        <v>7</v>
      </c>
      <c r="K1602">
        <v>17</v>
      </c>
      <c r="M1602" s="17">
        <f>A1538</f>
        <v>40</v>
      </c>
      <c r="N1602" s="17">
        <f>B1538</f>
        <v>-40</v>
      </c>
      <c r="O1602" s="17">
        <f>C1538</f>
        <v>259.10000000000002</v>
      </c>
      <c r="Q1602" s="61">
        <f t="array" ref="Q1602:Q1604">MMULT(AI1602:AK1604,AG1602:AG1604)</f>
        <v>0.85352544736199099</v>
      </c>
      <c r="R1602" s="13"/>
      <c r="S1602" s="17">
        <v>1</v>
      </c>
      <c r="T1602">
        <v>0</v>
      </c>
      <c r="V1602" s="73">
        <f>(T1602^2)*(1-COS(RADIANS(O1602+45)))+(COS(RADIANS(O1602+45)))</f>
        <v>0.56063899456324184</v>
      </c>
      <c r="W1602" s="73">
        <f>(T1602*T1603)*(1-COS(RADIANS(O1602+45)))-T1604*(SIN(RADIANS(O1602+45)))</f>
        <v>0.8280603346224944</v>
      </c>
      <c r="X1602" s="73">
        <f>(T1602*T1604)*(1-COS(RADIANS(O1602+45)))+T1603*(SIN(RADIANS(O1602+45)))</f>
        <v>0</v>
      </c>
      <c r="Y1602" s="10"/>
      <c r="Z1602">
        <f t="array" ref="Z1602:Z1604">MMULT(V1602:X1604,S1602:S1604)</f>
        <v>0.56063899456324184</v>
      </c>
      <c r="AA1602" s="23">
        <f>COS(RADIANS('[1]Biaxial Input'!$F$21))</f>
        <v>-0.9975640502598242</v>
      </c>
      <c r="AC1602" s="30">
        <f>(AA1602^2)*(1-COS(RADIANS(N1602)))+(COS(RADIANS(N1602)))</f>
        <v>0.99886158030145311</v>
      </c>
      <c r="AD1602" s="30">
        <f>(AA1602*AA1603)*(1-COS(RADIANS(N1602)))-AA1604*(SIN(RADIANS(N1602)))</f>
        <v>-1.6280160168985456E-2</v>
      </c>
      <c r="AE1602" s="30">
        <f>(AA1602*AA1604)*(1-COS(RADIANS(N1602)))+AA1603*(SIN(RADIANS(N1602)))</f>
        <v>-4.4838597018148282E-2</v>
      </c>
      <c r="AG1602">
        <f t="array" ref="AG1602:AG1604">MMULT(AC1602:AE1604,Z1602:Z1604)</f>
        <v>0.57348170696529543</v>
      </c>
      <c r="AI1602" s="28">
        <f>(T1602^2)*(1-COS(RADIANS(M1602)))+(COS(RADIANS(M1602)))</f>
        <v>0.76604444311897801</v>
      </c>
      <c r="AJ1602" s="28">
        <f>(T1602*T1603)*(1-COS(RADIANS(M1602)))-T1604*(SIN(RADIANS(M1602)))</f>
        <v>-0.64278760968653925</v>
      </c>
      <c r="AK1602" s="28">
        <f>(T1602*T1604)*(1-COS(RADIANS(M1602)))+T1603*(SIN(RADIANS(M1602)))</f>
        <v>0</v>
      </c>
      <c r="AM1602" s="61">
        <f t="array" ref="AM1602:AM1604">MMULT(AI1602:AK1604,AW1602:AW1604)</f>
        <v>-0.3588112933432448</v>
      </c>
      <c r="AN1602" s="13"/>
      <c r="AO1602" s="17">
        <v>1</v>
      </c>
      <c r="AP1602">
        <v>0</v>
      </c>
      <c r="AR1602" s="73">
        <f>(T1602^2)*(1-COS(RADIANS(O1602-45)))+(COS(RADIANS(O1602-45)))</f>
        <v>-0.82806033462249429</v>
      </c>
      <c r="AS1602" s="73">
        <f>(T1602*T1603)*(1-COS(RADIANS(O1602-45)))-T1604*(SIN(RADIANS(O1602-45)))</f>
        <v>0.56063899456324184</v>
      </c>
      <c r="AT1602" s="73">
        <f>(T1602*T1604)*(1-COS(RADIANS(O1602-45)))+T1603*(SIN(RADIANS(O1602-45)))</f>
        <v>0</v>
      </c>
      <c r="AU1602" s="10"/>
      <c r="AV1602">
        <f t="array" ref="AV1602:AV1604">MMULT(AR1602:AT1604,S1602:S1604)</f>
        <v>-0.82806033462249429</v>
      </c>
      <c r="AW1602" s="1">
        <f t="array" ref="AW1602:AW1604">MMULT(AC1602:AE1604,AV1602:AV1604)</f>
        <v>-0.81799036179750617</v>
      </c>
      <c r="AX1602" s="10"/>
      <c r="AY1602" s="11">
        <f>(G1563^2)*F1563+G1563*G1564*F1564+G1563*G1565*F1565-((H1563^2)*F1563+H1563*H1564*F1564+H1563*H1565*F1565)</f>
        <v>-0.34393994416132778</v>
      </c>
      <c r="AZ1602" s="12">
        <f>G1563*G1564*F1563+(G1564^2)*F1564+G1564*G1565*F1565-(H1563*H1564*F1563+(H1564^2)*F1564+H1564*H1565*F1565)</f>
        <v>0.79232070434098856</v>
      </c>
      <c r="BA1602" s="12">
        <f>G1563*G1565*F1563+G1564*G1565*F1564+(G1565^2)*F1565-(H1563*H1565*F1563+H1564*H1565*F1564+(H1565^2)*F1565)</f>
        <v>-0.44086561844439609</v>
      </c>
      <c r="BB1602" s="12">
        <f>(G1563^2)*E1563+G1563*G1564*E1564+G1563*G1565*E1565-((H1563^2)*E1563+H1563*H1564*E1564+H1563*H1565*E1565)</f>
        <v>0.17590627628248742</v>
      </c>
      <c r="BC1602" s="12">
        <f>G1563*G1564*E1563+(G1564^2)*E1564+G1564*G1565*E1565-(H1563*H1564*E1563+(H1564^2)*E1564+H1564*H1565*E1565)</f>
        <v>-0.72256252385790609</v>
      </c>
      <c r="BD1602" s="24">
        <f>G1563*G1565*E1563+G1564*G1565*E1564+(G1565^2)*E1565-(H1563*H1565*E1563+H1564*H1565*E1564+(H1565^2)*E1565)</f>
        <v>0.28989617124707434</v>
      </c>
      <c r="BE1602" s="10">
        <f>J1563</f>
        <v>-2.2888352130923106E-4</v>
      </c>
      <c r="CE1602" s="10"/>
      <c r="CS1602" s="15"/>
      <c r="CW1602" s="28"/>
      <c r="CY1602" s="82" t="s">
        <v>148</v>
      </c>
      <c r="CZ1602" s="13"/>
      <c r="DB1602" s="10"/>
      <c r="DC1602" s="10"/>
      <c r="DD1602" s="10"/>
      <c r="DE1602" s="10"/>
      <c r="DF1602" s="10"/>
      <c r="DG1602" s="10"/>
      <c r="DH1602" s="80"/>
      <c r="DI1602" s="23" t="s">
        <v>149</v>
      </c>
      <c r="DM1602" s="1"/>
      <c r="DO1602" s="80"/>
      <c r="DS1602" s="13"/>
      <c r="DT1602" s="81"/>
      <c r="DU1602" s="82" t="s">
        <v>150</v>
      </c>
      <c r="DW1602" s="13"/>
      <c r="DX1602" s="13"/>
      <c r="EA1602" s="1"/>
      <c r="EE1602" s="1"/>
      <c r="EI1602" s="13"/>
      <c r="ER1602">
        <f t="shared" si="2421"/>
        <v>-9.8670839279614439E-2</v>
      </c>
      <c r="ES1602">
        <f t="shared" si="2421"/>
        <v>-0.32743703463395935</v>
      </c>
      <c r="ET1602" t="e">
        <f>#REF!</f>
        <v>#REF!</v>
      </c>
      <c r="EU1602" t="e">
        <f>#REF!</f>
        <v>#REF!</v>
      </c>
      <c r="EY1602" s="28"/>
      <c r="EZ1602" s="10"/>
      <c r="FA1602" s="82" t="s">
        <v>148</v>
      </c>
      <c r="FB1602" s="13"/>
      <c r="FD1602" s="10"/>
      <c r="FE1602" s="10"/>
      <c r="FF1602" s="10"/>
      <c r="FG1602" s="10"/>
      <c r="FH1602" s="10"/>
      <c r="FI1602" s="10"/>
      <c r="FJ1602" s="80"/>
      <c r="FK1602" s="23" t="s">
        <v>149</v>
      </c>
      <c r="FO1602" s="1"/>
      <c r="FQ1602" s="80"/>
      <c r="FU1602" s="13"/>
      <c r="FV1602" s="81"/>
      <c r="FW1602" s="82" t="s">
        <v>150</v>
      </c>
      <c r="FY1602" s="13"/>
      <c r="FZ1602" s="13"/>
      <c r="GC1602" s="1"/>
      <c r="GG1602" s="1"/>
      <c r="GK1602" s="13"/>
    </row>
    <row r="1603" spans="1:197" x14ac:dyDescent="0.2">
      <c r="A1603" s="4" t="s">
        <v>18</v>
      </c>
      <c r="B1603" s="4">
        <f>DEGREES(ACOS(B1599/(SQRT((B1597^2)+(B1598^2)+(B1599^2)))))</f>
        <v>91.969669199123288</v>
      </c>
      <c r="C1603" s="4">
        <f>DEGREES(ATAN(B1598/B1597))</f>
        <v>-69.255570711678473</v>
      </c>
      <c r="D1603" t="s">
        <v>8</v>
      </c>
      <c r="E1603" s="5">
        <f t="shared" ref="E1603:F1605" si="2422">E1598</f>
        <v>0.93180264161757331</v>
      </c>
      <c r="F1603" s="6">
        <f t="shared" si="2422"/>
        <v>-0.87956524785277979</v>
      </c>
      <c r="G1603" s="7">
        <f>Q1602</f>
        <v>0.85352544736199099</v>
      </c>
      <c r="H1603" s="8">
        <f>AM1602</f>
        <v>-0.3588112933432448</v>
      </c>
      <c r="J1603" s="9">
        <f>((SUMPRODUCT(G1603:G1605,E1603:E1605))*(SUMPRODUCT(G1603:(G1605),F1603:F1605)))-((SUMPRODUCT(H1603:H1605,E1603:E1605))*(SUMPRODUCT(H1603:H1605,F1603:F1605)))</f>
        <v>7.5295468319641623E-4</v>
      </c>
      <c r="Q1603" s="61">
        <v>-0.12501286246974219</v>
      </c>
      <c r="S1603" s="17">
        <v>0</v>
      </c>
      <c r="T1603">
        <v>0</v>
      </c>
      <c r="V1603" s="73">
        <f>(T1602*T1603)*(1-COS(RADIANS(O1602+45)))+T1604*(SIN(RADIANS(O1602+45)))</f>
        <v>-0.8280603346224944</v>
      </c>
      <c r="W1603" s="73">
        <f>(T1603^2)*(1-COS(RADIANS(O1602+45)))+(COS(RADIANS(O1602+45)))</f>
        <v>0.56063899456324184</v>
      </c>
      <c r="X1603" s="73">
        <f>(T1603*T1604)*(1-COS(RADIANS(O1602+45)))-T1602*(SIN(RADIANS(O1602+45)))</f>
        <v>0</v>
      </c>
      <c r="Y1603" s="10"/>
      <c r="Z1603">
        <v>-0.8280603346224944</v>
      </c>
      <c r="AA1603" s="23">
        <f>SIN(RADIANS('[1]Biaxial Input'!$F$21))*(COS(RADIANS(0)))</f>
        <v>6.9756473744125524E-2</v>
      </c>
      <c r="AC1603" s="30">
        <f>(AA1602*AA1603)*(1-COS(RADIANS(N1602)))+AA1604*(SIN(RADIANS(N1602)))</f>
        <v>-1.6280160168985456E-2</v>
      </c>
      <c r="AD1603" s="30">
        <f>(AA1603^2)*(1-COS(RADIANS(N1602)))+(COS(RADIANS(N1602)))</f>
        <v>0.7671828628175249</v>
      </c>
      <c r="AE1603" s="30">
        <f>(AA1603*AA1604)*(1-COS(RADIANS(N1602)))-AA1602*(SIN(RADIANS(N1602)))</f>
        <v>-0.64122181137573508</v>
      </c>
      <c r="AG1603">
        <v>-0.6444009907297914</v>
      </c>
      <c r="AI1603" s="28">
        <f>(T1602*T1603)*(1-COS(RADIANS(M1602)))+T1604*(SIN(RADIANS(M1602)))</f>
        <v>0.64278760968653925</v>
      </c>
      <c r="AJ1603" s="28">
        <f>(T1603^2)*(1-COS(RADIANS(M1602)))+(COS(RADIANS(M1602)))</f>
        <v>0.76604444311897801</v>
      </c>
      <c r="AK1603" s="28">
        <f>(T1603*T1604)*(1-COS(RADIANS(M1602)))-T1602*(SIN(RADIANS(M1602)))</f>
        <v>0</v>
      </c>
      <c r="AM1603" s="61">
        <v>-0.84495244808536252</v>
      </c>
      <c r="AO1603" s="17">
        <v>0</v>
      </c>
      <c r="AP1603">
        <v>0</v>
      </c>
      <c r="AR1603" s="73">
        <f>(T1602*T1603)*(1-COS(RADIANS(O1602-45)))+T1604*(SIN(RADIANS(O1602-45)))</f>
        <v>-0.56063899456324184</v>
      </c>
      <c r="AS1603" s="73">
        <f>(T1603^2)*(1-COS(RADIANS(O1602-45)))+(COS(RADIANS(O1602-45)))</f>
        <v>-0.82806033462249429</v>
      </c>
      <c r="AT1603" s="73">
        <f>(T1603*T1604)*(1-COS(RADIANS(O1602-45)))-T1602*(SIN(RADIANS(O1602-45)))</f>
        <v>0</v>
      </c>
      <c r="AU1603" s="10"/>
      <c r="AV1603">
        <v>-0.56063899456324184</v>
      </c>
      <c r="AW1603" s="1">
        <v>-0.41663167397892875</v>
      </c>
      <c r="AX1603" s="10"/>
      <c r="AY1603" s="11">
        <f>(G1568^2)*F1568+G1568*G1569*F1569+G1568*G1570*F1570-((H1568^2)*F1568+H1568*H1569*F1569+H1568*H1570*F1570)</f>
        <v>-0.27164161432064238</v>
      </c>
      <c r="AZ1603" s="12">
        <f>G1568*G1569*F1568+(G1569^2)*F1569+G1569*G1570*F1570-(H1568*H1569*F1568+(H1569^2)*F1569+H1569*H1570*F1570)</f>
        <v>0.84914235826053097</v>
      </c>
      <c r="BA1603" s="12">
        <f>G1568*G1570*F1568+G1569*G1570*F1569+(G1570^2)*F1570-(H1568*H1570*F1568+H1569*H1570*F1569+(H1570^2)*F1570)</f>
        <v>0.12808964369936238</v>
      </c>
      <c r="BB1603" s="12">
        <f>(G1568^2)*E1568+G1568*G1569*E1569+G1568*G1570*E1570-((H1568^2)*E1568+H1568*H1569*E1569+H1568*H1570*E1570)</f>
        <v>0.22139319848454961</v>
      </c>
      <c r="BC1603" s="12">
        <f>G1568*G1569*E1568+(G1569^2)*E1569+G1569*G1570*E1570-(H1568*H1569*E1568+(H1569^2)*E1569+H1569*H1570*E1570)</f>
        <v>-0.59488588658442898</v>
      </c>
      <c r="BD1603" s="24">
        <f>G1568*G1570*E1568+G1569*G1570*E1569+(G1570^2)*E1570-(H1568*H1570*E1568+H1569*H1570*E1569+(H1570^2)*E1570)</f>
        <v>-6.1793919621610072E-2</v>
      </c>
      <c r="BE1603" s="10">
        <f>J1568</f>
        <v>3.0847199371595746E-2</v>
      </c>
      <c r="BZ1603" s="5" t="s">
        <v>4</v>
      </c>
      <c r="CA1603" s="6" t="s">
        <v>5</v>
      </c>
      <c r="CB1603" s="7" t="s">
        <v>6</v>
      </c>
      <c r="CC1603" s="8" t="s">
        <v>1</v>
      </c>
      <c r="CD1603">
        <v>14</v>
      </c>
      <c r="CE1603" s="9" t="s">
        <v>7</v>
      </c>
      <c r="CG1603" s="90" t="s">
        <v>157</v>
      </c>
      <c r="CH1603" s="61">
        <f>CE1604-((CH1605-CE1604)/(EY1603-CW1603))*CW1603</f>
        <v>9.7483546045667957</v>
      </c>
      <c r="CK1603" s="5" t="s">
        <v>4</v>
      </c>
      <c r="CL1603" s="6" t="s">
        <v>5</v>
      </c>
      <c r="CM1603" s="7" t="s">
        <v>6</v>
      </c>
      <c r="CN1603" s="8" t="s">
        <v>1</v>
      </c>
      <c r="CO1603" s="10"/>
      <c r="CP1603">
        <f t="shared" ref="CP1603:CQ1605" si="2423">BZ1604</f>
        <v>0.93180266183863136</v>
      </c>
      <c r="CQ1603">
        <f t="shared" si="2423"/>
        <v>-0.87956522186239505</v>
      </c>
      <c r="CR1603" t="e">
        <f>#REF!</f>
        <v>#REF!</v>
      </c>
      <c r="CS1603">
        <f>CL1607</f>
        <v>0</v>
      </c>
      <c r="CU1603" s="17">
        <f>CU1507</f>
        <v>0</v>
      </c>
      <c r="CV1603" s="17">
        <f>CV1507</f>
        <v>-15</v>
      </c>
      <c r="CW1603" s="31">
        <f>CH1510</f>
        <v>291.81225491252428</v>
      </c>
      <c r="CY1603" s="61">
        <f t="array" ref="CY1603:CY1605">MMULT(DQ1603:DS1605,DO1603:DO1605)</f>
        <v>0.9200007789996677</v>
      </c>
      <c r="CZ1603" s="13"/>
      <c r="DA1603" s="17">
        <v>1</v>
      </c>
      <c r="DB1603">
        <v>0</v>
      </c>
      <c r="DD1603" s="73">
        <f>(DB1603^2)*(1-COS(RADIANS(CW1603+45)))+(COS(RADIANS(CW1603+45)))</f>
        <v>0.91921957790306608</v>
      </c>
      <c r="DE1603" s="73">
        <f>(DB1603*DB1604)*(1-COS(RADIANS(CW1603+45)))-DB1605*(SIN(RADIANS(CW1603+45)))</f>
        <v>0.39374530803516766</v>
      </c>
      <c r="DF1603" s="73">
        <f>(DB1603*DB1605)*(1-COS(RADIANS(CW1603+45)))+DB1604*(SIN(RADIANS(CW1603+45)))</f>
        <v>0</v>
      </c>
      <c r="DG1603" s="10"/>
      <c r="DH1603">
        <f t="array" ref="DH1603:DH1605">MMULT(DD1603:DF1605,DA1603:DA1605)</f>
        <v>0.91921957790306608</v>
      </c>
      <c r="DI1603" s="23">
        <f>COS(RADIANS('[1]Biaxial Input'!$F$21))</f>
        <v>-0.9975640502598242</v>
      </c>
      <c r="DK1603" s="30">
        <f>(DI1603^2)*(1-COS(RADIANS(CV1603)))+(COS(RADIANS(CV1603)))</f>
        <v>0.99983419624187875</v>
      </c>
      <c r="DL1603" s="30">
        <f>(DI1603*DI1604)*(1-COS(RADIANS(CV1603)))-DI1605*(SIN(RADIANS(CV1603)))</f>
        <v>-2.3711042090011594E-3</v>
      </c>
      <c r="DM1603" s="30">
        <f>(DI1603*DI1605)*(1-COS(RADIANS(CV1603)))+DI1604*(SIN(RADIANS(CV1603)))</f>
        <v>-1.8054303924173627E-2</v>
      </c>
      <c r="DO1603">
        <f t="array" ref="DO1603:DO1605">MMULT(DK1603:DM1605,DH1603:DH1605)</f>
        <v>0.9200007789996677</v>
      </c>
      <c r="DQ1603" s="28">
        <f>(DB1603^2)*(1-COS(RADIANS(CU1603)))+(COS(RADIANS(CU1603)))</f>
        <v>1</v>
      </c>
      <c r="DR1603" s="28">
        <f>(DB1603*DB1604)*(1-COS(RADIANS(CU1603)))-DB1605*(SIN(RADIANS(CU1603)))</f>
        <v>0</v>
      </c>
      <c r="DS1603" s="28">
        <f>(DB1603*DB1605)*(1-COS(RADIANS(CU1603)))+DB1604*(SIN(RADIANS(CU1603)))</f>
        <v>0</v>
      </c>
      <c r="DU1603" s="61">
        <f t="array" ref="DU1603:DU1605">MMULT(DQ1603:DS1605,EE1603:EE1605)</f>
        <v>-0.39150045817319051</v>
      </c>
      <c r="DV1603" s="13"/>
      <c r="DW1603" s="17">
        <v>1</v>
      </c>
      <c r="DX1603">
        <v>0</v>
      </c>
      <c r="DZ1603" s="73">
        <f>(DB1603^2)*(1-COS(RADIANS(CW1603-45)))+(COS(RADIANS(CW1603-45)))</f>
        <v>-0.39374530803516761</v>
      </c>
      <c r="EA1603" s="73">
        <f>(DB1603*DB1604)*(1-COS(RADIANS(CW1603-45)))-DB1605*(SIN(RADIANS(CW1603-45)))</f>
        <v>0.91921957790306608</v>
      </c>
      <c r="EB1603" s="73">
        <f>(DB1603*DB1605)*(1-COS(RADIANS(CW1603-45)))+DB1604*(SIN(RADIANS(CW1603-45)))</f>
        <v>0</v>
      </c>
      <c r="EC1603" s="10"/>
      <c r="ED1603">
        <f t="array" ref="ED1603:ED1605">MMULT(DZ1603:EB1605,DA1603:DA1605)</f>
        <v>-0.39374530803516761</v>
      </c>
      <c r="EE1603" s="1">
        <f t="array" ref="EE1603:EE1605">MMULT(DK1603:DM1605,ED1603:ED1605)</f>
        <v>-0.39150045817319051</v>
      </c>
      <c r="EG1603">
        <f>CY1603+DU1603</f>
        <v>0.52850032082647713</v>
      </c>
      <c r="EH1603">
        <f>EG1603/(SQRT(EG1603^2+EG1604^2+EG1605^2))</f>
        <v>0.37370616071566798</v>
      </c>
      <c r="EJ1603">
        <f>Q1603+AM1603</f>
        <v>-0.96996531055510471</v>
      </c>
      <c r="EK1603">
        <f>EJ1603/(SQRT(EJ1603^2+EJ1604^2+EJ1605^2))</f>
        <v>-0.73212583728309111</v>
      </c>
      <c r="EM1603" s="23">
        <f>CY1604*DU1605-CY1605*DU1604</f>
        <v>1.8054303924173634E-2</v>
      </c>
      <c r="EO1603" s="15">
        <v>14</v>
      </c>
      <c r="EP1603" s="9" t="s">
        <v>7</v>
      </c>
      <c r="EW1603" s="17">
        <f>CU1603</f>
        <v>0</v>
      </c>
      <c r="EX1603" s="17">
        <f>CV1603</f>
        <v>-15</v>
      </c>
      <c r="EY1603" s="31">
        <f>1+CW1603</f>
        <v>292.81225491252428</v>
      </c>
      <c r="EZ1603" s="10"/>
      <c r="FA1603" s="61">
        <f t="array" ref="FA1603:FA1605">MMULT(FS1603:FU1605,FQ1603:FQ1605)</f>
        <v>0.92669328354132385</v>
      </c>
      <c r="FB1603" s="13">
        <f>BW1604</f>
        <v>0</v>
      </c>
      <c r="FC1603" s="17">
        <v>1</v>
      </c>
      <c r="FD1603">
        <v>0</v>
      </c>
      <c r="FF1603" s="73">
        <f>(FD1603^2)*(1-COS(RADIANS(EY1603+45)))+(COS(RADIANS(EY1603+45)))</f>
        <v>0.92595137945761485</v>
      </c>
      <c r="FG1603" s="73">
        <f>(FD1603*FD1604)*(1-COS(RADIANS(EY1603+45)))-FD1605*(SIN(RADIANS(EY1603+45)))</f>
        <v>0.37764274503893258</v>
      </c>
      <c r="FH1603" s="73">
        <f>(FD1603*FD1605)*(1-COS(RADIANS(EY1603+45)))+FD1604*(SIN(RADIANS(EY1603+45)))</f>
        <v>0</v>
      </c>
      <c r="FI1603" s="10"/>
      <c r="FJ1603">
        <f t="array" ref="FJ1603:FJ1605">MMULT(FF1603:FH1605,FC1603:FC1605)</f>
        <v>0.92595137945761485</v>
      </c>
      <c r="FK1603" s="23">
        <f>COS(RADIANS(176))</f>
        <v>-0.9975640502598242</v>
      </c>
      <c r="FM1603" s="30">
        <f>(FK1603^2)*(1-COS(RADIANS(EX1603)))+(COS(RADIANS(EX1603)))</f>
        <v>0.99983419624187875</v>
      </c>
      <c r="FN1603" s="30">
        <f>(FK1603*FK1604)*(1-COS(RADIANS(EX1603)))-FK1605*(SIN(RADIANS(EX1603)))</f>
        <v>-2.3711042090011594E-3</v>
      </c>
      <c r="FO1603" s="30">
        <f>(FK1603*FK1605)*(1-COS(RADIANS(EX1603)))+FK1604*(SIN(RADIANS(EX1603)))</f>
        <v>-1.8054303924173627E-2</v>
      </c>
      <c r="FQ1603">
        <f t="array" ref="FQ1603:FQ1605">MMULT(FM1603:FO1605,FJ1603:FJ1605)</f>
        <v>0.92669328354132385</v>
      </c>
      <c r="FS1603" s="28">
        <f>(FD1603^2)*(1-COS(RADIANS(EW1603)))+(COS(RADIANS(EW1603)))</f>
        <v>1</v>
      </c>
      <c r="FT1603" s="28">
        <f>(FD1603*FD1604)*(1-COS(RADIANS(EW1603)))-FD1605*(SIN(RADIANS(EW1603)))</f>
        <v>0</v>
      </c>
      <c r="FU1603" s="28">
        <f>(FD1603*FD1605)*(1-COS(RADIANS(EW1603)))+FD1604*(SIN(RADIANS(EW1603)))</f>
        <v>0</v>
      </c>
      <c r="FW1603" s="61">
        <f t="array" ref="FW1603:FW1605">MMULT(FS1603:FU1605,GG1603:GG1605)</f>
        <v>-0.37538460323941542</v>
      </c>
      <c r="FX1603" s="13">
        <f>BX1604</f>
        <v>0</v>
      </c>
      <c r="FY1603" s="17">
        <v>1</v>
      </c>
      <c r="FZ1603">
        <v>0</v>
      </c>
      <c r="GB1603" s="73">
        <f>(FD1603^2)*(1-COS(RADIANS(EY1603-45)))+(COS(RADIANS(EY1603-45)))</f>
        <v>-0.37764274503893253</v>
      </c>
      <c r="GC1603" s="73">
        <f>(FD1603*FD1604)*(1-COS(RADIANS(EY1603-45)))-FD1605*(SIN(RADIANS(EY1603-45)))</f>
        <v>0.92595137945761485</v>
      </c>
      <c r="GD1603" s="73">
        <f>(FD1603*FD1605)*(1-COS(RADIANS(EY1603-45)))+FD1604*(SIN(RADIANS(EY1603-45)))</f>
        <v>0</v>
      </c>
      <c r="GE1603" s="10"/>
      <c r="GF1603">
        <f t="array" ref="GF1603:GF1605">MMULT(GB1603:GD1605,FC1603:FC1605)</f>
        <v>-0.37764274503893253</v>
      </c>
      <c r="GG1603" s="1">
        <f t="array" ref="GG1603:GG1605">MMULT(FM1603:FO1605,GF1603:GF1605)</f>
        <v>-0.37538460323941542</v>
      </c>
      <c r="GI1603">
        <f>FA1603+FW1603</f>
        <v>0.55130868030190849</v>
      </c>
      <c r="GJ1603">
        <f>GI1603/(SQRT(GI1603^2+GI1604^2+GI1605^2))</f>
        <v>0.38983410636848587</v>
      </c>
      <c r="GL1603" t="e">
        <f>CH1604+DC1603</f>
        <v>#VALUE!</v>
      </c>
      <c r="GM1603" t="e">
        <f>GL1603/(SQRT(GL1603^2+GL1604^2+GL1605^2))</f>
        <v>#VALUE!</v>
      </c>
      <c r="GO1603" s="27">
        <f>FA1604*FW1605-FA1605*FW1604</f>
        <v>1.8054303924173634E-2</v>
      </c>
    </row>
    <row r="1604" spans="1:197" x14ac:dyDescent="0.2">
      <c r="A1604" s="4" t="s">
        <v>20</v>
      </c>
      <c r="B1604" s="4">
        <f>DEGREES(ACOS(C1599/(SQRT((C1597^2)+(C1598^2)+(C1599^2)))))</f>
        <v>83.274478965769717</v>
      </c>
      <c r="C1604" s="4">
        <f>DEGREES(ATAN(C1598/C1597))</f>
        <v>20.976793916295023</v>
      </c>
      <c r="D1604" t="s">
        <v>9</v>
      </c>
      <c r="E1604" s="5">
        <f t="shared" si="2422"/>
        <v>0.34929630014301005</v>
      </c>
      <c r="F1604" s="6">
        <f t="shared" si="2422"/>
        <v>-0.34518106804222298</v>
      </c>
      <c r="G1604" s="7">
        <f t="shared" ref="G1604:G1605" si="2424">Q1603</f>
        <v>-0.12501286246974219</v>
      </c>
      <c r="H1604" s="8">
        <f t="shared" ref="H1604:H1605" si="2425">AM1603</f>
        <v>-0.84495244808536252</v>
      </c>
      <c r="J1604" s="10"/>
      <c r="Q1604" s="61">
        <v>-0.50583208174515215</v>
      </c>
      <c r="S1604" s="17">
        <v>0</v>
      </c>
      <c r="T1604">
        <v>1</v>
      </c>
      <c r="V1604" s="73">
        <f>(T1602*T1604)*(1-COS(RADIANS(O1602+45)))-T1603*(SIN(RADIANS(O1602+45)))</f>
        <v>0</v>
      </c>
      <c r="W1604" s="73">
        <f>(T1603*T1604)*(1-COS(RADIANS(O1602+45)))+T1602*(SIN(RADIANS(O1602+45)))</f>
        <v>0</v>
      </c>
      <c r="X1604" s="73">
        <f>(T1604^2)*(1-COS(RADIANS(O1602+45)))+(COS(RADIANS(O1602+45)))</f>
        <v>1</v>
      </c>
      <c r="Y1604" s="10"/>
      <c r="Z1604">
        <v>0</v>
      </c>
      <c r="AA1604" s="23">
        <f>SIN(RADIANS('[1]Biaxial Input'!$F$21))*SIN(RADIANS(0))</f>
        <v>0</v>
      </c>
      <c r="AC1604" s="30">
        <f>(AA1602*AA1604)*(1-COS(RADIANS(N1602)))-AA1603*(SIN(RADIANS(N1602)))</f>
        <v>4.4838597018148282E-2</v>
      </c>
      <c r="AD1604" s="30">
        <f>(AA1603*AA1604)*(1-COS(RADIANS(N1602)))+AA1602*(SIN(RADIANS(N1602)))</f>
        <v>0.64122181137573508</v>
      </c>
      <c r="AE1604" s="30">
        <f>(AA1604^2)*(1-COS(RADIANS(N1602)))+(COS(RADIANS(N1602)))</f>
        <v>0.76604444311897801</v>
      </c>
      <c r="AG1604">
        <v>-0.50583208174515215</v>
      </c>
      <c r="AI1604" s="28">
        <f>(T1602*T1604)*(1-COS(RADIANS(M1602)))-T1603*(SIN(RADIANS(M1602)))</f>
        <v>0</v>
      </c>
      <c r="AJ1604" s="28">
        <f>(T1603*T1604)*(1-COS(RADIANS(M1602)))+T1602*(SIN(RADIANS(M1602)))</f>
        <v>0</v>
      </c>
      <c r="AK1604" s="28">
        <f>(T1604^2)*(1-COS(RADIANS(M1602)))+(COS(RADIANS(M1602)))</f>
        <v>1</v>
      </c>
      <c r="AM1604" s="61">
        <v>-0.39662301527256388</v>
      </c>
      <c r="AO1604" s="17">
        <v>0</v>
      </c>
      <c r="AP1604">
        <v>1</v>
      </c>
      <c r="AR1604" s="73">
        <f>(T1602*T1602)*(1-COS(RADIANS(O1602-45)))-T1602*(SIN(RADIANS(O1602-45)))</f>
        <v>0</v>
      </c>
      <c r="AS1604" s="73">
        <f>(T1603*T1604)*(1-COS(RADIANS(O1602-45)))+T1602*(SIN(RADIANS(O1602-45)))</f>
        <v>0</v>
      </c>
      <c r="AT1604" s="73">
        <f>(T1604^2)*(1-COS(RADIANS(O1602-45)))+(COS(RADIANS(O1602-45)))</f>
        <v>1</v>
      </c>
      <c r="AU1604" s="10"/>
      <c r="AV1604">
        <v>0</v>
      </c>
      <c r="AW1604" s="1">
        <v>-0.39662301527256388</v>
      </c>
      <c r="AX1604" s="10"/>
      <c r="AY1604" s="11">
        <f>(G1573^2)*F1573+G1573*G1574*F1574+G1573*G1575*F1575-((H1573^2)*F1573+H1573*H1574*F1574+H1573*H1575*F1575)</f>
        <v>-0.32065482165867421</v>
      </c>
      <c r="AZ1604" s="12">
        <f>G1573*G1574*F1573+(G1574^2)*F1574+G1574*G1575*F1575-(H1573*H1574*F1573+(H1574^2)*F1574+H1574*H1575*F1575)</f>
        <v>0.71188861587382868</v>
      </c>
      <c r="BA1604" s="12">
        <f>G1573*G1575*F1573+G1574*G1575*F1574+(G1575^2)*F1575-(H1573*H1575*F1573+H1574*H1575*F1574+(H1575^2)*F1575)</f>
        <v>-0.44039175854796742</v>
      </c>
      <c r="BB1604" s="12">
        <f>(G1573^2)*E1573+G1573*G1574*E1574+G1573*G1575*E1575-((H1573^2)*E1573+H1573*H1574*E1574+H1573*H1575*E1575)</f>
        <v>0.15350712829111307</v>
      </c>
      <c r="BC1604" s="12">
        <f>G1573*G1574*E1573+(G1574^2)*E1574+G1574*G1575*E1575-(H1573*H1574*E1573+(H1574^2)*E1574+H1574*H1575*E1575)</f>
        <v>-0.59159155825612275</v>
      </c>
      <c r="BD1604" s="24">
        <f>G1573*G1575*E1573+G1574*G1575*E1574+(G1575^2)*E1575-(H1573*H1575*E1573+H1574*H1575*E1574+(H1575^2)*E1575)</f>
        <v>0.23167753437077249</v>
      </c>
      <c r="BE1604" s="10">
        <f>J1573</f>
        <v>-6.6731319243963361E-3</v>
      </c>
      <c r="BY1604" t="s">
        <v>8</v>
      </c>
      <c r="BZ1604" s="5">
        <f t="shared" ref="BZ1604:CA1606" si="2426">BZ1599</f>
        <v>0.93180266183863136</v>
      </c>
      <c r="CA1604" s="6">
        <f t="shared" si="2426"/>
        <v>-0.87956522186239505</v>
      </c>
      <c r="CB1604" s="7">
        <f>CY1603</f>
        <v>0.9200007789996677</v>
      </c>
      <c r="CC1604" s="8">
        <f>DU1603</f>
        <v>-0.39150045817319051</v>
      </c>
      <c r="CD1604">
        <f>CB1604+CC1604</f>
        <v>0.52850032082647713</v>
      </c>
      <c r="CE1604" s="9">
        <f>((SUMPRODUCT(CB1604:CB1606,BZ1604:BZ1606))*(SUMPRODUCT(CB1604:CB1606,CA1604:CA1606)))-((SUMPRODUCT(CC1604:CC1606,BZ1604:BZ1606))*(SUMPRODUCT(CC1604:CC1606,CA1604:CA1606)))</f>
        <v>0</v>
      </c>
      <c r="CF1604">
        <f>CD1604/(SQRT(CD1604^2+CD1605^2+CD1606^2))</f>
        <v>0.37370616071566798</v>
      </c>
      <c r="CG1604">
        <v>1</v>
      </c>
      <c r="CH1604" t="s">
        <v>161</v>
      </c>
      <c r="CJ1604" s="1" t="s">
        <v>8</v>
      </c>
      <c r="CK1604" s="5">
        <f t="shared" ref="CK1604:CL1606" si="2427">BZ1604</f>
        <v>0.93180266183863136</v>
      </c>
      <c r="CL1604" s="6">
        <f t="shared" si="2427"/>
        <v>-0.87956522186239505</v>
      </c>
      <c r="CM1604" s="7">
        <f>FA1603</f>
        <v>0.92669328354132385</v>
      </c>
      <c r="CN1604" s="8">
        <f>FW1603</f>
        <v>-0.37538460323941542</v>
      </c>
      <c r="CO1604" s="10"/>
      <c r="CP1604">
        <f t="shared" si="2423"/>
        <v>0.3492962422733713</v>
      </c>
      <c r="CQ1604">
        <f t="shared" si="2423"/>
        <v>-0.34518112468713447</v>
      </c>
      <c r="CR1604">
        <f>CJ1607</f>
        <v>0</v>
      </c>
      <c r="CS1604">
        <f>CM1607</f>
        <v>0</v>
      </c>
      <c r="CW1604" s="28"/>
      <c r="CY1604" s="61">
        <v>-0.38257361187329014</v>
      </c>
      <c r="DA1604" s="17">
        <v>0</v>
      </c>
      <c r="DB1604">
        <v>0</v>
      </c>
      <c r="DD1604" s="73">
        <f>(DB1603*DB1604)*(1-COS(RADIANS(CW1603+45)))+DB1605*(SIN(RADIANS(CW1603+45)))</f>
        <v>-0.39374530803516766</v>
      </c>
      <c r="DE1604" s="73">
        <f>(DB1604^2)*(1-COS(RADIANS(CW1603+45)))+(COS(RADIANS(CW1603+45)))</f>
        <v>0.91921957790306608</v>
      </c>
      <c r="DF1604" s="73">
        <f>(DB1604*DB1605)*(1-COS(RADIANS(CW1603+45)))-DB1603*(SIN(RADIANS(CW1603+45)))</f>
        <v>0</v>
      </c>
      <c r="DG1604" s="10"/>
      <c r="DH1604">
        <v>-0.39374530803516766</v>
      </c>
      <c r="DI1604" s="23">
        <f>SIN(RADIANS('[1]Biaxial Input'!$F$21))*(COS(RADIANS(0)))</f>
        <v>6.9756473744125524E-2</v>
      </c>
      <c r="DK1604" s="30">
        <f>(DI1603*DI1604)*(1-COS(RADIANS(CV1603)))+DI1605*(SIN(RADIANS(CV1603)))</f>
        <v>-2.3711042090011594E-3</v>
      </c>
      <c r="DL1604" s="30">
        <f>(DI1604^2)*(1-COS(RADIANS(CV1603)))+(COS(RADIANS(CV1603)))</f>
        <v>0.96609163004718956</v>
      </c>
      <c r="DM1604" s="30">
        <f>(DI1604*DI1605)*(1-COS(RADIANS(CV1603)))-DI1603*(SIN(RADIANS(CV1603)))</f>
        <v>-0.25818857491685071</v>
      </c>
      <c r="DO1604">
        <v>-0.38257361187329014</v>
      </c>
      <c r="DQ1604" s="28">
        <f>(DB1603*DB1604)*(1-COS(RADIANS(CU1603)))+DB1605*(SIN(RADIANS(CU1603)))</f>
        <v>0</v>
      </c>
      <c r="DR1604" s="28">
        <f>(DB1604^2)*(1-COS(RADIANS(CU1603)))+(COS(RADIANS(CU1603)))</f>
        <v>1</v>
      </c>
      <c r="DS1604" s="28">
        <f>(DB1604*DB1605)*(1-COS(RADIANS(CU1603)))-DB1603*(SIN(RADIANS(CU1603)))</f>
        <v>0</v>
      </c>
      <c r="DU1604" s="61">
        <v>-0.887116729230506</v>
      </c>
      <c r="DW1604" s="17">
        <v>0</v>
      </c>
      <c r="DX1604">
        <v>0</v>
      </c>
      <c r="DZ1604" s="73">
        <f>(DB1603*DB1604)*(1-COS(RADIANS(CW1603-45)))+DB1605*(SIN(RADIANS(CW1603-45)))</f>
        <v>-0.91921957790306608</v>
      </c>
      <c r="EA1604" s="73">
        <f>(DB1604^2)*(1-COS(RADIANS(CW1603-45)))+(COS(RADIANS(CW1603-45)))</f>
        <v>-0.39374530803516761</v>
      </c>
      <c r="EB1604" s="73">
        <f>(DB1604*DB1605)*(1-COS(RADIANS(CW1603-45)))-DB1603*(SIN(RADIANS(CW1603-45)))</f>
        <v>0</v>
      </c>
      <c r="EC1604" s="10"/>
      <c r="ED1604">
        <v>-0.91921957790306608</v>
      </c>
      <c r="EE1604" s="1">
        <v>-0.887116729230506</v>
      </c>
      <c r="EG1604">
        <f>CY1604+DU1604</f>
        <v>-1.2696903411037961</v>
      </c>
      <c r="EH1604">
        <f>EG1604/(SQRT(EG1603^2+EG1604^2+EG1605^2))</f>
        <v>-0.89780665020155492</v>
      </c>
      <c r="EJ1604">
        <f>Q1604+AM1604</f>
        <v>-0.90245509701771609</v>
      </c>
      <c r="EK1604">
        <f>EJ1604/(SQRT(EJ1603^2+EJ1604^2+EJ1605^2))</f>
        <v>-0.68116940505466972</v>
      </c>
      <c r="EM1604" s="23">
        <f>CY1605*DU1603-CY1603*DU1605</f>
        <v>0.25818857491685071</v>
      </c>
      <c r="EP1604" s="9">
        <f>((SUMPRODUCT(CM1604:CM1606,BZ1604:BZ1606))*(SUMPRODUCT(CM1604:CM1606,CA1604:CA1606)))-((SUMPRODUCT(CN1604:CN1606,BZ1604:BZ1606))*(SUMPRODUCT(CN1604:CN1606,CA1604:CA1606)))</f>
        <v>-3.3406255016565467E-2</v>
      </c>
      <c r="EY1604" s="28"/>
      <c r="EZ1604" s="10"/>
      <c r="FA1604" s="61">
        <v>-0.36703302234331997</v>
      </c>
      <c r="FB1604" s="13">
        <f>BW1605</f>
        <v>0</v>
      </c>
      <c r="FC1604" s="17">
        <v>0</v>
      </c>
      <c r="FD1604">
        <v>0</v>
      </c>
      <c r="FF1604" s="73">
        <f>(FD1603*FD1604)*(1-COS(RADIANS(EY1603+45)))+FD1605*(SIN(RADIANS(EY1603+45)))</f>
        <v>-0.37764274503893258</v>
      </c>
      <c r="FG1604" s="73">
        <f>(FD1604^2)*(1-COS(RADIANS(EY1603+45)))+(COS(RADIANS(EY1603+45)))</f>
        <v>0.92595137945761485</v>
      </c>
      <c r="FH1604" s="73">
        <f>(FD1604*FD1605)*(1-COS(RADIANS(EY1603+45)))-FD1603*(SIN(RADIANS(EY1603+45)))</f>
        <v>0</v>
      </c>
      <c r="FI1604" s="10"/>
      <c r="FJ1604">
        <v>-0.37764274503893258</v>
      </c>
      <c r="FK1604" s="23">
        <f>SIN(RADIANS(176))*(COS(RADIANS(0)))</f>
        <v>6.9756473744125524E-2</v>
      </c>
      <c r="FM1604" s="30">
        <f>(FK1603*FK1604)*(1-COS(RADIANS(EX1603)))+FK1605*(SIN(RADIANS(EX1603)))</f>
        <v>-2.3711042090011594E-3</v>
      </c>
      <c r="FN1604" s="30">
        <f>(FK1604^2)*(1-COS(RADIANS(EX1603)))+(COS(RADIANS(EX1603)))</f>
        <v>0.96609163004718956</v>
      </c>
      <c r="FO1604" s="30">
        <f>(FK1604*FK1605)*(1-COS(RADIANS(EX1603)))-FK1603*(SIN(RADIANS(EX1603)))</f>
        <v>-0.25818857491685071</v>
      </c>
      <c r="FQ1604">
        <v>-0.36703302234331997</v>
      </c>
      <c r="FS1604" s="28">
        <f>(FD1603*FD1604)*(1-COS(RADIANS(EW1603)))+FD1605*(SIN(RADIANS(EW1603)))</f>
        <v>0</v>
      </c>
      <c r="FT1604" s="28">
        <f>(FD1604^2)*(1-COS(RADIANS(EW1603)))+(COS(RADIANS(EW1603)))</f>
        <v>1</v>
      </c>
      <c r="FU1604" s="28">
        <f>(FD1604*FD1605)*(1-COS(RADIANS(EW1603)))-FD1603*(SIN(RADIANS(EW1603)))</f>
        <v>0</v>
      </c>
      <c r="FW1604" s="61">
        <v>-0.8936584472223903</v>
      </c>
      <c r="FX1604" s="13">
        <f>BX1605</f>
        <v>0</v>
      </c>
      <c r="FY1604" s="17">
        <v>0</v>
      </c>
      <c r="FZ1604">
        <v>0</v>
      </c>
      <c r="GB1604" s="73">
        <f>(FD1603*FD1604)*(1-COS(RADIANS(EY1603-45)))+FD1605*(SIN(RADIANS(EY1603-45)))</f>
        <v>-0.92595137945761485</v>
      </c>
      <c r="GC1604" s="73">
        <f>(FD1604^2)*(1-COS(RADIANS(EY1603-45)))+(COS(RADIANS(EY1603-45)))</f>
        <v>-0.37764274503893253</v>
      </c>
      <c r="GD1604" s="73">
        <f>(FD1604*FD1605)*(1-COS(RADIANS(EY1603-45)))-FD1603*(SIN(RADIANS(EY1603-45)))</f>
        <v>0</v>
      </c>
      <c r="GE1604" s="10"/>
      <c r="GF1604">
        <v>-0.92595137945761485</v>
      </c>
      <c r="GG1604" s="1">
        <v>-0.8936584472223903</v>
      </c>
      <c r="GI1604">
        <f>FA1604+FW1604</f>
        <v>-1.2606914695657103</v>
      </c>
      <c r="GJ1604">
        <f>GI1604/(SQRT(GI1603^2+GI1604^2+GI1605^2))</f>
        <v>-0.89144348711394772</v>
      </c>
      <c r="GL1604">
        <f>CH1605+DC1604</f>
        <v>-3.3406255016565467E-2</v>
      </c>
      <c r="GM1604" t="e">
        <f>GL1604/(SQRT(GL1603^2+GL1604^2+GL1605^2))</f>
        <v>#VALUE!</v>
      </c>
      <c r="GO1604" s="27">
        <f>FA1605*FW1603-FA1603*FW1605</f>
        <v>0.25818857491685077</v>
      </c>
    </row>
    <row r="1605" spans="1:197" x14ac:dyDescent="0.2">
      <c r="D1605" t="s">
        <v>10</v>
      </c>
      <c r="E1605" s="5">
        <f t="shared" si="2422"/>
        <v>-9.8670825378713731E-2</v>
      </c>
      <c r="F1605" s="6">
        <f t="shared" si="2422"/>
        <v>-0.32743702453282264</v>
      </c>
      <c r="G1605" s="7">
        <f t="shared" si="2424"/>
        <v>-0.50583208174515215</v>
      </c>
      <c r="H1605" s="8">
        <f t="shared" si="2425"/>
        <v>-0.39662301527256388</v>
      </c>
      <c r="J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W1605" s="1"/>
      <c r="AY1605" s="11">
        <f>(G1578^2)*F1578+G1578*G1579*F1579+G1578*G1580*F1580-((H1578^2)*F1578+H1578*H1579*F1579+H1578*H1580*F1580)</f>
        <v>-0.280114009733126</v>
      </c>
      <c r="AZ1605" s="12">
        <f>G1578*G1579*F1578+(G1579^2)*F1579+G1579*G1580*F1580-(H1578*H1579*F1578+(H1579^2)*F1579+H1579*H1580*F1580)</f>
        <v>0.87818773061040067</v>
      </c>
      <c r="BA1605" s="12">
        <f>G1578*G1580*F1578+G1579*G1580*F1579+(G1580^2)*F1580-(H1578*H1580*F1578+H1579*H1580*F1579+(H1580^2)*F1580)</f>
        <v>5.3638250684510745E-2</v>
      </c>
      <c r="BB1605" s="12">
        <f>(G1578^2)*E1578+G1578*G1579*E1579+G1578*G1580*E1580-((H1578^2)*E1578+H1578*H1579*E1579+H1578*H1580*E1580)</f>
        <v>0.34408737281146523</v>
      </c>
      <c r="BC1605" s="12">
        <f>G1578*G1579*E1578+(G1579^2)*E1579+G1579*G1580*E1580-(H1578*H1579*E1578+(H1579^2)*E1579+H1579*H1580*E1580)</f>
        <v>-0.9362552009012155</v>
      </c>
      <c r="BD1605" s="24">
        <f>G1578*G1580*E1578+G1579*G1580*E1579+(G1580^2)*E1580-(H1578*H1580*E1578+H1579*H1580*E1579+(H1580^2)*E1580)</f>
        <v>-6.0817635434001593E-2</v>
      </c>
      <c r="BE1605" s="10">
        <f>J1578</f>
        <v>4.0444220442870771E-2</v>
      </c>
      <c r="BY1605" t="s">
        <v>9</v>
      </c>
      <c r="BZ1605" s="5">
        <f t="shared" si="2426"/>
        <v>0.3492962422733713</v>
      </c>
      <c r="CA1605" s="6">
        <f t="shared" si="2426"/>
        <v>-0.34518112468713447</v>
      </c>
      <c r="CB1605" s="7">
        <f>CY1604</f>
        <v>-0.38257361187329014</v>
      </c>
      <c r="CC1605" s="8">
        <f>DU1604</f>
        <v>-0.887116729230506</v>
      </c>
      <c r="CD1605">
        <f t="shared" ref="CD1605" si="2428">CB1605+CC1605</f>
        <v>-1.2696903411037961</v>
      </c>
      <c r="CE1605" s="10"/>
      <c r="CF1605">
        <f>CD1605/(SQRT(CD1604^2+CD1605^2+CD1606^2))</f>
        <v>-0.89780665020155492</v>
      </c>
      <c r="CH1605">
        <f>((SUMPRODUCT(CM1604:CM1606,CK1604:CK1606))*(SUMPRODUCT(CM1604:CM1606,CL1604:CL1606)))-((SUMPRODUCT(CN1604:CN1606,CK1604:CK1606))*(SUMPRODUCT(CN1604:CN1606,CL1604:CL1606)))</f>
        <v>-3.3406255016565467E-2</v>
      </c>
      <c r="CJ1605" s="10" t="s">
        <v>9</v>
      </c>
      <c r="CK1605" s="5">
        <f t="shared" si="2427"/>
        <v>0.3492962422733713</v>
      </c>
      <c r="CL1605" s="6">
        <f t="shared" si="2427"/>
        <v>-0.34518112468713447</v>
      </c>
      <c r="CM1605" s="7">
        <f>FA1604</f>
        <v>-0.36703302234331997</v>
      </c>
      <c r="CN1605" s="8">
        <f>FW1604</f>
        <v>-0.8936584472223903</v>
      </c>
      <c r="CP1605">
        <f t="shared" si="2423"/>
        <v>-9.8670839279614439E-2</v>
      </c>
      <c r="CQ1605">
        <f t="shared" si="2423"/>
        <v>-0.32743703463395935</v>
      </c>
      <c r="CR1605">
        <f>CK1607</f>
        <v>0</v>
      </c>
      <c r="CS1605">
        <f>CN1607</f>
        <v>0</v>
      </c>
      <c r="CW1605" s="28"/>
      <c r="CY1605" s="61">
        <v>-8.506467032928379E-2</v>
      </c>
      <c r="DA1605" s="17">
        <v>0</v>
      </c>
      <c r="DB1605">
        <v>1</v>
      </c>
      <c r="DD1605" s="73">
        <f>(DB1603*DB1605)*(1-COS(RADIANS(CW1603+45)))-DB1604*(SIN(RADIANS(CW1603+45)))</f>
        <v>0</v>
      </c>
      <c r="DE1605" s="73">
        <f>(DB1604*DB1605)*(1-COS(RADIANS(CW1603+45)))+DB1603*(SIN(RADIANS(CW1603+45)))</f>
        <v>0</v>
      </c>
      <c r="DF1605" s="73">
        <f>(DB1605^2)*(1-COS(RADIANS(CW1603+45)))+(COS(RADIANS(CW1603+45)))</f>
        <v>1</v>
      </c>
      <c r="DG1605" s="10"/>
      <c r="DH1605">
        <v>0</v>
      </c>
      <c r="DI1605" s="23">
        <f>SIN(RADIANS('[1]Biaxial Input'!$F$21))*SIN(RADIANS(0))</f>
        <v>0</v>
      </c>
      <c r="DK1605" s="30">
        <f>(DI1603*DI1605)*(1-COS(RADIANS(CV1603)))-DI1604*(SIN(RADIANS(CV1603)))</f>
        <v>1.8054303924173627E-2</v>
      </c>
      <c r="DL1605" s="30">
        <f>(DI1604*DI1605)*(1-COS(RADIANS(CV1603)))+DI1603*(SIN(RADIANS(CV1603)))</f>
        <v>0.25818857491685071</v>
      </c>
      <c r="DM1605" s="30">
        <f>(DI1605^2)*(1-COS(RADIANS(CV1603)))+(COS(RADIANS(CV1603)))</f>
        <v>0.96592582628906831</v>
      </c>
      <c r="DO1605">
        <v>-8.506467032928379E-2</v>
      </c>
      <c r="DQ1605" s="28">
        <f>(DB1603*DB1605)*(1-COS(RADIANS(CU1603)))-DB1604*(SIN(RADIANS(CU1603)))</f>
        <v>0</v>
      </c>
      <c r="DR1605" s="28">
        <f>(DB1604*DB1605)*(1-COS(RADIANS(CU1603)))+DB1603*(SIN(RADIANS(CU1603)))</f>
        <v>0</v>
      </c>
      <c r="DS1605" s="28">
        <f>(DB1605^2)*(1-COS(RADIANS(CU1603)))+(COS(RADIANS(CU1603)))</f>
        <v>1</v>
      </c>
      <c r="DU1605" s="61">
        <v>-0.24444079031444593</v>
      </c>
      <c r="DW1605" s="17">
        <v>0</v>
      </c>
      <c r="DX1605">
        <v>1</v>
      </c>
      <c r="DZ1605" s="73">
        <f>(DB1603*DB1603)*(1-COS(RADIANS(CW1603-45)))-DB1603*(SIN(RADIANS(CW1603-45)))</f>
        <v>0</v>
      </c>
      <c r="EA1605" s="73">
        <f>(DB1604*DB1605)*(1-COS(RADIANS(CW1603-45)))+DB1603*(SIN(RADIANS(CW1603-45)))</f>
        <v>0</v>
      </c>
      <c r="EB1605" s="73">
        <f>(DB1605^2)*(1-COS(RADIANS(CW1603-45)))+(COS(RADIANS(CW1603-45)))</f>
        <v>1</v>
      </c>
      <c r="EC1605" s="10"/>
      <c r="ED1605">
        <v>0</v>
      </c>
      <c r="EE1605" s="1">
        <v>-0.24444079031444593</v>
      </c>
      <c r="EG1605">
        <f>CY1605+DU1605</f>
        <v>-0.32950546064372971</v>
      </c>
      <c r="EH1605">
        <f>EG1605/(SQRT(EG1603^2+EG1604^2+EG1605^2))</f>
        <v>-0.23299554565917835</v>
      </c>
      <c r="EJ1605">
        <f>Q1605+AM1605</f>
        <v>0</v>
      </c>
      <c r="EK1605">
        <f>EJ1605/(SQRT(EJ1603^2+EJ1604^2+EJ1605^2))</f>
        <v>0</v>
      </c>
      <c r="EM1605" s="23">
        <f>CY1603*DU1604-CY1604*DU1603</f>
        <v>-0.9659258262890682</v>
      </c>
      <c r="ER1605">
        <f t="shared" ref="ER1605:ES1607" si="2429">CK1604</f>
        <v>0.93180266183863136</v>
      </c>
      <c r="ES1605">
        <f t="shared" si="2429"/>
        <v>-0.87956522186239505</v>
      </c>
      <c r="ET1605" t="e">
        <f>#REF!</f>
        <v>#REF!</v>
      </c>
      <c r="EU1605" t="e">
        <f>#REF!</f>
        <v>#REF!</v>
      </c>
      <c r="EY1605" s="28"/>
      <c r="EZ1605" s="10"/>
      <c r="FA1605" s="61">
        <v>-8.0785634545554E-2</v>
      </c>
      <c r="FB1605" s="13">
        <f>BW1606</f>
        <v>0</v>
      </c>
      <c r="FC1605" s="17">
        <v>0</v>
      </c>
      <c r="FD1605">
        <v>1</v>
      </c>
      <c r="FF1605" s="73">
        <f>(FD1603*FD1605)*(1-COS(RADIANS(EY1603+45)))-FD1604*(SIN(RADIANS(EY1603+45)))</f>
        <v>0</v>
      </c>
      <c r="FG1605" s="73">
        <f>(FD1604*FD1605)*(1-COS(RADIANS(EY1603+45)))+FD1603*(SIN(RADIANS(EY1603+45)))</f>
        <v>0</v>
      </c>
      <c r="FH1605" s="73">
        <f>(FD1605^2)*(1-COS(RADIANS(EY1603+45)))+(COS(RADIANS(EY1603+45)))</f>
        <v>1</v>
      </c>
      <c r="FI1605" s="10"/>
      <c r="FJ1605">
        <v>0</v>
      </c>
      <c r="FK1605" s="23">
        <f>SIN(RADIANS(176))*SIN(RADIANS(0))</f>
        <v>0</v>
      </c>
      <c r="FM1605" s="30">
        <f>(FK1603*FK1605)*(1-COS(RADIANS(EX1603)))-FK1604*(SIN(RADIANS(EX1603)))</f>
        <v>1.8054303924173627E-2</v>
      </c>
      <c r="FN1605" s="30">
        <f>(FK1604*FK1605)*(1-COS(RADIANS(EX1603)))+FK1603*(SIN(RADIANS(EX1603)))</f>
        <v>0.25818857491685071</v>
      </c>
      <c r="FO1605" s="30">
        <f>(FK1605^2)*(1-COS(RADIANS(EX1603)))+(COS(RADIANS(EX1603)))</f>
        <v>0.96592582628906831</v>
      </c>
      <c r="FQ1605">
        <v>-8.0785634545554E-2</v>
      </c>
      <c r="FS1605" s="28">
        <f>(FD1603*FD1605)*(1-COS(RADIANS(EW1603)))-FD1604*(SIN(RADIANS(EW1603)))</f>
        <v>0</v>
      </c>
      <c r="FT1605" s="28">
        <f>(FD1604*FD1605)*(1-COS(RADIANS(EW1603)))+FD1603*(SIN(RADIANS(EW1603)))</f>
        <v>0</v>
      </c>
      <c r="FU1605" s="28">
        <f>(FD1605^2)*(1-COS(RADIANS(EW1603)))+(COS(RADIANS(EW1603)))</f>
        <v>1</v>
      </c>
      <c r="FW1605" s="61">
        <v>-0.24588814399814576</v>
      </c>
      <c r="FX1605" s="13">
        <f>BX1606</f>
        <v>0</v>
      </c>
      <c r="FY1605" s="17">
        <v>0</v>
      </c>
      <c r="FZ1605">
        <v>1</v>
      </c>
      <c r="GB1605" s="73">
        <f>(FD1603*FD1603)*(1-COS(RADIANS(EY1603-45)))-FD1603*(SIN(RADIANS(EY1603-45)))</f>
        <v>0</v>
      </c>
      <c r="GC1605" s="73">
        <f>(FD1604*FD1605)*(1-COS(RADIANS(EY1603-45)))+FD1603*(SIN(RADIANS(EY1603-45)))</f>
        <v>0</v>
      </c>
      <c r="GD1605" s="73">
        <f>(FD1605^2)*(1-COS(RADIANS(EY1603-45)))+(COS(RADIANS(EY1603-45)))</f>
        <v>1</v>
      </c>
      <c r="GE1605" s="10"/>
      <c r="GF1605">
        <v>0</v>
      </c>
      <c r="GG1605" s="1">
        <v>-0.24588814399814576</v>
      </c>
      <c r="GI1605">
        <f>FA1605+FW1605</f>
        <v>-0.32667377854369978</v>
      </c>
      <c r="GJ1605">
        <f>GI1605/(SQRT(GI1603^2+GI1604^2+GI1605^2))</f>
        <v>-0.23099324404408259</v>
      </c>
      <c r="GL1605" t="e">
        <f>#REF!+DC1605</f>
        <v>#REF!</v>
      </c>
      <c r="GM1605" t="e">
        <f>GL1605/(SQRT(GL1603^2+GL1604^2+GL1605^2))</f>
        <v>#REF!</v>
      </c>
      <c r="GO1605" s="27">
        <f>FA1603*FW1604-FA1604*FW1603</f>
        <v>-0.96592582628906831</v>
      </c>
    </row>
    <row r="1606" spans="1:197" x14ac:dyDescent="0.2">
      <c r="Q1606" s="82" t="s">
        <v>148</v>
      </c>
      <c r="R1606" s="13"/>
      <c r="T1606" s="10"/>
      <c r="U1606" s="10"/>
      <c r="V1606" s="10"/>
      <c r="W1606" s="10"/>
      <c r="X1606" s="10"/>
      <c r="Y1606" s="10"/>
      <c r="Z1606" s="80"/>
      <c r="AA1606" s="23" t="s">
        <v>149</v>
      </c>
      <c r="AE1606" s="1"/>
      <c r="AG1606" s="80"/>
      <c r="AK1606" s="13"/>
      <c r="AL1606" s="81"/>
      <c r="AM1606" s="82" t="s">
        <v>150</v>
      </c>
      <c r="AO1606" s="13"/>
      <c r="AP1606" s="13"/>
      <c r="AS1606" s="1"/>
      <c r="AW1606" s="1"/>
      <c r="AY1606" s="11">
        <f>(G1583^2)*F1583+G1583*G1584*F1584+G1583*G1585*F1585-((H1583^2)*F1583+H1583*H1584*F1584+H1583*H1585*F1585)</f>
        <v>-0.29508455707870784</v>
      </c>
      <c r="AZ1606" s="12">
        <f>G1583*G1584*F1583+(G1584^2)*F1584+G1584*G1585*F1585-(H1583*H1584*F1583+(H1584^2)*F1584+H1584*H1585*F1585)</f>
        <v>0.87978096994013288</v>
      </c>
      <c r="BA1606" s="12">
        <f>G1583*G1585*F1583+G1584*G1585*F1584+(G1585^2)*F1585-(H1583*H1585*F1583+H1584*H1585*F1584+(H1585^2)*F1585)</f>
        <v>0.16223818226297554</v>
      </c>
      <c r="BB1606" s="12">
        <f>(G1583^2)*E1583+G1583*G1584*E1584+G1583*G1585*E1585-((H1583^2)*E1583+H1583*H1584*E1584+H1583*H1585*E1585)</f>
        <v>0.39796800054202502</v>
      </c>
      <c r="BC1606" s="12">
        <f>G1583*G1584*E1583+(G1584^2)*E1584+G1584*G1585*E1585-(H1583*H1584*E1583+(H1584^2)*E1584+H1584*H1585*E1585)</f>
        <v>-0.89731885453273263</v>
      </c>
      <c r="BD1606" s="24">
        <f>G1583*G1585*E1583+G1584*G1585*E1584+(G1585^2)*E1585-(H1583*H1585*E1583+H1584*H1585*E1584+(H1585^2)*E1585)</f>
        <v>-0.17297016160891415</v>
      </c>
      <c r="BE1606" s="10">
        <f>J1583</f>
        <v>1.6335492597995716E-2</v>
      </c>
      <c r="BY1606" t="s">
        <v>10</v>
      </c>
      <c r="BZ1606" s="5">
        <f t="shared" si="2426"/>
        <v>-9.8670839279614439E-2</v>
      </c>
      <c r="CA1606" s="6">
        <f t="shared" si="2426"/>
        <v>-0.32743703463395935</v>
      </c>
      <c r="CB1606" s="7">
        <f>CY1605</f>
        <v>-8.506467032928379E-2</v>
      </c>
      <c r="CC1606" s="8">
        <f>DU1605</f>
        <v>-0.24444079031444593</v>
      </c>
      <c r="CD1606">
        <f>(CB1606+CC1606)</f>
        <v>-0.32950546064372971</v>
      </c>
      <c r="CE1606" s="10"/>
      <c r="CF1606">
        <f>CD1606/(SQRT(CD1604^2+CD1605^2+CD1606^2))</f>
        <v>-0.23299554565917835</v>
      </c>
      <c r="CG1606" s="10" t="s">
        <v>160</v>
      </c>
      <c r="CH1606" s="10">
        <f>-CH1603*((EY1603-CW1603)/(CH1605-CE1604))</f>
        <v>291.81225491252428</v>
      </c>
      <c r="CJ1606" s="10" t="s">
        <v>10</v>
      </c>
      <c r="CK1606" s="5">
        <f t="shared" si="2427"/>
        <v>-9.8670839279614439E-2</v>
      </c>
      <c r="CL1606" s="6">
        <f t="shared" si="2427"/>
        <v>-0.32743703463395935</v>
      </c>
      <c r="CM1606" s="7">
        <f>FA1605</f>
        <v>-8.0785634545554E-2</v>
      </c>
      <c r="CN1606" s="8">
        <f>FW1605</f>
        <v>-0.24588814399814576</v>
      </c>
      <c r="CW1606" s="28"/>
      <c r="DH1606" s="10"/>
      <c r="DI1606" s="10"/>
      <c r="DJ1606" s="10"/>
      <c r="DK1606" s="10"/>
      <c r="DL1606" s="10"/>
      <c r="DM1606" s="10"/>
      <c r="DN1606" s="10"/>
      <c r="DO1606" s="10"/>
      <c r="DP1606" s="10"/>
      <c r="EE1606" s="1"/>
      <c r="EI1606" s="64">
        <f>(DEGREES(ACOS((EH1603*EK1603+EH1604*EK1604+EH1605*EK1605)/((SQRT(EH1603^2+EH1604^2+EH1605^2))*(SQRT(EK1603^2+EK1604^2+EK1605^2))))))</f>
        <v>70.247457280391373</v>
      </c>
      <c r="ER1606">
        <f t="shared" si="2429"/>
        <v>0.3492962422733713</v>
      </c>
      <c r="ES1606">
        <f t="shared" si="2429"/>
        <v>-0.34518112468713447</v>
      </c>
      <c r="ET1606" t="e">
        <f>#REF!</f>
        <v>#REF!</v>
      </c>
      <c r="EU1606" t="e">
        <f>#REF!</f>
        <v>#REF!</v>
      </c>
      <c r="EY1606" s="28"/>
      <c r="EZ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GG1606" s="1"/>
      <c r="GK1606" s="64" t="e">
        <f>(DEGREES(ACOS((GJ1603*GM1603+GJ1604*GM1604+GJ1605*GM1605)/((SQRT(GJ1603^2+GJ1604^2+GJ1605^2))*(SQRT(GM1603^2+GM1604^2+GM1605^2))))))</f>
        <v>#VALUE!</v>
      </c>
    </row>
    <row r="1607" spans="1:197" x14ac:dyDescent="0.2">
      <c r="E1607" s="5" t="s">
        <v>4</v>
      </c>
      <c r="F1607" s="6" t="s">
        <v>5</v>
      </c>
      <c r="G1607" s="7" t="s">
        <v>6</v>
      </c>
      <c r="H1607" s="8" t="s">
        <v>1</v>
      </c>
      <c r="I1607">
        <v>18</v>
      </c>
      <c r="J1607" s="9" t="s">
        <v>7</v>
      </c>
      <c r="K1607">
        <v>18</v>
      </c>
      <c r="M1607" s="17">
        <f>A1539</f>
        <v>60</v>
      </c>
      <c r="N1607" s="17">
        <f>B1539</f>
        <v>-45</v>
      </c>
      <c r="O1607" s="17">
        <f>C1539</f>
        <v>243.3</v>
      </c>
      <c r="Q1607" s="61">
        <f t="array" ref="Q1607:Q1609">MMULT(AI1607:AK1609,AG1607:AG1609)</f>
        <v>0.75456386500450789</v>
      </c>
      <c r="R1607" s="13"/>
      <c r="S1607" s="17">
        <v>1</v>
      </c>
      <c r="T1607">
        <v>0</v>
      </c>
      <c r="V1607" s="73">
        <f>(T1607^2)*(1-COS(RADIANS(O1607+45)))+(COS(RADIANS(O1607+45)))</f>
        <v>0.31399245596740527</v>
      </c>
      <c r="W1607" s="73">
        <f>(T1607*T1608)*(1-COS(RADIANS(O1607+45)))-T1609*(SIN(RADIANS(O1607+45)))</f>
        <v>0.94942547764190377</v>
      </c>
      <c r="X1607" s="73">
        <f>(T1607*T1609)*(1-COS(RADIANS(O1607+45)))+T1608*(SIN(RADIANS(O1607+45)))</f>
        <v>0</v>
      </c>
      <c r="Y1607" s="10"/>
      <c r="Z1607">
        <f t="array" ref="Z1607:Z1609">MMULT(V1607:X1609,S1607:S1609)</f>
        <v>0.31399245596740527</v>
      </c>
      <c r="AA1607" s="23">
        <f>COS(RADIANS('[1]Biaxial Input'!$F$21))</f>
        <v>-0.9975640502598242</v>
      </c>
      <c r="AC1607" s="30">
        <f>(AA1607^2)*(1-COS(RADIANS(N1607)))+(COS(RADIANS(N1607)))</f>
        <v>0.99857479166422358</v>
      </c>
      <c r="AD1607" s="30">
        <f>(AA1607*AA1608)*(1-COS(RADIANS(N1607)))-AA1609*(SIN(RADIANS(N1607)))</f>
        <v>-2.0381428756221641E-2</v>
      </c>
      <c r="AE1607" s="30">
        <f>(AA1607*AA1609)*(1-COS(RADIANS(N1607)))+AA1608*(SIN(RADIANS(N1607)))</f>
        <v>-4.9325275616132508E-2</v>
      </c>
      <c r="AG1607">
        <f t="array" ref="AG1607:AG1609">MMULT(AC1607:AE1609,Z1607:Z1609)</f>
        <v>0.33289559903368976</v>
      </c>
      <c r="AI1607" s="28">
        <f>(T1607^2)*(1-COS(RADIANS(M1607)))+(COS(RADIANS(M1607)))</f>
        <v>0.50000000000000011</v>
      </c>
      <c r="AJ1607" s="28">
        <f>(T1607*T1608)*(1-COS(RADIANS(M1607)))-T1609*(SIN(RADIANS(M1607)))</f>
        <v>-0.8660254037844386</v>
      </c>
      <c r="AK1607" s="28">
        <f>(T1607*T1609)*(1-COS(RADIANS(M1607)))+T1608*(SIN(RADIANS(M1607)))</f>
        <v>0</v>
      </c>
      <c r="AM1607" s="61">
        <f t="array" ref="AM1607:AM1609">MMULT(AI1607:AK1609,AW1607:AW1609)</f>
        <v>-0.29492664388874956</v>
      </c>
      <c r="AN1607" s="13"/>
      <c r="AO1607" s="17">
        <v>1</v>
      </c>
      <c r="AP1607">
        <v>0</v>
      </c>
      <c r="AR1607" s="73">
        <f>(T1607^2)*(1-COS(RADIANS(O1607-45)))+(COS(RADIANS(O1607-45)))</f>
        <v>-0.94942547764190388</v>
      </c>
      <c r="AS1607" s="73">
        <f>(T1607*T1608)*(1-COS(RADIANS(O1607-45)))-T1609*(SIN(RADIANS(O1607-45)))</f>
        <v>0.31399245596740494</v>
      </c>
      <c r="AT1607" s="73">
        <f>(T1607*T1609)*(1-COS(RADIANS(O1607-45)))+T1608*(SIN(RADIANS(O1607-45)))</f>
        <v>0</v>
      </c>
      <c r="AU1607" s="10"/>
      <c r="AV1607">
        <f t="array" ref="AV1607:AV1609">MMULT(AR1607:AT1609,S1607:S1609)</f>
        <v>-0.94942547764190388</v>
      </c>
      <c r="AW1607" s="1">
        <f t="array" ref="AW1607:AW1609">MMULT(AC1607:AE1609,AV1607:AV1609)</f>
        <v>-0.94167273366567938</v>
      </c>
      <c r="AY1607" s="11">
        <f>(G1588^2)*F1588+G1588*G1589*F1589+G1588*G1590*F1590-((H1588^2)*F1588+H1588*H1589*F1589+H1588*H1590*F1590)</f>
        <v>-0.37793830345346907</v>
      </c>
      <c r="AZ1607" s="12">
        <f>G1588*G1589*F1588+(G1589^2)*F1589+G1589*G1590*F1590-(H1588*H1589*F1588+(H1589^2)*F1589+H1589*H1590*F1590)</f>
        <v>0.87256601602690109</v>
      </c>
      <c r="BA1607" s="12">
        <f>G1588*G1590*F1588+G1589*G1590*F1589+(G1590^2)*F1590-(H1588*H1590*F1588+H1589*H1590*F1589+(H1590^2)*F1590)</f>
        <v>0.226169709161856</v>
      </c>
      <c r="BB1607" s="12">
        <f>(G1588^2)*E1588+G1588*G1589*E1589+G1588*G1590*E1590-((H1588^2)*E1588+H1588*H1589*E1589+H1588*H1590*E1590)</f>
        <v>0.48210321271083101</v>
      </c>
      <c r="BC1607" s="12">
        <f>G1588*G1589*E1588+(G1589^2)*E1589+G1589*G1590*E1590-(H1588*H1589*E1588+(H1589^2)*E1589+H1589*H1590*E1590)</f>
        <v>-0.82572786899173822</v>
      </c>
      <c r="BD1607" s="24">
        <f>G1588*G1590*E1588+G1589*G1590*E1589+(G1590^2)*E1590-(H1588*H1590*E1588+H1589*H1590*E1589+(H1590^2)*E1590)</f>
        <v>-0.21170307105734881</v>
      </c>
      <c r="BE1607" s="10">
        <f>J1588</f>
        <v>-6.9696180376347616E-2</v>
      </c>
      <c r="BV1607" s="2" t="s">
        <v>3</v>
      </c>
      <c r="CE1607" s="10"/>
      <c r="CS1607" s="15"/>
      <c r="CW1607" s="28"/>
      <c r="CY1607" s="82" t="s">
        <v>148</v>
      </c>
      <c r="CZ1607" s="13"/>
      <c r="DB1607" s="10"/>
      <c r="DC1607" s="10"/>
      <c r="DD1607" s="10"/>
      <c r="DE1607" s="10"/>
      <c r="DF1607" s="10"/>
      <c r="DG1607" s="10"/>
      <c r="DH1607" s="80"/>
      <c r="DI1607" s="23" t="s">
        <v>149</v>
      </c>
      <c r="DM1607" s="1"/>
      <c r="DO1607" s="80"/>
      <c r="DS1607" s="13"/>
      <c r="DT1607" s="81"/>
      <c r="DU1607" s="82" t="s">
        <v>150</v>
      </c>
      <c r="DW1607" s="13"/>
      <c r="DX1607" s="13"/>
      <c r="EA1607" s="1"/>
      <c r="EE1607" s="1"/>
      <c r="ER1607">
        <f t="shared" si="2429"/>
        <v>-9.8670839279614439E-2</v>
      </c>
      <c r="ES1607">
        <f t="shared" si="2429"/>
        <v>-0.32743703463395935</v>
      </c>
      <c r="ET1607" t="e">
        <f>#REF!</f>
        <v>#REF!</v>
      </c>
      <c r="EU1607" t="e">
        <f>#REF!</f>
        <v>#REF!</v>
      </c>
      <c r="EY1607" s="28"/>
      <c r="EZ1607" s="10"/>
      <c r="FA1607" s="82" t="s">
        <v>148</v>
      </c>
      <c r="FB1607" s="13"/>
      <c r="FD1607" s="10"/>
      <c r="FE1607" s="10"/>
      <c r="FF1607" s="10"/>
      <c r="FG1607" s="10"/>
      <c r="FH1607" s="10"/>
      <c r="FI1607" s="10"/>
      <c r="FJ1607" s="80"/>
      <c r="FK1607" s="23" t="s">
        <v>149</v>
      </c>
      <c r="FO1607" s="1"/>
      <c r="FQ1607" s="80"/>
      <c r="FU1607" s="13"/>
      <c r="FV1607" s="81"/>
      <c r="FW1607" s="82" t="s">
        <v>150</v>
      </c>
      <c r="FY1607" s="13"/>
      <c r="FZ1607" s="13"/>
      <c r="GC1607" s="1"/>
      <c r="GG1607" s="1"/>
      <c r="GK1607" s="13"/>
    </row>
    <row r="1608" spans="1:197" x14ac:dyDescent="0.2">
      <c r="D1608" t="s">
        <v>8</v>
      </c>
      <c r="E1608" s="5">
        <f t="shared" ref="E1608:F1610" si="2430">E1603</f>
        <v>0.93180264161757331</v>
      </c>
      <c r="F1608" s="6">
        <f t="shared" si="2430"/>
        <v>-0.87956524785277979</v>
      </c>
      <c r="G1608" s="7">
        <f>Q1607</f>
        <v>0.75456386500450789</v>
      </c>
      <c r="H1608" s="8">
        <f>AM1607</f>
        <v>-0.29492664388874956</v>
      </c>
      <c r="J1608" s="9">
        <f>((SUMPRODUCT(G1608:G1610,E1608:E1610))*(SUMPRODUCT(G1608:G1610,F1608:F1610)))-((SUMPRODUCT(H1608:H1610,E1608:E1610))*(SUMPRODUCT(H1608:H1610,F1608:F1610)))</f>
        <v>5.376493190709225E-2</v>
      </c>
      <c r="Q1608" s="61">
        <v>-5.1252923152832086E-2</v>
      </c>
      <c r="S1608" s="17">
        <v>0</v>
      </c>
      <c r="T1608">
        <v>0</v>
      </c>
      <c r="V1608" s="73">
        <f>(T1607*T1608)*(1-COS(RADIANS(O1607+45)))+T1609*(SIN(RADIANS(O1607+45)))</f>
        <v>-0.94942547764190377</v>
      </c>
      <c r="W1608" s="73">
        <f>(T1608^2)*(1-COS(RADIANS(O1607+45)))+(COS(RADIANS(O1607+45)))</f>
        <v>0.31399245596740527</v>
      </c>
      <c r="X1608" s="73">
        <f>(T1608*T1609)*(1-COS(RADIANS(O1607+45)))-T1607*(SIN(RADIANS(O1607+45)))</f>
        <v>0</v>
      </c>
      <c r="Y1608" s="10"/>
      <c r="Z1608">
        <v>-0.94942547764190377</v>
      </c>
      <c r="AA1608" s="23">
        <f>SIN(RADIANS('[1]Biaxial Input'!$F$21))*(COS(RADIANS(0)))</f>
        <v>6.9756473744125524E-2</v>
      </c>
      <c r="AC1608" s="30">
        <f>(AA1607*AA1608)*(1-COS(RADIANS(N1607)))+AA1609*(SIN(RADIANS(N1607)))</f>
        <v>-2.0381428756221641E-2</v>
      </c>
      <c r="AD1608" s="30">
        <f>(AA1608^2)*(1-COS(RADIANS(N1607)))+(COS(RADIANS(N1607)))</f>
        <v>0.70853198952232399</v>
      </c>
      <c r="AE1608" s="30">
        <f>(AA1608*AA1609)*(1-COS(RADIANS(N1607)))-AA1607*(SIN(RADIANS(N1607)))</f>
        <v>-0.70538430460663959</v>
      </c>
      <c r="AG1608">
        <v>-0.67909793744809155</v>
      </c>
      <c r="AI1608" s="28">
        <f>(T1607*T1608)*(1-COS(RADIANS(M1607)))+T1609*(SIN(RADIANS(M1607)))</f>
        <v>0.8660254037844386</v>
      </c>
      <c r="AJ1608" s="28">
        <f>(T1608^2)*(1-COS(RADIANS(M1607)))+(COS(RADIANS(M1607)))</f>
        <v>0.50000000000000011</v>
      </c>
      <c r="AK1608" s="28">
        <f>(T1608*T1609)*(1-COS(RADIANS(M1607)))-T1607*(SIN(RADIANS(M1607)))</f>
        <v>0</v>
      </c>
      <c r="AM1608" s="61">
        <v>-0.91707403530045917</v>
      </c>
      <c r="AO1608" s="17">
        <v>0</v>
      </c>
      <c r="AP1608">
        <v>0</v>
      </c>
      <c r="AR1608" s="73">
        <f>(T1607*T1608)*(1-COS(RADIANS(O1607-45)))+T1609*(SIN(RADIANS(O1607-45)))</f>
        <v>-0.31399245596740494</v>
      </c>
      <c r="AS1608" s="73">
        <f>(T1608^2)*(1-COS(RADIANS(O1607-45)))+(COS(RADIANS(O1607-45)))</f>
        <v>-0.94942547764190388</v>
      </c>
      <c r="AT1608" s="73">
        <f>(T1608*T1609)*(1-COS(RADIANS(O1607-45)))-T1607*(SIN(RADIANS(O1607-45)))</f>
        <v>0</v>
      </c>
      <c r="AU1608" s="10"/>
      <c r="AV1608">
        <v>-0.31399245596740494</v>
      </c>
      <c r="AW1608" s="1">
        <v>-0.20312305178968595</v>
      </c>
      <c r="AY1608" s="11">
        <f>(G1593^2)*F1593+G1593*G1594*F1594+G1593*G1595*F1595-((H1593^2)*F1593+H1593*H1594*F1594+H1593*H1595*F1595)</f>
        <v>-0.30307656949588496</v>
      </c>
      <c r="AZ1608" s="12">
        <f>G1593*G1594*F1593+(G1594^2)*F1594+G1594*G1595*F1595-(H1593*H1594*F1593+(H1594^2)*F1594+H1594*H1595*F1595)</f>
        <v>0.86772706640920394</v>
      </c>
      <c r="BA1608" s="12">
        <f>G1593*G1595*F1593+G1594*G1595*F1594+(G1595^2)*F1595-(H1593*H1595*F1593+H1594*H1595*F1594+(H1595^2)*F1595)</f>
        <v>0.32562731488692642</v>
      </c>
      <c r="BB1608" s="12">
        <f>(G1593^2)*E1593+G1593*G1594*E1594+G1593*G1595*E1595-((H1593^2)*E1593+H1593*H1594*E1594+H1593*H1595*E1595)</f>
        <v>0.45016845271775874</v>
      </c>
      <c r="BC1608" s="12">
        <f>G1593*G1594*E1593+(G1594^2)*E1594+G1594*G1595*E1595-(H1593*H1594*E1593+(H1594^2)*E1594+H1594*H1595*E1595)</f>
        <v>-0.81711549870977174</v>
      </c>
      <c r="BD1608" s="24">
        <f>G1593*G1595*E1593+G1594*G1595*E1594+(G1595^2)*E1595-(H1593*H1595*E1593+H1594*H1595*E1594+(H1595^2)*E1595)</f>
        <v>-0.31290327083250391</v>
      </c>
      <c r="BE1608" s="10">
        <f>J1593</f>
        <v>-1.144361016372214E-2</v>
      </c>
      <c r="BV1608" s="2" t="e">
        <f>DEGREES(ACOS(((CH1540*CG1542+#REF!*#REF!+#REF!*CG1544)/(((SQRT((CH1540^2)+(#REF!^2)+(#REF!^2)))*(SQRT((CG1542^2)+(#REF!^2)+(CG1544^2))))))))</f>
        <v>#REF!</v>
      </c>
      <c r="BZ1608" s="5" t="s">
        <v>4</v>
      </c>
      <c r="CA1608" s="6" t="s">
        <v>5</v>
      </c>
      <c r="CB1608" s="7" t="s">
        <v>6</v>
      </c>
      <c r="CC1608" s="8" t="s">
        <v>1</v>
      </c>
      <c r="CD1608">
        <v>15</v>
      </c>
      <c r="CE1608" s="9" t="s">
        <v>7</v>
      </c>
      <c r="CG1608" s="90" t="s">
        <v>157</v>
      </c>
      <c r="CH1608" s="61">
        <f>CE1609-((CH1610-CE1609)/(EY1608-CW1608))*CW1608</f>
        <v>9.4550586610986969</v>
      </c>
      <c r="CK1608" s="5" t="s">
        <v>4</v>
      </c>
      <c r="CL1608" s="6" t="s">
        <v>5</v>
      </c>
      <c r="CM1608" s="7" t="s">
        <v>6</v>
      </c>
      <c r="CN1608" s="8" t="s">
        <v>1</v>
      </c>
      <c r="CO1608" s="10"/>
      <c r="CP1608">
        <f t="shared" ref="CP1608:CQ1610" si="2431">BZ1609</f>
        <v>0.93180266183863136</v>
      </c>
      <c r="CQ1608">
        <f t="shared" si="2431"/>
        <v>-0.87956522186239505</v>
      </c>
      <c r="CR1608" t="e">
        <f>#REF!</f>
        <v>#REF!</v>
      </c>
      <c r="CS1608">
        <f>CL1612</f>
        <v>0</v>
      </c>
      <c r="CU1608" s="17">
        <f>CU1512</f>
        <v>10</v>
      </c>
      <c r="CV1608" s="17">
        <f>CV1512</f>
        <v>-20</v>
      </c>
      <c r="CW1608" s="31">
        <f>CH1515</f>
        <v>282.35831847186967</v>
      </c>
      <c r="CY1608" s="61">
        <f t="array" ref="CY1608:CY1610">MMULT(DQ1608:DS1610,DO1608:DO1610)</f>
        <v>0.91990878439519741</v>
      </c>
      <c r="CZ1608" s="13"/>
      <c r="DA1608" s="17">
        <v>1</v>
      </c>
      <c r="DB1608">
        <v>0</v>
      </c>
      <c r="DD1608" s="73">
        <f>(DB1608^2)*(1-COS(RADIANS(CW1608+45)))+(COS(RADIANS(CW1608+45)))</f>
        <v>0.84206022919895773</v>
      </c>
      <c r="DE1608" s="73">
        <f>(DB1608*DB1609)*(1-COS(RADIANS(CW1608+45)))-DB1610*(SIN(RADIANS(CW1608+45)))</f>
        <v>0.53938350957495795</v>
      </c>
      <c r="DF1608" s="73">
        <f>(DB1608*DB1610)*(1-COS(RADIANS(CW1608+45)))+DB1609*(SIN(RADIANS(CW1608+45)))</f>
        <v>0</v>
      </c>
      <c r="DG1608" s="10"/>
      <c r="DH1608">
        <f t="array" ref="DH1608:DH1610">MMULT(DD1608:DF1610,DA1608:DA1610)</f>
        <v>0.84206022919895773</v>
      </c>
      <c r="DI1608" s="23">
        <f>COS(RADIANS('[1]Biaxial Input'!$F$21))</f>
        <v>-0.9975640502598242</v>
      </c>
      <c r="DK1608" s="30">
        <f>(DI1608^2)*(1-COS(RADIANS(CV1608)))+(COS(RADIANS(CV1608)))</f>
        <v>0.99970654636555623</v>
      </c>
      <c r="DL1608" s="30">
        <f>(DI1608*DI1609)*(1-COS(RADIANS(CV1608)))-DI1610*(SIN(RADIANS(CV1608)))</f>
        <v>-4.1965824879998722E-3</v>
      </c>
      <c r="DM1608" s="30">
        <f>(DI1608*DI1610)*(1-COS(RADIANS(CV1608)))+DI1609*(SIN(RADIANS(CV1608)))</f>
        <v>-2.3858119147859059E-2</v>
      </c>
      <c r="DO1608">
        <f t="array" ref="DO1608:DO1610">MMULT(DK1608:DM1610,DH1608:DH1610)</f>
        <v>0.84407669095487692</v>
      </c>
      <c r="DQ1608" s="28">
        <f>(DB1608^2)*(1-COS(RADIANS(CU1608)))+(COS(RADIANS(CU1608)))</f>
        <v>0.98480775301220802</v>
      </c>
      <c r="DR1608" s="28">
        <f>(DB1608*DB1609)*(1-COS(RADIANS(CU1608)))-DB1610*(SIN(RADIANS(CU1608)))</f>
        <v>-0.17364817766693033</v>
      </c>
      <c r="DS1608" s="28">
        <f>(DB1608*DB1610)*(1-COS(RADIANS(CU1608)))+DB1609*(SIN(RADIANS(CU1608)))</f>
        <v>0</v>
      </c>
      <c r="DU1608" s="61">
        <f t="array" ref="DU1608:DU1610">MMULT(DQ1608:DS1610,EE1608:EE1610)</f>
        <v>-0.39049930324223814</v>
      </c>
      <c r="DV1608" s="13"/>
      <c r="DW1608" s="17">
        <v>1</v>
      </c>
      <c r="DX1608">
        <v>0</v>
      </c>
      <c r="DZ1608" s="73">
        <f>(DB1608^2)*(1-COS(RADIANS(CW1608-45)))+(COS(RADIANS(CW1608-45)))</f>
        <v>-0.53938350957495873</v>
      </c>
      <c r="EA1608" s="73">
        <f>(DB1608*DB1609)*(1-COS(RADIANS(CW1608-45)))-DB1610*(SIN(RADIANS(CW1608-45)))</f>
        <v>0.84206022919895729</v>
      </c>
      <c r="EB1608" s="73">
        <f>(DB1608*DB1610)*(1-COS(RADIANS(CW1608-45)))+DB1609*(SIN(RADIANS(CW1608-45)))</f>
        <v>0</v>
      </c>
      <c r="EC1608" s="10"/>
      <c r="ED1608">
        <f t="array" ref="ED1608:ED1610">MMULT(DZ1608:EB1610,DA1608:DA1610)</f>
        <v>-0.53938350957495873</v>
      </c>
      <c r="EE1608" s="1">
        <f t="array" ref="EE1608:EE1610">MMULT(DK1608:DM1610,ED1608:ED1610)</f>
        <v>-0.53569145031201737</v>
      </c>
      <c r="EG1608">
        <f>CY1608+DU1608</f>
        <v>0.52940948115295927</v>
      </c>
      <c r="EH1608">
        <f>EG1608/(SQRT(EG1608^2+EG1609^2+EG1610^2))</f>
        <v>0.37434903414770937</v>
      </c>
      <c r="EJ1608">
        <f>Q1608+AM1608</f>
        <v>-0.9683269584532912</v>
      </c>
      <c r="EK1608">
        <f>EJ1608/(SQRT(EJ1608^2+EJ1609^2+EJ1610^2))</f>
        <v>-0.72401770647840957</v>
      </c>
      <c r="EM1608" s="23">
        <f>CY1609*DU1610-CY1610*DU1609</f>
        <v>-3.5750839988414621E-2</v>
      </c>
      <c r="EO1608" s="15">
        <v>15</v>
      </c>
      <c r="EP1608" s="9" t="s">
        <v>7</v>
      </c>
      <c r="EW1608" s="17">
        <f>CU1608</f>
        <v>10</v>
      </c>
      <c r="EX1608" s="17">
        <f>CV1608</f>
        <v>-20</v>
      </c>
      <c r="EY1608" s="31">
        <f>1+CW1608</f>
        <v>283.35831847186967</v>
      </c>
      <c r="EZ1608" s="10"/>
      <c r="FA1608" s="61">
        <f t="array" ref="FA1608:FA1610">MMULT(FS1608:FU1610,FQ1608:FQ1610)</f>
        <v>0.92658383038531533</v>
      </c>
      <c r="FB1608" s="13">
        <f>BW1609</f>
        <v>0</v>
      </c>
      <c r="FC1608" s="17">
        <v>1</v>
      </c>
      <c r="FD1608">
        <v>0</v>
      </c>
      <c r="FF1608" s="73">
        <f>(FD1608^2)*(1-COS(RADIANS(EY1608+45)))+(COS(RADIANS(EY1608+45)))</f>
        <v>0.85134551958211091</v>
      </c>
      <c r="FG1608" s="73">
        <f>(FD1608*FD1609)*(1-COS(RADIANS(EY1608+45)))-FD1610*(SIN(RADIANS(EY1608+45)))</f>
        <v>0.52460538148923486</v>
      </c>
      <c r="FH1608" s="73">
        <f>(FD1608*FD1610)*(1-COS(RADIANS(EY1608+45)))+FD1609*(SIN(RADIANS(EY1608+45)))</f>
        <v>0</v>
      </c>
      <c r="FI1608" s="10"/>
      <c r="FJ1608">
        <f t="array" ref="FJ1608:FJ1610">MMULT(FF1608:FH1610,FC1608:FC1610)</f>
        <v>0.85134551958211091</v>
      </c>
      <c r="FK1608" s="23">
        <f>COS(RADIANS(176))</f>
        <v>-0.9975640502598242</v>
      </c>
      <c r="FM1608" s="30">
        <f>(FK1608^2)*(1-COS(RADIANS(EX1608)))+(COS(RADIANS(EX1608)))</f>
        <v>0.99970654636555623</v>
      </c>
      <c r="FN1608" s="30">
        <f>(FK1608*FK1609)*(1-COS(RADIANS(EX1608)))-FK1610*(SIN(RADIANS(EX1608)))</f>
        <v>-4.1965824879998722E-3</v>
      </c>
      <c r="FO1608" s="30">
        <f>(FK1608*FK1610)*(1-COS(RADIANS(EX1608)))+FK1609*(SIN(RADIANS(EX1608)))</f>
        <v>-2.3858119147859059E-2</v>
      </c>
      <c r="FQ1608">
        <f t="array" ref="FQ1608:FQ1610">MMULT(FM1608:FO1610,FJ1608:FJ1610)</f>
        <v>0.85329723890229037</v>
      </c>
      <c r="FS1608" s="28">
        <f>(FD1608^2)*(1-COS(RADIANS(EW1608)))+(COS(RADIANS(EW1608)))</f>
        <v>0.98480775301220802</v>
      </c>
      <c r="FT1608" s="28">
        <f>(FD1608*FD1609)*(1-COS(RADIANS(EW1608)))-FD1610*(SIN(RADIANS(EW1608)))</f>
        <v>-0.17364817766693033</v>
      </c>
      <c r="FU1608" s="28">
        <f>(FD1608*FD1610)*(1-COS(RADIANS(EW1608)))+FD1609*(SIN(RADIANS(EW1608)))</f>
        <v>0</v>
      </c>
      <c r="FW1608" s="61">
        <f t="array" ref="FW1608:FW1610">MMULT(FS1608:FU1610,GG1608:GG1610)</f>
        <v>-0.37438520631643551</v>
      </c>
      <c r="FX1608" s="13">
        <f>BX1609</f>
        <v>0</v>
      </c>
      <c r="FY1608" s="17">
        <v>1</v>
      </c>
      <c r="FZ1608">
        <v>0</v>
      </c>
      <c r="GB1608" s="73">
        <f>(FD1608^2)*(1-COS(RADIANS(EY1608-45)))+(COS(RADIANS(EY1608-45)))</f>
        <v>-0.52460538148923486</v>
      </c>
      <c r="GC1608" s="73">
        <f>(FD1608*FD1609)*(1-COS(RADIANS(EY1608-45)))-FD1610*(SIN(RADIANS(EY1608-45)))</f>
        <v>0.85134551958211091</v>
      </c>
      <c r="GD1608" s="73">
        <f>(FD1608*FD1610)*(1-COS(RADIANS(EY1608-45)))+FD1609*(SIN(RADIANS(EY1608-45)))</f>
        <v>0</v>
      </c>
      <c r="GE1608" s="10"/>
      <c r="GF1608">
        <f t="array" ref="GF1608:GF1610">MMULT(GB1608:GD1610,FC1608:FC1610)</f>
        <v>-0.52460538148923486</v>
      </c>
      <c r="GG1608" s="1">
        <f t="array" ref="GG1608:GG1610">MMULT(FM1608:FO1610,GF1608:GF1610)</f>
        <v>-0.52087869243467266</v>
      </c>
      <c r="GI1608">
        <f>FA1608+FW1608</f>
        <v>0.55219862406887987</v>
      </c>
      <c r="GJ1608">
        <f>GI1608/(SQRT(GI1608^2+GI1609^2+GI1610^2))</f>
        <v>0.39046339164098604</v>
      </c>
      <c r="GL1608" t="e">
        <f>CH1609+DC1608</f>
        <v>#VALUE!</v>
      </c>
      <c r="GM1608" t="e">
        <f>GL1608/(SQRT(GL1608^2+GL1609^2+GL1610^2))</f>
        <v>#VALUE!</v>
      </c>
      <c r="GO1608" s="27">
        <f>FA1609*FW1610-FA1610*FW1609</f>
        <v>-3.575083998841469E-2</v>
      </c>
    </row>
    <row r="1609" spans="1:197" x14ac:dyDescent="0.2">
      <c r="A1609" t="s">
        <v>899</v>
      </c>
      <c r="B1609" t="s">
        <v>28</v>
      </c>
      <c r="C1609" t="s">
        <v>900</v>
      </c>
      <c r="D1609" t="s">
        <v>9</v>
      </c>
      <c r="E1609" s="5">
        <f t="shared" si="2430"/>
        <v>0.34929630014301005</v>
      </c>
      <c r="F1609" s="6">
        <f t="shared" si="2430"/>
        <v>-0.34518106804222298</v>
      </c>
      <c r="G1609" s="7">
        <f t="shared" ref="G1609:G1610" si="2432">Q1608</f>
        <v>-5.1252923152832086E-2</v>
      </c>
      <c r="H1609" s="8">
        <f t="shared" ref="H1609:H1610" si="2433">AM1608</f>
        <v>-0.91707403530045917</v>
      </c>
      <c r="J1609" s="10"/>
      <c r="Q1609" s="61">
        <v>-0.65422206589028231</v>
      </c>
      <c r="S1609" s="17">
        <v>0</v>
      </c>
      <c r="T1609">
        <v>1</v>
      </c>
      <c r="V1609" s="73">
        <f>(T1607*T1609)*(1-COS(RADIANS(O1607+45)))-T1608*(SIN(RADIANS(O1607+45)))</f>
        <v>0</v>
      </c>
      <c r="W1609" s="73">
        <f>(T1608*T1609)*(1-COS(RADIANS(O1607+45)))+T1607*(SIN(RADIANS(O1607+45)))</f>
        <v>0</v>
      </c>
      <c r="X1609" s="73">
        <f>(T1609^2)*(1-COS(RADIANS(O1607+45)))+(COS(RADIANS(O1607+45)))</f>
        <v>1</v>
      </c>
      <c r="Y1609" s="10"/>
      <c r="Z1609">
        <v>0</v>
      </c>
      <c r="AA1609" s="23">
        <f>SIN(RADIANS('[1]Biaxial Input'!$F$21))*SIN(RADIANS(0))</f>
        <v>0</v>
      </c>
      <c r="AC1609" s="30">
        <f>(AA1607*AA1609)*(1-COS(RADIANS(N1607)))-AA1608*(SIN(RADIANS(N1607)))</f>
        <v>4.9325275616132508E-2</v>
      </c>
      <c r="AD1609" s="30">
        <f>(AA1608*AA1609)*(1-COS(RADIANS(N1607)))+AA1607*(SIN(RADIANS(N1607)))</f>
        <v>0.70538430460663959</v>
      </c>
      <c r="AE1609" s="30">
        <f>(AA1609^2)*(1-COS(RADIANS(N1607)))+(COS(RADIANS(N1607)))</f>
        <v>0.70710678118654757</v>
      </c>
      <c r="AG1609">
        <v>-0.65422206589028231</v>
      </c>
      <c r="AI1609" s="28">
        <f>(T1607*T1609)*(1-COS(RADIANS(M1607)))-T1608*(SIN(RADIANS(M1607)))</f>
        <v>0</v>
      </c>
      <c r="AJ1609" s="28">
        <f>(T1608*T1609)*(1-COS(RADIANS(M1607)))+T1607*(SIN(RADIANS(M1607)))</f>
        <v>0</v>
      </c>
      <c r="AK1609" s="28">
        <f>(T1609^2)*(1-COS(RADIANS(M1607)))+(COS(RADIANS(M1607)))</f>
        <v>1</v>
      </c>
      <c r="AM1609" s="61">
        <v>-0.26831602356596396</v>
      </c>
      <c r="AO1609" s="17">
        <v>0</v>
      </c>
      <c r="AP1609">
        <v>1</v>
      </c>
      <c r="AR1609" s="73">
        <f>(T1607*T1607)*(1-COS(RADIANS(O1607-45)))-T1607*(SIN(RADIANS(O1607-45)))</f>
        <v>0</v>
      </c>
      <c r="AS1609" s="73">
        <f>(T1608*T1609)*(1-COS(RADIANS(O1607-45)))+T1607*(SIN(RADIANS(O1607-45)))</f>
        <v>0</v>
      </c>
      <c r="AT1609" s="73">
        <f>(T1609^2)*(1-COS(RADIANS(O1607-45)))+(COS(RADIANS(O1607-45)))</f>
        <v>1</v>
      </c>
      <c r="AU1609" s="10"/>
      <c r="AV1609">
        <v>0</v>
      </c>
      <c r="AW1609" s="1">
        <v>-0.26831602356596396</v>
      </c>
      <c r="AY1609" s="11">
        <f>(G1598^2)*F1598+G1598*G1599*F1599+G1598*G1600*F1600-((H1598^2)*F1598+H1598*H1599*F1599+H1598*H1600*F1600)</f>
        <v>-0.28870559602963419</v>
      </c>
      <c r="AZ1609" s="12">
        <f>G1598*G1599*F1598+(G1599^2)*F1599+G1599*G1600*F1600-(H1598*H1599*F1598+(H1599^2)*F1599+H1599*H1600*F1600)</f>
        <v>0.77965009688486209</v>
      </c>
      <c r="BA1609" s="12">
        <f>G1598*G1600*F1598+G1599*G1600*F1599+(G1600^2)*F1600-(H1598*H1600*F1598+H1599*H1600*F1599+(H1600^2)*F1600)</f>
        <v>0.47996796560870458</v>
      </c>
      <c r="BB1609" s="12">
        <f>(G1598^2)*E1598+G1598*G1599*E1599+G1598*G1600*E1600-((H1598^2)*E1598+H1598*H1599*E1599+H1598*H1600*E1600)</f>
        <v>0.50818687212724867</v>
      </c>
      <c r="BC1609" s="12">
        <f>G1598*G1599*E1598+(G1599^2)*E1599+G1599*G1600*E1600-(H1598*H1599*E1598+(H1599^2)*E1599+H1599*H1600*E1600)</f>
        <v>-0.70640039612962791</v>
      </c>
      <c r="BD1609" s="24">
        <f>G1598*G1600*E1598+G1599*G1600*E1599+(G1600^2)*E1600-(H1598*H1600*E1598+H1599*H1600*E1599+(H1600^2)*E1600)</f>
        <v>-0.48589768081217477</v>
      </c>
      <c r="BE1609" s="10">
        <f>J1598</f>
        <v>-4.4046578104120326E-2</v>
      </c>
      <c r="BY1609" t="s">
        <v>8</v>
      </c>
      <c r="BZ1609" s="5">
        <f t="shared" ref="BZ1609:CA1611" si="2434">BZ1604</f>
        <v>0.93180266183863136</v>
      </c>
      <c r="CA1609" s="6">
        <f t="shared" si="2434"/>
        <v>-0.87956522186239505</v>
      </c>
      <c r="CB1609" s="7">
        <f>CY1608</f>
        <v>0.91990878439519741</v>
      </c>
      <c r="CC1609" s="8">
        <f>DU1608</f>
        <v>-0.39049930324223814</v>
      </c>
      <c r="CD1609">
        <f>CB1609+CC1609</f>
        <v>0.52940948115295927</v>
      </c>
      <c r="CE1609" s="9">
        <f>((SUMPRODUCT(CB1609:CB1611,BZ1609:BZ1611))*(SUMPRODUCT(CB1609:(CB1611),CA1609:CA1611)))-((SUMPRODUCT(CC1609:CC1611,BZ1609:BZ1611))*(SUMPRODUCT(CC1609:CC1611,CA1609:CA1611)))</f>
        <v>1.2212453270876722E-15</v>
      </c>
      <c r="CF1609">
        <f>CD1609/(SQRT(CD1609^2+CD1610^2+CD1611^2))</f>
        <v>0.37434903414770937</v>
      </c>
      <c r="CG1609">
        <v>1</v>
      </c>
      <c r="CH1609" t="s">
        <v>161</v>
      </c>
      <c r="CJ1609" s="1" t="s">
        <v>8</v>
      </c>
      <c r="CK1609" s="5">
        <f t="shared" ref="CK1609:CL1611" si="2435">BZ1609</f>
        <v>0.93180266183863136</v>
      </c>
      <c r="CL1609" s="6">
        <f t="shared" si="2435"/>
        <v>-0.87956522186239505</v>
      </c>
      <c r="CM1609" s="7">
        <f>FA1608</f>
        <v>0.92658383038531533</v>
      </c>
      <c r="CN1609" s="8">
        <f>FW1608</f>
        <v>-0.37438520631643551</v>
      </c>
      <c r="CO1609" s="10"/>
      <c r="CP1609">
        <f t="shared" si="2431"/>
        <v>0.3492962422733713</v>
      </c>
      <c r="CQ1609">
        <f t="shared" si="2431"/>
        <v>-0.34518112468713447</v>
      </c>
      <c r="CR1609">
        <f>CJ1612</f>
        <v>0</v>
      </c>
      <c r="CS1609">
        <f>CM1612</f>
        <v>0</v>
      </c>
      <c r="CW1609" s="28"/>
      <c r="CY1609" s="61">
        <v>-0.356218031266615</v>
      </c>
      <c r="DA1609" s="17">
        <v>0</v>
      </c>
      <c r="DB1609">
        <v>0</v>
      </c>
      <c r="DD1609" s="73">
        <f>(DB1608*DB1609)*(1-COS(RADIANS(CW1608+45)))+DB1610*(SIN(RADIANS(CW1608+45)))</f>
        <v>-0.53938350957495795</v>
      </c>
      <c r="DE1609" s="73">
        <f>(DB1609^2)*(1-COS(RADIANS(CW1608+45)))+(COS(RADIANS(CW1608+45)))</f>
        <v>0.84206022919895773</v>
      </c>
      <c r="DF1609" s="73">
        <f>(DB1609*DB1610)*(1-COS(RADIANS(CW1608+45)))-DB1608*(SIN(RADIANS(CW1608+45)))</f>
        <v>0</v>
      </c>
      <c r="DG1609" s="10"/>
      <c r="DH1609">
        <v>-0.53938350957495795</v>
      </c>
      <c r="DI1609" s="23">
        <f>SIN(RADIANS('[1]Biaxial Input'!$F$21))*(COS(RADIANS(0)))</f>
        <v>6.9756473744125524E-2</v>
      </c>
      <c r="DK1609" s="30">
        <f>(DI1608*DI1609)*(1-COS(RADIANS(CV1608)))+DI1610*(SIN(RADIANS(CV1608)))</f>
        <v>-4.1965824879998722E-3</v>
      </c>
      <c r="DL1609" s="30">
        <f>(DI1609^2)*(1-COS(RADIANS(CV1608)))+(COS(RADIANS(CV1608)))</f>
        <v>0.9399860744203522</v>
      </c>
      <c r="DM1609" s="30">
        <f>(DI1609*DI1610)*(1-COS(RADIANS(CV1608)))-DI1608*(SIN(RADIANS(CV1608)))</f>
        <v>-0.34118699944639969</v>
      </c>
      <c r="DO1609">
        <v>-0.51054676298413471</v>
      </c>
      <c r="DQ1609" s="28">
        <f>(DB1608*DB1609)*(1-COS(RADIANS(CU1608)))+DB1610*(SIN(RADIANS(CU1608)))</f>
        <v>0.17364817766693033</v>
      </c>
      <c r="DR1609" s="28">
        <f>(DB1609^2)*(1-COS(RADIANS(CU1608)))+(COS(RADIANS(CU1608)))</f>
        <v>0.98480775301220802</v>
      </c>
      <c r="DS1609" s="28">
        <f>(DB1609*DB1610)*(1-COS(RADIANS(CU1608)))-DB1608*(SIN(RADIANS(CU1608)))</f>
        <v>0</v>
      </c>
      <c r="DU1609" s="61">
        <v>-0.87029251307816191</v>
      </c>
      <c r="DW1609" s="17">
        <v>0</v>
      </c>
      <c r="DX1609">
        <v>0</v>
      </c>
      <c r="DZ1609" s="73">
        <f>(DB1608*DB1609)*(1-COS(RADIANS(CW1608-45)))+DB1610*(SIN(RADIANS(CW1608-45)))</f>
        <v>-0.84206022919895729</v>
      </c>
      <c r="EA1609" s="73">
        <f>(DB1609^2)*(1-COS(RADIANS(CW1608-45)))+(COS(RADIANS(CW1608-45)))</f>
        <v>-0.53938350957495873</v>
      </c>
      <c r="EB1609" s="73">
        <f>(DB1609*DB1610)*(1-COS(RADIANS(CW1608-45)))-DB1608*(SIN(RADIANS(CW1608-45)))</f>
        <v>0</v>
      </c>
      <c r="EC1609" s="10"/>
      <c r="ED1609">
        <v>-0.84206022919895729</v>
      </c>
      <c r="EE1609" s="1">
        <v>-0.78926132187963172</v>
      </c>
      <c r="EG1609">
        <f>CY1609+DU1609</f>
        <v>-1.226510544344777</v>
      </c>
      <c r="EH1609">
        <f>EG1609/(SQRT(EG1608^2+EG1609^2+EG1610^2))</f>
        <v>-0.86727392310299589</v>
      </c>
      <c r="EJ1609">
        <f>Q1609+AM1609</f>
        <v>-0.92253808945624627</v>
      </c>
      <c r="EK1609">
        <f>EJ1609/(SQRT(EJ1608^2+EJ1609^2+EJ1610^2))</f>
        <v>-0.68978138616937423</v>
      </c>
      <c r="EM1609" s="23">
        <f>CY1610*DU1608-CY1608*DU1610</f>
        <v>0.34014652119437261</v>
      </c>
      <c r="EP1609" s="9">
        <f>((SUMPRODUCT(CM1609:CM1611,BZ1609:BZ1611))*(SUMPRODUCT(CM1609:CM1611,CA1609:CA1611)))-((SUMPRODUCT(CN1609:CN1611,BZ1609:BZ1611))*(SUMPRODUCT(CN1609:CN1611,CA1609:CA1611)))</f>
        <v>-3.348602836378034E-2</v>
      </c>
      <c r="EY1609" s="28"/>
      <c r="EZ1609" s="10"/>
      <c r="FA1609" s="61">
        <v>-0.34097507887750744</v>
      </c>
      <c r="FB1609" s="13">
        <f>BW1610</f>
        <v>0</v>
      </c>
      <c r="FC1609" s="17">
        <v>0</v>
      </c>
      <c r="FD1609">
        <v>0</v>
      </c>
      <c r="FF1609" s="73">
        <f>(FD1608*FD1609)*(1-COS(RADIANS(EY1608+45)))+FD1610*(SIN(RADIANS(EY1608+45)))</f>
        <v>-0.52460538148923486</v>
      </c>
      <c r="FG1609" s="73">
        <f>(FD1609^2)*(1-COS(RADIANS(EY1608+45)))+(COS(RADIANS(EY1608+45)))</f>
        <v>0.85134551958211091</v>
      </c>
      <c r="FH1609" s="73">
        <f>(FD1609*FD1610)*(1-COS(RADIANS(EY1608+45)))-FD1608*(SIN(RADIANS(EY1608+45)))</f>
        <v>0</v>
      </c>
      <c r="FI1609" s="10"/>
      <c r="FJ1609">
        <v>-0.52460538148923486</v>
      </c>
      <c r="FK1609" s="23">
        <f>SIN(RADIANS(176))*(COS(RADIANS(0)))</f>
        <v>6.9756473744125524E-2</v>
      </c>
      <c r="FM1609" s="30">
        <f>(FK1608*FK1609)*(1-COS(RADIANS(EX1608)))+FK1610*(SIN(RADIANS(EX1608)))</f>
        <v>-4.1965824879998722E-3</v>
      </c>
      <c r="FN1609" s="30">
        <f>(FK1609^2)*(1-COS(RADIANS(EX1608)))+(COS(RADIANS(EX1608)))</f>
        <v>0.9399860744203522</v>
      </c>
      <c r="FO1609" s="30">
        <f>(FK1609*FK1610)*(1-COS(RADIANS(EX1608)))-FK1608*(SIN(RADIANS(EX1608)))</f>
        <v>-0.34118699944639969</v>
      </c>
      <c r="FQ1609">
        <v>-0.49669449486457262</v>
      </c>
      <c r="FS1609" s="28">
        <f>(FD1608*FD1609)*(1-COS(RADIANS(EW1608)))+FD1610*(SIN(RADIANS(EW1608)))</f>
        <v>0.17364817766693033</v>
      </c>
      <c r="FT1609" s="28">
        <f>(FD1609^2)*(1-COS(RADIANS(EW1608)))+(COS(RADIANS(EW1608)))</f>
        <v>0.98480775301220802</v>
      </c>
      <c r="FU1609" s="28">
        <f>(FD1609*FD1610)*(1-COS(RADIANS(EW1608)))-FD1608*(SIN(RADIANS(EW1608)))</f>
        <v>0</v>
      </c>
      <c r="FW1609" s="61">
        <v>-0.87637682517501792</v>
      </c>
      <c r="FX1609" s="13">
        <f>BX1610</f>
        <v>0</v>
      </c>
      <c r="FY1609" s="17">
        <v>0</v>
      </c>
      <c r="FZ1609">
        <v>0</v>
      </c>
      <c r="GB1609" s="73">
        <f>(FD1608*FD1609)*(1-COS(RADIANS(EY1608-45)))+FD1610*(SIN(RADIANS(EY1608-45)))</f>
        <v>-0.85134551958211091</v>
      </c>
      <c r="GC1609" s="73">
        <f>(FD1609^2)*(1-COS(RADIANS(EY1608-45)))+(COS(RADIANS(EY1608-45)))</f>
        <v>-0.52460538148923486</v>
      </c>
      <c r="GD1609" s="73">
        <f>(FD1609*FD1610)*(1-COS(RADIANS(EY1608-45)))-FD1608*(SIN(RADIANS(EY1608-45)))</f>
        <v>0</v>
      </c>
      <c r="GE1609" s="10"/>
      <c r="GF1609">
        <v>-0.85134551958211091</v>
      </c>
      <c r="GG1609" s="1">
        <v>-0.79805138317027535</v>
      </c>
      <c r="GI1609">
        <f>FA1609+FW1609</f>
        <v>-1.2173519040525254</v>
      </c>
      <c r="GJ1609">
        <f>GI1609/(SQRT(GI1608^2+GI1609^2+GI1610^2))</f>
        <v>-0.860797786445896</v>
      </c>
      <c r="GL1609">
        <f>CH1610+DC1609</f>
        <v>-3.348602836378034E-2</v>
      </c>
      <c r="GM1609" t="e">
        <f>GL1609/(SQRT(GL1608^2+GL1609^2+GL1610^2))</f>
        <v>#VALUE!</v>
      </c>
      <c r="GO1609" s="27">
        <f>FA1610*FW1608-FA1608*FW1610</f>
        <v>0.34014652119437255</v>
      </c>
    </row>
    <row r="1610" spans="1:197" x14ac:dyDescent="0.2">
      <c r="A1610">
        <f>E1613</f>
        <v>0.93180264161757331</v>
      </c>
      <c r="B1610">
        <f>C1610/(SQRT(C1610^2+C1611^2+C1612^2))</f>
        <v>0.93180266183863136</v>
      </c>
      <c r="C1610">
        <f t="array" ref="C1610:C1615">(A1610:A1615)-(MMULT(MMULT(MINVERSE(MMULT(TRANSPOSE(AY1594:BD1614),AY1594:BD1614)),TRANSPOSE(AY1594:BD1614)),BE1594:BE1614))</f>
        <v>0.92765484664228404</v>
      </c>
      <c r="D1610" t="s">
        <v>10</v>
      </c>
      <c r="E1610" s="5">
        <f t="shared" si="2430"/>
        <v>-9.8670825378713731E-2</v>
      </c>
      <c r="F1610" s="6">
        <f t="shared" si="2430"/>
        <v>-0.32743702453282264</v>
      </c>
      <c r="G1610" s="7">
        <f t="shared" si="2432"/>
        <v>-0.65422206589028231</v>
      </c>
      <c r="H1610" s="8">
        <f t="shared" si="2433"/>
        <v>-0.26831602356596396</v>
      </c>
      <c r="J1610" s="10"/>
      <c r="AW1610" s="1"/>
      <c r="AY1610" s="11">
        <f>(G1603^2)*F1603+G1603*G1604*F1604+G1603*G1605*F1605-((H1603^2)*F1603+H1603*H1604*F1604+H1603*H1605*F1605)</f>
        <v>-0.19807898842034383</v>
      </c>
      <c r="AZ1610" s="12">
        <f>G1603*G1604*F1603+(G1604^2)*F1604+G1604*G1605*F1605-(H1603*H1604*F1603+(H1604^2)*F1604+H1604*H1605*F1605)</f>
        <v>0.69058946678057131</v>
      </c>
      <c r="BA1610" s="12">
        <f>G1603*G1605*F1603+G1604*G1605*F1604+(G1605^2)*F1605-(H1603*H1605*F1603+H1604*H1605*F1604+(H1605^2)*F1605)</f>
        <v>0.56649841640056575</v>
      </c>
      <c r="BB1610" s="12">
        <f>(G1603^2)*E1603+G1603*G1604*E1604+G1603*G1605*E1605-((H1603^2)*E1603+H1603*H1604*E1604+H1603*H1605*E1605)</f>
        <v>0.47233079099878983</v>
      </c>
      <c r="BC1610" s="12">
        <f>G1603*G1604*E1603+(G1604^2)*E1604+G1604*G1605*E1605-(H1603*H1604*E1603+(H1604^2)*E1604+H1604*H1605*E1605)</f>
        <v>-0.59901892532776135</v>
      </c>
      <c r="BD1610" s="24">
        <f>G1603*G1605*E1603+G1604*G1605*E1604+(G1605^2)*E1605-(H1603*H1605*E1603+H1604*H1605*E1604+(H1605^2)*E1605)</f>
        <v>-0.63959997136307933</v>
      </c>
      <c r="BE1610" s="10">
        <f>J1603</f>
        <v>7.5295468319641623E-4</v>
      </c>
      <c r="BY1610" t="s">
        <v>9</v>
      </c>
      <c r="BZ1610" s="5">
        <f t="shared" si="2434"/>
        <v>0.3492962422733713</v>
      </c>
      <c r="CA1610" s="6">
        <f t="shared" si="2434"/>
        <v>-0.34518112468713447</v>
      </c>
      <c r="CB1610" s="7">
        <f>CY1609</f>
        <v>-0.356218031266615</v>
      </c>
      <c r="CC1610" s="8">
        <f>DU1609</f>
        <v>-0.87029251307816191</v>
      </c>
      <c r="CD1610">
        <f t="shared" ref="CD1610" si="2436">CB1610+CC1610</f>
        <v>-1.226510544344777</v>
      </c>
      <c r="CE1610" s="10"/>
      <c r="CF1610">
        <f>CD1610/(SQRT(CD1609^2+CD1610^2+CD1611^2))</f>
        <v>-0.86727392310299589</v>
      </c>
      <c r="CH1610">
        <f>((SUMPRODUCT(CM1609:CM1611,CK1609:CK1611))*(SUMPRODUCT(CM1609:CM1611,CL1609:CL1611)))-((SUMPRODUCT(CN1609:CN1611,CK1609:CK1611))*(SUMPRODUCT(CN1609:CN1611,CL1609:CL1611)))</f>
        <v>-3.348602836378034E-2</v>
      </c>
      <c r="CJ1610" s="10" t="s">
        <v>9</v>
      </c>
      <c r="CK1610" s="5">
        <f t="shared" si="2435"/>
        <v>0.3492962422733713</v>
      </c>
      <c r="CL1610" s="6">
        <f t="shared" si="2435"/>
        <v>-0.34518112468713447</v>
      </c>
      <c r="CM1610" s="7">
        <f>FA1609</f>
        <v>-0.34097507887750744</v>
      </c>
      <c r="CN1610" s="8">
        <f>FW1609</f>
        <v>-0.87637682517501792</v>
      </c>
      <c r="CP1610">
        <f t="shared" si="2431"/>
        <v>-9.8670839279614439E-2</v>
      </c>
      <c r="CQ1610">
        <f t="shared" si="2431"/>
        <v>-0.32743703463395935</v>
      </c>
      <c r="CR1610">
        <f>CK1612</f>
        <v>0</v>
      </c>
      <c r="CS1610">
        <f>CN1612</f>
        <v>0</v>
      </c>
      <c r="CW1610" s="28"/>
      <c r="CY1610" s="61">
        <v>-0.16394066790484607</v>
      </c>
      <c r="DA1610" s="17">
        <v>0</v>
      </c>
      <c r="DB1610">
        <v>1</v>
      </c>
      <c r="DD1610" s="73">
        <f>(DB1608*DB1610)*(1-COS(RADIANS(CW1608+45)))-DB1609*(SIN(RADIANS(CW1608+45)))</f>
        <v>0</v>
      </c>
      <c r="DE1610" s="73">
        <f>(DB1609*DB1610)*(1-COS(RADIANS(CW1608+45)))+DB1608*(SIN(RADIANS(CW1608+45)))</f>
        <v>0</v>
      </c>
      <c r="DF1610" s="73">
        <f>(DB1610^2)*(1-COS(RADIANS(CW1608+45)))+(COS(RADIANS(CW1608+45)))</f>
        <v>1</v>
      </c>
      <c r="DG1610" s="10"/>
      <c r="DH1610">
        <v>0</v>
      </c>
      <c r="DI1610" s="23">
        <f>SIN(RADIANS('[1]Biaxial Input'!$F$21))*SIN(RADIANS(0))</f>
        <v>0</v>
      </c>
      <c r="DK1610" s="30">
        <f>(DI1608*DI1610)*(1-COS(RADIANS(CV1608)))-DI1609*(SIN(RADIANS(CV1608)))</f>
        <v>2.3858119147859059E-2</v>
      </c>
      <c r="DL1610" s="30">
        <f>(DI1609*DI1610)*(1-COS(RADIANS(CV1608)))+DI1608*(SIN(RADIANS(CV1608)))</f>
        <v>0.34118699944639969</v>
      </c>
      <c r="DM1610" s="30">
        <f>(DI1610^2)*(1-COS(RADIANS(CV1608)))+(COS(RADIANS(CV1608)))</f>
        <v>0.93969262078590843</v>
      </c>
      <c r="DO1610">
        <v>-0.16394066790484607</v>
      </c>
      <c r="DQ1610" s="28">
        <f>(DB1608*DB1610)*(1-COS(RADIANS(CU1608)))-DB1609*(SIN(RADIANS(CU1608)))</f>
        <v>0</v>
      </c>
      <c r="DR1610" s="28">
        <f>(DB1609*DB1610)*(1-COS(RADIANS(CU1608)))+DB1608*(SIN(RADIANS(CU1608)))</f>
        <v>0</v>
      </c>
      <c r="DS1610" s="28">
        <f>(DB1610^2)*(1-COS(RADIANS(CU1608)))+(COS(RADIANS(CU1608)))</f>
        <v>1</v>
      </c>
      <c r="DU1610" s="61">
        <v>-0.30016867899136962</v>
      </c>
      <c r="DW1610" s="17">
        <v>0</v>
      </c>
      <c r="DX1610">
        <v>1</v>
      </c>
      <c r="DZ1610" s="73">
        <f>(DB1608*DB1608)*(1-COS(RADIANS(CW1608-45)))-DB1608*(SIN(RADIANS(CW1608-45)))</f>
        <v>0</v>
      </c>
      <c r="EA1610" s="73">
        <f>(DB1609*DB1610)*(1-COS(RADIANS(CW1608-45)))+DB1608*(SIN(RADIANS(CW1608-45)))</f>
        <v>0</v>
      </c>
      <c r="EB1610" s="73">
        <f>(DB1610^2)*(1-COS(RADIANS(CW1608-45)))+(COS(RADIANS(CW1608-45)))</f>
        <v>0.99999999999999989</v>
      </c>
      <c r="EC1610" s="10"/>
      <c r="ED1610">
        <v>0</v>
      </c>
      <c r="EE1610" s="1">
        <v>-0.30016867899136962</v>
      </c>
      <c r="EG1610">
        <f>CY1610+DU1610</f>
        <v>-0.46410934689621569</v>
      </c>
      <c r="EH1610">
        <f>EG1610/(SQRT(EG1608^2+EG1609^2+EG1610^2))</f>
        <v>-0.32817486640237398</v>
      </c>
      <c r="EJ1610">
        <f>Q1610+AM1610</f>
        <v>0</v>
      </c>
      <c r="EK1610">
        <f>EJ1610/(SQRT(EJ1608^2+EJ1609^2+EJ1610^2))</f>
        <v>0</v>
      </c>
      <c r="EM1610" s="23">
        <f>CY1608*DU1609-CY1609*DU1608</f>
        <v>-0.93969262078590843</v>
      </c>
      <c r="ER1610">
        <f t="shared" ref="ER1610:ES1612" si="2437">CK1609</f>
        <v>0.93180266183863136</v>
      </c>
      <c r="ES1610">
        <f t="shared" si="2437"/>
        <v>-0.87956522186239505</v>
      </c>
      <c r="ET1610" t="e">
        <f>#REF!</f>
        <v>#REF!</v>
      </c>
      <c r="EU1610" t="e">
        <f>#REF!</f>
        <v>#REF!</v>
      </c>
      <c r="EY1610" s="28"/>
      <c r="EZ1610" s="10"/>
      <c r="FA1610" s="61">
        <v>-0.1586770331615599</v>
      </c>
      <c r="FB1610" s="13">
        <f>BW1611</f>
        <v>0</v>
      </c>
      <c r="FC1610" s="17">
        <v>0</v>
      </c>
      <c r="FD1610">
        <v>1</v>
      </c>
      <c r="FF1610" s="73">
        <f>(FD1608*FD1610)*(1-COS(RADIANS(EY1608+45)))-FD1609*(SIN(RADIANS(EY1608+45)))</f>
        <v>0</v>
      </c>
      <c r="FG1610" s="73">
        <f>(FD1609*FD1610)*(1-COS(RADIANS(EY1608+45)))+FD1608*(SIN(RADIANS(EY1608+45)))</f>
        <v>0</v>
      </c>
      <c r="FH1610" s="73">
        <f>(FD1610^2)*(1-COS(RADIANS(EY1608+45)))+(COS(RADIANS(EY1608+45)))</f>
        <v>1</v>
      </c>
      <c r="FI1610" s="10"/>
      <c r="FJ1610">
        <v>0</v>
      </c>
      <c r="FK1610" s="23">
        <f>SIN(RADIANS(176))*SIN(RADIANS(0))</f>
        <v>0</v>
      </c>
      <c r="FM1610" s="30">
        <f>(FK1608*FK1610)*(1-COS(RADIANS(EX1608)))-FK1609*(SIN(RADIANS(EX1608)))</f>
        <v>2.3858119147859059E-2</v>
      </c>
      <c r="FN1610" s="30">
        <f>(FK1609*FK1610)*(1-COS(RADIANS(EX1608)))+FK1608*(SIN(RADIANS(EX1608)))</f>
        <v>0.34118699944639969</v>
      </c>
      <c r="FO1610" s="30">
        <f>(FK1610^2)*(1-COS(RADIANS(EX1608)))+(COS(RADIANS(EX1608)))</f>
        <v>0.93969262078590843</v>
      </c>
      <c r="FQ1610">
        <v>-0.1586770331615599</v>
      </c>
      <c r="FS1610" s="28">
        <f>(FD1608*FD1610)*(1-COS(RADIANS(EW1608)))-FD1609*(SIN(RADIANS(EW1608)))</f>
        <v>0</v>
      </c>
      <c r="FT1610" s="28">
        <f>(FD1609*FD1610)*(1-COS(RADIANS(EW1608)))+FD1608*(SIN(RADIANS(EW1608)))</f>
        <v>0</v>
      </c>
      <c r="FU1610" s="28">
        <f>(FD1610^2)*(1-COS(RADIANS(EW1608)))+(COS(RADIANS(EW1608)))</f>
        <v>1</v>
      </c>
      <c r="FW1610" s="61">
        <v>-0.30298412101553474</v>
      </c>
      <c r="FX1610" s="13">
        <f>BX1611</f>
        <v>0</v>
      </c>
      <c r="FY1610" s="17">
        <v>0</v>
      </c>
      <c r="FZ1610">
        <v>1</v>
      </c>
      <c r="GB1610" s="73">
        <f>(FD1608*FD1608)*(1-COS(RADIANS(EY1608-45)))-FD1608*(SIN(RADIANS(EY1608-45)))</f>
        <v>0</v>
      </c>
      <c r="GC1610" s="73">
        <f>(FD1609*FD1610)*(1-COS(RADIANS(EY1608-45)))+FD1608*(SIN(RADIANS(EY1608-45)))</f>
        <v>0</v>
      </c>
      <c r="GD1610" s="73">
        <f>(FD1610^2)*(1-COS(RADIANS(EY1608-45)))+(COS(RADIANS(EY1608-45)))</f>
        <v>1</v>
      </c>
      <c r="GE1610" s="10"/>
      <c r="GF1610">
        <v>0</v>
      </c>
      <c r="GG1610" s="1">
        <v>-0.30298412101553474</v>
      </c>
      <c r="GI1610">
        <f>FA1610+FW1610</f>
        <v>-0.46166115417709463</v>
      </c>
      <c r="GJ1610">
        <f>GI1610/(SQRT(GI1608^2+GI1609^2+GI1610^2))</f>
        <v>-0.32644373272903182</v>
      </c>
      <c r="GL1610" t="e">
        <f>#REF!+DC1610</f>
        <v>#REF!</v>
      </c>
      <c r="GM1610" t="e">
        <f>GL1610/(SQRT(GL1608^2+GL1609^2+GL1610^2))</f>
        <v>#REF!</v>
      </c>
      <c r="GO1610" s="27">
        <f>FA1608*FW1609-FA1609*FW1608</f>
        <v>-0.93969262078590843</v>
      </c>
    </row>
    <row r="1611" spans="1:197" x14ac:dyDescent="0.2">
      <c r="A1611">
        <f>E1614</f>
        <v>0.34929630014301005</v>
      </c>
      <c r="B1611">
        <f>C1611/(SQRT(C1610^2+C1611^2+C1612^2))</f>
        <v>0.3492962422733713</v>
      </c>
      <c r="C1611">
        <v>0.34774138916867026</v>
      </c>
      <c r="D1611" s="10"/>
      <c r="G1611" s="10"/>
      <c r="H1611" s="10"/>
      <c r="J1611" s="10"/>
      <c r="Q1611" s="82" t="s">
        <v>148</v>
      </c>
      <c r="R1611" s="13"/>
      <c r="T1611" s="10"/>
      <c r="U1611" s="10"/>
      <c r="V1611" s="10"/>
      <c r="W1611" s="10"/>
      <c r="X1611" s="10"/>
      <c r="Y1611" s="10"/>
      <c r="Z1611" s="80"/>
      <c r="AA1611" s="23" t="s">
        <v>149</v>
      </c>
      <c r="AE1611" s="1"/>
      <c r="AG1611" s="80"/>
      <c r="AK1611" s="13"/>
      <c r="AL1611" s="81"/>
      <c r="AM1611" s="82" t="s">
        <v>150</v>
      </c>
      <c r="AO1611" s="13"/>
      <c r="AP1611" s="13"/>
      <c r="AS1611" s="1"/>
      <c r="AW1611" s="1"/>
      <c r="AY1611" s="11">
        <f>(G1608^2)*F1608+G1608*G1609*F1609+G1608*G1610*F1610-((H1608^2)*F1608+H1608*H1609*F1609+H1608*H1610*F1610)</f>
        <v>-0.13002732248872934</v>
      </c>
      <c r="AZ1611" s="12">
        <f>G1608*G1609*F1608+(G1609^2)*F1609+G1609*G1610*F1610-(H1608*H1609*F1608+(H1609^2)*F1609+H1609*H1610*F1610)</f>
        <v>0.63090246476464751</v>
      </c>
      <c r="BA1611" s="12">
        <f>G1608*G1610*F1608+G1609*G1610*F1609+(G1610^2)*F1610-(H1608*H1610*F1608+H1609*H1610*F1609+(H1610^2)*F1610)</f>
        <v>0.46059371688048156</v>
      </c>
      <c r="BB1611" s="12">
        <f>(G1608^2)*E1608+G1608*G1609*E1609+G1608*G1610*E1610-((H1608^2)*E1608+H1608*H1609*E1609+H1608*H1610*E1610)</f>
        <v>0.39802221424242834</v>
      </c>
      <c r="BC1611" s="12">
        <f>G1608*G1609*E1608+(G1609^2)*E1609+G1609*G1610*E1610-(H1608*H1609*E1608+(H1609^2)*E1609+H1609*H1610*E1610)</f>
        <v>-0.55993872593821159</v>
      </c>
      <c r="BD1611" s="24">
        <f>G1608*G1610*E1608+G1609*G1610*E1609+(G1610^2)*E1610-(H1608*H1610*E1608+H1609*H1610*E1609+(H1610^2)*E1610)</f>
        <v>-0.64308913224162478</v>
      </c>
      <c r="BE1611" s="10">
        <f>J1608</f>
        <v>5.376493190709225E-2</v>
      </c>
      <c r="BY1611" t="s">
        <v>10</v>
      </c>
      <c r="BZ1611" s="5">
        <f t="shared" si="2434"/>
        <v>-9.8670839279614439E-2</v>
      </c>
      <c r="CA1611" s="6">
        <f t="shared" si="2434"/>
        <v>-0.32743703463395935</v>
      </c>
      <c r="CB1611" s="7">
        <f>CY1610</f>
        <v>-0.16394066790484607</v>
      </c>
      <c r="CC1611" s="8">
        <f>DU1610</f>
        <v>-0.30016867899136962</v>
      </c>
      <c r="CD1611">
        <f>(CB1611+CC1611)</f>
        <v>-0.46410934689621569</v>
      </c>
      <c r="CE1611" s="10"/>
      <c r="CF1611">
        <f>CD1611/(SQRT(CD1609^2+CD1610^2+CD1611^2))</f>
        <v>-0.32817486640237398</v>
      </c>
      <c r="CG1611" s="10" t="s">
        <v>160</v>
      </c>
      <c r="CH1611" s="10">
        <f>-CH1608*((EY1608-CW1608)/(CH1610-CE1609))</f>
        <v>282.35831847186972</v>
      </c>
      <c r="CJ1611" s="10" t="s">
        <v>10</v>
      </c>
      <c r="CK1611" s="5">
        <f t="shared" si="2435"/>
        <v>-9.8670839279614439E-2</v>
      </c>
      <c r="CL1611" s="6">
        <f t="shared" si="2435"/>
        <v>-0.32743703463395935</v>
      </c>
      <c r="CM1611" s="7">
        <f>FA1610</f>
        <v>-0.1586770331615599</v>
      </c>
      <c r="CN1611" s="8">
        <f>FW1610</f>
        <v>-0.30298412101553474</v>
      </c>
      <c r="CW1611" s="28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EE1611" s="1"/>
      <c r="EI1611" s="64">
        <f>(DEGREES(ACOS((EH1608*EK1608+EH1609*EK1609+EH1610*EK1610)/((SQRT(EH1608^2+EH1609^2+EH1610^2))*(SQRT(EK1608^2+EK1609^2+EK1610^2))))))</f>
        <v>70.901444243037332</v>
      </c>
      <c r="ER1611">
        <f t="shared" si="2437"/>
        <v>0.3492962422733713</v>
      </c>
      <c r="ES1611">
        <f t="shared" si="2437"/>
        <v>-0.34518112468713447</v>
      </c>
      <c r="ET1611" t="e">
        <f>#REF!</f>
        <v>#REF!</v>
      </c>
      <c r="EU1611" t="e">
        <f>#REF!</f>
        <v>#REF!</v>
      </c>
      <c r="EY1611" s="28"/>
      <c r="EZ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  <c r="FR1611" s="10"/>
      <c r="GG1611" s="1"/>
      <c r="GK1611" s="64" t="e">
        <f>(DEGREES(ACOS((GJ1608*GM1608+GJ1609*GM1609+GJ1610*GM1610)/((SQRT(GJ1608^2+GJ1609^2+GJ1610^2))*(SQRT(GM1608^2+GM1609^2+GM1610^2))))))</f>
        <v>#VALUE!</v>
      </c>
    </row>
    <row r="1612" spans="1:197" x14ac:dyDescent="0.2">
      <c r="A1612">
        <f>E1615</f>
        <v>-9.8670825378713731E-2</v>
      </c>
      <c r="B1612">
        <f>C1612/(SQRT(C1610^2+C1611^2+C1612^2))</f>
        <v>-9.8670839279614439E-2</v>
      </c>
      <c r="C1612">
        <v>-9.8231617088734707E-2</v>
      </c>
      <c r="E1612" s="5" t="s">
        <v>4</v>
      </c>
      <c r="F1612" s="6" t="s">
        <v>5</v>
      </c>
      <c r="G1612" s="7" t="s">
        <v>6</v>
      </c>
      <c r="H1612" s="8" t="s">
        <v>1</v>
      </c>
      <c r="I1612">
        <v>19</v>
      </c>
      <c r="J1612" s="9" t="s">
        <v>7</v>
      </c>
      <c r="K1612">
        <v>19</v>
      </c>
      <c r="M1612" s="17">
        <f>A1540</f>
        <v>30</v>
      </c>
      <c r="N1612" s="17">
        <f>B1540</f>
        <v>-50</v>
      </c>
      <c r="O1612" s="17">
        <f>C1540</f>
        <v>268.7</v>
      </c>
      <c r="Q1612" s="61">
        <f t="array" ref="Q1612:Q1614">MMULT(AI1612:AK1614,AG1612:AG1614)</f>
        <v>0.8544171821724218</v>
      </c>
      <c r="R1612" s="13"/>
      <c r="S1612" s="17">
        <v>1</v>
      </c>
      <c r="T1612">
        <v>0</v>
      </c>
      <c r="V1612" s="73">
        <f>(T1612^2)*(1-COS(RADIANS(O1612+45)))+(COS(RADIANS(O1612+45)))</f>
        <v>0.69088241107685799</v>
      </c>
      <c r="W1612" s="73">
        <f>(T1612*T1613)*(1-COS(RADIANS(O1612+45)))-T1614*(SIN(RADIANS(O1612+45)))</f>
        <v>0.72296714590956856</v>
      </c>
      <c r="X1612" s="73">
        <f>(T1612*T1614)*(1-COS(RADIANS(O1612+45)))+T1613*(SIN(RADIANS(O1612+45)))</f>
        <v>0</v>
      </c>
      <c r="Y1612" s="10"/>
      <c r="Z1612">
        <f t="array" ref="Z1612:Z1614">MMULT(V1612:X1614,S1612:S1614)</f>
        <v>0.69088241107685799</v>
      </c>
      <c r="AA1612" s="23">
        <f>COS(RADIANS('[1]Biaxial Input'!$F$21))</f>
        <v>-0.9975640502598242</v>
      </c>
      <c r="AC1612" s="30">
        <f>(AA1612^2)*(1-COS(RADIANS(N1612)))+(COS(RADIANS(N1612)))</f>
        <v>0.99826181678640502</v>
      </c>
      <c r="AD1612" s="30">
        <f>(AA1612*AA1613)*(1-COS(RADIANS(N1612)))-AA1614*(SIN(RADIANS(N1612)))</f>
        <v>-2.4857178030640859E-2</v>
      </c>
      <c r="AE1612" s="30">
        <f>(AA1612*AA1614)*(1-COS(RADIANS(N1612)))+AA1613*(SIN(RADIANS(N1612)))</f>
        <v>-5.3436559083262246E-2</v>
      </c>
      <c r="AG1612">
        <f t="array" ref="AG1612:AG1614">MMULT(AC1612:AE1614,Z1612:Z1614)</f>
        <v>0.7076524539235346</v>
      </c>
      <c r="AI1612" s="28">
        <f>(T1612^2)*(1-COS(RADIANS(M1612)))+(COS(RADIANS(M1612)))</f>
        <v>0.86602540378443871</v>
      </c>
      <c r="AJ1612" s="28">
        <f>(T1612*T1613)*(1-COS(RADIANS(M1612)))-T1614*(SIN(RADIANS(M1612)))</f>
        <v>-0.49999999999999994</v>
      </c>
      <c r="AK1612" s="28">
        <f>(T1612*T1614)*(1-COS(RADIANS(M1612)))+T1613*(SIN(RADIANS(M1612)))</f>
        <v>0</v>
      </c>
      <c r="AM1612" s="61">
        <f t="array" ref="AM1612:AM1614">MMULT(AI1612:AK1614,AW1612:AW1614)</f>
        <v>-0.3964867293311708</v>
      </c>
      <c r="AN1612" s="13"/>
      <c r="AO1612" s="17">
        <v>1</v>
      </c>
      <c r="AP1612">
        <v>0</v>
      </c>
      <c r="AR1612" s="73">
        <f>(T1612^2)*(1-COS(RADIANS(O1612-45)))+(COS(RADIANS(O1612-45)))</f>
        <v>-0.72296714590956823</v>
      </c>
      <c r="AS1612" s="73">
        <f>(T1612*T1613)*(1-COS(RADIANS(O1612-45)))-T1614*(SIN(RADIANS(O1612-45)))</f>
        <v>0.69088241107685833</v>
      </c>
      <c r="AT1612" s="73">
        <f>(T1612*T1614)*(1-COS(RADIANS(O1612-45)))+T1613*(SIN(RADIANS(O1612-45)))</f>
        <v>0</v>
      </c>
      <c r="AU1612" s="10"/>
      <c r="AV1612">
        <f t="array" ref="AV1612:AV1614">MMULT(AR1612:AT1614,S1612:S1614)</f>
        <v>-0.72296714590956823</v>
      </c>
      <c r="AW1612" s="1">
        <f t="array" ref="AW1612:AW1614">MMULT(AC1612:AE1614,AV1612:AV1614)</f>
        <v>-0.70453710946219172</v>
      </c>
      <c r="AY1612" s="11">
        <f>(G1613^2)*F1613+G1613*G1614*F1614+G1613*G1615*F1615-((H1613^2)*F1613+H1613*H1614*F1614+H1613*H1615*F1615)</f>
        <v>-0.16813677638237173</v>
      </c>
      <c r="AZ1612" s="12">
        <f>G1613*G1614*F1613+(G1614^2)*F1614+G1614*G1615*F1615-(H1613*H1614*F1613+(H1614^2)*F1614+H1614*H1615*F1615)</f>
        <v>0.60221848943952383</v>
      </c>
      <c r="BA1612" s="12">
        <f>G1613*G1615*F1613+G1614*G1615*F1614+(G1615^2)*F1615-(H1613*H1615*F1613+H1614*H1615*F1614+(H1615^2)*F1615)</f>
        <v>0.73290069678239667</v>
      </c>
      <c r="BB1612" s="12">
        <f>(G1613^2)*E1613+G1613*G1614*E1614+G1613*G1615*E1615-((H1613^2)*E1613+H1613*H1614*E1614+H1613*H1615*E1615)</f>
        <v>0.48007830505235288</v>
      </c>
      <c r="BC1612" s="12">
        <f>G1613*G1614*E1613+(G1614^2)*E1614+G1614*G1615*E1615-(H1613*H1614*E1613+(H1614^2)*E1614+H1614*H1615*E1615)</f>
        <v>-0.46198783091758033</v>
      </c>
      <c r="BD1612" s="24">
        <f>G1613*G1615*E1613+G1614*G1615*E1614+(G1615^2)*E1615-(H1613*H1615*E1613+H1614*H1615*E1614+(H1615^2)*E1615)</f>
        <v>-0.74566161845154333</v>
      </c>
      <c r="BE1612" s="10">
        <f>J1613</f>
        <v>-1.8633518819372641E-2</v>
      </c>
      <c r="BV1612" s="3" t="s">
        <v>19</v>
      </c>
      <c r="BW1612" s="3" t="s">
        <v>18</v>
      </c>
      <c r="BX1612" s="3" t="s">
        <v>20</v>
      </c>
      <c r="CS1612" s="15"/>
      <c r="CW1612" s="28"/>
      <c r="CY1612" s="82" t="s">
        <v>148</v>
      </c>
      <c r="CZ1612" s="13"/>
      <c r="DB1612" s="10"/>
      <c r="DC1612" s="10"/>
      <c r="DD1612" s="10"/>
      <c r="DE1612" s="10"/>
      <c r="DF1612" s="10"/>
      <c r="DG1612" s="10"/>
      <c r="DH1612" s="80"/>
      <c r="DI1612" s="23" t="s">
        <v>149</v>
      </c>
      <c r="DM1612" s="1"/>
      <c r="DO1612" s="80"/>
      <c r="DS1612" s="13"/>
      <c r="DT1612" s="81"/>
      <c r="DU1612" s="82" t="s">
        <v>150</v>
      </c>
      <c r="DW1612" s="13"/>
      <c r="DX1612" s="13"/>
      <c r="EA1612" s="1"/>
      <c r="EE1612" s="1"/>
      <c r="EI1612" s="13"/>
      <c r="ER1612">
        <f t="shared" si="2437"/>
        <v>-9.8670839279614439E-2</v>
      </c>
      <c r="ES1612">
        <f t="shared" si="2437"/>
        <v>-0.32743703463395935</v>
      </c>
      <c r="ET1612" t="e">
        <f>#REF!</f>
        <v>#REF!</v>
      </c>
      <c r="EU1612" t="e">
        <f>#REF!</f>
        <v>#REF!</v>
      </c>
      <c r="EY1612" s="28"/>
      <c r="EZ1612" s="10"/>
      <c r="FA1612" s="82" t="s">
        <v>148</v>
      </c>
      <c r="FB1612" s="13"/>
      <c r="FD1612" s="10"/>
      <c r="FE1612" s="10"/>
      <c r="FF1612" s="10"/>
      <c r="FG1612" s="10"/>
      <c r="FH1612" s="10"/>
      <c r="FI1612" s="10"/>
      <c r="FJ1612" s="80"/>
      <c r="FK1612" s="23" t="s">
        <v>149</v>
      </c>
      <c r="FO1612" s="1"/>
      <c r="FQ1612" s="80"/>
      <c r="FU1612" s="13"/>
      <c r="FV1612" s="81"/>
      <c r="FW1612" s="82" t="s">
        <v>150</v>
      </c>
      <c r="FY1612" s="13"/>
      <c r="FZ1612" s="13"/>
      <c r="GC1612" s="1"/>
      <c r="GG1612" s="1"/>
      <c r="GK1612" s="13"/>
    </row>
    <row r="1613" spans="1:197" x14ac:dyDescent="0.2">
      <c r="A1613">
        <f>F1613</f>
        <v>-0.87956524785277979</v>
      </c>
      <c r="B1613">
        <f>C1613/(SQRT(C1613^2+C1614^2+C1615^2))</f>
        <v>-0.87956522186239505</v>
      </c>
      <c r="C1613">
        <v>-0.87564993578001715</v>
      </c>
      <c r="D1613" t="s">
        <v>8</v>
      </c>
      <c r="E1613" s="5">
        <f t="shared" ref="E1613:F1615" si="2438">E1523</f>
        <v>0.93180264161757331</v>
      </c>
      <c r="F1613" s="6">
        <f t="shared" si="2438"/>
        <v>-0.87956524785277979</v>
      </c>
      <c r="G1613" s="7">
        <f>Q1612</f>
        <v>0.8544171821724218</v>
      </c>
      <c r="H1613" s="8">
        <f>AM1612</f>
        <v>-0.3964867293311708</v>
      </c>
      <c r="J1613" s="9">
        <f>((SUMPRODUCT(G1613:G1615,E1613:E1615))*(SUMPRODUCT(G1613:G1615,F1613:F1615)))-((SUMPRODUCT(H1613:H1615,E1613:E1615))*(SUMPRODUCT(H1613:H1615,F1613:F1615)))</f>
        <v>-1.8633518819372641E-2</v>
      </c>
      <c r="Q1613" s="61">
        <v>-6.4589062535398534E-2</v>
      </c>
      <c r="S1613" s="17">
        <v>0</v>
      </c>
      <c r="T1613">
        <v>0</v>
      </c>
      <c r="V1613" s="73">
        <f>(T1612*T1613)*(1-COS(RADIANS(O1612+45)))+T1614*(SIN(RADIANS(O1612+45)))</f>
        <v>-0.72296714590956856</v>
      </c>
      <c r="W1613" s="73">
        <f>(T1613^2)*(1-COS(RADIANS(O1612+45)))+(COS(RADIANS(O1612+45)))</f>
        <v>0.69088241107685799</v>
      </c>
      <c r="X1613" s="73">
        <f>(T1613*T1614)*(1-COS(RADIANS(O1612+45)))-T1612*(SIN(RADIANS(O1612+45)))</f>
        <v>0</v>
      </c>
      <c r="Y1613" s="10"/>
      <c r="Z1613">
        <v>-0.72296714590956856</v>
      </c>
      <c r="AA1613" s="23">
        <f>SIN(RADIANS('[1]Biaxial Input'!$F$21))*(COS(RADIANS(0)))</f>
        <v>6.9756473744125524E-2</v>
      </c>
      <c r="AC1613" s="30">
        <f>(AA1612*AA1613)*(1-COS(RADIANS(N1612)))+AA1614*(SIN(RADIANS(N1612)))</f>
        <v>-2.4857178030640859E-2</v>
      </c>
      <c r="AD1613" s="30">
        <f>(AA1613^2)*(1-COS(RADIANS(N1612)))+(COS(RADIANS(N1612)))</f>
        <v>0.64452579290013434</v>
      </c>
      <c r="AE1613" s="30">
        <f>(AA1613*AA1614)*(1-COS(RADIANS(N1612)))-AA1612*(SIN(RADIANS(N1612)))</f>
        <v>-0.76417839735679927</v>
      </c>
      <c r="AG1613">
        <v>-0.48314436004848765</v>
      </c>
      <c r="AI1613" s="28">
        <f>(T1612*T1613)*(1-COS(RADIANS(M1612)))+T1614*(SIN(RADIANS(M1612)))</f>
        <v>0.49999999999999994</v>
      </c>
      <c r="AJ1613" s="28">
        <f>(T1613^2)*(1-COS(RADIANS(M1612)))+(COS(RADIANS(M1612)))</f>
        <v>0.86602540378443871</v>
      </c>
      <c r="AK1613" s="28">
        <f>(T1613*T1614)*(1-COS(RADIANS(M1612)))-T1612*(SIN(RADIANS(M1612)))</f>
        <v>0</v>
      </c>
      <c r="AM1613" s="61">
        <v>-0.7223390591959864</v>
      </c>
      <c r="AO1613" s="17">
        <v>0</v>
      </c>
      <c r="AP1613">
        <v>0</v>
      </c>
      <c r="AR1613" s="73">
        <f>(T1612*T1613)*(1-COS(RADIANS(O1612-45)))+T1614*(SIN(RADIANS(O1612-45)))</f>
        <v>-0.69088241107685833</v>
      </c>
      <c r="AS1613" s="73">
        <f>(T1613^2)*(1-COS(RADIANS(O1612-45)))+(COS(RADIANS(O1612-45)))</f>
        <v>-0.72296714590956823</v>
      </c>
      <c r="AT1613" s="73">
        <f>(T1613*T1614)*(1-COS(RADIANS(O1612-45)))-T1612*(SIN(RADIANS(O1612-45)))</f>
        <v>0</v>
      </c>
      <c r="AU1613" s="10"/>
      <c r="AV1613">
        <v>-0.69088241107685833</v>
      </c>
      <c r="AW1613" s="1">
        <v>-0.42732061074389027</v>
      </c>
      <c r="AY1613" s="11">
        <f>2*E1608</f>
        <v>1.8636052832351466</v>
      </c>
      <c r="AZ1613" s="12">
        <f>2*E1609</f>
        <v>0.6985926002860201</v>
      </c>
      <c r="BA1613" s="12">
        <f>2*E1610</f>
        <v>-0.19734165075742746</v>
      </c>
      <c r="BB1613" s="12">
        <f>0</f>
        <v>0</v>
      </c>
      <c r="BC1613" s="12">
        <v>0</v>
      </c>
      <c r="BD1613" s="24">
        <v>0</v>
      </c>
      <c r="BE1613" s="13">
        <f>E1608^2+E1609^2+E1610^2-1</f>
        <v>0</v>
      </c>
      <c r="BV1613" s="3">
        <f>CH1540+CG1542</f>
        <v>-3.2814675458908149E-2</v>
      </c>
      <c r="BW1613" s="3" t="e">
        <f>#REF!*CG1544-#REF!*#REF!</f>
        <v>#REF!</v>
      </c>
      <c r="BX1613" s="3" t="e">
        <f>BV1614*BW1615-BV1615*BW1614</f>
        <v>#REF!</v>
      </c>
      <c r="BZ1613" s="5" t="s">
        <v>4</v>
      </c>
      <c r="CA1613" s="6" t="s">
        <v>5</v>
      </c>
      <c r="CB1613" s="7" t="s">
        <v>6</v>
      </c>
      <c r="CC1613" s="8" t="s">
        <v>1</v>
      </c>
      <c r="CD1613">
        <v>16</v>
      </c>
      <c r="CE1613" s="9" t="s">
        <v>7</v>
      </c>
      <c r="CG1613" s="90" t="s">
        <v>157</v>
      </c>
      <c r="CH1613" s="61">
        <f>CE1614-((CH1615-CE1614)/(EY1613-CW1613))*CW1613</f>
        <v>8.9983656072148666</v>
      </c>
      <c r="CK1613" s="5" t="s">
        <v>4</v>
      </c>
      <c r="CL1613" s="6" t="s">
        <v>5</v>
      </c>
      <c r="CM1613" s="7" t="s">
        <v>6</v>
      </c>
      <c r="CN1613" s="8" t="s">
        <v>1</v>
      </c>
      <c r="CO1613" s="10"/>
      <c r="CP1613">
        <f t="shared" ref="CP1613:CQ1615" si="2439">BZ1614</f>
        <v>0.93180266183863136</v>
      </c>
      <c r="CQ1613">
        <f t="shared" si="2439"/>
        <v>-0.87956522186239505</v>
      </c>
      <c r="CR1613" t="e">
        <f>#REF!</f>
        <v>#REF!</v>
      </c>
      <c r="CS1613">
        <f>CL1617</f>
        <v>0</v>
      </c>
      <c r="CU1613" s="17">
        <f>CU1517</f>
        <v>25</v>
      </c>
      <c r="CV1613" s="17">
        <f>CV1517</f>
        <v>-30</v>
      </c>
      <c r="CW1613" s="31">
        <f>CH1520</f>
        <v>269.4807061710261</v>
      </c>
      <c r="CY1613" s="61">
        <f t="array" ref="CY1613:CY1615">MMULT(DQ1613:DS1615,DO1613:DO1615)</f>
        <v>0.90472825278681634</v>
      </c>
      <c r="CZ1613" s="13"/>
      <c r="DA1613" s="17">
        <v>1</v>
      </c>
      <c r="DB1613">
        <v>0</v>
      </c>
      <c r="DD1613" s="73">
        <f>(DB1613^2)*(1-COS(RADIANS(CW1613+45)))+(COS(RADIANS(CW1613+45)))</f>
        <v>0.70066904400877095</v>
      </c>
      <c r="DE1613" s="73">
        <f>(DB1613*DB1614)*(1-COS(RADIANS(CW1613+45)))-DB1615*(SIN(RADIANS(CW1613+45)))</f>
        <v>0.71348643348548324</v>
      </c>
      <c r="DF1613" s="73">
        <f>(DB1613*DB1615)*(1-COS(RADIANS(CW1613+45)))+DB1614*(SIN(RADIANS(CW1613+45)))</f>
        <v>0</v>
      </c>
      <c r="DG1613" s="10"/>
      <c r="DH1613">
        <f t="array" ref="DH1613:DH1615">MMULT(DD1613:DF1615,DA1613:DA1615)</f>
        <v>0.70066904400877095</v>
      </c>
      <c r="DI1613" s="23">
        <f>COS(RADIANS('[1]Biaxial Input'!$F$21))</f>
        <v>-0.9975640502598242</v>
      </c>
      <c r="DK1613" s="30">
        <f>(DI1613^2)*(1-COS(RADIANS(CV1613)))+(COS(RADIANS(CV1613)))</f>
        <v>0.99934808421962718</v>
      </c>
      <c r="DL1613" s="30">
        <f>(DI1613*DI1614)*(1-COS(RADIANS(CV1613)))-DI1615*(SIN(RADIANS(CV1613)))</f>
        <v>-9.3228300025961861E-3</v>
      </c>
      <c r="DM1613" s="30">
        <f>(DI1613*DI1615)*(1-COS(RADIANS(CV1613)))+DI1614*(SIN(RADIANS(CV1613)))</f>
        <v>-3.4878236872062755E-2</v>
      </c>
      <c r="DO1613">
        <f t="array" ref="DO1613:DO1615">MMULT(DK1613:DM1615,DH1613:DH1615)</f>
        <v>0.70686397953070668</v>
      </c>
      <c r="DQ1613" s="28">
        <f>(DB1613^2)*(1-COS(RADIANS(CU1613)))+(COS(RADIANS(CU1613)))</f>
        <v>0.90630778703664994</v>
      </c>
      <c r="DR1613" s="28">
        <f>(DB1613*DB1614)*(1-COS(RADIANS(CU1613)))-DB1615*(SIN(RADIANS(CU1613)))</f>
        <v>-0.42261826174069944</v>
      </c>
      <c r="DS1613" s="28">
        <f>(DB1613*DB1615)*(1-COS(RADIANS(CU1613)))+DB1614*(SIN(RADIANS(CU1613)))</f>
        <v>0</v>
      </c>
      <c r="DU1613" s="61">
        <f t="array" ref="DU1613:DU1615">MMULT(DQ1613:DS1615,EE1613:EE1615)</f>
        <v>-0.38647107497714306</v>
      </c>
      <c r="DV1613" s="13"/>
      <c r="DW1613" s="17">
        <v>1</v>
      </c>
      <c r="DX1613">
        <v>0</v>
      </c>
      <c r="DZ1613" s="73">
        <f>(DB1613^2)*(1-COS(RADIANS(CW1613-45)))+(COS(RADIANS(CW1613-45)))</f>
        <v>-0.71348643348548291</v>
      </c>
      <c r="EA1613" s="73">
        <f>(DB1613*DB1614)*(1-COS(RADIANS(CW1613-45)))-DB1615*(SIN(RADIANS(CW1613-45)))</f>
        <v>0.70066904400877139</v>
      </c>
      <c r="EB1613" s="73">
        <f>(DB1613*DB1615)*(1-COS(RADIANS(CW1613-45)))+DB1614*(SIN(RADIANS(CW1613-45)))</f>
        <v>0</v>
      </c>
      <c r="EC1613" s="10"/>
      <c r="ED1613">
        <f t="array" ref="ED1613:ED1615">MMULT(DZ1613:EB1615,DA1613:DA1615)</f>
        <v>-0.71348643348548291</v>
      </c>
      <c r="EE1613" s="1">
        <f t="array" ref="EE1613:EE1615">MMULT(DK1613:DM1615,ED1613:ED1615)</f>
        <v>-0.70648908203503646</v>
      </c>
      <c r="EG1613">
        <f>CY1613+DU1613</f>
        <v>0.51825717780967329</v>
      </c>
      <c r="EH1613">
        <f>EG1613/(SQRT(EG1613^2+EG1614^2+EG1615^2))</f>
        <v>0.36646316482782221</v>
      </c>
      <c r="EJ1613">
        <f>Q1613+AM1613</f>
        <v>-0.78692812173138493</v>
      </c>
      <c r="EK1613">
        <f>EJ1613/(SQRT(EJ1613^2+EJ1614^2+EJ1615^2))</f>
        <v>-0.58812846043351119</v>
      </c>
      <c r="EM1613" s="23">
        <f>CY1614*DU1615-CY1615*DU1614</f>
        <v>-0.17918397477265005</v>
      </c>
      <c r="EO1613" s="15">
        <v>16</v>
      </c>
      <c r="EP1613" s="9" t="s">
        <v>7</v>
      </c>
      <c r="EW1613" s="17">
        <f>CU1613</f>
        <v>25</v>
      </c>
      <c r="EX1613" s="17">
        <f>CV1613</f>
        <v>-30</v>
      </c>
      <c r="EY1613" s="31">
        <f>1+CW1613</f>
        <v>270.4807061710261</v>
      </c>
      <c r="EZ1613" s="10"/>
      <c r="FA1613" s="61">
        <f t="array" ref="FA1613:FA1615">MMULT(FS1613:FU1615,FQ1613:FQ1615)</f>
        <v>0.91133530856852252</v>
      </c>
      <c r="FB1613" s="13" t="e">
        <f>BW1614</f>
        <v>#REF!</v>
      </c>
      <c r="FC1613" s="17">
        <v>1</v>
      </c>
      <c r="FD1613">
        <v>0</v>
      </c>
      <c r="FF1613" s="73">
        <f>(FD1613^2)*(1-COS(RADIANS(EY1613+45)))+(COS(RADIANS(EY1613+45)))</f>
        <v>0.71301438394427874</v>
      </c>
      <c r="FG1613" s="73">
        <f>(FD1613*FD1614)*(1-COS(RADIANS(EY1613+45)))-FD1615*(SIN(RADIANS(EY1613+45)))</f>
        <v>0.70114940511174983</v>
      </c>
      <c r="FH1613" s="73">
        <f>(FD1613*FD1615)*(1-COS(RADIANS(EY1613+45)))+FD1614*(SIN(RADIANS(EY1613+45)))</f>
        <v>0</v>
      </c>
      <c r="FI1613" s="10"/>
      <c r="FJ1613">
        <f t="array" ref="FJ1613:FJ1615">MMULT(FF1613:FH1615,FC1613:FC1615)</f>
        <v>0.71301438394427874</v>
      </c>
      <c r="FK1613" s="23">
        <f>COS(RADIANS(176))</f>
        <v>-0.9975640502598242</v>
      </c>
      <c r="FM1613" s="30">
        <f>(FK1613^2)*(1-COS(RADIANS(EX1613)))+(COS(RADIANS(EX1613)))</f>
        <v>0.99934808421962718</v>
      </c>
      <c r="FN1613" s="30">
        <f>(FK1613*FK1614)*(1-COS(RADIANS(EX1613)))-FK1615*(SIN(RADIANS(EX1613)))</f>
        <v>-9.3228300025961861E-3</v>
      </c>
      <c r="FO1613" s="30">
        <f>(FK1613*FK1615)*(1-COS(RADIANS(EX1613)))+FK1614*(SIN(RADIANS(EX1613)))</f>
        <v>-3.4878236872062755E-2</v>
      </c>
      <c r="FQ1613">
        <f t="array" ref="FQ1613:FQ1615">MMULT(FM1613:FO1615,FJ1613:FJ1615)</f>
        <v>0.71908625532603088</v>
      </c>
      <c r="FS1613" s="28">
        <f>(FD1613^2)*(1-COS(RADIANS(EW1613)))+(COS(RADIANS(EW1613)))</f>
        <v>0.90630778703664994</v>
      </c>
      <c r="FT1613" s="28">
        <f>(FD1613*FD1614)*(1-COS(RADIANS(EW1613)))-FD1615*(SIN(RADIANS(EW1613)))</f>
        <v>-0.42261826174069944</v>
      </c>
      <c r="FU1613" s="28">
        <f>(FD1613*FD1615)*(1-COS(RADIANS(EW1613)))+FD1614*(SIN(RADIANS(EW1613)))</f>
        <v>0</v>
      </c>
      <c r="FW1613" s="61">
        <f t="array" ref="FW1613:FW1615">MMULT(FS1613:FU1615,GG1613:GG1615)</f>
        <v>-0.37062252837758058</v>
      </c>
      <c r="FX1613" s="13" t="e">
        <f>BX1614</f>
        <v>#REF!</v>
      </c>
      <c r="FY1613" s="17">
        <v>1</v>
      </c>
      <c r="FZ1613">
        <v>0</v>
      </c>
      <c r="GB1613" s="73">
        <f>(FD1613^2)*(1-COS(RADIANS(EY1613-45)))+(COS(RADIANS(EY1613-45)))</f>
        <v>-0.70114940511175006</v>
      </c>
      <c r="GC1613" s="73">
        <f>(FD1613*FD1614)*(1-COS(RADIANS(EY1613-45)))-FD1615*(SIN(RADIANS(EY1613-45)))</f>
        <v>0.71301438394427841</v>
      </c>
      <c r="GD1613" s="73">
        <f>(FD1613*FD1615)*(1-COS(RADIANS(EY1613-45)))+FD1614*(SIN(RADIANS(EY1613-45)))</f>
        <v>0</v>
      </c>
      <c r="GE1613" s="10"/>
      <c r="GF1613">
        <f t="array" ref="GF1613:GF1615">MMULT(GB1613:GD1615,FC1613:FC1615)</f>
        <v>-0.70114940511175006</v>
      </c>
      <c r="GG1613" s="1">
        <f t="array" ref="GG1613:GG1615">MMULT(FM1613:FO1615,GF1613:GF1615)</f>
        <v>-0.69404500285924031</v>
      </c>
      <c r="GI1613">
        <f>FA1613+FW1613</f>
        <v>0.54071278019094193</v>
      </c>
      <c r="GJ1613">
        <f>GI1613/(SQRT(GI1613^2+GI1614^2+GI1615^2))</f>
        <v>0.38234167354724624</v>
      </c>
      <c r="GL1613" t="e">
        <f>CH1614+DC1613</f>
        <v>#VALUE!</v>
      </c>
      <c r="GM1613" t="e">
        <f>GL1613/(SQRT(GL1613^2+GL1614^2+GL1615^2))</f>
        <v>#VALUE!</v>
      </c>
      <c r="GO1613" s="27">
        <f>FA1614*FW1615-FA1615*FW1614</f>
        <v>-0.17918397477264997</v>
      </c>
    </row>
    <row r="1614" spans="1:197" x14ac:dyDescent="0.2">
      <c r="A1614">
        <f>F1614</f>
        <v>-0.34518106804222298</v>
      </c>
      <c r="B1614">
        <f>C1614/(SQRT(C1613^2+C1614^2+C1615^2))</f>
        <v>-0.34518112468713447</v>
      </c>
      <c r="C1614">
        <v>-0.34364458956751542</v>
      </c>
      <c r="D1614" t="s">
        <v>9</v>
      </c>
      <c r="E1614" s="5">
        <f t="shared" si="2438"/>
        <v>0.34929630014301005</v>
      </c>
      <c r="F1614" s="6">
        <f t="shared" si="2438"/>
        <v>-0.34518106804222298</v>
      </c>
      <c r="G1614" s="7">
        <f t="shared" ref="G1614:G1615" si="2440">Q1613</f>
        <v>-6.4589062535398534E-2</v>
      </c>
      <c r="H1614" s="8">
        <f t="shared" ref="H1614:H1615" si="2441">AM1613</f>
        <v>-0.7223390591959864</v>
      </c>
      <c r="J1614" s="10"/>
      <c r="Q1614" s="61">
        <v>-0.51555749612369817</v>
      </c>
      <c r="S1614" s="17">
        <v>0</v>
      </c>
      <c r="T1614">
        <v>1</v>
      </c>
      <c r="V1614" s="73">
        <f>(T1612*T1614)*(1-COS(RADIANS(O1612+45)))-T1613*(SIN(RADIANS(O1612+45)))</f>
        <v>0</v>
      </c>
      <c r="W1614" s="73">
        <f>(T1613*T1614)*(1-COS(RADIANS(O1612+45)))+T1612*(SIN(RADIANS(O1612+45)))</f>
        <v>0</v>
      </c>
      <c r="X1614" s="73">
        <f>(T1614^2)*(1-COS(RADIANS(O1612+45)))+(COS(RADIANS(O1612+45)))</f>
        <v>1</v>
      </c>
      <c r="Y1614" s="10"/>
      <c r="Z1614">
        <v>0</v>
      </c>
      <c r="AA1614" s="23">
        <f>SIN(RADIANS('[1]Biaxial Input'!$F$21))*SIN(RADIANS(0))</f>
        <v>0</v>
      </c>
      <c r="AC1614" s="30">
        <f>(AA1612*AA1614)*(1-COS(RADIANS(N1612)))-AA1613*(SIN(RADIANS(N1612)))</f>
        <v>5.3436559083262246E-2</v>
      </c>
      <c r="AD1614" s="30">
        <f>(AA1613*AA1614)*(1-COS(RADIANS(N1612)))+AA1612*(SIN(RADIANS(N1612)))</f>
        <v>0.76417839735679927</v>
      </c>
      <c r="AE1614" s="30">
        <f>(AA1614^2)*(1-COS(RADIANS(N1612)))+(COS(RADIANS(N1612)))</f>
        <v>0.64278760968653936</v>
      </c>
      <c r="AG1614">
        <v>-0.51555749612369817</v>
      </c>
      <c r="AI1614" s="28">
        <f>(T1612*T1614)*(1-COS(RADIANS(M1612)))-T1613*(SIN(RADIANS(M1612)))</f>
        <v>0</v>
      </c>
      <c r="AJ1614" s="28">
        <f>(T1613*T1614)*(1-COS(RADIANS(M1612)))+T1612*(SIN(RADIANS(M1612)))</f>
        <v>0</v>
      </c>
      <c r="AK1614" s="28">
        <f>(T1614^2)*(1-COS(RADIANS(M1612)))+(COS(RADIANS(M1612)))</f>
        <v>1</v>
      </c>
      <c r="AM1614" s="61">
        <v>-0.56659029026636909</v>
      </c>
      <c r="AO1614" s="17">
        <v>0</v>
      </c>
      <c r="AP1614">
        <v>1</v>
      </c>
      <c r="AR1614" s="73">
        <f>(T1612*T1612)*(1-COS(RADIANS(O1612-45)))-T1612*(SIN(RADIANS(O1612-45)))</f>
        <v>0</v>
      </c>
      <c r="AS1614" s="73">
        <f>(T1613*T1614)*(1-COS(RADIANS(O1612-45)))+T1612*(SIN(RADIANS(O1612-45)))</f>
        <v>0</v>
      </c>
      <c r="AT1614" s="73">
        <f>(T1614^2)*(1-COS(RADIANS(O1612-45)))+(COS(RADIANS(O1612-45)))</f>
        <v>0.99999999999999989</v>
      </c>
      <c r="AU1614" s="10"/>
      <c r="AV1614">
        <v>0</v>
      </c>
      <c r="AW1614" s="1">
        <v>-0.56659029026636909</v>
      </c>
      <c r="AY1614" s="11">
        <v>0</v>
      </c>
      <c r="AZ1614" s="12">
        <v>0</v>
      </c>
      <c r="BA1614" s="12">
        <v>0</v>
      </c>
      <c r="BB1614" s="12">
        <f>2*F1608</f>
        <v>-1.7591304957055596</v>
      </c>
      <c r="BC1614" s="12">
        <f>2*F1609</f>
        <v>-0.69036213608444597</v>
      </c>
      <c r="BD1614" s="24">
        <f>2*F1610</f>
        <v>-0.65487404906564528</v>
      </c>
      <c r="BE1614" s="10">
        <f>F1608^2+F1609^2+F1610^2-1</f>
        <v>0</v>
      </c>
      <c r="BV1614" s="3" t="e">
        <f>#REF!+#REF!</f>
        <v>#REF!</v>
      </c>
      <c r="BW1614" s="3" t="e">
        <f>#REF!*CG1542-CH1540*CG1544</f>
        <v>#REF!</v>
      </c>
      <c r="BX1614" s="3" t="e">
        <f>BV1615*BW1613-BV1613*BW1615</f>
        <v>#REF!</v>
      </c>
      <c r="BY1614" t="s">
        <v>8</v>
      </c>
      <c r="BZ1614" s="5">
        <f t="shared" ref="BZ1614:CA1616" si="2442">BZ1609</f>
        <v>0.93180266183863136</v>
      </c>
      <c r="CA1614" s="6">
        <f t="shared" si="2442"/>
        <v>-0.87956522186239505</v>
      </c>
      <c r="CB1614" s="7">
        <f>CY1613</f>
        <v>0.90472825278681634</v>
      </c>
      <c r="CC1614" s="8">
        <f>DU1613</f>
        <v>-0.38647107497714306</v>
      </c>
      <c r="CD1614">
        <f>CB1614+CC1614</f>
        <v>0.51825717780967329</v>
      </c>
      <c r="CE1614" s="9">
        <f>((SUMPRODUCT(CB1614:CB1616,BZ1614:BZ1616))*(SUMPRODUCT(CB1614:CB1616,CA1614:CA1616)))-((SUMPRODUCT(CC1614:CC1616,BZ1614:BZ1616))*(SUMPRODUCT(CC1614:CC1616,CA1614:CA1616)))</f>
        <v>-5.5511151231257827E-16</v>
      </c>
      <c r="CF1614">
        <f>CD1614/(SQRT(CD1614^2+CD1615^2+CD1616^2))</f>
        <v>0.36646316482782221</v>
      </c>
      <c r="CG1614">
        <v>1</v>
      </c>
      <c r="CH1614" t="s">
        <v>161</v>
      </c>
      <c r="CJ1614" s="1" t="s">
        <v>8</v>
      </c>
      <c r="CK1614" s="5">
        <f t="shared" ref="CK1614:CL1616" si="2443">BZ1614</f>
        <v>0.93180266183863136</v>
      </c>
      <c r="CL1614" s="6">
        <f t="shared" si="2443"/>
        <v>-0.87956522186239505</v>
      </c>
      <c r="CM1614" s="7">
        <f>FA1613</f>
        <v>0.91133530856852252</v>
      </c>
      <c r="CN1614" s="8">
        <f>FW1613</f>
        <v>-0.37062252837758058</v>
      </c>
      <c r="CO1614" s="10"/>
      <c r="CP1614">
        <f t="shared" si="2439"/>
        <v>0.3492962422733713</v>
      </c>
      <c r="CQ1614">
        <f t="shared" si="2439"/>
        <v>-0.34518112468713447</v>
      </c>
      <c r="CR1614">
        <f>CJ1617</f>
        <v>0</v>
      </c>
      <c r="CS1614">
        <f>CM1617</f>
        <v>0</v>
      </c>
      <c r="CW1614" s="28"/>
      <c r="CY1614" s="61">
        <v>-0.26761333184281538</v>
      </c>
      <c r="DA1614" s="17">
        <v>0</v>
      </c>
      <c r="DB1614">
        <v>0</v>
      </c>
      <c r="DD1614" s="73">
        <f>(DB1613*DB1614)*(1-COS(RADIANS(CW1613+45)))+DB1615*(SIN(RADIANS(CW1613+45)))</f>
        <v>-0.71348643348548324</v>
      </c>
      <c r="DE1614" s="73">
        <f>(DB1614^2)*(1-COS(RADIANS(CW1613+45)))+(COS(RADIANS(CW1613+45)))</f>
        <v>0.70066904400877095</v>
      </c>
      <c r="DF1614" s="73">
        <f>(DB1614*DB1615)*(1-COS(RADIANS(CW1613+45)))-DB1613*(SIN(RADIANS(CW1613+45)))</f>
        <v>0</v>
      </c>
      <c r="DG1614" s="10"/>
      <c r="DH1614">
        <v>-0.71348643348548324</v>
      </c>
      <c r="DI1614" s="23">
        <f>SIN(RADIANS('[1]Biaxial Input'!$F$21))*(COS(RADIANS(0)))</f>
        <v>6.9756473744125524E-2</v>
      </c>
      <c r="DK1614" s="30">
        <f>(DI1613*DI1614)*(1-COS(RADIANS(CV1613)))+DI1615*(SIN(RADIANS(CV1613)))</f>
        <v>-9.3228300025961861E-3</v>
      </c>
      <c r="DL1614" s="30">
        <f>(DI1614^2)*(1-COS(RADIANS(CV1613)))+(COS(RADIANS(CV1613)))</f>
        <v>0.86667731956481153</v>
      </c>
      <c r="DM1614" s="30">
        <f>(DI1614*DI1615)*(1-COS(RADIANS(CV1613)))-DI1613*(SIN(RADIANS(CV1613)))</f>
        <v>-0.49878202512991204</v>
      </c>
      <c r="DO1614">
        <v>-0.62489472810443114</v>
      </c>
      <c r="DQ1614" s="28">
        <f>(DB1613*DB1614)*(1-COS(RADIANS(CU1613)))+DB1615*(SIN(RADIANS(CU1613)))</f>
        <v>0.42261826174069944</v>
      </c>
      <c r="DR1614" s="28">
        <f>(DB1614^2)*(1-COS(RADIANS(CU1613)))+(COS(RADIANS(CU1613)))</f>
        <v>0.90630778703664994</v>
      </c>
      <c r="DS1614" s="28">
        <f>(DB1614*DB1615)*(1-COS(RADIANS(CU1613)))-DB1613*(SIN(RADIANS(CU1613)))</f>
        <v>0</v>
      </c>
      <c r="DU1614" s="61">
        <v>-0.84290568952600686</v>
      </c>
      <c r="DW1614" s="17">
        <v>0</v>
      </c>
      <c r="DX1614">
        <v>0</v>
      </c>
      <c r="DZ1614" s="73">
        <f>(DB1613*DB1614)*(1-COS(RADIANS(CW1613-45)))+DB1615*(SIN(RADIANS(CW1613-45)))</f>
        <v>-0.70066904400877139</v>
      </c>
      <c r="EA1614" s="73">
        <f>(DB1614^2)*(1-COS(RADIANS(CW1613-45)))+(COS(RADIANS(CW1613-45)))</f>
        <v>-0.71348643348548291</v>
      </c>
      <c r="EB1614" s="73">
        <f>(DB1614*DB1615)*(1-COS(RADIANS(CW1613-45)))-DB1613*(SIN(RADIANS(CW1613-45)))</f>
        <v>0</v>
      </c>
      <c r="EC1614" s="10"/>
      <c r="ED1614">
        <v>-0.70066904400877139</v>
      </c>
      <c r="EE1614" s="1">
        <v>-0.60060225623501717</v>
      </c>
      <c r="EG1614">
        <f>CY1614+DU1614</f>
        <v>-1.1105190213688223</v>
      </c>
      <c r="EH1614">
        <f>EG1614/(SQRT(EG1613^2+EG1614^2+EG1615^2))</f>
        <v>-0.78525553064654252</v>
      </c>
      <c r="EJ1614">
        <f>Q1614+AM1614</f>
        <v>-1.0821477863900673</v>
      </c>
      <c r="EK1614">
        <f>EJ1614/(SQRT(EJ1613^2+EJ1614^2+EJ1615^2))</f>
        <v>-0.80876752780271022</v>
      </c>
      <c r="EM1614" s="23">
        <f>CY1615*DU1613-CY1613*DU1615</f>
        <v>0.46679021324860087</v>
      </c>
      <c r="EP1614" s="9">
        <f>((SUMPRODUCT(CM1614:CM1616,BZ1614:BZ1616))*(SUMPRODUCT(CM1614:CM1616,CA1614:CA1616)))-((SUMPRODUCT(CN1614:CN1616,BZ1614:BZ1616))*(SUMPRODUCT(CN1614:CN1616,CA1614:CA1616)))</f>
        <v>-3.3391502252870742E-2</v>
      </c>
      <c r="EY1614" s="28"/>
      <c r="EZ1614" s="10"/>
      <c r="FA1614" s="61">
        <v>-0.25286184035425441</v>
      </c>
      <c r="FB1614" s="13" t="e">
        <f>BW1615</f>
        <v>#REF!</v>
      </c>
      <c r="FC1614" s="17">
        <v>0</v>
      </c>
      <c r="FD1614">
        <v>0</v>
      </c>
      <c r="FF1614" s="73">
        <f>(FD1613*FD1614)*(1-COS(RADIANS(EY1613+45)))+FD1615*(SIN(RADIANS(EY1613+45)))</f>
        <v>-0.70114940511174983</v>
      </c>
      <c r="FG1614" s="73">
        <f>(FD1614^2)*(1-COS(RADIANS(EY1613+45)))+(COS(RADIANS(EY1613+45)))</f>
        <v>0.71301438394427874</v>
      </c>
      <c r="FH1614" s="73">
        <f>(FD1614*FD1615)*(1-COS(RADIANS(EY1613+45)))-FD1613*(SIN(RADIANS(EY1613+45)))</f>
        <v>0</v>
      </c>
      <c r="FI1614" s="10"/>
      <c r="FJ1614">
        <v>-0.70114940511174983</v>
      </c>
      <c r="FK1614" s="23">
        <f>SIN(RADIANS(176))*(COS(RADIANS(0)))</f>
        <v>6.9756473744125524E-2</v>
      </c>
      <c r="FM1614" s="30">
        <f>(FK1613*FK1614)*(1-COS(RADIANS(EX1613)))+FK1615*(SIN(RADIANS(EX1613)))</f>
        <v>-9.3228300025961861E-3</v>
      </c>
      <c r="FN1614" s="30">
        <f>(FK1614^2)*(1-COS(RADIANS(EX1613)))+(COS(RADIANS(EX1613)))</f>
        <v>0.86667731956481153</v>
      </c>
      <c r="FO1614" s="30">
        <f>(FK1614*FK1615)*(1-COS(RADIANS(EX1613)))-FK1613*(SIN(RADIANS(EX1613)))</f>
        <v>-0.49878202512991204</v>
      </c>
      <c r="FQ1614">
        <v>-0.61431759892763194</v>
      </c>
      <c r="FS1614" s="28">
        <f>(FD1613*FD1614)*(1-COS(RADIANS(EW1613)))+FD1615*(SIN(RADIANS(EW1613)))</f>
        <v>0.42261826174069944</v>
      </c>
      <c r="FT1614" s="28">
        <f>(FD1614^2)*(1-COS(RADIANS(EW1613)))+(COS(RADIANS(EW1613)))</f>
        <v>0.90630778703664994</v>
      </c>
      <c r="FU1614" s="28">
        <f>(FD1614*FD1615)*(1-COS(RADIANS(EW1613)))-FD1613*(SIN(RADIANS(EW1613)))</f>
        <v>0</v>
      </c>
      <c r="FW1614" s="61">
        <v>-0.84744780754214299</v>
      </c>
      <c r="FX1614" s="13" t="e">
        <f>BX1615</f>
        <v>#REF!</v>
      </c>
      <c r="FY1614" s="17">
        <v>0</v>
      </c>
      <c r="FZ1614">
        <v>0</v>
      </c>
      <c r="GB1614" s="73">
        <f>(FD1613*FD1614)*(1-COS(RADIANS(EY1613-45)))+FD1615*(SIN(RADIANS(EY1613-45)))</f>
        <v>-0.71301438394427841</v>
      </c>
      <c r="GC1614" s="73">
        <f>(FD1614^2)*(1-COS(RADIANS(EY1613-45)))+(COS(RADIANS(EY1613-45)))</f>
        <v>-0.70114940511175006</v>
      </c>
      <c r="GD1614" s="73">
        <f>(FD1614*FD1615)*(1-COS(RADIANS(EY1613-45)))-FD1613*(SIN(RADIANS(EY1613-45)))</f>
        <v>0</v>
      </c>
      <c r="GE1614" s="10"/>
      <c r="GF1614">
        <v>-0.71301438394427841</v>
      </c>
      <c r="GG1614" s="1">
        <v>-0.61141669837770429</v>
      </c>
      <c r="GI1614">
        <f>FA1614+FW1614</f>
        <v>-1.1003096478963974</v>
      </c>
      <c r="GJ1614">
        <f>GI1614/(SQRT(GI1613^2+GI1614^2+GI1615^2))</f>
        <v>-0.77803641343252528</v>
      </c>
      <c r="GL1614">
        <f>CH1615+DC1614</f>
        <v>-3.3391502252870742E-2</v>
      </c>
      <c r="GM1614" t="e">
        <f>GL1614/(SQRT(GL1613^2+GL1614^2+GL1615^2))</f>
        <v>#VALUE!</v>
      </c>
      <c r="GO1614" s="27">
        <f>FA1615*FW1613-FA1613*FW1615</f>
        <v>0.46679021324860082</v>
      </c>
    </row>
    <row r="1615" spans="1:197" x14ac:dyDescent="0.2">
      <c r="A1615" s="1">
        <f>F1615</f>
        <v>-0.32743702453282264</v>
      </c>
      <c r="B1615">
        <f>C1615/(SQRT(C1613^2+C1614^2+C1615^2))</f>
        <v>-0.32743703463395935</v>
      </c>
      <c r="C1615">
        <v>-0.32597948534404669</v>
      </c>
      <c r="D1615" t="s">
        <v>10</v>
      </c>
      <c r="E1615" s="5">
        <f t="shared" si="2438"/>
        <v>-9.8670825378713731E-2</v>
      </c>
      <c r="F1615" s="6">
        <f t="shared" si="2438"/>
        <v>-0.32743702453282264</v>
      </c>
      <c r="G1615" s="7">
        <f t="shared" si="2440"/>
        <v>-0.51555749612369817</v>
      </c>
      <c r="H1615" s="8">
        <f t="shared" si="2441"/>
        <v>-0.56659029026636909</v>
      </c>
      <c r="J1615" s="10"/>
      <c r="BE1615" s="15"/>
      <c r="BV1615" s="3" t="e">
        <f>#REF!+CG1544</f>
        <v>#REF!</v>
      </c>
      <c r="BW1615" s="3" t="e">
        <f>CH1540*#REF!-#REF!*CG1542</f>
        <v>#REF!</v>
      </c>
      <c r="BX1615" s="3" t="e">
        <f>BV1613*BW1614-BV1614*BW1613</f>
        <v>#REF!</v>
      </c>
      <c r="BY1615" t="s">
        <v>9</v>
      </c>
      <c r="BZ1615" s="5">
        <f t="shared" si="2442"/>
        <v>0.3492962422733713</v>
      </c>
      <c r="CA1615" s="6">
        <f t="shared" si="2442"/>
        <v>-0.34518112468713447</v>
      </c>
      <c r="CB1615" s="7">
        <f>CY1614</f>
        <v>-0.26761333184281538</v>
      </c>
      <c r="CC1615" s="8">
        <f>DU1614</f>
        <v>-0.84290568952600686</v>
      </c>
      <c r="CD1615">
        <f t="shared" ref="CD1615" si="2444">CB1615+CC1615</f>
        <v>-1.1105190213688223</v>
      </c>
      <c r="CE1615" s="10"/>
      <c r="CF1615">
        <f>CD1615/(SQRT(CD1614^2+CD1615^2+CD1616^2))</f>
        <v>-0.78525553064654252</v>
      </c>
      <c r="CH1615">
        <f>((SUMPRODUCT(CM1614:CM1616,CK1614:CK1616))*(SUMPRODUCT(CM1614:CM1616,CL1614:CL1616)))-((SUMPRODUCT(CN1614:CN1616,CK1614:CK1616))*(SUMPRODUCT(CN1614:CN1616,CL1614:CL1616)))</f>
        <v>-3.3391502252870742E-2</v>
      </c>
      <c r="CJ1615" s="10" t="s">
        <v>9</v>
      </c>
      <c r="CK1615" s="5">
        <f t="shared" si="2443"/>
        <v>0.3492962422733713</v>
      </c>
      <c r="CL1615" s="6">
        <f t="shared" si="2443"/>
        <v>-0.34518112468713447</v>
      </c>
      <c r="CM1615" s="7">
        <f>FA1614</f>
        <v>-0.25286184035425441</v>
      </c>
      <c r="CN1615" s="8">
        <f>FW1614</f>
        <v>-0.84744780754214299</v>
      </c>
      <c r="CP1615">
        <f t="shared" si="2439"/>
        <v>-9.8670839279614439E-2</v>
      </c>
      <c r="CQ1615">
        <f t="shared" si="2439"/>
        <v>-0.32743703463395935</v>
      </c>
      <c r="CR1615">
        <f>CK1617</f>
        <v>0</v>
      </c>
      <c r="CS1615">
        <f>CN1617</f>
        <v>0</v>
      </c>
      <c r="CW1615" s="28"/>
      <c r="CY1615" s="61">
        <v>-0.33143610731074796</v>
      </c>
      <c r="DA1615" s="17">
        <v>0</v>
      </c>
      <c r="DB1615">
        <v>1</v>
      </c>
      <c r="DD1615" s="73">
        <f>(DB1613*DB1615)*(1-COS(RADIANS(CW1613+45)))-DB1614*(SIN(RADIANS(CW1613+45)))</f>
        <v>0</v>
      </c>
      <c r="DE1615" s="73">
        <f>(DB1614*DB1615)*(1-COS(RADIANS(CW1613+45)))+DB1613*(SIN(RADIANS(CW1613+45)))</f>
        <v>0</v>
      </c>
      <c r="DF1615" s="73">
        <f>(DB1615^2)*(1-COS(RADIANS(CW1613+45)))+(COS(RADIANS(CW1613+45)))</f>
        <v>1</v>
      </c>
      <c r="DG1615" s="10"/>
      <c r="DH1615">
        <v>0</v>
      </c>
      <c r="DI1615" s="23">
        <f>SIN(RADIANS('[1]Biaxial Input'!$F$21))*SIN(RADIANS(0))</f>
        <v>0</v>
      </c>
      <c r="DK1615" s="30">
        <f>(DI1613*DI1615)*(1-COS(RADIANS(CV1613)))-DI1614*(SIN(RADIANS(CV1613)))</f>
        <v>3.4878236872062755E-2</v>
      </c>
      <c r="DL1615" s="30">
        <f>(DI1614*DI1615)*(1-COS(RADIANS(CV1613)))+DI1613*(SIN(RADIANS(CV1613)))</f>
        <v>0.49878202512991204</v>
      </c>
      <c r="DM1615" s="30">
        <f>(DI1615^2)*(1-COS(RADIANS(CV1613)))+(COS(RADIANS(CV1613)))</f>
        <v>0.86602540378443871</v>
      </c>
      <c r="DO1615">
        <v>-0.33143610731074796</v>
      </c>
      <c r="DQ1615" s="28">
        <f>(DB1613*DB1615)*(1-COS(RADIANS(CU1613)))-DB1614*(SIN(RADIANS(CU1613)))</f>
        <v>0</v>
      </c>
      <c r="DR1615" s="28">
        <f>(DB1614*DB1615)*(1-COS(RADIANS(CU1613)))+DB1613*(SIN(RADIANS(CU1613)))</f>
        <v>0</v>
      </c>
      <c r="DS1615" s="28">
        <f>(DB1615^2)*(1-COS(RADIANS(CU1613)))+(COS(RADIANS(CU1613)))</f>
        <v>1</v>
      </c>
      <c r="DU1615" s="61">
        <v>-0.37436627354864438</v>
      </c>
      <c r="DW1615" s="17">
        <v>0</v>
      </c>
      <c r="DX1615">
        <v>1</v>
      </c>
      <c r="DZ1615" s="73">
        <f>(DB1613*DB1613)*(1-COS(RADIANS(CW1613-45)))-DB1613*(SIN(RADIANS(CW1613-45)))</f>
        <v>0</v>
      </c>
      <c r="EA1615" s="73">
        <f>(DB1614*DB1615)*(1-COS(RADIANS(CW1613-45)))+DB1613*(SIN(RADIANS(CW1613-45)))</f>
        <v>0</v>
      </c>
      <c r="EB1615" s="73">
        <f>(DB1615^2)*(1-COS(RADIANS(CW1613-45)))+(COS(RADIANS(CW1613-45)))</f>
        <v>1</v>
      </c>
      <c r="EC1615" s="10"/>
      <c r="ED1615">
        <v>0</v>
      </c>
      <c r="EE1615" s="1">
        <v>-0.37436627354864438</v>
      </c>
      <c r="EG1615">
        <f>CY1615+DU1615</f>
        <v>-0.70580238085939229</v>
      </c>
      <c r="EH1615">
        <f>EG1615/(SQRT(EG1613^2+EG1614^2+EG1615^2))</f>
        <v>-0.4990776496832865</v>
      </c>
      <c r="EJ1615">
        <f>Q1615+AM1615</f>
        <v>0</v>
      </c>
      <c r="EK1615">
        <f>EJ1615/(SQRT(EJ1613^2+EJ1614^2+EJ1615^2))</f>
        <v>0</v>
      </c>
      <c r="EM1615" s="23">
        <f>CY1613*DU1614-CY1614*DU1613</f>
        <v>-0.86602540378443871</v>
      </c>
      <c r="ER1615">
        <f t="shared" ref="ER1615:ES1617" si="2445">CK1614</f>
        <v>0.93180266183863136</v>
      </c>
      <c r="ES1615">
        <f t="shared" si="2445"/>
        <v>-0.87956522186239505</v>
      </c>
      <c r="ET1615" t="e">
        <f>#REF!</f>
        <v>#REF!</v>
      </c>
      <c r="EU1615" t="e">
        <f>#REF!</f>
        <v>#REF!</v>
      </c>
      <c r="EY1615" s="28"/>
      <c r="EZ1615" s="10"/>
      <c r="FA1615" s="61">
        <v>-0.32485203562387521</v>
      </c>
      <c r="FB1615" s="13">
        <f>BW1616</f>
        <v>0</v>
      </c>
      <c r="FC1615" s="17">
        <v>0</v>
      </c>
      <c r="FD1615">
        <v>1</v>
      </c>
      <c r="FF1615" s="73">
        <f>(FD1613*FD1615)*(1-COS(RADIANS(EY1613+45)))-FD1614*(SIN(RADIANS(EY1613+45)))</f>
        <v>0</v>
      </c>
      <c r="FG1615" s="73">
        <f>(FD1614*FD1615)*(1-COS(RADIANS(EY1613+45)))+FD1613*(SIN(RADIANS(EY1613+45)))</f>
        <v>0</v>
      </c>
      <c r="FH1615" s="73">
        <f>(FD1615^2)*(1-COS(RADIANS(EY1613+45)))+(COS(RADIANS(EY1613+45)))</f>
        <v>1</v>
      </c>
      <c r="FI1615" s="10"/>
      <c r="FJ1615">
        <v>0</v>
      </c>
      <c r="FK1615" s="23">
        <f>SIN(RADIANS(176))*SIN(RADIANS(0))</f>
        <v>0</v>
      </c>
      <c r="FM1615" s="30">
        <f>(FK1613*FK1615)*(1-COS(RADIANS(EX1613)))-FK1614*(SIN(RADIANS(EX1613)))</f>
        <v>3.4878236872062755E-2</v>
      </c>
      <c r="FN1615" s="30">
        <f>(FK1614*FK1615)*(1-COS(RADIANS(EX1613)))+FK1613*(SIN(RADIANS(EX1613)))</f>
        <v>0.49878202512991204</v>
      </c>
      <c r="FO1615" s="30">
        <f>(FK1615^2)*(1-COS(RADIANS(EX1613)))+(COS(RADIANS(EX1613)))</f>
        <v>0.86602540378443871</v>
      </c>
      <c r="FQ1615">
        <v>-0.32485203562387521</v>
      </c>
      <c r="FS1615" s="28">
        <f>(FD1613*FD1615)*(1-COS(RADIANS(EW1613)))-FD1614*(SIN(RADIANS(EW1613)))</f>
        <v>0</v>
      </c>
      <c r="FT1615" s="28">
        <f>(FD1614*FD1615)*(1-COS(RADIANS(EW1613)))+FD1613*(SIN(RADIANS(EW1613)))</f>
        <v>0</v>
      </c>
      <c r="FU1615" s="28">
        <f>(FD1615^2)*(1-COS(RADIANS(EW1613)))+(COS(RADIANS(EW1613)))</f>
        <v>1</v>
      </c>
      <c r="FW1615" s="61">
        <v>-0.38009361340467729</v>
      </c>
      <c r="FX1615" s="13">
        <f>BX1616</f>
        <v>0</v>
      </c>
      <c r="FY1615" s="17">
        <v>0</v>
      </c>
      <c r="FZ1615">
        <v>1</v>
      </c>
      <c r="GB1615" s="73">
        <f>(FD1613*FD1613)*(1-COS(RADIANS(EY1613-45)))-FD1613*(SIN(RADIANS(EY1613-45)))</f>
        <v>0</v>
      </c>
      <c r="GC1615" s="73">
        <f>(FD1614*FD1615)*(1-COS(RADIANS(EY1613-45)))+FD1613*(SIN(RADIANS(EY1613-45)))</f>
        <v>0</v>
      </c>
      <c r="GD1615" s="73">
        <f>(FD1615^2)*(1-COS(RADIANS(EY1613-45)))+(COS(RADIANS(EY1613-45)))</f>
        <v>0.99999999999999989</v>
      </c>
      <c r="GE1615" s="10"/>
      <c r="GF1615">
        <v>0</v>
      </c>
      <c r="GG1615" s="1">
        <v>-0.38009361340467729</v>
      </c>
      <c r="GI1615">
        <f>FA1615+FW1615</f>
        <v>-0.7049456490285525</v>
      </c>
      <c r="GJ1615">
        <f>GI1615/(SQRT(GI1613^2+GI1614^2+GI1615^2))</f>
        <v>-0.49847184879604151</v>
      </c>
      <c r="GL1615" t="e">
        <f>#REF!+DC1615</f>
        <v>#REF!</v>
      </c>
      <c r="GM1615" t="e">
        <f>GL1615/(SQRT(GL1613^2+GL1614^2+GL1615^2))</f>
        <v>#REF!</v>
      </c>
      <c r="GO1615" s="27">
        <f>FA1613*FW1614-FA1614*FW1613</f>
        <v>-0.86602540378443871</v>
      </c>
    </row>
    <row r="1616" spans="1:197" x14ac:dyDescent="0.2">
      <c r="BY1616" t="s">
        <v>10</v>
      </c>
      <c r="BZ1616" s="5">
        <f t="shared" si="2442"/>
        <v>-9.8670839279614439E-2</v>
      </c>
      <c r="CA1616" s="6">
        <f t="shared" si="2442"/>
        <v>-0.32743703463395935</v>
      </c>
      <c r="CB1616" s="7">
        <f>CY1615</f>
        <v>-0.33143610731074796</v>
      </c>
      <c r="CC1616" s="8">
        <f>DU1615</f>
        <v>-0.37436627354864438</v>
      </c>
      <c r="CD1616">
        <f>(CB1616+CC1616)</f>
        <v>-0.70580238085939229</v>
      </c>
      <c r="CE1616" s="10"/>
      <c r="CF1616">
        <f>CD1616/(SQRT(CD1614^2+CD1615^2+CD1616^2))</f>
        <v>-0.4990776496832865</v>
      </c>
      <c r="CG1616" s="10" t="s">
        <v>160</v>
      </c>
      <c r="CH1616" s="10">
        <f>-CH1613*((EY1613-CW1613)/(CH1615-CE1614))</f>
        <v>269.4807061710261</v>
      </c>
      <c r="CJ1616" s="10" t="s">
        <v>10</v>
      </c>
      <c r="CK1616" s="5">
        <f t="shared" si="2443"/>
        <v>-9.8670839279614439E-2</v>
      </c>
      <c r="CL1616" s="6">
        <f t="shared" si="2443"/>
        <v>-0.32743703463395935</v>
      </c>
      <c r="CM1616" s="7">
        <f>FA1615</f>
        <v>-0.32485203562387521</v>
      </c>
      <c r="CN1616" s="8">
        <f>FW1615</f>
        <v>-0.38009361340467729</v>
      </c>
      <c r="CW1616" s="28"/>
      <c r="EE1616" s="1"/>
      <c r="EI1616" s="64">
        <f>(DEGREES(ACOS((EH1613*EK1613+EH1614*EK1614+EH1615*EK1615)/((SQRT(EH1613^2+EH1614^2+EH1615^2))*(SQRT(EK1613^2+EK1614^2+EK1615^2))))))</f>
        <v>65.193077510081167</v>
      </c>
      <c r="ER1616">
        <f t="shared" si="2445"/>
        <v>0.3492962422733713</v>
      </c>
      <c r="ES1616">
        <f t="shared" si="2445"/>
        <v>-0.34518112468713447</v>
      </c>
      <c r="ET1616" t="e">
        <f>#REF!</f>
        <v>#REF!</v>
      </c>
      <c r="EU1616" t="e">
        <f>#REF!</f>
        <v>#REF!</v>
      </c>
      <c r="EY1616" s="28"/>
      <c r="EZ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  <c r="FR1616" s="10"/>
      <c r="GG1616" s="1"/>
      <c r="GK1616" s="64" t="e">
        <f>(DEGREES(ACOS((GJ1613*GM1613+GJ1614*GM1614+GJ1615*GM1615)/((SQRT(GJ1613^2+GJ1614^2+GJ1615^2))*(SQRT(GM1613^2+GM1614^2+GM1615^2))))))</f>
        <v>#VALUE!</v>
      </c>
    </row>
    <row r="1617" spans="1:197" x14ac:dyDescent="0.2">
      <c r="A1617" t="s">
        <v>58</v>
      </c>
      <c r="B1617">
        <f>DEGREES(ACOS((SUMPRODUCT(B1610:B1615,B1515:B1520))/(SUMPRODUCT((SQRT(B1610^2+B1611^2+B1612^2+B1613^2+B1614^2+B1615^2)),(SQRT(B1515^2+B1516^2+B1517^2+B1518^2+B1519^2+B1520^2))))))</f>
        <v>3.8181918132812302E-6</v>
      </c>
      <c r="BV1617" s="4"/>
      <c r="BW1617" s="4" t="s">
        <v>2</v>
      </c>
      <c r="BX1617" s="4" t="s">
        <v>21</v>
      </c>
      <c r="CE1617" s="10"/>
      <c r="CS1617" s="15"/>
      <c r="CW1617" s="28"/>
      <c r="CY1617" s="82" t="s">
        <v>148</v>
      </c>
      <c r="CZ1617" s="13"/>
      <c r="DB1617" s="10"/>
      <c r="DC1617" s="10"/>
      <c r="DD1617" s="10"/>
      <c r="DE1617" s="10"/>
      <c r="DF1617" s="10"/>
      <c r="DG1617" s="10"/>
      <c r="DH1617" s="80"/>
      <c r="DI1617" s="23" t="s">
        <v>149</v>
      </c>
      <c r="DM1617" s="1"/>
      <c r="DO1617" s="80"/>
      <c r="DS1617" s="13"/>
      <c r="DT1617" s="81"/>
      <c r="DU1617" s="82" t="s">
        <v>150</v>
      </c>
      <c r="DW1617" s="13"/>
      <c r="DX1617" s="13"/>
      <c r="EA1617" s="1"/>
      <c r="EE1617" s="1"/>
      <c r="ER1617">
        <f t="shared" si="2445"/>
        <v>-9.8670839279614439E-2</v>
      </c>
      <c r="ES1617">
        <f t="shared" si="2445"/>
        <v>-0.32743703463395935</v>
      </c>
      <c r="ET1617" t="e">
        <f>#REF!</f>
        <v>#REF!</v>
      </c>
      <c r="EU1617" t="e">
        <f>#REF!</f>
        <v>#REF!</v>
      </c>
      <c r="EY1617" s="28"/>
      <c r="EZ1617" s="10"/>
      <c r="FA1617" s="82" t="s">
        <v>148</v>
      </c>
      <c r="FB1617" s="13"/>
      <c r="FD1617" s="10"/>
      <c r="FE1617" s="10"/>
      <c r="FF1617" s="10"/>
      <c r="FG1617" s="10"/>
      <c r="FH1617" s="10"/>
      <c r="FI1617" s="10"/>
      <c r="FJ1617" s="80"/>
      <c r="FK1617" s="23" t="s">
        <v>149</v>
      </c>
      <c r="FO1617" s="1"/>
      <c r="FQ1617" s="80"/>
      <c r="FU1617" s="13"/>
      <c r="FV1617" s="81"/>
      <c r="FW1617" s="82" t="s">
        <v>150</v>
      </c>
      <c r="FY1617" s="13"/>
      <c r="FZ1617" s="13"/>
      <c r="GC1617" s="1"/>
      <c r="GG1617" s="1"/>
      <c r="GK1617" s="13"/>
    </row>
    <row r="1618" spans="1:197" x14ac:dyDescent="0.2">
      <c r="BV1618" s="4" t="s">
        <v>19</v>
      </c>
      <c r="BW1618" s="4" t="e">
        <f>DEGREES(ACOS(BV1615/(SQRT((BV1613^2)+(BV1614^2)+(BV1615^2)))))</f>
        <v>#REF!</v>
      </c>
      <c r="BX1618" s="4" t="e">
        <f>DEGREES(ATAN(BV1614/BV1613))</f>
        <v>#REF!</v>
      </c>
      <c r="BZ1618" s="5" t="s">
        <v>4</v>
      </c>
      <c r="CA1618" s="6" t="s">
        <v>5</v>
      </c>
      <c r="CB1618" s="7" t="s">
        <v>6</v>
      </c>
      <c r="CC1618" s="8" t="s">
        <v>1</v>
      </c>
      <c r="CD1618">
        <v>17</v>
      </c>
      <c r="CE1618" s="9" t="s">
        <v>7</v>
      </c>
      <c r="CG1618" s="90" t="s">
        <v>157</v>
      </c>
      <c r="CH1618" s="61">
        <f>CE1619-((CH1620-CE1619)/(EY1618-CW1618))*CW1618</f>
        <v>8.2365562448677512</v>
      </c>
      <c r="CK1618" s="5" t="s">
        <v>4</v>
      </c>
      <c r="CL1618" s="6" t="s">
        <v>5</v>
      </c>
      <c r="CM1618" s="7" t="s">
        <v>6</v>
      </c>
      <c r="CN1618" s="8" t="s">
        <v>1</v>
      </c>
      <c r="CO1618" s="10"/>
      <c r="CP1618">
        <f t="shared" ref="CP1618:CQ1620" si="2446">BZ1619</f>
        <v>0.93180266183863136</v>
      </c>
      <c r="CQ1618">
        <f t="shared" si="2446"/>
        <v>-0.87956522186239505</v>
      </c>
      <c r="CR1618" t="e">
        <f>#REF!</f>
        <v>#REF!</v>
      </c>
      <c r="CS1618">
        <f>CL1622</f>
        <v>0</v>
      </c>
      <c r="CU1618" s="17">
        <f>CU1522</f>
        <v>40</v>
      </c>
      <c r="CV1618" s="17">
        <f>CV1522</f>
        <v>-40</v>
      </c>
      <c r="CW1618" s="31">
        <f>CH1525</f>
        <v>259.12368332114198</v>
      </c>
      <c r="CY1618" s="61">
        <f t="array" ref="CY1618:CY1620">MMULT(DQ1618:DS1620,DO1618:DO1620)</f>
        <v>0.85367368978239799</v>
      </c>
      <c r="CZ1618" s="13"/>
      <c r="DA1618" s="17">
        <v>1</v>
      </c>
      <c r="DB1618">
        <v>0</v>
      </c>
      <c r="DD1618" s="73">
        <f>(DB1618^2)*(1-COS(RADIANS(CW1618+45)))+(COS(RADIANS(CW1618+45)))</f>
        <v>0.56098122699706565</v>
      </c>
      <c r="DE1618" s="73">
        <f>(DB1618*DB1619)*(1-COS(RADIANS(CW1618+45)))-DB1620*(SIN(RADIANS(CW1618+45)))</f>
        <v>0.82782852267656659</v>
      </c>
      <c r="DF1618" s="73">
        <f>(DB1618*DB1620)*(1-COS(RADIANS(CW1618+45)))+DB1619*(SIN(RADIANS(CW1618+45)))</f>
        <v>0</v>
      </c>
      <c r="DG1618" s="10"/>
      <c r="DH1618">
        <f t="array" ref="DH1618:DH1620">MMULT(DD1618:DF1620,DA1618:DA1620)</f>
        <v>0.56098122699706565</v>
      </c>
      <c r="DI1618" s="23">
        <f>COS(RADIANS('[1]Biaxial Input'!$F$21))</f>
        <v>-0.9975640502598242</v>
      </c>
      <c r="DK1618" s="30">
        <f>(DI1618^2)*(1-COS(RADIANS(CV1618)))+(COS(RADIANS(CV1618)))</f>
        <v>0.99886158030145311</v>
      </c>
      <c r="DL1618" s="30">
        <f>(DI1618*DI1619)*(1-COS(RADIANS(CV1618)))-DI1620*(SIN(RADIANS(CV1618)))</f>
        <v>-1.6280160168985456E-2</v>
      </c>
      <c r="DM1618" s="30">
        <f>(DI1618*DI1620)*(1-COS(RADIANS(CV1618)))+DI1619*(SIN(RADIANS(CV1618)))</f>
        <v>-4.4838597018148282E-2</v>
      </c>
      <c r="DO1618">
        <f t="array" ref="DO1618:DO1620">MMULT(DK1618:DM1620,DH1618:DH1620)</f>
        <v>0.57381977585936628</v>
      </c>
      <c r="DQ1618" s="28">
        <f>(DB1618^2)*(1-COS(RADIANS(CU1618)))+(COS(RADIANS(CU1618)))</f>
        <v>0.76604444311897801</v>
      </c>
      <c r="DR1618" s="28">
        <f>(DB1618*DB1619)*(1-COS(RADIANS(CU1618)))-DB1620*(SIN(RADIANS(CU1618)))</f>
        <v>-0.64278760968653925</v>
      </c>
      <c r="DS1618" s="28">
        <f>(DB1618*DB1620)*(1-COS(RADIANS(CU1618)))+DB1619*(SIN(RADIANS(CU1618)))</f>
        <v>0</v>
      </c>
      <c r="DU1618" s="61">
        <f t="array" ref="DU1618:DU1620">MMULT(DQ1618:DS1620,EE1618:EE1620)</f>
        <v>-0.35845845630762407</v>
      </c>
      <c r="DV1618" s="13"/>
      <c r="DW1618" s="17">
        <v>1</v>
      </c>
      <c r="DX1618">
        <v>0</v>
      </c>
      <c r="DZ1618" s="73">
        <f>(DB1618^2)*(1-COS(RADIANS(CW1618-45)))+(COS(RADIANS(CW1618-45)))</f>
        <v>-0.82782852267656659</v>
      </c>
      <c r="EA1618" s="73">
        <f>(DB1618*DB1619)*(1-COS(RADIANS(CW1618-45)))-DB1620*(SIN(RADIANS(CW1618-45)))</f>
        <v>0.56098122699706565</v>
      </c>
      <c r="EB1618" s="73">
        <f>(DB1618*DB1620)*(1-COS(RADIANS(CW1618-45)))+DB1619*(SIN(RADIANS(CW1618-45)))</f>
        <v>0</v>
      </c>
      <c r="EC1618" s="10"/>
      <c r="ED1618">
        <f t="array" ref="ED1618:ED1620">MMULT(DZ1618:EB1620,DA1618:DA1620)</f>
        <v>-0.82782852267656659</v>
      </c>
      <c r="EE1618" s="1">
        <f t="array" ref="EE1618:EE1620">MMULT(DK1618:DM1620,ED1618:ED1620)</f>
        <v>-0.81775324215202638</v>
      </c>
      <c r="EG1618">
        <f>CY1618+DU1618</f>
        <v>0.49521523347477392</v>
      </c>
      <c r="EH1618">
        <f>EG1618/(SQRT(EG1618^2+EG1619^2+EG1620^2))</f>
        <v>0.35017004973689203</v>
      </c>
      <c r="EJ1618">
        <f>Q1618+AM1618</f>
        <v>0</v>
      </c>
      <c r="EK1618" t="e">
        <f>EJ1618/(SQRT(EJ1618^2+EJ1619^2+EJ1620^2))</f>
        <v>#VALUE!</v>
      </c>
      <c r="EM1618" s="23">
        <f>CY1619*DU1620-CY1620*DU1619</f>
        <v>-0.37782107733007797</v>
      </c>
      <c r="EO1618" s="15">
        <v>17</v>
      </c>
      <c r="EP1618" s="9" t="s">
        <v>7</v>
      </c>
      <c r="EW1618" s="17">
        <f>CU1618</f>
        <v>40</v>
      </c>
      <c r="EX1618" s="17">
        <f>CV1618</f>
        <v>-40</v>
      </c>
      <c r="EY1618" s="31">
        <f>1+CW1618</f>
        <v>260.12368332114198</v>
      </c>
      <c r="EZ1618" s="10"/>
      <c r="FA1618" s="61">
        <f t="array" ref="FA1618:FA1620">MMULT(FS1618:FU1620,FQ1618:FQ1620)</f>
        <v>0.85979963381494473</v>
      </c>
      <c r="FB1618" s="13" t="e">
        <f>BW1619</f>
        <v>#REF!</v>
      </c>
      <c r="FC1618" s="17">
        <v>1</v>
      </c>
      <c r="FD1618">
        <v>0</v>
      </c>
      <c r="FF1618" s="73">
        <f>(FD1618^2)*(1-COS(RADIANS(EY1618+45)))+(COS(RADIANS(EY1618+45)))</f>
        <v>0.57534338667714768</v>
      </c>
      <c r="FG1618" s="73">
        <f>(FD1618*FD1619)*(1-COS(RADIANS(EY1618+45)))-FD1620*(SIN(RADIANS(EY1618+45)))</f>
        <v>0.81791196800564681</v>
      </c>
      <c r="FH1618" s="73">
        <f>(FD1618*FD1620)*(1-COS(RADIANS(EY1618+45)))+FD1619*(SIN(RADIANS(EY1618+45)))</f>
        <v>0</v>
      </c>
      <c r="FI1618" s="10"/>
      <c r="FJ1618">
        <f t="array" ref="FJ1618:FJ1620">MMULT(FF1618:FH1620,FC1618:FC1620)</f>
        <v>0.57534338667714768</v>
      </c>
      <c r="FK1618" s="23">
        <f>COS(RADIANS(176))</f>
        <v>-0.9975640502598242</v>
      </c>
      <c r="FM1618" s="30">
        <f>(FK1618^2)*(1-COS(RADIANS(EX1618)))+(COS(RADIANS(EX1618)))</f>
        <v>0.99886158030145311</v>
      </c>
      <c r="FN1618" s="30">
        <f>(FK1618*FK1619)*(1-COS(RADIANS(EX1618)))-FK1620*(SIN(RADIANS(EX1618)))</f>
        <v>-1.6280160168985456E-2</v>
      </c>
      <c r="FO1618" s="30">
        <f>(FK1618*FK1620)*(1-COS(RADIANS(EX1618)))+FK1619*(SIN(RADIANS(EX1618)))</f>
        <v>-4.4838597018148282E-2</v>
      </c>
      <c r="FQ1618">
        <f t="array" ref="FQ1618:FQ1620">MMULT(FM1618:FO1620,FJ1618:FJ1620)</f>
        <v>0.58800414227558773</v>
      </c>
      <c r="FS1618" s="28">
        <f>(FD1618^2)*(1-COS(RADIANS(EW1618)))+(COS(RADIANS(EW1618)))</f>
        <v>0.76604444311897801</v>
      </c>
      <c r="FT1618" s="28">
        <f>(FD1618*FD1619)*(1-COS(RADIANS(EW1618)))-FD1620*(SIN(RADIANS(EW1618)))</f>
        <v>-0.64278760968653925</v>
      </c>
      <c r="FU1618" s="28">
        <f>(FD1618*FD1620)*(1-COS(RADIANS(EW1618)))+FD1619*(SIN(RADIANS(EW1618)))</f>
        <v>0</v>
      </c>
      <c r="FW1618" s="61">
        <f t="array" ref="FW1618:FW1620">MMULT(FS1618:FU1620,GG1618:GG1620)</f>
        <v>-0.34350520114959782</v>
      </c>
      <c r="FX1618" s="13" t="e">
        <f>BX1619</f>
        <v>#REF!</v>
      </c>
      <c r="FY1618" s="17">
        <v>1</v>
      </c>
      <c r="FZ1618">
        <v>0</v>
      </c>
      <c r="GB1618" s="73">
        <f>(FD1618^2)*(1-COS(RADIANS(EY1618-45)))+(COS(RADIANS(EY1618-45)))</f>
        <v>-0.81791196800564647</v>
      </c>
      <c r="GC1618" s="73">
        <f>(FD1618*FD1619)*(1-COS(RADIANS(EY1618-45)))-FD1620*(SIN(RADIANS(EY1618-45)))</f>
        <v>0.57534338667714802</v>
      </c>
      <c r="GD1618" s="73">
        <f>(FD1618*FD1620)*(1-COS(RADIANS(EY1618-45)))+FD1619*(SIN(RADIANS(EY1618-45)))</f>
        <v>0</v>
      </c>
      <c r="GE1618" s="10"/>
      <c r="GF1618">
        <f t="array" ref="GF1618:GF1620">MMULT(GB1618:GD1620,FC1618:FC1620)</f>
        <v>-0.81791196800564647</v>
      </c>
      <c r="GG1618" s="1">
        <f t="array" ref="GG1618:GG1620">MMULT(FM1618:FO1620,GF1618:GF1620)</f>
        <v>-0.80761415842232109</v>
      </c>
      <c r="GI1618">
        <f>FA1618+FW1618</f>
        <v>0.51629443266534691</v>
      </c>
      <c r="GJ1618">
        <f>GI1618/(SQRT(GI1618^2+GI1619^2+GI1620^2))</f>
        <v>0.36507529442652809</v>
      </c>
      <c r="GL1618" t="e">
        <f>CH1619+DC1618</f>
        <v>#VALUE!</v>
      </c>
      <c r="GM1618" t="e">
        <f>GL1618/(SQRT(GL1618^2+GL1619^2+GL1620^2))</f>
        <v>#VALUE!</v>
      </c>
      <c r="GO1618" s="27">
        <f>FA1619*FW1620-FA1620*FW1619</f>
        <v>-0.37782107733007803</v>
      </c>
    </row>
    <row r="1619" spans="1:197" x14ac:dyDescent="0.2">
      <c r="A1619" t="s">
        <v>2</v>
      </c>
      <c r="B1619" t="s">
        <v>59</v>
      </c>
      <c r="C1619" t="s">
        <v>60</v>
      </c>
      <c r="D1619" t="s">
        <v>61</v>
      </c>
      <c r="E1619" t="s">
        <v>62</v>
      </c>
      <c r="F1619" t="s">
        <v>63</v>
      </c>
      <c r="G1619" t="s">
        <v>64</v>
      </c>
      <c r="H1619" t="s">
        <v>65</v>
      </c>
      <c r="I1619" t="s">
        <v>66</v>
      </c>
      <c r="J1619" t="s">
        <v>67</v>
      </c>
      <c r="K1619" t="s">
        <v>68</v>
      </c>
      <c r="L1619" t="s">
        <v>69</v>
      </c>
      <c r="M1619" t="s">
        <v>70</v>
      </c>
      <c r="N1619" t="s">
        <v>71</v>
      </c>
      <c r="O1619" t="s">
        <v>72</v>
      </c>
      <c r="P1619" t="s">
        <v>73</v>
      </c>
      <c r="Q1619" t="s">
        <v>74</v>
      </c>
      <c r="R1619" t="s">
        <v>75</v>
      </c>
      <c r="BK1619" t="s">
        <v>151</v>
      </c>
      <c r="BV1619" s="4" t="s">
        <v>18</v>
      </c>
      <c r="BW1619" s="4" t="e">
        <f>DEGREES(ACOS(BW1615/(SQRT((BW1613^2)+(BW1614^2)+(BW1615^2)))))</f>
        <v>#REF!</v>
      </c>
      <c r="BX1619" s="4" t="e">
        <f>DEGREES(ATAN(BW1614/BW1613))</f>
        <v>#REF!</v>
      </c>
      <c r="BY1619" t="s">
        <v>8</v>
      </c>
      <c r="BZ1619" s="5">
        <f t="shared" ref="BZ1619:CA1621" si="2447">BZ1614</f>
        <v>0.93180266183863136</v>
      </c>
      <c r="CA1619" s="6">
        <f t="shared" si="2447"/>
        <v>-0.87956522186239505</v>
      </c>
      <c r="CB1619" s="7">
        <f>CY1618</f>
        <v>0.85367368978239799</v>
      </c>
      <c r="CC1619" s="8">
        <f>DU1618</f>
        <v>-0.35845845630762407</v>
      </c>
      <c r="CD1619">
        <f>CB1619+CC1619</f>
        <v>0.49521523347477392</v>
      </c>
      <c r="CE1619" s="9">
        <f>((SUMPRODUCT(CB1619:CB1621,BZ1619:BZ1621))*(SUMPRODUCT(CB1619:(CB1621),CA1619:CA1621)))-((SUMPRODUCT(CC1619:CC1621,BZ1619:BZ1621))*(SUMPRODUCT(CC1619:CC1621,CA1619:CA1621)))</f>
        <v>-4.9960036108132044E-16</v>
      </c>
      <c r="CF1619">
        <f>CD1619/(SQRT(CD1619^2+CD1620^2+CD1621^2))</f>
        <v>0.35017004973689203</v>
      </c>
      <c r="CG1619">
        <v>1</v>
      </c>
      <c r="CH1619" t="s">
        <v>161</v>
      </c>
      <c r="CJ1619" s="1" t="s">
        <v>8</v>
      </c>
      <c r="CK1619" s="5">
        <f t="shared" ref="CK1619:CL1621" si="2448">BZ1619</f>
        <v>0.93180266183863136</v>
      </c>
      <c r="CL1619" s="6">
        <f t="shared" si="2448"/>
        <v>-0.87956522186239505</v>
      </c>
      <c r="CM1619" s="7">
        <f>FA1618</f>
        <v>0.85979963381494473</v>
      </c>
      <c r="CN1619" s="8">
        <f>FW1618</f>
        <v>-0.34350520114959782</v>
      </c>
      <c r="CO1619" s="10"/>
      <c r="CP1619">
        <f t="shared" si="2446"/>
        <v>0.3492962422733713</v>
      </c>
      <c r="CQ1619">
        <f t="shared" si="2446"/>
        <v>-0.34518112468713447</v>
      </c>
      <c r="CR1619">
        <f>CJ1622</f>
        <v>0</v>
      </c>
      <c r="CS1619">
        <f>CM1622</f>
        <v>0</v>
      </c>
      <c r="CW1619" s="28"/>
      <c r="CY1619" s="61">
        <v>-0.12466358907321079</v>
      </c>
      <c r="DA1619" s="17">
        <v>0</v>
      </c>
      <c r="DB1619">
        <v>0</v>
      </c>
      <c r="DD1619" s="73">
        <f>(DB1618*DB1619)*(1-COS(RADIANS(CW1618+45)))+DB1620*(SIN(RADIANS(CW1618+45)))</f>
        <v>-0.82782852267656659</v>
      </c>
      <c r="DE1619" s="73">
        <f>(DB1619^2)*(1-COS(RADIANS(CW1618+45)))+(COS(RADIANS(CW1618+45)))</f>
        <v>0.56098122699706565</v>
      </c>
      <c r="DF1619" s="73">
        <f>(DB1619*DB1620)*(1-COS(RADIANS(CW1618+45)))-DB1618*(SIN(RADIANS(CW1618+45)))</f>
        <v>0</v>
      </c>
      <c r="DG1619" s="10"/>
      <c r="DH1619">
        <v>-0.82782852267656659</v>
      </c>
      <c r="DI1619" s="23">
        <f>SIN(RADIANS('[1]Biaxial Input'!$F$21))*(COS(RADIANS(0)))</f>
        <v>6.9756473744125524E-2</v>
      </c>
      <c r="DK1619" s="30">
        <f>(DI1618*DI1619)*(1-COS(RADIANS(CV1618)))+DI1620*(SIN(RADIANS(CV1618)))</f>
        <v>-1.6280160168985456E-2</v>
      </c>
      <c r="DL1619" s="30">
        <f>(DI1619^2)*(1-COS(RADIANS(CV1618)))+(COS(RADIANS(CV1618)))</f>
        <v>0.7671828628175249</v>
      </c>
      <c r="DM1619" s="30">
        <f>(DI1619*DI1620)*(1-COS(RADIANS(CV1618)))-DI1618*(SIN(RADIANS(CV1618)))</f>
        <v>-0.64122181137573508</v>
      </c>
      <c r="DO1619">
        <v>-0.64422872017631683</v>
      </c>
      <c r="DQ1619" s="28">
        <f>(DB1618*DB1619)*(1-COS(RADIANS(CU1618)))+DB1620*(SIN(RADIANS(CU1618)))</f>
        <v>0.64278760968653925</v>
      </c>
      <c r="DR1619" s="28">
        <f>(DB1619^2)*(1-COS(RADIANS(CU1618)))+(COS(RADIANS(CU1618)))</f>
        <v>0.76604444311897801</v>
      </c>
      <c r="DS1619" s="28">
        <f>(DB1619*DB1620)*(1-COS(RADIANS(CU1618)))-DB1618*(SIN(RADIANS(CU1618)))</f>
        <v>0</v>
      </c>
      <c r="DU1619" s="61">
        <v>-0.84500405020787417</v>
      </c>
      <c r="DW1619" s="17">
        <v>0</v>
      </c>
      <c r="DX1619">
        <v>0</v>
      </c>
      <c r="DZ1619" s="73">
        <f>(DB1618*DB1619)*(1-COS(RADIANS(CW1618-45)))+DB1620*(SIN(RADIANS(CW1618-45)))</f>
        <v>-0.56098122699706565</v>
      </c>
      <c r="EA1619" s="73">
        <f>(DB1619^2)*(1-COS(RADIANS(CW1618-45)))+(COS(RADIANS(CW1618-45)))</f>
        <v>-0.82782852267656659</v>
      </c>
      <c r="EB1619" s="73">
        <f>(DB1619*DB1620)*(1-COS(RADIANS(CW1618-45)))-DB1618*(SIN(RADIANS(CW1618-45)))</f>
        <v>0</v>
      </c>
      <c r="EC1619" s="10"/>
      <c r="ED1619">
        <v>-0.56098122699706565</v>
      </c>
      <c r="EE1619" s="1">
        <v>-0.41689800277286748</v>
      </c>
      <c r="EG1619">
        <f>CY1619+DU1619</f>
        <v>-0.96966763928108501</v>
      </c>
      <c r="EH1619">
        <f>EG1619/(SQRT(EG1618^2+EG1619^2+EG1620^2))</f>
        <v>-0.68565856323280638</v>
      </c>
      <c r="EJ1619" t="e">
        <f>Q1619+AM1619</f>
        <v>#VALUE!</v>
      </c>
      <c r="EK1619" t="e">
        <f>EJ1619/(SQRT(EJ1618^2+EJ1619^2+EJ1620^2))</f>
        <v>#VALUE!</v>
      </c>
      <c r="EM1619" s="23">
        <f>CY1620*DU1618-CY1618*DU1620</f>
        <v>0.52002610001006078</v>
      </c>
      <c r="EP1619" s="9">
        <f>((SUMPRODUCT(CM1619:CM1621,BZ1619:BZ1621))*(SUMPRODUCT(CM1619:CM1621,CA1619:CA1621)))-((SUMPRODUCT(CN1619:CN1621,BZ1619:BZ1621))*(SUMPRODUCT(CN1619:CN1621,CA1619:CA1621)))</f>
        <v>-3.1786196226070151E-2</v>
      </c>
      <c r="EY1619" s="28"/>
      <c r="EZ1619" s="10"/>
      <c r="FA1619" s="61">
        <v>-0.10989724807939494</v>
      </c>
      <c r="FB1619" s="13" t="e">
        <f>BW1620</f>
        <v>#REF!</v>
      </c>
      <c r="FC1619" s="17">
        <v>0</v>
      </c>
      <c r="FD1619">
        <v>0</v>
      </c>
      <c r="FF1619" s="73">
        <f>(FD1618*FD1619)*(1-COS(RADIANS(EY1618+45)))+FD1620*(SIN(RADIANS(EY1618+45)))</f>
        <v>-0.81791196800564681</v>
      </c>
      <c r="FG1619" s="73">
        <f>(FD1619^2)*(1-COS(RADIANS(EY1618+45)))+(COS(RADIANS(EY1618+45)))</f>
        <v>0.57534338667714768</v>
      </c>
      <c r="FH1619" s="73">
        <f>(FD1619*FD1620)*(1-COS(RADIANS(EY1618+45)))-FD1618*(SIN(RADIANS(EY1618+45)))</f>
        <v>0</v>
      </c>
      <c r="FI1619" s="10"/>
      <c r="FJ1619">
        <v>-0.81791196800564681</v>
      </c>
      <c r="FK1619" s="23">
        <f>SIN(RADIANS(176))*(COS(RADIANS(0)))</f>
        <v>6.9756473744125524E-2</v>
      </c>
      <c r="FM1619" s="30">
        <f>(FK1618*FK1619)*(1-COS(RADIANS(EX1618)))+FK1620*(SIN(RADIANS(EX1618)))</f>
        <v>-1.6280160168985456E-2</v>
      </c>
      <c r="FN1619" s="30">
        <f>(FK1619^2)*(1-COS(RADIANS(EX1618)))+(COS(RADIANS(EX1618)))</f>
        <v>0.7671828628175249</v>
      </c>
      <c r="FO1619" s="30">
        <f>(FK1619*FK1620)*(1-COS(RADIANS(EX1618)))-FK1618*(SIN(RADIANS(EX1618)))</f>
        <v>-0.64122181137573508</v>
      </c>
      <c r="FQ1619">
        <v>-0.63685472763455842</v>
      </c>
      <c r="FS1619" s="28">
        <f>(FD1618*FD1619)*(1-COS(RADIANS(EW1618)))+FD1620*(SIN(RADIANS(EW1618)))</f>
        <v>0.64278760968653925</v>
      </c>
      <c r="FT1619" s="28">
        <f>(FD1619^2)*(1-COS(RADIANS(EW1618)))+(COS(RADIANS(EW1618)))</f>
        <v>0.76604444311897801</v>
      </c>
      <c r="FU1619" s="28">
        <f>(FD1619*FD1620)*(1-COS(RADIANS(EW1618)))-FD1618*(SIN(RADIANS(EW1618)))</f>
        <v>0</v>
      </c>
      <c r="FW1619" s="61">
        <v>-0.84705103162259476</v>
      </c>
      <c r="FX1619" s="13" t="e">
        <f>BX1620</f>
        <v>#REF!</v>
      </c>
      <c r="FY1619" s="17">
        <v>0</v>
      </c>
      <c r="FZ1619">
        <v>0</v>
      </c>
      <c r="GB1619" s="73">
        <f>(FD1618*FD1619)*(1-COS(RADIANS(EY1618-45)))+FD1620*(SIN(RADIANS(EY1618-45)))</f>
        <v>-0.57534338667714802</v>
      </c>
      <c r="GC1619" s="73">
        <f>(FD1619^2)*(1-COS(RADIANS(EY1618-45)))+(COS(RADIANS(EY1618-45)))</f>
        <v>-0.81791196800564647</v>
      </c>
      <c r="GD1619" s="73">
        <f>(FD1619*FD1620)*(1-COS(RADIANS(EY1618-45)))-FD1618*(SIN(RADIANS(EY1618-45)))</f>
        <v>0</v>
      </c>
      <c r="GE1619" s="10"/>
      <c r="GF1619">
        <v>-0.57534338667714802</v>
      </c>
      <c r="GG1619" s="1">
        <v>-0.42807784865084264</v>
      </c>
      <c r="GI1619">
        <f>FA1619+FW1619</f>
        <v>-0.9569482797019897</v>
      </c>
      <c r="GJ1619">
        <f>GI1619/(SQRT(GI1618^2+GI1619^2+GI1620^2))</f>
        <v>-0.67666461782207776</v>
      </c>
      <c r="GL1619">
        <f>CH1620+DC1619</f>
        <v>-3.1786196226070151E-2</v>
      </c>
      <c r="GM1619" t="e">
        <f>GL1619/(SQRT(GL1618^2+GL1619^2+GL1620^2))</f>
        <v>#VALUE!</v>
      </c>
      <c r="GO1619" s="27">
        <f>FA1620*FW1618-FA1618*FW1620</f>
        <v>0.52002610001006078</v>
      </c>
    </row>
    <row r="1620" spans="1:197" x14ac:dyDescent="0.2">
      <c r="A1620">
        <v>0</v>
      </c>
      <c r="B1620">
        <f t="shared" ref="B1620:B1638" si="2449">BI73</f>
        <v>0.53172373434702891</v>
      </c>
      <c r="C1620">
        <f>S170</f>
        <v>0</v>
      </c>
      <c r="D1620">
        <f>S265</f>
        <v>0</v>
      </c>
      <c r="E1620">
        <f>S360</f>
        <v>0</v>
      </c>
      <c r="F1620">
        <f>S455</f>
        <v>0</v>
      </c>
      <c r="G1620">
        <f>S550</f>
        <v>0</v>
      </c>
      <c r="H1620">
        <f>S645</f>
        <v>0</v>
      </c>
      <c r="I1620">
        <f>S740</f>
        <v>0</v>
      </c>
      <c r="J1620">
        <f>S835</f>
        <v>0</v>
      </c>
      <c r="K1620">
        <f>S930</f>
        <v>0</v>
      </c>
      <c r="L1620">
        <f>S1025</f>
        <v>0</v>
      </c>
      <c r="M1620">
        <f>S1120</f>
        <v>0</v>
      </c>
      <c r="N1620">
        <f>S1215</f>
        <v>0</v>
      </c>
      <c r="O1620">
        <f>S1310</f>
        <v>0</v>
      </c>
      <c r="P1620">
        <f>S1405</f>
        <v>0</v>
      </c>
      <c r="Q1620">
        <f>S1500</f>
        <v>0</v>
      </c>
      <c r="R1620">
        <f>S1595</f>
        <v>0</v>
      </c>
      <c r="BG1620" s="17" t="s">
        <v>146</v>
      </c>
      <c r="BH1620" s="17" t="s">
        <v>145</v>
      </c>
      <c r="BI1620" s="17" t="s">
        <v>147</v>
      </c>
      <c r="BK1620" s="82" t="s">
        <v>19</v>
      </c>
      <c r="BL1620" s="13"/>
      <c r="BN1620" s="10"/>
      <c r="BO1620" s="10"/>
      <c r="BP1620" s="10"/>
      <c r="BQ1620" s="10"/>
      <c r="BR1620" s="10"/>
      <c r="BS1620" s="10"/>
      <c r="BT1620" s="80"/>
      <c r="BU1620" s="23" t="s">
        <v>149</v>
      </c>
      <c r="BV1620" s="4" t="s">
        <v>20</v>
      </c>
      <c r="BW1620" s="4" t="e">
        <f>DEGREES(ACOS(BX1615/(SQRT((BX1613^2)+(BX1614^2)+(BX1615^2)))))</f>
        <v>#REF!</v>
      </c>
      <c r="BX1620" s="4" t="e">
        <f>DEGREES(ATAN(BX1614/BX1613))</f>
        <v>#REF!</v>
      </c>
      <c r="BY1620" t="s">
        <v>9</v>
      </c>
      <c r="BZ1620" s="5">
        <f t="shared" si="2447"/>
        <v>0.3492962422733713</v>
      </c>
      <c r="CA1620" s="6">
        <f t="shared" si="2447"/>
        <v>-0.34518112468713447</v>
      </c>
      <c r="CB1620" s="7">
        <f>CY1619</f>
        <v>-0.12466358907321079</v>
      </c>
      <c r="CC1620" s="8">
        <f>DU1619</f>
        <v>-0.84500405020787417</v>
      </c>
      <c r="CD1620">
        <f t="shared" ref="CD1620" si="2450">CB1620+CC1620</f>
        <v>-0.96966763928108501</v>
      </c>
      <c r="CE1620" s="10"/>
      <c r="CF1620">
        <f>CD1620/(SQRT(CD1619^2+CD1620^2+CD1621^2))</f>
        <v>-0.68565856323280638</v>
      </c>
      <c r="CH1620">
        <f>((SUMPRODUCT(CM1619:CM1621,CK1619:CK1621))*(SUMPRODUCT(CM1619:CM1621,CL1619:CL1621)))-((SUMPRODUCT(CN1619:CN1621,CK1619:CK1621))*(SUMPRODUCT(CN1619:CN1621,CL1619:CL1621)))</f>
        <v>-3.1786196226070151E-2</v>
      </c>
      <c r="CI1620" s="67"/>
      <c r="CJ1620" s="10" t="s">
        <v>9</v>
      </c>
      <c r="CK1620" s="5">
        <f t="shared" si="2448"/>
        <v>0.3492962422733713</v>
      </c>
      <c r="CL1620" s="6">
        <f t="shared" si="2448"/>
        <v>-0.34518112468713447</v>
      </c>
      <c r="CM1620" s="7">
        <f>FA1619</f>
        <v>-0.10989724807939494</v>
      </c>
      <c r="CN1620" s="8">
        <f>FW1619</f>
        <v>-0.84705103162259476</v>
      </c>
      <c r="CP1620">
        <f t="shared" si="2446"/>
        <v>-9.8670839279614439E-2</v>
      </c>
      <c r="CQ1620">
        <f t="shared" si="2446"/>
        <v>-0.32743703463395935</v>
      </c>
      <c r="CR1620">
        <f>CK1622</f>
        <v>0</v>
      </c>
      <c r="CS1620">
        <f>CN1622</f>
        <v>0</v>
      </c>
      <c r="CW1620" s="28"/>
      <c r="CY1620" s="61">
        <v>-0.50566809364709897</v>
      </c>
      <c r="DA1620" s="17">
        <v>0</v>
      </c>
      <c r="DB1620">
        <v>1</v>
      </c>
      <c r="DD1620" s="73">
        <f>(DB1618*DB1620)*(1-COS(RADIANS(CW1618+45)))-DB1619*(SIN(RADIANS(CW1618+45)))</f>
        <v>0</v>
      </c>
      <c r="DE1620" s="73">
        <f>(DB1619*DB1620)*(1-COS(RADIANS(CW1618+45)))+DB1618*(SIN(RADIANS(CW1618+45)))</f>
        <v>0</v>
      </c>
      <c r="DF1620" s="73">
        <f>(DB1620^2)*(1-COS(RADIANS(CW1618+45)))+(COS(RADIANS(CW1618+45)))</f>
        <v>1</v>
      </c>
      <c r="DG1620" s="10"/>
      <c r="DH1620">
        <v>0</v>
      </c>
      <c r="DI1620" s="23">
        <f>SIN(RADIANS('[1]Biaxial Input'!$F$21))*SIN(RADIANS(0))</f>
        <v>0</v>
      </c>
      <c r="DK1620" s="30">
        <f>(DI1618*DI1620)*(1-COS(RADIANS(CV1618)))-DI1619*(SIN(RADIANS(CV1618)))</f>
        <v>4.4838597018148282E-2</v>
      </c>
      <c r="DL1620" s="30">
        <f>(DI1619*DI1620)*(1-COS(RADIANS(CV1618)))+DI1618*(SIN(RADIANS(CV1618)))</f>
        <v>0.64122181137573508</v>
      </c>
      <c r="DM1620" s="30">
        <f>(DI1620^2)*(1-COS(RADIANS(CV1618)))+(COS(RADIANS(CV1618)))</f>
        <v>0.76604444311897801</v>
      </c>
      <c r="DO1620">
        <v>-0.50566809364709897</v>
      </c>
      <c r="DQ1620" s="28">
        <f>(DB1618*DB1620)*(1-COS(RADIANS(CU1618)))-DB1619*(SIN(RADIANS(CU1618)))</f>
        <v>0</v>
      </c>
      <c r="DR1620" s="28">
        <f>(DB1619*DB1620)*(1-COS(RADIANS(CU1618)))+DB1618*(SIN(RADIANS(CU1618)))</f>
        <v>0</v>
      </c>
      <c r="DS1620" s="28">
        <f>(DB1620^2)*(1-COS(RADIANS(CU1618)))+(COS(RADIANS(CU1618)))</f>
        <v>1</v>
      </c>
      <c r="DU1620" s="61">
        <v>-0.39683206805126442</v>
      </c>
      <c r="DW1620" s="17">
        <v>0</v>
      </c>
      <c r="DX1620">
        <v>1</v>
      </c>
      <c r="DZ1620" s="73">
        <f>(DB1618*DB1618)*(1-COS(RADIANS(CW1618-45)))-DB1618*(SIN(RADIANS(CW1618-45)))</f>
        <v>0</v>
      </c>
      <c r="EA1620" s="73">
        <f>(DB1619*DB1620)*(1-COS(RADIANS(CW1618-45)))+DB1618*(SIN(RADIANS(CW1618-45)))</f>
        <v>0</v>
      </c>
      <c r="EB1620" s="73">
        <f>(DB1620^2)*(1-COS(RADIANS(CW1618-45)))+(COS(RADIANS(CW1618-45)))</f>
        <v>1</v>
      </c>
      <c r="EC1620" s="10"/>
      <c r="ED1620">
        <v>0</v>
      </c>
      <c r="EE1620" s="1">
        <v>-0.39683206805126442</v>
      </c>
      <c r="EG1620">
        <f>CY1620+DU1620</f>
        <v>-0.90250016169836345</v>
      </c>
      <c r="EH1620">
        <f>EG1620/(SQRT(EG1618^2+EG1619^2+EG1620^2))</f>
        <v>-0.63816398435886845</v>
      </c>
      <c r="EJ1620">
        <f>Q1620+AM1620</f>
        <v>0</v>
      </c>
      <c r="EK1620" t="e">
        <f>EJ1620/(SQRT(EJ1618^2+EJ1619^2+EJ1620^2))</f>
        <v>#VALUE!</v>
      </c>
      <c r="EM1620" s="23">
        <f>CY1618*DU1619-CY1619*DU1618</f>
        <v>-0.76604444311897768</v>
      </c>
      <c r="ER1620">
        <f t="shared" ref="ER1620:ES1622" si="2451">CK1619</f>
        <v>0.93180266183863136</v>
      </c>
      <c r="ES1620">
        <f t="shared" si="2451"/>
        <v>-0.87956522186239505</v>
      </c>
      <c r="ET1620" t="e">
        <f>#REF!</f>
        <v>#REF!</v>
      </c>
      <c r="EU1620" t="e">
        <f>#REF!</f>
        <v>#REF!</v>
      </c>
      <c r="EY1620" s="28"/>
      <c r="EZ1620" s="10"/>
      <c r="FA1620" s="61">
        <v>-0.49866540340819981</v>
      </c>
      <c r="FB1620" s="13">
        <f>BW1621</f>
        <v>0</v>
      </c>
      <c r="FC1620" s="17">
        <v>0</v>
      </c>
      <c r="FD1620">
        <v>1</v>
      </c>
      <c r="FF1620" s="73">
        <f>(FD1618*FD1620)*(1-COS(RADIANS(EY1618+45)))-FD1619*(SIN(RADIANS(EY1618+45)))</f>
        <v>0</v>
      </c>
      <c r="FG1620" s="73">
        <f>(FD1619*FD1620)*(1-COS(RADIANS(EY1618+45)))+FD1618*(SIN(RADIANS(EY1618+45)))</f>
        <v>0</v>
      </c>
      <c r="FH1620" s="73">
        <f>(FD1620^2)*(1-COS(RADIANS(EY1618+45)))+(COS(RADIANS(EY1618+45)))</f>
        <v>1</v>
      </c>
      <c r="FI1620" s="10"/>
      <c r="FJ1620">
        <v>0</v>
      </c>
      <c r="FK1620" s="23">
        <f>SIN(RADIANS(176))*SIN(RADIANS(0))</f>
        <v>0</v>
      </c>
      <c r="FM1620" s="30">
        <f>(FK1618*FK1620)*(1-COS(RADIANS(EX1618)))-FK1619*(SIN(RADIANS(EX1618)))</f>
        <v>4.4838597018148282E-2</v>
      </c>
      <c r="FN1620" s="30">
        <f>(FK1619*FK1620)*(1-COS(RADIANS(EX1618)))+FK1618*(SIN(RADIANS(EX1618)))</f>
        <v>0.64122181137573508</v>
      </c>
      <c r="FO1620" s="30">
        <f>(FK1620^2)*(1-COS(RADIANS(EX1618)))+(COS(RADIANS(EX1618)))</f>
        <v>0.76604444311897801</v>
      </c>
      <c r="FQ1620">
        <v>-0.49866540340819981</v>
      </c>
      <c r="FS1620" s="28">
        <f>(FD1618*FD1620)*(1-COS(RADIANS(EW1618)))-FD1619*(SIN(RADIANS(EW1618)))</f>
        <v>0</v>
      </c>
      <c r="FT1620" s="28">
        <f>(FD1619*FD1620)*(1-COS(RADIANS(EW1618)))+FD1618*(SIN(RADIANS(EW1618)))</f>
        <v>0</v>
      </c>
      <c r="FU1620" s="28">
        <f>(FD1620^2)*(1-COS(RADIANS(EW1618)))+(COS(RADIANS(EW1618)))</f>
        <v>1</v>
      </c>
      <c r="FW1620" s="61">
        <v>-0.40559675369789661</v>
      </c>
      <c r="FX1620" s="13">
        <f>BX1621</f>
        <v>0</v>
      </c>
      <c r="FY1620" s="17">
        <v>0</v>
      </c>
      <c r="FZ1620">
        <v>1</v>
      </c>
      <c r="GB1620" s="73">
        <f>(FD1618*FD1618)*(1-COS(RADIANS(EY1618-45)))-FD1618*(SIN(RADIANS(EY1618-45)))</f>
        <v>0</v>
      </c>
      <c r="GC1620" s="73">
        <f>(FD1619*FD1620)*(1-COS(RADIANS(EY1618-45)))+FD1618*(SIN(RADIANS(EY1618-45)))</f>
        <v>0</v>
      </c>
      <c r="GD1620" s="73">
        <f>(FD1620^2)*(1-COS(RADIANS(EY1618-45)))+(COS(RADIANS(EY1618-45)))</f>
        <v>0.99999999999999989</v>
      </c>
      <c r="GE1620" s="10"/>
      <c r="GF1620">
        <v>0</v>
      </c>
      <c r="GG1620" s="1">
        <v>-0.40559675369789661</v>
      </c>
      <c r="GI1620">
        <f>FA1620+FW1620</f>
        <v>-0.90426215710609648</v>
      </c>
      <c r="GJ1620">
        <f>GI1620/(SQRT(GI1618^2+GI1619^2+GI1620^2))</f>
        <v>-0.63940990326009584</v>
      </c>
      <c r="GL1620" t="e">
        <f>#REF!+DC1620</f>
        <v>#REF!</v>
      </c>
      <c r="GM1620" t="e">
        <f>GL1620/(SQRT(GL1618^2+GL1619^2+GL1620^2))</f>
        <v>#REF!</v>
      </c>
      <c r="GO1620" s="27">
        <f>FA1618*FW1619-FA1619*FW1618</f>
        <v>-0.7660444431189779</v>
      </c>
    </row>
    <row r="1621" spans="1:197" x14ac:dyDescent="0.2">
      <c r="A1621">
        <v>10</v>
      </c>
      <c r="B1621">
        <f t="shared" si="2449"/>
        <v>0.50949104148639224</v>
      </c>
      <c r="C1621">
        <f t="shared" ref="C1621:C1638" si="2452">S171</f>
        <v>0</v>
      </c>
      <c r="D1621">
        <f t="shared" ref="D1621:D1638" si="2453">S266</f>
        <v>0</v>
      </c>
      <c r="E1621">
        <f t="shared" ref="E1621:E1638" si="2454">S361</f>
        <v>0</v>
      </c>
      <c r="F1621">
        <f t="shared" ref="F1621:F1638" si="2455">S456</f>
        <v>0</v>
      </c>
      <c r="G1621">
        <f t="shared" ref="G1621:G1638" si="2456">S551</f>
        <v>0</v>
      </c>
      <c r="H1621">
        <f t="shared" ref="H1621:H1638" si="2457">S646</f>
        <v>0</v>
      </c>
      <c r="I1621">
        <f t="shared" ref="I1621:I1638" si="2458">S741</f>
        <v>0</v>
      </c>
      <c r="J1621">
        <f t="shared" ref="J1621:J1638" si="2459">S836</f>
        <v>0</v>
      </c>
      <c r="K1621">
        <f t="shared" ref="K1621:K1638" si="2460">S931</f>
        <v>0</v>
      </c>
      <c r="L1621">
        <f t="shared" ref="L1621:L1638" si="2461">S1026</f>
        <v>0</v>
      </c>
      <c r="M1621">
        <f t="shared" ref="M1621:M1638" si="2462">S1121</f>
        <v>0</v>
      </c>
      <c r="N1621">
        <f t="shared" ref="N1621:N1638" si="2463">S1216</f>
        <v>0</v>
      </c>
      <c r="O1621">
        <f t="shared" ref="O1621:O1638" si="2464">S1311</f>
        <v>0</v>
      </c>
      <c r="P1621">
        <f t="shared" ref="P1621:P1638" si="2465">S1406</f>
        <v>0</v>
      </c>
      <c r="Q1621">
        <f t="shared" ref="Q1621:Q1638" si="2466">S1501</f>
        <v>0</v>
      </c>
      <c r="R1621">
        <f t="shared" ref="R1621:R1638" si="2467">S1596</f>
        <v>0</v>
      </c>
      <c r="BE1621">
        <v>19</v>
      </c>
      <c r="BG1621" s="17">
        <f>AU1546</f>
        <v>0</v>
      </c>
      <c r="BH1621" s="17">
        <f>AV1546</f>
        <v>0</v>
      </c>
      <c r="BI1621" s="17">
        <f>AW1546</f>
        <v>0</v>
      </c>
      <c r="BK1621" s="61" t="e">
        <f t="array" ref="BK1621:BK1623">MMULT(CC1621:CE1623,CA1621:CA1623)</f>
        <v>#VALUE!</v>
      </c>
      <c r="BL1621" s="13"/>
      <c r="BM1621" s="17">
        <v>1</v>
      </c>
      <c r="BN1621">
        <v>0</v>
      </c>
      <c r="BP1621" s="73">
        <f>(BN1621^2)*(1-COS(RADIANS(BI1621)))+(COS(RADIANS(BI1621)))</f>
        <v>1</v>
      </c>
      <c r="BQ1621" s="73">
        <f>(BN1621*BN1622)*(1-COS(RADIANS(BI1621)))-BN1623*(SIN(RADIANS(BI1621)))</f>
        <v>0</v>
      </c>
      <c r="BR1621" s="73">
        <f>(BN1621*BN1623)*(1-COS(RADIANS(BI1621)))+BN1622*(SIN(RADIANS(BI1621)))</f>
        <v>0</v>
      </c>
      <c r="BS1621" s="10"/>
      <c r="BT1621">
        <f t="array" ref="BT1621:BT1623">MMULT(BP1621:BR1623,BM1621:BM1623)</f>
        <v>1</v>
      </c>
      <c r="BU1621" s="23">
        <f>COS(RADIANS(176))</f>
        <v>-0.9975640502598242</v>
      </c>
      <c r="BY1621" t="s">
        <v>10</v>
      </c>
      <c r="BZ1621" s="5">
        <f t="shared" si="2447"/>
        <v>-9.8670839279614439E-2</v>
      </c>
      <c r="CA1621" s="6">
        <f t="shared" si="2447"/>
        <v>-0.32743703463395935</v>
      </c>
      <c r="CB1621" s="7">
        <f>CY1620</f>
        <v>-0.50566809364709897</v>
      </c>
      <c r="CC1621" s="8">
        <f>DU1620</f>
        <v>-0.39683206805126442</v>
      </c>
      <c r="CD1621">
        <f>(CB1621+CC1621)</f>
        <v>-0.90250016169836345</v>
      </c>
      <c r="CE1621" s="10"/>
      <c r="CF1621">
        <f>CD1621/(SQRT(CD1619^2+CD1620^2+CD1621^2))</f>
        <v>-0.63816398435886845</v>
      </c>
      <c r="CG1621" s="10" t="s">
        <v>160</v>
      </c>
      <c r="CH1621" s="10">
        <f>-CH1618*((EY1618-CW1618)/(CH1620-CE1619))</f>
        <v>259.12368332114198</v>
      </c>
      <c r="CJ1621" s="10" t="s">
        <v>10</v>
      </c>
      <c r="CK1621" s="5">
        <f t="shared" si="2448"/>
        <v>-9.8670839279614439E-2</v>
      </c>
      <c r="CL1621" s="6">
        <f t="shared" si="2448"/>
        <v>-0.32743703463395935</v>
      </c>
      <c r="CM1621" s="7">
        <f>FA1620</f>
        <v>-0.49866540340819981</v>
      </c>
      <c r="CN1621" s="8">
        <f>FW1620</f>
        <v>-0.40559675369789661</v>
      </c>
      <c r="CW1621" s="28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EE1621" s="1"/>
      <c r="EI1621" s="64" t="e">
        <f>(DEGREES(ACOS((EH1618*EK1618+EH1619*EK1619+EH1620*EK1620)/((SQRT(EH1618^2+EH1619^2+EH1620^2))*(SQRT(EK1618^2+EK1619^2+EK1620^2))))))</f>
        <v>#VALUE!</v>
      </c>
      <c r="ER1621">
        <f t="shared" si="2451"/>
        <v>0.3492962422733713</v>
      </c>
      <c r="ES1621">
        <f t="shared" si="2451"/>
        <v>-0.34518112468713447</v>
      </c>
      <c r="ET1621" t="e">
        <f>#REF!</f>
        <v>#REF!</v>
      </c>
      <c r="EU1621" t="e">
        <f>#REF!</f>
        <v>#REF!</v>
      </c>
      <c r="EY1621" s="28"/>
      <c r="EZ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  <c r="FR1621" s="10"/>
      <c r="GG1621" s="1"/>
      <c r="GK1621" s="64" t="e">
        <f>(DEGREES(ACOS((GJ1618*GM1618+GJ1619*GM1619+GJ1620*GM1620)/((SQRT(GJ1618^2+GJ1619^2+GJ1620^2))*(SQRT(GM1618^2+GM1619^2+GM1620^2))))))</f>
        <v>#VALUE!</v>
      </c>
    </row>
    <row r="1622" spans="1:197" x14ac:dyDescent="0.2">
      <c r="A1622">
        <v>20</v>
      </c>
      <c r="B1622">
        <f t="shared" si="2449"/>
        <v>-0.43944635447786728</v>
      </c>
      <c r="C1622">
        <f t="shared" si="2452"/>
        <v>1</v>
      </c>
      <c r="D1622">
        <f t="shared" si="2453"/>
        <v>1</v>
      </c>
      <c r="E1622">
        <f t="shared" si="2454"/>
        <v>1</v>
      </c>
      <c r="F1622">
        <f t="shared" si="2455"/>
        <v>1</v>
      </c>
      <c r="G1622">
        <f t="shared" si="2456"/>
        <v>1</v>
      </c>
      <c r="H1622">
        <f t="shared" si="2457"/>
        <v>1</v>
      </c>
      <c r="I1622">
        <f t="shared" si="2458"/>
        <v>1</v>
      </c>
      <c r="J1622">
        <f t="shared" si="2459"/>
        <v>1</v>
      </c>
      <c r="K1622">
        <f t="shared" si="2460"/>
        <v>1</v>
      </c>
      <c r="L1622">
        <f t="shared" si="2461"/>
        <v>1</v>
      </c>
      <c r="M1622">
        <f t="shared" si="2462"/>
        <v>1</v>
      </c>
      <c r="N1622">
        <f t="shared" si="2463"/>
        <v>1</v>
      </c>
      <c r="O1622">
        <f t="shared" si="2464"/>
        <v>1</v>
      </c>
      <c r="P1622">
        <f t="shared" si="2465"/>
        <v>1</v>
      </c>
      <c r="Q1622">
        <f t="shared" si="2466"/>
        <v>1</v>
      </c>
      <c r="R1622">
        <f t="shared" si="2467"/>
        <v>1</v>
      </c>
      <c r="BK1622" s="61" t="e">
        <v>#VALUE!</v>
      </c>
      <c r="BM1622" s="17">
        <v>0</v>
      </c>
      <c r="BN1622">
        <v>0</v>
      </c>
      <c r="BP1622" s="73">
        <f>(BN1621*BN1622)*(1-COS(RADIANS(BI1621)))+BN1623*(SIN(RADIANS(BI1621)))</f>
        <v>0</v>
      </c>
      <c r="BQ1622" s="73">
        <f>(BN1622^2)*(1-COS(RADIANS(BI1621)))+(COS(RADIANS(BI1621)))</f>
        <v>1</v>
      </c>
      <c r="BR1622" s="73">
        <f>(BN1622*BN1623)*(1-COS(RADIANS(BI1621)))-BN1621*(SIN(RADIANS(BI1621)))</f>
        <v>0</v>
      </c>
      <c r="BS1622" s="10"/>
      <c r="BT1622">
        <v>0</v>
      </c>
      <c r="BU1622" s="23">
        <f>SIN(RADIANS(176))*(COS(RADIANS(0)))</f>
        <v>6.9756473744125524E-2</v>
      </c>
      <c r="CS1622" s="15"/>
      <c r="CW1622" s="28"/>
      <c r="CY1622" s="82" t="s">
        <v>148</v>
      </c>
      <c r="CZ1622" s="13"/>
      <c r="DB1622" s="10"/>
      <c r="DC1622" s="10"/>
      <c r="DD1622" s="10"/>
      <c r="DE1622" s="10"/>
      <c r="DF1622" s="10"/>
      <c r="DG1622" s="10"/>
      <c r="DH1622" s="80"/>
      <c r="DI1622" s="23" t="s">
        <v>149</v>
      </c>
      <c r="DM1622" s="1"/>
      <c r="DO1622" s="80"/>
      <c r="DS1622" s="13"/>
      <c r="DT1622" s="81"/>
      <c r="DU1622" s="82" t="s">
        <v>150</v>
      </c>
      <c r="DW1622" s="13"/>
      <c r="DX1622" s="13"/>
      <c r="EA1622" s="1"/>
      <c r="EE1622" s="1"/>
      <c r="ER1622">
        <f t="shared" si="2451"/>
        <v>-9.8670839279614439E-2</v>
      </c>
      <c r="ES1622">
        <f t="shared" si="2451"/>
        <v>-0.32743703463395935</v>
      </c>
      <c r="ET1622" t="e">
        <f>#REF!</f>
        <v>#REF!</v>
      </c>
      <c r="EU1622" t="e">
        <f>#REF!</f>
        <v>#REF!</v>
      </c>
      <c r="EY1622" s="28"/>
      <c r="EZ1622" s="10"/>
      <c r="FA1622" s="82" t="s">
        <v>148</v>
      </c>
      <c r="FB1622" s="13"/>
      <c r="FD1622" s="10"/>
      <c r="FE1622" s="10"/>
      <c r="FF1622" s="10"/>
      <c r="FG1622" s="10"/>
      <c r="FH1622" s="10"/>
      <c r="FI1622" s="10"/>
      <c r="FJ1622" s="80"/>
      <c r="FK1622" s="23" t="s">
        <v>149</v>
      </c>
      <c r="FO1622" s="1"/>
      <c r="FQ1622" s="80"/>
      <c r="FU1622" s="13"/>
      <c r="FV1622" s="81"/>
      <c r="FW1622" s="82" t="s">
        <v>150</v>
      </c>
      <c r="FY1622" s="13"/>
      <c r="FZ1622" s="13"/>
      <c r="GC1622" s="1"/>
      <c r="GG1622" s="1"/>
      <c r="GK1622" s="13"/>
    </row>
    <row r="1623" spans="1:197" x14ac:dyDescent="0.2">
      <c r="A1623">
        <v>30</v>
      </c>
      <c r="B1623">
        <f t="shared" si="2449"/>
        <v>0.53364493707869087</v>
      </c>
      <c r="C1623">
        <f t="shared" si="2452"/>
        <v>0</v>
      </c>
      <c r="D1623">
        <f t="shared" si="2453"/>
        <v>0</v>
      </c>
      <c r="E1623">
        <f t="shared" si="2454"/>
        <v>0</v>
      </c>
      <c r="F1623">
        <f t="shared" si="2455"/>
        <v>0</v>
      </c>
      <c r="G1623">
        <f t="shared" si="2456"/>
        <v>0</v>
      </c>
      <c r="H1623">
        <f t="shared" si="2457"/>
        <v>0</v>
      </c>
      <c r="I1623">
        <f t="shared" si="2458"/>
        <v>0</v>
      </c>
      <c r="J1623">
        <f t="shared" si="2459"/>
        <v>0</v>
      </c>
      <c r="K1623">
        <f t="shared" si="2460"/>
        <v>0</v>
      </c>
      <c r="L1623">
        <f t="shared" si="2461"/>
        <v>0</v>
      </c>
      <c r="M1623">
        <f t="shared" si="2462"/>
        <v>0</v>
      </c>
      <c r="N1623">
        <f t="shared" si="2463"/>
        <v>0</v>
      </c>
      <c r="O1623">
        <f t="shared" si="2464"/>
        <v>0</v>
      </c>
      <c r="P1623">
        <f t="shared" si="2465"/>
        <v>0</v>
      </c>
      <c r="Q1623">
        <f t="shared" si="2466"/>
        <v>0</v>
      </c>
      <c r="R1623">
        <f t="shared" si="2467"/>
        <v>0</v>
      </c>
      <c r="BK1623" s="61" t="e">
        <v>#VALUE!</v>
      </c>
      <c r="BM1623" s="17">
        <v>0</v>
      </c>
      <c r="BN1623">
        <v>1</v>
      </c>
      <c r="BP1623" s="73">
        <f>(BN1621*BN1623)*(1-COS(RADIANS(BI1621)))-BN1622*(SIN(RADIANS(BI1621)))</f>
        <v>0</v>
      </c>
      <c r="BQ1623" s="73">
        <f>(BN1622*BN1623)*(1-COS(RADIANS(BI1621)))+BN1621*(SIN(RADIANS(BI1621)))</f>
        <v>0</v>
      </c>
      <c r="BR1623" s="73">
        <f>(BN1623^2)*(1-COS(RADIANS(BI1621+45)))+(COS(RADIANS(BI1621+45)))</f>
        <v>1</v>
      </c>
      <c r="BS1623" s="10"/>
      <c r="BT1623">
        <v>0</v>
      </c>
      <c r="BU1623" s="23">
        <f>SIN(RADIANS(176))*SIN(RADIANS(0))</f>
        <v>0</v>
      </c>
      <c r="BZ1623" s="5" t="s">
        <v>4</v>
      </c>
      <c r="CA1623" s="6" t="s">
        <v>5</v>
      </c>
      <c r="CB1623" s="7" t="s">
        <v>6</v>
      </c>
      <c r="CC1623" s="8" t="s">
        <v>1</v>
      </c>
      <c r="CD1623">
        <v>18</v>
      </c>
      <c r="CE1623" s="9" t="s">
        <v>7</v>
      </c>
      <c r="CG1623" s="90" t="s">
        <v>157</v>
      </c>
      <c r="CH1623" s="61">
        <f>CE1624-((CH1625-CE1624)/(EY1623-CW1623))*CW1623</f>
        <v>6.381198693861541</v>
      </c>
      <c r="CK1623" s="5" t="s">
        <v>4</v>
      </c>
      <c r="CL1623" s="6" t="s">
        <v>5</v>
      </c>
      <c r="CM1623" s="7" t="s">
        <v>6</v>
      </c>
      <c r="CN1623" s="8" t="s">
        <v>1</v>
      </c>
      <c r="CO1623" s="10"/>
      <c r="CP1623">
        <f t="shared" ref="CP1623:CQ1625" si="2468">BZ1624</f>
        <v>0.93180266183863136</v>
      </c>
      <c r="CQ1623">
        <f t="shared" si="2468"/>
        <v>-0.87956522186239505</v>
      </c>
      <c r="CR1623" t="e">
        <f>#REF!</f>
        <v>#REF!</v>
      </c>
      <c r="CS1623">
        <f>CL1627</f>
        <v>0</v>
      </c>
      <c r="CU1623" s="17">
        <f>CU1527</f>
        <v>60</v>
      </c>
      <c r="CV1623" s="17">
        <f>CV1527</f>
        <v>-45</v>
      </c>
      <c r="CW1623" s="31">
        <f>CH1530</f>
        <v>245.36873756602247</v>
      </c>
      <c r="CY1623" s="61">
        <f t="array" ref="CY1623:CY1625">MMULT(DQ1623:DS1625,DO1623:DO1625)</f>
        <v>0.76471846068633387</v>
      </c>
      <c r="CZ1623" s="13"/>
      <c r="DA1623" s="17">
        <v>1</v>
      </c>
      <c r="DB1623">
        <v>0</v>
      </c>
      <c r="DD1623" s="73">
        <f>(DB1623^2)*(1-COS(RADIANS(CW1623+45)))+(COS(RADIANS(CW1623+45)))</f>
        <v>0.34806058403349827</v>
      </c>
      <c r="DE1623" s="73">
        <f>(DB1623*DB1624)*(1-COS(RADIANS(CW1623+45)))-DB1625*(SIN(RADIANS(CW1623+45)))</f>
        <v>0.93747204216566382</v>
      </c>
      <c r="DF1623" s="73">
        <f>(DB1623*DB1625)*(1-COS(RADIANS(CW1623+45)))+DB1624*(SIN(RADIANS(CW1623+45)))</f>
        <v>0</v>
      </c>
      <c r="DG1623" s="10"/>
      <c r="DH1623">
        <f t="array" ref="DH1623:DH1625">MMULT(DD1623:DF1625,DA1623:DA1625)</f>
        <v>0.34806058403349827</v>
      </c>
      <c r="DI1623" s="23">
        <f>COS(RADIANS('[1]Biaxial Input'!$F$21))</f>
        <v>-0.9975640502598242</v>
      </c>
      <c r="DK1623" s="30">
        <f>(DI1623^2)*(1-COS(RADIANS(CV1623)))+(COS(RADIANS(CV1623)))</f>
        <v>0.99857479166422358</v>
      </c>
      <c r="DL1623" s="30">
        <f>(DI1623*DI1624)*(1-COS(RADIANS(CV1623)))-DI1625*(SIN(RADIANS(CV1623)))</f>
        <v>-2.0381428756221641E-2</v>
      </c>
      <c r="DM1623" s="30">
        <f>(DI1623*DI1625)*(1-COS(RADIANS(CV1623)))+DI1624*(SIN(RADIANS(CV1623)))</f>
        <v>-4.9325275616132508E-2</v>
      </c>
      <c r="DO1623">
        <f t="array" ref="DO1623:DO1625">MMULT(DK1623:DM1625,DH1623:DH1625)</f>
        <v>0.36667154482612763</v>
      </c>
      <c r="DQ1623" s="28">
        <f>(DB1623^2)*(1-COS(RADIANS(CU1623)))+(COS(RADIANS(CU1623)))</f>
        <v>0.50000000000000011</v>
      </c>
      <c r="DR1623" s="28">
        <f>(DB1623*DB1624)*(1-COS(RADIANS(CU1623)))-DB1625*(SIN(RADIANS(CU1623)))</f>
        <v>-0.8660254037844386</v>
      </c>
      <c r="DS1623" s="28">
        <f>(DB1623*DB1625)*(1-COS(RADIANS(CU1623)))+DB1624*(SIN(RADIANS(CU1623)))</f>
        <v>0</v>
      </c>
      <c r="DU1623" s="61">
        <f t="array" ref="DU1623:DU1625">MMULT(DQ1623:DS1625,EE1623:EE1625)</f>
        <v>-0.2674958458211012</v>
      </c>
      <c r="DV1623" s="13"/>
      <c r="DW1623" s="17">
        <v>1</v>
      </c>
      <c r="DX1623">
        <v>0</v>
      </c>
      <c r="DZ1623" s="73">
        <f>(DB1623^2)*(1-COS(RADIANS(CW1623-45)))+(COS(RADIANS(CW1623-45)))</f>
        <v>-0.93747204216566371</v>
      </c>
      <c r="EA1623" s="73">
        <f>(DB1623*DB1624)*(1-COS(RADIANS(CW1623-45)))-DB1625*(SIN(RADIANS(CW1623-45)))</f>
        <v>0.34806058403349838</v>
      </c>
      <c r="EB1623" s="73">
        <f>(DB1623*DB1625)*(1-COS(RADIANS(CW1623-45)))+DB1624*(SIN(RADIANS(CW1623-45)))</f>
        <v>0</v>
      </c>
      <c r="EC1623" s="10"/>
      <c r="ED1623">
        <f t="array" ref="ED1623:ED1625">MMULT(DZ1623:EB1625,DA1623:DA1625)</f>
        <v>-0.93747204216566371</v>
      </c>
      <c r="EE1623" s="1">
        <f t="array" ref="EE1623:EE1625">MMULT(DK1623:DM1625,ED1623:ED1625)</f>
        <v>-0.92904197720028425</v>
      </c>
      <c r="EG1623">
        <f>CY1623+DU1623</f>
        <v>0.49722261486523267</v>
      </c>
      <c r="EH1623">
        <f>EG1623/(SQRT(EG1623^2+EG1624^2+EG1625^2))</f>
        <v>0.35158948273051299</v>
      </c>
      <c r="EJ1623">
        <f>Q1623+AM1623</f>
        <v>0</v>
      </c>
      <c r="EK1623" t="e">
        <f>EJ1623/(SQRT(EJ1623^2+EJ1624^2+EJ1625^2))</f>
        <v>#DIV/0!</v>
      </c>
      <c r="EM1623" s="23">
        <f>CY1624*DU1625-CY1625*DU1624</f>
        <v>-0.58621808941210418</v>
      </c>
      <c r="EO1623" s="15">
        <v>18</v>
      </c>
      <c r="EP1623" s="9" t="s">
        <v>7</v>
      </c>
      <c r="EW1623" s="17">
        <f>CU1623</f>
        <v>60</v>
      </c>
      <c r="EX1623" s="17">
        <f>CV1623</f>
        <v>-45</v>
      </c>
      <c r="EY1623" s="31">
        <f>1+CW1623</f>
        <v>246.36873756602247</v>
      </c>
      <c r="EZ1623" s="10"/>
      <c r="FA1623" s="61">
        <f t="array" ref="FA1623:FA1625">MMULT(FS1623:FU1625,FQ1623:FQ1625)</f>
        <v>0.76927043658232908</v>
      </c>
      <c r="FB1623" s="13">
        <f>BW1624</f>
        <v>0</v>
      </c>
      <c r="FC1623" s="17">
        <v>1</v>
      </c>
      <c r="FD1623">
        <v>0</v>
      </c>
      <c r="FF1623" s="73">
        <f>(FD1623^2)*(1-COS(RADIANS(EY1623+45)))+(COS(RADIANS(EY1623+45)))</f>
        <v>0.36436871582414587</v>
      </c>
      <c r="FG1623" s="73">
        <f>(FD1623*FD1624)*(1-COS(RADIANS(EY1623+45)))-FD1625*(SIN(RADIANS(EY1623+45)))</f>
        <v>0.93125476585554334</v>
      </c>
      <c r="FH1623" s="73">
        <f>(FD1623*FD1625)*(1-COS(RADIANS(EY1623+45)))+FD1624*(SIN(RADIANS(EY1623+45)))</f>
        <v>0</v>
      </c>
      <c r="FI1623" s="10"/>
      <c r="FJ1623">
        <f t="array" ref="FJ1623:FJ1625">MMULT(FF1623:FH1625,FC1623:FC1625)</f>
        <v>0.36436871582414587</v>
      </c>
      <c r="FK1623" s="23">
        <f>COS(RADIANS(176))</f>
        <v>-0.9975640502598242</v>
      </c>
      <c r="FM1623" s="30">
        <f>(FK1623^2)*(1-COS(RADIANS(EX1623)))+(COS(RADIANS(EX1623)))</f>
        <v>0.99857479166422358</v>
      </c>
      <c r="FN1623" s="30">
        <f>(FK1623*FK1624)*(1-COS(RADIANS(EX1623)))-FK1625*(SIN(RADIANS(EX1623)))</f>
        <v>-2.0381428756221641E-2</v>
      </c>
      <c r="FO1623" s="30">
        <f>(FK1623*FK1625)*(1-COS(RADIANS(EX1623)))+FK1624*(SIN(RADIANS(EX1623)))</f>
        <v>-4.9325275616132508E-2</v>
      </c>
      <c r="FQ1623">
        <f t="array" ref="FQ1623:FQ1625">MMULT(FM1623:FO1625,FJ1623:FJ1625)</f>
        <v>0.38282971715723374</v>
      </c>
      <c r="FS1623" s="28">
        <f>(FD1623^2)*(1-COS(RADIANS(EW1623)))+(COS(RADIANS(EW1623)))</f>
        <v>0.50000000000000011</v>
      </c>
      <c r="FT1623" s="28">
        <f>(FD1623*FD1624)*(1-COS(RADIANS(EW1623)))-FD1625*(SIN(RADIANS(EW1623)))</f>
        <v>-0.8660254037844386</v>
      </c>
      <c r="FU1623" s="28">
        <f>(FD1623*FD1625)*(1-COS(RADIANS(EW1623)))+FD1624*(SIN(RADIANS(EW1623)))</f>
        <v>0</v>
      </c>
      <c r="FW1623" s="61">
        <f t="array" ref="FW1623:FW1625">MMULT(FS1623:FU1625,GG1623:GG1625)</f>
        <v>-0.25410892752214553</v>
      </c>
      <c r="FX1623" s="13">
        <f>BX1624</f>
        <v>0</v>
      </c>
      <c r="FY1623" s="17">
        <v>1</v>
      </c>
      <c r="FZ1623">
        <v>0</v>
      </c>
      <c r="GB1623" s="73">
        <f>(FD1623^2)*(1-COS(RADIANS(EY1623-45)))+(COS(RADIANS(EY1623-45)))</f>
        <v>-0.93125476585554312</v>
      </c>
      <c r="GC1623" s="73">
        <f>(FD1623*FD1624)*(1-COS(RADIANS(EY1623-45)))-FD1625*(SIN(RADIANS(EY1623-45)))</f>
        <v>0.36436871582414632</v>
      </c>
      <c r="GD1623" s="73">
        <f>(FD1623*FD1625)*(1-COS(RADIANS(EY1623-45)))+FD1624*(SIN(RADIANS(EY1623-45)))</f>
        <v>0</v>
      </c>
      <c r="GE1623" s="10"/>
      <c r="GF1623">
        <f t="array" ref="GF1623:GF1625">MMULT(GB1623:GD1625,FC1623:FC1625)</f>
        <v>-0.93125476585554312</v>
      </c>
      <c r="GG1623" s="1">
        <f t="array" ref="GG1623:GG1625">MMULT(FM1623:FO1625,GF1623:GF1625)</f>
        <v>-0.92250117877794846</v>
      </c>
      <c r="GI1623">
        <f>FA1623+FW1623</f>
        <v>0.51516150906018354</v>
      </c>
      <c r="GJ1623">
        <f>GI1623/(SQRT(GI1623^2+GI1624^2+GI1625^2))</f>
        <v>0.36427419646275067</v>
      </c>
      <c r="GL1623" t="e">
        <f>CH1624+DC1623</f>
        <v>#VALUE!</v>
      </c>
      <c r="GM1623" t="e">
        <f>GL1623/(SQRT(GL1623^2+GL1624^2+GL1625^2))</f>
        <v>#VALUE!</v>
      </c>
      <c r="GO1623" s="27">
        <f>FA1624*FW1625-FA1625*FW1624</f>
        <v>-0.58621808941210418</v>
      </c>
    </row>
    <row r="1624" spans="1:197" x14ac:dyDescent="0.2">
      <c r="A1624">
        <v>40</v>
      </c>
      <c r="B1624">
        <f t="shared" si="2449"/>
        <v>0.30359623940140057</v>
      </c>
      <c r="C1624">
        <f t="shared" si="2452"/>
        <v>0</v>
      </c>
      <c r="D1624">
        <f t="shared" si="2453"/>
        <v>0</v>
      </c>
      <c r="E1624">
        <f t="shared" si="2454"/>
        <v>0</v>
      </c>
      <c r="F1624">
        <f t="shared" si="2455"/>
        <v>0</v>
      </c>
      <c r="G1624">
        <f t="shared" si="2456"/>
        <v>0</v>
      </c>
      <c r="H1624">
        <f t="shared" si="2457"/>
        <v>0</v>
      </c>
      <c r="I1624">
        <f t="shared" si="2458"/>
        <v>0</v>
      </c>
      <c r="J1624">
        <f t="shared" si="2459"/>
        <v>0</v>
      </c>
      <c r="K1624">
        <f t="shared" si="2460"/>
        <v>0</v>
      </c>
      <c r="L1624">
        <f t="shared" si="2461"/>
        <v>0</v>
      </c>
      <c r="M1624">
        <f t="shared" si="2462"/>
        <v>0</v>
      </c>
      <c r="N1624">
        <f t="shared" si="2463"/>
        <v>0</v>
      </c>
      <c r="O1624">
        <f t="shared" si="2464"/>
        <v>0</v>
      </c>
      <c r="P1624">
        <f t="shared" si="2465"/>
        <v>0</v>
      </c>
      <c r="Q1624">
        <f t="shared" si="2466"/>
        <v>0</v>
      </c>
      <c r="R1624">
        <f t="shared" si="2467"/>
        <v>0</v>
      </c>
      <c r="BY1624" t="s">
        <v>8</v>
      </c>
      <c r="BZ1624" s="5">
        <f t="shared" ref="BZ1624:CA1626" si="2469">BZ1619</f>
        <v>0.93180266183863136</v>
      </c>
      <c r="CA1624" s="6">
        <f t="shared" si="2469"/>
        <v>-0.87956522186239505</v>
      </c>
      <c r="CB1624" s="7">
        <f>CY1623</f>
        <v>0.76471846068633387</v>
      </c>
      <c r="CC1624" s="8">
        <f>DU1623</f>
        <v>-0.2674958458211012</v>
      </c>
      <c r="CD1624">
        <f>CB1624+CC1624</f>
        <v>0.49722261486523267</v>
      </c>
      <c r="CE1624" s="9">
        <f>((SUMPRODUCT(CB1624:CB1626,BZ1624:BZ1626))*(SUMPRODUCT(CB1624:CB1626,CA1624:CA1626)))-((SUMPRODUCT(CC1624:CC1626,BZ1624:BZ1626))*(SUMPRODUCT(CC1624:CC1626,CA1624:CA1626)))</f>
        <v>0</v>
      </c>
      <c r="CF1624">
        <f>CD1624/(SQRT(CD1624^2+CD1625^2+CD1626^2))</f>
        <v>0.35158948273051299</v>
      </c>
      <c r="CG1624">
        <v>1</v>
      </c>
      <c r="CH1624" t="s">
        <v>161</v>
      </c>
      <c r="CI1624" s="67"/>
      <c r="CJ1624" s="1" t="s">
        <v>8</v>
      </c>
      <c r="CK1624" s="5">
        <f t="shared" ref="CK1624:CL1626" si="2470">BZ1624</f>
        <v>0.93180266183863136</v>
      </c>
      <c r="CL1624" s="6">
        <f t="shared" si="2470"/>
        <v>-0.87956522186239505</v>
      </c>
      <c r="CM1624" s="7">
        <f>FA1623</f>
        <v>0.76927043658232908</v>
      </c>
      <c r="CN1624" s="8">
        <f>FW1623</f>
        <v>-0.25410892752214553</v>
      </c>
      <c r="CO1624" s="10"/>
      <c r="CP1624">
        <f t="shared" si="2468"/>
        <v>0.3492962422733713</v>
      </c>
      <c r="CQ1624">
        <f t="shared" si="2468"/>
        <v>-0.34518112468713447</v>
      </c>
      <c r="CR1624">
        <f>CJ1627</f>
        <v>0</v>
      </c>
      <c r="CS1624">
        <f>CM1627</f>
        <v>0</v>
      </c>
      <c r="CW1624" s="28"/>
      <c r="CY1624" s="61">
        <v>-1.8114578912449775E-2</v>
      </c>
      <c r="DA1624" s="17">
        <v>0</v>
      </c>
      <c r="DB1624">
        <v>0</v>
      </c>
      <c r="DD1624" s="73">
        <f>(DB1623*DB1624)*(1-COS(RADIANS(CW1623+45)))+DB1625*(SIN(RADIANS(CW1623+45)))</f>
        <v>-0.93747204216566382</v>
      </c>
      <c r="DE1624" s="73">
        <f>(DB1624^2)*(1-COS(RADIANS(CW1623+45)))+(COS(RADIANS(CW1623+45)))</f>
        <v>0.34806058403349827</v>
      </c>
      <c r="DF1624" s="73">
        <f>(DB1624*DB1625)*(1-COS(RADIANS(CW1623+45)))-DB1623*(SIN(RADIANS(CW1623+45)))</f>
        <v>0</v>
      </c>
      <c r="DG1624" s="10"/>
      <c r="DH1624">
        <v>-0.93747204216566382</v>
      </c>
      <c r="DI1624" s="23">
        <f>SIN(RADIANS('[1]Biaxial Input'!$F$21))*(COS(RADIANS(0)))</f>
        <v>6.9756473744125524E-2</v>
      </c>
      <c r="DK1624" s="30">
        <f>(DI1623*DI1624)*(1-COS(RADIANS(CV1623)))+DI1625*(SIN(RADIANS(CV1623)))</f>
        <v>-2.0381428756221641E-2</v>
      </c>
      <c r="DL1624" s="30">
        <f>(DI1624^2)*(1-COS(RADIANS(CV1623)))+(COS(RADIANS(CV1623)))</f>
        <v>0.70853198952232399</v>
      </c>
      <c r="DM1624" s="30">
        <f>(DI1624*DI1625)*(1-COS(RADIANS(CV1623)))-DI1623*(SIN(RADIANS(CV1623)))</f>
        <v>-0.70538430460663959</v>
      </c>
      <c r="DO1624">
        <v>-0.6713229031535215</v>
      </c>
      <c r="DQ1624" s="28">
        <f>(DB1623*DB1624)*(1-COS(RADIANS(CU1623)))+DB1625*(SIN(RADIANS(CU1623)))</f>
        <v>0.8660254037844386</v>
      </c>
      <c r="DR1624" s="28">
        <f>(DB1624^2)*(1-COS(RADIANS(CU1623)))+(COS(RADIANS(CU1623)))</f>
        <v>0.50000000000000011</v>
      </c>
      <c r="DS1624" s="28">
        <f>(DB1624*DB1625)*(1-COS(RADIANS(CU1623)))-DB1623*(SIN(RADIANS(CU1623)))</f>
        <v>0</v>
      </c>
      <c r="DU1624" s="61">
        <v>-0.91832647265817313</v>
      </c>
      <c r="DW1624" s="17">
        <v>0</v>
      </c>
      <c r="DX1624">
        <v>0</v>
      </c>
      <c r="DZ1624" s="73">
        <f>(DB1623*DB1624)*(1-COS(RADIANS(CW1623-45)))+DB1625*(SIN(RADIANS(CW1623-45)))</f>
        <v>-0.34806058403349838</v>
      </c>
      <c r="EA1624" s="73">
        <f>(DB1624^2)*(1-COS(RADIANS(CW1623-45)))+(COS(RADIANS(CW1623-45)))</f>
        <v>-0.93747204216566371</v>
      </c>
      <c r="EB1624" s="73">
        <f>(DB1624*DB1625)*(1-COS(RADIANS(CW1623-45)))-DB1623*(SIN(RADIANS(CW1623-45)))</f>
        <v>0</v>
      </c>
      <c r="EC1624" s="10"/>
      <c r="ED1624">
        <v>-0.34806058403349838</v>
      </c>
      <c r="EE1624" s="1">
        <v>-0.22750503844120756</v>
      </c>
      <c r="EG1624">
        <f>CY1624+DU1624</f>
        <v>-0.93644105157062296</v>
      </c>
      <c r="EH1624">
        <f>EG1624/(SQRT(EG1623^2+EG1624^2+EG1625^2))</f>
        <v>-0.6621638177470488</v>
      </c>
      <c r="EJ1624">
        <f>Q1624+AM1624</f>
        <v>0</v>
      </c>
      <c r="EK1624" t="e">
        <f>EJ1624/(SQRT(EJ1623^2+EJ1624^2+EJ1625^2))</f>
        <v>#DIV/0!</v>
      </c>
      <c r="EM1624" s="23">
        <f>CY1625*DU1623-CY1623*DU1625</f>
        <v>0.39540909403555979</v>
      </c>
      <c r="EP1624" s="9">
        <f>((SUMPRODUCT(CM1624:CM1626,BZ1624:BZ1626))*(SUMPRODUCT(CM1624:CM1626,CA1624:CA1626)))-((SUMPRODUCT(CN1624:CN1626,BZ1624:BZ1626))*(SUMPRODUCT(CN1624:CN1626,CA1624:CA1626)))</f>
        <v>-2.6006567736219954E-2</v>
      </c>
      <c r="EY1624" s="28"/>
      <c r="EZ1624" s="10"/>
      <c r="FA1624" s="61">
        <v>-2.084813131394303E-3</v>
      </c>
      <c r="FB1624" s="13">
        <f>BW1625</f>
        <v>0</v>
      </c>
      <c r="FC1624" s="17">
        <v>0</v>
      </c>
      <c r="FD1624">
        <v>0</v>
      </c>
      <c r="FF1624" s="73">
        <f>(FD1623*FD1624)*(1-COS(RADIANS(EY1623+45)))+FD1625*(SIN(RADIANS(EY1623+45)))</f>
        <v>-0.93125476585554334</v>
      </c>
      <c r="FG1624" s="73">
        <f>(FD1624^2)*(1-COS(RADIANS(EY1623+45)))+(COS(RADIANS(EY1623+45)))</f>
        <v>0.36436871582414587</v>
      </c>
      <c r="FH1624" s="73">
        <f>(FD1624*FD1625)*(1-COS(RADIANS(EY1623+45)))-FD1623*(SIN(RADIANS(EY1623+45)))</f>
        <v>0</v>
      </c>
      <c r="FI1624" s="10"/>
      <c r="FJ1624">
        <v>-0.93125476585554334</v>
      </c>
      <c r="FK1624" s="23">
        <f>SIN(RADIANS(176))*(COS(RADIANS(0)))</f>
        <v>6.9756473744125524E-2</v>
      </c>
      <c r="FM1624" s="30">
        <f>(FK1623*FK1624)*(1-COS(RADIANS(EX1623)))+FK1625*(SIN(RADIANS(EX1623)))</f>
        <v>-2.0381428756221641E-2</v>
      </c>
      <c r="FN1624" s="30">
        <f>(FK1624^2)*(1-COS(RADIANS(EX1623)))+(COS(RADIANS(EX1623)))</f>
        <v>0.70853198952232399</v>
      </c>
      <c r="FO1624" s="30">
        <f>(FK1624*FK1625)*(1-COS(RADIANS(EX1623)))-FK1623*(SIN(RADIANS(EX1623)))</f>
        <v>-0.70538430460663959</v>
      </c>
      <c r="FQ1624">
        <v>-0.66725014702634</v>
      </c>
      <c r="FS1624" s="28">
        <f>(FD1623*FD1624)*(1-COS(RADIANS(EW1623)))+FD1625*(SIN(RADIANS(EW1623)))</f>
        <v>0.8660254037844386</v>
      </c>
      <c r="FT1624" s="28">
        <f>(FD1624^2)*(1-COS(RADIANS(EW1623)))+(COS(RADIANS(EW1623)))</f>
        <v>0.50000000000000011</v>
      </c>
      <c r="FU1624" s="28">
        <f>(FD1624*FD1625)*(1-COS(RADIANS(EW1623)))-FD1623*(SIN(RADIANS(EW1623)))</f>
        <v>0</v>
      </c>
      <c r="FW1624" s="61">
        <v>-0.91850275008199345</v>
      </c>
      <c r="FX1624" s="13">
        <f>BX1625</f>
        <v>0</v>
      </c>
      <c r="FY1624" s="17">
        <v>0</v>
      </c>
      <c r="FZ1624">
        <v>0</v>
      </c>
      <c r="GB1624" s="73">
        <f>(FD1623*FD1624)*(1-COS(RADIANS(EY1623-45)))+FD1625*(SIN(RADIANS(EY1623-45)))</f>
        <v>-0.36436871582414632</v>
      </c>
      <c r="GC1624" s="73">
        <f>(FD1624^2)*(1-COS(RADIANS(EY1623-45)))+(COS(RADIANS(EY1623-45)))</f>
        <v>-0.93125476585554312</v>
      </c>
      <c r="GD1624" s="73">
        <f>(FD1624*FD1625)*(1-COS(RADIANS(EY1623-45)))-FD1623*(SIN(RADIANS(EY1623-45)))</f>
        <v>0</v>
      </c>
      <c r="GE1624" s="10"/>
      <c r="GF1624">
        <v>-0.36436871582414632</v>
      </c>
      <c r="GG1624" s="1">
        <v>-0.23918658847840008</v>
      </c>
      <c r="GI1624">
        <f>FA1624+FW1624</f>
        <v>-0.92058756321338775</v>
      </c>
      <c r="GJ1624">
        <f>GI1624/(SQRT(GI1623^2+GI1624^2+GI1625^2))</f>
        <v>-0.65095370862418567</v>
      </c>
      <c r="GL1624">
        <f>CH1625+DC1624</f>
        <v>-2.6006567736219954E-2</v>
      </c>
      <c r="GM1624" t="e">
        <f>GL1624/(SQRT(GL1623^2+GL1624^2+GL1625^2))</f>
        <v>#VALUE!</v>
      </c>
      <c r="GO1624" s="27">
        <f>FA1625*FW1623-FA1623*FW1625</f>
        <v>0.39540909403555974</v>
      </c>
    </row>
    <row r="1625" spans="1:197" x14ac:dyDescent="0.2">
      <c r="A1625">
        <v>50</v>
      </c>
      <c r="B1625">
        <f t="shared" si="2449"/>
        <v>0.17619037067075266</v>
      </c>
      <c r="C1625">
        <f t="shared" si="2452"/>
        <v>0</v>
      </c>
      <c r="D1625">
        <f t="shared" si="2453"/>
        <v>0</v>
      </c>
      <c r="E1625">
        <f t="shared" si="2454"/>
        <v>0</v>
      </c>
      <c r="F1625">
        <f t="shared" si="2455"/>
        <v>0</v>
      </c>
      <c r="G1625">
        <f t="shared" si="2456"/>
        <v>0</v>
      </c>
      <c r="H1625">
        <f t="shared" si="2457"/>
        <v>0</v>
      </c>
      <c r="I1625">
        <f t="shared" si="2458"/>
        <v>0</v>
      </c>
      <c r="J1625">
        <f t="shared" si="2459"/>
        <v>0</v>
      </c>
      <c r="K1625">
        <f t="shared" si="2460"/>
        <v>0</v>
      </c>
      <c r="L1625">
        <f t="shared" si="2461"/>
        <v>0</v>
      </c>
      <c r="M1625">
        <f t="shared" si="2462"/>
        <v>0</v>
      </c>
      <c r="N1625">
        <f t="shared" si="2463"/>
        <v>0</v>
      </c>
      <c r="O1625">
        <f t="shared" si="2464"/>
        <v>0</v>
      </c>
      <c r="P1625">
        <f t="shared" si="2465"/>
        <v>0</v>
      </c>
      <c r="Q1625">
        <f t="shared" si="2466"/>
        <v>0</v>
      </c>
      <c r="R1625">
        <f t="shared" si="2467"/>
        <v>0</v>
      </c>
      <c r="BK1625" t="s">
        <v>19</v>
      </c>
      <c r="BY1625" t="s">
        <v>9</v>
      </c>
      <c r="BZ1625" s="5">
        <f t="shared" si="2469"/>
        <v>0.3492962422733713</v>
      </c>
      <c r="CA1625" s="6">
        <f t="shared" si="2469"/>
        <v>-0.34518112468713447</v>
      </c>
      <c r="CB1625" s="7">
        <f>CY1624</f>
        <v>-1.8114578912449775E-2</v>
      </c>
      <c r="CC1625" s="8">
        <f>DU1624</f>
        <v>-0.91832647265817313</v>
      </c>
      <c r="CD1625">
        <f t="shared" ref="CD1625" si="2471">CB1625+CC1625</f>
        <v>-0.93644105157062296</v>
      </c>
      <c r="CE1625" s="10"/>
      <c r="CF1625">
        <f>CD1625/(SQRT(CD1624^2+CD1625^2+CD1626^2))</f>
        <v>-0.6621638177470488</v>
      </c>
      <c r="CH1625">
        <f>((SUMPRODUCT(CM1624:CM1626,CK1624:CK1626))*(SUMPRODUCT(CM1624:CM1626,CL1624:CL1626)))-((SUMPRODUCT(CN1624:CN1626,CK1624:CK1626))*(SUMPRODUCT(CN1624:CN1626,CL1624:CL1626)))</f>
        <v>-2.6006567736219954E-2</v>
      </c>
      <c r="CI1625" s="67"/>
      <c r="CJ1625" s="10" t="s">
        <v>9</v>
      </c>
      <c r="CK1625" s="5">
        <f t="shared" si="2470"/>
        <v>0.3492962422733713</v>
      </c>
      <c r="CL1625" s="6">
        <f t="shared" si="2470"/>
        <v>-0.34518112468713447</v>
      </c>
      <c r="CM1625" s="7">
        <f>FA1624</f>
        <v>-2.084813131394303E-3</v>
      </c>
      <c r="CN1625" s="8">
        <f>FW1624</f>
        <v>-0.91850275008199345</v>
      </c>
      <c r="CP1625">
        <f t="shared" si="2468"/>
        <v>-9.8670839279614439E-2</v>
      </c>
      <c r="CQ1625">
        <f t="shared" si="2468"/>
        <v>-0.32743703463395935</v>
      </c>
      <c r="CR1625">
        <f>CK1627</f>
        <v>0</v>
      </c>
      <c r="CS1625">
        <f>CN1627</f>
        <v>0</v>
      </c>
      <c r="CW1625" s="28"/>
      <c r="CY1625" s="61">
        <v>-0.64410988031262872</v>
      </c>
      <c r="DA1625" s="17">
        <v>0</v>
      </c>
      <c r="DB1625">
        <v>1</v>
      </c>
      <c r="DD1625" s="73">
        <f>(DB1623*DB1625)*(1-COS(RADIANS(CW1623+45)))-DB1624*(SIN(RADIANS(CW1623+45)))</f>
        <v>0</v>
      </c>
      <c r="DE1625" s="73">
        <f>(DB1624*DB1625)*(1-COS(RADIANS(CW1623+45)))+DB1623*(SIN(RADIANS(CW1623+45)))</f>
        <v>0</v>
      </c>
      <c r="DF1625" s="73">
        <f>(DB1625^2)*(1-COS(RADIANS(CW1623+45)))+(COS(RADIANS(CW1623+45)))</f>
        <v>1</v>
      </c>
      <c r="DG1625" s="10"/>
      <c r="DH1625">
        <v>0</v>
      </c>
      <c r="DI1625" s="23">
        <f>SIN(RADIANS('[1]Biaxial Input'!$F$21))*SIN(RADIANS(0))</f>
        <v>0</v>
      </c>
      <c r="DK1625" s="30">
        <f>(DI1623*DI1625)*(1-COS(RADIANS(CV1623)))-DI1624*(SIN(RADIANS(CV1623)))</f>
        <v>4.9325275616132508E-2</v>
      </c>
      <c r="DL1625" s="30">
        <f>(DI1624*DI1625)*(1-COS(RADIANS(CV1623)))+DI1623*(SIN(RADIANS(CV1623)))</f>
        <v>0.70538430460663959</v>
      </c>
      <c r="DM1625" s="30">
        <f>(DI1625^2)*(1-COS(RADIANS(CV1623)))+(COS(RADIANS(CV1623)))</f>
        <v>0.70710678118654757</v>
      </c>
      <c r="DO1625">
        <v>-0.64410988031262872</v>
      </c>
      <c r="DQ1625" s="28">
        <f>(DB1623*DB1625)*(1-COS(RADIANS(CU1623)))-DB1624*(SIN(RADIANS(CU1623)))</f>
        <v>0</v>
      </c>
      <c r="DR1625" s="28">
        <f>(DB1624*DB1625)*(1-COS(RADIANS(CU1623)))+DB1623*(SIN(RADIANS(CU1623)))</f>
        <v>0</v>
      </c>
      <c r="DS1625" s="28">
        <f>(DB1625^2)*(1-COS(RADIANS(CU1623)))+(COS(RADIANS(CU1623)))</f>
        <v>1</v>
      </c>
      <c r="DU1625" s="61">
        <v>-0.29175753989169007</v>
      </c>
      <c r="DW1625" s="17">
        <v>0</v>
      </c>
      <c r="DX1625">
        <v>1</v>
      </c>
      <c r="DZ1625" s="73">
        <f>(DB1623*DB1623)*(1-COS(RADIANS(CW1623-45)))-DB1623*(SIN(RADIANS(CW1623-45)))</f>
        <v>0</v>
      </c>
      <c r="EA1625" s="73">
        <f>(DB1624*DB1625)*(1-COS(RADIANS(CW1623-45)))+DB1623*(SIN(RADIANS(CW1623-45)))</f>
        <v>0</v>
      </c>
      <c r="EB1625" s="73">
        <f>(DB1625^2)*(1-COS(RADIANS(CW1623-45)))+(COS(RADIANS(CW1623-45)))</f>
        <v>1</v>
      </c>
      <c r="EC1625" s="10"/>
      <c r="ED1625">
        <v>0</v>
      </c>
      <c r="EE1625" s="1">
        <v>-0.29175753989169007</v>
      </c>
      <c r="EG1625">
        <f>CY1625+DU1625</f>
        <v>-0.93586742020431879</v>
      </c>
      <c r="EH1625">
        <f>EG1625/(SQRT(EG1623^2+EG1624^2+EG1625^2))</f>
        <v>-0.6617581991180338</v>
      </c>
      <c r="EJ1625">
        <f>Q1625+AM1625</f>
        <v>0</v>
      </c>
      <c r="EK1625" t="e">
        <f>EJ1625/(SQRT(EJ1623^2+EJ1624^2+EJ1625^2))</f>
        <v>#DIV/0!</v>
      </c>
      <c r="EM1625" s="23">
        <f>CY1623*DU1624-CY1624*DU1623</f>
        <v>-0.70710678118654768</v>
      </c>
      <c r="ER1625">
        <f t="shared" ref="ER1625:ES1627" si="2472">CK1624</f>
        <v>0.93180266183863136</v>
      </c>
      <c r="ES1625">
        <f t="shared" si="2472"/>
        <v>-0.87956522186239505</v>
      </c>
      <c r="ET1625" t="e">
        <f>#REF!</f>
        <v>#REF!</v>
      </c>
      <c r="EU1625" t="e">
        <f>#REF!</f>
        <v>#REF!</v>
      </c>
      <c r="EY1625" s="28"/>
      <c r="EZ1625" s="10"/>
      <c r="FA1625" s="61">
        <v>-0.6389199080907092</v>
      </c>
      <c r="FB1625" s="13">
        <f>BW1626</f>
        <v>0</v>
      </c>
      <c r="FC1625" s="17">
        <v>0</v>
      </c>
      <c r="FD1625">
        <v>1</v>
      </c>
      <c r="FF1625" s="73">
        <f>(FD1623*FD1625)*(1-COS(RADIANS(EY1623+45)))-FD1624*(SIN(RADIANS(EY1623+45)))</f>
        <v>0</v>
      </c>
      <c r="FG1625" s="73">
        <f>(FD1624*FD1625)*(1-COS(RADIANS(EY1623+45)))+FD1623*(SIN(RADIANS(EY1623+45)))</f>
        <v>0</v>
      </c>
      <c r="FH1625" s="73">
        <f>(FD1625^2)*(1-COS(RADIANS(EY1623+45)))+(COS(RADIANS(EY1623+45)))</f>
        <v>1</v>
      </c>
      <c r="FI1625" s="10"/>
      <c r="FJ1625">
        <v>0</v>
      </c>
      <c r="FK1625" s="23">
        <f>SIN(RADIANS(176))*SIN(RADIANS(0))</f>
        <v>0</v>
      </c>
      <c r="FM1625" s="30">
        <f>(FK1623*FK1625)*(1-COS(RADIANS(EX1623)))-FK1624*(SIN(RADIANS(EX1623)))</f>
        <v>4.9325275616132508E-2</v>
      </c>
      <c r="FN1625" s="30">
        <f>(FK1624*FK1625)*(1-COS(RADIANS(EX1623)))+FK1623*(SIN(RADIANS(EX1623)))</f>
        <v>0.70538430460663959</v>
      </c>
      <c r="FO1625" s="30">
        <f>(FK1625^2)*(1-COS(RADIANS(EX1623)))+(COS(RADIANS(EX1623)))</f>
        <v>0.70710678118654757</v>
      </c>
      <c r="FQ1625">
        <v>-0.6389199080907092</v>
      </c>
      <c r="FS1625" s="28">
        <f>(FD1623*FD1625)*(1-COS(RADIANS(EW1623)))-FD1624*(SIN(RADIANS(EW1623)))</f>
        <v>0</v>
      </c>
      <c r="FT1625" s="28">
        <f>(FD1624*FD1625)*(1-COS(RADIANS(EW1623)))+FD1623*(SIN(RADIANS(EW1623)))</f>
        <v>0</v>
      </c>
      <c r="FU1625" s="28">
        <f>(FD1625^2)*(1-COS(RADIANS(EW1623)))+(COS(RADIANS(EW1623)))</f>
        <v>1</v>
      </c>
      <c r="FW1625" s="61">
        <v>-0.30295437122669133</v>
      </c>
      <c r="FX1625" s="13">
        <f>BX1626</f>
        <v>0</v>
      </c>
      <c r="FY1625" s="17">
        <v>0</v>
      </c>
      <c r="FZ1625">
        <v>1</v>
      </c>
      <c r="GB1625" s="73">
        <f>(FD1623*FD1623)*(1-COS(RADIANS(EY1623-45)))-FD1623*(SIN(RADIANS(EY1623-45)))</f>
        <v>0</v>
      </c>
      <c r="GC1625" s="73">
        <f>(FD1624*FD1625)*(1-COS(RADIANS(EY1623-45)))+FD1623*(SIN(RADIANS(EY1623-45)))</f>
        <v>0</v>
      </c>
      <c r="GD1625" s="73">
        <f>(FD1625^2)*(1-COS(RADIANS(EY1623-45)))+(COS(RADIANS(EY1623-45)))</f>
        <v>0.99999999999999989</v>
      </c>
      <c r="GE1625" s="10"/>
      <c r="GF1625">
        <v>0</v>
      </c>
      <c r="GG1625" s="1">
        <v>-0.30295437122669133</v>
      </c>
      <c r="GI1625">
        <f>FA1625+FW1625</f>
        <v>-0.94187427931740053</v>
      </c>
      <c r="GJ1625">
        <f>GI1625/(SQRT(GI1623^2+GI1624^2+GI1625^2))</f>
        <v>-0.666005689930526</v>
      </c>
      <c r="GL1625" t="e">
        <f>#REF!+DC1625</f>
        <v>#REF!</v>
      </c>
      <c r="GM1625" t="e">
        <f>GL1625/(SQRT(GL1623^2+GL1624^2+GL1625^2))</f>
        <v>#REF!</v>
      </c>
      <c r="GO1625" s="27">
        <f>FA1623*FW1624-FA1624*FW1623</f>
        <v>-0.70710678118654768</v>
      </c>
    </row>
    <row r="1626" spans="1:197" x14ac:dyDescent="0.2">
      <c r="A1626">
        <v>60</v>
      </c>
      <c r="B1626">
        <f t="shared" si="2449"/>
        <v>-0.18404183905954458</v>
      </c>
      <c r="C1626">
        <f t="shared" si="2452"/>
        <v>0</v>
      </c>
      <c r="D1626">
        <f t="shared" si="2453"/>
        <v>0</v>
      </c>
      <c r="E1626">
        <f t="shared" si="2454"/>
        <v>0</v>
      </c>
      <c r="F1626">
        <f t="shared" si="2455"/>
        <v>0</v>
      </c>
      <c r="G1626">
        <f t="shared" si="2456"/>
        <v>0</v>
      </c>
      <c r="H1626">
        <f t="shared" si="2457"/>
        <v>0</v>
      </c>
      <c r="I1626">
        <f t="shared" si="2458"/>
        <v>0</v>
      </c>
      <c r="J1626">
        <f t="shared" si="2459"/>
        <v>0</v>
      </c>
      <c r="K1626">
        <f t="shared" si="2460"/>
        <v>0</v>
      </c>
      <c r="L1626">
        <f t="shared" si="2461"/>
        <v>0</v>
      </c>
      <c r="M1626">
        <f t="shared" si="2462"/>
        <v>0</v>
      </c>
      <c r="N1626">
        <f t="shared" si="2463"/>
        <v>0</v>
      </c>
      <c r="O1626">
        <f t="shared" si="2464"/>
        <v>0</v>
      </c>
      <c r="P1626">
        <f t="shared" si="2465"/>
        <v>0</v>
      </c>
      <c r="Q1626">
        <f t="shared" si="2466"/>
        <v>0</v>
      </c>
      <c r="R1626">
        <f t="shared" si="2467"/>
        <v>0</v>
      </c>
      <c r="BF1626">
        <f>IF(B1612&lt;0,-B1610,B1610)</f>
        <v>-0.93180266183863136</v>
      </c>
      <c r="BG1626">
        <f>IF(B1615&lt;0,-B1613,B1613)</f>
        <v>0.87956522186239505</v>
      </c>
      <c r="BI1626">
        <f>BF1626+BG1626</f>
        <v>-5.2237439976236311E-2</v>
      </c>
      <c r="BK1626">
        <f>BI1626/(SQRT($BI$1626^2+$BI$1627^2+$BI$1628^2))</f>
        <v>-0.12167551381452442</v>
      </c>
      <c r="BY1626" t="s">
        <v>10</v>
      </c>
      <c r="BZ1626" s="5">
        <f t="shared" si="2469"/>
        <v>-9.8670839279614439E-2</v>
      </c>
      <c r="CA1626" s="6">
        <f t="shared" si="2469"/>
        <v>-0.32743703463395935</v>
      </c>
      <c r="CB1626" s="7">
        <f>CY1625</f>
        <v>-0.64410988031262872</v>
      </c>
      <c r="CC1626" s="8">
        <f>DU1625</f>
        <v>-0.29175753989169007</v>
      </c>
      <c r="CD1626">
        <f>(CB1626+CC1626)</f>
        <v>-0.93586742020431879</v>
      </c>
      <c r="CE1626" s="10"/>
      <c r="CF1626">
        <f>CD1626/(SQRT(CD1624^2+CD1625^2+CD1626^2))</f>
        <v>-0.6617581991180338</v>
      </c>
      <c r="CG1626" s="10" t="s">
        <v>160</v>
      </c>
      <c r="CH1626" s="10">
        <f>-CH1623*((EY1623-CW1623)/(CH1625-CE1624))</f>
        <v>245.36873756602247</v>
      </c>
      <c r="CJ1626" s="10" t="s">
        <v>10</v>
      </c>
      <c r="CK1626" s="5">
        <f t="shared" si="2470"/>
        <v>-9.8670839279614439E-2</v>
      </c>
      <c r="CL1626" s="6">
        <f t="shared" si="2470"/>
        <v>-0.32743703463395935</v>
      </c>
      <c r="CM1626" s="7">
        <f>FA1625</f>
        <v>-0.6389199080907092</v>
      </c>
      <c r="CN1626" s="8">
        <f>FW1625</f>
        <v>-0.30295437122669133</v>
      </c>
      <c r="CW1626" s="28"/>
      <c r="EE1626" s="1"/>
      <c r="EI1626" s="64" t="e">
        <f>(DEGREES(ACOS((EH1623*EK1623+EH1624*EK1624+EH1625*EK1625)/((SQRT(EH1623^2+EH1624^2+EH1625^2))*(SQRT(EK1623^2+EK1624^2+EK1625^2))))))</f>
        <v>#DIV/0!</v>
      </c>
      <c r="ER1626">
        <f t="shared" si="2472"/>
        <v>0.3492962422733713</v>
      </c>
      <c r="ES1626">
        <f t="shared" si="2472"/>
        <v>-0.34518112468713447</v>
      </c>
      <c r="ET1626" t="e">
        <f>#REF!</f>
        <v>#REF!</v>
      </c>
      <c r="EU1626" t="e">
        <f>#REF!</f>
        <v>#REF!</v>
      </c>
      <c r="EY1626" s="28"/>
      <c r="EZ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  <c r="FR1626" s="10"/>
      <c r="GG1626" s="1"/>
      <c r="GK1626" s="64" t="e">
        <f>(DEGREES(ACOS((GJ1623*GM1623+GJ1624*GM1624+GJ1625*GM1625)/((SQRT(GJ1623^2+GJ1624^2+GJ1625^2))*(SQRT(GM1623^2+GM1624^2+GM1625^2))))))</f>
        <v>#VALUE!</v>
      </c>
    </row>
    <row r="1627" spans="1:197" x14ac:dyDescent="0.2">
      <c r="A1627">
        <v>70</v>
      </c>
      <c r="B1627">
        <f t="shared" si="2449"/>
        <v>2.2093897320290504E-2</v>
      </c>
      <c r="C1627">
        <f t="shared" si="2452"/>
        <v>1</v>
      </c>
      <c r="D1627">
        <f t="shared" si="2453"/>
        <v>1</v>
      </c>
      <c r="E1627">
        <f t="shared" si="2454"/>
        <v>1</v>
      </c>
      <c r="F1627">
        <f t="shared" si="2455"/>
        <v>1</v>
      </c>
      <c r="G1627">
        <f t="shared" si="2456"/>
        <v>1</v>
      </c>
      <c r="H1627">
        <f t="shared" si="2457"/>
        <v>1</v>
      </c>
      <c r="I1627">
        <f t="shared" si="2458"/>
        <v>1</v>
      </c>
      <c r="J1627">
        <f t="shared" si="2459"/>
        <v>1</v>
      </c>
      <c r="K1627">
        <f t="shared" si="2460"/>
        <v>1</v>
      </c>
      <c r="L1627">
        <f t="shared" si="2461"/>
        <v>1</v>
      </c>
      <c r="M1627">
        <f t="shared" si="2462"/>
        <v>1</v>
      </c>
      <c r="N1627">
        <f t="shared" si="2463"/>
        <v>1</v>
      </c>
      <c r="O1627">
        <f t="shared" si="2464"/>
        <v>1</v>
      </c>
      <c r="P1627">
        <f t="shared" si="2465"/>
        <v>1</v>
      </c>
      <c r="Q1627">
        <f t="shared" si="2466"/>
        <v>1</v>
      </c>
      <c r="R1627">
        <f t="shared" si="2467"/>
        <v>1</v>
      </c>
      <c r="BF1627">
        <f>IF(B1612&lt;0,-B1611,B1611)</f>
        <v>-0.3492962422733713</v>
      </c>
      <c r="BG1627">
        <f>IF(B1615&lt;0,-B1614,B1614)</f>
        <v>0.34518112468713447</v>
      </c>
      <c r="BI1627">
        <f t="shared" ref="BI1627:BI1628" si="2473">BF1627+BG1627</f>
        <v>-4.1151175862368383E-3</v>
      </c>
      <c r="BK1627">
        <f>BI1627/(SQRT($BI$1626^2+$BI$1627^2+$BI$1628^2))</f>
        <v>-9.5852523963719082E-3</v>
      </c>
      <c r="BY1627" s="10"/>
      <c r="CB1627" s="10"/>
      <c r="CC1627" s="10"/>
      <c r="CE1627" s="10"/>
      <c r="CS1627" s="15"/>
      <c r="CW1627" s="28"/>
      <c r="CY1627" s="82" t="s">
        <v>148</v>
      </c>
      <c r="CZ1627" s="13"/>
      <c r="DB1627" s="10"/>
      <c r="DC1627" s="10"/>
      <c r="DD1627" s="10"/>
      <c r="DE1627" s="10"/>
      <c r="DF1627" s="10"/>
      <c r="DG1627" s="10"/>
      <c r="DH1627" s="80"/>
      <c r="DI1627" s="23" t="s">
        <v>149</v>
      </c>
      <c r="DM1627" s="1"/>
      <c r="DO1627" s="80"/>
      <c r="DS1627" s="13"/>
      <c r="DT1627" s="81"/>
      <c r="DU1627" s="82" t="s">
        <v>150</v>
      </c>
      <c r="DW1627" s="13"/>
      <c r="DX1627" s="13"/>
      <c r="EA1627" s="1"/>
      <c r="EE1627" s="1"/>
      <c r="EI1627" s="13"/>
      <c r="ER1627">
        <f t="shared" si="2472"/>
        <v>-9.8670839279614439E-2</v>
      </c>
      <c r="ES1627">
        <f t="shared" si="2472"/>
        <v>-0.32743703463395935</v>
      </c>
      <c r="ET1627" t="e">
        <f>#REF!</f>
        <v>#REF!</v>
      </c>
      <c r="EU1627" t="e">
        <f>#REF!</f>
        <v>#REF!</v>
      </c>
      <c r="EY1627" s="28"/>
      <c r="EZ1627" s="10"/>
      <c r="FA1627" s="82" t="s">
        <v>148</v>
      </c>
      <c r="FB1627" s="13"/>
      <c r="FD1627" s="10"/>
      <c r="FE1627" s="10"/>
      <c r="FF1627" s="10"/>
      <c r="FG1627" s="10"/>
      <c r="FH1627" s="10"/>
      <c r="FI1627" s="10"/>
      <c r="FJ1627" s="80"/>
      <c r="FK1627" s="23" t="s">
        <v>149</v>
      </c>
      <c r="FO1627" s="1"/>
      <c r="FQ1627" s="80"/>
      <c r="FU1627" s="13"/>
      <c r="FV1627" s="81"/>
      <c r="FW1627" s="82" t="s">
        <v>150</v>
      </c>
      <c r="FY1627" s="13"/>
      <c r="FZ1627" s="13"/>
      <c r="GC1627" s="1"/>
      <c r="GG1627" s="1"/>
      <c r="GK1627" s="13"/>
    </row>
    <row r="1628" spans="1:197" x14ac:dyDescent="0.2">
      <c r="A1628">
        <v>80</v>
      </c>
      <c r="B1628">
        <f t="shared" si="2449"/>
        <v>-8.2611520328980032E-2</v>
      </c>
      <c r="C1628">
        <f t="shared" si="2452"/>
        <v>0</v>
      </c>
      <c r="D1628">
        <f t="shared" si="2453"/>
        <v>0</v>
      </c>
      <c r="E1628">
        <f t="shared" si="2454"/>
        <v>0</v>
      </c>
      <c r="F1628">
        <f t="shared" si="2455"/>
        <v>0</v>
      </c>
      <c r="G1628">
        <f t="shared" si="2456"/>
        <v>0</v>
      </c>
      <c r="H1628">
        <f t="shared" si="2457"/>
        <v>0</v>
      </c>
      <c r="I1628">
        <f t="shared" si="2458"/>
        <v>0</v>
      </c>
      <c r="J1628">
        <f t="shared" si="2459"/>
        <v>0</v>
      </c>
      <c r="K1628">
        <f t="shared" si="2460"/>
        <v>0</v>
      </c>
      <c r="L1628">
        <f t="shared" si="2461"/>
        <v>0</v>
      </c>
      <c r="M1628">
        <f t="shared" si="2462"/>
        <v>0</v>
      </c>
      <c r="N1628">
        <f t="shared" si="2463"/>
        <v>0</v>
      </c>
      <c r="O1628">
        <f t="shared" si="2464"/>
        <v>0</v>
      </c>
      <c r="P1628">
        <f t="shared" si="2465"/>
        <v>0</v>
      </c>
      <c r="Q1628">
        <f t="shared" si="2466"/>
        <v>0</v>
      </c>
      <c r="R1628">
        <f t="shared" si="2467"/>
        <v>0</v>
      </c>
      <c r="BF1628">
        <f>IF(B1612&lt;0,-B1612,B1612)</f>
        <v>9.8670839279614439E-2</v>
      </c>
      <c r="BG1628">
        <f>IF(B1615&lt;0,-B1615,B1615)</f>
        <v>0.32743703463395935</v>
      </c>
      <c r="BI1628">
        <f t="shared" si="2473"/>
        <v>0.4261078739135738</v>
      </c>
      <c r="BK1628">
        <f>BI1628/(SQRT($BI$1626^2+$BI$1627^2+$BI$1628^2))</f>
        <v>0.99252364821925998</v>
      </c>
      <c r="BZ1628" s="5" t="s">
        <v>4</v>
      </c>
      <c r="CA1628" s="6" t="s">
        <v>5</v>
      </c>
      <c r="CB1628" s="7" t="s">
        <v>6</v>
      </c>
      <c r="CC1628" s="8" t="s">
        <v>1</v>
      </c>
      <c r="CD1628">
        <v>19</v>
      </c>
      <c r="CE1628" s="9" t="s">
        <v>7</v>
      </c>
      <c r="CG1628" s="90" t="s">
        <v>157</v>
      </c>
      <c r="CH1628" s="61">
        <f>CE1629-((CH1630-CE1629)/(EY1628-CW1628))*CW1628</f>
        <v>9.0149952440999233</v>
      </c>
      <c r="CI1628" s="10"/>
      <c r="CK1628" s="5" t="s">
        <v>4</v>
      </c>
      <c r="CL1628" s="6" t="s">
        <v>5</v>
      </c>
      <c r="CM1628" s="7" t="s">
        <v>6</v>
      </c>
      <c r="CN1628" s="8" t="s">
        <v>1</v>
      </c>
      <c r="CO1628" s="10"/>
      <c r="CP1628">
        <f t="shared" ref="CP1628:CQ1630" si="2474">BZ1629</f>
        <v>0.93180266183863136</v>
      </c>
      <c r="CQ1628">
        <f t="shared" si="2474"/>
        <v>-0.87956522186239505</v>
      </c>
      <c r="CR1628">
        <f>CI1632</f>
        <v>0</v>
      </c>
      <c r="CS1628">
        <f>CL1632</f>
        <v>0</v>
      </c>
      <c r="CU1628" s="17">
        <f>CU1532</f>
        <v>30</v>
      </c>
      <c r="CV1628" s="17">
        <f>CV1532</f>
        <v>-50</v>
      </c>
      <c r="CW1628" s="31">
        <f>CH1535</f>
        <v>268.14583464928762</v>
      </c>
      <c r="CY1628" s="61">
        <f t="array" ref="CY1628:CY1630">MMULT(DQ1628:DS1630,DO1628:DO1630)</f>
        <v>0.85054245426038289</v>
      </c>
      <c r="CZ1628" s="13"/>
      <c r="DA1628" s="17">
        <v>1</v>
      </c>
      <c r="DB1628">
        <v>0</v>
      </c>
      <c r="DD1628" s="73">
        <f>(DB1628^2)*(1-COS(RADIANS(CW1628+45)))+(COS(RADIANS(CW1628+45)))</f>
        <v>0.68385765965078704</v>
      </c>
      <c r="DE1628" s="73">
        <f>(DB1628*DB1629)*(1-COS(RADIANS(CW1628+45)))-DB1630*(SIN(RADIANS(CW1628+45)))</f>
        <v>0.72961544757286234</v>
      </c>
      <c r="DF1628" s="73">
        <f>(DB1628*DB1630)*(1-COS(RADIANS(CW1628+45)))+DB1629*(SIN(RADIANS(CW1628+45)))</f>
        <v>0</v>
      </c>
      <c r="DG1628" s="10"/>
      <c r="DH1628">
        <f t="array" ref="DH1628:DH1630">MMULT(DD1628:DF1630,DA1628:DA1630)</f>
        <v>0.68385765965078704</v>
      </c>
      <c r="DI1628" s="23">
        <f>COS(RADIANS('[1]Biaxial Input'!$F$21))</f>
        <v>-0.9975640502598242</v>
      </c>
      <c r="DK1628" s="30">
        <f>(DI1628^2)*(1-COS(RADIANS(CV1628)))+(COS(RADIANS(CV1628)))</f>
        <v>0.99826181678640502</v>
      </c>
      <c r="DL1628" s="30">
        <f>(DI1628*DI1629)*(1-COS(RADIANS(CV1628)))-DI1630*(SIN(RADIANS(CV1628)))</f>
        <v>-2.4857178030640859E-2</v>
      </c>
      <c r="DM1628" s="30">
        <f>(DI1628*DI1630)*(1-COS(RADIANS(CV1628)))+DI1629*(SIN(RADIANS(CV1628)))</f>
        <v>-5.3436559083262246E-2</v>
      </c>
      <c r="DO1628">
        <f t="array" ref="DO1628:DO1630">MMULT(DK1628:DM1630,DH1628:DH1630)</f>
        <v>0.70080517082051796</v>
      </c>
      <c r="DQ1628" s="28">
        <f>(DB1628^2)*(1-COS(RADIANS(CU1628)))+(COS(RADIANS(CU1628)))</f>
        <v>0.86602540378443871</v>
      </c>
      <c r="DR1628" s="28">
        <f>(DB1628*DB1629)*(1-COS(RADIANS(CU1628)))-DB1630*(SIN(RADIANS(CU1628)))</f>
        <v>-0.49999999999999994</v>
      </c>
      <c r="DS1628" s="28">
        <f>(DB1628*DB1630)*(1-COS(RADIANS(CU1628)))+DB1629*(SIN(RADIANS(CU1628)))</f>
        <v>0</v>
      </c>
      <c r="DU1628" s="61">
        <f t="array" ref="DU1628:DU1630">MMULT(DQ1628:DS1630,EE1628:EE1630)</f>
        <v>-0.40473198690975132</v>
      </c>
      <c r="DV1628" s="13"/>
      <c r="DW1628" s="17">
        <v>1</v>
      </c>
      <c r="DX1628">
        <v>0</v>
      </c>
      <c r="DZ1628" s="73">
        <f>(DB1628^2)*(1-COS(RADIANS(CW1628-45)))+(COS(RADIANS(CW1628-45)))</f>
        <v>-0.72961544757286234</v>
      </c>
      <c r="EA1628" s="73">
        <f>(DB1628*DB1629)*(1-COS(RADIANS(CW1628-45)))-DB1630*(SIN(RADIANS(CW1628-45)))</f>
        <v>0.68385765965078715</v>
      </c>
      <c r="EB1628" s="73">
        <f>(DB1628*DB1630)*(1-COS(RADIANS(CW1628-45)))+DB1629*(SIN(RADIANS(CW1628-45)))</f>
        <v>0</v>
      </c>
      <c r="EC1628" s="10"/>
      <c r="ED1628">
        <f t="array" ref="ED1628:ED1630">MMULT(DZ1628:EB1630,DA1628:DA1630)</f>
        <v>-0.72961544757286234</v>
      </c>
      <c r="EE1628" s="1">
        <f t="array" ref="EE1628:EE1630">MMULT(DK1628:DM1630,ED1628:ED1630)</f>
        <v>-0.71134847065595463</v>
      </c>
      <c r="EG1628">
        <f>CY1628+DU1628</f>
        <v>0.44581046735063157</v>
      </c>
      <c r="EH1628">
        <f>EG1628/(SQRT(EG1628^2+EG1629^2+EG1630^2))</f>
        <v>0.31523560458757549</v>
      </c>
      <c r="EJ1628">
        <f>Q1628+AM1628</f>
        <v>0</v>
      </c>
      <c r="EK1628" t="e">
        <f>EJ1628/(SQRT(EJ1628^2+EJ1629^2+EJ1630^2))</f>
        <v>#DIV/0!</v>
      </c>
      <c r="EM1628" s="23">
        <f>CY1629*DU1630-CY1630*DU1629</f>
        <v>-0.33581178102146636</v>
      </c>
      <c r="EO1628" s="15">
        <v>19</v>
      </c>
      <c r="EP1628" s="9" t="s">
        <v>7</v>
      </c>
      <c r="EW1628" s="17">
        <f>CU1628</f>
        <v>30</v>
      </c>
      <c r="EX1628" s="17">
        <f>CV1628</f>
        <v>-50</v>
      </c>
      <c r="EY1628" s="31">
        <f>1+CW1628</f>
        <v>269.14583464928762</v>
      </c>
      <c r="EZ1628" s="10"/>
      <c r="FA1628" s="61">
        <f t="array" ref="FA1628:FA1630">MMULT(FS1628:FU1630,FQ1628:FQ1630)</f>
        <v>0.85747645965862229</v>
      </c>
      <c r="FB1628" s="13">
        <f>BW1629</f>
        <v>0</v>
      </c>
      <c r="FC1628" s="17">
        <v>1</v>
      </c>
      <c r="FD1628">
        <v>0</v>
      </c>
      <c r="FF1628" s="73">
        <f>(FD1628^2)*(1-COS(RADIANS(EY1628+45)))+(COS(RADIANS(EY1628+45)))</f>
        <v>0.69648705015084522</v>
      </c>
      <c r="FG1628" s="73">
        <f>(FD1628*FD1629)*(1-COS(RADIANS(EY1628+45)))-FD1630*(SIN(RADIANS(EY1628+45)))</f>
        <v>0.71756936178475039</v>
      </c>
      <c r="FH1628" s="73">
        <f>(FD1628*FD1630)*(1-COS(RADIANS(EY1628+45)))+FD1629*(SIN(RADIANS(EY1628+45)))</f>
        <v>0</v>
      </c>
      <c r="FI1628" s="10"/>
      <c r="FJ1628">
        <f t="array" ref="FJ1628:FJ1630">MMULT(FF1628:FH1630,FC1628:FC1630)</f>
        <v>0.69648705015084522</v>
      </c>
      <c r="FK1628" s="23">
        <f>COS(RADIANS(176))</f>
        <v>-0.9975640502598242</v>
      </c>
      <c r="FM1628" s="30">
        <f>(FK1628^2)*(1-COS(RADIANS(EX1628)))+(COS(RADIANS(EX1628)))</f>
        <v>0.99826181678640502</v>
      </c>
      <c r="FN1628" s="30">
        <f>(FK1628*FK1629)*(1-COS(RADIANS(EX1628)))-FK1630*(SIN(RADIANS(EX1628)))</f>
        <v>-2.4857178030640859E-2</v>
      </c>
      <c r="FO1628" s="30">
        <f>(FK1628*FK1630)*(1-COS(RADIANS(EX1628)))+FK1629*(SIN(RADIANS(EX1628)))</f>
        <v>-5.3436559083262246E-2</v>
      </c>
      <c r="FQ1628">
        <f t="array" ref="FQ1628:FQ1630">MMULT(FM1628:FO1630,FJ1628:FJ1630)</f>
        <v>0.71311317742700353</v>
      </c>
      <c r="FS1628" s="28">
        <f>(FD1628^2)*(1-COS(RADIANS(EW1628)))+(COS(RADIANS(EW1628)))</f>
        <v>0.86602540378443871</v>
      </c>
      <c r="FT1628" s="28">
        <f>(FD1628*FD1629)*(1-COS(RADIANS(EW1628)))-FD1630*(SIN(RADIANS(EW1628)))</f>
        <v>-0.49999999999999994</v>
      </c>
      <c r="FU1628" s="28">
        <f>(FD1628*FD1630)*(1-COS(RADIANS(EW1628)))+FD1629*(SIN(RADIANS(EW1628)))</f>
        <v>0</v>
      </c>
      <c r="FW1628" s="61">
        <f t="array" ref="FW1628:FW1630">MMULT(FS1628:FU1630,GG1628:GG1630)</f>
        <v>-0.38982633166386471</v>
      </c>
      <c r="FX1628" s="13">
        <f>BX1629</f>
        <v>0</v>
      </c>
      <c r="FY1628" s="17">
        <v>1</v>
      </c>
      <c r="FZ1628">
        <v>0</v>
      </c>
      <c r="GB1628" s="73">
        <f>(FD1628^2)*(1-COS(RADIANS(EY1628-45)))+(COS(RADIANS(EY1628-45)))</f>
        <v>-0.71756936178475006</v>
      </c>
      <c r="GC1628" s="73">
        <f>(FD1628*FD1629)*(1-COS(RADIANS(EY1628-45)))-FD1630*(SIN(RADIANS(EY1628-45)))</f>
        <v>0.69648705015084567</v>
      </c>
      <c r="GD1628" s="73">
        <f>(FD1628*FD1630)*(1-COS(RADIANS(EY1628-45)))+FD1629*(SIN(RADIANS(EY1628-45)))</f>
        <v>0</v>
      </c>
      <c r="GE1628" s="10"/>
      <c r="GF1628">
        <f t="array" ref="GF1628:GF1630">MMULT(GB1628:GD1630,FC1628:FC1630)</f>
        <v>-0.71756936178475006</v>
      </c>
      <c r="GG1628" s="1">
        <f t="array" ref="GG1628:GG1630">MMULT(FM1628:FO1630,GF1628:GF1630)</f>
        <v>-0.69900939216387037</v>
      </c>
      <c r="GI1628">
        <f>FA1628+FW1628</f>
        <v>0.46765012799475758</v>
      </c>
      <c r="GJ1628">
        <f>GI1628/(SQRT(GI1628^2+GI1629^2+GI1630^2))</f>
        <v>0.33067857672784984</v>
      </c>
      <c r="GL1628" t="e">
        <f>CH1629+DC1628</f>
        <v>#VALUE!</v>
      </c>
      <c r="GM1628" t="e">
        <f>GL1628/(SQRT(GL1628^2+GL1629^2+GL1630^2))</f>
        <v>#VALUE!</v>
      </c>
      <c r="GO1628" s="27">
        <f>FA1629*FW1630-FA1630*FW1629</f>
        <v>-0.33581178102146647</v>
      </c>
    </row>
    <row r="1629" spans="1:197" x14ac:dyDescent="0.2">
      <c r="A1629">
        <v>90</v>
      </c>
      <c r="B1629">
        <f t="shared" si="2449"/>
        <v>0.32451958748875875</v>
      </c>
      <c r="C1629">
        <f t="shared" si="2452"/>
        <v>0</v>
      </c>
      <c r="D1629">
        <f t="shared" si="2453"/>
        <v>0</v>
      </c>
      <c r="E1629">
        <f t="shared" si="2454"/>
        <v>0</v>
      </c>
      <c r="F1629">
        <f t="shared" si="2455"/>
        <v>0</v>
      </c>
      <c r="G1629">
        <f t="shared" si="2456"/>
        <v>0</v>
      </c>
      <c r="H1629">
        <f t="shared" si="2457"/>
        <v>0</v>
      </c>
      <c r="I1629">
        <f t="shared" si="2458"/>
        <v>0</v>
      </c>
      <c r="J1629">
        <f t="shared" si="2459"/>
        <v>0</v>
      </c>
      <c r="K1629">
        <f t="shared" si="2460"/>
        <v>0</v>
      </c>
      <c r="L1629">
        <f t="shared" si="2461"/>
        <v>0</v>
      </c>
      <c r="M1629">
        <f t="shared" si="2462"/>
        <v>0</v>
      </c>
      <c r="N1629">
        <f t="shared" si="2463"/>
        <v>0</v>
      </c>
      <c r="O1629">
        <f t="shared" si="2464"/>
        <v>0</v>
      </c>
      <c r="P1629">
        <f t="shared" si="2465"/>
        <v>0</v>
      </c>
      <c r="Q1629">
        <f t="shared" si="2466"/>
        <v>0</v>
      </c>
      <c r="R1629">
        <f t="shared" si="2467"/>
        <v>0</v>
      </c>
      <c r="BY1629" t="s">
        <v>8</v>
      </c>
      <c r="BZ1629" s="5">
        <f t="shared" ref="BZ1629:CA1631" si="2475">BZ1539</f>
        <v>0.93180266183863136</v>
      </c>
      <c r="CA1629" s="6">
        <f t="shared" si="2475"/>
        <v>-0.87956522186239505</v>
      </c>
      <c r="CB1629" s="7">
        <f>CY1628</f>
        <v>0.85054245426038289</v>
      </c>
      <c r="CC1629" s="8">
        <f>DU1628</f>
        <v>-0.40473198690975132</v>
      </c>
      <c r="CD1629">
        <f>CB1629+CC1629</f>
        <v>0.44581046735063157</v>
      </c>
      <c r="CE1629" s="9">
        <f>((SUMPRODUCT(CB1629:CB1631,BZ1629:BZ1631))*(SUMPRODUCT(CB1629:CB1631,CA1629:CA1631)))-((SUMPRODUCT(CC1629:CC1631,BZ1629:BZ1631))*(SUMPRODUCT(CC1629:CC1631,CA1629:CA1631)))</f>
        <v>0</v>
      </c>
      <c r="CF1629">
        <f>CD1629/(SQRT(CD1629^2+CD1630^2+CD1631^2))</f>
        <v>0.31523560458757549</v>
      </c>
      <c r="CG1629">
        <v>1</v>
      </c>
      <c r="CH1629" t="s">
        <v>161</v>
      </c>
      <c r="CI1629" s="67"/>
      <c r="CJ1629" s="1" t="s">
        <v>8</v>
      </c>
      <c r="CK1629" s="5">
        <f t="shared" ref="CK1629:CL1631" si="2476">BZ1629</f>
        <v>0.93180266183863136</v>
      </c>
      <c r="CL1629" s="6">
        <f t="shared" si="2476"/>
        <v>-0.87956522186239505</v>
      </c>
      <c r="CM1629" s="7">
        <f>FA1628</f>
        <v>0.85747645965862229</v>
      </c>
      <c r="CN1629" s="8">
        <f>FW1628</f>
        <v>-0.38982633166386471</v>
      </c>
      <c r="CO1629" s="10"/>
      <c r="CP1629">
        <f t="shared" si="2474"/>
        <v>0.3492962422733713</v>
      </c>
      <c r="CQ1629">
        <f t="shared" si="2474"/>
        <v>-0.34518112468713447</v>
      </c>
      <c r="CR1629">
        <f>CJ1632</f>
        <v>0</v>
      </c>
      <c r="CS1629">
        <f>CM1632</f>
        <v>0</v>
      </c>
      <c r="CW1629" s="28"/>
      <c r="CY1629" s="61">
        <v>-7.1572403132275086E-2</v>
      </c>
      <c r="DA1629" s="17">
        <v>0</v>
      </c>
      <c r="DB1629">
        <v>0</v>
      </c>
      <c r="DD1629" s="73">
        <f>(DB1628*DB1629)*(1-COS(RADIANS(CW1628+45)))+DB1630*(SIN(RADIANS(CW1628+45)))</f>
        <v>-0.72961544757286234</v>
      </c>
      <c r="DE1629" s="73">
        <f>(DB1629^2)*(1-COS(RADIANS(CW1628+45)))+(COS(RADIANS(CW1628+45)))</f>
        <v>0.68385765965078704</v>
      </c>
      <c r="DF1629" s="73">
        <f>(DB1629*DB1630)*(1-COS(RADIANS(CW1628+45)))-DB1628*(SIN(RADIANS(CW1628+45)))</f>
        <v>0</v>
      </c>
      <c r="DG1629" s="10"/>
      <c r="DH1629">
        <v>-0.72961544757286234</v>
      </c>
      <c r="DI1629" s="23">
        <f>SIN(RADIANS('[1]Biaxial Input'!$F$21))*(COS(RADIANS(0)))</f>
        <v>6.9756473744125524E-2</v>
      </c>
      <c r="DK1629" s="30">
        <f>(DI1628*DI1629)*(1-COS(RADIANS(CV1628)))+DI1630*(SIN(RADIANS(CV1628)))</f>
        <v>-2.4857178030640859E-2</v>
      </c>
      <c r="DL1629" s="30">
        <f>(DI1629^2)*(1-COS(RADIANS(CV1628)))+(COS(RADIANS(CV1628)))</f>
        <v>0.64452579290013434</v>
      </c>
      <c r="DM1629" s="30">
        <f>(DI1629*DI1630)*(1-COS(RADIANS(CV1628)))-DI1628*(SIN(RADIANS(CV1628)))</f>
        <v>-0.76417839735679927</v>
      </c>
      <c r="DO1629">
        <v>-0.4872547464526425</v>
      </c>
      <c r="DQ1629" s="28">
        <f>(DB1628*DB1629)*(1-COS(RADIANS(CU1628)))+DB1630*(SIN(RADIANS(CU1628)))</f>
        <v>0.49999999999999994</v>
      </c>
      <c r="DR1629" s="28">
        <f>(DB1629^2)*(1-COS(RADIANS(CU1628)))+(COS(RADIANS(CU1628)))</f>
        <v>0.86602540378443871</v>
      </c>
      <c r="DS1629" s="28">
        <f>(DB1629*DB1630)*(1-COS(RADIANS(CU1628)))-DB1628*(SIN(RADIANS(CU1628)))</f>
        <v>0</v>
      </c>
      <c r="DU1629" s="61">
        <v>-0.72168057653591822</v>
      </c>
      <c r="DW1629" s="17">
        <v>0</v>
      </c>
      <c r="DX1629">
        <v>0</v>
      </c>
      <c r="DZ1629" s="73">
        <f>(DB1628*DB1629)*(1-COS(RADIANS(CW1628-45)))+DB1630*(SIN(RADIANS(CW1628-45)))</f>
        <v>-0.68385765965078715</v>
      </c>
      <c r="EA1629" s="73">
        <f>(DB1629^2)*(1-COS(RADIANS(CW1628-45)))+(COS(RADIANS(CW1628-45)))</f>
        <v>-0.72961544757286234</v>
      </c>
      <c r="EB1629" s="73">
        <f>(DB1629*DB1630)*(1-COS(RADIANS(CW1628-45)))-DB1628*(SIN(RADIANS(CW1628-45)))</f>
        <v>0</v>
      </c>
      <c r="EC1629" s="10"/>
      <c r="ED1629">
        <v>-0.68385765965078715</v>
      </c>
      <c r="EE1629" s="1">
        <v>-0.42262771924302944</v>
      </c>
      <c r="EG1629">
        <f>CY1629+DU1629</f>
        <v>-0.7932529796681933</v>
      </c>
      <c r="EH1629">
        <f>EG1629/(SQRT(EG1628^2+EG1629^2+EG1630^2))</f>
        <v>-0.56091456111981397</v>
      </c>
      <c r="EJ1629">
        <f>Q1629+AM1629</f>
        <v>0</v>
      </c>
      <c r="EK1629" t="e">
        <f>EJ1629/(SQRT(EJ1628^2+EJ1629^2+EJ1630^2))</f>
        <v>#DIV/0!</v>
      </c>
      <c r="EM1629" s="23">
        <f>CY1630*DU1628-CY1628*DU1630</f>
        <v>0.68851618467589837</v>
      </c>
      <c r="EP1629" s="9">
        <f>((SUMPRODUCT(CM1629:CM1631,BZ1629:BZ1631))*(SUMPRODUCT(CM1629:CM1631,CA1629:CA1631)))-((SUMPRODUCT(CN1629:CN1631,BZ1629:BZ1631))*(SUMPRODUCT(CN1629:CN1631,CA1629:CA1631)))</f>
        <v>-3.3619747462759531E-2</v>
      </c>
      <c r="EY1629" s="28"/>
      <c r="EZ1629" s="10"/>
      <c r="FA1629" s="61">
        <v>-5.8966439569011597E-2</v>
      </c>
      <c r="FB1629" s="13">
        <f>BW1630</f>
        <v>0</v>
      </c>
      <c r="FC1629" s="17">
        <v>0</v>
      </c>
      <c r="FD1629">
        <v>0</v>
      </c>
      <c r="FF1629" s="73">
        <f>(FD1628*FD1629)*(1-COS(RADIANS(EY1628+45)))+FD1630*(SIN(RADIANS(EY1628+45)))</f>
        <v>-0.71756936178475039</v>
      </c>
      <c r="FG1629" s="73">
        <f>(FD1629^2)*(1-COS(RADIANS(EY1628+45)))+(COS(RADIANS(EY1628+45)))</f>
        <v>0.69648705015084522</v>
      </c>
      <c r="FH1629" s="73">
        <f>(FD1629*FD1630)*(1-COS(RADIANS(EY1628+45)))-FD1628*(SIN(RADIANS(EY1628+45)))</f>
        <v>0</v>
      </c>
      <c r="FI1629" s="10"/>
      <c r="FJ1629">
        <v>-0.71756936178475039</v>
      </c>
      <c r="FK1629" s="23">
        <f>SIN(RADIANS(176))*(COS(RADIANS(0)))</f>
        <v>6.9756473744125524E-2</v>
      </c>
      <c r="FM1629" s="30">
        <f>(FK1628*FK1629)*(1-COS(RADIANS(EX1628)))+FK1630*(SIN(RADIANS(EX1628)))</f>
        <v>-2.4857178030640859E-2</v>
      </c>
      <c r="FN1629" s="30">
        <f>(FK1629^2)*(1-COS(RADIANS(EX1628)))+(COS(RADIANS(EX1628)))</f>
        <v>0.64452579290013434</v>
      </c>
      <c r="FO1629" s="30">
        <f>(FK1629*FK1630)*(1-COS(RADIANS(EX1628)))-FK1628*(SIN(RADIANS(EX1628)))</f>
        <v>-0.76417839735679927</v>
      </c>
      <c r="FQ1629">
        <v>-0.47980466446679504</v>
      </c>
      <c r="FS1629" s="28">
        <f>(FD1628*FD1629)*(1-COS(RADIANS(EW1628)))+FD1630*(SIN(RADIANS(EW1628)))</f>
        <v>0.49999999999999994</v>
      </c>
      <c r="FT1629" s="28">
        <f>(FD1629^2)*(1-COS(RADIANS(EW1628)))+(COS(RADIANS(EW1628)))</f>
        <v>0.86602540378443871</v>
      </c>
      <c r="FU1629" s="28">
        <f>(FD1629*FD1630)*(1-COS(RADIANS(EW1628)))-FD1628*(SIN(RADIANS(EW1628)))</f>
        <v>0</v>
      </c>
      <c r="FW1629" s="61">
        <v>-0.72281977175773116</v>
      </c>
      <c r="FX1629" s="13">
        <f>BX1630</f>
        <v>0</v>
      </c>
      <c r="FY1629" s="17">
        <v>0</v>
      </c>
      <c r="FZ1629">
        <v>0</v>
      </c>
      <c r="GB1629" s="73">
        <f>(FD1628*FD1629)*(1-COS(RADIANS(EY1628-45)))+FD1630*(SIN(RADIANS(EY1628-45)))</f>
        <v>-0.69648705015084567</v>
      </c>
      <c r="GC1629" s="73">
        <f>(FD1629^2)*(1-COS(RADIANS(EY1628-45)))+(COS(RADIANS(EY1628-45)))</f>
        <v>-0.71756936178475006</v>
      </c>
      <c r="GD1629" s="73">
        <f>(FD1629*FD1630)*(1-COS(RADIANS(EY1628-45)))-FD1628*(SIN(RADIANS(EY1628-45)))</f>
        <v>0</v>
      </c>
      <c r="GE1629" s="10"/>
      <c r="GF1629">
        <v>-0.69648705015084567</v>
      </c>
      <c r="GG1629" s="1">
        <v>-0.43106711886793259</v>
      </c>
      <c r="GI1629">
        <f>FA1629+FW1629</f>
        <v>-0.78178621132674275</v>
      </c>
      <c r="GJ1629">
        <f>GI1629/(SQRT(GI1628^2+GI1629^2+GI1630^2))</f>
        <v>-0.55280633146727887</v>
      </c>
      <c r="GL1629">
        <f>CH1630+DC1629</f>
        <v>-3.3619747462759531E-2</v>
      </c>
      <c r="GM1629" t="e">
        <f>GL1629/(SQRT(GL1628^2+GL1629^2+GL1630^2))</f>
        <v>#VALUE!</v>
      </c>
      <c r="GO1629" s="27">
        <f>FA1630*FW1628-FA1628*FW1630</f>
        <v>0.68851618467589859</v>
      </c>
    </row>
    <row r="1630" spans="1:197" x14ac:dyDescent="0.2">
      <c r="A1630">
        <v>100</v>
      </c>
      <c r="B1630">
        <f t="shared" si="2449"/>
        <v>-0.22075656656753673</v>
      </c>
      <c r="C1630">
        <f t="shared" si="2452"/>
        <v>0</v>
      </c>
      <c r="D1630">
        <f t="shared" si="2453"/>
        <v>0</v>
      </c>
      <c r="E1630">
        <f t="shared" si="2454"/>
        <v>0</v>
      </c>
      <c r="F1630">
        <f t="shared" si="2455"/>
        <v>0</v>
      </c>
      <c r="G1630">
        <f t="shared" si="2456"/>
        <v>0</v>
      </c>
      <c r="H1630">
        <f t="shared" si="2457"/>
        <v>0</v>
      </c>
      <c r="I1630">
        <f t="shared" si="2458"/>
        <v>0</v>
      </c>
      <c r="J1630">
        <f t="shared" si="2459"/>
        <v>0</v>
      </c>
      <c r="K1630">
        <f t="shared" si="2460"/>
        <v>0</v>
      </c>
      <c r="L1630">
        <f t="shared" si="2461"/>
        <v>0</v>
      </c>
      <c r="M1630">
        <f t="shared" si="2462"/>
        <v>0</v>
      </c>
      <c r="N1630">
        <f t="shared" si="2463"/>
        <v>0</v>
      </c>
      <c r="O1630">
        <f t="shared" si="2464"/>
        <v>0</v>
      </c>
      <c r="P1630">
        <f t="shared" si="2465"/>
        <v>0</v>
      </c>
      <c r="Q1630">
        <f t="shared" si="2466"/>
        <v>0</v>
      </c>
      <c r="R1630">
        <f t="shared" si="2467"/>
        <v>0</v>
      </c>
      <c r="BY1630" t="s">
        <v>9</v>
      </c>
      <c r="BZ1630" s="5">
        <f t="shared" si="2475"/>
        <v>0.3492962422733713</v>
      </c>
      <c r="CA1630" s="6">
        <f t="shared" si="2475"/>
        <v>-0.34518112468713447</v>
      </c>
      <c r="CB1630" s="7">
        <f>CY1629</f>
        <v>-7.1572403132275086E-2</v>
      </c>
      <c r="CC1630" s="8">
        <f>DU1629</f>
        <v>-0.72168057653591822</v>
      </c>
      <c r="CD1630">
        <f t="shared" ref="CD1630" si="2477">CB1630+CC1630</f>
        <v>-0.7932529796681933</v>
      </c>
      <c r="CE1630" s="10"/>
      <c r="CF1630">
        <f>CD1630/(SQRT(CD1629^2+CD1630^2+CD1631^2))</f>
        <v>-0.56091456111981397</v>
      </c>
      <c r="CH1630">
        <f>((SUMPRODUCT(CM1629:CM1631,CK1629:CK1631))*(SUMPRODUCT(CM1629:CM1631,CL1629:CL1631)))-((SUMPRODUCT(CN1629:CN1631,CK1629:CK1631))*(SUMPRODUCT(CN1629:CN1631,CL1629:CL1631)))</f>
        <v>-3.3619747462759531E-2</v>
      </c>
      <c r="CI1630" s="67"/>
      <c r="CJ1630" s="10" t="s">
        <v>9</v>
      </c>
      <c r="CK1630" s="5">
        <f t="shared" si="2476"/>
        <v>0.3492962422733713</v>
      </c>
      <c r="CL1630" s="6">
        <f t="shared" si="2476"/>
        <v>-0.34518112468713447</v>
      </c>
      <c r="CM1630" s="7">
        <f>FA1629</f>
        <v>-5.8966439569011597E-2</v>
      </c>
      <c r="CN1630" s="8">
        <f>FW1629</f>
        <v>-0.72281977175773116</v>
      </c>
      <c r="CP1630">
        <f t="shared" si="2474"/>
        <v>-9.8670839279614439E-2</v>
      </c>
      <c r="CQ1630">
        <f t="shared" si="2474"/>
        <v>-0.32743703463395935</v>
      </c>
      <c r="CR1630">
        <f>CK1632</f>
        <v>0</v>
      </c>
      <c r="CS1630">
        <f>CN1632</f>
        <v>0</v>
      </c>
      <c r="CW1630" s="28"/>
      <c r="CY1630" s="61">
        <v>-0.52101336317852298</v>
      </c>
      <c r="DA1630" s="17">
        <v>0</v>
      </c>
      <c r="DB1630">
        <v>1</v>
      </c>
      <c r="DD1630" s="73">
        <f>(DB1628*DB1630)*(1-COS(RADIANS(CW1628+45)))-DB1629*(SIN(RADIANS(CW1628+45)))</f>
        <v>0</v>
      </c>
      <c r="DE1630" s="73">
        <f>(DB1629*DB1630)*(1-COS(RADIANS(CW1628+45)))+DB1628*(SIN(RADIANS(CW1628+45)))</f>
        <v>0</v>
      </c>
      <c r="DF1630" s="73">
        <f>(DB1630^2)*(1-COS(RADIANS(CW1628+45)))+(COS(RADIANS(CW1628+45)))</f>
        <v>1</v>
      </c>
      <c r="DG1630" s="10"/>
      <c r="DH1630">
        <v>0</v>
      </c>
      <c r="DI1630" s="23">
        <f>SIN(RADIANS('[1]Biaxial Input'!$F$21))*SIN(RADIANS(0))</f>
        <v>0</v>
      </c>
      <c r="DK1630" s="30">
        <f>(DI1628*DI1630)*(1-COS(RADIANS(CV1628)))-DI1629*(SIN(RADIANS(CV1628)))</f>
        <v>5.3436559083262246E-2</v>
      </c>
      <c r="DL1630" s="30">
        <f>(DI1629*DI1630)*(1-COS(RADIANS(CV1628)))+DI1628*(SIN(RADIANS(CV1628)))</f>
        <v>0.76417839735679927</v>
      </c>
      <c r="DM1630" s="30">
        <f>(DI1630^2)*(1-COS(RADIANS(CV1628)))+(COS(RADIANS(CV1628)))</f>
        <v>0.64278760968653936</v>
      </c>
      <c r="DO1630">
        <v>-0.52101336317852298</v>
      </c>
      <c r="DQ1630" s="28">
        <f>(DB1628*DB1630)*(1-COS(RADIANS(CU1628)))-DB1629*(SIN(RADIANS(CU1628)))</f>
        <v>0</v>
      </c>
      <c r="DR1630" s="28">
        <f>(DB1629*DB1630)*(1-COS(RADIANS(CU1628)))+DB1628*(SIN(RADIANS(CU1628)))</f>
        <v>0</v>
      </c>
      <c r="DS1630" s="28">
        <f>(DB1630^2)*(1-COS(RADIANS(CU1628)))+(COS(RADIANS(CU1628)))</f>
        <v>1</v>
      </c>
      <c r="DU1630" s="61">
        <v>-0.56157738934439805</v>
      </c>
      <c r="DW1630" s="17">
        <v>0</v>
      </c>
      <c r="DX1630">
        <v>1</v>
      </c>
      <c r="DZ1630" s="73">
        <f>(DB1628*DB1628)*(1-COS(RADIANS(CW1628-45)))-DB1628*(SIN(RADIANS(CW1628-45)))</f>
        <v>0</v>
      </c>
      <c r="EA1630" s="73">
        <f>(DB1629*DB1630)*(1-COS(RADIANS(CW1628-45)))+DB1628*(SIN(RADIANS(CW1628-45)))</f>
        <v>0</v>
      </c>
      <c r="EB1630" s="73">
        <f>(DB1630^2)*(1-COS(RADIANS(CW1628-45)))+(COS(RADIANS(CW1628-45)))</f>
        <v>0.99999999999999989</v>
      </c>
      <c r="EC1630" s="10"/>
      <c r="ED1630">
        <v>0</v>
      </c>
      <c r="EE1630" s="1">
        <v>-0.56157738934439805</v>
      </c>
      <c r="EG1630">
        <f>CY1630+DU1630</f>
        <v>-1.082590752522921</v>
      </c>
      <c r="EH1630">
        <f>EG1630/(SQRT(EG1628^2+EG1629^2+EG1630^2))</f>
        <v>-0.76550726235880484</v>
      </c>
      <c r="EJ1630">
        <f>Q1630+AM1630</f>
        <v>0</v>
      </c>
      <c r="EK1630" t="e">
        <f>EJ1630/(SQRT(EJ1628^2+EJ1629^2+EJ1630^2))</f>
        <v>#DIV/0!</v>
      </c>
      <c r="EM1630" s="23">
        <f>CY1628*DU1629-CY1629*DU1628</f>
        <v>-0.64278760968653936</v>
      </c>
      <c r="ER1630">
        <f t="shared" ref="ER1630:ES1632" si="2478">CK1629</f>
        <v>0.93180266183863136</v>
      </c>
      <c r="ES1630">
        <f t="shared" si="2478"/>
        <v>-0.87956522186239505</v>
      </c>
      <c r="ET1630" t="e">
        <f>#REF!</f>
        <v>#REF!</v>
      </c>
      <c r="EU1630" t="e">
        <f>#REF!</f>
        <v>#REF!</v>
      </c>
      <c r="EY1630" s="28"/>
      <c r="EZ1630" s="10"/>
      <c r="FA1630" s="61">
        <v>-0.51113313347489919</v>
      </c>
      <c r="FB1630" s="13">
        <f>BW1631</f>
        <v>0</v>
      </c>
      <c r="FC1630" s="17">
        <v>0</v>
      </c>
      <c r="FD1630">
        <v>1</v>
      </c>
      <c r="FF1630" s="73">
        <f>(FD1628*FD1630)*(1-COS(RADIANS(EY1628+45)))-FD1629*(SIN(RADIANS(EY1628+45)))</f>
        <v>0</v>
      </c>
      <c r="FG1630" s="73">
        <f>(FD1629*FD1630)*(1-COS(RADIANS(EY1628+45)))+FD1628*(SIN(RADIANS(EY1628+45)))</f>
        <v>0</v>
      </c>
      <c r="FH1630" s="73">
        <f>(FD1630^2)*(1-COS(RADIANS(EY1628+45)))+(COS(RADIANS(EY1628+45)))</f>
        <v>1</v>
      </c>
      <c r="FI1630" s="10"/>
      <c r="FJ1630">
        <v>0</v>
      </c>
      <c r="FK1630" s="23">
        <f>SIN(RADIANS(176))*SIN(RADIANS(0))</f>
        <v>0</v>
      </c>
      <c r="FM1630" s="30">
        <f>(FK1628*FK1630)*(1-COS(RADIANS(EX1628)))-FK1629*(SIN(RADIANS(EX1628)))</f>
        <v>5.3436559083262246E-2</v>
      </c>
      <c r="FN1630" s="30">
        <f>(FK1629*FK1630)*(1-COS(RADIANS(EX1628)))+FK1628*(SIN(RADIANS(EX1628)))</f>
        <v>0.76417839735679927</v>
      </c>
      <c r="FO1630" s="30">
        <f>(FK1630^2)*(1-COS(RADIANS(EX1628)))+(COS(RADIANS(EX1628)))</f>
        <v>0.64278760968653936</v>
      </c>
      <c r="FQ1630">
        <v>-0.51113313347489919</v>
      </c>
      <c r="FS1630" s="28">
        <f>(FD1628*FD1630)*(1-COS(RADIANS(EW1628)))-FD1629*(SIN(RADIANS(EW1628)))</f>
        <v>0</v>
      </c>
      <c r="FT1630" s="28">
        <f>(FD1629*FD1630)*(1-COS(RADIANS(EW1628)))+FD1628*(SIN(RADIANS(EW1628)))</f>
        <v>0</v>
      </c>
      <c r="FU1630" s="28">
        <f>(FD1630^2)*(1-COS(RADIANS(EW1628)))+(COS(RADIANS(EW1628)))</f>
        <v>1</v>
      </c>
      <c r="FW1630" s="61">
        <v>-0.57058479536138751</v>
      </c>
      <c r="FX1630" s="13">
        <f>BX1631</f>
        <v>0</v>
      </c>
      <c r="FY1630" s="17">
        <v>0</v>
      </c>
      <c r="FZ1630">
        <v>1</v>
      </c>
      <c r="GB1630" s="73">
        <f>(FD1628*FD1628)*(1-COS(RADIANS(EY1628-45)))-FD1628*(SIN(RADIANS(EY1628-45)))</f>
        <v>0</v>
      </c>
      <c r="GC1630" s="73">
        <f>(FD1629*FD1630)*(1-COS(RADIANS(EY1628-45)))+FD1628*(SIN(RADIANS(EY1628-45)))</f>
        <v>0</v>
      </c>
      <c r="GD1630" s="73">
        <f>(FD1630^2)*(1-COS(RADIANS(EY1628-45)))+(COS(RADIANS(EY1628-45)))</f>
        <v>1</v>
      </c>
      <c r="GE1630" s="10"/>
      <c r="GF1630">
        <v>0</v>
      </c>
      <c r="GG1630" s="1">
        <v>-0.57058479536138751</v>
      </c>
      <c r="GI1630">
        <f>FA1630+FW1630</f>
        <v>-1.0817179288362868</v>
      </c>
      <c r="GJ1630">
        <f>GI1630/(SQRT(GI1628^2+GI1629^2+GI1630^2))</f>
        <v>-0.76489008281120541</v>
      </c>
      <c r="GL1630" t="e">
        <f>#REF!+DC1630</f>
        <v>#REF!</v>
      </c>
      <c r="GM1630" t="e">
        <f>GL1630/(SQRT(GL1628^2+GL1629^2+GL1630^2))</f>
        <v>#REF!</v>
      </c>
      <c r="GO1630" s="27">
        <f>FA1628*FW1629-FA1629*FW1628</f>
        <v>-0.64278760968653947</v>
      </c>
    </row>
    <row r="1631" spans="1:197" x14ac:dyDescent="0.2">
      <c r="A1631">
        <v>110</v>
      </c>
      <c r="B1631">
        <f t="shared" si="2449"/>
        <v>0.58792732968799699</v>
      </c>
      <c r="C1631">
        <f t="shared" si="2452"/>
        <v>0</v>
      </c>
      <c r="D1631">
        <f t="shared" si="2453"/>
        <v>0</v>
      </c>
      <c r="E1631">
        <f t="shared" si="2454"/>
        <v>0</v>
      </c>
      <c r="F1631">
        <f t="shared" si="2455"/>
        <v>0</v>
      </c>
      <c r="G1631">
        <f t="shared" si="2456"/>
        <v>0</v>
      </c>
      <c r="H1631">
        <f t="shared" si="2457"/>
        <v>0</v>
      </c>
      <c r="I1631">
        <f t="shared" si="2458"/>
        <v>0</v>
      </c>
      <c r="J1631">
        <f t="shared" si="2459"/>
        <v>0</v>
      </c>
      <c r="K1631">
        <f t="shared" si="2460"/>
        <v>0</v>
      </c>
      <c r="L1631">
        <f t="shared" si="2461"/>
        <v>0</v>
      </c>
      <c r="M1631">
        <f t="shared" si="2462"/>
        <v>0</v>
      </c>
      <c r="N1631">
        <f t="shared" si="2463"/>
        <v>0</v>
      </c>
      <c r="O1631">
        <f t="shared" si="2464"/>
        <v>0</v>
      </c>
      <c r="P1631">
        <f t="shared" si="2465"/>
        <v>0</v>
      </c>
      <c r="Q1631">
        <f t="shared" si="2466"/>
        <v>0</v>
      </c>
      <c r="R1631">
        <f t="shared" si="2467"/>
        <v>0</v>
      </c>
      <c r="BY1631" t="s">
        <v>10</v>
      </c>
      <c r="BZ1631" s="5">
        <f t="shared" si="2475"/>
        <v>-9.8670839279614439E-2</v>
      </c>
      <c r="CA1631" s="6">
        <f t="shared" si="2475"/>
        <v>-0.32743703463395935</v>
      </c>
      <c r="CB1631" s="7">
        <f>CY1630</f>
        <v>-0.52101336317852298</v>
      </c>
      <c r="CC1631" s="8">
        <f>DU1630</f>
        <v>-0.56157738934439805</v>
      </c>
      <c r="CD1631">
        <f>(CB1631+CC1631)</f>
        <v>-1.082590752522921</v>
      </c>
      <c r="CE1631" s="10"/>
      <c r="CF1631">
        <f>CD1631/(SQRT(CD1629^2+CD1630^2+CD1631^2))</f>
        <v>-0.76550726235880484</v>
      </c>
      <c r="CG1631" s="10" t="s">
        <v>160</v>
      </c>
      <c r="CH1631" s="10">
        <f>-CH1628*((EY1628-CW1628)/(CH1630-CE1629))</f>
        <v>268.14583464928762</v>
      </c>
      <c r="CJ1631" s="10" t="s">
        <v>10</v>
      </c>
      <c r="CK1631" s="5">
        <f t="shared" si="2476"/>
        <v>-9.8670839279614439E-2</v>
      </c>
      <c r="CL1631" s="6">
        <f t="shared" si="2476"/>
        <v>-0.32743703463395935</v>
      </c>
      <c r="CM1631" s="7">
        <f>FA1630</f>
        <v>-0.51113313347489919</v>
      </c>
      <c r="CN1631" s="8">
        <f>FW1630</f>
        <v>-0.57058479536138751</v>
      </c>
      <c r="CW1631" s="28"/>
      <c r="EI1631" s="64" t="e">
        <f>(DEGREES(ACOS((EH1628*EK1628+EH1629*EK1629+EH1630*EK1630)/((SQRT(EH1628^2+EH1629^2+EH1630^2))*(SQRT(EK1628^2+EK1629^2+EK1630^2))))))</f>
        <v>#DIV/0!</v>
      </c>
      <c r="ER1631">
        <f t="shared" si="2478"/>
        <v>0.3492962422733713</v>
      </c>
      <c r="ES1631">
        <f t="shared" si="2478"/>
        <v>-0.34518112468713447</v>
      </c>
      <c r="ET1631" t="e">
        <f>#REF!</f>
        <v>#REF!</v>
      </c>
      <c r="EU1631" t="e">
        <f>#REF!</f>
        <v>#REF!</v>
      </c>
      <c r="EY1631" s="28"/>
      <c r="EZ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  <c r="FR1631" s="10"/>
      <c r="GG1631" s="1"/>
      <c r="GK1631" s="64" t="e">
        <f>(DEGREES(ACOS((GJ1628*GM1628+GJ1629*GM1629+GJ1630*GM1630)/((SQRT(GJ1628^2+GJ1629^2+GJ1630^2))*(SQRT(GM1628^2+GM1629^2+GM1630^2))))))</f>
        <v>#VALUE!</v>
      </c>
    </row>
    <row r="1632" spans="1:197" x14ac:dyDescent="0.2">
      <c r="A1632">
        <v>120</v>
      </c>
      <c r="B1632">
        <f t="shared" si="2449"/>
        <v>0.6252713544678612</v>
      </c>
      <c r="C1632">
        <f t="shared" si="2452"/>
        <v>1</v>
      </c>
      <c r="D1632">
        <f t="shared" si="2453"/>
        <v>1</v>
      </c>
      <c r="E1632">
        <f t="shared" si="2454"/>
        <v>1</v>
      </c>
      <c r="F1632">
        <f t="shared" si="2455"/>
        <v>1</v>
      </c>
      <c r="G1632">
        <f t="shared" si="2456"/>
        <v>1</v>
      </c>
      <c r="H1632">
        <f t="shared" si="2457"/>
        <v>1</v>
      </c>
      <c r="I1632">
        <f t="shared" si="2458"/>
        <v>1</v>
      </c>
      <c r="J1632">
        <f t="shared" si="2459"/>
        <v>1</v>
      </c>
      <c r="K1632">
        <f t="shared" si="2460"/>
        <v>1</v>
      </c>
      <c r="L1632">
        <f t="shared" si="2461"/>
        <v>1</v>
      </c>
      <c r="M1632">
        <f t="shared" si="2462"/>
        <v>1</v>
      </c>
      <c r="N1632">
        <f t="shared" si="2463"/>
        <v>1</v>
      </c>
      <c r="O1632">
        <f t="shared" si="2464"/>
        <v>1</v>
      </c>
      <c r="P1632">
        <f t="shared" si="2465"/>
        <v>1</v>
      </c>
      <c r="Q1632">
        <f t="shared" si="2466"/>
        <v>1</v>
      </c>
      <c r="R1632">
        <f t="shared" si="2467"/>
        <v>1</v>
      </c>
      <c r="CS1632" s="15"/>
      <c r="ER1632">
        <f t="shared" si="2478"/>
        <v>-9.8670839279614439E-2</v>
      </c>
      <c r="ES1632">
        <f t="shared" si="2478"/>
        <v>-0.32743703463395935</v>
      </c>
      <c r="ET1632" t="e">
        <f>#REF!</f>
        <v>#REF!</v>
      </c>
      <c r="EU1632" t="e">
        <f>#REF!</f>
        <v>#REF!</v>
      </c>
      <c r="EY1632" s="28"/>
      <c r="EZ1632" s="10"/>
      <c r="FA1632" s="82" t="s">
        <v>148</v>
      </c>
      <c r="FB1632" s="13"/>
      <c r="FD1632" s="10"/>
      <c r="FE1632" s="10"/>
      <c r="FF1632" s="10"/>
      <c r="FG1632" s="10"/>
      <c r="FH1632" s="10"/>
      <c r="FI1632" s="10"/>
      <c r="FJ1632" s="80"/>
      <c r="FK1632" s="23" t="s">
        <v>149</v>
      </c>
      <c r="FO1632" s="1"/>
      <c r="FQ1632" s="80"/>
      <c r="FU1632" s="13"/>
      <c r="FV1632" s="81"/>
      <c r="FW1632" s="82" t="s">
        <v>150</v>
      </c>
      <c r="FY1632" s="13"/>
      <c r="FZ1632" s="13"/>
      <c r="GC1632" s="1"/>
      <c r="GG1632" s="1"/>
      <c r="GK1632" s="13"/>
      <c r="GO1632" s="15"/>
    </row>
    <row r="1633" spans="1:92" x14ac:dyDescent="0.2">
      <c r="A1633">
        <v>130</v>
      </c>
      <c r="B1633">
        <f t="shared" si="2449"/>
        <v>0.61354207713299147</v>
      </c>
      <c r="C1633">
        <f t="shared" si="2452"/>
        <v>0</v>
      </c>
      <c r="D1633">
        <f t="shared" si="2453"/>
        <v>0</v>
      </c>
      <c r="E1633">
        <f t="shared" si="2454"/>
        <v>0</v>
      </c>
      <c r="F1633">
        <f t="shared" si="2455"/>
        <v>0</v>
      </c>
      <c r="G1633">
        <f t="shared" si="2456"/>
        <v>0</v>
      </c>
      <c r="H1633">
        <f t="shared" si="2457"/>
        <v>0</v>
      </c>
      <c r="I1633">
        <f t="shared" si="2458"/>
        <v>0</v>
      </c>
      <c r="J1633">
        <f t="shared" si="2459"/>
        <v>0</v>
      </c>
      <c r="K1633">
        <f t="shared" si="2460"/>
        <v>0</v>
      </c>
      <c r="L1633">
        <f t="shared" si="2461"/>
        <v>0</v>
      </c>
      <c r="M1633">
        <f t="shared" si="2462"/>
        <v>0</v>
      </c>
      <c r="N1633">
        <f t="shared" si="2463"/>
        <v>0</v>
      </c>
      <c r="O1633">
        <f t="shared" si="2464"/>
        <v>0</v>
      </c>
      <c r="P1633">
        <f t="shared" si="2465"/>
        <v>0</v>
      </c>
      <c r="Q1633">
        <f t="shared" si="2466"/>
        <v>0</v>
      </c>
      <c r="R1633">
        <f t="shared" si="2467"/>
        <v>0</v>
      </c>
      <c r="CG1633">
        <f>'Biaxial Input'!C2</f>
        <v>111.4</v>
      </c>
      <c r="CH1633">
        <f>CH1541</f>
        <v>110.98816757970239</v>
      </c>
      <c r="CJ1633">
        <f>CG1633-CH1633</f>
        <v>0.41183242029761402</v>
      </c>
      <c r="CL1633">
        <f>CF1539</f>
        <v>-0.358175143829912</v>
      </c>
      <c r="CM1633">
        <f>CF1540</f>
        <v>0.93365441483582234</v>
      </c>
      <c r="CN1633">
        <f>CF1541</f>
        <v>0</v>
      </c>
    </row>
    <row r="1634" spans="1:92" x14ac:dyDescent="0.2">
      <c r="A1634">
        <v>140</v>
      </c>
      <c r="B1634">
        <f t="shared" si="2449"/>
        <v>0.68396214232241914</v>
      </c>
      <c r="C1634">
        <f t="shared" si="2452"/>
        <v>0</v>
      </c>
      <c r="D1634">
        <f t="shared" si="2453"/>
        <v>0</v>
      </c>
      <c r="E1634">
        <f t="shared" si="2454"/>
        <v>0</v>
      </c>
      <c r="F1634">
        <f t="shared" si="2455"/>
        <v>0</v>
      </c>
      <c r="G1634">
        <f t="shared" si="2456"/>
        <v>0</v>
      </c>
      <c r="H1634">
        <f t="shared" si="2457"/>
        <v>0</v>
      </c>
      <c r="I1634">
        <f t="shared" si="2458"/>
        <v>0</v>
      </c>
      <c r="J1634">
        <f t="shared" si="2459"/>
        <v>0</v>
      </c>
      <c r="K1634">
        <f t="shared" si="2460"/>
        <v>0</v>
      </c>
      <c r="L1634">
        <f t="shared" si="2461"/>
        <v>0</v>
      </c>
      <c r="M1634">
        <f t="shared" si="2462"/>
        <v>0</v>
      </c>
      <c r="N1634">
        <f t="shared" si="2463"/>
        <v>0</v>
      </c>
      <c r="O1634">
        <f t="shared" si="2464"/>
        <v>0</v>
      </c>
      <c r="P1634">
        <f t="shared" si="2465"/>
        <v>0</v>
      </c>
      <c r="Q1634">
        <f t="shared" si="2466"/>
        <v>0</v>
      </c>
      <c r="R1634">
        <f t="shared" si="2467"/>
        <v>0</v>
      </c>
      <c r="CG1634">
        <f>'Biaxial Input'!C3</f>
        <v>109</v>
      </c>
      <c r="CH1634">
        <f>CH1546</f>
        <v>110.33673337994631</v>
      </c>
      <c r="CJ1634">
        <f t="shared" ref="CJ1634:CJ1651" si="2479">CG1634-CH1634</f>
        <v>-1.3367333799463097</v>
      </c>
      <c r="CL1634">
        <f>CF1544</f>
        <v>-0.34777873496112205</v>
      </c>
      <c r="CM1634">
        <f>CF1545</f>
        <v>0.93420760089990174</v>
      </c>
      <c r="CN1634">
        <f>CF1546</f>
        <v>-7.9411018943794126E-2</v>
      </c>
    </row>
    <row r="1635" spans="1:92" x14ac:dyDescent="0.2">
      <c r="A1635">
        <v>150</v>
      </c>
      <c r="B1635">
        <f t="shared" si="2449"/>
        <v>0.71794832155878585</v>
      </c>
      <c r="C1635">
        <f t="shared" si="2452"/>
        <v>0</v>
      </c>
      <c r="D1635">
        <f t="shared" si="2453"/>
        <v>0</v>
      </c>
      <c r="E1635">
        <f t="shared" si="2454"/>
        <v>0</v>
      </c>
      <c r="F1635">
        <f t="shared" si="2455"/>
        <v>0</v>
      </c>
      <c r="G1635">
        <f t="shared" si="2456"/>
        <v>0</v>
      </c>
      <c r="H1635">
        <f t="shared" si="2457"/>
        <v>0</v>
      </c>
      <c r="I1635">
        <f t="shared" si="2458"/>
        <v>0</v>
      </c>
      <c r="J1635">
        <f t="shared" si="2459"/>
        <v>0</v>
      </c>
      <c r="K1635">
        <f t="shared" si="2460"/>
        <v>0</v>
      </c>
      <c r="L1635">
        <f t="shared" si="2461"/>
        <v>0</v>
      </c>
      <c r="M1635">
        <f t="shared" si="2462"/>
        <v>0</v>
      </c>
      <c r="N1635">
        <f t="shared" si="2463"/>
        <v>0</v>
      </c>
      <c r="O1635">
        <f t="shared" si="2464"/>
        <v>0</v>
      </c>
      <c r="P1635">
        <f t="shared" si="2465"/>
        <v>0</v>
      </c>
      <c r="Q1635">
        <f t="shared" si="2466"/>
        <v>0</v>
      </c>
      <c r="R1635">
        <f t="shared" si="2467"/>
        <v>0</v>
      </c>
      <c r="CG1635">
        <f>'Biaxial Input'!C4</f>
        <v>114.6</v>
      </c>
      <c r="CH1635" s="67">
        <f>CH1551</f>
        <v>115.77355769164048</v>
      </c>
      <c r="CJ1635">
        <f t="shared" si="2479"/>
        <v>-1.1735576916404824</v>
      </c>
      <c r="CL1635">
        <f>CF1549</f>
        <v>-0.9219650217402211</v>
      </c>
      <c r="CM1635">
        <f>CF1550</f>
        <v>-0.35673836602165887</v>
      </c>
      <c r="CN1635">
        <f>CF1551</f>
        <v>-0.15072570084677178</v>
      </c>
    </row>
    <row r="1636" spans="1:92" x14ac:dyDescent="0.2">
      <c r="A1636">
        <v>160</v>
      </c>
      <c r="B1636">
        <f t="shared" si="2449"/>
        <v>0.67326575284273471</v>
      </c>
      <c r="C1636">
        <f t="shared" si="2452"/>
        <v>0</v>
      </c>
      <c r="D1636">
        <f t="shared" si="2453"/>
        <v>0</v>
      </c>
      <c r="E1636">
        <f t="shared" si="2454"/>
        <v>0</v>
      </c>
      <c r="F1636">
        <f t="shared" si="2455"/>
        <v>0</v>
      </c>
      <c r="G1636">
        <f t="shared" si="2456"/>
        <v>0</v>
      </c>
      <c r="H1636">
        <f t="shared" si="2457"/>
        <v>0</v>
      </c>
      <c r="I1636">
        <f t="shared" si="2458"/>
        <v>0</v>
      </c>
      <c r="J1636">
        <f t="shared" si="2459"/>
        <v>0</v>
      </c>
      <c r="K1636">
        <f t="shared" si="2460"/>
        <v>0</v>
      </c>
      <c r="L1636">
        <f t="shared" si="2461"/>
        <v>0</v>
      </c>
      <c r="M1636">
        <f t="shared" si="2462"/>
        <v>0</v>
      </c>
      <c r="N1636">
        <f t="shared" si="2463"/>
        <v>0</v>
      </c>
      <c r="O1636">
        <f t="shared" si="2464"/>
        <v>0</v>
      </c>
      <c r="P1636">
        <f t="shared" si="2465"/>
        <v>0</v>
      </c>
      <c r="Q1636">
        <f t="shared" si="2466"/>
        <v>0</v>
      </c>
      <c r="R1636">
        <f t="shared" si="2467"/>
        <v>0</v>
      </c>
      <c r="CG1636">
        <f>'Biaxial Input'!C5</f>
        <v>151.4</v>
      </c>
      <c r="CH1636" s="67">
        <f>CH1556</f>
        <v>150.9200837585752</v>
      </c>
      <c r="CJ1636">
        <f t="shared" si="2479"/>
        <v>0.47991624142480305</v>
      </c>
      <c r="CL1636">
        <f>CF1554</f>
        <v>0.36709869002262685</v>
      </c>
      <c r="CM1636">
        <f>CF1555</f>
        <v>-0.92368963785585356</v>
      </c>
      <c r="CN1636">
        <f>CF1556</f>
        <v>-0.10970872664192777</v>
      </c>
    </row>
    <row r="1637" spans="1:92" x14ac:dyDescent="0.2">
      <c r="A1637">
        <v>170</v>
      </c>
      <c r="B1637">
        <f t="shared" si="2449"/>
        <v>0.51149162953593708</v>
      </c>
      <c r="C1637">
        <f t="shared" si="2452"/>
        <v>1</v>
      </c>
      <c r="D1637">
        <f t="shared" si="2453"/>
        <v>1</v>
      </c>
      <c r="E1637">
        <f t="shared" si="2454"/>
        <v>1</v>
      </c>
      <c r="F1637">
        <f t="shared" si="2455"/>
        <v>1</v>
      </c>
      <c r="G1637">
        <f t="shared" si="2456"/>
        <v>1</v>
      </c>
      <c r="H1637">
        <f t="shared" si="2457"/>
        <v>1</v>
      </c>
      <c r="I1637">
        <f t="shared" si="2458"/>
        <v>1</v>
      </c>
      <c r="J1637">
        <f t="shared" si="2459"/>
        <v>1</v>
      </c>
      <c r="K1637">
        <f t="shared" si="2460"/>
        <v>1</v>
      </c>
      <c r="L1637">
        <f t="shared" si="2461"/>
        <v>1</v>
      </c>
      <c r="M1637">
        <f t="shared" si="2462"/>
        <v>1</v>
      </c>
      <c r="N1637">
        <f t="shared" si="2463"/>
        <v>1</v>
      </c>
      <c r="O1637">
        <f t="shared" si="2464"/>
        <v>1</v>
      </c>
      <c r="P1637">
        <f t="shared" si="2465"/>
        <v>1</v>
      </c>
      <c r="Q1637">
        <f t="shared" si="2466"/>
        <v>1</v>
      </c>
      <c r="R1637">
        <f t="shared" si="2467"/>
        <v>1</v>
      </c>
      <c r="CG1637">
        <f>'Biaxial Input'!C6</f>
        <v>201.2</v>
      </c>
      <c r="CH1637" s="67">
        <f>CH1561</f>
        <v>201.3922336271556</v>
      </c>
      <c r="CJ1637">
        <f t="shared" si="2479"/>
        <v>-0.1922336271556162</v>
      </c>
      <c r="CL1637">
        <f>CF1559</f>
        <v>0.33895300344160328</v>
      </c>
      <c r="CM1637">
        <f>CF1560</f>
        <v>-0.92930132380052</v>
      </c>
      <c r="CN1637">
        <f>CF1561</f>
        <v>0.14666257545985456</v>
      </c>
    </row>
    <row r="1638" spans="1:92" x14ac:dyDescent="0.2">
      <c r="A1638">
        <v>180</v>
      </c>
      <c r="B1638">
        <f t="shared" si="2449"/>
        <v>0.73795048156913778</v>
      </c>
      <c r="C1638">
        <f t="shared" si="2452"/>
        <v>0</v>
      </c>
      <c r="D1638">
        <f t="shared" si="2453"/>
        <v>0</v>
      </c>
      <c r="E1638">
        <f t="shared" si="2454"/>
        <v>0</v>
      </c>
      <c r="F1638">
        <f t="shared" si="2455"/>
        <v>0</v>
      </c>
      <c r="G1638">
        <f t="shared" si="2456"/>
        <v>0</v>
      </c>
      <c r="H1638">
        <f t="shared" si="2457"/>
        <v>0</v>
      </c>
      <c r="I1638">
        <f t="shared" si="2458"/>
        <v>0</v>
      </c>
      <c r="J1638">
        <f t="shared" si="2459"/>
        <v>0</v>
      </c>
      <c r="K1638">
        <f t="shared" si="2460"/>
        <v>0</v>
      </c>
      <c r="L1638">
        <f t="shared" si="2461"/>
        <v>0</v>
      </c>
      <c r="M1638">
        <f t="shared" si="2462"/>
        <v>0</v>
      </c>
      <c r="N1638">
        <f t="shared" si="2463"/>
        <v>0</v>
      </c>
      <c r="O1638">
        <f t="shared" si="2464"/>
        <v>0</v>
      </c>
      <c r="P1638">
        <f t="shared" si="2465"/>
        <v>0</v>
      </c>
      <c r="Q1638">
        <f t="shared" si="2466"/>
        <v>0</v>
      </c>
      <c r="R1638">
        <f t="shared" si="2467"/>
        <v>0</v>
      </c>
      <c r="CG1638">
        <f>'Biaxial Input'!C7</f>
        <v>245.2</v>
      </c>
      <c r="CH1638" s="67">
        <f>CH1566</f>
        <v>245.06195136069923</v>
      </c>
      <c r="CJ1638">
        <f t="shared" si="2479"/>
        <v>0.13804863930076294</v>
      </c>
      <c r="CL1638">
        <f>CF1564</f>
        <v>0.28562723737496337</v>
      </c>
      <c r="CM1638">
        <f>CF1565</f>
        <v>-0.87328104430942921</v>
      </c>
      <c r="CN1638">
        <f>CF1566</f>
        <v>0.39471166554762355</v>
      </c>
    </row>
    <row r="1639" spans="1:92" x14ac:dyDescent="0.2">
      <c r="CG1639">
        <f>'Biaxial Input'!C8</f>
        <v>177.5</v>
      </c>
      <c r="CH1639" s="67">
        <f>CH1571</f>
        <v>176.7612054441409</v>
      </c>
      <c r="CJ1639">
        <f t="shared" si="2479"/>
        <v>0.73879455585910137</v>
      </c>
      <c r="CL1639">
        <f>CF1569</f>
        <v>-0.95800557879829684</v>
      </c>
      <c r="CM1639">
        <f>CF1570</f>
        <v>-0.28667261324664473</v>
      </c>
      <c r="CN1639">
        <f>CF1571</f>
        <v>6.6425752295292831E-3</v>
      </c>
    </row>
    <row r="1640" spans="1:92" x14ac:dyDescent="0.2">
      <c r="B1640">
        <f>B1620^2</f>
        <v>0.28273012966794975</v>
      </c>
      <c r="C1640">
        <f t="shared" ref="C1640:Q1640" si="2480">C1620^2</f>
        <v>0</v>
      </c>
      <c r="D1640">
        <f t="shared" si="2480"/>
        <v>0</v>
      </c>
      <c r="E1640">
        <f t="shared" si="2480"/>
        <v>0</v>
      </c>
      <c r="F1640">
        <f t="shared" si="2480"/>
        <v>0</v>
      </c>
      <c r="G1640">
        <f t="shared" si="2480"/>
        <v>0</v>
      </c>
      <c r="H1640">
        <f t="shared" si="2480"/>
        <v>0</v>
      </c>
      <c r="I1640">
        <f t="shared" si="2480"/>
        <v>0</v>
      </c>
      <c r="J1640">
        <f t="shared" si="2480"/>
        <v>0</v>
      </c>
      <c r="K1640">
        <f t="shared" si="2480"/>
        <v>0</v>
      </c>
      <c r="L1640">
        <f t="shared" si="2480"/>
        <v>0</v>
      </c>
      <c r="M1640">
        <f t="shared" si="2480"/>
        <v>0</v>
      </c>
      <c r="N1640">
        <f t="shared" si="2480"/>
        <v>0</v>
      </c>
      <c r="O1640">
        <f t="shared" si="2480"/>
        <v>0</v>
      </c>
      <c r="P1640">
        <f t="shared" si="2480"/>
        <v>0</v>
      </c>
      <c r="Q1640">
        <f t="shared" si="2480"/>
        <v>0</v>
      </c>
      <c r="R1640">
        <f>R1620^2</f>
        <v>0</v>
      </c>
      <c r="CG1640">
        <f>'Biaxial Input'!C9</f>
        <v>250.5</v>
      </c>
      <c r="CH1640" s="67">
        <f>CH1576</f>
        <v>249.89756133695954</v>
      </c>
      <c r="CJ1640">
        <f t="shared" si="2479"/>
        <v>0.60243866304045923</v>
      </c>
      <c r="CL1640">
        <f>CF1574</f>
        <v>0.23821018875594635</v>
      </c>
      <c r="CM1640">
        <f>CF1575</f>
        <v>-0.79973363657724272</v>
      </c>
      <c r="CN1640">
        <f>CF1576</f>
        <v>0.55107351279098415</v>
      </c>
    </row>
    <row r="1641" spans="1:92" x14ac:dyDescent="0.2">
      <c r="B1641">
        <f t="shared" ref="B1641:R1655" si="2481">B1621^2</f>
        <v>0.25958112135488864</v>
      </c>
      <c r="C1641">
        <f t="shared" si="2481"/>
        <v>0</v>
      </c>
      <c r="D1641">
        <f t="shared" si="2481"/>
        <v>0</v>
      </c>
      <c r="E1641">
        <f t="shared" si="2481"/>
        <v>0</v>
      </c>
      <c r="F1641">
        <f t="shared" si="2481"/>
        <v>0</v>
      </c>
      <c r="G1641">
        <f t="shared" si="2481"/>
        <v>0</v>
      </c>
      <c r="H1641">
        <f t="shared" si="2481"/>
        <v>0</v>
      </c>
      <c r="I1641">
        <f t="shared" si="2481"/>
        <v>0</v>
      </c>
      <c r="J1641">
        <f t="shared" si="2481"/>
        <v>0</v>
      </c>
      <c r="K1641">
        <f t="shared" si="2481"/>
        <v>0</v>
      </c>
      <c r="L1641">
        <f t="shared" si="2481"/>
        <v>0</v>
      </c>
      <c r="M1641">
        <f t="shared" si="2481"/>
        <v>0</v>
      </c>
      <c r="N1641">
        <f t="shared" si="2481"/>
        <v>0</v>
      </c>
      <c r="O1641">
        <f t="shared" si="2481"/>
        <v>0</v>
      </c>
      <c r="P1641">
        <f t="shared" si="2481"/>
        <v>0</v>
      </c>
      <c r="Q1641">
        <f t="shared" si="2481"/>
        <v>0</v>
      </c>
      <c r="R1641">
        <f t="shared" si="2481"/>
        <v>0</v>
      </c>
      <c r="CG1641">
        <f>'Biaxial Input'!C10</f>
        <v>215.7</v>
      </c>
      <c r="CH1641" s="67">
        <f>CH1581</f>
        <v>215.69152860148535</v>
      </c>
      <c r="CJ1641">
        <f t="shared" si="2479"/>
        <v>8.4713985146436244E-3</v>
      </c>
      <c r="CL1641">
        <f>CF1579</f>
        <v>0.28854750132278634</v>
      </c>
      <c r="CM1641">
        <f>CF1580</f>
        <v>-0.86499396693760167</v>
      </c>
      <c r="CN1641">
        <f>CF1581</f>
        <v>0.41051891143031166</v>
      </c>
    </row>
    <row r="1642" spans="1:92" x14ac:dyDescent="0.2">
      <c r="B1642">
        <f t="shared" si="2481"/>
        <v>0.19311309846388738</v>
      </c>
      <c r="C1642">
        <f t="shared" si="2481"/>
        <v>1</v>
      </c>
      <c r="D1642">
        <f t="shared" si="2481"/>
        <v>1</v>
      </c>
      <c r="E1642">
        <f t="shared" si="2481"/>
        <v>1</v>
      </c>
      <c r="F1642">
        <f t="shared" si="2481"/>
        <v>1</v>
      </c>
      <c r="G1642">
        <f t="shared" si="2481"/>
        <v>1</v>
      </c>
      <c r="H1642">
        <f t="shared" si="2481"/>
        <v>1</v>
      </c>
      <c r="I1642">
        <f t="shared" si="2481"/>
        <v>1</v>
      </c>
      <c r="J1642">
        <f t="shared" si="2481"/>
        <v>1</v>
      </c>
      <c r="K1642">
        <f t="shared" si="2481"/>
        <v>1</v>
      </c>
      <c r="L1642">
        <f t="shared" si="2481"/>
        <v>1</v>
      </c>
      <c r="M1642">
        <f t="shared" si="2481"/>
        <v>1</v>
      </c>
      <c r="N1642">
        <f t="shared" si="2481"/>
        <v>1</v>
      </c>
      <c r="O1642">
        <f t="shared" si="2481"/>
        <v>1</v>
      </c>
      <c r="P1642">
        <f t="shared" si="2481"/>
        <v>1</v>
      </c>
      <c r="Q1642">
        <f t="shared" si="2481"/>
        <v>1</v>
      </c>
      <c r="R1642">
        <f t="shared" si="2481"/>
        <v>1</v>
      </c>
      <c r="CG1642">
        <f>'Biaxial Input'!C11</f>
        <v>167.8</v>
      </c>
      <c r="CH1642" s="67">
        <f>CH1586</f>
        <v>169.3391946992854</v>
      </c>
      <c r="CJ1642">
        <f t="shared" si="2479"/>
        <v>-1.5391946992853889</v>
      </c>
      <c r="CL1642">
        <f>CF1584</f>
        <v>0.36169473751875614</v>
      </c>
      <c r="CM1642">
        <f>CF1585</f>
        <v>-0.92868182141237199</v>
      </c>
      <c r="CN1642">
        <f>CF1586</f>
        <v>-8.2018238395112339E-2</v>
      </c>
    </row>
    <row r="1643" spans="1:92" x14ac:dyDescent="0.2">
      <c r="B1643">
        <f t="shared" si="2481"/>
        <v>0.28477691886971995</v>
      </c>
      <c r="C1643">
        <f t="shared" si="2481"/>
        <v>0</v>
      </c>
      <c r="D1643">
        <f t="shared" si="2481"/>
        <v>0</v>
      </c>
      <c r="E1643">
        <f t="shared" si="2481"/>
        <v>0</v>
      </c>
      <c r="F1643">
        <f t="shared" si="2481"/>
        <v>0</v>
      </c>
      <c r="G1643">
        <f t="shared" si="2481"/>
        <v>0</v>
      </c>
      <c r="H1643">
        <f t="shared" si="2481"/>
        <v>0</v>
      </c>
      <c r="I1643">
        <f t="shared" si="2481"/>
        <v>0</v>
      </c>
      <c r="J1643">
        <f t="shared" si="2481"/>
        <v>0</v>
      </c>
      <c r="K1643">
        <f t="shared" si="2481"/>
        <v>0</v>
      </c>
      <c r="L1643">
        <f t="shared" si="2481"/>
        <v>0</v>
      </c>
      <c r="M1643">
        <f t="shared" si="2481"/>
        <v>0</v>
      </c>
      <c r="N1643">
        <f t="shared" si="2481"/>
        <v>0</v>
      </c>
      <c r="O1643">
        <f t="shared" si="2481"/>
        <v>0</v>
      </c>
      <c r="P1643">
        <f t="shared" si="2481"/>
        <v>0</v>
      </c>
      <c r="Q1643">
        <f t="shared" si="2481"/>
        <v>0</v>
      </c>
      <c r="R1643">
        <f t="shared" si="2481"/>
        <v>0</v>
      </c>
      <c r="CG1643">
        <f>'Biaxial Input'!C12</f>
        <v>209.4</v>
      </c>
      <c r="CH1643" s="67">
        <f>CH1591</f>
        <v>209.07371265078723</v>
      </c>
      <c r="CJ1643">
        <f t="shared" si="2479"/>
        <v>0.32628734921277669</v>
      </c>
      <c r="CL1643">
        <f>CF1589</f>
        <v>0.29147222560895175</v>
      </c>
      <c r="CM1643">
        <f>CF1590</f>
        <v>-0.86039713929734818</v>
      </c>
      <c r="CN1643">
        <f>CF1591</f>
        <v>0.41804390246420753</v>
      </c>
    </row>
    <row r="1644" spans="1:92" x14ac:dyDescent="0.2">
      <c r="B1644">
        <f t="shared" si="2481"/>
        <v>9.2170676578672533E-2</v>
      </c>
      <c r="C1644">
        <f t="shared" si="2481"/>
        <v>0</v>
      </c>
      <c r="D1644">
        <f t="shared" si="2481"/>
        <v>0</v>
      </c>
      <c r="E1644">
        <f t="shared" si="2481"/>
        <v>0</v>
      </c>
      <c r="F1644">
        <f t="shared" si="2481"/>
        <v>0</v>
      </c>
      <c r="G1644">
        <f t="shared" si="2481"/>
        <v>0</v>
      </c>
      <c r="H1644">
        <f t="shared" si="2481"/>
        <v>0</v>
      </c>
      <c r="I1644">
        <f t="shared" si="2481"/>
        <v>0</v>
      </c>
      <c r="J1644">
        <f t="shared" si="2481"/>
        <v>0</v>
      </c>
      <c r="K1644">
        <f t="shared" si="2481"/>
        <v>0</v>
      </c>
      <c r="L1644">
        <f t="shared" si="2481"/>
        <v>0</v>
      </c>
      <c r="M1644">
        <f t="shared" si="2481"/>
        <v>0</v>
      </c>
      <c r="N1644">
        <f t="shared" si="2481"/>
        <v>0</v>
      </c>
      <c r="O1644">
        <f t="shared" si="2481"/>
        <v>0</v>
      </c>
      <c r="P1644">
        <f t="shared" si="2481"/>
        <v>0</v>
      </c>
      <c r="Q1644">
        <f t="shared" si="2481"/>
        <v>0</v>
      </c>
      <c r="R1644">
        <f t="shared" si="2481"/>
        <v>0</v>
      </c>
      <c r="CG1644">
        <f>'Biaxial Input'!C13</f>
        <v>220.3</v>
      </c>
      <c r="CH1644" s="67">
        <f>CH1596</f>
        <v>221.55607767973757</v>
      </c>
      <c r="CJ1644">
        <f t="shared" si="2479"/>
        <v>-1.2560776797375581</v>
      </c>
      <c r="CL1644">
        <f>CF1594</f>
        <v>0.36492982032948507</v>
      </c>
      <c r="CM1644">
        <f>CF1595</f>
        <v>-0.92895341422651356</v>
      </c>
      <c r="CN1644">
        <f>CF1596</f>
        <v>-6.2223632417220551E-2</v>
      </c>
    </row>
    <row r="1645" spans="1:92" x14ac:dyDescent="0.2">
      <c r="B1645">
        <f t="shared" si="2481"/>
        <v>3.104304671709722E-2</v>
      </c>
      <c r="C1645">
        <f t="shared" si="2481"/>
        <v>0</v>
      </c>
      <c r="D1645">
        <f t="shared" si="2481"/>
        <v>0</v>
      </c>
      <c r="E1645">
        <f t="shared" si="2481"/>
        <v>0</v>
      </c>
      <c r="F1645">
        <f t="shared" si="2481"/>
        <v>0</v>
      </c>
      <c r="G1645">
        <f t="shared" si="2481"/>
        <v>0</v>
      </c>
      <c r="H1645">
        <f t="shared" si="2481"/>
        <v>0</v>
      </c>
      <c r="I1645">
        <f t="shared" si="2481"/>
        <v>0</v>
      </c>
      <c r="J1645">
        <f t="shared" si="2481"/>
        <v>0</v>
      </c>
      <c r="K1645">
        <f t="shared" si="2481"/>
        <v>0</v>
      </c>
      <c r="L1645">
        <f t="shared" si="2481"/>
        <v>0</v>
      </c>
      <c r="M1645">
        <f t="shared" si="2481"/>
        <v>0</v>
      </c>
      <c r="N1645">
        <f t="shared" si="2481"/>
        <v>0</v>
      </c>
      <c r="O1645">
        <f t="shared" si="2481"/>
        <v>0</v>
      </c>
      <c r="P1645">
        <f t="shared" si="2481"/>
        <v>0</v>
      </c>
      <c r="Q1645">
        <f t="shared" si="2481"/>
        <v>0</v>
      </c>
      <c r="R1645">
        <f t="shared" si="2481"/>
        <v>0</v>
      </c>
      <c r="CG1645">
        <f>'Biaxial Input'!C14</f>
        <v>261.8</v>
      </c>
      <c r="CH1645" s="67">
        <f>CH1601</f>
        <v>262.29843135903258</v>
      </c>
      <c r="CJ1645">
        <f t="shared" si="2479"/>
        <v>-0.49843135903256552</v>
      </c>
      <c r="CL1645">
        <f>CF1599</f>
        <v>0.37278487973071217</v>
      </c>
      <c r="CM1645">
        <f>CF1600</f>
        <v>-0.9115938913674142</v>
      </c>
      <c r="CN1645">
        <f>CF1601</f>
        <v>-0.17328592171833695</v>
      </c>
    </row>
    <row r="1646" spans="1:92" x14ac:dyDescent="0.2">
      <c r="B1646">
        <f t="shared" si="2481"/>
        <v>3.3871398524419311E-2</v>
      </c>
      <c r="C1646">
        <f t="shared" si="2481"/>
        <v>0</v>
      </c>
      <c r="D1646">
        <f t="shared" si="2481"/>
        <v>0</v>
      </c>
      <c r="E1646">
        <f t="shared" si="2481"/>
        <v>0</v>
      </c>
      <c r="F1646">
        <f t="shared" si="2481"/>
        <v>0</v>
      </c>
      <c r="G1646">
        <f t="shared" si="2481"/>
        <v>0</v>
      </c>
      <c r="H1646">
        <f t="shared" si="2481"/>
        <v>0</v>
      </c>
      <c r="I1646">
        <f t="shared" si="2481"/>
        <v>0</v>
      </c>
      <c r="J1646">
        <f t="shared" si="2481"/>
        <v>0</v>
      </c>
      <c r="K1646">
        <f t="shared" si="2481"/>
        <v>0</v>
      </c>
      <c r="L1646">
        <f t="shared" si="2481"/>
        <v>0</v>
      </c>
      <c r="M1646">
        <f t="shared" si="2481"/>
        <v>0</v>
      </c>
      <c r="N1646">
        <f t="shared" si="2481"/>
        <v>0</v>
      </c>
      <c r="O1646">
        <f t="shared" si="2481"/>
        <v>0</v>
      </c>
      <c r="P1646">
        <f t="shared" si="2481"/>
        <v>0</v>
      </c>
      <c r="Q1646">
        <f t="shared" si="2481"/>
        <v>0</v>
      </c>
      <c r="R1646">
        <f t="shared" si="2481"/>
        <v>0</v>
      </c>
      <c r="CG1646">
        <f>'Biaxial Input'!C15</f>
        <v>293.89999999999998</v>
      </c>
      <c r="CH1646" s="67">
        <f>CH1606</f>
        <v>291.81225491252428</v>
      </c>
      <c r="CJ1646">
        <f t="shared" si="2479"/>
        <v>2.087745087475696</v>
      </c>
      <c r="CL1646">
        <f>CF1604</f>
        <v>0.37370616071566798</v>
      </c>
      <c r="CM1646">
        <f>CF1605</f>
        <v>-0.89780665020155492</v>
      </c>
      <c r="CN1646">
        <f>CF1606</f>
        <v>-0.23299554565917835</v>
      </c>
    </row>
    <row r="1647" spans="1:92" x14ac:dyDescent="0.2">
      <c r="B1647">
        <f t="shared" si="2481"/>
        <v>4.8814029879953988E-4</v>
      </c>
      <c r="C1647">
        <f t="shared" si="2481"/>
        <v>1</v>
      </c>
      <c r="D1647">
        <f t="shared" si="2481"/>
        <v>1</v>
      </c>
      <c r="E1647">
        <f t="shared" si="2481"/>
        <v>1</v>
      </c>
      <c r="F1647">
        <f t="shared" si="2481"/>
        <v>1</v>
      </c>
      <c r="G1647">
        <f t="shared" si="2481"/>
        <v>1</v>
      </c>
      <c r="H1647">
        <f t="shared" si="2481"/>
        <v>1</v>
      </c>
      <c r="I1647">
        <f t="shared" si="2481"/>
        <v>1</v>
      </c>
      <c r="J1647">
        <f t="shared" si="2481"/>
        <v>1</v>
      </c>
      <c r="K1647">
        <f t="shared" si="2481"/>
        <v>1</v>
      </c>
      <c r="L1647">
        <f t="shared" si="2481"/>
        <v>1</v>
      </c>
      <c r="M1647">
        <f t="shared" si="2481"/>
        <v>1</v>
      </c>
      <c r="N1647">
        <f t="shared" si="2481"/>
        <v>1</v>
      </c>
      <c r="O1647">
        <f t="shared" si="2481"/>
        <v>1</v>
      </c>
      <c r="P1647">
        <f t="shared" si="2481"/>
        <v>1</v>
      </c>
      <c r="Q1647">
        <f t="shared" si="2481"/>
        <v>1</v>
      </c>
      <c r="R1647">
        <f t="shared" si="2481"/>
        <v>1</v>
      </c>
      <c r="CG1647">
        <f>'Biaxial Input'!C16</f>
        <v>282.7</v>
      </c>
      <c r="CH1647" s="67">
        <f>CH1611</f>
        <v>282.35831847186972</v>
      </c>
      <c r="CJ1647">
        <f t="shared" si="2479"/>
        <v>0.34168152813026609</v>
      </c>
      <c r="CL1647">
        <f>CF1609</f>
        <v>0.37434903414770937</v>
      </c>
      <c r="CM1647">
        <f>CF1610</f>
        <v>-0.86727392310299589</v>
      </c>
      <c r="CN1647">
        <f>CF1611</f>
        <v>-0.32817486640237398</v>
      </c>
    </row>
    <row r="1648" spans="1:92" x14ac:dyDescent="0.2">
      <c r="B1648">
        <f t="shared" si="2481"/>
        <v>6.8246632910654807E-3</v>
      </c>
      <c r="C1648">
        <f t="shared" si="2481"/>
        <v>0</v>
      </c>
      <c r="D1648">
        <f t="shared" si="2481"/>
        <v>0</v>
      </c>
      <c r="E1648">
        <f t="shared" si="2481"/>
        <v>0</v>
      </c>
      <c r="F1648">
        <f t="shared" si="2481"/>
        <v>0</v>
      </c>
      <c r="G1648">
        <f t="shared" si="2481"/>
        <v>0</v>
      </c>
      <c r="H1648">
        <f t="shared" si="2481"/>
        <v>0</v>
      </c>
      <c r="I1648">
        <f t="shared" si="2481"/>
        <v>0</v>
      </c>
      <c r="J1648">
        <f t="shared" si="2481"/>
        <v>0</v>
      </c>
      <c r="K1648">
        <f t="shared" si="2481"/>
        <v>0</v>
      </c>
      <c r="L1648">
        <f t="shared" si="2481"/>
        <v>0</v>
      </c>
      <c r="M1648">
        <f t="shared" si="2481"/>
        <v>0</v>
      </c>
      <c r="N1648">
        <f t="shared" si="2481"/>
        <v>0</v>
      </c>
      <c r="O1648">
        <f t="shared" si="2481"/>
        <v>0</v>
      </c>
      <c r="P1648">
        <f t="shared" si="2481"/>
        <v>0</v>
      </c>
      <c r="Q1648">
        <f t="shared" si="2481"/>
        <v>0</v>
      </c>
      <c r="R1648">
        <f t="shared" si="2481"/>
        <v>0</v>
      </c>
      <c r="CG1648">
        <f>'Biaxial Input'!C17</f>
        <v>270.8</v>
      </c>
      <c r="CH1648" s="67">
        <f>CH1616</f>
        <v>269.4807061710261</v>
      </c>
      <c r="CJ1648">
        <f t="shared" si="2479"/>
        <v>1.3192938289739118</v>
      </c>
      <c r="CL1648">
        <f>CF1614</f>
        <v>0.36646316482782221</v>
      </c>
      <c r="CM1648">
        <f>CF1615</f>
        <v>-0.78525553064654252</v>
      </c>
      <c r="CN1648">
        <f>CF1616</f>
        <v>-0.4990776496832865</v>
      </c>
    </row>
    <row r="1649" spans="1:92" x14ac:dyDescent="0.2">
      <c r="B1649">
        <f t="shared" si="2481"/>
        <v>0.10531296266387415</v>
      </c>
      <c r="C1649">
        <f t="shared" si="2481"/>
        <v>0</v>
      </c>
      <c r="D1649">
        <f t="shared" si="2481"/>
        <v>0</v>
      </c>
      <c r="E1649">
        <f t="shared" si="2481"/>
        <v>0</v>
      </c>
      <c r="F1649">
        <f t="shared" si="2481"/>
        <v>0</v>
      </c>
      <c r="G1649">
        <f t="shared" si="2481"/>
        <v>0</v>
      </c>
      <c r="H1649">
        <f t="shared" si="2481"/>
        <v>0</v>
      </c>
      <c r="I1649">
        <f t="shared" si="2481"/>
        <v>0</v>
      </c>
      <c r="J1649">
        <f t="shared" si="2481"/>
        <v>0</v>
      </c>
      <c r="K1649">
        <f t="shared" si="2481"/>
        <v>0</v>
      </c>
      <c r="L1649">
        <f t="shared" si="2481"/>
        <v>0</v>
      </c>
      <c r="M1649">
        <f t="shared" si="2481"/>
        <v>0</v>
      </c>
      <c r="N1649">
        <f t="shared" si="2481"/>
        <v>0</v>
      </c>
      <c r="O1649">
        <f t="shared" si="2481"/>
        <v>0</v>
      </c>
      <c r="P1649">
        <f t="shared" si="2481"/>
        <v>0</v>
      </c>
      <c r="Q1649">
        <f t="shared" si="2481"/>
        <v>0</v>
      </c>
      <c r="R1649">
        <f t="shared" si="2481"/>
        <v>0</v>
      </c>
      <c r="CG1649">
        <f>'Biaxial Input'!C18</f>
        <v>259.10000000000002</v>
      </c>
      <c r="CH1649" s="67">
        <f>CH1621</f>
        <v>259.12368332114198</v>
      </c>
      <c r="CJ1649">
        <f t="shared" si="2479"/>
        <v>-2.3683321141959368E-2</v>
      </c>
      <c r="CL1649">
        <f>CF1619</f>
        <v>0.35017004973689203</v>
      </c>
      <c r="CM1649">
        <f>CF1620</f>
        <v>-0.68565856323280638</v>
      </c>
      <c r="CN1649">
        <f>CF1621</f>
        <v>-0.63816398435886845</v>
      </c>
    </row>
    <row r="1650" spans="1:92" x14ac:dyDescent="0.2">
      <c r="B1650">
        <f t="shared" si="2481"/>
        <v>4.8733461682687274E-2</v>
      </c>
      <c r="C1650">
        <f t="shared" si="2481"/>
        <v>0</v>
      </c>
      <c r="D1650">
        <f t="shared" si="2481"/>
        <v>0</v>
      </c>
      <c r="E1650">
        <f t="shared" si="2481"/>
        <v>0</v>
      </c>
      <c r="F1650">
        <f t="shared" si="2481"/>
        <v>0</v>
      </c>
      <c r="G1650">
        <f t="shared" si="2481"/>
        <v>0</v>
      </c>
      <c r="H1650">
        <f t="shared" si="2481"/>
        <v>0</v>
      </c>
      <c r="I1650">
        <f t="shared" si="2481"/>
        <v>0</v>
      </c>
      <c r="J1650">
        <f t="shared" si="2481"/>
        <v>0</v>
      </c>
      <c r="K1650">
        <f t="shared" si="2481"/>
        <v>0</v>
      </c>
      <c r="L1650">
        <f t="shared" si="2481"/>
        <v>0</v>
      </c>
      <c r="M1650">
        <f t="shared" si="2481"/>
        <v>0</v>
      </c>
      <c r="N1650">
        <f t="shared" si="2481"/>
        <v>0</v>
      </c>
      <c r="O1650">
        <f t="shared" si="2481"/>
        <v>0</v>
      </c>
      <c r="P1650">
        <f t="shared" si="2481"/>
        <v>0</v>
      </c>
      <c r="Q1650">
        <f t="shared" si="2481"/>
        <v>0</v>
      </c>
      <c r="R1650">
        <f t="shared" si="2481"/>
        <v>0</v>
      </c>
      <c r="CG1650">
        <f>'Biaxial Input'!C19</f>
        <v>243.3</v>
      </c>
      <c r="CH1650" s="67">
        <f>CH1626</f>
        <v>245.36873756602247</v>
      </c>
      <c r="CJ1650">
        <f t="shared" si="2479"/>
        <v>-2.0687375660224632</v>
      </c>
      <c r="CL1650">
        <f>CF1624</f>
        <v>0.35158948273051299</v>
      </c>
      <c r="CM1650">
        <f>CF1625</f>
        <v>-0.6621638177470488</v>
      </c>
      <c r="CN1650">
        <f>CF1626</f>
        <v>-0.6617581991180338</v>
      </c>
    </row>
    <row r="1651" spans="1:92" x14ac:dyDescent="0.2">
      <c r="B1651">
        <f t="shared" si="2481"/>
        <v>0.34565854499405868</v>
      </c>
      <c r="C1651">
        <f t="shared" si="2481"/>
        <v>0</v>
      </c>
      <c r="D1651">
        <f t="shared" si="2481"/>
        <v>0</v>
      </c>
      <c r="E1651">
        <f t="shared" si="2481"/>
        <v>0</v>
      </c>
      <c r="F1651">
        <f t="shared" si="2481"/>
        <v>0</v>
      </c>
      <c r="G1651">
        <f t="shared" si="2481"/>
        <v>0</v>
      </c>
      <c r="H1651">
        <f t="shared" si="2481"/>
        <v>0</v>
      </c>
      <c r="I1651">
        <f t="shared" si="2481"/>
        <v>0</v>
      </c>
      <c r="J1651">
        <f t="shared" si="2481"/>
        <v>0</v>
      </c>
      <c r="K1651">
        <f t="shared" si="2481"/>
        <v>0</v>
      </c>
      <c r="L1651">
        <f t="shared" si="2481"/>
        <v>0</v>
      </c>
      <c r="M1651">
        <f t="shared" si="2481"/>
        <v>0</v>
      </c>
      <c r="N1651">
        <f t="shared" si="2481"/>
        <v>0</v>
      </c>
      <c r="O1651">
        <f t="shared" si="2481"/>
        <v>0</v>
      </c>
      <c r="P1651">
        <f t="shared" si="2481"/>
        <v>0</v>
      </c>
      <c r="Q1651">
        <f t="shared" si="2481"/>
        <v>0</v>
      </c>
      <c r="R1651">
        <f t="shared" si="2481"/>
        <v>0</v>
      </c>
      <c r="CG1651">
        <f>'Biaxial Input'!C20</f>
        <v>268.7</v>
      </c>
      <c r="CH1651" s="67">
        <f>CH1631</f>
        <v>268.14583464928762</v>
      </c>
      <c r="CJ1651">
        <f t="shared" si="2479"/>
        <v>0.55416535071236694</v>
      </c>
      <c r="CL1651">
        <f>CF1629</f>
        <v>0.31523560458757549</v>
      </c>
      <c r="CM1651">
        <f>CF1630</f>
        <v>-0.56091456111981397</v>
      </c>
      <c r="CN1651">
        <f>CF1631</f>
        <v>-0.76550726235880484</v>
      </c>
    </row>
    <row r="1652" spans="1:92" x14ac:dyDescent="0.2">
      <c r="B1652">
        <f t="shared" si="2481"/>
        <v>0.39096426671807372</v>
      </c>
      <c r="C1652">
        <f t="shared" si="2481"/>
        <v>1</v>
      </c>
      <c r="D1652">
        <f t="shared" si="2481"/>
        <v>1</v>
      </c>
      <c r="E1652">
        <f t="shared" si="2481"/>
        <v>1</v>
      </c>
      <c r="F1652">
        <f t="shared" si="2481"/>
        <v>1</v>
      </c>
      <c r="G1652">
        <f t="shared" si="2481"/>
        <v>1</v>
      </c>
      <c r="H1652">
        <f t="shared" si="2481"/>
        <v>1</v>
      </c>
      <c r="I1652">
        <f t="shared" si="2481"/>
        <v>1</v>
      </c>
      <c r="J1652">
        <f t="shared" si="2481"/>
        <v>1</v>
      </c>
      <c r="K1652">
        <f t="shared" si="2481"/>
        <v>1</v>
      </c>
      <c r="L1652">
        <f t="shared" si="2481"/>
        <v>1</v>
      </c>
      <c r="M1652">
        <f t="shared" si="2481"/>
        <v>1</v>
      </c>
      <c r="N1652">
        <f t="shared" si="2481"/>
        <v>1</v>
      </c>
      <c r="O1652">
        <f t="shared" si="2481"/>
        <v>1</v>
      </c>
      <c r="P1652">
        <f t="shared" si="2481"/>
        <v>1</v>
      </c>
      <c r="Q1652">
        <f t="shared" si="2481"/>
        <v>1</v>
      </c>
      <c r="R1652">
        <f t="shared" si="2481"/>
        <v>1</v>
      </c>
    </row>
    <row r="1653" spans="1:92" x14ac:dyDescent="0.2">
      <c r="B1653">
        <f t="shared" si="2481"/>
        <v>0.37643388041266568</v>
      </c>
      <c r="C1653">
        <f t="shared" si="2481"/>
        <v>0</v>
      </c>
      <c r="D1653">
        <f t="shared" si="2481"/>
        <v>0</v>
      </c>
      <c r="E1653">
        <f t="shared" si="2481"/>
        <v>0</v>
      </c>
      <c r="F1653">
        <f t="shared" si="2481"/>
        <v>0</v>
      </c>
      <c r="G1653">
        <f t="shared" si="2481"/>
        <v>0</v>
      </c>
      <c r="H1653">
        <f t="shared" si="2481"/>
        <v>0</v>
      </c>
      <c r="I1653">
        <f t="shared" si="2481"/>
        <v>0</v>
      </c>
      <c r="J1653">
        <f t="shared" si="2481"/>
        <v>0</v>
      </c>
      <c r="K1653">
        <f t="shared" si="2481"/>
        <v>0</v>
      </c>
      <c r="L1653">
        <f t="shared" si="2481"/>
        <v>0</v>
      </c>
      <c r="M1653">
        <f t="shared" si="2481"/>
        <v>0</v>
      </c>
      <c r="N1653">
        <f t="shared" si="2481"/>
        <v>0</v>
      </c>
      <c r="O1653">
        <f t="shared" si="2481"/>
        <v>0</v>
      </c>
      <c r="P1653">
        <f t="shared" si="2481"/>
        <v>0</v>
      </c>
      <c r="Q1653">
        <f t="shared" si="2481"/>
        <v>0</v>
      </c>
      <c r="R1653">
        <f t="shared" si="2481"/>
        <v>0</v>
      </c>
    </row>
    <row r="1654" spans="1:92" x14ac:dyDescent="0.2">
      <c r="B1654">
        <f t="shared" si="2481"/>
        <v>0.46780421213027312</v>
      </c>
      <c r="C1654">
        <f t="shared" si="2481"/>
        <v>0</v>
      </c>
      <c r="D1654">
        <f t="shared" si="2481"/>
        <v>0</v>
      </c>
      <c r="E1654">
        <f t="shared" si="2481"/>
        <v>0</v>
      </c>
      <c r="F1654">
        <f t="shared" si="2481"/>
        <v>0</v>
      </c>
      <c r="G1654">
        <f t="shared" si="2481"/>
        <v>0</v>
      </c>
      <c r="H1654">
        <f t="shared" si="2481"/>
        <v>0</v>
      </c>
      <c r="I1654">
        <f t="shared" si="2481"/>
        <v>0</v>
      </c>
      <c r="J1654">
        <f t="shared" si="2481"/>
        <v>0</v>
      </c>
      <c r="K1654">
        <f t="shared" si="2481"/>
        <v>0</v>
      </c>
      <c r="L1654">
        <f t="shared" si="2481"/>
        <v>0</v>
      </c>
      <c r="M1654">
        <f t="shared" si="2481"/>
        <v>0</v>
      </c>
      <c r="N1654">
        <f t="shared" si="2481"/>
        <v>0</v>
      </c>
      <c r="O1654">
        <f t="shared" si="2481"/>
        <v>0</v>
      </c>
      <c r="P1654">
        <f t="shared" si="2481"/>
        <v>0</v>
      </c>
      <c r="Q1654">
        <f t="shared" si="2481"/>
        <v>0</v>
      </c>
      <c r="R1654">
        <f t="shared" si="2481"/>
        <v>0</v>
      </c>
    </row>
    <row r="1655" spans="1:92" x14ac:dyDescent="0.2">
      <c r="B1655">
        <f t="shared" si="2481"/>
        <v>0.51544979242907774</v>
      </c>
      <c r="C1655">
        <f t="shared" si="2481"/>
        <v>0</v>
      </c>
      <c r="D1655">
        <f t="shared" si="2481"/>
        <v>0</v>
      </c>
      <c r="E1655">
        <f t="shared" si="2481"/>
        <v>0</v>
      </c>
      <c r="F1655">
        <f t="shared" si="2481"/>
        <v>0</v>
      </c>
      <c r="G1655">
        <f t="shared" si="2481"/>
        <v>0</v>
      </c>
      <c r="H1655">
        <f t="shared" si="2481"/>
        <v>0</v>
      </c>
      <c r="I1655">
        <f t="shared" si="2481"/>
        <v>0</v>
      </c>
      <c r="J1655">
        <f t="shared" si="2481"/>
        <v>0</v>
      </c>
      <c r="K1655">
        <f t="shared" si="2481"/>
        <v>0</v>
      </c>
      <c r="L1655">
        <f t="shared" si="2481"/>
        <v>0</v>
      </c>
      <c r="M1655">
        <f t="shared" si="2481"/>
        <v>0</v>
      </c>
      <c r="N1655">
        <f t="shared" si="2481"/>
        <v>0</v>
      </c>
      <c r="O1655">
        <f t="shared" si="2481"/>
        <v>0</v>
      </c>
      <c r="P1655">
        <f t="shared" si="2481"/>
        <v>0</v>
      </c>
      <c r="Q1655">
        <f t="shared" si="2481"/>
        <v>0</v>
      </c>
      <c r="R1655">
        <f t="shared" si="2481"/>
        <v>0</v>
      </c>
    </row>
    <row r="1656" spans="1:92" x14ac:dyDescent="0.2">
      <c r="B1656">
        <f t="shared" ref="B1656:R1658" si="2482">B1636^2</f>
        <v>0.45328677395089434</v>
      </c>
      <c r="C1656">
        <f t="shared" si="2482"/>
        <v>0</v>
      </c>
      <c r="D1656">
        <f t="shared" si="2482"/>
        <v>0</v>
      </c>
      <c r="E1656">
        <f t="shared" si="2482"/>
        <v>0</v>
      </c>
      <c r="F1656">
        <f t="shared" si="2482"/>
        <v>0</v>
      </c>
      <c r="G1656">
        <f t="shared" si="2482"/>
        <v>0</v>
      </c>
      <c r="H1656">
        <f t="shared" si="2482"/>
        <v>0</v>
      </c>
      <c r="I1656">
        <f t="shared" si="2482"/>
        <v>0</v>
      </c>
      <c r="J1656">
        <f t="shared" si="2482"/>
        <v>0</v>
      </c>
      <c r="K1656">
        <f t="shared" si="2482"/>
        <v>0</v>
      </c>
      <c r="L1656">
        <f t="shared" si="2482"/>
        <v>0</v>
      </c>
      <c r="M1656">
        <f t="shared" si="2482"/>
        <v>0</v>
      </c>
      <c r="N1656">
        <f t="shared" si="2482"/>
        <v>0</v>
      </c>
      <c r="O1656">
        <f t="shared" si="2482"/>
        <v>0</v>
      </c>
      <c r="P1656">
        <f t="shared" si="2482"/>
        <v>0</v>
      </c>
      <c r="Q1656">
        <f t="shared" si="2482"/>
        <v>0</v>
      </c>
      <c r="R1656">
        <f t="shared" si="2482"/>
        <v>0</v>
      </c>
    </row>
    <row r="1657" spans="1:92" x14ac:dyDescent="0.2">
      <c r="B1657">
        <f t="shared" si="2482"/>
        <v>0.26162368708532829</v>
      </c>
      <c r="C1657">
        <f t="shared" si="2482"/>
        <v>1</v>
      </c>
      <c r="D1657">
        <f t="shared" si="2482"/>
        <v>1</v>
      </c>
      <c r="E1657">
        <f t="shared" si="2482"/>
        <v>1</v>
      </c>
      <c r="F1657">
        <f t="shared" si="2482"/>
        <v>1</v>
      </c>
      <c r="G1657">
        <f t="shared" si="2482"/>
        <v>1</v>
      </c>
      <c r="H1657">
        <f t="shared" si="2482"/>
        <v>1</v>
      </c>
      <c r="I1657">
        <f t="shared" si="2482"/>
        <v>1</v>
      </c>
      <c r="J1657">
        <f t="shared" si="2482"/>
        <v>1</v>
      </c>
      <c r="K1657">
        <f t="shared" si="2482"/>
        <v>1</v>
      </c>
      <c r="L1657">
        <f t="shared" si="2482"/>
        <v>1</v>
      </c>
      <c r="M1657">
        <f t="shared" si="2482"/>
        <v>1</v>
      </c>
      <c r="N1657">
        <f t="shared" si="2482"/>
        <v>1</v>
      </c>
      <c r="O1657">
        <f t="shared" si="2482"/>
        <v>1</v>
      </c>
      <c r="P1657">
        <f t="shared" si="2482"/>
        <v>1</v>
      </c>
      <c r="Q1657">
        <f t="shared" si="2482"/>
        <v>1</v>
      </c>
      <c r="R1657">
        <f t="shared" si="2482"/>
        <v>1</v>
      </c>
    </row>
    <row r="1658" spans="1:92" x14ac:dyDescent="0.2">
      <c r="B1658">
        <f t="shared" si="2482"/>
        <v>0.54457091324812235</v>
      </c>
      <c r="C1658">
        <f t="shared" si="2482"/>
        <v>0</v>
      </c>
      <c r="D1658">
        <f t="shared" si="2482"/>
        <v>0</v>
      </c>
      <c r="E1658">
        <f t="shared" si="2482"/>
        <v>0</v>
      </c>
      <c r="F1658">
        <f t="shared" si="2482"/>
        <v>0</v>
      </c>
      <c r="G1658">
        <f t="shared" si="2482"/>
        <v>0</v>
      </c>
      <c r="H1658">
        <f t="shared" si="2482"/>
        <v>0</v>
      </c>
      <c r="I1658">
        <f t="shared" si="2482"/>
        <v>0</v>
      </c>
      <c r="J1658">
        <f t="shared" si="2482"/>
        <v>0</v>
      </c>
      <c r="K1658">
        <f t="shared" si="2482"/>
        <v>0</v>
      </c>
      <c r="L1658">
        <f t="shared" si="2482"/>
        <v>0</v>
      </c>
      <c r="M1658">
        <f t="shared" si="2482"/>
        <v>0</v>
      </c>
      <c r="N1658">
        <f t="shared" si="2482"/>
        <v>0</v>
      </c>
      <c r="O1658">
        <f t="shared" si="2482"/>
        <v>0</v>
      </c>
      <c r="P1658">
        <f t="shared" si="2482"/>
        <v>0</v>
      </c>
      <c r="Q1658">
        <f t="shared" si="2482"/>
        <v>0</v>
      </c>
      <c r="R1658">
        <f t="shared" si="2482"/>
        <v>0</v>
      </c>
    </row>
    <row r="1660" spans="1:92" x14ac:dyDescent="0.2">
      <c r="B1660">
        <f>(SUM(B1640:B1658))</f>
        <v>4.6944376890815551</v>
      </c>
      <c r="C1660">
        <f t="shared" ref="C1660:Q1660" si="2483">(SUM(C1640:C1658))</f>
        <v>4</v>
      </c>
      <c r="D1660">
        <f t="shared" si="2483"/>
        <v>4</v>
      </c>
      <c r="E1660">
        <f t="shared" si="2483"/>
        <v>4</v>
      </c>
      <c r="F1660">
        <f t="shared" si="2483"/>
        <v>4</v>
      </c>
      <c r="G1660">
        <f t="shared" si="2483"/>
        <v>4</v>
      </c>
      <c r="H1660">
        <f t="shared" si="2483"/>
        <v>4</v>
      </c>
      <c r="I1660">
        <f t="shared" si="2483"/>
        <v>4</v>
      </c>
      <c r="J1660">
        <f t="shared" si="2483"/>
        <v>4</v>
      </c>
      <c r="K1660">
        <f t="shared" si="2483"/>
        <v>4</v>
      </c>
      <c r="L1660">
        <f t="shared" si="2483"/>
        <v>4</v>
      </c>
      <c r="M1660">
        <f t="shared" si="2483"/>
        <v>4</v>
      </c>
      <c r="N1660">
        <f t="shared" si="2483"/>
        <v>4</v>
      </c>
      <c r="O1660">
        <f t="shared" si="2483"/>
        <v>4</v>
      </c>
      <c r="P1660">
        <f t="shared" si="2483"/>
        <v>4</v>
      </c>
      <c r="Q1660">
        <f t="shared" si="2483"/>
        <v>4</v>
      </c>
      <c r="R1660">
        <f>(SUM(R1640:R1658))</f>
        <v>4</v>
      </c>
    </row>
    <row r="1661" spans="1:92" x14ac:dyDescent="0.2">
      <c r="A1661" t="s">
        <v>76</v>
      </c>
      <c r="B1661" t="s">
        <v>77</v>
      </c>
    </row>
    <row r="1662" spans="1:92" x14ac:dyDescent="0.2">
      <c r="A1662">
        <v>0</v>
      </c>
      <c r="B1662">
        <v>8.2083590727596718</v>
      </c>
      <c r="E1662" t="s">
        <v>32</v>
      </c>
    </row>
    <row r="1663" spans="1:92" x14ac:dyDescent="0.2">
      <c r="A1663">
        <v>1</v>
      </c>
      <c r="B1663">
        <v>3.5821625363613072</v>
      </c>
      <c r="E1663">
        <f>SUM(U1595:U1615)</f>
        <v>0</v>
      </c>
      <c r="F1663" t="s">
        <v>58</v>
      </c>
      <c r="G1663">
        <f>B1617</f>
        <v>3.8181918132812302E-6</v>
      </c>
    </row>
    <row r="1664" spans="1:92" x14ac:dyDescent="0.2">
      <c r="A1664">
        <v>2</v>
      </c>
      <c r="B1664">
        <v>0.96639920257671219</v>
      </c>
    </row>
    <row r="1665" spans="1:8" x14ac:dyDescent="0.2">
      <c r="A1665">
        <v>3</v>
      </c>
      <c r="B1665">
        <v>1.5210653853401052E-2</v>
      </c>
      <c r="F1665" t="s">
        <v>134</v>
      </c>
    </row>
    <row r="1666" spans="1:8" x14ac:dyDescent="0.2">
      <c r="A1666">
        <v>4</v>
      </c>
      <c r="B1666">
        <v>4.4728131889007761E-3</v>
      </c>
      <c r="F1666">
        <f>B1610</f>
        <v>0.93180266183863136</v>
      </c>
      <c r="G1666">
        <f>B1611</f>
        <v>0.3492962422733713</v>
      </c>
      <c r="H1666">
        <f>B1612</f>
        <v>-9.8670839279614439E-2</v>
      </c>
    </row>
    <row r="1667" spans="1:8" x14ac:dyDescent="0.2">
      <c r="A1667">
        <v>5</v>
      </c>
      <c r="B1667">
        <v>4.4676069342611899E-3</v>
      </c>
    </row>
    <row r="1668" spans="1:8" x14ac:dyDescent="0.2">
      <c r="A1668">
        <v>6</v>
      </c>
      <c r="B1668">
        <v>4.4676069039167954E-3</v>
      </c>
      <c r="F1668">
        <f>B1613</f>
        <v>-0.87956522186239505</v>
      </c>
      <c r="G1668">
        <f>B1614</f>
        <v>-0.34518112468713447</v>
      </c>
      <c r="H1668">
        <f>B1615</f>
        <v>-0.32743703463395935</v>
      </c>
    </row>
    <row r="1669" spans="1:8" x14ac:dyDescent="0.2">
      <c r="A1669">
        <v>7</v>
      </c>
      <c r="B1669">
        <v>4.4676069039164467E-3</v>
      </c>
    </row>
    <row r="1670" spans="1:8" x14ac:dyDescent="0.2">
      <c r="A1670">
        <v>8</v>
      </c>
      <c r="B1670">
        <v>4.4676069039164519E-3</v>
      </c>
      <c r="E1670" t="s">
        <v>58</v>
      </c>
      <c r="F1670">
        <f>IF(G1663&lt;B1617,G1663,B1617)</f>
        <v>3.8181918132812302E-6</v>
      </c>
    </row>
    <row r="1671" spans="1:8" x14ac:dyDescent="0.2">
      <c r="A1671">
        <v>9</v>
      </c>
      <c r="B1671">
        <v>4.4676069039164441E-3</v>
      </c>
    </row>
    <row r="1672" spans="1:8" x14ac:dyDescent="0.2">
      <c r="A1672">
        <v>10</v>
      </c>
      <c r="B1672">
        <v>4.4676069039164415E-3</v>
      </c>
    </row>
    <row r="1673" spans="1:8" x14ac:dyDescent="0.2">
      <c r="A1673">
        <v>11</v>
      </c>
      <c r="B1673">
        <v>4.4676069039164511E-3</v>
      </c>
    </row>
    <row r="1674" spans="1:8" x14ac:dyDescent="0.2">
      <c r="A1674">
        <v>12</v>
      </c>
      <c r="B1674">
        <v>4.4676069039164485E-3</v>
      </c>
    </row>
    <row r="1675" spans="1:8" x14ac:dyDescent="0.2">
      <c r="A1675">
        <v>13</v>
      </c>
      <c r="B1675">
        <v>4.4676069039164502E-3</v>
      </c>
    </row>
    <row r="1676" spans="1:8" x14ac:dyDescent="0.2">
      <c r="A1676">
        <v>14</v>
      </c>
      <c r="B1676">
        <v>4.4676069039164459E-3</v>
      </c>
    </row>
    <row r="1677" spans="1:8" x14ac:dyDescent="0.2">
      <c r="A1677">
        <v>15</v>
      </c>
      <c r="B1677">
        <v>4.4676069039164493E-3</v>
      </c>
    </row>
    <row r="1678" spans="1:8" x14ac:dyDescent="0.2">
      <c r="A1678">
        <v>16</v>
      </c>
      <c r="B1678">
        <v>4.4676069039164493E-3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1ABB-7AD7-DE46-A143-900CF4EF3967}">
  <dimension ref="A1:B7"/>
  <sheetViews>
    <sheetView workbookViewId="0">
      <selection activeCell="B1" sqref="B1"/>
    </sheetView>
  </sheetViews>
  <sheetFormatPr baseColWidth="10" defaultRowHeight="16" x14ac:dyDescent="0.2"/>
  <cols>
    <col min="1" max="1" width="19" customWidth="1"/>
  </cols>
  <sheetData>
    <row r="1" spans="1:2" x14ac:dyDescent="0.2">
      <c r="A1" t="s">
        <v>137</v>
      </c>
      <c r="B1" s="79" t="s">
        <v>143</v>
      </c>
    </row>
    <row r="2" spans="1:2" x14ac:dyDescent="0.2">
      <c r="B2" s="79" t="s">
        <v>144</v>
      </c>
    </row>
    <row r="3" spans="1:2" x14ac:dyDescent="0.2">
      <c r="A3" t="s">
        <v>136</v>
      </c>
      <c r="B3" s="79" t="s">
        <v>141</v>
      </c>
    </row>
    <row r="5" spans="1:2" x14ac:dyDescent="0.2">
      <c r="A5" t="s">
        <v>138</v>
      </c>
      <c r="B5" s="77" t="s">
        <v>140</v>
      </c>
    </row>
    <row r="6" spans="1:2" x14ac:dyDescent="0.2">
      <c r="B6" s="78"/>
    </row>
    <row r="7" spans="1:2" x14ac:dyDescent="0.2">
      <c r="A7" t="s">
        <v>139</v>
      </c>
    </row>
  </sheetData>
  <hyperlinks>
    <hyperlink ref="B3" r:id="rId1" xr:uid="{11C92680-9A3E-8E47-BC39-5ECD882DF99E}"/>
    <hyperlink ref="B1" r:id="rId2" xr:uid="{329D273B-23C8-EA4D-BB7A-91217F40053D}"/>
    <hyperlink ref="B2" r:id="rId3" xr:uid="{48C78249-08C7-2741-93BB-1C022658DA51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E463E-D27E-4041-AA14-C873F0DEDDFA}">
  <dimension ref="A1:BX730"/>
  <sheetViews>
    <sheetView workbookViewId="0">
      <pane xSplit="3" ySplit="1" topLeftCell="AG565" activePane="bottomRight" state="frozen"/>
      <selection pane="topRight" activeCell="D1" sqref="D1"/>
      <selection pane="bottomLeft" activeCell="A2" sqref="A2"/>
      <selection pane="bottomRight" activeCell="BG3" sqref="BG3"/>
    </sheetView>
  </sheetViews>
  <sheetFormatPr baseColWidth="10" defaultRowHeight="16" x14ac:dyDescent="0.2"/>
  <cols>
    <col min="3" max="3" width="27" customWidth="1"/>
    <col min="17" max="17" width="13.6640625" bestFit="1" customWidth="1"/>
  </cols>
  <sheetData>
    <row r="1" spans="1:76" x14ac:dyDescent="0.2">
      <c r="A1" t="s">
        <v>163</v>
      </c>
      <c r="B1" t="s">
        <v>164</v>
      </c>
      <c r="C1" t="s">
        <v>165</v>
      </c>
      <c r="D1" t="s">
        <v>166</v>
      </c>
      <c r="E1" t="s">
        <v>167</v>
      </c>
      <c r="F1" t="s">
        <v>168</v>
      </c>
      <c r="G1" t="s">
        <v>169</v>
      </c>
      <c r="H1" t="s">
        <v>170</v>
      </c>
      <c r="I1" t="s">
        <v>171</v>
      </c>
      <c r="J1" s="73" t="s">
        <v>172</v>
      </c>
      <c r="K1" s="73" t="s">
        <v>173</v>
      </c>
      <c r="L1" s="73" t="s">
        <v>174</v>
      </c>
      <c r="M1" s="73" t="s">
        <v>175</v>
      </c>
      <c r="N1" t="s">
        <v>176</v>
      </c>
      <c r="O1" t="s">
        <v>177</v>
      </c>
      <c r="P1" t="s">
        <v>178</v>
      </c>
      <c r="Q1" t="s">
        <v>179</v>
      </c>
      <c r="R1" t="s">
        <v>180</v>
      </c>
      <c r="S1" t="s">
        <v>181</v>
      </c>
      <c r="T1" t="s">
        <v>182</v>
      </c>
      <c r="U1" t="s">
        <v>183</v>
      </c>
      <c r="V1" t="s">
        <v>184</v>
      </c>
      <c r="W1" s="73" t="s">
        <v>185</v>
      </c>
      <c r="X1" s="73" t="s">
        <v>186</v>
      </c>
      <c r="Y1" t="s">
        <v>187</v>
      </c>
      <c r="Z1" t="s">
        <v>188</v>
      </c>
      <c r="AA1" t="s">
        <v>189</v>
      </c>
      <c r="AB1" t="s">
        <v>190</v>
      </c>
      <c r="AC1" t="s">
        <v>191</v>
      </c>
      <c r="AD1" s="73" t="s">
        <v>192</v>
      </c>
      <c r="AE1" s="73" t="s">
        <v>193</v>
      </c>
      <c r="AF1" t="s">
        <v>194</v>
      </c>
      <c r="AG1" t="s">
        <v>195</v>
      </c>
      <c r="AH1" t="s">
        <v>196</v>
      </c>
      <c r="AI1" s="18" t="s">
        <v>197</v>
      </c>
      <c r="AJ1" s="18" t="s">
        <v>198</v>
      </c>
      <c r="AK1" s="18" t="s">
        <v>199</v>
      </c>
      <c r="AL1" s="18" t="s">
        <v>200</v>
      </c>
      <c r="AM1" s="18" t="s">
        <v>201</v>
      </c>
      <c r="AN1" s="18" t="s">
        <v>3</v>
      </c>
      <c r="AO1" s="18" t="s">
        <v>178</v>
      </c>
      <c r="AP1" s="94" t="s">
        <v>202</v>
      </c>
      <c r="AQ1" s="94" t="s">
        <v>203</v>
      </c>
      <c r="AR1" s="94" t="s">
        <v>195</v>
      </c>
      <c r="AS1" s="94" t="s">
        <v>204</v>
      </c>
      <c r="AT1" s="94" t="s">
        <v>205</v>
      </c>
      <c r="AU1" s="94" t="s">
        <v>828</v>
      </c>
      <c r="AV1" s="17" t="s">
        <v>206</v>
      </c>
      <c r="AW1" s="17" t="s">
        <v>207</v>
      </c>
      <c r="AX1" s="23" t="s">
        <v>208</v>
      </c>
      <c r="AY1" s="23" t="s">
        <v>209</v>
      </c>
      <c r="AZ1" s="61" t="s">
        <v>210</v>
      </c>
      <c r="BA1" s="61" t="s">
        <v>197</v>
      </c>
      <c r="BB1" s="61" t="s">
        <v>198</v>
      </c>
      <c r="BC1" s="61" t="s">
        <v>199</v>
      </c>
      <c r="BD1" s="61" t="s">
        <v>200</v>
      </c>
      <c r="BE1" s="61" t="s">
        <v>211</v>
      </c>
      <c r="BF1" s="61" t="s">
        <v>3</v>
      </c>
      <c r="BG1" s="61" t="s">
        <v>195</v>
      </c>
      <c r="BH1" s="61" t="s">
        <v>212</v>
      </c>
      <c r="BI1" s="61" t="s">
        <v>213</v>
      </c>
      <c r="BJ1" s="61" t="s">
        <v>214</v>
      </c>
      <c r="BK1" s="61" t="s">
        <v>215</v>
      </c>
      <c r="BL1" s="61" t="s">
        <v>216</v>
      </c>
      <c r="BM1" s="61" t="s">
        <v>217</v>
      </c>
      <c r="BN1" s="61" t="s">
        <v>218</v>
      </c>
      <c r="BO1" s="61" t="s">
        <v>219</v>
      </c>
      <c r="BP1" s="61" t="s">
        <v>220</v>
      </c>
      <c r="BQ1" s="61"/>
      <c r="BR1" s="61"/>
      <c r="BS1">
        <v>1</v>
      </c>
      <c r="BT1" t="str">
        <f>'Biaxial Input'!F2</f>
        <v>X</v>
      </c>
      <c r="BU1" t="str">
        <f>'Biaxial Input'!F4</f>
        <v>Z</v>
      </c>
      <c r="BW1" t="s">
        <v>221</v>
      </c>
      <c r="BX1" t="s">
        <v>203</v>
      </c>
    </row>
    <row r="2" spans="1:76" x14ac:dyDescent="0.2">
      <c r="A2" t="s">
        <v>222</v>
      </c>
      <c r="B2" t="s">
        <v>223</v>
      </c>
      <c r="C2" t="s">
        <v>224</v>
      </c>
      <c r="D2">
        <v>1.6080000000000001</v>
      </c>
      <c r="E2">
        <v>1.647</v>
      </c>
      <c r="F2">
        <v>1.6180000000000001</v>
      </c>
      <c r="G2">
        <v>1.659</v>
      </c>
      <c r="H2">
        <v>1.63</v>
      </c>
      <c r="I2">
        <v>1.667</v>
      </c>
      <c r="J2" s="73">
        <f>(1/SQRT((((COS(RADIANS($AX$7)))^2)/(D2^2))+(((COS(RADIANS($AY$7)))^2)/(F2^2))+(((COS(RADIANS($AZ$7)))^2)/(H2^2))))</f>
        <v>1.6095177230391178</v>
      </c>
      <c r="K2" s="73">
        <f t="shared" ref="K2:K43" si="0">1/SQRT((((COS(RADIANS($AX$7)))^2)/(E2^2))+(((COS(RADIANS($AY$7)))^2)/(G2^2))+(((COS(RADIANS($AZ$7)))^2)/(I2^2)))</f>
        <v>1.6487268482624742</v>
      </c>
      <c r="L2" s="73">
        <f t="shared" ref="L2:L43" si="1">ABS(1/SQRT((((COS(RADIANS($AX$16)))^2)/(D2^2))+(((COS(RADIANS($AY$16)))^2)/(F2^2))+(((COS(RADIANS($AZ$16)))^2)/(H2^2)))-(1/SQRT((((COS(RADIANS($AX$25)))^2)/(D2^2))+(((COS(RADIANS($AY$25)))^2)/(F2^2))+(((COS(RADIANS($AZ$25)))^2)/(H2^2)))))</f>
        <v>7.2548755205608106E-3</v>
      </c>
      <c r="M2" s="73">
        <f t="shared" ref="M2:M43" si="2">ABS(1/SQRT((((COS(RADIANS($AX$16)))^2)/(E2^2))+(((COS(RADIANS($AY$16)))^2)/(G2^2))+(((COS(RADIANS($AZ$16)))^2)/(I2^2)))-(1/SQRT((((COS(RADIANS($AX$25)))^2)/(E2^2))+(((COS(RADIANS($AY$25)))^2)/(G2^2))+(((COS(RADIANS($AZ$25)))^2)/(I2^2)))))</f>
        <v>8.7977316545857498E-3</v>
      </c>
      <c r="N2">
        <v>80</v>
      </c>
      <c r="O2">
        <v>85</v>
      </c>
      <c r="P2" t="s">
        <v>78</v>
      </c>
      <c r="R2" s="35" t="s">
        <v>225</v>
      </c>
      <c r="S2" s="35" t="s">
        <v>226</v>
      </c>
      <c r="T2">
        <v>0.879</v>
      </c>
      <c r="U2">
        <v>-0.3997</v>
      </c>
      <c r="V2">
        <v>-0.25879999999999997</v>
      </c>
      <c r="W2" s="73">
        <f t="shared" ref="W2:W47" si="3">IF((DEGREES(ACOS((T2*$BI$2+U2*$BJ$2+V2*$BK$2)/((SQRT(T2^2+U2^2+V2^2))*(SQRT($BI$2^2+$BJ$2^2+$BK$2^2))))))&gt;90,ABS(180-(DEGREES(ACOS((T2*$BI$2+U2*$BJ$2+V2*$BK$2)/((SQRT(T2^2+U2^2+V2^2))*(SQRT($BI$2^2+$BJ$2^2+$BK$2^2))))))),(DEGREES(ACOS((T2*$BI$2+U2*$BJ$2+V2*$BK$2)/((SQRT(T2^2+U2^2+V2^2))*(SQRT($BI$2^2+$BJ$2^2+$BK$2^2)))))))</f>
        <v>9.9904775163952824</v>
      </c>
      <c r="X2" s="73">
        <f t="shared" ref="X2:X3" si="4">IF((DEGREES(ACOS((T2*$BL$2+U2*$BM$2+V2*$BN$2)/((SQRT(T2^2+U2^2+V2^2))*(SQRT($BL$2^2+$BM$2^2+$BN$2^2))))))&gt;90,ABS(180-(DEGREES(ACOS((T2*$BL$2+U2*$BM$2+V2*$BN$2)/((SQRT(T2^2+U2^2+V2^2))*(SQRT($BL$2^2+$BM$2^2+$BN$2^2))))))),(DEGREES(ACOS((T2*$BL$2+U2*$BM$2+V2*$BN$2)/((SQRT(T2^2+U2^2+V2^2))*(SQRT($BL$2^2+$BM$2^2+$BN$2^2)))))))</f>
        <v>49.331074565674584</v>
      </c>
      <c r="Y2" t="s">
        <v>225</v>
      </c>
      <c r="Z2" t="s">
        <v>226</v>
      </c>
      <c r="AA2">
        <v>0.88119999999999998</v>
      </c>
      <c r="AB2">
        <v>-0.39640999999999998</v>
      </c>
      <c r="AC2">
        <v>-0.25757600000000003</v>
      </c>
      <c r="AD2" s="73">
        <f>IF((DEGREES(ACOS((AA2*$BI$2+AB2*$BJ$2+AC2*$BK$2)/((SQRT(AA2^2+AB2^2+AC2^2))*(SQRT($BI$2^2+$BJ$2^2+$BK$2^2))))))&gt;90,ABS(180-(DEGREES(ACOS((AA2*$BI$2+AB2*$BJ$2+AC2*$BK$2)/((SQRT(AA2^2+AB2^2+AC2^2))*(SQRT($BI$2^2+$BJ$2^2+$BK$2^2))))))),(DEGREES(ACOS((AA2*$BI$2+AB2*$BJ$2+AC2*$BK$2)/((SQRT(AA2^2+AB2^2+AC2^2))*(SQRT($BI$2^2+$BJ$2^2+$BK$2^2)))))))</f>
        <v>9.9576114916944132</v>
      </c>
      <c r="AE2" s="73">
        <f>IF((DEGREES(ACOS((AA2*$BL$2+AB2*$BM$2+AC2*$BN$2)/((SQRT(AA2^2+AB2^2+AC2^2))*(SQRT($BL$2^2+$BM$2^2+$BN$2^2))))))&gt;90,ABS(180-(DEGREES(ACOS((AA2*$BL$2+AB2*$BM$2+AC2*$BN$2)/((SQRT(AA2^2+AB2^2+AC2^2))*(SQRT($BL$2^2+$BM$2^2+$BN$2^2))))))),(DEGREES(ACOS((AA2*$BL$2+AB2*$BM$2+AC2*$BN$2)/((SQRT(AA2^2+AB2^2+AC2^2))*(SQRT($BL$2^2+$BM$2^2+$BN$2^2)))))))</f>
        <v>49.102742640577368</v>
      </c>
      <c r="AF2" t="s">
        <v>8</v>
      </c>
      <c r="AG2" t="s">
        <v>227</v>
      </c>
      <c r="AH2" t="s">
        <v>228</v>
      </c>
      <c r="AI2">
        <f>IF(AND($BA$2&gt;=D2,$BA$2&lt;=E2),1,0)</f>
        <v>0</v>
      </c>
      <c r="AJ2">
        <f t="shared" ref="AJ2:AJ43" si="5">IF(AND($BB$2&gt;=F2,$BB$2&lt;=G2),1,0)</f>
        <v>0</v>
      </c>
      <c r="AK2">
        <f t="shared" ref="AK2:AK43" si="6">IF(AND($BC$2&gt;=H2,$BC$2&lt;=I2),1,0)</f>
        <v>0</v>
      </c>
      <c r="AL2">
        <f>IF($BD$2=0,0,(IF(AND($BD$2&gt;=J2-(0.01*$BO$4*J2),$BD$2&lt;=K2+(0.01*$BO$4*K2)),1,0)))</f>
        <v>0</v>
      </c>
      <c r="AM2">
        <f t="shared" ref="AM2:AM33" si="7">IFERROR(IF($BE$2=0,0,IF(1-ABS(($BE$2-L2)/$BE$2)&gt;=1-($BO$6*0.01),1-ABS((($BE$2-L2)/$BE$2)),0)),0)</f>
        <v>0</v>
      </c>
      <c r="AN2">
        <f>IF(AND($BF$2&gt;=N2-($BO$2*0.01*N2),$BF$2&lt;=O2+($BO$2*0.01*O2)),1,0)</f>
        <v>0</v>
      </c>
      <c r="AO2">
        <f t="shared" ref="AO2:AO33" si="8">IF(OR($BH$2=P2,P2="-/+"),1,0)</f>
        <v>1</v>
      </c>
      <c r="AP2">
        <f>IF((IF(OR(W2&lt;$BO$2,X2&lt;$BO$2),(90-(IF(X2&lt;W2,X2,W2)))/90,0))&gt;(1-(0.01*$BO$2)),(IF(OR(W2&lt;$BO$2,X2&lt;$BO$2),(90-(IF(X2&lt;W2,X2,W2)))/90,0)),0)</f>
        <v>0.88899469426227462</v>
      </c>
      <c r="AQ2">
        <f t="shared" ref="AQ2:AQ43" si="9">IF((IF(OR(AD2&lt;$BO$2,AE2&lt;$BO$2),(90-(IF(AE2&lt;AD2,AE2,AD2)))/90,0))&gt;(1-(0.01*$BO$2)),(IF(OR(AD2&lt;$BO$2,AE2&lt;$BO$2),(90-(IF(AE2&lt;AD2,AE2,AD2)))/90,0)),0)</f>
        <v>0.88935987231450653</v>
      </c>
      <c r="AR2">
        <f t="shared" ref="AR2:AR33" si="10">IF(AG2=$BG$2,1,0)</f>
        <v>1</v>
      </c>
      <c r="AS2" t="str">
        <f>IF(AT2&gt;=2.5,C2,0)</f>
        <v>tremolite</v>
      </c>
      <c r="AT2">
        <f>IFERROR(AI2+AJ2+AK2+AN2+AO2+AP2+AQ2+AR2+AM2+AL2,0)</f>
        <v>3.7783545665767813</v>
      </c>
      <c r="AU2" t="str">
        <f>IF(AT2=$AT$729,AS2,"")</f>
        <v/>
      </c>
      <c r="AZ2" s="61"/>
      <c r="BA2" s="61">
        <v>0</v>
      </c>
      <c r="BB2" s="61">
        <v>0</v>
      </c>
      <c r="BC2" s="61">
        <v>0</v>
      </c>
      <c r="BD2" s="61">
        <v>0</v>
      </c>
      <c r="BE2" s="61">
        <v>0</v>
      </c>
      <c r="BF2" s="61">
        <f>'Biaxial Input'!M3</f>
        <v>24.791021450510641</v>
      </c>
      <c r="BG2" s="61" t="str">
        <f>'Biaxial Input'!D25</f>
        <v>Biaxial</v>
      </c>
      <c r="BH2" s="61" t="str">
        <f>'Biaxial Input'!F16</f>
        <v>-</v>
      </c>
      <c r="BI2" s="61">
        <f>BI4</f>
        <v>0.8931917761776047</v>
      </c>
      <c r="BJ2" s="61">
        <f>BI5</f>
        <v>-0.44054950510312901</v>
      </c>
      <c r="BK2" s="61">
        <f>BI6</f>
        <v>-9.0136477200319698E-2</v>
      </c>
      <c r="BL2" s="61">
        <f>BI14</f>
        <v>0.89803300530622199</v>
      </c>
      <c r="BM2" s="61">
        <f>BI15</f>
        <v>0.42307080536810665</v>
      </c>
      <c r="BN2" s="61">
        <f>BI16</f>
        <v>-0.12061432346888462</v>
      </c>
      <c r="BO2" s="61">
        <v>15</v>
      </c>
      <c r="BP2">
        <f>-BT17</f>
        <v>-0.92730014235615277</v>
      </c>
      <c r="BQ2">
        <f>-BU17</f>
        <v>-0.3539908407349408</v>
      </c>
      <c r="BR2">
        <f>BV17</f>
        <v>0.12167551381452443</v>
      </c>
      <c r="BT2">
        <f>'Biaxial Input'!I2</f>
        <v>0.92730014235615277</v>
      </c>
      <c r="BU2">
        <f>'Biaxial Input'!I4</f>
        <v>-0.12167551381452442</v>
      </c>
      <c r="BW2">
        <f>'Biaxial Input'!J21</f>
        <v>-0.68327377368079911</v>
      </c>
      <c r="BX2">
        <f>'Biaxial Input'!J22</f>
        <v>-0.99718513352511573</v>
      </c>
    </row>
    <row r="3" spans="1:76" x14ac:dyDescent="0.2">
      <c r="A3" t="s">
        <v>222</v>
      </c>
      <c r="B3" t="s">
        <v>223</v>
      </c>
      <c r="C3" t="s">
        <v>229</v>
      </c>
      <c r="D3">
        <v>1.647</v>
      </c>
      <c r="E3">
        <v>1.6879999999999999</v>
      </c>
      <c r="F3">
        <v>1.659</v>
      </c>
      <c r="G3">
        <v>1.6990000000000001</v>
      </c>
      <c r="H3">
        <v>1.667</v>
      </c>
      <c r="I3">
        <v>1.704</v>
      </c>
      <c r="J3" s="73">
        <f t="shared" ref="J3:J142" si="11">1/SQRT((((COS(RADIANS($AX$7)))^2)/(D3^2))+(((COS(RADIANS($AY$7)))^2)/(F3^2))+(((COS(RADIANS($AZ$7)))^2)/(H3^2)))</f>
        <v>1.6487268482624742</v>
      </c>
      <c r="K3" s="73">
        <f t="shared" si="0"/>
        <v>1.6895510578674422</v>
      </c>
      <c r="L3" s="73">
        <f t="shared" si="1"/>
        <v>8.7977316545857498E-3</v>
      </c>
      <c r="M3" s="73">
        <f t="shared" si="2"/>
        <v>8.0976592161381422E-3</v>
      </c>
      <c r="N3">
        <v>74</v>
      </c>
      <c r="O3">
        <v>80</v>
      </c>
      <c r="P3" t="s">
        <v>78</v>
      </c>
      <c r="R3" t="s">
        <v>230</v>
      </c>
      <c r="S3" t="s">
        <v>226</v>
      </c>
      <c r="T3">
        <v>0.88576323000000001</v>
      </c>
      <c r="U3">
        <v>0.38850356000000003</v>
      </c>
      <c r="V3">
        <v>-0.25394569</v>
      </c>
      <c r="W3" s="73">
        <f t="shared" si="3"/>
        <v>49.992253519684397</v>
      </c>
      <c r="X3" s="73">
        <f t="shared" si="4"/>
        <v>7.9294640722309397</v>
      </c>
      <c r="Y3" t="s">
        <v>225</v>
      </c>
      <c r="Z3" t="s">
        <v>226</v>
      </c>
      <c r="AA3">
        <v>0.88576299999999997</v>
      </c>
      <c r="AB3">
        <v>-0.38850400000000002</v>
      </c>
      <c r="AC3">
        <v>-0.25394600000000001</v>
      </c>
      <c r="AD3" s="73">
        <f t="shared" ref="AD3" si="12">IF((DEGREES(ACOS((AA3*$BI$2+AB3*$BJ$2+AC3*$BK$2)/((SQRT(AA3^2+AB3^2+AC3^2))*(SQRT($BI$2^2+$BJ$2^2+$BK$2^2))))))&gt;90,ABS(180-(DEGREES(ACOS((AA3*$BI$2+AB3*$BJ$2+AC3*$BK$2)/((SQRT(AA3^2+AB3^2+AC3^2))*(SQRT($BI$2^2+$BJ$2^2+$BK$2^2))))))),(DEGREES(ACOS((AA3*$BI$2+AB3*$BJ$2+AC3*$BK$2)/((SQRT(AA3^2+AB3^2+AC3^2))*(SQRT($BI$2^2+$BJ$2^2+$BK$2^2)))))))</f>
        <v>9.8693158773409824</v>
      </c>
      <c r="AE3" s="73">
        <f t="shared" ref="AE3" si="13">IF((DEGREES(ACOS((AA3*$BL$2+AB3*$BM$2+AC3*$BN$2)/((SQRT(AA3^2+AB3^2+AC3^2))*(SQRT($BL$2^2+$BM$2^2+$BN$2^2))))))&gt;90,ABS(180-(DEGREES(ACOS((AA3*$BL$2+AB3*$BM$2+AC3*$BN$2)/((SQRT(AA3^2+AB3^2+AC3^2))*(SQRT($BL$2^2+$BM$2^2+$BN$2^2))))))),(DEGREES(ACOS((AA3*$BL$2+AB3*$BM$2+AC3*$BN$2)/((SQRT(AA3^2+AB3^2+AC3^2))*(SQRT($BL$2^2+$BM$2^2+$BN$2^2)))))))</f>
        <v>48.56964122828289</v>
      </c>
      <c r="AF3" t="s">
        <v>8</v>
      </c>
      <c r="AG3" t="s">
        <v>227</v>
      </c>
      <c r="AH3" t="s">
        <v>228</v>
      </c>
      <c r="AI3">
        <f t="shared" ref="AI3:AI43" si="14">IF(AND($BA$2&gt;=D3,$BA$2&lt;=E3),1,0)</f>
        <v>0</v>
      </c>
      <c r="AJ3">
        <f t="shared" si="5"/>
        <v>0</v>
      </c>
      <c r="AK3">
        <f t="shared" si="6"/>
        <v>0</v>
      </c>
      <c r="AL3">
        <f t="shared" ref="AL3:AL43" si="15">IF($BD$2=0,0,(IF(AND($BD$2&gt;=J3-(0.01*$BO$4*J3),$BD$2&lt;=K3+(0.01*$BO$4*K3)),1,0)))</f>
        <v>0</v>
      </c>
      <c r="AM3">
        <f t="shared" si="7"/>
        <v>0</v>
      </c>
      <c r="AN3">
        <f t="shared" ref="AN3:AN43" si="16">IF(AND($BF$2&gt;=N3-($BO$2*0.01*N3),$BF$2&lt;=O3+($BO$2*0.01*O3)),1,0)</f>
        <v>0</v>
      </c>
      <c r="AO3">
        <f t="shared" si="8"/>
        <v>1</v>
      </c>
      <c r="AP3">
        <f t="shared" ref="AP3:AP43" si="17">IF((IF(OR(W3&lt;$BO$2,X3&lt;$BO$2),(90-(IF(X3&lt;W3,X3,W3)))/90,0))&gt;(1-(0.01*$BO$2)),(IF(OR(W3&lt;$BO$2,X3&lt;$BO$2),(90-(IF(X3&lt;W3,X3,W3)))/90,0)),0)</f>
        <v>0.91189484364187845</v>
      </c>
      <c r="AQ3">
        <f t="shared" si="9"/>
        <v>0.89034093469621134</v>
      </c>
      <c r="AR3">
        <f t="shared" si="10"/>
        <v>1</v>
      </c>
      <c r="AS3" t="str">
        <f t="shared" ref="AS3" si="18">IF(AT3&gt;=2.5,C3,0)</f>
        <v>ferroactinolite</v>
      </c>
      <c r="AT3">
        <f t="shared" ref="AT3:AT67" si="19">IFERROR(AI3+AJ3+AK3+AN3+AO3+AP3+AQ3+AR3+AM3+AL3,0)</f>
        <v>3.8022357783380896</v>
      </c>
      <c r="AU3" t="str">
        <f t="shared" ref="AU3:AU50" si="20">IF(AT3=$AT$729,AS3,"")</f>
        <v/>
      </c>
      <c r="BD3" t="s">
        <v>231</v>
      </c>
      <c r="BE3" t="s">
        <v>232</v>
      </c>
      <c r="BF3" t="s">
        <v>233</v>
      </c>
      <c r="BJ3" t="s">
        <v>234</v>
      </c>
      <c r="BO3" s="61" t="s">
        <v>235</v>
      </c>
      <c r="BP3">
        <f t="shared" ref="BP3:BQ4" si="21">-BT18</f>
        <v>-0.35552632186996219</v>
      </c>
      <c r="BQ3">
        <f t="shared" si="21"/>
        <v>0.93461711807248316</v>
      </c>
      <c r="BR3">
        <f t="shared" ref="BR3:BR4" si="22">BV18</f>
        <v>9.5852523963718683E-3</v>
      </c>
      <c r="BT3">
        <f>'Biaxial Input'!J2</f>
        <v>0.35552632186996219</v>
      </c>
      <c r="BU3">
        <f>'Biaxial Input'!J4</f>
        <v>-9.5852523963719082E-3</v>
      </c>
      <c r="BW3">
        <f>'Biaxial Input'!K21</f>
        <v>-0.73016227662075239</v>
      </c>
      <c r="BX3">
        <f>'Biaxial Input'!K22</f>
        <v>7.4978726826328043E-2</v>
      </c>
    </row>
    <row r="4" spans="1:76" x14ac:dyDescent="0.2">
      <c r="A4" t="s">
        <v>236</v>
      </c>
      <c r="C4" t="s">
        <v>237</v>
      </c>
      <c r="D4">
        <v>1.5069999999999999</v>
      </c>
      <c r="E4">
        <v>1.514</v>
      </c>
      <c r="F4">
        <v>1.516</v>
      </c>
      <c r="G4">
        <v>1.52</v>
      </c>
      <c r="H4">
        <v>1.5169999999999999</v>
      </c>
      <c r="I4">
        <v>1.5249999999999999</v>
      </c>
      <c r="J4" s="73">
        <f t="shared" si="11"/>
        <v>1.5082251184336886</v>
      </c>
      <c r="K4" s="73">
        <f t="shared" si="0"/>
        <v>1.5148821127368912</v>
      </c>
      <c r="L4" s="73">
        <f t="shared" si="1"/>
        <v>6.6698401122904372E-3</v>
      </c>
      <c r="M4" s="73">
        <f t="shared" si="2"/>
        <v>4.3834584395325837E-3</v>
      </c>
      <c r="N4">
        <v>36</v>
      </c>
      <c r="O4">
        <v>58</v>
      </c>
      <c r="P4" t="s">
        <v>78</v>
      </c>
      <c r="R4" t="s">
        <v>162</v>
      </c>
      <c r="S4" s="35" t="s">
        <v>226</v>
      </c>
      <c r="T4">
        <v>0</v>
      </c>
      <c r="U4">
        <v>0</v>
      </c>
      <c r="V4">
        <v>1</v>
      </c>
      <c r="W4" s="73">
        <f t="shared" si="3"/>
        <v>84.828541429989954</v>
      </c>
      <c r="X4" s="73">
        <f t="shared" ref="X4:X43" si="23">IFERROR(IF((DEGREES(ACOS((T4*$BL$2+U4*$BM$2+V4*$BN$2)/((SQRT(T4^2+U4^2+V4^2))*(SQRT($BL$2^2+$BM$2^2+$BN$2^2))))))&gt;90,ABS(180-(DEGREES(ACOS((T4*$BL$2+U4*$BM$2+V4*$BN$2)/((SQRT(T4^2+U4^2+V4^2))*(SQRT($BL$2^2+$BM$2^2+$BN$2^2))))))),(DEGREES(ACOS((T4*$BL$2+U4*$BM$2+V4*$BN$2)/((SQRT(T4^2+U4^2+V4^2))*(SQRT($BL$2^2+$BM$2^2+$BN$2^2))))))),90)</f>
        <v>83.072441753455877</v>
      </c>
      <c r="Y4" t="s">
        <v>8</v>
      </c>
      <c r="Z4" t="s">
        <v>8</v>
      </c>
      <c r="AA4" t="s">
        <v>8</v>
      </c>
      <c r="AB4" t="s">
        <v>8</v>
      </c>
      <c r="AC4" t="s">
        <v>8</v>
      </c>
      <c r="AD4" s="73" t="s">
        <v>8</v>
      </c>
      <c r="AE4" s="73" t="s">
        <v>8</v>
      </c>
      <c r="AF4" t="s">
        <v>8</v>
      </c>
      <c r="AG4" t="s">
        <v>227</v>
      </c>
      <c r="AH4" t="s">
        <v>228</v>
      </c>
      <c r="AI4">
        <f t="shared" si="14"/>
        <v>0</v>
      </c>
      <c r="AJ4">
        <f t="shared" si="5"/>
        <v>0</v>
      </c>
      <c r="AK4">
        <f t="shared" si="6"/>
        <v>0</v>
      </c>
      <c r="AL4">
        <f t="shared" si="15"/>
        <v>0</v>
      </c>
      <c r="AM4">
        <f t="shared" si="7"/>
        <v>0</v>
      </c>
      <c r="AN4">
        <f t="shared" si="16"/>
        <v>0</v>
      </c>
      <c r="AO4">
        <f t="shared" si="8"/>
        <v>1</v>
      </c>
      <c r="AP4">
        <f t="shared" si="17"/>
        <v>0</v>
      </c>
      <c r="AQ4">
        <f t="shared" si="9"/>
        <v>0</v>
      </c>
      <c r="AR4">
        <f t="shared" si="10"/>
        <v>1</v>
      </c>
      <c r="AS4">
        <f t="shared" ref="AS4:AS35" si="24">IF(AT4=$AT$729,C4,0)</f>
        <v>0</v>
      </c>
      <c r="AT4">
        <f t="shared" si="19"/>
        <v>2</v>
      </c>
      <c r="AU4" t="str">
        <f t="shared" si="20"/>
        <v/>
      </c>
      <c r="AX4" t="e">
        <f>1/SQRT((((COS(RADIANS($AX$7)))^2)/(BA2^2))+(((COS(RADIANS($AY$7)))^2)/(BB2^2))+(((COS(RADIANS($AZ$7)))^2)/(BC2^2)))</f>
        <v>#DIV/0!</v>
      </c>
      <c r="BC4" t="s">
        <v>8</v>
      </c>
      <c r="BD4">
        <f>'[2]1 Coord. Inputs'!AI54</f>
        <v>-0.99997563070539475</v>
      </c>
      <c r="BE4">
        <f>'[2]1 Coord. Inputs'!AI57</f>
        <v>-0.99997563070539475</v>
      </c>
      <c r="BF4">
        <f>'[2]1 Coord. Inputs'!AI60</f>
        <v>6.9812602979617226E-3</v>
      </c>
      <c r="BI4">
        <f t="array" ref="BI4:BI6">MMULT(MINVERSE(BP2:BR4),BW2:BW4)</f>
        <v>0.8931917761776047</v>
      </c>
      <c r="BJ4">
        <f>BI4/(SQRT($BI$4^2+$BI$5^2+$BI$6^2))</f>
        <v>0.8931917761776047</v>
      </c>
      <c r="BK4">
        <f>T2</f>
        <v>0.879</v>
      </c>
      <c r="BO4" s="61">
        <v>1</v>
      </c>
      <c r="BP4">
        <f t="shared" si="21"/>
        <v>-0.11711310961576772</v>
      </c>
      <c r="BQ4">
        <f t="shared" si="21"/>
        <v>-3.4370441976440354E-2</v>
      </c>
      <c r="BR4">
        <f t="shared" si="22"/>
        <v>-0.99252364821925987</v>
      </c>
      <c r="BT4">
        <f>'Biaxial Input'!K2</f>
        <v>0.11711310961576772</v>
      </c>
      <c r="BU4">
        <f>'Biaxial Input'!K4</f>
        <v>0.99252364821925998</v>
      </c>
      <c r="BW4">
        <f>'Biaxial Input'!L21</f>
        <v>0</v>
      </c>
      <c r="BX4">
        <f>'Biaxial Input'!L22</f>
        <v>0</v>
      </c>
    </row>
    <row r="5" spans="1:76" x14ac:dyDescent="0.2">
      <c r="A5" t="s">
        <v>238</v>
      </c>
      <c r="C5" t="s">
        <v>239</v>
      </c>
      <c r="D5">
        <v>1.546</v>
      </c>
      <c r="E5">
        <v>1.595</v>
      </c>
      <c r="F5">
        <v>1.5509999999999999</v>
      </c>
      <c r="G5">
        <v>1.603</v>
      </c>
      <c r="H5">
        <v>1.552</v>
      </c>
      <c r="I5">
        <v>1.6040000000000001</v>
      </c>
      <c r="J5" s="73">
        <f t="shared" si="11"/>
        <v>1.5466895865629882</v>
      </c>
      <c r="K5" s="73">
        <f t="shared" si="0"/>
        <v>1.5960919795196797</v>
      </c>
      <c r="L5" s="73">
        <f t="shared" si="1"/>
        <v>3.6987350188091295E-3</v>
      </c>
      <c r="M5" s="73">
        <f t="shared" si="2"/>
        <v>5.926999598623528E-3</v>
      </c>
      <c r="N5">
        <v>27</v>
      </c>
      <c r="O5">
        <v>60</v>
      </c>
      <c r="P5" t="s">
        <v>78</v>
      </c>
      <c r="R5" t="s">
        <v>240</v>
      </c>
      <c r="S5" s="35" t="s">
        <v>226</v>
      </c>
      <c r="T5">
        <v>1</v>
      </c>
      <c r="U5">
        <v>0</v>
      </c>
      <c r="V5">
        <v>0</v>
      </c>
      <c r="W5" s="73">
        <f t="shared" si="3"/>
        <v>26.722894496018213</v>
      </c>
      <c r="X5" s="73">
        <f t="shared" si="23"/>
        <v>26.099292870496932</v>
      </c>
      <c r="Y5" t="s">
        <v>8</v>
      </c>
      <c r="Z5" t="s">
        <v>8</v>
      </c>
      <c r="AA5" t="s">
        <v>8</v>
      </c>
      <c r="AB5" t="s">
        <v>8</v>
      </c>
      <c r="AC5" t="s">
        <v>8</v>
      </c>
      <c r="AD5" s="73" t="s">
        <v>8</v>
      </c>
      <c r="AE5" s="73" t="s">
        <v>8</v>
      </c>
      <c r="AF5" t="s">
        <v>8</v>
      </c>
      <c r="AG5" t="s">
        <v>227</v>
      </c>
      <c r="AH5" t="s">
        <v>228</v>
      </c>
      <c r="AI5">
        <f t="shared" si="14"/>
        <v>0</v>
      </c>
      <c r="AJ5">
        <f t="shared" si="5"/>
        <v>0</v>
      </c>
      <c r="AK5">
        <f t="shared" si="6"/>
        <v>0</v>
      </c>
      <c r="AL5">
        <f t="shared" si="15"/>
        <v>0</v>
      </c>
      <c r="AM5">
        <f t="shared" si="7"/>
        <v>0</v>
      </c>
      <c r="AN5">
        <f t="shared" si="16"/>
        <v>1</v>
      </c>
      <c r="AO5">
        <f t="shared" si="8"/>
        <v>1</v>
      </c>
      <c r="AP5">
        <f t="shared" si="17"/>
        <v>0</v>
      </c>
      <c r="AQ5">
        <f t="shared" si="9"/>
        <v>0</v>
      </c>
      <c r="AR5">
        <f t="shared" si="10"/>
        <v>1</v>
      </c>
      <c r="AS5">
        <f t="shared" si="24"/>
        <v>0</v>
      </c>
      <c r="AT5">
        <f t="shared" si="19"/>
        <v>3</v>
      </c>
      <c r="AU5" t="str">
        <f t="shared" si="20"/>
        <v/>
      </c>
      <c r="BC5" t="s">
        <v>9</v>
      </c>
      <c r="BD5">
        <f>'[2]1 Coord. Inputs'!AJ54</f>
        <v>-6.9812602979616514E-3</v>
      </c>
      <c r="BE5">
        <f>'[2]1 Coord. Inputs'!AJ57</f>
        <v>-6.9812602979616514E-3</v>
      </c>
      <c r="BF5">
        <f>'[2]1 Coord. Inputs'!AJ60</f>
        <v>-0.99997563070539475</v>
      </c>
      <c r="BG5" s="61" t="s">
        <v>241</v>
      </c>
      <c r="BH5" s="61"/>
      <c r="BI5">
        <v>-0.44054950510312901</v>
      </c>
      <c r="BJ5">
        <f>BI5/(SQRT($BI$4^2+$BI$5^2+$BI$6^2))</f>
        <v>-0.44054950510312901</v>
      </c>
      <c r="BK5">
        <f>U2</f>
        <v>-0.3997</v>
      </c>
      <c r="BN5" t="s">
        <v>242</v>
      </c>
      <c r="BO5" s="61" t="s">
        <v>243</v>
      </c>
    </row>
    <row r="6" spans="1:76" x14ac:dyDescent="0.2">
      <c r="A6" t="s">
        <v>222</v>
      </c>
      <c r="B6" t="s">
        <v>244</v>
      </c>
      <c r="C6" t="s">
        <v>245</v>
      </c>
      <c r="D6">
        <v>1.5980000000000001</v>
      </c>
      <c r="E6">
        <v>1.647</v>
      </c>
      <c r="F6">
        <v>1.6160000000000001</v>
      </c>
      <c r="G6">
        <v>1.651</v>
      </c>
      <c r="H6">
        <v>1.623</v>
      </c>
      <c r="I6">
        <v>1.6639999999999999</v>
      </c>
      <c r="J6" s="73">
        <f t="shared" si="11"/>
        <v>1.6005047793269709</v>
      </c>
      <c r="K6" s="73">
        <f t="shared" si="0"/>
        <v>1.6477297383810698</v>
      </c>
      <c r="L6" s="73">
        <f t="shared" si="1"/>
        <v>1.3270193383958517E-2</v>
      </c>
      <c r="M6" s="73">
        <f t="shared" si="2"/>
        <v>2.7823549878818188E-3</v>
      </c>
      <c r="N6">
        <v>58</v>
      </c>
      <c r="O6">
        <v>90</v>
      </c>
      <c r="P6" s="35" t="s">
        <v>246</v>
      </c>
      <c r="S6" s="35" t="s">
        <v>226</v>
      </c>
      <c r="W6" s="73" t="e">
        <f t="shared" si="3"/>
        <v>#DIV/0!</v>
      </c>
      <c r="X6" s="73">
        <f t="shared" si="23"/>
        <v>90</v>
      </c>
      <c r="Y6" t="s">
        <v>8</v>
      </c>
      <c r="Z6" t="s">
        <v>8</v>
      </c>
      <c r="AA6" t="s">
        <v>8</v>
      </c>
      <c r="AB6" t="s">
        <v>8</v>
      </c>
      <c r="AC6" t="s">
        <v>8</v>
      </c>
      <c r="AD6" s="73" t="s">
        <v>8</v>
      </c>
      <c r="AE6" s="73" t="s">
        <v>8</v>
      </c>
      <c r="AF6" t="s">
        <v>8</v>
      </c>
      <c r="AG6" t="s">
        <v>227</v>
      </c>
      <c r="AH6" t="s">
        <v>228</v>
      </c>
      <c r="AI6">
        <f t="shared" si="14"/>
        <v>0</v>
      </c>
      <c r="AJ6">
        <f t="shared" si="5"/>
        <v>0</v>
      </c>
      <c r="AK6">
        <f t="shared" si="6"/>
        <v>0</v>
      </c>
      <c r="AL6">
        <f t="shared" si="15"/>
        <v>0</v>
      </c>
      <c r="AM6">
        <f t="shared" si="7"/>
        <v>0</v>
      </c>
      <c r="AN6">
        <f t="shared" si="16"/>
        <v>0</v>
      </c>
      <c r="AO6">
        <f t="shared" si="8"/>
        <v>1</v>
      </c>
      <c r="AP6" t="e">
        <f t="shared" si="17"/>
        <v>#DIV/0!</v>
      </c>
      <c r="AQ6">
        <f t="shared" si="9"/>
        <v>0</v>
      </c>
      <c r="AR6">
        <f t="shared" si="10"/>
        <v>1</v>
      </c>
      <c r="AS6">
        <f t="shared" si="24"/>
        <v>0</v>
      </c>
      <c r="AT6">
        <f t="shared" si="19"/>
        <v>0</v>
      </c>
      <c r="AU6" t="str">
        <f t="shared" si="20"/>
        <v/>
      </c>
      <c r="AX6" t="s">
        <v>247</v>
      </c>
      <c r="AY6" t="s">
        <v>248</v>
      </c>
      <c r="AZ6" t="s">
        <v>249</v>
      </c>
      <c r="BC6" t="s">
        <v>10</v>
      </c>
      <c r="BD6">
        <f>'[2]1 Coord. Inputs'!AK54</f>
        <v>0</v>
      </c>
      <c r="BE6">
        <f>'[2]1 Coord. Inputs'!AK57</f>
        <v>0</v>
      </c>
      <c r="BF6">
        <f>'[2]1 Coord. Inputs'!AK60</f>
        <v>0</v>
      </c>
      <c r="BI6">
        <v>-9.0136477200319698E-2</v>
      </c>
      <c r="BJ6">
        <f>BI6/(SQRT($BI$4^2+$BI$5^2+$BI$6^2))</f>
        <v>-9.0136477200319698E-2</v>
      </c>
      <c r="BK6">
        <f>V2</f>
        <v>-0.25879999999999997</v>
      </c>
      <c r="BN6">
        <v>1</v>
      </c>
      <c r="BO6" s="61">
        <v>40</v>
      </c>
      <c r="BS6">
        <v>2</v>
      </c>
      <c r="BT6" t="str">
        <f>IF(OR(BT1="X",BT1="Z"),BT1,"optic sign?")</f>
        <v>X</v>
      </c>
      <c r="BU6" t="str">
        <f>IF(OR(BU1="X",BU1="Z"),BU1,"optic sign?")</f>
        <v>Z</v>
      </c>
    </row>
    <row r="7" spans="1:76" x14ac:dyDescent="0.2">
      <c r="A7" t="s">
        <v>222</v>
      </c>
      <c r="B7" t="s">
        <v>250</v>
      </c>
      <c r="C7" t="s">
        <v>251</v>
      </c>
      <c r="D7">
        <v>1.6419999999999999</v>
      </c>
      <c r="E7">
        <v>1.6739999999999999</v>
      </c>
      <c r="F7">
        <v>1.651</v>
      </c>
      <c r="G7">
        <v>1.681</v>
      </c>
      <c r="H7">
        <v>1.6579999999999999</v>
      </c>
      <c r="I7">
        <v>1.6910000000000001</v>
      </c>
      <c r="J7" s="73">
        <f t="shared" si="11"/>
        <v>1.6433129511116464</v>
      </c>
      <c r="K7" s="73">
        <f t="shared" si="0"/>
        <v>1.6750890388919137</v>
      </c>
      <c r="L7" s="73">
        <f t="shared" si="1"/>
        <v>6.5831713341346632E-3</v>
      </c>
      <c r="M7" s="73">
        <f t="shared" si="2"/>
        <v>5.0541945381936682E-3</v>
      </c>
      <c r="N7">
        <v>70</v>
      </c>
      <c r="O7">
        <v>90</v>
      </c>
      <c r="P7" s="35" t="s">
        <v>246</v>
      </c>
      <c r="S7" s="35" t="s">
        <v>226</v>
      </c>
      <c r="W7" s="73" t="e">
        <f t="shared" si="3"/>
        <v>#DIV/0!</v>
      </c>
      <c r="X7" s="73">
        <f t="shared" si="23"/>
        <v>90</v>
      </c>
      <c r="Y7" t="s">
        <v>8</v>
      </c>
      <c r="Z7" t="s">
        <v>8</v>
      </c>
      <c r="AA7" t="s">
        <v>8</v>
      </c>
      <c r="AB7" t="s">
        <v>8</v>
      </c>
      <c r="AC7" t="s">
        <v>8</v>
      </c>
      <c r="AD7" s="73" t="s">
        <v>8</v>
      </c>
      <c r="AE7" s="73" t="s">
        <v>8</v>
      </c>
      <c r="AF7" t="s">
        <v>8</v>
      </c>
      <c r="AG7" t="s">
        <v>227</v>
      </c>
      <c r="AH7" t="s">
        <v>228</v>
      </c>
      <c r="AI7">
        <f t="shared" si="14"/>
        <v>0</v>
      </c>
      <c r="AJ7">
        <f t="shared" si="5"/>
        <v>0</v>
      </c>
      <c r="AK7">
        <f t="shared" si="6"/>
        <v>0</v>
      </c>
      <c r="AL7">
        <f t="shared" si="15"/>
        <v>0</v>
      </c>
      <c r="AM7">
        <f t="shared" si="7"/>
        <v>0</v>
      </c>
      <c r="AN7">
        <f t="shared" si="16"/>
        <v>0</v>
      </c>
      <c r="AO7">
        <f t="shared" si="8"/>
        <v>1</v>
      </c>
      <c r="AP7" t="e">
        <f t="shared" si="17"/>
        <v>#DIV/0!</v>
      </c>
      <c r="AQ7">
        <f t="shared" si="9"/>
        <v>0</v>
      </c>
      <c r="AR7">
        <f t="shared" si="10"/>
        <v>1</v>
      </c>
      <c r="AS7">
        <f t="shared" si="24"/>
        <v>0</v>
      </c>
      <c r="AT7">
        <f t="shared" si="19"/>
        <v>0</v>
      </c>
      <c r="AU7" t="str">
        <f t="shared" si="20"/>
        <v/>
      </c>
      <c r="AW7" t="s">
        <v>252</v>
      </c>
      <c r="AX7">
        <f>DEGREES(ACOS((AX8*AX9+AY8*AY9+AZ8*AZ9)/((SQRT((AX8^2)+(AY8^2)+(AZ8^2)))*(SQRT((AX9^2)+(AY9^2)+(AZ9^2))))))</f>
        <v>21.602633220694653</v>
      </c>
      <c r="AY7">
        <f>DEGREES(ACOS((AX10*AX11+AY10*AY11+AZ10*AZ11)/((SQRT((AX10^2)+(AY10^2)+(AZ10^2)))*(SQRT((AX11^2)+(AY11^2)+(AZ11^2))))))</f>
        <v>69.668122485774887</v>
      </c>
      <c r="AZ7">
        <f>DEGREES(ACOS((AX12*AX13+AY12*AY13+AZ12*AZ13)/((SQRT((AX12^2)+(AY12^2)+(AZ12^2)))*(SQRT((AX13^2)+(AY13^2)+(AZ13^2))))))</f>
        <v>96.992502738254885</v>
      </c>
      <c r="BD7" t="s">
        <v>253</v>
      </c>
      <c r="BK7">
        <f t="array" ref="BK7:BK9">MMULT(BT12:BV14,BJ4:BJ6)</f>
        <v>0.683273773680799</v>
      </c>
      <c r="BN7">
        <v>0</v>
      </c>
      <c r="BT7">
        <f>IF(OR(BT1="X",BT1="Z"),BT2,"optic sign?")</f>
        <v>0.92730014235615277</v>
      </c>
      <c r="BU7">
        <f>IF(OR(BU1="X",BU1="Z"),BU2,"optic sign?")</f>
        <v>-0.12167551381452442</v>
      </c>
    </row>
    <row r="8" spans="1:76" x14ac:dyDescent="0.2">
      <c r="A8" t="s">
        <v>222</v>
      </c>
      <c r="B8" t="s">
        <v>254</v>
      </c>
      <c r="C8" t="s">
        <v>255</v>
      </c>
      <c r="D8">
        <v>1.6439999999999999</v>
      </c>
      <c r="E8">
        <v>1.6850000000000001</v>
      </c>
      <c r="F8">
        <v>1.657</v>
      </c>
      <c r="G8">
        <v>1.7090000000000001</v>
      </c>
      <c r="H8">
        <v>1.6140000000000001</v>
      </c>
      <c r="I8">
        <v>1.728</v>
      </c>
      <c r="J8" s="73">
        <f t="shared" si="11"/>
        <v>1.645095030148503</v>
      </c>
      <c r="K8" s="73">
        <f t="shared" si="0"/>
        <v>1.6884610165460476</v>
      </c>
      <c r="L8" s="73">
        <f t="shared" si="1"/>
        <v>1.0301240193794081E-2</v>
      </c>
      <c r="M8" s="73">
        <f t="shared" si="2"/>
        <v>1.7561481964339931E-2</v>
      </c>
      <c r="N8">
        <v>80</v>
      </c>
      <c r="O8">
        <v>90</v>
      </c>
      <c r="P8" s="35" t="s">
        <v>246</v>
      </c>
      <c r="S8" s="35" t="s">
        <v>226</v>
      </c>
      <c r="W8" s="73" t="e">
        <f t="shared" si="3"/>
        <v>#DIV/0!</v>
      </c>
      <c r="X8" s="73">
        <f t="shared" si="23"/>
        <v>90</v>
      </c>
      <c r="Y8" t="s">
        <v>8</v>
      </c>
      <c r="Z8" t="s">
        <v>8</v>
      </c>
      <c r="AA8" t="s">
        <v>8</v>
      </c>
      <c r="AB8" t="s">
        <v>8</v>
      </c>
      <c r="AC8" t="s">
        <v>8</v>
      </c>
      <c r="AD8" s="73" t="s">
        <v>8</v>
      </c>
      <c r="AE8" s="73" t="s">
        <v>8</v>
      </c>
      <c r="AF8" t="s">
        <v>8</v>
      </c>
      <c r="AG8" t="s">
        <v>227</v>
      </c>
      <c r="AH8" t="s">
        <v>228</v>
      </c>
      <c r="AI8">
        <f t="shared" si="14"/>
        <v>0</v>
      </c>
      <c r="AJ8">
        <f t="shared" si="5"/>
        <v>0</v>
      </c>
      <c r="AK8">
        <f t="shared" si="6"/>
        <v>0</v>
      </c>
      <c r="AL8">
        <f t="shared" si="15"/>
        <v>0</v>
      </c>
      <c r="AM8">
        <f t="shared" si="7"/>
        <v>0</v>
      </c>
      <c r="AN8">
        <f t="shared" si="16"/>
        <v>0</v>
      </c>
      <c r="AO8">
        <f t="shared" si="8"/>
        <v>1</v>
      </c>
      <c r="AP8" t="e">
        <f t="shared" si="17"/>
        <v>#DIV/0!</v>
      </c>
      <c r="AQ8">
        <f t="shared" si="9"/>
        <v>0</v>
      </c>
      <c r="AR8">
        <f t="shared" si="10"/>
        <v>1</v>
      </c>
      <c r="AS8">
        <f t="shared" si="24"/>
        <v>0</v>
      </c>
      <c r="AT8">
        <f t="shared" si="19"/>
        <v>0</v>
      </c>
      <c r="AU8" t="str">
        <f t="shared" si="20"/>
        <v/>
      </c>
      <c r="AX8">
        <f>BD8</f>
        <v>0.92975956650154723</v>
      </c>
      <c r="AY8">
        <f>BD9</f>
        <v>0.34745740884766063</v>
      </c>
      <c r="AZ8">
        <f>BD10</f>
        <v>-0.12173946581008276</v>
      </c>
      <c r="BC8" t="s">
        <v>8</v>
      </c>
      <c r="BD8">
        <f t="array" ref="BD8:BD10">MMULT(MINVERSE(BP2:BR4),BD4:BD6)</f>
        <v>0.92975956650154723</v>
      </c>
      <c r="BE8">
        <f t="array" ref="BE8:BE10">MMULT(MINVERSE(BP2:BR4),BE4:BE6)</f>
        <v>0.92975956650154723</v>
      </c>
      <c r="BF8">
        <f t="array" ref="BF8:BF10">MMULT(MINVERSE(BP2:BR4),BF4:BF6)</f>
        <v>0.34904393427615932</v>
      </c>
      <c r="BK8">
        <v>0.73016227662075239</v>
      </c>
      <c r="BN8">
        <v>0</v>
      </c>
      <c r="BT8">
        <f>IF(OR(BT1="X",BT1="Z"),BT3,"optic sign?")</f>
        <v>0.35552632186996219</v>
      </c>
      <c r="BU8">
        <f>IF(OR(BU1="X",BU1="Z"),BU3,"optic sign?")</f>
        <v>-9.5852523963719082E-3</v>
      </c>
    </row>
    <row r="9" spans="1:76" x14ac:dyDescent="0.2">
      <c r="A9" t="s">
        <v>256</v>
      </c>
      <c r="B9" t="s">
        <v>257</v>
      </c>
      <c r="C9" t="s">
        <v>258</v>
      </c>
      <c r="D9">
        <v>1.657</v>
      </c>
      <c r="E9">
        <v>1.712</v>
      </c>
      <c r="F9">
        <v>1.659</v>
      </c>
      <c r="G9">
        <v>1.724</v>
      </c>
      <c r="H9">
        <v>1.665</v>
      </c>
      <c r="I9">
        <v>1.7270000000000001</v>
      </c>
      <c r="J9" s="73">
        <f t="shared" si="11"/>
        <v>1.6573588442213769</v>
      </c>
      <c r="K9" s="73">
        <f t="shared" si="0"/>
        <v>1.7136554466554674</v>
      </c>
      <c r="L9" s="73">
        <f t="shared" si="1"/>
        <v>1.3975601637630231E-3</v>
      </c>
      <c r="M9" s="73">
        <f t="shared" si="2"/>
        <v>8.8692902462317313E-3</v>
      </c>
      <c r="N9">
        <v>45</v>
      </c>
      <c r="O9">
        <v>90</v>
      </c>
      <c r="P9" s="35" t="s">
        <v>246</v>
      </c>
      <c r="R9" t="s">
        <v>259</v>
      </c>
      <c r="S9" s="35" t="s">
        <v>226</v>
      </c>
      <c r="T9">
        <v>0</v>
      </c>
      <c r="U9">
        <v>1</v>
      </c>
      <c r="V9">
        <v>0</v>
      </c>
      <c r="W9" s="73">
        <f t="shared" si="3"/>
        <v>63.861053022271307</v>
      </c>
      <c r="X9" s="73">
        <f t="shared" si="23"/>
        <v>64.971387357935754</v>
      </c>
      <c r="Y9" t="s">
        <v>8</v>
      </c>
      <c r="Z9" t="s">
        <v>8</v>
      </c>
      <c r="AA9" t="s">
        <v>8</v>
      </c>
      <c r="AB9" t="s">
        <v>8</v>
      </c>
      <c r="AC9" t="s">
        <v>8</v>
      </c>
      <c r="AD9" s="73" t="s">
        <v>8</v>
      </c>
      <c r="AE9" s="73" t="s">
        <v>8</v>
      </c>
      <c r="AF9" t="s">
        <v>8</v>
      </c>
      <c r="AG9" t="s">
        <v>227</v>
      </c>
      <c r="AH9" t="s">
        <v>228</v>
      </c>
      <c r="AI9">
        <f t="shared" si="14"/>
        <v>0</v>
      </c>
      <c r="AJ9">
        <f t="shared" si="5"/>
        <v>0</v>
      </c>
      <c r="AK9">
        <f t="shared" si="6"/>
        <v>0</v>
      </c>
      <c r="AL9">
        <f t="shared" si="15"/>
        <v>0</v>
      </c>
      <c r="AM9">
        <f t="shared" si="7"/>
        <v>0</v>
      </c>
      <c r="AN9">
        <f t="shared" si="16"/>
        <v>0</v>
      </c>
      <c r="AO9">
        <f t="shared" si="8"/>
        <v>1</v>
      </c>
      <c r="AP9">
        <f t="shared" si="17"/>
        <v>0</v>
      </c>
      <c r="AQ9">
        <f t="shared" si="9"/>
        <v>0</v>
      </c>
      <c r="AR9">
        <f t="shared" si="10"/>
        <v>1</v>
      </c>
      <c r="AS9">
        <f t="shared" si="24"/>
        <v>0</v>
      </c>
      <c r="AT9">
        <f t="shared" si="19"/>
        <v>2</v>
      </c>
      <c r="AU9" t="str">
        <f t="shared" si="20"/>
        <v/>
      </c>
      <c r="AX9">
        <v>1</v>
      </c>
      <c r="AY9">
        <v>0</v>
      </c>
      <c r="AZ9">
        <v>0</v>
      </c>
      <c r="BC9" t="s">
        <v>9</v>
      </c>
      <c r="BD9">
        <v>0.34745740884766063</v>
      </c>
      <c r="BE9">
        <v>0.34745740884766063</v>
      </c>
      <c r="BF9">
        <v>-0.93706564431485451</v>
      </c>
      <c r="BK9">
        <v>2.7755575615628914E-17</v>
      </c>
      <c r="BT9">
        <f>IF(OR(BT1="X",BT1="Z"),BT4,"optic sign?")</f>
        <v>0.11711310961576772</v>
      </c>
      <c r="BU9">
        <f>IF(OR(BU1="X",BU1="Z"),BU4,"optic sign?")</f>
        <v>0.99252364821925998</v>
      </c>
    </row>
    <row r="10" spans="1:76" x14ac:dyDescent="0.2">
      <c r="A10" t="s">
        <v>256</v>
      </c>
      <c r="B10" t="s">
        <v>260</v>
      </c>
      <c r="C10" t="s">
        <v>261</v>
      </c>
      <c r="D10">
        <v>1.67</v>
      </c>
      <c r="E10">
        <v>1.6930000000000001</v>
      </c>
      <c r="F10">
        <v>1.6759999999999999</v>
      </c>
      <c r="G10">
        <v>1.698</v>
      </c>
      <c r="H10">
        <v>1.694</v>
      </c>
      <c r="I10">
        <v>1.72</v>
      </c>
      <c r="J10" s="73">
        <f t="shared" si="11"/>
        <v>1.6710696702891448</v>
      </c>
      <c r="K10" s="73">
        <f t="shared" si="0"/>
        <v>1.6939926224599475</v>
      </c>
      <c r="L10" s="73">
        <f t="shared" si="1"/>
        <v>4.1972285660827335E-3</v>
      </c>
      <c r="M10" s="73">
        <f t="shared" si="2"/>
        <v>3.3974934623941522E-3</v>
      </c>
      <c r="N10">
        <v>42</v>
      </c>
      <c r="O10">
        <v>60</v>
      </c>
      <c r="P10" t="s">
        <v>79</v>
      </c>
      <c r="S10" s="35" t="s">
        <v>226</v>
      </c>
      <c r="W10" s="73" t="e">
        <f t="shared" si="3"/>
        <v>#DIV/0!</v>
      </c>
      <c r="X10" s="73">
        <f t="shared" si="23"/>
        <v>90</v>
      </c>
      <c r="Y10" t="s">
        <v>8</v>
      </c>
      <c r="Z10" t="s">
        <v>8</v>
      </c>
      <c r="AA10" t="s">
        <v>8</v>
      </c>
      <c r="AB10" t="s">
        <v>8</v>
      </c>
      <c r="AC10" t="s">
        <v>8</v>
      </c>
      <c r="AD10" s="73" t="s">
        <v>8</v>
      </c>
      <c r="AE10" s="73" t="s">
        <v>8</v>
      </c>
      <c r="AF10" t="s">
        <v>8</v>
      </c>
      <c r="AG10" t="s">
        <v>227</v>
      </c>
      <c r="AH10" t="s">
        <v>228</v>
      </c>
      <c r="AI10">
        <f t="shared" si="14"/>
        <v>0</v>
      </c>
      <c r="AJ10">
        <f t="shared" si="5"/>
        <v>0</v>
      </c>
      <c r="AK10">
        <f t="shared" si="6"/>
        <v>0</v>
      </c>
      <c r="AL10">
        <f t="shared" si="15"/>
        <v>0</v>
      </c>
      <c r="AM10">
        <f t="shared" si="7"/>
        <v>0</v>
      </c>
      <c r="AN10">
        <f t="shared" si="16"/>
        <v>0</v>
      </c>
      <c r="AO10">
        <f t="shared" si="8"/>
        <v>0</v>
      </c>
      <c r="AP10" t="e">
        <f t="shared" si="17"/>
        <v>#DIV/0!</v>
      </c>
      <c r="AQ10">
        <f t="shared" si="9"/>
        <v>0</v>
      </c>
      <c r="AR10">
        <f t="shared" si="10"/>
        <v>1</v>
      </c>
      <c r="AS10">
        <f t="shared" si="24"/>
        <v>0</v>
      </c>
      <c r="AT10">
        <f t="shared" si="19"/>
        <v>0</v>
      </c>
      <c r="AU10" t="str">
        <f t="shared" si="20"/>
        <v/>
      </c>
      <c r="AX10">
        <f>AX8</f>
        <v>0.92975956650154723</v>
      </c>
      <c r="AY10">
        <f>AY8</f>
        <v>0.34745740884766063</v>
      </c>
      <c r="AZ10">
        <f>AZ8</f>
        <v>-0.12173946581008276</v>
      </c>
      <c r="BC10" t="s">
        <v>10</v>
      </c>
      <c r="BD10">
        <v>-0.12173946581008276</v>
      </c>
      <c r="BE10">
        <v>-0.12173946581008276</v>
      </c>
      <c r="BF10">
        <v>-8.7355703767049153E-3</v>
      </c>
    </row>
    <row r="11" spans="1:76" x14ac:dyDescent="0.2">
      <c r="A11" t="s">
        <v>256</v>
      </c>
      <c r="B11" t="s">
        <v>262</v>
      </c>
      <c r="C11" t="s">
        <v>263</v>
      </c>
      <c r="D11">
        <v>1.69</v>
      </c>
      <c r="E11">
        <v>1.774</v>
      </c>
      <c r="F11">
        <v>1.7</v>
      </c>
      <c r="G11">
        <v>1.8120000000000001</v>
      </c>
      <c r="H11">
        <v>1.724</v>
      </c>
      <c r="I11">
        <v>1.8260000000000001</v>
      </c>
      <c r="J11" s="73">
        <f t="shared" si="11"/>
        <v>1.6916882498779917</v>
      </c>
      <c r="K11" s="73">
        <f t="shared" si="0"/>
        <v>1.7792051875040524</v>
      </c>
      <c r="L11" s="73">
        <f t="shared" si="1"/>
        <v>7.0857196159188618E-3</v>
      </c>
      <c r="M11" s="73">
        <f t="shared" si="2"/>
        <v>2.803526890624175E-2</v>
      </c>
      <c r="N11">
        <v>60</v>
      </c>
      <c r="O11">
        <v>90</v>
      </c>
      <c r="P11" s="35" t="s">
        <v>246</v>
      </c>
      <c r="R11" s="35" t="s">
        <v>264</v>
      </c>
      <c r="S11" s="35" t="s">
        <v>226</v>
      </c>
      <c r="T11">
        <v>9.6143603932007812E-2</v>
      </c>
      <c r="U11">
        <v>0.72302649149331732</v>
      </c>
      <c r="V11">
        <v>0.6840972884187082</v>
      </c>
      <c r="W11" s="73">
        <f t="shared" si="3"/>
        <v>72.883449364352089</v>
      </c>
      <c r="X11" s="73">
        <f t="shared" si="23"/>
        <v>71.95766701709907</v>
      </c>
      <c r="Y11" s="35" t="s">
        <v>264</v>
      </c>
      <c r="Z11" t="s">
        <v>226</v>
      </c>
      <c r="AA11">
        <v>-9.6143603932007812E-2</v>
      </c>
      <c r="AB11">
        <v>0.72302649149331732</v>
      </c>
      <c r="AC11">
        <v>-0.6840972884187082</v>
      </c>
      <c r="AD11" s="73">
        <f>IF((DEGREES(ACOS((AA11*$BI$2+AB11*$BJ$2+AC11*$BK$2)/((SQRT(AA11^2+AB11^2+AC11^2))*(SQRT($BI$2^2+$BJ$2^2+$BK$2^2))))))&gt;90,ABS(180-(DEGREES(ACOS((AA11*$BI$2+AB11*$BJ$2+AC11*$BK$2)/((SQRT(AA11^2+AB11^2+AC11^2))*(SQRT($BI$2^2+$BJ$2^2+$BK$2^2))))))),(DEGREES(ACOS((AA11*$BI$2+AB11*$BJ$2+AC11*$BK$2)/((SQRT(AA11^2+AB11^2+AC11^2))*(SQRT($BI$2^2+$BJ$2^2+$BK$2^2)))))))</f>
        <v>69.956009441494942</v>
      </c>
      <c r="AE11" s="73">
        <f t="shared" ref="AE11" si="25">IF((DEGREES(ACOS((AA11*$BL$2+AB11*$BM$2+AC11*$BN$2)/((SQRT(AA11^2+AB11^2+AC11^2))*(SQRT($BL$2^2+$BM$2^2+$BN$2^2))))))&gt;90,ABS(180-(DEGREES(ACOS((AA11*$BL$2+AB11*$BM$2+AC11*$BN$2)/((SQRT(AA11^2+AB11^2+AC11^2))*(SQRT($BL$2^2+$BM$2^2+$BN$2^2))))))),(DEGREES(ACOS((AA11*$BL$2+AB11*$BM$2+AC11*$BN$2)/((SQRT(AA11^2+AB11^2+AC11^2))*(SQRT($BL$2^2+$BM$2^2+$BN$2^2)))))))</f>
        <v>72.418433949346735</v>
      </c>
      <c r="AF11" t="s">
        <v>8</v>
      </c>
      <c r="AG11" t="s">
        <v>227</v>
      </c>
      <c r="AH11" t="s">
        <v>228</v>
      </c>
      <c r="AI11">
        <f t="shared" si="14"/>
        <v>0</v>
      </c>
      <c r="AJ11">
        <f t="shared" si="5"/>
        <v>0</v>
      </c>
      <c r="AK11">
        <f t="shared" si="6"/>
        <v>0</v>
      </c>
      <c r="AL11">
        <f t="shared" si="15"/>
        <v>0</v>
      </c>
      <c r="AM11">
        <f t="shared" si="7"/>
        <v>0</v>
      </c>
      <c r="AN11">
        <f t="shared" si="16"/>
        <v>0</v>
      </c>
      <c r="AO11">
        <f t="shared" si="8"/>
        <v>1</v>
      </c>
      <c r="AP11">
        <f t="shared" si="17"/>
        <v>0</v>
      </c>
      <c r="AQ11">
        <f t="shared" si="9"/>
        <v>0</v>
      </c>
      <c r="AR11">
        <f t="shared" si="10"/>
        <v>1</v>
      </c>
      <c r="AS11">
        <f t="shared" si="24"/>
        <v>0</v>
      </c>
      <c r="AT11">
        <f t="shared" si="19"/>
        <v>2</v>
      </c>
      <c r="AU11" t="str">
        <f t="shared" si="20"/>
        <v/>
      </c>
      <c r="AX11">
        <v>0</v>
      </c>
      <c r="AY11">
        <v>1</v>
      </c>
      <c r="AZ11">
        <v>0</v>
      </c>
      <c r="BS11">
        <v>3</v>
      </c>
      <c r="BT11" t="s">
        <v>42</v>
      </c>
      <c r="BU11" t="s">
        <v>43</v>
      </c>
      <c r="BV11" t="s">
        <v>44</v>
      </c>
    </row>
    <row r="12" spans="1:76" x14ac:dyDescent="0.2">
      <c r="C12" t="s">
        <v>265</v>
      </c>
      <c r="D12">
        <v>1.71</v>
      </c>
      <c r="E12">
        <v>1.7130000000000001</v>
      </c>
      <c r="F12">
        <v>1.72</v>
      </c>
      <c r="G12">
        <v>1.722</v>
      </c>
      <c r="H12">
        <v>1.7270000000000001</v>
      </c>
      <c r="I12">
        <v>1.7290000000000001</v>
      </c>
      <c r="J12" s="73">
        <f t="shared" si="11"/>
        <v>1.7114468331307475</v>
      </c>
      <c r="K12" s="73">
        <f t="shared" si="0"/>
        <v>1.7143133920678177</v>
      </c>
      <c r="L12" s="73">
        <f t="shared" si="1"/>
        <v>7.3259878908460419E-3</v>
      </c>
      <c r="M12" s="73">
        <f t="shared" si="2"/>
        <v>6.5830591432824992E-3</v>
      </c>
      <c r="N12">
        <v>81</v>
      </c>
      <c r="O12">
        <v>85</v>
      </c>
      <c r="P12" t="s">
        <v>78</v>
      </c>
      <c r="R12" s="35" t="s">
        <v>266</v>
      </c>
      <c r="S12" s="35" t="s">
        <v>226</v>
      </c>
      <c r="T12">
        <v>-0.99862770628069519</v>
      </c>
      <c r="U12">
        <v>-4.2334377185764938E-2</v>
      </c>
      <c r="V12">
        <v>3.0830257164848329E-2</v>
      </c>
      <c r="W12" s="73">
        <f t="shared" si="3"/>
        <v>28.82521335639953</v>
      </c>
      <c r="X12" s="73">
        <f t="shared" si="23"/>
        <v>23.30242347131184</v>
      </c>
      <c r="Y12" s="35" t="s">
        <v>267</v>
      </c>
      <c r="Z12" t="s">
        <v>226</v>
      </c>
      <c r="AA12">
        <v>-0.21105280235069312</v>
      </c>
      <c r="AB12">
        <v>-0.86399806943598001</v>
      </c>
      <c r="AC12">
        <v>-0.45712585863284833</v>
      </c>
      <c r="AD12" s="73">
        <f>IF((DEGREES(ACOS((AA12*$BI$2+AB12*$BJ$2+AC12*$BK$2)/((SQRT(AA12^2+AB12^2+AC12^2))*(SQRT($BI$2^2+$BJ$2^2+$BK$2^2))))))&gt;90,ABS(180-(DEGREES(ACOS((AA12*$BI$2+AB12*$BJ$2+AC12*$BK$2)/((SQRT(AA12^2+AB12^2+AC12^2))*(SQRT($BI$2^2+$BJ$2^2+$BK$2^2))))))),(DEGREES(ACOS((AA12*$BI$2+AB12*$BJ$2+AC12*$BK$2)/((SQRT(AA12^2+AB12^2+AC12^2))*(SQRT($BI$2^2+$BJ$2^2+$BK$2^2)))))))</f>
        <v>76.506973819828445</v>
      </c>
      <c r="AE12" s="73">
        <f>IF((DEGREES(ACOS((AA12*$BL$2+AB12*$BM$2+AC12*$BN$2)/((SQRT(AA12^2+AB12^2+AC12^2))*(SQRT($BL$2^2+$BM$2^2+$BN$2^2))))))&gt;90,ABS(180-(DEGREES(ACOS((AA12*$BL$2+AB12*$BM$2+AC12*$BN$2)/((SQRT(AA12^2+AB12^2+AC12^2))*(SQRT($BL$2^2+$BM$2^2+$BN$2^2))))))),(DEGREES(ACOS((AA12*$BL$2+AB12*$BM$2+AC12*$BN$2)/((SQRT(AA12^2+AB12^2+AC12^2))*(SQRT($BL$2^2+$BM$2^2+$BN$2^2)))))))</f>
        <v>60.004709432292046</v>
      </c>
      <c r="AF12" t="s">
        <v>8</v>
      </c>
      <c r="AG12" t="s">
        <v>227</v>
      </c>
      <c r="AH12" t="s">
        <v>228</v>
      </c>
      <c r="AI12">
        <f t="shared" si="14"/>
        <v>0</v>
      </c>
      <c r="AJ12">
        <f t="shared" si="5"/>
        <v>0</v>
      </c>
      <c r="AK12">
        <f t="shared" si="6"/>
        <v>0</v>
      </c>
      <c r="AL12">
        <f t="shared" si="15"/>
        <v>0</v>
      </c>
      <c r="AM12">
        <f t="shared" si="7"/>
        <v>0</v>
      </c>
      <c r="AN12">
        <f t="shared" si="16"/>
        <v>0</v>
      </c>
      <c r="AO12">
        <f t="shared" si="8"/>
        <v>1</v>
      </c>
      <c r="AP12">
        <f t="shared" si="17"/>
        <v>0</v>
      </c>
      <c r="AQ12">
        <f>IF((IF(OR(AD12&lt;$BO$2,AE12&lt;$BO$2),(90-(IF(AE12&lt;AD12,AE12,AD12)))/90,0))&gt;(1-(0.01*$BO$2)),(IF(OR(AD12&lt;$BO$2,AE12&lt;$BO$2),(90-(IF(AE12&lt;AD12,AE12,AD12)))/90,0)),0)</f>
        <v>0</v>
      </c>
      <c r="AR12">
        <f t="shared" si="10"/>
        <v>1</v>
      </c>
      <c r="AS12">
        <f t="shared" si="24"/>
        <v>0</v>
      </c>
      <c r="AT12">
        <f t="shared" si="19"/>
        <v>2</v>
      </c>
      <c r="AU12" t="str">
        <f t="shared" si="20"/>
        <v/>
      </c>
      <c r="AX12">
        <f>AX10</f>
        <v>0.92975956650154723</v>
      </c>
      <c r="AY12">
        <f>AY10</f>
        <v>0.34745740884766063</v>
      </c>
      <c r="AZ12">
        <f>AZ10</f>
        <v>-0.12173946581008276</v>
      </c>
      <c r="BI12" t="s">
        <v>268</v>
      </c>
      <c r="BT12" s="61">
        <f>IF(BT6="X",BT7,BU7)</f>
        <v>0.92730014235615277</v>
      </c>
      <c r="BU12" s="61">
        <f>'Biaxial Input'!I6</f>
        <v>0.3539908407349408</v>
      </c>
      <c r="BV12" s="61">
        <f>IF(BU6="X",BT7,BU7)</f>
        <v>-0.12167551381452442</v>
      </c>
    </row>
    <row r="13" spans="1:76" x14ac:dyDescent="0.2">
      <c r="C13" t="s">
        <v>269</v>
      </c>
      <c r="D13">
        <v>1.629</v>
      </c>
      <c r="E13">
        <v>1.64</v>
      </c>
      <c r="F13">
        <v>1.633</v>
      </c>
      <c r="G13">
        <v>1.6439999999999999</v>
      </c>
      <c r="H13">
        <v>1.6379999999999999</v>
      </c>
      <c r="I13">
        <v>1.651</v>
      </c>
      <c r="J13" s="73">
        <f t="shared" si="11"/>
        <v>1.6296137676213565</v>
      </c>
      <c r="K13" s="73">
        <f t="shared" si="0"/>
        <v>1.6406429232912114</v>
      </c>
      <c r="L13" s="73">
        <f t="shared" si="1"/>
        <v>2.8977084070502812E-3</v>
      </c>
      <c r="M13" s="73">
        <f t="shared" si="2"/>
        <v>2.8687141573804364E-3</v>
      </c>
      <c r="N13">
        <v>83</v>
      </c>
      <c r="O13">
        <v>85</v>
      </c>
      <c r="P13" t="s">
        <v>78</v>
      </c>
      <c r="S13" s="35" t="s">
        <v>226</v>
      </c>
      <c r="W13" s="73" t="e">
        <f t="shared" si="3"/>
        <v>#DIV/0!</v>
      </c>
      <c r="X13" s="73">
        <f t="shared" si="23"/>
        <v>90</v>
      </c>
      <c r="Y13" t="s">
        <v>8</v>
      </c>
      <c r="Z13" t="s">
        <v>8</v>
      </c>
      <c r="AA13" t="s">
        <v>8</v>
      </c>
      <c r="AB13" t="s">
        <v>8</v>
      </c>
      <c r="AC13" t="s">
        <v>8</v>
      </c>
      <c r="AD13" s="73" t="s">
        <v>8</v>
      </c>
      <c r="AE13" s="73" t="s">
        <v>8</v>
      </c>
      <c r="AF13" t="s">
        <v>8</v>
      </c>
      <c r="AG13" t="s">
        <v>227</v>
      </c>
      <c r="AH13" t="s">
        <v>228</v>
      </c>
      <c r="AI13">
        <f t="shared" si="14"/>
        <v>0</v>
      </c>
      <c r="AJ13">
        <f t="shared" si="5"/>
        <v>0</v>
      </c>
      <c r="AK13">
        <f t="shared" si="6"/>
        <v>0</v>
      </c>
      <c r="AL13">
        <f t="shared" si="15"/>
        <v>0</v>
      </c>
      <c r="AM13">
        <f t="shared" si="7"/>
        <v>0</v>
      </c>
      <c r="AN13">
        <f t="shared" si="16"/>
        <v>0</v>
      </c>
      <c r="AO13">
        <f t="shared" si="8"/>
        <v>1</v>
      </c>
      <c r="AP13" t="e">
        <f t="shared" si="17"/>
        <v>#DIV/0!</v>
      </c>
      <c r="AQ13">
        <f t="shared" si="9"/>
        <v>0</v>
      </c>
      <c r="AR13">
        <f t="shared" si="10"/>
        <v>1</v>
      </c>
      <c r="AS13">
        <f t="shared" si="24"/>
        <v>0</v>
      </c>
      <c r="AT13">
        <f t="shared" si="19"/>
        <v>0</v>
      </c>
      <c r="AU13" t="str">
        <f t="shared" si="20"/>
        <v/>
      </c>
      <c r="AX13">
        <v>0</v>
      </c>
      <c r="AY13">
        <v>0</v>
      </c>
      <c r="AZ13">
        <v>1</v>
      </c>
      <c r="BT13" s="61">
        <f>IF(BT6="X",BT8,BU8)</f>
        <v>0.35552632186996219</v>
      </c>
      <c r="BU13" s="61">
        <f>'Biaxial Input'!J6</f>
        <v>-0.93461711807248316</v>
      </c>
      <c r="BV13" s="61">
        <f>IF(BU6="X",BT8,BU8)</f>
        <v>-9.5852523963719082E-3</v>
      </c>
    </row>
    <row r="14" spans="1:76" x14ac:dyDescent="0.2">
      <c r="C14" t="s">
        <v>270</v>
      </c>
      <c r="D14">
        <v>1.653</v>
      </c>
      <c r="E14">
        <v>1.661</v>
      </c>
      <c r="F14">
        <v>1.657</v>
      </c>
      <c r="G14">
        <v>1.6619999999999999</v>
      </c>
      <c r="H14">
        <v>1.6719999999999999</v>
      </c>
      <c r="I14">
        <v>1.6830000000000001</v>
      </c>
      <c r="J14" s="73">
        <f t="shared" si="11"/>
        <v>1.6537584889558918</v>
      </c>
      <c r="K14" s="73">
        <f t="shared" si="0"/>
        <v>1.6614404785136059</v>
      </c>
      <c r="L14" s="73">
        <f t="shared" si="1"/>
        <v>2.753758805300599E-3</v>
      </c>
      <c r="M14" s="73">
        <f t="shared" si="2"/>
        <v>4.3916549371725289E-4</v>
      </c>
      <c r="N14">
        <v>21</v>
      </c>
      <c r="O14">
        <v>30</v>
      </c>
      <c r="P14" t="s">
        <v>79</v>
      </c>
      <c r="R14" t="s">
        <v>162</v>
      </c>
      <c r="S14" s="35" t="s">
        <v>226</v>
      </c>
      <c r="T14">
        <v>0</v>
      </c>
      <c r="U14">
        <v>1</v>
      </c>
      <c r="V14">
        <v>0</v>
      </c>
      <c r="W14" s="73">
        <f t="shared" si="3"/>
        <v>63.861053022271307</v>
      </c>
      <c r="X14" s="73">
        <f t="shared" si="23"/>
        <v>64.971387357935754</v>
      </c>
      <c r="Y14" t="s">
        <v>8</v>
      </c>
      <c r="Z14" t="s">
        <v>8</v>
      </c>
      <c r="AA14" t="s">
        <v>8</v>
      </c>
      <c r="AB14" t="s">
        <v>8</v>
      </c>
      <c r="AC14" t="s">
        <v>8</v>
      </c>
      <c r="AD14" s="73" t="s">
        <v>8</v>
      </c>
      <c r="AE14" s="73" t="s">
        <v>8</v>
      </c>
      <c r="AF14" t="s">
        <v>8</v>
      </c>
      <c r="AG14" t="s">
        <v>227</v>
      </c>
      <c r="AH14" t="s">
        <v>228</v>
      </c>
      <c r="AI14">
        <f t="shared" si="14"/>
        <v>0</v>
      </c>
      <c r="AJ14">
        <f t="shared" si="5"/>
        <v>0</v>
      </c>
      <c r="AK14">
        <f t="shared" si="6"/>
        <v>0</v>
      </c>
      <c r="AL14">
        <f t="shared" si="15"/>
        <v>0</v>
      </c>
      <c r="AM14">
        <f t="shared" si="7"/>
        <v>0</v>
      </c>
      <c r="AN14">
        <f t="shared" si="16"/>
        <v>1</v>
      </c>
      <c r="AO14">
        <f t="shared" si="8"/>
        <v>0</v>
      </c>
      <c r="AP14">
        <f t="shared" si="17"/>
        <v>0</v>
      </c>
      <c r="AQ14">
        <f t="shared" si="9"/>
        <v>0</v>
      </c>
      <c r="AR14">
        <f t="shared" si="10"/>
        <v>1</v>
      </c>
      <c r="AS14">
        <f t="shared" si="24"/>
        <v>0</v>
      </c>
      <c r="AT14">
        <f t="shared" si="19"/>
        <v>2</v>
      </c>
      <c r="AU14" t="str">
        <f t="shared" si="20"/>
        <v/>
      </c>
      <c r="BI14">
        <f t="array" ref="BI14:BI16">MMULT(MINVERSE(BP2:BR4),BX2:BX4)</f>
        <v>0.89803300530622199</v>
      </c>
      <c r="BT14" s="61">
        <f>IF(BT6="X",BT9,BU9)</f>
        <v>0.11711310961576772</v>
      </c>
      <c r="BU14" s="61">
        <f>'Biaxial Input'!K6</f>
        <v>3.4370441976440354E-2</v>
      </c>
      <c r="BV14" s="61">
        <f>IF(BU6="X",BT9,BU9)</f>
        <v>0.99252364821925998</v>
      </c>
    </row>
    <row r="15" spans="1:76" x14ac:dyDescent="0.2">
      <c r="B15" t="s">
        <v>271</v>
      </c>
      <c r="C15" t="s">
        <v>272</v>
      </c>
      <c r="D15">
        <v>1.522</v>
      </c>
      <c r="E15">
        <v>1.5680000000000001</v>
      </c>
      <c r="F15">
        <v>1.548</v>
      </c>
      <c r="G15">
        <v>1.609</v>
      </c>
      <c r="H15">
        <v>1.5489999999999999</v>
      </c>
      <c r="I15">
        <v>1.613</v>
      </c>
      <c r="J15" s="73">
        <f t="shared" si="11"/>
        <v>1.5254617818756528</v>
      </c>
      <c r="K15" s="73">
        <f t="shared" si="0"/>
        <v>1.5734295510439182</v>
      </c>
      <c r="L15" s="73">
        <f t="shared" si="1"/>
        <v>1.9299235196136522E-2</v>
      </c>
      <c r="M15" s="73">
        <f t="shared" si="2"/>
        <v>3.0403029945865523E-2</v>
      </c>
      <c r="N15">
        <v>0</v>
      </c>
      <c r="O15">
        <v>20</v>
      </c>
      <c r="P15" t="s">
        <v>78</v>
      </c>
      <c r="S15" s="35" t="s">
        <v>226</v>
      </c>
      <c r="W15" s="73" t="e">
        <f t="shared" si="3"/>
        <v>#DIV/0!</v>
      </c>
      <c r="X15" s="73">
        <f t="shared" si="23"/>
        <v>90</v>
      </c>
      <c r="Y15" t="s">
        <v>8</v>
      </c>
      <c r="Z15" t="s">
        <v>8</v>
      </c>
      <c r="AA15" t="s">
        <v>8</v>
      </c>
      <c r="AB15" t="s">
        <v>8</v>
      </c>
      <c r="AC15" t="s">
        <v>8</v>
      </c>
      <c r="AD15" s="73" t="s">
        <v>8</v>
      </c>
      <c r="AE15" s="73" t="s">
        <v>8</v>
      </c>
      <c r="AF15" t="s">
        <v>8</v>
      </c>
      <c r="AG15" t="s">
        <v>227</v>
      </c>
      <c r="AH15" t="s">
        <v>228</v>
      </c>
      <c r="AI15">
        <f t="shared" si="14"/>
        <v>0</v>
      </c>
      <c r="AJ15">
        <f t="shared" si="5"/>
        <v>0</v>
      </c>
      <c r="AK15">
        <f t="shared" si="6"/>
        <v>0</v>
      </c>
      <c r="AL15">
        <f t="shared" si="15"/>
        <v>0</v>
      </c>
      <c r="AM15">
        <f t="shared" si="7"/>
        <v>0</v>
      </c>
      <c r="AN15">
        <f t="shared" si="16"/>
        <v>0</v>
      </c>
      <c r="AO15">
        <f t="shared" si="8"/>
        <v>1</v>
      </c>
      <c r="AP15" t="e">
        <f t="shared" si="17"/>
        <v>#DIV/0!</v>
      </c>
      <c r="AQ15">
        <f t="shared" si="9"/>
        <v>0</v>
      </c>
      <c r="AR15">
        <f t="shared" si="10"/>
        <v>1</v>
      </c>
      <c r="AS15">
        <f t="shared" si="24"/>
        <v>0</v>
      </c>
      <c r="AT15">
        <f t="shared" si="19"/>
        <v>0</v>
      </c>
      <c r="AU15" t="str">
        <f t="shared" si="20"/>
        <v/>
      </c>
      <c r="AW15" t="s">
        <v>273</v>
      </c>
      <c r="AX15" t="s">
        <v>247</v>
      </c>
      <c r="AY15" t="s">
        <v>248</v>
      </c>
      <c r="AZ15" t="s">
        <v>249</v>
      </c>
      <c r="BI15">
        <v>0.42307080536810665</v>
      </c>
    </row>
    <row r="16" spans="1:76" x14ac:dyDescent="0.2">
      <c r="B16" t="s">
        <v>274</v>
      </c>
      <c r="C16" t="s">
        <v>275</v>
      </c>
      <c r="D16">
        <v>1.589</v>
      </c>
      <c r="E16">
        <v>1.627</v>
      </c>
      <c r="F16">
        <v>1.595</v>
      </c>
      <c r="G16">
        <v>1.627</v>
      </c>
      <c r="H16">
        <v>1.595</v>
      </c>
      <c r="I16">
        <v>1.629</v>
      </c>
      <c r="J16" s="73">
        <f t="shared" si="11"/>
        <v>1.5898093174770813</v>
      </c>
      <c r="K16" s="73">
        <f t="shared" si="0"/>
        <v>1.6270295872369962</v>
      </c>
      <c r="L16" s="73">
        <f t="shared" si="1"/>
        <v>4.456054865999759E-3</v>
      </c>
      <c r="M16" s="73">
        <f t="shared" si="2"/>
        <v>2.943489754914097E-5</v>
      </c>
      <c r="N16">
        <v>0</v>
      </c>
      <c r="O16">
        <v>40</v>
      </c>
      <c r="P16" t="s">
        <v>79</v>
      </c>
      <c r="S16" s="35" t="s">
        <v>226</v>
      </c>
      <c r="W16" s="73" t="e">
        <f t="shared" si="3"/>
        <v>#DIV/0!</v>
      </c>
      <c r="X16" s="73">
        <f t="shared" si="23"/>
        <v>90</v>
      </c>
      <c r="Y16" t="s">
        <v>8</v>
      </c>
      <c r="Z16" t="s">
        <v>8</v>
      </c>
      <c r="AA16" t="s">
        <v>8</v>
      </c>
      <c r="AB16" t="s">
        <v>8</v>
      </c>
      <c r="AC16" t="s">
        <v>8</v>
      </c>
      <c r="AD16" s="73" t="s">
        <v>8</v>
      </c>
      <c r="AE16" s="73" t="s">
        <v>8</v>
      </c>
      <c r="AF16" t="s">
        <v>8</v>
      </c>
      <c r="AG16" t="s">
        <v>227</v>
      </c>
      <c r="AH16" t="s">
        <v>228</v>
      </c>
      <c r="AI16">
        <f t="shared" si="14"/>
        <v>0</v>
      </c>
      <c r="AJ16">
        <f t="shared" si="5"/>
        <v>0</v>
      </c>
      <c r="AK16">
        <f t="shared" si="6"/>
        <v>0</v>
      </c>
      <c r="AL16">
        <f t="shared" si="15"/>
        <v>0</v>
      </c>
      <c r="AM16">
        <f t="shared" si="7"/>
        <v>0</v>
      </c>
      <c r="AN16">
        <f t="shared" si="16"/>
        <v>1</v>
      </c>
      <c r="AO16">
        <f t="shared" si="8"/>
        <v>0</v>
      </c>
      <c r="AP16" t="e">
        <f t="shared" si="17"/>
        <v>#DIV/0!</v>
      </c>
      <c r="AQ16">
        <f t="shared" si="9"/>
        <v>0</v>
      </c>
      <c r="AR16">
        <f t="shared" si="10"/>
        <v>1</v>
      </c>
      <c r="AS16">
        <f t="shared" si="24"/>
        <v>0</v>
      </c>
      <c r="AT16">
        <f t="shared" si="19"/>
        <v>0</v>
      </c>
      <c r="AU16" t="str">
        <f t="shared" si="20"/>
        <v/>
      </c>
      <c r="AX16">
        <f>DEGREES(ACOS((AX17*AX18+AY17*AY18+AZ17*AZ18)/((SQRT((AX17^2)+(AY17^2)+(AZ17^2)))*(SQRT((AX18^2)+(AY18^2)+(AZ18^2))))))</f>
        <v>21.602633220694653</v>
      </c>
      <c r="AY16">
        <f>DEGREES(ACOS((AX19*AX20+AY19*AY20+AZ19*AZ20)/((SQRT((AX19^2)+(AY19^2)+(AZ19^2)))*(SQRT((AX20^2)+(AY20^2)+(AZ20^2))))))</f>
        <v>69.668122485774887</v>
      </c>
      <c r="AZ16">
        <f>DEGREES(ACOS((AX21*AX22+AY21*AY22+AZ21*AZ22)/((SQRT((AX21^2)+(AY21^2)+(AZ21^2)))*(SQRT((AX22^2)+(AY22^2)+(AZ22^2))))))</f>
        <v>96.992502738254885</v>
      </c>
      <c r="BI16">
        <v>-0.12061432346888462</v>
      </c>
      <c r="BT16" t="s">
        <v>276</v>
      </c>
    </row>
    <row r="17" spans="1:74" x14ac:dyDescent="0.2">
      <c r="C17" t="s">
        <v>277</v>
      </c>
      <c r="D17">
        <v>1.552</v>
      </c>
      <c r="E17">
        <v>1.57</v>
      </c>
      <c r="F17">
        <v>1.5820000000000001</v>
      </c>
      <c r="G17">
        <v>1.619</v>
      </c>
      <c r="H17">
        <v>1.5880000000000001</v>
      </c>
      <c r="I17">
        <v>1.6240000000000001</v>
      </c>
      <c r="J17" s="73">
        <f t="shared" si="11"/>
        <v>1.5560507645754698</v>
      </c>
      <c r="K17" s="73">
        <f t="shared" si="0"/>
        <v>1.5764501212470754</v>
      </c>
      <c r="L17" s="73">
        <f t="shared" si="1"/>
        <v>2.220144320770534E-2</v>
      </c>
      <c r="M17" s="73">
        <f t="shared" si="2"/>
        <v>3.6334103837305509E-2</v>
      </c>
      <c r="N17">
        <v>35</v>
      </c>
      <c r="O17">
        <v>50</v>
      </c>
      <c r="P17" t="s">
        <v>78</v>
      </c>
      <c r="S17" s="35" t="s">
        <v>226</v>
      </c>
      <c r="W17" s="73" t="e">
        <f t="shared" si="3"/>
        <v>#DIV/0!</v>
      </c>
      <c r="X17" s="73">
        <f t="shared" si="23"/>
        <v>90</v>
      </c>
      <c r="Y17" t="s">
        <v>8</v>
      </c>
      <c r="Z17" t="s">
        <v>8</v>
      </c>
      <c r="AA17" t="s">
        <v>8</v>
      </c>
      <c r="AB17" t="s">
        <v>8</v>
      </c>
      <c r="AC17" t="s">
        <v>8</v>
      </c>
      <c r="AD17" s="73" t="s">
        <v>8</v>
      </c>
      <c r="AE17" s="73" t="s">
        <v>8</v>
      </c>
      <c r="AF17" t="s">
        <v>8</v>
      </c>
      <c r="AG17" t="s">
        <v>227</v>
      </c>
      <c r="AH17" t="s">
        <v>228</v>
      </c>
      <c r="AI17">
        <f t="shared" si="14"/>
        <v>0</v>
      </c>
      <c r="AJ17">
        <f t="shared" si="5"/>
        <v>0</v>
      </c>
      <c r="AK17">
        <f t="shared" si="6"/>
        <v>0</v>
      </c>
      <c r="AL17">
        <f t="shared" si="15"/>
        <v>0</v>
      </c>
      <c r="AM17">
        <f t="shared" si="7"/>
        <v>0</v>
      </c>
      <c r="AN17">
        <f t="shared" si="16"/>
        <v>0</v>
      </c>
      <c r="AO17">
        <f t="shared" si="8"/>
        <v>1</v>
      </c>
      <c r="AP17" t="e">
        <f t="shared" si="17"/>
        <v>#DIV/0!</v>
      </c>
      <c r="AQ17">
        <f t="shared" si="9"/>
        <v>0</v>
      </c>
      <c r="AR17">
        <f t="shared" si="10"/>
        <v>1</v>
      </c>
      <c r="AS17">
        <f t="shared" si="24"/>
        <v>0</v>
      </c>
      <c r="AT17">
        <f t="shared" si="19"/>
        <v>0</v>
      </c>
      <c r="AU17" t="str">
        <f t="shared" si="20"/>
        <v/>
      </c>
      <c r="AX17">
        <f>BE8</f>
        <v>0.92975956650154723</v>
      </c>
      <c r="AY17">
        <f>BE9</f>
        <v>0.34745740884766063</v>
      </c>
      <c r="AZ17">
        <f>BE10</f>
        <v>-0.12173946581008276</v>
      </c>
      <c r="BS17">
        <v>4</v>
      </c>
      <c r="BT17" s="23">
        <f t="shared" ref="BT17:BU19" si="26">BT12</f>
        <v>0.92730014235615277</v>
      </c>
      <c r="BU17" s="23">
        <f t="shared" si="26"/>
        <v>0.3539908407349408</v>
      </c>
      <c r="BV17" s="95">
        <f>BT13*BU14-BT14*BU13</f>
        <v>0.12167551381452443</v>
      </c>
    </row>
    <row r="18" spans="1:74" x14ac:dyDescent="0.2">
      <c r="C18" t="s">
        <v>278</v>
      </c>
      <c r="D18">
        <v>1.518</v>
      </c>
      <c r="E18">
        <v>1.5249999999999999</v>
      </c>
      <c r="F18">
        <v>1.522</v>
      </c>
      <c r="G18">
        <v>1.53</v>
      </c>
      <c r="H18">
        <v>1.5229999999999999</v>
      </c>
      <c r="I18">
        <v>1.532</v>
      </c>
      <c r="J18" s="73">
        <f t="shared" si="11"/>
        <v>1.5185550468116777</v>
      </c>
      <c r="K18" s="73">
        <f t="shared" si="0"/>
        <v>1.5257041984875868</v>
      </c>
      <c r="L18" s="73">
        <f t="shared" si="1"/>
        <v>2.9560105771357925E-3</v>
      </c>
      <c r="M18" s="73">
        <f t="shared" si="2"/>
        <v>3.6841633204773849E-3</v>
      </c>
      <c r="N18">
        <v>82</v>
      </c>
      <c r="O18">
        <v>84</v>
      </c>
      <c r="P18" t="s">
        <v>78</v>
      </c>
      <c r="S18" s="35" t="s">
        <v>226</v>
      </c>
      <c r="W18" s="73" t="e">
        <f t="shared" si="3"/>
        <v>#DIV/0!</v>
      </c>
      <c r="X18" s="73">
        <f t="shared" si="23"/>
        <v>90</v>
      </c>
      <c r="Y18" t="s">
        <v>8</v>
      </c>
      <c r="Z18" t="s">
        <v>8</v>
      </c>
      <c r="AA18" t="s">
        <v>8</v>
      </c>
      <c r="AB18" t="s">
        <v>8</v>
      </c>
      <c r="AC18" t="s">
        <v>8</v>
      </c>
      <c r="AD18" s="73" t="s">
        <v>8</v>
      </c>
      <c r="AE18" s="73" t="s">
        <v>8</v>
      </c>
      <c r="AF18" t="s">
        <v>8</v>
      </c>
      <c r="AG18" t="s">
        <v>227</v>
      </c>
      <c r="AH18" t="s">
        <v>228</v>
      </c>
      <c r="AI18">
        <f t="shared" si="14"/>
        <v>0</v>
      </c>
      <c r="AJ18">
        <f t="shared" si="5"/>
        <v>0</v>
      </c>
      <c r="AK18">
        <f t="shared" si="6"/>
        <v>0</v>
      </c>
      <c r="AL18">
        <f t="shared" si="15"/>
        <v>0</v>
      </c>
      <c r="AM18">
        <f t="shared" si="7"/>
        <v>0</v>
      </c>
      <c r="AN18">
        <f t="shared" si="16"/>
        <v>0</v>
      </c>
      <c r="AO18">
        <f t="shared" si="8"/>
        <v>1</v>
      </c>
      <c r="AP18" t="e">
        <f t="shared" si="17"/>
        <v>#DIV/0!</v>
      </c>
      <c r="AQ18">
        <f t="shared" si="9"/>
        <v>0</v>
      </c>
      <c r="AR18">
        <f t="shared" si="10"/>
        <v>1</v>
      </c>
      <c r="AS18">
        <f t="shared" si="24"/>
        <v>0</v>
      </c>
      <c r="AT18">
        <f t="shared" si="19"/>
        <v>0</v>
      </c>
      <c r="AU18" t="str">
        <f t="shared" si="20"/>
        <v/>
      </c>
      <c r="AX18">
        <v>1</v>
      </c>
      <c r="AY18">
        <v>0</v>
      </c>
      <c r="AZ18">
        <v>0</v>
      </c>
      <c r="BT18" s="23">
        <f t="shared" si="26"/>
        <v>0.35552632186996219</v>
      </c>
      <c r="BU18" s="23">
        <f t="shared" si="26"/>
        <v>-0.93461711807248316</v>
      </c>
      <c r="BV18" s="95">
        <f>BT14*BU12-BT12*BU14</f>
        <v>9.5852523963718683E-3</v>
      </c>
    </row>
    <row r="19" spans="1:74" x14ac:dyDescent="0.2">
      <c r="C19" t="s">
        <v>279</v>
      </c>
      <c r="D19">
        <v>1.518</v>
      </c>
      <c r="E19">
        <v>1.5229999999999999</v>
      </c>
      <c r="F19">
        <v>1.522</v>
      </c>
      <c r="G19">
        <v>1.528</v>
      </c>
      <c r="H19">
        <v>1.5229999999999999</v>
      </c>
      <c r="I19">
        <v>1.53</v>
      </c>
      <c r="J19" s="73">
        <f t="shared" si="11"/>
        <v>1.5185550468116777</v>
      </c>
      <c r="K19" s="73">
        <f t="shared" si="0"/>
        <v>1.5237041943303695</v>
      </c>
      <c r="L19" s="73">
        <f t="shared" si="1"/>
        <v>2.9560105771357925E-3</v>
      </c>
      <c r="M19" s="73">
        <f t="shared" si="2"/>
        <v>3.6841640192712966E-3</v>
      </c>
      <c r="N19">
        <v>60</v>
      </c>
      <c r="O19">
        <v>90</v>
      </c>
      <c r="P19" t="s">
        <v>78</v>
      </c>
      <c r="S19" s="35" t="s">
        <v>226</v>
      </c>
      <c r="W19" s="73" t="e">
        <f t="shared" si="3"/>
        <v>#DIV/0!</v>
      </c>
      <c r="X19" s="73">
        <f t="shared" si="23"/>
        <v>90</v>
      </c>
      <c r="Y19" t="s">
        <v>8</v>
      </c>
      <c r="Z19" t="s">
        <v>8</v>
      </c>
      <c r="AA19" t="s">
        <v>8</v>
      </c>
      <c r="AB19" t="s">
        <v>8</v>
      </c>
      <c r="AC19" t="s">
        <v>8</v>
      </c>
      <c r="AD19" s="73" t="s">
        <v>8</v>
      </c>
      <c r="AE19" s="73" t="s">
        <v>8</v>
      </c>
      <c r="AF19" t="s">
        <v>8</v>
      </c>
      <c r="AG19" t="s">
        <v>227</v>
      </c>
      <c r="AH19" t="s">
        <v>228</v>
      </c>
      <c r="AI19">
        <f t="shared" si="14"/>
        <v>0</v>
      </c>
      <c r="AJ19">
        <f t="shared" si="5"/>
        <v>0</v>
      </c>
      <c r="AK19">
        <f t="shared" si="6"/>
        <v>0</v>
      </c>
      <c r="AL19">
        <f t="shared" si="15"/>
        <v>0</v>
      </c>
      <c r="AM19">
        <f t="shared" si="7"/>
        <v>0</v>
      </c>
      <c r="AN19">
        <f t="shared" si="16"/>
        <v>0</v>
      </c>
      <c r="AO19">
        <f t="shared" si="8"/>
        <v>1</v>
      </c>
      <c r="AP19" t="e">
        <f t="shared" si="17"/>
        <v>#DIV/0!</v>
      </c>
      <c r="AQ19">
        <f t="shared" si="9"/>
        <v>0</v>
      </c>
      <c r="AR19">
        <f t="shared" si="10"/>
        <v>1</v>
      </c>
      <c r="AS19">
        <f t="shared" si="24"/>
        <v>0</v>
      </c>
      <c r="AT19">
        <f t="shared" si="19"/>
        <v>0</v>
      </c>
      <c r="AU19" t="str">
        <f t="shared" si="20"/>
        <v/>
      </c>
      <c r="AX19">
        <f>AX17</f>
        <v>0.92975956650154723</v>
      </c>
      <c r="AY19">
        <f>AY17</f>
        <v>0.34745740884766063</v>
      </c>
      <c r="AZ19">
        <f>AZ17</f>
        <v>-0.12173946581008276</v>
      </c>
      <c r="BT19" s="23">
        <f t="shared" si="26"/>
        <v>0.11711310961576772</v>
      </c>
      <c r="BU19" s="23">
        <f t="shared" si="26"/>
        <v>3.4370441976440354E-2</v>
      </c>
      <c r="BV19" s="95">
        <f>BT12*BU13-BT13*BU12</f>
        <v>-0.99252364821925987</v>
      </c>
    </row>
    <row r="20" spans="1:74" x14ac:dyDescent="0.2">
      <c r="C20" t="s">
        <v>280</v>
      </c>
      <c r="D20">
        <v>1.518</v>
      </c>
      <c r="E20">
        <v>1.52</v>
      </c>
      <c r="F20">
        <v>1.522</v>
      </c>
      <c r="G20">
        <v>1.524</v>
      </c>
      <c r="H20">
        <v>1.524</v>
      </c>
      <c r="I20">
        <v>1.526</v>
      </c>
      <c r="J20" s="73">
        <f t="shared" si="11"/>
        <v>1.5185697236806128</v>
      </c>
      <c r="K20" s="73">
        <f t="shared" si="0"/>
        <v>1.5205697264424893</v>
      </c>
      <c r="L20" s="73">
        <f t="shared" si="1"/>
        <v>2.9414097199318423E-3</v>
      </c>
      <c r="M20" s="73">
        <f t="shared" si="2"/>
        <v>2.9414091858492863E-3</v>
      </c>
      <c r="N20">
        <v>60</v>
      </c>
      <c r="O20">
        <v>80</v>
      </c>
      <c r="P20" t="s">
        <v>78</v>
      </c>
      <c r="S20" s="35" t="s">
        <v>226</v>
      </c>
      <c r="W20" s="73" t="e">
        <f t="shared" si="3"/>
        <v>#DIV/0!</v>
      </c>
      <c r="X20" s="73">
        <f t="shared" si="23"/>
        <v>90</v>
      </c>
      <c r="Y20" t="s">
        <v>8</v>
      </c>
      <c r="Z20" t="s">
        <v>8</v>
      </c>
      <c r="AA20" t="s">
        <v>8</v>
      </c>
      <c r="AB20" t="s">
        <v>8</v>
      </c>
      <c r="AC20" t="s">
        <v>8</v>
      </c>
      <c r="AD20" s="73" t="s">
        <v>8</v>
      </c>
      <c r="AE20" s="73" t="s">
        <v>8</v>
      </c>
      <c r="AF20" t="s">
        <v>8</v>
      </c>
      <c r="AG20" t="s">
        <v>227</v>
      </c>
      <c r="AH20" t="s">
        <v>228</v>
      </c>
      <c r="AI20">
        <f t="shared" si="14"/>
        <v>0</v>
      </c>
      <c r="AJ20">
        <f t="shared" si="5"/>
        <v>0</v>
      </c>
      <c r="AK20">
        <f t="shared" si="6"/>
        <v>0</v>
      </c>
      <c r="AL20">
        <f t="shared" si="15"/>
        <v>0</v>
      </c>
      <c r="AM20">
        <f t="shared" si="7"/>
        <v>0</v>
      </c>
      <c r="AN20">
        <f t="shared" si="16"/>
        <v>0</v>
      </c>
      <c r="AO20">
        <f t="shared" si="8"/>
        <v>1</v>
      </c>
      <c r="AP20" t="e">
        <f t="shared" si="17"/>
        <v>#DIV/0!</v>
      </c>
      <c r="AQ20">
        <f t="shared" si="9"/>
        <v>0</v>
      </c>
      <c r="AR20">
        <f t="shared" si="10"/>
        <v>1</v>
      </c>
      <c r="AS20">
        <f t="shared" si="24"/>
        <v>0</v>
      </c>
      <c r="AT20">
        <f t="shared" si="19"/>
        <v>0</v>
      </c>
      <c r="AU20" t="str">
        <f t="shared" si="20"/>
        <v/>
      </c>
      <c r="AX20">
        <v>0</v>
      </c>
      <c r="AY20">
        <v>1</v>
      </c>
      <c r="AZ20">
        <v>0</v>
      </c>
    </row>
    <row r="21" spans="1:74" x14ac:dyDescent="0.2">
      <c r="C21" t="s">
        <v>281</v>
      </c>
      <c r="D21">
        <v>1.5389999999999999</v>
      </c>
      <c r="E21">
        <v>1.55</v>
      </c>
      <c r="F21">
        <v>1.589</v>
      </c>
      <c r="G21">
        <v>1.5940000000000001</v>
      </c>
      <c r="H21">
        <v>1.589</v>
      </c>
      <c r="I21">
        <v>1.5960000000000001</v>
      </c>
      <c r="J21" s="73">
        <f t="shared" si="11"/>
        <v>1.5455017960274882</v>
      </c>
      <c r="K21" s="73">
        <f t="shared" si="0"/>
        <v>1.555778761886232</v>
      </c>
      <c r="L21" s="73">
        <f t="shared" si="1"/>
        <v>3.7144853286262824E-2</v>
      </c>
      <c r="M21" s="73">
        <f t="shared" si="2"/>
        <v>3.2659623167722973E-2</v>
      </c>
      <c r="N21">
        <v>0</v>
      </c>
      <c r="O21">
        <v>30</v>
      </c>
      <c r="P21" t="s">
        <v>78</v>
      </c>
      <c r="R21" t="s">
        <v>240</v>
      </c>
      <c r="S21" s="35" t="s">
        <v>226</v>
      </c>
      <c r="W21" s="73" t="e">
        <f t="shared" si="3"/>
        <v>#DIV/0!</v>
      </c>
      <c r="X21" s="73">
        <f t="shared" si="23"/>
        <v>90</v>
      </c>
      <c r="Y21" t="s">
        <v>8</v>
      </c>
      <c r="Z21" t="s">
        <v>8</v>
      </c>
      <c r="AA21" t="s">
        <v>8</v>
      </c>
      <c r="AB21" t="s">
        <v>8</v>
      </c>
      <c r="AC21" t="s">
        <v>8</v>
      </c>
      <c r="AD21" s="73" t="s">
        <v>8</v>
      </c>
      <c r="AE21" s="73" t="s">
        <v>8</v>
      </c>
      <c r="AF21" t="s">
        <v>8</v>
      </c>
      <c r="AG21" t="s">
        <v>227</v>
      </c>
      <c r="AH21" t="s">
        <v>228</v>
      </c>
      <c r="AI21">
        <f t="shared" si="14"/>
        <v>0</v>
      </c>
      <c r="AJ21">
        <f t="shared" si="5"/>
        <v>0</v>
      </c>
      <c r="AK21">
        <f t="shared" si="6"/>
        <v>0</v>
      </c>
      <c r="AL21">
        <f t="shared" si="15"/>
        <v>0</v>
      </c>
      <c r="AM21">
        <f t="shared" si="7"/>
        <v>0</v>
      </c>
      <c r="AN21">
        <f t="shared" si="16"/>
        <v>1</v>
      </c>
      <c r="AO21">
        <f t="shared" si="8"/>
        <v>1</v>
      </c>
      <c r="AP21" t="e">
        <f t="shared" si="17"/>
        <v>#DIV/0!</v>
      </c>
      <c r="AQ21">
        <f t="shared" si="9"/>
        <v>0</v>
      </c>
      <c r="AR21">
        <f t="shared" si="10"/>
        <v>1</v>
      </c>
      <c r="AS21">
        <f t="shared" si="24"/>
        <v>0</v>
      </c>
      <c r="AT21">
        <f t="shared" si="19"/>
        <v>0</v>
      </c>
      <c r="AU21" t="str">
        <f t="shared" si="20"/>
        <v/>
      </c>
      <c r="AX21">
        <f>AX19</f>
        <v>0.92975956650154723</v>
      </c>
      <c r="AY21">
        <f>AY19</f>
        <v>0.34745740884766063</v>
      </c>
      <c r="AZ21">
        <f>AZ19</f>
        <v>-0.12173946581008276</v>
      </c>
    </row>
    <row r="22" spans="1:74" x14ac:dyDescent="0.2">
      <c r="A22" t="s">
        <v>282</v>
      </c>
      <c r="B22" t="s">
        <v>283</v>
      </c>
      <c r="C22" t="s">
        <v>282</v>
      </c>
      <c r="D22">
        <v>1.6970000000000001</v>
      </c>
      <c r="E22">
        <v>1.728</v>
      </c>
      <c r="F22">
        <v>1.6990000000000001</v>
      </c>
      <c r="G22">
        <v>1.758</v>
      </c>
      <c r="H22">
        <v>1.702</v>
      </c>
      <c r="I22">
        <v>1.776</v>
      </c>
      <c r="J22" s="73">
        <f t="shared" si="11"/>
        <v>1.6973148910171159</v>
      </c>
      <c r="K22" s="73">
        <f t="shared" si="0"/>
        <v>1.7322278885783029</v>
      </c>
      <c r="L22" s="73">
        <f t="shared" si="1"/>
        <v>1.441295541300569E-3</v>
      </c>
      <c r="M22" s="73">
        <f t="shared" si="2"/>
        <v>2.2034734296154657E-2</v>
      </c>
      <c r="N22">
        <v>65</v>
      </c>
      <c r="O22">
        <v>90</v>
      </c>
      <c r="P22" s="35" t="s">
        <v>246</v>
      </c>
      <c r="S22" s="35" t="s">
        <v>226</v>
      </c>
      <c r="W22" s="73" t="e">
        <f t="shared" si="3"/>
        <v>#DIV/0!</v>
      </c>
      <c r="X22" s="73">
        <f t="shared" si="23"/>
        <v>90</v>
      </c>
      <c r="Y22" t="s">
        <v>8</v>
      </c>
      <c r="Z22" t="s">
        <v>8</v>
      </c>
      <c r="AA22" t="s">
        <v>8</v>
      </c>
      <c r="AB22" t="s">
        <v>8</v>
      </c>
      <c r="AC22" t="s">
        <v>8</v>
      </c>
      <c r="AD22" s="73" t="s">
        <v>8</v>
      </c>
      <c r="AE22" s="73" t="s">
        <v>8</v>
      </c>
      <c r="AF22" t="s">
        <v>8</v>
      </c>
      <c r="AG22" t="s">
        <v>227</v>
      </c>
      <c r="AH22" t="s">
        <v>228</v>
      </c>
      <c r="AI22">
        <f t="shared" si="14"/>
        <v>0</v>
      </c>
      <c r="AJ22">
        <f t="shared" si="5"/>
        <v>0</v>
      </c>
      <c r="AK22">
        <f t="shared" si="6"/>
        <v>0</v>
      </c>
      <c r="AL22">
        <f t="shared" si="15"/>
        <v>0</v>
      </c>
      <c r="AM22">
        <f t="shared" si="7"/>
        <v>0</v>
      </c>
      <c r="AN22">
        <f t="shared" si="16"/>
        <v>0</v>
      </c>
      <c r="AO22">
        <f t="shared" si="8"/>
        <v>1</v>
      </c>
      <c r="AP22" t="e">
        <f t="shared" si="17"/>
        <v>#DIV/0!</v>
      </c>
      <c r="AQ22">
        <f t="shared" si="9"/>
        <v>0</v>
      </c>
      <c r="AR22">
        <f t="shared" si="10"/>
        <v>1</v>
      </c>
      <c r="AS22">
        <f t="shared" si="24"/>
        <v>0</v>
      </c>
      <c r="AT22">
        <f t="shared" si="19"/>
        <v>0</v>
      </c>
      <c r="AU22" t="str">
        <f t="shared" si="20"/>
        <v/>
      </c>
      <c r="AX22">
        <v>0</v>
      </c>
      <c r="AY22">
        <v>0</v>
      </c>
      <c r="AZ22">
        <v>1</v>
      </c>
    </row>
    <row r="23" spans="1:74" x14ac:dyDescent="0.2">
      <c r="C23" t="s">
        <v>284</v>
      </c>
      <c r="D23">
        <v>1.6950000000000001</v>
      </c>
      <c r="E23">
        <v>1.7010000000000001</v>
      </c>
      <c r="F23">
        <v>1.6950000000000001</v>
      </c>
      <c r="G23">
        <v>1.702</v>
      </c>
      <c r="H23">
        <v>1.702</v>
      </c>
      <c r="I23">
        <v>1.7070000000000001</v>
      </c>
      <c r="J23" s="73">
        <f t="shared" si="11"/>
        <v>1.6951031137530415</v>
      </c>
      <c r="K23" s="73">
        <f t="shared" si="0"/>
        <v>1.7012091135246898</v>
      </c>
      <c r="L23" s="73">
        <f t="shared" si="1"/>
        <v>1.025828723626443E-4</v>
      </c>
      <c r="M23" s="73">
        <f t="shared" si="2"/>
        <v>6.693402483939348E-4</v>
      </c>
      <c r="N23">
        <v>0</v>
      </c>
      <c r="O23">
        <v>50</v>
      </c>
      <c r="P23" t="s">
        <v>79</v>
      </c>
      <c r="R23" t="s">
        <v>259</v>
      </c>
      <c r="S23" s="35" t="s">
        <v>226</v>
      </c>
      <c r="T23">
        <v>0</v>
      </c>
      <c r="U23">
        <v>1</v>
      </c>
      <c r="V23">
        <v>0</v>
      </c>
      <c r="W23" s="73">
        <f t="shared" si="3"/>
        <v>63.861053022271307</v>
      </c>
      <c r="X23" s="73">
        <f t="shared" si="23"/>
        <v>64.971387357935754</v>
      </c>
      <c r="Y23" t="s">
        <v>8</v>
      </c>
      <c r="Z23" t="s">
        <v>8</v>
      </c>
      <c r="AA23" t="s">
        <v>8</v>
      </c>
      <c r="AB23" t="s">
        <v>8</v>
      </c>
      <c r="AC23" t="s">
        <v>8</v>
      </c>
      <c r="AD23" s="73" t="s">
        <v>8</v>
      </c>
      <c r="AE23" s="73" t="s">
        <v>8</v>
      </c>
      <c r="AF23" t="s">
        <v>8</v>
      </c>
      <c r="AG23" t="s">
        <v>227</v>
      </c>
      <c r="AH23" t="s">
        <v>228</v>
      </c>
      <c r="AI23">
        <f t="shared" si="14"/>
        <v>0</v>
      </c>
      <c r="AJ23">
        <f t="shared" si="5"/>
        <v>0</v>
      </c>
      <c r="AK23">
        <f t="shared" si="6"/>
        <v>0</v>
      </c>
      <c r="AL23">
        <f t="shared" si="15"/>
        <v>0</v>
      </c>
      <c r="AM23">
        <f t="shared" si="7"/>
        <v>0</v>
      </c>
      <c r="AN23">
        <f t="shared" si="16"/>
        <v>1</v>
      </c>
      <c r="AO23">
        <f t="shared" si="8"/>
        <v>0</v>
      </c>
      <c r="AP23">
        <f t="shared" si="17"/>
        <v>0</v>
      </c>
      <c r="AQ23">
        <f t="shared" si="9"/>
        <v>0</v>
      </c>
      <c r="AR23">
        <f t="shared" si="10"/>
        <v>1</v>
      </c>
      <c r="AS23">
        <f t="shared" si="24"/>
        <v>0</v>
      </c>
      <c r="AT23">
        <f t="shared" si="19"/>
        <v>2</v>
      </c>
      <c r="AU23" t="str">
        <f t="shared" si="20"/>
        <v/>
      </c>
    </row>
    <row r="24" spans="1:74" x14ac:dyDescent="0.2">
      <c r="C24" t="s">
        <v>285</v>
      </c>
      <c r="D24">
        <v>1.7050000000000001</v>
      </c>
      <c r="E24">
        <v>1.7170000000000001</v>
      </c>
      <c r="F24">
        <v>1.7090000000000001</v>
      </c>
      <c r="G24">
        <v>1.722</v>
      </c>
      <c r="H24">
        <v>1.7110000000000001</v>
      </c>
      <c r="I24">
        <v>1.724</v>
      </c>
      <c r="J24" s="73">
        <f t="shared" si="11"/>
        <v>1.7055699539780562</v>
      </c>
      <c r="K24" s="73">
        <f t="shared" si="0"/>
        <v>1.7177045526456234</v>
      </c>
      <c r="L24" s="73">
        <f t="shared" si="1"/>
        <v>2.9413651130607565E-3</v>
      </c>
      <c r="M24" s="73">
        <f t="shared" si="2"/>
        <v>3.6841036440837804E-3</v>
      </c>
      <c r="N24">
        <v>50</v>
      </c>
      <c r="O24">
        <v>70</v>
      </c>
      <c r="P24" t="s">
        <v>78</v>
      </c>
      <c r="R24" t="s">
        <v>162</v>
      </c>
      <c r="S24" s="35" t="s">
        <v>226</v>
      </c>
      <c r="T24">
        <v>0</v>
      </c>
      <c r="U24">
        <v>1</v>
      </c>
      <c r="V24">
        <v>0</v>
      </c>
      <c r="W24" s="73">
        <f t="shared" si="3"/>
        <v>63.861053022271307</v>
      </c>
      <c r="X24" s="73">
        <f t="shared" si="23"/>
        <v>64.971387357935754</v>
      </c>
      <c r="Y24" t="s">
        <v>8</v>
      </c>
      <c r="Z24" t="s">
        <v>8</v>
      </c>
      <c r="AA24" t="s">
        <v>8</v>
      </c>
      <c r="AB24" t="s">
        <v>8</v>
      </c>
      <c r="AC24" t="s">
        <v>8</v>
      </c>
      <c r="AD24" s="73" t="s">
        <v>8</v>
      </c>
      <c r="AE24" s="73" t="s">
        <v>8</v>
      </c>
      <c r="AF24" t="s">
        <v>8</v>
      </c>
      <c r="AG24" t="s">
        <v>227</v>
      </c>
      <c r="AH24" t="s">
        <v>228</v>
      </c>
      <c r="AI24">
        <f t="shared" si="14"/>
        <v>0</v>
      </c>
      <c r="AJ24">
        <f t="shared" si="5"/>
        <v>0</v>
      </c>
      <c r="AK24">
        <f t="shared" si="6"/>
        <v>0</v>
      </c>
      <c r="AL24">
        <f t="shared" si="15"/>
        <v>0</v>
      </c>
      <c r="AM24">
        <f t="shared" si="7"/>
        <v>0</v>
      </c>
      <c r="AN24">
        <f t="shared" si="16"/>
        <v>0</v>
      </c>
      <c r="AO24">
        <f t="shared" si="8"/>
        <v>1</v>
      </c>
      <c r="AP24">
        <f t="shared" si="17"/>
        <v>0</v>
      </c>
      <c r="AQ24">
        <f t="shared" si="9"/>
        <v>0</v>
      </c>
      <c r="AR24">
        <f t="shared" si="10"/>
        <v>1</v>
      </c>
      <c r="AS24">
        <f t="shared" si="24"/>
        <v>0</v>
      </c>
      <c r="AT24">
        <f t="shared" si="19"/>
        <v>2</v>
      </c>
      <c r="AU24" t="str">
        <f t="shared" si="20"/>
        <v/>
      </c>
      <c r="AW24" t="s">
        <v>286</v>
      </c>
      <c r="AX24" t="s">
        <v>247</v>
      </c>
      <c r="AY24" t="s">
        <v>248</v>
      </c>
      <c r="AZ24" t="s">
        <v>249</v>
      </c>
    </row>
    <row r="25" spans="1:74" x14ac:dyDescent="0.2">
      <c r="C25" t="s">
        <v>287</v>
      </c>
      <c r="D25">
        <v>1.6060000000000001</v>
      </c>
      <c r="E25">
        <v>1.635</v>
      </c>
      <c r="F25">
        <v>1.609</v>
      </c>
      <c r="G25">
        <v>1.637</v>
      </c>
      <c r="H25">
        <v>1.6160000000000001</v>
      </c>
      <c r="I25">
        <v>1.6439999999999999</v>
      </c>
      <c r="J25" s="73">
        <f t="shared" si="11"/>
        <v>1.6065082409551004</v>
      </c>
      <c r="K25" s="73">
        <f t="shared" si="0"/>
        <v>1.6353734300527292</v>
      </c>
      <c r="L25" s="73">
        <f t="shared" si="1"/>
        <v>2.1258948208313644E-3</v>
      </c>
      <c r="M25" s="73">
        <f t="shared" si="2"/>
        <v>1.3830444569209455E-3</v>
      </c>
      <c r="N25">
        <v>44</v>
      </c>
      <c r="O25">
        <v>66</v>
      </c>
      <c r="P25" t="s">
        <v>79</v>
      </c>
      <c r="R25" t="s">
        <v>240</v>
      </c>
      <c r="S25" s="35" t="s">
        <v>226</v>
      </c>
      <c r="T25">
        <v>0</v>
      </c>
      <c r="U25">
        <v>0</v>
      </c>
      <c r="V25">
        <v>1</v>
      </c>
      <c r="W25" s="73">
        <f t="shared" si="3"/>
        <v>84.828541429989954</v>
      </c>
      <c r="X25" s="73">
        <f t="shared" si="23"/>
        <v>83.072441753455877</v>
      </c>
      <c r="Y25" t="s">
        <v>8</v>
      </c>
      <c r="Z25" t="s">
        <v>8</v>
      </c>
      <c r="AA25" t="s">
        <v>8</v>
      </c>
      <c r="AB25" t="s">
        <v>8</v>
      </c>
      <c r="AC25" t="s">
        <v>8</v>
      </c>
      <c r="AD25" s="73" t="s">
        <v>8</v>
      </c>
      <c r="AE25" s="73" t="s">
        <v>8</v>
      </c>
      <c r="AF25" t="s">
        <v>8</v>
      </c>
      <c r="AG25" t="s">
        <v>227</v>
      </c>
      <c r="AH25" t="s">
        <v>228</v>
      </c>
      <c r="AI25">
        <f t="shared" si="14"/>
        <v>0</v>
      </c>
      <c r="AJ25">
        <f t="shared" si="5"/>
        <v>0</v>
      </c>
      <c r="AK25">
        <f t="shared" si="6"/>
        <v>0</v>
      </c>
      <c r="AL25">
        <f t="shared" si="15"/>
        <v>0</v>
      </c>
      <c r="AM25">
        <f t="shared" si="7"/>
        <v>0</v>
      </c>
      <c r="AN25">
        <f t="shared" si="16"/>
        <v>0</v>
      </c>
      <c r="AO25">
        <f t="shared" si="8"/>
        <v>0</v>
      </c>
      <c r="AP25">
        <f t="shared" si="17"/>
        <v>0</v>
      </c>
      <c r="AQ25">
        <f t="shared" si="9"/>
        <v>0</v>
      </c>
      <c r="AR25">
        <f t="shared" si="10"/>
        <v>1</v>
      </c>
      <c r="AS25">
        <f t="shared" si="24"/>
        <v>0</v>
      </c>
      <c r="AT25">
        <f t="shared" si="19"/>
        <v>1</v>
      </c>
      <c r="AU25" t="str">
        <f t="shared" si="20"/>
        <v/>
      </c>
      <c r="AX25">
        <f>DEGREES(ACOS((AX26*AX27+AY26*AY27+AZ26*AZ27)/((SQRT((AX26^2)+(AY26^2)+(AZ26^2)))*(SQRT((AX27^2)+(AY27^2)+(AZ27^2))))))</f>
        <v>69.571150983400017</v>
      </c>
      <c r="AY25">
        <f>DEGREES(ACOS((AX28*AX29+AY28*AY29+AZ28*AZ29)/((SQRT((AX28^2)+(AY28^2)+(AZ28^2)))*(SQRT((AX29^2)+(AY29^2)+(AZ29^2))))))</f>
        <v>159.56446835004519</v>
      </c>
      <c r="AZ25">
        <f>DEGREES(ACOS((AX30*AX31+AY30*AY31+AZ30*AZ31)/((SQRT((AX30^2)+(AY30^2)+(AZ30^2)))*(SQRT((AX31^2)+(AY31^2)+(AZ31^2))))))</f>
        <v>90.500517680128866</v>
      </c>
    </row>
    <row r="26" spans="1:74" x14ac:dyDescent="0.2">
      <c r="C26" t="s">
        <v>288</v>
      </c>
      <c r="D26">
        <v>1.7390000000000001</v>
      </c>
      <c r="E26">
        <v>1.7470000000000001</v>
      </c>
      <c r="F26">
        <v>1.7450000000000001</v>
      </c>
      <c r="G26">
        <v>1.7529999999999999</v>
      </c>
      <c r="H26">
        <v>1.752</v>
      </c>
      <c r="I26">
        <v>1.762</v>
      </c>
      <c r="J26" s="73">
        <f t="shared" si="11"/>
        <v>1.7399118723327129</v>
      </c>
      <c r="K26" s="73">
        <f t="shared" si="0"/>
        <v>1.7479408815402722</v>
      </c>
      <c r="L26" s="73">
        <f t="shared" si="1"/>
        <v>4.3543442256401832E-3</v>
      </c>
      <c r="M26" s="73">
        <f t="shared" si="2"/>
        <v>4.3255006236884164E-3</v>
      </c>
      <c r="N26">
        <v>79</v>
      </c>
      <c r="O26">
        <v>90</v>
      </c>
      <c r="P26" t="s">
        <v>79</v>
      </c>
      <c r="R26" t="s">
        <v>162</v>
      </c>
      <c r="S26" s="35" t="s">
        <v>226</v>
      </c>
      <c r="T26">
        <v>1</v>
      </c>
      <c r="U26">
        <v>0</v>
      </c>
      <c r="V26">
        <v>0</v>
      </c>
      <c r="W26" s="73">
        <f t="shared" si="3"/>
        <v>26.722894496018213</v>
      </c>
      <c r="X26" s="73">
        <f t="shared" si="23"/>
        <v>26.099292870496932</v>
      </c>
      <c r="Y26" t="s">
        <v>8</v>
      </c>
      <c r="Z26" t="s">
        <v>8</v>
      </c>
      <c r="AA26" t="s">
        <v>8</v>
      </c>
      <c r="AB26" t="s">
        <v>8</v>
      </c>
      <c r="AC26" t="s">
        <v>8</v>
      </c>
      <c r="AD26" s="73" t="s">
        <v>8</v>
      </c>
      <c r="AE26" s="73" t="s">
        <v>8</v>
      </c>
      <c r="AF26" t="s">
        <v>8</v>
      </c>
      <c r="AG26" t="s">
        <v>227</v>
      </c>
      <c r="AH26" t="s">
        <v>228</v>
      </c>
      <c r="AI26">
        <f t="shared" si="14"/>
        <v>0</v>
      </c>
      <c r="AJ26">
        <f t="shared" si="5"/>
        <v>0</v>
      </c>
      <c r="AK26">
        <f t="shared" si="6"/>
        <v>0</v>
      </c>
      <c r="AL26">
        <f t="shared" si="15"/>
        <v>0</v>
      </c>
      <c r="AM26">
        <f t="shared" si="7"/>
        <v>0</v>
      </c>
      <c r="AN26">
        <f t="shared" si="16"/>
        <v>0</v>
      </c>
      <c r="AO26">
        <f t="shared" si="8"/>
        <v>0</v>
      </c>
      <c r="AP26">
        <f t="shared" si="17"/>
        <v>0</v>
      </c>
      <c r="AQ26">
        <f t="shared" si="9"/>
        <v>0</v>
      </c>
      <c r="AR26">
        <f t="shared" si="10"/>
        <v>1</v>
      </c>
      <c r="AS26">
        <f t="shared" si="24"/>
        <v>0</v>
      </c>
      <c r="AT26">
        <f t="shared" si="19"/>
        <v>1</v>
      </c>
      <c r="AU26" t="str">
        <f t="shared" si="20"/>
        <v/>
      </c>
      <c r="AX26">
        <f>BF8</f>
        <v>0.34904393427615932</v>
      </c>
      <c r="AY26">
        <f>BF9</f>
        <v>-0.93706564431485451</v>
      </c>
      <c r="AZ26">
        <f>BF10</f>
        <v>-8.7355703767049153E-3</v>
      </c>
    </row>
    <row r="27" spans="1:74" x14ac:dyDescent="0.2">
      <c r="C27" t="s">
        <v>289</v>
      </c>
      <c r="D27">
        <v>1.6180000000000001</v>
      </c>
      <c r="E27">
        <v>1.6220000000000001</v>
      </c>
      <c r="F27">
        <v>1.63</v>
      </c>
      <c r="G27">
        <v>1.6339999999999999</v>
      </c>
      <c r="H27">
        <v>1.6319999999999999</v>
      </c>
      <c r="I27">
        <v>1.6359999999999999</v>
      </c>
      <c r="J27" s="73">
        <f t="shared" si="11"/>
        <v>1.6196400759825276</v>
      </c>
      <c r="K27" s="73">
        <f t="shared" si="0"/>
        <v>1.6236401154305296</v>
      </c>
      <c r="L27" s="73">
        <f t="shared" si="1"/>
        <v>8.8837994174959523E-3</v>
      </c>
      <c r="M27" s="73">
        <f t="shared" si="2"/>
        <v>8.8837952612252913E-3</v>
      </c>
      <c r="N27">
        <v>36</v>
      </c>
      <c r="O27">
        <v>42</v>
      </c>
      <c r="P27" t="s">
        <v>78</v>
      </c>
      <c r="S27" s="35" t="s">
        <v>226</v>
      </c>
      <c r="W27" s="73" t="e">
        <f t="shared" si="3"/>
        <v>#DIV/0!</v>
      </c>
      <c r="X27" s="73">
        <f t="shared" si="23"/>
        <v>90</v>
      </c>
      <c r="Y27" t="s">
        <v>8</v>
      </c>
      <c r="Z27" t="s">
        <v>8</v>
      </c>
      <c r="AA27" t="s">
        <v>8</v>
      </c>
      <c r="AB27" t="s">
        <v>8</v>
      </c>
      <c r="AC27" t="s">
        <v>8</v>
      </c>
      <c r="AD27" s="73" t="s">
        <v>8</v>
      </c>
      <c r="AE27" s="73" t="s">
        <v>8</v>
      </c>
      <c r="AF27" t="s">
        <v>8</v>
      </c>
      <c r="AG27" t="s">
        <v>227</v>
      </c>
      <c r="AH27" t="s">
        <v>228</v>
      </c>
      <c r="AI27">
        <f t="shared" si="14"/>
        <v>0</v>
      </c>
      <c r="AJ27">
        <f t="shared" si="5"/>
        <v>0</v>
      </c>
      <c r="AK27">
        <f t="shared" si="6"/>
        <v>0</v>
      </c>
      <c r="AL27">
        <f t="shared" si="15"/>
        <v>0</v>
      </c>
      <c r="AM27">
        <f t="shared" si="7"/>
        <v>0</v>
      </c>
      <c r="AN27">
        <f t="shared" si="16"/>
        <v>0</v>
      </c>
      <c r="AO27">
        <f t="shared" si="8"/>
        <v>1</v>
      </c>
      <c r="AP27" t="e">
        <f t="shared" si="17"/>
        <v>#DIV/0!</v>
      </c>
      <c r="AQ27">
        <f t="shared" si="9"/>
        <v>0</v>
      </c>
      <c r="AR27">
        <f t="shared" si="10"/>
        <v>1</v>
      </c>
      <c r="AS27">
        <f t="shared" si="24"/>
        <v>0</v>
      </c>
      <c r="AT27">
        <f t="shared" si="19"/>
        <v>0</v>
      </c>
      <c r="AU27" t="str">
        <f t="shared" si="20"/>
        <v/>
      </c>
      <c r="AX27">
        <v>1</v>
      </c>
      <c r="AY27">
        <v>0</v>
      </c>
      <c r="AZ27">
        <v>0</v>
      </c>
    </row>
    <row r="28" spans="1:74" x14ac:dyDescent="0.2">
      <c r="C28" t="s">
        <v>290</v>
      </c>
      <c r="D28">
        <v>1.665</v>
      </c>
      <c r="E28">
        <v>1.702</v>
      </c>
      <c r="F28">
        <v>1.67</v>
      </c>
      <c r="G28">
        <v>1.7090000000000001</v>
      </c>
      <c r="H28">
        <v>1.6830000000000001</v>
      </c>
      <c r="I28">
        <v>1.722</v>
      </c>
      <c r="J28" s="73">
        <f t="shared" si="11"/>
        <v>1.6658641017419151</v>
      </c>
      <c r="K28" s="73">
        <f t="shared" si="0"/>
        <v>1.7031322964173474</v>
      </c>
      <c r="L28" s="73">
        <f t="shared" si="1"/>
        <v>3.5253088136522059E-3</v>
      </c>
      <c r="M28" s="73">
        <f t="shared" si="2"/>
        <v>5.0112385384855074E-3</v>
      </c>
      <c r="N28">
        <v>10</v>
      </c>
      <c r="O28">
        <v>85</v>
      </c>
      <c r="P28" t="s">
        <v>79</v>
      </c>
      <c r="S28" s="35" t="s">
        <v>226</v>
      </c>
      <c r="W28" s="73" t="e">
        <f t="shared" si="3"/>
        <v>#DIV/0!</v>
      </c>
      <c r="X28" s="73">
        <f t="shared" si="23"/>
        <v>90</v>
      </c>
      <c r="Y28" t="s">
        <v>8</v>
      </c>
      <c r="Z28" t="s">
        <v>8</v>
      </c>
      <c r="AA28" t="s">
        <v>8</v>
      </c>
      <c r="AB28" t="s">
        <v>8</v>
      </c>
      <c r="AC28" t="s">
        <v>8</v>
      </c>
      <c r="AD28" s="73" t="s">
        <v>8</v>
      </c>
      <c r="AE28" s="73" t="s">
        <v>8</v>
      </c>
      <c r="AF28" t="s">
        <v>8</v>
      </c>
      <c r="AG28" t="s">
        <v>227</v>
      </c>
      <c r="AH28" t="s">
        <v>228</v>
      </c>
      <c r="AI28">
        <f t="shared" si="14"/>
        <v>0</v>
      </c>
      <c r="AJ28">
        <f t="shared" si="5"/>
        <v>0</v>
      </c>
      <c r="AK28">
        <f t="shared" si="6"/>
        <v>0</v>
      </c>
      <c r="AL28">
        <f t="shared" si="15"/>
        <v>0</v>
      </c>
      <c r="AM28">
        <f t="shared" si="7"/>
        <v>0</v>
      </c>
      <c r="AN28">
        <f t="shared" si="16"/>
        <v>1</v>
      </c>
      <c r="AO28">
        <f t="shared" si="8"/>
        <v>0</v>
      </c>
      <c r="AP28" t="e">
        <f t="shared" si="17"/>
        <v>#DIV/0!</v>
      </c>
      <c r="AQ28">
        <f t="shared" si="9"/>
        <v>0</v>
      </c>
      <c r="AR28">
        <f t="shared" si="10"/>
        <v>1</v>
      </c>
      <c r="AS28">
        <f t="shared" si="24"/>
        <v>0</v>
      </c>
      <c r="AT28">
        <f t="shared" si="19"/>
        <v>0</v>
      </c>
      <c r="AU28" t="str">
        <f t="shared" si="20"/>
        <v/>
      </c>
      <c r="AX28">
        <f>AX26</f>
        <v>0.34904393427615932</v>
      </c>
      <c r="AY28">
        <f>AY26</f>
        <v>-0.93706564431485451</v>
      </c>
      <c r="AZ28">
        <f>AZ26</f>
        <v>-8.7355703767049153E-3</v>
      </c>
    </row>
    <row r="29" spans="1:74" x14ac:dyDescent="0.2">
      <c r="C29" t="s">
        <v>291</v>
      </c>
      <c r="D29">
        <v>1.611</v>
      </c>
      <c r="E29">
        <v>1.63</v>
      </c>
      <c r="F29">
        <v>1.617</v>
      </c>
      <c r="G29">
        <v>1.641</v>
      </c>
      <c r="H29">
        <v>1.6319999999999999</v>
      </c>
      <c r="I29">
        <v>1.669</v>
      </c>
      <c r="J29" s="73">
        <f t="shared" si="11"/>
        <v>1.6120265626011763</v>
      </c>
      <c r="K29" s="73">
        <f t="shared" si="0"/>
        <v>1.6318758010632746</v>
      </c>
      <c r="L29" s="73">
        <f t="shared" si="1"/>
        <v>4.2399868254525686E-3</v>
      </c>
      <c r="M29" s="73">
        <f t="shared" si="2"/>
        <v>7.7742050886071556E-3</v>
      </c>
      <c r="N29">
        <v>65</v>
      </c>
      <c r="O29">
        <v>69</v>
      </c>
      <c r="P29" t="s">
        <v>79</v>
      </c>
      <c r="R29" t="s">
        <v>240</v>
      </c>
      <c r="S29" s="35" t="s">
        <v>226</v>
      </c>
      <c r="T29">
        <v>0</v>
      </c>
      <c r="U29">
        <v>0</v>
      </c>
      <c r="V29">
        <v>1</v>
      </c>
      <c r="W29" s="73">
        <f t="shared" si="3"/>
        <v>84.828541429989954</v>
      </c>
      <c r="X29" s="73">
        <f t="shared" si="23"/>
        <v>83.072441753455877</v>
      </c>
      <c r="Y29" t="s">
        <v>8</v>
      </c>
      <c r="Z29" t="s">
        <v>8</v>
      </c>
      <c r="AA29" t="s">
        <v>8</v>
      </c>
      <c r="AB29" t="s">
        <v>8</v>
      </c>
      <c r="AC29" t="s">
        <v>8</v>
      </c>
      <c r="AD29" s="73" t="s">
        <v>8</v>
      </c>
      <c r="AE29" s="73" t="s">
        <v>8</v>
      </c>
      <c r="AF29" t="s">
        <v>8</v>
      </c>
      <c r="AG29" t="s">
        <v>227</v>
      </c>
      <c r="AH29" t="s">
        <v>228</v>
      </c>
      <c r="AI29">
        <f t="shared" si="14"/>
        <v>0</v>
      </c>
      <c r="AJ29">
        <f t="shared" si="5"/>
        <v>0</v>
      </c>
      <c r="AK29">
        <f t="shared" si="6"/>
        <v>0</v>
      </c>
      <c r="AL29">
        <f t="shared" si="15"/>
        <v>0</v>
      </c>
      <c r="AM29">
        <f t="shared" si="7"/>
        <v>0</v>
      </c>
      <c r="AN29">
        <f t="shared" si="16"/>
        <v>0</v>
      </c>
      <c r="AO29">
        <f t="shared" si="8"/>
        <v>0</v>
      </c>
      <c r="AP29">
        <f t="shared" si="17"/>
        <v>0</v>
      </c>
      <c r="AQ29">
        <f t="shared" si="9"/>
        <v>0</v>
      </c>
      <c r="AR29">
        <f t="shared" si="10"/>
        <v>1</v>
      </c>
      <c r="AS29">
        <f t="shared" si="24"/>
        <v>0</v>
      </c>
      <c r="AT29">
        <f t="shared" si="19"/>
        <v>1</v>
      </c>
      <c r="AU29" t="str">
        <f t="shared" si="20"/>
        <v/>
      </c>
      <c r="AX29">
        <v>0</v>
      </c>
      <c r="AY29">
        <v>1</v>
      </c>
      <c r="AZ29">
        <v>0</v>
      </c>
    </row>
    <row r="30" spans="1:74" x14ac:dyDescent="0.2">
      <c r="C30" t="s">
        <v>292</v>
      </c>
      <c r="D30">
        <v>1.665</v>
      </c>
      <c r="E30">
        <v>1.665</v>
      </c>
      <c r="F30">
        <v>1.673</v>
      </c>
      <c r="G30">
        <v>1.6739999999999999</v>
      </c>
      <c r="H30">
        <v>1.6839999999999999</v>
      </c>
      <c r="I30">
        <v>1.6859999999999999</v>
      </c>
      <c r="J30" s="73">
        <f t="shared" si="11"/>
        <v>1.6662371159025033</v>
      </c>
      <c r="K30" s="73">
        <f t="shared" si="0"/>
        <v>1.6663849590442432</v>
      </c>
      <c r="L30" s="73">
        <f t="shared" si="1"/>
        <v>5.7828879334513861E-3</v>
      </c>
      <c r="M30" s="73">
        <f t="shared" si="2"/>
        <v>6.5116473636845917E-3</v>
      </c>
      <c r="N30">
        <v>79</v>
      </c>
      <c r="O30">
        <v>85</v>
      </c>
      <c r="P30" t="s">
        <v>78</v>
      </c>
      <c r="R30" t="s">
        <v>162</v>
      </c>
      <c r="S30" s="35" t="s">
        <v>226</v>
      </c>
      <c r="T30">
        <v>0</v>
      </c>
      <c r="U30">
        <v>0</v>
      </c>
      <c r="V30">
        <v>1</v>
      </c>
      <c r="W30" s="73">
        <f t="shared" si="3"/>
        <v>84.828541429989954</v>
      </c>
      <c r="X30" s="73">
        <f t="shared" si="23"/>
        <v>83.072441753455877</v>
      </c>
      <c r="Y30" t="s">
        <v>8</v>
      </c>
      <c r="Z30" t="s">
        <v>8</v>
      </c>
      <c r="AA30" t="s">
        <v>8</v>
      </c>
      <c r="AB30" t="s">
        <v>8</v>
      </c>
      <c r="AC30" t="s">
        <v>8</v>
      </c>
      <c r="AD30" s="73" t="s">
        <v>8</v>
      </c>
      <c r="AE30" s="73" t="s">
        <v>8</v>
      </c>
      <c r="AF30" t="s">
        <v>8</v>
      </c>
      <c r="AG30" t="s">
        <v>227</v>
      </c>
      <c r="AH30" t="s">
        <v>228</v>
      </c>
      <c r="AI30">
        <f t="shared" si="14"/>
        <v>0</v>
      </c>
      <c r="AJ30">
        <f t="shared" si="5"/>
        <v>0</v>
      </c>
      <c r="AK30">
        <f t="shared" si="6"/>
        <v>0</v>
      </c>
      <c r="AL30">
        <f t="shared" si="15"/>
        <v>0</v>
      </c>
      <c r="AM30">
        <f t="shared" si="7"/>
        <v>0</v>
      </c>
      <c r="AN30">
        <f t="shared" si="16"/>
        <v>0</v>
      </c>
      <c r="AO30">
        <f t="shared" si="8"/>
        <v>1</v>
      </c>
      <c r="AP30">
        <f t="shared" si="17"/>
        <v>0</v>
      </c>
      <c r="AQ30">
        <f t="shared" si="9"/>
        <v>0</v>
      </c>
      <c r="AR30">
        <f t="shared" si="10"/>
        <v>1</v>
      </c>
      <c r="AS30">
        <f t="shared" si="24"/>
        <v>0</v>
      </c>
      <c r="AT30">
        <f t="shared" si="19"/>
        <v>2</v>
      </c>
      <c r="AU30" t="str">
        <f t="shared" si="20"/>
        <v/>
      </c>
      <c r="AX30">
        <f>AX28</f>
        <v>0.34904393427615932</v>
      </c>
      <c r="AY30">
        <f>AY28</f>
        <v>-0.93706564431485451</v>
      </c>
      <c r="AZ30">
        <f>AZ28</f>
        <v>-8.7355703767049153E-3</v>
      </c>
    </row>
    <row r="31" spans="1:74" x14ac:dyDescent="0.2">
      <c r="C31" t="s">
        <v>293</v>
      </c>
      <c r="D31">
        <v>1.53</v>
      </c>
      <c r="E31">
        <v>1.56</v>
      </c>
      <c r="F31">
        <v>1.5349999999999999</v>
      </c>
      <c r="G31">
        <v>1.5740000000000001</v>
      </c>
      <c r="H31">
        <v>1.538</v>
      </c>
      <c r="I31">
        <v>1.5780000000000001</v>
      </c>
      <c r="J31" s="73">
        <f t="shared" si="11"/>
        <v>1.5307188338898559</v>
      </c>
      <c r="K31" s="73">
        <f t="shared" si="0"/>
        <v>1.5619335005425676</v>
      </c>
      <c r="L31" s="73">
        <f t="shared" si="1"/>
        <v>3.6696123725261653E-3</v>
      </c>
      <c r="M31" s="73">
        <f t="shared" si="2"/>
        <v>1.0340972531601045E-2</v>
      </c>
      <c r="N31">
        <v>42</v>
      </c>
      <c r="O31">
        <v>90</v>
      </c>
      <c r="P31" t="s">
        <v>78</v>
      </c>
      <c r="S31" s="35" t="s">
        <v>294</v>
      </c>
      <c r="W31" s="73" t="e">
        <f t="shared" si="3"/>
        <v>#DIV/0!</v>
      </c>
      <c r="X31" s="73">
        <f t="shared" si="23"/>
        <v>90</v>
      </c>
      <c r="Y31" t="s">
        <v>8</v>
      </c>
      <c r="Z31" t="s">
        <v>8</v>
      </c>
      <c r="AA31" t="s">
        <v>8</v>
      </c>
      <c r="AB31" t="s">
        <v>8</v>
      </c>
      <c r="AC31" t="s">
        <v>8</v>
      </c>
      <c r="AD31" s="73" t="s">
        <v>8</v>
      </c>
      <c r="AE31" s="73" t="s">
        <v>8</v>
      </c>
      <c r="AF31" t="s">
        <v>8</v>
      </c>
      <c r="AG31" t="s">
        <v>227</v>
      </c>
      <c r="AH31" t="s">
        <v>228</v>
      </c>
      <c r="AI31">
        <f t="shared" si="14"/>
        <v>0</v>
      </c>
      <c r="AJ31">
        <f t="shared" si="5"/>
        <v>0</v>
      </c>
      <c r="AK31">
        <f t="shared" si="6"/>
        <v>0</v>
      </c>
      <c r="AL31">
        <f t="shared" si="15"/>
        <v>0</v>
      </c>
      <c r="AM31">
        <f t="shared" si="7"/>
        <v>0</v>
      </c>
      <c r="AN31">
        <f t="shared" si="16"/>
        <v>0</v>
      </c>
      <c r="AO31">
        <f t="shared" si="8"/>
        <v>1</v>
      </c>
      <c r="AP31" t="e">
        <f t="shared" si="17"/>
        <v>#DIV/0!</v>
      </c>
      <c r="AQ31">
        <f t="shared" si="9"/>
        <v>0</v>
      </c>
      <c r="AR31">
        <f t="shared" si="10"/>
        <v>1</v>
      </c>
      <c r="AS31">
        <f t="shared" si="24"/>
        <v>0</v>
      </c>
      <c r="AT31">
        <f t="shared" si="19"/>
        <v>0</v>
      </c>
      <c r="AU31" t="str">
        <f t="shared" si="20"/>
        <v/>
      </c>
      <c r="AX31">
        <v>0</v>
      </c>
      <c r="AY31">
        <v>0</v>
      </c>
      <c r="AZ31">
        <v>1</v>
      </c>
    </row>
    <row r="32" spans="1:74" x14ac:dyDescent="0.2">
      <c r="C32" t="s">
        <v>295</v>
      </c>
      <c r="D32">
        <v>1.885</v>
      </c>
      <c r="E32">
        <v>1.921</v>
      </c>
      <c r="F32">
        <v>1.8959999999999999</v>
      </c>
      <c r="G32">
        <v>1.9319999999999999</v>
      </c>
      <c r="H32">
        <v>1.9930000000000001</v>
      </c>
      <c r="I32">
        <v>2.081</v>
      </c>
      <c r="J32" s="73">
        <f t="shared" si="11"/>
        <v>1.8877955239004325</v>
      </c>
      <c r="K32" s="73">
        <f t="shared" si="0"/>
        <v>1.924430652110817</v>
      </c>
      <c r="L32" s="73">
        <f t="shared" si="1"/>
        <v>6.8608742206279771E-3</v>
      </c>
      <c r="M32" s="73">
        <f t="shared" si="2"/>
        <v>6.2292404770951659E-3</v>
      </c>
      <c r="N32">
        <v>23</v>
      </c>
      <c r="O32">
        <v>50</v>
      </c>
      <c r="P32" t="s">
        <v>79</v>
      </c>
      <c r="S32" s="35" t="s">
        <v>226</v>
      </c>
      <c r="W32" s="73" t="e">
        <f t="shared" si="3"/>
        <v>#DIV/0!</v>
      </c>
      <c r="X32" s="73">
        <f t="shared" si="23"/>
        <v>90</v>
      </c>
      <c r="Y32" t="s">
        <v>8</v>
      </c>
      <c r="Z32" t="s">
        <v>8</v>
      </c>
      <c r="AA32" t="s">
        <v>8</v>
      </c>
      <c r="AB32" t="s">
        <v>8</v>
      </c>
      <c r="AC32" t="s">
        <v>8</v>
      </c>
      <c r="AD32" s="73" t="s">
        <v>8</v>
      </c>
      <c r="AE32" s="73" t="s">
        <v>8</v>
      </c>
      <c r="AF32" t="s">
        <v>8</v>
      </c>
      <c r="AG32" t="s">
        <v>227</v>
      </c>
      <c r="AH32" t="s">
        <v>228</v>
      </c>
      <c r="AI32">
        <f t="shared" si="14"/>
        <v>0</v>
      </c>
      <c r="AJ32">
        <f t="shared" si="5"/>
        <v>0</v>
      </c>
      <c r="AK32">
        <f t="shared" si="6"/>
        <v>0</v>
      </c>
      <c r="AL32">
        <f t="shared" si="15"/>
        <v>0</v>
      </c>
      <c r="AM32">
        <f t="shared" si="7"/>
        <v>0</v>
      </c>
      <c r="AN32">
        <f>IF(AND($BF$2&gt;=N32-($BO$2*0.01*N32),$BF$2&lt;=O32+($BO$2*0.01*O32)),1,0)</f>
        <v>1</v>
      </c>
      <c r="AO32">
        <f t="shared" si="8"/>
        <v>0</v>
      </c>
      <c r="AP32" t="e">
        <f t="shared" si="17"/>
        <v>#DIV/0!</v>
      </c>
      <c r="AQ32">
        <f t="shared" si="9"/>
        <v>0</v>
      </c>
      <c r="AR32">
        <f t="shared" si="10"/>
        <v>1</v>
      </c>
      <c r="AS32">
        <f t="shared" si="24"/>
        <v>0</v>
      </c>
      <c r="AT32">
        <f t="shared" si="19"/>
        <v>0</v>
      </c>
      <c r="AU32" t="str">
        <f t="shared" si="20"/>
        <v/>
      </c>
    </row>
    <row r="33" spans="1:51" x14ac:dyDescent="0.2">
      <c r="C33" t="s">
        <v>296</v>
      </c>
      <c r="D33">
        <v>1.5980000000000001</v>
      </c>
      <c r="E33">
        <v>1.6160000000000001</v>
      </c>
      <c r="F33">
        <v>1.651</v>
      </c>
      <c r="G33">
        <v>1.696</v>
      </c>
      <c r="H33">
        <v>1.6519999999999999</v>
      </c>
      <c r="I33">
        <v>1.6970000000000001</v>
      </c>
      <c r="J33" s="73">
        <f t="shared" si="11"/>
        <v>1.604899627918577</v>
      </c>
      <c r="K33" s="73">
        <f t="shared" si="0"/>
        <v>1.626197108162005</v>
      </c>
      <c r="L33" s="73">
        <f t="shared" si="1"/>
        <v>3.9360083027294435E-2</v>
      </c>
      <c r="M33" s="73">
        <f t="shared" si="2"/>
        <v>5.9416926385102098E-2</v>
      </c>
      <c r="N33">
        <v>0</v>
      </c>
      <c r="O33">
        <v>33</v>
      </c>
      <c r="P33" t="s">
        <v>78</v>
      </c>
      <c r="R33" t="s">
        <v>240</v>
      </c>
      <c r="S33" s="35" t="s">
        <v>226</v>
      </c>
      <c r="W33" s="73" t="e">
        <f t="shared" si="3"/>
        <v>#DIV/0!</v>
      </c>
      <c r="X33" s="73">
        <f t="shared" si="23"/>
        <v>90</v>
      </c>
      <c r="Y33" t="s">
        <v>8</v>
      </c>
      <c r="Z33" t="s">
        <v>8</v>
      </c>
      <c r="AA33" t="s">
        <v>8</v>
      </c>
      <c r="AB33" t="s">
        <v>8</v>
      </c>
      <c r="AC33" t="s">
        <v>8</v>
      </c>
      <c r="AD33" s="73" t="s">
        <v>8</v>
      </c>
      <c r="AE33" s="73" t="s">
        <v>8</v>
      </c>
      <c r="AF33" t="s">
        <v>8</v>
      </c>
      <c r="AG33" t="s">
        <v>227</v>
      </c>
      <c r="AH33" t="s">
        <v>228</v>
      </c>
      <c r="AI33">
        <f>IF(AND($BA$2&gt;=D33,$BA$2&lt;=E33),1,0)</f>
        <v>0</v>
      </c>
      <c r="AJ33">
        <f t="shared" si="5"/>
        <v>0</v>
      </c>
      <c r="AK33">
        <f t="shared" si="6"/>
        <v>0</v>
      </c>
      <c r="AL33">
        <f t="shared" si="15"/>
        <v>0</v>
      </c>
      <c r="AM33">
        <f t="shared" si="7"/>
        <v>0</v>
      </c>
      <c r="AN33">
        <f t="shared" si="16"/>
        <v>1</v>
      </c>
      <c r="AO33">
        <f t="shared" si="8"/>
        <v>1</v>
      </c>
      <c r="AP33" t="e">
        <f t="shared" si="17"/>
        <v>#DIV/0!</v>
      </c>
      <c r="AQ33">
        <f t="shared" si="9"/>
        <v>0</v>
      </c>
      <c r="AR33">
        <f t="shared" si="10"/>
        <v>1</v>
      </c>
      <c r="AS33">
        <f t="shared" si="24"/>
        <v>0</v>
      </c>
      <c r="AT33">
        <f t="shared" si="19"/>
        <v>0</v>
      </c>
      <c r="AU33" t="str">
        <f t="shared" si="20"/>
        <v/>
      </c>
    </row>
    <row r="34" spans="1:51" x14ac:dyDescent="0.2">
      <c r="C34" t="s">
        <v>297</v>
      </c>
      <c r="D34">
        <v>1.659</v>
      </c>
      <c r="E34">
        <v>1.6859999999999999</v>
      </c>
      <c r="F34">
        <v>1.6839999999999999</v>
      </c>
      <c r="G34">
        <v>1.72</v>
      </c>
      <c r="H34">
        <v>1.6859999999999999</v>
      </c>
      <c r="I34">
        <v>1.7230000000000001</v>
      </c>
      <c r="J34" s="73">
        <f t="shared" si="11"/>
        <v>1.6623520134489189</v>
      </c>
      <c r="K34" s="73">
        <f t="shared" si="0"/>
        <v>1.6905328348905577</v>
      </c>
      <c r="L34" s="73">
        <f t="shared" si="1"/>
        <v>1.8541769891566418E-2</v>
      </c>
      <c r="M34" s="73">
        <f t="shared" si="2"/>
        <v>2.5214796162681186E-2</v>
      </c>
      <c r="N34">
        <v>13</v>
      </c>
      <c r="O34">
        <v>63</v>
      </c>
      <c r="P34" t="s">
        <v>78</v>
      </c>
      <c r="R34" t="s">
        <v>259</v>
      </c>
      <c r="S34" s="35" t="s">
        <v>226</v>
      </c>
      <c r="T34">
        <v>0</v>
      </c>
      <c r="U34">
        <v>0</v>
      </c>
      <c r="V34">
        <v>1</v>
      </c>
      <c r="W34" s="73">
        <f t="shared" si="3"/>
        <v>84.828541429989954</v>
      </c>
      <c r="X34" s="73">
        <f t="shared" si="23"/>
        <v>83.072441753455877</v>
      </c>
      <c r="Y34" t="s">
        <v>8</v>
      </c>
      <c r="Z34" t="s">
        <v>8</v>
      </c>
      <c r="AA34" t="s">
        <v>8</v>
      </c>
      <c r="AB34" t="s">
        <v>8</v>
      </c>
      <c r="AC34" t="s">
        <v>8</v>
      </c>
      <c r="AD34" s="73" t="s">
        <v>8</v>
      </c>
      <c r="AE34" s="73" t="s">
        <v>8</v>
      </c>
      <c r="AF34" t="s">
        <v>8</v>
      </c>
      <c r="AG34" t="s">
        <v>227</v>
      </c>
      <c r="AH34" t="s">
        <v>228</v>
      </c>
      <c r="AI34">
        <f t="shared" si="14"/>
        <v>0</v>
      </c>
      <c r="AJ34">
        <f t="shared" si="5"/>
        <v>0</v>
      </c>
      <c r="AK34">
        <f t="shared" si="6"/>
        <v>0</v>
      </c>
      <c r="AL34">
        <f t="shared" si="15"/>
        <v>0</v>
      </c>
      <c r="AM34">
        <f t="shared" ref="AM34:AM66" si="27">IFERROR(IF($BE$2=0,0,IF(1-ABS(($BE$2-L34)/$BE$2)&gt;=1-($BO$6*0.01),1-ABS((($BE$2-L34)/$BE$2)),0)),0)</f>
        <v>0</v>
      </c>
      <c r="AN34">
        <f t="shared" si="16"/>
        <v>1</v>
      </c>
      <c r="AO34">
        <f t="shared" ref="AO34:AO66" si="28">IF(OR($BH$2=P34,P34="-/+"),1,0)</f>
        <v>1</v>
      </c>
      <c r="AP34">
        <f t="shared" si="17"/>
        <v>0</v>
      </c>
      <c r="AQ34">
        <f t="shared" si="9"/>
        <v>0</v>
      </c>
      <c r="AR34">
        <f t="shared" ref="AR34:AR66" si="29">IF(AG34=$BG$2,1,0)</f>
        <v>1</v>
      </c>
      <c r="AS34">
        <f t="shared" si="24"/>
        <v>0</v>
      </c>
      <c r="AT34">
        <f t="shared" si="19"/>
        <v>3</v>
      </c>
      <c r="AU34" t="str">
        <f t="shared" si="20"/>
        <v/>
      </c>
    </row>
    <row r="35" spans="1:51" x14ac:dyDescent="0.2">
      <c r="C35" t="s">
        <v>298</v>
      </c>
      <c r="D35">
        <v>1.552</v>
      </c>
      <c r="E35">
        <v>1.556</v>
      </c>
      <c r="F35">
        <v>1.5880000000000001</v>
      </c>
      <c r="G35">
        <v>1.589</v>
      </c>
      <c r="H35">
        <v>1.6</v>
      </c>
      <c r="I35">
        <v>1.601</v>
      </c>
      <c r="J35" s="73">
        <f t="shared" si="11"/>
        <v>1.5569023066136483</v>
      </c>
      <c r="K35" s="73">
        <f t="shared" si="0"/>
        <v>1.5605194126619808</v>
      </c>
      <c r="L35" s="73">
        <f t="shared" si="1"/>
        <v>2.6578242297567112E-2</v>
      </c>
      <c r="M35" s="73">
        <f t="shared" si="2"/>
        <v>2.4348418335744304E-2</v>
      </c>
      <c r="N35">
        <v>53</v>
      </c>
      <c r="O35">
        <v>62</v>
      </c>
      <c r="P35" t="s">
        <v>78</v>
      </c>
      <c r="R35" t="s">
        <v>240</v>
      </c>
      <c r="S35" s="35" t="s">
        <v>226</v>
      </c>
      <c r="W35" s="73" t="e">
        <f t="shared" si="3"/>
        <v>#DIV/0!</v>
      </c>
      <c r="X35" s="73">
        <f t="shared" si="23"/>
        <v>90</v>
      </c>
      <c r="Y35" t="s">
        <v>8</v>
      </c>
      <c r="Z35" t="s">
        <v>8</v>
      </c>
      <c r="AA35" t="s">
        <v>8</v>
      </c>
      <c r="AB35" t="s">
        <v>8</v>
      </c>
      <c r="AC35" t="s">
        <v>8</v>
      </c>
      <c r="AD35" s="73" t="s">
        <v>8</v>
      </c>
      <c r="AE35" s="73" t="s">
        <v>8</v>
      </c>
      <c r="AF35" t="s">
        <v>8</v>
      </c>
      <c r="AG35" t="s">
        <v>227</v>
      </c>
      <c r="AH35" t="s">
        <v>228</v>
      </c>
      <c r="AI35">
        <f t="shared" si="14"/>
        <v>0</v>
      </c>
      <c r="AJ35">
        <f t="shared" si="5"/>
        <v>0</v>
      </c>
      <c r="AK35">
        <f t="shared" si="6"/>
        <v>0</v>
      </c>
      <c r="AL35">
        <f t="shared" si="15"/>
        <v>0</v>
      </c>
      <c r="AM35">
        <f t="shared" si="27"/>
        <v>0</v>
      </c>
      <c r="AN35">
        <f t="shared" si="16"/>
        <v>0</v>
      </c>
      <c r="AO35">
        <f t="shared" si="28"/>
        <v>1</v>
      </c>
      <c r="AP35" t="e">
        <f t="shared" si="17"/>
        <v>#DIV/0!</v>
      </c>
      <c r="AQ35">
        <f t="shared" si="9"/>
        <v>0</v>
      </c>
      <c r="AR35">
        <f t="shared" si="29"/>
        <v>1</v>
      </c>
      <c r="AS35">
        <f t="shared" si="24"/>
        <v>0</v>
      </c>
      <c r="AT35">
        <f t="shared" si="19"/>
        <v>0</v>
      </c>
      <c r="AU35" t="str">
        <f t="shared" si="20"/>
        <v/>
      </c>
    </row>
    <row r="36" spans="1:51" x14ac:dyDescent="0.2">
      <c r="C36" t="s">
        <v>299</v>
      </c>
      <c r="D36">
        <v>1.6819999999999999</v>
      </c>
      <c r="E36">
        <v>1.728</v>
      </c>
      <c r="F36">
        <v>1.6879999999999999</v>
      </c>
      <c r="G36">
        <v>1.734</v>
      </c>
      <c r="H36">
        <v>1.694</v>
      </c>
      <c r="I36">
        <v>1.74</v>
      </c>
      <c r="J36" s="73">
        <f t="shared" si="11"/>
        <v>1.6828971803863131</v>
      </c>
      <c r="K36" s="73">
        <f t="shared" si="0"/>
        <v>1.7288973134525301</v>
      </c>
      <c r="L36" s="73">
        <f t="shared" si="1"/>
        <v>4.3688480174530753E-3</v>
      </c>
      <c r="M36" s="73">
        <f t="shared" si="2"/>
        <v>4.3688065511717777E-3</v>
      </c>
      <c r="N36">
        <v>36</v>
      </c>
      <c r="O36">
        <v>90</v>
      </c>
      <c r="P36" t="s">
        <v>79</v>
      </c>
      <c r="R36" t="s">
        <v>240</v>
      </c>
      <c r="S36" s="35" t="s">
        <v>226</v>
      </c>
      <c r="W36" s="73" t="e">
        <f t="shared" si="3"/>
        <v>#DIV/0!</v>
      </c>
      <c r="X36" s="73">
        <f t="shared" si="23"/>
        <v>90</v>
      </c>
      <c r="Y36" t="s">
        <v>8</v>
      </c>
      <c r="Z36" t="s">
        <v>8</v>
      </c>
      <c r="AA36" t="s">
        <v>8</v>
      </c>
      <c r="AB36" t="s">
        <v>8</v>
      </c>
      <c r="AC36" t="s">
        <v>8</v>
      </c>
      <c r="AD36" s="73" t="s">
        <v>8</v>
      </c>
      <c r="AE36" s="73" t="s">
        <v>8</v>
      </c>
      <c r="AF36" t="s">
        <v>8</v>
      </c>
      <c r="AG36" t="s">
        <v>227</v>
      </c>
      <c r="AH36" t="s">
        <v>228</v>
      </c>
      <c r="AI36">
        <f t="shared" si="14"/>
        <v>0</v>
      </c>
      <c r="AJ36">
        <f t="shared" si="5"/>
        <v>0</v>
      </c>
      <c r="AK36">
        <f t="shared" si="6"/>
        <v>0</v>
      </c>
      <c r="AL36">
        <f>IF($BD$2=0,0,(IF(AND($BD$2&gt;=J36-(0.01*$BO$4*J36),$BD$2&lt;=K36+(0.01*$BO$4*K36)),1,0)))</f>
        <v>0</v>
      </c>
      <c r="AM36">
        <f t="shared" si="27"/>
        <v>0</v>
      </c>
      <c r="AN36">
        <f t="shared" si="16"/>
        <v>0</v>
      </c>
      <c r="AO36">
        <f t="shared" si="28"/>
        <v>0</v>
      </c>
      <c r="AP36" t="e">
        <f t="shared" si="17"/>
        <v>#DIV/0!</v>
      </c>
      <c r="AQ36">
        <f t="shared" si="9"/>
        <v>0</v>
      </c>
      <c r="AR36">
        <f t="shared" si="29"/>
        <v>1</v>
      </c>
      <c r="AS36">
        <f t="shared" ref="AS36:AS67" si="30">IF(AT36=$AT$729,C36,0)</f>
        <v>0</v>
      </c>
      <c r="AT36">
        <f t="shared" si="19"/>
        <v>0</v>
      </c>
      <c r="AU36" t="str">
        <f t="shared" si="20"/>
        <v/>
      </c>
    </row>
    <row r="37" spans="1:51" x14ac:dyDescent="0.2">
      <c r="A37" t="s">
        <v>236</v>
      </c>
      <c r="C37" t="s">
        <v>300</v>
      </c>
      <c r="D37">
        <v>1.4730000000000001</v>
      </c>
      <c r="E37">
        <v>1.4890000000000001</v>
      </c>
      <c r="F37">
        <v>1.476</v>
      </c>
      <c r="G37">
        <v>1.4910000000000001</v>
      </c>
      <c r="H37">
        <v>1.4850000000000001</v>
      </c>
      <c r="I37">
        <v>1.5009999999999999</v>
      </c>
      <c r="J37" s="73">
        <f t="shared" si="11"/>
        <v>1.4735370661465488</v>
      </c>
      <c r="K37" s="73">
        <f t="shared" si="0"/>
        <v>1.4894168616137475</v>
      </c>
      <c r="L37" s="73">
        <f t="shared" si="1"/>
        <v>2.0971380956973373E-3</v>
      </c>
      <c r="M37" s="73">
        <f t="shared" si="2"/>
        <v>1.3397989808978661E-3</v>
      </c>
      <c r="N37">
        <v>58</v>
      </c>
      <c r="O37">
        <v>64</v>
      </c>
      <c r="P37" t="s">
        <v>79</v>
      </c>
      <c r="S37" s="35" t="s">
        <v>226</v>
      </c>
      <c r="W37" s="73" t="e">
        <f t="shared" si="3"/>
        <v>#DIV/0!</v>
      </c>
      <c r="X37" s="73">
        <f t="shared" si="23"/>
        <v>90</v>
      </c>
      <c r="Y37" t="s">
        <v>8</v>
      </c>
      <c r="Z37" t="s">
        <v>8</v>
      </c>
      <c r="AA37" t="s">
        <v>8</v>
      </c>
      <c r="AB37" t="s">
        <v>8</v>
      </c>
      <c r="AC37" t="s">
        <v>8</v>
      </c>
      <c r="AD37" s="73" t="s">
        <v>8</v>
      </c>
      <c r="AE37" s="73" t="s">
        <v>8</v>
      </c>
      <c r="AF37" t="s">
        <v>8</v>
      </c>
      <c r="AG37" t="s">
        <v>227</v>
      </c>
      <c r="AH37" t="s">
        <v>228</v>
      </c>
      <c r="AI37">
        <f t="shared" si="14"/>
        <v>0</v>
      </c>
      <c r="AJ37">
        <f t="shared" si="5"/>
        <v>0</v>
      </c>
      <c r="AK37">
        <f t="shared" si="6"/>
        <v>0</v>
      </c>
      <c r="AL37">
        <f t="shared" si="15"/>
        <v>0</v>
      </c>
      <c r="AM37">
        <f t="shared" si="27"/>
        <v>0</v>
      </c>
      <c r="AN37">
        <f t="shared" si="16"/>
        <v>0</v>
      </c>
      <c r="AO37">
        <f t="shared" si="28"/>
        <v>0</v>
      </c>
      <c r="AP37" t="e">
        <f t="shared" si="17"/>
        <v>#DIV/0!</v>
      </c>
      <c r="AQ37">
        <f t="shared" si="9"/>
        <v>0</v>
      </c>
      <c r="AR37">
        <f t="shared" si="29"/>
        <v>1</v>
      </c>
      <c r="AS37">
        <f t="shared" si="30"/>
        <v>0</v>
      </c>
      <c r="AT37">
        <f t="shared" si="19"/>
        <v>0</v>
      </c>
      <c r="AU37" t="str">
        <f t="shared" si="20"/>
        <v/>
      </c>
    </row>
    <row r="38" spans="1:51" x14ac:dyDescent="0.2">
      <c r="A38" t="s">
        <v>236</v>
      </c>
      <c r="C38" t="s">
        <v>301</v>
      </c>
      <c r="D38">
        <v>1.504</v>
      </c>
      <c r="E38">
        <v>1.508</v>
      </c>
      <c r="F38">
        <v>1.504</v>
      </c>
      <c r="G38">
        <v>1.508</v>
      </c>
      <c r="H38">
        <v>1.5049999999999999</v>
      </c>
      <c r="I38">
        <v>1.5089999999999999</v>
      </c>
      <c r="J38" s="73">
        <f t="shared" si="11"/>
        <v>1.5040148059481775</v>
      </c>
      <c r="K38" s="73">
        <f t="shared" si="0"/>
        <v>1.5080148059867367</v>
      </c>
      <c r="L38" s="73">
        <f t="shared" si="1"/>
        <v>1.4729714022054807E-5</v>
      </c>
      <c r="M38" s="73">
        <f t="shared" si="2"/>
        <v>1.4729752379594174E-5</v>
      </c>
      <c r="N38">
        <v>78</v>
      </c>
      <c r="O38">
        <v>82</v>
      </c>
      <c r="P38" t="s">
        <v>79</v>
      </c>
      <c r="S38" s="35" t="s">
        <v>226</v>
      </c>
      <c r="W38" s="73" t="e">
        <f t="shared" si="3"/>
        <v>#DIV/0!</v>
      </c>
      <c r="X38" s="73">
        <f t="shared" si="23"/>
        <v>90</v>
      </c>
      <c r="Y38" t="s">
        <v>8</v>
      </c>
      <c r="Z38" t="s">
        <v>8</v>
      </c>
      <c r="AA38" t="s">
        <v>8</v>
      </c>
      <c r="AB38" t="s">
        <v>8</v>
      </c>
      <c r="AC38" t="s">
        <v>8</v>
      </c>
      <c r="AD38" s="73" t="s">
        <v>8</v>
      </c>
      <c r="AE38" s="73" t="s">
        <v>8</v>
      </c>
      <c r="AF38" t="s">
        <v>8</v>
      </c>
      <c r="AG38" t="s">
        <v>227</v>
      </c>
      <c r="AH38" t="s">
        <v>228</v>
      </c>
      <c r="AI38">
        <f t="shared" si="14"/>
        <v>0</v>
      </c>
      <c r="AJ38">
        <f t="shared" si="5"/>
        <v>0</v>
      </c>
      <c r="AK38">
        <f t="shared" si="6"/>
        <v>0</v>
      </c>
      <c r="AL38">
        <f t="shared" si="15"/>
        <v>0</v>
      </c>
      <c r="AM38">
        <f t="shared" si="27"/>
        <v>0</v>
      </c>
      <c r="AN38">
        <f t="shared" si="16"/>
        <v>0</v>
      </c>
      <c r="AO38">
        <f t="shared" si="28"/>
        <v>0</v>
      </c>
      <c r="AP38" t="e">
        <f t="shared" si="17"/>
        <v>#DIV/0!</v>
      </c>
      <c r="AQ38">
        <f t="shared" si="9"/>
        <v>0</v>
      </c>
      <c r="AR38">
        <f t="shared" si="29"/>
        <v>1</v>
      </c>
      <c r="AS38">
        <f t="shared" si="30"/>
        <v>0</v>
      </c>
      <c r="AT38">
        <f t="shared" si="19"/>
        <v>0</v>
      </c>
      <c r="AU38" t="str">
        <f t="shared" si="20"/>
        <v/>
      </c>
    </row>
    <row r="39" spans="1:51" x14ac:dyDescent="0.2">
      <c r="A39" t="s">
        <v>236</v>
      </c>
      <c r="C39" t="s">
        <v>302</v>
      </c>
      <c r="D39">
        <v>1.486</v>
      </c>
      <c r="E39">
        <v>1.498</v>
      </c>
      <c r="F39">
        <v>1.494</v>
      </c>
      <c r="G39">
        <v>1.5069999999999999</v>
      </c>
      <c r="H39">
        <v>1.496</v>
      </c>
      <c r="I39">
        <v>1.5089999999999999</v>
      </c>
      <c r="J39" s="73">
        <f t="shared" si="11"/>
        <v>1.4871060253852686</v>
      </c>
      <c r="K39" s="73">
        <f t="shared" si="0"/>
        <v>1.4992396100073317</v>
      </c>
      <c r="L39" s="73">
        <f t="shared" si="1"/>
        <v>5.9125566711850652E-3</v>
      </c>
      <c r="M39" s="73">
        <f t="shared" si="2"/>
        <v>6.6553725483722292E-3</v>
      </c>
      <c r="N39">
        <v>30</v>
      </c>
      <c r="O39">
        <v>49</v>
      </c>
      <c r="P39" t="s">
        <v>78</v>
      </c>
      <c r="R39" t="s">
        <v>162</v>
      </c>
      <c r="S39" s="35" t="s">
        <v>226</v>
      </c>
      <c r="T39">
        <v>0</v>
      </c>
      <c r="U39">
        <v>1</v>
      </c>
      <c r="V39">
        <v>0</v>
      </c>
      <c r="W39" s="73">
        <f t="shared" si="3"/>
        <v>63.861053022271307</v>
      </c>
      <c r="X39" s="73">
        <f t="shared" si="23"/>
        <v>64.971387357935754</v>
      </c>
      <c r="Y39" t="s">
        <v>8</v>
      </c>
      <c r="Z39" t="s">
        <v>8</v>
      </c>
      <c r="AA39" t="s">
        <v>8</v>
      </c>
      <c r="AB39" t="s">
        <v>8</v>
      </c>
      <c r="AC39" t="s">
        <v>8</v>
      </c>
      <c r="AD39" s="73" t="s">
        <v>8</v>
      </c>
      <c r="AE39" s="73" t="s">
        <v>8</v>
      </c>
      <c r="AF39" t="s">
        <v>8</v>
      </c>
      <c r="AG39" t="s">
        <v>227</v>
      </c>
      <c r="AH39" t="s">
        <v>228</v>
      </c>
      <c r="AI39">
        <f t="shared" si="14"/>
        <v>0</v>
      </c>
      <c r="AJ39">
        <f t="shared" si="5"/>
        <v>0</v>
      </c>
      <c r="AK39">
        <f t="shared" si="6"/>
        <v>0</v>
      </c>
      <c r="AL39">
        <f t="shared" si="15"/>
        <v>0</v>
      </c>
      <c r="AM39">
        <f t="shared" si="27"/>
        <v>0</v>
      </c>
      <c r="AN39">
        <f t="shared" si="16"/>
        <v>0</v>
      </c>
      <c r="AO39">
        <f t="shared" si="28"/>
        <v>1</v>
      </c>
      <c r="AP39">
        <f t="shared" si="17"/>
        <v>0</v>
      </c>
      <c r="AQ39">
        <f t="shared" si="9"/>
        <v>0</v>
      </c>
      <c r="AR39">
        <f t="shared" si="29"/>
        <v>1</v>
      </c>
      <c r="AS39">
        <f t="shared" si="30"/>
        <v>0</v>
      </c>
      <c r="AT39">
        <f t="shared" si="19"/>
        <v>2</v>
      </c>
      <c r="AU39" t="str">
        <f t="shared" si="20"/>
        <v/>
      </c>
    </row>
    <row r="40" spans="1:51" x14ac:dyDescent="0.2">
      <c r="A40" t="s">
        <v>236</v>
      </c>
      <c r="C40" t="s">
        <v>303</v>
      </c>
      <c r="D40">
        <v>1.496</v>
      </c>
      <c r="E40">
        <v>1.4990000000000001</v>
      </c>
      <c r="F40">
        <v>1.4970000000000001</v>
      </c>
      <c r="G40">
        <v>1.5</v>
      </c>
      <c r="H40">
        <v>1.5009999999999999</v>
      </c>
      <c r="I40">
        <v>1.5049999999999999</v>
      </c>
      <c r="J40" s="73">
        <f t="shared" si="11"/>
        <v>1.4961943762191015</v>
      </c>
      <c r="K40" s="73">
        <f t="shared" si="0"/>
        <v>1.4992090415970716</v>
      </c>
      <c r="L40" s="73">
        <f t="shared" si="1"/>
        <v>6.8398877622688481E-4</v>
      </c>
      <c r="M40" s="73">
        <f t="shared" si="2"/>
        <v>6.6939922468844948E-4</v>
      </c>
      <c r="N40">
        <v>0</v>
      </c>
      <c r="O40">
        <v>55</v>
      </c>
      <c r="P40" t="s">
        <v>79</v>
      </c>
      <c r="R40" t="s">
        <v>162</v>
      </c>
      <c r="S40" s="35" t="s">
        <v>226</v>
      </c>
      <c r="T40">
        <v>0</v>
      </c>
      <c r="U40">
        <v>0</v>
      </c>
      <c r="V40">
        <v>1</v>
      </c>
      <c r="W40" s="73">
        <f t="shared" si="3"/>
        <v>84.828541429989954</v>
      </c>
      <c r="X40" s="73">
        <f t="shared" si="23"/>
        <v>83.072441753455877</v>
      </c>
      <c r="Y40" t="s">
        <v>8</v>
      </c>
      <c r="Z40" t="s">
        <v>8</v>
      </c>
      <c r="AA40" t="s">
        <v>8</v>
      </c>
      <c r="AB40" t="s">
        <v>8</v>
      </c>
      <c r="AC40" t="s">
        <v>8</v>
      </c>
      <c r="AD40" s="73" t="s">
        <v>8</v>
      </c>
      <c r="AE40" s="73" t="s">
        <v>8</v>
      </c>
      <c r="AF40" t="s">
        <v>8</v>
      </c>
      <c r="AG40" t="s">
        <v>227</v>
      </c>
      <c r="AH40" t="s">
        <v>228</v>
      </c>
      <c r="AI40">
        <f t="shared" si="14"/>
        <v>0</v>
      </c>
      <c r="AJ40">
        <f t="shared" si="5"/>
        <v>0</v>
      </c>
      <c r="AK40">
        <f t="shared" si="6"/>
        <v>0</v>
      </c>
      <c r="AL40">
        <f t="shared" si="15"/>
        <v>0</v>
      </c>
      <c r="AM40">
        <f t="shared" si="27"/>
        <v>0</v>
      </c>
      <c r="AN40">
        <f t="shared" si="16"/>
        <v>1</v>
      </c>
      <c r="AO40">
        <f t="shared" si="28"/>
        <v>0</v>
      </c>
      <c r="AP40">
        <f t="shared" si="17"/>
        <v>0</v>
      </c>
      <c r="AQ40">
        <f t="shared" si="9"/>
        <v>0</v>
      </c>
      <c r="AR40">
        <f t="shared" si="29"/>
        <v>1</v>
      </c>
      <c r="AS40">
        <f t="shared" si="30"/>
        <v>0</v>
      </c>
      <c r="AT40">
        <f t="shared" si="19"/>
        <v>2</v>
      </c>
      <c r="AU40" t="str">
        <f t="shared" si="20"/>
        <v/>
      </c>
    </row>
    <row r="41" spans="1:51" x14ac:dyDescent="0.2">
      <c r="A41" t="s">
        <v>236</v>
      </c>
      <c r="C41" t="s">
        <v>304</v>
      </c>
      <c r="D41">
        <v>1.4970000000000001</v>
      </c>
      <c r="E41">
        <v>1.53</v>
      </c>
      <c r="F41">
        <v>1.5129999999999999</v>
      </c>
      <c r="G41">
        <v>1.532</v>
      </c>
      <c r="H41">
        <v>1.518</v>
      </c>
      <c r="I41">
        <v>1.5449999999999999</v>
      </c>
      <c r="J41" s="73">
        <f t="shared" si="11"/>
        <v>1.4992107835750159</v>
      </c>
      <c r="K41" s="73">
        <f t="shared" si="0"/>
        <v>1.5304602687510909</v>
      </c>
      <c r="L41" s="73">
        <f t="shared" si="1"/>
        <v>1.1812806046547664E-2</v>
      </c>
      <c r="M41" s="73">
        <f t="shared" si="2"/>
        <v>1.2966273574526177E-3</v>
      </c>
      <c r="N41">
        <v>47</v>
      </c>
      <c r="O41">
        <v>75</v>
      </c>
      <c r="P41" t="s">
        <v>79</v>
      </c>
      <c r="R41" t="s">
        <v>162</v>
      </c>
      <c r="S41" s="35" t="s">
        <v>226</v>
      </c>
      <c r="T41">
        <v>0</v>
      </c>
      <c r="U41">
        <v>0</v>
      </c>
      <c r="V41">
        <v>1</v>
      </c>
      <c r="W41" s="73">
        <f>IF((DEGREES(ACOS((T41*$BI$2+U41*$BJ$2+V41*$BK$2)/((SQRT(T41^2+U41^2+V41^2))*(SQRT($BI$2^2+$BJ$2^2+$BK$2^2))))))&gt;90,ABS(180-(DEGREES(ACOS((T41*$BI$2+U41*$BJ$2+V41*$BK$2)/((SQRT(T41^2+U41^2+V41^2))*(SQRT($BI$2^2+$BJ$2^2+$BK$2^2))))))),(DEGREES(ACOS((T41*$BI$2+U41*$BJ$2+V41*$BK$2)/((SQRT(T41^2+U41^2+V41^2))*(SQRT($BI$2^2+$BJ$2^2+$BK$2^2)))))))</f>
        <v>84.828541429989954</v>
      </c>
      <c r="X41" s="73">
        <f t="shared" si="23"/>
        <v>83.072441753455877</v>
      </c>
      <c r="Y41" t="s">
        <v>8</v>
      </c>
      <c r="Z41" t="s">
        <v>8</v>
      </c>
      <c r="AA41" t="s">
        <v>8</v>
      </c>
      <c r="AB41" t="s">
        <v>8</v>
      </c>
      <c r="AC41" t="s">
        <v>8</v>
      </c>
      <c r="AD41" s="73" t="s">
        <v>8</v>
      </c>
      <c r="AE41" s="73" t="s">
        <v>8</v>
      </c>
      <c r="AF41" t="s">
        <v>8</v>
      </c>
      <c r="AG41" t="s">
        <v>227</v>
      </c>
      <c r="AH41" t="s">
        <v>228</v>
      </c>
      <c r="AI41">
        <f t="shared" si="14"/>
        <v>0</v>
      </c>
      <c r="AJ41">
        <f t="shared" si="5"/>
        <v>0</v>
      </c>
      <c r="AK41">
        <f t="shared" si="6"/>
        <v>0</v>
      </c>
      <c r="AL41">
        <f t="shared" si="15"/>
        <v>0</v>
      </c>
      <c r="AM41">
        <f t="shared" si="27"/>
        <v>0</v>
      </c>
      <c r="AN41">
        <f t="shared" si="16"/>
        <v>0</v>
      </c>
      <c r="AO41">
        <f t="shared" si="28"/>
        <v>0</v>
      </c>
      <c r="AP41">
        <f t="shared" si="17"/>
        <v>0</v>
      </c>
      <c r="AQ41">
        <f t="shared" si="9"/>
        <v>0</v>
      </c>
      <c r="AR41">
        <f t="shared" si="29"/>
        <v>1</v>
      </c>
      <c r="AS41">
        <f t="shared" si="30"/>
        <v>0</v>
      </c>
      <c r="AT41">
        <f t="shared" si="19"/>
        <v>1</v>
      </c>
      <c r="AU41" t="str">
        <f t="shared" si="20"/>
        <v/>
      </c>
    </row>
    <row r="42" spans="1:51" x14ac:dyDescent="0.2">
      <c r="A42" t="s">
        <v>222</v>
      </c>
      <c r="B42" t="s">
        <v>905</v>
      </c>
      <c r="C42" t="s">
        <v>912</v>
      </c>
      <c r="D42">
        <v>1.5940000000000001</v>
      </c>
      <c r="E42">
        <v>1.65</v>
      </c>
      <c r="F42">
        <v>1.6120000000000001</v>
      </c>
      <c r="G42">
        <v>1.67</v>
      </c>
      <c r="H42">
        <v>1.6180000000000001</v>
      </c>
      <c r="I42">
        <v>1.67</v>
      </c>
      <c r="J42" s="73">
        <f t="shared" si="11"/>
        <v>1.5964904589796693</v>
      </c>
      <c r="K42" s="73">
        <f t="shared" si="0"/>
        <v>1.6526688993438534</v>
      </c>
      <c r="L42" s="73">
        <f t="shared" si="1"/>
        <v>1.3284356745577153E-2</v>
      </c>
      <c r="M42" s="73">
        <f t="shared" si="2"/>
        <v>1.4855501493675982E-2</v>
      </c>
      <c r="N42">
        <v>20</v>
      </c>
      <c r="O42">
        <v>60</v>
      </c>
      <c r="P42" t="s">
        <v>78</v>
      </c>
      <c r="R42" t="s">
        <v>230</v>
      </c>
      <c r="S42" s="35" t="s">
        <v>226</v>
      </c>
      <c r="T42">
        <v>0.9140649222945153</v>
      </c>
      <c r="U42">
        <v>0.3940247079334277</v>
      </c>
      <c r="V42">
        <v>-9.6072094640945072E-2</v>
      </c>
      <c r="W42" s="73">
        <f>IF((DEGREES(ACOS((T42*$BI$2+U42*$BJ$2+V42*$BK$2)/((SQRT(T42^2+U42^2+V42^2))*(SQRT($BI$2^2+$BJ$2^2+$BK$2^2))))))&gt;90,ABS(180-(DEGREES(ACOS((T42*$BI$2+U42*$BJ$2+V42*$BK$2)/((SQRT(T42^2+U42^2+V42^2))*(SQRT($BI$2^2+$BJ$2^2+$BK$2^2))))))),(DEGREES(ACOS((T42*$BI$2+U42*$BJ$2+V42*$BK$2)/((SQRT(T42^2+U42^2+V42^2))*(SQRT($BI$2^2+$BJ$2^2+$BK$2^2)))))))</f>
        <v>49.344643819963878</v>
      </c>
      <c r="X42" s="73">
        <f t="shared" ref="X42" si="31">IFERROR(IF((DEGREES(ACOS((T42*$BL$2+U42*$BM$2+V42*$BN$2)/((SQRT(T42^2+U42^2+V42^2))*(SQRT($BL$2^2+$BM$2^2+$BN$2^2))))))&gt;90,ABS(180-(DEGREES(ACOS((T42*$BL$2+U42*$BM$2+V42*$BN$2)/((SQRT(T42^2+U42^2+V42^2))*(SQRT($BL$2^2+$BM$2^2+$BN$2^2))))))),(DEGREES(ACOS((T42*$BL$2+U42*$BM$2+V42*$BN$2)/((SQRT(T42^2+U42^2+V42^2))*(SQRT($BL$2^2+$BM$2^2+$BN$2^2))))))),90)</f>
        <v>2.3646301250955721</v>
      </c>
      <c r="Y42" t="s">
        <v>225</v>
      </c>
      <c r="Z42" t="s">
        <v>226</v>
      </c>
      <c r="AA42">
        <v>0.9140649222945153</v>
      </c>
      <c r="AB42">
        <v>-0.3940247079334277</v>
      </c>
      <c r="AC42">
        <v>-9.6072094640945072E-2</v>
      </c>
      <c r="AD42" s="73">
        <f>IF((DEGREES(ACOS((AA42*$BI$2+AB42*$BJ$2+AC42*$BK$2)/((SQRT(AA42^2+AB42^2+AC42^2))*(SQRT($BI$2^2+$BJ$2^2+$BK$2^2))))))&gt;90,ABS(180-(DEGREES(ACOS((AA42*$BI$2+AB42*$BJ$2+AC42*$BK$2)/((SQRT(AA42^2+AB42^2+AC42^2))*(SQRT($BI$2^2+$BJ$2^2+$BK$2^2))))))),(DEGREES(ACOS((AA42*$BI$2+AB42*$BJ$2+AC42*$BK$2)/((SQRT(AA42^2+AB42^2+AC42^2))*(SQRT($BI$2^2+$BJ$2^2+$BK$2^2)))))))</f>
        <v>2.9417103694514264</v>
      </c>
      <c r="AE42" s="73">
        <f>IF((DEGREES(ACOS((AA42*$BL$2+AB42*$BM$2+AC42*$BN$2)/((SQRT(AA42^2+AB42^2+AC42^2))*(SQRT($BL$2^2+$BM$2^2+$BN$2^2))))))&gt;90,ABS(180-(DEGREES(ACOS((AA42*$BL$2+AB42*$BM$2+AC42*$BN$2)/((SQRT(AA42^2+AB42^2+AC42^2))*(SQRT($BL$2^2+$BM$2^2+$BN$2^2))))))),(DEGREES(ACOS((AA42*$BL$2+AB42*$BM$2+AC42*$BN$2)/((SQRT(AA42^2+AB42^2+AC42^2))*(SQRT($BL$2^2+$BM$2^2+$BN$2^2)))))))</f>
        <v>48.260280644337129</v>
      </c>
      <c r="AF42" t="s">
        <v>8</v>
      </c>
      <c r="AG42" t="s">
        <v>227</v>
      </c>
      <c r="AH42" t="s">
        <v>913</v>
      </c>
      <c r="AI42">
        <f t="shared" ref="AI42" si="32">IF(AND($BA$2&gt;=D42,$BA$2&lt;=E42),1,0)</f>
        <v>0</v>
      </c>
      <c r="AJ42">
        <f t="shared" ref="AJ42" si="33">IF(AND($BB$2&gt;=F42,$BB$2&lt;=G42),1,0)</f>
        <v>0</v>
      </c>
      <c r="AK42">
        <f t="shared" ref="AK42" si="34">IF(AND($BC$2&gt;=H42,$BC$2&lt;=I42),1,0)</f>
        <v>0</v>
      </c>
      <c r="AL42">
        <f t="shared" ref="AL42" si="35">IF($BD$2=0,0,(IF(AND($BD$2&gt;=J42-(0.01*$BO$4*J42),$BD$2&lt;=K42+(0.01*$BO$4*K42)),1,0)))</f>
        <v>0</v>
      </c>
      <c r="AM42">
        <f t="shared" ref="AM42" si="36">IFERROR(IF($BE$2=0,0,IF(1-ABS(($BE$2-L42)/$BE$2)&gt;=1-($BO$6*0.01),1-ABS((($BE$2-L42)/$BE$2)),0)),0)</f>
        <v>0</v>
      </c>
      <c r="AN42">
        <f t="shared" ref="AN42" si="37">IF(AND($BF$2&gt;=N42-($BO$2*0.01*N42),$BF$2&lt;=O42+($BO$2*0.01*O42)),1,0)</f>
        <v>1</v>
      </c>
      <c r="AO42">
        <f t="shared" ref="AO42" si="38">IF(OR($BH$2=P42,P42="-/+"),1,0)</f>
        <v>1</v>
      </c>
      <c r="AP42">
        <f t="shared" ref="AP42" si="39">IF((IF(OR(W42&lt;$BO$2,X42&lt;$BO$2),(90-(IF(X42&lt;W42,X42,W42)))/90,0))&gt;(1-(0.01*$BO$2)),(IF(OR(W42&lt;$BO$2,X42&lt;$BO$2),(90-(IF(X42&lt;W42,X42,W42)))/90,0)),0)</f>
        <v>0.97372633194338254</v>
      </c>
      <c r="AQ42">
        <f t="shared" ref="AQ42" si="40">IF((IF(OR(AD42&lt;$BO$2,AE42&lt;$BO$2),(90-(IF(AE42&lt;AD42,AE42,AD42)))/90,0))&gt;(1-(0.01*$BO$2)),(IF(OR(AD42&lt;$BO$2,AE42&lt;$BO$2),(90-(IF(AE42&lt;AD42,AE42,AD42)))/90,0)),0)</f>
        <v>0.9673143292283175</v>
      </c>
      <c r="AR42">
        <f t="shared" ref="AR42" si="41">IF(AG42=$BG$2,1,0)</f>
        <v>1</v>
      </c>
      <c r="AS42" t="str">
        <f t="shared" si="30"/>
        <v>glaucophane</v>
      </c>
      <c r="AT42">
        <f t="shared" ref="AT42" si="42">IFERROR(AI42+AJ42+AK42+AN42+AO42+AP42+AQ42+AR42+AM42+AL42,0)</f>
        <v>4.9410406611716997</v>
      </c>
      <c r="AU42" t="str">
        <f t="shared" si="20"/>
        <v>glaucophane</v>
      </c>
    </row>
    <row r="43" spans="1:51" ht="17" thickBot="1" x14ac:dyDescent="0.25">
      <c r="A43" s="96" t="s">
        <v>236</v>
      </c>
      <c r="B43" s="96"/>
      <c r="C43" s="96" t="s">
        <v>305</v>
      </c>
      <c r="D43" s="96">
        <v>1.502</v>
      </c>
      <c r="E43" s="96">
        <v>1.5129999999999999</v>
      </c>
      <c r="F43" s="96">
        <v>1.512</v>
      </c>
      <c r="G43" s="96">
        <v>1.524</v>
      </c>
      <c r="H43" s="96">
        <v>1.514</v>
      </c>
      <c r="I43" s="96">
        <v>1.5249999999999999</v>
      </c>
      <c r="J43" s="73">
        <f t="shared" si="11"/>
        <v>1.5033729333474202</v>
      </c>
      <c r="K43" s="73">
        <f t="shared" si="0"/>
        <v>1.5144916050583352</v>
      </c>
      <c r="L43" s="73">
        <f t="shared" si="1"/>
        <v>7.3982080778633996E-3</v>
      </c>
      <c r="M43" s="73">
        <f t="shared" si="2"/>
        <v>8.155476139973139E-3</v>
      </c>
      <c r="N43" s="96">
        <v>32</v>
      </c>
      <c r="O43" s="96">
        <v>47</v>
      </c>
      <c r="P43" s="96" t="s">
        <v>78</v>
      </c>
      <c r="Q43" s="96"/>
      <c r="R43" s="96" t="s">
        <v>162</v>
      </c>
      <c r="S43" s="97" t="s">
        <v>226</v>
      </c>
      <c r="T43" s="96">
        <v>0</v>
      </c>
      <c r="U43" s="96">
        <v>1</v>
      </c>
      <c r="V43" s="96">
        <v>0</v>
      </c>
      <c r="W43" s="98">
        <f t="shared" si="3"/>
        <v>63.861053022271307</v>
      </c>
      <c r="X43" s="73">
        <f t="shared" si="23"/>
        <v>64.971387357935754</v>
      </c>
      <c r="Y43" t="s">
        <v>8</v>
      </c>
      <c r="Z43" t="s">
        <v>8</v>
      </c>
      <c r="AA43" t="s">
        <v>8</v>
      </c>
      <c r="AB43" t="s">
        <v>8</v>
      </c>
      <c r="AC43" t="s">
        <v>8</v>
      </c>
      <c r="AD43" s="73" t="s">
        <v>8</v>
      </c>
      <c r="AE43" s="73" t="s">
        <v>8</v>
      </c>
      <c r="AF43" t="s">
        <v>8</v>
      </c>
      <c r="AG43" t="s">
        <v>227</v>
      </c>
      <c r="AH43" s="96" t="s">
        <v>228</v>
      </c>
      <c r="AI43" s="96">
        <f t="shared" si="14"/>
        <v>0</v>
      </c>
      <c r="AJ43" s="96">
        <f t="shared" si="5"/>
        <v>0</v>
      </c>
      <c r="AK43" s="96">
        <f t="shared" si="6"/>
        <v>0</v>
      </c>
      <c r="AL43">
        <f t="shared" si="15"/>
        <v>0</v>
      </c>
      <c r="AM43">
        <f t="shared" si="27"/>
        <v>0</v>
      </c>
      <c r="AN43">
        <f t="shared" si="16"/>
        <v>0</v>
      </c>
      <c r="AO43" s="96">
        <f t="shared" si="28"/>
        <v>1</v>
      </c>
      <c r="AP43">
        <f t="shared" si="17"/>
        <v>0</v>
      </c>
      <c r="AQ43">
        <f t="shared" si="9"/>
        <v>0</v>
      </c>
      <c r="AR43">
        <f t="shared" si="29"/>
        <v>1</v>
      </c>
      <c r="AS43">
        <f t="shared" si="30"/>
        <v>0</v>
      </c>
      <c r="AT43">
        <f t="shared" si="19"/>
        <v>2</v>
      </c>
      <c r="AU43" t="str">
        <f t="shared" si="20"/>
        <v/>
      </c>
    </row>
    <row r="44" spans="1:51" x14ac:dyDescent="0.2">
      <c r="A44" t="s">
        <v>306</v>
      </c>
      <c r="B44" t="s">
        <v>307</v>
      </c>
      <c r="C44" s="72" t="s">
        <v>308</v>
      </c>
      <c r="D44" s="72">
        <v>1.5289999999999999</v>
      </c>
      <c r="E44" s="72"/>
      <c r="F44" s="72">
        <v>1.5329999999999999</v>
      </c>
      <c r="G44" s="72"/>
      <c r="H44" s="72">
        <v>1.5389999999999999</v>
      </c>
      <c r="I44" s="72"/>
      <c r="J44" s="73">
        <f t="shared" si="11"/>
        <v>1.5296281687131983</v>
      </c>
      <c r="K44" s="73"/>
      <c r="L44" s="73">
        <f>ABS(1/SQRT((((COS(RADIANS($AX$16)))^2)/(D44^2))+(((COS(RADIANS($AY$16)))^2)/(F44^2))+(((COS(RADIANS($AZ$16)))^2)/(H44^2)))-(1/SQRT((((COS(RADIANS($AX$25)))^2)/(D44^2))+(((COS(RADIANS($AY$25)))^2)/(F44^2))+(((COS(RADIANS($AZ$25)))^2)/(H44^2)))))</f>
        <v>2.8832794433484299E-3</v>
      </c>
      <c r="M44" s="73"/>
      <c r="N44" s="72">
        <f>180-DEGREES(ACOS(((2*((((D44^2)/(F44^2))-1)/(((D44^2)/(H44^2))-1))))-1))</f>
        <v>78.737615048711476</v>
      </c>
      <c r="O44" s="72"/>
      <c r="P44" s="99" t="s">
        <v>79</v>
      </c>
      <c r="Q44" s="105">
        <v>0</v>
      </c>
      <c r="R44" s="81" t="s">
        <v>162</v>
      </c>
      <c r="S44" s="81" t="s">
        <v>309</v>
      </c>
      <c r="T44" s="81">
        <f>COS(RADIANS(AV44))*SIN(RADIANS(AW44))</f>
        <v>-1.6733711713008088E-2</v>
      </c>
      <c r="U44" s="81">
        <f>COS(RADIANS(AW44))</f>
        <v>0.28401534470392276</v>
      </c>
      <c r="V44" s="81">
        <f>SIN(RADIANS(AV44))*SIN(RADIANS(AW44))</f>
        <v>0.95867370197842494</v>
      </c>
      <c r="W44" s="73">
        <f t="shared" si="3"/>
        <v>76.910035858822937</v>
      </c>
      <c r="X44" s="73">
        <f t="shared" ref="X44:X61" si="43">IFERROR(IF((DEGREES(ACOS((T44*$BL$2+U44*$BM$2+V44*$BN$2)/((SQRT(T44^2+U44^2+V44^2))*(SQRT($BL$2^2+$BM$2^2+$BN$2^2))))))&gt;90,ABS(180-(DEGREES(ACOS((T44*$BL$2+U44*$BM$2+V44*$BN$2)/((SQRT(T44^2+U44^2+V44^2))*(SQRT($BL$2^2+$BM$2^2+$BN$2^2))))))),(DEGREES(ACOS((T44*$BL$2+U44*$BM$2+V44*$BN$2)/((SQRT(T44^2+U44^2+V44^2))*(SQRT($BL$2^2+$BM$2^2+$BN$2^2))))))),90)</f>
        <v>89.398463204092906</v>
      </c>
      <c r="Y44" s="72"/>
      <c r="Z44" s="72"/>
      <c r="AA44" s="72"/>
      <c r="AB44" s="72"/>
      <c r="AC44" s="72"/>
      <c r="AD44" s="73" t="s">
        <v>8</v>
      </c>
      <c r="AE44" s="73" t="s">
        <v>8</v>
      </c>
      <c r="AF44" s="72"/>
      <c r="AG44" t="s">
        <v>227</v>
      </c>
      <c r="AH44" s="72" t="s">
        <v>310</v>
      </c>
      <c r="AI44">
        <f>IF($BA$2=0,0,IF(1-((ABS(D44-$BA$2))/D44)&gt;(1-(0.01*$BO$4)),1-((ABS(D44-$BA$2))/D44),0))</f>
        <v>0</v>
      </c>
      <c r="AJ44">
        <f>IF($BB$2=0,0,IF(1-((ABS(F44-$BB$2))/F44)&gt;(1-(0.01*$BO$4)),1-((ABS(F44-$BB$2))/F44),0))</f>
        <v>0</v>
      </c>
      <c r="AK44">
        <f>IF($BC$2=0,0,IF(1-((ABS(H44-$BC$2))/H44)&gt;(1-(0.01*$BO$4)),1-((ABS(H44-$BC$2))/H44),0))</f>
        <v>0</v>
      </c>
      <c r="AL44">
        <f>IF($BD$2=0,0,IF(1-((ABS(J44-$BD$2))/J44)&gt;(1-(0.01*$BO$4)),1-((ABS(J44-$BD$2))/J44),0))</f>
        <v>0</v>
      </c>
      <c r="AM44">
        <f t="shared" si="27"/>
        <v>0</v>
      </c>
      <c r="AN44">
        <f>IF((IF(AO44=1,1-ABS(($BF$2-N44)/90),ABS((90-$BF$2-N44)/90)))&gt;(1-(0.01*$BO$2)),(IF(AO44=1,1-ABS(($BF$2-N44)/90),ABS((90-$BF$2-N44)/90))),0)</f>
        <v>0</v>
      </c>
      <c r="AO44">
        <f t="shared" si="28"/>
        <v>0</v>
      </c>
      <c r="AP44">
        <f>IF((IF(OR(W44&lt;$BO$2,X44&lt;$BO$2),(90-(IF(X44&lt;W44,X44,W44)))/90,0))&gt;(1-(0.01*$BO$2)),(IF(OR(W44&lt;$BO$2,X44&lt;$BO$2),(90-(IF(X44&lt;W44,X44,W44)))/90,0)),0)</f>
        <v>0</v>
      </c>
      <c r="AQ44">
        <f>IF((IF(OR(AD44&lt;$BO$2,AE44&lt;$BO$2),(90-(IF(AE44&lt;AD44,AE44,AD44)))/90,0))&gt;(1-(0.01*$BO$2)),(IF(OR(AD44&lt;$BO$2,AE44&lt;$BO$2),(90-(IF(AE44&lt;AD44,AE44,AD44)))/90,0)),0)</f>
        <v>0</v>
      </c>
      <c r="AR44">
        <f t="shared" si="29"/>
        <v>1</v>
      </c>
      <c r="AS44">
        <f t="shared" si="30"/>
        <v>0</v>
      </c>
      <c r="AT44">
        <f t="shared" si="19"/>
        <v>1</v>
      </c>
      <c r="AU44" t="str">
        <f t="shared" si="20"/>
        <v/>
      </c>
      <c r="AV44" s="80">
        <v>91</v>
      </c>
      <c r="AW44" s="80">
        <v>73.5</v>
      </c>
      <c r="AX44">
        <f>V44/(1+U44)</f>
        <v>0.74662168636269888</v>
      </c>
      <c r="AY44">
        <f>T44/(1+U44)</f>
        <v>-1.3032330012276187E-2</v>
      </c>
    </row>
    <row r="45" spans="1:51" x14ac:dyDescent="0.2">
      <c r="A45" t="s">
        <v>306</v>
      </c>
      <c r="B45" t="s">
        <v>307</v>
      </c>
      <c r="C45" s="1" t="s">
        <v>829</v>
      </c>
      <c r="D45">
        <f t="shared" ref="D45:D61" si="44">(($D$201-$D$44)/100)*Q45+$D$44</f>
        <v>1.5290718749999999</v>
      </c>
      <c r="F45">
        <f t="shared" ref="F45:F61" si="45">(($F$201-$F$44)/100)*Q45+$F$44</f>
        <v>1.5330781249999998</v>
      </c>
      <c r="H45">
        <f t="shared" ref="H45:H61" si="46">(($H$201-$H$44)/100)*Q45+$H$44</f>
        <v>1.5390765625</v>
      </c>
      <c r="I45" s="1"/>
      <c r="J45" s="73"/>
      <c r="K45" s="73"/>
      <c r="L45" s="73"/>
      <c r="M45" s="73"/>
      <c r="N45">
        <f t="shared" ref="N45:N61" si="47">180-DEGREES(ACOS(((2*((((D45^2)/(F45^2))-1)/(((D45^2)/(H45^2))-1))))-1))</f>
        <v>78.788918965354483</v>
      </c>
      <c r="O45" s="1"/>
      <c r="P45" s="99" t="s">
        <v>79</v>
      </c>
      <c r="Q45" s="37">
        <f>(Q44+Q46)/2</f>
        <v>0.15625</v>
      </c>
      <c r="R45" s="81" t="s">
        <v>162</v>
      </c>
      <c r="S45" s="81" t="s">
        <v>309</v>
      </c>
      <c r="T45" s="81">
        <f>(T44+T46)/(SQRT((T44+T46)^2+(U44+U46)^2+(V44+V46)^2))</f>
        <v>-1.6896506111175696E-2</v>
      </c>
      <c r="U45" s="81">
        <f>(U44+U46)/(SQRT((T44+T46)^2+(U44+U46)^2+(V44+V46)^2))</f>
        <v>0.2503800040544415</v>
      </c>
      <c r="V45" s="81">
        <f>(V44+V46)/(SQRT((T44+T46)^2+(U44+U46)^2+(V44+V46)^2))</f>
        <v>0.96800018680314981</v>
      </c>
      <c r="W45" s="73">
        <f t="shared" si="3"/>
        <v>77.722379853807865</v>
      </c>
      <c r="X45" s="73">
        <f t="shared" si="43"/>
        <v>88.510151136923</v>
      </c>
      <c r="Y45" s="1"/>
      <c r="Z45" s="1"/>
      <c r="AA45" s="1"/>
      <c r="AB45" s="1"/>
      <c r="AC45" s="1"/>
      <c r="AD45" s="73" t="s">
        <v>8</v>
      </c>
      <c r="AE45" s="73" t="s">
        <v>8</v>
      </c>
      <c r="AF45" s="1"/>
      <c r="AG45" t="s">
        <v>227</v>
      </c>
      <c r="AH45" t="s">
        <v>310</v>
      </c>
      <c r="AI45">
        <f t="shared" ref="AI45:AI61" si="48">IF($BA$2=0,0,IF(1-((ABS(D45-$BA$2))/D45)&gt;(1-(0.01*$BO$4)),1-((ABS(D45-$BA$2))/D45),0))</f>
        <v>0</v>
      </c>
      <c r="AJ45">
        <f t="shared" ref="AJ45:AJ61" si="49">IF($BB$2=0,0,IF(1-((ABS(F45-$BB$2))/F45)&gt;(1-(0.01*$BO$4)),1-((ABS(F45-$BB$2))/F45),0))</f>
        <v>0</v>
      </c>
      <c r="AK45">
        <f t="shared" ref="AK45:AK61" si="50">IF($BC$2=0,0,IF(1-((ABS(H45-$BC$2))/H45)&gt;(1-(0.01*$BO$4)),1-((ABS(H45-$BC$2))/H45),0))</f>
        <v>0</v>
      </c>
      <c r="AL45">
        <f t="shared" ref="AL45:AL61" si="51">IF($BD$2=0,0,IF(1-((ABS(J45-$BD$2))/J45)&gt;(1-(0.01*$BO$4)),1-((ABS(J45-$BD$2))/J45),0))</f>
        <v>0</v>
      </c>
      <c r="AM45">
        <f t="shared" si="27"/>
        <v>0</v>
      </c>
      <c r="AN45">
        <f t="shared" ref="AN45:AN61" si="52">IF((IF(AO45=1,1-ABS(($BF$2-N45)/90),ABS((90-$BF$2-N45)/90)))&gt;(1-(0.01*$BO$2)),(IF(AO45=1,1-ABS(($BF$2-N45)/90),ABS((90-$BF$2-N45)/90))),0)</f>
        <v>0</v>
      </c>
      <c r="AO45">
        <f t="shared" si="28"/>
        <v>0</v>
      </c>
      <c r="AP45">
        <f t="shared" ref="AP45:AP61" si="53">IF((IF(OR(W45&lt;$BO$2,X45&lt;$BO$2),(90-(IF(X45&lt;W45,X45,W45)))/90,0))&gt;(1-(0.01*$BO$2)),(IF(OR(W45&lt;$BO$2,X45&lt;$BO$2),(90-(IF(X45&lt;W45,X45,W45)))/90,0)),0)</f>
        <v>0</v>
      </c>
      <c r="AQ45">
        <f t="shared" ref="AQ45:AQ61" si="54">IF((IF(OR(AD45&lt;$BO$2,AE45&lt;$BO$2),(90-(IF(AE45&lt;AD45,AE45,AD45)))/90,0))&gt;(1-(0.01*$BO$2)),(IF(OR(AD45&lt;$BO$2,AE45&lt;$BO$2),(90-(IF(AE45&lt;AD45,AE45,AD45)))/90,0)),0)</f>
        <v>0</v>
      </c>
      <c r="AR45">
        <f t="shared" si="29"/>
        <v>1</v>
      </c>
      <c r="AS45">
        <f t="shared" si="30"/>
        <v>0</v>
      </c>
      <c r="AT45">
        <f t="shared" si="19"/>
        <v>1</v>
      </c>
      <c r="AU45" t="str">
        <f t="shared" si="20"/>
        <v/>
      </c>
      <c r="AV45" s="80"/>
      <c r="AW45" s="80"/>
    </row>
    <row r="46" spans="1:51" s="1" customFormat="1" x14ac:dyDescent="0.2">
      <c r="A46" t="s">
        <v>306</v>
      </c>
      <c r="B46" t="s">
        <v>307</v>
      </c>
      <c r="C46" s="10" t="s">
        <v>830</v>
      </c>
      <c r="D46">
        <f t="shared" si="44"/>
        <v>1.52914375</v>
      </c>
      <c r="E46"/>
      <c r="F46">
        <f t="shared" si="45"/>
        <v>1.53315625</v>
      </c>
      <c r="G46"/>
      <c r="H46">
        <f t="shared" si="46"/>
        <v>1.5391531249999999</v>
      </c>
      <c r="N46">
        <f t="shared" si="47"/>
        <v>78.84016548014354</v>
      </c>
      <c r="P46" s="99" t="s">
        <v>79</v>
      </c>
      <c r="Q46" s="37">
        <f>(Q44+Q48)/2</f>
        <v>0.3125</v>
      </c>
      <c r="R46" s="81" t="s">
        <v>162</v>
      </c>
      <c r="S46" s="81" t="s">
        <v>309</v>
      </c>
      <c r="T46" s="81">
        <f>(T44+T48)/(SQRT((T44+T48)^2+(U44+U48)^2+(V44+V48)^2))</f>
        <v>-1.703871471935408E-2</v>
      </c>
      <c r="U46" s="81">
        <f>(U44+U48)/(SQRT((T44+T48)^2+(U44+U48)^2+(V44+V48)^2))</f>
        <v>0.21643961393810299</v>
      </c>
      <c r="V46" s="81">
        <f>(V44+V48)/(SQRT((T44+T48)^2+(U44+U48)^2+(V44+V48)^2))</f>
        <v>0.97614731250925302</v>
      </c>
      <c r="W46" s="73">
        <f t="shared" si="3"/>
        <v>78.547370979709925</v>
      </c>
      <c r="X46" s="73">
        <f t="shared" si="43"/>
        <v>87.623297199588222</v>
      </c>
      <c r="AD46" s="73" t="s">
        <v>8</v>
      </c>
      <c r="AE46" s="73" t="s">
        <v>8</v>
      </c>
      <c r="AG46" t="s">
        <v>227</v>
      </c>
      <c r="AH46" t="s">
        <v>310</v>
      </c>
      <c r="AI46">
        <f t="shared" si="48"/>
        <v>0</v>
      </c>
      <c r="AJ46">
        <f t="shared" si="49"/>
        <v>0</v>
      </c>
      <c r="AK46">
        <f t="shared" si="50"/>
        <v>0</v>
      </c>
      <c r="AL46">
        <f t="shared" si="51"/>
        <v>0</v>
      </c>
      <c r="AM46">
        <f t="shared" si="27"/>
        <v>0</v>
      </c>
      <c r="AN46">
        <f t="shared" si="52"/>
        <v>0</v>
      </c>
      <c r="AO46">
        <f t="shared" si="28"/>
        <v>0</v>
      </c>
      <c r="AP46">
        <f t="shared" si="53"/>
        <v>0</v>
      </c>
      <c r="AQ46">
        <f t="shared" si="54"/>
        <v>0</v>
      </c>
      <c r="AR46">
        <f t="shared" si="29"/>
        <v>1</v>
      </c>
      <c r="AS46">
        <f t="shared" si="30"/>
        <v>0</v>
      </c>
      <c r="AT46">
        <f t="shared" si="19"/>
        <v>1</v>
      </c>
      <c r="AU46" t="str">
        <f t="shared" si="20"/>
        <v/>
      </c>
    </row>
    <row r="47" spans="1:51" s="1" customFormat="1" x14ac:dyDescent="0.2">
      <c r="A47" t="s">
        <v>306</v>
      </c>
      <c r="B47" t="s">
        <v>307</v>
      </c>
      <c r="C47" s="10" t="s">
        <v>831</v>
      </c>
      <c r="D47">
        <f t="shared" si="44"/>
        <v>1.529215625</v>
      </c>
      <c r="E47"/>
      <c r="F47">
        <f t="shared" si="45"/>
        <v>1.5332343749999999</v>
      </c>
      <c r="G47"/>
      <c r="H47">
        <f t="shared" si="46"/>
        <v>1.5392296875</v>
      </c>
      <c r="N47">
        <f t="shared" si="47"/>
        <v>78.891354732358835</v>
      </c>
      <c r="P47" s="99" t="s">
        <v>79</v>
      </c>
      <c r="Q47" s="37">
        <f>(Q46+Q48)/2</f>
        <v>0.46875</v>
      </c>
      <c r="R47" s="81" t="s">
        <v>162</v>
      </c>
      <c r="S47" s="81" t="s">
        <v>309</v>
      </c>
      <c r="T47" s="81">
        <f>(T46+T48)/(SQRT((T46+T48)^2+(U46+U48)^2+(V46+V48)^2))</f>
        <v>-1.716016427825973E-2</v>
      </c>
      <c r="U47" s="81">
        <f>(U46+U48)/(SQRT((T46+T48)^2+(U46+U48)^2+(V46+V48)^2))</f>
        <v>0.18223552549214755</v>
      </c>
      <c r="V47" s="81">
        <f>(V46+V48)/(SQRT((T46+T48)^2+(U46+U48)^2+(V46+V48)^2))</f>
        <v>0.98310515307903046</v>
      </c>
      <c r="W47" s="73">
        <f t="shared" si="3"/>
        <v>79.384064552652745</v>
      </c>
      <c r="X47" s="73">
        <f t="shared" si="43"/>
        <v>86.738772606349727</v>
      </c>
      <c r="AD47" s="73" t="s">
        <v>8</v>
      </c>
      <c r="AE47" s="73" t="s">
        <v>8</v>
      </c>
      <c r="AG47" t="s">
        <v>227</v>
      </c>
      <c r="AH47" t="s">
        <v>310</v>
      </c>
      <c r="AI47">
        <f t="shared" si="48"/>
        <v>0</v>
      </c>
      <c r="AJ47">
        <f t="shared" si="49"/>
        <v>0</v>
      </c>
      <c r="AK47">
        <f t="shared" si="50"/>
        <v>0</v>
      </c>
      <c r="AL47">
        <f t="shared" si="51"/>
        <v>0</v>
      </c>
      <c r="AM47">
        <f t="shared" si="27"/>
        <v>0</v>
      </c>
      <c r="AN47">
        <f t="shared" si="52"/>
        <v>0</v>
      </c>
      <c r="AO47">
        <f t="shared" si="28"/>
        <v>0</v>
      </c>
      <c r="AP47">
        <f t="shared" si="53"/>
        <v>0</v>
      </c>
      <c r="AQ47">
        <f t="shared" si="54"/>
        <v>0</v>
      </c>
      <c r="AR47">
        <f t="shared" si="29"/>
        <v>1</v>
      </c>
      <c r="AS47">
        <f t="shared" si="30"/>
        <v>0</v>
      </c>
      <c r="AT47">
        <f t="shared" si="19"/>
        <v>1</v>
      </c>
      <c r="AU47" t="str">
        <f t="shared" si="20"/>
        <v/>
      </c>
    </row>
    <row r="48" spans="1:51" s="1" customFormat="1" x14ac:dyDescent="0.2">
      <c r="A48" t="s">
        <v>306</v>
      </c>
      <c r="B48" t="s">
        <v>307</v>
      </c>
      <c r="C48" s="10" t="s">
        <v>832</v>
      </c>
      <c r="D48">
        <f t="shared" si="44"/>
        <v>1.5292874999999999</v>
      </c>
      <c r="E48"/>
      <c r="F48">
        <f t="shared" si="45"/>
        <v>1.5333124999999999</v>
      </c>
      <c r="G48"/>
      <c r="H48">
        <f t="shared" si="46"/>
        <v>1.5393062499999999</v>
      </c>
      <c r="N48">
        <f t="shared" si="47"/>
        <v>78.942486860769066</v>
      </c>
      <c r="P48" s="99" t="s">
        <v>79</v>
      </c>
      <c r="Q48" s="58">
        <f>(Q44+Q52)/2</f>
        <v>0.625</v>
      </c>
      <c r="R48" s="81" t="s">
        <v>162</v>
      </c>
      <c r="S48" s="81" t="s">
        <v>309</v>
      </c>
      <c r="T48" s="81">
        <f>(T44+T52)/(SQRT((T44+T52)^2+(U44+U52)^2+(V44+V52)^2))</f>
        <v>-1.7260706820312992E-2</v>
      </c>
      <c r="U48" s="81">
        <f>(U44+U52)/(SQRT((T44+T52)^2+(U44+U52)^2+(V44+V52)^2))</f>
        <v>0.14780941112961071</v>
      </c>
      <c r="V48" s="81">
        <f>(V44+V52)/(SQRT((T44+T52)^2+(U44+U52)^2+(V44+V52)^2))</f>
        <v>0.98886523145552085</v>
      </c>
      <c r="W48" s="73">
        <f t="shared" ref="W48:W50" si="55">IF((DEGREES(ACOS((T48*$BI$2+U48*$BJ$2+V48*$BK$2)/((SQRT(T48^2+U48^2+V48^2))*(SQRT($BI$2^2+$BJ$2^2+$BK$2^2))))))&gt;90,ABS(180-(DEGREES(ACOS((T48*$BI$2+U48*$BJ$2+V48*$BK$2)/((SQRT(T48^2+U48^2+V48^2))*(SQRT($BI$2^2+$BJ$2^2+$BK$2^2))))))),(DEGREES(ACOS((T48*$BI$2+U48*$BJ$2+V48*$BK$2)/((SQRT(T48^2+U48^2+V48^2))*(SQRT($BI$2^2+$BJ$2^2+$BK$2^2)))))))</f>
        <v>80.231523516373557</v>
      </c>
      <c r="X48" s="73">
        <f t="shared" si="43"/>
        <v>85.857450739261338</v>
      </c>
      <c r="AD48" s="73" t="s">
        <v>8</v>
      </c>
      <c r="AE48" s="73" t="s">
        <v>8</v>
      </c>
      <c r="AG48" t="s">
        <v>227</v>
      </c>
      <c r="AH48" t="s">
        <v>310</v>
      </c>
      <c r="AI48">
        <f t="shared" si="48"/>
        <v>0</v>
      </c>
      <c r="AJ48">
        <f t="shared" si="49"/>
        <v>0</v>
      </c>
      <c r="AK48">
        <f t="shared" si="50"/>
        <v>0</v>
      </c>
      <c r="AL48">
        <f t="shared" si="51"/>
        <v>0</v>
      </c>
      <c r="AM48">
        <f t="shared" si="27"/>
        <v>0</v>
      </c>
      <c r="AN48">
        <f t="shared" si="52"/>
        <v>0</v>
      </c>
      <c r="AO48">
        <f t="shared" si="28"/>
        <v>0</v>
      </c>
      <c r="AP48">
        <f t="shared" si="53"/>
        <v>0</v>
      </c>
      <c r="AQ48">
        <f t="shared" si="54"/>
        <v>0</v>
      </c>
      <c r="AR48">
        <f t="shared" si="29"/>
        <v>1</v>
      </c>
      <c r="AS48">
        <f t="shared" si="30"/>
        <v>0</v>
      </c>
      <c r="AT48">
        <f t="shared" si="19"/>
        <v>1</v>
      </c>
      <c r="AU48" t="str">
        <f t="shared" si="20"/>
        <v/>
      </c>
    </row>
    <row r="49" spans="1:51" s="1" customFormat="1" x14ac:dyDescent="0.2">
      <c r="A49" t="s">
        <v>306</v>
      </c>
      <c r="B49" t="s">
        <v>307</v>
      </c>
      <c r="C49" s="10" t="s">
        <v>833</v>
      </c>
      <c r="D49">
        <f t="shared" si="44"/>
        <v>1.5293593749999999</v>
      </c>
      <c r="E49"/>
      <c r="F49">
        <f t="shared" si="45"/>
        <v>1.533390625</v>
      </c>
      <c r="G49"/>
      <c r="H49">
        <f t="shared" si="46"/>
        <v>1.5393828125</v>
      </c>
      <c r="N49">
        <f t="shared" si="47"/>
        <v>78.993562003607238</v>
      </c>
      <c r="P49" s="99" t="s">
        <v>79</v>
      </c>
      <c r="Q49" s="37">
        <f>(Q48+Q50)/2</f>
        <v>0.78125</v>
      </c>
      <c r="R49" s="81" t="s">
        <v>162</v>
      </c>
      <c r="S49" s="81" t="s">
        <v>309</v>
      </c>
      <c r="T49" s="81">
        <f>(T48+T50)/(SQRT((T48+T50)^2+(U48+U50)^2+(V48+V50)^2))</f>
        <v>-1.7340219849913765E-2</v>
      </c>
      <c r="U49" s="81">
        <f>(U48+U50)/(SQRT((T48+T50)^2+(U48+U50)^2+(V48+V50)^2))</f>
        <v>0.11320321376790679</v>
      </c>
      <c r="V49" s="81">
        <f>(V48+V50)/(SQRT((T48+T50)^2+(U48+U50)^2+(V48+V50)^2))</f>
        <v>0.99342052987049456</v>
      </c>
      <c r="W49" s="73">
        <f t="shared" si="55"/>
        <v>81.08881845085709</v>
      </c>
      <c r="X49" s="73">
        <f t="shared" si="43"/>
        <v>84.980207917401756</v>
      </c>
      <c r="AD49" s="73" t="s">
        <v>8</v>
      </c>
      <c r="AE49" s="73" t="s">
        <v>8</v>
      </c>
      <c r="AG49" t="s">
        <v>227</v>
      </c>
      <c r="AH49" t="s">
        <v>310</v>
      </c>
      <c r="AI49">
        <f t="shared" si="48"/>
        <v>0</v>
      </c>
      <c r="AJ49">
        <f t="shared" si="49"/>
        <v>0</v>
      </c>
      <c r="AK49">
        <f t="shared" si="50"/>
        <v>0</v>
      </c>
      <c r="AL49">
        <f t="shared" si="51"/>
        <v>0</v>
      </c>
      <c r="AM49">
        <f t="shared" si="27"/>
        <v>0</v>
      </c>
      <c r="AN49">
        <f t="shared" si="52"/>
        <v>0</v>
      </c>
      <c r="AO49">
        <f t="shared" si="28"/>
        <v>0</v>
      </c>
      <c r="AP49">
        <f t="shared" si="53"/>
        <v>0</v>
      </c>
      <c r="AQ49">
        <f t="shared" si="54"/>
        <v>0</v>
      </c>
      <c r="AR49">
        <f t="shared" si="29"/>
        <v>1</v>
      </c>
      <c r="AS49">
        <f t="shared" si="30"/>
        <v>0</v>
      </c>
      <c r="AT49">
        <f t="shared" si="19"/>
        <v>1</v>
      </c>
      <c r="AU49" t="str">
        <f t="shared" si="20"/>
        <v/>
      </c>
    </row>
    <row r="50" spans="1:51" s="1" customFormat="1" x14ac:dyDescent="0.2">
      <c r="A50" t="s">
        <v>306</v>
      </c>
      <c r="B50" t="s">
        <v>307</v>
      </c>
      <c r="C50" s="10" t="s">
        <v>834</v>
      </c>
      <c r="D50">
        <f t="shared" si="44"/>
        <v>1.52943125</v>
      </c>
      <c r="E50"/>
      <c r="F50">
        <f t="shared" si="45"/>
        <v>1.5334687499999999</v>
      </c>
      <c r="G50"/>
      <c r="H50">
        <f t="shared" si="46"/>
        <v>1.5394593749999999</v>
      </c>
      <c r="N50">
        <f t="shared" si="47"/>
        <v>79.044580298589779</v>
      </c>
      <c r="P50" s="99" t="s">
        <v>79</v>
      </c>
      <c r="Q50" s="37">
        <f>(Q48+Q52)/2</f>
        <v>0.9375</v>
      </c>
      <c r="R50" s="81" t="s">
        <v>162</v>
      </c>
      <c r="S50" s="81" t="s">
        <v>309</v>
      </c>
      <c r="T50" s="81">
        <f>(T48+T52)/(SQRT((T48+T52)^2+(U48+U52)^2+(V48+V52)^2))</f>
        <v>-1.7398606492683519E-2</v>
      </c>
      <c r="U50" s="81">
        <f>(U48+U52)/(SQRT((T48+T52)^2+(U48+U52)^2+(V48+V52)^2))</f>
        <v>7.8459095727844999E-2</v>
      </c>
      <c r="V50" s="81">
        <f>(V48+V52)/(SQRT((T48+T52)^2+(U48+U52)^2+(V48+V52)^2))</f>
        <v>0.99676549839452289</v>
      </c>
      <c r="W50" s="73">
        <f t="shared" si="55"/>
        <v>81.955027429755475</v>
      </c>
      <c r="X50" s="73">
        <f t="shared" si="43"/>
        <v>84.107924127284917</v>
      </c>
      <c r="AD50" s="73" t="s">
        <v>8</v>
      </c>
      <c r="AE50" s="73" t="s">
        <v>8</v>
      </c>
      <c r="AG50" t="s">
        <v>227</v>
      </c>
      <c r="AH50" t="s">
        <v>310</v>
      </c>
      <c r="AI50">
        <f t="shared" si="48"/>
        <v>0</v>
      </c>
      <c r="AJ50">
        <f t="shared" si="49"/>
        <v>0</v>
      </c>
      <c r="AK50">
        <f t="shared" si="50"/>
        <v>0</v>
      </c>
      <c r="AL50">
        <f t="shared" si="51"/>
        <v>0</v>
      </c>
      <c r="AM50">
        <f t="shared" si="27"/>
        <v>0</v>
      </c>
      <c r="AN50">
        <f t="shared" si="52"/>
        <v>0</v>
      </c>
      <c r="AO50">
        <f t="shared" si="28"/>
        <v>0</v>
      </c>
      <c r="AP50">
        <f t="shared" si="53"/>
        <v>0</v>
      </c>
      <c r="AQ50">
        <f t="shared" si="54"/>
        <v>0</v>
      </c>
      <c r="AR50">
        <f t="shared" si="29"/>
        <v>1</v>
      </c>
      <c r="AS50">
        <f t="shared" si="30"/>
        <v>0</v>
      </c>
      <c r="AT50">
        <f t="shared" si="19"/>
        <v>1</v>
      </c>
      <c r="AU50" t="str">
        <f t="shared" si="20"/>
        <v/>
      </c>
    </row>
    <row r="51" spans="1:51" s="1" customFormat="1" x14ac:dyDescent="0.2">
      <c r="A51" t="s">
        <v>306</v>
      </c>
      <c r="B51" t="s">
        <v>307</v>
      </c>
      <c r="C51" s="10" t="s">
        <v>835</v>
      </c>
      <c r="D51">
        <f t="shared" si="44"/>
        <v>1.529503125</v>
      </c>
      <c r="E51"/>
      <c r="F51">
        <f t="shared" si="45"/>
        <v>1.5335468749999999</v>
      </c>
      <c r="G51"/>
      <c r="H51">
        <f t="shared" si="46"/>
        <v>1.5395359375</v>
      </c>
      <c r="N51">
        <f t="shared" si="47"/>
        <v>79.095541882913182</v>
      </c>
      <c r="P51" s="99" t="s">
        <v>79</v>
      </c>
      <c r="Q51" s="37">
        <f>(Q50+Q52)/2</f>
        <v>1.09375</v>
      </c>
      <c r="R51" s="81" t="s">
        <v>162</v>
      </c>
      <c r="S51" s="81" t="s">
        <v>309</v>
      </c>
      <c r="T51" s="81">
        <f>(T50+T52)/(SQRT((T50+T52)^2+(U50+U52)^2+(V50+V52)^2))</f>
        <v>-1.7435795613491824E-2</v>
      </c>
      <c r="U51" s="81">
        <f>(U50+U52)/(SQRT((T50+T52)^2+(U50+U52)^2+(V50+V52)^2))</f>
        <v>4.3619387365336042E-2</v>
      </c>
      <c r="V51" s="81">
        <f>(V50+V52)/(SQRT((T50+T52)^2+(U50+U52)^2+(V50+V52)^2))</f>
        <v>0.99889606169871215</v>
      </c>
      <c r="W51" s="73">
        <f t="shared" ref="W51" si="56">IF((DEGREES(ACOS((T51*$BI$2+U51*$BJ$2+V51*$BK$2)/((SQRT(T51^2+U51^2+V51^2))*(SQRT($BI$2^2+$BJ$2^2+$BK$2^2))))))&gt;90,ABS(180-(DEGREES(ACOS((T51*$BI$2+U51*$BJ$2+V51*$BK$2)/((SQRT(T51^2+U51^2+V51^2))*(SQRT($BI$2^2+$BJ$2^2+$BK$2^2))))))),(DEGREES(ACOS((T51*$BI$2+U51*$BJ$2+V51*$BK$2)/((SQRT(T51^2+U51^2+V51^2))*(SQRT($BI$2^2+$BJ$2^2+$BK$2^2)))))))</f>
        <v>82.829235742259314</v>
      </c>
      <c r="X51" s="73">
        <f t="shared" si="43"/>
        <v>83.241483703291365</v>
      </c>
      <c r="AD51" s="73" t="s">
        <v>8</v>
      </c>
      <c r="AE51" s="73" t="s">
        <v>8</v>
      </c>
      <c r="AG51" t="s">
        <v>227</v>
      </c>
      <c r="AH51" t="s">
        <v>310</v>
      </c>
      <c r="AI51">
        <f t="shared" si="48"/>
        <v>0</v>
      </c>
      <c r="AJ51">
        <f t="shared" si="49"/>
        <v>0</v>
      </c>
      <c r="AK51">
        <f t="shared" si="50"/>
        <v>0</v>
      </c>
      <c r="AL51">
        <f t="shared" si="51"/>
        <v>0</v>
      </c>
      <c r="AM51">
        <f t="shared" si="27"/>
        <v>0</v>
      </c>
      <c r="AN51">
        <f t="shared" si="52"/>
        <v>0</v>
      </c>
      <c r="AO51">
        <f t="shared" si="28"/>
        <v>0</v>
      </c>
      <c r="AP51">
        <f t="shared" si="53"/>
        <v>0</v>
      </c>
      <c r="AQ51">
        <f t="shared" si="54"/>
        <v>0</v>
      </c>
      <c r="AR51">
        <f t="shared" si="29"/>
        <v>1</v>
      </c>
      <c r="AS51">
        <f t="shared" si="30"/>
        <v>0</v>
      </c>
      <c r="AT51">
        <f t="shared" si="19"/>
        <v>1</v>
      </c>
      <c r="AU51" t="str">
        <f t="shared" ref="AU51:AU66" si="57">IF(AT51=$AT$729,AS51,"")</f>
        <v/>
      </c>
    </row>
    <row r="52" spans="1:51" x14ac:dyDescent="0.2">
      <c r="A52" t="s">
        <v>306</v>
      </c>
      <c r="B52" t="s">
        <v>307</v>
      </c>
      <c r="C52" t="s">
        <v>311</v>
      </c>
      <c r="D52">
        <f t="shared" si="44"/>
        <v>1.5295749999999999</v>
      </c>
      <c r="F52">
        <f t="shared" si="45"/>
        <v>1.533625</v>
      </c>
      <c r="H52">
        <f t="shared" si="46"/>
        <v>1.5396124999999998</v>
      </c>
      <c r="J52" s="73">
        <f t="shared" si="11"/>
        <v>1.5302097118277356</v>
      </c>
      <c r="K52" s="73"/>
      <c r="L52" s="73">
        <f>ABS(1/SQRT((((COS(RADIANS($AX$16)))^2)/(D52^2))+(((COS(RADIANS($AY$16)))^2)/(F52^2))+(((COS(RADIANS($AZ$16)))^2)/(H52^2)))-(1/SQRT((((COS(RADIANS($AX$25)))^2)/(D52^2))+(((COS(RADIANS($AY$25)))^2)/(F52^2))+(((COS(RADIANS($AZ$25)))^2)/(H52^2)))))</f>
        <v>2.9206021791070569E-3</v>
      </c>
      <c r="M52" s="73"/>
      <c r="N52">
        <f t="shared" si="47"/>
        <v>79.146446893270067</v>
      </c>
      <c r="P52" s="99" t="s">
        <v>79</v>
      </c>
      <c r="Q52" s="37">
        <v>1.25</v>
      </c>
      <c r="R52" s="81" t="s">
        <v>162</v>
      </c>
      <c r="S52" s="81" t="s">
        <v>309</v>
      </c>
      <c r="T52" s="81">
        <f>(T44+T60)/(SQRT((T44+T60)^2+(U44+U60)^2+(V44+V60)^2))</f>
        <v>-1.7451741903123506E-2</v>
      </c>
      <c r="U52" s="81">
        <f>(U44+U60)/(SQRT((T44+T60)^2+(U44+U60)^2+(V44+V60)^2))</f>
        <v>8.7265354983739642E-3</v>
      </c>
      <c r="V52" s="81">
        <f>(V44+V60)/(SQRT((T44+T60)^2+(U44+U60)^2+(V44+V60)^2))</f>
        <v>0.99980962401986428</v>
      </c>
      <c r="W52" s="73">
        <f>IF((DEGREES(ACOS((T52*$BI$2+U52*$BJ$2+V52*$BK$2)/((SQRT(T52^2+U52^2+V52^2))*(SQRT($BI$2^2+$BJ$2^2+$BK$2^2))))))&gt;90,ABS(180-(DEGREES(ACOS((T52*$BI$2+U52*$BJ$2+V52*$BK$2)/((SQRT(T52^2+U52^2+V52^2))*(SQRT($BI$2^2+$BJ$2^2+$BK$2^2))))))),(DEGREES(ACOS((T52*$BI$2+U52*$BJ$2+V52*$BK$2)/((SQRT(T52^2+U52^2+V52^2))*(SQRT($BI$2^2+$BJ$2^2+$BK$2^2)))))))</f>
        <v>83.710535494524052</v>
      </c>
      <c r="X52" s="73">
        <f t="shared" si="43"/>
        <v>82.381775946558136</v>
      </c>
      <c r="AD52" s="73" t="s">
        <v>8</v>
      </c>
      <c r="AE52" s="73" t="s">
        <v>8</v>
      </c>
      <c r="AG52" t="s">
        <v>227</v>
      </c>
      <c r="AH52" t="s">
        <v>310</v>
      </c>
      <c r="AI52">
        <f t="shared" si="48"/>
        <v>0</v>
      </c>
      <c r="AJ52">
        <f t="shared" si="49"/>
        <v>0</v>
      </c>
      <c r="AK52">
        <f t="shared" si="50"/>
        <v>0</v>
      </c>
      <c r="AL52">
        <f t="shared" si="51"/>
        <v>0</v>
      </c>
      <c r="AM52">
        <f t="shared" si="27"/>
        <v>0</v>
      </c>
      <c r="AN52">
        <f t="shared" si="52"/>
        <v>0</v>
      </c>
      <c r="AO52">
        <f t="shared" si="28"/>
        <v>0</v>
      </c>
      <c r="AP52">
        <f t="shared" si="53"/>
        <v>0</v>
      </c>
      <c r="AQ52">
        <f t="shared" si="54"/>
        <v>0</v>
      </c>
      <c r="AR52">
        <f t="shared" si="29"/>
        <v>1</v>
      </c>
      <c r="AS52">
        <f t="shared" si="30"/>
        <v>0</v>
      </c>
      <c r="AT52">
        <f t="shared" si="19"/>
        <v>1</v>
      </c>
      <c r="AU52" t="str">
        <f t="shared" si="57"/>
        <v/>
      </c>
    </row>
    <row r="53" spans="1:51" x14ac:dyDescent="0.2">
      <c r="A53" t="s">
        <v>306</v>
      </c>
      <c r="B53" t="s">
        <v>307</v>
      </c>
      <c r="C53" t="s">
        <v>836</v>
      </c>
      <c r="D53">
        <f t="shared" si="44"/>
        <v>1.5296468749999999</v>
      </c>
      <c r="F53">
        <f t="shared" si="45"/>
        <v>1.5337031249999999</v>
      </c>
      <c r="H53">
        <f t="shared" si="46"/>
        <v>1.5396890624999999</v>
      </c>
      <c r="J53" s="73"/>
      <c r="K53" s="73"/>
      <c r="L53" s="73"/>
      <c r="M53" s="73"/>
      <c r="N53">
        <f t="shared" si="47"/>
        <v>79.197295465820076</v>
      </c>
      <c r="P53" s="99" t="s">
        <v>79</v>
      </c>
      <c r="Q53" s="37">
        <f>(Q52+Q54)/2</f>
        <v>1.40625</v>
      </c>
      <c r="R53" s="81" t="s">
        <v>162</v>
      </c>
      <c r="S53" s="81" t="s">
        <v>309</v>
      </c>
      <c r="T53" s="81">
        <f>(T52+T54)/(SQRT((T52+T54)^2+(U52+U54)^2+(V52+V54)^2))</f>
        <v>-1.7446425933480992E-2</v>
      </c>
      <c r="U53" s="81">
        <f>(U52+U54)/(SQRT((T52+T54)^2+(U52+U54)^2+(V52+V54)^2))</f>
        <v>-2.6176948307873135E-2</v>
      </c>
      <c r="V53" s="81">
        <f>(V52+V54)/(SQRT((T52+T54)^2+(U52+U54)^2+(V52+V54)^2))</f>
        <v>0.99950507232301455</v>
      </c>
      <c r="W53" s="73">
        <f>IF((DEGREES(ACOS((T53*$BI$2+U53*$BJ$2+V53*$BK$2)/((SQRT(T53^2+U53^2+V53^2))*(SQRT($BI$2^2+$BJ$2^2+$BK$2^2))))))&gt;90,ABS(180-(DEGREES(ACOS((T53*$BI$2+U53*$BJ$2+V53*$BK$2)/((SQRT(T53^2+U53^2+V53^2))*(SQRT($BI$2^2+$BJ$2^2+$BK$2^2))))))),(DEGREES(ACOS((T53*$BI$2+U53*$BJ$2+V53*$BK$2)/((SQRT(T53^2+U53^2+V53^2))*(SQRT($BI$2^2+$BJ$2^2+$BK$2^2)))))))</f>
        <v>84.598025105131555</v>
      </c>
      <c r="X53" s="73">
        <f t="shared" si="43"/>
        <v>81.529695670296178</v>
      </c>
      <c r="AD53" s="73" t="s">
        <v>8</v>
      </c>
      <c r="AE53" s="73" t="s">
        <v>8</v>
      </c>
      <c r="AG53" t="s">
        <v>227</v>
      </c>
      <c r="AH53" t="s">
        <v>310</v>
      </c>
      <c r="AI53">
        <f t="shared" si="48"/>
        <v>0</v>
      </c>
      <c r="AJ53">
        <f t="shared" si="49"/>
        <v>0</v>
      </c>
      <c r="AK53">
        <f t="shared" si="50"/>
        <v>0</v>
      </c>
      <c r="AL53">
        <f t="shared" si="51"/>
        <v>0</v>
      </c>
      <c r="AM53">
        <f t="shared" si="27"/>
        <v>0</v>
      </c>
      <c r="AN53">
        <f t="shared" si="52"/>
        <v>0</v>
      </c>
      <c r="AO53">
        <f t="shared" si="28"/>
        <v>0</v>
      </c>
      <c r="AP53">
        <f t="shared" si="53"/>
        <v>0</v>
      </c>
      <c r="AQ53">
        <f t="shared" si="54"/>
        <v>0</v>
      </c>
      <c r="AR53">
        <f t="shared" si="29"/>
        <v>1</v>
      </c>
      <c r="AS53">
        <f t="shared" si="30"/>
        <v>0</v>
      </c>
      <c r="AT53">
        <f t="shared" si="19"/>
        <v>1</v>
      </c>
      <c r="AU53" t="str">
        <f t="shared" si="57"/>
        <v/>
      </c>
    </row>
    <row r="54" spans="1:51" x14ac:dyDescent="0.2">
      <c r="A54" t="s">
        <v>306</v>
      </c>
      <c r="B54" t="s">
        <v>307</v>
      </c>
      <c r="C54" t="s">
        <v>837</v>
      </c>
      <c r="D54">
        <f t="shared" si="44"/>
        <v>1.52971875</v>
      </c>
      <c r="F54">
        <f t="shared" si="45"/>
        <v>1.5337812499999999</v>
      </c>
      <c r="H54">
        <f t="shared" si="46"/>
        <v>1.539765625</v>
      </c>
      <c r="J54" s="73"/>
      <c r="K54" s="73"/>
      <c r="L54" s="73"/>
      <c r="M54" s="73"/>
      <c r="N54">
        <f t="shared" si="47"/>
        <v>79.248087736226367</v>
      </c>
      <c r="P54" s="99" t="s">
        <v>79</v>
      </c>
      <c r="Q54" s="37">
        <f>(Q52+Q56)/2</f>
        <v>1.5625</v>
      </c>
      <c r="R54" s="81" t="s">
        <v>162</v>
      </c>
      <c r="S54" s="81" t="s">
        <v>309</v>
      </c>
      <c r="T54" s="81">
        <f>(T52+T56)/(SQRT((T52+T56)^2+(U52+U56)^2+(V52+V56)^2))</f>
        <v>-1.7419854181254437E-2</v>
      </c>
      <c r="U54" s="81">
        <f>(U52+U56)/(SQRT((T52+T56)^2+(U52+U56)^2+(V52+V56)^2))</f>
        <v>-6.1048539534856866E-2</v>
      </c>
      <c r="V54" s="81">
        <f>(V52+V56)/(SQRT((T52+T56)^2+(U52+U56)^2+(V52+V56)^2))</f>
        <v>0.99798277765749288</v>
      </c>
      <c r="W54" s="73">
        <f>IF((DEGREES(ACOS((T54*$BI$2+U54*$BJ$2+V54*$BK$2)/((SQRT(T54^2+U54^2+V54^2))*(SQRT($BI$2^2+$BJ$2^2+$BK$2^2))))))&gt;90,ABS(180-(DEGREES(ACOS((T54*$BI$2+U54*$BJ$2+V54*$BK$2)/((SQRT(T54^2+U54^2+V54^2))*(SQRT($BI$2^2+$BJ$2^2+$BK$2^2))))))),(DEGREES(ACOS((T54*$BI$2+U54*$BJ$2+V54*$BK$2)/((SQRT(T54^2+U54^2+V54^2))*(SQRT($BI$2^2+$BJ$2^2+$BK$2^2)))))))</f>
        <v>85.490808708415798</v>
      </c>
      <c r="X54" s="73">
        <f t="shared" si="43"/>
        <v>80.686143658992322</v>
      </c>
      <c r="AD54" s="73" t="s">
        <v>8</v>
      </c>
      <c r="AE54" s="73" t="s">
        <v>8</v>
      </c>
      <c r="AG54" t="s">
        <v>227</v>
      </c>
      <c r="AH54" t="s">
        <v>310</v>
      </c>
      <c r="AI54">
        <f t="shared" si="48"/>
        <v>0</v>
      </c>
      <c r="AJ54">
        <f t="shared" si="49"/>
        <v>0</v>
      </c>
      <c r="AK54">
        <f t="shared" si="50"/>
        <v>0</v>
      </c>
      <c r="AL54">
        <f t="shared" si="51"/>
        <v>0</v>
      </c>
      <c r="AM54">
        <f t="shared" si="27"/>
        <v>0</v>
      </c>
      <c r="AN54">
        <f t="shared" si="52"/>
        <v>0</v>
      </c>
      <c r="AO54">
        <f t="shared" si="28"/>
        <v>0</v>
      </c>
      <c r="AP54">
        <f t="shared" si="53"/>
        <v>0</v>
      </c>
      <c r="AQ54">
        <f t="shared" si="54"/>
        <v>0</v>
      </c>
      <c r="AR54">
        <f t="shared" si="29"/>
        <v>1</v>
      </c>
      <c r="AS54">
        <f t="shared" si="30"/>
        <v>0</v>
      </c>
      <c r="AT54">
        <f t="shared" si="19"/>
        <v>1</v>
      </c>
      <c r="AU54" t="str">
        <f t="shared" si="57"/>
        <v/>
      </c>
    </row>
    <row r="55" spans="1:51" x14ac:dyDescent="0.2">
      <c r="A55" t="s">
        <v>306</v>
      </c>
      <c r="B55" t="s">
        <v>307</v>
      </c>
      <c r="C55" t="s">
        <v>838</v>
      </c>
      <c r="D55">
        <f t="shared" si="44"/>
        <v>1.529790625</v>
      </c>
      <c r="F55">
        <f t="shared" si="45"/>
        <v>1.533859375</v>
      </c>
      <c r="H55">
        <f t="shared" si="46"/>
        <v>1.5398421874999999</v>
      </c>
      <c r="J55" s="73"/>
      <c r="K55" s="73"/>
      <c r="L55" s="73"/>
      <c r="M55" s="73"/>
      <c r="N55">
        <f t="shared" si="47"/>
        <v>79.298823839648136</v>
      </c>
      <c r="P55" s="99" t="s">
        <v>79</v>
      </c>
      <c r="Q55" s="37">
        <f>(Q54+Q56)/2</f>
        <v>1.71875</v>
      </c>
      <c r="R55" s="81" t="s">
        <v>162</v>
      </c>
      <c r="S55" s="81" t="s">
        <v>309</v>
      </c>
      <c r="T55" s="81">
        <f>(T54+T56)/(SQRT((T54+T56)^2+(U54+U56)^2+(V54+V56)^2))</f>
        <v>-1.7372059020030851E-2</v>
      </c>
      <c r="U55" s="81">
        <f>(U54+U56)/(SQRT((T54+T56)^2+(U54+U56)^2+(V54+V56)^2))</f>
        <v>-9.5845752520223995E-2</v>
      </c>
      <c r="V55" s="81">
        <f>(V54+V56)/(SQRT((T54+T56)^2+(U54+U56)^2+(V54+V56)^2))</f>
        <v>0.99524459470485782</v>
      </c>
      <c r="W55" s="73">
        <f t="shared" ref="W55" si="58">IF((DEGREES(ACOS((T55*$BI$2+U55*$BJ$2+V55*$BK$2)/((SQRT(T55^2+U55^2+V55^2))*(SQRT($BI$2^2+$BJ$2^2+$BK$2^2))))))&gt;90,ABS(180-(DEGREES(ACOS((T55*$BI$2+U55*$BJ$2+V55*$BK$2)/((SQRT(T55^2+U55^2+V55^2))*(SQRT($BI$2^2+$BJ$2^2+$BK$2^2))))))),(DEGREES(ACOS((T55*$BI$2+U55*$BJ$2+V55*$BK$2)/((SQRT(T55^2+U55^2+V55^2))*(SQRT($BI$2^2+$BJ$2^2+$BK$2^2)))))))</f>
        <v>86.387995478835663</v>
      </c>
      <c r="X55" s="73">
        <f t="shared" si="43"/>
        <v>79.852027028413715</v>
      </c>
      <c r="AD55" s="73" t="s">
        <v>8</v>
      </c>
      <c r="AE55" s="73" t="s">
        <v>8</v>
      </c>
      <c r="AG55" t="s">
        <v>227</v>
      </c>
      <c r="AH55" t="s">
        <v>310</v>
      </c>
      <c r="AI55">
        <f t="shared" si="48"/>
        <v>0</v>
      </c>
      <c r="AJ55">
        <f t="shared" si="49"/>
        <v>0</v>
      </c>
      <c r="AK55">
        <f t="shared" si="50"/>
        <v>0</v>
      </c>
      <c r="AL55">
        <f t="shared" si="51"/>
        <v>0</v>
      </c>
      <c r="AM55">
        <f t="shared" si="27"/>
        <v>0</v>
      </c>
      <c r="AN55">
        <f t="shared" si="52"/>
        <v>0</v>
      </c>
      <c r="AO55">
        <f t="shared" si="28"/>
        <v>0</v>
      </c>
      <c r="AP55">
        <f t="shared" si="53"/>
        <v>0</v>
      </c>
      <c r="AQ55">
        <f t="shared" si="54"/>
        <v>0</v>
      </c>
      <c r="AR55">
        <f t="shared" si="29"/>
        <v>1</v>
      </c>
      <c r="AS55">
        <f t="shared" si="30"/>
        <v>0</v>
      </c>
      <c r="AT55">
        <f t="shared" si="19"/>
        <v>1</v>
      </c>
      <c r="AU55" t="str">
        <f t="shared" si="57"/>
        <v/>
      </c>
    </row>
    <row r="56" spans="1:51" x14ac:dyDescent="0.2">
      <c r="A56" t="s">
        <v>306</v>
      </c>
      <c r="B56" t="s">
        <v>307</v>
      </c>
      <c r="C56" t="s">
        <v>839</v>
      </c>
      <c r="D56">
        <f t="shared" si="44"/>
        <v>1.5298624999999999</v>
      </c>
      <c r="F56">
        <f t="shared" si="45"/>
        <v>1.5339375</v>
      </c>
      <c r="H56">
        <f t="shared" si="46"/>
        <v>1.53991875</v>
      </c>
      <c r="J56" s="73"/>
      <c r="K56" s="73"/>
      <c r="L56" s="73"/>
      <c r="M56" s="73"/>
      <c r="N56">
        <f t="shared" si="47"/>
        <v>79.349503910727435</v>
      </c>
      <c r="P56" s="99" t="s">
        <v>79</v>
      </c>
      <c r="Q56" s="37">
        <f>(Q52+Q60)/2</f>
        <v>1.875</v>
      </c>
      <c r="R56" s="81" t="s">
        <v>162</v>
      </c>
      <c r="S56" s="81" t="s">
        <v>309</v>
      </c>
      <c r="T56" s="81">
        <f>(T52+T60)/(SQRT((T52+T60)^2+(U52+U60)^2+(V52+V60)^2))</f>
        <v>-1.7303098680851912E-2</v>
      </c>
      <c r="U56" s="81">
        <f>(U52+U60)/(SQRT((T52+T60)^2+(U52+U60)^2+(V52+V60)^2))</f>
        <v>-0.1305261922200516</v>
      </c>
      <c r="V56" s="81">
        <f>(V52+V60)/(SQRT((T52+T60)^2+(U52+U60)^2+(V52+V60)^2))</f>
        <v>0.99129385951925209</v>
      </c>
      <c r="W56" s="73">
        <f>IF((DEGREES(ACOS((T56*$BI$2+U56*$BJ$2+V56*$BK$2)/((SQRT(T56^2+U56^2+V56^2))*(SQRT($BI$2^2+$BJ$2^2+$BK$2^2))))))&gt;90,ABS(180-(DEGREES(ACOS((T56*$BI$2+U56*$BJ$2+V56*$BK$2)/((SQRT(T56^2+U56^2+V56^2))*(SQRT($BI$2^2+$BJ$2^2+$BK$2^2))))))),(DEGREES(ACOS((T56*$BI$2+U56*$BJ$2+V56*$BK$2)/((SQRT(T56^2+U56^2+V56^2))*(SQRT($BI$2^2+$BJ$2^2+$BK$2^2)))))))</f>
        <v>87.288698888961733</v>
      </c>
      <c r="X56" s="73">
        <f t="shared" si="43"/>
        <v>79.028259472793025</v>
      </c>
      <c r="AD56" s="73" t="s">
        <v>8</v>
      </c>
      <c r="AE56" s="73" t="s">
        <v>8</v>
      </c>
      <c r="AG56" t="s">
        <v>227</v>
      </c>
      <c r="AH56" t="s">
        <v>310</v>
      </c>
      <c r="AI56">
        <f t="shared" si="48"/>
        <v>0</v>
      </c>
      <c r="AJ56">
        <f t="shared" si="49"/>
        <v>0</v>
      </c>
      <c r="AK56">
        <f t="shared" si="50"/>
        <v>0</v>
      </c>
      <c r="AL56">
        <f t="shared" si="51"/>
        <v>0</v>
      </c>
      <c r="AM56">
        <f t="shared" si="27"/>
        <v>0</v>
      </c>
      <c r="AN56">
        <f t="shared" si="52"/>
        <v>0</v>
      </c>
      <c r="AO56">
        <f t="shared" si="28"/>
        <v>0</v>
      </c>
      <c r="AP56">
        <f t="shared" si="53"/>
        <v>0</v>
      </c>
      <c r="AQ56">
        <f t="shared" si="54"/>
        <v>0</v>
      </c>
      <c r="AR56">
        <f t="shared" si="29"/>
        <v>1</v>
      </c>
      <c r="AS56">
        <f t="shared" si="30"/>
        <v>0</v>
      </c>
      <c r="AT56">
        <f t="shared" si="19"/>
        <v>1</v>
      </c>
      <c r="AU56" t="str">
        <f t="shared" si="57"/>
        <v/>
      </c>
    </row>
    <row r="57" spans="1:51" x14ac:dyDescent="0.2">
      <c r="A57" t="s">
        <v>306</v>
      </c>
      <c r="B57" t="s">
        <v>307</v>
      </c>
      <c r="C57" t="s">
        <v>840</v>
      </c>
      <c r="D57">
        <f t="shared" si="44"/>
        <v>1.5299343749999998</v>
      </c>
      <c r="F57">
        <f t="shared" si="45"/>
        <v>1.5340156249999999</v>
      </c>
      <c r="H57">
        <f t="shared" si="46"/>
        <v>1.5399953124999999</v>
      </c>
      <c r="J57" s="73"/>
      <c r="K57" s="73"/>
      <c r="L57" s="73"/>
      <c r="M57" s="73"/>
      <c r="N57">
        <f t="shared" si="47"/>
        <v>79.400128083616821</v>
      </c>
      <c r="P57" s="99" t="s">
        <v>79</v>
      </c>
      <c r="Q57" s="37">
        <f>(Q56+Q58)/2</f>
        <v>2.03125</v>
      </c>
      <c r="R57" s="81" t="s">
        <v>162</v>
      </c>
      <c r="S57" s="81" t="s">
        <v>309</v>
      </c>
      <c r="T57" s="81">
        <f>(T56+T58)/(SQRT((T56+T58)^2+(U56+U58)^2+(V56+V58)^2))</f>
        <v>-1.7213057181268386E-2</v>
      </c>
      <c r="U57" s="81">
        <f>(U56+U58)/(SQRT((T56+T58)^2+(U56+U58)^2+(V56+V58)^2))</f>
        <v>-0.16504760586067768</v>
      </c>
      <c r="V57" s="81">
        <f>(V56+V58)/(SQRT((T56+T58)^2+(U56+U58)^2+(V56+V58)^2))</f>
        <v>0.98613538546293567</v>
      </c>
      <c r="W57" s="73">
        <f>IF((DEGREES(ACOS((T57*$BI$2+U57*$BJ$2+V57*$BK$2)/((SQRT(T57^2+U57^2+V57^2))*(SQRT($BI$2^2+$BJ$2^2+$BK$2^2))))))&gt;90,ABS(180-(DEGREES(ACOS((T57*$BI$2+U57*$BJ$2+V57*$BK$2)/((SQRT(T57^2+U57^2+V57^2))*(SQRT($BI$2^2+$BJ$2^2+$BK$2^2))))))),(DEGREES(ACOS((T57*$BI$2+U57*$BJ$2+V57*$BK$2)/((SQRT(T57^2+U57^2+V57^2))*(SQRT($BI$2^2+$BJ$2^2+$BK$2^2)))))))</f>
        <v>88.192035913080716</v>
      </c>
      <c r="X57" s="73">
        <f t="shared" si="43"/>
        <v>78.215761385058258</v>
      </c>
      <c r="AD57" s="73" t="s">
        <v>8</v>
      </c>
      <c r="AE57" s="73" t="s">
        <v>8</v>
      </c>
      <c r="AG57" t="s">
        <v>227</v>
      </c>
      <c r="AH57" t="s">
        <v>310</v>
      </c>
      <c r="AI57">
        <f t="shared" si="48"/>
        <v>0</v>
      </c>
      <c r="AJ57">
        <f t="shared" si="49"/>
        <v>0</v>
      </c>
      <c r="AK57">
        <f t="shared" si="50"/>
        <v>0</v>
      </c>
      <c r="AL57">
        <f t="shared" si="51"/>
        <v>0</v>
      </c>
      <c r="AM57">
        <f t="shared" si="27"/>
        <v>0</v>
      </c>
      <c r="AN57">
        <f t="shared" si="52"/>
        <v>0</v>
      </c>
      <c r="AO57">
        <f t="shared" si="28"/>
        <v>0</v>
      </c>
      <c r="AP57">
        <f t="shared" si="53"/>
        <v>0</v>
      </c>
      <c r="AQ57">
        <f t="shared" si="54"/>
        <v>0</v>
      </c>
      <c r="AR57">
        <f t="shared" si="29"/>
        <v>1</v>
      </c>
      <c r="AS57">
        <f t="shared" si="30"/>
        <v>0</v>
      </c>
      <c r="AT57">
        <f t="shared" si="19"/>
        <v>1</v>
      </c>
      <c r="AU57" t="str">
        <f t="shared" si="57"/>
        <v/>
      </c>
    </row>
    <row r="58" spans="1:51" x14ac:dyDescent="0.2">
      <c r="A58" t="s">
        <v>306</v>
      </c>
      <c r="B58" t="s">
        <v>307</v>
      </c>
      <c r="C58" t="s">
        <v>841</v>
      </c>
      <c r="D58">
        <f t="shared" si="44"/>
        <v>1.53000625</v>
      </c>
      <c r="F58">
        <f t="shared" si="45"/>
        <v>1.5340937499999998</v>
      </c>
      <c r="H58">
        <f t="shared" si="46"/>
        <v>1.540071875</v>
      </c>
      <c r="J58" s="73"/>
      <c r="K58" s="73"/>
      <c r="L58" s="73"/>
      <c r="M58" s="73"/>
      <c r="N58">
        <f t="shared" si="47"/>
        <v>79.45069649195996</v>
      </c>
      <c r="P58" s="99" t="s">
        <v>79</v>
      </c>
      <c r="Q58" s="37">
        <f>(Q56+Q60)/2</f>
        <v>2.1875</v>
      </c>
      <c r="R58" s="81" t="s">
        <v>162</v>
      </c>
      <c r="S58" s="81" t="s">
        <v>309</v>
      </c>
      <c r="T58" s="81">
        <f>(T56+T60)/(SQRT((T56+T60)^2+(U56+U60)^2+(V56+V60)^2))</f>
        <v>-1.7102044222977678E-2</v>
      </c>
      <c r="U58" s="81">
        <f>(U56+U60)/(SQRT((T56+T60)^2+(U56+U60)^2+(V56+V60)^2))</f>
        <v>-0.19936793441719722</v>
      </c>
      <c r="V58" s="81">
        <f>(V56+V60)/(SQRT((T56+T60)^2+(U56+U60)^2+(V56+V60)^2))</f>
        <v>0.97977545734194393</v>
      </c>
      <c r="W58" s="73">
        <f t="shared" ref="W58:W59" si="59">IF((DEGREES(ACOS((T58*$BI$2+U58*$BJ$2+V58*$BK$2)/((SQRT(T58^2+U58^2+V58^2))*(SQRT($BI$2^2+$BJ$2^2+$BK$2^2))))))&gt;90,ABS(180-(DEGREES(ACOS((T58*$BI$2+U58*$BJ$2+V58*$BK$2)/((SQRT(T58^2+U58^2+V58^2))*(SQRT($BI$2^2+$BJ$2^2+$BK$2^2))))))),(DEGREES(ACOS((T58*$BI$2+U58*$BJ$2+V58*$BK$2)/((SQRT(T58^2+U58^2+V58^2))*(SQRT($BI$2^2+$BJ$2^2+$BK$2^2)))))))</f>
        <v>89.097126187926989</v>
      </c>
      <c r="X58" s="73">
        <f t="shared" si="43"/>
        <v>77.415459835516145</v>
      </c>
      <c r="AD58" s="73" t="s">
        <v>8</v>
      </c>
      <c r="AE58" s="73" t="s">
        <v>8</v>
      </c>
      <c r="AG58" t="s">
        <v>227</v>
      </c>
      <c r="AH58" t="s">
        <v>310</v>
      </c>
      <c r="AI58">
        <f t="shared" si="48"/>
        <v>0</v>
      </c>
      <c r="AJ58">
        <f t="shared" si="49"/>
        <v>0</v>
      </c>
      <c r="AK58">
        <f t="shared" si="50"/>
        <v>0</v>
      </c>
      <c r="AL58">
        <f t="shared" si="51"/>
        <v>0</v>
      </c>
      <c r="AM58">
        <f t="shared" si="27"/>
        <v>0</v>
      </c>
      <c r="AN58">
        <f t="shared" si="52"/>
        <v>0</v>
      </c>
      <c r="AO58">
        <f t="shared" si="28"/>
        <v>0</v>
      </c>
      <c r="AP58">
        <f t="shared" si="53"/>
        <v>0</v>
      </c>
      <c r="AQ58">
        <f t="shared" si="54"/>
        <v>0</v>
      </c>
      <c r="AR58">
        <f t="shared" si="29"/>
        <v>1</v>
      </c>
      <c r="AS58">
        <f t="shared" si="30"/>
        <v>0</v>
      </c>
      <c r="AT58">
        <f t="shared" si="19"/>
        <v>1</v>
      </c>
      <c r="AU58" t="str">
        <f t="shared" si="57"/>
        <v/>
      </c>
    </row>
    <row r="59" spans="1:51" x14ac:dyDescent="0.2">
      <c r="A59" t="s">
        <v>306</v>
      </c>
      <c r="B59" t="s">
        <v>307</v>
      </c>
      <c r="C59" t="s">
        <v>842</v>
      </c>
      <c r="D59">
        <f t="shared" si="44"/>
        <v>1.530078125</v>
      </c>
      <c r="F59">
        <f t="shared" si="45"/>
        <v>1.534171875</v>
      </c>
      <c r="H59">
        <f t="shared" si="46"/>
        <v>1.5401484374999999</v>
      </c>
      <c r="J59" s="73"/>
      <c r="K59" s="73"/>
      <c r="L59" s="73"/>
      <c r="M59" s="73"/>
      <c r="N59">
        <f t="shared" si="47"/>
        <v>79.501209268916924</v>
      </c>
      <c r="P59" s="99" t="s">
        <v>79</v>
      </c>
      <c r="Q59" s="37">
        <f>(Q58+Q60)/2</f>
        <v>2.34375</v>
      </c>
      <c r="R59" s="81" t="s">
        <v>162</v>
      </c>
      <c r="S59" s="81" t="s">
        <v>309</v>
      </c>
      <c r="T59" s="81">
        <f>(T58+T60)/(SQRT((T58+T60)^2+(U58+U60)^2+(V58+V60)^2))</f>
        <v>-1.6970195058169234E-2</v>
      </c>
      <c r="U59" s="81">
        <f>(U58+U60)/(SQRT((T58+T60)^2+(U58+U60)^2+(V58+V60)^2))</f>
        <v>-0.23344536385590547</v>
      </c>
      <c r="V59" s="81">
        <f>(V58+V60)/(SQRT((T58+T60)^2+(U58+U60)^2+(V58+V60)^2))</f>
        <v>0.97222182374902055</v>
      </c>
      <c r="W59" s="73">
        <f t="shared" si="59"/>
        <v>89.996908858359518</v>
      </c>
      <c r="X59" s="73">
        <f t="shared" si="43"/>
        <v>76.628288394040027</v>
      </c>
      <c r="AD59" s="73" t="s">
        <v>8</v>
      </c>
      <c r="AE59" s="73" t="s">
        <v>8</v>
      </c>
      <c r="AG59" t="s">
        <v>227</v>
      </c>
      <c r="AH59" t="s">
        <v>310</v>
      </c>
      <c r="AI59">
        <f t="shared" si="48"/>
        <v>0</v>
      </c>
      <c r="AJ59">
        <f t="shared" si="49"/>
        <v>0</v>
      </c>
      <c r="AK59">
        <f t="shared" si="50"/>
        <v>0</v>
      </c>
      <c r="AL59">
        <f t="shared" si="51"/>
        <v>0</v>
      </c>
      <c r="AM59">
        <f t="shared" si="27"/>
        <v>0</v>
      </c>
      <c r="AN59">
        <f t="shared" si="52"/>
        <v>0</v>
      </c>
      <c r="AO59">
        <f t="shared" si="28"/>
        <v>0</v>
      </c>
      <c r="AP59">
        <f t="shared" si="53"/>
        <v>0</v>
      </c>
      <c r="AQ59">
        <f t="shared" si="54"/>
        <v>0</v>
      </c>
      <c r="AR59">
        <f t="shared" si="29"/>
        <v>1</v>
      </c>
      <c r="AS59">
        <f t="shared" si="30"/>
        <v>0</v>
      </c>
      <c r="AT59">
        <f t="shared" si="19"/>
        <v>1</v>
      </c>
      <c r="AU59" t="str">
        <f t="shared" si="57"/>
        <v/>
      </c>
    </row>
    <row r="60" spans="1:51" x14ac:dyDescent="0.2">
      <c r="A60" t="s">
        <v>306</v>
      </c>
      <c r="B60" t="s">
        <v>307</v>
      </c>
      <c r="C60" s="72" t="s">
        <v>312</v>
      </c>
      <c r="D60">
        <f t="shared" si="44"/>
        <v>1.5301499999999999</v>
      </c>
      <c r="F60">
        <f t="shared" si="45"/>
        <v>1.5342499999999999</v>
      </c>
      <c r="H60">
        <f t="shared" si="46"/>
        <v>1.540225</v>
      </c>
      <c r="J60" s="73">
        <f t="shared" si="11"/>
        <v>1.5307912544366489</v>
      </c>
      <c r="K60" s="73"/>
      <c r="L60" s="73">
        <f>ABS(1/SQRT((((COS(RADIANS($AX$16)))^2)/(D60^2))+(((COS(RADIANS($AY$16)))^2)/(F60^2))+(((COS(RADIANS($AZ$16)))^2)/(H60^2)))-(1/SQRT((((COS(RADIANS($AX$25)))^2)/(D60^2))+(((COS(RADIANS($AY$25)))^2)/(F60^2))+(((COS(RADIANS($AZ$25)))^2)/(H60^2)))))</f>
        <v>2.9579249268358865E-3</v>
      </c>
      <c r="M60" s="73"/>
      <c r="N60">
        <f t="shared" si="47"/>
        <v>79.551666547135042</v>
      </c>
      <c r="P60" s="99" t="s">
        <v>79</v>
      </c>
      <c r="Q60" s="37">
        <v>2.5</v>
      </c>
      <c r="R60" s="81" t="s">
        <v>162</v>
      </c>
      <c r="S60" s="81" t="s">
        <v>309</v>
      </c>
      <c r="T60" s="81">
        <f>COS(RADIANS(AV60))*SIN(RADIANS(AW60))</f>
        <v>-1.6817670324740564E-2</v>
      </c>
      <c r="U60" s="81">
        <f>-COS(RADIANS(AW60))</f>
        <v>-0.26723837607825696</v>
      </c>
      <c r="V60" s="81">
        <f>SIN(RADIANS(AV60))*SIN(RADIANS(AW60))</f>
        <v>0.9634836876231504</v>
      </c>
      <c r="W60" s="73">
        <f t="shared" ref="W60:W77" si="60">IF((DEGREES(ACOS((T60*$BI$2+U60*$BJ$2+V60*$BK$2)/((SQRT(T60^2+U60^2+V60^2))*(SQRT($BI$2^2+$BJ$2^2+$BK$2^2))))))&gt;90,ABS(180-(DEGREES(ACOS((T60*$BI$2+U60*$BJ$2+V60*$BK$2)/((SQRT(T60^2+U60^2+V60^2))*(SQRT($BI$2^2+$BJ$2^2+$BK$2^2))))))),(DEGREES(ACOS((T60*$BI$2+U60*$BJ$2+V60*$BK$2)/((SQRT(T60^2+U60^2+V60^2))*(SQRT($BI$2^2+$BJ$2^2+$BK$2^2)))))))</f>
        <v>89.090946898266679</v>
      </c>
      <c r="X60" s="73">
        <f t="shared" si="43"/>
        <v>75.855186780593868</v>
      </c>
      <c r="AD60" s="73" t="s">
        <v>8</v>
      </c>
      <c r="AE60" s="73" t="s">
        <v>8</v>
      </c>
      <c r="AG60" t="s">
        <v>227</v>
      </c>
      <c r="AH60" t="s">
        <v>310</v>
      </c>
      <c r="AI60">
        <f t="shared" si="48"/>
        <v>0</v>
      </c>
      <c r="AJ60">
        <f t="shared" si="49"/>
        <v>0</v>
      </c>
      <c r="AK60">
        <f t="shared" si="50"/>
        <v>0</v>
      </c>
      <c r="AL60">
        <f t="shared" si="51"/>
        <v>0</v>
      </c>
      <c r="AM60">
        <f t="shared" si="27"/>
        <v>0</v>
      </c>
      <c r="AN60">
        <f t="shared" si="52"/>
        <v>0</v>
      </c>
      <c r="AO60">
        <f t="shared" si="28"/>
        <v>0</v>
      </c>
      <c r="AP60">
        <f t="shared" si="53"/>
        <v>0</v>
      </c>
      <c r="AQ60">
        <f t="shared" si="54"/>
        <v>0</v>
      </c>
      <c r="AR60">
        <f t="shared" si="29"/>
        <v>1</v>
      </c>
      <c r="AS60">
        <f t="shared" si="30"/>
        <v>0</v>
      </c>
      <c r="AT60">
        <f t="shared" si="19"/>
        <v>1</v>
      </c>
      <c r="AU60" t="str">
        <f t="shared" si="57"/>
        <v/>
      </c>
      <c r="AV60" s="80">
        <v>91</v>
      </c>
      <c r="AW60" s="80">
        <v>74.5</v>
      </c>
      <c r="AX60">
        <f>V60/(1+U60)</f>
        <v>1.314866467032733</v>
      </c>
      <c r="AY60">
        <f>T60/(1+U60)</f>
        <v>-2.2951079553992372E-2</v>
      </c>
    </row>
    <row r="61" spans="1:51" x14ac:dyDescent="0.2">
      <c r="A61" t="s">
        <v>306</v>
      </c>
      <c r="B61" t="s">
        <v>307</v>
      </c>
      <c r="C61" s="1" t="s">
        <v>843</v>
      </c>
      <c r="D61">
        <f t="shared" si="44"/>
        <v>1.5304374999999999</v>
      </c>
      <c r="F61">
        <f t="shared" si="45"/>
        <v>1.5345624999999998</v>
      </c>
      <c r="H61">
        <f t="shared" si="46"/>
        <v>1.5405312499999999</v>
      </c>
      <c r="J61" s="73"/>
      <c r="K61" s="73"/>
      <c r="L61" s="73"/>
      <c r="M61" s="73"/>
      <c r="N61">
        <f t="shared" si="47"/>
        <v>79.752943308664655</v>
      </c>
      <c r="P61" s="99" t="s">
        <v>79</v>
      </c>
      <c r="Q61" s="37">
        <f>(Q60+Q62)/2</f>
        <v>3.125</v>
      </c>
      <c r="R61" s="81" t="s">
        <v>162</v>
      </c>
      <c r="S61" s="81" t="s">
        <v>309</v>
      </c>
      <c r="T61" s="81">
        <f>(T60+T62)/(SQRT((T60+T62)^2+(U60+U62)^2+(V60+V62)^2))</f>
        <v>-1.6115802489618771E-2</v>
      </c>
      <c r="U61" s="81">
        <f>(U60+U62)/(SQRT((T60+T62)^2+(U60+U62)^2+(V60+V62)^2))</f>
        <v>-0.23874583202875188</v>
      </c>
      <c r="V61" s="81">
        <f>(V60+V62)/(SQRT((T60+T62)^2+(U60+U62)^2+(V60+V62)^2))</f>
        <v>0.97094835526871071</v>
      </c>
      <c r="W61" s="73">
        <f t="shared" si="60"/>
        <v>89.812814836171384</v>
      </c>
      <c r="X61" s="73">
        <f t="shared" si="43"/>
        <v>76.550443560404588</v>
      </c>
      <c r="AD61" s="73" t="s">
        <v>8</v>
      </c>
      <c r="AE61" s="73" t="s">
        <v>8</v>
      </c>
      <c r="AG61" t="s">
        <v>227</v>
      </c>
      <c r="AH61" t="s">
        <v>310</v>
      </c>
      <c r="AI61">
        <f t="shared" si="48"/>
        <v>0</v>
      </c>
      <c r="AJ61">
        <f t="shared" si="49"/>
        <v>0</v>
      </c>
      <c r="AK61">
        <f t="shared" si="50"/>
        <v>0</v>
      </c>
      <c r="AL61">
        <f t="shared" si="51"/>
        <v>0</v>
      </c>
      <c r="AM61">
        <f t="shared" si="27"/>
        <v>0</v>
      </c>
      <c r="AN61">
        <f t="shared" si="52"/>
        <v>0</v>
      </c>
      <c r="AO61">
        <f t="shared" si="28"/>
        <v>0</v>
      </c>
      <c r="AP61">
        <f t="shared" si="53"/>
        <v>0</v>
      </c>
      <c r="AQ61">
        <f t="shared" si="54"/>
        <v>0</v>
      </c>
      <c r="AR61">
        <f t="shared" si="29"/>
        <v>1</v>
      </c>
      <c r="AS61">
        <f t="shared" si="30"/>
        <v>0</v>
      </c>
      <c r="AT61">
        <f t="shared" si="19"/>
        <v>1</v>
      </c>
      <c r="AU61" t="str">
        <f t="shared" si="57"/>
        <v/>
      </c>
      <c r="AV61" s="80"/>
      <c r="AW61" s="80"/>
    </row>
    <row r="62" spans="1:51" x14ac:dyDescent="0.2">
      <c r="A62" t="s">
        <v>306</v>
      </c>
      <c r="B62" t="s">
        <v>307</v>
      </c>
      <c r="C62" t="s">
        <v>313</v>
      </c>
      <c r="D62">
        <f t="shared" ref="D62:D77" si="61">(($D$201-$D$44)/100)*Q62+$D$44</f>
        <v>1.5307249999999999</v>
      </c>
      <c r="F62">
        <f t="shared" ref="F62:F77" si="62">(($F$201-$F$44)/100)*Q62+$F$44</f>
        <v>1.534875</v>
      </c>
      <c r="H62">
        <f t="shared" ref="H62:H77" si="63">(($H$201-$H$44)/100)*Q62+$H$44</f>
        <v>1.5408374999999999</v>
      </c>
      <c r="J62" s="73">
        <f t="shared" si="11"/>
        <v>1.5313727965405599</v>
      </c>
      <c r="K62" s="73"/>
      <c r="L62" s="73">
        <f t="shared" ref="L62:L77" si="64">ABS(1/SQRT((((COS(RADIANS($AX$16)))^2)/(D62^2))+(((COS(RADIANS($AY$16)))^2)/(F62^2))+(((COS(RADIANS($AZ$16)))^2)/(H62^2)))-(1/SQRT((((COS(RADIANS($AX$25)))^2)/(D62^2))+(((COS(RADIANS($AY$25)))^2)/(F62^2))+(((COS(RADIANS($AZ$25)))^2)/(H62^2)))))</f>
        <v>2.9952476864634203E-3</v>
      </c>
      <c r="M62" s="73"/>
      <c r="N62">
        <f t="shared" ref="N62:N152" si="65">180-DEGREES(ACOS(((2*((((D62^2)/(F62^2))-1)/(((D62^2)/(H62^2))-1))))-1))</f>
        <v>79.953342576333043</v>
      </c>
      <c r="P62" s="99" t="s">
        <v>79</v>
      </c>
      <c r="Q62" s="37">
        <v>3.75</v>
      </c>
      <c r="R62" s="81" t="s">
        <v>162</v>
      </c>
      <c r="S62" s="81" t="s">
        <v>309</v>
      </c>
      <c r="T62" s="81">
        <f>(T60+T63)/(SQRT((T60+T63)^2+(U60+U63)^2+(V60+V63)^2))</f>
        <v>-1.5399945510258851E-2</v>
      </c>
      <c r="U62" s="81">
        <f>(U60+U63)/(SQRT((T60+T63)^2+(U60+U63)^2+(V60+V63)^2))</f>
        <v>-0.21004604729839005</v>
      </c>
      <c r="V62" s="81">
        <f>(V60+V63)/(SQRT((T60+T63)^2+(U60+U63)^2+(V60+V63)^2))</f>
        <v>0.97757020192546973</v>
      </c>
      <c r="W62" s="73">
        <f t="shared" si="60"/>
        <v>89.465184448640485</v>
      </c>
      <c r="X62" s="73">
        <f t="shared" ref="X62:X183" si="66">IFERROR(IF((DEGREES(ACOS((T62*$BL$2+U62*$BM$2+V62*$BN$2)/((SQRT(T62^2+U62^2+V62^2))*(SQRT($BL$2^2+$BM$2^2+$BN$2^2))))))&gt;90,ABS(180-(DEGREES(ACOS((T62*$BL$2+U62*$BM$2+V62*$BN$2)/((SQRT(T62^2+U62^2+V62^2))*(SQRT($BL$2^2+$BM$2^2+$BN$2^2))))))),(DEGREES(ACOS((T62*$BL$2+U62*$BM$2+V62*$BN$2)/((SQRT(T62^2+U62^2+V62^2))*(SQRT($BL$2^2+$BM$2^2+$BN$2^2))))))),90)</f>
        <v>77.255548731523334</v>
      </c>
      <c r="AD62" s="73" t="s">
        <v>8</v>
      </c>
      <c r="AE62" s="73" t="s">
        <v>8</v>
      </c>
      <c r="AG62" t="s">
        <v>227</v>
      </c>
      <c r="AH62" t="s">
        <v>310</v>
      </c>
      <c r="AI62">
        <f t="shared" ref="AI62:AI77" si="67">IF($BA$2=0,0,IF(1-((ABS(D62-$BA$2))/D62)&gt;(1-(0.01*$BO$4)),1-((ABS(D62-$BA$2))/D62),0))</f>
        <v>0</v>
      </c>
      <c r="AJ62">
        <f t="shared" ref="AJ62:AJ77" si="68">IF($BB$2=0,0,IF(1-((ABS(F62-$BB$2))/F62)&gt;(1-(0.01*$BO$4)),1-((ABS(F62-$BB$2))/F62),0))</f>
        <v>0</v>
      </c>
      <c r="AK62">
        <f t="shared" ref="AK62:AK77" si="69">IF($BC$2=0,0,IF(1-((ABS(H62-$BC$2))/H62)&gt;(1-(0.01*$BO$4)),1-((ABS(H62-$BC$2))/H62),0))</f>
        <v>0</v>
      </c>
      <c r="AL62">
        <f t="shared" ref="AL62:AL77" si="70">IF($BD$2=0,0,IF(1-((ABS(J62-$BD$2))/J62)&gt;(1-(0.01*$BO$4)),1-((ABS(J62-$BD$2))/J62),0))</f>
        <v>0</v>
      </c>
      <c r="AM62">
        <f t="shared" si="27"/>
        <v>0</v>
      </c>
      <c r="AN62">
        <f t="shared" ref="AN62:AN77" si="71">IF((IF(AO62=1,1-ABS(($BF$2-N62)/90),ABS((90-$BF$2-N62)/90)))&gt;(1-(0.01*$BO$2)),(IF(AO62=1,1-ABS(($BF$2-N62)/90),ABS((90-$BF$2-N62)/90))),0)</f>
        <v>0</v>
      </c>
      <c r="AO62">
        <f t="shared" si="28"/>
        <v>0</v>
      </c>
      <c r="AP62">
        <f t="shared" ref="AP62:AP77" si="72">IF((IF(OR(W62&lt;$BO$2,X62&lt;$BO$2),(90-(IF(X62&lt;W62,X62,W62)))/90,0))&gt;(1-(0.01*$BO$2)),(IF(OR(W62&lt;$BO$2,X62&lt;$BO$2),(90-(IF(X62&lt;W62,X62,W62)))/90,0)),0)</f>
        <v>0</v>
      </c>
      <c r="AQ62">
        <f t="shared" ref="AQ62:AQ77" si="73">IF((IF(OR(AD62&lt;$BO$2,AE62&lt;$BO$2),(90-(IF(AE62&lt;AD62,AE62,AD62)))/90,0))&gt;(1-(0.01*$BO$2)),(IF(OR(AD62&lt;$BO$2,AE62&lt;$BO$2),(90-(IF(AE62&lt;AD62,AE62,AD62)))/90,0)),0)</f>
        <v>0</v>
      </c>
      <c r="AR62">
        <f t="shared" si="29"/>
        <v>1</v>
      </c>
      <c r="AS62">
        <f t="shared" si="30"/>
        <v>0</v>
      </c>
      <c r="AT62">
        <f t="shared" si="19"/>
        <v>1</v>
      </c>
      <c r="AU62" t="str">
        <f t="shared" si="57"/>
        <v/>
      </c>
    </row>
    <row r="63" spans="1:51" x14ac:dyDescent="0.2">
      <c r="A63" t="s">
        <v>306</v>
      </c>
      <c r="B63" t="s">
        <v>307</v>
      </c>
      <c r="C63" t="s">
        <v>314</v>
      </c>
      <c r="D63">
        <f t="shared" si="61"/>
        <v>1.5310124999999999</v>
      </c>
      <c r="F63">
        <f t="shared" si="62"/>
        <v>1.5351874999999999</v>
      </c>
      <c r="H63">
        <f t="shared" si="63"/>
        <v>1.54114375</v>
      </c>
      <c r="J63" s="73">
        <f t="shared" si="11"/>
        <v>1.5316635674033341</v>
      </c>
      <c r="K63" s="73"/>
      <c r="L63" s="73">
        <f t="shared" si="64"/>
        <v>3.013909070716192E-3</v>
      </c>
      <c r="M63" s="73"/>
      <c r="N63">
        <f t="shared" si="65"/>
        <v>80.152872608540747</v>
      </c>
      <c r="P63" s="99" t="s">
        <v>79</v>
      </c>
      <c r="Q63" s="37">
        <v>4.375</v>
      </c>
      <c r="R63" s="81" t="s">
        <v>162</v>
      </c>
      <c r="S63" s="81" t="s">
        <v>309</v>
      </c>
      <c r="T63" s="81">
        <f>(T60+T65)/(SQRT((T60+T65)^2+(U60+U65)^2+(V60+V65)^2))</f>
        <v>-1.3928761289511355E-2</v>
      </c>
      <c r="U63" s="81">
        <f>(U60+U65)/(SQRT((T60+T65)^2+(U60+U65)^2+(V60+V65)^2))</f>
        <v>-0.15212456418680381</v>
      </c>
      <c r="V63" s="81">
        <f>(V60+V65)/(SQRT((T60+T65)^2+(U60+U65)^2+(V60+V65)^2))</f>
        <v>0.98826317678031228</v>
      </c>
      <c r="W63" s="73">
        <f t="shared" si="60"/>
        <v>88.022833619420553</v>
      </c>
      <c r="X63" s="73">
        <f t="shared" si="66"/>
        <v>78.692959317439374</v>
      </c>
      <c r="AD63" s="73" t="s">
        <v>8</v>
      </c>
      <c r="AE63" s="73" t="s">
        <v>8</v>
      </c>
      <c r="AG63" t="s">
        <v>227</v>
      </c>
      <c r="AH63" t="s">
        <v>310</v>
      </c>
      <c r="AI63">
        <f t="shared" si="67"/>
        <v>0</v>
      </c>
      <c r="AJ63">
        <f t="shared" si="68"/>
        <v>0</v>
      </c>
      <c r="AK63">
        <f t="shared" si="69"/>
        <v>0</v>
      </c>
      <c r="AL63">
        <f t="shared" si="70"/>
        <v>0</v>
      </c>
      <c r="AM63">
        <f t="shared" si="27"/>
        <v>0</v>
      </c>
      <c r="AN63">
        <f t="shared" si="71"/>
        <v>0</v>
      </c>
      <c r="AO63">
        <f t="shared" si="28"/>
        <v>0</v>
      </c>
      <c r="AP63">
        <f t="shared" si="72"/>
        <v>0</v>
      </c>
      <c r="AQ63">
        <f t="shared" si="73"/>
        <v>0</v>
      </c>
      <c r="AR63">
        <f t="shared" si="29"/>
        <v>1</v>
      </c>
      <c r="AS63">
        <f t="shared" si="30"/>
        <v>0</v>
      </c>
      <c r="AT63">
        <f t="shared" si="19"/>
        <v>1</v>
      </c>
      <c r="AU63" t="str">
        <f t="shared" si="57"/>
        <v/>
      </c>
    </row>
    <row r="64" spans="1:51" x14ac:dyDescent="0.2">
      <c r="A64" t="s">
        <v>306</v>
      </c>
      <c r="B64" t="s">
        <v>307</v>
      </c>
      <c r="C64" t="s">
        <v>315</v>
      </c>
      <c r="D64">
        <f t="shared" si="61"/>
        <v>1.5312999999999999</v>
      </c>
      <c r="F64">
        <f t="shared" si="62"/>
        <v>1.5354999999999999</v>
      </c>
      <c r="H64">
        <f t="shared" si="63"/>
        <v>1.54145</v>
      </c>
      <c r="J64" s="73">
        <f t="shared" si="11"/>
        <v>1.5319543381400902</v>
      </c>
      <c r="K64" s="73"/>
      <c r="L64" s="73">
        <f t="shared" si="64"/>
        <v>3.0325704579168278E-3</v>
      </c>
      <c r="M64" s="73"/>
      <c r="N64">
        <f t="shared" si="65"/>
        <v>80.351541543611901</v>
      </c>
      <c r="P64" s="99" t="s">
        <v>79</v>
      </c>
      <c r="Q64" s="37">
        <v>5</v>
      </c>
      <c r="R64" s="81" t="s">
        <v>162</v>
      </c>
      <c r="S64" s="81" t="s">
        <v>309</v>
      </c>
      <c r="T64" s="81">
        <f>(T63+T65)/(SQRT((T63+T65)^2+(U63+U65)^2+(V63+V65)^2))</f>
        <v>-1.2409224734785861E-2</v>
      </c>
      <c r="U64" s="81">
        <f>(U63+U65)/(SQRT((T63+T65)^2+(U63+U65)^2+(V63+V65)^2))</f>
        <v>-9.3674995513197301E-2</v>
      </c>
      <c r="V64" s="81">
        <f>(V63+V65)/(SQRT((T63+T65)^2+(U63+U65)^2+(V63+V65)^2))</f>
        <v>0.9955254925701722</v>
      </c>
      <c r="W64" s="73">
        <f t="shared" si="60"/>
        <v>86.586102304165863</v>
      </c>
      <c r="X64" s="73">
        <f t="shared" si="66"/>
        <v>80.162774917510504</v>
      </c>
      <c r="AD64" s="73" t="s">
        <v>8</v>
      </c>
      <c r="AE64" s="73" t="s">
        <v>8</v>
      </c>
      <c r="AG64" t="s">
        <v>227</v>
      </c>
      <c r="AH64" t="s">
        <v>310</v>
      </c>
      <c r="AI64">
        <f t="shared" si="67"/>
        <v>0</v>
      </c>
      <c r="AJ64">
        <f t="shared" si="68"/>
        <v>0</v>
      </c>
      <c r="AK64">
        <f t="shared" si="69"/>
        <v>0</v>
      </c>
      <c r="AL64">
        <f t="shared" si="70"/>
        <v>0</v>
      </c>
      <c r="AM64">
        <f t="shared" si="27"/>
        <v>0</v>
      </c>
      <c r="AN64">
        <f t="shared" si="71"/>
        <v>0</v>
      </c>
      <c r="AO64">
        <f t="shared" si="28"/>
        <v>0</v>
      </c>
      <c r="AP64">
        <f t="shared" si="72"/>
        <v>0</v>
      </c>
      <c r="AQ64">
        <f t="shared" si="73"/>
        <v>0</v>
      </c>
      <c r="AR64">
        <f t="shared" si="29"/>
        <v>1</v>
      </c>
      <c r="AS64">
        <f t="shared" si="30"/>
        <v>0</v>
      </c>
      <c r="AT64">
        <f t="shared" si="19"/>
        <v>1</v>
      </c>
      <c r="AU64" t="str">
        <f t="shared" si="57"/>
        <v/>
      </c>
    </row>
    <row r="65" spans="1:51" x14ac:dyDescent="0.2">
      <c r="A65" t="s">
        <v>306</v>
      </c>
      <c r="B65" t="s">
        <v>307</v>
      </c>
      <c r="C65" t="s">
        <v>316</v>
      </c>
      <c r="D65">
        <f t="shared" si="61"/>
        <v>1.5318749999999999</v>
      </c>
      <c r="F65">
        <f t="shared" si="62"/>
        <v>1.536125</v>
      </c>
      <c r="H65">
        <f t="shared" si="63"/>
        <v>1.5420624999999999</v>
      </c>
      <c r="J65" s="73">
        <f t="shared" si="11"/>
        <v>1.5325358792358601</v>
      </c>
      <c r="K65" s="73"/>
      <c r="L65" s="73">
        <f t="shared" si="64"/>
        <v>3.0698932411252766E-3</v>
      </c>
      <c r="M65" s="73"/>
      <c r="N65">
        <f t="shared" si="65"/>
        <v>80.746328089728607</v>
      </c>
      <c r="P65" s="99" t="s">
        <v>79</v>
      </c>
      <c r="Q65" s="37">
        <v>6.25</v>
      </c>
      <c r="R65" s="81" t="s">
        <v>162</v>
      </c>
      <c r="S65" s="81" t="s">
        <v>309</v>
      </c>
      <c r="T65" s="81">
        <f>(T60+T69)/(SQRT((T60+T69)^2+(U60+U69)^2+(V60+V69)^2))</f>
        <v>-1.0846610768773531E-2</v>
      </c>
      <c r="U65" s="81">
        <f>(U60+U69)/(SQRT((T60+T69)^2+(U60+U69)^2+(V60+V69)^2))</f>
        <v>-3.4900243244704122E-2</v>
      </c>
      <c r="V65" s="81">
        <f>(V60+V69)/(SQRT((T60+T69)^2+(U60+U69)^2+(V60+V69)^2))</f>
        <v>0.99933193887531258</v>
      </c>
      <c r="W65" s="73">
        <f t="shared" si="60"/>
        <v>85.159104537248069</v>
      </c>
      <c r="X65" s="73">
        <f t="shared" si="66"/>
        <v>81.660425675604614</v>
      </c>
      <c r="AD65" s="73" t="s">
        <v>8</v>
      </c>
      <c r="AE65" s="73" t="s">
        <v>8</v>
      </c>
      <c r="AG65" t="s">
        <v>227</v>
      </c>
      <c r="AH65" t="s">
        <v>310</v>
      </c>
      <c r="AI65">
        <f t="shared" si="67"/>
        <v>0</v>
      </c>
      <c r="AJ65">
        <f t="shared" si="68"/>
        <v>0</v>
      </c>
      <c r="AK65">
        <f t="shared" si="69"/>
        <v>0</v>
      </c>
      <c r="AL65">
        <f t="shared" si="70"/>
        <v>0</v>
      </c>
      <c r="AM65">
        <f t="shared" si="27"/>
        <v>0</v>
      </c>
      <c r="AN65">
        <f t="shared" si="71"/>
        <v>0</v>
      </c>
      <c r="AO65">
        <f t="shared" si="28"/>
        <v>0</v>
      </c>
      <c r="AP65">
        <f t="shared" si="72"/>
        <v>0</v>
      </c>
      <c r="AQ65">
        <f t="shared" si="73"/>
        <v>0</v>
      </c>
      <c r="AR65">
        <f t="shared" si="29"/>
        <v>1</v>
      </c>
      <c r="AS65">
        <f t="shared" si="30"/>
        <v>0</v>
      </c>
      <c r="AT65">
        <f t="shared" si="19"/>
        <v>1</v>
      </c>
      <c r="AU65" t="str">
        <f t="shared" si="57"/>
        <v/>
      </c>
    </row>
    <row r="66" spans="1:51" x14ac:dyDescent="0.2">
      <c r="A66" t="s">
        <v>306</v>
      </c>
      <c r="B66" t="s">
        <v>307</v>
      </c>
      <c r="C66" t="s">
        <v>317</v>
      </c>
      <c r="D66">
        <f t="shared" si="61"/>
        <v>1.5324499999999999</v>
      </c>
      <c r="F66">
        <f t="shared" si="62"/>
        <v>1.5367499999999998</v>
      </c>
      <c r="H66">
        <f t="shared" si="63"/>
        <v>1.542675</v>
      </c>
      <c r="J66" s="73">
        <f t="shared" si="11"/>
        <v>1.5331174198284887</v>
      </c>
      <c r="K66" s="73"/>
      <c r="L66" s="73">
        <f t="shared" si="64"/>
        <v>3.1072160360172685E-3</v>
      </c>
      <c r="M66" s="73"/>
      <c r="N66">
        <f t="shared" si="65"/>
        <v>81.137765010464065</v>
      </c>
      <c r="P66" s="99" t="s">
        <v>79</v>
      </c>
      <c r="Q66" s="37">
        <v>7.5</v>
      </c>
      <c r="R66" s="81" t="s">
        <v>162</v>
      </c>
      <c r="S66" s="81" t="s">
        <v>309</v>
      </c>
      <c r="T66" s="81">
        <f>(T65+T67)/(SQRT((T65+T67)^2+(U65+U67)^2+(V65+V67)^2))</f>
        <v>-9.2463438531901494E-3</v>
      </c>
      <c r="U66" s="81">
        <f>(U65+U67)/(SQRT((T65+T67)^2+(U65+U67)^2+(V65+V67)^2))</f>
        <v>2.3995661808462909E-2</v>
      </c>
      <c r="V66" s="81">
        <f>(V65+V67)/(SQRT((T65+T67)^2+(U65+U67)^2+(V65+V67)^2))</f>
        <v>0.99966930198927406</v>
      </c>
      <c r="W66" s="73">
        <f t="shared" si="60"/>
        <v>83.745975119661225</v>
      </c>
      <c r="X66" s="73">
        <f t="shared" si="66"/>
        <v>83.181412414586674</v>
      </c>
      <c r="AD66" s="73" t="s">
        <v>8</v>
      </c>
      <c r="AE66" s="73" t="s">
        <v>8</v>
      </c>
      <c r="AG66" t="s">
        <v>227</v>
      </c>
      <c r="AH66" t="s">
        <v>310</v>
      </c>
      <c r="AI66">
        <f t="shared" si="67"/>
        <v>0</v>
      </c>
      <c r="AJ66">
        <f t="shared" si="68"/>
        <v>0</v>
      </c>
      <c r="AK66">
        <f t="shared" si="69"/>
        <v>0</v>
      </c>
      <c r="AL66">
        <f t="shared" si="70"/>
        <v>0</v>
      </c>
      <c r="AM66">
        <f t="shared" si="27"/>
        <v>0</v>
      </c>
      <c r="AN66">
        <f t="shared" si="71"/>
        <v>0</v>
      </c>
      <c r="AO66">
        <f t="shared" si="28"/>
        <v>0</v>
      </c>
      <c r="AP66">
        <f t="shared" si="72"/>
        <v>0</v>
      </c>
      <c r="AQ66">
        <f t="shared" si="73"/>
        <v>0</v>
      </c>
      <c r="AR66">
        <f t="shared" si="29"/>
        <v>1</v>
      </c>
      <c r="AS66">
        <f t="shared" si="30"/>
        <v>0</v>
      </c>
      <c r="AT66">
        <f t="shared" si="19"/>
        <v>1</v>
      </c>
      <c r="AU66" t="str">
        <f t="shared" si="57"/>
        <v/>
      </c>
    </row>
    <row r="67" spans="1:51" x14ac:dyDescent="0.2">
      <c r="A67" t="s">
        <v>306</v>
      </c>
      <c r="B67" t="s">
        <v>307</v>
      </c>
      <c r="C67" t="s">
        <v>318</v>
      </c>
      <c r="D67">
        <f t="shared" si="61"/>
        <v>1.5327374999999999</v>
      </c>
      <c r="F67">
        <f t="shared" si="62"/>
        <v>1.5370625</v>
      </c>
      <c r="H67">
        <f t="shared" si="63"/>
        <v>1.54298125</v>
      </c>
      <c r="J67" s="73">
        <f t="shared" si="11"/>
        <v>1.5334081899363183</v>
      </c>
      <c r="K67" s="73"/>
      <c r="L67" s="73">
        <f t="shared" si="64"/>
        <v>3.1258774378224441E-3</v>
      </c>
      <c r="M67" s="73"/>
      <c r="N67">
        <f t="shared" si="65"/>
        <v>81.332246498583856</v>
      </c>
      <c r="P67" s="99" t="s">
        <v>79</v>
      </c>
      <c r="Q67" s="37">
        <v>8.125</v>
      </c>
      <c r="R67" s="81" t="s">
        <v>162</v>
      </c>
      <c r="S67" s="81" t="s">
        <v>309</v>
      </c>
      <c r="T67" s="81">
        <f>(T65+T69)/(SQRT((T65+T69)^2+(U65+U69)^2+(V65+V69)^2))</f>
        <v>-7.6139791582872599E-3</v>
      </c>
      <c r="U67" s="81">
        <f>(U65+U69)/(SQRT((T65+T69)^2+(U65+U69)^2+(V65+V69)^2))</f>
        <v>8.2808268266035545E-2</v>
      </c>
      <c r="V67" s="81">
        <f>(V65+V69)/(SQRT((T65+T69)^2+(U65+U69)^2+(V65+V69)^2))</f>
        <v>0.99653641078896738</v>
      </c>
      <c r="W67" s="73">
        <f t="shared" si="60"/>
        <v>82.350877090408332</v>
      </c>
      <c r="X67" s="73">
        <f t="shared" si="66"/>
        <v>84.721300372171868</v>
      </c>
      <c r="AD67" s="73" t="s">
        <v>8</v>
      </c>
      <c r="AE67" s="73" t="s">
        <v>8</v>
      </c>
      <c r="AG67" t="s">
        <v>227</v>
      </c>
      <c r="AH67" t="s">
        <v>310</v>
      </c>
      <c r="AI67">
        <f t="shared" si="67"/>
        <v>0</v>
      </c>
      <c r="AJ67">
        <f t="shared" si="68"/>
        <v>0</v>
      </c>
      <c r="AK67">
        <f t="shared" si="69"/>
        <v>0</v>
      </c>
      <c r="AL67">
        <f t="shared" si="70"/>
        <v>0</v>
      </c>
      <c r="AM67">
        <f t="shared" ref="AM67:AM77" si="74">IFERROR(IF($BE$2=0,0,IF(1-ABS(($BE$2-L67)/$BE$2)&gt;=1-($BO$6*0.01),1-ABS((($BE$2-L67)/$BE$2)),0)),0)</f>
        <v>0</v>
      </c>
      <c r="AN67">
        <f t="shared" si="71"/>
        <v>0</v>
      </c>
      <c r="AO67">
        <f t="shared" ref="AO67:AO77" si="75">IF(OR($BH$2=P67,P67="-/+"),1,0)</f>
        <v>0</v>
      </c>
      <c r="AP67">
        <f t="shared" si="72"/>
        <v>0</v>
      </c>
      <c r="AQ67">
        <f t="shared" si="73"/>
        <v>0</v>
      </c>
      <c r="AR67">
        <f t="shared" ref="AR67:AR77" si="76">IF(AG67=$BG$2,1,0)</f>
        <v>1</v>
      </c>
      <c r="AS67">
        <f t="shared" si="30"/>
        <v>0</v>
      </c>
      <c r="AT67">
        <f t="shared" si="19"/>
        <v>1</v>
      </c>
      <c r="AU67" t="str">
        <f t="shared" ref="AU67:AU130" si="77">IF(AT67=$AT$729,AS67,"")</f>
        <v/>
      </c>
    </row>
    <row r="68" spans="1:51" x14ac:dyDescent="0.2">
      <c r="A68" t="s">
        <v>306</v>
      </c>
      <c r="B68" t="s">
        <v>307</v>
      </c>
      <c r="C68" t="s">
        <v>319</v>
      </c>
      <c r="D68">
        <f t="shared" si="61"/>
        <v>1.5330249999999999</v>
      </c>
      <c r="F68">
        <f t="shared" si="62"/>
        <v>1.5373749999999999</v>
      </c>
      <c r="H68">
        <f t="shared" si="63"/>
        <v>1.5432874999999999</v>
      </c>
      <c r="J68" s="73">
        <f t="shared" si="11"/>
        <v>1.5336989599185942</v>
      </c>
      <c r="K68" s="73"/>
      <c r="L68" s="73">
        <f t="shared" si="64"/>
        <v>3.144538842521527E-3</v>
      </c>
      <c r="M68" s="73"/>
      <c r="N68">
        <f t="shared" si="65"/>
        <v>81.525913329744284</v>
      </c>
      <c r="P68" s="99" t="s">
        <v>79</v>
      </c>
      <c r="Q68" s="37">
        <v>8.75</v>
      </c>
      <c r="R68" s="81" t="s">
        <v>162</v>
      </c>
      <c r="S68" s="81" t="s">
        <v>309</v>
      </c>
      <c r="T68" s="81">
        <f>(T67+T69)/(SQRT((T67+T69)^2+(U67+U69)^2+(V67+V69)^2))</f>
        <v>-5.955183278621351E-3</v>
      </c>
      <c r="U68" s="81">
        <f>(U67+U69)/(SQRT((T67+T69)^2+(U67+U69)^2+(V67+V69)^2))</f>
        <v>0.14133341391068188</v>
      </c>
      <c r="V68" s="81">
        <f>(V67+V69)/(SQRT((T67+T69)^2+(U67+U69)^2+(V67+V69)^2))</f>
        <v>0.98994414080011095</v>
      </c>
      <c r="W68" s="73">
        <f t="shared" si="60"/>
        <v>80.978007822353746</v>
      </c>
      <c r="X68" s="73">
        <f t="shared" si="66"/>
        <v>86.275710376652185</v>
      </c>
      <c r="AD68" s="73" t="s">
        <v>8</v>
      </c>
      <c r="AE68" s="73" t="s">
        <v>8</v>
      </c>
      <c r="AG68" t="s">
        <v>227</v>
      </c>
      <c r="AH68" t="s">
        <v>310</v>
      </c>
      <c r="AI68">
        <f t="shared" si="67"/>
        <v>0</v>
      </c>
      <c r="AJ68">
        <f t="shared" si="68"/>
        <v>0</v>
      </c>
      <c r="AK68">
        <f t="shared" si="69"/>
        <v>0</v>
      </c>
      <c r="AL68">
        <f t="shared" si="70"/>
        <v>0</v>
      </c>
      <c r="AM68">
        <f t="shared" si="74"/>
        <v>0</v>
      </c>
      <c r="AN68">
        <f t="shared" si="71"/>
        <v>0</v>
      </c>
      <c r="AO68">
        <f t="shared" si="75"/>
        <v>0</v>
      </c>
      <c r="AP68">
        <f t="shared" si="72"/>
        <v>0</v>
      </c>
      <c r="AQ68">
        <f t="shared" si="73"/>
        <v>0</v>
      </c>
      <c r="AR68">
        <f t="shared" si="76"/>
        <v>1</v>
      </c>
      <c r="AS68">
        <f t="shared" ref="AS68" si="78">IF(AT68=$AT$729,C68,0)</f>
        <v>0</v>
      </c>
      <c r="AT68">
        <f t="shared" ref="AT68:AT131" si="79">IFERROR(AI68+AJ68+AK68+AN68+AO68+AP68+AQ68+AR68+AM68+AL68,0)</f>
        <v>1</v>
      </c>
      <c r="AU68" t="str">
        <f t="shared" si="77"/>
        <v/>
      </c>
    </row>
    <row r="69" spans="1:51" x14ac:dyDescent="0.2">
      <c r="A69" t="s">
        <v>306</v>
      </c>
      <c r="B69" t="s">
        <v>307</v>
      </c>
      <c r="C69" s="72" t="s">
        <v>320</v>
      </c>
      <c r="D69">
        <f t="shared" si="61"/>
        <v>1.5335999999999999</v>
      </c>
      <c r="F69">
        <f t="shared" si="62"/>
        <v>1.5379999999999998</v>
      </c>
      <c r="H69">
        <f t="shared" si="63"/>
        <v>1.5438999999999998</v>
      </c>
      <c r="J69" s="73">
        <f t="shared" si="11"/>
        <v>1.5342804995067931</v>
      </c>
      <c r="K69" s="73"/>
      <c r="L69" s="73">
        <f t="shared" si="64"/>
        <v>3.1818616605674421E-3</v>
      </c>
      <c r="M69" s="73"/>
      <c r="N69">
        <f t="shared" si="65"/>
        <v>81.910832369002591</v>
      </c>
      <c r="P69" s="99" t="s">
        <v>79</v>
      </c>
      <c r="Q69" s="37">
        <v>10</v>
      </c>
      <c r="R69" s="81" t="s">
        <v>162</v>
      </c>
      <c r="S69" s="81" t="s">
        <v>309</v>
      </c>
      <c r="T69" s="81">
        <f>COS(RADIANS(AV69))*SIN(RADIANS(AW69))</f>
        <v>-4.275714562024498E-3</v>
      </c>
      <c r="U69" s="81">
        <f>COS(RADIANS(AW69))</f>
        <v>0.19936793441719719</v>
      </c>
      <c r="V69" s="81">
        <f>SIN(RADIANS(AV69))*SIN(RADIANS(AW69))</f>
        <v>0.97991537644390714</v>
      </c>
      <c r="W69" s="73">
        <f t="shared" si="60"/>
        <v>79.631603296549812</v>
      </c>
      <c r="X69" s="73">
        <f t="shared" si="66"/>
        <v>87.840308026877551</v>
      </c>
      <c r="AD69" s="73" t="s">
        <v>8</v>
      </c>
      <c r="AE69" s="73" t="s">
        <v>8</v>
      </c>
      <c r="AG69" t="s">
        <v>227</v>
      </c>
      <c r="AH69" t="s">
        <v>310</v>
      </c>
      <c r="AI69">
        <f t="shared" si="67"/>
        <v>0</v>
      </c>
      <c r="AJ69">
        <f t="shared" si="68"/>
        <v>0</v>
      </c>
      <c r="AK69">
        <f t="shared" si="69"/>
        <v>0</v>
      </c>
      <c r="AL69">
        <f t="shared" si="70"/>
        <v>0</v>
      </c>
      <c r="AM69">
        <f t="shared" si="74"/>
        <v>0</v>
      </c>
      <c r="AN69">
        <f t="shared" si="71"/>
        <v>0</v>
      </c>
      <c r="AO69">
        <f t="shared" si="75"/>
        <v>0</v>
      </c>
      <c r="AP69">
        <f t="shared" si="72"/>
        <v>0</v>
      </c>
      <c r="AQ69">
        <f t="shared" si="73"/>
        <v>0</v>
      </c>
      <c r="AR69">
        <f t="shared" si="76"/>
        <v>1</v>
      </c>
      <c r="AS69">
        <f t="shared" ref="AS69:AS132" si="80">IF(AT69=$AT$729,C69,0)</f>
        <v>0</v>
      </c>
      <c r="AT69">
        <f t="shared" si="79"/>
        <v>1</v>
      </c>
      <c r="AU69" t="str">
        <f t="shared" si="77"/>
        <v/>
      </c>
      <c r="AV69" s="80">
        <v>90.25</v>
      </c>
      <c r="AW69" s="80">
        <v>78.5</v>
      </c>
      <c r="AX69">
        <f>V69/(1+U69)</f>
        <v>0.81702649230827773</v>
      </c>
      <c r="AY69">
        <f>T69/(1+U69)</f>
        <v>-3.5649732157481549E-3</v>
      </c>
    </row>
    <row r="70" spans="1:51" x14ac:dyDescent="0.2">
      <c r="A70" t="s">
        <v>306</v>
      </c>
      <c r="B70" t="s">
        <v>307</v>
      </c>
      <c r="C70" t="s">
        <v>321</v>
      </c>
      <c r="D70">
        <f t="shared" si="61"/>
        <v>1.5341749999999998</v>
      </c>
      <c r="F70">
        <f t="shared" si="62"/>
        <v>1.5386249999999999</v>
      </c>
      <c r="H70">
        <f t="shared" si="63"/>
        <v>1.5445125</v>
      </c>
      <c r="J70" s="73">
        <f t="shared" si="11"/>
        <v>1.5348620385937024</v>
      </c>
      <c r="K70" s="73"/>
      <c r="L70" s="73">
        <f t="shared" si="64"/>
        <v>3.2191844900841815E-3</v>
      </c>
      <c r="M70" s="73"/>
      <c r="N70">
        <f t="shared" si="65"/>
        <v>82.292579813110649</v>
      </c>
      <c r="P70" s="99" t="s">
        <v>79</v>
      </c>
      <c r="Q70" s="37">
        <v>11.25</v>
      </c>
      <c r="R70" s="81" t="s">
        <v>162</v>
      </c>
      <c r="S70" s="81" t="s">
        <v>309</v>
      </c>
      <c r="T70" s="81">
        <f>(T69+T71)/(SQRT((T69+T71)^2+(U69+U71)^2+(V69+V71)^2))</f>
        <v>-1.0407507901253263E-3</v>
      </c>
      <c r="U70" s="81">
        <f>(U69+U71)/(SQRT((T69+T71)^2+(U69+U71)^2+(V69+V71)^2))</f>
        <v>0.18009258030116856</v>
      </c>
      <c r="V70" s="81">
        <f>(V69+V71)/(SQRT((T69+T71)^2+(U69+U71)^2+(V69+V71)^2))</f>
        <v>0.98364911394168397</v>
      </c>
      <c r="W70" s="73">
        <f t="shared" si="60"/>
        <v>80.274273632334797</v>
      </c>
      <c r="X70" s="73">
        <f t="shared" si="66"/>
        <v>87.513448556410566</v>
      </c>
      <c r="AD70" s="73" t="s">
        <v>8</v>
      </c>
      <c r="AE70" s="73" t="s">
        <v>8</v>
      </c>
      <c r="AG70" t="s">
        <v>227</v>
      </c>
      <c r="AH70" t="s">
        <v>310</v>
      </c>
      <c r="AI70">
        <f t="shared" si="67"/>
        <v>0</v>
      </c>
      <c r="AJ70">
        <f t="shared" si="68"/>
        <v>0</v>
      </c>
      <c r="AK70">
        <f t="shared" si="69"/>
        <v>0</v>
      </c>
      <c r="AL70">
        <f t="shared" si="70"/>
        <v>0</v>
      </c>
      <c r="AM70">
        <f t="shared" si="74"/>
        <v>0</v>
      </c>
      <c r="AN70">
        <f t="shared" si="71"/>
        <v>0</v>
      </c>
      <c r="AO70">
        <f t="shared" si="75"/>
        <v>0</v>
      </c>
      <c r="AP70">
        <f t="shared" si="72"/>
        <v>0</v>
      </c>
      <c r="AQ70">
        <f t="shared" si="73"/>
        <v>0</v>
      </c>
      <c r="AR70">
        <f t="shared" si="76"/>
        <v>1</v>
      </c>
      <c r="AS70">
        <f t="shared" si="80"/>
        <v>0</v>
      </c>
      <c r="AT70">
        <f t="shared" si="79"/>
        <v>1</v>
      </c>
      <c r="AU70" t="str">
        <f t="shared" si="77"/>
        <v/>
      </c>
    </row>
    <row r="71" spans="1:51" x14ac:dyDescent="0.2">
      <c r="A71" t="s">
        <v>306</v>
      </c>
      <c r="B71" t="s">
        <v>307</v>
      </c>
      <c r="C71" t="s">
        <v>322</v>
      </c>
      <c r="D71">
        <f t="shared" si="61"/>
        <v>1.5347499999999998</v>
      </c>
      <c r="F71">
        <f t="shared" si="62"/>
        <v>1.53925</v>
      </c>
      <c r="H71">
        <f t="shared" si="63"/>
        <v>1.5451249999999999</v>
      </c>
      <c r="J71" s="73">
        <f t="shared" si="11"/>
        <v>1.5354435771799366</v>
      </c>
      <c r="K71" s="73"/>
      <c r="L71" s="73">
        <f t="shared" si="64"/>
        <v>3.256507331001135E-3</v>
      </c>
      <c r="M71" s="73"/>
      <c r="N71">
        <f t="shared" si="65"/>
        <v>82.671211773012516</v>
      </c>
      <c r="P71" s="99" t="s">
        <v>79</v>
      </c>
      <c r="Q71" s="37">
        <v>12.5</v>
      </c>
      <c r="R71" s="81" t="s">
        <v>162</v>
      </c>
      <c r="S71" s="81" t="s">
        <v>309</v>
      </c>
      <c r="T71" s="81">
        <f>(T69+T73)/(SQRT((T69+T73)^2+(U69+U73)^2+(V69+V73)^2))</f>
        <v>2.194625061910599E-3</v>
      </c>
      <c r="U71" s="81">
        <f>(U69+U73)/(SQRT((T69+T73)^2+(U69+U73)^2+(V69+V73)^2))</f>
        <v>0.16074591941715771</v>
      </c>
      <c r="V71" s="81">
        <f>(V69+V73)/(SQRT((T69+T73)^2+(U69+U73)^2+(V69+V73)^2))</f>
        <v>0.98699338042945872</v>
      </c>
      <c r="W71" s="73">
        <f t="shared" si="60"/>
        <v>80.919591789425624</v>
      </c>
      <c r="X71" s="73">
        <f t="shared" si="66"/>
        <v>87.187493506638418</v>
      </c>
      <c r="AD71" s="73" t="s">
        <v>8</v>
      </c>
      <c r="AE71" s="73" t="s">
        <v>8</v>
      </c>
      <c r="AG71" t="s">
        <v>227</v>
      </c>
      <c r="AH71" t="s">
        <v>310</v>
      </c>
      <c r="AI71">
        <f t="shared" si="67"/>
        <v>0</v>
      </c>
      <c r="AJ71">
        <f t="shared" si="68"/>
        <v>0</v>
      </c>
      <c r="AK71">
        <f t="shared" si="69"/>
        <v>0</v>
      </c>
      <c r="AL71">
        <f t="shared" si="70"/>
        <v>0</v>
      </c>
      <c r="AM71">
        <f t="shared" si="74"/>
        <v>0</v>
      </c>
      <c r="AN71">
        <f t="shared" si="71"/>
        <v>0</v>
      </c>
      <c r="AO71">
        <f t="shared" si="75"/>
        <v>0</v>
      </c>
      <c r="AP71">
        <f t="shared" si="72"/>
        <v>0</v>
      </c>
      <c r="AQ71">
        <f t="shared" si="73"/>
        <v>0</v>
      </c>
      <c r="AR71">
        <f t="shared" si="76"/>
        <v>1</v>
      </c>
      <c r="AS71">
        <f t="shared" si="80"/>
        <v>0</v>
      </c>
      <c r="AT71">
        <f t="shared" si="79"/>
        <v>1</v>
      </c>
      <c r="AU71" t="str">
        <f t="shared" si="77"/>
        <v/>
      </c>
    </row>
    <row r="72" spans="1:51" x14ac:dyDescent="0.2">
      <c r="A72" t="s">
        <v>306</v>
      </c>
      <c r="B72" t="s">
        <v>307</v>
      </c>
      <c r="C72" t="s">
        <v>323</v>
      </c>
      <c r="D72">
        <f t="shared" si="61"/>
        <v>1.5353249999999998</v>
      </c>
      <c r="F72">
        <f t="shared" si="62"/>
        <v>1.5398749999999999</v>
      </c>
      <c r="H72">
        <f t="shared" si="63"/>
        <v>1.5457375</v>
      </c>
      <c r="J72" s="73">
        <f t="shared" si="11"/>
        <v>1.5360251152661106</v>
      </c>
      <c r="K72" s="73"/>
      <c r="L72" s="73">
        <f t="shared" si="64"/>
        <v>3.2938301832472483E-3</v>
      </c>
      <c r="M72" s="73"/>
      <c r="N72">
        <f t="shared" si="65"/>
        <v>83.046782845302758</v>
      </c>
      <c r="P72" s="99" t="s">
        <v>79</v>
      </c>
      <c r="Q72" s="37">
        <v>13.75</v>
      </c>
      <c r="R72" s="81" t="s">
        <v>162</v>
      </c>
      <c r="S72" s="81" t="s">
        <v>309</v>
      </c>
      <c r="T72" s="81">
        <f>(T71+T73)/(SQRT((T71+T73)^2+(U71+U73)^2+(V71+V73)^2))</f>
        <v>5.4291319629889891E-3</v>
      </c>
      <c r="U72" s="81">
        <f>(U71+U73)/(SQRT((T71+T73)^2+(U71+U73)^2+(V71+V73)^2))</f>
        <v>0.14133561198001954</v>
      </c>
      <c r="V72" s="81">
        <f>(V71+V73)/(SQRT((T71+T73)^2+(U71+U73)^2+(V71+V73)^2))</f>
        <v>0.98994685176142749</v>
      </c>
      <c r="W72" s="73">
        <f t="shared" si="60"/>
        <v>81.567369805230598</v>
      </c>
      <c r="X72" s="73">
        <f t="shared" si="66"/>
        <v>86.86256215382619</v>
      </c>
      <c r="AD72" s="73" t="s">
        <v>8</v>
      </c>
      <c r="AE72" s="73" t="s">
        <v>8</v>
      </c>
      <c r="AG72" t="s">
        <v>227</v>
      </c>
      <c r="AH72" t="s">
        <v>310</v>
      </c>
      <c r="AI72">
        <f t="shared" si="67"/>
        <v>0</v>
      </c>
      <c r="AJ72">
        <f t="shared" si="68"/>
        <v>0</v>
      </c>
      <c r="AK72">
        <f t="shared" si="69"/>
        <v>0</v>
      </c>
      <c r="AL72">
        <f t="shared" si="70"/>
        <v>0</v>
      </c>
      <c r="AM72">
        <f t="shared" si="74"/>
        <v>0</v>
      </c>
      <c r="AN72">
        <f t="shared" si="71"/>
        <v>0</v>
      </c>
      <c r="AO72">
        <f t="shared" si="75"/>
        <v>0</v>
      </c>
      <c r="AP72">
        <f t="shared" si="72"/>
        <v>0</v>
      </c>
      <c r="AQ72">
        <f t="shared" si="73"/>
        <v>0</v>
      </c>
      <c r="AR72">
        <f t="shared" si="76"/>
        <v>1</v>
      </c>
      <c r="AS72">
        <f t="shared" si="80"/>
        <v>0</v>
      </c>
      <c r="AT72">
        <f t="shared" si="79"/>
        <v>1</v>
      </c>
      <c r="AU72" t="str">
        <f t="shared" si="77"/>
        <v/>
      </c>
    </row>
    <row r="73" spans="1:51" x14ac:dyDescent="0.2">
      <c r="A73" t="s">
        <v>306</v>
      </c>
      <c r="B73" t="s">
        <v>307</v>
      </c>
      <c r="C73" s="72" t="s">
        <v>324</v>
      </c>
      <c r="D73">
        <f t="shared" si="61"/>
        <v>1.5358999999999998</v>
      </c>
      <c r="F73">
        <f t="shared" si="62"/>
        <v>1.5405</v>
      </c>
      <c r="H73">
        <f t="shared" si="63"/>
        <v>1.5463499999999999</v>
      </c>
      <c r="J73" s="73">
        <f t="shared" si="11"/>
        <v>1.5366066528528364</v>
      </c>
      <c r="K73" s="73"/>
      <c r="L73" s="73">
        <f t="shared" si="64"/>
        <v>3.3311530467541317E-3</v>
      </c>
      <c r="M73" s="73"/>
      <c r="N73">
        <f t="shared" si="65"/>
        <v>83.419346168930574</v>
      </c>
      <c r="P73" s="99" t="s">
        <v>79</v>
      </c>
      <c r="Q73" s="37">
        <v>15</v>
      </c>
      <c r="R73" s="81" t="s">
        <v>162</v>
      </c>
      <c r="S73" s="81" t="s">
        <v>309</v>
      </c>
      <c r="T73" s="81">
        <f>COS(RADIANS(AV73))*SIN(RADIANS(AW73))</f>
        <v>8.6614892260723966E-3</v>
      </c>
      <c r="U73" s="81">
        <f>COS(RADIANS(AW73))</f>
        <v>0.12186934340514749</v>
      </c>
      <c r="V73" s="81">
        <f>SIN(RADIANS(AV73))*SIN(RADIANS(AW73))</f>
        <v>0.99250835852519892</v>
      </c>
      <c r="W73" s="73">
        <f t="shared" si="60"/>
        <v>82.217421607395238</v>
      </c>
      <c r="X73" s="73">
        <f t="shared" si="66"/>
        <v>86.538773664311918</v>
      </c>
      <c r="AD73" s="73" t="s">
        <v>8</v>
      </c>
      <c r="AE73" s="73" t="s">
        <v>8</v>
      </c>
      <c r="AG73" t="s">
        <v>227</v>
      </c>
      <c r="AH73" t="s">
        <v>310</v>
      </c>
      <c r="AI73">
        <f t="shared" si="67"/>
        <v>0</v>
      </c>
      <c r="AJ73">
        <f t="shared" si="68"/>
        <v>0</v>
      </c>
      <c r="AK73">
        <f t="shared" si="69"/>
        <v>0</v>
      </c>
      <c r="AL73">
        <f t="shared" si="70"/>
        <v>0</v>
      </c>
      <c r="AM73">
        <f t="shared" si="74"/>
        <v>0</v>
      </c>
      <c r="AN73">
        <f t="shared" si="71"/>
        <v>0</v>
      </c>
      <c r="AO73">
        <f t="shared" si="75"/>
        <v>0</v>
      </c>
      <c r="AP73">
        <f t="shared" si="72"/>
        <v>0</v>
      </c>
      <c r="AQ73">
        <f t="shared" si="73"/>
        <v>0</v>
      </c>
      <c r="AR73">
        <f t="shared" si="76"/>
        <v>1</v>
      </c>
      <c r="AS73">
        <f t="shared" si="80"/>
        <v>0</v>
      </c>
      <c r="AT73">
        <f t="shared" si="79"/>
        <v>1</v>
      </c>
      <c r="AU73" t="str">
        <f t="shared" si="77"/>
        <v/>
      </c>
      <c r="AV73" s="80">
        <v>89.5</v>
      </c>
      <c r="AW73" s="80">
        <v>83</v>
      </c>
      <c r="AX73">
        <f>V73/(1+U73)</f>
        <v>0.88469157692881928</v>
      </c>
      <c r="AY73">
        <f>T73/(1+U73)</f>
        <v>7.72058642745568E-3</v>
      </c>
    </row>
    <row r="74" spans="1:51" x14ac:dyDescent="0.2">
      <c r="A74" t="s">
        <v>306</v>
      </c>
      <c r="B74" t="s">
        <v>307</v>
      </c>
      <c r="C74" t="s">
        <v>325</v>
      </c>
      <c r="D74">
        <f t="shared" si="61"/>
        <v>1.5364749999999998</v>
      </c>
      <c r="F74">
        <f t="shared" si="62"/>
        <v>1.5411249999999999</v>
      </c>
      <c r="H74">
        <f t="shared" si="63"/>
        <v>1.5469625</v>
      </c>
      <c r="J74" s="73">
        <f t="shared" si="11"/>
        <v>1.5371881899407267</v>
      </c>
      <c r="K74" s="73"/>
      <c r="L74" s="73">
        <f t="shared" si="64"/>
        <v>3.3684759214502868E-3</v>
      </c>
      <c r="M74" s="73"/>
      <c r="N74">
        <f t="shared" si="65"/>
        <v>83.78895347916081</v>
      </c>
      <c r="P74" s="99" t="s">
        <v>246</v>
      </c>
      <c r="Q74" s="37">
        <v>16.25</v>
      </c>
      <c r="R74" s="81" t="s">
        <v>162</v>
      </c>
      <c r="S74" s="81" t="s">
        <v>309</v>
      </c>
      <c r="T74" s="81">
        <f>(T73+T75)/(SQRT((T73+T75)^2+(U73+U75)^2+(V73+V75)^2))</f>
        <v>1.0872697023021115E-2</v>
      </c>
      <c r="U74" s="81">
        <f>(U73+U75)/(SQRT((T73+T75)^2+(U73+U75)^2+(V73+V75)^2))</f>
        <v>9.4760431515590882E-2</v>
      </c>
      <c r="V74" s="81">
        <f>(V73+V75)/(SQRT((T73+T75)^2+(U73+U75)^2+(V73+V75)^2))</f>
        <v>0.99544072906347603</v>
      </c>
      <c r="W74" s="73">
        <f t="shared" si="60"/>
        <v>83.006266998339186</v>
      </c>
      <c r="X74" s="73">
        <f t="shared" si="66"/>
        <v>85.973951150844485</v>
      </c>
      <c r="AD74" s="73" t="s">
        <v>8</v>
      </c>
      <c r="AE74" s="73" t="s">
        <v>8</v>
      </c>
      <c r="AG74" t="s">
        <v>227</v>
      </c>
      <c r="AH74" t="s">
        <v>310</v>
      </c>
      <c r="AI74">
        <f t="shared" si="67"/>
        <v>0</v>
      </c>
      <c r="AJ74">
        <f t="shared" si="68"/>
        <v>0</v>
      </c>
      <c r="AK74">
        <f t="shared" si="69"/>
        <v>0</v>
      </c>
      <c r="AL74">
        <f t="shared" si="70"/>
        <v>0</v>
      </c>
      <c r="AM74">
        <f t="shared" si="74"/>
        <v>0</v>
      </c>
      <c r="AN74">
        <f t="shared" si="71"/>
        <v>0</v>
      </c>
      <c r="AO74">
        <f t="shared" si="75"/>
        <v>1</v>
      </c>
      <c r="AP74">
        <f t="shared" si="72"/>
        <v>0</v>
      </c>
      <c r="AQ74">
        <f t="shared" si="73"/>
        <v>0</v>
      </c>
      <c r="AR74">
        <f t="shared" si="76"/>
        <v>1</v>
      </c>
      <c r="AS74">
        <f t="shared" si="80"/>
        <v>0</v>
      </c>
      <c r="AT74">
        <f t="shared" si="79"/>
        <v>2</v>
      </c>
      <c r="AU74" t="str">
        <f t="shared" si="77"/>
        <v/>
      </c>
    </row>
    <row r="75" spans="1:51" x14ac:dyDescent="0.2">
      <c r="A75" t="s">
        <v>306</v>
      </c>
      <c r="B75" t="s">
        <v>307</v>
      </c>
      <c r="C75" t="s">
        <v>326</v>
      </c>
      <c r="D75">
        <f t="shared" si="61"/>
        <v>1.53705</v>
      </c>
      <c r="F75">
        <f t="shared" si="62"/>
        <v>1.54175</v>
      </c>
      <c r="H75">
        <f t="shared" si="63"/>
        <v>1.5475749999999999</v>
      </c>
      <c r="J75" s="73">
        <f t="shared" si="11"/>
        <v>1.5377697265303929</v>
      </c>
      <c r="K75" s="73"/>
      <c r="L75" s="73">
        <f t="shared" si="64"/>
        <v>3.4057988072662138E-3</v>
      </c>
      <c r="M75" s="73"/>
      <c r="N75">
        <f t="shared" si="65"/>
        <v>84.155655159007679</v>
      </c>
      <c r="P75" s="99" t="s">
        <v>246</v>
      </c>
      <c r="Q75" s="37">
        <v>17.5</v>
      </c>
      <c r="R75" s="81" t="s">
        <v>162</v>
      </c>
      <c r="S75" s="81" t="s">
        <v>309</v>
      </c>
      <c r="T75" s="81">
        <f>(T73+T77)/(SQRT((T73+T77)^2+(U73+U77)^2+(V73+V77)^2))</f>
        <v>1.3075767896394384E-2</v>
      </c>
      <c r="U75" s="81">
        <f>(U73+U77)/(SQRT((T73+T77)^2+(U73+U77)^2+(V73+V77)^2))</f>
        <v>6.7580602687248428E-2</v>
      </c>
      <c r="V75" s="81">
        <f>(V73+V77)/(SQRT((T73+T77)^2+(U73+U77)^2+(V73+V77)^2))</f>
        <v>0.99762813033431852</v>
      </c>
      <c r="W75" s="73">
        <f t="shared" si="60"/>
        <v>83.799033943332319</v>
      </c>
      <c r="X75" s="73">
        <f t="shared" si="66"/>
        <v>85.411756677169024</v>
      </c>
      <c r="AD75" s="73" t="s">
        <v>8</v>
      </c>
      <c r="AE75" s="73" t="s">
        <v>8</v>
      </c>
      <c r="AG75" t="s">
        <v>227</v>
      </c>
      <c r="AH75" t="s">
        <v>310</v>
      </c>
      <c r="AI75">
        <f t="shared" si="67"/>
        <v>0</v>
      </c>
      <c r="AJ75">
        <f t="shared" si="68"/>
        <v>0</v>
      </c>
      <c r="AK75">
        <f t="shared" si="69"/>
        <v>0</v>
      </c>
      <c r="AL75">
        <f t="shared" si="70"/>
        <v>0</v>
      </c>
      <c r="AM75">
        <f t="shared" si="74"/>
        <v>0</v>
      </c>
      <c r="AN75">
        <f t="shared" si="71"/>
        <v>0</v>
      </c>
      <c r="AO75">
        <f t="shared" si="75"/>
        <v>1</v>
      </c>
      <c r="AP75">
        <f t="shared" si="72"/>
        <v>0</v>
      </c>
      <c r="AQ75">
        <f t="shared" si="73"/>
        <v>0</v>
      </c>
      <c r="AR75">
        <f t="shared" si="76"/>
        <v>1</v>
      </c>
      <c r="AS75">
        <f t="shared" si="80"/>
        <v>0</v>
      </c>
      <c r="AT75">
        <f t="shared" si="79"/>
        <v>2</v>
      </c>
      <c r="AU75" t="str">
        <f t="shared" si="77"/>
        <v/>
      </c>
    </row>
    <row r="76" spans="1:51" x14ac:dyDescent="0.2">
      <c r="A76" t="s">
        <v>306</v>
      </c>
      <c r="B76" t="s">
        <v>307</v>
      </c>
      <c r="C76" t="s">
        <v>327</v>
      </c>
      <c r="D76">
        <f t="shared" si="61"/>
        <v>1.537625</v>
      </c>
      <c r="F76">
        <f t="shared" si="62"/>
        <v>1.5423749999999998</v>
      </c>
      <c r="H76">
        <f t="shared" si="63"/>
        <v>1.5481875</v>
      </c>
      <c r="J76" s="73">
        <f t="shared" si="11"/>
        <v>1.5383512626224445</v>
      </c>
      <c r="K76" s="73"/>
      <c r="L76" s="73">
        <f t="shared" si="64"/>
        <v>3.4431217041328566E-3</v>
      </c>
      <c r="M76" s="73"/>
      <c r="N76">
        <f t="shared" si="65"/>
        <v>84.519500288236429</v>
      </c>
      <c r="P76" s="99" t="s">
        <v>246</v>
      </c>
      <c r="Q76" s="37">
        <v>18.75</v>
      </c>
      <c r="R76" s="81" t="s">
        <v>162</v>
      </c>
      <c r="S76" s="81" t="s">
        <v>309</v>
      </c>
      <c r="T76" s="81">
        <f>(T75+T77)/(SQRT((T75+T77)^2+(U75+U77)^2+(V75+V77)^2))</f>
        <v>1.5269053109058265E-2</v>
      </c>
      <c r="U76" s="81">
        <f>(U75+U77)/(SQRT((T75+T77)^2+(U75+U77)^2+(V75+V77)^2))</f>
        <v>4.0350197796859485E-2</v>
      </c>
      <c r="V76" s="81">
        <f>(V75+V77)/(SQRT((T75+T77)^2+(U75+U77)^2+(V75+V77)^2))</f>
        <v>0.99906892532743063</v>
      </c>
      <c r="W76" s="73">
        <f t="shared" si="60"/>
        <v>84.595263109971555</v>
      </c>
      <c r="X76" s="73">
        <f t="shared" si="66"/>
        <v>84.852563127568317</v>
      </c>
      <c r="AD76" s="73" t="s">
        <v>8</v>
      </c>
      <c r="AE76" s="73" t="s">
        <v>8</v>
      </c>
      <c r="AG76" t="s">
        <v>227</v>
      </c>
      <c r="AH76" t="s">
        <v>310</v>
      </c>
      <c r="AI76">
        <f t="shared" si="67"/>
        <v>0</v>
      </c>
      <c r="AJ76">
        <f t="shared" si="68"/>
        <v>0</v>
      </c>
      <c r="AK76">
        <f t="shared" si="69"/>
        <v>0</v>
      </c>
      <c r="AL76">
        <f t="shared" si="70"/>
        <v>0</v>
      </c>
      <c r="AM76">
        <f t="shared" si="74"/>
        <v>0</v>
      </c>
      <c r="AN76">
        <f t="shared" si="71"/>
        <v>0</v>
      </c>
      <c r="AO76">
        <f t="shared" si="75"/>
        <v>1</v>
      </c>
      <c r="AP76">
        <f t="shared" si="72"/>
        <v>0</v>
      </c>
      <c r="AQ76">
        <f t="shared" si="73"/>
        <v>0</v>
      </c>
      <c r="AR76">
        <f t="shared" si="76"/>
        <v>1</v>
      </c>
      <c r="AS76">
        <f t="shared" si="80"/>
        <v>0</v>
      </c>
      <c r="AT76">
        <f t="shared" si="79"/>
        <v>2</v>
      </c>
      <c r="AU76" t="str">
        <f t="shared" si="77"/>
        <v/>
      </c>
    </row>
    <row r="77" spans="1:51" x14ac:dyDescent="0.2">
      <c r="A77" t="s">
        <v>306</v>
      </c>
      <c r="B77" t="s">
        <v>307</v>
      </c>
      <c r="C77" s="72" t="s">
        <v>328</v>
      </c>
      <c r="D77">
        <f t="shared" si="61"/>
        <v>1.5382</v>
      </c>
      <c r="F77">
        <f t="shared" si="62"/>
        <v>1.5429999999999999</v>
      </c>
      <c r="H77">
        <f t="shared" si="63"/>
        <v>1.5488</v>
      </c>
      <c r="J77" s="73">
        <f t="shared" si="11"/>
        <v>1.5389327982174907</v>
      </c>
      <c r="K77" s="73"/>
      <c r="L77" s="73">
        <f t="shared" si="64"/>
        <v>3.4804446119809374E-3</v>
      </c>
      <c r="M77" s="73"/>
      <c r="N77">
        <f t="shared" si="65"/>
        <v>84.88053669010813</v>
      </c>
      <c r="P77" s="99" t="s">
        <v>78</v>
      </c>
      <c r="Q77" s="37">
        <v>20</v>
      </c>
      <c r="R77" s="81" t="s">
        <v>162</v>
      </c>
      <c r="S77" s="81" t="s">
        <v>309</v>
      </c>
      <c r="T77" s="81">
        <f>COS(RADIANS(AV77))*SIN(RADIANS(AW77))</f>
        <v>1.7450911247284699E-2</v>
      </c>
      <c r="U77" s="81">
        <f>COS(RADIANS(AW77))</f>
        <v>1.3089595571344575E-2</v>
      </c>
      <c r="V77" s="81">
        <f>SIN(RADIANS(AV77))*SIN(RADIANS(AW77))</f>
        <v>0.99976203577872369</v>
      </c>
      <c r="W77" s="73">
        <f t="shared" si="60"/>
        <v>85.394498590603021</v>
      </c>
      <c r="X77" s="73">
        <f t="shared" si="66"/>
        <v>84.296743709776692</v>
      </c>
      <c r="AD77" s="73" t="s">
        <v>8</v>
      </c>
      <c r="AE77" s="73" t="s">
        <v>8</v>
      </c>
      <c r="AG77" t="s">
        <v>227</v>
      </c>
      <c r="AH77" t="s">
        <v>310</v>
      </c>
      <c r="AI77">
        <f t="shared" si="67"/>
        <v>0</v>
      </c>
      <c r="AJ77">
        <f t="shared" si="68"/>
        <v>0</v>
      </c>
      <c r="AK77">
        <f t="shared" si="69"/>
        <v>0</v>
      </c>
      <c r="AL77">
        <f t="shared" si="70"/>
        <v>0</v>
      </c>
      <c r="AM77">
        <f t="shared" si="74"/>
        <v>0</v>
      </c>
      <c r="AN77">
        <f t="shared" si="71"/>
        <v>0</v>
      </c>
      <c r="AO77">
        <f t="shared" si="75"/>
        <v>1</v>
      </c>
      <c r="AP77">
        <f t="shared" si="72"/>
        <v>0</v>
      </c>
      <c r="AQ77">
        <f t="shared" si="73"/>
        <v>0</v>
      </c>
      <c r="AR77">
        <f t="shared" si="76"/>
        <v>1</v>
      </c>
      <c r="AS77">
        <f t="shared" si="80"/>
        <v>0</v>
      </c>
      <c r="AT77">
        <f t="shared" si="79"/>
        <v>2</v>
      </c>
      <c r="AU77" t="str">
        <f t="shared" si="77"/>
        <v/>
      </c>
      <c r="AV77" s="80">
        <v>89</v>
      </c>
      <c r="AW77" s="80">
        <v>89.25</v>
      </c>
      <c r="AX77">
        <f>V77/(1+U77)</f>
        <v>0.98684463856811733</v>
      </c>
      <c r="AY77">
        <f>T77/(1+U77)</f>
        <v>1.7225437240269988E-2</v>
      </c>
    </row>
    <row r="78" spans="1:51" x14ac:dyDescent="0.2">
      <c r="A78" t="s">
        <v>306</v>
      </c>
      <c r="B78" t="s">
        <v>307</v>
      </c>
      <c r="C78" s="1" t="s">
        <v>844</v>
      </c>
      <c r="D78">
        <f t="shared" ref="D78:D140" si="81">(($D$201-$D$44)/100)*Q78+$D$44</f>
        <v>1.5382359374999999</v>
      </c>
      <c r="F78">
        <f t="shared" ref="F78:F140" si="82">(($F$201-$F$44)/100)*Q78+$F$44</f>
        <v>1.5430390624999999</v>
      </c>
      <c r="H78">
        <f t="shared" ref="H78:H140" si="83">(($H$201-$H$44)/100)*Q78+$H$44</f>
        <v>1.5488382812499999</v>
      </c>
      <c r="J78" s="73"/>
      <c r="K78" s="73"/>
      <c r="L78" s="73"/>
      <c r="M78" s="73"/>
      <c r="N78">
        <f t="shared" si="65"/>
        <v>84.903009277046138</v>
      </c>
      <c r="P78" s="99" t="s">
        <v>78</v>
      </c>
      <c r="Q78" s="37">
        <f>(Q77+Q79)/2</f>
        <v>20.078125</v>
      </c>
      <c r="R78" s="81" t="s">
        <v>162</v>
      </c>
      <c r="S78" s="81" t="s">
        <v>309</v>
      </c>
      <c r="T78" s="81">
        <f>(T77+T79)/(SQRT((T77+T79)^2+(U77+U79)^2+(V77+V79)^2))</f>
        <v>2.0193963472968941E-2</v>
      </c>
      <c r="U78" s="81">
        <f>(U77+U79)/(SQRT((T77+T79)^2+(U77+U79)^2+(V77+V79)^2))</f>
        <v>5.9771323850072534E-2</v>
      </c>
      <c r="V78" s="81">
        <f>(V77+V79)/(SQRT((T77+T79)^2+(U77+U79)^2+(V77+V79)^2))</f>
        <v>0.99800781193558907</v>
      </c>
      <c r="W78" s="73">
        <f t="shared" ref="W78" si="84">IF((DEGREES(ACOS((T78*$BI$2+U78*$BJ$2+V78*$BK$2)/((SQRT(T78^2+U78^2+V78^2))*(SQRT($BI$2^2+$BJ$2^2+$BK$2^2))))))&gt;90,ABS(180-(DEGREES(ACOS((T78*$BI$2+U78*$BJ$2+V78*$BK$2)/((SQRT(T78^2+U78^2+V78^2))*(SQRT($BI$2^2+$BJ$2^2+$BK$2^2))))))),(DEGREES(ACOS((T78*$BI$2+U78*$BJ$2+V78*$BK$2)/((SQRT(T78^2+U78^2+V78^2))*(SQRT($BI$2^2+$BJ$2^2+$BK$2^2)))))))</f>
        <v>84.36147518881144</v>
      </c>
      <c r="X78" s="73">
        <f t="shared" si="66"/>
        <v>85.586629976306398</v>
      </c>
      <c r="AD78" s="73" t="s">
        <v>8</v>
      </c>
      <c r="AE78" s="73" t="s">
        <v>8</v>
      </c>
      <c r="AG78" t="s">
        <v>227</v>
      </c>
      <c r="AH78" t="s">
        <v>310</v>
      </c>
      <c r="AI78">
        <f t="shared" ref="AI78:AI92" si="85">IF($BA$2=0,0,IF(1-((ABS(D78-$BA$2))/D78)&gt;(1-(0.01*$BO$4)),1-((ABS(D78-$BA$2))/D78),0))</f>
        <v>0</v>
      </c>
      <c r="AJ78">
        <f t="shared" ref="AJ78:AJ92" si="86">IF($BB$2=0,0,IF(1-((ABS(F78-$BB$2))/F78)&gt;(1-(0.01*$BO$4)),1-((ABS(F78-$BB$2))/F78),0))</f>
        <v>0</v>
      </c>
      <c r="AK78">
        <f t="shared" ref="AK78:AK92" si="87">IF($BC$2=0,0,IF(1-((ABS(H78-$BC$2))/H78)&gt;(1-(0.01*$BO$4)),1-((ABS(H78-$BC$2))/H78),0))</f>
        <v>0</v>
      </c>
      <c r="AL78">
        <f t="shared" ref="AL78:AL92" si="88">IF($BD$2=0,0,IF(1-((ABS(J78-$BD$2))/J78)&gt;(1-(0.01*$BO$4)),1-((ABS(J78-$BD$2))/J78),0))</f>
        <v>0</v>
      </c>
      <c r="AM78">
        <f t="shared" ref="AM78:AM92" si="89">IFERROR(IF($BE$2=0,0,IF(1-ABS(($BE$2-L78)/$BE$2)&gt;=1-($BO$6*0.01),1-ABS((($BE$2-L78)/$BE$2)),0)),0)</f>
        <v>0</v>
      </c>
      <c r="AN78">
        <f t="shared" ref="AN78:AN92" si="90">IF((IF(AO78=1,1-ABS(($BF$2-N78)/90),ABS((90-$BF$2-N78)/90)))&gt;(1-(0.01*$BO$2)),(IF(AO78=1,1-ABS(($BF$2-N78)/90),ABS((90-$BF$2-N78)/90))),0)</f>
        <v>0</v>
      </c>
      <c r="AO78">
        <f t="shared" ref="AO78:AO92" si="91">IF(OR($BH$2=P78,P78="-/+"),1,0)</f>
        <v>1</v>
      </c>
      <c r="AP78">
        <f t="shared" ref="AP78:AP92" si="92">IF((IF(OR(W78&lt;$BO$2,X78&lt;$BO$2),(90-(IF(X78&lt;W78,X78,W78)))/90,0))&gt;(1-(0.01*$BO$2)),(IF(OR(W78&lt;$BO$2,X78&lt;$BO$2),(90-(IF(X78&lt;W78,X78,W78)))/90,0)),0)</f>
        <v>0</v>
      </c>
      <c r="AQ78">
        <f t="shared" ref="AQ78:AQ92" si="93">IF((IF(OR(AD78&lt;$BO$2,AE78&lt;$BO$2),(90-(IF(AE78&lt;AD78,AE78,AD78)))/90,0))&gt;(1-(0.01*$BO$2)),(IF(OR(AD78&lt;$BO$2,AE78&lt;$BO$2),(90-(IF(AE78&lt;AD78,AE78,AD78)))/90,0)),0)</f>
        <v>0</v>
      </c>
      <c r="AR78">
        <f t="shared" ref="AR78:AR92" si="94">IF(AG78=$BG$2,1,0)</f>
        <v>1</v>
      </c>
      <c r="AS78">
        <f t="shared" si="80"/>
        <v>0</v>
      </c>
      <c r="AT78">
        <f t="shared" si="79"/>
        <v>2</v>
      </c>
      <c r="AU78" t="str">
        <f t="shared" si="77"/>
        <v/>
      </c>
      <c r="AV78" s="1"/>
      <c r="AW78" s="1"/>
    </row>
    <row r="79" spans="1:51" x14ac:dyDescent="0.2">
      <c r="A79" t="s">
        <v>306</v>
      </c>
      <c r="B79" t="s">
        <v>307</v>
      </c>
      <c r="C79" s="1" t="s">
        <v>845</v>
      </c>
      <c r="D79">
        <f t="shared" si="81"/>
        <v>1.538271875</v>
      </c>
      <c r="F79">
        <f t="shared" si="82"/>
        <v>1.5430781249999999</v>
      </c>
      <c r="H79">
        <f t="shared" si="83"/>
        <v>1.5488765625000001</v>
      </c>
      <c r="J79" s="73"/>
      <c r="K79" s="73"/>
      <c r="L79" s="73"/>
      <c r="M79" s="73"/>
      <c r="N79">
        <f t="shared" si="65"/>
        <v>84.925471086070644</v>
      </c>
      <c r="P79" s="99" t="s">
        <v>78</v>
      </c>
      <c r="Q79" s="37">
        <f>(Q77+Q81)/2</f>
        <v>20.15625</v>
      </c>
      <c r="R79" s="81" t="s">
        <v>162</v>
      </c>
      <c r="S79" s="81" t="s">
        <v>309</v>
      </c>
      <c r="T79" s="81">
        <f>(T77+T81)/(SQRT((T77+T81)^2+(U77+U81)^2+(V77+V81)^2))</f>
        <v>2.2892795252435646E-2</v>
      </c>
      <c r="U79" s="81">
        <f>(U77+U81)/(SQRT((T77+T81)^2+(U77+U81)^2+(V77+V81)^2))</f>
        <v>0.10632216575697946</v>
      </c>
      <c r="V79" s="81">
        <f>(V77+V81)/(SQRT((T77+T81)^2+(U77+U81)^2+(V77+V81)^2))</f>
        <v>0.99406816516488228</v>
      </c>
      <c r="W79" s="73">
        <f t="shared" ref="W79:W80" si="95">IF((DEGREES(ACOS((T79*$BI$2+U79*$BJ$2+V79*$BK$2)/((SQRT(T79^2+U79^2+V79^2))*(SQRT($BI$2^2+$BJ$2^2+$BK$2^2))))))&gt;90,ABS(180-(DEGREES(ACOS((T79*$BI$2+U79*$BJ$2+V79*$BK$2)/((SQRT(T79^2+U79^2+V79^2))*(SQRT($BI$2^2+$BJ$2^2+$BK$2^2))))))),(DEGREES(ACOS((T79*$BI$2+U79*$BJ$2+V79*$BK$2)/((SQRT(T79^2+U79^2+V79^2))*(SQRT($BI$2^2+$BJ$2^2+$BK$2^2)))))))</f>
        <v>83.339020579127165</v>
      </c>
      <c r="X79" s="73">
        <f t="shared" si="66"/>
        <v>86.883947537276569</v>
      </c>
      <c r="AD79" s="73" t="s">
        <v>8</v>
      </c>
      <c r="AE79" s="73" t="s">
        <v>8</v>
      </c>
      <c r="AG79" t="s">
        <v>227</v>
      </c>
      <c r="AH79" t="s">
        <v>310</v>
      </c>
      <c r="AI79">
        <f t="shared" si="85"/>
        <v>0</v>
      </c>
      <c r="AJ79">
        <f t="shared" si="86"/>
        <v>0</v>
      </c>
      <c r="AK79">
        <f t="shared" si="87"/>
        <v>0</v>
      </c>
      <c r="AL79">
        <f t="shared" si="88"/>
        <v>0</v>
      </c>
      <c r="AM79">
        <f t="shared" si="89"/>
        <v>0</v>
      </c>
      <c r="AN79">
        <f t="shared" si="90"/>
        <v>0</v>
      </c>
      <c r="AO79">
        <f t="shared" si="91"/>
        <v>1</v>
      </c>
      <c r="AP79">
        <f t="shared" si="92"/>
        <v>0</v>
      </c>
      <c r="AQ79">
        <f t="shared" si="93"/>
        <v>0</v>
      </c>
      <c r="AR79">
        <f t="shared" si="94"/>
        <v>1</v>
      </c>
      <c r="AS79">
        <f t="shared" si="80"/>
        <v>0</v>
      </c>
      <c r="AT79">
        <f t="shared" si="79"/>
        <v>2</v>
      </c>
      <c r="AU79" t="str">
        <f t="shared" si="77"/>
        <v/>
      </c>
      <c r="AV79" s="1"/>
      <c r="AW79" s="1"/>
    </row>
    <row r="80" spans="1:51" x14ac:dyDescent="0.2">
      <c r="A80" t="s">
        <v>306</v>
      </c>
      <c r="B80" t="s">
        <v>307</v>
      </c>
      <c r="C80" s="1" t="s">
        <v>845</v>
      </c>
      <c r="D80">
        <f t="shared" si="81"/>
        <v>1.5383078124999998</v>
      </c>
      <c r="F80">
        <f t="shared" si="82"/>
        <v>1.5431171874999998</v>
      </c>
      <c r="H80">
        <f t="shared" si="83"/>
        <v>1.54891484375</v>
      </c>
      <c r="J80" s="73"/>
      <c r="K80" s="73"/>
      <c r="L80" s="73"/>
      <c r="M80" s="73"/>
      <c r="N80">
        <f t="shared" si="65"/>
        <v>84.947922128394254</v>
      </c>
      <c r="P80" s="99" t="s">
        <v>78</v>
      </c>
      <c r="Q80" s="37">
        <f>(Q79+Q81)/2</f>
        <v>20.234375</v>
      </c>
      <c r="R80" s="81" t="s">
        <v>162</v>
      </c>
      <c r="S80" s="81" t="s">
        <v>309</v>
      </c>
      <c r="T80" s="81">
        <f>(T79+T81)/(SQRT((T79+T81)^2+(U79+U81)^2+(V79+V81)^2))</f>
        <v>2.5541496723278947E-2</v>
      </c>
      <c r="U80" s="81">
        <f>(U79+U81)/(SQRT((T79+T81)^2+(U79+U81)^2+(V79+V81)^2))</f>
        <v>0.15264018493847725</v>
      </c>
      <c r="V80" s="81">
        <f>(V79+V81)/(SQRT((T79+T81)^2+(U79+U81)^2+(V79+V81)^2))</f>
        <v>0.9879517224475507</v>
      </c>
      <c r="W80" s="73">
        <f t="shared" si="95"/>
        <v>82.329115371481777</v>
      </c>
      <c r="X80" s="73">
        <f t="shared" si="66"/>
        <v>88.186491160680234</v>
      </c>
      <c r="AD80" s="73" t="s">
        <v>8</v>
      </c>
      <c r="AE80" s="73" t="s">
        <v>8</v>
      </c>
      <c r="AG80" t="s">
        <v>227</v>
      </c>
      <c r="AH80" t="s">
        <v>310</v>
      </c>
      <c r="AI80">
        <f t="shared" si="85"/>
        <v>0</v>
      </c>
      <c r="AJ80">
        <f t="shared" si="86"/>
        <v>0</v>
      </c>
      <c r="AK80">
        <f t="shared" si="87"/>
        <v>0</v>
      </c>
      <c r="AL80">
        <f t="shared" si="88"/>
        <v>0</v>
      </c>
      <c r="AM80">
        <f t="shared" si="89"/>
        <v>0</v>
      </c>
      <c r="AN80">
        <f t="shared" si="90"/>
        <v>0</v>
      </c>
      <c r="AO80">
        <f t="shared" si="91"/>
        <v>1</v>
      </c>
      <c r="AP80">
        <f t="shared" si="92"/>
        <v>0</v>
      </c>
      <c r="AQ80">
        <f t="shared" si="93"/>
        <v>0</v>
      </c>
      <c r="AR80">
        <f t="shared" si="94"/>
        <v>1</v>
      </c>
      <c r="AS80">
        <f t="shared" si="80"/>
        <v>0</v>
      </c>
      <c r="AT80">
        <f t="shared" si="79"/>
        <v>2</v>
      </c>
      <c r="AU80" t="str">
        <f t="shared" si="77"/>
        <v/>
      </c>
      <c r="AV80" s="1"/>
      <c r="AW80" s="1"/>
    </row>
    <row r="81" spans="1:49" x14ac:dyDescent="0.2">
      <c r="A81" t="s">
        <v>306</v>
      </c>
      <c r="B81" t="s">
        <v>307</v>
      </c>
      <c r="C81" s="1" t="s">
        <v>846</v>
      </c>
      <c r="D81">
        <f t="shared" si="81"/>
        <v>1.5383437499999999</v>
      </c>
      <c r="F81">
        <f t="shared" si="82"/>
        <v>1.54315625</v>
      </c>
      <c r="H81">
        <f t="shared" si="83"/>
        <v>1.5489531249999999</v>
      </c>
      <c r="J81" s="73"/>
      <c r="K81" s="73"/>
      <c r="L81" s="73"/>
      <c r="M81" s="73"/>
      <c r="N81">
        <f t="shared" si="65"/>
        <v>84.970362415208001</v>
      </c>
      <c r="P81" s="99" t="s">
        <v>78</v>
      </c>
      <c r="Q81" s="37">
        <f>(Q77+Q85)/2</f>
        <v>20.3125</v>
      </c>
      <c r="R81" s="81" t="s">
        <v>162</v>
      </c>
      <c r="S81" s="81" t="s">
        <v>309</v>
      </c>
      <c r="T81" s="81">
        <f>(T77+T85)/(SQRT((T77+T85)^2+(U77+U85)^2+(V77+V85)^2))</f>
        <v>2.813426779771052E-2</v>
      </c>
      <c r="U81" s="81">
        <f>(U77+U85)/(SQRT((T77+T85)^2+(U77+U85)^2+(V77+V85)^2))</f>
        <v>0.19862395487278084</v>
      </c>
      <c r="V81" s="81">
        <f>(V77+V85)/(SQRT((T77+T85)^2+(U77+U85)^2+(V77+V85)^2))</f>
        <v>0.97967187748050744</v>
      </c>
      <c r="W81" s="73">
        <f t="shared" ref="W81:W84" si="96">IF((DEGREES(ACOS((T81*$BI$2+U81*$BJ$2+V81*$BK$2)/((SQRT(T81^2+U81^2+V81^2))*(SQRT($BI$2^2+$BJ$2^2+$BK$2^2))))))&gt;90,ABS(180-(DEGREES(ACOS((T81*$BI$2+U81*$BJ$2+V81*$BK$2)/((SQRT(T81^2+U81^2+V81^2))*(SQRT($BI$2^2+$BJ$2^2+$BK$2^2))))))),(DEGREES(ACOS((T81*$BI$2+U81*$BJ$2+V81*$BK$2)/((SQRT(T81^2+U81^2+V81^2))*(SQRT($BI$2^2+$BJ$2^2+$BK$2^2)))))))</f>
        <v>81.333747845888638</v>
      </c>
      <c r="X81" s="73">
        <f t="shared" si="66"/>
        <v>89.492068375377372</v>
      </c>
      <c r="AD81" s="73" t="s">
        <v>8</v>
      </c>
      <c r="AE81" s="73" t="s">
        <v>8</v>
      </c>
      <c r="AG81" t="s">
        <v>227</v>
      </c>
      <c r="AH81" t="s">
        <v>310</v>
      </c>
      <c r="AI81">
        <f t="shared" si="85"/>
        <v>0</v>
      </c>
      <c r="AJ81">
        <f t="shared" si="86"/>
        <v>0</v>
      </c>
      <c r="AK81">
        <f t="shared" si="87"/>
        <v>0</v>
      </c>
      <c r="AL81">
        <f t="shared" si="88"/>
        <v>0</v>
      </c>
      <c r="AM81">
        <f t="shared" si="89"/>
        <v>0</v>
      </c>
      <c r="AN81">
        <f t="shared" si="90"/>
        <v>0</v>
      </c>
      <c r="AO81">
        <f t="shared" si="91"/>
        <v>1</v>
      </c>
      <c r="AP81">
        <f t="shared" si="92"/>
        <v>0</v>
      </c>
      <c r="AQ81">
        <f t="shared" si="93"/>
        <v>0</v>
      </c>
      <c r="AR81">
        <f t="shared" si="94"/>
        <v>1</v>
      </c>
      <c r="AS81">
        <f t="shared" si="80"/>
        <v>0</v>
      </c>
      <c r="AT81">
        <f t="shared" si="79"/>
        <v>2</v>
      </c>
      <c r="AU81" t="str">
        <f t="shared" si="77"/>
        <v/>
      </c>
      <c r="AV81" s="1"/>
      <c r="AW81" s="1"/>
    </row>
    <row r="82" spans="1:49" x14ac:dyDescent="0.2">
      <c r="A82" t="s">
        <v>306</v>
      </c>
      <c r="B82" t="s">
        <v>307</v>
      </c>
      <c r="C82" s="1" t="s">
        <v>847</v>
      </c>
      <c r="D82">
        <f t="shared" si="81"/>
        <v>1.5383796875</v>
      </c>
      <c r="F82">
        <f t="shared" si="82"/>
        <v>1.5431953125</v>
      </c>
      <c r="H82">
        <f t="shared" si="83"/>
        <v>1.5489914062499999</v>
      </c>
      <c r="J82" s="73"/>
      <c r="K82" s="73"/>
      <c r="L82" s="73"/>
      <c r="M82" s="73"/>
      <c r="N82">
        <f t="shared" si="65"/>
        <v>84.99279195767366</v>
      </c>
      <c r="P82" s="99" t="s">
        <v>78</v>
      </c>
      <c r="Q82" s="37">
        <f>(Q81+Q83)/2</f>
        <v>20.390625</v>
      </c>
      <c r="R82" s="81" t="s">
        <v>162</v>
      </c>
      <c r="S82" s="81" t="s">
        <v>309</v>
      </c>
      <c r="T82" s="81">
        <f>(T81+T83)/(SQRT((T81+T83)^2+(U81+U83)^2+(V81+V83)^2))</f>
        <v>3.0665430863507034E-2</v>
      </c>
      <c r="U82" s="81">
        <f>(U81+U83)/(SQRT((T81+T83)^2+(U81+U83)^2+(V81+V83)^2))</f>
        <v>0.24417278097222381</v>
      </c>
      <c r="V82" s="81">
        <f>(V81+V83)/(SQRT((T81+T83)^2+(U81+U83)^2+(V81+V83)^2))</f>
        <v>0.96924676134730825</v>
      </c>
      <c r="W82" s="73">
        <f t="shared" si="96"/>
        <v>80.354913923357444</v>
      </c>
      <c r="X82" s="73">
        <f t="shared" si="66"/>
        <v>89.20150579944368</v>
      </c>
      <c r="AD82" s="73" t="s">
        <v>8</v>
      </c>
      <c r="AE82" s="73" t="s">
        <v>8</v>
      </c>
      <c r="AG82" t="s">
        <v>227</v>
      </c>
      <c r="AH82" t="s">
        <v>310</v>
      </c>
      <c r="AI82">
        <f t="shared" si="85"/>
        <v>0</v>
      </c>
      <c r="AJ82">
        <f t="shared" si="86"/>
        <v>0</v>
      </c>
      <c r="AK82">
        <f t="shared" si="87"/>
        <v>0</v>
      </c>
      <c r="AL82">
        <f t="shared" si="88"/>
        <v>0</v>
      </c>
      <c r="AM82">
        <f t="shared" si="89"/>
        <v>0</v>
      </c>
      <c r="AN82">
        <f t="shared" si="90"/>
        <v>0</v>
      </c>
      <c r="AO82">
        <f t="shared" si="91"/>
        <v>1</v>
      </c>
      <c r="AP82">
        <f t="shared" si="92"/>
        <v>0</v>
      </c>
      <c r="AQ82">
        <f t="shared" si="93"/>
        <v>0</v>
      </c>
      <c r="AR82">
        <f t="shared" si="94"/>
        <v>1</v>
      </c>
      <c r="AS82">
        <f t="shared" si="80"/>
        <v>0</v>
      </c>
      <c r="AT82">
        <f t="shared" si="79"/>
        <v>2</v>
      </c>
      <c r="AU82" t="str">
        <f t="shared" si="77"/>
        <v/>
      </c>
      <c r="AV82" s="1"/>
      <c r="AW82" s="1"/>
    </row>
    <row r="83" spans="1:49" x14ac:dyDescent="0.2">
      <c r="A83" t="s">
        <v>306</v>
      </c>
      <c r="B83" t="s">
        <v>307</v>
      </c>
      <c r="C83" s="1" t="s">
        <v>848</v>
      </c>
      <c r="D83">
        <f t="shared" si="81"/>
        <v>1.5384156249999998</v>
      </c>
      <c r="F83">
        <f t="shared" si="82"/>
        <v>1.5432343749999999</v>
      </c>
      <c r="H83">
        <f t="shared" si="83"/>
        <v>1.5490296875</v>
      </c>
      <c r="J83" s="73"/>
      <c r="K83" s="73"/>
      <c r="L83" s="73"/>
      <c r="M83" s="73"/>
      <c r="N83">
        <f t="shared" si="65"/>
        <v>85.015210766956656</v>
      </c>
      <c r="P83" s="99" t="s">
        <v>78</v>
      </c>
      <c r="Q83" s="37">
        <f>(Q81+Q85)/2</f>
        <v>20.46875</v>
      </c>
      <c r="R83" s="81" t="s">
        <v>162</v>
      </c>
      <c r="S83" s="81" t="s">
        <v>309</v>
      </c>
      <c r="T83" s="81">
        <f>(T81+T85)/(SQRT((T81+T85)^2+(U81+U85)^2+(V81+V85)^2))</f>
        <v>3.3129443216762519E-2</v>
      </c>
      <c r="U83" s="81">
        <f>(U81+U85)/(SQRT((T81+T85)^2+(U81+U85)^2+(V81+V85)^2))</f>
        <v>0.28918692108279581</v>
      </c>
      <c r="V83" s="81">
        <f>(V81+V85)/(SQRT((T81+T85)^2+(U81+U85)^2+(V81+V85)^2))</f>
        <v>0.95669920281497056</v>
      </c>
      <c r="W83" s="73">
        <f t="shared" si="96"/>
        <v>79.394616592847527</v>
      </c>
      <c r="X83" s="73">
        <f t="shared" si="66"/>
        <v>87.896414238386114</v>
      </c>
      <c r="AD83" s="73" t="s">
        <v>8</v>
      </c>
      <c r="AE83" s="73" t="s">
        <v>8</v>
      </c>
      <c r="AG83" t="s">
        <v>227</v>
      </c>
      <c r="AH83" t="s">
        <v>310</v>
      </c>
      <c r="AI83">
        <f t="shared" si="85"/>
        <v>0</v>
      </c>
      <c r="AJ83">
        <f t="shared" si="86"/>
        <v>0</v>
      </c>
      <c r="AK83">
        <f t="shared" si="87"/>
        <v>0</v>
      </c>
      <c r="AL83">
        <f t="shared" si="88"/>
        <v>0</v>
      </c>
      <c r="AM83">
        <f t="shared" si="89"/>
        <v>0</v>
      </c>
      <c r="AN83">
        <f t="shared" si="90"/>
        <v>0</v>
      </c>
      <c r="AO83">
        <f t="shared" si="91"/>
        <v>1</v>
      </c>
      <c r="AP83">
        <f t="shared" si="92"/>
        <v>0</v>
      </c>
      <c r="AQ83">
        <f t="shared" si="93"/>
        <v>0</v>
      </c>
      <c r="AR83">
        <f t="shared" si="94"/>
        <v>1</v>
      </c>
      <c r="AS83">
        <f t="shared" si="80"/>
        <v>0</v>
      </c>
      <c r="AT83">
        <f t="shared" si="79"/>
        <v>2</v>
      </c>
      <c r="AU83" t="str">
        <f t="shared" si="77"/>
        <v/>
      </c>
      <c r="AV83" s="1"/>
      <c r="AW83" s="1"/>
    </row>
    <row r="84" spans="1:49" x14ac:dyDescent="0.2">
      <c r="A84" t="s">
        <v>306</v>
      </c>
      <c r="B84" t="s">
        <v>307</v>
      </c>
      <c r="C84" s="1" t="s">
        <v>848</v>
      </c>
      <c r="D84">
        <f t="shared" si="81"/>
        <v>1.5384515624999999</v>
      </c>
      <c r="F84">
        <f t="shared" si="82"/>
        <v>1.5432734374999999</v>
      </c>
      <c r="H84">
        <f t="shared" si="83"/>
        <v>1.54906796875</v>
      </c>
      <c r="J84" s="73"/>
      <c r="K84" s="73"/>
      <c r="L84" s="73"/>
      <c r="M84" s="73"/>
      <c r="N84">
        <f t="shared" si="65"/>
        <v>85.037618854189432</v>
      </c>
      <c r="P84" s="99" t="s">
        <v>78</v>
      </c>
      <c r="Q84" s="37">
        <f>(Q83+Q85)/2</f>
        <v>20.546875</v>
      </c>
      <c r="R84" s="81" t="s">
        <v>162</v>
      </c>
      <c r="S84" s="81" t="s">
        <v>309</v>
      </c>
      <c r="T84" s="81">
        <f>(T83+T85)/(SQRT((T83+T85)^2+(U83+U85)^2+(V83+V85)^2))</f>
        <v>3.5520909199220373E-2</v>
      </c>
      <c r="U84" s="81">
        <f>(U83+U85)/(SQRT((T83+T85)^2+(U83+U85)^2+(V83+V85)^2))</f>
        <v>0.33356780389805402</v>
      </c>
      <c r="V84" s="81">
        <f>(V83+V85)/(SQRT((T83+T85)^2+(U83+U85)^2+(V83+V85)^2))</f>
        <v>0.9420566783438723</v>
      </c>
      <c r="W84" s="73">
        <f t="shared" si="96"/>
        <v>78.454864718059483</v>
      </c>
      <c r="X84" s="73">
        <f t="shared" si="66"/>
        <v>86.594843125491252</v>
      </c>
      <c r="AD84" s="73" t="s">
        <v>8</v>
      </c>
      <c r="AE84" s="73" t="s">
        <v>8</v>
      </c>
      <c r="AG84" t="s">
        <v>227</v>
      </c>
      <c r="AH84" t="s">
        <v>310</v>
      </c>
      <c r="AI84">
        <f t="shared" si="85"/>
        <v>0</v>
      </c>
      <c r="AJ84">
        <f t="shared" si="86"/>
        <v>0</v>
      </c>
      <c r="AK84">
        <f t="shared" si="87"/>
        <v>0</v>
      </c>
      <c r="AL84">
        <f t="shared" si="88"/>
        <v>0</v>
      </c>
      <c r="AM84">
        <f t="shared" si="89"/>
        <v>0</v>
      </c>
      <c r="AN84">
        <f t="shared" si="90"/>
        <v>0</v>
      </c>
      <c r="AO84">
        <f t="shared" si="91"/>
        <v>1</v>
      </c>
      <c r="AP84">
        <f t="shared" si="92"/>
        <v>0</v>
      </c>
      <c r="AQ84">
        <f t="shared" si="93"/>
        <v>0</v>
      </c>
      <c r="AR84">
        <f t="shared" si="94"/>
        <v>1</v>
      </c>
      <c r="AS84">
        <f t="shared" si="80"/>
        <v>0</v>
      </c>
      <c r="AT84">
        <f t="shared" si="79"/>
        <v>2</v>
      </c>
      <c r="AU84" t="str">
        <f t="shared" si="77"/>
        <v/>
      </c>
      <c r="AV84" s="1"/>
      <c r="AW84" s="1"/>
    </row>
    <row r="85" spans="1:49" x14ac:dyDescent="0.2">
      <c r="A85" t="s">
        <v>306</v>
      </c>
      <c r="B85" t="s">
        <v>307</v>
      </c>
      <c r="C85" s="1" t="s">
        <v>849</v>
      </c>
      <c r="D85">
        <f t="shared" si="81"/>
        <v>1.5384875</v>
      </c>
      <c r="F85">
        <f t="shared" si="82"/>
        <v>1.5433124999999999</v>
      </c>
      <c r="H85">
        <f t="shared" si="83"/>
        <v>1.5491062499999999</v>
      </c>
      <c r="J85" s="73"/>
      <c r="K85" s="73"/>
      <c r="L85" s="73"/>
      <c r="M85" s="73"/>
      <c r="N85">
        <f t="shared" si="65"/>
        <v>85.060016230490348</v>
      </c>
      <c r="P85" s="99" t="s">
        <v>78</v>
      </c>
      <c r="Q85" s="37">
        <f>(Q77+Q93)/2</f>
        <v>20.625</v>
      </c>
      <c r="R85" s="81" t="s">
        <v>162</v>
      </c>
      <c r="S85" s="81" t="s">
        <v>309</v>
      </c>
      <c r="T85" s="81">
        <f>(T77+T93)/(SQRT(($T$77+$T$93)^2+($U$77+$U$93)^2+($V$77+$V$93)^2))</f>
        <v>3.7834592013606991E-2</v>
      </c>
      <c r="U85" s="81">
        <f>(U77+U93)/(SQRT(($T$77+$T$93)^2+($U$77+$U$93)^2+($V$77+$V$93)^2))</f>
        <v>0.37721824480913019</v>
      </c>
      <c r="V85" s="81">
        <f>(V77+V93)/(SQRT(($T$77+$T$93)^2+($U$77+$U$93)^2+($V$77+$V$93)^2))</f>
        <v>0.92535125192020085</v>
      </c>
      <c r="W85" s="73">
        <f>IF((DEGREES(ACOS((T85*$BI$2+U85*$BJ$2+V85*$BK$2)/((SQRT(T85^2+U85^2+V85^2))*(SQRT($BI$2^2+$BJ$2^2+$BK$2^2))))))&gt;90,ABS(180-(DEGREES(ACOS((T85*$BI$2+U85*$BJ$2+V85*$BK$2)/((SQRT(T85^2+U85^2+V85^2))*(SQRT($BI$2^2+$BJ$2^2+$BK$2^2))))))),(DEGREES(ACOS((T85*$BI$2+U85*$BJ$2+V85*$BK$2)/((SQRT(T85^2+U85^2+V85^2))*(SQRT($BI$2^2+$BJ$2^2+$BK$2^2)))))))</f>
        <v>77.537671149404176</v>
      </c>
      <c r="X85" s="73">
        <f t="shared" si="66"/>
        <v>85.298987320267372</v>
      </c>
      <c r="AD85" s="73" t="s">
        <v>8</v>
      </c>
      <c r="AE85" s="73" t="s">
        <v>8</v>
      </c>
      <c r="AG85" t="s">
        <v>227</v>
      </c>
      <c r="AH85" t="s">
        <v>310</v>
      </c>
      <c r="AI85">
        <f t="shared" si="85"/>
        <v>0</v>
      </c>
      <c r="AJ85">
        <f t="shared" si="86"/>
        <v>0</v>
      </c>
      <c r="AK85">
        <f t="shared" si="87"/>
        <v>0</v>
      </c>
      <c r="AL85">
        <f t="shared" si="88"/>
        <v>0</v>
      </c>
      <c r="AM85">
        <f t="shared" si="89"/>
        <v>0</v>
      </c>
      <c r="AN85">
        <f t="shared" si="90"/>
        <v>0</v>
      </c>
      <c r="AO85">
        <f t="shared" si="91"/>
        <v>1</v>
      </c>
      <c r="AP85">
        <f t="shared" si="92"/>
        <v>0</v>
      </c>
      <c r="AQ85">
        <f t="shared" si="93"/>
        <v>0</v>
      </c>
      <c r="AR85">
        <f t="shared" si="94"/>
        <v>1</v>
      </c>
      <c r="AS85">
        <f t="shared" si="80"/>
        <v>0</v>
      </c>
      <c r="AT85">
        <f t="shared" si="79"/>
        <v>2</v>
      </c>
      <c r="AU85" t="str">
        <f t="shared" si="77"/>
        <v/>
      </c>
      <c r="AV85" s="1"/>
      <c r="AW85" s="1"/>
    </row>
    <row r="86" spans="1:49" x14ac:dyDescent="0.2">
      <c r="A86" t="s">
        <v>306</v>
      </c>
      <c r="B86" t="s">
        <v>307</v>
      </c>
      <c r="C86" s="1" t="s">
        <v>850</v>
      </c>
      <c r="D86">
        <f t="shared" si="81"/>
        <v>1.5385234374999999</v>
      </c>
      <c r="F86">
        <f t="shared" si="82"/>
        <v>1.5433515624999998</v>
      </c>
      <c r="H86">
        <f t="shared" si="83"/>
        <v>1.5491445312499998</v>
      </c>
      <c r="J86" s="73"/>
      <c r="K86" s="73"/>
      <c r="L86" s="73"/>
      <c r="M86" s="73"/>
      <c r="N86">
        <f t="shared" si="65"/>
        <v>85.082402906965783</v>
      </c>
      <c r="P86" s="99" t="s">
        <v>78</v>
      </c>
      <c r="Q86" s="37">
        <f>(Q85+Q87)/2</f>
        <v>20.703125</v>
      </c>
      <c r="R86" s="81" t="s">
        <v>162</v>
      </c>
      <c r="S86" s="81" t="s">
        <v>309</v>
      </c>
      <c r="T86" s="81">
        <f>(T85+T87)/(SQRT((T85+T87)^2+(U85+U87)^2+(V85+V87)^2))</f>
        <v>4.0065425191093955E-2</v>
      </c>
      <c r="U86" s="81">
        <f>(U85+U87)/(SQRT((T85+T87)^2+(U85+U87)^2+(V85+V87)^2))</f>
        <v>0.42004265871816759</v>
      </c>
      <c r="V86" s="81">
        <f>(V85+V87)/(SQRT((T85+T87)^2+(U85+U87)^2+(V85+V87)^2))</f>
        <v>0.90661950484270404</v>
      </c>
      <c r="W86" s="73">
        <f t="shared" ref="W86" si="97">IF((DEGREES(ACOS((T86*$BI$2+U86*$BJ$2+V86*$BK$2)/((SQRT(T86^2+U86^2+V86^2))*(SQRT($BI$2^2+$BJ$2^2+$BK$2^2))))))&gt;90,ABS(180-(DEGREES(ACOS((T86*$BI$2+U86*$BJ$2+V86*$BK$2)/((SQRT(T86^2+U86^2+V86^2))*(SQRT($BI$2^2+$BJ$2^2+$BK$2^2))))))),(DEGREES(ACOS((T86*$BI$2+U86*$BJ$2+V86*$BK$2)/((SQRT(T86^2+U86^2+V86^2))*(SQRT($BI$2^2+$BJ$2^2+$BK$2^2)))))))</f>
        <v>76.645050069697675</v>
      </c>
      <c r="X86" s="73">
        <f t="shared" si="66"/>
        <v>84.011055591526443</v>
      </c>
      <c r="AD86" s="73" t="s">
        <v>8</v>
      </c>
      <c r="AE86" s="73" t="s">
        <v>8</v>
      </c>
      <c r="AG86" t="s">
        <v>227</v>
      </c>
      <c r="AH86" t="s">
        <v>310</v>
      </c>
      <c r="AI86">
        <f t="shared" si="85"/>
        <v>0</v>
      </c>
      <c r="AJ86">
        <f t="shared" si="86"/>
        <v>0</v>
      </c>
      <c r="AK86">
        <f t="shared" si="87"/>
        <v>0</v>
      </c>
      <c r="AL86">
        <f t="shared" si="88"/>
        <v>0</v>
      </c>
      <c r="AM86">
        <f t="shared" si="89"/>
        <v>0</v>
      </c>
      <c r="AN86">
        <f t="shared" si="90"/>
        <v>0</v>
      </c>
      <c r="AO86">
        <f t="shared" si="91"/>
        <v>1</v>
      </c>
      <c r="AP86">
        <f t="shared" si="92"/>
        <v>0</v>
      </c>
      <c r="AQ86">
        <f t="shared" si="93"/>
        <v>0</v>
      </c>
      <c r="AR86">
        <f t="shared" si="94"/>
        <v>1</v>
      </c>
      <c r="AS86">
        <f t="shared" si="80"/>
        <v>0</v>
      </c>
      <c r="AT86">
        <f t="shared" si="79"/>
        <v>2</v>
      </c>
      <c r="AU86" t="str">
        <f t="shared" si="77"/>
        <v/>
      </c>
      <c r="AV86" s="1"/>
      <c r="AW86" s="1"/>
    </row>
    <row r="87" spans="1:49" x14ac:dyDescent="0.2">
      <c r="A87" t="s">
        <v>306</v>
      </c>
      <c r="B87" t="s">
        <v>307</v>
      </c>
      <c r="C87" s="1" t="s">
        <v>851</v>
      </c>
      <c r="D87">
        <f t="shared" si="81"/>
        <v>1.538559375</v>
      </c>
      <c r="F87">
        <f t="shared" si="82"/>
        <v>1.543390625</v>
      </c>
      <c r="H87">
        <f t="shared" si="83"/>
        <v>1.5491828125</v>
      </c>
      <c r="J87" s="73"/>
      <c r="K87" s="73"/>
      <c r="L87" s="73"/>
      <c r="M87" s="73"/>
      <c r="N87">
        <f t="shared" si="65"/>
        <v>85.104778894694562</v>
      </c>
      <c r="P87" s="99" t="s">
        <v>78</v>
      </c>
      <c r="Q87" s="37">
        <f>(Q85+Q89)/2</f>
        <v>20.78125</v>
      </c>
      <c r="R87" s="81" t="s">
        <v>162</v>
      </c>
      <c r="S87" s="81" t="s">
        <v>309</v>
      </c>
      <c r="T87" s="81">
        <f>(T85+T89)/(SQRT((T85+T89)^2+(U85+U89)^2+(V85+V89)^2))</f>
        <v>4.2208523685777453E-2</v>
      </c>
      <c r="U87" s="81">
        <f>(U85+U89)/(SQRT((T85+T89)^2+(U85+U89)^2+(V85+V89)^2))</f>
        <v>0.4619472693491718</v>
      </c>
      <c r="V87" s="81">
        <f>(V85+V89)/(SQRT((T85+T89)^2+(U85+U89)^2+(V85+V89)^2))</f>
        <v>0.88590245561749681</v>
      </c>
      <c r="W87" s="73">
        <f t="shared" ref="W87:W88" si="98">IF((DEGREES(ACOS((T87*$BI$2+U87*$BJ$2+V87*$BK$2)/((SQRT(T87^2+U87^2+V87^2))*(SQRT($BI$2^2+$BJ$2^2+$BK$2^2))))))&gt;90,ABS(180-(DEGREES(ACOS((T87*$BI$2+U87*$BJ$2+V87*$BK$2)/((SQRT(T87^2+U87^2+V87^2))*(SQRT($BI$2^2+$BJ$2^2+$BK$2^2))))))),(DEGREES(ACOS((T87*$BI$2+U87*$BJ$2+V87*$BK$2)/((SQRT(T87^2+U87^2+V87^2))*(SQRT($BI$2^2+$BJ$2^2+$BK$2^2)))))))</f>
        <v>75.7790135074777</v>
      </c>
      <c r="X87" s="73">
        <f t="shared" si="66"/>
        <v>82.733275632714381</v>
      </c>
      <c r="AD87" s="73" t="s">
        <v>8</v>
      </c>
      <c r="AE87" s="73" t="s">
        <v>8</v>
      </c>
      <c r="AG87" t="s">
        <v>227</v>
      </c>
      <c r="AH87" t="s">
        <v>310</v>
      </c>
      <c r="AI87">
        <f t="shared" ref="AI87" si="99">IF($BA$2=0,0,IF(1-((ABS(D87-$BA$2))/D87)&gt;(1-(0.01*$BO$4)),1-((ABS(D87-$BA$2))/D87),0))</f>
        <v>0</v>
      </c>
      <c r="AJ87">
        <f t="shared" ref="AJ87" si="100">IF($BB$2=0,0,IF(1-((ABS(F87-$BB$2))/F87)&gt;(1-(0.01*$BO$4)),1-((ABS(F87-$BB$2))/F87),0))</f>
        <v>0</v>
      </c>
      <c r="AK87">
        <f t="shared" ref="AK87" si="101">IF($BC$2=0,0,IF(1-((ABS(H87-$BC$2))/H87)&gt;(1-(0.01*$BO$4)),1-((ABS(H87-$BC$2))/H87),0))</f>
        <v>0</v>
      </c>
      <c r="AL87">
        <f t="shared" ref="AL87" si="102">IF($BD$2=0,0,IF(1-((ABS(J87-$BD$2))/J87)&gt;(1-(0.01*$BO$4)),1-((ABS(J87-$BD$2))/J87),0))</f>
        <v>0</v>
      </c>
      <c r="AM87">
        <f t="shared" ref="AM87" si="103">IFERROR(IF($BE$2=0,0,IF(1-ABS(($BE$2-L87)/$BE$2)&gt;=1-($BO$6*0.01),1-ABS((($BE$2-L87)/$BE$2)),0)),0)</f>
        <v>0</v>
      </c>
      <c r="AN87">
        <f t="shared" ref="AN87" si="104">IF((IF(AO87=1,1-ABS(($BF$2-N87)/90),ABS((90-$BF$2-N87)/90)))&gt;(1-(0.01*$BO$2)),(IF(AO87=1,1-ABS(($BF$2-N87)/90),ABS((90-$BF$2-N87)/90))),0)</f>
        <v>0</v>
      </c>
      <c r="AO87">
        <f t="shared" ref="AO87" si="105">IF(OR($BH$2=P87,P87="-/+"),1,0)</f>
        <v>1</v>
      </c>
      <c r="AP87">
        <f t="shared" ref="AP87" si="106">IF((IF(OR(W87&lt;$BO$2,X87&lt;$BO$2),(90-(IF(X87&lt;W87,X87,W87)))/90,0))&gt;(1-(0.01*$BO$2)),(IF(OR(W87&lt;$BO$2,X87&lt;$BO$2),(90-(IF(X87&lt;W87,X87,W87)))/90,0)),0)</f>
        <v>0</v>
      </c>
      <c r="AQ87">
        <f t="shared" ref="AQ87" si="107">IF((IF(OR(AD87&lt;$BO$2,AE87&lt;$BO$2),(90-(IF(AE87&lt;AD87,AE87,AD87)))/90,0))&gt;(1-(0.01*$BO$2)),(IF(OR(AD87&lt;$BO$2,AE87&lt;$BO$2),(90-(IF(AE87&lt;AD87,AE87,AD87)))/90,0)),0)</f>
        <v>0</v>
      </c>
      <c r="AR87">
        <f t="shared" ref="AR87" si="108">IF(AG87=$BG$2,1,0)</f>
        <v>1</v>
      </c>
      <c r="AS87">
        <f t="shared" si="80"/>
        <v>0</v>
      </c>
      <c r="AT87">
        <f t="shared" si="79"/>
        <v>2</v>
      </c>
      <c r="AU87" t="str">
        <f t="shared" si="77"/>
        <v/>
      </c>
      <c r="AV87" s="1"/>
      <c r="AW87" s="1"/>
    </row>
    <row r="88" spans="1:49" x14ac:dyDescent="0.2">
      <c r="A88" t="s">
        <v>306</v>
      </c>
      <c r="B88" t="s">
        <v>307</v>
      </c>
      <c r="C88" s="1" t="s">
        <v>852</v>
      </c>
      <c r="D88">
        <f t="shared" si="81"/>
        <v>1.5385953125</v>
      </c>
      <c r="F88">
        <f t="shared" si="82"/>
        <v>1.5434296875</v>
      </c>
      <c r="H88">
        <f t="shared" si="83"/>
        <v>1.5492210937499999</v>
      </c>
      <c r="J88" s="73"/>
      <c r="K88" s="73"/>
      <c r="L88" s="73"/>
      <c r="M88" s="73"/>
      <c r="N88">
        <f t="shared" si="65"/>
        <v>85.127144204747381</v>
      </c>
      <c r="P88" s="99" t="s">
        <v>78</v>
      </c>
      <c r="Q88" s="37">
        <f>(Q87+Q89)/2</f>
        <v>20.859375</v>
      </c>
      <c r="R88" s="81" t="s">
        <v>162</v>
      </c>
      <c r="S88" s="81" t="s">
        <v>309</v>
      </c>
      <c r="T88" s="81">
        <f>(T87+T89)/(SQRT((T87+T89)^2+(U87+U89)^2+(V87+V89)^2))</f>
        <v>4.4259194571880441E-2</v>
      </c>
      <c r="U88" s="81">
        <f>(U87+U89)/(SQRT((T87+T89)^2+(U87+U89)^2+(V87+V89)^2))</f>
        <v>0.50284031459792999</v>
      </c>
      <c r="V88" s="81">
        <f>(V87+V89)/(SQRT((T87+T89)^2+(U87+U89)^2+(V87+V89)^2))</f>
        <v>0.86324547013633568</v>
      </c>
      <c r="W88" s="73">
        <f t="shared" si="98"/>
        <v>74.941566959797797</v>
      </c>
      <c r="X88" s="73">
        <f t="shared" si="66"/>
        <v>81.467898766456415</v>
      </c>
      <c r="AD88" s="73" t="s">
        <v>8</v>
      </c>
      <c r="AE88" s="73" t="s">
        <v>8</v>
      </c>
      <c r="AG88" t="s">
        <v>227</v>
      </c>
      <c r="AH88" t="s">
        <v>310</v>
      </c>
      <c r="AI88">
        <f t="shared" si="85"/>
        <v>0</v>
      </c>
      <c r="AJ88">
        <f t="shared" si="86"/>
        <v>0</v>
      </c>
      <c r="AK88">
        <f t="shared" si="87"/>
        <v>0</v>
      </c>
      <c r="AL88">
        <f t="shared" si="88"/>
        <v>0</v>
      </c>
      <c r="AM88">
        <f t="shared" si="89"/>
        <v>0</v>
      </c>
      <c r="AN88">
        <f t="shared" si="90"/>
        <v>0</v>
      </c>
      <c r="AO88">
        <f t="shared" si="91"/>
        <v>1</v>
      </c>
      <c r="AP88">
        <f t="shared" si="92"/>
        <v>0</v>
      </c>
      <c r="AQ88">
        <f t="shared" si="93"/>
        <v>0</v>
      </c>
      <c r="AR88">
        <f t="shared" si="94"/>
        <v>1</v>
      </c>
      <c r="AS88">
        <f t="shared" si="80"/>
        <v>0</v>
      </c>
      <c r="AT88">
        <f t="shared" si="79"/>
        <v>2</v>
      </c>
      <c r="AU88" t="str">
        <f t="shared" si="77"/>
        <v/>
      </c>
      <c r="AV88" s="1"/>
      <c r="AW88" s="1"/>
    </row>
    <row r="89" spans="1:49" x14ac:dyDescent="0.2">
      <c r="A89" t="s">
        <v>306</v>
      </c>
      <c r="B89" t="s">
        <v>307</v>
      </c>
      <c r="C89" s="1" t="s">
        <v>852</v>
      </c>
      <c r="D89">
        <f t="shared" si="81"/>
        <v>1.5386312499999999</v>
      </c>
      <c r="F89">
        <f t="shared" si="82"/>
        <v>1.5434687499999999</v>
      </c>
      <c r="H89">
        <f t="shared" si="83"/>
        <v>1.5492593749999999</v>
      </c>
      <c r="J89" s="73"/>
      <c r="K89" s="73"/>
      <c r="L89" s="73"/>
      <c r="M89" s="73"/>
      <c r="N89">
        <f t="shared" si="65"/>
        <v>85.149498848171206</v>
      </c>
      <c r="P89" s="99" t="s">
        <v>78</v>
      </c>
      <c r="Q89" s="37">
        <f>(Q85+Q93)/2</f>
        <v>20.9375</v>
      </c>
      <c r="R89" s="81" t="s">
        <v>162</v>
      </c>
      <c r="S89" s="81" t="s">
        <v>309</v>
      </c>
      <c r="T89" s="81">
        <f>(T85+T93)/(SQRT((T85+T93)^2+(U85+U93)^2+(V85+V93)^2))</f>
        <v>4.6212947320252946E-2</v>
      </c>
      <c r="U89" s="81">
        <f>(U85+U93)/(SQRT((T85+T93)^2+(U85+U93)^2+(V85+V93)^2))</f>
        <v>0.54263224747132643</v>
      </c>
      <c r="V89" s="81">
        <f>(V85+V93)/(SQRT((T85+T93)^2+(U85+U93)^2+(V85+V93)^2))</f>
        <v>0.83869816233505168</v>
      </c>
      <c r="W89" s="73">
        <f>IF((DEGREES(ACOS((T89*$BI$2+U89*$BJ$2+V89*$BK$2)/((SQRT(T89^2+U89^2+V89^2))*(SQRT($BI$2^2+$BJ$2^2+$BK$2^2))))))&gt;90,ABS(180-(DEGREES(ACOS((T89*$BI$2+U89*$BJ$2+V89*$BK$2)/((SQRT(T89^2+U89^2+V89^2))*(SQRT($BI$2^2+$BJ$2^2+$BK$2^2))))))),(DEGREES(ACOS((T89*$BI$2+U89*$BJ$2+V89*$BK$2)/((SQRT(T89^2+U89^2+V89^2))*(SQRT($BI$2^2+$BJ$2^2+$BK$2^2)))))))</f>
        <v>74.134704077383603</v>
      </c>
      <c r="X89" s="73">
        <f t="shared" si="66"/>
        <v>80.217204238003461</v>
      </c>
      <c r="AD89" s="73" t="s">
        <v>8</v>
      </c>
      <c r="AE89" s="73" t="s">
        <v>8</v>
      </c>
      <c r="AG89" t="s">
        <v>227</v>
      </c>
      <c r="AH89" t="s">
        <v>310</v>
      </c>
      <c r="AI89">
        <f t="shared" si="85"/>
        <v>0</v>
      </c>
      <c r="AJ89">
        <f t="shared" si="86"/>
        <v>0</v>
      </c>
      <c r="AK89">
        <f t="shared" si="87"/>
        <v>0</v>
      </c>
      <c r="AL89">
        <f t="shared" si="88"/>
        <v>0</v>
      </c>
      <c r="AM89">
        <f t="shared" si="89"/>
        <v>0</v>
      </c>
      <c r="AN89">
        <f t="shared" si="90"/>
        <v>0</v>
      </c>
      <c r="AO89">
        <f t="shared" si="91"/>
        <v>1</v>
      </c>
      <c r="AP89">
        <f t="shared" si="92"/>
        <v>0</v>
      </c>
      <c r="AQ89">
        <f t="shared" si="93"/>
        <v>0</v>
      </c>
      <c r="AR89">
        <f t="shared" si="94"/>
        <v>1</v>
      </c>
      <c r="AS89">
        <f t="shared" si="80"/>
        <v>0</v>
      </c>
      <c r="AT89">
        <f t="shared" si="79"/>
        <v>2</v>
      </c>
      <c r="AU89" t="str">
        <f t="shared" si="77"/>
        <v/>
      </c>
      <c r="AV89" s="1"/>
      <c r="AW89" s="1"/>
    </row>
    <row r="90" spans="1:49" x14ac:dyDescent="0.2">
      <c r="A90" t="s">
        <v>306</v>
      </c>
      <c r="B90" t="s">
        <v>307</v>
      </c>
      <c r="C90" s="1" t="s">
        <v>854</v>
      </c>
      <c r="D90">
        <f t="shared" si="81"/>
        <v>1.5386671875</v>
      </c>
      <c r="F90">
        <f t="shared" si="82"/>
        <v>1.5435078124999999</v>
      </c>
      <c r="H90">
        <f t="shared" si="83"/>
        <v>1.54929765625</v>
      </c>
      <c r="J90" s="73"/>
      <c r="K90" s="73"/>
      <c r="L90" s="73"/>
      <c r="M90" s="73"/>
      <c r="N90">
        <f t="shared" si="65"/>
        <v>85.17184283599623</v>
      </c>
      <c r="P90" s="99" t="s">
        <v>78</v>
      </c>
      <c r="Q90" s="37">
        <f>(Q89+Q91)/2</f>
        <v>21.015625</v>
      </c>
      <c r="R90" s="81" t="s">
        <v>162</v>
      </c>
      <c r="S90" s="81" t="s">
        <v>309</v>
      </c>
      <c r="T90" s="81">
        <f>(T89+T91)/(SQRT((T89+T91)^2+(U89+U91)^2+(V89+V91)^2))</f>
        <v>4.8065503631667207E-2</v>
      </c>
      <c r="U90" s="81">
        <f>(U89+U91)/(SQRT((T89+T91)^2+(U89+U91)^2+(V89+V91)^2))</f>
        <v>0.58123593217603975</v>
      </c>
      <c r="V90" s="81">
        <f>(V89+V91)/(SQRT((T89+T91)^2+(U89+U91)^2+(V89+V91)^2))</f>
        <v>0.81231428554967833</v>
      </c>
      <c r="W90" s="73">
        <f t="shared" ref="W90" si="109">IF((DEGREES(ACOS((T90*$BI$2+U90*$BJ$2+V90*$BK$2)/((SQRT(T90^2+U90^2+V90^2))*(SQRT($BI$2^2+$BJ$2^2+$BK$2^2))))))&gt;90,ABS(180-(DEGREES(ACOS((T90*$BI$2+U90*$BJ$2+V90*$BK$2)/((SQRT(T90^2+U90^2+V90^2))*(SQRT($BI$2^2+$BJ$2^2+$BK$2^2))))))),(DEGREES(ACOS((T90*$BI$2+U90*$BJ$2+V90*$BK$2)/((SQRT(T90^2+U90^2+V90^2))*(SQRT($BI$2^2+$BJ$2^2+$BK$2^2)))))))</f>
        <v>73.360400379531626</v>
      </c>
      <c r="X90" s="73">
        <f t="shared" si="66"/>
        <v>78.983502987389784</v>
      </c>
      <c r="AD90" s="73" t="s">
        <v>8</v>
      </c>
      <c r="AE90" s="73" t="s">
        <v>8</v>
      </c>
      <c r="AG90" t="s">
        <v>227</v>
      </c>
      <c r="AH90" t="s">
        <v>310</v>
      </c>
      <c r="AI90">
        <f t="shared" si="85"/>
        <v>0</v>
      </c>
      <c r="AJ90">
        <f t="shared" si="86"/>
        <v>0</v>
      </c>
      <c r="AK90">
        <f t="shared" si="87"/>
        <v>0</v>
      </c>
      <c r="AL90">
        <f t="shared" si="88"/>
        <v>0</v>
      </c>
      <c r="AM90">
        <f t="shared" si="89"/>
        <v>0</v>
      </c>
      <c r="AN90">
        <f t="shared" si="90"/>
        <v>0</v>
      </c>
      <c r="AO90">
        <f t="shared" si="91"/>
        <v>1</v>
      </c>
      <c r="AP90">
        <f t="shared" si="92"/>
        <v>0</v>
      </c>
      <c r="AQ90">
        <f t="shared" si="93"/>
        <v>0</v>
      </c>
      <c r="AR90">
        <f t="shared" si="94"/>
        <v>1</v>
      </c>
      <c r="AS90">
        <f t="shared" si="80"/>
        <v>0</v>
      </c>
      <c r="AT90">
        <f t="shared" si="79"/>
        <v>2</v>
      </c>
      <c r="AU90" t="str">
        <f t="shared" si="77"/>
        <v/>
      </c>
      <c r="AV90" s="1"/>
      <c r="AW90" s="1"/>
    </row>
    <row r="91" spans="1:49" x14ac:dyDescent="0.2">
      <c r="A91" t="s">
        <v>306</v>
      </c>
      <c r="B91" t="s">
        <v>307</v>
      </c>
      <c r="C91" s="1" t="s">
        <v>855</v>
      </c>
      <c r="D91">
        <f t="shared" si="81"/>
        <v>1.5387031249999998</v>
      </c>
      <c r="F91">
        <f t="shared" si="82"/>
        <v>1.5435468749999999</v>
      </c>
      <c r="H91">
        <f t="shared" si="83"/>
        <v>1.5493359375</v>
      </c>
      <c r="J91" s="73"/>
      <c r="K91" s="73"/>
      <c r="L91" s="73"/>
      <c r="M91" s="73"/>
      <c r="N91">
        <f t="shared" si="65"/>
        <v>85.194176179244323</v>
      </c>
      <c r="P91" s="99" t="s">
        <v>78</v>
      </c>
      <c r="Q91" s="37">
        <f>(Q89+Q93)/2</f>
        <v>21.09375</v>
      </c>
      <c r="R91" s="81" t="s">
        <v>162</v>
      </c>
      <c r="S91" s="81" t="s">
        <v>309</v>
      </c>
      <c r="T91" s="81">
        <f>(T89+T93)/(SQRT((T89+T93)^2+(U89+U93)^2+(V89+V93)^2))</f>
        <v>4.981280680537483E-2</v>
      </c>
      <c r="U91" s="81">
        <f>(U89+U93)/(SQRT((T89+T93)^2+(U89+U93)^2+(V89+V93)^2))</f>
        <v>0.6185668349272303</v>
      </c>
      <c r="V91" s="81">
        <f>(V89+V93)/(SQRT((T89+T93)^2+(U89+U93)^2+(V89+V93)^2))</f>
        <v>0.78415161480818174</v>
      </c>
      <c r="W91" s="73">
        <f t="shared" ref="W91:W92" si="110">IF((DEGREES(ACOS((T91*$BI$2+U91*$BJ$2+V91*$BK$2)/((SQRT(T91^2+U91^2+V91^2))*(SQRT($BI$2^2+$BJ$2^2+$BK$2^2))))))&gt;90,ABS(180-(DEGREES(ACOS((T91*$BI$2+U91*$BJ$2+V91*$BK$2)/((SQRT(T91^2+U91^2+V91^2))*(SQRT($BI$2^2+$BJ$2^2+$BK$2^2))))))),(DEGREES(ACOS((T91*$BI$2+U91*$BJ$2+V91*$BK$2)/((SQRT(T91^2+U91^2+V91^2))*(SQRT($BI$2^2+$BJ$2^2+$BK$2^2)))))))</f>
        <v>72.620605984385222</v>
      </c>
      <c r="X91" s="73">
        <f t="shared" si="66"/>
        <v>77.769140778740748</v>
      </c>
      <c r="AD91" s="73" t="s">
        <v>8</v>
      </c>
      <c r="AE91" s="73" t="s">
        <v>8</v>
      </c>
      <c r="AG91" t="s">
        <v>227</v>
      </c>
      <c r="AH91" t="s">
        <v>310</v>
      </c>
      <c r="AI91">
        <f t="shared" si="85"/>
        <v>0</v>
      </c>
      <c r="AJ91">
        <f t="shared" si="86"/>
        <v>0</v>
      </c>
      <c r="AK91">
        <f t="shared" si="87"/>
        <v>0</v>
      </c>
      <c r="AL91">
        <f t="shared" si="88"/>
        <v>0</v>
      </c>
      <c r="AM91">
        <f t="shared" si="89"/>
        <v>0</v>
      </c>
      <c r="AN91">
        <f t="shared" si="90"/>
        <v>0</v>
      </c>
      <c r="AO91">
        <f t="shared" si="91"/>
        <v>1</v>
      </c>
      <c r="AP91">
        <f t="shared" si="92"/>
        <v>0</v>
      </c>
      <c r="AQ91">
        <f t="shared" si="93"/>
        <v>0</v>
      </c>
      <c r="AR91">
        <f t="shared" si="94"/>
        <v>1</v>
      </c>
      <c r="AS91">
        <f t="shared" si="80"/>
        <v>0</v>
      </c>
      <c r="AT91">
        <f t="shared" si="79"/>
        <v>2</v>
      </c>
      <c r="AU91" t="str">
        <f t="shared" si="77"/>
        <v/>
      </c>
      <c r="AV91" s="1"/>
      <c r="AW91" s="1"/>
    </row>
    <row r="92" spans="1:49" x14ac:dyDescent="0.2">
      <c r="A92" t="s">
        <v>306</v>
      </c>
      <c r="B92" t="s">
        <v>307</v>
      </c>
      <c r="C92" s="1" t="s">
        <v>856</v>
      </c>
      <c r="D92">
        <f t="shared" si="81"/>
        <v>1.5387390624999999</v>
      </c>
      <c r="F92">
        <f t="shared" si="82"/>
        <v>1.5435859374999998</v>
      </c>
      <c r="H92">
        <f t="shared" si="83"/>
        <v>1.5493742187499999</v>
      </c>
      <c r="J92" s="73"/>
      <c r="K92" s="73"/>
      <c r="L92" s="73"/>
      <c r="M92" s="73"/>
      <c r="N92">
        <f t="shared" si="65"/>
        <v>85.21649888890461</v>
      </c>
      <c r="P92" s="99" t="s">
        <v>78</v>
      </c>
      <c r="Q92" s="37">
        <f>(Q91+Q93)/2</f>
        <v>21.171875</v>
      </c>
      <c r="R92" s="81" t="s">
        <v>162</v>
      </c>
      <c r="S92" s="81" t="s">
        <v>309</v>
      </c>
      <c r="T92" s="81">
        <f>(T91+T93)/(SQRT((T91+T93)^2+(U91+U93)^2+(V91+V93)^2))</f>
        <v>5.145103062241084E-2</v>
      </c>
      <c r="U92" s="81">
        <f>(U91+U93)/(SQRT((T91+T93)^2+(U91+U93)^2+(V91+V93)^2))</f>
        <v>0.65454320905938734</v>
      </c>
      <c r="V92" s="81">
        <f>(V91+V93)/(SQRT((T91+T93)^2+(U91+U93)^2+(V91+V93)^2))</f>
        <v>0.75427182031554851</v>
      </c>
      <c r="W92" s="73">
        <f t="shared" si="110"/>
        <v>71.917237362382821</v>
      </c>
      <c r="X92" s="73">
        <f t="shared" si="66"/>
        <v>76.576500552775727</v>
      </c>
      <c r="AD92" s="73" t="s">
        <v>8</v>
      </c>
      <c r="AE92" s="73" t="s">
        <v>8</v>
      </c>
      <c r="AG92" t="s">
        <v>227</v>
      </c>
      <c r="AH92" t="s">
        <v>310</v>
      </c>
      <c r="AI92">
        <f t="shared" si="85"/>
        <v>0</v>
      </c>
      <c r="AJ92">
        <f t="shared" si="86"/>
        <v>0</v>
      </c>
      <c r="AK92">
        <f t="shared" si="87"/>
        <v>0</v>
      </c>
      <c r="AL92">
        <f t="shared" si="88"/>
        <v>0</v>
      </c>
      <c r="AM92">
        <f t="shared" si="89"/>
        <v>0</v>
      </c>
      <c r="AN92">
        <f t="shared" si="90"/>
        <v>0</v>
      </c>
      <c r="AO92">
        <f t="shared" si="91"/>
        <v>1</v>
      </c>
      <c r="AP92">
        <f t="shared" si="92"/>
        <v>0</v>
      </c>
      <c r="AQ92">
        <f t="shared" si="93"/>
        <v>0</v>
      </c>
      <c r="AR92">
        <f t="shared" si="94"/>
        <v>1</v>
      </c>
      <c r="AS92">
        <f t="shared" si="80"/>
        <v>0</v>
      </c>
      <c r="AT92">
        <f t="shared" si="79"/>
        <v>2</v>
      </c>
      <c r="AU92" t="str">
        <f t="shared" si="77"/>
        <v/>
      </c>
      <c r="AV92" s="1"/>
      <c r="AW92" s="1"/>
    </row>
    <row r="93" spans="1:49" x14ac:dyDescent="0.2">
      <c r="A93" t="s">
        <v>306</v>
      </c>
      <c r="B93" t="s">
        <v>307</v>
      </c>
      <c r="C93" s="1" t="s">
        <v>329</v>
      </c>
      <c r="D93">
        <f t="shared" si="81"/>
        <v>1.538775</v>
      </c>
      <c r="F93">
        <f t="shared" si="82"/>
        <v>1.543625</v>
      </c>
      <c r="H93">
        <f t="shared" si="83"/>
        <v>1.5494124999999999</v>
      </c>
      <c r="J93" s="73">
        <f t="shared" si="11"/>
        <v>1.5395143333161401</v>
      </c>
      <c r="K93" s="73"/>
      <c r="L93" s="73">
        <f>ABS(1/SQRT((((COS(RADIANS($AX$16)))^2)/(D93^2))+(((COS(RADIANS($AY$16)))^2)/(F93^2))+(((COS(RADIANS($AZ$16)))^2)/(H93^2)))-(1/SQRT((((COS(RADIANS($AX$25)))^2)/(D93^2))+(((COS(RADIANS($AY$25)))^2)/(F93^2))+(((COS(RADIANS($AZ$25)))^2)/(H93^2)))))</f>
        <v>3.5177675307409562E-3</v>
      </c>
      <c r="M93" s="73"/>
      <c r="N93">
        <f t="shared" si="65"/>
        <v>85.238810975963304</v>
      </c>
      <c r="P93" s="99" t="s">
        <v>78</v>
      </c>
      <c r="Q93" s="37">
        <v>21.25</v>
      </c>
      <c r="R93" s="81" t="s">
        <v>162</v>
      </c>
      <c r="S93" s="81" t="s">
        <v>309</v>
      </c>
      <c r="T93" s="81">
        <f>(T77+T109)/(SQRT((T77+T109)^2+(U77+U109)^2+(V77+V109)^2))</f>
        <v>5.2976587724192004E-2</v>
      </c>
      <c r="U93" s="81">
        <f>(U77+U109)/(SQRT((T77+T109)^2+(U77+U109)^2+(V77+V109)^2))</f>
        <v>0.68908627403398293</v>
      </c>
      <c r="V93" s="81">
        <f>(V77+V109)/(SQRT((T77+T109)^2+(U77+U109)^2+(V77+V109)^2))</f>
        <v>0.72274033240927105</v>
      </c>
      <c r="W93" s="73">
        <f>IF((DEGREES(ACOS((T93*$BI$2+U93*$BJ$2+V93*$BK$2)/((SQRT(T93^2+U93^2+V93^2))*(SQRT($BI$2^2+$BJ$2^2+$BK$2^2))))))&gt;90,ABS(180-(DEGREES(ACOS((T93*$BI$2+U93*$BJ$2+V93*$BK$2)/((SQRT(T93^2+U93^2+V93^2))*(SQRT($BI$2^2+$BJ$2^2+$BK$2^2))))))),(DEGREES(ACOS((T93*$BI$2+U93*$BJ$2+V93*$BK$2)/((SQRT(T93^2+U93^2+V93^2))*(SQRT($BI$2^2+$BJ$2^2+$BK$2^2)))))))</f>
        <v>71.252168146667884</v>
      </c>
      <c r="X93" s="73">
        <f t="shared" si="66"/>
        <v>75.408003855778844</v>
      </c>
      <c r="AD93" s="73" t="s">
        <v>8</v>
      </c>
      <c r="AE93" s="73" t="s">
        <v>8</v>
      </c>
      <c r="AG93" t="s">
        <v>227</v>
      </c>
      <c r="AH93" t="s">
        <v>310</v>
      </c>
      <c r="AI93">
        <f>IF($BA$2=0,0,IF(1-((ABS(D93-$BA$2))/D93)&gt;(1-(0.01*$BO$4)),1-((ABS(D93-$BA$2))/D93),0))</f>
        <v>0</v>
      </c>
      <c r="AJ93">
        <f>IF($BB$2=0,0,IF(1-((ABS(F93-$BB$2))/F93)&gt;(1-(0.01*$BO$4)),1-((ABS(F93-$BB$2))/F93),0))</f>
        <v>0</v>
      </c>
      <c r="AK93">
        <f>IF($BC$2=0,0,IF(1-((ABS(H93-$BC$2))/H93)&gt;(1-(0.01*$BO$4)),1-((ABS(H93-$BC$2))/H93),0))</f>
        <v>0</v>
      </c>
      <c r="AL93">
        <f>IF($BD$2=0,0,IF(1-((ABS(J93-$BD$2))/J93)&gt;(1-(0.01*$BO$4)),1-((ABS(J93-$BD$2))/J93),0))</f>
        <v>0</v>
      </c>
      <c r="AM93">
        <f>IFERROR(IF($BE$2=0,0,IF(1-ABS(($BE$2-L93)/$BE$2)&gt;=1-($BO$6*0.01),1-ABS((($BE$2-L93)/$BE$2)),0)),0)</f>
        <v>0</v>
      </c>
      <c r="AN93">
        <f>IF((IF(AO93=1,1-ABS(($BF$2-N93)/90),ABS((90-$BF$2-N93)/90)))&gt;(1-(0.01*$BO$2)),(IF(AO93=1,1-ABS(($BF$2-N93)/90),ABS((90-$BF$2-N93)/90))),0)</f>
        <v>0</v>
      </c>
      <c r="AO93">
        <f>IF(OR($BH$2=P93,P93="-/+"),1,0)</f>
        <v>1</v>
      </c>
      <c r="AP93">
        <f>IF((IF(OR(W93&lt;$BO$2,X93&lt;$BO$2),(90-(IF(X93&lt;W93,X93,W93)))/90,0))&gt;(1-(0.01*$BO$2)),(IF(OR(W93&lt;$BO$2,X93&lt;$BO$2),(90-(IF(X93&lt;W93,X93,W93)))/90,0)),0)</f>
        <v>0</v>
      </c>
      <c r="AQ93">
        <f>IF((IF(OR(AD93&lt;$BO$2,AE93&lt;$BO$2),(90-(IF(AE93&lt;AD93,AE93,AD93)))/90,0))&gt;(1-(0.01*$BO$2)),(IF(OR(AD93&lt;$BO$2,AE93&lt;$BO$2),(90-(IF(AE93&lt;AD93,AE93,AD93)))/90,0)),0)</f>
        <v>0</v>
      </c>
      <c r="AR93">
        <f>IF(AG93=$BG$2,1,0)</f>
        <v>1</v>
      </c>
      <c r="AS93">
        <f t="shared" si="80"/>
        <v>0</v>
      </c>
      <c r="AT93">
        <f t="shared" si="79"/>
        <v>2</v>
      </c>
      <c r="AU93" t="str">
        <f t="shared" si="77"/>
        <v/>
      </c>
    </row>
    <row r="94" spans="1:49" x14ac:dyDescent="0.2">
      <c r="A94" t="s">
        <v>306</v>
      </c>
      <c r="B94" t="s">
        <v>307</v>
      </c>
      <c r="C94" s="1" t="s">
        <v>857</v>
      </c>
      <c r="D94">
        <f t="shared" si="81"/>
        <v>1.5388109374999999</v>
      </c>
      <c r="F94">
        <f t="shared" si="82"/>
        <v>1.5436640625</v>
      </c>
      <c r="H94">
        <f t="shared" si="83"/>
        <v>1.54945078125</v>
      </c>
      <c r="J94" s="73"/>
      <c r="K94" s="73"/>
      <c r="L94" s="73"/>
      <c r="M94" s="73"/>
      <c r="N94">
        <f t="shared" si="65"/>
        <v>85.261112451378494</v>
      </c>
      <c r="P94" s="99" t="s">
        <v>78</v>
      </c>
      <c r="Q94" s="37">
        <f>(Q93+Q95)/2</f>
        <v>21.328125</v>
      </c>
      <c r="R94" s="81" t="s">
        <v>162</v>
      </c>
      <c r="S94" s="81" t="s">
        <v>309</v>
      </c>
      <c r="T94" s="81">
        <f>(T93+T95)/(SQRT((T93+T95)^2+(U93+U95)^2+(V93+V95)^2))</f>
        <v>5.4386137468062361E-2</v>
      </c>
      <c r="U94" s="81">
        <f>(U93+U95)/(SQRT((T93+T95)^2+(U93+U95)^2+(V93+V95)^2))</f>
        <v>0.72212038795194455</v>
      </c>
      <c r="V94" s="81">
        <f>(V93+V95)/(SQRT((T93+T95)^2+(U93+U95)^2+(V93+V95)^2))</f>
        <v>0.6896261982809514</v>
      </c>
      <c r="W94" s="73">
        <f t="shared" ref="W94" si="111">IF((DEGREES(ACOS((T94*$BI$2+U94*$BJ$2+V94*$BK$2)/((SQRT(T94^2+U94^2+V94^2))*(SQRT($BI$2^2+$BJ$2^2+$BK$2^2))))))&gt;90,ABS(180-(DEGREES(ACOS((T94*$BI$2+U94*$BJ$2+V94*$BK$2)/((SQRT(T94^2+U94^2+V94^2))*(SQRT($BI$2^2+$BJ$2^2+$BK$2^2))))))),(DEGREES(ACOS((T94*$BI$2+U94*$BJ$2+V94*$BK$2)/((SQRT(T94^2+U94^2+V94^2))*(SQRT($BI$2^2+$BJ$2^2+$BK$2^2)))))))</f>
        <v>70.627219063753529</v>
      </c>
      <c r="X94" s="73">
        <f t="shared" si="66"/>
        <v>74.266111186003059</v>
      </c>
      <c r="AD94" s="73" t="s">
        <v>8</v>
      </c>
      <c r="AE94" s="73" t="s">
        <v>8</v>
      </c>
      <c r="AG94" t="s">
        <v>227</v>
      </c>
      <c r="AH94" t="s">
        <v>310</v>
      </c>
      <c r="AI94">
        <f t="shared" ref="AI94:AI97" si="112">IF($BA$2=0,0,IF(1-((ABS(D94-$BA$2))/D94)&gt;(1-(0.01*$BO$4)),1-((ABS(D94-$BA$2))/D94),0))</f>
        <v>0</v>
      </c>
      <c r="AJ94">
        <f t="shared" ref="AJ94:AJ97" si="113">IF($BB$2=0,0,IF(1-((ABS(F94-$BB$2))/F94)&gt;(1-(0.01*$BO$4)),1-((ABS(F94-$BB$2))/F94),0))</f>
        <v>0</v>
      </c>
      <c r="AK94">
        <f t="shared" ref="AK94:AK97" si="114">IF($BC$2=0,0,IF(1-((ABS(H94-$BC$2))/H94)&gt;(1-(0.01*$BO$4)),1-((ABS(H94-$BC$2))/H94),0))</f>
        <v>0</v>
      </c>
      <c r="AL94">
        <f t="shared" ref="AL94:AL97" si="115">IF($BD$2=0,0,IF(1-((ABS(J94-$BD$2))/J94)&gt;(1-(0.01*$BO$4)),1-((ABS(J94-$BD$2))/J94),0))</f>
        <v>0</v>
      </c>
      <c r="AM94">
        <f t="shared" ref="AM94:AM97" si="116">IFERROR(IF($BE$2=0,0,IF(1-ABS(($BE$2-L94)/$BE$2)&gt;=1-($BO$6*0.01),1-ABS((($BE$2-L94)/$BE$2)),0)),0)</f>
        <v>0</v>
      </c>
      <c r="AN94">
        <f t="shared" ref="AN94:AN97" si="117">IF((IF(AO94=1,1-ABS(($BF$2-N94)/90),ABS((90-$BF$2-N94)/90)))&gt;(1-(0.01*$BO$2)),(IF(AO94=1,1-ABS(($BF$2-N94)/90),ABS((90-$BF$2-N94)/90))),0)</f>
        <v>0</v>
      </c>
      <c r="AO94">
        <f t="shared" ref="AO94:AO97" si="118">IF(OR($BH$2=P94,P94="-/+"),1,0)</f>
        <v>1</v>
      </c>
      <c r="AP94">
        <f>IF((IF(OR(W94&lt;$BO$2,X94&lt;$BO$2),(90-(IF(X94&lt;W94,X94,W94)))/90,0))&gt;(1-(0.01*$BO$2)),(IF(OR(W94&lt;$BO$2,X94&lt;$BO$2),(90-(IF(X94&lt;W94,X94,W94)))/90,0)),0)</f>
        <v>0</v>
      </c>
      <c r="AQ94">
        <f t="shared" ref="AQ94:AQ97" si="119">IF((IF(OR(AD94&lt;$BO$2,AE94&lt;$BO$2),(90-(IF(AE94&lt;AD94,AE94,AD94)))/90,0))&gt;(1-(0.01*$BO$2)),(IF(OR(AD94&lt;$BO$2,AE94&lt;$BO$2),(90-(IF(AE94&lt;AD94,AE94,AD94)))/90,0)),0)</f>
        <v>0</v>
      </c>
      <c r="AR94">
        <f t="shared" ref="AR94:AR97" si="120">IF(AG94=$BG$2,1,0)</f>
        <v>1</v>
      </c>
      <c r="AS94">
        <f t="shared" si="80"/>
        <v>0</v>
      </c>
      <c r="AT94">
        <f t="shared" si="79"/>
        <v>2</v>
      </c>
      <c r="AU94" t="str">
        <f t="shared" si="77"/>
        <v/>
      </c>
    </row>
    <row r="95" spans="1:49" x14ac:dyDescent="0.2">
      <c r="A95" t="s">
        <v>306</v>
      </c>
      <c r="B95" t="s">
        <v>307</v>
      </c>
      <c r="C95" s="1" t="s">
        <v>858</v>
      </c>
      <c r="D95">
        <f t="shared" si="81"/>
        <v>1.5388468749999999</v>
      </c>
      <c r="F95">
        <f t="shared" si="82"/>
        <v>1.543703125</v>
      </c>
      <c r="H95">
        <f t="shared" si="83"/>
        <v>1.5494890625</v>
      </c>
      <c r="J95" s="73"/>
      <c r="K95" s="73"/>
      <c r="L95" s="73"/>
      <c r="M95" s="73"/>
      <c r="N95">
        <f t="shared" si="65"/>
        <v>85.283403326095709</v>
      </c>
      <c r="P95" s="99" t="s">
        <v>78</v>
      </c>
      <c r="Q95" s="37">
        <f>(Q93+Q97)/2</f>
        <v>21.40625</v>
      </c>
      <c r="R95" s="81" t="s">
        <v>162</v>
      </c>
      <c r="S95" s="81" t="s">
        <v>309</v>
      </c>
      <c r="T95" s="81">
        <f>(T93+T97)/(SQRT((T93+T97)^2+(U93+U97)^2+(V93+V97)^2))</f>
        <v>5.5676593242583651E-2</v>
      </c>
      <c r="U95" s="81">
        <f>(U93+U97)/(SQRT((T93+T97)^2+(U93+U97)^2+(V93+V97)^2))</f>
        <v>0.75357321319318038</v>
      </c>
      <c r="V95" s="81">
        <f>(V93+V97)/(SQRT((T93+T97)^2+(U93+U97)^2+(V93+V97)^2))</f>
        <v>0.65500193077776925</v>
      </c>
      <c r="W95" s="73">
        <f t="shared" ref="W95:W96" si="121">IF((DEGREES(ACOS((T95*$BI$2+U95*$BJ$2+V95*$BK$2)/((SQRT(T95^2+U95^2+V95^2))*(SQRT($BI$2^2+$BJ$2^2+$BK$2^2))))))&gt;90,ABS(180-(DEGREES(ACOS((T95*$BI$2+U95*$BJ$2+V95*$BK$2)/((SQRT(T95^2+U95^2+V95^2))*(SQRT($BI$2^2+$BJ$2^2+$BK$2^2))))))),(DEGREES(ACOS((T95*$BI$2+U95*$BJ$2+V95*$BK$2)/((SQRT(T95^2+U95^2+V95^2))*(SQRT($BI$2^2+$BJ$2^2+$BK$2^2)))))))</f>
        <v>70.04414708010809</v>
      </c>
      <c r="X95" s="73">
        <f t="shared" si="66"/>
        <v>73.153321087703034</v>
      </c>
      <c r="AD95" s="73" t="s">
        <v>8</v>
      </c>
      <c r="AE95" s="73" t="s">
        <v>8</v>
      </c>
      <c r="AG95" t="s">
        <v>227</v>
      </c>
      <c r="AH95" t="s">
        <v>310</v>
      </c>
      <c r="AI95">
        <f t="shared" si="112"/>
        <v>0</v>
      </c>
      <c r="AJ95">
        <f t="shared" si="113"/>
        <v>0</v>
      </c>
      <c r="AK95">
        <f t="shared" si="114"/>
        <v>0</v>
      </c>
      <c r="AL95">
        <f t="shared" si="115"/>
        <v>0</v>
      </c>
      <c r="AM95">
        <f t="shared" si="116"/>
        <v>0</v>
      </c>
      <c r="AN95">
        <f t="shared" si="117"/>
        <v>0</v>
      </c>
      <c r="AO95">
        <f t="shared" si="118"/>
        <v>1</v>
      </c>
      <c r="AP95">
        <f t="shared" ref="AP95:AP97" si="122">IF((IF(OR(W95&lt;$BO$2,X95&lt;$BO$2),(90-(IF(X95&lt;W95,X95,W95)))/90,0))&gt;(1-(0.01*$BO$2)),(IF(OR(W95&lt;$BO$2,X95&lt;$BO$2),(90-(IF(X95&lt;W95,X95,W95)))/90,0)),0)</f>
        <v>0</v>
      </c>
      <c r="AQ95">
        <f t="shared" si="119"/>
        <v>0</v>
      </c>
      <c r="AR95">
        <f t="shared" si="120"/>
        <v>1</v>
      </c>
      <c r="AS95">
        <f t="shared" si="80"/>
        <v>0</v>
      </c>
      <c r="AT95">
        <f t="shared" si="79"/>
        <v>2</v>
      </c>
      <c r="AU95" t="str">
        <f t="shared" si="77"/>
        <v/>
      </c>
    </row>
    <row r="96" spans="1:49" x14ac:dyDescent="0.2">
      <c r="A96" t="s">
        <v>306</v>
      </c>
      <c r="B96" t="s">
        <v>307</v>
      </c>
      <c r="C96" s="1" t="s">
        <v>859</v>
      </c>
      <c r="D96">
        <f t="shared" si="81"/>
        <v>1.5388828125</v>
      </c>
      <c r="F96">
        <f t="shared" si="82"/>
        <v>1.5437421874999999</v>
      </c>
      <c r="H96">
        <f t="shared" si="83"/>
        <v>1.5495273437499999</v>
      </c>
      <c r="J96" s="73"/>
      <c r="K96" s="73"/>
      <c r="L96" s="73"/>
      <c r="M96" s="73"/>
      <c r="N96">
        <f t="shared" si="65"/>
        <v>85.3056836110446</v>
      </c>
      <c r="P96" s="99" t="s">
        <v>78</v>
      </c>
      <c r="Q96" s="37">
        <f>(Q95+Q97)/2</f>
        <v>21.484375</v>
      </c>
      <c r="R96" s="81" t="s">
        <v>162</v>
      </c>
      <c r="S96" s="81" t="s">
        <v>309</v>
      </c>
      <c r="T96" s="81">
        <f>(T95+T97)/(SQRT((T95+T97)^2+(U95+U97)^2+(V95+V97)^2))</f>
        <v>5.6845129226551917E-2</v>
      </c>
      <c r="U96" s="81">
        <f>(U95+U97)/(SQRT((T95+T97)^2+(U95+U97)^2+(V95+V97)^2))</f>
        <v>0.78337587482044335</v>
      </c>
      <c r="V96" s="81">
        <f>(V95+V97)/(SQRT((T95+T97)^2+(U95+U97)^2+(V95+V97)^2))</f>
        <v>0.6189433496149076</v>
      </c>
      <c r="W96" s="73">
        <f t="shared" si="121"/>
        <v>69.504633894593681</v>
      </c>
      <c r="X96" s="73">
        <f t="shared" si="66"/>
        <v>72.072167815082693</v>
      </c>
      <c r="AD96" s="73" t="s">
        <v>8</v>
      </c>
      <c r="AE96" s="73" t="s">
        <v>8</v>
      </c>
      <c r="AG96" t="s">
        <v>227</v>
      </c>
      <c r="AH96" t="s">
        <v>310</v>
      </c>
      <c r="AI96">
        <f t="shared" si="112"/>
        <v>0</v>
      </c>
      <c r="AJ96">
        <f t="shared" si="113"/>
        <v>0</v>
      </c>
      <c r="AK96">
        <f t="shared" si="114"/>
        <v>0</v>
      </c>
      <c r="AL96">
        <f t="shared" si="115"/>
        <v>0</v>
      </c>
      <c r="AM96">
        <f t="shared" si="116"/>
        <v>0</v>
      </c>
      <c r="AN96">
        <f t="shared" si="117"/>
        <v>0</v>
      </c>
      <c r="AO96">
        <f t="shared" si="118"/>
        <v>1</v>
      </c>
      <c r="AP96">
        <f t="shared" si="122"/>
        <v>0</v>
      </c>
      <c r="AQ96">
        <f t="shared" si="119"/>
        <v>0</v>
      </c>
      <c r="AR96">
        <f t="shared" si="120"/>
        <v>1</v>
      </c>
      <c r="AS96">
        <f t="shared" si="80"/>
        <v>0</v>
      </c>
      <c r="AT96">
        <f t="shared" si="79"/>
        <v>2</v>
      </c>
      <c r="AU96" t="str">
        <f t="shared" si="77"/>
        <v/>
      </c>
    </row>
    <row r="97" spans="1:47" x14ac:dyDescent="0.2">
      <c r="A97" t="s">
        <v>306</v>
      </c>
      <c r="B97" t="s">
        <v>307</v>
      </c>
      <c r="C97" s="1" t="s">
        <v>860</v>
      </c>
      <c r="D97">
        <f t="shared" si="81"/>
        <v>1.5389187499999999</v>
      </c>
      <c r="F97">
        <f t="shared" si="82"/>
        <v>1.5437812499999999</v>
      </c>
      <c r="H97">
        <f t="shared" si="83"/>
        <v>1.5495656250000001</v>
      </c>
      <c r="J97" s="73"/>
      <c r="K97" s="73"/>
      <c r="L97" s="73"/>
      <c r="M97" s="73"/>
      <c r="N97">
        <f t="shared" si="65"/>
        <v>85.327953317137215</v>
      </c>
      <c r="P97" s="99" t="s">
        <v>78</v>
      </c>
      <c r="Q97" s="37">
        <f>(Q93+Q101)/2</f>
        <v>21.5625</v>
      </c>
      <c r="R97" s="81" t="s">
        <v>162</v>
      </c>
      <c r="S97" s="81" t="s">
        <v>309</v>
      </c>
      <c r="T97" s="81">
        <f>(T93+T101)/(SQRT((T93+T101)^2+(U93+U101)^2+(V93+V101)^2))</f>
        <v>5.7889186576939568E-2</v>
      </c>
      <c r="U97" s="81">
        <f>(U93+U101)/(SQRT((T93+T101)^2+(U93+U101)^2+(V93+V101)^2))</f>
        <v>0.81146311140066263</v>
      </c>
      <c r="V97" s="81">
        <f>(V93+V101)/(SQRT((T93+T101)^2+(U93+U101)^2+(V93+V101)^2))</f>
        <v>0.58152941534664948</v>
      </c>
      <c r="W97" s="73">
        <f t="shared" ref="W97:W100" si="123">IF((DEGREES(ACOS((T97*$BI$2+U97*$BJ$2+V97*$BK$2)/((SQRT(T97^2+U97^2+V97^2))*(SQRT($BI$2^2+$BJ$2^2+$BK$2^2))))))&gt;90,ABS(180-(DEGREES(ACOS((T97*$BI$2+U97*$BJ$2+V97*$BK$2)/((SQRT(T97^2+U97^2+V97^2))*(SQRT($BI$2^2+$BJ$2^2+$BK$2^2))))))),(DEGREES(ACOS((T97*$BI$2+U97*$BJ$2+V97*$BK$2)/((SQRT(T97^2+U97^2+V97^2))*(SQRT($BI$2^2+$BJ$2^2+$BK$2^2)))))))</f>
        <v>69.010273941521334</v>
      </c>
      <c r="X97" s="73">
        <f t="shared" si="66"/>
        <v>71.025217384975775</v>
      </c>
      <c r="AD97" s="73" t="s">
        <v>8</v>
      </c>
      <c r="AE97" s="73" t="s">
        <v>8</v>
      </c>
      <c r="AG97" t="s">
        <v>227</v>
      </c>
      <c r="AH97" t="s">
        <v>310</v>
      </c>
      <c r="AI97">
        <f t="shared" si="112"/>
        <v>0</v>
      </c>
      <c r="AJ97">
        <f t="shared" si="113"/>
        <v>0</v>
      </c>
      <c r="AK97">
        <f t="shared" si="114"/>
        <v>0</v>
      </c>
      <c r="AL97">
        <f t="shared" si="115"/>
        <v>0</v>
      </c>
      <c r="AM97">
        <f t="shared" si="116"/>
        <v>0</v>
      </c>
      <c r="AN97">
        <f t="shared" si="117"/>
        <v>0</v>
      </c>
      <c r="AO97">
        <f t="shared" si="118"/>
        <v>1</v>
      </c>
      <c r="AP97">
        <f t="shared" si="122"/>
        <v>0</v>
      </c>
      <c r="AQ97">
        <f t="shared" si="119"/>
        <v>0</v>
      </c>
      <c r="AR97">
        <f t="shared" si="120"/>
        <v>1</v>
      </c>
      <c r="AS97">
        <f t="shared" si="80"/>
        <v>0</v>
      </c>
      <c r="AT97">
        <f t="shared" si="79"/>
        <v>2</v>
      </c>
      <c r="AU97" t="str">
        <f t="shared" si="77"/>
        <v/>
      </c>
    </row>
    <row r="98" spans="1:47" x14ac:dyDescent="0.2">
      <c r="A98" t="s">
        <v>306</v>
      </c>
      <c r="B98" t="s">
        <v>307</v>
      </c>
      <c r="C98" s="1" t="s">
        <v>860</v>
      </c>
      <c r="D98">
        <f t="shared" si="81"/>
        <v>1.5389546875</v>
      </c>
      <c r="F98">
        <f t="shared" si="82"/>
        <v>1.5438203124999998</v>
      </c>
      <c r="H98">
        <f t="shared" si="83"/>
        <v>1.54960390625</v>
      </c>
      <c r="J98" s="73"/>
      <c r="K98" s="73"/>
      <c r="L98" s="73"/>
      <c r="M98" s="73"/>
      <c r="N98">
        <f t="shared" si="65"/>
        <v>85.350212455265464</v>
      </c>
      <c r="P98" s="99" t="s">
        <v>78</v>
      </c>
      <c r="Q98" s="37">
        <f>(Q97+Q99)/2</f>
        <v>21.640625</v>
      </c>
      <c r="R98" s="81" t="s">
        <v>162</v>
      </c>
      <c r="S98" s="81" t="s">
        <v>309</v>
      </c>
      <c r="T98" s="81">
        <f>(T97+T99)/(SQRT((T97+T99)^2+(U97+U99)^2+(V97+V99)^2))</f>
        <v>5.8806479032212443E-2</v>
      </c>
      <c r="U98" s="81">
        <f>(U97+U99)/(SQRT((T97+T99)^2+(U97+U99)^2+(V97+V99)^2))</f>
        <v>0.83777341791347626</v>
      </c>
      <c r="V98" s="81">
        <f>(V97+V99)/(SQRT((T97+T99)^2+(U97+U99)^2+(V97+V99)^2))</f>
        <v>0.54284205645970895</v>
      </c>
      <c r="W98" s="73">
        <f t="shared" si="123"/>
        <v>68.562562102833269</v>
      </c>
      <c r="X98" s="73">
        <f t="shared" si="66"/>
        <v>70.015061839863179</v>
      </c>
      <c r="AD98" s="73" t="s">
        <v>8</v>
      </c>
      <c r="AE98" s="73" t="s">
        <v>8</v>
      </c>
      <c r="AG98" t="s">
        <v>227</v>
      </c>
      <c r="AH98" t="s">
        <v>310</v>
      </c>
      <c r="AI98">
        <f t="shared" ref="AI98:AI140" si="124">IF($BA$2=0,0,IF(1-((ABS(D98-$BA$2))/D98)&gt;(1-(0.01*$BO$4)),1-((ABS(D98-$BA$2))/D98),0))</f>
        <v>0</v>
      </c>
      <c r="AJ98">
        <f t="shared" ref="AJ98:AJ140" si="125">IF($BB$2=0,0,IF(1-((ABS(F98-$BB$2))/F98)&gt;(1-(0.01*$BO$4)),1-((ABS(F98-$BB$2))/F98),0))</f>
        <v>0</v>
      </c>
      <c r="AK98">
        <f t="shared" ref="AK98:AK140" si="126">IF($BC$2=0,0,IF(1-((ABS(H98-$BC$2))/H98)&gt;(1-(0.01*$BO$4)),1-((ABS(H98-$BC$2))/H98),0))</f>
        <v>0</v>
      </c>
      <c r="AL98">
        <f t="shared" ref="AL98:AL140" si="127">IF($BD$2=0,0,IF(1-((ABS(J98-$BD$2))/J98)&gt;(1-(0.01*$BO$4)),1-((ABS(J98-$BD$2))/J98),0))</f>
        <v>0</v>
      </c>
      <c r="AM98">
        <f t="shared" ref="AM98:AM140" si="128">IFERROR(IF($BE$2=0,0,IF(1-ABS(($BE$2-L98)/$BE$2)&gt;=1-($BO$6*0.01),1-ABS((($BE$2-L98)/$BE$2)),0)),0)</f>
        <v>0</v>
      </c>
      <c r="AN98">
        <f t="shared" ref="AN98:AN140" si="129">IF((IF(AO98=1,1-ABS(($BF$2-N98)/90),ABS((90-$BF$2-N98)/90)))&gt;(1-(0.01*$BO$2)),(IF(AO98=1,1-ABS(($BF$2-N98)/90),ABS((90-$BF$2-N98)/90))),0)</f>
        <v>0</v>
      </c>
      <c r="AO98">
        <f t="shared" ref="AO98:AO140" si="130">IF(OR($BH$2=P98,P98="-/+"),1,0)</f>
        <v>1</v>
      </c>
      <c r="AP98">
        <f t="shared" ref="AP98:AP140" si="131">IF((IF(OR(W98&lt;$BO$2,X98&lt;$BO$2),(90-(IF(X98&lt;W98,X98,W98)))/90,0))&gt;(1-(0.01*$BO$2)),(IF(OR(W98&lt;$BO$2,X98&lt;$BO$2),(90-(IF(X98&lt;W98,X98,W98)))/90,0)),0)</f>
        <v>0</v>
      </c>
      <c r="AQ98">
        <f t="shared" ref="AQ98:AQ140" si="132">IF((IF(OR(AD98&lt;$BO$2,AE98&lt;$BO$2),(90-(IF(AE98&lt;AD98,AE98,AD98)))/90,0))&gt;(1-(0.01*$BO$2)),(IF(OR(AD98&lt;$BO$2,AE98&lt;$BO$2),(90-(IF(AE98&lt;AD98,AE98,AD98)))/90,0)),0)</f>
        <v>0</v>
      </c>
      <c r="AR98">
        <f t="shared" ref="AR98:AR140" si="133">IF(AG98=$BG$2,1,0)</f>
        <v>1</v>
      </c>
      <c r="AS98">
        <f t="shared" si="80"/>
        <v>0</v>
      </c>
      <c r="AT98">
        <f t="shared" si="79"/>
        <v>2</v>
      </c>
      <c r="AU98" t="str">
        <f t="shared" si="77"/>
        <v/>
      </c>
    </row>
    <row r="99" spans="1:47" x14ac:dyDescent="0.2">
      <c r="A99" t="s">
        <v>306</v>
      </c>
      <c r="B99" t="s">
        <v>307</v>
      </c>
      <c r="C99" s="1" t="s">
        <v>861</v>
      </c>
      <c r="D99">
        <f t="shared" si="81"/>
        <v>1.5389906249999998</v>
      </c>
      <c r="F99">
        <f t="shared" si="82"/>
        <v>1.543859375</v>
      </c>
      <c r="H99">
        <f t="shared" si="83"/>
        <v>1.5496421874999999</v>
      </c>
      <c r="J99" s="73"/>
      <c r="K99" s="73"/>
      <c r="L99" s="73"/>
      <c r="M99" s="73"/>
      <c r="N99">
        <f t="shared" si="65"/>
        <v>85.372461036312259</v>
      </c>
      <c r="P99" s="99" t="s">
        <v>78</v>
      </c>
      <c r="Q99" s="37">
        <f>(Q97+Q101)/2</f>
        <v>21.71875</v>
      </c>
      <c r="R99" s="81" t="s">
        <v>162</v>
      </c>
      <c r="S99" s="81" t="s">
        <v>309</v>
      </c>
      <c r="T99" s="81">
        <f>(T97+T101)/(SQRT((T97+T101)^2+(U97+U101)^2+(V97+V101)^2))</f>
        <v>5.959499791875187E-2</v>
      </c>
      <c r="U99" s="81">
        <f>(U97+U101)/(SQRT((T97+T101)^2+(U97+U101)^2+(V97+V101)^2))</f>
        <v>0.8622491804340261</v>
      </c>
      <c r="V99" s="81">
        <f>(V97+V101)/(SQRT((T97+T101)^2+(U97+U101)^2+(V97+V101)^2))</f>
        <v>0.50296598996742736</v>
      </c>
      <c r="W99" s="73">
        <f t="shared" si="123"/>
        <v>68.162881358668642</v>
      </c>
      <c r="X99" s="73">
        <f t="shared" si="66"/>
        <v>69.044311553864929</v>
      </c>
      <c r="AD99" s="73" t="s">
        <v>8</v>
      </c>
      <c r="AE99" s="73" t="s">
        <v>8</v>
      </c>
      <c r="AG99" t="s">
        <v>227</v>
      </c>
      <c r="AH99" t="s">
        <v>310</v>
      </c>
      <c r="AI99">
        <f t="shared" si="124"/>
        <v>0</v>
      </c>
      <c r="AJ99">
        <f t="shared" si="125"/>
        <v>0</v>
      </c>
      <c r="AK99">
        <f t="shared" si="126"/>
        <v>0</v>
      </c>
      <c r="AL99">
        <f t="shared" si="127"/>
        <v>0</v>
      </c>
      <c r="AM99">
        <f t="shared" si="128"/>
        <v>0</v>
      </c>
      <c r="AN99">
        <f t="shared" si="129"/>
        <v>0</v>
      </c>
      <c r="AO99">
        <f t="shared" si="130"/>
        <v>1</v>
      </c>
      <c r="AP99">
        <f t="shared" si="131"/>
        <v>0</v>
      </c>
      <c r="AQ99">
        <f t="shared" si="132"/>
        <v>0</v>
      </c>
      <c r="AR99">
        <f t="shared" si="133"/>
        <v>1</v>
      </c>
      <c r="AS99">
        <f t="shared" si="80"/>
        <v>0</v>
      </c>
      <c r="AT99">
        <f t="shared" si="79"/>
        <v>2</v>
      </c>
      <c r="AU99" t="str">
        <f t="shared" si="77"/>
        <v/>
      </c>
    </row>
    <row r="100" spans="1:47" x14ac:dyDescent="0.2">
      <c r="A100" t="s">
        <v>306</v>
      </c>
      <c r="B100" t="s">
        <v>307</v>
      </c>
      <c r="C100" s="1" t="s">
        <v>862</v>
      </c>
      <c r="D100">
        <f t="shared" si="81"/>
        <v>1.5390265624999999</v>
      </c>
      <c r="F100">
        <f t="shared" si="82"/>
        <v>1.5438984375</v>
      </c>
      <c r="H100">
        <f t="shared" si="83"/>
        <v>1.5496804687499999</v>
      </c>
      <c r="J100" s="73"/>
      <c r="K100" s="73"/>
      <c r="L100" s="73"/>
      <c r="M100" s="73"/>
      <c r="N100">
        <f t="shared" si="65"/>
        <v>85.394699071126752</v>
      </c>
      <c r="P100" s="99" t="s">
        <v>78</v>
      </c>
      <c r="Q100" s="37">
        <f>(Q99+Q101)/2</f>
        <v>21.796875</v>
      </c>
      <c r="R100" s="81" t="s">
        <v>162</v>
      </c>
      <c r="S100" s="81" t="s">
        <v>309</v>
      </c>
      <c r="T100" s="81">
        <f>(T99+T101)/(SQRT((T99+T101)^2+(U99+U101)^2+(V99+V101)^2))</f>
        <v>6.0253016549418885E-2</v>
      </c>
      <c r="U100" s="81">
        <f>(U99+U101)/(SQRT((T99+T101)^2+(U99+U101)^2+(V99+V101)^2))</f>
        <v>0.88483680229508921</v>
      </c>
      <c r="V100" s="81">
        <f>(V99+V101)/(SQRT((T99+T101)^2+(U99+U101)^2+(V99+V101)^2))</f>
        <v>0.46198853589769578</v>
      </c>
      <c r="W100" s="73">
        <f t="shared" si="123"/>
        <v>67.812490631241388</v>
      </c>
      <c r="X100" s="73">
        <f t="shared" si="66"/>
        <v>68.115585435692594</v>
      </c>
      <c r="AD100" s="73" t="s">
        <v>8</v>
      </c>
      <c r="AE100" s="73" t="s">
        <v>8</v>
      </c>
      <c r="AG100" t="s">
        <v>227</v>
      </c>
      <c r="AH100" t="s">
        <v>310</v>
      </c>
      <c r="AI100">
        <f t="shared" si="124"/>
        <v>0</v>
      </c>
      <c r="AJ100">
        <f t="shared" si="125"/>
        <v>0</v>
      </c>
      <c r="AK100">
        <f t="shared" si="126"/>
        <v>0</v>
      </c>
      <c r="AL100">
        <f t="shared" si="127"/>
        <v>0</v>
      </c>
      <c r="AM100">
        <f t="shared" si="128"/>
        <v>0</v>
      </c>
      <c r="AN100">
        <f t="shared" si="129"/>
        <v>0</v>
      </c>
      <c r="AO100">
        <f t="shared" si="130"/>
        <v>1</v>
      </c>
      <c r="AP100">
        <f t="shared" si="131"/>
        <v>0</v>
      </c>
      <c r="AQ100">
        <f t="shared" si="132"/>
        <v>0</v>
      </c>
      <c r="AR100">
        <f t="shared" si="133"/>
        <v>1</v>
      </c>
      <c r="AS100">
        <f t="shared" si="80"/>
        <v>0</v>
      </c>
      <c r="AT100">
        <f t="shared" si="79"/>
        <v>2</v>
      </c>
      <c r="AU100" t="str">
        <f t="shared" si="77"/>
        <v/>
      </c>
    </row>
    <row r="101" spans="1:47" x14ac:dyDescent="0.2">
      <c r="A101" t="s">
        <v>306</v>
      </c>
      <c r="B101" t="s">
        <v>307</v>
      </c>
      <c r="C101" s="1" t="s">
        <v>863</v>
      </c>
      <c r="D101">
        <f t="shared" si="81"/>
        <v>1.5390625</v>
      </c>
      <c r="F101">
        <f t="shared" si="82"/>
        <v>1.5439375</v>
      </c>
      <c r="H101">
        <f t="shared" si="83"/>
        <v>1.54971875</v>
      </c>
      <c r="J101" s="73"/>
      <c r="K101" s="73"/>
      <c r="L101" s="73"/>
      <c r="M101" s="73"/>
      <c r="N101">
        <f t="shared" si="65"/>
        <v>85.416926570560662</v>
      </c>
      <c r="P101" s="99" t="s">
        <v>78</v>
      </c>
      <c r="Q101" s="37">
        <f>(Q93+Q109)/2</f>
        <v>21.875</v>
      </c>
      <c r="R101" s="81" t="s">
        <v>162</v>
      </c>
      <c r="S101" s="81" t="s">
        <v>309</v>
      </c>
      <c r="T101" s="81">
        <f>(T93+T109)/(SQRT((T93+T109)^2+(U93+U109)^2+(V93+V109)^2))</f>
        <v>6.0779094004628456E-2</v>
      </c>
      <c r="U101" s="81">
        <f>(U93+U109)/(SQRT((T93+T109)^2+(U93+U109)^2+(V93+V109)^2))</f>
        <v>0.90548682145227666</v>
      </c>
      <c r="V101" s="81">
        <f>(V93+V109)/(SQRT((T93+T109)^2+(U93+U109)^2+(V93+V109)^2))</f>
        <v>0.41999942608083318</v>
      </c>
      <c r="W101" s="73">
        <f t="shared" ref="W101:W107" si="134">IF((DEGREES(ACOS((T101*$BI$2+U101*$BJ$2+V101*$BK$2)/((SQRT(T101^2+U101^2+V101^2))*(SQRT($BI$2^2+$BJ$2^2+$BK$2^2))))))&gt;90,ABS(180-(DEGREES(ACOS((T101*$BI$2+U101*$BJ$2+V101*$BK$2)/((SQRT(T101^2+U101^2+V101^2))*(SQRT($BI$2^2+$BJ$2^2+$BK$2^2))))))),(DEGREES(ACOS((T101*$BI$2+U101*$BJ$2+V101*$BK$2)/((SQRT(T101^2+U101^2+V101^2))*(SQRT($BI$2^2+$BJ$2^2+$BK$2^2)))))))</f>
        <v>67.512513095461358</v>
      </c>
      <c r="X101" s="73">
        <f t="shared" si="66"/>
        <v>67.231498916193488</v>
      </c>
      <c r="AD101" s="73" t="s">
        <v>8</v>
      </c>
      <c r="AE101" s="73" t="s">
        <v>8</v>
      </c>
      <c r="AG101" t="s">
        <v>227</v>
      </c>
      <c r="AH101" t="s">
        <v>310</v>
      </c>
      <c r="AI101">
        <f t="shared" si="124"/>
        <v>0</v>
      </c>
      <c r="AJ101">
        <f t="shared" si="125"/>
        <v>0</v>
      </c>
      <c r="AK101">
        <f t="shared" si="126"/>
        <v>0</v>
      </c>
      <c r="AL101">
        <f t="shared" si="127"/>
        <v>0</v>
      </c>
      <c r="AM101">
        <f t="shared" si="128"/>
        <v>0</v>
      </c>
      <c r="AN101">
        <f t="shared" si="129"/>
        <v>0</v>
      </c>
      <c r="AO101">
        <f t="shared" si="130"/>
        <v>1</v>
      </c>
      <c r="AP101">
        <f t="shared" si="131"/>
        <v>0</v>
      </c>
      <c r="AQ101">
        <f t="shared" si="132"/>
        <v>0</v>
      </c>
      <c r="AR101">
        <f t="shared" si="133"/>
        <v>1</v>
      </c>
      <c r="AS101">
        <f t="shared" si="80"/>
        <v>0</v>
      </c>
      <c r="AT101">
        <f t="shared" si="79"/>
        <v>2</v>
      </c>
      <c r="AU101" t="str">
        <f t="shared" si="77"/>
        <v/>
      </c>
    </row>
    <row r="102" spans="1:47" x14ac:dyDescent="0.2">
      <c r="A102" t="s">
        <v>306</v>
      </c>
      <c r="B102" t="s">
        <v>307</v>
      </c>
      <c r="C102" s="1" t="s">
        <v>864</v>
      </c>
      <c r="D102">
        <f t="shared" si="81"/>
        <v>1.5390984374999999</v>
      </c>
      <c r="F102">
        <f t="shared" si="82"/>
        <v>1.5439765624999999</v>
      </c>
      <c r="H102">
        <f t="shared" si="83"/>
        <v>1.54975703125</v>
      </c>
      <c r="J102" s="73"/>
      <c r="K102" s="73"/>
      <c r="L102" s="73"/>
      <c r="M102" s="73"/>
      <c r="N102">
        <f t="shared" si="65"/>
        <v>85.439143545437148</v>
      </c>
      <c r="P102" s="99" t="s">
        <v>78</v>
      </c>
      <c r="Q102" s="37">
        <f>(Q101+Q103)/2</f>
        <v>21.953125</v>
      </c>
      <c r="R102" s="81" t="s">
        <v>162</v>
      </c>
      <c r="S102" s="81" t="s">
        <v>309</v>
      </c>
      <c r="T102" s="81">
        <f>(T101+T103)/(SQRT((T101+T103)^2+(U101+U103)^2+(V101+V103)^2))</f>
        <v>6.1172078287654176E-2</v>
      </c>
      <c r="U102" s="81">
        <f>(U101+U103)/(SQRT((T101+T103)^2+(U101+U103)^2+(V101+V103)^2))</f>
        <v>0.9241540187952958</v>
      </c>
      <c r="V102" s="81">
        <f>(V101+V103)/(SQRT((T101+T103)^2+(U101+U103)^2+(V101+V103)^2))</f>
        <v>0.37709060765613506</v>
      </c>
      <c r="W102" s="73">
        <f t="shared" si="134"/>
        <v>67.263925239129634</v>
      </c>
      <c r="X102" s="73">
        <f t="shared" si="66"/>
        <v>66.3946496557366</v>
      </c>
      <c r="AD102" s="73" t="s">
        <v>8</v>
      </c>
      <c r="AE102" s="73" t="s">
        <v>8</v>
      </c>
      <c r="AG102" t="s">
        <v>227</v>
      </c>
      <c r="AH102" t="s">
        <v>310</v>
      </c>
      <c r="AI102">
        <f t="shared" si="124"/>
        <v>0</v>
      </c>
      <c r="AJ102">
        <f t="shared" si="125"/>
        <v>0</v>
      </c>
      <c r="AK102">
        <f t="shared" si="126"/>
        <v>0</v>
      </c>
      <c r="AL102">
        <f t="shared" si="127"/>
        <v>0</v>
      </c>
      <c r="AM102">
        <f t="shared" si="128"/>
        <v>0</v>
      </c>
      <c r="AN102">
        <f t="shared" si="129"/>
        <v>0</v>
      </c>
      <c r="AO102">
        <f t="shared" si="130"/>
        <v>1</v>
      </c>
      <c r="AP102">
        <f t="shared" si="131"/>
        <v>0</v>
      </c>
      <c r="AQ102">
        <f t="shared" si="132"/>
        <v>0</v>
      </c>
      <c r="AR102">
        <f t="shared" si="133"/>
        <v>1</v>
      </c>
      <c r="AS102">
        <f t="shared" si="80"/>
        <v>0</v>
      </c>
      <c r="AT102">
        <f t="shared" si="79"/>
        <v>2</v>
      </c>
      <c r="AU102" t="str">
        <f t="shared" si="77"/>
        <v/>
      </c>
    </row>
    <row r="103" spans="1:47" x14ac:dyDescent="0.2">
      <c r="A103" t="s">
        <v>306</v>
      </c>
      <c r="B103" t="s">
        <v>307</v>
      </c>
      <c r="C103" s="1" t="s">
        <v>864</v>
      </c>
      <c r="D103">
        <f t="shared" si="81"/>
        <v>1.5391343749999999</v>
      </c>
      <c r="F103">
        <f t="shared" si="82"/>
        <v>1.5440156249999999</v>
      </c>
      <c r="H103">
        <f t="shared" si="83"/>
        <v>1.5497953124999999</v>
      </c>
      <c r="J103" s="73"/>
      <c r="K103" s="73"/>
      <c r="L103" s="73"/>
      <c r="M103" s="73"/>
      <c r="N103">
        <f t="shared" si="65"/>
        <v>85.461350006564601</v>
      </c>
      <c r="P103" s="99" t="s">
        <v>78</v>
      </c>
      <c r="Q103" s="37">
        <f>(Q101+Q105)/2</f>
        <v>22.03125</v>
      </c>
      <c r="R103" s="81" t="s">
        <v>162</v>
      </c>
      <c r="S103" s="81" t="s">
        <v>309</v>
      </c>
      <c r="T103" s="81">
        <f>(T101+T105)/(SQRT((T101+T105)^2+(U101+U105)^2+(V101+V105)^2))</f>
        <v>6.1431108847253807E-2</v>
      </c>
      <c r="U103" s="81">
        <f>(U101+U105)/(SQRT((T101+T105)^2+(U101+U105)^2+(V101+V105)^2))</f>
        <v>0.94079751716809723</v>
      </c>
      <c r="V103" s="81">
        <f>(V101+V105)/(SQRT((T101+T105)^2+(U101+U105)^2+(V101+V105)^2))</f>
        <v>0.33335604172737116</v>
      </c>
      <c r="W103" s="73">
        <f t="shared" si="134"/>
        <v>67.067546954242445</v>
      </c>
      <c r="X103" s="73">
        <f t="shared" si="66"/>
        <v>65.60760096937554</v>
      </c>
      <c r="AD103" s="73" t="s">
        <v>8</v>
      </c>
      <c r="AE103" s="73" t="s">
        <v>8</v>
      </c>
      <c r="AG103" t="s">
        <v>227</v>
      </c>
      <c r="AH103" t="s">
        <v>310</v>
      </c>
      <c r="AI103">
        <f t="shared" si="124"/>
        <v>0</v>
      </c>
      <c r="AJ103">
        <f t="shared" si="125"/>
        <v>0</v>
      </c>
      <c r="AK103">
        <f t="shared" si="126"/>
        <v>0</v>
      </c>
      <c r="AL103">
        <f t="shared" si="127"/>
        <v>0</v>
      </c>
      <c r="AM103">
        <f t="shared" si="128"/>
        <v>0</v>
      </c>
      <c r="AN103">
        <f t="shared" si="129"/>
        <v>0</v>
      </c>
      <c r="AO103">
        <f t="shared" si="130"/>
        <v>1</v>
      </c>
      <c r="AP103">
        <f t="shared" si="131"/>
        <v>0</v>
      </c>
      <c r="AQ103">
        <f t="shared" si="132"/>
        <v>0</v>
      </c>
      <c r="AR103">
        <f t="shared" si="133"/>
        <v>1</v>
      </c>
      <c r="AS103">
        <f t="shared" si="80"/>
        <v>0</v>
      </c>
      <c r="AT103">
        <f t="shared" si="79"/>
        <v>2</v>
      </c>
      <c r="AU103" t="str">
        <f t="shared" si="77"/>
        <v/>
      </c>
    </row>
    <row r="104" spans="1:47" x14ac:dyDescent="0.2">
      <c r="A104" t="s">
        <v>306</v>
      </c>
      <c r="B104" t="s">
        <v>307</v>
      </c>
      <c r="C104" s="1" t="s">
        <v>865</v>
      </c>
      <c r="D104">
        <f t="shared" si="81"/>
        <v>1.5391703125</v>
      </c>
      <c r="F104">
        <f t="shared" si="82"/>
        <v>1.5440546874999999</v>
      </c>
      <c r="H104">
        <f t="shared" si="83"/>
        <v>1.5498335937499998</v>
      </c>
      <c r="J104" s="73"/>
      <c r="K104" s="73"/>
      <c r="L104" s="73"/>
      <c r="M104" s="73"/>
      <c r="N104">
        <f t="shared" si="65"/>
        <v>85.483545964734859</v>
      </c>
      <c r="P104" s="99" t="s">
        <v>78</v>
      </c>
      <c r="Q104" s="37">
        <f>(Q103+Q105)/2</f>
        <v>22.109375</v>
      </c>
      <c r="R104" s="81" t="s">
        <v>162</v>
      </c>
      <c r="S104" s="81" t="s">
        <v>309</v>
      </c>
      <c r="T104" s="81">
        <f>(T103+T105)/(SQRT((T103+T105)^2+(U103+U105)^2+(V103+V105)^2))</f>
        <v>6.1555618462091885E-2</v>
      </c>
      <c r="U104" s="81">
        <f>(U103+U105)/(SQRT((T103+T105)^2+(U103+U105)^2+(V103+V105)^2))</f>
        <v>0.95538087088107393</v>
      </c>
      <c r="V104" s="81">
        <f>(V103+V105)/(SQRT((T103+T105)^2+(U103+U105)^2+(V103+V105)^2))</f>
        <v>0.28889149760813315</v>
      </c>
      <c r="W104" s="73">
        <f t="shared" ref="W104" si="135">IF((DEGREES(ACOS((T104*$BI$2+U104*$BJ$2+V104*$BK$2)/((SQRT(T104^2+U104^2+V104^2))*(SQRT($BI$2^2+$BJ$2^2+$BK$2^2))))))&gt;90,ABS(180-(DEGREES(ACOS((T104*$BI$2+U104*$BJ$2+V104*$BK$2)/((SQRT(T104^2+U104^2+V104^2))*(SQRT($BI$2^2+$BJ$2^2+$BK$2^2))))))),(DEGREES(ACOS((T104*$BI$2+U104*$BJ$2+V104*$BK$2)/((SQRT(T104^2+U104^2+V104^2))*(SQRT($BI$2^2+$BJ$2^2+$BK$2^2)))))))</f>
        <v>66.924032927894686</v>
      </c>
      <c r="X104" s="73">
        <f t="shared" si="66"/>
        <v>64.872863045657525</v>
      </c>
      <c r="AD104" s="73" t="s">
        <v>8</v>
      </c>
      <c r="AE104" s="73" t="s">
        <v>8</v>
      </c>
      <c r="AG104" t="s">
        <v>227</v>
      </c>
      <c r="AH104" t="s">
        <v>310</v>
      </c>
      <c r="AI104">
        <f t="shared" si="124"/>
        <v>0</v>
      </c>
      <c r="AJ104">
        <f t="shared" si="125"/>
        <v>0</v>
      </c>
      <c r="AK104">
        <f t="shared" si="126"/>
        <v>0</v>
      </c>
      <c r="AL104">
        <f t="shared" si="127"/>
        <v>0</v>
      </c>
      <c r="AM104">
        <f t="shared" si="128"/>
        <v>0</v>
      </c>
      <c r="AN104">
        <f t="shared" si="129"/>
        <v>0</v>
      </c>
      <c r="AO104">
        <f t="shared" si="130"/>
        <v>1</v>
      </c>
      <c r="AP104">
        <f t="shared" si="131"/>
        <v>0</v>
      </c>
      <c r="AQ104">
        <f t="shared" si="132"/>
        <v>0</v>
      </c>
      <c r="AR104">
        <f t="shared" si="133"/>
        <v>1</v>
      </c>
      <c r="AS104">
        <f t="shared" si="80"/>
        <v>0</v>
      </c>
      <c r="AT104">
        <f t="shared" si="79"/>
        <v>2</v>
      </c>
      <c r="AU104" t="str">
        <f t="shared" si="77"/>
        <v/>
      </c>
    </row>
    <row r="105" spans="1:47" x14ac:dyDescent="0.2">
      <c r="A105" t="s">
        <v>306</v>
      </c>
      <c r="B105" t="s">
        <v>307</v>
      </c>
      <c r="C105" s="1" t="s">
        <v>866</v>
      </c>
      <c r="D105">
        <f t="shared" si="81"/>
        <v>1.5392062499999999</v>
      </c>
      <c r="F105">
        <f t="shared" si="82"/>
        <v>1.5440937499999998</v>
      </c>
      <c r="H105">
        <f t="shared" si="83"/>
        <v>1.549871875</v>
      </c>
      <c r="J105" s="73"/>
      <c r="K105" s="73"/>
      <c r="L105" s="73"/>
      <c r="M105" s="73"/>
      <c r="N105">
        <f t="shared" si="65"/>
        <v>85.505731430724168</v>
      </c>
      <c r="P105" s="99" t="s">
        <v>78</v>
      </c>
      <c r="Q105" s="37">
        <f>(Q101+Q109)/2</f>
        <v>22.1875</v>
      </c>
      <c r="R105" s="81" t="s">
        <v>162</v>
      </c>
      <c r="S105" s="81" t="s">
        <v>309</v>
      </c>
      <c r="T105" s="81">
        <f>(T101+T109)/(SQRT((T101+T109)^2+(U101+U109)^2+(V101+V109)^2))</f>
        <v>6.1545334482832705E-2</v>
      </c>
      <c r="U105" s="81">
        <f>(U101+U109)/(SQRT((T101+T109)^2+(U101+U109)^2+(V101+V109)^2))</f>
        <v>0.9678721455193009</v>
      </c>
      <c r="V105" s="81">
        <f>(V101+V109)/(SQRT((T101+T109)^2+(U101+U109)^2+(V101+V109)^2))</f>
        <v>0.2437943431075906</v>
      </c>
      <c r="W105" s="73">
        <f t="shared" si="134"/>
        <v>66.833865576122122</v>
      </c>
      <c r="X105" s="73">
        <f t="shared" si="66"/>
        <v>64.192872127071865</v>
      </c>
      <c r="AD105" s="73" t="s">
        <v>8</v>
      </c>
      <c r="AE105" s="73" t="s">
        <v>8</v>
      </c>
      <c r="AG105" t="s">
        <v>227</v>
      </c>
      <c r="AH105" t="s">
        <v>310</v>
      </c>
      <c r="AI105">
        <f t="shared" si="124"/>
        <v>0</v>
      </c>
      <c r="AJ105">
        <f t="shared" si="125"/>
        <v>0</v>
      </c>
      <c r="AK105">
        <f t="shared" si="126"/>
        <v>0</v>
      </c>
      <c r="AL105">
        <f t="shared" si="127"/>
        <v>0</v>
      </c>
      <c r="AM105">
        <f t="shared" si="128"/>
        <v>0</v>
      </c>
      <c r="AN105">
        <f t="shared" si="129"/>
        <v>0</v>
      </c>
      <c r="AO105">
        <f t="shared" si="130"/>
        <v>1</v>
      </c>
      <c r="AP105">
        <f t="shared" si="131"/>
        <v>0</v>
      </c>
      <c r="AQ105">
        <f t="shared" si="132"/>
        <v>0</v>
      </c>
      <c r="AR105">
        <f t="shared" si="133"/>
        <v>1</v>
      </c>
      <c r="AS105">
        <f t="shared" si="80"/>
        <v>0</v>
      </c>
      <c r="AT105">
        <f t="shared" si="79"/>
        <v>2</v>
      </c>
      <c r="AU105" t="str">
        <f t="shared" si="77"/>
        <v/>
      </c>
    </row>
    <row r="106" spans="1:47" x14ac:dyDescent="0.2">
      <c r="A106" t="s">
        <v>306</v>
      </c>
      <c r="B106" t="s">
        <v>307</v>
      </c>
      <c r="C106" s="1" t="s">
        <v>867</v>
      </c>
      <c r="D106">
        <f t="shared" si="81"/>
        <v>1.5392421875</v>
      </c>
      <c r="F106">
        <f t="shared" si="82"/>
        <v>1.5441328125</v>
      </c>
      <c r="H106">
        <f t="shared" si="83"/>
        <v>1.5499101562499999</v>
      </c>
      <c r="J106" s="73"/>
      <c r="K106" s="73"/>
      <c r="L106" s="73"/>
      <c r="M106" s="73"/>
      <c r="N106">
        <f t="shared" si="65"/>
        <v>85.527906415295945</v>
      </c>
      <c r="P106" s="99" t="s">
        <v>78</v>
      </c>
      <c r="Q106" s="37">
        <f>(Q105+Q107)/2</f>
        <v>22.265625</v>
      </c>
      <c r="R106" s="81" t="s">
        <v>162</v>
      </c>
      <c r="S106" s="81" t="s">
        <v>309</v>
      </c>
      <c r="T106" s="81">
        <f>(T105+T107)/(SQRT((T105+T107)^2+(U105+U107)^2+(V105+V107)^2))</f>
        <v>6.1400279429183795E-2</v>
      </c>
      <c r="U106" s="81">
        <f>(U105+U107)/(SQRT((T105+T107)^2+(U105+U107)^2+(V105+V107)^2))</f>
        <v>0.9782439878720488</v>
      </c>
      <c r="V106" s="81">
        <f>(V105+V107)/(SQRT((T105+T107)^2+(U105+U107)^2+(V105+V107)^2))</f>
        <v>0.19816333131588473</v>
      </c>
      <c r="W106" s="73">
        <f t="shared" si="134"/>
        <v>66.797349727212264</v>
      </c>
      <c r="X106" s="73">
        <f t="shared" si="66"/>
        <v>63.569967923828642</v>
      </c>
      <c r="AD106" s="73" t="s">
        <v>8</v>
      </c>
      <c r="AE106" s="73" t="s">
        <v>8</v>
      </c>
      <c r="AG106" t="s">
        <v>227</v>
      </c>
      <c r="AH106" t="s">
        <v>310</v>
      </c>
      <c r="AI106">
        <f t="shared" si="124"/>
        <v>0</v>
      </c>
      <c r="AJ106">
        <f t="shared" si="125"/>
        <v>0</v>
      </c>
      <c r="AK106">
        <f t="shared" si="126"/>
        <v>0</v>
      </c>
      <c r="AL106">
        <f t="shared" si="127"/>
        <v>0</v>
      </c>
      <c r="AM106">
        <f t="shared" si="128"/>
        <v>0</v>
      </c>
      <c r="AN106">
        <f t="shared" si="129"/>
        <v>0</v>
      </c>
      <c r="AO106">
        <f t="shared" si="130"/>
        <v>1</v>
      </c>
      <c r="AP106">
        <f t="shared" si="131"/>
        <v>0</v>
      </c>
      <c r="AQ106">
        <f t="shared" si="132"/>
        <v>0</v>
      </c>
      <c r="AR106">
        <f t="shared" si="133"/>
        <v>1</v>
      </c>
      <c r="AS106">
        <f t="shared" si="80"/>
        <v>0</v>
      </c>
      <c r="AT106">
        <f t="shared" si="79"/>
        <v>2</v>
      </c>
      <c r="AU106" t="str">
        <f t="shared" si="77"/>
        <v/>
      </c>
    </row>
    <row r="107" spans="1:47" x14ac:dyDescent="0.2">
      <c r="A107" t="s">
        <v>306</v>
      </c>
      <c r="B107" t="s">
        <v>307</v>
      </c>
      <c r="C107" s="1" t="s">
        <v>867</v>
      </c>
      <c r="D107">
        <f t="shared" si="81"/>
        <v>1.5392781249999998</v>
      </c>
      <c r="F107">
        <f t="shared" si="82"/>
        <v>1.544171875</v>
      </c>
      <c r="H107">
        <f t="shared" si="83"/>
        <v>1.5499484374999999</v>
      </c>
      <c r="J107" s="73"/>
      <c r="K107" s="73"/>
      <c r="L107" s="73"/>
      <c r="M107" s="73"/>
      <c r="N107">
        <f t="shared" si="65"/>
        <v>85.550070929182752</v>
      </c>
      <c r="P107" s="99" t="s">
        <v>78</v>
      </c>
      <c r="Q107" s="37">
        <f>(Q105+Q109)/2</f>
        <v>22.34375</v>
      </c>
      <c r="R107" s="81" t="s">
        <v>162</v>
      </c>
      <c r="S107" s="81" t="s">
        <v>309</v>
      </c>
      <c r="T107" s="81">
        <f>(T105+T109)/(SQRT((T105+T109)^2+(U105+U109)^2+(V105+V109)^2))</f>
        <v>6.1120770940582686E-2</v>
      </c>
      <c r="U107" s="81">
        <f>(U105+U109)/(SQRT((T105+T109)^2+(U105+U109)^2+(V105+V109)^2))</f>
        <v>0.9864736858304467</v>
      </c>
      <c r="V107" s="81">
        <f>(V105+V109)/(SQRT((T105+T109)^2+(U105+U109)^2+(V105+V109)^2))</f>
        <v>0.15209838435605438</v>
      </c>
      <c r="W107" s="73">
        <f t="shared" si="134"/>
        <v>66.814609213837926</v>
      </c>
      <c r="X107" s="73">
        <f t="shared" si="66"/>
        <v>63.006369643552496</v>
      </c>
      <c r="AD107" s="73" t="s">
        <v>8</v>
      </c>
      <c r="AE107" s="73" t="s">
        <v>8</v>
      </c>
      <c r="AG107" t="s">
        <v>227</v>
      </c>
      <c r="AH107" t="s">
        <v>310</v>
      </c>
      <c r="AI107">
        <f t="shared" si="124"/>
        <v>0</v>
      </c>
      <c r="AJ107">
        <f t="shared" si="125"/>
        <v>0</v>
      </c>
      <c r="AK107">
        <f t="shared" si="126"/>
        <v>0</v>
      </c>
      <c r="AL107">
        <f t="shared" si="127"/>
        <v>0</v>
      </c>
      <c r="AM107">
        <f t="shared" si="128"/>
        <v>0</v>
      </c>
      <c r="AN107">
        <f t="shared" si="129"/>
        <v>0</v>
      </c>
      <c r="AO107">
        <f t="shared" si="130"/>
        <v>1</v>
      </c>
      <c r="AP107">
        <f t="shared" si="131"/>
        <v>0</v>
      </c>
      <c r="AQ107">
        <f t="shared" si="132"/>
        <v>0</v>
      </c>
      <c r="AR107">
        <f t="shared" si="133"/>
        <v>1</v>
      </c>
      <c r="AS107">
        <f t="shared" si="80"/>
        <v>0</v>
      </c>
      <c r="AT107">
        <f t="shared" si="79"/>
        <v>2</v>
      </c>
      <c r="AU107" t="str">
        <f t="shared" si="77"/>
        <v/>
      </c>
    </row>
    <row r="108" spans="1:47" x14ac:dyDescent="0.2">
      <c r="A108" t="s">
        <v>306</v>
      </c>
      <c r="B108" t="s">
        <v>307</v>
      </c>
      <c r="C108" s="1" t="s">
        <v>868</v>
      </c>
      <c r="D108">
        <f t="shared" si="81"/>
        <v>1.5393140624999999</v>
      </c>
      <c r="F108">
        <f t="shared" si="82"/>
        <v>1.5442109374999999</v>
      </c>
      <c r="H108">
        <f t="shared" si="83"/>
        <v>1.54998671875</v>
      </c>
      <c r="J108" s="73"/>
      <c r="K108" s="73"/>
      <c r="L108" s="73"/>
      <c r="M108" s="73"/>
      <c r="N108">
        <f t="shared" si="65"/>
        <v>85.572224983112847</v>
      </c>
      <c r="P108" s="99" t="s">
        <v>78</v>
      </c>
      <c r="Q108" s="37">
        <f>(Q107+Q109)/2</f>
        <v>22.421875</v>
      </c>
      <c r="R108" s="81" t="s">
        <v>162</v>
      </c>
      <c r="S108" s="81" t="s">
        <v>309</v>
      </c>
      <c r="T108" s="81">
        <f>(T107+T109)/(SQRT((T107+T109)^2+(U107+U109)^2+(V107+V109)^2))</f>
        <v>6.0707421080634601E-2</v>
      </c>
      <c r="U108" s="81">
        <f>(U107+U109)/(SQRT((T107+T109)^2+(U107+U109)^2+(V107+V109)^2))</f>
        <v>0.99254321812212554</v>
      </c>
      <c r="V108" s="81">
        <f>(V107+V109)/(SQRT((T107+T109)^2+(U107+U109)^2+(V107+V109)^2))</f>
        <v>0.10570037457603049</v>
      </c>
      <c r="W108" s="73">
        <f t="shared" ref="W108" si="136">IF((DEGREES(ACOS((T108*$BI$2+U108*$BJ$2+V108*$BK$2)/((SQRT(T108^2+U108^2+V108^2))*(SQRT($BI$2^2+$BJ$2^2+$BK$2^2))))))&gt;90,ABS(180-(DEGREES(ACOS((T108*$BI$2+U108*$BJ$2+V108*$BK$2)/((SQRT(T108^2+U108^2+V108^2))*(SQRT($BI$2^2+$BJ$2^2+$BK$2^2))))))),(DEGREES(ACOS((T108*$BI$2+U108*$BJ$2+V108*$BK$2)/((SQRT(T108^2+U108^2+V108^2))*(SQRT($BI$2^2+$BJ$2^2+$BK$2^2)))))))</f>
        <v>66.88558547791439</v>
      </c>
      <c r="X108" s="73">
        <f t="shared" si="66"/>
        <v>62.504151131367422</v>
      </c>
      <c r="AD108" s="73" t="s">
        <v>8</v>
      </c>
      <c r="AE108" s="73" t="s">
        <v>8</v>
      </c>
      <c r="AG108" t="s">
        <v>227</v>
      </c>
      <c r="AH108" t="s">
        <v>310</v>
      </c>
      <c r="AI108">
        <f t="shared" si="124"/>
        <v>0</v>
      </c>
      <c r="AJ108">
        <f t="shared" si="125"/>
        <v>0</v>
      </c>
      <c r="AK108">
        <f t="shared" si="126"/>
        <v>0</v>
      </c>
      <c r="AL108">
        <f t="shared" si="127"/>
        <v>0</v>
      </c>
      <c r="AM108">
        <f t="shared" si="128"/>
        <v>0</v>
      </c>
      <c r="AN108">
        <f t="shared" si="129"/>
        <v>0</v>
      </c>
      <c r="AO108">
        <f t="shared" si="130"/>
        <v>1</v>
      </c>
      <c r="AP108">
        <f t="shared" si="131"/>
        <v>0</v>
      </c>
      <c r="AQ108">
        <f t="shared" si="132"/>
        <v>0</v>
      </c>
      <c r="AR108">
        <f t="shared" si="133"/>
        <v>1</v>
      </c>
      <c r="AS108">
        <f t="shared" si="80"/>
        <v>0</v>
      </c>
      <c r="AT108">
        <f t="shared" si="79"/>
        <v>2</v>
      </c>
      <c r="AU108" t="str">
        <f t="shared" si="77"/>
        <v/>
      </c>
    </row>
    <row r="109" spans="1:47" x14ac:dyDescent="0.2">
      <c r="A109" t="s">
        <v>306</v>
      </c>
      <c r="B109" t="s">
        <v>307</v>
      </c>
      <c r="C109" t="s">
        <v>330</v>
      </c>
      <c r="D109">
        <f t="shared" si="81"/>
        <v>1.53935</v>
      </c>
      <c r="F109">
        <f t="shared" si="82"/>
        <v>1.5442499999999999</v>
      </c>
      <c r="H109">
        <f t="shared" si="83"/>
        <v>1.550025</v>
      </c>
      <c r="J109" s="73">
        <f t="shared" si="11"/>
        <v>1.5400958679189998</v>
      </c>
      <c r="K109" s="73"/>
      <c r="L109" s="73">
        <f>ABS(1/SQRT((((COS(RADIANS($AX$16)))^2)/(D109^2))+(((COS(RADIANS($AY$16)))^2)/(F109^2))+(((COS(RADIANS($AZ$16)))^2)/(H109^2)))-(1/SQRT((((COS(RADIANS($AX$25)))^2)/(D109^2))+(((COS(RADIANS($AY$25)))^2)/(F109^2))+(((COS(RADIANS($AZ$25)))^2)/(H109^2)))))</f>
        <v>3.5550904603436351E-3</v>
      </c>
      <c r="M109" s="73"/>
      <c r="N109">
        <f t="shared" si="65"/>
        <v>85.594368587796296</v>
      </c>
      <c r="P109" s="99" t="s">
        <v>78</v>
      </c>
      <c r="Q109" s="37">
        <v>22.5</v>
      </c>
      <c r="R109" s="81" t="s">
        <v>162</v>
      </c>
      <c r="S109" s="81" t="s">
        <v>309</v>
      </c>
      <c r="T109" s="81">
        <f>(T77+T141)/(SQRT((T77+T141)^2+(U77+U141)^2+(V77+V141)^2))</f>
        <v>6.0161134996824607E-2</v>
      </c>
      <c r="U109" s="81">
        <f>(U77+U141)/(SQRT((T77+T141)^2+(U77+U141)^2+(V77+V141)^2))</f>
        <v>0.99643929377393747</v>
      </c>
      <c r="V109" s="81">
        <f>(V77+V141)/(SQRT((T77+T141)^2+(U77+U141)^2+(V77+V141)^2))</f>
        <v>5.9070903659842314E-2</v>
      </c>
      <c r="W109" s="73">
        <f>IF((DEGREES(ACOS((T109*$BI$2+U109*$BJ$2+V109*$BK$2)/((SQRT(T109^2+U109^2+V109^2))*(SQRT($BI$2^2+$BJ$2^2+$BK$2^2))))))&gt;90,ABS(180-(DEGREES(ACOS((T109*$BI$2+U109*$BJ$2+V109*$BK$2)/((SQRT(T109^2+U109^2+V109^2))*(SQRT($BI$2^2+$BJ$2^2+$BK$2^2))))))),(DEGREES(ACOS((T109*$BI$2+U109*$BJ$2+V109*$BK$2)/((SQRT(T109^2+U109^2+V109^2))*(SQRT($BI$2^2+$BJ$2^2+$BK$2^2)))))))</f>
        <v>67.01003823111013</v>
      </c>
      <c r="X109" s="73">
        <f t="shared" si="66"/>
        <v>62.065215719905289</v>
      </c>
      <c r="AD109" s="73" t="s">
        <v>8</v>
      </c>
      <c r="AE109" s="73" t="s">
        <v>8</v>
      </c>
      <c r="AG109" t="s">
        <v>227</v>
      </c>
      <c r="AH109" t="s">
        <v>310</v>
      </c>
      <c r="AI109">
        <f t="shared" si="124"/>
        <v>0</v>
      </c>
      <c r="AJ109">
        <f t="shared" si="125"/>
        <v>0</v>
      </c>
      <c r="AK109">
        <f t="shared" si="126"/>
        <v>0</v>
      </c>
      <c r="AL109">
        <f t="shared" si="127"/>
        <v>0</v>
      </c>
      <c r="AM109">
        <f t="shared" si="128"/>
        <v>0</v>
      </c>
      <c r="AN109">
        <f t="shared" si="129"/>
        <v>0</v>
      </c>
      <c r="AO109">
        <f t="shared" si="130"/>
        <v>1</v>
      </c>
      <c r="AP109">
        <f t="shared" si="131"/>
        <v>0</v>
      </c>
      <c r="AQ109">
        <f t="shared" si="132"/>
        <v>0</v>
      </c>
      <c r="AR109">
        <f t="shared" si="133"/>
        <v>1</v>
      </c>
      <c r="AS109">
        <f t="shared" si="80"/>
        <v>0</v>
      </c>
      <c r="AT109">
        <f t="shared" si="79"/>
        <v>2</v>
      </c>
      <c r="AU109" t="str">
        <f t="shared" si="77"/>
        <v/>
      </c>
    </row>
    <row r="110" spans="1:47" x14ac:dyDescent="0.2">
      <c r="A110" t="s">
        <v>306</v>
      </c>
      <c r="B110" t="s">
        <v>307</v>
      </c>
      <c r="C110" t="s">
        <v>869</v>
      </c>
      <c r="D110">
        <f t="shared" si="81"/>
        <v>1.5393859374999999</v>
      </c>
      <c r="F110">
        <f t="shared" si="82"/>
        <v>1.5442890624999999</v>
      </c>
      <c r="H110">
        <f t="shared" si="83"/>
        <v>1.5500632812499999</v>
      </c>
      <c r="J110" s="73"/>
      <c r="K110" s="73"/>
      <c r="L110" s="73"/>
      <c r="M110" s="73"/>
      <c r="N110">
        <f t="shared" si="65"/>
        <v>85.616501753925888</v>
      </c>
      <c r="P110" s="99" t="s">
        <v>78</v>
      </c>
      <c r="Q110" s="37">
        <f>(Q109+Q111)/2</f>
        <v>22.578125</v>
      </c>
      <c r="R110" s="81" t="s">
        <v>162</v>
      </c>
      <c r="S110" s="81" t="s">
        <v>309</v>
      </c>
      <c r="T110" s="81">
        <f>(T109+T111)/(SQRT((T109+T111)^2+(U109+U111)^2+(V109+V111)^2))</f>
        <v>5.9483108938438833E-2</v>
      </c>
      <c r="U110" s="81">
        <f>(U109+U111)/(SQRT((T109+T111)^2+(U109+U111)^2+(V109+V111)^2))</f>
        <v>0.99815338121633457</v>
      </c>
      <c r="V110" s="81">
        <f>(V109+V111)/(SQRT((T109+T111)^2+(U109+U111)^2+(V109+V111)^2))</f>
        <v>1.2312080141733914E-2</v>
      </c>
      <c r="W110" s="73">
        <f>IF((DEGREES(ACOS((T110*$BI$2+U110*$BJ$2+V110*$BK$2)/((SQRT(T110^2+U110^2+V110^2))*(SQRT($BI$2^2+$BJ$2^2+$BK$2^2))))))&gt;90,ABS(180-(DEGREES(ACOS((T110*$BI$2+U110*$BJ$2+V110*$BK$2)/((SQRT(T110^2+U110^2+V110^2))*(SQRT($BI$2^2+$BJ$2^2+$BK$2^2))))))),(DEGREES(ACOS((T110*$BI$2+U110*$BJ$2+V110*$BK$2)/((SQRT(T110^2+U110^2+V110^2))*(SQRT($BI$2^2+$BJ$2^2+$BK$2^2)))))))</f>
        <v>67.187548150657946</v>
      </c>
      <c r="X110" s="73">
        <f t="shared" si="66"/>
        <v>61.69127147798568</v>
      </c>
      <c r="AD110" s="73" t="s">
        <v>8</v>
      </c>
      <c r="AE110" s="73" t="s">
        <v>8</v>
      </c>
      <c r="AG110" t="s">
        <v>227</v>
      </c>
      <c r="AH110" t="s">
        <v>310</v>
      </c>
      <c r="AI110">
        <f t="shared" si="124"/>
        <v>0</v>
      </c>
      <c r="AJ110">
        <f t="shared" si="125"/>
        <v>0</v>
      </c>
      <c r="AK110">
        <f t="shared" si="126"/>
        <v>0</v>
      </c>
      <c r="AL110">
        <f t="shared" si="127"/>
        <v>0</v>
      </c>
      <c r="AM110">
        <f t="shared" si="128"/>
        <v>0</v>
      </c>
      <c r="AN110">
        <f t="shared" si="129"/>
        <v>0</v>
      </c>
      <c r="AO110">
        <f t="shared" si="130"/>
        <v>1</v>
      </c>
      <c r="AP110">
        <f t="shared" si="131"/>
        <v>0</v>
      </c>
      <c r="AQ110">
        <f t="shared" si="132"/>
        <v>0</v>
      </c>
      <c r="AR110">
        <f t="shared" si="133"/>
        <v>1</v>
      </c>
      <c r="AS110">
        <f t="shared" si="80"/>
        <v>0</v>
      </c>
      <c r="AT110">
        <f t="shared" si="79"/>
        <v>2</v>
      </c>
      <c r="AU110" t="str">
        <f t="shared" si="77"/>
        <v/>
      </c>
    </row>
    <row r="111" spans="1:47" x14ac:dyDescent="0.2">
      <c r="A111" t="s">
        <v>306</v>
      </c>
      <c r="B111" t="s">
        <v>307</v>
      </c>
      <c r="C111" t="s">
        <v>870</v>
      </c>
      <c r="D111">
        <f t="shared" si="81"/>
        <v>1.5394218749999999</v>
      </c>
      <c r="F111">
        <f t="shared" si="82"/>
        <v>1.5443281249999998</v>
      </c>
      <c r="H111">
        <f t="shared" si="83"/>
        <v>1.5501015624999999</v>
      </c>
      <c r="J111" s="73"/>
      <c r="K111" s="73"/>
      <c r="L111" s="73"/>
      <c r="M111" s="73"/>
      <c r="N111">
        <f t="shared" si="65"/>
        <v>85.638624492173705</v>
      </c>
      <c r="P111" s="99" t="s">
        <v>78</v>
      </c>
      <c r="Q111" s="37">
        <f>(Q109+Q113)/2</f>
        <v>22.65625</v>
      </c>
      <c r="R111" s="81" t="s">
        <v>162</v>
      </c>
      <c r="S111" s="81" t="s">
        <v>309</v>
      </c>
      <c r="T111" s="81">
        <f>(T109+T113)/(SQRT((T109+T113)^2+(U109+U113)^2+(V109+V113)^2))</f>
        <v>5.8674827637035243E-2</v>
      </c>
      <c r="U111" s="81">
        <f>(U109+U113)/(SQRT((T109+T113)^2+(U109+U113)^2+(V109+V113)^2))</f>
        <v>0.99768172696567481</v>
      </c>
      <c r="V111" s="81">
        <f>(V109+V113)/(SQRT((T109+T113)^2+(U109+U113)^2+(V109+V113)^2))</f>
        <v>-3.4473704189612681E-2</v>
      </c>
      <c r="W111" s="73">
        <f>IF((DEGREES(ACOS((T111*$BI$2+U111*$BJ$2+V111*$BK$2)/((SQRT(T111^2+U111^2+V111^2))*(SQRT($BI$2^2+$BJ$2^2+$BK$2^2))))))&gt;90,ABS(180-(DEGREES(ACOS((T111*$BI$2+U111*$BJ$2+V111*$BK$2)/((SQRT(T111^2+U111^2+V111^2))*(SQRT($BI$2^2+$BJ$2^2+$BK$2^2))))))),(DEGREES(ACOS((T111*$BI$2+U111*$BJ$2+V111*$BK$2)/((SQRT(T111^2+U111^2+V111^2))*(SQRT($BI$2^2+$BJ$2^2+$BK$2^2)))))))</f>
        <v>67.417521527929523</v>
      </c>
      <c r="X111" s="73">
        <f t="shared" si="66"/>
        <v>61.383807610667581</v>
      </c>
      <c r="AD111" s="73" t="s">
        <v>8</v>
      </c>
      <c r="AE111" s="73" t="s">
        <v>8</v>
      </c>
      <c r="AG111" t="s">
        <v>227</v>
      </c>
      <c r="AH111" t="s">
        <v>310</v>
      </c>
      <c r="AI111">
        <f t="shared" si="124"/>
        <v>0</v>
      </c>
      <c r="AJ111">
        <f t="shared" si="125"/>
        <v>0</v>
      </c>
      <c r="AK111">
        <f t="shared" si="126"/>
        <v>0</v>
      </c>
      <c r="AL111">
        <f t="shared" si="127"/>
        <v>0</v>
      </c>
      <c r="AM111">
        <f t="shared" si="128"/>
        <v>0</v>
      </c>
      <c r="AN111">
        <f t="shared" si="129"/>
        <v>0</v>
      </c>
      <c r="AO111">
        <f t="shared" si="130"/>
        <v>1</v>
      </c>
      <c r="AP111">
        <f t="shared" si="131"/>
        <v>0</v>
      </c>
      <c r="AQ111">
        <f t="shared" si="132"/>
        <v>0</v>
      </c>
      <c r="AR111">
        <f t="shared" si="133"/>
        <v>1</v>
      </c>
      <c r="AS111">
        <f t="shared" si="80"/>
        <v>0</v>
      </c>
      <c r="AT111">
        <f t="shared" si="79"/>
        <v>2</v>
      </c>
      <c r="AU111" t="str">
        <f t="shared" si="77"/>
        <v/>
      </c>
    </row>
    <row r="112" spans="1:47" x14ac:dyDescent="0.2">
      <c r="A112" t="s">
        <v>306</v>
      </c>
      <c r="B112" t="s">
        <v>307</v>
      </c>
      <c r="C112" t="s">
        <v>870</v>
      </c>
      <c r="D112">
        <f t="shared" si="81"/>
        <v>1.5394578125</v>
      </c>
      <c r="F112">
        <f t="shared" si="82"/>
        <v>1.5443671875</v>
      </c>
      <c r="H112">
        <f t="shared" si="83"/>
        <v>1.55013984375</v>
      </c>
      <c r="J112" s="73"/>
      <c r="K112" s="73"/>
      <c r="L112" s="73"/>
      <c r="M112" s="73"/>
      <c r="N112">
        <f t="shared" si="65"/>
        <v>85.660736813199904</v>
      </c>
      <c r="P112" s="99" t="s">
        <v>78</v>
      </c>
      <c r="Q112" s="37">
        <f>(Q111+Q113)/2</f>
        <v>22.734375</v>
      </c>
      <c r="R112" s="81" t="s">
        <v>162</v>
      </c>
      <c r="S112" s="81" t="s">
        <v>309</v>
      </c>
      <c r="T112" s="81">
        <f>(T111+T113)/(SQRT((T111+T113)^2+(U111+U113)^2+(V111+V113)^2))</f>
        <v>5.7738061055200206E-2</v>
      </c>
      <c r="U112" s="81">
        <f>(U111+U113)/(SQRT((T111+T113)^2+(U111+U113)^2+(V111+V113)^2))</f>
        <v>0.99502536384354645</v>
      </c>
      <c r="V112" s="81">
        <f>(V111+V113)/(SQRT((T111+T113)^2+(U111+U113)^2+(V111+V113)^2))</f>
        <v>-8.1183998507120395E-2</v>
      </c>
      <c r="W112" s="73">
        <f t="shared" ref="W112" si="137">IF((DEGREES(ACOS((T112*$BI$2+U112*$BJ$2+V112*$BK$2)/((SQRT(T112^2+U112^2+V112^2))*(SQRT($BI$2^2+$BJ$2^2+$BK$2^2))))))&gt;90,ABS(180-(DEGREES(ACOS((T112*$BI$2+U112*$BJ$2+V112*$BK$2)/((SQRT(T112^2+U112^2+V112^2))*(SQRT($BI$2^2+$BJ$2^2+$BK$2^2))))))),(DEGREES(ACOS((T112*$BI$2+U112*$BJ$2+V112*$BK$2)/((SQRT(T112^2+U112^2+V112^2))*(SQRT($BI$2^2+$BJ$2^2+$BK$2^2)))))))</f>
        <v>67.699196729460766</v>
      </c>
      <c r="X112" s="73">
        <f t="shared" si="66"/>
        <v>61.144072793240525</v>
      </c>
      <c r="AD112" s="73" t="s">
        <v>8</v>
      </c>
      <c r="AE112" s="73" t="s">
        <v>8</v>
      </c>
      <c r="AG112" t="s">
        <v>227</v>
      </c>
      <c r="AH112" t="s">
        <v>310</v>
      </c>
      <c r="AI112">
        <f t="shared" si="124"/>
        <v>0</v>
      </c>
      <c r="AJ112">
        <f t="shared" si="125"/>
        <v>0</v>
      </c>
      <c r="AK112">
        <f t="shared" si="126"/>
        <v>0</v>
      </c>
      <c r="AL112">
        <f t="shared" si="127"/>
        <v>0</v>
      </c>
      <c r="AM112">
        <f t="shared" si="128"/>
        <v>0</v>
      </c>
      <c r="AN112">
        <f t="shared" si="129"/>
        <v>0</v>
      </c>
      <c r="AO112">
        <f t="shared" si="130"/>
        <v>1</v>
      </c>
      <c r="AP112">
        <f t="shared" si="131"/>
        <v>0</v>
      </c>
      <c r="AQ112">
        <f t="shared" si="132"/>
        <v>0</v>
      </c>
      <c r="AR112">
        <f t="shared" si="133"/>
        <v>1</v>
      </c>
      <c r="AS112">
        <f t="shared" si="80"/>
        <v>0</v>
      </c>
      <c r="AT112">
        <f t="shared" si="79"/>
        <v>2</v>
      </c>
      <c r="AU112" t="str">
        <f t="shared" si="77"/>
        <v/>
      </c>
    </row>
    <row r="113" spans="1:47" x14ac:dyDescent="0.2">
      <c r="A113" t="s">
        <v>306</v>
      </c>
      <c r="B113" t="s">
        <v>307</v>
      </c>
      <c r="C113" t="s">
        <v>871</v>
      </c>
      <c r="D113">
        <f t="shared" si="81"/>
        <v>1.5394937499999999</v>
      </c>
      <c r="F113">
        <f t="shared" si="82"/>
        <v>1.54440625</v>
      </c>
      <c r="H113">
        <f t="shared" si="83"/>
        <v>1.550178125</v>
      </c>
      <c r="J113" s="73"/>
      <c r="K113" s="73"/>
      <c r="L113" s="73"/>
      <c r="M113" s="73"/>
      <c r="N113">
        <f t="shared" si="65"/>
        <v>85.682838727646612</v>
      </c>
      <c r="P113" s="99" t="s">
        <v>78</v>
      </c>
      <c r="Q113" s="37">
        <f>(Q109+Q117)/2</f>
        <v>22.8125</v>
      </c>
      <c r="R113" s="81" t="s">
        <v>162</v>
      </c>
      <c r="S113" s="81" t="s">
        <v>309</v>
      </c>
      <c r="T113" s="81">
        <f>(T109+T117)/(SQRT((T109+T117)^2+(U109+U117)^2+(V109+V117)^2))</f>
        <v>5.6674860510710218E-2</v>
      </c>
      <c r="U113" s="81">
        <f>(U109+U117)/(SQRT((T109+T117)^2+(U109+U117)^2+(V109+V117)^2))</f>
        <v>0.99019010871510971</v>
      </c>
      <c r="V113" s="81">
        <f>(V109+V117)/(SQRT((T109+T117)^2+(U109+U117)^2+(V109+V117)^2))</f>
        <v>-0.12771651729064171</v>
      </c>
      <c r="W113" s="73">
        <f>IF((DEGREES(ACOS((T113*$BI$2+U113*$BJ$2+V113*$BK$2)/((SQRT(T113^2+U113^2+V113^2))*(SQRT($BI$2^2+$BJ$2^2+$BK$2^2))))))&gt;90,ABS(180-(DEGREES(ACOS((T113*$BI$2+U113*$BJ$2+V113*$BK$2)/((SQRT(T113^2+U113^2+V113^2))*(SQRT($BI$2^2+$BJ$2^2+$BK$2^2))))))),(DEGREES(ACOS((T113*$BI$2+U113*$BJ$2+V113*$BK$2)/((SQRT(T113^2+U113^2+V113^2))*(SQRT($BI$2^2+$BJ$2^2+$BK$2^2)))))))</f>
        <v>68.031652279696928</v>
      </c>
      <c r="X113" s="73">
        <f t="shared" si="66"/>
        <v>60.973056210439054</v>
      </c>
      <c r="AD113" s="73" t="s">
        <v>8</v>
      </c>
      <c r="AE113" s="73" t="s">
        <v>8</v>
      </c>
      <c r="AG113" t="s">
        <v>227</v>
      </c>
      <c r="AH113" t="s">
        <v>310</v>
      </c>
      <c r="AI113">
        <f t="shared" si="124"/>
        <v>0</v>
      </c>
      <c r="AJ113">
        <f t="shared" si="125"/>
        <v>0</v>
      </c>
      <c r="AK113">
        <f t="shared" si="126"/>
        <v>0</v>
      </c>
      <c r="AL113">
        <f t="shared" si="127"/>
        <v>0</v>
      </c>
      <c r="AM113">
        <f t="shared" si="128"/>
        <v>0</v>
      </c>
      <c r="AN113">
        <f t="shared" si="129"/>
        <v>0</v>
      </c>
      <c r="AO113">
        <f t="shared" si="130"/>
        <v>1</v>
      </c>
      <c r="AP113">
        <f t="shared" si="131"/>
        <v>0</v>
      </c>
      <c r="AQ113">
        <f t="shared" si="132"/>
        <v>0</v>
      </c>
      <c r="AR113">
        <f t="shared" si="133"/>
        <v>1</v>
      </c>
      <c r="AS113">
        <f t="shared" si="80"/>
        <v>0</v>
      </c>
      <c r="AT113">
        <f t="shared" si="79"/>
        <v>2</v>
      </c>
      <c r="AU113" t="str">
        <f t="shared" si="77"/>
        <v/>
      </c>
    </row>
    <row r="114" spans="1:47" x14ac:dyDescent="0.2">
      <c r="A114" t="s">
        <v>306</v>
      </c>
      <c r="B114" t="s">
        <v>307</v>
      </c>
      <c r="C114" t="s">
        <v>872</v>
      </c>
      <c r="D114">
        <f t="shared" si="81"/>
        <v>1.5395296875</v>
      </c>
      <c r="F114">
        <f t="shared" si="82"/>
        <v>1.5444453124999999</v>
      </c>
      <c r="H114">
        <f t="shared" si="83"/>
        <v>1.5502164062499999</v>
      </c>
      <c r="J114" s="73"/>
      <c r="K114" s="73"/>
      <c r="L114" s="73"/>
      <c r="M114" s="73"/>
      <c r="N114">
        <f t="shared" si="65"/>
        <v>85.704930246136513</v>
      </c>
      <c r="P114" s="99" t="s">
        <v>78</v>
      </c>
      <c r="Q114" s="37">
        <f>(Q113+Q115)/2</f>
        <v>22.890625</v>
      </c>
      <c r="R114" s="81" t="s">
        <v>162</v>
      </c>
      <c r="S114" s="81" t="s">
        <v>309</v>
      </c>
      <c r="T114" s="81">
        <f>(T113+T115)/(SQRT((T113+T115)^2+(U113+U115)^2+(V113+V115)^2))</f>
        <v>5.5487554184586271E-2</v>
      </c>
      <c r="U114" s="81">
        <f>(U113+U115)/(SQRT((T113+T115)^2+(U113+U115)^2+(V113+V115)^2))</f>
        <v>0.98318654975141118</v>
      </c>
      <c r="V114" s="81">
        <f>(V113+V115)/(SQRT((T113+T115)^2+(U113+U115)^2+(V113+V115)^2))</f>
        <v>-0.17396936431029641</v>
      </c>
      <c r="W114" s="73">
        <f>IF((DEGREES(ACOS((T114*$BI$2+U114*$BJ$2+V114*$BK$2)/((SQRT(T114^2+U114^2+V114^2))*(SQRT($BI$2^2+$BJ$2^2+$BK$2^2))))))&gt;90,ABS(180-(DEGREES(ACOS((T114*$BI$2+U114*$BJ$2+V114*$BK$2)/((SQRT(T114^2+U114^2+V114^2))*(SQRT($BI$2^2+$BJ$2^2+$BK$2^2))))))),(DEGREES(ACOS((T114*$BI$2+U114*$BJ$2+V114*$BK$2)/((SQRT(T114^2+U114^2+V114^2))*(SQRT($BI$2^2+$BJ$2^2+$BK$2^2)))))))</f>
        <v>68.413816334011514</v>
      </c>
      <c r="X114" s="73">
        <f t="shared" si="66"/>
        <v>60.871472015567669</v>
      </c>
      <c r="AD114" s="73" t="s">
        <v>8</v>
      </c>
      <c r="AE114" s="73" t="s">
        <v>8</v>
      </c>
      <c r="AG114" t="s">
        <v>227</v>
      </c>
      <c r="AH114" t="s">
        <v>310</v>
      </c>
      <c r="AI114">
        <f t="shared" si="124"/>
        <v>0</v>
      </c>
      <c r="AJ114">
        <f t="shared" si="125"/>
        <v>0</v>
      </c>
      <c r="AK114">
        <f t="shared" si="126"/>
        <v>0</v>
      </c>
      <c r="AL114">
        <f t="shared" si="127"/>
        <v>0</v>
      </c>
      <c r="AM114">
        <f t="shared" si="128"/>
        <v>0</v>
      </c>
      <c r="AN114">
        <f t="shared" si="129"/>
        <v>0</v>
      </c>
      <c r="AO114">
        <f t="shared" si="130"/>
        <v>1</v>
      </c>
      <c r="AP114">
        <f t="shared" si="131"/>
        <v>0</v>
      </c>
      <c r="AQ114">
        <f t="shared" si="132"/>
        <v>0</v>
      </c>
      <c r="AR114">
        <f t="shared" si="133"/>
        <v>1</v>
      </c>
      <c r="AS114">
        <f t="shared" si="80"/>
        <v>0</v>
      </c>
      <c r="AT114">
        <f t="shared" si="79"/>
        <v>2</v>
      </c>
      <c r="AU114" t="str">
        <f t="shared" si="77"/>
        <v/>
      </c>
    </row>
    <row r="115" spans="1:47" x14ac:dyDescent="0.2">
      <c r="A115" t="s">
        <v>306</v>
      </c>
      <c r="B115" t="s">
        <v>307</v>
      </c>
      <c r="C115" t="s">
        <v>873</v>
      </c>
      <c r="D115">
        <f t="shared" si="81"/>
        <v>1.5395656249999998</v>
      </c>
      <c r="F115">
        <f t="shared" si="82"/>
        <v>1.5444843749999999</v>
      </c>
      <c r="H115">
        <f t="shared" si="83"/>
        <v>1.5502546875000001</v>
      </c>
      <c r="J115" s="73"/>
      <c r="K115" s="73"/>
      <c r="L115" s="73"/>
      <c r="M115" s="73"/>
      <c r="N115">
        <f t="shared" si="65"/>
        <v>85.727011379279233</v>
      </c>
      <c r="P115" s="99" t="s">
        <v>78</v>
      </c>
      <c r="Q115" s="37">
        <f>(Q113+Q117)/2</f>
        <v>22.96875</v>
      </c>
      <c r="R115" s="81" t="s">
        <v>162</v>
      </c>
      <c r="S115" s="81" t="s">
        <v>309</v>
      </c>
      <c r="T115" s="81">
        <f>(T113+T117)/(SQRT((T113+T117)^2+(U113+U117)^2+(V113+V117)^2))</f>
        <v>5.4178742022877008E-2</v>
      </c>
      <c r="U115" s="81">
        <f>(U113+U117)/(SQRT((T113+T117)^2+(U113+U117)^2+(V113+V117)^2))</f>
        <v>0.97403002324356058</v>
      </c>
      <c r="V115" s="81">
        <f>(V113+V117)/(SQRT((T113+T117)^2+(U113+U117)^2+(V113+V117)^2))</f>
        <v>-0.21984125575734742</v>
      </c>
      <c r="W115" s="73">
        <f t="shared" ref="W115:W116" si="138">IF((DEGREES(ACOS((T115*$BI$2+U115*$BJ$2+V115*$BK$2)/((SQRT(T115^2+U115^2+V115^2))*(SQRT($BI$2^2+$BJ$2^2+$BK$2^2))))))&gt;90,ABS(180-(DEGREES(ACOS((T115*$BI$2+U115*$BJ$2+V115*$BK$2)/((SQRT(T115^2+U115^2+V115^2))*(SQRT($BI$2^2+$BJ$2^2+$BK$2^2))))))),(DEGREES(ACOS((T115*$BI$2+U115*$BJ$2+V115*$BK$2)/((SQRT(T115^2+U115^2+V115^2))*(SQRT($BI$2^2+$BJ$2^2+$BK$2^2)))))))</f>
        <v>68.844477281130807</v>
      </c>
      <c r="X115" s="73">
        <f t="shared" si="66"/>
        <v>60.839747821989292</v>
      </c>
      <c r="AD115" s="73" t="s">
        <v>8</v>
      </c>
      <c r="AE115" s="73" t="s">
        <v>8</v>
      </c>
      <c r="AG115" t="s">
        <v>227</v>
      </c>
      <c r="AH115" t="s">
        <v>310</v>
      </c>
      <c r="AI115">
        <f t="shared" si="124"/>
        <v>0</v>
      </c>
      <c r="AJ115">
        <f t="shared" si="125"/>
        <v>0</v>
      </c>
      <c r="AK115">
        <f t="shared" si="126"/>
        <v>0</v>
      </c>
      <c r="AL115">
        <f t="shared" si="127"/>
        <v>0</v>
      </c>
      <c r="AM115">
        <f t="shared" si="128"/>
        <v>0</v>
      </c>
      <c r="AN115">
        <f t="shared" si="129"/>
        <v>0</v>
      </c>
      <c r="AO115">
        <f t="shared" si="130"/>
        <v>1</v>
      </c>
      <c r="AP115">
        <f t="shared" si="131"/>
        <v>0</v>
      </c>
      <c r="AQ115">
        <f t="shared" si="132"/>
        <v>0</v>
      </c>
      <c r="AR115">
        <f t="shared" si="133"/>
        <v>1</v>
      </c>
      <c r="AS115">
        <f t="shared" si="80"/>
        <v>0</v>
      </c>
      <c r="AT115">
        <f t="shared" si="79"/>
        <v>2</v>
      </c>
      <c r="AU115" t="str">
        <f t="shared" si="77"/>
        <v/>
      </c>
    </row>
    <row r="116" spans="1:47" x14ac:dyDescent="0.2">
      <c r="A116" t="s">
        <v>306</v>
      </c>
      <c r="B116" t="s">
        <v>307</v>
      </c>
      <c r="C116" t="s">
        <v>873</v>
      </c>
      <c r="D116">
        <f t="shared" si="81"/>
        <v>1.5396015624999999</v>
      </c>
      <c r="F116">
        <f t="shared" si="82"/>
        <v>1.5445234374999999</v>
      </c>
      <c r="H116">
        <f t="shared" si="83"/>
        <v>1.55029296875</v>
      </c>
      <c r="J116" s="73"/>
      <c r="K116" s="73"/>
      <c r="L116" s="73"/>
      <c r="M116" s="73"/>
      <c r="N116">
        <f t="shared" si="65"/>
        <v>85.749082137668736</v>
      </c>
      <c r="P116" s="99" t="s">
        <v>78</v>
      </c>
      <c r="Q116" s="37">
        <f>(Q115+Q117)/2</f>
        <v>23.046875</v>
      </c>
      <c r="R116" s="81" t="s">
        <v>162</v>
      </c>
      <c r="S116" s="81" t="s">
        <v>309</v>
      </c>
      <c r="T116" s="81">
        <f>(T115+T117)/(SQRT((T115+T117)^2+(U115+U117)^2+(V115+V117)^2))</f>
        <v>5.275129004333487E-2</v>
      </c>
      <c r="U116" s="81">
        <f>(U115+U117)/(SQRT((T115+T117)^2+(U115+U117)^2+(V115+V117)^2))</f>
        <v>0.96274058001954543</v>
      </c>
      <c r="V116" s="81">
        <f>(V115+V117)/(SQRT((T115+T117)^2+(U115+U117)^2+(V115+V117)^2))</f>
        <v>-0.26523174203400546</v>
      </c>
      <c r="W116" s="73">
        <f t="shared" si="138"/>
        <v>69.322295196715842</v>
      </c>
      <c r="X116" s="73">
        <f t="shared" si="66"/>
        <v>60.878017695588241</v>
      </c>
      <c r="AD116" s="73" t="s">
        <v>8</v>
      </c>
      <c r="AE116" s="73" t="s">
        <v>8</v>
      </c>
      <c r="AG116" t="s">
        <v>227</v>
      </c>
      <c r="AH116" t="s">
        <v>310</v>
      </c>
      <c r="AI116">
        <f t="shared" si="124"/>
        <v>0</v>
      </c>
      <c r="AJ116">
        <f t="shared" si="125"/>
        <v>0</v>
      </c>
      <c r="AK116">
        <f t="shared" si="126"/>
        <v>0</v>
      </c>
      <c r="AL116">
        <f t="shared" si="127"/>
        <v>0</v>
      </c>
      <c r="AM116">
        <f t="shared" si="128"/>
        <v>0</v>
      </c>
      <c r="AN116">
        <f t="shared" si="129"/>
        <v>0</v>
      </c>
      <c r="AO116">
        <f t="shared" si="130"/>
        <v>1</v>
      </c>
      <c r="AP116">
        <f t="shared" si="131"/>
        <v>0</v>
      </c>
      <c r="AQ116">
        <f t="shared" si="132"/>
        <v>0</v>
      </c>
      <c r="AR116">
        <f t="shared" si="133"/>
        <v>1</v>
      </c>
      <c r="AS116">
        <f t="shared" si="80"/>
        <v>0</v>
      </c>
      <c r="AT116">
        <f t="shared" si="79"/>
        <v>2</v>
      </c>
      <c r="AU116" t="str">
        <f t="shared" si="77"/>
        <v/>
      </c>
    </row>
    <row r="117" spans="1:47" x14ac:dyDescent="0.2">
      <c r="A117" t="s">
        <v>306</v>
      </c>
      <c r="B117" t="s">
        <v>307</v>
      </c>
      <c r="C117" t="s">
        <v>874</v>
      </c>
      <c r="D117">
        <f t="shared" si="81"/>
        <v>1.5396375</v>
      </c>
      <c r="F117">
        <f t="shared" si="82"/>
        <v>1.5445624999999998</v>
      </c>
      <c r="H117">
        <f t="shared" si="83"/>
        <v>1.5503312499999999</v>
      </c>
      <c r="J117" s="73"/>
      <c r="K117" s="73"/>
      <c r="L117" s="73"/>
      <c r="M117" s="73"/>
      <c r="N117">
        <f t="shared" si="65"/>
        <v>85.771142531880514</v>
      </c>
      <c r="P117" s="99" t="s">
        <v>78</v>
      </c>
      <c r="Q117" s="37">
        <f>(Q109+Q125)/2</f>
        <v>23.125</v>
      </c>
      <c r="R117" s="81" t="s">
        <v>162</v>
      </c>
      <c r="S117" s="81" t="s">
        <v>309</v>
      </c>
      <c r="T117" s="81">
        <f>(T109+T125)/(SQRT((T109+T125)^2+(U109+U125)^2+(V109+V125)^2))</f>
        <v>5.1208324059452297E-2</v>
      </c>
      <c r="U117" s="81">
        <f>(U109+U125)/(SQRT((T109+T125)^2+(U109+U125)^2+(V109+V125)^2))</f>
        <v>0.94934294153722032</v>
      </c>
      <c r="V117" s="81">
        <f>(V109+V125)/(SQRT((T109+T125)^2+(U109+U125)^2+(V109+V125)^2))</f>
        <v>-0.3100414277164909</v>
      </c>
      <c r="W117" s="73">
        <f>IF((DEGREES(ACOS((T117*$BI$2+U117*$BJ$2+V117*$BK$2)/((SQRT(T117^2+U117^2+V117^2))*(SQRT($BI$2^2+$BJ$2^2+$BK$2^2))))))&gt;90,ABS(180-(DEGREES(ACOS((T117*$BI$2+U117*$BJ$2+V117*$BK$2)/((SQRT(T117^2+U117^2+V117^2))*(SQRT($BI$2^2+$BJ$2^2+$BK$2^2))))))),(DEGREES(ACOS((T117*$BI$2+U117*$BJ$2+V117*$BK$2)/((SQRT(T117^2+U117^2+V117^2))*(SQRT($BI$2^2+$BJ$2^2+$BK$2^2)))))))</f>
        <v>69.845813864438412</v>
      </c>
      <c r="X117" s="73">
        <f t="shared" si="66"/>
        <v>60.986119939706946</v>
      </c>
      <c r="AD117" s="73" t="s">
        <v>8</v>
      </c>
      <c r="AE117" s="73" t="s">
        <v>8</v>
      </c>
      <c r="AG117" t="s">
        <v>227</v>
      </c>
      <c r="AH117" t="s">
        <v>310</v>
      </c>
      <c r="AI117">
        <f t="shared" si="124"/>
        <v>0</v>
      </c>
      <c r="AJ117">
        <f t="shared" si="125"/>
        <v>0</v>
      </c>
      <c r="AK117">
        <f t="shared" si="126"/>
        <v>0</v>
      </c>
      <c r="AL117">
        <f t="shared" si="127"/>
        <v>0</v>
      </c>
      <c r="AM117">
        <f t="shared" si="128"/>
        <v>0</v>
      </c>
      <c r="AN117">
        <f t="shared" si="129"/>
        <v>0</v>
      </c>
      <c r="AO117">
        <f t="shared" si="130"/>
        <v>1</v>
      </c>
      <c r="AP117">
        <f t="shared" si="131"/>
        <v>0</v>
      </c>
      <c r="AQ117">
        <f t="shared" si="132"/>
        <v>0</v>
      </c>
      <c r="AR117">
        <f t="shared" si="133"/>
        <v>1</v>
      </c>
      <c r="AS117">
        <f t="shared" si="80"/>
        <v>0</v>
      </c>
      <c r="AT117">
        <f t="shared" si="79"/>
        <v>2</v>
      </c>
      <c r="AU117" t="str">
        <f t="shared" si="77"/>
        <v/>
      </c>
    </row>
    <row r="118" spans="1:47" x14ac:dyDescent="0.2">
      <c r="A118" t="s">
        <v>306</v>
      </c>
      <c r="B118" t="s">
        <v>307</v>
      </c>
      <c r="C118" t="s">
        <v>875</v>
      </c>
      <c r="D118">
        <f t="shared" si="81"/>
        <v>1.5396734374999999</v>
      </c>
      <c r="F118">
        <f t="shared" si="82"/>
        <v>1.5446015625</v>
      </c>
      <c r="H118">
        <f t="shared" si="83"/>
        <v>1.5503695312499999</v>
      </c>
      <c r="J118" s="73"/>
      <c r="K118" s="73"/>
      <c r="L118" s="73"/>
      <c r="M118" s="73"/>
      <c r="N118">
        <f t="shared" si="65"/>
        <v>85.793192572479896</v>
      </c>
      <c r="P118" s="99" t="s">
        <v>78</v>
      </c>
      <c r="Q118" s="37">
        <f>(Q117+Q119)/2</f>
        <v>23.203125</v>
      </c>
      <c r="R118" s="81" t="s">
        <v>162</v>
      </c>
      <c r="S118" s="81" t="s">
        <v>309</v>
      </c>
      <c r="T118" s="81">
        <f>(T117+T119)/(SQRT((T117+T119)^2+(U117+U119)^2+(V117+V119)^2))</f>
        <v>4.9553222835600978E-2</v>
      </c>
      <c r="U118" s="81">
        <f>(U117+U119)/(SQRT((T117+T119)^2+(U117+U119)^2+(V117+V119)^2))</f>
        <v>0.93386644574961963</v>
      </c>
      <c r="V118" s="81">
        <f>(V117+V119)/(SQRT((T117+T119)^2+(U117+U119)^2+(V117+V119)^2))</f>
        <v>-0.35417218920968097</v>
      </c>
      <c r="W118" s="73">
        <f>IF((DEGREES(ACOS((T118*$BI$2+U118*$BJ$2+V118*$BK$2)/((SQRT(T118^2+U118^2+V118^2))*(SQRT($BI$2^2+$BJ$2^2+$BK$2^2))))))&gt;90,ABS(180-(DEGREES(ACOS((T118*$BI$2+U118*$BJ$2+V118*$BK$2)/((SQRT(T118^2+U118^2+V118^2))*(SQRT($BI$2^2+$BJ$2^2+$BK$2^2))))))),(DEGREES(ACOS((T118*$BI$2+U118*$BJ$2+V118*$BK$2)/((SQRT(T118^2+U118^2+V118^2))*(SQRT($BI$2^2+$BJ$2^2+$BK$2^2)))))))</f>
        <v>70.413473086613962</v>
      </c>
      <c r="X118" s="73">
        <f t="shared" si="66"/>
        <v>61.163599765658077</v>
      </c>
      <c r="AD118" s="73" t="s">
        <v>8</v>
      </c>
      <c r="AE118" s="73" t="s">
        <v>8</v>
      </c>
      <c r="AG118" t="s">
        <v>227</v>
      </c>
      <c r="AH118" t="s">
        <v>310</v>
      </c>
      <c r="AI118">
        <f t="shared" si="124"/>
        <v>0</v>
      </c>
      <c r="AJ118">
        <f t="shared" si="125"/>
        <v>0</v>
      </c>
      <c r="AK118">
        <f t="shared" si="126"/>
        <v>0</v>
      </c>
      <c r="AL118">
        <f t="shared" si="127"/>
        <v>0</v>
      </c>
      <c r="AM118">
        <f t="shared" si="128"/>
        <v>0</v>
      </c>
      <c r="AN118">
        <f t="shared" si="129"/>
        <v>0</v>
      </c>
      <c r="AO118">
        <f t="shared" si="130"/>
        <v>1</v>
      </c>
      <c r="AP118">
        <f t="shared" si="131"/>
        <v>0</v>
      </c>
      <c r="AQ118">
        <f t="shared" si="132"/>
        <v>0</v>
      </c>
      <c r="AR118">
        <f t="shared" si="133"/>
        <v>1</v>
      </c>
      <c r="AS118">
        <f t="shared" si="80"/>
        <v>0</v>
      </c>
      <c r="AT118">
        <f t="shared" si="79"/>
        <v>2</v>
      </c>
      <c r="AU118" t="str">
        <f t="shared" si="77"/>
        <v/>
      </c>
    </row>
    <row r="119" spans="1:47" x14ac:dyDescent="0.2">
      <c r="A119" t="s">
        <v>306</v>
      </c>
      <c r="B119" t="s">
        <v>307</v>
      </c>
      <c r="C119" t="s">
        <v>876</v>
      </c>
      <c r="D119">
        <f t="shared" si="81"/>
        <v>1.5397093749999999</v>
      </c>
      <c r="F119">
        <f t="shared" si="82"/>
        <v>1.544640625</v>
      </c>
      <c r="H119">
        <f t="shared" si="83"/>
        <v>1.5504078125</v>
      </c>
      <c r="J119" s="73"/>
      <c r="K119" s="73"/>
      <c r="L119" s="73"/>
      <c r="M119" s="73"/>
      <c r="N119">
        <f t="shared" si="65"/>
        <v>85.815232269996827</v>
      </c>
      <c r="P119" s="99" t="s">
        <v>78</v>
      </c>
      <c r="Q119" s="37">
        <f>(Q117+Q121)/2</f>
        <v>23.28125</v>
      </c>
      <c r="R119" s="81" t="s">
        <v>162</v>
      </c>
      <c r="S119" s="81" t="s">
        <v>309</v>
      </c>
      <c r="T119" s="81">
        <f>(T117+T121)/(SQRT((T117+T121)^2+(U117+U121)^2+(V117+V121)^2))</f>
        <v>4.7789610688263005E-2</v>
      </c>
      <c r="U119" s="81">
        <f>(U117+U121)/(SQRT((T117+T121)^2+(U117+U121)^2+(V117+V121)^2))</f>
        <v>0.91634498286113675</v>
      </c>
      <c r="V119" s="81">
        <f>(V117+V121)/(SQRT((T117+T121)^2+(U117+U121)^2+(V117+V121)^2))</f>
        <v>-0.39752738961672462</v>
      </c>
      <c r="W119" s="73">
        <f>IF((DEGREES(ACOS((T119*$BI$2+U119*$BJ$2+V119*$BK$2)/((SQRT(T119^2+U119^2+V119^2))*(SQRT($BI$2^2+$BJ$2^2+$BK$2^2))))))&gt;90,ABS(180-(DEGREES(ACOS((T119*$BI$2+U119*$BJ$2+V119*$BK$2)/((SQRT(T119^2+U119^2+V119^2))*(SQRT($BI$2^2+$BJ$2^2+$BK$2^2))))))),(DEGREES(ACOS((T119*$BI$2+U119*$BJ$2+V119*$BK$2)/((SQRT(T119^2+U119^2+V119^2))*(SQRT($BI$2^2+$BJ$2^2+$BK$2^2)))))))</f>
        <v>71.023621021906237</v>
      </c>
      <c r="X119" s="73">
        <f t="shared" si="66"/>
        <v>61.409716736624318</v>
      </c>
      <c r="AD119" s="73" t="s">
        <v>8</v>
      </c>
      <c r="AE119" s="73" t="s">
        <v>8</v>
      </c>
      <c r="AG119" t="s">
        <v>227</v>
      </c>
      <c r="AH119" t="s">
        <v>310</v>
      </c>
      <c r="AI119">
        <f t="shared" si="124"/>
        <v>0</v>
      </c>
      <c r="AJ119">
        <f t="shared" si="125"/>
        <v>0</v>
      </c>
      <c r="AK119">
        <f t="shared" si="126"/>
        <v>0</v>
      </c>
      <c r="AL119">
        <f t="shared" si="127"/>
        <v>0</v>
      </c>
      <c r="AM119">
        <f t="shared" si="128"/>
        <v>0</v>
      </c>
      <c r="AN119">
        <f t="shared" si="129"/>
        <v>0</v>
      </c>
      <c r="AO119">
        <f t="shared" si="130"/>
        <v>1</v>
      </c>
      <c r="AP119">
        <f t="shared" si="131"/>
        <v>0</v>
      </c>
      <c r="AQ119">
        <f t="shared" si="132"/>
        <v>0</v>
      </c>
      <c r="AR119">
        <f t="shared" si="133"/>
        <v>1</v>
      </c>
      <c r="AS119">
        <f t="shared" si="80"/>
        <v>0</v>
      </c>
      <c r="AT119">
        <f t="shared" si="79"/>
        <v>2</v>
      </c>
      <c r="AU119" t="str">
        <f t="shared" si="77"/>
        <v/>
      </c>
    </row>
    <row r="120" spans="1:47" x14ac:dyDescent="0.2">
      <c r="A120" t="s">
        <v>306</v>
      </c>
      <c r="B120" t="s">
        <v>307</v>
      </c>
      <c r="C120" t="s">
        <v>877</v>
      </c>
      <c r="D120">
        <f t="shared" si="81"/>
        <v>1.5397453125</v>
      </c>
      <c r="F120">
        <f t="shared" si="82"/>
        <v>1.5446796875</v>
      </c>
      <c r="H120">
        <f t="shared" si="83"/>
        <v>1.55044609375</v>
      </c>
      <c r="J120" s="73"/>
      <c r="K120" s="73"/>
      <c r="L120" s="73"/>
      <c r="M120" s="73"/>
      <c r="N120">
        <f t="shared" si="65"/>
        <v>85.837261634969437</v>
      </c>
      <c r="P120" s="99" t="s">
        <v>78</v>
      </c>
      <c r="Q120" s="37">
        <f>(Q119+Q121)/2</f>
        <v>23.359375</v>
      </c>
      <c r="R120" s="81" t="s">
        <v>162</v>
      </c>
      <c r="S120" s="81" t="s">
        <v>309</v>
      </c>
      <c r="T120" s="81">
        <f>(T119+T121)/(SQRT((T119+T121)^2+(U119+U121)^2+(V119+V121)^2))</f>
        <v>4.5921349549555596E-2</v>
      </c>
      <c r="U120" s="81">
        <f>(U119+U121)/(SQRT((T119+T121)^2+(U119+U121)^2+(V119+V121)^2))</f>
        <v>0.89681692111524958</v>
      </c>
      <c r="V120" s="81">
        <f>(V119+V121)/(SQRT((T119+T121)^2+(U119+U121)^2+(V119+V121)^2))</f>
        <v>-0.44001209035310801</v>
      </c>
      <c r="W120" s="73">
        <f t="shared" ref="W120:W122" si="139">IF((DEGREES(ACOS((T120*$BI$2+U120*$BJ$2+V120*$BK$2)/((SQRT(T120^2+U120^2+V120^2))*(SQRT($BI$2^2+$BJ$2^2+$BK$2^2))))))&gt;90,ABS(180-(DEGREES(ACOS((T120*$BI$2+U120*$BJ$2+V120*$BK$2)/((SQRT(T120^2+U120^2+V120^2))*(SQRT($BI$2^2+$BJ$2^2+$BK$2^2))))))),(DEGREES(ACOS((T120*$BI$2+U120*$BJ$2+V120*$BK$2)/((SQRT(T120^2+U120^2+V120^2))*(SQRT($BI$2^2+$BJ$2^2+$BK$2^2)))))))</f>
        <v>71.6745263109581</v>
      </c>
      <c r="X120" s="73">
        <f t="shared" si="66"/>
        <v>61.723456675767665</v>
      </c>
      <c r="AD120" s="73" t="s">
        <v>8</v>
      </c>
      <c r="AE120" s="73" t="s">
        <v>8</v>
      </c>
      <c r="AG120" t="s">
        <v>227</v>
      </c>
      <c r="AH120" t="s">
        <v>310</v>
      </c>
      <c r="AI120">
        <f t="shared" si="124"/>
        <v>0</v>
      </c>
      <c r="AJ120">
        <f t="shared" si="125"/>
        <v>0</v>
      </c>
      <c r="AK120">
        <f t="shared" si="126"/>
        <v>0</v>
      </c>
      <c r="AL120">
        <f t="shared" si="127"/>
        <v>0</v>
      </c>
      <c r="AM120">
        <f t="shared" si="128"/>
        <v>0</v>
      </c>
      <c r="AN120">
        <f t="shared" si="129"/>
        <v>0</v>
      </c>
      <c r="AO120">
        <f t="shared" si="130"/>
        <v>1</v>
      </c>
      <c r="AP120">
        <f t="shared" si="131"/>
        <v>0</v>
      </c>
      <c r="AQ120">
        <f t="shared" si="132"/>
        <v>0</v>
      </c>
      <c r="AR120">
        <f t="shared" si="133"/>
        <v>1</v>
      </c>
      <c r="AS120">
        <f t="shared" si="80"/>
        <v>0</v>
      </c>
      <c r="AT120">
        <f t="shared" si="79"/>
        <v>2</v>
      </c>
      <c r="AU120" t="str">
        <f t="shared" si="77"/>
        <v/>
      </c>
    </row>
    <row r="121" spans="1:47" x14ac:dyDescent="0.2">
      <c r="A121" t="s">
        <v>306</v>
      </c>
      <c r="B121" t="s">
        <v>307</v>
      </c>
      <c r="C121" t="s">
        <v>877</v>
      </c>
      <c r="D121">
        <f t="shared" si="81"/>
        <v>1.5397812499999999</v>
      </c>
      <c r="F121">
        <f t="shared" si="82"/>
        <v>1.5447187499999999</v>
      </c>
      <c r="H121">
        <f t="shared" si="83"/>
        <v>1.5504843749999999</v>
      </c>
      <c r="J121" s="73"/>
      <c r="K121" s="73"/>
      <c r="L121" s="73"/>
      <c r="M121" s="73"/>
      <c r="N121">
        <f t="shared" si="65"/>
        <v>85.859280677904138</v>
      </c>
      <c r="P121" s="99" t="s">
        <v>78</v>
      </c>
      <c r="Q121" s="37">
        <f>(Q117+Q125)/2</f>
        <v>23.4375</v>
      </c>
      <c r="R121" s="81" t="s">
        <v>162</v>
      </c>
      <c r="S121" s="81" t="s">
        <v>309</v>
      </c>
      <c r="T121" s="81">
        <f>(T117+T125)/(SQRT((T117+T125)^2+(U117+U125)^2+(V117+V125)^2))</f>
        <v>4.3952530510428536E-2</v>
      </c>
      <c r="U121" s="81">
        <f>(U117+U125)/(SQRT((T117+T125)^2+(U117+U125)^2+(V117+V125)^2))</f>
        <v>0.8753250227763012</v>
      </c>
      <c r="V121" s="81">
        <f>(V117+V125)/(SQRT((T117+T125)^2+(U117+U125)^2+(V117+V125)^2))</f>
        <v>-0.48153325904177952</v>
      </c>
      <c r="W121" s="73">
        <f t="shared" si="139"/>
        <v>72.364389779975113</v>
      </c>
      <c r="X121" s="73">
        <f t="shared" si="66"/>
        <v>62.103547554911586</v>
      </c>
      <c r="AD121" s="73" t="s">
        <v>8</v>
      </c>
      <c r="AE121" s="73" t="s">
        <v>8</v>
      </c>
      <c r="AG121" t="s">
        <v>227</v>
      </c>
      <c r="AH121" t="s">
        <v>310</v>
      </c>
      <c r="AI121">
        <f t="shared" si="124"/>
        <v>0</v>
      </c>
      <c r="AJ121">
        <f t="shared" si="125"/>
        <v>0</v>
      </c>
      <c r="AK121">
        <f t="shared" si="126"/>
        <v>0</v>
      </c>
      <c r="AL121">
        <f t="shared" si="127"/>
        <v>0</v>
      </c>
      <c r="AM121">
        <f t="shared" si="128"/>
        <v>0</v>
      </c>
      <c r="AN121">
        <f t="shared" si="129"/>
        <v>0</v>
      </c>
      <c r="AO121">
        <f t="shared" si="130"/>
        <v>1</v>
      </c>
      <c r="AP121">
        <f t="shared" si="131"/>
        <v>0</v>
      </c>
      <c r="AQ121">
        <f t="shared" si="132"/>
        <v>0</v>
      </c>
      <c r="AR121">
        <f t="shared" si="133"/>
        <v>1</v>
      </c>
      <c r="AS121">
        <f t="shared" si="80"/>
        <v>0</v>
      </c>
      <c r="AT121">
        <f t="shared" si="79"/>
        <v>2</v>
      </c>
      <c r="AU121" t="str">
        <f t="shared" si="77"/>
        <v/>
      </c>
    </row>
    <row r="122" spans="1:47" x14ac:dyDescent="0.2">
      <c r="A122" t="s">
        <v>306</v>
      </c>
      <c r="B122" t="s">
        <v>307</v>
      </c>
      <c r="C122" t="s">
        <v>878</v>
      </c>
      <c r="D122">
        <f t="shared" si="81"/>
        <v>1.5398171875</v>
      </c>
      <c r="F122">
        <f t="shared" si="82"/>
        <v>1.5447578124999999</v>
      </c>
      <c r="H122">
        <f t="shared" si="83"/>
        <v>1.5505226562499999</v>
      </c>
      <c r="J122" s="73"/>
      <c r="K122" s="73"/>
      <c r="L122" s="73"/>
      <c r="M122" s="73"/>
      <c r="N122">
        <f t="shared" si="65"/>
        <v>85.881289409297636</v>
      </c>
      <c r="P122" s="99" t="s">
        <v>78</v>
      </c>
      <c r="Q122" s="37">
        <f>(Q121+Q123)/2</f>
        <v>23.515625</v>
      </c>
      <c r="R122" s="81" t="s">
        <v>162</v>
      </c>
      <c r="S122" s="81" t="s">
        <v>309</v>
      </c>
      <c r="T122" s="81">
        <f>(T121+T123)/(SQRT((T121+T123)^2+(U121+U123)^2+(V121+V123)^2))</f>
        <v>4.188746486205297E-2</v>
      </c>
      <c r="U122" s="81">
        <f>(U121+U123)/(SQRT((T121+T123)^2+(U121+U123)^2+(V121+V123)^2))</f>
        <v>0.85191635048931835</v>
      </c>
      <c r="V122" s="81">
        <f>(V121+V123)/(SQRT((T121+T123)^2+(U121+U123)^2+(V121+V123)^2))</f>
        <v>-0.52199997323409042</v>
      </c>
      <c r="W122" s="73">
        <f t="shared" si="139"/>
        <v>73.091355545191291</v>
      </c>
      <c r="X122" s="73">
        <v>90</v>
      </c>
      <c r="AD122" s="73" t="s">
        <v>8</v>
      </c>
      <c r="AE122" s="73" t="s">
        <v>8</v>
      </c>
      <c r="AG122" t="s">
        <v>227</v>
      </c>
      <c r="AH122" t="s">
        <v>310</v>
      </c>
      <c r="AI122">
        <f t="shared" ref="AI122" si="140">IF($BA$2=0,0,IF(1-((ABS(D122-$BA$2))/D122)&gt;(1-(0.01*$BO$4)),1-((ABS(D122-$BA$2))/D122),0))</f>
        <v>0</v>
      </c>
      <c r="AJ122">
        <f t="shared" ref="AJ122" si="141">IF($BB$2=0,0,IF(1-((ABS(F122-$BB$2))/F122)&gt;(1-(0.01*$BO$4)),1-((ABS(F122-$BB$2))/F122),0))</f>
        <v>0</v>
      </c>
      <c r="AK122">
        <f t="shared" ref="AK122" si="142">IF($BC$2=0,0,IF(1-((ABS(H122-$BC$2))/H122)&gt;(1-(0.01*$BO$4)),1-((ABS(H122-$BC$2))/H122),0))</f>
        <v>0</v>
      </c>
      <c r="AL122">
        <f t="shared" ref="AL122" si="143">IF($BD$2=0,0,IF(1-((ABS(J122-$BD$2))/J122)&gt;(1-(0.01*$BO$4)),1-((ABS(J122-$BD$2))/J122),0))</f>
        <v>0</v>
      </c>
      <c r="AM122">
        <f t="shared" ref="AM122" si="144">IFERROR(IF($BE$2=0,0,IF(1-ABS(($BE$2-L122)/$BE$2)&gt;=1-($BO$6*0.01),1-ABS((($BE$2-L122)/$BE$2)),0)),0)</f>
        <v>0</v>
      </c>
      <c r="AN122">
        <f t="shared" ref="AN122" si="145">IF((IF(AO122=1,1-ABS(($BF$2-N122)/90),ABS((90-$BF$2-N122)/90)))&gt;(1-(0.01*$BO$2)),(IF(AO122=1,1-ABS(($BF$2-N122)/90),ABS((90-$BF$2-N122)/90))),0)</f>
        <v>0</v>
      </c>
      <c r="AO122">
        <f t="shared" ref="AO122" si="146">IF(OR($BH$2=P122,P122="-/+"),1,0)</f>
        <v>1</v>
      </c>
      <c r="AP122">
        <f t="shared" ref="AP122" si="147">IF((IF(OR(W122&lt;$BO$2,X122&lt;$BO$2),(90-(IF(X122&lt;W122,X122,W122)))/90,0))&gt;(1-(0.01*$BO$2)),(IF(OR(W122&lt;$BO$2,X122&lt;$BO$2),(90-(IF(X122&lt;W122,X122,W122)))/90,0)),0)</f>
        <v>0</v>
      </c>
      <c r="AQ122">
        <f t="shared" ref="AQ122" si="148">IF((IF(OR(AD122&lt;$BO$2,AE122&lt;$BO$2),(90-(IF(AE122&lt;AD122,AE122,AD122)))/90,0))&gt;(1-(0.01*$BO$2)),(IF(OR(AD122&lt;$BO$2,AE122&lt;$BO$2),(90-(IF(AE122&lt;AD122,AE122,AD122)))/90,0)),0)</f>
        <v>0</v>
      </c>
      <c r="AR122">
        <f t="shared" ref="AR122" si="149">IF(AG122=$BG$2,1,0)</f>
        <v>1</v>
      </c>
      <c r="AS122">
        <f t="shared" si="80"/>
        <v>0</v>
      </c>
      <c r="AT122">
        <f t="shared" si="79"/>
        <v>2</v>
      </c>
      <c r="AU122" t="str">
        <f t="shared" si="77"/>
        <v/>
      </c>
    </row>
    <row r="123" spans="1:47" x14ac:dyDescent="0.2">
      <c r="A123" t="s">
        <v>306</v>
      </c>
      <c r="B123" t="s">
        <v>307</v>
      </c>
      <c r="C123" t="s">
        <v>879</v>
      </c>
      <c r="D123">
        <f t="shared" si="81"/>
        <v>1.5398531249999998</v>
      </c>
      <c r="F123">
        <f t="shared" si="82"/>
        <v>1.5447968749999998</v>
      </c>
      <c r="H123">
        <f t="shared" si="83"/>
        <v>1.5505609375</v>
      </c>
      <c r="J123" s="73"/>
      <c r="K123" s="73"/>
      <c r="L123" s="73"/>
      <c r="M123" s="73"/>
      <c r="N123">
        <f t="shared" si="65"/>
        <v>85.90328783962552</v>
      </c>
      <c r="P123" s="99" t="s">
        <v>78</v>
      </c>
      <c r="Q123" s="37">
        <f>(Q121+Q125)/2</f>
        <v>23.59375</v>
      </c>
      <c r="R123" s="81" t="s">
        <v>162</v>
      </c>
      <c r="S123" s="81" t="s">
        <v>309</v>
      </c>
      <c r="T123" s="81">
        <f>(T121+T125)/(SQRT((T121+T125)^2+(U121+U125)^2+(V121+V125)^2))</f>
        <v>3.9730674655019033E-2</v>
      </c>
      <c r="U123" s="81">
        <f>(U121+U125)/(SQRT((T121+T125)^2+(U121+U125)^2+(V121+V125)^2))</f>
        <v>0.82664216422291859</v>
      </c>
      <c r="V123" s="81">
        <f>(V121+V125)/(SQRT((T121+T125)^2+(U121+U125)^2+(V121+V125)^2))</f>
        <v>-0.56132361951044452</v>
      </c>
      <c r="W123" s="73">
        <f t="shared" ref="W123" si="150">IF((DEGREES(ACOS((T123*$BI$2+U123*$BJ$2+V123*$BK$2)/((SQRT(T123^2+U123^2+V123^2))*(SQRT($BI$2^2+$BJ$2^2+$BK$2^2))))))&gt;90,ABS(180-(DEGREES(ACOS((T123*$BI$2+U123*$BJ$2+V123*$BK$2)/((SQRT(T123^2+U123^2+V123^2))*(SQRT($BI$2^2+$BJ$2^2+$BK$2^2))))))),(DEGREES(ACOS((T123*$BI$2+U123*$BJ$2+V123*$BK$2)/((SQRT(T123^2+U123^2+V123^2))*(SQRT($BI$2^2+$BJ$2^2+$BK$2^2)))))))</f>
        <v>73.853521375794671</v>
      </c>
      <c r="X123" s="73">
        <f t="shared" si="66"/>
        <v>63.056522870827486</v>
      </c>
      <c r="AD123" s="73" t="s">
        <v>8</v>
      </c>
      <c r="AE123" s="73" t="s">
        <v>8</v>
      </c>
      <c r="AG123" t="s">
        <v>227</v>
      </c>
      <c r="AH123" t="s">
        <v>310</v>
      </c>
      <c r="AI123">
        <f t="shared" si="124"/>
        <v>0</v>
      </c>
      <c r="AJ123">
        <f t="shared" si="125"/>
        <v>0</v>
      </c>
      <c r="AK123">
        <f t="shared" si="126"/>
        <v>0</v>
      </c>
      <c r="AL123">
        <f t="shared" si="127"/>
        <v>0</v>
      </c>
      <c r="AM123">
        <f t="shared" si="128"/>
        <v>0</v>
      </c>
      <c r="AN123">
        <f t="shared" si="129"/>
        <v>0</v>
      </c>
      <c r="AO123">
        <f t="shared" si="130"/>
        <v>1</v>
      </c>
      <c r="AP123">
        <f t="shared" si="131"/>
        <v>0</v>
      </c>
      <c r="AQ123">
        <f t="shared" si="132"/>
        <v>0</v>
      </c>
      <c r="AR123">
        <f t="shared" si="133"/>
        <v>1</v>
      </c>
      <c r="AS123">
        <f t="shared" si="80"/>
        <v>0</v>
      </c>
      <c r="AT123">
        <f t="shared" si="79"/>
        <v>2</v>
      </c>
      <c r="AU123" t="str">
        <f t="shared" si="77"/>
        <v/>
      </c>
    </row>
    <row r="124" spans="1:47" x14ac:dyDescent="0.2">
      <c r="A124" t="s">
        <v>306</v>
      </c>
      <c r="B124" t="s">
        <v>307</v>
      </c>
      <c r="C124" t="s">
        <v>880</v>
      </c>
      <c r="D124">
        <f t="shared" si="81"/>
        <v>1.5398890624999999</v>
      </c>
      <c r="F124">
        <f t="shared" si="82"/>
        <v>1.5448359375</v>
      </c>
      <c r="H124">
        <f t="shared" si="83"/>
        <v>1.55059921875</v>
      </c>
      <c r="J124" s="73"/>
      <c r="K124" s="73"/>
      <c r="L124" s="73"/>
      <c r="M124" s="73"/>
      <c r="N124">
        <f t="shared" si="65"/>
        <v>85.925275979354851</v>
      </c>
      <c r="P124" s="99" t="s">
        <v>78</v>
      </c>
      <c r="Q124" s="37">
        <f>(Q123+Q125)/2</f>
        <v>23.671875</v>
      </c>
      <c r="R124" s="81" t="s">
        <v>162</v>
      </c>
      <c r="S124" s="81" t="s">
        <v>309</v>
      </c>
      <c r="T124" s="81">
        <f>(T123+T125)/(SQRT((T123+T125)^2+(U123+U125)^2+(V123+V125)^2))</f>
        <v>3.7486882797015439E-2</v>
      </c>
      <c r="U124" s="81">
        <f>(U123+U125)/(SQRT((T123+T125)^2+(U123+U125)^2+(V123+V125)^2))</f>
        <v>0.79955780902098017</v>
      </c>
      <c r="V124" s="81">
        <f>(V123+V125)/(SQRT((T123+T125)^2+(U123+U125)^2+(V123+V125)^2))</f>
        <v>-0.59941808752466974</v>
      </c>
      <c r="W124" s="73">
        <f>IF((DEGREES(ACOS((T124*$BI$2+U124*$BJ$2+V124*$BK$2)/((SQRT(T124^2+U124^2+V124^2))*(SQRT($BI$2^2+$BJ$2^2+$BK$2^2))))))&gt;90,ABS(180-(DEGREES(ACOS((T124*$BI$2+U124*$BJ$2+V124*$BK$2)/((SQRT(T124^2+U124^2+V124^2))*(SQRT($BI$2^2+$BJ$2^2+$BK$2^2))))))),(DEGREES(ACOS((T124*$BI$2+U124*$BJ$2+V124*$BK$2)/((SQRT(T124^2+U124^2+V124^2))*(SQRT($BI$2^2+$BJ$2^2+$BK$2^2)))))))</f>
        <v>74.648948207528974</v>
      </c>
      <c r="X124" s="73">
        <f t="shared" si="66"/>
        <v>63.625759602506122</v>
      </c>
      <c r="AD124" s="73" t="s">
        <v>8</v>
      </c>
      <c r="AE124" s="73" t="s">
        <v>8</v>
      </c>
      <c r="AG124" t="s">
        <v>227</v>
      </c>
      <c r="AH124" t="s">
        <v>310</v>
      </c>
      <c r="AI124">
        <f t="shared" si="124"/>
        <v>0</v>
      </c>
      <c r="AJ124">
        <f t="shared" si="125"/>
        <v>0</v>
      </c>
      <c r="AK124">
        <f t="shared" si="126"/>
        <v>0</v>
      </c>
      <c r="AL124">
        <f t="shared" si="127"/>
        <v>0</v>
      </c>
      <c r="AM124">
        <f t="shared" si="128"/>
        <v>0</v>
      </c>
      <c r="AN124">
        <f t="shared" si="129"/>
        <v>0</v>
      </c>
      <c r="AO124">
        <f t="shared" si="130"/>
        <v>1</v>
      </c>
      <c r="AP124">
        <f t="shared" si="131"/>
        <v>0</v>
      </c>
      <c r="AQ124">
        <f t="shared" si="132"/>
        <v>0</v>
      </c>
      <c r="AR124">
        <f t="shared" si="133"/>
        <v>1</v>
      </c>
      <c r="AS124">
        <f t="shared" si="80"/>
        <v>0</v>
      </c>
      <c r="AT124">
        <f t="shared" si="79"/>
        <v>2</v>
      </c>
      <c r="AU124" t="str">
        <f t="shared" si="77"/>
        <v/>
      </c>
    </row>
    <row r="125" spans="1:47" x14ac:dyDescent="0.2">
      <c r="A125" t="s">
        <v>306</v>
      </c>
      <c r="B125" t="s">
        <v>307</v>
      </c>
      <c r="C125" t="s">
        <v>331</v>
      </c>
      <c r="D125">
        <f t="shared" si="81"/>
        <v>1.539925</v>
      </c>
      <c r="F125">
        <f t="shared" si="82"/>
        <v>1.544875</v>
      </c>
      <c r="H125">
        <f t="shared" si="83"/>
        <v>1.5506374999999999</v>
      </c>
      <c r="J125" s="73">
        <f t="shared" si="11"/>
        <v>1.5406774020266754</v>
      </c>
      <c r="K125" s="73"/>
      <c r="L125" s="73">
        <f>ABS(1/SQRT((((COS(RADIANS($AX$16)))^2)/(D125^2))+(((COS(RADIANS($AY$16)))^2)/(F125^2))+(((COS(RADIANS($AZ$16)))^2)/(H125^2)))-(1/SQRT((((COS(RADIANS($AX$25)))^2)/(D125^2))+(((COS(RADIANS($AY$25)))^2)/(F125^2))+(((COS(RADIANS($AZ$25)))^2)/(H125^2)))))</f>
        <v>3.5924134007208064E-3</v>
      </c>
      <c r="M125" s="73"/>
      <c r="N125">
        <f t="shared" si="65"/>
        <v>85.947253838924098</v>
      </c>
      <c r="P125" s="99" t="s">
        <v>78</v>
      </c>
      <c r="Q125" s="37">
        <v>23.75</v>
      </c>
      <c r="R125" s="81" t="s">
        <v>162</v>
      </c>
      <c r="S125" s="81" t="s">
        <v>309</v>
      </c>
      <c r="T125" s="81">
        <f>(T109+T141)/(SQRT((T109+T141)^2+(U109+U141)^2+(V109+V141)^2))</f>
        <v>3.5161002710675328E-2</v>
      </c>
      <c r="U125" s="81">
        <f>(U109+U141)/(SQRT((T109+T141)^2+(U109+U141)^2+(V109+V141)^2))</f>
        <v>0.77072259380887309</v>
      </c>
      <c r="V125" s="81">
        <f>(V109+V141)/(SQRT((T109+T141)^2+(U109+U141)^2+(V109+V141)^2))</f>
        <v>-0.63619995856719658</v>
      </c>
      <c r="W125" s="73">
        <f>IF((DEGREES(ACOS((T125*$BI$2+U125*$BJ$2+V125*$BK$2)/((SQRT(T125^2+U125^2+V125^2))*(SQRT($BI$2^2+$BJ$2^2+$BK$2^2))))))&gt;90,ABS(180-(DEGREES(ACOS((T125*$BI$2+U125*$BJ$2+V125*$BK$2)/((SQRT(T125^2+U125^2+V125^2))*(SQRT($BI$2^2+$BJ$2^2+$BK$2^2))))))),(DEGREES(ACOS((T125*$BI$2+U125*$BJ$2+V125*$BK$2)/((SQRT(T125^2+U125^2+V125^2))*(SQRT($BI$2^2+$BJ$2^2+$BK$2^2)))))))</f>
        <v>75.475668732369726</v>
      </c>
      <c r="X125" s="73">
        <f t="shared" si="66"/>
        <v>64.254100424429268</v>
      </c>
      <c r="AD125" s="73" t="s">
        <v>8</v>
      </c>
      <c r="AE125" s="73" t="s">
        <v>8</v>
      </c>
      <c r="AG125" t="s">
        <v>227</v>
      </c>
      <c r="AH125" t="s">
        <v>310</v>
      </c>
      <c r="AI125">
        <f t="shared" si="124"/>
        <v>0</v>
      </c>
      <c r="AJ125">
        <f t="shared" si="125"/>
        <v>0</v>
      </c>
      <c r="AK125">
        <f t="shared" si="126"/>
        <v>0</v>
      </c>
      <c r="AL125">
        <f t="shared" si="127"/>
        <v>0</v>
      </c>
      <c r="AM125">
        <f t="shared" si="128"/>
        <v>0</v>
      </c>
      <c r="AN125">
        <f t="shared" si="129"/>
        <v>0</v>
      </c>
      <c r="AO125">
        <f t="shared" si="130"/>
        <v>1</v>
      </c>
      <c r="AP125">
        <f t="shared" si="131"/>
        <v>0</v>
      </c>
      <c r="AQ125">
        <f>IF((IF(OR(AD125&lt;$BO$2,AE125&lt;$BO$2),(90-(IF(AE125&lt;AD125,AE125,AD125)))/90,0))&gt;(1-(0.01*$BO$2)),(IF(OR(AD125&lt;$BO$2,AE125&lt;$BO$2),(90-(IF(AE125&lt;AD125,AE125,AD125)))/90,0)),0)</f>
        <v>0</v>
      </c>
      <c r="AR125">
        <f t="shared" si="133"/>
        <v>1</v>
      </c>
      <c r="AS125">
        <f t="shared" si="80"/>
        <v>0</v>
      </c>
      <c r="AT125">
        <f t="shared" si="79"/>
        <v>2</v>
      </c>
      <c r="AU125" t="str">
        <f t="shared" si="77"/>
        <v/>
      </c>
    </row>
    <row r="126" spans="1:47" x14ac:dyDescent="0.2">
      <c r="A126" t="s">
        <v>306</v>
      </c>
      <c r="B126" t="s">
        <v>307</v>
      </c>
      <c r="C126" t="s">
        <v>881</v>
      </c>
      <c r="D126">
        <f t="shared" si="81"/>
        <v>1.5399609374999998</v>
      </c>
      <c r="F126">
        <f t="shared" si="82"/>
        <v>1.5449140625</v>
      </c>
      <c r="H126">
        <f t="shared" si="83"/>
        <v>1.5506757812500001</v>
      </c>
      <c r="J126" s="73"/>
      <c r="K126" s="73"/>
      <c r="L126" s="73"/>
      <c r="M126" s="73"/>
      <c r="N126">
        <f t="shared" si="65"/>
        <v>85.969221428769941</v>
      </c>
      <c r="P126" s="99" t="s">
        <v>78</v>
      </c>
      <c r="Q126" s="37">
        <f>(Q125+Q127)/2</f>
        <v>23.828125</v>
      </c>
      <c r="R126" s="81" t="s">
        <v>162</v>
      </c>
      <c r="S126" s="81" t="s">
        <v>309</v>
      </c>
      <c r="T126" s="81">
        <f>(T125+T127)/(SQRT((T125+T127)^2+(U125+U127)^2+(V125+V127)^2))</f>
        <v>3.2758127574235039E-2</v>
      </c>
      <c r="U126" s="81">
        <f>(U125+U127)/(SQRT((T125+T127)^2+(U125+U127)^2+(V125+V127)^2))</f>
        <v>0.74019966151964101</v>
      </c>
      <c r="V126" s="81">
        <f>(V125+V127)/(SQRT((T125+T127)^2+(U125+U127)^2+(V125+V127)^2))</f>
        <v>-0.67158868823412965</v>
      </c>
      <c r="W126" s="73">
        <f>IF((DEGREES(ACOS((T126*$BI$2+U126*$BJ$2+V126*$BK$2)/((SQRT(T126^2+U126^2+V126^2))*(SQRT($BI$2^2+$BJ$2^2+$BK$2^2))))))&gt;90,ABS(180-(DEGREES(ACOS((T126*$BI$2+U126*$BJ$2+V126*$BK$2)/((SQRT(T126^2+U126^2+V126^2))*(SQRT($BI$2^2+$BJ$2^2+$BK$2^2))))))),(DEGREES(ACOS((T126*$BI$2+U126*$BJ$2+V126*$BK$2)/((SQRT(T126^2+U126^2+V126^2))*(SQRT($BI$2^2+$BJ$2^2+$BK$2^2)))))))</f>
        <v>76.331695020294646</v>
      </c>
      <c r="X126" s="73">
        <f t="shared" si="66"/>
        <v>64.939313811508868</v>
      </c>
      <c r="AD126" s="73" t="s">
        <v>8</v>
      </c>
      <c r="AE126" s="73" t="s">
        <v>8</v>
      </c>
      <c r="AG126" t="s">
        <v>227</v>
      </c>
      <c r="AH126" t="s">
        <v>310</v>
      </c>
      <c r="AI126">
        <f t="shared" si="124"/>
        <v>0</v>
      </c>
      <c r="AJ126">
        <f t="shared" si="125"/>
        <v>0</v>
      </c>
      <c r="AK126">
        <f t="shared" si="126"/>
        <v>0</v>
      </c>
      <c r="AL126">
        <f t="shared" si="127"/>
        <v>0</v>
      </c>
      <c r="AM126">
        <f t="shared" si="128"/>
        <v>0</v>
      </c>
      <c r="AN126">
        <f t="shared" si="129"/>
        <v>0</v>
      </c>
      <c r="AO126">
        <f t="shared" si="130"/>
        <v>1</v>
      </c>
      <c r="AP126">
        <f>IF((IF(OR(W126&lt;$BO$2,X126&lt;$BO$2),(90-(IF(X126&lt;W126,X126,W126)))/90,0))&gt;(1-(0.01*$BO$2)),(IF(OR(W126&lt;$BO$2,X126&lt;$BO$2),(90-(IF(X126&lt;W126,X126,W126)))/90,0)),0)</f>
        <v>0</v>
      </c>
      <c r="AQ126">
        <f t="shared" si="132"/>
        <v>0</v>
      </c>
      <c r="AR126">
        <f t="shared" si="133"/>
        <v>1</v>
      </c>
      <c r="AS126">
        <f t="shared" si="80"/>
        <v>0</v>
      </c>
      <c r="AT126">
        <f t="shared" si="79"/>
        <v>2</v>
      </c>
      <c r="AU126" t="str">
        <f t="shared" si="77"/>
        <v/>
      </c>
    </row>
    <row r="127" spans="1:47" x14ac:dyDescent="0.2">
      <c r="A127" t="s">
        <v>306</v>
      </c>
      <c r="B127" t="s">
        <v>307</v>
      </c>
      <c r="C127" t="s">
        <v>882</v>
      </c>
      <c r="D127">
        <f t="shared" si="81"/>
        <v>1.5399968749999999</v>
      </c>
      <c r="F127">
        <f t="shared" si="82"/>
        <v>1.5449531249999999</v>
      </c>
      <c r="H127">
        <f t="shared" si="83"/>
        <v>1.5507140625</v>
      </c>
      <c r="J127" s="73"/>
      <c r="K127" s="73"/>
      <c r="L127" s="73"/>
      <c r="M127" s="73"/>
      <c r="N127">
        <f t="shared" si="65"/>
        <v>85.991178759299785</v>
      </c>
      <c r="P127" s="99" t="s">
        <v>78</v>
      </c>
      <c r="Q127" s="37">
        <f>(Q125+Q129)/2</f>
        <v>23.90625</v>
      </c>
      <c r="R127" s="81" t="s">
        <v>162</v>
      </c>
      <c r="S127" s="81" t="s">
        <v>309</v>
      </c>
      <c r="T127" s="81">
        <f>(T125+T129)/(SQRT((T125+T129)^2+(U125+U129)^2+(V125+V129)^2))</f>
        <v>3.0283519168566912E-2</v>
      </c>
      <c r="U127" s="81">
        <f>(U125+U129)/(SQRT((T125+T129)^2+(U125+U129)^2+(V125+V129)^2))</f>
        <v>0.7080558508245286</v>
      </c>
      <c r="V127" s="81">
        <f>(V125+V129)/(SQRT((T125+T129)^2+(U125+U129)^2+(V125+V129)^2))</f>
        <v>-0.70550678280220669</v>
      </c>
      <c r="W127" s="73">
        <f t="shared" ref="W127:W128" si="151">IF((DEGREES(ACOS((T127*$BI$2+U127*$BJ$2+V127*$BK$2)/((SQRT(T127^2+U127^2+V127^2))*(SQRT($BI$2^2+$BJ$2^2+$BK$2^2))))))&gt;90,ABS(180-(DEGREES(ACOS((T127*$BI$2+U127*$BJ$2+V127*$BK$2)/((SQRT(T127^2+U127^2+V127^2))*(SQRT($BI$2^2+$BJ$2^2+$BK$2^2))))))),(DEGREES(ACOS((T127*$BI$2+U127*$BJ$2+V127*$BK$2)/((SQRT(T127^2+U127^2+V127^2))*(SQRT($BI$2^2+$BJ$2^2+$BK$2^2)))))))</f>
        <v>77.215025156472961</v>
      </c>
      <c r="X127" s="73">
        <f t="shared" si="66"/>
        <v>65.679050024670786</v>
      </c>
      <c r="AD127" s="73" t="s">
        <v>8</v>
      </c>
      <c r="AE127" s="73" t="s">
        <v>8</v>
      </c>
      <c r="AG127" t="s">
        <v>227</v>
      </c>
      <c r="AH127" t="s">
        <v>310</v>
      </c>
      <c r="AI127">
        <f t="shared" si="124"/>
        <v>0</v>
      </c>
      <c r="AJ127">
        <f t="shared" si="125"/>
        <v>0</v>
      </c>
      <c r="AK127">
        <f t="shared" si="126"/>
        <v>0</v>
      </c>
      <c r="AL127">
        <f t="shared" si="127"/>
        <v>0</v>
      </c>
      <c r="AM127">
        <f t="shared" si="128"/>
        <v>0</v>
      </c>
      <c r="AN127">
        <f t="shared" si="129"/>
        <v>0</v>
      </c>
      <c r="AO127">
        <f t="shared" si="130"/>
        <v>1</v>
      </c>
      <c r="AP127">
        <f t="shared" si="131"/>
        <v>0</v>
      </c>
      <c r="AQ127">
        <f t="shared" si="132"/>
        <v>0</v>
      </c>
      <c r="AR127">
        <f t="shared" si="133"/>
        <v>1</v>
      </c>
      <c r="AS127">
        <f t="shared" si="80"/>
        <v>0</v>
      </c>
      <c r="AT127">
        <f t="shared" si="79"/>
        <v>2</v>
      </c>
      <c r="AU127" t="str">
        <f t="shared" si="77"/>
        <v/>
      </c>
    </row>
    <row r="128" spans="1:47" x14ac:dyDescent="0.2">
      <c r="A128" t="s">
        <v>306</v>
      </c>
      <c r="B128" t="s">
        <v>307</v>
      </c>
      <c r="C128" t="s">
        <v>883</v>
      </c>
      <c r="D128">
        <f t="shared" si="81"/>
        <v>1.5400328125</v>
      </c>
      <c r="F128">
        <f t="shared" si="82"/>
        <v>1.5449921874999999</v>
      </c>
      <c r="H128">
        <f t="shared" si="83"/>
        <v>1.5507523437499999</v>
      </c>
      <c r="J128" s="73"/>
      <c r="K128" s="73"/>
      <c r="L128" s="73"/>
      <c r="M128" s="73"/>
      <c r="N128">
        <f t="shared" si="65"/>
        <v>86.013125840917667</v>
      </c>
      <c r="P128" s="99" t="s">
        <v>78</v>
      </c>
      <c r="Q128" s="37">
        <f>(Q127+Q129)/2</f>
        <v>23.984375</v>
      </c>
      <c r="R128" s="81" t="s">
        <v>162</v>
      </c>
      <c r="S128" s="81" t="s">
        <v>309</v>
      </c>
      <c r="T128" s="81">
        <f>(T127+T129)/(SQRT((T127+T129)^2+(U127+U129)^2+(V127+V129)^2))</f>
        <v>2.7742596355008319E-2</v>
      </c>
      <c r="U128" s="81">
        <f>(U127+U129)/(SQRT((T127+T129)^2+(U127+U129)^2+(V127+V129)^2))</f>
        <v>0.67436154977063578</v>
      </c>
      <c r="V128" s="81">
        <f>(V127+V129)/(SQRT((T127+T129)^2+(U127+U129)^2+(V127+V129)^2))</f>
        <v>-0.73787996892342145</v>
      </c>
      <c r="W128" s="73">
        <f t="shared" si="151"/>
        <v>78.123648900751363</v>
      </c>
      <c r="X128" s="73">
        <f t="shared" si="66"/>
        <v>66.470864970939658</v>
      </c>
      <c r="AD128" s="73" t="s">
        <v>8</v>
      </c>
      <c r="AE128" s="73" t="s">
        <v>8</v>
      </c>
      <c r="AG128" t="s">
        <v>227</v>
      </c>
      <c r="AH128" t="s">
        <v>310</v>
      </c>
      <c r="AI128">
        <f t="shared" si="124"/>
        <v>0</v>
      </c>
      <c r="AJ128">
        <f t="shared" si="125"/>
        <v>0</v>
      </c>
      <c r="AK128">
        <f t="shared" si="126"/>
        <v>0</v>
      </c>
      <c r="AL128">
        <f t="shared" si="127"/>
        <v>0</v>
      </c>
      <c r="AM128">
        <f t="shared" si="128"/>
        <v>0</v>
      </c>
      <c r="AN128">
        <f t="shared" si="129"/>
        <v>0</v>
      </c>
      <c r="AO128">
        <f t="shared" si="130"/>
        <v>1</v>
      </c>
      <c r="AP128">
        <f t="shared" si="131"/>
        <v>0</v>
      </c>
      <c r="AQ128">
        <f t="shared" si="132"/>
        <v>0</v>
      </c>
      <c r="AR128">
        <f t="shared" si="133"/>
        <v>1</v>
      </c>
      <c r="AS128">
        <f t="shared" si="80"/>
        <v>0</v>
      </c>
      <c r="AT128">
        <f t="shared" si="79"/>
        <v>2</v>
      </c>
      <c r="AU128" t="str">
        <f t="shared" si="77"/>
        <v/>
      </c>
    </row>
    <row r="129" spans="1:51" x14ac:dyDescent="0.2">
      <c r="A129" t="s">
        <v>306</v>
      </c>
      <c r="B129" t="s">
        <v>307</v>
      </c>
      <c r="C129" t="s">
        <v>884</v>
      </c>
      <c r="D129">
        <f t="shared" si="81"/>
        <v>1.5400687499999999</v>
      </c>
      <c r="F129">
        <f t="shared" si="82"/>
        <v>1.5450312499999999</v>
      </c>
      <c r="H129">
        <f t="shared" si="83"/>
        <v>1.5507906249999999</v>
      </c>
      <c r="J129" s="73"/>
      <c r="K129" s="73"/>
      <c r="L129" s="73"/>
      <c r="M129" s="73"/>
      <c r="N129">
        <f t="shared" si="65"/>
        <v>86.035062684003918</v>
      </c>
      <c r="P129" s="99" t="s">
        <v>78</v>
      </c>
      <c r="Q129" s="37">
        <f>(Q125+Q133)/2</f>
        <v>24.0625</v>
      </c>
      <c r="R129" s="81" t="s">
        <v>162</v>
      </c>
      <c r="S129" s="81" t="s">
        <v>309</v>
      </c>
      <c r="T129" s="81">
        <f>(T125+T133)/(SQRT((T125+T133)^2+(U125+U133)^2+(V125+V133)^2))</f>
        <v>2.5140923209218322E-2</v>
      </c>
      <c r="U129" s="81">
        <f>(U125+U133)/(SQRT((T125+T133)^2+(U125+U133)^2+(V125+V133)^2))</f>
        <v>0.63919054164620048</v>
      </c>
      <c r="V129" s="81">
        <f>(V125+V133)/(SQRT((T125+T133)^2+(U125+U133)^2+(V125+V133)^2))</f>
        <v>-0.7686373562677169</v>
      </c>
      <c r="W129" s="73">
        <f>IF((DEGREES(ACOS((T129*$BI$2+U129*$BJ$2+V129*$BK$2)/((SQRT(T129^2+U129^2+V129^2))*(SQRT($BI$2^2+$BJ$2^2+$BK$2^2))))))&gt;90,ABS(180-(DEGREES(ACOS((T129*$BI$2+U129*$BJ$2+V129*$BK$2)/((SQRT(T129^2+U129^2+V129^2))*(SQRT($BI$2^2+$BJ$2^2+$BK$2^2))))))),(DEGREES(ACOS((T129*$BI$2+U129*$BJ$2+V129*$BK$2)/((SQRT(T129^2+U129^2+V129^2))*(SQRT($BI$2^2+$BJ$2^2+$BK$2^2)))))))</f>
        <v>79.055552395961797</v>
      </c>
      <c r="X129" s="73">
        <f t="shared" si="66"/>
        <v>67.312242638865996</v>
      </c>
      <c r="AD129" s="73" t="s">
        <v>8</v>
      </c>
      <c r="AE129" s="73" t="s">
        <v>8</v>
      </c>
      <c r="AG129" t="s">
        <v>227</v>
      </c>
      <c r="AH129" t="s">
        <v>310</v>
      </c>
      <c r="AI129">
        <f t="shared" si="124"/>
        <v>0</v>
      </c>
      <c r="AJ129">
        <f t="shared" si="125"/>
        <v>0</v>
      </c>
      <c r="AK129">
        <f t="shared" si="126"/>
        <v>0</v>
      </c>
      <c r="AL129">
        <f t="shared" si="127"/>
        <v>0</v>
      </c>
      <c r="AM129">
        <f t="shared" si="128"/>
        <v>0</v>
      </c>
      <c r="AN129">
        <f t="shared" si="129"/>
        <v>0</v>
      </c>
      <c r="AO129">
        <f t="shared" si="130"/>
        <v>1</v>
      </c>
      <c r="AP129">
        <f t="shared" si="131"/>
        <v>0</v>
      </c>
      <c r="AQ129">
        <f t="shared" si="132"/>
        <v>0</v>
      </c>
      <c r="AR129">
        <f t="shared" si="133"/>
        <v>1</v>
      </c>
      <c r="AS129">
        <f t="shared" si="80"/>
        <v>0</v>
      </c>
      <c r="AT129">
        <f t="shared" si="79"/>
        <v>2</v>
      </c>
      <c r="AU129" t="str">
        <f t="shared" si="77"/>
        <v/>
      </c>
    </row>
    <row r="130" spans="1:51" x14ac:dyDescent="0.2">
      <c r="A130" t="s">
        <v>306</v>
      </c>
      <c r="B130" t="s">
        <v>307</v>
      </c>
      <c r="C130" t="s">
        <v>884</v>
      </c>
      <c r="D130">
        <f t="shared" si="81"/>
        <v>1.5401046875</v>
      </c>
      <c r="F130">
        <f t="shared" si="82"/>
        <v>1.5450703124999998</v>
      </c>
      <c r="H130">
        <f t="shared" si="83"/>
        <v>1.55082890625</v>
      </c>
      <c r="J130" s="73"/>
      <c r="K130" s="73"/>
      <c r="L130" s="73"/>
      <c r="M130" s="73"/>
      <c r="N130">
        <f t="shared" si="65"/>
        <v>86.056989298921494</v>
      </c>
      <c r="P130" s="99" t="s">
        <v>78</v>
      </c>
      <c r="Q130" s="37">
        <f>(Q129+Q131)/2</f>
        <v>24.140625</v>
      </c>
      <c r="R130" s="81" t="s">
        <v>162</v>
      </c>
      <c r="S130" s="81" t="s">
        <v>309</v>
      </c>
      <c r="T130" s="81">
        <f>(T129+T131)/(SQRT((T129+T131)^2+(U129+U131)^2+(V129+V131)^2))</f>
        <v>2.2484196837046062E-2</v>
      </c>
      <c r="U130" s="81">
        <f>(U129+U131)/(SQRT((T129+T131)^2+(U129+U131)^2+(V129+V131)^2))</f>
        <v>0.6026198434110317</v>
      </c>
      <c r="V130" s="81">
        <f>(V129+V131)/(SQRT((T129+T131)^2+(U129+U131)^2+(V129+V131)^2))</f>
        <v>-0.7977115927575934</v>
      </c>
      <c r="W130" s="73">
        <f>IF((DEGREES(ACOS((T130*$BI$2+U130*$BJ$2+V130*$BK$2)/((SQRT(T130^2+U130^2+V130^2))*(SQRT($BI$2^2+$BJ$2^2+$BK$2^2))))))&gt;90,ABS(180-(DEGREES(ACOS((T130*$BI$2+U130*$BJ$2+V130*$BK$2)/((SQRT(T130^2+U130^2+V130^2))*(SQRT($BI$2^2+$BJ$2^2+$BK$2^2))))))),(DEGREES(ACOS((T130*$BI$2+U130*$BJ$2+V130*$BK$2)/((SQRT(T130^2+U130^2+V130^2))*(SQRT($BI$2^2+$BJ$2^2+$BK$2^2)))))))</f>
        <v>80.008721967390827</v>
      </c>
      <c r="X130" s="73">
        <f t="shared" si="66"/>
        <v>68.200615737235879</v>
      </c>
      <c r="AD130" s="73" t="s">
        <v>8</v>
      </c>
      <c r="AE130" s="73" t="s">
        <v>8</v>
      </c>
      <c r="AG130" t="s">
        <v>227</v>
      </c>
      <c r="AH130" t="s">
        <v>310</v>
      </c>
      <c r="AI130">
        <f t="shared" si="124"/>
        <v>0</v>
      </c>
      <c r="AJ130">
        <f t="shared" si="125"/>
        <v>0</v>
      </c>
      <c r="AK130">
        <f t="shared" si="126"/>
        <v>0</v>
      </c>
      <c r="AL130">
        <f t="shared" si="127"/>
        <v>0</v>
      </c>
      <c r="AM130">
        <f t="shared" si="128"/>
        <v>0</v>
      </c>
      <c r="AN130">
        <f t="shared" si="129"/>
        <v>0</v>
      </c>
      <c r="AO130">
        <f t="shared" si="130"/>
        <v>1</v>
      </c>
      <c r="AP130">
        <f t="shared" si="131"/>
        <v>0</v>
      </c>
      <c r="AQ130">
        <f t="shared" si="132"/>
        <v>0</v>
      </c>
      <c r="AR130">
        <f t="shared" si="133"/>
        <v>1</v>
      </c>
      <c r="AS130">
        <f t="shared" si="80"/>
        <v>0</v>
      </c>
      <c r="AT130">
        <f t="shared" si="79"/>
        <v>2</v>
      </c>
      <c r="AU130" t="str">
        <f t="shared" si="77"/>
        <v/>
      </c>
    </row>
    <row r="131" spans="1:51" x14ac:dyDescent="0.2">
      <c r="A131" t="s">
        <v>306</v>
      </c>
      <c r="B131" t="s">
        <v>307</v>
      </c>
      <c r="C131" t="s">
        <v>885</v>
      </c>
      <c r="D131">
        <f t="shared" si="81"/>
        <v>1.5401406249999998</v>
      </c>
      <c r="F131">
        <f t="shared" si="82"/>
        <v>1.545109375</v>
      </c>
      <c r="H131">
        <f t="shared" si="83"/>
        <v>1.5508671875</v>
      </c>
      <c r="J131" s="73"/>
      <c r="K131" s="73"/>
      <c r="L131" s="73"/>
      <c r="M131" s="73"/>
      <c r="N131">
        <f t="shared" si="65"/>
        <v>86.078905696027292</v>
      </c>
      <c r="P131" s="99" t="s">
        <v>78</v>
      </c>
      <c r="Q131" s="37">
        <f>(Q129+Q133)/2</f>
        <v>24.21875</v>
      </c>
      <c r="R131" s="81" t="s">
        <v>162</v>
      </c>
      <c r="S131" s="81" t="s">
        <v>309</v>
      </c>
      <c r="T131" s="81">
        <f>(T129+T133)/(SQRT((T129+T133)^2+(U129+U133)^2+(V129+V133)^2))</f>
        <v>1.9778234899091581E-2</v>
      </c>
      <c r="U131" s="81">
        <f>(U129+U133)/(SQRT((T129+T133)^2+(U129+U133)^2+(V129+V133)^2))</f>
        <v>0.56472953704589623</v>
      </c>
      <c r="V131" s="81">
        <f>(V129+V133)/(SQRT((T129+T133)^2+(U129+U133)^2+(V129+V133)^2))</f>
        <v>-0.8250390120547052</v>
      </c>
      <c r="W131" s="73">
        <f>IF((DEGREES(ACOS((T131*$BI$2+U131*$BJ$2+V131*$BK$2)/((SQRT(T131^2+U131^2+V131^2))*(SQRT($BI$2^2+$BJ$2^2+$BK$2^2))))))&gt;90,ABS(180-(DEGREES(ACOS((T131*$BI$2+U131*$BJ$2+V131*$BK$2)/((SQRT(T131^2+U131^2+V131^2))*(SQRT($BI$2^2+$BJ$2^2+$BK$2^2))))))),(DEGREES(ACOS((T131*$BI$2+U131*$BJ$2+V131*$BK$2)/((SQRT(T131^2+U131^2+V131^2))*(SQRT($BI$2^2+$BJ$2^2+$BK$2^2)))))))</f>
        <v>80.98114706797935</v>
      </c>
      <c r="X131" s="73">
        <f t="shared" si="66"/>
        <v>69.133384275459932</v>
      </c>
      <c r="AD131" s="73" t="s">
        <v>8</v>
      </c>
      <c r="AE131" s="73" t="s">
        <v>8</v>
      </c>
      <c r="AG131" t="s">
        <v>227</v>
      </c>
      <c r="AH131" t="s">
        <v>310</v>
      </c>
      <c r="AI131">
        <f t="shared" si="124"/>
        <v>0</v>
      </c>
      <c r="AJ131">
        <f t="shared" si="125"/>
        <v>0</v>
      </c>
      <c r="AK131">
        <f t="shared" si="126"/>
        <v>0</v>
      </c>
      <c r="AL131">
        <f t="shared" si="127"/>
        <v>0</v>
      </c>
      <c r="AM131">
        <f t="shared" si="128"/>
        <v>0</v>
      </c>
      <c r="AN131">
        <f t="shared" si="129"/>
        <v>0</v>
      </c>
      <c r="AO131">
        <f t="shared" si="130"/>
        <v>1</v>
      </c>
      <c r="AP131">
        <f t="shared" si="131"/>
        <v>0</v>
      </c>
      <c r="AQ131">
        <f t="shared" si="132"/>
        <v>0</v>
      </c>
      <c r="AR131">
        <f t="shared" si="133"/>
        <v>1</v>
      </c>
      <c r="AS131">
        <f t="shared" si="80"/>
        <v>0</v>
      </c>
      <c r="AT131">
        <f t="shared" si="79"/>
        <v>2</v>
      </c>
      <c r="AU131" t="str">
        <f t="shared" ref="AU131:AU194" si="152">IF(AT131=$AT$729,AS131,"")</f>
        <v/>
      </c>
    </row>
    <row r="132" spans="1:51" x14ac:dyDescent="0.2">
      <c r="A132" t="s">
        <v>306</v>
      </c>
      <c r="B132" t="s">
        <v>307</v>
      </c>
      <c r="C132" t="s">
        <v>886</v>
      </c>
      <c r="D132">
        <f t="shared" si="81"/>
        <v>1.5401765624999999</v>
      </c>
      <c r="F132">
        <f t="shared" si="82"/>
        <v>1.5451484375</v>
      </c>
      <c r="H132">
        <f t="shared" si="83"/>
        <v>1.5509054687499999</v>
      </c>
      <c r="J132" s="73"/>
      <c r="K132" s="73"/>
      <c r="L132" s="73"/>
      <c r="M132" s="73"/>
      <c r="N132">
        <f t="shared" si="65"/>
        <v>86.100811885647346</v>
      </c>
      <c r="P132" s="99" t="s">
        <v>78</v>
      </c>
      <c r="Q132" s="37">
        <f>(Q131+Q133)/2</f>
        <v>24.296875</v>
      </c>
      <c r="R132" s="81" t="s">
        <v>162</v>
      </c>
      <c r="S132" s="81" t="s">
        <v>309</v>
      </c>
      <c r="T132" s="81">
        <f>(T131+T133)/(SQRT((T131+T133)^2+(U131+U133)^2+(V131+V133)^2))</f>
        <v>1.7028962871277628E-2</v>
      </c>
      <c r="U132" s="81">
        <f>(U131+U133)/(SQRT((T131+T133)^2+(U131+U133)^2+(V131+V133)^2))</f>
        <v>0.52560259419016686</v>
      </c>
      <c r="V132" s="81">
        <f>(V131+V133)/(SQRT((T131+T133)^2+(U131+U133)^2+(V131+V133)^2))</f>
        <v>-0.85055977297547725</v>
      </c>
      <c r="W132" s="73">
        <f t="shared" ref="W132" si="153">IF((DEGREES(ACOS((T132*$BI$2+U132*$BJ$2+V132*$BK$2)/((SQRT(T132^2+U132^2+V132^2))*(SQRT($BI$2^2+$BJ$2^2+$BK$2^2))))))&gt;90,ABS(180-(DEGREES(ACOS((T132*$BI$2+U132*$BJ$2+V132*$BK$2)/((SQRT(T132^2+U132^2+V132^2))*(SQRT($BI$2^2+$BJ$2^2+$BK$2^2))))))),(DEGREES(ACOS((T132*$BI$2+U132*$BJ$2+V132*$BK$2)/((SQRT(T132^2+U132^2+V132^2))*(SQRT($BI$2^2+$BJ$2^2+$BK$2^2)))))))</f>
        <v>81.970822432830602</v>
      </c>
      <c r="X132" s="73">
        <f t="shared" si="66"/>
        <v>70.107931926810068</v>
      </c>
      <c r="AD132" s="73" t="s">
        <v>8</v>
      </c>
      <c r="AE132" s="73" t="s">
        <v>8</v>
      </c>
      <c r="AG132" t="s">
        <v>227</v>
      </c>
      <c r="AH132" t="s">
        <v>310</v>
      </c>
      <c r="AI132">
        <f t="shared" si="124"/>
        <v>0</v>
      </c>
      <c r="AJ132">
        <f t="shared" si="125"/>
        <v>0</v>
      </c>
      <c r="AK132">
        <f t="shared" si="126"/>
        <v>0</v>
      </c>
      <c r="AL132">
        <f t="shared" si="127"/>
        <v>0</v>
      </c>
      <c r="AM132">
        <f t="shared" si="128"/>
        <v>0</v>
      </c>
      <c r="AN132">
        <f t="shared" si="129"/>
        <v>0</v>
      </c>
      <c r="AO132">
        <f t="shared" si="130"/>
        <v>1</v>
      </c>
      <c r="AP132">
        <f t="shared" si="131"/>
        <v>0</v>
      </c>
      <c r="AQ132">
        <f t="shared" si="132"/>
        <v>0</v>
      </c>
      <c r="AR132">
        <f t="shared" si="133"/>
        <v>1</v>
      </c>
      <c r="AS132">
        <f t="shared" si="80"/>
        <v>0</v>
      </c>
      <c r="AT132">
        <f t="shared" ref="AT132:AT195" si="154">IFERROR(AI132+AJ132+AK132+AN132+AO132+AP132+AQ132+AR132+AM132+AL132,0)</f>
        <v>2</v>
      </c>
      <c r="AU132" t="str">
        <f t="shared" si="152"/>
        <v/>
      </c>
    </row>
    <row r="133" spans="1:51" x14ac:dyDescent="0.2">
      <c r="A133" t="s">
        <v>306</v>
      </c>
      <c r="B133" t="s">
        <v>307</v>
      </c>
      <c r="C133" t="s">
        <v>887</v>
      </c>
      <c r="D133">
        <f t="shared" si="81"/>
        <v>1.5402125</v>
      </c>
      <c r="F133">
        <f t="shared" si="82"/>
        <v>1.5451874999999999</v>
      </c>
      <c r="H133">
        <f t="shared" si="83"/>
        <v>1.5509437500000001</v>
      </c>
      <c r="J133" s="73"/>
      <c r="K133" s="73"/>
      <c r="L133" s="73"/>
      <c r="M133" s="73"/>
      <c r="N133">
        <f t="shared" si="65"/>
        <v>86.122707878100414</v>
      </c>
      <c r="P133" s="99" t="s">
        <v>78</v>
      </c>
      <c r="Q133" s="37">
        <f>(Q125+Q141)/2</f>
        <v>24.375</v>
      </c>
      <c r="R133" s="81" t="s">
        <v>162</v>
      </c>
      <c r="S133" s="81" t="s">
        <v>309</v>
      </c>
      <c r="T133" s="81">
        <f>(T125+T141)/(SQRT((T125+T141)^2+(U125+U141)^2+(V125+V141)^2))</f>
        <v>1.4242401069329048E-2</v>
      </c>
      <c r="U133" s="81">
        <f>(U125+U141)/(SQRT((T125+T141)^2+(U125+U141)^2+(V125+V141)^2))</f>
        <v>0.48532469445173848</v>
      </c>
      <c r="V133" s="81">
        <f>(V125+V141)/(SQRT((T125+T141)^2+(U125+U141)^2+(V125+V141)^2))</f>
        <v>-0.87421799053045524</v>
      </c>
      <c r="W133" s="73">
        <f t="shared" ref="W133:W138" si="155">IF((DEGREES(ACOS((T133*$BI$2+U133*$BJ$2+V133*$BK$2)/((SQRT(T133^2+U133^2+V133^2))*(SQRT($BI$2^2+$BJ$2^2+$BK$2^2))))))&gt;90,ABS(180-(DEGREES(ACOS((T133*$BI$2+U133*$BJ$2+V133*$BK$2)/((SQRT(T133^2+U133^2+V133^2))*(SQRT($BI$2^2+$BJ$2^2+$BK$2^2))))))),(DEGREES(ACOS((T133*$BI$2+U133*$BJ$2+V133*$BK$2)/((SQRT(T133^2+U133^2+V133^2))*(SQRT($BI$2^2+$BJ$2^2+$BK$2^2)))))))</f>
        <v>82.975749512833332</v>
      </c>
      <c r="X133" s="73">
        <f t="shared" si="66"/>
        <v>71.121640106554125</v>
      </c>
      <c r="AD133" s="73" t="s">
        <v>8</v>
      </c>
      <c r="AE133" s="73" t="s">
        <v>8</v>
      </c>
      <c r="AG133" t="s">
        <v>227</v>
      </c>
      <c r="AH133" t="s">
        <v>310</v>
      </c>
      <c r="AI133">
        <f t="shared" si="124"/>
        <v>0</v>
      </c>
      <c r="AJ133">
        <f t="shared" si="125"/>
        <v>0</v>
      </c>
      <c r="AK133">
        <f t="shared" si="126"/>
        <v>0</v>
      </c>
      <c r="AL133">
        <f t="shared" si="127"/>
        <v>0</v>
      </c>
      <c r="AM133">
        <f t="shared" si="128"/>
        <v>0</v>
      </c>
      <c r="AN133">
        <f t="shared" si="129"/>
        <v>0</v>
      </c>
      <c r="AO133">
        <f t="shared" si="130"/>
        <v>1</v>
      </c>
      <c r="AP133">
        <f t="shared" si="131"/>
        <v>0</v>
      </c>
      <c r="AQ133">
        <f t="shared" si="132"/>
        <v>0</v>
      </c>
      <c r="AR133">
        <f t="shared" si="133"/>
        <v>1</v>
      </c>
      <c r="AS133">
        <f t="shared" ref="AS133:AS196" si="156">IF(AT133=$AT$729,C133,0)</f>
        <v>0</v>
      </c>
      <c r="AT133">
        <f t="shared" si="154"/>
        <v>2</v>
      </c>
      <c r="AU133" t="str">
        <f t="shared" si="152"/>
        <v/>
      </c>
    </row>
    <row r="134" spans="1:51" x14ac:dyDescent="0.2">
      <c r="A134" t="s">
        <v>306</v>
      </c>
      <c r="B134" t="s">
        <v>307</v>
      </c>
      <c r="C134" t="s">
        <v>888</v>
      </c>
      <c r="D134">
        <f t="shared" si="81"/>
        <v>1.5402484374999998</v>
      </c>
      <c r="F134">
        <f t="shared" si="82"/>
        <v>1.5452265624999999</v>
      </c>
      <c r="H134">
        <f t="shared" si="83"/>
        <v>1.55098203125</v>
      </c>
      <c r="J134" s="73"/>
      <c r="K134" s="73"/>
      <c r="L134" s="73"/>
      <c r="M134" s="73"/>
      <c r="N134">
        <f t="shared" si="65"/>
        <v>86.144593683693003</v>
      </c>
      <c r="P134" s="99" t="s">
        <v>78</v>
      </c>
      <c r="Q134" s="37">
        <f>(Q133+Q135)/2</f>
        <v>24.453125</v>
      </c>
      <c r="R134" s="81" t="s">
        <v>162</v>
      </c>
      <c r="S134" s="81" t="s">
        <v>309</v>
      </c>
      <c r="T134" s="81">
        <f>(T133+T135)/(SQRT((T133+T135)^2+(U133+U135)^2+(V133+V135)^2))</f>
        <v>1.1424651465573362E-2</v>
      </c>
      <c r="U134" s="81">
        <f>(U133+U135)/(SQRT((T133+T135)^2+(U133+U135)^2+(V133+V135)^2))</f>
        <v>0.44398403778707435</v>
      </c>
      <c r="V134" s="81">
        <f>(V133+V135)/(SQRT((T133+T135)^2+(U133+U135)^2+(V133+V135)^2))</f>
        <v>-0.89596185830043895</v>
      </c>
      <c r="W134" s="73">
        <f t="shared" si="155"/>
        <v>83.993937261127257</v>
      </c>
      <c r="X134" s="73">
        <f t="shared" si="66"/>
        <v>72.171899773569407</v>
      </c>
      <c r="AD134" s="73" t="s">
        <v>8</v>
      </c>
      <c r="AE134" s="73" t="s">
        <v>8</v>
      </c>
      <c r="AG134" t="s">
        <v>227</v>
      </c>
      <c r="AH134" t="s">
        <v>310</v>
      </c>
      <c r="AI134">
        <f t="shared" si="124"/>
        <v>0</v>
      </c>
      <c r="AJ134">
        <f t="shared" si="125"/>
        <v>0</v>
      </c>
      <c r="AK134">
        <f t="shared" si="126"/>
        <v>0</v>
      </c>
      <c r="AL134">
        <f t="shared" si="127"/>
        <v>0</v>
      </c>
      <c r="AM134">
        <f t="shared" si="128"/>
        <v>0</v>
      </c>
      <c r="AN134">
        <f t="shared" si="129"/>
        <v>0</v>
      </c>
      <c r="AO134">
        <f t="shared" si="130"/>
        <v>1</v>
      </c>
      <c r="AP134">
        <f t="shared" si="131"/>
        <v>0</v>
      </c>
      <c r="AQ134">
        <f t="shared" si="132"/>
        <v>0</v>
      </c>
      <c r="AR134">
        <f t="shared" si="133"/>
        <v>1</v>
      </c>
      <c r="AS134">
        <f t="shared" si="156"/>
        <v>0</v>
      </c>
      <c r="AT134">
        <f t="shared" si="154"/>
        <v>2</v>
      </c>
      <c r="AU134" t="str">
        <f t="shared" si="152"/>
        <v/>
      </c>
    </row>
    <row r="135" spans="1:51" x14ac:dyDescent="0.2">
      <c r="A135" t="s">
        <v>306</v>
      </c>
      <c r="B135" t="s">
        <v>307</v>
      </c>
      <c r="C135" t="s">
        <v>888</v>
      </c>
      <c r="D135">
        <f t="shared" si="81"/>
        <v>1.5402843749999999</v>
      </c>
      <c r="F135">
        <f t="shared" si="82"/>
        <v>1.5452656249999999</v>
      </c>
      <c r="H135">
        <f t="shared" si="83"/>
        <v>1.5510203124999999</v>
      </c>
      <c r="J135" s="73"/>
      <c r="K135" s="73"/>
      <c r="L135" s="73"/>
      <c r="M135" s="73"/>
      <c r="N135">
        <f t="shared" si="65"/>
        <v>86.166469312712124</v>
      </c>
      <c r="P135" s="99" t="s">
        <v>78</v>
      </c>
      <c r="Q135" s="37">
        <f>(Q133+Q137)/2</f>
        <v>24.53125</v>
      </c>
      <c r="R135" s="81" t="s">
        <v>162</v>
      </c>
      <c r="S135" s="81" t="s">
        <v>309</v>
      </c>
      <c r="T135" s="81">
        <f>(T133+T137)/(SQRT((T133+T137)^2+(U133+U137)^2+(V133+V137)^2))</f>
        <v>8.58188432693089E-3</v>
      </c>
      <c r="U135" s="81">
        <f>(U133+U137)/(SQRT((T133+T137)^2+(U133+U137)^2+(V133+V137)^2))</f>
        <v>0.40167115136223019</v>
      </c>
      <c r="V135" s="81">
        <f>(V133+V137)/(SQRT((T133+T137)^2+(U133+U137)^2+(V133+V137)^2))</f>
        <v>-0.91574376188142259</v>
      </c>
      <c r="W135" s="73">
        <f t="shared" si="155"/>
        <v>85.023402348223428</v>
      </c>
      <c r="X135" s="73">
        <f t="shared" si="66"/>
        <v>73.256121025267404</v>
      </c>
      <c r="AD135" s="73" t="s">
        <v>8</v>
      </c>
      <c r="AE135" s="73" t="s">
        <v>8</v>
      </c>
      <c r="AG135" t="s">
        <v>227</v>
      </c>
      <c r="AH135" t="s">
        <v>310</v>
      </c>
      <c r="AI135">
        <f t="shared" si="124"/>
        <v>0</v>
      </c>
      <c r="AJ135">
        <f t="shared" si="125"/>
        <v>0</v>
      </c>
      <c r="AK135">
        <f t="shared" si="126"/>
        <v>0</v>
      </c>
      <c r="AL135">
        <f t="shared" si="127"/>
        <v>0</v>
      </c>
      <c r="AM135">
        <f t="shared" si="128"/>
        <v>0</v>
      </c>
      <c r="AN135">
        <f t="shared" si="129"/>
        <v>0</v>
      </c>
      <c r="AO135">
        <f t="shared" si="130"/>
        <v>1</v>
      </c>
      <c r="AP135">
        <f t="shared" si="131"/>
        <v>0</v>
      </c>
      <c r="AQ135">
        <f t="shared" si="132"/>
        <v>0</v>
      </c>
      <c r="AR135">
        <f t="shared" si="133"/>
        <v>1</v>
      </c>
      <c r="AS135">
        <f t="shared" si="156"/>
        <v>0</v>
      </c>
      <c r="AT135">
        <f t="shared" si="154"/>
        <v>2</v>
      </c>
      <c r="AU135" t="str">
        <f t="shared" si="152"/>
        <v/>
      </c>
    </row>
    <row r="136" spans="1:51" x14ac:dyDescent="0.2">
      <c r="A136" t="s">
        <v>306</v>
      </c>
      <c r="B136" t="s">
        <v>307</v>
      </c>
      <c r="C136" t="s">
        <v>889</v>
      </c>
      <c r="D136">
        <f t="shared" si="81"/>
        <v>1.5403203125</v>
      </c>
      <c r="F136">
        <f t="shared" si="82"/>
        <v>1.5453046874999998</v>
      </c>
      <c r="H136">
        <f t="shared" si="83"/>
        <v>1.5510585937499999</v>
      </c>
      <c r="J136" s="73"/>
      <c r="K136" s="73"/>
      <c r="L136" s="73"/>
      <c r="M136" s="73"/>
      <c r="N136">
        <f t="shared" si="65"/>
        <v>86.188334775425247</v>
      </c>
      <c r="P136" s="99" t="s">
        <v>78</v>
      </c>
      <c r="Q136" s="37">
        <f>(Q135+Q137)/2</f>
        <v>24.609375</v>
      </c>
      <c r="R136" s="81" t="s">
        <v>162</v>
      </c>
      <c r="S136" s="81" t="s">
        <v>309</v>
      </c>
      <c r="T136" s="81">
        <f>(T135+T137)/(SQRT((T135+T137)^2+(U135+U137)^2+(V135+V137)^2))</f>
        <v>5.7203247033543823E-3</v>
      </c>
      <c r="U136" s="81">
        <f>(U135+U137)/(SQRT((T135+T137)^2+(U135+U137)^2+(V135+V137)^2))</f>
        <v>0.35847869131778787</v>
      </c>
      <c r="V136" s="81">
        <f>(V135+V137)/(SQRT((T135+T137)^2+(U135+U137)^2+(V135+V137)^2))</f>
        <v>-0.93352038314992047</v>
      </c>
      <c r="W136" s="73">
        <f t="shared" ref="W136" si="157">IF((DEGREES(ACOS((T136*$BI$2+U136*$BJ$2+V136*$BK$2)/((SQRT(T136^2+U136^2+V136^2))*(SQRT($BI$2^2+$BJ$2^2+$BK$2^2))))))&gt;90,ABS(180-(DEGREES(ACOS((T136*$BI$2+U136*$BJ$2+V136*$BK$2)/((SQRT(T136^2+U136^2+V136^2))*(SQRT($BI$2^2+$BJ$2^2+$BK$2^2))))))),(DEGREES(ACOS((T136*$BI$2+U136*$BJ$2+V136*$BK$2)/((SQRT(T136^2+U136^2+V136^2))*(SQRT($BI$2^2+$BJ$2^2+$BK$2^2)))))))</f>
        <v>86.062168882294031</v>
      </c>
      <c r="X136" s="73">
        <f t="shared" si="66"/>
        <v>74.371740601915832</v>
      </c>
      <c r="AD136" s="73" t="s">
        <v>8</v>
      </c>
      <c r="AE136" s="73" t="s">
        <v>8</v>
      </c>
      <c r="AG136" t="s">
        <v>227</v>
      </c>
      <c r="AH136" t="s">
        <v>310</v>
      </c>
      <c r="AI136">
        <f t="shared" si="124"/>
        <v>0</v>
      </c>
      <c r="AJ136">
        <f t="shared" si="125"/>
        <v>0</v>
      </c>
      <c r="AK136">
        <f t="shared" si="126"/>
        <v>0</v>
      </c>
      <c r="AL136">
        <f t="shared" si="127"/>
        <v>0</v>
      </c>
      <c r="AM136">
        <f t="shared" si="128"/>
        <v>0</v>
      </c>
      <c r="AN136">
        <f t="shared" si="129"/>
        <v>0</v>
      </c>
      <c r="AO136">
        <f t="shared" si="130"/>
        <v>1</v>
      </c>
      <c r="AP136">
        <f t="shared" si="131"/>
        <v>0</v>
      </c>
      <c r="AQ136">
        <f t="shared" si="132"/>
        <v>0</v>
      </c>
      <c r="AR136">
        <f t="shared" si="133"/>
        <v>1</v>
      </c>
      <c r="AS136">
        <f t="shared" si="156"/>
        <v>0</v>
      </c>
      <c r="AT136">
        <f t="shared" si="154"/>
        <v>2</v>
      </c>
      <c r="AU136" t="str">
        <f t="shared" si="152"/>
        <v/>
      </c>
    </row>
    <row r="137" spans="1:51" x14ac:dyDescent="0.2">
      <c r="A137" t="s">
        <v>306</v>
      </c>
      <c r="B137" t="s">
        <v>307</v>
      </c>
      <c r="C137" t="s">
        <v>890</v>
      </c>
      <c r="D137">
        <f t="shared" si="81"/>
        <v>1.5403562499999999</v>
      </c>
      <c r="F137">
        <f t="shared" si="82"/>
        <v>1.54534375</v>
      </c>
      <c r="H137">
        <f t="shared" si="83"/>
        <v>1.551096875</v>
      </c>
      <c r="J137" s="73"/>
      <c r="K137" s="73"/>
      <c r="L137" s="73"/>
      <c r="M137" s="73"/>
      <c r="N137">
        <f t="shared" si="65"/>
        <v>86.210190082091657</v>
      </c>
      <c r="P137" s="99" t="s">
        <v>78</v>
      </c>
      <c r="Q137" s="37">
        <f>(Q133+Q141)/2</f>
        <v>24.6875</v>
      </c>
      <c r="R137" s="81" t="s">
        <v>162</v>
      </c>
      <c r="S137" s="81" t="s">
        <v>309</v>
      </c>
      <c r="T137" s="81">
        <f>(T133+T141)/(SQRT((T133+T141)^2+(U133+U141)^2+(V133+V141)^2))</f>
        <v>2.8462387963055806E-3</v>
      </c>
      <c r="U137" s="81">
        <f>(U133+U141)/(SQRT((T133+T141)^2+(U133+U141)^2+(V133+V141)^2))</f>
        <v>0.31450123987179279</v>
      </c>
      <c r="V137" s="81">
        <f>(V133+V141)/(SQRT((T133+T141)^2+(U133+U141)^2+(V133+V141)^2))</f>
        <v>-0.94925279512036176</v>
      </c>
      <c r="W137" s="73">
        <f t="shared" si="155"/>
        <v>87.108267710879119</v>
      </c>
      <c r="X137" s="73">
        <f t="shared" si="66"/>
        <v>75.516227448861429</v>
      </c>
      <c r="AD137" s="73" t="s">
        <v>8</v>
      </c>
      <c r="AE137" s="73" t="s">
        <v>8</v>
      </c>
      <c r="AG137" t="s">
        <v>227</v>
      </c>
      <c r="AH137" t="s">
        <v>310</v>
      </c>
      <c r="AI137">
        <f t="shared" si="124"/>
        <v>0</v>
      </c>
      <c r="AJ137">
        <f t="shared" si="125"/>
        <v>0</v>
      </c>
      <c r="AK137">
        <f t="shared" si="126"/>
        <v>0</v>
      </c>
      <c r="AL137">
        <f t="shared" si="127"/>
        <v>0</v>
      </c>
      <c r="AM137">
        <f t="shared" si="128"/>
        <v>0</v>
      </c>
      <c r="AN137">
        <f t="shared" si="129"/>
        <v>0</v>
      </c>
      <c r="AO137">
        <f t="shared" si="130"/>
        <v>1</v>
      </c>
      <c r="AP137">
        <f t="shared" si="131"/>
        <v>0</v>
      </c>
      <c r="AQ137">
        <f t="shared" si="132"/>
        <v>0</v>
      </c>
      <c r="AR137">
        <f t="shared" si="133"/>
        <v>1</v>
      </c>
      <c r="AS137">
        <f t="shared" si="156"/>
        <v>0</v>
      </c>
      <c r="AT137">
        <f t="shared" si="154"/>
        <v>2</v>
      </c>
      <c r="AU137" t="str">
        <f t="shared" si="152"/>
        <v/>
      </c>
    </row>
    <row r="138" spans="1:51" x14ac:dyDescent="0.2">
      <c r="A138" t="s">
        <v>306</v>
      </c>
      <c r="B138" t="s">
        <v>307</v>
      </c>
      <c r="C138" t="s">
        <v>891</v>
      </c>
      <c r="D138">
        <f t="shared" si="81"/>
        <v>1.5403921875</v>
      </c>
      <c r="F138">
        <f t="shared" si="82"/>
        <v>1.5453828125</v>
      </c>
      <c r="H138">
        <f t="shared" si="83"/>
        <v>1.55113515625</v>
      </c>
      <c r="J138" s="73"/>
      <c r="K138" s="73"/>
      <c r="L138" s="73"/>
      <c r="M138" s="73"/>
      <c r="N138">
        <f t="shared" si="65"/>
        <v>86.232035242945315</v>
      </c>
      <c r="P138" s="99" t="s">
        <v>78</v>
      </c>
      <c r="Q138" s="37">
        <f>(Q137+Q139)/2</f>
        <v>24.765625</v>
      </c>
      <c r="R138" s="81" t="s">
        <v>162</v>
      </c>
      <c r="S138" s="81" t="s">
        <v>309</v>
      </c>
      <c r="T138" s="81">
        <f>(T137+T139)/(SQRT((T137+T139)^2+(U137+U139)^2+(V137+V139)^2))</f>
        <v>-3.4079762881211636E-5</v>
      </c>
      <c r="U138" s="81">
        <f>(U137+U139)/(SQRT((T137+T139)^2+(U137+U139)^2+(V137+V139)^2))</f>
        <v>0.26983509820499396</v>
      </c>
      <c r="V138" s="81">
        <f>(V137+V139)/(SQRT((T137+T139)^2+(U137+U139)^2+(V137+V139)^2))</f>
        <v>-0.96290654718683422</v>
      </c>
      <c r="W138" s="73">
        <f t="shared" si="155"/>
        <v>88.159735379386461</v>
      </c>
      <c r="X138" s="73">
        <f t="shared" si="66"/>
        <v>76.687086505453593</v>
      </c>
      <c r="AD138" s="73" t="s">
        <v>8</v>
      </c>
      <c r="AE138" s="73" t="s">
        <v>8</v>
      </c>
      <c r="AG138" t="s">
        <v>227</v>
      </c>
      <c r="AH138" t="s">
        <v>310</v>
      </c>
      <c r="AI138">
        <f t="shared" si="124"/>
        <v>0</v>
      </c>
      <c r="AJ138">
        <f t="shared" si="125"/>
        <v>0</v>
      </c>
      <c r="AK138">
        <f t="shared" si="126"/>
        <v>0</v>
      </c>
      <c r="AL138">
        <f t="shared" si="127"/>
        <v>0</v>
      </c>
      <c r="AM138">
        <f t="shared" si="128"/>
        <v>0</v>
      </c>
      <c r="AN138">
        <f t="shared" si="129"/>
        <v>0</v>
      </c>
      <c r="AO138">
        <f t="shared" si="130"/>
        <v>1</v>
      </c>
      <c r="AP138">
        <f t="shared" si="131"/>
        <v>0</v>
      </c>
      <c r="AQ138">
        <f t="shared" si="132"/>
        <v>0</v>
      </c>
      <c r="AR138">
        <f t="shared" si="133"/>
        <v>1</v>
      </c>
      <c r="AS138">
        <f t="shared" si="156"/>
        <v>0</v>
      </c>
      <c r="AT138">
        <f t="shared" si="154"/>
        <v>2</v>
      </c>
      <c r="AU138" t="str">
        <f t="shared" si="152"/>
        <v/>
      </c>
    </row>
    <row r="139" spans="1:51" x14ac:dyDescent="0.2">
      <c r="A139" t="s">
        <v>306</v>
      </c>
      <c r="B139" t="s">
        <v>307</v>
      </c>
      <c r="C139" t="s">
        <v>891</v>
      </c>
      <c r="D139">
        <f t="shared" si="81"/>
        <v>1.5404281249999998</v>
      </c>
      <c r="F139">
        <f t="shared" si="82"/>
        <v>1.5454218749999999</v>
      </c>
      <c r="H139">
        <f t="shared" si="83"/>
        <v>1.5511734374999999</v>
      </c>
      <c r="J139" s="73"/>
      <c r="K139" s="73"/>
      <c r="L139" s="73"/>
      <c r="M139" s="73"/>
      <c r="N139">
        <f t="shared" si="65"/>
        <v>86.253870268215664</v>
      </c>
      <c r="P139" s="99" t="s">
        <v>78</v>
      </c>
      <c r="Q139" s="37">
        <f>(Q137+Q141)/2</f>
        <v>24.84375</v>
      </c>
      <c r="R139" s="81" t="s">
        <v>162</v>
      </c>
      <c r="S139" s="81" t="s">
        <v>309</v>
      </c>
      <c r="T139" s="81">
        <f>(T137+T141)/(SQRT((T137+T141)^2+(U137+U141)^2+(V137+V141)^2))</f>
        <v>-2.9143236947010874E-3</v>
      </c>
      <c r="U139" s="81">
        <f>(U137+U141)/(SQRT((T137+T141)^2+(U137+U141)^2+(V137+V141)^2))</f>
        <v>0.22457807558192569</v>
      </c>
      <c r="V139" s="81">
        <f>(V137+V141)/(SQRT((T137+T141)^2+(U137+U141)^2+(V137+V141)^2))</f>
        <v>-0.97445174056251826</v>
      </c>
      <c r="W139" s="73">
        <f t="shared" ref="W139:W140" si="158">IF((DEGREES(ACOS((T139*$BI$2+U139*$BJ$2+V139*$BK$2)/((SQRT(T139^2+U139^2+V139^2))*(SQRT($BI$2^2+$BJ$2^2+$BK$2^2))))))&gt;90,ABS(180-(DEGREES(ACOS((T139*$BI$2+U139*$BJ$2+V139*$BK$2)/((SQRT(T139^2+U139^2+V139^2))*(SQRT($BI$2^2+$BJ$2^2+$BK$2^2))))))),(DEGREES(ACOS((T139*$BI$2+U139*$BJ$2+V139*$BK$2)/((SQRT(T139^2+U139^2+V139^2))*(SQRT($BI$2^2+$BJ$2^2+$BK$2^2)))))))</f>
        <v>89.214612820598049</v>
      </c>
      <c r="X139" s="73">
        <f t="shared" si="66"/>
        <v>77.881860899643087</v>
      </c>
      <c r="AD139" s="73" t="s">
        <v>8</v>
      </c>
      <c r="AE139" s="73" t="s">
        <v>8</v>
      </c>
      <c r="AG139" t="s">
        <v>227</v>
      </c>
      <c r="AH139" t="s">
        <v>310</v>
      </c>
      <c r="AI139">
        <f t="shared" si="124"/>
        <v>0</v>
      </c>
      <c r="AJ139">
        <f t="shared" si="125"/>
        <v>0</v>
      </c>
      <c r="AK139">
        <f t="shared" si="126"/>
        <v>0</v>
      </c>
      <c r="AL139">
        <f t="shared" si="127"/>
        <v>0</v>
      </c>
      <c r="AM139">
        <f t="shared" si="128"/>
        <v>0</v>
      </c>
      <c r="AN139">
        <f t="shared" si="129"/>
        <v>0</v>
      </c>
      <c r="AO139">
        <f t="shared" si="130"/>
        <v>1</v>
      </c>
      <c r="AP139">
        <f t="shared" si="131"/>
        <v>0</v>
      </c>
      <c r="AQ139">
        <f t="shared" si="132"/>
        <v>0</v>
      </c>
      <c r="AR139">
        <f t="shared" si="133"/>
        <v>1</v>
      </c>
      <c r="AS139">
        <f t="shared" si="156"/>
        <v>0</v>
      </c>
      <c r="AT139">
        <f t="shared" si="154"/>
        <v>2</v>
      </c>
      <c r="AU139" t="str">
        <f t="shared" si="152"/>
        <v/>
      </c>
    </row>
    <row r="140" spans="1:51" x14ac:dyDescent="0.2">
      <c r="A140" t="s">
        <v>306</v>
      </c>
      <c r="B140" t="s">
        <v>307</v>
      </c>
      <c r="C140" t="s">
        <v>892</v>
      </c>
      <c r="D140">
        <f t="shared" si="81"/>
        <v>1.5404640624999999</v>
      </c>
      <c r="F140">
        <f t="shared" si="82"/>
        <v>1.5454609374999999</v>
      </c>
      <c r="H140">
        <f t="shared" si="83"/>
        <v>1.5512117187499999</v>
      </c>
      <c r="J140" s="73"/>
      <c r="K140" s="73"/>
      <c r="L140" s="73"/>
      <c r="M140" s="73"/>
      <c r="N140">
        <f t="shared" si="65"/>
        <v>86.27569516810685</v>
      </c>
      <c r="P140" s="99" t="s">
        <v>78</v>
      </c>
      <c r="Q140" s="37">
        <f>(Q139+Q141)/2</f>
        <v>24.921875</v>
      </c>
      <c r="R140" s="81" t="s">
        <v>162</v>
      </c>
      <c r="S140" s="81" t="s">
        <v>309</v>
      </c>
      <c r="T140" s="81">
        <f>(T139+T141)/(SQRT((T139+T141)^2+(U139+U141)^2+(V139+V141)^2))</f>
        <v>-5.7881858830670582E-3</v>
      </c>
      <c r="U140" s="81">
        <f>(U139+U141)/(SQRT((T139+T141)^2+(U139+U141)^2+(V139+V141)^2))</f>
        <v>0.1788292751696085</v>
      </c>
      <c r="V140" s="81">
        <f>(V139+V141)/(SQRT((T139+T141)^2+(U139+U141)^2+(V139+V141)^2))</f>
        <v>-0.98386309375161318</v>
      </c>
      <c r="W140" s="73">
        <f t="shared" si="158"/>
        <v>89.729056151802396</v>
      </c>
      <c r="X140" s="73">
        <f t="shared" si="66"/>
        <v>79.098132729349445</v>
      </c>
      <c r="AD140" s="73" t="s">
        <v>8</v>
      </c>
      <c r="AE140" s="73" t="s">
        <v>8</v>
      </c>
      <c r="AG140" t="s">
        <v>227</v>
      </c>
      <c r="AH140" t="s">
        <v>310</v>
      </c>
      <c r="AI140">
        <f t="shared" si="124"/>
        <v>0</v>
      </c>
      <c r="AJ140">
        <f t="shared" si="125"/>
        <v>0</v>
      </c>
      <c r="AK140">
        <f t="shared" si="126"/>
        <v>0</v>
      </c>
      <c r="AL140">
        <f t="shared" si="127"/>
        <v>0</v>
      </c>
      <c r="AM140">
        <f t="shared" si="128"/>
        <v>0</v>
      </c>
      <c r="AN140">
        <f t="shared" si="129"/>
        <v>0</v>
      </c>
      <c r="AO140">
        <f t="shared" si="130"/>
        <v>1</v>
      </c>
      <c r="AP140">
        <f t="shared" si="131"/>
        <v>0</v>
      </c>
      <c r="AQ140">
        <f t="shared" si="132"/>
        <v>0</v>
      </c>
      <c r="AR140">
        <f t="shared" si="133"/>
        <v>1</v>
      </c>
      <c r="AS140">
        <f t="shared" si="156"/>
        <v>0</v>
      </c>
      <c r="AT140">
        <f t="shared" si="154"/>
        <v>2</v>
      </c>
      <c r="AU140" t="str">
        <f t="shared" si="152"/>
        <v/>
      </c>
    </row>
    <row r="141" spans="1:51" x14ac:dyDescent="0.2">
      <c r="A141" t="s">
        <v>306</v>
      </c>
      <c r="B141" t="s">
        <v>307</v>
      </c>
      <c r="C141" s="72" t="s">
        <v>332</v>
      </c>
      <c r="D141">
        <f t="shared" ref="D141:D183" si="159">(($D$201-$D$44)/100)*Q141+$D$44</f>
        <v>1.5405</v>
      </c>
      <c r="F141">
        <f t="shared" ref="F141:F183" si="160">(($F$201-$F$44)/100)*Q141+$F$44</f>
        <v>1.5454999999999999</v>
      </c>
      <c r="H141">
        <f t="shared" ref="H141:H183" si="161">(($H$201-$H$44)/100)*Q141+$H$44</f>
        <v>1.55125</v>
      </c>
      <c r="J141" s="73">
        <f t="shared" si="11"/>
        <v>1.5412589356397721</v>
      </c>
      <c r="K141" s="73"/>
      <c r="L141" s="73">
        <f>ABS(1/SQRT((((COS(RADIANS($AX$16)))^2)/(D141^2))+(((COS(RADIANS($AY$16)))^2)/(F141^2))+(((COS(RADIANS($AZ$16)))^2)/(H141^2)))-(1/SQRT((((COS(RADIANS($AX$25)))^2)/(D141^2))+(((COS(RADIANS($AY$25)))^2)/(F141^2))+(((COS(RADIANS($AZ$25)))^2)/(H141^2)))))</f>
        <v>3.6297363518036363E-3</v>
      </c>
      <c r="M141" s="73"/>
      <c r="N141">
        <f t="shared" si="65"/>
        <v>86.297509952810188</v>
      </c>
      <c r="P141" s="99" t="s">
        <v>78</v>
      </c>
      <c r="Q141" s="37">
        <v>25</v>
      </c>
      <c r="R141" s="81" t="s">
        <v>162</v>
      </c>
      <c r="S141" s="81" t="s">
        <v>309</v>
      </c>
      <c r="T141" s="81">
        <f>COS(RADIANS(AV141))*SIN(RADIANS(AW141))</f>
        <v>-8.6493731865407222E-3</v>
      </c>
      <c r="U141" s="81">
        <f>COS(RADIANS(AW141))</f>
        <v>0.13268887702288198</v>
      </c>
      <c r="V141" s="81">
        <f>SIN(RADIANS(AV141))*SIN(RADIANS(AW141))</f>
        <v>-0.99111999791038752</v>
      </c>
      <c r="W141" s="73">
        <f>IF((DEGREES(ACOS((T141*$BI$2+U141*$BJ$2+V141*$BK$2)/((SQRT(T141^2+U141^2+V141^2))*(SQRT($BI$2^2+$BJ$2^2+$BK$2^2))))))&gt;90,ABS(180-(DEGREES(ACOS((T141*$BI$2+U141*$BJ$2+V141*$BK$2)/((SQRT(T141^2+U141^2+V141^2))*(SQRT($BI$2^2+$BJ$2^2+$BK$2^2))))))),(DEGREES(ACOS((T141*$BI$2+U141*$BJ$2+V141*$BK$2)/((SQRT(T141^2+U141^2+V141^2))*(SQRT($BI$2^2+$BJ$2^2+$BK$2^2)))))))</f>
        <v>88.67322647370078</v>
      </c>
      <c r="X141" s="73">
        <f t="shared" si="66"/>
        <v>80.333522607732505</v>
      </c>
      <c r="AD141" s="73" t="s">
        <v>8</v>
      </c>
      <c r="AE141" s="73" t="s">
        <v>8</v>
      </c>
      <c r="AG141" t="s">
        <v>227</v>
      </c>
      <c r="AH141" t="s">
        <v>310</v>
      </c>
      <c r="AI141">
        <f t="shared" ref="AI141:AI183" si="162">IF($BA$2=0,0,IF(1-((ABS(D141-$BA$2))/D141)&gt;(1-(0.01*$BO$4)),1-((ABS(D141-$BA$2))/D141),0))</f>
        <v>0</v>
      </c>
      <c r="AJ141">
        <f t="shared" ref="AJ141:AJ183" si="163">IF($BB$2=0,0,IF(1-((ABS(F141-$BB$2))/F141)&gt;(1-(0.01*$BO$4)),1-((ABS(F141-$BB$2))/F141),0))</f>
        <v>0</v>
      </c>
      <c r="AK141">
        <f t="shared" ref="AK141:AK183" si="164">IF($BC$2=0,0,IF(1-((ABS(H141-$BC$2))/H141)&gt;(1-(0.01*$BO$4)),1-((ABS(H141-$BC$2))/H141),0))</f>
        <v>0</v>
      </c>
      <c r="AL141">
        <f t="shared" ref="AL141:AL183" si="165">IF($BD$2=0,0,IF(1-((ABS(J141-$BD$2))/J141)&gt;(1-(0.01*$BO$4)),1-((ABS(J141-$BD$2))/J141),0))</f>
        <v>0</v>
      </c>
      <c r="AM141">
        <f>IFERROR(IF($BE$2=0,0,IF(1-ABS(($BE$2-L141)/$BE$2)&gt;=1-($BO$6*0.01),1-ABS((($BE$2-L141)/$BE$2)),0)),0)</f>
        <v>0</v>
      </c>
      <c r="AN141">
        <f t="shared" ref="AN141:AN183" si="166">IF((IF(AO141=1,1-ABS(($BF$2-N141)/90),ABS((90-$BF$2-N141)/90)))&gt;(1-(0.01*$BO$2)),(IF(AO141=1,1-ABS(($BF$2-N141)/90),ABS((90-$BF$2-N141)/90))),0)</f>
        <v>0</v>
      </c>
      <c r="AO141">
        <f>IF(OR($BH$2=P141,P141="-/+"),1,0)</f>
        <v>1</v>
      </c>
      <c r="AP141">
        <f t="shared" ref="AP141:AP183" si="167">IF((IF(OR(W141&lt;$BO$2,X141&lt;$BO$2),(90-(IF(X141&lt;W141,X141,W141)))/90,0))&gt;(1-(0.01*$BO$2)),(IF(OR(W141&lt;$BO$2,X141&lt;$BO$2),(90-(IF(X141&lt;W141,X141,W141)))/90,0)),0)</f>
        <v>0</v>
      </c>
      <c r="AQ141">
        <f t="shared" ref="AQ141:AQ183" si="168">IF((IF(OR(AD141&lt;$BO$2,AE141&lt;$BO$2),(90-(IF(AE141&lt;AD141,AE141,AD141)))/90,0))&gt;(1-(0.01*$BO$2)),(IF(OR(AD141&lt;$BO$2,AE141&lt;$BO$2),(90-(IF(AE141&lt;AD141,AE141,AD141)))/90,0)),0)</f>
        <v>0</v>
      </c>
      <c r="AR141">
        <f>IF(AG141=$BG$2,1,0)</f>
        <v>1</v>
      </c>
      <c r="AS141">
        <f t="shared" si="156"/>
        <v>0</v>
      </c>
      <c r="AT141">
        <f t="shared" si="154"/>
        <v>2</v>
      </c>
      <c r="AU141" t="str">
        <f t="shared" si="152"/>
        <v/>
      </c>
      <c r="AV141" s="80">
        <v>269.5</v>
      </c>
      <c r="AW141" s="80">
        <v>82.375</v>
      </c>
      <c r="AX141">
        <f>V141/(1+U141)</f>
        <v>-0.87501521204605726</v>
      </c>
      <c r="AY141">
        <f>T141/(1+U141)</f>
        <v>-7.6361420704283934E-3</v>
      </c>
    </row>
    <row r="142" spans="1:51" x14ac:dyDescent="0.2">
      <c r="A142" t="s">
        <v>306</v>
      </c>
      <c r="B142" t="s">
        <v>307</v>
      </c>
      <c r="C142" t="s">
        <v>333</v>
      </c>
      <c r="D142">
        <f t="shared" si="159"/>
        <v>1.541075</v>
      </c>
      <c r="F142">
        <f t="shared" si="160"/>
        <v>1.546125</v>
      </c>
      <c r="H142">
        <f t="shared" si="161"/>
        <v>1.5518624999999999</v>
      </c>
      <c r="J142" s="73">
        <f t="shared" si="11"/>
        <v>1.5418404687588949</v>
      </c>
      <c r="K142" s="73"/>
      <c r="L142" s="73">
        <f>ABS(1/SQRT((((COS(RADIANS($AX$16)))^2)/(D142^2))+(((COS(RADIANS($AY$16)))^2)/(F142^2))+(((COS(RADIANS($AZ$16)))^2)/(H142^2)))-(1/SQRT((((COS(RADIANS($AX$25)))^2)/(D142^2))+(((COS(RADIANS($AY$25)))^2)/(F142^2))+(((COS(RADIANS($AZ$25)))^2)/(H142^2)))))</f>
        <v>3.667059313523291E-3</v>
      </c>
      <c r="M142" s="73"/>
      <c r="N142">
        <f t="shared" si="65"/>
        <v>86.645179100232724</v>
      </c>
      <c r="P142" s="99" t="s">
        <v>78</v>
      </c>
      <c r="Q142" s="37">
        <v>26.25</v>
      </c>
      <c r="R142" s="81" t="s">
        <v>162</v>
      </c>
      <c r="S142" s="81" t="s">
        <v>309</v>
      </c>
      <c r="T142" s="81">
        <f>(T141+T143)/(SQRT((T141+T143)^2+(U141+U143)^2+(V141+V143)^2))</f>
        <v>-5.440136675414195E-3</v>
      </c>
      <c r="U142" s="81">
        <f>(U141+U143)/(SQRT((T141+T143)^2+(U141+U143)^2+(V141+V143)^2))</f>
        <v>0.16558840823735571</v>
      </c>
      <c r="V142" s="81">
        <f>(V141+V143)/(SQRT((T141+T143)^2+(U141+U143)^2+(V141+V143)^2))</f>
        <v>-0.98617994502543582</v>
      </c>
      <c r="W142" s="73">
        <f>IF((DEGREES(ACOS((T142*$BI$2+U142*$BJ$2+V142*$BK$2)/((SQRT(T142^2+U142^2+V142^2))*(SQRT($BI$2^2+$BJ$2^2+$BK$2^2))))))&gt;90,ABS(180-(DEGREES(ACOS((T142*$BI$2+U142*$BJ$2+V142*$BK$2)/((SQRT(T142^2+U142^2+V142^2))*(SQRT($BI$2^2+$BJ$2^2+$BK$2^2))))))),(DEGREES(ACOS((T142*$BI$2+U142*$BJ$2+V142*$BK$2)/((SQRT(T142^2+U142^2+V142^2))*(SQRT($BI$2^2+$BJ$2^2+$BK$2^2)))))))</f>
        <v>89.365046090287237</v>
      </c>
      <c r="X142" s="73">
        <f t="shared" si="66"/>
        <v>79.390307583107273</v>
      </c>
      <c r="AD142" s="73" t="s">
        <v>8</v>
      </c>
      <c r="AE142" s="73" t="s">
        <v>8</v>
      </c>
      <c r="AG142" t="s">
        <v>227</v>
      </c>
      <c r="AH142" t="s">
        <v>310</v>
      </c>
      <c r="AI142">
        <f t="shared" si="162"/>
        <v>0</v>
      </c>
      <c r="AJ142">
        <f t="shared" si="163"/>
        <v>0</v>
      </c>
      <c r="AK142">
        <f t="shared" si="164"/>
        <v>0</v>
      </c>
      <c r="AL142">
        <f t="shared" si="165"/>
        <v>0</v>
      </c>
      <c r="AM142">
        <f>IFERROR(IF($BE$2=0,0,IF(1-ABS(($BE$2-L142)/$BE$2)&gt;=1-($BO$6*0.01),1-ABS((($BE$2-L142)/$BE$2)),0)),0)</f>
        <v>0</v>
      </c>
      <c r="AN142">
        <f t="shared" si="166"/>
        <v>0</v>
      </c>
      <c r="AO142">
        <f t="shared" ref="AO142:AO205" si="169">IF(OR($BH$2=P142,P142="-/+"),1,0)</f>
        <v>1</v>
      </c>
      <c r="AP142">
        <f t="shared" si="167"/>
        <v>0</v>
      </c>
      <c r="AQ142">
        <f t="shared" si="168"/>
        <v>0</v>
      </c>
      <c r="AR142">
        <f>IF(AG142=$BG$2,1,0)</f>
        <v>1</v>
      </c>
      <c r="AS142">
        <f t="shared" si="156"/>
        <v>0</v>
      </c>
      <c r="AT142">
        <f t="shared" si="154"/>
        <v>2</v>
      </c>
      <c r="AU142" t="str">
        <f t="shared" si="152"/>
        <v/>
      </c>
    </row>
    <row r="143" spans="1:51" x14ac:dyDescent="0.2">
      <c r="A143" t="s">
        <v>306</v>
      </c>
      <c r="B143" t="s">
        <v>307</v>
      </c>
      <c r="C143" t="s">
        <v>334</v>
      </c>
      <c r="D143">
        <f t="shared" si="159"/>
        <v>1.54165</v>
      </c>
      <c r="F143">
        <f t="shared" si="160"/>
        <v>1.5467499999999998</v>
      </c>
      <c r="H143">
        <f t="shared" si="161"/>
        <v>1.552475</v>
      </c>
      <c r="J143" s="73">
        <f t="shared" ref="J143:J206" si="170">1/SQRT((((COS(RADIANS($AX$7)))^2)/(D143^2))+(((COS(RADIANS($AY$7)))^2)/(F143^2))+(((COS(RADIANS($AZ$7)))^2)/(H143^2)))</f>
        <v>1.5424220013846459</v>
      </c>
      <c r="K143" s="73"/>
      <c r="L143" s="73">
        <f t="shared" ref="L143:L206" si="171">ABS(1/SQRT((((COS(RADIANS($AX$16)))^2)/(D143^2))+(((COS(RADIANS($AY$16)))^2)/(F143^2))+(((COS(RADIANS($AZ$16)))^2)/(H143^2)))-(1/SQRT((((COS(RADIANS($AX$25)))^2)/(D143^2))+(((COS(RADIANS($AY$25)))^2)/(F143^2))+(((COS(RADIANS($AZ$25)))^2)/(H143^2)))))</f>
        <v>3.7043822858124908E-3</v>
      </c>
      <c r="M143" s="73"/>
      <c r="N143">
        <f t="shared" si="65"/>
        <v>86.990302434777348</v>
      </c>
      <c r="P143" s="99" t="s">
        <v>78</v>
      </c>
      <c r="Q143" s="37">
        <v>27.5</v>
      </c>
      <c r="R143" s="81" t="s">
        <v>162</v>
      </c>
      <c r="S143" s="81" t="s">
        <v>309</v>
      </c>
      <c r="T143" s="81">
        <f>(T141+T145)/(SQRT((T141+T145)^2+(U141+U145)^2+(V141+V145)^2))</f>
        <v>-2.2248230829425703E-3</v>
      </c>
      <c r="U143" s="81">
        <f>(U141+U145)/(SQRT((T141+T145)^2+(U141+U145)^2+(V141+V145)^2))</f>
        <v>0.19830296354282126</v>
      </c>
      <c r="V143" s="81">
        <f>(V141+V145)/(SQRT((T141+T145)^2+(U141+U145)^2+(V141+V145)^2))</f>
        <v>-0.98013824780608583</v>
      </c>
      <c r="W143" s="73">
        <f t="shared" ref="W143:W214" si="172">IF((DEGREES(ACOS((T143*$BI$2+U143*$BJ$2+V143*$BK$2)/((SQRT(T143^2+U143^2+V143^2))*(SQRT($BI$2^2+$BJ$2^2+$BK$2^2))))))&gt;90,ABS(180-(DEGREES(ACOS((T143*$BI$2+U143*$BJ$2+V143*$BK$2)/((SQRT(T143^2+U143^2+V143^2))*(SQRT($BI$2^2+$BJ$2^2+$BK$2^2))))))),(DEGREES(ACOS((T143*$BI$2+U143*$BJ$2+V143*$BK$2)/((SQRT(T143^2+U143^2+V143^2))*(SQRT($BI$2^2+$BJ$2^2+$BK$2^2)))))))</f>
        <v>89.942517581079443</v>
      </c>
      <c r="X143" s="73">
        <f t="shared" si="66"/>
        <v>78.456202459587402</v>
      </c>
      <c r="AD143" s="73" t="s">
        <v>8</v>
      </c>
      <c r="AE143" s="73" t="s">
        <v>8</v>
      </c>
      <c r="AG143" t="s">
        <v>227</v>
      </c>
      <c r="AH143" t="s">
        <v>310</v>
      </c>
      <c r="AI143">
        <f t="shared" si="162"/>
        <v>0</v>
      </c>
      <c r="AJ143">
        <f t="shared" si="163"/>
        <v>0</v>
      </c>
      <c r="AK143">
        <f t="shared" si="164"/>
        <v>0</v>
      </c>
      <c r="AL143">
        <f t="shared" si="165"/>
        <v>0</v>
      </c>
      <c r="AM143">
        <f t="shared" ref="AM143:AM206" si="173">IFERROR(IF($BE$2=0,0,IF(1-ABS(($BE$2-L143)/$BE$2)&gt;=1-($BO$6*0.01),1-ABS((($BE$2-L143)/$BE$2)),0)),0)</f>
        <v>0</v>
      </c>
      <c r="AN143">
        <f t="shared" si="166"/>
        <v>0</v>
      </c>
      <c r="AO143">
        <f t="shared" si="169"/>
        <v>1</v>
      </c>
      <c r="AP143">
        <f t="shared" si="167"/>
        <v>0</v>
      </c>
      <c r="AQ143">
        <f t="shared" si="168"/>
        <v>0</v>
      </c>
      <c r="AR143">
        <f t="shared" ref="AR143:AR206" si="174">IF(AG143=$BG$2,1,0)</f>
        <v>1</v>
      </c>
      <c r="AS143">
        <f t="shared" si="156"/>
        <v>0</v>
      </c>
      <c r="AT143">
        <f t="shared" si="154"/>
        <v>2</v>
      </c>
      <c r="AU143" t="str">
        <f t="shared" si="152"/>
        <v/>
      </c>
    </row>
    <row r="144" spans="1:51" x14ac:dyDescent="0.2">
      <c r="A144" t="s">
        <v>306</v>
      </c>
      <c r="B144" t="s">
        <v>307</v>
      </c>
      <c r="C144" t="s">
        <v>335</v>
      </c>
      <c r="D144">
        <f t="shared" si="159"/>
        <v>1.542225</v>
      </c>
      <c r="F144">
        <f t="shared" si="160"/>
        <v>1.5473749999999999</v>
      </c>
      <c r="H144">
        <f t="shared" si="161"/>
        <v>1.5530875</v>
      </c>
      <c r="J144" s="73">
        <f t="shared" si="170"/>
        <v>1.5430035335176282</v>
      </c>
      <c r="K144" s="73"/>
      <c r="L144" s="73">
        <f t="shared" si="171"/>
        <v>3.7417052686028462E-3</v>
      </c>
      <c r="M144" s="73"/>
      <c r="N144">
        <f t="shared" si="65"/>
        <v>87.332920126846417</v>
      </c>
      <c r="P144" s="99" t="s">
        <v>78</v>
      </c>
      <c r="Q144" s="37">
        <v>28.75</v>
      </c>
      <c r="R144" s="81" t="s">
        <v>162</v>
      </c>
      <c r="S144" s="81" t="s">
        <v>309</v>
      </c>
      <c r="T144" s="81">
        <f>(T143+T145)/(SQRT((T143+T145)^2+(U143+U145)^2+(V143+V145)^2))</f>
        <v>9.929758204063699E-4</v>
      </c>
      <c r="U144" s="81">
        <f>(U143+U145)/(SQRT((T143+T145)^2+(U143+U145)^2+(V143+V145)^2))</f>
        <v>0.23079599808284906</v>
      </c>
      <c r="V144" s="81">
        <f>(V143+V145)/(SQRT((T143+T145)^2+(U143+U145)^2+(V143+V145)^2))</f>
        <v>-0.97300165532642413</v>
      </c>
      <c r="W144" s="73">
        <f t="shared" si="172"/>
        <v>89.250137074366847</v>
      </c>
      <c r="X144" s="73">
        <f t="shared" si="66"/>
        <v>77.532094088083014</v>
      </c>
      <c r="AD144" s="73" t="s">
        <v>8</v>
      </c>
      <c r="AE144" s="73" t="s">
        <v>8</v>
      </c>
      <c r="AG144" t="s">
        <v>227</v>
      </c>
      <c r="AH144" t="s">
        <v>310</v>
      </c>
      <c r="AI144">
        <f t="shared" si="162"/>
        <v>0</v>
      </c>
      <c r="AJ144">
        <f t="shared" si="163"/>
        <v>0</v>
      </c>
      <c r="AK144">
        <f t="shared" si="164"/>
        <v>0</v>
      </c>
      <c r="AL144">
        <f t="shared" si="165"/>
        <v>0</v>
      </c>
      <c r="AM144">
        <f t="shared" si="173"/>
        <v>0</v>
      </c>
      <c r="AN144">
        <f t="shared" si="166"/>
        <v>0</v>
      </c>
      <c r="AO144">
        <f t="shared" si="169"/>
        <v>1</v>
      </c>
      <c r="AP144">
        <f t="shared" si="167"/>
        <v>0</v>
      </c>
      <c r="AQ144">
        <f t="shared" si="168"/>
        <v>0</v>
      </c>
      <c r="AR144">
        <f t="shared" si="174"/>
        <v>1</v>
      </c>
      <c r="AS144">
        <f t="shared" si="156"/>
        <v>0</v>
      </c>
      <c r="AT144">
        <f t="shared" si="154"/>
        <v>2</v>
      </c>
      <c r="AU144" t="str">
        <f t="shared" si="152"/>
        <v/>
      </c>
    </row>
    <row r="145" spans="1:51" x14ac:dyDescent="0.2">
      <c r="A145" t="s">
        <v>306</v>
      </c>
      <c r="B145" t="s">
        <v>307</v>
      </c>
      <c r="C145" s="72" t="s">
        <v>336</v>
      </c>
      <c r="D145">
        <f t="shared" si="159"/>
        <v>1.5427999999999999</v>
      </c>
      <c r="F145">
        <f t="shared" si="160"/>
        <v>1.548</v>
      </c>
      <c r="H145">
        <f t="shared" si="161"/>
        <v>1.5536999999999999</v>
      </c>
      <c r="J145" s="73">
        <f t="shared" si="170"/>
        <v>1.5435850651584426</v>
      </c>
      <c r="K145" s="73"/>
      <c r="L145" s="73">
        <f t="shared" si="171"/>
        <v>3.7790282618266335E-3</v>
      </c>
      <c r="M145" s="73"/>
      <c r="N145">
        <f t="shared" si="65"/>
        <v>87.673071396186089</v>
      </c>
      <c r="P145" s="99" t="s">
        <v>78</v>
      </c>
      <c r="Q145" s="37">
        <v>30</v>
      </c>
      <c r="R145" s="81" t="s">
        <v>162</v>
      </c>
      <c r="S145" s="81" t="s">
        <v>309</v>
      </c>
      <c r="T145" s="81">
        <f>COS(RADIANS(AV145))*SIN(RADIANS(AW145))</f>
        <v>4.2096654878676174E-3</v>
      </c>
      <c r="U145" s="81">
        <f>COS(RADIANS(AW145))</f>
        <v>0.26303121445797473</v>
      </c>
      <c r="V145" s="81">
        <f>SIN(RADIANS(AV145))*SIN(RADIANS(AW145))</f>
        <v>-0.96477813974884574</v>
      </c>
      <c r="W145" s="73">
        <f t="shared" si="172"/>
        <v>88.558484934493507</v>
      </c>
      <c r="X145" s="73">
        <f t="shared" si="66"/>
        <v>76.618882042905483</v>
      </c>
      <c r="AD145" s="73" t="s">
        <v>8</v>
      </c>
      <c r="AE145" s="73" t="s">
        <v>8</v>
      </c>
      <c r="AG145" t="s">
        <v>227</v>
      </c>
      <c r="AH145" t="s">
        <v>310</v>
      </c>
      <c r="AI145">
        <f t="shared" si="162"/>
        <v>0</v>
      </c>
      <c r="AJ145">
        <f t="shared" si="163"/>
        <v>0</v>
      </c>
      <c r="AK145">
        <f t="shared" si="164"/>
        <v>0</v>
      </c>
      <c r="AL145">
        <f t="shared" si="165"/>
        <v>0</v>
      </c>
      <c r="AM145">
        <f t="shared" si="173"/>
        <v>0</v>
      </c>
      <c r="AN145">
        <f t="shared" si="166"/>
        <v>0</v>
      </c>
      <c r="AO145">
        <f t="shared" si="169"/>
        <v>1</v>
      </c>
      <c r="AP145">
        <f t="shared" si="167"/>
        <v>0</v>
      </c>
      <c r="AQ145">
        <f t="shared" si="168"/>
        <v>0</v>
      </c>
      <c r="AR145">
        <f t="shared" si="174"/>
        <v>1</v>
      </c>
      <c r="AS145">
        <f t="shared" si="156"/>
        <v>0</v>
      </c>
      <c r="AT145">
        <f t="shared" si="154"/>
        <v>2</v>
      </c>
      <c r="AU145" t="str">
        <f t="shared" si="152"/>
        <v/>
      </c>
      <c r="AV145" s="80">
        <v>270.25</v>
      </c>
      <c r="AW145" s="80">
        <v>74.75</v>
      </c>
      <c r="AX145">
        <f>V145/(1+U145)</f>
        <v>-0.76385930031260296</v>
      </c>
      <c r="AY145">
        <f>T145/(1+U145)</f>
        <v>3.3329861049191728E-3</v>
      </c>
    </row>
    <row r="146" spans="1:51" x14ac:dyDescent="0.2">
      <c r="A146" t="s">
        <v>306</v>
      </c>
      <c r="B146" t="s">
        <v>307</v>
      </c>
      <c r="C146" t="s">
        <v>337</v>
      </c>
      <c r="D146">
        <f t="shared" si="159"/>
        <v>1.5433749999999999</v>
      </c>
      <c r="F146">
        <f t="shared" si="160"/>
        <v>1.5486249999999999</v>
      </c>
      <c r="H146">
        <f t="shared" si="161"/>
        <v>1.5543125</v>
      </c>
      <c r="J146" s="73">
        <f t="shared" si="170"/>
        <v>1.5441665963076894</v>
      </c>
      <c r="K146" s="73"/>
      <c r="L146" s="73">
        <f t="shared" si="171"/>
        <v>3.816351265415685E-3</v>
      </c>
      <c r="M146" s="73"/>
      <c r="N146">
        <f t="shared" si="65"/>
        <v>88.010794543037889</v>
      </c>
      <c r="P146" s="99" t="s">
        <v>246</v>
      </c>
      <c r="Q146" s="37">
        <v>31.25</v>
      </c>
      <c r="R146" s="81" t="s">
        <v>162</v>
      </c>
      <c r="S146" s="81" t="s">
        <v>309</v>
      </c>
      <c r="T146" s="81">
        <f>(T145+T147)/(SQRT((T145+T147)^2+(U145+U147)^2+(V145+V147)^2))</f>
        <v>8.8579567387544987E-3</v>
      </c>
      <c r="U146" s="81">
        <f>(U145+U147)/(SQRT((T145+T147)^2+(U145+U147)^2+(V145+V147)^2))</f>
        <v>0.27564676810589062</v>
      </c>
      <c r="V146" s="81">
        <f>(V145+V147)/(SQRT((T145+T147)^2+(U145+U147)^2+(V145+V147)^2))</f>
        <v>-0.96121818326288</v>
      </c>
      <c r="W146" s="73">
        <f t="shared" si="172"/>
        <v>88.459510634182678</v>
      </c>
      <c r="X146" s="73">
        <f t="shared" si="66"/>
        <v>76.083385497804358</v>
      </c>
      <c r="AD146" s="73" t="s">
        <v>8</v>
      </c>
      <c r="AE146" s="73" t="s">
        <v>8</v>
      </c>
      <c r="AG146" t="s">
        <v>227</v>
      </c>
      <c r="AH146" t="s">
        <v>310</v>
      </c>
      <c r="AI146">
        <f t="shared" si="162"/>
        <v>0</v>
      </c>
      <c r="AJ146">
        <f t="shared" si="163"/>
        <v>0</v>
      </c>
      <c r="AK146">
        <f t="shared" si="164"/>
        <v>0</v>
      </c>
      <c r="AL146">
        <f t="shared" si="165"/>
        <v>0</v>
      </c>
      <c r="AM146">
        <f t="shared" si="173"/>
        <v>0</v>
      </c>
      <c r="AN146">
        <f t="shared" si="166"/>
        <v>0</v>
      </c>
      <c r="AO146">
        <f t="shared" si="169"/>
        <v>1</v>
      </c>
      <c r="AP146">
        <f t="shared" si="167"/>
        <v>0</v>
      </c>
      <c r="AQ146">
        <f t="shared" si="168"/>
        <v>0</v>
      </c>
      <c r="AR146">
        <f t="shared" si="174"/>
        <v>1</v>
      </c>
      <c r="AS146">
        <f t="shared" si="156"/>
        <v>0</v>
      </c>
      <c r="AT146">
        <f t="shared" si="154"/>
        <v>2</v>
      </c>
      <c r="AU146" t="str">
        <f t="shared" si="152"/>
        <v/>
      </c>
    </row>
    <row r="147" spans="1:51" x14ac:dyDescent="0.2">
      <c r="A147" t="s">
        <v>306</v>
      </c>
      <c r="B147" t="s">
        <v>307</v>
      </c>
      <c r="C147" t="s">
        <v>338</v>
      </c>
      <c r="D147">
        <f t="shared" si="159"/>
        <v>1.5439499999999999</v>
      </c>
      <c r="F147">
        <f t="shared" si="160"/>
        <v>1.54925</v>
      </c>
      <c r="H147">
        <f t="shared" si="161"/>
        <v>1.5549249999999999</v>
      </c>
      <c r="J147" s="73">
        <f t="shared" si="170"/>
        <v>1.5447481269659675</v>
      </c>
      <c r="K147" s="73"/>
      <c r="L147" s="73">
        <f t="shared" si="171"/>
        <v>3.8536742793036094E-3</v>
      </c>
      <c r="M147" s="73"/>
      <c r="N147">
        <f t="shared" si="65"/>
        <v>88.346126978023236</v>
      </c>
      <c r="P147" s="99" t="s">
        <v>246</v>
      </c>
      <c r="Q147" s="37">
        <v>32.5</v>
      </c>
      <c r="R147" s="81" t="s">
        <v>162</v>
      </c>
      <c r="S147" s="81" t="s">
        <v>309</v>
      </c>
      <c r="T147" s="81">
        <f>(T145+T149)/(SQRT((T145+T149)^2+(U145+U149)^2+(V145+V149)^2))</f>
        <v>1.350453457650686E-2</v>
      </c>
      <c r="U147" s="81">
        <f>(U145+U149)/(SQRT((T145+T149)^2+(U145+U149)^2+(V145+V149)^2))</f>
        <v>0.28820900282181239</v>
      </c>
      <c r="V147" s="81">
        <f>(V145+V149)/(SQRT((T145+T149)^2+(U145+U149)^2+(V145+V149)^2))</f>
        <v>-0.95747229632941777</v>
      </c>
      <c r="W147" s="73">
        <f t="shared" si="172"/>
        <v>88.360829801895235</v>
      </c>
      <c r="X147" s="73">
        <f t="shared" si="66"/>
        <v>75.549398541123594</v>
      </c>
      <c r="AD147" s="73" t="s">
        <v>8</v>
      </c>
      <c r="AE147" s="73" t="s">
        <v>8</v>
      </c>
      <c r="AG147" t="s">
        <v>227</v>
      </c>
      <c r="AH147" t="s">
        <v>310</v>
      </c>
      <c r="AI147">
        <f t="shared" si="162"/>
        <v>0</v>
      </c>
      <c r="AJ147">
        <f t="shared" si="163"/>
        <v>0</v>
      </c>
      <c r="AK147">
        <f t="shared" si="164"/>
        <v>0</v>
      </c>
      <c r="AL147">
        <f t="shared" si="165"/>
        <v>0</v>
      </c>
      <c r="AM147">
        <f t="shared" si="173"/>
        <v>0</v>
      </c>
      <c r="AN147">
        <f t="shared" si="166"/>
        <v>0</v>
      </c>
      <c r="AO147">
        <f t="shared" si="169"/>
        <v>1</v>
      </c>
      <c r="AP147">
        <f t="shared" si="167"/>
        <v>0</v>
      </c>
      <c r="AQ147">
        <f t="shared" si="168"/>
        <v>0</v>
      </c>
      <c r="AR147">
        <f t="shared" si="174"/>
        <v>1</v>
      </c>
      <c r="AS147">
        <f t="shared" si="156"/>
        <v>0</v>
      </c>
      <c r="AT147">
        <f t="shared" si="154"/>
        <v>2</v>
      </c>
      <c r="AU147" t="str">
        <f t="shared" si="152"/>
        <v/>
      </c>
    </row>
    <row r="148" spans="1:51" x14ac:dyDescent="0.2">
      <c r="A148" t="s">
        <v>306</v>
      </c>
      <c r="B148" t="s">
        <v>307</v>
      </c>
      <c r="C148" t="s">
        <v>339</v>
      </c>
      <c r="D148">
        <f t="shared" si="159"/>
        <v>1.5445249999999999</v>
      </c>
      <c r="F148">
        <f t="shared" si="160"/>
        <v>1.5498749999999999</v>
      </c>
      <c r="H148">
        <f t="shared" si="161"/>
        <v>1.5555375</v>
      </c>
      <c r="J148" s="73">
        <f t="shared" si="170"/>
        <v>1.5453296571338759</v>
      </c>
      <c r="K148" s="73"/>
      <c r="L148" s="73">
        <f t="shared" si="171"/>
        <v>3.8909973034220169E-3</v>
      </c>
      <c r="M148" s="73"/>
      <c r="N148">
        <f t="shared" si="65"/>
        <v>88.679105250717427</v>
      </c>
      <c r="P148" s="99" t="s">
        <v>246</v>
      </c>
      <c r="Q148" s="37">
        <v>33.75</v>
      </c>
      <c r="R148" s="81" t="s">
        <v>162</v>
      </c>
      <c r="S148" s="81" t="s">
        <v>309</v>
      </c>
      <c r="T148" s="81">
        <f>(T147+T149)/(SQRT((T147+T149)^2+(U147+U149)^2+(V147+V149)^2))</f>
        <v>1.8148500203836276E-2</v>
      </c>
      <c r="U148" s="81">
        <f>(U147+U149)/(SQRT((T147+T149)^2+(U147+U149)^2+(V147+V149)^2))</f>
        <v>0.30071548866635378</v>
      </c>
      <c r="V148" s="81">
        <f>(V147+V149)/(SQRT((T147+T149)^2+(U147+U149)^2+(V147+V149)^2))</f>
        <v>-0.95354120352321814</v>
      </c>
      <c r="W148" s="73">
        <f t="shared" si="172"/>
        <v>88.262461276440746</v>
      </c>
      <c r="X148" s="73">
        <f t="shared" si="66"/>
        <v>75.016988993604954</v>
      </c>
      <c r="AD148" s="73" t="s">
        <v>8</v>
      </c>
      <c r="AE148" s="73" t="s">
        <v>8</v>
      </c>
      <c r="AG148" t="s">
        <v>227</v>
      </c>
      <c r="AH148" t="s">
        <v>310</v>
      </c>
      <c r="AI148">
        <f t="shared" si="162"/>
        <v>0</v>
      </c>
      <c r="AJ148">
        <f t="shared" si="163"/>
        <v>0</v>
      </c>
      <c r="AK148">
        <f t="shared" si="164"/>
        <v>0</v>
      </c>
      <c r="AL148">
        <f t="shared" si="165"/>
        <v>0</v>
      </c>
      <c r="AM148">
        <f t="shared" si="173"/>
        <v>0</v>
      </c>
      <c r="AN148">
        <f t="shared" si="166"/>
        <v>0</v>
      </c>
      <c r="AO148">
        <f t="shared" si="169"/>
        <v>1</v>
      </c>
      <c r="AP148">
        <f t="shared" si="167"/>
        <v>0</v>
      </c>
      <c r="AQ148">
        <f t="shared" si="168"/>
        <v>0</v>
      </c>
      <c r="AR148">
        <f t="shared" si="174"/>
        <v>1</v>
      </c>
      <c r="AS148">
        <f t="shared" si="156"/>
        <v>0</v>
      </c>
      <c r="AT148">
        <f t="shared" si="154"/>
        <v>2</v>
      </c>
      <c r="AU148" t="str">
        <f t="shared" si="152"/>
        <v/>
      </c>
    </row>
    <row r="149" spans="1:51" x14ac:dyDescent="0.2">
      <c r="A149" t="s">
        <v>306</v>
      </c>
      <c r="B149" t="s">
        <v>307</v>
      </c>
      <c r="C149" s="72" t="s">
        <v>340</v>
      </c>
      <c r="D149">
        <f t="shared" si="159"/>
        <v>1.5450999999999999</v>
      </c>
      <c r="F149">
        <f t="shared" si="160"/>
        <v>1.5505</v>
      </c>
      <c r="H149">
        <f t="shared" si="161"/>
        <v>1.5561499999999999</v>
      </c>
      <c r="J149" s="73">
        <f t="shared" si="170"/>
        <v>1.5459111868120117</v>
      </c>
      <c r="K149" s="73"/>
      <c r="L149" s="73">
        <f t="shared" si="171"/>
        <v>3.9283203377047382E-3</v>
      </c>
      <c r="M149" s="73"/>
      <c r="N149">
        <f t="shared" si="65"/>
        <v>89.009765077126289</v>
      </c>
      <c r="P149" s="99" t="s">
        <v>246</v>
      </c>
      <c r="Q149" s="37">
        <v>35</v>
      </c>
      <c r="R149" s="81" t="s">
        <v>162</v>
      </c>
      <c r="S149" s="81" t="s">
        <v>309</v>
      </c>
      <c r="T149" s="81">
        <f>COS(RADIANS(AV149))*SIN(RADIANS(AW149))</f>
        <v>2.278895532873966E-2</v>
      </c>
      <c r="U149" s="81">
        <f>COS(RADIANS(AW149))</f>
        <v>0.31316380648374953</v>
      </c>
      <c r="V149" s="81">
        <f>SIN(RADIANS(AV149))*SIN(RADIANS(AW149))</f>
        <v>-0.94942566524380068</v>
      </c>
      <c r="W149" s="73">
        <f t="shared" si="172"/>
        <v>88.164423844391067</v>
      </c>
      <c r="X149" s="73">
        <f t="shared" si="66"/>
        <v>74.486225675668749</v>
      </c>
      <c r="AD149" s="73" t="s">
        <v>8</v>
      </c>
      <c r="AE149" s="73" t="s">
        <v>8</v>
      </c>
      <c r="AG149" t="s">
        <v>227</v>
      </c>
      <c r="AH149" t="s">
        <v>310</v>
      </c>
      <c r="AI149">
        <f t="shared" si="162"/>
        <v>0</v>
      </c>
      <c r="AJ149">
        <f t="shared" si="163"/>
        <v>0</v>
      </c>
      <c r="AK149">
        <f t="shared" si="164"/>
        <v>0</v>
      </c>
      <c r="AL149">
        <f t="shared" si="165"/>
        <v>0</v>
      </c>
      <c r="AM149">
        <f t="shared" si="173"/>
        <v>0</v>
      </c>
      <c r="AN149">
        <f t="shared" si="166"/>
        <v>0</v>
      </c>
      <c r="AO149">
        <f t="shared" si="169"/>
        <v>1</v>
      </c>
      <c r="AP149">
        <f t="shared" si="167"/>
        <v>0</v>
      </c>
      <c r="AQ149">
        <f t="shared" si="168"/>
        <v>0</v>
      </c>
      <c r="AR149">
        <f t="shared" si="174"/>
        <v>1</v>
      </c>
      <c r="AS149">
        <f t="shared" si="156"/>
        <v>0</v>
      </c>
      <c r="AT149">
        <f t="shared" si="154"/>
        <v>2</v>
      </c>
      <c r="AU149" t="str">
        <f t="shared" si="152"/>
        <v/>
      </c>
      <c r="AV149" s="80">
        <v>271.375</v>
      </c>
      <c r="AW149" s="80">
        <v>71.75</v>
      </c>
      <c r="AX149">
        <f>V149/(1+U149)</f>
        <v>-0.72300626970984827</v>
      </c>
      <c r="AY149">
        <f>T149/(1+U149)</f>
        <v>1.7354236551616133E-2</v>
      </c>
    </row>
    <row r="150" spans="1:51" x14ac:dyDescent="0.2">
      <c r="A150" t="s">
        <v>306</v>
      </c>
      <c r="B150" t="s">
        <v>307</v>
      </c>
      <c r="C150" t="s">
        <v>341</v>
      </c>
      <c r="D150">
        <f t="shared" si="159"/>
        <v>1.5456749999999999</v>
      </c>
      <c r="F150">
        <f t="shared" si="160"/>
        <v>1.5511249999999999</v>
      </c>
      <c r="H150">
        <f t="shared" si="161"/>
        <v>1.5567625</v>
      </c>
      <c r="J150" s="73">
        <f t="shared" si="170"/>
        <v>1.5464927160009712</v>
      </c>
      <c r="K150" s="73"/>
      <c r="L150" s="73">
        <f t="shared" si="171"/>
        <v>3.9656433820844939E-3</v>
      </c>
      <c r="M150" s="73"/>
      <c r="N150">
        <f t="shared" si="65"/>
        <v>89.338141365979652</v>
      </c>
      <c r="P150" s="99" t="s">
        <v>246</v>
      </c>
      <c r="Q150" s="37">
        <v>36.25</v>
      </c>
      <c r="R150" s="81" t="s">
        <v>162</v>
      </c>
      <c r="S150" s="81" t="s">
        <v>309</v>
      </c>
      <c r="T150" s="81">
        <f>(T149+T151)/(SQRT((T149+T151)^2+(U149+U151)^2+(V149+V151)^2))</f>
        <v>3.4915106968358388E-2</v>
      </c>
      <c r="U150" s="81">
        <f>(U149+U151)/(SQRT((T149+T151)^2+(U149+U151)^2+(V149+V151)^2))</f>
        <v>0.32461229640293754</v>
      </c>
      <c r="V150" s="81">
        <f>(V149+V151)/(SQRT((T149+T151)^2+(U149+U151)^2+(V149+V151)^2))</f>
        <v>-0.94520251392460841</v>
      </c>
      <c r="W150" s="73">
        <f t="shared" si="172"/>
        <v>88.474338189391773</v>
      </c>
      <c r="X150" s="73">
        <f t="shared" si="66"/>
        <v>73.578950955968182</v>
      </c>
      <c r="AD150" s="73" t="s">
        <v>8</v>
      </c>
      <c r="AE150" s="73" t="s">
        <v>8</v>
      </c>
      <c r="AG150" t="s">
        <v>227</v>
      </c>
      <c r="AH150" t="s">
        <v>310</v>
      </c>
      <c r="AI150">
        <f t="shared" si="162"/>
        <v>0</v>
      </c>
      <c r="AJ150">
        <f t="shared" si="163"/>
        <v>0</v>
      </c>
      <c r="AK150">
        <f t="shared" si="164"/>
        <v>0</v>
      </c>
      <c r="AL150">
        <f t="shared" si="165"/>
        <v>0</v>
      </c>
      <c r="AM150">
        <f t="shared" si="173"/>
        <v>0</v>
      </c>
      <c r="AN150">
        <f t="shared" si="166"/>
        <v>0</v>
      </c>
      <c r="AO150">
        <f t="shared" si="169"/>
        <v>1</v>
      </c>
      <c r="AP150">
        <f t="shared" si="167"/>
        <v>0</v>
      </c>
      <c r="AQ150">
        <f t="shared" si="168"/>
        <v>0</v>
      </c>
      <c r="AR150">
        <f t="shared" si="174"/>
        <v>1</v>
      </c>
      <c r="AS150">
        <f t="shared" si="156"/>
        <v>0</v>
      </c>
      <c r="AT150">
        <f t="shared" si="154"/>
        <v>2</v>
      </c>
      <c r="AU150" t="str">
        <f t="shared" si="152"/>
        <v/>
      </c>
    </row>
    <row r="151" spans="1:51" x14ac:dyDescent="0.2">
      <c r="A151" t="s">
        <v>306</v>
      </c>
      <c r="B151" t="s">
        <v>307</v>
      </c>
      <c r="C151" t="s">
        <v>342</v>
      </c>
      <c r="D151">
        <f t="shared" si="159"/>
        <v>1.5462499999999999</v>
      </c>
      <c r="F151">
        <f t="shared" si="160"/>
        <v>1.55175</v>
      </c>
      <c r="H151">
        <f t="shared" si="161"/>
        <v>1.557375</v>
      </c>
      <c r="J151" s="73">
        <f t="shared" si="170"/>
        <v>1.5470742447013497</v>
      </c>
      <c r="K151" s="73"/>
      <c r="L151" s="73">
        <f t="shared" si="171"/>
        <v>4.0029664364946704E-3</v>
      </c>
      <c r="M151" s="73"/>
      <c r="N151">
        <f t="shared" si="65"/>
        <v>89.664268244019866</v>
      </c>
      <c r="P151" s="99" t="s">
        <v>246</v>
      </c>
      <c r="Q151" s="37">
        <v>37.5</v>
      </c>
      <c r="R151" s="81" t="s">
        <v>162</v>
      </c>
      <c r="S151" s="81" t="s">
        <v>309</v>
      </c>
      <c r="T151" s="81">
        <f>(T149+T153)/(SQRT((T149+T153)^2+(U149+U153)^2+(V149+V153)^2))</f>
        <v>4.7030925604898327E-2</v>
      </c>
      <c r="U151" s="81">
        <f>(U149+U153)/(SQRT((T149+T153)^2+(U149+U153)^2+(V149+V153)^2))</f>
        <v>0.33596471845496473</v>
      </c>
      <c r="V151" s="81">
        <f>(V149+V153)/(SQRT((T149+T153)^2+(U149+U153)^2+(V149+V153)^2))</f>
        <v>-0.94069963324656547</v>
      </c>
      <c r="W151" s="73">
        <f t="shared" si="172"/>
        <v>88.784659455097142</v>
      </c>
      <c r="X151" s="73">
        <f t="shared" si="66"/>
        <v>72.672443267526731</v>
      </c>
      <c r="AD151" s="73" t="s">
        <v>8</v>
      </c>
      <c r="AE151" s="73" t="s">
        <v>8</v>
      </c>
      <c r="AG151" t="s">
        <v>227</v>
      </c>
      <c r="AH151" t="s">
        <v>310</v>
      </c>
      <c r="AI151">
        <f t="shared" si="162"/>
        <v>0</v>
      </c>
      <c r="AJ151">
        <f t="shared" si="163"/>
        <v>0</v>
      </c>
      <c r="AK151">
        <f t="shared" si="164"/>
        <v>0</v>
      </c>
      <c r="AL151">
        <f t="shared" si="165"/>
        <v>0</v>
      </c>
      <c r="AM151">
        <f t="shared" si="173"/>
        <v>0</v>
      </c>
      <c r="AN151">
        <f t="shared" si="166"/>
        <v>0</v>
      </c>
      <c r="AO151">
        <f t="shared" si="169"/>
        <v>1</v>
      </c>
      <c r="AP151">
        <f t="shared" si="167"/>
        <v>0</v>
      </c>
      <c r="AQ151">
        <f t="shared" si="168"/>
        <v>0</v>
      </c>
      <c r="AR151">
        <f t="shared" si="174"/>
        <v>1</v>
      </c>
      <c r="AS151">
        <f t="shared" si="156"/>
        <v>0</v>
      </c>
      <c r="AT151">
        <f t="shared" si="154"/>
        <v>2</v>
      </c>
      <c r="AU151" t="str">
        <f t="shared" si="152"/>
        <v/>
      </c>
    </row>
    <row r="152" spans="1:51" x14ac:dyDescent="0.2">
      <c r="A152" t="s">
        <v>306</v>
      </c>
      <c r="B152" t="s">
        <v>307</v>
      </c>
      <c r="C152" t="s">
        <v>343</v>
      </c>
      <c r="D152">
        <f t="shared" si="159"/>
        <v>1.5468249999999999</v>
      </c>
      <c r="F152">
        <f t="shared" si="160"/>
        <v>1.5523749999999998</v>
      </c>
      <c r="H152">
        <f t="shared" si="161"/>
        <v>1.5579875000000001</v>
      </c>
      <c r="J152" s="73">
        <f t="shared" si="170"/>
        <v>1.5476557729137415</v>
      </c>
      <c r="K152" s="73"/>
      <c r="L152" s="73">
        <f t="shared" si="171"/>
        <v>4.0402895008690987E-3</v>
      </c>
      <c r="M152" s="73"/>
      <c r="N152">
        <f t="shared" si="65"/>
        <v>89.988179080223603</v>
      </c>
      <c r="P152" s="99" t="s">
        <v>246</v>
      </c>
      <c r="Q152" s="37">
        <v>38.75</v>
      </c>
      <c r="R152" s="81" t="s">
        <v>162</v>
      </c>
      <c r="S152" s="81" t="s">
        <v>309</v>
      </c>
      <c r="T152" s="81">
        <f>(T151+T153)/(SQRT((T151+T153)^2+(U151+U153)^2+(V151+V153)^2))</f>
        <v>5.9132825604456464E-2</v>
      </c>
      <c r="U152" s="81">
        <f>(U151+U153)/(SQRT((T151+T153)^2+(U151+U153)^2+(V151+V153)^2))</f>
        <v>0.34721771293046166</v>
      </c>
      <c r="V152" s="81">
        <f>(V151+V153)/(SQRT((T151+T153)^2+(U151+U153)^2+(V151+V153)^2))</f>
        <v>-0.93591835582136784</v>
      </c>
      <c r="W152" s="73">
        <f t="shared" si="172"/>
        <v>89.09530476142433</v>
      </c>
      <c r="X152" s="73">
        <f t="shared" si="66"/>
        <v>71.766755411101343</v>
      </c>
      <c r="AD152" s="73" t="s">
        <v>8</v>
      </c>
      <c r="AE152" s="73" t="s">
        <v>8</v>
      </c>
      <c r="AG152" t="s">
        <v>227</v>
      </c>
      <c r="AH152" t="s">
        <v>310</v>
      </c>
      <c r="AI152">
        <f t="shared" si="162"/>
        <v>0</v>
      </c>
      <c r="AJ152">
        <f t="shared" si="163"/>
        <v>0</v>
      </c>
      <c r="AK152">
        <f t="shared" si="164"/>
        <v>0</v>
      </c>
      <c r="AL152">
        <f t="shared" si="165"/>
        <v>0</v>
      </c>
      <c r="AM152">
        <f t="shared" si="173"/>
        <v>0</v>
      </c>
      <c r="AN152">
        <f t="shared" si="166"/>
        <v>0</v>
      </c>
      <c r="AO152">
        <f t="shared" si="169"/>
        <v>1</v>
      </c>
      <c r="AP152">
        <f t="shared" si="167"/>
        <v>0</v>
      </c>
      <c r="AQ152">
        <f t="shared" si="168"/>
        <v>0</v>
      </c>
      <c r="AR152">
        <f t="shared" si="174"/>
        <v>1</v>
      </c>
      <c r="AS152">
        <f t="shared" si="156"/>
        <v>0</v>
      </c>
      <c r="AT152">
        <f t="shared" si="154"/>
        <v>2</v>
      </c>
      <c r="AU152" t="str">
        <f t="shared" si="152"/>
        <v/>
      </c>
    </row>
    <row r="153" spans="1:51" x14ac:dyDescent="0.2">
      <c r="A153" t="s">
        <v>306</v>
      </c>
      <c r="B153" t="s">
        <v>307</v>
      </c>
      <c r="C153" s="72" t="s">
        <v>344</v>
      </c>
      <c r="D153">
        <f t="shared" si="159"/>
        <v>1.5473999999999999</v>
      </c>
      <c r="F153">
        <f t="shared" si="160"/>
        <v>1.5529999999999999</v>
      </c>
      <c r="H153">
        <f t="shared" si="161"/>
        <v>1.5586</v>
      </c>
      <c r="J153" s="73">
        <f t="shared" si="170"/>
        <v>1.5482373006387407</v>
      </c>
      <c r="K153" s="73"/>
      <c r="L153" s="73">
        <f t="shared" si="171"/>
        <v>4.0776125751409431E-3</v>
      </c>
      <c r="M153" s="73"/>
      <c r="N153">
        <f>DEGREES(ACOS(((2*((((D153^2)/(F153^2))-1)/(((D153^2)/(H153^2))-1))))-1))</f>
        <v>89.690093490882063</v>
      </c>
      <c r="P153" s="99" t="s">
        <v>246</v>
      </c>
      <c r="Q153" s="37">
        <v>40</v>
      </c>
      <c r="R153" s="81" t="s">
        <v>162</v>
      </c>
      <c r="S153" s="81" t="s">
        <v>309</v>
      </c>
      <c r="T153" s="81">
        <f>COS(RADIANS(AV153))*SIN(RADIANS(AW153))</f>
        <v>7.1217225452301414E-2</v>
      </c>
      <c r="U153" s="81">
        <f>COS(RADIANS(AW153))</f>
        <v>0.35836794954530038</v>
      </c>
      <c r="V153" s="81">
        <f>SIN(RADIANS(AV153))*SIN(RADIANS(AW153))</f>
        <v>-0.93086009665124925</v>
      </c>
      <c r="W153" s="73">
        <f t="shared" si="172"/>
        <v>89.40619121794397</v>
      </c>
      <c r="X153" s="73">
        <f t="shared" si="66"/>
        <v>70.86194201972306</v>
      </c>
      <c r="AD153" s="73" t="s">
        <v>8</v>
      </c>
      <c r="AE153" s="73" t="s">
        <v>8</v>
      </c>
      <c r="AG153" t="s">
        <v>227</v>
      </c>
      <c r="AH153" t="s">
        <v>310</v>
      </c>
      <c r="AI153">
        <f t="shared" si="162"/>
        <v>0</v>
      </c>
      <c r="AJ153">
        <f t="shared" si="163"/>
        <v>0</v>
      </c>
      <c r="AK153">
        <f t="shared" si="164"/>
        <v>0</v>
      </c>
      <c r="AL153">
        <f t="shared" si="165"/>
        <v>0</v>
      </c>
      <c r="AM153">
        <f t="shared" si="173"/>
        <v>0</v>
      </c>
      <c r="AN153">
        <f t="shared" si="166"/>
        <v>0</v>
      </c>
      <c r="AO153">
        <f t="shared" si="169"/>
        <v>1</v>
      </c>
      <c r="AP153">
        <f t="shared" si="167"/>
        <v>0</v>
      </c>
      <c r="AQ153">
        <f t="shared" si="168"/>
        <v>0</v>
      </c>
      <c r="AR153">
        <f t="shared" si="174"/>
        <v>1</v>
      </c>
      <c r="AS153">
        <f t="shared" si="156"/>
        <v>0</v>
      </c>
      <c r="AT153">
        <f t="shared" si="154"/>
        <v>2</v>
      </c>
      <c r="AU153" t="str">
        <f t="shared" si="152"/>
        <v/>
      </c>
      <c r="AV153" s="80">
        <v>274.375</v>
      </c>
      <c r="AW153" s="80">
        <v>69</v>
      </c>
      <c r="AX153">
        <f>V153/(1+U153)</f>
        <v>-0.68527831281858864</v>
      </c>
      <c r="AY153">
        <f>T153/(1+U153)</f>
        <v>5.2428523123017323E-2</v>
      </c>
    </row>
    <row r="154" spans="1:51" x14ac:dyDescent="0.2">
      <c r="A154" t="s">
        <v>306</v>
      </c>
      <c r="B154" t="s">
        <v>307</v>
      </c>
      <c r="C154" t="s">
        <v>345</v>
      </c>
      <c r="D154">
        <f t="shared" si="159"/>
        <v>1.5479749999999999</v>
      </c>
      <c r="F154">
        <f t="shared" si="160"/>
        <v>1.553625</v>
      </c>
      <c r="H154">
        <f t="shared" si="161"/>
        <v>1.5592124999999999</v>
      </c>
      <c r="J154" s="73">
        <f t="shared" si="170"/>
        <v>1.5488188278769388</v>
      </c>
      <c r="K154" s="73"/>
      <c r="L154" s="73">
        <f t="shared" si="171"/>
        <v>4.1149356592451447E-3</v>
      </c>
      <c r="M154" s="73"/>
      <c r="N154">
        <f t="shared" ref="N154:N201" si="175">DEGREES(ACOS(((2*((((D154^2)/(F154^2))-1)/(((D154^2)/(H154^2))-1))))-1))</f>
        <v>89.370517546861876</v>
      </c>
      <c r="P154" s="99" t="s">
        <v>246</v>
      </c>
      <c r="Q154" s="37">
        <v>41.25</v>
      </c>
      <c r="R154" s="81" t="s">
        <v>162</v>
      </c>
      <c r="S154" s="81" t="s">
        <v>309</v>
      </c>
      <c r="T154" s="81">
        <f>(T153+T155)/(SQRT((T153+T155)^2+(U153+U155)^2+(V153+V155)^2))</f>
        <v>8.5981402936795154E-2</v>
      </c>
      <c r="U154" s="81">
        <f>(U153+U155)/(SQRT((T153+T155)^2+(U153+U155)^2+(V153+V155)^2))</f>
        <v>0.36662965718874346</v>
      </c>
      <c r="V154" s="81">
        <f>(V153+V155)/(SQRT((T153+T155)^2+(U153+U155)^2+(V153+V155)^2))</f>
        <v>-0.92638539108660667</v>
      </c>
      <c r="W154" s="73">
        <f t="shared" si="172"/>
        <v>89.93012684330057</v>
      </c>
      <c r="X154" s="73">
        <f t="shared" si="66"/>
        <v>69.87558762307475</v>
      </c>
      <c r="AD154" s="73" t="s">
        <v>8</v>
      </c>
      <c r="AE154" s="73" t="s">
        <v>8</v>
      </c>
      <c r="AG154" t="s">
        <v>227</v>
      </c>
      <c r="AH154" t="s">
        <v>310</v>
      </c>
      <c r="AI154">
        <f t="shared" si="162"/>
        <v>0</v>
      </c>
      <c r="AJ154">
        <f t="shared" si="163"/>
        <v>0</v>
      </c>
      <c r="AK154">
        <f t="shared" si="164"/>
        <v>0</v>
      </c>
      <c r="AL154">
        <f t="shared" si="165"/>
        <v>0</v>
      </c>
      <c r="AM154">
        <f t="shared" si="173"/>
        <v>0</v>
      </c>
      <c r="AN154">
        <f t="shared" si="166"/>
        <v>0</v>
      </c>
      <c r="AO154">
        <f t="shared" si="169"/>
        <v>1</v>
      </c>
      <c r="AP154">
        <f t="shared" si="167"/>
        <v>0</v>
      </c>
      <c r="AQ154">
        <f t="shared" si="168"/>
        <v>0</v>
      </c>
      <c r="AR154">
        <f t="shared" si="174"/>
        <v>1</v>
      </c>
      <c r="AS154">
        <f t="shared" si="156"/>
        <v>0</v>
      </c>
      <c r="AT154">
        <f t="shared" si="154"/>
        <v>2</v>
      </c>
      <c r="AU154" t="str">
        <f t="shared" si="152"/>
        <v/>
      </c>
    </row>
    <row r="155" spans="1:51" x14ac:dyDescent="0.2">
      <c r="A155" t="s">
        <v>306</v>
      </c>
      <c r="B155" t="s">
        <v>307</v>
      </c>
      <c r="C155" t="s">
        <v>346</v>
      </c>
      <c r="D155">
        <f t="shared" si="159"/>
        <v>1.5485499999999999</v>
      </c>
      <c r="F155">
        <f t="shared" si="160"/>
        <v>1.5542499999999999</v>
      </c>
      <c r="H155">
        <f t="shared" si="161"/>
        <v>1.559825</v>
      </c>
      <c r="J155" s="73">
        <f t="shared" si="170"/>
        <v>1.5494003546289283</v>
      </c>
      <c r="K155" s="73"/>
      <c r="L155" s="73">
        <f t="shared" si="171"/>
        <v>4.1522587531144239E-3</v>
      </c>
      <c r="M155" s="73"/>
      <c r="N155">
        <f t="shared" si="175"/>
        <v>89.05306185586123</v>
      </c>
      <c r="P155" s="99" t="s">
        <v>246</v>
      </c>
      <c r="Q155" s="37">
        <v>42.5</v>
      </c>
      <c r="R155" s="81" t="s">
        <v>162</v>
      </c>
      <c r="S155" s="81" t="s">
        <v>309</v>
      </c>
      <c r="T155" s="81">
        <f>(T153+T157)/(SQRT((T153+T157)^2+(U153+U157)^2+(V153+V157)^2))</f>
        <v>0.10071924777919183</v>
      </c>
      <c r="U155" s="81">
        <f>(U153+U157)/(SQRT((T153+T157)^2+(U153+U157)^2+(V153+V157)^2))</f>
        <v>0.3747790809287474</v>
      </c>
      <c r="V155" s="81">
        <f>(V153+V157)/(SQRT((T153+T157)^2+(U153+U157)^2+(V153+V157)^2))</f>
        <v>-0.92162697097307067</v>
      </c>
      <c r="W155" s="73">
        <f t="shared" si="172"/>
        <v>89.545921974281811</v>
      </c>
      <c r="X155" s="73">
        <f t="shared" si="66"/>
        <v>68.889442560060687</v>
      </c>
      <c r="AD155" s="73" t="s">
        <v>8</v>
      </c>
      <c r="AE155" s="73" t="s">
        <v>8</v>
      </c>
      <c r="AG155" t="s">
        <v>227</v>
      </c>
      <c r="AH155" t="s">
        <v>310</v>
      </c>
      <c r="AI155">
        <f t="shared" si="162"/>
        <v>0</v>
      </c>
      <c r="AJ155">
        <f t="shared" si="163"/>
        <v>0</v>
      </c>
      <c r="AK155">
        <f t="shared" si="164"/>
        <v>0</v>
      </c>
      <c r="AL155">
        <f t="shared" si="165"/>
        <v>0</v>
      </c>
      <c r="AM155">
        <f t="shared" si="173"/>
        <v>0</v>
      </c>
      <c r="AN155">
        <f t="shared" si="166"/>
        <v>0</v>
      </c>
      <c r="AO155">
        <f t="shared" si="169"/>
        <v>1</v>
      </c>
      <c r="AP155">
        <f t="shared" si="167"/>
        <v>0</v>
      </c>
      <c r="AQ155">
        <f t="shared" si="168"/>
        <v>0</v>
      </c>
      <c r="AR155">
        <f t="shared" si="174"/>
        <v>1</v>
      </c>
      <c r="AS155">
        <f t="shared" si="156"/>
        <v>0</v>
      </c>
      <c r="AT155">
        <f t="shared" si="154"/>
        <v>2</v>
      </c>
      <c r="AU155" t="str">
        <f t="shared" si="152"/>
        <v/>
      </c>
    </row>
    <row r="156" spans="1:51" x14ac:dyDescent="0.2">
      <c r="A156" t="s">
        <v>306</v>
      </c>
      <c r="B156" t="s">
        <v>307</v>
      </c>
      <c r="C156" t="s">
        <v>347</v>
      </c>
      <c r="D156">
        <f t="shared" si="159"/>
        <v>1.5491249999999999</v>
      </c>
      <c r="F156">
        <f t="shared" si="160"/>
        <v>1.554875</v>
      </c>
      <c r="H156">
        <f t="shared" si="161"/>
        <v>1.5604374999999999</v>
      </c>
      <c r="J156" s="73">
        <f t="shared" si="170"/>
        <v>1.5499818808952992</v>
      </c>
      <c r="K156" s="73"/>
      <c r="L156" s="73">
        <f t="shared" si="171"/>
        <v>4.1895818566843879E-3</v>
      </c>
      <c r="M156" s="73"/>
      <c r="N156">
        <f t="shared" si="175"/>
        <v>88.737695855913614</v>
      </c>
      <c r="P156" s="99" t="s">
        <v>246</v>
      </c>
      <c r="Q156" s="37">
        <v>43.75</v>
      </c>
      <c r="R156" s="81" t="s">
        <v>162</v>
      </c>
      <c r="S156" s="81" t="s">
        <v>309</v>
      </c>
      <c r="T156" s="81">
        <f>(T155+T157)/(SQRT((T155+T157)^2+(U155+U157)^2+(V155+V157)^2))</f>
        <v>0.1154262463709638</v>
      </c>
      <c r="U156" s="81">
        <f>(U155+U157)/(SQRT((T155+T157)^2+(U155+U157)^2+(V155+V157)^2))</f>
        <v>0.3828137249249175</v>
      </c>
      <c r="V156" s="81">
        <f>(V155+V157)/(SQRT((T155+T157)^2+(U155+U157)^2+(V155+V157)^2))</f>
        <v>-0.9165862936231477</v>
      </c>
      <c r="W156" s="73">
        <f t="shared" si="172"/>
        <v>89.022071899319911</v>
      </c>
      <c r="X156" s="73">
        <f t="shared" si="66"/>
        <v>67.903520931320017</v>
      </c>
      <c r="AD156" s="73" t="s">
        <v>8</v>
      </c>
      <c r="AE156" s="73" t="s">
        <v>8</v>
      </c>
      <c r="AG156" t="s">
        <v>227</v>
      </c>
      <c r="AH156" t="s">
        <v>310</v>
      </c>
      <c r="AI156">
        <f t="shared" si="162"/>
        <v>0</v>
      </c>
      <c r="AJ156">
        <f t="shared" si="163"/>
        <v>0</v>
      </c>
      <c r="AK156">
        <f t="shared" si="164"/>
        <v>0</v>
      </c>
      <c r="AL156">
        <f t="shared" si="165"/>
        <v>0</v>
      </c>
      <c r="AM156">
        <f t="shared" si="173"/>
        <v>0</v>
      </c>
      <c r="AN156">
        <f t="shared" si="166"/>
        <v>0</v>
      </c>
      <c r="AO156">
        <f t="shared" si="169"/>
        <v>1</v>
      </c>
      <c r="AP156">
        <f t="shared" si="167"/>
        <v>0</v>
      </c>
      <c r="AQ156">
        <f t="shared" si="168"/>
        <v>0</v>
      </c>
      <c r="AR156">
        <f t="shared" si="174"/>
        <v>1</v>
      </c>
      <c r="AS156">
        <f t="shared" si="156"/>
        <v>0</v>
      </c>
      <c r="AT156">
        <f t="shared" si="154"/>
        <v>2</v>
      </c>
      <c r="AU156" t="str">
        <f t="shared" si="152"/>
        <v/>
      </c>
    </row>
    <row r="157" spans="1:51" x14ac:dyDescent="0.2">
      <c r="A157" t="s">
        <v>306</v>
      </c>
      <c r="B157" t="s">
        <v>307</v>
      </c>
      <c r="C157" s="72" t="s">
        <v>348</v>
      </c>
      <c r="D157">
        <f t="shared" si="159"/>
        <v>1.5496999999999999</v>
      </c>
      <c r="F157">
        <f t="shared" si="160"/>
        <v>1.5554999999999999</v>
      </c>
      <c r="H157">
        <f t="shared" si="161"/>
        <v>1.56105</v>
      </c>
      <c r="J157" s="73">
        <f t="shared" si="170"/>
        <v>1.5505634066766416</v>
      </c>
      <c r="K157" s="73"/>
      <c r="L157" s="73">
        <f t="shared" si="171"/>
        <v>4.226904969887979E-3</v>
      </c>
      <c r="M157" s="73"/>
      <c r="N157">
        <f t="shared" si="175"/>
        <v>88.424389635084353</v>
      </c>
      <c r="P157" s="99" t="s">
        <v>246</v>
      </c>
      <c r="Q157" s="37">
        <v>45</v>
      </c>
      <c r="R157" s="81" t="s">
        <v>162</v>
      </c>
      <c r="S157" s="81" t="s">
        <v>309</v>
      </c>
      <c r="T157" s="81">
        <f>COS(RADIANS(AV157))*SIN(RADIANS(AW157))</f>
        <v>0.13009789455054807</v>
      </c>
      <c r="U157" s="81">
        <f>COS(RADIANS(AW157))</f>
        <v>0.39073112848927372</v>
      </c>
      <c r="V157" s="81">
        <f>SIN(RADIANS(AV157))*SIN(RADIANS(AW157))</f>
        <v>-0.91126490279337169</v>
      </c>
      <c r="W157" s="73">
        <f t="shared" si="172"/>
        <v>88.498439641441252</v>
      </c>
      <c r="X157" s="73">
        <f t="shared" si="66"/>
        <v>66.917837482516532</v>
      </c>
      <c r="AD157" s="73" t="s">
        <v>8</v>
      </c>
      <c r="AE157" s="73" t="s">
        <v>8</v>
      </c>
      <c r="AG157" t="s">
        <v>227</v>
      </c>
      <c r="AH157" t="s">
        <v>310</v>
      </c>
      <c r="AI157">
        <f t="shared" si="162"/>
        <v>0</v>
      </c>
      <c r="AJ157">
        <f t="shared" si="163"/>
        <v>0</v>
      </c>
      <c r="AK157">
        <f t="shared" si="164"/>
        <v>0</v>
      </c>
      <c r="AL157">
        <f t="shared" si="165"/>
        <v>0</v>
      </c>
      <c r="AM157">
        <f t="shared" si="173"/>
        <v>0</v>
      </c>
      <c r="AN157">
        <f t="shared" si="166"/>
        <v>0</v>
      </c>
      <c r="AO157">
        <f t="shared" si="169"/>
        <v>1</v>
      </c>
      <c r="AP157">
        <f t="shared" si="167"/>
        <v>0</v>
      </c>
      <c r="AQ157">
        <f t="shared" si="168"/>
        <v>0</v>
      </c>
      <c r="AR157">
        <f t="shared" si="174"/>
        <v>1</v>
      </c>
      <c r="AS157">
        <f t="shared" si="156"/>
        <v>0</v>
      </c>
      <c r="AT157">
        <f t="shared" si="154"/>
        <v>2</v>
      </c>
      <c r="AU157" t="str">
        <f t="shared" si="152"/>
        <v/>
      </c>
      <c r="AV157" s="80">
        <v>278.125</v>
      </c>
      <c r="AW157" s="80">
        <v>67</v>
      </c>
      <c r="AX157">
        <f>V157/(1+U157)</f>
        <v>-0.65524160934203179</v>
      </c>
      <c r="AY157">
        <f>T157/(1+U157)</f>
        <v>9.3546402957033897E-2</v>
      </c>
    </row>
    <row r="158" spans="1:51" x14ac:dyDescent="0.2">
      <c r="A158" t="s">
        <v>306</v>
      </c>
      <c r="B158" t="s">
        <v>307</v>
      </c>
      <c r="C158" t="s">
        <v>349</v>
      </c>
      <c r="D158">
        <f t="shared" si="159"/>
        <v>1.5502749999999998</v>
      </c>
      <c r="F158">
        <f t="shared" si="160"/>
        <v>1.556125</v>
      </c>
      <c r="H158">
        <f t="shared" si="161"/>
        <v>1.5616625</v>
      </c>
      <c r="J158" s="73">
        <f t="shared" si="170"/>
        <v>1.5511449319735442</v>
      </c>
      <c r="K158" s="73"/>
      <c r="L158" s="73">
        <f t="shared" si="171"/>
        <v>4.2642280926608045E-3</v>
      </c>
      <c r="M158" s="73"/>
      <c r="N158">
        <f t="shared" si="175"/>
        <v>88.113113912303334</v>
      </c>
      <c r="P158" s="99" t="s">
        <v>246</v>
      </c>
      <c r="Q158" s="37">
        <v>46.25</v>
      </c>
      <c r="R158" s="81" t="s">
        <v>162</v>
      </c>
      <c r="S158" s="81" t="s">
        <v>309</v>
      </c>
      <c r="T158" s="81">
        <f>(T157+T159)/(SQRT((T157+T159)^2+(U157+U159)^2+(V157+V159)^2))</f>
        <v>0.14507282888720119</v>
      </c>
      <c r="U158" s="81">
        <f>(U157+U159)/(SQRT((T157+T159)^2+(U157+U159)^2+(V157+V159)^2))</f>
        <v>0.39538844863711847</v>
      </c>
      <c r="V158" s="81">
        <f>(V157+V159)/(SQRT((T157+T159)^2+(U157+U159)^2+(V157+V159)^2))</f>
        <v>-0.90698503240295958</v>
      </c>
      <c r="W158" s="73">
        <f t="shared" si="172"/>
        <v>87.871424368235594</v>
      </c>
      <c r="X158" s="73">
        <f t="shared" si="66"/>
        <v>65.986437078985787</v>
      </c>
      <c r="AD158" s="73" t="s">
        <v>8</v>
      </c>
      <c r="AE158" s="73" t="s">
        <v>8</v>
      </c>
      <c r="AG158" t="s">
        <v>227</v>
      </c>
      <c r="AH158" t="s">
        <v>310</v>
      </c>
      <c r="AI158">
        <f t="shared" si="162"/>
        <v>0</v>
      </c>
      <c r="AJ158">
        <f t="shared" si="163"/>
        <v>0</v>
      </c>
      <c r="AK158">
        <f t="shared" si="164"/>
        <v>0</v>
      </c>
      <c r="AL158">
        <f t="shared" si="165"/>
        <v>0</v>
      </c>
      <c r="AM158">
        <f t="shared" si="173"/>
        <v>0</v>
      </c>
      <c r="AN158">
        <f t="shared" si="166"/>
        <v>0</v>
      </c>
      <c r="AO158">
        <f t="shared" si="169"/>
        <v>1</v>
      </c>
      <c r="AP158">
        <f t="shared" si="167"/>
        <v>0</v>
      </c>
      <c r="AQ158">
        <f t="shared" si="168"/>
        <v>0</v>
      </c>
      <c r="AR158">
        <f t="shared" si="174"/>
        <v>1</v>
      </c>
      <c r="AS158">
        <f t="shared" si="156"/>
        <v>0</v>
      </c>
      <c r="AT158">
        <f t="shared" si="154"/>
        <v>2</v>
      </c>
      <c r="AU158" t="str">
        <f t="shared" si="152"/>
        <v/>
      </c>
    </row>
    <row r="159" spans="1:51" x14ac:dyDescent="0.2">
      <c r="A159" t="s">
        <v>306</v>
      </c>
      <c r="B159" t="s">
        <v>307</v>
      </c>
      <c r="C159" t="s">
        <v>350</v>
      </c>
      <c r="D159">
        <f t="shared" si="159"/>
        <v>1.5508499999999998</v>
      </c>
      <c r="F159">
        <f t="shared" si="160"/>
        <v>1.5567499999999999</v>
      </c>
      <c r="H159">
        <f t="shared" si="161"/>
        <v>1.5622750000000001</v>
      </c>
      <c r="J159" s="73">
        <f t="shared" si="170"/>
        <v>1.5517264567865938</v>
      </c>
      <c r="K159" s="73"/>
      <c r="L159" s="73">
        <f t="shared" si="171"/>
        <v>4.3015512249378052E-3</v>
      </c>
      <c r="M159" s="73"/>
      <c r="N159">
        <f t="shared" si="175"/>
        <v>87.803840018979685</v>
      </c>
      <c r="P159" s="99" t="s">
        <v>79</v>
      </c>
      <c r="Q159" s="37">
        <v>47.5</v>
      </c>
      <c r="R159" s="81" t="s">
        <v>162</v>
      </c>
      <c r="S159" s="81" t="s">
        <v>309</v>
      </c>
      <c r="T159" s="81">
        <f>(T157+T161)/(SQRT((T157+T161)^2+(U157+U161)^2+(V157+V161)^2))</f>
        <v>0.16000942677425536</v>
      </c>
      <c r="U159" s="81">
        <f>(U157+U161)/(SQRT((T157+T161)^2+(U157+U161)^2+(V157+V161)^2))</f>
        <v>0.39994128478579227</v>
      </c>
      <c r="V159" s="81">
        <f>(V157+V161)/(SQRT((T157+T161)^2+(U157+U161)^2+(V157+V161)^2))</f>
        <v>-0.90246548524985926</v>
      </c>
      <c r="W159" s="73">
        <f t="shared" si="172"/>
        <v>87.244716955142593</v>
      </c>
      <c r="X159" s="73">
        <f t="shared" si="66"/>
        <v>65.055036797424975</v>
      </c>
      <c r="AD159" s="73" t="s">
        <v>8</v>
      </c>
      <c r="AE159" s="73" t="s">
        <v>8</v>
      </c>
      <c r="AG159" t="s">
        <v>227</v>
      </c>
      <c r="AH159" t="s">
        <v>310</v>
      </c>
      <c r="AI159">
        <f t="shared" si="162"/>
        <v>0</v>
      </c>
      <c r="AJ159">
        <f t="shared" si="163"/>
        <v>0</v>
      </c>
      <c r="AK159">
        <f t="shared" si="164"/>
        <v>0</v>
      </c>
      <c r="AL159">
        <f t="shared" si="165"/>
        <v>0</v>
      </c>
      <c r="AM159">
        <f t="shared" si="173"/>
        <v>0</v>
      </c>
      <c r="AN159">
        <f t="shared" si="166"/>
        <v>0</v>
      </c>
      <c r="AO159">
        <f t="shared" si="169"/>
        <v>0</v>
      </c>
      <c r="AP159">
        <f t="shared" si="167"/>
        <v>0</v>
      </c>
      <c r="AQ159">
        <f t="shared" si="168"/>
        <v>0</v>
      </c>
      <c r="AR159">
        <f t="shared" si="174"/>
        <v>1</v>
      </c>
      <c r="AS159">
        <f t="shared" si="156"/>
        <v>0</v>
      </c>
      <c r="AT159">
        <f t="shared" si="154"/>
        <v>1</v>
      </c>
      <c r="AU159" t="str">
        <f t="shared" si="152"/>
        <v/>
      </c>
    </row>
    <row r="160" spans="1:51" x14ac:dyDescent="0.2">
      <c r="A160" t="s">
        <v>306</v>
      </c>
      <c r="B160" t="s">
        <v>307</v>
      </c>
      <c r="C160" t="s">
        <v>351</v>
      </c>
      <c r="D160">
        <f t="shared" si="159"/>
        <v>1.5514249999999998</v>
      </c>
      <c r="F160">
        <f t="shared" si="160"/>
        <v>1.557375</v>
      </c>
      <c r="H160">
        <f t="shared" si="161"/>
        <v>1.5628875</v>
      </c>
      <c r="J160" s="73">
        <f t="shared" si="170"/>
        <v>1.5523079811163782</v>
      </c>
      <c r="K160" s="73"/>
      <c r="L160" s="73">
        <f t="shared" si="171"/>
        <v>4.338874366653922E-3</v>
      </c>
      <c r="M160" s="73"/>
      <c r="N160">
        <f t="shared" si="175"/>
        <v>87.496539881242626</v>
      </c>
      <c r="P160" s="99" t="s">
        <v>79</v>
      </c>
      <c r="Q160" s="37">
        <v>48.75</v>
      </c>
      <c r="R160" s="81" t="s">
        <v>162</v>
      </c>
      <c r="S160" s="81" t="s">
        <v>309</v>
      </c>
      <c r="T160" s="81">
        <f>(T159+T161)/(SQRT((T159+T161)^2+(U159+U161)^2+(V159+V161)^2))</f>
        <v>0.17490374111743756</v>
      </c>
      <c r="U160" s="81">
        <f>(U159+U161)/(SQRT((T159+T161)^2+(U159+U161)^2+(V159+V161)^2))</f>
        <v>0.40438843381838568</v>
      </c>
      <c r="V160" s="81">
        <f>(V159+V161)/(SQRT((T159+T161)^2+(U159+U161)^2+(V159+V161)^2))</f>
        <v>-0.89770745565414434</v>
      </c>
      <c r="W160" s="73">
        <f t="shared" si="172"/>
        <v>86.618408540127746</v>
      </c>
      <c r="X160" s="73">
        <f t="shared" si="66"/>
        <v>64.123636645106956</v>
      </c>
      <c r="AD160" s="73" t="s">
        <v>8</v>
      </c>
      <c r="AE160" s="73" t="s">
        <v>8</v>
      </c>
      <c r="AG160" t="s">
        <v>227</v>
      </c>
      <c r="AH160" t="s">
        <v>310</v>
      </c>
      <c r="AI160">
        <f t="shared" si="162"/>
        <v>0</v>
      </c>
      <c r="AJ160">
        <f t="shared" si="163"/>
        <v>0</v>
      </c>
      <c r="AK160">
        <f t="shared" si="164"/>
        <v>0</v>
      </c>
      <c r="AL160">
        <f t="shared" si="165"/>
        <v>0</v>
      </c>
      <c r="AM160">
        <f t="shared" si="173"/>
        <v>0</v>
      </c>
      <c r="AN160">
        <f t="shared" si="166"/>
        <v>0</v>
      </c>
      <c r="AO160">
        <f t="shared" si="169"/>
        <v>0</v>
      </c>
      <c r="AP160">
        <f t="shared" si="167"/>
        <v>0</v>
      </c>
      <c r="AQ160">
        <f t="shared" si="168"/>
        <v>0</v>
      </c>
      <c r="AR160">
        <f t="shared" si="174"/>
        <v>1</v>
      </c>
      <c r="AS160">
        <f t="shared" si="156"/>
        <v>0</v>
      </c>
      <c r="AT160">
        <f t="shared" si="154"/>
        <v>1</v>
      </c>
      <c r="AU160" t="str">
        <f t="shared" si="152"/>
        <v/>
      </c>
    </row>
    <row r="161" spans="1:51" x14ac:dyDescent="0.2">
      <c r="A161" t="s">
        <v>306</v>
      </c>
      <c r="B161" t="s">
        <v>307</v>
      </c>
      <c r="C161" s="72" t="s">
        <v>352</v>
      </c>
      <c r="D161">
        <f t="shared" si="159"/>
        <v>1.552</v>
      </c>
      <c r="F161">
        <f t="shared" si="160"/>
        <v>1.5579999999999998</v>
      </c>
      <c r="H161">
        <f t="shared" si="161"/>
        <v>1.5634999999999999</v>
      </c>
      <c r="J161" s="73">
        <f t="shared" si="170"/>
        <v>1.552889504963483</v>
      </c>
      <c r="K161" s="73"/>
      <c r="L161" s="73">
        <f t="shared" si="171"/>
        <v>4.3761975177438739E-3</v>
      </c>
      <c r="M161" s="73"/>
      <c r="N161">
        <f t="shared" si="175"/>
        <v>87.191186002899926</v>
      </c>
      <c r="P161" s="99" t="s">
        <v>79</v>
      </c>
      <c r="Q161" s="37">
        <v>50</v>
      </c>
      <c r="R161" s="81" t="s">
        <v>162</v>
      </c>
      <c r="S161" s="81" t="s">
        <v>309</v>
      </c>
      <c r="T161" s="81">
        <f>COS(RADIANS(AV161))*SIN(RADIANS(AW161))</f>
        <v>0.1897518359961794</v>
      </c>
      <c r="U161" s="81">
        <f>COS(RADIANS(AW161))</f>
        <v>0.40872872054650489</v>
      </c>
      <c r="V161" s="81">
        <f>SIN(RADIANS(AV161))*SIN(RADIANS(AW161))</f>
        <v>-0.89271220095644266</v>
      </c>
      <c r="W161" s="73">
        <f t="shared" si="172"/>
        <v>85.992590586028726</v>
      </c>
      <c r="X161" s="73">
        <f t="shared" si="66"/>
        <v>63.192236629666787</v>
      </c>
      <c r="AD161" s="73" t="s">
        <v>8</v>
      </c>
      <c r="AE161" s="73" t="s">
        <v>8</v>
      </c>
      <c r="AG161" t="s">
        <v>227</v>
      </c>
      <c r="AH161" t="s">
        <v>310</v>
      </c>
      <c r="AI161">
        <f t="shared" si="162"/>
        <v>0</v>
      </c>
      <c r="AJ161">
        <f t="shared" si="163"/>
        <v>0</v>
      </c>
      <c r="AK161">
        <f t="shared" si="164"/>
        <v>0</v>
      </c>
      <c r="AL161">
        <f t="shared" si="165"/>
        <v>0</v>
      </c>
      <c r="AM161">
        <f t="shared" si="173"/>
        <v>0</v>
      </c>
      <c r="AN161">
        <f t="shared" si="166"/>
        <v>0</v>
      </c>
      <c r="AO161">
        <f t="shared" si="169"/>
        <v>0</v>
      </c>
      <c r="AP161">
        <f t="shared" si="167"/>
        <v>0</v>
      </c>
      <c r="AQ161">
        <f t="shared" si="168"/>
        <v>0</v>
      </c>
      <c r="AR161">
        <f t="shared" si="174"/>
        <v>1</v>
      </c>
      <c r="AS161">
        <f t="shared" si="156"/>
        <v>0</v>
      </c>
      <c r="AT161">
        <f t="shared" si="154"/>
        <v>1</v>
      </c>
      <c r="AU161" t="str">
        <f t="shared" si="152"/>
        <v/>
      </c>
      <c r="AV161" s="80">
        <v>282</v>
      </c>
      <c r="AW161" s="80">
        <v>65.875</v>
      </c>
      <c r="AX161">
        <f>V161/(1+U161)</f>
        <v>-0.63370057551614489</v>
      </c>
      <c r="AY161">
        <f>T161/(1+U161)</f>
        <v>0.13469721546002605</v>
      </c>
    </row>
    <row r="162" spans="1:51" x14ac:dyDescent="0.2">
      <c r="A162" t="s">
        <v>306</v>
      </c>
      <c r="B162" t="s">
        <v>307</v>
      </c>
      <c r="C162" t="s">
        <v>353</v>
      </c>
      <c r="D162">
        <f t="shared" si="159"/>
        <v>1.552575</v>
      </c>
      <c r="F162">
        <f t="shared" si="160"/>
        <v>1.5586249999999999</v>
      </c>
      <c r="H162">
        <f t="shared" si="161"/>
        <v>1.5641125</v>
      </c>
      <c r="J162" s="73">
        <f t="shared" si="170"/>
        <v>1.5534710283284927</v>
      </c>
      <c r="K162" s="73"/>
      <c r="L162" s="73">
        <f t="shared" si="171"/>
        <v>4.4135206781432679E-3</v>
      </c>
      <c r="M162" s="73"/>
      <c r="N162">
        <f t="shared" si="175"/>
        <v>86.88775144895375</v>
      </c>
      <c r="P162" s="99" t="s">
        <v>79</v>
      </c>
      <c r="Q162" s="37">
        <v>51.25</v>
      </c>
      <c r="R162" s="81" t="s">
        <v>162</v>
      </c>
      <c r="S162" s="81" t="s">
        <v>309</v>
      </c>
      <c r="T162" s="81">
        <f>(T161+T163)/(SQRT((T161+T163)^2+(U161+U163)^2+(V161+V163)^2))</f>
        <v>0.20594012614362589</v>
      </c>
      <c r="U162" s="81">
        <f>(U161+U163)/(SQRT((T161+T163)^2+(U161+U163)^2+(V161+V163)^2))</f>
        <v>0.41139266649876877</v>
      </c>
      <c r="V162" s="81">
        <f>(V161+V163)/(SQRT((T161+T163)^2+(U161+U163)^2+(V161+V163)^2))</f>
        <v>-0.88788779606151813</v>
      </c>
      <c r="W162" s="73">
        <f t="shared" si="172"/>
        <v>85.254135936216159</v>
      </c>
      <c r="X162" s="73">
        <f t="shared" si="66"/>
        <v>62.219779295423599</v>
      </c>
      <c r="AD162" s="73" t="s">
        <v>8</v>
      </c>
      <c r="AE162" s="73" t="s">
        <v>8</v>
      </c>
      <c r="AG162" t="s">
        <v>227</v>
      </c>
      <c r="AH162" t="s">
        <v>310</v>
      </c>
      <c r="AI162">
        <f t="shared" si="162"/>
        <v>0</v>
      </c>
      <c r="AJ162">
        <f t="shared" si="163"/>
        <v>0</v>
      </c>
      <c r="AK162">
        <f t="shared" si="164"/>
        <v>0</v>
      </c>
      <c r="AL162">
        <f t="shared" si="165"/>
        <v>0</v>
      </c>
      <c r="AM162">
        <f t="shared" si="173"/>
        <v>0</v>
      </c>
      <c r="AN162">
        <f t="shared" si="166"/>
        <v>0</v>
      </c>
      <c r="AO162">
        <f t="shared" si="169"/>
        <v>0</v>
      </c>
      <c r="AP162">
        <f t="shared" si="167"/>
        <v>0</v>
      </c>
      <c r="AQ162">
        <f t="shared" si="168"/>
        <v>0</v>
      </c>
      <c r="AR162">
        <f t="shared" si="174"/>
        <v>1</v>
      </c>
      <c r="AS162">
        <f t="shared" si="156"/>
        <v>0</v>
      </c>
      <c r="AT162">
        <f t="shared" si="154"/>
        <v>1</v>
      </c>
      <c r="AU162" t="str">
        <f t="shared" si="152"/>
        <v/>
      </c>
    </row>
    <row r="163" spans="1:51" x14ac:dyDescent="0.2">
      <c r="A163" t="s">
        <v>306</v>
      </c>
      <c r="B163" t="s">
        <v>307</v>
      </c>
      <c r="C163" t="s">
        <v>354</v>
      </c>
      <c r="D163">
        <f t="shared" si="159"/>
        <v>1.55315</v>
      </c>
      <c r="F163">
        <f t="shared" si="160"/>
        <v>1.55925</v>
      </c>
      <c r="H163">
        <f t="shared" si="161"/>
        <v>1.5647249999999999</v>
      </c>
      <c r="J163" s="73">
        <f t="shared" si="170"/>
        <v>1.5540525512119918</v>
      </c>
      <c r="K163" s="73"/>
      <c r="L163" s="73">
        <f t="shared" si="171"/>
        <v>4.4508438477879331E-3</v>
      </c>
      <c r="M163" s="73"/>
      <c r="N163">
        <f t="shared" si="175"/>
        <v>86.58620982977051</v>
      </c>
      <c r="P163" s="99" t="s">
        <v>79</v>
      </c>
      <c r="Q163" s="37">
        <v>52.5</v>
      </c>
      <c r="R163" s="81" t="s">
        <v>162</v>
      </c>
      <c r="S163" s="81" t="s">
        <v>309</v>
      </c>
      <c r="T163" s="81">
        <f>(T161+T165)/(SQRT((T161+T165)^2+(U161+U165)^2+(V161+V165)^2))</f>
        <v>0.22206819276104164</v>
      </c>
      <c r="U163" s="81">
        <f>(U161+U165)/(SQRT((T161+T165)^2+(U161+U165)^2+(V161+V165)^2))</f>
        <v>0.41393630797676984</v>
      </c>
      <c r="V163" s="81">
        <f>(V161+V165)/(SQRT((T161+T165)^2+(U161+U165)^2+(V161+V165)^2))</f>
        <v>-0.88280374415971175</v>
      </c>
      <c r="W163" s="73">
        <f t="shared" si="172"/>
        <v>84.516282861607081</v>
      </c>
      <c r="X163" s="73">
        <f t="shared" si="66"/>
        <v>61.24745508974371</v>
      </c>
      <c r="AD163" s="73" t="s">
        <v>8</v>
      </c>
      <c r="AE163" s="73" t="s">
        <v>8</v>
      </c>
      <c r="AG163" t="s">
        <v>227</v>
      </c>
      <c r="AH163" t="s">
        <v>310</v>
      </c>
      <c r="AI163">
        <f t="shared" si="162"/>
        <v>0</v>
      </c>
      <c r="AJ163">
        <f t="shared" si="163"/>
        <v>0</v>
      </c>
      <c r="AK163">
        <f t="shared" si="164"/>
        <v>0</v>
      </c>
      <c r="AL163">
        <f t="shared" si="165"/>
        <v>0</v>
      </c>
      <c r="AM163">
        <f t="shared" si="173"/>
        <v>0</v>
      </c>
      <c r="AN163">
        <f t="shared" si="166"/>
        <v>0</v>
      </c>
      <c r="AO163">
        <f t="shared" si="169"/>
        <v>0</v>
      </c>
      <c r="AP163">
        <f t="shared" si="167"/>
        <v>0</v>
      </c>
      <c r="AQ163">
        <f t="shared" si="168"/>
        <v>0</v>
      </c>
      <c r="AR163">
        <f t="shared" si="174"/>
        <v>1</v>
      </c>
      <c r="AS163">
        <f t="shared" si="156"/>
        <v>0</v>
      </c>
      <c r="AT163">
        <f t="shared" si="154"/>
        <v>1</v>
      </c>
      <c r="AU163" t="str">
        <f t="shared" si="152"/>
        <v/>
      </c>
    </row>
    <row r="164" spans="1:51" x14ac:dyDescent="0.2">
      <c r="A164" t="s">
        <v>306</v>
      </c>
      <c r="B164" t="s">
        <v>307</v>
      </c>
      <c r="C164" t="s">
        <v>355</v>
      </c>
      <c r="D164">
        <f t="shared" si="159"/>
        <v>1.553725</v>
      </c>
      <c r="F164">
        <f t="shared" si="160"/>
        <v>1.5598749999999999</v>
      </c>
      <c r="H164">
        <f t="shared" si="161"/>
        <v>1.5653375</v>
      </c>
      <c r="J164" s="73">
        <f t="shared" si="170"/>
        <v>1.5546340736145627</v>
      </c>
      <c r="K164" s="73"/>
      <c r="L164" s="73">
        <f t="shared" si="171"/>
        <v>4.4881670266132545E-3</v>
      </c>
      <c r="M164" s="73"/>
      <c r="N164">
        <f t="shared" si="175"/>
        <v>86.286535285794386</v>
      </c>
      <c r="P164" s="99" t="s">
        <v>79</v>
      </c>
      <c r="Q164" s="37">
        <v>53.75</v>
      </c>
      <c r="R164" s="81" t="s">
        <v>162</v>
      </c>
      <c r="S164" s="81" t="s">
        <v>309</v>
      </c>
      <c r="T164" s="81">
        <f>(T163+T165)/(SQRT((T163+T165)^2+(U163+U165)^2+(V163+V165)^2))</f>
        <v>0.23813131948196378</v>
      </c>
      <c r="U164" s="81">
        <f>(U163+U165)/(SQRT((T163+T165)^2+(U163+U165)^2+(V163+V165)^2))</f>
        <v>0.41635890113776192</v>
      </c>
      <c r="V164" s="81">
        <f>(V163+V165)/(SQRT((T163+T165)^2+(U163+U165)^2+(V163+V165)^2))</f>
        <v>-0.87746153199165056</v>
      </c>
      <c r="W164" s="73">
        <f t="shared" si="172"/>
        <v>83.77912703139063</v>
      </c>
      <c r="X164" s="73">
        <f t="shared" si="66"/>
        <v>60.275272095997586</v>
      </c>
      <c r="AD164" s="73" t="s">
        <v>8</v>
      </c>
      <c r="AE164" s="73" t="s">
        <v>8</v>
      </c>
      <c r="AG164" t="s">
        <v>227</v>
      </c>
      <c r="AH164" t="s">
        <v>310</v>
      </c>
      <c r="AI164">
        <f t="shared" si="162"/>
        <v>0</v>
      </c>
      <c r="AJ164">
        <f t="shared" si="163"/>
        <v>0</v>
      </c>
      <c r="AK164">
        <f t="shared" si="164"/>
        <v>0</v>
      </c>
      <c r="AL164">
        <f t="shared" si="165"/>
        <v>0</v>
      </c>
      <c r="AM164">
        <f t="shared" si="173"/>
        <v>0</v>
      </c>
      <c r="AN164">
        <f t="shared" si="166"/>
        <v>0</v>
      </c>
      <c r="AO164">
        <f t="shared" si="169"/>
        <v>0</v>
      </c>
      <c r="AP164">
        <f t="shared" si="167"/>
        <v>0</v>
      </c>
      <c r="AQ164">
        <f t="shared" si="168"/>
        <v>0</v>
      </c>
      <c r="AR164">
        <f t="shared" si="174"/>
        <v>1</v>
      </c>
      <c r="AS164">
        <f t="shared" si="156"/>
        <v>0</v>
      </c>
      <c r="AT164">
        <f t="shared" si="154"/>
        <v>1</v>
      </c>
      <c r="AU164" t="str">
        <f t="shared" si="152"/>
        <v/>
      </c>
    </row>
    <row r="165" spans="1:51" x14ac:dyDescent="0.2">
      <c r="A165" t="s">
        <v>306</v>
      </c>
      <c r="B165" t="s">
        <v>307</v>
      </c>
      <c r="C165" s="72" t="s">
        <v>356</v>
      </c>
      <c r="D165">
        <f t="shared" si="159"/>
        <v>1.5543</v>
      </c>
      <c r="F165">
        <f t="shared" si="160"/>
        <v>1.5605</v>
      </c>
      <c r="H165">
        <f t="shared" si="161"/>
        <v>1.56595</v>
      </c>
      <c r="J165" s="73">
        <f t="shared" si="170"/>
        <v>1.5552155955367877</v>
      </c>
      <c r="K165" s="73"/>
      <c r="L165" s="73">
        <f t="shared" si="171"/>
        <v>4.5254902145559495E-3</v>
      </c>
      <c r="M165" s="73"/>
      <c r="N165">
        <f t="shared" si="175"/>
        <v>85.988702472798153</v>
      </c>
      <c r="P165" s="99" t="s">
        <v>79</v>
      </c>
      <c r="Q165" s="37">
        <v>55</v>
      </c>
      <c r="R165" s="81" t="s">
        <v>162</v>
      </c>
      <c r="S165" s="81" t="s">
        <v>309</v>
      </c>
      <c r="T165" s="81">
        <f>COS(RADIANS(AV165))*SIN(RADIANS(AW165))</f>
        <v>0.25412480893044825</v>
      </c>
      <c r="U165" s="81">
        <f>COS(RADIANS(AW165))</f>
        <v>0.41865973753742813</v>
      </c>
      <c r="V165" s="81">
        <f>SIN(RADIANS(AV165))*SIN(RADIANS(AW165))</f>
        <v>-0.87186272179234436</v>
      </c>
      <c r="W165" s="73">
        <f t="shared" si="172"/>
        <v>83.042764961079229</v>
      </c>
      <c r="X165" s="73">
        <f t="shared" si="66"/>
        <v>59.303238869007544</v>
      </c>
      <c r="AD165" s="73" t="s">
        <v>8</v>
      </c>
      <c r="AE165" s="73" t="s">
        <v>8</v>
      </c>
      <c r="AG165" t="s">
        <v>227</v>
      </c>
      <c r="AH165" t="s">
        <v>310</v>
      </c>
      <c r="AI165">
        <f t="shared" si="162"/>
        <v>0</v>
      </c>
      <c r="AJ165">
        <f t="shared" si="163"/>
        <v>0</v>
      </c>
      <c r="AK165">
        <f t="shared" si="164"/>
        <v>0</v>
      </c>
      <c r="AL165">
        <f t="shared" si="165"/>
        <v>0</v>
      </c>
      <c r="AM165">
        <f t="shared" si="173"/>
        <v>0</v>
      </c>
      <c r="AN165">
        <f t="shared" si="166"/>
        <v>0</v>
      </c>
      <c r="AO165">
        <f t="shared" si="169"/>
        <v>0</v>
      </c>
      <c r="AP165">
        <f t="shared" si="167"/>
        <v>0</v>
      </c>
      <c r="AQ165">
        <f t="shared" si="168"/>
        <v>0</v>
      </c>
      <c r="AR165">
        <f t="shared" si="174"/>
        <v>1</v>
      </c>
      <c r="AS165">
        <f t="shared" si="156"/>
        <v>0</v>
      </c>
      <c r="AT165">
        <f t="shared" si="154"/>
        <v>1</v>
      </c>
      <c r="AU165" t="str">
        <f t="shared" si="152"/>
        <v/>
      </c>
      <c r="AV165" s="80">
        <v>286.25</v>
      </c>
      <c r="AW165" s="80">
        <v>65.25</v>
      </c>
      <c r="AX165">
        <f>V165/(1+U165)</f>
        <v>-0.61456789018751035</v>
      </c>
      <c r="AY165">
        <f>T165/(1+U165)</f>
        <v>0.17913020452076073</v>
      </c>
    </row>
    <row r="166" spans="1:51" x14ac:dyDescent="0.2">
      <c r="A166" t="s">
        <v>306</v>
      </c>
      <c r="B166" t="s">
        <v>307</v>
      </c>
      <c r="C166" t="s">
        <v>357</v>
      </c>
      <c r="D166">
        <f t="shared" si="159"/>
        <v>1.554875</v>
      </c>
      <c r="F166">
        <f t="shared" si="160"/>
        <v>1.5611249999999999</v>
      </c>
      <c r="H166">
        <f t="shared" si="161"/>
        <v>1.5665625000000001</v>
      </c>
      <c r="J166" s="73">
        <f t="shared" si="170"/>
        <v>1.5557971169792484</v>
      </c>
      <c r="K166" s="73"/>
      <c r="L166" s="73">
        <f t="shared" si="171"/>
        <v>4.5628134115505148E-3</v>
      </c>
      <c r="M166" s="73"/>
      <c r="N166">
        <f t="shared" si="175"/>
        <v>85.692686547686478</v>
      </c>
      <c r="P166" s="99" t="s">
        <v>79</v>
      </c>
      <c r="Q166" s="37">
        <v>56.25</v>
      </c>
      <c r="R166" s="81" t="s">
        <v>162</v>
      </c>
      <c r="S166" s="81" t="s">
        <v>309</v>
      </c>
      <c r="T166" s="81">
        <f>(T165+T167)/(SQRT((T165+T167)^2+(U165+U167)^2+(V165+V167)^2))</f>
        <v>0.26660500437095136</v>
      </c>
      <c r="U166" s="81">
        <f>(U165+U167)/(SQRT((T165+T167)^2+(U165+U167)^2+(V165+V167)^2))</f>
        <v>0.42670022768670707</v>
      </c>
      <c r="V166" s="81">
        <f>(V165+V167)/(SQRT((T165+T167)^2+(U165+U167)^2+(V165+V167)^2))</f>
        <v>-0.86420407736626514</v>
      </c>
      <c r="W166" s="73">
        <f t="shared" si="172"/>
        <v>82.643472866996177</v>
      </c>
      <c r="X166" s="73">
        <f t="shared" si="66"/>
        <v>58.38694959272506</v>
      </c>
      <c r="AD166" s="73" t="s">
        <v>8</v>
      </c>
      <c r="AE166" s="73" t="s">
        <v>8</v>
      </c>
      <c r="AG166" t="s">
        <v>227</v>
      </c>
      <c r="AH166" t="s">
        <v>310</v>
      </c>
      <c r="AI166">
        <f t="shared" si="162"/>
        <v>0</v>
      </c>
      <c r="AJ166">
        <f t="shared" si="163"/>
        <v>0</v>
      </c>
      <c r="AK166">
        <f t="shared" si="164"/>
        <v>0</v>
      </c>
      <c r="AL166">
        <f t="shared" si="165"/>
        <v>0</v>
      </c>
      <c r="AM166">
        <f t="shared" si="173"/>
        <v>0</v>
      </c>
      <c r="AN166">
        <f t="shared" si="166"/>
        <v>0</v>
      </c>
      <c r="AO166">
        <f t="shared" si="169"/>
        <v>0</v>
      </c>
      <c r="AP166">
        <f t="shared" si="167"/>
        <v>0</v>
      </c>
      <c r="AQ166">
        <f t="shared" si="168"/>
        <v>0</v>
      </c>
      <c r="AR166">
        <f t="shared" si="174"/>
        <v>1</v>
      </c>
      <c r="AS166">
        <f t="shared" si="156"/>
        <v>0</v>
      </c>
      <c r="AT166">
        <f t="shared" si="154"/>
        <v>1</v>
      </c>
      <c r="AU166" t="str">
        <f t="shared" si="152"/>
        <v/>
      </c>
    </row>
    <row r="167" spans="1:51" x14ac:dyDescent="0.2">
      <c r="A167" t="s">
        <v>306</v>
      </c>
      <c r="B167" t="s">
        <v>307</v>
      </c>
      <c r="C167" t="s">
        <v>358</v>
      </c>
      <c r="D167">
        <f t="shared" si="159"/>
        <v>1.55545</v>
      </c>
      <c r="F167">
        <f t="shared" si="160"/>
        <v>1.56175</v>
      </c>
      <c r="H167">
        <f t="shared" si="161"/>
        <v>1.567175</v>
      </c>
      <c r="J167" s="73">
        <f t="shared" si="170"/>
        <v>1.556378637942524</v>
      </c>
      <c r="K167" s="73"/>
      <c r="L167" s="73">
        <f t="shared" si="171"/>
        <v>4.600136617535E-3</v>
      </c>
      <c r="M167" s="73"/>
      <c r="N167">
        <f t="shared" si="175"/>
        <v>85.398463154760364</v>
      </c>
      <c r="P167" s="99" t="s">
        <v>79</v>
      </c>
      <c r="Q167" s="37">
        <v>57.5</v>
      </c>
      <c r="R167" s="81" t="s">
        <v>162</v>
      </c>
      <c r="S167" s="81" t="s">
        <v>309</v>
      </c>
      <c r="T167" s="81">
        <f>(T165+T169)/(SQRT((T165+T169)^2+(U165+U169)^2+(V165+V169)^2))</f>
        <v>0.27901080112703786</v>
      </c>
      <c r="U167" s="81">
        <f>(U165+U169)/(SQRT((T165+T169)^2+(U165+U169)^2+(V165+V169)^2))</f>
        <v>0.43462164304346651</v>
      </c>
      <c r="V167" s="81">
        <f>(V165+V169)/(SQRT((T165+T169)^2+(U165+U169)^2+(V165+V169)^2))</f>
        <v>-0.85630426850077423</v>
      </c>
      <c r="W167" s="73">
        <f t="shared" si="172"/>
        <v>82.245887356630476</v>
      </c>
      <c r="X167" s="73">
        <f t="shared" si="66"/>
        <v>57.471490745688143</v>
      </c>
      <c r="AD167" s="73" t="s">
        <v>8</v>
      </c>
      <c r="AE167" s="73" t="s">
        <v>8</v>
      </c>
      <c r="AG167" t="s">
        <v>227</v>
      </c>
      <c r="AH167" t="s">
        <v>310</v>
      </c>
      <c r="AI167">
        <f t="shared" si="162"/>
        <v>0</v>
      </c>
      <c r="AJ167">
        <f t="shared" si="163"/>
        <v>0</v>
      </c>
      <c r="AK167">
        <f t="shared" si="164"/>
        <v>0</v>
      </c>
      <c r="AL167">
        <f t="shared" si="165"/>
        <v>0</v>
      </c>
      <c r="AM167">
        <f t="shared" si="173"/>
        <v>0</v>
      </c>
      <c r="AN167">
        <f t="shared" si="166"/>
        <v>0</v>
      </c>
      <c r="AO167">
        <f t="shared" si="169"/>
        <v>0</v>
      </c>
      <c r="AP167">
        <f t="shared" si="167"/>
        <v>0</v>
      </c>
      <c r="AQ167">
        <f t="shared" si="168"/>
        <v>0</v>
      </c>
      <c r="AR167">
        <f t="shared" si="174"/>
        <v>1</v>
      </c>
      <c r="AS167">
        <f t="shared" si="156"/>
        <v>0</v>
      </c>
      <c r="AT167">
        <f t="shared" si="154"/>
        <v>1</v>
      </c>
      <c r="AU167" t="str">
        <f t="shared" si="152"/>
        <v/>
      </c>
    </row>
    <row r="168" spans="1:51" x14ac:dyDescent="0.2">
      <c r="A168" t="s">
        <v>306</v>
      </c>
      <c r="B168" t="s">
        <v>307</v>
      </c>
      <c r="C168" t="s">
        <v>359</v>
      </c>
      <c r="D168">
        <f t="shared" si="159"/>
        <v>1.556025</v>
      </c>
      <c r="F168">
        <f t="shared" si="160"/>
        <v>1.5623749999999998</v>
      </c>
      <c r="H168">
        <f t="shared" si="161"/>
        <v>1.5677875000000001</v>
      </c>
      <c r="J168" s="73">
        <f t="shared" si="170"/>
        <v>1.5569601584271946</v>
      </c>
      <c r="K168" s="73"/>
      <c r="L168" s="73">
        <f t="shared" si="171"/>
        <v>4.6374598324447902E-3</v>
      </c>
      <c r="M168" s="73"/>
      <c r="N168">
        <f t="shared" si="175"/>
        <v>85.106008412498213</v>
      </c>
      <c r="P168" s="99" t="s">
        <v>79</v>
      </c>
      <c r="Q168" s="37">
        <v>58.75</v>
      </c>
      <c r="R168" s="81" t="s">
        <v>162</v>
      </c>
      <c r="S168" s="81" t="s">
        <v>309</v>
      </c>
      <c r="T168" s="81">
        <f>(T167+T169)/(SQRT((T167+T169)^2+(U167+U169)^2+(V167+V169)^2))</f>
        <v>0.29133873724209558</v>
      </c>
      <c r="U168" s="81">
        <f>(U167+U169)/(SQRT((T167+T169)^2+(U167+U169)^2+(V167+V169)^2))</f>
        <v>0.44242177306074915</v>
      </c>
      <c r="V168" s="81">
        <f>(V167+V169)/(SQRT((T167+T169)^2+(U167+U169)^2+(V167+V169)^2))</f>
        <v>-0.84816549971333088</v>
      </c>
      <c r="W168" s="73">
        <f t="shared" si="172"/>
        <v>81.850105085056754</v>
      </c>
      <c r="X168" s="73">
        <f t="shared" si="66"/>
        <v>56.556909757656541</v>
      </c>
      <c r="AD168" s="73" t="s">
        <v>8</v>
      </c>
      <c r="AE168" s="73" t="s">
        <v>8</v>
      </c>
      <c r="AG168" t="s">
        <v>227</v>
      </c>
      <c r="AH168" t="s">
        <v>310</v>
      </c>
      <c r="AI168">
        <f t="shared" si="162"/>
        <v>0</v>
      </c>
      <c r="AJ168">
        <f t="shared" si="163"/>
        <v>0</v>
      </c>
      <c r="AK168">
        <f t="shared" si="164"/>
        <v>0</v>
      </c>
      <c r="AL168">
        <f t="shared" si="165"/>
        <v>0</v>
      </c>
      <c r="AM168">
        <f t="shared" si="173"/>
        <v>0</v>
      </c>
      <c r="AN168">
        <f t="shared" si="166"/>
        <v>0</v>
      </c>
      <c r="AO168">
        <f t="shared" si="169"/>
        <v>0</v>
      </c>
      <c r="AP168">
        <f t="shared" si="167"/>
        <v>0</v>
      </c>
      <c r="AQ168">
        <f t="shared" si="168"/>
        <v>0</v>
      </c>
      <c r="AR168">
        <f t="shared" si="174"/>
        <v>1</v>
      </c>
      <c r="AS168">
        <f t="shared" si="156"/>
        <v>0</v>
      </c>
      <c r="AT168">
        <f t="shared" si="154"/>
        <v>1</v>
      </c>
      <c r="AU168" t="str">
        <f t="shared" si="152"/>
        <v/>
      </c>
    </row>
    <row r="169" spans="1:51" x14ac:dyDescent="0.2">
      <c r="A169" t="s">
        <v>306</v>
      </c>
      <c r="B169" t="s">
        <v>307</v>
      </c>
      <c r="C169" s="72" t="s">
        <v>360</v>
      </c>
      <c r="D169">
        <f t="shared" si="159"/>
        <v>1.5566</v>
      </c>
      <c r="F169">
        <f t="shared" si="160"/>
        <v>1.5629999999999999</v>
      </c>
      <c r="H169">
        <f t="shared" si="161"/>
        <v>1.5684</v>
      </c>
      <c r="J169" s="73">
        <f t="shared" si="170"/>
        <v>1.5575416784338383</v>
      </c>
      <c r="K169" s="73"/>
      <c r="L169" s="73">
        <f t="shared" si="171"/>
        <v>4.6747830562170467E-3</v>
      </c>
      <c r="M169" s="73"/>
      <c r="N169">
        <f t="shared" si="175"/>
        <v>84.815298900759629</v>
      </c>
      <c r="P169" s="99" t="s">
        <v>79</v>
      </c>
      <c r="Q169" s="37">
        <v>60</v>
      </c>
      <c r="R169" s="81" t="s">
        <v>162</v>
      </c>
      <c r="S169" s="81" t="s">
        <v>309</v>
      </c>
      <c r="T169" s="81">
        <f>COS(RADIANS(AV169))*SIN(RADIANS(AW169))</f>
        <v>0.30358537248727074</v>
      </c>
      <c r="U169" s="81">
        <f>COS(RADIANS(AW169))</f>
        <v>0.45009844103743507</v>
      </c>
      <c r="V169" s="81">
        <f>SIN(RADIANS(AV169))*SIN(RADIANS(AW169))</f>
        <v>-0.83979004220545239</v>
      </c>
      <c r="W169" s="73">
        <f t="shared" si="172"/>
        <v>81.45622297796389</v>
      </c>
      <c r="X169" s="73">
        <f t="shared" si="66"/>
        <v>55.643256898201571</v>
      </c>
      <c r="AD169" s="73" t="s">
        <v>8</v>
      </c>
      <c r="AE169" s="73" t="s">
        <v>8</v>
      </c>
      <c r="AG169" t="s">
        <v>227</v>
      </c>
      <c r="AH169" t="s">
        <v>310</v>
      </c>
      <c r="AI169">
        <f t="shared" si="162"/>
        <v>0</v>
      </c>
      <c r="AJ169">
        <f t="shared" si="163"/>
        <v>0</v>
      </c>
      <c r="AK169">
        <f t="shared" si="164"/>
        <v>0</v>
      </c>
      <c r="AL169">
        <f t="shared" si="165"/>
        <v>0</v>
      </c>
      <c r="AM169">
        <f t="shared" si="173"/>
        <v>0</v>
      </c>
      <c r="AN169">
        <f t="shared" si="166"/>
        <v>0</v>
      </c>
      <c r="AO169">
        <f t="shared" si="169"/>
        <v>0</v>
      </c>
      <c r="AP169">
        <f t="shared" si="167"/>
        <v>0</v>
      </c>
      <c r="AQ169">
        <f t="shared" si="168"/>
        <v>0</v>
      </c>
      <c r="AR169">
        <f t="shared" si="174"/>
        <v>1</v>
      </c>
      <c r="AS169">
        <f t="shared" si="156"/>
        <v>0</v>
      </c>
      <c r="AT169">
        <f t="shared" si="154"/>
        <v>1</v>
      </c>
      <c r="AU169" t="str">
        <f t="shared" si="152"/>
        <v/>
      </c>
      <c r="AV169" s="80">
        <v>289.875</v>
      </c>
      <c r="AW169" s="80">
        <v>63.25</v>
      </c>
      <c r="AX169">
        <f>V169/(1+U169)</f>
        <v>-0.57912622925423363</v>
      </c>
      <c r="AY169">
        <f>T169/(1+U169)</f>
        <v>0.20935500921584227</v>
      </c>
    </row>
    <row r="170" spans="1:51" x14ac:dyDescent="0.2">
      <c r="A170" t="s">
        <v>306</v>
      </c>
      <c r="B170" t="s">
        <v>307</v>
      </c>
      <c r="C170" t="s">
        <v>361</v>
      </c>
      <c r="D170">
        <f t="shared" si="159"/>
        <v>1.557175</v>
      </c>
      <c r="F170">
        <f t="shared" si="160"/>
        <v>1.563625</v>
      </c>
      <c r="H170">
        <f t="shared" si="161"/>
        <v>1.5690124999999999</v>
      </c>
      <c r="J170" s="73">
        <f t="shared" si="170"/>
        <v>1.5581231979630321</v>
      </c>
      <c r="K170" s="73"/>
      <c r="L170" s="73">
        <f t="shared" si="171"/>
        <v>4.7121062887882648E-3</v>
      </c>
      <c r="M170" s="73"/>
      <c r="N170">
        <f t="shared" si="175"/>
        <v>84.526311648453472</v>
      </c>
      <c r="P170" s="99" t="s">
        <v>79</v>
      </c>
      <c r="Q170" s="37">
        <v>61.25</v>
      </c>
      <c r="R170" s="81" t="s">
        <v>162</v>
      </c>
      <c r="S170" s="81" t="s">
        <v>309</v>
      </c>
      <c r="T170" s="81">
        <f>(T169+T171)/(SQRT((T169+T171)^2+(U169+U171)^2+(V169+V171)^2))</f>
        <v>0.32029475245553546</v>
      </c>
      <c r="U170" s="81">
        <f>(U169+U171)/(SQRT((T169+T171)^2+(U169+U171)^2+(V169+V171)^2))</f>
        <v>0.45520749339022432</v>
      </c>
      <c r="V170" s="81">
        <f>(V169+V171)/(SQRT((T169+T171)^2+(U169+U171)^2+(V169+V171)^2))</f>
        <v>-0.83078120435577751</v>
      </c>
      <c r="W170" s="73">
        <f t="shared" si="172"/>
        <v>80.768324464593363</v>
      </c>
      <c r="X170" s="73">
        <f t="shared" si="66"/>
        <v>54.519603695910753</v>
      </c>
      <c r="AD170" s="73" t="s">
        <v>8</v>
      </c>
      <c r="AE170" s="73" t="s">
        <v>8</v>
      </c>
      <c r="AG170" t="s">
        <v>227</v>
      </c>
      <c r="AH170" t="s">
        <v>310</v>
      </c>
      <c r="AI170">
        <f t="shared" si="162"/>
        <v>0</v>
      </c>
      <c r="AJ170">
        <f t="shared" si="163"/>
        <v>0</v>
      </c>
      <c r="AK170">
        <f t="shared" si="164"/>
        <v>0</v>
      </c>
      <c r="AL170">
        <f t="shared" si="165"/>
        <v>0</v>
      </c>
      <c r="AM170">
        <f t="shared" si="173"/>
        <v>0</v>
      </c>
      <c r="AN170">
        <f t="shared" si="166"/>
        <v>0</v>
      </c>
      <c r="AO170">
        <f t="shared" si="169"/>
        <v>0</v>
      </c>
      <c r="AP170">
        <f t="shared" si="167"/>
        <v>0</v>
      </c>
      <c r="AQ170">
        <f t="shared" si="168"/>
        <v>0</v>
      </c>
      <c r="AR170">
        <f t="shared" si="174"/>
        <v>1</v>
      </c>
      <c r="AS170">
        <f t="shared" si="156"/>
        <v>0</v>
      </c>
      <c r="AT170">
        <f t="shared" si="154"/>
        <v>1</v>
      </c>
      <c r="AU170" t="str">
        <f t="shared" si="152"/>
        <v/>
      </c>
    </row>
    <row r="171" spans="1:51" x14ac:dyDescent="0.2">
      <c r="A171" t="s">
        <v>306</v>
      </c>
      <c r="B171" t="s">
        <v>307</v>
      </c>
      <c r="C171" t="s">
        <v>362</v>
      </c>
      <c r="D171">
        <f t="shared" si="159"/>
        <v>1.55775</v>
      </c>
      <c r="F171">
        <f t="shared" si="160"/>
        <v>1.5642499999999999</v>
      </c>
      <c r="H171">
        <f t="shared" si="161"/>
        <v>1.569625</v>
      </c>
      <c r="J171" s="73">
        <f t="shared" si="170"/>
        <v>1.5587047170153532</v>
      </c>
      <c r="K171" s="73"/>
      <c r="L171" s="73">
        <f t="shared" si="171"/>
        <v>4.7494295300951617E-3</v>
      </c>
      <c r="M171" s="73"/>
      <c r="N171">
        <f t="shared" si="175"/>
        <v>84.239024121617774</v>
      </c>
      <c r="P171" s="99" t="s">
        <v>79</v>
      </c>
      <c r="Q171" s="37">
        <v>62.5</v>
      </c>
      <c r="R171" s="81" t="s">
        <v>162</v>
      </c>
      <c r="S171" s="81" t="s">
        <v>309</v>
      </c>
      <c r="T171" s="81">
        <f>(T169+T173)/(SQRT((T169+T173)^2+(U169+U173)^2+(V169+V173)^2))</f>
        <v>0.3368803497269397</v>
      </c>
      <c r="U171" s="81">
        <f>(U169+U173)/(SQRT((T169+T173)^2+(U169+U173)^2+(V169+V173)^2))</f>
        <v>0.46014062399989747</v>
      </c>
      <c r="V171" s="81">
        <f>(V169+V173)/(SQRT((T169+T173)^2+(U169+U173)^2+(V169+V173)^2))</f>
        <v>-0.82145129868595357</v>
      </c>
      <c r="W171" s="73">
        <f t="shared" si="172"/>
        <v>80.082687103256518</v>
      </c>
      <c r="X171" s="73">
        <f t="shared" si="66"/>
        <v>53.396027893614828</v>
      </c>
      <c r="AD171" s="73" t="s">
        <v>8</v>
      </c>
      <c r="AE171" s="73" t="s">
        <v>8</v>
      </c>
      <c r="AG171" t="s">
        <v>227</v>
      </c>
      <c r="AH171" t="s">
        <v>310</v>
      </c>
      <c r="AI171">
        <f t="shared" si="162"/>
        <v>0</v>
      </c>
      <c r="AJ171">
        <f t="shared" si="163"/>
        <v>0</v>
      </c>
      <c r="AK171">
        <f t="shared" si="164"/>
        <v>0</v>
      </c>
      <c r="AL171">
        <f t="shared" si="165"/>
        <v>0</v>
      </c>
      <c r="AM171">
        <f t="shared" si="173"/>
        <v>0</v>
      </c>
      <c r="AN171">
        <f t="shared" si="166"/>
        <v>0</v>
      </c>
      <c r="AO171">
        <f t="shared" si="169"/>
        <v>0</v>
      </c>
      <c r="AP171">
        <f t="shared" si="167"/>
        <v>0</v>
      </c>
      <c r="AQ171">
        <f t="shared" si="168"/>
        <v>0</v>
      </c>
      <c r="AR171">
        <f t="shared" si="174"/>
        <v>1</v>
      </c>
      <c r="AS171">
        <f t="shared" si="156"/>
        <v>0</v>
      </c>
      <c r="AT171">
        <f t="shared" si="154"/>
        <v>1</v>
      </c>
      <c r="AU171" t="str">
        <f t="shared" si="152"/>
        <v/>
      </c>
    </row>
    <row r="172" spans="1:51" x14ac:dyDescent="0.2">
      <c r="A172" t="s">
        <v>306</v>
      </c>
      <c r="B172" t="s">
        <v>307</v>
      </c>
      <c r="C172" t="s">
        <v>363</v>
      </c>
      <c r="D172">
        <f t="shared" si="159"/>
        <v>1.558325</v>
      </c>
      <c r="F172">
        <f t="shared" si="160"/>
        <v>1.564875</v>
      </c>
      <c r="H172">
        <f t="shared" si="161"/>
        <v>1.5702375</v>
      </c>
      <c r="J172" s="73">
        <f t="shared" si="170"/>
        <v>1.5592862355913764</v>
      </c>
      <c r="K172" s="73"/>
      <c r="L172" s="73">
        <f t="shared" si="171"/>
        <v>4.786752780076009E-3</v>
      </c>
      <c r="M172" s="73"/>
      <c r="N172">
        <f t="shared" si="175"/>
        <v>83.953414211879917</v>
      </c>
      <c r="P172" s="99" t="s">
        <v>79</v>
      </c>
      <c r="Q172" s="37">
        <v>63.75</v>
      </c>
      <c r="R172" s="81" t="s">
        <v>162</v>
      </c>
      <c r="S172" s="81" t="s">
        <v>309</v>
      </c>
      <c r="T172" s="81">
        <f>(T171+T173)/(SQRT((T171+T173)^2+(U171+U173)^2+(V171+V173)^2))</f>
        <v>0.35333575454939264</v>
      </c>
      <c r="U172" s="81">
        <f>(U171+U173)/(SQRT((T171+T173)^2+(U171+U173)^2+(V171+V173)^2))</f>
        <v>0.46489592638435917</v>
      </c>
      <c r="V172" s="81">
        <f>(V171+V173)/(SQRT((T171+T173)^2+(U171+U173)^2+(V171+V173)^2))</f>
        <v>-0.81180393087754876</v>
      </c>
      <c r="W172" s="73">
        <f t="shared" si="172"/>
        <v>79.39949195171404</v>
      </c>
      <c r="X172" s="73">
        <f t="shared" si="66"/>
        <v>52.272535085140369</v>
      </c>
      <c r="AD172" s="73" t="s">
        <v>8</v>
      </c>
      <c r="AE172" s="73" t="s">
        <v>8</v>
      </c>
      <c r="AG172" t="s">
        <v>227</v>
      </c>
      <c r="AH172" t="s">
        <v>310</v>
      </c>
      <c r="AI172">
        <f t="shared" si="162"/>
        <v>0</v>
      </c>
      <c r="AJ172">
        <f t="shared" si="163"/>
        <v>0</v>
      </c>
      <c r="AK172">
        <f t="shared" si="164"/>
        <v>0</v>
      </c>
      <c r="AL172">
        <f t="shared" si="165"/>
        <v>0</v>
      </c>
      <c r="AM172">
        <f t="shared" si="173"/>
        <v>0</v>
      </c>
      <c r="AN172">
        <f t="shared" si="166"/>
        <v>0</v>
      </c>
      <c r="AO172">
        <f t="shared" si="169"/>
        <v>0</v>
      </c>
      <c r="AP172">
        <f t="shared" si="167"/>
        <v>0</v>
      </c>
      <c r="AQ172">
        <f t="shared" si="168"/>
        <v>0</v>
      </c>
      <c r="AR172">
        <f t="shared" si="174"/>
        <v>1</v>
      </c>
      <c r="AS172">
        <f t="shared" si="156"/>
        <v>0</v>
      </c>
      <c r="AT172">
        <f t="shared" si="154"/>
        <v>1</v>
      </c>
      <c r="AU172" t="str">
        <f t="shared" si="152"/>
        <v/>
      </c>
    </row>
    <row r="173" spans="1:51" x14ac:dyDescent="0.2">
      <c r="A173" t="s">
        <v>306</v>
      </c>
      <c r="B173" t="s">
        <v>307</v>
      </c>
      <c r="C173" s="72" t="s">
        <v>364</v>
      </c>
      <c r="D173">
        <f t="shared" si="159"/>
        <v>1.5589</v>
      </c>
      <c r="F173">
        <f t="shared" si="160"/>
        <v>1.5654999999999999</v>
      </c>
      <c r="H173">
        <f t="shared" si="161"/>
        <v>1.5708500000000001</v>
      </c>
      <c r="J173" s="73">
        <f t="shared" si="170"/>
        <v>1.5598677536916765</v>
      </c>
      <c r="K173" s="73"/>
      <c r="L173" s="73">
        <f t="shared" si="171"/>
        <v>4.8240760386673021E-3</v>
      </c>
      <c r="M173" s="73"/>
      <c r="N173">
        <f t="shared" si="175"/>
        <v>83.669460225353248</v>
      </c>
      <c r="P173" s="99" t="s">
        <v>79</v>
      </c>
      <c r="Q173" s="37">
        <v>65</v>
      </c>
      <c r="R173" s="81" t="s">
        <v>162</v>
      </c>
      <c r="S173" s="81" t="s">
        <v>309</v>
      </c>
      <c r="T173" s="81">
        <f>COS(RADIANS(AV173))*SIN(RADIANS(AW173))</f>
        <v>0.3696546074856219</v>
      </c>
      <c r="U173" s="81">
        <f>COS(RADIANS(AW173))</f>
        <v>0.46947156278589086</v>
      </c>
      <c r="V173" s="81">
        <f>SIN(RADIANS(AV173))*SIN(RADIANS(AW173))</f>
        <v>-0.80184282930012174</v>
      </c>
      <c r="W173" s="73">
        <f t="shared" si="172"/>
        <v>78.7189223333515</v>
      </c>
      <c r="X173" s="73">
        <f t="shared" si="66"/>
        <v>51.149131331298001</v>
      </c>
      <c r="AD173" s="73" t="s">
        <v>8</v>
      </c>
      <c r="AE173" s="73" t="s">
        <v>8</v>
      </c>
      <c r="AG173" t="s">
        <v>227</v>
      </c>
      <c r="AH173" t="s">
        <v>310</v>
      </c>
      <c r="AI173">
        <f t="shared" si="162"/>
        <v>0</v>
      </c>
      <c r="AJ173">
        <f t="shared" si="163"/>
        <v>0</v>
      </c>
      <c r="AK173">
        <f t="shared" si="164"/>
        <v>0</v>
      </c>
      <c r="AL173">
        <f t="shared" si="165"/>
        <v>0</v>
      </c>
      <c r="AM173">
        <f t="shared" si="173"/>
        <v>0</v>
      </c>
      <c r="AN173">
        <f t="shared" si="166"/>
        <v>0</v>
      </c>
      <c r="AO173">
        <f t="shared" si="169"/>
        <v>0</v>
      </c>
      <c r="AP173">
        <f t="shared" si="167"/>
        <v>0</v>
      </c>
      <c r="AQ173">
        <f t="shared" si="168"/>
        <v>0</v>
      </c>
      <c r="AR173">
        <f t="shared" si="174"/>
        <v>1</v>
      </c>
      <c r="AS173">
        <f t="shared" si="156"/>
        <v>0</v>
      </c>
      <c r="AT173">
        <f t="shared" si="154"/>
        <v>1</v>
      </c>
      <c r="AU173" t="str">
        <f t="shared" si="152"/>
        <v/>
      </c>
      <c r="AV173" s="80">
        <v>294.75</v>
      </c>
      <c r="AW173" s="80">
        <v>62</v>
      </c>
      <c r="AX173">
        <f>V173/(1+U173)</f>
        <v>-0.54566746959019186</v>
      </c>
      <c r="AY173">
        <f>T173/(1+U173)</f>
        <v>0.25155614905865475</v>
      </c>
    </row>
    <row r="174" spans="1:51" x14ac:dyDescent="0.2">
      <c r="A174" t="s">
        <v>306</v>
      </c>
      <c r="B174" t="s">
        <v>307</v>
      </c>
      <c r="C174" t="s">
        <v>365</v>
      </c>
      <c r="D174">
        <f t="shared" si="159"/>
        <v>1.5594749999999999</v>
      </c>
      <c r="F174">
        <f t="shared" si="160"/>
        <v>1.566125</v>
      </c>
      <c r="H174">
        <f t="shared" si="161"/>
        <v>1.5714625</v>
      </c>
      <c r="J174" s="73">
        <f t="shared" si="170"/>
        <v>1.5604492713168274</v>
      </c>
      <c r="K174" s="73"/>
      <c r="L174" s="73">
        <f t="shared" si="171"/>
        <v>4.8613993058066463E-3</v>
      </c>
      <c r="M174" s="73"/>
      <c r="N174">
        <f t="shared" si="175"/>
        <v>83.387140871841879</v>
      </c>
      <c r="P174" s="99" t="s">
        <v>79</v>
      </c>
      <c r="Q174" s="37">
        <v>66.25</v>
      </c>
      <c r="R174" s="81" t="s">
        <v>162</v>
      </c>
      <c r="S174" s="81" t="s">
        <v>309</v>
      </c>
      <c r="T174" s="81">
        <f>(T173+T175)/(SQRT((T173+T175)^2+(U173+U175)^2+(V173+V175)^2))</f>
        <v>0.38391592855885498</v>
      </c>
      <c r="U174" s="81">
        <f>(U173+U175)/(SQRT((T173+T175)^2+(U173+U175)^2+(V173+V175)^2))</f>
        <v>0.47158599326359418</v>
      </c>
      <c r="V174" s="81">
        <f>(V173+V175)/(SQRT((T173+T175)^2+(U173+U175)^2+(V173+V175)^2))</f>
        <v>-0.79386095177706117</v>
      </c>
      <c r="W174" s="73">
        <f t="shared" si="172"/>
        <v>78.070415747830964</v>
      </c>
      <c r="X174" s="73">
        <f t="shared" si="66"/>
        <v>50.205612146758021</v>
      </c>
      <c r="AD174" s="73" t="s">
        <v>8</v>
      </c>
      <c r="AE174" s="73" t="s">
        <v>8</v>
      </c>
      <c r="AG174" t="s">
        <v>227</v>
      </c>
      <c r="AH174" t="s">
        <v>310</v>
      </c>
      <c r="AI174">
        <f t="shared" si="162"/>
        <v>0</v>
      </c>
      <c r="AJ174">
        <f t="shared" si="163"/>
        <v>0</v>
      </c>
      <c r="AK174">
        <f t="shared" si="164"/>
        <v>0</v>
      </c>
      <c r="AL174">
        <f t="shared" si="165"/>
        <v>0</v>
      </c>
      <c r="AM174">
        <f t="shared" si="173"/>
        <v>0</v>
      </c>
      <c r="AN174">
        <f t="shared" si="166"/>
        <v>0</v>
      </c>
      <c r="AO174">
        <f t="shared" si="169"/>
        <v>0</v>
      </c>
      <c r="AP174">
        <f t="shared" si="167"/>
        <v>0</v>
      </c>
      <c r="AQ174">
        <f t="shared" si="168"/>
        <v>0</v>
      </c>
      <c r="AR174">
        <f t="shared" si="174"/>
        <v>1</v>
      </c>
      <c r="AS174">
        <f t="shared" si="156"/>
        <v>0</v>
      </c>
      <c r="AT174">
        <f t="shared" si="154"/>
        <v>1</v>
      </c>
      <c r="AU174" t="str">
        <f t="shared" si="152"/>
        <v/>
      </c>
    </row>
    <row r="175" spans="1:51" x14ac:dyDescent="0.2">
      <c r="A175" t="s">
        <v>306</v>
      </c>
      <c r="B175" t="s">
        <v>307</v>
      </c>
      <c r="C175" t="s">
        <v>366</v>
      </c>
      <c r="D175">
        <f t="shared" si="159"/>
        <v>1.5600499999999999</v>
      </c>
      <c r="F175">
        <f t="shared" si="160"/>
        <v>1.5667499999999999</v>
      </c>
      <c r="H175">
        <f t="shared" si="161"/>
        <v>1.5720750000000001</v>
      </c>
      <c r="J175" s="73">
        <f t="shared" si="170"/>
        <v>1.561030788467402</v>
      </c>
      <c r="K175" s="73"/>
      <c r="L175" s="73">
        <f t="shared" si="171"/>
        <v>4.8987225814316471E-3</v>
      </c>
      <c r="M175" s="73"/>
      <c r="N175">
        <f t="shared" si="175"/>
        <v>83.10643525446477</v>
      </c>
      <c r="P175" s="99" t="s">
        <v>79</v>
      </c>
      <c r="Q175" s="37">
        <v>67.5</v>
      </c>
      <c r="R175" s="81" t="s">
        <v>162</v>
      </c>
      <c r="S175" s="81" t="s">
        <v>309</v>
      </c>
      <c r="T175" s="81">
        <f>(T173+T177)/(SQRT((T173+T177)^2+(U173+U177)^2+(V173+V177)^2))</f>
        <v>0.39807299094097587</v>
      </c>
      <c r="U175" s="81">
        <f>(U173+U177)/(SQRT((T173+T177)^2+(U173+U177)^2+(V173+V177)^2))</f>
        <v>0.47357235680073306</v>
      </c>
      <c r="V175" s="81">
        <f>(V173+V177)/(SQRT((T173+T177)^2+(U173+U177)^2+(V173+V177)^2))</f>
        <v>-0.78566348824258392</v>
      </c>
      <c r="W175" s="73">
        <f t="shared" si="172"/>
        <v>77.423649988285689</v>
      </c>
      <c r="X175" s="73">
        <f t="shared" si="66"/>
        <v>49.262112006716933</v>
      </c>
      <c r="AD175" s="73" t="s">
        <v>8</v>
      </c>
      <c r="AE175" s="73" t="s">
        <v>8</v>
      </c>
      <c r="AG175" t="s">
        <v>227</v>
      </c>
      <c r="AH175" t="s">
        <v>310</v>
      </c>
      <c r="AI175">
        <f t="shared" si="162"/>
        <v>0</v>
      </c>
      <c r="AJ175">
        <f t="shared" si="163"/>
        <v>0</v>
      </c>
      <c r="AK175">
        <f t="shared" si="164"/>
        <v>0</v>
      </c>
      <c r="AL175">
        <f t="shared" si="165"/>
        <v>0</v>
      </c>
      <c r="AM175">
        <f t="shared" si="173"/>
        <v>0</v>
      </c>
      <c r="AN175">
        <f t="shared" si="166"/>
        <v>0</v>
      </c>
      <c r="AO175">
        <f t="shared" si="169"/>
        <v>0</v>
      </c>
      <c r="AP175">
        <f t="shared" si="167"/>
        <v>0</v>
      </c>
      <c r="AQ175">
        <f t="shared" si="168"/>
        <v>0</v>
      </c>
      <c r="AR175">
        <f t="shared" si="174"/>
        <v>1</v>
      </c>
      <c r="AS175">
        <f t="shared" si="156"/>
        <v>0</v>
      </c>
      <c r="AT175">
        <f t="shared" si="154"/>
        <v>1</v>
      </c>
      <c r="AU175" t="str">
        <f t="shared" si="152"/>
        <v/>
      </c>
    </row>
    <row r="176" spans="1:51" x14ac:dyDescent="0.2">
      <c r="A176" t="s">
        <v>306</v>
      </c>
      <c r="B176" t="s">
        <v>307</v>
      </c>
      <c r="C176" t="s">
        <v>367</v>
      </c>
      <c r="D176">
        <f t="shared" si="159"/>
        <v>1.5606249999999999</v>
      </c>
      <c r="F176">
        <f t="shared" si="160"/>
        <v>1.567375</v>
      </c>
      <c r="H176">
        <f t="shared" si="161"/>
        <v>1.5726875</v>
      </c>
      <c r="J176" s="73">
        <f t="shared" si="170"/>
        <v>1.5616123051439714</v>
      </c>
      <c r="K176" s="73"/>
      <c r="L176" s="73">
        <f t="shared" si="171"/>
        <v>4.9360458654807982E-3</v>
      </c>
      <c r="M176" s="73"/>
      <c r="N176">
        <f t="shared" si="175"/>
        <v>82.82732285955062</v>
      </c>
      <c r="P176" s="99" t="s">
        <v>246</v>
      </c>
      <c r="Q176" s="37">
        <v>68.75</v>
      </c>
      <c r="R176" s="81" t="s">
        <v>162</v>
      </c>
      <c r="S176" s="81" t="s">
        <v>309</v>
      </c>
      <c r="T176" s="81">
        <f>(T175+T177)/(SQRT((T175+T177)^2+(U175+U177)^2+(V175+V177)^2))</f>
        <v>0.4121219500486159</v>
      </c>
      <c r="U176" s="81">
        <f>(U175+U177)/(SQRT((T175+T177)^2+(U175+U177)^2+(V175+V177)^2))</f>
        <v>0.47543011396758594</v>
      </c>
      <c r="V176" s="81">
        <f>(V175+V177)/(SQRT((T175+T177)^2+(U175+U177)^2+(V175+V177)^2))</f>
        <v>-0.77725266485287425</v>
      </c>
      <c r="W176" s="73">
        <f t="shared" si="172"/>
        <v>76.778731489316471</v>
      </c>
      <c r="X176" s="73">
        <f t="shared" si="66"/>
        <v>48.318632115162352</v>
      </c>
      <c r="AD176" s="73" t="s">
        <v>8</v>
      </c>
      <c r="AE176" s="73" t="s">
        <v>8</v>
      </c>
      <c r="AG176" t="s">
        <v>227</v>
      </c>
      <c r="AH176" t="s">
        <v>310</v>
      </c>
      <c r="AI176">
        <f t="shared" si="162"/>
        <v>0</v>
      </c>
      <c r="AJ176">
        <f t="shared" si="163"/>
        <v>0</v>
      </c>
      <c r="AK176">
        <f t="shared" si="164"/>
        <v>0</v>
      </c>
      <c r="AL176">
        <f t="shared" si="165"/>
        <v>0</v>
      </c>
      <c r="AM176">
        <f t="shared" si="173"/>
        <v>0</v>
      </c>
      <c r="AN176">
        <f t="shared" si="166"/>
        <v>0</v>
      </c>
      <c r="AO176">
        <f t="shared" si="169"/>
        <v>1</v>
      </c>
      <c r="AP176">
        <f t="shared" si="167"/>
        <v>0</v>
      </c>
      <c r="AQ176">
        <f t="shared" si="168"/>
        <v>0</v>
      </c>
      <c r="AR176">
        <f t="shared" si="174"/>
        <v>1</v>
      </c>
      <c r="AS176">
        <f t="shared" si="156"/>
        <v>0</v>
      </c>
      <c r="AT176">
        <f t="shared" si="154"/>
        <v>2</v>
      </c>
      <c r="AU176" t="str">
        <f t="shared" si="152"/>
        <v/>
      </c>
    </row>
    <row r="177" spans="1:51" x14ac:dyDescent="0.2">
      <c r="A177" t="s">
        <v>306</v>
      </c>
      <c r="B177" t="s">
        <v>307</v>
      </c>
      <c r="C177" s="72" t="s">
        <v>368</v>
      </c>
      <c r="D177">
        <f t="shared" si="159"/>
        <v>1.5611999999999999</v>
      </c>
      <c r="F177">
        <f t="shared" si="160"/>
        <v>1.5680000000000001</v>
      </c>
      <c r="H177">
        <f t="shared" si="161"/>
        <v>1.5733000000000001</v>
      </c>
      <c r="J177" s="73">
        <f t="shared" si="170"/>
        <v>1.5621938213471074</v>
      </c>
      <c r="K177" s="73"/>
      <c r="L177" s="73">
        <f t="shared" si="171"/>
        <v>4.9733691578914829E-3</v>
      </c>
      <c r="M177" s="73"/>
      <c r="N177">
        <f t="shared" si="175"/>
        <v>82.549783546933611</v>
      </c>
      <c r="P177" s="99" t="s">
        <v>246</v>
      </c>
      <c r="Q177" s="37">
        <v>70</v>
      </c>
      <c r="R177" s="81" t="s">
        <v>162</v>
      </c>
      <c r="S177" s="81" t="s">
        <v>309</v>
      </c>
      <c r="T177" s="81">
        <f>COS(RADIANS(AV177))*SIN(RADIANS(AW177))</f>
        <v>0.42605899065563002</v>
      </c>
      <c r="U177" s="81">
        <f>COS(RADIANS(AW177))</f>
        <v>0.47715876025960841</v>
      </c>
      <c r="V177" s="81">
        <f>SIN(RADIANS(AV177))*SIN(RADIANS(AW177))</f>
        <v>-0.76863076570549738</v>
      </c>
      <c r="W177" s="73">
        <f t="shared" si="172"/>
        <v>76.135768396743686</v>
      </c>
      <c r="X177" s="73">
        <f t="shared" si="66"/>
        <v>47.375173768992248</v>
      </c>
      <c r="AD177" s="73" t="s">
        <v>8</v>
      </c>
      <c r="AE177" s="73" t="s">
        <v>8</v>
      </c>
      <c r="AG177" t="s">
        <v>227</v>
      </c>
      <c r="AH177" t="s">
        <v>310</v>
      </c>
      <c r="AI177">
        <f t="shared" si="162"/>
        <v>0</v>
      </c>
      <c r="AJ177">
        <f t="shared" si="163"/>
        <v>0</v>
      </c>
      <c r="AK177">
        <f t="shared" si="164"/>
        <v>0</v>
      </c>
      <c r="AL177">
        <f t="shared" si="165"/>
        <v>0</v>
      </c>
      <c r="AM177">
        <f t="shared" si="173"/>
        <v>0</v>
      </c>
      <c r="AN177">
        <f t="shared" si="166"/>
        <v>0</v>
      </c>
      <c r="AO177">
        <f t="shared" si="169"/>
        <v>1</v>
      </c>
      <c r="AP177">
        <f t="shared" si="167"/>
        <v>0</v>
      </c>
      <c r="AQ177">
        <f t="shared" si="168"/>
        <v>0</v>
      </c>
      <c r="AR177">
        <f t="shared" si="174"/>
        <v>1</v>
      </c>
      <c r="AS177">
        <f t="shared" si="156"/>
        <v>0</v>
      </c>
      <c r="AT177">
        <f t="shared" si="154"/>
        <v>2</v>
      </c>
      <c r="AU177" t="str">
        <f t="shared" si="152"/>
        <v/>
      </c>
      <c r="AV177" s="80">
        <v>299</v>
      </c>
      <c r="AW177" s="80">
        <v>61.5</v>
      </c>
      <c r="AX177">
        <f>V177/(1+U177)</f>
        <v>-0.52034404586979655</v>
      </c>
      <c r="AY177">
        <f>T177/(1+U177)</f>
        <v>0.28843141449518317</v>
      </c>
    </row>
    <row r="178" spans="1:51" x14ac:dyDescent="0.2">
      <c r="A178" t="s">
        <v>306</v>
      </c>
      <c r="B178" t="s">
        <v>307</v>
      </c>
      <c r="C178" t="s">
        <v>369</v>
      </c>
      <c r="D178">
        <f t="shared" si="159"/>
        <v>1.5617749999999999</v>
      </c>
      <c r="F178">
        <f t="shared" si="160"/>
        <v>1.5686249999999999</v>
      </c>
      <c r="H178">
        <f t="shared" si="161"/>
        <v>1.5739125</v>
      </c>
      <c r="J178" s="73">
        <f t="shared" si="170"/>
        <v>1.5627753370773798</v>
      </c>
      <c r="K178" s="73"/>
      <c r="L178" s="73">
        <f t="shared" si="171"/>
        <v>5.0106924586017509E-3</v>
      </c>
      <c r="M178" s="73"/>
      <c r="N178">
        <f t="shared" si="175"/>
        <v>82.273797540505853</v>
      </c>
      <c r="P178" s="99" t="s">
        <v>246</v>
      </c>
      <c r="Q178" s="37">
        <v>71.25</v>
      </c>
      <c r="R178" s="81" t="s">
        <v>162</v>
      </c>
      <c r="S178" s="81" t="s">
        <v>309</v>
      </c>
      <c r="T178" s="81">
        <f>(T177+T179)/(SQRT((T177+T179)^2+(U177+U179)^2+(V177+V179)^2))</f>
        <v>0.43233589891752189</v>
      </c>
      <c r="U178" s="81">
        <f>(U177+U179)/(SQRT((T177+T179)^2+(U177+U179)^2+(V177+V179)^2))</f>
        <v>0.47863824189510074</v>
      </c>
      <c r="V178" s="81">
        <f>(V177+V179)/(SQRT((T177+T179)^2+(U177+U179)^2+(V177+V179)^2))</f>
        <v>-0.76419310642189475</v>
      </c>
      <c r="W178" s="73">
        <f t="shared" si="172"/>
        <v>75.86681531138845</v>
      </c>
      <c r="X178" s="73">
        <f t="shared" si="66"/>
        <v>46.927565464867151</v>
      </c>
      <c r="AD178" s="73" t="s">
        <v>8</v>
      </c>
      <c r="AE178" s="73" t="s">
        <v>8</v>
      </c>
      <c r="AG178" t="s">
        <v>227</v>
      </c>
      <c r="AH178" t="s">
        <v>310</v>
      </c>
      <c r="AI178">
        <f t="shared" si="162"/>
        <v>0</v>
      </c>
      <c r="AJ178">
        <f t="shared" si="163"/>
        <v>0</v>
      </c>
      <c r="AK178">
        <f t="shared" si="164"/>
        <v>0</v>
      </c>
      <c r="AL178">
        <f t="shared" si="165"/>
        <v>0</v>
      </c>
      <c r="AM178">
        <f t="shared" si="173"/>
        <v>0</v>
      </c>
      <c r="AN178">
        <f t="shared" si="166"/>
        <v>0</v>
      </c>
      <c r="AO178">
        <f t="shared" si="169"/>
        <v>1</v>
      </c>
      <c r="AP178">
        <f t="shared" si="167"/>
        <v>0</v>
      </c>
      <c r="AQ178">
        <f t="shared" si="168"/>
        <v>0</v>
      </c>
      <c r="AR178">
        <f t="shared" si="174"/>
        <v>1</v>
      </c>
      <c r="AS178">
        <f t="shared" si="156"/>
        <v>0</v>
      </c>
      <c r="AT178">
        <f t="shared" si="154"/>
        <v>2</v>
      </c>
      <c r="AU178" t="str">
        <f t="shared" si="152"/>
        <v/>
      </c>
    </row>
    <row r="179" spans="1:51" x14ac:dyDescent="0.2">
      <c r="A179" t="s">
        <v>306</v>
      </c>
      <c r="B179" t="s">
        <v>307</v>
      </c>
      <c r="C179" t="s">
        <v>370</v>
      </c>
      <c r="D179">
        <f t="shared" si="159"/>
        <v>1.5623499999999999</v>
      </c>
      <c r="F179">
        <f t="shared" si="160"/>
        <v>1.56925</v>
      </c>
      <c r="H179">
        <f t="shared" si="161"/>
        <v>1.574525</v>
      </c>
      <c r="J179" s="73">
        <f t="shared" si="170"/>
        <v>1.5633568523353571</v>
      </c>
      <c r="K179" s="73"/>
      <c r="L179" s="73">
        <f t="shared" si="171"/>
        <v>5.0480157675512061E-3</v>
      </c>
      <c r="M179" s="73"/>
      <c r="N179">
        <f t="shared" si="175"/>
        <v>81.999345419088272</v>
      </c>
      <c r="P179" s="99" t="s">
        <v>78</v>
      </c>
      <c r="Q179" s="37">
        <v>72.5</v>
      </c>
      <c r="R179" s="81" t="s">
        <v>162</v>
      </c>
      <c r="S179" s="81" t="s">
        <v>309</v>
      </c>
      <c r="T179" s="81">
        <f>(T177+T181)/(SQRT((T177+T181)^2+(U177+U181)^2+(V177+V181)^2))</f>
        <v>0.43858631308942075</v>
      </c>
      <c r="U179" s="81">
        <f>(U177+U181)/(SQRT((T177+T181)^2+(U177+U181)^2+(V177+V181)^2))</f>
        <v>0.48008839197453534</v>
      </c>
      <c r="V179" s="81">
        <f>(V177+V181)/(SQRT((T177+T181)^2+(U177+U181)^2+(V177+V181)^2))</f>
        <v>-0.75970861641943588</v>
      </c>
      <c r="W179" s="73">
        <f t="shared" si="172"/>
        <v>75.598429111423457</v>
      </c>
      <c r="X179" s="73">
        <f t="shared" si="66"/>
        <v>46.479970677878157</v>
      </c>
      <c r="AD179" s="73" t="s">
        <v>8</v>
      </c>
      <c r="AE179" s="73" t="s">
        <v>8</v>
      </c>
      <c r="AG179" t="s">
        <v>227</v>
      </c>
      <c r="AH179" t="s">
        <v>310</v>
      </c>
      <c r="AI179">
        <f t="shared" si="162"/>
        <v>0</v>
      </c>
      <c r="AJ179">
        <f t="shared" si="163"/>
        <v>0</v>
      </c>
      <c r="AK179">
        <f t="shared" si="164"/>
        <v>0</v>
      </c>
      <c r="AL179">
        <f t="shared" si="165"/>
        <v>0</v>
      </c>
      <c r="AM179">
        <f t="shared" si="173"/>
        <v>0</v>
      </c>
      <c r="AN179">
        <f t="shared" si="166"/>
        <v>0</v>
      </c>
      <c r="AO179">
        <f t="shared" si="169"/>
        <v>1</v>
      </c>
      <c r="AP179">
        <f t="shared" si="167"/>
        <v>0</v>
      </c>
      <c r="AQ179">
        <f t="shared" si="168"/>
        <v>0</v>
      </c>
      <c r="AR179">
        <f t="shared" si="174"/>
        <v>1</v>
      </c>
      <c r="AS179">
        <f t="shared" si="156"/>
        <v>0</v>
      </c>
      <c r="AT179">
        <f t="shared" si="154"/>
        <v>2</v>
      </c>
      <c r="AU179" t="str">
        <f t="shared" si="152"/>
        <v/>
      </c>
    </row>
    <row r="180" spans="1:51" x14ac:dyDescent="0.2">
      <c r="A180" t="s">
        <v>306</v>
      </c>
      <c r="B180" t="s">
        <v>307</v>
      </c>
      <c r="C180" t="s">
        <v>371</v>
      </c>
      <c r="D180">
        <f t="shared" si="159"/>
        <v>1.5629249999999999</v>
      </c>
      <c r="F180">
        <f t="shared" si="160"/>
        <v>1.5698749999999999</v>
      </c>
      <c r="H180">
        <f t="shared" si="161"/>
        <v>1.5751375000000001</v>
      </c>
      <c r="J180" s="73">
        <f t="shared" si="170"/>
        <v>1.5639383671216081</v>
      </c>
      <c r="K180" s="73"/>
      <c r="L180" s="73">
        <f t="shared" si="171"/>
        <v>5.0853390846776758E-3</v>
      </c>
      <c r="M180" s="73"/>
      <c r="N180">
        <f t="shared" si="175"/>
        <v>81.726408107619037</v>
      </c>
      <c r="P180" s="99" t="s">
        <v>78</v>
      </c>
      <c r="Q180" s="37">
        <v>73.75</v>
      </c>
      <c r="R180" s="81" t="s">
        <v>162</v>
      </c>
      <c r="S180" s="81" t="s">
        <v>309</v>
      </c>
      <c r="T180" s="81">
        <f>(T179+T181)/(SQRT((T179+T181)^2+(U179+U181)^2+(V179+V181)^2))</f>
        <v>0.44480985013805074</v>
      </c>
      <c r="U180" s="81">
        <f>(U179+U181)/(SQRT((T179+T181)^2+(U179+U181)^2+(V179+V181)^2))</f>
        <v>0.48150912163088344</v>
      </c>
      <c r="V180" s="81">
        <f>(V179+V181)/(SQRT((T179+T181)^2+(U179+U181)^2+(V179+V181)^2))</f>
        <v>-0.75517757051333279</v>
      </c>
      <c r="W180" s="73">
        <f t="shared" si="172"/>
        <v>75.330622403469491</v>
      </c>
      <c r="X180" s="73">
        <f t="shared" si="66"/>
        <v>46.032389824908243</v>
      </c>
      <c r="AD180" s="73" t="s">
        <v>8</v>
      </c>
      <c r="AE180" s="73" t="s">
        <v>8</v>
      </c>
      <c r="AG180" t="s">
        <v>227</v>
      </c>
      <c r="AH180" t="s">
        <v>310</v>
      </c>
      <c r="AI180">
        <f t="shared" si="162"/>
        <v>0</v>
      </c>
      <c r="AJ180">
        <f t="shared" si="163"/>
        <v>0</v>
      </c>
      <c r="AK180">
        <f t="shared" si="164"/>
        <v>0</v>
      </c>
      <c r="AL180">
        <f t="shared" si="165"/>
        <v>0</v>
      </c>
      <c r="AM180">
        <f t="shared" si="173"/>
        <v>0</v>
      </c>
      <c r="AN180">
        <f t="shared" si="166"/>
        <v>0</v>
      </c>
      <c r="AO180">
        <f t="shared" si="169"/>
        <v>1</v>
      </c>
      <c r="AP180">
        <f t="shared" si="167"/>
        <v>0</v>
      </c>
      <c r="AQ180">
        <f t="shared" si="168"/>
        <v>0</v>
      </c>
      <c r="AR180">
        <f t="shared" si="174"/>
        <v>1</v>
      </c>
      <c r="AS180">
        <f t="shared" si="156"/>
        <v>0</v>
      </c>
      <c r="AT180">
        <f t="shared" si="154"/>
        <v>2</v>
      </c>
      <c r="AU180" t="str">
        <f t="shared" si="152"/>
        <v/>
      </c>
    </row>
    <row r="181" spans="1:51" x14ac:dyDescent="0.2">
      <c r="A181" t="s">
        <v>306</v>
      </c>
      <c r="B181" t="s">
        <v>307</v>
      </c>
      <c r="C181" s="72" t="s">
        <v>372</v>
      </c>
      <c r="D181">
        <f t="shared" si="159"/>
        <v>1.5634999999999999</v>
      </c>
      <c r="F181">
        <f t="shared" si="160"/>
        <v>1.5705</v>
      </c>
      <c r="H181">
        <f t="shared" si="161"/>
        <v>1.57575</v>
      </c>
      <c r="J181" s="73">
        <f t="shared" si="170"/>
        <v>1.5645198814366996</v>
      </c>
      <c r="K181" s="73"/>
      <c r="L181" s="73">
        <f t="shared" si="171"/>
        <v>5.1226624099198759E-3</v>
      </c>
      <c r="M181" s="73"/>
      <c r="N181">
        <f t="shared" si="175"/>
        <v>81.454966868569599</v>
      </c>
      <c r="P181" s="99" t="s">
        <v>78</v>
      </c>
      <c r="Q181" s="37">
        <v>75</v>
      </c>
      <c r="R181" s="81" t="s">
        <v>162</v>
      </c>
      <c r="S181" s="81" t="s">
        <v>309</v>
      </c>
      <c r="T181" s="81">
        <f>COS(RADIANS(AV181))*SIN(RADIANS(AW181))</f>
        <v>0.45100612867720041</v>
      </c>
      <c r="U181" s="81">
        <f>COS(RADIANS(AW181))</f>
        <v>0.48290034380003732</v>
      </c>
      <c r="V181" s="81">
        <f>SIN(RADIANS(AV181))*SIN(RADIANS(AW181))</f>
        <v>-0.75060024637180223</v>
      </c>
      <c r="W181" s="73">
        <f t="shared" si="172"/>
        <v>75.063407878347903</v>
      </c>
      <c r="X181" s="73">
        <f t="shared" si="66"/>
        <v>45.584823338837595</v>
      </c>
      <c r="AD181" s="73" t="s">
        <v>8</v>
      </c>
      <c r="AE181" s="73" t="s">
        <v>8</v>
      </c>
      <c r="AG181" t="s">
        <v>227</v>
      </c>
      <c r="AH181" t="s">
        <v>310</v>
      </c>
      <c r="AI181">
        <f t="shared" si="162"/>
        <v>0</v>
      </c>
      <c r="AJ181">
        <f t="shared" si="163"/>
        <v>0</v>
      </c>
      <c r="AK181">
        <f t="shared" si="164"/>
        <v>0</v>
      </c>
      <c r="AL181">
        <f t="shared" si="165"/>
        <v>0</v>
      </c>
      <c r="AM181">
        <f t="shared" si="173"/>
        <v>0</v>
      </c>
      <c r="AN181">
        <f t="shared" si="166"/>
        <v>0</v>
      </c>
      <c r="AO181">
        <f t="shared" si="169"/>
        <v>1</v>
      </c>
      <c r="AP181">
        <f t="shared" si="167"/>
        <v>0</v>
      </c>
      <c r="AQ181">
        <f t="shared" si="168"/>
        <v>0</v>
      </c>
      <c r="AR181">
        <f t="shared" si="174"/>
        <v>1</v>
      </c>
      <c r="AS181">
        <f t="shared" si="156"/>
        <v>0</v>
      </c>
      <c r="AT181">
        <f t="shared" si="154"/>
        <v>2</v>
      </c>
      <c r="AU181" t="str">
        <f t="shared" si="152"/>
        <v/>
      </c>
      <c r="AV181" s="80">
        <v>301</v>
      </c>
      <c r="AW181" s="80">
        <v>61.125</v>
      </c>
      <c r="AX181">
        <f>V181/(1+U181)</f>
        <v>-0.50617039068743885</v>
      </c>
      <c r="AY181">
        <f>T181/(1+U181)</f>
        <v>0.30413785428187656</v>
      </c>
    </row>
    <row r="182" spans="1:51" x14ac:dyDescent="0.2">
      <c r="A182" t="s">
        <v>306</v>
      </c>
      <c r="B182" t="s">
        <v>307</v>
      </c>
      <c r="C182" t="s">
        <v>373</v>
      </c>
      <c r="D182">
        <f t="shared" si="159"/>
        <v>1.5640749999999999</v>
      </c>
      <c r="F182">
        <f t="shared" si="160"/>
        <v>1.5711249999999999</v>
      </c>
      <c r="H182">
        <f t="shared" si="161"/>
        <v>1.5763625000000001</v>
      </c>
      <c r="J182" s="73">
        <f t="shared" si="170"/>
        <v>1.5651013952811987</v>
      </c>
      <c r="K182" s="73"/>
      <c r="L182" s="73">
        <f t="shared" si="171"/>
        <v>5.1599857432160778E-3</v>
      </c>
      <c r="M182" s="73"/>
      <c r="N182">
        <f t="shared" si="175"/>
        <v>81.185003293682769</v>
      </c>
      <c r="P182" s="99" t="s">
        <v>78</v>
      </c>
      <c r="Q182" s="37">
        <v>76.25</v>
      </c>
      <c r="R182" s="81" t="s">
        <v>162</v>
      </c>
      <c r="S182" s="81" t="s">
        <v>309</v>
      </c>
      <c r="T182" s="81">
        <f>(T181+T183)/(SQRT((T181+T183)^2+(U181+U183)^2+(V181+V183)^2))</f>
        <v>0.460173440285713</v>
      </c>
      <c r="U182" s="81">
        <f>(U181+U183)/(SQRT((T181+T183)^2+(U181+U183)^2+(V181+V183)^2))</f>
        <v>0.48490497150965273</v>
      </c>
      <c r="V182" s="81">
        <f>(V181+V183)/(SQRT((T181+T183)^2+(U181+U183)^2+(V181+V183)^2))</f>
        <v>-0.74371202320577967</v>
      </c>
      <c r="W182" s="73">
        <f t="shared" si="172"/>
        <v>74.666672189234717</v>
      </c>
      <c r="X182" s="73">
        <f t="shared" si="66"/>
        <v>44.9192698822336</v>
      </c>
      <c r="AD182" s="73" t="s">
        <v>8</v>
      </c>
      <c r="AE182" s="73" t="s">
        <v>8</v>
      </c>
      <c r="AG182" t="s">
        <v>227</v>
      </c>
      <c r="AH182" t="s">
        <v>310</v>
      </c>
      <c r="AI182">
        <f t="shared" si="162"/>
        <v>0</v>
      </c>
      <c r="AJ182">
        <f t="shared" si="163"/>
        <v>0</v>
      </c>
      <c r="AK182">
        <f t="shared" si="164"/>
        <v>0</v>
      </c>
      <c r="AL182">
        <f t="shared" si="165"/>
        <v>0</v>
      </c>
      <c r="AM182">
        <f t="shared" si="173"/>
        <v>0</v>
      </c>
      <c r="AN182">
        <f t="shared" si="166"/>
        <v>0</v>
      </c>
      <c r="AO182">
        <f t="shared" si="169"/>
        <v>1</v>
      </c>
      <c r="AP182">
        <f t="shared" si="167"/>
        <v>0</v>
      </c>
      <c r="AQ182">
        <f t="shared" si="168"/>
        <v>0</v>
      </c>
      <c r="AR182">
        <f t="shared" si="174"/>
        <v>1</v>
      </c>
      <c r="AS182">
        <f t="shared" si="156"/>
        <v>0</v>
      </c>
      <c r="AT182">
        <f t="shared" si="154"/>
        <v>2</v>
      </c>
      <c r="AU182" t="str">
        <f t="shared" si="152"/>
        <v/>
      </c>
    </row>
    <row r="183" spans="1:51" x14ac:dyDescent="0.2">
      <c r="A183" t="s">
        <v>306</v>
      </c>
      <c r="B183" t="s">
        <v>307</v>
      </c>
      <c r="C183" t="s">
        <v>374</v>
      </c>
      <c r="D183">
        <f t="shared" si="159"/>
        <v>1.5646499999999999</v>
      </c>
      <c r="F183">
        <f t="shared" si="160"/>
        <v>1.57175</v>
      </c>
      <c r="H183">
        <f t="shared" si="161"/>
        <v>1.576975</v>
      </c>
      <c r="J183" s="73">
        <f t="shared" si="170"/>
        <v>1.5656829086556701</v>
      </c>
      <c r="K183" s="73"/>
      <c r="L183" s="73">
        <f t="shared" si="171"/>
        <v>5.1973090845074399E-3</v>
      </c>
      <c r="M183" s="73"/>
      <c r="N183">
        <f t="shared" si="175"/>
        <v>80.916499295918882</v>
      </c>
      <c r="P183" s="99" t="s">
        <v>78</v>
      </c>
      <c r="Q183" s="37">
        <v>77.5</v>
      </c>
      <c r="R183" s="81" t="s">
        <v>162</v>
      </c>
      <c r="S183" s="81" t="s">
        <v>309</v>
      </c>
      <c r="T183" s="81">
        <f>(T181+T185)/(SQRT((T181+T185)^2+(U181+U185)^2+(V181+V185)^2))</f>
        <v>0.46927839574579644</v>
      </c>
      <c r="U183" s="81">
        <f>(U181+U185)/(SQRT((T181+T185)^2+(U181+U185)^2+(V181+V185)^2))</f>
        <v>0.48684389180608351</v>
      </c>
      <c r="V183" s="81">
        <f>(V181+V185)/(SQRT((T181+T185)^2+(U181+U185)^2+(V181+V185)^2))</f>
        <v>-0.73672302278221102</v>
      </c>
      <c r="W183" s="73">
        <f t="shared" si="172"/>
        <v>74.271314719130459</v>
      </c>
      <c r="X183" s="73">
        <f t="shared" si="66"/>
        <v>44.253749768713377</v>
      </c>
      <c r="AD183" s="73" t="s">
        <v>8</v>
      </c>
      <c r="AE183" s="73" t="s">
        <v>8</v>
      </c>
      <c r="AG183" t="s">
        <v>227</v>
      </c>
      <c r="AH183" t="s">
        <v>310</v>
      </c>
      <c r="AI183">
        <f t="shared" si="162"/>
        <v>0</v>
      </c>
      <c r="AJ183">
        <f t="shared" si="163"/>
        <v>0</v>
      </c>
      <c r="AK183">
        <f t="shared" si="164"/>
        <v>0</v>
      </c>
      <c r="AL183">
        <f t="shared" si="165"/>
        <v>0</v>
      </c>
      <c r="AM183">
        <f t="shared" si="173"/>
        <v>0</v>
      </c>
      <c r="AN183">
        <f t="shared" si="166"/>
        <v>0</v>
      </c>
      <c r="AO183">
        <f t="shared" si="169"/>
        <v>1</v>
      </c>
      <c r="AP183">
        <f t="shared" si="167"/>
        <v>0</v>
      </c>
      <c r="AQ183">
        <f t="shared" si="168"/>
        <v>0</v>
      </c>
      <c r="AR183">
        <f t="shared" si="174"/>
        <v>1</v>
      </c>
      <c r="AS183">
        <f t="shared" si="156"/>
        <v>0</v>
      </c>
      <c r="AT183">
        <f t="shared" si="154"/>
        <v>2</v>
      </c>
      <c r="AU183" t="str">
        <f t="shared" si="152"/>
        <v/>
      </c>
    </row>
    <row r="184" spans="1:51" x14ac:dyDescent="0.2">
      <c r="A184" t="s">
        <v>306</v>
      </c>
      <c r="B184" t="s">
        <v>307</v>
      </c>
      <c r="C184" t="s">
        <v>375</v>
      </c>
      <c r="D184">
        <f t="shared" ref="D184:D200" si="176">(($D$201-$D$44)/100)*Q184+$D$44</f>
        <v>1.5652249999999999</v>
      </c>
      <c r="F184">
        <f t="shared" ref="F184:F200" si="177">(($F$201-$F$44)/100)*Q184+$F$44</f>
        <v>1.5723749999999999</v>
      </c>
      <c r="H184">
        <f t="shared" ref="H184:H200" si="178">(($H$201-$H$44)/100)*Q184+$H$44</f>
        <v>1.5775875000000001</v>
      </c>
      <c r="J184" s="73">
        <f t="shared" si="170"/>
        <v>1.5662644215606785</v>
      </c>
      <c r="K184" s="73"/>
      <c r="L184" s="73">
        <f t="shared" si="171"/>
        <v>5.2346324337309014E-3</v>
      </c>
      <c r="M184" s="73"/>
      <c r="N184">
        <f t="shared" si="175"/>
        <v>80.649437101697742</v>
      </c>
      <c r="P184" s="99" t="s">
        <v>78</v>
      </c>
      <c r="Q184" s="37">
        <v>78.75</v>
      </c>
      <c r="R184" s="81" t="s">
        <v>162</v>
      </c>
      <c r="S184" s="81" t="s">
        <v>309</v>
      </c>
      <c r="T184" s="81">
        <f>(T183+T185)/(SQRT((T183+T185)^2+(U183+U185)^2+(V183+V185)^2))</f>
        <v>0.4783197612836072</v>
      </c>
      <c r="U184" s="81">
        <f>(U183+U185)/(SQRT((T183+T185)^2+(U183+U185)^2+(V183+V185)^2))</f>
        <v>0.48871684195447518</v>
      </c>
      <c r="V184" s="81">
        <f>(V183+V185)/(SQRT((T183+T185)^2+(U183+U185)^2+(V183+V185)^2))</f>
        <v>-0.72963419215085967</v>
      </c>
      <c r="W184" s="73">
        <f t="shared" si="172"/>
        <v>73.877378270116978</v>
      </c>
      <c r="X184" s="73">
        <f t="shared" ref="X184:X247" si="179">IFERROR(IF((DEGREES(ACOS((T184*$BL$2+U184*$BM$2+V184*$BN$2)/((SQRT(T184^2+U184^2+V184^2))*(SQRT($BL$2^2+$BM$2^2+$BN$2^2))))))&gt;90,ABS(180-(DEGREES(ACOS((T184*$BL$2+U184*$BM$2+V184*$BN$2)/((SQRT(T184^2+U184^2+V184^2))*(SQRT($BL$2^2+$BM$2^2+$BN$2^2))))))),(DEGREES(ACOS((T184*$BL$2+U184*$BM$2+V184*$BN$2)/((SQRT(T184^2+U184^2+V184^2))*(SQRT($BL$2^2+$BM$2^2+$BN$2^2))))))),90)</f>
        <v>43.588264596163839</v>
      </c>
      <c r="AD184" s="73" t="s">
        <v>8</v>
      </c>
      <c r="AE184" s="73" t="s">
        <v>8</v>
      </c>
      <c r="AG184" t="s">
        <v>227</v>
      </c>
      <c r="AH184" t="s">
        <v>310</v>
      </c>
      <c r="AI184">
        <f t="shared" ref="AI184:AI247" si="180">IF($BA$2=0,0,IF(1-((ABS(D184-$BA$2))/D184)&gt;(1-(0.01*$BO$4)),1-((ABS(D184-$BA$2))/D184),0))</f>
        <v>0</v>
      </c>
      <c r="AJ184">
        <f t="shared" ref="AJ184:AJ247" si="181">IF($BB$2=0,0,IF(1-((ABS(F184-$BB$2))/F184)&gt;(1-(0.01*$BO$4)),1-((ABS(F184-$BB$2))/F184),0))</f>
        <v>0</v>
      </c>
      <c r="AK184">
        <f t="shared" ref="AK184:AK247" si="182">IF($BC$2=0,0,IF(1-((ABS(H184-$BC$2))/H184)&gt;(1-(0.01*$BO$4)),1-((ABS(H184-$BC$2))/H184),0))</f>
        <v>0</v>
      </c>
      <c r="AL184">
        <f t="shared" ref="AL184:AL247" si="183">IF($BD$2=0,0,IF(1-((ABS(J184-$BD$2))/J184)&gt;(1-(0.01*$BO$4)),1-((ABS(J184-$BD$2))/J184),0))</f>
        <v>0</v>
      </c>
      <c r="AM184">
        <f t="shared" si="173"/>
        <v>0</v>
      </c>
      <c r="AN184">
        <f t="shared" ref="AN184:AN247" si="184">IF((IF(AO184=1,1-ABS(($BF$2-N184)/90),ABS((90-$BF$2-N184)/90)))&gt;(1-(0.01*$BO$2)),(IF(AO184=1,1-ABS(($BF$2-N184)/90),ABS((90-$BF$2-N184)/90))),0)</f>
        <v>0</v>
      </c>
      <c r="AO184">
        <f t="shared" si="169"/>
        <v>1</v>
      </c>
      <c r="AP184">
        <f t="shared" ref="AP184:AP247" si="185">IF((IF(OR(W184&lt;$BO$2,X184&lt;$BO$2),(90-(IF(X184&lt;W184,X184,W184)))/90,0))&gt;(1-(0.01*$BO$2)),(IF(OR(W184&lt;$BO$2,X184&lt;$BO$2),(90-(IF(X184&lt;W184,X184,W184)))/90,0)),0)</f>
        <v>0</v>
      </c>
      <c r="AQ184">
        <f t="shared" ref="AQ184:AQ247" si="186">IF((IF(OR(AD184&lt;$BO$2,AE184&lt;$BO$2),(90-(IF(AE184&lt;AD184,AE184,AD184)))/90,0))&gt;(1-(0.01*$BO$2)),(IF(OR(AD184&lt;$BO$2,AE184&lt;$BO$2),(90-(IF(AE184&lt;AD184,AE184,AD184)))/90,0)),0)</f>
        <v>0</v>
      </c>
      <c r="AR184">
        <f t="shared" si="174"/>
        <v>1</v>
      </c>
      <c r="AS184">
        <f t="shared" si="156"/>
        <v>0</v>
      </c>
      <c r="AT184">
        <f t="shared" si="154"/>
        <v>2</v>
      </c>
      <c r="AU184" t="str">
        <f t="shared" si="152"/>
        <v/>
      </c>
    </row>
    <row r="185" spans="1:51" x14ac:dyDescent="0.2">
      <c r="A185" t="s">
        <v>306</v>
      </c>
      <c r="B185" t="s">
        <v>307</v>
      </c>
      <c r="C185" s="72" t="s">
        <v>376</v>
      </c>
      <c r="D185">
        <f t="shared" si="176"/>
        <v>1.5657999999999999</v>
      </c>
      <c r="F185">
        <f t="shared" si="177"/>
        <v>1.573</v>
      </c>
      <c r="H185">
        <f t="shared" si="178"/>
        <v>1.5782</v>
      </c>
      <c r="J185" s="73">
        <f t="shared" si="170"/>
        <v>1.566845933996788</v>
      </c>
      <c r="K185" s="73"/>
      <c r="L185" s="73">
        <f t="shared" si="171"/>
        <v>5.2719557908271764E-3</v>
      </c>
      <c r="M185" s="73"/>
      <c r="N185">
        <f t="shared" si="175"/>
        <v>80.383799243329534</v>
      </c>
      <c r="P185" s="99" t="s">
        <v>78</v>
      </c>
      <c r="Q185" s="37">
        <v>80</v>
      </c>
      <c r="R185" s="81" t="s">
        <v>162</v>
      </c>
      <c r="S185" s="81" t="s">
        <v>309</v>
      </c>
      <c r="T185" s="81">
        <f>COS(RADIANS(AV185))*SIN(RADIANS(AW185))</f>
        <v>0.48729631174210203</v>
      </c>
      <c r="U185" s="81">
        <f>COS(RADIANS(AW185))</f>
        <v>0.49052356815930809</v>
      </c>
      <c r="V185" s="81">
        <f>SIN(RADIANS(AV185))*SIN(RADIANS(AW185))</f>
        <v>-0.72244649188905674</v>
      </c>
      <c r="W185" s="73">
        <f t="shared" si="172"/>
        <v>73.484906092845733</v>
      </c>
      <c r="X185" s="73">
        <f t="shared" si="179"/>
        <v>42.922816059778469</v>
      </c>
      <c r="AD185" s="73" t="s">
        <v>8</v>
      </c>
      <c r="AE185" s="73" t="s">
        <v>8</v>
      </c>
      <c r="AG185" t="s">
        <v>227</v>
      </c>
      <c r="AH185" t="s">
        <v>310</v>
      </c>
      <c r="AI185">
        <f t="shared" si="180"/>
        <v>0</v>
      </c>
      <c r="AJ185">
        <f t="shared" si="181"/>
        <v>0</v>
      </c>
      <c r="AK185">
        <f t="shared" si="182"/>
        <v>0</v>
      </c>
      <c r="AL185">
        <f t="shared" si="183"/>
        <v>0</v>
      </c>
      <c r="AM185">
        <f t="shared" si="173"/>
        <v>0</v>
      </c>
      <c r="AN185">
        <f t="shared" si="184"/>
        <v>0</v>
      </c>
      <c r="AO185">
        <f t="shared" si="169"/>
        <v>1</v>
      </c>
      <c r="AP185">
        <f t="shared" si="185"/>
        <v>0</v>
      </c>
      <c r="AQ185">
        <f t="shared" si="186"/>
        <v>0</v>
      </c>
      <c r="AR185">
        <f t="shared" si="174"/>
        <v>1</v>
      </c>
      <c r="AS185">
        <f t="shared" si="156"/>
        <v>0</v>
      </c>
      <c r="AT185">
        <f t="shared" si="154"/>
        <v>2</v>
      </c>
      <c r="AU185" t="str">
        <f t="shared" si="152"/>
        <v/>
      </c>
      <c r="AV185" s="80">
        <v>304</v>
      </c>
      <c r="AW185" s="80">
        <v>60.625</v>
      </c>
      <c r="AX185">
        <f>V185/(1+U185)</f>
        <v>-0.48469310202268551</v>
      </c>
      <c r="AY185">
        <f>T185/(1+U185)</f>
        <v>0.32692962536907666</v>
      </c>
    </row>
    <row r="186" spans="1:51" x14ac:dyDescent="0.2">
      <c r="A186" t="s">
        <v>306</v>
      </c>
      <c r="B186" t="s">
        <v>307</v>
      </c>
      <c r="C186" t="s">
        <v>377</v>
      </c>
      <c r="D186">
        <f t="shared" si="176"/>
        <v>1.5663749999999999</v>
      </c>
      <c r="F186">
        <f t="shared" si="177"/>
        <v>1.5736250000000001</v>
      </c>
      <c r="H186">
        <f t="shared" si="178"/>
        <v>1.5788125</v>
      </c>
      <c r="J186" s="73">
        <f t="shared" si="170"/>
        <v>1.5674274459645607</v>
      </c>
      <c r="K186" s="73"/>
      <c r="L186" s="73">
        <f t="shared" si="171"/>
        <v>5.3092791557358687E-3</v>
      </c>
      <c r="M186" s="73"/>
      <c r="N186">
        <f t="shared" si="175"/>
        <v>80.119568551722722</v>
      </c>
      <c r="P186" s="99" t="s">
        <v>78</v>
      </c>
      <c r="Q186" s="37">
        <v>81.25</v>
      </c>
      <c r="R186" s="81" t="s">
        <v>162</v>
      </c>
      <c r="S186" s="81" t="s">
        <v>309</v>
      </c>
      <c r="T186" s="81">
        <f>(T185+T187)/(SQRT((T185+T187)^2+(U185+U187)^2+(V185+V187)^2))</f>
        <v>0.49722931335022263</v>
      </c>
      <c r="U186" s="81">
        <f>(U185+U187)/(SQRT((T185+T187)^2+(U185+U187)^2+(V185+V187)^2))</f>
        <v>0.49015206557570695</v>
      </c>
      <c r="V186" s="81">
        <f>(V185+V187)/(SQRT((T185+T187)^2+(U185+U187)^2+(V185+V187)^2))</f>
        <v>-0.71590080497030728</v>
      </c>
      <c r="W186" s="73">
        <f t="shared" si="172"/>
        <v>72.979511051606138</v>
      </c>
      <c r="X186" s="73">
        <f t="shared" si="179"/>
        <v>42.247688276564212</v>
      </c>
      <c r="AD186" s="73" t="s">
        <v>8</v>
      </c>
      <c r="AE186" s="73" t="s">
        <v>8</v>
      </c>
      <c r="AG186" t="s">
        <v>227</v>
      </c>
      <c r="AH186" t="s">
        <v>310</v>
      </c>
      <c r="AI186">
        <f t="shared" si="180"/>
        <v>0</v>
      </c>
      <c r="AJ186">
        <f t="shared" si="181"/>
        <v>0</v>
      </c>
      <c r="AK186">
        <f t="shared" si="182"/>
        <v>0</v>
      </c>
      <c r="AL186">
        <f t="shared" si="183"/>
        <v>0</v>
      </c>
      <c r="AM186">
        <f t="shared" si="173"/>
        <v>0</v>
      </c>
      <c r="AN186">
        <f t="shared" si="184"/>
        <v>0</v>
      </c>
      <c r="AO186">
        <f t="shared" si="169"/>
        <v>1</v>
      </c>
      <c r="AP186">
        <f t="shared" si="185"/>
        <v>0</v>
      </c>
      <c r="AQ186">
        <f t="shared" si="186"/>
        <v>0</v>
      </c>
      <c r="AR186">
        <f t="shared" si="174"/>
        <v>1</v>
      </c>
      <c r="AS186">
        <f t="shared" si="156"/>
        <v>0</v>
      </c>
      <c r="AT186">
        <f t="shared" si="154"/>
        <v>2</v>
      </c>
      <c r="AU186" t="str">
        <f t="shared" si="152"/>
        <v/>
      </c>
    </row>
    <row r="187" spans="1:51" x14ac:dyDescent="0.2">
      <c r="A187" t="s">
        <v>306</v>
      </c>
      <c r="B187" t="s">
        <v>307</v>
      </c>
      <c r="C187" t="s">
        <v>378</v>
      </c>
      <c r="D187">
        <f t="shared" si="176"/>
        <v>1.5669499999999998</v>
      </c>
      <c r="F187">
        <f t="shared" si="177"/>
        <v>1.5742499999999999</v>
      </c>
      <c r="H187">
        <f t="shared" si="178"/>
        <v>1.5794250000000001</v>
      </c>
      <c r="J187" s="73">
        <f t="shared" si="170"/>
        <v>1.5680089574645593</v>
      </c>
      <c r="K187" s="73"/>
      <c r="L187" s="73">
        <f t="shared" si="171"/>
        <v>5.3466025283959162E-3</v>
      </c>
      <c r="M187" s="73"/>
      <c r="N187">
        <f t="shared" si="175"/>
        <v>79.856728149280571</v>
      </c>
      <c r="P187" s="99" t="s">
        <v>78</v>
      </c>
      <c r="Q187" s="37">
        <v>82.5</v>
      </c>
      <c r="R187" s="81" t="s">
        <v>162</v>
      </c>
      <c r="S187" s="81" t="s">
        <v>309</v>
      </c>
      <c r="T187" s="81">
        <f>(T185+T189)/(SQRT((T185+T189)^2+(U185+U189)^2+(V185+V189)^2))</f>
        <v>0.50709188314591891</v>
      </c>
      <c r="U187" s="81">
        <f>(U185+U189)/(SQRT((T185+T189)^2+(U185+U189)^2+(V185+V189)^2))</f>
        <v>0.48971113366158331</v>
      </c>
      <c r="V187" s="81">
        <f>(V185+V189)/(SQRT((T185+T189)^2+(U185+U189)^2+(V185+V189)^2))</f>
        <v>-0.70925371173890417</v>
      </c>
      <c r="W187" s="73">
        <f t="shared" si="172"/>
        <v>72.475238845448985</v>
      </c>
      <c r="X187" s="73">
        <f t="shared" si="179"/>
        <v>41.57273986140698</v>
      </c>
      <c r="AD187" s="73" t="s">
        <v>8</v>
      </c>
      <c r="AE187" s="73" t="s">
        <v>8</v>
      </c>
      <c r="AG187" t="s">
        <v>227</v>
      </c>
      <c r="AH187" t="s">
        <v>310</v>
      </c>
      <c r="AI187">
        <f t="shared" si="180"/>
        <v>0</v>
      </c>
      <c r="AJ187">
        <f t="shared" si="181"/>
        <v>0</v>
      </c>
      <c r="AK187">
        <f t="shared" si="182"/>
        <v>0</v>
      </c>
      <c r="AL187">
        <f t="shared" si="183"/>
        <v>0</v>
      </c>
      <c r="AM187">
        <f t="shared" si="173"/>
        <v>0</v>
      </c>
      <c r="AN187">
        <f t="shared" si="184"/>
        <v>0</v>
      </c>
      <c r="AO187">
        <f t="shared" si="169"/>
        <v>1</v>
      </c>
      <c r="AP187">
        <f t="shared" si="185"/>
        <v>0</v>
      </c>
      <c r="AQ187">
        <f t="shared" si="186"/>
        <v>0</v>
      </c>
      <c r="AR187">
        <f t="shared" si="174"/>
        <v>1</v>
      </c>
      <c r="AS187">
        <f t="shared" si="156"/>
        <v>0</v>
      </c>
      <c r="AT187">
        <f t="shared" si="154"/>
        <v>2</v>
      </c>
      <c r="AU187" t="str">
        <f t="shared" si="152"/>
        <v/>
      </c>
    </row>
    <row r="188" spans="1:51" x14ac:dyDescent="0.2">
      <c r="A188" t="s">
        <v>306</v>
      </c>
      <c r="B188" t="s">
        <v>307</v>
      </c>
      <c r="C188" t="s">
        <v>379</v>
      </c>
      <c r="D188">
        <f t="shared" si="176"/>
        <v>1.5675249999999998</v>
      </c>
      <c r="F188">
        <f t="shared" si="177"/>
        <v>1.574875</v>
      </c>
      <c r="H188">
        <f t="shared" si="178"/>
        <v>1.5800375</v>
      </c>
      <c r="J188" s="73">
        <f t="shared" si="170"/>
        <v>1.5685904684973435</v>
      </c>
      <c r="K188" s="73"/>
      <c r="L188" s="73">
        <f t="shared" si="171"/>
        <v>5.383925908748699E-3</v>
      </c>
      <c r="M188" s="73"/>
      <c r="N188">
        <f t="shared" si="175"/>
        <v>79.595261443018018</v>
      </c>
      <c r="P188" s="99" t="s">
        <v>78</v>
      </c>
      <c r="Q188" s="37">
        <v>83.75</v>
      </c>
      <c r="R188" s="81" t="s">
        <v>162</v>
      </c>
      <c r="S188" s="81" t="s">
        <v>309</v>
      </c>
      <c r="T188" s="81">
        <f>(T187+T189)/(SQRT((T187+T189)^2+(U187+U189)^2+(V187+V189)^2))</f>
        <v>0.51688262411045671</v>
      </c>
      <c r="U188" s="81">
        <f>(U187+U189)/(SQRT((T187+T189)^2+(U187+U189)^2+(V187+V189)^2))</f>
        <v>0.48920083487430444</v>
      </c>
      <c r="V188" s="81">
        <f>(V187+V189)/(SQRT((T187+T189)^2+(U187+U189)^2+(V187+V189)^2))</f>
        <v>-0.70250615374598091</v>
      </c>
      <c r="W188" s="73">
        <f t="shared" si="172"/>
        <v>71.972131235052203</v>
      </c>
      <c r="X188" s="73">
        <f t="shared" si="179"/>
        <v>40.897980002374844</v>
      </c>
      <c r="AD188" s="73" t="s">
        <v>8</v>
      </c>
      <c r="AE188" s="73" t="s">
        <v>8</v>
      </c>
      <c r="AG188" t="s">
        <v>227</v>
      </c>
      <c r="AH188" t="s">
        <v>310</v>
      </c>
      <c r="AI188">
        <f t="shared" si="180"/>
        <v>0</v>
      </c>
      <c r="AJ188">
        <f t="shared" si="181"/>
        <v>0</v>
      </c>
      <c r="AK188">
        <f t="shared" si="182"/>
        <v>0</v>
      </c>
      <c r="AL188">
        <f t="shared" si="183"/>
        <v>0</v>
      </c>
      <c r="AM188">
        <f t="shared" si="173"/>
        <v>0</v>
      </c>
      <c r="AN188">
        <f t="shared" si="184"/>
        <v>0</v>
      </c>
      <c r="AO188">
        <f t="shared" si="169"/>
        <v>1</v>
      </c>
      <c r="AP188">
        <f t="shared" si="185"/>
        <v>0</v>
      </c>
      <c r="AQ188">
        <f t="shared" si="186"/>
        <v>0</v>
      </c>
      <c r="AR188">
        <f t="shared" si="174"/>
        <v>1</v>
      </c>
      <c r="AS188">
        <f t="shared" si="156"/>
        <v>0</v>
      </c>
      <c r="AT188">
        <f t="shared" si="154"/>
        <v>2</v>
      </c>
      <c r="AU188" t="str">
        <f t="shared" si="152"/>
        <v/>
      </c>
    </row>
    <row r="189" spans="1:51" x14ac:dyDescent="0.2">
      <c r="A189" t="s">
        <v>306</v>
      </c>
      <c r="B189" t="s">
        <v>307</v>
      </c>
      <c r="C189" s="72" t="s">
        <v>380</v>
      </c>
      <c r="D189">
        <f t="shared" si="176"/>
        <v>1.5681</v>
      </c>
      <c r="F189">
        <f t="shared" si="177"/>
        <v>1.5754999999999999</v>
      </c>
      <c r="H189">
        <f t="shared" si="178"/>
        <v>1.5806500000000001</v>
      </c>
      <c r="J189" s="73">
        <f t="shared" si="170"/>
        <v>1.5691719790634746</v>
      </c>
      <c r="K189" s="73"/>
      <c r="L189" s="73">
        <f t="shared" si="171"/>
        <v>5.4212492967329329E-3</v>
      </c>
      <c r="M189" s="73"/>
      <c r="N189">
        <f t="shared" si="175"/>
        <v>79.33515211790214</v>
      </c>
      <c r="P189" s="99" t="s">
        <v>78</v>
      </c>
      <c r="Q189" s="37">
        <v>85</v>
      </c>
      <c r="R189" s="81" t="s">
        <v>162</v>
      </c>
      <c r="S189" s="81" t="s">
        <v>309</v>
      </c>
      <c r="T189" s="81">
        <f>COS(RADIANS(AV189))*SIN(RADIANS(AW189))</f>
        <v>0.52660014939955191</v>
      </c>
      <c r="U189" s="81">
        <f>COS(RADIANS(AW189))</f>
        <v>0.48862124149695496</v>
      </c>
      <c r="V189" s="81">
        <f>SIN(RADIANS(AV189))*SIN(RADIANS(AW189))</f>
        <v>-0.69565908677335919</v>
      </c>
      <c r="W189" s="73">
        <f t="shared" si="172"/>
        <v>71.470230711490899</v>
      </c>
      <c r="X189" s="73">
        <f t="shared" si="179"/>
        <v>40.223418493766339</v>
      </c>
      <c r="AD189" s="73" t="s">
        <v>8</v>
      </c>
      <c r="AE189" s="73" t="s">
        <v>8</v>
      </c>
      <c r="AG189" t="s">
        <v>227</v>
      </c>
      <c r="AH189" t="s">
        <v>310</v>
      </c>
      <c r="AI189">
        <f t="shared" si="180"/>
        <v>0</v>
      </c>
      <c r="AJ189">
        <f t="shared" si="181"/>
        <v>0</v>
      </c>
      <c r="AK189">
        <f t="shared" si="182"/>
        <v>0</v>
      </c>
      <c r="AL189">
        <f t="shared" si="183"/>
        <v>0</v>
      </c>
      <c r="AM189">
        <f t="shared" si="173"/>
        <v>0</v>
      </c>
      <c r="AN189">
        <f t="shared" si="184"/>
        <v>0</v>
      </c>
      <c r="AO189">
        <f t="shared" si="169"/>
        <v>1</v>
      </c>
      <c r="AP189">
        <f t="shared" si="185"/>
        <v>0</v>
      </c>
      <c r="AQ189">
        <f t="shared" si="186"/>
        <v>0</v>
      </c>
      <c r="AR189">
        <f t="shared" si="174"/>
        <v>1</v>
      </c>
      <c r="AS189">
        <f t="shared" si="156"/>
        <v>0</v>
      </c>
      <c r="AT189">
        <f t="shared" si="154"/>
        <v>2</v>
      </c>
      <c r="AU189" t="str">
        <f t="shared" si="152"/>
        <v/>
      </c>
      <c r="AV189" s="80">
        <v>307.125</v>
      </c>
      <c r="AW189" s="80">
        <v>60.75</v>
      </c>
      <c r="AX189">
        <f>V189/(1+U189)</f>
        <v>-0.46731772151377171</v>
      </c>
      <c r="AY189">
        <f>T189/(1+U189)</f>
        <v>0.35375025877637195</v>
      </c>
    </row>
    <row r="190" spans="1:51" x14ac:dyDescent="0.2">
      <c r="A190" t="s">
        <v>306</v>
      </c>
      <c r="B190" t="s">
        <v>307</v>
      </c>
      <c r="C190" t="s">
        <v>381</v>
      </c>
      <c r="D190">
        <f t="shared" si="176"/>
        <v>1.568675</v>
      </c>
      <c r="F190">
        <f t="shared" si="177"/>
        <v>1.576125</v>
      </c>
      <c r="H190">
        <f t="shared" si="178"/>
        <v>1.5812625</v>
      </c>
      <c r="J190" s="73">
        <f t="shared" si="170"/>
        <v>1.5697534891635112</v>
      </c>
      <c r="K190" s="73"/>
      <c r="L190" s="73">
        <f t="shared" si="171"/>
        <v>5.4585726922897759E-3</v>
      </c>
      <c r="M190" s="73"/>
      <c r="N190">
        <f t="shared" si="175"/>
        <v>79.076384130350476</v>
      </c>
      <c r="P190" s="99" t="s">
        <v>78</v>
      </c>
      <c r="Q190" s="37">
        <v>86.25</v>
      </c>
      <c r="R190" s="81" t="s">
        <v>162</v>
      </c>
      <c r="S190" s="81" t="s">
        <v>309</v>
      </c>
      <c r="T190" s="81">
        <f>(T189+T191)/(SQRT((T189+T191)^2+(U189+U191)^2+(V189+V191)^2))</f>
        <v>0.53164575924416857</v>
      </c>
      <c r="U190" s="81">
        <f>(U189+U191)/(SQRT((T189+T191)^2+(U189+U191)^2+(V189+V191)^2))</f>
        <v>0.48386865544303831</v>
      </c>
      <c r="V190" s="81">
        <f>(V189+V191)/(SQRT((T189+T191)^2+(U189+U191)^2+(V189+V191)^2))</f>
        <v>-0.69514308667887792</v>
      </c>
      <c r="W190" s="73">
        <f t="shared" si="172"/>
        <v>71.073723342459758</v>
      </c>
      <c r="X190" s="73">
        <f t="shared" si="179"/>
        <v>40.004821086237961</v>
      </c>
      <c r="AD190" s="73" t="s">
        <v>8</v>
      </c>
      <c r="AE190" s="73" t="s">
        <v>8</v>
      </c>
      <c r="AG190" t="s">
        <v>227</v>
      </c>
      <c r="AH190" t="s">
        <v>310</v>
      </c>
      <c r="AI190">
        <f t="shared" si="180"/>
        <v>0</v>
      </c>
      <c r="AJ190">
        <f t="shared" si="181"/>
        <v>0</v>
      </c>
      <c r="AK190">
        <f t="shared" si="182"/>
        <v>0</v>
      </c>
      <c r="AL190">
        <f t="shared" si="183"/>
        <v>0</v>
      </c>
      <c r="AM190">
        <f t="shared" si="173"/>
        <v>0</v>
      </c>
      <c r="AN190">
        <f t="shared" si="184"/>
        <v>0</v>
      </c>
      <c r="AO190">
        <f t="shared" si="169"/>
        <v>1</v>
      </c>
      <c r="AP190">
        <f t="shared" si="185"/>
        <v>0</v>
      </c>
      <c r="AQ190">
        <f t="shared" si="186"/>
        <v>0</v>
      </c>
      <c r="AR190">
        <f t="shared" si="174"/>
        <v>1</v>
      </c>
      <c r="AS190">
        <f t="shared" si="156"/>
        <v>0</v>
      </c>
      <c r="AT190">
        <f t="shared" si="154"/>
        <v>2</v>
      </c>
      <c r="AU190" t="str">
        <f t="shared" si="152"/>
        <v/>
      </c>
    </row>
    <row r="191" spans="1:51" x14ac:dyDescent="0.2">
      <c r="A191" t="s">
        <v>306</v>
      </c>
      <c r="B191" t="s">
        <v>307</v>
      </c>
      <c r="C191" t="s">
        <v>382</v>
      </c>
      <c r="D191">
        <f t="shared" si="176"/>
        <v>1.56925</v>
      </c>
      <c r="F191">
        <f t="shared" si="177"/>
        <v>1.5767499999999999</v>
      </c>
      <c r="H191">
        <f t="shared" si="178"/>
        <v>1.5818750000000001</v>
      </c>
      <c r="J191" s="73">
        <f t="shared" si="170"/>
        <v>1.5703349987980113</v>
      </c>
      <c r="K191" s="73"/>
      <c r="L191" s="73">
        <f t="shared" si="171"/>
        <v>5.4958960953594982E-3</v>
      </c>
      <c r="M191" s="73"/>
      <c r="N191">
        <f t="shared" si="175"/>
        <v>78.81894170197539</v>
      </c>
      <c r="P191" s="99" t="s">
        <v>78</v>
      </c>
      <c r="Q191" s="37">
        <v>87.5</v>
      </c>
      <c r="R191" s="81" t="s">
        <v>162</v>
      </c>
      <c r="S191" s="81" t="s">
        <v>309</v>
      </c>
      <c r="T191" s="81">
        <f>(T189+T193)/(SQRT((T189+T193)^2+(U189+U193)^2+(V189+V193)^2))</f>
        <v>0.53666568447990182</v>
      </c>
      <c r="U191" s="81">
        <f>(U189+U193)/(SQRT((T189+T193)^2+(U189+U193)^2+(V189+V193)^2))</f>
        <v>0.47909269296421864</v>
      </c>
      <c r="V191" s="81">
        <f>(V189+V193)/(SQRT((T189+T193)^2+(U189+U193)^2+(V189+V193)^2))</f>
        <v>-0.69459350317290713</v>
      </c>
      <c r="W191" s="73">
        <f t="shared" si="172"/>
        <v>70.677224251112037</v>
      </c>
      <c r="X191" s="73">
        <f t="shared" si="179"/>
        <v>39.788538673804304</v>
      </c>
      <c r="AD191" s="73" t="s">
        <v>8</v>
      </c>
      <c r="AE191" s="73" t="s">
        <v>8</v>
      </c>
      <c r="AG191" t="s">
        <v>227</v>
      </c>
      <c r="AH191" t="s">
        <v>310</v>
      </c>
      <c r="AI191">
        <f t="shared" si="180"/>
        <v>0</v>
      </c>
      <c r="AJ191">
        <f t="shared" si="181"/>
        <v>0</v>
      </c>
      <c r="AK191">
        <f t="shared" si="182"/>
        <v>0</v>
      </c>
      <c r="AL191">
        <f t="shared" si="183"/>
        <v>0</v>
      </c>
      <c r="AM191">
        <f t="shared" si="173"/>
        <v>0</v>
      </c>
      <c r="AN191">
        <f t="shared" si="184"/>
        <v>0</v>
      </c>
      <c r="AO191">
        <f t="shared" si="169"/>
        <v>1</v>
      </c>
      <c r="AP191">
        <f t="shared" si="185"/>
        <v>0</v>
      </c>
      <c r="AQ191">
        <f t="shared" si="186"/>
        <v>0</v>
      </c>
      <c r="AR191">
        <f t="shared" si="174"/>
        <v>1</v>
      </c>
      <c r="AS191">
        <f t="shared" si="156"/>
        <v>0</v>
      </c>
      <c r="AT191">
        <f t="shared" si="154"/>
        <v>2</v>
      </c>
      <c r="AU191" t="str">
        <f t="shared" si="152"/>
        <v/>
      </c>
    </row>
    <row r="192" spans="1:51" x14ac:dyDescent="0.2">
      <c r="A192" t="s">
        <v>306</v>
      </c>
      <c r="B192" t="s">
        <v>307</v>
      </c>
      <c r="C192" t="s">
        <v>383</v>
      </c>
      <c r="D192">
        <f t="shared" si="176"/>
        <v>1.569825</v>
      </c>
      <c r="F192">
        <f t="shared" si="177"/>
        <v>1.577375</v>
      </c>
      <c r="H192">
        <f t="shared" si="178"/>
        <v>1.5824875</v>
      </c>
      <c r="J192" s="73">
        <f t="shared" si="170"/>
        <v>1.5709165079675327</v>
      </c>
      <c r="K192" s="73"/>
      <c r="L192" s="73">
        <f t="shared" si="171"/>
        <v>5.5332195058830358E-3</v>
      </c>
      <c r="M192" s="73"/>
      <c r="N192">
        <f t="shared" si="175"/>
        <v>78.56280931345114</v>
      </c>
      <c r="P192" s="99" t="s">
        <v>78</v>
      </c>
      <c r="Q192" s="37">
        <v>88.75</v>
      </c>
      <c r="R192" s="81" t="s">
        <v>162</v>
      </c>
      <c r="S192" s="81" t="s">
        <v>309</v>
      </c>
      <c r="T192" s="81">
        <f>(T191+T193)/(SQRT((T191+T193)^2+(U191+U193)^2+(V191+V193)^2))</f>
        <v>0.54165968258658859</v>
      </c>
      <c r="U192" s="81">
        <f>(U191+U193)/(SQRT((T191+T193)^2+(U191+U193)^2+(V191+V193)^2))</f>
        <v>0.47429358479445033</v>
      </c>
      <c r="V192" s="81">
        <f>(V191+V193)/(SQRT((T191+T193)^2+(U191+U193)^2+(V191+V193)^2))</f>
        <v>-0.69401036280665551</v>
      </c>
      <c r="W192" s="73">
        <f t="shared" si="172"/>
        <v>70.280733665322927</v>
      </c>
      <c r="X192" s="73">
        <f t="shared" si="179"/>
        <v>39.574610243491257</v>
      </c>
      <c r="AD192" s="73" t="s">
        <v>8</v>
      </c>
      <c r="AE192" s="73" t="s">
        <v>8</v>
      </c>
      <c r="AG192" t="s">
        <v>227</v>
      </c>
      <c r="AH192" t="s">
        <v>310</v>
      </c>
      <c r="AI192">
        <f t="shared" si="180"/>
        <v>0</v>
      </c>
      <c r="AJ192">
        <f t="shared" si="181"/>
        <v>0</v>
      </c>
      <c r="AK192">
        <f t="shared" si="182"/>
        <v>0</v>
      </c>
      <c r="AL192">
        <f t="shared" si="183"/>
        <v>0</v>
      </c>
      <c r="AM192">
        <f t="shared" si="173"/>
        <v>0</v>
      </c>
      <c r="AN192">
        <f t="shared" si="184"/>
        <v>0</v>
      </c>
      <c r="AO192">
        <f t="shared" si="169"/>
        <v>1</v>
      </c>
      <c r="AP192">
        <f t="shared" si="185"/>
        <v>0</v>
      </c>
      <c r="AQ192">
        <f t="shared" si="186"/>
        <v>0</v>
      </c>
      <c r="AR192">
        <f t="shared" si="174"/>
        <v>1</v>
      </c>
      <c r="AS192">
        <f t="shared" si="156"/>
        <v>0</v>
      </c>
      <c r="AT192">
        <f t="shared" si="154"/>
        <v>2</v>
      </c>
      <c r="AU192" t="str">
        <f t="shared" si="152"/>
        <v/>
      </c>
    </row>
    <row r="193" spans="1:51" x14ac:dyDescent="0.2">
      <c r="A193" t="s">
        <v>306</v>
      </c>
      <c r="B193" t="s">
        <v>307</v>
      </c>
      <c r="C193" s="72" t="s">
        <v>384</v>
      </c>
      <c r="D193">
        <f t="shared" si="176"/>
        <v>1.5704</v>
      </c>
      <c r="F193">
        <f t="shared" si="177"/>
        <v>1.5779999999999998</v>
      </c>
      <c r="H193">
        <f t="shared" si="178"/>
        <v>1.5831</v>
      </c>
      <c r="J193" s="73">
        <f t="shared" si="170"/>
        <v>1.5714980166726318</v>
      </c>
      <c r="K193" s="73"/>
      <c r="L193" s="73">
        <f t="shared" si="171"/>
        <v>5.5705429238002147E-3</v>
      </c>
      <c r="M193" s="73"/>
      <c r="N193">
        <f t="shared" si="175"/>
        <v>78.307971698612633</v>
      </c>
      <c r="P193" s="99" t="s">
        <v>78</v>
      </c>
      <c r="Q193" s="37">
        <v>90</v>
      </c>
      <c r="R193" s="81" t="s">
        <v>162</v>
      </c>
      <c r="S193" s="81" t="s">
        <v>309</v>
      </c>
      <c r="T193" s="81">
        <f>COS(RADIANS(AV193))*SIN(RADIANS(AW193))</f>
        <v>0.54662751229664441</v>
      </c>
      <c r="U193" s="81">
        <f>COS(RADIANS(AW193))</f>
        <v>0.46947156278589086</v>
      </c>
      <c r="V193" s="81">
        <f>SIN(RADIANS(AV193))*SIN(RADIANS(AW193))</f>
        <v>-0.69339369375251403</v>
      </c>
      <c r="W193" s="73">
        <f t="shared" si="172"/>
        <v>69.884251816822683</v>
      </c>
      <c r="X193" s="73">
        <f t="shared" si="179"/>
        <v>39.363075192717652</v>
      </c>
      <c r="AD193" s="73" t="s">
        <v>8</v>
      </c>
      <c r="AE193" s="73" t="s">
        <v>8</v>
      </c>
      <c r="AG193" t="s">
        <v>227</v>
      </c>
      <c r="AH193" t="s">
        <v>310</v>
      </c>
      <c r="AI193">
        <f t="shared" si="180"/>
        <v>0</v>
      </c>
      <c r="AJ193">
        <f t="shared" si="181"/>
        <v>0</v>
      </c>
      <c r="AK193">
        <f t="shared" si="182"/>
        <v>0</v>
      </c>
      <c r="AL193">
        <f t="shared" si="183"/>
        <v>0</v>
      </c>
      <c r="AM193">
        <f t="shared" si="173"/>
        <v>0</v>
      </c>
      <c r="AN193">
        <f t="shared" si="184"/>
        <v>0</v>
      </c>
      <c r="AO193">
        <f t="shared" si="169"/>
        <v>1</v>
      </c>
      <c r="AP193">
        <f t="shared" si="185"/>
        <v>0</v>
      </c>
      <c r="AQ193">
        <f t="shared" si="186"/>
        <v>0</v>
      </c>
      <c r="AR193">
        <f t="shared" si="174"/>
        <v>1</v>
      </c>
      <c r="AS193">
        <f t="shared" si="156"/>
        <v>0</v>
      </c>
      <c r="AT193">
        <f t="shared" si="154"/>
        <v>2</v>
      </c>
      <c r="AU193" t="str">
        <f t="shared" si="152"/>
        <v/>
      </c>
      <c r="AV193" s="80">
        <v>308.25</v>
      </c>
      <c r="AW193" s="80">
        <v>62</v>
      </c>
      <c r="AX193">
        <f>V193/(1+U193)</f>
        <v>-0.47186601722182825</v>
      </c>
      <c r="AY193">
        <f>T193/(1+U193)</f>
        <v>0.37198917361852396</v>
      </c>
    </row>
    <row r="194" spans="1:51" x14ac:dyDescent="0.2">
      <c r="A194" t="s">
        <v>306</v>
      </c>
      <c r="B194" t="s">
        <v>307</v>
      </c>
      <c r="C194" t="s">
        <v>385</v>
      </c>
      <c r="D194">
        <f t="shared" si="176"/>
        <v>1.570975</v>
      </c>
      <c r="F194">
        <f t="shared" si="177"/>
        <v>1.5786249999999999</v>
      </c>
      <c r="H194">
        <f t="shared" si="178"/>
        <v>1.5837125000000001</v>
      </c>
      <c r="J194" s="73">
        <f t="shared" si="170"/>
        <v>1.5720795249138639</v>
      </c>
      <c r="K194" s="73"/>
      <c r="L194" s="73">
        <f t="shared" si="171"/>
        <v>5.6078663490530811E-3</v>
      </c>
      <c r="M194" s="73"/>
      <c r="N194">
        <f t="shared" si="175"/>
        <v>78.054413838682052</v>
      </c>
      <c r="P194" s="99" t="s">
        <v>78</v>
      </c>
      <c r="Q194" s="37">
        <v>91.25</v>
      </c>
      <c r="R194" s="81" t="s">
        <v>162</v>
      </c>
      <c r="S194" s="81" t="s">
        <v>309</v>
      </c>
      <c r="T194" s="81">
        <f>(T193+T195)/(SQRT((T193+T195)^2+(U193+U195)^2+(V193+V195)^2))</f>
        <v>0.553622097188471</v>
      </c>
      <c r="U194" s="81">
        <f>(U193+U195)/(SQRT((T193+T195)^2+(U193+U195)^2+(V193+V195)^2))</f>
        <v>0.4665935135279845</v>
      </c>
      <c r="V194" s="81">
        <f>(V193+V195)/(SQRT((T193+T195)^2+(U193+U195)^2+(V193+V195)^2))</f>
        <v>-0.68977754866206664</v>
      </c>
      <c r="W194" s="73">
        <f t="shared" si="172"/>
        <v>69.444943666185537</v>
      </c>
      <c r="X194" s="73">
        <f t="shared" si="179"/>
        <v>38.94314464146548</v>
      </c>
      <c r="AD194" s="73" t="s">
        <v>8</v>
      </c>
      <c r="AE194" s="73" t="s">
        <v>8</v>
      </c>
      <c r="AG194" t="s">
        <v>227</v>
      </c>
      <c r="AH194" t="s">
        <v>310</v>
      </c>
      <c r="AI194">
        <f t="shared" si="180"/>
        <v>0</v>
      </c>
      <c r="AJ194">
        <f t="shared" si="181"/>
        <v>0</v>
      </c>
      <c r="AK194">
        <f t="shared" si="182"/>
        <v>0</v>
      </c>
      <c r="AL194">
        <f t="shared" si="183"/>
        <v>0</v>
      </c>
      <c r="AM194">
        <f t="shared" si="173"/>
        <v>0</v>
      </c>
      <c r="AN194">
        <f t="shared" si="184"/>
        <v>0</v>
      </c>
      <c r="AO194">
        <f t="shared" si="169"/>
        <v>1</v>
      </c>
      <c r="AP194">
        <f t="shared" si="185"/>
        <v>0</v>
      </c>
      <c r="AQ194">
        <f t="shared" si="186"/>
        <v>0</v>
      </c>
      <c r="AR194">
        <f t="shared" si="174"/>
        <v>1</v>
      </c>
      <c r="AS194">
        <f t="shared" si="156"/>
        <v>0</v>
      </c>
      <c r="AT194">
        <f t="shared" si="154"/>
        <v>2</v>
      </c>
      <c r="AU194" t="str">
        <f t="shared" si="152"/>
        <v/>
      </c>
    </row>
    <row r="195" spans="1:51" x14ac:dyDescent="0.2">
      <c r="A195" t="s">
        <v>306</v>
      </c>
      <c r="B195" t="s">
        <v>307</v>
      </c>
      <c r="C195" s="72" t="s">
        <v>386</v>
      </c>
      <c r="D195">
        <f t="shared" si="176"/>
        <v>1.57155</v>
      </c>
      <c r="F195">
        <f t="shared" si="177"/>
        <v>1.57925</v>
      </c>
      <c r="H195">
        <f t="shared" si="178"/>
        <v>1.584325</v>
      </c>
      <c r="J195" s="73">
        <f t="shared" si="170"/>
        <v>1.5726610326917845</v>
      </c>
      <c r="K195" s="73"/>
      <c r="L195" s="73">
        <f t="shared" si="171"/>
        <v>5.6451897815823493E-3</v>
      </c>
      <c r="M195" s="73"/>
      <c r="N195">
        <f t="shared" si="175"/>
        <v>77.802120956687617</v>
      </c>
      <c r="P195" s="99" t="s">
        <v>78</v>
      </c>
      <c r="Q195" s="37">
        <v>92.5</v>
      </c>
      <c r="R195" s="81" t="s">
        <v>162</v>
      </c>
      <c r="S195" s="81" t="s">
        <v>309</v>
      </c>
      <c r="T195" s="81">
        <f>COS(RADIANS(AV195))*SIN(RADIANS(AW195))</f>
        <v>0.56057777136535458</v>
      </c>
      <c r="U195" s="81">
        <f>COS(RADIANS(AW195))</f>
        <v>0.46368267026259297</v>
      </c>
      <c r="V195" s="81">
        <f>SIN(RADIANS(AV195))*SIN(RADIANS(AW195))</f>
        <v>-0.68611292332181284</v>
      </c>
      <c r="W195" s="73">
        <f t="shared" si="172"/>
        <v>69.00588321446179</v>
      </c>
      <c r="X195" s="73">
        <f t="shared" si="179"/>
        <v>38.524399453707467</v>
      </c>
      <c r="AD195" s="73" t="s">
        <v>8</v>
      </c>
      <c r="AE195" s="73" t="s">
        <v>8</v>
      </c>
      <c r="AG195" t="s">
        <v>227</v>
      </c>
      <c r="AH195" t="s">
        <v>310</v>
      </c>
      <c r="AI195">
        <f t="shared" si="180"/>
        <v>0</v>
      </c>
      <c r="AJ195">
        <f t="shared" si="181"/>
        <v>0</v>
      </c>
      <c r="AK195">
        <f t="shared" si="182"/>
        <v>0</v>
      </c>
      <c r="AL195">
        <f t="shared" si="183"/>
        <v>0</v>
      </c>
      <c r="AM195">
        <f t="shared" si="173"/>
        <v>0</v>
      </c>
      <c r="AN195">
        <f t="shared" si="184"/>
        <v>0</v>
      </c>
      <c r="AO195">
        <f t="shared" si="169"/>
        <v>1</v>
      </c>
      <c r="AP195">
        <f t="shared" si="185"/>
        <v>0</v>
      </c>
      <c r="AQ195">
        <f t="shared" si="186"/>
        <v>0</v>
      </c>
      <c r="AR195">
        <f t="shared" si="174"/>
        <v>1</v>
      </c>
      <c r="AS195">
        <f t="shared" si="156"/>
        <v>0</v>
      </c>
      <c r="AT195">
        <f t="shared" si="154"/>
        <v>2</v>
      </c>
      <c r="AU195" t="str">
        <f t="shared" ref="AU195:AU258" si="187">IF(AT195=$AT$729,AS195,"")</f>
        <v/>
      </c>
      <c r="AV195" s="80">
        <v>309.25</v>
      </c>
      <c r="AW195" s="80">
        <v>62.375</v>
      </c>
      <c r="AX195">
        <f>V195/(1+U195)</f>
        <v>-0.46875797415755449</v>
      </c>
      <c r="AY195">
        <f>T195/(1+U195)</f>
        <v>0.38299132916889955</v>
      </c>
    </row>
    <row r="196" spans="1:51" x14ac:dyDescent="0.2">
      <c r="A196" t="s">
        <v>306</v>
      </c>
      <c r="B196" t="s">
        <v>307</v>
      </c>
      <c r="C196" t="s">
        <v>387</v>
      </c>
      <c r="D196">
        <f t="shared" si="176"/>
        <v>1.572125</v>
      </c>
      <c r="F196">
        <f t="shared" si="177"/>
        <v>1.5798749999999999</v>
      </c>
      <c r="H196">
        <f t="shared" si="178"/>
        <v>1.5849375000000001</v>
      </c>
      <c r="J196" s="73">
        <f t="shared" si="170"/>
        <v>1.5732425400069465</v>
      </c>
      <c r="K196" s="73"/>
      <c r="L196" s="73">
        <f t="shared" si="171"/>
        <v>5.6825132213289553E-3</v>
      </c>
      <c r="M196" s="73"/>
      <c r="N196">
        <f t="shared" si="175"/>
        <v>77.551078512041911</v>
      </c>
      <c r="P196" s="99" t="s">
        <v>78</v>
      </c>
      <c r="Q196" s="37">
        <v>93.75</v>
      </c>
      <c r="R196" s="81" t="s">
        <v>162</v>
      </c>
      <c r="S196" s="81" t="s">
        <v>309</v>
      </c>
      <c r="T196" s="100"/>
      <c r="U196" s="100"/>
      <c r="V196" s="100"/>
      <c r="W196" s="73" t="e">
        <f t="shared" si="172"/>
        <v>#DIV/0!</v>
      </c>
      <c r="X196" s="73">
        <f t="shared" si="179"/>
        <v>90</v>
      </c>
      <c r="AD196" s="73" t="s">
        <v>8</v>
      </c>
      <c r="AE196" s="73" t="s">
        <v>8</v>
      </c>
      <c r="AG196" t="s">
        <v>227</v>
      </c>
      <c r="AH196" t="s">
        <v>310</v>
      </c>
      <c r="AI196">
        <f t="shared" si="180"/>
        <v>0</v>
      </c>
      <c r="AJ196">
        <f t="shared" si="181"/>
        <v>0</v>
      </c>
      <c r="AK196">
        <f t="shared" si="182"/>
        <v>0</v>
      </c>
      <c r="AL196">
        <f t="shared" si="183"/>
        <v>0</v>
      </c>
      <c r="AM196">
        <f t="shared" si="173"/>
        <v>0</v>
      </c>
      <c r="AN196">
        <f t="shared" si="184"/>
        <v>0</v>
      </c>
      <c r="AO196">
        <f t="shared" si="169"/>
        <v>1</v>
      </c>
      <c r="AP196" t="e">
        <f t="shared" si="185"/>
        <v>#DIV/0!</v>
      </c>
      <c r="AQ196">
        <f t="shared" si="186"/>
        <v>0</v>
      </c>
      <c r="AR196">
        <f t="shared" si="174"/>
        <v>1</v>
      </c>
      <c r="AS196">
        <f t="shared" si="156"/>
        <v>0</v>
      </c>
      <c r="AT196">
        <f t="shared" ref="AT196:AT259" si="188">IFERROR(AI196+AJ196+AK196+AN196+AO196+AP196+AQ196+AR196+AM196+AL196,0)</f>
        <v>0</v>
      </c>
      <c r="AU196" t="str">
        <f t="shared" si="187"/>
        <v/>
      </c>
    </row>
    <row r="197" spans="1:51" x14ac:dyDescent="0.2">
      <c r="A197" t="s">
        <v>306</v>
      </c>
      <c r="B197" t="s">
        <v>307</v>
      </c>
      <c r="C197" t="s">
        <v>388</v>
      </c>
      <c r="D197">
        <f t="shared" si="176"/>
        <v>1.5727</v>
      </c>
      <c r="F197">
        <f t="shared" si="177"/>
        <v>1.5805</v>
      </c>
      <c r="H197">
        <f t="shared" si="178"/>
        <v>1.58555</v>
      </c>
      <c r="J197" s="73">
        <f t="shared" si="170"/>
        <v>1.5738240468599032</v>
      </c>
      <c r="K197" s="73"/>
      <c r="L197" s="73">
        <f t="shared" si="171"/>
        <v>5.7198366682349455E-3</v>
      </c>
      <c r="M197" s="73"/>
      <c r="N197">
        <f t="shared" si="175"/>
        <v>77.301272195234958</v>
      </c>
      <c r="P197" s="99" t="s">
        <v>78</v>
      </c>
      <c r="Q197" s="37">
        <v>95</v>
      </c>
      <c r="R197" s="81" t="s">
        <v>162</v>
      </c>
      <c r="S197" s="81" t="s">
        <v>309</v>
      </c>
      <c r="T197" s="100"/>
      <c r="U197" s="100"/>
      <c r="V197" s="100"/>
      <c r="W197" s="73" t="e">
        <f t="shared" si="172"/>
        <v>#DIV/0!</v>
      </c>
      <c r="X197" s="73">
        <f t="shared" si="179"/>
        <v>90</v>
      </c>
      <c r="AD197" s="73" t="s">
        <v>8</v>
      </c>
      <c r="AE197" s="73" t="s">
        <v>8</v>
      </c>
      <c r="AG197" t="s">
        <v>227</v>
      </c>
      <c r="AH197" t="s">
        <v>310</v>
      </c>
      <c r="AI197">
        <f t="shared" si="180"/>
        <v>0</v>
      </c>
      <c r="AJ197">
        <f t="shared" si="181"/>
        <v>0</v>
      </c>
      <c r="AK197">
        <f t="shared" si="182"/>
        <v>0</v>
      </c>
      <c r="AL197">
        <f t="shared" si="183"/>
        <v>0</v>
      </c>
      <c r="AM197">
        <f t="shared" si="173"/>
        <v>0</v>
      </c>
      <c r="AN197">
        <f t="shared" si="184"/>
        <v>0</v>
      </c>
      <c r="AO197">
        <f t="shared" si="169"/>
        <v>1</v>
      </c>
      <c r="AP197" t="e">
        <f t="shared" si="185"/>
        <v>#DIV/0!</v>
      </c>
      <c r="AQ197">
        <f t="shared" si="186"/>
        <v>0</v>
      </c>
      <c r="AR197">
        <f t="shared" si="174"/>
        <v>1</v>
      </c>
      <c r="AS197">
        <f t="shared" ref="AS197:AS260" si="189">IF(AT197=$AT$729,C197,0)</f>
        <v>0</v>
      </c>
      <c r="AT197">
        <f t="shared" si="188"/>
        <v>0</v>
      </c>
      <c r="AU197" t="str">
        <f t="shared" si="187"/>
        <v/>
      </c>
    </row>
    <row r="198" spans="1:51" x14ac:dyDescent="0.2">
      <c r="A198" t="s">
        <v>306</v>
      </c>
      <c r="B198" t="s">
        <v>307</v>
      </c>
      <c r="C198" t="s">
        <v>389</v>
      </c>
      <c r="D198">
        <f t="shared" si="176"/>
        <v>1.573275</v>
      </c>
      <c r="F198">
        <f t="shared" si="177"/>
        <v>1.5811249999999999</v>
      </c>
      <c r="H198">
        <f t="shared" si="178"/>
        <v>1.5861625000000001</v>
      </c>
      <c r="J198" s="73">
        <f t="shared" si="170"/>
        <v>1.5744055532512071</v>
      </c>
      <c r="K198" s="73"/>
      <c r="L198" s="73">
        <f t="shared" si="171"/>
        <v>5.7571601222414781E-3</v>
      </c>
      <c r="M198" s="73"/>
      <c r="N198">
        <f t="shared" si="175"/>
        <v>77.052687922739565</v>
      </c>
      <c r="P198" s="99" t="s">
        <v>78</v>
      </c>
      <c r="Q198" s="37">
        <v>96.25</v>
      </c>
      <c r="R198" s="81" t="s">
        <v>162</v>
      </c>
      <c r="S198" s="81" t="s">
        <v>309</v>
      </c>
      <c r="T198" s="100"/>
      <c r="U198" s="100"/>
      <c r="V198" s="100"/>
      <c r="W198" s="73" t="e">
        <f t="shared" si="172"/>
        <v>#DIV/0!</v>
      </c>
      <c r="X198" s="73">
        <f t="shared" si="179"/>
        <v>90</v>
      </c>
      <c r="AD198" s="73" t="s">
        <v>8</v>
      </c>
      <c r="AE198" s="73" t="s">
        <v>8</v>
      </c>
      <c r="AG198" t="s">
        <v>227</v>
      </c>
      <c r="AH198" t="s">
        <v>310</v>
      </c>
      <c r="AI198">
        <f t="shared" si="180"/>
        <v>0</v>
      </c>
      <c r="AJ198">
        <f t="shared" si="181"/>
        <v>0</v>
      </c>
      <c r="AK198">
        <f t="shared" si="182"/>
        <v>0</v>
      </c>
      <c r="AL198">
        <f t="shared" si="183"/>
        <v>0</v>
      </c>
      <c r="AM198">
        <f t="shared" si="173"/>
        <v>0</v>
      </c>
      <c r="AN198">
        <f t="shared" si="184"/>
        <v>0</v>
      </c>
      <c r="AO198">
        <f t="shared" si="169"/>
        <v>1</v>
      </c>
      <c r="AP198" t="e">
        <f t="shared" si="185"/>
        <v>#DIV/0!</v>
      </c>
      <c r="AQ198">
        <f t="shared" si="186"/>
        <v>0</v>
      </c>
      <c r="AR198">
        <f t="shared" si="174"/>
        <v>1</v>
      </c>
      <c r="AS198">
        <f t="shared" si="189"/>
        <v>0</v>
      </c>
      <c r="AT198">
        <f t="shared" si="188"/>
        <v>0</v>
      </c>
      <c r="AU198" t="str">
        <f t="shared" si="187"/>
        <v/>
      </c>
    </row>
    <row r="199" spans="1:51" x14ac:dyDescent="0.2">
      <c r="A199" t="s">
        <v>306</v>
      </c>
      <c r="B199" t="s">
        <v>307</v>
      </c>
      <c r="C199" t="s">
        <v>390</v>
      </c>
      <c r="D199">
        <f t="shared" si="176"/>
        <v>1.57385</v>
      </c>
      <c r="F199">
        <f t="shared" si="177"/>
        <v>1.58175</v>
      </c>
      <c r="H199">
        <f t="shared" si="178"/>
        <v>1.586775</v>
      </c>
      <c r="J199" s="73">
        <f t="shared" si="170"/>
        <v>1.5749870591814086</v>
      </c>
      <c r="K199" s="73"/>
      <c r="L199" s="73">
        <f t="shared" si="171"/>
        <v>5.7944835832910435E-3</v>
      </c>
      <c r="M199" s="73"/>
      <c r="N199">
        <f t="shared" si="175"/>
        <v>76.805311831998921</v>
      </c>
      <c r="P199" s="99" t="s">
        <v>78</v>
      </c>
      <c r="Q199" s="37">
        <v>97.5</v>
      </c>
      <c r="R199" s="81" t="s">
        <v>162</v>
      </c>
      <c r="S199" s="81" t="s">
        <v>309</v>
      </c>
      <c r="T199" s="100"/>
      <c r="U199" s="100"/>
      <c r="V199" s="100"/>
      <c r="W199" s="73" t="e">
        <f t="shared" si="172"/>
        <v>#DIV/0!</v>
      </c>
      <c r="X199" s="73">
        <f t="shared" si="179"/>
        <v>90</v>
      </c>
      <c r="AD199" s="73" t="s">
        <v>8</v>
      </c>
      <c r="AE199" s="73" t="s">
        <v>8</v>
      </c>
      <c r="AG199" t="s">
        <v>227</v>
      </c>
      <c r="AH199" t="s">
        <v>310</v>
      </c>
      <c r="AI199">
        <f t="shared" si="180"/>
        <v>0</v>
      </c>
      <c r="AJ199">
        <f t="shared" si="181"/>
        <v>0</v>
      </c>
      <c r="AK199">
        <f t="shared" si="182"/>
        <v>0</v>
      </c>
      <c r="AL199">
        <f t="shared" si="183"/>
        <v>0</v>
      </c>
      <c r="AM199">
        <f t="shared" si="173"/>
        <v>0</v>
      </c>
      <c r="AN199">
        <f t="shared" si="184"/>
        <v>0</v>
      </c>
      <c r="AO199">
        <f t="shared" si="169"/>
        <v>1</v>
      </c>
      <c r="AP199" t="e">
        <f t="shared" si="185"/>
        <v>#DIV/0!</v>
      </c>
      <c r="AQ199">
        <f t="shared" si="186"/>
        <v>0</v>
      </c>
      <c r="AR199">
        <f t="shared" si="174"/>
        <v>1</v>
      </c>
      <c r="AS199">
        <f t="shared" si="189"/>
        <v>0</v>
      </c>
      <c r="AT199">
        <f t="shared" si="188"/>
        <v>0</v>
      </c>
      <c r="AU199" t="str">
        <f t="shared" si="187"/>
        <v/>
      </c>
    </row>
    <row r="200" spans="1:51" x14ac:dyDescent="0.2">
      <c r="A200" t="s">
        <v>306</v>
      </c>
      <c r="B200" t="s">
        <v>307</v>
      </c>
      <c r="C200" t="s">
        <v>391</v>
      </c>
      <c r="D200">
        <f t="shared" si="176"/>
        <v>1.574425</v>
      </c>
      <c r="F200">
        <f t="shared" si="177"/>
        <v>1.5823749999999999</v>
      </c>
      <c r="H200">
        <f t="shared" si="178"/>
        <v>1.5873875000000002</v>
      </c>
      <c r="J200" s="73">
        <f t="shared" si="170"/>
        <v>1.5755685646510587</v>
      </c>
      <c r="K200" s="73"/>
      <c r="L200" s="73">
        <f t="shared" si="171"/>
        <v>5.8318070513243558E-3</v>
      </c>
      <c r="M200" s="73"/>
      <c r="N200">
        <f t="shared" si="175"/>
        <v>76.559130276598225</v>
      </c>
      <c r="P200" s="99" t="s">
        <v>78</v>
      </c>
      <c r="Q200" s="37">
        <v>98.75</v>
      </c>
      <c r="R200" s="81" t="s">
        <v>162</v>
      </c>
      <c r="S200" s="81" t="s">
        <v>309</v>
      </c>
      <c r="T200" s="100"/>
      <c r="U200" s="100"/>
      <c r="V200" s="100"/>
      <c r="W200" s="73" t="e">
        <f t="shared" si="172"/>
        <v>#DIV/0!</v>
      </c>
      <c r="X200" s="73">
        <f t="shared" si="179"/>
        <v>90</v>
      </c>
      <c r="AD200" s="73" t="s">
        <v>8</v>
      </c>
      <c r="AE200" s="73" t="s">
        <v>8</v>
      </c>
      <c r="AG200" t="s">
        <v>227</v>
      </c>
      <c r="AH200" t="s">
        <v>310</v>
      </c>
      <c r="AI200">
        <f t="shared" si="180"/>
        <v>0</v>
      </c>
      <c r="AJ200">
        <f t="shared" si="181"/>
        <v>0</v>
      </c>
      <c r="AK200">
        <f t="shared" si="182"/>
        <v>0</v>
      </c>
      <c r="AL200">
        <f t="shared" si="183"/>
        <v>0</v>
      </c>
      <c r="AM200">
        <f t="shared" si="173"/>
        <v>0</v>
      </c>
      <c r="AN200">
        <f t="shared" si="184"/>
        <v>0</v>
      </c>
      <c r="AO200">
        <f t="shared" si="169"/>
        <v>1</v>
      </c>
      <c r="AP200" t="e">
        <f t="shared" si="185"/>
        <v>#DIV/0!</v>
      </c>
      <c r="AQ200">
        <f t="shared" si="186"/>
        <v>0</v>
      </c>
      <c r="AR200">
        <f t="shared" si="174"/>
        <v>1</v>
      </c>
      <c r="AS200">
        <f t="shared" si="189"/>
        <v>0</v>
      </c>
      <c r="AT200">
        <f t="shared" si="188"/>
        <v>0</v>
      </c>
      <c r="AU200" t="str">
        <f t="shared" si="187"/>
        <v/>
      </c>
    </row>
    <row r="201" spans="1:51" x14ac:dyDescent="0.2">
      <c r="A201" t="s">
        <v>306</v>
      </c>
      <c r="B201" t="s">
        <v>307</v>
      </c>
      <c r="C201" t="s">
        <v>392</v>
      </c>
      <c r="D201">
        <v>1.575</v>
      </c>
      <c r="F201">
        <v>1.583</v>
      </c>
      <c r="H201">
        <v>1.5880000000000001</v>
      </c>
      <c r="J201" s="73">
        <f t="shared" si="170"/>
        <v>1.5761500696607063</v>
      </c>
      <c r="K201" s="73"/>
      <c r="L201" s="73">
        <f t="shared" si="171"/>
        <v>5.8691305262854598E-3</v>
      </c>
      <c r="M201" s="73"/>
      <c r="N201">
        <f t="shared" si="175"/>
        <v>76.314129821527189</v>
      </c>
      <c r="P201" s="99" t="s">
        <v>78</v>
      </c>
      <c r="Q201" s="37">
        <v>100</v>
      </c>
      <c r="R201" s="81" t="s">
        <v>162</v>
      </c>
      <c r="S201" s="81" t="s">
        <v>309</v>
      </c>
      <c r="T201" s="100"/>
      <c r="U201" s="100"/>
      <c r="V201" s="100"/>
      <c r="W201" s="73" t="e">
        <f t="shared" si="172"/>
        <v>#DIV/0!</v>
      </c>
      <c r="X201" s="73">
        <f t="shared" si="179"/>
        <v>90</v>
      </c>
      <c r="AD201" s="73" t="s">
        <v>8</v>
      </c>
      <c r="AE201" s="73" t="s">
        <v>8</v>
      </c>
      <c r="AG201" t="s">
        <v>227</v>
      </c>
      <c r="AH201" t="s">
        <v>310</v>
      </c>
      <c r="AI201">
        <f t="shared" si="180"/>
        <v>0</v>
      </c>
      <c r="AJ201">
        <f t="shared" si="181"/>
        <v>0</v>
      </c>
      <c r="AK201">
        <f t="shared" si="182"/>
        <v>0</v>
      </c>
      <c r="AL201">
        <f t="shared" si="183"/>
        <v>0</v>
      </c>
      <c r="AM201">
        <f t="shared" si="173"/>
        <v>0</v>
      </c>
      <c r="AN201">
        <f t="shared" si="184"/>
        <v>0</v>
      </c>
      <c r="AO201">
        <f t="shared" si="169"/>
        <v>1</v>
      </c>
      <c r="AP201" t="e">
        <f t="shared" si="185"/>
        <v>#DIV/0!</v>
      </c>
      <c r="AQ201">
        <f t="shared" si="186"/>
        <v>0</v>
      </c>
      <c r="AR201">
        <f t="shared" si="174"/>
        <v>1</v>
      </c>
      <c r="AS201">
        <f t="shared" si="189"/>
        <v>0</v>
      </c>
      <c r="AT201">
        <f t="shared" si="188"/>
        <v>0</v>
      </c>
      <c r="AU201" t="str">
        <f t="shared" si="187"/>
        <v/>
      </c>
    </row>
    <row r="202" spans="1:51" x14ac:dyDescent="0.2">
      <c r="A202" t="s">
        <v>306</v>
      </c>
      <c r="B202" t="s">
        <v>307</v>
      </c>
      <c r="C202" s="72" t="s">
        <v>393</v>
      </c>
      <c r="D202">
        <v>1.5289999999999999</v>
      </c>
      <c r="F202">
        <v>1.5329999999999999</v>
      </c>
      <c r="H202">
        <v>1.5389999999999999</v>
      </c>
      <c r="J202" s="73">
        <f t="shared" si="170"/>
        <v>1.5296281687131983</v>
      </c>
      <c r="K202" s="73"/>
      <c r="L202" s="73">
        <f t="shared" si="171"/>
        <v>2.8832794433484299E-3</v>
      </c>
      <c r="M202" s="73"/>
      <c r="N202">
        <f t="shared" ref="N202:N233" si="190">180-DEGREES(ACOS(((2*((((D202^2)/(F202^2))-1)/(((D202^2)/(H202^2))-1))))-1))</f>
        <v>78.737615048711476</v>
      </c>
      <c r="P202" s="99" t="s">
        <v>78</v>
      </c>
      <c r="Q202" s="37">
        <v>0</v>
      </c>
      <c r="R202" s="81" t="s">
        <v>162</v>
      </c>
      <c r="S202" s="81" t="s">
        <v>309</v>
      </c>
      <c r="T202" s="81">
        <f>COS(RADIANS(AV202))*SIN(RADIANS(AW202))</f>
        <v>7.0431233061764173E-2</v>
      </c>
      <c r="U202" s="81">
        <f>COS(RADIANS(AW202))</f>
        <v>0.31109114077109085</v>
      </c>
      <c r="V202" s="81">
        <f>SIN(RADIANS(AV202))*SIN(RADIANS(AW202))</f>
        <v>0.94776671367121812</v>
      </c>
      <c r="W202" s="73">
        <f t="shared" si="172"/>
        <v>80.818015036481015</v>
      </c>
      <c r="X202" s="73">
        <f t="shared" si="179"/>
        <v>85.379882190403023</v>
      </c>
      <c r="AD202" s="73" t="s">
        <v>8</v>
      </c>
      <c r="AE202" s="73" t="s">
        <v>8</v>
      </c>
      <c r="AG202" t="s">
        <v>227</v>
      </c>
      <c r="AH202" t="s">
        <v>310</v>
      </c>
      <c r="AI202">
        <f t="shared" si="180"/>
        <v>0</v>
      </c>
      <c r="AJ202">
        <f t="shared" si="181"/>
        <v>0</v>
      </c>
      <c r="AK202">
        <f t="shared" si="182"/>
        <v>0</v>
      </c>
      <c r="AL202">
        <f t="shared" si="183"/>
        <v>0</v>
      </c>
      <c r="AM202">
        <f t="shared" si="173"/>
        <v>0</v>
      </c>
      <c r="AN202">
        <f t="shared" si="184"/>
        <v>0</v>
      </c>
      <c r="AO202">
        <f t="shared" si="169"/>
        <v>1</v>
      </c>
      <c r="AP202">
        <f t="shared" si="185"/>
        <v>0</v>
      </c>
      <c r="AQ202">
        <f t="shared" si="186"/>
        <v>0</v>
      </c>
      <c r="AR202">
        <f t="shared" si="174"/>
        <v>1</v>
      </c>
      <c r="AS202">
        <f t="shared" si="189"/>
        <v>0</v>
      </c>
      <c r="AT202">
        <f t="shared" si="188"/>
        <v>2</v>
      </c>
      <c r="AU202" t="str">
        <f t="shared" si="187"/>
        <v/>
      </c>
      <c r="AV202" s="80">
        <v>85.75</v>
      </c>
      <c r="AW202" s="80">
        <v>71.875</v>
      </c>
      <c r="AX202">
        <f>V202/(1+U202)</f>
        <v>0.72288392789673572</v>
      </c>
      <c r="AY202">
        <f>T202/(1+U202)</f>
        <v>5.3719555316605619E-2</v>
      </c>
    </row>
    <row r="203" spans="1:51" x14ac:dyDescent="0.2">
      <c r="A203" t="s">
        <v>306</v>
      </c>
      <c r="B203" t="s">
        <v>307</v>
      </c>
      <c r="C203" t="s">
        <v>394</v>
      </c>
      <c r="D203">
        <f t="shared" ref="D203:D266" si="191">(($D$282-$D$202)/100)*Q203+$D$202</f>
        <v>1.5295749999999999</v>
      </c>
      <c r="F203">
        <f t="shared" ref="F203:F266" si="192">(($F$282-$F$202)/100)*Q203+$F$202</f>
        <v>1.533625</v>
      </c>
      <c r="H203">
        <f t="shared" ref="H203:H266" si="193">(($H$282-$H$202)/100)*Q203+$H$202</f>
        <v>1.5396124999999998</v>
      </c>
      <c r="J203" s="73">
        <f t="shared" si="170"/>
        <v>1.5302097118277356</v>
      </c>
      <c r="K203" s="73"/>
      <c r="L203" s="73">
        <f t="shared" si="171"/>
        <v>2.9206021791070569E-3</v>
      </c>
      <c r="M203" s="73"/>
      <c r="N203">
        <f t="shared" si="190"/>
        <v>79.146446893270067</v>
      </c>
      <c r="P203" s="99" t="s">
        <v>78</v>
      </c>
      <c r="Q203" s="37">
        <v>1.25</v>
      </c>
      <c r="R203" s="81" t="s">
        <v>162</v>
      </c>
      <c r="S203" s="81" t="s">
        <v>309</v>
      </c>
      <c r="T203" s="81">
        <f>(T202+T204)/(SQRT((T202+T204)^2+(U202+U204)^2+(V202+V204)^2))</f>
        <v>7.1832435007100168E-2</v>
      </c>
      <c r="U203" s="81">
        <f>(U202+U204)/(SQRT((T202+T204)^2+(U202+U204)^2+(V202+V204)^2))</f>
        <v>0.27301500374812088</v>
      </c>
      <c r="V203" s="81">
        <f>(V202+V204)/(SQRT((T202+T204)^2+(U202+U204)^2+(V202+V204)^2))</f>
        <v>0.95932419390389834</v>
      </c>
      <c r="W203" s="73">
        <f t="shared" si="172"/>
        <v>81.802451289454254</v>
      </c>
      <c r="X203" s="73">
        <f t="shared" si="179"/>
        <v>86.313089013095848</v>
      </c>
      <c r="AD203" s="73" t="s">
        <v>8</v>
      </c>
      <c r="AE203" s="73" t="s">
        <v>8</v>
      </c>
      <c r="AG203" t="s">
        <v>227</v>
      </c>
      <c r="AH203" t="s">
        <v>310</v>
      </c>
      <c r="AI203">
        <f t="shared" si="180"/>
        <v>0</v>
      </c>
      <c r="AJ203">
        <f t="shared" si="181"/>
        <v>0</v>
      </c>
      <c r="AK203">
        <f t="shared" si="182"/>
        <v>0</v>
      </c>
      <c r="AL203">
        <f t="shared" si="183"/>
        <v>0</v>
      </c>
      <c r="AM203">
        <f t="shared" si="173"/>
        <v>0</v>
      </c>
      <c r="AN203">
        <f t="shared" si="184"/>
        <v>0</v>
      </c>
      <c r="AO203">
        <f t="shared" si="169"/>
        <v>1</v>
      </c>
      <c r="AP203">
        <f t="shared" si="185"/>
        <v>0</v>
      </c>
      <c r="AQ203">
        <f t="shared" si="186"/>
        <v>0</v>
      </c>
      <c r="AR203">
        <f t="shared" si="174"/>
        <v>1</v>
      </c>
      <c r="AS203">
        <f t="shared" si="189"/>
        <v>0</v>
      </c>
      <c r="AT203">
        <f t="shared" si="188"/>
        <v>2</v>
      </c>
      <c r="AU203" t="str">
        <f t="shared" si="187"/>
        <v/>
      </c>
    </row>
    <row r="204" spans="1:51" x14ac:dyDescent="0.2">
      <c r="A204" t="s">
        <v>306</v>
      </c>
      <c r="B204" t="s">
        <v>307</v>
      </c>
      <c r="C204" t="s">
        <v>395</v>
      </c>
      <c r="D204">
        <f t="shared" si="191"/>
        <v>1.5301499999999999</v>
      </c>
      <c r="F204">
        <f t="shared" si="192"/>
        <v>1.5342499999999999</v>
      </c>
      <c r="H204">
        <f t="shared" si="193"/>
        <v>1.540225</v>
      </c>
      <c r="J204" s="73">
        <f t="shared" si="170"/>
        <v>1.5307912544366489</v>
      </c>
      <c r="K204" s="73"/>
      <c r="L204" s="73">
        <f t="shared" si="171"/>
        <v>2.9579249268358865E-3</v>
      </c>
      <c r="M204" s="73"/>
      <c r="N204">
        <f t="shared" si="190"/>
        <v>79.551666547135042</v>
      </c>
      <c r="P204" s="99" t="s">
        <v>78</v>
      </c>
      <c r="Q204" s="37">
        <v>2.5</v>
      </c>
      <c r="R204" s="81" t="s">
        <v>162</v>
      </c>
      <c r="S204" s="81" t="s">
        <v>309</v>
      </c>
      <c r="T204" s="81">
        <f>(T202+T206)/(SQRT((T202+T206)^2+(U202+U206)^2+(V202+V206)^2))</f>
        <v>7.3119758771671178E-2</v>
      </c>
      <c r="U204" s="81">
        <f>(U202+U206)/(SQRT((T202+T206)^2+(U202+U206)^2+(V202+V206)^2))</f>
        <v>0.23450604759622512</v>
      </c>
      <c r="V204" s="81">
        <f>(V202+V206)/(SQRT((T202+T206)^2+(U202+U206)^2+(V202+V206)^2))</f>
        <v>0.96936082782314326</v>
      </c>
      <c r="W204" s="73">
        <f t="shared" si="172"/>
        <v>82.797511345740489</v>
      </c>
      <c r="X204" s="73">
        <f t="shared" si="179"/>
        <v>87.251165008570311</v>
      </c>
      <c r="AD204" s="73" t="s">
        <v>8</v>
      </c>
      <c r="AE204" s="73" t="s">
        <v>8</v>
      </c>
      <c r="AG204" t="s">
        <v>227</v>
      </c>
      <c r="AH204" t="s">
        <v>310</v>
      </c>
      <c r="AI204">
        <f t="shared" si="180"/>
        <v>0</v>
      </c>
      <c r="AJ204">
        <f t="shared" si="181"/>
        <v>0</v>
      </c>
      <c r="AK204">
        <f t="shared" si="182"/>
        <v>0</v>
      </c>
      <c r="AL204">
        <f t="shared" si="183"/>
        <v>0</v>
      </c>
      <c r="AM204">
        <f t="shared" si="173"/>
        <v>0</v>
      </c>
      <c r="AN204">
        <f t="shared" si="184"/>
        <v>0</v>
      </c>
      <c r="AO204">
        <f t="shared" si="169"/>
        <v>1</v>
      </c>
      <c r="AP204">
        <f t="shared" si="185"/>
        <v>0</v>
      </c>
      <c r="AQ204">
        <f t="shared" si="186"/>
        <v>0</v>
      </c>
      <c r="AR204">
        <f t="shared" si="174"/>
        <v>1</v>
      </c>
      <c r="AS204">
        <f t="shared" si="189"/>
        <v>0</v>
      </c>
      <c r="AT204">
        <f t="shared" si="188"/>
        <v>2</v>
      </c>
      <c r="AU204" t="str">
        <f t="shared" si="187"/>
        <v/>
      </c>
    </row>
    <row r="205" spans="1:51" x14ac:dyDescent="0.2">
      <c r="A205" t="s">
        <v>306</v>
      </c>
      <c r="B205" t="s">
        <v>307</v>
      </c>
      <c r="C205" t="s">
        <v>396</v>
      </c>
      <c r="D205">
        <f t="shared" si="191"/>
        <v>1.5307249999999999</v>
      </c>
      <c r="F205">
        <f t="shared" si="192"/>
        <v>1.534875</v>
      </c>
      <c r="H205">
        <f t="shared" si="193"/>
        <v>1.5408374999999999</v>
      </c>
      <c r="J205" s="73">
        <f t="shared" si="170"/>
        <v>1.5313727965405599</v>
      </c>
      <c r="K205" s="73"/>
      <c r="L205" s="73">
        <f t="shared" si="171"/>
        <v>2.9952476864634203E-3</v>
      </c>
      <c r="M205" s="73"/>
      <c r="N205">
        <f t="shared" si="190"/>
        <v>79.953342576333043</v>
      </c>
      <c r="P205" s="99" t="s">
        <v>78</v>
      </c>
      <c r="Q205" s="37">
        <v>3.75</v>
      </c>
      <c r="R205" s="81" t="s">
        <v>162</v>
      </c>
      <c r="S205" s="81" t="s">
        <v>309</v>
      </c>
      <c r="T205" s="81">
        <f>(T204+T206)/(SQRT((T204+T206)^2+(U204+U206)^2+(V204+V206)^2))</f>
        <v>7.4291163521300399E-2</v>
      </c>
      <c r="U205" s="81">
        <f>(U204+U206)/(SQRT((T204+T206)^2+(U204+U206)^2+(V204+V206)^2))</f>
        <v>0.19562532175455058</v>
      </c>
      <c r="V205" s="81">
        <f>(V204+V206)/(SQRT((T204+T206)^2+(U204+U206)^2+(V204+V206)^2))</f>
        <v>0.97786070404279979</v>
      </c>
      <c r="W205" s="73">
        <f t="shared" si="172"/>
        <v>83.801847376326862</v>
      </c>
      <c r="X205" s="73">
        <f t="shared" si="179"/>
        <v>88.192862398843161</v>
      </c>
      <c r="AD205" s="73" t="s">
        <v>8</v>
      </c>
      <c r="AE205" s="73" t="s">
        <v>8</v>
      </c>
      <c r="AG205" t="s">
        <v>227</v>
      </c>
      <c r="AH205" t="s">
        <v>310</v>
      </c>
      <c r="AI205">
        <f t="shared" si="180"/>
        <v>0</v>
      </c>
      <c r="AJ205">
        <f t="shared" si="181"/>
        <v>0</v>
      </c>
      <c r="AK205">
        <f t="shared" si="182"/>
        <v>0</v>
      </c>
      <c r="AL205">
        <f t="shared" si="183"/>
        <v>0</v>
      </c>
      <c r="AM205">
        <f t="shared" si="173"/>
        <v>0</v>
      </c>
      <c r="AN205">
        <f t="shared" si="184"/>
        <v>0</v>
      </c>
      <c r="AO205">
        <f t="shared" si="169"/>
        <v>1</v>
      </c>
      <c r="AP205">
        <f t="shared" si="185"/>
        <v>0</v>
      </c>
      <c r="AQ205">
        <f t="shared" si="186"/>
        <v>0</v>
      </c>
      <c r="AR205">
        <f t="shared" si="174"/>
        <v>1</v>
      </c>
      <c r="AS205">
        <f t="shared" si="189"/>
        <v>0</v>
      </c>
      <c r="AT205">
        <f t="shared" si="188"/>
        <v>2</v>
      </c>
      <c r="AU205" t="str">
        <f t="shared" si="187"/>
        <v/>
      </c>
    </row>
    <row r="206" spans="1:51" x14ac:dyDescent="0.2">
      <c r="A206" t="s">
        <v>306</v>
      </c>
      <c r="B206" t="s">
        <v>307</v>
      </c>
      <c r="C206" s="72" t="s">
        <v>397</v>
      </c>
      <c r="D206">
        <f t="shared" si="191"/>
        <v>1.5312999999999999</v>
      </c>
      <c r="F206">
        <f t="shared" si="192"/>
        <v>1.5354999999999999</v>
      </c>
      <c r="H206">
        <f t="shared" si="193"/>
        <v>1.54145</v>
      </c>
      <c r="J206" s="73">
        <f t="shared" si="170"/>
        <v>1.5319543381400902</v>
      </c>
      <c r="K206" s="73"/>
      <c r="L206" s="73">
        <f t="shared" si="171"/>
        <v>3.0325704579168278E-3</v>
      </c>
      <c r="M206" s="73"/>
      <c r="N206">
        <f t="shared" si="190"/>
        <v>80.351541543611901</v>
      </c>
      <c r="P206" s="99" t="s">
        <v>78</v>
      </c>
      <c r="Q206" s="37">
        <v>5</v>
      </c>
      <c r="R206" s="81" t="s">
        <v>162</v>
      </c>
      <c r="S206" s="81" t="s">
        <v>309</v>
      </c>
      <c r="T206" s="81">
        <f>COS(RADIANS(AV206))*SIN(RADIANS(AW206))</f>
        <v>7.5344792191810422E-2</v>
      </c>
      <c r="U206" s="81">
        <f>COS(RADIANS(AW206))</f>
        <v>0.15643446504023092</v>
      </c>
      <c r="V206" s="81">
        <f>SIN(RADIANS(AV206))*SIN(RADIANS(AW206))</f>
        <v>0.98481034744622264</v>
      </c>
      <c r="W206" s="73">
        <f t="shared" si="172"/>
        <v>84.814122208526541</v>
      </c>
      <c r="X206" s="73">
        <f t="shared" si="179"/>
        <v>89.136936420248716</v>
      </c>
      <c r="AD206" s="73" t="s">
        <v>8</v>
      </c>
      <c r="AE206" s="73" t="s">
        <v>8</v>
      </c>
      <c r="AG206" t="s">
        <v>227</v>
      </c>
      <c r="AH206" t="s">
        <v>310</v>
      </c>
      <c r="AI206">
        <f t="shared" si="180"/>
        <v>0</v>
      </c>
      <c r="AJ206">
        <f t="shared" si="181"/>
        <v>0</v>
      </c>
      <c r="AK206">
        <f t="shared" si="182"/>
        <v>0</v>
      </c>
      <c r="AL206">
        <f t="shared" si="183"/>
        <v>0</v>
      </c>
      <c r="AM206">
        <f t="shared" si="173"/>
        <v>0</v>
      </c>
      <c r="AN206">
        <f t="shared" si="184"/>
        <v>0</v>
      </c>
      <c r="AO206">
        <f t="shared" ref="AO206:AO269" si="194">IF(OR($BH$2=P206,P206="-/+"),1,0)</f>
        <v>1</v>
      </c>
      <c r="AP206">
        <f t="shared" si="185"/>
        <v>0</v>
      </c>
      <c r="AQ206">
        <f t="shared" si="186"/>
        <v>0</v>
      </c>
      <c r="AR206">
        <f t="shared" si="174"/>
        <v>1</v>
      </c>
      <c r="AS206">
        <f t="shared" si="189"/>
        <v>0</v>
      </c>
      <c r="AT206">
        <f t="shared" si="188"/>
        <v>2</v>
      </c>
      <c r="AU206" t="str">
        <f t="shared" si="187"/>
        <v/>
      </c>
      <c r="AV206" s="80">
        <v>85.625</v>
      </c>
      <c r="AW206" s="80">
        <v>81</v>
      </c>
      <c r="AX206">
        <f>V206/(1+U206)</f>
        <v>0.85159200734471563</v>
      </c>
      <c r="AY206">
        <f>T206/(1+U206)</f>
        <v>6.5152669234213173E-2</v>
      </c>
    </row>
    <row r="207" spans="1:51" x14ac:dyDescent="0.2">
      <c r="A207" t="s">
        <v>306</v>
      </c>
      <c r="B207" t="s">
        <v>307</v>
      </c>
      <c r="C207" t="s">
        <v>398</v>
      </c>
      <c r="D207">
        <f t="shared" si="191"/>
        <v>1.5318749999999999</v>
      </c>
      <c r="F207">
        <f t="shared" si="192"/>
        <v>1.536125</v>
      </c>
      <c r="H207">
        <f t="shared" si="193"/>
        <v>1.5420624999999999</v>
      </c>
      <c r="J207" s="73">
        <f t="shared" ref="J207:J270" si="195">1/SQRT((((COS(RADIANS($AX$7)))^2)/(D207^2))+(((COS(RADIANS($AY$7)))^2)/(F207^2))+(((COS(RADIANS($AZ$7)))^2)/(H207^2)))</f>
        <v>1.5325358792358601</v>
      </c>
      <c r="K207" s="73"/>
      <c r="L207" s="73">
        <f t="shared" ref="L207:L270" si="196">ABS(1/SQRT((((COS(RADIANS($AX$16)))^2)/(D207^2))+(((COS(RADIANS($AY$16)))^2)/(F207^2))+(((COS(RADIANS($AZ$16)))^2)/(H207^2)))-(1/SQRT((((COS(RADIANS($AX$25)))^2)/(D207^2))+(((COS(RADIANS($AY$25)))^2)/(F207^2))+(((COS(RADIANS($AZ$25)))^2)/(H207^2)))))</f>
        <v>3.0698932411252766E-3</v>
      </c>
      <c r="M207" s="73"/>
      <c r="N207">
        <f t="shared" si="190"/>
        <v>80.746328089728607</v>
      </c>
      <c r="P207" s="99" t="s">
        <v>78</v>
      </c>
      <c r="Q207" s="37">
        <v>6.25</v>
      </c>
      <c r="R207" s="81" t="s">
        <v>162</v>
      </c>
      <c r="S207" s="81" t="s">
        <v>309</v>
      </c>
      <c r="T207" s="81">
        <f>(T206+T208)/(SQRT((T206+T208)^2+(U206+U208)^2+(V206+V208)^2))</f>
        <v>7.5663533885350603E-2</v>
      </c>
      <c r="U207" s="81">
        <f>(U206+U208)/(SQRT((T206+T208)^2+(U206+U208)^2+(V206+V208)^2))</f>
        <v>0.12728100337391327</v>
      </c>
      <c r="V207" s="81">
        <f>(V206+V208)/(SQRT((T206+T208)^2+(U206+U208)^2+(V206+V208)^2))</f>
        <v>0.98897652945866732</v>
      </c>
      <c r="W207" s="73">
        <f t="shared" si="172"/>
        <v>85.547396318110628</v>
      </c>
      <c r="X207" s="73">
        <f t="shared" si="179"/>
        <v>89.856044643388216</v>
      </c>
      <c r="AD207" s="73" t="s">
        <v>8</v>
      </c>
      <c r="AE207" s="73" t="s">
        <v>8</v>
      </c>
      <c r="AG207" t="s">
        <v>227</v>
      </c>
      <c r="AH207" t="s">
        <v>310</v>
      </c>
      <c r="AI207">
        <f t="shared" si="180"/>
        <v>0</v>
      </c>
      <c r="AJ207">
        <f t="shared" si="181"/>
        <v>0</v>
      </c>
      <c r="AK207">
        <f t="shared" si="182"/>
        <v>0</v>
      </c>
      <c r="AL207">
        <f t="shared" si="183"/>
        <v>0</v>
      </c>
      <c r="AM207">
        <f t="shared" ref="AM207:AM270" si="197">IFERROR(IF($BE$2=0,0,IF(1-ABS(($BE$2-L207)/$BE$2)&gt;=1-($BO$6*0.01),1-ABS((($BE$2-L207)/$BE$2)),0)),0)</f>
        <v>0</v>
      </c>
      <c r="AN207">
        <f t="shared" si="184"/>
        <v>0</v>
      </c>
      <c r="AO207">
        <f t="shared" si="194"/>
        <v>1</v>
      </c>
      <c r="AP207">
        <f t="shared" si="185"/>
        <v>0</v>
      </c>
      <c r="AQ207">
        <f t="shared" si="186"/>
        <v>0</v>
      </c>
      <c r="AR207">
        <f t="shared" ref="AR207:AR270" si="198">IF(AG207=$BG$2,1,0)</f>
        <v>1</v>
      </c>
      <c r="AS207">
        <f t="shared" si="189"/>
        <v>0</v>
      </c>
      <c r="AT207">
        <f t="shared" si="188"/>
        <v>2</v>
      </c>
      <c r="AU207" t="str">
        <f t="shared" si="187"/>
        <v/>
      </c>
    </row>
    <row r="208" spans="1:51" x14ac:dyDescent="0.2">
      <c r="A208" t="s">
        <v>306</v>
      </c>
      <c r="B208" t="s">
        <v>307</v>
      </c>
      <c r="C208" t="s">
        <v>399</v>
      </c>
      <c r="D208">
        <f t="shared" si="191"/>
        <v>1.5324499999999999</v>
      </c>
      <c r="F208">
        <f t="shared" si="192"/>
        <v>1.5367499999999998</v>
      </c>
      <c r="H208">
        <f t="shared" si="193"/>
        <v>1.542675</v>
      </c>
      <c r="J208" s="73">
        <f t="shared" si="195"/>
        <v>1.5331174198284887</v>
      </c>
      <c r="K208" s="73"/>
      <c r="L208" s="73">
        <f t="shared" si="196"/>
        <v>3.1072160360172685E-3</v>
      </c>
      <c r="M208" s="73"/>
      <c r="N208">
        <f t="shared" si="190"/>
        <v>81.137765010464065</v>
      </c>
      <c r="P208" s="99" t="s">
        <v>78</v>
      </c>
      <c r="Q208" s="37">
        <v>7.5</v>
      </c>
      <c r="R208" s="81" t="s">
        <v>162</v>
      </c>
      <c r="S208" s="81" t="s">
        <v>309</v>
      </c>
      <c r="T208" s="81">
        <f>(T206+T210)/(SQRT((T206+T210)^2+(U206+U210)^2+(V206+V210)^2))</f>
        <v>7.5916646316184583E-2</v>
      </c>
      <c r="U208" s="81">
        <f>(U206+U210)/(SQRT((T206+T210)^2+(U206+U210)^2+(V206+V210)^2))</f>
        <v>9.8017140329560673E-2</v>
      </c>
      <c r="V208" s="81">
        <f>(V206+V210)/(SQRT((T206+T210)^2+(U206+U210)^2+(V206+V210)^2))</f>
        <v>0.99228489004605869</v>
      </c>
      <c r="W208" s="73">
        <f t="shared" si="172"/>
        <v>86.283806706042682</v>
      </c>
      <c r="X208" s="73">
        <f t="shared" si="179"/>
        <v>89.424744939945413</v>
      </c>
      <c r="AD208" s="73" t="s">
        <v>8</v>
      </c>
      <c r="AE208" s="73" t="s">
        <v>8</v>
      </c>
      <c r="AG208" t="s">
        <v>227</v>
      </c>
      <c r="AH208" t="s">
        <v>310</v>
      </c>
      <c r="AI208">
        <f t="shared" si="180"/>
        <v>0</v>
      </c>
      <c r="AJ208">
        <f t="shared" si="181"/>
        <v>0</v>
      </c>
      <c r="AK208">
        <f t="shared" si="182"/>
        <v>0</v>
      </c>
      <c r="AL208">
        <f t="shared" si="183"/>
        <v>0</v>
      </c>
      <c r="AM208">
        <f t="shared" si="197"/>
        <v>0</v>
      </c>
      <c r="AN208">
        <f t="shared" si="184"/>
        <v>0</v>
      </c>
      <c r="AO208">
        <f t="shared" si="194"/>
        <v>1</v>
      </c>
      <c r="AP208">
        <f t="shared" si="185"/>
        <v>0</v>
      </c>
      <c r="AQ208">
        <f t="shared" si="186"/>
        <v>0</v>
      </c>
      <c r="AR208">
        <f t="shared" si="198"/>
        <v>1</v>
      </c>
      <c r="AS208">
        <f t="shared" si="189"/>
        <v>0</v>
      </c>
      <c r="AT208">
        <f t="shared" si="188"/>
        <v>2</v>
      </c>
      <c r="AU208" t="str">
        <f t="shared" si="187"/>
        <v/>
      </c>
    </row>
    <row r="209" spans="1:51" x14ac:dyDescent="0.2">
      <c r="A209" t="s">
        <v>306</v>
      </c>
      <c r="B209" t="s">
        <v>307</v>
      </c>
      <c r="C209" t="s">
        <v>400</v>
      </c>
      <c r="D209">
        <f t="shared" si="191"/>
        <v>1.5330249999999999</v>
      </c>
      <c r="F209">
        <f t="shared" si="192"/>
        <v>1.5373749999999999</v>
      </c>
      <c r="H209">
        <f>(($H$282-$H$202)/100)*Q209+$H$202</f>
        <v>1.5432874999999999</v>
      </c>
      <c r="J209" s="73">
        <f t="shared" si="195"/>
        <v>1.5336989599185942</v>
      </c>
      <c r="K209" s="73"/>
      <c r="L209" s="73">
        <f t="shared" si="196"/>
        <v>3.144538842521527E-3</v>
      </c>
      <c r="M209" s="73"/>
      <c r="N209">
        <f t="shared" si="190"/>
        <v>81.525913329744284</v>
      </c>
      <c r="P209" s="99" t="s">
        <v>78</v>
      </c>
      <c r="Q209" s="37">
        <v>8.75</v>
      </c>
      <c r="R209" s="81" t="s">
        <v>162</v>
      </c>
      <c r="S209" s="81" t="s">
        <v>309</v>
      </c>
      <c r="T209" s="81">
        <f>(T208+T210)/(SQRT((T208+T210)^2+(U208+U210)^2+(V208+V210)^2))</f>
        <v>7.610390993889378E-2</v>
      </c>
      <c r="U209" s="81">
        <f>(U208+U210)/(SQRT((T208+T210)^2+(U208+U210)^2+(V208+V210)^2))</f>
        <v>6.866825888437382E-2</v>
      </c>
      <c r="V209" s="81">
        <f>(V208+V210)/(SQRT((T208+T210)^2+(U208+U210)^2+(V208+V210)^2))</f>
        <v>0.99473255959267837</v>
      </c>
      <c r="W209" s="73">
        <f t="shared" si="172"/>
        <v>87.022828270241334</v>
      </c>
      <c r="X209" s="73">
        <f t="shared" si="179"/>
        <v>88.705942946757318</v>
      </c>
      <c r="AD209" s="73" t="s">
        <v>8</v>
      </c>
      <c r="AE209" s="73" t="s">
        <v>8</v>
      </c>
      <c r="AG209" t="s">
        <v>227</v>
      </c>
      <c r="AH209" t="s">
        <v>310</v>
      </c>
      <c r="AI209">
        <f t="shared" si="180"/>
        <v>0</v>
      </c>
      <c r="AJ209">
        <f t="shared" si="181"/>
        <v>0</v>
      </c>
      <c r="AK209">
        <f t="shared" si="182"/>
        <v>0</v>
      </c>
      <c r="AL209">
        <f t="shared" si="183"/>
        <v>0</v>
      </c>
      <c r="AM209">
        <f t="shared" si="197"/>
        <v>0</v>
      </c>
      <c r="AN209">
        <f t="shared" si="184"/>
        <v>0</v>
      </c>
      <c r="AO209">
        <f t="shared" si="194"/>
        <v>1</v>
      </c>
      <c r="AP209">
        <f t="shared" si="185"/>
        <v>0</v>
      </c>
      <c r="AQ209">
        <f t="shared" si="186"/>
        <v>0</v>
      </c>
      <c r="AR209">
        <f t="shared" si="198"/>
        <v>1</v>
      </c>
      <c r="AS209">
        <f t="shared" si="189"/>
        <v>0</v>
      </c>
      <c r="AT209">
        <f t="shared" si="188"/>
        <v>2</v>
      </c>
      <c r="AU209" t="str">
        <f t="shared" si="187"/>
        <v/>
      </c>
    </row>
    <row r="210" spans="1:51" x14ac:dyDescent="0.2">
      <c r="A210" t="s">
        <v>306</v>
      </c>
      <c r="B210" t="s">
        <v>307</v>
      </c>
      <c r="C210" s="72" t="s">
        <v>401</v>
      </c>
      <c r="D210">
        <f t="shared" si="191"/>
        <v>1.5335999999999999</v>
      </c>
      <c r="F210">
        <f t="shared" si="192"/>
        <v>1.5379999999999998</v>
      </c>
      <c r="H210">
        <f t="shared" si="193"/>
        <v>1.5438999999999998</v>
      </c>
      <c r="J210" s="73">
        <f t="shared" si="195"/>
        <v>1.5342804995067931</v>
      </c>
      <c r="K210" s="73"/>
      <c r="L210" s="73">
        <f t="shared" si="196"/>
        <v>3.1818616605674421E-3</v>
      </c>
      <c r="M210" s="73"/>
      <c r="N210">
        <f t="shared" si="190"/>
        <v>81.910832369002591</v>
      </c>
      <c r="P210" s="99" t="s">
        <v>78</v>
      </c>
      <c r="Q210" s="37">
        <v>10</v>
      </c>
      <c r="R210" s="81" t="s">
        <v>162</v>
      </c>
      <c r="S210" s="81" t="s">
        <v>309</v>
      </c>
      <c r="T210" s="81">
        <f>COS(RADIANS(AV210))*SIN(RADIANS(AW210))</f>
        <v>7.6225162324196113E-2</v>
      </c>
      <c r="U210" s="81">
        <f>COS(RADIANS(AW210))</f>
        <v>3.9259815759068666E-2</v>
      </c>
      <c r="V210" s="81">
        <f>SIN(RADIANS(AV210))*SIN(RADIANS(AW210))</f>
        <v>0.99631741503158211</v>
      </c>
      <c r="W210" s="73">
        <f t="shared" si="172"/>
        <v>87.763937536399126</v>
      </c>
      <c r="X210" s="73">
        <f t="shared" si="179"/>
        <v>87.988060218337665</v>
      </c>
      <c r="AD210" s="73" t="s">
        <v>8</v>
      </c>
      <c r="AE210" s="73" t="s">
        <v>8</v>
      </c>
      <c r="AG210" t="s">
        <v>227</v>
      </c>
      <c r="AH210" t="s">
        <v>310</v>
      </c>
      <c r="AI210">
        <f t="shared" si="180"/>
        <v>0</v>
      </c>
      <c r="AJ210">
        <f t="shared" si="181"/>
        <v>0</v>
      </c>
      <c r="AK210">
        <f t="shared" si="182"/>
        <v>0</v>
      </c>
      <c r="AL210">
        <f t="shared" si="183"/>
        <v>0</v>
      </c>
      <c r="AM210">
        <f t="shared" si="197"/>
        <v>0</v>
      </c>
      <c r="AN210">
        <f t="shared" si="184"/>
        <v>0</v>
      </c>
      <c r="AO210">
        <f t="shared" si="194"/>
        <v>1</v>
      </c>
      <c r="AP210">
        <f t="shared" si="185"/>
        <v>0</v>
      </c>
      <c r="AQ210">
        <f t="shared" si="186"/>
        <v>0</v>
      </c>
      <c r="AR210">
        <f t="shared" si="198"/>
        <v>1</v>
      </c>
      <c r="AS210">
        <f t="shared" si="189"/>
        <v>0</v>
      </c>
      <c r="AT210">
        <f t="shared" si="188"/>
        <v>2</v>
      </c>
      <c r="AU210" t="str">
        <f t="shared" si="187"/>
        <v/>
      </c>
      <c r="AV210" s="80">
        <v>85.625</v>
      </c>
      <c r="AW210" s="80">
        <v>87.75</v>
      </c>
      <c r="AX210">
        <f>V210/(1+U210)</f>
        <v>0.95867982185367029</v>
      </c>
      <c r="AY210">
        <f>T210/(1+U210)</f>
        <v>7.3345626539521064E-2</v>
      </c>
    </row>
    <row r="211" spans="1:51" x14ac:dyDescent="0.2">
      <c r="A211" t="s">
        <v>306</v>
      </c>
      <c r="B211" t="s">
        <v>307</v>
      </c>
      <c r="C211" t="s">
        <v>402</v>
      </c>
      <c r="D211">
        <f t="shared" si="191"/>
        <v>1.5341749999999998</v>
      </c>
      <c r="F211">
        <f t="shared" si="192"/>
        <v>1.5386249999999999</v>
      </c>
      <c r="H211">
        <f t="shared" si="193"/>
        <v>1.5445125</v>
      </c>
      <c r="J211" s="73">
        <f t="shared" si="195"/>
        <v>1.5348620385937024</v>
      </c>
      <c r="K211" s="73"/>
      <c r="L211" s="73">
        <f t="shared" si="196"/>
        <v>3.2191844900841815E-3</v>
      </c>
      <c r="M211" s="73"/>
      <c r="N211">
        <f t="shared" si="190"/>
        <v>82.292579813110649</v>
      </c>
      <c r="P211" s="99" t="s">
        <v>78</v>
      </c>
      <c r="Q211" s="37">
        <v>11.25</v>
      </c>
      <c r="R211" s="81" t="s">
        <v>162</v>
      </c>
      <c r="S211" s="81" t="s">
        <v>309</v>
      </c>
      <c r="T211" s="81">
        <f>(T210+T212)/(SQRT((T210+T212)^2+(U210+U212)^2+(V210+V212)^2))</f>
        <v>-3.6315213178748675E-2</v>
      </c>
      <c r="U211" s="81">
        <f>(U210+U212)/(SQRT((T210+T212)^2+(U210+U212)^2+(V210+V212)^2))</f>
        <v>0.7055424585809047</v>
      </c>
      <c r="V211" s="81">
        <f>(V210+V212)/(SQRT((T210+T212)^2+(U210+U212)^2+(V210+V212)^2))</f>
        <v>0.70773656428885634</v>
      </c>
      <c r="W211" s="73">
        <f t="shared" si="172"/>
        <v>65.979987103306499</v>
      </c>
      <c r="X211" s="73">
        <f t="shared" si="179"/>
        <v>79.600009087579323</v>
      </c>
      <c r="AD211" s="73" t="s">
        <v>8</v>
      </c>
      <c r="AE211" s="73" t="s">
        <v>8</v>
      </c>
      <c r="AG211" t="s">
        <v>227</v>
      </c>
      <c r="AH211" t="s">
        <v>310</v>
      </c>
      <c r="AI211">
        <f t="shared" si="180"/>
        <v>0</v>
      </c>
      <c r="AJ211">
        <f t="shared" si="181"/>
        <v>0</v>
      </c>
      <c r="AK211">
        <f t="shared" si="182"/>
        <v>0</v>
      </c>
      <c r="AL211">
        <f t="shared" si="183"/>
        <v>0</v>
      </c>
      <c r="AM211">
        <f t="shared" si="197"/>
        <v>0</v>
      </c>
      <c r="AN211">
        <f t="shared" si="184"/>
        <v>0</v>
      </c>
      <c r="AO211">
        <f t="shared" si="194"/>
        <v>1</v>
      </c>
      <c r="AP211">
        <f t="shared" si="185"/>
        <v>0</v>
      </c>
      <c r="AQ211">
        <f t="shared" si="186"/>
        <v>0</v>
      </c>
      <c r="AR211">
        <f t="shared" si="198"/>
        <v>1</v>
      </c>
      <c r="AS211">
        <f t="shared" si="189"/>
        <v>0</v>
      </c>
      <c r="AT211">
        <f t="shared" si="188"/>
        <v>2</v>
      </c>
      <c r="AU211" t="str">
        <f t="shared" si="187"/>
        <v/>
      </c>
    </row>
    <row r="212" spans="1:51" x14ac:dyDescent="0.2">
      <c r="A212" t="s">
        <v>306</v>
      </c>
      <c r="B212" t="s">
        <v>307</v>
      </c>
      <c r="C212" t="s">
        <v>403</v>
      </c>
      <c r="D212">
        <f t="shared" si="191"/>
        <v>1.5347499999999998</v>
      </c>
      <c r="F212">
        <f t="shared" si="192"/>
        <v>1.53925</v>
      </c>
      <c r="H212">
        <f t="shared" si="193"/>
        <v>1.5451249999999999</v>
      </c>
      <c r="J212" s="73">
        <f t="shared" si="195"/>
        <v>1.5354435771799366</v>
      </c>
      <c r="K212" s="73"/>
      <c r="L212" s="73">
        <f t="shared" si="196"/>
        <v>3.256507331001135E-3</v>
      </c>
      <c r="M212" s="73"/>
      <c r="N212">
        <f t="shared" si="190"/>
        <v>82.671211773012516</v>
      </c>
      <c r="P212" s="99" t="s">
        <v>78</v>
      </c>
      <c r="Q212" s="37">
        <v>12.5</v>
      </c>
      <c r="R212" s="81" t="s">
        <v>162</v>
      </c>
      <c r="S212" s="81" t="s">
        <v>309</v>
      </c>
      <c r="T212" s="81">
        <f>(T210+T214)/(SQRT((T210+T214)^2+(U210+U214)^2+(V210+V214)^2))</f>
        <v>-0.12924984746654128</v>
      </c>
      <c r="U212" s="81">
        <f>(U210+U214)/(SQRT((T210+T214)^2+(U210+U214)^2+(V210+V214)^2))</f>
        <v>0.99091909401809453</v>
      </c>
      <c r="V212" s="81">
        <f>(V210+V214)/(SQRT((T210+T214)^2+(U210+U214)^2+(V210+V214)^2))</f>
        <v>3.7065159384984669E-2</v>
      </c>
      <c r="W212" s="73">
        <f t="shared" si="172"/>
        <v>56.266226051733454</v>
      </c>
      <c r="X212" s="73">
        <f t="shared" si="179"/>
        <v>72.621198345254186</v>
      </c>
      <c r="AD212" s="73" t="s">
        <v>8</v>
      </c>
      <c r="AE212" s="73" t="s">
        <v>8</v>
      </c>
      <c r="AG212" t="s">
        <v>227</v>
      </c>
      <c r="AH212" t="s">
        <v>310</v>
      </c>
      <c r="AI212">
        <f t="shared" si="180"/>
        <v>0</v>
      </c>
      <c r="AJ212">
        <f t="shared" si="181"/>
        <v>0</v>
      </c>
      <c r="AK212">
        <f t="shared" si="182"/>
        <v>0</v>
      </c>
      <c r="AL212">
        <f t="shared" si="183"/>
        <v>0</v>
      </c>
      <c r="AM212">
        <f t="shared" si="197"/>
        <v>0</v>
      </c>
      <c r="AN212">
        <f t="shared" si="184"/>
        <v>0</v>
      </c>
      <c r="AO212">
        <f t="shared" si="194"/>
        <v>1</v>
      </c>
      <c r="AP212">
        <f t="shared" si="185"/>
        <v>0</v>
      </c>
      <c r="AQ212">
        <f t="shared" si="186"/>
        <v>0</v>
      </c>
      <c r="AR212">
        <f t="shared" si="198"/>
        <v>1</v>
      </c>
      <c r="AS212">
        <f t="shared" si="189"/>
        <v>0</v>
      </c>
      <c r="AT212">
        <f t="shared" si="188"/>
        <v>2</v>
      </c>
      <c r="AU212" t="str">
        <f t="shared" si="187"/>
        <v/>
      </c>
    </row>
    <row r="213" spans="1:51" x14ac:dyDescent="0.2">
      <c r="A213" t="s">
        <v>306</v>
      </c>
      <c r="B213" t="s">
        <v>307</v>
      </c>
      <c r="C213" t="s">
        <v>404</v>
      </c>
      <c r="D213">
        <f t="shared" si="191"/>
        <v>1.5353249999999998</v>
      </c>
      <c r="F213">
        <f t="shared" si="192"/>
        <v>1.5398749999999999</v>
      </c>
      <c r="H213">
        <f t="shared" si="193"/>
        <v>1.5457375</v>
      </c>
      <c r="J213" s="73">
        <f t="shared" si="195"/>
        <v>1.5360251152661106</v>
      </c>
      <c r="K213" s="73"/>
      <c r="L213" s="73">
        <f t="shared" si="196"/>
        <v>3.2938301832472483E-3</v>
      </c>
      <c r="M213" s="73"/>
      <c r="N213">
        <f t="shared" si="190"/>
        <v>83.046782845302758</v>
      </c>
      <c r="P213" s="99" t="s">
        <v>78</v>
      </c>
      <c r="Q213" s="37">
        <v>13.75</v>
      </c>
      <c r="R213" s="81" t="s">
        <v>162</v>
      </c>
      <c r="S213" s="81" t="s">
        <v>309</v>
      </c>
      <c r="T213" s="81">
        <f>(T212+T214)/(SQRT((T212+T214)^2+(U212+U214)^2+(V212+V214)^2))</f>
        <v>-0.15240548723063396</v>
      </c>
      <c r="U213" s="81">
        <f>(U212+U214)/(SQRT((T212+T214)^2+(U212+U214)^2+(V212+V214)^2))</f>
        <v>0.74132149629173794</v>
      </c>
      <c r="V213" s="81">
        <f>(V212+V214)/(SQRT((T212+T214)^2+(U212+U214)^2+(V212+V214)^2))</f>
        <v>-0.6536168652947778</v>
      </c>
      <c r="W213" s="73">
        <f t="shared" si="172"/>
        <v>66.18395998507016</v>
      </c>
      <c r="X213" s="73">
        <f t="shared" si="179"/>
        <v>75.190747668919172</v>
      </c>
      <c r="AD213" s="73" t="s">
        <v>8</v>
      </c>
      <c r="AE213" s="73" t="s">
        <v>8</v>
      </c>
      <c r="AG213" t="s">
        <v>227</v>
      </c>
      <c r="AH213" t="s">
        <v>310</v>
      </c>
      <c r="AI213">
        <f t="shared" si="180"/>
        <v>0</v>
      </c>
      <c r="AJ213">
        <f t="shared" si="181"/>
        <v>0</v>
      </c>
      <c r="AK213">
        <f t="shared" si="182"/>
        <v>0</v>
      </c>
      <c r="AL213">
        <f t="shared" si="183"/>
        <v>0</v>
      </c>
      <c r="AM213">
        <f t="shared" si="197"/>
        <v>0</v>
      </c>
      <c r="AN213">
        <f t="shared" si="184"/>
        <v>0</v>
      </c>
      <c r="AO213">
        <f t="shared" si="194"/>
        <v>1</v>
      </c>
      <c r="AP213">
        <f t="shared" si="185"/>
        <v>0</v>
      </c>
      <c r="AQ213">
        <f t="shared" si="186"/>
        <v>0</v>
      </c>
      <c r="AR213">
        <f t="shared" si="198"/>
        <v>1</v>
      </c>
      <c r="AS213">
        <f t="shared" si="189"/>
        <v>0</v>
      </c>
      <c r="AT213">
        <f t="shared" si="188"/>
        <v>2</v>
      </c>
      <c r="AU213" t="str">
        <f t="shared" si="187"/>
        <v/>
      </c>
    </row>
    <row r="214" spans="1:51" x14ac:dyDescent="0.2">
      <c r="A214" t="s">
        <v>306</v>
      </c>
      <c r="B214" t="s">
        <v>307</v>
      </c>
      <c r="C214" s="72" t="s">
        <v>405</v>
      </c>
      <c r="D214">
        <f t="shared" si="191"/>
        <v>1.5358999999999998</v>
      </c>
      <c r="F214">
        <f t="shared" si="192"/>
        <v>1.5405</v>
      </c>
      <c r="H214">
        <f t="shared" si="193"/>
        <v>1.5463499999999999</v>
      </c>
      <c r="J214" s="73">
        <f t="shared" si="195"/>
        <v>1.5366066528528364</v>
      </c>
      <c r="K214" s="73"/>
      <c r="L214" s="73">
        <f t="shared" si="196"/>
        <v>3.3311530467541317E-3</v>
      </c>
      <c r="M214" s="73"/>
      <c r="N214">
        <f t="shared" si="190"/>
        <v>83.419346168930574</v>
      </c>
      <c r="P214" s="99" t="s">
        <v>78</v>
      </c>
      <c r="Q214" s="37">
        <v>15</v>
      </c>
      <c r="R214" s="81" t="s">
        <v>162</v>
      </c>
      <c r="S214" s="81" t="s">
        <v>309</v>
      </c>
      <c r="T214" s="81">
        <f>COS(RADIANS(AV214))*SIN(RADIANS(AW214))</f>
        <v>-9.3280939688500208E-2</v>
      </c>
      <c r="U214" s="81">
        <f>COS(RADIANS(AW214))</f>
        <v>9.150161866340252E-2</v>
      </c>
      <c r="V214" s="81">
        <f>SIN(RADIANS(AV214))*SIN(RADIANS(AW214))</f>
        <v>-0.99142630592132652</v>
      </c>
      <c r="W214" s="73">
        <f t="shared" si="172"/>
        <v>88.03637078832385</v>
      </c>
      <c r="X214" s="73">
        <f t="shared" si="179"/>
        <v>85.726212402274712</v>
      </c>
      <c r="AD214" s="73" t="s">
        <v>8</v>
      </c>
      <c r="AE214" s="73" t="s">
        <v>8</v>
      </c>
      <c r="AG214" t="s">
        <v>227</v>
      </c>
      <c r="AH214" t="s">
        <v>310</v>
      </c>
      <c r="AI214">
        <f t="shared" si="180"/>
        <v>0</v>
      </c>
      <c r="AJ214">
        <f t="shared" si="181"/>
        <v>0</v>
      </c>
      <c r="AK214">
        <f t="shared" si="182"/>
        <v>0</v>
      </c>
      <c r="AL214">
        <f t="shared" si="183"/>
        <v>0</v>
      </c>
      <c r="AM214">
        <f t="shared" si="197"/>
        <v>0</v>
      </c>
      <c r="AN214">
        <f t="shared" si="184"/>
        <v>0</v>
      </c>
      <c r="AO214">
        <f t="shared" si="194"/>
        <v>1</v>
      </c>
      <c r="AP214">
        <f t="shared" si="185"/>
        <v>0</v>
      </c>
      <c r="AQ214">
        <f t="shared" si="186"/>
        <v>0</v>
      </c>
      <c r="AR214">
        <f t="shared" si="198"/>
        <v>1</v>
      </c>
      <c r="AS214">
        <f t="shared" si="189"/>
        <v>0</v>
      </c>
      <c r="AT214">
        <f t="shared" si="188"/>
        <v>2</v>
      </c>
      <c r="AU214" t="str">
        <f t="shared" si="187"/>
        <v/>
      </c>
      <c r="AV214" s="80">
        <v>264.625</v>
      </c>
      <c r="AW214" s="80">
        <v>84.75</v>
      </c>
      <c r="AX214">
        <f>V214/(1+U214)</f>
        <v>-0.90831409589238798</v>
      </c>
      <c r="AY214">
        <f>T214/(1+U214)</f>
        <v>-8.5461109808272484E-2</v>
      </c>
    </row>
    <row r="215" spans="1:51" x14ac:dyDescent="0.2">
      <c r="A215" t="s">
        <v>306</v>
      </c>
      <c r="B215" t="s">
        <v>307</v>
      </c>
      <c r="C215" t="s">
        <v>406</v>
      </c>
      <c r="D215">
        <f t="shared" si="191"/>
        <v>1.5364749999999998</v>
      </c>
      <c r="F215">
        <f t="shared" si="192"/>
        <v>1.5411249999999999</v>
      </c>
      <c r="H215">
        <f t="shared" si="193"/>
        <v>1.5469625</v>
      </c>
      <c r="J215" s="73">
        <f t="shared" si="195"/>
        <v>1.5371881899407267</v>
      </c>
      <c r="K215" s="73"/>
      <c r="L215" s="73">
        <f t="shared" si="196"/>
        <v>3.3684759214502868E-3</v>
      </c>
      <c r="M215" s="73"/>
      <c r="N215">
        <f t="shared" si="190"/>
        <v>83.78895347916081</v>
      </c>
      <c r="P215" s="99" t="s">
        <v>78</v>
      </c>
      <c r="Q215" s="37">
        <v>16.25</v>
      </c>
      <c r="R215" s="81" t="s">
        <v>162</v>
      </c>
      <c r="S215" s="81" t="s">
        <v>309</v>
      </c>
      <c r="T215" s="81">
        <f>(T214+T216)/(SQRT((T214+T216)^2+(U214+U216)^2+(V214+V216)^2))</f>
        <v>-8.9827974012669884E-2</v>
      </c>
      <c r="U215" s="81">
        <f>(U214+U216)/(SQRT((T214+T216)^2+(U214+U216)^2+(V214+V216)^2))</f>
        <v>0.11699568641528395</v>
      </c>
      <c r="V215" s="81">
        <f>(V214+V216)/(SQRT((T214+T216)^2+(U214+U216)^2+(V214+V216)^2))</f>
        <v>-0.98906164845523947</v>
      </c>
      <c r="W215" s="73">
        <f t="shared" ref="W215:W278" si="199">IF((DEGREES(ACOS((T215*$BI$2+U215*$BJ$2+V215*$BK$2)/((SQRT(T215^2+U215^2+V215^2))*(SQRT($BI$2^2+$BJ$2^2+$BK$2^2))))))&gt;90,ABS(180-(DEGREES(ACOS((T215*$BI$2+U215*$BJ$2+V215*$BK$2)/((SQRT(T215^2+U215^2+V215^2))*(SQRT($BI$2^2+$BJ$2^2+$BK$2^2))))))),(DEGREES(ACOS((T215*$BI$2+U215*$BJ$2+V215*$BK$2)/((SQRT(T215^2+U215^2+V215^2))*(SQRT($BI$2^2+$BJ$2^2+$BK$2^2)))))))</f>
        <v>87.557000484762</v>
      </c>
      <c r="X215" s="73">
        <f t="shared" si="179"/>
        <v>84.944310070265871</v>
      </c>
      <c r="AD215" s="73" t="s">
        <v>8</v>
      </c>
      <c r="AE215" s="73" t="s">
        <v>8</v>
      </c>
      <c r="AG215" t="s">
        <v>227</v>
      </c>
      <c r="AH215" t="s">
        <v>310</v>
      </c>
      <c r="AI215">
        <f t="shared" si="180"/>
        <v>0</v>
      </c>
      <c r="AJ215">
        <f t="shared" si="181"/>
        <v>0</v>
      </c>
      <c r="AK215">
        <f t="shared" si="182"/>
        <v>0</v>
      </c>
      <c r="AL215">
        <f t="shared" si="183"/>
        <v>0</v>
      </c>
      <c r="AM215">
        <f t="shared" si="197"/>
        <v>0</v>
      </c>
      <c r="AN215">
        <f t="shared" si="184"/>
        <v>0</v>
      </c>
      <c r="AO215">
        <f t="shared" si="194"/>
        <v>1</v>
      </c>
      <c r="AP215">
        <f t="shared" si="185"/>
        <v>0</v>
      </c>
      <c r="AQ215">
        <f t="shared" si="186"/>
        <v>0</v>
      </c>
      <c r="AR215">
        <f t="shared" si="198"/>
        <v>1</v>
      </c>
      <c r="AS215">
        <f t="shared" si="189"/>
        <v>0</v>
      </c>
      <c r="AT215">
        <f t="shared" si="188"/>
        <v>2</v>
      </c>
      <c r="AU215" t="str">
        <f t="shared" si="187"/>
        <v/>
      </c>
    </row>
    <row r="216" spans="1:51" x14ac:dyDescent="0.2">
      <c r="A216" t="s">
        <v>306</v>
      </c>
      <c r="B216" t="s">
        <v>307</v>
      </c>
      <c r="C216" t="s">
        <v>407</v>
      </c>
      <c r="D216">
        <f t="shared" si="191"/>
        <v>1.53705</v>
      </c>
      <c r="F216">
        <f t="shared" si="192"/>
        <v>1.54175</v>
      </c>
      <c r="H216">
        <f t="shared" si="193"/>
        <v>1.5475749999999999</v>
      </c>
      <c r="J216" s="73">
        <f t="shared" si="195"/>
        <v>1.5377697265303929</v>
      </c>
      <c r="K216" s="73"/>
      <c r="L216" s="73">
        <f t="shared" si="196"/>
        <v>3.4057988072662138E-3</v>
      </c>
      <c r="M216" s="73"/>
      <c r="N216">
        <f t="shared" si="190"/>
        <v>84.155655159007679</v>
      </c>
      <c r="P216" s="99" t="s">
        <v>78</v>
      </c>
      <c r="Q216" s="37">
        <v>17.5</v>
      </c>
      <c r="R216" s="81" t="s">
        <v>162</v>
      </c>
      <c r="S216" s="81" t="s">
        <v>309</v>
      </c>
      <c r="T216" s="81">
        <f>(T214+T218)/(SQRT((T214+T218)^2+(U214+U218)^2+(V214+V218)^2))</f>
        <v>-8.6315051571592208E-2</v>
      </c>
      <c r="U216" s="81">
        <f>(U214+U218)/(SQRT((T214+T218)^2+(U214+U218)^2+(V214+V218)^2))</f>
        <v>0.14241166398443048</v>
      </c>
      <c r="V216" s="81">
        <f>(V214+V218)/(SQRT((T214+T218)^2+(U214+U218)^2+(V214+V218)^2))</f>
        <v>-0.98603682985646079</v>
      </c>
      <c r="W216" s="73">
        <f t="shared" si="199"/>
        <v>87.079091239041261</v>
      </c>
      <c r="X216" s="73">
        <f t="shared" si="179"/>
        <v>84.164850195954955</v>
      </c>
      <c r="AD216" s="73" t="s">
        <v>8</v>
      </c>
      <c r="AE216" s="73" t="s">
        <v>8</v>
      </c>
      <c r="AG216" t="s">
        <v>227</v>
      </c>
      <c r="AH216" t="s">
        <v>310</v>
      </c>
      <c r="AI216">
        <f t="shared" si="180"/>
        <v>0</v>
      </c>
      <c r="AJ216">
        <f t="shared" si="181"/>
        <v>0</v>
      </c>
      <c r="AK216">
        <f t="shared" si="182"/>
        <v>0</v>
      </c>
      <c r="AL216">
        <f t="shared" si="183"/>
        <v>0</v>
      </c>
      <c r="AM216">
        <f t="shared" si="197"/>
        <v>0</v>
      </c>
      <c r="AN216">
        <f t="shared" si="184"/>
        <v>0</v>
      </c>
      <c r="AO216">
        <f t="shared" si="194"/>
        <v>1</v>
      </c>
      <c r="AP216">
        <f t="shared" si="185"/>
        <v>0</v>
      </c>
      <c r="AQ216">
        <f t="shared" si="186"/>
        <v>0</v>
      </c>
      <c r="AR216">
        <f t="shared" si="198"/>
        <v>1</v>
      </c>
      <c r="AS216">
        <f t="shared" si="189"/>
        <v>0</v>
      </c>
      <c r="AT216">
        <f t="shared" si="188"/>
        <v>2</v>
      </c>
      <c r="AU216" t="str">
        <f t="shared" si="187"/>
        <v/>
      </c>
    </row>
    <row r="217" spans="1:51" x14ac:dyDescent="0.2">
      <c r="A217" t="s">
        <v>306</v>
      </c>
      <c r="B217" t="s">
        <v>307</v>
      </c>
      <c r="C217" t="s">
        <v>408</v>
      </c>
      <c r="D217">
        <f t="shared" si="191"/>
        <v>1.537625</v>
      </c>
      <c r="F217">
        <f t="shared" si="192"/>
        <v>1.5423749999999998</v>
      </c>
      <c r="H217">
        <f t="shared" si="193"/>
        <v>1.5481875</v>
      </c>
      <c r="J217" s="73">
        <f t="shared" si="195"/>
        <v>1.5383512626224445</v>
      </c>
      <c r="K217" s="73"/>
      <c r="L217" s="73">
        <f t="shared" si="196"/>
        <v>3.4431217041328566E-3</v>
      </c>
      <c r="M217" s="73"/>
      <c r="N217">
        <f t="shared" si="190"/>
        <v>84.519500288236429</v>
      </c>
      <c r="P217" s="99" t="s">
        <v>78</v>
      </c>
      <c r="Q217" s="37">
        <v>18.75</v>
      </c>
      <c r="R217" s="81" t="s">
        <v>162</v>
      </c>
      <c r="S217" s="81" t="s">
        <v>309</v>
      </c>
      <c r="T217" s="81">
        <f>(T216+T218)/(SQRT((T216+T218)^2+(U216+U218)^2+(V216+V218)^2))</f>
        <v>-8.274451710774243E-2</v>
      </c>
      <c r="U217" s="81">
        <f>(U216+U218)/(SQRT((T216+T218)^2+(U216+U218)^2+(V216+V218)^2))</f>
        <v>0.16773258716990813</v>
      </c>
      <c r="V217" s="81">
        <f>(V216+V218)/(SQRT((T216+T218)^2+(U216+U218)^2+(V216+V218)^2))</f>
        <v>-0.98235386907666611</v>
      </c>
      <c r="W217" s="73">
        <f t="shared" si="199"/>
        <v>86.602930689573157</v>
      </c>
      <c r="X217" s="73">
        <f t="shared" si="179"/>
        <v>83.388219111435873</v>
      </c>
      <c r="AD217" s="73" t="s">
        <v>8</v>
      </c>
      <c r="AE217" s="73" t="s">
        <v>8</v>
      </c>
      <c r="AG217" t="s">
        <v>227</v>
      </c>
      <c r="AH217" t="s">
        <v>310</v>
      </c>
      <c r="AI217">
        <f t="shared" si="180"/>
        <v>0</v>
      </c>
      <c r="AJ217">
        <f t="shared" si="181"/>
        <v>0</v>
      </c>
      <c r="AK217">
        <f t="shared" si="182"/>
        <v>0</v>
      </c>
      <c r="AL217">
        <f t="shared" si="183"/>
        <v>0</v>
      </c>
      <c r="AM217">
        <f t="shared" si="197"/>
        <v>0</v>
      </c>
      <c r="AN217">
        <f t="shared" si="184"/>
        <v>0</v>
      </c>
      <c r="AO217">
        <f t="shared" si="194"/>
        <v>1</v>
      </c>
      <c r="AP217">
        <f t="shared" si="185"/>
        <v>0</v>
      </c>
      <c r="AQ217">
        <f t="shared" si="186"/>
        <v>0</v>
      </c>
      <c r="AR217">
        <f t="shared" si="198"/>
        <v>1</v>
      </c>
      <c r="AS217">
        <f t="shared" si="189"/>
        <v>0</v>
      </c>
      <c r="AT217">
        <f t="shared" si="188"/>
        <v>2</v>
      </c>
      <c r="AU217" t="str">
        <f t="shared" si="187"/>
        <v/>
      </c>
    </row>
    <row r="218" spans="1:51" x14ac:dyDescent="0.2">
      <c r="A218" t="s">
        <v>306</v>
      </c>
      <c r="B218" t="s">
        <v>307</v>
      </c>
      <c r="C218" s="72" t="s">
        <v>409</v>
      </c>
      <c r="D218">
        <f t="shared" si="191"/>
        <v>1.5382</v>
      </c>
      <c r="F218">
        <f t="shared" si="192"/>
        <v>1.5429999999999999</v>
      </c>
      <c r="H218">
        <f t="shared" si="193"/>
        <v>1.5488</v>
      </c>
      <c r="J218" s="73">
        <f t="shared" si="195"/>
        <v>1.5389327982174907</v>
      </c>
      <c r="K218" s="73"/>
      <c r="L218" s="73">
        <f t="shared" si="196"/>
        <v>3.4804446119809374E-3</v>
      </c>
      <c r="M218" s="73"/>
      <c r="N218">
        <f t="shared" si="190"/>
        <v>84.88053669010813</v>
      </c>
      <c r="P218" s="99" t="s">
        <v>78</v>
      </c>
      <c r="Q218" s="37">
        <v>20</v>
      </c>
      <c r="R218" s="81" t="s">
        <v>162</v>
      </c>
      <c r="S218" s="81" t="s">
        <v>309</v>
      </c>
      <c r="T218" s="81">
        <f>COS(RADIANS(AV218))*SIN(RADIANS(AW218))</f>
        <v>-7.9118753817435578E-2</v>
      </c>
      <c r="U218" s="81">
        <f>COS(RADIANS(AW218))</f>
        <v>0.19294155521597833</v>
      </c>
      <c r="V218" s="81">
        <f>SIN(RADIANS(AV218))*SIN(RADIANS(AW218))</f>
        <v>-0.97801522435247179</v>
      </c>
      <c r="W218" s="73">
        <f t="shared" si="199"/>
        <v>86.128806393544906</v>
      </c>
      <c r="X218" s="73">
        <f t="shared" si="179"/>
        <v>82.614805976873114</v>
      </c>
      <c r="AD218" s="73" t="s">
        <v>8</v>
      </c>
      <c r="AE218" s="73" t="s">
        <v>8</v>
      </c>
      <c r="AG218" t="s">
        <v>227</v>
      </c>
      <c r="AH218" t="s">
        <v>310</v>
      </c>
      <c r="AI218">
        <f t="shared" si="180"/>
        <v>0</v>
      </c>
      <c r="AJ218">
        <f t="shared" si="181"/>
        <v>0</v>
      </c>
      <c r="AK218">
        <f t="shared" si="182"/>
        <v>0</v>
      </c>
      <c r="AL218">
        <f t="shared" si="183"/>
        <v>0</v>
      </c>
      <c r="AM218">
        <f t="shared" si="197"/>
        <v>0</v>
      </c>
      <c r="AN218">
        <f t="shared" si="184"/>
        <v>0</v>
      </c>
      <c r="AO218">
        <f t="shared" si="194"/>
        <v>1</v>
      </c>
      <c r="AP218">
        <f t="shared" si="185"/>
        <v>0</v>
      </c>
      <c r="AQ218">
        <f t="shared" si="186"/>
        <v>0</v>
      </c>
      <c r="AR218">
        <f t="shared" si="198"/>
        <v>1</v>
      </c>
      <c r="AS218">
        <f t="shared" si="189"/>
        <v>0</v>
      </c>
      <c r="AT218">
        <f t="shared" si="188"/>
        <v>2</v>
      </c>
      <c r="AU218" t="str">
        <f t="shared" si="187"/>
        <v/>
      </c>
      <c r="AV218" s="80">
        <v>265.375</v>
      </c>
      <c r="AW218" s="80">
        <v>78.875500000000002</v>
      </c>
      <c r="AX218">
        <f>V218/(1+U218)</f>
        <v>-0.81983498694988888</v>
      </c>
      <c r="AY218">
        <f>T218/(1+U218)</f>
        <v>-6.6322405713422711E-2</v>
      </c>
    </row>
    <row r="219" spans="1:51" x14ac:dyDescent="0.2">
      <c r="A219" t="s">
        <v>306</v>
      </c>
      <c r="B219" t="s">
        <v>307</v>
      </c>
      <c r="C219" t="s">
        <v>410</v>
      </c>
      <c r="D219">
        <f t="shared" si="191"/>
        <v>1.538775</v>
      </c>
      <c r="F219">
        <f t="shared" si="192"/>
        <v>1.543625</v>
      </c>
      <c r="H219">
        <f t="shared" si="193"/>
        <v>1.5494124999999999</v>
      </c>
      <c r="J219" s="73">
        <f t="shared" si="195"/>
        <v>1.5395143333161401</v>
      </c>
      <c r="K219" s="73"/>
      <c r="L219" s="73">
        <f t="shared" si="196"/>
        <v>3.5177675307409562E-3</v>
      </c>
      <c r="M219" s="73"/>
      <c r="N219">
        <f t="shared" si="190"/>
        <v>85.238810975963304</v>
      </c>
      <c r="P219" s="99" t="s">
        <v>78</v>
      </c>
      <c r="Q219" s="37">
        <v>21.25</v>
      </c>
      <c r="R219" s="81" t="s">
        <v>162</v>
      </c>
      <c r="S219" s="81" t="s">
        <v>309</v>
      </c>
      <c r="T219" s="81">
        <f>(T218+T220)/(SQRT((T218+T220)^2+(U218+U220)^2+(V218+V220)^2))</f>
        <v>-7.6096354332210847E-2</v>
      </c>
      <c r="U219" s="81">
        <f>(U218+U220)/(SQRT((T218+T220)^2+(U218+U220)^2+(V218+V220)^2))</f>
        <v>0.21760699735602532</v>
      </c>
      <c r="V219" s="81">
        <f>(V218+V220)/(SQRT((T218+T220)^2+(U218+U220)^2+(V218+V220)^2))</f>
        <v>-0.97306553713459676</v>
      </c>
      <c r="W219" s="73">
        <f t="shared" si="199"/>
        <v>85.63404357749063</v>
      </c>
      <c r="X219" s="73">
        <f t="shared" si="179"/>
        <v>81.888972737153637</v>
      </c>
      <c r="AD219" s="73" t="s">
        <v>8</v>
      </c>
      <c r="AE219" s="73" t="s">
        <v>8</v>
      </c>
      <c r="AG219" t="s">
        <v>227</v>
      </c>
      <c r="AH219" t="s">
        <v>310</v>
      </c>
      <c r="AI219">
        <f t="shared" si="180"/>
        <v>0</v>
      </c>
      <c r="AJ219">
        <f t="shared" si="181"/>
        <v>0</v>
      </c>
      <c r="AK219">
        <f t="shared" si="182"/>
        <v>0</v>
      </c>
      <c r="AL219">
        <f t="shared" si="183"/>
        <v>0</v>
      </c>
      <c r="AM219">
        <f t="shared" si="197"/>
        <v>0</v>
      </c>
      <c r="AN219">
        <f t="shared" si="184"/>
        <v>0</v>
      </c>
      <c r="AO219">
        <f t="shared" si="194"/>
        <v>1</v>
      </c>
      <c r="AP219">
        <f t="shared" si="185"/>
        <v>0</v>
      </c>
      <c r="AQ219">
        <f t="shared" si="186"/>
        <v>0</v>
      </c>
      <c r="AR219">
        <f t="shared" si="198"/>
        <v>1</v>
      </c>
      <c r="AS219">
        <f t="shared" si="189"/>
        <v>0</v>
      </c>
      <c r="AT219">
        <f t="shared" si="188"/>
        <v>2</v>
      </c>
      <c r="AU219" t="str">
        <f t="shared" si="187"/>
        <v/>
      </c>
    </row>
    <row r="220" spans="1:51" x14ac:dyDescent="0.2">
      <c r="A220" t="s">
        <v>306</v>
      </c>
      <c r="B220" t="s">
        <v>307</v>
      </c>
      <c r="C220" t="s">
        <v>411</v>
      </c>
      <c r="D220">
        <f t="shared" si="191"/>
        <v>1.53935</v>
      </c>
      <c r="F220">
        <f t="shared" si="192"/>
        <v>1.5442499999999999</v>
      </c>
      <c r="H220">
        <f t="shared" si="193"/>
        <v>1.550025</v>
      </c>
      <c r="J220" s="73">
        <f t="shared" si="195"/>
        <v>1.5400958679189998</v>
      </c>
      <c r="K220" s="73"/>
      <c r="L220" s="73">
        <f t="shared" si="196"/>
        <v>3.5550904603436351E-3</v>
      </c>
      <c r="M220" s="73"/>
      <c r="N220">
        <f t="shared" si="190"/>
        <v>85.594368587796296</v>
      </c>
      <c r="P220" s="99" t="s">
        <v>78</v>
      </c>
      <c r="Q220" s="37">
        <v>22.5</v>
      </c>
      <c r="R220" s="81" t="s">
        <v>162</v>
      </c>
      <c r="S220" s="81" t="s">
        <v>309</v>
      </c>
      <c r="T220" s="81">
        <f>(T218+T222)/(SQRT((T218+T222)^2+(U218+U222)^2+(V218+V222)^2))</f>
        <v>-7.3025099592037193E-2</v>
      </c>
      <c r="U220" s="81">
        <f>(U218+U222)/(SQRT((T218+T222)^2+(U218+U222)^2+(V218+V222)^2))</f>
        <v>0.24213273181325634</v>
      </c>
      <c r="V220" s="81">
        <f>(V218+V222)/(SQRT((T218+T222)^2+(U218+U222)^2+(V218+V222)^2))</f>
        <v>-0.96749112399764303</v>
      </c>
      <c r="W220" s="73">
        <f t="shared" si="199"/>
        <v>85.141764761619896</v>
      </c>
      <c r="X220" s="73">
        <f t="shared" si="179"/>
        <v>81.167078972148332</v>
      </c>
      <c r="AD220" s="73" t="s">
        <v>8</v>
      </c>
      <c r="AE220" s="73" t="s">
        <v>8</v>
      </c>
      <c r="AG220" t="s">
        <v>227</v>
      </c>
      <c r="AH220" t="s">
        <v>310</v>
      </c>
      <c r="AI220">
        <f t="shared" si="180"/>
        <v>0</v>
      </c>
      <c r="AJ220">
        <f t="shared" si="181"/>
        <v>0</v>
      </c>
      <c r="AK220">
        <f t="shared" si="182"/>
        <v>0</v>
      </c>
      <c r="AL220">
        <f t="shared" si="183"/>
        <v>0</v>
      </c>
      <c r="AM220">
        <f t="shared" si="197"/>
        <v>0</v>
      </c>
      <c r="AN220">
        <f t="shared" si="184"/>
        <v>0</v>
      </c>
      <c r="AO220">
        <f t="shared" si="194"/>
        <v>1</v>
      </c>
      <c r="AP220">
        <f t="shared" si="185"/>
        <v>0</v>
      </c>
      <c r="AQ220">
        <f t="shared" si="186"/>
        <v>0</v>
      </c>
      <c r="AR220">
        <f t="shared" si="198"/>
        <v>1</v>
      </c>
      <c r="AS220">
        <f t="shared" si="189"/>
        <v>0</v>
      </c>
      <c r="AT220">
        <f t="shared" si="188"/>
        <v>2</v>
      </c>
      <c r="AU220" t="str">
        <f t="shared" si="187"/>
        <v/>
      </c>
    </row>
    <row r="221" spans="1:51" x14ac:dyDescent="0.2">
      <c r="A221" t="s">
        <v>306</v>
      </c>
      <c r="B221" t="s">
        <v>307</v>
      </c>
      <c r="C221" t="s">
        <v>412</v>
      </c>
      <c r="D221">
        <f t="shared" si="191"/>
        <v>1.539925</v>
      </c>
      <c r="F221">
        <f t="shared" si="192"/>
        <v>1.544875</v>
      </c>
      <c r="H221">
        <f t="shared" si="193"/>
        <v>1.5506374999999999</v>
      </c>
      <c r="J221" s="73">
        <f t="shared" si="195"/>
        <v>1.5406774020266754</v>
      </c>
      <c r="K221" s="73"/>
      <c r="L221" s="73">
        <f t="shared" si="196"/>
        <v>3.5924134007208064E-3</v>
      </c>
      <c r="M221" s="73"/>
      <c r="N221">
        <f t="shared" si="190"/>
        <v>85.947253838924098</v>
      </c>
      <c r="P221" s="99" t="s">
        <v>78</v>
      </c>
      <c r="Q221" s="37">
        <v>23.75</v>
      </c>
      <c r="R221" s="81" t="s">
        <v>162</v>
      </c>
      <c r="S221" s="81" t="s">
        <v>309</v>
      </c>
      <c r="T221" s="81">
        <f>(T220+T222)/(SQRT((T220+T222)^2+(U220+U222)^2+(V220+V222)^2))</f>
        <v>-6.9906961398778958E-2</v>
      </c>
      <c r="U221" s="81">
        <f>(U220+U222)/(SQRT((T220+T222)^2+(U220+U222)^2+(V220+V222)^2))</f>
        <v>0.26650301261639275</v>
      </c>
      <c r="V221" s="81">
        <f>(V220+V222)/(SQRT((T220+T222)^2+(U220+U222)^2+(V220+V222)^2))</f>
        <v>-0.96129556381706893</v>
      </c>
      <c r="W221" s="73">
        <f t="shared" si="199"/>
        <v>84.652255139554114</v>
      </c>
      <c r="X221" s="73">
        <f t="shared" si="179"/>
        <v>80.449496835426416</v>
      </c>
      <c r="AD221" s="73" t="s">
        <v>8</v>
      </c>
      <c r="AE221" s="73" t="s">
        <v>8</v>
      </c>
      <c r="AG221" t="s">
        <v>227</v>
      </c>
      <c r="AH221" t="s">
        <v>310</v>
      </c>
      <c r="AI221">
        <f t="shared" si="180"/>
        <v>0</v>
      </c>
      <c r="AJ221">
        <f t="shared" si="181"/>
        <v>0</v>
      </c>
      <c r="AK221">
        <f t="shared" si="182"/>
        <v>0</v>
      </c>
      <c r="AL221">
        <f t="shared" si="183"/>
        <v>0</v>
      </c>
      <c r="AM221">
        <f t="shared" si="197"/>
        <v>0</v>
      </c>
      <c r="AN221">
        <f t="shared" si="184"/>
        <v>0</v>
      </c>
      <c r="AO221">
        <f t="shared" si="194"/>
        <v>1</v>
      </c>
      <c r="AP221">
        <f t="shared" si="185"/>
        <v>0</v>
      </c>
      <c r="AQ221">
        <f t="shared" si="186"/>
        <v>0</v>
      </c>
      <c r="AR221">
        <f t="shared" si="198"/>
        <v>1</v>
      </c>
      <c r="AS221">
        <f t="shared" si="189"/>
        <v>0</v>
      </c>
      <c r="AT221">
        <f t="shared" si="188"/>
        <v>2</v>
      </c>
      <c r="AU221" t="str">
        <f t="shared" si="187"/>
        <v/>
      </c>
    </row>
    <row r="222" spans="1:51" x14ac:dyDescent="0.2">
      <c r="A222" t="s">
        <v>306</v>
      </c>
      <c r="B222" t="s">
        <v>307</v>
      </c>
      <c r="C222" s="72" t="s">
        <v>413</v>
      </c>
      <c r="D222">
        <f t="shared" si="191"/>
        <v>1.5405</v>
      </c>
      <c r="F222">
        <f t="shared" si="192"/>
        <v>1.5454999999999999</v>
      </c>
      <c r="H222">
        <f t="shared" si="193"/>
        <v>1.55125</v>
      </c>
      <c r="J222" s="73">
        <f t="shared" si="195"/>
        <v>1.5412589356397721</v>
      </c>
      <c r="K222" s="73"/>
      <c r="L222" s="73">
        <f t="shared" si="196"/>
        <v>3.6297363518036363E-3</v>
      </c>
      <c r="M222" s="73"/>
      <c r="N222">
        <f t="shared" si="190"/>
        <v>86.297509952810188</v>
      </c>
      <c r="P222" s="99" t="s">
        <v>78</v>
      </c>
      <c r="Q222" s="37">
        <v>25</v>
      </c>
      <c r="R222" s="81" t="s">
        <v>162</v>
      </c>
      <c r="S222" s="81" t="s">
        <v>309</v>
      </c>
      <c r="T222" s="81">
        <f>COS(RADIANS(AV222))*SIN(RADIANS(AW222))</f>
        <v>-6.6743941654337183E-2</v>
      </c>
      <c r="U222" s="81">
        <f>COS(RADIANS(AW222))</f>
        <v>0.29070219359825261</v>
      </c>
      <c r="V222" s="81">
        <f>SIN(RADIANS(AV222))*SIN(RADIANS(AW222))</f>
        <v>-0.95448283425612557</v>
      </c>
      <c r="W222" s="73">
        <f t="shared" si="199"/>
        <v>84.165799939031444</v>
      </c>
      <c r="X222" s="73">
        <f t="shared" si="179"/>
        <v>79.736601879739851</v>
      </c>
      <c r="AD222" s="73" t="s">
        <v>8</v>
      </c>
      <c r="AE222" s="73" t="s">
        <v>8</v>
      </c>
      <c r="AG222" t="s">
        <v>227</v>
      </c>
      <c r="AH222" t="s">
        <v>310</v>
      </c>
      <c r="AI222">
        <f t="shared" si="180"/>
        <v>0</v>
      </c>
      <c r="AJ222">
        <f t="shared" si="181"/>
        <v>0</v>
      </c>
      <c r="AK222">
        <f t="shared" si="182"/>
        <v>0</v>
      </c>
      <c r="AL222">
        <f t="shared" si="183"/>
        <v>0</v>
      </c>
      <c r="AM222">
        <f t="shared" si="197"/>
        <v>0</v>
      </c>
      <c r="AN222">
        <f t="shared" si="184"/>
        <v>0</v>
      </c>
      <c r="AO222">
        <f t="shared" si="194"/>
        <v>1</v>
      </c>
      <c r="AP222">
        <f t="shared" si="185"/>
        <v>0</v>
      </c>
      <c r="AQ222">
        <f t="shared" si="186"/>
        <v>0</v>
      </c>
      <c r="AR222">
        <f t="shared" si="198"/>
        <v>1</v>
      </c>
      <c r="AS222">
        <f t="shared" si="189"/>
        <v>0</v>
      </c>
      <c r="AT222">
        <f t="shared" si="188"/>
        <v>2</v>
      </c>
      <c r="AU222" t="str">
        <f t="shared" si="187"/>
        <v/>
      </c>
      <c r="AV222" s="80">
        <v>266</v>
      </c>
      <c r="AW222" s="80">
        <v>73.099999999999994</v>
      </c>
      <c r="AX222">
        <f>V222/(1+U222)</f>
        <v>-0.73950663366829328</v>
      </c>
      <c r="AY222">
        <f>T222/(1+U222)</f>
        <v>-5.1711341303501406E-2</v>
      </c>
    </row>
    <row r="223" spans="1:51" x14ac:dyDescent="0.2">
      <c r="A223" t="s">
        <v>306</v>
      </c>
      <c r="B223" t="s">
        <v>307</v>
      </c>
      <c r="C223" t="s">
        <v>414</v>
      </c>
      <c r="D223">
        <f t="shared" si="191"/>
        <v>1.541075</v>
      </c>
      <c r="F223">
        <f t="shared" si="192"/>
        <v>1.546125</v>
      </c>
      <c r="H223">
        <f t="shared" si="193"/>
        <v>1.5518624999999999</v>
      </c>
      <c r="J223" s="73">
        <f t="shared" si="195"/>
        <v>1.5418404687588949</v>
      </c>
      <c r="K223" s="73"/>
      <c r="L223" s="73">
        <f t="shared" si="196"/>
        <v>3.667059313523291E-3</v>
      </c>
      <c r="M223" s="73"/>
      <c r="N223">
        <f t="shared" si="190"/>
        <v>86.645179100232724</v>
      </c>
      <c r="P223" s="99" t="s">
        <v>78</v>
      </c>
      <c r="Q223" s="37">
        <v>26.25</v>
      </c>
      <c r="R223" s="81" t="s">
        <v>162</v>
      </c>
      <c r="S223" s="81" t="s">
        <v>309</v>
      </c>
      <c r="T223" s="81">
        <f>(T222+T224)/(SQRT((T222+T224)^2+(U222+U224)^2+(V222+V224)^2))</f>
        <v>-6.0920208504411648E-2</v>
      </c>
      <c r="U223" s="81">
        <f>(U222+U224)/(SQRT((T222+T224)^2+(U222+U224)^2+(V222+V224)^2))</f>
        <v>0.30487899052924211</v>
      </c>
      <c r="V223" s="81">
        <f>(V222+V224)/(SQRT((T222+T224)^2+(U222+U224)^2+(V222+V224)^2))</f>
        <v>-0.95044070268988867</v>
      </c>
      <c r="W223" s="73">
        <f t="shared" si="199"/>
        <v>84.084689231476574</v>
      </c>
      <c r="X223" s="73">
        <f t="shared" si="179"/>
        <v>79.110598138316249</v>
      </c>
      <c r="AD223" s="73" t="s">
        <v>8</v>
      </c>
      <c r="AE223" s="73" t="s">
        <v>8</v>
      </c>
      <c r="AG223" t="s">
        <v>227</v>
      </c>
      <c r="AH223" t="s">
        <v>310</v>
      </c>
      <c r="AI223">
        <f t="shared" si="180"/>
        <v>0</v>
      </c>
      <c r="AJ223">
        <f t="shared" si="181"/>
        <v>0</v>
      </c>
      <c r="AK223">
        <f t="shared" si="182"/>
        <v>0</v>
      </c>
      <c r="AL223">
        <f t="shared" si="183"/>
        <v>0</v>
      </c>
      <c r="AM223">
        <f t="shared" si="197"/>
        <v>0</v>
      </c>
      <c r="AN223">
        <f t="shared" si="184"/>
        <v>0</v>
      </c>
      <c r="AO223">
        <f t="shared" si="194"/>
        <v>1</v>
      </c>
      <c r="AP223">
        <f t="shared" si="185"/>
        <v>0</v>
      </c>
      <c r="AQ223">
        <f t="shared" si="186"/>
        <v>0</v>
      </c>
      <c r="AR223">
        <f t="shared" si="198"/>
        <v>1</v>
      </c>
      <c r="AS223">
        <f t="shared" si="189"/>
        <v>0</v>
      </c>
      <c r="AT223">
        <f t="shared" si="188"/>
        <v>2</v>
      </c>
      <c r="AU223" t="str">
        <f t="shared" si="187"/>
        <v/>
      </c>
    </row>
    <row r="224" spans="1:51" x14ac:dyDescent="0.2">
      <c r="A224" t="s">
        <v>306</v>
      </c>
      <c r="B224" t="s">
        <v>307</v>
      </c>
      <c r="C224" t="s">
        <v>415</v>
      </c>
      <c r="D224">
        <f t="shared" si="191"/>
        <v>1.54165</v>
      </c>
      <c r="F224">
        <f t="shared" si="192"/>
        <v>1.5467499999999998</v>
      </c>
      <c r="H224">
        <f t="shared" si="193"/>
        <v>1.552475</v>
      </c>
      <c r="J224" s="73">
        <f t="shared" si="195"/>
        <v>1.5424220013846459</v>
      </c>
      <c r="K224" s="73"/>
      <c r="L224" s="73">
        <f t="shared" si="196"/>
        <v>3.7043822858124908E-3</v>
      </c>
      <c r="M224" s="73"/>
      <c r="N224">
        <f t="shared" si="190"/>
        <v>86.990302434777348</v>
      </c>
      <c r="P224" s="99" t="s">
        <v>78</v>
      </c>
      <c r="Q224" s="37">
        <v>27.5</v>
      </c>
      <c r="R224" s="81" t="s">
        <v>162</v>
      </c>
      <c r="S224" s="81" t="s">
        <v>309</v>
      </c>
      <c r="T224" s="81">
        <f>(T222+T226)/(SQRT((T222+T226)^2+(U222+U226)^2+(V222+V226)^2))</f>
        <v>-5.5081169988739596E-2</v>
      </c>
      <c r="U224" s="81">
        <f>(U222+U226)/(SQRT((T222+T226)^2+(U222+U226)^2+(V222+V226)^2))</f>
        <v>0.31897919080087933</v>
      </c>
      <c r="V224" s="81">
        <f>(V222+V226)/(SQRT((T222+T226)^2+(U222+U226)^2+(V222+V226)^2))</f>
        <v>-0.94615978594986161</v>
      </c>
      <c r="W224" s="73">
        <f t="shared" si="199"/>
        <v>84.005058286877258</v>
      </c>
      <c r="X224" s="73">
        <f t="shared" si="179"/>
        <v>78.486051001775365</v>
      </c>
      <c r="AD224" s="73" t="s">
        <v>8</v>
      </c>
      <c r="AE224" s="73" t="s">
        <v>8</v>
      </c>
      <c r="AG224" t="s">
        <v>227</v>
      </c>
      <c r="AH224" t="s">
        <v>310</v>
      </c>
      <c r="AI224">
        <f t="shared" si="180"/>
        <v>0</v>
      </c>
      <c r="AJ224">
        <f t="shared" si="181"/>
        <v>0</v>
      </c>
      <c r="AK224">
        <f t="shared" si="182"/>
        <v>0</v>
      </c>
      <c r="AL224">
        <f t="shared" si="183"/>
        <v>0</v>
      </c>
      <c r="AM224">
        <f t="shared" si="197"/>
        <v>0</v>
      </c>
      <c r="AN224">
        <f t="shared" si="184"/>
        <v>0</v>
      </c>
      <c r="AO224">
        <f t="shared" si="194"/>
        <v>1</v>
      </c>
      <c r="AP224">
        <f t="shared" si="185"/>
        <v>0</v>
      </c>
      <c r="AQ224">
        <f t="shared" si="186"/>
        <v>0</v>
      </c>
      <c r="AR224">
        <f t="shared" si="198"/>
        <v>1</v>
      </c>
      <c r="AS224">
        <f t="shared" si="189"/>
        <v>0</v>
      </c>
      <c r="AT224">
        <f t="shared" si="188"/>
        <v>2</v>
      </c>
      <c r="AU224" t="str">
        <f t="shared" si="187"/>
        <v/>
      </c>
    </row>
    <row r="225" spans="1:51" x14ac:dyDescent="0.2">
      <c r="A225" t="s">
        <v>306</v>
      </c>
      <c r="B225" t="s">
        <v>307</v>
      </c>
      <c r="C225" t="s">
        <v>416</v>
      </c>
      <c r="D225">
        <f t="shared" si="191"/>
        <v>1.542225</v>
      </c>
      <c r="F225">
        <f t="shared" si="192"/>
        <v>1.5473749999999999</v>
      </c>
      <c r="H225">
        <f t="shared" si="193"/>
        <v>1.5530875</v>
      </c>
      <c r="J225" s="73">
        <f t="shared" si="195"/>
        <v>1.5430035335176282</v>
      </c>
      <c r="K225" s="73"/>
      <c r="L225" s="73">
        <f t="shared" si="196"/>
        <v>3.7417052686028462E-3</v>
      </c>
      <c r="M225" s="73"/>
      <c r="N225">
        <f t="shared" si="190"/>
        <v>87.332920126846417</v>
      </c>
      <c r="P225" s="99" t="s">
        <v>78</v>
      </c>
      <c r="Q225" s="37">
        <v>28.75</v>
      </c>
      <c r="R225" s="81" t="s">
        <v>162</v>
      </c>
      <c r="S225" s="81" t="s">
        <v>309</v>
      </c>
      <c r="T225" s="81">
        <f>(T224+T226)/(SQRT((T224+T226)^2+(U224+U226)^2+(V224+V226)^2))</f>
        <v>-4.9228293085558344E-2</v>
      </c>
      <c r="U225" s="81">
        <f>(U224+U226)/(SQRT((T224+T226)^2+(U224+U226)^2+(V224+V226)^2))</f>
        <v>0.33299925193148933</v>
      </c>
      <c r="V225" s="81">
        <f>(V224+V226)/(SQRT((T224+T226)^2+(U224+U226)^2+(V224+V226)^2))</f>
        <v>-0.94164115955758365</v>
      </c>
      <c r="W225" s="73">
        <f t="shared" si="199"/>
        <v>83.926927605552606</v>
      </c>
      <c r="X225" s="73">
        <f t="shared" si="179"/>
        <v>77.863052914507591</v>
      </c>
      <c r="AD225" s="73" t="s">
        <v>8</v>
      </c>
      <c r="AE225" s="73" t="s">
        <v>8</v>
      </c>
      <c r="AG225" t="s">
        <v>227</v>
      </c>
      <c r="AH225" t="s">
        <v>310</v>
      </c>
      <c r="AI225">
        <f t="shared" si="180"/>
        <v>0</v>
      </c>
      <c r="AJ225">
        <f t="shared" si="181"/>
        <v>0</v>
      </c>
      <c r="AK225">
        <f t="shared" si="182"/>
        <v>0</v>
      </c>
      <c r="AL225">
        <f t="shared" si="183"/>
        <v>0</v>
      </c>
      <c r="AM225">
        <f t="shared" si="197"/>
        <v>0</v>
      </c>
      <c r="AN225">
        <f t="shared" si="184"/>
        <v>0</v>
      </c>
      <c r="AO225">
        <f t="shared" si="194"/>
        <v>1</v>
      </c>
      <c r="AP225">
        <f t="shared" si="185"/>
        <v>0</v>
      </c>
      <c r="AQ225">
        <f t="shared" si="186"/>
        <v>0</v>
      </c>
      <c r="AR225">
        <f t="shared" si="198"/>
        <v>1</v>
      </c>
      <c r="AS225">
        <f t="shared" si="189"/>
        <v>0</v>
      </c>
      <c r="AT225">
        <f t="shared" si="188"/>
        <v>2</v>
      </c>
      <c r="AU225" t="str">
        <f t="shared" si="187"/>
        <v/>
      </c>
    </row>
    <row r="226" spans="1:51" x14ac:dyDescent="0.2">
      <c r="A226" t="s">
        <v>306</v>
      </c>
      <c r="B226" t="s">
        <v>307</v>
      </c>
      <c r="C226" s="72" t="s">
        <v>417</v>
      </c>
      <c r="D226">
        <f t="shared" si="191"/>
        <v>1.5427999999999999</v>
      </c>
      <c r="F226">
        <f t="shared" si="192"/>
        <v>1.548</v>
      </c>
      <c r="H226">
        <f t="shared" si="193"/>
        <v>1.5536999999999999</v>
      </c>
      <c r="J226" s="73">
        <f t="shared" si="195"/>
        <v>1.5435850651584426</v>
      </c>
      <c r="K226" s="73"/>
      <c r="L226" s="73">
        <f t="shared" si="196"/>
        <v>3.7790282618266335E-3</v>
      </c>
      <c r="M226" s="73"/>
      <c r="N226">
        <f t="shared" si="190"/>
        <v>87.673071396186089</v>
      </c>
      <c r="P226" s="99" t="s">
        <v>78</v>
      </c>
      <c r="Q226" s="37">
        <v>30</v>
      </c>
      <c r="R226" s="81" t="s">
        <v>162</v>
      </c>
      <c r="S226" s="81" t="s">
        <v>309</v>
      </c>
      <c r="T226" s="81">
        <f>COS(RADIANS(AV226))*SIN(RADIANS(AW226))</f>
        <v>-4.336304824981007E-2</v>
      </c>
      <c r="U226" s="81">
        <f>COS(RADIANS(AW226))</f>
        <v>0.34693565157325584</v>
      </c>
      <c r="V226" s="81">
        <f>SIN(RADIANS(AV226))*SIN(RADIANS(AW226))</f>
        <v>-0.93688595875588021</v>
      </c>
      <c r="W226" s="73">
        <f t="shared" si="199"/>
        <v>83.850317324490106</v>
      </c>
      <c r="X226" s="73">
        <f t="shared" si="179"/>
        <v>77.241697650067479</v>
      </c>
      <c r="AD226" s="73" t="s">
        <v>8</v>
      </c>
      <c r="AE226" s="73" t="s">
        <v>8</v>
      </c>
      <c r="AG226" t="s">
        <v>227</v>
      </c>
      <c r="AH226" t="s">
        <v>310</v>
      </c>
      <c r="AI226">
        <f t="shared" si="180"/>
        <v>0</v>
      </c>
      <c r="AJ226">
        <f t="shared" si="181"/>
        <v>0</v>
      </c>
      <c r="AK226">
        <f t="shared" si="182"/>
        <v>0</v>
      </c>
      <c r="AL226">
        <f t="shared" si="183"/>
        <v>0</v>
      </c>
      <c r="AM226">
        <f t="shared" si="197"/>
        <v>0</v>
      </c>
      <c r="AN226">
        <f t="shared" si="184"/>
        <v>0</v>
      </c>
      <c r="AO226">
        <f t="shared" si="194"/>
        <v>1</v>
      </c>
      <c r="AP226">
        <f t="shared" si="185"/>
        <v>0</v>
      </c>
      <c r="AQ226">
        <f t="shared" si="186"/>
        <v>0</v>
      </c>
      <c r="AR226">
        <f t="shared" si="198"/>
        <v>1</v>
      </c>
      <c r="AS226">
        <f t="shared" si="189"/>
        <v>0</v>
      </c>
      <c r="AT226">
        <f t="shared" si="188"/>
        <v>2</v>
      </c>
      <c r="AU226" t="str">
        <f t="shared" si="187"/>
        <v/>
      </c>
      <c r="AV226" s="80">
        <v>267.35000000000002</v>
      </c>
      <c r="AW226" s="80">
        <v>69.7</v>
      </c>
      <c r="AX226">
        <f>V226/(1+U226)</f>
        <v>-0.69556846138980222</v>
      </c>
      <c r="AY226">
        <f>T226/(1+U226)</f>
        <v>-3.2193852912840271E-2</v>
      </c>
    </row>
    <row r="227" spans="1:51" x14ac:dyDescent="0.2">
      <c r="A227" t="s">
        <v>306</v>
      </c>
      <c r="B227" t="s">
        <v>307</v>
      </c>
      <c r="C227" t="s">
        <v>418</v>
      </c>
      <c r="D227">
        <f t="shared" si="191"/>
        <v>1.5433749999999999</v>
      </c>
      <c r="F227">
        <f t="shared" si="192"/>
        <v>1.5486249999999999</v>
      </c>
      <c r="H227">
        <f t="shared" si="193"/>
        <v>1.5543125</v>
      </c>
      <c r="J227" s="73">
        <f t="shared" si="195"/>
        <v>1.5441665963076894</v>
      </c>
      <c r="K227" s="73"/>
      <c r="L227" s="73">
        <f t="shared" si="196"/>
        <v>3.816351265415685E-3</v>
      </c>
      <c r="M227" s="73"/>
      <c r="N227">
        <f t="shared" si="190"/>
        <v>88.010794543037889</v>
      </c>
      <c r="P227" s="99" t="s">
        <v>246</v>
      </c>
      <c r="Q227" s="37">
        <v>31.25</v>
      </c>
      <c r="R227" s="81" t="s">
        <v>162</v>
      </c>
      <c r="S227" s="81" t="s">
        <v>309</v>
      </c>
      <c r="T227" s="81">
        <f>(T226+T228)/(SQRT((T226+T228)^2+(U226+U228)^2+(V226+V228)^2))</f>
        <v>-3.8523488643506694E-2</v>
      </c>
      <c r="U227" s="81">
        <f>(U226+U228)/(SQRT((T226+T228)^2+(U226+U228)^2+(V226+V228)^2))</f>
        <v>0.36122975800384982</v>
      </c>
      <c r="V227" s="81">
        <f>(V226+V228)/(SQRT((T226+T228)^2+(U226+U228)^2+(V226+V228)^2))</f>
        <v>-0.93168074078796626</v>
      </c>
      <c r="W227" s="73">
        <f t="shared" si="199"/>
        <v>83.709469455220798</v>
      </c>
      <c r="X227" s="73">
        <f t="shared" si="179"/>
        <v>76.667339588826806</v>
      </c>
      <c r="AD227" s="73" t="s">
        <v>8</v>
      </c>
      <c r="AE227" s="73" t="s">
        <v>8</v>
      </c>
      <c r="AG227" t="s">
        <v>227</v>
      </c>
      <c r="AH227" t="s">
        <v>310</v>
      </c>
      <c r="AI227">
        <f t="shared" si="180"/>
        <v>0</v>
      </c>
      <c r="AJ227">
        <f t="shared" si="181"/>
        <v>0</v>
      </c>
      <c r="AK227">
        <f t="shared" si="182"/>
        <v>0</v>
      </c>
      <c r="AL227">
        <f t="shared" si="183"/>
        <v>0</v>
      </c>
      <c r="AM227">
        <f t="shared" si="197"/>
        <v>0</v>
      </c>
      <c r="AN227">
        <f t="shared" si="184"/>
        <v>0</v>
      </c>
      <c r="AO227">
        <f t="shared" si="194"/>
        <v>1</v>
      </c>
      <c r="AP227">
        <f t="shared" si="185"/>
        <v>0</v>
      </c>
      <c r="AQ227">
        <f t="shared" si="186"/>
        <v>0</v>
      </c>
      <c r="AR227">
        <f t="shared" si="198"/>
        <v>1</v>
      </c>
      <c r="AS227">
        <f t="shared" si="189"/>
        <v>0</v>
      </c>
      <c r="AT227">
        <f t="shared" si="188"/>
        <v>2</v>
      </c>
      <c r="AU227" t="str">
        <f t="shared" si="187"/>
        <v/>
      </c>
    </row>
    <row r="228" spans="1:51" x14ac:dyDescent="0.2">
      <c r="A228" t="s">
        <v>306</v>
      </c>
      <c r="B228" t="s">
        <v>307</v>
      </c>
      <c r="C228" t="s">
        <v>419</v>
      </c>
      <c r="D228">
        <f t="shared" si="191"/>
        <v>1.5439499999999999</v>
      </c>
      <c r="F228">
        <f t="shared" si="192"/>
        <v>1.54925</v>
      </c>
      <c r="H228">
        <f t="shared" si="193"/>
        <v>1.5549249999999999</v>
      </c>
      <c r="J228" s="73">
        <f t="shared" si="195"/>
        <v>1.5447481269659675</v>
      </c>
      <c r="K228" s="73"/>
      <c r="L228" s="73">
        <f t="shared" si="196"/>
        <v>3.8536742793036094E-3</v>
      </c>
      <c r="M228" s="73"/>
      <c r="N228">
        <f t="shared" si="190"/>
        <v>88.346126978023236</v>
      </c>
      <c r="P228" s="99" t="s">
        <v>246</v>
      </c>
      <c r="Q228" s="37">
        <v>32.5</v>
      </c>
      <c r="R228" s="81" t="s">
        <v>162</v>
      </c>
      <c r="S228" s="81" t="s">
        <v>309</v>
      </c>
      <c r="T228" s="81">
        <f>(T226+T230)/(SQRT((T226+T230)^2+(U226+U230)^2+(V226+V230)^2))</f>
        <v>-3.3674111822693142E-2</v>
      </c>
      <c r="U228" s="81">
        <f>(U226+U230)/(SQRT((T226+T230)^2+(U226+U230)^2+(V226+V230)^2))</f>
        <v>0.37543180968689499</v>
      </c>
      <c r="V228" s="81">
        <f>(V226+V230)/(SQRT((T226+T230)^2+(U226+U230)^2+(V226+V230)^2))</f>
        <v>-0.92623809599269658</v>
      </c>
      <c r="W228" s="73">
        <f t="shared" si="199"/>
        <v>83.570193379729346</v>
      </c>
      <c r="X228" s="73">
        <f t="shared" si="179"/>
        <v>76.095082458172328</v>
      </c>
      <c r="AD228" s="73" t="s">
        <v>8</v>
      </c>
      <c r="AE228" s="73" t="s">
        <v>8</v>
      </c>
      <c r="AG228" t="s">
        <v>227</v>
      </c>
      <c r="AH228" t="s">
        <v>310</v>
      </c>
      <c r="AI228">
        <f t="shared" si="180"/>
        <v>0</v>
      </c>
      <c r="AJ228">
        <f t="shared" si="181"/>
        <v>0</v>
      </c>
      <c r="AK228">
        <f t="shared" si="182"/>
        <v>0</v>
      </c>
      <c r="AL228">
        <f t="shared" si="183"/>
        <v>0</v>
      </c>
      <c r="AM228">
        <f t="shared" si="197"/>
        <v>0</v>
      </c>
      <c r="AN228">
        <f t="shared" si="184"/>
        <v>0</v>
      </c>
      <c r="AO228">
        <f t="shared" si="194"/>
        <v>1</v>
      </c>
      <c r="AP228">
        <f t="shared" si="185"/>
        <v>0</v>
      </c>
      <c r="AQ228">
        <f t="shared" si="186"/>
        <v>0</v>
      </c>
      <c r="AR228">
        <f t="shared" si="198"/>
        <v>1</v>
      </c>
      <c r="AS228">
        <f t="shared" si="189"/>
        <v>0</v>
      </c>
      <c r="AT228">
        <f t="shared" si="188"/>
        <v>2</v>
      </c>
      <c r="AU228" t="str">
        <f t="shared" si="187"/>
        <v/>
      </c>
    </row>
    <row r="229" spans="1:51" x14ac:dyDescent="0.2">
      <c r="A229" t="s">
        <v>306</v>
      </c>
      <c r="B229" t="s">
        <v>307</v>
      </c>
      <c r="C229" t="s">
        <v>420</v>
      </c>
      <c r="D229">
        <f t="shared" si="191"/>
        <v>1.5445249999999999</v>
      </c>
      <c r="F229">
        <f t="shared" si="192"/>
        <v>1.5498749999999999</v>
      </c>
      <c r="H229">
        <f t="shared" si="193"/>
        <v>1.5555375</v>
      </c>
      <c r="J229" s="73">
        <f t="shared" si="195"/>
        <v>1.5453296571338759</v>
      </c>
      <c r="K229" s="73"/>
      <c r="L229" s="73">
        <f t="shared" si="196"/>
        <v>3.8909973034220169E-3</v>
      </c>
      <c r="M229" s="73"/>
      <c r="N229">
        <f t="shared" si="190"/>
        <v>88.679105250717427</v>
      </c>
      <c r="P229" s="99" t="s">
        <v>246</v>
      </c>
      <c r="Q229" s="37">
        <v>33.75</v>
      </c>
      <c r="R229" s="81" t="s">
        <v>162</v>
      </c>
      <c r="S229" s="81" t="s">
        <v>309</v>
      </c>
      <c r="T229" s="81">
        <f>(T228+T230)/(SQRT((T228+T230)^2+(U228+U230)^2+(V228+V230)^2))</f>
        <v>-2.8816153588543388E-2</v>
      </c>
      <c r="U229" s="81">
        <f>(U228+U230)/(SQRT((T228+T230)^2+(U228+U230)^2+(V228+V230)^2))</f>
        <v>0.38953818741258539</v>
      </c>
      <c r="V229" s="81">
        <f>(V228+V230)/(SQRT((T228+T230)^2+(U228+U230)^2+(V228+V230)^2))</f>
        <v>-0.92055941135794106</v>
      </c>
      <c r="W229" s="73">
        <f t="shared" si="199"/>
        <v>83.432525059961279</v>
      </c>
      <c r="X229" s="73">
        <f t="shared" si="179"/>
        <v>75.525030643840537</v>
      </c>
      <c r="AD229" s="73" t="s">
        <v>8</v>
      </c>
      <c r="AE229" s="73" t="s">
        <v>8</v>
      </c>
      <c r="AG229" t="s">
        <v>227</v>
      </c>
      <c r="AH229" t="s">
        <v>310</v>
      </c>
      <c r="AI229">
        <f t="shared" si="180"/>
        <v>0</v>
      </c>
      <c r="AJ229">
        <f t="shared" si="181"/>
        <v>0</v>
      </c>
      <c r="AK229">
        <f t="shared" si="182"/>
        <v>0</v>
      </c>
      <c r="AL229">
        <f t="shared" si="183"/>
        <v>0</v>
      </c>
      <c r="AM229">
        <f t="shared" si="197"/>
        <v>0</v>
      </c>
      <c r="AN229">
        <f t="shared" si="184"/>
        <v>0</v>
      </c>
      <c r="AO229">
        <f t="shared" si="194"/>
        <v>1</v>
      </c>
      <c r="AP229">
        <f t="shared" si="185"/>
        <v>0</v>
      </c>
      <c r="AQ229">
        <f t="shared" si="186"/>
        <v>0</v>
      </c>
      <c r="AR229">
        <f t="shared" si="198"/>
        <v>1</v>
      </c>
      <c r="AS229">
        <f t="shared" si="189"/>
        <v>0</v>
      </c>
      <c r="AT229">
        <f t="shared" si="188"/>
        <v>2</v>
      </c>
      <c r="AU229" t="str">
        <f t="shared" si="187"/>
        <v/>
      </c>
    </row>
    <row r="230" spans="1:51" x14ac:dyDescent="0.2">
      <c r="A230" t="s">
        <v>306</v>
      </c>
      <c r="B230" t="s">
        <v>307</v>
      </c>
      <c r="C230" s="72" t="s">
        <v>421</v>
      </c>
      <c r="D230">
        <f t="shared" si="191"/>
        <v>1.5450999999999999</v>
      </c>
      <c r="F230">
        <f t="shared" si="192"/>
        <v>1.5505</v>
      </c>
      <c r="H230">
        <f t="shared" si="193"/>
        <v>1.5561499999999999</v>
      </c>
      <c r="J230" s="73">
        <f t="shared" si="195"/>
        <v>1.5459111868120117</v>
      </c>
      <c r="K230" s="73"/>
      <c r="L230" s="73">
        <f t="shared" si="196"/>
        <v>3.9283203377047382E-3</v>
      </c>
      <c r="M230" s="73"/>
      <c r="N230">
        <f t="shared" si="190"/>
        <v>89.009765077126289</v>
      </c>
      <c r="P230" s="99" t="s">
        <v>246</v>
      </c>
      <c r="Q230" s="37">
        <v>35</v>
      </c>
      <c r="R230" s="81" t="s">
        <v>162</v>
      </c>
      <c r="S230" s="81" t="s">
        <v>309</v>
      </c>
      <c r="T230" s="81">
        <f>COS(RADIANS(AV230))*SIN(RADIANS(AW230))</f>
        <v>-2.3950851929093957E-2</v>
      </c>
      <c r="U230" s="81">
        <f>COS(RADIANS(AW230))</f>
        <v>0.40354529635239</v>
      </c>
      <c r="V230" s="81">
        <f>SIN(RADIANS(AV230))*SIN(RADIANS(AW230))</f>
        <v>-0.91464613402328032</v>
      </c>
      <c r="W230" s="73">
        <f t="shared" si="199"/>
        <v>83.296500118821484</v>
      </c>
      <c r="X230" s="73">
        <f t="shared" si="179"/>
        <v>74.957290039983576</v>
      </c>
      <c r="AD230" s="73" t="s">
        <v>8</v>
      </c>
      <c r="AE230" s="73" t="s">
        <v>8</v>
      </c>
      <c r="AG230" t="s">
        <v>227</v>
      </c>
      <c r="AH230" t="s">
        <v>310</v>
      </c>
      <c r="AI230">
        <f t="shared" si="180"/>
        <v>0</v>
      </c>
      <c r="AJ230">
        <f t="shared" si="181"/>
        <v>0</v>
      </c>
      <c r="AK230">
        <f t="shared" si="182"/>
        <v>0</v>
      </c>
      <c r="AL230">
        <f t="shared" si="183"/>
        <v>0</v>
      </c>
      <c r="AM230">
        <f t="shared" si="197"/>
        <v>0</v>
      </c>
      <c r="AN230">
        <f t="shared" si="184"/>
        <v>0</v>
      </c>
      <c r="AO230">
        <f t="shared" si="194"/>
        <v>1</v>
      </c>
      <c r="AP230">
        <f t="shared" si="185"/>
        <v>0</v>
      </c>
      <c r="AQ230">
        <f t="shared" si="186"/>
        <v>0</v>
      </c>
      <c r="AR230">
        <f t="shared" si="198"/>
        <v>1</v>
      </c>
      <c r="AS230">
        <f t="shared" si="189"/>
        <v>0</v>
      </c>
      <c r="AT230">
        <f t="shared" si="188"/>
        <v>2</v>
      </c>
      <c r="AU230" t="str">
        <f t="shared" si="187"/>
        <v/>
      </c>
      <c r="AV230" s="80">
        <v>268.5</v>
      </c>
      <c r="AW230" s="80">
        <v>66.2</v>
      </c>
      <c r="AX230">
        <f>V230/(1+U230)</f>
        <v>-0.65166841170022272</v>
      </c>
      <c r="AY230">
        <f>T230/(1+U230)</f>
        <v>-1.7064537917898862E-2</v>
      </c>
    </row>
    <row r="231" spans="1:51" x14ac:dyDescent="0.2">
      <c r="A231" t="s">
        <v>306</v>
      </c>
      <c r="B231" t="s">
        <v>307</v>
      </c>
      <c r="C231" t="s">
        <v>422</v>
      </c>
      <c r="D231">
        <f t="shared" si="191"/>
        <v>1.5456749999999999</v>
      </c>
      <c r="F231">
        <f t="shared" si="192"/>
        <v>1.5511249999999999</v>
      </c>
      <c r="H231">
        <f t="shared" si="193"/>
        <v>1.5567625</v>
      </c>
      <c r="J231" s="73">
        <f t="shared" si="195"/>
        <v>1.5464927160009712</v>
      </c>
      <c r="K231" s="73"/>
      <c r="L231" s="73">
        <f t="shared" si="196"/>
        <v>3.9656433820844939E-3</v>
      </c>
      <c r="M231" s="73"/>
      <c r="N231">
        <f t="shared" si="190"/>
        <v>89.338141365979652</v>
      </c>
      <c r="P231" s="99" t="s">
        <v>246</v>
      </c>
      <c r="Q231" s="37">
        <v>36.25</v>
      </c>
      <c r="R231" s="81" t="s">
        <v>162</v>
      </c>
      <c r="S231" s="81" t="s">
        <v>309</v>
      </c>
      <c r="T231" s="81">
        <f>(T230+T232)/(SQRT((T230+T232)^2+(U230+U232)^2+(V230+V232)^2))</f>
        <v>-1.0795823900105358E-2</v>
      </c>
      <c r="U231" s="81">
        <f>(U230+U232)/(SQRT((T230+T232)^2+(U230+U232)^2+(V230+V232)^2))</f>
        <v>0.41778021007375621</v>
      </c>
      <c r="V231" s="81">
        <f>(V230+V232)/(SQRT((T230+T232)^2+(U230+U232)^2+(V230+V232)^2))</f>
        <v>-0.908483982388818</v>
      </c>
      <c r="W231" s="73">
        <f t="shared" si="199"/>
        <v>83.580447173096033</v>
      </c>
      <c r="X231" s="73">
        <f t="shared" si="179"/>
        <v>73.94071849477902</v>
      </c>
      <c r="AD231" s="73" t="s">
        <v>8</v>
      </c>
      <c r="AE231" s="73" t="s">
        <v>8</v>
      </c>
      <c r="AG231" t="s">
        <v>227</v>
      </c>
      <c r="AH231" t="s">
        <v>310</v>
      </c>
      <c r="AI231">
        <f t="shared" si="180"/>
        <v>0</v>
      </c>
      <c r="AJ231">
        <f t="shared" si="181"/>
        <v>0</v>
      </c>
      <c r="AK231">
        <f t="shared" si="182"/>
        <v>0</v>
      </c>
      <c r="AL231">
        <f t="shared" si="183"/>
        <v>0</v>
      </c>
      <c r="AM231">
        <f t="shared" si="197"/>
        <v>0</v>
      </c>
      <c r="AN231">
        <f t="shared" si="184"/>
        <v>0</v>
      </c>
      <c r="AO231">
        <f t="shared" si="194"/>
        <v>1</v>
      </c>
      <c r="AP231">
        <f t="shared" si="185"/>
        <v>0</v>
      </c>
      <c r="AQ231">
        <f t="shared" si="186"/>
        <v>0</v>
      </c>
      <c r="AR231">
        <f t="shared" si="198"/>
        <v>1</v>
      </c>
      <c r="AS231">
        <f t="shared" si="189"/>
        <v>0</v>
      </c>
      <c r="AT231">
        <f t="shared" si="188"/>
        <v>2</v>
      </c>
      <c r="AU231" t="str">
        <f t="shared" si="187"/>
        <v/>
      </c>
    </row>
    <row r="232" spans="1:51" x14ac:dyDescent="0.2">
      <c r="A232" t="s">
        <v>306</v>
      </c>
      <c r="B232" t="s">
        <v>307</v>
      </c>
      <c r="C232" t="s">
        <v>423</v>
      </c>
      <c r="D232">
        <f t="shared" si="191"/>
        <v>1.5462499999999999</v>
      </c>
      <c r="F232">
        <f t="shared" si="192"/>
        <v>1.55175</v>
      </c>
      <c r="H232">
        <f t="shared" si="193"/>
        <v>1.557375</v>
      </c>
      <c r="J232" s="73">
        <f t="shared" si="195"/>
        <v>1.5470742447013497</v>
      </c>
      <c r="K232" s="73"/>
      <c r="L232" s="73">
        <f t="shared" si="196"/>
        <v>4.0029664364946704E-3</v>
      </c>
      <c r="M232" s="73"/>
      <c r="N232">
        <f t="shared" si="190"/>
        <v>89.664268244019866</v>
      </c>
      <c r="P232" s="99" t="s">
        <v>246</v>
      </c>
      <c r="Q232" s="37">
        <v>37.5</v>
      </c>
      <c r="R232" s="81" t="s">
        <v>162</v>
      </c>
      <c r="S232" s="81" t="s">
        <v>309</v>
      </c>
      <c r="T232" s="81">
        <f>(T230+T234)/(SQRT((T230+T234)^2+(U230+U234)^2+(V230+V234)^2))</f>
        <v>2.3636699255529811E-3</v>
      </c>
      <c r="U232" s="81">
        <f>(U230+U234)/(SQRT((T230+T234)^2+(U230+U234)^2+(V230+V234)^2))</f>
        <v>0.43184230498220977</v>
      </c>
      <c r="V232" s="81">
        <f>(V230+V234)/(SQRT((T230+T234)^2+(U230+U234)^2+(V230+V234)^2))</f>
        <v>-0.9019460275937442</v>
      </c>
      <c r="W232" s="73">
        <f t="shared" si="199"/>
        <v>83.866901204997546</v>
      </c>
      <c r="X232" s="73">
        <f t="shared" si="179"/>
        <v>72.925786297084798</v>
      </c>
      <c r="AD232" s="73" t="s">
        <v>8</v>
      </c>
      <c r="AE232" s="73" t="s">
        <v>8</v>
      </c>
      <c r="AG232" t="s">
        <v>227</v>
      </c>
      <c r="AH232" t="s">
        <v>310</v>
      </c>
      <c r="AI232">
        <f t="shared" si="180"/>
        <v>0</v>
      </c>
      <c r="AJ232">
        <f t="shared" si="181"/>
        <v>0</v>
      </c>
      <c r="AK232">
        <f t="shared" si="182"/>
        <v>0</v>
      </c>
      <c r="AL232">
        <f t="shared" si="183"/>
        <v>0</v>
      </c>
      <c r="AM232">
        <f t="shared" si="197"/>
        <v>0</v>
      </c>
      <c r="AN232">
        <f t="shared" si="184"/>
        <v>0</v>
      </c>
      <c r="AO232">
        <f t="shared" si="194"/>
        <v>1</v>
      </c>
      <c r="AP232">
        <f t="shared" si="185"/>
        <v>0</v>
      </c>
      <c r="AQ232">
        <f t="shared" si="186"/>
        <v>0</v>
      </c>
      <c r="AR232">
        <f t="shared" si="198"/>
        <v>1</v>
      </c>
      <c r="AS232">
        <f t="shared" si="189"/>
        <v>0</v>
      </c>
      <c r="AT232">
        <f t="shared" si="188"/>
        <v>2</v>
      </c>
      <c r="AU232" t="str">
        <f t="shared" si="187"/>
        <v/>
      </c>
    </row>
    <row r="233" spans="1:51" x14ac:dyDescent="0.2">
      <c r="A233" t="s">
        <v>306</v>
      </c>
      <c r="B233" t="s">
        <v>307</v>
      </c>
      <c r="C233" t="s">
        <v>424</v>
      </c>
      <c r="D233">
        <f t="shared" si="191"/>
        <v>1.5468249999999999</v>
      </c>
      <c r="F233">
        <f t="shared" si="192"/>
        <v>1.5523749999999998</v>
      </c>
      <c r="H233">
        <f t="shared" si="193"/>
        <v>1.5579875000000001</v>
      </c>
      <c r="J233" s="73">
        <f t="shared" si="195"/>
        <v>1.5476557729137415</v>
      </c>
      <c r="K233" s="73"/>
      <c r="L233" s="73">
        <f t="shared" si="196"/>
        <v>4.0402895008690987E-3</v>
      </c>
      <c r="M233" s="73"/>
      <c r="N233">
        <f t="shared" si="190"/>
        <v>89.988179080223603</v>
      </c>
      <c r="P233" s="99" t="s">
        <v>246</v>
      </c>
      <c r="Q233" s="37">
        <v>38.75</v>
      </c>
      <c r="R233" s="81" t="s">
        <v>162</v>
      </c>
      <c r="S233" s="81" t="s">
        <v>309</v>
      </c>
      <c r="T233" s="81">
        <f>(T232+T234)/(SQRT((T232+T234)^2+(U232+U234)^2+(V232+V234)^2))</f>
        <v>1.5522185996351703E-2</v>
      </c>
      <c r="U233" s="81">
        <f>(U232+U234)/(SQRT((T232+T234)^2+(U232+U234)^2+(V232+V234)^2))</f>
        <v>0.44572576415657883</v>
      </c>
      <c r="V233" s="81">
        <f>(V232+V234)/(SQRT((T232+T234)^2+(U232+U234)^2+(V232+V234)^2))</f>
        <v>-0.89503497412611122</v>
      </c>
      <c r="W233" s="73">
        <f t="shared" si="199"/>
        <v>84.155746838037857</v>
      </c>
      <c r="X233" s="73">
        <f t="shared" si="179"/>
        <v>71.912621792400856</v>
      </c>
      <c r="AD233" s="73" t="s">
        <v>8</v>
      </c>
      <c r="AE233" s="73" t="s">
        <v>8</v>
      </c>
      <c r="AG233" t="s">
        <v>227</v>
      </c>
      <c r="AH233" t="s">
        <v>310</v>
      </c>
      <c r="AI233">
        <f t="shared" si="180"/>
        <v>0</v>
      </c>
      <c r="AJ233">
        <f t="shared" si="181"/>
        <v>0</v>
      </c>
      <c r="AK233">
        <f t="shared" si="182"/>
        <v>0</v>
      </c>
      <c r="AL233">
        <f t="shared" si="183"/>
        <v>0</v>
      </c>
      <c r="AM233">
        <f t="shared" si="197"/>
        <v>0</v>
      </c>
      <c r="AN233">
        <f t="shared" si="184"/>
        <v>0</v>
      </c>
      <c r="AO233">
        <f t="shared" si="194"/>
        <v>1</v>
      </c>
      <c r="AP233">
        <f t="shared" si="185"/>
        <v>0</v>
      </c>
      <c r="AQ233">
        <f t="shared" si="186"/>
        <v>0</v>
      </c>
      <c r="AR233">
        <f t="shared" si="198"/>
        <v>1</v>
      </c>
      <c r="AS233">
        <f t="shared" si="189"/>
        <v>0</v>
      </c>
      <c r="AT233">
        <f t="shared" si="188"/>
        <v>2</v>
      </c>
      <c r="AU233" t="str">
        <f t="shared" si="187"/>
        <v/>
      </c>
    </row>
    <row r="234" spans="1:51" x14ac:dyDescent="0.2">
      <c r="A234" t="s">
        <v>306</v>
      </c>
      <c r="B234" t="s">
        <v>307</v>
      </c>
      <c r="C234" s="72" t="s">
        <v>425</v>
      </c>
      <c r="D234">
        <f t="shared" si="191"/>
        <v>1.5473999999999999</v>
      </c>
      <c r="F234">
        <f t="shared" si="192"/>
        <v>1.5529999999999999</v>
      </c>
      <c r="H234">
        <f t="shared" si="193"/>
        <v>1.5586</v>
      </c>
      <c r="J234" s="73">
        <f t="shared" si="195"/>
        <v>1.5482373006387407</v>
      </c>
      <c r="K234" s="73"/>
      <c r="L234" s="73">
        <f t="shared" si="196"/>
        <v>4.0776125751409431E-3</v>
      </c>
      <c r="M234" s="73"/>
      <c r="N234">
        <f>DEGREES(ACOS(((2*((((D234^2)/(F234^2))-1)/(((D234^2)/(H234^2))-1))))-1))</f>
        <v>89.690093490882063</v>
      </c>
      <c r="P234" s="99" t="s">
        <v>246</v>
      </c>
      <c r="Q234" s="37">
        <v>40</v>
      </c>
      <c r="R234" s="81" t="s">
        <v>162</v>
      </c>
      <c r="S234" s="81" t="s">
        <v>309</v>
      </c>
      <c r="T234" s="81">
        <f>COS(RADIANS(AV234))*SIN(RADIANS(AW234))</f>
        <v>2.8674281165219178E-2</v>
      </c>
      <c r="U234" s="81">
        <f>COS(RADIANS(AW234))</f>
        <v>0.4594248445700857</v>
      </c>
      <c r="V234" s="81">
        <f>SIN(RADIANS(AV234))*SIN(RADIANS(AW234))</f>
        <v>-0.88775368080983508</v>
      </c>
      <c r="W234" s="73">
        <f t="shared" si="199"/>
        <v>84.446868224889926</v>
      </c>
      <c r="X234" s="73">
        <f t="shared" si="179"/>
        <v>70.901358158080754</v>
      </c>
      <c r="AD234" s="73" t="s">
        <v>8</v>
      </c>
      <c r="AE234" s="73" t="s">
        <v>8</v>
      </c>
      <c r="AG234" t="s">
        <v>227</v>
      </c>
      <c r="AH234" t="s">
        <v>310</v>
      </c>
      <c r="AI234">
        <f t="shared" si="180"/>
        <v>0</v>
      </c>
      <c r="AJ234">
        <f t="shared" si="181"/>
        <v>0</v>
      </c>
      <c r="AK234">
        <f t="shared" si="182"/>
        <v>0</v>
      </c>
      <c r="AL234">
        <f t="shared" si="183"/>
        <v>0</v>
      </c>
      <c r="AM234">
        <f t="shared" si="197"/>
        <v>0</v>
      </c>
      <c r="AN234">
        <f t="shared" si="184"/>
        <v>0</v>
      </c>
      <c r="AO234">
        <f t="shared" si="194"/>
        <v>1</v>
      </c>
      <c r="AP234">
        <f t="shared" si="185"/>
        <v>0</v>
      </c>
      <c r="AQ234">
        <f t="shared" si="186"/>
        <v>0</v>
      </c>
      <c r="AR234">
        <f t="shared" si="198"/>
        <v>1</v>
      </c>
      <c r="AS234">
        <f t="shared" si="189"/>
        <v>0</v>
      </c>
      <c r="AT234">
        <f t="shared" si="188"/>
        <v>2</v>
      </c>
      <c r="AU234" t="str">
        <f t="shared" si="187"/>
        <v/>
      </c>
      <c r="AV234" s="80">
        <v>271.85000000000002</v>
      </c>
      <c r="AW234" s="80">
        <v>62.65</v>
      </c>
      <c r="AX234">
        <f>V234/(1+U234)</f>
        <v>-0.60829009737143924</v>
      </c>
      <c r="AY234">
        <f>T234/(1+U234)</f>
        <v>1.9647658645735873E-2</v>
      </c>
    </row>
    <row r="235" spans="1:51" x14ac:dyDescent="0.2">
      <c r="A235" t="s">
        <v>306</v>
      </c>
      <c r="B235" t="s">
        <v>307</v>
      </c>
      <c r="C235" t="s">
        <v>426</v>
      </c>
      <c r="D235">
        <f t="shared" si="191"/>
        <v>1.5479749999999999</v>
      </c>
      <c r="F235">
        <f t="shared" si="192"/>
        <v>1.553625</v>
      </c>
      <c r="H235">
        <f t="shared" si="193"/>
        <v>1.5592124999999999</v>
      </c>
      <c r="J235" s="73">
        <f t="shared" si="195"/>
        <v>1.5488188278769388</v>
      </c>
      <c r="K235" s="73"/>
      <c r="L235" s="73">
        <f t="shared" si="196"/>
        <v>4.1149356592451447E-3</v>
      </c>
      <c r="M235" s="73"/>
      <c r="N235">
        <f t="shared" ref="N235:N282" si="200">DEGREES(ACOS(((2*((((D235^2)/(F235^2))-1)/(((D235^2)/(H235^2))-1))))-1))</f>
        <v>89.370517546861876</v>
      </c>
      <c r="P235" s="99" t="s">
        <v>246</v>
      </c>
      <c r="Q235" s="37">
        <v>41.25</v>
      </c>
      <c r="R235" s="81" t="s">
        <v>162</v>
      </c>
      <c r="S235" s="81" t="s">
        <v>309</v>
      </c>
      <c r="T235" s="81">
        <f>(T234+T236)/(SQRT((T234+T236)^2+(U234+U236)^2+(V234+V236)^2))</f>
        <v>4.1036890528273071E-2</v>
      </c>
      <c r="U235" s="81">
        <f>(U234+U236)/(SQRT((T234+T236)^2+(U234+U236)^2+(V234+V236)^2))</f>
        <v>0.46823649662571898</v>
      </c>
      <c r="V235" s="81">
        <f>(V234+V236)/(SQRT((T234+T236)^2+(U234+U236)^2+(V234+V236)^2))</f>
        <v>-0.88264973621671894</v>
      </c>
      <c r="W235" s="73">
        <f t="shared" si="199"/>
        <v>84.832446051375427</v>
      </c>
      <c r="X235" s="73">
        <f t="shared" si="179"/>
        <v>70.037205453598759</v>
      </c>
      <c r="AD235" s="73" t="s">
        <v>8</v>
      </c>
      <c r="AE235" s="73" t="s">
        <v>8</v>
      </c>
      <c r="AG235" t="s">
        <v>227</v>
      </c>
      <c r="AH235" t="s">
        <v>310</v>
      </c>
      <c r="AI235">
        <f t="shared" si="180"/>
        <v>0</v>
      </c>
      <c r="AJ235">
        <f t="shared" si="181"/>
        <v>0</v>
      </c>
      <c r="AK235">
        <f t="shared" si="182"/>
        <v>0</v>
      </c>
      <c r="AL235">
        <f t="shared" si="183"/>
        <v>0</v>
      </c>
      <c r="AM235">
        <f t="shared" si="197"/>
        <v>0</v>
      </c>
      <c r="AN235">
        <f t="shared" si="184"/>
        <v>0</v>
      </c>
      <c r="AO235">
        <f t="shared" si="194"/>
        <v>1</v>
      </c>
      <c r="AP235">
        <f t="shared" si="185"/>
        <v>0</v>
      </c>
      <c r="AQ235">
        <f t="shared" si="186"/>
        <v>0</v>
      </c>
      <c r="AR235">
        <f t="shared" si="198"/>
        <v>1</v>
      </c>
      <c r="AS235">
        <f t="shared" si="189"/>
        <v>0</v>
      </c>
      <c r="AT235">
        <f t="shared" si="188"/>
        <v>2</v>
      </c>
      <c r="AU235" t="str">
        <f t="shared" si="187"/>
        <v/>
      </c>
    </row>
    <row r="236" spans="1:51" x14ac:dyDescent="0.2">
      <c r="A236" t="s">
        <v>306</v>
      </c>
      <c r="B236" t="s">
        <v>307</v>
      </c>
      <c r="C236" t="s">
        <v>427</v>
      </c>
      <c r="D236">
        <f t="shared" si="191"/>
        <v>1.5485499999999999</v>
      </c>
      <c r="F236">
        <f t="shared" si="192"/>
        <v>1.5542499999999999</v>
      </c>
      <c r="H236">
        <f t="shared" si="193"/>
        <v>1.559825</v>
      </c>
      <c r="J236" s="73">
        <f t="shared" si="195"/>
        <v>1.5494003546289283</v>
      </c>
      <c r="K236" s="73"/>
      <c r="L236" s="73">
        <f t="shared" si="196"/>
        <v>4.1522587531144239E-3</v>
      </c>
      <c r="M236" s="73"/>
      <c r="N236">
        <f t="shared" si="200"/>
        <v>89.05306185586123</v>
      </c>
      <c r="P236" s="99" t="s">
        <v>246</v>
      </c>
      <c r="Q236" s="37">
        <v>42.5</v>
      </c>
      <c r="R236" s="81" t="s">
        <v>162</v>
      </c>
      <c r="S236" s="81" t="s">
        <v>309</v>
      </c>
      <c r="T236" s="81">
        <f>(T234+T238)/(SQRT((T234+T238)^2+(U234+U238)^2+(V234+V238)^2))</f>
        <v>5.3388972715337983E-2</v>
      </c>
      <c r="U236" s="81">
        <f>(U234+U238)/(SQRT((T234+T238)^2+(U234+U238)^2+(V234+V238)^2))</f>
        <v>0.47692803217298646</v>
      </c>
      <c r="V236" s="81">
        <f>(V234+V238)/(SQRT((T234+T238)^2+(U234+U238)^2+(V234+V238)^2))</f>
        <v>-0.87731936586399573</v>
      </c>
      <c r="W236" s="73">
        <f t="shared" si="199"/>
        <v>85.219117810930157</v>
      </c>
      <c r="X236" s="73">
        <f t="shared" si="179"/>
        <v>69.173660894973807</v>
      </c>
      <c r="AD236" s="73" t="s">
        <v>8</v>
      </c>
      <c r="AE236" s="73" t="s">
        <v>8</v>
      </c>
      <c r="AG236" t="s">
        <v>227</v>
      </c>
      <c r="AH236" t="s">
        <v>310</v>
      </c>
      <c r="AI236">
        <f t="shared" si="180"/>
        <v>0</v>
      </c>
      <c r="AJ236">
        <f t="shared" si="181"/>
        <v>0</v>
      </c>
      <c r="AK236">
        <f t="shared" si="182"/>
        <v>0</v>
      </c>
      <c r="AL236">
        <f t="shared" si="183"/>
        <v>0</v>
      </c>
      <c r="AM236">
        <f t="shared" si="197"/>
        <v>0</v>
      </c>
      <c r="AN236">
        <f t="shared" si="184"/>
        <v>0</v>
      </c>
      <c r="AO236">
        <f t="shared" si="194"/>
        <v>1</v>
      </c>
      <c r="AP236">
        <f t="shared" si="185"/>
        <v>0</v>
      </c>
      <c r="AQ236">
        <f t="shared" si="186"/>
        <v>0</v>
      </c>
      <c r="AR236">
        <f t="shared" si="198"/>
        <v>1</v>
      </c>
      <c r="AS236">
        <f t="shared" si="189"/>
        <v>0</v>
      </c>
      <c r="AT236">
        <f t="shared" si="188"/>
        <v>2</v>
      </c>
      <c r="AU236" t="str">
        <f t="shared" si="187"/>
        <v/>
      </c>
    </row>
    <row r="237" spans="1:51" x14ac:dyDescent="0.2">
      <c r="A237" t="s">
        <v>306</v>
      </c>
      <c r="B237" t="s">
        <v>307</v>
      </c>
      <c r="C237" t="s">
        <v>428</v>
      </c>
      <c r="D237">
        <f t="shared" si="191"/>
        <v>1.5491249999999999</v>
      </c>
      <c r="F237">
        <f t="shared" si="192"/>
        <v>1.554875</v>
      </c>
      <c r="H237">
        <f t="shared" si="193"/>
        <v>1.5604374999999999</v>
      </c>
      <c r="J237" s="73">
        <f t="shared" si="195"/>
        <v>1.5499818808952992</v>
      </c>
      <c r="K237" s="73"/>
      <c r="L237" s="73">
        <f t="shared" si="196"/>
        <v>4.1895818566843879E-3</v>
      </c>
      <c r="M237" s="73"/>
      <c r="N237">
        <f t="shared" si="200"/>
        <v>88.737695855913614</v>
      </c>
      <c r="P237" s="99" t="s">
        <v>246</v>
      </c>
      <c r="Q237" s="37">
        <v>43.75</v>
      </c>
      <c r="R237" s="81" t="s">
        <v>162</v>
      </c>
      <c r="S237" s="81" t="s">
        <v>309</v>
      </c>
      <c r="T237" s="81">
        <f>(T236+T238)/(SQRT((T236+T238)^2+(U236+U238)^2+(V236+V238)^2))</f>
        <v>6.5727359052049461E-2</v>
      </c>
      <c r="U237" s="81">
        <f>(U236+U238)/(SQRT((T236+T238)^2+(U236+U238)^2+(V236+V238)^2))</f>
        <v>0.4854972215759889</v>
      </c>
      <c r="V237" s="81">
        <f>(V236+V238)/(SQRT((T236+T238)^2+(U236+U238)^2+(V236+V238)^2))</f>
        <v>-0.8717639371492939</v>
      </c>
      <c r="W237" s="73">
        <f t="shared" si="199"/>
        <v>85.606800063779403</v>
      </c>
      <c r="X237" s="73">
        <f t="shared" si="179"/>
        <v>68.310760384007395</v>
      </c>
      <c r="AD237" s="73" t="s">
        <v>8</v>
      </c>
      <c r="AE237" s="73" t="s">
        <v>8</v>
      </c>
      <c r="AG237" t="s">
        <v>227</v>
      </c>
      <c r="AH237" t="s">
        <v>310</v>
      </c>
      <c r="AI237">
        <f t="shared" si="180"/>
        <v>0</v>
      </c>
      <c r="AJ237">
        <f t="shared" si="181"/>
        <v>0</v>
      </c>
      <c r="AK237">
        <f t="shared" si="182"/>
        <v>0</v>
      </c>
      <c r="AL237">
        <f t="shared" si="183"/>
        <v>0</v>
      </c>
      <c r="AM237">
        <f t="shared" si="197"/>
        <v>0</v>
      </c>
      <c r="AN237">
        <f t="shared" si="184"/>
        <v>0</v>
      </c>
      <c r="AO237">
        <f t="shared" si="194"/>
        <v>1</v>
      </c>
      <c r="AP237">
        <f t="shared" si="185"/>
        <v>0</v>
      </c>
      <c r="AQ237">
        <f t="shared" si="186"/>
        <v>0</v>
      </c>
      <c r="AR237">
        <f t="shared" si="198"/>
        <v>1</v>
      </c>
      <c r="AS237">
        <f t="shared" si="189"/>
        <v>0</v>
      </c>
      <c r="AT237">
        <f t="shared" si="188"/>
        <v>2</v>
      </c>
      <c r="AU237" t="str">
        <f t="shared" si="187"/>
        <v/>
      </c>
    </row>
    <row r="238" spans="1:51" x14ac:dyDescent="0.2">
      <c r="A238" t="s">
        <v>306</v>
      </c>
      <c r="B238" t="s">
        <v>307</v>
      </c>
      <c r="C238" s="72" t="s">
        <v>429</v>
      </c>
      <c r="D238">
        <f t="shared" si="191"/>
        <v>1.5496999999999999</v>
      </c>
      <c r="F238">
        <f t="shared" si="192"/>
        <v>1.5554999999999999</v>
      </c>
      <c r="H238">
        <f t="shared" si="193"/>
        <v>1.56105</v>
      </c>
      <c r="J238" s="73">
        <f t="shared" si="195"/>
        <v>1.5505634066766416</v>
      </c>
      <c r="K238" s="73"/>
      <c r="L238" s="73">
        <f t="shared" si="196"/>
        <v>4.226904969887979E-3</v>
      </c>
      <c r="M238" s="73"/>
      <c r="N238">
        <f t="shared" si="200"/>
        <v>88.424389635084353</v>
      </c>
      <c r="P238" s="99" t="s">
        <v>246</v>
      </c>
      <c r="Q238" s="37">
        <v>45</v>
      </c>
      <c r="R238" s="81" t="s">
        <v>162</v>
      </c>
      <c r="S238" s="81" t="s">
        <v>309</v>
      </c>
      <c r="T238" s="81">
        <f>COS(RADIANS(AV238))*SIN(RADIANS(AW238))</f>
        <v>7.8048884377433722E-2</v>
      </c>
      <c r="U238" s="81">
        <f>COS(RADIANS(AW238))</f>
        <v>0.49394186658423106</v>
      </c>
      <c r="V238" s="81">
        <f>SIN(RADIANS(AV238))*SIN(RADIANS(AW238))</f>
        <v>-0.8659848752043674</v>
      </c>
      <c r="W238" s="73">
        <f t="shared" si="199"/>
        <v>85.99540952554888</v>
      </c>
      <c r="X238" s="73">
        <f t="shared" si="179"/>
        <v>67.448541219392538</v>
      </c>
      <c r="AD238" s="73" t="s">
        <v>8</v>
      </c>
      <c r="AE238" s="73" t="s">
        <v>8</v>
      </c>
      <c r="AG238" t="s">
        <v>227</v>
      </c>
      <c r="AH238" t="s">
        <v>310</v>
      </c>
      <c r="AI238">
        <f t="shared" si="180"/>
        <v>0</v>
      </c>
      <c r="AJ238">
        <f t="shared" si="181"/>
        <v>0</v>
      </c>
      <c r="AK238">
        <f t="shared" si="182"/>
        <v>0</v>
      </c>
      <c r="AL238">
        <f t="shared" si="183"/>
        <v>0</v>
      </c>
      <c r="AM238">
        <f t="shared" si="197"/>
        <v>0</v>
      </c>
      <c r="AN238">
        <f t="shared" si="184"/>
        <v>0</v>
      </c>
      <c r="AO238">
        <f t="shared" si="194"/>
        <v>1</v>
      </c>
      <c r="AP238">
        <f t="shared" si="185"/>
        <v>0</v>
      </c>
      <c r="AQ238">
        <f t="shared" si="186"/>
        <v>0</v>
      </c>
      <c r="AR238">
        <f t="shared" si="198"/>
        <v>1</v>
      </c>
      <c r="AS238">
        <f t="shared" si="189"/>
        <v>0</v>
      </c>
      <c r="AT238">
        <f t="shared" si="188"/>
        <v>2</v>
      </c>
      <c r="AU238" t="str">
        <f t="shared" si="187"/>
        <v/>
      </c>
      <c r="AV238" s="80">
        <v>275.14999999999998</v>
      </c>
      <c r="AW238" s="80">
        <v>60.4</v>
      </c>
      <c r="AX238">
        <f>V238/(1+U238)</f>
        <v>-0.57966437287440575</v>
      </c>
      <c r="AY238">
        <f>T238/(1+U238)</f>
        <v>5.2243588671817436E-2</v>
      </c>
    </row>
    <row r="239" spans="1:51" x14ac:dyDescent="0.2">
      <c r="A239" t="s">
        <v>306</v>
      </c>
      <c r="B239" t="s">
        <v>307</v>
      </c>
      <c r="C239" t="s">
        <v>430</v>
      </c>
      <c r="D239">
        <f t="shared" si="191"/>
        <v>1.5502749999999998</v>
      </c>
      <c r="F239">
        <f t="shared" si="192"/>
        <v>1.556125</v>
      </c>
      <c r="H239">
        <f t="shared" si="193"/>
        <v>1.5616625</v>
      </c>
      <c r="J239" s="73">
        <f t="shared" si="195"/>
        <v>1.5511449319735442</v>
      </c>
      <c r="K239" s="73"/>
      <c r="L239" s="73">
        <f t="shared" si="196"/>
        <v>4.2642280926608045E-3</v>
      </c>
      <c r="M239" s="73"/>
      <c r="N239">
        <f t="shared" si="200"/>
        <v>88.113113912303334</v>
      </c>
      <c r="P239" s="99" t="s">
        <v>246</v>
      </c>
      <c r="Q239" s="37">
        <v>46.25</v>
      </c>
      <c r="R239" s="81" t="s">
        <v>162</v>
      </c>
      <c r="S239" s="81" t="s">
        <v>309</v>
      </c>
      <c r="T239" s="81">
        <f>(T238+T240)/(SQRT((T238+T240)^2+(U238+U240)^2+(V238+V240)^2))</f>
        <v>9.2165678392023914E-2</v>
      </c>
      <c r="U239" s="81">
        <f>(U238+U240)/(SQRT((T238+T240)^2+(U238+U240)^2+(V238+V240)^2))</f>
        <v>0.49864634512822259</v>
      </c>
      <c r="V239" s="81">
        <f>(V238+V240)/(SQRT((T238+T240)^2+(U238+U240)^2+(V238+V240)^2))</f>
        <v>-0.86189170445990682</v>
      </c>
      <c r="W239" s="73">
        <f t="shared" si="199"/>
        <v>86.579192339535155</v>
      </c>
      <c r="X239" s="73">
        <f t="shared" si="179"/>
        <v>66.566337860952387</v>
      </c>
      <c r="AD239" s="73" t="s">
        <v>8</v>
      </c>
      <c r="AE239" s="73" t="s">
        <v>8</v>
      </c>
      <c r="AG239" t="s">
        <v>227</v>
      </c>
      <c r="AH239" t="s">
        <v>310</v>
      </c>
      <c r="AI239">
        <f t="shared" si="180"/>
        <v>0</v>
      </c>
      <c r="AJ239">
        <f t="shared" si="181"/>
        <v>0</v>
      </c>
      <c r="AK239">
        <f t="shared" si="182"/>
        <v>0</v>
      </c>
      <c r="AL239">
        <f t="shared" si="183"/>
        <v>0</v>
      </c>
      <c r="AM239">
        <f t="shared" si="197"/>
        <v>0</v>
      </c>
      <c r="AN239">
        <f t="shared" si="184"/>
        <v>0</v>
      </c>
      <c r="AO239">
        <f t="shared" si="194"/>
        <v>1</v>
      </c>
      <c r="AP239">
        <f t="shared" si="185"/>
        <v>0</v>
      </c>
      <c r="AQ239">
        <f t="shared" si="186"/>
        <v>0</v>
      </c>
      <c r="AR239">
        <f t="shared" si="198"/>
        <v>1</v>
      </c>
      <c r="AS239">
        <f t="shared" si="189"/>
        <v>0</v>
      </c>
      <c r="AT239">
        <f t="shared" si="188"/>
        <v>2</v>
      </c>
      <c r="AU239" t="str">
        <f t="shared" si="187"/>
        <v/>
      </c>
    </row>
    <row r="240" spans="1:51" x14ac:dyDescent="0.2">
      <c r="A240" t="s">
        <v>306</v>
      </c>
      <c r="B240" t="s">
        <v>307</v>
      </c>
      <c r="C240" t="s">
        <v>431</v>
      </c>
      <c r="D240">
        <f t="shared" si="191"/>
        <v>1.5508499999999998</v>
      </c>
      <c r="F240">
        <f t="shared" si="192"/>
        <v>1.5567499999999999</v>
      </c>
      <c r="H240">
        <f t="shared" si="193"/>
        <v>1.5622750000000001</v>
      </c>
      <c r="J240" s="73">
        <f t="shared" si="195"/>
        <v>1.5517264567865938</v>
      </c>
      <c r="K240" s="73"/>
      <c r="L240" s="73">
        <f t="shared" si="196"/>
        <v>4.3015512249378052E-3</v>
      </c>
      <c r="M240" s="73"/>
      <c r="N240">
        <f t="shared" si="200"/>
        <v>87.803840018979685</v>
      </c>
      <c r="P240" s="99" t="s">
        <v>79</v>
      </c>
      <c r="Q240" s="37">
        <v>47.5</v>
      </c>
      <c r="R240" s="81" t="s">
        <v>162</v>
      </c>
      <c r="S240" s="81" t="s">
        <v>309</v>
      </c>
      <c r="T240" s="81">
        <f>(T238+T242)/(SQRT((T238+T242)^2+(U238+U242)^2+(V238+V242)^2))</f>
        <v>0.10626052130345562</v>
      </c>
      <c r="U240" s="81">
        <f>(U238+U242)/(SQRT((T238+T242)^2+(U238+U242)^2+(V238+V242)^2))</f>
        <v>0.50323206105306473</v>
      </c>
      <c r="V240" s="81">
        <f>(V238+V242)/(SQRT((T238+T242)^2+(U238+U242)^2+(V238+V242)^2))</f>
        <v>-0.85759325693512911</v>
      </c>
      <c r="W240" s="73">
        <f t="shared" si="199"/>
        <v>87.163435052169305</v>
      </c>
      <c r="X240" s="73">
        <f t="shared" si="179"/>
        <v>65.684161912642253</v>
      </c>
      <c r="AD240" s="73" t="s">
        <v>8</v>
      </c>
      <c r="AE240" s="73" t="s">
        <v>8</v>
      </c>
      <c r="AG240" t="s">
        <v>227</v>
      </c>
      <c r="AH240" t="s">
        <v>310</v>
      </c>
      <c r="AI240">
        <f t="shared" si="180"/>
        <v>0</v>
      </c>
      <c r="AJ240">
        <f t="shared" si="181"/>
        <v>0</v>
      </c>
      <c r="AK240">
        <f t="shared" si="182"/>
        <v>0</v>
      </c>
      <c r="AL240">
        <f t="shared" si="183"/>
        <v>0</v>
      </c>
      <c r="AM240">
        <f t="shared" si="197"/>
        <v>0</v>
      </c>
      <c r="AN240">
        <f t="shared" si="184"/>
        <v>0</v>
      </c>
      <c r="AO240">
        <f t="shared" si="194"/>
        <v>0</v>
      </c>
      <c r="AP240">
        <f t="shared" si="185"/>
        <v>0</v>
      </c>
      <c r="AQ240">
        <f t="shared" si="186"/>
        <v>0</v>
      </c>
      <c r="AR240">
        <f t="shared" si="198"/>
        <v>1</v>
      </c>
      <c r="AS240">
        <f t="shared" si="189"/>
        <v>0</v>
      </c>
      <c r="AT240">
        <f t="shared" si="188"/>
        <v>1</v>
      </c>
      <c r="AU240" t="str">
        <f t="shared" si="187"/>
        <v/>
      </c>
    </row>
    <row r="241" spans="1:51" x14ac:dyDescent="0.2">
      <c r="A241" t="s">
        <v>306</v>
      </c>
      <c r="B241" t="s">
        <v>307</v>
      </c>
      <c r="C241" t="s">
        <v>432</v>
      </c>
      <c r="D241">
        <f t="shared" si="191"/>
        <v>1.5514249999999998</v>
      </c>
      <c r="F241">
        <f t="shared" si="192"/>
        <v>1.557375</v>
      </c>
      <c r="H241">
        <f t="shared" si="193"/>
        <v>1.5628875</v>
      </c>
      <c r="J241" s="73">
        <f t="shared" si="195"/>
        <v>1.5523079811163782</v>
      </c>
      <c r="K241" s="73"/>
      <c r="L241" s="73">
        <f t="shared" si="196"/>
        <v>4.338874366653922E-3</v>
      </c>
      <c r="M241" s="73"/>
      <c r="N241">
        <f t="shared" si="200"/>
        <v>87.496539881242626</v>
      </c>
      <c r="P241" s="99" t="s">
        <v>79</v>
      </c>
      <c r="Q241" s="37">
        <v>48.75</v>
      </c>
      <c r="R241" s="81" t="s">
        <v>162</v>
      </c>
      <c r="S241" s="81" t="s">
        <v>309</v>
      </c>
      <c r="T241" s="81">
        <f>(T240+T242)/(SQRT((T240+T242)^2+(U240+U242)^2+(V240+V242)^2))</f>
        <v>0.12033005614245182</v>
      </c>
      <c r="U241" s="81">
        <f>(U240+U242)/(SQRT((T240+T242)^2+(U240+U242)^2+(V240+V242)^2))</f>
        <v>0.50769792217861953</v>
      </c>
      <c r="V241" s="81">
        <f>(V240+V242)/(SQRT((T240+T242)^2+(U240+U242)^2+(V240+V242)^2))</f>
        <v>-0.85309055639144582</v>
      </c>
      <c r="W241" s="73">
        <f t="shared" si="199"/>
        <v>87.748058550524675</v>
      </c>
      <c r="X241" s="73">
        <f t="shared" si="179"/>
        <v>64.802014931182939</v>
      </c>
      <c r="AD241" s="73" t="s">
        <v>8</v>
      </c>
      <c r="AE241" s="73" t="s">
        <v>8</v>
      </c>
      <c r="AG241" t="s">
        <v>227</v>
      </c>
      <c r="AH241" t="s">
        <v>310</v>
      </c>
      <c r="AI241">
        <f t="shared" si="180"/>
        <v>0</v>
      </c>
      <c r="AJ241">
        <f t="shared" si="181"/>
        <v>0</v>
      </c>
      <c r="AK241">
        <f t="shared" si="182"/>
        <v>0</v>
      </c>
      <c r="AL241">
        <f t="shared" si="183"/>
        <v>0</v>
      </c>
      <c r="AM241">
        <f t="shared" si="197"/>
        <v>0</v>
      </c>
      <c r="AN241">
        <f t="shared" si="184"/>
        <v>0</v>
      </c>
      <c r="AO241">
        <f t="shared" si="194"/>
        <v>0</v>
      </c>
      <c r="AP241">
        <f t="shared" si="185"/>
        <v>0</v>
      </c>
      <c r="AQ241">
        <f t="shared" si="186"/>
        <v>0</v>
      </c>
      <c r="AR241">
        <f t="shared" si="198"/>
        <v>1</v>
      </c>
      <c r="AS241">
        <f t="shared" si="189"/>
        <v>0</v>
      </c>
      <c r="AT241">
        <f t="shared" si="188"/>
        <v>1</v>
      </c>
      <c r="AU241" t="str">
        <f t="shared" si="187"/>
        <v/>
      </c>
    </row>
    <row r="242" spans="1:51" x14ac:dyDescent="0.2">
      <c r="A242" t="s">
        <v>306</v>
      </c>
      <c r="B242" t="s">
        <v>307</v>
      </c>
      <c r="C242" s="72" t="s">
        <v>433</v>
      </c>
      <c r="D242">
        <f t="shared" si="191"/>
        <v>1.552</v>
      </c>
      <c r="F242">
        <f t="shared" si="192"/>
        <v>1.5579999999999998</v>
      </c>
      <c r="H242">
        <f t="shared" si="193"/>
        <v>1.5634999999999999</v>
      </c>
      <c r="J242" s="73">
        <f t="shared" si="195"/>
        <v>1.552889504963483</v>
      </c>
      <c r="K242" s="73"/>
      <c r="L242" s="73">
        <f t="shared" si="196"/>
        <v>4.3761975177438739E-3</v>
      </c>
      <c r="M242" s="73"/>
      <c r="N242">
        <f t="shared" si="200"/>
        <v>87.191186002899926</v>
      </c>
      <c r="P242" s="99" t="s">
        <v>79</v>
      </c>
      <c r="Q242" s="37">
        <v>50</v>
      </c>
      <c r="R242" s="81" t="s">
        <v>162</v>
      </c>
      <c r="S242" s="81" t="s">
        <v>309</v>
      </c>
      <c r="T242" s="81">
        <f>COS(RADIANS(AV242))*SIN(RADIANS(AW242))</f>
        <v>0.13437093196736016</v>
      </c>
      <c r="U242" s="81">
        <f>COS(RADIANS(AW242))</f>
        <v>0.51204286487057149</v>
      </c>
      <c r="V242" s="81">
        <f>SIN(RADIANS(AV242))*SIN(RADIANS(AW242))</f>
        <v>-0.8483846752372185</v>
      </c>
      <c r="W242" s="73">
        <f t="shared" si="199"/>
        <v>88.332983988361164</v>
      </c>
      <c r="X242" s="73">
        <f t="shared" si="179"/>
        <v>63.919898545053357</v>
      </c>
      <c r="AD242" s="73" t="s">
        <v>8</v>
      </c>
      <c r="AE242" s="73" t="s">
        <v>8</v>
      </c>
      <c r="AG242" t="s">
        <v>227</v>
      </c>
      <c r="AH242" t="s">
        <v>310</v>
      </c>
      <c r="AI242">
        <f t="shared" si="180"/>
        <v>0</v>
      </c>
      <c r="AJ242">
        <f t="shared" si="181"/>
        <v>0</v>
      </c>
      <c r="AK242">
        <f t="shared" si="182"/>
        <v>0</v>
      </c>
      <c r="AL242">
        <f t="shared" si="183"/>
        <v>0</v>
      </c>
      <c r="AM242">
        <f t="shared" si="197"/>
        <v>0</v>
      </c>
      <c r="AN242">
        <f t="shared" si="184"/>
        <v>0</v>
      </c>
      <c r="AO242">
        <f t="shared" si="194"/>
        <v>0</v>
      </c>
      <c r="AP242">
        <f t="shared" si="185"/>
        <v>0</v>
      </c>
      <c r="AQ242">
        <f t="shared" si="186"/>
        <v>0</v>
      </c>
      <c r="AR242">
        <f t="shared" si="198"/>
        <v>1</v>
      </c>
      <c r="AS242">
        <f t="shared" si="189"/>
        <v>0</v>
      </c>
      <c r="AT242">
        <f t="shared" si="188"/>
        <v>1</v>
      </c>
      <c r="AU242" t="str">
        <f t="shared" si="187"/>
        <v/>
      </c>
      <c r="AV242" s="80">
        <v>279</v>
      </c>
      <c r="AW242" s="80">
        <v>59.2</v>
      </c>
      <c r="AX242">
        <f>V242/(1+U242)</f>
        <v>-0.56108506904653055</v>
      </c>
      <c r="AY242">
        <f>T242/(1+U242)</f>
        <v>8.8867144635388431E-2</v>
      </c>
    </row>
    <row r="243" spans="1:51" x14ac:dyDescent="0.2">
      <c r="A243" t="s">
        <v>306</v>
      </c>
      <c r="B243" t="s">
        <v>307</v>
      </c>
      <c r="C243" t="s">
        <v>434</v>
      </c>
      <c r="D243">
        <f t="shared" si="191"/>
        <v>1.552575</v>
      </c>
      <c r="F243">
        <f t="shared" si="192"/>
        <v>1.5586249999999999</v>
      </c>
      <c r="H243">
        <f t="shared" si="193"/>
        <v>1.5641125</v>
      </c>
      <c r="J243" s="73">
        <f t="shared" si="195"/>
        <v>1.5534710283284927</v>
      </c>
      <c r="K243" s="73"/>
      <c r="L243" s="73">
        <f t="shared" si="196"/>
        <v>4.4135206781432679E-3</v>
      </c>
      <c r="M243" s="73"/>
      <c r="N243">
        <f t="shared" si="200"/>
        <v>86.88775144895375</v>
      </c>
      <c r="P243" s="99" t="s">
        <v>79</v>
      </c>
      <c r="Q243" s="37">
        <v>51.25</v>
      </c>
      <c r="R243" s="81" t="s">
        <v>162</v>
      </c>
      <c r="S243" s="81" t="s">
        <v>309</v>
      </c>
      <c r="T243" s="81">
        <f>(T242+T244)/(SQRT((T242+T244)^2+(U242+U244)^2+(V242+V244)^2))</f>
        <v>0.15501520925374021</v>
      </c>
      <c r="U243" s="81">
        <f>(U242+U244)/(SQRT((T242+T244)^2+(U242+U244)^2+(V242+V244)^2))</f>
        <v>0.50993076947208826</v>
      </c>
      <c r="V243" s="81">
        <f>(V242+V244)/(SQRT((T242+T244)^2+(U242+U244)^2+(V242+V244)^2))</f>
        <v>-0.8461329063720564</v>
      </c>
      <c r="W243" s="73">
        <f t="shared" si="199"/>
        <v>89.431387429762324</v>
      </c>
      <c r="X243" s="73">
        <f t="shared" si="179"/>
        <v>62.806221685327301</v>
      </c>
      <c r="AD243" s="73" t="s">
        <v>8</v>
      </c>
      <c r="AE243" s="73" t="s">
        <v>8</v>
      </c>
      <c r="AG243" t="s">
        <v>227</v>
      </c>
      <c r="AH243" t="s">
        <v>310</v>
      </c>
      <c r="AI243">
        <f t="shared" si="180"/>
        <v>0</v>
      </c>
      <c r="AJ243">
        <f t="shared" si="181"/>
        <v>0</v>
      </c>
      <c r="AK243">
        <f t="shared" si="182"/>
        <v>0</v>
      </c>
      <c r="AL243">
        <f t="shared" si="183"/>
        <v>0</v>
      </c>
      <c r="AM243">
        <f t="shared" si="197"/>
        <v>0</v>
      </c>
      <c r="AN243">
        <f t="shared" si="184"/>
        <v>0</v>
      </c>
      <c r="AO243">
        <f t="shared" si="194"/>
        <v>0</v>
      </c>
      <c r="AP243">
        <f t="shared" si="185"/>
        <v>0</v>
      </c>
      <c r="AQ243">
        <f t="shared" si="186"/>
        <v>0</v>
      </c>
      <c r="AR243">
        <f t="shared" si="198"/>
        <v>1</v>
      </c>
      <c r="AS243">
        <f t="shared" si="189"/>
        <v>0</v>
      </c>
      <c r="AT243">
        <f t="shared" si="188"/>
        <v>1</v>
      </c>
      <c r="AU243" t="str">
        <f t="shared" si="187"/>
        <v/>
      </c>
    </row>
    <row r="244" spans="1:51" x14ac:dyDescent="0.2">
      <c r="A244" t="s">
        <v>306</v>
      </c>
      <c r="B244" t="s">
        <v>307</v>
      </c>
      <c r="C244" t="s">
        <v>435</v>
      </c>
      <c r="D244">
        <f t="shared" si="191"/>
        <v>1.55315</v>
      </c>
      <c r="F244">
        <f t="shared" si="192"/>
        <v>1.55925</v>
      </c>
      <c r="H244">
        <f t="shared" si="193"/>
        <v>1.5647249999999999</v>
      </c>
      <c r="J244" s="73">
        <f t="shared" si="195"/>
        <v>1.5540525512119918</v>
      </c>
      <c r="K244" s="73"/>
      <c r="L244" s="73">
        <f t="shared" si="196"/>
        <v>4.4508438477879331E-3</v>
      </c>
      <c r="M244" s="73"/>
      <c r="N244">
        <f t="shared" si="200"/>
        <v>86.58620982977051</v>
      </c>
      <c r="P244" s="99" t="s">
        <v>79</v>
      </c>
      <c r="Q244" s="37">
        <v>52.5</v>
      </c>
      <c r="R244" s="81" t="s">
        <v>162</v>
      </c>
      <c r="S244" s="81" t="s">
        <v>309</v>
      </c>
      <c r="T244" s="81">
        <f>(T242+T246)/(SQRT((T242+T246)^2+(U242+U246)^2+(V242+V246)^2))</f>
        <v>0.17559194368600675</v>
      </c>
      <c r="U244" s="81">
        <f>(U242+U246)/(SQRT((T242+T246)^2+(U242+U246)^2+(V242+V246)^2))</f>
        <v>0.5075964882652817</v>
      </c>
      <c r="V244" s="81">
        <f>(V242+V246)/(SQRT((T242+T246)^2+(U242+U246)^2+(V242+V246)^2))</f>
        <v>-0.84351246251215761</v>
      </c>
      <c r="W244" s="73">
        <f t="shared" si="199"/>
        <v>89.470170342215354</v>
      </c>
      <c r="X244" s="73">
        <f t="shared" si="179"/>
        <v>61.69426739076517</v>
      </c>
      <c r="AD244" s="73" t="s">
        <v>8</v>
      </c>
      <c r="AE244" s="73" t="s">
        <v>8</v>
      </c>
      <c r="AG244" t="s">
        <v>227</v>
      </c>
      <c r="AH244" t="s">
        <v>310</v>
      </c>
      <c r="AI244">
        <f t="shared" si="180"/>
        <v>0</v>
      </c>
      <c r="AJ244">
        <f t="shared" si="181"/>
        <v>0</v>
      </c>
      <c r="AK244">
        <f t="shared" si="182"/>
        <v>0</v>
      </c>
      <c r="AL244">
        <f t="shared" si="183"/>
        <v>0</v>
      </c>
      <c r="AM244">
        <f t="shared" si="197"/>
        <v>0</v>
      </c>
      <c r="AN244">
        <f t="shared" si="184"/>
        <v>0</v>
      </c>
      <c r="AO244">
        <f t="shared" si="194"/>
        <v>0</v>
      </c>
      <c r="AP244">
        <f t="shared" si="185"/>
        <v>0</v>
      </c>
      <c r="AQ244">
        <f t="shared" si="186"/>
        <v>0</v>
      </c>
      <c r="AR244">
        <f t="shared" si="198"/>
        <v>1</v>
      </c>
      <c r="AS244">
        <f t="shared" si="189"/>
        <v>0</v>
      </c>
      <c r="AT244">
        <f t="shared" si="188"/>
        <v>1</v>
      </c>
      <c r="AU244" t="str">
        <f t="shared" si="187"/>
        <v/>
      </c>
    </row>
    <row r="245" spans="1:51" x14ac:dyDescent="0.2">
      <c r="A245" t="s">
        <v>306</v>
      </c>
      <c r="B245" t="s">
        <v>307</v>
      </c>
      <c r="C245" t="s">
        <v>436</v>
      </c>
      <c r="D245">
        <f t="shared" si="191"/>
        <v>1.553725</v>
      </c>
      <c r="F245">
        <f t="shared" si="192"/>
        <v>1.5598749999999999</v>
      </c>
      <c r="H245">
        <f t="shared" si="193"/>
        <v>1.5653375</v>
      </c>
      <c r="J245" s="73">
        <f t="shared" si="195"/>
        <v>1.5546340736145627</v>
      </c>
      <c r="K245" s="73"/>
      <c r="L245" s="73">
        <f t="shared" si="196"/>
        <v>4.4881670266132545E-3</v>
      </c>
      <c r="M245" s="73"/>
      <c r="N245">
        <f t="shared" si="200"/>
        <v>86.286535285794386</v>
      </c>
      <c r="P245" s="99" t="s">
        <v>79</v>
      </c>
      <c r="Q245" s="37">
        <v>53.75</v>
      </c>
      <c r="R245" s="81" t="s">
        <v>162</v>
      </c>
      <c r="S245" s="81" t="s">
        <v>309</v>
      </c>
      <c r="T245" s="81">
        <f>(T244+T246)/(SQRT((T244+T246)^2+(U244+U246)^2+(V244+V246)^2))</f>
        <v>0.19609216961892673</v>
      </c>
      <c r="U245" s="81">
        <f>(U244+U246)/(SQRT((T244+T246)^2+(U244+U246)^2+(V244+V246)^2))</f>
        <v>0.50504103833754455</v>
      </c>
      <c r="V245" s="81">
        <f>(V244+V246)/(SQRT((T244+T246)^2+(U244+U246)^2+(V244+V246)^2))</f>
        <v>-0.84052448543101765</v>
      </c>
      <c r="W245" s="73">
        <f t="shared" si="199"/>
        <v>88.371764254700011</v>
      </c>
      <c r="X245" s="73">
        <f t="shared" si="179"/>
        <v>60.584156010932809</v>
      </c>
      <c r="AD245" s="73" t="s">
        <v>8</v>
      </c>
      <c r="AE245" s="73" t="s">
        <v>8</v>
      </c>
      <c r="AG245" t="s">
        <v>227</v>
      </c>
      <c r="AH245" t="s">
        <v>310</v>
      </c>
      <c r="AI245">
        <f t="shared" si="180"/>
        <v>0</v>
      </c>
      <c r="AJ245">
        <f t="shared" si="181"/>
        <v>0</v>
      </c>
      <c r="AK245">
        <f t="shared" si="182"/>
        <v>0</v>
      </c>
      <c r="AL245">
        <f t="shared" si="183"/>
        <v>0</v>
      </c>
      <c r="AM245">
        <f t="shared" si="197"/>
        <v>0</v>
      </c>
      <c r="AN245">
        <f t="shared" si="184"/>
        <v>0</v>
      </c>
      <c r="AO245">
        <f t="shared" si="194"/>
        <v>0</v>
      </c>
      <c r="AP245">
        <f t="shared" si="185"/>
        <v>0</v>
      </c>
      <c r="AQ245">
        <f t="shared" si="186"/>
        <v>0</v>
      </c>
      <c r="AR245">
        <f t="shared" si="198"/>
        <v>1</v>
      </c>
      <c r="AS245">
        <f t="shared" si="189"/>
        <v>0</v>
      </c>
      <c r="AT245">
        <f t="shared" si="188"/>
        <v>1</v>
      </c>
      <c r="AU245" t="str">
        <f t="shared" si="187"/>
        <v/>
      </c>
    </row>
    <row r="246" spans="1:51" x14ac:dyDescent="0.2">
      <c r="A246" t="s">
        <v>306</v>
      </c>
      <c r="B246" t="s">
        <v>307</v>
      </c>
      <c r="C246" s="72" t="s">
        <v>437</v>
      </c>
      <c r="D246">
        <f t="shared" si="191"/>
        <v>1.5543</v>
      </c>
      <c r="F246">
        <f t="shared" si="192"/>
        <v>1.5605</v>
      </c>
      <c r="H246">
        <f t="shared" si="193"/>
        <v>1.56595</v>
      </c>
      <c r="J246" s="73">
        <f t="shared" si="195"/>
        <v>1.5552155955367877</v>
      </c>
      <c r="K246" s="73"/>
      <c r="L246" s="73">
        <f t="shared" si="196"/>
        <v>4.5254902145559495E-3</v>
      </c>
      <c r="M246" s="73"/>
      <c r="N246">
        <f t="shared" si="200"/>
        <v>85.988702472798153</v>
      </c>
      <c r="P246" s="99" t="s">
        <v>79</v>
      </c>
      <c r="Q246" s="37">
        <v>55</v>
      </c>
      <c r="R246" s="81" t="s">
        <v>162</v>
      </c>
      <c r="S246" s="81" t="s">
        <v>309</v>
      </c>
      <c r="T246" s="81">
        <f>COS(RADIANS(AV246))*SIN(RADIANS(AW246))</f>
        <v>0.21650695474336643</v>
      </c>
      <c r="U246" s="81">
        <f>COS(RADIANS(AW246))</f>
        <v>0.50226553314337252</v>
      </c>
      <c r="V246" s="81">
        <f>SIN(RADIANS(AV246))*SIN(RADIANS(AW246))</f>
        <v>-0.83717027704282332</v>
      </c>
      <c r="W246" s="73">
        <f t="shared" si="199"/>
        <v>87.273469338705496</v>
      </c>
      <c r="X246" s="73">
        <f t="shared" si="179"/>
        <v>59.476015654295814</v>
      </c>
      <c r="AD246" s="73" t="s">
        <v>8</v>
      </c>
      <c r="AE246" s="73" t="s">
        <v>8</v>
      </c>
      <c r="AG246" t="s">
        <v>227</v>
      </c>
      <c r="AH246" t="s">
        <v>310</v>
      </c>
      <c r="AI246">
        <f t="shared" si="180"/>
        <v>0</v>
      </c>
      <c r="AJ246">
        <f t="shared" si="181"/>
        <v>0</v>
      </c>
      <c r="AK246">
        <f t="shared" si="182"/>
        <v>0</v>
      </c>
      <c r="AL246">
        <f t="shared" si="183"/>
        <v>0</v>
      </c>
      <c r="AM246">
        <f t="shared" si="197"/>
        <v>0</v>
      </c>
      <c r="AN246">
        <f t="shared" si="184"/>
        <v>0</v>
      </c>
      <c r="AO246">
        <f t="shared" si="194"/>
        <v>0</v>
      </c>
      <c r="AP246">
        <f t="shared" si="185"/>
        <v>0</v>
      </c>
      <c r="AQ246">
        <f t="shared" si="186"/>
        <v>0</v>
      </c>
      <c r="AR246">
        <f t="shared" si="198"/>
        <v>1</v>
      </c>
      <c r="AS246">
        <f t="shared" si="189"/>
        <v>0</v>
      </c>
      <c r="AT246">
        <f t="shared" si="188"/>
        <v>1</v>
      </c>
      <c r="AU246" t="str">
        <f t="shared" si="187"/>
        <v/>
      </c>
      <c r="AV246" s="80">
        <v>284.5</v>
      </c>
      <c r="AW246" s="80">
        <v>59.85</v>
      </c>
      <c r="AX246">
        <f>V246/(1+U246)</f>
        <v>-0.55727183948040815</v>
      </c>
      <c r="AY246">
        <f>T246/(1+U246)</f>
        <v>0.14412029695598663</v>
      </c>
    </row>
    <row r="247" spans="1:51" x14ac:dyDescent="0.2">
      <c r="A247" t="s">
        <v>306</v>
      </c>
      <c r="B247" t="s">
        <v>307</v>
      </c>
      <c r="C247" t="s">
        <v>438</v>
      </c>
      <c r="D247">
        <f t="shared" si="191"/>
        <v>1.554875</v>
      </c>
      <c r="F247">
        <f t="shared" si="192"/>
        <v>1.5611249999999999</v>
      </c>
      <c r="H247">
        <f t="shared" si="193"/>
        <v>1.5665625000000001</v>
      </c>
      <c r="J247" s="73">
        <f t="shared" si="195"/>
        <v>1.5557971169792484</v>
      </c>
      <c r="K247" s="73"/>
      <c r="L247" s="73">
        <f t="shared" si="196"/>
        <v>4.5628134115505148E-3</v>
      </c>
      <c r="M247" s="73"/>
      <c r="N247">
        <f t="shared" si="200"/>
        <v>85.692686547686478</v>
      </c>
      <c r="P247" s="99" t="s">
        <v>79</v>
      </c>
      <c r="Q247" s="37">
        <v>56.25</v>
      </c>
      <c r="R247" s="81" t="s">
        <v>162</v>
      </c>
      <c r="S247" s="81" t="s">
        <v>309</v>
      </c>
      <c r="T247" s="81">
        <f>(T246+T248)/(SQRT((T246+T248)^2+(U246+U248)^2+(V246+V248)^2))</f>
        <v>0.23150813565727185</v>
      </c>
      <c r="U247" s="81">
        <f>(U246+U248)/(SQRT((T246+T248)^2+(U246+U248)^2+(V246+V248)^2))</f>
        <v>0.49998241566928409</v>
      </c>
      <c r="V247" s="81">
        <f>(V246+V248)/(SQRT((T246+T248)^2+(U246+U248)^2+(V246+V248)^2))</f>
        <v>-0.83451876380702272</v>
      </c>
      <c r="W247" s="73">
        <f t="shared" si="199"/>
        <v>86.46060938672727</v>
      </c>
      <c r="X247" s="73">
        <f t="shared" si="179"/>
        <v>58.66205835684611</v>
      </c>
      <c r="AD247" s="73" t="s">
        <v>8</v>
      </c>
      <c r="AE247" s="73" t="s">
        <v>8</v>
      </c>
      <c r="AG247" t="s">
        <v>227</v>
      </c>
      <c r="AH247" t="s">
        <v>310</v>
      </c>
      <c r="AI247">
        <f t="shared" si="180"/>
        <v>0</v>
      </c>
      <c r="AJ247">
        <f t="shared" si="181"/>
        <v>0</v>
      </c>
      <c r="AK247">
        <f t="shared" si="182"/>
        <v>0</v>
      </c>
      <c r="AL247">
        <f t="shared" si="183"/>
        <v>0</v>
      </c>
      <c r="AM247">
        <f t="shared" si="197"/>
        <v>0</v>
      </c>
      <c r="AN247">
        <f t="shared" si="184"/>
        <v>0</v>
      </c>
      <c r="AO247">
        <f t="shared" si="194"/>
        <v>0</v>
      </c>
      <c r="AP247">
        <f t="shared" si="185"/>
        <v>0</v>
      </c>
      <c r="AQ247">
        <f t="shared" si="186"/>
        <v>0</v>
      </c>
      <c r="AR247">
        <f t="shared" si="198"/>
        <v>1</v>
      </c>
      <c r="AS247">
        <f t="shared" si="189"/>
        <v>0</v>
      </c>
      <c r="AT247">
        <f t="shared" si="188"/>
        <v>1</v>
      </c>
      <c r="AU247" t="str">
        <f t="shared" si="187"/>
        <v/>
      </c>
    </row>
    <row r="248" spans="1:51" x14ac:dyDescent="0.2">
      <c r="A248" t="s">
        <v>306</v>
      </c>
      <c r="B248" t="s">
        <v>307</v>
      </c>
      <c r="C248" t="s">
        <v>439</v>
      </c>
      <c r="D248">
        <f t="shared" si="191"/>
        <v>1.55545</v>
      </c>
      <c r="F248">
        <f t="shared" si="192"/>
        <v>1.56175</v>
      </c>
      <c r="H248">
        <f t="shared" si="193"/>
        <v>1.567175</v>
      </c>
      <c r="J248" s="73">
        <f t="shared" si="195"/>
        <v>1.556378637942524</v>
      </c>
      <c r="K248" s="73"/>
      <c r="L248" s="73">
        <f t="shared" si="196"/>
        <v>4.600136617535E-3</v>
      </c>
      <c r="M248" s="73"/>
      <c r="N248">
        <f t="shared" si="200"/>
        <v>85.398463154760364</v>
      </c>
      <c r="P248" s="99" t="s">
        <v>79</v>
      </c>
      <c r="Q248" s="37">
        <v>57.5</v>
      </c>
      <c r="R248" s="81" t="s">
        <v>162</v>
      </c>
      <c r="S248" s="81" t="s">
        <v>309</v>
      </c>
      <c r="T248" s="81">
        <f>(T246+T250)/(SQRT((T246+T250)^2+(U246+U250)^2+(V246+V250)^2))</f>
        <v>0.24645438465026517</v>
      </c>
      <c r="U248" s="81">
        <f>(U246+U250)/(SQRT((T246+T250)^2+(U246+U250)^2+(V246+V250)^2))</f>
        <v>0.49758066307925464</v>
      </c>
      <c r="V248" s="81">
        <f>(V246+V250)/(SQRT((T246+T250)^2+(U246+U250)^2+(V246+V250)^2))</f>
        <v>-0.83166923714675678</v>
      </c>
      <c r="W248" s="73">
        <f t="shared" si="199"/>
        <v>85.647877170692368</v>
      </c>
      <c r="X248" s="73">
        <f t="shared" ref="X248:X311" si="201">IFERROR(IF((DEGREES(ACOS((T248*$BL$2+U248*$BM$2+V248*$BN$2)/((SQRT(T248^2+U248^2+V248^2))*(SQRT($BL$2^2+$BM$2^2+$BN$2^2))))))&gt;90,ABS(180-(DEGREES(ACOS((T248*$BL$2+U248*$BM$2+V248*$BN$2)/((SQRT(T248^2+U248^2+V248^2))*(SQRT($BL$2^2+$BM$2^2+$BN$2^2))))))),(DEGREES(ACOS((T248*$BL$2+U248*$BM$2+V248*$BN$2)/((SQRT(T248^2+U248^2+V248^2))*(SQRT($BL$2^2+$BM$2^2+$BN$2^2))))))),90)</f>
        <v>57.849349285416743</v>
      </c>
      <c r="AD248" s="73" t="s">
        <v>8</v>
      </c>
      <c r="AE248" s="73" t="s">
        <v>8</v>
      </c>
      <c r="AG248" t="s">
        <v>227</v>
      </c>
      <c r="AH248" t="s">
        <v>310</v>
      </c>
      <c r="AI248">
        <f t="shared" ref="AI248:AI311" si="202">IF($BA$2=0,0,IF(1-((ABS(D248-$BA$2))/D248)&gt;(1-(0.01*$BO$4)),1-((ABS(D248-$BA$2))/D248),0))</f>
        <v>0</v>
      </c>
      <c r="AJ248">
        <f t="shared" ref="AJ248:AJ311" si="203">IF($BB$2=0,0,IF(1-((ABS(F248-$BB$2))/F248)&gt;(1-(0.01*$BO$4)),1-((ABS(F248-$BB$2))/F248),0))</f>
        <v>0</v>
      </c>
      <c r="AK248">
        <f t="shared" ref="AK248:AK311" si="204">IF($BC$2=0,0,IF(1-((ABS(H248-$BC$2))/H248)&gt;(1-(0.01*$BO$4)),1-((ABS(H248-$BC$2))/H248),0))</f>
        <v>0</v>
      </c>
      <c r="AL248">
        <f t="shared" ref="AL248:AL311" si="205">IF($BD$2=0,0,IF(1-((ABS(J248-$BD$2))/J248)&gt;(1-(0.01*$BO$4)),1-((ABS(J248-$BD$2))/J248),0))</f>
        <v>0</v>
      </c>
      <c r="AM248">
        <f t="shared" si="197"/>
        <v>0</v>
      </c>
      <c r="AN248">
        <f t="shared" ref="AN248:AN311" si="206">IF((IF(AO248=1,1-ABS(($BF$2-N248)/90),ABS((90-$BF$2-N248)/90)))&gt;(1-(0.01*$BO$2)),(IF(AO248=1,1-ABS(($BF$2-N248)/90),ABS((90-$BF$2-N248)/90))),0)</f>
        <v>0</v>
      </c>
      <c r="AO248">
        <f t="shared" si="194"/>
        <v>0</v>
      </c>
      <c r="AP248">
        <f t="shared" ref="AP248:AP311" si="207">IF((IF(OR(W248&lt;$BO$2,X248&lt;$BO$2),(90-(IF(X248&lt;W248,X248,W248)))/90,0))&gt;(1-(0.01*$BO$2)),(IF(OR(W248&lt;$BO$2,X248&lt;$BO$2),(90-(IF(X248&lt;W248,X248,W248)))/90,0)),0)</f>
        <v>0</v>
      </c>
      <c r="AQ248">
        <f t="shared" ref="AQ248:AQ311" si="208">IF((IF(OR(AD248&lt;$BO$2,AE248&lt;$BO$2),(90-(IF(AE248&lt;AD248,AE248,AD248)))/90,0))&gt;(1-(0.01*$BO$2)),(IF(OR(AD248&lt;$BO$2,AE248&lt;$BO$2),(90-(IF(AE248&lt;AD248,AE248,AD248)))/90,0)),0)</f>
        <v>0</v>
      </c>
      <c r="AR248">
        <f t="shared" si="198"/>
        <v>1</v>
      </c>
      <c r="AS248">
        <f t="shared" si="189"/>
        <v>0</v>
      </c>
      <c r="AT248">
        <f t="shared" si="188"/>
        <v>1</v>
      </c>
      <c r="AU248" t="str">
        <f t="shared" si="187"/>
        <v/>
      </c>
    </row>
    <row r="249" spans="1:51" x14ac:dyDescent="0.2">
      <c r="A249" t="s">
        <v>306</v>
      </c>
      <c r="B249" t="s">
        <v>307</v>
      </c>
      <c r="C249" t="s">
        <v>440</v>
      </c>
      <c r="D249">
        <f t="shared" si="191"/>
        <v>1.556025</v>
      </c>
      <c r="F249">
        <f t="shared" si="192"/>
        <v>1.5623749999999998</v>
      </c>
      <c r="H249">
        <f t="shared" si="193"/>
        <v>1.5677875000000001</v>
      </c>
      <c r="J249" s="73">
        <f t="shared" si="195"/>
        <v>1.5569601584271946</v>
      </c>
      <c r="K249" s="73"/>
      <c r="L249" s="73">
        <f t="shared" si="196"/>
        <v>4.6374598324447902E-3</v>
      </c>
      <c r="M249" s="73"/>
      <c r="N249">
        <f t="shared" si="200"/>
        <v>85.106008412498213</v>
      </c>
      <c r="P249" s="99" t="s">
        <v>79</v>
      </c>
      <c r="Q249" s="37">
        <v>58.75</v>
      </c>
      <c r="R249" s="81" t="s">
        <v>162</v>
      </c>
      <c r="S249" s="81" t="s">
        <v>309</v>
      </c>
      <c r="T249" s="81">
        <f>(T248+T250)/(SQRT((T248+T250)^2+(U248+U250)^2+(V248+V250)^2))</f>
        <v>0.26134215529765903</v>
      </c>
      <c r="U249" s="81">
        <f>(U248+U250)/(SQRT((T248+T250)^2+(U248+U250)^2+(V248+V250)^2))</f>
        <v>0.49506084525772026</v>
      </c>
      <c r="V249" s="81">
        <f>(V248+V250)/(SQRT((T248+T250)^2+(U248+U250)^2+(V248+V250)^2))</f>
        <v>-0.8286223731936555</v>
      </c>
      <c r="W249" s="73">
        <f t="shared" si="199"/>
        <v>84.835302432415091</v>
      </c>
      <c r="X249" s="73">
        <f t="shared" si="201"/>
        <v>57.037951466913974</v>
      </c>
      <c r="AD249" s="73" t="s">
        <v>8</v>
      </c>
      <c r="AE249" s="73" t="s">
        <v>8</v>
      </c>
      <c r="AG249" t="s">
        <v>227</v>
      </c>
      <c r="AH249" t="s">
        <v>310</v>
      </c>
      <c r="AI249">
        <f t="shared" si="202"/>
        <v>0</v>
      </c>
      <c r="AJ249">
        <f t="shared" si="203"/>
        <v>0</v>
      </c>
      <c r="AK249">
        <f t="shared" si="204"/>
        <v>0</v>
      </c>
      <c r="AL249">
        <f t="shared" si="205"/>
        <v>0</v>
      </c>
      <c r="AM249">
        <f t="shared" si="197"/>
        <v>0</v>
      </c>
      <c r="AN249">
        <f t="shared" si="206"/>
        <v>0</v>
      </c>
      <c r="AO249">
        <f t="shared" si="194"/>
        <v>0</v>
      </c>
      <c r="AP249">
        <f t="shared" si="207"/>
        <v>0</v>
      </c>
      <c r="AQ249">
        <f t="shared" si="208"/>
        <v>0</v>
      </c>
      <c r="AR249">
        <f t="shared" si="198"/>
        <v>1</v>
      </c>
      <c r="AS249">
        <f t="shared" si="189"/>
        <v>0</v>
      </c>
      <c r="AT249">
        <f t="shared" si="188"/>
        <v>1</v>
      </c>
      <c r="AU249" t="str">
        <f t="shared" si="187"/>
        <v/>
      </c>
    </row>
    <row r="250" spans="1:51" x14ac:dyDescent="0.2">
      <c r="A250" t="s">
        <v>306</v>
      </c>
      <c r="B250" t="s">
        <v>307</v>
      </c>
      <c r="C250" s="72" t="s">
        <v>441</v>
      </c>
      <c r="D250">
        <f t="shared" si="191"/>
        <v>1.5566</v>
      </c>
      <c r="F250">
        <f t="shared" si="192"/>
        <v>1.5629999999999999</v>
      </c>
      <c r="H250">
        <f t="shared" si="193"/>
        <v>1.5684</v>
      </c>
      <c r="J250" s="73">
        <f t="shared" si="195"/>
        <v>1.5575416784338383</v>
      </c>
      <c r="K250" s="73"/>
      <c r="L250" s="73">
        <f t="shared" si="196"/>
        <v>4.6747830562170467E-3</v>
      </c>
      <c r="M250" s="73"/>
      <c r="N250">
        <f t="shared" si="200"/>
        <v>84.815298900759629</v>
      </c>
      <c r="P250" s="99" t="s">
        <v>79</v>
      </c>
      <c r="Q250" s="37">
        <v>60</v>
      </c>
      <c r="R250" s="81" t="s">
        <v>162</v>
      </c>
      <c r="S250" s="81" t="s">
        <v>309</v>
      </c>
      <c r="T250" s="81">
        <f>COS(RADIANS(AV250))*SIN(RADIANS(AW250))</f>
        <v>0.27616791505042482</v>
      </c>
      <c r="U250" s="81">
        <f>COS(RADIANS(AW250))</f>
        <v>0.49242356010346711</v>
      </c>
      <c r="V250" s="81">
        <f>SIN(RADIANS(AV250))*SIN(RADIANS(AW250))</f>
        <v>-0.82537889490326111</v>
      </c>
      <c r="W250" s="73">
        <f t="shared" si="199"/>
        <v>84.022915163666241</v>
      </c>
      <c r="X250" s="73">
        <f t="shared" si="201"/>
        <v>56.22793118194933</v>
      </c>
      <c r="AD250" s="73" t="s">
        <v>8</v>
      </c>
      <c r="AE250" s="73" t="s">
        <v>8</v>
      </c>
      <c r="AG250" t="s">
        <v>227</v>
      </c>
      <c r="AH250" t="s">
        <v>310</v>
      </c>
      <c r="AI250">
        <f t="shared" si="202"/>
        <v>0</v>
      </c>
      <c r="AJ250">
        <f t="shared" si="203"/>
        <v>0</v>
      </c>
      <c r="AK250">
        <f t="shared" si="204"/>
        <v>0</v>
      </c>
      <c r="AL250">
        <f t="shared" si="205"/>
        <v>0</v>
      </c>
      <c r="AM250">
        <f t="shared" si="197"/>
        <v>0</v>
      </c>
      <c r="AN250">
        <f t="shared" si="206"/>
        <v>0</v>
      </c>
      <c r="AO250">
        <f t="shared" si="194"/>
        <v>0</v>
      </c>
      <c r="AP250">
        <f t="shared" si="207"/>
        <v>0</v>
      </c>
      <c r="AQ250">
        <f t="shared" si="208"/>
        <v>0</v>
      </c>
      <c r="AR250">
        <f t="shared" si="198"/>
        <v>1</v>
      </c>
      <c r="AS250">
        <f t="shared" si="189"/>
        <v>0</v>
      </c>
      <c r="AT250">
        <f t="shared" si="188"/>
        <v>1</v>
      </c>
      <c r="AU250" t="str">
        <f t="shared" si="187"/>
        <v/>
      </c>
      <c r="AV250" s="80">
        <v>288.5</v>
      </c>
      <c r="AW250" s="80">
        <v>60.5</v>
      </c>
      <c r="AX250">
        <f>V250/(1+U250)</f>
        <v>-0.55304600983787666</v>
      </c>
      <c r="AY250">
        <f>T250/(1+U250)</f>
        <v>0.18504660636105111</v>
      </c>
    </row>
    <row r="251" spans="1:51" x14ac:dyDescent="0.2">
      <c r="A251" t="s">
        <v>306</v>
      </c>
      <c r="B251" t="s">
        <v>307</v>
      </c>
      <c r="C251" t="s">
        <v>442</v>
      </c>
      <c r="D251">
        <f t="shared" si="191"/>
        <v>1.557175</v>
      </c>
      <c r="F251">
        <f t="shared" si="192"/>
        <v>1.563625</v>
      </c>
      <c r="H251">
        <f t="shared" si="193"/>
        <v>1.5690124999999999</v>
      </c>
      <c r="J251" s="73">
        <f t="shared" si="195"/>
        <v>1.5581231979630321</v>
      </c>
      <c r="K251" s="73"/>
      <c r="L251" s="73">
        <f t="shared" si="196"/>
        <v>4.7121062887882648E-3</v>
      </c>
      <c r="M251" s="73"/>
      <c r="N251">
        <f t="shared" si="200"/>
        <v>84.526311648453472</v>
      </c>
      <c r="P251" s="99" t="s">
        <v>79</v>
      </c>
      <c r="Q251" s="37">
        <v>61.25</v>
      </c>
      <c r="R251" s="81" t="s">
        <v>162</v>
      </c>
      <c r="S251" s="81" t="s">
        <v>309</v>
      </c>
      <c r="T251" s="81">
        <f>(T250+T252)/(SQRT((T250+T252)^2+(U250+U252)^2+(V250+V252)^2))</f>
        <v>0.29315817405264916</v>
      </c>
      <c r="U251" s="81">
        <f>(U250+U252)/(SQRT((T250+T252)^2+(U250+U252)^2+(V250+V252)^2))</f>
        <v>0.49189910617619104</v>
      </c>
      <c r="V251" s="81">
        <f>(V250+V252)/(SQRT((T250+T252)^2+(U250+U252)^2+(V250+V252)^2))</f>
        <v>-0.81981312158880515</v>
      </c>
      <c r="W251" s="73">
        <f t="shared" si="199"/>
        <v>83.16355072287331</v>
      </c>
      <c r="X251" s="73">
        <f t="shared" si="201"/>
        <v>55.231985377076263</v>
      </c>
      <c r="AD251" s="73" t="s">
        <v>8</v>
      </c>
      <c r="AE251" s="73" t="s">
        <v>8</v>
      </c>
      <c r="AG251" t="s">
        <v>227</v>
      </c>
      <c r="AH251" t="s">
        <v>310</v>
      </c>
      <c r="AI251">
        <f t="shared" si="202"/>
        <v>0</v>
      </c>
      <c r="AJ251">
        <f t="shared" si="203"/>
        <v>0</v>
      </c>
      <c r="AK251">
        <f t="shared" si="204"/>
        <v>0</v>
      </c>
      <c r="AL251">
        <f t="shared" si="205"/>
        <v>0</v>
      </c>
      <c r="AM251">
        <f t="shared" si="197"/>
        <v>0</v>
      </c>
      <c r="AN251">
        <f t="shared" si="206"/>
        <v>0</v>
      </c>
      <c r="AO251">
        <f t="shared" si="194"/>
        <v>0</v>
      </c>
      <c r="AP251">
        <f t="shared" si="207"/>
        <v>0</v>
      </c>
      <c r="AQ251">
        <f t="shared" si="208"/>
        <v>0</v>
      </c>
      <c r="AR251">
        <f t="shared" si="198"/>
        <v>1</v>
      </c>
      <c r="AS251">
        <f t="shared" si="189"/>
        <v>0</v>
      </c>
      <c r="AT251">
        <f t="shared" si="188"/>
        <v>1</v>
      </c>
      <c r="AU251" t="str">
        <f t="shared" si="187"/>
        <v/>
      </c>
    </row>
    <row r="252" spans="1:51" x14ac:dyDescent="0.2">
      <c r="A252" t="s">
        <v>306</v>
      </c>
      <c r="B252" t="s">
        <v>307</v>
      </c>
      <c r="C252" t="s">
        <v>443</v>
      </c>
      <c r="D252">
        <f t="shared" si="191"/>
        <v>1.55775</v>
      </c>
      <c r="F252">
        <f t="shared" si="192"/>
        <v>1.5642499999999999</v>
      </c>
      <c r="H252">
        <f t="shared" si="193"/>
        <v>1.569625</v>
      </c>
      <c r="J252" s="73">
        <f t="shared" si="195"/>
        <v>1.5587047170153532</v>
      </c>
      <c r="K252" s="73"/>
      <c r="L252" s="73">
        <f t="shared" si="196"/>
        <v>4.7494295300951617E-3</v>
      </c>
      <c r="M252" s="73"/>
      <c r="N252">
        <f t="shared" si="200"/>
        <v>84.239024121617774</v>
      </c>
      <c r="P252" s="99" t="s">
        <v>79</v>
      </c>
      <c r="Q252" s="37">
        <v>62.5</v>
      </c>
      <c r="R252" s="81" t="s">
        <v>162</v>
      </c>
      <c r="S252" s="81" t="s">
        <v>309</v>
      </c>
      <c r="T252" s="81">
        <f>(T250+T254)/(SQRT((T250+T254)^2+(U250+U254)^2+(V250+V254)^2))</f>
        <v>0.31005464536840471</v>
      </c>
      <c r="U252" s="81">
        <f>(U250+U254)/(SQRT((T250+T254)^2+(U250+U254)^2+(V250+V254)^2))</f>
        <v>0.4912172830085948</v>
      </c>
      <c r="V252" s="81">
        <f>(V250+V254)/(SQRT((T250+T254)^2+(U250+U254)^2+(V250+V254)^2))</f>
        <v>-0.81398507219673688</v>
      </c>
      <c r="W252" s="73">
        <f t="shared" si="199"/>
        <v>82.304839844271797</v>
      </c>
      <c r="X252" s="73">
        <f t="shared" si="201"/>
        <v>54.236755376870114</v>
      </c>
      <c r="AD252" s="73" t="s">
        <v>8</v>
      </c>
      <c r="AE252" s="73" t="s">
        <v>8</v>
      </c>
      <c r="AG252" t="s">
        <v>227</v>
      </c>
      <c r="AH252" t="s">
        <v>310</v>
      </c>
      <c r="AI252">
        <f t="shared" si="202"/>
        <v>0</v>
      </c>
      <c r="AJ252">
        <f t="shared" si="203"/>
        <v>0</v>
      </c>
      <c r="AK252">
        <f t="shared" si="204"/>
        <v>0</v>
      </c>
      <c r="AL252">
        <f t="shared" si="205"/>
        <v>0</v>
      </c>
      <c r="AM252">
        <f t="shared" si="197"/>
        <v>0</v>
      </c>
      <c r="AN252">
        <f t="shared" si="206"/>
        <v>0</v>
      </c>
      <c r="AO252">
        <f t="shared" si="194"/>
        <v>0</v>
      </c>
      <c r="AP252">
        <f t="shared" si="207"/>
        <v>0</v>
      </c>
      <c r="AQ252">
        <f t="shared" si="208"/>
        <v>0</v>
      </c>
      <c r="AR252">
        <f t="shared" si="198"/>
        <v>1</v>
      </c>
      <c r="AS252">
        <f t="shared" si="189"/>
        <v>0</v>
      </c>
      <c r="AT252">
        <f t="shared" si="188"/>
        <v>1</v>
      </c>
      <c r="AU252" t="str">
        <f t="shared" si="187"/>
        <v/>
      </c>
    </row>
    <row r="253" spans="1:51" x14ac:dyDescent="0.2">
      <c r="A253" t="s">
        <v>306</v>
      </c>
      <c r="B253" t="s">
        <v>307</v>
      </c>
      <c r="C253" t="s">
        <v>444</v>
      </c>
      <c r="D253">
        <f t="shared" si="191"/>
        <v>1.558325</v>
      </c>
      <c r="F253">
        <f t="shared" si="192"/>
        <v>1.564875</v>
      </c>
      <c r="H253">
        <f t="shared" si="193"/>
        <v>1.5702375</v>
      </c>
      <c r="J253" s="73">
        <f t="shared" si="195"/>
        <v>1.5592862355913764</v>
      </c>
      <c r="K253" s="73"/>
      <c r="L253" s="73">
        <f t="shared" si="196"/>
        <v>4.786752780076009E-3</v>
      </c>
      <c r="M253" s="73"/>
      <c r="N253">
        <f t="shared" si="200"/>
        <v>83.953414211879917</v>
      </c>
      <c r="P253" s="99" t="s">
        <v>79</v>
      </c>
      <c r="Q253" s="37">
        <v>63.75</v>
      </c>
      <c r="R253" s="81" t="s">
        <v>162</v>
      </c>
      <c r="S253" s="81" t="s">
        <v>309</v>
      </c>
      <c r="T253" s="81">
        <f>(T252+T254)/(SQRT((T252+T254)^2+(U252+U254)^2+(V252+V254)^2))</f>
        <v>0.32685192344842001</v>
      </c>
      <c r="U253" s="81">
        <f>(U252+U254)/(SQRT((T252+T254)^2+(U252+U254)^2+(V252+V254)^2))</f>
        <v>0.49037830873076366</v>
      </c>
      <c r="V253" s="81">
        <f>(V252+V254)/(SQRT((T252+T254)^2+(U252+U254)^2+(V252+V254)^2))</f>
        <v>-0.8078966112470235</v>
      </c>
      <c r="W253" s="73">
        <f t="shared" si="199"/>
        <v>81.446868380928379</v>
      </c>
      <c r="X253" s="73">
        <f t="shared" si="201"/>
        <v>53.242286529239699</v>
      </c>
      <c r="AD253" s="73" t="s">
        <v>8</v>
      </c>
      <c r="AE253" s="73" t="s">
        <v>8</v>
      </c>
      <c r="AG253" t="s">
        <v>227</v>
      </c>
      <c r="AH253" t="s">
        <v>310</v>
      </c>
      <c r="AI253">
        <f t="shared" si="202"/>
        <v>0</v>
      </c>
      <c r="AJ253">
        <f t="shared" si="203"/>
        <v>0</v>
      </c>
      <c r="AK253">
        <f t="shared" si="204"/>
        <v>0</v>
      </c>
      <c r="AL253">
        <f t="shared" si="205"/>
        <v>0</v>
      </c>
      <c r="AM253">
        <f t="shared" si="197"/>
        <v>0</v>
      </c>
      <c r="AN253">
        <f t="shared" si="206"/>
        <v>0</v>
      </c>
      <c r="AO253">
        <f t="shared" si="194"/>
        <v>0</v>
      </c>
      <c r="AP253">
        <f t="shared" si="207"/>
        <v>0</v>
      </c>
      <c r="AQ253">
        <f t="shared" si="208"/>
        <v>0</v>
      </c>
      <c r="AR253">
        <f t="shared" si="198"/>
        <v>1</v>
      </c>
      <c r="AS253">
        <f t="shared" si="189"/>
        <v>0</v>
      </c>
      <c r="AT253">
        <f t="shared" si="188"/>
        <v>1</v>
      </c>
      <c r="AU253" t="str">
        <f t="shared" si="187"/>
        <v/>
      </c>
    </row>
    <row r="254" spans="1:51" x14ac:dyDescent="0.2">
      <c r="A254" t="s">
        <v>306</v>
      </c>
      <c r="B254" t="s">
        <v>307</v>
      </c>
      <c r="C254" s="72" t="s">
        <v>445</v>
      </c>
      <c r="D254">
        <f t="shared" si="191"/>
        <v>1.5589</v>
      </c>
      <c r="F254">
        <f t="shared" si="192"/>
        <v>1.5654999999999999</v>
      </c>
      <c r="H254">
        <f t="shared" si="193"/>
        <v>1.5708500000000001</v>
      </c>
      <c r="J254" s="73">
        <f t="shared" si="195"/>
        <v>1.5598677536916765</v>
      </c>
      <c r="K254" s="73"/>
      <c r="L254" s="73">
        <f t="shared" si="196"/>
        <v>4.8240760386673021E-3</v>
      </c>
      <c r="M254" s="73"/>
      <c r="N254">
        <f t="shared" si="200"/>
        <v>83.669460225353248</v>
      </c>
      <c r="P254" s="99" t="s">
        <v>79</v>
      </c>
      <c r="Q254" s="37">
        <v>65</v>
      </c>
      <c r="R254" s="81" t="s">
        <v>162</v>
      </c>
      <c r="S254" s="81" t="s">
        <v>309</v>
      </c>
      <c r="T254" s="81">
        <f>COS(RADIANS(AV254))*SIN(RADIANS(AW254))</f>
        <v>0.34354463447750055</v>
      </c>
      <c r="U254" s="81">
        <f>COS(RADIANS(AW254))</f>
        <v>0.48938245174884626</v>
      </c>
      <c r="V254" s="81">
        <f>SIN(RADIANS(AV254))*SIN(RADIANS(AW254))</f>
        <v>-0.80154968657096282</v>
      </c>
      <c r="W254" s="73">
        <f t="shared" si="199"/>
        <v>80.589723475844423</v>
      </c>
      <c r="X254" s="73">
        <f t="shared" si="201"/>
        <v>52.24862741467475</v>
      </c>
      <c r="AD254" s="73" t="s">
        <v>8</v>
      </c>
      <c r="AE254" s="73" t="s">
        <v>8</v>
      </c>
      <c r="AG254" t="s">
        <v>227</v>
      </c>
      <c r="AH254" t="s">
        <v>310</v>
      </c>
      <c r="AI254">
        <f t="shared" si="202"/>
        <v>0</v>
      </c>
      <c r="AJ254">
        <f t="shared" si="203"/>
        <v>0</v>
      </c>
      <c r="AK254">
        <f t="shared" si="204"/>
        <v>0</v>
      </c>
      <c r="AL254">
        <f t="shared" si="205"/>
        <v>0</v>
      </c>
      <c r="AM254">
        <f t="shared" si="197"/>
        <v>0</v>
      </c>
      <c r="AN254">
        <f t="shared" si="206"/>
        <v>0</v>
      </c>
      <c r="AO254">
        <f t="shared" si="194"/>
        <v>0</v>
      </c>
      <c r="AP254">
        <f t="shared" si="207"/>
        <v>0</v>
      </c>
      <c r="AQ254">
        <f t="shared" si="208"/>
        <v>0</v>
      </c>
      <c r="AR254">
        <f t="shared" si="198"/>
        <v>1</v>
      </c>
      <c r="AS254">
        <f t="shared" si="189"/>
        <v>0</v>
      </c>
      <c r="AT254">
        <f t="shared" si="188"/>
        <v>1</v>
      </c>
      <c r="AU254" t="str">
        <f t="shared" si="187"/>
        <v/>
      </c>
      <c r="AV254" s="80">
        <v>293.2</v>
      </c>
      <c r="AW254" s="80">
        <v>60.7</v>
      </c>
      <c r="AX254">
        <f>V254/(1+U254)</f>
        <v>-0.53817586317723565</v>
      </c>
      <c r="AY254">
        <f>T254/(1+U254)</f>
        <v>0.23066246958536898</v>
      </c>
    </row>
    <row r="255" spans="1:51" x14ac:dyDescent="0.2">
      <c r="A255" t="s">
        <v>306</v>
      </c>
      <c r="B255" t="s">
        <v>307</v>
      </c>
      <c r="C255" t="s">
        <v>446</v>
      </c>
      <c r="D255">
        <f t="shared" si="191"/>
        <v>1.5594749999999999</v>
      </c>
      <c r="F255">
        <f t="shared" si="192"/>
        <v>1.566125</v>
      </c>
      <c r="H255">
        <f t="shared" si="193"/>
        <v>1.5714625</v>
      </c>
      <c r="J255" s="73">
        <f t="shared" si="195"/>
        <v>1.5604492713168274</v>
      </c>
      <c r="K255" s="73"/>
      <c r="L255" s="73">
        <f t="shared" si="196"/>
        <v>4.8613993058066463E-3</v>
      </c>
      <c r="M255" s="73"/>
      <c r="N255">
        <f t="shared" si="200"/>
        <v>83.387140871841879</v>
      </c>
      <c r="P255" s="99" t="s">
        <v>79</v>
      </c>
      <c r="Q255" s="37">
        <v>66.25</v>
      </c>
      <c r="R255" s="81" t="s">
        <v>162</v>
      </c>
      <c r="S255" s="81" t="s">
        <v>309</v>
      </c>
      <c r="T255" s="81">
        <f>(T254+T256)/(SQRT((T254+T256)^2+(U254+U256)^2+(V254+V256)^2))</f>
        <v>0.35724536622246222</v>
      </c>
      <c r="U255" s="81">
        <f>(U254+U256)/(SQRT((T254+T256)^2+(U254+U256)^2+(V254+V256)^2))</f>
        <v>0.49031349875879149</v>
      </c>
      <c r="V255" s="81">
        <f>(V254+V256)/(SQRT((T254+T256)^2+(U254+U256)^2+(V254+V256)^2))</f>
        <v>-0.79496441508251892</v>
      </c>
      <c r="W255" s="73">
        <f t="shared" si="199"/>
        <v>79.936672926847564</v>
      </c>
      <c r="X255" s="73">
        <f t="shared" si="201"/>
        <v>51.380939327065221</v>
      </c>
      <c r="AD255" s="73" t="s">
        <v>8</v>
      </c>
      <c r="AE255" s="73" t="s">
        <v>8</v>
      </c>
      <c r="AG255" t="s">
        <v>227</v>
      </c>
      <c r="AH255" t="s">
        <v>310</v>
      </c>
      <c r="AI255">
        <f t="shared" si="202"/>
        <v>0</v>
      </c>
      <c r="AJ255">
        <f t="shared" si="203"/>
        <v>0</v>
      </c>
      <c r="AK255">
        <f t="shared" si="204"/>
        <v>0</v>
      </c>
      <c r="AL255">
        <f t="shared" si="205"/>
        <v>0</v>
      </c>
      <c r="AM255">
        <f t="shared" si="197"/>
        <v>0</v>
      </c>
      <c r="AN255">
        <f t="shared" si="206"/>
        <v>0</v>
      </c>
      <c r="AO255">
        <f t="shared" si="194"/>
        <v>0</v>
      </c>
      <c r="AP255">
        <f t="shared" si="207"/>
        <v>0</v>
      </c>
      <c r="AQ255">
        <f t="shared" si="208"/>
        <v>0</v>
      </c>
      <c r="AR255">
        <f t="shared" si="198"/>
        <v>1</v>
      </c>
      <c r="AS255">
        <f t="shared" si="189"/>
        <v>0</v>
      </c>
      <c r="AT255">
        <f t="shared" si="188"/>
        <v>1</v>
      </c>
      <c r="AU255" t="str">
        <f t="shared" si="187"/>
        <v/>
      </c>
    </row>
    <row r="256" spans="1:51" x14ac:dyDescent="0.2">
      <c r="A256" t="s">
        <v>306</v>
      </c>
      <c r="B256" t="s">
        <v>307</v>
      </c>
      <c r="C256" t="s">
        <v>447</v>
      </c>
      <c r="D256">
        <f t="shared" si="191"/>
        <v>1.5600499999999999</v>
      </c>
      <c r="F256">
        <f t="shared" si="192"/>
        <v>1.5667499999999999</v>
      </c>
      <c r="H256">
        <f t="shared" si="193"/>
        <v>1.5720750000000001</v>
      </c>
      <c r="J256" s="73">
        <f t="shared" si="195"/>
        <v>1.561030788467402</v>
      </c>
      <c r="K256" s="73"/>
      <c r="L256" s="73">
        <f t="shared" si="196"/>
        <v>4.8987225814316471E-3</v>
      </c>
      <c r="M256" s="73"/>
      <c r="N256">
        <f t="shared" si="200"/>
        <v>83.10643525446477</v>
      </c>
      <c r="P256" s="99" t="s">
        <v>79</v>
      </c>
      <c r="Q256" s="37">
        <v>67.5</v>
      </c>
      <c r="R256" s="81" t="s">
        <v>162</v>
      </c>
      <c r="S256" s="81" t="s">
        <v>309</v>
      </c>
      <c r="T256" s="81">
        <f>(T254+T258)/(SQRT((T254+T258)^2+(U254+U258)^2+(V254+V258)^2))</f>
        <v>0.37086323751281325</v>
      </c>
      <c r="U256" s="81">
        <f>(U254+U258)/(SQRT((T254+T258)^2+(U254+U258)^2+(V254+V258)^2))</f>
        <v>0.49113082113225365</v>
      </c>
      <c r="V256" s="81">
        <f>(V254+V258)/(SQRT((T254+T258)^2+(U254+U258)^2+(V254+V258)^2))</f>
        <v>-0.78819475740166722</v>
      </c>
      <c r="W256" s="73">
        <f t="shared" si="199"/>
        <v>79.284662022048863</v>
      </c>
      <c r="X256" s="73">
        <f t="shared" si="201"/>
        <v>50.513371986518784</v>
      </c>
      <c r="AD256" s="73" t="s">
        <v>8</v>
      </c>
      <c r="AE256" s="73" t="s">
        <v>8</v>
      </c>
      <c r="AG256" t="s">
        <v>227</v>
      </c>
      <c r="AH256" t="s">
        <v>310</v>
      </c>
      <c r="AI256">
        <f t="shared" si="202"/>
        <v>0</v>
      </c>
      <c r="AJ256">
        <f t="shared" si="203"/>
        <v>0</v>
      </c>
      <c r="AK256">
        <f t="shared" si="204"/>
        <v>0</v>
      </c>
      <c r="AL256">
        <f t="shared" si="205"/>
        <v>0</v>
      </c>
      <c r="AM256">
        <f t="shared" si="197"/>
        <v>0</v>
      </c>
      <c r="AN256">
        <f t="shared" si="206"/>
        <v>0</v>
      </c>
      <c r="AO256">
        <f t="shared" si="194"/>
        <v>0</v>
      </c>
      <c r="AP256">
        <f t="shared" si="207"/>
        <v>0</v>
      </c>
      <c r="AQ256">
        <f t="shared" si="208"/>
        <v>0</v>
      </c>
      <c r="AR256">
        <f t="shared" si="198"/>
        <v>1</v>
      </c>
      <c r="AS256">
        <f t="shared" si="189"/>
        <v>0</v>
      </c>
      <c r="AT256">
        <f t="shared" si="188"/>
        <v>1</v>
      </c>
      <c r="AU256" t="str">
        <f t="shared" si="187"/>
        <v/>
      </c>
    </row>
    <row r="257" spans="1:51" x14ac:dyDescent="0.2">
      <c r="A257" t="s">
        <v>306</v>
      </c>
      <c r="B257" t="s">
        <v>307</v>
      </c>
      <c r="C257" t="s">
        <v>448</v>
      </c>
      <c r="D257">
        <f t="shared" si="191"/>
        <v>1.5606249999999999</v>
      </c>
      <c r="F257">
        <f t="shared" si="192"/>
        <v>1.567375</v>
      </c>
      <c r="H257">
        <f t="shared" si="193"/>
        <v>1.5726875</v>
      </c>
      <c r="J257" s="73">
        <f t="shared" si="195"/>
        <v>1.5616123051439714</v>
      </c>
      <c r="K257" s="73"/>
      <c r="L257" s="73">
        <f t="shared" si="196"/>
        <v>4.9360458654807982E-3</v>
      </c>
      <c r="M257" s="73"/>
      <c r="N257">
        <f t="shared" si="200"/>
        <v>82.82732285955062</v>
      </c>
      <c r="P257" s="99" t="s">
        <v>79</v>
      </c>
      <c r="Q257" s="37">
        <v>68.75</v>
      </c>
      <c r="R257" s="81" t="s">
        <v>162</v>
      </c>
      <c r="S257" s="81" t="s">
        <v>309</v>
      </c>
      <c r="T257" s="81">
        <f>(T256+T258)/(SQRT((T256+T258)^2+(U256+U258)^2+(V256+V258)^2))</f>
        <v>0.38439508978272552</v>
      </c>
      <c r="U257" s="81">
        <f>(U256+U258)/(SQRT((T256+T258)^2+(U256+U258)^2+(V256+V258)^2))</f>
        <v>0.49183422929727505</v>
      </c>
      <c r="V257" s="81">
        <f>(V256+V258)/(SQRT((T256+T258)^2+(U256+U258)^2+(V256+V258)^2))</f>
        <v>-0.78124228370108439</v>
      </c>
      <c r="W257" s="73">
        <f t="shared" si="199"/>
        <v>78.6337643040209</v>
      </c>
      <c r="X257" s="73">
        <f t="shared" si="201"/>
        <v>49.645932287678832</v>
      </c>
      <c r="AD257" s="73" t="s">
        <v>8</v>
      </c>
      <c r="AE257" s="73" t="s">
        <v>8</v>
      </c>
      <c r="AG257" t="s">
        <v>227</v>
      </c>
      <c r="AH257" t="s">
        <v>310</v>
      </c>
      <c r="AI257">
        <f t="shared" si="202"/>
        <v>0</v>
      </c>
      <c r="AJ257">
        <f t="shared" si="203"/>
        <v>0</v>
      </c>
      <c r="AK257">
        <f t="shared" si="204"/>
        <v>0</v>
      </c>
      <c r="AL257">
        <f t="shared" si="205"/>
        <v>0</v>
      </c>
      <c r="AM257">
        <f t="shared" si="197"/>
        <v>0</v>
      </c>
      <c r="AN257">
        <f t="shared" si="206"/>
        <v>0</v>
      </c>
      <c r="AO257">
        <f t="shared" si="194"/>
        <v>0</v>
      </c>
      <c r="AP257">
        <f t="shared" si="207"/>
        <v>0</v>
      </c>
      <c r="AQ257">
        <f t="shared" si="208"/>
        <v>0</v>
      </c>
      <c r="AR257">
        <f t="shared" si="198"/>
        <v>1</v>
      </c>
      <c r="AS257">
        <f t="shared" si="189"/>
        <v>0</v>
      </c>
      <c r="AT257">
        <f t="shared" si="188"/>
        <v>1</v>
      </c>
      <c r="AU257" t="str">
        <f t="shared" si="187"/>
        <v/>
      </c>
    </row>
    <row r="258" spans="1:51" x14ac:dyDescent="0.2">
      <c r="A258" t="s">
        <v>306</v>
      </c>
      <c r="B258" t="s">
        <v>307</v>
      </c>
      <c r="C258" s="72" t="s">
        <v>449</v>
      </c>
      <c r="D258">
        <f t="shared" si="191"/>
        <v>1.5611999999999999</v>
      </c>
      <c r="F258">
        <f t="shared" si="192"/>
        <v>1.5680000000000001</v>
      </c>
      <c r="H258">
        <f t="shared" si="193"/>
        <v>1.5733000000000001</v>
      </c>
      <c r="J258" s="73">
        <f t="shared" si="195"/>
        <v>1.5621938213471074</v>
      </c>
      <c r="K258" s="73"/>
      <c r="L258" s="73">
        <f t="shared" si="196"/>
        <v>4.9733691578914829E-3</v>
      </c>
      <c r="M258" s="73"/>
      <c r="N258">
        <f t="shared" si="200"/>
        <v>82.549783546933611</v>
      </c>
      <c r="P258" s="99" t="s">
        <v>79</v>
      </c>
      <c r="Q258" s="37">
        <v>70</v>
      </c>
      <c r="R258" s="81" t="s">
        <v>162</v>
      </c>
      <c r="S258" s="81" t="s">
        <v>309</v>
      </c>
      <c r="T258" s="81">
        <f>COS(RADIANS(AV258))*SIN(RADIANS(AW258))</f>
        <v>0.39783778441785494</v>
      </c>
      <c r="U258" s="81">
        <f>COS(RADIANS(AW258))</f>
        <v>0.49242356010346711</v>
      </c>
      <c r="V258" s="81">
        <f>SIN(RADIANS(AV258))*SIN(RADIANS(AW258))</f>
        <v>-0.7741086065562891</v>
      </c>
      <c r="W258" s="73">
        <f t="shared" si="199"/>
        <v>77.984054402062554</v>
      </c>
      <c r="X258" s="73">
        <f t="shared" si="201"/>
        <v>48.778627597157254</v>
      </c>
      <c r="AD258" s="73" t="s">
        <v>8</v>
      </c>
      <c r="AE258" s="73" t="s">
        <v>8</v>
      </c>
      <c r="AG258" t="s">
        <v>227</v>
      </c>
      <c r="AH258" t="s">
        <v>310</v>
      </c>
      <c r="AI258">
        <f t="shared" si="202"/>
        <v>0</v>
      </c>
      <c r="AJ258">
        <f t="shared" si="203"/>
        <v>0</v>
      </c>
      <c r="AK258">
        <f t="shared" si="204"/>
        <v>0</v>
      </c>
      <c r="AL258">
        <f t="shared" si="205"/>
        <v>0</v>
      </c>
      <c r="AM258">
        <f t="shared" si="197"/>
        <v>0</v>
      </c>
      <c r="AN258">
        <f t="shared" si="206"/>
        <v>0</v>
      </c>
      <c r="AO258">
        <f t="shared" si="194"/>
        <v>0</v>
      </c>
      <c r="AP258">
        <f t="shared" si="207"/>
        <v>0</v>
      </c>
      <c r="AQ258">
        <f t="shared" si="208"/>
        <v>0</v>
      </c>
      <c r="AR258">
        <f t="shared" si="198"/>
        <v>1</v>
      </c>
      <c r="AS258">
        <f t="shared" si="189"/>
        <v>0</v>
      </c>
      <c r="AT258">
        <f t="shared" si="188"/>
        <v>1</v>
      </c>
      <c r="AU258" t="str">
        <f t="shared" si="187"/>
        <v/>
      </c>
      <c r="AV258" s="80">
        <v>297.2</v>
      </c>
      <c r="AW258" s="80">
        <v>60.5</v>
      </c>
      <c r="AX258">
        <f>V258/(1+U258)</f>
        <v>-0.51869229838653941</v>
      </c>
      <c r="AY258">
        <f>T258/(1+U258)</f>
        <v>0.26657163224512048</v>
      </c>
    </row>
    <row r="259" spans="1:51" x14ac:dyDescent="0.2">
      <c r="A259" t="s">
        <v>306</v>
      </c>
      <c r="B259" t="s">
        <v>307</v>
      </c>
      <c r="C259" t="s">
        <v>450</v>
      </c>
      <c r="D259">
        <f t="shared" si="191"/>
        <v>1.5617749999999999</v>
      </c>
      <c r="F259">
        <f t="shared" si="192"/>
        <v>1.5686249999999999</v>
      </c>
      <c r="H259">
        <f t="shared" si="193"/>
        <v>1.5739125</v>
      </c>
      <c r="J259" s="73">
        <f t="shared" si="195"/>
        <v>1.5627753370773798</v>
      </c>
      <c r="K259" s="73"/>
      <c r="L259" s="73">
        <f t="shared" si="196"/>
        <v>5.0106924586017509E-3</v>
      </c>
      <c r="M259" s="73"/>
      <c r="N259">
        <f t="shared" si="200"/>
        <v>82.273797540505853</v>
      </c>
      <c r="P259" s="99" t="s">
        <v>246</v>
      </c>
      <c r="Q259" s="37">
        <v>71.25</v>
      </c>
      <c r="R259" s="81" t="s">
        <v>162</v>
      </c>
      <c r="S259" s="81" t="s">
        <v>309</v>
      </c>
      <c r="T259" s="81">
        <f>(T258+T260)/(SQRT((T258+T260)^2+(U258+U260)^2+(V258+V260)^2))</f>
        <v>0.41135212829295803</v>
      </c>
      <c r="U259" s="81">
        <f>(U258+U260)/(SQRT((T258+T260)^2+(U258+U260)^2+(V258+V260)^2))</f>
        <v>0.49221418602310046</v>
      </c>
      <c r="V259" s="81">
        <f>(V258+V260)/(SQRT((T258+T260)^2+(U258+U260)^2+(V258+V260)^2))</f>
        <v>-0.7671470664914718</v>
      </c>
      <c r="W259" s="73">
        <f t="shared" si="199"/>
        <v>77.307438284385242</v>
      </c>
      <c r="X259" s="73">
        <f t="shared" si="201"/>
        <v>47.919182885362233</v>
      </c>
      <c r="AD259" s="73" t="s">
        <v>8</v>
      </c>
      <c r="AE259" s="73" t="s">
        <v>8</v>
      </c>
      <c r="AG259" t="s">
        <v>227</v>
      </c>
      <c r="AH259" t="s">
        <v>310</v>
      </c>
      <c r="AI259">
        <f t="shared" si="202"/>
        <v>0</v>
      </c>
      <c r="AJ259">
        <f t="shared" si="203"/>
        <v>0</v>
      </c>
      <c r="AK259">
        <f t="shared" si="204"/>
        <v>0</v>
      </c>
      <c r="AL259">
        <f t="shared" si="205"/>
        <v>0</v>
      </c>
      <c r="AM259">
        <f t="shared" si="197"/>
        <v>0</v>
      </c>
      <c r="AN259">
        <f t="shared" si="206"/>
        <v>0</v>
      </c>
      <c r="AO259">
        <f t="shared" si="194"/>
        <v>1</v>
      </c>
      <c r="AP259">
        <f t="shared" si="207"/>
        <v>0</v>
      </c>
      <c r="AQ259">
        <f t="shared" si="208"/>
        <v>0</v>
      </c>
      <c r="AR259">
        <f t="shared" si="198"/>
        <v>1</v>
      </c>
      <c r="AS259">
        <f t="shared" si="189"/>
        <v>0</v>
      </c>
      <c r="AT259">
        <f t="shared" si="188"/>
        <v>2</v>
      </c>
      <c r="AU259" t="str">
        <f t="shared" ref="AU259:AU322" si="209">IF(AT259=$AT$729,AS259,"")</f>
        <v/>
      </c>
    </row>
    <row r="260" spans="1:51" x14ac:dyDescent="0.2">
      <c r="A260" t="s">
        <v>306</v>
      </c>
      <c r="B260" t="s">
        <v>307</v>
      </c>
      <c r="C260" t="s">
        <v>451</v>
      </c>
      <c r="D260">
        <f t="shared" si="191"/>
        <v>1.5623499999999999</v>
      </c>
      <c r="F260">
        <f t="shared" si="192"/>
        <v>1.56925</v>
      </c>
      <c r="H260">
        <f t="shared" si="193"/>
        <v>1.574525</v>
      </c>
      <c r="J260" s="73">
        <f t="shared" si="195"/>
        <v>1.5633568523353571</v>
      </c>
      <c r="K260" s="73"/>
      <c r="L260" s="73">
        <f t="shared" si="196"/>
        <v>5.0480157675512061E-3</v>
      </c>
      <c r="M260" s="73"/>
      <c r="N260">
        <f t="shared" si="200"/>
        <v>81.999345419088272</v>
      </c>
      <c r="P260" s="99" t="s">
        <v>246</v>
      </c>
      <c r="Q260" s="37">
        <v>72.5</v>
      </c>
      <c r="R260" s="81" t="s">
        <v>162</v>
      </c>
      <c r="S260" s="81" t="s">
        <v>309</v>
      </c>
      <c r="T260" s="81">
        <f>(T258+T262)/(SQRT((T258+T262)^2+(U258+U262)^2+(V258+V262)^2))</f>
        <v>0.42477139044036022</v>
      </c>
      <c r="U260" s="81">
        <f>(U258+U262)/(SQRT((T258+T262)^2+(U258+U262)^2+(V258+V262)^2))</f>
        <v>0.49189103940580742</v>
      </c>
      <c r="V260" s="81">
        <f>(V258+V262)/(SQRT((T258+T262)^2+(U258+U262)^2+(V258+V262)^2))</f>
        <v>-0.76000820470284225</v>
      </c>
      <c r="W260" s="73">
        <f t="shared" si="199"/>
        <v>76.632008592150981</v>
      </c>
      <c r="X260" s="73">
        <f t="shared" si="201"/>
        <v>47.060060459337372</v>
      </c>
      <c r="AD260" s="73" t="s">
        <v>8</v>
      </c>
      <c r="AE260" s="73" t="s">
        <v>8</v>
      </c>
      <c r="AG260" t="s">
        <v>227</v>
      </c>
      <c r="AH260" t="s">
        <v>310</v>
      </c>
      <c r="AI260">
        <f t="shared" si="202"/>
        <v>0</v>
      </c>
      <c r="AJ260">
        <f t="shared" si="203"/>
        <v>0</v>
      </c>
      <c r="AK260">
        <f t="shared" si="204"/>
        <v>0</v>
      </c>
      <c r="AL260">
        <f t="shared" si="205"/>
        <v>0</v>
      </c>
      <c r="AM260">
        <f t="shared" si="197"/>
        <v>0</v>
      </c>
      <c r="AN260">
        <f t="shared" si="206"/>
        <v>0</v>
      </c>
      <c r="AO260">
        <f t="shared" si="194"/>
        <v>1</v>
      </c>
      <c r="AP260">
        <f t="shared" si="207"/>
        <v>0</v>
      </c>
      <c r="AQ260">
        <f t="shared" si="208"/>
        <v>0</v>
      </c>
      <c r="AR260">
        <f t="shared" si="198"/>
        <v>1</v>
      </c>
      <c r="AS260">
        <f t="shared" si="189"/>
        <v>0</v>
      </c>
      <c r="AT260">
        <f t="shared" ref="AT260:AT323" si="210">IFERROR(AI260+AJ260+AK260+AN260+AO260+AP260+AQ260+AR260+AM260+AL260,0)</f>
        <v>2</v>
      </c>
      <c r="AU260" t="str">
        <f t="shared" si="209"/>
        <v/>
      </c>
    </row>
    <row r="261" spans="1:51" x14ac:dyDescent="0.2">
      <c r="A261" t="s">
        <v>306</v>
      </c>
      <c r="B261" t="s">
        <v>307</v>
      </c>
      <c r="C261" t="s">
        <v>452</v>
      </c>
      <c r="D261">
        <f t="shared" si="191"/>
        <v>1.5629249999999999</v>
      </c>
      <c r="F261">
        <f t="shared" si="192"/>
        <v>1.5698749999999999</v>
      </c>
      <c r="H261">
        <f t="shared" si="193"/>
        <v>1.5751375000000001</v>
      </c>
      <c r="J261" s="73">
        <f t="shared" si="195"/>
        <v>1.5639383671216081</v>
      </c>
      <c r="K261" s="73"/>
      <c r="L261" s="73">
        <f t="shared" si="196"/>
        <v>5.0853390846776758E-3</v>
      </c>
      <c r="M261" s="73"/>
      <c r="N261">
        <f t="shared" si="200"/>
        <v>81.726408107619037</v>
      </c>
      <c r="P261" s="99" t="s">
        <v>246</v>
      </c>
      <c r="Q261" s="37">
        <v>73.75</v>
      </c>
      <c r="R261" s="81" t="s">
        <v>162</v>
      </c>
      <c r="S261" s="81" t="s">
        <v>309</v>
      </c>
      <c r="T261" s="81">
        <f>(T260+T262)/(SQRT((T260+T262)^2+(U260+U262)^2+(V260+V262)^2))</f>
        <v>0.4380924690731941</v>
      </c>
      <c r="U261" s="81">
        <f>(U260+U262)/(SQRT((T260+T262)^2+(U260+U262)^2+(V260+V262)^2))</f>
        <v>0.49145419494510872</v>
      </c>
      <c r="V261" s="81">
        <f>(V260+V262)/(SQRT((T260+T262)^2+(U260+U262)^2+(V260+V262)^2))</f>
        <v>-0.75269367129809694</v>
      </c>
      <c r="W261" s="73">
        <f t="shared" si="199"/>
        <v>75.957837600642137</v>
      </c>
      <c r="X261" s="73">
        <f t="shared" si="201"/>
        <v>46.201279429699106</v>
      </c>
      <c r="AD261" s="73" t="s">
        <v>8</v>
      </c>
      <c r="AE261" s="73" t="s">
        <v>8</v>
      </c>
      <c r="AG261" t="s">
        <v>227</v>
      </c>
      <c r="AH261" t="s">
        <v>310</v>
      </c>
      <c r="AI261">
        <f t="shared" si="202"/>
        <v>0</v>
      </c>
      <c r="AJ261">
        <f t="shared" si="203"/>
        <v>0</v>
      </c>
      <c r="AK261">
        <f t="shared" si="204"/>
        <v>0</v>
      </c>
      <c r="AL261">
        <f t="shared" si="205"/>
        <v>0</v>
      </c>
      <c r="AM261">
        <f t="shared" si="197"/>
        <v>0</v>
      </c>
      <c r="AN261">
        <f t="shared" si="206"/>
        <v>0</v>
      </c>
      <c r="AO261">
        <f t="shared" si="194"/>
        <v>1</v>
      </c>
      <c r="AP261">
        <f t="shared" si="207"/>
        <v>0</v>
      </c>
      <c r="AQ261">
        <f t="shared" si="208"/>
        <v>0</v>
      </c>
      <c r="AR261">
        <f t="shared" si="198"/>
        <v>1</v>
      </c>
      <c r="AS261">
        <f t="shared" ref="AS261:AS324" si="211">IF(AT261=$AT$729,C261,0)</f>
        <v>0</v>
      </c>
      <c r="AT261">
        <f t="shared" si="210"/>
        <v>2</v>
      </c>
      <c r="AU261" t="str">
        <f t="shared" si="209"/>
        <v/>
      </c>
    </row>
    <row r="262" spans="1:51" x14ac:dyDescent="0.2">
      <c r="A262" t="s">
        <v>306</v>
      </c>
      <c r="B262" t="s">
        <v>307</v>
      </c>
      <c r="C262" s="72" t="s">
        <v>453</v>
      </c>
      <c r="D262">
        <f t="shared" si="191"/>
        <v>1.5634999999999999</v>
      </c>
      <c r="F262">
        <f t="shared" si="192"/>
        <v>1.5705</v>
      </c>
      <c r="H262">
        <f t="shared" si="193"/>
        <v>1.57575</v>
      </c>
      <c r="J262" s="73">
        <f t="shared" si="195"/>
        <v>1.5645198814366996</v>
      </c>
      <c r="K262" s="73"/>
      <c r="L262" s="73">
        <f t="shared" si="196"/>
        <v>5.1226624099198759E-3</v>
      </c>
      <c r="M262" s="73"/>
      <c r="N262">
        <f t="shared" si="200"/>
        <v>81.454966868569599</v>
      </c>
      <c r="P262" s="99" t="s">
        <v>246</v>
      </c>
      <c r="Q262" s="37">
        <v>75</v>
      </c>
      <c r="R262" s="81" t="s">
        <v>162</v>
      </c>
      <c r="S262" s="81" t="s">
        <v>309</v>
      </c>
      <c r="T262" s="81">
        <f>COS(RADIANS(AV262))*SIN(RADIANS(AW262))</f>
        <v>0.45131228509915861</v>
      </c>
      <c r="U262" s="81">
        <f>COS(RADIANS(AW262))</f>
        <v>0.49090375361514094</v>
      </c>
      <c r="V262" s="81">
        <f>SIN(RADIANS(AV262))*SIN(RADIANS(AW262))</f>
        <v>-0.74520515699043632</v>
      </c>
      <c r="W262" s="73">
        <f t="shared" si="199"/>
        <v>75.284998964422726</v>
      </c>
      <c r="X262" s="73">
        <f t="shared" si="201"/>
        <v>45.3428603121313</v>
      </c>
      <c r="AD262" s="73" t="s">
        <v>8</v>
      </c>
      <c r="AE262" s="73" t="s">
        <v>8</v>
      </c>
      <c r="AG262" t="s">
        <v>227</v>
      </c>
      <c r="AH262" t="s">
        <v>310</v>
      </c>
      <c r="AI262">
        <f t="shared" si="202"/>
        <v>0</v>
      </c>
      <c r="AJ262">
        <f t="shared" si="203"/>
        <v>0</v>
      </c>
      <c r="AK262">
        <f t="shared" si="204"/>
        <v>0</v>
      </c>
      <c r="AL262">
        <f t="shared" si="205"/>
        <v>0</v>
      </c>
      <c r="AM262">
        <f t="shared" si="197"/>
        <v>0</v>
      </c>
      <c r="AN262">
        <f t="shared" si="206"/>
        <v>0</v>
      </c>
      <c r="AO262">
        <f t="shared" si="194"/>
        <v>1</v>
      </c>
      <c r="AP262">
        <f t="shared" si="207"/>
        <v>0</v>
      </c>
      <c r="AQ262">
        <f t="shared" si="208"/>
        <v>0</v>
      </c>
      <c r="AR262">
        <f t="shared" si="198"/>
        <v>1</v>
      </c>
      <c r="AS262">
        <f t="shared" si="211"/>
        <v>0</v>
      </c>
      <c r="AT262">
        <f t="shared" si="210"/>
        <v>2</v>
      </c>
      <c r="AU262" t="str">
        <f t="shared" si="209"/>
        <v/>
      </c>
      <c r="AV262" s="80">
        <v>301.2</v>
      </c>
      <c r="AW262" s="80">
        <v>60.6</v>
      </c>
      <c r="AX262">
        <f>V262/(1+U262)</f>
        <v>-0.49983451660341194</v>
      </c>
      <c r="AY262">
        <f>T262/(1+U262)</f>
        <v>0.30271054318886603</v>
      </c>
    </row>
    <row r="263" spans="1:51" x14ac:dyDescent="0.2">
      <c r="A263" t="s">
        <v>306</v>
      </c>
      <c r="B263" t="s">
        <v>307</v>
      </c>
      <c r="C263" t="s">
        <v>454</v>
      </c>
      <c r="D263">
        <f t="shared" si="191"/>
        <v>1.5640749999999999</v>
      </c>
      <c r="F263">
        <f t="shared" si="192"/>
        <v>1.5711249999999999</v>
      </c>
      <c r="H263">
        <f t="shared" si="193"/>
        <v>1.5763625000000001</v>
      </c>
      <c r="J263" s="73">
        <f t="shared" si="195"/>
        <v>1.5651013952811987</v>
      </c>
      <c r="K263" s="73"/>
      <c r="L263" s="73">
        <f t="shared" si="196"/>
        <v>5.1599857432160778E-3</v>
      </c>
      <c r="M263" s="73"/>
      <c r="N263">
        <f t="shared" si="200"/>
        <v>81.185003293682769</v>
      </c>
      <c r="P263" s="99" t="s">
        <v>246</v>
      </c>
      <c r="Q263" s="37">
        <v>76.25</v>
      </c>
      <c r="R263" s="81" t="s">
        <v>162</v>
      </c>
      <c r="S263" s="81" t="s">
        <v>309</v>
      </c>
      <c r="T263" s="81">
        <f>(T262+T264)/(SQRT((T262+T264)^2+(U262+U264)^2+(V262+V264)^2))</f>
        <v>0.46461628825618934</v>
      </c>
      <c r="U263" s="81">
        <f>(U262+U264)/(SQRT((T262+T264)^2+(U262+U264)^2+(V262+V264)^2))</f>
        <v>0.48878281715785116</v>
      </c>
      <c r="V263" s="81">
        <f>(V262+V264)/(SQRT((T262+T264)^2+(U262+U264)^2+(V262+V264)^2))</f>
        <v>-0.738392214435036</v>
      </c>
      <c r="W263" s="73">
        <f t="shared" si="199"/>
        <v>74.560869366708332</v>
      </c>
      <c r="X263" s="73">
        <f t="shared" si="201"/>
        <v>44.513018009817337</v>
      </c>
      <c r="AD263" s="73" t="s">
        <v>8</v>
      </c>
      <c r="AE263" s="73" t="s">
        <v>8</v>
      </c>
      <c r="AG263" t="s">
        <v>227</v>
      </c>
      <c r="AH263" t="s">
        <v>310</v>
      </c>
      <c r="AI263">
        <f t="shared" si="202"/>
        <v>0</v>
      </c>
      <c r="AJ263">
        <f t="shared" si="203"/>
        <v>0</v>
      </c>
      <c r="AK263">
        <f t="shared" si="204"/>
        <v>0</v>
      </c>
      <c r="AL263">
        <f t="shared" si="205"/>
        <v>0</v>
      </c>
      <c r="AM263">
        <f t="shared" si="197"/>
        <v>0</v>
      </c>
      <c r="AN263">
        <f t="shared" si="206"/>
        <v>0</v>
      </c>
      <c r="AO263">
        <f t="shared" si="194"/>
        <v>1</v>
      </c>
      <c r="AP263">
        <f t="shared" si="207"/>
        <v>0</v>
      </c>
      <c r="AQ263">
        <f t="shared" si="208"/>
        <v>0</v>
      </c>
      <c r="AR263">
        <f t="shared" si="198"/>
        <v>1</v>
      </c>
      <c r="AS263">
        <f t="shared" si="211"/>
        <v>0</v>
      </c>
      <c r="AT263">
        <f t="shared" si="210"/>
        <v>2</v>
      </c>
      <c r="AU263" t="str">
        <f t="shared" si="209"/>
        <v/>
      </c>
    </row>
    <row r="264" spans="1:51" x14ac:dyDescent="0.2">
      <c r="A264" t="s">
        <v>306</v>
      </c>
      <c r="B264" t="s">
        <v>307</v>
      </c>
      <c r="C264" t="s">
        <v>455</v>
      </c>
      <c r="D264">
        <f t="shared" si="191"/>
        <v>1.5646499999999999</v>
      </c>
      <c r="F264">
        <f t="shared" si="192"/>
        <v>1.57175</v>
      </c>
      <c r="H264">
        <f t="shared" si="193"/>
        <v>1.576975</v>
      </c>
      <c r="J264" s="73">
        <f t="shared" si="195"/>
        <v>1.5656829086556701</v>
      </c>
      <c r="K264" s="73"/>
      <c r="L264" s="73">
        <f t="shared" si="196"/>
        <v>5.1973090845074399E-3</v>
      </c>
      <c r="M264" s="73"/>
      <c r="N264">
        <f t="shared" si="200"/>
        <v>80.916499295918882</v>
      </c>
      <c r="P264" s="99" t="s">
        <v>246</v>
      </c>
      <c r="Q264" s="37">
        <v>77.5</v>
      </c>
      <c r="R264" s="81" t="s">
        <v>162</v>
      </c>
      <c r="S264" s="81" t="s">
        <v>309</v>
      </c>
      <c r="T264" s="81">
        <f>(T262+T266)/(SQRT((T262+T266)^2+(U262+U266)^2+(V262+V266)^2))</f>
        <v>0.47781440022352911</v>
      </c>
      <c r="U264" s="81">
        <f>(U262+U266)/(SQRT((T262+T266)^2+(U262+U266)^2+(V262+V266)^2))</f>
        <v>0.486550481691707</v>
      </c>
      <c r="V264" s="81">
        <f>(V262+V266)/(SQRT((T262+T266)^2+(U262+U266)^2+(V262+V266)^2))</f>
        <v>-0.73141098412903061</v>
      </c>
      <c r="W264" s="73">
        <f t="shared" si="199"/>
        <v>73.837822557308414</v>
      </c>
      <c r="X264" s="73">
        <f t="shared" si="201"/>
        <v>43.684248990646118</v>
      </c>
      <c r="AD264" s="73" t="s">
        <v>8</v>
      </c>
      <c r="AE264" s="73" t="s">
        <v>8</v>
      </c>
      <c r="AG264" t="s">
        <v>227</v>
      </c>
      <c r="AH264" t="s">
        <v>310</v>
      </c>
      <c r="AI264">
        <f t="shared" si="202"/>
        <v>0</v>
      </c>
      <c r="AJ264">
        <f t="shared" si="203"/>
        <v>0</v>
      </c>
      <c r="AK264">
        <f t="shared" si="204"/>
        <v>0</v>
      </c>
      <c r="AL264">
        <f t="shared" si="205"/>
        <v>0</v>
      </c>
      <c r="AM264">
        <f t="shared" si="197"/>
        <v>0</v>
      </c>
      <c r="AN264">
        <f t="shared" si="206"/>
        <v>0</v>
      </c>
      <c r="AO264">
        <f t="shared" si="194"/>
        <v>1</v>
      </c>
      <c r="AP264">
        <f t="shared" si="207"/>
        <v>0</v>
      </c>
      <c r="AQ264">
        <f t="shared" si="208"/>
        <v>0</v>
      </c>
      <c r="AR264">
        <f t="shared" si="198"/>
        <v>1</v>
      </c>
      <c r="AS264">
        <f t="shared" si="211"/>
        <v>0</v>
      </c>
      <c r="AT264">
        <f t="shared" si="210"/>
        <v>2</v>
      </c>
      <c r="AU264" t="str">
        <f t="shared" si="209"/>
        <v/>
      </c>
    </row>
    <row r="265" spans="1:51" x14ac:dyDescent="0.2">
      <c r="A265" t="s">
        <v>306</v>
      </c>
      <c r="B265" t="s">
        <v>307</v>
      </c>
      <c r="C265" t="s">
        <v>456</v>
      </c>
      <c r="D265">
        <f t="shared" si="191"/>
        <v>1.5652249999999999</v>
      </c>
      <c r="F265">
        <f t="shared" si="192"/>
        <v>1.5723749999999999</v>
      </c>
      <c r="H265">
        <f t="shared" si="193"/>
        <v>1.5775875000000001</v>
      </c>
      <c r="J265" s="73">
        <f t="shared" si="195"/>
        <v>1.5662644215606785</v>
      </c>
      <c r="K265" s="73"/>
      <c r="L265" s="73">
        <f t="shared" si="196"/>
        <v>5.2346324337309014E-3</v>
      </c>
      <c r="M265" s="73"/>
      <c r="N265">
        <f t="shared" si="200"/>
        <v>80.649437101697742</v>
      </c>
      <c r="P265" s="99" t="s">
        <v>246</v>
      </c>
      <c r="Q265" s="37">
        <v>78.75</v>
      </c>
      <c r="R265" s="81" t="s">
        <v>162</v>
      </c>
      <c r="S265" s="81" t="s">
        <v>309</v>
      </c>
      <c r="T265" s="81">
        <f>(T264+T266)/(SQRT((T264+T266)^2+(U264+U266)^2+(V264+V266)^2))</f>
        <v>0.49090361300551943</v>
      </c>
      <c r="U265" s="81">
        <f>(U264+U266)/(SQRT((T264+T266)^2+(U264+U266)^2+(V264+V266)^2))</f>
        <v>0.48420725599064568</v>
      </c>
      <c r="V265" s="81">
        <f>(V264+V266)/(SQRT((T264+T266)^2+(U264+U266)^2+(V264+V266)^2))</f>
        <v>-0.72426305717200334</v>
      </c>
      <c r="W265" s="73">
        <f t="shared" si="199"/>
        <v>73.115920120210916</v>
      </c>
      <c r="X265" s="73">
        <f t="shared" si="201"/>
        <v>42.856618269310204</v>
      </c>
      <c r="AD265" s="73" t="s">
        <v>8</v>
      </c>
      <c r="AE265" s="73" t="s">
        <v>8</v>
      </c>
      <c r="AG265" t="s">
        <v>227</v>
      </c>
      <c r="AH265" t="s">
        <v>310</v>
      </c>
      <c r="AI265">
        <f t="shared" si="202"/>
        <v>0</v>
      </c>
      <c r="AJ265">
        <f t="shared" si="203"/>
        <v>0</v>
      </c>
      <c r="AK265">
        <f t="shared" si="204"/>
        <v>0</v>
      </c>
      <c r="AL265">
        <f t="shared" si="205"/>
        <v>0</v>
      </c>
      <c r="AM265">
        <f t="shared" si="197"/>
        <v>0</v>
      </c>
      <c r="AN265">
        <f t="shared" si="206"/>
        <v>0</v>
      </c>
      <c r="AO265">
        <f t="shared" si="194"/>
        <v>1</v>
      </c>
      <c r="AP265">
        <f t="shared" si="207"/>
        <v>0</v>
      </c>
      <c r="AQ265">
        <f t="shared" si="208"/>
        <v>0</v>
      </c>
      <c r="AR265">
        <f t="shared" si="198"/>
        <v>1</v>
      </c>
      <c r="AS265">
        <f t="shared" si="211"/>
        <v>0</v>
      </c>
      <c r="AT265">
        <f t="shared" si="210"/>
        <v>2</v>
      </c>
      <c r="AU265" t="str">
        <f t="shared" si="209"/>
        <v/>
      </c>
    </row>
    <row r="266" spans="1:51" x14ac:dyDescent="0.2">
      <c r="A266" t="s">
        <v>306</v>
      </c>
      <c r="B266" t="s">
        <v>307</v>
      </c>
      <c r="C266" s="72" t="s">
        <v>457</v>
      </c>
      <c r="D266">
        <f t="shared" si="191"/>
        <v>1.5657999999999999</v>
      </c>
      <c r="F266">
        <f t="shared" si="192"/>
        <v>1.573</v>
      </c>
      <c r="H266">
        <f t="shared" si="193"/>
        <v>1.5782</v>
      </c>
      <c r="J266" s="73">
        <f t="shared" si="195"/>
        <v>1.566845933996788</v>
      </c>
      <c r="K266" s="73"/>
      <c r="L266" s="73">
        <f t="shared" si="196"/>
        <v>5.2719557908271764E-3</v>
      </c>
      <c r="M266" s="73"/>
      <c r="N266">
        <f t="shared" si="200"/>
        <v>80.383799243329534</v>
      </c>
      <c r="P266" s="99" t="s">
        <v>246</v>
      </c>
      <c r="Q266" s="37">
        <v>80</v>
      </c>
      <c r="R266" s="81" t="s">
        <v>162</v>
      </c>
      <c r="S266" s="81" t="s">
        <v>309</v>
      </c>
      <c r="T266" s="81">
        <f>COS(RADIANS(AV266))*SIN(RADIANS(AW266))</f>
        <v>0.50388094342583045</v>
      </c>
      <c r="U266" s="81">
        <f>COS(RADIANS(AW266))</f>
        <v>0.48175367410171516</v>
      </c>
      <c r="V266" s="81">
        <f>SIN(RADIANS(AV266))*SIN(RADIANS(AW266))</f>
        <v>-0.71695006265554762</v>
      </c>
      <c r="W266" s="73">
        <f t="shared" si="199"/>
        <v>72.395225180171153</v>
      </c>
      <c r="X266" s="73">
        <f t="shared" si="201"/>
        <v>42.030195805775989</v>
      </c>
      <c r="AD266" s="73" t="s">
        <v>8</v>
      </c>
      <c r="AE266" s="73" t="s">
        <v>8</v>
      </c>
      <c r="AG266" t="s">
        <v>227</v>
      </c>
      <c r="AH266" t="s">
        <v>310</v>
      </c>
      <c r="AI266">
        <f t="shared" si="202"/>
        <v>0</v>
      </c>
      <c r="AJ266">
        <f t="shared" si="203"/>
        <v>0</v>
      </c>
      <c r="AK266">
        <f t="shared" si="204"/>
        <v>0</v>
      </c>
      <c r="AL266">
        <f t="shared" si="205"/>
        <v>0</v>
      </c>
      <c r="AM266">
        <f t="shared" si="197"/>
        <v>0</v>
      </c>
      <c r="AN266">
        <f t="shared" si="206"/>
        <v>0</v>
      </c>
      <c r="AO266">
        <f t="shared" si="194"/>
        <v>1</v>
      </c>
      <c r="AP266">
        <f t="shared" si="207"/>
        <v>0</v>
      </c>
      <c r="AQ266">
        <f t="shared" si="208"/>
        <v>0</v>
      </c>
      <c r="AR266">
        <f t="shared" si="198"/>
        <v>1</v>
      </c>
      <c r="AS266">
        <f t="shared" si="211"/>
        <v>0</v>
      </c>
      <c r="AT266">
        <f t="shared" si="210"/>
        <v>2</v>
      </c>
      <c r="AU266" t="str">
        <f t="shared" si="209"/>
        <v/>
      </c>
      <c r="AV266" s="80">
        <v>305.10000000000002</v>
      </c>
      <c r="AW266" s="80">
        <v>61.2</v>
      </c>
      <c r="AX266">
        <f>V266/(1+U266)</f>
        <v>-0.48385239408310216</v>
      </c>
      <c r="AY266">
        <f>T266/(1+U266)</f>
        <v>0.34005715810443232</v>
      </c>
    </row>
    <row r="267" spans="1:51" x14ac:dyDescent="0.2">
      <c r="A267" t="s">
        <v>306</v>
      </c>
      <c r="B267" t="s">
        <v>307</v>
      </c>
      <c r="C267" t="s">
        <v>458</v>
      </c>
      <c r="D267">
        <f t="shared" ref="D267:D281" si="212">(($D$282-$D$202)/100)*Q267+$D$202</f>
        <v>1.5663749999999999</v>
      </c>
      <c r="F267">
        <f t="shared" ref="F267:F281" si="213">(($F$282-$F$202)/100)*Q267+$F$202</f>
        <v>1.5736250000000001</v>
      </c>
      <c r="H267">
        <f t="shared" ref="H267:H281" si="214">(($H$282-$H$202)/100)*Q267+$H$202</f>
        <v>1.5788125</v>
      </c>
      <c r="J267" s="73">
        <f t="shared" si="195"/>
        <v>1.5674274459645607</v>
      </c>
      <c r="K267" s="73"/>
      <c r="L267" s="73">
        <f t="shared" si="196"/>
        <v>5.3092791557358687E-3</v>
      </c>
      <c r="M267" s="73"/>
      <c r="N267">
        <f t="shared" si="200"/>
        <v>80.119568551722722</v>
      </c>
      <c r="P267" s="99" t="s">
        <v>246</v>
      </c>
      <c r="Q267" s="37">
        <v>81.25</v>
      </c>
      <c r="R267" s="81" t="s">
        <v>162</v>
      </c>
      <c r="S267" s="81" t="s">
        <v>309</v>
      </c>
      <c r="T267" s="81">
        <f>(T266+T268)/(SQRT((T266+T268)^2+(U266+U268)^2+(V266+V268)^2))</f>
        <v>0.50765926843715359</v>
      </c>
      <c r="U267" s="81">
        <f>(U266+U268)/(SQRT((T266+T268)^2+(U266+U268)^2+(V266+V268)^2))</f>
        <v>0.48025062344622416</v>
      </c>
      <c r="V267" s="81">
        <f>(V266+V268)/(SQRT((T266+T268)^2+(U266+U268)^2+(V266+V268)^2))</f>
        <v>-0.71529113362977392</v>
      </c>
      <c r="W267" s="73">
        <f t="shared" si="199"/>
        <v>72.161397002722794</v>
      </c>
      <c r="X267" s="73">
        <f t="shared" si="201"/>
        <v>41.810902728865933</v>
      </c>
      <c r="AD267" s="73" t="s">
        <v>8</v>
      </c>
      <c r="AE267" s="73" t="s">
        <v>8</v>
      </c>
      <c r="AG267" t="s">
        <v>227</v>
      </c>
      <c r="AH267" t="s">
        <v>310</v>
      </c>
      <c r="AI267">
        <f t="shared" si="202"/>
        <v>0</v>
      </c>
      <c r="AJ267">
        <f t="shared" si="203"/>
        <v>0</v>
      </c>
      <c r="AK267">
        <f t="shared" si="204"/>
        <v>0</v>
      </c>
      <c r="AL267">
        <f t="shared" si="205"/>
        <v>0</v>
      </c>
      <c r="AM267">
        <f t="shared" si="197"/>
        <v>0</v>
      </c>
      <c r="AN267">
        <f t="shared" si="206"/>
        <v>0</v>
      </c>
      <c r="AO267">
        <f t="shared" si="194"/>
        <v>1</v>
      </c>
      <c r="AP267">
        <f t="shared" si="207"/>
        <v>0</v>
      </c>
      <c r="AQ267">
        <f t="shared" si="208"/>
        <v>0</v>
      </c>
      <c r="AR267">
        <f t="shared" si="198"/>
        <v>1</v>
      </c>
      <c r="AS267">
        <f t="shared" si="211"/>
        <v>0</v>
      </c>
      <c r="AT267">
        <f t="shared" si="210"/>
        <v>2</v>
      </c>
      <c r="AU267" t="str">
        <f t="shared" si="209"/>
        <v/>
      </c>
    </row>
    <row r="268" spans="1:51" x14ac:dyDescent="0.2">
      <c r="A268" t="s">
        <v>306</v>
      </c>
      <c r="B268" t="s">
        <v>307</v>
      </c>
      <c r="C268" t="s">
        <v>459</v>
      </c>
      <c r="D268">
        <f t="shared" si="212"/>
        <v>1.5669499999999998</v>
      </c>
      <c r="F268">
        <f t="shared" si="213"/>
        <v>1.5742499999999999</v>
      </c>
      <c r="H268">
        <f t="shared" si="214"/>
        <v>1.5794250000000001</v>
      </c>
      <c r="J268" s="73">
        <f t="shared" si="195"/>
        <v>1.5680089574645593</v>
      </c>
      <c r="K268" s="73"/>
      <c r="L268" s="73">
        <f t="shared" si="196"/>
        <v>5.3466025283959162E-3</v>
      </c>
      <c r="M268" s="73"/>
      <c r="N268">
        <f t="shared" si="200"/>
        <v>79.856728149280571</v>
      </c>
      <c r="P268" s="99" t="s">
        <v>246</v>
      </c>
      <c r="Q268" s="37">
        <v>82.5</v>
      </c>
      <c r="R268" s="81" t="s">
        <v>162</v>
      </c>
      <c r="S268" s="81" t="s">
        <v>309</v>
      </c>
      <c r="T268" s="81">
        <f>(T266+T270)/(SQRT((T266+T270)^2+(U266+U270)^2+(V266+V270)^2))</f>
        <v>0.51142780225123652</v>
      </c>
      <c r="U268" s="81">
        <f>(U266+U270)/(SQRT((T266+T270)^2+(U266+U270)^2+(V266+V270)^2))</f>
        <v>0.4787383102225673</v>
      </c>
      <c r="V268" s="81">
        <f>(V266+V270)/(SQRT((T266+T270)^2+(U266+U270)^2+(V266+V270)^2))</f>
        <v>-0.71361840882204763</v>
      </c>
      <c r="W268" s="73">
        <f t="shared" si="199"/>
        <v>71.927617415736179</v>
      </c>
      <c r="X268" s="73">
        <f t="shared" si="201"/>
        <v>41.591908032922277</v>
      </c>
      <c r="AD268" s="73" t="s">
        <v>8</v>
      </c>
      <c r="AE268" s="73" t="s">
        <v>8</v>
      </c>
      <c r="AG268" t="s">
        <v>227</v>
      </c>
      <c r="AH268" t="s">
        <v>310</v>
      </c>
      <c r="AI268">
        <f t="shared" si="202"/>
        <v>0</v>
      </c>
      <c r="AJ268">
        <f t="shared" si="203"/>
        <v>0</v>
      </c>
      <c r="AK268">
        <f t="shared" si="204"/>
        <v>0</v>
      </c>
      <c r="AL268">
        <f t="shared" si="205"/>
        <v>0</v>
      </c>
      <c r="AM268">
        <f t="shared" si="197"/>
        <v>0</v>
      </c>
      <c r="AN268">
        <f t="shared" si="206"/>
        <v>0</v>
      </c>
      <c r="AO268">
        <f t="shared" si="194"/>
        <v>1</v>
      </c>
      <c r="AP268">
        <f t="shared" si="207"/>
        <v>0</v>
      </c>
      <c r="AQ268">
        <f t="shared" si="208"/>
        <v>0</v>
      </c>
      <c r="AR268">
        <f t="shared" si="198"/>
        <v>1</v>
      </c>
      <c r="AS268">
        <f t="shared" si="211"/>
        <v>0</v>
      </c>
      <c r="AT268">
        <f t="shared" si="210"/>
        <v>2</v>
      </c>
      <c r="AU268" t="str">
        <f t="shared" si="209"/>
        <v/>
      </c>
    </row>
    <row r="269" spans="1:51" x14ac:dyDescent="0.2">
      <c r="A269" t="s">
        <v>306</v>
      </c>
      <c r="B269" t="s">
        <v>307</v>
      </c>
      <c r="C269" t="s">
        <v>460</v>
      </c>
      <c r="D269">
        <f t="shared" si="212"/>
        <v>1.5675249999999998</v>
      </c>
      <c r="F269">
        <f t="shared" si="213"/>
        <v>1.574875</v>
      </c>
      <c r="H269">
        <f t="shared" si="214"/>
        <v>1.5800375</v>
      </c>
      <c r="J269" s="73">
        <f t="shared" si="195"/>
        <v>1.5685904684973435</v>
      </c>
      <c r="K269" s="73"/>
      <c r="L269" s="73">
        <f t="shared" si="196"/>
        <v>5.383925908748699E-3</v>
      </c>
      <c r="M269" s="73"/>
      <c r="N269">
        <f t="shared" si="200"/>
        <v>79.595261443018018</v>
      </c>
      <c r="P269" s="99" t="s">
        <v>246</v>
      </c>
      <c r="Q269" s="37">
        <v>83.75</v>
      </c>
      <c r="R269" s="81" t="s">
        <v>162</v>
      </c>
      <c r="S269" s="81" t="s">
        <v>309</v>
      </c>
      <c r="T269" s="81">
        <f>(T268+T270)/(SQRT((T268+T270)^2+(U268+U270)^2+(V268+V270)^2))</f>
        <v>0.51518647218456837</v>
      </c>
      <c r="U269" s="81">
        <f>(U268+U270)/(SQRT((T268+T270)^2+(U268+U270)^2+(V268+V270)^2))</f>
        <v>0.47721676359864912</v>
      </c>
      <c r="V269" s="81">
        <f>(V268+V270)/(SQRT((T268+T270)^2+(U268+U270)^2+(V268+V270)^2))</f>
        <v>-0.71193192049412279</v>
      </c>
      <c r="W269" s="73">
        <f t="shared" si="199"/>
        <v>71.693887230463318</v>
      </c>
      <c r="X269" s="73">
        <f t="shared" si="201"/>
        <v>41.373216613808289</v>
      </c>
      <c r="AD269" s="73" t="s">
        <v>8</v>
      </c>
      <c r="AE269" s="73" t="s">
        <v>8</v>
      </c>
      <c r="AG269" t="s">
        <v>227</v>
      </c>
      <c r="AH269" t="s">
        <v>310</v>
      </c>
      <c r="AI269">
        <f t="shared" si="202"/>
        <v>0</v>
      </c>
      <c r="AJ269">
        <f t="shared" si="203"/>
        <v>0</v>
      </c>
      <c r="AK269">
        <f t="shared" si="204"/>
        <v>0</v>
      </c>
      <c r="AL269">
        <f t="shared" si="205"/>
        <v>0</v>
      </c>
      <c r="AM269">
        <f t="shared" si="197"/>
        <v>0</v>
      </c>
      <c r="AN269">
        <f t="shared" si="206"/>
        <v>0</v>
      </c>
      <c r="AO269">
        <f t="shared" si="194"/>
        <v>1</v>
      </c>
      <c r="AP269">
        <f t="shared" si="207"/>
        <v>0</v>
      </c>
      <c r="AQ269">
        <f t="shared" si="208"/>
        <v>0</v>
      </c>
      <c r="AR269">
        <f t="shared" si="198"/>
        <v>1</v>
      </c>
      <c r="AS269">
        <f t="shared" si="211"/>
        <v>0</v>
      </c>
      <c r="AT269">
        <f t="shared" si="210"/>
        <v>2</v>
      </c>
      <c r="AU269" t="str">
        <f t="shared" si="209"/>
        <v/>
      </c>
    </row>
    <row r="270" spans="1:51" x14ac:dyDescent="0.2">
      <c r="A270" t="s">
        <v>306</v>
      </c>
      <c r="B270" t="s">
        <v>307</v>
      </c>
      <c r="C270" t="s">
        <v>461</v>
      </c>
      <c r="D270">
        <f t="shared" si="212"/>
        <v>1.5681</v>
      </c>
      <c r="F270">
        <f t="shared" si="213"/>
        <v>1.5754999999999999</v>
      </c>
      <c r="H270">
        <f t="shared" si="214"/>
        <v>1.5806500000000001</v>
      </c>
      <c r="J270" s="73">
        <f t="shared" si="195"/>
        <v>1.5691719790634746</v>
      </c>
      <c r="K270" s="73"/>
      <c r="L270" s="73">
        <f t="shared" si="196"/>
        <v>5.4212492967329329E-3</v>
      </c>
      <c r="M270" s="73"/>
      <c r="N270">
        <f t="shared" si="200"/>
        <v>79.33515211790214</v>
      </c>
      <c r="P270" s="99" t="s">
        <v>246</v>
      </c>
      <c r="Q270" s="37">
        <v>85</v>
      </c>
      <c r="R270" s="81" t="s">
        <v>162</v>
      </c>
      <c r="S270" s="81" t="s">
        <v>309</v>
      </c>
      <c r="T270" s="81">
        <f>(T266+T274)/(SQRT((T266+T274)^2+(U266+U274)^2+(V266+V274)^2))</f>
        <v>0.51893520574388263</v>
      </c>
      <c r="U270" s="81">
        <f>(U266+U274)/(SQRT((T266+T274)^2+(U266+U274)^2+(V266+V274)^2))</f>
        <v>0.4756860129204582</v>
      </c>
      <c r="V270" s="81">
        <f>(V266+V274)/(SQRT((T266+T274)^2+(U266+U274)^2+(V266+V274)^2))</f>
        <v>-0.71023170117320999</v>
      </c>
      <c r="W270" s="73">
        <f t="shared" si="199"/>
        <v>71.460207265613207</v>
      </c>
      <c r="X270" s="73">
        <f t="shared" si="201"/>
        <v>41.154833463332615</v>
      </c>
      <c r="AD270" s="73" t="s">
        <v>8</v>
      </c>
      <c r="AE270" s="73" t="s">
        <v>8</v>
      </c>
      <c r="AG270" t="s">
        <v>227</v>
      </c>
      <c r="AH270" t="s">
        <v>310</v>
      </c>
      <c r="AI270">
        <f t="shared" si="202"/>
        <v>0</v>
      </c>
      <c r="AJ270">
        <f t="shared" si="203"/>
        <v>0</v>
      </c>
      <c r="AK270">
        <f t="shared" si="204"/>
        <v>0</v>
      </c>
      <c r="AL270">
        <f t="shared" si="205"/>
        <v>0</v>
      </c>
      <c r="AM270">
        <f t="shared" si="197"/>
        <v>0</v>
      </c>
      <c r="AN270">
        <f t="shared" si="206"/>
        <v>0</v>
      </c>
      <c r="AO270">
        <f t="shared" ref="AO270:AO333" si="215">IF(OR($BH$2=P270,P270="-/+"),1,0)</f>
        <v>1</v>
      </c>
      <c r="AP270">
        <f t="shared" si="207"/>
        <v>0</v>
      </c>
      <c r="AQ270">
        <f t="shared" si="208"/>
        <v>0</v>
      </c>
      <c r="AR270">
        <f t="shared" si="198"/>
        <v>1</v>
      </c>
      <c r="AS270">
        <f t="shared" si="211"/>
        <v>0</v>
      </c>
      <c r="AT270">
        <f t="shared" si="210"/>
        <v>2</v>
      </c>
      <c r="AU270" t="str">
        <f t="shared" si="209"/>
        <v/>
      </c>
    </row>
    <row r="271" spans="1:51" x14ac:dyDescent="0.2">
      <c r="A271" t="s">
        <v>306</v>
      </c>
      <c r="B271" t="s">
        <v>307</v>
      </c>
      <c r="C271" t="s">
        <v>462</v>
      </c>
      <c r="D271">
        <f t="shared" si="212"/>
        <v>1.568675</v>
      </c>
      <c r="F271">
        <f t="shared" si="213"/>
        <v>1.576125</v>
      </c>
      <c r="H271">
        <f t="shared" si="214"/>
        <v>1.5812625</v>
      </c>
      <c r="J271" s="73">
        <f t="shared" ref="J271:J334" si="216">1/SQRT((((COS(RADIANS($AX$7)))^2)/(D271^2))+(((COS(RADIANS($AY$7)))^2)/(F271^2))+(((COS(RADIANS($AZ$7)))^2)/(H271^2)))</f>
        <v>1.5697534891635112</v>
      </c>
      <c r="K271" s="73"/>
      <c r="L271" s="73">
        <f t="shared" ref="L271:L334" si="217">ABS(1/SQRT((((COS(RADIANS($AX$16)))^2)/(D271^2))+(((COS(RADIANS($AY$16)))^2)/(F271^2))+(((COS(RADIANS($AZ$16)))^2)/(H271^2)))-(1/SQRT((((COS(RADIANS($AX$25)))^2)/(D271^2))+(((COS(RADIANS($AY$25)))^2)/(F271^2))+(((COS(RADIANS($AZ$25)))^2)/(H271^2)))))</f>
        <v>5.4585726922897759E-3</v>
      </c>
      <c r="M271" s="73"/>
      <c r="N271">
        <f t="shared" si="200"/>
        <v>79.076384130350476</v>
      </c>
      <c r="P271" s="99" t="s">
        <v>78</v>
      </c>
      <c r="Q271" s="37">
        <v>86.25</v>
      </c>
      <c r="R271" s="81" t="s">
        <v>162</v>
      </c>
      <c r="S271" s="81" t="s">
        <v>309</v>
      </c>
      <c r="T271" s="81">
        <f>(T270+T272)/(SQRT((T270+T272)^2+(U270+U272)^2+(V270+V272)^2))</f>
        <v>0.52267393062755507</v>
      </c>
      <c r="U271" s="81">
        <f>(U270+U272)/(SQRT((T270+T272)^2+(U270+U272)^2+(V270+V272)^2))</f>
        <v>0.47414608771150119</v>
      </c>
      <c r="V271" s="81">
        <f>(V270+V272)/(SQRT((T270+T272)^2+(U270+U272)^2+(V270+V272)^2))</f>
        <v>-0.70851778365134854</v>
      </c>
      <c r="W271" s="73">
        <f t="shared" si="199"/>
        <v>71.226578347500208</v>
      </c>
      <c r="X271" s="73">
        <f t="shared" si="201"/>
        <v>40.936763671449143</v>
      </c>
      <c r="AD271" s="73" t="s">
        <v>8</v>
      </c>
      <c r="AE271" s="73" t="s">
        <v>8</v>
      </c>
      <c r="AG271" t="s">
        <v>227</v>
      </c>
      <c r="AH271" t="s">
        <v>310</v>
      </c>
      <c r="AI271">
        <f t="shared" si="202"/>
        <v>0</v>
      </c>
      <c r="AJ271">
        <f t="shared" si="203"/>
        <v>0</v>
      </c>
      <c r="AK271">
        <f t="shared" si="204"/>
        <v>0</v>
      </c>
      <c r="AL271">
        <f t="shared" si="205"/>
        <v>0</v>
      </c>
      <c r="AM271">
        <f t="shared" ref="AM271:AM334" si="218">IFERROR(IF($BE$2=0,0,IF(1-ABS(($BE$2-L271)/$BE$2)&gt;=1-($BO$6*0.01),1-ABS((($BE$2-L271)/$BE$2)),0)),0)</f>
        <v>0</v>
      </c>
      <c r="AN271">
        <f t="shared" si="206"/>
        <v>0</v>
      </c>
      <c r="AO271">
        <f t="shared" si="215"/>
        <v>1</v>
      </c>
      <c r="AP271">
        <f t="shared" si="207"/>
        <v>0</v>
      </c>
      <c r="AQ271">
        <f t="shared" si="208"/>
        <v>0</v>
      </c>
      <c r="AR271">
        <f t="shared" ref="AR271:AR334" si="219">IF(AG271=$BG$2,1,0)</f>
        <v>1</v>
      </c>
      <c r="AS271">
        <f t="shared" si="211"/>
        <v>0</v>
      </c>
      <c r="AT271">
        <f t="shared" si="210"/>
        <v>2</v>
      </c>
      <c r="AU271" t="str">
        <f t="shared" si="209"/>
        <v/>
      </c>
    </row>
    <row r="272" spans="1:51" x14ac:dyDescent="0.2">
      <c r="A272" t="s">
        <v>306</v>
      </c>
      <c r="B272" t="s">
        <v>307</v>
      </c>
      <c r="C272" t="s">
        <v>463</v>
      </c>
      <c r="D272">
        <f t="shared" si="212"/>
        <v>1.56925</v>
      </c>
      <c r="F272">
        <f t="shared" si="213"/>
        <v>1.5767499999999999</v>
      </c>
      <c r="H272">
        <f t="shared" si="214"/>
        <v>1.5818750000000001</v>
      </c>
      <c r="J272" s="73">
        <f t="shared" si="216"/>
        <v>1.5703349987980113</v>
      </c>
      <c r="K272" s="73"/>
      <c r="L272" s="73">
        <f t="shared" si="217"/>
        <v>5.4958960953594982E-3</v>
      </c>
      <c r="M272" s="73"/>
      <c r="N272">
        <f t="shared" si="200"/>
        <v>78.81894170197539</v>
      </c>
      <c r="P272" s="99" t="s">
        <v>78</v>
      </c>
      <c r="Q272" s="37">
        <v>87.5</v>
      </c>
      <c r="R272" s="81" t="s">
        <v>162</v>
      </c>
      <c r="S272" s="81" t="s">
        <v>309</v>
      </c>
      <c r="T272" s="81">
        <f>(T270+T274)/(SQRT((T270+T274)^2+(U270+U274)^2+(V270+V274)^2))</f>
        <v>0.52640257472699825</v>
      </c>
      <c r="U272" s="81">
        <f>(U270+U274)/(SQRT((T270+T274)^2+(U270+U274)^2+(V270+V274)^2))</f>
        <v>0.47259701767223355</v>
      </c>
      <c r="V272" s="81">
        <f>(V270+V274)/(SQRT((T270+T274)^2+(U270+U274)^2+(V270+V274)^2))</f>
        <v>-0.7067902009847743</v>
      </c>
      <c r="W272" s="73">
        <f t="shared" si="199"/>
        <v>70.993001310194828</v>
      </c>
      <c r="X272" s="73">
        <f t="shared" si="201"/>
        <v>40.719012428510275</v>
      </c>
      <c r="AD272" s="73" t="s">
        <v>8</v>
      </c>
      <c r="AE272" s="73" t="s">
        <v>8</v>
      </c>
      <c r="AG272" t="s">
        <v>227</v>
      </c>
      <c r="AH272" t="s">
        <v>310</v>
      </c>
      <c r="AI272">
        <f t="shared" si="202"/>
        <v>0</v>
      </c>
      <c r="AJ272">
        <f t="shared" si="203"/>
        <v>0</v>
      </c>
      <c r="AK272">
        <f t="shared" si="204"/>
        <v>0</v>
      </c>
      <c r="AL272">
        <f t="shared" si="205"/>
        <v>0</v>
      </c>
      <c r="AM272">
        <f t="shared" si="218"/>
        <v>0</v>
      </c>
      <c r="AN272">
        <f t="shared" si="206"/>
        <v>0</v>
      </c>
      <c r="AO272">
        <f t="shared" si="215"/>
        <v>1</v>
      </c>
      <c r="AP272">
        <f t="shared" si="207"/>
        <v>0</v>
      </c>
      <c r="AQ272">
        <f t="shared" si="208"/>
        <v>0</v>
      </c>
      <c r="AR272">
        <f t="shared" si="219"/>
        <v>1</v>
      </c>
      <c r="AS272">
        <f t="shared" si="211"/>
        <v>0</v>
      </c>
      <c r="AT272">
        <f t="shared" si="210"/>
        <v>2</v>
      </c>
      <c r="AU272" t="str">
        <f t="shared" si="209"/>
        <v/>
      </c>
    </row>
    <row r="273" spans="1:51" x14ac:dyDescent="0.2">
      <c r="A273" t="s">
        <v>306</v>
      </c>
      <c r="B273" t="s">
        <v>307</v>
      </c>
      <c r="C273" t="s">
        <v>464</v>
      </c>
      <c r="D273">
        <f t="shared" si="212"/>
        <v>1.569825</v>
      </c>
      <c r="F273">
        <f t="shared" si="213"/>
        <v>1.577375</v>
      </c>
      <c r="H273">
        <f t="shared" si="214"/>
        <v>1.5824875</v>
      </c>
      <c r="J273" s="73">
        <f t="shared" si="216"/>
        <v>1.5709165079675327</v>
      </c>
      <c r="K273" s="73"/>
      <c r="L273" s="73">
        <f t="shared" si="217"/>
        <v>5.5332195058830358E-3</v>
      </c>
      <c r="M273" s="73"/>
      <c r="N273">
        <f t="shared" si="200"/>
        <v>78.56280931345114</v>
      </c>
      <c r="P273" s="99" t="s">
        <v>78</v>
      </c>
      <c r="Q273" s="37">
        <v>88.75</v>
      </c>
      <c r="R273" s="81" t="s">
        <v>162</v>
      </c>
      <c r="S273" s="81" t="s">
        <v>309</v>
      </c>
      <c r="T273" s="81">
        <f>(T272+T274)/(SQRT((T272+T274)^2+(U272+U274)^2+(V272+V274)^2))</f>
        <v>0.5301210661280521</v>
      </c>
      <c r="U273" s="81">
        <f>(U272+U274)/(SQRT((T272+T274)^2+(U272+U274)^2+(V272+V274)^2))</f>
        <v>0.47103883267948643</v>
      </c>
      <c r="V273" s="81">
        <f>(V272+V274)/(SQRT((T272+T274)^2+(U272+U274)^2+(V272+V274)^2))</f>
        <v>-0.70504898649328207</v>
      </c>
      <c r="W273" s="73">
        <f t="shared" si="199"/>
        <v>70.759476995676835</v>
      </c>
      <c r="X273" s="73">
        <f t="shared" si="201"/>
        <v>40.501585027574656</v>
      </c>
      <c r="AD273" s="73" t="s">
        <v>8</v>
      </c>
      <c r="AE273" s="73" t="s">
        <v>8</v>
      </c>
      <c r="AG273" t="s">
        <v>227</v>
      </c>
      <c r="AH273" t="s">
        <v>310</v>
      </c>
      <c r="AI273">
        <f t="shared" si="202"/>
        <v>0</v>
      </c>
      <c r="AJ273">
        <f t="shared" si="203"/>
        <v>0</v>
      </c>
      <c r="AK273">
        <f t="shared" si="204"/>
        <v>0</v>
      </c>
      <c r="AL273">
        <f t="shared" si="205"/>
        <v>0</v>
      </c>
      <c r="AM273">
        <f t="shared" si="218"/>
        <v>0</v>
      </c>
      <c r="AN273">
        <f t="shared" si="206"/>
        <v>0</v>
      </c>
      <c r="AO273">
        <f t="shared" si="215"/>
        <v>1</v>
      </c>
      <c r="AP273">
        <f t="shared" si="207"/>
        <v>0</v>
      </c>
      <c r="AQ273">
        <f t="shared" si="208"/>
        <v>0</v>
      </c>
      <c r="AR273">
        <f t="shared" si="219"/>
        <v>1</v>
      </c>
      <c r="AS273">
        <f t="shared" si="211"/>
        <v>0</v>
      </c>
      <c r="AT273">
        <f t="shared" si="210"/>
        <v>2</v>
      </c>
      <c r="AU273" t="str">
        <f t="shared" si="209"/>
        <v/>
      </c>
    </row>
    <row r="274" spans="1:51" x14ac:dyDescent="0.2">
      <c r="A274" t="s">
        <v>306</v>
      </c>
      <c r="B274" t="s">
        <v>307</v>
      </c>
      <c r="C274" s="72" t="s">
        <v>465</v>
      </c>
      <c r="D274">
        <f t="shared" si="212"/>
        <v>1.5704</v>
      </c>
      <c r="F274">
        <f t="shared" si="213"/>
        <v>1.5779999999999998</v>
      </c>
      <c r="H274">
        <f t="shared" si="214"/>
        <v>1.5831</v>
      </c>
      <c r="J274" s="73">
        <f t="shared" si="216"/>
        <v>1.5714980166726318</v>
      </c>
      <c r="K274" s="73"/>
      <c r="L274" s="73">
        <f t="shared" si="217"/>
        <v>5.5705429238002147E-3</v>
      </c>
      <c r="M274" s="73"/>
      <c r="N274">
        <f t="shared" si="200"/>
        <v>78.307971698612633</v>
      </c>
      <c r="P274" s="99" t="s">
        <v>78</v>
      </c>
      <c r="Q274" s="37">
        <v>90</v>
      </c>
      <c r="R274" s="81" t="s">
        <v>162</v>
      </c>
      <c r="S274" s="81" t="s">
        <v>309</v>
      </c>
      <c r="T274" s="81">
        <f>COS(RADIANS(AV274))*SIN(RADIANS(AW274))</f>
        <v>0.53382933311237135</v>
      </c>
      <c r="U274" s="81">
        <f>COS(RADIANS(AW274))</f>
        <v>0.46947156278589086</v>
      </c>
      <c r="V274" s="81">
        <f>SIN(RADIANS(AV274))*SIN(RADIANS(AW274))</f>
        <v>-0.70329417375958281</v>
      </c>
      <c r="W274" s="73">
        <f t="shared" si="199"/>
        <v>70.526006253990857</v>
      </c>
      <c r="X274" s="73">
        <f t="shared" si="201"/>
        <v>40.284486866770656</v>
      </c>
      <c r="AD274" s="73" t="s">
        <v>8</v>
      </c>
      <c r="AE274" s="73" t="s">
        <v>8</v>
      </c>
      <c r="AG274" t="s">
        <v>227</v>
      </c>
      <c r="AH274" t="s">
        <v>310</v>
      </c>
      <c r="AI274">
        <f t="shared" si="202"/>
        <v>0</v>
      </c>
      <c r="AJ274">
        <f t="shared" si="203"/>
        <v>0</v>
      </c>
      <c r="AK274">
        <f t="shared" si="204"/>
        <v>0</v>
      </c>
      <c r="AL274">
        <f t="shared" si="205"/>
        <v>0</v>
      </c>
      <c r="AM274">
        <f t="shared" si="218"/>
        <v>0</v>
      </c>
      <c r="AN274">
        <f t="shared" si="206"/>
        <v>0</v>
      </c>
      <c r="AO274">
        <f t="shared" si="215"/>
        <v>1</v>
      </c>
      <c r="AP274">
        <f t="shared" si="207"/>
        <v>0</v>
      </c>
      <c r="AQ274">
        <f t="shared" si="208"/>
        <v>0</v>
      </c>
      <c r="AR274">
        <f t="shared" si="219"/>
        <v>1</v>
      </c>
      <c r="AS274">
        <f t="shared" si="211"/>
        <v>0</v>
      </c>
      <c r="AT274">
        <f t="shared" si="210"/>
        <v>2</v>
      </c>
      <c r="AU274" t="str">
        <f t="shared" si="209"/>
        <v/>
      </c>
      <c r="AV274" s="80">
        <v>307.2</v>
      </c>
      <c r="AW274" s="80">
        <v>62</v>
      </c>
      <c r="AX274">
        <f>V274/(1+U274)</f>
        <v>-0.47860345961799072</v>
      </c>
      <c r="AY274">
        <f>T274/(1+U274)</f>
        <v>0.36327979841972141</v>
      </c>
    </row>
    <row r="275" spans="1:51" x14ac:dyDescent="0.2">
      <c r="A275" t="s">
        <v>306</v>
      </c>
      <c r="B275" t="s">
        <v>307</v>
      </c>
      <c r="C275" t="s">
        <v>466</v>
      </c>
      <c r="D275">
        <f t="shared" si="212"/>
        <v>1.570975</v>
      </c>
      <c r="F275">
        <f t="shared" si="213"/>
        <v>1.5786249999999999</v>
      </c>
      <c r="H275">
        <f t="shared" si="214"/>
        <v>1.5837125000000001</v>
      </c>
      <c r="J275" s="73">
        <f t="shared" si="216"/>
        <v>1.5720795249138639</v>
      </c>
      <c r="K275" s="73"/>
      <c r="L275" s="73">
        <f t="shared" si="217"/>
        <v>5.6078663490530811E-3</v>
      </c>
      <c r="M275" s="73"/>
      <c r="N275">
        <f t="shared" si="200"/>
        <v>78.054413838682052</v>
      </c>
      <c r="P275" s="99" t="s">
        <v>78</v>
      </c>
      <c r="Q275" s="37">
        <v>91.25</v>
      </c>
      <c r="R275" s="81" t="s">
        <v>162</v>
      </c>
      <c r="S275" s="81" t="s">
        <v>309</v>
      </c>
      <c r="T275" s="81">
        <f>(T274+T276)/(SQRT((T274+T276)^2+(U274+U276)^2+(V274+V276)^2))</f>
        <v>0.54710597238974723</v>
      </c>
      <c r="U275" s="81">
        <f>(U274+U276)/(SQRT((T274+T276)^2+(U274+U276)^2+(V274+V276)^2))</f>
        <v>0.45914284442609943</v>
      </c>
      <c r="V275" s="81">
        <f>(V274+V276)/(SQRT((T274+T276)^2+(U274+U276)^2+(V274+V276)^2))</f>
        <v>-0.69990206699779056</v>
      </c>
      <c r="W275" s="73">
        <f t="shared" si="199"/>
        <v>69.544358130239999</v>
      </c>
      <c r="X275" s="73">
        <f t="shared" si="201"/>
        <v>39.647245486511849</v>
      </c>
      <c r="AD275" s="73" t="s">
        <v>8</v>
      </c>
      <c r="AE275" s="73" t="s">
        <v>8</v>
      </c>
      <c r="AG275" t="s">
        <v>227</v>
      </c>
      <c r="AH275" t="s">
        <v>310</v>
      </c>
      <c r="AI275">
        <f t="shared" si="202"/>
        <v>0</v>
      </c>
      <c r="AJ275">
        <f t="shared" si="203"/>
        <v>0</v>
      </c>
      <c r="AK275">
        <f t="shared" si="204"/>
        <v>0</v>
      </c>
      <c r="AL275">
        <f t="shared" si="205"/>
        <v>0</v>
      </c>
      <c r="AM275">
        <f t="shared" si="218"/>
        <v>0</v>
      </c>
      <c r="AN275">
        <f t="shared" si="206"/>
        <v>0</v>
      </c>
      <c r="AO275">
        <f t="shared" si="215"/>
        <v>1</v>
      </c>
      <c r="AP275">
        <f t="shared" si="207"/>
        <v>0</v>
      </c>
      <c r="AQ275">
        <f t="shared" si="208"/>
        <v>0</v>
      </c>
      <c r="AR275">
        <f t="shared" si="219"/>
        <v>1</v>
      </c>
      <c r="AS275">
        <f t="shared" si="211"/>
        <v>0</v>
      </c>
      <c r="AT275">
        <f t="shared" si="210"/>
        <v>2</v>
      </c>
      <c r="AU275" t="str">
        <f t="shared" si="209"/>
        <v/>
      </c>
    </row>
    <row r="276" spans="1:51" x14ac:dyDescent="0.2">
      <c r="A276" t="s">
        <v>306</v>
      </c>
      <c r="B276" t="s">
        <v>307</v>
      </c>
      <c r="C276" t="s">
        <v>467</v>
      </c>
      <c r="D276">
        <f t="shared" si="212"/>
        <v>1.57155</v>
      </c>
      <c r="F276">
        <f t="shared" si="213"/>
        <v>1.57925</v>
      </c>
      <c r="H276">
        <f t="shared" si="214"/>
        <v>1.584325</v>
      </c>
      <c r="J276" s="73">
        <f t="shared" si="216"/>
        <v>1.5726610326917845</v>
      </c>
      <c r="K276" s="73"/>
      <c r="L276" s="73">
        <f t="shared" si="217"/>
        <v>5.6451897815823493E-3</v>
      </c>
      <c r="M276" s="73"/>
      <c r="N276">
        <f t="shared" si="200"/>
        <v>77.802120956687617</v>
      </c>
      <c r="P276" s="99" t="s">
        <v>78</v>
      </c>
      <c r="Q276" s="37">
        <v>92.5</v>
      </c>
      <c r="R276" s="81" t="s">
        <v>162</v>
      </c>
      <c r="S276" s="81" t="s">
        <v>309</v>
      </c>
      <c r="T276" s="81">
        <f>(T274+T278)/(SQRT((T274+T278)^2+(U274+U278)^2+(V274+V278)^2))</f>
        <v>0.56022151195763703</v>
      </c>
      <c r="U276" s="81">
        <f>(U274+U278)/(SQRT((T274+T278)^2+(U274+U278)^2+(V274+V278)^2))</f>
        <v>0.44867892780019042</v>
      </c>
      <c r="V276" s="81">
        <f>(V274+V278)/(SQRT((T274+T278)^2+(U274+U278)^2+(V274+V278)^2))</f>
        <v>-0.69630386849993209</v>
      </c>
      <c r="W276" s="73">
        <f t="shared" si="199"/>
        <v>68.562729920928291</v>
      </c>
      <c r="X276" s="73">
        <f t="shared" si="201"/>
        <v>39.021970798392822</v>
      </c>
      <c r="AD276" s="73" t="s">
        <v>8</v>
      </c>
      <c r="AE276" s="73" t="s">
        <v>8</v>
      </c>
      <c r="AG276" t="s">
        <v>227</v>
      </c>
      <c r="AH276" t="s">
        <v>310</v>
      </c>
      <c r="AI276">
        <f t="shared" si="202"/>
        <v>0</v>
      </c>
      <c r="AJ276">
        <f t="shared" si="203"/>
        <v>0</v>
      </c>
      <c r="AK276">
        <f t="shared" si="204"/>
        <v>0</v>
      </c>
      <c r="AL276">
        <f t="shared" si="205"/>
        <v>0</v>
      </c>
      <c r="AM276">
        <f t="shared" si="218"/>
        <v>0</v>
      </c>
      <c r="AN276">
        <f t="shared" si="206"/>
        <v>0</v>
      </c>
      <c r="AO276">
        <f t="shared" si="215"/>
        <v>1</v>
      </c>
      <c r="AP276">
        <f t="shared" si="207"/>
        <v>0</v>
      </c>
      <c r="AQ276">
        <f t="shared" si="208"/>
        <v>0</v>
      </c>
      <c r="AR276">
        <f t="shared" si="219"/>
        <v>1</v>
      </c>
      <c r="AS276">
        <f t="shared" si="211"/>
        <v>0</v>
      </c>
      <c r="AT276">
        <f t="shared" si="210"/>
        <v>2</v>
      </c>
      <c r="AU276" t="str">
        <f t="shared" si="209"/>
        <v/>
      </c>
    </row>
    <row r="277" spans="1:51" x14ac:dyDescent="0.2">
      <c r="A277" t="s">
        <v>306</v>
      </c>
      <c r="B277" t="s">
        <v>307</v>
      </c>
      <c r="C277" t="s">
        <v>468</v>
      </c>
      <c r="D277">
        <f t="shared" si="212"/>
        <v>1.572125</v>
      </c>
      <c r="F277">
        <f t="shared" si="213"/>
        <v>1.5798749999999999</v>
      </c>
      <c r="H277">
        <f t="shared" si="214"/>
        <v>1.5849375000000001</v>
      </c>
      <c r="J277" s="73">
        <f t="shared" si="216"/>
        <v>1.5732425400069465</v>
      </c>
      <c r="K277" s="73"/>
      <c r="L277" s="73">
        <f t="shared" si="217"/>
        <v>5.6825132213289553E-3</v>
      </c>
      <c r="M277" s="73"/>
      <c r="N277">
        <f t="shared" si="200"/>
        <v>77.551078512041911</v>
      </c>
      <c r="P277" s="99" t="s">
        <v>78</v>
      </c>
      <c r="Q277" s="37">
        <v>93.75</v>
      </c>
      <c r="R277" s="81" t="s">
        <v>162</v>
      </c>
      <c r="S277" s="81" t="s">
        <v>309</v>
      </c>
      <c r="T277" s="81">
        <f>(T276+T278)/(SQRT((T276+T278)^2+(U276+U278)^2+(V276+V278)^2))</f>
        <v>0.57317208984099233</v>
      </c>
      <c r="U277" s="81">
        <f>(U276+U278)/(SQRT((T276+T278)^2+(U276+U278)^2+(V276+V278)^2))</f>
        <v>0.43808289409172524</v>
      </c>
      <c r="V277" s="81">
        <f>(V276+V278)/(SQRT((T276+T278)^2+(U276+U278)^2+(V276+V278)^2))</f>
        <v>-0.69250063778420268</v>
      </c>
      <c r="W277" s="73">
        <f t="shared" si="199"/>
        <v>67.5811229517046</v>
      </c>
      <c r="X277" s="73">
        <f t="shared" si="201"/>
        <v>38.409262360883432</v>
      </c>
      <c r="AD277" s="73" t="s">
        <v>8</v>
      </c>
      <c r="AE277" s="73" t="s">
        <v>8</v>
      </c>
      <c r="AG277" t="s">
        <v>227</v>
      </c>
      <c r="AH277" t="s">
        <v>310</v>
      </c>
      <c r="AI277">
        <f t="shared" si="202"/>
        <v>0</v>
      </c>
      <c r="AJ277">
        <f t="shared" si="203"/>
        <v>0</v>
      </c>
      <c r="AK277">
        <f t="shared" si="204"/>
        <v>0</v>
      </c>
      <c r="AL277">
        <f t="shared" si="205"/>
        <v>0</v>
      </c>
      <c r="AM277">
        <f t="shared" si="218"/>
        <v>0</v>
      </c>
      <c r="AN277">
        <f t="shared" si="206"/>
        <v>0</v>
      </c>
      <c r="AO277">
        <f t="shared" si="215"/>
        <v>1</v>
      </c>
      <c r="AP277">
        <f t="shared" si="207"/>
        <v>0</v>
      </c>
      <c r="AQ277">
        <f t="shared" si="208"/>
        <v>0</v>
      </c>
      <c r="AR277">
        <f t="shared" si="219"/>
        <v>1</v>
      </c>
      <c r="AS277">
        <f t="shared" si="211"/>
        <v>0</v>
      </c>
      <c r="AT277">
        <f t="shared" si="210"/>
        <v>2</v>
      </c>
      <c r="AU277" t="str">
        <f t="shared" si="209"/>
        <v/>
      </c>
    </row>
    <row r="278" spans="1:51" x14ac:dyDescent="0.2">
      <c r="A278" t="s">
        <v>306</v>
      </c>
      <c r="B278" t="s">
        <v>307</v>
      </c>
      <c r="C278" s="72" t="s">
        <v>469</v>
      </c>
      <c r="D278">
        <f t="shared" si="212"/>
        <v>1.5727</v>
      </c>
      <c r="F278">
        <f t="shared" si="213"/>
        <v>1.5805</v>
      </c>
      <c r="H278">
        <f t="shared" si="214"/>
        <v>1.58555</v>
      </c>
      <c r="J278" s="73">
        <f t="shared" si="216"/>
        <v>1.5738240468599032</v>
      </c>
      <c r="K278" s="73"/>
      <c r="L278" s="73">
        <f t="shared" si="217"/>
        <v>5.7198366682349455E-3</v>
      </c>
      <c r="M278" s="73"/>
      <c r="N278">
        <f t="shared" si="200"/>
        <v>77.301272195234958</v>
      </c>
      <c r="P278" s="99" t="s">
        <v>78</v>
      </c>
      <c r="Q278" s="37">
        <v>95</v>
      </c>
      <c r="R278" s="81" t="s">
        <v>162</v>
      </c>
      <c r="S278" s="81" t="s">
        <v>309</v>
      </c>
      <c r="T278" s="81">
        <f>COS(RADIANS(AV278))*SIN(RADIANS(AW278))</f>
        <v>0.5859538926390464</v>
      </c>
      <c r="U278" s="81">
        <f>COS(RADIANS(AW278))</f>
        <v>0.42735786338719228</v>
      </c>
      <c r="V278" s="81">
        <f>SIN(RADIANS(AV278))*SIN(RADIANS(AW278))</f>
        <v>-0.68849349474216726</v>
      </c>
      <c r="W278" s="73">
        <f t="shared" si="199"/>
        <v>66.599538609649514</v>
      </c>
      <c r="X278" s="73">
        <f t="shared" si="201"/>
        <v>37.809745802087235</v>
      </c>
      <c r="AD278" s="73" t="s">
        <v>8</v>
      </c>
      <c r="AE278" s="73" t="s">
        <v>8</v>
      </c>
      <c r="AG278" t="s">
        <v>227</v>
      </c>
      <c r="AH278" t="s">
        <v>310</v>
      </c>
      <c r="AI278">
        <f t="shared" si="202"/>
        <v>0</v>
      </c>
      <c r="AJ278">
        <f t="shared" si="203"/>
        <v>0</v>
      </c>
      <c r="AK278">
        <f t="shared" si="204"/>
        <v>0</v>
      </c>
      <c r="AL278">
        <f t="shared" si="205"/>
        <v>0</v>
      </c>
      <c r="AM278">
        <f t="shared" si="218"/>
        <v>0</v>
      </c>
      <c r="AN278">
        <f t="shared" si="206"/>
        <v>0</v>
      </c>
      <c r="AO278">
        <f t="shared" si="215"/>
        <v>1</v>
      </c>
      <c r="AP278">
        <f t="shared" si="207"/>
        <v>0</v>
      </c>
      <c r="AQ278">
        <f t="shared" si="208"/>
        <v>0</v>
      </c>
      <c r="AR278">
        <f t="shared" si="219"/>
        <v>1</v>
      </c>
      <c r="AS278">
        <f t="shared" si="211"/>
        <v>0</v>
      </c>
      <c r="AT278">
        <f t="shared" si="210"/>
        <v>2</v>
      </c>
      <c r="AU278" t="str">
        <f t="shared" si="209"/>
        <v/>
      </c>
      <c r="AV278" s="80">
        <v>310.39999999999998</v>
      </c>
      <c r="AW278" s="80">
        <v>64.7</v>
      </c>
      <c r="AX278">
        <f>V278/(1+U278)</f>
        <v>-0.48235520495773743</v>
      </c>
      <c r="AY278">
        <f>T278/(1+U278)</f>
        <v>0.41051645678298804</v>
      </c>
    </row>
    <row r="279" spans="1:51" x14ac:dyDescent="0.2">
      <c r="A279" t="s">
        <v>306</v>
      </c>
      <c r="B279" t="s">
        <v>307</v>
      </c>
      <c r="C279" t="s">
        <v>470</v>
      </c>
      <c r="D279">
        <f t="shared" si="212"/>
        <v>1.573275</v>
      </c>
      <c r="F279">
        <f t="shared" si="213"/>
        <v>1.5811249999999999</v>
      </c>
      <c r="H279">
        <f t="shared" si="214"/>
        <v>1.5861625000000001</v>
      </c>
      <c r="J279" s="73">
        <f t="shared" si="216"/>
        <v>1.5744055532512071</v>
      </c>
      <c r="K279" s="73"/>
      <c r="L279" s="73">
        <f t="shared" si="217"/>
        <v>5.7571601222414781E-3</v>
      </c>
      <c r="M279" s="73"/>
      <c r="N279">
        <f t="shared" si="200"/>
        <v>77.052687922739565</v>
      </c>
      <c r="P279" s="99" t="s">
        <v>78</v>
      </c>
      <c r="Q279" s="37">
        <v>96.25</v>
      </c>
      <c r="R279" s="81" t="s">
        <v>162</v>
      </c>
      <c r="S279" s="81" t="s">
        <v>309</v>
      </c>
      <c r="T279" s="81">
        <f>(T278+T280)/(SQRT((T278+T280)^2+(U278+U280)^2+(V278+V280)^2))</f>
        <v>0.57555765496884492</v>
      </c>
      <c r="U279" s="81">
        <f>(U278+U280)/(SQRT((T278+T280)^2+(U278+U280)^2+(V278+V280)^2))</f>
        <v>0.43803740575254063</v>
      </c>
      <c r="V279" s="81">
        <f>(V278+V280)/(SQRT((T278+T280)^2+(U278+U280)^2+(V278+V280)^2))</f>
        <v>-0.69054805550978726</v>
      </c>
      <c r="W279" s="73">
        <f t="shared" ref="W279:W282" si="220">IF((DEGREES(ACOS((T279*$BI$2+U279*$BJ$2+V279*$BK$2)/((SQRT(T279^2+U279^2+V279^2))*(SQRT($BI$2^2+$BJ$2^2+$BK$2^2))))))&gt;90,ABS(180-(DEGREES(ACOS((T279*$BI$2+U279*$BJ$2+V279*$BK$2)/((SQRT(T279^2+U279^2+V279^2))*(SQRT($BI$2^2+$BJ$2^2+$BK$2^2))))))),(DEGREES(ACOS((T279*$BI$2+U279*$BJ$2+V279*$BK$2)/((SQRT(T279^2+U279^2+V279^2))*(SQRT($BI$2^2+$BJ$2^2+$BK$2^2)))))))</f>
        <v>67.458669836454547</v>
      </c>
      <c r="X279" s="73">
        <f t="shared" si="201"/>
        <v>38.234850688488223</v>
      </c>
      <c r="AD279" s="73" t="s">
        <v>8</v>
      </c>
      <c r="AE279" s="73" t="s">
        <v>8</v>
      </c>
      <c r="AG279" t="s">
        <v>227</v>
      </c>
      <c r="AH279" t="s">
        <v>310</v>
      </c>
      <c r="AI279">
        <f t="shared" si="202"/>
        <v>0</v>
      </c>
      <c r="AJ279">
        <f t="shared" si="203"/>
        <v>0</v>
      </c>
      <c r="AK279">
        <f t="shared" si="204"/>
        <v>0</v>
      </c>
      <c r="AL279">
        <f t="shared" si="205"/>
        <v>0</v>
      </c>
      <c r="AM279">
        <f t="shared" si="218"/>
        <v>0</v>
      </c>
      <c r="AN279">
        <f t="shared" si="206"/>
        <v>0</v>
      </c>
      <c r="AO279">
        <f t="shared" si="215"/>
        <v>1</v>
      </c>
      <c r="AP279">
        <f t="shared" si="207"/>
        <v>0</v>
      </c>
      <c r="AQ279">
        <f t="shared" si="208"/>
        <v>0</v>
      </c>
      <c r="AR279">
        <f t="shared" si="219"/>
        <v>1</v>
      </c>
      <c r="AS279">
        <f t="shared" si="211"/>
        <v>0</v>
      </c>
      <c r="AT279">
        <f t="shared" si="210"/>
        <v>2</v>
      </c>
      <c r="AU279" t="str">
        <f t="shared" si="209"/>
        <v/>
      </c>
    </row>
    <row r="280" spans="1:51" x14ac:dyDescent="0.2">
      <c r="A280" t="s">
        <v>306</v>
      </c>
      <c r="B280" t="s">
        <v>307</v>
      </c>
      <c r="C280" t="s">
        <v>471</v>
      </c>
      <c r="D280">
        <f t="shared" si="212"/>
        <v>1.57385</v>
      </c>
      <c r="F280">
        <f t="shared" si="213"/>
        <v>1.58175</v>
      </c>
      <c r="H280">
        <f t="shared" si="214"/>
        <v>1.586775</v>
      </c>
      <c r="J280" s="73">
        <f t="shared" si="216"/>
        <v>1.5749870591814086</v>
      </c>
      <c r="K280" s="73"/>
      <c r="L280" s="73">
        <f t="shared" si="217"/>
        <v>5.7944835832910435E-3</v>
      </c>
      <c r="M280" s="73"/>
      <c r="N280">
        <f t="shared" si="200"/>
        <v>76.805311831998921</v>
      </c>
      <c r="P280" s="99" t="s">
        <v>78</v>
      </c>
      <c r="Q280" s="37">
        <v>97.5</v>
      </c>
      <c r="R280" s="81" t="s">
        <v>162</v>
      </c>
      <c r="S280" s="81" t="s">
        <v>309</v>
      </c>
      <c r="T280" s="81">
        <f>(T278+T282)/(SQRT((T278+T282)^2+(U278+U282)^2+(V278+V282)^2))</f>
        <v>0.56503113659872028</v>
      </c>
      <c r="U280" s="81">
        <f>(U278+U282)/(SQRT((T278+T282)^2+(U278+U282)^2+(V278+V282)^2))</f>
        <v>0.44861779589687117</v>
      </c>
      <c r="V280" s="81">
        <f>(V278+V282)/(SQRT((T278+T282)^2+(U278+U282)^2+(V278+V282)^2))</f>
        <v>-0.69244630685605613</v>
      </c>
      <c r="W280" s="73">
        <f t="shared" si="220"/>
        <v>68.317836984595459</v>
      </c>
      <c r="X280" s="73">
        <f t="shared" si="201"/>
        <v>38.672295306985788</v>
      </c>
      <c r="AD280" s="73" t="s">
        <v>8</v>
      </c>
      <c r="AE280" s="73" t="s">
        <v>8</v>
      </c>
      <c r="AG280" t="s">
        <v>227</v>
      </c>
      <c r="AH280" t="s">
        <v>310</v>
      </c>
      <c r="AI280">
        <f t="shared" si="202"/>
        <v>0</v>
      </c>
      <c r="AJ280">
        <f t="shared" si="203"/>
        <v>0</v>
      </c>
      <c r="AK280">
        <f t="shared" si="204"/>
        <v>0</v>
      </c>
      <c r="AL280">
        <f t="shared" si="205"/>
        <v>0</v>
      </c>
      <c r="AM280">
        <f t="shared" si="218"/>
        <v>0</v>
      </c>
      <c r="AN280">
        <f t="shared" si="206"/>
        <v>0</v>
      </c>
      <c r="AO280">
        <f t="shared" si="215"/>
        <v>1</v>
      </c>
      <c r="AP280">
        <f t="shared" si="207"/>
        <v>0</v>
      </c>
      <c r="AQ280">
        <f t="shared" si="208"/>
        <v>0</v>
      </c>
      <c r="AR280">
        <f t="shared" si="219"/>
        <v>1</v>
      </c>
      <c r="AS280">
        <f t="shared" si="211"/>
        <v>0</v>
      </c>
      <c r="AT280">
        <f t="shared" si="210"/>
        <v>2</v>
      </c>
      <c r="AU280" t="str">
        <f t="shared" si="209"/>
        <v/>
      </c>
    </row>
    <row r="281" spans="1:51" x14ac:dyDescent="0.2">
      <c r="A281" t="s">
        <v>306</v>
      </c>
      <c r="B281" t="s">
        <v>307</v>
      </c>
      <c r="C281" t="s">
        <v>472</v>
      </c>
      <c r="D281">
        <f t="shared" si="212"/>
        <v>1.574425</v>
      </c>
      <c r="F281">
        <f t="shared" si="213"/>
        <v>1.5823749999999999</v>
      </c>
      <c r="H281">
        <f t="shared" si="214"/>
        <v>1.5873875000000002</v>
      </c>
      <c r="J281" s="73">
        <f t="shared" si="216"/>
        <v>1.5755685646510587</v>
      </c>
      <c r="K281" s="73"/>
      <c r="L281" s="73">
        <f t="shared" si="217"/>
        <v>5.8318070513243558E-3</v>
      </c>
      <c r="M281" s="73"/>
      <c r="N281">
        <f t="shared" si="200"/>
        <v>76.559130276598225</v>
      </c>
      <c r="P281" s="99" t="s">
        <v>78</v>
      </c>
      <c r="Q281" s="37">
        <v>98.75</v>
      </c>
      <c r="R281" s="81" t="s">
        <v>162</v>
      </c>
      <c r="S281" s="81" t="s">
        <v>309</v>
      </c>
      <c r="T281" s="81">
        <f>(T280+T282)/(SQRT((T280+T282)^2+(U280+U282)^2+(V280+V282)^2))</f>
        <v>0.55437672026508344</v>
      </c>
      <c r="U281" s="81">
        <f>(U280+U282)/(SQRT((T280+T282)^2+(U280+U282)^2+(V280+V282)^2))</f>
        <v>0.45909663888959529</v>
      </c>
      <c r="V281" s="81">
        <f>(V280+V282)/(SQRT((T280+T282)^2+(U280+U282)^2+(V280+V282)^2))</f>
        <v>-0.69418781910114646</v>
      </c>
      <c r="W281" s="73">
        <f t="shared" si="220"/>
        <v>69.177038125175216</v>
      </c>
      <c r="X281" s="73">
        <f t="shared" si="201"/>
        <v>39.121656450303583</v>
      </c>
      <c r="AD281" s="73" t="s">
        <v>8</v>
      </c>
      <c r="AE281" s="73" t="s">
        <v>8</v>
      </c>
      <c r="AG281" t="s">
        <v>227</v>
      </c>
      <c r="AH281" t="s">
        <v>310</v>
      </c>
      <c r="AI281">
        <f t="shared" si="202"/>
        <v>0</v>
      </c>
      <c r="AJ281">
        <f t="shared" si="203"/>
        <v>0</v>
      </c>
      <c r="AK281">
        <f t="shared" si="204"/>
        <v>0</v>
      </c>
      <c r="AL281">
        <f t="shared" si="205"/>
        <v>0</v>
      </c>
      <c r="AM281">
        <f t="shared" si="218"/>
        <v>0</v>
      </c>
      <c r="AN281">
        <f t="shared" si="206"/>
        <v>0</v>
      </c>
      <c r="AO281">
        <f t="shared" si="215"/>
        <v>1</v>
      </c>
      <c r="AP281">
        <f t="shared" si="207"/>
        <v>0</v>
      </c>
      <c r="AQ281">
        <f t="shared" si="208"/>
        <v>0</v>
      </c>
      <c r="AR281">
        <f t="shared" si="219"/>
        <v>1</v>
      </c>
      <c r="AS281">
        <f t="shared" si="211"/>
        <v>0</v>
      </c>
      <c r="AT281">
        <f t="shared" si="210"/>
        <v>2</v>
      </c>
      <c r="AU281" t="str">
        <f t="shared" si="209"/>
        <v/>
      </c>
    </row>
    <row r="282" spans="1:51" x14ac:dyDescent="0.2">
      <c r="A282" t="s">
        <v>306</v>
      </c>
      <c r="B282" t="s">
        <v>307</v>
      </c>
      <c r="C282" s="72" t="s">
        <v>473</v>
      </c>
      <c r="D282">
        <v>1.575</v>
      </c>
      <c r="F282">
        <v>1.583</v>
      </c>
      <c r="H282">
        <v>1.5880000000000001</v>
      </c>
      <c r="J282" s="73">
        <f t="shared" si="216"/>
        <v>1.5761500696607063</v>
      </c>
      <c r="K282" s="73"/>
      <c r="L282" s="73">
        <f t="shared" si="217"/>
        <v>5.8691305262854598E-3</v>
      </c>
      <c r="M282" s="73"/>
      <c r="N282">
        <f t="shared" si="200"/>
        <v>76.314129821527189</v>
      </c>
      <c r="P282" s="99" t="s">
        <v>78</v>
      </c>
      <c r="Q282" s="37">
        <v>100</v>
      </c>
      <c r="R282" s="81" t="s">
        <v>162</v>
      </c>
      <c r="S282" s="81" t="s">
        <v>309</v>
      </c>
      <c r="T282" s="81">
        <f>COS(RADIANS(AV282))*SIN(RADIANS(AW282))</f>
        <v>0.54359681765476575</v>
      </c>
      <c r="U282" s="81">
        <f>COS(RADIANS(AW282))</f>
        <v>0.46947156278589086</v>
      </c>
      <c r="V282" s="81">
        <f>SIN(RADIANS(AV282))*SIN(RADIANS(AW282))</f>
        <v>-0.69577219804400392</v>
      </c>
      <c r="W282" s="73">
        <f t="shared" si="220"/>
        <v>70.03627140492101</v>
      </c>
      <c r="X282" s="73">
        <f t="shared" si="201"/>
        <v>39.582518699417172</v>
      </c>
      <c r="AD282" s="73" t="s">
        <v>8</v>
      </c>
      <c r="AE282" s="73" t="s">
        <v>8</v>
      </c>
      <c r="AG282" t="s">
        <v>227</v>
      </c>
      <c r="AH282" t="s">
        <v>310</v>
      </c>
      <c r="AI282">
        <f t="shared" si="202"/>
        <v>0</v>
      </c>
      <c r="AJ282">
        <f t="shared" si="203"/>
        <v>0</v>
      </c>
      <c r="AK282">
        <f t="shared" si="204"/>
        <v>0</v>
      </c>
      <c r="AL282">
        <f t="shared" si="205"/>
        <v>0</v>
      </c>
      <c r="AM282">
        <f t="shared" si="218"/>
        <v>0</v>
      </c>
      <c r="AN282">
        <f t="shared" si="206"/>
        <v>0</v>
      </c>
      <c r="AO282">
        <f t="shared" si="215"/>
        <v>1</v>
      </c>
      <c r="AP282">
        <f t="shared" si="207"/>
        <v>0</v>
      </c>
      <c r="AQ282">
        <f t="shared" si="208"/>
        <v>0</v>
      </c>
      <c r="AR282">
        <f t="shared" si="219"/>
        <v>1</v>
      </c>
      <c r="AS282">
        <f t="shared" si="211"/>
        <v>0</v>
      </c>
      <c r="AT282">
        <f t="shared" si="210"/>
        <v>2</v>
      </c>
      <c r="AU282" t="str">
        <f t="shared" si="209"/>
        <v/>
      </c>
      <c r="AV282" s="80">
        <v>308</v>
      </c>
      <c r="AW282" s="80">
        <v>62</v>
      </c>
      <c r="AX282">
        <f>V282/(1+U282)</f>
        <v>-0.47348462921250922</v>
      </c>
      <c r="AY282">
        <f>T282/(1+U282)</f>
        <v>0.36992673517559627</v>
      </c>
    </row>
    <row r="283" spans="1:51" x14ac:dyDescent="0.2">
      <c r="A283" t="s">
        <v>474</v>
      </c>
      <c r="B283" t="s">
        <v>475</v>
      </c>
      <c r="C283" t="s">
        <v>476</v>
      </c>
      <c r="D283">
        <v>1.6359999999999999</v>
      </c>
      <c r="F283">
        <v>1.651</v>
      </c>
      <c r="H283">
        <v>1.669</v>
      </c>
      <c r="J283" s="73">
        <f t="shared" si="216"/>
        <v>1.6382656599484826</v>
      </c>
      <c r="K283" s="73"/>
      <c r="L283" s="73">
        <f t="shared" si="217"/>
        <v>1.0886114448840134E-2</v>
      </c>
      <c r="M283" s="73"/>
      <c r="N283">
        <f>180-DEGREES(ACOS(((2*((((D283^2)/(F283^2))-1)/(((D283^2)/(H283^2))-1))))-1))</f>
        <v>85.63913089126936</v>
      </c>
      <c r="P283" s="35" t="s">
        <v>79</v>
      </c>
      <c r="Q283" s="37">
        <v>0</v>
      </c>
      <c r="R283" t="s">
        <v>162</v>
      </c>
      <c r="S283" s="35" t="s">
        <v>226</v>
      </c>
      <c r="T283">
        <v>1</v>
      </c>
      <c r="U283">
        <v>0</v>
      </c>
      <c r="V283">
        <v>0</v>
      </c>
      <c r="W283" s="73">
        <f>IF((DEGREES(ACOS((T283*$BI$2+U283*$BJ$2+V283*$BK$2)/((SQRT(T283^2+U283^2+V283^2))*(SQRT($BI$2^2+$BJ$2^2+$BK$2^2))))))&gt;90,ABS(180-(DEGREES(ACOS((T283*$BI$2+U283*$BJ$2+V283*$BK$2)/((SQRT(T283^2+U283^2+V283^2))*(SQRT($BI$2^2+$BJ$2^2+$BK$2^2))))))),(DEGREES(ACOS((T283*$BI$2+U283*$BJ$2+V283*$BK$2)/((SQRT(T283^2+U283^2+V283^2))*(SQRT($BI$2^2+$BJ$2^2+$BK$2^2)))))))</f>
        <v>26.722894496018213</v>
      </c>
      <c r="X283" s="73">
        <f t="shared" si="201"/>
        <v>26.099292870496932</v>
      </c>
      <c r="AD283" s="73" t="s">
        <v>8</v>
      </c>
      <c r="AE283" s="73" t="s">
        <v>8</v>
      </c>
      <c r="AG283" t="s">
        <v>227</v>
      </c>
      <c r="AI283">
        <f t="shared" si="202"/>
        <v>0</v>
      </c>
      <c r="AJ283">
        <f t="shared" si="203"/>
        <v>0</v>
      </c>
      <c r="AK283">
        <f t="shared" si="204"/>
        <v>0</v>
      </c>
      <c r="AL283">
        <f t="shared" si="205"/>
        <v>0</v>
      </c>
      <c r="AM283">
        <f t="shared" si="218"/>
        <v>0</v>
      </c>
      <c r="AN283">
        <f t="shared" si="206"/>
        <v>0</v>
      </c>
      <c r="AO283">
        <f t="shared" si="215"/>
        <v>0</v>
      </c>
      <c r="AP283">
        <f t="shared" si="207"/>
        <v>0</v>
      </c>
      <c r="AQ283">
        <f t="shared" si="208"/>
        <v>0</v>
      </c>
      <c r="AR283">
        <f t="shared" si="219"/>
        <v>1</v>
      </c>
      <c r="AS283">
        <f t="shared" si="211"/>
        <v>0</v>
      </c>
      <c r="AT283">
        <f t="shared" si="210"/>
        <v>1</v>
      </c>
      <c r="AU283" t="str">
        <f t="shared" si="209"/>
        <v/>
      </c>
    </row>
    <row r="284" spans="1:51" x14ac:dyDescent="0.2">
      <c r="A284" t="s">
        <v>474</v>
      </c>
      <c r="B284" t="s">
        <v>475</v>
      </c>
      <c r="C284" t="s">
        <v>477</v>
      </c>
      <c r="D284">
        <f t="shared" ref="D284:D347" si="221">(($D$383-$D$283)/100)*Q284+$D$283</f>
        <v>1.63791</v>
      </c>
      <c r="F284">
        <f t="shared" ref="F284:F347" si="222">(($F$383-$F$283)/100)*Q284+$F$283</f>
        <v>1.6531800000000001</v>
      </c>
      <c r="H284">
        <f t="shared" ref="H284:H347" si="223">(($H$383-$H$283)/100)*Q284+$H$283</f>
        <v>1.6711</v>
      </c>
      <c r="J284" s="73">
        <f t="shared" si="216"/>
        <v>1.6402102041390942</v>
      </c>
      <c r="K284" s="73"/>
      <c r="L284" s="73">
        <f t="shared" si="217"/>
        <v>1.108789335359317E-2</v>
      </c>
      <c r="M284" s="73"/>
      <c r="N284">
        <f t="shared" ref="N284:N290" si="224">180-DEGREES(ACOS(((2*((((D284^2)/(F284^2))-1)/(((D284^2)/(H284^2))-1))))-1))</f>
        <v>86.280124327917363</v>
      </c>
      <c r="P284" s="35" t="s">
        <v>79</v>
      </c>
      <c r="Q284" s="37">
        <v>1</v>
      </c>
      <c r="R284" t="s">
        <v>162</v>
      </c>
      <c r="S284" s="35" t="s">
        <v>226</v>
      </c>
      <c r="T284">
        <v>1</v>
      </c>
      <c r="U284">
        <v>0</v>
      </c>
      <c r="V284">
        <v>0</v>
      </c>
      <c r="W284" s="73">
        <f t="shared" ref="W284:W347" si="225">IF((DEGREES(ACOS((T284*$BI$2+U284*$BJ$2+V284*$BK$2)/((SQRT(T284^2+U284^2+V284^2))*(SQRT($BI$2^2+$BJ$2^2+$BK$2^2))))))&gt;90,ABS(180-(DEGREES(ACOS((T284*$BI$2+U284*$BJ$2+V284*$BK$2)/((SQRT(T284^2+U284^2+V284^2))*(SQRT($BI$2^2+$BJ$2^2+$BK$2^2))))))),(DEGREES(ACOS((T284*$BI$2+U284*$BJ$2+V284*$BK$2)/((SQRT(T284^2+U284^2+V284^2))*(SQRT($BI$2^2+$BJ$2^2+$BK$2^2)))))))</f>
        <v>26.722894496018213</v>
      </c>
      <c r="X284" s="73">
        <f t="shared" si="201"/>
        <v>26.099292870496932</v>
      </c>
      <c r="AD284" s="73" t="s">
        <v>8</v>
      </c>
      <c r="AE284" s="73" t="s">
        <v>8</v>
      </c>
      <c r="AG284" t="s">
        <v>227</v>
      </c>
      <c r="AI284">
        <f t="shared" si="202"/>
        <v>0</v>
      </c>
      <c r="AJ284">
        <f t="shared" si="203"/>
        <v>0</v>
      </c>
      <c r="AK284">
        <f t="shared" si="204"/>
        <v>0</v>
      </c>
      <c r="AL284">
        <f t="shared" si="205"/>
        <v>0</v>
      </c>
      <c r="AM284">
        <f t="shared" si="218"/>
        <v>0</v>
      </c>
      <c r="AN284">
        <f t="shared" si="206"/>
        <v>0</v>
      </c>
      <c r="AO284">
        <f t="shared" si="215"/>
        <v>0</v>
      </c>
      <c r="AP284">
        <f t="shared" si="207"/>
        <v>0</v>
      </c>
      <c r="AQ284">
        <f t="shared" si="208"/>
        <v>0</v>
      </c>
      <c r="AR284">
        <f t="shared" si="219"/>
        <v>1</v>
      </c>
      <c r="AS284">
        <f t="shared" si="211"/>
        <v>0</v>
      </c>
      <c r="AT284">
        <f t="shared" si="210"/>
        <v>1</v>
      </c>
      <c r="AU284" t="str">
        <f t="shared" si="209"/>
        <v/>
      </c>
    </row>
    <row r="285" spans="1:51" x14ac:dyDescent="0.2">
      <c r="A285" t="s">
        <v>474</v>
      </c>
      <c r="B285" t="s">
        <v>475</v>
      </c>
      <c r="C285" t="s">
        <v>478</v>
      </c>
      <c r="D285">
        <f t="shared" si="221"/>
        <v>1.6398199999999998</v>
      </c>
      <c r="F285">
        <f t="shared" si="222"/>
        <v>1.6553599999999999</v>
      </c>
      <c r="H285">
        <f t="shared" si="223"/>
        <v>1.6732</v>
      </c>
      <c r="J285" s="73">
        <f t="shared" si="216"/>
        <v>1.6421547360014035</v>
      </c>
      <c r="K285" s="73"/>
      <c r="L285" s="73">
        <f t="shared" si="217"/>
        <v>1.1289672077946733E-2</v>
      </c>
      <c r="M285" s="73"/>
      <c r="N285">
        <f t="shared" si="224"/>
        <v>86.913200130682227</v>
      </c>
      <c r="P285" s="35" t="s">
        <v>79</v>
      </c>
      <c r="Q285" s="37">
        <v>2</v>
      </c>
      <c r="R285" t="s">
        <v>162</v>
      </c>
      <c r="S285" s="35" t="s">
        <v>226</v>
      </c>
      <c r="T285">
        <v>1</v>
      </c>
      <c r="U285">
        <v>0</v>
      </c>
      <c r="V285">
        <v>0</v>
      </c>
      <c r="W285" s="73">
        <f t="shared" si="225"/>
        <v>26.722894496018213</v>
      </c>
      <c r="X285" s="73">
        <f t="shared" si="201"/>
        <v>26.099292870496932</v>
      </c>
      <c r="AD285" s="73" t="s">
        <v>8</v>
      </c>
      <c r="AE285" s="73" t="s">
        <v>8</v>
      </c>
      <c r="AG285" t="s">
        <v>227</v>
      </c>
      <c r="AI285">
        <f t="shared" si="202"/>
        <v>0</v>
      </c>
      <c r="AJ285">
        <f t="shared" si="203"/>
        <v>0</v>
      </c>
      <c r="AK285">
        <f t="shared" si="204"/>
        <v>0</v>
      </c>
      <c r="AL285">
        <f t="shared" si="205"/>
        <v>0</v>
      </c>
      <c r="AM285">
        <f t="shared" si="218"/>
        <v>0</v>
      </c>
      <c r="AN285">
        <f t="shared" si="206"/>
        <v>0</v>
      </c>
      <c r="AO285">
        <f t="shared" si="215"/>
        <v>0</v>
      </c>
      <c r="AP285">
        <f t="shared" si="207"/>
        <v>0</v>
      </c>
      <c r="AQ285">
        <f t="shared" si="208"/>
        <v>0</v>
      </c>
      <c r="AR285">
        <f t="shared" si="219"/>
        <v>1</v>
      </c>
      <c r="AS285">
        <f t="shared" si="211"/>
        <v>0</v>
      </c>
      <c r="AT285">
        <f t="shared" si="210"/>
        <v>1</v>
      </c>
      <c r="AU285" t="str">
        <f t="shared" si="209"/>
        <v/>
      </c>
    </row>
    <row r="286" spans="1:51" x14ac:dyDescent="0.2">
      <c r="A286" t="s">
        <v>474</v>
      </c>
      <c r="B286" t="s">
        <v>475</v>
      </c>
      <c r="C286" t="s">
        <v>479</v>
      </c>
      <c r="D286">
        <f t="shared" si="221"/>
        <v>1.6417299999999999</v>
      </c>
      <c r="F286">
        <f t="shared" si="222"/>
        <v>1.65754</v>
      </c>
      <c r="H286">
        <f t="shared" si="223"/>
        <v>1.6753</v>
      </c>
      <c r="J286" s="73">
        <f t="shared" si="216"/>
        <v>1.6440992555846226</v>
      </c>
      <c r="K286" s="73"/>
      <c r="L286" s="73">
        <f t="shared" si="217"/>
        <v>1.149145061562451E-2</v>
      </c>
      <c r="M286" s="73"/>
      <c r="N286">
        <f t="shared" si="224"/>
        <v>87.538578248114277</v>
      </c>
      <c r="P286" s="35" t="s">
        <v>79</v>
      </c>
      <c r="Q286" s="37">
        <v>3</v>
      </c>
      <c r="R286" t="s">
        <v>162</v>
      </c>
      <c r="S286" s="35" t="s">
        <v>226</v>
      </c>
      <c r="T286">
        <v>1</v>
      </c>
      <c r="U286">
        <v>0</v>
      </c>
      <c r="V286">
        <v>0</v>
      </c>
      <c r="W286" s="73">
        <f t="shared" si="225"/>
        <v>26.722894496018213</v>
      </c>
      <c r="X286" s="73">
        <f t="shared" si="201"/>
        <v>26.099292870496932</v>
      </c>
      <c r="AD286" s="73" t="s">
        <v>8</v>
      </c>
      <c r="AE286" s="73" t="s">
        <v>8</v>
      </c>
      <c r="AG286" t="s">
        <v>227</v>
      </c>
      <c r="AI286">
        <f t="shared" si="202"/>
        <v>0</v>
      </c>
      <c r="AJ286">
        <f t="shared" si="203"/>
        <v>0</v>
      </c>
      <c r="AK286">
        <f t="shared" si="204"/>
        <v>0</v>
      </c>
      <c r="AL286">
        <f t="shared" si="205"/>
        <v>0</v>
      </c>
      <c r="AM286">
        <f t="shared" si="218"/>
        <v>0</v>
      </c>
      <c r="AN286">
        <f t="shared" si="206"/>
        <v>0</v>
      </c>
      <c r="AO286">
        <f t="shared" si="215"/>
        <v>0</v>
      </c>
      <c r="AP286">
        <f t="shared" si="207"/>
        <v>0</v>
      </c>
      <c r="AQ286">
        <f t="shared" si="208"/>
        <v>0</v>
      </c>
      <c r="AR286">
        <f t="shared" si="219"/>
        <v>1</v>
      </c>
      <c r="AS286">
        <f t="shared" si="211"/>
        <v>0</v>
      </c>
      <c r="AT286">
        <f t="shared" si="210"/>
        <v>1</v>
      </c>
      <c r="AU286" t="str">
        <f t="shared" si="209"/>
        <v/>
      </c>
    </row>
    <row r="287" spans="1:51" x14ac:dyDescent="0.2">
      <c r="A287" t="s">
        <v>474</v>
      </c>
      <c r="B287" t="s">
        <v>475</v>
      </c>
      <c r="C287" t="s">
        <v>480</v>
      </c>
      <c r="D287">
        <f t="shared" si="221"/>
        <v>1.64364</v>
      </c>
      <c r="F287">
        <f t="shared" si="222"/>
        <v>1.6597200000000001</v>
      </c>
      <c r="H287">
        <f t="shared" si="223"/>
        <v>1.6774</v>
      </c>
      <c r="J287" s="73">
        <f t="shared" si="216"/>
        <v>1.6460437629377012</v>
      </c>
      <c r="K287" s="73"/>
      <c r="L287" s="73">
        <f t="shared" si="217"/>
        <v>1.169322896041658E-2</v>
      </c>
      <c r="M287" s="73"/>
      <c r="N287">
        <f t="shared" si="224"/>
        <v>88.156469554327217</v>
      </c>
      <c r="P287" s="35" t="s">
        <v>246</v>
      </c>
      <c r="Q287" s="37">
        <v>4</v>
      </c>
      <c r="R287" t="s">
        <v>162</v>
      </c>
      <c r="S287" s="35" t="s">
        <v>226</v>
      </c>
      <c r="T287">
        <v>1</v>
      </c>
      <c r="U287">
        <v>0</v>
      </c>
      <c r="V287">
        <v>0</v>
      </c>
      <c r="W287" s="73">
        <f t="shared" si="225"/>
        <v>26.722894496018213</v>
      </c>
      <c r="X287" s="73">
        <f t="shared" si="201"/>
        <v>26.099292870496932</v>
      </c>
      <c r="AD287" s="73" t="s">
        <v>8</v>
      </c>
      <c r="AE287" s="73" t="s">
        <v>8</v>
      </c>
      <c r="AG287" t="s">
        <v>227</v>
      </c>
      <c r="AI287">
        <f t="shared" si="202"/>
        <v>0</v>
      </c>
      <c r="AJ287">
        <f t="shared" si="203"/>
        <v>0</v>
      </c>
      <c r="AK287">
        <f t="shared" si="204"/>
        <v>0</v>
      </c>
      <c r="AL287">
        <f t="shared" si="205"/>
        <v>0</v>
      </c>
      <c r="AM287">
        <f t="shared" si="218"/>
        <v>0</v>
      </c>
      <c r="AN287">
        <f t="shared" si="206"/>
        <v>0</v>
      </c>
      <c r="AO287">
        <f t="shared" si="215"/>
        <v>1</v>
      </c>
      <c r="AP287">
        <f t="shared" si="207"/>
        <v>0</v>
      </c>
      <c r="AQ287">
        <f t="shared" si="208"/>
        <v>0</v>
      </c>
      <c r="AR287">
        <f t="shared" si="219"/>
        <v>1</v>
      </c>
      <c r="AS287">
        <f t="shared" si="211"/>
        <v>0</v>
      </c>
      <c r="AT287">
        <f t="shared" si="210"/>
        <v>2</v>
      </c>
      <c r="AU287" t="str">
        <f t="shared" si="209"/>
        <v/>
      </c>
    </row>
    <row r="288" spans="1:51" x14ac:dyDescent="0.2">
      <c r="A288" t="s">
        <v>474</v>
      </c>
      <c r="B288" t="s">
        <v>475</v>
      </c>
      <c r="C288" t="s">
        <v>481</v>
      </c>
      <c r="D288">
        <f t="shared" si="221"/>
        <v>1.6455499999999998</v>
      </c>
      <c r="F288">
        <f t="shared" si="222"/>
        <v>1.6618999999999999</v>
      </c>
      <c r="H288">
        <f t="shared" si="223"/>
        <v>1.6795</v>
      </c>
      <c r="J288" s="73">
        <f t="shared" si="216"/>
        <v>1.6479882581093288</v>
      </c>
      <c r="K288" s="73"/>
      <c r="L288" s="73">
        <f t="shared" si="217"/>
        <v>1.1895007106177635E-2</v>
      </c>
      <c r="M288" s="73"/>
      <c r="N288">
        <f t="shared" si="224"/>
        <v>88.767076368873816</v>
      </c>
      <c r="P288" s="35" t="s">
        <v>246</v>
      </c>
      <c r="Q288" s="37">
        <v>5</v>
      </c>
      <c r="R288" t="s">
        <v>162</v>
      </c>
      <c r="S288" s="35" t="s">
        <v>226</v>
      </c>
      <c r="T288">
        <v>1</v>
      </c>
      <c r="U288">
        <v>0</v>
      </c>
      <c r="V288">
        <v>0</v>
      </c>
      <c r="W288" s="73">
        <f t="shared" si="225"/>
        <v>26.722894496018213</v>
      </c>
      <c r="X288" s="73">
        <f t="shared" si="201"/>
        <v>26.099292870496932</v>
      </c>
      <c r="AD288" s="73" t="s">
        <v>8</v>
      </c>
      <c r="AE288" s="73" t="s">
        <v>8</v>
      </c>
      <c r="AG288" t="s">
        <v>227</v>
      </c>
      <c r="AI288">
        <f t="shared" si="202"/>
        <v>0</v>
      </c>
      <c r="AJ288">
        <f t="shared" si="203"/>
        <v>0</v>
      </c>
      <c r="AK288">
        <f t="shared" si="204"/>
        <v>0</v>
      </c>
      <c r="AL288">
        <f t="shared" si="205"/>
        <v>0</v>
      </c>
      <c r="AM288">
        <f t="shared" si="218"/>
        <v>0</v>
      </c>
      <c r="AN288">
        <f t="shared" si="206"/>
        <v>0</v>
      </c>
      <c r="AO288">
        <f t="shared" si="215"/>
        <v>1</v>
      </c>
      <c r="AP288">
        <f t="shared" si="207"/>
        <v>0</v>
      </c>
      <c r="AQ288">
        <f t="shared" si="208"/>
        <v>0</v>
      </c>
      <c r="AR288">
        <f t="shared" si="219"/>
        <v>1</v>
      </c>
      <c r="AS288">
        <f t="shared" si="211"/>
        <v>0</v>
      </c>
      <c r="AT288">
        <f t="shared" si="210"/>
        <v>2</v>
      </c>
      <c r="AU288" t="str">
        <f t="shared" si="209"/>
        <v/>
      </c>
    </row>
    <row r="289" spans="1:47" x14ac:dyDescent="0.2">
      <c r="A289" t="s">
        <v>474</v>
      </c>
      <c r="B289" t="s">
        <v>475</v>
      </c>
      <c r="C289" t="s">
        <v>482</v>
      </c>
      <c r="D289">
        <f t="shared" si="221"/>
        <v>1.6474599999999999</v>
      </c>
      <c r="F289">
        <f t="shared" si="222"/>
        <v>1.66408</v>
      </c>
      <c r="H289">
        <f t="shared" si="223"/>
        <v>1.6816</v>
      </c>
      <c r="J289" s="73">
        <f t="shared" si="216"/>
        <v>1.6499327411479392</v>
      </c>
      <c r="K289" s="73"/>
      <c r="L289" s="73">
        <f t="shared" si="217"/>
        <v>1.2096785046825875E-2</v>
      </c>
      <c r="M289" s="73"/>
      <c r="N289">
        <f t="shared" si="224"/>
        <v>89.370592938846684</v>
      </c>
      <c r="P289" s="35" t="s">
        <v>246</v>
      </c>
      <c r="Q289" s="37">
        <v>6</v>
      </c>
      <c r="R289" t="s">
        <v>162</v>
      </c>
      <c r="S289" s="35" t="s">
        <v>226</v>
      </c>
      <c r="T289">
        <v>1</v>
      </c>
      <c r="U289">
        <v>0</v>
      </c>
      <c r="V289">
        <v>0</v>
      </c>
      <c r="W289" s="73">
        <f t="shared" si="225"/>
        <v>26.722894496018213</v>
      </c>
      <c r="X289" s="73">
        <f t="shared" si="201"/>
        <v>26.099292870496932</v>
      </c>
      <c r="AD289" s="73" t="s">
        <v>8</v>
      </c>
      <c r="AE289" s="73" t="s">
        <v>8</v>
      </c>
      <c r="AG289" t="s">
        <v>227</v>
      </c>
      <c r="AI289">
        <f t="shared" si="202"/>
        <v>0</v>
      </c>
      <c r="AJ289">
        <f t="shared" si="203"/>
        <v>0</v>
      </c>
      <c r="AK289">
        <f t="shared" si="204"/>
        <v>0</v>
      </c>
      <c r="AL289">
        <f t="shared" si="205"/>
        <v>0</v>
      </c>
      <c r="AM289">
        <f t="shared" si="218"/>
        <v>0</v>
      </c>
      <c r="AN289">
        <f t="shared" si="206"/>
        <v>0</v>
      </c>
      <c r="AO289">
        <f t="shared" si="215"/>
        <v>1</v>
      </c>
      <c r="AP289">
        <f t="shared" si="207"/>
        <v>0</v>
      </c>
      <c r="AQ289">
        <f t="shared" si="208"/>
        <v>0</v>
      </c>
      <c r="AR289">
        <f t="shared" si="219"/>
        <v>1</v>
      </c>
      <c r="AS289">
        <f t="shared" si="211"/>
        <v>0</v>
      </c>
      <c r="AT289">
        <f t="shared" si="210"/>
        <v>2</v>
      </c>
      <c r="AU289" t="str">
        <f t="shared" si="209"/>
        <v/>
      </c>
    </row>
    <row r="290" spans="1:47" x14ac:dyDescent="0.2">
      <c r="A290" t="s">
        <v>474</v>
      </c>
      <c r="B290" t="s">
        <v>475</v>
      </c>
      <c r="C290" t="s">
        <v>483</v>
      </c>
      <c r="D290">
        <f t="shared" si="221"/>
        <v>1.64937</v>
      </c>
      <c r="F290">
        <f t="shared" si="222"/>
        <v>1.6662600000000001</v>
      </c>
      <c r="H290">
        <f t="shared" si="223"/>
        <v>1.6837</v>
      </c>
      <c r="J290" s="73">
        <f t="shared" si="216"/>
        <v>1.6518772121017087</v>
      </c>
      <c r="K290" s="73"/>
      <c r="L290" s="73">
        <f t="shared" si="217"/>
        <v>1.2298562776344557E-2</v>
      </c>
      <c r="M290" s="73"/>
      <c r="N290">
        <f t="shared" si="224"/>
        <v>89.967205886512076</v>
      </c>
      <c r="P290" s="35" t="s">
        <v>246</v>
      </c>
      <c r="Q290" s="37">
        <v>7</v>
      </c>
      <c r="R290" t="s">
        <v>162</v>
      </c>
      <c r="S290" s="35" t="s">
        <v>226</v>
      </c>
      <c r="T290">
        <v>1</v>
      </c>
      <c r="U290">
        <v>0</v>
      </c>
      <c r="V290">
        <v>0</v>
      </c>
      <c r="W290" s="73">
        <f t="shared" si="225"/>
        <v>26.722894496018213</v>
      </c>
      <c r="X290" s="73">
        <f t="shared" si="201"/>
        <v>26.099292870496932</v>
      </c>
      <c r="AD290" s="73" t="s">
        <v>8</v>
      </c>
      <c r="AE290" s="73" t="s">
        <v>8</v>
      </c>
      <c r="AG290" t="s">
        <v>227</v>
      </c>
      <c r="AI290">
        <f t="shared" si="202"/>
        <v>0</v>
      </c>
      <c r="AJ290">
        <f t="shared" si="203"/>
        <v>0</v>
      </c>
      <c r="AK290">
        <f t="shared" si="204"/>
        <v>0</v>
      </c>
      <c r="AL290">
        <f t="shared" si="205"/>
        <v>0</v>
      </c>
      <c r="AM290">
        <f t="shared" si="218"/>
        <v>0</v>
      </c>
      <c r="AN290">
        <f t="shared" si="206"/>
        <v>0</v>
      </c>
      <c r="AO290">
        <f t="shared" si="215"/>
        <v>1</v>
      </c>
      <c r="AP290">
        <f t="shared" si="207"/>
        <v>0</v>
      </c>
      <c r="AQ290">
        <f t="shared" si="208"/>
        <v>0</v>
      </c>
      <c r="AR290">
        <f t="shared" si="219"/>
        <v>1</v>
      </c>
      <c r="AS290">
        <f t="shared" si="211"/>
        <v>0</v>
      </c>
      <c r="AT290">
        <f t="shared" si="210"/>
        <v>2</v>
      </c>
      <c r="AU290" t="str">
        <f t="shared" si="209"/>
        <v/>
      </c>
    </row>
    <row r="291" spans="1:47" x14ac:dyDescent="0.2">
      <c r="A291" t="s">
        <v>474</v>
      </c>
      <c r="B291" t="s">
        <v>475</v>
      </c>
      <c r="C291" t="s">
        <v>484</v>
      </c>
      <c r="D291">
        <f t="shared" si="221"/>
        <v>1.6512799999999999</v>
      </c>
      <c r="F291">
        <f t="shared" si="222"/>
        <v>1.6684399999999999</v>
      </c>
      <c r="H291">
        <f t="shared" si="223"/>
        <v>1.6858</v>
      </c>
      <c r="J291" s="73">
        <f t="shared" si="216"/>
        <v>1.6538216710185591</v>
      </c>
      <c r="K291" s="73"/>
      <c r="L291" s="73">
        <f t="shared" si="217"/>
        <v>1.2500340288778222E-2</v>
      </c>
      <c r="M291" s="73"/>
      <c r="N291">
        <f>DEGREES(ACOS(((2*((((D291^2)/(F291^2))-1)/(((D291^2)/(H291^2))-1))))-1))</f>
        <v>89.442905374519739</v>
      </c>
      <c r="P291" s="35" t="s">
        <v>246</v>
      </c>
      <c r="Q291" s="37">
        <v>8</v>
      </c>
      <c r="R291" t="s">
        <v>162</v>
      </c>
      <c r="S291" s="35" t="s">
        <v>226</v>
      </c>
      <c r="T291">
        <v>1</v>
      </c>
      <c r="U291">
        <v>0</v>
      </c>
      <c r="V291">
        <v>0</v>
      </c>
      <c r="W291" s="73">
        <f t="shared" si="225"/>
        <v>26.722894496018213</v>
      </c>
      <c r="X291" s="73">
        <f t="shared" si="201"/>
        <v>26.099292870496932</v>
      </c>
      <c r="AD291" s="73" t="s">
        <v>8</v>
      </c>
      <c r="AE291" s="73" t="s">
        <v>8</v>
      </c>
      <c r="AG291" t="s">
        <v>227</v>
      </c>
      <c r="AI291">
        <f t="shared" si="202"/>
        <v>0</v>
      </c>
      <c r="AJ291">
        <f t="shared" si="203"/>
        <v>0</v>
      </c>
      <c r="AK291">
        <f t="shared" si="204"/>
        <v>0</v>
      </c>
      <c r="AL291">
        <f t="shared" si="205"/>
        <v>0</v>
      </c>
      <c r="AM291">
        <f t="shared" si="218"/>
        <v>0</v>
      </c>
      <c r="AN291">
        <f t="shared" si="206"/>
        <v>0</v>
      </c>
      <c r="AO291">
        <f t="shared" si="215"/>
        <v>1</v>
      </c>
      <c r="AP291">
        <f t="shared" si="207"/>
        <v>0</v>
      </c>
      <c r="AQ291">
        <f t="shared" si="208"/>
        <v>0</v>
      </c>
      <c r="AR291">
        <f t="shared" si="219"/>
        <v>1</v>
      </c>
      <c r="AS291">
        <f t="shared" si="211"/>
        <v>0</v>
      </c>
      <c r="AT291">
        <f t="shared" si="210"/>
        <v>2</v>
      </c>
      <c r="AU291" t="str">
        <f t="shared" si="209"/>
        <v/>
      </c>
    </row>
    <row r="292" spans="1:47" x14ac:dyDescent="0.2">
      <c r="A292" t="s">
        <v>474</v>
      </c>
      <c r="B292" t="s">
        <v>475</v>
      </c>
      <c r="C292" t="s">
        <v>485</v>
      </c>
      <c r="D292">
        <f t="shared" si="221"/>
        <v>1.6531899999999999</v>
      </c>
      <c r="F292">
        <f t="shared" si="222"/>
        <v>1.67062</v>
      </c>
      <c r="H292">
        <f t="shared" si="223"/>
        <v>1.6879</v>
      </c>
      <c r="J292" s="73">
        <f t="shared" si="216"/>
        <v>1.6557661179461609</v>
      </c>
      <c r="K292" s="73"/>
      <c r="L292" s="73">
        <f t="shared" si="217"/>
        <v>1.2702117578234029E-2</v>
      </c>
      <c r="M292" s="73"/>
      <c r="N292">
        <f t="shared" ref="N292:N355" si="226">DEGREES(ACOS(((2*((((D292^2)/(F292^2))-1)/(((D292^2)/(H292^2))-1))))-1))</f>
        <v>88.859568251924586</v>
      </c>
      <c r="P292" s="35" t="s">
        <v>246</v>
      </c>
      <c r="Q292" s="37">
        <v>9</v>
      </c>
      <c r="R292" t="s">
        <v>162</v>
      </c>
      <c r="S292" s="35" t="s">
        <v>226</v>
      </c>
      <c r="T292">
        <v>1</v>
      </c>
      <c r="U292">
        <v>0</v>
      </c>
      <c r="V292">
        <v>0</v>
      </c>
      <c r="W292" s="73">
        <f t="shared" si="225"/>
        <v>26.722894496018213</v>
      </c>
      <c r="X292" s="73">
        <f t="shared" si="201"/>
        <v>26.099292870496932</v>
      </c>
      <c r="AD292" s="73" t="s">
        <v>8</v>
      </c>
      <c r="AE292" s="73" t="s">
        <v>8</v>
      </c>
      <c r="AG292" t="s">
        <v>227</v>
      </c>
      <c r="AI292">
        <f t="shared" si="202"/>
        <v>0</v>
      </c>
      <c r="AJ292">
        <f t="shared" si="203"/>
        <v>0</v>
      </c>
      <c r="AK292">
        <f t="shared" si="204"/>
        <v>0</v>
      </c>
      <c r="AL292">
        <f t="shared" si="205"/>
        <v>0</v>
      </c>
      <c r="AM292">
        <f t="shared" si="218"/>
        <v>0</v>
      </c>
      <c r="AN292">
        <f t="shared" si="206"/>
        <v>0</v>
      </c>
      <c r="AO292">
        <f t="shared" si="215"/>
        <v>1</v>
      </c>
      <c r="AP292">
        <f t="shared" si="207"/>
        <v>0</v>
      </c>
      <c r="AQ292">
        <f t="shared" si="208"/>
        <v>0</v>
      </c>
      <c r="AR292">
        <f t="shared" si="219"/>
        <v>1</v>
      </c>
      <c r="AS292">
        <f t="shared" si="211"/>
        <v>0</v>
      </c>
      <c r="AT292">
        <f t="shared" si="210"/>
        <v>2</v>
      </c>
      <c r="AU292" t="str">
        <f t="shared" si="209"/>
        <v/>
      </c>
    </row>
    <row r="293" spans="1:47" x14ac:dyDescent="0.2">
      <c r="A293" t="s">
        <v>474</v>
      </c>
      <c r="B293" t="s">
        <v>475</v>
      </c>
      <c r="C293" t="s">
        <v>486</v>
      </c>
      <c r="D293">
        <f t="shared" si="221"/>
        <v>1.6551</v>
      </c>
      <c r="F293">
        <f t="shared" si="222"/>
        <v>1.6728000000000001</v>
      </c>
      <c r="H293">
        <f t="shared" si="223"/>
        <v>1.69</v>
      </c>
      <c r="J293" s="73">
        <f t="shared" si="216"/>
        <v>1.6577105529319316</v>
      </c>
      <c r="K293" s="73"/>
      <c r="L293" s="73">
        <f t="shared" si="217"/>
        <v>1.290389463888264E-2</v>
      </c>
      <c r="M293" s="73"/>
      <c r="N293">
        <f t="shared" si="226"/>
        <v>88.282616613670044</v>
      </c>
      <c r="P293" s="35" t="s">
        <v>246</v>
      </c>
      <c r="Q293" s="37">
        <v>10</v>
      </c>
      <c r="R293" t="s">
        <v>162</v>
      </c>
      <c r="S293" s="35" t="s">
        <v>226</v>
      </c>
      <c r="T293">
        <v>1</v>
      </c>
      <c r="U293">
        <v>0</v>
      </c>
      <c r="V293">
        <v>0</v>
      </c>
      <c r="W293" s="73">
        <f t="shared" si="225"/>
        <v>26.722894496018213</v>
      </c>
      <c r="X293" s="73">
        <f t="shared" si="201"/>
        <v>26.099292870496932</v>
      </c>
      <c r="AD293" s="73" t="s">
        <v>8</v>
      </c>
      <c r="AE293" s="73" t="s">
        <v>8</v>
      </c>
      <c r="AG293" t="s">
        <v>227</v>
      </c>
      <c r="AI293">
        <f t="shared" si="202"/>
        <v>0</v>
      </c>
      <c r="AJ293">
        <f t="shared" si="203"/>
        <v>0</v>
      </c>
      <c r="AK293">
        <f t="shared" si="204"/>
        <v>0</v>
      </c>
      <c r="AL293">
        <f t="shared" si="205"/>
        <v>0</v>
      </c>
      <c r="AM293">
        <f t="shared" si="218"/>
        <v>0</v>
      </c>
      <c r="AN293">
        <f t="shared" si="206"/>
        <v>0</v>
      </c>
      <c r="AO293">
        <f t="shared" si="215"/>
        <v>1</v>
      </c>
      <c r="AP293">
        <f t="shared" si="207"/>
        <v>0</v>
      </c>
      <c r="AQ293">
        <f t="shared" si="208"/>
        <v>0</v>
      </c>
      <c r="AR293">
        <f t="shared" si="219"/>
        <v>1</v>
      </c>
      <c r="AS293">
        <f t="shared" si="211"/>
        <v>0</v>
      </c>
      <c r="AT293">
        <f t="shared" si="210"/>
        <v>2</v>
      </c>
      <c r="AU293" t="str">
        <f t="shared" si="209"/>
        <v/>
      </c>
    </row>
    <row r="294" spans="1:47" x14ac:dyDescent="0.2">
      <c r="A294" t="s">
        <v>474</v>
      </c>
      <c r="B294" t="s">
        <v>475</v>
      </c>
      <c r="C294" t="s">
        <v>487</v>
      </c>
      <c r="D294">
        <f t="shared" si="221"/>
        <v>1.6570099999999999</v>
      </c>
      <c r="F294">
        <f t="shared" si="222"/>
        <v>1.6749799999999999</v>
      </c>
      <c r="H294">
        <f t="shared" si="223"/>
        <v>1.6920999999999999</v>
      </c>
      <c r="J294" s="73">
        <f t="shared" si="216"/>
        <v>1.6596549760230412</v>
      </c>
      <c r="K294" s="73"/>
      <c r="L294" s="73">
        <f t="shared" si="217"/>
        <v>1.3105671464952451E-2</v>
      </c>
      <c r="M294" s="73"/>
      <c r="N294">
        <f t="shared" si="226"/>
        <v>87.711890451226822</v>
      </c>
      <c r="P294" s="35" t="s">
        <v>246</v>
      </c>
      <c r="Q294" s="37">
        <v>11</v>
      </c>
      <c r="R294" t="s">
        <v>162</v>
      </c>
      <c r="S294" s="35" t="s">
        <v>226</v>
      </c>
      <c r="T294">
        <v>1</v>
      </c>
      <c r="U294">
        <v>0</v>
      </c>
      <c r="V294">
        <v>0</v>
      </c>
      <c r="W294" s="73">
        <f t="shared" si="225"/>
        <v>26.722894496018213</v>
      </c>
      <c r="X294" s="73">
        <f t="shared" si="201"/>
        <v>26.099292870496932</v>
      </c>
      <c r="AD294" s="73" t="s">
        <v>8</v>
      </c>
      <c r="AE294" s="73" t="s">
        <v>8</v>
      </c>
      <c r="AG294" t="s">
        <v>227</v>
      </c>
      <c r="AI294">
        <f t="shared" si="202"/>
        <v>0</v>
      </c>
      <c r="AJ294">
        <f t="shared" si="203"/>
        <v>0</v>
      </c>
      <c r="AK294">
        <f t="shared" si="204"/>
        <v>0</v>
      </c>
      <c r="AL294">
        <f t="shared" si="205"/>
        <v>0</v>
      </c>
      <c r="AM294">
        <f t="shared" si="218"/>
        <v>0</v>
      </c>
      <c r="AN294">
        <f t="shared" si="206"/>
        <v>0</v>
      </c>
      <c r="AO294">
        <f t="shared" si="215"/>
        <v>1</v>
      </c>
      <c r="AP294">
        <f t="shared" si="207"/>
        <v>0</v>
      </c>
      <c r="AQ294">
        <f t="shared" si="208"/>
        <v>0</v>
      </c>
      <c r="AR294">
        <f t="shared" si="219"/>
        <v>1</v>
      </c>
      <c r="AS294">
        <f t="shared" si="211"/>
        <v>0</v>
      </c>
      <c r="AT294">
        <f t="shared" si="210"/>
        <v>2</v>
      </c>
      <c r="AU294" t="str">
        <f t="shared" si="209"/>
        <v/>
      </c>
    </row>
    <row r="295" spans="1:47" x14ac:dyDescent="0.2">
      <c r="A295" t="s">
        <v>474</v>
      </c>
      <c r="B295" t="s">
        <v>475</v>
      </c>
      <c r="C295" t="s">
        <v>488</v>
      </c>
      <c r="D295">
        <f t="shared" si="221"/>
        <v>1.65892</v>
      </c>
      <c r="F295">
        <f t="shared" si="222"/>
        <v>1.67716</v>
      </c>
      <c r="H295">
        <f t="shared" si="223"/>
        <v>1.6941999999999999</v>
      </c>
      <c r="J295" s="73">
        <f t="shared" si="216"/>
        <v>1.6615993872664108</v>
      </c>
      <c r="K295" s="73"/>
      <c r="L295" s="73">
        <f t="shared" si="217"/>
        <v>1.3307448050736692E-2</v>
      </c>
      <c r="M295" s="73"/>
      <c r="N295">
        <f t="shared" si="226"/>
        <v>87.147235565007435</v>
      </c>
      <c r="P295" s="35" t="s">
        <v>246</v>
      </c>
      <c r="Q295" s="37">
        <v>12</v>
      </c>
      <c r="R295" t="s">
        <v>162</v>
      </c>
      <c r="S295" s="35" t="s">
        <v>226</v>
      </c>
      <c r="T295">
        <v>1</v>
      </c>
      <c r="U295">
        <v>0</v>
      </c>
      <c r="V295">
        <v>0</v>
      </c>
      <c r="W295" s="73">
        <f t="shared" si="225"/>
        <v>26.722894496018213</v>
      </c>
      <c r="X295" s="73">
        <f t="shared" si="201"/>
        <v>26.099292870496932</v>
      </c>
      <c r="AD295" s="73" t="s">
        <v>8</v>
      </c>
      <c r="AE295" s="73" t="s">
        <v>8</v>
      </c>
      <c r="AG295" t="s">
        <v>227</v>
      </c>
      <c r="AI295">
        <f t="shared" si="202"/>
        <v>0</v>
      </c>
      <c r="AJ295">
        <f t="shared" si="203"/>
        <v>0</v>
      </c>
      <c r="AK295">
        <f t="shared" si="204"/>
        <v>0</v>
      </c>
      <c r="AL295">
        <f t="shared" si="205"/>
        <v>0</v>
      </c>
      <c r="AM295">
        <f t="shared" si="218"/>
        <v>0</v>
      </c>
      <c r="AN295">
        <f t="shared" si="206"/>
        <v>0</v>
      </c>
      <c r="AO295">
        <f t="shared" si="215"/>
        <v>1</v>
      </c>
      <c r="AP295">
        <f t="shared" si="207"/>
        <v>0</v>
      </c>
      <c r="AQ295">
        <f t="shared" si="208"/>
        <v>0</v>
      </c>
      <c r="AR295">
        <f t="shared" si="219"/>
        <v>1</v>
      </c>
      <c r="AS295">
        <f t="shared" si="211"/>
        <v>0</v>
      </c>
      <c r="AT295">
        <f t="shared" si="210"/>
        <v>2</v>
      </c>
      <c r="AU295" t="str">
        <f t="shared" si="209"/>
        <v/>
      </c>
    </row>
    <row r="296" spans="1:47" x14ac:dyDescent="0.2">
      <c r="A296" t="s">
        <v>474</v>
      </c>
      <c r="B296" t="s">
        <v>475</v>
      </c>
      <c r="C296" t="s">
        <v>489</v>
      </c>
      <c r="D296">
        <f t="shared" si="221"/>
        <v>1.6608299999999998</v>
      </c>
      <c r="F296">
        <f t="shared" si="222"/>
        <v>1.6793400000000001</v>
      </c>
      <c r="H296">
        <f t="shared" si="223"/>
        <v>1.6962999999999999</v>
      </c>
      <c r="J296" s="73">
        <f t="shared" si="216"/>
        <v>1.6635437867087155</v>
      </c>
      <c r="K296" s="73"/>
      <c r="L296" s="73">
        <f t="shared" si="217"/>
        <v>1.3509224390584995E-2</v>
      </c>
      <c r="M296" s="73"/>
      <c r="N296">
        <f t="shared" si="226"/>
        <v>86.588503270267182</v>
      </c>
      <c r="P296" s="35" t="s">
        <v>246</v>
      </c>
      <c r="Q296" s="37">
        <v>13</v>
      </c>
      <c r="R296" t="s">
        <v>162</v>
      </c>
      <c r="S296" s="35" t="s">
        <v>226</v>
      </c>
      <c r="T296">
        <v>1</v>
      </c>
      <c r="U296">
        <v>0</v>
      </c>
      <c r="V296">
        <v>0</v>
      </c>
      <c r="W296" s="73">
        <f t="shared" si="225"/>
        <v>26.722894496018213</v>
      </c>
      <c r="X296" s="73">
        <f t="shared" si="201"/>
        <v>26.099292870496932</v>
      </c>
      <c r="AD296" s="73" t="s">
        <v>8</v>
      </c>
      <c r="AE296" s="73" t="s">
        <v>8</v>
      </c>
      <c r="AG296" t="s">
        <v>227</v>
      </c>
      <c r="AI296">
        <f t="shared" si="202"/>
        <v>0</v>
      </c>
      <c r="AJ296">
        <f t="shared" si="203"/>
        <v>0</v>
      </c>
      <c r="AK296">
        <f t="shared" si="204"/>
        <v>0</v>
      </c>
      <c r="AL296">
        <f t="shared" si="205"/>
        <v>0</v>
      </c>
      <c r="AM296">
        <f t="shared" si="218"/>
        <v>0</v>
      </c>
      <c r="AN296">
        <f t="shared" si="206"/>
        <v>0</v>
      </c>
      <c r="AO296">
        <f t="shared" si="215"/>
        <v>1</v>
      </c>
      <c r="AP296">
        <f t="shared" si="207"/>
        <v>0</v>
      </c>
      <c r="AQ296">
        <f t="shared" si="208"/>
        <v>0</v>
      </c>
      <c r="AR296">
        <f t="shared" si="219"/>
        <v>1</v>
      </c>
      <c r="AS296">
        <f t="shared" si="211"/>
        <v>0</v>
      </c>
      <c r="AT296">
        <f t="shared" si="210"/>
        <v>2</v>
      </c>
      <c r="AU296" t="str">
        <f t="shared" si="209"/>
        <v/>
      </c>
    </row>
    <row r="297" spans="1:47" x14ac:dyDescent="0.2">
      <c r="A297" t="s">
        <v>474</v>
      </c>
      <c r="B297" t="s">
        <v>475</v>
      </c>
      <c r="C297" t="s">
        <v>490</v>
      </c>
      <c r="D297">
        <f t="shared" si="221"/>
        <v>1.6627399999999999</v>
      </c>
      <c r="F297">
        <f t="shared" si="222"/>
        <v>1.6815200000000001</v>
      </c>
      <c r="H297">
        <f t="shared" si="223"/>
        <v>1.6984000000000001</v>
      </c>
      <c r="J297" s="73">
        <f t="shared" si="216"/>
        <v>1.6654881743963863</v>
      </c>
      <c r="K297" s="73"/>
      <c r="L297" s="73">
        <f t="shared" si="217"/>
        <v>1.3711000478908719E-2</v>
      </c>
      <c r="M297" s="73"/>
      <c r="N297">
        <f t="shared" si="226"/>
        <v>86.035550121835328</v>
      </c>
      <c r="P297" s="35" t="s">
        <v>246</v>
      </c>
      <c r="Q297" s="37">
        <v>14</v>
      </c>
      <c r="R297" t="s">
        <v>162</v>
      </c>
      <c r="S297" s="35" t="s">
        <v>226</v>
      </c>
      <c r="T297">
        <v>1</v>
      </c>
      <c r="U297">
        <v>0</v>
      </c>
      <c r="V297">
        <v>0</v>
      </c>
      <c r="W297" s="73">
        <f t="shared" si="225"/>
        <v>26.722894496018213</v>
      </c>
      <c r="X297" s="73">
        <f t="shared" si="201"/>
        <v>26.099292870496932</v>
      </c>
      <c r="AD297" s="73" t="s">
        <v>8</v>
      </c>
      <c r="AE297" s="73" t="s">
        <v>8</v>
      </c>
      <c r="AG297" t="s">
        <v>227</v>
      </c>
      <c r="AI297">
        <f t="shared" si="202"/>
        <v>0</v>
      </c>
      <c r="AJ297">
        <f t="shared" si="203"/>
        <v>0</v>
      </c>
      <c r="AK297">
        <f t="shared" si="204"/>
        <v>0</v>
      </c>
      <c r="AL297">
        <f t="shared" si="205"/>
        <v>0</v>
      </c>
      <c r="AM297">
        <f t="shared" si="218"/>
        <v>0</v>
      </c>
      <c r="AN297">
        <f t="shared" si="206"/>
        <v>0</v>
      </c>
      <c r="AO297">
        <f t="shared" si="215"/>
        <v>1</v>
      </c>
      <c r="AP297">
        <f t="shared" si="207"/>
        <v>0</v>
      </c>
      <c r="AQ297">
        <f t="shared" si="208"/>
        <v>0</v>
      </c>
      <c r="AR297">
        <f t="shared" si="219"/>
        <v>1</v>
      </c>
      <c r="AS297">
        <f t="shared" si="211"/>
        <v>0</v>
      </c>
      <c r="AT297">
        <f t="shared" si="210"/>
        <v>2</v>
      </c>
      <c r="AU297" t="str">
        <f t="shared" si="209"/>
        <v/>
      </c>
    </row>
    <row r="298" spans="1:47" x14ac:dyDescent="0.2">
      <c r="A298" t="s">
        <v>474</v>
      </c>
      <c r="B298" t="s">
        <v>475</v>
      </c>
      <c r="C298" t="s">
        <v>491</v>
      </c>
      <c r="D298">
        <f t="shared" si="221"/>
        <v>1.66465</v>
      </c>
      <c r="F298">
        <f t="shared" si="222"/>
        <v>1.6837</v>
      </c>
      <c r="H298">
        <f t="shared" si="223"/>
        <v>1.7005000000000001</v>
      </c>
      <c r="J298" s="73">
        <f t="shared" si="216"/>
        <v>1.6674325503756107</v>
      </c>
      <c r="K298" s="73"/>
      <c r="L298" s="73">
        <f t="shared" si="217"/>
        <v>1.3912776310177177E-2</v>
      </c>
      <c r="M298" s="73"/>
      <c r="N298">
        <f t="shared" si="226"/>
        <v>85.488237656224129</v>
      </c>
      <c r="P298" s="35" t="s">
        <v>246</v>
      </c>
      <c r="Q298" s="37">
        <v>15</v>
      </c>
      <c r="R298" t="s">
        <v>162</v>
      </c>
      <c r="S298" s="35" t="s">
        <v>226</v>
      </c>
      <c r="T298">
        <v>1</v>
      </c>
      <c r="U298">
        <v>0</v>
      </c>
      <c r="V298">
        <v>0</v>
      </c>
      <c r="W298" s="73">
        <f t="shared" si="225"/>
        <v>26.722894496018213</v>
      </c>
      <c r="X298" s="73">
        <f t="shared" si="201"/>
        <v>26.099292870496932</v>
      </c>
      <c r="AD298" s="73" t="s">
        <v>8</v>
      </c>
      <c r="AE298" s="73" t="s">
        <v>8</v>
      </c>
      <c r="AG298" t="s">
        <v>227</v>
      </c>
      <c r="AI298">
        <f t="shared" si="202"/>
        <v>0</v>
      </c>
      <c r="AJ298">
        <f t="shared" si="203"/>
        <v>0</v>
      </c>
      <c r="AK298">
        <f t="shared" si="204"/>
        <v>0</v>
      </c>
      <c r="AL298">
        <f t="shared" si="205"/>
        <v>0</v>
      </c>
      <c r="AM298">
        <f t="shared" si="218"/>
        <v>0</v>
      </c>
      <c r="AN298">
        <f t="shared" si="206"/>
        <v>0</v>
      </c>
      <c r="AO298">
        <f t="shared" si="215"/>
        <v>1</v>
      </c>
      <c r="AP298">
        <f t="shared" si="207"/>
        <v>0</v>
      </c>
      <c r="AQ298">
        <f t="shared" si="208"/>
        <v>0</v>
      </c>
      <c r="AR298">
        <f t="shared" si="219"/>
        <v>1</v>
      </c>
      <c r="AS298">
        <f t="shared" si="211"/>
        <v>0</v>
      </c>
      <c r="AT298">
        <f t="shared" si="210"/>
        <v>2</v>
      </c>
      <c r="AU298" t="str">
        <f t="shared" si="209"/>
        <v/>
      </c>
    </row>
    <row r="299" spans="1:47" x14ac:dyDescent="0.2">
      <c r="A299" t="s">
        <v>474</v>
      </c>
      <c r="B299" t="s">
        <v>475</v>
      </c>
      <c r="C299" t="s">
        <v>492</v>
      </c>
      <c r="D299">
        <f t="shared" si="221"/>
        <v>1.6665599999999998</v>
      </c>
      <c r="F299">
        <f t="shared" si="222"/>
        <v>1.68588</v>
      </c>
      <c r="H299">
        <f t="shared" si="223"/>
        <v>1.7026000000000001</v>
      </c>
      <c r="J299" s="73">
        <f t="shared" si="216"/>
        <v>1.6693769146923361</v>
      </c>
      <c r="K299" s="73"/>
      <c r="L299" s="73">
        <f t="shared" si="217"/>
        <v>1.4114551878917414E-2</v>
      </c>
      <c r="M299" s="73"/>
      <c r="N299">
        <f t="shared" si="226"/>
        <v>84.946432149780392</v>
      </c>
      <c r="P299" s="35" t="s">
        <v>246</v>
      </c>
      <c r="Q299" s="37">
        <v>16</v>
      </c>
      <c r="R299" t="s">
        <v>162</v>
      </c>
      <c r="S299" s="35" t="s">
        <v>226</v>
      </c>
      <c r="T299">
        <v>1</v>
      </c>
      <c r="U299">
        <v>0</v>
      </c>
      <c r="V299">
        <v>0</v>
      </c>
      <c r="W299" s="73">
        <f t="shared" si="225"/>
        <v>26.722894496018213</v>
      </c>
      <c r="X299" s="73">
        <f t="shared" si="201"/>
        <v>26.099292870496932</v>
      </c>
      <c r="AD299" s="73" t="s">
        <v>8</v>
      </c>
      <c r="AE299" s="73" t="s">
        <v>8</v>
      </c>
      <c r="AG299" t="s">
        <v>227</v>
      </c>
      <c r="AI299">
        <f t="shared" si="202"/>
        <v>0</v>
      </c>
      <c r="AJ299">
        <f t="shared" si="203"/>
        <v>0</v>
      </c>
      <c r="AK299">
        <f t="shared" si="204"/>
        <v>0</v>
      </c>
      <c r="AL299">
        <f t="shared" si="205"/>
        <v>0</v>
      </c>
      <c r="AM299">
        <f t="shared" si="218"/>
        <v>0</v>
      </c>
      <c r="AN299">
        <f t="shared" si="206"/>
        <v>0</v>
      </c>
      <c r="AO299">
        <f t="shared" si="215"/>
        <v>1</v>
      </c>
      <c r="AP299">
        <f t="shared" si="207"/>
        <v>0</v>
      </c>
      <c r="AQ299">
        <f t="shared" si="208"/>
        <v>0</v>
      </c>
      <c r="AR299">
        <f t="shared" si="219"/>
        <v>1</v>
      </c>
      <c r="AS299">
        <f t="shared" si="211"/>
        <v>0</v>
      </c>
      <c r="AT299">
        <f t="shared" si="210"/>
        <v>2</v>
      </c>
      <c r="AU299" t="str">
        <f t="shared" si="209"/>
        <v/>
      </c>
    </row>
    <row r="300" spans="1:47" x14ac:dyDescent="0.2">
      <c r="A300" t="s">
        <v>474</v>
      </c>
      <c r="B300" t="s">
        <v>475</v>
      </c>
      <c r="C300" t="s">
        <v>493</v>
      </c>
      <c r="D300">
        <f t="shared" si="221"/>
        <v>1.6684699999999999</v>
      </c>
      <c r="F300">
        <f t="shared" si="222"/>
        <v>1.6880600000000001</v>
      </c>
      <c r="H300">
        <f t="shared" si="223"/>
        <v>1.7047000000000001</v>
      </c>
      <c r="J300" s="73">
        <f t="shared" si="216"/>
        <v>1.6713212673922686</v>
      </c>
      <c r="K300" s="73"/>
      <c r="L300" s="73">
        <f t="shared" si="217"/>
        <v>1.4316327179715982E-2</v>
      </c>
      <c r="M300" s="73"/>
      <c r="N300">
        <f t="shared" si="226"/>
        <v>84.410004391667826</v>
      </c>
      <c r="P300" s="35" t="s">
        <v>246</v>
      </c>
      <c r="Q300" s="37">
        <v>17</v>
      </c>
      <c r="R300" t="s">
        <v>162</v>
      </c>
      <c r="S300" s="35" t="s">
        <v>226</v>
      </c>
      <c r="T300">
        <v>1</v>
      </c>
      <c r="U300">
        <v>0</v>
      </c>
      <c r="V300">
        <v>0</v>
      </c>
      <c r="W300" s="73">
        <f t="shared" si="225"/>
        <v>26.722894496018213</v>
      </c>
      <c r="X300" s="73">
        <f t="shared" si="201"/>
        <v>26.099292870496932</v>
      </c>
      <c r="AD300" s="73" t="s">
        <v>8</v>
      </c>
      <c r="AE300" s="73" t="s">
        <v>8</v>
      </c>
      <c r="AG300" t="s">
        <v>227</v>
      </c>
      <c r="AI300">
        <f t="shared" si="202"/>
        <v>0</v>
      </c>
      <c r="AJ300">
        <f t="shared" si="203"/>
        <v>0</v>
      </c>
      <c r="AK300">
        <f t="shared" si="204"/>
        <v>0</v>
      </c>
      <c r="AL300">
        <f t="shared" si="205"/>
        <v>0</v>
      </c>
      <c r="AM300">
        <f t="shared" si="218"/>
        <v>0</v>
      </c>
      <c r="AN300">
        <f t="shared" si="206"/>
        <v>0</v>
      </c>
      <c r="AO300">
        <f t="shared" si="215"/>
        <v>1</v>
      </c>
      <c r="AP300">
        <f t="shared" si="207"/>
        <v>0</v>
      </c>
      <c r="AQ300">
        <f t="shared" si="208"/>
        <v>0</v>
      </c>
      <c r="AR300">
        <f t="shared" si="219"/>
        <v>1</v>
      </c>
      <c r="AS300">
        <f t="shared" si="211"/>
        <v>0</v>
      </c>
      <c r="AT300">
        <f t="shared" si="210"/>
        <v>2</v>
      </c>
      <c r="AU300" t="str">
        <f t="shared" si="209"/>
        <v/>
      </c>
    </row>
    <row r="301" spans="1:47" x14ac:dyDescent="0.2">
      <c r="A301" t="s">
        <v>474</v>
      </c>
      <c r="B301" t="s">
        <v>475</v>
      </c>
      <c r="C301" t="s">
        <v>494</v>
      </c>
      <c r="D301">
        <f t="shared" si="221"/>
        <v>1.67038</v>
      </c>
      <c r="F301">
        <f t="shared" si="222"/>
        <v>1.69024</v>
      </c>
      <c r="H301">
        <f t="shared" si="223"/>
        <v>1.7068000000000001</v>
      </c>
      <c r="J301" s="73">
        <f t="shared" si="216"/>
        <v>1.6732656085208766</v>
      </c>
      <c r="K301" s="73"/>
      <c r="L301" s="73">
        <f t="shared" si="217"/>
        <v>1.4518102207215611E-2</v>
      </c>
      <c r="M301" s="73"/>
      <c r="N301">
        <f t="shared" si="226"/>
        <v>83.878829470571603</v>
      </c>
      <c r="P301" t="s">
        <v>78</v>
      </c>
      <c r="Q301" s="37">
        <v>18</v>
      </c>
      <c r="R301" t="s">
        <v>162</v>
      </c>
      <c r="S301" s="35" t="s">
        <v>226</v>
      </c>
      <c r="T301">
        <v>1</v>
      </c>
      <c r="U301">
        <v>0</v>
      </c>
      <c r="V301">
        <v>0</v>
      </c>
      <c r="W301" s="73">
        <f t="shared" si="225"/>
        <v>26.722894496018213</v>
      </c>
      <c r="X301" s="73">
        <f t="shared" si="201"/>
        <v>26.099292870496932</v>
      </c>
      <c r="AD301" s="73" t="s">
        <v>8</v>
      </c>
      <c r="AE301" s="73" t="s">
        <v>8</v>
      </c>
      <c r="AG301" t="s">
        <v>227</v>
      </c>
      <c r="AI301">
        <f t="shared" si="202"/>
        <v>0</v>
      </c>
      <c r="AJ301">
        <f t="shared" si="203"/>
        <v>0</v>
      </c>
      <c r="AK301">
        <f t="shared" si="204"/>
        <v>0</v>
      </c>
      <c r="AL301">
        <f t="shared" si="205"/>
        <v>0</v>
      </c>
      <c r="AM301">
        <f t="shared" si="218"/>
        <v>0</v>
      </c>
      <c r="AN301">
        <f t="shared" si="206"/>
        <v>0</v>
      </c>
      <c r="AO301">
        <f t="shared" si="215"/>
        <v>1</v>
      </c>
      <c r="AP301">
        <f t="shared" si="207"/>
        <v>0</v>
      </c>
      <c r="AQ301">
        <f t="shared" si="208"/>
        <v>0</v>
      </c>
      <c r="AR301">
        <f t="shared" si="219"/>
        <v>1</v>
      </c>
      <c r="AS301">
        <f t="shared" si="211"/>
        <v>0</v>
      </c>
      <c r="AT301">
        <f t="shared" si="210"/>
        <v>2</v>
      </c>
      <c r="AU301" t="str">
        <f t="shared" si="209"/>
        <v/>
      </c>
    </row>
    <row r="302" spans="1:47" x14ac:dyDescent="0.2">
      <c r="A302" t="s">
        <v>474</v>
      </c>
      <c r="B302" t="s">
        <v>475</v>
      </c>
      <c r="C302" t="s">
        <v>495</v>
      </c>
      <c r="D302">
        <f t="shared" si="221"/>
        <v>1.6722899999999998</v>
      </c>
      <c r="F302">
        <f t="shared" si="222"/>
        <v>1.69242</v>
      </c>
      <c r="H302">
        <f t="shared" si="223"/>
        <v>1.7089000000000001</v>
      </c>
      <c r="J302" s="73">
        <f t="shared" si="216"/>
        <v>1.6752099381233923</v>
      </c>
      <c r="K302" s="73"/>
      <c r="L302" s="73">
        <f t="shared" si="217"/>
        <v>1.4719876956116318E-2</v>
      </c>
      <c r="M302" s="73"/>
      <c r="N302">
        <f t="shared" si="226"/>
        <v>83.352786574113296</v>
      </c>
      <c r="P302" t="s">
        <v>78</v>
      </c>
      <c r="Q302" s="37">
        <v>19</v>
      </c>
      <c r="R302" t="s">
        <v>162</v>
      </c>
      <c r="S302" s="35" t="s">
        <v>226</v>
      </c>
      <c r="T302">
        <v>1</v>
      </c>
      <c r="U302">
        <v>0</v>
      </c>
      <c r="V302">
        <v>0</v>
      </c>
      <c r="W302" s="73">
        <f t="shared" si="225"/>
        <v>26.722894496018213</v>
      </c>
      <c r="X302" s="73">
        <f t="shared" si="201"/>
        <v>26.099292870496932</v>
      </c>
      <c r="AD302" s="73" t="s">
        <v>8</v>
      </c>
      <c r="AE302" s="73" t="s">
        <v>8</v>
      </c>
      <c r="AG302" t="s">
        <v>227</v>
      </c>
      <c r="AI302">
        <f t="shared" si="202"/>
        <v>0</v>
      </c>
      <c r="AJ302">
        <f t="shared" si="203"/>
        <v>0</v>
      </c>
      <c r="AK302">
        <f t="shared" si="204"/>
        <v>0</v>
      </c>
      <c r="AL302">
        <f t="shared" si="205"/>
        <v>0</v>
      </c>
      <c r="AM302">
        <f t="shared" si="218"/>
        <v>0</v>
      </c>
      <c r="AN302">
        <f t="shared" si="206"/>
        <v>0</v>
      </c>
      <c r="AO302">
        <f t="shared" si="215"/>
        <v>1</v>
      </c>
      <c r="AP302">
        <f t="shared" si="207"/>
        <v>0</v>
      </c>
      <c r="AQ302">
        <f t="shared" si="208"/>
        <v>0</v>
      </c>
      <c r="AR302">
        <f t="shared" si="219"/>
        <v>1</v>
      </c>
      <c r="AS302">
        <f t="shared" si="211"/>
        <v>0</v>
      </c>
      <c r="AT302">
        <f t="shared" si="210"/>
        <v>2</v>
      </c>
      <c r="AU302" t="str">
        <f t="shared" si="209"/>
        <v/>
      </c>
    </row>
    <row r="303" spans="1:47" x14ac:dyDescent="0.2">
      <c r="A303" t="s">
        <v>474</v>
      </c>
      <c r="B303" t="s">
        <v>475</v>
      </c>
      <c r="C303" t="s">
        <v>496</v>
      </c>
      <c r="D303">
        <f t="shared" si="221"/>
        <v>1.6741999999999999</v>
      </c>
      <c r="F303">
        <f t="shared" si="222"/>
        <v>1.6946000000000001</v>
      </c>
      <c r="H303">
        <f t="shared" si="223"/>
        <v>1.7110000000000001</v>
      </c>
      <c r="J303" s="73">
        <f t="shared" si="216"/>
        <v>1.677154256244813</v>
      </c>
      <c r="K303" s="73"/>
      <c r="L303" s="73">
        <f t="shared" si="217"/>
        <v>1.4921651421172522E-2</v>
      </c>
      <c r="M303" s="73"/>
      <c r="N303">
        <f t="shared" si="226"/>
        <v>82.831758800072535</v>
      </c>
      <c r="P303" t="s">
        <v>78</v>
      </c>
      <c r="Q303" s="37">
        <v>20</v>
      </c>
      <c r="R303" t="s">
        <v>162</v>
      </c>
      <c r="S303" s="35" t="s">
        <v>226</v>
      </c>
      <c r="T303">
        <v>1</v>
      </c>
      <c r="U303">
        <v>0</v>
      </c>
      <c r="V303">
        <v>0</v>
      </c>
      <c r="W303" s="73">
        <f t="shared" si="225"/>
        <v>26.722894496018213</v>
      </c>
      <c r="X303" s="73">
        <f t="shared" si="201"/>
        <v>26.099292870496932</v>
      </c>
      <c r="AD303" s="73" t="s">
        <v>8</v>
      </c>
      <c r="AE303" s="73" t="s">
        <v>8</v>
      </c>
      <c r="AG303" t="s">
        <v>227</v>
      </c>
      <c r="AI303">
        <f t="shared" si="202"/>
        <v>0</v>
      </c>
      <c r="AJ303">
        <f t="shared" si="203"/>
        <v>0</v>
      </c>
      <c r="AK303">
        <f t="shared" si="204"/>
        <v>0</v>
      </c>
      <c r="AL303">
        <f t="shared" si="205"/>
        <v>0</v>
      </c>
      <c r="AM303">
        <f t="shared" si="218"/>
        <v>0</v>
      </c>
      <c r="AN303">
        <f t="shared" si="206"/>
        <v>0</v>
      </c>
      <c r="AO303">
        <f t="shared" si="215"/>
        <v>1</v>
      </c>
      <c r="AP303">
        <f t="shared" si="207"/>
        <v>0</v>
      </c>
      <c r="AQ303">
        <f t="shared" si="208"/>
        <v>0</v>
      </c>
      <c r="AR303">
        <f t="shared" si="219"/>
        <v>1</v>
      </c>
      <c r="AS303">
        <f t="shared" si="211"/>
        <v>0</v>
      </c>
      <c r="AT303">
        <f t="shared" si="210"/>
        <v>2</v>
      </c>
      <c r="AU303" t="str">
        <f t="shared" si="209"/>
        <v/>
      </c>
    </row>
    <row r="304" spans="1:47" x14ac:dyDescent="0.2">
      <c r="A304" t="s">
        <v>474</v>
      </c>
      <c r="B304" t="s">
        <v>475</v>
      </c>
      <c r="C304" t="s">
        <v>497</v>
      </c>
      <c r="D304">
        <f t="shared" si="221"/>
        <v>1.67611</v>
      </c>
      <c r="F304">
        <f t="shared" si="222"/>
        <v>1.69678</v>
      </c>
      <c r="H304">
        <f t="shared" si="223"/>
        <v>1.7131000000000001</v>
      </c>
      <c r="J304" s="73">
        <f t="shared" si="216"/>
        <v>1.6790985629299013</v>
      </c>
      <c r="K304" s="73"/>
      <c r="L304" s="73">
        <f t="shared" si="217"/>
        <v>1.5123425597196816E-2</v>
      </c>
      <c r="M304" s="73"/>
      <c r="N304">
        <f t="shared" si="226"/>
        <v>82.315632978544485</v>
      </c>
      <c r="P304" t="s">
        <v>78</v>
      </c>
      <c r="Q304" s="37">
        <v>21</v>
      </c>
      <c r="R304" t="s">
        <v>162</v>
      </c>
      <c r="S304" s="35" t="s">
        <v>226</v>
      </c>
      <c r="T304">
        <v>1</v>
      </c>
      <c r="U304">
        <v>0</v>
      </c>
      <c r="V304">
        <v>0</v>
      </c>
      <c r="W304" s="73">
        <f t="shared" si="225"/>
        <v>26.722894496018213</v>
      </c>
      <c r="X304" s="73">
        <f t="shared" si="201"/>
        <v>26.099292870496932</v>
      </c>
      <c r="AD304" s="73" t="s">
        <v>8</v>
      </c>
      <c r="AE304" s="73" t="s">
        <v>8</v>
      </c>
      <c r="AG304" t="s">
        <v>227</v>
      </c>
      <c r="AI304">
        <f t="shared" si="202"/>
        <v>0</v>
      </c>
      <c r="AJ304">
        <f t="shared" si="203"/>
        <v>0</v>
      </c>
      <c r="AK304">
        <f t="shared" si="204"/>
        <v>0</v>
      </c>
      <c r="AL304">
        <f t="shared" si="205"/>
        <v>0</v>
      </c>
      <c r="AM304">
        <f t="shared" si="218"/>
        <v>0</v>
      </c>
      <c r="AN304">
        <f t="shared" si="206"/>
        <v>0</v>
      </c>
      <c r="AO304">
        <f t="shared" si="215"/>
        <v>1</v>
      </c>
      <c r="AP304">
        <f t="shared" si="207"/>
        <v>0</v>
      </c>
      <c r="AQ304">
        <f t="shared" si="208"/>
        <v>0</v>
      </c>
      <c r="AR304">
        <f t="shared" si="219"/>
        <v>1</v>
      </c>
      <c r="AS304">
        <f t="shared" si="211"/>
        <v>0</v>
      </c>
      <c r="AT304">
        <f t="shared" si="210"/>
        <v>2</v>
      </c>
      <c r="AU304" t="str">
        <f t="shared" si="209"/>
        <v/>
      </c>
    </row>
    <row r="305" spans="1:47" x14ac:dyDescent="0.2">
      <c r="A305" t="s">
        <v>474</v>
      </c>
      <c r="B305" t="s">
        <v>475</v>
      </c>
      <c r="C305" t="s">
        <v>498</v>
      </c>
      <c r="D305">
        <f t="shared" si="221"/>
        <v>1.6780199999999998</v>
      </c>
      <c r="F305">
        <f t="shared" si="222"/>
        <v>1.69896</v>
      </c>
      <c r="H305">
        <f t="shared" si="223"/>
        <v>1.7152000000000001</v>
      </c>
      <c r="J305" s="73">
        <f t="shared" si="216"/>
        <v>1.681042858223188</v>
      </c>
      <c r="K305" s="73"/>
      <c r="L305" s="73">
        <f t="shared" si="217"/>
        <v>1.5325199479056639E-2</v>
      </c>
      <c r="M305" s="73"/>
      <c r="N305">
        <f t="shared" si="226"/>
        <v>81.804299504277537</v>
      </c>
      <c r="P305" t="s">
        <v>78</v>
      </c>
      <c r="Q305" s="37">
        <v>22</v>
      </c>
      <c r="R305" t="s">
        <v>162</v>
      </c>
      <c r="S305" s="35" t="s">
        <v>226</v>
      </c>
      <c r="T305">
        <v>1</v>
      </c>
      <c r="U305">
        <v>0</v>
      </c>
      <c r="V305">
        <v>0</v>
      </c>
      <c r="W305" s="73">
        <f t="shared" si="225"/>
        <v>26.722894496018213</v>
      </c>
      <c r="X305" s="73">
        <f t="shared" si="201"/>
        <v>26.099292870496932</v>
      </c>
      <c r="AD305" s="73" t="s">
        <v>8</v>
      </c>
      <c r="AE305" s="73" t="s">
        <v>8</v>
      </c>
      <c r="AG305" t="s">
        <v>227</v>
      </c>
      <c r="AI305">
        <f t="shared" si="202"/>
        <v>0</v>
      </c>
      <c r="AJ305">
        <f t="shared" si="203"/>
        <v>0</v>
      </c>
      <c r="AK305">
        <f t="shared" si="204"/>
        <v>0</v>
      </c>
      <c r="AL305">
        <f t="shared" si="205"/>
        <v>0</v>
      </c>
      <c r="AM305">
        <f t="shared" si="218"/>
        <v>0</v>
      </c>
      <c r="AN305">
        <f t="shared" si="206"/>
        <v>0</v>
      </c>
      <c r="AO305">
        <f t="shared" si="215"/>
        <v>1</v>
      </c>
      <c r="AP305">
        <f t="shared" si="207"/>
        <v>0</v>
      </c>
      <c r="AQ305">
        <f t="shared" si="208"/>
        <v>0</v>
      </c>
      <c r="AR305">
        <f t="shared" si="219"/>
        <v>1</v>
      </c>
      <c r="AS305">
        <f t="shared" si="211"/>
        <v>0</v>
      </c>
      <c r="AT305">
        <f t="shared" si="210"/>
        <v>2</v>
      </c>
      <c r="AU305" t="str">
        <f t="shared" si="209"/>
        <v/>
      </c>
    </row>
    <row r="306" spans="1:47" x14ac:dyDescent="0.2">
      <c r="A306" t="s">
        <v>474</v>
      </c>
      <c r="B306" t="s">
        <v>475</v>
      </c>
      <c r="C306" t="s">
        <v>499</v>
      </c>
      <c r="D306">
        <f t="shared" si="221"/>
        <v>1.6799299999999999</v>
      </c>
      <c r="F306">
        <f t="shared" si="222"/>
        <v>1.7011400000000001</v>
      </c>
      <c r="H306">
        <f t="shared" si="223"/>
        <v>1.7173</v>
      </c>
      <c r="J306" s="73">
        <f t="shared" si="216"/>
        <v>1.6829871421689748</v>
      </c>
      <c r="K306" s="73"/>
      <c r="L306" s="73">
        <f t="shared" si="217"/>
        <v>1.5526973061671834E-2</v>
      </c>
      <c r="M306" s="73"/>
      <c r="N306">
        <f t="shared" si="226"/>
        <v>81.297652178482835</v>
      </c>
      <c r="P306" t="s">
        <v>78</v>
      </c>
      <c r="Q306" s="37">
        <v>23</v>
      </c>
      <c r="R306" t="s">
        <v>162</v>
      </c>
      <c r="S306" s="35" t="s">
        <v>226</v>
      </c>
      <c r="T306">
        <v>1</v>
      </c>
      <c r="U306">
        <v>0</v>
      </c>
      <c r="V306">
        <v>0</v>
      </c>
      <c r="W306" s="73">
        <f t="shared" si="225"/>
        <v>26.722894496018213</v>
      </c>
      <c r="X306" s="73">
        <f t="shared" si="201"/>
        <v>26.099292870496932</v>
      </c>
      <c r="AD306" s="73" t="s">
        <v>8</v>
      </c>
      <c r="AE306" s="73" t="s">
        <v>8</v>
      </c>
      <c r="AG306" t="s">
        <v>227</v>
      </c>
      <c r="AI306">
        <f t="shared" si="202"/>
        <v>0</v>
      </c>
      <c r="AJ306">
        <f t="shared" si="203"/>
        <v>0</v>
      </c>
      <c r="AK306">
        <f t="shared" si="204"/>
        <v>0</v>
      </c>
      <c r="AL306">
        <f t="shared" si="205"/>
        <v>0</v>
      </c>
      <c r="AM306">
        <f t="shared" si="218"/>
        <v>0</v>
      </c>
      <c r="AN306">
        <f t="shared" si="206"/>
        <v>0</v>
      </c>
      <c r="AO306">
        <f t="shared" si="215"/>
        <v>1</v>
      </c>
      <c r="AP306">
        <f t="shared" si="207"/>
        <v>0</v>
      </c>
      <c r="AQ306">
        <f t="shared" si="208"/>
        <v>0</v>
      </c>
      <c r="AR306">
        <f t="shared" si="219"/>
        <v>1</v>
      </c>
      <c r="AS306">
        <f t="shared" si="211"/>
        <v>0</v>
      </c>
      <c r="AT306">
        <f t="shared" si="210"/>
        <v>2</v>
      </c>
      <c r="AU306" t="str">
        <f t="shared" si="209"/>
        <v/>
      </c>
    </row>
    <row r="307" spans="1:47" x14ac:dyDescent="0.2">
      <c r="A307" t="s">
        <v>474</v>
      </c>
      <c r="B307" t="s">
        <v>475</v>
      </c>
      <c r="C307" t="s">
        <v>500</v>
      </c>
      <c r="D307">
        <f t="shared" si="221"/>
        <v>1.68184</v>
      </c>
      <c r="F307">
        <f t="shared" si="222"/>
        <v>1.7033199999999999</v>
      </c>
      <c r="H307">
        <f t="shared" si="223"/>
        <v>1.7194</v>
      </c>
      <c r="J307" s="73">
        <f t="shared" si="216"/>
        <v>1.6849314148113321</v>
      </c>
      <c r="K307" s="73"/>
      <c r="L307" s="73">
        <f t="shared" si="217"/>
        <v>1.572874634001864E-2</v>
      </c>
      <c r="M307" s="73"/>
      <c r="N307">
        <f t="shared" si="226"/>
        <v>80.795588059451376</v>
      </c>
      <c r="P307" t="s">
        <v>78</v>
      </c>
      <c r="Q307" s="37">
        <v>24</v>
      </c>
      <c r="R307" t="s">
        <v>162</v>
      </c>
      <c r="S307" s="35" t="s">
        <v>226</v>
      </c>
      <c r="T307">
        <v>1</v>
      </c>
      <c r="U307">
        <v>0</v>
      </c>
      <c r="V307">
        <v>0</v>
      </c>
      <c r="W307" s="73">
        <f t="shared" si="225"/>
        <v>26.722894496018213</v>
      </c>
      <c r="X307" s="73">
        <f t="shared" si="201"/>
        <v>26.099292870496932</v>
      </c>
      <c r="AD307" s="73" t="s">
        <v>8</v>
      </c>
      <c r="AE307" s="73" t="s">
        <v>8</v>
      </c>
      <c r="AG307" t="s">
        <v>227</v>
      </c>
      <c r="AI307">
        <f t="shared" si="202"/>
        <v>0</v>
      </c>
      <c r="AJ307">
        <f t="shared" si="203"/>
        <v>0</v>
      </c>
      <c r="AK307">
        <f t="shared" si="204"/>
        <v>0</v>
      </c>
      <c r="AL307">
        <f t="shared" si="205"/>
        <v>0</v>
      </c>
      <c r="AM307">
        <f t="shared" si="218"/>
        <v>0</v>
      </c>
      <c r="AN307">
        <f t="shared" si="206"/>
        <v>0</v>
      </c>
      <c r="AO307">
        <f t="shared" si="215"/>
        <v>1</v>
      </c>
      <c r="AP307">
        <f t="shared" si="207"/>
        <v>0</v>
      </c>
      <c r="AQ307">
        <f t="shared" si="208"/>
        <v>0</v>
      </c>
      <c r="AR307">
        <f t="shared" si="219"/>
        <v>1</v>
      </c>
      <c r="AS307">
        <f t="shared" si="211"/>
        <v>0</v>
      </c>
      <c r="AT307">
        <f t="shared" si="210"/>
        <v>2</v>
      </c>
      <c r="AU307" t="str">
        <f t="shared" si="209"/>
        <v/>
      </c>
    </row>
    <row r="308" spans="1:47" x14ac:dyDescent="0.2">
      <c r="A308" t="s">
        <v>474</v>
      </c>
      <c r="B308" t="s">
        <v>475</v>
      </c>
      <c r="C308" t="s">
        <v>501</v>
      </c>
      <c r="D308">
        <f t="shared" si="221"/>
        <v>1.6837499999999999</v>
      </c>
      <c r="F308">
        <f t="shared" si="222"/>
        <v>1.7055</v>
      </c>
      <c r="H308">
        <f t="shared" si="223"/>
        <v>1.7215</v>
      </c>
      <c r="J308" s="73">
        <f t="shared" si="216"/>
        <v>1.6868756761941039</v>
      </c>
      <c r="K308" s="73"/>
      <c r="L308" s="73">
        <f t="shared" si="217"/>
        <v>1.5930519309126367E-2</v>
      </c>
      <c r="M308" s="73"/>
      <c r="N308">
        <f t="shared" si="226"/>
        <v>80.298007321389136</v>
      </c>
      <c r="P308" t="s">
        <v>78</v>
      </c>
      <c r="Q308" s="37">
        <v>25</v>
      </c>
      <c r="R308" t="s">
        <v>162</v>
      </c>
      <c r="S308" s="35" t="s">
        <v>226</v>
      </c>
      <c r="T308">
        <v>1</v>
      </c>
      <c r="U308">
        <v>0</v>
      </c>
      <c r="V308">
        <v>0</v>
      </c>
      <c r="W308" s="73">
        <f t="shared" si="225"/>
        <v>26.722894496018213</v>
      </c>
      <c r="X308" s="73">
        <f t="shared" si="201"/>
        <v>26.099292870496932</v>
      </c>
      <c r="AD308" s="73" t="s">
        <v>8</v>
      </c>
      <c r="AE308" s="73" t="s">
        <v>8</v>
      </c>
      <c r="AG308" t="s">
        <v>227</v>
      </c>
      <c r="AI308">
        <f t="shared" si="202"/>
        <v>0</v>
      </c>
      <c r="AJ308">
        <f t="shared" si="203"/>
        <v>0</v>
      </c>
      <c r="AK308">
        <f t="shared" si="204"/>
        <v>0</v>
      </c>
      <c r="AL308">
        <f t="shared" si="205"/>
        <v>0</v>
      </c>
      <c r="AM308">
        <f t="shared" si="218"/>
        <v>0</v>
      </c>
      <c r="AN308">
        <f t="shared" si="206"/>
        <v>0</v>
      </c>
      <c r="AO308">
        <f t="shared" si="215"/>
        <v>1</v>
      </c>
      <c r="AP308">
        <f t="shared" si="207"/>
        <v>0</v>
      </c>
      <c r="AQ308">
        <f t="shared" si="208"/>
        <v>0</v>
      </c>
      <c r="AR308">
        <f t="shared" si="219"/>
        <v>1</v>
      </c>
      <c r="AS308">
        <f t="shared" si="211"/>
        <v>0</v>
      </c>
      <c r="AT308">
        <f t="shared" si="210"/>
        <v>2</v>
      </c>
      <c r="AU308" t="str">
        <f t="shared" si="209"/>
        <v/>
      </c>
    </row>
    <row r="309" spans="1:47" x14ac:dyDescent="0.2">
      <c r="A309" t="s">
        <v>474</v>
      </c>
      <c r="B309" t="s">
        <v>475</v>
      </c>
      <c r="C309" t="s">
        <v>502</v>
      </c>
      <c r="D309">
        <f t="shared" si="221"/>
        <v>1.6856599999999999</v>
      </c>
      <c r="F309">
        <f t="shared" si="222"/>
        <v>1.7076800000000001</v>
      </c>
      <c r="H309">
        <f t="shared" si="223"/>
        <v>1.7236</v>
      </c>
      <c r="J309" s="73">
        <f t="shared" si="216"/>
        <v>1.6888199263609083</v>
      </c>
      <c r="K309" s="73"/>
      <c r="L309" s="73">
        <f t="shared" si="217"/>
        <v>1.6132291964076506E-2</v>
      </c>
      <c r="M309" s="73"/>
      <c r="N309">
        <f t="shared" si="226"/>
        <v>79.80481312091959</v>
      </c>
      <c r="P309" t="s">
        <v>78</v>
      </c>
      <c r="Q309" s="37">
        <v>26</v>
      </c>
      <c r="R309" t="s">
        <v>162</v>
      </c>
      <c r="S309" s="35" t="s">
        <v>226</v>
      </c>
      <c r="T309">
        <v>1</v>
      </c>
      <c r="U309">
        <v>0</v>
      </c>
      <c r="V309">
        <v>0</v>
      </c>
      <c r="W309" s="73">
        <f t="shared" si="225"/>
        <v>26.722894496018213</v>
      </c>
      <c r="X309" s="73">
        <f t="shared" si="201"/>
        <v>26.099292870496932</v>
      </c>
      <c r="AD309" s="73" t="s">
        <v>8</v>
      </c>
      <c r="AE309" s="73" t="s">
        <v>8</v>
      </c>
      <c r="AG309" t="s">
        <v>227</v>
      </c>
      <c r="AI309">
        <f t="shared" si="202"/>
        <v>0</v>
      </c>
      <c r="AJ309">
        <f t="shared" si="203"/>
        <v>0</v>
      </c>
      <c r="AK309">
        <f t="shared" si="204"/>
        <v>0</v>
      </c>
      <c r="AL309">
        <f t="shared" si="205"/>
        <v>0</v>
      </c>
      <c r="AM309">
        <f t="shared" si="218"/>
        <v>0</v>
      </c>
      <c r="AN309">
        <f t="shared" si="206"/>
        <v>0</v>
      </c>
      <c r="AO309">
        <f t="shared" si="215"/>
        <v>1</v>
      </c>
      <c r="AP309">
        <f t="shared" si="207"/>
        <v>0</v>
      </c>
      <c r="AQ309">
        <f t="shared" si="208"/>
        <v>0</v>
      </c>
      <c r="AR309">
        <f t="shared" si="219"/>
        <v>1</v>
      </c>
      <c r="AS309">
        <f t="shared" si="211"/>
        <v>0</v>
      </c>
      <c r="AT309">
        <f t="shared" si="210"/>
        <v>2</v>
      </c>
      <c r="AU309" t="str">
        <f t="shared" si="209"/>
        <v/>
      </c>
    </row>
    <row r="310" spans="1:47" x14ac:dyDescent="0.2">
      <c r="A310" t="s">
        <v>474</v>
      </c>
      <c r="B310" t="s">
        <v>475</v>
      </c>
      <c r="C310" t="s">
        <v>503</v>
      </c>
      <c r="D310">
        <f t="shared" si="221"/>
        <v>1.68757</v>
      </c>
      <c r="F310">
        <f t="shared" si="222"/>
        <v>1.7098599999999999</v>
      </c>
      <c r="H310">
        <f t="shared" si="223"/>
        <v>1.7257</v>
      </c>
      <c r="J310" s="73">
        <f t="shared" si="216"/>
        <v>1.690764165355138</v>
      </c>
      <c r="K310" s="73"/>
      <c r="L310" s="73">
        <f t="shared" si="217"/>
        <v>1.6334064300004725E-2</v>
      </c>
      <c r="M310" s="73"/>
      <c r="N310">
        <f t="shared" si="226"/>
        <v>79.315911470740843</v>
      </c>
      <c r="P310" t="s">
        <v>78</v>
      </c>
      <c r="Q310" s="37">
        <v>27</v>
      </c>
      <c r="R310" t="s">
        <v>162</v>
      </c>
      <c r="S310" s="35" t="s">
        <v>226</v>
      </c>
      <c r="T310">
        <v>1</v>
      </c>
      <c r="U310">
        <v>0</v>
      </c>
      <c r="V310">
        <v>0</v>
      </c>
      <c r="W310" s="73">
        <f t="shared" si="225"/>
        <v>26.722894496018213</v>
      </c>
      <c r="X310" s="73">
        <f t="shared" si="201"/>
        <v>26.099292870496932</v>
      </c>
      <c r="AD310" s="73" t="s">
        <v>8</v>
      </c>
      <c r="AE310" s="73" t="s">
        <v>8</v>
      </c>
      <c r="AG310" t="s">
        <v>227</v>
      </c>
      <c r="AI310">
        <f t="shared" si="202"/>
        <v>0</v>
      </c>
      <c r="AJ310">
        <f t="shared" si="203"/>
        <v>0</v>
      </c>
      <c r="AK310">
        <f t="shared" si="204"/>
        <v>0</v>
      </c>
      <c r="AL310">
        <f t="shared" si="205"/>
        <v>0</v>
      </c>
      <c r="AM310">
        <f t="shared" si="218"/>
        <v>0</v>
      </c>
      <c r="AN310">
        <f t="shared" si="206"/>
        <v>0</v>
      </c>
      <c r="AO310">
        <f t="shared" si="215"/>
        <v>1</v>
      </c>
      <c r="AP310">
        <f t="shared" si="207"/>
        <v>0</v>
      </c>
      <c r="AQ310">
        <f t="shared" si="208"/>
        <v>0</v>
      </c>
      <c r="AR310">
        <f t="shared" si="219"/>
        <v>1</v>
      </c>
      <c r="AS310">
        <f t="shared" si="211"/>
        <v>0</v>
      </c>
      <c r="AT310">
        <f t="shared" si="210"/>
        <v>2</v>
      </c>
      <c r="AU310" t="str">
        <f t="shared" si="209"/>
        <v/>
      </c>
    </row>
    <row r="311" spans="1:47" x14ac:dyDescent="0.2">
      <c r="A311" t="s">
        <v>474</v>
      </c>
      <c r="B311" t="s">
        <v>475</v>
      </c>
      <c r="C311" t="s">
        <v>504</v>
      </c>
      <c r="D311">
        <f t="shared" si="221"/>
        <v>1.6894799999999999</v>
      </c>
      <c r="F311">
        <f t="shared" si="222"/>
        <v>1.71204</v>
      </c>
      <c r="H311">
        <f t="shared" si="223"/>
        <v>1.7278</v>
      </c>
      <c r="J311" s="73">
        <f t="shared" si="216"/>
        <v>1.6927083932199627</v>
      </c>
      <c r="K311" s="73"/>
      <c r="L311" s="73">
        <f t="shared" si="217"/>
        <v>1.653583631209754E-2</v>
      </c>
      <c r="M311" s="73"/>
      <c r="N311">
        <f t="shared" si="226"/>
        <v>78.831211119966127</v>
      </c>
      <c r="P311" t="s">
        <v>78</v>
      </c>
      <c r="Q311" s="37">
        <v>28</v>
      </c>
      <c r="R311" t="s">
        <v>162</v>
      </c>
      <c r="S311" s="35" t="s">
        <v>226</v>
      </c>
      <c r="T311">
        <v>1</v>
      </c>
      <c r="U311">
        <v>0</v>
      </c>
      <c r="V311">
        <v>0</v>
      </c>
      <c r="W311" s="73">
        <f t="shared" si="225"/>
        <v>26.722894496018213</v>
      </c>
      <c r="X311" s="73">
        <f t="shared" si="201"/>
        <v>26.099292870496932</v>
      </c>
      <c r="AD311" s="73" t="s">
        <v>8</v>
      </c>
      <c r="AE311" s="73" t="s">
        <v>8</v>
      </c>
      <c r="AG311" t="s">
        <v>227</v>
      </c>
      <c r="AI311">
        <f t="shared" si="202"/>
        <v>0</v>
      </c>
      <c r="AJ311">
        <f t="shared" si="203"/>
        <v>0</v>
      </c>
      <c r="AK311">
        <f t="shared" si="204"/>
        <v>0</v>
      </c>
      <c r="AL311">
        <f t="shared" si="205"/>
        <v>0</v>
      </c>
      <c r="AM311">
        <f t="shared" si="218"/>
        <v>0</v>
      </c>
      <c r="AN311">
        <f t="shared" si="206"/>
        <v>0</v>
      </c>
      <c r="AO311">
        <f t="shared" si="215"/>
        <v>1</v>
      </c>
      <c r="AP311">
        <f t="shared" si="207"/>
        <v>0</v>
      </c>
      <c r="AQ311">
        <f t="shared" si="208"/>
        <v>0</v>
      </c>
      <c r="AR311">
        <f t="shared" si="219"/>
        <v>1</v>
      </c>
      <c r="AS311">
        <f t="shared" si="211"/>
        <v>0</v>
      </c>
      <c r="AT311">
        <f t="shared" si="210"/>
        <v>2</v>
      </c>
      <c r="AU311" t="str">
        <f t="shared" si="209"/>
        <v/>
      </c>
    </row>
    <row r="312" spans="1:47" x14ac:dyDescent="0.2">
      <c r="A312" t="s">
        <v>474</v>
      </c>
      <c r="B312" t="s">
        <v>475</v>
      </c>
      <c r="C312" t="s">
        <v>505</v>
      </c>
      <c r="D312">
        <f t="shared" si="221"/>
        <v>1.6913899999999999</v>
      </c>
      <c r="F312">
        <f t="shared" si="222"/>
        <v>1.7142200000000001</v>
      </c>
      <c r="H312">
        <f t="shared" si="223"/>
        <v>1.7299</v>
      </c>
      <c r="J312" s="73">
        <f t="shared" si="216"/>
        <v>1.694652609998331</v>
      </c>
      <c r="K312" s="73"/>
      <c r="L312" s="73">
        <f t="shared" si="217"/>
        <v>1.6737607995593429E-2</v>
      </c>
      <c r="M312" s="73"/>
      <c r="N312">
        <f t="shared" si="226"/>
        <v>78.350623440728469</v>
      </c>
      <c r="P312" t="s">
        <v>78</v>
      </c>
      <c r="Q312" s="37">
        <v>29</v>
      </c>
      <c r="R312" t="s">
        <v>162</v>
      </c>
      <c r="S312" s="35" t="s">
        <v>226</v>
      </c>
      <c r="T312">
        <v>1</v>
      </c>
      <c r="U312">
        <v>0</v>
      </c>
      <c r="V312">
        <v>0</v>
      </c>
      <c r="W312" s="73">
        <f t="shared" si="225"/>
        <v>26.722894496018213</v>
      </c>
      <c r="X312" s="73">
        <f t="shared" ref="X312:X375" si="227">IFERROR(IF((DEGREES(ACOS((T312*$BL$2+U312*$BM$2+V312*$BN$2)/((SQRT(T312^2+U312^2+V312^2))*(SQRT($BL$2^2+$BM$2^2+$BN$2^2))))))&gt;90,ABS(180-(DEGREES(ACOS((T312*$BL$2+U312*$BM$2+V312*$BN$2)/((SQRT(T312^2+U312^2+V312^2))*(SQRT($BL$2^2+$BM$2^2+$BN$2^2))))))),(DEGREES(ACOS((T312*$BL$2+U312*$BM$2+V312*$BN$2)/((SQRT(T312^2+U312^2+V312^2))*(SQRT($BL$2^2+$BM$2^2+$BN$2^2))))))),90)</f>
        <v>26.099292870496932</v>
      </c>
      <c r="AD312" s="73" t="s">
        <v>8</v>
      </c>
      <c r="AE312" s="73" t="s">
        <v>8</v>
      </c>
      <c r="AG312" t="s">
        <v>227</v>
      </c>
      <c r="AI312">
        <f t="shared" ref="AI312:AI375" si="228">IF($BA$2=0,0,IF(1-((ABS(D312-$BA$2))/D312)&gt;(1-(0.01*$BO$4)),1-((ABS(D312-$BA$2))/D312),0))</f>
        <v>0</v>
      </c>
      <c r="AJ312">
        <f t="shared" ref="AJ312:AJ375" si="229">IF($BB$2=0,0,IF(1-((ABS(F312-$BB$2))/F312)&gt;(1-(0.01*$BO$4)),1-((ABS(F312-$BB$2))/F312),0))</f>
        <v>0</v>
      </c>
      <c r="AK312">
        <f t="shared" ref="AK312:AK375" si="230">IF($BC$2=0,0,IF(1-((ABS(H312-$BC$2))/H312)&gt;(1-(0.01*$BO$4)),1-((ABS(H312-$BC$2))/H312),0))</f>
        <v>0</v>
      </c>
      <c r="AL312">
        <f t="shared" ref="AL312:AL375" si="231">IF($BD$2=0,0,IF(1-((ABS(J312-$BD$2))/J312)&gt;(1-(0.01*$BO$4)),1-((ABS(J312-$BD$2))/J312),0))</f>
        <v>0</v>
      </c>
      <c r="AM312">
        <f t="shared" si="218"/>
        <v>0</v>
      </c>
      <c r="AN312">
        <f t="shared" ref="AN312:AN375" si="232">IF((IF(AO312=1,1-ABS(($BF$2-N312)/90),ABS((90-$BF$2-N312)/90)))&gt;(1-(0.01*$BO$2)),(IF(AO312=1,1-ABS(($BF$2-N312)/90),ABS((90-$BF$2-N312)/90))),0)</f>
        <v>0</v>
      </c>
      <c r="AO312">
        <f t="shared" si="215"/>
        <v>1</v>
      </c>
      <c r="AP312">
        <f t="shared" ref="AP312:AP375" si="233">IF((IF(OR(W312&lt;$BO$2,X312&lt;$BO$2),(90-(IF(X312&lt;W312,X312,W312)))/90,0))&gt;(1-(0.01*$BO$2)),(IF(OR(W312&lt;$BO$2,X312&lt;$BO$2),(90-(IF(X312&lt;W312,X312,W312)))/90,0)),0)</f>
        <v>0</v>
      </c>
      <c r="AQ312">
        <f t="shared" ref="AQ312:AQ375" si="234">IF((IF(OR(AD312&lt;$BO$2,AE312&lt;$BO$2),(90-(IF(AE312&lt;AD312,AE312,AD312)))/90,0))&gt;(1-(0.01*$BO$2)),(IF(OR(AD312&lt;$BO$2,AE312&lt;$BO$2),(90-(IF(AE312&lt;AD312,AE312,AD312)))/90,0)),0)</f>
        <v>0</v>
      </c>
      <c r="AR312">
        <f t="shared" si="219"/>
        <v>1</v>
      </c>
      <c r="AS312">
        <f t="shared" si="211"/>
        <v>0</v>
      </c>
      <c r="AT312">
        <f t="shared" si="210"/>
        <v>2</v>
      </c>
      <c r="AU312" t="str">
        <f t="shared" si="209"/>
        <v/>
      </c>
    </row>
    <row r="313" spans="1:47" x14ac:dyDescent="0.2">
      <c r="A313" t="s">
        <v>474</v>
      </c>
      <c r="B313" t="s">
        <v>475</v>
      </c>
      <c r="C313" t="s">
        <v>506</v>
      </c>
      <c r="D313">
        <f t="shared" si="221"/>
        <v>1.6932999999999998</v>
      </c>
      <c r="F313">
        <f t="shared" si="222"/>
        <v>1.7163999999999999</v>
      </c>
      <c r="H313">
        <f t="shared" si="223"/>
        <v>1.732</v>
      </c>
      <c r="J313" s="73">
        <f t="shared" si="216"/>
        <v>1.6965968157329692</v>
      </c>
      <c r="K313" s="73"/>
      <c r="L313" s="73">
        <f t="shared" si="217"/>
        <v>1.6939379345782823E-2</v>
      </c>
      <c r="M313" s="73"/>
      <c r="N313">
        <f t="shared" si="226"/>
        <v>77.874062320630287</v>
      </c>
      <c r="P313" t="s">
        <v>78</v>
      </c>
      <c r="Q313" s="37">
        <v>30</v>
      </c>
      <c r="R313" t="s">
        <v>162</v>
      </c>
      <c r="S313" s="35" t="s">
        <v>226</v>
      </c>
      <c r="T313">
        <v>1</v>
      </c>
      <c r="U313">
        <v>0</v>
      </c>
      <c r="V313">
        <v>0</v>
      </c>
      <c r="W313" s="73">
        <f t="shared" si="225"/>
        <v>26.722894496018213</v>
      </c>
      <c r="X313" s="73">
        <f t="shared" si="227"/>
        <v>26.099292870496932</v>
      </c>
      <c r="AD313" s="73" t="s">
        <v>8</v>
      </c>
      <c r="AE313" s="73" t="s">
        <v>8</v>
      </c>
      <c r="AG313" t="s">
        <v>227</v>
      </c>
      <c r="AI313">
        <f t="shared" si="228"/>
        <v>0</v>
      </c>
      <c r="AJ313">
        <f t="shared" si="229"/>
        <v>0</v>
      </c>
      <c r="AK313">
        <f t="shared" si="230"/>
        <v>0</v>
      </c>
      <c r="AL313">
        <f t="shared" si="231"/>
        <v>0</v>
      </c>
      <c r="AM313">
        <f t="shared" si="218"/>
        <v>0</v>
      </c>
      <c r="AN313">
        <f t="shared" si="232"/>
        <v>0</v>
      </c>
      <c r="AO313">
        <f t="shared" si="215"/>
        <v>1</v>
      </c>
      <c r="AP313">
        <f t="shared" si="233"/>
        <v>0</v>
      </c>
      <c r="AQ313">
        <f t="shared" si="234"/>
        <v>0</v>
      </c>
      <c r="AR313">
        <f t="shared" si="219"/>
        <v>1</v>
      </c>
      <c r="AS313">
        <f t="shared" si="211"/>
        <v>0</v>
      </c>
      <c r="AT313">
        <f t="shared" si="210"/>
        <v>2</v>
      </c>
      <c r="AU313" t="str">
        <f t="shared" si="209"/>
        <v/>
      </c>
    </row>
    <row r="314" spans="1:47" x14ac:dyDescent="0.2">
      <c r="A314" t="s">
        <v>474</v>
      </c>
      <c r="B314" t="s">
        <v>475</v>
      </c>
      <c r="C314" t="s">
        <v>507</v>
      </c>
      <c r="D314">
        <f t="shared" si="221"/>
        <v>1.6952099999999999</v>
      </c>
      <c r="F314">
        <f t="shared" si="222"/>
        <v>1.71858</v>
      </c>
      <c r="H314">
        <f t="shared" si="223"/>
        <v>1.7341</v>
      </c>
      <c r="J314" s="73">
        <f t="shared" si="216"/>
        <v>1.6985410104663869</v>
      </c>
      <c r="K314" s="73"/>
      <c r="L314" s="73">
        <f t="shared" si="217"/>
        <v>1.7141150358006119E-2</v>
      </c>
      <c r="M314" s="73"/>
      <c r="N314">
        <f t="shared" si="226"/>
        <v>77.401444060681229</v>
      </c>
      <c r="P314" t="s">
        <v>78</v>
      </c>
      <c r="Q314" s="37">
        <v>31</v>
      </c>
      <c r="R314" t="s">
        <v>162</v>
      </c>
      <c r="S314" s="35" t="s">
        <v>226</v>
      </c>
      <c r="T314">
        <v>1</v>
      </c>
      <c r="U314">
        <v>0</v>
      </c>
      <c r="V314">
        <v>0</v>
      </c>
      <c r="W314" s="73">
        <f t="shared" si="225"/>
        <v>26.722894496018213</v>
      </c>
      <c r="X314" s="73">
        <f t="shared" si="227"/>
        <v>26.099292870496932</v>
      </c>
      <c r="AD314" s="73" t="s">
        <v>8</v>
      </c>
      <c r="AE314" s="73" t="s">
        <v>8</v>
      </c>
      <c r="AG314" t="s">
        <v>227</v>
      </c>
      <c r="AI314">
        <f t="shared" si="228"/>
        <v>0</v>
      </c>
      <c r="AJ314">
        <f t="shared" si="229"/>
        <v>0</v>
      </c>
      <c r="AK314">
        <f t="shared" si="230"/>
        <v>0</v>
      </c>
      <c r="AL314">
        <f t="shared" si="231"/>
        <v>0</v>
      </c>
      <c r="AM314">
        <f t="shared" si="218"/>
        <v>0</v>
      </c>
      <c r="AN314">
        <f t="shared" si="232"/>
        <v>0</v>
      </c>
      <c r="AO314">
        <f t="shared" si="215"/>
        <v>1</v>
      </c>
      <c r="AP314">
        <f t="shared" si="233"/>
        <v>0</v>
      </c>
      <c r="AQ314">
        <f t="shared" si="234"/>
        <v>0</v>
      </c>
      <c r="AR314">
        <f t="shared" si="219"/>
        <v>1</v>
      </c>
      <c r="AS314">
        <f t="shared" si="211"/>
        <v>0</v>
      </c>
      <c r="AT314">
        <f t="shared" si="210"/>
        <v>2</v>
      </c>
      <c r="AU314" t="str">
        <f t="shared" si="209"/>
        <v/>
      </c>
    </row>
    <row r="315" spans="1:47" x14ac:dyDescent="0.2">
      <c r="A315" t="s">
        <v>474</v>
      </c>
      <c r="B315" t="s">
        <v>475</v>
      </c>
      <c r="C315" t="s">
        <v>508</v>
      </c>
      <c r="D315">
        <f t="shared" si="221"/>
        <v>1.69712</v>
      </c>
      <c r="F315">
        <f t="shared" si="222"/>
        <v>1.7207600000000001</v>
      </c>
      <c r="H315">
        <f t="shared" si="223"/>
        <v>1.7362</v>
      </c>
      <c r="J315" s="73">
        <f t="shared" si="216"/>
        <v>1.7004851942408745</v>
      </c>
      <c r="K315" s="73"/>
      <c r="L315" s="73">
        <f t="shared" si="217"/>
        <v>1.734292102765389E-2</v>
      </c>
      <c r="M315" s="73"/>
      <c r="N315">
        <f t="shared" si="226"/>
        <v>76.932687278381579</v>
      </c>
      <c r="P315" t="s">
        <v>78</v>
      </c>
      <c r="Q315" s="37">
        <v>32</v>
      </c>
      <c r="R315" t="s">
        <v>162</v>
      </c>
      <c r="S315" s="35" t="s">
        <v>226</v>
      </c>
      <c r="T315">
        <v>1</v>
      </c>
      <c r="U315">
        <v>0</v>
      </c>
      <c r="V315">
        <v>0</v>
      </c>
      <c r="W315" s="73">
        <f t="shared" si="225"/>
        <v>26.722894496018213</v>
      </c>
      <c r="X315" s="73">
        <f t="shared" si="227"/>
        <v>26.099292870496932</v>
      </c>
      <c r="AD315" s="73" t="s">
        <v>8</v>
      </c>
      <c r="AE315" s="73" t="s">
        <v>8</v>
      </c>
      <c r="AG315" t="s">
        <v>227</v>
      </c>
      <c r="AI315">
        <f t="shared" si="228"/>
        <v>0</v>
      </c>
      <c r="AJ315">
        <f t="shared" si="229"/>
        <v>0</v>
      </c>
      <c r="AK315">
        <f t="shared" si="230"/>
        <v>0</v>
      </c>
      <c r="AL315">
        <f t="shared" si="231"/>
        <v>0</v>
      </c>
      <c r="AM315">
        <f t="shared" si="218"/>
        <v>0</v>
      </c>
      <c r="AN315">
        <f t="shared" si="232"/>
        <v>0</v>
      </c>
      <c r="AO315">
        <f t="shared" si="215"/>
        <v>1</v>
      </c>
      <c r="AP315">
        <f t="shared" si="233"/>
        <v>0</v>
      </c>
      <c r="AQ315">
        <f t="shared" si="234"/>
        <v>0</v>
      </c>
      <c r="AR315">
        <f t="shared" si="219"/>
        <v>1</v>
      </c>
      <c r="AS315">
        <f t="shared" si="211"/>
        <v>0</v>
      </c>
      <c r="AT315">
        <f t="shared" si="210"/>
        <v>2</v>
      </c>
      <c r="AU315" t="str">
        <f t="shared" si="209"/>
        <v/>
      </c>
    </row>
    <row r="316" spans="1:47" x14ac:dyDescent="0.2">
      <c r="A316" t="s">
        <v>474</v>
      </c>
      <c r="B316" t="s">
        <v>475</v>
      </c>
      <c r="C316" t="s">
        <v>509</v>
      </c>
      <c r="D316">
        <f t="shared" si="221"/>
        <v>1.6990299999999998</v>
      </c>
      <c r="F316">
        <f t="shared" si="222"/>
        <v>1.7229399999999999</v>
      </c>
      <c r="H316">
        <f t="shared" si="223"/>
        <v>1.7383</v>
      </c>
      <c r="J316" s="73">
        <f t="shared" si="216"/>
        <v>1.7024293670985069</v>
      </c>
      <c r="K316" s="73"/>
      <c r="L316" s="73">
        <f t="shared" si="217"/>
        <v>1.7544691350166897E-2</v>
      </c>
      <c r="M316" s="73"/>
      <c r="N316">
        <f t="shared" si="226"/>
        <v>76.467712815622562</v>
      </c>
      <c r="P316" t="s">
        <v>78</v>
      </c>
      <c r="Q316" s="37">
        <v>33</v>
      </c>
      <c r="R316" t="s">
        <v>162</v>
      </c>
      <c r="S316" s="35" t="s">
        <v>226</v>
      </c>
      <c r="T316">
        <v>1</v>
      </c>
      <c r="U316">
        <v>0</v>
      </c>
      <c r="V316">
        <v>0</v>
      </c>
      <c r="W316" s="73">
        <f t="shared" si="225"/>
        <v>26.722894496018213</v>
      </c>
      <c r="X316" s="73">
        <f t="shared" si="227"/>
        <v>26.099292870496932</v>
      </c>
      <c r="AD316" s="73" t="s">
        <v>8</v>
      </c>
      <c r="AE316" s="73" t="s">
        <v>8</v>
      </c>
      <c r="AG316" t="s">
        <v>227</v>
      </c>
      <c r="AI316">
        <f t="shared" si="228"/>
        <v>0</v>
      </c>
      <c r="AJ316">
        <f t="shared" si="229"/>
        <v>0</v>
      </c>
      <c r="AK316">
        <f t="shared" si="230"/>
        <v>0</v>
      </c>
      <c r="AL316">
        <f t="shared" si="231"/>
        <v>0</v>
      </c>
      <c r="AM316">
        <f t="shared" si="218"/>
        <v>0</v>
      </c>
      <c r="AN316">
        <f t="shared" si="232"/>
        <v>0</v>
      </c>
      <c r="AO316">
        <f t="shared" si="215"/>
        <v>1</v>
      </c>
      <c r="AP316">
        <f t="shared" si="233"/>
        <v>0</v>
      </c>
      <c r="AQ316">
        <f t="shared" si="234"/>
        <v>0</v>
      </c>
      <c r="AR316">
        <f t="shared" si="219"/>
        <v>1</v>
      </c>
      <c r="AS316">
        <f t="shared" si="211"/>
        <v>0</v>
      </c>
      <c r="AT316">
        <f t="shared" si="210"/>
        <v>2</v>
      </c>
      <c r="AU316" t="str">
        <f t="shared" si="209"/>
        <v/>
      </c>
    </row>
    <row r="317" spans="1:47" x14ac:dyDescent="0.2">
      <c r="A317" t="s">
        <v>474</v>
      </c>
      <c r="B317" t="s">
        <v>475</v>
      </c>
      <c r="C317" t="s">
        <v>510</v>
      </c>
      <c r="D317">
        <f t="shared" si="221"/>
        <v>1.7009399999999999</v>
      </c>
      <c r="F317">
        <f t="shared" si="222"/>
        <v>1.72512</v>
      </c>
      <c r="H317">
        <f t="shared" si="223"/>
        <v>1.7403999999999999</v>
      </c>
      <c r="J317" s="73">
        <f t="shared" si="216"/>
        <v>1.7043735290811441</v>
      </c>
      <c r="K317" s="73"/>
      <c r="L317" s="73">
        <f t="shared" si="217"/>
        <v>1.7746461321034523E-2</v>
      </c>
      <c r="M317" s="73"/>
      <c r="N317">
        <f t="shared" si="226"/>
        <v>76.006443651119369</v>
      </c>
      <c r="P317" t="s">
        <v>78</v>
      </c>
      <c r="Q317" s="37">
        <v>34</v>
      </c>
      <c r="R317" t="s">
        <v>162</v>
      </c>
      <c r="S317" s="35" t="s">
        <v>226</v>
      </c>
      <c r="T317">
        <v>1</v>
      </c>
      <c r="U317">
        <v>0</v>
      </c>
      <c r="V317">
        <v>0</v>
      </c>
      <c r="W317" s="73">
        <f t="shared" si="225"/>
        <v>26.722894496018213</v>
      </c>
      <c r="X317" s="73">
        <f t="shared" si="227"/>
        <v>26.099292870496932</v>
      </c>
      <c r="AD317" s="73" t="s">
        <v>8</v>
      </c>
      <c r="AE317" s="73" t="s">
        <v>8</v>
      </c>
      <c r="AG317" t="s">
        <v>227</v>
      </c>
      <c r="AI317">
        <f t="shared" si="228"/>
        <v>0</v>
      </c>
      <c r="AJ317">
        <f t="shared" si="229"/>
        <v>0</v>
      </c>
      <c r="AK317">
        <f t="shared" si="230"/>
        <v>0</v>
      </c>
      <c r="AL317">
        <f t="shared" si="231"/>
        <v>0</v>
      </c>
      <c r="AM317">
        <f t="shared" si="218"/>
        <v>0</v>
      </c>
      <c r="AN317">
        <f t="shared" si="232"/>
        <v>0</v>
      </c>
      <c r="AO317">
        <f t="shared" si="215"/>
        <v>1</v>
      </c>
      <c r="AP317">
        <f t="shared" si="233"/>
        <v>0</v>
      </c>
      <c r="AQ317">
        <f t="shared" si="234"/>
        <v>0</v>
      </c>
      <c r="AR317">
        <f t="shared" si="219"/>
        <v>1</v>
      </c>
      <c r="AS317">
        <f t="shared" si="211"/>
        <v>0</v>
      </c>
      <c r="AT317">
        <f t="shared" si="210"/>
        <v>2</v>
      </c>
      <c r="AU317" t="str">
        <f t="shared" si="209"/>
        <v/>
      </c>
    </row>
    <row r="318" spans="1:47" x14ac:dyDescent="0.2">
      <c r="A318" t="s">
        <v>474</v>
      </c>
      <c r="B318" t="s">
        <v>475</v>
      </c>
      <c r="C318" t="s">
        <v>511</v>
      </c>
      <c r="D318">
        <f t="shared" si="221"/>
        <v>1.70285</v>
      </c>
      <c r="F318">
        <f t="shared" si="222"/>
        <v>1.7273000000000001</v>
      </c>
      <c r="H318">
        <f t="shared" si="223"/>
        <v>1.7424999999999999</v>
      </c>
      <c r="J318" s="73">
        <f t="shared" si="216"/>
        <v>1.706317680230433</v>
      </c>
      <c r="K318" s="73"/>
      <c r="L318" s="73">
        <f t="shared" si="217"/>
        <v>1.7948230935795895E-2</v>
      </c>
      <c r="M318" s="73"/>
      <c r="N318">
        <f t="shared" si="226"/>
        <v>75.548804817099651</v>
      </c>
      <c r="P318" t="s">
        <v>78</v>
      </c>
      <c r="Q318" s="37">
        <v>35</v>
      </c>
      <c r="R318" t="s">
        <v>162</v>
      </c>
      <c r="S318" s="35" t="s">
        <v>226</v>
      </c>
      <c r="T318">
        <v>1</v>
      </c>
      <c r="U318">
        <v>0</v>
      </c>
      <c r="V318">
        <v>0</v>
      </c>
      <c r="W318" s="73">
        <f t="shared" si="225"/>
        <v>26.722894496018213</v>
      </c>
      <c r="X318" s="73">
        <f t="shared" si="227"/>
        <v>26.099292870496932</v>
      </c>
      <c r="AD318" s="73" t="s">
        <v>8</v>
      </c>
      <c r="AE318" s="73" t="s">
        <v>8</v>
      </c>
      <c r="AG318" t="s">
        <v>227</v>
      </c>
      <c r="AI318">
        <f t="shared" si="228"/>
        <v>0</v>
      </c>
      <c r="AJ318">
        <f t="shared" si="229"/>
        <v>0</v>
      </c>
      <c r="AK318">
        <f t="shared" si="230"/>
        <v>0</v>
      </c>
      <c r="AL318">
        <f t="shared" si="231"/>
        <v>0</v>
      </c>
      <c r="AM318">
        <f t="shared" si="218"/>
        <v>0</v>
      </c>
      <c r="AN318">
        <f t="shared" si="232"/>
        <v>0</v>
      </c>
      <c r="AO318">
        <f t="shared" si="215"/>
        <v>1</v>
      </c>
      <c r="AP318">
        <f t="shared" si="233"/>
        <v>0</v>
      </c>
      <c r="AQ318">
        <f t="shared" si="234"/>
        <v>0</v>
      </c>
      <c r="AR318">
        <f t="shared" si="219"/>
        <v>1</v>
      </c>
      <c r="AS318">
        <f t="shared" si="211"/>
        <v>0</v>
      </c>
      <c r="AT318">
        <f t="shared" si="210"/>
        <v>2</v>
      </c>
      <c r="AU318" t="str">
        <f t="shared" si="209"/>
        <v/>
      </c>
    </row>
    <row r="319" spans="1:47" x14ac:dyDescent="0.2">
      <c r="A319" t="s">
        <v>474</v>
      </c>
      <c r="B319" t="s">
        <v>475</v>
      </c>
      <c r="C319" t="s">
        <v>512</v>
      </c>
      <c r="D319">
        <f t="shared" si="221"/>
        <v>1.7047599999999998</v>
      </c>
      <c r="F319">
        <f t="shared" si="222"/>
        <v>1.7294800000000001</v>
      </c>
      <c r="H319">
        <f t="shared" si="223"/>
        <v>1.7445999999999999</v>
      </c>
      <c r="J319" s="73">
        <f t="shared" si="216"/>
        <v>1.7082618205878068</v>
      </c>
      <c r="K319" s="73"/>
      <c r="L319" s="73">
        <f t="shared" si="217"/>
        <v>1.8150000190038318E-2</v>
      </c>
      <c r="M319" s="73"/>
      <c r="N319">
        <f t="shared" si="226"/>
        <v>75.094723319989512</v>
      </c>
      <c r="P319" t="s">
        <v>78</v>
      </c>
      <c r="Q319" s="37">
        <v>36</v>
      </c>
      <c r="R319" t="s">
        <v>162</v>
      </c>
      <c r="S319" s="35" t="s">
        <v>226</v>
      </c>
      <c r="T319">
        <v>1</v>
      </c>
      <c r="U319">
        <v>0</v>
      </c>
      <c r="V319">
        <v>0</v>
      </c>
      <c r="W319" s="73">
        <f t="shared" si="225"/>
        <v>26.722894496018213</v>
      </c>
      <c r="X319" s="73">
        <f t="shared" si="227"/>
        <v>26.099292870496932</v>
      </c>
      <c r="AD319" s="73" t="s">
        <v>8</v>
      </c>
      <c r="AE319" s="73" t="s">
        <v>8</v>
      </c>
      <c r="AG319" t="s">
        <v>227</v>
      </c>
      <c r="AI319">
        <f t="shared" si="228"/>
        <v>0</v>
      </c>
      <c r="AJ319">
        <f t="shared" si="229"/>
        <v>0</v>
      </c>
      <c r="AK319">
        <f t="shared" si="230"/>
        <v>0</v>
      </c>
      <c r="AL319">
        <f t="shared" si="231"/>
        <v>0</v>
      </c>
      <c r="AM319">
        <f t="shared" si="218"/>
        <v>0</v>
      </c>
      <c r="AN319">
        <f t="shared" si="232"/>
        <v>0</v>
      </c>
      <c r="AO319">
        <f t="shared" si="215"/>
        <v>1</v>
      </c>
      <c r="AP319">
        <f t="shared" si="233"/>
        <v>0</v>
      </c>
      <c r="AQ319">
        <f t="shared" si="234"/>
        <v>0</v>
      </c>
      <c r="AR319">
        <f t="shared" si="219"/>
        <v>1</v>
      </c>
      <c r="AS319">
        <f t="shared" si="211"/>
        <v>0</v>
      </c>
      <c r="AT319">
        <f t="shared" si="210"/>
        <v>2</v>
      </c>
      <c r="AU319" t="str">
        <f t="shared" si="209"/>
        <v/>
      </c>
    </row>
    <row r="320" spans="1:47" x14ac:dyDescent="0.2">
      <c r="A320" t="s">
        <v>474</v>
      </c>
      <c r="B320" t="s">
        <v>475</v>
      </c>
      <c r="C320" t="s">
        <v>513</v>
      </c>
      <c r="D320">
        <f t="shared" si="221"/>
        <v>1.7066699999999999</v>
      </c>
      <c r="F320">
        <f t="shared" si="222"/>
        <v>1.73166</v>
      </c>
      <c r="H320">
        <f t="shared" si="223"/>
        <v>1.7466999999999999</v>
      </c>
      <c r="J320" s="73">
        <f t="shared" si="216"/>
        <v>1.71020595019449</v>
      </c>
      <c r="K320" s="73"/>
      <c r="L320" s="73">
        <f t="shared" si="217"/>
        <v>1.835176907939684E-2</v>
      </c>
      <c r="M320" s="73"/>
      <c r="N320">
        <f t="shared" si="226"/>
        <v>74.644128064870259</v>
      </c>
      <c r="P320" t="s">
        <v>78</v>
      </c>
      <c r="Q320" s="37">
        <v>37</v>
      </c>
      <c r="R320" t="s">
        <v>162</v>
      </c>
      <c r="S320" s="35" t="s">
        <v>226</v>
      </c>
      <c r="T320">
        <v>1</v>
      </c>
      <c r="U320">
        <v>0</v>
      </c>
      <c r="V320">
        <v>0</v>
      </c>
      <c r="W320" s="73">
        <f t="shared" si="225"/>
        <v>26.722894496018213</v>
      </c>
      <c r="X320" s="73">
        <f t="shared" si="227"/>
        <v>26.099292870496932</v>
      </c>
      <c r="AD320" s="73" t="s">
        <v>8</v>
      </c>
      <c r="AE320" s="73" t="s">
        <v>8</v>
      </c>
      <c r="AG320" t="s">
        <v>227</v>
      </c>
      <c r="AI320">
        <f t="shared" si="228"/>
        <v>0</v>
      </c>
      <c r="AJ320">
        <f t="shared" si="229"/>
        <v>0</v>
      </c>
      <c r="AK320">
        <f t="shared" si="230"/>
        <v>0</v>
      </c>
      <c r="AL320">
        <f t="shared" si="231"/>
        <v>0</v>
      </c>
      <c r="AM320">
        <f t="shared" si="218"/>
        <v>0</v>
      </c>
      <c r="AN320">
        <f t="shared" si="232"/>
        <v>0</v>
      </c>
      <c r="AO320">
        <f t="shared" si="215"/>
        <v>1</v>
      </c>
      <c r="AP320">
        <f t="shared" si="233"/>
        <v>0</v>
      </c>
      <c r="AQ320">
        <f t="shared" si="234"/>
        <v>0</v>
      </c>
      <c r="AR320">
        <f t="shared" si="219"/>
        <v>1</v>
      </c>
      <c r="AS320">
        <f t="shared" si="211"/>
        <v>0</v>
      </c>
      <c r="AT320">
        <f t="shared" si="210"/>
        <v>2</v>
      </c>
      <c r="AU320" t="str">
        <f t="shared" si="209"/>
        <v/>
      </c>
    </row>
    <row r="321" spans="1:47" x14ac:dyDescent="0.2">
      <c r="A321" t="s">
        <v>474</v>
      </c>
      <c r="B321" t="s">
        <v>475</v>
      </c>
      <c r="C321" t="s">
        <v>514</v>
      </c>
      <c r="D321">
        <f t="shared" si="221"/>
        <v>1.70858</v>
      </c>
      <c r="F321">
        <f t="shared" si="222"/>
        <v>1.73384</v>
      </c>
      <c r="H321">
        <f t="shared" si="223"/>
        <v>1.7488000000000001</v>
      </c>
      <c r="J321" s="73">
        <f t="shared" si="216"/>
        <v>1.7121500690914966</v>
      </c>
      <c r="K321" s="73"/>
      <c r="L321" s="73">
        <f t="shared" si="217"/>
        <v>1.8553537599553138E-2</v>
      </c>
      <c r="M321" s="73"/>
      <c r="N321">
        <f t="shared" si="226"/>
        <v>74.196949783467701</v>
      </c>
      <c r="P321" t="s">
        <v>78</v>
      </c>
      <c r="Q321" s="37">
        <v>38</v>
      </c>
      <c r="R321" t="s">
        <v>162</v>
      </c>
      <c r="S321" s="35" t="s">
        <v>226</v>
      </c>
      <c r="T321">
        <v>1</v>
      </c>
      <c r="U321">
        <v>0</v>
      </c>
      <c r="V321">
        <v>0</v>
      </c>
      <c r="W321" s="73">
        <f t="shared" si="225"/>
        <v>26.722894496018213</v>
      </c>
      <c r="X321" s="73">
        <f t="shared" si="227"/>
        <v>26.099292870496932</v>
      </c>
      <c r="AD321" s="73" t="s">
        <v>8</v>
      </c>
      <c r="AE321" s="73" t="s">
        <v>8</v>
      </c>
      <c r="AG321" t="s">
        <v>227</v>
      </c>
      <c r="AI321">
        <f t="shared" si="228"/>
        <v>0</v>
      </c>
      <c r="AJ321">
        <f t="shared" si="229"/>
        <v>0</v>
      </c>
      <c r="AK321">
        <f t="shared" si="230"/>
        <v>0</v>
      </c>
      <c r="AL321">
        <f t="shared" si="231"/>
        <v>0</v>
      </c>
      <c r="AM321">
        <f t="shared" si="218"/>
        <v>0</v>
      </c>
      <c r="AN321">
        <f t="shared" si="232"/>
        <v>0</v>
      </c>
      <c r="AO321">
        <f t="shared" si="215"/>
        <v>1</v>
      </c>
      <c r="AP321">
        <f t="shared" si="233"/>
        <v>0</v>
      </c>
      <c r="AQ321">
        <f t="shared" si="234"/>
        <v>0</v>
      </c>
      <c r="AR321">
        <f t="shared" si="219"/>
        <v>1</v>
      </c>
      <c r="AS321">
        <f t="shared" si="211"/>
        <v>0</v>
      </c>
      <c r="AT321">
        <f t="shared" si="210"/>
        <v>2</v>
      </c>
      <c r="AU321" t="str">
        <f t="shared" si="209"/>
        <v/>
      </c>
    </row>
    <row r="322" spans="1:47" x14ac:dyDescent="0.2">
      <c r="A322" t="s">
        <v>474</v>
      </c>
      <c r="B322" t="s">
        <v>475</v>
      </c>
      <c r="C322" t="s">
        <v>515</v>
      </c>
      <c r="D322">
        <f t="shared" si="221"/>
        <v>1.7104899999999998</v>
      </c>
      <c r="F322">
        <f t="shared" si="222"/>
        <v>1.7360199999999999</v>
      </c>
      <c r="H322">
        <f t="shared" si="223"/>
        <v>1.7509000000000001</v>
      </c>
      <c r="J322" s="73">
        <f t="shared" si="216"/>
        <v>1.7140941773196325</v>
      </c>
      <c r="K322" s="73"/>
      <c r="L322" s="73">
        <f t="shared" si="217"/>
        <v>1.8755305746238182E-2</v>
      </c>
      <c r="M322" s="73"/>
      <c r="N322">
        <f t="shared" si="226"/>
        <v>73.753120965487824</v>
      </c>
      <c r="P322" t="s">
        <v>78</v>
      </c>
      <c r="Q322" s="37">
        <v>39</v>
      </c>
      <c r="R322" t="s">
        <v>162</v>
      </c>
      <c r="S322" s="35" t="s">
        <v>226</v>
      </c>
      <c r="T322">
        <v>1</v>
      </c>
      <c r="U322">
        <v>0</v>
      </c>
      <c r="V322">
        <v>0</v>
      </c>
      <c r="W322" s="73">
        <f t="shared" si="225"/>
        <v>26.722894496018213</v>
      </c>
      <c r="X322" s="73">
        <f t="shared" si="227"/>
        <v>26.099292870496932</v>
      </c>
      <c r="AD322" s="73" t="s">
        <v>8</v>
      </c>
      <c r="AE322" s="73" t="s">
        <v>8</v>
      </c>
      <c r="AG322" t="s">
        <v>227</v>
      </c>
      <c r="AI322">
        <f t="shared" si="228"/>
        <v>0</v>
      </c>
      <c r="AJ322">
        <f t="shared" si="229"/>
        <v>0</v>
      </c>
      <c r="AK322">
        <f t="shared" si="230"/>
        <v>0</v>
      </c>
      <c r="AL322">
        <f t="shared" si="231"/>
        <v>0</v>
      </c>
      <c r="AM322">
        <f t="shared" si="218"/>
        <v>0</v>
      </c>
      <c r="AN322">
        <f t="shared" si="232"/>
        <v>0</v>
      </c>
      <c r="AO322">
        <f t="shared" si="215"/>
        <v>1</v>
      </c>
      <c r="AP322">
        <f t="shared" si="233"/>
        <v>0</v>
      </c>
      <c r="AQ322">
        <f t="shared" si="234"/>
        <v>0</v>
      </c>
      <c r="AR322">
        <f t="shared" si="219"/>
        <v>1</v>
      </c>
      <c r="AS322">
        <f t="shared" si="211"/>
        <v>0</v>
      </c>
      <c r="AT322">
        <f t="shared" si="210"/>
        <v>2</v>
      </c>
      <c r="AU322" t="str">
        <f t="shared" si="209"/>
        <v/>
      </c>
    </row>
    <row r="323" spans="1:47" x14ac:dyDescent="0.2">
      <c r="A323" t="s">
        <v>474</v>
      </c>
      <c r="B323" t="s">
        <v>475</v>
      </c>
      <c r="C323" t="s">
        <v>516</v>
      </c>
      <c r="D323">
        <f t="shared" si="221"/>
        <v>1.7123999999999999</v>
      </c>
      <c r="F323">
        <f t="shared" si="222"/>
        <v>1.7382</v>
      </c>
      <c r="H323">
        <f t="shared" si="223"/>
        <v>1.7530000000000001</v>
      </c>
      <c r="J323" s="73">
        <f t="shared" si="216"/>
        <v>1.7160382749194973</v>
      </c>
      <c r="K323" s="73"/>
      <c r="L323" s="73">
        <f t="shared" si="217"/>
        <v>1.8957073515226908E-2</v>
      </c>
      <c r="M323" s="73"/>
      <c r="N323">
        <f t="shared" si="226"/>
        <v>73.312575793099327</v>
      </c>
      <c r="P323" t="s">
        <v>78</v>
      </c>
      <c r="Q323" s="37">
        <v>40</v>
      </c>
      <c r="R323" t="s">
        <v>162</v>
      </c>
      <c r="S323" s="35" t="s">
        <v>226</v>
      </c>
      <c r="T323">
        <v>1</v>
      </c>
      <c r="U323">
        <v>0</v>
      </c>
      <c r="V323">
        <v>0</v>
      </c>
      <c r="W323" s="73">
        <f t="shared" si="225"/>
        <v>26.722894496018213</v>
      </c>
      <c r="X323" s="73">
        <f t="shared" si="227"/>
        <v>26.099292870496932</v>
      </c>
      <c r="AD323" s="73" t="s">
        <v>8</v>
      </c>
      <c r="AE323" s="73" t="s">
        <v>8</v>
      </c>
      <c r="AG323" t="s">
        <v>227</v>
      </c>
      <c r="AI323">
        <f t="shared" si="228"/>
        <v>0</v>
      </c>
      <c r="AJ323">
        <f t="shared" si="229"/>
        <v>0</v>
      </c>
      <c r="AK323">
        <f t="shared" si="230"/>
        <v>0</v>
      </c>
      <c r="AL323">
        <f t="shared" si="231"/>
        <v>0</v>
      </c>
      <c r="AM323">
        <f t="shared" si="218"/>
        <v>0</v>
      </c>
      <c r="AN323">
        <f t="shared" si="232"/>
        <v>0</v>
      </c>
      <c r="AO323">
        <f t="shared" si="215"/>
        <v>1</v>
      </c>
      <c r="AP323">
        <f t="shared" si="233"/>
        <v>0</v>
      </c>
      <c r="AQ323">
        <f t="shared" si="234"/>
        <v>0</v>
      </c>
      <c r="AR323">
        <f t="shared" si="219"/>
        <v>1</v>
      </c>
      <c r="AS323">
        <f t="shared" si="211"/>
        <v>0</v>
      </c>
      <c r="AT323">
        <f t="shared" si="210"/>
        <v>2</v>
      </c>
      <c r="AU323" t="str">
        <f t="shared" ref="AU323:AU386" si="235">IF(AT323=$AT$729,AS323,"")</f>
        <v/>
      </c>
    </row>
    <row r="324" spans="1:47" x14ac:dyDescent="0.2">
      <c r="A324" t="s">
        <v>474</v>
      </c>
      <c r="B324" t="s">
        <v>475</v>
      </c>
      <c r="C324" t="s">
        <v>517</v>
      </c>
      <c r="D324">
        <f t="shared" si="221"/>
        <v>1.71431</v>
      </c>
      <c r="F324">
        <f t="shared" si="222"/>
        <v>1.74038</v>
      </c>
      <c r="H324">
        <f t="shared" si="223"/>
        <v>1.7551000000000001</v>
      </c>
      <c r="J324" s="73">
        <f t="shared" si="216"/>
        <v>1.7179823619314849</v>
      </c>
      <c r="K324" s="73"/>
      <c r="L324" s="73">
        <f t="shared" si="217"/>
        <v>1.9158840902342655E-2</v>
      </c>
      <c r="M324" s="73"/>
      <c r="N324">
        <f t="shared" si="226"/>
        <v>72.875250078378315</v>
      </c>
      <c r="P324" t="s">
        <v>78</v>
      </c>
      <c r="Q324" s="37">
        <v>41</v>
      </c>
      <c r="R324" t="s">
        <v>162</v>
      </c>
      <c r="S324" s="35" t="s">
        <v>226</v>
      </c>
      <c r="T324">
        <v>1</v>
      </c>
      <c r="U324">
        <v>0</v>
      </c>
      <c r="V324">
        <v>0</v>
      </c>
      <c r="W324" s="73">
        <f t="shared" si="225"/>
        <v>26.722894496018213</v>
      </c>
      <c r="X324" s="73">
        <f t="shared" si="227"/>
        <v>26.099292870496932</v>
      </c>
      <c r="AD324" s="73" t="s">
        <v>8</v>
      </c>
      <c r="AE324" s="73" t="s">
        <v>8</v>
      </c>
      <c r="AG324" t="s">
        <v>227</v>
      </c>
      <c r="AI324">
        <f t="shared" si="228"/>
        <v>0</v>
      </c>
      <c r="AJ324">
        <f t="shared" si="229"/>
        <v>0</v>
      </c>
      <c r="AK324">
        <f t="shared" si="230"/>
        <v>0</v>
      </c>
      <c r="AL324">
        <f t="shared" si="231"/>
        <v>0</v>
      </c>
      <c r="AM324">
        <f t="shared" si="218"/>
        <v>0</v>
      </c>
      <c r="AN324">
        <f t="shared" si="232"/>
        <v>0</v>
      </c>
      <c r="AO324">
        <f t="shared" si="215"/>
        <v>1</v>
      </c>
      <c r="AP324">
        <f t="shared" si="233"/>
        <v>0</v>
      </c>
      <c r="AQ324">
        <f t="shared" si="234"/>
        <v>0</v>
      </c>
      <c r="AR324">
        <f t="shared" si="219"/>
        <v>1</v>
      </c>
      <c r="AS324">
        <f t="shared" si="211"/>
        <v>0</v>
      </c>
      <c r="AT324">
        <f t="shared" ref="AT324:AT387" si="236">IFERROR(AI324+AJ324+AK324+AN324+AO324+AP324+AQ324+AR324+AM324+AL324,0)</f>
        <v>2</v>
      </c>
      <c r="AU324" t="str">
        <f t="shared" si="235"/>
        <v/>
      </c>
    </row>
    <row r="325" spans="1:47" x14ac:dyDescent="0.2">
      <c r="A325" t="s">
        <v>474</v>
      </c>
      <c r="B325" t="s">
        <v>475</v>
      </c>
      <c r="C325" t="s">
        <v>518</v>
      </c>
      <c r="D325">
        <f t="shared" si="221"/>
        <v>1.7162199999999999</v>
      </c>
      <c r="F325">
        <f t="shared" si="222"/>
        <v>1.7425600000000001</v>
      </c>
      <c r="H325">
        <f t="shared" si="223"/>
        <v>1.7572000000000001</v>
      </c>
      <c r="J325" s="73">
        <f t="shared" si="216"/>
        <v>1.7199264383957849</v>
      </c>
      <c r="K325" s="73"/>
      <c r="L325" s="73">
        <f t="shared" si="217"/>
        <v>1.9360607903452953E-2</v>
      </c>
      <c r="M325" s="73"/>
      <c r="N325">
        <f t="shared" si="226"/>
        <v>72.441081203555768</v>
      </c>
      <c r="P325" t="s">
        <v>78</v>
      </c>
      <c r="Q325" s="37">
        <v>42</v>
      </c>
      <c r="R325" t="s">
        <v>162</v>
      </c>
      <c r="S325" s="35" t="s">
        <v>226</v>
      </c>
      <c r="T325">
        <v>1</v>
      </c>
      <c r="U325">
        <v>0</v>
      </c>
      <c r="V325">
        <v>0</v>
      </c>
      <c r="W325" s="73">
        <f t="shared" si="225"/>
        <v>26.722894496018213</v>
      </c>
      <c r="X325" s="73">
        <f t="shared" si="227"/>
        <v>26.099292870496932</v>
      </c>
      <c r="AD325" s="73" t="s">
        <v>8</v>
      </c>
      <c r="AE325" s="73" t="s">
        <v>8</v>
      </c>
      <c r="AG325" t="s">
        <v>227</v>
      </c>
      <c r="AI325">
        <f t="shared" si="228"/>
        <v>0</v>
      </c>
      <c r="AJ325">
        <f t="shared" si="229"/>
        <v>0</v>
      </c>
      <c r="AK325">
        <f t="shared" si="230"/>
        <v>0</v>
      </c>
      <c r="AL325">
        <f t="shared" si="231"/>
        <v>0</v>
      </c>
      <c r="AM325">
        <f t="shared" si="218"/>
        <v>0</v>
      </c>
      <c r="AN325">
        <f t="shared" si="232"/>
        <v>0</v>
      </c>
      <c r="AO325">
        <f t="shared" si="215"/>
        <v>1</v>
      </c>
      <c r="AP325">
        <f t="shared" si="233"/>
        <v>0</v>
      </c>
      <c r="AQ325">
        <f t="shared" si="234"/>
        <v>0</v>
      </c>
      <c r="AR325">
        <f t="shared" si="219"/>
        <v>1</v>
      </c>
      <c r="AS325">
        <f t="shared" ref="AS325:AS388" si="237">IF(AT325=$AT$729,C325,0)</f>
        <v>0</v>
      </c>
      <c r="AT325">
        <f t="shared" si="236"/>
        <v>2</v>
      </c>
      <c r="AU325" t="str">
        <f t="shared" si="235"/>
        <v/>
      </c>
    </row>
    <row r="326" spans="1:47" x14ac:dyDescent="0.2">
      <c r="A326" t="s">
        <v>474</v>
      </c>
      <c r="B326" t="s">
        <v>475</v>
      </c>
      <c r="C326" t="s">
        <v>519</v>
      </c>
      <c r="D326">
        <f t="shared" si="221"/>
        <v>1.7181299999999999</v>
      </c>
      <c r="F326">
        <f t="shared" si="222"/>
        <v>1.74474</v>
      </c>
      <c r="H326">
        <f t="shared" si="223"/>
        <v>1.7593000000000001</v>
      </c>
      <c r="J326" s="73">
        <f t="shared" si="216"/>
        <v>1.7218705043523841</v>
      </c>
      <c r="K326" s="73"/>
      <c r="L326" s="73">
        <f t="shared" si="217"/>
        <v>1.9562374514471514E-2</v>
      </c>
      <c r="M326" s="73"/>
      <c r="N326">
        <f t="shared" si="226"/>
        <v>72.010008063914597</v>
      </c>
      <c r="P326" t="s">
        <v>78</v>
      </c>
      <c r="Q326" s="37">
        <v>43</v>
      </c>
      <c r="R326" t="s">
        <v>162</v>
      </c>
      <c r="S326" s="35" t="s">
        <v>226</v>
      </c>
      <c r="T326">
        <v>1</v>
      </c>
      <c r="U326">
        <v>0</v>
      </c>
      <c r="V326">
        <v>0</v>
      </c>
      <c r="W326" s="73">
        <f t="shared" si="225"/>
        <v>26.722894496018213</v>
      </c>
      <c r="X326" s="73">
        <f t="shared" si="227"/>
        <v>26.099292870496932</v>
      </c>
      <c r="AD326" s="73" t="s">
        <v>8</v>
      </c>
      <c r="AE326" s="73" t="s">
        <v>8</v>
      </c>
      <c r="AG326" t="s">
        <v>227</v>
      </c>
      <c r="AI326">
        <f t="shared" si="228"/>
        <v>0</v>
      </c>
      <c r="AJ326">
        <f t="shared" si="229"/>
        <v>0</v>
      </c>
      <c r="AK326">
        <f t="shared" si="230"/>
        <v>0</v>
      </c>
      <c r="AL326">
        <f t="shared" si="231"/>
        <v>0</v>
      </c>
      <c r="AM326">
        <f t="shared" si="218"/>
        <v>0</v>
      </c>
      <c r="AN326">
        <f t="shared" si="232"/>
        <v>0</v>
      </c>
      <c r="AO326">
        <f t="shared" si="215"/>
        <v>1</v>
      </c>
      <c r="AP326">
        <f t="shared" si="233"/>
        <v>0</v>
      </c>
      <c r="AQ326">
        <f t="shared" si="234"/>
        <v>0</v>
      </c>
      <c r="AR326">
        <f t="shared" si="219"/>
        <v>1</v>
      </c>
      <c r="AS326">
        <f t="shared" si="237"/>
        <v>0</v>
      </c>
      <c r="AT326">
        <f t="shared" si="236"/>
        <v>2</v>
      </c>
      <c r="AU326" t="str">
        <f t="shared" si="235"/>
        <v/>
      </c>
    </row>
    <row r="327" spans="1:47" x14ac:dyDescent="0.2">
      <c r="A327" t="s">
        <v>474</v>
      </c>
      <c r="B327" t="s">
        <v>475</v>
      </c>
      <c r="C327" t="s">
        <v>520</v>
      </c>
      <c r="D327">
        <f t="shared" si="221"/>
        <v>1.72004</v>
      </c>
      <c r="F327">
        <f t="shared" si="222"/>
        <v>1.74692</v>
      </c>
      <c r="H327">
        <f t="shared" si="223"/>
        <v>1.7614000000000001</v>
      </c>
      <c r="J327" s="73">
        <f t="shared" si="216"/>
        <v>1.7238145598410677</v>
      </c>
      <c r="K327" s="73"/>
      <c r="L327" s="73">
        <f t="shared" si="217"/>
        <v>1.9764140731357127E-2</v>
      </c>
      <c r="M327" s="73"/>
      <c r="N327">
        <f t="shared" si="226"/>
        <v>71.581971013172677</v>
      </c>
      <c r="P327" t="s">
        <v>78</v>
      </c>
      <c r="Q327" s="37">
        <v>44</v>
      </c>
      <c r="R327" t="s">
        <v>162</v>
      </c>
      <c r="S327" s="35" t="s">
        <v>226</v>
      </c>
      <c r="T327">
        <v>1</v>
      </c>
      <c r="U327">
        <v>0</v>
      </c>
      <c r="V327">
        <v>0</v>
      </c>
      <c r="W327" s="73">
        <f t="shared" si="225"/>
        <v>26.722894496018213</v>
      </c>
      <c r="X327" s="73">
        <f t="shared" si="227"/>
        <v>26.099292870496932</v>
      </c>
      <c r="AD327" s="73" t="s">
        <v>8</v>
      </c>
      <c r="AE327" s="73" t="s">
        <v>8</v>
      </c>
      <c r="AG327" t="s">
        <v>227</v>
      </c>
      <c r="AI327">
        <f t="shared" si="228"/>
        <v>0</v>
      </c>
      <c r="AJ327">
        <f t="shared" si="229"/>
        <v>0</v>
      </c>
      <c r="AK327">
        <f t="shared" si="230"/>
        <v>0</v>
      </c>
      <c r="AL327">
        <f t="shared" si="231"/>
        <v>0</v>
      </c>
      <c r="AM327">
        <f t="shared" si="218"/>
        <v>0</v>
      </c>
      <c r="AN327">
        <f t="shared" si="232"/>
        <v>0</v>
      </c>
      <c r="AO327">
        <f t="shared" si="215"/>
        <v>1</v>
      </c>
      <c r="AP327">
        <f t="shared" si="233"/>
        <v>0</v>
      </c>
      <c r="AQ327">
        <f t="shared" si="234"/>
        <v>0</v>
      </c>
      <c r="AR327">
        <f t="shared" si="219"/>
        <v>1</v>
      </c>
      <c r="AS327">
        <f t="shared" si="237"/>
        <v>0</v>
      </c>
      <c r="AT327">
        <f t="shared" si="236"/>
        <v>2</v>
      </c>
      <c r="AU327" t="str">
        <f t="shared" si="235"/>
        <v/>
      </c>
    </row>
    <row r="328" spans="1:47" x14ac:dyDescent="0.2">
      <c r="A328" t="s">
        <v>474</v>
      </c>
      <c r="B328" t="s">
        <v>475</v>
      </c>
      <c r="C328" t="s">
        <v>521</v>
      </c>
      <c r="D328">
        <f t="shared" si="221"/>
        <v>1.7219499999999999</v>
      </c>
      <c r="F328">
        <f t="shared" si="222"/>
        <v>1.7491000000000001</v>
      </c>
      <c r="H328">
        <f t="shared" si="223"/>
        <v>1.7635000000000001</v>
      </c>
      <c r="J328" s="73">
        <f t="shared" si="216"/>
        <v>1.7257586049014204</v>
      </c>
      <c r="K328" s="73"/>
      <c r="L328" s="73">
        <f t="shared" si="217"/>
        <v>1.9965906550112544E-2</v>
      </c>
      <c r="M328" s="73"/>
      <c r="N328">
        <f t="shared" si="226"/>
        <v>71.156911811244768</v>
      </c>
      <c r="P328" t="s">
        <v>78</v>
      </c>
      <c r="Q328" s="37">
        <v>45</v>
      </c>
      <c r="R328" t="s">
        <v>162</v>
      </c>
      <c r="S328" s="35" t="s">
        <v>226</v>
      </c>
      <c r="T328">
        <v>1</v>
      </c>
      <c r="U328">
        <v>0</v>
      </c>
      <c r="V328">
        <v>0</v>
      </c>
      <c r="W328" s="73">
        <f t="shared" si="225"/>
        <v>26.722894496018213</v>
      </c>
      <c r="X328" s="73">
        <f t="shared" si="227"/>
        <v>26.099292870496932</v>
      </c>
      <c r="AD328" s="73" t="s">
        <v>8</v>
      </c>
      <c r="AE328" s="73" t="s">
        <v>8</v>
      </c>
      <c r="AG328" t="s">
        <v>227</v>
      </c>
      <c r="AI328">
        <f t="shared" si="228"/>
        <v>0</v>
      </c>
      <c r="AJ328">
        <f t="shared" si="229"/>
        <v>0</v>
      </c>
      <c r="AK328">
        <f t="shared" si="230"/>
        <v>0</v>
      </c>
      <c r="AL328">
        <f t="shared" si="231"/>
        <v>0</v>
      </c>
      <c r="AM328">
        <f t="shared" si="218"/>
        <v>0</v>
      </c>
      <c r="AN328">
        <f t="shared" si="232"/>
        <v>0</v>
      </c>
      <c r="AO328">
        <f t="shared" si="215"/>
        <v>1</v>
      </c>
      <c r="AP328">
        <f t="shared" si="233"/>
        <v>0</v>
      </c>
      <c r="AQ328">
        <f t="shared" si="234"/>
        <v>0</v>
      </c>
      <c r="AR328">
        <f t="shared" si="219"/>
        <v>1</v>
      </c>
      <c r="AS328">
        <f t="shared" si="237"/>
        <v>0</v>
      </c>
      <c r="AT328">
        <f t="shared" si="236"/>
        <v>2</v>
      </c>
      <c r="AU328" t="str">
        <f t="shared" si="235"/>
        <v/>
      </c>
    </row>
    <row r="329" spans="1:47" x14ac:dyDescent="0.2">
      <c r="A329" t="s">
        <v>474</v>
      </c>
      <c r="B329" t="s">
        <v>475</v>
      </c>
      <c r="C329" t="s">
        <v>522</v>
      </c>
      <c r="D329">
        <f t="shared" si="221"/>
        <v>1.7238599999999999</v>
      </c>
      <c r="F329">
        <f t="shared" si="222"/>
        <v>1.7512799999999999</v>
      </c>
      <c r="H329">
        <f t="shared" si="223"/>
        <v>1.7656000000000001</v>
      </c>
      <c r="J329" s="73">
        <f t="shared" si="216"/>
        <v>1.7277026395728288</v>
      </c>
      <c r="K329" s="73"/>
      <c r="L329" s="73">
        <f t="shared" si="217"/>
        <v>2.016767196678404E-2</v>
      </c>
      <c r="M329" s="73"/>
      <c r="N329">
        <f t="shared" si="226"/>
        <v>70.734773574225969</v>
      </c>
      <c r="P329" t="s">
        <v>78</v>
      </c>
      <c r="Q329" s="37">
        <v>46</v>
      </c>
      <c r="R329" t="s">
        <v>162</v>
      </c>
      <c r="S329" s="35" t="s">
        <v>226</v>
      </c>
      <c r="T329">
        <v>1</v>
      </c>
      <c r="U329">
        <v>0</v>
      </c>
      <c r="V329">
        <v>0</v>
      </c>
      <c r="W329" s="73">
        <f t="shared" si="225"/>
        <v>26.722894496018213</v>
      </c>
      <c r="X329" s="73">
        <f t="shared" si="227"/>
        <v>26.099292870496932</v>
      </c>
      <c r="AD329" s="73" t="s">
        <v>8</v>
      </c>
      <c r="AE329" s="73" t="s">
        <v>8</v>
      </c>
      <c r="AG329" t="s">
        <v>227</v>
      </c>
      <c r="AI329">
        <f t="shared" si="228"/>
        <v>0</v>
      </c>
      <c r="AJ329">
        <f t="shared" si="229"/>
        <v>0</v>
      </c>
      <c r="AK329">
        <f t="shared" si="230"/>
        <v>0</v>
      </c>
      <c r="AL329">
        <f t="shared" si="231"/>
        <v>0</v>
      </c>
      <c r="AM329">
        <f t="shared" si="218"/>
        <v>0</v>
      </c>
      <c r="AN329">
        <f t="shared" si="232"/>
        <v>0</v>
      </c>
      <c r="AO329">
        <f t="shared" si="215"/>
        <v>1</v>
      </c>
      <c r="AP329">
        <f t="shared" si="233"/>
        <v>0</v>
      </c>
      <c r="AQ329">
        <f t="shared" si="234"/>
        <v>0</v>
      </c>
      <c r="AR329">
        <f t="shared" si="219"/>
        <v>1</v>
      </c>
      <c r="AS329">
        <f t="shared" si="237"/>
        <v>0</v>
      </c>
      <c r="AT329">
        <f t="shared" si="236"/>
        <v>2</v>
      </c>
      <c r="AU329" t="str">
        <f t="shared" si="235"/>
        <v/>
      </c>
    </row>
    <row r="330" spans="1:47" x14ac:dyDescent="0.2">
      <c r="A330" t="s">
        <v>474</v>
      </c>
      <c r="B330" t="s">
        <v>475</v>
      </c>
      <c r="C330" t="s">
        <v>523</v>
      </c>
      <c r="D330">
        <f t="shared" si="221"/>
        <v>1.72577</v>
      </c>
      <c r="F330">
        <f t="shared" si="222"/>
        <v>1.75346</v>
      </c>
      <c r="H330">
        <f t="shared" si="223"/>
        <v>1.7677</v>
      </c>
      <c r="J330" s="73">
        <f t="shared" si="216"/>
        <v>1.7296466638944799</v>
      </c>
      <c r="K330" s="73"/>
      <c r="L330" s="73">
        <f t="shared" si="217"/>
        <v>2.0369436977463629E-2</v>
      </c>
      <c r="M330" s="73"/>
      <c r="N330">
        <f t="shared" si="226"/>
        <v>70.3155007264902</v>
      </c>
      <c r="P330" t="s">
        <v>78</v>
      </c>
      <c r="Q330" s="37">
        <v>47</v>
      </c>
      <c r="R330" t="s">
        <v>162</v>
      </c>
      <c r="S330" s="35" t="s">
        <v>226</v>
      </c>
      <c r="T330">
        <v>1</v>
      </c>
      <c r="U330">
        <v>0</v>
      </c>
      <c r="V330">
        <v>0</v>
      </c>
      <c r="W330" s="73">
        <f t="shared" si="225"/>
        <v>26.722894496018213</v>
      </c>
      <c r="X330" s="73">
        <f t="shared" si="227"/>
        <v>26.099292870496932</v>
      </c>
      <c r="AD330" s="73" t="s">
        <v>8</v>
      </c>
      <c r="AE330" s="73" t="s">
        <v>8</v>
      </c>
      <c r="AG330" t="s">
        <v>227</v>
      </c>
      <c r="AI330">
        <f t="shared" si="228"/>
        <v>0</v>
      </c>
      <c r="AJ330">
        <f t="shared" si="229"/>
        <v>0</v>
      </c>
      <c r="AK330">
        <f t="shared" si="230"/>
        <v>0</v>
      </c>
      <c r="AL330">
        <f t="shared" si="231"/>
        <v>0</v>
      </c>
      <c r="AM330">
        <f t="shared" si="218"/>
        <v>0</v>
      </c>
      <c r="AN330">
        <f t="shared" si="232"/>
        <v>0</v>
      </c>
      <c r="AO330">
        <f t="shared" si="215"/>
        <v>1</v>
      </c>
      <c r="AP330">
        <f t="shared" si="233"/>
        <v>0</v>
      </c>
      <c r="AQ330">
        <f t="shared" si="234"/>
        <v>0</v>
      </c>
      <c r="AR330">
        <f t="shared" si="219"/>
        <v>1</v>
      </c>
      <c r="AS330">
        <f t="shared" si="237"/>
        <v>0</v>
      </c>
      <c r="AT330">
        <f t="shared" si="236"/>
        <v>2</v>
      </c>
      <c r="AU330" t="str">
        <f t="shared" si="235"/>
        <v/>
      </c>
    </row>
    <row r="331" spans="1:47" x14ac:dyDescent="0.2">
      <c r="A331" t="s">
        <v>474</v>
      </c>
      <c r="B331" t="s">
        <v>475</v>
      </c>
      <c r="C331" t="s">
        <v>524</v>
      </c>
      <c r="D331">
        <f t="shared" si="221"/>
        <v>1.7276799999999999</v>
      </c>
      <c r="F331">
        <f t="shared" si="222"/>
        <v>1.7556400000000001</v>
      </c>
      <c r="H331">
        <f t="shared" si="223"/>
        <v>1.7698</v>
      </c>
      <c r="J331" s="73">
        <f t="shared" si="216"/>
        <v>1.7315906779053658</v>
      </c>
      <c r="K331" s="73"/>
      <c r="L331" s="73">
        <f t="shared" si="217"/>
        <v>2.0571201578284626E-2</v>
      </c>
      <c r="M331" s="73"/>
      <c r="N331">
        <f t="shared" si="226"/>
        <v>69.899038954795415</v>
      </c>
      <c r="P331" t="s">
        <v>78</v>
      </c>
      <c r="Q331" s="37">
        <v>48</v>
      </c>
      <c r="R331" t="s">
        <v>162</v>
      </c>
      <c r="S331" s="35" t="s">
        <v>226</v>
      </c>
      <c r="T331">
        <v>1</v>
      </c>
      <c r="U331">
        <v>0</v>
      </c>
      <c r="V331">
        <v>0</v>
      </c>
      <c r="W331" s="73">
        <f t="shared" si="225"/>
        <v>26.722894496018213</v>
      </c>
      <c r="X331" s="73">
        <f t="shared" si="227"/>
        <v>26.099292870496932</v>
      </c>
      <c r="AD331" s="73" t="s">
        <v>8</v>
      </c>
      <c r="AE331" s="73" t="s">
        <v>8</v>
      </c>
      <c r="AG331" t="s">
        <v>227</v>
      </c>
      <c r="AI331">
        <f t="shared" si="228"/>
        <v>0</v>
      </c>
      <c r="AJ331">
        <f t="shared" si="229"/>
        <v>0</v>
      </c>
      <c r="AK331">
        <f t="shared" si="230"/>
        <v>0</v>
      </c>
      <c r="AL331">
        <f t="shared" si="231"/>
        <v>0</v>
      </c>
      <c r="AM331">
        <f t="shared" si="218"/>
        <v>0</v>
      </c>
      <c r="AN331">
        <f t="shared" si="232"/>
        <v>0</v>
      </c>
      <c r="AO331">
        <f t="shared" si="215"/>
        <v>1</v>
      </c>
      <c r="AP331">
        <f t="shared" si="233"/>
        <v>0</v>
      </c>
      <c r="AQ331">
        <f t="shared" si="234"/>
        <v>0</v>
      </c>
      <c r="AR331">
        <f t="shared" si="219"/>
        <v>1</v>
      </c>
      <c r="AS331">
        <f t="shared" si="237"/>
        <v>0</v>
      </c>
      <c r="AT331">
        <f t="shared" si="236"/>
        <v>2</v>
      </c>
      <c r="AU331" t="str">
        <f t="shared" si="235"/>
        <v/>
      </c>
    </row>
    <row r="332" spans="1:47" x14ac:dyDescent="0.2">
      <c r="A332" t="s">
        <v>474</v>
      </c>
      <c r="B332" t="s">
        <v>475</v>
      </c>
      <c r="C332" t="s">
        <v>525</v>
      </c>
      <c r="D332">
        <f t="shared" si="221"/>
        <v>1.72959</v>
      </c>
      <c r="F332">
        <f t="shared" si="222"/>
        <v>1.7578199999999999</v>
      </c>
      <c r="H332">
        <f t="shared" si="223"/>
        <v>1.7719</v>
      </c>
      <c r="J332" s="73">
        <f t="shared" si="216"/>
        <v>1.7335346816442816</v>
      </c>
      <c r="K332" s="73"/>
      <c r="L332" s="73">
        <f t="shared" si="217"/>
        <v>2.0772965765424312E-2</v>
      </c>
      <c r="M332" s="73"/>
      <c r="N332">
        <f t="shared" si="226"/>
        <v>69.485335164281921</v>
      </c>
      <c r="P332" t="s">
        <v>78</v>
      </c>
      <c r="Q332" s="37">
        <v>49</v>
      </c>
      <c r="R332" t="s">
        <v>162</v>
      </c>
      <c r="S332" s="35" t="s">
        <v>226</v>
      </c>
      <c r="T332">
        <v>1</v>
      </c>
      <c r="U332">
        <v>0</v>
      </c>
      <c r="V332">
        <v>0</v>
      </c>
      <c r="W332" s="73">
        <f t="shared" si="225"/>
        <v>26.722894496018213</v>
      </c>
      <c r="X332" s="73">
        <f t="shared" si="227"/>
        <v>26.099292870496932</v>
      </c>
      <c r="AD332" s="73" t="s">
        <v>8</v>
      </c>
      <c r="AE332" s="73" t="s">
        <v>8</v>
      </c>
      <c r="AG332" t="s">
        <v>227</v>
      </c>
      <c r="AI332">
        <f t="shared" si="228"/>
        <v>0</v>
      </c>
      <c r="AJ332">
        <f t="shared" si="229"/>
        <v>0</v>
      </c>
      <c r="AK332">
        <f t="shared" si="230"/>
        <v>0</v>
      </c>
      <c r="AL332">
        <f t="shared" si="231"/>
        <v>0</v>
      </c>
      <c r="AM332">
        <f t="shared" si="218"/>
        <v>0</v>
      </c>
      <c r="AN332">
        <f t="shared" si="232"/>
        <v>0</v>
      </c>
      <c r="AO332">
        <f t="shared" si="215"/>
        <v>1</v>
      </c>
      <c r="AP332">
        <f t="shared" si="233"/>
        <v>0</v>
      </c>
      <c r="AQ332">
        <f t="shared" si="234"/>
        <v>0</v>
      </c>
      <c r="AR332">
        <f t="shared" si="219"/>
        <v>1</v>
      </c>
      <c r="AS332">
        <f t="shared" si="237"/>
        <v>0</v>
      </c>
      <c r="AT332">
        <f t="shared" si="236"/>
        <v>2</v>
      </c>
      <c r="AU332" t="str">
        <f t="shared" si="235"/>
        <v/>
      </c>
    </row>
    <row r="333" spans="1:47" x14ac:dyDescent="0.2">
      <c r="A333" t="s">
        <v>474</v>
      </c>
      <c r="B333" t="s">
        <v>475</v>
      </c>
      <c r="C333" t="s">
        <v>526</v>
      </c>
      <c r="D333">
        <f t="shared" si="221"/>
        <v>1.7315</v>
      </c>
      <c r="F333">
        <f t="shared" si="222"/>
        <v>1.76</v>
      </c>
      <c r="H333">
        <f t="shared" si="223"/>
        <v>1.774</v>
      </c>
      <c r="J333" s="73">
        <f t="shared" si="216"/>
        <v>1.7354786751498303</v>
      </c>
      <c r="K333" s="73"/>
      <c r="L333" s="73">
        <f t="shared" si="217"/>
        <v>2.0974729535101266E-2</v>
      </c>
      <c r="M333" s="73"/>
      <c r="N333">
        <f t="shared" si="226"/>
        <v>69.074337436260222</v>
      </c>
      <c r="P333" t="s">
        <v>78</v>
      </c>
      <c r="Q333" s="37">
        <v>50</v>
      </c>
      <c r="R333" t="s">
        <v>162</v>
      </c>
      <c r="S333" s="35" t="s">
        <v>226</v>
      </c>
      <c r="T333">
        <v>1</v>
      </c>
      <c r="U333">
        <v>0</v>
      </c>
      <c r="V333">
        <v>0</v>
      </c>
      <c r="W333" s="73">
        <f t="shared" si="225"/>
        <v>26.722894496018213</v>
      </c>
      <c r="X333" s="73">
        <f t="shared" si="227"/>
        <v>26.099292870496932</v>
      </c>
      <c r="AD333" s="73" t="s">
        <v>8</v>
      </c>
      <c r="AE333" s="73" t="s">
        <v>8</v>
      </c>
      <c r="AG333" t="s">
        <v>227</v>
      </c>
      <c r="AI333">
        <f t="shared" si="228"/>
        <v>0</v>
      </c>
      <c r="AJ333">
        <f t="shared" si="229"/>
        <v>0</v>
      </c>
      <c r="AK333">
        <f t="shared" si="230"/>
        <v>0</v>
      </c>
      <c r="AL333">
        <f t="shared" si="231"/>
        <v>0</v>
      </c>
      <c r="AM333">
        <f t="shared" si="218"/>
        <v>0</v>
      </c>
      <c r="AN333">
        <f t="shared" si="232"/>
        <v>0</v>
      </c>
      <c r="AO333">
        <f t="shared" si="215"/>
        <v>1</v>
      </c>
      <c r="AP333">
        <f t="shared" si="233"/>
        <v>0</v>
      </c>
      <c r="AQ333">
        <f t="shared" si="234"/>
        <v>0</v>
      </c>
      <c r="AR333">
        <f t="shared" si="219"/>
        <v>1</v>
      </c>
      <c r="AS333">
        <f t="shared" si="237"/>
        <v>0</v>
      </c>
      <c r="AT333">
        <f t="shared" si="236"/>
        <v>2</v>
      </c>
      <c r="AU333" t="str">
        <f t="shared" si="235"/>
        <v/>
      </c>
    </row>
    <row r="334" spans="1:47" x14ac:dyDescent="0.2">
      <c r="A334" t="s">
        <v>474</v>
      </c>
      <c r="B334" t="s">
        <v>475</v>
      </c>
      <c r="C334" t="s">
        <v>527</v>
      </c>
      <c r="D334">
        <f t="shared" si="221"/>
        <v>1.7334099999999999</v>
      </c>
      <c r="F334">
        <f t="shared" si="222"/>
        <v>1.7621800000000001</v>
      </c>
      <c r="H334">
        <f t="shared" si="223"/>
        <v>1.7761</v>
      </c>
      <c r="J334" s="73">
        <f t="shared" si="216"/>
        <v>1.7374226584604202</v>
      </c>
      <c r="K334" s="73"/>
      <c r="L334" s="73">
        <f t="shared" si="217"/>
        <v>2.1176492883577813E-2</v>
      </c>
      <c r="M334" s="73"/>
      <c r="N334">
        <f t="shared" si="226"/>
        <v>68.665994987712608</v>
      </c>
      <c r="P334" t="s">
        <v>78</v>
      </c>
      <c r="Q334" s="37">
        <v>51</v>
      </c>
      <c r="R334" t="s">
        <v>162</v>
      </c>
      <c r="S334" s="35" t="s">
        <v>226</v>
      </c>
      <c r="T334">
        <v>1</v>
      </c>
      <c r="U334">
        <v>0</v>
      </c>
      <c r="V334">
        <v>0</v>
      </c>
      <c r="W334" s="73">
        <f t="shared" si="225"/>
        <v>26.722894496018213</v>
      </c>
      <c r="X334" s="73">
        <f t="shared" si="227"/>
        <v>26.099292870496932</v>
      </c>
      <c r="AD334" s="73" t="s">
        <v>8</v>
      </c>
      <c r="AE334" s="73" t="s">
        <v>8</v>
      </c>
      <c r="AG334" t="s">
        <v>227</v>
      </c>
      <c r="AI334">
        <f t="shared" si="228"/>
        <v>0</v>
      </c>
      <c r="AJ334">
        <f t="shared" si="229"/>
        <v>0</v>
      </c>
      <c r="AK334">
        <f t="shared" si="230"/>
        <v>0</v>
      </c>
      <c r="AL334">
        <f t="shared" si="231"/>
        <v>0</v>
      </c>
      <c r="AM334">
        <f t="shared" si="218"/>
        <v>0</v>
      </c>
      <c r="AN334">
        <f t="shared" si="232"/>
        <v>0</v>
      </c>
      <c r="AO334">
        <f t="shared" ref="AO334:AO397" si="238">IF(OR($BH$2=P334,P334="-/+"),1,0)</f>
        <v>1</v>
      </c>
      <c r="AP334">
        <f t="shared" si="233"/>
        <v>0</v>
      </c>
      <c r="AQ334">
        <f t="shared" si="234"/>
        <v>0</v>
      </c>
      <c r="AR334">
        <f t="shared" si="219"/>
        <v>1</v>
      </c>
      <c r="AS334">
        <f t="shared" si="237"/>
        <v>0</v>
      </c>
      <c r="AT334">
        <f t="shared" si="236"/>
        <v>2</v>
      </c>
      <c r="AU334" t="str">
        <f t="shared" si="235"/>
        <v/>
      </c>
    </row>
    <row r="335" spans="1:47" x14ac:dyDescent="0.2">
      <c r="A335" t="s">
        <v>474</v>
      </c>
      <c r="B335" t="s">
        <v>475</v>
      </c>
      <c r="C335" t="s">
        <v>528</v>
      </c>
      <c r="D335">
        <f t="shared" si="221"/>
        <v>1.73532</v>
      </c>
      <c r="F335">
        <f t="shared" si="222"/>
        <v>1.7643599999999999</v>
      </c>
      <c r="H335">
        <f t="shared" si="223"/>
        <v>1.7782</v>
      </c>
      <c r="J335" s="73">
        <f t="shared" ref="J335:J398" si="239">1/SQRT((((COS(RADIANS($AX$7)))^2)/(D335^2))+(((COS(RADIANS($AY$7)))^2)/(F335^2))+(((COS(RADIANS($AZ$7)))^2)/(H335^2)))</f>
        <v>1.7393666316142686</v>
      </c>
      <c r="K335" s="73"/>
      <c r="L335" s="73">
        <f t="shared" ref="L335:L398" si="240">ABS(1/SQRT((((COS(RADIANS($AX$16)))^2)/(D335^2))+(((COS(RADIANS($AY$16)))^2)/(F335^2))+(((COS(RADIANS($AZ$16)))^2)/(H335^2)))-(1/SQRT((((COS(RADIANS($AX$25)))^2)/(D335^2))+(((COS(RADIANS($AY$25)))^2)/(F335^2))+(((COS(RADIANS($AZ$25)))^2)/(H335^2)))))</f>
        <v>2.1378255807156465E-2</v>
      </c>
      <c r="M335" s="73"/>
      <c r="N335">
        <f t="shared" si="226"/>
        <v>68.26025813240534</v>
      </c>
      <c r="P335" t="s">
        <v>78</v>
      </c>
      <c r="Q335" s="37">
        <v>52</v>
      </c>
      <c r="R335" t="s">
        <v>162</v>
      </c>
      <c r="S335" s="35" t="s">
        <v>226</v>
      </c>
      <c r="T335">
        <v>1</v>
      </c>
      <c r="U335">
        <v>0</v>
      </c>
      <c r="V335">
        <v>0</v>
      </c>
      <c r="W335" s="73">
        <f t="shared" si="225"/>
        <v>26.722894496018213</v>
      </c>
      <c r="X335" s="73">
        <f t="shared" si="227"/>
        <v>26.099292870496932</v>
      </c>
      <c r="AD335" s="73" t="s">
        <v>8</v>
      </c>
      <c r="AE335" s="73" t="s">
        <v>8</v>
      </c>
      <c r="AG335" t="s">
        <v>227</v>
      </c>
      <c r="AI335">
        <f t="shared" si="228"/>
        <v>0</v>
      </c>
      <c r="AJ335">
        <f t="shared" si="229"/>
        <v>0</v>
      </c>
      <c r="AK335">
        <f t="shared" si="230"/>
        <v>0</v>
      </c>
      <c r="AL335">
        <f t="shared" si="231"/>
        <v>0</v>
      </c>
      <c r="AM335">
        <f t="shared" ref="AM335:AM398" si="241">IFERROR(IF($BE$2=0,0,IF(1-ABS(($BE$2-L335)/$BE$2)&gt;=1-($BO$6*0.01),1-ABS((($BE$2-L335)/$BE$2)),0)),0)</f>
        <v>0</v>
      </c>
      <c r="AN335">
        <f t="shared" si="232"/>
        <v>0</v>
      </c>
      <c r="AO335">
        <f t="shared" si="238"/>
        <v>1</v>
      </c>
      <c r="AP335">
        <f t="shared" si="233"/>
        <v>0</v>
      </c>
      <c r="AQ335">
        <f t="shared" si="234"/>
        <v>0</v>
      </c>
      <c r="AR335">
        <f t="shared" ref="AR335:AR398" si="242">IF(AG335=$BG$2,1,0)</f>
        <v>1</v>
      </c>
      <c r="AS335">
        <f t="shared" si="237"/>
        <v>0</v>
      </c>
      <c r="AT335">
        <f t="shared" si="236"/>
        <v>2</v>
      </c>
      <c r="AU335" t="str">
        <f t="shared" si="235"/>
        <v/>
      </c>
    </row>
    <row r="336" spans="1:47" x14ac:dyDescent="0.2">
      <c r="A336" t="s">
        <v>474</v>
      </c>
      <c r="B336" t="s">
        <v>475</v>
      </c>
      <c r="C336" t="s">
        <v>529</v>
      </c>
      <c r="D336">
        <f t="shared" si="221"/>
        <v>1.7372299999999998</v>
      </c>
      <c r="F336">
        <f t="shared" si="222"/>
        <v>1.76654</v>
      </c>
      <c r="H336">
        <f t="shared" si="223"/>
        <v>1.7803</v>
      </c>
      <c r="J336" s="73">
        <f t="shared" si="239"/>
        <v>1.7413105946494021</v>
      </c>
      <c r="K336" s="73"/>
      <c r="L336" s="73">
        <f t="shared" si="240"/>
        <v>2.1580018302182591E-2</v>
      </c>
      <c r="M336" s="73"/>
      <c r="N336">
        <f t="shared" si="226"/>
        <v>67.857078243524029</v>
      </c>
      <c r="P336" t="s">
        <v>78</v>
      </c>
      <c r="Q336" s="37">
        <v>53</v>
      </c>
      <c r="R336" t="s">
        <v>162</v>
      </c>
      <c r="S336" s="35" t="s">
        <v>226</v>
      </c>
      <c r="T336">
        <v>1</v>
      </c>
      <c r="U336">
        <v>0</v>
      </c>
      <c r="V336">
        <v>0</v>
      </c>
      <c r="W336" s="73">
        <f t="shared" si="225"/>
        <v>26.722894496018213</v>
      </c>
      <c r="X336" s="73">
        <f t="shared" si="227"/>
        <v>26.099292870496932</v>
      </c>
      <c r="AD336" s="73" t="s">
        <v>8</v>
      </c>
      <c r="AE336" s="73" t="s">
        <v>8</v>
      </c>
      <c r="AG336" t="s">
        <v>227</v>
      </c>
      <c r="AI336">
        <f t="shared" si="228"/>
        <v>0</v>
      </c>
      <c r="AJ336">
        <f t="shared" si="229"/>
        <v>0</v>
      </c>
      <c r="AK336">
        <f t="shared" si="230"/>
        <v>0</v>
      </c>
      <c r="AL336">
        <f t="shared" si="231"/>
        <v>0</v>
      </c>
      <c r="AM336">
        <f t="shared" si="241"/>
        <v>0</v>
      </c>
      <c r="AN336">
        <f t="shared" si="232"/>
        <v>0</v>
      </c>
      <c r="AO336">
        <f t="shared" si="238"/>
        <v>1</v>
      </c>
      <c r="AP336">
        <f t="shared" si="233"/>
        <v>0</v>
      </c>
      <c r="AQ336">
        <f t="shared" si="234"/>
        <v>0</v>
      </c>
      <c r="AR336">
        <f t="shared" si="242"/>
        <v>1</v>
      </c>
      <c r="AS336">
        <f t="shared" si="237"/>
        <v>0</v>
      </c>
      <c r="AT336">
        <f t="shared" si="236"/>
        <v>2</v>
      </c>
      <c r="AU336" t="str">
        <f t="shared" si="235"/>
        <v/>
      </c>
    </row>
    <row r="337" spans="1:47" x14ac:dyDescent="0.2">
      <c r="A337" t="s">
        <v>474</v>
      </c>
      <c r="B337" t="s">
        <v>475</v>
      </c>
      <c r="C337" t="s">
        <v>530</v>
      </c>
      <c r="D337">
        <f t="shared" si="221"/>
        <v>1.7391399999999999</v>
      </c>
      <c r="F337">
        <f t="shared" si="222"/>
        <v>1.7687200000000001</v>
      </c>
      <c r="H337">
        <f t="shared" si="223"/>
        <v>1.7824</v>
      </c>
      <c r="J337" s="73">
        <f t="shared" si="239"/>
        <v>1.7432545476036581</v>
      </c>
      <c r="K337" s="73"/>
      <c r="L337" s="73">
        <f t="shared" si="240"/>
        <v>2.1781780365040859E-2</v>
      </c>
      <c r="M337" s="73"/>
      <c r="N337">
        <f t="shared" si="226"/>
        <v>67.456407717782028</v>
      </c>
      <c r="P337" t="s">
        <v>78</v>
      </c>
      <c r="Q337" s="37">
        <v>54</v>
      </c>
      <c r="R337" t="s">
        <v>162</v>
      </c>
      <c r="S337" s="35" t="s">
        <v>226</v>
      </c>
      <c r="T337">
        <v>1</v>
      </c>
      <c r="U337">
        <v>0</v>
      </c>
      <c r="V337">
        <v>0</v>
      </c>
      <c r="W337" s="73">
        <f t="shared" si="225"/>
        <v>26.722894496018213</v>
      </c>
      <c r="X337" s="73">
        <f t="shared" si="227"/>
        <v>26.099292870496932</v>
      </c>
      <c r="AD337" s="73" t="s">
        <v>8</v>
      </c>
      <c r="AE337" s="73" t="s">
        <v>8</v>
      </c>
      <c r="AG337" t="s">
        <v>227</v>
      </c>
      <c r="AI337">
        <f t="shared" si="228"/>
        <v>0</v>
      </c>
      <c r="AJ337">
        <f t="shared" si="229"/>
        <v>0</v>
      </c>
      <c r="AK337">
        <f t="shared" si="230"/>
        <v>0</v>
      </c>
      <c r="AL337">
        <f t="shared" si="231"/>
        <v>0</v>
      </c>
      <c r="AM337">
        <f t="shared" si="241"/>
        <v>0</v>
      </c>
      <c r="AN337">
        <f t="shared" si="232"/>
        <v>0</v>
      </c>
      <c r="AO337">
        <f t="shared" si="238"/>
        <v>1</v>
      </c>
      <c r="AP337">
        <f t="shared" si="233"/>
        <v>0</v>
      </c>
      <c r="AQ337">
        <f t="shared" si="234"/>
        <v>0</v>
      </c>
      <c r="AR337">
        <f t="shared" si="242"/>
        <v>1</v>
      </c>
      <c r="AS337">
        <f t="shared" si="237"/>
        <v>0</v>
      </c>
      <c r="AT337">
        <f t="shared" si="236"/>
        <v>2</v>
      </c>
      <c r="AU337" t="str">
        <f t="shared" si="235"/>
        <v/>
      </c>
    </row>
    <row r="338" spans="1:47" x14ac:dyDescent="0.2">
      <c r="A338" t="s">
        <v>474</v>
      </c>
      <c r="B338" t="s">
        <v>475</v>
      </c>
      <c r="C338" t="s">
        <v>531</v>
      </c>
      <c r="D338">
        <f t="shared" si="221"/>
        <v>1.74105</v>
      </c>
      <c r="F338">
        <f t="shared" si="222"/>
        <v>1.7708999999999999</v>
      </c>
      <c r="H338">
        <f t="shared" si="223"/>
        <v>1.7845</v>
      </c>
      <c r="J338" s="73">
        <f t="shared" si="239"/>
        <v>1.7451984905146858</v>
      </c>
      <c r="K338" s="73"/>
      <c r="L338" s="73">
        <f t="shared" si="240"/>
        <v>2.1983541992157463E-2</v>
      </c>
      <c r="M338" s="73"/>
      <c r="N338">
        <f t="shared" si="226"/>
        <v>67.058199940890901</v>
      </c>
      <c r="P338" t="s">
        <v>78</v>
      </c>
      <c r="Q338" s="37">
        <v>55</v>
      </c>
      <c r="R338" t="s">
        <v>162</v>
      </c>
      <c r="S338" s="35" t="s">
        <v>226</v>
      </c>
      <c r="T338">
        <v>1</v>
      </c>
      <c r="U338">
        <v>0</v>
      </c>
      <c r="V338">
        <v>0</v>
      </c>
      <c r="W338" s="73">
        <f t="shared" si="225"/>
        <v>26.722894496018213</v>
      </c>
      <c r="X338" s="73">
        <f t="shared" si="227"/>
        <v>26.099292870496932</v>
      </c>
      <c r="AD338" s="73" t="s">
        <v>8</v>
      </c>
      <c r="AE338" s="73" t="s">
        <v>8</v>
      </c>
      <c r="AG338" t="s">
        <v>227</v>
      </c>
      <c r="AI338">
        <f t="shared" si="228"/>
        <v>0</v>
      </c>
      <c r="AJ338">
        <f t="shared" si="229"/>
        <v>0</v>
      </c>
      <c r="AK338">
        <f t="shared" si="230"/>
        <v>0</v>
      </c>
      <c r="AL338">
        <f t="shared" si="231"/>
        <v>0</v>
      </c>
      <c r="AM338">
        <f t="shared" si="241"/>
        <v>0</v>
      </c>
      <c r="AN338">
        <f t="shared" si="232"/>
        <v>0</v>
      </c>
      <c r="AO338">
        <f t="shared" si="238"/>
        <v>1</v>
      </c>
      <c r="AP338">
        <f t="shared" si="233"/>
        <v>0</v>
      </c>
      <c r="AQ338">
        <f t="shared" si="234"/>
        <v>0</v>
      </c>
      <c r="AR338">
        <f t="shared" si="242"/>
        <v>1</v>
      </c>
      <c r="AS338">
        <f t="shared" si="237"/>
        <v>0</v>
      </c>
      <c r="AT338">
        <f t="shared" si="236"/>
        <v>2</v>
      </c>
      <c r="AU338" t="str">
        <f t="shared" si="235"/>
        <v/>
      </c>
    </row>
    <row r="339" spans="1:47" x14ac:dyDescent="0.2">
      <c r="A339" t="s">
        <v>474</v>
      </c>
      <c r="B339" t="s">
        <v>475</v>
      </c>
      <c r="C339" t="s">
        <v>532</v>
      </c>
      <c r="D339">
        <f t="shared" si="221"/>
        <v>1.7429599999999998</v>
      </c>
      <c r="F339">
        <f t="shared" si="222"/>
        <v>1.77308</v>
      </c>
      <c r="H339">
        <f t="shared" si="223"/>
        <v>1.7866</v>
      </c>
      <c r="J339" s="73">
        <f t="shared" si="239"/>
        <v>1.7471424234199477</v>
      </c>
      <c r="K339" s="73"/>
      <c r="L339" s="73">
        <f t="shared" si="240"/>
        <v>2.2185303179998561E-2</v>
      </c>
      <c r="M339" s="73"/>
      <c r="N339">
        <f t="shared" si="226"/>
        <v>66.662409254353321</v>
      </c>
      <c r="P339" t="s">
        <v>78</v>
      </c>
      <c r="Q339" s="37">
        <v>56</v>
      </c>
      <c r="R339" t="s">
        <v>162</v>
      </c>
      <c r="S339" s="35" t="s">
        <v>226</v>
      </c>
      <c r="T339">
        <v>1</v>
      </c>
      <c r="U339">
        <v>0</v>
      </c>
      <c r="V339">
        <v>0</v>
      </c>
      <c r="W339" s="73">
        <f t="shared" si="225"/>
        <v>26.722894496018213</v>
      </c>
      <c r="X339" s="73">
        <f t="shared" si="227"/>
        <v>26.099292870496932</v>
      </c>
      <c r="AD339" s="73" t="s">
        <v>8</v>
      </c>
      <c r="AE339" s="73" t="s">
        <v>8</v>
      </c>
      <c r="AG339" t="s">
        <v>227</v>
      </c>
      <c r="AI339">
        <f t="shared" si="228"/>
        <v>0</v>
      </c>
      <c r="AJ339">
        <f t="shared" si="229"/>
        <v>0</v>
      </c>
      <c r="AK339">
        <f t="shared" si="230"/>
        <v>0</v>
      </c>
      <c r="AL339">
        <f t="shared" si="231"/>
        <v>0</v>
      </c>
      <c r="AM339">
        <f t="shared" si="241"/>
        <v>0</v>
      </c>
      <c r="AN339">
        <f t="shared" si="232"/>
        <v>0</v>
      </c>
      <c r="AO339">
        <f t="shared" si="238"/>
        <v>1</v>
      </c>
      <c r="AP339">
        <f t="shared" si="233"/>
        <v>0</v>
      </c>
      <c r="AQ339">
        <f t="shared" si="234"/>
        <v>0</v>
      </c>
      <c r="AR339">
        <f t="shared" si="242"/>
        <v>1</v>
      </c>
      <c r="AS339">
        <f t="shared" si="237"/>
        <v>0</v>
      </c>
      <c r="AT339">
        <f t="shared" si="236"/>
        <v>2</v>
      </c>
      <c r="AU339" t="str">
        <f t="shared" si="235"/>
        <v/>
      </c>
    </row>
    <row r="340" spans="1:47" x14ac:dyDescent="0.2">
      <c r="A340" t="s">
        <v>474</v>
      </c>
      <c r="B340" t="s">
        <v>475</v>
      </c>
      <c r="C340" t="s">
        <v>533</v>
      </c>
      <c r="D340">
        <f t="shared" si="221"/>
        <v>1.7448699999999999</v>
      </c>
      <c r="F340">
        <f t="shared" si="222"/>
        <v>1.7752600000000001</v>
      </c>
      <c r="H340">
        <f t="shared" si="223"/>
        <v>1.7887</v>
      </c>
      <c r="J340" s="73">
        <f t="shared" si="239"/>
        <v>1.7490863463567192</v>
      </c>
      <c r="K340" s="73"/>
      <c r="L340" s="73">
        <f t="shared" si="240"/>
        <v>2.2387063925070727E-2</v>
      </c>
      <c r="M340" s="73"/>
      <c r="N340">
        <f t="shared" si="226"/>
        <v>66.268990923500994</v>
      </c>
      <c r="P340" t="s">
        <v>78</v>
      </c>
      <c r="Q340" s="37">
        <v>57</v>
      </c>
      <c r="R340" t="s">
        <v>162</v>
      </c>
      <c r="S340" s="35" t="s">
        <v>226</v>
      </c>
      <c r="T340">
        <v>1</v>
      </c>
      <c r="U340">
        <v>0</v>
      </c>
      <c r="V340">
        <v>0</v>
      </c>
      <c r="W340" s="73">
        <f t="shared" si="225"/>
        <v>26.722894496018213</v>
      </c>
      <c r="X340" s="73">
        <f t="shared" si="227"/>
        <v>26.099292870496932</v>
      </c>
      <c r="AD340" s="73" t="s">
        <v>8</v>
      </c>
      <c r="AE340" s="73" t="s">
        <v>8</v>
      </c>
      <c r="AG340" t="s">
        <v>227</v>
      </c>
      <c r="AI340">
        <f t="shared" si="228"/>
        <v>0</v>
      </c>
      <c r="AJ340">
        <f t="shared" si="229"/>
        <v>0</v>
      </c>
      <c r="AK340">
        <f t="shared" si="230"/>
        <v>0</v>
      </c>
      <c r="AL340">
        <f t="shared" si="231"/>
        <v>0</v>
      </c>
      <c r="AM340">
        <f t="shared" si="241"/>
        <v>0</v>
      </c>
      <c r="AN340">
        <f t="shared" si="232"/>
        <v>0</v>
      </c>
      <c r="AO340">
        <f t="shared" si="238"/>
        <v>1</v>
      </c>
      <c r="AP340">
        <f t="shared" si="233"/>
        <v>0</v>
      </c>
      <c r="AQ340">
        <f t="shared" si="234"/>
        <v>0</v>
      </c>
      <c r="AR340">
        <f t="shared" si="242"/>
        <v>1</v>
      </c>
      <c r="AS340">
        <f t="shared" si="237"/>
        <v>0</v>
      </c>
      <c r="AT340">
        <f t="shared" si="236"/>
        <v>2</v>
      </c>
      <c r="AU340" t="str">
        <f t="shared" si="235"/>
        <v/>
      </c>
    </row>
    <row r="341" spans="1:47" x14ac:dyDescent="0.2">
      <c r="A341" t="s">
        <v>474</v>
      </c>
      <c r="B341" t="s">
        <v>475</v>
      </c>
      <c r="C341" t="s">
        <v>534</v>
      </c>
      <c r="D341">
        <f t="shared" si="221"/>
        <v>1.74678</v>
      </c>
      <c r="F341">
        <f t="shared" si="222"/>
        <v>1.7774399999999999</v>
      </c>
      <c r="H341">
        <f t="shared" si="223"/>
        <v>1.7907999999999999</v>
      </c>
      <c r="J341" s="73">
        <f t="shared" si="239"/>
        <v>1.7510302593620928</v>
      </c>
      <c r="K341" s="73"/>
      <c r="L341" s="73">
        <f t="shared" si="240"/>
        <v>2.2588824223918724E-2</v>
      </c>
      <c r="M341" s="73"/>
      <c r="N341">
        <f t="shared" si="226"/>
        <v>65.877901106714546</v>
      </c>
      <c r="P341" t="s">
        <v>78</v>
      </c>
      <c r="Q341" s="37">
        <v>58</v>
      </c>
      <c r="R341" t="s">
        <v>162</v>
      </c>
      <c r="S341" s="35" t="s">
        <v>226</v>
      </c>
      <c r="T341">
        <v>1</v>
      </c>
      <c r="U341">
        <v>0</v>
      </c>
      <c r="V341">
        <v>0</v>
      </c>
      <c r="W341" s="73">
        <f t="shared" si="225"/>
        <v>26.722894496018213</v>
      </c>
      <c r="X341" s="73">
        <f t="shared" si="227"/>
        <v>26.099292870496932</v>
      </c>
      <c r="AD341" s="73" t="s">
        <v>8</v>
      </c>
      <c r="AE341" s="73" t="s">
        <v>8</v>
      </c>
      <c r="AG341" t="s">
        <v>227</v>
      </c>
      <c r="AI341">
        <f t="shared" si="228"/>
        <v>0</v>
      </c>
      <c r="AJ341">
        <f t="shared" si="229"/>
        <v>0</v>
      </c>
      <c r="AK341">
        <f t="shared" si="230"/>
        <v>0</v>
      </c>
      <c r="AL341">
        <f t="shared" si="231"/>
        <v>0</v>
      </c>
      <c r="AM341">
        <f t="shared" si="241"/>
        <v>0</v>
      </c>
      <c r="AN341">
        <f t="shared" si="232"/>
        <v>0</v>
      </c>
      <c r="AO341">
        <f t="shared" si="238"/>
        <v>1</v>
      </c>
      <c r="AP341">
        <f t="shared" si="233"/>
        <v>0</v>
      </c>
      <c r="AQ341">
        <f t="shared" si="234"/>
        <v>0</v>
      </c>
      <c r="AR341">
        <f t="shared" si="242"/>
        <v>1</v>
      </c>
      <c r="AS341">
        <f t="shared" si="237"/>
        <v>0</v>
      </c>
      <c r="AT341">
        <f t="shared" si="236"/>
        <v>2</v>
      </c>
      <c r="AU341" t="str">
        <f t="shared" si="235"/>
        <v/>
      </c>
    </row>
    <row r="342" spans="1:47" x14ac:dyDescent="0.2">
      <c r="A342" t="s">
        <v>474</v>
      </c>
      <c r="B342" t="s">
        <v>475</v>
      </c>
      <c r="C342" t="s">
        <v>535</v>
      </c>
      <c r="D342">
        <f t="shared" si="221"/>
        <v>1.7486899999999999</v>
      </c>
      <c r="F342">
        <f t="shared" si="222"/>
        <v>1.77962</v>
      </c>
      <c r="H342">
        <f t="shared" si="223"/>
        <v>1.7928999999999999</v>
      </c>
      <c r="J342" s="73">
        <f t="shared" si="239"/>
        <v>1.7529741624729758</v>
      </c>
      <c r="K342" s="73"/>
      <c r="L342" s="73">
        <f t="shared" si="240"/>
        <v>2.2790584073127951E-2</v>
      </c>
      <c r="M342" s="73"/>
      <c r="N342">
        <f t="shared" si="226"/>
        <v>65.489096825768101</v>
      </c>
      <c r="P342" t="s">
        <v>78</v>
      </c>
      <c r="Q342" s="37">
        <v>59</v>
      </c>
      <c r="R342" t="s">
        <v>162</v>
      </c>
      <c r="S342" s="35" t="s">
        <v>226</v>
      </c>
      <c r="T342">
        <v>1</v>
      </c>
      <c r="U342">
        <v>0</v>
      </c>
      <c r="V342">
        <v>0</v>
      </c>
      <c r="W342" s="73">
        <f t="shared" si="225"/>
        <v>26.722894496018213</v>
      </c>
      <c r="X342" s="73">
        <f t="shared" si="227"/>
        <v>26.099292870496932</v>
      </c>
      <c r="AD342" s="73" t="s">
        <v>8</v>
      </c>
      <c r="AE342" s="73" t="s">
        <v>8</v>
      </c>
      <c r="AG342" t="s">
        <v>227</v>
      </c>
      <c r="AI342">
        <f t="shared" si="228"/>
        <v>0</v>
      </c>
      <c r="AJ342">
        <f t="shared" si="229"/>
        <v>0</v>
      </c>
      <c r="AK342">
        <f t="shared" si="230"/>
        <v>0</v>
      </c>
      <c r="AL342">
        <f t="shared" si="231"/>
        <v>0</v>
      </c>
      <c r="AM342">
        <f t="shared" si="241"/>
        <v>0</v>
      </c>
      <c r="AN342">
        <f t="shared" si="232"/>
        <v>0</v>
      </c>
      <c r="AO342">
        <f t="shared" si="238"/>
        <v>1</v>
      </c>
      <c r="AP342">
        <f t="shared" si="233"/>
        <v>0</v>
      </c>
      <c r="AQ342">
        <f t="shared" si="234"/>
        <v>0</v>
      </c>
      <c r="AR342">
        <f t="shared" si="242"/>
        <v>1</v>
      </c>
      <c r="AS342">
        <f t="shared" si="237"/>
        <v>0</v>
      </c>
      <c r="AT342">
        <f t="shared" si="236"/>
        <v>2</v>
      </c>
      <c r="AU342" t="str">
        <f t="shared" si="235"/>
        <v/>
      </c>
    </row>
    <row r="343" spans="1:47" x14ac:dyDescent="0.2">
      <c r="A343" t="s">
        <v>474</v>
      </c>
      <c r="B343" t="s">
        <v>475</v>
      </c>
      <c r="C343" t="s">
        <v>536</v>
      </c>
      <c r="D343">
        <f t="shared" si="221"/>
        <v>1.7505999999999999</v>
      </c>
      <c r="F343">
        <f t="shared" si="222"/>
        <v>1.7818000000000001</v>
      </c>
      <c r="H343">
        <f t="shared" si="223"/>
        <v>1.7949999999999999</v>
      </c>
      <c r="J343" s="73">
        <f t="shared" si="239"/>
        <v>1.7549180557260944</v>
      </c>
      <c r="K343" s="73"/>
      <c r="L343" s="73">
        <f t="shared" si="240"/>
        <v>2.2992343469320664E-2</v>
      </c>
      <c r="M343" s="73"/>
      <c r="N343">
        <f t="shared" si="226"/>
        <v>65.102535937252725</v>
      </c>
      <c r="P343" t="s">
        <v>78</v>
      </c>
      <c r="Q343" s="37">
        <v>60</v>
      </c>
      <c r="R343" t="s">
        <v>162</v>
      </c>
      <c r="S343" s="35" t="s">
        <v>226</v>
      </c>
      <c r="T343">
        <v>1</v>
      </c>
      <c r="U343">
        <v>0</v>
      </c>
      <c r="V343">
        <v>0</v>
      </c>
      <c r="W343" s="73">
        <f t="shared" si="225"/>
        <v>26.722894496018213</v>
      </c>
      <c r="X343" s="73">
        <f t="shared" si="227"/>
        <v>26.099292870496932</v>
      </c>
      <c r="AD343" s="73" t="s">
        <v>8</v>
      </c>
      <c r="AE343" s="73" t="s">
        <v>8</v>
      </c>
      <c r="AG343" t="s">
        <v>227</v>
      </c>
      <c r="AI343">
        <f t="shared" si="228"/>
        <v>0</v>
      </c>
      <c r="AJ343">
        <f t="shared" si="229"/>
        <v>0</v>
      </c>
      <c r="AK343">
        <f t="shared" si="230"/>
        <v>0</v>
      </c>
      <c r="AL343">
        <f t="shared" si="231"/>
        <v>0</v>
      </c>
      <c r="AM343">
        <f t="shared" si="241"/>
        <v>0</v>
      </c>
      <c r="AN343">
        <f t="shared" si="232"/>
        <v>0</v>
      </c>
      <c r="AO343">
        <f t="shared" si="238"/>
        <v>1</v>
      </c>
      <c r="AP343">
        <f t="shared" si="233"/>
        <v>0</v>
      </c>
      <c r="AQ343">
        <f t="shared" si="234"/>
        <v>0</v>
      </c>
      <c r="AR343">
        <f t="shared" si="242"/>
        <v>1</v>
      </c>
      <c r="AS343">
        <f t="shared" si="237"/>
        <v>0</v>
      </c>
      <c r="AT343">
        <f t="shared" si="236"/>
        <v>2</v>
      </c>
      <c r="AU343" t="str">
        <f t="shared" si="235"/>
        <v/>
      </c>
    </row>
    <row r="344" spans="1:47" x14ac:dyDescent="0.2">
      <c r="A344" t="s">
        <v>474</v>
      </c>
      <c r="B344" t="s">
        <v>475</v>
      </c>
      <c r="C344" t="s">
        <v>537</v>
      </c>
      <c r="D344">
        <f t="shared" si="221"/>
        <v>1.75251</v>
      </c>
      <c r="F344">
        <f t="shared" si="222"/>
        <v>1.7839800000000001</v>
      </c>
      <c r="H344">
        <f t="shared" si="223"/>
        <v>1.7970999999999999</v>
      </c>
      <c r="J344" s="73">
        <f t="shared" si="239"/>
        <v>1.7568619391579925</v>
      </c>
      <c r="K344" s="73"/>
      <c r="L344" s="73">
        <f t="shared" si="240"/>
        <v>2.3194102409159312E-2</v>
      </c>
      <c r="M344" s="73"/>
      <c r="N344">
        <f t="shared" si="226"/>
        <v>64.718177105009715</v>
      </c>
      <c r="P344" t="s">
        <v>78</v>
      </c>
      <c r="Q344" s="37">
        <v>61</v>
      </c>
      <c r="R344" t="s">
        <v>162</v>
      </c>
      <c r="S344" s="35" t="s">
        <v>226</v>
      </c>
      <c r="T344">
        <v>1</v>
      </c>
      <c r="U344">
        <v>0</v>
      </c>
      <c r="V344">
        <v>0</v>
      </c>
      <c r="W344" s="73">
        <f t="shared" si="225"/>
        <v>26.722894496018213</v>
      </c>
      <c r="X344" s="73">
        <f t="shared" si="227"/>
        <v>26.099292870496932</v>
      </c>
      <c r="AD344" s="73" t="s">
        <v>8</v>
      </c>
      <c r="AE344" s="73" t="s">
        <v>8</v>
      </c>
      <c r="AG344" t="s">
        <v>227</v>
      </c>
      <c r="AI344">
        <f t="shared" si="228"/>
        <v>0</v>
      </c>
      <c r="AJ344">
        <f t="shared" si="229"/>
        <v>0</v>
      </c>
      <c r="AK344">
        <f t="shared" si="230"/>
        <v>0</v>
      </c>
      <c r="AL344">
        <f t="shared" si="231"/>
        <v>0</v>
      </c>
      <c r="AM344">
        <f t="shared" si="241"/>
        <v>0</v>
      </c>
      <c r="AN344">
        <f t="shared" si="232"/>
        <v>0</v>
      </c>
      <c r="AO344">
        <f t="shared" si="238"/>
        <v>1</v>
      </c>
      <c r="AP344">
        <f t="shared" si="233"/>
        <v>0</v>
      </c>
      <c r="AQ344">
        <f t="shared" si="234"/>
        <v>0</v>
      </c>
      <c r="AR344">
        <f t="shared" si="242"/>
        <v>1</v>
      </c>
      <c r="AS344">
        <f t="shared" si="237"/>
        <v>0</v>
      </c>
      <c r="AT344">
        <f t="shared" si="236"/>
        <v>2</v>
      </c>
      <c r="AU344" t="str">
        <f t="shared" si="235"/>
        <v/>
      </c>
    </row>
    <row r="345" spans="1:47" x14ac:dyDescent="0.2">
      <c r="A345" t="s">
        <v>474</v>
      </c>
      <c r="B345" t="s">
        <v>475</v>
      </c>
      <c r="C345" t="s">
        <v>538</v>
      </c>
      <c r="D345">
        <f t="shared" si="221"/>
        <v>1.7544199999999999</v>
      </c>
      <c r="F345">
        <f t="shared" si="222"/>
        <v>1.78616</v>
      </c>
      <c r="H345">
        <f t="shared" si="223"/>
        <v>1.7991999999999999</v>
      </c>
      <c r="J345" s="73">
        <f t="shared" si="239"/>
        <v>1.7588058128050346</v>
      </c>
      <c r="K345" s="73"/>
      <c r="L345" s="73">
        <f t="shared" si="240"/>
        <v>2.3395860889342979E-2</v>
      </c>
      <c r="M345" s="73"/>
      <c r="N345">
        <f t="shared" si="226"/>
        <v>64.335979773537147</v>
      </c>
      <c r="P345" t="s">
        <v>78</v>
      </c>
      <c r="Q345" s="37">
        <v>62</v>
      </c>
      <c r="R345" t="s">
        <v>162</v>
      </c>
      <c r="S345" s="35" t="s">
        <v>226</v>
      </c>
      <c r="T345">
        <v>1</v>
      </c>
      <c r="U345">
        <v>0</v>
      </c>
      <c r="V345">
        <v>0</v>
      </c>
      <c r="W345" s="73">
        <f t="shared" si="225"/>
        <v>26.722894496018213</v>
      </c>
      <c r="X345" s="73">
        <f t="shared" si="227"/>
        <v>26.099292870496932</v>
      </c>
      <c r="AD345" s="73" t="s">
        <v>8</v>
      </c>
      <c r="AE345" s="73" t="s">
        <v>8</v>
      </c>
      <c r="AG345" t="s">
        <v>227</v>
      </c>
      <c r="AI345">
        <f t="shared" si="228"/>
        <v>0</v>
      </c>
      <c r="AJ345">
        <f t="shared" si="229"/>
        <v>0</v>
      </c>
      <c r="AK345">
        <f t="shared" si="230"/>
        <v>0</v>
      </c>
      <c r="AL345">
        <f t="shared" si="231"/>
        <v>0</v>
      </c>
      <c r="AM345">
        <f t="shared" si="241"/>
        <v>0</v>
      </c>
      <c r="AN345">
        <f t="shared" si="232"/>
        <v>0</v>
      </c>
      <c r="AO345">
        <f t="shared" si="238"/>
        <v>1</v>
      </c>
      <c r="AP345">
        <f t="shared" si="233"/>
        <v>0</v>
      </c>
      <c r="AQ345">
        <f t="shared" si="234"/>
        <v>0</v>
      </c>
      <c r="AR345">
        <f t="shared" si="242"/>
        <v>1</v>
      </c>
      <c r="AS345">
        <f t="shared" si="237"/>
        <v>0</v>
      </c>
      <c r="AT345">
        <f t="shared" si="236"/>
        <v>2</v>
      </c>
      <c r="AU345" t="str">
        <f t="shared" si="235"/>
        <v/>
      </c>
    </row>
    <row r="346" spans="1:47" x14ac:dyDescent="0.2">
      <c r="A346" t="s">
        <v>474</v>
      </c>
      <c r="B346" t="s">
        <v>475</v>
      </c>
      <c r="C346" t="s">
        <v>539</v>
      </c>
      <c r="D346">
        <f t="shared" si="221"/>
        <v>1.7563299999999999</v>
      </c>
      <c r="F346">
        <f t="shared" si="222"/>
        <v>1.78834</v>
      </c>
      <c r="H346">
        <f t="shared" si="223"/>
        <v>1.8012999999999999</v>
      </c>
      <c r="J346" s="73">
        <f t="shared" si="239"/>
        <v>1.760749676703405</v>
      </c>
      <c r="K346" s="73"/>
      <c r="L346" s="73">
        <f t="shared" si="240"/>
        <v>2.3597618906610274E-2</v>
      </c>
      <c r="M346" s="73"/>
      <c r="N346">
        <f t="shared" si="226"/>
        <v>63.955904142319064</v>
      </c>
      <c r="P346" t="s">
        <v>78</v>
      </c>
      <c r="Q346" s="37">
        <v>63</v>
      </c>
      <c r="R346" t="s">
        <v>162</v>
      </c>
      <c r="S346" s="35" t="s">
        <v>226</v>
      </c>
      <c r="T346">
        <v>1</v>
      </c>
      <c r="U346">
        <v>0</v>
      </c>
      <c r="V346">
        <v>0</v>
      </c>
      <c r="W346" s="73">
        <f t="shared" si="225"/>
        <v>26.722894496018213</v>
      </c>
      <c r="X346" s="73">
        <f t="shared" si="227"/>
        <v>26.099292870496932</v>
      </c>
      <c r="AD346" s="73" t="s">
        <v>8</v>
      </c>
      <c r="AE346" s="73" t="s">
        <v>8</v>
      </c>
      <c r="AG346" t="s">
        <v>227</v>
      </c>
      <c r="AI346">
        <f t="shared" si="228"/>
        <v>0</v>
      </c>
      <c r="AJ346">
        <f t="shared" si="229"/>
        <v>0</v>
      </c>
      <c r="AK346">
        <f t="shared" si="230"/>
        <v>0</v>
      </c>
      <c r="AL346">
        <f t="shared" si="231"/>
        <v>0</v>
      </c>
      <c r="AM346">
        <f t="shared" si="241"/>
        <v>0</v>
      </c>
      <c r="AN346">
        <f t="shared" si="232"/>
        <v>0</v>
      </c>
      <c r="AO346">
        <f t="shared" si="238"/>
        <v>1</v>
      </c>
      <c r="AP346">
        <f t="shared" si="233"/>
        <v>0</v>
      </c>
      <c r="AQ346">
        <f t="shared" si="234"/>
        <v>0</v>
      </c>
      <c r="AR346">
        <f t="shared" si="242"/>
        <v>1</v>
      </c>
      <c r="AS346">
        <f t="shared" si="237"/>
        <v>0</v>
      </c>
      <c r="AT346">
        <f t="shared" si="236"/>
        <v>2</v>
      </c>
      <c r="AU346" t="str">
        <f t="shared" si="235"/>
        <v/>
      </c>
    </row>
    <row r="347" spans="1:47" x14ac:dyDescent="0.2">
      <c r="A347" t="s">
        <v>474</v>
      </c>
      <c r="B347" t="s">
        <v>475</v>
      </c>
      <c r="C347" t="s">
        <v>540</v>
      </c>
      <c r="D347">
        <f t="shared" si="221"/>
        <v>1.75824</v>
      </c>
      <c r="F347">
        <f t="shared" si="222"/>
        <v>1.7905199999999999</v>
      </c>
      <c r="H347">
        <f t="shared" si="223"/>
        <v>1.8033999999999999</v>
      </c>
      <c r="J347" s="73">
        <f t="shared" si="239"/>
        <v>1.7626935308891116</v>
      </c>
      <c r="K347" s="73"/>
      <c r="L347" s="73">
        <f t="shared" si="240"/>
        <v>2.3799376457734223E-2</v>
      </c>
      <c r="M347" s="73"/>
      <c r="N347">
        <f t="shared" si="226"/>
        <v>63.577911141032438</v>
      </c>
      <c r="P347" t="s">
        <v>78</v>
      </c>
      <c r="Q347" s="37">
        <v>64</v>
      </c>
      <c r="R347" t="s">
        <v>162</v>
      </c>
      <c r="S347" s="35" t="s">
        <v>226</v>
      </c>
      <c r="T347">
        <v>1</v>
      </c>
      <c r="U347">
        <v>0</v>
      </c>
      <c r="V347">
        <v>0</v>
      </c>
      <c r="W347" s="73">
        <f t="shared" si="225"/>
        <v>26.722894496018213</v>
      </c>
      <c r="X347" s="73">
        <f t="shared" si="227"/>
        <v>26.099292870496932</v>
      </c>
      <c r="AD347" s="73" t="s">
        <v>8</v>
      </c>
      <c r="AE347" s="73" t="s">
        <v>8</v>
      </c>
      <c r="AG347" t="s">
        <v>227</v>
      </c>
      <c r="AI347">
        <f t="shared" si="228"/>
        <v>0</v>
      </c>
      <c r="AJ347">
        <f t="shared" si="229"/>
        <v>0</v>
      </c>
      <c r="AK347">
        <f t="shared" si="230"/>
        <v>0</v>
      </c>
      <c r="AL347">
        <f t="shared" si="231"/>
        <v>0</v>
      </c>
      <c r="AM347">
        <f t="shared" si="241"/>
        <v>0</v>
      </c>
      <c r="AN347">
        <f t="shared" si="232"/>
        <v>0</v>
      </c>
      <c r="AO347">
        <f t="shared" si="238"/>
        <v>1</v>
      </c>
      <c r="AP347">
        <f t="shared" si="233"/>
        <v>0</v>
      </c>
      <c r="AQ347">
        <f t="shared" si="234"/>
        <v>0</v>
      </c>
      <c r="AR347">
        <f t="shared" si="242"/>
        <v>1</v>
      </c>
      <c r="AS347">
        <f t="shared" si="237"/>
        <v>0</v>
      </c>
      <c r="AT347">
        <f t="shared" si="236"/>
        <v>2</v>
      </c>
      <c r="AU347" t="str">
        <f t="shared" si="235"/>
        <v/>
      </c>
    </row>
    <row r="348" spans="1:47" x14ac:dyDescent="0.2">
      <c r="A348" t="s">
        <v>474</v>
      </c>
      <c r="B348" t="s">
        <v>475</v>
      </c>
      <c r="C348" t="s">
        <v>541</v>
      </c>
      <c r="D348">
        <f t="shared" ref="D348:D382" si="243">(($D$383-$D$283)/100)*Q348+$D$283</f>
        <v>1.7601499999999999</v>
      </c>
      <c r="F348">
        <f t="shared" ref="F348:F382" si="244">(($F$383-$F$283)/100)*Q348+$F$283</f>
        <v>1.7927</v>
      </c>
      <c r="H348">
        <f t="shared" ref="H348:H382" si="245">(($H$383-$H$283)/100)*Q348+$H$283</f>
        <v>1.8054999999999999</v>
      </c>
      <c r="J348" s="73">
        <f t="shared" si="239"/>
        <v>1.764637375397984</v>
      </c>
      <c r="K348" s="73"/>
      <c r="L348" s="73">
        <f t="shared" si="240"/>
        <v>2.4001133539528485E-2</v>
      </c>
      <c r="M348" s="73"/>
      <c r="N348">
        <f t="shared" si="226"/>
        <v>63.201962405588809</v>
      </c>
      <c r="P348" t="s">
        <v>78</v>
      </c>
      <c r="Q348" s="37">
        <v>65</v>
      </c>
      <c r="R348" t="s">
        <v>162</v>
      </c>
      <c r="S348" s="35" t="s">
        <v>226</v>
      </c>
      <c r="T348">
        <v>1</v>
      </c>
      <c r="U348">
        <v>0</v>
      </c>
      <c r="V348">
        <v>0</v>
      </c>
      <c r="W348" s="73">
        <f t="shared" ref="W348:W382" si="246">IF((DEGREES(ACOS((T348*$BI$2+U348*$BJ$2+V348*$BK$2)/((SQRT(T348^2+U348^2+V348^2))*(SQRT($BI$2^2+$BJ$2^2+$BK$2^2))))))&gt;90,ABS(180-(DEGREES(ACOS((T348*$BI$2+U348*$BJ$2+V348*$BK$2)/((SQRT(T348^2+U348^2+V348^2))*(SQRT($BI$2^2+$BJ$2^2+$BK$2^2))))))),(DEGREES(ACOS((T348*$BI$2+U348*$BJ$2+V348*$BK$2)/((SQRT(T348^2+U348^2+V348^2))*(SQRT($BI$2^2+$BJ$2^2+$BK$2^2)))))))</f>
        <v>26.722894496018213</v>
      </c>
      <c r="X348" s="73">
        <f t="shared" si="227"/>
        <v>26.099292870496932</v>
      </c>
      <c r="AD348" s="73" t="s">
        <v>8</v>
      </c>
      <c r="AE348" s="73" t="s">
        <v>8</v>
      </c>
      <c r="AG348" t="s">
        <v>227</v>
      </c>
      <c r="AI348">
        <f t="shared" si="228"/>
        <v>0</v>
      </c>
      <c r="AJ348">
        <f t="shared" si="229"/>
        <v>0</v>
      </c>
      <c r="AK348">
        <f t="shared" si="230"/>
        <v>0</v>
      </c>
      <c r="AL348">
        <f t="shared" si="231"/>
        <v>0</v>
      </c>
      <c r="AM348">
        <f t="shared" si="241"/>
        <v>0</v>
      </c>
      <c r="AN348">
        <f t="shared" si="232"/>
        <v>0</v>
      </c>
      <c r="AO348">
        <f t="shared" si="238"/>
        <v>1</v>
      </c>
      <c r="AP348">
        <f t="shared" si="233"/>
        <v>0</v>
      </c>
      <c r="AQ348">
        <f t="shared" si="234"/>
        <v>0</v>
      </c>
      <c r="AR348">
        <f t="shared" si="242"/>
        <v>1</v>
      </c>
      <c r="AS348">
        <f t="shared" si="237"/>
        <v>0</v>
      </c>
      <c r="AT348">
        <f t="shared" si="236"/>
        <v>2</v>
      </c>
      <c r="AU348" t="str">
        <f t="shared" si="235"/>
        <v/>
      </c>
    </row>
    <row r="349" spans="1:47" x14ac:dyDescent="0.2">
      <c r="A349" t="s">
        <v>474</v>
      </c>
      <c r="B349" t="s">
        <v>475</v>
      </c>
      <c r="C349" t="s">
        <v>542</v>
      </c>
      <c r="D349">
        <f t="shared" si="243"/>
        <v>1.76206</v>
      </c>
      <c r="F349">
        <f t="shared" si="244"/>
        <v>1.79488</v>
      </c>
      <c r="H349">
        <f t="shared" si="245"/>
        <v>1.8076000000000001</v>
      </c>
      <c r="J349" s="73">
        <f t="shared" si="239"/>
        <v>1.7665812102656773</v>
      </c>
      <c r="K349" s="73"/>
      <c r="L349" s="73">
        <f t="shared" si="240"/>
        <v>2.4202890148839584E-2</v>
      </c>
      <c r="M349" s="73"/>
      <c r="N349">
        <f t="shared" si="226"/>
        <v>62.828020254975065</v>
      </c>
      <c r="P349" t="s">
        <v>78</v>
      </c>
      <c r="Q349" s="37">
        <v>66</v>
      </c>
      <c r="R349" t="s">
        <v>162</v>
      </c>
      <c r="S349" s="35" t="s">
        <v>226</v>
      </c>
      <c r="T349">
        <v>1</v>
      </c>
      <c r="U349">
        <v>0</v>
      </c>
      <c r="V349">
        <v>0</v>
      </c>
      <c r="W349" s="73">
        <f t="shared" si="246"/>
        <v>26.722894496018213</v>
      </c>
      <c r="X349" s="73">
        <f t="shared" si="227"/>
        <v>26.099292870496932</v>
      </c>
      <c r="AD349" s="73" t="s">
        <v>8</v>
      </c>
      <c r="AE349" s="73" t="s">
        <v>8</v>
      </c>
      <c r="AG349" t="s">
        <v>227</v>
      </c>
      <c r="AI349">
        <f t="shared" si="228"/>
        <v>0</v>
      </c>
      <c r="AJ349">
        <f t="shared" si="229"/>
        <v>0</v>
      </c>
      <c r="AK349">
        <f t="shared" si="230"/>
        <v>0</v>
      </c>
      <c r="AL349">
        <f t="shared" si="231"/>
        <v>0</v>
      </c>
      <c r="AM349">
        <f t="shared" si="241"/>
        <v>0</v>
      </c>
      <c r="AN349">
        <f t="shared" si="232"/>
        <v>0</v>
      </c>
      <c r="AO349">
        <f t="shared" si="238"/>
        <v>1</v>
      </c>
      <c r="AP349">
        <f t="shared" si="233"/>
        <v>0</v>
      </c>
      <c r="AQ349">
        <f t="shared" si="234"/>
        <v>0</v>
      </c>
      <c r="AR349">
        <f t="shared" si="242"/>
        <v>1</v>
      </c>
      <c r="AS349">
        <f t="shared" si="237"/>
        <v>0</v>
      </c>
      <c r="AT349">
        <f t="shared" si="236"/>
        <v>2</v>
      </c>
      <c r="AU349" t="str">
        <f t="shared" si="235"/>
        <v/>
      </c>
    </row>
    <row r="350" spans="1:47" x14ac:dyDescent="0.2">
      <c r="A350" t="s">
        <v>474</v>
      </c>
      <c r="B350" t="s">
        <v>475</v>
      </c>
      <c r="C350" t="s">
        <v>543</v>
      </c>
      <c r="D350">
        <f t="shared" si="243"/>
        <v>1.76397</v>
      </c>
      <c r="F350">
        <f t="shared" si="244"/>
        <v>1.7970600000000001</v>
      </c>
      <c r="H350">
        <f t="shared" si="245"/>
        <v>1.8097000000000001</v>
      </c>
      <c r="J350" s="73">
        <f t="shared" si="239"/>
        <v>1.7685250355276703</v>
      </c>
      <c r="K350" s="73"/>
      <c r="L350" s="73">
        <f t="shared" si="240"/>
        <v>2.4404646282553344E-2</v>
      </c>
      <c r="M350" s="73"/>
      <c r="N350">
        <f t="shared" si="226"/>
        <v>62.456047668845514</v>
      </c>
      <c r="P350" t="s">
        <v>78</v>
      </c>
      <c r="Q350" s="37">
        <v>67</v>
      </c>
      <c r="R350" t="s">
        <v>162</v>
      </c>
      <c r="S350" s="35" t="s">
        <v>226</v>
      </c>
      <c r="T350">
        <v>1</v>
      </c>
      <c r="U350">
        <v>0</v>
      </c>
      <c r="V350">
        <v>0</v>
      </c>
      <c r="W350" s="73">
        <f t="shared" si="246"/>
        <v>26.722894496018213</v>
      </c>
      <c r="X350" s="73">
        <f t="shared" si="227"/>
        <v>26.099292870496932</v>
      </c>
      <c r="AD350" s="73" t="s">
        <v>8</v>
      </c>
      <c r="AE350" s="73" t="s">
        <v>8</v>
      </c>
      <c r="AG350" t="s">
        <v>227</v>
      </c>
      <c r="AI350">
        <f t="shared" si="228"/>
        <v>0</v>
      </c>
      <c r="AJ350">
        <f t="shared" si="229"/>
        <v>0</v>
      </c>
      <c r="AK350">
        <f t="shared" si="230"/>
        <v>0</v>
      </c>
      <c r="AL350">
        <f t="shared" si="231"/>
        <v>0</v>
      </c>
      <c r="AM350">
        <f t="shared" si="241"/>
        <v>0</v>
      </c>
      <c r="AN350">
        <f t="shared" si="232"/>
        <v>0</v>
      </c>
      <c r="AO350">
        <f t="shared" si="238"/>
        <v>1</v>
      </c>
      <c r="AP350">
        <f t="shared" si="233"/>
        <v>0</v>
      </c>
      <c r="AQ350">
        <f t="shared" si="234"/>
        <v>0</v>
      </c>
      <c r="AR350">
        <f t="shared" si="242"/>
        <v>1</v>
      </c>
      <c r="AS350">
        <f t="shared" si="237"/>
        <v>0</v>
      </c>
      <c r="AT350">
        <f t="shared" si="236"/>
        <v>2</v>
      </c>
      <c r="AU350" t="str">
        <f t="shared" si="235"/>
        <v/>
      </c>
    </row>
    <row r="351" spans="1:47" x14ac:dyDescent="0.2">
      <c r="A351" t="s">
        <v>474</v>
      </c>
      <c r="B351" t="s">
        <v>475</v>
      </c>
      <c r="C351" t="s">
        <v>544</v>
      </c>
      <c r="D351">
        <f t="shared" si="243"/>
        <v>1.7658799999999999</v>
      </c>
      <c r="F351">
        <f t="shared" si="244"/>
        <v>1.79924</v>
      </c>
      <c r="H351">
        <f t="shared" si="245"/>
        <v>1.8118000000000001</v>
      </c>
      <c r="J351" s="73">
        <f t="shared" si="239"/>
        <v>1.7704688512192697</v>
      </c>
      <c r="K351" s="73"/>
      <c r="L351" s="73">
        <f t="shared" si="240"/>
        <v>2.4606401937589339E-2</v>
      </c>
      <c r="M351" s="73"/>
      <c r="N351">
        <f t="shared" si="226"/>
        <v>62.086008265842565</v>
      </c>
      <c r="P351" t="s">
        <v>78</v>
      </c>
      <c r="Q351" s="37">
        <v>68</v>
      </c>
      <c r="R351" t="s">
        <v>162</v>
      </c>
      <c r="S351" s="35" t="s">
        <v>226</v>
      </c>
      <c r="T351">
        <v>1</v>
      </c>
      <c r="U351">
        <v>0</v>
      </c>
      <c r="V351">
        <v>0</v>
      </c>
      <c r="W351" s="73">
        <f t="shared" si="246"/>
        <v>26.722894496018213</v>
      </c>
      <c r="X351" s="73">
        <f t="shared" si="227"/>
        <v>26.099292870496932</v>
      </c>
      <c r="AD351" s="73" t="s">
        <v>8</v>
      </c>
      <c r="AE351" s="73" t="s">
        <v>8</v>
      </c>
      <c r="AG351" t="s">
        <v>227</v>
      </c>
      <c r="AI351">
        <f t="shared" si="228"/>
        <v>0</v>
      </c>
      <c r="AJ351">
        <f t="shared" si="229"/>
        <v>0</v>
      </c>
      <c r="AK351">
        <f t="shared" si="230"/>
        <v>0</v>
      </c>
      <c r="AL351">
        <f t="shared" si="231"/>
        <v>0</v>
      </c>
      <c r="AM351">
        <f t="shared" si="241"/>
        <v>0</v>
      </c>
      <c r="AN351">
        <f t="shared" si="232"/>
        <v>0</v>
      </c>
      <c r="AO351">
        <f t="shared" si="238"/>
        <v>1</v>
      </c>
      <c r="AP351">
        <f t="shared" si="233"/>
        <v>0</v>
      </c>
      <c r="AQ351">
        <f t="shared" si="234"/>
        <v>0</v>
      </c>
      <c r="AR351">
        <f t="shared" si="242"/>
        <v>1</v>
      </c>
      <c r="AS351">
        <f t="shared" si="237"/>
        <v>0</v>
      </c>
      <c r="AT351">
        <f t="shared" si="236"/>
        <v>2</v>
      </c>
      <c r="AU351" t="str">
        <f t="shared" si="235"/>
        <v/>
      </c>
    </row>
    <row r="352" spans="1:47" x14ac:dyDescent="0.2">
      <c r="A352" t="s">
        <v>474</v>
      </c>
      <c r="B352" t="s">
        <v>475</v>
      </c>
      <c r="C352" t="s">
        <v>545</v>
      </c>
      <c r="D352">
        <f t="shared" si="243"/>
        <v>1.76779</v>
      </c>
      <c r="F352">
        <f t="shared" si="244"/>
        <v>1.80142</v>
      </c>
      <c r="H352">
        <f t="shared" si="245"/>
        <v>1.8139000000000001</v>
      </c>
      <c r="J352" s="73">
        <f t="shared" si="239"/>
        <v>1.772412657375608</v>
      </c>
      <c r="K352" s="73"/>
      <c r="L352" s="73">
        <f t="shared" si="240"/>
        <v>2.4808157110905116E-2</v>
      </c>
      <c r="M352" s="73"/>
      <c r="N352">
        <f t="shared" si="226"/>
        <v>61.717866282600518</v>
      </c>
      <c r="P352" t="s">
        <v>78</v>
      </c>
      <c r="Q352" s="37">
        <v>69</v>
      </c>
      <c r="R352" t="s">
        <v>162</v>
      </c>
      <c r="S352" s="35" t="s">
        <v>226</v>
      </c>
      <c r="T352">
        <v>1</v>
      </c>
      <c r="U352">
        <v>0</v>
      </c>
      <c r="V352">
        <v>0</v>
      </c>
      <c r="W352" s="73">
        <f t="shared" si="246"/>
        <v>26.722894496018213</v>
      </c>
      <c r="X352" s="73">
        <f t="shared" si="227"/>
        <v>26.099292870496932</v>
      </c>
      <c r="AD352" s="73" t="s">
        <v>8</v>
      </c>
      <c r="AE352" s="73" t="s">
        <v>8</v>
      </c>
      <c r="AG352" t="s">
        <v>227</v>
      </c>
      <c r="AI352">
        <f t="shared" si="228"/>
        <v>0</v>
      </c>
      <c r="AJ352">
        <f t="shared" si="229"/>
        <v>0</v>
      </c>
      <c r="AK352">
        <f t="shared" si="230"/>
        <v>0</v>
      </c>
      <c r="AL352">
        <f t="shared" si="231"/>
        <v>0</v>
      </c>
      <c r="AM352">
        <f t="shared" si="241"/>
        <v>0</v>
      </c>
      <c r="AN352">
        <f t="shared" si="232"/>
        <v>0</v>
      </c>
      <c r="AO352">
        <f t="shared" si="238"/>
        <v>1</v>
      </c>
      <c r="AP352">
        <f t="shared" si="233"/>
        <v>0</v>
      </c>
      <c r="AQ352">
        <f t="shared" si="234"/>
        <v>0</v>
      </c>
      <c r="AR352">
        <f t="shared" si="242"/>
        <v>1</v>
      </c>
      <c r="AS352">
        <f t="shared" si="237"/>
        <v>0</v>
      </c>
      <c r="AT352">
        <f t="shared" si="236"/>
        <v>2</v>
      </c>
      <c r="AU352" t="str">
        <f t="shared" si="235"/>
        <v/>
      </c>
    </row>
    <row r="353" spans="1:47" x14ac:dyDescent="0.2">
      <c r="A353" t="s">
        <v>474</v>
      </c>
      <c r="B353" t="s">
        <v>475</v>
      </c>
      <c r="C353" t="s">
        <v>546</v>
      </c>
      <c r="D353">
        <f t="shared" si="243"/>
        <v>1.7696999999999998</v>
      </c>
      <c r="F353">
        <f t="shared" si="244"/>
        <v>1.8036000000000001</v>
      </c>
      <c r="H353">
        <f t="shared" si="245"/>
        <v>1.8160000000000001</v>
      </c>
      <c r="J353" s="73">
        <f t="shared" si="239"/>
        <v>1.7743564540316483</v>
      </c>
      <c r="K353" s="73"/>
      <c r="L353" s="73">
        <f t="shared" si="240"/>
        <v>2.5009911799490858E-2</v>
      </c>
      <c r="M353" s="73"/>
      <c r="N353">
        <f t="shared" si="226"/>
        <v>61.35158655340387</v>
      </c>
      <c r="P353" t="s">
        <v>78</v>
      </c>
      <c r="Q353" s="37">
        <v>70</v>
      </c>
      <c r="R353" t="s">
        <v>162</v>
      </c>
      <c r="S353" s="35" t="s">
        <v>226</v>
      </c>
      <c r="T353">
        <v>1</v>
      </c>
      <c r="U353">
        <v>0</v>
      </c>
      <c r="V353">
        <v>0</v>
      </c>
      <c r="W353" s="73">
        <f t="shared" si="246"/>
        <v>26.722894496018213</v>
      </c>
      <c r="X353" s="73">
        <f t="shared" si="227"/>
        <v>26.099292870496932</v>
      </c>
      <c r="AD353" s="73" t="s">
        <v>8</v>
      </c>
      <c r="AE353" s="73" t="s">
        <v>8</v>
      </c>
      <c r="AG353" t="s">
        <v>227</v>
      </c>
      <c r="AI353">
        <f t="shared" si="228"/>
        <v>0</v>
      </c>
      <c r="AJ353">
        <f t="shared" si="229"/>
        <v>0</v>
      </c>
      <c r="AK353">
        <f t="shared" si="230"/>
        <v>0</v>
      </c>
      <c r="AL353">
        <f t="shared" si="231"/>
        <v>0</v>
      </c>
      <c r="AM353">
        <f t="shared" si="241"/>
        <v>0</v>
      </c>
      <c r="AN353">
        <f t="shared" si="232"/>
        <v>0</v>
      </c>
      <c r="AO353">
        <f t="shared" si="238"/>
        <v>1</v>
      </c>
      <c r="AP353">
        <f t="shared" si="233"/>
        <v>0</v>
      </c>
      <c r="AQ353">
        <f t="shared" si="234"/>
        <v>0</v>
      </c>
      <c r="AR353">
        <f t="shared" si="242"/>
        <v>1</v>
      </c>
      <c r="AS353">
        <f t="shared" si="237"/>
        <v>0</v>
      </c>
      <c r="AT353">
        <f t="shared" si="236"/>
        <v>2</v>
      </c>
      <c r="AU353" t="str">
        <f t="shared" si="235"/>
        <v/>
      </c>
    </row>
    <row r="354" spans="1:47" x14ac:dyDescent="0.2">
      <c r="A354" t="s">
        <v>474</v>
      </c>
      <c r="B354" t="s">
        <v>475</v>
      </c>
      <c r="C354" t="s">
        <v>547</v>
      </c>
      <c r="D354">
        <f t="shared" si="243"/>
        <v>1.7716099999999999</v>
      </c>
      <c r="F354">
        <f t="shared" si="244"/>
        <v>1.8057799999999999</v>
      </c>
      <c r="H354">
        <f t="shared" si="245"/>
        <v>1.8181</v>
      </c>
      <c r="J354" s="73">
        <f t="shared" si="239"/>
        <v>1.7763002412221804</v>
      </c>
      <c r="K354" s="73"/>
      <c r="L354" s="73">
        <f t="shared" si="240"/>
        <v>2.5211666000374722E-2</v>
      </c>
      <c r="M354" s="73"/>
      <c r="N354">
        <f t="shared" si="226"/>
        <v>60.987134490471618</v>
      </c>
      <c r="P354" t="s">
        <v>78</v>
      </c>
      <c r="Q354" s="37">
        <v>71</v>
      </c>
      <c r="R354" t="s">
        <v>162</v>
      </c>
      <c r="S354" s="35" t="s">
        <v>226</v>
      </c>
      <c r="T354">
        <v>1</v>
      </c>
      <c r="U354">
        <v>0</v>
      </c>
      <c r="V354">
        <v>0</v>
      </c>
      <c r="W354" s="73">
        <f t="shared" si="246"/>
        <v>26.722894496018213</v>
      </c>
      <c r="X354" s="73">
        <f t="shared" si="227"/>
        <v>26.099292870496932</v>
      </c>
      <c r="AD354" s="73" t="s">
        <v>8</v>
      </c>
      <c r="AE354" s="73" t="s">
        <v>8</v>
      </c>
      <c r="AG354" t="s">
        <v>227</v>
      </c>
      <c r="AI354">
        <f t="shared" si="228"/>
        <v>0</v>
      </c>
      <c r="AJ354">
        <f t="shared" si="229"/>
        <v>0</v>
      </c>
      <c r="AK354">
        <f t="shared" si="230"/>
        <v>0</v>
      </c>
      <c r="AL354">
        <f t="shared" si="231"/>
        <v>0</v>
      </c>
      <c r="AM354">
        <f t="shared" si="241"/>
        <v>0</v>
      </c>
      <c r="AN354">
        <f t="shared" si="232"/>
        <v>0</v>
      </c>
      <c r="AO354">
        <f t="shared" si="238"/>
        <v>1</v>
      </c>
      <c r="AP354">
        <f t="shared" si="233"/>
        <v>0</v>
      </c>
      <c r="AQ354">
        <f t="shared" si="234"/>
        <v>0</v>
      </c>
      <c r="AR354">
        <f t="shared" si="242"/>
        <v>1</v>
      </c>
      <c r="AS354">
        <f t="shared" si="237"/>
        <v>0</v>
      </c>
      <c r="AT354">
        <f t="shared" si="236"/>
        <v>2</v>
      </c>
      <c r="AU354" t="str">
        <f t="shared" si="235"/>
        <v/>
      </c>
    </row>
    <row r="355" spans="1:47" x14ac:dyDescent="0.2">
      <c r="A355" t="s">
        <v>474</v>
      </c>
      <c r="B355" t="s">
        <v>475</v>
      </c>
      <c r="C355" t="s">
        <v>548</v>
      </c>
      <c r="D355">
        <f t="shared" si="243"/>
        <v>1.77352</v>
      </c>
      <c r="F355">
        <f t="shared" si="244"/>
        <v>1.80796</v>
      </c>
      <c r="H355">
        <f t="shared" si="245"/>
        <v>1.8202</v>
      </c>
      <c r="J355" s="73">
        <f t="shared" si="239"/>
        <v>1.7782440189818278</v>
      </c>
      <c r="K355" s="73"/>
      <c r="L355" s="73">
        <f t="shared" si="240"/>
        <v>2.5413419710616392E-2</v>
      </c>
      <c r="M355" s="73"/>
      <c r="N355">
        <f t="shared" si="226"/>
        <v>60.624476064828912</v>
      </c>
      <c r="P355" t="s">
        <v>78</v>
      </c>
      <c r="Q355" s="37">
        <v>72</v>
      </c>
      <c r="R355" t="s">
        <v>162</v>
      </c>
      <c r="S355" s="35" t="s">
        <v>226</v>
      </c>
      <c r="T355">
        <v>1</v>
      </c>
      <c r="U355">
        <v>0</v>
      </c>
      <c r="V355">
        <v>0</v>
      </c>
      <c r="W355" s="73">
        <f t="shared" si="246"/>
        <v>26.722894496018213</v>
      </c>
      <c r="X355" s="73">
        <f t="shared" si="227"/>
        <v>26.099292870496932</v>
      </c>
      <c r="AD355" s="73" t="s">
        <v>8</v>
      </c>
      <c r="AE355" s="73" t="s">
        <v>8</v>
      </c>
      <c r="AG355" t="s">
        <v>227</v>
      </c>
      <c r="AI355">
        <f t="shared" si="228"/>
        <v>0</v>
      </c>
      <c r="AJ355">
        <f t="shared" si="229"/>
        <v>0</v>
      </c>
      <c r="AK355">
        <f t="shared" si="230"/>
        <v>0</v>
      </c>
      <c r="AL355">
        <f t="shared" si="231"/>
        <v>0</v>
      </c>
      <c r="AM355">
        <f t="shared" si="241"/>
        <v>0</v>
      </c>
      <c r="AN355">
        <f t="shared" si="232"/>
        <v>0</v>
      </c>
      <c r="AO355">
        <f t="shared" si="238"/>
        <v>1</v>
      </c>
      <c r="AP355">
        <f t="shared" si="233"/>
        <v>0</v>
      </c>
      <c r="AQ355">
        <f t="shared" si="234"/>
        <v>0</v>
      </c>
      <c r="AR355">
        <f t="shared" si="242"/>
        <v>1</v>
      </c>
      <c r="AS355">
        <f t="shared" si="237"/>
        <v>0</v>
      </c>
      <c r="AT355">
        <f t="shared" si="236"/>
        <v>2</v>
      </c>
      <c r="AU355" t="str">
        <f t="shared" si="235"/>
        <v/>
      </c>
    </row>
    <row r="356" spans="1:47" x14ac:dyDescent="0.2">
      <c r="A356" t="s">
        <v>474</v>
      </c>
      <c r="B356" t="s">
        <v>475</v>
      </c>
      <c r="C356" t="s">
        <v>549</v>
      </c>
      <c r="D356">
        <f t="shared" si="243"/>
        <v>1.7754300000000001</v>
      </c>
      <c r="F356">
        <f t="shared" si="244"/>
        <v>1.8101400000000001</v>
      </c>
      <c r="H356">
        <f t="shared" si="245"/>
        <v>1.8223</v>
      </c>
      <c r="J356" s="73">
        <f t="shared" si="239"/>
        <v>1.7801877873450431</v>
      </c>
      <c r="K356" s="73"/>
      <c r="L356" s="73">
        <f t="shared" si="240"/>
        <v>2.5615172927312413E-2</v>
      </c>
      <c r="M356" s="73"/>
      <c r="N356">
        <f t="shared" ref="N356:N383" si="247">DEGREES(ACOS(((2*((((D356^2)/(F356^2))-1)/(((D356^2)/(H356^2))-1))))-1))</f>
        <v>60.263577787750535</v>
      </c>
      <c r="P356" t="s">
        <v>78</v>
      </c>
      <c r="Q356" s="37">
        <v>73</v>
      </c>
      <c r="R356" t="s">
        <v>162</v>
      </c>
      <c r="S356" s="35" t="s">
        <v>226</v>
      </c>
      <c r="T356">
        <v>1</v>
      </c>
      <c r="U356">
        <v>0</v>
      </c>
      <c r="V356">
        <v>0</v>
      </c>
      <c r="W356" s="73">
        <f t="shared" si="246"/>
        <v>26.722894496018213</v>
      </c>
      <c r="X356" s="73">
        <f t="shared" si="227"/>
        <v>26.099292870496932</v>
      </c>
      <c r="AD356" s="73" t="s">
        <v>8</v>
      </c>
      <c r="AE356" s="73" t="s">
        <v>8</v>
      </c>
      <c r="AG356" t="s">
        <v>227</v>
      </c>
      <c r="AI356">
        <f t="shared" si="228"/>
        <v>0</v>
      </c>
      <c r="AJ356">
        <f t="shared" si="229"/>
        <v>0</v>
      </c>
      <c r="AK356">
        <f t="shared" si="230"/>
        <v>0</v>
      </c>
      <c r="AL356">
        <f t="shared" si="231"/>
        <v>0</v>
      </c>
      <c r="AM356">
        <f t="shared" si="241"/>
        <v>0</v>
      </c>
      <c r="AN356">
        <f t="shared" si="232"/>
        <v>0</v>
      </c>
      <c r="AO356">
        <f t="shared" si="238"/>
        <v>1</v>
      </c>
      <c r="AP356">
        <f t="shared" si="233"/>
        <v>0</v>
      </c>
      <c r="AQ356">
        <f t="shared" si="234"/>
        <v>0</v>
      </c>
      <c r="AR356">
        <f t="shared" si="242"/>
        <v>1</v>
      </c>
      <c r="AS356">
        <f t="shared" si="237"/>
        <v>0</v>
      </c>
      <c r="AT356">
        <f t="shared" si="236"/>
        <v>2</v>
      </c>
      <c r="AU356" t="str">
        <f t="shared" si="235"/>
        <v/>
      </c>
    </row>
    <row r="357" spans="1:47" x14ac:dyDescent="0.2">
      <c r="A357" t="s">
        <v>474</v>
      </c>
      <c r="B357" t="s">
        <v>475</v>
      </c>
      <c r="C357" t="s">
        <v>550</v>
      </c>
      <c r="D357">
        <f t="shared" si="243"/>
        <v>1.7773399999999999</v>
      </c>
      <c r="F357">
        <f t="shared" si="244"/>
        <v>1.8123199999999999</v>
      </c>
      <c r="H357">
        <f t="shared" si="245"/>
        <v>1.8244</v>
      </c>
      <c r="J357" s="73">
        <f t="shared" si="239"/>
        <v>1.7821315463461116</v>
      </c>
      <c r="K357" s="73"/>
      <c r="L357" s="73">
        <f t="shared" si="240"/>
        <v>2.5816925647592859E-2</v>
      </c>
      <c r="M357" s="73"/>
      <c r="N357">
        <f t="shared" si="247"/>
        <v>59.904406692738178</v>
      </c>
      <c r="P357" t="s">
        <v>78</v>
      </c>
      <c r="Q357" s="37">
        <v>74</v>
      </c>
      <c r="R357" t="s">
        <v>162</v>
      </c>
      <c r="S357" s="35" t="s">
        <v>226</v>
      </c>
      <c r="T357">
        <v>1</v>
      </c>
      <c r="U357">
        <v>0</v>
      </c>
      <c r="V357">
        <v>0</v>
      </c>
      <c r="W357" s="73">
        <f t="shared" si="246"/>
        <v>26.722894496018213</v>
      </c>
      <c r="X357" s="73">
        <f t="shared" si="227"/>
        <v>26.099292870496932</v>
      </c>
      <c r="AD357" s="73" t="s">
        <v>8</v>
      </c>
      <c r="AE357" s="73" t="s">
        <v>8</v>
      </c>
      <c r="AG357" t="s">
        <v>227</v>
      </c>
      <c r="AI357">
        <f t="shared" si="228"/>
        <v>0</v>
      </c>
      <c r="AJ357">
        <f t="shared" si="229"/>
        <v>0</v>
      </c>
      <c r="AK357">
        <f t="shared" si="230"/>
        <v>0</v>
      </c>
      <c r="AL357">
        <f t="shared" si="231"/>
        <v>0</v>
      </c>
      <c r="AM357">
        <f t="shared" si="241"/>
        <v>0</v>
      </c>
      <c r="AN357">
        <f t="shared" si="232"/>
        <v>0</v>
      </c>
      <c r="AO357">
        <f t="shared" si="238"/>
        <v>1</v>
      </c>
      <c r="AP357">
        <f t="shared" si="233"/>
        <v>0</v>
      </c>
      <c r="AQ357">
        <f t="shared" si="234"/>
        <v>0</v>
      </c>
      <c r="AR357">
        <f t="shared" si="242"/>
        <v>1</v>
      </c>
      <c r="AS357">
        <f t="shared" si="237"/>
        <v>0</v>
      </c>
      <c r="AT357">
        <f t="shared" si="236"/>
        <v>2</v>
      </c>
      <c r="AU357" t="str">
        <f t="shared" si="235"/>
        <v/>
      </c>
    </row>
    <row r="358" spans="1:47" x14ac:dyDescent="0.2">
      <c r="A358" t="s">
        <v>474</v>
      </c>
      <c r="B358" t="s">
        <v>475</v>
      </c>
      <c r="C358" t="s">
        <v>551</v>
      </c>
      <c r="D358">
        <f t="shared" si="243"/>
        <v>1.77925</v>
      </c>
      <c r="F358">
        <f t="shared" si="244"/>
        <v>1.8145</v>
      </c>
      <c r="H358">
        <f t="shared" si="245"/>
        <v>1.8265</v>
      </c>
      <c r="J358" s="73">
        <f t="shared" si="239"/>
        <v>1.7840752960191544</v>
      </c>
      <c r="K358" s="73"/>
      <c r="L358" s="73">
        <f t="shared" si="240"/>
        <v>2.6018677868619999E-2</v>
      </c>
      <c r="M358" s="73"/>
      <c r="N358">
        <f t="shared" si="247"/>
        <v>59.546930318005352</v>
      </c>
      <c r="P358" t="s">
        <v>78</v>
      </c>
      <c r="Q358" s="37">
        <v>75</v>
      </c>
      <c r="R358" t="s">
        <v>162</v>
      </c>
      <c r="S358" s="35" t="s">
        <v>226</v>
      </c>
      <c r="T358">
        <v>1</v>
      </c>
      <c r="U358">
        <v>0</v>
      </c>
      <c r="V358">
        <v>0</v>
      </c>
      <c r="W358" s="73">
        <f t="shared" si="246"/>
        <v>26.722894496018213</v>
      </c>
      <c r="X358" s="73">
        <f t="shared" si="227"/>
        <v>26.099292870496932</v>
      </c>
      <c r="AD358" s="73" t="s">
        <v>8</v>
      </c>
      <c r="AE358" s="73" t="s">
        <v>8</v>
      </c>
      <c r="AG358" t="s">
        <v>227</v>
      </c>
      <c r="AI358">
        <f t="shared" si="228"/>
        <v>0</v>
      </c>
      <c r="AJ358">
        <f t="shared" si="229"/>
        <v>0</v>
      </c>
      <c r="AK358">
        <f t="shared" si="230"/>
        <v>0</v>
      </c>
      <c r="AL358">
        <f t="shared" si="231"/>
        <v>0</v>
      </c>
      <c r="AM358">
        <f t="shared" si="241"/>
        <v>0</v>
      </c>
      <c r="AN358">
        <f t="shared" si="232"/>
        <v>0</v>
      </c>
      <c r="AO358">
        <f t="shared" si="238"/>
        <v>1</v>
      </c>
      <c r="AP358">
        <f t="shared" si="233"/>
        <v>0</v>
      </c>
      <c r="AQ358">
        <f t="shared" si="234"/>
        <v>0</v>
      </c>
      <c r="AR358">
        <f t="shared" si="242"/>
        <v>1</v>
      </c>
      <c r="AS358">
        <f t="shared" si="237"/>
        <v>0</v>
      </c>
      <c r="AT358">
        <f t="shared" si="236"/>
        <v>2</v>
      </c>
      <c r="AU358" t="str">
        <f t="shared" si="235"/>
        <v/>
      </c>
    </row>
    <row r="359" spans="1:47" x14ac:dyDescent="0.2">
      <c r="A359" t="s">
        <v>474</v>
      </c>
      <c r="B359" t="s">
        <v>475</v>
      </c>
      <c r="C359" t="s">
        <v>552</v>
      </c>
      <c r="D359">
        <f t="shared" si="243"/>
        <v>1.7811599999999999</v>
      </c>
      <c r="F359">
        <f t="shared" si="244"/>
        <v>1.8166800000000001</v>
      </c>
      <c r="H359">
        <f t="shared" si="245"/>
        <v>1.8286</v>
      </c>
      <c r="J359" s="73">
        <f t="shared" si="239"/>
        <v>1.7860190363981241</v>
      </c>
      <c r="K359" s="73"/>
      <c r="L359" s="73">
        <f t="shared" si="240"/>
        <v>2.6220429587591854E-2</v>
      </c>
      <c r="M359" s="73"/>
      <c r="N359">
        <f t="shared" si="247"/>
        <v>59.191116689460102</v>
      </c>
      <c r="P359" t="s">
        <v>78</v>
      </c>
      <c r="Q359" s="37">
        <v>76</v>
      </c>
      <c r="R359" t="s">
        <v>162</v>
      </c>
      <c r="S359" s="35" t="s">
        <v>226</v>
      </c>
      <c r="T359">
        <v>1</v>
      </c>
      <c r="U359">
        <v>0</v>
      </c>
      <c r="V359">
        <v>0</v>
      </c>
      <c r="W359" s="73">
        <f t="shared" si="246"/>
        <v>26.722894496018213</v>
      </c>
      <c r="X359" s="73">
        <f t="shared" si="227"/>
        <v>26.099292870496932</v>
      </c>
      <c r="AD359" s="73" t="s">
        <v>8</v>
      </c>
      <c r="AE359" s="73" t="s">
        <v>8</v>
      </c>
      <c r="AG359" t="s">
        <v>227</v>
      </c>
      <c r="AI359">
        <f t="shared" si="228"/>
        <v>0</v>
      </c>
      <c r="AJ359">
        <f t="shared" si="229"/>
        <v>0</v>
      </c>
      <c r="AK359">
        <f t="shared" si="230"/>
        <v>0</v>
      </c>
      <c r="AL359">
        <f t="shared" si="231"/>
        <v>0</v>
      </c>
      <c r="AM359">
        <f t="shared" si="241"/>
        <v>0</v>
      </c>
      <c r="AN359">
        <f t="shared" si="232"/>
        <v>0</v>
      </c>
      <c r="AO359">
        <f t="shared" si="238"/>
        <v>1</v>
      </c>
      <c r="AP359">
        <f t="shared" si="233"/>
        <v>0</v>
      </c>
      <c r="AQ359">
        <f t="shared" si="234"/>
        <v>0</v>
      </c>
      <c r="AR359">
        <f t="shared" si="242"/>
        <v>1</v>
      </c>
      <c r="AS359">
        <f t="shared" si="237"/>
        <v>0</v>
      </c>
      <c r="AT359">
        <f t="shared" si="236"/>
        <v>2</v>
      </c>
      <c r="AU359" t="str">
        <f t="shared" si="235"/>
        <v/>
      </c>
    </row>
    <row r="360" spans="1:47" x14ac:dyDescent="0.2">
      <c r="A360" t="s">
        <v>474</v>
      </c>
      <c r="B360" t="s">
        <v>475</v>
      </c>
      <c r="C360" t="s">
        <v>553</v>
      </c>
      <c r="D360">
        <f t="shared" si="243"/>
        <v>1.7830699999999999</v>
      </c>
      <c r="F360">
        <f t="shared" si="244"/>
        <v>1.8188599999999999</v>
      </c>
      <c r="H360">
        <f t="shared" si="245"/>
        <v>1.8307</v>
      </c>
      <c r="J360" s="73">
        <f t="shared" si="239"/>
        <v>1.7879627675168122</v>
      </c>
      <c r="K360" s="73"/>
      <c r="L360" s="73">
        <f t="shared" si="240"/>
        <v>2.6422180801737083E-2</v>
      </c>
      <c r="M360" s="73"/>
      <c r="N360">
        <f t="shared" si="247"/>
        <v>58.836934304138232</v>
      </c>
      <c r="P360" t="s">
        <v>78</v>
      </c>
      <c r="Q360" s="37">
        <v>77</v>
      </c>
      <c r="R360" t="s">
        <v>162</v>
      </c>
      <c r="S360" s="35" t="s">
        <v>226</v>
      </c>
      <c r="T360">
        <v>1</v>
      </c>
      <c r="U360">
        <v>0</v>
      </c>
      <c r="V360">
        <v>0</v>
      </c>
      <c r="W360" s="73">
        <f t="shared" si="246"/>
        <v>26.722894496018213</v>
      </c>
      <c r="X360" s="73">
        <f t="shared" si="227"/>
        <v>26.099292870496932</v>
      </c>
      <c r="AD360" s="73" t="s">
        <v>8</v>
      </c>
      <c r="AE360" s="73" t="s">
        <v>8</v>
      </c>
      <c r="AG360" t="s">
        <v>227</v>
      </c>
      <c r="AI360">
        <f t="shared" si="228"/>
        <v>0</v>
      </c>
      <c r="AJ360">
        <f t="shared" si="229"/>
        <v>0</v>
      </c>
      <c r="AK360">
        <f t="shared" si="230"/>
        <v>0</v>
      </c>
      <c r="AL360">
        <f t="shared" si="231"/>
        <v>0</v>
      </c>
      <c r="AM360">
        <f t="shared" si="241"/>
        <v>0</v>
      </c>
      <c r="AN360">
        <f t="shared" si="232"/>
        <v>0</v>
      </c>
      <c r="AO360">
        <f t="shared" si="238"/>
        <v>1</v>
      </c>
      <c r="AP360">
        <f t="shared" si="233"/>
        <v>0</v>
      </c>
      <c r="AQ360">
        <f t="shared" si="234"/>
        <v>0</v>
      </c>
      <c r="AR360">
        <f t="shared" si="242"/>
        <v>1</v>
      </c>
      <c r="AS360">
        <f t="shared" si="237"/>
        <v>0</v>
      </c>
      <c r="AT360">
        <f t="shared" si="236"/>
        <v>2</v>
      </c>
      <c r="AU360" t="str">
        <f t="shared" si="235"/>
        <v/>
      </c>
    </row>
    <row r="361" spans="1:47" x14ac:dyDescent="0.2">
      <c r="A361" t="s">
        <v>474</v>
      </c>
      <c r="B361" t="s">
        <v>475</v>
      </c>
      <c r="C361" t="s">
        <v>554</v>
      </c>
      <c r="D361">
        <f t="shared" si="243"/>
        <v>1.78498</v>
      </c>
      <c r="F361">
        <f t="shared" si="244"/>
        <v>1.82104</v>
      </c>
      <c r="H361">
        <f t="shared" si="245"/>
        <v>1.8328</v>
      </c>
      <c r="J361" s="73">
        <f t="shared" si="239"/>
        <v>1.7899064894088443</v>
      </c>
      <c r="K361" s="73"/>
      <c r="L361" s="73">
        <f t="shared" si="240"/>
        <v>2.6623931508319432E-2</v>
      </c>
      <c r="M361" s="73"/>
      <c r="N361">
        <f t="shared" si="247"/>
        <v>58.484352114082576</v>
      </c>
      <c r="P361" t="s">
        <v>78</v>
      </c>
      <c r="Q361" s="37">
        <v>78</v>
      </c>
      <c r="R361" t="s">
        <v>162</v>
      </c>
      <c r="S361" s="35" t="s">
        <v>226</v>
      </c>
      <c r="T361">
        <v>1</v>
      </c>
      <c r="U361">
        <v>0</v>
      </c>
      <c r="V361">
        <v>0</v>
      </c>
      <c r="W361" s="73">
        <f t="shared" si="246"/>
        <v>26.722894496018213</v>
      </c>
      <c r="X361" s="73">
        <f t="shared" si="227"/>
        <v>26.099292870496932</v>
      </c>
      <c r="AD361" s="73" t="s">
        <v>8</v>
      </c>
      <c r="AE361" s="73" t="s">
        <v>8</v>
      </c>
      <c r="AG361" t="s">
        <v>227</v>
      </c>
      <c r="AI361">
        <f t="shared" si="228"/>
        <v>0</v>
      </c>
      <c r="AJ361">
        <f t="shared" si="229"/>
        <v>0</v>
      </c>
      <c r="AK361">
        <f t="shared" si="230"/>
        <v>0</v>
      </c>
      <c r="AL361">
        <f t="shared" si="231"/>
        <v>0</v>
      </c>
      <c r="AM361">
        <f t="shared" si="241"/>
        <v>0</v>
      </c>
      <c r="AN361">
        <f t="shared" si="232"/>
        <v>0</v>
      </c>
      <c r="AO361">
        <f t="shared" si="238"/>
        <v>1</v>
      </c>
      <c r="AP361">
        <f t="shared" si="233"/>
        <v>0</v>
      </c>
      <c r="AQ361">
        <f t="shared" si="234"/>
        <v>0</v>
      </c>
      <c r="AR361">
        <f t="shared" si="242"/>
        <v>1</v>
      </c>
      <c r="AS361">
        <f t="shared" si="237"/>
        <v>0</v>
      </c>
      <c r="AT361">
        <f t="shared" si="236"/>
        <v>2</v>
      </c>
      <c r="AU361" t="str">
        <f t="shared" si="235"/>
        <v/>
      </c>
    </row>
    <row r="362" spans="1:47" x14ac:dyDescent="0.2">
      <c r="A362" t="s">
        <v>474</v>
      </c>
      <c r="B362" t="s">
        <v>475</v>
      </c>
      <c r="C362" t="s">
        <v>555</v>
      </c>
      <c r="D362">
        <f t="shared" si="243"/>
        <v>1.7868899999999999</v>
      </c>
      <c r="F362">
        <f t="shared" si="244"/>
        <v>1.8232200000000001</v>
      </c>
      <c r="H362">
        <f t="shared" si="245"/>
        <v>1.8349</v>
      </c>
      <c r="J362" s="73">
        <f t="shared" si="239"/>
        <v>1.7918502021076841</v>
      </c>
      <c r="K362" s="73"/>
      <c r="L362" s="73">
        <f t="shared" si="240"/>
        <v>2.6825681704634174E-2</v>
      </c>
      <c r="M362" s="73"/>
      <c r="N362">
        <f t="shared" si="247"/>
        <v>58.133339510642351</v>
      </c>
      <c r="P362" t="s">
        <v>78</v>
      </c>
      <c r="Q362" s="37">
        <v>79</v>
      </c>
      <c r="R362" t="s">
        <v>162</v>
      </c>
      <c r="S362" s="35" t="s">
        <v>226</v>
      </c>
      <c r="T362">
        <v>1</v>
      </c>
      <c r="U362">
        <v>0</v>
      </c>
      <c r="V362">
        <v>0</v>
      </c>
      <c r="W362" s="73">
        <f t="shared" si="246"/>
        <v>26.722894496018213</v>
      </c>
      <c r="X362" s="73">
        <f t="shared" si="227"/>
        <v>26.099292870496932</v>
      </c>
      <c r="AD362" s="73" t="s">
        <v>8</v>
      </c>
      <c r="AE362" s="73" t="s">
        <v>8</v>
      </c>
      <c r="AG362" t="s">
        <v>227</v>
      </c>
      <c r="AI362">
        <f t="shared" si="228"/>
        <v>0</v>
      </c>
      <c r="AJ362">
        <f t="shared" si="229"/>
        <v>0</v>
      </c>
      <c r="AK362">
        <f t="shared" si="230"/>
        <v>0</v>
      </c>
      <c r="AL362">
        <f t="shared" si="231"/>
        <v>0</v>
      </c>
      <c r="AM362">
        <f t="shared" si="241"/>
        <v>0</v>
      </c>
      <c r="AN362">
        <f t="shared" si="232"/>
        <v>0</v>
      </c>
      <c r="AO362">
        <f t="shared" si="238"/>
        <v>1</v>
      </c>
      <c r="AP362">
        <f t="shared" si="233"/>
        <v>0</v>
      </c>
      <c r="AQ362">
        <f t="shared" si="234"/>
        <v>0</v>
      </c>
      <c r="AR362">
        <f t="shared" si="242"/>
        <v>1</v>
      </c>
      <c r="AS362">
        <f t="shared" si="237"/>
        <v>0</v>
      </c>
      <c r="AT362">
        <f t="shared" si="236"/>
        <v>2</v>
      </c>
      <c r="AU362" t="str">
        <f t="shared" si="235"/>
        <v/>
      </c>
    </row>
    <row r="363" spans="1:47" x14ac:dyDescent="0.2">
      <c r="A363" t="s">
        <v>474</v>
      </c>
      <c r="B363" t="s">
        <v>475</v>
      </c>
      <c r="C363" t="s">
        <v>556</v>
      </c>
      <c r="D363">
        <f t="shared" si="243"/>
        <v>1.7887999999999999</v>
      </c>
      <c r="F363">
        <f t="shared" si="244"/>
        <v>1.8253999999999999</v>
      </c>
      <c r="H363">
        <f t="shared" si="245"/>
        <v>1.837</v>
      </c>
      <c r="J363" s="73">
        <f t="shared" si="239"/>
        <v>1.793793905646635</v>
      </c>
      <c r="K363" s="73"/>
      <c r="L363" s="73">
        <f t="shared" si="240"/>
        <v>2.702743138800745E-2</v>
      </c>
      <c r="M363" s="73"/>
      <c r="N363">
        <f t="shared" si="247"/>
        <v>57.783866309163542</v>
      </c>
      <c r="P363" t="s">
        <v>78</v>
      </c>
      <c r="Q363" s="37">
        <v>80</v>
      </c>
      <c r="R363" t="s">
        <v>162</v>
      </c>
      <c r="S363" s="35" t="s">
        <v>226</v>
      </c>
      <c r="T363">
        <v>1</v>
      </c>
      <c r="U363">
        <v>0</v>
      </c>
      <c r="V363">
        <v>0</v>
      </c>
      <c r="W363" s="73">
        <f t="shared" si="246"/>
        <v>26.722894496018213</v>
      </c>
      <c r="X363" s="73">
        <f t="shared" si="227"/>
        <v>26.099292870496932</v>
      </c>
      <c r="AD363" s="73" t="s">
        <v>8</v>
      </c>
      <c r="AE363" s="73" t="s">
        <v>8</v>
      </c>
      <c r="AG363" t="s">
        <v>227</v>
      </c>
      <c r="AI363">
        <f t="shared" si="228"/>
        <v>0</v>
      </c>
      <c r="AJ363">
        <f t="shared" si="229"/>
        <v>0</v>
      </c>
      <c r="AK363">
        <f t="shared" si="230"/>
        <v>0</v>
      </c>
      <c r="AL363">
        <f t="shared" si="231"/>
        <v>0</v>
      </c>
      <c r="AM363">
        <f t="shared" si="241"/>
        <v>0</v>
      </c>
      <c r="AN363">
        <f t="shared" si="232"/>
        <v>0</v>
      </c>
      <c r="AO363">
        <f t="shared" si="238"/>
        <v>1</v>
      </c>
      <c r="AP363">
        <f t="shared" si="233"/>
        <v>0</v>
      </c>
      <c r="AQ363">
        <f t="shared" si="234"/>
        <v>0</v>
      </c>
      <c r="AR363">
        <f t="shared" si="242"/>
        <v>1</v>
      </c>
      <c r="AS363">
        <f t="shared" si="237"/>
        <v>0</v>
      </c>
      <c r="AT363">
        <f t="shared" si="236"/>
        <v>2</v>
      </c>
      <c r="AU363" t="str">
        <f t="shared" si="235"/>
        <v/>
      </c>
    </row>
    <row r="364" spans="1:47" x14ac:dyDescent="0.2">
      <c r="A364" t="s">
        <v>474</v>
      </c>
      <c r="B364" t="s">
        <v>475</v>
      </c>
      <c r="C364" t="s">
        <v>557</v>
      </c>
      <c r="D364">
        <f t="shared" si="243"/>
        <v>1.79071</v>
      </c>
      <c r="F364">
        <f t="shared" si="244"/>
        <v>1.82758</v>
      </c>
      <c r="H364">
        <f t="shared" si="245"/>
        <v>1.8391</v>
      </c>
      <c r="J364" s="73">
        <f t="shared" si="239"/>
        <v>1.7957376000588383</v>
      </c>
      <c r="K364" s="73"/>
      <c r="L364" s="73">
        <f t="shared" si="240"/>
        <v>2.7229180555800037E-2</v>
      </c>
      <c r="M364" s="73"/>
      <c r="N364">
        <f t="shared" si="247"/>
        <v>57.435902734058985</v>
      </c>
      <c r="P364" t="s">
        <v>78</v>
      </c>
      <c r="Q364" s="37">
        <v>81</v>
      </c>
      <c r="R364" t="s">
        <v>162</v>
      </c>
      <c r="S364" s="35" t="s">
        <v>226</v>
      </c>
      <c r="T364">
        <v>1</v>
      </c>
      <c r="U364">
        <v>0</v>
      </c>
      <c r="V364">
        <v>0</v>
      </c>
      <c r="W364" s="73">
        <f t="shared" si="246"/>
        <v>26.722894496018213</v>
      </c>
      <c r="X364" s="73">
        <f t="shared" si="227"/>
        <v>26.099292870496932</v>
      </c>
      <c r="AD364" s="73" t="s">
        <v>8</v>
      </c>
      <c r="AE364" s="73" t="s">
        <v>8</v>
      </c>
      <c r="AG364" t="s">
        <v>227</v>
      </c>
      <c r="AI364">
        <f t="shared" si="228"/>
        <v>0</v>
      </c>
      <c r="AJ364">
        <f t="shared" si="229"/>
        <v>0</v>
      </c>
      <c r="AK364">
        <f t="shared" si="230"/>
        <v>0</v>
      </c>
      <c r="AL364">
        <f t="shared" si="231"/>
        <v>0</v>
      </c>
      <c r="AM364">
        <f t="shared" si="241"/>
        <v>0</v>
      </c>
      <c r="AN364">
        <f t="shared" si="232"/>
        <v>0</v>
      </c>
      <c r="AO364">
        <f t="shared" si="238"/>
        <v>1</v>
      </c>
      <c r="AP364">
        <f t="shared" si="233"/>
        <v>0</v>
      </c>
      <c r="AQ364">
        <f t="shared" si="234"/>
        <v>0</v>
      </c>
      <c r="AR364">
        <f t="shared" si="242"/>
        <v>1</v>
      </c>
      <c r="AS364">
        <f t="shared" si="237"/>
        <v>0</v>
      </c>
      <c r="AT364">
        <f t="shared" si="236"/>
        <v>2</v>
      </c>
      <c r="AU364" t="str">
        <f t="shared" si="235"/>
        <v/>
      </c>
    </row>
    <row r="365" spans="1:47" x14ac:dyDescent="0.2">
      <c r="A365" t="s">
        <v>474</v>
      </c>
      <c r="B365" t="s">
        <v>475</v>
      </c>
      <c r="C365" t="s">
        <v>558</v>
      </c>
      <c r="D365">
        <f t="shared" si="243"/>
        <v>1.7926199999999999</v>
      </c>
      <c r="F365">
        <f t="shared" si="244"/>
        <v>1.8297600000000001</v>
      </c>
      <c r="H365">
        <f t="shared" si="245"/>
        <v>1.8411999999999999</v>
      </c>
      <c r="J365" s="73">
        <f t="shared" si="239"/>
        <v>1.797681285377277</v>
      </c>
      <c r="K365" s="73"/>
      <c r="L365" s="73">
        <f t="shared" si="240"/>
        <v>2.7430929205402688E-2</v>
      </c>
      <c r="M365" s="73"/>
      <c r="N365">
        <f t="shared" si="247"/>
        <v>57.089419404235187</v>
      </c>
      <c r="P365" t="s">
        <v>78</v>
      </c>
      <c r="Q365" s="37">
        <v>82</v>
      </c>
      <c r="R365" t="s">
        <v>162</v>
      </c>
      <c r="S365" s="35" t="s">
        <v>226</v>
      </c>
      <c r="T365">
        <v>1</v>
      </c>
      <c r="U365">
        <v>0</v>
      </c>
      <c r="V365">
        <v>0</v>
      </c>
      <c r="W365" s="73">
        <f t="shared" si="246"/>
        <v>26.722894496018213</v>
      </c>
      <c r="X365" s="73">
        <f t="shared" si="227"/>
        <v>26.099292870496932</v>
      </c>
      <c r="AD365" s="73" t="s">
        <v>8</v>
      </c>
      <c r="AE365" s="73" t="s">
        <v>8</v>
      </c>
      <c r="AG365" t="s">
        <v>227</v>
      </c>
      <c r="AI365">
        <f t="shared" si="228"/>
        <v>0</v>
      </c>
      <c r="AJ365">
        <f t="shared" si="229"/>
        <v>0</v>
      </c>
      <c r="AK365">
        <f t="shared" si="230"/>
        <v>0</v>
      </c>
      <c r="AL365">
        <f t="shared" si="231"/>
        <v>0</v>
      </c>
      <c r="AM365">
        <f t="shared" si="241"/>
        <v>0</v>
      </c>
      <c r="AN365">
        <f t="shared" si="232"/>
        <v>0</v>
      </c>
      <c r="AO365">
        <f t="shared" si="238"/>
        <v>1</v>
      </c>
      <c r="AP365">
        <f t="shared" si="233"/>
        <v>0</v>
      </c>
      <c r="AQ365">
        <f t="shared" si="234"/>
        <v>0</v>
      </c>
      <c r="AR365">
        <f t="shared" si="242"/>
        <v>1</v>
      </c>
      <c r="AS365">
        <f t="shared" si="237"/>
        <v>0</v>
      </c>
      <c r="AT365">
        <f t="shared" si="236"/>
        <v>2</v>
      </c>
      <c r="AU365" t="str">
        <f t="shared" si="235"/>
        <v/>
      </c>
    </row>
    <row r="366" spans="1:47" x14ac:dyDescent="0.2">
      <c r="A366" t="s">
        <v>474</v>
      </c>
      <c r="B366" t="s">
        <v>475</v>
      </c>
      <c r="C366" t="s">
        <v>559</v>
      </c>
      <c r="D366">
        <f t="shared" si="243"/>
        <v>1.79453</v>
      </c>
      <c r="F366">
        <f t="shared" si="244"/>
        <v>1.8319399999999999</v>
      </c>
      <c r="H366">
        <f t="shared" si="245"/>
        <v>1.8432999999999999</v>
      </c>
      <c r="J366" s="73">
        <f t="shared" si="239"/>
        <v>1.799624961634775</v>
      </c>
      <c r="K366" s="73"/>
      <c r="L366" s="73">
        <f t="shared" si="240"/>
        <v>2.7632677334237687E-2</v>
      </c>
      <c r="M366" s="73"/>
      <c r="N366">
        <f t="shared" si="247"/>
        <v>56.744387318859417</v>
      </c>
      <c r="P366" t="s">
        <v>78</v>
      </c>
      <c r="Q366" s="37">
        <v>83</v>
      </c>
      <c r="R366" t="s">
        <v>162</v>
      </c>
      <c r="S366" s="35" t="s">
        <v>226</v>
      </c>
      <c r="T366">
        <v>1</v>
      </c>
      <c r="U366">
        <v>0</v>
      </c>
      <c r="V366">
        <v>0</v>
      </c>
      <c r="W366" s="73">
        <f t="shared" si="246"/>
        <v>26.722894496018213</v>
      </c>
      <c r="X366" s="73">
        <f t="shared" si="227"/>
        <v>26.099292870496932</v>
      </c>
      <c r="AD366" s="73" t="s">
        <v>8</v>
      </c>
      <c r="AE366" s="73" t="s">
        <v>8</v>
      </c>
      <c r="AG366" t="s">
        <v>227</v>
      </c>
      <c r="AI366">
        <f t="shared" si="228"/>
        <v>0</v>
      </c>
      <c r="AJ366">
        <f t="shared" si="229"/>
        <v>0</v>
      </c>
      <c r="AK366">
        <f t="shared" si="230"/>
        <v>0</v>
      </c>
      <c r="AL366">
        <f t="shared" si="231"/>
        <v>0</v>
      </c>
      <c r="AM366">
        <f t="shared" si="241"/>
        <v>0</v>
      </c>
      <c r="AN366">
        <f t="shared" si="232"/>
        <v>0</v>
      </c>
      <c r="AO366">
        <f t="shared" si="238"/>
        <v>1</v>
      </c>
      <c r="AP366">
        <f t="shared" si="233"/>
        <v>0</v>
      </c>
      <c r="AQ366">
        <f t="shared" si="234"/>
        <v>0</v>
      </c>
      <c r="AR366">
        <f t="shared" si="242"/>
        <v>1</v>
      </c>
      <c r="AS366">
        <f t="shared" si="237"/>
        <v>0</v>
      </c>
      <c r="AT366">
        <f t="shared" si="236"/>
        <v>2</v>
      </c>
      <c r="AU366" t="str">
        <f t="shared" si="235"/>
        <v/>
      </c>
    </row>
    <row r="367" spans="1:47" x14ac:dyDescent="0.2">
      <c r="A367" t="s">
        <v>474</v>
      </c>
      <c r="B367" t="s">
        <v>475</v>
      </c>
      <c r="C367" t="s">
        <v>560</v>
      </c>
      <c r="D367">
        <f t="shared" si="243"/>
        <v>1.79644</v>
      </c>
      <c r="F367">
        <f t="shared" si="244"/>
        <v>1.83412</v>
      </c>
      <c r="H367">
        <f t="shared" si="245"/>
        <v>1.8453999999999999</v>
      </c>
      <c r="J367" s="73">
        <f t="shared" si="239"/>
        <v>1.8015686288639994</v>
      </c>
      <c r="K367" s="73"/>
      <c r="L367" s="73">
        <f t="shared" si="240"/>
        <v>2.7834424939758184E-2</v>
      </c>
      <c r="M367" s="73"/>
      <c r="N367">
        <f t="shared" si="247"/>
        <v>56.400777843437197</v>
      </c>
      <c r="P367" t="s">
        <v>78</v>
      </c>
      <c r="Q367" s="37">
        <v>84</v>
      </c>
      <c r="R367" t="s">
        <v>162</v>
      </c>
      <c r="S367" s="35" t="s">
        <v>226</v>
      </c>
      <c r="T367">
        <v>1</v>
      </c>
      <c r="U367">
        <v>0</v>
      </c>
      <c r="V367">
        <v>0</v>
      </c>
      <c r="W367" s="73">
        <f t="shared" si="246"/>
        <v>26.722894496018213</v>
      </c>
      <c r="X367" s="73">
        <f t="shared" si="227"/>
        <v>26.099292870496932</v>
      </c>
      <c r="AD367" s="73" t="s">
        <v>8</v>
      </c>
      <c r="AE367" s="73" t="s">
        <v>8</v>
      </c>
      <c r="AG367" t="s">
        <v>227</v>
      </c>
      <c r="AI367">
        <f t="shared" si="228"/>
        <v>0</v>
      </c>
      <c r="AJ367">
        <f t="shared" si="229"/>
        <v>0</v>
      </c>
      <c r="AK367">
        <f t="shared" si="230"/>
        <v>0</v>
      </c>
      <c r="AL367">
        <f t="shared" si="231"/>
        <v>0</v>
      </c>
      <c r="AM367">
        <f t="shared" si="241"/>
        <v>0</v>
      </c>
      <c r="AN367">
        <f t="shared" si="232"/>
        <v>0</v>
      </c>
      <c r="AO367">
        <f t="shared" si="238"/>
        <v>1</v>
      </c>
      <c r="AP367">
        <f t="shared" si="233"/>
        <v>0</v>
      </c>
      <c r="AQ367">
        <f t="shared" si="234"/>
        <v>0</v>
      </c>
      <c r="AR367">
        <f t="shared" si="242"/>
        <v>1</v>
      </c>
      <c r="AS367">
        <f t="shared" si="237"/>
        <v>0</v>
      </c>
      <c r="AT367">
        <f t="shared" si="236"/>
        <v>2</v>
      </c>
      <c r="AU367" t="str">
        <f t="shared" si="235"/>
        <v/>
      </c>
    </row>
    <row r="368" spans="1:47" x14ac:dyDescent="0.2">
      <c r="A368" t="s">
        <v>474</v>
      </c>
      <c r="B368" t="s">
        <v>475</v>
      </c>
      <c r="C368" t="s">
        <v>561</v>
      </c>
      <c r="D368">
        <f t="shared" si="243"/>
        <v>1.7983499999999999</v>
      </c>
      <c r="F368">
        <f t="shared" si="244"/>
        <v>1.8363</v>
      </c>
      <c r="H368">
        <f t="shared" si="245"/>
        <v>1.8474999999999999</v>
      </c>
      <c r="J368" s="73">
        <f t="shared" si="239"/>
        <v>1.8035122870974589</v>
      </c>
      <c r="K368" s="73"/>
      <c r="L368" s="73">
        <f t="shared" si="240"/>
        <v>2.8036172019448635E-2</v>
      </c>
      <c r="M368" s="73"/>
      <c r="N368">
        <f t="shared" si="247"/>
        <v>56.058562696207069</v>
      </c>
      <c r="P368" t="s">
        <v>78</v>
      </c>
      <c r="Q368" s="37">
        <v>85</v>
      </c>
      <c r="R368" t="s">
        <v>162</v>
      </c>
      <c r="S368" s="35" t="s">
        <v>226</v>
      </c>
      <c r="T368">
        <v>1</v>
      </c>
      <c r="U368">
        <v>0</v>
      </c>
      <c r="V368">
        <v>0</v>
      </c>
      <c r="W368" s="73">
        <f t="shared" si="246"/>
        <v>26.722894496018213</v>
      </c>
      <c r="X368" s="73">
        <f t="shared" si="227"/>
        <v>26.099292870496932</v>
      </c>
      <c r="AD368" s="73" t="s">
        <v>8</v>
      </c>
      <c r="AE368" s="73" t="s">
        <v>8</v>
      </c>
      <c r="AG368" t="s">
        <v>227</v>
      </c>
      <c r="AI368">
        <f t="shared" si="228"/>
        <v>0</v>
      </c>
      <c r="AJ368">
        <f t="shared" si="229"/>
        <v>0</v>
      </c>
      <c r="AK368">
        <f t="shared" si="230"/>
        <v>0</v>
      </c>
      <c r="AL368">
        <f t="shared" si="231"/>
        <v>0</v>
      </c>
      <c r="AM368">
        <f t="shared" si="241"/>
        <v>0</v>
      </c>
      <c r="AN368">
        <f t="shared" si="232"/>
        <v>0</v>
      </c>
      <c r="AO368">
        <f t="shared" si="238"/>
        <v>1</v>
      </c>
      <c r="AP368">
        <f t="shared" si="233"/>
        <v>0</v>
      </c>
      <c r="AQ368">
        <f t="shared" si="234"/>
        <v>0</v>
      </c>
      <c r="AR368">
        <f t="shared" si="242"/>
        <v>1</v>
      </c>
      <c r="AS368">
        <f t="shared" si="237"/>
        <v>0</v>
      </c>
      <c r="AT368">
        <f t="shared" si="236"/>
        <v>2</v>
      </c>
      <c r="AU368" t="str">
        <f t="shared" si="235"/>
        <v/>
      </c>
    </row>
    <row r="369" spans="1:47" x14ac:dyDescent="0.2">
      <c r="A369" t="s">
        <v>474</v>
      </c>
      <c r="B369" t="s">
        <v>475</v>
      </c>
      <c r="C369" t="s">
        <v>562</v>
      </c>
      <c r="D369">
        <f t="shared" si="243"/>
        <v>1.80026</v>
      </c>
      <c r="F369">
        <f t="shared" si="244"/>
        <v>1.8384800000000001</v>
      </c>
      <c r="H369">
        <f t="shared" si="245"/>
        <v>1.8495999999999999</v>
      </c>
      <c r="J369" s="73">
        <f t="shared" si="239"/>
        <v>1.8054559363675089</v>
      </c>
      <c r="K369" s="73"/>
      <c r="L369" s="73">
        <f t="shared" si="240"/>
        <v>2.8237918570823028E-2</v>
      </c>
      <c r="M369" s="73"/>
      <c r="N369">
        <f t="shared" si="247"/>
        <v>55.717713934806589</v>
      </c>
      <c r="P369" t="s">
        <v>78</v>
      </c>
      <c r="Q369" s="37">
        <v>86</v>
      </c>
      <c r="R369" t="s">
        <v>162</v>
      </c>
      <c r="S369" s="35" t="s">
        <v>226</v>
      </c>
      <c r="T369">
        <v>1</v>
      </c>
      <c r="U369">
        <v>0</v>
      </c>
      <c r="V369">
        <v>0</v>
      </c>
      <c r="W369" s="73">
        <f t="shared" si="246"/>
        <v>26.722894496018213</v>
      </c>
      <c r="X369" s="73">
        <f t="shared" si="227"/>
        <v>26.099292870496932</v>
      </c>
      <c r="AD369" s="73" t="s">
        <v>8</v>
      </c>
      <c r="AE369" s="73" t="s">
        <v>8</v>
      </c>
      <c r="AG369" t="s">
        <v>227</v>
      </c>
      <c r="AI369">
        <f t="shared" si="228"/>
        <v>0</v>
      </c>
      <c r="AJ369">
        <f t="shared" si="229"/>
        <v>0</v>
      </c>
      <c r="AK369">
        <f t="shared" si="230"/>
        <v>0</v>
      </c>
      <c r="AL369">
        <f t="shared" si="231"/>
        <v>0</v>
      </c>
      <c r="AM369">
        <f t="shared" si="241"/>
        <v>0</v>
      </c>
      <c r="AN369">
        <f t="shared" si="232"/>
        <v>0</v>
      </c>
      <c r="AO369">
        <f t="shared" si="238"/>
        <v>1</v>
      </c>
      <c r="AP369">
        <f t="shared" si="233"/>
        <v>0</v>
      </c>
      <c r="AQ369">
        <f t="shared" si="234"/>
        <v>0</v>
      </c>
      <c r="AR369">
        <f t="shared" si="242"/>
        <v>1</v>
      </c>
      <c r="AS369">
        <f t="shared" si="237"/>
        <v>0</v>
      </c>
      <c r="AT369">
        <f t="shared" si="236"/>
        <v>2</v>
      </c>
      <c r="AU369" t="str">
        <f t="shared" si="235"/>
        <v/>
      </c>
    </row>
    <row r="370" spans="1:47" x14ac:dyDescent="0.2">
      <c r="A370" t="s">
        <v>474</v>
      </c>
      <c r="B370" t="s">
        <v>475</v>
      </c>
      <c r="C370" t="s">
        <v>563</v>
      </c>
      <c r="D370">
        <f t="shared" si="243"/>
        <v>1.80217</v>
      </c>
      <c r="F370">
        <f t="shared" si="244"/>
        <v>1.84066</v>
      </c>
      <c r="H370">
        <f t="shared" si="245"/>
        <v>1.8516999999999999</v>
      </c>
      <c r="J370" s="73">
        <f t="shared" si="239"/>
        <v>1.8073995767063478</v>
      </c>
      <c r="K370" s="73"/>
      <c r="L370" s="73">
        <f t="shared" si="240"/>
        <v>2.8439664591426883E-2</v>
      </c>
      <c r="M370" s="73"/>
      <c r="N370">
        <f t="shared" si="247"/>
        <v>55.378203943214075</v>
      </c>
      <c r="P370" t="s">
        <v>78</v>
      </c>
      <c r="Q370" s="37">
        <v>87</v>
      </c>
      <c r="R370" t="s">
        <v>162</v>
      </c>
      <c r="S370" s="35" t="s">
        <v>226</v>
      </c>
      <c r="T370">
        <v>1</v>
      </c>
      <c r="U370">
        <v>0</v>
      </c>
      <c r="V370">
        <v>0</v>
      </c>
      <c r="W370" s="73">
        <f t="shared" si="246"/>
        <v>26.722894496018213</v>
      </c>
      <c r="X370" s="73">
        <f t="shared" si="227"/>
        <v>26.099292870496932</v>
      </c>
      <c r="AD370" s="73" t="s">
        <v>8</v>
      </c>
      <c r="AE370" s="73" t="s">
        <v>8</v>
      </c>
      <c r="AG370" t="s">
        <v>227</v>
      </c>
      <c r="AI370">
        <f t="shared" si="228"/>
        <v>0</v>
      </c>
      <c r="AJ370">
        <f t="shared" si="229"/>
        <v>0</v>
      </c>
      <c r="AK370">
        <f t="shared" si="230"/>
        <v>0</v>
      </c>
      <c r="AL370">
        <f t="shared" si="231"/>
        <v>0</v>
      </c>
      <c r="AM370">
        <f t="shared" si="241"/>
        <v>0</v>
      </c>
      <c r="AN370">
        <f t="shared" si="232"/>
        <v>0</v>
      </c>
      <c r="AO370">
        <f t="shared" si="238"/>
        <v>1</v>
      </c>
      <c r="AP370">
        <f t="shared" si="233"/>
        <v>0</v>
      </c>
      <c r="AQ370">
        <f t="shared" si="234"/>
        <v>0</v>
      </c>
      <c r="AR370">
        <f t="shared" si="242"/>
        <v>1</v>
      </c>
      <c r="AS370">
        <f t="shared" si="237"/>
        <v>0</v>
      </c>
      <c r="AT370">
        <f t="shared" si="236"/>
        <v>2</v>
      </c>
      <c r="AU370" t="str">
        <f t="shared" si="235"/>
        <v/>
      </c>
    </row>
    <row r="371" spans="1:47" x14ac:dyDescent="0.2">
      <c r="A371" t="s">
        <v>474</v>
      </c>
      <c r="B371" t="s">
        <v>475</v>
      </c>
      <c r="C371" t="s">
        <v>564</v>
      </c>
      <c r="D371">
        <f t="shared" si="243"/>
        <v>1.8040799999999999</v>
      </c>
      <c r="F371">
        <f t="shared" si="244"/>
        <v>1.84284</v>
      </c>
      <c r="H371">
        <f t="shared" si="245"/>
        <v>1.8538000000000001</v>
      </c>
      <c r="J371" s="73">
        <f t="shared" si="239"/>
        <v>1.809343208146021</v>
      </c>
      <c r="K371" s="73"/>
      <c r="L371" s="73">
        <f t="shared" si="240"/>
        <v>2.8641410078835472E-2</v>
      </c>
      <c r="M371" s="73"/>
      <c r="N371">
        <f t="shared" si="247"/>
        <v>55.040005418940474</v>
      </c>
      <c r="P371" t="s">
        <v>78</v>
      </c>
      <c r="Q371" s="37">
        <v>88</v>
      </c>
      <c r="R371" t="s">
        <v>162</v>
      </c>
      <c r="S371" s="35" t="s">
        <v>226</v>
      </c>
      <c r="T371">
        <v>1</v>
      </c>
      <c r="U371">
        <v>0</v>
      </c>
      <c r="V371">
        <v>0</v>
      </c>
      <c r="W371" s="73">
        <f t="shared" si="246"/>
        <v>26.722894496018213</v>
      </c>
      <c r="X371" s="73">
        <f t="shared" si="227"/>
        <v>26.099292870496932</v>
      </c>
      <c r="AD371" s="73" t="s">
        <v>8</v>
      </c>
      <c r="AE371" s="73" t="s">
        <v>8</v>
      </c>
      <c r="AG371" t="s">
        <v>227</v>
      </c>
      <c r="AI371">
        <f t="shared" si="228"/>
        <v>0</v>
      </c>
      <c r="AJ371">
        <f t="shared" si="229"/>
        <v>0</v>
      </c>
      <c r="AK371">
        <f t="shared" si="230"/>
        <v>0</v>
      </c>
      <c r="AL371">
        <f t="shared" si="231"/>
        <v>0</v>
      </c>
      <c r="AM371">
        <f t="shared" si="241"/>
        <v>0</v>
      </c>
      <c r="AN371">
        <f t="shared" si="232"/>
        <v>0</v>
      </c>
      <c r="AO371">
        <f t="shared" si="238"/>
        <v>1</v>
      </c>
      <c r="AP371">
        <f t="shared" si="233"/>
        <v>0</v>
      </c>
      <c r="AQ371">
        <f t="shared" si="234"/>
        <v>0</v>
      </c>
      <c r="AR371">
        <f t="shared" si="242"/>
        <v>1</v>
      </c>
      <c r="AS371">
        <f t="shared" si="237"/>
        <v>0</v>
      </c>
      <c r="AT371">
        <f t="shared" si="236"/>
        <v>2</v>
      </c>
      <c r="AU371" t="str">
        <f t="shared" si="235"/>
        <v/>
      </c>
    </row>
    <row r="372" spans="1:47" x14ac:dyDescent="0.2">
      <c r="A372" t="s">
        <v>474</v>
      </c>
      <c r="B372" t="s">
        <v>475</v>
      </c>
      <c r="C372" t="s">
        <v>565</v>
      </c>
      <c r="D372">
        <f t="shared" si="243"/>
        <v>1.80599</v>
      </c>
      <c r="F372">
        <f t="shared" si="244"/>
        <v>1.8450199999999999</v>
      </c>
      <c r="H372">
        <f t="shared" si="245"/>
        <v>1.8559000000000001</v>
      </c>
      <c r="J372" s="73">
        <f t="shared" si="239"/>
        <v>1.8112868307184218</v>
      </c>
      <c r="K372" s="73"/>
      <c r="L372" s="73">
        <f t="shared" si="240"/>
        <v>2.8843155030652268E-2</v>
      </c>
      <c r="M372" s="73"/>
      <c r="N372">
        <f t="shared" si="247"/>
        <v>54.703091360459013</v>
      </c>
      <c r="P372" t="s">
        <v>78</v>
      </c>
      <c r="Q372" s="37">
        <v>89</v>
      </c>
      <c r="R372" t="s">
        <v>162</v>
      </c>
      <c r="S372" s="35" t="s">
        <v>226</v>
      </c>
      <c r="T372">
        <v>1</v>
      </c>
      <c r="U372">
        <v>0</v>
      </c>
      <c r="V372">
        <v>0</v>
      </c>
      <c r="W372" s="73">
        <f t="shared" si="246"/>
        <v>26.722894496018213</v>
      </c>
      <c r="X372" s="73">
        <f t="shared" si="227"/>
        <v>26.099292870496932</v>
      </c>
      <c r="AD372" s="73" t="s">
        <v>8</v>
      </c>
      <c r="AE372" s="73" t="s">
        <v>8</v>
      </c>
      <c r="AG372" t="s">
        <v>227</v>
      </c>
      <c r="AI372">
        <f t="shared" si="228"/>
        <v>0</v>
      </c>
      <c r="AJ372">
        <f t="shared" si="229"/>
        <v>0</v>
      </c>
      <c r="AK372">
        <f t="shared" si="230"/>
        <v>0</v>
      </c>
      <c r="AL372">
        <f t="shared" si="231"/>
        <v>0</v>
      </c>
      <c r="AM372">
        <f t="shared" si="241"/>
        <v>0</v>
      </c>
      <c r="AN372">
        <f t="shared" si="232"/>
        <v>0</v>
      </c>
      <c r="AO372">
        <f t="shared" si="238"/>
        <v>1</v>
      </c>
      <c r="AP372">
        <f t="shared" si="233"/>
        <v>0</v>
      </c>
      <c r="AQ372">
        <f t="shared" si="234"/>
        <v>0</v>
      </c>
      <c r="AR372">
        <f t="shared" si="242"/>
        <v>1</v>
      </c>
      <c r="AS372">
        <f t="shared" si="237"/>
        <v>0</v>
      </c>
      <c r="AT372">
        <f t="shared" si="236"/>
        <v>2</v>
      </c>
      <c r="AU372" t="str">
        <f t="shared" si="235"/>
        <v/>
      </c>
    </row>
    <row r="373" spans="1:47" x14ac:dyDescent="0.2">
      <c r="A373" t="s">
        <v>474</v>
      </c>
      <c r="B373" t="s">
        <v>475</v>
      </c>
      <c r="C373" t="s">
        <v>566</v>
      </c>
      <c r="D373">
        <f t="shared" si="243"/>
        <v>1.8079000000000001</v>
      </c>
      <c r="F373">
        <f t="shared" si="244"/>
        <v>1.8472</v>
      </c>
      <c r="H373">
        <f t="shared" si="245"/>
        <v>1.8580000000000001</v>
      </c>
      <c r="J373" s="73">
        <f t="shared" si="239"/>
        <v>1.81323044445529</v>
      </c>
      <c r="K373" s="73"/>
      <c r="L373" s="73">
        <f t="shared" si="240"/>
        <v>2.9044899444511829E-2</v>
      </c>
      <c r="M373" s="73"/>
      <c r="N373">
        <f t="shared" si="247"/>
        <v>54.36743505485223</v>
      </c>
      <c r="P373" t="s">
        <v>78</v>
      </c>
      <c r="Q373" s="37">
        <v>90</v>
      </c>
      <c r="R373" t="s">
        <v>162</v>
      </c>
      <c r="S373" s="35" t="s">
        <v>226</v>
      </c>
      <c r="T373">
        <v>1</v>
      </c>
      <c r="U373">
        <v>0</v>
      </c>
      <c r="V373">
        <v>0</v>
      </c>
      <c r="W373" s="73">
        <f t="shared" si="246"/>
        <v>26.722894496018213</v>
      </c>
      <c r="X373" s="73">
        <f t="shared" si="227"/>
        <v>26.099292870496932</v>
      </c>
      <c r="AD373" s="73" t="s">
        <v>8</v>
      </c>
      <c r="AE373" s="73" t="s">
        <v>8</v>
      </c>
      <c r="AG373" t="s">
        <v>227</v>
      </c>
      <c r="AI373">
        <f t="shared" si="228"/>
        <v>0</v>
      </c>
      <c r="AJ373">
        <f t="shared" si="229"/>
        <v>0</v>
      </c>
      <c r="AK373">
        <f t="shared" si="230"/>
        <v>0</v>
      </c>
      <c r="AL373">
        <f t="shared" si="231"/>
        <v>0</v>
      </c>
      <c r="AM373">
        <f t="shared" si="241"/>
        <v>0</v>
      </c>
      <c r="AN373">
        <f t="shared" si="232"/>
        <v>0</v>
      </c>
      <c r="AO373">
        <f t="shared" si="238"/>
        <v>1</v>
      </c>
      <c r="AP373">
        <f t="shared" si="233"/>
        <v>0</v>
      </c>
      <c r="AQ373">
        <f t="shared" si="234"/>
        <v>0</v>
      </c>
      <c r="AR373">
        <f t="shared" si="242"/>
        <v>1</v>
      </c>
      <c r="AS373">
        <f t="shared" si="237"/>
        <v>0</v>
      </c>
      <c r="AT373">
        <f t="shared" si="236"/>
        <v>2</v>
      </c>
      <c r="AU373" t="str">
        <f t="shared" si="235"/>
        <v/>
      </c>
    </row>
    <row r="374" spans="1:47" x14ac:dyDescent="0.2">
      <c r="A374" t="s">
        <v>474</v>
      </c>
      <c r="B374" t="s">
        <v>475</v>
      </c>
      <c r="C374" t="s">
        <v>567</v>
      </c>
      <c r="D374">
        <f t="shared" si="243"/>
        <v>1.8098099999999999</v>
      </c>
      <c r="F374">
        <f t="shared" si="244"/>
        <v>1.84938</v>
      </c>
      <c r="H374">
        <f t="shared" si="245"/>
        <v>1.8601000000000001</v>
      </c>
      <c r="J374" s="73">
        <f t="shared" si="239"/>
        <v>1.8151740493882149</v>
      </c>
      <c r="K374" s="73"/>
      <c r="L374" s="73">
        <f t="shared" si="240"/>
        <v>2.9246643318077137E-2</v>
      </c>
      <c r="M374" s="73"/>
      <c r="N374">
        <f t="shared" si="247"/>
        <v>54.033010065675334</v>
      </c>
      <c r="P374" t="s">
        <v>78</v>
      </c>
      <c r="Q374" s="37">
        <v>91</v>
      </c>
      <c r="R374" t="s">
        <v>162</v>
      </c>
      <c r="S374" s="35" t="s">
        <v>226</v>
      </c>
      <c r="T374">
        <v>1</v>
      </c>
      <c r="U374">
        <v>0</v>
      </c>
      <c r="V374">
        <v>0</v>
      </c>
      <c r="W374" s="73">
        <f t="shared" si="246"/>
        <v>26.722894496018213</v>
      </c>
      <c r="X374" s="73">
        <f t="shared" si="227"/>
        <v>26.099292870496932</v>
      </c>
      <c r="AD374" s="73" t="s">
        <v>8</v>
      </c>
      <c r="AE374" s="73" t="s">
        <v>8</v>
      </c>
      <c r="AG374" t="s">
        <v>227</v>
      </c>
      <c r="AI374">
        <f t="shared" si="228"/>
        <v>0</v>
      </c>
      <c r="AJ374">
        <f t="shared" si="229"/>
        <v>0</v>
      </c>
      <c r="AK374">
        <f t="shared" si="230"/>
        <v>0</v>
      </c>
      <c r="AL374">
        <f t="shared" si="231"/>
        <v>0</v>
      </c>
      <c r="AM374">
        <f t="shared" si="241"/>
        <v>0</v>
      </c>
      <c r="AN374">
        <f t="shared" si="232"/>
        <v>0</v>
      </c>
      <c r="AO374">
        <f t="shared" si="238"/>
        <v>1</v>
      </c>
      <c r="AP374">
        <f t="shared" si="233"/>
        <v>0</v>
      </c>
      <c r="AQ374">
        <f t="shared" si="234"/>
        <v>0</v>
      </c>
      <c r="AR374">
        <f t="shared" si="242"/>
        <v>1</v>
      </c>
      <c r="AS374">
        <f t="shared" si="237"/>
        <v>0</v>
      </c>
      <c r="AT374">
        <f t="shared" si="236"/>
        <v>2</v>
      </c>
      <c r="AU374" t="str">
        <f t="shared" si="235"/>
        <v/>
      </c>
    </row>
    <row r="375" spans="1:47" x14ac:dyDescent="0.2">
      <c r="A375" t="s">
        <v>474</v>
      </c>
      <c r="B375" t="s">
        <v>475</v>
      </c>
      <c r="C375" t="s">
        <v>568</v>
      </c>
      <c r="D375">
        <f t="shared" si="243"/>
        <v>1.81172</v>
      </c>
      <c r="F375">
        <f t="shared" si="244"/>
        <v>1.8515600000000001</v>
      </c>
      <c r="H375">
        <f t="shared" si="245"/>
        <v>1.8622000000000001</v>
      </c>
      <c r="J375" s="73">
        <f t="shared" si="239"/>
        <v>1.8171176455486362</v>
      </c>
      <c r="K375" s="73"/>
      <c r="L375" s="73">
        <f t="shared" si="240"/>
        <v>2.9448386649039593E-2</v>
      </c>
      <c r="M375" s="73"/>
      <c r="N375">
        <f t="shared" si="247"/>
        <v>53.699790220998331</v>
      </c>
      <c r="P375" t="s">
        <v>78</v>
      </c>
      <c r="Q375" s="37">
        <v>92</v>
      </c>
      <c r="R375" t="s">
        <v>162</v>
      </c>
      <c r="S375" s="35" t="s">
        <v>226</v>
      </c>
      <c r="T375">
        <v>1</v>
      </c>
      <c r="U375">
        <v>0</v>
      </c>
      <c r="V375">
        <v>0</v>
      </c>
      <c r="W375" s="73">
        <f t="shared" si="246"/>
        <v>26.722894496018213</v>
      </c>
      <c r="X375" s="73">
        <f t="shared" si="227"/>
        <v>26.099292870496932</v>
      </c>
      <c r="AD375" s="73" t="s">
        <v>8</v>
      </c>
      <c r="AE375" s="73" t="s">
        <v>8</v>
      </c>
      <c r="AG375" t="s">
        <v>227</v>
      </c>
      <c r="AI375">
        <f t="shared" si="228"/>
        <v>0</v>
      </c>
      <c r="AJ375">
        <f t="shared" si="229"/>
        <v>0</v>
      </c>
      <c r="AK375">
        <f t="shared" si="230"/>
        <v>0</v>
      </c>
      <c r="AL375">
        <f t="shared" si="231"/>
        <v>0</v>
      </c>
      <c r="AM375">
        <f t="shared" si="241"/>
        <v>0</v>
      </c>
      <c r="AN375">
        <f t="shared" si="232"/>
        <v>0</v>
      </c>
      <c r="AO375">
        <f t="shared" si="238"/>
        <v>1</v>
      </c>
      <c r="AP375">
        <f t="shared" si="233"/>
        <v>0</v>
      </c>
      <c r="AQ375">
        <f t="shared" si="234"/>
        <v>0</v>
      </c>
      <c r="AR375">
        <f t="shared" si="242"/>
        <v>1</v>
      </c>
      <c r="AS375">
        <f t="shared" si="237"/>
        <v>0</v>
      </c>
      <c r="AT375">
        <f t="shared" si="236"/>
        <v>2</v>
      </c>
      <c r="AU375" t="str">
        <f t="shared" si="235"/>
        <v/>
      </c>
    </row>
    <row r="376" spans="1:47" x14ac:dyDescent="0.2">
      <c r="A376" t="s">
        <v>474</v>
      </c>
      <c r="B376" t="s">
        <v>475</v>
      </c>
      <c r="C376" t="s">
        <v>569</v>
      </c>
      <c r="D376">
        <f t="shared" si="243"/>
        <v>1.8136299999999999</v>
      </c>
      <c r="F376">
        <f t="shared" si="244"/>
        <v>1.8537399999999999</v>
      </c>
      <c r="H376">
        <f t="shared" si="245"/>
        <v>1.8643000000000001</v>
      </c>
      <c r="J376" s="73">
        <f t="shared" si="239"/>
        <v>1.8190612329678433</v>
      </c>
      <c r="K376" s="73"/>
      <c r="L376" s="73">
        <f t="shared" si="240"/>
        <v>2.9650129435119466E-2</v>
      </c>
      <c r="M376" s="73"/>
      <c r="N376">
        <f t="shared" si="247"/>
        <v>53.367749601636056</v>
      </c>
      <c r="P376" t="s">
        <v>78</v>
      </c>
      <c r="Q376" s="37">
        <v>93</v>
      </c>
      <c r="R376" t="s">
        <v>162</v>
      </c>
      <c r="S376" s="35" t="s">
        <v>226</v>
      </c>
      <c r="T376">
        <v>1</v>
      </c>
      <c r="U376">
        <v>0</v>
      </c>
      <c r="V376">
        <v>0</v>
      </c>
      <c r="W376" s="73">
        <f t="shared" si="246"/>
        <v>26.722894496018213</v>
      </c>
      <c r="X376" s="73">
        <f t="shared" ref="X376:X439" si="248">IFERROR(IF((DEGREES(ACOS((T376*$BL$2+U376*$BM$2+V376*$BN$2)/((SQRT(T376^2+U376^2+V376^2))*(SQRT($BL$2^2+$BM$2^2+$BN$2^2))))))&gt;90,ABS(180-(DEGREES(ACOS((T376*$BL$2+U376*$BM$2+V376*$BN$2)/((SQRT(T376^2+U376^2+V376^2))*(SQRT($BL$2^2+$BM$2^2+$BN$2^2))))))),(DEGREES(ACOS((T376*$BL$2+U376*$BM$2+V376*$BN$2)/((SQRT(T376^2+U376^2+V376^2))*(SQRT($BL$2^2+$BM$2^2+$BN$2^2))))))),90)</f>
        <v>26.099292870496932</v>
      </c>
      <c r="AD376" s="73" t="s">
        <v>8</v>
      </c>
      <c r="AE376" s="73" t="s">
        <v>8</v>
      </c>
      <c r="AG376" t="s">
        <v>227</v>
      </c>
      <c r="AI376">
        <f t="shared" ref="AI376:AI439" si="249">IF($BA$2=0,0,IF(1-((ABS(D376-$BA$2))/D376)&gt;(1-(0.01*$BO$4)),1-((ABS(D376-$BA$2))/D376),0))</f>
        <v>0</v>
      </c>
      <c r="AJ376">
        <f t="shared" ref="AJ376:AJ439" si="250">IF($BB$2=0,0,IF(1-((ABS(F376-$BB$2))/F376)&gt;(1-(0.01*$BO$4)),1-((ABS(F376-$BB$2))/F376),0))</f>
        <v>0</v>
      </c>
      <c r="AK376">
        <f t="shared" ref="AK376:AK439" si="251">IF($BC$2=0,0,IF(1-((ABS(H376-$BC$2))/H376)&gt;(1-(0.01*$BO$4)),1-((ABS(H376-$BC$2))/H376),0))</f>
        <v>0</v>
      </c>
      <c r="AL376">
        <f t="shared" ref="AL376:AL439" si="252">IF($BD$2=0,0,IF(1-((ABS(J376-$BD$2))/J376)&gt;(1-(0.01*$BO$4)),1-((ABS(J376-$BD$2))/J376),0))</f>
        <v>0</v>
      </c>
      <c r="AM376">
        <f t="shared" si="241"/>
        <v>0</v>
      </c>
      <c r="AN376">
        <f t="shared" ref="AN376:AN439" si="253">IF((IF(AO376=1,1-ABS(($BF$2-N376)/90),ABS((90-$BF$2-N376)/90)))&gt;(1-(0.01*$BO$2)),(IF(AO376=1,1-ABS(($BF$2-N376)/90),ABS((90-$BF$2-N376)/90))),0)</f>
        <v>0</v>
      </c>
      <c r="AO376">
        <f t="shared" si="238"/>
        <v>1</v>
      </c>
      <c r="AP376">
        <f t="shared" ref="AP376:AP439" si="254">IF((IF(OR(W376&lt;$BO$2,X376&lt;$BO$2),(90-(IF(X376&lt;W376,X376,W376)))/90,0))&gt;(1-(0.01*$BO$2)),(IF(OR(W376&lt;$BO$2,X376&lt;$BO$2),(90-(IF(X376&lt;W376,X376,W376)))/90,0)),0)</f>
        <v>0</v>
      </c>
      <c r="AQ376">
        <f t="shared" ref="AQ376:AQ439" si="255">IF((IF(OR(AD376&lt;$BO$2,AE376&lt;$BO$2),(90-(IF(AE376&lt;AD376,AE376,AD376)))/90,0))&gt;(1-(0.01*$BO$2)),(IF(OR(AD376&lt;$BO$2,AE376&lt;$BO$2),(90-(IF(AE376&lt;AD376,AE376,AD376)))/90,0)),0)</f>
        <v>0</v>
      </c>
      <c r="AR376">
        <f t="shared" si="242"/>
        <v>1</v>
      </c>
      <c r="AS376">
        <f t="shared" si="237"/>
        <v>0</v>
      </c>
      <c r="AT376">
        <f t="shared" si="236"/>
        <v>2</v>
      </c>
      <c r="AU376" t="str">
        <f t="shared" si="235"/>
        <v/>
      </c>
    </row>
    <row r="377" spans="1:47" x14ac:dyDescent="0.2">
      <c r="A377" t="s">
        <v>474</v>
      </c>
      <c r="B377" t="s">
        <v>475</v>
      </c>
      <c r="C377" t="s">
        <v>570</v>
      </c>
      <c r="D377">
        <f t="shared" si="243"/>
        <v>1.8155399999999999</v>
      </c>
      <c r="F377">
        <f t="shared" si="244"/>
        <v>1.85592</v>
      </c>
      <c r="H377">
        <f t="shared" si="245"/>
        <v>1.8664000000000001</v>
      </c>
      <c r="J377" s="73">
        <f t="shared" si="239"/>
        <v>1.8210048116769779</v>
      </c>
      <c r="K377" s="73"/>
      <c r="L377" s="73">
        <f t="shared" si="240"/>
        <v>2.9851871674065888E-2</v>
      </c>
      <c r="M377" s="73"/>
      <c r="N377">
        <f t="shared" si="247"/>
        <v>53.036862529534055</v>
      </c>
      <c r="P377" t="s">
        <v>78</v>
      </c>
      <c r="Q377" s="37">
        <v>94</v>
      </c>
      <c r="R377" t="s">
        <v>162</v>
      </c>
      <c r="S377" s="35" t="s">
        <v>226</v>
      </c>
      <c r="T377">
        <v>1</v>
      </c>
      <c r="U377">
        <v>0</v>
      </c>
      <c r="V377">
        <v>0</v>
      </c>
      <c r="W377" s="73">
        <f t="shared" si="246"/>
        <v>26.722894496018213</v>
      </c>
      <c r="X377" s="73">
        <f t="shared" si="248"/>
        <v>26.099292870496932</v>
      </c>
      <c r="AD377" s="73" t="s">
        <v>8</v>
      </c>
      <c r="AE377" s="73" t="s">
        <v>8</v>
      </c>
      <c r="AG377" t="s">
        <v>227</v>
      </c>
      <c r="AI377">
        <f t="shared" si="249"/>
        <v>0</v>
      </c>
      <c r="AJ377">
        <f t="shared" si="250"/>
        <v>0</v>
      </c>
      <c r="AK377">
        <f t="shared" si="251"/>
        <v>0</v>
      </c>
      <c r="AL377">
        <f t="shared" si="252"/>
        <v>0</v>
      </c>
      <c r="AM377">
        <f t="shared" si="241"/>
        <v>0</v>
      </c>
      <c r="AN377">
        <f t="shared" si="253"/>
        <v>0</v>
      </c>
      <c r="AO377">
        <f t="shared" si="238"/>
        <v>1</v>
      </c>
      <c r="AP377">
        <f t="shared" si="254"/>
        <v>0</v>
      </c>
      <c r="AQ377">
        <f t="shared" si="255"/>
        <v>0</v>
      </c>
      <c r="AR377">
        <f t="shared" si="242"/>
        <v>1</v>
      </c>
      <c r="AS377">
        <f t="shared" si="237"/>
        <v>0</v>
      </c>
      <c r="AT377">
        <f t="shared" si="236"/>
        <v>2</v>
      </c>
      <c r="AU377" t="str">
        <f t="shared" si="235"/>
        <v/>
      </c>
    </row>
    <row r="378" spans="1:47" x14ac:dyDescent="0.2">
      <c r="A378" t="s">
        <v>474</v>
      </c>
      <c r="B378" t="s">
        <v>475</v>
      </c>
      <c r="C378" t="s">
        <v>571</v>
      </c>
      <c r="D378">
        <f t="shared" si="243"/>
        <v>1.81745</v>
      </c>
      <c r="F378">
        <f t="shared" si="244"/>
        <v>1.8581000000000001</v>
      </c>
      <c r="H378">
        <f t="shared" si="245"/>
        <v>1.8685</v>
      </c>
      <c r="J378" s="73">
        <f t="shared" si="239"/>
        <v>1.8229483817070331</v>
      </c>
      <c r="K378" s="73"/>
      <c r="L378" s="73">
        <f t="shared" si="240"/>
        <v>3.0053613363656861E-2</v>
      </c>
      <c r="M378" s="73"/>
      <c r="N378">
        <f t="shared" si="247"/>
        <v>52.707103556313506</v>
      </c>
      <c r="P378" t="s">
        <v>78</v>
      </c>
      <c r="Q378" s="37">
        <v>95</v>
      </c>
      <c r="R378" t="s">
        <v>162</v>
      </c>
      <c r="S378" s="35" t="s">
        <v>226</v>
      </c>
      <c r="T378">
        <v>1</v>
      </c>
      <c r="U378">
        <v>0</v>
      </c>
      <c r="V378">
        <v>0</v>
      </c>
      <c r="W378" s="73">
        <f t="shared" si="246"/>
        <v>26.722894496018213</v>
      </c>
      <c r="X378" s="73">
        <f t="shared" si="248"/>
        <v>26.099292870496932</v>
      </c>
      <c r="AD378" s="73" t="s">
        <v>8</v>
      </c>
      <c r="AE378" s="73" t="s">
        <v>8</v>
      </c>
      <c r="AG378" t="s">
        <v>227</v>
      </c>
      <c r="AI378">
        <f t="shared" si="249"/>
        <v>0</v>
      </c>
      <c r="AJ378">
        <f t="shared" si="250"/>
        <v>0</v>
      </c>
      <c r="AK378">
        <f t="shared" si="251"/>
        <v>0</v>
      </c>
      <c r="AL378">
        <f t="shared" si="252"/>
        <v>0</v>
      </c>
      <c r="AM378">
        <f t="shared" si="241"/>
        <v>0</v>
      </c>
      <c r="AN378">
        <f t="shared" si="253"/>
        <v>0</v>
      </c>
      <c r="AO378">
        <f t="shared" si="238"/>
        <v>1</v>
      </c>
      <c r="AP378">
        <f t="shared" si="254"/>
        <v>0</v>
      </c>
      <c r="AQ378">
        <f t="shared" si="255"/>
        <v>0</v>
      </c>
      <c r="AR378">
        <f t="shared" si="242"/>
        <v>1</v>
      </c>
      <c r="AS378">
        <f t="shared" si="237"/>
        <v>0</v>
      </c>
      <c r="AT378">
        <f t="shared" si="236"/>
        <v>2</v>
      </c>
      <c r="AU378" t="str">
        <f t="shared" si="235"/>
        <v/>
      </c>
    </row>
    <row r="379" spans="1:47" x14ac:dyDescent="0.2">
      <c r="A379" t="s">
        <v>474</v>
      </c>
      <c r="B379" t="s">
        <v>475</v>
      </c>
      <c r="C379" t="s">
        <v>572</v>
      </c>
      <c r="D379">
        <f t="shared" si="243"/>
        <v>1.8193600000000001</v>
      </c>
      <c r="F379">
        <f t="shared" si="244"/>
        <v>1.8602799999999999</v>
      </c>
      <c r="H379">
        <f t="shared" si="245"/>
        <v>1.8706</v>
      </c>
      <c r="J379" s="73">
        <f t="shared" si="239"/>
        <v>1.8248919430888568</v>
      </c>
      <c r="K379" s="73"/>
      <c r="L379" s="73">
        <f t="shared" si="240"/>
        <v>3.0255354501693921E-2</v>
      </c>
      <c r="M379" s="73"/>
      <c r="N379">
        <f t="shared" si="247"/>
        <v>52.378447451941533</v>
      </c>
      <c r="P379" t="s">
        <v>78</v>
      </c>
      <c r="Q379" s="37">
        <v>96</v>
      </c>
      <c r="R379" t="s">
        <v>162</v>
      </c>
      <c r="S379" s="35" t="s">
        <v>226</v>
      </c>
      <c r="T379">
        <v>1</v>
      </c>
      <c r="U379">
        <v>0</v>
      </c>
      <c r="V379">
        <v>0</v>
      </c>
      <c r="W379" s="73">
        <f t="shared" si="246"/>
        <v>26.722894496018213</v>
      </c>
      <c r="X379" s="73">
        <f t="shared" si="248"/>
        <v>26.099292870496932</v>
      </c>
      <c r="AD379" s="73" t="s">
        <v>8</v>
      </c>
      <c r="AE379" s="73" t="s">
        <v>8</v>
      </c>
      <c r="AG379" t="s">
        <v>227</v>
      </c>
      <c r="AI379">
        <f t="shared" si="249"/>
        <v>0</v>
      </c>
      <c r="AJ379">
        <f t="shared" si="250"/>
        <v>0</v>
      </c>
      <c r="AK379">
        <f t="shared" si="251"/>
        <v>0</v>
      </c>
      <c r="AL379">
        <f t="shared" si="252"/>
        <v>0</v>
      </c>
      <c r="AM379">
        <f t="shared" si="241"/>
        <v>0</v>
      </c>
      <c r="AN379">
        <f t="shared" si="253"/>
        <v>0</v>
      </c>
      <c r="AO379">
        <f t="shared" si="238"/>
        <v>1</v>
      </c>
      <c r="AP379">
        <f t="shared" si="254"/>
        <v>0</v>
      </c>
      <c r="AQ379">
        <f t="shared" si="255"/>
        <v>0</v>
      </c>
      <c r="AR379">
        <f t="shared" si="242"/>
        <v>1</v>
      </c>
      <c r="AS379">
        <f t="shared" si="237"/>
        <v>0</v>
      </c>
      <c r="AT379">
        <f t="shared" si="236"/>
        <v>2</v>
      </c>
      <c r="AU379" t="str">
        <f t="shared" si="235"/>
        <v/>
      </c>
    </row>
    <row r="380" spans="1:47" x14ac:dyDescent="0.2">
      <c r="A380" t="s">
        <v>474</v>
      </c>
      <c r="B380" t="s">
        <v>475</v>
      </c>
      <c r="C380" t="s">
        <v>573</v>
      </c>
      <c r="D380">
        <f t="shared" si="243"/>
        <v>1.8212699999999999</v>
      </c>
      <c r="F380">
        <f t="shared" si="244"/>
        <v>1.86246</v>
      </c>
      <c r="H380">
        <f t="shared" si="245"/>
        <v>1.8727</v>
      </c>
      <c r="J380" s="73">
        <f t="shared" si="239"/>
        <v>1.8268354958531492</v>
      </c>
      <c r="K380" s="73"/>
      <c r="L380" s="73">
        <f t="shared" si="240"/>
        <v>3.0457095086012576E-2</v>
      </c>
      <c r="M380" s="73"/>
      <c r="N380">
        <f t="shared" si="247"/>
        <v>52.050869193529003</v>
      </c>
      <c r="P380" t="s">
        <v>78</v>
      </c>
      <c r="Q380" s="37">
        <v>97</v>
      </c>
      <c r="R380" t="s">
        <v>162</v>
      </c>
      <c r="S380" s="35" t="s">
        <v>226</v>
      </c>
      <c r="T380">
        <v>1</v>
      </c>
      <c r="U380">
        <v>0</v>
      </c>
      <c r="V380">
        <v>0</v>
      </c>
      <c r="W380" s="73">
        <f t="shared" si="246"/>
        <v>26.722894496018213</v>
      </c>
      <c r="X380" s="73">
        <f t="shared" si="248"/>
        <v>26.099292870496932</v>
      </c>
      <c r="AD380" s="73" t="s">
        <v>8</v>
      </c>
      <c r="AE380" s="73" t="s">
        <v>8</v>
      </c>
      <c r="AG380" t="s">
        <v>227</v>
      </c>
      <c r="AI380">
        <f t="shared" si="249"/>
        <v>0</v>
      </c>
      <c r="AJ380">
        <f t="shared" si="250"/>
        <v>0</v>
      </c>
      <c r="AK380">
        <f t="shared" si="251"/>
        <v>0</v>
      </c>
      <c r="AL380">
        <f t="shared" si="252"/>
        <v>0</v>
      </c>
      <c r="AM380">
        <f t="shared" si="241"/>
        <v>0</v>
      </c>
      <c r="AN380">
        <f t="shared" si="253"/>
        <v>0</v>
      </c>
      <c r="AO380">
        <f t="shared" si="238"/>
        <v>1</v>
      </c>
      <c r="AP380">
        <f t="shared" si="254"/>
        <v>0</v>
      </c>
      <c r="AQ380">
        <f t="shared" si="255"/>
        <v>0</v>
      </c>
      <c r="AR380">
        <f t="shared" si="242"/>
        <v>1</v>
      </c>
      <c r="AS380">
        <f t="shared" si="237"/>
        <v>0</v>
      </c>
      <c r="AT380">
        <f t="shared" si="236"/>
        <v>2</v>
      </c>
      <c r="AU380" t="str">
        <f t="shared" si="235"/>
        <v/>
      </c>
    </row>
    <row r="381" spans="1:47" x14ac:dyDescent="0.2">
      <c r="A381" t="s">
        <v>474</v>
      </c>
      <c r="B381" t="s">
        <v>475</v>
      </c>
      <c r="C381" t="s">
        <v>574</v>
      </c>
      <c r="D381">
        <f t="shared" si="243"/>
        <v>1.82318</v>
      </c>
      <c r="F381">
        <f t="shared" si="244"/>
        <v>1.8646400000000001</v>
      </c>
      <c r="H381">
        <f t="shared" si="245"/>
        <v>1.8748</v>
      </c>
      <c r="J381" s="73">
        <f t="shared" si="239"/>
        <v>1.8287790400304675</v>
      </c>
      <c r="K381" s="73"/>
      <c r="L381" s="73">
        <f t="shared" si="240"/>
        <v>3.0658835114470318E-2</v>
      </c>
      <c r="M381" s="73"/>
      <c r="N381">
        <f t="shared" si="247"/>
        <v>51.724343954243395</v>
      </c>
      <c r="P381" t="s">
        <v>78</v>
      </c>
      <c r="Q381" s="37">
        <v>98</v>
      </c>
      <c r="R381" t="s">
        <v>162</v>
      </c>
      <c r="S381" s="35" t="s">
        <v>226</v>
      </c>
      <c r="T381">
        <v>1</v>
      </c>
      <c r="U381">
        <v>0</v>
      </c>
      <c r="V381">
        <v>0</v>
      </c>
      <c r="W381" s="73">
        <f t="shared" si="246"/>
        <v>26.722894496018213</v>
      </c>
      <c r="X381" s="73">
        <f t="shared" si="248"/>
        <v>26.099292870496932</v>
      </c>
      <c r="AD381" s="73" t="s">
        <v>8</v>
      </c>
      <c r="AE381" s="73" t="s">
        <v>8</v>
      </c>
      <c r="AG381" t="s">
        <v>227</v>
      </c>
      <c r="AI381">
        <f t="shared" si="249"/>
        <v>0</v>
      </c>
      <c r="AJ381">
        <f t="shared" si="250"/>
        <v>0</v>
      </c>
      <c r="AK381">
        <f t="shared" si="251"/>
        <v>0</v>
      </c>
      <c r="AL381">
        <f t="shared" si="252"/>
        <v>0</v>
      </c>
      <c r="AM381">
        <f t="shared" si="241"/>
        <v>0</v>
      </c>
      <c r="AN381">
        <f t="shared" si="253"/>
        <v>0</v>
      </c>
      <c r="AO381">
        <f t="shared" si="238"/>
        <v>1</v>
      </c>
      <c r="AP381">
        <f t="shared" si="254"/>
        <v>0</v>
      </c>
      <c r="AQ381">
        <f t="shared" si="255"/>
        <v>0</v>
      </c>
      <c r="AR381">
        <f t="shared" si="242"/>
        <v>1</v>
      </c>
      <c r="AS381">
        <f t="shared" si="237"/>
        <v>0</v>
      </c>
      <c r="AT381">
        <f t="shared" si="236"/>
        <v>2</v>
      </c>
      <c r="AU381" t="str">
        <f t="shared" si="235"/>
        <v/>
      </c>
    </row>
    <row r="382" spans="1:47" x14ac:dyDescent="0.2">
      <c r="A382" t="s">
        <v>474</v>
      </c>
      <c r="B382" t="s">
        <v>475</v>
      </c>
      <c r="C382" t="s">
        <v>575</v>
      </c>
      <c r="D382">
        <f t="shared" si="243"/>
        <v>1.8250899999999999</v>
      </c>
      <c r="F382">
        <f t="shared" si="244"/>
        <v>1.8668199999999999</v>
      </c>
      <c r="H382">
        <f t="shared" si="245"/>
        <v>1.8769</v>
      </c>
      <c r="J382" s="73">
        <f t="shared" si="239"/>
        <v>1.8307225756512231</v>
      </c>
      <c r="K382" s="73"/>
      <c r="L382" s="73">
        <f t="shared" si="240"/>
        <v>3.0860574584954614E-2</v>
      </c>
      <c r="M382" s="73"/>
      <c r="N382">
        <f t="shared" si="247"/>
        <v>51.398847092304486</v>
      </c>
      <c r="P382" t="s">
        <v>78</v>
      </c>
      <c r="Q382" s="37">
        <v>99</v>
      </c>
      <c r="R382" t="s">
        <v>162</v>
      </c>
      <c r="S382" s="35" t="s">
        <v>226</v>
      </c>
      <c r="T382">
        <v>1</v>
      </c>
      <c r="U382">
        <v>0</v>
      </c>
      <c r="V382">
        <v>0</v>
      </c>
      <c r="W382" s="73">
        <f t="shared" si="246"/>
        <v>26.722894496018213</v>
      </c>
      <c r="X382" s="73">
        <f t="shared" si="248"/>
        <v>26.099292870496932</v>
      </c>
      <c r="AD382" s="73" t="s">
        <v>8</v>
      </c>
      <c r="AE382" s="73" t="s">
        <v>8</v>
      </c>
      <c r="AG382" t="s">
        <v>227</v>
      </c>
      <c r="AI382">
        <f t="shared" si="249"/>
        <v>0</v>
      </c>
      <c r="AJ382">
        <f t="shared" si="250"/>
        <v>0</v>
      </c>
      <c r="AK382">
        <f t="shared" si="251"/>
        <v>0</v>
      </c>
      <c r="AL382">
        <f t="shared" si="252"/>
        <v>0</v>
      </c>
      <c r="AM382">
        <f t="shared" si="241"/>
        <v>0</v>
      </c>
      <c r="AN382">
        <f t="shared" si="253"/>
        <v>0</v>
      </c>
      <c r="AO382">
        <f t="shared" si="238"/>
        <v>1</v>
      </c>
      <c r="AP382">
        <f t="shared" si="254"/>
        <v>0</v>
      </c>
      <c r="AQ382">
        <f t="shared" si="255"/>
        <v>0</v>
      </c>
      <c r="AR382">
        <f t="shared" si="242"/>
        <v>1</v>
      </c>
      <c r="AS382">
        <f t="shared" si="237"/>
        <v>0</v>
      </c>
      <c r="AT382">
        <f t="shared" si="236"/>
        <v>2</v>
      </c>
      <c r="AU382" t="str">
        <f t="shared" si="235"/>
        <v/>
      </c>
    </row>
    <row r="383" spans="1:47" x14ac:dyDescent="0.2">
      <c r="A383" t="s">
        <v>474</v>
      </c>
      <c r="B383" t="s">
        <v>475</v>
      </c>
      <c r="C383" t="s">
        <v>576</v>
      </c>
      <c r="D383">
        <v>1.827</v>
      </c>
      <c r="F383">
        <v>1.869</v>
      </c>
      <c r="H383">
        <v>1.879</v>
      </c>
      <c r="J383" s="73">
        <f t="shared" si="239"/>
        <v>1.8326661027456848</v>
      </c>
      <c r="K383" s="73"/>
      <c r="L383" s="73">
        <f t="shared" si="240"/>
        <v>3.1062313495379357E-2</v>
      </c>
      <c r="M383" s="73"/>
      <c r="N383">
        <f t="shared" si="247"/>
        <v>51.074354140073567</v>
      </c>
      <c r="P383" t="s">
        <v>78</v>
      </c>
      <c r="Q383" s="37">
        <v>100</v>
      </c>
      <c r="R383" t="s">
        <v>162</v>
      </c>
      <c r="S383" s="35" t="s">
        <v>226</v>
      </c>
      <c r="T383">
        <v>1</v>
      </c>
      <c r="U383">
        <v>0</v>
      </c>
      <c r="V383">
        <v>0</v>
      </c>
      <c r="W383" s="73">
        <f>IF((DEGREES(ACOS((T383*$BI$2+U383*$BJ$2+V383*$BK$2)/((SQRT(T383^2+U383^2+V383^2))*(SQRT($BI$2^2+$BJ$2^2+$BK$2^2))))))&gt;90,ABS(180-(DEGREES(ACOS((T383*$BI$2+U383*$BJ$2+V383*$BK$2)/((SQRT(T383^2+U383^2+V383^2))*(SQRT($BI$2^2+$BJ$2^2+$BK$2^2))))))),(DEGREES(ACOS((T383*$BI$2+U383*$BJ$2+V383*$BK$2)/((SQRT(T383^2+U383^2+V383^2))*(SQRT($BI$2^2+$BJ$2^2+$BK$2^2)))))))</f>
        <v>26.722894496018213</v>
      </c>
      <c r="X383" s="73">
        <f t="shared" si="248"/>
        <v>26.099292870496932</v>
      </c>
      <c r="AD383" s="73" t="s">
        <v>8</v>
      </c>
      <c r="AE383" s="73" t="s">
        <v>8</v>
      </c>
      <c r="AG383" t="s">
        <v>227</v>
      </c>
      <c r="AI383">
        <f t="shared" si="249"/>
        <v>0</v>
      </c>
      <c r="AJ383">
        <f t="shared" si="250"/>
        <v>0</v>
      </c>
      <c r="AK383">
        <f t="shared" si="251"/>
        <v>0</v>
      </c>
      <c r="AL383">
        <f t="shared" si="252"/>
        <v>0</v>
      </c>
      <c r="AM383">
        <f t="shared" si="241"/>
        <v>0</v>
      </c>
      <c r="AN383">
        <f t="shared" si="253"/>
        <v>0</v>
      </c>
      <c r="AO383">
        <f t="shared" si="238"/>
        <v>1</v>
      </c>
      <c r="AP383">
        <f t="shared" si="254"/>
        <v>0</v>
      </c>
      <c r="AQ383">
        <f t="shared" si="255"/>
        <v>0</v>
      </c>
      <c r="AR383">
        <f t="shared" si="242"/>
        <v>1</v>
      </c>
      <c r="AS383">
        <f t="shared" si="237"/>
        <v>0</v>
      </c>
      <c r="AT383">
        <f t="shared" si="236"/>
        <v>2</v>
      </c>
      <c r="AU383" t="str">
        <f t="shared" si="235"/>
        <v/>
      </c>
    </row>
    <row r="384" spans="1:47" x14ac:dyDescent="0.2">
      <c r="A384" t="s">
        <v>256</v>
      </c>
      <c r="B384" t="s">
        <v>577</v>
      </c>
      <c r="C384" t="s">
        <v>578</v>
      </c>
      <c r="D384">
        <v>1.665</v>
      </c>
      <c r="F384">
        <v>1.6719999999999999</v>
      </c>
      <c r="H384">
        <v>1.696</v>
      </c>
      <c r="J384" s="73">
        <f t="shared" si="239"/>
        <v>1.6662881959808797</v>
      </c>
      <c r="K384" s="73"/>
      <c r="L384" s="73">
        <f t="shared" si="240"/>
        <v>4.8560468385814293E-3</v>
      </c>
      <c r="M384" s="73"/>
      <c r="N384">
        <f>180-DEGREES(ACOS(((2*((((D384^2)/(F384^2))-1)/(((D384^2)/(H384^2))-1))))-1))</f>
        <v>57.408406509883676</v>
      </c>
      <c r="P384" t="s">
        <v>79</v>
      </c>
      <c r="Q384" s="37">
        <v>100</v>
      </c>
      <c r="R384" t="s">
        <v>230</v>
      </c>
      <c r="S384" t="s">
        <v>226</v>
      </c>
      <c r="T384">
        <v>0.58852179999999998</v>
      </c>
      <c r="U384">
        <v>0.76110230000000001</v>
      </c>
      <c r="V384">
        <v>-0.2727002</v>
      </c>
      <c r="W384" s="73">
        <f>IF((DEGREES(ACOS((T384*$BI$2+U384*$BJ$2+V384*$BK$2)/((SQRT(T384^2+U384^2+V384^2))*(SQRT($BI$2^2+$BJ$2^2+$BK$2^2))))))&gt;90,ABS(180-(DEGREES(ACOS((T384*$BI$2+U384*$BJ$2+V384*$BK$2)/((SQRT(T384^2+U384^2+V384^2))*(SQRT($BI$2^2+$BJ$2^2+$BK$2^2))))))),(DEGREES(ACOS((T384*$BI$2+U384*$BJ$2+V384*$BK$2)/((SQRT(T384^2+U384^2+V384^2))*(SQRT($BI$2^2+$BJ$2^2+$BK$2^2)))))))</f>
        <v>77.588003089518253</v>
      </c>
      <c r="X384" s="73">
        <f t="shared" si="248"/>
        <v>27.944283637528187</v>
      </c>
      <c r="AD384" s="73" t="s">
        <v>8</v>
      </c>
      <c r="AE384" s="73" t="s">
        <v>8</v>
      </c>
      <c r="AG384" t="s">
        <v>227</v>
      </c>
      <c r="AH384" t="s">
        <v>579</v>
      </c>
      <c r="AI384">
        <f t="shared" si="249"/>
        <v>0</v>
      </c>
      <c r="AJ384">
        <f t="shared" si="250"/>
        <v>0</v>
      </c>
      <c r="AK384">
        <f t="shared" si="251"/>
        <v>0</v>
      </c>
      <c r="AL384">
        <f t="shared" si="252"/>
        <v>0</v>
      </c>
      <c r="AM384">
        <f t="shared" si="241"/>
        <v>0</v>
      </c>
      <c r="AN384">
        <f t="shared" si="253"/>
        <v>0</v>
      </c>
      <c r="AO384">
        <f t="shared" si="238"/>
        <v>0</v>
      </c>
      <c r="AP384">
        <f t="shared" si="254"/>
        <v>0</v>
      </c>
      <c r="AQ384">
        <f t="shared" si="255"/>
        <v>0</v>
      </c>
      <c r="AR384">
        <f t="shared" si="242"/>
        <v>1</v>
      </c>
      <c r="AS384">
        <f t="shared" si="237"/>
        <v>0</v>
      </c>
      <c r="AT384">
        <f t="shared" si="236"/>
        <v>1</v>
      </c>
      <c r="AU384" t="str">
        <f t="shared" si="235"/>
        <v/>
      </c>
    </row>
    <row r="385" spans="1:47" x14ac:dyDescent="0.2">
      <c r="A385" t="s">
        <v>256</v>
      </c>
      <c r="B385" t="s">
        <v>577</v>
      </c>
      <c r="C385" t="s">
        <v>580</v>
      </c>
      <c r="D385">
        <f t="shared" ref="D385:D448" si="256">(($D$484-$D$384)/100)*(100-Q385)+$D$384</f>
        <v>1.6656200000000001</v>
      </c>
      <c r="F385">
        <f t="shared" ref="F385:F448" si="257">(($F$484-$F$384)/100)*(100-Q385)+$F$384</f>
        <v>1.6726299999999998</v>
      </c>
      <c r="H385">
        <f t="shared" ref="H385:H448" si="258">(($H$484-$H$384)/100)*(100-Q385)+$H$384</f>
        <v>1.6965999999999999</v>
      </c>
      <c r="J385" s="73">
        <f t="shared" si="239"/>
        <v>1.6669091157653568</v>
      </c>
      <c r="K385" s="73"/>
      <c r="L385" s="73">
        <f t="shared" si="240"/>
        <v>4.8638948087975642E-3</v>
      </c>
      <c r="M385" s="73"/>
      <c r="N385">
        <f t="shared" ref="N385:N448" si="259">180-DEGREES(ACOS(((2*((((D385^2)/(F385^2))-1)/(((D385^2)/(H385^2))-1))))-1))</f>
        <v>57.472404568299737</v>
      </c>
      <c r="P385" t="s">
        <v>79</v>
      </c>
      <c r="Q385" s="37">
        <v>99</v>
      </c>
      <c r="R385" t="s">
        <v>230</v>
      </c>
      <c r="S385" t="s">
        <v>226</v>
      </c>
      <c r="T385">
        <f t="shared" ref="T385:T448" si="260">(((Q385/100)*$T$384)+(((100-Q385)/100)*$T$484))/(SQRT((((Q385/100)*$T$384)+(((100-Q385)/100)*$T$484))^2+(((Q385/100)*$U$384)+(((100-Q385)/100)*$U$484))^2+(((Q385/100)*$V$384)+(((100-Q385)/100)*$V$484))^2))</f>
        <v>0.58796767448879339</v>
      </c>
      <c r="U385">
        <f t="shared" ref="U385:U448" si="261">(((Q385/100)*$U$384)+(((100-Q385)/100)*$U$484))/(SQRT((((Q385/100)*$T$384)+(((100-Q385)/100)*$T$484))^2+(((Q385/100)*$U$384)+(((100-Q385)/100)*$U$484))^2+(((Q385/100)*$V$384)+(((100-Q385)/100)*$V$484))^2))</f>
        <v>0.76132381782008285</v>
      </c>
      <c r="V385">
        <f t="shared" ref="V385:V448" si="262">(((Q385/100)*$V$384)+(((100-Q385)/100)*$V$484))/(SQRT((((Q385/100)*$T$384)+(((100-Q385)/100)*$T$484))^2+(((Q385/100)*$U$384)+(((100-Q385)/100)*$U$484))^2+(((Q385/100)*$V$384)+(((100-Q385)/100)*$V$484))^2))</f>
        <v>-0.27327652328016333</v>
      </c>
      <c r="W385" s="73">
        <f t="shared" ref="W385:W448" si="263">IF((DEGREES(ACOS((T385*$BI$2+U385*$BJ$2+V385*$BK$2)/((SQRT(T385^2+U385^2+V385^2))*(SQRT($BI$2^2+$BJ$2^2+$BK$2^2))))))&gt;90,ABS(180-(DEGREES(ACOS((T385*$BI$2+U385*$BJ$2+V385*$BK$2)/((SQRT(T385^2+U385^2+V385^2))*(SQRT($BI$2^2+$BJ$2^2+$BK$2^2))))))),(DEGREES(ACOS((T385*$BI$2+U385*$BJ$2+V385*$BK$2)/((SQRT(T385^2+U385^2+V385^2))*(SQRT($BI$2^2+$BJ$2^2+$BK$2^2)))))))</f>
        <v>77.619715364637131</v>
      </c>
      <c r="X385" s="73">
        <f t="shared" si="248"/>
        <v>27.985140234851173</v>
      </c>
      <c r="AD385" s="73" t="s">
        <v>8</v>
      </c>
      <c r="AE385" s="73" t="s">
        <v>8</v>
      </c>
      <c r="AG385" t="s">
        <v>227</v>
      </c>
      <c r="AH385" t="s">
        <v>579</v>
      </c>
      <c r="AI385">
        <f t="shared" si="249"/>
        <v>0</v>
      </c>
      <c r="AJ385">
        <f t="shared" si="250"/>
        <v>0</v>
      </c>
      <c r="AK385">
        <f t="shared" si="251"/>
        <v>0</v>
      </c>
      <c r="AL385">
        <f t="shared" si="252"/>
        <v>0</v>
      </c>
      <c r="AM385">
        <f t="shared" si="241"/>
        <v>0</v>
      </c>
      <c r="AN385">
        <f t="shared" si="253"/>
        <v>0</v>
      </c>
      <c r="AO385">
        <f t="shared" si="238"/>
        <v>0</v>
      </c>
      <c r="AP385">
        <f t="shared" si="254"/>
        <v>0</v>
      </c>
      <c r="AQ385">
        <f t="shared" si="255"/>
        <v>0</v>
      </c>
      <c r="AR385">
        <f t="shared" si="242"/>
        <v>1</v>
      </c>
      <c r="AS385">
        <f t="shared" si="237"/>
        <v>0</v>
      </c>
      <c r="AT385">
        <f t="shared" si="236"/>
        <v>1</v>
      </c>
      <c r="AU385" t="str">
        <f t="shared" si="235"/>
        <v/>
      </c>
    </row>
    <row r="386" spans="1:47" x14ac:dyDescent="0.2">
      <c r="A386" t="s">
        <v>256</v>
      </c>
      <c r="B386" t="s">
        <v>577</v>
      </c>
      <c r="C386" t="s">
        <v>581</v>
      </c>
      <c r="D386">
        <f t="shared" si="256"/>
        <v>1.6662399999999999</v>
      </c>
      <c r="F386">
        <f t="shared" si="257"/>
        <v>1.67326</v>
      </c>
      <c r="H386">
        <f t="shared" si="258"/>
        <v>1.6972</v>
      </c>
      <c r="J386" s="73">
        <f t="shared" si="239"/>
        <v>1.6675300355137641</v>
      </c>
      <c r="K386" s="73"/>
      <c r="L386" s="73">
        <f t="shared" si="240"/>
        <v>4.8717428043536515E-3</v>
      </c>
      <c r="M386" s="73"/>
      <c r="N386">
        <f t="shared" si="259"/>
        <v>57.536437406450986</v>
      </c>
      <c r="P386" t="s">
        <v>79</v>
      </c>
      <c r="Q386" s="37">
        <v>98</v>
      </c>
      <c r="R386" t="s">
        <v>230</v>
      </c>
      <c r="S386" t="s">
        <v>226</v>
      </c>
      <c r="T386">
        <f t="shared" si="260"/>
        <v>0.58741311246850991</v>
      </c>
      <c r="U386">
        <f t="shared" si="261"/>
        <v>0.76154483387045735</v>
      </c>
      <c r="V386">
        <f t="shared" si="262"/>
        <v>-0.27385270001457918</v>
      </c>
      <c r="W386" s="73">
        <f t="shared" si="263"/>
        <v>77.651434585807067</v>
      </c>
      <c r="X386" s="73">
        <f t="shared" si="248"/>
        <v>28.02601895441088</v>
      </c>
      <c r="AD386" s="73" t="s">
        <v>8</v>
      </c>
      <c r="AE386" s="73" t="s">
        <v>8</v>
      </c>
      <c r="AG386" t="s">
        <v>227</v>
      </c>
      <c r="AH386" t="s">
        <v>579</v>
      </c>
      <c r="AI386">
        <f t="shared" si="249"/>
        <v>0</v>
      </c>
      <c r="AJ386">
        <f t="shared" si="250"/>
        <v>0</v>
      </c>
      <c r="AK386">
        <f t="shared" si="251"/>
        <v>0</v>
      </c>
      <c r="AL386">
        <f t="shared" si="252"/>
        <v>0</v>
      </c>
      <c r="AM386">
        <f t="shared" si="241"/>
        <v>0</v>
      </c>
      <c r="AN386">
        <f t="shared" si="253"/>
        <v>0</v>
      </c>
      <c r="AO386">
        <f t="shared" si="238"/>
        <v>0</v>
      </c>
      <c r="AP386">
        <f t="shared" si="254"/>
        <v>0</v>
      </c>
      <c r="AQ386">
        <f t="shared" si="255"/>
        <v>0</v>
      </c>
      <c r="AR386">
        <f t="shared" si="242"/>
        <v>1</v>
      </c>
      <c r="AS386">
        <f t="shared" si="237"/>
        <v>0</v>
      </c>
      <c r="AT386">
        <f t="shared" si="236"/>
        <v>1</v>
      </c>
      <c r="AU386" t="str">
        <f t="shared" si="235"/>
        <v/>
      </c>
    </row>
    <row r="387" spans="1:47" x14ac:dyDescent="0.2">
      <c r="A387" t="s">
        <v>256</v>
      </c>
      <c r="B387" t="s">
        <v>577</v>
      </c>
      <c r="C387" t="s">
        <v>582</v>
      </c>
      <c r="D387">
        <f t="shared" si="256"/>
        <v>1.66686</v>
      </c>
      <c r="F387">
        <f t="shared" si="257"/>
        <v>1.6738899999999999</v>
      </c>
      <c r="H387">
        <f t="shared" si="258"/>
        <v>1.6978</v>
      </c>
      <c r="J387" s="73">
        <f t="shared" si="239"/>
        <v>1.6681509552261404</v>
      </c>
      <c r="K387" s="73"/>
      <c r="L387" s="73">
        <f t="shared" si="240"/>
        <v>4.8795908252223796E-3</v>
      </c>
      <c r="M387" s="73"/>
      <c r="N387">
        <f t="shared" si="259"/>
        <v>57.600505188294221</v>
      </c>
      <c r="P387" t="s">
        <v>79</v>
      </c>
      <c r="Q387" s="37">
        <v>97</v>
      </c>
      <c r="R387" t="s">
        <v>230</v>
      </c>
      <c r="S387" t="s">
        <v>226</v>
      </c>
      <c r="T387">
        <f t="shared" si="260"/>
        <v>0.5868581093436247</v>
      </c>
      <c r="U387">
        <f t="shared" si="261"/>
        <v>0.76176534027661336</v>
      </c>
      <c r="V387">
        <f t="shared" si="262"/>
        <v>-0.27442872635874277</v>
      </c>
      <c r="W387" s="73">
        <f t="shared" si="263"/>
        <v>77.683160696674875</v>
      </c>
      <c r="X387" s="73">
        <f t="shared" si="248"/>
        <v>28.066919658994596</v>
      </c>
      <c r="AD387" s="73" t="s">
        <v>8</v>
      </c>
      <c r="AE387" s="73" t="s">
        <v>8</v>
      </c>
      <c r="AG387" t="s">
        <v>227</v>
      </c>
      <c r="AH387" t="s">
        <v>579</v>
      </c>
      <c r="AI387">
        <f t="shared" si="249"/>
        <v>0</v>
      </c>
      <c r="AJ387">
        <f t="shared" si="250"/>
        <v>0</v>
      </c>
      <c r="AK387">
        <f t="shared" si="251"/>
        <v>0</v>
      </c>
      <c r="AL387">
        <f t="shared" si="252"/>
        <v>0</v>
      </c>
      <c r="AM387">
        <f t="shared" si="241"/>
        <v>0</v>
      </c>
      <c r="AN387">
        <f t="shared" si="253"/>
        <v>0</v>
      </c>
      <c r="AO387">
        <f t="shared" si="238"/>
        <v>0</v>
      </c>
      <c r="AP387">
        <f t="shared" si="254"/>
        <v>0</v>
      </c>
      <c r="AQ387">
        <f t="shared" si="255"/>
        <v>0</v>
      </c>
      <c r="AR387">
        <f t="shared" si="242"/>
        <v>1</v>
      </c>
      <c r="AS387">
        <f t="shared" si="237"/>
        <v>0</v>
      </c>
      <c r="AT387">
        <f t="shared" si="236"/>
        <v>1</v>
      </c>
      <c r="AU387" t="str">
        <f t="shared" ref="AU387:AU450" si="264">IF(AT387=$AT$729,AS387,"")</f>
        <v/>
      </c>
    </row>
    <row r="388" spans="1:47" x14ac:dyDescent="0.2">
      <c r="A388" t="s">
        <v>256</v>
      </c>
      <c r="B388" t="s">
        <v>577</v>
      </c>
      <c r="C388" t="s">
        <v>583</v>
      </c>
      <c r="D388">
        <f t="shared" si="256"/>
        <v>1.6674800000000001</v>
      </c>
      <c r="F388">
        <f t="shared" si="257"/>
        <v>1.67452</v>
      </c>
      <c r="H388">
        <f t="shared" si="258"/>
        <v>1.6983999999999999</v>
      </c>
      <c r="J388" s="73">
        <f t="shared" si="239"/>
        <v>1.6687718749025242</v>
      </c>
      <c r="K388" s="73"/>
      <c r="L388" s="73">
        <f t="shared" si="240"/>
        <v>4.8874388713771033E-3</v>
      </c>
      <c r="M388" s="73"/>
      <c r="N388">
        <f t="shared" si="259"/>
        <v>57.664608078008229</v>
      </c>
      <c r="P388" t="s">
        <v>79</v>
      </c>
      <c r="Q388" s="37">
        <v>96</v>
      </c>
      <c r="R388" t="s">
        <v>230</v>
      </c>
      <c r="S388" t="s">
        <v>226</v>
      </c>
      <c r="T388">
        <f t="shared" si="260"/>
        <v>0.58630266617741877</v>
      </c>
      <c r="U388">
        <f t="shared" si="261"/>
        <v>0.76198533648149691</v>
      </c>
      <c r="V388">
        <f t="shared" si="262"/>
        <v>-0.27500460108956398</v>
      </c>
      <c r="W388" s="73">
        <f t="shared" si="263"/>
        <v>77.714893640848857</v>
      </c>
      <c r="X388" s="73">
        <f t="shared" si="248"/>
        <v>28.107842211682566</v>
      </c>
      <c r="AD388" s="73" t="s">
        <v>8</v>
      </c>
      <c r="AE388" s="73" t="s">
        <v>8</v>
      </c>
      <c r="AG388" t="s">
        <v>227</v>
      </c>
      <c r="AH388" t="s">
        <v>579</v>
      </c>
      <c r="AI388">
        <f t="shared" si="249"/>
        <v>0</v>
      </c>
      <c r="AJ388">
        <f t="shared" si="250"/>
        <v>0</v>
      </c>
      <c r="AK388">
        <f t="shared" si="251"/>
        <v>0</v>
      </c>
      <c r="AL388">
        <f t="shared" si="252"/>
        <v>0</v>
      </c>
      <c r="AM388">
        <f t="shared" si="241"/>
        <v>0</v>
      </c>
      <c r="AN388">
        <f t="shared" si="253"/>
        <v>0</v>
      </c>
      <c r="AO388">
        <f t="shared" si="238"/>
        <v>0</v>
      </c>
      <c r="AP388">
        <f t="shared" si="254"/>
        <v>0</v>
      </c>
      <c r="AQ388">
        <f t="shared" si="255"/>
        <v>0</v>
      </c>
      <c r="AR388">
        <f t="shared" si="242"/>
        <v>1</v>
      </c>
      <c r="AS388">
        <f t="shared" si="237"/>
        <v>0</v>
      </c>
      <c r="AT388">
        <f t="shared" ref="AT388:AT451" si="265">IFERROR(AI388+AJ388+AK388+AN388+AO388+AP388+AQ388+AR388+AM388+AL388,0)</f>
        <v>1</v>
      </c>
      <c r="AU388" t="str">
        <f t="shared" si="264"/>
        <v/>
      </c>
    </row>
    <row r="389" spans="1:47" x14ac:dyDescent="0.2">
      <c r="A389" t="s">
        <v>256</v>
      </c>
      <c r="B389" t="s">
        <v>577</v>
      </c>
      <c r="C389" t="s">
        <v>584</v>
      </c>
      <c r="D389">
        <f t="shared" si="256"/>
        <v>1.6681000000000001</v>
      </c>
      <c r="F389">
        <f t="shared" si="257"/>
        <v>1.6751499999999999</v>
      </c>
      <c r="H389">
        <f t="shared" si="258"/>
        <v>1.6989999999999998</v>
      </c>
      <c r="J389" s="73">
        <f t="shared" si="239"/>
        <v>1.6693927945429541</v>
      </c>
      <c r="K389" s="73"/>
      <c r="L389" s="73">
        <f t="shared" si="240"/>
        <v>4.8952869427911772E-3</v>
      </c>
      <c r="M389" s="73"/>
      <c r="N389">
        <f t="shared" si="259"/>
        <v>57.728746239988226</v>
      </c>
      <c r="P389" t="s">
        <v>79</v>
      </c>
      <c r="Q389" s="37">
        <v>95</v>
      </c>
      <c r="R389" t="s">
        <v>230</v>
      </c>
      <c r="S389" t="s">
        <v>226</v>
      </c>
      <c r="T389">
        <f t="shared" si="260"/>
        <v>0.58574678403610725</v>
      </c>
      <c r="U389">
        <f t="shared" si="261"/>
        <v>0.7622048219311075</v>
      </c>
      <c r="V389">
        <f t="shared" si="262"/>
        <v>-0.27558032298465468</v>
      </c>
      <c r="W389" s="73">
        <f t="shared" si="263"/>
        <v>77.746633361899313</v>
      </c>
      <c r="X389" s="73">
        <f t="shared" si="248"/>
        <v>28.148786475847086</v>
      </c>
      <c r="AD389" s="73" t="s">
        <v>8</v>
      </c>
      <c r="AE389" s="73" t="s">
        <v>8</v>
      </c>
      <c r="AG389" t="s">
        <v>227</v>
      </c>
      <c r="AH389" t="s">
        <v>579</v>
      </c>
      <c r="AI389">
        <f t="shared" si="249"/>
        <v>0</v>
      </c>
      <c r="AJ389">
        <f t="shared" si="250"/>
        <v>0</v>
      </c>
      <c r="AK389">
        <f t="shared" si="251"/>
        <v>0</v>
      </c>
      <c r="AL389">
        <f t="shared" si="252"/>
        <v>0</v>
      </c>
      <c r="AM389">
        <f t="shared" si="241"/>
        <v>0</v>
      </c>
      <c r="AN389">
        <f t="shared" si="253"/>
        <v>0</v>
      </c>
      <c r="AO389">
        <f t="shared" si="238"/>
        <v>0</v>
      </c>
      <c r="AP389">
        <f t="shared" si="254"/>
        <v>0</v>
      </c>
      <c r="AQ389">
        <f t="shared" si="255"/>
        <v>0</v>
      </c>
      <c r="AR389">
        <f t="shared" si="242"/>
        <v>1</v>
      </c>
      <c r="AS389">
        <f t="shared" ref="AS389:AS452" si="266">IF(AT389=$AT$729,C389,0)</f>
        <v>0</v>
      </c>
      <c r="AT389">
        <f t="shared" si="265"/>
        <v>1</v>
      </c>
      <c r="AU389" t="str">
        <f t="shared" si="264"/>
        <v/>
      </c>
    </row>
    <row r="390" spans="1:47" x14ac:dyDescent="0.2">
      <c r="A390" t="s">
        <v>256</v>
      </c>
      <c r="B390" t="s">
        <v>577</v>
      </c>
      <c r="C390" t="s">
        <v>585</v>
      </c>
      <c r="D390">
        <f t="shared" si="256"/>
        <v>1.66872</v>
      </c>
      <c r="F390">
        <f t="shared" si="257"/>
        <v>1.67578</v>
      </c>
      <c r="H390">
        <f t="shared" si="258"/>
        <v>1.6996</v>
      </c>
      <c r="J390" s="73">
        <f t="shared" si="239"/>
        <v>1.6700137141474674</v>
      </c>
      <c r="K390" s="73"/>
      <c r="L390" s="73">
        <f t="shared" si="240"/>
        <v>4.9031350394399542E-3</v>
      </c>
      <c r="M390" s="73"/>
      <c r="N390">
        <f t="shared" si="259"/>
        <v>57.792919838853948</v>
      </c>
      <c r="P390" t="s">
        <v>79</v>
      </c>
      <c r="Q390" s="37">
        <v>94</v>
      </c>
      <c r="R390" t="s">
        <v>230</v>
      </c>
      <c r="S390" t="s">
        <v>226</v>
      </c>
      <c r="T390">
        <f t="shared" si="260"/>
        <v>0.58519046398882912</v>
      </c>
      <c r="U390">
        <f t="shared" si="261"/>
        <v>0.76242379607450506</v>
      </c>
      <c r="V390">
        <f t="shared" si="262"/>
        <v>-0.27615589082234071</v>
      </c>
      <c r="W390" s="73">
        <f t="shared" si="263"/>
        <v>77.778379803359073</v>
      </c>
      <c r="X390" s="73">
        <f t="shared" si="248"/>
        <v>28.189752315151672</v>
      </c>
      <c r="AD390" s="73" t="s">
        <v>8</v>
      </c>
      <c r="AE390" s="73" t="s">
        <v>8</v>
      </c>
      <c r="AG390" t="s">
        <v>227</v>
      </c>
      <c r="AH390" t="s">
        <v>579</v>
      </c>
      <c r="AI390">
        <f t="shared" si="249"/>
        <v>0</v>
      </c>
      <c r="AJ390">
        <f t="shared" si="250"/>
        <v>0</v>
      </c>
      <c r="AK390">
        <f t="shared" si="251"/>
        <v>0</v>
      </c>
      <c r="AL390">
        <f t="shared" si="252"/>
        <v>0</v>
      </c>
      <c r="AM390">
        <f t="shared" si="241"/>
        <v>0</v>
      </c>
      <c r="AN390">
        <f t="shared" si="253"/>
        <v>0</v>
      </c>
      <c r="AO390">
        <f t="shared" si="238"/>
        <v>0</v>
      </c>
      <c r="AP390">
        <f t="shared" si="254"/>
        <v>0</v>
      </c>
      <c r="AQ390">
        <f t="shared" si="255"/>
        <v>0</v>
      </c>
      <c r="AR390">
        <f t="shared" si="242"/>
        <v>1</v>
      </c>
      <c r="AS390">
        <f t="shared" si="266"/>
        <v>0</v>
      </c>
      <c r="AT390">
        <f t="shared" si="265"/>
        <v>1</v>
      </c>
      <c r="AU390" t="str">
        <f t="shared" si="264"/>
        <v/>
      </c>
    </row>
    <row r="391" spans="1:47" x14ac:dyDescent="0.2">
      <c r="A391" t="s">
        <v>256</v>
      </c>
      <c r="B391" t="s">
        <v>577</v>
      </c>
      <c r="C391" t="s">
        <v>586</v>
      </c>
      <c r="D391">
        <f t="shared" si="256"/>
        <v>1.66934</v>
      </c>
      <c r="F391">
        <f t="shared" si="257"/>
        <v>1.67641</v>
      </c>
      <c r="H391">
        <f t="shared" si="258"/>
        <v>1.7001999999999999</v>
      </c>
      <c r="J391" s="73">
        <f t="shared" si="239"/>
        <v>1.6706346337161035</v>
      </c>
      <c r="K391" s="73"/>
      <c r="L391" s="73">
        <f t="shared" si="240"/>
        <v>4.9109831612945687E-3</v>
      </c>
      <c r="M391" s="73"/>
      <c r="N391">
        <f t="shared" si="259"/>
        <v>57.857129039448068</v>
      </c>
      <c r="P391" t="s">
        <v>79</v>
      </c>
      <c r="Q391" s="37">
        <v>93</v>
      </c>
      <c r="R391" t="s">
        <v>230</v>
      </c>
      <c r="S391" t="s">
        <v>226</v>
      </c>
      <c r="T391">
        <f t="shared" si="260"/>
        <v>0.58463370710763696</v>
      </c>
      <c r="U391">
        <f t="shared" si="261"/>
        <v>0.76264225836381561</v>
      </c>
      <c r="V391">
        <f t="shared" si="262"/>
        <v>-0.27673130338167545</v>
      </c>
      <c r="W391" s="73">
        <f t="shared" si="263"/>
        <v>77.810132908723901</v>
      </c>
      <c r="X391" s="73">
        <f t="shared" si="248"/>
        <v>28.230739593550123</v>
      </c>
      <c r="AD391" s="73" t="s">
        <v>8</v>
      </c>
      <c r="AE391" s="73" t="s">
        <v>8</v>
      </c>
      <c r="AG391" t="s">
        <v>227</v>
      </c>
      <c r="AH391" t="s">
        <v>579</v>
      </c>
      <c r="AI391">
        <f t="shared" si="249"/>
        <v>0</v>
      </c>
      <c r="AJ391">
        <f t="shared" si="250"/>
        <v>0</v>
      </c>
      <c r="AK391">
        <f t="shared" si="251"/>
        <v>0</v>
      </c>
      <c r="AL391">
        <f t="shared" si="252"/>
        <v>0</v>
      </c>
      <c r="AM391">
        <f t="shared" si="241"/>
        <v>0</v>
      </c>
      <c r="AN391">
        <f t="shared" si="253"/>
        <v>0</v>
      </c>
      <c r="AO391">
        <f t="shared" si="238"/>
        <v>0</v>
      </c>
      <c r="AP391">
        <f t="shared" si="254"/>
        <v>0</v>
      </c>
      <c r="AQ391">
        <f t="shared" si="255"/>
        <v>0</v>
      </c>
      <c r="AR391">
        <f t="shared" si="242"/>
        <v>1</v>
      </c>
      <c r="AS391">
        <f t="shared" si="266"/>
        <v>0</v>
      </c>
      <c r="AT391">
        <f t="shared" si="265"/>
        <v>1</v>
      </c>
      <c r="AU391" t="str">
        <f t="shared" si="264"/>
        <v/>
      </c>
    </row>
    <row r="392" spans="1:47" x14ac:dyDescent="0.2">
      <c r="A392" t="s">
        <v>256</v>
      </c>
      <c r="B392" t="s">
        <v>577</v>
      </c>
      <c r="C392" t="s">
        <v>587</v>
      </c>
      <c r="D392">
        <f t="shared" si="256"/>
        <v>1.6699600000000001</v>
      </c>
      <c r="F392">
        <f t="shared" si="257"/>
        <v>1.6770399999999999</v>
      </c>
      <c r="H392">
        <f t="shared" si="258"/>
        <v>1.7007999999999999</v>
      </c>
      <c r="J392" s="73">
        <f t="shared" si="239"/>
        <v>1.6712555532489002</v>
      </c>
      <c r="K392" s="73"/>
      <c r="L392" s="73">
        <f t="shared" si="240"/>
        <v>4.9188313083301516E-3</v>
      </c>
      <c r="M392" s="73"/>
      <c r="N392">
        <f t="shared" si="259"/>
        <v>57.921374006843408</v>
      </c>
      <c r="P392" t="s">
        <v>79</v>
      </c>
      <c r="Q392" s="37">
        <v>92</v>
      </c>
      <c r="R392" t="s">
        <v>230</v>
      </c>
      <c r="S392" t="s">
        <v>226</v>
      </c>
      <c r="T392">
        <f t="shared" si="260"/>
        <v>0.58407651446748721</v>
      </c>
      <c r="U392">
        <f t="shared" si="261"/>
        <v>0.76286020825423917</v>
      </c>
      <c r="V392">
        <f t="shared" si="262"/>
        <v>-0.27730655944245203</v>
      </c>
      <c r="W392" s="73">
        <f t="shared" si="263"/>
        <v>77.841892621453141</v>
      </c>
      <c r="X392" s="73">
        <f t="shared" si="248"/>
        <v>28.271748175285662</v>
      </c>
      <c r="AD392" s="73" t="s">
        <v>8</v>
      </c>
      <c r="AE392" s="73" t="s">
        <v>8</v>
      </c>
      <c r="AG392" t="s">
        <v>227</v>
      </c>
      <c r="AH392" t="s">
        <v>579</v>
      </c>
      <c r="AI392">
        <f t="shared" si="249"/>
        <v>0</v>
      </c>
      <c r="AJ392">
        <f t="shared" si="250"/>
        <v>0</v>
      </c>
      <c r="AK392">
        <f t="shared" si="251"/>
        <v>0</v>
      </c>
      <c r="AL392">
        <f t="shared" si="252"/>
        <v>0</v>
      </c>
      <c r="AM392">
        <f t="shared" si="241"/>
        <v>0</v>
      </c>
      <c r="AN392">
        <f t="shared" si="253"/>
        <v>0</v>
      </c>
      <c r="AO392">
        <f t="shared" si="238"/>
        <v>0</v>
      </c>
      <c r="AP392">
        <f t="shared" si="254"/>
        <v>0</v>
      </c>
      <c r="AQ392">
        <f t="shared" si="255"/>
        <v>0</v>
      </c>
      <c r="AR392">
        <f t="shared" si="242"/>
        <v>1</v>
      </c>
      <c r="AS392">
        <f t="shared" si="266"/>
        <v>0</v>
      </c>
      <c r="AT392">
        <f t="shared" si="265"/>
        <v>1</v>
      </c>
      <c r="AU392" t="str">
        <f t="shared" si="264"/>
        <v/>
      </c>
    </row>
    <row r="393" spans="1:47" x14ac:dyDescent="0.2">
      <c r="A393" t="s">
        <v>256</v>
      </c>
      <c r="B393" t="s">
        <v>577</v>
      </c>
      <c r="C393" t="s">
        <v>588</v>
      </c>
      <c r="D393">
        <f t="shared" si="256"/>
        <v>1.67058</v>
      </c>
      <c r="F393">
        <f t="shared" si="257"/>
        <v>1.67767</v>
      </c>
      <c r="H393">
        <f t="shared" si="258"/>
        <v>1.7014</v>
      </c>
      <c r="J393" s="73">
        <f t="shared" si="239"/>
        <v>1.6718764727458961</v>
      </c>
      <c r="K393" s="73"/>
      <c r="L393" s="73">
        <f t="shared" si="240"/>
        <v>4.9266794805193914E-3</v>
      </c>
      <c r="M393" s="73"/>
      <c r="N393">
        <f t="shared" si="259"/>
        <v>57.985654906340713</v>
      </c>
      <c r="P393" t="s">
        <v>79</v>
      </c>
      <c r="Q393" s="37">
        <v>91</v>
      </c>
      <c r="R393" t="s">
        <v>230</v>
      </c>
      <c r="S393" t="s">
        <v>226</v>
      </c>
      <c r="T393">
        <f t="shared" si="260"/>
        <v>0.58351888714622913</v>
      </c>
      <c r="U393">
        <f t="shared" si="261"/>
        <v>0.76307764520405508</v>
      </c>
      <c r="V393">
        <f t="shared" si="262"/>
        <v>-0.27788165778521706</v>
      </c>
      <c r="W393" s="73">
        <f t="shared" si="263"/>
        <v>77.873658884970112</v>
      </c>
      <c r="X393" s="73">
        <f t="shared" si="248"/>
        <v>28.31277792489017</v>
      </c>
      <c r="AD393" s="73" t="s">
        <v>8</v>
      </c>
      <c r="AE393" s="73" t="s">
        <v>8</v>
      </c>
      <c r="AG393" t="s">
        <v>227</v>
      </c>
      <c r="AH393" t="s">
        <v>579</v>
      </c>
      <c r="AI393">
        <f t="shared" si="249"/>
        <v>0</v>
      </c>
      <c r="AJ393">
        <f t="shared" si="250"/>
        <v>0</v>
      </c>
      <c r="AK393">
        <f t="shared" si="251"/>
        <v>0</v>
      </c>
      <c r="AL393">
        <f t="shared" si="252"/>
        <v>0</v>
      </c>
      <c r="AM393">
        <f t="shared" si="241"/>
        <v>0</v>
      </c>
      <c r="AN393">
        <f t="shared" si="253"/>
        <v>0</v>
      </c>
      <c r="AO393">
        <f t="shared" si="238"/>
        <v>0</v>
      </c>
      <c r="AP393">
        <f t="shared" si="254"/>
        <v>0</v>
      </c>
      <c r="AQ393">
        <f t="shared" si="255"/>
        <v>0</v>
      </c>
      <c r="AR393">
        <f t="shared" si="242"/>
        <v>1</v>
      </c>
      <c r="AS393">
        <f t="shared" si="266"/>
        <v>0</v>
      </c>
      <c r="AT393">
        <f t="shared" si="265"/>
        <v>1</v>
      </c>
      <c r="AU393" t="str">
        <f t="shared" si="264"/>
        <v/>
      </c>
    </row>
    <row r="394" spans="1:47" x14ac:dyDescent="0.2">
      <c r="A394" t="s">
        <v>256</v>
      </c>
      <c r="B394" t="s">
        <v>577</v>
      </c>
      <c r="C394" t="s">
        <v>589</v>
      </c>
      <c r="D394">
        <f t="shared" si="256"/>
        <v>1.6712</v>
      </c>
      <c r="F394">
        <f t="shared" si="257"/>
        <v>1.6782999999999999</v>
      </c>
      <c r="H394">
        <f t="shared" si="258"/>
        <v>1.702</v>
      </c>
      <c r="J394" s="73">
        <f t="shared" si="239"/>
        <v>1.6724973922071285</v>
      </c>
      <c r="K394" s="73"/>
      <c r="L394" s="73">
        <f t="shared" si="240"/>
        <v>4.9345276778367531E-3</v>
      </c>
      <c r="M394" s="73"/>
      <c r="N394">
        <f t="shared" si="259"/>
        <v>58.049971903473136</v>
      </c>
      <c r="P394" t="s">
        <v>79</v>
      </c>
      <c r="Q394" s="37">
        <v>90</v>
      </c>
      <c r="R394" t="s">
        <v>230</v>
      </c>
      <c r="S394" t="s">
        <v>226</v>
      </c>
      <c r="T394">
        <f t="shared" si="260"/>
        <v>0.58296082622459511</v>
      </c>
      <c r="U394">
        <f t="shared" si="261"/>
        <v>0.76329456867462986</v>
      </c>
      <c r="V394">
        <f t="shared" si="262"/>
        <v>-0.27845659719128257</v>
      </c>
      <c r="W394" s="73">
        <f t="shared" si="263"/>
        <v>77.905431642662691</v>
      </c>
      <c r="X394" s="73">
        <f t="shared" si="248"/>
        <v>28.353828707183169</v>
      </c>
      <c r="AD394" s="73" t="s">
        <v>8</v>
      </c>
      <c r="AE394" s="73" t="s">
        <v>8</v>
      </c>
      <c r="AG394" t="s">
        <v>227</v>
      </c>
      <c r="AH394" t="s">
        <v>579</v>
      </c>
      <c r="AI394">
        <f t="shared" si="249"/>
        <v>0</v>
      </c>
      <c r="AJ394">
        <f t="shared" si="250"/>
        <v>0</v>
      </c>
      <c r="AK394">
        <f t="shared" si="251"/>
        <v>0</v>
      </c>
      <c r="AL394">
        <f t="shared" si="252"/>
        <v>0</v>
      </c>
      <c r="AM394">
        <f t="shared" si="241"/>
        <v>0</v>
      </c>
      <c r="AN394">
        <f t="shared" si="253"/>
        <v>0</v>
      </c>
      <c r="AO394">
        <f t="shared" si="238"/>
        <v>0</v>
      </c>
      <c r="AP394">
        <f t="shared" si="254"/>
        <v>0</v>
      </c>
      <c r="AQ394">
        <f t="shared" si="255"/>
        <v>0</v>
      </c>
      <c r="AR394">
        <f t="shared" si="242"/>
        <v>1</v>
      </c>
      <c r="AS394">
        <f t="shared" si="266"/>
        <v>0</v>
      </c>
      <c r="AT394">
        <f t="shared" si="265"/>
        <v>1</v>
      </c>
      <c r="AU394" t="str">
        <f t="shared" si="264"/>
        <v/>
      </c>
    </row>
    <row r="395" spans="1:47" x14ac:dyDescent="0.2">
      <c r="A395" t="s">
        <v>256</v>
      </c>
      <c r="B395" t="s">
        <v>577</v>
      </c>
      <c r="C395" t="s">
        <v>590</v>
      </c>
      <c r="D395">
        <f t="shared" si="256"/>
        <v>1.6718200000000001</v>
      </c>
      <c r="F395">
        <f t="shared" si="257"/>
        <v>1.67893</v>
      </c>
      <c r="H395">
        <f t="shared" si="258"/>
        <v>1.7025999999999999</v>
      </c>
      <c r="J395" s="73">
        <f t="shared" si="239"/>
        <v>1.6731183116326369</v>
      </c>
      <c r="K395" s="73"/>
      <c r="L395" s="73">
        <f t="shared" si="240"/>
        <v>4.9423759002553691E-3</v>
      </c>
      <c r="M395" s="73"/>
      <c r="N395">
        <f t="shared" si="259"/>
        <v>58.114325164011007</v>
      </c>
      <c r="P395" t="s">
        <v>79</v>
      </c>
      <c r="Q395" s="37">
        <v>89</v>
      </c>
      <c r="R395" t="s">
        <v>230</v>
      </c>
      <c r="S395" t="s">
        <v>226</v>
      </c>
      <c r="T395">
        <f t="shared" si="260"/>
        <v>0.58240233278619025</v>
      </c>
      <c r="U395">
        <f t="shared" si="261"/>
        <v>0.76351097813042201</v>
      </c>
      <c r="V395">
        <f t="shared" si="262"/>
        <v>-0.27903137644273945</v>
      </c>
      <c r="W395" s="73">
        <f t="shared" si="263"/>
        <v>77.937210837883711</v>
      </c>
      <c r="X395" s="73">
        <f t="shared" si="248"/>
        <v>28.394900387271033</v>
      </c>
      <c r="AD395" s="73" t="s">
        <v>8</v>
      </c>
      <c r="AE395" s="73" t="s">
        <v>8</v>
      </c>
      <c r="AG395" t="s">
        <v>227</v>
      </c>
      <c r="AH395" t="s">
        <v>579</v>
      </c>
      <c r="AI395">
        <f t="shared" si="249"/>
        <v>0</v>
      </c>
      <c r="AJ395">
        <f t="shared" si="250"/>
        <v>0</v>
      </c>
      <c r="AK395">
        <f t="shared" si="251"/>
        <v>0</v>
      </c>
      <c r="AL395">
        <f t="shared" si="252"/>
        <v>0</v>
      </c>
      <c r="AM395">
        <f t="shared" si="241"/>
        <v>0</v>
      </c>
      <c r="AN395">
        <f t="shared" si="253"/>
        <v>0</v>
      </c>
      <c r="AO395">
        <f t="shared" si="238"/>
        <v>0</v>
      </c>
      <c r="AP395">
        <f t="shared" si="254"/>
        <v>0</v>
      </c>
      <c r="AQ395">
        <f t="shared" si="255"/>
        <v>0</v>
      </c>
      <c r="AR395">
        <f t="shared" si="242"/>
        <v>1</v>
      </c>
      <c r="AS395">
        <f t="shared" si="266"/>
        <v>0</v>
      </c>
      <c r="AT395">
        <f t="shared" si="265"/>
        <v>1</v>
      </c>
      <c r="AU395" t="str">
        <f t="shared" si="264"/>
        <v/>
      </c>
    </row>
    <row r="396" spans="1:47" x14ac:dyDescent="0.2">
      <c r="A396" t="s">
        <v>256</v>
      </c>
      <c r="B396" t="s">
        <v>577</v>
      </c>
      <c r="C396" t="s">
        <v>591</v>
      </c>
      <c r="D396">
        <f t="shared" si="256"/>
        <v>1.6724400000000001</v>
      </c>
      <c r="F396">
        <f t="shared" si="257"/>
        <v>1.6795599999999999</v>
      </c>
      <c r="H396">
        <f t="shared" si="258"/>
        <v>1.7032</v>
      </c>
      <c r="J396" s="73">
        <f t="shared" si="239"/>
        <v>1.6737392310224579</v>
      </c>
      <c r="K396" s="73"/>
      <c r="L396" s="73">
        <f t="shared" si="240"/>
        <v>4.9502241477492603E-3</v>
      </c>
      <c r="M396" s="73"/>
      <c r="N396">
        <f t="shared" si="259"/>
        <v>58.178714853960173</v>
      </c>
      <c r="P396" t="s">
        <v>79</v>
      </c>
      <c r="Q396" s="37">
        <v>88</v>
      </c>
      <c r="R396" t="s">
        <v>230</v>
      </c>
      <c r="S396" t="s">
        <v>226</v>
      </c>
      <c r="T396">
        <f t="shared" si="260"/>
        <v>0.58184340791748168</v>
      </c>
      <c r="U396">
        <f t="shared" si="261"/>
        <v>0.76372687303899012</v>
      </c>
      <c r="V396">
        <f t="shared" si="262"/>
        <v>-0.27960599432247019</v>
      </c>
      <c r="W396" s="73">
        <f t="shared" si="263"/>
        <v>77.968996413951643</v>
      </c>
      <c r="X396" s="73">
        <f t="shared" si="248"/>
        <v>28.435992830546251</v>
      </c>
      <c r="AD396" s="73" t="s">
        <v>8</v>
      </c>
      <c r="AE396" s="73" t="s">
        <v>8</v>
      </c>
      <c r="AG396" t="s">
        <v>227</v>
      </c>
      <c r="AH396" t="s">
        <v>579</v>
      </c>
      <c r="AI396">
        <f t="shared" si="249"/>
        <v>0</v>
      </c>
      <c r="AJ396">
        <f t="shared" si="250"/>
        <v>0</v>
      </c>
      <c r="AK396">
        <f t="shared" si="251"/>
        <v>0</v>
      </c>
      <c r="AL396">
        <f t="shared" si="252"/>
        <v>0</v>
      </c>
      <c r="AM396">
        <f t="shared" si="241"/>
        <v>0</v>
      </c>
      <c r="AN396">
        <f t="shared" si="253"/>
        <v>0</v>
      </c>
      <c r="AO396">
        <f t="shared" si="238"/>
        <v>0</v>
      </c>
      <c r="AP396">
        <f t="shared" si="254"/>
        <v>0</v>
      </c>
      <c r="AQ396">
        <f t="shared" si="255"/>
        <v>0</v>
      </c>
      <c r="AR396">
        <f t="shared" si="242"/>
        <v>1</v>
      </c>
      <c r="AS396">
        <f t="shared" si="266"/>
        <v>0</v>
      </c>
      <c r="AT396">
        <f t="shared" si="265"/>
        <v>1</v>
      </c>
      <c r="AU396" t="str">
        <f t="shared" si="264"/>
        <v/>
      </c>
    </row>
    <row r="397" spans="1:47" x14ac:dyDescent="0.2">
      <c r="A397" t="s">
        <v>256</v>
      </c>
      <c r="B397" t="s">
        <v>577</v>
      </c>
      <c r="C397" t="s">
        <v>592</v>
      </c>
      <c r="D397">
        <f t="shared" si="256"/>
        <v>1.67306</v>
      </c>
      <c r="F397">
        <f t="shared" si="257"/>
        <v>1.6801899999999999</v>
      </c>
      <c r="H397">
        <f t="shared" si="258"/>
        <v>1.7038</v>
      </c>
      <c r="J397" s="73">
        <f t="shared" si="239"/>
        <v>1.6743601503766301</v>
      </c>
      <c r="K397" s="73"/>
      <c r="L397" s="73">
        <f t="shared" si="240"/>
        <v>4.9580724202920035E-3</v>
      </c>
      <c r="M397" s="73"/>
      <c r="N397">
        <f t="shared" si="259"/>
        <v>58.243141139569431</v>
      </c>
      <c r="P397" t="s">
        <v>79</v>
      </c>
      <c r="Q397" s="37">
        <v>87</v>
      </c>
      <c r="R397" t="s">
        <v>230</v>
      </c>
      <c r="S397" t="s">
        <v>226</v>
      </c>
      <c r="T397">
        <f t="shared" si="260"/>
        <v>0.58128405270778771</v>
      </c>
      <c r="U397">
        <f t="shared" si="261"/>
        <v>0.76394225287099826</v>
      </c>
      <c r="V397">
        <f t="shared" si="262"/>
        <v>-0.28018044961416139</v>
      </c>
      <c r="W397" s="73">
        <f t="shared" si="263"/>
        <v>78.000788314150981</v>
      </c>
      <c r="X397" s="73">
        <f t="shared" si="248"/>
        <v>28.477105902686365</v>
      </c>
      <c r="AD397" s="73" t="s">
        <v>8</v>
      </c>
      <c r="AE397" s="73" t="s">
        <v>8</v>
      </c>
      <c r="AG397" t="s">
        <v>227</v>
      </c>
      <c r="AH397" t="s">
        <v>579</v>
      </c>
      <c r="AI397">
        <f t="shared" si="249"/>
        <v>0</v>
      </c>
      <c r="AJ397">
        <f t="shared" si="250"/>
        <v>0</v>
      </c>
      <c r="AK397">
        <f t="shared" si="251"/>
        <v>0</v>
      </c>
      <c r="AL397">
        <f t="shared" si="252"/>
        <v>0</v>
      </c>
      <c r="AM397">
        <f t="shared" si="241"/>
        <v>0</v>
      </c>
      <c r="AN397">
        <f t="shared" si="253"/>
        <v>0</v>
      </c>
      <c r="AO397">
        <f t="shared" si="238"/>
        <v>0</v>
      </c>
      <c r="AP397">
        <f t="shared" si="254"/>
        <v>0</v>
      </c>
      <c r="AQ397">
        <f t="shared" si="255"/>
        <v>0</v>
      </c>
      <c r="AR397">
        <f t="shared" si="242"/>
        <v>1</v>
      </c>
      <c r="AS397">
        <f t="shared" si="266"/>
        <v>0</v>
      </c>
      <c r="AT397">
        <f t="shared" si="265"/>
        <v>1</v>
      </c>
      <c r="AU397" t="str">
        <f t="shared" si="264"/>
        <v/>
      </c>
    </row>
    <row r="398" spans="1:47" x14ac:dyDescent="0.2">
      <c r="A398" t="s">
        <v>256</v>
      </c>
      <c r="B398" t="s">
        <v>577</v>
      </c>
      <c r="C398" t="s">
        <v>593</v>
      </c>
      <c r="D398">
        <f t="shared" si="256"/>
        <v>1.6736800000000001</v>
      </c>
      <c r="F398">
        <f t="shared" si="257"/>
        <v>1.68082</v>
      </c>
      <c r="H398">
        <f t="shared" si="258"/>
        <v>1.7043999999999999</v>
      </c>
      <c r="J398" s="73">
        <f t="shared" si="239"/>
        <v>1.6749810696951914</v>
      </c>
      <c r="K398" s="73"/>
      <c r="L398" s="73">
        <f t="shared" si="240"/>
        <v>4.9659207178578413E-3</v>
      </c>
      <c r="M398" s="73"/>
      <c r="N398">
        <f t="shared" si="259"/>
        <v>58.307604187327215</v>
      </c>
      <c r="P398" t="s">
        <v>79</v>
      </c>
      <c r="Q398" s="37">
        <v>86</v>
      </c>
      <c r="R398" t="s">
        <v>230</v>
      </c>
      <c r="S398" t="s">
        <v>226</v>
      </c>
      <c r="T398">
        <f t="shared" si="260"/>
        <v>0.58072426824926859</v>
      </c>
      <c r="U398">
        <f t="shared" si="261"/>
        <v>0.76415711710022205</v>
      </c>
      <c r="V398">
        <f t="shared" si="262"/>
        <v>-0.28075474110231696</v>
      </c>
      <c r="W398" s="73">
        <f t="shared" si="263"/>
        <v>78.032586481732721</v>
      </c>
      <c r="X398" s="73">
        <f t="shared" si="248"/>
        <v>28.518239469653302</v>
      </c>
      <c r="AD398" s="73" t="s">
        <v>8</v>
      </c>
      <c r="AE398" s="73" t="s">
        <v>8</v>
      </c>
      <c r="AG398" t="s">
        <v>227</v>
      </c>
      <c r="AH398" t="s">
        <v>579</v>
      </c>
      <c r="AI398">
        <f t="shared" si="249"/>
        <v>0</v>
      </c>
      <c r="AJ398">
        <f t="shared" si="250"/>
        <v>0</v>
      </c>
      <c r="AK398">
        <f t="shared" si="251"/>
        <v>0</v>
      </c>
      <c r="AL398">
        <f t="shared" si="252"/>
        <v>0</v>
      </c>
      <c r="AM398">
        <f t="shared" si="241"/>
        <v>0</v>
      </c>
      <c r="AN398">
        <f t="shared" si="253"/>
        <v>0</v>
      </c>
      <c r="AO398">
        <f t="shared" ref="AO398:AO461" si="267">IF(OR($BH$2=P398,P398="-/+"),1,0)</f>
        <v>0</v>
      </c>
      <c r="AP398">
        <f t="shared" si="254"/>
        <v>0</v>
      </c>
      <c r="AQ398">
        <f t="shared" si="255"/>
        <v>0</v>
      </c>
      <c r="AR398">
        <f t="shared" si="242"/>
        <v>1</v>
      </c>
      <c r="AS398">
        <f t="shared" si="266"/>
        <v>0</v>
      </c>
      <c r="AT398">
        <f t="shared" si="265"/>
        <v>1</v>
      </c>
      <c r="AU398" t="str">
        <f t="shared" si="264"/>
        <v/>
      </c>
    </row>
    <row r="399" spans="1:47" x14ac:dyDescent="0.2">
      <c r="A399" t="s">
        <v>256</v>
      </c>
      <c r="B399" t="s">
        <v>577</v>
      </c>
      <c r="C399" t="s">
        <v>594</v>
      </c>
      <c r="D399">
        <f t="shared" si="256"/>
        <v>1.6743000000000001</v>
      </c>
      <c r="F399">
        <f t="shared" si="257"/>
        <v>1.6814499999999999</v>
      </c>
      <c r="H399">
        <f t="shared" si="258"/>
        <v>1.7050000000000001</v>
      </c>
      <c r="J399" s="73">
        <f t="shared" ref="J399:J462" si="268">1/SQRT((((COS(RADIANS($AX$7)))^2)/(D399^2))+(((COS(RADIANS($AY$7)))^2)/(F399^2))+(((COS(RADIANS($AZ$7)))^2)/(H399^2)))</f>
        <v>1.6756019889781804</v>
      </c>
      <c r="K399" s="73"/>
      <c r="L399" s="73">
        <f t="shared" ref="L399:L462" si="269">ABS(1/SQRT((((COS(RADIANS($AX$16)))^2)/(D399^2))+(((COS(RADIANS($AY$16)))^2)/(F399^2))+(((COS(RADIANS($AZ$16)))^2)/(H399^2)))-(1/SQRT((((COS(RADIANS($AX$25)))^2)/(D399^2))+(((COS(RADIANS($AY$25)))^2)/(F399^2))+(((COS(RADIANS($AZ$25)))^2)/(H399^2)))))</f>
        <v>4.9737690404199064E-3</v>
      </c>
      <c r="M399" s="73"/>
      <c r="N399">
        <f t="shared" si="259"/>
        <v>58.372104163969226</v>
      </c>
      <c r="P399" t="s">
        <v>79</v>
      </c>
      <c r="Q399" s="37">
        <v>85</v>
      </c>
      <c r="R399" t="s">
        <v>230</v>
      </c>
      <c r="S399" t="s">
        <v>226</v>
      </c>
      <c r="T399">
        <f t="shared" si="260"/>
        <v>0.58016405563691442</v>
      </c>
      <c r="U399">
        <f t="shared" si="261"/>
        <v>0.76437146520355592</v>
      </c>
      <c r="V399">
        <f t="shared" si="262"/>
        <v>-0.28132886757227077</v>
      </c>
      <c r="W399" s="73">
        <f t="shared" si="263"/>
        <v>78.064390859915022</v>
      </c>
      <c r="X399" s="73">
        <f t="shared" si="248"/>
        <v>28.559393397692521</v>
      </c>
      <c r="AD399" s="73" t="s">
        <v>8</v>
      </c>
      <c r="AE399" s="73" t="s">
        <v>8</v>
      </c>
      <c r="AG399" t="s">
        <v>227</v>
      </c>
      <c r="AH399" t="s">
        <v>579</v>
      </c>
      <c r="AI399">
        <f t="shared" si="249"/>
        <v>0</v>
      </c>
      <c r="AJ399">
        <f t="shared" si="250"/>
        <v>0</v>
      </c>
      <c r="AK399">
        <f t="shared" si="251"/>
        <v>0</v>
      </c>
      <c r="AL399">
        <f t="shared" si="252"/>
        <v>0</v>
      </c>
      <c r="AM399">
        <f t="shared" ref="AM399:AM462" si="270">IFERROR(IF($BE$2=0,0,IF(1-ABS(($BE$2-L399)/$BE$2)&gt;=1-($BO$6*0.01),1-ABS((($BE$2-L399)/$BE$2)),0)),0)</f>
        <v>0</v>
      </c>
      <c r="AN399">
        <f t="shared" si="253"/>
        <v>0</v>
      </c>
      <c r="AO399">
        <f t="shared" si="267"/>
        <v>0</v>
      </c>
      <c r="AP399">
        <f t="shared" si="254"/>
        <v>0</v>
      </c>
      <c r="AQ399">
        <f t="shared" si="255"/>
        <v>0</v>
      </c>
      <c r="AR399">
        <f t="shared" ref="AR399:AR462" si="271">IF(AG399=$BG$2,1,0)</f>
        <v>1</v>
      </c>
      <c r="AS399">
        <f t="shared" si="266"/>
        <v>0</v>
      </c>
      <c r="AT399">
        <f t="shared" si="265"/>
        <v>1</v>
      </c>
      <c r="AU399" t="str">
        <f t="shared" si="264"/>
        <v/>
      </c>
    </row>
    <row r="400" spans="1:47" x14ac:dyDescent="0.2">
      <c r="A400" t="s">
        <v>256</v>
      </c>
      <c r="B400" t="s">
        <v>577</v>
      </c>
      <c r="C400" t="s">
        <v>595</v>
      </c>
      <c r="D400">
        <f t="shared" si="256"/>
        <v>1.67492</v>
      </c>
      <c r="F400">
        <f t="shared" si="257"/>
        <v>1.68208</v>
      </c>
      <c r="H400">
        <f t="shared" si="258"/>
        <v>1.7056</v>
      </c>
      <c r="J400" s="73">
        <f t="shared" si="268"/>
        <v>1.6762229082256335</v>
      </c>
      <c r="K400" s="73"/>
      <c r="L400" s="73">
        <f t="shared" si="269"/>
        <v>4.9816173879528858E-3</v>
      </c>
      <c r="M400" s="73"/>
      <c r="N400">
        <f t="shared" si="259"/>
        <v>58.436641236480753</v>
      </c>
      <c r="P400" t="s">
        <v>79</v>
      </c>
      <c r="Q400" s="37">
        <v>84</v>
      </c>
      <c r="R400" t="s">
        <v>230</v>
      </c>
      <c r="S400" t="s">
        <v>226</v>
      </c>
      <c r="T400">
        <f t="shared" si="260"/>
        <v>0.57960341596853571</v>
      </c>
      <c r="U400">
        <f t="shared" si="261"/>
        <v>0.76458529666101838</v>
      </c>
      <c r="V400">
        <f t="shared" si="262"/>
        <v>-0.28190282781019937</v>
      </c>
      <c r="W400" s="73">
        <f t="shared" si="263"/>
        <v>78.096201391883554</v>
      </c>
      <c r="X400" s="73">
        <f t="shared" si="248"/>
        <v>28.600567553332056</v>
      </c>
      <c r="AD400" s="73" t="s">
        <v>8</v>
      </c>
      <c r="AE400" s="73" t="s">
        <v>8</v>
      </c>
      <c r="AG400" t="s">
        <v>227</v>
      </c>
      <c r="AH400" t="s">
        <v>579</v>
      </c>
      <c r="AI400">
        <f t="shared" si="249"/>
        <v>0</v>
      </c>
      <c r="AJ400">
        <f t="shared" si="250"/>
        <v>0</v>
      </c>
      <c r="AK400">
        <f t="shared" si="251"/>
        <v>0</v>
      </c>
      <c r="AL400">
        <f t="shared" si="252"/>
        <v>0</v>
      </c>
      <c r="AM400">
        <f t="shared" si="270"/>
        <v>0</v>
      </c>
      <c r="AN400">
        <f t="shared" si="253"/>
        <v>0</v>
      </c>
      <c r="AO400">
        <f t="shared" si="267"/>
        <v>0</v>
      </c>
      <c r="AP400">
        <f t="shared" si="254"/>
        <v>0</v>
      </c>
      <c r="AQ400">
        <f t="shared" si="255"/>
        <v>0</v>
      </c>
      <c r="AR400">
        <f t="shared" si="271"/>
        <v>1</v>
      </c>
      <c r="AS400">
        <f t="shared" si="266"/>
        <v>0</v>
      </c>
      <c r="AT400">
        <f t="shared" si="265"/>
        <v>1</v>
      </c>
      <c r="AU400" t="str">
        <f t="shared" si="264"/>
        <v/>
      </c>
    </row>
    <row r="401" spans="1:47" x14ac:dyDescent="0.2">
      <c r="A401" t="s">
        <v>256</v>
      </c>
      <c r="B401" t="s">
        <v>577</v>
      </c>
      <c r="C401" t="s">
        <v>596</v>
      </c>
      <c r="D401">
        <f t="shared" si="256"/>
        <v>1.67554</v>
      </c>
      <c r="F401">
        <f t="shared" si="257"/>
        <v>1.6827099999999999</v>
      </c>
      <c r="H401">
        <f t="shared" si="258"/>
        <v>1.7061999999999999</v>
      </c>
      <c r="J401" s="73">
        <f t="shared" si="268"/>
        <v>1.6768438274375892</v>
      </c>
      <c r="K401" s="73"/>
      <c r="L401" s="73">
        <f t="shared" si="269"/>
        <v>4.9894657604305781E-3</v>
      </c>
      <c r="M401" s="73"/>
      <c r="N401">
        <f t="shared" si="259"/>
        <v>58.501215572092747</v>
      </c>
      <c r="P401" t="s">
        <v>79</v>
      </c>
      <c r="Q401" s="37">
        <v>83</v>
      </c>
      <c r="R401" t="s">
        <v>230</v>
      </c>
      <c r="S401" t="s">
        <v>226</v>
      </c>
      <c r="T401">
        <f t="shared" si="260"/>
        <v>0.57904235034475171</v>
      </c>
      <c r="U401">
        <f t="shared" si="261"/>
        <v>0.76479861095575896</v>
      </c>
      <c r="V401">
        <f t="shared" si="262"/>
        <v>-0.28247662060313505</v>
      </c>
      <c r="W401" s="73">
        <f t="shared" si="263"/>
        <v>78.12801802079214</v>
      </c>
      <c r="X401" s="73">
        <f t="shared" si="248"/>
        <v>28.641761803381858</v>
      </c>
      <c r="AD401" s="73" t="s">
        <v>8</v>
      </c>
      <c r="AE401" s="73" t="s">
        <v>8</v>
      </c>
      <c r="AG401" t="s">
        <v>227</v>
      </c>
      <c r="AH401" t="s">
        <v>579</v>
      </c>
      <c r="AI401">
        <f t="shared" si="249"/>
        <v>0</v>
      </c>
      <c r="AJ401">
        <f t="shared" si="250"/>
        <v>0</v>
      </c>
      <c r="AK401">
        <f t="shared" si="251"/>
        <v>0</v>
      </c>
      <c r="AL401">
        <f t="shared" si="252"/>
        <v>0</v>
      </c>
      <c r="AM401">
        <f t="shared" si="270"/>
        <v>0</v>
      </c>
      <c r="AN401">
        <f t="shared" si="253"/>
        <v>0</v>
      </c>
      <c r="AO401">
        <f t="shared" si="267"/>
        <v>0</v>
      </c>
      <c r="AP401">
        <f t="shared" si="254"/>
        <v>0</v>
      </c>
      <c r="AQ401">
        <f t="shared" si="255"/>
        <v>0</v>
      </c>
      <c r="AR401">
        <f t="shared" si="271"/>
        <v>1</v>
      </c>
      <c r="AS401">
        <f t="shared" si="266"/>
        <v>0</v>
      </c>
      <c r="AT401">
        <f t="shared" si="265"/>
        <v>1</v>
      </c>
      <c r="AU401" t="str">
        <f t="shared" si="264"/>
        <v/>
      </c>
    </row>
    <row r="402" spans="1:47" x14ac:dyDescent="0.2">
      <c r="A402" t="s">
        <v>256</v>
      </c>
      <c r="B402" t="s">
        <v>577</v>
      </c>
      <c r="C402" t="s">
        <v>597</v>
      </c>
      <c r="D402">
        <f t="shared" si="256"/>
        <v>1.6761600000000001</v>
      </c>
      <c r="F402">
        <f t="shared" si="257"/>
        <v>1.6833400000000001</v>
      </c>
      <c r="H402">
        <f t="shared" si="258"/>
        <v>1.7067999999999999</v>
      </c>
      <c r="J402" s="73">
        <f t="shared" si="268"/>
        <v>1.6774647466140862</v>
      </c>
      <c r="K402" s="73"/>
      <c r="L402" s="73">
        <f t="shared" si="269"/>
        <v>4.9973141578258939E-3</v>
      </c>
      <c r="M402" s="73"/>
      <c r="N402">
        <f t="shared" si="259"/>
        <v>58.565827338294923</v>
      </c>
      <c r="P402" t="s">
        <v>79</v>
      </c>
      <c r="Q402" s="37">
        <v>82</v>
      </c>
      <c r="R402" t="s">
        <v>230</v>
      </c>
      <c r="S402" t="s">
        <v>226</v>
      </c>
      <c r="T402">
        <f t="shared" si="260"/>
        <v>0.57848085986898057</v>
      </c>
      <c r="U402">
        <f t="shared" si="261"/>
        <v>0.76501140757406316</v>
      </c>
      <c r="V402">
        <f t="shared" si="262"/>
        <v>-0.28305024473897811</v>
      </c>
      <c r="W402" s="73">
        <f t="shared" si="263"/>
        <v>78.159840689763158</v>
      </c>
      <c r="X402" s="73">
        <f t="shared" si="248"/>
        <v>28.68297601493288</v>
      </c>
      <c r="AD402" s="73" t="s">
        <v>8</v>
      </c>
      <c r="AE402" s="73" t="s">
        <v>8</v>
      </c>
      <c r="AG402" t="s">
        <v>227</v>
      </c>
      <c r="AH402" t="s">
        <v>579</v>
      </c>
      <c r="AI402">
        <f t="shared" si="249"/>
        <v>0</v>
      </c>
      <c r="AJ402">
        <f t="shared" si="250"/>
        <v>0</v>
      </c>
      <c r="AK402">
        <f t="shared" si="251"/>
        <v>0</v>
      </c>
      <c r="AL402">
        <f t="shared" si="252"/>
        <v>0</v>
      </c>
      <c r="AM402">
        <f t="shared" si="270"/>
        <v>0</v>
      </c>
      <c r="AN402">
        <f t="shared" si="253"/>
        <v>0</v>
      </c>
      <c r="AO402">
        <f t="shared" si="267"/>
        <v>0</v>
      </c>
      <c r="AP402">
        <f t="shared" si="254"/>
        <v>0</v>
      </c>
      <c r="AQ402">
        <f t="shared" si="255"/>
        <v>0</v>
      </c>
      <c r="AR402">
        <f t="shared" si="271"/>
        <v>1</v>
      </c>
      <c r="AS402">
        <f t="shared" si="266"/>
        <v>0</v>
      </c>
      <c r="AT402">
        <f t="shared" si="265"/>
        <v>1</v>
      </c>
      <c r="AU402" t="str">
        <f t="shared" si="264"/>
        <v/>
      </c>
    </row>
    <row r="403" spans="1:47" x14ac:dyDescent="0.2">
      <c r="A403" t="s">
        <v>256</v>
      </c>
      <c r="B403" t="s">
        <v>577</v>
      </c>
      <c r="C403" t="s">
        <v>598</v>
      </c>
      <c r="D403">
        <f t="shared" si="256"/>
        <v>1.6767799999999999</v>
      </c>
      <c r="F403">
        <f t="shared" si="257"/>
        <v>1.68397</v>
      </c>
      <c r="H403">
        <f t="shared" si="258"/>
        <v>1.7074</v>
      </c>
      <c r="J403" s="73">
        <f t="shared" si="268"/>
        <v>1.6780856657551602</v>
      </c>
      <c r="K403" s="73"/>
      <c r="L403" s="73">
        <f t="shared" si="269"/>
        <v>5.0051625801137423E-3</v>
      </c>
      <c r="M403" s="73"/>
      <c r="N403">
        <f t="shared" si="259"/>
        <v>58.630476702829014</v>
      </c>
      <c r="P403" t="s">
        <v>79</v>
      </c>
      <c r="Q403" s="37">
        <v>81</v>
      </c>
      <c r="R403" t="s">
        <v>230</v>
      </c>
      <c r="S403" t="s">
        <v>226</v>
      </c>
      <c r="T403">
        <f t="shared" si="260"/>
        <v>0.57791894564742807</v>
      </c>
      <c r="U403">
        <f t="shared" si="261"/>
        <v>0.76522368600535995</v>
      </c>
      <c r="V403">
        <f t="shared" si="262"/>
        <v>-0.28362369900651013</v>
      </c>
      <c r="W403" s="73">
        <f t="shared" si="263"/>
        <v>78.191669341888129</v>
      </c>
      <c r="X403" s="73">
        <f t="shared" si="248"/>
        <v>28.724210055356206</v>
      </c>
      <c r="AD403" s="73" t="s">
        <v>8</v>
      </c>
      <c r="AE403" s="73" t="s">
        <v>8</v>
      </c>
      <c r="AG403" t="s">
        <v>227</v>
      </c>
      <c r="AH403" t="s">
        <v>579</v>
      </c>
      <c r="AI403">
        <f t="shared" si="249"/>
        <v>0</v>
      </c>
      <c r="AJ403">
        <f t="shared" si="250"/>
        <v>0</v>
      </c>
      <c r="AK403">
        <f t="shared" si="251"/>
        <v>0</v>
      </c>
      <c r="AL403">
        <f t="shared" si="252"/>
        <v>0</v>
      </c>
      <c r="AM403">
        <f t="shared" si="270"/>
        <v>0</v>
      </c>
      <c r="AN403">
        <f t="shared" si="253"/>
        <v>0</v>
      </c>
      <c r="AO403">
        <f t="shared" si="267"/>
        <v>0</v>
      </c>
      <c r="AP403">
        <f t="shared" si="254"/>
        <v>0</v>
      </c>
      <c r="AQ403">
        <f t="shared" si="255"/>
        <v>0</v>
      </c>
      <c r="AR403">
        <f t="shared" si="271"/>
        <v>1</v>
      </c>
      <c r="AS403">
        <f t="shared" si="266"/>
        <v>0</v>
      </c>
      <c r="AT403">
        <f t="shared" si="265"/>
        <v>1</v>
      </c>
      <c r="AU403" t="str">
        <f t="shared" si="264"/>
        <v/>
      </c>
    </row>
    <row r="404" spans="1:47" x14ac:dyDescent="0.2">
      <c r="A404" t="s">
        <v>256</v>
      </c>
      <c r="B404" t="s">
        <v>577</v>
      </c>
      <c r="C404" t="s">
        <v>599</v>
      </c>
      <c r="D404">
        <f t="shared" si="256"/>
        <v>1.6774</v>
      </c>
      <c r="F404">
        <f t="shared" si="257"/>
        <v>1.6845999999999999</v>
      </c>
      <c r="H404">
        <f t="shared" si="258"/>
        <v>1.708</v>
      </c>
      <c r="J404" s="73">
        <f t="shared" si="268"/>
        <v>1.6787065848608502</v>
      </c>
      <c r="K404" s="73"/>
      <c r="L404" s="73">
        <f t="shared" si="269"/>
        <v>5.0130110272685879E-3</v>
      </c>
      <c r="M404" s="73"/>
      <c r="N404">
        <f t="shared" si="259"/>
        <v>58.695163833696071</v>
      </c>
      <c r="P404" t="s">
        <v>79</v>
      </c>
      <c r="Q404" s="37">
        <v>80</v>
      </c>
      <c r="R404" t="s">
        <v>230</v>
      </c>
      <c r="S404" t="s">
        <v>226</v>
      </c>
      <c r="T404">
        <f t="shared" si="260"/>
        <v>0.57735660878907669</v>
      </c>
      <c r="U404">
        <f t="shared" si="261"/>
        <v>0.76543544574222655</v>
      </c>
      <c r="V404">
        <f t="shared" si="262"/>
        <v>-0.28419698219540634</v>
      </c>
      <c r="W404" s="73">
        <f t="shared" si="263"/>
        <v>78.223503920228225</v>
      </c>
      <c r="X404" s="73">
        <f t="shared" si="248"/>
        <v>28.765463792302445</v>
      </c>
      <c r="AD404" s="73" t="s">
        <v>8</v>
      </c>
      <c r="AE404" s="73" t="s">
        <v>8</v>
      </c>
      <c r="AG404" t="s">
        <v>227</v>
      </c>
      <c r="AH404" t="s">
        <v>579</v>
      </c>
      <c r="AI404">
        <f t="shared" si="249"/>
        <v>0</v>
      </c>
      <c r="AJ404">
        <f t="shared" si="250"/>
        <v>0</v>
      </c>
      <c r="AK404">
        <f t="shared" si="251"/>
        <v>0</v>
      </c>
      <c r="AL404">
        <f t="shared" si="252"/>
        <v>0</v>
      </c>
      <c r="AM404">
        <f t="shared" si="270"/>
        <v>0</v>
      </c>
      <c r="AN404">
        <f t="shared" si="253"/>
        <v>0</v>
      </c>
      <c r="AO404">
        <f t="shared" si="267"/>
        <v>0</v>
      </c>
      <c r="AP404">
        <f t="shared" si="254"/>
        <v>0</v>
      </c>
      <c r="AQ404">
        <f t="shared" si="255"/>
        <v>0</v>
      </c>
      <c r="AR404">
        <f t="shared" si="271"/>
        <v>1</v>
      </c>
      <c r="AS404">
        <f t="shared" si="266"/>
        <v>0</v>
      </c>
      <c r="AT404">
        <f t="shared" si="265"/>
        <v>1</v>
      </c>
      <c r="AU404" t="str">
        <f t="shared" si="264"/>
        <v/>
      </c>
    </row>
    <row r="405" spans="1:47" x14ac:dyDescent="0.2">
      <c r="A405" t="s">
        <v>256</v>
      </c>
      <c r="B405" t="s">
        <v>577</v>
      </c>
      <c r="C405" t="s">
        <v>600</v>
      </c>
      <c r="D405">
        <f t="shared" si="256"/>
        <v>1.6780200000000001</v>
      </c>
      <c r="F405">
        <f t="shared" si="257"/>
        <v>1.68523</v>
      </c>
      <c r="H405">
        <f t="shared" si="258"/>
        <v>1.7085999999999999</v>
      </c>
      <c r="J405" s="73">
        <f t="shared" si="268"/>
        <v>1.6793275039311937</v>
      </c>
      <c r="K405" s="73"/>
      <c r="L405" s="73">
        <f t="shared" si="269"/>
        <v>5.0208594992631195E-3</v>
      </c>
      <c r="M405" s="73"/>
      <c r="N405">
        <f t="shared" si="259"/>
        <v>58.759888899159748</v>
      </c>
      <c r="P405" t="s">
        <v>79</v>
      </c>
      <c r="Q405" s="37">
        <v>79</v>
      </c>
      <c r="R405" t="s">
        <v>230</v>
      </c>
      <c r="S405" t="s">
        <v>226</v>
      </c>
      <c r="T405">
        <f t="shared" si="260"/>
        <v>0.57679385040567488</v>
      </c>
      <c r="U405">
        <f t="shared" si="261"/>
        <v>0.76564668628039523</v>
      </c>
      <c r="V405">
        <f t="shared" si="262"/>
        <v>-0.28477009309624873</v>
      </c>
      <c r="W405" s="73">
        <f t="shared" si="263"/>
        <v>78.255344367814729</v>
      </c>
      <c r="X405" s="73">
        <f t="shared" si="248"/>
        <v>28.806737093700718</v>
      </c>
      <c r="AD405" s="73" t="s">
        <v>8</v>
      </c>
      <c r="AE405" s="73" t="s">
        <v>8</v>
      </c>
      <c r="AG405" t="s">
        <v>227</v>
      </c>
      <c r="AH405" t="s">
        <v>579</v>
      </c>
      <c r="AI405">
        <f t="shared" si="249"/>
        <v>0</v>
      </c>
      <c r="AJ405">
        <f t="shared" si="250"/>
        <v>0</v>
      </c>
      <c r="AK405">
        <f t="shared" si="251"/>
        <v>0</v>
      </c>
      <c r="AL405">
        <f t="shared" si="252"/>
        <v>0</v>
      </c>
      <c r="AM405">
        <f t="shared" si="270"/>
        <v>0</v>
      </c>
      <c r="AN405">
        <f t="shared" si="253"/>
        <v>0</v>
      </c>
      <c r="AO405">
        <f t="shared" si="267"/>
        <v>0</v>
      </c>
      <c r="AP405">
        <f t="shared" si="254"/>
        <v>0</v>
      </c>
      <c r="AQ405">
        <f t="shared" si="255"/>
        <v>0</v>
      </c>
      <c r="AR405">
        <f t="shared" si="271"/>
        <v>1</v>
      </c>
      <c r="AS405">
        <f t="shared" si="266"/>
        <v>0</v>
      </c>
      <c r="AT405">
        <f t="shared" si="265"/>
        <v>1</v>
      </c>
      <c r="AU405" t="str">
        <f t="shared" si="264"/>
        <v/>
      </c>
    </row>
    <row r="406" spans="1:47" x14ac:dyDescent="0.2">
      <c r="A406" t="s">
        <v>256</v>
      </c>
      <c r="B406" t="s">
        <v>577</v>
      </c>
      <c r="C406" t="s">
        <v>601</v>
      </c>
      <c r="D406">
        <f t="shared" si="256"/>
        <v>1.6786400000000001</v>
      </c>
      <c r="F406">
        <f t="shared" si="257"/>
        <v>1.6858599999999999</v>
      </c>
      <c r="H406">
        <f t="shared" si="258"/>
        <v>1.7092000000000001</v>
      </c>
      <c r="J406" s="73">
        <f t="shared" si="268"/>
        <v>1.6799484229662274</v>
      </c>
      <c r="K406" s="73"/>
      <c r="L406" s="73">
        <f t="shared" si="269"/>
        <v>5.028707996072912E-3</v>
      </c>
      <c r="M406" s="73"/>
      <c r="N406">
        <f t="shared" si="259"/>
        <v>58.824652067743756</v>
      </c>
      <c r="P406" t="s">
        <v>79</v>
      </c>
      <c r="Q406" s="37">
        <v>78</v>
      </c>
      <c r="R406" t="s">
        <v>230</v>
      </c>
      <c r="S406" t="s">
        <v>226</v>
      </c>
      <c r="T406">
        <f t="shared" si="260"/>
        <v>0.57623067161172636</v>
      </c>
      <c r="U406">
        <f t="shared" si="261"/>
        <v>0.76585740711875838</v>
      </c>
      <c r="V406">
        <f t="shared" si="262"/>
        <v>-0.28534303050053833</v>
      </c>
      <c r="W406" s="73">
        <f t="shared" si="263"/>
        <v>78.287190627649622</v>
      </c>
      <c r="X406" s="73">
        <f t="shared" si="248"/>
        <v>28.848029827757948</v>
      </c>
      <c r="AD406" s="73" t="s">
        <v>8</v>
      </c>
      <c r="AE406" s="73" t="s">
        <v>8</v>
      </c>
      <c r="AG406" t="s">
        <v>227</v>
      </c>
      <c r="AH406" t="s">
        <v>579</v>
      </c>
      <c r="AI406">
        <f t="shared" si="249"/>
        <v>0</v>
      </c>
      <c r="AJ406">
        <f t="shared" si="250"/>
        <v>0</v>
      </c>
      <c r="AK406">
        <f t="shared" si="251"/>
        <v>0</v>
      </c>
      <c r="AL406">
        <f t="shared" si="252"/>
        <v>0</v>
      </c>
      <c r="AM406">
        <f t="shared" si="270"/>
        <v>0</v>
      </c>
      <c r="AN406">
        <f t="shared" si="253"/>
        <v>0</v>
      </c>
      <c r="AO406">
        <f t="shared" si="267"/>
        <v>0</v>
      </c>
      <c r="AP406">
        <f t="shared" si="254"/>
        <v>0</v>
      </c>
      <c r="AQ406">
        <f t="shared" si="255"/>
        <v>0</v>
      </c>
      <c r="AR406">
        <f t="shared" si="271"/>
        <v>1</v>
      </c>
      <c r="AS406">
        <f t="shared" si="266"/>
        <v>0</v>
      </c>
      <c r="AT406">
        <f t="shared" si="265"/>
        <v>1</v>
      </c>
      <c r="AU406" t="str">
        <f t="shared" si="264"/>
        <v/>
      </c>
    </row>
    <row r="407" spans="1:47" x14ac:dyDescent="0.2">
      <c r="A407" t="s">
        <v>256</v>
      </c>
      <c r="B407" t="s">
        <v>577</v>
      </c>
      <c r="C407" t="s">
        <v>602</v>
      </c>
      <c r="D407">
        <f t="shared" si="256"/>
        <v>1.67926</v>
      </c>
      <c r="F407">
        <f t="shared" si="257"/>
        <v>1.68649</v>
      </c>
      <c r="H407">
        <f t="shared" si="258"/>
        <v>1.7098</v>
      </c>
      <c r="J407" s="73">
        <f t="shared" si="268"/>
        <v>1.6805693419659895</v>
      </c>
      <c r="K407" s="73"/>
      <c r="L407" s="73">
        <f t="shared" si="269"/>
        <v>5.0365565176715421E-3</v>
      </c>
      <c r="M407" s="73"/>
      <c r="N407">
        <f t="shared" si="259"/>
        <v>58.88945350824379</v>
      </c>
      <c r="P407" t="s">
        <v>79</v>
      </c>
      <c r="Q407" s="37">
        <v>77</v>
      </c>
      <c r="R407" t="s">
        <v>230</v>
      </c>
      <c r="S407" t="s">
        <v>226</v>
      </c>
      <c r="T407">
        <f t="shared" si="260"/>
        <v>0.57566707352447888</v>
      </c>
      <c r="U407">
        <f t="shared" si="261"/>
        <v>0.76606760775937521</v>
      </c>
      <c r="V407">
        <f t="shared" si="262"/>
        <v>-0.28591579320070837</v>
      </c>
      <c r="W407" s="73">
        <f t="shared" si="263"/>
        <v>78.319042642706037</v>
      </c>
      <c r="X407" s="73">
        <f t="shared" si="248"/>
        <v>28.88934186295803</v>
      </c>
      <c r="AD407" s="73" t="s">
        <v>8</v>
      </c>
      <c r="AE407" s="73" t="s">
        <v>8</v>
      </c>
      <c r="AG407" t="s">
        <v>227</v>
      </c>
      <c r="AH407" t="s">
        <v>579</v>
      </c>
      <c r="AI407">
        <f t="shared" si="249"/>
        <v>0</v>
      </c>
      <c r="AJ407">
        <f t="shared" si="250"/>
        <v>0</v>
      </c>
      <c r="AK407">
        <f t="shared" si="251"/>
        <v>0</v>
      </c>
      <c r="AL407">
        <f t="shared" si="252"/>
        <v>0</v>
      </c>
      <c r="AM407">
        <f t="shared" si="270"/>
        <v>0</v>
      </c>
      <c r="AN407">
        <f t="shared" si="253"/>
        <v>0</v>
      </c>
      <c r="AO407">
        <f t="shared" si="267"/>
        <v>0</v>
      </c>
      <c r="AP407">
        <f t="shared" si="254"/>
        <v>0</v>
      </c>
      <c r="AQ407">
        <f t="shared" si="255"/>
        <v>0</v>
      </c>
      <c r="AR407">
        <f t="shared" si="271"/>
        <v>1</v>
      </c>
      <c r="AS407">
        <f t="shared" si="266"/>
        <v>0</v>
      </c>
      <c r="AT407">
        <f t="shared" si="265"/>
        <v>1</v>
      </c>
      <c r="AU407" t="str">
        <f t="shared" si="264"/>
        <v/>
      </c>
    </row>
    <row r="408" spans="1:47" x14ac:dyDescent="0.2">
      <c r="A408" t="s">
        <v>256</v>
      </c>
      <c r="B408" t="s">
        <v>577</v>
      </c>
      <c r="C408" t="s">
        <v>603</v>
      </c>
      <c r="D408">
        <f t="shared" si="256"/>
        <v>1.67988</v>
      </c>
      <c r="F408">
        <f t="shared" si="257"/>
        <v>1.68712</v>
      </c>
      <c r="H408">
        <f t="shared" si="258"/>
        <v>1.7103999999999999</v>
      </c>
      <c r="J408" s="73">
        <f t="shared" si="268"/>
        <v>1.6811902609305169</v>
      </c>
      <c r="K408" s="73"/>
      <c r="L408" s="73">
        <f t="shared" si="269"/>
        <v>5.0444050640325866E-3</v>
      </c>
      <c r="M408" s="73"/>
      <c r="N408">
        <f t="shared" si="259"/>
        <v>58.954293389715502</v>
      </c>
      <c r="P408" t="s">
        <v>79</v>
      </c>
      <c r="Q408" s="37">
        <v>76</v>
      </c>
      <c r="R408" t="s">
        <v>230</v>
      </c>
      <c r="S408" t="s">
        <v>226</v>
      </c>
      <c r="T408">
        <f t="shared" si="260"/>
        <v>0.57510305726391298</v>
      </c>
      <c r="U408">
        <f t="shared" si="261"/>
        <v>0.76627728770747705</v>
      </c>
      <c r="V408">
        <f t="shared" si="262"/>
        <v>-0.28648837999013654</v>
      </c>
      <c r="W408" s="73">
        <f t="shared" si="263"/>
        <v>78.3509003559288</v>
      </c>
      <c r="X408" s="73">
        <f t="shared" si="248"/>
        <v>28.930673068061118</v>
      </c>
      <c r="AD408" s="73" t="s">
        <v>8</v>
      </c>
      <c r="AE408" s="73" t="s">
        <v>8</v>
      </c>
      <c r="AG408" t="s">
        <v>227</v>
      </c>
      <c r="AH408" t="s">
        <v>579</v>
      </c>
      <c r="AI408">
        <f t="shared" si="249"/>
        <v>0</v>
      </c>
      <c r="AJ408">
        <f t="shared" si="250"/>
        <v>0</v>
      </c>
      <c r="AK408">
        <f t="shared" si="251"/>
        <v>0</v>
      </c>
      <c r="AL408">
        <f t="shared" si="252"/>
        <v>0</v>
      </c>
      <c r="AM408">
        <f t="shared" si="270"/>
        <v>0</v>
      </c>
      <c r="AN408">
        <f t="shared" si="253"/>
        <v>0</v>
      </c>
      <c r="AO408">
        <f t="shared" si="267"/>
        <v>0</v>
      </c>
      <c r="AP408">
        <f t="shared" si="254"/>
        <v>0</v>
      </c>
      <c r="AQ408">
        <f t="shared" si="255"/>
        <v>0</v>
      </c>
      <c r="AR408">
        <f t="shared" si="271"/>
        <v>1</v>
      </c>
      <c r="AS408">
        <f t="shared" si="266"/>
        <v>0</v>
      </c>
      <c r="AT408">
        <f t="shared" si="265"/>
        <v>1</v>
      </c>
      <c r="AU408" t="str">
        <f t="shared" si="264"/>
        <v/>
      </c>
    </row>
    <row r="409" spans="1:47" x14ac:dyDescent="0.2">
      <c r="A409" t="s">
        <v>256</v>
      </c>
      <c r="B409" t="s">
        <v>577</v>
      </c>
      <c r="C409" t="s">
        <v>604</v>
      </c>
      <c r="D409">
        <f t="shared" si="256"/>
        <v>1.6805000000000001</v>
      </c>
      <c r="F409">
        <f t="shared" si="257"/>
        <v>1.6877499999999999</v>
      </c>
      <c r="H409">
        <f t="shared" si="258"/>
        <v>1.7109999999999999</v>
      </c>
      <c r="J409" s="73">
        <f t="shared" si="268"/>
        <v>1.6818111798598476</v>
      </c>
      <c r="K409" s="73"/>
      <c r="L409" s="73">
        <f t="shared" si="269"/>
        <v>5.0522536351307323E-3</v>
      </c>
      <c r="M409" s="73"/>
      <c r="N409">
        <f t="shared" si="259"/>
        <v>59.019171881495353</v>
      </c>
      <c r="P409" t="s">
        <v>79</v>
      </c>
      <c r="Q409" s="37">
        <v>75</v>
      </c>
      <c r="R409" t="s">
        <v>230</v>
      </c>
      <c r="S409" t="s">
        <v>226</v>
      </c>
      <c r="T409">
        <f t="shared" si="260"/>
        <v>0.57453862395273136</v>
      </c>
      <c r="U409">
        <f t="shared" si="261"/>
        <v>0.7664864464714729</v>
      </c>
      <c r="V409">
        <f t="shared" si="262"/>
        <v>-0.28706078966315801</v>
      </c>
      <c r="W409" s="73">
        <f t="shared" si="263"/>
        <v>78.382763710234954</v>
      </c>
      <c r="X409" s="73">
        <f t="shared" si="248"/>
        <v>28.972023312102731</v>
      </c>
      <c r="AD409" s="73" t="s">
        <v>8</v>
      </c>
      <c r="AE409" s="73" t="s">
        <v>8</v>
      </c>
      <c r="AG409" t="s">
        <v>227</v>
      </c>
      <c r="AH409" t="s">
        <v>579</v>
      </c>
      <c r="AI409">
        <f t="shared" si="249"/>
        <v>0</v>
      </c>
      <c r="AJ409">
        <f t="shared" si="250"/>
        <v>0</v>
      </c>
      <c r="AK409">
        <f t="shared" si="251"/>
        <v>0</v>
      </c>
      <c r="AL409">
        <f t="shared" si="252"/>
        <v>0</v>
      </c>
      <c r="AM409">
        <f t="shared" si="270"/>
        <v>0</v>
      </c>
      <c r="AN409">
        <f t="shared" si="253"/>
        <v>0</v>
      </c>
      <c r="AO409">
        <f t="shared" si="267"/>
        <v>0</v>
      </c>
      <c r="AP409">
        <f t="shared" si="254"/>
        <v>0</v>
      </c>
      <c r="AQ409">
        <f t="shared" si="255"/>
        <v>0</v>
      </c>
      <c r="AR409">
        <f t="shared" si="271"/>
        <v>1</v>
      </c>
      <c r="AS409">
        <f t="shared" si="266"/>
        <v>0</v>
      </c>
      <c r="AT409">
        <f t="shared" si="265"/>
        <v>1</v>
      </c>
      <c r="AU409" t="str">
        <f t="shared" si="264"/>
        <v/>
      </c>
    </row>
    <row r="410" spans="1:47" x14ac:dyDescent="0.2">
      <c r="A410" t="s">
        <v>256</v>
      </c>
      <c r="B410" t="s">
        <v>577</v>
      </c>
      <c r="C410" t="s">
        <v>605</v>
      </c>
      <c r="D410">
        <f t="shared" si="256"/>
        <v>1.6811199999999999</v>
      </c>
      <c r="F410">
        <f t="shared" si="257"/>
        <v>1.68838</v>
      </c>
      <c r="H410">
        <f t="shared" si="258"/>
        <v>1.7116</v>
      </c>
      <c r="J410" s="73">
        <f t="shared" si="268"/>
        <v>1.6824320987540182</v>
      </c>
      <c r="K410" s="73"/>
      <c r="L410" s="73">
        <f t="shared" si="269"/>
        <v>5.0601022309406662E-3</v>
      </c>
      <c r="M410" s="73"/>
      <c r="N410">
        <f t="shared" si="259"/>
        <v>59.084089153189893</v>
      </c>
      <c r="P410" t="s">
        <v>79</v>
      </c>
      <c r="Q410" s="37">
        <v>74</v>
      </c>
      <c r="R410" t="s">
        <v>230</v>
      </c>
      <c r="S410" t="s">
        <v>226</v>
      </c>
      <c r="T410">
        <f t="shared" si="260"/>
        <v>0.57397377471634758</v>
      </c>
      <c r="U410">
        <f t="shared" si="261"/>
        <v>0.76669508356295546</v>
      </c>
      <c r="V410">
        <f t="shared" si="262"/>
        <v>-0.28763302101507782</v>
      </c>
      <c r="W410" s="73">
        <f t="shared" si="263"/>
        <v>78.414632648514242</v>
      </c>
      <c r="X410" s="73">
        <f t="shared" si="248"/>
        <v>29.013392464393075</v>
      </c>
      <c r="AD410" s="73" t="s">
        <v>8</v>
      </c>
      <c r="AE410" s="73" t="s">
        <v>8</v>
      </c>
      <c r="AG410" t="s">
        <v>227</v>
      </c>
      <c r="AH410" t="s">
        <v>579</v>
      </c>
      <c r="AI410">
        <f t="shared" si="249"/>
        <v>0</v>
      </c>
      <c r="AJ410">
        <f t="shared" si="250"/>
        <v>0</v>
      </c>
      <c r="AK410">
        <f t="shared" si="251"/>
        <v>0</v>
      </c>
      <c r="AL410">
        <f t="shared" si="252"/>
        <v>0</v>
      </c>
      <c r="AM410">
        <f t="shared" si="270"/>
        <v>0</v>
      </c>
      <c r="AN410">
        <f t="shared" si="253"/>
        <v>0</v>
      </c>
      <c r="AO410">
        <f t="shared" si="267"/>
        <v>0</v>
      </c>
      <c r="AP410">
        <f t="shared" si="254"/>
        <v>0</v>
      </c>
      <c r="AQ410">
        <f t="shared" si="255"/>
        <v>0</v>
      </c>
      <c r="AR410">
        <f t="shared" si="271"/>
        <v>1</v>
      </c>
      <c r="AS410">
        <f t="shared" si="266"/>
        <v>0</v>
      </c>
      <c r="AT410">
        <f t="shared" si="265"/>
        <v>1</v>
      </c>
      <c r="AU410" t="str">
        <f t="shared" si="264"/>
        <v/>
      </c>
    </row>
    <row r="411" spans="1:47" x14ac:dyDescent="0.2">
      <c r="A411" t="s">
        <v>256</v>
      </c>
      <c r="B411" t="s">
        <v>577</v>
      </c>
      <c r="C411" t="s">
        <v>606</v>
      </c>
      <c r="D411">
        <f t="shared" si="256"/>
        <v>1.68174</v>
      </c>
      <c r="F411">
        <f t="shared" si="257"/>
        <v>1.6890099999999999</v>
      </c>
      <c r="H411">
        <f t="shared" si="258"/>
        <v>1.7121999999999999</v>
      </c>
      <c r="J411" s="73">
        <f t="shared" si="268"/>
        <v>1.6830530176130665</v>
      </c>
      <c r="K411" s="73"/>
      <c r="L411" s="73">
        <f t="shared" si="269"/>
        <v>5.067950851435743E-3</v>
      </c>
      <c r="M411" s="73"/>
      <c r="N411">
        <f t="shared" si="259"/>
        <v>59.149045374678934</v>
      </c>
      <c r="P411" t="s">
        <v>79</v>
      </c>
      <c r="Q411" s="37">
        <v>73</v>
      </c>
      <c r="R411" t="s">
        <v>230</v>
      </c>
      <c r="S411" t="s">
        <v>226</v>
      </c>
      <c r="T411">
        <f t="shared" si="260"/>
        <v>0.57340851068287468</v>
      </c>
      <c r="U411">
        <f t="shared" si="261"/>
        <v>0.76690319849670674</v>
      </c>
      <c r="V411">
        <f t="shared" si="262"/>
        <v>-0.28820507284218394</v>
      </c>
      <c r="W411" s="73">
        <f t="shared" si="263"/>
        <v>78.44650711362965</v>
      </c>
      <c r="X411" s="73">
        <f t="shared" si="248"/>
        <v>29.054780394516161</v>
      </c>
      <c r="AD411" s="73" t="s">
        <v>8</v>
      </c>
      <c r="AE411" s="73" t="s">
        <v>8</v>
      </c>
      <c r="AG411" t="s">
        <v>227</v>
      </c>
      <c r="AH411" t="s">
        <v>579</v>
      </c>
      <c r="AI411">
        <f t="shared" si="249"/>
        <v>0</v>
      </c>
      <c r="AJ411">
        <f t="shared" si="250"/>
        <v>0</v>
      </c>
      <c r="AK411">
        <f t="shared" si="251"/>
        <v>0</v>
      </c>
      <c r="AL411">
        <f t="shared" si="252"/>
        <v>0</v>
      </c>
      <c r="AM411">
        <f t="shared" si="270"/>
        <v>0</v>
      </c>
      <c r="AN411">
        <f t="shared" si="253"/>
        <v>0</v>
      </c>
      <c r="AO411">
        <f t="shared" si="267"/>
        <v>0</v>
      </c>
      <c r="AP411">
        <f t="shared" si="254"/>
        <v>0</v>
      </c>
      <c r="AQ411">
        <f t="shared" si="255"/>
        <v>0</v>
      </c>
      <c r="AR411">
        <f t="shared" si="271"/>
        <v>1</v>
      </c>
      <c r="AS411">
        <f t="shared" si="266"/>
        <v>0</v>
      </c>
      <c r="AT411">
        <f t="shared" si="265"/>
        <v>1</v>
      </c>
      <c r="AU411" t="str">
        <f t="shared" si="264"/>
        <v/>
      </c>
    </row>
    <row r="412" spans="1:47" x14ac:dyDescent="0.2">
      <c r="A412" t="s">
        <v>256</v>
      </c>
      <c r="B412" t="s">
        <v>577</v>
      </c>
      <c r="C412" t="s">
        <v>607</v>
      </c>
      <c r="D412">
        <f t="shared" si="256"/>
        <v>1.6823600000000001</v>
      </c>
      <c r="F412">
        <f t="shared" si="257"/>
        <v>1.68964</v>
      </c>
      <c r="H412">
        <f t="shared" si="258"/>
        <v>1.7127999999999999</v>
      </c>
      <c r="J412" s="73">
        <f t="shared" si="268"/>
        <v>1.6836739364370295</v>
      </c>
      <c r="K412" s="73"/>
      <c r="L412" s="73">
        <f t="shared" si="269"/>
        <v>5.0757994965913156E-3</v>
      </c>
      <c r="M412" s="73"/>
      <c r="N412">
        <f t="shared" si="259"/>
        <v>59.214040716128153</v>
      </c>
      <c r="P412" t="s">
        <v>79</v>
      </c>
      <c r="Q412" s="37">
        <v>72</v>
      </c>
      <c r="R412" t="s">
        <v>230</v>
      </c>
      <c r="S412" t="s">
        <v>226</v>
      </c>
      <c r="T412">
        <f t="shared" si="260"/>
        <v>0.572842832983114</v>
      </c>
      <c r="U412">
        <f t="shared" si="261"/>
        <v>0.76711079079070332</v>
      </c>
      <c r="V412">
        <f t="shared" si="262"/>
        <v>-0.28877694394175929</v>
      </c>
      <c r="W412" s="73">
        <f t="shared" si="263"/>
        <v>78.478387048417972</v>
      </c>
      <c r="X412" s="73">
        <f t="shared" si="248"/>
        <v>29.096186972329182</v>
      </c>
      <c r="AD412" s="73" t="s">
        <v>8</v>
      </c>
      <c r="AE412" s="73" t="s">
        <v>8</v>
      </c>
      <c r="AG412" t="s">
        <v>227</v>
      </c>
      <c r="AH412" t="s">
        <v>579</v>
      </c>
      <c r="AI412">
        <f t="shared" si="249"/>
        <v>0</v>
      </c>
      <c r="AJ412">
        <f t="shared" si="250"/>
        <v>0</v>
      </c>
      <c r="AK412">
        <f t="shared" si="251"/>
        <v>0</v>
      </c>
      <c r="AL412">
        <f t="shared" si="252"/>
        <v>0</v>
      </c>
      <c r="AM412">
        <f t="shared" si="270"/>
        <v>0</v>
      </c>
      <c r="AN412">
        <f t="shared" si="253"/>
        <v>0</v>
      </c>
      <c r="AO412">
        <f t="shared" si="267"/>
        <v>0</v>
      </c>
      <c r="AP412">
        <f t="shared" si="254"/>
        <v>0</v>
      </c>
      <c r="AQ412">
        <f t="shared" si="255"/>
        <v>0</v>
      </c>
      <c r="AR412">
        <f t="shared" si="271"/>
        <v>1</v>
      </c>
      <c r="AS412">
        <f t="shared" si="266"/>
        <v>0</v>
      </c>
      <c r="AT412">
        <f t="shared" si="265"/>
        <v>1</v>
      </c>
      <c r="AU412" t="str">
        <f t="shared" si="264"/>
        <v/>
      </c>
    </row>
    <row r="413" spans="1:47" x14ac:dyDescent="0.2">
      <c r="A413" t="s">
        <v>256</v>
      </c>
      <c r="B413" t="s">
        <v>577</v>
      </c>
      <c r="C413" t="s">
        <v>608</v>
      </c>
      <c r="D413">
        <f t="shared" si="256"/>
        <v>1.6829800000000001</v>
      </c>
      <c r="F413">
        <f t="shared" si="257"/>
        <v>1.6902699999999999</v>
      </c>
      <c r="H413">
        <f t="shared" si="258"/>
        <v>1.7134</v>
      </c>
      <c r="J413" s="73">
        <f t="shared" si="268"/>
        <v>1.684294855225944</v>
      </c>
      <c r="K413" s="73"/>
      <c r="L413" s="73">
        <f t="shared" si="269"/>
        <v>5.0836481663809607E-3</v>
      </c>
      <c r="M413" s="73"/>
      <c r="N413">
        <f t="shared" si="259"/>
        <v>59.279075347978804</v>
      </c>
      <c r="P413" t="s">
        <v>79</v>
      </c>
      <c r="Q413" s="37">
        <v>71</v>
      </c>
      <c r="R413" t="s">
        <v>230</v>
      </c>
      <c r="S413" t="s">
        <v>226</v>
      </c>
      <c r="T413">
        <f t="shared" si="260"/>
        <v>0.57227674275054408</v>
      </c>
      <c r="U413">
        <f t="shared" si="261"/>
        <v>0.76731785996612234</v>
      </c>
      <c r="V413">
        <f t="shared" si="262"/>
        <v>-0.28934863311209497</v>
      </c>
      <c r="W413" s="73">
        <f t="shared" si="263"/>
        <v>78.510272395690194</v>
      </c>
      <c r="X413" s="73">
        <f t="shared" si="248"/>
        <v>29.137612067961612</v>
      </c>
      <c r="AD413" s="73" t="s">
        <v>8</v>
      </c>
      <c r="AE413" s="73" t="s">
        <v>8</v>
      </c>
      <c r="AG413" t="s">
        <v>227</v>
      </c>
      <c r="AH413" t="s">
        <v>579</v>
      </c>
      <c r="AI413">
        <f t="shared" si="249"/>
        <v>0</v>
      </c>
      <c r="AJ413">
        <f t="shared" si="250"/>
        <v>0</v>
      </c>
      <c r="AK413">
        <f t="shared" si="251"/>
        <v>0</v>
      </c>
      <c r="AL413">
        <f t="shared" si="252"/>
        <v>0</v>
      </c>
      <c r="AM413">
        <f t="shared" si="270"/>
        <v>0</v>
      </c>
      <c r="AN413">
        <f t="shared" si="253"/>
        <v>0</v>
      </c>
      <c r="AO413">
        <f t="shared" si="267"/>
        <v>0</v>
      </c>
      <c r="AP413">
        <f t="shared" si="254"/>
        <v>0</v>
      </c>
      <c r="AQ413">
        <f t="shared" si="255"/>
        <v>0</v>
      </c>
      <c r="AR413">
        <f t="shared" si="271"/>
        <v>1</v>
      </c>
      <c r="AS413">
        <f t="shared" si="266"/>
        <v>0</v>
      </c>
      <c r="AT413">
        <f t="shared" si="265"/>
        <v>1</v>
      </c>
      <c r="AU413" t="str">
        <f t="shared" si="264"/>
        <v/>
      </c>
    </row>
    <row r="414" spans="1:47" x14ac:dyDescent="0.2">
      <c r="A414" t="s">
        <v>256</v>
      </c>
      <c r="B414" t="s">
        <v>577</v>
      </c>
      <c r="C414" t="s">
        <v>609</v>
      </c>
      <c r="D414">
        <f t="shared" si="256"/>
        <v>1.6836</v>
      </c>
      <c r="F414">
        <f t="shared" si="257"/>
        <v>1.6909000000000001</v>
      </c>
      <c r="H414">
        <f t="shared" si="258"/>
        <v>1.714</v>
      </c>
      <c r="J414" s="73">
        <f t="shared" si="268"/>
        <v>1.6849157739798473</v>
      </c>
      <c r="K414" s="73"/>
      <c r="L414" s="73">
        <f t="shared" si="269"/>
        <v>5.0914968607793654E-3</v>
      </c>
      <c r="M414" s="73"/>
      <c r="N414">
        <f t="shared" si="259"/>
        <v>59.344149440964429</v>
      </c>
      <c r="P414" t="s">
        <v>79</v>
      </c>
      <c r="Q414" s="37">
        <v>70</v>
      </c>
      <c r="R414" t="s">
        <v>230</v>
      </c>
      <c r="S414" t="s">
        <v>226</v>
      </c>
      <c r="T414">
        <f t="shared" si="260"/>
        <v>0.57171024112130975</v>
      </c>
      <c r="U414">
        <f t="shared" si="261"/>
        <v>0.76752440554734636</v>
      </c>
      <c r="V414">
        <f t="shared" si="262"/>
        <v>-0.28992013915250253</v>
      </c>
      <c r="W414" s="73">
        <f t="shared" si="263"/>
        <v>78.542163098232123</v>
      </c>
      <c r="X414" s="73">
        <f t="shared" si="248"/>
        <v>29.17905555181445</v>
      </c>
      <c r="AD414" s="73" t="s">
        <v>8</v>
      </c>
      <c r="AE414" s="73" t="s">
        <v>8</v>
      </c>
      <c r="AG414" t="s">
        <v>227</v>
      </c>
      <c r="AH414" t="s">
        <v>579</v>
      </c>
      <c r="AI414">
        <f t="shared" si="249"/>
        <v>0</v>
      </c>
      <c r="AJ414">
        <f t="shared" si="250"/>
        <v>0</v>
      </c>
      <c r="AK414">
        <f t="shared" si="251"/>
        <v>0</v>
      </c>
      <c r="AL414">
        <f t="shared" si="252"/>
        <v>0</v>
      </c>
      <c r="AM414">
        <f t="shared" si="270"/>
        <v>0</v>
      </c>
      <c r="AN414">
        <f t="shared" si="253"/>
        <v>0</v>
      </c>
      <c r="AO414">
        <f t="shared" si="267"/>
        <v>0</v>
      </c>
      <c r="AP414">
        <f t="shared" si="254"/>
        <v>0</v>
      </c>
      <c r="AQ414">
        <f t="shared" si="255"/>
        <v>0</v>
      </c>
      <c r="AR414">
        <f t="shared" si="271"/>
        <v>1</v>
      </c>
      <c r="AS414">
        <f t="shared" si="266"/>
        <v>0</v>
      </c>
      <c r="AT414">
        <f t="shared" si="265"/>
        <v>1</v>
      </c>
      <c r="AU414" t="str">
        <f t="shared" si="264"/>
        <v/>
      </c>
    </row>
    <row r="415" spans="1:47" x14ac:dyDescent="0.2">
      <c r="A415" t="s">
        <v>256</v>
      </c>
      <c r="B415" t="s">
        <v>577</v>
      </c>
      <c r="C415" t="s">
        <v>610</v>
      </c>
      <c r="D415">
        <f t="shared" si="256"/>
        <v>1.6842200000000001</v>
      </c>
      <c r="F415">
        <f t="shared" si="257"/>
        <v>1.69153</v>
      </c>
      <c r="H415">
        <f t="shared" si="258"/>
        <v>1.7145999999999999</v>
      </c>
      <c r="J415" s="73">
        <f t="shared" si="268"/>
        <v>1.6855366926987767</v>
      </c>
      <c r="K415" s="73"/>
      <c r="L415" s="73">
        <f t="shared" si="269"/>
        <v>5.0993455797607723E-3</v>
      </c>
      <c r="M415" s="73"/>
      <c r="N415">
        <f t="shared" si="259"/>
        <v>59.409263166097574</v>
      </c>
      <c r="P415" t="s">
        <v>79</v>
      </c>
      <c r="Q415" s="37">
        <v>69</v>
      </c>
      <c r="R415" t="s">
        <v>230</v>
      </c>
      <c r="S415" t="s">
        <v>226</v>
      </c>
      <c r="T415">
        <f t="shared" si="260"/>
        <v>0.57114332923420941</v>
      </c>
      <c r="U415">
        <f t="shared" si="261"/>
        <v>0.76773042706196937</v>
      </c>
      <c r="V415">
        <f t="shared" si="262"/>
        <v>-0.29049146086332661</v>
      </c>
      <c r="W415" s="73">
        <f t="shared" si="263"/>
        <v>78.574059098804909</v>
      </c>
      <c r="X415" s="73">
        <f t="shared" si="248"/>
        <v>29.220517294559578</v>
      </c>
      <c r="AD415" s="73" t="s">
        <v>8</v>
      </c>
      <c r="AE415" s="73" t="s">
        <v>8</v>
      </c>
      <c r="AG415" t="s">
        <v>227</v>
      </c>
      <c r="AH415" t="s">
        <v>579</v>
      </c>
      <c r="AI415">
        <f t="shared" si="249"/>
        <v>0</v>
      </c>
      <c r="AJ415">
        <f t="shared" si="250"/>
        <v>0</v>
      </c>
      <c r="AK415">
        <f t="shared" si="251"/>
        <v>0</v>
      </c>
      <c r="AL415">
        <f t="shared" si="252"/>
        <v>0</v>
      </c>
      <c r="AM415">
        <f t="shared" si="270"/>
        <v>0</v>
      </c>
      <c r="AN415">
        <f t="shared" si="253"/>
        <v>0</v>
      </c>
      <c r="AO415">
        <f t="shared" si="267"/>
        <v>0</v>
      </c>
      <c r="AP415">
        <f t="shared" si="254"/>
        <v>0</v>
      </c>
      <c r="AQ415">
        <f t="shared" si="255"/>
        <v>0</v>
      </c>
      <c r="AR415">
        <f t="shared" si="271"/>
        <v>1</v>
      </c>
      <c r="AS415">
        <f t="shared" si="266"/>
        <v>0</v>
      </c>
      <c r="AT415">
        <f t="shared" si="265"/>
        <v>1</v>
      </c>
      <c r="AU415" t="str">
        <f t="shared" si="264"/>
        <v/>
      </c>
    </row>
    <row r="416" spans="1:47" x14ac:dyDescent="0.2">
      <c r="A416" t="s">
        <v>256</v>
      </c>
      <c r="B416" t="s">
        <v>577</v>
      </c>
      <c r="C416" t="s">
        <v>611</v>
      </c>
      <c r="D416">
        <f t="shared" si="256"/>
        <v>1.6848400000000001</v>
      </c>
      <c r="F416">
        <f t="shared" si="257"/>
        <v>1.6921599999999999</v>
      </c>
      <c r="H416">
        <f t="shared" si="258"/>
        <v>1.7152000000000001</v>
      </c>
      <c r="J416" s="73">
        <f t="shared" si="268"/>
        <v>1.6861576113827688</v>
      </c>
      <c r="K416" s="73"/>
      <c r="L416" s="73">
        <f t="shared" si="269"/>
        <v>5.1071943232996464E-3</v>
      </c>
      <c r="M416" s="73"/>
      <c r="N416">
        <f t="shared" si="259"/>
        <v>59.474416694686496</v>
      </c>
      <c r="P416" t="s">
        <v>79</v>
      </c>
      <c r="Q416" s="37">
        <v>68</v>
      </c>
      <c r="R416" t="s">
        <v>230</v>
      </c>
      <c r="S416" t="s">
        <v>226</v>
      </c>
      <c r="T416">
        <f t="shared" si="260"/>
        <v>0.57057600823068488</v>
      </c>
      <c r="U416">
        <f t="shared" si="261"/>
        <v>0.76793592404080158</v>
      </c>
      <c r="V416">
        <f t="shared" si="262"/>
        <v>-0.29106259704595761</v>
      </c>
      <c r="W416" s="73">
        <f t="shared" si="263"/>
        <v>78.605960340145458</v>
      </c>
      <c r="X416" s="73">
        <f t="shared" si="248"/>
        <v>29.261997167138944</v>
      </c>
      <c r="AD416" s="73" t="s">
        <v>8</v>
      </c>
      <c r="AE416" s="73" t="s">
        <v>8</v>
      </c>
      <c r="AG416" t="s">
        <v>227</v>
      </c>
      <c r="AH416" t="s">
        <v>579</v>
      </c>
      <c r="AI416">
        <f t="shared" si="249"/>
        <v>0</v>
      </c>
      <c r="AJ416">
        <f t="shared" si="250"/>
        <v>0</v>
      </c>
      <c r="AK416">
        <f t="shared" si="251"/>
        <v>0</v>
      </c>
      <c r="AL416">
        <f t="shared" si="252"/>
        <v>0</v>
      </c>
      <c r="AM416">
        <f t="shared" si="270"/>
        <v>0</v>
      </c>
      <c r="AN416">
        <f t="shared" si="253"/>
        <v>0</v>
      </c>
      <c r="AO416">
        <f t="shared" si="267"/>
        <v>0</v>
      </c>
      <c r="AP416">
        <f t="shared" si="254"/>
        <v>0</v>
      </c>
      <c r="AQ416">
        <f t="shared" si="255"/>
        <v>0</v>
      </c>
      <c r="AR416">
        <f t="shared" si="271"/>
        <v>1</v>
      </c>
      <c r="AS416">
        <f t="shared" si="266"/>
        <v>0</v>
      </c>
      <c r="AT416">
        <f t="shared" si="265"/>
        <v>1</v>
      </c>
      <c r="AU416" t="str">
        <f t="shared" si="264"/>
        <v/>
      </c>
    </row>
    <row r="417" spans="1:47" x14ac:dyDescent="0.2">
      <c r="A417" t="s">
        <v>256</v>
      </c>
      <c r="B417" t="s">
        <v>577</v>
      </c>
      <c r="C417" t="s">
        <v>612</v>
      </c>
      <c r="D417">
        <f t="shared" si="256"/>
        <v>1.68546</v>
      </c>
      <c r="F417">
        <f t="shared" si="257"/>
        <v>1.69279</v>
      </c>
      <c r="H417">
        <f t="shared" si="258"/>
        <v>1.7158</v>
      </c>
      <c r="J417" s="73">
        <f t="shared" si="268"/>
        <v>1.686778530031861</v>
      </c>
      <c r="K417" s="73"/>
      <c r="L417" s="73">
        <f t="shared" si="269"/>
        <v>5.1150430913708966E-3</v>
      </c>
      <c r="M417" s="73"/>
      <c r="N417">
        <f t="shared" si="259"/>
        <v>59.539610198331602</v>
      </c>
      <c r="P417" t="s">
        <v>79</v>
      </c>
      <c r="Q417" s="37">
        <v>67</v>
      </c>
      <c r="R417" t="s">
        <v>230</v>
      </c>
      <c r="S417" t="s">
        <v>226</v>
      </c>
      <c r="T417">
        <f t="shared" si="260"/>
        <v>0.57000827925480979</v>
      </c>
      <c r="U417">
        <f t="shared" si="261"/>
        <v>0.76814089601787516</v>
      </c>
      <c r="V417">
        <f t="shared" si="262"/>
        <v>-0.29163354650284412</v>
      </c>
      <c r="W417" s="73">
        <f t="shared" si="263"/>
        <v>78.637866764967086</v>
      </c>
      <c r="X417" s="73">
        <f t="shared" si="248"/>
        <v>29.303495040763757</v>
      </c>
      <c r="AD417" s="73" t="s">
        <v>8</v>
      </c>
      <c r="AE417" s="73" t="s">
        <v>8</v>
      </c>
      <c r="AG417" t="s">
        <v>227</v>
      </c>
      <c r="AH417" t="s">
        <v>579</v>
      </c>
      <c r="AI417">
        <f t="shared" si="249"/>
        <v>0</v>
      </c>
      <c r="AJ417">
        <f t="shared" si="250"/>
        <v>0</v>
      </c>
      <c r="AK417">
        <f t="shared" si="251"/>
        <v>0</v>
      </c>
      <c r="AL417">
        <f t="shared" si="252"/>
        <v>0</v>
      </c>
      <c r="AM417">
        <f t="shared" si="270"/>
        <v>0</v>
      </c>
      <c r="AN417">
        <f t="shared" si="253"/>
        <v>0</v>
      </c>
      <c r="AO417">
        <f t="shared" si="267"/>
        <v>0</v>
      </c>
      <c r="AP417">
        <f t="shared" si="254"/>
        <v>0</v>
      </c>
      <c r="AQ417">
        <f t="shared" si="255"/>
        <v>0</v>
      </c>
      <c r="AR417">
        <f t="shared" si="271"/>
        <v>1</v>
      </c>
      <c r="AS417">
        <f t="shared" si="266"/>
        <v>0</v>
      </c>
      <c r="AT417">
        <f t="shared" si="265"/>
        <v>1</v>
      </c>
      <c r="AU417" t="str">
        <f t="shared" si="264"/>
        <v/>
      </c>
    </row>
    <row r="418" spans="1:47" x14ac:dyDescent="0.2">
      <c r="A418" t="s">
        <v>256</v>
      </c>
      <c r="B418" t="s">
        <v>577</v>
      </c>
      <c r="C418" t="s">
        <v>613</v>
      </c>
      <c r="D418">
        <f t="shared" si="256"/>
        <v>1.68608</v>
      </c>
      <c r="F418">
        <f t="shared" si="257"/>
        <v>1.6934199999999999</v>
      </c>
      <c r="H418">
        <f t="shared" si="258"/>
        <v>1.7163999999999999</v>
      </c>
      <c r="J418" s="73">
        <f t="shared" si="268"/>
        <v>1.6873994486460899</v>
      </c>
      <c r="K418" s="73"/>
      <c r="L418" s="73">
        <f t="shared" si="269"/>
        <v>5.1228918839480997E-3</v>
      </c>
      <c r="M418" s="73"/>
      <c r="N418">
        <f t="shared" si="259"/>
        <v>59.604843848924602</v>
      </c>
      <c r="P418" t="s">
        <v>79</v>
      </c>
      <c r="Q418" s="37">
        <v>66</v>
      </c>
      <c r="R418" t="s">
        <v>230</v>
      </c>
      <c r="S418" t="s">
        <v>226</v>
      </c>
      <c r="T418">
        <f t="shared" si="260"/>
        <v>0.56944014345327731</v>
      </c>
      <c r="U418">
        <f t="shared" si="261"/>
        <v>0.76834534253044928</v>
      </c>
      <c r="V418">
        <f t="shared" si="262"/>
        <v>-0.29220430803750547</v>
      </c>
      <c r="W418" s="73">
        <f t="shared" si="263"/>
        <v>78.669778315959931</v>
      </c>
      <c r="X418" s="73">
        <f t="shared" si="248"/>
        <v>29.345010786913853</v>
      </c>
      <c r="AD418" s="73" t="s">
        <v>8</v>
      </c>
      <c r="AE418" s="73" t="s">
        <v>8</v>
      </c>
      <c r="AG418" t="s">
        <v>227</v>
      </c>
      <c r="AH418" t="s">
        <v>579</v>
      </c>
      <c r="AI418">
        <f t="shared" si="249"/>
        <v>0</v>
      </c>
      <c r="AJ418">
        <f t="shared" si="250"/>
        <v>0</v>
      </c>
      <c r="AK418">
        <f t="shared" si="251"/>
        <v>0</v>
      </c>
      <c r="AL418">
        <f t="shared" si="252"/>
        <v>0</v>
      </c>
      <c r="AM418">
        <f t="shared" si="270"/>
        <v>0</v>
      </c>
      <c r="AN418">
        <f t="shared" si="253"/>
        <v>0</v>
      </c>
      <c r="AO418">
        <f t="shared" si="267"/>
        <v>0</v>
      </c>
      <c r="AP418">
        <f t="shared" si="254"/>
        <v>0</v>
      </c>
      <c r="AQ418">
        <f t="shared" si="255"/>
        <v>0</v>
      </c>
      <c r="AR418">
        <f t="shared" si="271"/>
        <v>1</v>
      </c>
      <c r="AS418">
        <f t="shared" si="266"/>
        <v>0</v>
      </c>
      <c r="AT418">
        <f t="shared" si="265"/>
        <v>1</v>
      </c>
      <c r="AU418" t="str">
        <f t="shared" si="264"/>
        <v/>
      </c>
    </row>
    <row r="419" spans="1:47" x14ac:dyDescent="0.2">
      <c r="A419" t="s">
        <v>256</v>
      </c>
      <c r="B419" t="s">
        <v>577</v>
      </c>
      <c r="C419" t="s">
        <v>614</v>
      </c>
      <c r="D419">
        <f t="shared" si="256"/>
        <v>1.6867000000000001</v>
      </c>
      <c r="F419">
        <f t="shared" si="257"/>
        <v>1.6940500000000001</v>
      </c>
      <c r="H419">
        <f t="shared" si="258"/>
        <v>1.7170000000000001</v>
      </c>
      <c r="J419" s="73">
        <f t="shared" si="268"/>
        <v>1.6880203672254919</v>
      </c>
      <c r="K419" s="73"/>
      <c r="L419" s="73">
        <f t="shared" si="269"/>
        <v>5.1307407010074968E-3</v>
      </c>
      <c r="M419" s="73"/>
      <c r="N419">
        <f t="shared" si="259"/>
        <v>59.670117818660813</v>
      </c>
      <c r="P419" t="s">
        <v>79</v>
      </c>
      <c r="Q419" s="37">
        <v>65</v>
      </c>
      <c r="R419" t="s">
        <v>230</v>
      </c>
      <c r="S419" t="s">
        <v>226</v>
      </c>
      <c r="T419">
        <f t="shared" si="260"/>
        <v>0.56887160197538922</v>
      </c>
      <c r="U419">
        <f t="shared" si="261"/>
        <v>0.76854926311901539</v>
      </c>
      <c r="V419">
        <f t="shared" si="262"/>
        <v>-0.29277488045454453</v>
      </c>
      <c r="W419" s="73">
        <f t="shared" si="263"/>
        <v>78.701694935791537</v>
      </c>
      <c r="X419" s="73">
        <f t="shared" si="248"/>
        <v>29.386544277336903</v>
      </c>
      <c r="AD419" s="73" t="s">
        <v>8</v>
      </c>
      <c r="AE419" s="73" t="s">
        <v>8</v>
      </c>
      <c r="AG419" t="s">
        <v>227</v>
      </c>
      <c r="AH419" t="s">
        <v>579</v>
      </c>
      <c r="AI419">
        <f t="shared" si="249"/>
        <v>0</v>
      </c>
      <c r="AJ419">
        <f t="shared" si="250"/>
        <v>0</v>
      </c>
      <c r="AK419">
        <f t="shared" si="251"/>
        <v>0</v>
      </c>
      <c r="AL419">
        <f t="shared" si="252"/>
        <v>0</v>
      </c>
      <c r="AM419">
        <f t="shared" si="270"/>
        <v>0</v>
      </c>
      <c r="AN419">
        <f t="shared" si="253"/>
        <v>0</v>
      </c>
      <c r="AO419">
        <f t="shared" si="267"/>
        <v>0</v>
      </c>
      <c r="AP419">
        <f t="shared" si="254"/>
        <v>0</v>
      </c>
      <c r="AQ419">
        <f t="shared" si="255"/>
        <v>0</v>
      </c>
      <c r="AR419">
        <f t="shared" si="271"/>
        <v>1</v>
      </c>
      <c r="AS419">
        <f t="shared" si="266"/>
        <v>0</v>
      </c>
      <c r="AT419">
        <f t="shared" si="265"/>
        <v>1</v>
      </c>
      <c r="AU419" t="str">
        <f t="shared" si="264"/>
        <v/>
      </c>
    </row>
    <row r="420" spans="1:47" x14ac:dyDescent="0.2">
      <c r="A420" t="s">
        <v>256</v>
      </c>
      <c r="B420" t="s">
        <v>577</v>
      </c>
      <c r="C420" t="s">
        <v>615</v>
      </c>
      <c r="D420">
        <f t="shared" si="256"/>
        <v>1.6873200000000002</v>
      </c>
      <c r="F420">
        <f t="shared" si="257"/>
        <v>1.69468</v>
      </c>
      <c r="H420">
        <f t="shared" si="258"/>
        <v>1.7176</v>
      </c>
      <c r="J420" s="73">
        <f t="shared" si="268"/>
        <v>1.6886412857701045</v>
      </c>
      <c r="K420" s="73"/>
      <c r="L420" s="73">
        <f t="shared" si="269"/>
        <v>5.1385895425222206E-3</v>
      </c>
      <c r="M420" s="73"/>
      <c r="N420">
        <f t="shared" si="259"/>
        <v>59.735432280032114</v>
      </c>
      <c r="P420" t="s">
        <v>79</v>
      </c>
      <c r="Q420" s="37">
        <v>64</v>
      </c>
      <c r="R420" t="s">
        <v>230</v>
      </c>
      <c r="S420" t="s">
        <v>226</v>
      </c>
      <c r="T420">
        <f t="shared" si="260"/>
        <v>0.56830265597304386</v>
      </c>
      <c r="U420">
        <f t="shared" si="261"/>
        <v>0.76875265732730214</v>
      </c>
      <c r="V420">
        <f t="shared" si="262"/>
        <v>-0.29334526255965965</v>
      </c>
      <c r="W420" s="73">
        <f t="shared" si="263"/>
        <v>78.733616567107319</v>
      </c>
      <c r="X420" s="73">
        <f t="shared" si="248"/>
        <v>29.428095384047705</v>
      </c>
      <c r="AD420" s="73" t="s">
        <v>8</v>
      </c>
      <c r="AE420" s="73" t="s">
        <v>8</v>
      </c>
      <c r="AG420" t="s">
        <v>227</v>
      </c>
      <c r="AH420" t="s">
        <v>579</v>
      </c>
      <c r="AI420">
        <f t="shared" si="249"/>
        <v>0</v>
      </c>
      <c r="AJ420">
        <f t="shared" si="250"/>
        <v>0</v>
      </c>
      <c r="AK420">
        <f t="shared" si="251"/>
        <v>0</v>
      </c>
      <c r="AL420">
        <f t="shared" si="252"/>
        <v>0</v>
      </c>
      <c r="AM420">
        <f t="shared" si="270"/>
        <v>0</v>
      </c>
      <c r="AN420">
        <f t="shared" si="253"/>
        <v>0</v>
      </c>
      <c r="AO420">
        <f t="shared" si="267"/>
        <v>0</v>
      </c>
      <c r="AP420">
        <f t="shared" si="254"/>
        <v>0</v>
      </c>
      <c r="AQ420">
        <f t="shared" si="255"/>
        <v>0</v>
      </c>
      <c r="AR420">
        <f t="shared" si="271"/>
        <v>1</v>
      </c>
      <c r="AS420">
        <f t="shared" si="266"/>
        <v>0</v>
      </c>
      <c r="AT420">
        <f t="shared" si="265"/>
        <v>1</v>
      </c>
      <c r="AU420" t="str">
        <f t="shared" si="264"/>
        <v/>
      </c>
    </row>
    <row r="421" spans="1:47" x14ac:dyDescent="0.2">
      <c r="A421" t="s">
        <v>256</v>
      </c>
      <c r="B421" t="s">
        <v>577</v>
      </c>
      <c r="C421" t="s">
        <v>616</v>
      </c>
      <c r="D421">
        <f t="shared" si="256"/>
        <v>1.68794</v>
      </c>
      <c r="F421">
        <f t="shared" si="257"/>
        <v>1.6953100000000001</v>
      </c>
      <c r="H421">
        <f t="shared" si="258"/>
        <v>1.7181999999999999</v>
      </c>
      <c r="J421" s="73">
        <f t="shared" si="268"/>
        <v>1.6892622042799639</v>
      </c>
      <c r="K421" s="73"/>
      <c r="L421" s="73">
        <f t="shared" si="269"/>
        <v>5.1464384084669579E-3</v>
      </c>
      <c r="M421" s="73"/>
      <c r="N421">
        <f t="shared" si="259"/>
        <v>59.800787405837099</v>
      </c>
      <c r="P421" t="s">
        <v>79</v>
      </c>
      <c r="Q421" s="37">
        <v>63</v>
      </c>
      <c r="R421" t="s">
        <v>230</v>
      </c>
      <c r="S421" t="s">
        <v>226</v>
      </c>
      <c r="T421">
        <f t="shared" si="260"/>
        <v>0.56773330660072563</v>
      </c>
      <c r="U421">
        <f t="shared" si="261"/>
        <v>0.76895552470228046</v>
      </c>
      <c r="V421">
        <f t="shared" si="262"/>
        <v>-0.29391545315965784</v>
      </c>
      <c r="W421" s="73">
        <f t="shared" si="263"/>
        <v>78.765543152531151</v>
      </c>
      <c r="X421" s="73">
        <f t="shared" si="248"/>
        <v>29.469663979327418</v>
      </c>
      <c r="AD421" s="73" t="s">
        <v>8</v>
      </c>
      <c r="AE421" s="73" t="s">
        <v>8</v>
      </c>
      <c r="AG421" t="s">
        <v>227</v>
      </c>
      <c r="AH421" t="s">
        <v>579</v>
      </c>
      <c r="AI421">
        <f t="shared" si="249"/>
        <v>0</v>
      </c>
      <c r="AJ421">
        <f t="shared" si="250"/>
        <v>0</v>
      </c>
      <c r="AK421">
        <f t="shared" si="251"/>
        <v>0</v>
      </c>
      <c r="AL421">
        <f t="shared" si="252"/>
        <v>0</v>
      </c>
      <c r="AM421">
        <f t="shared" si="270"/>
        <v>0</v>
      </c>
      <c r="AN421">
        <f t="shared" si="253"/>
        <v>0</v>
      </c>
      <c r="AO421">
        <f t="shared" si="267"/>
        <v>0</v>
      </c>
      <c r="AP421">
        <f t="shared" si="254"/>
        <v>0</v>
      </c>
      <c r="AQ421">
        <f t="shared" si="255"/>
        <v>0</v>
      </c>
      <c r="AR421">
        <f t="shared" si="271"/>
        <v>1</v>
      </c>
      <c r="AS421">
        <f t="shared" si="266"/>
        <v>0</v>
      </c>
      <c r="AT421">
        <f t="shared" si="265"/>
        <v>1</v>
      </c>
      <c r="AU421" t="str">
        <f t="shared" si="264"/>
        <v/>
      </c>
    </row>
    <row r="422" spans="1:47" x14ac:dyDescent="0.2">
      <c r="A422" t="s">
        <v>256</v>
      </c>
      <c r="B422" t="s">
        <v>577</v>
      </c>
      <c r="C422" t="s">
        <v>617</v>
      </c>
      <c r="D422">
        <f t="shared" si="256"/>
        <v>1.6885600000000001</v>
      </c>
      <c r="F422">
        <f t="shared" si="257"/>
        <v>1.69594</v>
      </c>
      <c r="H422">
        <f t="shared" si="258"/>
        <v>1.7187999999999999</v>
      </c>
      <c r="J422" s="73">
        <f t="shared" si="268"/>
        <v>1.6898831227551072</v>
      </c>
      <c r="K422" s="73"/>
      <c r="L422" s="73">
        <f t="shared" si="269"/>
        <v>5.1542872988170618E-3</v>
      </c>
      <c r="M422" s="73"/>
      <c r="N422">
        <f t="shared" si="259"/>
        <v>59.866183369176696</v>
      </c>
      <c r="P422" t="s">
        <v>79</v>
      </c>
      <c r="Q422" s="37">
        <v>62</v>
      </c>
      <c r="R422" t="s">
        <v>230</v>
      </c>
      <c r="S422" t="s">
        <v>226</v>
      </c>
      <c r="T422">
        <f t="shared" si="260"/>
        <v>0.56716355501549132</v>
      </c>
      <c r="U422">
        <f t="shared" si="261"/>
        <v>0.76915786479416914</v>
      </c>
      <c r="V422">
        <f t="shared" si="262"/>
        <v>-0.29448545106246665</v>
      </c>
      <c r="W422" s="73">
        <f t="shared" si="263"/>
        <v>78.797474634665818</v>
      </c>
      <c r="X422" s="73">
        <f t="shared" si="248"/>
        <v>29.511249935722876</v>
      </c>
      <c r="AD422" s="73" t="s">
        <v>8</v>
      </c>
      <c r="AE422" s="73" t="s">
        <v>8</v>
      </c>
      <c r="AG422" t="s">
        <v>227</v>
      </c>
      <c r="AH422" t="s">
        <v>579</v>
      </c>
      <c r="AI422">
        <f t="shared" si="249"/>
        <v>0</v>
      </c>
      <c r="AJ422">
        <f t="shared" si="250"/>
        <v>0</v>
      </c>
      <c r="AK422">
        <f t="shared" si="251"/>
        <v>0</v>
      </c>
      <c r="AL422">
        <f t="shared" si="252"/>
        <v>0</v>
      </c>
      <c r="AM422">
        <f t="shared" si="270"/>
        <v>0</v>
      </c>
      <c r="AN422">
        <f t="shared" si="253"/>
        <v>0</v>
      </c>
      <c r="AO422">
        <f t="shared" si="267"/>
        <v>0</v>
      </c>
      <c r="AP422">
        <f t="shared" si="254"/>
        <v>0</v>
      </c>
      <c r="AQ422">
        <f t="shared" si="255"/>
        <v>0</v>
      </c>
      <c r="AR422">
        <f t="shared" si="271"/>
        <v>1</v>
      </c>
      <c r="AS422">
        <f t="shared" si="266"/>
        <v>0</v>
      </c>
      <c r="AT422">
        <f t="shared" si="265"/>
        <v>1</v>
      </c>
      <c r="AU422" t="str">
        <f t="shared" si="264"/>
        <v/>
      </c>
    </row>
    <row r="423" spans="1:47" x14ac:dyDescent="0.2">
      <c r="A423" t="s">
        <v>256</v>
      </c>
      <c r="B423" t="s">
        <v>577</v>
      </c>
      <c r="C423" t="s">
        <v>618</v>
      </c>
      <c r="D423">
        <f t="shared" si="256"/>
        <v>1.6891800000000001</v>
      </c>
      <c r="F423">
        <f t="shared" si="257"/>
        <v>1.6965699999999999</v>
      </c>
      <c r="H423">
        <f t="shared" si="258"/>
        <v>1.7194</v>
      </c>
      <c r="J423" s="73">
        <f t="shared" si="268"/>
        <v>1.6905040411955705</v>
      </c>
      <c r="K423" s="73"/>
      <c r="L423" s="73">
        <f t="shared" si="269"/>
        <v>5.1621362135472193E-3</v>
      </c>
      <c r="M423" s="73"/>
      <c r="N423">
        <f t="shared" si="259"/>
        <v>59.931620343464516</v>
      </c>
      <c r="P423" t="s">
        <v>79</v>
      </c>
      <c r="Q423" s="37">
        <v>61</v>
      </c>
      <c r="R423" t="s">
        <v>230</v>
      </c>
      <c r="S423" t="s">
        <v>226</v>
      </c>
      <c r="T423">
        <f t="shared" si="260"/>
        <v>0.56659340237696021</v>
      </c>
      <c r="U423">
        <f t="shared" si="261"/>
        <v>0.76935967715643883</v>
      </c>
      <c r="V423">
        <f t="shared" si="262"/>
        <v>-0.29505525507714692</v>
      </c>
      <c r="W423" s="73">
        <f t="shared" si="263"/>
        <v>78.829410956093568</v>
      </c>
      <c r="X423" s="73">
        <f t="shared" si="248"/>
        <v>29.552853126045893</v>
      </c>
      <c r="AD423" s="73" t="s">
        <v>8</v>
      </c>
      <c r="AE423" s="73" t="s">
        <v>8</v>
      </c>
      <c r="AG423" t="s">
        <v>227</v>
      </c>
      <c r="AH423" t="s">
        <v>579</v>
      </c>
      <c r="AI423">
        <f t="shared" si="249"/>
        <v>0</v>
      </c>
      <c r="AJ423">
        <f t="shared" si="250"/>
        <v>0</v>
      </c>
      <c r="AK423">
        <f t="shared" si="251"/>
        <v>0</v>
      </c>
      <c r="AL423">
        <f t="shared" si="252"/>
        <v>0</v>
      </c>
      <c r="AM423">
        <f t="shared" si="270"/>
        <v>0</v>
      </c>
      <c r="AN423">
        <f t="shared" si="253"/>
        <v>0</v>
      </c>
      <c r="AO423">
        <f t="shared" si="267"/>
        <v>0</v>
      </c>
      <c r="AP423">
        <f t="shared" si="254"/>
        <v>0</v>
      </c>
      <c r="AQ423">
        <f t="shared" si="255"/>
        <v>0</v>
      </c>
      <c r="AR423">
        <f t="shared" si="271"/>
        <v>1</v>
      </c>
      <c r="AS423">
        <f t="shared" si="266"/>
        <v>0</v>
      </c>
      <c r="AT423">
        <f t="shared" si="265"/>
        <v>1</v>
      </c>
      <c r="AU423" t="str">
        <f t="shared" si="264"/>
        <v/>
      </c>
    </row>
    <row r="424" spans="1:47" x14ac:dyDescent="0.2">
      <c r="A424" t="s">
        <v>256</v>
      </c>
      <c r="B424" t="s">
        <v>577</v>
      </c>
      <c r="C424" t="s">
        <v>619</v>
      </c>
      <c r="D424">
        <f t="shared" si="256"/>
        <v>1.6898</v>
      </c>
      <c r="F424">
        <f t="shared" si="257"/>
        <v>1.6972</v>
      </c>
      <c r="H424">
        <f t="shared" si="258"/>
        <v>1.72</v>
      </c>
      <c r="J424" s="73">
        <f t="shared" si="268"/>
        <v>1.6911249596013909</v>
      </c>
      <c r="K424" s="73"/>
      <c r="L424" s="73">
        <f t="shared" si="269"/>
        <v>5.1699851526316731E-3</v>
      </c>
      <c r="M424" s="73"/>
      <c r="N424">
        <f t="shared" si="259"/>
        <v>59.99709850242516</v>
      </c>
      <c r="P424" t="s">
        <v>79</v>
      </c>
      <c r="Q424" s="37">
        <v>60</v>
      </c>
      <c r="R424" t="s">
        <v>230</v>
      </c>
      <c r="S424" t="s">
        <v>226</v>
      </c>
      <c r="T424">
        <f t="shared" si="260"/>
        <v>0.56602284984730111</v>
      </c>
      <c r="U424">
        <f t="shared" si="261"/>
        <v>0.76956096134581786</v>
      </c>
      <c r="V424">
        <f t="shared" si="262"/>
        <v>-0.29562486401390525</v>
      </c>
      <c r="W424" s="73">
        <f t="shared" si="263"/>
        <v>78.861352059376671</v>
      </c>
      <c r="X424" s="73">
        <f t="shared" si="248"/>
        <v>29.59447342337247</v>
      </c>
      <c r="AD424" s="73" t="s">
        <v>8</v>
      </c>
      <c r="AE424" s="73" t="s">
        <v>8</v>
      </c>
      <c r="AG424" t="s">
        <v>227</v>
      </c>
      <c r="AH424" t="s">
        <v>579</v>
      </c>
      <c r="AI424">
        <f t="shared" si="249"/>
        <v>0</v>
      </c>
      <c r="AJ424">
        <f t="shared" si="250"/>
        <v>0</v>
      </c>
      <c r="AK424">
        <f t="shared" si="251"/>
        <v>0</v>
      </c>
      <c r="AL424">
        <f t="shared" si="252"/>
        <v>0</v>
      </c>
      <c r="AM424">
        <f t="shared" si="270"/>
        <v>0</v>
      </c>
      <c r="AN424">
        <f t="shared" si="253"/>
        <v>0</v>
      </c>
      <c r="AO424">
        <f t="shared" si="267"/>
        <v>0</v>
      </c>
      <c r="AP424">
        <f t="shared" si="254"/>
        <v>0</v>
      </c>
      <c r="AQ424">
        <f t="shared" si="255"/>
        <v>0</v>
      </c>
      <c r="AR424">
        <f t="shared" si="271"/>
        <v>1</v>
      </c>
      <c r="AS424">
        <f t="shared" si="266"/>
        <v>0</v>
      </c>
      <c r="AT424">
        <f t="shared" si="265"/>
        <v>1</v>
      </c>
      <c r="AU424" t="str">
        <f t="shared" si="264"/>
        <v/>
      </c>
    </row>
    <row r="425" spans="1:47" x14ac:dyDescent="0.2">
      <c r="A425" t="s">
        <v>256</v>
      </c>
      <c r="B425" t="s">
        <v>577</v>
      </c>
      <c r="C425" t="s">
        <v>620</v>
      </c>
      <c r="D425">
        <f t="shared" si="256"/>
        <v>1.69042</v>
      </c>
      <c r="F425">
        <f t="shared" si="257"/>
        <v>1.69783</v>
      </c>
      <c r="H425">
        <f t="shared" si="258"/>
        <v>1.7205999999999999</v>
      </c>
      <c r="J425" s="73">
        <f t="shared" si="268"/>
        <v>1.6917458779726047</v>
      </c>
      <c r="K425" s="73"/>
      <c r="L425" s="73">
        <f t="shared" si="269"/>
        <v>5.1778341160451102E-3</v>
      </c>
      <c r="M425" s="73"/>
      <c r="N425">
        <f t="shared" si="259"/>
        <v>60.062618020093907</v>
      </c>
      <c r="P425" t="s">
        <v>79</v>
      </c>
      <c r="Q425" s="37">
        <v>59</v>
      </c>
      <c r="R425" t="s">
        <v>230</v>
      </c>
      <c r="S425" t="s">
        <v>226</v>
      </c>
      <c r="T425">
        <f t="shared" si="260"/>
        <v>0.56545189859122136</v>
      </c>
      <c r="U425">
        <f t="shared" si="261"/>
        <v>0.76976171692229667</v>
      </c>
      <c r="V425">
        <f t="shared" si="262"/>
        <v>-0.29619427668410636</v>
      </c>
      <c r="W425" s="73">
        <f t="shared" si="263"/>
        <v>78.893297887057827</v>
      </c>
      <c r="X425" s="73">
        <f t="shared" si="248"/>
        <v>29.636110701042242</v>
      </c>
      <c r="AD425" s="73" t="s">
        <v>8</v>
      </c>
      <c r="AE425" s="73" t="s">
        <v>8</v>
      </c>
      <c r="AG425" t="s">
        <v>227</v>
      </c>
      <c r="AH425" t="s">
        <v>579</v>
      </c>
      <c r="AI425">
        <f t="shared" si="249"/>
        <v>0</v>
      </c>
      <c r="AJ425">
        <f t="shared" si="250"/>
        <v>0</v>
      </c>
      <c r="AK425">
        <f t="shared" si="251"/>
        <v>0</v>
      </c>
      <c r="AL425">
        <f t="shared" si="252"/>
        <v>0</v>
      </c>
      <c r="AM425">
        <f t="shared" si="270"/>
        <v>0</v>
      </c>
      <c r="AN425">
        <f t="shared" si="253"/>
        <v>0</v>
      </c>
      <c r="AO425">
        <f t="shared" si="267"/>
        <v>0</v>
      </c>
      <c r="AP425">
        <f t="shared" si="254"/>
        <v>0</v>
      </c>
      <c r="AQ425">
        <f t="shared" si="255"/>
        <v>0</v>
      </c>
      <c r="AR425">
        <f t="shared" si="271"/>
        <v>1</v>
      </c>
      <c r="AS425">
        <f t="shared" si="266"/>
        <v>0</v>
      </c>
      <c r="AT425">
        <f t="shared" si="265"/>
        <v>1</v>
      </c>
      <c r="AU425" t="str">
        <f t="shared" si="264"/>
        <v/>
      </c>
    </row>
    <row r="426" spans="1:47" x14ac:dyDescent="0.2">
      <c r="A426" t="s">
        <v>256</v>
      </c>
      <c r="B426" t="s">
        <v>577</v>
      </c>
      <c r="C426" t="s">
        <v>621</v>
      </c>
      <c r="D426">
        <f t="shared" si="256"/>
        <v>1.6910400000000001</v>
      </c>
      <c r="F426">
        <f t="shared" si="257"/>
        <v>1.6984600000000001</v>
      </c>
      <c r="H426">
        <f t="shared" si="258"/>
        <v>1.7212000000000001</v>
      </c>
      <c r="J426" s="73">
        <f t="shared" si="268"/>
        <v>1.6923667963092484</v>
      </c>
      <c r="K426" s="73"/>
      <c r="L426" s="73">
        <f t="shared" si="269"/>
        <v>5.1856831037633278E-3</v>
      </c>
      <c r="M426" s="73"/>
      <c r="N426">
        <f t="shared" si="259"/>
        <v>60.128179070829503</v>
      </c>
      <c r="P426" t="s">
        <v>79</v>
      </c>
      <c r="Q426" s="37">
        <v>58</v>
      </c>
      <c r="R426" t="s">
        <v>230</v>
      </c>
      <c r="S426" t="s">
        <v>226</v>
      </c>
      <c r="T426">
        <f t="shared" si="260"/>
        <v>0.56488054977595403</v>
      </c>
      <c r="U426">
        <f t="shared" si="261"/>
        <v>0.7699619434491326</v>
      </c>
      <c r="V426">
        <f t="shared" si="262"/>
        <v>-0.29676349190028528</v>
      </c>
      <c r="W426" s="73">
        <f t="shared" si="263"/>
        <v>78.925248381660822</v>
      </c>
      <c r="X426" s="73">
        <f t="shared" si="248"/>
        <v>29.677764832657548</v>
      </c>
      <c r="AD426" s="73" t="s">
        <v>8</v>
      </c>
      <c r="AE426" s="73" t="s">
        <v>8</v>
      </c>
      <c r="AG426" t="s">
        <v>227</v>
      </c>
      <c r="AH426" t="s">
        <v>579</v>
      </c>
      <c r="AI426">
        <f t="shared" si="249"/>
        <v>0</v>
      </c>
      <c r="AJ426">
        <f t="shared" si="250"/>
        <v>0</v>
      </c>
      <c r="AK426">
        <f t="shared" si="251"/>
        <v>0</v>
      </c>
      <c r="AL426">
        <f t="shared" si="252"/>
        <v>0</v>
      </c>
      <c r="AM426">
        <f t="shared" si="270"/>
        <v>0</v>
      </c>
      <c r="AN426">
        <f t="shared" si="253"/>
        <v>0</v>
      </c>
      <c r="AO426">
        <f t="shared" si="267"/>
        <v>0</v>
      </c>
      <c r="AP426">
        <f t="shared" si="254"/>
        <v>0</v>
      </c>
      <c r="AQ426">
        <f t="shared" si="255"/>
        <v>0</v>
      </c>
      <c r="AR426">
        <f t="shared" si="271"/>
        <v>1</v>
      </c>
      <c r="AS426">
        <f t="shared" si="266"/>
        <v>0</v>
      </c>
      <c r="AT426">
        <f t="shared" si="265"/>
        <v>1</v>
      </c>
      <c r="AU426" t="str">
        <f t="shared" si="264"/>
        <v/>
      </c>
    </row>
    <row r="427" spans="1:47" x14ac:dyDescent="0.2">
      <c r="A427" t="s">
        <v>256</v>
      </c>
      <c r="B427" t="s">
        <v>577</v>
      </c>
      <c r="C427" t="s">
        <v>622</v>
      </c>
      <c r="D427">
        <f t="shared" si="256"/>
        <v>1.6916600000000002</v>
      </c>
      <c r="F427">
        <f t="shared" si="257"/>
        <v>1.69909</v>
      </c>
      <c r="H427">
        <f t="shared" si="258"/>
        <v>1.7218</v>
      </c>
      <c r="J427" s="73">
        <f t="shared" si="268"/>
        <v>1.6929877146113583</v>
      </c>
      <c r="K427" s="73"/>
      <c r="L427" s="73">
        <f t="shared" si="269"/>
        <v>5.1935321157596803E-3</v>
      </c>
      <c r="M427" s="73"/>
      <c r="N427">
        <f t="shared" si="259"/>
        <v>60.193781829303646</v>
      </c>
      <c r="P427" t="s">
        <v>79</v>
      </c>
      <c r="Q427" s="37">
        <v>57</v>
      </c>
      <c r="R427" t="s">
        <v>230</v>
      </c>
      <c r="S427" t="s">
        <v>226</v>
      </c>
      <c r="T427">
        <f t="shared" si="260"/>
        <v>0.56430880457124666</v>
      </c>
      <c r="U427">
        <f t="shared" si="261"/>
        <v>0.7701616404928544</v>
      </c>
      <c r="V427">
        <f t="shared" si="262"/>
        <v>-0.29733250847616005</v>
      </c>
      <c r="W427" s="73">
        <f t="shared" si="263"/>
        <v>78.957203485690968</v>
      </c>
      <c r="X427" s="73">
        <f t="shared" si="248"/>
        <v>29.719435692083024</v>
      </c>
      <c r="AD427" s="73" t="s">
        <v>8</v>
      </c>
      <c r="AE427" s="73" t="s">
        <v>8</v>
      </c>
      <c r="AG427" t="s">
        <v>227</v>
      </c>
      <c r="AH427" t="s">
        <v>579</v>
      </c>
      <c r="AI427">
        <f t="shared" si="249"/>
        <v>0</v>
      </c>
      <c r="AJ427">
        <f t="shared" si="250"/>
        <v>0</v>
      </c>
      <c r="AK427">
        <f t="shared" si="251"/>
        <v>0</v>
      </c>
      <c r="AL427">
        <f t="shared" si="252"/>
        <v>0</v>
      </c>
      <c r="AM427">
        <f t="shared" si="270"/>
        <v>0</v>
      </c>
      <c r="AN427">
        <f t="shared" si="253"/>
        <v>0</v>
      </c>
      <c r="AO427">
        <f t="shared" si="267"/>
        <v>0</v>
      </c>
      <c r="AP427">
        <f t="shared" si="254"/>
        <v>0</v>
      </c>
      <c r="AQ427">
        <f t="shared" si="255"/>
        <v>0</v>
      </c>
      <c r="AR427">
        <f t="shared" si="271"/>
        <v>1</v>
      </c>
      <c r="AS427">
        <f t="shared" si="266"/>
        <v>0</v>
      </c>
      <c r="AT427">
        <f t="shared" si="265"/>
        <v>1</v>
      </c>
      <c r="AU427" t="str">
        <f t="shared" si="264"/>
        <v/>
      </c>
    </row>
    <row r="428" spans="1:47" x14ac:dyDescent="0.2">
      <c r="A428" t="s">
        <v>256</v>
      </c>
      <c r="B428" t="s">
        <v>577</v>
      </c>
      <c r="C428" t="s">
        <v>623</v>
      </c>
      <c r="D428">
        <f t="shared" si="256"/>
        <v>1.69228</v>
      </c>
      <c r="F428">
        <f t="shared" si="257"/>
        <v>1.6997199999999999</v>
      </c>
      <c r="H428">
        <f t="shared" si="258"/>
        <v>1.7223999999999999</v>
      </c>
      <c r="J428" s="73">
        <f t="shared" si="268"/>
        <v>1.6936086328789706</v>
      </c>
      <c r="K428" s="73"/>
      <c r="L428" s="73">
        <f t="shared" si="269"/>
        <v>5.2013811520104092E-3</v>
      </c>
      <c r="M428" s="73"/>
      <c r="N428">
        <f t="shared" si="259"/>
        <v>60.259426470517539</v>
      </c>
      <c r="P428" t="s">
        <v>79</v>
      </c>
      <c r="Q428" s="37">
        <v>56</v>
      </c>
      <c r="R428" t="s">
        <v>230</v>
      </c>
      <c r="S428" t="s">
        <v>226</v>
      </c>
      <c r="T428">
        <f t="shared" si="260"/>
        <v>0.56373666414934942</v>
      </c>
      <c r="U428">
        <f t="shared" si="261"/>
        <v>0.77036080762326753</v>
      </c>
      <c r="V428">
        <f t="shared" si="262"/>
        <v>-0.29790132522664386</v>
      </c>
      <c r="W428" s="73">
        <f t="shared" si="263"/>
        <v>78.989163141635672</v>
      </c>
      <c r="X428" s="73">
        <f t="shared" si="248"/>
        <v>29.761123153444593</v>
      </c>
      <c r="AD428" s="73" t="s">
        <v>8</v>
      </c>
      <c r="AE428" s="73" t="s">
        <v>8</v>
      </c>
      <c r="AG428" t="s">
        <v>227</v>
      </c>
      <c r="AH428" t="s">
        <v>579</v>
      </c>
      <c r="AI428">
        <f t="shared" si="249"/>
        <v>0</v>
      </c>
      <c r="AJ428">
        <f t="shared" si="250"/>
        <v>0</v>
      </c>
      <c r="AK428">
        <f t="shared" si="251"/>
        <v>0</v>
      </c>
      <c r="AL428">
        <f t="shared" si="252"/>
        <v>0</v>
      </c>
      <c r="AM428">
        <f t="shared" si="270"/>
        <v>0</v>
      </c>
      <c r="AN428">
        <f t="shared" si="253"/>
        <v>0</v>
      </c>
      <c r="AO428">
        <f t="shared" si="267"/>
        <v>0</v>
      </c>
      <c r="AP428">
        <f t="shared" si="254"/>
        <v>0</v>
      </c>
      <c r="AQ428">
        <f t="shared" si="255"/>
        <v>0</v>
      </c>
      <c r="AR428">
        <f t="shared" si="271"/>
        <v>1</v>
      </c>
      <c r="AS428">
        <f t="shared" si="266"/>
        <v>0</v>
      </c>
      <c r="AT428">
        <f t="shared" si="265"/>
        <v>1</v>
      </c>
      <c r="AU428" t="str">
        <f t="shared" si="264"/>
        <v/>
      </c>
    </row>
    <row r="429" spans="1:47" x14ac:dyDescent="0.2">
      <c r="A429" t="s">
        <v>256</v>
      </c>
      <c r="B429" t="s">
        <v>577</v>
      </c>
      <c r="C429" t="s">
        <v>624</v>
      </c>
      <c r="D429">
        <f t="shared" si="256"/>
        <v>1.6929000000000001</v>
      </c>
      <c r="F429">
        <f t="shared" si="257"/>
        <v>1.70035</v>
      </c>
      <c r="H429">
        <f t="shared" si="258"/>
        <v>1.7229999999999999</v>
      </c>
      <c r="J429" s="73">
        <f t="shared" si="268"/>
        <v>1.6942295511121215</v>
      </c>
      <c r="K429" s="73"/>
      <c r="L429" s="73">
        <f t="shared" si="269"/>
        <v>5.2092302124902012E-3</v>
      </c>
      <c r="M429" s="73"/>
      <c r="N429">
        <f t="shared" si="259"/>
        <v>60.325113169793298</v>
      </c>
      <c r="P429" t="s">
        <v>79</v>
      </c>
      <c r="Q429" s="37">
        <v>55</v>
      </c>
      <c r="R429" t="s">
        <v>230</v>
      </c>
      <c r="S429" t="s">
        <v>226</v>
      </c>
      <c r="T429">
        <f t="shared" si="260"/>
        <v>0.56316412968500229</v>
      </c>
      <c r="U429">
        <f t="shared" si="261"/>
        <v>0.77055944441345836</v>
      </c>
      <c r="V429">
        <f t="shared" si="262"/>
        <v>-0.29846994096785745</v>
      </c>
      <c r="W429" s="73">
        <f t="shared" si="263"/>
        <v>79.021127291964859</v>
      </c>
      <c r="X429" s="73">
        <f t="shared" si="248"/>
        <v>29.802827091129124</v>
      </c>
      <c r="AD429" s="73" t="s">
        <v>8</v>
      </c>
      <c r="AE429" s="73" t="s">
        <v>8</v>
      </c>
      <c r="AG429" t="s">
        <v>227</v>
      </c>
      <c r="AH429" t="s">
        <v>579</v>
      </c>
      <c r="AI429">
        <f t="shared" si="249"/>
        <v>0</v>
      </c>
      <c r="AJ429">
        <f t="shared" si="250"/>
        <v>0</v>
      </c>
      <c r="AK429">
        <f t="shared" si="251"/>
        <v>0</v>
      </c>
      <c r="AL429">
        <f t="shared" si="252"/>
        <v>0</v>
      </c>
      <c r="AM429">
        <f t="shared" si="270"/>
        <v>0</v>
      </c>
      <c r="AN429">
        <f t="shared" si="253"/>
        <v>0</v>
      </c>
      <c r="AO429">
        <f t="shared" si="267"/>
        <v>0</v>
      </c>
      <c r="AP429">
        <f t="shared" si="254"/>
        <v>0</v>
      </c>
      <c r="AQ429">
        <f t="shared" si="255"/>
        <v>0</v>
      </c>
      <c r="AR429">
        <f t="shared" si="271"/>
        <v>1</v>
      </c>
      <c r="AS429">
        <f t="shared" si="266"/>
        <v>0</v>
      </c>
      <c r="AT429">
        <f t="shared" si="265"/>
        <v>1</v>
      </c>
      <c r="AU429" t="str">
        <f t="shared" si="264"/>
        <v/>
      </c>
    </row>
    <row r="430" spans="1:47" x14ac:dyDescent="0.2">
      <c r="A430" t="s">
        <v>256</v>
      </c>
      <c r="B430" t="s">
        <v>577</v>
      </c>
      <c r="C430" t="s">
        <v>625</v>
      </c>
      <c r="D430">
        <f t="shared" si="256"/>
        <v>1.6935200000000001</v>
      </c>
      <c r="F430">
        <f t="shared" si="257"/>
        <v>1.7009799999999999</v>
      </c>
      <c r="H430">
        <f t="shared" si="258"/>
        <v>1.7236</v>
      </c>
      <c r="J430" s="73">
        <f t="shared" si="268"/>
        <v>1.6948504693108484</v>
      </c>
      <c r="K430" s="73"/>
      <c r="L430" s="73">
        <f t="shared" si="269"/>
        <v>5.2170792971730773E-3</v>
      </c>
      <c r="M430" s="73"/>
      <c r="N430">
        <f t="shared" si="259"/>
        <v>60.390842102780468</v>
      </c>
      <c r="P430" t="s">
        <v>79</v>
      </c>
      <c r="Q430" s="37">
        <v>54</v>
      </c>
      <c r="R430" t="s">
        <v>230</v>
      </c>
      <c r="S430" t="s">
        <v>226</v>
      </c>
      <c r="T430">
        <f t="shared" si="260"/>
        <v>0.56259120235542392</v>
      </c>
      <c r="U430">
        <f t="shared" si="261"/>
        <v>0.77075755043979877</v>
      </c>
      <c r="V430">
        <f t="shared" si="262"/>
        <v>-0.29903835451714161</v>
      </c>
      <c r="W430" s="73">
        <f t="shared" si="263"/>
        <v>79.053095879131618</v>
      </c>
      <c r="X430" s="73">
        <f t="shared" si="248"/>
        <v>29.844547379783371</v>
      </c>
      <c r="AD430" s="73" t="s">
        <v>8</v>
      </c>
      <c r="AE430" s="73" t="s">
        <v>8</v>
      </c>
      <c r="AG430" t="s">
        <v>227</v>
      </c>
      <c r="AH430" t="s">
        <v>579</v>
      </c>
      <c r="AI430">
        <f t="shared" si="249"/>
        <v>0</v>
      </c>
      <c r="AJ430">
        <f t="shared" si="250"/>
        <v>0</v>
      </c>
      <c r="AK430">
        <f t="shared" si="251"/>
        <v>0</v>
      </c>
      <c r="AL430">
        <f t="shared" si="252"/>
        <v>0</v>
      </c>
      <c r="AM430">
        <f t="shared" si="270"/>
        <v>0</v>
      </c>
      <c r="AN430">
        <f t="shared" si="253"/>
        <v>0</v>
      </c>
      <c r="AO430">
        <f t="shared" si="267"/>
        <v>0</v>
      </c>
      <c r="AP430">
        <f t="shared" si="254"/>
        <v>0</v>
      </c>
      <c r="AQ430">
        <f t="shared" si="255"/>
        <v>0</v>
      </c>
      <c r="AR430">
        <f t="shared" si="271"/>
        <v>1</v>
      </c>
      <c r="AS430">
        <f t="shared" si="266"/>
        <v>0</v>
      </c>
      <c r="AT430">
        <f t="shared" si="265"/>
        <v>1</v>
      </c>
      <c r="AU430" t="str">
        <f t="shared" si="264"/>
        <v/>
      </c>
    </row>
    <row r="431" spans="1:47" x14ac:dyDescent="0.2">
      <c r="A431" t="s">
        <v>256</v>
      </c>
      <c r="B431" t="s">
        <v>577</v>
      </c>
      <c r="C431" t="s">
        <v>626</v>
      </c>
      <c r="D431">
        <f t="shared" si="256"/>
        <v>1.69414</v>
      </c>
      <c r="F431">
        <f t="shared" si="257"/>
        <v>1.7016100000000001</v>
      </c>
      <c r="H431">
        <f t="shared" si="258"/>
        <v>1.7242</v>
      </c>
      <c r="J431" s="73">
        <f t="shared" si="268"/>
        <v>1.6954713874751859</v>
      </c>
      <c r="K431" s="73"/>
      <c r="L431" s="73">
        <f t="shared" si="269"/>
        <v>5.2249284060352785E-3</v>
      </c>
      <c r="M431" s="73"/>
      <c r="N431">
        <f t="shared" si="259"/>
        <v>60.456613445464981</v>
      </c>
      <c r="P431" t="s">
        <v>79</v>
      </c>
      <c r="Q431" s="37">
        <v>53</v>
      </c>
      <c r="R431" t="s">
        <v>230</v>
      </c>
      <c r="S431" t="s">
        <v>226</v>
      </c>
      <c r="T431">
        <f t="shared" si="260"/>
        <v>0.56201788334029879</v>
      </c>
      <c r="U431">
        <f t="shared" si="261"/>
        <v>0.77095512528195065</v>
      </c>
      <c r="V431">
        <f t="shared" si="262"/>
        <v>-0.29960656469306901</v>
      </c>
      <c r="W431" s="73">
        <f t="shared" si="263"/>
        <v>79.085068845572678</v>
      </c>
      <c r="X431" s="73">
        <f t="shared" si="248"/>
        <v>29.886283894313667</v>
      </c>
      <c r="AD431" s="73" t="s">
        <v>8</v>
      </c>
      <c r="AE431" s="73" t="s">
        <v>8</v>
      </c>
      <c r="AG431" t="s">
        <v>227</v>
      </c>
      <c r="AH431" t="s">
        <v>579</v>
      </c>
      <c r="AI431">
        <f t="shared" si="249"/>
        <v>0</v>
      </c>
      <c r="AJ431">
        <f t="shared" si="250"/>
        <v>0</v>
      </c>
      <c r="AK431">
        <f t="shared" si="251"/>
        <v>0</v>
      </c>
      <c r="AL431">
        <f t="shared" si="252"/>
        <v>0</v>
      </c>
      <c r="AM431">
        <f t="shared" si="270"/>
        <v>0</v>
      </c>
      <c r="AN431">
        <f t="shared" si="253"/>
        <v>0</v>
      </c>
      <c r="AO431">
        <f t="shared" si="267"/>
        <v>0</v>
      </c>
      <c r="AP431">
        <f t="shared" si="254"/>
        <v>0</v>
      </c>
      <c r="AQ431">
        <f t="shared" si="255"/>
        <v>0</v>
      </c>
      <c r="AR431">
        <f t="shared" si="271"/>
        <v>1</v>
      </c>
      <c r="AS431">
        <f t="shared" si="266"/>
        <v>0</v>
      </c>
      <c r="AT431">
        <f t="shared" si="265"/>
        <v>1</v>
      </c>
      <c r="AU431" t="str">
        <f t="shared" si="264"/>
        <v/>
      </c>
    </row>
    <row r="432" spans="1:47" x14ac:dyDescent="0.2">
      <c r="A432" t="s">
        <v>256</v>
      </c>
      <c r="B432" t="s">
        <v>577</v>
      </c>
      <c r="C432" t="s">
        <v>627</v>
      </c>
      <c r="D432">
        <f t="shared" si="256"/>
        <v>1.69476</v>
      </c>
      <c r="F432">
        <f t="shared" si="257"/>
        <v>1.70224</v>
      </c>
      <c r="H432">
        <f t="shared" si="258"/>
        <v>1.7247999999999999</v>
      </c>
      <c r="J432" s="73">
        <f t="shared" si="268"/>
        <v>1.6960923056051715</v>
      </c>
      <c r="K432" s="73"/>
      <c r="L432" s="73">
        <f t="shared" si="269"/>
        <v>5.2327775390508258E-3</v>
      </c>
      <c r="M432" s="73"/>
      <c r="N432">
        <f t="shared" si="259"/>
        <v>60.522427374160515</v>
      </c>
      <c r="P432" t="s">
        <v>79</v>
      </c>
      <c r="Q432" s="37">
        <v>52</v>
      </c>
      <c r="R432" t="s">
        <v>230</v>
      </c>
      <c r="S432" t="s">
        <v>226</v>
      </c>
      <c r="T432">
        <f t="shared" si="260"/>
        <v>0.56144417382176592</v>
      </c>
      <c r="U432">
        <f t="shared" si="261"/>
        <v>0.77115216852287038</v>
      </c>
      <c r="V432">
        <f t="shared" si="262"/>
        <v>-0.30017457031545708</v>
      </c>
      <c r="W432" s="73">
        <f t="shared" si="263"/>
        <v>79.117046133708882</v>
      </c>
      <c r="X432" s="73">
        <f t="shared" si="248"/>
        <v>29.92803650988499</v>
      </c>
      <c r="AD432" s="73" t="s">
        <v>8</v>
      </c>
      <c r="AE432" s="73" t="s">
        <v>8</v>
      </c>
      <c r="AG432" t="s">
        <v>227</v>
      </c>
      <c r="AH432" t="s">
        <v>579</v>
      </c>
      <c r="AI432">
        <f t="shared" si="249"/>
        <v>0</v>
      </c>
      <c r="AJ432">
        <f t="shared" si="250"/>
        <v>0</v>
      </c>
      <c r="AK432">
        <f t="shared" si="251"/>
        <v>0</v>
      </c>
      <c r="AL432">
        <f t="shared" si="252"/>
        <v>0</v>
      </c>
      <c r="AM432">
        <f t="shared" si="270"/>
        <v>0</v>
      </c>
      <c r="AN432">
        <f t="shared" si="253"/>
        <v>0</v>
      </c>
      <c r="AO432">
        <f t="shared" si="267"/>
        <v>0</v>
      </c>
      <c r="AP432">
        <f t="shared" si="254"/>
        <v>0</v>
      </c>
      <c r="AQ432">
        <f t="shared" si="255"/>
        <v>0</v>
      </c>
      <c r="AR432">
        <f t="shared" si="271"/>
        <v>1</v>
      </c>
      <c r="AS432">
        <f t="shared" si="266"/>
        <v>0</v>
      </c>
      <c r="AT432">
        <f t="shared" si="265"/>
        <v>1</v>
      </c>
      <c r="AU432" t="str">
        <f t="shared" si="264"/>
        <v/>
      </c>
    </row>
    <row r="433" spans="1:47" x14ac:dyDescent="0.2">
      <c r="A433" t="s">
        <v>256</v>
      </c>
      <c r="B433" t="s">
        <v>577</v>
      </c>
      <c r="C433" t="s">
        <v>628</v>
      </c>
      <c r="D433">
        <f t="shared" si="256"/>
        <v>1.6953800000000001</v>
      </c>
      <c r="F433">
        <f t="shared" si="257"/>
        <v>1.7028700000000001</v>
      </c>
      <c r="H433">
        <f t="shared" si="258"/>
        <v>1.7254</v>
      </c>
      <c r="J433" s="73">
        <f t="shared" si="268"/>
        <v>1.6967132237008407</v>
      </c>
      <c r="K433" s="73"/>
      <c r="L433" s="73">
        <f t="shared" si="269"/>
        <v>5.240626696195072E-3</v>
      </c>
      <c r="M433" s="73"/>
      <c r="N433">
        <f t="shared" si="259"/>
        <v>60.588284065521194</v>
      </c>
      <c r="P433" t="s">
        <v>79</v>
      </c>
      <c r="Q433" s="37">
        <v>51</v>
      </c>
      <c r="R433" t="s">
        <v>230</v>
      </c>
      <c r="S433" t="s">
        <v>226</v>
      </c>
      <c r="T433">
        <f t="shared" si="260"/>
        <v>0.56087007498440544</v>
      </c>
      <c r="U433">
        <f t="shared" si="261"/>
        <v>0.7713486797488136</v>
      </c>
      <c r="V433">
        <f t="shared" si="262"/>
        <v>-0.30074237020537986</v>
      </c>
      <c r="W433" s="73">
        <f t="shared" si="263"/>
        <v>79.149027685945796</v>
      </c>
      <c r="X433" s="73">
        <f t="shared" si="248"/>
        <v>29.969805101920414</v>
      </c>
      <c r="AD433" s="73" t="s">
        <v>8</v>
      </c>
      <c r="AE433" s="73" t="s">
        <v>8</v>
      </c>
      <c r="AG433" t="s">
        <v>227</v>
      </c>
      <c r="AH433" t="s">
        <v>579</v>
      </c>
      <c r="AI433">
        <f t="shared" si="249"/>
        <v>0</v>
      </c>
      <c r="AJ433">
        <f t="shared" si="250"/>
        <v>0</v>
      </c>
      <c r="AK433">
        <f t="shared" si="251"/>
        <v>0</v>
      </c>
      <c r="AL433">
        <f t="shared" si="252"/>
        <v>0</v>
      </c>
      <c r="AM433">
        <f t="shared" si="270"/>
        <v>0</v>
      </c>
      <c r="AN433">
        <f t="shared" si="253"/>
        <v>0</v>
      </c>
      <c r="AO433">
        <f t="shared" si="267"/>
        <v>0</v>
      </c>
      <c r="AP433">
        <f t="shared" si="254"/>
        <v>0</v>
      </c>
      <c r="AQ433">
        <f t="shared" si="255"/>
        <v>0</v>
      </c>
      <c r="AR433">
        <f t="shared" si="271"/>
        <v>1</v>
      </c>
      <c r="AS433">
        <f t="shared" si="266"/>
        <v>0</v>
      </c>
      <c r="AT433">
        <f t="shared" si="265"/>
        <v>1</v>
      </c>
      <c r="AU433" t="str">
        <f t="shared" si="264"/>
        <v/>
      </c>
    </row>
    <row r="434" spans="1:47" x14ac:dyDescent="0.2">
      <c r="A434" t="s">
        <v>256</v>
      </c>
      <c r="B434" t="s">
        <v>577</v>
      </c>
      <c r="C434" t="s">
        <v>629</v>
      </c>
      <c r="D434">
        <f t="shared" si="256"/>
        <v>1.6960000000000002</v>
      </c>
      <c r="F434">
        <f t="shared" si="257"/>
        <v>1.7035</v>
      </c>
      <c r="H434">
        <f t="shared" si="258"/>
        <v>1.726</v>
      </c>
      <c r="J434" s="73">
        <f t="shared" si="268"/>
        <v>1.6973341417622294</v>
      </c>
      <c r="K434" s="73"/>
      <c r="L434" s="73">
        <f t="shared" si="269"/>
        <v>5.2484758774429263E-3</v>
      </c>
      <c r="M434" s="73"/>
      <c r="N434">
        <f t="shared" si="259"/>
        <v>60.654183696537629</v>
      </c>
      <c r="P434" t="s">
        <v>79</v>
      </c>
      <c r="Q434" s="37">
        <v>50</v>
      </c>
      <c r="R434" t="s">
        <v>230</v>
      </c>
      <c r="S434" t="s">
        <v>226</v>
      </c>
      <c r="T434">
        <f t="shared" si="260"/>
        <v>0.56029558801522761</v>
      </c>
      <c r="U434">
        <f t="shared" si="261"/>
        <v>0.77154465854933885</v>
      </c>
      <c r="V434">
        <f t="shared" si="262"/>
        <v>-0.30130996318518027</v>
      </c>
      <c r="W434" s="73">
        <f t="shared" si="263"/>
        <v>79.181013444674136</v>
      </c>
      <c r="X434" s="73">
        <f t="shared" si="248"/>
        <v>30.011589546100428</v>
      </c>
      <c r="AD434" s="73" t="s">
        <v>8</v>
      </c>
      <c r="AE434" s="73" t="s">
        <v>8</v>
      </c>
      <c r="AG434" t="s">
        <v>227</v>
      </c>
      <c r="AH434" t="s">
        <v>579</v>
      </c>
      <c r="AI434">
        <f t="shared" si="249"/>
        <v>0</v>
      </c>
      <c r="AJ434">
        <f t="shared" si="250"/>
        <v>0</v>
      </c>
      <c r="AK434">
        <f t="shared" si="251"/>
        <v>0</v>
      </c>
      <c r="AL434">
        <f t="shared" si="252"/>
        <v>0</v>
      </c>
      <c r="AM434">
        <f t="shared" si="270"/>
        <v>0</v>
      </c>
      <c r="AN434">
        <f t="shared" si="253"/>
        <v>0</v>
      </c>
      <c r="AO434">
        <f t="shared" si="267"/>
        <v>0</v>
      </c>
      <c r="AP434">
        <f t="shared" si="254"/>
        <v>0</v>
      </c>
      <c r="AQ434">
        <f t="shared" si="255"/>
        <v>0</v>
      </c>
      <c r="AR434">
        <f t="shared" si="271"/>
        <v>1</v>
      </c>
      <c r="AS434">
        <f t="shared" si="266"/>
        <v>0</v>
      </c>
      <c r="AT434">
        <f t="shared" si="265"/>
        <v>1</v>
      </c>
      <c r="AU434" t="str">
        <f t="shared" si="264"/>
        <v/>
      </c>
    </row>
    <row r="435" spans="1:47" x14ac:dyDescent="0.2">
      <c r="A435" t="s">
        <v>256</v>
      </c>
      <c r="B435" t="s">
        <v>577</v>
      </c>
      <c r="C435" t="s">
        <v>630</v>
      </c>
      <c r="D435">
        <f t="shared" si="256"/>
        <v>1.69662</v>
      </c>
      <c r="F435">
        <f t="shared" si="257"/>
        <v>1.7041299999999999</v>
      </c>
      <c r="H435">
        <f t="shared" si="258"/>
        <v>1.7265999999999999</v>
      </c>
      <c r="J435" s="73">
        <f t="shared" si="268"/>
        <v>1.6979550597893736</v>
      </c>
      <c r="K435" s="73"/>
      <c r="L435" s="73">
        <f t="shared" si="269"/>
        <v>5.2563250827699637E-3</v>
      </c>
      <c r="M435" s="73"/>
      <c r="N435">
        <f t="shared" si="259"/>
        <v>60.720126444547333</v>
      </c>
      <c r="P435" t="s">
        <v>79</v>
      </c>
      <c r="Q435" s="37">
        <v>49</v>
      </c>
      <c r="R435" t="s">
        <v>230</v>
      </c>
      <c r="S435" t="s">
        <v>226</v>
      </c>
      <c r="T435">
        <f t="shared" si="260"/>
        <v>0.55972071410365964</v>
      </c>
      <c r="U435">
        <f t="shared" si="261"/>
        <v>0.77174010451731234</v>
      </c>
      <c r="V435">
        <f t="shared" si="262"/>
        <v>-0.30187734807848232</v>
      </c>
      <c r="W435" s="73">
        <f t="shared" si="263"/>
        <v>79.213003352270405</v>
      </c>
      <c r="X435" s="73">
        <f t="shared" si="248"/>
        <v>30.053389718362236</v>
      </c>
      <c r="AD435" s="73" t="s">
        <v>8</v>
      </c>
      <c r="AE435" s="73" t="s">
        <v>8</v>
      </c>
      <c r="AG435" t="s">
        <v>227</v>
      </c>
      <c r="AH435" t="s">
        <v>579</v>
      </c>
      <c r="AI435">
        <f t="shared" si="249"/>
        <v>0</v>
      </c>
      <c r="AJ435">
        <f t="shared" si="250"/>
        <v>0</v>
      </c>
      <c r="AK435">
        <f t="shared" si="251"/>
        <v>0</v>
      </c>
      <c r="AL435">
        <f t="shared" si="252"/>
        <v>0</v>
      </c>
      <c r="AM435">
        <f t="shared" si="270"/>
        <v>0</v>
      </c>
      <c r="AN435">
        <f t="shared" si="253"/>
        <v>0</v>
      </c>
      <c r="AO435">
        <f t="shared" si="267"/>
        <v>0</v>
      </c>
      <c r="AP435">
        <f t="shared" si="254"/>
        <v>0</v>
      </c>
      <c r="AQ435">
        <f t="shared" si="255"/>
        <v>0</v>
      </c>
      <c r="AR435">
        <f t="shared" si="271"/>
        <v>1</v>
      </c>
      <c r="AS435">
        <f t="shared" si="266"/>
        <v>0</v>
      </c>
      <c r="AT435">
        <f t="shared" si="265"/>
        <v>1</v>
      </c>
      <c r="AU435" t="str">
        <f t="shared" si="264"/>
        <v/>
      </c>
    </row>
    <row r="436" spans="1:47" x14ac:dyDescent="0.2">
      <c r="A436" t="s">
        <v>256</v>
      </c>
      <c r="B436" t="s">
        <v>577</v>
      </c>
      <c r="C436" t="s">
        <v>631</v>
      </c>
      <c r="D436">
        <f t="shared" si="256"/>
        <v>1.6972400000000001</v>
      </c>
      <c r="F436">
        <f t="shared" si="257"/>
        <v>1.7047600000000001</v>
      </c>
      <c r="H436">
        <f t="shared" si="258"/>
        <v>1.7272000000000001</v>
      </c>
      <c r="J436" s="73">
        <f t="shared" si="268"/>
        <v>1.69857597778231</v>
      </c>
      <c r="K436" s="73"/>
      <c r="L436" s="73">
        <f t="shared" si="269"/>
        <v>5.2641743121513151E-3</v>
      </c>
      <c r="M436" s="73"/>
      <c r="N436">
        <f t="shared" si="259"/>
        <v>60.786112487228166</v>
      </c>
      <c r="P436" t="s">
        <v>79</v>
      </c>
      <c r="Q436" s="37">
        <v>48</v>
      </c>
      <c r="R436" t="s">
        <v>230</v>
      </c>
      <c r="S436" t="s">
        <v>226</v>
      </c>
      <c r="T436">
        <f t="shared" si="260"/>
        <v>0.55914545444153418</v>
      </c>
      <c r="U436">
        <f t="shared" si="261"/>
        <v>0.77193501724891211</v>
      </c>
      <c r="V436">
        <f t="shared" si="262"/>
        <v>-0.30244452371020364</v>
      </c>
      <c r="W436" s="73">
        <f t="shared" si="263"/>
        <v>79.244997351097282</v>
      </c>
      <c r="X436" s="73">
        <f t="shared" si="248"/>
        <v>30.095205494899226</v>
      </c>
      <c r="AD436" s="73" t="s">
        <v>8</v>
      </c>
      <c r="AE436" s="73" t="s">
        <v>8</v>
      </c>
      <c r="AG436" t="s">
        <v>227</v>
      </c>
      <c r="AH436" t="s">
        <v>579</v>
      </c>
      <c r="AI436">
        <f t="shared" si="249"/>
        <v>0</v>
      </c>
      <c r="AJ436">
        <f t="shared" si="250"/>
        <v>0</v>
      </c>
      <c r="AK436">
        <f t="shared" si="251"/>
        <v>0</v>
      </c>
      <c r="AL436">
        <f t="shared" si="252"/>
        <v>0</v>
      </c>
      <c r="AM436">
        <f t="shared" si="270"/>
        <v>0</v>
      </c>
      <c r="AN436">
        <f t="shared" si="253"/>
        <v>0</v>
      </c>
      <c r="AO436">
        <f t="shared" si="267"/>
        <v>0</v>
      </c>
      <c r="AP436">
        <f t="shared" si="254"/>
        <v>0</v>
      </c>
      <c r="AQ436">
        <f t="shared" si="255"/>
        <v>0</v>
      </c>
      <c r="AR436">
        <f t="shared" si="271"/>
        <v>1</v>
      </c>
      <c r="AS436">
        <f t="shared" si="266"/>
        <v>0</v>
      </c>
      <c r="AT436">
        <f t="shared" si="265"/>
        <v>1</v>
      </c>
      <c r="AU436" t="str">
        <f t="shared" si="264"/>
        <v/>
      </c>
    </row>
    <row r="437" spans="1:47" x14ac:dyDescent="0.2">
      <c r="A437" t="s">
        <v>256</v>
      </c>
      <c r="B437" t="s">
        <v>577</v>
      </c>
      <c r="C437" t="s">
        <v>632</v>
      </c>
      <c r="D437">
        <f t="shared" si="256"/>
        <v>1.6978600000000001</v>
      </c>
      <c r="F437">
        <f t="shared" si="257"/>
        <v>1.70539</v>
      </c>
      <c r="H437">
        <f t="shared" si="258"/>
        <v>1.7278</v>
      </c>
      <c r="J437" s="73">
        <f t="shared" si="268"/>
        <v>1.6991968957410737</v>
      </c>
      <c r="K437" s="73"/>
      <c r="L437" s="73">
        <f t="shared" si="269"/>
        <v>5.2720235655616676E-3</v>
      </c>
      <c r="M437" s="73"/>
      <c r="N437">
        <f t="shared" si="259"/>
        <v>60.852142002606527</v>
      </c>
      <c r="P437" t="s">
        <v>79</v>
      </c>
      <c r="Q437" s="37">
        <v>47</v>
      </c>
      <c r="R437" t="s">
        <v>230</v>
      </c>
      <c r="S437" t="s">
        <v>226</v>
      </c>
      <c r="T437">
        <f t="shared" si="260"/>
        <v>0.55856981022307628</v>
      </c>
      <c r="U437">
        <f t="shared" si="261"/>
        <v>0.7721293963436322</v>
      </c>
      <c r="V437">
        <f t="shared" si="262"/>
        <v>-0.30301148890656715</v>
      </c>
      <c r="W437" s="73">
        <f t="shared" si="263"/>
        <v>79.276995383504286</v>
      </c>
      <c r="X437" s="73">
        <f t="shared" si="248"/>
        <v>30.13703675216016</v>
      </c>
      <c r="AD437" s="73" t="s">
        <v>8</v>
      </c>
      <c r="AE437" s="73" t="s">
        <v>8</v>
      </c>
      <c r="AG437" t="s">
        <v>227</v>
      </c>
      <c r="AH437" t="s">
        <v>579</v>
      </c>
      <c r="AI437">
        <f t="shared" si="249"/>
        <v>0</v>
      </c>
      <c r="AJ437">
        <f t="shared" si="250"/>
        <v>0</v>
      </c>
      <c r="AK437">
        <f t="shared" si="251"/>
        <v>0</v>
      </c>
      <c r="AL437">
        <f t="shared" si="252"/>
        <v>0</v>
      </c>
      <c r="AM437">
        <f t="shared" si="270"/>
        <v>0</v>
      </c>
      <c r="AN437">
        <f t="shared" si="253"/>
        <v>0</v>
      </c>
      <c r="AO437">
        <f t="shared" si="267"/>
        <v>0</v>
      </c>
      <c r="AP437">
        <f t="shared" si="254"/>
        <v>0</v>
      </c>
      <c r="AQ437">
        <f t="shared" si="255"/>
        <v>0</v>
      </c>
      <c r="AR437">
        <f t="shared" si="271"/>
        <v>1</v>
      </c>
      <c r="AS437">
        <f t="shared" si="266"/>
        <v>0</v>
      </c>
      <c r="AT437">
        <f t="shared" si="265"/>
        <v>1</v>
      </c>
      <c r="AU437" t="str">
        <f t="shared" si="264"/>
        <v/>
      </c>
    </row>
    <row r="438" spans="1:47" x14ac:dyDescent="0.2">
      <c r="A438" t="s">
        <v>256</v>
      </c>
      <c r="B438" t="s">
        <v>577</v>
      </c>
      <c r="C438" t="s">
        <v>633</v>
      </c>
      <c r="D438">
        <f t="shared" si="256"/>
        <v>1.69848</v>
      </c>
      <c r="F438">
        <f t="shared" si="257"/>
        <v>1.7060200000000001</v>
      </c>
      <c r="H438">
        <f t="shared" si="258"/>
        <v>1.7283999999999999</v>
      </c>
      <c r="J438" s="73">
        <f t="shared" si="268"/>
        <v>1.6998178136657009</v>
      </c>
      <c r="K438" s="73"/>
      <c r="L438" s="73">
        <f t="shared" si="269"/>
        <v>5.2798728429765962E-3</v>
      </c>
      <c r="M438" s="73"/>
      <c r="N438">
        <f t="shared" si="259"/>
        <v>60.918215169065022</v>
      </c>
      <c r="P438" t="s">
        <v>79</v>
      </c>
      <c r="Q438" s="37">
        <v>46</v>
      </c>
      <c r="R438" t="s">
        <v>230</v>
      </c>
      <c r="S438" t="s">
        <v>226</v>
      </c>
      <c r="T438">
        <f t="shared" si="260"/>
        <v>0.55799378264489119</v>
      </c>
      <c r="U438">
        <f t="shared" si="261"/>
        <v>0.77232324140428676</v>
      </c>
      <c r="V438">
        <f t="shared" si="262"/>
        <v>-0.3035782424951135</v>
      </c>
      <c r="W438" s="73">
        <f t="shared" si="263"/>
        <v>79.308997391828143</v>
      </c>
      <c r="X438" s="73">
        <f t="shared" si="248"/>
        <v>30.178883366848591</v>
      </c>
      <c r="AD438" s="73" t="s">
        <v>8</v>
      </c>
      <c r="AE438" s="73" t="s">
        <v>8</v>
      </c>
      <c r="AG438" t="s">
        <v>227</v>
      </c>
      <c r="AH438" t="s">
        <v>579</v>
      </c>
      <c r="AI438">
        <f t="shared" si="249"/>
        <v>0</v>
      </c>
      <c r="AJ438">
        <f t="shared" si="250"/>
        <v>0</v>
      </c>
      <c r="AK438">
        <f t="shared" si="251"/>
        <v>0</v>
      </c>
      <c r="AL438">
        <f t="shared" si="252"/>
        <v>0</v>
      </c>
      <c r="AM438">
        <f t="shared" si="270"/>
        <v>0</v>
      </c>
      <c r="AN438">
        <f t="shared" si="253"/>
        <v>0</v>
      </c>
      <c r="AO438">
        <f t="shared" si="267"/>
        <v>0</v>
      </c>
      <c r="AP438">
        <f t="shared" si="254"/>
        <v>0</v>
      </c>
      <c r="AQ438">
        <f t="shared" si="255"/>
        <v>0</v>
      </c>
      <c r="AR438">
        <f t="shared" si="271"/>
        <v>1</v>
      </c>
      <c r="AS438">
        <f t="shared" si="266"/>
        <v>0</v>
      </c>
      <c r="AT438">
        <f t="shared" si="265"/>
        <v>1</v>
      </c>
      <c r="AU438" t="str">
        <f t="shared" si="264"/>
        <v/>
      </c>
    </row>
    <row r="439" spans="1:47" x14ac:dyDescent="0.2">
      <c r="A439" t="s">
        <v>256</v>
      </c>
      <c r="B439" t="s">
        <v>577</v>
      </c>
      <c r="C439" t="s">
        <v>634</v>
      </c>
      <c r="D439">
        <f t="shared" si="256"/>
        <v>1.6991000000000001</v>
      </c>
      <c r="F439">
        <f t="shared" si="257"/>
        <v>1.70665</v>
      </c>
      <c r="H439">
        <f t="shared" si="258"/>
        <v>1.7290000000000001</v>
      </c>
      <c r="J439" s="73">
        <f t="shared" si="268"/>
        <v>1.7004387315562273</v>
      </c>
      <c r="K439" s="73"/>
      <c r="L439" s="73">
        <f t="shared" si="269"/>
        <v>5.2877221443712319E-3</v>
      </c>
      <c r="M439" s="73"/>
      <c r="N439">
        <f t="shared" si="259"/>
        <v>60.984332165330812</v>
      </c>
      <c r="P439" t="s">
        <v>79</v>
      </c>
      <c r="Q439" s="37">
        <v>45</v>
      </c>
      <c r="R439" t="s">
        <v>230</v>
      </c>
      <c r="S439" t="s">
        <v>226</v>
      </c>
      <c r="T439">
        <f t="shared" si="260"/>
        <v>0.55741737290595206</v>
      </c>
      <c r="U439">
        <f t="shared" si="261"/>
        <v>0.77251655203701375</v>
      </c>
      <c r="V439">
        <f t="shared" si="262"/>
        <v>-0.30414478330471312</v>
      </c>
      <c r="W439" s="73">
        <f t="shared" si="263"/>
        <v>79.34100331839349</v>
      </c>
      <c r="X439" s="73">
        <f t="shared" si="248"/>
        <v>30.220745215922395</v>
      </c>
      <c r="AD439" s="73" t="s">
        <v>8</v>
      </c>
      <c r="AE439" s="73" t="s">
        <v>8</v>
      </c>
      <c r="AG439" t="s">
        <v>227</v>
      </c>
      <c r="AH439" t="s">
        <v>579</v>
      </c>
      <c r="AI439">
        <f t="shared" si="249"/>
        <v>0</v>
      </c>
      <c r="AJ439">
        <f t="shared" si="250"/>
        <v>0</v>
      </c>
      <c r="AK439">
        <f t="shared" si="251"/>
        <v>0</v>
      </c>
      <c r="AL439">
        <f t="shared" si="252"/>
        <v>0</v>
      </c>
      <c r="AM439">
        <f t="shared" si="270"/>
        <v>0</v>
      </c>
      <c r="AN439">
        <f t="shared" si="253"/>
        <v>0</v>
      </c>
      <c r="AO439">
        <f t="shared" si="267"/>
        <v>0</v>
      </c>
      <c r="AP439">
        <f t="shared" si="254"/>
        <v>0</v>
      </c>
      <c r="AQ439">
        <f t="shared" si="255"/>
        <v>0</v>
      </c>
      <c r="AR439">
        <f t="shared" si="271"/>
        <v>1</v>
      </c>
      <c r="AS439">
        <f t="shared" si="266"/>
        <v>0</v>
      </c>
      <c r="AT439">
        <f t="shared" si="265"/>
        <v>1</v>
      </c>
      <c r="AU439" t="str">
        <f t="shared" si="264"/>
        <v/>
      </c>
    </row>
    <row r="440" spans="1:47" x14ac:dyDescent="0.2">
      <c r="A440" t="s">
        <v>256</v>
      </c>
      <c r="B440" t="s">
        <v>577</v>
      </c>
      <c r="C440" t="s">
        <v>635</v>
      </c>
      <c r="D440">
        <f t="shared" si="256"/>
        <v>1.6997200000000001</v>
      </c>
      <c r="F440">
        <f t="shared" si="257"/>
        <v>1.7072799999999999</v>
      </c>
      <c r="H440">
        <f t="shared" si="258"/>
        <v>1.7296</v>
      </c>
      <c r="J440" s="73">
        <f t="shared" si="268"/>
        <v>1.7010596494126884</v>
      </c>
      <c r="K440" s="73"/>
      <c r="L440" s="73">
        <f t="shared" si="269"/>
        <v>5.2955714697215939E-3</v>
      </c>
      <c r="M440" s="73"/>
      <c r="N440">
        <f t="shared" si="259"/>
        <v>61.050493170493382</v>
      </c>
      <c r="P440" t="s">
        <v>79</v>
      </c>
      <c r="Q440" s="37">
        <v>44</v>
      </c>
      <c r="R440" t="s">
        <v>230</v>
      </c>
      <c r="S440" t="s">
        <v>226</v>
      </c>
      <c r="T440">
        <f t="shared" si="260"/>
        <v>0.55684058220758736</v>
      </c>
      <c r="U440">
        <f t="shared" si="261"/>
        <v>0.77270932785127944</v>
      </c>
      <c r="V440">
        <f t="shared" si="262"/>
        <v>-0.30471111016557839</v>
      </c>
      <c r="W440" s="73">
        <f t="shared" si="263"/>
        <v>79.373013105513252</v>
      </c>
      <c r="X440" s="73">
        <f t="shared" ref="X440:X503" si="272">IFERROR(IF((DEGREES(ACOS((T440*$BL$2+U440*$BM$2+V440*$BN$2)/((SQRT(T440^2+U440^2+V440^2))*(SQRT($BL$2^2+$BM$2^2+$BN$2^2))))))&gt;90,ABS(180-(DEGREES(ACOS((T440*$BL$2+U440*$BM$2+V440*$BN$2)/((SQRT(T440^2+U440^2+V440^2))*(SQRT($BL$2^2+$BM$2^2+$BN$2^2))))))),(DEGREES(ACOS((T440*$BL$2+U440*$BM$2+V440*$BN$2)/((SQRT(T440^2+U440^2+V440^2))*(SQRT($BL$2^2+$BM$2^2+$BN$2^2))))))),90)</f>
        <v>30.262622176592831</v>
      </c>
      <c r="AD440" s="73" t="s">
        <v>8</v>
      </c>
      <c r="AE440" s="73" t="s">
        <v>8</v>
      </c>
      <c r="AG440" t="s">
        <v>227</v>
      </c>
      <c r="AH440" t="s">
        <v>579</v>
      </c>
      <c r="AI440">
        <f t="shared" ref="AI440:AI503" si="273">IF($BA$2=0,0,IF(1-((ABS(D440-$BA$2))/D440)&gt;(1-(0.01*$BO$4)),1-((ABS(D440-$BA$2))/D440),0))</f>
        <v>0</v>
      </c>
      <c r="AJ440">
        <f t="shared" ref="AJ440:AJ503" si="274">IF($BB$2=0,0,IF(1-((ABS(F440-$BB$2))/F440)&gt;(1-(0.01*$BO$4)),1-((ABS(F440-$BB$2))/F440),0))</f>
        <v>0</v>
      </c>
      <c r="AK440">
        <f t="shared" ref="AK440:AK503" si="275">IF($BC$2=0,0,IF(1-((ABS(H440-$BC$2))/H440)&gt;(1-(0.01*$BO$4)),1-((ABS(H440-$BC$2))/H440),0))</f>
        <v>0</v>
      </c>
      <c r="AL440">
        <f t="shared" ref="AL440:AL503" si="276">IF($BD$2=0,0,IF(1-((ABS(J440-$BD$2))/J440)&gt;(1-(0.01*$BO$4)),1-((ABS(J440-$BD$2))/J440),0))</f>
        <v>0</v>
      </c>
      <c r="AM440">
        <f t="shared" si="270"/>
        <v>0</v>
      </c>
      <c r="AN440">
        <f t="shared" ref="AN440:AN503" si="277">IF((IF(AO440=1,1-ABS(($BF$2-N440)/90),ABS((90-$BF$2-N440)/90)))&gt;(1-(0.01*$BO$2)),(IF(AO440=1,1-ABS(($BF$2-N440)/90),ABS((90-$BF$2-N440)/90))),0)</f>
        <v>0</v>
      </c>
      <c r="AO440">
        <f t="shared" si="267"/>
        <v>0</v>
      </c>
      <c r="AP440">
        <f t="shared" ref="AP440:AP503" si="278">IF((IF(OR(W440&lt;$BO$2,X440&lt;$BO$2),(90-(IF(X440&lt;W440,X440,W440)))/90,0))&gt;(1-(0.01*$BO$2)),(IF(OR(W440&lt;$BO$2,X440&lt;$BO$2),(90-(IF(X440&lt;W440,X440,W440)))/90,0)),0)</f>
        <v>0</v>
      </c>
      <c r="AQ440">
        <f t="shared" ref="AQ440:AQ503" si="279">IF((IF(OR(AD440&lt;$BO$2,AE440&lt;$BO$2),(90-(IF(AE440&lt;AD440,AE440,AD440)))/90,0))&gt;(1-(0.01*$BO$2)),(IF(OR(AD440&lt;$BO$2,AE440&lt;$BO$2),(90-(IF(AE440&lt;AD440,AE440,AD440)))/90,0)),0)</f>
        <v>0</v>
      </c>
      <c r="AR440">
        <f t="shared" si="271"/>
        <v>1</v>
      </c>
      <c r="AS440">
        <f t="shared" si="266"/>
        <v>0</v>
      </c>
      <c r="AT440">
        <f t="shared" si="265"/>
        <v>1</v>
      </c>
      <c r="AU440" t="str">
        <f t="shared" si="264"/>
        <v/>
      </c>
    </row>
    <row r="441" spans="1:47" x14ac:dyDescent="0.2">
      <c r="A441" t="s">
        <v>256</v>
      </c>
      <c r="B441" t="s">
        <v>577</v>
      </c>
      <c r="C441" t="s">
        <v>636</v>
      </c>
      <c r="D441">
        <f t="shared" si="256"/>
        <v>1.70034</v>
      </c>
      <c r="F441">
        <f t="shared" si="257"/>
        <v>1.70791</v>
      </c>
      <c r="H441">
        <f t="shared" si="258"/>
        <v>1.7302</v>
      </c>
      <c r="J441" s="73">
        <f t="shared" si="268"/>
        <v>1.7016805672351203</v>
      </c>
      <c r="K441" s="73"/>
      <c r="L441" s="73">
        <f t="shared" si="269"/>
        <v>5.303420819002147E-3</v>
      </c>
      <c r="M441" s="73"/>
      <c r="N441">
        <f t="shared" si="259"/>
        <v>61.116698364004193</v>
      </c>
      <c r="P441" t="s">
        <v>79</v>
      </c>
      <c r="Q441" s="37">
        <v>43</v>
      </c>
      <c r="R441" t="s">
        <v>230</v>
      </c>
      <c r="S441" t="s">
        <v>226</v>
      </c>
      <c r="T441">
        <f t="shared" si="260"/>
        <v>0.55626341175346838</v>
      </c>
      <c r="U441">
        <f t="shared" si="261"/>
        <v>0.77290156845988234</v>
      </c>
      <c r="V441">
        <f t="shared" si="262"/>
        <v>-0.30527722190927548</v>
      </c>
      <c r="W441" s="73">
        <f t="shared" si="263"/>
        <v>79.405026695489198</v>
      </c>
      <c r="X441" s="73">
        <f t="shared" si="272"/>
        <v>30.304514126324161</v>
      </c>
      <c r="AD441" s="73" t="s">
        <v>8</v>
      </c>
      <c r="AE441" s="73" t="s">
        <v>8</v>
      </c>
      <c r="AG441" t="s">
        <v>227</v>
      </c>
      <c r="AH441" t="s">
        <v>579</v>
      </c>
      <c r="AI441">
        <f t="shared" si="273"/>
        <v>0</v>
      </c>
      <c r="AJ441">
        <f t="shared" si="274"/>
        <v>0</v>
      </c>
      <c r="AK441">
        <f t="shared" si="275"/>
        <v>0</v>
      </c>
      <c r="AL441">
        <f t="shared" si="276"/>
        <v>0</v>
      </c>
      <c r="AM441">
        <f t="shared" si="270"/>
        <v>0</v>
      </c>
      <c r="AN441">
        <f t="shared" si="277"/>
        <v>0</v>
      </c>
      <c r="AO441">
        <f t="shared" si="267"/>
        <v>0</v>
      </c>
      <c r="AP441">
        <f t="shared" si="278"/>
        <v>0</v>
      </c>
      <c r="AQ441">
        <f t="shared" si="279"/>
        <v>0</v>
      </c>
      <c r="AR441">
        <f t="shared" si="271"/>
        <v>1</v>
      </c>
      <c r="AS441">
        <f t="shared" si="266"/>
        <v>0</v>
      </c>
      <c r="AT441">
        <f t="shared" si="265"/>
        <v>1</v>
      </c>
      <c r="AU441" t="str">
        <f t="shared" si="264"/>
        <v/>
      </c>
    </row>
    <row r="442" spans="1:47" x14ac:dyDescent="0.2">
      <c r="A442" t="s">
        <v>256</v>
      </c>
      <c r="B442" t="s">
        <v>577</v>
      </c>
      <c r="C442" t="s">
        <v>637</v>
      </c>
      <c r="D442">
        <f t="shared" si="256"/>
        <v>1.70096</v>
      </c>
      <c r="F442">
        <f t="shared" si="257"/>
        <v>1.7085399999999999</v>
      </c>
      <c r="H442">
        <f t="shared" si="258"/>
        <v>1.7307999999999999</v>
      </c>
      <c r="J442" s="73">
        <f t="shared" si="268"/>
        <v>1.7023014850235587</v>
      </c>
      <c r="K442" s="73"/>
      <c r="L442" s="73">
        <f t="shared" si="269"/>
        <v>5.3112701921880223E-3</v>
      </c>
      <c r="M442" s="73"/>
      <c r="N442">
        <f t="shared" si="259"/>
        <v>61.182947925668543</v>
      </c>
      <c r="P442" t="s">
        <v>79</v>
      </c>
      <c r="Q442" s="37">
        <v>42</v>
      </c>
      <c r="R442" t="s">
        <v>230</v>
      </c>
      <c r="S442" t="s">
        <v>226</v>
      </c>
      <c r="T442">
        <f t="shared" si="260"/>
        <v>0.55568586274959708</v>
      </c>
      <c r="U442">
        <f t="shared" si="261"/>
        <v>0.77309327347895673</v>
      </c>
      <c r="V442">
        <f t="shared" si="262"/>
        <v>-0.30584311736873682</v>
      </c>
      <c r="W442" s="73">
        <f t="shared" si="263"/>
        <v>79.437044030612512</v>
      </c>
      <c r="X442" s="73">
        <f t="shared" si="272"/>
        <v>30.34642094283284</v>
      </c>
      <c r="AD442" s="73" t="s">
        <v>8</v>
      </c>
      <c r="AE442" s="73" t="s">
        <v>8</v>
      </c>
      <c r="AG442" t="s">
        <v>227</v>
      </c>
      <c r="AH442" t="s">
        <v>579</v>
      </c>
      <c r="AI442">
        <f t="shared" si="273"/>
        <v>0</v>
      </c>
      <c r="AJ442">
        <f t="shared" si="274"/>
        <v>0</v>
      </c>
      <c r="AK442">
        <f t="shared" si="275"/>
        <v>0</v>
      </c>
      <c r="AL442">
        <f t="shared" si="276"/>
        <v>0</v>
      </c>
      <c r="AM442">
        <f t="shared" si="270"/>
        <v>0</v>
      </c>
      <c r="AN442">
        <f t="shared" si="277"/>
        <v>0</v>
      </c>
      <c r="AO442">
        <f t="shared" si="267"/>
        <v>0</v>
      </c>
      <c r="AP442">
        <f t="shared" si="278"/>
        <v>0</v>
      </c>
      <c r="AQ442">
        <f t="shared" si="279"/>
        <v>0</v>
      </c>
      <c r="AR442">
        <f t="shared" si="271"/>
        <v>1</v>
      </c>
      <c r="AS442">
        <f t="shared" si="266"/>
        <v>0</v>
      </c>
      <c r="AT442">
        <f t="shared" si="265"/>
        <v>1</v>
      </c>
      <c r="AU442" t="str">
        <f t="shared" si="264"/>
        <v/>
      </c>
    </row>
    <row r="443" spans="1:47" x14ac:dyDescent="0.2">
      <c r="A443" t="s">
        <v>256</v>
      </c>
      <c r="B443" t="s">
        <v>577</v>
      </c>
      <c r="C443" t="s">
        <v>638</v>
      </c>
      <c r="D443">
        <f t="shared" si="256"/>
        <v>1.7015800000000001</v>
      </c>
      <c r="F443">
        <f t="shared" si="257"/>
        <v>1.7091700000000001</v>
      </c>
      <c r="H443">
        <f t="shared" si="258"/>
        <v>1.7314000000000001</v>
      </c>
      <c r="J443" s="73">
        <f t="shared" si="268"/>
        <v>1.7029224027780392</v>
      </c>
      <c r="K443" s="73"/>
      <c r="L443" s="73">
        <f t="shared" si="269"/>
        <v>5.319119589255239E-3</v>
      </c>
      <c r="M443" s="73"/>
      <c r="N443">
        <f t="shared" si="259"/>
        <v>61.249242035664565</v>
      </c>
      <c r="P443" t="s">
        <v>79</v>
      </c>
      <c r="Q443" s="37">
        <v>41</v>
      </c>
      <c r="R443" t="s">
        <v>230</v>
      </c>
      <c r="S443" t="s">
        <v>226</v>
      </c>
      <c r="T443">
        <f t="shared" si="260"/>
        <v>0.55510793640429223</v>
      </c>
      <c r="U443">
        <f t="shared" si="261"/>
        <v>0.7732844425279769</v>
      </c>
      <c r="V443">
        <f t="shared" si="262"/>
        <v>-0.30640879537827265</v>
      </c>
      <c r="W443" s="73">
        <f t="shared" si="263"/>
        <v>79.469065053164286</v>
      </c>
      <c r="X443" s="73">
        <f t="shared" si="272"/>
        <v>30.388342504087131</v>
      </c>
      <c r="AD443" s="73" t="s">
        <v>8</v>
      </c>
      <c r="AE443" s="73" t="s">
        <v>8</v>
      </c>
      <c r="AG443" t="s">
        <v>227</v>
      </c>
      <c r="AH443" t="s">
        <v>579</v>
      </c>
      <c r="AI443">
        <f t="shared" si="273"/>
        <v>0</v>
      </c>
      <c r="AJ443">
        <f t="shared" si="274"/>
        <v>0</v>
      </c>
      <c r="AK443">
        <f t="shared" si="275"/>
        <v>0</v>
      </c>
      <c r="AL443">
        <f t="shared" si="276"/>
        <v>0</v>
      </c>
      <c r="AM443">
        <f t="shared" si="270"/>
        <v>0</v>
      </c>
      <c r="AN443">
        <f t="shared" si="277"/>
        <v>0</v>
      </c>
      <c r="AO443">
        <f t="shared" si="267"/>
        <v>0</v>
      </c>
      <c r="AP443">
        <f t="shared" si="278"/>
        <v>0</v>
      </c>
      <c r="AQ443">
        <f t="shared" si="279"/>
        <v>0</v>
      </c>
      <c r="AR443">
        <f t="shared" si="271"/>
        <v>1</v>
      </c>
      <c r="AS443">
        <f t="shared" si="266"/>
        <v>0</v>
      </c>
      <c r="AT443">
        <f t="shared" si="265"/>
        <v>1</v>
      </c>
      <c r="AU443" t="str">
        <f t="shared" si="264"/>
        <v/>
      </c>
    </row>
    <row r="444" spans="1:47" x14ac:dyDescent="0.2">
      <c r="A444" t="s">
        <v>256</v>
      </c>
      <c r="B444" t="s">
        <v>577</v>
      </c>
      <c r="C444" t="s">
        <v>639</v>
      </c>
      <c r="D444">
        <f t="shared" si="256"/>
        <v>1.7022000000000002</v>
      </c>
      <c r="F444">
        <f t="shared" si="257"/>
        <v>1.7098</v>
      </c>
      <c r="H444">
        <f t="shared" si="258"/>
        <v>1.732</v>
      </c>
      <c r="J444" s="73">
        <f t="shared" si="268"/>
        <v>1.703543320498597</v>
      </c>
      <c r="K444" s="73"/>
      <c r="L444" s="73">
        <f t="shared" si="269"/>
        <v>5.326969010178928E-3</v>
      </c>
      <c r="M444" s="73"/>
      <c r="N444">
        <f t="shared" si="259"/>
        <v>61.315580874533509</v>
      </c>
      <c r="P444" t="s">
        <v>79</v>
      </c>
      <c r="Q444" s="37">
        <v>40</v>
      </c>
      <c r="R444" t="s">
        <v>230</v>
      </c>
      <c r="S444" t="s">
        <v>226</v>
      </c>
      <c r="T444">
        <f t="shared" si="260"/>
        <v>0.55452963392817867</v>
      </c>
      <c r="U444">
        <f t="shared" si="261"/>
        <v>0.77347507522976011</v>
      </c>
      <c r="V444">
        <f t="shared" si="262"/>
        <v>-0.30697425477358348</v>
      </c>
      <c r="W444" s="73">
        <f t="shared" si="263"/>
        <v>79.501089705416035</v>
      </c>
      <c r="X444" s="73">
        <f t="shared" si="272"/>
        <v>30.430278688306252</v>
      </c>
      <c r="AD444" s="73" t="s">
        <v>8</v>
      </c>
      <c r="AE444" s="73" t="s">
        <v>8</v>
      </c>
      <c r="AG444" t="s">
        <v>227</v>
      </c>
      <c r="AH444" t="s">
        <v>579</v>
      </c>
      <c r="AI444">
        <f t="shared" si="273"/>
        <v>0</v>
      </c>
      <c r="AJ444">
        <f t="shared" si="274"/>
        <v>0</v>
      </c>
      <c r="AK444">
        <f t="shared" si="275"/>
        <v>0</v>
      </c>
      <c r="AL444">
        <f t="shared" si="276"/>
        <v>0</v>
      </c>
      <c r="AM444">
        <f t="shared" si="270"/>
        <v>0</v>
      </c>
      <c r="AN444">
        <f t="shared" si="277"/>
        <v>0</v>
      </c>
      <c r="AO444">
        <f t="shared" si="267"/>
        <v>0</v>
      </c>
      <c r="AP444">
        <f t="shared" si="278"/>
        <v>0</v>
      </c>
      <c r="AQ444">
        <f t="shared" si="279"/>
        <v>0</v>
      </c>
      <c r="AR444">
        <f t="shared" si="271"/>
        <v>1</v>
      </c>
      <c r="AS444">
        <f t="shared" si="266"/>
        <v>0</v>
      </c>
      <c r="AT444">
        <f t="shared" si="265"/>
        <v>1</v>
      </c>
      <c r="AU444" t="str">
        <f t="shared" si="264"/>
        <v/>
      </c>
    </row>
    <row r="445" spans="1:47" x14ac:dyDescent="0.2">
      <c r="A445" t="s">
        <v>256</v>
      </c>
      <c r="B445" t="s">
        <v>577</v>
      </c>
      <c r="C445" t="s">
        <v>640</v>
      </c>
      <c r="D445">
        <f t="shared" si="256"/>
        <v>1.70282</v>
      </c>
      <c r="F445">
        <f t="shared" si="257"/>
        <v>1.7104300000000001</v>
      </c>
      <c r="H445">
        <f t="shared" si="258"/>
        <v>1.7325999999999999</v>
      </c>
      <c r="J445" s="73">
        <f t="shared" si="268"/>
        <v>1.704164238185268</v>
      </c>
      <c r="K445" s="73"/>
      <c r="L445" s="73">
        <f t="shared" si="269"/>
        <v>5.3348184549351085E-3</v>
      </c>
      <c r="M445" s="73"/>
      <c r="N445">
        <f t="shared" si="259"/>
        <v>61.381964623193966</v>
      </c>
      <c r="P445" t="s">
        <v>79</v>
      </c>
      <c r="Q445" s="37">
        <v>39</v>
      </c>
      <c r="R445" t="s">
        <v>230</v>
      </c>
      <c r="S445" t="s">
        <v>226</v>
      </c>
      <c r="T445">
        <f t="shared" si="260"/>
        <v>0.5539509565341727</v>
      </c>
      <c r="U445">
        <f t="shared" si="261"/>
        <v>0.77366517121047185</v>
      </c>
      <c r="V445">
        <f t="shared" si="262"/>
        <v>-0.30753949439177164</v>
      </c>
      <c r="W445" s="73">
        <f t="shared" si="263"/>
        <v>79.533117929630251</v>
      </c>
      <c r="X445" s="73">
        <f t="shared" si="272"/>
        <v>30.472229373959948</v>
      </c>
      <c r="AD445" s="73" t="s">
        <v>8</v>
      </c>
      <c r="AE445" s="73" t="s">
        <v>8</v>
      </c>
      <c r="AG445" t="s">
        <v>227</v>
      </c>
      <c r="AH445" t="s">
        <v>579</v>
      </c>
      <c r="AI445">
        <f t="shared" si="273"/>
        <v>0</v>
      </c>
      <c r="AJ445">
        <f t="shared" si="274"/>
        <v>0</v>
      </c>
      <c r="AK445">
        <f t="shared" si="275"/>
        <v>0</v>
      </c>
      <c r="AL445">
        <f t="shared" si="276"/>
        <v>0</v>
      </c>
      <c r="AM445">
        <f t="shared" si="270"/>
        <v>0</v>
      </c>
      <c r="AN445">
        <f t="shared" si="277"/>
        <v>0</v>
      </c>
      <c r="AO445">
        <f t="shared" si="267"/>
        <v>0</v>
      </c>
      <c r="AP445">
        <f t="shared" si="278"/>
        <v>0</v>
      </c>
      <c r="AQ445">
        <f t="shared" si="279"/>
        <v>0</v>
      </c>
      <c r="AR445">
        <f t="shared" si="271"/>
        <v>1</v>
      </c>
      <c r="AS445">
        <f t="shared" si="266"/>
        <v>0</v>
      </c>
      <c r="AT445">
        <f t="shared" si="265"/>
        <v>1</v>
      </c>
      <c r="AU445" t="str">
        <f t="shared" si="264"/>
        <v/>
      </c>
    </row>
    <row r="446" spans="1:47" x14ac:dyDescent="0.2">
      <c r="A446" t="s">
        <v>256</v>
      </c>
      <c r="B446" t="s">
        <v>577</v>
      </c>
      <c r="C446" t="s">
        <v>641</v>
      </c>
      <c r="D446">
        <f t="shared" si="256"/>
        <v>1.7034400000000001</v>
      </c>
      <c r="F446">
        <f t="shared" si="257"/>
        <v>1.71106</v>
      </c>
      <c r="H446">
        <f t="shared" si="258"/>
        <v>1.7332000000000001</v>
      </c>
      <c r="J446" s="73">
        <f t="shared" si="268"/>
        <v>1.7047851558380871</v>
      </c>
      <c r="K446" s="73"/>
      <c r="L446" s="73">
        <f t="shared" si="269"/>
        <v>5.3426679234984675E-3</v>
      </c>
      <c r="M446" s="73"/>
      <c r="N446">
        <f t="shared" si="259"/>
        <v>61.448393462928209</v>
      </c>
      <c r="P446" t="s">
        <v>79</v>
      </c>
      <c r="Q446" s="37">
        <v>38</v>
      </c>
      <c r="R446" t="s">
        <v>230</v>
      </c>
      <c r="S446" t="s">
        <v>226</v>
      </c>
      <c r="T446">
        <f t="shared" si="260"/>
        <v>0.55337190543747072</v>
      </c>
      <c r="U446">
        <f t="shared" si="261"/>
        <v>0.77385473009962757</v>
      </c>
      <c r="V446">
        <f t="shared" si="262"/>
        <v>-0.30810451307135345</v>
      </c>
      <c r="W446" s="73">
        <f t="shared" si="263"/>
        <v>79.565149668060883</v>
      </c>
      <c r="X446" s="73">
        <f t="shared" si="272"/>
        <v>30.514194439767731</v>
      </c>
      <c r="AD446" s="73" t="s">
        <v>8</v>
      </c>
      <c r="AE446" s="73" t="s">
        <v>8</v>
      </c>
      <c r="AG446" t="s">
        <v>227</v>
      </c>
      <c r="AH446" t="s">
        <v>579</v>
      </c>
      <c r="AI446">
        <f t="shared" si="273"/>
        <v>0</v>
      </c>
      <c r="AJ446">
        <f t="shared" si="274"/>
        <v>0</v>
      </c>
      <c r="AK446">
        <f t="shared" si="275"/>
        <v>0</v>
      </c>
      <c r="AL446">
        <f t="shared" si="276"/>
        <v>0</v>
      </c>
      <c r="AM446">
        <f t="shared" si="270"/>
        <v>0</v>
      </c>
      <c r="AN446">
        <f t="shared" si="277"/>
        <v>0</v>
      </c>
      <c r="AO446">
        <f t="shared" si="267"/>
        <v>0</v>
      </c>
      <c r="AP446">
        <f t="shared" si="278"/>
        <v>0</v>
      </c>
      <c r="AQ446">
        <f t="shared" si="279"/>
        <v>0</v>
      </c>
      <c r="AR446">
        <f t="shared" si="271"/>
        <v>1</v>
      </c>
      <c r="AS446">
        <f t="shared" si="266"/>
        <v>0</v>
      </c>
      <c r="AT446">
        <f t="shared" si="265"/>
        <v>1</v>
      </c>
      <c r="AU446" t="str">
        <f t="shared" si="264"/>
        <v/>
      </c>
    </row>
    <row r="447" spans="1:47" x14ac:dyDescent="0.2">
      <c r="A447" t="s">
        <v>256</v>
      </c>
      <c r="B447" t="s">
        <v>577</v>
      </c>
      <c r="C447" t="s">
        <v>642</v>
      </c>
      <c r="D447">
        <f t="shared" si="256"/>
        <v>1.7040600000000001</v>
      </c>
      <c r="F447">
        <f t="shared" si="257"/>
        <v>1.7116899999999999</v>
      </c>
      <c r="H447">
        <f t="shared" si="258"/>
        <v>1.7338</v>
      </c>
      <c r="J447" s="73">
        <f t="shared" si="268"/>
        <v>1.7054060734570904</v>
      </c>
      <c r="K447" s="73"/>
      <c r="L447" s="73">
        <f t="shared" si="269"/>
        <v>5.3505174158448021E-3</v>
      </c>
      <c r="M447" s="73"/>
      <c r="N447">
        <f t="shared" si="259"/>
        <v>61.514867575404864</v>
      </c>
      <c r="P447" t="s">
        <v>79</v>
      </c>
      <c r="Q447" s="37">
        <v>37</v>
      </c>
      <c r="R447" t="s">
        <v>230</v>
      </c>
      <c r="S447" t="s">
        <v>226</v>
      </c>
      <c r="T447">
        <f t="shared" si="260"/>
        <v>0.55279248185553609</v>
      </c>
      <c r="U447">
        <f t="shared" si="261"/>
        <v>0.7740437515300973</v>
      </c>
      <c r="V447">
        <f t="shared" si="262"/>
        <v>-0.3086693096522713</v>
      </c>
      <c r="W447" s="73">
        <f t="shared" si="263"/>
        <v>79.597184862953881</v>
      </c>
      <c r="X447" s="73">
        <f t="shared" si="272"/>
        <v>30.556173764698435</v>
      </c>
      <c r="AD447" s="73" t="s">
        <v>8</v>
      </c>
      <c r="AE447" s="73" t="s">
        <v>8</v>
      </c>
      <c r="AG447" t="s">
        <v>227</v>
      </c>
      <c r="AH447" t="s">
        <v>579</v>
      </c>
      <c r="AI447">
        <f t="shared" si="273"/>
        <v>0</v>
      </c>
      <c r="AJ447">
        <f t="shared" si="274"/>
        <v>0</v>
      </c>
      <c r="AK447">
        <f t="shared" si="275"/>
        <v>0</v>
      </c>
      <c r="AL447">
        <f t="shared" si="276"/>
        <v>0</v>
      </c>
      <c r="AM447">
        <f t="shared" si="270"/>
        <v>0</v>
      </c>
      <c r="AN447">
        <f t="shared" si="277"/>
        <v>0</v>
      </c>
      <c r="AO447">
        <f t="shared" si="267"/>
        <v>0</v>
      </c>
      <c r="AP447">
        <f t="shared" si="278"/>
        <v>0</v>
      </c>
      <c r="AQ447">
        <f t="shared" si="279"/>
        <v>0</v>
      </c>
      <c r="AR447">
        <f t="shared" si="271"/>
        <v>1</v>
      </c>
      <c r="AS447">
        <f t="shared" si="266"/>
        <v>0</v>
      </c>
      <c r="AT447">
        <f t="shared" si="265"/>
        <v>1</v>
      </c>
      <c r="AU447" t="str">
        <f t="shared" si="264"/>
        <v/>
      </c>
    </row>
    <row r="448" spans="1:47" x14ac:dyDescent="0.2">
      <c r="A448" t="s">
        <v>256</v>
      </c>
      <c r="B448" t="s">
        <v>577</v>
      </c>
      <c r="C448" t="s">
        <v>643</v>
      </c>
      <c r="D448">
        <f t="shared" si="256"/>
        <v>1.70468</v>
      </c>
      <c r="F448">
        <f t="shared" si="257"/>
        <v>1.7123200000000001</v>
      </c>
      <c r="H448">
        <f t="shared" si="258"/>
        <v>1.7343999999999999</v>
      </c>
      <c r="J448" s="73">
        <f t="shared" si="268"/>
        <v>1.7060269910423127</v>
      </c>
      <c r="K448" s="73"/>
      <c r="L448" s="73">
        <f t="shared" si="269"/>
        <v>5.3583669319496874E-3</v>
      </c>
      <c r="M448" s="73"/>
      <c r="N448">
        <f t="shared" si="259"/>
        <v>61.581387142671034</v>
      </c>
      <c r="P448" t="s">
        <v>79</v>
      </c>
      <c r="Q448" s="37">
        <v>36</v>
      </c>
      <c r="R448" t="s">
        <v>230</v>
      </c>
      <c r="S448" t="s">
        <v>226</v>
      </c>
      <c r="T448">
        <f t="shared" si="260"/>
        <v>0.55221268700808601</v>
      </c>
      <c r="U448">
        <f t="shared" si="261"/>
        <v>0.77423223513811013</v>
      </c>
      <c r="V448">
        <f t="shared" si="262"/>
        <v>-0.30923388297590532</v>
      </c>
      <c r="W448" s="73">
        <f t="shared" si="263"/>
        <v>79.629223456547749</v>
      </c>
      <c r="X448" s="73">
        <f t="shared" si="272"/>
        <v>30.598167227969448</v>
      </c>
      <c r="AD448" s="73" t="s">
        <v>8</v>
      </c>
      <c r="AE448" s="73" t="s">
        <v>8</v>
      </c>
      <c r="AG448" t="s">
        <v>227</v>
      </c>
      <c r="AH448" t="s">
        <v>579</v>
      </c>
      <c r="AI448">
        <f t="shared" si="273"/>
        <v>0</v>
      </c>
      <c r="AJ448">
        <f t="shared" si="274"/>
        <v>0</v>
      </c>
      <c r="AK448">
        <f t="shared" si="275"/>
        <v>0</v>
      </c>
      <c r="AL448">
        <f t="shared" si="276"/>
        <v>0</v>
      </c>
      <c r="AM448">
        <f t="shared" si="270"/>
        <v>0</v>
      </c>
      <c r="AN448">
        <f t="shared" si="277"/>
        <v>0</v>
      </c>
      <c r="AO448">
        <f t="shared" si="267"/>
        <v>0</v>
      </c>
      <c r="AP448">
        <f t="shared" si="278"/>
        <v>0</v>
      </c>
      <c r="AQ448">
        <f t="shared" si="279"/>
        <v>0</v>
      </c>
      <c r="AR448">
        <f t="shared" si="271"/>
        <v>1</v>
      </c>
      <c r="AS448">
        <f t="shared" si="266"/>
        <v>0</v>
      </c>
      <c r="AT448">
        <f t="shared" si="265"/>
        <v>1</v>
      </c>
      <c r="AU448" t="str">
        <f t="shared" si="264"/>
        <v/>
      </c>
    </row>
    <row r="449" spans="1:47" x14ac:dyDescent="0.2">
      <c r="A449" t="s">
        <v>256</v>
      </c>
      <c r="B449" t="s">
        <v>577</v>
      </c>
      <c r="C449" t="s">
        <v>644</v>
      </c>
      <c r="D449">
        <f t="shared" ref="D449:D483" si="280">(($D$484-$D$384)/100)*(100-Q449)+$D$384</f>
        <v>1.7053</v>
      </c>
      <c r="F449">
        <f t="shared" ref="F449:F483" si="281">(($F$484-$F$384)/100)*(100-Q449)+$F$384</f>
        <v>1.71295</v>
      </c>
      <c r="H449">
        <f t="shared" ref="H449:H483" si="282">(($H$484-$H$384)/100)*(100-Q449)+$H$384</f>
        <v>1.7349999999999999</v>
      </c>
      <c r="J449" s="73">
        <f t="shared" si="268"/>
        <v>1.7066479085937893</v>
      </c>
      <c r="K449" s="73"/>
      <c r="L449" s="73">
        <f t="shared" si="269"/>
        <v>5.3662164717895866E-3</v>
      </c>
      <c r="M449" s="73"/>
      <c r="N449">
        <f t="shared" ref="N449:N484" si="283">180-DEGREES(ACOS(((2*((((D449^2)/(F449^2))-1)/(((D449^2)/(H449^2))-1))))-1))</f>
        <v>61.647952347148944</v>
      </c>
      <c r="P449" t="s">
        <v>79</v>
      </c>
      <c r="Q449" s="37">
        <v>35</v>
      </c>
      <c r="R449" t="s">
        <v>230</v>
      </c>
      <c r="S449" t="s">
        <v>226</v>
      </c>
      <c r="T449">
        <f t="shared" ref="T449:T483" si="284">(((Q449/100)*$T$384)+(((100-Q449)/100)*$T$484))/(SQRT((((Q449/100)*$T$384)+(((100-Q449)/100)*$T$484))^2+(((Q449/100)*$U$384)+(((100-Q449)/100)*$U$484))^2+(((Q449/100)*$V$384)+(((100-Q449)/100)*$V$484))^2))</f>
        <v>0.55163252211707903</v>
      </c>
      <c r="U449">
        <f t="shared" ref="U449:U483" si="285">(((Q449/100)*$U$384)+(((100-Q449)/100)*$U$484))/(SQRT((((Q449/100)*$T$384)+(((100-Q449)/100)*$T$484))^2+(((Q449/100)*$U$384)+(((100-Q449)/100)*$U$484))^2+(((Q449/100)*$V$384)+(((100-Q449)/100)*$V$484))^2))</f>
        <v>0.77442018056325546</v>
      </c>
      <c r="V449">
        <f t="shared" ref="V449:V483" si="286">(((Q449/100)*$V$384)+(((100-Q449)/100)*$V$484))/(SQRT((((Q449/100)*$T$384)+(((100-Q449)/100)*$T$484))^2+(((Q449/100)*$U$384)+(((100-Q449)/100)*$U$484))^2+(((Q449/100)*$V$384)+(((100-Q449)/100)*$V$484))^2))</f>
        <v>-0.30979823188508526</v>
      </c>
      <c r="W449" s="73">
        <f t="shared" ref="W449:W512" si="287">IF((DEGREES(ACOS((T449*$BI$2+U449*$BJ$2+V449*$BK$2)/((SQRT(T449^2+U449^2+V449^2))*(SQRT($BI$2^2+$BJ$2^2+$BK$2^2))))))&gt;90,ABS(180-(DEGREES(ACOS((T449*$BI$2+U449*$BJ$2+V449*$BK$2)/((SQRT(T449^2+U449^2+V449^2))*(SQRT($BI$2^2+$BJ$2^2+$BK$2^2))))))),(DEGREES(ACOS((T449*$BI$2+U449*$BJ$2+V449*$BK$2)/((SQRT(T449^2+U449^2+V449^2))*(SQRT($BI$2^2+$BJ$2^2+$BK$2^2)))))))</f>
        <v>79.661265391074011</v>
      </c>
      <c r="X449" s="73">
        <f t="shared" si="272"/>
        <v>30.640174709046338</v>
      </c>
      <c r="AD449" s="73" t="s">
        <v>8</v>
      </c>
      <c r="AE449" s="73" t="s">
        <v>8</v>
      </c>
      <c r="AG449" t="s">
        <v>227</v>
      </c>
      <c r="AH449" t="s">
        <v>579</v>
      </c>
      <c r="AI449">
        <f t="shared" si="273"/>
        <v>0</v>
      </c>
      <c r="AJ449">
        <f t="shared" si="274"/>
        <v>0</v>
      </c>
      <c r="AK449">
        <f t="shared" si="275"/>
        <v>0</v>
      </c>
      <c r="AL449">
        <f t="shared" si="276"/>
        <v>0</v>
      </c>
      <c r="AM449">
        <f t="shared" si="270"/>
        <v>0</v>
      </c>
      <c r="AN449">
        <f t="shared" si="277"/>
        <v>0</v>
      </c>
      <c r="AO449">
        <f t="shared" si="267"/>
        <v>0</v>
      </c>
      <c r="AP449">
        <f t="shared" si="278"/>
        <v>0</v>
      </c>
      <c r="AQ449">
        <f t="shared" si="279"/>
        <v>0</v>
      </c>
      <c r="AR449">
        <f t="shared" si="271"/>
        <v>1</v>
      </c>
      <c r="AS449">
        <f t="shared" si="266"/>
        <v>0</v>
      </c>
      <c r="AT449">
        <f t="shared" si="265"/>
        <v>1</v>
      </c>
      <c r="AU449" t="str">
        <f t="shared" si="264"/>
        <v/>
      </c>
    </row>
    <row r="450" spans="1:47" x14ac:dyDescent="0.2">
      <c r="A450" t="s">
        <v>256</v>
      </c>
      <c r="B450" t="s">
        <v>577</v>
      </c>
      <c r="C450" t="s">
        <v>645</v>
      </c>
      <c r="D450">
        <f t="shared" si="280"/>
        <v>1.7059200000000001</v>
      </c>
      <c r="F450">
        <f t="shared" si="281"/>
        <v>1.7135800000000001</v>
      </c>
      <c r="H450">
        <f t="shared" si="282"/>
        <v>1.7356</v>
      </c>
      <c r="J450" s="73">
        <f t="shared" si="268"/>
        <v>1.7072688261115561</v>
      </c>
      <c r="K450" s="73"/>
      <c r="L450" s="73">
        <f t="shared" si="269"/>
        <v>5.3740660353387426E-3</v>
      </c>
      <c r="M450" s="73"/>
      <c r="N450">
        <f t="shared" si="283"/>
        <v>61.714563371655458</v>
      </c>
      <c r="P450" t="s">
        <v>79</v>
      </c>
      <c r="Q450" s="37">
        <v>34</v>
      </c>
      <c r="R450" t="s">
        <v>230</v>
      </c>
      <c r="S450" t="s">
        <v>226</v>
      </c>
      <c r="T450">
        <f t="shared" si="284"/>
        <v>0.55105198840670233</v>
      </c>
      <c r="U450">
        <f t="shared" si="285"/>
        <v>0.77460758744848834</v>
      </c>
      <c r="V450">
        <f t="shared" si="286"/>
        <v>-0.31036235522410249</v>
      </c>
      <c r="W450" s="73">
        <f t="shared" si="287"/>
        <v>79.693310608757812</v>
      </c>
      <c r="X450" s="73">
        <f t="shared" si="272"/>
        <v>30.682196087642048</v>
      </c>
      <c r="AD450" s="73" t="s">
        <v>8</v>
      </c>
      <c r="AE450" s="73" t="s">
        <v>8</v>
      </c>
      <c r="AG450" t="s">
        <v>227</v>
      </c>
      <c r="AH450" t="s">
        <v>579</v>
      </c>
      <c r="AI450">
        <f t="shared" si="273"/>
        <v>0</v>
      </c>
      <c r="AJ450">
        <f t="shared" si="274"/>
        <v>0</v>
      </c>
      <c r="AK450">
        <f t="shared" si="275"/>
        <v>0</v>
      </c>
      <c r="AL450">
        <f t="shared" si="276"/>
        <v>0</v>
      </c>
      <c r="AM450">
        <f t="shared" si="270"/>
        <v>0</v>
      </c>
      <c r="AN450">
        <f t="shared" si="277"/>
        <v>0</v>
      </c>
      <c r="AO450">
        <f t="shared" si="267"/>
        <v>0</v>
      </c>
      <c r="AP450">
        <f t="shared" si="278"/>
        <v>0</v>
      </c>
      <c r="AQ450">
        <f t="shared" si="279"/>
        <v>0</v>
      </c>
      <c r="AR450">
        <f t="shared" si="271"/>
        <v>1</v>
      </c>
      <c r="AS450">
        <f t="shared" si="266"/>
        <v>0</v>
      </c>
      <c r="AT450">
        <f t="shared" si="265"/>
        <v>1</v>
      </c>
      <c r="AU450" t="str">
        <f t="shared" si="264"/>
        <v/>
      </c>
    </row>
    <row r="451" spans="1:47" x14ac:dyDescent="0.2">
      <c r="A451" t="s">
        <v>256</v>
      </c>
      <c r="B451" t="s">
        <v>577</v>
      </c>
      <c r="C451" t="s">
        <v>646</v>
      </c>
      <c r="D451">
        <f t="shared" si="280"/>
        <v>1.7065400000000002</v>
      </c>
      <c r="F451">
        <f t="shared" si="281"/>
        <v>1.71421</v>
      </c>
      <c r="H451">
        <f t="shared" si="282"/>
        <v>1.7362</v>
      </c>
      <c r="J451" s="73">
        <f t="shared" si="268"/>
        <v>1.7078897435956475</v>
      </c>
      <c r="K451" s="73"/>
      <c r="L451" s="73">
        <f t="shared" si="269"/>
        <v>5.3819156225736187E-3</v>
      </c>
      <c r="M451" s="73"/>
      <c r="N451">
        <f t="shared" si="283"/>
        <v>61.781220399392467</v>
      </c>
      <c r="P451" t="s">
        <v>79</v>
      </c>
      <c r="Q451" s="37">
        <v>33</v>
      </c>
      <c r="R451" t="s">
        <v>230</v>
      </c>
      <c r="S451" t="s">
        <v>226</v>
      </c>
      <c r="T451">
        <f t="shared" si="284"/>
        <v>0.55047108710335835</v>
      </c>
      <c r="U451">
        <f t="shared" si="285"/>
        <v>0.77479445544013203</v>
      </c>
      <c r="V451">
        <f t="shared" si="286"/>
        <v>-0.31092625183872169</v>
      </c>
      <c r="W451" s="73">
        <f t="shared" si="287"/>
        <v>79.72535905181833</v>
      </c>
      <c r="X451" s="73">
        <f t="shared" si="272"/>
        <v>30.724231243716474</v>
      </c>
      <c r="AD451" s="73" t="s">
        <v>8</v>
      </c>
      <c r="AE451" s="73" t="s">
        <v>8</v>
      </c>
      <c r="AG451" t="s">
        <v>227</v>
      </c>
      <c r="AH451" t="s">
        <v>579</v>
      </c>
      <c r="AI451">
        <f t="shared" si="273"/>
        <v>0</v>
      </c>
      <c r="AJ451">
        <f t="shared" si="274"/>
        <v>0</v>
      </c>
      <c r="AK451">
        <f t="shared" si="275"/>
        <v>0</v>
      </c>
      <c r="AL451">
        <f t="shared" si="276"/>
        <v>0</v>
      </c>
      <c r="AM451">
        <f t="shared" si="270"/>
        <v>0</v>
      </c>
      <c r="AN451">
        <f t="shared" si="277"/>
        <v>0</v>
      </c>
      <c r="AO451">
        <f t="shared" si="267"/>
        <v>0</v>
      </c>
      <c r="AP451">
        <f t="shared" si="278"/>
        <v>0</v>
      </c>
      <c r="AQ451">
        <f t="shared" si="279"/>
        <v>0</v>
      </c>
      <c r="AR451">
        <f t="shared" si="271"/>
        <v>1</v>
      </c>
      <c r="AS451">
        <f t="shared" si="266"/>
        <v>0</v>
      </c>
      <c r="AT451">
        <f t="shared" si="265"/>
        <v>1</v>
      </c>
      <c r="AU451" t="str">
        <f t="shared" ref="AU451:AU514" si="288">IF(AT451=$AT$729,AS451,"")</f>
        <v/>
      </c>
    </row>
    <row r="452" spans="1:47" x14ac:dyDescent="0.2">
      <c r="A452" t="s">
        <v>256</v>
      </c>
      <c r="B452" t="s">
        <v>577</v>
      </c>
      <c r="C452" t="s">
        <v>647</v>
      </c>
      <c r="D452">
        <f t="shared" si="280"/>
        <v>1.70716</v>
      </c>
      <c r="F452">
        <f t="shared" si="281"/>
        <v>1.7148400000000001</v>
      </c>
      <c r="H452">
        <f t="shared" si="282"/>
        <v>1.7367999999999999</v>
      </c>
      <c r="J452" s="73">
        <f t="shared" si="268"/>
        <v>1.7085106610460994</v>
      </c>
      <c r="K452" s="73"/>
      <c r="L452" s="73">
        <f t="shared" si="269"/>
        <v>5.3897652334695678E-3</v>
      </c>
      <c r="M452" s="73"/>
      <c r="N452">
        <f t="shared" si="283"/>
        <v>61.847923613955302</v>
      </c>
      <c r="P452" t="s">
        <v>79</v>
      </c>
      <c r="Q452" s="37">
        <v>32</v>
      </c>
      <c r="R452" t="s">
        <v>230</v>
      </c>
      <c r="S452" t="s">
        <v>226</v>
      </c>
      <c r="T452">
        <f t="shared" si="284"/>
        <v>0.54988981943565196</v>
      </c>
      <c r="U452">
        <f t="shared" si="285"/>
        <v>0.77498078418788097</v>
      </c>
      <c r="V452">
        <f t="shared" si="286"/>
        <v>-0.31148992057619274</v>
      </c>
      <c r="W452" s="73">
        <f t="shared" si="287"/>
        <v>79.757410662469397</v>
      </c>
      <c r="X452" s="73">
        <f t="shared" si="272"/>
        <v>30.766280057475772</v>
      </c>
      <c r="AD452" s="73" t="s">
        <v>8</v>
      </c>
      <c r="AE452" s="73" t="s">
        <v>8</v>
      </c>
      <c r="AG452" t="s">
        <v>227</v>
      </c>
      <c r="AH452" t="s">
        <v>579</v>
      </c>
      <c r="AI452">
        <f t="shared" si="273"/>
        <v>0</v>
      </c>
      <c r="AJ452">
        <f t="shared" si="274"/>
        <v>0</v>
      </c>
      <c r="AK452">
        <f t="shared" si="275"/>
        <v>0</v>
      </c>
      <c r="AL452">
        <f t="shared" si="276"/>
        <v>0</v>
      </c>
      <c r="AM452">
        <f t="shared" si="270"/>
        <v>0</v>
      </c>
      <c r="AN452">
        <f t="shared" si="277"/>
        <v>0</v>
      </c>
      <c r="AO452">
        <f t="shared" si="267"/>
        <v>0</v>
      </c>
      <c r="AP452">
        <f t="shared" si="278"/>
        <v>0</v>
      </c>
      <c r="AQ452">
        <f t="shared" si="279"/>
        <v>0</v>
      </c>
      <c r="AR452">
        <f t="shared" si="271"/>
        <v>1</v>
      </c>
      <c r="AS452">
        <f t="shared" si="266"/>
        <v>0</v>
      </c>
      <c r="AT452">
        <f t="shared" ref="AT452:AT515" si="289">IFERROR(AI452+AJ452+AK452+AN452+AO452+AP452+AQ452+AR452+AM452+AL452,0)</f>
        <v>1</v>
      </c>
      <c r="AU452" t="str">
        <f t="shared" si="288"/>
        <v/>
      </c>
    </row>
    <row r="453" spans="1:47" x14ac:dyDescent="0.2">
      <c r="A453" t="s">
        <v>256</v>
      </c>
      <c r="B453" t="s">
        <v>577</v>
      </c>
      <c r="C453" t="s">
        <v>648</v>
      </c>
      <c r="D453">
        <f t="shared" si="280"/>
        <v>1.7077800000000001</v>
      </c>
      <c r="F453">
        <f t="shared" si="281"/>
        <v>1.7154700000000001</v>
      </c>
      <c r="H453">
        <f t="shared" si="282"/>
        <v>1.7374000000000001</v>
      </c>
      <c r="J453" s="73">
        <f t="shared" si="268"/>
        <v>1.7091315784629466</v>
      </c>
      <c r="K453" s="73"/>
      <c r="L453" s="73">
        <f t="shared" si="269"/>
        <v>5.3976148680026093E-3</v>
      </c>
      <c r="M453" s="73"/>
      <c r="N453">
        <f t="shared" si="283"/>
        <v>61.914673199329272</v>
      </c>
      <c r="P453" t="s">
        <v>79</v>
      </c>
      <c r="Q453" s="37">
        <v>31</v>
      </c>
      <c r="R453" t="s">
        <v>230</v>
      </c>
      <c r="S453" t="s">
        <v>226</v>
      </c>
      <c r="T453">
        <f t="shared" si="284"/>
        <v>0.5493081866343783</v>
      </c>
      <c r="U453">
        <f t="shared" si="285"/>
        <v>0.7751665733448051</v>
      </c>
      <c r="V453">
        <f t="shared" si="286"/>
        <v>-0.31205336028526254</v>
      </c>
      <c r="W453" s="73">
        <f t="shared" si="287"/>
        <v>79.789465382920028</v>
      </c>
      <c r="X453" s="73">
        <f t="shared" si="272"/>
        <v>30.808342409371942</v>
      </c>
      <c r="AD453" s="73" t="s">
        <v>8</v>
      </c>
      <c r="AE453" s="73" t="s">
        <v>8</v>
      </c>
      <c r="AG453" t="s">
        <v>227</v>
      </c>
      <c r="AH453" t="s">
        <v>579</v>
      </c>
      <c r="AI453">
        <f t="shared" si="273"/>
        <v>0</v>
      </c>
      <c r="AJ453">
        <f t="shared" si="274"/>
        <v>0</v>
      </c>
      <c r="AK453">
        <f t="shared" si="275"/>
        <v>0</v>
      </c>
      <c r="AL453">
        <f t="shared" si="276"/>
        <v>0</v>
      </c>
      <c r="AM453">
        <f t="shared" si="270"/>
        <v>0</v>
      </c>
      <c r="AN453">
        <f t="shared" si="277"/>
        <v>0</v>
      </c>
      <c r="AO453">
        <f t="shared" si="267"/>
        <v>0</v>
      </c>
      <c r="AP453">
        <f t="shared" si="278"/>
        <v>0</v>
      </c>
      <c r="AQ453">
        <f t="shared" si="279"/>
        <v>0</v>
      </c>
      <c r="AR453">
        <f t="shared" si="271"/>
        <v>1</v>
      </c>
      <c r="AS453">
        <f t="shared" ref="AS453:AS516" si="290">IF(AT453=$AT$729,C453,0)</f>
        <v>0</v>
      </c>
      <c r="AT453">
        <f t="shared" si="289"/>
        <v>1</v>
      </c>
      <c r="AU453" t="str">
        <f t="shared" si="288"/>
        <v/>
      </c>
    </row>
    <row r="454" spans="1:47" x14ac:dyDescent="0.2">
      <c r="A454" t="s">
        <v>256</v>
      </c>
      <c r="B454" t="s">
        <v>577</v>
      </c>
      <c r="C454" t="s">
        <v>649</v>
      </c>
      <c r="D454">
        <f t="shared" si="280"/>
        <v>1.7084000000000001</v>
      </c>
      <c r="F454">
        <f t="shared" si="281"/>
        <v>1.7161</v>
      </c>
      <c r="H454">
        <f t="shared" si="282"/>
        <v>1.738</v>
      </c>
      <c r="J454" s="73">
        <f t="shared" si="268"/>
        <v>1.7097524958462238</v>
      </c>
      <c r="K454" s="73"/>
      <c r="L454" s="73">
        <f t="shared" si="269"/>
        <v>5.4054645261483181E-3</v>
      </c>
      <c r="M454" s="73"/>
      <c r="N454">
        <f t="shared" si="283"/>
        <v>61.981469339901878</v>
      </c>
      <c r="P454" t="s">
        <v>79</v>
      </c>
      <c r="Q454" s="37">
        <v>30</v>
      </c>
      <c r="R454" t="s">
        <v>230</v>
      </c>
      <c r="S454" t="s">
        <v>226</v>
      </c>
      <c r="T454">
        <f t="shared" si="284"/>
        <v>0.54872618993250799</v>
      </c>
      <c r="U454">
        <f t="shared" si="285"/>
        <v>0.77535182256735202</v>
      </c>
      <c r="V454">
        <f t="shared" si="286"/>
        <v>-0.31261656981618635</v>
      </c>
      <c r="W454" s="73">
        <f t="shared" si="287"/>
        <v>79.821523155374862</v>
      </c>
      <c r="X454" s="73">
        <f t="shared" si="272"/>
        <v>30.850418180102054</v>
      </c>
      <c r="AD454" s="73" t="s">
        <v>8</v>
      </c>
      <c r="AE454" s="73" t="s">
        <v>8</v>
      </c>
      <c r="AG454" t="s">
        <v>227</v>
      </c>
      <c r="AH454" t="s">
        <v>579</v>
      </c>
      <c r="AI454">
        <f t="shared" si="273"/>
        <v>0</v>
      </c>
      <c r="AJ454">
        <f t="shared" si="274"/>
        <v>0</v>
      </c>
      <c r="AK454">
        <f t="shared" si="275"/>
        <v>0</v>
      </c>
      <c r="AL454">
        <f t="shared" si="276"/>
        <v>0</v>
      </c>
      <c r="AM454">
        <f t="shared" si="270"/>
        <v>0</v>
      </c>
      <c r="AN454">
        <f t="shared" si="277"/>
        <v>0</v>
      </c>
      <c r="AO454">
        <f t="shared" si="267"/>
        <v>0</v>
      </c>
      <c r="AP454">
        <f t="shared" si="278"/>
        <v>0</v>
      </c>
      <c r="AQ454">
        <f t="shared" si="279"/>
        <v>0</v>
      </c>
      <c r="AR454">
        <f t="shared" si="271"/>
        <v>1</v>
      </c>
      <c r="AS454">
        <f t="shared" si="290"/>
        <v>0</v>
      </c>
      <c r="AT454">
        <f t="shared" si="289"/>
        <v>1</v>
      </c>
      <c r="AU454" t="str">
        <f t="shared" si="288"/>
        <v/>
      </c>
    </row>
    <row r="455" spans="1:47" x14ac:dyDescent="0.2">
      <c r="A455" t="s">
        <v>256</v>
      </c>
      <c r="B455" t="s">
        <v>577</v>
      </c>
      <c r="C455" t="s">
        <v>650</v>
      </c>
      <c r="D455">
        <f t="shared" si="280"/>
        <v>1.70902</v>
      </c>
      <c r="F455">
        <f t="shared" si="281"/>
        <v>1.7167300000000001</v>
      </c>
      <c r="H455">
        <f t="shared" si="282"/>
        <v>1.7385999999999999</v>
      </c>
      <c r="J455" s="73">
        <f t="shared" si="268"/>
        <v>1.7103734131959667</v>
      </c>
      <c r="K455" s="73"/>
      <c r="L455" s="73">
        <f t="shared" si="269"/>
        <v>5.4133142078822694E-3</v>
      </c>
      <c r="M455" s="73"/>
      <c r="N455">
        <f t="shared" si="283"/>
        <v>62.048312220463743</v>
      </c>
      <c r="P455" t="s">
        <v>79</v>
      </c>
      <c r="Q455" s="37">
        <v>29</v>
      </c>
      <c r="R455" t="s">
        <v>230</v>
      </c>
      <c r="S455" t="s">
        <v>226</v>
      </c>
      <c r="T455">
        <f t="shared" si="284"/>
        <v>0.54814383056517635</v>
      </c>
      <c r="U455">
        <f t="shared" si="285"/>
        <v>0.77553653151535029</v>
      </c>
      <c r="V455">
        <f t="shared" si="286"/>
        <v>-0.31317954802074027</v>
      </c>
      <c r="W455" s="73">
        <f t="shared" si="287"/>
        <v>79.853583922034701</v>
      </c>
      <c r="X455" s="73">
        <f t="shared" si="272"/>
        <v>30.892507250607839</v>
      </c>
      <c r="AD455" s="73" t="s">
        <v>8</v>
      </c>
      <c r="AE455" s="73" t="s">
        <v>8</v>
      </c>
      <c r="AG455" t="s">
        <v>227</v>
      </c>
      <c r="AH455" t="s">
        <v>579</v>
      </c>
      <c r="AI455">
        <f t="shared" si="273"/>
        <v>0</v>
      </c>
      <c r="AJ455">
        <f t="shared" si="274"/>
        <v>0</v>
      </c>
      <c r="AK455">
        <f t="shared" si="275"/>
        <v>0</v>
      </c>
      <c r="AL455">
        <f t="shared" si="276"/>
        <v>0</v>
      </c>
      <c r="AM455">
        <f t="shared" si="270"/>
        <v>0</v>
      </c>
      <c r="AN455">
        <f t="shared" si="277"/>
        <v>0</v>
      </c>
      <c r="AO455">
        <f t="shared" si="267"/>
        <v>0</v>
      </c>
      <c r="AP455">
        <f t="shared" si="278"/>
        <v>0</v>
      </c>
      <c r="AQ455">
        <f t="shared" si="279"/>
        <v>0</v>
      </c>
      <c r="AR455">
        <f t="shared" si="271"/>
        <v>1</v>
      </c>
      <c r="AS455">
        <f t="shared" si="290"/>
        <v>0</v>
      </c>
      <c r="AT455">
        <f t="shared" si="289"/>
        <v>1</v>
      </c>
      <c r="AU455" t="str">
        <f t="shared" si="288"/>
        <v/>
      </c>
    </row>
    <row r="456" spans="1:47" x14ac:dyDescent="0.2">
      <c r="A456" t="s">
        <v>256</v>
      </c>
      <c r="B456" t="s">
        <v>577</v>
      </c>
      <c r="C456" t="s">
        <v>651</v>
      </c>
      <c r="D456">
        <f t="shared" si="280"/>
        <v>1.70964</v>
      </c>
      <c r="F456">
        <f t="shared" si="281"/>
        <v>1.71736</v>
      </c>
      <c r="H456">
        <f t="shared" si="282"/>
        <v>1.7392000000000001</v>
      </c>
      <c r="J456" s="73">
        <f t="shared" si="268"/>
        <v>1.7109943305122097</v>
      </c>
      <c r="K456" s="73"/>
      <c r="L456" s="73">
        <f t="shared" si="269"/>
        <v>5.4211639131809264E-3</v>
      </c>
      <c r="M456" s="73"/>
      <c r="N456">
        <f t="shared" si="283"/>
        <v>62.115202026200379</v>
      </c>
      <c r="P456" t="s">
        <v>79</v>
      </c>
      <c r="Q456" s="37">
        <v>28</v>
      </c>
      <c r="R456" t="s">
        <v>230</v>
      </c>
      <c r="S456" t="s">
        <v>226</v>
      </c>
      <c r="T456">
        <f t="shared" si="284"/>
        <v>0.54756110976966821</v>
      </c>
      <c r="U456">
        <f t="shared" si="285"/>
        <v>0.77572069985201342</v>
      </c>
      <c r="V456">
        <f t="shared" si="286"/>
        <v>-0.31374229375223223</v>
      </c>
      <c r="W456" s="73">
        <f t="shared" si="287"/>
        <v>79.885647625097164</v>
      </c>
      <c r="X456" s="73">
        <f t="shared" si="272"/>
        <v>30.934609502075087</v>
      </c>
      <c r="AD456" s="73" t="s">
        <v>8</v>
      </c>
      <c r="AE456" s="73" t="s">
        <v>8</v>
      </c>
      <c r="AG456" t="s">
        <v>227</v>
      </c>
      <c r="AH456" t="s">
        <v>579</v>
      </c>
      <c r="AI456">
        <f t="shared" si="273"/>
        <v>0</v>
      </c>
      <c r="AJ456">
        <f t="shared" si="274"/>
        <v>0</v>
      </c>
      <c r="AK456">
        <f t="shared" si="275"/>
        <v>0</v>
      </c>
      <c r="AL456">
        <f t="shared" si="276"/>
        <v>0</v>
      </c>
      <c r="AM456">
        <f t="shared" si="270"/>
        <v>0</v>
      </c>
      <c r="AN456">
        <f t="shared" si="277"/>
        <v>0</v>
      </c>
      <c r="AO456">
        <f t="shared" si="267"/>
        <v>0</v>
      </c>
      <c r="AP456">
        <f t="shared" si="278"/>
        <v>0</v>
      </c>
      <c r="AQ456">
        <f t="shared" si="279"/>
        <v>0</v>
      </c>
      <c r="AR456">
        <f t="shared" si="271"/>
        <v>1</v>
      </c>
      <c r="AS456">
        <f t="shared" si="290"/>
        <v>0</v>
      </c>
      <c r="AT456">
        <f t="shared" si="289"/>
        <v>1</v>
      </c>
      <c r="AU456" t="str">
        <f t="shared" si="288"/>
        <v/>
      </c>
    </row>
    <row r="457" spans="1:47" x14ac:dyDescent="0.2">
      <c r="A457" t="s">
        <v>256</v>
      </c>
      <c r="B457" t="s">
        <v>577</v>
      </c>
      <c r="C457" t="s">
        <v>652</v>
      </c>
      <c r="D457">
        <f t="shared" si="280"/>
        <v>1.7102600000000001</v>
      </c>
      <c r="F457">
        <f t="shared" si="281"/>
        <v>1.7179900000000001</v>
      </c>
      <c r="H457">
        <f t="shared" si="282"/>
        <v>1.7398</v>
      </c>
      <c r="J457" s="73">
        <f t="shared" si="268"/>
        <v>1.7116152477949882</v>
      </c>
      <c r="K457" s="73"/>
      <c r="L457" s="73">
        <f t="shared" si="269"/>
        <v>5.4290136420194202E-3</v>
      </c>
      <c r="M457" s="73"/>
      <c r="N457">
        <f t="shared" si="283"/>
        <v>62.182138942714431</v>
      </c>
      <c r="P457" t="s">
        <v>79</v>
      </c>
      <c r="Q457" s="37">
        <v>27</v>
      </c>
      <c r="R457" t="s">
        <v>230</v>
      </c>
      <c r="S457" t="s">
        <v>226</v>
      </c>
      <c r="T457">
        <f t="shared" si="284"/>
        <v>0.54697802878540625</v>
      </c>
      <c r="U457">
        <f t="shared" si="285"/>
        <v>0.77590432724394132</v>
      </c>
      <c r="V457">
        <f t="shared" si="286"/>
        <v>-0.3143048058655139</v>
      </c>
      <c r="W457" s="73">
        <f t="shared" si="287"/>
        <v>79.917714206756983</v>
      </c>
      <c r="X457" s="73">
        <f t="shared" si="272"/>
        <v>30.976724815933064</v>
      </c>
      <c r="AD457" s="73" t="s">
        <v>8</v>
      </c>
      <c r="AE457" s="73" t="s">
        <v>8</v>
      </c>
      <c r="AG457" t="s">
        <v>227</v>
      </c>
      <c r="AH457" t="s">
        <v>579</v>
      </c>
      <c r="AI457">
        <f t="shared" si="273"/>
        <v>0</v>
      </c>
      <c r="AJ457">
        <f t="shared" si="274"/>
        <v>0</v>
      </c>
      <c r="AK457">
        <f t="shared" si="275"/>
        <v>0</v>
      </c>
      <c r="AL457">
        <f t="shared" si="276"/>
        <v>0</v>
      </c>
      <c r="AM457">
        <f t="shared" si="270"/>
        <v>0</v>
      </c>
      <c r="AN457">
        <f t="shared" si="277"/>
        <v>0</v>
      </c>
      <c r="AO457">
        <f t="shared" si="267"/>
        <v>0</v>
      </c>
      <c r="AP457">
        <f t="shared" si="278"/>
        <v>0</v>
      </c>
      <c r="AQ457">
        <f t="shared" si="279"/>
        <v>0</v>
      </c>
      <c r="AR457">
        <f t="shared" si="271"/>
        <v>1</v>
      </c>
      <c r="AS457">
        <f t="shared" si="290"/>
        <v>0</v>
      </c>
      <c r="AT457">
        <f t="shared" si="289"/>
        <v>1</v>
      </c>
      <c r="AU457" t="str">
        <f t="shared" si="288"/>
        <v/>
      </c>
    </row>
    <row r="458" spans="1:47" x14ac:dyDescent="0.2">
      <c r="A458" t="s">
        <v>256</v>
      </c>
      <c r="B458" t="s">
        <v>577</v>
      </c>
      <c r="C458" t="s">
        <v>653</v>
      </c>
      <c r="D458">
        <f t="shared" si="280"/>
        <v>1.7108800000000002</v>
      </c>
      <c r="F458">
        <f t="shared" si="281"/>
        <v>1.71862</v>
      </c>
      <c r="H458">
        <f t="shared" si="282"/>
        <v>1.7403999999999999</v>
      </c>
      <c r="J458" s="73">
        <f t="shared" si="268"/>
        <v>1.7122361650443361</v>
      </c>
      <c r="K458" s="73"/>
      <c r="L458" s="73">
        <f t="shared" si="269"/>
        <v>5.436863394374436E-3</v>
      </c>
      <c r="M458" s="73"/>
      <c r="N458">
        <f t="shared" si="283"/>
        <v>62.249123156010597</v>
      </c>
      <c r="P458" t="s">
        <v>79</v>
      </c>
      <c r="Q458" s="37">
        <v>26</v>
      </c>
      <c r="R458" t="s">
        <v>230</v>
      </c>
      <c r="S458" t="s">
        <v>226</v>
      </c>
      <c r="T458">
        <f t="shared" si="284"/>
        <v>0.54639458885393688</v>
      </c>
      <c r="U458">
        <f t="shared" si="285"/>
        <v>0.77608741336112441</v>
      </c>
      <c r="V458">
        <f t="shared" si="286"/>
        <v>-0.31486708321699225</v>
      </c>
      <c r="W458" s="73">
        <f t="shared" si="287"/>
        <v>79.949783609206762</v>
      </c>
      <c r="X458" s="73">
        <f t="shared" si="272"/>
        <v>31.018853073854093</v>
      </c>
      <c r="AD458" s="73" t="s">
        <v>8</v>
      </c>
      <c r="AE458" s="73" t="s">
        <v>8</v>
      </c>
      <c r="AG458" t="s">
        <v>227</v>
      </c>
      <c r="AH458" t="s">
        <v>579</v>
      </c>
      <c r="AI458">
        <f t="shared" si="273"/>
        <v>0</v>
      </c>
      <c r="AJ458">
        <f t="shared" si="274"/>
        <v>0</v>
      </c>
      <c r="AK458">
        <f t="shared" si="275"/>
        <v>0</v>
      </c>
      <c r="AL458">
        <f t="shared" si="276"/>
        <v>0</v>
      </c>
      <c r="AM458">
        <f t="shared" si="270"/>
        <v>0</v>
      </c>
      <c r="AN458">
        <f t="shared" si="277"/>
        <v>0</v>
      </c>
      <c r="AO458">
        <f t="shared" si="267"/>
        <v>0</v>
      </c>
      <c r="AP458">
        <f t="shared" si="278"/>
        <v>0</v>
      </c>
      <c r="AQ458">
        <f t="shared" si="279"/>
        <v>0</v>
      </c>
      <c r="AR458">
        <f t="shared" si="271"/>
        <v>1</v>
      </c>
      <c r="AS458">
        <f t="shared" si="290"/>
        <v>0</v>
      </c>
      <c r="AT458">
        <f t="shared" si="289"/>
        <v>1</v>
      </c>
      <c r="AU458" t="str">
        <f t="shared" si="288"/>
        <v/>
      </c>
    </row>
    <row r="459" spans="1:47" x14ac:dyDescent="0.2">
      <c r="A459" t="s">
        <v>256</v>
      </c>
      <c r="B459" t="s">
        <v>577</v>
      </c>
      <c r="C459" t="s">
        <v>654</v>
      </c>
      <c r="D459">
        <f t="shared" si="280"/>
        <v>1.7115</v>
      </c>
      <c r="F459">
        <f t="shared" si="281"/>
        <v>1.7192500000000002</v>
      </c>
      <c r="H459">
        <f t="shared" si="282"/>
        <v>1.7410000000000001</v>
      </c>
      <c r="J459" s="73">
        <f t="shared" si="268"/>
        <v>1.7128570822602895</v>
      </c>
      <c r="K459" s="73"/>
      <c r="L459" s="73">
        <f t="shared" si="269"/>
        <v>5.4447131702211049E-3</v>
      </c>
      <c r="M459" s="73"/>
      <c r="N459">
        <f t="shared" si="283"/>
        <v>62.316154852511701</v>
      </c>
      <c r="P459" t="s">
        <v>79</v>
      </c>
      <c r="Q459" s="37">
        <v>25</v>
      </c>
      <c r="R459" t="s">
        <v>230</v>
      </c>
      <c r="S459" t="s">
        <v>226</v>
      </c>
      <c r="T459">
        <f t="shared" si="284"/>
        <v>0.54581079121891807</v>
      </c>
      <c r="U459">
        <f t="shared" si="285"/>
        <v>0.77626995787694675</v>
      </c>
      <c r="V459">
        <f t="shared" si="286"/>
        <v>-0.31542912466464151</v>
      </c>
      <c r="W459" s="73">
        <f t="shared" si="287"/>
        <v>79.98185577463731</v>
      </c>
      <c r="X459" s="73">
        <f t="shared" si="272"/>
        <v>31.060994157752702</v>
      </c>
      <c r="AD459" s="73" t="s">
        <v>8</v>
      </c>
      <c r="AE459" s="73" t="s">
        <v>8</v>
      </c>
      <c r="AG459" t="s">
        <v>227</v>
      </c>
      <c r="AH459" t="s">
        <v>579</v>
      </c>
      <c r="AI459">
        <f t="shared" si="273"/>
        <v>0</v>
      </c>
      <c r="AJ459">
        <f t="shared" si="274"/>
        <v>0</v>
      </c>
      <c r="AK459">
        <f t="shared" si="275"/>
        <v>0</v>
      </c>
      <c r="AL459">
        <f t="shared" si="276"/>
        <v>0</v>
      </c>
      <c r="AM459">
        <f t="shared" si="270"/>
        <v>0</v>
      </c>
      <c r="AN459">
        <f t="shared" si="277"/>
        <v>0</v>
      </c>
      <c r="AO459">
        <f t="shared" si="267"/>
        <v>0</v>
      </c>
      <c r="AP459">
        <f t="shared" si="278"/>
        <v>0</v>
      </c>
      <c r="AQ459">
        <f t="shared" si="279"/>
        <v>0</v>
      </c>
      <c r="AR459">
        <f t="shared" si="271"/>
        <v>1</v>
      </c>
      <c r="AS459">
        <f t="shared" si="290"/>
        <v>0</v>
      </c>
      <c r="AT459">
        <f t="shared" si="289"/>
        <v>1</v>
      </c>
      <c r="AU459" t="str">
        <f t="shared" si="288"/>
        <v/>
      </c>
    </row>
    <row r="460" spans="1:47" x14ac:dyDescent="0.2">
      <c r="A460" t="s">
        <v>256</v>
      </c>
      <c r="B460" t="s">
        <v>577</v>
      </c>
      <c r="C460" t="s">
        <v>655</v>
      </c>
      <c r="D460">
        <f t="shared" si="280"/>
        <v>1.7121200000000001</v>
      </c>
      <c r="F460">
        <f t="shared" si="281"/>
        <v>1.7198800000000001</v>
      </c>
      <c r="H460">
        <f t="shared" si="282"/>
        <v>1.7416</v>
      </c>
      <c r="J460" s="73">
        <f t="shared" si="268"/>
        <v>1.7134779994428824</v>
      </c>
      <c r="K460" s="73"/>
      <c r="L460" s="73">
        <f t="shared" si="269"/>
        <v>5.4525629695356681E-3</v>
      </c>
      <c r="M460" s="73"/>
      <c r="N460">
        <f t="shared" si="283"/>
        <v>62.383234219053307</v>
      </c>
      <c r="P460" t="s">
        <v>79</v>
      </c>
      <c r="Q460" s="37">
        <v>24</v>
      </c>
      <c r="R460" t="s">
        <v>230</v>
      </c>
      <c r="S460" t="s">
        <v>226</v>
      </c>
      <c r="T460">
        <f t="shared" si="284"/>
        <v>0.54522663712610497</v>
      </c>
      <c r="U460">
        <f t="shared" si="285"/>
        <v>0.77645196046818743</v>
      </c>
      <c r="V460">
        <f t="shared" si="286"/>
        <v>-0.31599092906801435</v>
      </c>
      <c r="W460" s="73">
        <f t="shared" si="287"/>
        <v>80.01393064523829</v>
      </c>
      <c r="X460" s="73">
        <f t="shared" si="272"/>
        <v>31.103147949785495</v>
      </c>
      <c r="AD460" s="73" t="s">
        <v>8</v>
      </c>
      <c r="AE460" s="73" t="s">
        <v>8</v>
      </c>
      <c r="AG460" t="s">
        <v>227</v>
      </c>
      <c r="AH460" t="s">
        <v>579</v>
      </c>
      <c r="AI460">
        <f t="shared" si="273"/>
        <v>0</v>
      </c>
      <c r="AJ460">
        <f t="shared" si="274"/>
        <v>0</v>
      </c>
      <c r="AK460">
        <f t="shared" si="275"/>
        <v>0</v>
      </c>
      <c r="AL460">
        <f t="shared" si="276"/>
        <v>0</v>
      </c>
      <c r="AM460">
        <f t="shared" si="270"/>
        <v>0</v>
      </c>
      <c r="AN460">
        <f t="shared" si="277"/>
        <v>0</v>
      </c>
      <c r="AO460">
        <f t="shared" si="267"/>
        <v>0</v>
      </c>
      <c r="AP460">
        <f t="shared" si="278"/>
        <v>0</v>
      </c>
      <c r="AQ460">
        <f t="shared" si="279"/>
        <v>0</v>
      </c>
      <c r="AR460">
        <f t="shared" si="271"/>
        <v>1</v>
      </c>
      <c r="AS460">
        <f t="shared" si="290"/>
        <v>0</v>
      </c>
      <c r="AT460">
        <f t="shared" si="289"/>
        <v>1</v>
      </c>
      <c r="AU460" t="str">
        <f t="shared" si="288"/>
        <v/>
      </c>
    </row>
    <row r="461" spans="1:47" x14ac:dyDescent="0.2">
      <c r="A461" t="s">
        <v>256</v>
      </c>
      <c r="B461" t="s">
        <v>577</v>
      </c>
      <c r="C461" t="s">
        <v>656</v>
      </c>
      <c r="D461">
        <f t="shared" si="280"/>
        <v>1.7127400000000002</v>
      </c>
      <c r="F461">
        <f t="shared" si="281"/>
        <v>1.72051</v>
      </c>
      <c r="H461">
        <f t="shared" si="282"/>
        <v>1.7422</v>
      </c>
      <c r="J461" s="73">
        <f t="shared" si="268"/>
        <v>1.7140989165921496</v>
      </c>
      <c r="K461" s="73"/>
      <c r="L461" s="73">
        <f t="shared" si="269"/>
        <v>5.4604127922945889E-3</v>
      </c>
      <c r="M461" s="73"/>
      <c r="N461">
        <f t="shared" si="283"/>
        <v>62.450361442891563</v>
      </c>
      <c r="P461" t="s">
        <v>79</v>
      </c>
      <c r="Q461" s="37">
        <v>23</v>
      </c>
      <c r="R461" t="s">
        <v>230</v>
      </c>
      <c r="S461" t="s">
        <v>226</v>
      </c>
      <c r="T461">
        <f t="shared" si="284"/>
        <v>0.54464212782333754</v>
      </c>
      <c r="U461">
        <f t="shared" si="285"/>
        <v>0.77663342081502484</v>
      </c>
      <c r="V461">
        <f t="shared" si="286"/>
        <v>-0.31655249528825341</v>
      </c>
      <c r="W461" s="73">
        <f t="shared" si="287"/>
        <v>80.046008163198678</v>
      </c>
      <c r="X461" s="73">
        <f t="shared" si="272"/>
        <v>31.14531433235031</v>
      </c>
      <c r="AD461" s="73" t="s">
        <v>8</v>
      </c>
      <c r="AE461" s="73" t="s">
        <v>8</v>
      </c>
      <c r="AG461" t="s">
        <v>227</v>
      </c>
      <c r="AH461" t="s">
        <v>579</v>
      </c>
      <c r="AI461">
        <f t="shared" si="273"/>
        <v>0</v>
      </c>
      <c r="AJ461">
        <f t="shared" si="274"/>
        <v>0</v>
      </c>
      <c r="AK461">
        <f t="shared" si="275"/>
        <v>0</v>
      </c>
      <c r="AL461">
        <f t="shared" si="276"/>
        <v>0</v>
      </c>
      <c r="AM461">
        <f t="shared" si="270"/>
        <v>0</v>
      </c>
      <c r="AN461">
        <f t="shared" si="277"/>
        <v>0</v>
      </c>
      <c r="AO461">
        <f t="shared" si="267"/>
        <v>0</v>
      </c>
      <c r="AP461">
        <f t="shared" si="278"/>
        <v>0</v>
      </c>
      <c r="AQ461">
        <f t="shared" si="279"/>
        <v>0</v>
      </c>
      <c r="AR461">
        <f t="shared" si="271"/>
        <v>1</v>
      </c>
      <c r="AS461">
        <f t="shared" si="290"/>
        <v>0</v>
      </c>
      <c r="AT461">
        <f t="shared" si="289"/>
        <v>1</v>
      </c>
      <c r="AU461" t="str">
        <f t="shared" si="288"/>
        <v/>
      </c>
    </row>
    <row r="462" spans="1:47" x14ac:dyDescent="0.2">
      <c r="A462" t="s">
        <v>256</v>
      </c>
      <c r="B462" t="s">
        <v>577</v>
      </c>
      <c r="C462" t="s">
        <v>657</v>
      </c>
      <c r="D462">
        <f t="shared" si="280"/>
        <v>1.71336</v>
      </c>
      <c r="F462">
        <f t="shared" si="281"/>
        <v>1.7211400000000001</v>
      </c>
      <c r="H462">
        <f t="shared" si="282"/>
        <v>1.7427999999999999</v>
      </c>
      <c r="J462" s="73">
        <f t="shared" si="268"/>
        <v>1.714719833708126</v>
      </c>
      <c r="K462" s="73"/>
      <c r="L462" s="73">
        <f t="shared" si="269"/>
        <v>5.4682626384734423E-3</v>
      </c>
      <c r="M462" s="73"/>
      <c r="N462">
        <f t="shared" si="283"/>
        <v>62.517536711708559</v>
      </c>
      <c r="P462" t="s">
        <v>79</v>
      </c>
      <c r="Q462" s="37">
        <v>22</v>
      </c>
      <c r="R462" t="s">
        <v>230</v>
      </c>
      <c r="S462" t="s">
        <v>226</v>
      </c>
      <c r="T462">
        <f t="shared" si="284"/>
        <v>0.54405726456052694</v>
      </c>
      <c r="U462">
        <f t="shared" si="285"/>
        <v>0.77681433860103855</v>
      </c>
      <c r="V462">
        <f t="shared" si="286"/>
        <v>-0.31711382218810308</v>
      </c>
      <c r="W462" s="73">
        <f t="shared" si="287"/>
        <v>80.078088270707298</v>
      </c>
      <c r="X462" s="73">
        <f t="shared" si="272"/>
        <v>31.187493188085718</v>
      </c>
      <c r="AD462" s="73" t="s">
        <v>8</v>
      </c>
      <c r="AE462" s="73" t="s">
        <v>8</v>
      </c>
      <c r="AG462" t="s">
        <v>227</v>
      </c>
      <c r="AH462" t="s">
        <v>579</v>
      </c>
      <c r="AI462">
        <f t="shared" si="273"/>
        <v>0</v>
      </c>
      <c r="AJ462">
        <f t="shared" si="274"/>
        <v>0</v>
      </c>
      <c r="AK462">
        <f t="shared" si="275"/>
        <v>0</v>
      </c>
      <c r="AL462">
        <f t="shared" si="276"/>
        <v>0</v>
      </c>
      <c r="AM462">
        <f t="shared" si="270"/>
        <v>0</v>
      </c>
      <c r="AN462">
        <f t="shared" si="277"/>
        <v>0</v>
      </c>
      <c r="AO462">
        <f t="shared" ref="AO462:AO525" si="291">IF(OR($BH$2=P462,P462="-/+"),1,0)</f>
        <v>0</v>
      </c>
      <c r="AP462">
        <f t="shared" si="278"/>
        <v>0</v>
      </c>
      <c r="AQ462">
        <f t="shared" si="279"/>
        <v>0</v>
      </c>
      <c r="AR462">
        <f t="shared" si="271"/>
        <v>1</v>
      </c>
      <c r="AS462">
        <f t="shared" si="290"/>
        <v>0</v>
      </c>
      <c r="AT462">
        <f t="shared" si="289"/>
        <v>1</v>
      </c>
      <c r="AU462" t="str">
        <f t="shared" si="288"/>
        <v/>
      </c>
    </row>
    <row r="463" spans="1:47" x14ac:dyDescent="0.2">
      <c r="A463" t="s">
        <v>256</v>
      </c>
      <c r="B463" t="s">
        <v>577</v>
      </c>
      <c r="C463" t="s">
        <v>658</v>
      </c>
      <c r="D463">
        <f t="shared" si="280"/>
        <v>1.7139800000000001</v>
      </c>
      <c r="F463">
        <f t="shared" si="281"/>
        <v>1.72177</v>
      </c>
      <c r="H463">
        <f t="shared" si="282"/>
        <v>1.7434000000000001</v>
      </c>
      <c r="J463" s="73">
        <f t="shared" ref="J463:J526" si="292">1/SQRT((((COS(RADIANS($AX$7)))^2)/(D463^2))+(((COS(RADIANS($AY$7)))^2)/(F463^2))+(((COS(RADIANS($AZ$7)))^2)/(H463^2)))</f>
        <v>1.715340750790846</v>
      </c>
      <c r="K463" s="73"/>
      <c r="L463" s="73">
        <f t="shared" ref="L463:L526" si="293">ABS(1/SQRT((((COS(RADIANS($AX$16)))^2)/(D463^2))+(((COS(RADIANS($AY$16)))^2)/(F463^2))+(((COS(RADIANS($AZ$16)))^2)/(H463^2)))-(1/SQRT((((COS(RADIANS($AX$25)))^2)/(D463^2))+(((COS(RADIANS($AY$25)))^2)/(F463^2))+(((COS(RADIANS($AZ$25)))^2)/(H463^2)))))</f>
        <v>5.4761125080480255E-3</v>
      </c>
      <c r="M463" s="73"/>
      <c r="N463">
        <f t="shared" si="283"/>
        <v>62.584760213602095</v>
      </c>
      <c r="P463" t="s">
        <v>79</v>
      </c>
      <c r="Q463" s="37">
        <v>21</v>
      </c>
      <c r="R463" t="s">
        <v>230</v>
      </c>
      <c r="S463" t="s">
        <v>226</v>
      </c>
      <c r="T463">
        <f t="shared" si="284"/>
        <v>0.54347204858964182</v>
      </c>
      <c r="U463">
        <f t="shared" si="285"/>
        <v>0.77699471351321214</v>
      </c>
      <c r="V463">
        <f t="shared" si="286"/>
        <v>-0.31767490863192088</v>
      </c>
      <c r="W463" s="73">
        <f t="shared" si="287"/>
        <v>80.110170909953354</v>
      </c>
      <c r="X463" s="73">
        <f t="shared" si="272"/>
        <v>31.229684399870735</v>
      </c>
      <c r="AD463" s="73" t="s">
        <v>8</v>
      </c>
      <c r="AE463" s="73" t="s">
        <v>8</v>
      </c>
      <c r="AG463" t="s">
        <v>227</v>
      </c>
      <c r="AH463" t="s">
        <v>579</v>
      </c>
      <c r="AI463">
        <f t="shared" si="273"/>
        <v>0</v>
      </c>
      <c r="AJ463">
        <f t="shared" si="274"/>
        <v>0</v>
      </c>
      <c r="AK463">
        <f t="shared" si="275"/>
        <v>0</v>
      </c>
      <c r="AL463">
        <f t="shared" si="276"/>
        <v>0</v>
      </c>
      <c r="AM463">
        <f t="shared" ref="AM463:AM526" si="294">IFERROR(IF($BE$2=0,0,IF(1-ABS(($BE$2-L463)/$BE$2)&gt;=1-($BO$6*0.01),1-ABS((($BE$2-L463)/$BE$2)),0)),0)</f>
        <v>0</v>
      </c>
      <c r="AN463">
        <f t="shared" si="277"/>
        <v>0</v>
      </c>
      <c r="AO463">
        <f t="shared" si="291"/>
        <v>0</v>
      </c>
      <c r="AP463">
        <f t="shared" si="278"/>
        <v>0</v>
      </c>
      <c r="AQ463">
        <f t="shared" si="279"/>
        <v>0</v>
      </c>
      <c r="AR463">
        <f t="shared" ref="AR463:AR526" si="295">IF(AG463=$BG$2,1,0)</f>
        <v>1</v>
      </c>
      <c r="AS463">
        <f t="shared" si="290"/>
        <v>0</v>
      </c>
      <c r="AT463">
        <f t="shared" si="289"/>
        <v>1</v>
      </c>
      <c r="AU463" t="str">
        <f t="shared" si="288"/>
        <v/>
      </c>
    </row>
    <row r="464" spans="1:47" x14ac:dyDescent="0.2">
      <c r="A464" t="s">
        <v>256</v>
      </c>
      <c r="B464" t="s">
        <v>577</v>
      </c>
      <c r="C464" t="s">
        <v>659</v>
      </c>
      <c r="D464">
        <f t="shared" si="280"/>
        <v>1.7146000000000001</v>
      </c>
      <c r="F464">
        <f t="shared" si="281"/>
        <v>1.7224000000000002</v>
      </c>
      <c r="H464">
        <f t="shared" si="282"/>
        <v>1.744</v>
      </c>
      <c r="J464" s="73">
        <f t="shared" si="292"/>
        <v>1.7159616678403442</v>
      </c>
      <c r="K464" s="73"/>
      <c r="L464" s="73">
        <f t="shared" si="293"/>
        <v>5.4839624009952459E-3</v>
      </c>
      <c r="M464" s="73"/>
      <c r="N464">
        <f t="shared" si="283"/>
        <v>62.652032137109046</v>
      </c>
      <c r="P464" t="s">
        <v>79</v>
      </c>
      <c r="Q464" s="37">
        <v>20</v>
      </c>
      <c r="R464" t="s">
        <v>230</v>
      </c>
      <c r="S464" t="s">
        <v>226</v>
      </c>
      <c r="T464">
        <f t="shared" si="284"/>
        <v>0.54288648116469584</v>
      </c>
      <c r="U464">
        <f t="shared" si="285"/>
        <v>0.77717454524193597</v>
      </c>
      <c r="V464">
        <f t="shared" si="286"/>
        <v>-0.31823575348568883</v>
      </c>
      <c r="W464" s="73">
        <f t="shared" si="287"/>
        <v>80.142256023126947</v>
      </c>
      <c r="X464" s="73">
        <f t="shared" si="272"/>
        <v>31.271887850823955</v>
      </c>
      <c r="AD464" s="73" t="s">
        <v>8</v>
      </c>
      <c r="AE464" s="73" t="s">
        <v>8</v>
      </c>
      <c r="AG464" t="s">
        <v>227</v>
      </c>
      <c r="AH464" t="s">
        <v>579</v>
      </c>
      <c r="AI464">
        <f t="shared" si="273"/>
        <v>0</v>
      </c>
      <c r="AJ464">
        <f t="shared" si="274"/>
        <v>0</v>
      </c>
      <c r="AK464">
        <f t="shared" si="275"/>
        <v>0</v>
      </c>
      <c r="AL464">
        <f t="shared" si="276"/>
        <v>0</v>
      </c>
      <c r="AM464">
        <f t="shared" si="294"/>
        <v>0</v>
      </c>
      <c r="AN464">
        <f t="shared" si="277"/>
        <v>0</v>
      </c>
      <c r="AO464">
        <f t="shared" si="291"/>
        <v>0</v>
      </c>
      <c r="AP464">
        <f t="shared" si="278"/>
        <v>0</v>
      </c>
      <c r="AQ464">
        <f t="shared" si="279"/>
        <v>0</v>
      </c>
      <c r="AR464">
        <f t="shared" si="295"/>
        <v>1</v>
      </c>
      <c r="AS464">
        <f t="shared" si="290"/>
        <v>0</v>
      </c>
      <c r="AT464">
        <f t="shared" si="289"/>
        <v>1</v>
      </c>
      <c r="AU464" t="str">
        <f t="shared" si="288"/>
        <v/>
      </c>
    </row>
    <row r="465" spans="1:47" x14ac:dyDescent="0.2">
      <c r="A465" t="s">
        <v>256</v>
      </c>
      <c r="B465" t="s">
        <v>577</v>
      </c>
      <c r="C465" t="s">
        <v>660</v>
      </c>
      <c r="D465">
        <f t="shared" si="280"/>
        <v>1.71522</v>
      </c>
      <c r="F465">
        <f t="shared" si="281"/>
        <v>1.7230300000000001</v>
      </c>
      <c r="H465">
        <f t="shared" si="282"/>
        <v>1.7445999999999999</v>
      </c>
      <c r="J465" s="73">
        <f t="shared" si="292"/>
        <v>1.7165825848566554</v>
      </c>
      <c r="K465" s="73"/>
      <c r="L465" s="73">
        <f t="shared" si="293"/>
        <v>5.4918123172904565E-3</v>
      </c>
      <c r="M465" s="73"/>
      <c r="N465">
        <f t="shared" si="283"/>
        <v>62.719352671193136</v>
      </c>
      <c r="P465" t="s">
        <v>79</v>
      </c>
      <c r="Q465" s="37">
        <v>19</v>
      </c>
      <c r="R465" t="s">
        <v>230</v>
      </c>
      <c r="S465" t="s">
        <v>226</v>
      </c>
      <c r="T465">
        <f t="shared" si="284"/>
        <v>0.54230056354173373</v>
      </c>
      <c r="U465">
        <f t="shared" si="285"/>
        <v>0.77735383348100973</v>
      </c>
      <c r="V465">
        <f t="shared" si="286"/>
        <v>-0.31879635561702491</v>
      </c>
      <c r="W465" s="73">
        <f t="shared" si="287"/>
        <v>80.174343552419586</v>
      </c>
      <c r="X465" s="73">
        <f t="shared" si="272"/>
        <v>31.314103424303287</v>
      </c>
      <c r="AD465" s="73" t="s">
        <v>8</v>
      </c>
      <c r="AE465" s="73" t="s">
        <v>8</v>
      </c>
      <c r="AG465" t="s">
        <v>227</v>
      </c>
      <c r="AH465" t="s">
        <v>579</v>
      </c>
      <c r="AI465">
        <f t="shared" si="273"/>
        <v>0</v>
      </c>
      <c r="AJ465">
        <f t="shared" si="274"/>
        <v>0</v>
      </c>
      <c r="AK465">
        <f t="shared" si="275"/>
        <v>0</v>
      </c>
      <c r="AL465">
        <f t="shared" si="276"/>
        <v>0</v>
      </c>
      <c r="AM465">
        <f t="shared" si="294"/>
        <v>0</v>
      </c>
      <c r="AN465">
        <f t="shared" si="277"/>
        <v>0</v>
      </c>
      <c r="AO465">
        <f t="shared" si="291"/>
        <v>0</v>
      </c>
      <c r="AP465">
        <f t="shared" si="278"/>
        <v>0</v>
      </c>
      <c r="AQ465">
        <f t="shared" si="279"/>
        <v>0</v>
      </c>
      <c r="AR465">
        <f t="shared" si="295"/>
        <v>1</v>
      </c>
      <c r="AS465">
        <f t="shared" si="290"/>
        <v>0</v>
      </c>
      <c r="AT465">
        <f t="shared" si="289"/>
        <v>1</v>
      </c>
      <c r="AU465" t="str">
        <f t="shared" si="288"/>
        <v/>
      </c>
    </row>
    <row r="466" spans="1:47" x14ac:dyDescent="0.2">
      <c r="A466" t="s">
        <v>256</v>
      </c>
      <c r="B466" t="s">
        <v>577</v>
      </c>
      <c r="C466" t="s">
        <v>661</v>
      </c>
      <c r="D466">
        <f t="shared" si="280"/>
        <v>1.71584</v>
      </c>
      <c r="F466">
        <f t="shared" si="281"/>
        <v>1.72366</v>
      </c>
      <c r="H466">
        <f t="shared" si="282"/>
        <v>1.7452000000000001</v>
      </c>
      <c r="J466" s="73">
        <f t="shared" si="292"/>
        <v>1.7172035018398135</v>
      </c>
      <c r="K466" s="73"/>
      <c r="L466" s="73">
        <f t="shared" si="293"/>
        <v>5.4996622569101206E-3</v>
      </c>
      <c r="M466" s="73"/>
      <c r="N466">
        <f t="shared" si="283"/>
        <v>62.786722005250994</v>
      </c>
      <c r="P466" t="s">
        <v>79</v>
      </c>
      <c r="Q466" s="37">
        <v>18</v>
      </c>
      <c r="R466" t="s">
        <v>230</v>
      </c>
      <c r="S466" t="s">
        <v>226</v>
      </c>
      <c r="T466">
        <f t="shared" si="284"/>
        <v>0.54171429697881757</v>
      </c>
      <c r="U466">
        <f t="shared" si="285"/>
        <v>0.77753257792764441</v>
      </c>
      <c r="V466">
        <f t="shared" si="286"/>
        <v>-0.31935671389519454</v>
      </c>
      <c r="W466" s="73">
        <f t="shared" si="287"/>
        <v>80.206433440024739</v>
      </c>
      <c r="X466" s="73">
        <f t="shared" si="272"/>
        <v>31.356331003905343</v>
      </c>
      <c r="AD466" s="73" t="s">
        <v>8</v>
      </c>
      <c r="AE466" s="73" t="s">
        <v>8</v>
      </c>
      <c r="AG466" t="s">
        <v>227</v>
      </c>
      <c r="AH466" t="s">
        <v>579</v>
      </c>
      <c r="AI466">
        <f t="shared" si="273"/>
        <v>0</v>
      </c>
      <c r="AJ466">
        <f t="shared" si="274"/>
        <v>0</v>
      </c>
      <c r="AK466">
        <f t="shared" si="275"/>
        <v>0</v>
      </c>
      <c r="AL466">
        <f t="shared" si="276"/>
        <v>0</v>
      </c>
      <c r="AM466">
        <f t="shared" si="294"/>
        <v>0</v>
      </c>
      <c r="AN466">
        <f t="shared" si="277"/>
        <v>0</v>
      </c>
      <c r="AO466">
        <f t="shared" si="291"/>
        <v>0</v>
      </c>
      <c r="AP466">
        <f t="shared" si="278"/>
        <v>0</v>
      </c>
      <c r="AQ466">
        <f t="shared" si="279"/>
        <v>0</v>
      </c>
      <c r="AR466">
        <f t="shared" si="295"/>
        <v>1</v>
      </c>
      <c r="AS466">
        <f t="shared" si="290"/>
        <v>0</v>
      </c>
      <c r="AT466">
        <f t="shared" si="289"/>
        <v>1</v>
      </c>
      <c r="AU466" t="str">
        <f t="shared" si="288"/>
        <v/>
      </c>
    </row>
    <row r="467" spans="1:47" x14ac:dyDescent="0.2">
      <c r="A467" t="s">
        <v>256</v>
      </c>
      <c r="B467" t="s">
        <v>577</v>
      </c>
      <c r="C467" t="s">
        <v>662</v>
      </c>
      <c r="D467">
        <f t="shared" si="280"/>
        <v>1.7164600000000001</v>
      </c>
      <c r="F467">
        <f t="shared" si="281"/>
        <v>1.7242900000000001</v>
      </c>
      <c r="H467">
        <f t="shared" si="282"/>
        <v>1.7458</v>
      </c>
      <c r="J467" s="73">
        <f t="shared" si="292"/>
        <v>1.7178244187898537</v>
      </c>
      <c r="K467" s="73"/>
      <c r="L467" s="73">
        <f t="shared" si="293"/>
        <v>5.5075122198302573E-3</v>
      </c>
      <c r="M467" s="73"/>
      <c r="N467">
        <f t="shared" si="283"/>
        <v>62.854140329123467</v>
      </c>
      <c r="P467" t="s">
        <v>79</v>
      </c>
      <c r="Q467" s="37">
        <v>17</v>
      </c>
      <c r="R467" t="s">
        <v>230</v>
      </c>
      <c r="S467" t="s">
        <v>226</v>
      </c>
      <c r="T467">
        <f t="shared" si="284"/>
        <v>0.54112768273601375</v>
      </c>
      <c r="U467">
        <f t="shared" si="285"/>
        <v>0.77771077828246538</v>
      </c>
      <c r="V467">
        <f t="shared" si="286"/>
        <v>-0.31991682719112186</v>
      </c>
      <c r="W467" s="73">
        <f t="shared" si="287"/>
        <v>80.238525628138348</v>
      </c>
      <c r="X467" s="73">
        <f t="shared" si="272"/>
        <v>31.398570473464979</v>
      </c>
      <c r="AD467" s="73" t="s">
        <v>8</v>
      </c>
      <c r="AE467" s="73" t="s">
        <v>8</v>
      </c>
      <c r="AG467" t="s">
        <v>227</v>
      </c>
      <c r="AH467" t="s">
        <v>579</v>
      </c>
      <c r="AI467">
        <f t="shared" si="273"/>
        <v>0</v>
      </c>
      <c r="AJ467">
        <f t="shared" si="274"/>
        <v>0</v>
      </c>
      <c r="AK467">
        <f t="shared" si="275"/>
        <v>0</v>
      </c>
      <c r="AL467">
        <f t="shared" si="276"/>
        <v>0</v>
      </c>
      <c r="AM467">
        <f t="shared" si="294"/>
        <v>0</v>
      </c>
      <c r="AN467">
        <f t="shared" si="277"/>
        <v>0</v>
      </c>
      <c r="AO467">
        <f t="shared" si="291"/>
        <v>0</v>
      </c>
      <c r="AP467">
        <f t="shared" si="278"/>
        <v>0</v>
      </c>
      <c r="AQ467">
        <f t="shared" si="279"/>
        <v>0</v>
      </c>
      <c r="AR467">
        <f t="shared" si="295"/>
        <v>1</v>
      </c>
      <c r="AS467">
        <f t="shared" si="290"/>
        <v>0</v>
      </c>
      <c r="AT467">
        <f t="shared" si="289"/>
        <v>1</v>
      </c>
      <c r="AU467" t="str">
        <f t="shared" si="288"/>
        <v/>
      </c>
    </row>
    <row r="468" spans="1:47" x14ac:dyDescent="0.2">
      <c r="A468" t="s">
        <v>256</v>
      </c>
      <c r="B468" t="s">
        <v>577</v>
      </c>
      <c r="C468" t="s">
        <v>663</v>
      </c>
      <c r="D468">
        <f t="shared" si="280"/>
        <v>1.7170800000000002</v>
      </c>
      <c r="F468">
        <f t="shared" si="281"/>
        <v>1.72492</v>
      </c>
      <c r="H468">
        <f t="shared" si="282"/>
        <v>1.7464</v>
      </c>
      <c r="J468" s="73">
        <f t="shared" si="292"/>
        <v>1.7184453357068101</v>
      </c>
      <c r="K468" s="73"/>
      <c r="L468" s="73">
        <f t="shared" si="293"/>
        <v>5.5153622060271079E-3</v>
      </c>
      <c r="M468" s="73"/>
      <c r="N468">
        <f t="shared" si="283"/>
        <v>62.921607833086298</v>
      </c>
      <c r="P468" t="s">
        <v>79</v>
      </c>
      <c r="Q468" s="37">
        <v>16</v>
      </c>
      <c r="R468" t="s">
        <v>230</v>
      </c>
      <c r="S468" t="s">
        <v>226</v>
      </c>
      <c r="T468">
        <f t="shared" si="284"/>
        <v>0.54054072207537962</v>
      </c>
      <c r="U468">
        <f t="shared" si="285"/>
        <v>0.77788843424951426</v>
      </c>
      <c r="V468">
        <f t="shared" si="286"/>
        <v>-0.32047669437740117</v>
      </c>
      <c r="W468" s="73">
        <f t="shared" si="287"/>
        <v>80.270620058959267</v>
      </c>
      <c r="X468" s="73">
        <f t="shared" si="272"/>
        <v>31.440821717054661</v>
      </c>
      <c r="AD468" s="73" t="s">
        <v>8</v>
      </c>
      <c r="AE468" s="73" t="s">
        <v>8</v>
      </c>
      <c r="AG468" t="s">
        <v>227</v>
      </c>
      <c r="AH468" t="s">
        <v>579</v>
      </c>
      <c r="AI468">
        <f t="shared" si="273"/>
        <v>0</v>
      </c>
      <c r="AJ468">
        <f t="shared" si="274"/>
        <v>0</v>
      </c>
      <c r="AK468">
        <f t="shared" si="275"/>
        <v>0</v>
      </c>
      <c r="AL468">
        <f t="shared" si="276"/>
        <v>0</v>
      </c>
      <c r="AM468">
        <f t="shared" si="294"/>
        <v>0</v>
      </c>
      <c r="AN468">
        <f t="shared" si="277"/>
        <v>0</v>
      </c>
      <c r="AO468">
        <f t="shared" si="291"/>
        <v>0</v>
      </c>
      <c r="AP468">
        <f t="shared" si="278"/>
        <v>0</v>
      </c>
      <c r="AQ468">
        <f t="shared" si="279"/>
        <v>0</v>
      </c>
      <c r="AR468">
        <f t="shared" si="295"/>
        <v>1</v>
      </c>
      <c r="AS468">
        <f t="shared" si="290"/>
        <v>0</v>
      </c>
      <c r="AT468">
        <f t="shared" si="289"/>
        <v>1</v>
      </c>
      <c r="AU468" t="str">
        <f t="shared" si="288"/>
        <v/>
      </c>
    </row>
    <row r="469" spans="1:47" x14ac:dyDescent="0.2">
      <c r="A469" t="s">
        <v>256</v>
      </c>
      <c r="B469" t="s">
        <v>577</v>
      </c>
      <c r="C469" t="s">
        <v>664</v>
      </c>
      <c r="D469">
        <f t="shared" si="280"/>
        <v>1.7177</v>
      </c>
      <c r="F469">
        <f t="shared" si="281"/>
        <v>1.7255500000000001</v>
      </c>
      <c r="H469">
        <f t="shared" si="282"/>
        <v>1.7469999999999999</v>
      </c>
      <c r="J469" s="73">
        <f t="shared" si="292"/>
        <v>1.7190662525907163</v>
      </c>
      <c r="K469" s="73"/>
      <c r="L469" s="73">
        <f t="shared" si="293"/>
        <v>5.5232122154780239E-3</v>
      </c>
      <c r="M469" s="73"/>
      <c r="N469">
        <f t="shared" si="283"/>
        <v>62.989124707865372</v>
      </c>
      <c r="P469" t="s">
        <v>79</v>
      </c>
      <c r="Q469" s="37">
        <v>15</v>
      </c>
      <c r="R469" t="s">
        <v>230</v>
      </c>
      <c r="S469" t="s">
        <v>226</v>
      </c>
      <c r="T469">
        <f t="shared" si="284"/>
        <v>0.53995341626094984</v>
      </c>
      <c r="U469">
        <f t="shared" si="285"/>
        <v>0.77806554553625185</v>
      </c>
      <c r="V469">
        <f t="shared" si="286"/>
        <v>-0.32103631432830826</v>
      </c>
      <c r="W469" s="73">
        <f t="shared" si="287"/>
        <v>80.302716674689933</v>
      </c>
      <c r="X469" s="73">
        <f t="shared" si="272"/>
        <v>31.483084618984126</v>
      </c>
      <c r="AD469" s="73" t="s">
        <v>8</v>
      </c>
      <c r="AE469" s="73" t="s">
        <v>8</v>
      </c>
      <c r="AG469" t="s">
        <v>227</v>
      </c>
      <c r="AH469" t="s">
        <v>579</v>
      </c>
      <c r="AI469">
        <f t="shared" si="273"/>
        <v>0</v>
      </c>
      <c r="AJ469">
        <f t="shared" si="274"/>
        <v>0</v>
      </c>
      <c r="AK469">
        <f t="shared" si="275"/>
        <v>0</v>
      </c>
      <c r="AL469">
        <f t="shared" si="276"/>
        <v>0</v>
      </c>
      <c r="AM469">
        <f t="shared" si="294"/>
        <v>0</v>
      </c>
      <c r="AN469">
        <f t="shared" si="277"/>
        <v>0</v>
      </c>
      <c r="AO469">
        <f t="shared" si="291"/>
        <v>0</v>
      </c>
      <c r="AP469">
        <f t="shared" si="278"/>
        <v>0</v>
      </c>
      <c r="AQ469">
        <f t="shared" si="279"/>
        <v>0</v>
      </c>
      <c r="AR469">
        <f t="shared" si="295"/>
        <v>1</v>
      </c>
      <c r="AS469">
        <f t="shared" si="290"/>
        <v>0</v>
      </c>
      <c r="AT469">
        <f t="shared" si="289"/>
        <v>1</v>
      </c>
      <c r="AU469" t="str">
        <f t="shared" si="288"/>
        <v/>
      </c>
    </row>
    <row r="470" spans="1:47" x14ac:dyDescent="0.2">
      <c r="A470" t="s">
        <v>256</v>
      </c>
      <c r="B470" t="s">
        <v>577</v>
      </c>
      <c r="C470" t="s">
        <v>665</v>
      </c>
      <c r="D470">
        <f t="shared" si="280"/>
        <v>1.7183200000000001</v>
      </c>
      <c r="F470">
        <f t="shared" si="281"/>
        <v>1.72618</v>
      </c>
      <c r="H470">
        <f t="shared" si="282"/>
        <v>1.7476</v>
      </c>
      <c r="J470" s="73">
        <f t="shared" si="292"/>
        <v>1.7196871694416078</v>
      </c>
      <c r="K470" s="73"/>
      <c r="L470" s="73">
        <f t="shared" si="293"/>
        <v>5.531062248157026E-3</v>
      </c>
      <c r="M470" s="73"/>
      <c r="N470">
        <f t="shared" si="283"/>
        <v>63.056691144626328</v>
      </c>
      <c r="P470" t="s">
        <v>79</v>
      </c>
      <c r="Q470" s="37">
        <v>14</v>
      </c>
      <c r="R470" t="s">
        <v>230</v>
      </c>
      <c r="S470" t="s">
        <v>226</v>
      </c>
      <c r="T470">
        <f t="shared" si="284"/>
        <v>0.53936576655872259</v>
      </c>
      <c r="U470">
        <f t="shared" si="285"/>
        <v>0.77824211185355929</v>
      </c>
      <c r="V470">
        <f t="shared" si="286"/>
        <v>-0.32159568591981125</v>
      </c>
      <c r="W470" s="73">
        <f t="shared" si="287"/>
        <v>80.334815417536774</v>
      </c>
      <c r="X470" s="73">
        <f t="shared" si="272"/>
        <v>31.525359063799783</v>
      </c>
      <c r="AD470" s="73" t="s">
        <v>8</v>
      </c>
      <c r="AE470" s="73" t="s">
        <v>8</v>
      </c>
      <c r="AG470" t="s">
        <v>227</v>
      </c>
      <c r="AH470" t="s">
        <v>579</v>
      </c>
      <c r="AI470">
        <f t="shared" si="273"/>
        <v>0</v>
      </c>
      <c r="AJ470">
        <f t="shared" si="274"/>
        <v>0</v>
      </c>
      <c r="AK470">
        <f t="shared" si="275"/>
        <v>0</v>
      </c>
      <c r="AL470">
        <f t="shared" si="276"/>
        <v>0</v>
      </c>
      <c r="AM470">
        <f t="shared" si="294"/>
        <v>0</v>
      </c>
      <c r="AN470">
        <f t="shared" si="277"/>
        <v>0</v>
      </c>
      <c r="AO470">
        <f t="shared" si="291"/>
        <v>0</v>
      </c>
      <c r="AP470">
        <f t="shared" si="278"/>
        <v>0</v>
      </c>
      <c r="AQ470">
        <f t="shared" si="279"/>
        <v>0</v>
      </c>
      <c r="AR470">
        <f t="shared" si="295"/>
        <v>1</v>
      </c>
      <c r="AS470">
        <f t="shared" si="290"/>
        <v>0</v>
      </c>
      <c r="AT470">
        <f t="shared" si="289"/>
        <v>1</v>
      </c>
      <c r="AU470" t="str">
        <f t="shared" si="288"/>
        <v/>
      </c>
    </row>
    <row r="471" spans="1:47" x14ac:dyDescent="0.2">
      <c r="A471" t="s">
        <v>256</v>
      </c>
      <c r="B471" t="s">
        <v>577</v>
      </c>
      <c r="C471" t="s">
        <v>666</v>
      </c>
      <c r="D471">
        <f t="shared" si="280"/>
        <v>1.7189400000000001</v>
      </c>
      <c r="F471">
        <f t="shared" si="281"/>
        <v>1.7268100000000002</v>
      </c>
      <c r="H471">
        <f t="shared" si="282"/>
        <v>1.7482</v>
      </c>
      <c r="J471" s="73">
        <f t="shared" si="292"/>
        <v>1.7203080862595184</v>
      </c>
      <c r="K471" s="73"/>
      <c r="L471" s="73">
        <f t="shared" si="293"/>
        <v>5.5389123040423538E-3</v>
      </c>
      <c r="M471" s="73"/>
      <c r="N471">
        <f t="shared" si="283"/>
        <v>63.124307334996217</v>
      </c>
      <c r="P471" t="s">
        <v>79</v>
      </c>
      <c r="Q471" s="37">
        <v>13</v>
      </c>
      <c r="R471" t="s">
        <v>230</v>
      </c>
      <c r="S471" t="s">
        <v>226</v>
      </c>
      <c r="T471">
        <f t="shared" si="284"/>
        <v>0.53877777423664597</v>
      </c>
      <c r="U471">
        <f t="shared" si="285"/>
        <v>0.77841813291574136</v>
      </c>
      <c r="V471">
        <f t="shared" si="286"/>
        <v>-0.3221548080295823</v>
      </c>
      <c r="W471" s="73">
        <f t="shared" si="287"/>
        <v>80.366916229710753</v>
      </c>
      <c r="X471" s="73">
        <f t="shared" si="272"/>
        <v>31.56764493628425</v>
      </c>
      <c r="AD471" s="73" t="s">
        <v>8</v>
      </c>
      <c r="AE471" s="73" t="s">
        <v>8</v>
      </c>
      <c r="AG471" t="s">
        <v>227</v>
      </c>
      <c r="AH471" t="s">
        <v>579</v>
      </c>
      <c r="AI471">
        <f t="shared" si="273"/>
        <v>0</v>
      </c>
      <c r="AJ471">
        <f t="shared" si="274"/>
        <v>0</v>
      </c>
      <c r="AK471">
        <f t="shared" si="275"/>
        <v>0</v>
      </c>
      <c r="AL471">
        <f t="shared" si="276"/>
        <v>0</v>
      </c>
      <c r="AM471">
        <f t="shared" si="294"/>
        <v>0</v>
      </c>
      <c r="AN471">
        <f t="shared" si="277"/>
        <v>0</v>
      </c>
      <c r="AO471">
        <f t="shared" si="291"/>
        <v>0</v>
      </c>
      <c r="AP471">
        <f t="shared" si="278"/>
        <v>0</v>
      </c>
      <c r="AQ471">
        <f t="shared" si="279"/>
        <v>0</v>
      </c>
      <c r="AR471">
        <f t="shared" si="295"/>
        <v>1</v>
      </c>
      <c r="AS471">
        <f t="shared" si="290"/>
        <v>0</v>
      </c>
      <c r="AT471">
        <f t="shared" si="289"/>
        <v>1</v>
      </c>
      <c r="AU471" t="str">
        <f t="shared" si="288"/>
        <v/>
      </c>
    </row>
    <row r="472" spans="1:47" x14ac:dyDescent="0.2">
      <c r="A472" t="s">
        <v>256</v>
      </c>
      <c r="B472" t="s">
        <v>577</v>
      </c>
      <c r="C472" t="s">
        <v>667</v>
      </c>
      <c r="D472">
        <f t="shared" si="280"/>
        <v>1.71956</v>
      </c>
      <c r="F472">
        <f t="shared" si="281"/>
        <v>1.7274400000000001</v>
      </c>
      <c r="H472">
        <f t="shared" si="282"/>
        <v>1.7487999999999999</v>
      </c>
      <c r="J472" s="73">
        <f t="shared" si="292"/>
        <v>1.7209290030444819</v>
      </c>
      <c r="K472" s="73"/>
      <c r="L472" s="73">
        <f t="shared" si="293"/>
        <v>5.5467623831093604E-3</v>
      </c>
      <c r="M472" s="73"/>
      <c r="N472">
        <f t="shared" si="283"/>
        <v>63.191973471047788</v>
      </c>
      <c r="P472" t="s">
        <v>79</v>
      </c>
      <c r="Q472" s="37">
        <v>12</v>
      </c>
      <c r="R472" t="s">
        <v>230</v>
      </c>
      <c r="S472" t="s">
        <v>226</v>
      </c>
      <c r="T472">
        <f t="shared" si="284"/>
        <v>0.53818944056460483</v>
      </c>
      <c r="U472">
        <f t="shared" si="285"/>
        <v>0.77859360844052816</v>
      </c>
      <c r="V472">
        <f t="shared" si="286"/>
        <v>-0.32271367953700891</v>
      </c>
      <c r="W472" s="73">
        <f t="shared" si="287"/>
        <v>80.399019053427935</v>
      </c>
      <c r="X472" s="73">
        <f t="shared" si="272"/>
        <v>31.609942121455848</v>
      </c>
      <c r="AD472" s="73" t="s">
        <v>8</v>
      </c>
      <c r="AE472" s="73" t="s">
        <v>8</v>
      </c>
      <c r="AG472" t="s">
        <v>227</v>
      </c>
      <c r="AH472" t="s">
        <v>579</v>
      </c>
      <c r="AI472">
        <f t="shared" si="273"/>
        <v>0</v>
      </c>
      <c r="AJ472">
        <f t="shared" si="274"/>
        <v>0</v>
      </c>
      <c r="AK472">
        <f t="shared" si="275"/>
        <v>0</v>
      </c>
      <c r="AL472">
        <f t="shared" si="276"/>
        <v>0</v>
      </c>
      <c r="AM472">
        <f t="shared" si="294"/>
        <v>0</v>
      </c>
      <c r="AN472">
        <f t="shared" si="277"/>
        <v>0</v>
      </c>
      <c r="AO472">
        <f t="shared" si="291"/>
        <v>0</v>
      </c>
      <c r="AP472">
        <f t="shared" si="278"/>
        <v>0</v>
      </c>
      <c r="AQ472">
        <f t="shared" si="279"/>
        <v>0</v>
      </c>
      <c r="AR472">
        <f t="shared" si="295"/>
        <v>1</v>
      </c>
      <c r="AS472">
        <f t="shared" si="290"/>
        <v>0</v>
      </c>
      <c r="AT472">
        <f t="shared" si="289"/>
        <v>1</v>
      </c>
      <c r="AU472" t="str">
        <f t="shared" si="288"/>
        <v/>
      </c>
    </row>
    <row r="473" spans="1:47" x14ac:dyDescent="0.2">
      <c r="A473" t="s">
        <v>256</v>
      </c>
      <c r="B473" t="s">
        <v>577</v>
      </c>
      <c r="C473" t="s">
        <v>668</v>
      </c>
      <c r="D473">
        <f t="shared" si="280"/>
        <v>1.72018</v>
      </c>
      <c r="F473">
        <f t="shared" si="281"/>
        <v>1.72807</v>
      </c>
      <c r="H473">
        <f t="shared" si="282"/>
        <v>1.7494000000000001</v>
      </c>
      <c r="J473" s="73">
        <f t="shared" si="292"/>
        <v>1.7215499197965323</v>
      </c>
      <c r="K473" s="73"/>
      <c r="L473" s="73">
        <f t="shared" si="293"/>
        <v>5.5546124853351753E-3</v>
      </c>
      <c r="M473" s="73"/>
      <c r="N473">
        <f t="shared" si="283"/>
        <v>63.259689745313011</v>
      </c>
      <c r="P473" t="s">
        <v>79</v>
      </c>
      <c r="Q473" s="37">
        <v>11</v>
      </c>
      <c r="R473" t="s">
        <v>230</v>
      </c>
      <c r="S473" t="s">
        <v>226</v>
      </c>
      <c r="T473">
        <f t="shared" si="284"/>
        <v>0.53760076681440705</v>
      </c>
      <c r="U473">
        <f t="shared" si="285"/>
        <v>0.77876853814907676</v>
      </c>
      <c r="V473">
        <f t="shared" si="286"/>
        <v>-0.32327229932320461</v>
      </c>
      <c r="W473" s="73">
        <f t="shared" si="287"/>
        <v>80.431123830909925</v>
      </c>
      <c r="X473" s="73">
        <f t="shared" si="272"/>
        <v>31.652250504568201</v>
      </c>
      <c r="AD473" s="73" t="s">
        <v>8</v>
      </c>
      <c r="AE473" s="73" t="s">
        <v>8</v>
      </c>
      <c r="AG473" t="s">
        <v>227</v>
      </c>
      <c r="AH473" t="s">
        <v>579</v>
      </c>
      <c r="AI473">
        <f t="shared" si="273"/>
        <v>0</v>
      </c>
      <c r="AJ473">
        <f t="shared" si="274"/>
        <v>0</v>
      </c>
      <c r="AK473">
        <f t="shared" si="275"/>
        <v>0</v>
      </c>
      <c r="AL473">
        <f t="shared" si="276"/>
        <v>0</v>
      </c>
      <c r="AM473">
        <f t="shared" si="294"/>
        <v>0</v>
      </c>
      <c r="AN473">
        <f t="shared" si="277"/>
        <v>0</v>
      </c>
      <c r="AO473">
        <f t="shared" si="291"/>
        <v>0</v>
      </c>
      <c r="AP473">
        <f t="shared" si="278"/>
        <v>0</v>
      </c>
      <c r="AQ473">
        <f t="shared" si="279"/>
        <v>0</v>
      </c>
      <c r="AR473">
        <f t="shared" si="295"/>
        <v>1</v>
      </c>
      <c r="AS473">
        <f t="shared" si="290"/>
        <v>0</v>
      </c>
      <c r="AT473">
        <f t="shared" si="289"/>
        <v>1</v>
      </c>
      <c r="AU473" t="str">
        <f t="shared" si="288"/>
        <v/>
      </c>
    </row>
    <row r="474" spans="1:47" x14ac:dyDescent="0.2">
      <c r="A474" t="s">
        <v>256</v>
      </c>
      <c r="B474" t="s">
        <v>577</v>
      </c>
      <c r="C474" t="s">
        <v>669</v>
      </c>
      <c r="D474">
        <f t="shared" si="280"/>
        <v>1.7208000000000001</v>
      </c>
      <c r="F474">
        <f t="shared" si="281"/>
        <v>1.7287000000000001</v>
      </c>
      <c r="H474">
        <f t="shared" si="282"/>
        <v>1.75</v>
      </c>
      <c r="J474" s="73">
        <f t="shared" si="292"/>
        <v>1.7221708365157049</v>
      </c>
      <c r="K474" s="73"/>
      <c r="L474" s="73">
        <f t="shared" si="293"/>
        <v>5.5624626106955954E-3</v>
      </c>
      <c r="M474" s="73"/>
      <c r="N474">
        <f t="shared" si="283"/>
        <v>63.327456350789888</v>
      </c>
      <c r="P474" t="s">
        <v>79</v>
      </c>
      <c r="Q474" s="37">
        <v>10</v>
      </c>
      <c r="R474" t="s">
        <v>230</v>
      </c>
      <c r="S474" t="s">
        <v>226</v>
      </c>
      <c r="T474">
        <f t="shared" si="284"/>
        <v>0.5370117542597691</v>
      </c>
      <c r="U474">
        <f t="shared" si="285"/>
        <v>0.77894292176597413</v>
      </c>
      <c r="V474">
        <f t="shared" si="286"/>
        <v>-0.32383066627102042</v>
      </c>
      <c r="W474" s="73">
        <f t="shared" si="287"/>
        <v>80.463230504384455</v>
      </c>
      <c r="X474" s="73">
        <f t="shared" si="272"/>
        <v>31.694569971109591</v>
      </c>
      <c r="AD474" s="73" t="s">
        <v>8</v>
      </c>
      <c r="AE474" s="73" t="s">
        <v>8</v>
      </c>
      <c r="AG474" t="s">
        <v>227</v>
      </c>
      <c r="AH474" t="s">
        <v>579</v>
      </c>
      <c r="AI474">
        <f t="shared" si="273"/>
        <v>0</v>
      </c>
      <c r="AJ474">
        <f t="shared" si="274"/>
        <v>0</v>
      </c>
      <c r="AK474">
        <f t="shared" si="275"/>
        <v>0</v>
      </c>
      <c r="AL474">
        <f t="shared" si="276"/>
        <v>0</v>
      </c>
      <c r="AM474">
        <f t="shared" si="294"/>
        <v>0</v>
      </c>
      <c r="AN474">
        <f t="shared" si="277"/>
        <v>0</v>
      </c>
      <c r="AO474">
        <f t="shared" si="291"/>
        <v>0</v>
      </c>
      <c r="AP474">
        <f t="shared" si="278"/>
        <v>0</v>
      </c>
      <c r="AQ474">
        <f t="shared" si="279"/>
        <v>0</v>
      </c>
      <c r="AR474">
        <f t="shared" si="295"/>
        <v>1</v>
      </c>
      <c r="AS474">
        <f t="shared" si="290"/>
        <v>0</v>
      </c>
      <c r="AT474">
        <f t="shared" si="289"/>
        <v>1</v>
      </c>
      <c r="AU474" t="str">
        <f t="shared" si="288"/>
        <v/>
      </c>
    </row>
    <row r="475" spans="1:47" x14ac:dyDescent="0.2">
      <c r="A475" t="s">
        <v>256</v>
      </c>
      <c r="B475" t="s">
        <v>577</v>
      </c>
      <c r="C475" t="s">
        <v>670</v>
      </c>
      <c r="D475">
        <f t="shared" si="280"/>
        <v>1.7214200000000002</v>
      </c>
      <c r="F475">
        <f t="shared" si="281"/>
        <v>1.72933</v>
      </c>
      <c r="H475">
        <f t="shared" si="282"/>
        <v>1.7505999999999999</v>
      </c>
      <c r="J475" s="73">
        <f t="shared" si="292"/>
        <v>1.7227917532020325</v>
      </c>
      <c r="K475" s="73"/>
      <c r="L475" s="73">
        <f t="shared" si="293"/>
        <v>5.5703127591675283E-3</v>
      </c>
      <c r="M475" s="73"/>
      <c r="N475">
        <f t="shared" si="283"/>
        <v>63.395273480932318</v>
      </c>
      <c r="P475" t="s">
        <v>79</v>
      </c>
      <c r="Q475" s="37">
        <v>9</v>
      </c>
      <c r="R475" t="s">
        <v>230</v>
      </c>
      <c r="S475" t="s">
        <v>226</v>
      </c>
      <c r="T475">
        <f t="shared" si="284"/>
        <v>0.53642240417630349</v>
      </c>
      <c r="U475">
        <f t="shared" si="285"/>
        <v>0.77911675901923794</v>
      </c>
      <c r="V475">
        <f t="shared" si="286"/>
        <v>-0.32438877926505594</v>
      </c>
      <c r="W475" s="73">
        <f t="shared" si="287"/>
        <v>80.495339016085893</v>
      </c>
      <c r="X475" s="73">
        <f t="shared" si="272"/>
        <v>31.736900406802654</v>
      </c>
      <c r="AD475" s="73" t="s">
        <v>8</v>
      </c>
      <c r="AE475" s="73" t="s">
        <v>8</v>
      </c>
      <c r="AG475" t="s">
        <v>227</v>
      </c>
      <c r="AH475" t="s">
        <v>579</v>
      </c>
      <c r="AI475">
        <f t="shared" si="273"/>
        <v>0</v>
      </c>
      <c r="AJ475">
        <f t="shared" si="274"/>
        <v>0</v>
      </c>
      <c r="AK475">
        <f t="shared" si="275"/>
        <v>0</v>
      </c>
      <c r="AL475">
        <f t="shared" si="276"/>
        <v>0</v>
      </c>
      <c r="AM475">
        <f t="shared" si="294"/>
        <v>0</v>
      </c>
      <c r="AN475">
        <f t="shared" si="277"/>
        <v>0</v>
      </c>
      <c r="AO475">
        <f t="shared" si="291"/>
        <v>0</v>
      </c>
      <c r="AP475">
        <f t="shared" si="278"/>
        <v>0</v>
      </c>
      <c r="AQ475">
        <f t="shared" si="279"/>
        <v>0</v>
      </c>
      <c r="AR475">
        <f t="shared" si="295"/>
        <v>1</v>
      </c>
      <c r="AS475">
        <f t="shared" si="290"/>
        <v>0</v>
      </c>
      <c r="AT475">
        <f t="shared" si="289"/>
        <v>1</v>
      </c>
      <c r="AU475" t="str">
        <f t="shared" si="288"/>
        <v/>
      </c>
    </row>
    <row r="476" spans="1:47" x14ac:dyDescent="0.2">
      <c r="A476" t="s">
        <v>256</v>
      </c>
      <c r="B476" t="s">
        <v>577</v>
      </c>
      <c r="C476" t="s">
        <v>671</v>
      </c>
      <c r="D476">
        <f t="shared" si="280"/>
        <v>1.72204</v>
      </c>
      <c r="F476">
        <f t="shared" si="281"/>
        <v>1.7299600000000002</v>
      </c>
      <c r="H476">
        <f t="shared" si="282"/>
        <v>1.7512000000000001</v>
      </c>
      <c r="J476" s="73">
        <f t="shared" si="292"/>
        <v>1.7234126698555496</v>
      </c>
      <c r="K476" s="73"/>
      <c r="L476" s="73">
        <f t="shared" si="293"/>
        <v>5.5781629307272151E-3</v>
      </c>
      <c r="M476" s="73"/>
      <c r="N476">
        <f t="shared" si="283"/>
        <v>63.463141329668915</v>
      </c>
      <c r="P476" t="s">
        <v>79</v>
      </c>
      <c r="Q476" s="37">
        <v>8</v>
      </c>
      <c r="R476" t="s">
        <v>230</v>
      </c>
      <c r="S476" t="s">
        <v>226</v>
      </c>
      <c r="T476">
        <f t="shared" si="284"/>
        <v>0.53583271784150455</v>
      </c>
      <c r="U476">
        <f t="shared" si="285"/>
        <v>0.77929004964031934</v>
      </c>
      <c r="V476">
        <f t="shared" si="286"/>
        <v>-0.32494663719167044</v>
      </c>
      <c r="W476" s="73">
        <f t="shared" si="287"/>
        <v>80.527449308255711</v>
      </c>
      <c r="X476" s="73">
        <f t="shared" si="272"/>
        <v>31.779241697603791</v>
      </c>
      <c r="AD476" s="73" t="s">
        <v>8</v>
      </c>
      <c r="AE476" s="73" t="s">
        <v>8</v>
      </c>
      <c r="AG476" t="s">
        <v>227</v>
      </c>
      <c r="AH476" t="s">
        <v>579</v>
      </c>
      <c r="AI476">
        <f t="shared" si="273"/>
        <v>0</v>
      </c>
      <c r="AJ476">
        <f t="shared" si="274"/>
        <v>0</v>
      </c>
      <c r="AK476">
        <f t="shared" si="275"/>
        <v>0</v>
      </c>
      <c r="AL476">
        <f t="shared" si="276"/>
        <v>0</v>
      </c>
      <c r="AM476">
        <f t="shared" si="294"/>
        <v>0</v>
      </c>
      <c r="AN476">
        <f t="shared" si="277"/>
        <v>0</v>
      </c>
      <c r="AO476">
        <f t="shared" si="291"/>
        <v>0</v>
      </c>
      <c r="AP476">
        <f t="shared" si="278"/>
        <v>0</v>
      </c>
      <c r="AQ476">
        <f t="shared" si="279"/>
        <v>0</v>
      </c>
      <c r="AR476">
        <f t="shared" si="295"/>
        <v>1</v>
      </c>
      <c r="AS476">
        <f t="shared" si="290"/>
        <v>0</v>
      </c>
      <c r="AT476">
        <f t="shared" si="289"/>
        <v>1</v>
      </c>
      <c r="AU476" t="str">
        <f t="shared" si="288"/>
        <v/>
      </c>
    </row>
    <row r="477" spans="1:47" x14ac:dyDescent="0.2">
      <c r="A477" t="s">
        <v>256</v>
      </c>
      <c r="B477" t="s">
        <v>577</v>
      </c>
      <c r="C477" t="s">
        <v>672</v>
      </c>
      <c r="D477">
        <f t="shared" si="280"/>
        <v>1.7226600000000001</v>
      </c>
      <c r="F477">
        <f t="shared" si="281"/>
        <v>1.7305900000000001</v>
      </c>
      <c r="H477">
        <f t="shared" si="282"/>
        <v>1.7518</v>
      </c>
      <c r="J477" s="73">
        <f t="shared" si="292"/>
        <v>1.7240335864762903</v>
      </c>
      <c r="K477" s="73"/>
      <c r="L477" s="73">
        <f t="shared" si="293"/>
        <v>5.5860131253508971E-3</v>
      </c>
      <c r="M477" s="73"/>
      <c r="N477">
        <f t="shared" si="283"/>
        <v>63.531060091391623</v>
      </c>
      <c r="P477" t="s">
        <v>79</v>
      </c>
      <c r="Q477" s="37">
        <v>7</v>
      </c>
      <c r="R477" t="s">
        <v>230</v>
      </c>
      <c r="S477" t="s">
        <v>226</v>
      </c>
      <c r="T477">
        <f t="shared" si="284"/>
        <v>0.535242696534734</v>
      </c>
      <c r="U477">
        <f t="shared" si="285"/>
        <v>0.77946279336410496</v>
      </c>
      <c r="V477">
        <f t="shared" si="286"/>
        <v>-0.32550423893899372</v>
      </c>
      <c r="W477" s="73">
        <f t="shared" si="287"/>
        <v>80.5595613231431</v>
      </c>
      <c r="X477" s="73">
        <f t="shared" si="272"/>
        <v>31.82159372970272</v>
      </c>
      <c r="AD477" s="73" t="s">
        <v>8</v>
      </c>
      <c r="AE477" s="73" t="s">
        <v>8</v>
      </c>
      <c r="AG477" t="s">
        <v>227</v>
      </c>
      <c r="AH477" t="s">
        <v>579</v>
      </c>
      <c r="AI477">
        <f t="shared" si="273"/>
        <v>0</v>
      </c>
      <c r="AJ477">
        <f t="shared" si="274"/>
        <v>0</v>
      </c>
      <c r="AK477">
        <f t="shared" si="275"/>
        <v>0</v>
      </c>
      <c r="AL477">
        <f t="shared" si="276"/>
        <v>0</v>
      </c>
      <c r="AM477">
        <f t="shared" si="294"/>
        <v>0</v>
      </c>
      <c r="AN477">
        <f t="shared" si="277"/>
        <v>0</v>
      </c>
      <c r="AO477">
        <f t="shared" si="291"/>
        <v>0</v>
      </c>
      <c r="AP477">
        <f t="shared" si="278"/>
        <v>0</v>
      </c>
      <c r="AQ477">
        <f t="shared" si="279"/>
        <v>0</v>
      </c>
      <c r="AR477">
        <f t="shared" si="295"/>
        <v>1</v>
      </c>
      <c r="AS477">
        <f t="shared" si="290"/>
        <v>0</v>
      </c>
      <c r="AT477">
        <f t="shared" si="289"/>
        <v>1</v>
      </c>
      <c r="AU477" t="str">
        <f t="shared" si="288"/>
        <v/>
      </c>
    </row>
    <row r="478" spans="1:47" x14ac:dyDescent="0.2">
      <c r="A478" t="s">
        <v>256</v>
      </c>
      <c r="B478" t="s">
        <v>577</v>
      </c>
      <c r="C478" t="s">
        <v>673</v>
      </c>
      <c r="D478">
        <f t="shared" si="280"/>
        <v>1.7232800000000001</v>
      </c>
      <c r="F478">
        <f t="shared" si="281"/>
        <v>1.73122</v>
      </c>
      <c r="H478">
        <f t="shared" si="282"/>
        <v>1.7524</v>
      </c>
      <c r="J478" s="73">
        <f t="shared" si="292"/>
        <v>1.7246545030642884</v>
      </c>
      <c r="K478" s="73"/>
      <c r="L478" s="73">
        <f t="shared" si="293"/>
        <v>5.5938633430152596E-3</v>
      </c>
      <c r="M478" s="73"/>
      <c r="N478">
        <f t="shared" si="283"/>
        <v>63.599029960971606</v>
      </c>
      <c r="P478" t="s">
        <v>79</v>
      </c>
      <c r="Q478" s="37">
        <v>6</v>
      </c>
      <c r="R478" t="s">
        <v>230</v>
      </c>
      <c r="S478" t="s">
        <v>226</v>
      </c>
      <c r="T478">
        <f t="shared" si="284"/>
        <v>0.53465234153720831</v>
      </c>
      <c r="U478">
        <f t="shared" si="285"/>
        <v>0.77963498992891711</v>
      </c>
      <c r="V478">
        <f t="shared" si="286"/>
        <v>-0.32606158339693714</v>
      </c>
      <c r="W478" s="73">
        <f t="shared" si="287"/>
        <v>80.591675003005406</v>
      </c>
      <c r="X478" s="73">
        <f t="shared" si="272"/>
        <v>31.863956389522084</v>
      </c>
      <c r="AD478" s="73" t="s">
        <v>8</v>
      </c>
      <c r="AE478" s="73" t="s">
        <v>8</v>
      </c>
      <c r="AG478" t="s">
        <v>227</v>
      </c>
      <c r="AH478" t="s">
        <v>579</v>
      </c>
      <c r="AI478">
        <f t="shared" si="273"/>
        <v>0</v>
      </c>
      <c r="AJ478">
        <f t="shared" si="274"/>
        <v>0</v>
      </c>
      <c r="AK478">
        <f t="shared" si="275"/>
        <v>0</v>
      </c>
      <c r="AL478">
        <f t="shared" si="276"/>
        <v>0</v>
      </c>
      <c r="AM478">
        <f t="shared" si="294"/>
        <v>0</v>
      </c>
      <c r="AN478">
        <f t="shared" si="277"/>
        <v>0</v>
      </c>
      <c r="AO478">
        <f t="shared" si="291"/>
        <v>0</v>
      </c>
      <c r="AP478">
        <f t="shared" si="278"/>
        <v>0</v>
      </c>
      <c r="AQ478">
        <f t="shared" si="279"/>
        <v>0</v>
      </c>
      <c r="AR478">
        <f t="shared" si="295"/>
        <v>1</v>
      </c>
      <c r="AS478">
        <f t="shared" si="290"/>
        <v>0</v>
      </c>
      <c r="AT478">
        <f t="shared" si="289"/>
        <v>1</v>
      </c>
      <c r="AU478" t="str">
        <f t="shared" si="288"/>
        <v/>
      </c>
    </row>
    <row r="479" spans="1:47" x14ac:dyDescent="0.2">
      <c r="A479" t="s">
        <v>256</v>
      </c>
      <c r="B479" t="s">
        <v>577</v>
      </c>
      <c r="C479" t="s">
        <v>674</v>
      </c>
      <c r="D479">
        <f t="shared" si="280"/>
        <v>1.7239</v>
      </c>
      <c r="F479">
        <f t="shared" si="281"/>
        <v>1.7318500000000001</v>
      </c>
      <c r="H479">
        <f t="shared" si="282"/>
        <v>1.7529999999999999</v>
      </c>
      <c r="J479" s="73">
        <f t="shared" si="292"/>
        <v>1.7252754196195772</v>
      </c>
      <c r="K479" s="73"/>
      <c r="L479" s="73">
        <f t="shared" si="293"/>
        <v>5.601713583697876E-3</v>
      </c>
      <c r="M479" s="73"/>
      <c r="N479">
        <f t="shared" si="283"/>
        <v>63.667051133759202</v>
      </c>
      <c r="P479" t="s">
        <v>79</v>
      </c>
      <c r="Q479" s="37">
        <v>5</v>
      </c>
      <c r="R479" t="s">
        <v>230</v>
      </c>
      <c r="S479" t="s">
        <v>226</v>
      </c>
      <c r="T479">
        <f t="shared" si="284"/>
        <v>0.53406165413198403</v>
      </c>
      <c r="U479">
        <f t="shared" si="285"/>
        <v>0.77980663907651759</v>
      </c>
      <c r="V479">
        <f t="shared" si="286"/>
        <v>-0.32661866945720497</v>
      </c>
      <c r="W479" s="73">
        <f t="shared" si="287"/>
        <v>80.623790290108644</v>
      </c>
      <c r="X479" s="73">
        <f t="shared" si="272"/>
        <v>31.906329563716906</v>
      </c>
      <c r="AD479" s="73" t="s">
        <v>8</v>
      </c>
      <c r="AE479" s="73" t="s">
        <v>8</v>
      </c>
      <c r="AG479" t="s">
        <v>227</v>
      </c>
      <c r="AH479" t="s">
        <v>579</v>
      </c>
      <c r="AI479">
        <f t="shared" si="273"/>
        <v>0</v>
      </c>
      <c r="AJ479">
        <f t="shared" si="274"/>
        <v>0</v>
      </c>
      <c r="AK479">
        <f t="shared" si="275"/>
        <v>0</v>
      </c>
      <c r="AL479">
        <f t="shared" si="276"/>
        <v>0</v>
      </c>
      <c r="AM479">
        <f t="shared" si="294"/>
        <v>0</v>
      </c>
      <c r="AN479">
        <f t="shared" si="277"/>
        <v>0</v>
      </c>
      <c r="AO479">
        <f t="shared" si="291"/>
        <v>0</v>
      </c>
      <c r="AP479">
        <f t="shared" si="278"/>
        <v>0</v>
      </c>
      <c r="AQ479">
        <f t="shared" si="279"/>
        <v>0</v>
      </c>
      <c r="AR479">
        <f t="shared" si="295"/>
        <v>1</v>
      </c>
      <c r="AS479">
        <f t="shared" si="290"/>
        <v>0</v>
      </c>
      <c r="AT479">
        <f t="shared" si="289"/>
        <v>1</v>
      </c>
      <c r="AU479" t="str">
        <f t="shared" si="288"/>
        <v/>
      </c>
    </row>
    <row r="480" spans="1:47" x14ac:dyDescent="0.2">
      <c r="A480" t="s">
        <v>256</v>
      </c>
      <c r="B480" t="s">
        <v>577</v>
      </c>
      <c r="C480" t="s">
        <v>675</v>
      </c>
      <c r="D480">
        <f t="shared" si="280"/>
        <v>1.7245200000000001</v>
      </c>
      <c r="F480">
        <f t="shared" si="281"/>
        <v>1.73248</v>
      </c>
      <c r="H480">
        <f t="shared" si="282"/>
        <v>1.7536</v>
      </c>
      <c r="J480" s="73">
        <f t="shared" si="292"/>
        <v>1.7258963361421915</v>
      </c>
      <c r="K480" s="73"/>
      <c r="L480" s="73">
        <f t="shared" si="293"/>
        <v>5.6095638473736553E-3</v>
      </c>
      <c r="M480" s="73"/>
      <c r="N480">
        <f t="shared" si="283"/>
        <v>63.73512380557635</v>
      </c>
      <c r="P480" t="s">
        <v>79</v>
      </c>
      <c r="Q480" s="37">
        <v>4</v>
      </c>
      <c r="R480" t="s">
        <v>230</v>
      </c>
      <c r="S480" t="s">
        <v>226</v>
      </c>
      <c r="T480">
        <f t="shared" si="284"/>
        <v>0.53347063560394481</v>
      </c>
      <c r="U480">
        <f t="shared" si="285"/>
        <v>0.77997774055210767</v>
      </c>
      <c r="V480">
        <f t="shared" si="286"/>
        <v>-0.32717549601330509</v>
      </c>
      <c r="W480" s="73">
        <f t="shared" si="287"/>
        <v>80.655907126728067</v>
      </c>
      <c r="X480" s="73">
        <f t="shared" si="272"/>
        <v>31.948713139174174</v>
      </c>
      <c r="AD480" s="73" t="s">
        <v>8</v>
      </c>
      <c r="AE480" s="73" t="s">
        <v>8</v>
      </c>
      <c r="AG480" t="s">
        <v>227</v>
      </c>
      <c r="AH480" t="s">
        <v>579</v>
      </c>
      <c r="AI480">
        <f t="shared" si="273"/>
        <v>0</v>
      </c>
      <c r="AJ480">
        <f t="shared" si="274"/>
        <v>0</v>
      </c>
      <c r="AK480">
        <f t="shared" si="275"/>
        <v>0</v>
      </c>
      <c r="AL480">
        <f t="shared" si="276"/>
        <v>0</v>
      </c>
      <c r="AM480">
        <f t="shared" si="294"/>
        <v>0</v>
      </c>
      <c r="AN480">
        <f t="shared" si="277"/>
        <v>0</v>
      </c>
      <c r="AO480">
        <f t="shared" si="291"/>
        <v>0</v>
      </c>
      <c r="AP480">
        <f t="shared" si="278"/>
        <v>0</v>
      </c>
      <c r="AQ480">
        <f t="shared" si="279"/>
        <v>0</v>
      </c>
      <c r="AR480">
        <f t="shared" si="295"/>
        <v>1</v>
      </c>
      <c r="AS480">
        <f t="shared" si="290"/>
        <v>0</v>
      </c>
      <c r="AT480">
        <f t="shared" si="289"/>
        <v>1</v>
      </c>
      <c r="AU480" t="str">
        <f t="shared" si="288"/>
        <v/>
      </c>
    </row>
    <row r="481" spans="1:47" x14ac:dyDescent="0.2">
      <c r="A481" t="s">
        <v>256</v>
      </c>
      <c r="B481" t="s">
        <v>577</v>
      </c>
      <c r="C481" t="s">
        <v>676</v>
      </c>
      <c r="D481">
        <f t="shared" si="280"/>
        <v>1.7251400000000001</v>
      </c>
      <c r="F481">
        <f t="shared" si="281"/>
        <v>1.7331100000000002</v>
      </c>
      <c r="H481">
        <f t="shared" si="282"/>
        <v>1.7542</v>
      </c>
      <c r="J481" s="73">
        <f t="shared" si="292"/>
        <v>1.7265172526321646</v>
      </c>
      <c r="K481" s="73"/>
      <c r="L481" s="73">
        <f t="shared" si="293"/>
        <v>5.6174141340201711E-3</v>
      </c>
      <c r="M481" s="73"/>
      <c r="N481">
        <f t="shared" si="283"/>
        <v>63.803248172739373</v>
      </c>
      <c r="P481" t="s">
        <v>79</v>
      </c>
      <c r="Q481" s="37">
        <v>3</v>
      </c>
      <c r="R481" t="s">
        <v>230</v>
      </c>
      <c r="S481" t="s">
        <v>226</v>
      </c>
      <c r="T481">
        <f t="shared" si="284"/>
        <v>0.53287928723978606</v>
      </c>
      <c r="U481">
        <f t="shared" si="285"/>
        <v>0.78014829410433084</v>
      </c>
      <c r="V481">
        <f t="shared" si="286"/>
        <v>-0.32773206196055954</v>
      </c>
      <c r="W481" s="73">
        <f t="shared" si="287"/>
        <v>80.68802545514869</v>
      </c>
      <c r="X481" s="73">
        <f t="shared" si="272"/>
        <v>31.991107003012363</v>
      </c>
      <c r="AD481" s="73" t="s">
        <v>8</v>
      </c>
      <c r="AE481" s="73" t="s">
        <v>8</v>
      </c>
      <c r="AG481" t="s">
        <v>227</v>
      </c>
      <c r="AH481" t="s">
        <v>579</v>
      </c>
      <c r="AI481">
        <f t="shared" si="273"/>
        <v>0</v>
      </c>
      <c r="AJ481">
        <f t="shared" si="274"/>
        <v>0</v>
      </c>
      <c r="AK481">
        <f t="shared" si="275"/>
        <v>0</v>
      </c>
      <c r="AL481">
        <f t="shared" si="276"/>
        <v>0</v>
      </c>
      <c r="AM481">
        <f t="shared" si="294"/>
        <v>0</v>
      </c>
      <c r="AN481">
        <f t="shared" si="277"/>
        <v>0</v>
      </c>
      <c r="AO481">
        <f t="shared" si="291"/>
        <v>0</v>
      </c>
      <c r="AP481">
        <f t="shared" si="278"/>
        <v>0</v>
      </c>
      <c r="AQ481">
        <f t="shared" si="279"/>
        <v>0</v>
      </c>
      <c r="AR481">
        <f t="shared" si="295"/>
        <v>1</v>
      </c>
      <c r="AS481">
        <f t="shared" si="290"/>
        <v>0</v>
      </c>
      <c r="AT481">
        <f t="shared" si="289"/>
        <v>1</v>
      </c>
      <c r="AU481" t="str">
        <f t="shared" si="288"/>
        <v/>
      </c>
    </row>
    <row r="482" spans="1:47" x14ac:dyDescent="0.2">
      <c r="A482" t="s">
        <v>256</v>
      </c>
      <c r="B482" t="s">
        <v>577</v>
      </c>
      <c r="C482" t="s">
        <v>677</v>
      </c>
      <c r="D482">
        <f t="shared" si="280"/>
        <v>1.7257600000000002</v>
      </c>
      <c r="F482">
        <f t="shared" si="281"/>
        <v>1.7337400000000001</v>
      </c>
      <c r="H482">
        <f t="shared" si="282"/>
        <v>1.7547999999999999</v>
      </c>
      <c r="J482" s="73">
        <f t="shared" si="292"/>
        <v>1.7271381690895302</v>
      </c>
      <c r="K482" s="73"/>
      <c r="L482" s="73">
        <f t="shared" si="293"/>
        <v>5.6252644436143306E-3</v>
      </c>
      <c r="M482" s="73"/>
      <c r="N482">
        <f t="shared" si="283"/>
        <v>63.87142443204398</v>
      </c>
      <c r="P482" t="s">
        <v>79</v>
      </c>
      <c r="Q482" s="37">
        <v>2</v>
      </c>
      <c r="R482" t="s">
        <v>230</v>
      </c>
      <c r="S482" t="s">
        <v>226</v>
      </c>
      <c r="T482">
        <f t="shared" si="284"/>
        <v>0.53228761032800309</v>
      </c>
      <c r="U482">
        <f t="shared" si="285"/>
        <v>0.78031829948527343</v>
      </c>
      <c r="V482">
        <f t="shared" si="286"/>
        <v>-0.32828836619611612</v>
      </c>
      <c r="W482" s="73">
        <f t="shared" si="287"/>
        <v>80.720145217665745</v>
      </c>
      <c r="X482" s="73">
        <f t="shared" si="272"/>
        <v>32.033511042581004</v>
      </c>
      <c r="AD482" s="73" t="s">
        <v>8</v>
      </c>
      <c r="AE482" s="73" t="s">
        <v>8</v>
      </c>
      <c r="AG482" t="s">
        <v>227</v>
      </c>
      <c r="AH482" t="s">
        <v>579</v>
      </c>
      <c r="AI482">
        <f t="shared" si="273"/>
        <v>0</v>
      </c>
      <c r="AJ482">
        <f t="shared" si="274"/>
        <v>0</v>
      </c>
      <c r="AK482">
        <f t="shared" si="275"/>
        <v>0</v>
      </c>
      <c r="AL482">
        <f t="shared" si="276"/>
        <v>0</v>
      </c>
      <c r="AM482">
        <f t="shared" si="294"/>
        <v>0</v>
      </c>
      <c r="AN482">
        <f t="shared" si="277"/>
        <v>0</v>
      </c>
      <c r="AO482">
        <f t="shared" si="291"/>
        <v>0</v>
      </c>
      <c r="AP482">
        <f t="shared" si="278"/>
        <v>0</v>
      </c>
      <c r="AQ482">
        <f t="shared" si="279"/>
        <v>0</v>
      </c>
      <c r="AR482">
        <f t="shared" si="295"/>
        <v>1</v>
      </c>
      <c r="AS482">
        <f t="shared" si="290"/>
        <v>0</v>
      </c>
      <c r="AT482">
        <f t="shared" si="289"/>
        <v>1</v>
      </c>
      <c r="AU482" t="str">
        <f t="shared" si="288"/>
        <v/>
      </c>
    </row>
    <row r="483" spans="1:47" x14ac:dyDescent="0.2">
      <c r="A483" t="s">
        <v>256</v>
      </c>
      <c r="B483" t="s">
        <v>577</v>
      </c>
      <c r="C483" t="s">
        <v>678</v>
      </c>
      <c r="D483">
        <f t="shared" si="280"/>
        <v>1.72638</v>
      </c>
      <c r="F483">
        <f t="shared" si="281"/>
        <v>1.7343700000000002</v>
      </c>
      <c r="H483">
        <f t="shared" si="282"/>
        <v>1.7554000000000001</v>
      </c>
      <c r="J483" s="73">
        <f t="shared" si="292"/>
        <v>1.7277590855143217</v>
      </c>
      <c r="K483" s="73"/>
      <c r="L483" s="73">
        <f t="shared" si="293"/>
        <v>5.6331147761325973E-3</v>
      </c>
      <c r="M483" s="73"/>
      <c r="N483">
        <f t="shared" si="283"/>
        <v>63.939652780783092</v>
      </c>
      <c r="P483" t="s">
        <v>79</v>
      </c>
      <c r="Q483" s="37">
        <v>1</v>
      </c>
      <c r="R483" t="s">
        <v>230</v>
      </c>
      <c r="S483" t="s">
        <v>226</v>
      </c>
      <c r="T483">
        <f t="shared" si="284"/>
        <v>0.53169560615887523</v>
      </c>
      <c r="U483">
        <f t="shared" si="285"/>
        <v>0.78048775645046653</v>
      </c>
      <c r="V483">
        <f t="shared" si="286"/>
        <v>-0.32884440761895839</v>
      </c>
      <c r="W483" s="73">
        <f t="shared" si="287"/>
        <v>80.752266356585238</v>
      </c>
      <c r="X483" s="73">
        <f t="shared" si="272"/>
        <v>32.075925145460282</v>
      </c>
      <c r="AD483" s="73" t="s">
        <v>8</v>
      </c>
      <c r="AE483" s="73" t="s">
        <v>8</v>
      </c>
      <c r="AG483" t="s">
        <v>227</v>
      </c>
      <c r="AH483" t="s">
        <v>579</v>
      </c>
      <c r="AI483">
        <f t="shared" si="273"/>
        <v>0</v>
      </c>
      <c r="AJ483">
        <f t="shared" si="274"/>
        <v>0</v>
      </c>
      <c r="AK483">
        <f t="shared" si="275"/>
        <v>0</v>
      </c>
      <c r="AL483">
        <f t="shared" si="276"/>
        <v>0</v>
      </c>
      <c r="AM483">
        <f t="shared" si="294"/>
        <v>0</v>
      </c>
      <c r="AN483">
        <f t="shared" si="277"/>
        <v>0</v>
      </c>
      <c r="AO483">
        <f t="shared" si="291"/>
        <v>0</v>
      </c>
      <c r="AP483">
        <f t="shared" si="278"/>
        <v>0</v>
      </c>
      <c r="AQ483">
        <f t="shared" si="279"/>
        <v>0</v>
      </c>
      <c r="AR483">
        <f t="shared" si="295"/>
        <v>1</v>
      </c>
      <c r="AS483">
        <f t="shared" si="290"/>
        <v>0</v>
      </c>
      <c r="AT483">
        <f t="shared" si="289"/>
        <v>1</v>
      </c>
      <c r="AU483" t="str">
        <f t="shared" si="288"/>
        <v/>
      </c>
    </row>
    <row r="484" spans="1:47" x14ac:dyDescent="0.2">
      <c r="A484" t="s">
        <v>256</v>
      </c>
      <c r="B484" t="s">
        <v>577</v>
      </c>
      <c r="C484" t="s">
        <v>679</v>
      </c>
      <c r="D484">
        <v>1.7270000000000001</v>
      </c>
      <c r="F484">
        <v>1.7350000000000001</v>
      </c>
      <c r="H484">
        <v>1.756</v>
      </c>
      <c r="J484" s="73">
        <f t="shared" si="292"/>
        <v>1.7283800019065736</v>
      </c>
      <c r="K484" s="73"/>
      <c r="L484" s="73">
        <f>ABS(1/SQRT((((COS(RADIANS($AX$16)))^2)/(D484^2))+(((COS(RADIANS($AY$16)))^2)/(F484^2))+(((COS(RADIANS($AZ$16)))^2)/(H484^2)))-(1/SQRT((((COS(RADIANS($AX$25)))^2)/(D484^2))+(((COS(RADIANS($AY$25)))^2)/(F484^2))+(((COS(RADIANS($AZ$25)))^2)/(H484^2)))))</f>
        <v>5.640965131550546E-3</v>
      </c>
      <c r="M484" s="73"/>
      <c r="N484">
        <f t="shared" si="283"/>
        <v>64.007933416737714</v>
      </c>
      <c r="P484" t="s">
        <v>79</v>
      </c>
      <c r="Q484" s="37">
        <v>0</v>
      </c>
      <c r="R484" t="s">
        <v>230</v>
      </c>
      <c r="S484" t="s">
        <v>226</v>
      </c>
      <c r="T484">
        <v>0.53110329999999994</v>
      </c>
      <c r="U484">
        <v>0.78065669999999998</v>
      </c>
      <c r="V484">
        <v>-0.32940019999999998</v>
      </c>
      <c r="W484" s="73">
        <f t="shared" si="287"/>
        <v>80.784388814224442</v>
      </c>
      <c r="X484" s="73">
        <f t="shared" si="272"/>
        <v>32.118349199460496</v>
      </c>
      <c r="AD484" s="73" t="s">
        <v>8</v>
      </c>
      <c r="AE484" s="73" t="s">
        <v>8</v>
      </c>
      <c r="AG484" t="s">
        <v>227</v>
      </c>
      <c r="AH484" t="s">
        <v>579</v>
      </c>
      <c r="AI484">
        <f t="shared" si="273"/>
        <v>0</v>
      </c>
      <c r="AJ484">
        <f t="shared" si="274"/>
        <v>0</v>
      </c>
      <c r="AK484">
        <f t="shared" si="275"/>
        <v>0</v>
      </c>
      <c r="AL484">
        <f t="shared" si="276"/>
        <v>0</v>
      </c>
      <c r="AM484">
        <f t="shared" si="294"/>
        <v>0</v>
      </c>
      <c r="AN484">
        <f t="shared" si="277"/>
        <v>0</v>
      </c>
      <c r="AO484">
        <f t="shared" si="291"/>
        <v>0</v>
      </c>
      <c r="AP484">
        <f t="shared" si="278"/>
        <v>0</v>
      </c>
      <c r="AQ484">
        <f t="shared" si="279"/>
        <v>0</v>
      </c>
      <c r="AR484">
        <f t="shared" si="295"/>
        <v>1</v>
      </c>
      <c r="AS484">
        <f t="shared" si="290"/>
        <v>0</v>
      </c>
      <c r="AT484">
        <f t="shared" si="289"/>
        <v>1</v>
      </c>
      <c r="AU484" t="str">
        <f t="shared" si="288"/>
        <v/>
      </c>
    </row>
    <row r="485" spans="1:47" x14ac:dyDescent="0.2">
      <c r="A485" t="s">
        <v>222</v>
      </c>
      <c r="B485" t="s">
        <v>223</v>
      </c>
      <c r="C485" t="s">
        <v>680</v>
      </c>
      <c r="D485">
        <v>1.6080000000000001</v>
      </c>
      <c r="F485">
        <v>1.6180000000000001</v>
      </c>
      <c r="H485">
        <v>1.63</v>
      </c>
      <c r="J485" s="73">
        <f t="shared" si="292"/>
        <v>1.6095177230391178</v>
      </c>
      <c r="K485" s="73"/>
      <c r="L485" s="73">
        <f>ABS(1/SQRT((((COS(RADIANS($AX$16)))^2)/(D485^2))+(((COS(RADIANS($AY$16)))^2)/(F485^2))+(((COS(RADIANS($AZ$16)))^2)/(H485^2)))-(1/SQRT((((COS(RADIANS($AX$25)))^2)/(D485^2))+(((COS(RADIANS($AY$25)))^2)/(F485^2))+(((COS(RADIANS($AZ$25)))^2)/(H485^2)))))</f>
        <v>7.2548755205608106E-3</v>
      </c>
      <c r="M485" s="73"/>
      <c r="N485">
        <f>DEGREES(ACOS(((2*((((D485^2)/(F485^2))-1)/(((D485^2)/(H485^2))-1))))-1))</f>
        <v>94.634187196992684</v>
      </c>
      <c r="P485" t="s">
        <v>78</v>
      </c>
      <c r="Q485" s="37">
        <v>100</v>
      </c>
      <c r="R485" t="s">
        <v>230</v>
      </c>
      <c r="S485" t="s">
        <v>226</v>
      </c>
      <c r="T485">
        <v>0.88119997999999999</v>
      </c>
      <c r="U485">
        <v>0.39641041999999999</v>
      </c>
      <c r="V485">
        <v>-0.25757596999999999</v>
      </c>
      <c r="W485" s="73">
        <f t="shared" si="287"/>
        <v>50.531110482418683</v>
      </c>
      <c r="X485" s="73">
        <f t="shared" si="272"/>
        <v>8.0592210028601006</v>
      </c>
      <c r="Y485" t="s">
        <v>225</v>
      </c>
      <c r="Z485" t="s">
        <v>226</v>
      </c>
      <c r="AA485">
        <v>0.88119999999999998</v>
      </c>
      <c r="AB485">
        <v>-0.39640999999999998</v>
      </c>
      <c r="AC485">
        <v>-0.25757600000000003</v>
      </c>
      <c r="AD485" s="73">
        <f>IF((DEGREES(ACOS((AA485*$BI$2+AB485*$BJ$2+AC485*$BK$2)/((SQRT(AA485^2+AB485^2+AC485^2))*(SQRT($BI$2^2+$BJ$2^2+$BK$2^2))))))&gt;90,ABS(180-(DEGREES(ACOS((AA485*$BI$2+AB485*$BJ$2+AC485*$BK$2)/((SQRT(AA485^2+AB485^2+AC485^2))*(SQRT($BI$2^2+$BJ$2^2+$BK$2^2))))))),(DEGREES(ACOS((AA485*$BI$2+AB485*$BJ$2+AC485*$BK$2)/((SQRT(AA485^2+AB485^2+AC485^2))*(SQRT($BI$2^2+$BJ$2^2+$BK$2^2)))))))</f>
        <v>9.9576114916944132</v>
      </c>
      <c r="AE485" s="73">
        <f>IF((DEGREES(ACOS((AA485*$BL$2+AB485*$BM$2+AC485*$BN$2)/((SQRT(AA485^2+AB485^2+AC485^2))*(SQRT($BL$2^2+$BM$2^2+$BN$2^2))))))&gt;90,ABS(180-(DEGREES(ACOS((AA485*$BL$2+AB485*$BM$2+AC485*$BN$2)/((SQRT(AA485^2+AB485^2+AC485^2))*(SQRT($BL$2^2+$BM$2^2+$BN$2^2))))))),(DEGREES(ACOS((AA485*$BL$2+AB485*$BM$2+AC485*$BN$2)/((SQRT(AA485^2+AB485^2+AC485^2))*(SQRT($BL$2^2+$BM$2^2+$BN$2^2)))))))</f>
        <v>49.102742640577368</v>
      </c>
      <c r="AG485" t="s">
        <v>227</v>
      </c>
      <c r="AH485" t="s">
        <v>228</v>
      </c>
      <c r="AI485">
        <f t="shared" si="273"/>
        <v>0</v>
      </c>
      <c r="AJ485">
        <f t="shared" si="274"/>
        <v>0</v>
      </c>
      <c r="AK485">
        <f t="shared" si="275"/>
        <v>0</v>
      </c>
      <c r="AL485">
        <f t="shared" si="276"/>
        <v>0</v>
      </c>
      <c r="AM485">
        <f t="shared" si="294"/>
        <v>0</v>
      </c>
      <c r="AN485">
        <f t="shared" si="277"/>
        <v>0</v>
      </c>
      <c r="AO485">
        <f t="shared" si="291"/>
        <v>1</v>
      </c>
      <c r="AP485">
        <f t="shared" si="278"/>
        <v>0.9104530999682211</v>
      </c>
      <c r="AQ485">
        <f t="shared" si="279"/>
        <v>0.88935987231450653</v>
      </c>
      <c r="AR485">
        <f t="shared" si="295"/>
        <v>1</v>
      </c>
      <c r="AS485">
        <f t="shared" si="290"/>
        <v>0</v>
      </c>
      <c r="AT485">
        <f t="shared" si="289"/>
        <v>3.7998129722827279</v>
      </c>
      <c r="AU485" t="str">
        <f t="shared" si="288"/>
        <v/>
      </c>
    </row>
    <row r="486" spans="1:47" x14ac:dyDescent="0.2">
      <c r="A486" t="s">
        <v>222</v>
      </c>
      <c r="B486" t="s">
        <v>223</v>
      </c>
      <c r="C486" t="s">
        <v>681</v>
      </c>
      <c r="D486">
        <f>(($D$585-$D$485)/100)*(100-Q486)+$D$485</f>
        <v>1.6088</v>
      </c>
      <c r="F486">
        <f t="shared" ref="F486:F549" si="296">(($F$585-$F$485)/100)*(100-Q486)+$F$485</f>
        <v>1.6188100000000001</v>
      </c>
      <c r="H486">
        <f t="shared" ref="H486:H549" si="297">(($H$585-$H$485)/100)*(100-Q486)+$H$485</f>
        <v>1.6307399999999999</v>
      </c>
      <c r="J486" s="73">
        <f t="shared" si="292"/>
        <v>1.6103180628986096</v>
      </c>
      <c r="K486" s="73"/>
      <c r="L486" s="73">
        <f t="shared" si="293"/>
        <v>7.2632971213348885E-3</v>
      </c>
      <c r="M486" s="73"/>
      <c r="N486">
        <f t="shared" ref="N486:N549" si="298">DEGREES(ACOS(((2*((((D486^2)/(F486^2))-1)/(((D486^2)/(H486^2))-1))))-1))</f>
        <v>94.440427704431414</v>
      </c>
      <c r="P486" t="s">
        <v>78</v>
      </c>
      <c r="Q486" s="37">
        <v>99</v>
      </c>
      <c r="R486" t="s">
        <v>230</v>
      </c>
      <c r="S486" t="s">
        <v>226</v>
      </c>
      <c r="T486">
        <f t="shared" ref="T486:T549" si="299">(((Q486/100)*$T$485)+(((100-Q486)/100)*$T$585))/(SQRT((((Q486/100)*$T$485)+(((100-Q486)/100)*$T$585))^2+(((Q486/100)*$U$485)+(((100-Q486)/100)*$U$585))^2+(((Q486/100)*$V$485)+(((100-Q486)/100)*$V$585))^2))</f>
        <v>0.88124603116487088</v>
      </c>
      <c r="U486">
        <f t="shared" ref="U486:U549" si="300">(((Q486/100)*$U$485)+(((100-Q486)/100)*$U$585))/(SQRT((((Q486/100)*$T$485)+(((100-Q486)/100)*$T$585))^2+(((Q486/100)*$U$485)+(((100-Q486)/100)*$U$585))^2+(((Q486/100)*$V$485)+(((100-Q486)/100)*$V$585))^2))</f>
        <v>0.39633153969031509</v>
      </c>
      <c r="V486">
        <f t="shared" ref="V486:V549" si="301">(((Q486/100)*$V$485)+(((100-Q486)/100)*$V$585))/(SQRT((((Q486/100)*$T$485)+(((100-Q486)/100)*$T$585))^2+(((Q486/100)*$U$485)+(((100-Q486)/100)*$U$585))^2+(((Q486/100)*$V$485)+(((100-Q486)/100)*$V$585))^2))</f>
        <v>-0.25753978955273571</v>
      </c>
      <c r="W486" s="73">
        <f t="shared" si="287"/>
        <v>50.525720104964456</v>
      </c>
      <c r="X486" s="73">
        <f t="shared" si="272"/>
        <v>8.0577403452386669</v>
      </c>
      <c r="Y486" t="s">
        <v>225</v>
      </c>
      <c r="Z486" t="s">
        <v>226</v>
      </c>
      <c r="AA486">
        <f t="shared" ref="AA486:AA549" si="302">(((Q486/100)*$AA$485)+(((100-Q486)/100)*$AA$585))/(SQRT((((Q486/100)*$AA$485)+(((100-Q486)/100)*$AA$585))^2+(((Q486/100)*$AB$485)+(((100-Q486)/100)*$AB$585))^2+(((Q486/100)*$AC$485)+(((100-Q486)/100)*$AC$585))^2))</f>
        <v>0.8812461713181976</v>
      </c>
      <c r="AB486">
        <f t="shared" ref="AB486:AB549" si="303">(((Q486/100)*$AB$485)+(((100-Q486)/100)*$AB$585))/(SQRT((((Q486/100)*$AA$485)+(((100-Q486)/100)*$AA$585))^2+(((Q486/100)*$AB$485)+(((100-Q486)/100)*$AB$585))^2+(((Q486/100)*$AC$485)+(((100-Q486)/100)*$AC$585))^2))</f>
        <v>-0.39633118345215773</v>
      </c>
      <c r="AC486">
        <f t="shared" ref="AC486:AC549" si="304">(((Q486/100)*$AC$485)+(((100-Q486)/100)*$AC$585))/(SQRT((((Q486/100)*$AA$485)+(((100-Q486)/100)*$AA$585))^2+(((Q486/100)*$AB$485)+(((100-Q486)/100)*$AB$585))^2+(((Q486/100)*$AC$485)+(((100-Q486)/100)*$AC$585))^2))</f>
        <v>-0.25753985819758024</v>
      </c>
      <c r="AD486" s="73">
        <f t="shared" ref="AD486:AD549" si="305">IF((DEGREES(ACOS((AA486*$BI$2+AB486*$BJ$2+AC486*$BK$2)/((SQRT(AA486^2+AB486^2+AC486^2))*(SQRT($BI$2^2+$BJ$2^2+$BK$2^2))))))&gt;90,ABS(180-(DEGREES(ACOS((AA486*$BI$2+AB486*$BJ$2+AC486*$BK$2)/((SQRT(AA486^2+AB486^2+AC486^2))*(SQRT($BI$2^2+$BJ$2^2+$BK$2^2))))))),(DEGREES(ACOS((AA486*$BI$2+AB486*$BJ$2+AC486*$BK$2)/((SQRT(AA486^2+AB486^2+AC486^2))*(SQRT($BI$2^2+$BJ$2^2+$BK$2^2)))))))</f>
        <v>9.9565764624558835</v>
      </c>
      <c r="AE486" s="73">
        <f t="shared" ref="AE486:AE549" si="306">IF((DEGREES(ACOS((AA486*$BL$2+AB486*$BM$2+AC486*$BN$2)/((SQRT(AA486^2+AB486^2+AC486^2))*(SQRT($BL$2^2+$BM$2^2+$BN$2^2))))))&gt;90,ABS(180-(DEGREES(ACOS((AA486*$BL$2+AB486*$BM$2+AC486*$BN$2)/((SQRT(AA486^2+AB486^2+AC486^2))*(SQRT($BL$2^2+$BM$2^2+$BN$2^2))))))),(DEGREES(ACOS((AA486*$BL$2+AB486*$BM$2+AC486*$BN$2)/((SQRT(AA486^2+AB486^2+AC486^2))*(SQRT($BL$2^2+$BM$2^2+$BN$2^2)))))))</f>
        <v>49.097409260046838</v>
      </c>
      <c r="AG486" t="s">
        <v>227</v>
      </c>
      <c r="AH486" t="s">
        <v>228</v>
      </c>
      <c r="AI486">
        <f t="shared" si="273"/>
        <v>0</v>
      </c>
      <c r="AJ486">
        <f t="shared" si="274"/>
        <v>0</v>
      </c>
      <c r="AK486">
        <f t="shared" si="275"/>
        <v>0</v>
      </c>
      <c r="AL486">
        <f t="shared" si="276"/>
        <v>0</v>
      </c>
      <c r="AM486">
        <f t="shared" si="294"/>
        <v>0</v>
      </c>
      <c r="AN486">
        <f t="shared" si="277"/>
        <v>0</v>
      </c>
      <c r="AO486">
        <f t="shared" si="291"/>
        <v>1</v>
      </c>
      <c r="AP486">
        <f t="shared" si="278"/>
        <v>0.91046955171957034</v>
      </c>
      <c r="AQ486">
        <f t="shared" si="279"/>
        <v>0.88937137263937904</v>
      </c>
      <c r="AR486">
        <f t="shared" si="295"/>
        <v>1</v>
      </c>
      <c r="AS486">
        <f t="shared" si="290"/>
        <v>0</v>
      </c>
      <c r="AT486">
        <f t="shared" si="289"/>
        <v>3.7998409243589495</v>
      </c>
      <c r="AU486" t="str">
        <f t="shared" si="288"/>
        <v/>
      </c>
    </row>
    <row r="487" spans="1:47" x14ac:dyDescent="0.2">
      <c r="A487" t="s">
        <v>222</v>
      </c>
      <c r="B487" t="s">
        <v>223</v>
      </c>
      <c r="C487" t="s">
        <v>682</v>
      </c>
      <c r="D487">
        <f t="shared" ref="D487:D549" si="307">(($D$585-$D$485)/100)*(100-Q487)+$D$485</f>
        <v>1.6096000000000001</v>
      </c>
      <c r="F487">
        <f t="shared" si="296"/>
        <v>1.6196200000000001</v>
      </c>
      <c r="H487">
        <f t="shared" si="297"/>
        <v>1.6314799999999998</v>
      </c>
      <c r="J487" s="73">
        <f t="shared" si="292"/>
        <v>1.6111184026208609</v>
      </c>
      <c r="K487" s="73"/>
      <c r="L487" s="73">
        <f t="shared" si="293"/>
        <v>7.27171885352762E-3</v>
      </c>
      <c r="M487" s="73"/>
      <c r="N487">
        <f t="shared" si="298"/>
        <v>94.245660466062589</v>
      </c>
      <c r="P487" t="s">
        <v>78</v>
      </c>
      <c r="Q487" s="37">
        <v>98</v>
      </c>
      <c r="R487" t="s">
        <v>230</v>
      </c>
      <c r="S487" t="s">
        <v>226</v>
      </c>
      <c r="T487">
        <f t="shared" si="299"/>
        <v>0.88129207658090658</v>
      </c>
      <c r="U487">
        <f t="shared" si="300"/>
        <v>0.39625265670117565</v>
      </c>
      <c r="V487">
        <f t="shared" si="301"/>
        <v>-0.25750360737856404</v>
      </c>
      <c r="W487" s="73">
        <f t="shared" si="287"/>
        <v>50.520329760199381</v>
      </c>
      <c r="X487" s="73">
        <f t="shared" si="272"/>
        <v>8.0562633228999641</v>
      </c>
      <c r="Y487" t="s">
        <v>225</v>
      </c>
      <c r="Z487" t="s">
        <v>226</v>
      </c>
      <c r="AA487">
        <f t="shared" si="302"/>
        <v>0.88129221251546697</v>
      </c>
      <c r="AB487">
        <f t="shared" si="303"/>
        <v>-0.39625230827616886</v>
      </c>
      <c r="AC487">
        <f t="shared" si="304"/>
        <v>-0.25750367831431265</v>
      </c>
      <c r="AD487" s="73">
        <f t="shared" si="305"/>
        <v>9.9555444756973124</v>
      </c>
      <c r="AE487" s="73">
        <f t="shared" si="306"/>
        <v>49.092075923394539</v>
      </c>
      <c r="AG487" t="s">
        <v>227</v>
      </c>
      <c r="AH487" t="s">
        <v>228</v>
      </c>
      <c r="AI487">
        <f t="shared" si="273"/>
        <v>0</v>
      </c>
      <c r="AJ487">
        <f t="shared" si="274"/>
        <v>0</v>
      </c>
      <c r="AK487">
        <f t="shared" si="275"/>
        <v>0</v>
      </c>
      <c r="AL487">
        <f t="shared" si="276"/>
        <v>0</v>
      </c>
      <c r="AM487">
        <f t="shared" si="294"/>
        <v>0</v>
      </c>
      <c r="AN487">
        <f t="shared" si="277"/>
        <v>0</v>
      </c>
      <c r="AO487">
        <f t="shared" si="291"/>
        <v>1</v>
      </c>
      <c r="AP487">
        <f t="shared" si="278"/>
        <v>0.91048596307888929</v>
      </c>
      <c r="AQ487">
        <f t="shared" si="279"/>
        <v>0.8893828391589188</v>
      </c>
      <c r="AR487">
        <f t="shared" si="295"/>
        <v>1</v>
      </c>
      <c r="AS487">
        <f t="shared" si="290"/>
        <v>0</v>
      </c>
      <c r="AT487">
        <f t="shared" si="289"/>
        <v>3.7998688022378082</v>
      </c>
      <c r="AU487" t="str">
        <f t="shared" si="288"/>
        <v/>
      </c>
    </row>
    <row r="488" spans="1:47" x14ac:dyDescent="0.2">
      <c r="A488" t="s">
        <v>222</v>
      </c>
      <c r="B488" t="s">
        <v>223</v>
      </c>
      <c r="C488" t="s">
        <v>683</v>
      </c>
      <c r="D488">
        <f t="shared" si="307"/>
        <v>1.6104000000000001</v>
      </c>
      <c r="F488">
        <f t="shared" si="296"/>
        <v>1.62043</v>
      </c>
      <c r="H488">
        <f t="shared" si="297"/>
        <v>1.63222</v>
      </c>
      <c r="J488" s="73">
        <f t="shared" si="292"/>
        <v>1.6119187422060537</v>
      </c>
      <c r="K488" s="73"/>
      <c r="L488" s="73">
        <f t="shared" si="293"/>
        <v>7.2801407169649224E-3</v>
      </c>
      <c r="M488" s="73"/>
      <c r="N488">
        <f t="shared" si="298"/>
        <v>94.049875275974927</v>
      </c>
      <c r="P488" t="s">
        <v>78</v>
      </c>
      <c r="Q488" s="37">
        <v>97</v>
      </c>
      <c r="R488" t="s">
        <v>230</v>
      </c>
      <c r="S488" t="s">
        <v>226</v>
      </c>
      <c r="T488">
        <f t="shared" si="299"/>
        <v>0.88133811353352731</v>
      </c>
      <c r="U488">
        <f t="shared" si="300"/>
        <v>0.39617376981430352</v>
      </c>
      <c r="V488">
        <f t="shared" si="301"/>
        <v>-0.25746742268544692</v>
      </c>
      <c r="W488" s="73">
        <f t="shared" si="287"/>
        <v>50.514939448240661</v>
      </c>
      <c r="X488" s="73">
        <f t="shared" si="272"/>
        <v>8.0547899378835037</v>
      </c>
      <c r="Y488" t="s">
        <v>225</v>
      </c>
      <c r="Z488" t="s">
        <v>226</v>
      </c>
      <c r="AA488">
        <f t="shared" si="302"/>
        <v>0.88133824525071058</v>
      </c>
      <c r="AB488">
        <f t="shared" si="303"/>
        <v>-0.39617342920347476</v>
      </c>
      <c r="AC488">
        <f t="shared" si="304"/>
        <v>-0.25746749591270285</v>
      </c>
      <c r="AD488" s="73">
        <f t="shared" si="305"/>
        <v>9.9545155323939216</v>
      </c>
      <c r="AE488" s="73">
        <f t="shared" si="306"/>
        <v>49.08674263074063</v>
      </c>
      <c r="AG488" t="s">
        <v>227</v>
      </c>
      <c r="AH488" t="s">
        <v>228</v>
      </c>
      <c r="AI488">
        <f t="shared" si="273"/>
        <v>0</v>
      </c>
      <c r="AJ488">
        <f t="shared" si="274"/>
        <v>0</v>
      </c>
      <c r="AK488">
        <f t="shared" si="275"/>
        <v>0</v>
      </c>
      <c r="AL488">
        <f>IF($BD$2=0,0,IF(1-((ABS(J488-$BD$2))/J488)&gt;(1-(0.01*$BO$4)),1-((ABS(J488-$BD$2))/J488),0))</f>
        <v>0</v>
      </c>
      <c r="AM488">
        <f t="shared" si="294"/>
        <v>0</v>
      </c>
      <c r="AN488">
        <f t="shared" si="277"/>
        <v>0</v>
      </c>
      <c r="AO488">
        <f t="shared" si="291"/>
        <v>1</v>
      </c>
      <c r="AP488">
        <f t="shared" si="278"/>
        <v>0.91050233402351666</v>
      </c>
      <c r="AQ488">
        <f t="shared" si="279"/>
        <v>0.8893942718622897</v>
      </c>
      <c r="AR488">
        <f t="shared" si="295"/>
        <v>1</v>
      </c>
      <c r="AS488">
        <f t="shared" si="290"/>
        <v>0</v>
      </c>
      <c r="AT488">
        <f t="shared" si="289"/>
        <v>3.7998966058858064</v>
      </c>
      <c r="AU488" t="str">
        <f t="shared" si="288"/>
        <v/>
      </c>
    </row>
    <row r="489" spans="1:47" x14ac:dyDescent="0.2">
      <c r="A489" t="s">
        <v>222</v>
      </c>
      <c r="B489" t="s">
        <v>223</v>
      </c>
      <c r="C489" t="s">
        <v>684</v>
      </c>
      <c r="D489">
        <f t="shared" si="307"/>
        <v>1.6112000000000002</v>
      </c>
      <c r="F489">
        <f t="shared" si="296"/>
        <v>1.62124</v>
      </c>
      <c r="H489">
        <f t="shared" si="297"/>
        <v>1.63296</v>
      </c>
      <c r="J489" s="73">
        <f t="shared" si="292"/>
        <v>1.6127190816543697</v>
      </c>
      <c r="K489" s="73"/>
      <c r="L489" s="73">
        <f t="shared" si="293"/>
        <v>7.2885627114736007E-3</v>
      </c>
      <c r="M489" s="73"/>
      <c r="N489">
        <f t="shared" si="298"/>
        <v>93.853061774795719</v>
      </c>
      <c r="P489" t="s">
        <v>78</v>
      </c>
      <c r="Q489" s="37">
        <v>96</v>
      </c>
      <c r="R489" t="s">
        <v>230</v>
      </c>
      <c r="S489" t="s">
        <v>226</v>
      </c>
      <c r="T489">
        <f t="shared" si="299"/>
        <v>0.8813841420213766</v>
      </c>
      <c r="U489">
        <f t="shared" si="300"/>
        <v>0.39609487903197244</v>
      </c>
      <c r="V489">
        <f t="shared" si="301"/>
        <v>-0.2574312354744252</v>
      </c>
      <c r="W489" s="73">
        <f t="shared" si="287"/>
        <v>50.509549169205599</v>
      </c>
      <c r="X489" s="73">
        <f t="shared" si="272"/>
        <v>8.0533201922248558</v>
      </c>
      <c r="Y489" t="s">
        <v>225</v>
      </c>
      <c r="Z489" t="s">
        <v>226</v>
      </c>
      <c r="AA489">
        <f t="shared" si="302"/>
        <v>0.88138426952257276</v>
      </c>
      <c r="AB489">
        <f t="shared" si="303"/>
        <v>-0.39609454623634843</v>
      </c>
      <c r="AC489">
        <f t="shared" si="304"/>
        <v>-0.25743131099379141</v>
      </c>
      <c r="AD489" s="73">
        <f t="shared" si="305"/>
        <v>9.9534896335179539</v>
      </c>
      <c r="AE489" s="73">
        <f t="shared" si="306"/>
        <v>49.081409382205273</v>
      </c>
      <c r="AG489" t="s">
        <v>227</v>
      </c>
      <c r="AH489" t="s">
        <v>228</v>
      </c>
      <c r="AI489">
        <f t="shared" si="273"/>
        <v>0</v>
      </c>
      <c r="AJ489">
        <f t="shared" si="274"/>
        <v>0</v>
      </c>
      <c r="AK489">
        <f t="shared" si="275"/>
        <v>0</v>
      </c>
      <c r="AL489">
        <f t="shared" si="276"/>
        <v>0</v>
      </c>
      <c r="AM489">
        <f t="shared" si="294"/>
        <v>0</v>
      </c>
      <c r="AN489">
        <f t="shared" si="277"/>
        <v>0</v>
      </c>
      <c r="AO489">
        <f t="shared" si="291"/>
        <v>1</v>
      </c>
      <c r="AP489">
        <f t="shared" si="278"/>
        <v>0.91051866453083485</v>
      </c>
      <c r="AQ489">
        <f t="shared" si="279"/>
        <v>0.88940567073868937</v>
      </c>
      <c r="AR489">
        <f t="shared" si="295"/>
        <v>1</v>
      </c>
      <c r="AS489">
        <f t="shared" si="290"/>
        <v>0</v>
      </c>
      <c r="AT489">
        <f t="shared" si="289"/>
        <v>3.7999243352695244</v>
      </c>
      <c r="AU489" t="str">
        <f t="shared" si="288"/>
        <v/>
      </c>
    </row>
    <row r="490" spans="1:47" x14ac:dyDescent="0.2">
      <c r="A490" t="s">
        <v>222</v>
      </c>
      <c r="B490" t="s">
        <v>223</v>
      </c>
      <c r="C490" t="s">
        <v>685</v>
      </c>
      <c r="D490">
        <f t="shared" si="307"/>
        <v>1.6120000000000001</v>
      </c>
      <c r="F490">
        <f t="shared" si="296"/>
        <v>1.6220500000000002</v>
      </c>
      <c r="H490">
        <f t="shared" si="297"/>
        <v>1.6336999999999999</v>
      </c>
      <c r="J490" s="73">
        <f t="shared" si="292"/>
        <v>1.6135194209659902</v>
      </c>
      <c r="K490" s="73"/>
      <c r="L490" s="73">
        <f t="shared" si="293"/>
        <v>7.2969848368815704E-3</v>
      </c>
      <c r="M490" s="73"/>
      <c r="N490">
        <f t="shared" si="298"/>
        <v>93.655209446532055</v>
      </c>
      <c r="P490" t="s">
        <v>78</v>
      </c>
      <c r="Q490" s="37">
        <v>95</v>
      </c>
      <c r="R490" t="s">
        <v>230</v>
      </c>
      <c r="S490" t="s">
        <v>226</v>
      </c>
      <c r="T490">
        <f t="shared" si="299"/>
        <v>0.88143016204309887</v>
      </c>
      <c r="U490">
        <f t="shared" si="300"/>
        <v>0.39601598435645619</v>
      </c>
      <c r="V490">
        <f t="shared" si="301"/>
        <v>-0.25739504574653999</v>
      </c>
      <c r="W490" s="73">
        <f t="shared" si="287"/>
        <v>50.504158923211421</v>
      </c>
      <c r="X490" s="73">
        <f t="shared" si="272"/>
        <v>8.051854087956011</v>
      </c>
      <c r="Y490" t="s">
        <v>225</v>
      </c>
      <c r="Z490" t="s">
        <v>226</v>
      </c>
      <c r="AA490">
        <f t="shared" si="302"/>
        <v>0.88143028532969825</v>
      </c>
      <c r="AB490">
        <f t="shared" si="303"/>
        <v>-0.39601565937706307</v>
      </c>
      <c r="AC490">
        <f t="shared" si="304"/>
        <v>-0.2573951235586191</v>
      </c>
      <c r="AD490" s="73">
        <f t="shared" si="305"/>
        <v>9.952466780039277</v>
      </c>
      <c r="AE490" s="73">
        <f t="shared" si="306"/>
        <v>49.076076177908618</v>
      </c>
      <c r="AG490" t="s">
        <v>227</v>
      </c>
      <c r="AH490" t="s">
        <v>228</v>
      </c>
      <c r="AI490">
        <f t="shared" si="273"/>
        <v>0</v>
      </c>
      <c r="AJ490">
        <f t="shared" si="274"/>
        <v>0</v>
      </c>
      <c r="AK490">
        <f t="shared" si="275"/>
        <v>0</v>
      </c>
      <c r="AL490">
        <f t="shared" si="276"/>
        <v>0</v>
      </c>
      <c r="AM490">
        <f t="shared" si="294"/>
        <v>0</v>
      </c>
      <c r="AN490">
        <f t="shared" si="277"/>
        <v>0</v>
      </c>
      <c r="AO490">
        <f t="shared" si="291"/>
        <v>1</v>
      </c>
      <c r="AP490">
        <f t="shared" si="278"/>
        <v>0.9105349545782665</v>
      </c>
      <c r="AQ490">
        <f t="shared" si="279"/>
        <v>0.88941703577734144</v>
      </c>
      <c r="AR490">
        <f t="shared" si="295"/>
        <v>1</v>
      </c>
      <c r="AS490">
        <f t="shared" si="290"/>
        <v>0</v>
      </c>
      <c r="AT490">
        <f t="shared" si="289"/>
        <v>3.7999519903556078</v>
      </c>
      <c r="AU490" t="str">
        <f t="shared" si="288"/>
        <v/>
      </c>
    </row>
    <row r="491" spans="1:47" x14ac:dyDescent="0.2">
      <c r="A491" t="s">
        <v>222</v>
      </c>
      <c r="B491" t="s">
        <v>223</v>
      </c>
      <c r="C491" t="s">
        <v>686</v>
      </c>
      <c r="D491">
        <f t="shared" si="307"/>
        <v>1.6128</v>
      </c>
      <c r="F491">
        <f t="shared" si="296"/>
        <v>1.6228600000000002</v>
      </c>
      <c r="H491">
        <f t="shared" si="297"/>
        <v>1.6344399999999999</v>
      </c>
      <c r="J491" s="73">
        <f t="shared" si="292"/>
        <v>1.6143197601410961</v>
      </c>
      <c r="K491" s="73"/>
      <c r="L491" s="73">
        <f t="shared" si="293"/>
        <v>7.3054070930156367E-3</v>
      </c>
      <c r="M491" s="73"/>
      <c r="N491">
        <f t="shared" si="298"/>
        <v>93.456307615338162</v>
      </c>
      <c r="P491" t="s">
        <v>78</v>
      </c>
      <c r="Q491" s="37">
        <v>94</v>
      </c>
      <c r="R491" t="s">
        <v>230</v>
      </c>
      <c r="S491" t="s">
        <v>226</v>
      </c>
      <c r="T491">
        <f t="shared" si="299"/>
        <v>0.88147617359733932</v>
      </c>
      <c r="U491">
        <f t="shared" si="300"/>
        <v>0.39593708579002934</v>
      </c>
      <c r="V491">
        <f t="shared" si="301"/>
        <v>-0.25735885350283255</v>
      </c>
      <c r="W491" s="73">
        <f t="shared" si="287"/>
        <v>50.498768710375423</v>
      </c>
      <c r="X491" s="73">
        <f t="shared" si="272"/>
        <v>8.0503916271049807</v>
      </c>
      <c r="Y491" t="s">
        <v>225</v>
      </c>
      <c r="Z491" t="s">
        <v>226</v>
      </c>
      <c r="AA491">
        <f t="shared" si="302"/>
        <v>0.88147629267073258</v>
      </c>
      <c r="AB491">
        <f t="shared" si="303"/>
        <v>-0.3959367686278924</v>
      </c>
      <c r="AC491">
        <f t="shared" si="304"/>
        <v>-0.25735893360822709</v>
      </c>
      <c r="AD491" s="73">
        <f t="shared" si="305"/>
        <v>9.9514469729251473</v>
      </c>
      <c r="AE491" s="73">
        <f t="shared" si="306"/>
        <v>49.070743017970841</v>
      </c>
      <c r="AG491" t="s">
        <v>227</v>
      </c>
      <c r="AH491" t="s">
        <v>228</v>
      </c>
      <c r="AI491">
        <f t="shared" si="273"/>
        <v>0</v>
      </c>
      <c r="AJ491">
        <f t="shared" si="274"/>
        <v>0</v>
      </c>
      <c r="AK491">
        <f t="shared" si="275"/>
        <v>0</v>
      </c>
      <c r="AL491">
        <f t="shared" si="276"/>
        <v>0</v>
      </c>
      <c r="AM491">
        <f t="shared" si="294"/>
        <v>0</v>
      </c>
      <c r="AN491">
        <f t="shared" si="277"/>
        <v>0</v>
      </c>
      <c r="AO491">
        <f t="shared" si="291"/>
        <v>1</v>
      </c>
      <c r="AP491">
        <f t="shared" si="278"/>
        <v>0.91055120414327795</v>
      </c>
      <c r="AQ491">
        <f t="shared" si="279"/>
        <v>0.8894283669674985</v>
      </c>
      <c r="AR491">
        <f t="shared" si="295"/>
        <v>1</v>
      </c>
      <c r="AS491">
        <f t="shared" si="290"/>
        <v>0</v>
      </c>
      <c r="AT491">
        <f t="shared" si="289"/>
        <v>3.7999795711107764</v>
      </c>
      <c r="AU491" t="str">
        <f t="shared" si="288"/>
        <v/>
      </c>
    </row>
    <row r="492" spans="1:47" x14ac:dyDescent="0.2">
      <c r="A492" t="s">
        <v>222</v>
      </c>
      <c r="B492" t="s">
        <v>223</v>
      </c>
      <c r="C492" t="s">
        <v>687</v>
      </c>
      <c r="D492">
        <f t="shared" si="307"/>
        <v>1.6136000000000001</v>
      </c>
      <c r="F492">
        <f t="shared" si="296"/>
        <v>1.6236700000000002</v>
      </c>
      <c r="H492">
        <f t="shared" si="297"/>
        <v>1.6351799999999999</v>
      </c>
      <c r="J492" s="73">
        <f t="shared" si="292"/>
        <v>1.6151200991798682</v>
      </c>
      <c r="K492" s="73"/>
      <c r="L492" s="73">
        <f t="shared" si="293"/>
        <v>7.3138294797037151E-3</v>
      </c>
      <c r="M492" s="73"/>
      <c r="N492">
        <f t="shared" si="298"/>
        <v>93.256345442185093</v>
      </c>
      <c r="P492" t="s">
        <v>78</v>
      </c>
      <c r="Q492" s="37">
        <v>93</v>
      </c>
      <c r="R492" t="s">
        <v>230</v>
      </c>
      <c r="S492" t="s">
        <v>226</v>
      </c>
      <c r="T492">
        <f t="shared" si="299"/>
        <v>0.88152217668274346</v>
      </c>
      <c r="U492">
        <f t="shared" si="300"/>
        <v>0.39585818333496614</v>
      </c>
      <c r="V492">
        <f t="shared" si="301"/>
        <v>-0.25732265874434451</v>
      </c>
      <c r="W492" s="73">
        <f t="shared" si="287"/>
        <v>50.493378530814866</v>
      </c>
      <c r="X492" s="73">
        <f t="shared" si="272"/>
        <v>8.0489328116963286</v>
      </c>
      <c r="Y492" t="s">
        <v>225</v>
      </c>
      <c r="Z492" t="s">
        <v>226</v>
      </c>
      <c r="AA492">
        <f t="shared" si="302"/>
        <v>0.88152229154432193</v>
      </c>
      <c r="AB492">
        <f t="shared" si="303"/>
        <v>-0.39585787399111066</v>
      </c>
      <c r="AC492">
        <f t="shared" si="304"/>
        <v>-0.25732274114365661</v>
      </c>
      <c r="AD492" s="73">
        <f t="shared" si="305"/>
        <v>9.9504302131399349</v>
      </c>
      <c r="AE492" s="73">
        <f t="shared" si="306"/>
        <v>49.065409902512123</v>
      </c>
      <c r="AG492" t="s">
        <v>227</v>
      </c>
      <c r="AH492" t="s">
        <v>228</v>
      </c>
      <c r="AI492">
        <f t="shared" si="273"/>
        <v>0</v>
      </c>
      <c r="AJ492">
        <f t="shared" si="274"/>
        <v>0</v>
      </c>
      <c r="AK492">
        <f t="shared" si="275"/>
        <v>0</v>
      </c>
      <c r="AL492">
        <f t="shared" si="276"/>
        <v>0</v>
      </c>
      <c r="AM492">
        <f t="shared" si="294"/>
        <v>0</v>
      </c>
      <c r="AN492">
        <f t="shared" si="277"/>
        <v>0</v>
      </c>
      <c r="AO492">
        <f t="shared" si="291"/>
        <v>1</v>
      </c>
      <c r="AP492">
        <f t="shared" si="278"/>
        <v>0.91056741320337409</v>
      </c>
      <c r="AQ492">
        <f t="shared" si="279"/>
        <v>0.88943966429844512</v>
      </c>
      <c r="AR492">
        <f t="shared" si="295"/>
        <v>1</v>
      </c>
      <c r="AS492">
        <f t="shared" si="290"/>
        <v>0</v>
      </c>
      <c r="AT492">
        <f t="shared" si="289"/>
        <v>3.8000070775018191</v>
      </c>
      <c r="AU492" t="str">
        <f t="shared" si="288"/>
        <v/>
      </c>
    </row>
    <row r="493" spans="1:47" x14ac:dyDescent="0.2">
      <c r="A493" t="s">
        <v>222</v>
      </c>
      <c r="B493" t="s">
        <v>223</v>
      </c>
      <c r="C493" t="s">
        <v>688</v>
      </c>
      <c r="D493">
        <f t="shared" si="307"/>
        <v>1.6144000000000001</v>
      </c>
      <c r="F493">
        <f t="shared" si="296"/>
        <v>1.6244800000000001</v>
      </c>
      <c r="H493">
        <f t="shared" si="297"/>
        <v>1.6359199999999998</v>
      </c>
      <c r="J493" s="73">
        <f t="shared" si="292"/>
        <v>1.615920438082487</v>
      </c>
      <c r="K493" s="73"/>
      <c r="L493" s="73">
        <f t="shared" si="293"/>
        <v>7.322251996773943E-3</v>
      </c>
      <c r="M493" s="73"/>
      <c r="N493">
        <f t="shared" si="298"/>
        <v>93.055311921445067</v>
      </c>
      <c r="P493" t="s">
        <v>78</v>
      </c>
      <c r="Q493" s="37">
        <v>92</v>
      </c>
      <c r="R493" t="s">
        <v>230</v>
      </c>
      <c r="S493" t="s">
        <v>226</v>
      </c>
      <c r="T493">
        <f t="shared" si="299"/>
        <v>0.88156817129795806</v>
      </c>
      <c r="U493">
        <f t="shared" si="300"/>
        <v>0.39577927699354182</v>
      </c>
      <c r="V493">
        <f t="shared" si="301"/>
        <v>-0.25728646147211748</v>
      </c>
      <c r="W493" s="73">
        <f t="shared" si="287"/>
        <v>50.487988384647011</v>
      </c>
      <c r="X493" s="73">
        <f t="shared" si="272"/>
        <v>8.0474776437506481</v>
      </c>
      <c r="Y493" t="s">
        <v>225</v>
      </c>
      <c r="Z493" t="s">
        <v>226</v>
      </c>
      <c r="AA493">
        <f t="shared" si="302"/>
        <v>0.88156828194911363</v>
      </c>
      <c r="AB493">
        <f t="shared" si="303"/>
        <v>-0.39577897546899199</v>
      </c>
      <c r="AC493">
        <f t="shared" si="304"/>
        <v>-0.2572865461659492</v>
      </c>
      <c r="AD493" s="73">
        <f t="shared" si="305"/>
        <v>9.9494165016455547</v>
      </c>
      <c r="AE493" s="73">
        <f t="shared" si="306"/>
        <v>49.060076831652594</v>
      </c>
      <c r="AG493" t="s">
        <v>227</v>
      </c>
      <c r="AH493" t="s">
        <v>228</v>
      </c>
      <c r="AI493">
        <f t="shared" si="273"/>
        <v>0</v>
      </c>
      <c r="AJ493">
        <f t="shared" si="274"/>
        <v>0</v>
      </c>
      <c r="AK493">
        <f t="shared" si="275"/>
        <v>0</v>
      </c>
      <c r="AL493">
        <f t="shared" si="276"/>
        <v>0</v>
      </c>
      <c r="AM493">
        <f t="shared" si="294"/>
        <v>0</v>
      </c>
      <c r="AN493">
        <f t="shared" si="277"/>
        <v>0</v>
      </c>
      <c r="AO493">
        <f t="shared" si="291"/>
        <v>1</v>
      </c>
      <c r="AP493">
        <f t="shared" si="278"/>
        <v>0.91058358173610388</v>
      </c>
      <c r="AQ493">
        <f t="shared" si="279"/>
        <v>0.88945092775949375</v>
      </c>
      <c r="AR493">
        <f t="shared" si="295"/>
        <v>1</v>
      </c>
      <c r="AS493">
        <f t="shared" si="290"/>
        <v>0</v>
      </c>
      <c r="AT493">
        <f t="shared" si="289"/>
        <v>3.8000345094955978</v>
      </c>
      <c r="AU493" t="str">
        <f t="shared" si="288"/>
        <v/>
      </c>
    </row>
    <row r="494" spans="1:47" x14ac:dyDescent="0.2">
      <c r="A494" t="s">
        <v>222</v>
      </c>
      <c r="B494" t="s">
        <v>223</v>
      </c>
      <c r="C494" t="s">
        <v>689</v>
      </c>
      <c r="D494">
        <f t="shared" si="307"/>
        <v>1.6152000000000002</v>
      </c>
      <c r="F494">
        <f t="shared" si="296"/>
        <v>1.6252900000000001</v>
      </c>
      <c r="H494">
        <f t="shared" si="297"/>
        <v>1.63666</v>
      </c>
      <c r="J494" s="73">
        <f t="shared" si="292"/>
        <v>1.6167207768491325</v>
      </c>
      <c r="K494" s="73"/>
      <c r="L494" s="73">
        <f t="shared" si="293"/>
        <v>7.3306746440546799E-3</v>
      </c>
      <c r="M494" s="73"/>
      <c r="N494">
        <f t="shared" si="298"/>
        <v>92.853195877395578</v>
      </c>
      <c r="P494" t="s">
        <v>78</v>
      </c>
      <c r="Q494" s="37">
        <v>91</v>
      </c>
      <c r="R494" t="s">
        <v>230</v>
      </c>
      <c r="S494" t="s">
        <v>226</v>
      </c>
      <c r="T494">
        <f t="shared" si="299"/>
        <v>0.88161415744163019</v>
      </c>
      <c r="U494">
        <f t="shared" si="300"/>
        <v>0.39570036676803155</v>
      </c>
      <c r="V494">
        <f t="shared" si="301"/>
        <v>-0.2572502616871935</v>
      </c>
      <c r="W494" s="73">
        <f t="shared" si="287"/>
        <v>50.48259827198914</v>
      </c>
      <c r="X494" s="73">
        <f t="shared" si="272"/>
        <v>8.0460261252845502</v>
      </c>
      <c r="Y494" t="s">
        <v>225</v>
      </c>
      <c r="Z494" t="s">
        <v>226</v>
      </c>
      <c r="AA494">
        <f t="shared" si="302"/>
        <v>0.88161426388375519</v>
      </c>
      <c r="AB494">
        <f t="shared" si="303"/>
        <v>-0.39570007306381116</v>
      </c>
      <c r="AC494">
        <f t="shared" si="304"/>
        <v>-0.25725034867614677</v>
      </c>
      <c r="AD494" s="73">
        <f t="shared" si="305"/>
        <v>9.9484058394011861</v>
      </c>
      <c r="AE494" s="73">
        <f t="shared" si="306"/>
        <v>49.054743805512466</v>
      </c>
      <c r="AG494" t="s">
        <v>227</v>
      </c>
      <c r="AH494" t="s">
        <v>228</v>
      </c>
      <c r="AI494">
        <f t="shared" si="273"/>
        <v>0</v>
      </c>
      <c r="AJ494">
        <f t="shared" si="274"/>
        <v>0</v>
      </c>
      <c r="AK494">
        <f t="shared" si="275"/>
        <v>0</v>
      </c>
      <c r="AL494">
        <f t="shared" si="276"/>
        <v>0</v>
      </c>
      <c r="AM494">
        <f t="shared" si="294"/>
        <v>0</v>
      </c>
      <c r="AN494">
        <f t="shared" si="277"/>
        <v>0</v>
      </c>
      <c r="AO494">
        <f t="shared" si="291"/>
        <v>1</v>
      </c>
      <c r="AP494">
        <f t="shared" si="278"/>
        <v>0.91059970971906046</v>
      </c>
      <c r="AQ494">
        <f t="shared" si="279"/>
        <v>0.88946215733998679</v>
      </c>
      <c r="AR494">
        <f t="shared" si="295"/>
        <v>1</v>
      </c>
      <c r="AS494">
        <f t="shared" si="290"/>
        <v>0</v>
      </c>
      <c r="AT494">
        <f t="shared" si="289"/>
        <v>3.8000618670590471</v>
      </c>
      <c r="AU494" t="str">
        <f t="shared" si="288"/>
        <v/>
      </c>
    </row>
    <row r="495" spans="1:47" x14ac:dyDescent="0.2">
      <c r="A495" t="s">
        <v>222</v>
      </c>
      <c r="B495" t="s">
        <v>223</v>
      </c>
      <c r="C495" t="s">
        <v>690</v>
      </c>
      <c r="D495">
        <f t="shared" si="307"/>
        <v>1.6160000000000001</v>
      </c>
      <c r="F495">
        <f t="shared" si="296"/>
        <v>1.6261000000000001</v>
      </c>
      <c r="H495">
        <f t="shared" si="297"/>
        <v>1.6374</v>
      </c>
      <c r="J495" s="73">
        <f t="shared" si="292"/>
        <v>1.6175211154799842</v>
      </c>
      <c r="K495" s="73"/>
      <c r="L495" s="73">
        <f t="shared" si="293"/>
        <v>7.3390974213742854E-3</v>
      </c>
      <c r="M495" s="73"/>
      <c r="N495">
        <f t="shared" si="298"/>
        <v>92.649985960606116</v>
      </c>
      <c r="P495" t="s">
        <v>78</v>
      </c>
      <c r="Q495" s="37">
        <v>90</v>
      </c>
      <c r="R495" t="s">
        <v>230</v>
      </c>
      <c r="S495" t="s">
        <v>226</v>
      </c>
      <c r="T495">
        <f t="shared" si="299"/>
        <v>0.88166013511240826</v>
      </c>
      <c r="U495">
        <f t="shared" si="300"/>
        <v>0.39562145266071114</v>
      </c>
      <c r="V495">
        <f t="shared" si="301"/>
        <v>-0.25721405939061487</v>
      </c>
      <c r="W495" s="73">
        <f t="shared" si="287"/>
        <v>50.477208192958543</v>
      </c>
      <c r="X495" s="73">
        <f t="shared" si="272"/>
        <v>8.0445782583111978</v>
      </c>
      <c r="Y495" t="s">
        <v>225</v>
      </c>
      <c r="Z495" t="s">
        <v>226</v>
      </c>
      <c r="AA495">
        <f t="shared" si="302"/>
        <v>0.88166023734689503</v>
      </c>
      <c r="AB495">
        <f t="shared" si="303"/>
        <v>-0.39562116677784326</v>
      </c>
      <c r="AC495">
        <f t="shared" si="304"/>
        <v>-0.25721414867529097</v>
      </c>
      <c r="AD495" s="73">
        <f t="shared" si="305"/>
        <v>9.947398227363486</v>
      </c>
      <c r="AE495" s="73">
        <f t="shared" si="306"/>
        <v>49.049410824211918</v>
      </c>
      <c r="AG495" t="s">
        <v>227</v>
      </c>
      <c r="AH495" t="s">
        <v>228</v>
      </c>
      <c r="AI495">
        <f t="shared" si="273"/>
        <v>0</v>
      </c>
      <c r="AJ495">
        <f t="shared" si="274"/>
        <v>0</v>
      </c>
      <c r="AK495">
        <f t="shared" si="275"/>
        <v>0</v>
      </c>
      <c r="AL495">
        <f t="shared" si="276"/>
        <v>0</v>
      </c>
      <c r="AM495">
        <f t="shared" si="294"/>
        <v>0</v>
      </c>
      <c r="AN495">
        <f t="shared" si="277"/>
        <v>0</v>
      </c>
      <c r="AO495">
        <f t="shared" si="291"/>
        <v>1</v>
      </c>
      <c r="AP495">
        <f t="shared" si="278"/>
        <v>0.91061579712987561</v>
      </c>
      <c r="AQ495">
        <f t="shared" si="279"/>
        <v>0.88947335302929453</v>
      </c>
      <c r="AR495">
        <f t="shared" si="295"/>
        <v>1</v>
      </c>
      <c r="AS495">
        <f t="shared" si="290"/>
        <v>0</v>
      </c>
      <c r="AT495">
        <f t="shared" si="289"/>
        <v>3.8000891501591703</v>
      </c>
      <c r="AU495" t="str">
        <f t="shared" si="288"/>
        <v/>
      </c>
    </row>
    <row r="496" spans="1:47" x14ac:dyDescent="0.2">
      <c r="A496" t="s">
        <v>222</v>
      </c>
      <c r="B496" t="s">
        <v>223</v>
      </c>
      <c r="C496" t="s">
        <v>691</v>
      </c>
      <c r="D496">
        <f t="shared" si="307"/>
        <v>1.6168</v>
      </c>
      <c r="F496">
        <f t="shared" si="296"/>
        <v>1.6269100000000001</v>
      </c>
      <c r="H496">
        <f t="shared" si="297"/>
        <v>1.6381399999999999</v>
      </c>
      <c r="J496" s="73">
        <f t="shared" si="292"/>
        <v>1.6183214539752215</v>
      </c>
      <c r="K496" s="73"/>
      <c r="L496" s="73">
        <f t="shared" si="293"/>
        <v>7.3475203285624513E-3</v>
      </c>
      <c r="M496" s="73"/>
      <c r="N496">
        <f t="shared" si="298"/>
        <v>92.44567064425074</v>
      </c>
      <c r="P496" t="s">
        <v>78</v>
      </c>
      <c r="Q496" s="37">
        <v>89</v>
      </c>
      <c r="R496" t="s">
        <v>230</v>
      </c>
      <c r="S496" t="s">
        <v>226</v>
      </c>
      <c r="T496">
        <f t="shared" si="299"/>
        <v>0.88170610430894047</v>
      </c>
      <c r="U496">
        <f t="shared" si="300"/>
        <v>0.39554253467385642</v>
      </c>
      <c r="V496">
        <f t="shared" si="301"/>
        <v>-0.25717785458342374</v>
      </c>
      <c r="W496" s="73">
        <f t="shared" si="287"/>
        <v>50.471818147672487</v>
      </c>
      <c r="X496" s="73">
        <f t="shared" si="272"/>
        <v>8.0431340448397233</v>
      </c>
      <c r="Y496" t="s">
        <v>225</v>
      </c>
      <c r="Z496" t="s">
        <v>226</v>
      </c>
      <c r="AA496">
        <f t="shared" si="302"/>
        <v>0.88170620233718244</v>
      </c>
      <c r="AB496">
        <f t="shared" si="303"/>
        <v>-0.39554225661336356</v>
      </c>
      <c r="AC496">
        <f t="shared" si="304"/>
        <v>-0.25717794616442419</v>
      </c>
      <c r="AD496" s="73">
        <f t="shared" si="305"/>
        <v>9.9463936664862036</v>
      </c>
      <c r="AE496" s="73">
        <f t="shared" si="306"/>
        <v>49.044077887871147</v>
      </c>
      <c r="AG496" t="s">
        <v>227</v>
      </c>
      <c r="AH496" t="s">
        <v>228</v>
      </c>
      <c r="AI496">
        <f t="shared" si="273"/>
        <v>0</v>
      </c>
      <c r="AJ496">
        <f t="shared" si="274"/>
        <v>0</v>
      </c>
      <c r="AK496">
        <f t="shared" si="275"/>
        <v>0</v>
      </c>
      <c r="AL496">
        <f t="shared" si="276"/>
        <v>0</v>
      </c>
      <c r="AM496">
        <f t="shared" si="294"/>
        <v>0</v>
      </c>
      <c r="AN496">
        <f t="shared" si="277"/>
        <v>0</v>
      </c>
      <c r="AO496">
        <f t="shared" si="291"/>
        <v>1</v>
      </c>
      <c r="AP496">
        <f t="shared" si="278"/>
        <v>0.91063184394622532</v>
      </c>
      <c r="AQ496">
        <f t="shared" si="279"/>
        <v>0.88948451481682</v>
      </c>
      <c r="AR496">
        <f t="shared" si="295"/>
        <v>1</v>
      </c>
      <c r="AS496">
        <f t="shared" si="290"/>
        <v>0</v>
      </c>
      <c r="AT496">
        <f t="shared" si="289"/>
        <v>3.8001163587630451</v>
      </c>
      <c r="AU496" t="str">
        <f t="shared" si="288"/>
        <v/>
      </c>
    </row>
    <row r="497" spans="1:47" x14ac:dyDescent="0.2">
      <c r="A497" t="s">
        <v>222</v>
      </c>
      <c r="B497" t="s">
        <v>223</v>
      </c>
      <c r="C497" t="s">
        <v>692</v>
      </c>
      <c r="D497">
        <f t="shared" si="307"/>
        <v>1.6176000000000001</v>
      </c>
      <c r="F497">
        <f t="shared" si="296"/>
        <v>1.6277200000000001</v>
      </c>
      <c r="H497">
        <f t="shared" si="297"/>
        <v>1.6388799999999999</v>
      </c>
      <c r="J497" s="73">
        <f t="shared" si="292"/>
        <v>1.6191217923350245</v>
      </c>
      <c r="K497" s="73"/>
      <c r="L497" s="73">
        <f t="shared" si="293"/>
        <v>7.355943365447537E-3</v>
      </c>
      <c r="M497" s="73"/>
      <c r="N497">
        <f t="shared" si="298"/>
        <v>92.240238220302615</v>
      </c>
      <c r="P497" t="s">
        <v>78</v>
      </c>
      <c r="Q497" s="37">
        <v>88</v>
      </c>
      <c r="R497" t="s">
        <v>230</v>
      </c>
      <c r="S497" t="s">
        <v>226</v>
      </c>
      <c r="T497">
        <f t="shared" si="299"/>
        <v>0.8817520650298768</v>
      </c>
      <c r="U497">
        <f t="shared" si="300"/>
        <v>0.39546361280974379</v>
      </c>
      <c r="V497">
        <f t="shared" si="301"/>
        <v>-0.25714164726666294</v>
      </c>
      <c r="W497" s="73">
        <f t="shared" si="287"/>
        <v>50.466428136248268</v>
      </c>
      <c r="X497" s="73">
        <f t="shared" si="272"/>
        <v>8.0416934868754151</v>
      </c>
      <c r="Y497" t="s">
        <v>225</v>
      </c>
      <c r="Z497" t="s">
        <v>226</v>
      </c>
      <c r="AA497">
        <f t="shared" si="302"/>
        <v>0.88175215885326741</v>
      </c>
      <c r="AB497">
        <f t="shared" si="303"/>
        <v>-0.39546334257264798</v>
      </c>
      <c r="AC497">
        <f t="shared" si="304"/>
        <v>-0.25714174114458871</v>
      </c>
      <c r="AD497" s="73">
        <f t="shared" si="305"/>
        <v>9.945392157720617</v>
      </c>
      <c r="AE497" s="73">
        <f t="shared" si="306"/>
        <v>49.038744996610312</v>
      </c>
      <c r="AG497" t="s">
        <v>227</v>
      </c>
      <c r="AH497" t="s">
        <v>228</v>
      </c>
      <c r="AI497">
        <f t="shared" si="273"/>
        <v>0</v>
      </c>
      <c r="AJ497">
        <f t="shared" si="274"/>
        <v>0</v>
      </c>
      <c r="AK497">
        <f t="shared" si="275"/>
        <v>0</v>
      </c>
      <c r="AL497">
        <f t="shared" si="276"/>
        <v>0</v>
      </c>
      <c r="AM497">
        <f t="shared" si="294"/>
        <v>0</v>
      </c>
      <c r="AN497">
        <f t="shared" si="277"/>
        <v>0</v>
      </c>
      <c r="AO497">
        <f t="shared" si="291"/>
        <v>1</v>
      </c>
      <c r="AP497">
        <f t="shared" si="278"/>
        <v>0.91064785014582872</v>
      </c>
      <c r="AQ497">
        <f t="shared" si="279"/>
        <v>0.8894956426919931</v>
      </c>
      <c r="AR497">
        <f t="shared" si="295"/>
        <v>1</v>
      </c>
      <c r="AS497">
        <f t="shared" si="290"/>
        <v>0</v>
      </c>
      <c r="AT497">
        <f t="shared" si="289"/>
        <v>3.8001434928378219</v>
      </c>
      <c r="AU497" t="str">
        <f t="shared" si="288"/>
        <v/>
      </c>
    </row>
    <row r="498" spans="1:47" x14ac:dyDescent="0.2">
      <c r="A498" t="s">
        <v>222</v>
      </c>
      <c r="B498" t="s">
        <v>223</v>
      </c>
      <c r="C498" t="s">
        <v>693</v>
      </c>
      <c r="D498">
        <f t="shared" si="307"/>
        <v>1.6184000000000001</v>
      </c>
      <c r="F498">
        <f t="shared" si="296"/>
        <v>1.62853</v>
      </c>
      <c r="H498">
        <f t="shared" si="297"/>
        <v>1.6396199999999999</v>
      </c>
      <c r="J498" s="73">
        <f t="shared" si="292"/>
        <v>1.6199221305595712</v>
      </c>
      <c r="K498" s="73"/>
      <c r="L498" s="73">
        <f t="shared" si="293"/>
        <v>7.3643665318596785E-3</v>
      </c>
      <c r="M498" s="73"/>
      <c r="N498">
        <f t="shared" si="298"/>
        <v>92.033676795630001</v>
      </c>
      <c r="P498" t="s">
        <v>78</v>
      </c>
      <c r="Q498" s="37">
        <v>87</v>
      </c>
      <c r="R498" t="s">
        <v>230</v>
      </c>
      <c r="S498" t="s">
        <v>226</v>
      </c>
      <c r="T498">
        <f t="shared" si="299"/>
        <v>0.88179801727386709</v>
      </c>
      <c r="U498">
        <f t="shared" si="300"/>
        <v>0.39538468707065</v>
      </c>
      <c r="V498">
        <f t="shared" si="301"/>
        <v>-0.25710543744137526</v>
      </c>
      <c r="W498" s="73">
        <f t="shared" si="287"/>
        <v>50.461038158803163</v>
      </c>
      <c r="X498" s="73">
        <f t="shared" si="272"/>
        <v>8.0402565864197335</v>
      </c>
      <c r="Y498" t="s">
        <v>225</v>
      </c>
      <c r="Z498" t="s">
        <v>226</v>
      </c>
      <c r="AA498">
        <f t="shared" si="302"/>
        <v>0.88179810689380056</v>
      </c>
      <c r="AB498">
        <f t="shared" si="303"/>
        <v>-0.39538442465797247</v>
      </c>
      <c r="AC498">
        <f t="shared" si="304"/>
        <v>-0.25710553361682736</v>
      </c>
      <c r="AD498" s="73">
        <f t="shared" si="305"/>
        <v>9.9443937020153204</v>
      </c>
      <c r="AE498" s="73">
        <f t="shared" si="306"/>
        <v>49.033412150549616</v>
      </c>
      <c r="AG498" t="s">
        <v>227</v>
      </c>
      <c r="AH498" t="s">
        <v>228</v>
      </c>
      <c r="AI498">
        <f t="shared" si="273"/>
        <v>0</v>
      </c>
      <c r="AJ498">
        <f t="shared" si="274"/>
        <v>0</v>
      </c>
      <c r="AK498">
        <f t="shared" si="275"/>
        <v>0</v>
      </c>
      <c r="AL498">
        <f t="shared" si="276"/>
        <v>0</v>
      </c>
      <c r="AM498">
        <f t="shared" si="294"/>
        <v>0</v>
      </c>
      <c r="AN498">
        <f t="shared" si="277"/>
        <v>0</v>
      </c>
      <c r="AO498">
        <f t="shared" si="291"/>
        <v>1</v>
      </c>
      <c r="AP498">
        <f t="shared" si="278"/>
        <v>0.9106638157064475</v>
      </c>
      <c r="AQ498">
        <f t="shared" si="279"/>
        <v>0.88950673664427427</v>
      </c>
      <c r="AR498">
        <f t="shared" si="295"/>
        <v>1</v>
      </c>
      <c r="AS498">
        <f t="shared" si="290"/>
        <v>0</v>
      </c>
      <c r="AT498">
        <f t="shared" si="289"/>
        <v>3.8001705523507217</v>
      </c>
      <c r="AU498" t="str">
        <f t="shared" si="288"/>
        <v/>
      </c>
    </row>
    <row r="499" spans="1:47" x14ac:dyDescent="0.2">
      <c r="A499" t="s">
        <v>222</v>
      </c>
      <c r="B499" t="s">
        <v>223</v>
      </c>
      <c r="C499" t="s">
        <v>694</v>
      </c>
      <c r="D499">
        <f t="shared" si="307"/>
        <v>1.6192</v>
      </c>
      <c r="F499">
        <f t="shared" si="296"/>
        <v>1.62934</v>
      </c>
      <c r="H499">
        <f t="shared" si="297"/>
        <v>1.6403599999999998</v>
      </c>
      <c r="J499" s="73">
        <f t="shared" si="292"/>
        <v>1.62072246864904</v>
      </c>
      <c r="K499" s="73"/>
      <c r="L499" s="73">
        <f t="shared" si="293"/>
        <v>7.3727898276283454E-3</v>
      </c>
      <c r="M499" s="73"/>
      <c r="N499">
        <f t="shared" si="298"/>
        <v>91.825974287981978</v>
      </c>
      <c r="P499" t="s">
        <v>78</v>
      </c>
      <c r="Q499" s="37">
        <v>86</v>
      </c>
      <c r="R499" t="s">
        <v>230</v>
      </c>
      <c r="S499" t="s">
        <v>226</v>
      </c>
      <c r="T499">
        <f t="shared" si="299"/>
        <v>0.88184396103956242</v>
      </c>
      <c r="U499">
        <f t="shared" si="300"/>
        <v>0.39530575745885199</v>
      </c>
      <c r="V499">
        <f t="shared" si="301"/>
        <v>-0.2570692251086038</v>
      </c>
      <c r="W499" s="73">
        <f t="shared" si="287"/>
        <v>50.455648215454445</v>
      </c>
      <c r="X499" s="73">
        <f t="shared" si="272"/>
        <v>8.0388233454703215</v>
      </c>
      <c r="Y499" t="s">
        <v>225</v>
      </c>
      <c r="Z499" t="s">
        <v>226</v>
      </c>
      <c r="AA499">
        <f t="shared" si="302"/>
        <v>0.88184404645743342</v>
      </c>
      <c r="AB499">
        <f t="shared" si="303"/>
        <v>-0.39530550287161348</v>
      </c>
      <c r="AC499">
        <f t="shared" si="304"/>
        <v>-0.25706932358218276</v>
      </c>
      <c r="AD499" s="73">
        <f t="shared" si="305"/>
        <v>9.9433983003160957</v>
      </c>
      <c r="AE499" s="73">
        <f t="shared" si="306"/>
        <v>49.028079349809282</v>
      </c>
      <c r="AG499" t="s">
        <v>227</v>
      </c>
      <c r="AH499" t="s">
        <v>228</v>
      </c>
      <c r="AI499">
        <f t="shared" si="273"/>
        <v>0</v>
      </c>
      <c r="AJ499">
        <f t="shared" si="274"/>
        <v>0</v>
      </c>
      <c r="AK499">
        <f t="shared" si="275"/>
        <v>0</v>
      </c>
      <c r="AL499">
        <f t="shared" si="276"/>
        <v>0</v>
      </c>
      <c r="AM499">
        <f t="shared" si="294"/>
        <v>0</v>
      </c>
      <c r="AN499">
        <f t="shared" si="277"/>
        <v>0</v>
      </c>
      <c r="AO499">
        <f t="shared" si="291"/>
        <v>1</v>
      </c>
      <c r="AP499">
        <f t="shared" si="278"/>
        <v>0.9106797406058853</v>
      </c>
      <c r="AQ499">
        <f t="shared" si="279"/>
        <v>0.88951779666315456</v>
      </c>
      <c r="AR499">
        <f t="shared" si="295"/>
        <v>1</v>
      </c>
      <c r="AS499">
        <f t="shared" si="290"/>
        <v>0</v>
      </c>
      <c r="AT499">
        <f t="shared" si="289"/>
        <v>3.8001975372690397</v>
      </c>
      <c r="AU499" t="str">
        <f t="shared" si="288"/>
        <v/>
      </c>
    </row>
    <row r="500" spans="1:47" x14ac:dyDescent="0.2">
      <c r="A500" t="s">
        <v>222</v>
      </c>
      <c r="B500" t="s">
        <v>223</v>
      </c>
      <c r="C500" t="s">
        <v>695</v>
      </c>
      <c r="D500">
        <f t="shared" si="307"/>
        <v>1.62</v>
      </c>
      <c r="F500">
        <f t="shared" si="296"/>
        <v>1.63015</v>
      </c>
      <c r="H500">
        <f t="shared" si="297"/>
        <v>1.6411</v>
      </c>
      <c r="J500" s="73">
        <f t="shared" si="292"/>
        <v>1.6215228066036098</v>
      </c>
      <c r="K500" s="73"/>
      <c r="L500" s="73">
        <f t="shared" si="293"/>
        <v>7.3812132525836738E-3</v>
      </c>
      <c r="M500" s="73"/>
      <c r="N500">
        <f t="shared" si="298"/>
        <v>91.617118421868142</v>
      </c>
      <c r="P500" t="s">
        <v>78</v>
      </c>
      <c r="Q500" s="37">
        <v>85</v>
      </c>
      <c r="R500" t="s">
        <v>230</v>
      </c>
      <c r="S500" t="s">
        <v>226</v>
      </c>
      <c r="T500">
        <f t="shared" si="299"/>
        <v>0.88188989632561432</v>
      </c>
      <c r="U500">
        <f t="shared" si="300"/>
        <v>0.39522682397662717</v>
      </c>
      <c r="V500">
        <f t="shared" si="301"/>
        <v>-0.25703301026939179</v>
      </c>
      <c r="W500" s="73">
        <f t="shared" si="287"/>
        <v>50.450258306319455</v>
      </c>
      <c r="X500" s="73">
        <f t="shared" si="272"/>
        <v>8.0373937660209531</v>
      </c>
      <c r="Y500" t="s">
        <v>225</v>
      </c>
      <c r="Z500" t="s">
        <v>226</v>
      </c>
      <c r="AA500">
        <f t="shared" si="302"/>
        <v>0.88188997754281784</v>
      </c>
      <c r="AB500">
        <f t="shared" si="303"/>
        <v>-0.39522657721584764</v>
      </c>
      <c r="AC500">
        <f t="shared" si="304"/>
        <v>-0.25703311104169801</v>
      </c>
      <c r="AD500" s="73">
        <f t="shared" si="305"/>
        <v>9.9424059535663218</v>
      </c>
      <c r="AE500" s="73">
        <f t="shared" si="306"/>
        <v>49.022746594509464</v>
      </c>
      <c r="AG500" t="s">
        <v>227</v>
      </c>
      <c r="AH500" t="s">
        <v>228</v>
      </c>
      <c r="AI500">
        <f t="shared" si="273"/>
        <v>0</v>
      </c>
      <c r="AJ500">
        <f t="shared" si="274"/>
        <v>0</v>
      </c>
      <c r="AK500">
        <f t="shared" si="275"/>
        <v>0</v>
      </c>
      <c r="AL500">
        <f t="shared" si="276"/>
        <v>0</v>
      </c>
      <c r="AM500">
        <f t="shared" si="294"/>
        <v>0</v>
      </c>
      <c r="AN500">
        <f t="shared" si="277"/>
        <v>0</v>
      </c>
      <c r="AO500">
        <f t="shared" si="291"/>
        <v>1</v>
      </c>
      <c r="AP500">
        <f t="shared" si="278"/>
        <v>0.9106956248219894</v>
      </c>
      <c r="AQ500">
        <f t="shared" si="279"/>
        <v>0.88952882273815193</v>
      </c>
      <c r="AR500">
        <f t="shared" si="295"/>
        <v>1</v>
      </c>
      <c r="AS500">
        <f t="shared" si="290"/>
        <v>0</v>
      </c>
      <c r="AT500">
        <f t="shared" si="289"/>
        <v>3.800224447560141</v>
      </c>
      <c r="AU500" t="str">
        <f t="shared" si="288"/>
        <v/>
      </c>
    </row>
    <row r="501" spans="1:47" x14ac:dyDescent="0.2">
      <c r="A501" t="s">
        <v>222</v>
      </c>
      <c r="B501" t="s">
        <v>223</v>
      </c>
      <c r="C501" t="s">
        <v>696</v>
      </c>
      <c r="D501">
        <f t="shared" si="307"/>
        <v>1.6208</v>
      </c>
      <c r="F501">
        <f t="shared" si="296"/>
        <v>1.6309600000000002</v>
      </c>
      <c r="H501">
        <f t="shared" si="297"/>
        <v>1.64184</v>
      </c>
      <c r="J501" s="73">
        <f t="shared" si="292"/>
        <v>1.6223231444234578</v>
      </c>
      <c r="K501" s="73"/>
      <c r="L501" s="73">
        <f t="shared" si="293"/>
        <v>7.3896368065566875E-3</v>
      </c>
      <c r="M501" s="73"/>
      <c r="N501">
        <f t="shared" si="298"/>
        <v>91.407096724306498</v>
      </c>
      <c r="P501" t="s">
        <v>78</v>
      </c>
      <c r="Q501" s="37">
        <v>84</v>
      </c>
      <c r="R501" t="s">
        <v>230</v>
      </c>
      <c r="S501" t="s">
        <v>226</v>
      </c>
      <c r="T501">
        <f t="shared" si="299"/>
        <v>0.88193582313067553</v>
      </c>
      <c r="U501">
        <f t="shared" si="300"/>
        <v>0.39514788662625316</v>
      </c>
      <c r="V501">
        <f t="shared" si="301"/>
        <v>-0.25699679292478278</v>
      </c>
      <c r="W501" s="73">
        <f t="shared" si="287"/>
        <v>50.444868431515459</v>
      </c>
      <c r="X501" s="73">
        <f t="shared" si="272"/>
        <v>8.0359678500614073</v>
      </c>
      <c r="Y501" t="s">
        <v>225</v>
      </c>
      <c r="Z501" t="s">
        <v>226</v>
      </c>
      <c r="AA501">
        <f t="shared" si="302"/>
        <v>0.8819359001486069</v>
      </c>
      <c r="AB501">
        <f t="shared" si="303"/>
        <v>-0.39514764769295235</v>
      </c>
      <c r="AC501">
        <f t="shared" si="304"/>
        <v>-0.25699689599641651</v>
      </c>
      <c r="AD501" s="73">
        <f t="shared" si="305"/>
        <v>9.9414166627063469</v>
      </c>
      <c r="AE501" s="73">
        <f t="shared" si="306"/>
        <v>49.017413884770406</v>
      </c>
      <c r="AG501" t="s">
        <v>227</v>
      </c>
      <c r="AH501" t="s">
        <v>228</v>
      </c>
      <c r="AI501">
        <f t="shared" si="273"/>
        <v>0</v>
      </c>
      <c r="AJ501">
        <f t="shared" si="274"/>
        <v>0</v>
      </c>
      <c r="AK501">
        <f t="shared" si="275"/>
        <v>0</v>
      </c>
      <c r="AL501">
        <f t="shared" si="276"/>
        <v>0</v>
      </c>
      <c r="AM501">
        <f t="shared" si="294"/>
        <v>0</v>
      </c>
      <c r="AN501">
        <f t="shared" si="277"/>
        <v>0</v>
      </c>
      <c r="AO501">
        <f t="shared" si="291"/>
        <v>1</v>
      </c>
      <c r="AP501">
        <f t="shared" si="278"/>
        <v>0.91071146833265104</v>
      </c>
      <c r="AQ501">
        <f t="shared" si="279"/>
        <v>0.88953981485881839</v>
      </c>
      <c r="AR501">
        <f t="shared" si="295"/>
        <v>1</v>
      </c>
      <c r="AS501">
        <f t="shared" si="290"/>
        <v>0</v>
      </c>
      <c r="AT501">
        <f t="shared" si="289"/>
        <v>3.8002512831914692</v>
      </c>
      <c r="AU501" t="str">
        <f t="shared" si="288"/>
        <v/>
      </c>
    </row>
    <row r="502" spans="1:47" x14ac:dyDescent="0.2">
      <c r="A502" t="s">
        <v>222</v>
      </c>
      <c r="B502" t="s">
        <v>223</v>
      </c>
      <c r="C502" t="s">
        <v>697</v>
      </c>
      <c r="D502">
        <f t="shared" si="307"/>
        <v>1.6216000000000002</v>
      </c>
      <c r="F502">
        <f t="shared" si="296"/>
        <v>1.6317700000000002</v>
      </c>
      <c r="H502">
        <f t="shared" si="297"/>
        <v>1.6425799999999999</v>
      </c>
      <c r="J502" s="73">
        <f t="shared" si="292"/>
        <v>1.6231234821087619</v>
      </c>
      <c r="K502" s="73"/>
      <c r="L502" s="73">
        <f t="shared" si="293"/>
        <v>7.3980604893775226E-3</v>
      </c>
      <c r="M502" s="73"/>
      <c r="N502">
        <f t="shared" si="298"/>
        <v>91.195896520478627</v>
      </c>
      <c r="P502" t="s">
        <v>78</v>
      </c>
      <c r="Q502" s="37">
        <v>83</v>
      </c>
      <c r="R502" t="s">
        <v>230</v>
      </c>
      <c r="S502" t="s">
        <v>226</v>
      </c>
      <c r="T502">
        <f t="shared" si="299"/>
        <v>0.88198174145339869</v>
      </c>
      <c r="U502">
        <f t="shared" si="300"/>
        <v>0.39506894541000809</v>
      </c>
      <c r="V502">
        <f t="shared" si="301"/>
        <v>-0.25696057307582054</v>
      </c>
      <c r="W502" s="73">
        <f t="shared" si="287"/>
        <v>50.439478591159755</v>
      </c>
      <c r="X502" s="73">
        <f t="shared" si="272"/>
        <v>8.0345455995777151</v>
      </c>
      <c r="Y502" t="s">
        <v>225</v>
      </c>
      <c r="Z502" t="s">
        <v>226</v>
      </c>
      <c r="AA502">
        <f t="shared" si="302"/>
        <v>0.88198181427345412</v>
      </c>
      <c r="AB502">
        <f t="shared" si="303"/>
        <v>-0.39506871430520479</v>
      </c>
      <c r="AC502">
        <f t="shared" si="304"/>
        <v>-0.25696067844738163</v>
      </c>
      <c r="AD502" s="73">
        <f t="shared" si="305"/>
        <v>9.9404304286740786</v>
      </c>
      <c r="AE502" s="73">
        <f t="shared" si="306"/>
        <v>49.012081220712311</v>
      </c>
      <c r="AG502" t="s">
        <v>227</v>
      </c>
      <c r="AH502" t="s">
        <v>228</v>
      </c>
      <c r="AI502">
        <f t="shared" si="273"/>
        <v>0</v>
      </c>
      <c r="AJ502">
        <f t="shared" si="274"/>
        <v>0</v>
      </c>
      <c r="AK502">
        <f t="shared" si="275"/>
        <v>0</v>
      </c>
      <c r="AL502">
        <f t="shared" si="276"/>
        <v>0</v>
      </c>
      <c r="AM502">
        <f t="shared" si="294"/>
        <v>0</v>
      </c>
      <c r="AN502">
        <f t="shared" si="277"/>
        <v>0</v>
      </c>
      <c r="AO502">
        <f t="shared" si="291"/>
        <v>1</v>
      </c>
      <c r="AP502">
        <f t="shared" si="278"/>
        <v>0.91072727111580321</v>
      </c>
      <c r="AQ502">
        <f t="shared" si="279"/>
        <v>0.88955077301473251</v>
      </c>
      <c r="AR502">
        <f t="shared" si="295"/>
        <v>1</v>
      </c>
      <c r="AS502">
        <f t="shared" si="290"/>
        <v>0</v>
      </c>
      <c r="AT502">
        <f t="shared" si="289"/>
        <v>3.8002780441305357</v>
      </c>
      <c r="AU502" t="str">
        <f t="shared" si="288"/>
        <v/>
      </c>
    </row>
    <row r="503" spans="1:47" x14ac:dyDescent="0.2">
      <c r="A503" t="s">
        <v>222</v>
      </c>
      <c r="B503" t="s">
        <v>223</v>
      </c>
      <c r="C503" t="s">
        <v>698</v>
      </c>
      <c r="D503">
        <f t="shared" si="307"/>
        <v>1.6224000000000001</v>
      </c>
      <c r="F503">
        <f t="shared" si="296"/>
        <v>1.6325800000000001</v>
      </c>
      <c r="H503">
        <f t="shared" si="297"/>
        <v>1.6433199999999999</v>
      </c>
      <c r="J503" s="73">
        <f t="shared" si="292"/>
        <v>1.623923819659699</v>
      </c>
      <c r="K503" s="73"/>
      <c r="L503" s="73">
        <f t="shared" si="293"/>
        <v>7.4064843008776471E-3</v>
      </c>
      <c r="M503" s="73"/>
      <c r="N503">
        <f t="shared" si="298"/>
        <v>90.98350492923025</v>
      </c>
      <c r="P503" t="s">
        <v>78</v>
      </c>
      <c r="Q503" s="37">
        <v>82</v>
      </c>
      <c r="R503" t="s">
        <v>230</v>
      </c>
      <c r="S503" t="s">
        <v>226</v>
      </c>
      <c r="T503">
        <f t="shared" si="299"/>
        <v>0.8820276512924381</v>
      </c>
      <c r="U503">
        <f t="shared" si="300"/>
        <v>0.39499000033017029</v>
      </c>
      <c r="V503">
        <f t="shared" si="301"/>
        <v>-0.25692435072354891</v>
      </c>
      <c r="W503" s="73">
        <f t="shared" si="287"/>
        <v>50.434088785369632</v>
      </c>
      <c r="X503" s="73">
        <f t="shared" si="272"/>
        <v>8.0331270165519193</v>
      </c>
      <c r="Y503" t="s">
        <v>225</v>
      </c>
      <c r="Z503" t="s">
        <v>226</v>
      </c>
      <c r="AA503">
        <f t="shared" si="302"/>
        <v>0.88202771991601403</v>
      </c>
      <c r="AB503">
        <f t="shared" si="303"/>
        <v>-0.39498977705488292</v>
      </c>
      <c r="AC503">
        <f t="shared" si="304"/>
        <v>-0.25692445839563716</v>
      </c>
      <c r="AD503" s="73">
        <f t="shared" si="305"/>
        <v>9.9394472524045892</v>
      </c>
      <c r="AE503" s="73">
        <f t="shared" si="306"/>
        <v>49.00674860245536</v>
      </c>
      <c r="AG503" t="s">
        <v>227</v>
      </c>
      <c r="AH503" t="s">
        <v>228</v>
      </c>
      <c r="AI503">
        <f t="shared" si="273"/>
        <v>0</v>
      </c>
      <c r="AJ503">
        <f t="shared" si="274"/>
        <v>0</v>
      </c>
      <c r="AK503">
        <f t="shared" si="275"/>
        <v>0</v>
      </c>
      <c r="AL503">
        <f t="shared" si="276"/>
        <v>0</v>
      </c>
      <c r="AM503">
        <f t="shared" si="294"/>
        <v>0</v>
      </c>
      <c r="AN503">
        <f t="shared" si="277"/>
        <v>0</v>
      </c>
      <c r="AO503">
        <f t="shared" si="291"/>
        <v>1</v>
      </c>
      <c r="AP503">
        <f t="shared" si="278"/>
        <v>0.91074303314942318</v>
      </c>
      <c r="AQ503">
        <f t="shared" si="279"/>
        <v>0.8895616971955046</v>
      </c>
      <c r="AR503">
        <f t="shared" si="295"/>
        <v>1</v>
      </c>
      <c r="AS503">
        <f t="shared" si="290"/>
        <v>0</v>
      </c>
      <c r="AT503">
        <f t="shared" si="289"/>
        <v>3.8003047303449278</v>
      </c>
      <c r="AU503" t="str">
        <f t="shared" si="288"/>
        <v/>
      </c>
    </row>
    <row r="504" spans="1:47" x14ac:dyDescent="0.2">
      <c r="A504" t="s">
        <v>222</v>
      </c>
      <c r="B504" t="s">
        <v>223</v>
      </c>
      <c r="C504" t="s">
        <v>699</v>
      </c>
      <c r="D504">
        <f t="shared" si="307"/>
        <v>1.6232</v>
      </c>
      <c r="F504">
        <f t="shared" si="296"/>
        <v>1.6333900000000001</v>
      </c>
      <c r="H504">
        <f t="shared" si="297"/>
        <v>1.6440599999999999</v>
      </c>
      <c r="J504" s="73">
        <f t="shared" si="292"/>
        <v>1.6247241570764464</v>
      </c>
      <c r="K504" s="73"/>
      <c r="L504" s="73">
        <f t="shared" si="293"/>
        <v>7.4149082408883071E-3</v>
      </c>
      <c r="M504" s="73"/>
      <c r="N504">
        <f t="shared" si="298"/>
        <v>90.769908858461122</v>
      </c>
      <c r="P504" t="s">
        <v>78</v>
      </c>
      <c r="Q504" s="37">
        <v>81</v>
      </c>
      <c r="R504" t="s">
        <v>230</v>
      </c>
      <c r="S504" t="s">
        <v>226</v>
      </c>
      <c r="T504">
        <f t="shared" si="299"/>
        <v>0.88207355264644816</v>
      </c>
      <c r="U504">
        <f t="shared" si="300"/>
        <v>0.39491105138901855</v>
      </c>
      <c r="V504">
        <f t="shared" si="301"/>
        <v>-0.25688812586901222</v>
      </c>
      <c r="W504" s="73">
        <f t="shared" si="287"/>
        <v>50.428699014262406</v>
      </c>
      <c r="X504" s="73">
        <f t="shared" ref="X504:X567" si="308">IFERROR(IF((DEGREES(ACOS((T504*$BL$2+U504*$BM$2+V504*$BN$2)/((SQRT(T504^2+U504^2+V504^2))*(SQRT($BL$2^2+$BM$2^2+$BN$2^2))))))&gt;90,ABS(180-(DEGREES(ACOS((T504*$BL$2+U504*$BM$2+V504*$BN$2)/((SQRT(T504^2+U504^2+V504^2))*(SQRT($BL$2^2+$BM$2^2+$BN$2^2))))))),(DEGREES(ACOS((T504*$BL$2+U504*$BM$2+V504*$BN$2)/((SQRT(T504^2+U504^2+V504^2))*(SQRT($BL$2^2+$BM$2^2+$BN$2^2))))))),90)</f>
        <v>8.0317121029619827</v>
      </c>
      <c r="Y504" t="s">
        <v>225</v>
      </c>
      <c r="Z504" t="s">
        <v>226</v>
      </c>
      <c r="AA504">
        <f t="shared" si="302"/>
        <v>0.88207361707494147</v>
      </c>
      <c r="AB504">
        <f t="shared" si="303"/>
        <v>-0.39491083594426457</v>
      </c>
      <c r="AC504">
        <f t="shared" si="304"/>
        <v>-0.25688823584222692</v>
      </c>
      <c r="AD504" s="73">
        <f t="shared" si="305"/>
        <v>9.9384671348304305</v>
      </c>
      <c r="AE504" s="73">
        <f t="shared" si="306"/>
        <v>49.001416030119799</v>
      </c>
      <c r="AG504" t="s">
        <v>227</v>
      </c>
      <c r="AH504" t="s">
        <v>228</v>
      </c>
      <c r="AI504">
        <f t="shared" ref="AI504:AI567" si="309">IF($BA$2=0,0,IF(1-((ABS(D504-$BA$2))/D504)&gt;(1-(0.01*$BO$4)),1-((ABS(D504-$BA$2))/D504),0))</f>
        <v>0</v>
      </c>
      <c r="AJ504">
        <f t="shared" ref="AJ504:AJ567" si="310">IF($BB$2=0,0,IF(1-((ABS(F504-$BB$2))/F504)&gt;(1-(0.01*$BO$4)),1-((ABS(F504-$BB$2))/F504),0))</f>
        <v>0</v>
      </c>
      <c r="AK504">
        <f t="shared" ref="AK504:AK567" si="311">IF($BC$2=0,0,IF(1-((ABS(H504-$BC$2))/H504)&gt;(1-(0.01*$BO$4)),1-((ABS(H504-$BC$2))/H504),0))</f>
        <v>0</v>
      </c>
      <c r="AL504">
        <f t="shared" ref="AL504:AL567" si="312">IF($BD$2=0,0,IF(1-((ABS(J504-$BD$2))/J504)&gt;(1-(0.01*$BO$4)),1-((ABS(J504-$BD$2))/J504),0))</f>
        <v>0</v>
      </c>
      <c r="AM504">
        <f t="shared" si="294"/>
        <v>0</v>
      </c>
      <c r="AN504">
        <f t="shared" ref="AN504:AN567" si="313">IF((IF(AO504=1,1-ABS(($BF$2-N504)/90),ABS((90-$BF$2-N504)/90)))&gt;(1-(0.01*$BO$2)),(IF(AO504=1,1-ABS(($BF$2-N504)/90),ABS((90-$BF$2-N504)/90))),0)</f>
        <v>0</v>
      </c>
      <c r="AO504">
        <f t="shared" si="291"/>
        <v>1</v>
      </c>
      <c r="AP504">
        <f t="shared" ref="AP504:AP567" si="314">IF((IF(OR(W504&lt;$BO$2,X504&lt;$BO$2),(90-(IF(X504&lt;W504,X504,W504)))/90,0))&gt;(1-(0.01*$BO$2)),(IF(OR(W504&lt;$BO$2,X504&lt;$BO$2),(90-(IF(X504&lt;W504,X504,W504)))/90,0)),0)</f>
        <v>0.91075875441153342</v>
      </c>
      <c r="AQ504">
        <f t="shared" ref="AQ504:AQ567" si="315">IF((IF(OR(AD504&lt;$BO$2,AE504&lt;$BO$2),(90-(IF(AE504&lt;AD504,AE504,AD504)))/90,0))&gt;(1-(0.01*$BO$2)),(IF(OR(AD504&lt;$BO$2,AE504&lt;$BO$2),(90-(IF(AE504&lt;AD504,AE504,AD504)))/90,0)),0)</f>
        <v>0.88957258739077294</v>
      </c>
      <c r="AR504">
        <f t="shared" si="295"/>
        <v>1</v>
      </c>
      <c r="AS504">
        <f t="shared" si="290"/>
        <v>0</v>
      </c>
      <c r="AT504">
        <f t="shared" si="289"/>
        <v>3.8003313418023064</v>
      </c>
      <c r="AU504" t="str">
        <f t="shared" si="288"/>
        <v/>
      </c>
    </row>
    <row r="505" spans="1:47" x14ac:dyDescent="0.2">
      <c r="A505" t="s">
        <v>222</v>
      </c>
      <c r="B505" t="s">
        <v>223</v>
      </c>
      <c r="C505" t="s">
        <v>700</v>
      </c>
      <c r="D505">
        <f t="shared" si="307"/>
        <v>1.6240000000000001</v>
      </c>
      <c r="F505">
        <f t="shared" si="296"/>
        <v>1.6342000000000001</v>
      </c>
      <c r="H505">
        <f t="shared" si="297"/>
        <v>1.6447999999999998</v>
      </c>
      <c r="J505" s="73">
        <f t="shared" si="292"/>
        <v>1.6255244943591804</v>
      </c>
      <c r="K505" s="73"/>
      <c r="L505" s="73">
        <f t="shared" si="293"/>
        <v>7.4233323092405268E-3</v>
      </c>
      <c r="M505" s="73"/>
      <c r="N505">
        <f t="shared" si="298"/>
        <v>90.555095000381954</v>
      </c>
      <c r="P505" t="s">
        <v>78</v>
      </c>
      <c r="Q505" s="37">
        <v>80</v>
      </c>
      <c r="R505" t="s">
        <v>230</v>
      </c>
      <c r="S505" t="s">
        <v>226</v>
      </c>
      <c r="T505">
        <f t="shared" si="299"/>
        <v>0.88211944551408439</v>
      </c>
      <c r="U505">
        <f t="shared" si="300"/>
        <v>0.39483209858883189</v>
      </c>
      <c r="V505">
        <f t="shared" si="301"/>
        <v>-0.25685189851325474</v>
      </c>
      <c r="W505" s="73">
        <f t="shared" si="287"/>
        <v>50.423309277955397</v>
      </c>
      <c r="X505" s="73">
        <f t="shared" si="308"/>
        <v>8.030300860782253</v>
      </c>
      <c r="Y505" t="s">
        <v>225</v>
      </c>
      <c r="Z505" t="s">
        <v>226</v>
      </c>
      <c r="AA505">
        <f t="shared" si="302"/>
        <v>0.88211950574889231</v>
      </c>
      <c r="AB505">
        <f t="shared" si="303"/>
        <v>-0.3948318909756286</v>
      </c>
      <c r="AC505">
        <f t="shared" si="304"/>
        <v>-0.25685201078819531</v>
      </c>
      <c r="AD505" s="73">
        <f t="shared" si="305"/>
        <v>9.9374900768812875</v>
      </c>
      <c r="AE505" s="73">
        <f t="shared" si="306"/>
        <v>48.996083503825844</v>
      </c>
      <c r="AG505" t="s">
        <v>227</v>
      </c>
      <c r="AH505" t="s">
        <v>228</v>
      </c>
      <c r="AI505">
        <f t="shared" si="309"/>
        <v>0</v>
      </c>
      <c r="AJ505">
        <f t="shared" si="310"/>
        <v>0</v>
      </c>
      <c r="AK505">
        <f t="shared" si="311"/>
        <v>0</v>
      </c>
      <c r="AL505">
        <f t="shared" si="312"/>
        <v>0</v>
      </c>
      <c r="AM505">
        <f t="shared" si="294"/>
        <v>0</v>
      </c>
      <c r="AN505">
        <f t="shared" si="313"/>
        <v>0</v>
      </c>
      <c r="AO505">
        <f t="shared" si="291"/>
        <v>1</v>
      </c>
      <c r="AP505">
        <f t="shared" si="314"/>
        <v>0.91077443488019727</v>
      </c>
      <c r="AQ505">
        <f t="shared" si="315"/>
        <v>0.88958344359020791</v>
      </c>
      <c r="AR505">
        <f t="shared" si="295"/>
        <v>1</v>
      </c>
      <c r="AS505">
        <f t="shared" si="290"/>
        <v>0</v>
      </c>
      <c r="AT505">
        <f t="shared" si="289"/>
        <v>3.8003578784704048</v>
      </c>
      <c r="AU505" t="str">
        <f t="shared" si="288"/>
        <v/>
      </c>
    </row>
    <row r="506" spans="1:47" x14ac:dyDescent="0.2">
      <c r="A506" t="s">
        <v>222</v>
      </c>
      <c r="B506" t="s">
        <v>223</v>
      </c>
      <c r="C506" t="s">
        <v>701</v>
      </c>
      <c r="D506">
        <f t="shared" si="307"/>
        <v>1.6248</v>
      </c>
      <c r="F506">
        <f t="shared" si="296"/>
        <v>1.6350100000000001</v>
      </c>
      <c r="H506">
        <f t="shared" si="297"/>
        <v>1.64554</v>
      </c>
      <c r="J506" s="73">
        <f t="shared" si="292"/>
        <v>1.6263248315080776</v>
      </c>
      <c r="K506" s="73"/>
      <c r="L506" s="73">
        <f t="shared" si="293"/>
        <v>7.4317565057671064E-3</v>
      </c>
      <c r="M506" s="73"/>
      <c r="N506">
        <f t="shared" si="298"/>
        <v>90.339049826625711</v>
      </c>
      <c r="P506" t="s">
        <v>78</v>
      </c>
      <c r="Q506" s="37">
        <v>79</v>
      </c>
      <c r="R506" t="s">
        <v>230</v>
      </c>
      <c r="S506" t="s">
        <v>226</v>
      </c>
      <c r="T506">
        <f t="shared" si="299"/>
        <v>0.88216532989400254</v>
      </c>
      <c r="U506">
        <f t="shared" si="300"/>
        <v>0.39475314193188976</v>
      </c>
      <c r="V506">
        <f t="shared" si="301"/>
        <v>-0.25681566865732114</v>
      </c>
      <c r="W506" s="73">
        <f t="shared" si="287"/>
        <v>50.417919576565922</v>
      </c>
      <c r="X506" s="73">
        <f t="shared" si="308"/>
        <v>8.028893291982893</v>
      </c>
      <c r="Y506" t="s">
        <v>225</v>
      </c>
      <c r="Z506" t="s">
        <v>226</v>
      </c>
      <c r="AA506">
        <f t="shared" si="302"/>
        <v>0.88216538593652327</v>
      </c>
      <c r="AB506">
        <f t="shared" si="303"/>
        <v>-0.39475294215125356</v>
      </c>
      <c r="AC506">
        <f t="shared" si="304"/>
        <v>-0.25681578323458654</v>
      </c>
      <c r="AD506" s="73">
        <f t="shared" si="305"/>
        <v>9.9365160794841181</v>
      </c>
      <c r="AE506" s="73">
        <f t="shared" si="306"/>
        <v>48.990751023693704</v>
      </c>
      <c r="AG506" t="s">
        <v>227</v>
      </c>
      <c r="AH506" t="s">
        <v>228</v>
      </c>
      <c r="AI506">
        <f t="shared" si="309"/>
        <v>0</v>
      </c>
      <c r="AJ506">
        <f t="shared" si="310"/>
        <v>0</v>
      </c>
      <c r="AK506">
        <f t="shared" si="311"/>
        <v>0</v>
      </c>
      <c r="AL506">
        <f t="shared" si="312"/>
        <v>0</v>
      </c>
      <c r="AM506">
        <f t="shared" si="294"/>
        <v>0</v>
      </c>
      <c r="AN506">
        <f t="shared" si="313"/>
        <v>0</v>
      </c>
      <c r="AO506">
        <f t="shared" si="291"/>
        <v>1</v>
      </c>
      <c r="AP506">
        <f t="shared" si="314"/>
        <v>0.91079007453352334</v>
      </c>
      <c r="AQ506">
        <f t="shared" si="315"/>
        <v>0.88959426578350975</v>
      </c>
      <c r="AR506">
        <f t="shared" si="295"/>
        <v>1</v>
      </c>
      <c r="AS506">
        <f t="shared" si="290"/>
        <v>0</v>
      </c>
      <c r="AT506">
        <f t="shared" si="289"/>
        <v>3.800384340317033</v>
      </c>
      <c r="AU506" t="str">
        <f t="shared" si="288"/>
        <v/>
      </c>
    </row>
    <row r="507" spans="1:47" x14ac:dyDescent="0.2">
      <c r="A507" t="s">
        <v>222</v>
      </c>
      <c r="B507" t="s">
        <v>223</v>
      </c>
      <c r="C507" t="s">
        <v>702</v>
      </c>
      <c r="D507">
        <f t="shared" si="307"/>
        <v>1.6256000000000002</v>
      </c>
      <c r="F507">
        <f t="shared" si="296"/>
        <v>1.6358200000000001</v>
      </c>
      <c r="H507">
        <f t="shared" si="297"/>
        <v>1.64628</v>
      </c>
      <c r="J507" s="73">
        <f t="shared" si="292"/>
        <v>1.6271251685233143</v>
      </c>
      <c r="K507" s="73"/>
      <c r="L507" s="73">
        <f t="shared" si="293"/>
        <v>7.4401808302995143E-3</v>
      </c>
      <c r="M507" s="73"/>
      <c r="N507">
        <f t="shared" si="298"/>
        <v>90.121759583220054</v>
      </c>
      <c r="P507" t="s">
        <v>78</v>
      </c>
      <c r="Q507" s="37">
        <v>78</v>
      </c>
      <c r="R507" t="s">
        <v>230</v>
      </c>
      <c r="S507" t="s">
        <v>226</v>
      </c>
      <c r="T507">
        <f t="shared" si="299"/>
        <v>0.88221120578485968</v>
      </c>
      <c r="U507">
        <f t="shared" si="300"/>
        <v>0.39467418142047173</v>
      </c>
      <c r="V507">
        <f t="shared" si="301"/>
        <v>-0.25677943630225619</v>
      </c>
      <c r="W507" s="73">
        <f t="shared" si="287"/>
        <v>50.412529910211269</v>
      </c>
      <c r="X507" s="73">
        <f t="shared" si="308"/>
        <v>8.0274893985302107</v>
      </c>
      <c r="Y507" t="s">
        <v>225</v>
      </c>
      <c r="Z507" t="s">
        <v>226</v>
      </c>
      <c r="AA507">
        <f t="shared" si="302"/>
        <v>0.88221125763649133</v>
      </c>
      <c r="AB507">
        <f t="shared" si="303"/>
        <v>-0.39467398947341858</v>
      </c>
      <c r="AC507">
        <f t="shared" si="304"/>
        <v>-0.25677955318244516</v>
      </c>
      <c r="AD507" s="73">
        <f t="shared" si="305"/>
        <v>9.9355451435634414</v>
      </c>
      <c r="AE507" s="73">
        <f t="shared" si="306"/>
        <v>48.985418589843626</v>
      </c>
      <c r="AG507" t="s">
        <v>227</v>
      </c>
      <c r="AH507" t="s">
        <v>228</v>
      </c>
      <c r="AI507">
        <f t="shared" si="309"/>
        <v>0</v>
      </c>
      <c r="AJ507">
        <f t="shared" si="310"/>
        <v>0</v>
      </c>
      <c r="AK507">
        <f t="shared" si="311"/>
        <v>0</v>
      </c>
      <c r="AL507">
        <f t="shared" si="312"/>
        <v>0</v>
      </c>
      <c r="AM507">
        <f t="shared" si="294"/>
        <v>0</v>
      </c>
      <c r="AN507">
        <f t="shared" si="313"/>
        <v>0</v>
      </c>
      <c r="AO507">
        <f t="shared" si="291"/>
        <v>1</v>
      </c>
      <c r="AP507">
        <f t="shared" si="314"/>
        <v>0.91080567334966434</v>
      </c>
      <c r="AQ507">
        <f t="shared" si="315"/>
        <v>0.88960505396040612</v>
      </c>
      <c r="AR507">
        <f t="shared" si="295"/>
        <v>1</v>
      </c>
      <c r="AS507">
        <f t="shared" si="290"/>
        <v>0</v>
      </c>
      <c r="AT507">
        <f t="shared" si="289"/>
        <v>3.8004107273100702</v>
      </c>
      <c r="AU507" t="str">
        <f t="shared" si="288"/>
        <v/>
      </c>
    </row>
    <row r="508" spans="1:47" x14ac:dyDescent="0.2">
      <c r="A508" t="s">
        <v>222</v>
      </c>
      <c r="B508" t="s">
        <v>223</v>
      </c>
      <c r="C508" t="s">
        <v>703</v>
      </c>
      <c r="D508">
        <f t="shared" si="307"/>
        <v>1.6264000000000001</v>
      </c>
      <c r="F508">
        <f t="shared" si="296"/>
        <v>1.63663</v>
      </c>
      <c r="H508">
        <f t="shared" si="297"/>
        <v>1.6470199999999999</v>
      </c>
      <c r="J508" s="73">
        <f t="shared" si="292"/>
        <v>1.6279255054050659</v>
      </c>
      <c r="K508" s="73"/>
      <c r="L508" s="73">
        <f t="shared" si="293"/>
        <v>7.4486052826705507E-3</v>
      </c>
      <c r="M508" s="73"/>
      <c r="N508">
        <f t="shared" si="298"/>
        <v>89.903210285415213</v>
      </c>
      <c r="P508" t="s">
        <v>78</v>
      </c>
      <c r="Q508" s="37">
        <v>77</v>
      </c>
      <c r="R508" t="s">
        <v>230</v>
      </c>
      <c r="S508" t="s">
        <v>226</v>
      </c>
      <c r="T508">
        <f t="shared" si="299"/>
        <v>0.88225707318531332</v>
      </c>
      <c r="U508">
        <f t="shared" si="300"/>
        <v>0.39459521705685813</v>
      </c>
      <c r="V508">
        <f t="shared" si="301"/>
        <v>-0.25674320144910495</v>
      </c>
      <c r="W508" s="73">
        <f t="shared" si="287"/>
        <v>50.407140279008757</v>
      </c>
      <c r="X508" s="73">
        <f t="shared" si="308"/>
        <v>8.0260891823864675</v>
      </c>
      <c r="Y508" t="s">
        <v>225</v>
      </c>
      <c r="Z508" t="s">
        <v>226</v>
      </c>
      <c r="AA508">
        <f t="shared" si="302"/>
        <v>0.88225712084745467</v>
      </c>
      <c r="AB508">
        <f t="shared" si="303"/>
        <v>-0.39459503294440323</v>
      </c>
      <c r="AC508">
        <f t="shared" si="304"/>
        <v>-0.25674332063281607</v>
      </c>
      <c r="AD508" s="73">
        <f t="shared" si="305"/>
        <v>9.9345772700407586</v>
      </c>
      <c r="AE508" s="73">
        <f t="shared" si="306"/>
        <v>48.980086202395817</v>
      </c>
      <c r="AG508" t="s">
        <v>227</v>
      </c>
      <c r="AH508" t="s">
        <v>228</v>
      </c>
      <c r="AI508">
        <f t="shared" si="309"/>
        <v>0</v>
      </c>
      <c r="AJ508">
        <f t="shared" si="310"/>
        <v>0</v>
      </c>
      <c r="AK508">
        <f t="shared" si="311"/>
        <v>0</v>
      </c>
      <c r="AL508">
        <f t="shared" si="312"/>
        <v>0</v>
      </c>
      <c r="AM508">
        <f t="shared" si="294"/>
        <v>0</v>
      </c>
      <c r="AN508">
        <f t="shared" si="313"/>
        <v>0</v>
      </c>
      <c r="AO508">
        <f t="shared" si="291"/>
        <v>1</v>
      </c>
      <c r="AP508">
        <f t="shared" si="314"/>
        <v>0.91082123130681703</v>
      </c>
      <c r="AQ508">
        <f t="shared" si="315"/>
        <v>0.88961580811065821</v>
      </c>
      <c r="AR508">
        <f t="shared" si="295"/>
        <v>1</v>
      </c>
      <c r="AS508">
        <f t="shared" si="290"/>
        <v>0</v>
      </c>
      <c r="AT508">
        <f t="shared" si="289"/>
        <v>3.8004370394174751</v>
      </c>
      <c r="AU508" t="str">
        <f t="shared" si="288"/>
        <v/>
      </c>
    </row>
    <row r="509" spans="1:47" x14ac:dyDescent="0.2">
      <c r="A509" t="s">
        <v>222</v>
      </c>
      <c r="B509" t="s">
        <v>223</v>
      </c>
      <c r="C509" t="s">
        <v>704</v>
      </c>
      <c r="D509">
        <f t="shared" si="307"/>
        <v>1.6272</v>
      </c>
      <c r="F509">
        <f t="shared" si="296"/>
        <v>1.63744</v>
      </c>
      <c r="H509">
        <f t="shared" si="297"/>
        <v>1.6477599999999999</v>
      </c>
      <c r="J509" s="73">
        <f t="shared" si="292"/>
        <v>1.6287258421535074</v>
      </c>
      <c r="K509" s="73"/>
      <c r="L509" s="73">
        <f t="shared" si="293"/>
        <v>7.4570298627132381E-3</v>
      </c>
      <c r="M509" s="73"/>
      <c r="N509">
        <f t="shared" si="298"/>
        <v>89.683387712350125</v>
      </c>
      <c r="P509" t="s">
        <v>78</v>
      </c>
      <c r="Q509" s="37">
        <v>76</v>
      </c>
      <c r="R509" t="s">
        <v>230</v>
      </c>
      <c r="S509" t="s">
        <v>226</v>
      </c>
      <c r="T509">
        <f t="shared" si="299"/>
        <v>0.88230293209402166</v>
      </c>
      <c r="U509">
        <f t="shared" si="300"/>
        <v>0.3945162488433292</v>
      </c>
      <c r="V509">
        <f t="shared" si="301"/>
        <v>-0.25670696409891264</v>
      </c>
      <c r="W509" s="73">
        <f t="shared" si="287"/>
        <v>50.401750683075711</v>
      </c>
      <c r="X509" s="73">
        <f t="shared" si="308"/>
        <v>8.024692645509921</v>
      </c>
      <c r="Y509" t="s">
        <v>225</v>
      </c>
      <c r="Z509" t="s">
        <v>226</v>
      </c>
      <c r="AA509">
        <f t="shared" si="302"/>
        <v>0.88230297556807213</v>
      </c>
      <c r="AB509">
        <f t="shared" si="303"/>
        <v>-0.39451607256648724</v>
      </c>
      <c r="AC509">
        <f t="shared" si="304"/>
        <v>-0.25670708558674432</v>
      </c>
      <c r="AD509" s="73">
        <f t="shared" si="305"/>
        <v>9.9336124598349524</v>
      </c>
      <c r="AE509" s="73">
        <f t="shared" si="306"/>
        <v>48.974753861470525</v>
      </c>
      <c r="AG509" t="s">
        <v>227</v>
      </c>
      <c r="AH509" t="s">
        <v>228</v>
      </c>
      <c r="AI509">
        <f t="shared" si="309"/>
        <v>0</v>
      </c>
      <c r="AJ509">
        <f t="shared" si="310"/>
        <v>0</v>
      </c>
      <c r="AK509">
        <f t="shared" si="311"/>
        <v>0</v>
      </c>
      <c r="AL509">
        <f t="shared" si="312"/>
        <v>0</v>
      </c>
      <c r="AM509">
        <f t="shared" si="294"/>
        <v>0</v>
      </c>
      <c r="AN509">
        <f t="shared" si="313"/>
        <v>0</v>
      </c>
      <c r="AO509">
        <f t="shared" si="291"/>
        <v>1</v>
      </c>
      <c r="AP509">
        <f t="shared" si="314"/>
        <v>0.91083674838322315</v>
      </c>
      <c r="AQ509">
        <f t="shared" si="315"/>
        <v>0.88962652822405619</v>
      </c>
      <c r="AR509">
        <f t="shared" si="295"/>
        <v>1</v>
      </c>
      <c r="AS509">
        <f t="shared" si="290"/>
        <v>0</v>
      </c>
      <c r="AT509">
        <f t="shared" si="289"/>
        <v>3.8004632766072795</v>
      </c>
      <c r="AU509" t="str">
        <f t="shared" si="288"/>
        <v/>
      </c>
    </row>
    <row r="510" spans="1:47" x14ac:dyDescent="0.2">
      <c r="A510" t="s">
        <v>222</v>
      </c>
      <c r="B510" t="s">
        <v>223</v>
      </c>
      <c r="C510" t="s">
        <v>705</v>
      </c>
      <c r="D510">
        <f t="shared" si="307"/>
        <v>1.6280000000000001</v>
      </c>
      <c r="F510">
        <f t="shared" si="296"/>
        <v>1.6382500000000002</v>
      </c>
      <c r="H510">
        <f t="shared" si="297"/>
        <v>1.6484999999999999</v>
      </c>
      <c r="J510" s="73">
        <f t="shared" si="292"/>
        <v>1.6295261787688144</v>
      </c>
      <c r="K510" s="73"/>
      <c r="L510" s="73">
        <f t="shared" si="293"/>
        <v>7.465454570260599E-3</v>
      </c>
      <c r="M510" s="73"/>
      <c r="N510">
        <f t="shared" si="298"/>
        <v>89.46227740156786</v>
      </c>
      <c r="P510" t="s">
        <v>78</v>
      </c>
      <c r="Q510" s="37">
        <v>75</v>
      </c>
      <c r="R510" t="s">
        <v>230</v>
      </c>
      <c r="S510" t="s">
        <v>226</v>
      </c>
      <c r="T510">
        <f t="shared" si="299"/>
        <v>0.88234878250964388</v>
      </c>
      <c r="U510">
        <f t="shared" si="300"/>
        <v>0.39443727678216578</v>
      </c>
      <c r="V510">
        <f t="shared" si="301"/>
        <v>-0.25667072425272497</v>
      </c>
      <c r="W510" s="73">
        <f t="shared" si="287"/>
        <v>50.396361122529449</v>
      </c>
      <c r="X510" s="73">
        <f t="shared" si="308"/>
        <v>8.0232997898550078</v>
      </c>
      <c r="Y510" t="s">
        <v>225</v>
      </c>
      <c r="Z510" t="s">
        <v>226</v>
      </c>
      <c r="AA510">
        <f t="shared" si="302"/>
        <v>0.88234882179700302</v>
      </c>
      <c r="AB510">
        <f t="shared" si="303"/>
        <v>-0.39443710834195084</v>
      </c>
      <c r="AC510">
        <f t="shared" si="304"/>
        <v>-0.25667084804527512</v>
      </c>
      <c r="AD510" s="73">
        <f t="shared" si="305"/>
        <v>9.9326507138622802</v>
      </c>
      <c r="AE510" s="73">
        <f t="shared" si="306"/>
        <v>48.969421567187986</v>
      </c>
      <c r="AG510" t="s">
        <v>227</v>
      </c>
      <c r="AH510" t="s">
        <v>228</v>
      </c>
      <c r="AI510">
        <f t="shared" si="309"/>
        <v>0</v>
      </c>
      <c r="AJ510">
        <f t="shared" si="310"/>
        <v>0</v>
      </c>
      <c r="AK510">
        <f t="shared" si="311"/>
        <v>0</v>
      </c>
      <c r="AL510">
        <f t="shared" si="312"/>
        <v>0</v>
      </c>
      <c r="AM510">
        <f t="shared" si="294"/>
        <v>0</v>
      </c>
      <c r="AN510">
        <f t="shared" si="313"/>
        <v>0</v>
      </c>
      <c r="AO510">
        <f t="shared" si="291"/>
        <v>1</v>
      </c>
      <c r="AP510">
        <f t="shared" si="314"/>
        <v>0.91085222455716663</v>
      </c>
      <c r="AQ510">
        <f t="shared" si="315"/>
        <v>0.8896372142904192</v>
      </c>
      <c r="AR510">
        <f t="shared" si="295"/>
        <v>1</v>
      </c>
      <c r="AS510">
        <f t="shared" si="290"/>
        <v>0</v>
      </c>
      <c r="AT510">
        <f t="shared" si="289"/>
        <v>3.8004894388475856</v>
      </c>
      <c r="AU510" t="str">
        <f t="shared" si="288"/>
        <v/>
      </c>
    </row>
    <row r="511" spans="1:47" x14ac:dyDescent="0.2">
      <c r="A511" t="s">
        <v>222</v>
      </c>
      <c r="B511" t="s">
        <v>223</v>
      </c>
      <c r="C511" t="s">
        <v>706</v>
      </c>
      <c r="D511">
        <f t="shared" si="307"/>
        <v>1.6288</v>
      </c>
      <c r="F511">
        <f t="shared" si="296"/>
        <v>1.6390600000000002</v>
      </c>
      <c r="H511">
        <f t="shared" si="297"/>
        <v>1.6492399999999998</v>
      </c>
      <c r="J511" s="73">
        <f t="shared" si="292"/>
        <v>1.6303265152511612</v>
      </c>
      <c r="K511" s="73"/>
      <c r="L511" s="73">
        <f t="shared" si="293"/>
        <v>7.4738794051458779E-3</v>
      </c>
      <c r="M511" s="73"/>
      <c r="N511">
        <f t="shared" si="298"/>
        <v>89.239864643367667</v>
      </c>
      <c r="P511" t="s">
        <v>78</v>
      </c>
      <c r="Q511" s="37">
        <v>74</v>
      </c>
      <c r="R511" t="s">
        <v>230</v>
      </c>
      <c r="S511" t="s">
        <v>226</v>
      </c>
      <c r="T511">
        <f t="shared" si="299"/>
        <v>0.88239462443083938</v>
      </c>
      <c r="U511">
        <f t="shared" si="300"/>
        <v>0.39435830087564894</v>
      </c>
      <c r="V511">
        <f t="shared" si="301"/>
        <v>-0.25663448191158728</v>
      </c>
      <c r="W511" s="73">
        <f t="shared" si="287"/>
        <v>50.390971597487301</v>
      </c>
      <c r="X511" s="73">
        <f t="shared" si="308"/>
        <v>8.0219106173719528</v>
      </c>
      <c r="Y511" t="s">
        <v>225</v>
      </c>
      <c r="Z511" t="s">
        <v>226</v>
      </c>
      <c r="AA511">
        <f t="shared" si="302"/>
        <v>0.88239465953290763</v>
      </c>
      <c r="AB511">
        <f t="shared" si="303"/>
        <v>-0.39435814027307453</v>
      </c>
      <c r="AC511">
        <f t="shared" si="304"/>
        <v>-0.25663460800945398</v>
      </c>
      <c r="AD511" s="73">
        <f t="shared" si="305"/>
        <v>9.931692033036132</v>
      </c>
      <c r="AE511" s="73">
        <f t="shared" si="306"/>
        <v>48.964089319668439</v>
      </c>
      <c r="AG511" t="s">
        <v>227</v>
      </c>
      <c r="AH511" t="s">
        <v>228</v>
      </c>
      <c r="AI511">
        <f t="shared" si="309"/>
        <v>0</v>
      </c>
      <c r="AJ511">
        <f t="shared" si="310"/>
        <v>0</v>
      </c>
      <c r="AK511">
        <f t="shared" si="311"/>
        <v>0</v>
      </c>
      <c r="AL511">
        <f t="shared" si="312"/>
        <v>0</v>
      </c>
      <c r="AM511">
        <f t="shared" si="294"/>
        <v>0</v>
      </c>
      <c r="AN511">
        <f t="shared" si="313"/>
        <v>0</v>
      </c>
      <c r="AO511">
        <f t="shared" si="291"/>
        <v>1</v>
      </c>
      <c r="AP511">
        <f t="shared" si="314"/>
        <v>0.91086765980697826</v>
      </c>
      <c r="AQ511">
        <f t="shared" si="315"/>
        <v>0.88964786629959858</v>
      </c>
      <c r="AR511">
        <f t="shared" si="295"/>
        <v>1</v>
      </c>
      <c r="AS511">
        <f t="shared" si="290"/>
        <v>0</v>
      </c>
      <c r="AT511">
        <f t="shared" si="289"/>
        <v>3.8005155261065768</v>
      </c>
      <c r="AU511" t="str">
        <f t="shared" si="288"/>
        <v/>
      </c>
    </row>
    <row r="512" spans="1:47" x14ac:dyDescent="0.2">
      <c r="A512" t="s">
        <v>222</v>
      </c>
      <c r="B512" t="s">
        <v>223</v>
      </c>
      <c r="C512" t="s">
        <v>707</v>
      </c>
      <c r="D512">
        <f t="shared" si="307"/>
        <v>1.6296000000000002</v>
      </c>
      <c r="F512">
        <f t="shared" si="296"/>
        <v>1.6398700000000002</v>
      </c>
      <c r="H512">
        <f t="shared" si="297"/>
        <v>1.64998</v>
      </c>
      <c r="J512" s="73">
        <f t="shared" si="292"/>
        <v>1.6311268516007229</v>
      </c>
      <c r="K512" s="73"/>
      <c r="L512" s="73">
        <f t="shared" si="293"/>
        <v>7.4823043672025413E-3</v>
      </c>
      <c r="M512" s="73"/>
      <c r="N512">
        <f t="shared" si="298"/>
        <v>89.016134474969562</v>
      </c>
      <c r="P512" t="s">
        <v>78</v>
      </c>
      <c r="Q512" s="37">
        <v>73</v>
      </c>
      <c r="R512" t="s">
        <v>230</v>
      </c>
      <c r="S512" t="s">
        <v>226</v>
      </c>
      <c r="T512">
        <f t="shared" si="299"/>
        <v>0.88244045785626912</v>
      </c>
      <c r="U512">
        <f t="shared" si="300"/>
        <v>0.39427932112606012</v>
      </c>
      <c r="V512">
        <f t="shared" si="301"/>
        <v>-0.25659823707654583</v>
      </c>
      <c r="W512" s="73">
        <f t="shared" si="287"/>
        <v>50.3855821080666</v>
      </c>
      <c r="X512" s="73">
        <f t="shared" si="308"/>
        <v>8.0205251300069911</v>
      </c>
      <c r="Y512" t="s">
        <v>225</v>
      </c>
      <c r="Z512" t="s">
        <v>226</v>
      </c>
      <c r="AA512">
        <f t="shared" si="302"/>
        <v>0.88244048877444681</v>
      </c>
      <c r="AB512">
        <f t="shared" si="303"/>
        <v>-0.39427916836213911</v>
      </c>
      <c r="AC512">
        <f t="shared" si="304"/>
        <v>-0.2565983654803265</v>
      </c>
      <c r="AD512" s="73">
        <f t="shared" si="305"/>
        <v>9.9307364182673066</v>
      </c>
      <c r="AE512" s="73">
        <f t="shared" si="306"/>
        <v>48.958757119032157</v>
      </c>
      <c r="AG512" t="s">
        <v>227</v>
      </c>
      <c r="AH512" t="s">
        <v>228</v>
      </c>
      <c r="AI512">
        <f t="shared" si="309"/>
        <v>0</v>
      </c>
      <c r="AJ512">
        <f t="shared" si="310"/>
        <v>0</v>
      </c>
      <c r="AK512">
        <f t="shared" si="311"/>
        <v>0</v>
      </c>
      <c r="AL512">
        <f t="shared" si="312"/>
        <v>0</v>
      </c>
      <c r="AM512">
        <f t="shared" si="294"/>
        <v>0</v>
      </c>
      <c r="AN512">
        <f t="shared" si="313"/>
        <v>0</v>
      </c>
      <c r="AO512">
        <f t="shared" si="291"/>
        <v>1</v>
      </c>
      <c r="AP512">
        <f t="shared" si="314"/>
        <v>0.91088305411103343</v>
      </c>
      <c r="AQ512">
        <f t="shared" si="315"/>
        <v>0.88965848424147442</v>
      </c>
      <c r="AR512">
        <f t="shared" si="295"/>
        <v>1</v>
      </c>
      <c r="AS512">
        <f t="shared" si="290"/>
        <v>0</v>
      </c>
      <c r="AT512">
        <f t="shared" si="289"/>
        <v>3.8005415383525079</v>
      </c>
      <c r="AU512" t="str">
        <f t="shared" si="288"/>
        <v/>
      </c>
    </row>
    <row r="513" spans="1:47" x14ac:dyDescent="0.2">
      <c r="A513" t="s">
        <v>222</v>
      </c>
      <c r="B513" t="s">
        <v>223</v>
      </c>
      <c r="C513" t="s">
        <v>708</v>
      </c>
      <c r="D513">
        <f t="shared" si="307"/>
        <v>1.6304000000000001</v>
      </c>
      <c r="F513">
        <f t="shared" si="296"/>
        <v>1.6406800000000001</v>
      </c>
      <c r="H513">
        <f t="shared" si="297"/>
        <v>1.65072</v>
      </c>
      <c r="J513" s="73">
        <f t="shared" si="292"/>
        <v>1.6319271878176733</v>
      </c>
      <c r="K513" s="73"/>
      <c r="L513" s="73">
        <f t="shared" si="293"/>
        <v>7.490729456264722E-3</v>
      </c>
      <c r="M513" s="73"/>
      <c r="N513">
        <f t="shared" si="298"/>
        <v>88.791071674523707</v>
      </c>
      <c r="P513" t="s">
        <v>78</v>
      </c>
      <c r="Q513" s="37">
        <v>72</v>
      </c>
      <c r="R513" t="s">
        <v>230</v>
      </c>
      <c r="S513" t="s">
        <v>226</v>
      </c>
      <c r="T513">
        <f t="shared" si="299"/>
        <v>0.88248628278459407</v>
      </c>
      <c r="U513">
        <f t="shared" si="300"/>
        <v>0.39420033753568118</v>
      </c>
      <c r="V513">
        <f t="shared" si="301"/>
        <v>-0.25656198974864652</v>
      </c>
      <c r="W513" s="73">
        <f t="shared" ref="W513:W576" si="316">IF((DEGREES(ACOS((T513*$BI$2+U513*$BJ$2+V513*$BK$2)/((SQRT(T513^2+U513^2+V513^2))*(SQRT($BI$2^2+$BJ$2^2+$BK$2^2))))))&gt;90,ABS(180-(DEGREES(ACOS((T513*$BI$2+U513*$BJ$2+V513*$BK$2)/((SQRT(T513^2+U513^2+V513^2))*(SQRT($BI$2^2+$BJ$2^2+$BK$2^2))))))),(DEGREES(ACOS((T513*$BI$2+U513*$BJ$2+V513*$BK$2)/((SQRT(T513^2+U513^2+V513^2))*(SQRT($BI$2^2+$BJ$2^2+$BK$2^2)))))))</f>
        <v>50.380192654384651</v>
      </c>
      <c r="X513" s="73">
        <f t="shared" si="308"/>
        <v>8.0191433297023469</v>
      </c>
      <c r="Y513" t="s">
        <v>225</v>
      </c>
      <c r="Z513" t="s">
        <v>226</v>
      </c>
      <c r="AA513">
        <f t="shared" si="302"/>
        <v>0.88248630952028251</v>
      </c>
      <c r="AB513">
        <f t="shared" si="303"/>
        <v>-0.39420019261142564</v>
      </c>
      <c r="AC513">
        <f t="shared" si="304"/>
        <v>-0.25656212045893867</v>
      </c>
      <c r="AD513" s="73">
        <f t="shared" si="305"/>
        <v>9.9297838704637211</v>
      </c>
      <c r="AE513" s="73">
        <f t="shared" si="306"/>
        <v>48.953424965399343</v>
      </c>
      <c r="AG513" t="s">
        <v>227</v>
      </c>
      <c r="AH513" t="s">
        <v>228</v>
      </c>
      <c r="AI513">
        <f t="shared" si="309"/>
        <v>0</v>
      </c>
      <c r="AJ513">
        <f t="shared" si="310"/>
        <v>0</v>
      </c>
      <c r="AK513">
        <f t="shared" si="311"/>
        <v>0</v>
      </c>
      <c r="AL513">
        <f t="shared" si="312"/>
        <v>0</v>
      </c>
      <c r="AM513">
        <f t="shared" si="294"/>
        <v>0</v>
      </c>
      <c r="AN513">
        <f t="shared" si="313"/>
        <v>0</v>
      </c>
      <c r="AO513">
        <f t="shared" si="291"/>
        <v>1</v>
      </c>
      <c r="AP513">
        <f t="shared" si="314"/>
        <v>0.91089840744775175</v>
      </c>
      <c r="AQ513">
        <f t="shared" si="315"/>
        <v>0.88966906810595858</v>
      </c>
      <c r="AR513">
        <f t="shared" si="295"/>
        <v>1</v>
      </c>
      <c r="AS513">
        <f t="shared" si="290"/>
        <v>0</v>
      </c>
      <c r="AT513">
        <f t="shared" si="289"/>
        <v>3.8005674755537102</v>
      </c>
      <c r="AU513" t="str">
        <f t="shared" si="288"/>
        <v/>
      </c>
    </row>
    <row r="514" spans="1:47" x14ac:dyDescent="0.2">
      <c r="A514" t="s">
        <v>222</v>
      </c>
      <c r="B514" t="s">
        <v>223</v>
      </c>
      <c r="C514" t="s">
        <v>709</v>
      </c>
      <c r="D514">
        <f t="shared" si="307"/>
        <v>1.6312</v>
      </c>
      <c r="F514">
        <f t="shared" si="296"/>
        <v>1.6414900000000001</v>
      </c>
      <c r="H514">
        <f t="shared" si="297"/>
        <v>1.6514599999999999</v>
      </c>
      <c r="J514" s="73">
        <f t="shared" si="292"/>
        <v>1.6327275239021861</v>
      </c>
      <c r="K514" s="73"/>
      <c r="L514" s="73">
        <f t="shared" si="293"/>
        <v>7.4991546721669966E-3</v>
      </c>
      <c r="M514" s="73"/>
      <c r="N514">
        <f t="shared" si="298"/>
        <v>88.564660754921462</v>
      </c>
      <c r="P514" t="s">
        <v>78</v>
      </c>
      <c r="Q514" s="37">
        <v>71</v>
      </c>
      <c r="R514" t="s">
        <v>230</v>
      </c>
      <c r="S514" t="s">
        <v>226</v>
      </c>
      <c r="T514">
        <f t="shared" si="299"/>
        <v>0.88253209921447617</v>
      </c>
      <c r="U514">
        <f t="shared" si="300"/>
        <v>0.39412135010679406</v>
      </c>
      <c r="V514">
        <f t="shared" si="301"/>
        <v>-0.25652573992893585</v>
      </c>
      <c r="W514" s="73">
        <f t="shared" si="316"/>
        <v>50.374803236558805</v>
      </c>
      <c r="X514" s="73">
        <f t="shared" si="308"/>
        <v>8.0177652183962369</v>
      </c>
      <c r="Y514" t="s">
        <v>225</v>
      </c>
      <c r="Z514" t="s">
        <v>226</v>
      </c>
      <c r="AA514">
        <f t="shared" si="302"/>
        <v>0.88253212176907703</v>
      </c>
      <c r="AB514">
        <f t="shared" si="303"/>
        <v>-0.39412121302321579</v>
      </c>
      <c r="AC514">
        <f t="shared" si="304"/>
        <v>-0.25652587294633655</v>
      </c>
      <c r="AD514" s="73">
        <f t="shared" si="305"/>
        <v>9.9288343905306675</v>
      </c>
      <c r="AE514" s="73">
        <f t="shared" si="306"/>
        <v>48.94809285889027</v>
      </c>
      <c r="AG514" t="s">
        <v>227</v>
      </c>
      <c r="AH514" t="s">
        <v>228</v>
      </c>
      <c r="AI514">
        <f t="shared" si="309"/>
        <v>0</v>
      </c>
      <c r="AJ514">
        <f t="shared" si="310"/>
        <v>0</v>
      </c>
      <c r="AK514">
        <f t="shared" si="311"/>
        <v>0</v>
      </c>
      <c r="AL514">
        <f t="shared" si="312"/>
        <v>0</v>
      </c>
      <c r="AM514">
        <f t="shared" si="294"/>
        <v>0</v>
      </c>
      <c r="AN514">
        <f t="shared" si="313"/>
        <v>0</v>
      </c>
      <c r="AO514">
        <f t="shared" si="291"/>
        <v>1</v>
      </c>
      <c r="AP514">
        <f t="shared" si="314"/>
        <v>0.91091371979559743</v>
      </c>
      <c r="AQ514">
        <f t="shared" si="315"/>
        <v>0.88967961788299255</v>
      </c>
      <c r="AR514">
        <f t="shared" si="295"/>
        <v>1</v>
      </c>
      <c r="AS514">
        <f t="shared" si="290"/>
        <v>0</v>
      </c>
      <c r="AT514">
        <f t="shared" si="289"/>
        <v>3.8005933376785901</v>
      </c>
      <c r="AU514" t="str">
        <f t="shared" si="288"/>
        <v/>
      </c>
    </row>
    <row r="515" spans="1:47" x14ac:dyDescent="0.2">
      <c r="A515" t="s">
        <v>222</v>
      </c>
      <c r="B515" t="s">
        <v>223</v>
      </c>
      <c r="C515" t="s">
        <v>710</v>
      </c>
      <c r="D515">
        <f t="shared" si="307"/>
        <v>1.6320000000000001</v>
      </c>
      <c r="F515">
        <f t="shared" si="296"/>
        <v>1.6423000000000001</v>
      </c>
      <c r="H515">
        <f t="shared" si="297"/>
        <v>1.6521999999999999</v>
      </c>
      <c r="J515" s="73">
        <f t="shared" si="292"/>
        <v>1.6335278598544354</v>
      </c>
      <c r="K515" s="73"/>
      <c r="L515" s="73">
        <f t="shared" si="293"/>
        <v>7.5075800147432759E-3</v>
      </c>
      <c r="M515" s="73"/>
      <c r="N515">
        <f t="shared" si="298"/>
        <v>88.33688595742386</v>
      </c>
      <c r="P515" t="s">
        <v>78</v>
      </c>
      <c r="Q515" s="37">
        <v>70</v>
      </c>
      <c r="R515" t="s">
        <v>230</v>
      </c>
      <c r="S515" t="s">
        <v>226</v>
      </c>
      <c r="T515">
        <f t="shared" si="299"/>
        <v>0.88257790714457807</v>
      </c>
      <c r="U515">
        <f t="shared" si="300"/>
        <v>0.39404235884168126</v>
      </c>
      <c r="V515">
        <f t="shared" si="301"/>
        <v>-0.2564894876184603</v>
      </c>
      <c r="W515" s="73">
        <f t="shared" si="316"/>
        <v>50.369413854706401</v>
      </c>
      <c r="X515" s="73">
        <f t="shared" si="308"/>
        <v>8.0163907980228721</v>
      </c>
      <c r="Y515" t="s">
        <v>225</v>
      </c>
      <c r="Z515" t="s">
        <v>226</v>
      </c>
      <c r="AA515">
        <f t="shared" si="302"/>
        <v>0.88257792551949332</v>
      </c>
      <c r="AB515">
        <f t="shared" si="303"/>
        <v>-0.39404222959979135</v>
      </c>
      <c r="AC515">
        <f t="shared" si="304"/>
        <v>-0.25648962294356659</v>
      </c>
      <c r="AD515" s="73">
        <f t="shared" si="305"/>
        <v>9.9278879793706807</v>
      </c>
      <c r="AE515" s="73">
        <f t="shared" si="306"/>
        <v>48.942760799625226</v>
      </c>
      <c r="AG515" t="s">
        <v>227</v>
      </c>
      <c r="AH515" t="s">
        <v>228</v>
      </c>
      <c r="AI515">
        <f t="shared" si="309"/>
        <v>0</v>
      </c>
      <c r="AJ515">
        <f t="shared" si="310"/>
        <v>0</v>
      </c>
      <c r="AK515">
        <f t="shared" si="311"/>
        <v>0</v>
      </c>
      <c r="AL515">
        <f t="shared" si="312"/>
        <v>0</v>
      </c>
      <c r="AM515">
        <f t="shared" si="294"/>
        <v>0</v>
      </c>
      <c r="AN515">
        <f t="shared" si="313"/>
        <v>0</v>
      </c>
      <c r="AO515">
        <f t="shared" si="291"/>
        <v>1</v>
      </c>
      <c r="AP515">
        <f t="shared" si="314"/>
        <v>0.91092899113307924</v>
      </c>
      <c r="AQ515">
        <f t="shared" si="315"/>
        <v>0.889690133562548</v>
      </c>
      <c r="AR515">
        <f t="shared" si="295"/>
        <v>1</v>
      </c>
      <c r="AS515">
        <f t="shared" si="290"/>
        <v>0</v>
      </c>
      <c r="AT515">
        <f t="shared" si="289"/>
        <v>3.8006191246956273</v>
      </c>
      <c r="AU515" t="str">
        <f t="shared" ref="AU515:AU578" si="317">IF(AT515=$AT$729,AS515,"")</f>
        <v/>
      </c>
    </row>
    <row r="516" spans="1:47" x14ac:dyDescent="0.2">
      <c r="A516" t="s">
        <v>222</v>
      </c>
      <c r="B516" t="s">
        <v>223</v>
      </c>
      <c r="C516" t="s">
        <v>711</v>
      </c>
      <c r="D516">
        <f t="shared" si="307"/>
        <v>1.6328</v>
      </c>
      <c r="F516">
        <f t="shared" si="296"/>
        <v>1.6431100000000001</v>
      </c>
      <c r="H516">
        <f t="shared" si="297"/>
        <v>1.6529399999999999</v>
      </c>
      <c r="J516" s="73">
        <f t="shared" si="292"/>
        <v>1.6343281956745939</v>
      </c>
      <c r="K516" s="73"/>
      <c r="L516" s="73">
        <f t="shared" si="293"/>
        <v>7.5160054838290247E-3</v>
      </c>
      <c r="M516" s="73"/>
      <c r="N516">
        <f t="shared" si="298"/>
        <v>88.107731245082675</v>
      </c>
      <c r="P516" t="s">
        <v>78</v>
      </c>
      <c r="Q516" s="37">
        <v>69</v>
      </c>
      <c r="R516" t="s">
        <v>230</v>
      </c>
      <c r="S516" t="s">
        <v>226</v>
      </c>
      <c r="T516">
        <f t="shared" si="299"/>
        <v>0.88262370657356326</v>
      </c>
      <c r="U516">
        <f t="shared" si="300"/>
        <v>0.39396336374262553</v>
      </c>
      <c r="V516">
        <f t="shared" si="301"/>
        <v>-0.25645323281826671</v>
      </c>
      <c r="W516" s="73">
        <f t="shared" si="316"/>
        <v>50.364024508944759</v>
      </c>
      <c r="X516" s="73">
        <f t="shared" si="308"/>
        <v>8.0150200705120955</v>
      </c>
      <c r="Y516" t="s">
        <v>225</v>
      </c>
      <c r="Z516" t="s">
        <v>226</v>
      </c>
      <c r="AA516">
        <f t="shared" si="302"/>
        <v>0.88262372077019557</v>
      </c>
      <c r="AB516">
        <f t="shared" si="303"/>
        <v>-0.39396324234343433</v>
      </c>
      <c r="AC516">
        <f t="shared" si="304"/>
        <v>-0.25645337045167527</v>
      </c>
      <c r="AD516" s="73">
        <f t="shared" si="305"/>
        <v>9.926944637883544</v>
      </c>
      <c r="AE516" s="73">
        <f t="shared" si="306"/>
        <v>48.9374287877244</v>
      </c>
      <c r="AG516" t="s">
        <v>227</v>
      </c>
      <c r="AH516" t="s">
        <v>228</v>
      </c>
      <c r="AI516">
        <f t="shared" si="309"/>
        <v>0</v>
      </c>
      <c r="AJ516">
        <f t="shared" si="310"/>
        <v>0</v>
      </c>
      <c r="AK516">
        <f t="shared" si="311"/>
        <v>0</v>
      </c>
      <c r="AL516">
        <f t="shared" si="312"/>
        <v>0</v>
      </c>
      <c r="AM516">
        <f t="shared" si="294"/>
        <v>0</v>
      </c>
      <c r="AN516">
        <f t="shared" si="313"/>
        <v>0</v>
      </c>
      <c r="AO516">
        <f t="shared" si="291"/>
        <v>1</v>
      </c>
      <c r="AP516">
        <f t="shared" si="314"/>
        <v>0.91094422143875453</v>
      </c>
      <c r="AQ516">
        <f t="shared" si="315"/>
        <v>0.88970061513462739</v>
      </c>
      <c r="AR516">
        <f t="shared" si="295"/>
        <v>1</v>
      </c>
      <c r="AS516">
        <f t="shared" si="290"/>
        <v>0</v>
      </c>
      <c r="AT516">
        <f t="shared" ref="AT516:AT579" si="318">IFERROR(AI516+AJ516+AK516+AN516+AO516+AP516+AQ516+AR516+AM516+AL516,0)</f>
        <v>3.8006448365733823</v>
      </c>
      <c r="AU516" t="str">
        <f t="shared" si="317"/>
        <v/>
      </c>
    </row>
    <row r="517" spans="1:47" x14ac:dyDescent="0.2">
      <c r="A517" t="s">
        <v>222</v>
      </c>
      <c r="B517" t="s">
        <v>223</v>
      </c>
      <c r="C517" t="s">
        <v>712</v>
      </c>
      <c r="D517">
        <f t="shared" si="307"/>
        <v>1.6335999999999999</v>
      </c>
      <c r="F517">
        <f t="shared" si="296"/>
        <v>1.64392</v>
      </c>
      <c r="H517">
        <f t="shared" si="297"/>
        <v>1.6536799999999998</v>
      </c>
      <c r="J517" s="73">
        <f t="shared" si="292"/>
        <v>1.6351285313628348</v>
      </c>
      <c r="K517" s="73"/>
      <c r="L517" s="73">
        <f t="shared" si="293"/>
        <v>7.5244310792592639E-3</v>
      </c>
      <c r="M517" s="73"/>
      <c r="N517">
        <f t="shared" si="298"/>
        <v>87.877180295964919</v>
      </c>
      <c r="P517" t="s">
        <v>78</v>
      </c>
      <c r="Q517" s="37">
        <v>68</v>
      </c>
      <c r="R517" t="s">
        <v>230</v>
      </c>
      <c r="S517" t="s">
        <v>226</v>
      </c>
      <c r="T517">
        <f t="shared" si="299"/>
        <v>0.88266949750009605</v>
      </c>
      <c r="U517">
        <f t="shared" si="300"/>
        <v>0.39388436481191019</v>
      </c>
      <c r="V517">
        <f t="shared" si="301"/>
        <v>-0.25641697552940218</v>
      </c>
      <c r="W517" s="73">
        <f t="shared" si="316"/>
        <v>50.358635199391259</v>
      </c>
      <c r="X517" s="73">
        <f t="shared" si="308"/>
        <v>8.0136530377901316</v>
      </c>
      <c r="Y517" t="s">
        <v>225</v>
      </c>
      <c r="Z517" t="s">
        <v>226</v>
      </c>
      <c r="AA517">
        <f t="shared" si="302"/>
        <v>0.88266950751984841</v>
      </c>
      <c r="AB517">
        <f t="shared" si="303"/>
        <v>-0.3938842512564274</v>
      </c>
      <c r="AC517">
        <f t="shared" si="304"/>
        <v>-0.25641711547170931</v>
      </c>
      <c r="AD517" s="73">
        <f t="shared" si="305"/>
        <v>9.9260043669662235</v>
      </c>
      <c r="AE517" s="73">
        <f t="shared" si="306"/>
        <v>48.932096823308122</v>
      </c>
      <c r="AG517" t="s">
        <v>227</v>
      </c>
      <c r="AH517" t="s">
        <v>228</v>
      </c>
      <c r="AI517">
        <f t="shared" si="309"/>
        <v>0</v>
      </c>
      <c r="AJ517">
        <f t="shared" si="310"/>
        <v>0</v>
      </c>
      <c r="AK517">
        <f t="shared" si="311"/>
        <v>0</v>
      </c>
      <c r="AL517">
        <f t="shared" si="312"/>
        <v>0</v>
      </c>
      <c r="AM517">
        <f t="shared" si="294"/>
        <v>0</v>
      </c>
      <c r="AN517">
        <f t="shared" si="313"/>
        <v>0</v>
      </c>
      <c r="AO517">
        <f t="shared" si="291"/>
        <v>1</v>
      </c>
      <c r="AP517">
        <f t="shared" si="314"/>
        <v>0.91095941069122077</v>
      </c>
      <c r="AQ517">
        <f t="shared" si="315"/>
        <v>0.88971106258926413</v>
      </c>
      <c r="AR517">
        <f t="shared" si="295"/>
        <v>1</v>
      </c>
      <c r="AS517">
        <f t="shared" ref="AS517:AS580" si="319">IF(AT517=$AT$729,C517,0)</f>
        <v>0</v>
      </c>
      <c r="AT517">
        <f t="shared" si="318"/>
        <v>3.8006704732804848</v>
      </c>
      <c r="AU517" t="str">
        <f t="shared" si="317"/>
        <v/>
      </c>
    </row>
    <row r="518" spans="1:47" x14ac:dyDescent="0.2">
      <c r="A518" t="s">
        <v>222</v>
      </c>
      <c r="B518" t="s">
        <v>223</v>
      </c>
      <c r="C518" t="s">
        <v>713</v>
      </c>
      <c r="D518">
        <f t="shared" si="307"/>
        <v>1.6344000000000001</v>
      </c>
      <c r="F518">
        <f t="shared" si="296"/>
        <v>1.64473</v>
      </c>
      <c r="H518">
        <f t="shared" si="297"/>
        <v>1.65442</v>
      </c>
      <c r="J518" s="73">
        <f t="shared" si="292"/>
        <v>1.635928866919331</v>
      </c>
      <c r="K518" s="73"/>
      <c r="L518" s="73">
        <f t="shared" si="293"/>
        <v>7.5328568008685703E-3</v>
      </c>
      <c r="M518" s="73"/>
      <c r="N518">
        <f t="shared" si="298"/>
        <v>87.645216496158</v>
      </c>
      <c r="P518" t="s">
        <v>78</v>
      </c>
      <c r="Q518" s="37">
        <v>67</v>
      </c>
      <c r="R518" t="s">
        <v>230</v>
      </c>
      <c r="S518" t="s">
        <v>226</v>
      </c>
      <c r="T518">
        <f t="shared" si="299"/>
        <v>0.88271527992284116</v>
      </c>
      <c r="U518">
        <f t="shared" si="300"/>
        <v>0.39380536205181838</v>
      </c>
      <c r="V518">
        <f t="shared" si="301"/>
        <v>-0.25638071575291377</v>
      </c>
      <c r="W518" s="73">
        <f t="shared" si="316"/>
        <v>50.353245926163183</v>
      </c>
      <c r="X518" s="73">
        <f t="shared" si="308"/>
        <v>8.0122897017786183</v>
      </c>
      <c r="Y518" t="s">
        <v>225</v>
      </c>
      <c r="Z518" t="s">
        <v>226</v>
      </c>
      <c r="AA518">
        <f t="shared" si="302"/>
        <v>0.88271528576711689</v>
      </c>
      <c r="AB518">
        <f t="shared" si="303"/>
        <v>-0.39380525634105351</v>
      </c>
      <c r="AC518">
        <f t="shared" si="304"/>
        <v>-0.25638085800471583</v>
      </c>
      <c r="AD518" s="73">
        <f t="shared" si="305"/>
        <v>9.9250671675130633</v>
      </c>
      <c r="AE518" s="73">
        <f t="shared" si="306"/>
        <v>48.926764906496629</v>
      </c>
      <c r="AG518" t="s">
        <v>227</v>
      </c>
      <c r="AH518" t="s">
        <v>228</v>
      </c>
      <c r="AI518">
        <f t="shared" si="309"/>
        <v>0</v>
      </c>
      <c r="AJ518">
        <f t="shared" si="310"/>
        <v>0</v>
      </c>
      <c r="AK518">
        <f t="shared" si="311"/>
        <v>0</v>
      </c>
      <c r="AL518">
        <f t="shared" si="312"/>
        <v>0</v>
      </c>
      <c r="AM518">
        <f t="shared" si="294"/>
        <v>0</v>
      </c>
      <c r="AN518">
        <f t="shared" si="313"/>
        <v>0</v>
      </c>
      <c r="AO518">
        <f t="shared" si="291"/>
        <v>1</v>
      </c>
      <c r="AP518">
        <f t="shared" si="314"/>
        <v>0.91097455886912648</v>
      </c>
      <c r="AQ518">
        <f t="shared" si="315"/>
        <v>0.88972147591652151</v>
      </c>
      <c r="AR518">
        <f t="shared" si="295"/>
        <v>1</v>
      </c>
      <c r="AS518">
        <f t="shared" si="319"/>
        <v>0</v>
      </c>
      <c r="AT518">
        <f t="shared" si="318"/>
        <v>3.800696034785648</v>
      </c>
      <c r="AU518" t="str">
        <f t="shared" si="317"/>
        <v/>
      </c>
    </row>
    <row r="519" spans="1:47" x14ac:dyDescent="0.2">
      <c r="A519" t="s">
        <v>222</v>
      </c>
      <c r="B519" t="s">
        <v>223</v>
      </c>
      <c r="C519" t="s">
        <v>714</v>
      </c>
      <c r="D519">
        <f t="shared" si="307"/>
        <v>1.6352</v>
      </c>
      <c r="F519">
        <f t="shared" si="296"/>
        <v>1.64554</v>
      </c>
      <c r="H519">
        <f t="shared" si="297"/>
        <v>1.65516</v>
      </c>
      <c r="J519" s="73">
        <f t="shared" si="292"/>
        <v>1.6367292023442546</v>
      </c>
      <c r="K519" s="73"/>
      <c r="L519" s="73">
        <f t="shared" si="293"/>
        <v>7.5412826484932971E-3</v>
      </c>
      <c r="M519" s="73"/>
      <c r="N519">
        <f t="shared" si="298"/>
        <v>87.411822932549583</v>
      </c>
      <c r="P519" t="s">
        <v>78</v>
      </c>
      <c r="Q519" s="37">
        <v>66</v>
      </c>
      <c r="R519" t="s">
        <v>230</v>
      </c>
      <c r="S519" t="s">
        <v>226</v>
      </c>
      <c r="T519">
        <f t="shared" si="299"/>
        <v>0.88276105384046433</v>
      </c>
      <c r="U519">
        <f t="shared" si="300"/>
        <v>0.39372635546463414</v>
      </c>
      <c r="V519">
        <f t="shared" si="301"/>
        <v>-0.25634445348984897</v>
      </c>
      <c r="W519" s="73">
        <f t="shared" si="316"/>
        <v>50.347856689377927</v>
      </c>
      <c r="X519" s="73">
        <f t="shared" si="308"/>
        <v>8.0109300643954047</v>
      </c>
      <c r="Y519" t="s">
        <v>225</v>
      </c>
      <c r="Z519" t="s">
        <v>226</v>
      </c>
      <c r="AA519">
        <f t="shared" si="302"/>
        <v>0.88276105551066741</v>
      </c>
      <c r="AB519">
        <f t="shared" si="303"/>
        <v>-0.39372625759959562</v>
      </c>
      <c r="AC519">
        <f t="shared" si="304"/>
        <v>-0.25634459805174198</v>
      </c>
      <c r="AD519" s="73">
        <f t="shared" si="305"/>
        <v>9.9241330404155494</v>
      </c>
      <c r="AE519" s="73">
        <f t="shared" si="306"/>
        <v>48.921433037410203</v>
      </c>
      <c r="AG519" t="s">
        <v>227</v>
      </c>
      <c r="AH519" t="s">
        <v>228</v>
      </c>
      <c r="AI519">
        <f t="shared" si="309"/>
        <v>0</v>
      </c>
      <c r="AJ519">
        <f t="shared" si="310"/>
        <v>0</v>
      </c>
      <c r="AK519">
        <f t="shared" si="311"/>
        <v>0</v>
      </c>
      <c r="AL519">
        <f t="shared" si="312"/>
        <v>0</v>
      </c>
      <c r="AM519">
        <f t="shared" si="294"/>
        <v>0</v>
      </c>
      <c r="AN519">
        <f t="shared" si="313"/>
        <v>0</v>
      </c>
      <c r="AO519">
        <f t="shared" si="291"/>
        <v>1</v>
      </c>
      <c r="AP519">
        <f t="shared" si="314"/>
        <v>0.91098966595116215</v>
      </c>
      <c r="AQ519">
        <f t="shared" si="315"/>
        <v>0.88973185510649389</v>
      </c>
      <c r="AR519">
        <f t="shared" si="295"/>
        <v>1</v>
      </c>
      <c r="AS519">
        <f t="shared" si="319"/>
        <v>0</v>
      </c>
      <c r="AT519">
        <f t="shared" si="318"/>
        <v>3.8007215210576559</v>
      </c>
      <c r="AU519" t="str">
        <f t="shared" si="317"/>
        <v/>
      </c>
    </row>
    <row r="520" spans="1:47" x14ac:dyDescent="0.2">
      <c r="A520" t="s">
        <v>222</v>
      </c>
      <c r="B520" t="s">
        <v>223</v>
      </c>
      <c r="C520" t="s">
        <v>715</v>
      </c>
      <c r="D520">
        <f t="shared" si="307"/>
        <v>1.6360000000000001</v>
      </c>
      <c r="F520">
        <f t="shared" si="296"/>
        <v>1.64635</v>
      </c>
      <c r="H520">
        <f t="shared" si="297"/>
        <v>1.6558999999999999</v>
      </c>
      <c r="J520" s="73">
        <f t="shared" si="292"/>
        <v>1.6375295376377776</v>
      </c>
      <c r="K520" s="73"/>
      <c r="L520" s="73">
        <f t="shared" si="293"/>
        <v>7.5497086219695753E-3</v>
      </c>
      <c r="M520" s="73"/>
      <c r="N520">
        <f t="shared" si="298"/>
        <v>87.176982385392876</v>
      </c>
      <c r="P520" t="s">
        <v>78</v>
      </c>
      <c r="Q520" s="37">
        <v>65</v>
      </c>
      <c r="R520" t="s">
        <v>230</v>
      </c>
      <c r="S520" t="s">
        <v>226</v>
      </c>
      <c r="T520">
        <f t="shared" si="299"/>
        <v>0.88280681925163196</v>
      </c>
      <c r="U520">
        <f t="shared" si="300"/>
        <v>0.39364734505264137</v>
      </c>
      <c r="V520">
        <f t="shared" si="301"/>
        <v>-0.25630818874125544</v>
      </c>
      <c r="W520" s="73">
        <f t="shared" si="316"/>
        <v>50.342467489152824</v>
      </c>
      <c r="X520" s="73">
        <f t="shared" si="308"/>
        <v>8.0095741275540782</v>
      </c>
      <c r="Y520" t="s">
        <v>225</v>
      </c>
      <c r="Z520" t="s">
        <v>226</v>
      </c>
      <c r="AA520">
        <f t="shared" si="302"/>
        <v>0.88280681674916672</v>
      </c>
      <c r="AB520">
        <f t="shared" si="303"/>
        <v>-0.39364725503433728</v>
      </c>
      <c r="AC520">
        <f t="shared" si="304"/>
        <v>-0.25630833561383515</v>
      </c>
      <c r="AD520" s="73">
        <f t="shared" si="305"/>
        <v>9.9232019865623435</v>
      </c>
      <c r="AE520" s="73">
        <f t="shared" si="306"/>
        <v>48.91610121616911</v>
      </c>
      <c r="AG520" t="s">
        <v>227</v>
      </c>
      <c r="AH520" t="s">
        <v>228</v>
      </c>
      <c r="AI520">
        <f t="shared" si="309"/>
        <v>0</v>
      </c>
      <c r="AJ520">
        <f t="shared" si="310"/>
        <v>0</v>
      </c>
      <c r="AK520">
        <f t="shared" si="311"/>
        <v>0</v>
      </c>
      <c r="AL520">
        <f t="shared" si="312"/>
        <v>0</v>
      </c>
      <c r="AM520">
        <f t="shared" si="294"/>
        <v>0</v>
      </c>
      <c r="AN520">
        <f t="shared" si="313"/>
        <v>0</v>
      </c>
      <c r="AO520">
        <f t="shared" si="291"/>
        <v>1</v>
      </c>
      <c r="AP520">
        <f t="shared" si="314"/>
        <v>0.91100473191606579</v>
      </c>
      <c r="AQ520">
        <f t="shared" si="315"/>
        <v>0.88974220014930727</v>
      </c>
      <c r="AR520">
        <f t="shared" si="295"/>
        <v>1</v>
      </c>
      <c r="AS520">
        <f t="shared" si="319"/>
        <v>0</v>
      </c>
      <c r="AT520">
        <f t="shared" si="318"/>
        <v>3.8007469320653731</v>
      </c>
      <c r="AU520" t="str">
        <f t="shared" si="317"/>
        <v/>
      </c>
    </row>
    <row r="521" spans="1:47" x14ac:dyDescent="0.2">
      <c r="A521" t="s">
        <v>222</v>
      </c>
      <c r="B521" t="s">
        <v>223</v>
      </c>
      <c r="C521" t="s">
        <v>716</v>
      </c>
      <c r="D521">
        <f t="shared" si="307"/>
        <v>1.6368</v>
      </c>
      <c r="F521">
        <f t="shared" si="296"/>
        <v>1.6471600000000002</v>
      </c>
      <c r="H521">
        <f t="shared" si="297"/>
        <v>1.6566399999999999</v>
      </c>
      <c r="J521" s="73">
        <f t="shared" si="292"/>
        <v>1.6383298728000719</v>
      </c>
      <c r="K521" s="73"/>
      <c r="L521" s="73">
        <f t="shared" si="293"/>
        <v>7.5581347211328698E-3</v>
      </c>
      <c r="M521" s="73"/>
      <c r="N521">
        <f t="shared" si="298"/>
        <v>86.940677320607776</v>
      </c>
      <c r="P521" t="s">
        <v>78</v>
      </c>
      <c r="Q521" s="37">
        <v>64</v>
      </c>
      <c r="R521" t="s">
        <v>230</v>
      </c>
      <c r="S521" t="s">
        <v>226</v>
      </c>
      <c r="T521">
        <f t="shared" si="299"/>
        <v>0.88285257615501112</v>
      </c>
      <c r="U521">
        <f t="shared" si="300"/>
        <v>0.39356833081812476</v>
      </c>
      <c r="V521">
        <f t="shared" si="301"/>
        <v>-0.25627192150818118</v>
      </c>
      <c r="W521" s="73">
        <f t="shared" si="316"/>
        <v>50.337078325605212</v>
      </c>
      <c r="X521" s="73">
        <f t="shared" si="308"/>
        <v>8.0082218931642046</v>
      </c>
      <c r="Y521" t="s">
        <v>225</v>
      </c>
      <c r="Z521" t="s">
        <v>226</v>
      </c>
      <c r="AA521">
        <f t="shared" si="302"/>
        <v>0.88285256948128266</v>
      </c>
      <c r="AB521">
        <f t="shared" si="303"/>
        <v>-0.39356824864756246</v>
      </c>
      <c r="AC521">
        <f t="shared" si="304"/>
        <v>-0.25627207069204305</v>
      </c>
      <c r="AD521" s="73">
        <f t="shared" si="305"/>
        <v>9.9222740068395066</v>
      </c>
      <c r="AE521" s="73">
        <f t="shared" si="306"/>
        <v>48.910769442893624</v>
      </c>
      <c r="AG521" t="s">
        <v>227</v>
      </c>
      <c r="AH521" t="s">
        <v>228</v>
      </c>
      <c r="AI521">
        <f t="shared" si="309"/>
        <v>0</v>
      </c>
      <c r="AJ521">
        <f t="shared" si="310"/>
        <v>0</v>
      </c>
      <c r="AK521">
        <f t="shared" si="311"/>
        <v>0</v>
      </c>
      <c r="AL521">
        <f t="shared" si="312"/>
        <v>0</v>
      </c>
      <c r="AM521">
        <f t="shared" si="294"/>
        <v>0</v>
      </c>
      <c r="AN521">
        <f t="shared" si="313"/>
        <v>0</v>
      </c>
      <c r="AO521">
        <f t="shared" si="291"/>
        <v>1</v>
      </c>
      <c r="AP521">
        <f t="shared" si="314"/>
        <v>0.91101975674261992</v>
      </c>
      <c r="AQ521">
        <f t="shared" si="315"/>
        <v>0.88975251103511666</v>
      </c>
      <c r="AR521">
        <f t="shared" si="295"/>
        <v>1</v>
      </c>
      <c r="AS521">
        <f t="shared" si="319"/>
        <v>0</v>
      </c>
      <c r="AT521">
        <f t="shared" si="318"/>
        <v>3.8007722677777367</v>
      </c>
      <c r="AU521" t="str">
        <f t="shared" si="317"/>
        <v/>
      </c>
    </row>
    <row r="522" spans="1:47" x14ac:dyDescent="0.2">
      <c r="A522" t="s">
        <v>222</v>
      </c>
      <c r="B522" t="s">
        <v>223</v>
      </c>
      <c r="C522" t="s">
        <v>717</v>
      </c>
      <c r="D522">
        <f t="shared" si="307"/>
        <v>1.6375999999999999</v>
      </c>
      <c r="F522">
        <f t="shared" si="296"/>
        <v>1.6479700000000002</v>
      </c>
      <c r="H522">
        <f t="shared" si="297"/>
        <v>1.6573799999999999</v>
      </c>
      <c r="J522" s="73">
        <f t="shared" si="292"/>
        <v>1.6391302078313086</v>
      </c>
      <c r="K522" s="73"/>
      <c r="L522" s="73">
        <f t="shared" si="293"/>
        <v>7.5665609458213101E-3</v>
      </c>
      <c r="M522" s="73"/>
      <c r="N522">
        <f t="shared" si="298"/>
        <v>86.702889881853878</v>
      </c>
      <c r="P522" t="s">
        <v>78</v>
      </c>
      <c r="Q522" s="37">
        <v>63</v>
      </c>
      <c r="R522" t="s">
        <v>230</v>
      </c>
      <c r="S522" t="s">
        <v>226</v>
      </c>
      <c r="T522">
        <f t="shared" si="299"/>
        <v>0.88289832454926964</v>
      </c>
      <c r="U522">
        <f t="shared" si="300"/>
        <v>0.3934893127633689</v>
      </c>
      <c r="V522">
        <f t="shared" si="301"/>
        <v>-0.25623565179167412</v>
      </c>
      <c r="W522" s="73">
        <f t="shared" si="316"/>
        <v>50.331689198852452</v>
      </c>
      <c r="X522" s="73">
        <f t="shared" si="308"/>
        <v>8.0068733631309499</v>
      </c>
      <c r="Y522" t="s">
        <v>225</v>
      </c>
      <c r="Z522" t="s">
        <v>226</v>
      </c>
      <c r="AA522">
        <f t="shared" si="302"/>
        <v>0.88289831370568317</v>
      </c>
      <c r="AB522">
        <f t="shared" si="303"/>
        <v>-0.3934892384415552</v>
      </c>
      <c r="AC522">
        <f t="shared" si="304"/>
        <v>-0.25623580328741347</v>
      </c>
      <c r="AD522" s="73">
        <f t="shared" si="305"/>
        <v>9.9213491021302538</v>
      </c>
      <c r="AE522" s="73">
        <f t="shared" si="306"/>
        <v>48.905437717704039</v>
      </c>
      <c r="AG522" t="s">
        <v>227</v>
      </c>
      <c r="AH522" t="s">
        <v>228</v>
      </c>
      <c r="AI522">
        <f t="shared" si="309"/>
        <v>0</v>
      </c>
      <c r="AJ522">
        <f t="shared" si="310"/>
        <v>0</v>
      </c>
      <c r="AK522">
        <f t="shared" si="311"/>
        <v>0</v>
      </c>
      <c r="AL522">
        <f t="shared" si="312"/>
        <v>0</v>
      </c>
      <c r="AM522">
        <f t="shared" si="294"/>
        <v>0</v>
      </c>
      <c r="AN522">
        <f t="shared" si="313"/>
        <v>0</v>
      </c>
      <c r="AO522">
        <f t="shared" si="291"/>
        <v>1</v>
      </c>
      <c r="AP522">
        <f t="shared" si="314"/>
        <v>0.91103474040965615</v>
      </c>
      <c r="AQ522">
        <f t="shared" si="315"/>
        <v>0.88976278775410833</v>
      </c>
      <c r="AR522">
        <f t="shared" si="295"/>
        <v>1</v>
      </c>
      <c r="AS522">
        <f t="shared" si="319"/>
        <v>0</v>
      </c>
      <c r="AT522">
        <f t="shared" si="318"/>
        <v>3.8007975281637645</v>
      </c>
      <c r="AU522" t="str">
        <f t="shared" si="317"/>
        <v/>
      </c>
    </row>
    <row r="523" spans="1:47" x14ac:dyDescent="0.2">
      <c r="A523" t="s">
        <v>222</v>
      </c>
      <c r="B523" t="s">
        <v>223</v>
      </c>
      <c r="C523" t="s">
        <v>718</v>
      </c>
      <c r="D523">
        <f t="shared" si="307"/>
        <v>1.6384000000000001</v>
      </c>
      <c r="F523">
        <f t="shared" si="296"/>
        <v>1.6487800000000001</v>
      </c>
      <c r="H523">
        <f t="shared" si="297"/>
        <v>1.6581199999999998</v>
      </c>
      <c r="J523" s="73">
        <f t="shared" si="292"/>
        <v>1.6399305427316595</v>
      </c>
      <c r="K523" s="73"/>
      <c r="L523" s="73">
        <f t="shared" si="293"/>
        <v>7.5749872958699171E-3</v>
      </c>
      <c r="M523" s="73"/>
      <c r="N523">
        <f t="shared" si="298"/>
        <v>86.463601882329627</v>
      </c>
      <c r="P523" t="s">
        <v>78</v>
      </c>
      <c r="Q523" s="37">
        <v>62</v>
      </c>
      <c r="R523" t="s">
        <v>230</v>
      </c>
      <c r="S523" t="s">
        <v>226</v>
      </c>
      <c r="T523">
        <f t="shared" si="299"/>
        <v>0.88294406443307627</v>
      </c>
      <c r="U523">
        <f t="shared" si="300"/>
        <v>0.3934102908906591</v>
      </c>
      <c r="V523">
        <f t="shared" si="301"/>
        <v>-0.25619937959278266</v>
      </c>
      <c r="W523" s="73">
        <f t="shared" si="316"/>
        <v>50.326300109011925</v>
      </c>
      <c r="X523" s="73">
        <f t="shared" si="308"/>
        <v>8.0055285393557405</v>
      </c>
      <c r="Y523" t="s">
        <v>225</v>
      </c>
      <c r="Z523" t="s">
        <v>226</v>
      </c>
      <c r="AA523">
        <f t="shared" si="302"/>
        <v>0.88294404942103744</v>
      </c>
      <c r="AB523">
        <f t="shared" si="303"/>
        <v>-0.39341022441860013</v>
      </c>
      <c r="AC523">
        <f t="shared" si="304"/>
        <v>-0.25619953340099461</v>
      </c>
      <c r="AD523" s="73">
        <f t="shared" si="305"/>
        <v>9.9204272733150027</v>
      </c>
      <c r="AE523" s="73">
        <f t="shared" si="306"/>
        <v>48.90010604072063</v>
      </c>
      <c r="AG523" t="s">
        <v>227</v>
      </c>
      <c r="AH523" t="s">
        <v>228</v>
      </c>
      <c r="AI523">
        <f t="shared" si="309"/>
        <v>0</v>
      </c>
      <c r="AJ523">
        <f t="shared" si="310"/>
        <v>0</v>
      </c>
      <c r="AK523">
        <f t="shared" si="311"/>
        <v>0</v>
      </c>
      <c r="AL523">
        <f t="shared" si="312"/>
        <v>0</v>
      </c>
      <c r="AM523">
        <f t="shared" si="294"/>
        <v>0</v>
      </c>
      <c r="AN523">
        <f t="shared" si="313"/>
        <v>0</v>
      </c>
      <c r="AO523">
        <f t="shared" si="291"/>
        <v>1</v>
      </c>
      <c r="AP523">
        <f t="shared" si="314"/>
        <v>0.91104968289604737</v>
      </c>
      <c r="AQ523">
        <f t="shared" si="315"/>
        <v>0.88977303029650001</v>
      </c>
      <c r="AR523">
        <f t="shared" si="295"/>
        <v>1</v>
      </c>
      <c r="AS523">
        <f t="shared" si="319"/>
        <v>0</v>
      </c>
      <c r="AT523">
        <f t="shared" si="318"/>
        <v>3.8008227131925474</v>
      </c>
      <c r="AU523" t="str">
        <f t="shared" si="317"/>
        <v/>
      </c>
    </row>
    <row r="524" spans="1:47" x14ac:dyDescent="0.2">
      <c r="A524" t="s">
        <v>222</v>
      </c>
      <c r="B524" t="s">
        <v>223</v>
      </c>
      <c r="C524" t="s">
        <v>719</v>
      </c>
      <c r="D524">
        <f t="shared" si="307"/>
        <v>1.6392</v>
      </c>
      <c r="F524">
        <f t="shared" si="296"/>
        <v>1.6495900000000001</v>
      </c>
      <c r="H524">
        <f t="shared" si="297"/>
        <v>1.65886</v>
      </c>
      <c r="J524" s="73">
        <f t="shared" si="292"/>
        <v>1.640730877501295</v>
      </c>
      <c r="K524" s="73"/>
      <c r="L524" s="73">
        <f t="shared" si="293"/>
        <v>7.5834137711163763E-3</v>
      </c>
      <c r="M524" s="73"/>
      <c r="N524">
        <f t="shared" si="298"/>
        <v>86.222794796309088</v>
      </c>
      <c r="P524" t="s">
        <v>78</v>
      </c>
      <c r="Q524" s="37">
        <v>61</v>
      </c>
      <c r="R524" t="s">
        <v>230</v>
      </c>
      <c r="S524" t="s">
        <v>226</v>
      </c>
      <c r="T524">
        <f t="shared" si="299"/>
        <v>0.88298979580510006</v>
      </c>
      <c r="U524">
        <f t="shared" si="300"/>
        <v>0.39333126520228062</v>
      </c>
      <c r="V524">
        <f t="shared" si="301"/>
        <v>-0.25616310491255534</v>
      </c>
      <c r="W524" s="73">
        <f t="shared" si="316"/>
        <v>50.320911056200977</v>
      </c>
      <c r="X524" s="73">
        <f t="shared" si="308"/>
        <v>8.0041874237354431</v>
      </c>
      <c r="Y524" t="s">
        <v>225</v>
      </c>
      <c r="Z524" t="s">
        <v>226</v>
      </c>
      <c r="AA524">
        <f t="shared" si="302"/>
        <v>0.88298977662601519</v>
      </c>
      <c r="AB524">
        <f t="shared" si="303"/>
        <v>-0.39333120658098197</v>
      </c>
      <c r="AC524">
        <f t="shared" si="304"/>
        <v>-0.25616326103383463</v>
      </c>
      <c r="AD524" s="73">
        <f t="shared" si="305"/>
        <v>9.9195085212714833</v>
      </c>
      <c r="AE524" s="73">
        <f t="shared" si="306"/>
        <v>48.894774412063697</v>
      </c>
      <c r="AG524" t="s">
        <v>227</v>
      </c>
      <c r="AH524" t="s">
        <v>228</v>
      </c>
      <c r="AI524">
        <f t="shared" si="309"/>
        <v>0</v>
      </c>
      <c r="AJ524">
        <f t="shared" si="310"/>
        <v>0</v>
      </c>
      <c r="AK524">
        <f t="shared" si="311"/>
        <v>0</v>
      </c>
      <c r="AL524">
        <f t="shared" si="312"/>
        <v>0</v>
      </c>
      <c r="AM524">
        <f t="shared" si="294"/>
        <v>0</v>
      </c>
      <c r="AN524">
        <f t="shared" si="313"/>
        <v>0</v>
      </c>
      <c r="AO524">
        <f t="shared" si="291"/>
        <v>1</v>
      </c>
      <c r="AP524">
        <f t="shared" si="314"/>
        <v>0.91106458418071723</v>
      </c>
      <c r="AQ524">
        <f t="shared" si="315"/>
        <v>0.88978323865253905</v>
      </c>
      <c r="AR524">
        <f t="shared" si="295"/>
        <v>1</v>
      </c>
      <c r="AS524">
        <f t="shared" si="319"/>
        <v>0</v>
      </c>
      <c r="AT524">
        <f t="shared" si="318"/>
        <v>3.8008478228332563</v>
      </c>
      <c r="AU524" t="str">
        <f t="shared" si="317"/>
        <v/>
      </c>
    </row>
    <row r="525" spans="1:47" x14ac:dyDescent="0.2">
      <c r="A525" t="s">
        <v>222</v>
      </c>
      <c r="B525" t="s">
        <v>223</v>
      </c>
      <c r="C525" t="s">
        <v>720</v>
      </c>
      <c r="D525">
        <f t="shared" si="307"/>
        <v>1.6400000000000001</v>
      </c>
      <c r="F525">
        <f t="shared" si="296"/>
        <v>1.6504000000000001</v>
      </c>
      <c r="H525">
        <f t="shared" si="297"/>
        <v>1.6596</v>
      </c>
      <c r="J525" s="73">
        <f t="shared" si="292"/>
        <v>1.6415312121403858</v>
      </c>
      <c r="K525" s="73"/>
      <c r="L525" s="73">
        <f t="shared" si="293"/>
        <v>7.5918403713981508E-3</v>
      </c>
      <c r="M525" s="73"/>
      <c r="N525">
        <f t="shared" si="298"/>
        <v>85.980449750391898</v>
      </c>
      <c r="P525" t="s">
        <v>78</v>
      </c>
      <c r="Q525" s="37">
        <v>60</v>
      </c>
      <c r="R525" t="s">
        <v>230</v>
      </c>
      <c r="S525" t="s">
        <v>226</v>
      </c>
      <c r="T525">
        <f t="shared" si="299"/>
        <v>0.88303551866401142</v>
      </c>
      <c r="U525">
        <f t="shared" si="300"/>
        <v>0.39325223570051931</v>
      </c>
      <c r="V525">
        <f t="shared" si="301"/>
        <v>-0.25612682775204076</v>
      </c>
      <c r="W525" s="73">
        <f t="shared" si="316"/>
        <v>50.315522040536933</v>
      </c>
      <c r="X525" s="73">
        <f t="shared" si="308"/>
        <v>8.0028500181629347</v>
      </c>
      <c r="Y525" t="s">
        <v>225</v>
      </c>
      <c r="Z525" t="s">
        <v>226</v>
      </c>
      <c r="AA525">
        <f t="shared" si="302"/>
        <v>0.88303549531928727</v>
      </c>
      <c r="AB525">
        <f t="shared" si="303"/>
        <v>-0.39325218493098613</v>
      </c>
      <c r="AC525">
        <f t="shared" si="304"/>
        <v>-0.25612698618698215</v>
      </c>
      <c r="AD525" s="73">
        <f t="shared" si="305"/>
        <v>9.9185928468744873</v>
      </c>
      <c r="AE525" s="73">
        <f t="shared" si="306"/>
        <v>48.889442831853522</v>
      </c>
      <c r="AG525" t="s">
        <v>227</v>
      </c>
      <c r="AH525" t="s">
        <v>228</v>
      </c>
      <c r="AI525">
        <f t="shared" si="309"/>
        <v>0</v>
      </c>
      <c r="AJ525">
        <f t="shared" si="310"/>
        <v>0</v>
      </c>
      <c r="AK525">
        <f t="shared" si="311"/>
        <v>0</v>
      </c>
      <c r="AL525">
        <f t="shared" si="312"/>
        <v>0</v>
      </c>
      <c r="AM525">
        <f t="shared" si="294"/>
        <v>0</v>
      </c>
      <c r="AN525">
        <f t="shared" si="313"/>
        <v>0</v>
      </c>
      <c r="AO525">
        <f t="shared" si="291"/>
        <v>1</v>
      </c>
      <c r="AP525">
        <f t="shared" si="314"/>
        <v>0.9110794442426341</v>
      </c>
      <c r="AQ525">
        <f t="shared" si="315"/>
        <v>0.88979341281250568</v>
      </c>
      <c r="AR525">
        <f t="shared" si="295"/>
        <v>1</v>
      </c>
      <c r="AS525">
        <f t="shared" si="319"/>
        <v>0</v>
      </c>
      <c r="AT525">
        <f t="shared" si="318"/>
        <v>3.8008728570551398</v>
      </c>
      <c r="AU525" t="str">
        <f t="shared" si="317"/>
        <v/>
      </c>
    </row>
    <row r="526" spans="1:47" x14ac:dyDescent="0.2">
      <c r="A526" t="s">
        <v>222</v>
      </c>
      <c r="B526" t="s">
        <v>223</v>
      </c>
      <c r="C526" t="s">
        <v>721</v>
      </c>
      <c r="D526">
        <f t="shared" si="307"/>
        <v>1.6408</v>
      </c>
      <c r="F526">
        <f t="shared" si="296"/>
        <v>1.6512100000000001</v>
      </c>
      <c r="H526">
        <f t="shared" si="297"/>
        <v>1.6603399999999999</v>
      </c>
      <c r="J526" s="73">
        <f t="shared" si="292"/>
        <v>1.6423315466491017</v>
      </c>
      <c r="K526" s="73"/>
      <c r="L526" s="73">
        <f t="shared" si="293"/>
        <v>7.6002670965538144E-3</v>
      </c>
      <c r="M526" s="73"/>
      <c r="N526">
        <f t="shared" si="298"/>
        <v>85.736547514467674</v>
      </c>
      <c r="P526" t="s">
        <v>78</v>
      </c>
      <c r="Q526" s="37">
        <v>59</v>
      </c>
      <c r="R526" t="s">
        <v>230</v>
      </c>
      <c r="S526" t="s">
        <v>226</v>
      </c>
      <c r="T526">
        <f t="shared" si="299"/>
        <v>0.88308123300848085</v>
      </c>
      <c r="U526">
        <f t="shared" si="300"/>
        <v>0.3931732023876614</v>
      </c>
      <c r="V526">
        <f t="shared" si="301"/>
        <v>-0.2560905481122881</v>
      </c>
      <c r="W526" s="73">
        <f t="shared" si="316"/>
        <v>50.310133062137233</v>
      </c>
      <c r="X526" s="73">
        <f t="shared" si="308"/>
        <v>8.0015163245268042</v>
      </c>
      <c r="Y526" t="s">
        <v>225</v>
      </c>
      <c r="Z526" t="s">
        <v>226</v>
      </c>
      <c r="AA526">
        <f t="shared" si="302"/>
        <v>0.88308120549952462</v>
      </c>
      <c r="AB526">
        <f t="shared" si="303"/>
        <v>-0.39317315947089782</v>
      </c>
      <c r="AC526">
        <f t="shared" si="304"/>
        <v>-0.25609070886148577</v>
      </c>
      <c r="AD526" s="73">
        <f t="shared" si="305"/>
        <v>9.9176802509961757</v>
      </c>
      <c r="AE526" s="73">
        <f t="shared" si="306"/>
        <v>48.884111300210407</v>
      </c>
      <c r="AG526" t="s">
        <v>227</v>
      </c>
      <c r="AH526" t="s">
        <v>228</v>
      </c>
      <c r="AI526">
        <f t="shared" si="309"/>
        <v>0</v>
      </c>
      <c r="AJ526">
        <f t="shared" si="310"/>
        <v>0</v>
      </c>
      <c r="AK526">
        <f t="shared" si="311"/>
        <v>0</v>
      </c>
      <c r="AL526">
        <f t="shared" si="312"/>
        <v>0</v>
      </c>
      <c r="AM526">
        <f t="shared" si="294"/>
        <v>0</v>
      </c>
      <c r="AN526">
        <f t="shared" si="313"/>
        <v>0</v>
      </c>
      <c r="AO526">
        <f t="shared" ref="AO526:AO585" si="320">IF(OR($BH$2=P526,P526="-/+"),1,0)</f>
        <v>1</v>
      </c>
      <c r="AP526">
        <f t="shared" si="314"/>
        <v>0.91109426306081331</v>
      </c>
      <c r="AQ526">
        <f t="shared" si="315"/>
        <v>0.88980355276670919</v>
      </c>
      <c r="AR526">
        <f t="shared" si="295"/>
        <v>1</v>
      </c>
      <c r="AS526">
        <f t="shared" si="319"/>
        <v>0</v>
      </c>
      <c r="AT526">
        <f t="shared" si="318"/>
        <v>3.8008978158275228</v>
      </c>
      <c r="AU526" t="str">
        <f t="shared" si="317"/>
        <v/>
      </c>
    </row>
    <row r="527" spans="1:47" x14ac:dyDescent="0.2">
      <c r="A527" t="s">
        <v>222</v>
      </c>
      <c r="B527" t="s">
        <v>223</v>
      </c>
      <c r="C527" t="s">
        <v>722</v>
      </c>
      <c r="D527">
        <f t="shared" si="307"/>
        <v>1.6415999999999999</v>
      </c>
      <c r="F527">
        <f t="shared" si="296"/>
        <v>1.65202</v>
      </c>
      <c r="H527">
        <f t="shared" si="297"/>
        <v>1.6610799999999999</v>
      </c>
      <c r="J527" s="73">
        <f t="shared" ref="J527:J585" si="321">1/SQRT((((COS(RADIANS($AX$7)))^2)/(D527^2))+(((COS(RADIANS($AY$7)))^2)/(F527^2))+(((COS(RADIANS($AZ$7)))^2)/(H527^2)))</f>
        <v>1.6431318810276134</v>
      </c>
      <c r="K527" s="73"/>
      <c r="L527" s="73">
        <f t="shared" ref="L527:L585" si="322">ABS(1/SQRT((((COS(RADIANS($AX$16)))^2)/(D527^2))+(((COS(RADIANS($AY$16)))^2)/(F527^2))+(((COS(RADIANS($AZ$16)))^2)/(H527^2)))-(1/SQRT((((COS(RADIANS($AX$25)))^2)/(D527^2))+(((COS(RADIANS($AY$25)))^2)/(F527^2))+(((COS(RADIANS($AZ$25)))^2)/(H527^2)))))</f>
        <v>7.6086939464197201E-3</v>
      </c>
      <c r="M527" s="73"/>
      <c r="N527">
        <f t="shared" si="298"/>
        <v>85.491068492372349</v>
      </c>
      <c r="P527" t="s">
        <v>78</v>
      </c>
      <c r="Q527" s="37">
        <v>58</v>
      </c>
      <c r="R527" t="s">
        <v>230</v>
      </c>
      <c r="S527" t="s">
        <v>226</v>
      </c>
      <c r="T527">
        <f t="shared" si="299"/>
        <v>0.88312693883718019</v>
      </c>
      <c r="U527">
        <f t="shared" si="300"/>
        <v>0.39309416526599322</v>
      </c>
      <c r="V527">
        <f t="shared" si="301"/>
        <v>-0.25605426599434639</v>
      </c>
      <c r="W527" s="73">
        <f t="shared" si="316"/>
        <v>50.304744121119157</v>
      </c>
      <c r="X527" s="73">
        <f t="shared" si="308"/>
        <v>8.0001863447114516</v>
      </c>
      <c r="Y527" t="s">
        <v>225</v>
      </c>
      <c r="Z527" t="s">
        <v>226</v>
      </c>
      <c r="AA527">
        <f t="shared" si="302"/>
        <v>0.88312690716539943</v>
      </c>
      <c r="AB527">
        <f t="shared" si="303"/>
        <v>-0.39309413020300304</v>
      </c>
      <c r="AC527">
        <f t="shared" si="304"/>
        <v>-0.25605442905839465</v>
      </c>
      <c r="AD527" s="73">
        <f t="shared" si="305"/>
        <v>9.9167707345058176</v>
      </c>
      <c r="AE527" s="73">
        <f t="shared" si="306"/>
        <v>48.878779817254646</v>
      </c>
      <c r="AG527" t="s">
        <v>227</v>
      </c>
      <c r="AH527" t="s">
        <v>228</v>
      </c>
      <c r="AI527">
        <f t="shared" si="309"/>
        <v>0</v>
      </c>
      <c r="AJ527">
        <f t="shared" si="310"/>
        <v>0</v>
      </c>
      <c r="AK527">
        <f t="shared" si="311"/>
        <v>0</v>
      </c>
      <c r="AL527">
        <f t="shared" si="312"/>
        <v>0</v>
      </c>
      <c r="AM527">
        <f t="shared" ref="AM527:AM585" si="323">IFERROR(IF($BE$2=0,0,IF(1-ABS(($BE$2-L527)/$BE$2)&gt;=1-($BO$6*0.01),1-ABS((($BE$2-L527)/$BE$2)),0)),0)</f>
        <v>0</v>
      </c>
      <c r="AN527">
        <f t="shared" si="313"/>
        <v>0</v>
      </c>
      <c r="AO527">
        <f t="shared" si="320"/>
        <v>1</v>
      </c>
      <c r="AP527">
        <f t="shared" si="314"/>
        <v>0.91110904061431719</v>
      </c>
      <c r="AQ527">
        <f t="shared" si="315"/>
        <v>0.88981365850549088</v>
      </c>
      <c r="AR527">
        <f t="shared" ref="AR527:AR585" si="324">IF(AG527=$BG$2,1,0)</f>
        <v>1</v>
      </c>
      <c r="AS527">
        <f t="shared" si="319"/>
        <v>0</v>
      </c>
      <c r="AT527">
        <f t="shared" si="318"/>
        <v>3.8009226991198082</v>
      </c>
      <c r="AU527" t="str">
        <f t="shared" si="317"/>
        <v/>
      </c>
    </row>
    <row r="528" spans="1:47" x14ac:dyDescent="0.2">
      <c r="A528" t="s">
        <v>222</v>
      </c>
      <c r="B528" t="s">
        <v>223</v>
      </c>
      <c r="C528" t="s">
        <v>723</v>
      </c>
      <c r="D528">
        <f t="shared" si="307"/>
        <v>1.6424000000000001</v>
      </c>
      <c r="F528">
        <f t="shared" si="296"/>
        <v>1.65283</v>
      </c>
      <c r="H528">
        <f t="shared" si="297"/>
        <v>1.6618199999999999</v>
      </c>
      <c r="J528" s="73">
        <f t="shared" si="321"/>
        <v>1.6439322152760907</v>
      </c>
      <c r="K528" s="73"/>
      <c r="L528" s="73">
        <f t="shared" si="322"/>
        <v>7.6171209208348856E-3</v>
      </c>
      <c r="M528" s="73"/>
      <c r="N528">
        <f t="shared" si="298"/>
        <v>85.243992712221214</v>
      </c>
      <c r="P528" t="s">
        <v>78</v>
      </c>
      <c r="Q528" s="37">
        <v>57</v>
      </c>
      <c r="R528" t="s">
        <v>230</v>
      </c>
      <c r="S528" t="s">
        <v>226</v>
      </c>
      <c r="T528">
        <f t="shared" si="299"/>
        <v>0.88317263614878139</v>
      </c>
      <c r="U528">
        <f t="shared" si="300"/>
        <v>0.39301512433780161</v>
      </c>
      <c r="V528">
        <f t="shared" si="301"/>
        <v>-0.25601798139926502</v>
      </c>
      <c r="W528" s="73">
        <f t="shared" si="316"/>
        <v>50.299355217600123</v>
      </c>
      <c r="X528" s="73">
        <f t="shared" si="308"/>
        <v>7.9988600805970949</v>
      </c>
      <c r="Y528" t="s">
        <v>225</v>
      </c>
      <c r="Z528" t="s">
        <v>226</v>
      </c>
      <c r="AA528">
        <f t="shared" si="302"/>
        <v>0.88317260031558431</v>
      </c>
      <c r="AB528">
        <f t="shared" si="303"/>
        <v>-0.39301509712958799</v>
      </c>
      <c r="AC528">
        <f t="shared" si="304"/>
        <v>-0.25601814677875767</v>
      </c>
      <c r="AD528" s="73">
        <f t="shared" si="305"/>
        <v>9.9158642982699128</v>
      </c>
      <c r="AE528" s="73">
        <f t="shared" si="306"/>
        <v>48.873448383106549</v>
      </c>
      <c r="AG528" t="s">
        <v>227</v>
      </c>
      <c r="AH528" t="s">
        <v>228</v>
      </c>
      <c r="AI528">
        <f t="shared" si="309"/>
        <v>0</v>
      </c>
      <c r="AJ528">
        <f t="shared" si="310"/>
        <v>0</v>
      </c>
      <c r="AK528">
        <f t="shared" si="311"/>
        <v>0</v>
      </c>
      <c r="AL528">
        <f t="shared" si="312"/>
        <v>0</v>
      </c>
      <c r="AM528">
        <f t="shared" si="323"/>
        <v>0</v>
      </c>
      <c r="AN528">
        <f t="shared" si="313"/>
        <v>0</v>
      </c>
      <c r="AO528">
        <f t="shared" si="320"/>
        <v>1</v>
      </c>
      <c r="AP528">
        <f t="shared" si="314"/>
        <v>0.91112377688225443</v>
      </c>
      <c r="AQ528">
        <f t="shared" si="315"/>
        <v>0.88982373001922321</v>
      </c>
      <c r="AR528">
        <f t="shared" si="324"/>
        <v>1</v>
      </c>
      <c r="AS528">
        <f t="shared" si="319"/>
        <v>0</v>
      </c>
      <c r="AT528">
        <f t="shared" si="318"/>
        <v>3.8009475069014775</v>
      </c>
      <c r="AU528" t="str">
        <f t="shared" si="317"/>
        <v/>
      </c>
    </row>
    <row r="529" spans="1:47" x14ac:dyDescent="0.2">
      <c r="A529" t="s">
        <v>222</v>
      </c>
      <c r="B529" t="s">
        <v>223</v>
      </c>
      <c r="C529" t="s">
        <v>724</v>
      </c>
      <c r="D529">
        <f t="shared" si="307"/>
        <v>1.6432</v>
      </c>
      <c r="F529">
        <f t="shared" si="296"/>
        <v>1.65364</v>
      </c>
      <c r="H529">
        <f t="shared" si="297"/>
        <v>1.6625599999999998</v>
      </c>
      <c r="J529" s="73">
        <f t="shared" si="321"/>
        <v>1.6447325493947018</v>
      </c>
      <c r="K529" s="73"/>
      <c r="L529" s="73">
        <f t="shared" si="322"/>
        <v>7.6255480196383285E-3</v>
      </c>
      <c r="M529" s="73"/>
      <c r="N529">
        <f t="shared" si="298"/>
        <v>84.995299816417756</v>
      </c>
      <c r="P529" t="s">
        <v>78</v>
      </c>
      <c r="Q529" s="37">
        <v>56</v>
      </c>
      <c r="R529" t="s">
        <v>230</v>
      </c>
      <c r="S529" t="s">
        <v>226</v>
      </c>
      <c r="T529">
        <f t="shared" si="299"/>
        <v>0.88321832494195784</v>
      </c>
      <c r="U529">
        <f t="shared" si="300"/>
        <v>0.39293607960537369</v>
      </c>
      <c r="V529">
        <f t="shared" si="301"/>
        <v>-0.2559816943280937</v>
      </c>
      <c r="W529" s="73">
        <f t="shared" si="316"/>
        <v>50.293966351697534</v>
      </c>
      <c r="X529" s="73">
        <f t="shared" si="308"/>
        <v>7.9975375340597532</v>
      </c>
      <c r="Y529" t="s">
        <v>225</v>
      </c>
      <c r="Z529" t="s">
        <v>226</v>
      </c>
      <c r="AA529">
        <f t="shared" si="302"/>
        <v>0.88321828494875299</v>
      </c>
      <c r="AB529">
        <f t="shared" si="303"/>
        <v>-0.3929360602529392</v>
      </c>
      <c r="AC529">
        <f t="shared" si="304"/>
        <v>-0.25598186202362438</v>
      </c>
      <c r="AD529" s="73">
        <f t="shared" si="305"/>
        <v>9.9149609431521064</v>
      </c>
      <c r="AE529" s="73">
        <f t="shared" si="306"/>
        <v>48.868116997886411</v>
      </c>
      <c r="AG529" t="s">
        <v>227</v>
      </c>
      <c r="AH529" t="s">
        <v>228</v>
      </c>
      <c r="AI529">
        <f t="shared" si="309"/>
        <v>0</v>
      </c>
      <c r="AJ529">
        <f t="shared" si="310"/>
        <v>0</v>
      </c>
      <c r="AK529">
        <f t="shared" si="311"/>
        <v>0</v>
      </c>
      <c r="AL529">
        <f t="shared" si="312"/>
        <v>0</v>
      </c>
      <c r="AM529">
        <f t="shared" si="323"/>
        <v>0</v>
      </c>
      <c r="AN529">
        <f t="shared" si="313"/>
        <v>0</v>
      </c>
      <c r="AO529">
        <f t="shared" si="320"/>
        <v>1</v>
      </c>
      <c r="AP529">
        <f t="shared" si="314"/>
        <v>0.9111384718437805</v>
      </c>
      <c r="AQ529">
        <f t="shared" si="315"/>
        <v>0.88983376729830987</v>
      </c>
      <c r="AR529">
        <f t="shared" si="324"/>
        <v>1</v>
      </c>
      <c r="AS529">
        <f t="shared" si="319"/>
        <v>0</v>
      </c>
      <c r="AT529">
        <f t="shared" si="318"/>
        <v>3.8009722391420904</v>
      </c>
      <c r="AU529" t="str">
        <f t="shared" si="317"/>
        <v/>
      </c>
    </row>
    <row r="530" spans="1:47" x14ac:dyDescent="0.2">
      <c r="A530" t="s">
        <v>222</v>
      </c>
      <c r="B530" t="s">
        <v>223</v>
      </c>
      <c r="C530" t="s">
        <v>725</v>
      </c>
      <c r="D530">
        <f t="shared" si="307"/>
        <v>1.6440000000000001</v>
      </c>
      <c r="F530">
        <f t="shared" si="296"/>
        <v>1.6544500000000002</v>
      </c>
      <c r="H530">
        <f t="shared" si="297"/>
        <v>1.6633</v>
      </c>
      <c r="J530" s="73">
        <f t="shared" si="321"/>
        <v>1.6455328833836174</v>
      </c>
      <c r="K530" s="73"/>
      <c r="L530" s="73">
        <f t="shared" si="322"/>
        <v>7.6339752426675123E-3</v>
      </c>
      <c r="M530" s="73"/>
      <c r="N530">
        <f t="shared" si="298"/>
        <v>84.744969051318122</v>
      </c>
      <c r="P530" t="s">
        <v>78</v>
      </c>
      <c r="Q530" s="37">
        <v>55</v>
      </c>
      <c r="R530" t="s">
        <v>230</v>
      </c>
      <c r="S530" t="s">
        <v>226</v>
      </c>
      <c r="T530">
        <f t="shared" si="299"/>
        <v>0.88326400521538317</v>
      </c>
      <c r="U530">
        <f t="shared" si="300"/>
        <v>0.39285703107099684</v>
      </c>
      <c r="V530">
        <f t="shared" si="301"/>
        <v>-0.25594540478188216</v>
      </c>
      <c r="W530" s="73">
        <f t="shared" si="316"/>
        <v>50.288577523528687</v>
      </c>
      <c r="X530" s="73">
        <f t="shared" si="308"/>
        <v>7.996218706971054</v>
      </c>
      <c r="Y530" t="s">
        <v>225</v>
      </c>
      <c r="Z530" t="s">
        <v>226</v>
      </c>
      <c r="AA530">
        <f t="shared" si="302"/>
        <v>0.88326396106357952</v>
      </c>
      <c r="AB530">
        <f t="shared" si="303"/>
        <v>-0.39285701957534341</v>
      </c>
      <c r="AC530">
        <f t="shared" si="304"/>
        <v>-0.25594557479404439</v>
      </c>
      <c r="AD530" s="73">
        <f t="shared" si="305"/>
        <v>9.9140606700134786</v>
      </c>
      <c r="AE530" s="73">
        <f t="shared" si="306"/>
        <v>48.862785661714547</v>
      </c>
      <c r="AG530" t="s">
        <v>227</v>
      </c>
      <c r="AH530" t="s">
        <v>228</v>
      </c>
      <c r="AI530">
        <f t="shared" si="309"/>
        <v>0</v>
      </c>
      <c r="AJ530">
        <f t="shared" si="310"/>
        <v>0</v>
      </c>
      <c r="AK530">
        <f t="shared" si="311"/>
        <v>0</v>
      </c>
      <c r="AL530">
        <f t="shared" si="312"/>
        <v>0</v>
      </c>
      <c r="AM530">
        <f t="shared" si="323"/>
        <v>0</v>
      </c>
      <c r="AN530">
        <f t="shared" si="313"/>
        <v>0</v>
      </c>
      <c r="AO530">
        <f t="shared" si="320"/>
        <v>1</v>
      </c>
      <c r="AP530">
        <f t="shared" si="314"/>
        <v>0.91115312547809946</v>
      </c>
      <c r="AQ530">
        <f t="shared" si="315"/>
        <v>0.88984377033318351</v>
      </c>
      <c r="AR530">
        <f t="shared" si="324"/>
        <v>1</v>
      </c>
      <c r="AS530">
        <f t="shared" si="319"/>
        <v>0</v>
      </c>
      <c r="AT530">
        <f t="shared" si="318"/>
        <v>3.800996895811283</v>
      </c>
      <c r="AU530" t="str">
        <f t="shared" si="317"/>
        <v/>
      </c>
    </row>
    <row r="531" spans="1:47" x14ac:dyDescent="0.2">
      <c r="A531" t="s">
        <v>222</v>
      </c>
      <c r="B531" t="s">
        <v>223</v>
      </c>
      <c r="C531" t="s">
        <v>726</v>
      </c>
      <c r="D531">
        <f t="shared" si="307"/>
        <v>1.6448</v>
      </c>
      <c r="F531">
        <f t="shared" si="296"/>
        <v>1.6552600000000002</v>
      </c>
      <c r="H531">
        <f t="shared" si="297"/>
        <v>1.66404</v>
      </c>
      <c r="J531" s="73">
        <f t="shared" si="321"/>
        <v>1.6463332172430047</v>
      </c>
      <c r="K531" s="73"/>
      <c r="L531" s="73">
        <f t="shared" si="322"/>
        <v>7.6424025897630088E-3</v>
      </c>
      <c r="M531" s="73"/>
      <c r="N531">
        <f t="shared" si="298"/>
        <v>84.492979256533417</v>
      </c>
      <c r="P531" t="s">
        <v>78</v>
      </c>
      <c r="Q531" s="37">
        <v>54</v>
      </c>
      <c r="R531" t="s">
        <v>230</v>
      </c>
      <c r="S531" t="s">
        <v>226</v>
      </c>
      <c r="T531">
        <f t="shared" si="299"/>
        <v>0.88330967696773177</v>
      </c>
      <c r="U531">
        <f t="shared" si="300"/>
        <v>0.39277797873695897</v>
      </c>
      <c r="V531">
        <f t="shared" si="301"/>
        <v>-0.25590911276168044</v>
      </c>
      <c r="W531" s="73">
        <f t="shared" si="316"/>
        <v>50.283188733211027</v>
      </c>
      <c r="X531" s="73">
        <f t="shared" si="308"/>
        <v>7.9949036011984811</v>
      </c>
      <c r="Y531" t="s">
        <v>225</v>
      </c>
      <c r="Z531" t="s">
        <v>226</v>
      </c>
      <c r="AA531">
        <f t="shared" si="302"/>
        <v>0.88330962865873874</v>
      </c>
      <c r="AB531">
        <f t="shared" si="303"/>
        <v>-0.39277797509908785</v>
      </c>
      <c r="AC531">
        <f t="shared" si="304"/>
        <v>-0.25590928509106731</v>
      </c>
      <c r="AD531" s="73">
        <f t="shared" si="305"/>
        <v>9.913163479711951</v>
      </c>
      <c r="AE531" s="73">
        <f t="shared" si="306"/>
        <v>48.857454374711274</v>
      </c>
      <c r="AG531" t="s">
        <v>227</v>
      </c>
      <c r="AH531" t="s">
        <v>228</v>
      </c>
      <c r="AI531">
        <f t="shared" si="309"/>
        <v>0</v>
      </c>
      <c r="AJ531">
        <f t="shared" si="310"/>
        <v>0</v>
      </c>
      <c r="AK531">
        <f t="shared" si="311"/>
        <v>0</v>
      </c>
      <c r="AL531">
        <f t="shared" si="312"/>
        <v>0</v>
      </c>
      <c r="AM531">
        <f t="shared" si="323"/>
        <v>0</v>
      </c>
      <c r="AN531">
        <f t="shared" si="313"/>
        <v>0</v>
      </c>
      <c r="AO531">
        <f t="shared" si="320"/>
        <v>1</v>
      </c>
      <c r="AP531">
        <f t="shared" si="314"/>
        <v>0.91116773776446125</v>
      </c>
      <c r="AQ531">
        <f t="shared" si="315"/>
        <v>0.88985373911431165</v>
      </c>
      <c r="AR531">
        <f t="shared" si="324"/>
        <v>1</v>
      </c>
      <c r="AS531">
        <f t="shared" si="319"/>
        <v>0</v>
      </c>
      <c r="AT531">
        <f t="shared" si="318"/>
        <v>3.8010214768787729</v>
      </c>
      <c r="AU531" t="str">
        <f t="shared" si="317"/>
        <v/>
      </c>
    </row>
    <row r="532" spans="1:47" x14ac:dyDescent="0.2">
      <c r="A532" t="s">
        <v>222</v>
      </c>
      <c r="B532" t="s">
        <v>223</v>
      </c>
      <c r="C532" t="s">
        <v>727</v>
      </c>
      <c r="D532">
        <f t="shared" si="307"/>
        <v>1.6456</v>
      </c>
      <c r="F532">
        <f t="shared" si="296"/>
        <v>1.6560700000000002</v>
      </c>
      <c r="H532">
        <f t="shared" si="297"/>
        <v>1.6647799999999999</v>
      </c>
      <c r="J532" s="73">
        <f t="shared" si="321"/>
        <v>1.6471335509730329</v>
      </c>
      <c r="K532" s="73"/>
      <c r="L532" s="73">
        <f t="shared" si="322"/>
        <v>7.6508300607629476E-3</v>
      </c>
      <c r="M532" s="73"/>
      <c r="N532">
        <f t="shared" si="298"/>
        <v>84.239308853853331</v>
      </c>
      <c r="P532" t="s">
        <v>78</v>
      </c>
      <c r="Q532" s="37">
        <v>53</v>
      </c>
      <c r="R532" t="s">
        <v>230</v>
      </c>
      <c r="S532" t="s">
        <v>226</v>
      </c>
      <c r="T532">
        <f t="shared" si="299"/>
        <v>0.88335534019767903</v>
      </c>
      <c r="U532">
        <f t="shared" si="300"/>
        <v>0.39269892260554801</v>
      </c>
      <c r="V532">
        <f t="shared" si="301"/>
        <v>-0.25587281826853886</v>
      </c>
      <c r="W532" s="73">
        <f t="shared" si="316"/>
        <v>50.277799980861886</v>
      </c>
      <c r="X532" s="73">
        <f t="shared" si="308"/>
        <v>7.9935922186052526</v>
      </c>
      <c r="Y532" t="s">
        <v>225</v>
      </c>
      <c r="Z532" t="s">
        <v>226</v>
      </c>
      <c r="AA532">
        <f t="shared" si="302"/>
        <v>0.88335528773290672</v>
      </c>
      <c r="AB532">
        <f t="shared" si="303"/>
        <v>-0.39269892682646007</v>
      </c>
      <c r="AC532">
        <f t="shared" si="304"/>
        <v>-0.25587299291574334</v>
      </c>
      <c r="AD532" s="73">
        <f t="shared" si="305"/>
        <v>9.9122693731030171</v>
      </c>
      <c r="AE532" s="73">
        <f t="shared" si="306"/>
        <v>48.852123136996923</v>
      </c>
      <c r="AG532" t="s">
        <v>227</v>
      </c>
      <c r="AH532" t="s">
        <v>228</v>
      </c>
      <c r="AI532">
        <f t="shared" si="309"/>
        <v>0</v>
      </c>
      <c r="AJ532">
        <f t="shared" si="310"/>
        <v>0</v>
      </c>
      <c r="AK532">
        <f t="shared" si="311"/>
        <v>0</v>
      </c>
      <c r="AL532">
        <f t="shared" si="312"/>
        <v>0</v>
      </c>
      <c r="AM532">
        <f t="shared" si="323"/>
        <v>0</v>
      </c>
      <c r="AN532">
        <f t="shared" si="313"/>
        <v>0</v>
      </c>
      <c r="AO532">
        <f t="shared" si="320"/>
        <v>1</v>
      </c>
      <c r="AP532">
        <f t="shared" si="314"/>
        <v>0.91118230868216377</v>
      </c>
      <c r="AQ532">
        <f t="shared" si="315"/>
        <v>0.88986367363218877</v>
      </c>
      <c r="AR532">
        <f t="shared" si="324"/>
        <v>1</v>
      </c>
      <c r="AS532">
        <f t="shared" si="319"/>
        <v>0</v>
      </c>
      <c r="AT532">
        <f t="shared" si="318"/>
        <v>3.8010459823143528</v>
      </c>
      <c r="AU532" t="str">
        <f t="shared" si="317"/>
        <v/>
      </c>
    </row>
    <row r="533" spans="1:47" x14ac:dyDescent="0.2">
      <c r="A533" t="s">
        <v>222</v>
      </c>
      <c r="B533" t="s">
        <v>223</v>
      </c>
      <c r="C533" t="s">
        <v>728</v>
      </c>
      <c r="D533">
        <f t="shared" si="307"/>
        <v>1.6464000000000001</v>
      </c>
      <c r="F533">
        <f t="shared" si="296"/>
        <v>1.6568800000000001</v>
      </c>
      <c r="H533">
        <f t="shared" si="297"/>
        <v>1.6655199999999999</v>
      </c>
      <c r="J533" s="73">
        <f t="shared" si="321"/>
        <v>1.6479338845738711</v>
      </c>
      <c r="K533" s="73"/>
      <c r="L533" s="73">
        <f t="shared" si="322"/>
        <v>7.6592576555065683E-3</v>
      </c>
      <c r="M533" s="73"/>
      <c r="N533">
        <f t="shared" si="298"/>
        <v>83.983935835784052</v>
      </c>
      <c r="P533" t="s">
        <v>78</v>
      </c>
      <c r="Q533" s="37">
        <v>52</v>
      </c>
      <c r="R533" t="s">
        <v>230</v>
      </c>
      <c r="S533" t="s">
        <v>226</v>
      </c>
      <c r="T533">
        <f t="shared" si="299"/>
        <v>0.88340099490390078</v>
      </c>
      <c r="U533">
        <f t="shared" si="300"/>
        <v>0.39261986267905258</v>
      </c>
      <c r="V533">
        <f t="shared" si="301"/>
        <v>-0.25583652130350781</v>
      </c>
      <c r="W533" s="73">
        <f t="shared" si="316"/>
        <v>50.272411266598695</v>
      </c>
      <c r="X533" s="73">
        <f t="shared" si="308"/>
        <v>7.9922845610503011</v>
      </c>
      <c r="Y533" t="s">
        <v>225</v>
      </c>
      <c r="Z533" t="s">
        <v>226</v>
      </c>
      <c r="AA533">
        <f t="shared" si="302"/>
        <v>0.88340093828475963</v>
      </c>
      <c r="AB533">
        <f t="shared" si="303"/>
        <v>-0.39261987475974774</v>
      </c>
      <c r="AC533">
        <f t="shared" si="304"/>
        <v>-0.2558366982691227</v>
      </c>
      <c r="AD533" s="73">
        <f t="shared" si="305"/>
        <v>9.9113783510389624</v>
      </c>
      <c r="AE533" s="73">
        <f t="shared" si="306"/>
        <v>48.846791948691767</v>
      </c>
      <c r="AG533" t="s">
        <v>227</v>
      </c>
      <c r="AH533" t="s">
        <v>228</v>
      </c>
      <c r="AI533">
        <f t="shared" si="309"/>
        <v>0</v>
      </c>
      <c r="AJ533">
        <f t="shared" si="310"/>
        <v>0</v>
      </c>
      <c r="AK533">
        <f t="shared" si="311"/>
        <v>0</v>
      </c>
      <c r="AL533">
        <f t="shared" si="312"/>
        <v>0</v>
      </c>
      <c r="AM533">
        <f t="shared" si="323"/>
        <v>0</v>
      </c>
      <c r="AN533">
        <f t="shared" si="313"/>
        <v>0</v>
      </c>
      <c r="AO533">
        <f t="shared" si="320"/>
        <v>1</v>
      </c>
      <c r="AP533">
        <f t="shared" si="314"/>
        <v>0.9111968382105522</v>
      </c>
      <c r="AQ533">
        <f t="shared" si="315"/>
        <v>0.88987357387734489</v>
      </c>
      <c r="AR533">
        <f t="shared" si="324"/>
        <v>1</v>
      </c>
      <c r="AS533">
        <f t="shared" si="319"/>
        <v>0</v>
      </c>
      <c r="AT533">
        <f t="shared" si="318"/>
        <v>3.8010704120878973</v>
      </c>
      <c r="AU533" t="str">
        <f t="shared" si="317"/>
        <v/>
      </c>
    </row>
    <row r="534" spans="1:47" x14ac:dyDescent="0.2">
      <c r="A534" t="s">
        <v>222</v>
      </c>
      <c r="B534" t="s">
        <v>223</v>
      </c>
      <c r="C534" t="s">
        <v>729</v>
      </c>
      <c r="D534">
        <f t="shared" si="307"/>
        <v>1.6472</v>
      </c>
      <c r="F534">
        <f t="shared" si="296"/>
        <v>1.6576900000000001</v>
      </c>
      <c r="H534">
        <f t="shared" si="297"/>
        <v>1.6662599999999999</v>
      </c>
      <c r="J534" s="73">
        <f t="shared" si="321"/>
        <v>1.6487342180456857</v>
      </c>
      <c r="K534" s="73"/>
      <c r="L534" s="73">
        <f t="shared" si="322"/>
        <v>7.6676853738357753E-3</v>
      </c>
      <c r="M534" s="73"/>
      <c r="N534">
        <f t="shared" si="298"/>
        <v>83.726837753671177</v>
      </c>
      <c r="P534" t="s">
        <v>78</v>
      </c>
      <c r="Q534" s="37">
        <v>51</v>
      </c>
      <c r="R534" t="s">
        <v>230</v>
      </c>
      <c r="S534" t="s">
        <v>226</v>
      </c>
      <c r="T534">
        <f t="shared" si="299"/>
        <v>0.88344664108507387</v>
      </c>
      <c r="U534">
        <f t="shared" si="300"/>
        <v>0.39254079895976135</v>
      </c>
      <c r="V534">
        <f t="shared" si="301"/>
        <v>-0.25580022186763801</v>
      </c>
      <c r="W534" s="73">
        <f t="shared" si="316"/>
        <v>50.267022590538801</v>
      </c>
      <c r="X534" s="73">
        <f t="shared" si="308"/>
        <v>7.9909806303880941</v>
      </c>
      <c r="Y534" t="s">
        <v>225</v>
      </c>
      <c r="Z534" t="s">
        <v>226</v>
      </c>
      <c r="AA534">
        <f t="shared" si="302"/>
        <v>0.88344658031297485</v>
      </c>
      <c r="AB534">
        <f t="shared" si="303"/>
        <v>-0.39254081890123921</v>
      </c>
      <c r="AC534">
        <f t="shared" si="304"/>
        <v>-0.25580040115225583</v>
      </c>
      <c r="AD534" s="73">
        <f t="shared" si="305"/>
        <v>9.9104904143696206</v>
      </c>
      <c r="AE534" s="73">
        <f t="shared" si="306"/>
        <v>48.841460809916178</v>
      </c>
      <c r="AG534" t="s">
        <v>227</v>
      </c>
      <c r="AH534" t="s">
        <v>228</v>
      </c>
      <c r="AI534">
        <f t="shared" si="309"/>
        <v>0</v>
      </c>
      <c r="AJ534">
        <f t="shared" si="310"/>
        <v>0</v>
      </c>
      <c r="AK534">
        <f t="shared" si="311"/>
        <v>0</v>
      </c>
      <c r="AL534">
        <f t="shared" si="312"/>
        <v>0</v>
      </c>
      <c r="AM534">
        <f t="shared" si="323"/>
        <v>0</v>
      </c>
      <c r="AN534">
        <f t="shared" si="313"/>
        <v>0</v>
      </c>
      <c r="AO534">
        <f t="shared" si="320"/>
        <v>1</v>
      </c>
      <c r="AP534">
        <f t="shared" si="314"/>
        <v>0.91121132632902113</v>
      </c>
      <c r="AQ534">
        <f t="shared" si="315"/>
        <v>0.88988343984033758</v>
      </c>
      <c r="AR534">
        <f t="shared" si="324"/>
        <v>1</v>
      </c>
      <c r="AS534">
        <f t="shared" si="319"/>
        <v>0</v>
      </c>
      <c r="AT534">
        <f t="shared" si="318"/>
        <v>3.8010947661693586</v>
      </c>
      <c r="AU534" t="str">
        <f t="shared" si="317"/>
        <v/>
      </c>
    </row>
    <row r="535" spans="1:47" x14ac:dyDescent="0.2">
      <c r="A535" t="s">
        <v>222</v>
      </c>
      <c r="B535" t="s">
        <v>223</v>
      </c>
      <c r="C535" t="s">
        <v>730</v>
      </c>
      <c r="D535">
        <f t="shared" si="307"/>
        <v>1.6480000000000001</v>
      </c>
      <c r="F535">
        <f t="shared" si="296"/>
        <v>1.6585000000000001</v>
      </c>
      <c r="H535">
        <f t="shared" si="297"/>
        <v>1.6669999999999998</v>
      </c>
      <c r="J535" s="73">
        <f t="shared" si="321"/>
        <v>1.649534551388645</v>
      </c>
      <c r="K535" s="73"/>
      <c r="L535" s="73">
        <f t="shared" si="322"/>
        <v>7.6761132155891421E-3</v>
      </c>
      <c r="M535" s="73"/>
      <c r="N535">
        <f t="shared" si="298"/>
        <v>83.467991705410398</v>
      </c>
      <c r="P535" t="s">
        <v>78</v>
      </c>
      <c r="Q535" s="37">
        <v>50</v>
      </c>
      <c r="R535" t="s">
        <v>230</v>
      </c>
      <c r="S535" t="s">
        <v>226</v>
      </c>
      <c r="T535">
        <f t="shared" si="299"/>
        <v>0.8834922787398759</v>
      </c>
      <c r="U535">
        <f t="shared" si="300"/>
        <v>0.39246173144996344</v>
      </c>
      <c r="V535">
        <f t="shared" si="301"/>
        <v>-0.25576391996198039</v>
      </c>
      <c r="W535" s="73">
        <f t="shared" si="316"/>
        <v>50.261633952799599</v>
      </c>
      <c r="X535" s="73">
        <f t="shared" si="308"/>
        <v>7.9896804284690406</v>
      </c>
      <c r="Y535" t="s">
        <v>225</v>
      </c>
      <c r="Z535" t="s">
        <v>226</v>
      </c>
      <c r="AA535">
        <f t="shared" si="302"/>
        <v>0.88349221381623011</v>
      </c>
      <c r="AB535">
        <f t="shared" si="303"/>
        <v>-0.39246175925322285</v>
      </c>
      <c r="AC535">
        <f t="shared" si="304"/>
        <v>-0.25576410156619334</v>
      </c>
      <c r="AD535" s="73">
        <f t="shared" si="305"/>
        <v>9.9096055639416676</v>
      </c>
      <c r="AE535" s="73">
        <f t="shared" si="306"/>
        <v>48.836129720790453</v>
      </c>
      <c r="AG535" t="s">
        <v>227</v>
      </c>
      <c r="AH535" t="s">
        <v>228</v>
      </c>
      <c r="AI535">
        <f t="shared" si="309"/>
        <v>0</v>
      </c>
      <c r="AJ535">
        <f t="shared" si="310"/>
        <v>0</v>
      </c>
      <c r="AK535">
        <f t="shared" si="311"/>
        <v>0</v>
      </c>
      <c r="AL535">
        <f t="shared" si="312"/>
        <v>0</v>
      </c>
      <c r="AM535">
        <f t="shared" si="323"/>
        <v>0</v>
      </c>
      <c r="AN535">
        <f t="shared" si="313"/>
        <v>0</v>
      </c>
      <c r="AO535">
        <f t="shared" si="320"/>
        <v>1</v>
      </c>
      <c r="AP535">
        <f t="shared" si="314"/>
        <v>0.91122577301701058</v>
      </c>
      <c r="AQ535">
        <f t="shared" si="315"/>
        <v>0.88989327151175923</v>
      </c>
      <c r="AR535">
        <f t="shared" si="324"/>
        <v>1</v>
      </c>
      <c r="AS535">
        <f t="shared" si="319"/>
        <v>0</v>
      </c>
      <c r="AT535">
        <f t="shared" si="318"/>
        <v>3.8011190445287699</v>
      </c>
      <c r="AU535" t="str">
        <f t="shared" si="317"/>
        <v/>
      </c>
    </row>
    <row r="536" spans="1:47" x14ac:dyDescent="0.2">
      <c r="A536" t="s">
        <v>222</v>
      </c>
      <c r="B536" t="s">
        <v>223</v>
      </c>
      <c r="C536" t="s">
        <v>731</v>
      </c>
      <c r="D536">
        <f t="shared" si="307"/>
        <v>1.6488</v>
      </c>
      <c r="F536">
        <f t="shared" si="296"/>
        <v>1.6593100000000001</v>
      </c>
      <c r="H536">
        <f t="shared" si="297"/>
        <v>1.66774</v>
      </c>
      <c r="J536" s="73">
        <f t="shared" si="321"/>
        <v>1.6503348846029162</v>
      </c>
      <c r="K536" s="73"/>
      <c r="L536" s="73">
        <f t="shared" si="322"/>
        <v>7.6845411806076847E-3</v>
      </c>
      <c r="M536" s="73"/>
      <c r="N536">
        <f t="shared" si="298"/>
        <v>83.207374322686604</v>
      </c>
      <c r="P536" t="s">
        <v>78</v>
      </c>
      <c r="Q536" s="37">
        <v>49</v>
      </c>
      <c r="R536" t="s">
        <v>230</v>
      </c>
      <c r="S536" t="s">
        <v>226</v>
      </c>
      <c r="T536">
        <f t="shared" si="299"/>
        <v>0.88353790786698472</v>
      </c>
      <c r="U536">
        <f t="shared" si="300"/>
        <v>0.39238266015194823</v>
      </c>
      <c r="V536">
        <f t="shared" si="301"/>
        <v>-0.255727615587586</v>
      </c>
      <c r="W536" s="73">
        <f t="shared" si="316"/>
        <v>50.256245353498471</v>
      </c>
      <c r="X536" s="73">
        <f t="shared" si="308"/>
        <v>7.9883839571390958</v>
      </c>
      <c r="Y536" t="s">
        <v>225</v>
      </c>
      <c r="Z536" t="s">
        <v>226</v>
      </c>
      <c r="AA536">
        <f t="shared" si="302"/>
        <v>0.88353783879320424</v>
      </c>
      <c r="AB536">
        <f t="shared" si="303"/>
        <v>-0.39238269581798757</v>
      </c>
      <c r="AC536">
        <f t="shared" si="304"/>
        <v>-0.25572779951198615</v>
      </c>
      <c r="AD536" s="73">
        <f t="shared" si="305"/>
        <v>9.9087238005992084</v>
      </c>
      <c r="AE536" s="73">
        <f t="shared" si="306"/>
        <v>48.830798681434935</v>
      </c>
      <c r="AG536" t="s">
        <v>227</v>
      </c>
      <c r="AH536" t="s">
        <v>228</v>
      </c>
      <c r="AI536">
        <f t="shared" si="309"/>
        <v>0</v>
      </c>
      <c r="AJ536">
        <f t="shared" si="310"/>
        <v>0</v>
      </c>
      <c r="AK536">
        <f t="shared" si="311"/>
        <v>0</v>
      </c>
      <c r="AL536">
        <f t="shared" si="312"/>
        <v>0</v>
      </c>
      <c r="AM536">
        <f t="shared" si="323"/>
        <v>0</v>
      </c>
      <c r="AN536">
        <f t="shared" si="313"/>
        <v>0</v>
      </c>
      <c r="AO536">
        <f t="shared" si="320"/>
        <v>1</v>
      </c>
      <c r="AP536">
        <f t="shared" si="314"/>
        <v>0.91124017825401005</v>
      </c>
      <c r="AQ536">
        <f t="shared" si="315"/>
        <v>0.88990306888223103</v>
      </c>
      <c r="AR536">
        <f t="shared" si="324"/>
        <v>1</v>
      </c>
      <c r="AS536">
        <f t="shared" si="319"/>
        <v>0</v>
      </c>
      <c r="AT536">
        <f t="shared" si="318"/>
        <v>3.801143247136241</v>
      </c>
      <c r="AU536" t="str">
        <f t="shared" si="317"/>
        <v/>
      </c>
    </row>
    <row r="537" spans="1:47" x14ac:dyDescent="0.2">
      <c r="A537" t="s">
        <v>222</v>
      </c>
      <c r="B537" t="s">
        <v>223</v>
      </c>
      <c r="C537" t="s">
        <v>732</v>
      </c>
      <c r="D537">
        <f t="shared" si="307"/>
        <v>1.6496</v>
      </c>
      <c r="F537">
        <f t="shared" si="296"/>
        <v>1.66012</v>
      </c>
      <c r="H537">
        <f t="shared" si="297"/>
        <v>1.66848</v>
      </c>
      <c r="J537" s="73">
        <f t="shared" si="321"/>
        <v>1.6511352176886669</v>
      </c>
      <c r="K537" s="73"/>
      <c r="L537" s="73">
        <f t="shared" si="322"/>
        <v>7.692969268731753E-3</v>
      </c>
      <c r="M537" s="73"/>
      <c r="N537">
        <f t="shared" si="298"/>
        <v>82.944961757772063</v>
      </c>
      <c r="P537" t="s">
        <v>78</v>
      </c>
      <c r="Q537" s="37">
        <v>48</v>
      </c>
      <c r="R537" t="s">
        <v>230</v>
      </c>
      <c r="S537" t="s">
        <v>226</v>
      </c>
      <c r="T537">
        <f t="shared" si="299"/>
        <v>0.8835835284650797</v>
      </c>
      <c r="U537">
        <f t="shared" si="300"/>
        <v>0.39230358506800567</v>
      </c>
      <c r="V537">
        <f t="shared" si="301"/>
        <v>-0.25569130874550627</v>
      </c>
      <c r="W537" s="73">
        <f t="shared" si="316"/>
        <v>50.250856792752835</v>
      </c>
      <c r="X537" s="73">
        <f t="shared" si="308"/>
        <v>7.9870912182399021</v>
      </c>
      <c r="Y537" t="s">
        <v>225</v>
      </c>
      <c r="Z537" t="s">
        <v>226</v>
      </c>
      <c r="AA537">
        <f t="shared" si="302"/>
        <v>0.88358345524257653</v>
      </c>
      <c r="AB537">
        <f t="shared" si="303"/>
        <v>-0.39230362859782247</v>
      </c>
      <c r="AC537">
        <f t="shared" si="304"/>
        <v>-0.25569149499068539</v>
      </c>
      <c r="AD537" s="73">
        <f t="shared" si="305"/>
        <v>9.9078451251834743</v>
      </c>
      <c r="AE537" s="73">
        <f t="shared" si="306"/>
        <v>48.825467691969969</v>
      </c>
      <c r="AG537" t="s">
        <v>227</v>
      </c>
      <c r="AH537" t="s">
        <v>228</v>
      </c>
      <c r="AI537">
        <f t="shared" si="309"/>
        <v>0</v>
      </c>
      <c r="AJ537">
        <f t="shared" si="310"/>
        <v>0</v>
      </c>
      <c r="AK537">
        <f t="shared" si="311"/>
        <v>0</v>
      </c>
      <c r="AL537">
        <f t="shared" si="312"/>
        <v>0</v>
      </c>
      <c r="AM537">
        <f t="shared" si="323"/>
        <v>0</v>
      </c>
      <c r="AN537">
        <f t="shared" si="313"/>
        <v>0</v>
      </c>
      <c r="AO537">
        <f t="shared" si="320"/>
        <v>1</v>
      </c>
      <c r="AP537">
        <f t="shared" si="314"/>
        <v>0.91125454201955669</v>
      </c>
      <c r="AQ537">
        <f t="shared" si="315"/>
        <v>0.88991283194240589</v>
      </c>
      <c r="AR537">
        <f t="shared" si="324"/>
        <v>1</v>
      </c>
      <c r="AS537">
        <f t="shared" si="319"/>
        <v>0</v>
      </c>
      <c r="AT537">
        <f t="shared" si="318"/>
        <v>3.8011673739619627</v>
      </c>
      <c r="AU537" t="str">
        <f t="shared" si="317"/>
        <v/>
      </c>
    </row>
    <row r="538" spans="1:47" x14ac:dyDescent="0.2">
      <c r="A538" t="s">
        <v>222</v>
      </c>
      <c r="B538" t="s">
        <v>223</v>
      </c>
      <c r="C538" t="s">
        <v>733</v>
      </c>
      <c r="D538">
        <f t="shared" si="307"/>
        <v>1.6504000000000001</v>
      </c>
      <c r="F538">
        <f t="shared" si="296"/>
        <v>1.66093</v>
      </c>
      <c r="H538">
        <f t="shared" si="297"/>
        <v>1.6692199999999999</v>
      </c>
      <c r="J538" s="73">
        <f t="shared" si="321"/>
        <v>1.6519355506460633</v>
      </c>
      <c r="K538" s="73"/>
      <c r="L538" s="73">
        <f t="shared" si="322"/>
        <v>7.7013974798019191E-3</v>
      </c>
      <c r="M538" s="73"/>
      <c r="N538">
        <f t="shared" si="298"/>
        <v>82.680729669827016</v>
      </c>
      <c r="P538" t="s">
        <v>78</v>
      </c>
      <c r="Q538" s="37">
        <v>47</v>
      </c>
      <c r="R538" t="s">
        <v>230</v>
      </c>
      <c r="S538" t="s">
        <v>226</v>
      </c>
      <c r="T538">
        <f t="shared" si="299"/>
        <v>0.88362914053284025</v>
      </c>
      <c r="U538">
        <f t="shared" si="300"/>
        <v>0.39222450620042565</v>
      </c>
      <c r="V538">
        <f t="shared" si="301"/>
        <v>-0.2556549994367926</v>
      </c>
      <c r="W538" s="73">
        <f t="shared" si="316"/>
        <v>50.245468270680085</v>
      </c>
      <c r="X538" s="73">
        <f t="shared" si="308"/>
        <v>7.985802213608765</v>
      </c>
      <c r="Y538" t="s">
        <v>225</v>
      </c>
      <c r="Z538" t="s">
        <v>226</v>
      </c>
      <c r="AA538">
        <f t="shared" si="302"/>
        <v>0.88362906316302714</v>
      </c>
      <c r="AB538">
        <f t="shared" si="303"/>
        <v>-0.39222455759501695</v>
      </c>
      <c r="AC538">
        <f t="shared" si="304"/>
        <v>-0.25565518800334225</v>
      </c>
      <c r="AD538" s="73">
        <f t="shared" si="305"/>
        <v>9.9069695385327723</v>
      </c>
      <c r="AE538" s="73">
        <f t="shared" si="306"/>
        <v>48.820136752515864</v>
      </c>
      <c r="AG538" t="s">
        <v>227</v>
      </c>
      <c r="AH538" t="s">
        <v>228</v>
      </c>
      <c r="AI538">
        <f t="shared" si="309"/>
        <v>0</v>
      </c>
      <c r="AJ538">
        <f t="shared" si="310"/>
        <v>0</v>
      </c>
      <c r="AK538">
        <f t="shared" si="311"/>
        <v>0</v>
      </c>
      <c r="AL538">
        <f t="shared" si="312"/>
        <v>0</v>
      </c>
      <c r="AM538">
        <f t="shared" si="323"/>
        <v>0</v>
      </c>
      <c r="AN538">
        <f t="shared" si="313"/>
        <v>0</v>
      </c>
      <c r="AO538">
        <f t="shared" si="320"/>
        <v>1</v>
      </c>
      <c r="AP538">
        <f t="shared" si="314"/>
        <v>0.91126886429323595</v>
      </c>
      <c r="AQ538">
        <f t="shared" si="315"/>
        <v>0.88992256068296915</v>
      </c>
      <c r="AR538">
        <f t="shared" si="324"/>
        <v>1</v>
      </c>
      <c r="AS538">
        <f t="shared" si="319"/>
        <v>0</v>
      </c>
      <c r="AT538">
        <f t="shared" si="318"/>
        <v>3.8011914249762051</v>
      </c>
      <c r="AU538" t="str">
        <f t="shared" si="317"/>
        <v/>
      </c>
    </row>
    <row r="539" spans="1:47" x14ac:dyDescent="0.2">
      <c r="A539" t="s">
        <v>222</v>
      </c>
      <c r="B539" t="s">
        <v>223</v>
      </c>
      <c r="C539" t="s">
        <v>734</v>
      </c>
      <c r="D539">
        <f t="shared" si="307"/>
        <v>1.6512</v>
      </c>
      <c r="F539">
        <f t="shared" si="296"/>
        <v>1.66174</v>
      </c>
      <c r="H539">
        <f t="shared" si="297"/>
        <v>1.6699599999999999</v>
      </c>
      <c r="J539" s="73">
        <f t="shared" si="321"/>
        <v>1.6527358834752719</v>
      </c>
      <c r="K539" s="73"/>
      <c r="L539" s="73">
        <f t="shared" si="322"/>
        <v>7.7098258136607534E-3</v>
      </c>
      <c r="M539" s="73"/>
      <c r="N539">
        <f t="shared" si="298"/>
        <v>82.414653210688755</v>
      </c>
      <c r="P539" t="s">
        <v>78</v>
      </c>
      <c r="Q539" s="37">
        <v>46</v>
      </c>
      <c r="R539" t="s">
        <v>230</v>
      </c>
      <c r="S539" t="s">
        <v>226</v>
      </c>
      <c r="T539">
        <f t="shared" si="299"/>
        <v>0.88367474406894675</v>
      </c>
      <c r="U539">
        <f t="shared" si="300"/>
        <v>0.39214542355149862</v>
      </c>
      <c r="V539">
        <f t="shared" si="301"/>
        <v>-0.25561868766249685</v>
      </c>
      <c r="W539" s="73">
        <f t="shared" si="316"/>
        <v>50.240079787397597</v>
      </c>
      <c r="X539" s="73">
        <f t="shared" si="308"/>
        <v>7.9845169450786502</v>
      </c>
      <c r="Y539" t="s">
        <v>225</v>
      </c>
      <c r="Z539" t="s">
        <v>226</v>
      </c>
      <c r="AA539">
        <f t="shared" si="302"/>
        <v>0.88367466255323701</v>
      </c>
      <c r="AB539">
        <f t="shared" si="303"/>
        <v>-0.39214548281186096</v>
      </c>
      <c r="AC539">
        <f t="shared" si="304"/>
        <v>-0.25561887855100823</v>
      </c>
      <c r="AD539" s="73">
        <f t="shared" si="305"/>
        <v>9.9060970414826581</v>
      </c>
      <c r="AE539" s="73">
        <f t="shared" si="306"/>
        <v>48.814805863192994</v>
      </c>
      <c r="AG539" t="s">
        <v>227</v>
      </c>
      <c r="AH539" t="s">
        <v>228</v>
      </c>
      <c r="AI539">
        <f t="shared" si="309"/>
        <v>0</v>
      </c>
      <c r="AJ539">
        <f t="shared" si="310"/>
        <v>0</v>
      </c>
      <c r="AK539">
        <f t="shared" si="311"/>
        <v>0</v>
      </c>
      <c r="AL539">
        <f t="shared" si="312"/>
        <v>0</v>
      </c>
      <c r="AM539">
        <f t="shared" si="323"/>
        <v>0</v>
      </c>
      <c r="AN539">
        <f t="shared" si="313"/>
        <v>0</v>
      </c>
      <c r="AO539">
        <f t="shared" si="320"/>
        <v>1</v>
      </c>
      <c r="AP539">
        <f t="shared" si="314"/>
        <v>0.91128314505468166</v>
      </c>
      <c r="AQ539">
        <f t="shared" si="315"/>
        <v>0.88993225509463714</v>
      </c>
      <c r="AR539">
        <f t="shared" si="324"/>
        <v>1</v>
      </c>
      <c r="AS539">
        <f t="shared" si="319"/>
        <v>0</v>
      </c>
      <c r="AT539">
        <f t="shared" si="318"/>
        <v>3.801215400149319</v>
      </c>
      <c r="AU539" t="str">
        <f t="shared" si="317"/>
        <v/>
      </c>
    </row>
    <row r="540" spans="1:47" x14ac:dyDescent="0.2">
      <c r="A540" t="s">
        <v>222</v>
      </c>
      <c r="B540" t="s">
        <v>223</v>
      </c>
      <c r="C540" t="s">
        <v>735</v>
      </c>
      <c r="D540">
        <f t="shared" si="307"/>
        <v>1.6519999999999999</v>
      </c>
      <c r="F540">
        <f t="shared" si="296"/>
        <v>1.66255</v>
      </c>
      <c r="H540">
        <f t="shared" si="297"/>
        <v>1.6706999999999999</v>
      </c>
      <c r="J540" s="73">
        <f t="shared" si="321"/>
        <v>1.6535362161764591</v>
      </c>
      <c r="K540" s="73"/>
      <c r="L540" s="73">
        <f t="shared" si="322"/>
        <v>7.7182542701488277E-3</v>
      </c>
      <c r="M540" s="73"/>
      <c r="N540">
        <f t="shared" si="298"/>
        <v>82.146707010128978</v>
      </c>
      <c r="P540" t="s">
        <v>78</v>
      </c>
      <c r="Q540" s="37">
        <v>45</v>
      </c>
      <c r="R540" t="s">
        <v>230</v>
      </c>
      <c r="S540" t="s">
        <v>226</v>
      </c>
      <c r="T540">
        <f t="shared" si="299"/>
        <v>0.8837203390720807</v>
      </c>
      <c r="U540">
        <f t="shared" si="300"/>
        <v>0.39206633712351541</v>
      </c>
      <c r="V540">
        <f t="shared" si="301"/>
        <v>-0.25558237342367096</v>
      </c>
      <c r="W540" s="73">
        <f t="shared" si="316"/>
        <v>50.23469134302276</v>
      </c>
      <c r="X540" s="73">
        <f t="shared" si="308"/>
        <v>7.9832354144780977</v>
      </c>
      <c r="Y540" t="s">
        <v>225</v>
      </c>
      <c r="Z540" t="s">
        <v>226</v>
      </c>
      <c r="AA540">
        <f t="shared" si="302"/>
        <v>0.88372025341188787</v>
      </c>
      <c r="AB540">
        <f t="shared" si="303"/>
        <v>-0.39206640425064454</v>
      </c>
      <c r="AC540">
        <f t="shared" si="304"/>
        <v>-0.25558256663473533</v>
      </c>
      <c r="AD540" s="73">
        <f t="shared" si="305"/>
        <v>9.9052276348656623</v>
      </c>
      <c r="AE540" s="73">
        <f t="shared" si="306"/>
        <v>48.80947502412166</v>
      </c>
      <c r="AG540" t="s">
        <v>227</v>
      </c>
      <c r="AH540" t="s">
        <v>228</v>
      </c>
      <c r="AI540">
        <f t="shared" si="309"/>
        <v>0</v>
      </c>
      <c r="AJ540">
        <f t="shared" si="310"/>
        <v>0</v>
      </c>
      <c r="AK540">
        <f t="shared" si="311"/>
        <v>0</v>
      </c>
      <c r="AL540">
        <f t="shared" si="312"/>
        <v>0</v>
      </c>
      <c r="AM540">
        <f t="shared" si="323"/>
        <v>0</v>
      </c>
      <c r="AN540">
        <f t="shared" si="313"/>
        <v>0</v>
      </c>
      <c r="AO540">
        <f t="shared" si="320"/>
        <v>1</v>
      </c>
      <c r="AP540">
        <f t="shared" si="314"/>
        <v>0.91129738428357665</v>
      </c>
      <c r="AQ540">
        <f t="shared" si="315"/>
        <v>0.88994191516815924</v>
      </c>
      <c r="AR540">
        <f t="shared" si="324"/>
        <v>1</v>
      </c>
      <c r="AS540">
        <f t="shared" si="319"/>
        <v>0</v>
      </c>
      <c r="AT540">
        <f t="shared" si="318"/>
        <v>3.8012392994517361</v>
      </c>
      <c r="AU540" t="str">
        <f t="shared" si="317"/>
        <v/>
      </c>
    </row>
    <row r="541" spans="1:47" x14ac:dyDescent="0.2">
      <c r="A541" t="s">
        <v>222</v>
      </c>
      <c r="B541" t="s">
        <v>223</v>
      </c>
      <c r="C541" t="s">
        <v>736</v>
      </c>
      <c r="D541">
        <f t="shared" si="307"/>
        <v>1.6528</v>
      </c>
      <c r="F541">
        <f t="shared" si="296"/>
        <v>1.6633600000000002</v>
      </c>
      <c r="H541">
        <f t="shared" si="297"/>
        <v>1.67144</v>
      </c>
      <c r="J541" s="73">
        <f t="shared" si="321"/>
        <v>1.6543365487497903</v>
      </c>
      <c r="K541" s="73"/>
      <c r="L541" s="73">
        <f t="shared" si="322"/>
        <v>7.7266828491087125E-3</v>
      </c>
      <c r="M541" s="73"/>
      <c r="N541">
        <f t="shared" si="298"/>
        <v>81.876865160564122</v>
      </c>
      <c r="P541" t="s">
        <v>78</v>
      </c>
      <c r="Q541" s="37">
        <v>44</v>
      </c>
      <c r="R541" t="s">
        <v>230</v>
      </c>
      <c r="S541" t="s">
        <v>226</v>
      </c>
      <c r="T541">
        <f t="shared" si="299"/>
        <v>0.8837659255409237</v>
      </c>
      <c r="U541">
        <f t="shared" si="300"/>
        <v>0.39198724691876702</v>
      </c>
      <c r="V541">
        <f t="shared" si="301"/>
        <v>-0.2555460567213671</v>
      </c>
      <c r="W541" s="73">
        <f t="shared" si="316"/>
        <v>50.229302937673019</v>
      </c>
      <c r="X541" s="73">
        <f t="shared" si="308"/>
        <v>7.9819576236313203</v>
      </c>
      <c r="Y541" t="s">
        <v>225</v>
      </c>
      <c r="Z541" t="s">
        <v>226</v>
      </c>
      <c r="AA541">
        <f t="shared" si="302"/>
        <v>0.88376583573766199</v>
      </c>
      <c r="AB541">
        <f t="shared" si="303"/>
        <v>-0.39198732191365815</v>
      </c>
      <c r="AC541">
        <f t="shared" si="304"/>
        <v>-0.2555462522555752</v>
      </c>
      <c r="AD541" s="73">
        <f t="shared" si="305"/>
        <v>9.9043613195117679</v>
      </c>
      <c r="AE541" s="73">
        <f t="shared" si="306"/>
        <v>48.80414423542225</v>
      </c>
      <c r="AG541" t="s">
        <v>227</v>
      </c>
      <c r="AH541" t="s">
        <v>228</v>
      </c>
      <c r="AI541">
        <f t="shared" si="309"/>
        <v>0</v>
      </c>
      <c r="AJ541">
        <f t="shared" si="310"/>
        <v>0</v>
      </c>
      <c r="AK541">
        <f t="shared" si="311"/>
        <v>0</v>
      </c>
      <c r="AL541">
        <f t="shared" si="312"/>
        <v>0</v>
      </c>
      <c r="AM541">
        <f t="shared" si="323"/>
        <v>0</v>
      </c>
      <c r="AN541">
        <f t="shared" si="313"/>
        <v>0</v>
      </c>
      <c r="AO541">
        <f t="shared" si="320"/>
        <v>1</v>
      </c>
      <c r="AP541">
        <f t="shared" si="314"/>
        <v>0.91131158195965201</v>
      </c>
      <c r="AQ541">
        <f t="shared" si="315"/>
        <v>0.88995154089431372</v>
      </c>
      <c r="AR541">
        <f t="shared" si="324"/>
        <v>1</v>
      </c>
      <c r="AS541">
        <f t="shared" si="319"/>
        <v>0</v>
      </c>
      <c r="AT541">
        <f t="shared" si="318"/>
        <v>3.8012631228539657</v>
      </c>
      <c r="AU541" t="str">
        <f t="shared" si="317"/>
        <v/>
      </c>
    </row>
    <row r="542" spans="1:47" x14ac:dyDescent="0.2">
      <c r="A542" t="s">
        <v>222</v>
      </c>
      <c r="B542" t="s">
        <v>223</v>
      </c>
      <c r="C542" t="s">
        <v>737</v>
      </c>
      <c r="D542">
        <f t="shared" si="307"/>
        <v>1.6536</v>
      </c>
      <c r="F542">
        <f t="shared" si="296"/>
        <v>1.6641700000000001</v>
      </c>
      <c r="H542">
        <f t="shared" si="297"/>
        <v>1.67218</v>
      </c>
      <c r="J542" s="73">
        <f t="shared" si="321"/>
        <v>1.6551368811954321</v>
      </c>
      <c r="K542" s="73"/>
      <c r="L542" s="73">
        <f t="shared" si="322"/>
        <v>7.7351115503812018E-3</v>
      </c>
      <c r="M542" s="73"/>
      <c r="N542">
        <f t="shared" si="298"/>
        <v>81.605101201161958</v>
      </c>
      <c r="P542" t="s">
        <v>78</v>
      </c>
      <c r="Q542" s="37">
        <v>43</v>
      </c>
      <c r="R542" t="s">
        <v>230</v>
      </c>
      <c r="S542" t="s">
        <v>226</v>
      </c>
      <c r="T542">
        <f t="shared" si="299"/>
        <v>0.8838115034741586</v>
      </c>
      <c r="U542">
        <f t="shared" si="300"/>
        <v>0.39190815293954484</v>
      </c>
      <c r="V542">
        <f t="shared" si="301"/>
        <v>-0.25550973755663769</v>
      </c>
      <c r="W542" s="73">
        <f t="shared" si="316"/>
        <v>50.223914571465734</v>
      </c>
      <c r="X542" s="73">
        <f t="shared" si="308"/>
        <v>7.9806835743581166</v>
      </c>
      <c r="Y542" t="s">
        <v>225</v>
      </c>
      <c r="Z542" t="s">
        <v>226</v>
      </c>
      <c r="AA542">
        <f t="shared" si="302"/>
        <v>0.88381140952924242</v>
      </c>
      <c r="AB542">
        <f t="shared" si="303"/>
        <v>-0.39190823580319262</v>
      </c>
      <c r="AC542">
        <f t="shared" si="304"/>
        <v>-0.25550993541458017</v>
      </c>
      <c r="AD542" s="73">
        <f t="shared" si="305"/>
        <v>9.9034980962478816</v>
      </c>
      <c r="AE542" s="73">
        <f t="shared" si="306"/>
        <v>48.798813497215093</v>
      </c>
      <c r="AG542" t="s">
        <v>227</v>
      </c>
      <c r="AH542" t="s">
        <v>228</v>
      </c>
      <c r="AI542">
        <f t="shared" si="309"/>
        <v>0</v>
      </c>
      <c r="AJ542">
        <f t="shared" si="310"/>
        <v>0</v>
      </c>
      <c r="AK542">
        <f t="shared" si="311"/>
        <v>0</v>
      </c>
      <c r="AL542">
        <f t="shared" si="312"/>
        <v>0</v>
      </c>
      <c r="AM542">
        <f t="shared" si="323"/>
        <v>0</v>
      </c>
      <c r="AN542">
        <f t="shared" si="313"/>
        <v>0</v>
      </c>
      <c r="AO542">
        <f t="shared" si="320"/>
        <v>1</v>
      </c>
      <c r="AP542">
        <f t="shared" si="314"/>
        <v>0.91132573806268768</v>
      </c>
      <c r="AQ542">
        <f t="shared" si="315"/>
        <v>0.88996113226391238</v>
      </c>
      <c r="AR542">
        <f t="shared" si="324"/>
        <v>1</v>
      </c>
      <c r="AS542">
        <f t="shared" si="319"/>
        <v>0</v>
      </c>
      <c r="AT542">
        <f t="shared" si="318"/>
        <v>3.8012868703265998</v>
      </c>
      <c r="AU542" t="str">
        <f t="shared" si="317"/>
        <v/>
      </c>
    </row>
    <row r="543" spans="1:47" x14ac:dyDescent="0.2">
      <c r="A543" t="s">
        <v>222</v>
      </c>
      <c r="B543" t="s">
        <v>223</v>
      </c>
      <c r="C543" t="s">
        <v>738</v>
      </c>
      <c r="D543">
        <f t="shared" si="307"/>
        <v>1.6544000000000001</v>
      </c>
      <c r="F543">
        <f t="shared" si="296"/>
        <v>1.6649800000000001</v>
      </c>
      <c r="H543">
        <f t="shared" si="297"/>
        <v>1.67292</v>
      </c>
      <c r="J543" s="73">
        <f t="shared" si="321"/>
        <v>1.6559372135135488</v>
      </c>
      <c r="K543" s="73"/>
      <c r="L543" s="73">
        <f t="shared" si="322"/>
        <v>7.7435403738099762E-3</v>
      </c>
      <c r="M543" s="73"/>
      <c r="N543">
        <f t="shared" si="298"/>
        <v>81.331388101360417</v>
      </c>
      <c r="P543" t="s">
        <v>78</v>
      </c>
      <c r="Q543" s="37">
        <v>42</v>
      </c>
      <c r="R543" t="s">
        <v>230</v>
      </c>
      <c r="S543" t="s">
        <v>226</v>
      </c>
      <c r="T543">
        <f t="shared" si="299"/>
        <v>0.88385707287046855</v>
      </c>
      <c r="U543">
        <f t="shared" si="300"/>
        <v>0.3918290551881406</v>
      </c>
      <c r="V543">
        <f t="shared" si="301"/>
        <v>-0.2554734159305353</v>
      </c>
      <c r="W543" s="73">
        <f t="shared" si="316"/>
        <v>50.218526244518365</v>
      </c>
      <c r="X543" s="73">
        <f t="shared" si="308"/>
        <v>7.9794132684739223</v>
      </c>
      <c r="Y543" t="s">
        <v>225</v>
      </c>
      <c r="Z543" t="s">
        <v>226</v>
      </c>
      <c r="AA543">
        <f t="shared" si="302"/>
        <v>0.88385697478531311</v>
      </c>
      <c r="AB543">
        <f t="shared" si="303"/>
        <v>-0.39182914592153906</v>
      </c>
      <c r="AC543">
        <f t="shared" si="304"/>
        <v>-0.25547361611280256</v>
      </c>
      <c r="AD543" s="73">
        <f t="shared" si="305"/>
        <v>9.9026379658982258</v>
      </c>
      <c r="AE543" s="73">
        <f t="shared" si="306"/>
        <v>48.793482809620556</v>
      </c>
      <c r="AG543" t="s">
        <v>227</v>
      </c>
      <c r="AH543" t="s">
        <v>228</v>
      </c>
      <c r="AI543">
        <f t="shared" si="309"/>
        <v>0</v>
      </c>
      <c r="AJ543">
        <f t="shared" si="310"/>
        <v>0</v>
      </c>
      <c r="AK543">
        <f t="shared" si="311"/>
        <v>0</v>
      </c>
      <c r="AL543">
        <f t="shared" si="312"/>
        <v>0</v>
      </c>
      <c r="AM543">
        <f t="shared" si="323"/>
        <v>0</v>
      </c>
      <c r="AN543">
        <f t="shared" si="313"/>
        <v>0</v>
      </c>
      <c r="AO543">
        <f t="shared" si="320"/>
        <v>1</v>
      </c>
      <c r="AP543">
        <f t="shared" si="314"/>
        <v>0.91133985257251204</v>
      </c>
      <c r="AQ543">
        <f t="shared" si="315"/>
        <v>0.88997068926779754</v>
      </c>
      <c r="AR543">
        <f t="shared" si="324"/>
        <v>1</v>
      </c>
      <c r="AS543">
        <f t="shared" si="319"/>
        <v>0</v>
      </c>
      <c r="AT543">
        <f t="shared" si="318"/>
        <v>3.8013105418403095</v>
      </c>
      <c r="AU543" t="str">
        <f t="shared" si="317"/>
        <v/>
      </c>
    </row>
    <row r="544" spans="1:47" x14ac:dyDescent="0.2">
      <c r="A544" t="s">
        <v>222</v>
      </c>
      <c r="B544" t="s">
        <v>223</v>
      </c>
      <c r="C544" t="s">
        <v>739</v>
      </c>
      <c r="D544">
        <f t="shared" si="307"/>
        <v>1.6552</v>
      </c>
      <c r="F544">
        <f t="shared" si="296"/>
        <v>1.6657900000000001</v>
      </c>
      <c r="H544">
        <f t="shared" si="297"/>
        <v>1.6736599999999999</v>
      </c>
      <c r="J544" s="73">
        <f t="shared" si="321"/>
        <v>1.6567375457043059</v>
      </c>
      <c r="K544" s="73"/>
      <c r="L544" s="73">
        <f t="shared" si="322"/>
        <v>7.7519693192369399E-3</v>
      </c>
      <c r="M544" s="73"/>
      <c r="N544">
        <f t="shared" si="298"/>
        <v>81.055698243720784</v>
      </c>
      <c r="P544" t="s">
        <v>78</v>
      </c>
      <c r="Q544" s="37">
        <v>41</v>
      </c>
      <c r="R544" t="s">
        <v>230</v>
      </c>
      <c r="S544" t="s">
        <v>226</v>
      </c>
      <c r="T544">
        <f t="shared" si="299"/>
        <v>0.88390263372853806</v>
      </c>
      <c r="U544">
        <f t="shared" si="300"/>
        <v>0.39174995366684651</v>
      </c>
      <c r="V544">
        <f t="shared" si="301"/>
        <v>-0.25543709184411278</v>
      </c>
      <c r="W544" s="73">
        <f t="shared" si="316"/>
        <v>50.213137956948266</v>
      </c>
      <c r="X544" s="73">
        <f t="shared" si="308"/>
        <v>7.9781467077897199</v>
      </c>
      <c r="Y544" t="s">
        <v>225</v>
      </c>
      <c r="Z544" t="s">
        <v>226</v>
      </c>
      <c r="AA544">
        <f t="shared" si="302"/>
        <v>0.88390253150455866</v>
      </c>
      <c r="AB544">
        <f t="shared" si="303"/>
        <v>-0.39175005227098897</v>
      </c>
      <c r="AC544">
        <f t="shared" si="304"/>
        <v>-0.25543729435129503</v>
      </c>
      <c r="AD544" s="73">
        <f t="shared" si="305"/>
        <v>9.9017809292839427</v>
      </c>
      <c r="AE544" s="73">
        <f t="shared" si="306"/>
        <v>48.78815217275897</v>
      </c>
      <c r="AG544" t="s">
        <v>227</v>
      </c>
      <c r="AH544" t="s">
        <v>228</v>
      </c>
      <c r="AI544">
        <f t="shared" si="309"/>
        <v>0</v>
      </c>
      <c r="AJ544">
        <f t="shared" si="310"/>
        <v>0</v>
      </c>
      <c r="AK544">
        <f t="shared" si="311"/>
        <v>0</v>
      </c>
      <c r="AL544">
        <f t="shared" si="312"/>
        <v>0</v>
      </c>
      <c r="AM544">
        <f t="shared" si="323"/>
        <v>0</v>
      </c>
      <c r="AN544">
        <f t="shared" si="313"/>
        <v>0</v>
      </c>
      <c r="AO544">
        <f t="shared" si="320"/>
        <v>1</v>
      </c>
      <c r="AP544">
        <f t="shared" si="314"/>
        <v>0.91135392546900307</v>
      </c>
      <c r="AQ544">
        <f t="shared" si="315"/>
        <v>0.88998021189684506</v>
      </c>
      <c r="AR544">
        <f t="shared" si="324"/>
        <v>1</v>
      </c>
      <c r="AS544">
        <f t="shared" si="319"/>
        <v>0</v>
      </c>
      <c r="AT544">
        <f t="shared" si="318"/>
        <v>3.8013341373658482</v>
      </c>
      <c r="AU544" t="str">
        <f t="shared" si="317"/>
        <v/>
      </c>
    </row>
    <row r="545" spans="1:47" x14ac:dyDescent="0.2">
      <c r="A545" t="s">
        <v>222</v>
      </c>
      <c r="B545" t="s">
        <v>223</v>
      </c>
      <c r="C545" t="s">
        <v>740</v>
      </c>
      <c r="D545">
        <f t="shared" si="307"/>
        <v>1.6559999999999999</v>
      </c>
      <c r="F545">
        <f t="shared" si="296"/>
        <v>1.6666000000000001</v>
      </c>
      <c r="H545">
        <f t="shared" si="297"/>
        <v>1.6743999999999999</v>
      </c>
      <c r="J545" s="73">
        <f t="shared" si="321"/>
        <v>1.657537877767868</v>
      </c>
      <c r="K545" s="73"/>
      <c r="L545" s="73">
        <f t="shared" si="322"/>
        <v>7.7603983865051074E-3</v>
      </c>
      <c r="M545" s="73"/>
      <c r="N545">
        <f t="shared" si="298"/>
        <v>80.778003406134701</v>
      </c>
      <c r="P545" t="s">
        <v>78</v>
      </c>
      <c r="Q545" s="37">
        <v>40</v>
      </c>
      <c r="R545" t="s">
        <v>230</v>
      </c>
      <c r="S545" t="s">
        <v>226</v>
      </c>
      <c r="T545">
        <f t="shared" si="299"/>
        <v>0.88394818604705161</v>
      </c>
      <c r="U545">
        <f t="shared" si="300"/>
        <v>0.39167084837795468</v>
      </c>
      <c r="V545">
        <f t="shared" si="301"/>
        <v>-0.25540076529842326</v>
      </c>
      <c r="W545" s="73">
        <f t="shared" si="316"/>
        <v>50.207749708872875</v>
      </c>
      <c r="X545" s="73">
        <f t="shared" si="308"/>
        <v>7.976883894112115</v>
      </c>
      <c r="Y545" t="s">
        <v>225</v>
      </c>
      <c r="Z545" t="s">
        <v>226</v>
      </c>
      <c r="AA545">
        <f t="shared" si="302"/>
        <v>0.88394807968566436</v>
      </c>
      <c r="AB545">
        <f t="shared" si="303"/>
        <v>-0.39167095485383391</v>
      </c>
      <c r="AC545">
        <f t="shared" si="304"/>
        <v>-0.25540097013111029</v>
      </c>
      <c r="AD545" s="73">
        <f t="shared" si="305"/>
        <v>9.9009269872235297</v>
      </c>
      <c r="AE545" s="73">
        <f t="shared" si="306"/>
        <v>48.782821586750735</v>
      </c>
      <c r="AG545" t="s">
        <v>227</v>
      </c>
      <c r="AH545" t="s">
        <v>228</v>
      </c>
      <c r="AI545">
        <f t="shared" si="309"/>
        <v>0</v>
      </c>
      <c r="AJ545">
        <f t="shared" si="310"/>
        <v>0</v>
      </c>
      <c r="AK545">
        <f t="shared" si="311"/>
        <v>0</v>
      </c>
      <c r="AL545">
        <f t="shared" si="312"/>
        <v>0</v>
      </c>
      <c r="AM545">
        <f t="shared" si="323"/>
        <v>0</v>
      </c>
      <c r="AN545">
        <f t="shared" si="313"/>
        <v>0</v>
      </c>
      <c r="AO545">
        <f t="shared" si="320"/>
        <v>1</v>
      </c>
      <c r="AP545">
        <f t="shared" si="314"/>
        <v>0.91136795673208759</v>
      </c>
      <c r="AQ545">
        <f t="shared" si="315"/>
        <v>0.88998970014196077</v>
      </c>
      <c r="AR545">
        <f t="shared" si="324"/>
        <v>1</v>
      </c>
      <c r="AS545">
        <f t="shared" si="319"/>
        <v>0</v>
      </c>
      <c r="AT545">
        <f t="shared" si="318"/>
        <v>3.8013576568740484</v>
      </c>
      <c r="AU545" t="str">
        <f t="shared" si="317"/>
        <v/>
      </c>
    </row>
    <row r="546" spans="1:47" x14ac:dyDescent="0.2">
      <c r="A546" t="s">
        <v>222</v>
      </c>
      <c r="B546" t="s">
        <v>223</v>
      </c>
      <c r="C546" t="s">
        <v>741</v>
      </c>
      <c r="D546">
        <f t="shared" si="307"/>
        <v>1.6568000000000001</v>
      </c>
      <c r="F546">
        <f t="shared" si="296"/>
        <v>1.6674100000000001</v>
      </c>
      <c r="H546">
        <f t="shared" si="297"/>
        <v>1.6751399999999999</v>
      </c>
      <c r="J546" s="73">
        <f t="shared" si="321"/>
        <v>1.6583382097043997</v>
      </c>
      <c r="K546" s="73"/>
      <c r="L546" s="73">
        <f t="shared" si="322"/>
        <v>7.7688275754579372E-3</v>
      </c>
      <c r="M546" s="73"/>
      <c r="N546">
        <f t="shared" si="298"/>
        <v>80.498274743307618</v>
      </c>
      <c r="P546" t="s">
        <v>78</v>
      </c>
      <c r="Q546" s="37">
        <v>39</v>
      </c>
      <c r="R546" t="s">
        <v>230</v>
      </c>
      <c r="S546" t="s">
        <v>226</v>
      </c>
      <c r="T546">
        <f t="shared" si="299"/>
        <v>0.88399372982469504</v>
      </c>
      <c r="U546">
        <f t="shared" si="300"/>
        <v>0.39159173932375796</v>
      </c>
      <c r="V546">
        <f t="shared" si="301"/>
        <v>-0.25536443629451977</v>
      </c>
      <c r="W546" s="73">
        <f t="shared" si="316"/>
        <v>50.202361500409587</v>
      </c>
      <c r="X546" s="73">
        <f t="shared" si="308"/>
        <v>7.9756248292430962</v>
      </c>
      <c r="Y546" t="s">
        <v>225</v>
      </c>
      <c r="Z546" t="s">
        <v>226</v>
      </c>
      <c r="AA546">
        <f t="shared" si="302"/>
        <v>0.88399361932731635</v>
      </c>
      <c r="AB546">
        <f t="shared" si="303"/>
        <v>-0.39159185367236621</v>
      </c>
      <c r="AC546">
        <f t="shared" si="304"/>
        <v>-0.25536464345330134</v>
      </c>
      <c r="AD546" s="73">
        <f t="shared" si="305"/>
        <v>9.9000761405325193</v>
      </c>
      <c r="AE546" s="73">
        <f t="shared" si="306"/>
        <v>48.777491051716183</v>
      </c>
      <c r="AG546" t="s">
        <v>227</v>
      </c>
      <c r="AH546" t="s">
        <v>228</v>
      </c>
      <c r="AI546">
        <f t="shared" si="309"/>
        <v>0</v>
      </c>
      <c r="AJ546">
        <f t="shared" si="310"/>
        <v>0</v>
      </c>
      <c r="AK546">
        <f t="shared" si="311"/>
        <v>0</v>
      </c>
      <c r="AL546">
        <f t="shared" si="312"/>
        <v>0</v>
      </c>
      <c r="AM546">
        <f t="shared" si="323"/>
        <v>0</v>
      </c>
      <c r="AN546">
        <f t="shared" si="313"/>
        <v>0</v>
      </c>
      <c r="AO546">
        <f t="shared" si="320"/>
        <v>1</v>
      </c>
      <c r="AP546">
        <f t="shared" si="314"/>
        <v>0.9113819463417433</v>
      </c>
      <c r="AQ546">
        <f t="shared" si="315"/>
        <v>0.88999915399408314</v>
      </c>
      <c r="AR546">
        <f t="shared" si="324"/>
        <v>1</v>
      </c>
      <c r="AS546">
        <f t="shared" si="319"/>
        <v>0</v>
      </c>
      <c r="AT546">
        <f t="shared" si="318"/>
        <v>3.8013811003358264</v>
      </c>
      <c r="AU546" t="str">
        <f t="shared" si="317"/>
        <v/>
      </c>
    </row>
    <row r="547" spans="1:47" x14ac:dyDescent="0.2">
      <c r="A547" t="s">
        <v>222</v>
      </c>
      <c r="B547" t="s">
        <v>223</v>
      </c>
      <c r="C547" t="s">
        <v>742</v>
      </c>
      <c r="D547">
        <f t="shared" si="307"/>
        <v>1.6576</v>
      </c>
      <c r="F547">
        <f t="shared" si="296"/>
        <v>1.66822</v>
      </c>
      <c r="H547">
        <f t="shared" si="297"/>
        <v>1.67588</v>
      </c>
      <c r="J547" s="73">
        <f t="shared" si="321"/>
        <v>1.6591385415140654</v>
      </c>
      <c r="K547" s="73"/>
      <c r="L547" s="73">
        <f t="shared" si="322"/>
        <v>7.7772568859382218E-3</v>
      </c>
      <c r="M547" s="73"/>
      <c r="N547">
        <f t="shared" si="298"/>
        <v>80.21648276751354</v>
      </c>
      <c r="P547" t="s">
        <v>78</v>
      </c>
      <c r="Q547" s="37">
        <v>38</v>
      </c>
      <c r="R547" t="s">
        <v>230</v>
      </c>
      <c r="S547" t="s">
        <v>226</v>
      </c>
      <c r="T547">
        <f t="shared" si="299"/>
        <v>0.88403926506015484</v>
      </c>
      <c r="U547">
        <f t="shared" si="300"/>
        <v>0.39151262650654939</v>
      </c>
      <c r="V547">
        <f t="shared" si="301"/>
        <v>-0.25532810483345597</v>
      </c>
      <c r="W547" s="73">
        <f t="shared" si="316"/>
        <v>50.196973331675856</v>
      </c>
      <c r="X547" s="73">
        <f t="shared" si="308"/>
        <v>7.974369514980439</v>
      </c>
      <c r="Y547" t="s">
        <v>225</v>
      </c>
      <c r="Z547" t="s">
        <v>226</v>
      </c>
      <c r="AA547">
        <f t="shared" si="302"/>
        <v>0.88403915042820147</v>
      </c>
      <c r="AB547">
        <f t="shared" si="303"/>
        <v>-0.3915127487288782</v>
      </c>
      <c r="AC547">
        <f t="shared" si="304"/>
        <v>-0.2553283143189215</v>
      </c>
      <c r="AD547" s="73">
        <f t="shared" si="305"/>
        <v>9.8992283900235787</v>
      </c>
      <c r="AE547" s="73">
        <f t="shared" si="306"/>
        <v>48.772160567775693</v>
      </c>
      <c r="AG547" t="s">
        <v>227</v>
      </c>
      <c r="AH547" t="s">
        <v>228</v>
      </c>
      <c r="AI547">
        <f t="shared" si="309"/>
        <v>0</v>
      </c>
      <c r="AJ547">
        <f t="shared" si="310"/>
        <v>0</v>
      </c>
      <c r="AK547">
        <f t="shared" si="311"/>
        <v>0</v>
      </c>
      <c r="AL547">
        <f t="shared" si="312"/>
        <v>0</v>
      </c>
      <c r="AM547">
        <f t="shared" si="323"/>
        <v>0</v>
      </c>
      <c r="AN547">
        <f t="shared" si="313"/>
        <v>0</v>
      </c>
      <c r="AO547">
        <f t="shared" si="320"/>
        <v>1</v>
      </c>
      <c r="AP547">
        <f t="shared" si="314"/>
        <v>0.91139589427799517</v>
      </c>
      <c r="AQ547">
        <f t="shared" si="315"/>
        <v>0.89000857344418249</v>
      </c>
      <c r="AR547">
        <f t="shared" si="324"/>
        <v>1</v>
      </c>
      <c r="AS547">
        <f t="shared" si="319"/>
        <v>0</v>
      </c>
      <c r="AT547">
        <f t="shared" si="318"/>
        <v>3.8014044677221777</v>
      </c>
      <c r="AU547" t="str">
        <f t="shared" si="317"/>
        <v/>
      </c>
    </row>
    <row r="548" spans="1:47" x14ac:dyDescent="0.2">
      <c r="A548" t="s">
        <v>222</v>
      </c>
      <c r="B548" t="s">
        <v>223</v>
      </c>
      <c r="C548" t="s">
        <v>743</v>
      </c>
      <c r="D548">
        <f t="shared" si="307"/>
        <v>1.6584000000000001</v>
      </c>
      <c r="F548">
        <f t="shared" si="296"/>
        <v>1.66903</v>
      </c>
      <c r="H548">
        <f t="shared" si="297"/>
        <v>1.67662</v>
      </c>
      <c r="J548" s="73">
        <f t="shared" si="321"/>
        <v>1.6599388731970286</v>
      </c>
      <c r="K548" s="73"/>
      <c r="L548" s="73">
        <f t="shared" si="322"/>
        <v>7.7856863177896418E-3</v>
      </c>
      <c r="M548" s="73"/>
      <c r="N548">
        <f t="shared" si="298"/>
        <v>79.932597328573493</v>
      </c>
      <c r="P548" t="s">
        <v>78</v>
      </c>
      <c r="Q548" s="37">
        <v>37</v>
      </c>
      <c r="R548" t="s">
        <v>230</v>
      </c>
      <c r="S548" t="s">
        <v>226</v>
      </c>
      <c r="T548">
        <f t="shared" si="299"/>
        <v>0.88408479175211807</v>
      </c>
      <c r="U548">
        <f t="shared" si="300"/>
        <v>0.39143350992862241</v>
      </c>
      <c r="V548">
        <f t="shared" si="301"/>
        <v>-0.25529177091628541</v>
      </c>
      <c r="W548" s="73">
        <f t="shared" si="316"/>
        <v>50.191585202789078</v>
      </c>
      <c r="X548" s="73">
        <f t="shared" si="308"/>
        <v>7.9731179531172254</v>
      </c>
      <c r="Y548" t="s">
        <v>225</v>
      </c>
      <c r="Z548" t="s">
        <v>226</v>
      </c>
      <c r="AA548">
        <f t="shared" si="302"/>
        <v>0.88408467298700733</v>
      </c>
      <c r="AB548">
        <f t="shared" si="303"/>
        <v>-0.39143364002566272</v>
      </c>
      <c r="AC548">
        <f t="shared" si="304"/>
        <v>-0.2552919827290242</v>
      </c>
      <c r="AD548" s="73">
        <f t="shared" si="305"/>
        <v>9.8983837365065188</v>
      </c>
      <c r="AE548" s="73">
        <f t="shared" si="306"/>
        <v>48.766830135049609</v>
      </c>
      <c r="AG548" t="s">
        <v>227</v>
      </c>
      <c r="AH548" t="s">
        <v>228</v>
      </c>
      <c r="AI548">
        <f t="shared" si="309"/>
        <v>0</v>
      </c>
      <c r="AJ548">
        <f t="shared" si="310"/>
        <v>0</v>
      </c>
      <c r="AK548">
        <f t="shared" si="311"/>
        <v>0</v>
      </c>
      <c r="AL548">
        <f t="shared" si="312"/>
        <v>0</v>
      </c>
      <c r="AM548">
        <f t="shared" si="323"/>
        <v>0</v>
      </c>
      <c r="AN548">
        <f t="shared" si="313"/>
        <v>0</v>
      </c>
      <c r="AO548">
        <f t="shared" si="320"/>
        <v>1</v>
      </c>
      <c r="AP548">
        <f t="shared" si="314"/>
        <v>0.91140980052091969</v>
      </c>
      <c r="AQ548">
        <f t="shared" si="315"/>
        <v>0.89001795848326093</v>
      </c>
      <c r="AR548">
        <f t="shared" si="324"/>
        <v>1</v>
      </c>
      <c r="AS548">
        <f t="shared" si="319"/>
        <v>0</v>
      </c>
      <c r="AT548">
        <f t="shared" si="318"/>
        <v>3.8014277590041807</v>
      </c>
      <c r="AU548" t="str">
        <f t="shared" si="317"/>
        <v/>
      </c>
    </row>
    <row r="549" spans="1:47" x14ac:dyDescent="0.2">
      <c r="A549" t="s">
        <v>222</v>
      </c>
      <c r="B549" t="s">
        <v>223</v>
      </c>
      <c r="C549" t="s">
        <v>744</v>
      </c>
      <c r="D549">
        <f t="shared" si="307"/>
        <v>1.6592</v>
      </c>
      <c r="F549">
        <f t="shared" si="296"/>
        <v>1.66984</v>
      </c>
      <c r="H549">
        <f t="shared" si="297"/>
        <v>1.67736</v>
      </c>
      <c r="J549" s="73">
        <f t="shared" si="321"/>
        <v>1.660739204753453</v>
      </c>
      <c r="K549" s="73"/>
      <c r="L549" s="73">
        <f t="shared" si="322"/>
        <v>7.79411587085721E-3</v>
      </c>
      <c r="M549" s="73"/>
      <c r="N549">
        <f t="shared" si="298"/>
        <v>79.646587593012512</v>
      </c>
      <c r="P549" t="s">
        <v>78</v>
      </c>
      <c r="Q549" s="37">
        <v>36</v>
      </c>
      <c r="R549" t="s">
        <v>230</v>
      </c>
      <c r="S549" t="s">
        <v>226</v>
      </c>
      <c r="T549">
        <f t="shared" si="299"/>
        <v>0.88413030989927222</v>
      </c>
      <c r="U549">
        <f t="shared" si="300"/>
        <v>0.39135438959227048</v>
      </c>
      <c r="V549">
        <f t="shared" si="301"/>
        <v>-0.25525543454406219</v>
      </c>
      <c r="W549" s="73">
        <f t="shared" si="316"/>
        <v>50.186197113866669</v>
      </c>
      <c r="X549" s="73">
        <f t="shared" si="308"/>
        <v>7.971870145442252</v>
      </c>
      <c r="Y549" t="s">
        <v>225</v>
      </c>
      <c r="Z549" t="s">
        <v>226</v>
      </c>
      <c r="AA549">
        <f t="shared" si="302"/>
        <v>0.88413018700242196</v>
      </c>
      <c r="AB549">
        <f t="shared" si="303"/>
        <v>-0.3913545275650126</v>
      </c>
      <c r="AC549">
        <f t="shared" si="304"/>
        <v>-0.25525564868466299</v>
      </c>
      <c r="AD549" s="73">
        <f t="shared" si="305"/>
        <v>9.897542180788335</v>
      </c>
      <c r="AE549" s="73">
        <f t="shared" si="306"/>
        <v>48.761499753658377</v>
      </c>
      <c r="AG549" t="s">
        <v>227</v>
      </c>
      <c r="AH549" t="s">
        <v>228</v>
      </c>
      <c r="AI549">
        <f t="shared" si="309"/>
        <v>0</v>
      </c>
      <c r="AJ549">
        <f t="shared" si="310"/>
        <v>0</v>
      </c>
      <c r="AK549">
        <f t="shared" si="311"/>
        <v>0</v>
      </c>
      <c r="AL549">
        <f t="shared" si="312"/>
        <v>0</v>
      </c>
      <c r="AM549">
        <f t="shared" si="323"/>
        <v>0</v>
      </c>
      <c r="AN549">
        <f t="shared" si="313"/>
        <v>0</v>
      </c>
      <c r="AO549">
        <f t="shared" si="320"/>
        <v>1</v>
      </c>
      <c r="AP549">
        <f t="shared" si="314"/>
        <v>0.91142366505064165</v>
      </c>
      <c r="AQ549">
        <f t="shared" si="315"/>
        <v>0.89002730910235184</v>
      </c>
      <c r="AR549">
        <f t="shared" si="324"/>
        <v>1</v>
      </c>
      <c r="AS549">
        <f t="shared" si="319"/>
        <v>0</v>
      </c>
      <c r="AT549">
        <f t="shared" si="318"/>
        <v>3.8014509741529938</v>
      </c>
      <c r="AU549" t="str">
        <f t="shared" si="317"/>
        <v/>
      </c>
    </row>
    <row r="550" spans="1:47" x14ac:dyDescent="0.2">
      <c r="A550" t="s">
        <v>222</v>
      </c>
      <c r="B550" t="s">
        <v>223</v>
      </c>
      <c r="C550" t="s">
        <v>745</v>
      </c>
      <c r="D550">
        <f t="shared" ref="D550:D584" si="325">(($D$585-$D$485)/100)*(100-Q550)+$D$485</f>
        <v>1.66</v>
      </c>
      <c r="F550">
        <f t="shared" ref="F550:F584" si="326">(($F$585-$F$485)/100)*(100-Q550)+$F$485</f>
        <v>1.6706500000000002</v>
      </c>
      <c r="H550">
        <f t="shared" ref="H550:H584" si="327">(($H$585-$H$485)/100)*(100-Q550)+$H$485</f>
        <v>1.6780999999999999</v>
      </c>
      <c r="J550" s="73">
        <f t="shared" si="321"/>
        <v>1.6615395361835019</v>
      </c>
      <c r="K550" s="73"/>
      <c r="L550" s="73">
        <f t="shared" si="322"/>
        <v>7.8025455449850512E-3</v>
      </c>
      <c r="M550" s="73"/>
      <c r="N550">
        <f t="shared" ref="N550:N585" si="328">DEGREES(ACOS(((2*((((D550^2)/(F550^2))-1)/(((D550^2)/(H550^2))-1))))-1))</f>
        <v>79.358422022375251</v>
      </c>
      <c r="P550" t="s">
        <v>78</v>
      </c>
      <c r="Q550" s="37">
        <v>35</v>
      </c>
      <c r="R550" t="s">
        <v>230</v>
      </c>
      <c r="S550" t="s">
        <v>226</v>
      </c>
      <c r="T550">
        <f t="shared" ref="T550:T584" si="329">(((Q550/100)*$T$485)+(((100-Q550)/100)*$T$585))/(SQRT((((Q550/100)*$T$485)+(((100-Q550)/100)*$T$585))^2+(((Q550/100)*$U$485)+(((100-Q550)/100)*$U$585))^2+(((Q550/100)*$V$485)+(((100-Q550)/100)*$V$585))^2))</f>
        <v>0.88417581950030644</v>
      </c>
      <c r="U550">
        <f t="shared" ref="U550:U584" si="330">(((Q550/100)*$U$485)+(((100-Q550)/100)*$U$585))/(SQRT((((Q550/100)*$T$485)+(((100-Q550)/100)*$T$585))^2+(((Q550/100)*$U$485)+(((100-Q550)/100)*$U$585))^2+(((Q550/100)*$V$485)+(((100-Q550)/100)*$V$585))^2))</f>
        <v>0.39127526549978786</v>
      </c>
      <c r="V550">
        <f t="shared" ref="V550:V584" si="331">(((Q550/100)*$V$485)+(((100-Q550)/100)*$V$585))/(SQRT((((Q550/100)*$T$485)+(((100-Q550)/100)*$T$585))^2+(((Q550/100)*$U$485)+(((100-Q550)/100)*$U$585))^2+(((Q550/100)*$V$485)+(((100-Q550)/100)*$V$585))^2))</f>
        <v>-0.25521909571784013</v>
      </c>
      <c r="W550" s="73">
        <f t="shared" si="316"/>
        <v>50.180809065026068</v>
      </c>
      <c r="X550" s="73">
        <f t="shared" si="308"/>
        <v>7.970626093739936</v>
      </c>
      <c r="Y550" t="s">
        <v>225</v>
      </c>
      <c r="Z550" t="s">
        <v>226</v>
      </c>
      <c r="AA550">
        <f t="shared" ref="AA550:AA584" si="332">(((Q550/100)*$AA$485)+(((100-Q550)/100)*$AA$585))/(SQRT((((Q550/100)*$AA$485)+(((100-Q550)/100)*$AA$585))^2+(((Q550/100)*$AB$485)+(((100-Q550)/100)*$AB$585))^2+(((Q550/100)*$AC$485)+(((100-Q550)/100)*$AC$585))^2))</f>
        <v>0.88417569247313477</v>
      </c>
      <c r="AB550">
        <f t="shared" ref="AB550:AB584" si="333">(((Q550/100)*$AB$485)+(((100-Q550)/100)*$AB$585))/(SQRT((((Q550/100)*$AA$485)+(((100-Q550)/100)*$AA$585))^2+(((Q550/100)*$AB$485)+(((100-Q550)/100)*$AB$585))^2+(((Q550/100)*$AC$485)+(((100-Q550)/100)*$AC$585))^2))</f>
        <v>-0.3912754113492215</v>
      </c>
      <c r="AC550">
        <f t="shared" ref="AC550:AC584" si="334">(((Q550/100)*$AC$485)+(((100-Q550)/100)*$AC$585))/(SQRT((((Q550/100)*$AA$485)+(((100-Q550)/100)*$AA$585))^2+(((Q550/100)*$AB$485)+(((100-Q550)/100)*$AB$585))^2+(((Q550/100)*$AC$485)+(((100-Q550)/100)*$AC$585))^2))</f>
        <v>-0.25521931218689187</v>
      </c>
      <c r="AD550" s="73">
        <f t="shared" ref="AD550:AD585" si="335">IF((DEGREES(ACOS((AA550*$BI$2+AB550*$BJ$2+AC550*$BK$2)/((SQRT(AA550^2+AB550^2+AC550^2))*(SQRT($BI$2^2+$BJ$2^2+$BK$2^2))))))&gt;90,ABS(180-(DEGREES(ACOS((AA550*$BI$2+AB550*$BJ$2+AC550*$BK$2)/((SQRT(AA550^2+AB550^2+AC550^2))*(SQRT($BI$2^2+$BJ$2^2+$BK$2^2))))))),(DEGREES(ACOS((AA550*$BI$2+AB550*$BJ$2+AC550*$BK$2)/((SQRT(AA550^2+AB550^2+AC550^2))*(SQRT($BI$2^2+$BJ$2^2+$BK$2^2)))))))</f>
        <v>9.8967037236730171</v>
      </c>
      <c r="AE550" s="73">
        <f t="shared" ref="AE550:AE585" si="336">IF((DEGREES(ACOS((AA550*$BL$2+AB550*$BM$2+AC550*$BN$2)/((SQRT(AA550^2+AB550^2+AC550^2))*(SQRT($BL$2^2+$BM$2^2+$BN$2^2))))))&gt;90,ABS(180-(DEGREES(ACOS((AA550*$BL$2+AB550*$BM$2+AC550*$BN$2)/((SQRT(AA550^2+AB550^2+AC550^2))*(SQRT($BL$2^2+$BM$2^2+$BN$2^2))))))),(DEGREES(ACOS((AA550*$BL$2+AB550*$BM$2+AC550*$BN$2)/((SQRT(AA550^2+AB550^2+AC550^2))*(SQRT($BL$2^2+$BM$2^2+$BN$2^2)))))))</f>
        <v>48.756169423722284</v>
      </c>
      <c r="AG550" t="s">
        <v>227</v>
      </c>
      <c r="AH550" t="s">
        <v>228</v>
      </c>
      <c r="AI550">
        <f t="shared" si="309"/>
        <v>0</v>
      </c>
      <c r="AJ550">
        <f t="shared" si="310"/>
        <v>0</v>
      </c>
      <c r="AK550">
        <f t="shared" si="311"/>
        <v>0</v>
      </c>
      <c r="AL550">
        <f t="shared" si="312"/>
        <v>0</v>
      </c>
      <c r="AM550">
        <f t="shared" si="323"/>
        <v>0</v>
      </c>
      <c r="AN550">
        <f t="shared" si="313"/>
        <v>0</v>
      </c>
      <c r="AO550">
        <f t="shared" si="320"/>
        <v>1</v>
      </c>
      <c r="AP550">
        <f t="shared" si="314"/>
        <v>0.91143748784733403</v>
      </c>
      <c r="AQ550">
        <f t="shared" si="315"/>
        <v>0.89003662529252203</v>
      </c>
      <c r="AR550">
        <f t="shared" si="324"/>
        <v>1</v>
      </c>
      <c r="AS550">
        <f t="shared" si="319"/>
        <v>0</v>
      </c>
      <c r="AT550">
        <f t="shared" si="318"/>
        <v>3.8014741131398559</v>
      </c>
      <c r="AU550" t="str">
        <f t="shared" si="317"/>
        <v/>
      </c>
    </row>
    <row r="551" spans="1:47" x14ac:dyDescent="0.2">
      <c r="A551" t="s">
        <v>222</v>
      </c>
      <c r="B551" t="s">
        <v>223</v>
      </c>
      <c r="C551" t="s">
        <v>746</v>
      </c>
      <c r="D551">
        <f t="shared" si="325"/>
        <v>1.6608000000000001</v>
      </c>
      <c r="F551">
        <f t="shared" si="326"/>
        <v>1.6714600000000002</v>
      </c>
      <c r="H551">
        <f t="shared" si="327"/>
        <v>1.6788399999999999</v>
      </c>
      <c r="J551" s="73">
        <f t="shared" si="321"/>
        <v>1.6623398674873391</v>
      </c>
      <c r="K551" s="73"/>
      <c r="L551" s="73">
        <f t="shared" si="322"/>
        <v>7.8109753400157356E-3</v>
      </c>
      <c r="M551" s="73"/>
      <c r="N551">
        <f t="shared" si="328"/>
        <v>79.068068350638768</v>
      </c>
      <c r="P551" t="s">
        <v>78</v>
      </c>
      <c r="Q551" s="37">
        <v>34</v>
      </c>
      <c r="R551" t="s">
        <v>230</v>
      </c>
      <c r="S551" t="s">
        <v>226</v>
      </c>
      <c r="T551">
        <f t="shared" si="329"/>
        <v>0.88422132055390967</v>
      </c>
      <c r="U551">
        <f t="shared" si="330"/>
        <v>0.39119613765346867</v>
      </c>
      <c r="V551">
        <f t="shared" si="331"/>
        <v>-0.25518275443867372</v>
      </c>
      <c r="W551" s="73">
        <f t="shared" si="316"/>
        <v>50.175421056384693</v>
      </c>
      <c r="X551" s="73">
        <f t="shared" si="308"/>
        <v>7.9693857997896451</v>
      </c>
      <c r="Y551" t="s">
        <v>225</v>
      </c>
      <c r="Z551" t="s">
        <v>226</v>
      </c>
      <c r="AA551">
        <f t="shared" si="332"/>
        <v>0.88422118939783534</v>
      </c>
      <c r="AB551">
        <f t="shared" si="333"/>
        <v>-0.39119629138058287</v>
      </c>
      <c r="AC551">
        <f t="shared" si="334"/>
        <v>-0.25518297323676475</v>
      </c>
      <c r="AD551" s="73">
        <f t="shared" si="335"/>
        <v>9.8958683659617765</v>
      </c>
      <c r="AE551" s="73">
        <f t="shared" si="336"/>
        <v>48.750839145361759</v>
      </c>
      <c r="AG551" t="s">
        <v>227</v>
      </c>
      <c r="AH551" t="s">
        <v>228</v>
      </c>
      <c r="AI551">
        <f t="shared" si="309"/>
        <v>0</v>
      </c>
      <c r="AJ551">
        <f t="shared" si="310"/>
        <v>0</v>
      </c>
      <c r="AK551">
        <f t="shared" si="311"/>
        <v>0</v>
      </c>
      <c r="AL551">
        <f t="shared" si="312"/>
        <v>0</v>
      </c>
      <c r="AM551">
        <f t="shared" si="323"/>
        <v>0</v>
      </c>
      <c r="AN551">
        <f t="shared" si="313"/>
        <v>0</v>
      </c>
      <c r="AO551">
        <f t="shared" si="320"/>
        <v>1</v>
      </c>
      <c r="AP551">
        <f t="shared" si="314"/>
        <v>0.91145126889122607</v>
      </c>
      <c r="AQ551">
        <f t="shared" si="315"/>
        <v>0.89004590704486919</v>
      </c>
      <c r="AR551">
        <f t="shared" si="324"/>
        <v>1</v>
      </c>
      <c r="AS551">
        <f t="shared" si="319"/>
        <v>0</v>
      </c>
      <c r="AT551">
        <f t="shared" si="318"/>
        <v>3.8014971759360954</v>
      </c>
      <c r="AU551" t="str">
        <f t="shared" si="317"/>
        <v/>
      </c>
    </row>
    <row r="552" spans="1:47" x14ac:dyDescent="0.2">
      <c r="A552" t="s">
        <v>222</v>
      </c>
      <c r="B552" t="s">
        <v>223</v>
      </c>
      <c r="C552" t="s">
        <v>747</v>
      </c>
      <c r="D552">
        <f t="shared" si="325"/>
        <v>1.6616</v>
      </c>
      <c r="F552">
        <f t="shared" si="326"/>
        <v>1.6722700000000001</v>
      </c>
      <c r="H552">
        <f t="shared" si="327"/>
        <v>1.6795799999999999</v>
      </c>
      <c r="J552" s="73">
        <f t="shared" si="321"/>
        <v>1.6631401986651262</v>
      </c>
      <c r="K552" s="73"/>
      <c r="L552" s="73">
        <f t="shared" si="322"/>
        <v>7.8194052557964966E-3</v>
      </c>
      <c r="M552" s="73"/>
      <c r="N552">
        <f t="shared" si="328"/>
        <v>78.775493560659612</v>
      </c>
      <c r="P552" t="s">
        <v>78</v>
      </c>
      <c r="Q552" s="37">
        <v>33</v>
      </c>
      <c r="R552" t="s">
        <v>230</v>
      </c>
      <c r="S552" t="s">
        <v>226</v>
      </c>
      <c r="T552">
        <f t="shared" si="329"/>
        <v>0.88426681305877219</v>
      </c>
      <c r="U552">
        <f t="shared" si="330"/>
        <v>0.39111700605560762</v>
      </c>
      <c r="V552">
        <f t="shared" si="331"/>
        <v>-0.25514641070761745</v>
      </c>
      <c r="W552" s="73">
        <f t="shared" si="316"/>
        <v>50.170033088059952</v>
      </c>
      <c r="X552" s="73">
        <f t="shared" si="308"/>
        <v>7.9681492653669181</v>
      </c>
      <c r="Y552" t="s">
        <v>225</v>
      </c>
      <c r="Z552" t="s">
        <v>226</v>
      </c>
      <c r="AA552">
        <f t="shared" si="332"/>
        <v>0.88426667777521428</v>
      </c>
      <c r="AB552">
        <f t="shared" si="333"/>
        <v>-0.3911171676613911</v>
      </c>
      <c r="AC552">
        <f t="shared" si="334"/>
        <v>-0.2551466318353362</v>
      </c>
      <c r="AD552" s="73">
        <f t="shared" si="335"/>
        <v>9.8950361084528282</v>
      </c>
      <c r="AE552" s="73">
        <f t="shared" si="336"/>
        <v>48.745508918697212</v>
      </c>
      <c r="AG552" t="s">
        <v>227</v>
      </c>
      <c r="AH552" t="s">
        <v>228</v>
      </c>
      <c r="AI552">
        <f t="shared" si="309"/>
        <v>0</v>
      </c>
      <c r="AJ552">
        <f t="shared" si="310"/>
        <v>0</v>
      </c>
      <c r="AK552">
        <f t="shared" si="311"/>
        <v>0</v>
      </c>
      <c r="AL552">
        <f t="shared" si="312"/>
        <v>0</v>
      </c>
      <c r="AM552">
        <f t="shared" si="323"/>
        <v>0</v>
      </c>
      <c r="AN552">
        <f t="shared" si="313"/>
        <v>0</v>
      </c>
      <c r="AO552">
        <f t="shared" si="320"/>
        <v>1</v>
      </c>
      <c r="AP552">
        <f t="shared" si="314"/>
        <v>0.9114650081625898</v>
      </c>
      <c r="AQ552">
        <f t="shared" si="315"/>
        <v>0.89005515435052418</v>
      </c>
      <c r="AR552">
        <f t="shared" si="324"/>
        <v>1</v>
      </c>
      <c r="AS552">
        <f t="shared" si="319"/>
        <v>0</v>
      </c>
      <c r="AT552">
        <f t="shared" si="318"/>
        <v>3.8015201625131141</v>
      </c>
      <c r="AU552" t="str">
        <f t="shared" si="317"/>
        <v/>
      </c>
    </row>
    <row r="553" spans="1:47" x14ac:dyDescent="0.2">
      <c r="A553" t="s">
        <v>222</v>
      </c>
      <c r="B553" t="s">
        <v>223</v>
      </c>
      <c r="C553" t="s">
        <v>748</v>
      </c>
      <c r="D553">
        <f t="shared" si="325"/>
        <v>1.6624000000000001</v>
      </c>
      <c r="F553">
        <f t="shared" si="326"/>
        <v>1.6730800000000001</v>
      </c>
      <c r="H553">
        <f t="shared" si="327"/>
        <v>1.68032</v>
      </c>
      <c r="J553" s="73">
        <f t="shared" si="321"/>
        <v>1.6639405297170264</v>
      </c>
      <c r="K553" s="73"/>
      <c r="L553" s="73">
        <f t="shared" si="322"/>
        <v>7.8278352921705707E-3</v>
      </c>
      <c r="M553" s="73"/>
      <c r="N553">
        <f t="shared" si="328"/>
        <v>78.480663859666137</v>
      </c>
      <c r="P553" t="s">
        <v>78</v>
      </c>
      <c r="Q553" s="37">
        <v>32</v>
      </c>
      <c r="R553" t="s">
        <v>230</v>
      </c>
      <c r="S553" t="s">
        <v>226</v>
      </c>
      <c r="T553">
        <f t="shared" si="329"/>
        <v>0.88431229701358471</v>
      </c>
      <c r="U553">
        <f t="shared" si="330"/>
        <v>0.39103787070849977</v>
      </c>
      <c r="V553">
        <f t="shared" si="331"/>
        <v>-0.25511006452572604</v>
      </c>
      <c r="W553" s="73">
        <f t="shared" si="316"/>
        <v>50.164645160169322</v>
      </c>
      <c r="X553" s="73">
        <f t="shared" si="308"/>
        <v>7.9669164922423432</v>
      </c>
      <c r="Y553" t="s">
        <v>225</v>
      </c>
      <c r="Z553" t="s">
        <v>226</v>
      </c>
      <c r="AA553">
        <f t="shared" si="332"/>
        <v>0.88431215760396298</v>
      </c>
      <c r="AB553">
        <f t="shared" si="333"/>
        <v>-0.39103804019394023</v>
      </c>
      <c r="AC553">
        <f t="shared" si="334"/>
        <v>-0.25511028798366042</v>
      </c>
      <c r="AD553" s="73">
        <f t="shared" si="335"/>
        <v>9.8942069519416673</v>
      </c>
      <c r="AE553" s="73">
        <f t="shared" si="336"/>
        <v>48.740178743848951</v>
      </c>
      <c r="AG553" t="s">
        <v>227</v>
      </c>
      <c r="AH553" t="s">
        <v>228</v>
      </c>
      <c r="AI553">
        <f t="shared" si="309"/>
        <v>0</v>
      </c>
      <c r="AJ553">
        <f t="shared" si="310"/>
        <v>0</v>
      </c>
      <c r="AK553">
        <f t="shared" si="311"/>
        <v>0</v>
      </c>
      <c r="AL553">
        <f t="shared" si="312"/>
        <v>0</v>
      </c>
      <c r="AM553">
        <f t="shared" si="323"/>
        <v>0</v>
      </c>
      <c r="AN553">
        <f t="shared" si="313"/>
        <v>0</v>
      </c>
      <c r="AO553">
        <f t="shared" si="320"/>
        <v>1</v>
      </c>
      <c r="AP553">
        <f t="shared" si="314"/>
        <v>0.91147870564175171</v>
      </c>
      <c r="AQ553">
        <f t="shared" si="315"/>
        <v>0.89006436720064808</v>
      </c>
      <c r="AR553">
        <f t="shared" si="324"/>
        <v>1</v>
      </c>
      <c r="AS553">
        <f t="shared" si="319"/>
        <v>0</v>
      </c>
      <c r="AT553">
        <f t="shared" si="318"/>
        <v>3.8015430728423998</v>
      </c>
      <c r="AU553" t="str">
        <f t="shared" si="317"/>
        <v/>
      </c>
    </row>
    <row r="554" spans="1:47" x14ac:dyDescent="0.2">
      <c r="A554" t="s">
        <v>222</v>
      </c>
      <c r="B554" t="s">
        <v>223</v>
      </c>
      <c r="C554" t="s">
        <v>749</v>
      </c>
      <c r="D554">
        <f t="shared" si="325"/>
        <v>1.6632</v>
      </c>
      <c r="F554">
        <f t="shared" si="326"/>
        <v>1.6738900000000001</v>
      </c>
      <c r="H554">
        <f t="shared" si="327"/>
        <v>1.68106</v>
      </c>
      <c r="J554" s="73">
        <f t="shared" si="321"/>
        <v>1.6647408606432019</v>
      </c>
      <c r="K554" s="73"/>
      <c r="L554" s="73">
        <f t="shared" si="322"/>
        <v>7.8362654489843031E-3</v>
      </c>
      <c r="M554" s="73"/>
      <c r="N554">
        <f t="shared" si="328"/>
        <v>78.183544653662068</v>
      </c>
      <c r="P554" t="s">
        <v>78</v>
      </c>
      <c r="Q554" s="37">
        <v>31</v>
      </c>
      <c r="R554" t="s">
        <v>230</v>
      </c>
      <c r="S554" t="s">
        <v>226</v>
      </c>
      <c r="T554">
        <f t="shared" si="329"/>
        <v>0.88435777241703883</v>
      </c>
      <c r="U554">
        <f t="shared" si="330"/>
        <v>0.39095873161444034</v>
      </c>
      <c r="V554">
        <f t="shared" si="331"/>
        <v>-0.25507371589405442</v>
      </c>
      <c r="W554" s="73">
        <f t="shared" si="316"/>
        <v>50.159257272830182</v>
      </c>
      <c r="X554" s="73">
        <f t="shared" si="308"/>
        <v>7.9656874821819565</v>
      </c>
      <c r="Y554" t="s">
        <v>225</v>
      </c>
      <c r="Z554" t="s">
        <v>226</v>
      </c>
      <c r="AA554">
        <f t="shared" si="332"/>
        <v>0.88435762888277325</v>
      </c>
      <c r="AB554">
        <f t="shared" si="333"/>
        <v>-0.39095890898052504</v>
      </c>
      <c r="AC554">
        <f t="shared" si="334"/>
        <v>-0.25507394168279224</v>
      </c>
      <c r="AD554" s="73">
        <f t="shared" si="335"/>
        <v>9.8933808972207498</v>
      </c>
      <c r="AE554" s="73">
        <f t="shared" si="336"/>
        <v>48.734848620937434</v>
      </c>
      <c r="AG554" t="s">
        <v>227</v>
      </c>
      <c r="AH554" t="s">
        <v>228</v>
      </c>
      <c r="AI554">
        <f t="shared" si="309"/>
        <v>0</v>
      </c>
      <c r="AJ554">
        <f t="shared" si="310"/>
        <v>0</v>
      </c>
      <c r="AK554">
        <f t="shared" si="311"/>
        <v>0</v>
      </c>
      <c r="AL554">
        <f t="shared" si="312"/>
        <v>0</v>
      </c>
      <c r="AM554">
        <f t="shared" si="323"/>
        <v>0</v>
      </c>
      <c r="AN554">
        <f t="shared" si="313"/>
        <v>0</v>
      </c>
      <c r="AO554">
        <f t="shared" si="320"/>
        <v>1</v>
      </c>
      <c r="AP554">
        <f t="shared" si="314"/>
        <v>0.91149236130908928</v>
      </c>
      <c r="AQ554">
        <f t="shared" si="315"/>
        <v>0.89007354558643614</v>
      </c>
      <c r="AR554">
        <f t="shared" si="324"/>
        <v>1</v>
      </c>
      <c r="AS554">
        <f t="shared" si="319"/>
        <v>0</v>
      </c>
      <c r="AT554">
        <f t="shared" si="318"/>
        <v>3.8015659068955254</v>
      </c>
      <c r="AU554" t="str">
        <f t="shared" si="317"/>
        <v/>
      </c>
    </row>
    <row r="555" spans="1:47" x14ac:dyDescent="0.2">
      <c r="A555" t="s">
        <v>222</v>
      </c>
      <c r="B555" t="s">
        <v>223</v>
      </c>
      <c r="C555" t="s">
        <v>750</v>
      </c>
      <c r="D555">
        <f t="shared" si="325"/>
        <v>1.6639999999999999</v>
      </c>
      <c r="F555">
        <f t="shared" si="326"/>
        <v>1.6747000000000001</v>
      </c>
      <c r="H555">
        <f t="shared" si="327"/>
        <v>1.6818</v>
      </c>
      <c r="J555" s="73">
        <f t="shared" si="321"/>
        <v>1.6655411914438141</v>
      </c>
      <c r="K555" s="73"/>
      <c r="L555" s="73">
        <f t="shared" si="322"/>
        <v>7.8446957260831507E-3</v>
      </c>
      <c r="M555" s="73"/>
      <c r="N555">
        <f t="shared" si="328"/>
        <v>77.884100520771355</v>
      </c>
      <c r="P555" t="s">
        <v>78</v>
      </c>
      <c r="Q555" s="37">
        <v>30</v>
      </c>
      <c r="R555" t="s">
        <v>230</v>
      </c>
      <c r="S555" t="s">
        <v>226</v>
      </c>
      <c r="T555">
        <f t="shared" si="329"/>
        <v>0.88440323926782693</v>
      </c>
      <c r="U555">
        <f t="shared" si="330"/>
        <v>0.3908795887757251</v>
      </c>
      <c r="V555">
        <f t="shared" si="331"/>
        <v>-0.25503736481365785</v>
      </c>
      <c r="W555" s="73">
        <f t="shared" si="316"/>
        <v>50.153869426160021</v>
      </c>
      <c r="X555" s="73">
        <f t="shared" si="308"/>
        <v>7.9644622369476323</v>
      </c>
      <c r="Y555" t="s">
        <v>225</v>
      </c>
      <c r="Z555" t="s">
        <v>226</v>
      </c>
      <c r="AA555">
        <f t="shared" si="332"/>
        <v>0.88440309161033803</v>
      </c>
      <c r="AB555">
        <f t="shared" si="333"/>
        <v>-0.39087977402344065</v>
      </c>
      <c r="AC555">
        <f t="shared" si="334"/>
        <v>-0.25503759293378664</v>
      </c>
      <c r="AD555" s="73">
        <f t="shared" si="335"/>
        <v>9.8925579450796537</v>
      </c>
      <c r="AE555" s="73">
        <f t="shared" si="336"/>
        <v>48.729518550083021</v>
      </c>
      <c r="AG555" t="s">
        <v>227</v>
      </c>
      <c r="AH555" t="s">
        <v>228</v>
      </c>
      <c r="AI555">
        <f t="shared" si="309"/>
        <v>0</v>
      </c>
      <c r="AJ555">
        <f t="shared" si="310"/>
        <v>0</v>
      </c>
      <c r="AK555">
        <f t="shared" si="311"/>
        <v>0</v>
      </c>
      <c r="AL555">
        <f t="shared" si="312"/>
        <v>0</v>
      </c>
      <c r="AM555">
        <f t="shared" si="323"/>
        <v>0</v>
      </c>
      <c r="AN555">
        <f t="shared" si="313"/>
        <v>0</v>
      </c>
      <c r="AO555">
        <f t="shared" si="320"/>
        <v>1</v>
      </c>
      <c r="AP555">
        <f t="shared" si="314"/>
        <v>0.91150597514502618</v>
      </c>
      <c r="AQ555">
        <f t="shared" si="315"/>
        <v>0.89008268949911495</v>
      </c>
      <c r="AR555">
        <f t="shared" si="324"/>
        <v>1</v>
      </c>
      <c r="AS555">
        <f t="shared" si="319"/>
        <v>0</v>
      </c>
      <c r="AT555">
        <f t="shared" si="318"/>
        <v>3.8015886646441412</v>
      </c>
      <c r="AU555" t="str">
        <f t="shared" si="317"/>
        <v/>
      </c>
    </row>
    <row r="556" spans="1:47" x14ac:dyDescent="0.2">
      <c r="A556" t="s">
        <v>222</v>
      </c>
      <c r="B556" t="s">
        <v>223</v>
      </c>
      <c r="C556" t="s">
        <v>751</v>
      </c>
      <c r="D556">
        <f t="shared" si="325"/>
        <v>1.6648000000000001</v>
      </c>
      <c r="F556">
        <f t="shared" si="326"/>
        <v>1.6755100000000001</v>
      </c>
      <c r="H556">
        <f t="shared" si="327"/>
        <v>1.6825399999999999</v>
      </c>
      <c r="J556" s="73">
        <f t="shared" si="321"/>
        <v>1.6663415221190254</v>
      </c>
      <c r="K556" s="73"/>
      <c r="L556" s="73">
        <f t="shared" si="322"/>
        <v>7.8531261233121263E-3</v>
      </c>
      <c r="M556" s="73"/>
      <c r="N556">
        <f t="shared" si="328"/>
        <v>77.582295183384744</v>
      </c>
      <c r="P556" t="s">
        <v>78</v>
      </c>
      <c r="Q556" s="37">
        <v>29</v>
      </c>
      <c r="R556" t="s">
        <v>230</v>
      </c>
      <c r="S556" t="s">
        <v>226</v>
      </c>
      <c r="T556">
        <f t="shared" si="329"/>
        <v>0.88444869756464206</v>
      </c>
      <c r="U556">
        <f t="shared" si="330"/>
        <v>0.39080044219464982</v>
      </c>
      <c r="V556">
        <f t="shared" si="331"/>
        <v>-0.25500101128559161</v>
      </c>
      <c r="W556" s="73">
        <f t="shared" si="316"/>
        <v>50.148481620276236</v>
      </c>
      <c r="X556" s="73">
        <f t="shared" si="308"/>
        <v>7.9632407582961564</v>
      </c>
      <c r="Y556" t="s">
        <v>225</v>
      </c>
      <c r="Z556" t="s">
        <v>226</v>
      </c>
      <c r="AA556">
        <f t="shared" si="332"/>
        <v>0.88444854578535093</v>
      </c>
      <c r="AB556">
        <f t="shared" si="333"/>
        <v>-0.39080063532498238</v>
      </c>
      <c r="AC556">
        <f t="shared" si="334"/>
        <v>-0.25500124173769873</v>
      </c>
      <c r="AD556" s="73">
        <f t="shared" si="335"/>
        <v>9.8917380963051205</v>
      </c>
      <c r="AE556" s="73">
        <f t="shared" si="336"/>
        <v>48.724188531406107</v>
      </c>
      <c r="AG556" t="s">
        <v>227</v>
      </c>
      <c r="AH556" t="s">
        <v>228</v>
      </c>
      <c r="AI556">
        <f t="shared" si="309"/>
        <v>0</v>
      </c>
      <c r="AJ556">
        <f t="shared" si="310"/>
        <v>0</v>
      </c>
      <c r="AK556">
        <f t="shared" si="311"/>
        <v>0</v>
      </c>
      <c r="AL556">
        <f t="shared" si="312"/>
        <v>0</v>
      </c>
      <c r="AM556">
        <f t="shared" si="323"/>
        <v>0</v>
      </c>
      <c r="AN556">
        <f t="shared" si="313"/>
        <v>0</v>
      </c>
      <c r="AO556">
        <f t="shared" si="320"/>
        <v>1</v>
      </c>
      <c r="AP556">
        <f t="shared" si="314"/>
        <v>0.9115195471300428</v>
      </c>
      <c r="AQ556">
        <f t="shared" si="315"/>
        <v>0.89009179892994317</v>
      </c>
      <c r="AR556">
        <f t="shared" si="324"/>
        <v>1</v>
      </c>
      <c r="AS556">
        <f t="shared" si="319"/>
        <v>0</v>
      </c>
      <c r="AT556">
        <f t="shared" si="318"/>
        <v>3.8016113460599859</v>
      </c>
      <c r="AU556" t="str">
        <f t="shared" si="317"/>
        <v/>
      </c>
    </row>
    <row r="557" spans="1:47" x14ac:dyDescent="0.2">
      <c r="A557" t="s">
        <v>222</v>
      </c>
      <c r="B557" t="s">
        <v>223</v>
      </c>
      <c r="C557" t="s">
        <v>752</v>
      </c>
      <c r="D557">
        <f t="shared" si="325"/>
        <v>1.6656</v>
      </c>
      <c r="F557">
        <f t="shared" si="326"/>
        <v>1.67632</v>
      </c>
      <c r="H557">
        <f t="shared" si="327"/>
        <v>1.6832799999999999</v>
      </c>
      <c r="J557" s="73">
        <f t="shared" si="321"/>
        <v>1.6671418526689967</v>
      </c>
      <c r="K557" s="73"/>
      <c r="L557" s="73">
        <f t="shared" si="322"/>
        <v>7.8615566405182413E-3</v>
      </c>
      <c r="M557" s="73"/>
      <c r="N557">
        <f t="shared" si="328"/>
        <v>77.278091479102201</v>
      </c>
      <c r="P557" t="s">
        <v>78</v>
      </c>
      <c r="Q557" s="37">
        <v>28</v>
      </c>
      <c r="R557" t="s">
        <v>230</v>
      </c>
      <c r="S557" t="s">
        <v>226</v>
      </c>
      <c r="T557">
        <f t="shared" si="329"/>
        <v>0.88449414730617804</v>
      </c>
      <c r="U557">
        <f t="shared" si="330"/>
        <v>0.39072129187351085</v>
      </c>
      <c r="V557">
        <f t="shared" si="331"/>
        <v>-0.25496465531091128</v>
      </c>
      <c r="W557" s="73">
        <f t="shared" si="316"/>
        <v>50.143093855296279</v>
      </c>
      <c r="X557" s="73">
        <f t="shared" si="308"/>
        <v>7.9620230479802423</v>
      </c>
      <c r="Y557" t="s">
        <v>225</v>
      </c>
      <c r="Z557" t="s">
        <v>226</v>
      </c>
      <c r="AA557">
        <f t="shared" si="332"/>
        <v>0.88449399140650586</v>
      </c>
      <c r="AB557">
        <f t="shared" si="333"/>
        <v>-0.39072149288744579</v>
      </c>
      <c r="AC557">
        <f t="shared" si="334"/>
        <v>-0.25496488809558376</v>
      </c>
      <c r="AD557" s="73">
        <f t="shared" si="335"/>
        <v>9.8909213516809515</v>
      </c>
      <c r="AE557" s="73">
        <f t="shared" si="336"/>
        <v>48.718858565027112</v>
      </c>
      <c r="AG557" t="s">
        <v>227</v>
      </c>
      <c r="AH557" t="s">
        <v>228</v>
      </c>
      <c r="AI557">
        <f t="shared" si="309"/>
        <v>0</v>
      </c>
      <c r="AJ557">
        <f t="shared" si="310"/>
        <v>0</v>
      </c>
      <c r="AK557">
        <f t="shared" si="311"/>
        <v>0</v>
      </c>
      <c r="AL557">
        <f t="shared" si="312"/>
        <v>0</v>
      </c>
      <c r="AM557">
        <f t="shared" si="323"/>
        <v>0</v>
      </c>
      <c r="AN557">
        <f t="shared" si="313"/>
        <v>0</v>
      </c>
      <c r="AO557">
        <f t="shared" si="320"/>
        <v>1</v>
      </c>
      <c r="AP557">
        <f t="shared" si="314"/>
        <v>0.91153307724466404</v>
      </c>
      <c r="AQ557">
        <f t="shared" si="315"/>
        <v>0.89010087387021153</v>
      </c>
      <c r="AR557">
        <f t="shared" si="324"/>
        <v>1</v>
      </c>
      <c r="AS557">
        <f t="shared" si="319"/>
        <v>0</v>
      </c>
      <c r="AT557">
        <f t="shared" si="318"/>
        <v>3.8016339511148756</v>
      </c>
      <c r="AU557" t="str">
        <f t="shared" si="317"/>
        <v/>
      </c>
    </row>
    <row r="558" spans="1:47" x14ac:dyDescent="0.2">
      <c r="A558" t="s">
        <v>222</v>
      </c>
      <c r="B558" t="s">
        <v>223</v>
      </c>
      <c r="C558" t="s">
        <v>753</v>
      </c>
      <c r="D558">
        <f t="shared" si="325"/>
        <v>1.6663999999999999</v>
      </c>
      <c r="F558">
        <f t="shared" si="326"/>
        <v>1.67713</v>
      </c>
      <c r="H558">
        <f t="shared" si="327"/>
        <v>1.6840199999999999</v>
      </c>
      <c r="J558" s="73">
        <f t="shared" si="321"/>
        <v>1.6679421830938892</v>
      </c>
      <c r="K558" s="73"/>
      <c r="L558" s="73">
        <f t="shared" si="322"/>
        <v>7.8699872775476187E-3</v>
      </c>
      <c r="M558" s="73"/>
      <c r="N558">
        <f t="shared" si="328"/>
        <v>76.971451330389741</v>
      </c>
      <c r="P558" t="s">
        <v>78</v>
      </c>
      <c r="Q558" s="37">
        <v>27</v>
      </c>
      <c r="R558" t="s">
        <v>230</v>
      </c>
      <c r="S558" t="s">
        <v>226</v>
      </c>
      <c r="T558">
        <f t="shared" si="329"/>
        <v>0.88453958849112935</v>
      </c>
      <c r="U558">
        <f t="shared" si="330"/>
        <v>0.39064213781460477</v>
      </c>
      <c r="V558">
        <f t="shared" si="331"/>
        <v>-0.2549282968906727</v>
      </c>
      <c r="W558" s="73">
        <f t="shared" si="316"/>
        <v>50.137706131337588</v>
      </c>
      <c r="X558" s="73">
        <f t="shared" si="308"/>
        <v>7.9608091077476448</v>
      </c>
      <c r="Y558" t="s">
        <v>225</v>
      </c>
      <c r="Z558" t="s">
        <v>226</v>
      </c>
      <c r="AA558">
        <f t="shared" si="332"/>
        <v>0.88453942847249811</v>
      </c>
      <c r="AB558">
        <f t="shared" si="333"/>
        <v>-0.39064234671312692</v>
      </c>
      <c r="AC558">
        <f t="shared" si="334"/>
        <v>-0.25492853200849741</v>
      </c>
      <c r="AD558" s="73">
        <f t="shared" si="335"/>
        <v>9.8901077119880672</v>
      </c>
      <c r="AE558" s="73">
        <f t="shared" si="336"/>
        <v>48.713528651066433</v>
      </c>
      <c r="AG558" t="s">
        <v>227</v>
      </c>
      <c r="AH558" t="s">
        <v>228</v>
      </c>
      <c r="AI558">
        <f t="shared" si="309"/>
        <v>0</v>
      </c>
      <c r="AJ558">
        <f t="shared" si="310"/>
        <v>0</v>
      </c>
      <c r="AK558">
        <f t="shared" si="311"/>
        <v>0</v>
      </c>
      <c r="AL558">
        <f t="shared" si="312"/>
        <v>0</v>
      </c>
      <c r="AM558">
        <f t="shared" si="323"/>
        <v>0</v>
      </c>
      <c r="AN558">
        <f t="shared" si="313"/>
        <v>0</v>
      </c>
      <c r="AO558">
        <f t="shared" si="320"/>
        <v>1</v>
      </c>
      <c r="AP558">
        <f t="shared" si="314"/>
        <v>0.91154656546947055</v>
      </c>
      <c r="AQ558">
        <f t="shared" si="315"/>
        <v>0.89010991431124376</v>
      </c>
      <c r="AR558">
        <f t="shared" si="324"/>
        <v>1</v>
      </c>
      <c r="AS558">
        <f t="shared" si="319"/>
        <v>0</v>
      </c>
      <c r="AT558">
        <f t="shared" si="318"/>
        <v>3.8016564797807142</v>
      </c>
      <c r="AU558" t="str">
        <f t="shared" si="317"/>
        <v/>
      </c>
    </row>
    <row r="559" spans="1:47" x14ac:dyDescent="0.2">
      <c r="A559" t="s">
        <v>222</v>
      </c>
      <c r="B559" t="s">
        <v>223</v>
      </c>
      <c r="C559" t="s">
        <v>754</v>
      </c>
      <c r="D559">
        <f t="shared" si="325"/>
        <v>1.6672</v>
      </c>
      <c r="F559">
        <f t="shared" si="326"/>
        <v>1.67794</v>
      </c>
      <c r="H559">
        <f t="shared" si="327"/>
        <v>1.68476</v>
      </c>
      <c r="J559" s="73">
        <f t="shared" si="321"/>
        <v>1.6687425133938643</v>
      </c>
      <c r="K559" s="73"/>
      <c r="L559" s="73">
        <f t="shared" si="322"/>
        <v>7.8784180342463817E-3</v>
      </c>
      <c r="M559" s="73"/>
      <c r="N559">
        <f t="shared" si="328"/>
        <v>76.662335712859544</v>
      </c>
      <c r="P559" t="s">
        <v>78</v>
      </c>
      <c r="Q559" s="37">
        <v>26</v>
      </c>
      <c r="R559" t="s">
        <v>230</v>
      </c>
      <c r="S559" t="s">
        <v>226</v>
      </c>
      <c r="T559">
        <f t="shared" si="329"/>
        <v>0.88458502111819126</v>
      </c>
      <c r="U559">
        <f t="shared" si="330"/>
        <v>0.39056298002022843</v>
      </c>
      <c r="V559">
        <f t="shared" si="331"/>
        <v>-0.25489193602593185</v>
      </c>
      <c r="W559" s="73">
        <f t="shared" si="316"/>
        <v>50.132318448517609</v>
      </c>
      <c r="X559" s="73">
        <f t="shared" si="308"/>
        <v>7.9595989393417135</v>
      </c>
      <c r="Y559" t="s">
        <v>225</v>
      </c>
      <c r="Z559" t="s">
        <v>226</v>
      </c>
      <c r="AA559">
        <f t="shared" si="332"/>
        <v>0.88458485698202338</v>
      </c>
      <c r="AB559">
        <f t="shared" si="333"/>
        <v>-0.39056319680432211</v>
      </c>
      <c r="AC559">
        <f t="shared" si="334"/>
        <v>-0.25489217347749543</v>
      </c>
      <c r="AD559" s="73">
        <f t="shared" si="335"/>
        <v>9.8892971780043251</v>
      </c>
      <c r="AE559" s="73">
        <f t="shared" si="336"/>
        <v>48.708198789644449</v>
      </c>
      <c r="AG559" t="s">
        <v>227</v>
      </c>
      <c r="AH559" t="s">
        <v>228</v>
      </c>
      <c r="AI559">
        <f t="shared" si="309"/>
        <v>0</v>
      </c>
      <c r="AJ559">
        <f t="shared" si="310"/>
        <v>0</v>
      </c>
      <c r="AK559">
        <f t="shared" si="311"/>
        <v>0</v>
      </c>
      <c r="AL559">
        <f t="shared" si="312"/>
        <v>0</v>
      </c>
      <c r="AM559">
        <f t="shared" si="323"/>
        <v>0</v>
      </c>
      <c r="AN559">
        <f t="shared" si="313"/>
        <v>0</v>
      </c>
      <c r="AO559">
        <f t="shared" si="320"/>
        <v>1</v>
      </c>
      <c r="AP559">
        <f t="shared" si="314"/>
        <v>0.91156001178509205</v>
      </c>
      <c r="AQ559">
        <f t="shared" si="315"/>
        <v>0.89011892024439632</v>
      </c>
      <c r="AR559">
        <f t="shared" si="324"/>
        <v>1</v>
      </c>
      <c r="AS559">
        <f t="shared" si="319"/>
        <v>0</v>
      </c>
      <c r="AT559">
        <f t="shared" si="318"/>
        <v>3.8016789320294886</v>
      </c>
      <c r="AU559" t="str">
        <f t="shared" si="317"/>
        <v/>
      </c>
    </row>
    <row r="560" spans="1:47" x14ac:dyDescent="0.2">
      <c r="A560" t="s">
        <v>222</v>
      </c>
      <c r="B560" t="s">
        <v>223</v>
      </c>
      <c r="C560" t="s">
        <v>755</v>
      </c>
      <c r="D560">
        <f t="shared" si="325"/>
        <v>1.6679999999999999</v>
      </c>
      <c r="F560">
        <f t="shared" si="326"/>
        <v>1.67875</v>
      </c>
      <c r="H560">
        <f t="shared" si="327"/>
        <v>1.6855</v>
      </c>
      <c r="J560" s="73">
        <f t="shared" si="321"/>
        <v>1.6695428435690816</v>
      </c>
      <c r="K560" s="73"/>
      <c r="L560" s="73">
        <f t="shared" si="322"/>
        <v>7.8868489104622075E-3</v>
      </c>
      <c r="M560" s="73"/>
      <c r="N560">
        <f t="shared" si="328"/>
        <v>76.350704622119082</v>
      </c>
      <c r="P560" t="s">
        <v>78</v>
      </c>
      <c r="Q560" s="37">
        <v>25</v>
      </c>
      <c r="R560" t="s">
        <v>230</v>
      </c>
      <c r="S560" t="s">
        <v>226</v>
      </c>
      <c r="T560">
        <f t="shared" si="329"/>
        <v>0.88463044518605982</v>
      </c>
      <c r="U560">
        <f t="shared" si="330"/>
        <v>0.39048381849267927</v>
      </c>
      <c r="V560">
        <f t="shared" si="331"/>
        <v>-0.254855572717745</v>
      </c>
      <c r="W560" s="73">
        <f t="shared" si="316"/>
        <v>50.126930806953816</v>
      </c>
      <c r="X560" s="73">
        <f t="shared" si="308"/>
        <v>7.9583925445012458</v>
      </c>
      <c r="Y560" t="s">
        <v>225</v>
      </c>
      <c r="Z560" t="s">
        <v>226</v>
      </c>
      <c r="AA560">
        <f t="shared" si="332"/>
        <v>0.88463027693377816</v>
      </c>
      <c r="AB560">
        <f t="shared" si="333"/>
        <v>-0.3904840431633278</v>
      </c>
      <c r="AC560">
        <f t="shared" si="334"/>
        <v>-0.25485581250363376</v>
      </c>
      <c r="AD560" s="73">
        <f t="shared" si="335"/>
        <v>9.8884897505049167</v>
      </c>
      <c r="AE560" s="73">
        <f t="shared" si="336"/>
        <v>48.702868980881604</v>
      </c>
      <c r="AG560" t="s">
        <v>227</v>
      </c>
      <c r="AH560" t="s">
        <v>228</v>
      </c>
      <c r="AI560">
        <f t="shared" si="309"/>
        <v>0</v>
      </c>
      <c r="AJ560">
        <f t="shared" si="310"/>
        <v>0</v>
      </c>
      <c r="AK560">
        <f t="shared" si="311"/>
        <v>0</v>
      </c>
      <c r="AL560">
        <f t="shared" si="312"/>
        <v>0</v>
      </c>
      <c r="AM560">
        <f t="shared" si="323"/>
        <v>0</v>
      </c>
      <c r="AN560">
        <f t="shared" si="313"/>
        <v>0</v>
      </c>
      <c r="AO560">
        <f t="shared" si="320"/>
        <v>1</v>
      </c>
      <c r="AP560">
        <f t="shared" si="314"/>
        <v>0.91157341617220833</v>
      </c>
      <c r="AQ560">
        <f t="shared" si="315"/>
        <v>0.89012789166105644</v>
      </c>
      <c r="AR560">
        <f t="shared" si="324"/>
        <v>1</v>
      </c>
      <c r="AS560">
        <f t="shared" si="319"/>
        <v>0</v>
      </c>
      <c r="AT560">
        <f t="shared" si="318"/>
        <v>3.8017013078332651</v>
      </c>
      <c r="AU560" t="str">
        <f t="shared" si="317"/>
        <v/>
      </c>
    </row>
    <row r="561" spans="1:47" x14ac:dyDescent="0.2">
      <c r="A561" t="s">
        <v>222</v>
      </c>
      <c r="B561" t="s">
        <v>223</v>
      </c>
      <c r="C561" t="s">
        <v>756</v>
      </c>
      <c r="D561">
        <f t="shared" si="325"/>
        <v>1.6688000000000001</v>
      </c>
      <c r="F561">
        <f t="shared" si="326"/>
        <v>1.6795600000000002</v>
      </c>
      <c r="H561">
        <f t="shared" si="327"/>
        <v>1.68624</v>
      </c>
      <c r="J561" s="73">
        <f t="shared" si="321"/>
        <v>1.6703431736197023</v>
      </c>
      <c r="K561" s="73"/>
      <c r="L561" s="73">
        <f t="shared" si="322"/>
        <v>7.8952799060412193E-3</v>
      </c>
      <c r="M561" s="73"/>
      <c r="N561">
        <f t="shared" si="328"/>
        <v>76.036517039114159</v>
      </c>
      <c r="P561" t="s">
        <v>78</v>
      </c>
      <c r="Q561" s="37">
        <v>24</v>
      </c>
      <c r="R561" t="s">
        <v>230</v>
      </c>
      <c r="S561" t="s">
        <v>226</v>
      </c>
      <c r="T561">
        <f t="shared" si="329"/>
        <v>0.88467586069343196</v>
      </c>
      <c r="U561">
        <f t="shared" si="330"/>
        <v>0.39040465323425461</v>
      </c>
      <c r="V561">
        <f t="shared" si="331"/>
        <v>-0.25481920696716859</v>
      </c>
      <c r="W561" s="73">
        <f t="shared" si="316"/>
        <v>50.121543206763597</v>
      </c>
      <c r="X561" s="73">
        <f t="shared" si="308"/>
        <v>7.9571899249602032</v>
      </c>
      <c r="Y561" t="s">
        <v>225</v>
      </c>
      <c r="Z561" t="s">
        <v>226</v>
      </c>
      <c r="AA561">
        <f t="shared" si="332"/>
        <v>0.8846756883264596</v>
      </c>
      <c r="AB561">
        <f t="shared" si="333"/>
        <v>-0.3904048857924412</v>
      </c>
      <c r="AC561">
        <f t="shared" si="334"/>
        <v>-0.25481944908796866</v>
      </c>
      <c r="AD561" s="73">
        <f t="shared" si="335"/>
        <v>9.8876854302619286</v>
      </c>
      <c r="AE561" s="73">
        <f t="shared" si="336"/>
        <v>48.697539224898279</v>
      </c>
      <c r="AG561" t="s">
        <v>227</v>
      </c>
      <c r="AH561" t="s">
        <v>228</v>
      </c>
      <c r="AI561">
        <f t="shared" si="309"/>
        <v>0</v>
      </c>
      <c r="AJ561">
        <f t="shared" si="310"/>
        <v>0</v>
      </c>
      <c r="AK561">
        <f t="shared" si="311"/>
        <v>0</v>
      </c>
      <c r="AL561">
        <f t="shared" si="312"/>
        <v>0</v>
      </c>
      <c r="AM561">
        <f t="shared" si="323"/>
        <v>0</v>
      </c>
      <c r="AN561">
        <f t="shared" si="313"/>
        <v>0</v>
      </c>
      <c r="AO561">
        <f t="shared" si="320"/>
        <v>1</v>
      </c>
      <c r="AP561">
        <f t="shared" si="314"/>
        <v>0.91158677861155324</v>
      </c>
      <c r="AQ561">
        <f t="shared" si="315"/>
        <v>0.89013682855264531</v>
      </c>
      <c r="AR561">
        <f t="shared" si="324"/>
        <v>1</v>
      </c>
      <c r="AS561">
        <f t="shared" si="319"/>
        <v>0</v>
      </c>
      <c r="AT561">
        <f t="shared" si="318"/>
        <v>3.8017236071641984</v>
      </c>
      <c r="AU561" t="str">
        <f t="shared" si="317"/>
        <v/>
      </c>
    </row>
    <row r="562" spans="1:47" x14ac:dyDescent="0.2">
      <c r="A562" t="s">
        <v>222</v>
      </c>
      <c r="B562" t="s">
        <v>223</v>
      </c>
      <c r="C562" t="s">
        <v>757</v>
      </c>
      <c r="D562">
        <f t="shared" si="325"/>
        <v>1.6696</v>
      </c>
      <c r="F562">
        <f t="shared" si="326"/>
        <v>1.6803700000000001</v>
      </c>
      <c r="H562">
        <f t="shared" si="327"/>
        <v>1.6869799999999999</v>
      </c>
      <c r="J562" s="73">
        <f t="shared" si="321"/>
        <v>1.6711435035458855</v>
      </c>
      <c r="K562" s="73"/>
      <c r="L562" s="73">
        <f t="shared" si="322"/>
        <v>7.9037110208315386E-3</v>
      </c>
      <c r="M562" s="73"/>
      <c r="N562">
        <f t="shared" si="328"/>
        <v>75.719730893848649</v>
      </c>
      <c r="P562" t="s">
        <v>78</v>
      </c>
      <c r="Q562" s="37">
        <v>23</v>
      </c>
      <c r="R562" t="s">
        <v>230</v>
      </c>
      <c r="S562" t="s">
        <v>226</v>
      </c>
      <c r="T562">
        <f t="shared" si="329"/>
        <v>0.88472126763900516</v>
      </c>
      <c r="U562">
        <f t="shared" si="330"/>
        <v>0.39032548424725244</v>
      </c>
      <c r="V562">
        <f t="shared" si="331"/>
        <v>-0.25478283877525909</v>
      </c>
      <c r="W562" s="73">
        <f t="shared" si="316"/>
        <v>50.116155648064456</v>
      </c>
      <c r="X562" s="73">
        <f t="shared" si="308"/>
        <v>7.9559910824480573</v>
      </c>
      <c r="Y562" t="s">
        <v>225</v>
      </c>
      <c r="Z562" t="s">
        <v>226</v>
      </c>
      <c r="AA562">
        <f t="shared" si="332"/>
        <v>0.88472109115876585</v>
      </c>
      <c r="AB562">
        <f t="shared" si="333"/>
        <v>-0.39032572469395937</v>
      </c>
      <c r="AC562">
        <f t="shared" si="334"/>
        <v>-0.25478308323155646</v>
      </c>
      <c r="AD562" s="73">
        <f t="shared" si="335"/>
        <v>9.8868842180445693</v>
      </c>
      <c r="AE562" s="73">
        <f t="shared" si="336"/>
        <v>48.69220952181491</v>
      </c>
      <c r="AG562" t="s">
        <v>227</v>
      </c>
      <c r="AH562" t="s">
        <v>228</v>
      </c>
      <c r="AI562">
        <f t="shared" si="309"/>
        <v>0</v>
      </c>
      <c r="AJ562">
        <f t="shared" si="310"/>
        <v>0</v>
      </c>
      <c r="AK562">
        <f t="shared" si="311"/>
        <v>0</v>
      </c>
      <c r="AL562">
        <f t="shared" si="312"/>
        <v>0</v>
      </c>
      <c r="AM562">
        <f t="shared" si="323"/>
        <v>0</v>
      </c>
      <c r="AN562">
        <f t="shared" si="313"/>
        <v>0</v>
      </c>
      <c r="AO562">
        <f t="shared" si="320"/>
        <v>1</v>
      </c>
      <c r="AP562">
        <f t="shared" si="314"/>
        <v>0.9116000990839106</v>
      </c>
      <c r="AQ562">
        <f t="shared" si="315"/>
        <v>0.89014573091061588</v>
      </c>
      <c r="AR562">
        <f t="shared" si="324"/>
        <v>1</v>
      </c>
      <c r="AS562">
        <f t="shared" si="319"/>
        <v>0</v>
      </c>
      <c r="AT562">
        <f t="shared" si="318"/>
        <v>3.8017458299945264</v>
      </c>
      <c r="AU562" t="str">
        <f t="shared" si="317"/>
        <v/>
      </c>
    </row>
    <row r="563" spans="1:47" x14ac:dyDescent="0.2">
      <c r="A563" t="s">
        <v>222</v>
      </c>
      <c r="B563" t="s">
        <v>223</v>
      </c>
      <c r="C563" t="s">
        <v>758</v>
      </c>
      <c r="D563">
        <f t="shared" si="325"/>
        <v>1.6703999999999999</v>
      </c>
      <c r="F563">
        <f t="shared" si="326"/>
        <v>1.6811800000000001</v>
      </c>
      <c r="H563">
        <f t="shared" si="327"/>
        <v>1.6877199999999999</v>
      </c>
      <c r="J563" s="73">
        <f t="shared" si="321"/>
        <v>1.6719438333477914</v>
      </c>
      <c r="K563" s="73"/>
      <c r="L563" s="73">
        <f t="shared" si="322"/>
        <v>7.9121422546808429E-3</v>
      </c>
      <c r="M563" s="73"/>
      <c r="N563">
        <f t="shared" si="328"/>
        <v>75.400303027418033</v>
      </c>
      <c r="P563" t="s">
        <v>78</v>
      </c>
      <c r="Q563" s="37">
        <v>22</v>
      </c>
      <c r="R563" t="s">
        <v>230</v>
      </c>
      <c r="S563" t="s">
        <v>226</v>
      </c>
      <c r="T563">
        <f t="shared" si="329"/>
        <v>0.88476666602147758</v>
      </c>
      <c r="U563">
        <f t="shared" si="330"/>
        <v>0.39024631153397099</v>
      </c>
      <c r="V563">
        <f t="shared" si="331"/>
        <v>-0.25474646814307356</v>
      </c>
      <c r="W563" s="73">
        <f t="shared" si="316"/>
        <v>50.110768130973817</v>
      </c>
      <c r="X563" s="73">
        <f t="shared" si="308"/>
        <v>7.9547960186897244</v>
      </c>
      <c r="Y563" t="s">
        <v>225</v>
      </c>
      <c r="Z563" t="s">
        <v>226</v>
      </c>
      <c r="AA563">
        <f t="shared" si="332"/>
        <v>0.88476648542939551</v>
      </c>
      <c r="AB563">
        <f t="shared" si="333"/>
        <v>-0.39024655987018003</v>
      </c>
      <c r="AC563">
        <f t="shared" si="334"/>
        <v>-0.2547467149354537</v>
      </c>
      <c r="AD563" s="73">
        <f t="shared" si="335"/>
        <v>9.8860861146191521</v>
      </c>
      <c r="AE563" s="73">
        <f t="shared" si="336"/>
        <v>48.68687987175192</v>
      </c>
      <c r="AG563" t="s">
        <v>227</v>
      </c>
      <c r="AH563" t="s">
        <v>228</v>
      </c>
      <c r="AI563">
        <f t="shared" si="309"/>
        <v>0</v>
      </c>
      <c r="AJ563">
        <f t="shared" si="310"/>
        <v>0</v>
      </c>
      <c r="AK563">
        <f t="shared" si="311"/>
        <v>0</v>
      </c>
      <c r="AL563">
        <f t="shared" si="312"/>
        <v>0</v>
      </c>
      <c r="AM563">
        <f t="shared" si="323"/>
        <v>0</v>
      </c>
      <c r="AN563">
        <f t="shared" si="313"/>
        <v>0</v>
      </c>
      <c r="AO563">
        <f t="shared" si="320"/>
        <v>1</v>
      </c>
      <c r="AP563">
        <f t="shared" si="314"/>
        <v>0.91161337757011418</v>
      </c>
      <c r="AQ563">
        <f t="shared" si="315"/>
        <v>0.89015459872645397</v>
      </c>
      <c r="AR563">
        <f t="shared" si="324"/>
        <v>1</v>
      </c>
      <c r="AS563">
        <f t="shared" si="319"/>
        <v>0</v>
      </c>
      <c r="AT563">
        <f t="shared" si="318"/>
        <v>3.8017679762965684</v>
      </c>
      <c r="AU563" t="str">
        <f t="shared" si="317"/>
        <v/>
      </c>
    </row>
    <row r="564" spans="1:47" x14ac:dyDescent="0.2">
      <c r="A564" t="s">
        <v>222</v>
      </c>
      <c r="B564" t="s">
        <v>223</v>
      </c>
      <c r="C564" t="s">
        <v>759</v>
      </c>
      <c r="D564">
        <f t="shared" si="325"/>
        <v>1.6712</v>
      </c>
      <c r="F564">
        <f t="shared" si="326"/>
        <v>1.6819900000000001</v>
      </c>
      <c r="H564">
        <f t="shared" si="327"/>
        <v>1.6884599999999998</v>
      </c>
      <c r="J564" s="73">
        <f t="shared" si="321"/>
        <v>1.6727441630255797</v>
      </c>
      <c r="K564" s="73"/>
      <c r="L564" s="73">
        <f t="shared" si="322"/>
        <v>7.9205736074368094E-3</v>
      </c>
      <c r="M564" s="73"/>
      <c r="N564">
        <f t="shared" si="328"/>
        <v>75.078189152246026</v>
      </c>
      <c r="P564" t="s">
        <v>78</v>
      </c>
      <c r="Q564" s="37">
        <v>21</v>
      </c>
      <c r="R564" t="s">
        <v>230</v>
      </c>
      <c r="S564" t="s">
        <v>226</v>
      </c>
      <c r="T564">
        <f t="shared" si="329"/>
        <v>0.88481205583954825</v>
      </c>
      <c r="U564">
        <f t="shared" si="330"/>
        <v>0.39016713509670869</v>
      </c>
      <c r="V564">
        <f t="shared" si="331"/>
        <v>-0.25471009507166881</v>
      </c>
      <c r="W564" s="73">
        <f t="shared" si="316"/>
        <v>50.10538065560916</v>
      </c>
      <c r="X564" s="73">
        <f t="shared" si="308"/>
        <v>7.9536047354051211</v>
      </c>
      <c r="Y564" t="s">
        <v>225</v>
      </c>
      <c r="Z564" t="s">
        <v>226</v>
      </c>
      <c r="AA564">
        <f t="shared" si="332"/>
        <v>0.88481187113704807</v>
      </c>
      <c r="AB564">
        <f t="shared" si="333"/>
        <v>-0.39016739132340089</v>
      </c>
      <c r="AC564">
        <f t="shared" si="334"/>
        <v>-0.25471034420071736</v>
      </c>
      <c r="AD564" s="73">
        <f t="shared" si="335"/>
        <v>9.885291120749061</v>
      </c>
      <c r="AE564" s="73">
        <f t="shared" si="336"/>
        <v>48.681550274829711</v>
      </c>
      <c r="AG564" t="s">
        <v>227</v>
      </c>
      <c r="AH564" t="s">
        <v>228</v>
      </c>
      <c r="AI564">
        <f t="shared" si="309"/>
        <v>0</v>
      </c>
      <c r="AJ564">
        <f t="shared" si="310"/>
        <v>0</v>
      </c>
      <c r="AK564">
        <f t="shared" si="311"/>
        <v>0</v>
      </c>
      <c r="AL564">
        <f t="shared" si="312"/>
        <v>0</v>
      </c>
      <c r="AM564">
        <f t="shared" si="323"/>
        <v>0</v>
      </c>
      <c r="AN564">
        <f t="shared" si="313"/>
        <v>0</v>
      </c>
      <c r="AO564">
        <f t="shared" si="320"/>
        <v>1</v>
      </c>
      <c r="AP564">
        <f t="shared" si="314"/>
        <v>0.91162661405105416</v>
      </c>
      <c r="AQ564">
        <f t="shared" si="315"/>
        <v>0.89016343199167713</v>
      </c>
      <c r="AR564">
        <f t="shared" si="324"/>
        <v>1</v>
      </c>
      <c r="AS564">
        <f t="shared" si="319"/>
        <v>0</v>
      </c>
      <c r="AT564">
        <f t="shared" si="318"/>
        <v>3.801790046042731</v>
      </c>
      <c r="AU564" t="str">
        <f t="shared" si="317"/>
        <v/>
      </c>
    </row>
    <row r="565" spans="1:47" x14ac:dyDescent="0.2">
      <c r="A565" t="s">
        <v>222</v>
      </c>
      <c r="B565" t="s">
        <v>223</v>
      </c>
      <c r="C565" t="s">
        <v>760</v>
      </c>
      <c r="D565">
        <f t="shared" si="325"/>
        <v>1.6719999999999999</v>
      </c>
      <c r="F565">
        <f t="shared" si="326"/>
        <v>1.6828000000000001</v>
      </c>
      <c r="H565">
        <f t="shared" si="327"/>
        <v>1.6892</v>
      </c>
      <c r="J565" s="73">
        <f t="shared" si="321"/>
        <v>1.673544492579409</v>
      </c>
      <c r="K565" s="73"/>
      <c r="L565" s="73">
        <f t="shared" si="322"/>
        <v>7.9290050789475597E-3</v>
      </c>
      <c r="M565" s="73"/>
      <c r="N565">
        <f t="shared" si="328"/>
        <v>74.753343810415856</v>
      </c>
      <c r="P565" t="s">
        <v>78</v>
      </c>
      <c r="Q565" s="37">
        <v>20</v>
      </c>
      <c r="R565" t="s">
        <v>230</v>
      </c>
      <c r="S565" t="s">
        <v>226</v>
      </c>
      <c r="T565">
        <f t="shared" si="329"/>
        <v>0.88485743709191722</v>
      </c>
      <c r="U565">
        <f t="shared" si="330"/>
        <v>0.39008795493776449</v>
      </c>
      <c r="V565">
        <f t="shared" si="331"/>
        <v>-0.25467371956210244</v>
      </c>
      <c r="W565" s="73">
        <f t="shared" si="316"/>
        <v>50.099993222087932</v>
      </c>
      <c r="X565" s="73">
        <f t="shared" si="308"/>
        <v>7.952417234309979</v>
      </c>
      <c r="Y565" t="s">
        <v>225</v>
      </c>
      <c r="Z565" t="s">
        <v>226</v>
      </c>
      <c r="AA565">
        <f t="shared" si="332"/>
        <v>0.88485724828042378</v>
      </c>
      <c r="AB565">
        <f t="shared" si="333"/>
        <v>-0.3900882190559205</v>
      </c>
      <c r="AC565">
        <f t="shared" si="334"/>
        <v>-0.2546739710284045</v>
      </c>
      <c r="AD565" s="73">
        <f t="shared" si="335"/>
        <v>9.8844992371947118</v>
      </c>
      <c r="AE565" s="73">
        <f t="shared" si="336"/>
        <v>48.676220731168719</v>
      </c>
      <c r="AG565" t="s">
        <v>227</v>
      </c>
      <c r="AH565" t="s">
        <v>228</v>
      </c>
      <c r="AI565">
        <f t="shared" si="309"/>
        <v>0</v>
      </c>
      <c r="AJ565">
        <f t="shared" si="310"/>
        <v>0</v>
      </c>
      <c r="AK565">
        <f t="shared" si="311"/>
        <v>0</v>
      </c>
      <c r="AL565">
        <f t="shared" si="312"/>
        <v>0</v>
      </c>
      <c r="AM565">
        <f t="shared" si="323"/>
        <v>0</v>
      </c>
      <c r="AN565">
        <f t="shared" si="313"/>
        <v>0</v>
      </c>
      <c r="AO565">
        <f t="shared" si="320"/>
        <v>1</v>
      </c>
      <c r="AP565">
        <f t="shared" si="314"/>
        <v>0.9116398085076669</v>
      </c>
      <c r="AQ565">
        <f t="shared" si="315"/>
        <v>0.89017223069783646</v>
      </c>
      <c r="AR565">
        <f t="shared" si="324"/>
        <v>1</v>
      </c>
      <c r="AS565">
        <f t="shared" si="319"/>
        <v>0</v>
      </c>
      <c r="AT565">
        <f t="shared" si="318"/>
        <v>3.8018120392055033</v>
      </c>
      <c r="AU565" t="str">
        <f t="shared" si="317"/>
        <v/>
      </c>
    </row>
    <row r="566" spans="1:47" x14ac:dyDescent="0.2">
      <c r="A566" t="s">
        <v>222</v>
      </c>
      <c r="B566" t="s">
        <v>223</v>
      </c>
      <c r="C566" t="s">
        <v>761</v>
      </c>
      <c r="D566">
        <f t="shared" si="325"/>
        <v>1.6728000000000001</v>
      </c>
      <c r="F566">
        <f t="shared" si="326"/>
        <v>1.6836100000000001</v>
      </c>
      <c r="H566">
        <f t="shared" si="327"/>
        <v>1.68994</v>
      </c>
      <c r="J566" s="73">
        <f t="shared" si="321"/>
        <v>1.674344822009439</v>
      </c>
      <c r="K566" s="73"/>
      <c r="L566" s="73">
        <f t="shared" si="322"/>
        <v>7.9374366690614373E-3</v>
      </c>
      <c r="M566" s="73"/>
      <c r="N566">
        <f t="shared" si="328"/>
        <v>74.425720329990028</v>
      </c>
      <c r="P566" t="s">
        <v>78</v>
      </c>
      <c r="Q566" s="37">
        <v>19</v>
      </c>
      <c r="R566" t="s">
        <v>230</v>
      </c>
      <c r="S566" t="s">
        <v>226</v>
      </c>
      <c r="T566">
        <f t="shared" si="329"/>
        <v>0.88490280977728464</v>
      </c>
      <c r="U566">
        <f t="shared" si="330"/>
        <v>0.39000877105943749</v>
      </c>
      <c r="V566">
        <f t="shared" si="331"/>
        <v>-0.25463734161543167</v>
      </c>
      <c r="W566" s="73">
        <f t="shared" si="316"/>
        <v>50.094605830527577</v>
      </c>
      <c r="X566" s="73">
        <f t="shared" si="308"/>
        <v>7.9512335171150799</v>
      </c>
      <c r="Y566" t="s">
        <v>225</v>
      </c>
      <c r="Z566" t="s">
        <v>226</v>
      </c>
      <c r="AA566">
        <f t="shared" si="332"/>
        <v>0.8849026168582238</v>
      </c>
      <c r="AB566">
        <f t="shared" si="333"/>
        <v>-0.39000904307003703</v>
      </c>
      <c r="AC566">
        <f t="shared" si="334"/>
        <v>-0.2546375954195722</v>
      </c>
      <c r="AD566" s="73">
        <f t="shared" si="335"/>
        <v>9.8837104647135252</v>
      </c>
      <c r="AE566" s="73">
        <f t="shared" si="336"/>
        <v>48.670891240889347</v>
      </c>
      <c r="AG566" t="s">
        <v>227</v>
      </c>
      <c r="AH566" t="s">
        <v>228</v>
      </c>
      <c r="AI566">
        <f t="shared" si="309"/>
        <v>0</v>
      </c>
      <c r="AJ566">
        <f t="shared" si="310"/>
        <v>0</v>
      </c>
      <c r="AK566">
        <f t="shared" si="311"/>
        <v>0</v>
      </c>
      <c r="AL566">
        <f t="shared" si="312"/>
        <v>0</v>
      </c>
      <c r="AM566">
        <f t="shared" si="323"/>
        <v>0</v>
      </c>
      <c r="AN566">
        <f t="shared" si="313"/>
        <v>0</v>
      </c>
      <c r="AO566">
        <f t="shared" si="320"/>
        <v>1</v>
      </c>
      <c r="AP566">
        <f t="shared" si="314"/>
        <v>0.9116529609209435</v>
      </c>
      <c r="AQ566">
        <f t="shared" si="315"/>
        <v>0.89018099483651636</v>
      </c>
      <c r="AR566">
        <f t="shared" si="324"/>
        <v>1</v>
      </c>
      <c r="AS566">
        <f t="shared" si="319"/>
        <v>0</v>
      </c>
      <c r="AT566">
        <f t="shared" si="318"/>
        <v>3.8018339557574596</v>
      </c>
      <c r="AU566" t="str">
        <f t="shared" si="317"/>
        <v/>
      </c>
    </row>
    <row r="567" spans="1:47" x14ac:dyDescent="0.2">
      <c r="A567" t="s">
        <v>222</v>
      </c>
      <c r="B567" t="s">
        <v>223</v>
      </c>
      <c r="C567" t="s">
        <v>762</v>
      </c>
      <c r="D567">
        <f t="shared" si="325"/>
        <v>1.6736</v>
      </c>
      <c r="F567">
        <f t="shared" si="326"/>
        <v>1.68442</v>
      </c>
      <c r="H567">
        <f t="shared" si="327"/>
        <v>1.69068</v>
      </c>
      <c r="J567" s="73">
        <f t="shared" si="321"/>
        <v>1.6751451513158278</v>
      </c>
      <c r="K567" s="73"/>
      <c r="L567" s="73">
        <f t="shared" si="322"/>
        <v>7.945868377627674E-3</v>
      </c>
      <c r="M567" s="73"/>
      <c r="N567">
        <f t="shared" si="328"/>
        <v>74.095270779198856</v>
      </c>
      <c r="P567" t="s">
        <v>78</v>
      </c>
      <c r="Q567" s="37">
        <v>18</v>
      </c>
      <c r="R567" t="s">
        <v>230</v>
      </c>
      <c r="S567" t="s">
        <v>226</v>
      </c>
      <c r="T567">
        <f t="shared" si="329"/>
        <v>0.88494817389435187</v>
      </c>
      <c r="U567">
        <f t="shared" si="330"/>
        <v>0.38992958346402717</v>
      </c>
      <c r="V567">
        <f t="shared" si="331"/>
        <v>-0.25460096123271436</v>
      </c>
      <c r="W567" s="73">
        <f t="shared" si="316"/>
        <v>50.089218481045556</v>
      </c>
      <c r="X567" s="73">
        <f t="shared" si="308"/>
        <v>7.9500535855264483</v>
      </c>
      <c r="Y567" t="s">
        <v>225</v>
      </c>
      <c r="Z567" t="s">
        <v>226</v>
      </c>
      <c r="AA567">
        <f t="shared" si="332"/>
        <v>0.88494797686914939</v>
      </c>
      <c r="AB567">
        <f t="shared" si="333"/>
        <v>-0.38992986336804958</v>
      </c>
      <c r="AC567">
        <f t="shared" si="334"/>
        <v>-0.25460121737527797</v>
      </c>
      <c r="AD567" s="73">
        <f t="shared" si="335"/>
        <v>9.882924804060222</v>
      </c>
      <c r="AE567" s="73">
        <f t="shared" si="336"/>
        <v>48.665561804112066</v>
      </c>
      <c r="AG567" t="s">
        <v>227</v>
      </c>
      <c r="AH567" t="s">
        <v>228</v>
      </c>
      <c r="AI567">
        <f t="shared" si="309"/>
        <v>0</v>
      </c>
      <c r="AJ567">
        <f t="shared" si="310"/>
        <v>0</v>
      </c>
      <c r="AK567">
        <f t="shared" si="311"/>
        <v>0</v>
      </c>
      <c r="AL567">
        <f t="shared" si="312"/>
        <v>0</v>
      </c>
      <c r="AM567">
        <f t="shared" si="323"/>
        <v>0</v>
      </c>
      <c r="AN567">
        <f t="shared" si="313"/>
        <v>0</v>
      </c>
      <c r="AO567">
        <f t="shared" si="320"/>
        <v>1</v>
      </c>
      <c r="AP567">
        <f t="shared" si="314"/>
        <v>0.91166607127192834</v>
      </c>
      <c r="AQ567">
        <f t="shared" si="315"/>
        <v>0.89018972439933086</v>
      </c>
      <c r="AR567">
        <f t="shared" si="324"/>
        <v>1</v>
      </c>
      <c r="AS567">
        <f t="shared" si="319"/>
        <v>0</v>
      </c>
      <c r="AT567">
        <f t="shared" si="318"/>
        <v>3.8018557956712593</v>
      </c>
      <c r="AU567" t="str">
        <f t="shared" si="317"/>
        <v/>
      </c>
    </row>
    <row r="568" spans="1:47" x14ac:dyDescent="0.2">
      <c r="A568" t="s">
        <v>222</v>
      </c>
      <c r="B568" t="s">
        <v>223</v>
      </c>
      <c r="C568" t="s">
        <v>763</v>
      </c>
      <c r="D568">
        <f t="shared" si="325"/>
        <v>1.6743999999999999</v>
      </c>
      <c r="F568">
        <f t="shared" si="326"/>
        <v>1.68523</v>
      </c>
      <c r="H568">
        <f t="shared" si="327"/>
        <v>1.6914199999999999</v>
      </c>
      <c r="J568" s="73">
        <f t="shared" si="321"/>
        <v>1.6759454804987335</v>
      </c>
      <c r="K568" s="73"/>
      <c r="L568" s="73">
        <f t="shared" si="322"/>
        <v>7.9543002044948352E-3</v>
      </c>
      <c r="M568" s="73"/>
      <c r="N568">
        <f t="shared" si="328"/>
        <v>73.761945918352893</v>
      </c>
      <c r="P568" t="s">
        <v>78</v>
      </c>
      <c r="Q568" s="37">
        <v>17</v>
      </c>
      <c r="R568" t="s">
        <v>230</v>
      </c>
      <c r="S568" t="s">
        <v>226</v>
      </c>
      <c r="T568">
        <f t="shared" si="329"/>
        <v>0.88499352944182119</v>
      </c>
      <c r="U568">
        <f t="shared" si="330"/>
        <v>0.38985039215383333</v>
      </c>
      <c r="V568">
        <f t="shared" si="331"/>
        <v>-0.25456457841500829</v>
      </c>
      <c r="W568" s="73">
        <f t="shared" si="316"/>
        <v>50.083831173759343</v>
      </c>
      <c r="X568" s="73">
        <f t="shared" ref="X568:X585" si="337">IFERROR(IF((DEGREES(ACOS((T568*$BL$2+U568*$BM$2+V568*$BN$2)/((SQRT(T568^2+U568^2+V568^2))*(SQRT($BL$2^2+$BM$2^2+$BN$2^2))))))&gt;90,ABS(180-(DEGREES(ACOS((T568*$BL$2+U568*$BM$2+V568*$BN$2)/((SQRT(T568^2+U568^2+V568^2))*(SQRT($BL$2^2+$BM$2^2+$BN$2^2))))))),(DEGREES(ACOS((T568*$BL$2+U568*$BM$2+V568*$BN$2)/((SQRT(T568^2+U568^2+V568^2))*(SQRT($BL$2^2+$BM$2^2+$BN$2^2))))))),90)</f>
        <v>7.9488774412455152</v>
      </c>
      <c r="Y568" t="s">
        <v>225</v>
      </c>
      <c r="Z568" t="s">
        <v>226</v>
      </c>
      <c r="AA568">
        <f t="shared" si="332"/>
        <v>0.88499332831190347</v>
      </c>
      <c r="AB568">
        <f t="shared" si="333"/>
        <v>-0.38985067995225731</v>
      </c>
      <c r="AC568">
        <f t="shared" si="334"/>
        <v>-0.25456483689657955</v>
      </c>
      <c r="AD568" s="73">
        <f t="shared" si="335"/>
        <v>9.8821422559862118</v>
      </c>
      <c r="AE568" s="73">
        <f t="shared" si="336"/>
        <v>48.660232420957264</v>
      </c>
      <c r="AG568" t="s">
        <v>227</v>
      </c>
      <c r="AH568" t="s">
        <v>228</v>
      </c>
      <c r="AI568">
        <f t="shared" ref="AI568:AI584" si="338">IF($BA$2=0,0,IF(1-((ABS(D568-$BA$2))/D568)&gt;(1-(0.01*$BO$4)),1-((ABS(D568-$BA$2))/D568),0))</f>
        <v>0</v>
      </c>
      <c r="AJ568">
        <f t="shared" ref="AJ568:AJ585" si="339">IF($BB$2=0,0,IF(1-((ABS(F568-$BB$2))/F568)&gt;(1-(0.01*$BO$4)),1-((ABS(F568-$BB$2))/F568),0))</f>
        <v>0</v>
      </c>
      <c r="AK568">
        <f t="shared" ref="AK568:AK585" si="340">IF($BC$2=0,0,IF(1-((ABS(H568-$BC$2))/H568)&gt;(1-(0.01*$BO$4)),1-((ABS(H568-$BC$2))/H568),0))</f>
        <v>0</v>
      </c>
      <c r="AL568">
        <f t="shared" ref="AL568:AL585" si="341">IF($BD$2=0,0,IF(1-((ABS(J568-$BD$2))/J568)&gt;(1-(0.01*$BO$4)),1-((ABS(J568-$BD$2))/J568),0))</f>
        <v>0</v>
      </c>
      <c r="AM568">
        <f t="shared" si="323"/>
        <v>0</v>
      </c>
      <c r="AN568">
        <f t="shared" ref="AN568:AN585" si="342">IF((IF(AO568=1,1-ABS(($BF$2-N568)/90),ABS((90-$BF$2-N568)/90)))&gt;(1-(0.01*$BO$2)),(IF(AO568=1,1-ABS(($BF$2-N568)/90),ABS((90-$BF$2-N568)/90))),0)</f>
        <v>0</v>
      </c>
      <c r="AO568">
        <f t="shared" si="320"/>
        <v>1</v>
      </c>
      <c r="AP568">
        <f t="shared" ref="AP568:AP585" si="343">IF((IF(OR(W568&lt;$BO$2,X568&lt;$BO$2),(90-(IF(X568&lt;W568,X568,W568)))/90,0))&gt;(1-(0.01*$BO$2)),(IF(OR(W568&lt;$BO$2,X568&lt;$BO$2),(90-(IF(X568&lt;W568,X568,W568)))/90,0)),0)</f>
        <v>0.91167913954171653</v>
      </c>
      <c r="AQ568">
        <f t="shared" ref="AQ568:AQ585" si="344">IF((IF(OR(AD568&lt;$BO$2,AE568&lt;$BO$2),(90-(IF(AE568&lt;AD568,AE568,AD568)))/90,0))&gt;(1-(0.01*$BO$2)),(IF(OR(AD568&lt;$BO$2,AE568&lt;$BO$2),(90-(IF(AE568&lt;AD568,AE568,AD568)))/90,0)),0)</f>
        <v>0.89019841937793098</v>
      </c>
      <c r="AR568">
        <f t="shared" si="324"/>
        <v>1</v>
      </c>
      <c r="AS568">
        <f t="shared" si="319"/>
        <v>0</v>
      </c>
      <c r="AT568">
        <f t="shared" si="318"/>
        <v>3.8018775589196476</v>
      </c>
      <c r="AU568" t="str">
        <f t="shared" si="317"/>
        <v/>
      </c>
    </row>
    <row r="569" spans="1:47" x14ac:dyDescent="0.2">
      <c r="A569" t="s">
        <v>222</v>
      </c>
      <c r="B569" t="s">
        <v>223</v>
      </c>
      <c r="C569" t="s">
        <v>764</v>
      </c>
      <c r="D569">
        <f t="shared" si="325"/>
        <v>1.6752</v>
      </c>
      <c r="F569">
        <f t="shared" si="326"/>
        <v>1.68604</v>
      </c>
      <c r="H569">
        <f t="shared" si="327"/>
        <v>1.6921599999999999</v>
      </c>
      <c r="J569" s="73">
        <f t="shared" si="321"/>
        <v>1.676745809558315</v>
      </c>
      <c r="K569" s="73"/>
      <c r="L569" s="73">
        <f t="shared" si="322"/>
        <v>7.9627321495117087E-3</v>
      </c>
      <c r="M569" s="73"/>
      <c r="N569">
        <f t="shared" si="328"/>
        <v>73.42569514936325</v>
      </c>
      <c r="P569" t="s">
        <v>78</v>
      </c>
      <c r="Q569" s="37">
        <v>16</v>
      </c>
      <c r="R569" t="s">
        <v>230</v>
      </c>
      <c r="S569" t="s">
        <v>226</v>
      </c>
      <c r="T569">
        <f t="shared" si="329"/>
        <v>0.88503887641839496</v>
      </c>
      <c r="U569">
        <f t="shared" si="330"/>
        <v>0.38977119713115604</v>
      </c>
      <c r="V569">
        <f t="shared" si="331"/>
        <v>-0.25452819316337161</v>
      </c>
      <c r="W569" s="73">
        <f t="shared" si="316"/>
        <v>50.078443908786411</v>
      </c>
      <c r="X569" s="73">
        <f t="shared" si="337"/>
        <v>7.9477050859691065</v>
      </c>
      <c r="Y569" t="s">
        <v>225</v>
      </c>
      <c r="Z569" t="s">
        <v>226</v>
      </c>
      <c r="AA569">
        <f t="shared" si="332"/>
        <v>0.88503867118518897</v>
      </c>
      <c r="AB569">
        <f t="shared" si="333"/>
        <v>-0.38977149282495965</v>
      </c>
      <c r="AC569">
        <f t="shared" si="334"/>
        <v>-0.25452845398453466</v>
      </c>
      <c r="AD569" s="73">
        <f t="shared" si="335"/>
        <v>9.8813628212402609</v>
      </c>
      <c r="AE569" s="73">
        <f t="shared" si="336"/>
        <v>48.654903091545414</v>
      </c>
      <c r="AG569" t="s">
        <v>227</v>
      </c>
      <c r="AH569" t="s">
        <v>228</v>
      </c>
      <c r="AI569">
        <f t="shared" si="338"/>
        <v>0</v>
      </c>
      <c r="AJ569">
        <f t="shared" si="339"/>
        <v>0</v>
      </c>
      <c r="AK569">
        <f t="shared" si="340"/>
        <v>0</v>
      </c>
      <c r="AL569">
        <f t="shared" si="341"/>
        <v>0</v>
      </c>
      <c r="AM569">
        <f t="shared" si="323"/>
        <v>0</v>
      </c>
      <c r="AN569">
        <f t="shared" si="342"/>
        <v>0</v>
      </c>
      <c r="AO569">
        <f t="shared" si="320"/>
        <v>1</v>
      </c>
      <c r="AP569">
        <f t="shared" si="343"/>
        <v>0.91169216571145439</v>
      </c>
      <c r="AQ569">
        <f t="shared" si="344"/>
        <v>0.89020707976399716</v>
      </c>
      <c r="AR569">
        <f t="shared" si="324"/>
        <v>1</v>
      </c>
      <c r="AS569">
        <f t="shared" si="319"/>
        <v>0</v>
      </c>
      <c r="AT569">
        <f t="shared" si="318"/>
        <v>3.8018992454754512</v>
      </c>
      <c r="AU569" t="str">
        <f t="shared" si="317"/>
        <v/>
      </c>
    </row>
    <row r="570" spans="1:47" x14ac:dyDescent="0.2">
      <c r="A570" t="s">
        <v>222</v>
      </c>
      <c r="B570" t="s">
        <v>223</v>
      </c>
      <c r="C570" t="s">
        <v>765</v>
      </c>
      <c r="D570">
        <f t="shared" si="325"/>
        <v>1.6759999999999999</v>
      </c>
      <c r="F570">
        <f t="shared" si="326"/>
        <v>1.6868500000000002</v>
      </c>
      <c r="H570">
        <f t="shared" si="327"/>
        <v>1.6928999999999998</v>
      </c>
      <c r="J570" s="73">
        <f t="shared" si="321"/>
        <v>1.6775461384947294</v>
      </c>
      <c r="K570" s="73"/>
      <c r="L570" s="73">
        <f t="shared" si="322"/>
        <v>7.9711642125288584E-3</v>
      </c>
      <c r="M570" s="73"/>
      <c r="N570">
        <f t="shared" si="328"/>
        <v>73.086466462689572</v>
      </c>
      <c r="P570" t="s">
        <v>78</v>
      </c>
      <c r="Q570" s="37">
        <v>15</v>
      </c>
      <c r="R570" t="s">
        <v>230</v>
      </c>
      <c r="S570" t="s">
        <v>226</v>
      </c>
      <c r="T570">
        <f t="shared" si="329"/>
        <v>0.88508421482277677</v>
      </c>
      <c r="U570">
        <f t="shared" si="330"/>
        <v>0.38969199839829577</v>
      </c>
      <c r="V570">
        <f t="shared" si="331"/>
        <v>-0.25449180547886258</v>
      </c>
      <c r="W570" s="73">
        <f t="shared" si="316"/>
        <v>50.073056686244222</v>
      </c>
      <c r="X570" s="73">
        <f t="shared" si="337"/>
        <v>7.9465365213891879</v>
      </c>
      <c r="Y570" t="s">
        <v>225</v>
      </c>
      <c r="Z570" t="s">
        <v>226</v>
      </c>
      <c r="AA570">
        <f t="shared" si="332"/>
        <v>0.88508400548771005</v>
      </c>
      <c r="AB570">
        <f t="shared" si="333"/>
        <v>-0.3896923019884565</v>
      </c>
      <c r="AC570">
        <f t="shared" si="334"/>
        <v>-0.25449206864020157</v>
      </c>
      <c r="AD570" s="73">
        <f t="shared" si="335"/>
        <v>9.8805865005680467</v>
      </c>
      <c r="AE570" s="73">
        <f t="shared" si="336"/>
        <v>48.649573815996938</v>
      </c>
      <c r="AG570" t="s">
        <v>227</v>
      </c>
      <c r="AH570" t="s">
        <v>228</v>
      </c>
      <c r="AI570">
        <f t="shared" si="338"/>
        <v>0</v>
      </c>
      <c r="AJ570">
        <f t="shared" si="339"/>
        <v>0</v>
      </c>
      <c r="AK570">
        <f t="shared" si="340"/>
        <v>0</v>
      </c>
      <c r="AL570">
        <f t="shared" si="341"/>
        <v>0</v>
      </c>
      <c r="AM570">
        <f t="shared" si="323"/>
        <v>0</v>
      </c>
      <c r="AN570">
        <f t="shared" si="342"/>
        <v>0</v>
      </c>
      <c r="AO570">
        <f t="shared" si="320"/>
        <v>1</v>
      </c>
      <c r="AP570">
        <f t="shared" si="343"/>
        <v>0.91170514976234229</v>
      </c>
      <c r="AQ570">
        <f t="shared" si="344"/>
        <v>0.89021570554924401</v>
      </c>
      <c r="AR570">
        <f t="shared" si="324"/>
        <v>1</v>
      </c>
      <c r="AS570">
        <f t="shared" si="319"/>
        <v>0</v>
      </c>
      <c r="AT570">
        <f t="shared" si="318"/>
        <v>3.8019208553115864</v>
      </c>
      <c r="AU570" t="str">
        <f t="shared" si="317"/>
        <v/>
      </c>
    </row>
    <row r="571" spans="1:47" x14ac:dyDescent="0.2">
      <c r="A571" t="s">
        <v>222</v>
      </c>
      <c r="B571" t="s">
        <v>223</v>
      </c>
      <c r="C571" t="s">
        <v>766</v>
      </c>
      <c r="D571">
        <f t="shared" si="325"/>
        <v>1.6768000000000001</v>
      </c>
      <c r="F571">
        <f t="shared" si="326"/>
        <v>1.6876600000000002</v>
      </c>
      <c r="H571">
        <f t="shared" si="327"/>
        <v>1.69364</v>
      </c>
      <c r="J571" s="73">
        <f t="shared" si="321"/>
        <v>1.6783464673081347</v>
      </c>
      <c r="K571" s="73"/>
      <c r="L571" s="73">
        <f t="shared" si="322"/>
        <v>7.9795963933946279E-3</v>
      </c>
      <c r="M571" s="73"/>
      <c r="N571">
        <f t="shared" si="328"/>
        <v>72.744206381595703</v>
      </c>
      <c r="P571" t="s">
        <v>78</v>
      </c>
      <c r="Q571" s="37">
        <v>14</v>
      </c>
      <c r="R571" t="s">
        <v>230</v>
      </c>
      <c r="S571" t="s">
        <v>226</v>
      </c>
      <c r="T571">
        <f t="shared" si="329"/>
        <v>0.88512954465367133</v>
      </c>
      <c r="U571">
        <f t="shared" si="330"/>
        <v>0.38961279595755333</v>
      </c>
      <c r="V571">
        <f t="shared" si="331"/>
        <v>-0.25445541536253985</v>
      </c>
      <c r="W571" s="73">
        <f t="shared" si="316"/>
        <v>50.067669506250233</v>
      </c>
      <c r="X571" s="73">
        <f t="shared" si="337"/>
        <v>7.9453717491928284</v>
      </c>
      <c r="Y571" t="s">
        <v>225</v>
      </c>
      <c r="Z571" t="s">
        <v>226</v>
      </c>
      <c r="AA571">
        <f t="shared" si="332"/>
        <v>0.88512933121817106</v>
      </c>
      <c r="AB571">
        <f t="shared" si="333"/>
        <v>-0.38961310744504785</v>
      </c>
      <c r="AC571">
        <f t="shared" si="334"/>
        <v>-0.25445568086463838</v>
      </c>
      <c r="AD571" s="73">
        <f t="shared" si="335"/>
        <v>9.8798132947123669</v>
      </c>
      <c r="AE571" s="73">
        <f t="shared" si="336"/>
        <v>48.644244594432301</v>
      </c>
      <c r="AG571" t="s">
        <v>227</v>
      </c>
      <c r="AH571" t="s">
        <v>228</v>
      </c>
      <c r="AI571">
        <f t="shared" si="338"/>
        <v>0</v>
      </c>
      <c r="AJ571">
        <f t="shared" si="339"/>
        <v>0</v>
      </c>
      <c r="AK571">
        <f t="shared" si="340"/>
        <v>0</v>
      </c>
      <c r="AL571">
        <f t="shared" si="341"/>
        <v>0</v>
      </c>
      <c r="AM571">
        <f t="shared" si="323"/>
        <v>0</v>
      </c>
      <c r="AN571">
        <f t="shared" si="342"/>
        <v>0</v>
      </c>
      <c r="AO571">
        <f t="shared" si="320"/>
        <v>1</v>
      </c>
      <c r="AP571">
        <f t="shared" si="343"/>
        <v>0.91171809167563522</v>
      </c>
      <c r="AQ571">
        <f t="shared" si="344"/>
        <v>0.89022429672541814</v>
      </c>
      <c r="AR571">
        <f t="shared" si="324"/>
        <v>1</v>
      </c>
      <c r="AS571">
        <f t="shared" si="319"/>
        <v>0</v>
      </c>
      <c r="AT571">
        <f t="shared" si="318"/>
        <v>3.801942388401053</v>
      </c>
      <c r="AU571" t="str">
        <f t="shared" si="317"/>
        <v/>
      </c>
    </row>
    <row r="572" spans="1:47" x14ac:dyDescent="0.2">
      <c r="A572" t="s">
        <v>222</v>
      </c>
      <c r="B572" t="s">
        <v>223</v>
      </c>
      <c r="C572" t="s">
        <v>767</v>
      </c>
      <c r="D572">
        <f t="shared" si="325"/>
        <v>1.6776</v>
      </c>
      <c r="F572">
        <f t="shared" si="326"/>
        <v>1.6884700000000001</v>
      </c>
      <c r="H572">
        <f t="shared" si="327"/>
        <v>1.69438</v>
      </c>
      <c r="J572" s="73">
        <f t="shared" si="321"/>
        <v>1.6791467959986881</v>
      </c>
      <c r="K572" s="73"/>
      <c r="L572" s="73">
        <f t="shared" si="322"/>
        <v>7.9880286919602472E-3</v>
      </c>
      <c r="M572" s="73"/>
      <c r="N572">
        <f t="shared" si="328"/>
        <v>72.39885990348786</v>
      </c>
      <c r="P572" t="s">
        <v>78</v>
      </c>
      <c r="Q572" s="37">
        <v>13</v>
      </c>
      <c r="R572" t="s">
        <v>230</v>
      </c>
      <c r="S572" t="s">
        <v>226</v>
      </c>
      <c r="T572">
        <f t="shared" si="329"/>
        <v>0.88517486590978289</v>
      </c>
      <c r="U572">
        <f t="shared" si="330"/>
        <v>0.38953358981122971</v>
      </c>
      <c r="V572">
        <f t="shared" si="331"/>
        <v>-0.25441902281546208</v>
      </c>
      <c r="W572" s="73">
        <f t="shared" si="316"/>
        <v>50.062282368921949</v>
      </c>
      <c r="X572" s="73">
        <f t="shared" si="337"/>
        <v>7.9442107710628083</v>
      </c>
      <c r="Y572" t="s">
        <v>225</v>
      </c>
      <c r="Z572" t="s">
        <v>226</v>
      </c>
      <c r="AA572">
        <f t="shared" si="332"/>
        <v>0.88517464837527793</v>
      </c>
      <c r="AB572">
        <f t="shared" si="333"/>
        <v>-0.38953390919703434</v>
      </c>
      <c r="AC572">
        <f t="shared" si="334"/>
        <v>-0.25441929065890379</v>
      </c>
      <c r="AD572" s="73">
        <f t="shared" si="335"/>
        <v>9.8790432044128664</v>
      </c>
      <c r="AE572" s="73">
        <f t="shared" si="336"/>
        <v>48.638915426971906</v>
      </c>
      <c r="AG572" t="s">
        <v>227</v>
      </c>
      <c r="AH572" t="s">
        <v>228</v>
      </c>
      <c r="AI572">
        <f t="shared" si="338"/>
        <v>0</v>
      </c>
      <c r="AJ572">
        <f t="shared" si="339"/>
        <v>0</v>
      </c>
      <c r="AK572">
        <f t="shared" si="340"/>
        <v>0</v>
      </c>
      <c r="AL572">
        <f t="shared" si="341"/>
        <v>0</v>
      </c>
      <c r="AM572">
        <f t="shared" si="323"/>
        <v>0</v>
      </c>
      <c r="AN572">
        <f t="shared" si="342"/>
        <v>0</v>
      </c>
      <c r="AO572">
        <f t="shared" si="320"/>
        <v>1</v>
      </c>
      <c r="AP572">
        <f t="shared" si="343"/>
        <v>0.91173099143263536</v>
      </c>
      <c r="AQ572">
        <f t="shared" si="344"/>
        <v>0.89023285328430146</v>
      </c>
      <c r="AR572">
        <f t="shared" si="324"/>
        <v>1</v>
      </c>
      <c r="AS572">
        <f t="shared" si="319"/>
        <v>0</v>
      </c>
      <c r="AT572">
        <f t="shared" si="318"/>
        <v>3.801963844716937</v>
      </c>
      <c r="AU572" t="str">
        <f t="shared" si="317"/>
        <v/>
      </c>
    </row>
    <row r="573" spans="1:47" x14ac:dyDescent="0.2">
      <c r="A573" t="s">
        <v>222</v>
      </c>
      <c r="B573" t="s">
        <v>223</v>
      </c>
      <c r="C573" t="s">
        <v>768</v>
      </c>
      <c r="D573">
        <f t="shared" si="325"/>
        <v>1.6783999999999999</v>
      </c>
      <c r="F573">
        <f t="shared" si="326"/>
        <v>1.6892800000000001</v>
      </c>
      <c r="H573">
        <f t="shared" si="327"/>
        <v>1.69512</v>
      </c>
      <c r="J573" s="73">
        <f t="shared" si="321"/>
        <v>1.6799471245665465</v>
      </c>
      <c r="K573" s="73"/>
      <c r="L573" s="73">
        <f t="shared" si="322"/>
        <v>7.9964611080753922E-3</v>
      </c>
      <c r="M573" s="73"/>
      <c r="N573">
        <f t="shared" si="328"/>
        <v>72.050370438210905</v>
      </c>
      <c r="P573" t="s">
        <v>78</v>
      </c>
      <c r="Q573" s="37">
        <v>12</v>
      </c>
      <c r="R573" t="s">
        <v>230</v>
      </c>
      <c r="S573" t="s">
        <v>226</v>
      </c>
      <c r="T573">
        <f t="shared" si="329"/>
        <v>0.88522017858981772</v>
      </c>
      <c r="U573">
        <f t="shared" si="330"/>
        <v>0.38945437996162624</v>
      </c>
      <c r="V573">
        <f t="shared" si="331"/>
        <v>-0.2543826278386882</v>
      </c>
      <c r="W573" s="73">
        <f t="shared" si="316"/>
        <v>50.056895274376799</v>
      </c>
      <c r="X573" s="73">
        <f t="shared" si="337"/>
        <v>7.9430535886767935</v>
      </c>
      <c r="Y573" t="s">
        <v>225</v>
      </c>
      <c r="Z573" t="s">
        <v>226</v>
      </c>
      <c r="AA573">
        <f t="shared" si="332"/>
        <v>0.88521995695773648</v>
      </c>
      <c r="AB573">
        <f t="shared" si="333"/>
        <v>-0.38945470724671655</v>
      </c>
      <c r="AC573">
        <f t="shared" si="334"/>
        <v>-0.25438289802405628</v>
      </c>
      <c r="AD573" s="73">
        <f t="shared" si="335"/>
        <v>9.8782762304065557</v>
      </c>
      <c r="AE573" s="73">
        <f t="shared" si="336"/>
        <v>48.633586313736238</v>
      </c>
      <c r="AG573" t="s">
        <v>227</v>
      </c>
      <c r="AH573" t="s">
        <v>228</v>
      </c>
      <c r="AI573">
        <f t="shared" si="338"/>
        <v>0</v>
      </c>
      <c r="AJ573">
        <f t="shared" si="339"/>
        <v>0</v>
      </c>
      <c r="AK573">
        <f t="shared" si="340"/>
        <v>0</v>
      </c>
      <c r="AL573">
        <f t="shared" si="341"/>
        <v>0</v>
      </c>
      <c r="AM573">
        <f t="shared" si="323"/>
        <v>0</v>
      </c>
      <c r="AN573">
        <f t="shared" si="342"/>
        <v>0</v>
      </c>
      <c r="AO573">
        <f t="shared" si="320"/>
        <v>1</v>
      </c>
      <c r="AP573">
        <f t="shared" si="343"/>
        <v>0.91174384901470229</v>
      </c>
      <c r="AQ573">
        <f t="shared" si="344"/>
        <v>0.89024137521770497</v>
      </c>
      <c r="AR573">
        <f t="shared" si="324"/>
        <v>1</v>
      </c>
      <c r="AS573">
        <f t="shared" si="319"/>
        <v>0</v>
      </c>
      <c r="AT573">
        <f t="shared" si="318"/>
        <v>3.801985224232407</v>
      </c>
      <c r="AU573" t="str">
        <f t="shared" si="317"/>
        <v/>
      </c>
    </row>
    <row r="574" spans="1:47" x14ac:dyDescent="0.2">
      <c r="A574" t="s">
        <v>222</v>
      </c>
      <c r="B574" t="s">
        <v>223</v>
      </c>
      <c r="C574" t="s">
        <v>769</v>
      </c>
      <c r="D574">
        <f t="shared" si="325"/>
        <v>1.6792</v>
      </c>
      <c r="F574">
        <f t="shared" si="326"/>
        <v>1.6900900000000001</v>
      </c>
      <c r="H574">
        <f t="shared" si="327"/>
        <v>1.6958599999999999</v>
      </c>
      <c r="J574" s="73">
        <f t="shared" si="321"/>
        <v>1.6807474530118671</v>
      </c>
      <c r="K574" s="73"/>
      <c r="L574" s="73">
        <f t="shared" si="322"/>
        <v>8.0048936415895167E-3</v>
      </c>
      <c r="M574" s="73"/>
      <c r="N574">
        <f t="shared" si="328"/>
        <v>71.698679743037218</v>
      </c>
      <c r="P574" t="s">
        <v>78</v>
      </c>
      <c r="Q574" s="37">
        <v>11</v>
      </c>
      <c r="R574" t="s">
        <v>230</v>
      </c>
      <c r="S574" t="s">
        <v>226</v>
      </c>
      <c r="T574">
        <f t="shared" si="329"/>
        <v>0.88526548269248218</v>
      </c>
      <c r="U574">
        <f t="shared" si="330"/>
        <v>0.38937516641104475</v>
      </c>
      <c r="V574">
        <f t="shared" si="331"/>
        <v>-0.25434623043327742</v>
      </c>
      <c r="W574" s="73">
        <f t="shared" si="316"/>
        <v>50.051508222732288</v>
      </c>
      <c r="X574" s="73">
        <f t="shared" si="337"/>
        <v>7.9419002037076156</v>
      </c>
      <c r="Y574" t="s">
        <v>225</v>
      </c>
      <c r="Z574" t="s">
        <v>226</v>
      </c>
      <c r="AA574">
        <f t="shared" si="332"/>
        <v>0.88526525696425384</v>
      </c>
      <c r="AB574">
        <f t="shared" si="333"/>
        <v>-0.38937550159639578</v>
      </c>
      <c r="AC574">
        <f t="shared" si="334"/>
        <v>-0.25434650296115496</v>
      </c>
      <c r="AD574" s="73">
        <f t="shared" si="335"/>
        <v>9.8775123734272263</v>
      </c>
      <c r="AE574" s="73">
        <f t="shared" si="336"/>
        <v>48.628257254845721</v>
      </c>
      <c r="AG574" t="s">
        <v>227</v>
      </c>
      <c r="AH574" t="s">
        <v>228</v>
      </c>
      <c r="AI574">
        <f t="shared" si="338"/>
        <v>0</v>
      </c>
      <c r="AJ574">
        <f t="shared" si="339"/>
        <v>0</v>
      </c>
      <c r="AK574">
        <f t="shared" si="340"/>
        <v>0</v>
      </c>
      <c r="AL574">
        <f t="shared" si="341"/>
        <v>0</v>
      </c>
      <c r="AM574">
        <f t="shared" si="323"/>
        <v>0</v>
      </c>
      <c r="AN574">
        <f t="shared" si="342"/>
        <v>0</v>
      </c>
      <c r="AO574">
        <f t="shared" si="320"/>
        <v>1</v>
      </c>
      <c r="AP574">
        <f t="shared" si="343"/>
        <v>0.91175666440324865</v>
      </c>
      <c r="AQ574">
        <f t="shared" si="344"/>
        <v>0.89024986251747529</v>
      </c>
      <c r="AR574">
        <f t="shared" si="324"/>
        <v>1</v>
      </c>
      <c r="AS574">
        <f t="shared" si="319"/>
        <v>0</v>
      </c>
      <c r="AT574">
        <f t="shared" si="318"/>
        <v>3.8020065269207239</v>
      </c>
      <c r="AU574" t="str">
        <f t="shared" si="317"/>
        <v/>
      </c>
    </row>
    <row r="575" spans="1:47" x14ac:dyDescent="0.2">
      <c r="A575" t="s">
        <v>222</v>
      </c>
      <c r="B575" t="s">
        <v>223</v>
      </c>
      <c r="C575" t="s">
        <v>770</v>
      </c>
      <c r="D575">
        <f t="shared" si="325"/>
        <v>1.68</v>
      </c>
      <c r="F575">
        <f t="shared" si="326"/>
        <v>1.6909000000000001</v>
      </c>
      <c r="H575">
        <f t="shared" si="327"/>
        <v>1.6965999999999999</v>
      </c>
      <c r="J575" s="73">
        <f t="shared" si="321"/>
        <v>1.6815477813348054</v>
      </c>
      <c r="K575" s="73"/>
      <c r="L575" s="73">
        <f t="shared" si="322"/>
        <v>8.0133262923554049E-3</v>
      </c>
      <c r="M575" s="73"/>
      <c r="N575">
        <f t="shared" si="328"/>
        <v>71.343727854181211</v>
      </c>
      <c r="P575" t="s">
        <v>78</v>
      </c>
      <c r="Q575" s="37">
        <v>10</v>
      </c>
      <c r="R575" t="s">
        <v>230</v>
      </c>
      <c r="S575" t="s">
        <v>226</v>
      </c>
      <c r="T575">
        <f t="shared" si="329"/>
        <v>0.88531077821648341</v>
      </c>
      <c r="U575">
        <f t="shared" si="330"/>
        <v>0.38929594916178717</v>
      </c>
      <c r="V575">
        <f t="shared" si="331"/>
        <v>-0.25430983060028906</v>
      </c>
      <c r="W575" s="73">
        <f t="shared" si="316"/>
        <v>50.046121214105888</v>
      </c>
      <c r="X575" s="73">
        <f t="shared" si="337"/>
        <v>7.9407506178237428</v>
      </c>
      <c r="Y575" t="s">
        <v>225</v>
      </c>
      <c r="Z575" t="s">
        <v>226</v>
      </c>
      <c r="AA575">
        <f t="shared" si="332"/>
        <v>0.88531054839353762</v>
      </c>
      <c r="AB575">
        <f t="shared" si="333"/>
        <v>-0.3892962922483732</v>
      </c>
      <c r="AC575">
        <f t="shared" si="334"/>
        <v>-0.25431010547125893</v>
      </c>
      <c r="AD575" s="73">
        <f t="shared" si="335"/>
        <v>9.8767516342057959</v>
      </c>
      <c r="AE575" s="73">
        <f t="shared" si="336"/>
        <v>48.622928250420841</v>
      </c>
      <c r="AG575" t="s">
        <v>227</v>
      </c>
      <c r="AH575" t="s">
        <v>228</v>
      </c>
      <c r="AI575">
        <f t="shared" si="338"/>
        <v>0</v>
      </c>
      <c r="AJ575">
        <f t="shared" si="339"/>
        <v>0</v>
      </c>
      <c r="AK575">
        <f t="shared" si="340"/>
        <v>0</v>
      </c>
      <c r="AL575">
        <f t="shared" si="341"/>
        <v>0</v>
      </c>
      <c r="AM575">
        <f t="shared" si="323"/>
        <v>0</v>
      </c>
      <c r="AN575">
        <f t="shared" si="342"/>
        <v>0</v>
      </c>
      <c r="AO575">
        <f t="shared" si="320"/>
        <v>1</v>
      </c>
      <c r="AP575">
        <f t="shared" si="343"/>
        <v>0.91176943757973627</v>
      </c>
      <c r="AQ575">
        <f t="shared" si="344"/>
        <v>0.89025831517549125</v>
      </c>
      <c r="AR575">
        <f t="shared" si="324"/>
        <v>1</v>
      </c>
      <c r="AS575">
        <f t="shared" si="319"/>
        <v>0</v>
      </c>
      <c r="AT575">
        <f t="shared" si="318"/>
        <v>3.8020277527552278</v>
      </c>
      <c r="AU575" t="str">
        <f t="shared" si="317"/>
        <v/>
      </c>
    </row>
    <row r="576" spans="1:47" x14ac:dyDescent="0.2">
      <c r="A576" t="s">
        <v>222</v>
      </c>
      <c r="B576" t="s">
        <v>223</v>
      </c>
      <c r="C576" t="s">
        <v>771</v>
      </c>
      <c r="D576">
        <f t="shared" si="325"/>
        <v>1.6808000000000001</v>
      </c>
      <c r="F576">
        <f t="shared" si="326"/>
        <v>1.69171</v>
      </c>
      <c r="H576">
        <f t="shared" si="327"/>
        <v>1.6973399999999998</v>
      </c>
      <c r="J576" s="73">
        <f t="shared" si="321"/>
        <v>1.6823481095355193</v>
      </c>
      <c r="K576" s="73"/>
      <c r="L576" s="73">
        <f t="shared" si="322"/>
        <v>8.0217590602222888E-3</v>
      </c>
      <c r="M576" s="73"/>
      <c r="N576">
        <f t="shared" si="328"/>
        <v>70.985453014587037</v>
      </c>
      <c r="P576" t="s">
        <v>78</v>
      </c>
      <c r="Q576" s="37">
        <v>9</v>
      </c>
      <c r="R576" t="s">
        <v>230</v>
      </c>
      <c r="S576" t="s">
        <v>226</v>
      </c>
      <c r="T576">
        <f t="shared" si="329"/>
        <v>0.88535606516052956</v>
      </c>
      <c r="U576">
        <f t="shared" si="330"/>
        <v>0.38921672821615588</v>
      </c>
      <c r="V576">
        <f t="shared" si="331"/>
        <v>-0.2542734283407827</v>
      </c>
      <c r="W576" s="73">
        <f t="shared" si="316"/>
        <v>50.04073424861506</v>
      </c>
      <c r="X576" s="73">
        <f t="shared" si="337"/>
        <v>7.9396048326883255</v>
      </c>
      <c r="Y576" t="s">
        <v>225</v>
      </c>
      <c r="Z576" t="s">
        <v>226</v>
      </c>
      <c r="AA576">
        <f t="shared" si="332"/>
        <v>0.88535583124429629</v>
      </c>
      <c r="AB576">
        <f t="shared" si="333"/>
        <v>-0.3892170792049508</v>
      </c>
      <c r="AC576">
        <f t="shared" si="334"/>
        <v>-0.25427370555542744</v>
      </c>
      <c r="AD576" s="73">
        <f t="shared" si="335"/>
        <v>9.8759940134700894</v>
      </c>
      <c r="AE576" s="73">
        <f t="shared" si="336"/>
        <v>48.617599300582022</v>
      </c>
      <c r="AG576" t="s">
        <v>227</v>
      </c>
      <c r="AH576" t="s">
        <v>228</v>
      </c>
      <c r="AI576">
        <f t="shared" si="338"/>
        <v>0</v>
      </c>
      <c r="AJ576">
        <f t="shared" si="339"/>
        <v>0</v>
      </c>
      <c r="AK576">
        <f t="shared" si="340"/>
        <v>0</v>
      </c>
      <c r="AL576">
        <f t="shared" si="341"/>
        <v>0</v>
      </c>
      <c r="AM576">
        <f t="shared" si="323"/>
        <v>0</v>
      </c>
      <c r="AN576">
        <f t="shared" si="342"/>
        <v>0</v>
      </c>
      <c r="AO576">
        <f t="shared" si="320"/>
        <v>1</v>
      </c>
      <c r="AP576">
        <f t="shared" si="343"/>
        <v>0.91178216852568517</v>
      </c>
      <c r="AQ576">
        <f t="shared" si="344"/>
        <v>0.89026673318366567</v>
      </c>
      <c r="AR576">
        <f t="shared" si="324"/>
        <v>1</v>
      </c>
      <c r="AS576">
        <f t="shared" si="319"/>
        <v>0</v>
      </c>
      <c r="AT576">
        <f t="shared" si="318"/>
        <v>3.8020489017093508</v>
      </c>
      <c r="AU576" t="str">
        <f t="shared" si="317"/>
        <v/>
      </c>
    </row>
    <row r="577" spans="1:47" x14ac:dyDescent="0.2">
      <c r="A577" t="s">
        <v>222</v>
      </c>
      <c r="B577" t="s">
        <v>223</v>
      </c>
      <c r="C577" t="s">
        <v>772</v>
      </c>
      <c r="D577">
        <f t="shared" si="325"/>
        <v>1.6816</v>
      </c>
      <c r="F577">
        <f t="shared" si="326"/>
        <v>1.69252</v>
      </c>
      <c r="H577">
        <f t="shared" si="327"/>
        <v>1.69808</v>
      </c>
      <c r="J577" s="73">
        <f t="shared" si="321"/>
        <v>1.6831484376141628</v>
      </c>
      <c r="K577" s="73"/>
      <c r="L577" s="73">
        <f t="shared" si="322"/>
        <v>8.0301919450422865E-3</v>
      </c>
      <c r="M577" s="73"/>
      <c r="N577">
        <f t="shared" si="328"/>
        <v>70.623791597726495</v>
      </c>
      <c r="P577" t="s">
        <v>78</v>
      </c>
      <c r="Q577" s="37">
        <v>8</v>
      </c>
      <c r="R577" t="s">
        <v>230</v>
      </c>
      <c r="S577" t="s">
        <v>226</v>
      </c>
      <c r="T577">
        <f t="shared" si="329"/>
        <v>0.88540134352332922</v>
      </c>
      <c r="U577">
        <f t="shared" si="330"/>
        <v>0.3891375035764536</v>
      </c>
      <c r="V577">
        <f t="shared" si="331"/>
        <v>-0.25423702365581824</v>
      </c>
      <c r="W577" s="73">
        <f t="shared" ref="W577:W585" si="345">IF((DEGREES(ACOS((T577*$BI$2+U577*$BJ$2+V577*$BK$2)/((SQRT(T577^2+U577^2+V577^2))*(SQRT($BI$2^2+$BJ$2^2+$BK$2^2))))))&gt;90,ABS(180-(DEGREES(ACOS((T577*$BI$2+U577*$BJ$2+V577*$BK$2)/((SQRT(T577^2+U577^2+V577^2))*(SQRT($BI$2^2+$BJ$2^2+$BK$2^2))))))),(DEGREES(ACOS((T577*$BI$2+U577*$BJ$2+V577*$BK$2)/((SQRT(T577^2+U577^2+V577^2))*(SQRT($BI$2^2+$BJ$2^2+$BK$2^2)))))))</f>
        <v>50.035347326377334</v>
      </c>
      <c r="X577" s="73">
        <f t="shared" si="337"/>
        <v>7.9384628499600494</v>
      </c>
      <c r="Y577" t="s">
        <v>225</v>
      </c>
      <c r="Z577" t="s">
        <v>226</v>
      </c>
      <c r="AA577">
        <f t="shared" si="332"/>
        <v>0.8854011055152391</v>
      </c>
      <c r="AB577">
        <f t="shared" si="333"/>
        <v>-0.38913786246843024</v>
      </c>
      <c r="AC577">
        <f t="shared" si="334"/>
        <v>-0.25423730321472005</v>
      </c>
      <c r="AD577" s="73">
        <f t="shared" si="335"/>
        <v>9.8752395119451606</v>
      </c>
      <c r="AE577" s="73">
        <f t="shared" si="336"/>
        <v>48.612270405449735</v>
      </c>
      <c r="AG577" t="s">
        <v>227</v>
      </c>
      <c r="AH577" t="s">
        <v>228</v>
      </c>
      <c r="AI577">
        <f t="shared" si="338"/>
        <v>0</v>
      </c>
      <c r="AJ577">
        <f t="shared" si="339"/>
        <v>0</v>
      </c>
      <c r="AK577">
        <f t="shared" si="340"/>
        <v>0</v>
      </c>
      <c r="AL577">
        <f t="shared" si="341"/>
        <v>0</v>
      </c>
      <c r="AM577">
        <f t="shared" si="323"/>
        <v>0</v>
      </c>
      <c r="AN577">
        <f t="shared" si="342"/>
        <v>0</v>
      </c>
      <c r="AO577">
        <f t="shared" si="320"/>
        <v>1</v>
      </c>
      <c r="AP577">
        <f t="shared" si="343"/>
        <v>0.91179485722266618</v>
      </c>
      <c r="AQ577">
        <f t="shared" si="344"/>
        <v>0.89027511653394276</v>
      </c>
      <c r="AR577">
        <f t="shared" si="324"/>
        <v>1</v>
      </c>
      <c r="AS577">
        <f t="shared" si="319"/>
        <v>0</v>
      </c>
      <c r="AT577">
        <f t="shared" si="318"/>
        <v>3.802069973756609</v>
      </c>
      <c r="AU577" t="str">
        <f t="shared" si="317"/>
        <v/>
      </c>
    </row>
    <row r="578" spans="1:47" x14ac:dyDescent="0.2">
      <c r="A578" t="s">
        <v>222</v>
      </c>
      <c r="B578" t="s">
        <v>223</v>
      </c>
      <c r="C578" t="s">
        <v>773</v>
      </c>
      <c r="D578">
        <f t="shared" si="325"/>
        <v>1.6823999999999999</v>
      </c>
      <c r="F578">
        <f t="shared" si="326"/>
        <v>1.69333</v>
      </c>
      <c r="H578">
        <f t="shared" si="327"/>
        <v>1.69882</v>
      </c>
      <c r="J578" s="73">
        <f t="shared" si="321"/>
        <v>1.6839487655708929</v>
      </c>
      <c r="K578" s="73"/>
      <c r="L578" s="73">
        <f t="shared" si="322"/>
        <v>8.0386249466668502E-3</v>
      </c>
      <c r="M578" s="73"/>
      <c r="N578">
        <f t="shared" si="328"/>
        <v>70.258678027152143</v>
      </c>
      <c r="P578" t="s">
        <v>78</v>
      </c>
      <c r="Q578" s="37">
        <v>7</v>
      </c>
      <c r="R578" t="s">
        <v>230</v>
      </c>
      <c r="S578" t="s">
        <v>226</v>
      </c>
      <c r="T578">
        <f t="shared" si="329"/>
        <v>0.88544661330359198</v>
      </c>
      <c r="U578">
        <f t="shared" si="330"/>
        <v>0.38905827524498315</v>
      </c>
      <c r="V578">
        <f t="shared" si="331"/>
        <v>-0.25420061654645543</v>
      </c>
      <c r="W578" s="73">
        <f t="shared" si="345"/>
        <v>50.029960447510135</v>
      </c>
      <c r="X578" s="73">
        <f t="shared" si="337"/>
        <v>7.9373246712928136</v>
      </c>
      <c r="Y578" t="s">
        <v>225</v>
      </c>
      <c r="Z578" t="s">
        <v>226</v>
      </c>
      <c r="AA578">
        <f t="shared" si="332"/>
        <v>0.88544637120507586</v>
      </c>
      <c r="AB578">
        <f t="shared" si="333"/>
        <v>-0.38905864204111429</v>
      </c>
      <c r="AC578">
        <f t="shared" si="334"/>
        <v>-0.25420089845019656</v>
      </c>
      <c r="AD578" s="73">
        <f t="shared" si="335"/>
        <v>9.8744881303529546</v>
      </c>
      <c r="AE578" s="73">
        <f t="shared" si="336"/>
        <v>48.606941565144453</v>
      </c>
      <c r="AG578" t="s">
        <v>227</v>
      </c>
      <c r="AH578" t="s">
        <v>228</v>
      </c>
      <c r="AI578">
        <f t="shared" si="338"/>
        <v>0</v>
      </c>
      <c r="AJ578">
        <f t="shared" si="339"/>
        <v>0</v>
      </c>
      <c r="AK578">
        <f t="shared" si="340"/>
        <v>0</v>
      </c>
      <c r="AL578">
        <f t="shared" si="341"/>
        <v>0</v>
      </c>
      <c r="AM578">
        <f t="shared" si="323"/>
        <v>0</v>
      </c>
      <c r="AN578">
        <f t="shared" si="342"/>
        <v>0</v>
      </c>
      <c r="AO578">
        <f t="shared" si="320"/>
        <v>1</v>
      </c>
      <c r="AP578">
        <f t="shared" si="343"/>
        <v>0.91180750365230212</v>
      </c>
      <c r="AQ578">
        <f t="shared" si="344"/>
        <v>0.89028346521830048</v>
      </c>
      <c r="AR578">
        <f t="shared" si="324"/>
        <v>1</v>
      </c>
      <c r="AS578">
        <f t="shared" si="319"/>
        <v>0</v>
      </c>
      <c r="AT578">
        <f t="shared" si="318"/>
        <v>3.8020909688706026</v>
      </c>
      <c r="AU578" t="str">
        <f t="shared" si="317"/>
        <v/>
      </c>
    </row>
    <row r="579" spans="1:47" x14ac:dyDescent="0.2">
      <c r="A579" t="s">
        <v>222</v>
      </c>
      <c r="B579" t="s">
        <v>223</v>
      </c>
      <c r="C579" t="s">
        <v>774</v>
      </c>
      <c r="D579">
        <f t="shared" si="325"/>
        <v>1.6832</v>
      </c>
      <c r="F579">
        <f t="shared" si="326"/>
        <v>1.69414</v>
      </c>
      <c r="H579">
        <f t="shared" si="327"/>
        <v>1.69956</v>
      </c>
      <c r="J579" s="73">
        <f t="shared" si="321"/>
        <v>1.6847490934058647</v>
      </c>
      <c r="K579" s="73"/>
      <c r="L579" s="73">
        <f t="shared" si="322"/>
        <v>8.0470580649472101E-3</v>
      </c>
      <c r="M579" s="73"/>
      <c r="N579">
        <f t="shared" si="328"/>
        <v>69.890044691513978</v>
      </c>
      <c r="P579" t="s">
        <v>78</v>
      </c>
      <c r="Q579" s="37">
        <v>6</v>
      </c>
      <c r="R579" t="s">
        <v>230</v>
      </c>
      <c r="S579" t="s">
        <v>226</v>
      </c>
      <c r="T579">
        <f t="shared" si="329"/>
        <v>0.8854918745000282</v>
      </c>
      <c r="U579">
        <f t="shared" si="330"/>
        <v>0.38897904322404792</v>
      </c>
      <c r="V579">
        <f t="shared" si="331"/>
        <v>-0.25416420701375464</v>
      </c>
      <c r="W579" s="73">
        <f t="shared" si="345"/>
        <v>50.024573612130986</v>
      </c>
      <c r="X579" s="73">
        <f t="shared" si="337"/>
        <v>7.9361902983354193</v>
      </c>
      <c r="Y579" t="s">
        <v>225</v>
      </c>
      <c r="Z579" t="s">
        <v>226</v>
      </c>
      <c r="AA579">
        <f t="shared" si="332"/>
        <v>0.88549162831251738</v>
      </c>
      <c r="AB579">
        <f t="shared" si="333"/>
        <v>-0.38897941792530527</v>
      </c>
      <c r="AC579">
        <f t="shared" si="334"/>
        <v>-0.25416449126291679</v>
      </c>
      <c r="AD579" s="73">
        <f t="shared" si="335"/>
        <v>9.8737398694124057</v>
      </c>
      <c r="AE579" s="73">
        <f t="shared" si="336"/>
        <v>48.601612779786635</v>
      </c>
      <c r="AG579" t="s">
        <v>227</v>
      </c>
      <c r="AH579" t="s">
        <v>228</v>
      </c>
      <c r="AI579">
        <f t="shared" si="338"/>
        <v>0</v>
      </c>
      <c r="AJ579">
        <f t="shared" si="339"/>
        <v>0</v>
      </c>
      <c r="AK579">
        <f t="shared" si="340"/>
        <v>0</v>
      </c>
      <c r="AL579">
        <f t="shared" si="341"/>
        <v>0</v>
      </c>
      <c r="AM579">
        <f t="shared" si="323"/>
        <v>0</v>
      </c>
      <c r="AN579">
        <f t="shared" si="342"/>
        <v>0</v>
      </c>
      <c r="AO579">
        <f t="shared" si="320"/>
        <v>1</v>
      </c>
      <c r="AP579">
        <f t="shared" si="343"/>
        <v>0.91182010779627309</v>
      </c>
      <c r="AQ579">
        <f t="shared" si="344"/>
        <v>0.89029177922875102</v>
      </c>
      <c r="AR579">
        <f t="shared" si="324"/>
        <v>1</v>
      </c>
      <c r="AS579">
        <f t="shared" si="319"/>
        <v>0</v>
      </c>
      <c r="AT579">
        <f t="shared" si="318"/>
        <v>3.8021118870250241</v>
      </c>
      <c r="AU579" t="str">
        <f t="shared" ref="AU579:AU585" si="346">IF(AT579=$AT$729,AS579,"")</f>
        <v/>
      </c>
    </row>
    <row r="580" spans="1:47" x14ac:dyDescent="0.2">
      <c r="A580" t="s">
        <v>222</v>
      </c>
      <c r="B580" t="s">
        <v>223</v>
      </c>
      <c r="C580" t="s">
        <v>775</v>
      </c>
      <c r="D580">
        <f t="shared" si="325"/>
        <v>1.6839999999999999</v>
      </c>
      <c r="F580">
        <f t="shared" si="326"/>
        <v>1.69495</v>
      </c>
      <c r="H580">
        <f t="shared" si="327"/>
        <v>1.7002999999999999</v>
      </c>
      <c r="J580" s="73">
        <f t="shared" si="321"/>
        <v>1.6855494211192332</v>
      </c>
      <c r="K580" s="73"/>
      <c r="L580" s="73">
        <f t="shared" si="322"/>
        <v>8.0554912997361505E-3</v>
      </c>
      <c r="M580" s="73"/>
      <c r="N580">
        <f t="shared" si="328"/>
        <v>69.51782185467799</v>
      </c>
      <c r="P580" t="s">
        <v>78</v>
      </c>
      <c r="Q580" s="37">
        <v>5</v>
      </c>
      <c r="R580" t="s">
        <v>230</v>
      </c>
      <c r="S580" t="s">
        <v>226</v>
      </c>
      <c r="T580">
        <f t="shared" si="329"/>
        <v>0.88553712711134847</v>
      </c>
      <c r="U580">
        <f t="shared" si="330"/>
        <v>0.38889980751595132</v>
      </c>
      <c r="V580">
        <f t="shared" si="331"/>
        <v>-0.25412779505877625</v>
      </c>
      <c r="W580" s="73">
        <f t="shared" si="345"/>
        <v>50.019186820357355</v>
      </c>
      <c r="X580" s="73">
        <f t="shared" si="337"/>
        <v>7.9350597327322125</v>
      </c>
      <c r="Y580" t="s">
        <v>225</v>
      </c>
      <c r="Z580" t="s">
        <v>226</v>
      </c>
      <c r="AA580">
        <f t="shared" si="332"/>
        <v>0.88553687683627502</v>
      </c>
      <c r="AB580">
        <f t="shared" si="333"/>
        <v>-0.3889001901233064</v>
      </c>
      <c r="AC580">
        <f t="shared" si="334"/>
        <v>-0.25412808165394113</v>
      </c>
      <c r="AD580" s="73">
        <f t="shared" si="335"/>
        <v>9.8729947298395064</v>
      </c>
      <c r="AE580" s="73">
        <f t="shared" si="336"/>
        <v>48.596284049496752</v>
      </c>
      <c r="AG580" t="s">
        <v>227</v>
      </c>
      <c r="AH580" t="s">
        <v>228</v>
      </c>
      <c r="AI580">
        <f t="shared" si="338"/>
        <v>0</v>
      </c>
      <c r="AJ580">
        <f t="shared" si="339"/>
        <v>0</v>
      </c>
      <c r="AK580">
        <f t="shared" si="340"/>
        <v>0</v>
      </c>
      <c r="AL580">
        <f t="shared" si="341"/>
        <v>0</v>
      </c>
      <c r="AM580">
        <f t="shared" si="323"/>
        <v>0</v>
      </c>
      <c r="AN580">
        <f t="shared" si="342"/>
        <v>0</v>
      </c>
      <c r="AO580">
        <f t="shared" si="320"/>
        <v>1</v>
      </c>
      <c r="AP580">
        <f t="shared" si="343"/>
        <v>0.91183266963630871</v>
      </c>
      <c r="AQ580">
        <f t="shared" si="344"/>
        <v>0.89030005855733885</v>
      </c>
      <c r="AR580">
        <f t="shared" si="324"/>
        <v>1</v>
      </c>
      <c r="AS580">
        <f t="shared" si="319"/>
        <v>0</v>
      </c>
      <c r="AT580">
        <f t="shared" ref="AT580:AT585" si="347">IFERROR(AI580+AJ580+AK580+AN580+AO580+AP580+AQ580+AR580+AM580+AL580,0)</f>
        <v>3.8021327281936474</v>
      </c>
      <c r="AU580" t="str">
        <f t="shared" si="346"/>
        <v/>
      </c>
    </row>
    <row r="581" spans="1:47" x14ac:dyDescent="0.2">
      <c r="A581" t="s">
        <v>222</v>
      </c>
      <c r="B581" t="s">
        <v>223</v>
      </c>
      <c r="C581" t="s">
        <v>776</v>
      </c>
      <c r="D581">
        <f t="shared" si="325"/>
        <v>1.6847999999999999</v>
      </c>
      <c r="F581">
        <f t="shared" si="326"/>
        <v>1.6957600000000002</v>
      </c>
      <c r="H581">
        <f t="shared" si="327"/>
        <v>1.7010399999999999</v>
      </c>
      <c r="J581" s="73">
        <f t="shared" si="321"/>
        <v>1.6863497487111538</v>
      </c>
      <c r="K581" s="73"/>
      <c r="L581" s="73">
        <f t="shared" si="322"/>
        <v>8.0639246508851237E-3</v>
      </c>
      <c r="M581" s="73"/>
      <c r="N581">
        <f t="shared" si="328"/>
        <v>69.141937560660466</v>
      </c>
      <c r="P581" t="s">
        <v>78</v>
      </c>
      <c r="Q581" s="37">
        <v>4</v>
      </c>
      <c r="R581" t="s">
        <v>230</v>
      </c>
      <c r="S581" t="s">
        <v>226</v>
      </c>
      <c r="T581">
        <f t="shared" si="329"/>
        <v>0.88558237113626492</v>
      </c>
      <c r="U581">
        <f t="shared" si="330"/>
        <v>0.38882056812299753</v>
      </c>
      <c r="V581">
        <f t="shared" si="331"/>
        <v>-0.25409138068258086</v>
      </c>
      <c r="W581" s="73">
        <f t="shared" si="345"/>
        <v>50.013800072306758</v>
      </c>
      <c r="X581" s="73">
        <f t="shared" si="337"/>
        <v>7.9339329761222475</v>
      </c>
      <c r="Y581" t="s">
        <v>225</v>
      </c>
      <c r="Z581" t="s">
        <v>226</v>
      </c>
      <c r="AA581">
        <f t="shared" si="332"/>
        <v>0.88558211677506082</v>
      </c>
      <c r="AB581">
        <f t="shared" si="333"/>
        <v>-0.38882095863742072</v>
      </c>
      <c r="AC581">
        <f t="shared" si="334"/>
        <v>-0.25409166962432972</v>
      </c>
      <c r="AD581" s="73">
        <f t="shared" si="335"/>
        <v>9.8722527123474162</v>
      </c>
      <c r="AE581" s="73">
        <f t="shared" si="336"/>
        <v>48.590955374395271</v>
      </c>
      <c r="AG581" t="s">
        <v>227</v>
      </c>
      <c r="AH581" t="s">
        <v>228</v>
      </c>
      <c r="AI581">
        <f t="shared" si="338"/>
        <v>0</v>
      </c>
      <c r="AJ581">
        <f t="shared" si="339"/>
        <v>0</v>
      </c>
      <c r="AK581">
        <f t="shared" si="340"/>
        <v>0</v>
      </c>
      <c r="AL581">
        <f t="shared" si="341"/>
        <v>0</v>
      </c>
      <c r="AM581">
        <f t="shared" si="323"/>
        <v>0</v>
      </c>
      <c r="AN581">
        <f t="shared" si="342"/>
        <v>0</v>
      </c>
      <c r="AO581">
        <f t="shared" si="320"/>
        <v>1</v>
      </c>
      <c r="AP581">
        <f t="shared" si="343"/>
        <v>0.91184518915419721</v>
      </c>
      <c r="AQ581">
        <f t="shared" si="344"/>
        <v>0.89030830319613985</v>
      </c>
      <c r="AR581">
        <f t="shared" si="324"/>
        <v>1</v>
      </c>
      <c r="AS581">
        <f t="shared" ref="AS581:AS586" si="348">IF(AT581=$AT$729,C581,0)</f>
        <v>0</v>
      </c>
      <c r="AT581">
        <f t="shared" si="347"/>
        <v>3.8021534923503371</v>
      </c>
      <c r="AU581" t="str">
        <f t="shared" si="346"/>
        <v/>
      </c>
    </row>
    <row r="582" spans="1:47" x14ac:dyDescent="0.2">
      <c r="A582" t="s">
        <v>222</v>
      </c>
      <c r="B582" t="s">
        <v>223</v>
      </c>
      <c r="C582" t="s">
        <v>777</v>
      </c>
      <c r="D582">
        <f t="shared" si="325"/>
        <v>1.6856</v>
      </c>
      <c r="F582">
        <f t="shared" si="326"/>
        <v>1.6965700000000001</v>
      </c>
      <c r="H582">
        <f t="shared" si="327"/>
        <v>1.7017799999999998</v>
      </c>
      <c r="J582" s="73">
        <f t="shared" si="321"/>
        <v>1.6871500761817808</v>
      </c>
      <c r="K582" s="73"/>
      <c r="L582" s="73">
        <f t="shared" si="322"/>
        <v>8.072358118247136E-3</v>
      </c>
      <c r="M582" s="73"/>
      <c r="N582">
        <f t="shared" si="328"/>
        <v>68.762317532957653</v>
      </c>
      <c r="P582" t="s">
        <v>78</v>
      </c>
      <c r="Q582" s="37">
        <v>3</v>
      </c>
      <c r="R582" t="s">
        <v>230</v>
      </c>
      <c r="S582" t="s">
        <v>226</v>
      </c>
      <c r="T582">
        <f t="shared" si="329"/>
        <v>0.88562760657348982</v>
      </c>
      <c r="U582">
        <f t="shared" si="330"/>
        <v>0.38874132504749065</v>
      </c>
      <c r="V582">
        <f t="shared" si="331"/>
        <v>-0.25405496388622922</v>
      </c>
      <c r="W582" s="73">
        <f t="shared" si="345"/>
        <v>50.008413368096662</v>
      </c>
      <c r="X582" s="73">
        <f t="shared" si="337"/>
        <v>7.9328100301400246</v>
      </c>
      <c r="Y582" t="s">
        <v>225</v>
      </c>
      <c r="Z582" t="s">
        <v>226</v>
      </c>
      <c r="AA582">
        <f t="shared" si="332"/>
        <v>0.88562734812758803</v>
      </c>
      <c r="AB582">
        <f t="shared" si="333"/>
        <v>-0.38874172346995212</v>
      </c>
      <c r="AC582">
        <f t="shared" si="334"/>
        <v>-0.25405525517514332</v>
      </c>
      <c r="AD582" s="73">
        <f t="shared" si="335"/>
        <v>9.8715138176459423</v>
      </c>
      <c r="AE582" s="73">
        <f t="shared" si="336"/>
        <v>48.585626754602657</v>
      </c>
      <c r="AG582" t="s">
        <v>227</v>
      </c>
      <c r="AH582" t="s">
        <v>228</v>
      </c>
      <c r="AI582">
        <f t="shared" si="338"/>
        <v>0</v>
      </c>
      <c r="AJ582">
        <f t="shared" si="339"/>
        <v>0</v>
      </c>
      <c r="AK582">
        <f t="shared" si="340"/>
        <v>0</v>
      </c>
      <c r="AL582">
        <f t="shared" si="341"/>
        <v>0</v>
      </c>
      <c r="AM582">
        <f t="shared" si="323"/>
        <v>0</v>
      </c>
      <c r="AN582">
        <f t="shared" si="342"/>
        <v>0</v>
      </c>
      <c r="AO582">
        <f t="shared" si="320"/>
        <v>1</v>
      </c>
      <c r="AP582">
        <f t="shared" si="343"/>
        <v>0.91185766633177756</v>
      </c>
      <c r="AQ582">
        <f t="shared" si="344"/>
        <v>0.89031651313726723</v>
      </c>
      <c r="AR582">
        <f t="shared" si="324"/>
        <v>1</v>
      </c>
      <c r="AS582">
        <f t="shared" si="348"/>
        <v>0</v>
      </c>
      <c r="AT582">
        <f t="shared" si="347"/>
        <v>3.8021741794690449</v>
      </c>
      <c r="AU582" t="str">
        <f t="shared" si="346"/>
        <v/>
      </c>
    </row>
    <row r="583" spans="1:47" x14ac:dyDescent="0.2">
      <c r="A583" t="s">
        <v>222</v>
      </c>
      <c r="B583" t="s">
        <v>223</v>
      </c>
      <c r="C583" t="s">
        <v>778</v>
      </c>
      <c r="D583">
        <f t="shared" si="325"/>
        <v>1.6863999999999999</v>
      </c>
      <c r="F583">
        <f t="shared" si="326"/>
        <v>1.6973800000000001</v>
      </c>
      <c r="H583">
        <f t="shared" si="327"/>
        <v>1.70252</v>
      </c>
      <c r="J583" s="73">
        <f t="shared" si="321"/>
        <v>1.6879504035312682</v>
      </c>
      <c r="K583" s="73"/>
      <c r="L583" s="73">
        <f t="shared" si="322"/>
        <v>8.0807917016745279E-3</v>
      </c>
      <c r="M583" s="73"/>
      <c r="N583">
        <f t="shared" si="328"/>
        <v>68.378885067856544</v>
      </c>
      <c r="P583" t="s">
        <v>78</v>
      </c>
      <c r="Q583" s="37">
        <v>2</v>
      </c>
      <c r="R583" t="s">
        <v>230</v>
      </c>
      <c r="S583" t="s">
        <v>226</v>
      </c>
      <c r="T583">
        <f t="shared" si="329"/>
        <v>0.88567283342173631</v>
      </c>
      <c r="U583">
        <f t="shared" si="330"/>
        <v>0.38866207829173521</v>
      </c>
      <c r="V583">
        <f t="shared" si="331"/>
        <v>-0.25401854467078244</v>
      </c>
      <c r="W583" s="73">
        <f t="shared" si="345"/>
        <v>50.00302670784459</v>
      </c>
      <c r="X583" s="73">
        <f t="shared" si="337"/>
        <v>7.9316908964151835</v>
      </c>
      <c r="Y583" t="s">
        <v>225</v>
      </c>
      <c r="Z583" t="s">
        <v>226</v>
      </c>
      <c r="AA583">
        <f t="shared" si="332"/>
        <v>0.88567257089257012</v>
      </c>
      <c r="AB583">
        <f t="shared" si="333"/>
        <v>-0.3886624846232043</v>
      </c>
      <c r="AC583">
        <f t="shared" si="334"/>
        <v>-0.25401883830744265</v>
      </c>
      <c r="AD583" s="73">
        <f t="shared" si="335"/>
        <v>9.8707780464422115</v>
      </c>
      <c r="AE583" s="73">
        <f t="shared" si="336"/>
        <v>48.580298190239411</v>
      </c>
      <c r="AG583" t="s">
        <v>227</v>
      </c>
      <c r="AH583" t="s">
        <v>228</v>
      </c>
      <c r="AI583">
        <f t="shared" si="338"/>
        <v>0</v>
      </c>
      <c r="AJ583">
        <f t="shared" si="339"/>
        <v>0</v>
      </c>
      <c r="AK583">
        <f t="shared" si="340"/>
        <v>0</v>
      </c>
      <c r="AL583">
        <f t="shared" si="341"/>
        <v>0</v>
      </c>
      <c r="AM583">
        <f t="shared" si="323"/>
        <v>0</v>
      </c>
      <c r="AN583">
        <f t="shared" si="342"/>
        <v>0</v>
      </c>
      <c r="AO583">
        <f t="shared" si="320"/>
        <v>1</v>
      </c>
      <c r="AP583">
        <f t="shared" si="343"/>
        <v>0.91187010115094247</v>
      </c>
      <c r="AQ583">
        <f t="shared" si="344"/>
        <v>0.89032468837286427</v>
      </c>
      <c r="AR583">
        <f t="shared" si="324"/>
        <v>1</v>
      </c>
      <c r="AS583">
        <f t="shared" si="348"/>
        <v>0</v>
      </c>
      <c r="AT583">
        <f t="shared" si="347"/>
        <v>3.8021947895238069</v>
      </c>
      <c r="AU583" t="str">
        <f t="shared" si="346"/>
        <v/>
      </c>
    </row>
    <row r="584" spans="1:47" x14ac:dyDescent="0.2">
      <c r="A584" t="s">
        <v>222</v>
      </c>
      <c r="B584" t="s">
        <v>223</v>
      </c>
      <c r="C584" t="s">
        <v>779</v>
      </c>
      <c r="D584">
        <f t="shared" si="325"/>
        <v>1.6872</v>
      </c>
      <c r="F584">
        <f t="shared" si="326"/>
        <v>1.6981900000000001</v>
      </c>
      <c r="H584">
        <f t="shared" si="327"/>
        <v>1.70326</v>
      </c>
      <c r="J584" s="73">
        <f t="shared" si="321"/>
        <v>1.6887507307597709</v>
      </c>
      <c r="K584" s="73"/>
      <c r="L584" s="73">
        <f t="shared" si="322"/>
        <v>8.0892254010200837E-3</v>
      </c>
      <c r="M584" s="73"/>
      <c r="N584">
        <f t="shared" si="328"/>
        <v>67.991560921323597</v>
      </c>
      <c r="P584" t="s">
        <v>78</v>
      </c>
      <c r="Q584" s="37">
        <v>1</v>
      </c>
      <c r="R584" t="s">
        <v>230</v>
      </c>
      <c r="S584" t="s">
        <v>226</v>
      </c>
      <c r="T584">
        <f t="shared" si="329"/>
        <v>0.88571805167971873</v>
      </c>
      <c r="U584">
        <f t="shared" si="330"/>
        <v>0.38858282785803605</v>
      </c>
      <c r="V584">
        <f t="shared" si="331"/>
        <v>-0.25398212303730183</v>
      </c>
      <c r="W584" s="73">
        <f t="shared" si="345"/>
        <v>49.997640091667989</v>
      </c>
      <c r="X584" s="73">
        <f t="shared" si="337"/>
        <v>7.9305755765721351</v>
      </c>
      <c r="Y584" t="s">
        <v>225</v>
      </c>
      <c r="Z584" t="s">
        <v>226</v>
      </c>
      <c r="AA584">
        <f t="shared" si="332"/>
        <v>0.88571778506872167</v>
      </c>
      <c r="AB584">
        <f t="shared" si="333"/>
        <v>-0.3885832420994817</v>
      </c>
      <c r="AC584">
        <f t="shared" si="334"/>
        <v>-0.2539824190222888</v>
      </c>
      <c r="AD584" s="73">
        <f t="shared" si="335"/>
        <v>9.8700453994402491</v>
      </c>
      <c r="AE584" s="73">
        <f t="shared" si="336"/>
        <v>48.574969681425998</v>
      </c>
      <c r="AG584" t="s">
        <v>227</v>
      </c>
      <c r="AH584" t="s">
        <v>228</v>
      </c>
      <c r="AI584">
        <f t="shared" si="338"/>
        <v>0</v>
      </c>
      <c r="AJ584">
        <f t="shared" si="339"/>
        <v>0</v>
      </c>
      <c r="AK584">
        <f t="shared" si="340"/>
        <v>0</v>
      </c>
      <c r="AL584">
        <f t="shared" si="341"/>
        <v>0</v>
      </c>
      <c r="AM584">
        <f t="shared" si="323"/>
        <v>0</v>
      </c>
      <c r="AN584">
        <f t="shared" si="342"/>
        <v>0</v>
      </c>
      <c r="AO584">
        <f t="shared" si="320"/>
        <v>1</v>
      </c>
      <c r="AP584">
        <f t="shared" si="343"/>
        <v>0.91188249359364293</v>
      </c>
      <c r="AQ584">
        <f t="shared" si="344"/>
        <v>0.89033282889510845</v>
      </c>
      <c r="AR584">
        <f t="shared" si="324"/>
        <v>1</v>
      </c>
      <c r="AS584">
        <f t="shared" si="348"/>
        <v>0</v>
      </c>
      <c r="AT584">
        <f t="shared" si="347"/>
        <v>3.8022153224887516</v>
      </c>
      <c r="AU584" t="str">
        <f t="shared" si="346"/>
        <v/>
      </c>
    </row>
    <row r="585" spans="1:47" x14ac:dyDescent="0.2">
      <c r="A585" s="13" t="s">
        <v>222</v>
      </c>
      <c r="B585" s="13" t="s">
        <v>223</v>
      </c>
      <c r="C585" s="13" t="s">
        <v>780</v>
      </c>
      <c r="D585" s="13">
        <v>1.6879999999999999</v>
      </c>
      <c r="E585" s="13"/>
      <c r="F585" s="13">
        <v>1.6990000000000001</v>
      </c>
      <c r="G585" s="13"/>
      <c r="H585" s="13">
        <v>1.704</v>
      </c>
      <c r="I585" s="13"/>
      <c r="J585" s="73">
        <f t="shared" si="321"/>
        <v>1.6895510578674422</v>
      </c>
      <c r="K585" s="74"/>
      <c r="L585" s="73">
        <f t="shared" si="322"/>
        <v>8.0976592161381422E-3</v>
      </c>
      <c r="M585" s="74"/>
      <c r="N585" s="13">
        <f t="shared" si="328"/>
        <v>67.600263188942009</v>
      </c>
      <c r="O585" s="13"/>
      <c r="P585" s="13" t="s">
        <v>78</v>
      </c>
      <c r="Q585" s="110">
        <v>0</v>
      </c>
      <c r="R585" s="13" t="s">
        <v>230</v>
      </c>
      <c r="S585" s="13" t="s">
        <v>226</v>
      </c>
      <c r="T585" s="13">
        <v>0.88576323000000001</v>
      </c>
      <c r="U585" s="13">
        <v>0.38850356000000003</v>
      </c>
      <c r="V585" s="13">
        <v>-0.25394569</v>
      </c>
      <c r="W585" s="74">
        <f t="shared" si="345"/>
        <v>49.992253519684397</v>
      </c>
      <c r="X585" s="73">
        <f t="shared" si="337"/>
        <v>7.9294640722309397</v>
      </c>
      <c r="Y585" s="13" t="s">
        <v>225</v>
      </c>
      <c r="Z585" s="13" t="s">
        <v>226</v>
      </c>
      <c r="AA585" s="13">
        <v>0.88576299999999997</v>
      </c>
      <c r="AB585" s="13">
        <v>-0.38850400000000002</v>
      </c>
      <c r="AC585" s="13">
        <v>-0.25394600000000001</v>
      </c>
      <c r="AD585" s="74">
        <f t="shared" si="335"/>
        <v>9.8693158773409824</v>
      </c>
      <c r="AE585" s="74">
        <f t="shared" si="336"/>
        <v>48.56964122828289</v>
      </c>
      <c r="AF585" s="13"/>
      <c r="AG585" t="s">
        <v>227</v>
      </c>
      <c r="AH585" s="13" t="s">
        <v>228</v>
      </c>
      <c r="AI585">
        <f>IF($BA$2=0,0,IF(1-((ABS(D585-$BA$2))/D585)&gt;(1-(0.01*$BO$4)),1-((ABS(D585-$BA$2))/D585),0))</f>
        <v>0</v>
      </c>
      <c r="AJ585">
        <f t="shared" si="339"/>
        <v>0</v>
      </c>
      <c r="AK585">
        <f t="shared" si="340"/>
        <v>0</v>
      </c>
      <c r="AL585">
        <f t="shared" si="341"/>
        <v>0</v>
      </c>
      <c r="AM585">
        <f t="shared" si="323"/>
        <v>0</v>
      </c>
      <c r="AN585">
        <f t="shared" si="342"/>
        <v>0</v>
      </c>
      <c r="AO585" s="13">
        <f t="shared" si="320"/>
        <v>1</v>
      </c>
      <c r="AP585">
        <f t="shared" si="343"/>
        <v>0.91189484364187845</v>
      </c>
      <c r="AQ585">
        <f t="shared" si="344"/>
        <v>0.89034093469621134</v>
      </c>
      <c r="AR585">
        <f t="shared" si="324"/>
        <v>1</v>
      </c>
      <c r="AS585">
        <f t="shared" si="348"/>
        <v>0</v>
      </c>
      <c r="AT585">
        <f t="shared" si="347"/>
        <v>3.8022357783380896</v>
      </c>
      <c r="AU585" t="str">
        <f t="shared" si="346"/>
        <v/>
      </c>
    </row>
    <row r="586" spans="1:47" x14ac:dyDescent="0.2">
      <c r="A586" s="13" t="s">
        <v>222</v>
      </c>
      <c r="B586" s="13" t="s">
        <v>905</v>
      </c>
      <c r="C586" s="13" t="s">
        <v>906</v>
      </c>
      <c r="D586" s="13">
        <v>1.595</v>
      </c>
      <c r="E586" s="13"/>
      <c r="F586" s="13">
        <v>1.6140000000000001</v>
      </c>
      <c r="G586" s="13"/>
      <c r="H586" s="13">
        <v>1.62</v>
      </c>
      <c r="I586" s="13"/>
      <c r="J586" s="74">
        <f t="shared" ref="J586" si="349">1/SQRT((((COS(RADIANS($AX$7)))^2)/(D586^2))+(((COS(RADIANS($AY$7)))^2)/(F586^2))+(((COS(RADIANS($AZ$7)))^2)/(H586^2)))</f>
        <v>1.5976218919051626</v>
      </c>
      <c r="K586" s="74"/>
      <c r="L586" s="74">
        <f t="shared" ref="L586" si="350">ABS(1/SQRT((((COS(RADIANS($AX$16)))^2)/(D586^2))+(((COS(RADIANS($AY$16)))^2)/(F586^2))+(((COS(RADIANS($AZ$16)))^2)/(H586^2)))-(1/SQRT((((COS(RADIANS($AX$25)))^2)/(D586^2))+(((COS(RADIANS($AY$25)))^2)/(F586^2))+(((COS(RADIANS($AZ$25)))^2)/(H586^2)))))</f>
        <v>1.4027381426388708E-2</v>
      </c>
      <c r="M586" s="74"/>
      <c r="N586" s="13">
        <f>DEGREES(ACOS(((2*((((D586^2)/(F586^2))-1)/(((D586^2)/(H586^2))-1))))-1))</f>
        <v>58.098248427064611</v>
      </c>
      <c r="O586" s="13"/>
      <c r="P586" s="13" t="s">
        <v>78</v>
      </c>
      <c r="Q586" s="110">
        <v>100</v>
      </c>
      <c r="R586" s="13" t="s">
        <v>230</v>
      </c>
      <c r="S586" s="13" t="s">
        <v>226</v>
      </c>
      <c r="T586" s="13">
        <v>0.88576323000000001</v>
      </c>
      <c r="U586" s="13">
        <v>0.38850356000000003</v>
      </c>
      <c r="V586" s="13">
        <v>-0.25394569</v>
      </c>
      <c r="W586" s="74">
        <f t="shared" ref="W586" si="351">IF((DEGREES(ACOS((T586*$BI$2+U586*$BJ$2+V586*$BK$2)/((SQRT(T586^2+U586^2+V586^2))*(SQRT($BI$2^2+$BJ$2^2+$BK$2^2))))))&gt;90,ABS(180-(DEGREES(ACOS((T586*$BI$2+U586*$BJ$2+V586*$BK$2)/((SQRT(T586^2+U586^2+V586^2))*(SQRT($BI$2^2+$BJ$2^2+$BK$2^2))))))),(DEGREES(ACOS((T586*$BI$2+U586*$BJ$2+V586*$BK$2)/((SQRT(T586^2+U586^2+V586^2))*(SQRT($BI$2^2+$BJ$2^2+$BK$2^2)))))))</f>
        <v>49.992253519684397</v>
      </c>
      <c r="X586" s="74">
        <f t="shared" ref="X586" si="352">IFERROR(IF((DEGREES(ACOS((T586*$BL$2+U586*$BM$2+V586*$BN$2)/((SQRT(T586^2+U586^2+V586^2))*(SQRT($BL$2^2+$BM$2^2+$BN$2^2))))))&gt;90,ABS(180-(DEGREES(ACOS((T586*$BL$2+U586*$BM$2+V586*$BN$2)/((SQRT(T586^2+U586^2+V586^2))*(SQRT($BL$2^2+$BM$2^2+$BN$2^2))))))),(DEGREES(ACOS((T586*$BL$2+U586*$BM$2+V586*$BN$2)/((SQRT(T586^2+U586^2+V586^2))*(SQRT($BL$2^2+$BM$2^2+$BN$2^2))))))),90)</f>
        <v>7.9294640722309397</v>
      </c>
      <c r="Y586" s="13" t="s">
        <v>225</v>
      </c>
      <c r="Z586" s="13" t="s">
        <v>226</v>
      </c>
      <c r="AA586" s="13">
        <v>0.88576299999999997</v>
      </c>
      <c r="AB586" s="13">
        <v>-0.38850400000000002</v>
      </c>
      <c r="AC586" s="13">
        <v>-0.25394600000000001</v>
      </c>
      <c r="AD586" s="74">
        <f t="shared" ref="AD586" si="353">IF((DEGREES(ACOS((AA586*$BI$2+AB586*$BJ$2+AC586*$BK$2)/((SQRT(AA586^2+AB586^2+AC586^2))*(SQRT($BI$2^2+$BJ$2^2+$BK$2^2))))))&gt;90,ABS(180-(DEGREES(ACOS((AA586*$BI$2+AB586*$BJ$2+AC586*$BK$2)/((SQRT(AA586^2+AB586^2+AC586^2))*(SQRT($BI$2^2+$BJ$2^2+$BK$2^2))))))),(DEGREES(ACOS((AA586*$BI$2+AB586*$BJ$2+AC586*$BK$2)/((SQRT(AA586^2+AB586^2+AC586^2))*(SQRT($BI$2^2+$BJ$2^2+$BK$2^2)))))))</f>
        <v>9.8693158773409824</v>
      </c>
      <c r="AE586" s="74">
        <f t="shared" ref="AE586" si="354">IF((DEGREES(ACOS((AA586*$BL$2+AB586*$BM$2+AC586*$BN$2)/((SQRT(AA586^2+AB586^2+AC586^2))*(SQRT($BL$2^2+$BM$2^2+$BN$2^2))))))&gt;90,ABS(180-(DEGREES(ACOS((AA586*$BL$2+AB586*$BM$2+AC586*$BN$2)/((SQRT(AA586^2+AB586^2+AC586^2))*(SQRT($BL$2^2+$BM$2^2+$BN$2^2))))))),(DEGREES(ACOS((AA586*$BL$2+AB586*$BM$2+AC586*$BN$2)/((SQRT(AA586^2+AB586^2+AC586^2))*(SQRT($BL$2^2+$BM$2^2+$BN$2^2)))))))</f>
        <v>48.56964122828289</v>
      </c>
      <c r="AF586" s="13"/>
      <c r="AG586" s="13" t="s">
        <v>227</v>
      </c>
      <c r="AH586" s="13" t="s">
        <v>228</v>
      </c>
      <c r="AI586" s="13">
        <f>IF($BA$2=0,0,IF(1-((ABS(D586-$BA$2))/D586)&gt;(1-(0.01*$BO$4)),1-((ABS(D586-$BA$2))/D586),0))</f>
        <v>0</v>
      </c>
      <c r="AJ586" s="13">
        <f t="shared" ref="AJ586" si="355">IF($BB$2=0,0,IF(1-((ABS(F586-$BB$2))/F586)&gt;(1-(0.01*$BO$4)),1-((ABS(F586-$BB$2))/F586),0))</f>
        <v>0</v>
      </c>
      <c r="AK586" s="13">
        <f t="shared" ref="AK586" si="356">IF($BC$2=0,0,IF(1-((ABS(H586-$BC$2))/H586)&gt;(1-(0.01*$BO$4)),1-((ABS(H586-$BC$2))/H586),0))</f>
        <v>0</v>
      </c>
      <c r="AL586" s="13">
        <f t="shared" ref="AL586" si="357">IF($BD$2=0,0,IF(1-((ABS(J586-$BD$2))/J586)&gt;(1-(0.01*$BO$4)),1-((ABS(J586-$BD$2))/J586),0))</f>
        <v>0</v>
      </c>
      <c r="AM586" s="13">
        <f t="shared" ref="AM586" si="358">IFERROR(IF($BE$2=0,0,IF(1-ABS(($BE$2-L586)/$BE$2)&gt;=1-($BO$6*0.01),1-ABS((($BE$2-L586)/$BE$2)),0)),0)</f>
        <v>0</v>
      </c>
      <c r="AN586" s="13">
        <f t="shared" ref="AN586" si="359">IF((IF(AO586=1,1-ABS(($BF$2-N586)/90),ABS((90-$BF$2-N586)/90)))&gt;(1-(0.01*$BO$2)),(IF(AO586=1,1-ABS(($BF$2-N586)/90),ABS((90-$BF$2-N586)/90))),0)</f>
        <v>0</v>
      </c>
      <c r="AO586" s="13">
        <f t="shared" ref="AO586" si="360">IF(OR($BH$2=P586,P586="-/+"),1,0)</f>
        <v>1</v>
      </c>
      <c r="AP586" s="13">
        <f t="shared" ref="AP586" si="361">IF((IF(OR(W586&lt;$BO$2,X586&lt;$BO$2),(90-(IF(X586&lt;W586,X586,W586)))/90,0))&gt;(1-(0.01*$BO$2)),(IF(OR(W586&lt;$BO$2,X586&lt;$BO$2),(90-(IF(X586&lt;W586,X586,W586)))/90,0)),0)</f>
        <v>0.91189484364187845</v>
      </c>
      <c r="AQ586" s="13">
        <f t="shared" ref="AQ586" si="362">IF((IF(OR(AD586&lt;$BO$2,AE586&lt;$BO$2),(90-(IF(AE586&lt;AD586,AE586,AD586)))/90,0))&gt;(1-(0.01*$BO$2)),(IF(OR(AD586&lt;$BO$2,AE586&lt;$BO$2),(90-(IF(AE586&lt;AD586,AE586,AD586)))/90,0)),0)</f>
        <v>0.89034093469621134</v>
      </c>
      <c r="AR586" s="13">
        <f t="shared" ref="AR586" si="363">IF(AG586=$BG$2,1,0)</f>
        <v>1</v>
      </c>
      <c r="AS586" s="13">
        <f t="shared" si="348"/>
        <v>0</v>
      </c>
      <c r="AT586">
        <f t="shared" ref="AT586" si="364">IFERROR(AI586+AJ586+AK586+AN586+AO586+AP586+AQ586+AR586+AM586+AL586,0)</f>
        <v>3.8022357783380896</v>
      </c>
    </row>
    <row r="587" spans="1:47" x14ac:dyDescent="0.2">
      <c r="A587" s="13" t="s">
        <v>222</v>
      </c>
      <c r="B587" s="13" t="s">
        <v>905</v>
      </c>
      <c r="C587" s="13" t="s">
        <v>907</v>
      </c>
      <c r="D587">
        <f>(($D$686-$D$586)/100)*(100-Q587)+$D$586</f>
        <v>1.5957299999999999</v>
      </c>
      <c r="F587">
        <f>(($F$686-$F$586)/100)*(100-Q587)+$F$586</f>
        <v>1.6146200000000002</v>
      </c>
      <c r="H587">
        <f>(($H$686-$H$586)/100)*(100-Q587)+$H$586</f>
        <v>1.6205800000000001</v>
      </c>
      <c r="I587" s="13"/>
      <c r="J587" s="13"/>
      <c r="K587" s="13"/>
      <c r="L587" s="13"/>
      <c r="M587" s="13"/>
      <c r="N587" s="13">
        <f t="shared" ref="N587:N650" si="365">DEGREES(ACOS(((2*((((D587^2)/(F587^2))-1)/(((D587^2)/(H587^2))-1))))-1))</f>
        <v>58.080421187977841</v>
      </c>
      <c r="O587" s="13"/>
      <c r="P587" s="13"/>
      <c r="Q587" s="40">
        <v>99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 t="s">
        <v>227</v>
      </c>
      <c r="AH587" s="13" t="s">
        <v>228</v>
      </c>
      <c r="AI587" s="13">
        <f t="shared" ref="AI587:AI650" si="366">IF($BA$2=0,0,IF(1-((ABS(D587-$BA$2))/D587)&gt;(1-(0.01*$BO$4)),1-((ABS(D587-$BA$2))/D587),0))</f>
        <v>0</v>
      </c>
      <c r="AJ587" s="13">
        <f t="shared" ref="AJ587:AJ650" si="367">IF($BB$2=0,0,IF(1-((ABS(F587-$BB$2))/F587)&gt;(1-(0.01*$BO$4)),1-((ABS(F587-$BB$2))/F587),0))</f>
        <v>0</v>
      </c>
      <c r="AK587" s="13">
        <f t="shared" ref="AK587:AK650" si="368">IF($BC$2=0,0,IF(1-((ABS(H587-$BC$2))/H587)&gt;(1-(0.01*$BO$4)),1-((ABS(H587-$BC$2))/H587),0))</f>
        <v>0</v>
      </c>
      <c r="AL587" s="13">
        <f t="shared" ref="AL587:AL650" si="369">IF($BD$2=0,0,IF(1-((ABS(J587-$BD$2))/J587)&gt;(1-(0.01*$BO$4)),1-((ABS(J587-$BD$2))/J587),0))</f>
        <v>0</v>
      </c>
      <c r="AM587" s="13">
        <f t="shared" ref="AM587:AM650" si="370">IFERROR(IF($BE$2=0,0,IF(1-ABS(($BE$2-L587)/$BE$2)&gt;=1-($BO$6*0.01),1-ABS((($BE$2-L587)/$BE$2)),0)),0)</f>
        <v>0</v>
      </c>
      <c r="AN587" s="13">
        <f t="shared" ref="AN587:AN650" si="371">IF((IF(AO587=1,1-ABS(($BF$2-N587)/90),ABS((90-$BF$2-N587)/90)))&gt;(1-(0.01*$BO$2)),(IF(AO587=1,1-ABS(($BF$2-N587)/90),ABS((90-$BF$2-N587)/90))),0)</f>
        <v>0</v>
      </c>
      <c r="AO587" s="13">
        <f t="shared" ref="AO587:AO650" si="372">IF(OR($BH$2=P587,P587="-/+"),1,0)</f>
        <v>0</v>
      </c>
      <c r="AP587" s="13">
        <f t="shared" ref="AP587:AP650" si="373">IF((IF(OR(W587&lt;$BO$2,X587&lt;$BO$2),(90-(IF(X587&lt;W587,X587,W587)))/90,0))&gt;(1-(0.01*$BO$2)),(IF(OR(W587&lt;$BO$2,X587&lt;$BO$2),(90-(IF(X587&lt;W587,X587,W587)))/90,0)),0)</f>
        <v>1</v>
      </c>
      <c r="AQ587" s="13">
        <f t="shared" ref="AQ587:AQ650" si="374">IF((IF(OR(AD587&lt;$BO$2,AE587&lt;$BO$2),(90-(IF(AE587&lt;AD587,AE587,AD587)))/90,0))&gt;(1-(0.01*$BO$2)),(IF(OR(AD587&lt;$BO$2,AE587&lt;$BO$2),(90-(IF(AE587&lt;AD587,AE587,AD587)))/90,0)),0)</f>
        <v>1</v>
      </c>
      <c r="AR587" s="13">
        <f t="shared" ref="AR587:AR650" si="375">IF(AG587=$BG$2,1,0)</f>
        <v>1</v>
      </c>
      <c r="AS587" s="13">
        <f t="shared" ref="AS587:AS650" si="376">IF(AT587=$AT$729,C587,0)</f>
        <v>0</v>
      </c>
      <c r="AT587">
        <f t="shared" ref="AT587:AT650" si="377">IFERROR(AI587+AJ587+AK587+AN587+AO587+AP587+AQ587+AR587+AM587+AL587,0)</f>
        <v>3</v>
      </c>
    </row>
    <row r="588" spans="1:47" x14ac:dyDescent="0.2">
      <c r="A588" s="13"/>
      <c r="B588" s="13"/>
      <c r="C588" s="13"/>
      <c r="D588">
        <f t="shared" ref="D588:D651" si="378">(($D$686-$D$586)/100)*(100-Q588)+$D$586</f>
        <v>1.59646</v>
      </c>
      <c r="F588">
        <f t="shared" ref="F588:F651" si="379">(($F$686-$F$586)/100)*(100-Q588)+$F$586</f>
        <v>1.61524</v>
      </c>
      <c r="H588">
        <f t="shared" ref="H588:H651" si="380">(($H$686-$H$586)/100)*(100-Q588)+$H$586</f>
        <v>1.6211600000000002</v>
      </c>
      <c r="I588" s="13"/>
      <c r="J588" s="13"/>
      <c r="K588" s="13"/>
      <c r="L588" s="13"/>
      <c r="M588" s="13"/>
      <c r="N588" s="13">
        <f t="shared" si="365"/>
        <v>58.062323728983678</v>
      </c>
      <c r="O588" s="13"/>
      <c r="P588" s="13"/>
      <c r="Q588" s="110">
        <v>98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 t="s">
        <v>227</v>
      </c>
      <c r="AH588" s="13" t="s">
        <v>228</v>
      </c>
      <c r="AI588" s="13">
        <f t="shared" si="366"/>
        <v>0</v>
      </c>
      <c r="AJ588" s="13">
        <f t="shared" si="367"/>
        <v>0</v>
      </c>
      <c r="AK588" s="13">
        <f t="shared" si="368"/>
        <v>0</v>
      </c>
      <c r="AL588" s="13">
        <f t="shared" si="369"/>
        <v>0</v>
      </c>
      <c r="AM588" s="13">
        <f t="shared" si="370"/>
        <v>0</v>
      </c>
      <c r="AN588" s="13">
        <f t="shared" si="371"/>
        <v>0</v>
      </c>
      <c r="AO588" s="13">
        <f t="shared" si="372"/>
        <v>0</v>
      </c>
      <c r="AP588" s="13">
        <f t="shared" si="373"/>
        <v>1</v>
      </c>
      <c r="AQ588" s="13">
        <f t="shared" si="374"/>
        <v>1</v>
      </c>
      <c r="AR588" s="13">
        <f t="shared" si="375"/>
        <v>1</v>
      </c>
      <c r="AS588" s="13">
        <f t="shared" si="376"/>
        <v>0</v>
      </c>
      <c r="AT588">
        <f t="shared" si="377"/>
        <v>3</v>
      </c>
    </row>
    <row r="589" spans="1:47" x14ac:dyDescent="0.2">
      <c r="D589">
        <f t="shared" si="378"/>
        <v>1.5971899999999999</v>
      </c>
      <c r="F589">
        <f t="shared" si="379"/>
        <v>1.6158600000000001</v>
      </c>
      <c r="H589">
        <f t="shared" si="380"/>
        <v>1.6217400000000002</v>
      </c>
      <c r="N589" s="13">
        <f t="shared" si="365"/>
        <v>58.043951054782127</v>
      </c>
      <c r="Q589" s="40">
        <v>97</v>
      </c>
      <c r="AG589" s="13" t="s">
        <v>227</v>
      </c>
      <c r="AH589" s="13" t="s">
        <v>228</v>
      </c>
      <c r="AI589" s="13">
        <f t="shared" si="366"/>
        <v>0</v>
      </c>
      <c r="AJ589" s="13">
        <f t="shared" si="367"/>
        <v>0</v>
      </c>
      <c r="AK589" s="13">
        <f t="shared" si="368"/>
        <v>0</v>
      </c>
      <c r="AL589" s="13">
        <f t="shared" si="369"/>
        <v>0</v>
      </c>
      <c r="AM589" s="13">
        <f t="shared" si="370"/>
        <v>0</v>
      </c>
      <c r="AN589" s="13">
        <f t="shared" si="371"/>
        <v>0</v>
      </c>
      <c r="AO589" s="13">
        <f t="shared" si="372"/>
        <v>0</v>
      </c>
      <c r="AP589" s="13">
        <f t="shared" si="373"/>
        <v>1</v>
      </c>
      <c r="AQ589" s="13">
        <f t="shared" si="374"/>
        <v>1</v>
      </c>
      <c r="AR589" s="13">
        <f t="shared" si="375"/>
        <v>1</v>
      </c>
      <c r="AS589" s="13">
        <f t="shared" si="376"/>
        <v>0</v>
      </c>
      <c r="AT589">
        <f t="shared" si="377"/>
        <v>3</v>
      </c>
    </row>
    <row r="590" spans="1:47" x14ac:dyDescent="0.2">
      <c r="D590">
        <f t="shared" si="378"/>
        <v>1.59792</v>
      </c>
      <c r="F590">
        <f t="shared" si="379"/>
        <v>1.6164800000000001</v>
      </c>
      <c r="H590">
        <f t="shared" si="380"/>
        <v>1.6223200000000002</v>
      </c>
      <c r="N590" s="13">
        <f t="shared" si="365"/>
        <v>58.025298044501085</v>
      </c>
      <c r="Q590" s="110">
        <v>96</v>
      </c>
      <c r="AG590" s="13" t="s">
        <v>227</v>
      </c>
      <c r="AH590" s="13" t="s">
        <v>228</v>
      </c>
      <c r="AI590" s="13">
        <f t="shared" si="366"/>
        <v>0</v>
      </c>
      <c r="AJ590" s="13">
        <f t="shared" si="367"/>
        <v>0</v>
      </c>
      <c r="AK590" s="13">
        <f t="shared" si="368"/>
        <v>0</v>
      </c>
      <c r="AL590" s="13">
        <f t="shared" si="369"/>
        <v>0</v>
      </c>
      <c r="AM590" s="13">
        <f t="shared" si="370"/>
        <v>0</v>
      </c>
      <c r="AN590" s="13">
        <f t="shared" si="371"/>
        <v>0</v>
      </c>
      <c r="AO590" s="13">
        <f t="shared" si="372"/>
        <v>0</v>
      </c>
      <c r="AP590" s="13">
        <f t="shared" si="373"/>
        <v>1</v>
      </c>
      <c r="AQ590" s="13">
        <f t="shared" si="374"/>
        <v>1</v>
      </c>
      <c r="AR590" s="13">
        <f t="shared" si="375"/>
        <v>1</v>
      </c>
      <c r="AS590" s="13">
        <f t="shared" si="376"/>
        <v>0</v>
      </c>
      <c r="AT590">
        <f t="shared" si="377"/>
        <v>3</v>
      </c>
    </row>
    <row r="591" spans="1:47" x14ac:dyDescent="0.2">
      <c r="D591">
        <f t="shared" si="378"/>
        <v>1.5986499999999999</v>
      </c>
      <c r="F591">
        <f t="shared" si="379"/>
        <v>1.6171000000000002</v>
      </c>
      <c r="H591">
        <f t="shared" si="380"/>
        <v>1.6229</v>
      </c>
      <c r="N591" s="13">
        <f t="shared" si="365"/>
        <v>58.006359447706338</v>
      </c>
      <c r="Q591" s="40">
        <v>95</v>
      </c>
      <c r="AG591" s="13" t="s">
        <v>227</v>
      </c>
      <c r="AH591" s="13" t="s">
        <v>228</v>
      </c>
      <c r="AI591" s="13">
        <f t="shared" si="366"/>
        <v>0</v>
      </c>
      <c r="AJ591" s="13">
        <f t="shared" si="367"/>
        <v>0</v>
      </c>
      <c r="AK591" s="13">
        <f t="shared" si="368"/>
        <v>0</v>
      </c>
      <c r="AL591" s="13">
        <f t="shared" si="369"/>
        <v>0</v>
      </c>
      <c r="AM591" s="13">
        <f t="shared" si="370"/>
        <v>0</v>
      </c>
      <c r="AN591" s="13">
        <f t="shared" si="371"/>
        <v>0</v>
      </c>
      <c r="AO591" s="13">
        <f t="shared" si="372"/>
        <v>0</v>
      </c>
      <c r="AP591" s="13">
        <f t="shared" si="373"/>
        <v>1</v>
      </c>
      <c r="AQ591" s="13">
        <f t="shared" si="374"/>
        <v>1</v>
      </c>
      <c r="AR591" s="13">
        <f t="shared" si="375"/>
        <v>1</v>
      </c>
      <c r="AS591" s="13">
        <f t="shared" si="376"/>
        <v>0</v>
      </c>
      <c r="AT591">
        <f t="shared" si="377"/>
        <v>3</v>
      </c>
    </row>
    <row r="592" spans="1:47" x14ac:dyDescent="0.2">
      <c r="D592">
        <f t="shared" si="378"/>
        <v>1.59938</v>
      </c>
      <c r="F592">
        <f t="shared" si="379"/>
        <v>1.61772</v>
      </c>
      <c r="H592">
        <f t="shared" si="380"/>
        <v>1.62348</v>
      </c>
      <c r="N592" s="13">
        <f t="shared" si="365"/>
        <v>57.987129880292784</v>
      </c>
      <c r="Q592" s="110">
        <v>94</v>
      </c>
      <c r="AG592" s="13" t="s">
        <v>227</v>
      </c>
      <c r="AH592" s="13" t="s">
        <v>228</v>
      </c>
      <c r="AI592" s="13">
        <f t="shared" si="366"/>
        <v>0</v>
      </c>
      <c r="AJ592" s="13">
        <f t="shared" si="367"/>
        <v>0</v>
      </c>
      <c r="AK592" s="13">
        <f t="shared" si="368"/>
        <v>0</v>
      </c>
      <c r="AL592" s="13">
        <f t="shared" si="369"/>
        <v>0</v>
      </c>
      <c r="AM592" s="13">
        <f t="shared" si="370"/>
        <v>0</v>
      </c>
      <c r="AN592" s="13">
        <f t="shared" si="371"/>
        <v>0</v>
      </c>
      <c r="AO592" s="13">
        <f t="shared" si="372"/>
        <v>0</v>
      </c>
      <c r="AP592" s="13">
        <f t="shared" si="373"/>
        <v>1</v>
      </c>
      <c r="AQ592" s="13">
        <f t="shared" si="374"/>
        <v>1</v>
      </c>
      <c r="AR592" s="13">
        <f t="shared" si="375"/>
        <v>1</v>
      </c>
      <c r="AS592" s="13">
        <f t="shared" si="376"/>
        <v>0</v>
      </c>
      <c r="AT592">
        <f t="shared" si="377"/>
        <v>3</v>
      </c>
    </row>
    <row r="593" spans="4:46" x14ac:dyDescent="0.2">
      <c r="D593">
        <f t="shared" si="378"/>
        <v>1.6001099999999999</v>
      </c>
      <c r="F593">
        <f t="shared" si="379"/>
        <v>1.6183400000000001</v>
      </c>
      <c r="H593">
        <f t="shared" si="380"/>
        <v>1.6240600000000001</v>
      </c>
      <c r="N593" s="13">
        <f t="shared" si="365"/>
        <v>57.967603820184912</v>
      </c>
      <c r="Q593" s="40">
        <v>93</v>
      </c>
      <c r="AG593" s="13" t="s">
        <v>227</v>
      </c>
      <c r="AH593" s="13" t="s">
        <v>228</v>
      </c>
      <c r="AI593" s="13">
        <f t="shared" si="366"/>
        <v>0</v>
      </c>
      <c r="AJ593" s="13">
        <f t="shared" si="367"/>
        <v>0</v>
      </c>
      <c r="AK593" s="13">
        <f t="shared" si="368"/>
        <v>0</v>
      </c>
      <c r="AL593" s="13">
        <f t="shared" si="369"/>
        <v>0</v>
      </c>
      <c r="AM593" s="13">
        <f t="shared" si="370"/>
        <v>0</v>
      </c>
      <c r="AN593" s="13">
        <f t="shared" si="371"/>
        <v>0</v>
      </c>
      <c r="AO593" s="13">
        <f t="shared" si="372"/>
        <v>0</v>
      </c>
      <c r="AP593" s="13">
        <f t="shared" si="373"/>
        <v>1</v>
      </c>
      <c r="AQ593" s="13">
        <f t="shared" si="374"/>
        <v>1</v>
      </c>
      <c r="AR593" s="13">
        <f t="shared" si="375"/>
        <v>1</v>
      </c>
      <c r="AS593" s="13">
        <f t="shared" si="376"/>
        <v>0</v>
      </c>
      <c r="AT593">
        <f t="shared" si="377"/>
        <v>3</v>
      </c>
    </row>
    <row r="594" spans="4:46" x14ac:dyDescent="0.2">
      <c r="D594">
        <f t="shared" si="378"/>
        <v>1.60084</v>
      </c>
      <c r="F594">
        <f t="shared" si="379"/>
        <v>1.6189600000000002</v>
      </c>
      <c r="H594">
        <f t="shared" si="380"/>
        <v>1.6246400000000001</v>
      </c>
      <c r="N594" s="13">
        <f t="shared" si="365"/>
        <v>57.947775602904855</v>
      </c>
      <c r="Q594" s="110">
        <v>92</v>
      </c>
      <c r="AG594" s="13" t="s">
        <v>227</v>
      </c>
      <c r="AH594" s="13" t="s">
        <v>228</v>
      </c>
      <c r="AI594" s="13">
        <f t="shared" si="366"/>
        <v>0</v>
      </c>
      <c r="AJ594" s="13">
        <f t="shared" si="367"/>
        <v>0</v>
      </c>
      <c r="AK594" s="13">
        <f t="shared" si="368"/>
        <v>0</v>
      </c>
      <c r="AL594" s="13">
        <f t="shared" si="369"/>
        <v>0</v>
      </c>
      <c r="AM594" s="13">
        <f t="shared" si="370"/>
        <v>0</v>
      </c>
      <c r="AN594" s="13">
        <f t="shared" si="371"/>
        <v>0</v>
      </c>
      <c r="AO594" s="13">
        <f t="shared" si="372"/>
        <v>0</v>
      </c>
      <c r="AP594" s="13">
        <f t="shared" si="373"/>
        <v>1</v>
      </c>
      <c r="AQ594" s="13">
        <f t="shared" si="374"/>
        <v>1</v>
      </c>
      <c r="AR594" s="13">
        <f t="shared" si="375"/>
        <v>1</v>
      </c>
      <c r="AS594" s="13">
        <f t="shared" si="376"/>
        <v>0</v>
      </c>
      <c r="AT594">
        <f t="shared" si="377"/>
        <v>3</v>
      </c>
    </row>
    <row r="595" spans="4:46" x14ac:dyDescent="0.2">
      <c r="D595">
        <f t="shared" si="378"/>
        <v>1.6015699999999999</v>
      </c>
      <c r="F595">
        <f t="shared" si="379"/>
        <v>1.61958</v>
      </c>
      <c r="H595">
        <f t="shared" si="380"/>
        <v>1.6252200000000001</v>
      </c>
      <c r="N595" s="13">
        <f t="shared" si="365"/>
        <v>57.927639416935442</v>
      </c>
      <c r="Q595" s="40">
        <v>91</v>
      </c>
      <c r="AG595" s="13" t="s">
        <v>227</v>
      </c>
      <c r="AH595" s="13" t="s">
        <v>228</v>
      </c>
      <c r="AI595" s="13">
        <f t="shared" si="366"/>
        <v>0</v>
      </c>
      <c r="AJ595" s="13">
        <f t="shared" si="367"/>
        <v>0</v>
      </c>
      <c r="AK595" s="13">
        <f t="shared" si="368"/>
        <v>0</v>
      </c>
      <c r="AL595" s="13">
        <f t="shared" si="369"/>
        <v>0</v>
      </c>
      <c r="AM595" s="13">
        <f t="shared" si="370"/>
        <v>0</v>
      </c>
      <c r="AN595" s="13">
        <f t="shared" si="371"/>
        <v>0</v>
      </c>
      <c r="AO595" s="13">
        <f t="shared" si="372"/>
        <v>0</v>
      </c>
      <c r="AP595" s="13">
        <f t="shared" si="373"/>
        <v>1</v>
      </c>
      <c r="AQ595" s="13">
        <f t="shared" si="374"/>
        <v>1</v>
      </c>
      <c r="AR595" s="13">
        <f t="shared" si="375"/>
        <v>1</v>
      </c>
      <c r="AS595" s="13">
        <f t="shared" si="376"/>
        <v>0</v>
      </c>
      <c r="AT595">
        <f t="shared" si="377"/>
        <v>3</v>
      </c>
    </row>
    <row r="596" spans="4:46" x14ac:dyDescent="0.2">
      <c r="D596">
        <f t="shared" si="378"/>
        <v>1.6023000000000001</v>
      </c>
      <c r="F596">
        <f t="shared" si="379"/>
        <v>1.6202000000000001</v>
      </c>
      <c r="H596">
        <f t="shared" si="380"/>
        <v>1.6258000000000001</v>
      </c>
      <c r="N596" s="13">
        <f t="shared" si="365"/>
        <v>57.907189298920926</v>
      </c>
      <c r="Q596" s="110">
        <v>90</v>
      </c>
      <c r="AG596" s="13" t="s">
        <v>227</v>
      </c>
      <c r="AH596" s="13" t="s">
        <v>228</v>
      </c>
      <c r="AI596" s="13">
        <f t="shared" si="366"/>
        <v>0</v>
      </c>
      <c r="AJ596" s="13">
        <f t="shared" si="367"/>
        <v>0</v>
      </c>
      <c r="AK596" s="13">
        <f t="shared" si="368"/>
        <v>0</v>
      </c>
      <c r="AL596" s="13">
        <f t="shared" si="369"/>
        <v>0</v>
      </c>
      <c r="AM596" s="13">
        <f t="shared" si="370"/>
        <v>0</v>
      </c>
      <c r="AN596" s="13">
        <f t="shared" si="371"/>
        <v>0</v>
      </c>
      <c r="AO596" s="13">
        <f t="shared" si="372"/>
        <v>0</v>
      </c>
      <c r="AP596" s="13">
        <f t="shared" si="373"/>
        <v>1</v>
      </c>
      <c r="AQ596" s="13">
        <f t="shared" si="374"/>
        <v>1</v>
      </c>
      <c r="AR596" s="13">
        <f t="shared" si="375"/>
        <v>1</v>
      </c>
      <c r="AS596" s="13">
        <f t="shared" si="376"/>
        <v>0</v>
      </c>
      <c r="AT596">
        <f t="shared" si="377"/>
        <v>3</v>
      </c>
    </row>
    <row r="597" spans="4:46" x14ac:dyDescent="0.2">
      <c r="D597">
        <f t="shared" si="378"/>
        <v>1.60303</v>
      </c>
      <c r="F597">
        <f t="shared" si="379"/>
        <v>1.6208200000000001</v>
      </c>
      <c r="H597">
        <f t="shared" si="380"/>
        <v>1.6263800000000002</v>
      </c>
      <c r="N597" s="13">
        <f t="shared" si="365"/>
        <v>57.886419128679329</v>
      </c>
      <c r="Q597" s="40">
        <v>89</v>
      </c>
      <c r="AG597" s="13" t="s">
        <v>227</v>
      </c>
      <c r="AH597" s="13" t="s">
        <v>228</v>
      </c>
      <c r="AI597" s="13">
        <f t="shared" si="366"/>
        <v>0</v>
      </c>
      <c r="AJ597" s="13">
        <f t="shared" si="367"/>
        <v>0</v>
      </c>
      <c r="AK597" s="13">
        <f t="shared" si="368"/>
        <v>0</v>
      </c>
      <c r="AL597" s="13">
        <f t="shared" si="369"/>
        <v>0</v>
      </c>
      <c r="AM597" s="13">
        <f t="shared" si="370"/>
        <v>0</v>
      </c>
      <c r="AN597" s="13">
        <f t="shared" si="371"/>
        <v>0</v>
      </c>
      <c r="AO597" s="13">
        <f t="shared" si="372"/>
        <v>0</v>
      </c>
      <c r="AP597" s="13">
        <f t="shared" si="373"/>
        <v>1</v>
      </c>
      <c r="AQ597" s="13">
        <f t="shared" si="374"/>
        <v>1</v>
      </c>
      <c r="AR597" s="13">
        <f t="shared" si="375"/>
        <v>1</v>
      </c>
      <c r="AS597" s="13">
        <f t="shared" si="376"/>
        <v>0</v>
      </c>
      <c r="AT597">
        <f t="shared" si="377"/>
        <v>3</v>
      </c>
    </row>
    <row r="598" spans="4:46" x14ac:dyDescent="0.2">
      <c r="D598">
        <f t="shared" si="378"/>
        <v>1.6037600000000001</v>
      </c>
      <c r="F598">
        <f t="shared" si="379"/>
        <v>1.62144</v>
      </c>
      <c r="H598">
        <f t="shared" si="380"/>
        <v>1.6269600000000002</v>
      </c>
      <c r="N598" s="13">
        <f t="shared" si="365"/>
        <v>57.865322624002047</v>
      </c>
      <c r="Q598" s="110">
        <v>88</v>
      </c>
      <c r="AG598" s="13" t="s">
        <v>227</v>
      </c>
      <c r="AH598" s="13" t="s">
        <v>228</v>
      </c>
      <c r="AI598" s="13">
        <f t="shared" si="366"/>
        <v>0</v>
      </c>
      <c r="AJ598" s="13">
        <f t="shared" si="367"/>
        <v>0</v>
      </c>
      <c r="AK598" s="13">
        <f t="shared" si="368"/>
        <v>0</v>
      </c>
      <c r="AL598" s="13">
        <f t="shared" si="369"/>
        <v>0</v>
      </c>
      <c r="AM598" s="13">
        <f t="shared" si="370"/>
        <v>0</v>
      </c>
      <c r="AN598" s="13">
        <f t="shared" si="371"/>
        <v>0</v>
      </c>
      <c r="AO598" s="13">
        <f t="shared" si="372"/>
        <v>0</v>
      </c>
      <c r="AP598" s="13">
        <f t="shared" si="373"/>
        <v>1</v>
      </c>
      <c r="AQ598" s="13">
        <f t="shared" si="374"/>
        <v>1</v>
      </c>
      <c r="AR598" s="13">
        <f t="shared" si="375"/>
        <v>1</v>
      </c>
      <c r="AS598" s="13">
        <f t="shared" si="376"/>
        <v>0</v>
      </c>
      <c r="AT598">
        <f t="shared" si="377"/>
        <v>3</v>
      </c>
    </row>
    <row r="599" spans="4:46" x14ac:dyDescent="0.2">
      <c r="D599">
        <f t="shared" si="378"/>
        <v>1.60449</v>
      </c>
      <c r="F599">
        <f t="shared" si="379"/>
        <v>1.6220600000000001</v>
      </c>
      <c r="H599">
        <f t="shared" si="380"/>
        <v>1.62754</v>
      </c>
      <c r="N599" s="13">
        <f t="shared" si="365"/>
        <v>57.843893335251714</v>
      </c>
      <c r="Q599" s="40">
        <v>87</v>
      </c>
      <c r="AG599" s="13" t="s">
        <v>227</v>
      </c>
      <c r="AH599" s="13" t="s">
        <v>228</v>
      </c>
      <c r="AI599" s="13">
        <f t="shared" si="366"/>
        <v>0</v>
      </c>
      <c r="AJ599" s="13">
        <f t="shared" si="367"/>
        <v>0</v>
      </c>
      <c r="AK599" s="13">
        <f t="shared" si="368"/>
        <v>0</v>
      </c>
      <c r="AL599" s="13">
        <f t="shared" si="369"/>
        <v>0</v>
      </c>
      <c r="AM599" s="13">
        <f t="shared" si="370"/>
        <v>0</v>
      </c>
      <c r="AN599" s="13">
        <f t="shared" si="371"/>
        <v>0</v>
      </c>
      <c r="AO599" s="13">
        <f t="shared" si="372"/>
        <v>0</v>
      </c>
      <c r="AP599" s="13">
        <f t="shared" si="373"/>
        <v>1</v>
      </c>
      <c r="AQ599" s="13">
        <f t="shared" si="374"/>
        <v>1</v>
      </c>
      <c r="AR599" s="13">
        <f t="shared" si="375"/>
        <v>1</v>
      </c>
      <c r="AS599" s="13">
        <f t="shared" si="376"/>
        <v>0</v>
      </c>
      <c r="AT599">
        <f t="shared" si="377"/>
        <v>3</v>
      </c>
    </row>
    <row r="600" spans="4:46" x14ac:dyDescent="0.2">
      <c r="D600">
        <f t="shared" si="378"/>
        <v>1.6052199999999999</v>
      </c>
      <c r="F600">
        <f t="shared" si="379"/>
        <v>1.6226800000000001</v>
      </c>
      <c r="H600">
        <f t="shared" si="380"/>
        <v>1.62812</v>
      </c>
      <c r="N600" s="13">
        <f t="shared" si="365"/>
        <v>57.822124639754321</v>
      </c>
      <c r="Q600" s="110">
        <v>86</v>
      </c>
      <c r="AG600" s="13" t="s">
        <v>227</v>
      </c>
      <c r="AH600" s="13" t="s">
        <v>228</v>
      </c>
      <c r="AI600" s="13">
        <f t="shared" si="366"/>
        <v>0</v>
      </c>
      <c r="AJ600" s="13">
        <f t="shared" si="367"/>
        <v>0</v>
      </c>
      <c r="AK600" s="13">
        <f t="shared" si="368"/>
        <v>0</v>
      </c>
      <c r="AL600" s="13">
        <f t="shared" si="369"/>
        <v>0</v>
      </c>
      <c r="AM600" s="13">
        <f t="shared" si="370"/>
        <v>0</v>
      </c>
      <c r="AN600" s="13">
        <f t="shared" si="371"/>
        <v>0</v>
      </c>
      <c r="AO600" s="13">
        <f t="shared" si="372"/>
        <v>0</v>
      </c>
      <c r="AP600" s="13">
        <f t="shared" si="373"/>
        <v>1</v>
      </c>
      <c r="AQ600" s="13">
        <f t="shared" si="374"/>
        <v>1</v>
      </c>
      <c r="AR600" s="13">
        <f t="shared" si="375"/>
        <v>1</v>
      </c>
      <c r="AS600" s="13">
        <f t="shared" si="376"/>
        <v>0</v>
      </c>
      <c r="AT600">
        <f t="shared" si="377"/>
        <v>3</v>
      </c>
    </row>
    <row r="601" spans="4:46" x14ac:dyDescent="0.2">
      <c r="D601">
        <f t="shared" si="378"/>
        <v>1.60595</v>
      </c>
      <c r="F601">
        <f t="shared" si="379"/>
        <v>1.6233</v>
      </c>
      <c r="H601">
        <f t="shared" si="380"/>
        <v>1.6287</v>
      </c>
      <c r="N601" s="13">
        <f t="shared" si="365"/>
        <v>57.800009735944606</v>
      </c>
      <c r="Q601" s="40">
        <v>85</v>
      </c>
      <c r="AG601" s="13" t="s">
        <v>227</v>
      </c>
      <c r="AH601" s="13" t="s">
        <v>228</v>
      </c>
      <c r="AI601" s="13">
        <f t="shared" si="366"/>
        <v>0</v>
      </c>
      <c r="AJ601" s="13">
        <f t="shared" si="367"/>
        <v>0</v>
      </c>
      <c r="AK601" s="13">
        <f t="shared" si="368"/>
        <v>0</v>
      </c>
      <c r="AL601" s="13">
        <f t="shared" si="369"/>
        <v>0</v>
      </c>
      <c r="AM601" s="13">
        <f t="shared" si="370"/>
        <v>0</v>
      </c>
      <c r="AN601" s="13">
        <f t="shared" si="371"/>
        <v>0</v>
      </c>
      <c r="AO601" s="13">
        <f t="shared" si="372"/>
        <v>0</v>
      </c>
      <c r="AP601" s="13">
        <f t="shared" si="373"/>
        <v>1</v>
      </c>
      <c r="AQ601" s="13">
        <f t="shared" si="374"/>
        <v>1</v>
      </c>
      <c r="AR601" s="13">
        <f t="shared" si="375"/>
        <v>1</v>
      </c>
      <c r="AS601" s="13">
        <f t="shared" si="376"/>
        <v>0</v>
      </c>
      <c r="AT601">
        <f t="shared" si="377"/>
        <v>3</v>
      </c>
    </row>
    <row r="602" spans="4:46" x14ac:dyDescent="0.2">
      <c r="D602">
        <f t="shared" si="378"/>
        <v>1.6066799999999999</v>
      </c>
      <c r="F602">
        <f t="shared" si="379"/>
        <v>1.62392</v>
      </c>
      <c r="H602">
        <f t="shared" si="380"/>
        <v>1.6292800000000001</v>
      </c>
      <c r="N602" s="13">
        <f t="shared" si="365"/>
        <v>57.777541637277302</v>
      </c>
      <c r="Q602" s="110">
        <v>84</v>
      </c>
      <c r="AG602" s="13" t="s">
        <v>227</v>
      </c>
      <c r="AH602" s="13" t="s">
        <v>228</v>
      </c>
      <c r="AI602" s="13">
        <f t="shared" si="366"/>
        <v>0</v>
      </c>
      <c r="AJ602" s="13">
        <f t="shared" si="367"/>
        <v>0</v>
      </c>
      <c r="AK602" s="13">
        <f t="shared" si="368"/>
        <v>0</v>
      </c>
      <c r="AL602" s="13">
        <f t="shared" si="369"/>
        <v>0</v>
      </c>
      <c r="AM602" s="13">
        <f t="shared" si="370"/>
        <v>0</v>
      </c>
      <c r="AN602" s="13">
        <f t="shared" si="371"/>
        <v>0</v>
      </c>
      <c r="AO602" s="13">
        <f t="shared" si="372"/>
        <v>0</v>
      </c>
      <c r="AP602" s="13">
        <f t="shared" si="373"/>
        <v>1</v>
      </c>
      <c r="AQ602" s="13">
        <f t="shared" si="374"/>
        <v>1</v>
      </c>
      <c r="AR602" s="13">
        <f t="shared" si="375"/>
        <v>1</v>
      </c>
      <c r="AS602" s="13">
        <f t="shared" si="376"/>
        <v>0</v>
      </c>
      <c r="AT602">
        <f t="shared" si="377"/>
        <v>3</v>
      </c>
    </row>
    <row r="603" spans="4:46" x14ac:dyDescent="0.2">
      <c r="D603">
        <f t="shared" si="378"/>
        <v>1.60741</v>
      </c>
      <c r="F603">
        <f t="shared" si="379"/>
        <v>1.6245400000000001</v>
      </c>
      <c r="H603">
        <f t="shared" si="380"/>
        <v>1.6298600000000001</v>
      </c>
      <c r="N603" s="13">
        <f t="shared" si="365"/>
        <v>57.754713165905102</v>
      </c>
      <c r="Q603" s="40">
        <v>83</v>
      </c>
      <c r="AG603" s="13" t="s">
        <v>227</v>
      </c>
      <c r="AH603" s="13" t="s">
        <v>228</v>
      </c>
      <c r="AI603" s="13">
        <f t="shared" si="366"/>
        <v>0</v>
      </c>
      <c r="AJ603" s="13">
        <f t="shared" si="367"/>
        <v>0</v>
      </c>
      <c r="AK603" s="13">
        <f t="shared" si="368"/>
        <v>0</v>
      </c>
      <c r="AL603" s="13">
        <f t="shared" si="369"/>
        <v>0</v>
      </c>
      <c r="AM603" s="13">
        <f t="shared" si="370"/>
        <v>0</v>
      </c>
      <c r="AN603" s="13">
        <f t="shared" si="371"/>
        <v>0</v>
      </c>
      <c r="AO603" s="13">
        <f t="shared" si="372"/>
        <v>0</v>
      </c>
      <c r="AP603" s="13">
        <f t="shared" si="373"/>
        <v>1</v>
      </c>
      <c r="AQ603" s="13">
        <f t="shared" si="374"/>
        <v>1</v>
      </c>
      <c r="AR603" s="13">
        <f t="shared" si="375"/>
        <v>1</v>
      </c>
      <c r="AS603" s="13">
        <f t="shared" si="376"/>
        <v>0</v>
      </c>
      <c r="AT603">
        <f t="shared" si="377"/>
        <v>3</v>
      </c>
    </row>
    <row r="604" spans="4:46" x14ac:dyDescent="0.2">
      <c r="D604">
        <f t="shared" si="378"/>
        <v>1.6081399999999999</v>
      </c>
      <c r="F604">
        <f t="shared" si="379"/>
        <v>1.6251600000000002</v>
      </c>
      <c r="H604">
        <f t="shared" si="380"/>
        <v>1.6304400000000001</v>
      </c>
      <c r="N604" s="13">
        <f t="shared" si="365"/>
        <v>57.731516946065362</v>
      </c>
      <c r="Q604" s="110">
        <v>82</v>
      </c>
      <c r="AG604" s="13" t="s">
        <v>227</v>
      </c>
      <c r="AH604" s="13" t="s">
        <v>228</v>
      </c>
      <c r="AI604" s="13">
        <f t="shared" si="366"/>
        <v>0</v>
      </c>
      <c r="AJ604" s="13">
        <f t="shared" si="367"/>
        <v>0</v>
      </c>
      <c r="AK604" s="13">
        <f t="shared" si="368"/>
        <v>0</v>
      </c>
      <c r="AL604" s="13">
        <f t="shared" si="369"/>
        <v>0</v>
      </c>
      <c r="AM604" s="13">
        <f t="shared" si="370"/>
        <v>0</v>
      </c>
      <c r="AN604" s="13">
        <f t="shared" si="371"/>
        <v>0</v>
      </c>
      <c r="AO604" s="13">
        <f t="shared" si="372"/>
        <v>0</v>
      </c>
      <c r="AP604" s="13">
        <f t="shared" si="373"/>
        <v>1</v>
      </c>
      <c r="AQ604" s="13">
        <f t="shared" si="374"/>
        <v>1</v>
      </c>
      <c r="AR604" s="13">
        <f t="shared" si="375"/>
        <v>1</v>
      </c>
      <c r="AS604" s="13">
        <f t="shared" si="376"/>
        <v>0</v>
      </c>
      <c r="AT604">
        <f t="shared" si="377"/>
        <v>3</v>
      </c>
    </row>
    <row r="605" spans="4:46" x14ac:dyDescent="0.2">
      <c r="D605">
        <f t="shared" si="378"/>
        <v>1.60887</v>
      </c>
      <c r="F605">
        <f t="shared" si="379"/>
        <v>1.62578</v>
      </c>
      <c r="H605">
        <f t="shared" si="380"/>
        <v>1.6310200000000001</v>
      </c>
      <c r="N605" s="13">
        <f t="shared" si="365"/>
        <v>57.707945397219156</v>
      </c>
      <c r="Q605" s="40">
        <v>81</v>
      </c>
      <c r="AG605" s="13" t="s">
        <v>227</v>
      </c>
      <c r="AH605" s="13" t="s">
        <v>228</v>
      </c>
      <c r="AI605" s="13">
        <f t="shared" si="366"/>
        <v>0</v>
      </c>
      <c r="AJ605" s="13">
        <f t="shared" si="367"/>
        <v>0</v>
      </c>
      <c r="AK605" s="13">
        <f t="shared" si="368"/>
        <v>0</v>
      </c>
      <c r="AL605" s="13">
        <f t="shared" si="369"/>
        <v>0</v>
      </c>
      <c r="AM605" s="13">
        <f t="shared" si="370"/>
        <v>0</v>
      </c>
      <c r="AN605" s="13">
        <f t="shared" si="371"/>
        <v>0</v>
      </c>
      <c r="AO605" s="13">
        <f t="shared" si="372"/>
        <v>0</v>
      </c>
      <c r="AP605" s="13">
        <f t="shared" si="373"/>
        <v>1</v>
      </c>
      <c r="AQ605" s="13">
        <f t="shared" si="374"/>
        <v>1</v>
      </c>
      <c r="AR605" s="13">
        <f t="shared" si="375"/>
        <v>1</v>
      </c>
      <c r="AS605" s="13">
        <f t="shared" si="376"/>
        <v>0</v>
      </c>
      <c r="AT605">
        <f t="shared" si="377"/>
        <v>3</v>
      </c>
    </row>
    <row r="606" spans="4:46" x14ac:dyDescent="0.2">
      <c r="D606">
        <f t="shared" si="378"/>
        <v>1.6095999999999999</v>
      </c>
      <c r="F606">
        <f t="shared" si="379"/>
        <v>1.6264000000000001</v>
      </c>
      <c r="H606">
        <f t="shared" si="380"/>
        <v>1.6316000000000002</v>
      </c>
      <c r="N606" s="13">
        <f t="shared" si="365"/>
        <v>57.683990726874143</v>
      </c>
      <c r="Q606" s="110">
        <v>80</v>
      </c>
      <c r="AG606" s="13" t="s">
        <v>227</v>
      </c>
      <c r="AH606" s="13" t="s">
        <v>228</v>
      </c>
      <c r="AI606" s="13">
        <f t="shared" si="366"/>
        <v>0</v>
      </c>
      <c r="AJ606" s="13">
        <f t="shared" si="367"/>
        <v>0</v>
      </c>
      <c r="AK606" s="13">
        <f t="shared" si="368"/>
        <v>0</v>
      </c>
      <c r="AL606" s="13">
        <f t="shared" si="369"/>
        <v>0</v>
      </c>
      <c r="AM606" s="13">
        <f t="shared" si="370"/>
        <v>0</v>
      </c>
      <c r="AN606" s="13">
        <f t="shared" si="371"/>
        <v>0</v>
      </c>
      <c r="AO606" s="13">
        <f t="shared" si="372"/>
        <v>0</v>
      </c>
      <c r="AP606" s="13">
        <f t="shared" si="373"/>
        <v>1</v>
      </c>
      <c r="AQ606" s="13">
        <f t="shared" si="374"/>
        <v>1</v>
      </c>
      <c r="AR606" s="13">
        <f t="shared" si="375"/>
        <v>1</v>
      </c>
      <c r="AS606" s="13">
        <f t="shared" si="376"/>
        <v>0</v>
      </c>
      <c r="AT606">
        <f t="shared" si="377"/>
        <v>3</v>
      </c>
    </row>
    <row r="607" spans="4:46" x14ac:dyDescent="0.2">
      <c r="D607">
        <f t="shared" si="378"/>
        <v>1.61033</v>
      </c>
      <c r="F607">
        <f t="shared" si="379"/>
        <v>1.6270200000000001</v>
      </c>
      <c r="H607">
        <f t="shared" si="380"/>
        <v>1.63218</v>
      </c>
      <c r="N607" s="13">
        <f t="shared" si="365"/>
        <v>57.659644923132824</v>
      </c>
      <c r="Q607" s="40">
        <v>79</v>
      </c>
      <c r="AG607" s="13" t="s">
        <v>227</v>
      </c>
      <c r="AH607" s="13" t="s">
        <v>228</v>
      </c>
      <c r="AI607" s="13">
        <f t="shared" si="366"/>
        <v>0</v>
      </c>
      <c r="AJ607" s="13">
        <f t="shared" si="367"/>
        <v>0</v>
      </c>
      <c r="AK607" s="13">
        <f t="shared" si="368"/>
        <v>0</v>
      </c>
      <c r="AL607" s="13">
        <f t="shared" si="369"/>
        <v>0</v>
      </c>
      <c r="AM607" s="13">
        <f t="shared" si="370"/>
        <v>0</v>
      </c>
      <c r="AN607" s="13">
        <f t="shared" si="371"/>
        <v>0</v>
      </c>
      <c r="AO607" s="13">
        <f t="shared" si="372"/>
        <v>0</v>
      </c>
      <c r="AP607" s="13">
        <f t="shared" si="373"/>
        <v>1</v>
      </c>
      <c r="AQ607" s="13">
        <f t="shared" si="374"/>
        <v>1</v>
      </c>
      <c r="AR607" s="13">
        <f t="shared" si="375"/>
        <v>1</v>
      </c>
      <c r="AS607" s="13">
        <f t="shared" si="376"/>
        <v>0</v>
      </c>
      <c r="AT607">
        <f t="shared" si="377"/>
        <v>3</v>
      </c>
    </row>
    <row r="608" spans="4:46" x14ac:dyDescent="0.2">
      <c r="D608">
        <f t="shared" si="378"/>
        <v>1.6110599999999999</v>
      </c>
      <c r="F608">
        <f t="shared" si="379"/>
        <v>1.62764</v>
      </c>
      <c r="H608">
        <f t="shared" si="380"/>
        <v>1.63276</v>
      </c>
      <c r="N608" s="13">
        <f t="shared" si="365"/>
        <v>57.634899746904729</v>
      </c>
      <c r="Q608" s="110">
        <v>78</v>
      </c>
      <c r="AG608" s="13" t="s">
        <v>227</v>
      </c>
      <c r="AH608" s="13" t="s">
        <v>228</v>
      </c>
      <c r="AI608" s="13">
        <f t="shared" si="366"/>
        <v>0</v>
      </c>
      <c r="AJ608" s="13">
        <f t="shared" si="367"/>
        <v>0</v>
      </c>
      <c r="AK608" s="13">
        <f t="shared" si="368"/>
        <v>0</v>
      </c>
      <c r="AL608" s="13">
        <f t="shared" si="369"/>
        <v>0</v>
      </c>
      <c r="AM608" s="13">
        <f t="shared" si="370"/>
        <v>0</v>
      </c>
      <c r="AN608" s="13">
        <f t="shared" si="371"/>
        <v>0</v>
      </c>
      <c r="AO608" s="13">
        <f t="shared" si="372"/>
        <v>0</v>
      </c>
      <c r="AP608" s="13">
        <f t="shared" si="373"/>
        <v>1</v>
      </c>
      <c r="AQ608" s="13">
        <f t="shared" si="374"/>
        <v>1</v>
      </c>
      <c r="AR608" s="13">
        <f t="shared" si="375"/>
        <v>1</v>
      </c>
      <c r="AS608" s="13">
        <f t="shared" si="376"/>
        <v>0</v>
      </c>
      <c r="AT608">
        <f t="shared" si="377"/>
        <v>3</v>
      </c>
    </row>
    <row r="609" spans="4:46" x14ac:dyDescent="0.2">
      <c r="D609">
        <f t="shared" si="378"/>
        <v>1.6117900000000001</v>
      </c>
      <c r="F609">
        <f t="shared" si="379"/>
        <v>1.62826</v>
      </c>
      <c r="H609">
        <f t="shared" si="380"/>
        <v>1.63334</v>
      </c>
      <c r="N609" s="13">
        <f t="shared" si="365"/>
        <v>57.609746723782308</v>
      </c>
      <c r="Q609" s="40">
        <v>77</v>
      </c>
      <c r="AG609" s="13" t="s">
        <v>227</v>
      </c>
      <c r="AH609" s="13" t="s">
        <v>228</v>
      </c>
      <c r="AI609" s="13">
        <f t="shared" si="366"/>
        <v>0</v>
      </c>
      <c r="AJ609" s="13">
        <f t="shared" si="367"/>
        <v>0</v>
      </c>
      <c r="AK609" s="13">
        <f t="shared" si="368"/>
        <v>0</v>
      </c>
      <c r="AL609" s="13">
        <f t="shared" si="369"/>
        <v>0</v>
      </c>
      <c r="AM609" s="13">
        <f t="shared" si="370"/>
        <v>0</v>
      </c>
      <c r="AN609" s="13">
        <f t="shared" si="371"/>
        <v>0</v>
      </c>
      <c r="AO609" s="13">
        <f t="shared" si="372"/>
        <v>0</v>
      </c>
      <c r="AP609" s="13">
        <f t="shared" si="373"/>
        <v>1</v>
      </c>
      <c r="AQ609" s="13">
        <f t="shared" si="374"/>
        <v>1</v>
      </c>
      <c r="AR609" s="13">
        <f t="shared" si="375"/>
        <v>1</v>
      </c>
      <c r="AS609" s="13">
        <f t="shared" si="376"/>
        <v>0</v>
      </c>
      <c r="AT609">
        <f t="shared" si="377"/>
        <v>3</v>
      </c>
    </row>
    <row r="610" spans="4:46" x14ac:dyDescent="0.2">
      <c r="D610">
        <f t="shared" si="378"/>
        <v>1.61252</v>
      </c>
      <c r="F610">
        <f t="shared" si="379"/>
        <v>1.6288800000000001</v>
      </c>
      <c r="H610">
        <f t="shared" si="380"/>
        <v>1.63392</v>
      </c>
      <c r="N610" s="13">
        <f t="shared" si="365"/>
        <v>57.58417713557494</v>
      </c>
      <c r="Q610" s="110">
        <v>76</v>
      </c>
      <c r="AG610" s="13" t="s">
        <v>227</v>
      </c>
      <c r="AH610" s="13" t="s">
        <v>228</v>
      </c>
      <c r="AI610" s="13">
        <f t="shared" si="366"/>
        <v>0</v>
      </c>
      <c r="AJ610" s="13">
        <f t="shared" si="367"/>
        <v>0</v>
      </c>
      <c r="AK610" s="13">
        <f t="shared" si="368"/>
        <v>0</v>
      </c>
      <c r="AL610" s="13">
        <f t="shared" si="369"/>
        <v>0</v>
      </c>
      <c r="AM610" s="13">
        <f t="shared" si="370"/>
        <v>0</v>
      </c>
      <c r="AN610" s="13">
        <f t="shared" si="371"/>
        <v>0</v>
      </c>
      <c r="AO610" s="13">
        <f t="shared" si="372"/>
        <v>0</v>
      </c>
      <c r="AP610" s="13">
        <f t="shared" si="373"/>
        <v>1</v>
      </c>
      <c r="AQ610" s="13">
        <f t="shared" si="374"/>
        <v>1</v>
      </c>
      <c r="AR610" s="13">
        <f t="shared" si="375"/>
        <v>1</v>
      </c>
      <c r="AS610" s="13">
        <f t="shared" si="376"/>
        <v>0</v>
      </c>
      <c r="AT610">
        <f t="shared" si="377"/>
        <v>3</v>
      </c>
    </row>
    <row r="611" spans="4:46" x14ac:dyDescent="0.2">
      <c r="D611">
        <f t="shared" si="378"/>
        <v>1.6132499999999999</v>
      </c>
      <c r="F611">
        <f t="shared" si="379"/>
        <v>1.6295000000000002</v>
      </c>
      <c r="H611">
        <f t="shared" si="380"/>
        <v>1.6345000000000001</v>
      </c>
      <c r="N611" s="13">
        <f t="shared" si="365"/>
        <v>57.558182011476227</v>
      </c>
      <c r="Q611" s="40">
        <v>75</v>
      </c>
      <c r="AG611" s="13" t="s">
        <v>227</v>
      </c>
      <c r="AH611" s="13" t="s">
        <v>228</v>
      </c>
      <c r="AI611" s="13">
        <f t="shared" si="366"/>
        <v>0</v>
      </c>
      <c r="AJ611" s="13">
        <f t="shared" si="367"/>
        <v>0</v>
      </c>
      <c r="AK611" s="13">
        <f t="shared" si="368"/>
        <v>0</v>
      </c>
      <c r="AL611" s="13">
        <f t="shared" si="369"/>
        <v>0</v>
      </c>
      <c r="AM611" s="13">
        <f t="shared" si="370"/>
        <v>0</v>
      </c>
      <c r="AN611" s="13">
        <f t="shared" si="371"/>
        <v>0</v>
      </c>
      <c r="AO611" s="13">
        <f t="shared" si="372"/>
        <v>0</v>
      </c>
      <c r="AP611" s="13">
        <f t="shared" si="373"/>
        <v>1</v>
      </c>
      <c r="AQ611" s="13">
        <f t="shared" si="374"/>
        <v>1</v>
      </c>
      <c r="AR611" s="13">
        <f t="shared" si="375"/>
        <v>1</v>
      </c>
      <c r="AS611" s="13">
        <f t="shared" si="376"/>
        <v>0</v>
      </c>
      <c r="AT611">
        <f t="shared" si="377"/>
        <v>3</v>
      </c>
    </row>
    <row r="612" spans="4:46" x14ac:dyDescent="0.2">
      <c r="D612">
        <f t="shared" si="378"/>
        <v>1.61398</v>
      </c>
      <c r="F612">
        <f t="shared" si="379"/>
        <v>1.63012</v>
      </c>
      <c r="H612">
        <f t="shared" si="380"/>
        <v>1.6350800000000001</v>
      </c>
      <c r="N612" s="13">
        <f t="shared" si="365"/>
        <v>57.531752118830411</v>
      </c>
      <c r="Q612" s="110">
        <v>74</v>
      </c>
      <c r="AG612" s="13" t="s">
        <v>227</v>
      </c>
      <c r="AH612" s="13" t="s">
        <v>228</v>
      </c>
      <c r="AI612" s="13">
        <f t="shared" si="366"/>
        <v>0</v>
      </c>
      <c r="AJ612" s="13">
        <f t="shared" si="367"/>
        <v>0</v>
      </c>
      <c r="AK612" s="13">
        <f t="shared" si="368"/>
        <v>0</v>
      </c>
      <c r="AL612" s="13">
        <f t="shared" si="369"/>
        <v>0</v>
      </c>
      <c r="AM612" s="13">
        <f t="shared" si="370"/>
        <v>0</v>
      </c>
      <c r="AN612" s="13">
        <f t="shared" si="371"/>
        <v>0</v>
      </c>
      <c r="AO612" s="13">
        <f t="shared" si="372"/>
        <v>0</v>
      </c>
      <c r="AP612" s="13">
        <f t="shared" si="373"/>
        <v>1</v>
      </c>
      <c r="AQ612" s="13">
        <f t="shared" si="374"/>
        <v>1</v>
      </c>
      <c r="AR612" s="13">
        <f t="shared" si="375"/>
        <v>1</v>
      </c>
      <c r="AS612" s="13">
        <f t="shared" si="376"/>
        <v>0</v>
      </c>
      <c r="AT612">
        <f t="shared" si="377"/>
        <v>3</v>
      </c>
    </row>
    <row r="613" spans="4:46" x14ac:dyDescent="0.2">
      <c r="D613">
        <f t="shared" si="378"/>
        <v>1.6147099999999999</v>
      </c>
      <c r="F613">
        <f t="shared" si="379"/>
        <v>1.6307400000000001</v>
      </c>
      <c r="H613">
        <f t="shared" si="380"/>
        <v>1.6356600000000001</v>
      </c>
      <c r="N613" s="13">
        <f t="shared" si="365"/>
        <v>57.504877953494628</v>
      </c>
      <c r="Q613" s="40">
        <v>73</v>
      </c>
      <c r="AG613" s="13" t="s">
        <v>227</v>
      </c>
      <c r="AH613" s="13" t="s">
        <v>228</v>
      </c>
      <c r="AI613" s="13">
        <f t="shared" si="366"/>
        <v>0</v>
      </c>
      <c r="AJ613" s="13">
        <f t="shared" si="367"/>
        <v>0</v>
      </c>
      <c r="AK613" s="13">
        <f t="shared" si="368"/>
        <v>0</v>
      </c>
      <c r="AL613" s="13">
        <f t="shared" si="369"/>
        <v>0</v>
      </c>
      <c r="AM613" s="13">
        <f t="shared" si="370"/>
        <v>0</v>
      </c>
      <c r="AN613" s="13">
        <f t="shared" si="371"/>
        <v>0</v>
      </c>
      <c r="AO613" s="13">
        <f t="shared" si="372"/>
        <v>0</v>
      </c>
      <c r="AP613" s="13">
        <f t="shared" si="373"/>
        <v>1</v>
      </c>
      <c r="AQ613" s="13">
        <f t="shared" si="374"/>
        <v>1</v>
      </c>
      <c r="AR613" s="13">
        <f t="shared" si="375"/>
        <v>1</v>
      </c>
      <c r="AS613" s="13">
        <f t="shared" si="376"/>
        <v>0</v>
      </c>
      <c r="AT613">
        <f t="shared" si="377"/>
        <v>3</v>
      </c>
    </row>
    <row r="614" spans="4:46" x14ac:dyDescent="0.2">
      <c r="D614">
        <f t="shared" si="378"/>
        <v>1.61544</v>
      </c>
      <c r="F614">
        <f t="shared" si="379"/>
        <v>1.6313600000000001</v>
      </c>
      <c r="H614">
        <f t="shared" si="380"/>
        <v>1.6362400000000001</v>
      </c>
      <c r="N614" s="13">
        <f t="shared" si="365"/>
        <v>57.477549729790567</v>
      </c>
      <c r="Q614" s="110">
        <v>72</v>
      </c>
      <c r="AG614" s="13" t="s">
        <v>227</v>
      </c>
      <c r="AH614" s="13" t="s">
        <v>228</v>
      </c>
      <c r="AI614" s="13">
        <f t="shared" si="366"/>
        <v>0</v>
      </c>
      <c r="AJ614" s="13">
        <f t="shared" si="367"/>
        <v>0</v>
      </c>
      <c r="AK614" s="13">
        <f t="shared" si="368"/>
        <v>0</v>
      </c>
      <c r="AL614" s="13">
        <f t="shared" si="369"/>
        <v>0</v>
      </c>
      <c r="AM614" s="13">
        <f t="shared" si="370"/>
        <v>0</v>
      </c>
      <c r="AN614" s="13">
        <f t="shared" si="371"/>
        <v>0</v>
      </c>
      <c r="AO614" s="13">
        <f t="shared" si="372"/>
        <v>0</v>
      </c>
      <c r="AP614" s="13">
        <f t="shared" si="373"/>
        <v>1</v>
      </c>
      <c r="AQ614" s="13">
        <f t="shared" si="374"/>
        <v>1</v>
      </c>
      <c r="AR614" s="13">
        <f t="shared" si="375"/>
        <v>1</v>
      </c>
      <c r="AS614" s="13">
        <f t="shared" si="376"/>
        <v>0</v>
      </c>
      <c r="AT614">
        <f t="shared" si="377"/>
        <v>3</v>
      </c>
    </row>
    <row r="615" spans="4:46" x14ac:dyDescent="0.2">
      <c r="D615">
        <f t="shared" si="378"/>
        <v>1.6161699999999999</v>
      </c>
      <c r="F615">
        <f t="shared" si="379"/>
        <v>1.63198</v>
      </c>
      <c r="H615">
        <f t="shared" si="380"/>
        <v>1.6368200000000002</v>
      </c>
      <c r="N615" s="13">
        <f t="shared" si="365"/>
        <v>57.449757369976034</v>
      </c>
      <c r="Q615" s="40">
        <v>71</v>
      </c>
      <c r="AG615" s="13" t="s">
        <v>227</v>
      </c>
      <c r="AH615" s="13" t="s">
        <v>228</v>
      </c>
      <c r="AI615" s="13">
        <f t="shared" si="366"/>
        <v>0</v>
      </c>
      <c r="AJ615" s="13">
        <f t="shared" si="367"/>
        <v>0</v>
      </c>
      <c r="AK615" s="13">
        <f t="shared" si="368"/>
        <v>0</v>
      </c>
      <c r="AL615" s="13">
        <f t="shared" si="369"/>
        <v>0</v>
      </c>
      <c r="AM615" s="13">
        <f t="shared" si="370"/>
        <v>0</v>
      </c>
      <c r="AN615" s="13">
        <f t="shared" si="371"/>
        <v>0</v>
      </c>
      <c r="AO615" s="13">
        <f t="shared" si="372"/>
        <v>0</v>
      </c>
      <c r="AP615" s="13">
        <f t="shared" si="373"/>
        <v>1</v>
      </c>
      <c r="AQ615" s="13">
        <f t="shared" si="374"/>
        <v>1</v>
      </c>
      <c r="AR615" s="13">
        <f t="shared" si="375"/>
        <v>1</v>
      </c>
      <c r="AS615" s="13">
        <f t="shared" si="376"/>
        <v>0</v>
      </c>
      <c r="AT615">
        <f t="shared" si="377"/>
        <v>3</v>
      </c>
    </row>
    <row r="616" spans="4:46" x14ac:dyDescent="0.2">
      <c r="D616">
        <f t="shared" si="378"/>
        <v>1.6169</v>
      </c>
      <c r="F616">
        <f t="shared" si="379"/>
        <v>1.6326000000000001</v>
      </c>
      <c r="H616">
        <f t="shared" si="380"/>
        <v>1.6374</v>
      </c>
      <c r="N616" s="13">
        <f t="shared" si="365"/>
        <v>57.421490493252307</v>
      </c>
      <c r="Q616" s="110">
        <v>70</v>
      </c>
      <c r="AG616" s="13" t="s">
        <v>227</v>
      </c>
      <c r="AH616" s="13" t="s">
        <v>228</v>
      </c>
      <c r="AI616" s="13">
        <f t="shared" si="366"/>
        <v>0</v>
      </c>
      <c r="AJ616" s="13">
        <f t="shared" si="367"/>
        <v>0</v>
      </c>
      <c r="AK616" s="13">
        <f t="shared" si="368"/>
        <v>0</v>
      </c>
      <c r="AL616" s="13">
        <f t="shared" si="369"/>
        <v>0</v>
      </c>
      <c r="AM616" s="13">
        <f t="shared" si="370"/>
        <v>0</v>
      </c>
      <c r="AN616" s="13">
        <f t="shared" si="371"/>
        <v>0</v>
      </c>
      <c r="AO616" s="13">
        <f t="shared" si="372"/>
        <v>0</v>
      </c>
      <c r="AP616" s="13">
        <f t="shared" si="373"/>
        <v>1</v>
      </c>
      <c r="AQ616" s="13">
        <f t="shared" si="374"/>
        <v>1</v>
      </c>
      <c r="AR616" s="13">
        <f t="shared" si="375"/>
        <v>1</v>
      </c>
      <c r="AS616" s="13">
        <f t="shared" si="376"/>
        <v>0</v>
      </c>
      <c r="AT616">
        <f t="shared" si="377"/>
        <v>3</v>
      </c>
    </row>
    <row r="617" spans="4:46" x14ac:dyDescent="0.2">
      <c r="D617">
        <f t="shared" si="378"/>
        <v>1.6176299999999999</v>
      </c>
      <c r="F617">
        <f t="shared" si="379"/>
        <v>1.6332200000000001</v>
      </c>
      <c r="H617">
        <f t="shared" si="380"/>
        <v>1.63798</v>
      </c>
      <c r="N617" s="13">
        <f t="shared" si="365"/>
        <v>57.392738404288735</v>
      </c>
      <c r="Q617" s="40">
        <v>69</v>
      </c>
      <c r="AG617" s="13" t="s">
        <v>227</v>
      </c>
      <c r="AH617" s="13" t="s">
        <v>228</v>
      </c>
      <c r="AI617" s="13">
        <f t="shared" si="366"/>
        <v>0</v>
      </c>
      <c r="AJ617" s="13">
        <f t="shared" si="367"/>
        <v>0</v>
      </c>
      <c r="AK617" s="13">
        <f t="shared" si="368"/>
        <v>0</v>
      </c>
      <c r="AL617" s="13">
        <f t="shared" si="369"/>
        <v>0</v>
      </c>
      <c r="AM617" s="13">
        <f t="shared" si="370"/>
        <v>0</v>
      </c>
      <c r="AN617" s="13">
        <f t="shared" si="371"/>
        <v>0</v>
      </c>
      <c r="AO617" s="13">
        <f t="shared" si="372"/>
        <v>0</v>
      </c>
      <c r="AP617" s="13">
        <f t="shared" si="373"/>
        <v>1</v>
      </c>
      <c r="AQ617" s="13">
        <f t="shared" si="374"/>
        <v>1</v>
      </c>
      <c r="AR617" s="13">
        <f t="shared" si="375"/>
        <v>1</v>
      </c>
      <c r="AS617" s="13">
        <f t="shared" si="376"/>
        <v>0</v>
      </c>
      <c r="AT617">
        <f t="shared" si="377"/>
        <v>3</v>
      </c>
    </row>
    <row r="618" spans="4:46" x14ac:dyDescent="0.2">
      <c r="D618">
        <f t="shared" si="378"/>
        <v>1.61836</v>
      </c>
      <c r="F618">
        <f t="shared" si="379"/>
        <v>1.63384</v>
      </c>
      <c r="H618">
        <f t="shared" si="380"/>
        <v>1.63856</v>
      </c>
      <c r="N618" s="13">
        <f t="shared" si="365"/>
        <v>57.36349008118745</v>
      </c>
      <c r="Q618" s="110">
        <v>68</v>
      </c>
      <c r="AG618" s="13" t="s">
        <v>227</v>
      </c>
      <c r="AH618" s="13" t="s">
        <v>228</v>
      </c>
      <c r="AI618" s="13">
        <f t="shared" si="366"/>
        <v>0</v>
      </c>
      <c r="AJ618" s="13">
        <f t="shared" si="367"/>
        <v>0</v>
      </c>
      <c r="AK618" s="13">
        <f t="shared" si="368"/>
        <v>0</v>
      </c>
      <c r="AL618" s="13">
        <f t="shared" si="369"/>
        <v>0</v>
      </c>
      <c r="AM618" s="13">
        <f t="shared" si="370"/>
        <v>0</v>
      </c>
      <c r="AN618" s="13">
        <f t="shared" si="371"/>
        <v>0</v>
      </c>
      <c r="AO618" s="13">
        <f t="shared" si="372"/>
        <v>0</v>
      </c>
      <c r="AP618" s="13">
        <f t="shared" si="373"/>
        <v>1</v>
      </c>
      <c r="AQ618" s="13">
        <f t="shared" si="374"/>
        <v>1</v>
      </c>
      <c r="AR618" s="13">
        <f t="shared" si="375"/>
        <v>1</v>
      </c>
      <c r="AS618" s="13">
        <f t="shared" si="376"/>
        <v>0</v>
      </c>
      <c r="AT618">
        <f t="shared" si="377"/>
        <v>3</v>
      </c>
    </row>
    <row r="619" spans="4:46" x14ac:dyDescent="0.2">
      <c r="D619">
        <f t="shared" si="378"/>
        <v>1.6190899999999999</v>
      </c>
      <c r="F619">
        <f t="shared" si="379"/>
        <v>1.63446</v>
      </c>
      <c r="H619">
        <f t="shared" si="380"/>
        <v>1.63914</v>
      </c>
      <c r="N619" s="13">
        <f t="shared" si="365"/>
        <v>57.333734162907838</v>
      </c>
      <c r="Q619" s="40">
        <v>67</v>
      </c>
      <c r="AG619" s="13" t="s">
        <v>227</v>
      </c>
      <c r="AH619" s="13" t="s">
        <v>228</v>
      </c>
      <c r="AI619" s="13">
        <f t="shared" si="366"/>
        <v>0</v>
      </c>
      <c r="AJ619" s="13">
        <f t="shared" si="367"/>
        <v>0</v>
      </c>
      <c r="AK619" s="13">
        <f t="shared" si="368"/>
        <v>0</v>
      </c>
      <c r="AL619" s="13">
        <f t="shared" si="369"/>
        <v>0</v>
      </c>
      <c r="AM619" s="13">
        <f t="shared" si="370"/>
        <v>0</v>
      </c>
      <c r="AN619" s="13">
        <f t="shared" si="371"/>
        <v>0</v>
      </c>
      <c r="AO619" s="13">
        <f t="shared" si="372"/>
        <v>0</v>
      </c>
      <c r="AP619" s="13">
        <f t="shared" si="373"/>
        <v>1</v>
      </c>
      <c r="AQ619" s="13">
        <f t="shared" si="374"/>
        <v>1</v>
      </c>
      <c r="AR619" s="13">
        <f t="shared" si="375"/>
        <v>1</v>
      </c>
      <c r="AS619" s="13">
        <f t="shared" si="376"/>
        <v>0</v>
      </c>
      <c r="AT619">
        <f t="shared" si="377"/>
        <v>3</v>
      </c>
    </row>
    <row r="620" spans="4:46" x14ac:dyDescent="0.2">
      <c r="D620">
        <f t="shared" si="378"/>
        <v>1.61982</v>
      </c>
      <c r="F620">
        <f t="shared" si="379"/>
        <v>1.6350800000000001</v>
      </c>
      <c r="H620">
        <f t="shared" si="380"/>
        <v>1.6397200000000001</v>
      </c>
      <c r="N620" s="13">
        <f t="shared" si="365"/>
        <v>57.303458936118268</v>
      </c>
      <c r="Q620" s="110">
        <v>66</v>
      </c>
      <c r="AG620" s="13" t="s">
        <v>227</v>
      </c>
      <c r="AH620" s="13" t="s">
        <v>228</v>
      </c>
      <c r="AI620" s="13">
        <f t="shared" si="366"/>
        <v>0</v>
      </c>
      <c r="AJ620" s="13">
        <f t="shared" si="367"/>
        <v>0</v>
      </c>
      <c r="AK620" s="13">
        <f t="shared" si="368"/>
        <v>0</v>
      </c>
      <c r="AL620" s="13">
        <f t="shared" si="369"/>
        <v>0</v>
      </c>
      <c r="AM620" s="13">
        <f t="shared" si="370"/>
        <v>0</v>
      </c>
      <c r="AN620" s="13">
        <f t="shared" si="371"/>
        <v>0</v>
      </c>
      <c r="AO620" s="13">
        <f t="shared" si="372"/>
        <v>0</v>
      </c>
      <c r="AP620" s="13">
        <f t="shared" si="373"/>
        <v>1</v>
      </c>
      <c r="AQ620" s="13">
        <f t="shared" si="374"/>
        <v>1</v>
      </c>
      <c r="AR620" s="13">
        <f t="shared" si="375"/>
        <v>1</v>
      </c>
      <c r="AS620" s="13">
        <f t="shared" si="376"/>
        <v>0</v>
      </c>
      <c r="AT620">
        <f t="shared" si="377"/>
        <v>3</v>
      </c>
    </row>
    <row r="621" spans="4:46" x14ac:dyDescent="0.2">
      <c r="D621">
        <f t="shared" si="378"/>
        <v>1.6205499999999999</v>
      </c>
      <c r="F621">
        <f t="shared" si="379"/>
        <v>1.6356999999999999</v>
      </c>
      <c r="H621">
        <f t="shared" si="380"/>
        <v>1.6403000000000001</v>
      </c>
      <c r="N621" s="13">
        <f t="shared" si="365"/>
        <v>57.27265232140153</v>
      </c>
      <c r="Q621" s="40">
        <v>65</v>
      </c>
      <c r="AG621" s="13" t="s">
        <v>227</v>
      </c>
      <c r="AH621" s="13" t="s">
        <v>228</v>
      </c>
      <c r="AI621" s="13">
        <f t="shared" si="366"/>
        <v>0</v>
      </c>
      <c r="AJ621" s="13">
        <f t="shared" si="367"/>
        <v>0</v>
      </c>
      <c r="AK621" s="13">
        <f t="shared" si="368"/>
        <v>0</v>
      </c>
      <c r="AL621" s="13">
        <f t="shared" si="369"/>
        <v>0</v>
      </c>
      <c r="AM621" s="13">
        <f t="shared" si="370"/>
        <v>0</v>
      </c>
      <c r="AN621" s="13">
        <f t="shared" si="371"/>
        <v>0</v>
      </c>
      <c r="AO621" s="13">
        <f t="shared" si="372"/>
        <v>0</v>
      </c>
      <c r="AP621" s="13">
        <f t="shared" si="373"/>
        <v>1</v>
      </c>
      <c r="AQ621" s="13">
        <f t="shared" si="374"/>
        <v>1</v>
      </c>
      <c r="AR621" s="13">
        <f t="shared" si="375"/>
        <v>1</v>
      </c>
      <c r="AS621" s="13">
        <f t="shared" si="376"/>
        <v>0</v>
      </c>
      <c r="AT621">
        <f t="shared" si="377"/>
        <v>3</v>
      </c>
    </row>
    <row r="622" spans="4:46" x14ac:dyDescent="0.2">
      <c r="D622">
        <f t="shared" si="378"/>
        <v>1.6212800000000001</v>
      </c>
      <c r="F622">
        <f t="shared" si="379"/>
        <v>1.63632</v>
      </c>
      <c r="H622">
        <f t="shared" si="380"/>
        <v>1.6408800000000001</v>
      </c>
      <c r="N622" s="13">
        <f t="shared" si="365"/>
        <v>57.241301858821011</v>
      </c>
      <c r="Q622" s="110">
        <v>64</v>
      </c>
      <c r="AG622" s="13" t="s">
        <v>227</v>
      </c>
      <c r="AH622" s="13" t="s">
        <v>228</v>
      </c>
      <c r="AI622" s="13">
        <f t="shared" si="366"/>
        <v>0</v>
      </c>
      <c r="AJ622" s="13">
        <f t="shared" si="367"/>
        <v>0</v>
      </c>
      <c r="AK622" s="13">
        <f t="shared" si="368"/>
        <v>0</v>
      </c>
      <c r="AL622" s="13">
        <f t="shared" si="369"/>
        <v>0</v>
      </c>
      <c r="AM622" s="13">
        <f t="shared" si="370"/>
        <v>0</v>
      </c>
      <c r="AN622" s="13">
        <f t="shared" si="371"/>
        <v>0</v>
      </c>
      <c r="AO622" s="13">
        <f t="shared" si="372"/>
        <v>0</v>
      </c>
      <c r="AP622" s="13">
        <f t="shared" si="373"/>
        <v>1</v>
      </c>
      <c r="AQ622" s="13">
        <f t="shared" si="374"/>
        <v>1</v>
      </c>
      <c r="AR622" s="13">
        <f t="shared" si="375"/>
        <v>1</v>
      </c>
      <c r="AS622" s="13">
        <f t="shared" si="376"/>
        <v>0</v>
      </c>
      <c r="AT622">
        <f t="shared" si="377"/>
        <v>3</v>
      </c>
    </row>
    <row r="623" spans="4:46" x14ac:dyDescent="0.2">
      <c r="D623">
        <f t="shared" si="378"/>
        <v>1.62201</v>
      </c>
      <c r="F623">
        <f t="shared" si="379"/>
        <v>1.6369400000000001</v>
      </c>
      <c r="H623">
        <f t="shared" si="380"/>
        <v>1.6414600000000001</v>
      </c>
      <c r="N623" s="13">
        <f t="shared" si="365"/>
        <v>57.209394692802462</v>
      </c>
      <c r="Q623" s="40">
        <v>63</v>
      </c>
      <c r="AG623" s="13" t="s">
        <v>227</v>
      </c>
      <c r="AH623" s="13" t="s">
        <v>228</v>
      </c>
      <c r="AI623" s="13">
        <f t="shared" si="366"/>
        <v>0</v>
      </c>
      <c r="AJ623" s="13">
        <f t="shared" si="367"/>
        <v>0</v>
      </c>
      <c r="AK623" s="13">
        <f t="shared" si="368"/>
        <v>0</v>
      </c>
      <c r="AL623" s="13">
        <f t="shared" si="369"/>
        <v>0</v>
      </c>
      <c r="AM623" s="13">
        <f t="shared" si="370"/>
        <v>0</v>
      </c>
      <c r="AN623" s="13">
        <f t="shared" si="371"/>
        <v>0</v>
      </c>
      <c r="AO623" s="13">
        <f t="shared" si="372"/>
        <v>0</v>
      </c>
      <c r="AP623" s="13">
        <f t="shared" si="373"/>
        <v>1</v>
      </c>
      <c r="AQ623" s="13">
        <f t="shared" si="374"/>
        <v>1</v>
      </c>
      <c r="AR623" s="13">
        <f t="shared" si="375"/>
        <v>1</v>
      </c>
      <c r="AS623" s="13">
        <f t="shared" si="376"/>
        <v>0</v>
      </c>
      <c r="AT623">
        <f t="shared" si="377"/>
        <v>3</v>
      </c>
    </row>
    <row r="624" spans="4:46" x14ac:dyDescent="0.2">
      <c r="D624">
        <f t="shared" si="378"/>
        <v>1.6227399999999998</v>
      </c>
      <c r="F624">
        <f t="shared" si="379"/>
        <v>1.6375600000000001</v>
      </c>
      <c r="H624">
        <f t="shared" si="380"/>
        <v>1.6420399999999999</v>
      </c>
      <c r="N624" s="13">
        <f t="shared" si="365"/>
        <v>57.176917556278035</v>
      </c>
      <c r="Q624" s="110">
        <v>62</v>
      </c>
      <c r="AG624" s="13" t="s">
        <v>227</v>
      </c>
      <c r="AH624" s="13" t="s">
        <v>228</v>
      </c>
      <c r="AI624" s="13">
        <f t="shared" si="366"/>
        <v>0</v>
      </c>
      <c r="AJ624" s="13">
        <f t="shared" si="367"/>
        <v>0</v>
      </c>
      <c r="AK624" s="13">
        <f t="shared" si="368"/>
        <v>0</v>
      </c>
      <c r="AL624" s="13">
        <f t="shared" si="369"/>
        <v>0</v>
      </c>
      <c r="AM624" s="13">
        <f t="shared" si="370"/>
        <v>0</v>
      </c>
      <c r="AN624" s="13">
        <f t="shared" si="371"/>
        <v>0</v>
      </c>
      <c r="AO624" s="13">
        <f t="shared" si="372"/>
        <v>0</v>
      </c>
      <c r="AP624" s="13">
        <f t="shared" si="373"/>
        <v>1</v>
      </c>
      <c r="AQ624" s="13">
        <f t="shared" si="374"/>
        <v>1</v>
      </c>
      <c r="AR624" s="13">
        <f t="shared" si="375"/>
        <v>1</v>
      </c>
      <c r="AS624" s="13">
        <f t="shared" si="376"/>
        <v>0</v>
      </c>
      <c r="AT624">
        <f t="shared" si="377"/>
        <v>3</v>
      </c>
    </row>
    <row r="625" spans="4:46" x14ac:dyDescent="0.2">
      <c r="D625">
        <f t="shared" si="378"/>
        <v>1.62347</v>
      </c>
      <c r="F625">
        <f t="shared" si="379"/>
        <v>1.63818</v>
      </c>
      <c r="H625">
        <f t="shared" si="380"/>
        <v>1.64262</v>
      </c>
      <c r="N625" s="13">
        <f t="shared" si="365"/>
        <v>57.143856754068686</v>
      </c>
      <c r="Q625" s="40">
        <v>61</v>
      </c>
      <c r="AG625" s="13" t="s">
        <v>227</v>
      </c>
      <c r="AH625" s="13" t="s">
        <v>228</v>
      </c>
      <c r="AI625" s="13">
        <f t="shared" si="366"/>
        <v>0</v>
      </c>
      <c r="AJ625" s="13">
        <f t="shared" si="367"/>
        <v>0</v>
      </c>
      <c r="AK625" s="13">
        <f t="shared" si="368"/>
        <v>0</v>
      </c>
      <c r="AL625" s="13">
        <f t="shared" si="369"/>
        <v>0</v>
      </c>
      <c r="AM625" s="13">
        <f t="shared" si="370"/>
        <v>0</v>
      </c>
      <c r="AN625" s="13">
        <f t="shared" si="371"/>
        <v>0</v>
      </c>
      <c r="AO625" s="13">
        <f t="shared" si="372"/>
        <v>0</v>
      </c>
      <c r="AP625" s="13">
        <f t="shared" si="373"/>
        <v>1</v>
      </c>
      <c r="AQ625" s="13">
        <f t="shared" si="374"/>
        <v>1</v>
      </c>
      <c r="AR625" s="13">
        <f t="shared" si="375"/>
        <v>1</v>
      </c>
      <c r="AS625" s="13">
        <f t="shared" si="376"/>
        <v>0</v>
      </c>
      <c r="AT625">
        <f t="shared" si="377"/>
        <v>3</v>
      </c>
    </row>
    <row r="626" spans="4:46" x14ac:dyDescent="0.2">
      <c r="D626">
        <f t="shared" si="378"/>
        <v>1.6241999999999999</v>
      </c>
      <c r="F626">
        <f t="shared" si="379"/>
        <v>1.6388</v>
      </c>
      <c r="H626">
        <f t="shared" si="380"/>
        <v>1.6432</v>
      </c>
      <c r="N626" s="13">
        <f t="shared" si="365"/>
        <v>57.110198145433841</v>
      </c>
      <c r="Q626" s="110">
        <v>60</v>
      </c>
      <c r="AG626" s="13" t="s">
        <v>227</v>
      </c>
      <c r="AH626" s="13" t="s">
        <v>228</v>
      </c>
      <c r="AI626" s="13">
        <f t="shared" si="366"/>
        <v>0</v>
      </c>
      <c r="AJ626" s="13">
        <f t="shared" si="367"/>
        <v>0</v>
      </c>
      <c r="AK626" s="13">
        <f t="shared" si="368"/>
        <v>0</v>
      </c>
      <c r="AL626" s="13">
        <f t="shared" si="369"/>
        <v>0</v>
      </c>
      <c r="AM626" s="13">
        <f t="shared" si="370"/>
        <v>0</v>
      </c>
      <c r="AN626" s="13">
        <f t="shared" si="371"/>
        <v>0</v>
      </c>
      <c r="AO626" s="13">
        <f t="shared" si="372"/>
        <v>0</v>
      </c>
      <c r="AP626" s="13">
        <f t="shared" si="373"/>
        <v>1</v>
      </c>
      <c r="AQ626" s="13">
        <f t="shared" si="374"/>
        <v>1</v>
      </c>
      <c r="AR626" s="13">
        <f t="shared" si="375"/>
        <v>1</v>
      </c>
      <c r="AS626" s="13">
        <f t="shared" si="376"/>
        <v>0</v>
      </c>
      <c r="AT626">
        <f t="shared" si="377"/>
        <v>3</v>
      </c>
    </row>
    <row r="627" spans="4:46" x14ac:dyDescent="0.2">
      <c r="D627">
        <f t="shared" si="378"/>
        <v>1.62493</v>
      </c>
      <c r="F627">
        <f t="shared" si="379"/>
        <v>1.6394200000000001</v>
      </c>
      <c r="H627">
        <f t="shared" si="380"/>
        <v>1.64378</v>
      </c>
      <c r="N627" s="13">
        <f t="shared" si="365"/>
        <v>57.075927125790507</v>
      </c>
      <c r="Q627" s="40">
        <v>59</v>
      </c>
      <c r="AG627" s="13" t="s">
        <v>227</v>
      </c>
      <c r="AH627" s="13" t="s">
        <v>228</v>
      </c>
      <c r="AI627" s="13">
        <f t="shared" si="366"/>
        <v>0</v>
      </c>
      <c r="AJ627" s="13">
        <f t="shared" si="367"/>
        <v>0</v>
      </c>
      <c r="AK627" s="13">
        <f t="shared" si="368"/>
        <v>0</v>
      </c>
      <c r="AL627" s="13">
        <f t="shared" si="369"/>
        <v>0</v>
      </c>
      <c r="AM627" s="13">
        <f t="shared" si="370"/>
        <v>0</v>
      </c>
      <c r="AN627" s="13">
        <f t="shared" si="371"/>
        <v>0</v>
      </c>
      <c r="AO627" s="13">
        <f t="shared" si="372"/>
        <v>0</v>
      </c>
      <c r="AP627" s="13">
        <f t="shared" si="373"/>
        <v>1</v>
      </c>
      <c r="AQ627" s="13">
        <f t="shared" si="374"/>
        <v>1</v>
      </c>
      <c r="AR627" s="13">
        <f t="shared" si="375"/>
        <v>1</v>
      </c>
      <c r="AS627" s="13">
        <f t="shared" si="376"/>
        <v>0</v>
      </c>
      <c r="AT627">
        <f t="shared" si="377"/>
        <v>3</v>
      </c>
    </row>
    <row r="628" spans="4:46" x14ac:dyDescent="0.2">
      <c r="D628">
        <f t="shared" si="378"/>
        <v>1.6256599999999999</v>
      </c>
      <c r="F628">
        <f t="shared" si="379"/>
        <v>1.6400399999999999</v>
      </c>
      <c r="H628">
        <f t="shared" si="380"/>
        <v>1.64436</v>
      </c>
      <c r="N628" s="13">
        <f t="shared" si="365"/>
        <v>57.041028607494653</v>
      </c>
      <c r="Q628" s="110">
        <v>58</v>
      </c>
      <c r="AG628" s="13" t="s">
        <v>227</v>
      </c>
      <c r="AH628" s="13" t="s">
        <v>228</v>
      </c>
      <c r="AI628" s="13">
        <f t="shared" si="366"/>
        <v>0</v>
      </c>
      <c r="AJ628" s="13">
        <f t="shared" si="367"/>
        <v>0</v>
      </c>
      <c r="AK628" s="13">
        <f t="shared" si="368"/>
        <v>0</v>
      </c>
      <c r="AL628" s="13">
        <f t="shared" si="369"/>
        <v>0</v>
      </c>
      <c r="AM628" s="13">
        <f t="shared" si="370"/>
        <v>0</v>
      </c>
      <c r="AN628" s="13">
        <f t="shared" si="371"/>
        <v>0</v>
      </c>
      <c r="AO628" s="13">
        <f t="shared" si="372"/>
        <v>0</v>
      </c>
      <c r="AP628" s="13">
        <f t="shared" si="373"/>
        <v>1</v>
      </c>
      <c r="AQ628" s="13">
        <f t="shared" si="374"/>
        <v>1</v>
      </c>
      <c r="AR628" s="13">
        <f t="shared" si="375"/>
        <v>1</v>
      </c>
      <c r="AS628" s="13">
        <f t="shared" si="376"/>
        <v>0</v>
      </c>
      <c r="AT628">
        <f t="shared" si="377"/>
        <v>3</v>
      </c>
    </row>
    <row r="629" spans="4:46" x14ac:dyDescent="0.2">
      <c r="D629">
        <f t="shared" si="378"/>
        <v>1.62639</v>
      </c>
      <c r="F629">
        <f t="shared" si="379"/>
        <v>1.64066</v>
      </c>
      <c r="H629">
        <f t="shared" si="380"/>
        <v>1.6449400000000001</v>
      </c>
      <c r="N629" s="13">
        <f t="shared" si="365"/>
        <v>57.005486999671653</v>
      </c>
      <c r="Q629" s="40">
        <v>57</v>
      </c>
      <c r="AG629" s="13" t="s">
        <v>227</v>
      </c>
      <c r="AH629" s="13" t="s">
        <v>228</v>
      </c>
      <c r="AI629" s="13">
        <f t="shared" si="366"/>
        <v>0</v>
      </c>
      <c r="AJ629" s="13">
        <f t="shared" si="367"/>
        <v>0</v>
      </c>
      <c r="AK629" s="13">
        <f t="shared" si="368"/>
        <v>0</v>
      </c>
      <c r="AL629" s="13">
        <f t="shared" si="369"/>
        <v>0</v>
      </c>
      <c r="AM629" s="13">
        <f t="shared" si="370"/>
        <v>0</v>
      </c>
      <c r="AN629" s="13">
        <f t="shared" si="371"/>
        <v>0</v>
      </c>
      <c r="AO629" s="13">
        <f t="shared" si="372"/>
        <v>0</v>
      </c>
      <c r="AP629" s="13">
        <f t="shared" si="373"/>
        <v>1</v>
      </c>
      <c r="AQ629" s="13">
        <f t="shared" si="374"/>
        <v>1</v>
      </c>
      <c r="AR629" s="13">
        <f t="shared" si="375"/>
        <v>1</v>
      </c>
      <c r="AS629" s="13">
        <f t="shared" si="376"/>
        <v>0</v>
      </c>
      <c r="AT629">
        <f t="shared" si="377"/>
        <v>3</v>
      </c>
    </row>
    <row r="630" spans="4:46" x14ac:dyDescent="0.2">
      <c r="D630">
        <f t="shared" si="378"/>
        <v>1.6271199999999999</v>
      </c>
      <c r="F630">
        <f t="shared" si="379"/>
        <v>1.6412800000000001</v>
      </c>
      <c r="H630">
        <f t="shared" si="380"/>
        <v>1.6455200000000001</v>
      </c>
      <c r="N630" s="13">
        <f t="shared" si="365"/>
        <v>56.969286187022639</v>
      </c>
      <c r="Q630" s="110">
        <v>56</v>
      </c>
      <c r="AG630" s="13" t="s">
        <v>227</v>
      </c>
      <c r="AH630" s="13" t="s">
        <v>228</v>
      </c>
      <c r="AI630" s="13">
        <f t="shared" si="366"/>
        <v>0</v>
      </c>
      <c r="AJ630" s="13">
        <f t="shared" si="367"/>
        <v>0</v>
      </c>
      <c r="AK630" s="13">
        <f t="shared" si="368"/>
        <v>0</v>
      </c>
      <c r="AL630" s="13">
        <f t="shared" si="369"/>
        <v>0</v>
      </c>
      <c r="AM630" s="13">
        <f t="shared" si="370"/>
        <v>0</v>
      </c>
      <c r="AN630" s="13">
        <f t="shared" si="371"/>
        <v>0</v>
      </c>
      <c r="AO630" s="13">
        <f t="shared" si="372"/>
        <v>0</v>
      </c>
      <c r="AP630" s="13">
        <f t="shared" si="373"/>
        <v>1</v>
      </c>
      <c r="AQ630" s="13">
        <f t="shared" si="374"/>
        <v>1</v>
      </c>
      <c r="AR630" s="13">
        <f t="shared" si="375"/>
        <v>1</v>
      </c>
      <c r="AS630" s="13">
        <f t="shared" si="376"/>
        <v>0</v>
      </c>
      <c r="AT630">
        <f t="shared" si="377"/>
        <v>3</v>
      </c>
    </row>
    <row r="631" spans="4:46" x14ac:dyDescent="0.2">
      <c r="D631">
        <f t="shared" si="378"/>
        <v>1.62785</v>
      </c>
      <c r="F631">
        <f t="shared" si="379"/>
        <v>1.6419000000000001</v>
      </c>
      <c r="H631">
        <f t="shared" si="380"/>
        <v>1.6461000000000001</v>
      </c>
      <c r="N631" s="13">
        <f t="shared" si="365"/>
        <v>56.932409507548108</v>
      </c>
      <c r="Q631" s="40">
        <v>55</v>
      </c>
      <c r="AG631" s="13" t="s">
        <v>227</v>
      </c>
      <c r="AH631" s="13" t="s">
        <v>228</v>
      </c>
      <c r="AI631" s="13">
        <f t="shared" si="366"/>
        <v>0</v>
      </c>
      <c r="AJ631" s="13">
        <f t="shared" si="367"/>
        <v>0</v>
      </c>
      <c r="AK631" s="13">
        <f t="shared" si="368"/>
        <v>0</v>
      </c>
      <c r="AL631" s="13">
        <f t="shared" si="369"/>
        <v>0</v>
      </c>
      <c r="AM631" s="13">
        <f t="shared" si="370"/>
        <v>0</v>
      </c>
      <c r="AN631" s="13">
        <f t="shared" si="371"/>
        <v>0</v>
      </c>
      <c r="AO631" s="13">
        <f t="shared" si="372"/>
        <v>0</v>
      </c>
      <c r="AP631" s="13">
        <f t="shared" si="373"/>
        <v>1</v>
      </c>
      <c r="AQ631" s="13">
        <f t="shared" si="374"/>
        <v>1</v>
      </c>
      <c r="AR631" s="13">
        <f t="shared" si="375"/>
        <v>1</v>
      </c>
      <c r="AS631" s="13">
        <f t="shared" si="376"/>
        <v>0</v>
      </c>
      <c r="AT631">
        <f t="shared" si="377"/>
        <v>3</v>
      </c>
    </row>
    <row r="632" spans="4:46" x14ac:dyDescent="0.2">
      <c r="D632">
        <f t="shared" si="378"/>
        <v>1.6285799999999999</v>
      </c>
      <c r="F632">
        <f t="shared" si="379"/>
        <v>1.64252</v>
      </c>
      <c r="H632">
        <f t="shared" si="380"/>
        <v>1.6466799999999999</v>
      </c>
      <c r="N632" s="13">
        <f t="shared" si="365"/>
        <v>56.894839729121713</v>
      </c>
      <c r="Q632" s="110">
        <v>54</v>
      </c>
      <c r="AG632" s="13" t="s">
        <v>227</v>
      </c>
      <c r="AH632" s="13" t="s">
        <v>228</v>
      </c>
      <c r="AI632" s="13">
        <f t="shared" si="366"/>
        <v>0</v>
      </c>
      <c r="AJ632" s="13">
        <f t="shared" si="367"/>
        <v>0</v>
      </c>
      <c r="AK632" s="13">
        <f t="shared" si="368"/>
        <v>0</v>
      </c>
      <c r="AL632" s="13">
        <f t="shared" si="369"/>
        <v>0</v>
      </c>
      <c r="AM632" s="13">
        <f t="shared" si="370"/>
        <v>0</v>
      </c>
      <c r="AN632" s="13">
        <f t="shared" si="371"/>
        <v>0</v>
      </c>
      <c r="AO632" s="13">
        <f t="shared" si="372"/>
        <v>0</v>
      </c>
      <c r="AP632" s="13">
        <f t="shared" si="373"/>
        <v>1</v>
      </c>
      <c r="AQ632" s="13">
        <f t="shared" si="374"/>
        <v>1</v>
      </c>
      <c r="AR632" s="13">
        <f t="shared" si="375"/>
        <v>1</v>
      </c>
      <c r="AS632" s="13">
        <f t="shared" si="376"/>
        <v>0</v>
      </c>
      <c r="AT632">
        <f t="shared" si="377"/>
        <v>3</v>
      </c>
    </row>
    <row r="633" spans="4:46" x14ac:dyDescent="0.2">
      <c r="D633">
        <f t="shared" si="378"/>
        <v>1.62931</v>
      </c>
      <c r="F633">
        <f t="shared" si="379"/>
        <v>1.64314</v>
      </c>
      <c r="H633">
        <f t="shared" si="380"/>
        <v>1.6472599999999999</v>
      </c>
      <c r="N633" s="13">
        <f t="shared" si="365"/>
        <v>56.856559024847947</v>
      </c>
      <c r="Q633" s="40">
        <v>53</v>
      </c>
      <c r="AG633" s="13" t="s">
        <v>227</v>
      </c>
      <c r="AH633" s="13" t="s">
        <v>228</v>
      </c>
      <c r="AI633" s="13">
        <f t="shared" si="366"/>
        <v>0</v>
      </c>
      <c r="AJ633" s="13">
        <f t="shared" si="367"/>
        <v>0</v>
      </c>
      <c r="AK633" s="13">
        <f t="shared" si="368"/>
        <v>0</v>
      </c>
      <c r="AL633" s="13">
        <f t="shared" si="369"/>
        <v>0</v>
      </c>
      <c r="AM633" s="13">
        <f t="shared" si="370"/>
        <v>0</v>
      </c>
      <c r="AN633" s="13">
        <f t="shared" si="371"/>
        <v>0</v>
      </c>
      <c r="AO633" s="13">
        <f t="shared" si="372"/>
        <v>0</v>
      </c>
      <c r="AP633" s="13">
        <f t="shared" si="373"/>
        <v>1</v>
      </c>
      <c r="AQ633" s="13">
        <f t="shared" si="374"/>
        <v>1</v>
      </c>
      <c r="AR633" s="13">
        <f t="shared" si="375"/>
        <v>1</v>
      </c>
      <c r="AS633" s="13">
        <f t="shared" si="376"/>
        <v>0</v>
      </c>
      <c r="AT633">
        <f t="shared" si="377"/>
        <v>3</v>
      </c>
    </row>
    <row r="634" spans="4:46" x14ac:dyDescent="0.2">
      <c r="D634">
        <f t="shared" si="378"/>
        <v>1.6300399999999999</v>
      </c>
      <c r="F634">
        <f t="shared" si="379"/>
        <v>1.6437600000000001</v>
      </c>
      <c r="H634">
        <f t="shared" si="380"/>
        <v>1.64784</v>
      </c>
      <c r="N634" s="13">
        <f t="shared" si="365"/>
        <v>56.817548947132771</v>
      </c>
      <c r="Q634" s="110">
        <v>52</v>
      </c>
      <c r="AG634" s="13" t="s">
        <v>227</v>
      </c>
      <c r="AH634" s="13" t="s">
        <v>228</v>
      </c>
      <c r="AI634" s="13">
        <f t="shared" si="366"/>
        <v>0</v>
      </c>
      <c r="AJ634" s="13">
        <f t="shared" si="367"/>
        <v>0</v>
      </c>
      <c r="AK634" s="13">
        <f t="shared" si="368"/>
        <v>0</v>
      </c>
      <c r="AL634" s="13">
        <f t="shared" si="369"/>
        <v>0</v>
      </c>
      <c r="AM634" s="13">
        <f t="shared" si="370"/>
        <v>0</v>
      </c>
      <c r="AN634" s="13">
        <f t="shared" si="371"/>
        <v>0</v>
      </c>
      <c r="AO634" s="13">
        <f t="shared" si="372"/>
        <v>0</v>
      </c>
      <c r="AP634" s="13">
        <f t="shared" si="373"/>
        <v>1</v>
      </c>
      <c r="AQ634" s="13">
        <f t="shared" si="374"/>
        <v>1</v>
      </c>
      <c r="AR634" s="13">
        <f t="shared" si="375"/>
        <v>1</v>
      </c>
      <c r="AS634" s="13">
        <f t="shared" si="376"/>
        <v>0</v>
      </c>
      <c r="AT634">
        <f t="shared" si="377"/>
        <v>3</v>
      </c>
    </row>
    <row r="635" spans="4:46" x14ac:dyDescent="0.2">
      <c r="D635">
        <f t="shared" si="378"/>
        <v>1.6307700000000001</v>
      </c>
      <c r="F635">
        <f t="shared" si="379"/>
        <v>1.64438</v>
      </c>
      <c r="H635">
        <f t="shared" si="380"/>
        <v>1.64842</v>
      </c>
      <c r="N635" s="13">
        <f t="shared" si="365"/>
        <v>56.777790400371337</v>
      </c>
      <c r="Q635" s="40">
        <v>51</v>
      </c>
      <c r="AG635" s="13" t="s">
        <v>227</v>
      </c>
      <c r="AH635" s="13" t="s">
        <v>228</v>
      </c>
      <c r="AI635" s="13">
        <f t="shared" si="366"/>
        <v>0</v>
      </c>
      <c r="AJ635" s="13">
        <f t="shared" si="367"/>
        <v>0</v>
      </c>
      <c r="AK635" s="13">
        <f t="shared" si="368"/>
        <v>0</v>
      </c>
      <c r="AL635" s="13">
        <f t="shared" si="369"/>
        <v>0</v>
      </c>
      <c r="AM635" s="13">
        <f t="shared" si="370"/>
        <v>0</v>
      </c>
      <c r="AN635" s="13">
        <f t="shared" si="371"/>
        <v>0</v>
      </c>
      <c r="AO635" s="13">
        <f t="shared" si="372"/>
        <v>0</v>
      </c>
      <c r="AP635" s="13">
        <f t="shared" si="373"/>
        <v>1</v>
      </c>
      <c r="AQ635" s="13">
        <f t="shared" si="374"/>
        <v>1</v>
      </c>
      <c r="AR635" s="13">
        <f t="shared" si="375"/>
        <v>1</v>
      </c>
      <c r="AS635" s="13">
        <f t="shared" si="376"/>
        <v>0</v>
      </c>
      <c r="AT635">
        <f t="shared" si="377"/>
        <v>3</v>
      </c>
    </row>
    <row r="636" spans="4:46" x14ac:dyDescent="0.2">
      <c r="D636">
        <f t="shared" si="378"/>
        <v>1.6315</v>
      </c>
      <c r="F636">
        <f t="shared" si="379"/>
        <v>1.645</v>
      </c>
      <c r="H636">
        <f t="shared" si="380"/>
        <v>1.649</v>
      </c>
      <c r="N636" s="13">
        <f t="shared" si="365"/>
        <v>56.737263612188308</v>
      </c>
      <c r="Q636" s="110">
        <v>50</v>
      </c>
      <c r="AG636" s="13" t="s">
        <v>227</v>
      </c>
      <c r="AH636" s="13" t="s">
        <v>228</v>
      </c>
      <c r="AI636" s="13">
        <f t="shared" si="366"/>
        <v>0</v>
      </c>
      <c r="AJ636" s="13">
        <f t="shared" si="367"/>
        <v>0</v>
      </c>
      <c r="AK636" s="13">
        <f t="shared" si="368"/>
        <v>0</v>
      </c>
      <c r="AL636" s="13">
        <f t="shared" si="369"/>
        <v>0</v>
      </c>
      <c r="AM636" s="13">
        <f t="shared" si="370"/>
        <v>0</v>
      </c>
      <c r="AN636" s="13">
        <f t="shared" si="371"/>
        <v>0</v>
      </c>
      <c r="AO636" s="13">
        <f t="shared" si="372"/>
        <v>0</v>
      </c>
      <c r="AP636" s="13">
        <f t="shared" si="373"/>
        <v>1</v>
      </c>
      <c r="AQ636" s="13">
        <f t="shared" si="374"/>
        <v>1</v>
      </c>
      <c r="AR636" s="13">
        <f t="shared" si="375"/>
        <v>1</v>
      </c>
      <c r="AS636" s="13">
        <f t="shared" si="376"/>
        <v>0</v>
      </c>
      <c r="AT636">
        <f t="shared" si="377"/>
        <v>3</v>
      </c>
    </row>
    <row r="637" spans="4:46" x14ac:dyDescent="0.2">
      <c r="D637">
        <f t="shared" si="378"/>
        <v>1.6322299999999998</v>
      </c>
      <c r="F637">
        <f t="shared" si="379"/>
        <v>1.6456200000000001</v>
      </c>
      <c r="H637">
        <f t="shared" si="380"/>
        <v>1.64958</v>
      </c>
      <c r="N637" s="13">
        <f t="shared" si="365"/>
        <v>56.695948103124628</v>
      </c>
      <c r="Q637" s="40">
        <v>49</v>
      </c>
      <c r="AG637" s="13" t="s">
        <v>227</v>
      </c>
      <c r="AH637" s="13" t="s">
        <v>228</v>
      </c>
      <c r="AI637" s="13">
        <f t="shared" si="366"/>
        <v>0</v>
      </c>
      <c r="AJ637" s="13">
        <f t="shared" si="367"/>
        <v>0</v>
      </c>
      <c r="AK637" s="13">
        <f t="shared" si="368"/>
        <v>0</v>
      </c>
      <c r="AL637" s="13">
        <f t="shared" si="369"/>
        <v>0</v>
      </c>
      <c r="AM637" s="13">
        <f t="shared" si="370"/>
        <v>0</v>
      </c>
      <c r="AN637" s="13">
        <f t="shared" si="371"/>
        <v>0</v>
      </c>
      <c r="AO637" s="13">
        <f t="shared" si="372"/>
        <v>0</v>
      </c>
      <c r="AP637" s="13">
        <f t="shared" si="373"/>
        <v>1</v>
      </c>
      <c r="AQ637" s="13">
        <f t="shared" si="374"/>
        <v>1</v>
      </c>
      <c r="AR637" s="13">
        <f t="shared" si="375"/>
        <v>1</v>
      </c>
      <c r="AS637" s="13">
        <f t="shared" si="376"/>
        <v>0</v>
      </c>
      <c r="AT637">
        <f t="shared" si="377"/>
        <v>3</v>
      </c>
    </row>
    <row r="638" spans="4:46" x14ac:dyDescent="0.2">
      <c r="D638">
        <f t="shared" si="378"/>
        <v>1.63296</v>
      </c>
      <c r="F638">
        <f t="shared" si="379"/>
        <v>1.6462399999999999</v>
      </c>
      <c r="H638">
        <f t="shared" si="380"/>
        <v>1.6501600000000001</v>
      </c>
      <c r="N638" s="13">
        <f t="shared" si="365"/>
        <v>56.653822654677512</v>
      </c>
      <c r="Q638" s="110">
        <v>48</v>
      </c>
      <c r="AG638" s="13" t="s">
        <v>227</v>
      </c>
      <c r="AH638" s="13" t="s">
        <v>228</v>
      </c>
      <c r="AI638" s="13">
        <f t="shared" si="366"/>
        <v>0</v>
      </c>
      <c r="AJ638" s="13">
        <f t="shared" si="367"/>
        <v>0</v>
      </c>
      <c r="AK638" s="13">
        <f t="shared" si="368"/>
        <v>0</v>
      </c>
      <c r="AL638" s="13">
        <f t="shared" si="369"/>
        <v>0</v>
      </c>
      <c r="AM638" s="13">
        <f t="shared" si="370"/>
        <v>0</v>
      </c>
      <c r="AN638" s="13">
        <f t="shared" si="371"/>
        <v>0</v>
      </c>
      <c r="AO638" s="13">
        <f t="shared" si="372"/>
        <v>0</v>
      </c>
      <c r="AP638" s="13">
        <f t="shared" si="373"/>
        <v>1</v>
      </c>
      <c r="AQ638" s="13">
        <f t="shared" si="374"/>
        <v>1</v>
      </c>
      <c r="AR638" s="13">
        <f t="shared" si="375"/>
        <v>1</v>
      </c>
      <c r="AS638" s="13">
        <f t="shared" si="376"/>
        <v>0</v>
      </c>
      <c r="AT638">
        <f t="shared" si="377"/>
        <v>3</v>
      </c>
    </row>
    <row r="639" spans="4:46" x14ac:dyDescent="0.2">
      <c r="D639">
        <f t="shared" si="378"/>
        <v>1.6336899999999999</v>
      </c>
      <c r="F639">
        <f t="shared" si="379"/>
        <v>1.64686</v>
      </c>
      <c r="H639">
        <f t="shared" si="380"/>
        <v>1.6507400000000001</v>
      </c>
      <c r="N639" s="13">
        <f t="shared" si="365"/>
        <v>56.610865275584111</v>
      </c>
      <c r="Q639" s="40">
        <v>47</v>
      </c>
      <c r="AG639" s="13" t="s">
        <v>227</v>
      </c>
      <c r="AH639" s="13" t="s">
        <v>228</v>
      </c>
      <c r="AI639" s="13">
        <f t="shared" si="366"/>
        <v>0</v>
      </c>
      <c r="AJ639" s="13">
        <f t="shared" si="367"/>
        <v>0</v>
      </c>
      <c r="AK639" s="13">
        <f t="shared" si="368"/>
        <v>0</v>
      </c>
      <c r="AL639" s="13">
        <f t="shared" si="369"/>
        <v>0</v>
      </c>
      <c r="AM639" s="13">
        <f t="shared" si="370"/>
        <v>0</v>
      </c>
      <c r="AN639" s="13">
        <f t="shared" si="371"/>
        <v>0</v>
      </c>
      <c r="AO639" s="13">
        <f t="shared" si="372"/>
        <v>0</v>
      </c>
      <c r="AP639" s="13">
        <f t="shared" si="373"/>
        <v>1</v>
      </c>
      <c r="AQ639" s="13">
        <f t="shared" si="374"/>
        <v>1</v>
      </c>
      <c r="AR639" s="13">
        <f t="shared" si="375"/>
        <v>1</v>
      </c>
      <c r="AS639" s="13">
        <f t="shared" si="376"/>
        <v>0</v>
      </c>
      <c r="AT639">
        <f t="shared" si="377"/>
        <v>3</v>
      </c>
    </row>
    <row r="640" spans="4:46" x14ac:dyDescent="0.2">
      <c r="D640">
        <f t="shared" si="378"/>
        <v>1.63442</v>
      </c>
      <c r="F640">
        <f t="shared" si="379"/>
        <v>1.6474800000000001</v>
      </c>
      <c r="H640">
        <f t="shared" si="380"/>
        <v>1.6513200000000001</v>
      </c>
      <c r="N640" s="13">
        <f t="shared" si="365"/>
        <v>56.567053166237024</v>
      </c>
      <c r="Q640" s="110">
        <v>46</v>
      </c>
      <c r="AG640" s="13" t="s">
        <v>227</v>
      </c>
      <c r="AH640" s="13" t="s">
        <v>228</v>
      </c>
      <c r="AI640" s="13">
        <f t="shared" si="366"/>
        <v>0</v>
      </c>
      <c r="AJ640" s="13">
        <f t="shared" si="367"/>
        <v>0</v>
      </c>
      <c r="AK640" s="13">
        <f t="shared" si="368"/>
        <v>0</v>
      </c>
      <c r="AL640" s="13">
        <f t="shared" si="369"/>
        <v>0</v>
      </c>
      <c r="AM640" s="13">
        <f t="shared" si="370"/>
        <v>0</v>
      </c>
      <c r="AN640" s="13">
        <f t="shared" si="371"/>
        <v>0</v>
      </c>
      <c r="AO640" s="13">
        <f t="shared" si="372"/>
        <v>0</v>
      </c>
      <c r="AP640" s="13">
        <f t="shared" si="373"/>
        <v>1</v>
      </c>
      <c r="AQ640" s="13">
        <f t="shared" si="374"/>
        <v>1</v>
      </c>
      <c r="AR640" s="13">
        <f t="shared" si="375"/>
        <v>1</v>
      </c>
      <c r="AS640" s="13">
        <f t="shared" si="376"/>
        <v>0</v>
      </c>
      <c r="AT640">
        <f t="shared" si="377"/>
        <v>3</v>
      </c>
    </row>
    <row r="641" spans="4:46" x14ac:dyDescent="0.2">
      <c r="D641">
        <f t="shared" si="378"/>
        <v>1.6351499999999999</v>
      </c>
      <c r="F641">
        <f t="shared" si="379"/>
        <v>1.6480999999999999</v>
      </c>
      <c r="H641">
        <f t="shared" si="380"/>
        <v>1.6518999999999999</v>
      </c>
      <c r="N641" s="13">
        <f t="shared" si="365"/>
        <v>56.522362681120008</v>
      </c>
      <c r="Q641" s="40">
        <v>45</v>
      </c>
      <c r="AG641" s="13" t="s">
        <v>227</v>
      </c>
      <c r="AH641" s="13" t="s">
        <v>228</v>
      </c>
      <c r="AI641" s="13">
        <f t="shared" si="366"/>
        <v>0</v>
      </c>
      <c r="AJ641" s="13">
        <f t="shared" si="367"/>
        <v>0</v>
      </c>
      <c r="AK641" s="13">
        <f t="shared" si="368"/>
        <v>0</v>
      </c>
      <c r="AL641" s="13">
        <f t="shared" si="369"/>
        <v>0</v>
      </c>
      <c r="AM641" s="13">
        <f t="shared" si="370"/>
        <v>0</v>
      </c>
      <c r="AN641" s="13">
        <f t="shared" si="371"/>
        <v>0</v>
      </c>
      <c r="AO641" s="13">
        <f t="shared" si="372"/>
        <v>0</v>
      </c>
      <c r="AP641" s="13">
        <f t="shared" si="373"/>
        <v>1</v>
      </c>
      <c r="AQ641" s="13">
        <f t="shared" si="374"/>
        <v>1</v>
      </c>
      <c r="AR641" s="13">
        <f t="shared" si="375"/>
        <v>1</v>
      </c>
      <c r="AS641" s="13">
        <f t="shared" si="376"/>
        <v>0</v>
      </c>
      <c r="AT641">
        <f t="shared" si="377"/>
        <v>3</v>
      </c>
    </row>
    <row r="642" spans="4:46" x14ac:dyDescent="0.2">
      <c r="D642">
        <f t="shared" si="378"/>
        <v>1.63588</v>
      </c>
      <c r="F642">
        <f t="shared" si="379"/>
        <v>1.64872</v>
      </c>
      <c r="H642">
        <f t="shared" si="380"/>
        <v>1.6524799999999999</v>
      </c>
      <c r="N642" s="13">
        <f t="shared" si="365"/>
        <v>56.476769289112198</v>
      </c>
      <c r="Q642" s="110">
        <v>44</v>
      </c>
      <c r="AG642" s="13" t="s">
        <v>227</v>
      </c>
      <c r="AH642" s="13" t="s">
        <v>228</v>
      </c>
      <c r="AI642" s="13">
        <f t="shared" si="366"/>
        <v>0</v>
      </c>
      <c r="AJ642" s="13">
        <f t="shared" si="367"/>
        <v>0</v>
      </c>
      <c r="AK642" s="13">
        <f t="shared" si="368"/>
        <v>0</v>
      </c>
      <c r="AL642" s="13">
        <f t="shared" si="369"/>
        <v>0</v>
      </c>
      <c r="AM642" s="13">
        <f t="shared" si="370"/>
        <v>0</v>
      </c>
      <c r="AN642" s="13">
        <f t="shared" si="371"/>
        <v>0</v>
      </c>
      <c r="AO642" s="13">
        <f t="shared" si="372"/>
        <v>0</v>
      </c>
      <c r="AP642" s="13">
        <f t="shared" si="373"/>
        <v>1</v>
      </c>
      <c r="AQ642" s="13">
        <f t="shared" si="374"/>
        <v>1</v>
      </c>
      <c r="AR642" s="13">
        <f t="shared" si="375"/>
        <v>1</v>
      </c>
      <c r="AS642" s="13">
        <f t="shared" si="376"/>
        <v>0</v>
      </c>
      <c r="AT642">
        <f t="shared" si="377"/>
        <v>3</v>
      </c>
    </row>
    <row r="643" spans="4:46" x14ac:dyDescent="0.2">
      <c r="D643">
        <f t="shared" si="378"/>
        <v>1.6366099999999999</v>
      </c>
      <c r="F643">
        <f t="shared" si="379"/>
        <v>1.64934</v>
      </c>
      <c r="H643">
        <f t="shared" si="380"/>
        <v>1.65306</v>
      </c>
      <c r="N643" s="13">
        <f t="shared" si="365"/>
        <v>56.430247531536743</v>
      </c>
      <c r="Q643" s="40">
        <v>43</v>
      </c>
      <c r="AG643" s="13" t="s">
        <v>227</v>
      </c>
      <c r="AH643" s="13" t="s">
        <v>228</v>
      </c>
      <c r="AI643" s="13">
        <f t="shared" si="366"/>
        <v>0</v>
      </c>
      <c r="AJ643" s="13">
        <f t="shared" si="367"/>
        <v>0</v>
      </c>
      <c r="AK643" s="13">
        <f t="shared" si="368"/>
        <v>0</v>
      </c>
      <c r="AL643" s="13">
        <f t="shared" si="369"/>
        <v>0</v>
      </c>
      <c r="AM643" s="13">
        <f t="shared" si="370"/>
        <v>0</v>
      </c>
      <c r="AN643" s="13">
        <f t="shared" si="371"/>
        <v>0</v>
      </c>
      <c r="AO643" s="13">
        <f t="shared" si="372"/>
        <v>0</v>
      </c>
      <c r="AP643" s="13">
        <f t="shared" si="373"/>
        <v>1</v>
      </c>
      <c r="AQ643" s="13">
        <f t="shared" si="374"/>
        <v>1</v>
      </c>
      <c r="AR643" s="13">
        <f t="shared" si="375"/>
        <v>1</v>
      </c>
      <c r="AS643" s="13">
        <f t="shared" si="376"/>
        <v>0</v>
      </c>
      <c r="AT643">
        <f t="shared" si="377"/>
        <v>3</v>
      </c>
    </row>
    <row r="644" spans="4:46" x14ac:dyDescent="0.2">
      <c r="D644">
        <f t="shared" si="378"/>
        <v>1.63734</v>
      </c>
      <c r="F644">
        <f t="shared" si="379"/>
        <v>1.6499600000000001</v>
      </c>
      <c r="H644">
        <f t="shared" si="380"/>
        <v>1.65364</v>
      </c>
      <c r="N644" s="13">
        <f t="shared" si="365"/>
        <v>56.382770977784602</v>
      </c>
      <c r="Q644" s="110">
        <v>42</v>
      </c>
      <c r="AG644" s="13" t="s">
        <v>227</v>
      </c>
      <c r="AH644" s="13" t="s">
        <v>228</v>
      </c>
      <c r="AI644" s="13">
        <f t="shared" si="366"/>
        <v>0</v>
      </c>
      <c r="AJ644" s="13">
        <f t="shared" si="367"/>
        <v>0</v>
      </c>
      <c r="AK644" s="13">
        <f t="shared" si="368"/>
        <v>0</v>
      </c>
      <c r="AL644" s="13">
        <f t="shared" si="369"/>
        <v>0</v>
      </c>
      <c r="AM644" s="13">
        <f t="shared" si="370"/>
        <v>0</v>
      </c>
      <c r="AN644" s="13">
        <f t="shared" si="371"/>
        <v>0</v>
      </c>
      <c r="AO644" s="13">
        <f t="shared" si="372"/>
        <v>0</v>
      </c>
      <c r="AP644" s="13">
        <f t="shared" si="373"/>
        <v>1</v>
      </c>
      <c r="AQ644" s="13">
        <f t="shared" si="374"/>
        <v>1</v>
      </c>
      <c r="AR644" s="13">
        <f t="shared" si="375"/>
        <v>1</v>
      </c>
      <c r="AS644" s="13">
        <f t="shared" si="376"/>
        <v>0</v>
      </c>
      <c r="AT644">
        <f t="shared" si="377"/>
        <v>3</v>
      </c>
    </row>
    <row r="645" spans="4:46" x14ac:dyDescent="0.2">
      <c r="D645">
        <f t="shared" si="378"/>
        <v>1.6380699999999999</v>
      </c>
      <c r="F645">
        <f t="shared" si="379"/>
        <v>1.6505799999999999</v>
      </c>
      <c r="H645">
        <f t="shared" si="380"/>
        <v>1.65422</v>
      </c>
      <c r="N645" s="13">
        <f t="shared" si="365"/>
        <v>56.334312178385566</v>
      </c>
      <c r="Q645" s="40">
        <v>41</v>
      </c>
      <c r="AG645" s="13" t="s">
        <v>227</v>
      </c>
      <c r="AH645" s="13" t="s">
        <v>228</v>
      </c>
      <c r="AI645" s="13">
        <f t="shared" si="366"/>
        <v>0</v>
      </c>
      <c r="AJ645" s="13">
        <f t="shared" si="367"/>
        <v>0</v>
      </c>
      <c r="AK645" s="13">
        <f t="shared" si="368"/>
        <v>0</v>
      </c>
      <c r="AL645" s="13">
        <f t="shared" si="369"/>
        <v>0</v>
      </c>
      <c r="AM645" s="13">
        <f t="shared" si="370"/>
        <v>0</v>
      </c>
      <c r="AN645" s="13">
        <f t="shared" si="371"/>
        <v>0</v>
      </c>
      <c r="AO645" s="13">
        <f t="shared" si="372"/>
        <v>0</v>
      </c>
      <c r="AP645" s="13">
        <f t="shared" si="373"/>
        <v>1</v>
      </c>
      <c r="AQ645" s="13">
        <f t="shared" si="374"/>
        <v>1</v>
      </c>
      <c r="AR645" s="13">
        <f t="shared" si="375"/>
        <v>1</v>
      </c>
      <c r="AS645" s="13">
        <f t="shared" si="376"/>
        <v>0</v>
      </c>
      <c r="AT645">
        <f t="shared" si="377"/>
        <v>3</v>
      </c>
    </row>
    <row r="646" spans="4:46" x14ac:dyDescent="0.2">
      <c r="D646">
        <f t="shared" si="378"/>
        <v>1.6388</v>
      </c>
      <c r="F646">
        <f t="shared" si="379"/>
        <v>1.6512</v>
      </c>
      <c r="H646">
        <f t="shared" si="380"/>
        <v>1.6548</v>
      </c>
      <c r="N646" s="13">
        <f t="shared" si="365"/>
        <v>56.284842615283566</v>
      </c>
      <c r="Q646" s="110">
        <v>40</v>
      </c>
      <c r="AG646" s="13" t="s">
        <v>227</v>
      </c>
      <c r="AH646" s="13" t="s">
        <v>228</v>
      </c>
      <c r="AI646" s="13">
        <f t="shared" si="366"/>
        <v>0</v>
      </c>
      <c r="AJ646" s="13">
        <f t="shared" si="367"/>
        <v>0</v>
      </c>
      <c r="AK646" s="13">
        <f t="shared" si="368"/>
        <v>0</v>
      </c>
      <c r="AL646" s="13">
        <f t="shared" si="369"/>
        <v>0</v>
      </c>
      <c r="AM646" s="13">
        <f t="shared" si="370"/>
        <v>0</v>
      </c>
      <c r="AN646" s="13">
        <f t="shared" si="371"/>
        <v>0</v>
      </c>
      <c r="AO646" s="13">
        <f t="shared" si="372"/>
        <v>0</v>
      </c>
      <c r="AP646" s="13">
        <f t="shared" si="373"/>
        <v>1</v>
      </c>
      <c r="AQ646" s="13">
        <f t="shared" si="374"/>
        <v>1</v>
      </c>
      <c r="AR646" s="13">
        <f t="shared" si="375"/>
        <v>1</v>
      </c>
      <c r="AS646" s="13">
        <f t="shared" si="376"/>
        <v>0</v>
      </c>
      <c r="AT646">
        <f t="shared" si="377"/>
        <v>3</v>
      </c>
    </row>
    <row r="647" spans="4:46" x14ac:dyDescent="0.2">
      <c r="D647">
        <f t="shared" si="378"/>
        <v>1.6395299999999999</v>
      </c>
      <c r="F647">
        <f t="shared" si="379"/>
        <v>1.6518200000000001</v>
      </c>
      <c r="H647">
        <f t="shared" si="380"/>
        <v>1.6553800000000001</v>
      </c>
      <c r="N647" s="13">
        <f t="shared" si="365"/>
        <v>56.23433264920498</v>
      </c>
      <c r="Q647" s="40">
        <v>39</v>
      </c>
      <c r="AG647" s="13" t="s">
        <v>227</v>
      </c>
      <c r="AH647" s="13" t="s">
        <v>228</v>
      </c>
      <c r="AI647" s="13">
        <f t="shared" si="366"/>
        <v>0</v>
      </c>
      <c r="AJ647" s="13">
        <f t="shared" si="367"/>
        <v>0</v>
      </c>
      <c r="AK647" s="13">
        <f t="shared" si="368"/>
        <v>0</v>
      </c>
      <c r="AL647" s="13">
        <f t="shared" si="369"/>
        <v>0</v>
      </c>
      <c r="AM647" s="13">
        <f t="shared" si="370"/>
        <v>0</v>
      </c>
      <c r="AN647" s="13">
        <f t="shared" si="371"/>
        <v>0</v>
      </c>
      <c r="AO647" s="13">
        <f t="shared" si="372"/>
        <v>0</v>
      </c>
      <c r="AP647" s="13">
        <f t="shared" si="373"/>
        <v>1</v>
      </c>
      <c r="AQ647" s="13">
        <f t="shared" si="374"/>
        <v>1</v>
      </c>
      <c r="AR647" s="13">
        <f t="shared" si="375"/>
        <v>1</v>
      </c>
      <c r="AS647" s="13">
        <f t="shared" si="376"/>
        <v>0</v>
      </c>
      <c r="AT647">
        <f t="shared" si="377"/>
        <v>3</v>
      </c>
    </row>
    <row r="648" spans="4:46" x14ac:dyDescent="0.2">
      <c r="D648">
        <f t="shared" si="378"/>
        <v>1.6402600000000001</v>
      </c>
      <c r="F648">
        <f t="shared" si="379"/>
        <v>1.6524399999999999</v>
      </c>
      <c r="H648">
        <f t="shared" si="380"/>
        <v>1.6559600000000001</v>
      </c>
      <c r="N648" s="13">
        <f t="shared" si="365"/>
        <v>56.182751463862409</v>
      </c>
      <c r="Q648" s="110">
        <v>38</v>
      </c>
      <c r="AG648" s="13" t="s">
        <v>227</v>
      </c>
      <c r="AH648" s="13" t="s">
        <v>228</v>
      </c>
      <c r="AI648" s="13">
        <f t="shared" si="366"/>
        <v>0</v>
      </c>
      <c r="AJ648" s="13">
        <f t="shared" si="367"/>
        <v>0</v>
      </c>
      <c r="AK648" s="13">
        <f t="shared" si="368"/>
        <v>0</v>
      </c>
      <c r="AL648" s="13">
        <f t="shared" si="369"/>
        <v>0</v>
      </c>
      <c r="AM648" s="13">
        <f t="shared" si="370"/>
        <v>0</v>
      </c>
      <c r="AN648" s="13">
        <f t="shared" si="371"/>
        <v>0</v>
      </c>
      <c r="AO648" s="13">
        <f t="shared" si="372"/>
        <v>0</v>
      </c>
      <c r="AP648" s="13">
        <f t="shared" si="373"/>
        <v>1</v>
      </c>
      <c r="AQ648" s="13">
        <f t="shared" si="374"/>
        <v>1</v>
      </c>
      <c r="AR648" s="13">
        <f t="shared" si="375"/>
        <v>1</v>
      </c>
      <c r="AS648" s="13">
        <f t="shared" si="376"/>
        <v>0</v>
      </c>
      <c r="AT648">
        <f t="shared" si="377"/>
        <v>3</v>
      </c>
    </row>
    <row r="649" spans="4:46" x14ac:dyDescent="0.2">
      <c r="D649">
        <f t="shared" si="378"/>
        <v>1.6409899999999999</v>
      </c>
      <c r="F649">
        <f t="shared" si="379"/>
        <v>1.65306</v>
      </c>
      <c r="H649">
        <f t="shared" si="380"/>
        <v>1.6565399999999999</v>
      </c>
      <c r="N649" s="13">
        <f t="shared" si="365"/>
        <v>56.130067006747183</v>
      </c>
      <c r="Q649" s="40">
        <v>37</v>
      </c>
      <c r="AG649" s="13" t="s">
        <v>227</v>
      </c>
      <c r="AH649" s="13" t="s">
        <v>228</v>
      </c>
      <c r="AI649" s="13">
        <f t="shared" si="366"/>
        <v>0</v>
      </c>
      <c r="AJ649" s="13">
        <f t="shared" si="367"/>
        <v>0</v>
      </c>
      <c r="AK649" s="13">
        <f t="shared" si="368"/>
        <v>0</v>
      </c>
      <c r="AL649" s="13">
        <f t="shared" si="369"/>
        <v>0</v>
      </c>
      <c r="AM649" s="13">
        <f t="shared" si="370"/>
        <v>0</v>
      </c>
      <c r="AN649" s="13">
        <f t="shared" si="371"/>
        <v>0</v>
      </c>
      <c r="AO649" s="13">
        <f t="shared" si="372"/>
        <v>0</v>
      </c>
      <c r="AP649" s="13">
        <f t="shared" si="373"/>
        <v>1</v>
      </c>
      <c r="AQ649" s="13">
        <f t="shared" si="374"/>
        <v>1</v>
      </c>
      <c r="AR649" s="13">
        <f t="shared" si="375"/>
        <v>1</v>
      </c>
      <c r="AS649" s="13">
        <f t="shared" si="376"/>
        <v>0</v>
      </c>
      <c r="AT649">
        <f t="shared" si="377"/>
        <v>3</v>
      </c>
    </row>
    <row r="650" spans="4:46" x14ac:dyDescent="0.2">
      <c r="D650">
        <f t="shared" si="378"/>
        <v>1.6417199999999998</v>
      </c>
      <c r="F650">
        <f t="shared" si="379"/>
        <v>1.65368</v>
      </c>
      <c r="H650">
        <f t="shared" si="380"/>
        <v>1.6571199999999999</v>
      </c>
      <c r="N650" s="13">
        <f t="shared" si="365"/>
        <v>56.076245926377354</v>
      </c>
      <c r="Q650" s="110">
        <v>36</v>
      </c>
      <c r="AG650" s="13" t="s">
        <v>227</v>
      </c>
      <c r="AH650" s="13" t="s">
        <v>228</v>
      </c>
      <c r="AI650" s="13">
        <f t="shared" si="366"/>
        <v>0</v>
      </c>
      <c r="AJ650" s="13">
        <f t="shared" si="367"/>
        <v>0</v>
      </c>
      <c r="AK650" s="13">
        <f t="shared" si="368"/>
        <v>0</v>
      </c>
      <c r="AL650" s="13">
        <f t="shared" si="369"/>
        <v>0</v>
      </c>
      <c r="AM650" s="13">
        <f t="shared" si="370"/>
        <v>0</v>
      </c>
      <c r="AN650" s="13">
        <f t="shared" si="371"/>
        <v>0</v>
      </c>
      <c r="AO650" s="13">
        <f t="shared" si="372"/>
        <v>0</v>
      </c>
      <c r="AP650" s="13">
        <f t="shared" si="373"/>
        <v>1</v>
      </c>
      <c r="AQ650" s="13">
        <f t="shared" si="374"/>
        <v>1</v>
      </c>
      <c r="AR650" s="13">
        <f t="shared" si="375"/>
        <v>1</v>
      </c>
      <c r="AS650" s="13">
        <f t="shared" si="376"/>
        <v>0</v>
      </c>
      <c r="AT650">
        <f t="shared" si="377"/>
        <v>3</v>
      </c>
    </row>
    <row r="651" spans="4:46" x14ac:dyDescent="0.2">
      <c r="D651">
        <f t="shared" si="378"/>
        <v>1.64245</v>
      </c>
      <c r="F651">
        <f t="shared" si="379"/>
        <v>1.6543000000000001</v>
      </c>
      <c r="H651">
        <f t="shared" si="380"/>
        <v>1.6577</v>
      </c>
      <c r="N651" s="13">
        <f t="shared" ref="N651:N686" si="381">DEGREES(ACOS(((2*((((D651^2)/(F651^2))-1)/(((D651^2)/(H651^2))-1))))-1))</f>
        <v>56.021253505588071</v>
      </c>
      <c r="Q651" s="40">
        <v>35</v>
      </c>
      <c r="AG651" s="13" t="s">
        <v>227</v>
      </c>
      <c r="AH651" s="13" t="s">
        <v>228</v>
      </c>
      <c r="AI651" s="13">
        <f t="shared" ref="AI651:AI682" si="382">IF($BA$2=0,0,IF(1-((ABS(D651-$BA$2))/D651)&gt;(1-(0.01*$BO$4)),1-((ABS(D651-$BA$2))/D651),0))</f>
        <v>0</v>
      </c>
      <c r="AJ651" s="13">
        <f t="shared" ref="AJ651:AJ682" si="383">IF($BB$2=0,0,IF(1-((ABS(F651-$BB$2))/F651)&gt;(1-(0.01*$BO$4)),1-((ABS(F651-$BB$2))/F651),0))</f>
        <v>0</v>
      </c>
      <c r="AK651" s="13">
        <f t="shared" ref="AK651:AK682" si="384">IF($BC$2=0,0,IF(1-((ABS(H651-$BC$2))/H651)&gt;(1-(0.01*$BO$4)),1-((ABS(H651-$BC$2))/H651),0))</f>
        <v>0</v>
      </c>
      <c r="AL651" s="13">
        <f t="shared" ref="AL651:AL682" si="385">IF($BD$2=0,0,IF(1-((ABS(J651-$BD$2))/J651)&gt;(1-(0.01*$BO$4)),1-((ABS(J651-$BD$2))/J651),0))</f>
        <v>0</v>
      </c>
      <c r="AM651" s="13">
        <f t="shared" ref="AM651:AM682" si="386">IFERROR(IF($BE$2=0,0,IF(1-ABS(($BE$2-L651)/$BE$2)&gt;=1-($BO$6*0.01),1-ABS((($BE$2-L651)/$BE$2)),0)),0)</f>
        <v>0</v>
      </c>
      <c r="AN651" s="13">
        <f t="shared" ref="AN651:AN682" si="387">IF((IF(AO651=1,1-ABS(($BF$2-N651)/90),ABS((90-$BF$2-N651)/90)))&gt;(1-(0.01*$BO$2)),(IF(AO651=1,1-ABS(($BF$2-N651)/90),ABS((90-$BF$2-N651)/90))),0)</f>
        <v>0</v>
      </c>
      <c r="AO651" s="13">
        <f t="shared" ref="AO651:AO682" si="388">IF(OR($BH$2=P651,P651="-/+"),1,0)</f>
        <v>0</v>
      </c>
      <c r="AP651" s="13">
        <f t="shared" ref="AP651:AP682" si="389">IF((IF(OR(W651&lt;$BO$2,X651&lt;$BO$2),(90-(IF(X651&lt;W651,X651,W651)))/90,0))&gt;(1-(0.01*$BO$2)),(IF(OR(W651&lt;$BO$2,X651&lt;$BO$2),(90-(IF(X651&lt;W651,X651,W651)))/90,0)),0)</f>
        <v>1</v>
      </c>
      <c r="AQ651" s="13">
        <f t="shared" ref="AQ651:AQ682" si="390">IF((IF(OR(AD651&lt;$BO$2,AE651&lt;$BO$2),(90-(IF(AE651&lt;AD651,AE651,AD651)))/90,0))&gt;(1-(0.01*$BO$2)),(IF(OR(AD651&lt;$BO$2,AE651&lt;$BO$2),(90-(IF(AE651&lt;AD651,AE651,AD651)))/90,0)),0)</f>
        <v>1</v>
      </c>
      <c r="AR651" s="13">
        <f t="shared" ref="AR651:AR682" si="391">IF(AG651=$BG$2,1,0)</f>
        <v>1</v>
      </c>
      <c r="AS651" s="13">
        <f t="shared" ref="AS651:AS682" si="392">IF(AT651=$AT$729,C651,0)</f>
        <v>0</v>
      </c>
      <c r="AT651">
        <f t="shared" ref="AT651:AT682" si="393">IFERROR(AI651+AJ651+AK651+AN651+AO651+AP651+AQ651+AR651+AM651+AL651,0)</f>
        <v>3</v>
      </c>
    </row>
    <row r="652" spans="4:46" x14ac:dyDescent="0.2">
      <c r="D652">
        <f t="shared" ref="D652:D685" si="394">(($D$686-$D$586)/100)*(100-Q652)+$D$586</f>
        <v>1.6431799999999999</v>
      </c>
      <c r="F652">
        <f t="shared" ref="F652:F685" si="395">(($F$686-$F$586)/100)*(100-Q652)+$F$586</f>
        <v>1.6549199999999999</v>
      </c>
      <c r="H652">
        <f t="shared" ref="H652:H685" si="396">(($H$686-$H$586)/100)*(100-Q652)+$H$586</f>
        <v>1.65828</v>
      </c>
      <c r="N652" s="13">
        <f t="shared" si="381"/>
        <v>55.965053590715947</v>
      </c>
      <c r="Q652" s="110">
        <v>34</v>
      </c>
      <c r="AG652" s="13" t="s">
        <v>227</v>
      </c>
      <c r="AH652" s="13" t="s">
        <v>228</v>
      </c>
      <c r="AI652" s="13">
        <f t="shared" si="382"/>
        <v>0</v>
      </c>
      <c r="AJ652" s="13">
        <f t="shared" si="383"/>
        <v>0</v>
      </c>
      <c r="AK652" s="13">
        <f t="shared" si="384"/>
        <v>0</v>
      </c>
      <c r="AL652" s="13">
        <f t="shared" si="385"/>
        <v>0</v>
      </c>
      <c r="AM652" s="13">
        <f t="shared" si="386"/>
        <v>0</v>
      </c>
      <c r="AN652" s="13">
        <f t="shared" si="387"/>
        <v>0</v>
      </c>
      <c r="AO652" s="13">
        <f t="shared" si="388"/>
        <v>0</v>
      </c>
      <c r="AP652" s="13">
        <f t="shared" si="389"/>
        <v>1</v>
      </c>
      <c r="AQ652" s="13">
        <f t="shared" si="390"/>
        <v>1</v>
      </c>
      <c r="AR652" s="13">
        <f t="shared" si="391"/>
        <v>1</v>
      </c>
      <c r="AS652" s="13">
        <f t="shared" si="392"/>
        <v>0</v>
      </c>
      <c r="AT652">
        <f t="shared" si="393"/>
        <v>3</v>
      </c>
    </row>
    <row r="653" spans="4:46" x14ac:dyDescent="0.2">
      <c r="D653">
        <f t="shared" si="394"/>
        <v>1.64391</v>
      </c>
      <c r="F653">
        <f t="shared" si="395"/>
        <v>1.65554</v>
      </c>
      <c r="H653">
        <f t="shared" si="396"/>
        <v>1.65886</v>
      </c>
      <c r="N653" s="13">
        <f t="shared" si="381"/>
        <v>55.907608516277662</v>
      </c>
      <c r="Q653" s="40">
        <v>33</v>
      </c>
      <c r="AG653" s="13" t="s">
        <v>227</v>
      </c>
      <c r="AH653" s="13" t="s">
        <v>228</v>
      </c>
      <c r="AI653" s="13">
        <f t="shared" si="382"/>
        <v>0</v>
      </c>
      <c r="AJ653" s="13">
        <f t="shared" si="383"/>
        <v>0</v>
      </c>
      <c r="AK653" s="13">
        <f t="shared" si="384"/>
        <v>0</v>
      </c>
      <c r="AL653" s="13">
        <f t="shared" si="385"/>
        <v>0</v>
      </c>
      <c r="AM653" s="13">
        <f t="shared" si="386"/>
        <v>0</v>
      </c>
      <c r="AN653" s="13">
        <f t="shared" si="387"/>
        <v>0</v>
      </c>
      <c r="AO653" s="13">
        <f t="shared" si="388"/>
        <v>0</v>
      </c>
      <c r="AP653" s="13">
        <f t="shared" si="389"/>
        <v>1</v>
      </c>
      <c r="AQ653" s="13">
        <f t="shared" si="390"/>
        <v>1</v>
      </c>
      <c r="AR653" s="13">
        <f t="shared" si="391"/>
        <v>1</v>
      </c>
      <c r="AS653" s="13">
        <f t="shared" si="392"/>
        <v>0</v>
      </c>
      <c r="AT653">
        <f t="shared" si="393"/>
        <v>3</v>
      </c>
    </row>
    <row r="654" spans="4:46" x14ac:dyDescent="0.2">
      <c r="D654">
        <f t="shared" si="394"/>
        <v>1.6446399999999999</v>
      </c>
      <c r="F654">
        <f t="shared" si="395"/>
        <v>1.6561600000000001</v>
      </c>
      <c r="H654">
        <f t="shared" si="396"/>
        <v>1.65944</v>
      </c>
      <c r="N654" s="13">
        <f t="shared" si="381"/>
        <v>55.848879024875892</v>
      </c>
      <c r="Q654" s="110">
        <v>32</v>
      </c>
      <c r="AG654" s="13" t="s">
        <v>227</v>
      </c>
      <c r="AH654" s="13" t="s">
        <v>228</v>
      </c>
      <c r="AI654" s="13">
        <f t="shared" si="382"/>
        <v>0</v>
      </c>
      <c r="AJ654" s="13">
        <f t="shared" si="383"/>
        <v>0</v>
      </c>
      <c r="AK654" s="13">
        <f t="shared" si="384"/>
        <v>0</v>
      </c>
      <c r="AL654" s="13">
        <f t="shared" si="385"/>
        <v>0</v>
      </c>
      <c r="AM654" s="13">
        <f t="shared" si="386"/>
        <v>0</v>
      </c>
      <c r="AN654" s="13">
        <f t="shared" si="387"/>
        <v>0</v>
      </c>
      <c r="AO654" s="13">
        <f t="shared" si="388"/>
        <v>0</v>
      </c>
      <c r="AP654" s="13">
        <f t="shared" si="389"/>
        <v>1</v>
      </c>
      <c r="AQ654" s="13">
        <f t="shared" si="390"/>
        <v>1</v>
      </c>
      <c r="AR654" s="13">
        <f t="shared" si="391"/>
        <v>1</v>
      </c>
      <c r="AS654" s="13">
        <f t="shared" si="392"/>
        <v>0</v>
      </c>
      <c r="AT654">
        <f t="shared" si="393"/>
        <v>3</v>
      </c>
    </row>
    <row r="655" spans="4:46" x14ac:dyDescent="0.2">
      <c r="D655">
        <f t="shared" si="394"/>
        <v>1.64537</v>
      </c>
      <c r="F655">
        <f t="shared" si="395"/>
        <v>1.6567799999999999</v>
      </c>
      <c r="H655">
        <f t="shared" si="396"/>
        <v>1.6600200000000001</v>
      </c>
      <c r="N655" s="13">
        <f t="shared" si="381"/>
        <v>55.78882418191111</v>
      </c>
      <c r="Q655" s="40">
        <v>31</v>
      </c>
      <c r="AG655" s="13" t="s">
        <v>227</v>
      </c>
      <c r="AH655" s="13" t="s">
        <v>228</v>
      </c>
      <c r="AI655" s="13">
        <f t="shared" si="382"/>
        <v>0</v>
      </c>
      <c r="AJ655" s="13">
        <f t="shared" si="383"/>
        <v>0</v>
      </c>
      <c r="AK655" s="13">
        <f t="shared" si="384"/>
        <v>0</v>
      </c>
      <c r="AL655" s="13">
        <f t="shared" si="385"/>
        <v>0</v>
      </c>
      <c r="AM655" s="13">
        <f t="shared" si="386"/>
        <v>0</v>
      </c>
      <c r="AN655" s="13">
        <f t="shared" si="387"/>
        <v>0</v>
      </c>
      <c r="AO655" s="13">
        <f t="shared" si="388"/>
        <v>0</v>
      </c>
      <c r="AP655" s="13">
        <f t="shared" si="389"/>
        <v>1</v>
      </c>
      <c r="AQ655" s="13">
        <f t="shared" si="390"/>
        <v>1</v>
      </c>
      <c r="AR655" s="13">
        <f t="shared" si="391"/>
        <v>1</v>
      </c>
      <c r="AS655" s="13">
        <f t="shared" si="392"/>
        <v>0</v>
      </c>
      <c r="AT655">
        <f t="shared" si="393"/>
        <v>3</v>
      </c>
    </row>
    <row r="656" spans="4:46" x14ac:dyDescent="0.2">
      <c r="D656">
        <f t="shared" si="394"/>
        <v>1.6460999999999999</v>
      </c>
      <c r="F656">
        <f t="shared" si="395"/>
        <v>1.6574</v>
      </c>
      <c r="H656">
        <f t="shared" si="396"/>
        <v>1.6606000000000001</v>
      </c>
      <c r="N656" s="13">
        <f t="shared" si="381"/>
        <v>55.727401284746449</v>
      </c>
      <c r="Q656" s="110">
        <v>30</v>
      </c>
      <c r="AG656" s="13" t="s">
        <v>227</v>
      </c>
      <c r="AH656" s="13" t="s">
        <v>228</v>
      </c>
      <c r="AI656" s="13">
        <f t="shared" si="382"/>
        <v>0</v>
      </c>
      <c r="AJ656" s="13">
        <f t="shared" si="383"/>
        <v>0</v>
      </c>
      <c r="AK656" s="13">
        <f t="shared" si="384"/>
        <v>0</v>
      </c>
      <c r="AL656" s="13">
        <f t="shared" si="385"/>
        <v>0</v>
      </c>
      <c r="AM656" s="13">
        <f t="shared" si="386"/>
        <v>0</v>
      </c>
      <c r="AN656" s="13">
        <f t="shared" si="387"/>
        <v>0</v>
      </c>
      <c r="AO656" s="13">
        <f t="shared" si="388"/>
        <v>0</v>
      </c>
      <c r="AP656" s="13">
        <f t="shared" si="389"/>
        <v>1</v>
      </c>
      <c r="AQ656" s="13">
        <f t="shared" si="390"/>
        <v>1</v>
      </c>
      <c r="AR656" s="13">
        <f t="shared" si="391"/>
        <v>1</v>
      </c>
      <c r="AS656" s="13">
        <f t="shared" si="392"/>
        <v>0</v>
      </c>
      <c r="AT656">
        <f t="shared" si="393"/>
        <v>3</v>
      </c>
    </row>
    <row r="657" spans="4:46" x14ac:dyDescent="0.2">
      <c r="D657">
        <f t="shared" si="394"/>
        <v>1.64683</v>
      </c>
      <c r="F657">
        <f t="shared" si="395"/>
        <v>1.65802</v>
      </c>
      <c r="H657">
        <f t="shared" si="396"/>
        <v>1.6611799999999999</v>
      </c>
      <c r="N657" s="13">
        <f t="shared" si="381"/>
        <v>55.664565765886927</v>
      </c>
      <c r="Q657" s="40">
        <v>29</v>
      </c>
      <c r="AG657" s="13" t="s">
        <v>227</v>
      </c>
      <c r="AH657" s="13" t="s">
        <v>228</v>
      </c>
      <c r="AI657" s="13">
        <f t="shared" si="382"/>
        <v>0</v>
      </c>
      <c r="AJ657" s="13">
        <f t="shared" si="383"/>
        <v>0</v>
      </c>
      <c r="AK657" s="13">
        <f t="shared" si="384"/>
        <v>0</v>
      </c>
      <c r="AL657" s="13">
        <f t="shared" si="385"/>
        <v>0</v>
      </c>
      <c r="AM657" s="13">
        <f t="shared" si="386"/>
        <v>0</v>
      </c>
      <c r="AN657" s="13">
        <f t="shared" si="387"/>
        <v>0</v>
      </c>
      <c r="AO657" s="13">
        <f t="shared" si="388"/>
        <v>0</v>
      </c>
      <c r="AP657" s="13">
        <f t="shared" si="389"/>
        <v>1</v>
      </c>
      <c r="AQ657" s="13">
        <f t="shared" si="390"/>
        <v>1</v>
      </c>
      <c r="AR657" s="13">
        <f t="shared" si="391"/>
        <v>1</v>
      </c>
      <c r="AS657" s="13">
        <f t="shared" si="392"/>
        <v>0</v>
      </c>
      <c r="AT657">
        <f t="shared" si="393"/>
        <v>3</v>
      </c>
    </row>
    <row r="658" spans="4:46" x14ac:dyDescent="0.2">
      <c r="D658">
        <f t="shared" si="394"/>
        <v>1.6475599999999999</v>
      </c>
      <c r="F658">
        <f t="shared" si="395"/>
        <v>1.6586399999999999</v>
      </c>
      <c r="H658">
        <f t="shared" si="396"/>
        <v>1.6617599999999999</v>
      </c>
      <c r="N658" s="13">
        <f t="shared" si="381"/>
        <v>55.600271089697962</v>
      </c>
      <c r="Q658" s="110">
        <v>28</v>
      </c>
      <c r="AG658" s="13" t="s">
        <v>227</v>
      </c>
      <c r="AH658" s="13" t="s">
        <v>228</v>
      </c>
      <c r="AI658" s="13">
        <f t="shared" si="382"/>
        <v>0</v>
      </c>
      <c r="AJ658" s="13">
        <f t="shared" si="383"/>
        <v>0</v>
      </c>
      <c r="AK658" s="13">
        <f t="shared" si="384"/>
        <v>0</v>
      </c>
      <c r="AL658" s="13">
        <f t="shared" si="385"/>
        <v>0</v>
      </c>
      <c r="AM658" s="13">
        <f t="shared" si="386"/>
        <v>0</v>
      </c>
      <c r="AN658" s="13">
        <f t="shared" si="387"/>
        <v>0</v>
      </c>
      <c r="AO658" s="13">
        <f t="shared" si="388"/>
        <v>0</v>
      </c>
      <c r="AP658" s="13">
        <f t="shared" si="389"/>
        <v>1</v>
      </c>
      <c r="AQ658" s="13">
        <f t="shared" si="390"/>
        <v>1</v>
      </c>
      <c r="AR658" s="13">
        <f t="shared" si="391"/>
        <v>1</v>
      </c>
      <c r="AS658" s="13">
        <f t="shared" si="392"/>
        <v>0</v>
      </c>
      <c r="AT658">
        <f t="shared" si="393"/>
        <v>3</v>
      </c>
    </row>
    <row r="659" spans="4:46" x14ac:dyDescent="0.2">
      <c r="D659">
        <f t="shared" si="394"/>
        <v>1.64829</v>
      </c>
      <c r="F659">
        <f t="shared" si="395"/>
        <v>1.65926</v>
      </c>
      <c r="H659">
        <f t="shared" si="396"/>
        <v>1.6623399999999999</v>
      </c>
      <c r="N659" s="13">
        <f t="shared" si="381"/>
        <v>55.534468642134321</v>
      </c>
      <c r="Q659" s="40">
        <v>27</v>
      </c>
      <c r="AG659" s="13" t="s">
        <v>227</v>
      </c>
      <c r="AH659" s="13" t="s">
        <v>228</v>
      </c>
      <c r="AI659" s="13">
        <f t="shared" si="382"/>
        <v>0</v>
      </c>
      <c r="AJ659" s="13">
        <f t="shared" si="383"/>
        <v>0</v>
      </c>
      <c r="AK659" s="13">
        <f t="shared" si="384"/>
        <v>0</v>
      </c>
      <c r="AL659" s="13">
        <f t="shared" si="385"/>
        <v>0</v>
      </c>
      <c r="AM659" s="13">
        <f t="shared" si="386"/>
        <v>0</v>
      </c>
      <c r="AN659" s="13">
        <f t="shared" si="387"/>
        <v>0</v>
      </c>
      <c r="AO659" s="13">
        <f t="shared" si="388"/>
        <v>0</v>
      </c>
      <c r="AP659" s="13">
        <f t="shared" si="389"/>
        <v>1</v>
      </c>
      <c r="AQ659" s="13">
        <f t="shared" si="390"/>
        <v>1</v>
      </c>
      <c r="AR659" s="13">
        <f t="shared" si="391"/>
        <v>1</v>
      </c>
      <c r="AS659" s="13">
        <f t="shared" si="392"/>
        <v>0</v>
      </c>
      <c r="AT659">
        <f t="shared" si="393"/>
        <v>3</v>
      </c>
    </row>
    <row r="660" spans="4:46" x14ac:dyDescent="0.2">
      <c r="D660">
        <f t="shared" si="394"/>
        <v>1.6490199999999999</v>
      </c>
      <c r="F660">
        <f t="shared" si="395"/>
        <v>1.65988</v>
      </c>
      <c r="H660">
        <f t="shared" si="396"/>
        <v>1.66292</v>
      </c>
      <c r="N660" s="13">
        <f t="shared" si="381"/>
        <v>55.467107612989786</v>
      </c>
      <c r="Q660" s="110">
        <v>26</v>
      </c>
      <c r="AG660" s="13" t="s">
        <v>227</v>
      </c>
      <c r="AH660" s="13" t="s">
        <v>228</v>
      </c>
      <c r="AI660" s="13">
        <f t="shared" si="382"/>
        <v>0</v>
      </c>
      <c r="AJ660" s="13">
        <f t="shared" si="383"/>
        <v>0</v>
      </c>
      <c r="AK660" s="13">
        <f t="shared" si="384"/>
        <v>0</v>
      </c>
      <c r="AL660" s="13">
        <f t="shared" si="385"/>
        <v>0</v>
      </c>
      <c r="AM660" s="13">
        <f t="shared" si="386"/>
        <v>0</v>
      </c>
      <c r="AN660" s="13">
        <f t="shared" si="387"/>
        <v>0</v>
      </c>
      <c r="AO660" s="13">
        <f t="shared" si="388"/>
        <v>0</v>
      </c>
      <c r="AP660" s="13">
        <f t="shared" si="389"/>
        <v>1</v>
      </c>
      <c r="AQ660" s="13">
        <f t="shared" si="390"/>
        <v>1</v>
      </c>
      <c r="AR660" s="13">
        <f t="shared" si="391"/>
        <v>1</v>
      </c>
      <c r="AS660" s="13">
        <f t="shared" si="392"/>
        <v>0</v>
      </c>
      <c r="AT660">
        <f t="shared" si="393"/>
        <v>3</v>
      </c>
    </row>
    <row r="661" spans="4:46" x14ac:dyDescent="0.2">
      <c r="D661">
        <f t="shared" si="394"/>
        <v>1.64975</v>
      </c>
      <c r="F661">
        <f t="shared" si="395"/>
        <v>1.6604999999999999</v>
      </c>
      <c r="H661">
        <f t="shared" si="396"/>
        <v>1.6635</v>
      </c>
      <c r="N661" s="13">
        <f t="shared" si="381"/>
        <v>55.398134869976637</v>
      </c>
      <c r="Q661" s="40">
        <v>25</v>
      </c>
      <c r="AG661" s="13" t="s">
        <v>227</v>
      </c>
      <c r="AH661" s="13" t="s">
        <v>228</v>
      </c>
      <c r="AI661" s="13">
        <f t="shared" si="382"/>
        <v>0</v>
      </c>
      <c r="AJ661" s="13">
        <f t="shared" si="383"/>
        <v>0</v>
      </c>
      <c r="AK661" s="13">
        <f t="shared" si="384"/>
        <v>0</v>
      </c>
      <c r="AL661" s="13">
        <f t="shared" si="385"/>
        <v>0</v>
      </c>
      <c r="AM661" s="13">
        <f t="shared" si="386"/>
        <v>0</v>
      </c>
      <c r="AN661" s="13">
        <f t="shared" si="387"/>
        <v>0</v>
      </c>
      <c r="AO661" s="13">
        <f t="shared" si="388"/>
        <v>0</v>
      </c>
      <c r="AP661" s="13">
        <f t="shared" si="389"/>
        <v>1</v>
      </c>
      <c r="AQ661" s="13">
        <f t="shared" si="390"/>
        <v>1</v>
      </c>
      <c r="AR661" s="13">
        <f t="shared" si="391"/>
        <v>1</v>
      </c>
      <c r="AS661" s="13">
        <f t="shared" si="392"/>
        <v>0</v>
      </c>
      <c r="AT661">
        <f t="shared" si="393"/>
        <v>3</v>
      </c>
    </row>
    <row r="662" spans="4:46" x14ac:dyDescent="0.2">
      <c r="D662">
        <f t="shared" si="394"/>
        <v>1.6504799999999999</v>
      </c>
      <c r="F662">
        <f t="shared" si="395"/>
        <v>1.6611199999999999</v>
      </c>
      <c r="H662">
        <f t="shared" si="396"/>
        <v>1.66408</v>
      </c>
      <c r="N662" s="13">
        <f t="shared" si="381"/>
        <v>55.327494824015268</v>
      </c>
      <c r="Q662" s="110">
        <v>24</v>
      </c>
      <c r="AG662" s="13" t="s">
        <v>227</v>
      </c>
      <c r="AH662" s="13" t="s">
        <v>228</v>
      </c>
      <c r="AI662" s="13">
        <f t="shared" si="382"/>
        <v>0</v>
      </c>
      <c r="AJ662" s="13">
        <f t="shared" si="383"/>
        <v>0</v>
      </c>
      <c r="AK662" s="13">
        <f t="shared" si="384"/>
        <v>0</v>
      </c>
      <c r="AL662" s="13">
        <f t="shared" si="385"/>
        <v>0</v>
      </c>
      <c r="AM662" s="13">
        <f t="shared" si="386"/>
        <v>0</v>
      </c>
      <c r="AN662" s="13">
        <f t="shared" si="387"/>
        <v>0</v>
      </c>
      <c r="AO662" s="13">
        <f t="shared" si="388"/>
        <v>0</v>
      </c>
      <c r="AP662" s="13">
        <f t="shared" si="389"/>
        <v>1</v>
      </c>
      <c r="AQ662" s="13">
        <f t="shared" si="390"/>
        <v>1</v>
      </c>
      <c r="AR662" s="13">
        <f t="shared" si="391"/>
        <v>1</v>
      </c>
      <c r="AS662" s="13">
        <f t="shared" si="392"/>
        <v>0</v>
      </c>
      <c r="AT662">
        <f t="shared" si="393"/>
        <v>3</v>
      </c>
    </row>
    <row r="663" spans="4:46" x14ac:dyDescent="0.2">
      <c r="D663">
        <f t="shared" si="394"/>
        <v>1.6512099999999998</v>
      </c>
      <c r="F663">
        <f t="shared" si="395"/>
        <v>1.66174</v>
      </c>
      <c r="H663">
        <f t="shared" si="396"/>
        <v>1.66466</v>
      </c>
      <c r="N663" s="13">
        <f t="shared" si="381"/>
        <v>55.255129285008032</v>
      </c>
      <c r="Q663" s="40">
        <v>23</v>
      </c>
      <c r="AG663" s="13" t="s">
        <v>227</v>
      </c>
      <c r="AH663" s="13" t="s">
        <v>228</v>
      </c>
      <c r="AI663" s="13">
        <f t="shared" si="382"/>
        <v>0</v>
      </c>
      <c r="AJ663" s="13">
        <f t="shared" si="383"/>
        <v>0</v>
      </c>
      <c r="AK663" s="13">
        <f t="shared" si="384"/>
        <v>0</v>
      </c>
      <c r="AL663" s="13">
        <f t="shared" si="385"/>
        <v>0</v>
      </c>
      <c r="AM663" s="13">
        <f t="shared" si="386"/>
        <v>0</v>
      </c>
      <c r="AN663" s="13">
        <f t="shared" si="387"/>
        <v>0</v>
      </c>
      <c r="AO663" s="13">
        <f t="shared" si="388"/>
        <v>0</v>
      </c>
      <c r="AP663" s="13">
        <f t="shared" si="389"/>
        <v>1</v>
      </c>
      <c r="AQ663" s="13">
        <f t="shared" si="390"/>
        <v>1</v>
      </c>
      <c r="AR663" s="13">
        <f t="shared" si="391"/>
        <v>1</v>
      </c>
      <c r="AS663" s="13">
        <f t="shared" si="392"/>
        <v>0</v>
      </c>
      <c r="AT663">
        <f t="shared" si="393"/>
        <v>3</v>
      </c>
    </row>
    <row r="664" spans="4:46" x14ac:dyDescent="0.2">
      <c r="D664">
        <f t="shared" si="394"/>
        <v>1.65194</v>
      </c>
      <c r="F664">
        <f t="shared" si="395"/>
        <v>1.6623600000000001</v>
      </c>
      <c r="H664">
        <f t="shared" si="396"/>
        <v>1.6652400000000001</v>
      </c>
      <c r="N664" s="13">
        <f t="shared" si="381"/>
        <v>55.180977307278845</v>
      </c>
      <c r="Q664" s="110">
        <v>22</v>
      </c>
      <c r="AG664" s="13" t="s">
        <v>227</v>
      </c>
      <c r="AH664" s="13" t="s">
        <v>228</v>
      </c>
      <c r="AI664" s="13">
        <f t="shared" si="382"/>
        <v>0</v>
      </c>
      <c r="AJ664" s="13">
        <f t="shared" si="383"/>
        <v>0</v>
      </c>
      <c r="AK664" s="13">
        <f t="shared" si="384"/>
        <v>0</v>
      </c>
      <c r="AL664" s="13">
        <f t="shared" si="385"/>
        <v>0</v>
      </c>
      <c r="AM664" s="13">
        <f t="shared" si="386"/>
        <v>0</v>
      </c>
      <c r="AN664" s="13">
        <f t="shared" si="387"/>
        <v>0</v>
      </c>
      <c r="AO664" s="13">
        <f t="shared" si="388"/>
        <v>0</v>
      </c>
      <c r="AP664" s="13">
        <f t="shared" si="389"/>
        <v>1</v>
      </c>
      <c r="AQ664" s="13">
        <f t="shared" si="390"/>
        <v>1</v>
      </c>
      <c r="AR664" s="13">
        <f t="shared" si="391"/>
        <v>1</v>
      </c>
      <c r="AS664" s="13">
        <f t="shared" si="392"/>
        <v>0</v>
      </c>
      <c r="AT664">
        <f t="shared" si="393"/>
        <v>3</v>
      </c>
    </row>
    <row r="665" spans="4:46" x14ac:dyDescent="0.2">
      <c r="D665">
        <f t="shared" si="394"/>
        <v>1.6526699999999999</v>
      </c>
      <c r="F665">
        <f t="shared" si="395"/>
        <v>1.6629799999999999</v>
      </c>
      <c r="H665">
        <f t="shared" si="396"/>
        <v>1.6658200000000001</v>
      </c>
      <c r="N665" s="13">
        <f t="shared" si="381"/>
        <v>55.104975023809899</v>
      </c>
      <c r="Q665" s="40">
        <v>21</v>
      </c>
      <c r="AG665" s="13" t="s">
        <v>227</v>
      </c>
      <c r="AH665" s="13" t="s">
        <v>228</v>
      </c>
      <c r="AI665" s="13">
        <f t="shared" si="382"/>
        <v>0</v>
      </c>
      <c r="AJ665" s="13">
        <f t="shared" si="383"/>
        <v>0</v>
      </c>
      <c r="AK665" s="13">
        <f t="shared" si="384"/>
        <v>0</v>
      </c>
      <c r="AL665" s="13">
        <f t="shared" si="385"/>
        <v>0</v>
      </c>
      <c r="AM665" s="13">
        <f t="shared" si="386"/>
        <v>0</v>
      </c>
      <c r="AN665" s="13">
        <f t="shared" si="387"/>
        <v>0</v>
      </c>
      <c r="AO665" s="13">
        <f t="shared" si="388"/>
        <v>0</v>
      </c>
      <c r="AP665" s="13">
        <f t="shared" si="389"/>
        <v>1</v>
      </c>
      <c r="AQ665" s="13">
        <f t="shared" si="390"/>
        <v>1</v>
      </c>
      <c r="AR665" s="13">
        <f t="shared" si="391"/>
        <v>1</v>
      </c>
      <c r="AS665" s="13">
        <f t="shared" si="392"/>
        <v>0</v>
      </c>
      <c r="AT665">
        <f t="shared" si="393"/>
        <v>3</v>
      </c>
    </row>
    <row r="666" spans="4:46" x14ac:dyDescent="0.2">
      <c r="D666">
        <f t="shared" si="394"/>
        <v>1.6534</v>
      </c>
      <c r="F666">
        <f t="shared" si="395"/>
        <v>1.6636</v>
      </c>
      <c r="H666">
        <f t="shared" si="396"/>
        <v>1.6663999999999999</v>
      </c>
      <c r="N666" s="13">
        <f t="shared" si="381"/>
        <v>55.027055468298187</v>
      </c>
      <c r="Q666" s="110">
        <v>20</v>
      </c>
      <c r="AG666" s="13" t="s">
        <v>227</v>
      </c>
      <c r="AH666" s="13" t="s">
        <v>228</v>
      </c>
      <c r="AI666" s="13">
        <f t="shared" si="382"/>
        <v>0</v>
      </c>
      <c r="AJ666" s="13">
        <f t="shared" si="383"/>
        <v>0</v>
      </c>
      <c r="AK666" s="13">
        <f t="shared" si="384"/>
        <v>0</v>
      </c>
      <c r="AL666" s="13">
        <f t="shared" si="385"/>
        <v>0</v>
      </c>
      <c r="AM666" s="13">
        <f t="shared" si="386"/>
        <v>0</v>
      </c>
      <c r="AN666" s="13">
        <f t="shared" si="387"/>
        <v>0</v>
      </c>
      <c r="AO666" s="13">
        <f t="shared" si="388"/>
        <v>0</v>
      </c>
      <c r="AP666" s="13">
        <f t="shared" si="389"/>
        <v>1</v>
      </c>
      <c r="AQ666" s="13">
        <f t="shared" si="390"/>
        <v>1</v>
      </c>
      <c r="AR666" s="13">
        <f t="shared" si="391"/>
        <v>1</v>
      </c>
      <c r="AS666" s="13">
        <f t="shared" si="392"/>
        <v>0</v>
      </c>
      <c r="AT666">
        <f t="shared" si="393"/>
        <v>3</v>
      </c>
    </row>
    <row r="667" spans="4:46" x14ac:dyDescent="0.2">
      <c r="D667">
        <f t="shared" si="394"/>
        <v>1.6541299999999999</v>
      </c>
      <c r="F667">
        <f t="shared" si="395"/>
        <v>1.66422</v>
      </c>
      <c r="H667">
        <f t="shared" si="396"/>
        <v>1.6669799999999999</v>
      </c>
      <c r="N667" s="13">
        <f t="shared" si="381"/>
        <v>54.947148384037298</v>
      </c>
      <c r="Q667" s="40">
        <v>19</v>
      </c>
      <c r="AG667" s="13" t="s">
        <v>227</v>
      </c>
      <c r="AH667" s="13" t="s">
        <v>228</v>
      </c>
      <c r="AI667" s="13">
        <f t="shared" si="382"/>
        <v>0</v>
      </c>
      <c r="AJ667" s="13">
        <f t="shared" si="383"/>
        <v>0</v>
      </c>
      <c r="AK667" s="13">
        <f t="shared" si="384"/>
        <v>0</v>
      </c>
      <c r="AL667" s="13">
        <f t="shared" si="385"/>
        <v>0</v>
      </c>
      <c r="AM667" s="13">
        <f t="shared" si="386"/>
        <v>0</v>
      </c>
      <c r="AN667" s="13">
        <f t="shared" si="387"/>
        <v>0</v>
      </c>
      <c r="AO667" s="13">
        <f t="shared" si="388"/>
        <v>0</v>
      </c>
      <c r="AP667" s="13">
        <f t="shared" si="389"/>
        <v>1</v>
      </c>
      <c r="AQ667" s="13">
        <f t="shared" si="390"/>
        <v>1</v>
      </c>
      <c r="AR667" s="13">
        <f t="shared" si="391"/>
        <v>1</v>
      </c>
      <c r="AS667" s="13">
        <f t="shared" si="392"/>
        <v>0</v>
      </c>
      <c r="AT667">
        <f t="shared" si="393"/>
        <v>3</v>
      </c>
    </row>
    <row r="668" spans="4:46" x14ac:dyDescent="0.2">
      <c r="D668">
        <f t="shared" si="394"/>
        <v>1.65486</v>
      </c>
      <c r="F668">
        <f t="shared" si="395"/>
        <v>1.6648399999999999</v>
      </c>
      <c r="H668">
        <f t="shared" si="396"/>
        <v>1.6675599999999999</v>
      </c>
      <c r="N668" s="13">
        <f t="shared" si="381"/>
        <v>54.865180018325816</v>
      </c>
      <c r="Q668" s="110">
        <v>18</v>
      </c>
      <c r="AG668" s="13" t="s">
        <v>227</v>
      </c>
      <c r="AH668" s="13" t="s">
        <v>228</v>
      </c>
      <c r="AI668" s="13">
        <f t="shared" si="382"/>
        <v>0</v>
      </c>
      <c r="AJ668" s="13">
        <f t="shared" si="383"/>
        <v>0</v>
      </c>
      <c r="AK668" s="13">
        <f t="shared" si="384"/>
        <v>0</v>
      </c>
      <c r="AL668" s="13">
        <f t="shared" si="385"/>
        <v>0</v>
      </c>
      <c r="AM668" s="13">
        <f t="shared" si="386"/>
        <v>0</v>
      </c>
      <c r="AN668" s="13">
        <f t="shared" si="387"/>
        <v>0</v>
      </c>
      <c r="AO668" s="13">
        <f t="shared" si="388"/>
        <v>0</v>
      </c>
      <c r="AP668" s="13">
        <f t="shared" si="389"/>
        <v>1</v>
      </c>
      <c r="AQ668" s="13">
        <f t="shared" si="390"/>
        <v>1</v>
      </c>
      <c r="AR668" s="13">
        <f t="shared" si="391"/>
        <v>1</v>
      </c>
      <c r="AS668" s="13">
        <f t="shared" si="392"/>
        <v>0</v>
      </c>
      <c r="AT668">
        <f t="shared" si="393"/>
        <v>3</v>
      </c>
    </row>
    <row r="669" spans="4:46" x14ac:dyDescent="0.2">
      <c r="D669">
        <f t="shared" si="394"/>
        <v>1.6555899999999999</v>
      </c>
      <c r="F669">
        <f t="shared" si="395"/>
        <v>1.6654599999999999</v>
      </c>
      <c r="H669">
        <f t="shared" si="396"/>
        <v>1.66814</v>
      </c>
      <c r="N669" s="13">
        <f t="shared" si="381"/>
        <v>54.781072901259272</v>
      </c>
      <c r="Q669" s="40">
        <v>17</v>
      </c>
      <c r="AG669" s="13" t="s">
        <v>227</v>
      </c>
      <c r="AH669" s="13" t="s">
        <v>228</v>
      </c>
      <c r="AI669" s="13">
        <f t="shared" si="382"/>
        <v>0</v>
      </c>
      <c r="AJ669" s="13">
        <f t="shared" si="383"/>
        <v>0</v>
      </c>
      <c r="AK669" s="13">
        <f t="shared" si="384"/>
        <v>0</v>
      </c>
      <c r="AL669" s="13">
        <f t="shared" si="385"/>
        <v>0</v>
      </c>
      <c r="AM669" s="13">
        <f t="shared" si="386"/>
        <v>0</v>
      </c>
      <c r="AN669" s="13">
        <f t="shared" si="387"/>
        <v>0</v>
      </c>
      <c r="AO669" s="13">
        <f t="shared" si="388"/>
        <v>0</v>
      </c>
      <c r="AP669" s="13">
        <f t="shared" si="389"/>
        <v>1</v>
      </c>
      <c r="AQ669" s="13">
        <f t="shared" si="390"/>
        <v>1</v>
      </c>
      <c r="AR669" s="13">
        <f t="shared" si="391"/>
        <v>1</v>
      </c>
      <c r="AS669" s="13">
        <f t="shared" si="392"/>
        <v>0</v>
      </c>
      <c r="AT669">
        <f t="shared" si="393"/>
        <v>3</v>
      </c>
    </row>
    <row r="670" spans="4:46" x14ac:dyDescent="0.2">
      <c r="D670">
        <f t="shared" si="394"/>
        <v>1.65632</v>
      </c>
      <c r="F670">
        <f t="shared" si="395"/>
        <v>1.66608</v>
      </c>
      <c r="H670">
        <f t="shared" si="396"/>
        <v>1.66872</v>
      </c>
      <c r="N670" s="13">
        <f t="shared" si="381"/>
        <v>54.694745607412266</v>
      </c>
      <c r="Q670" s="110">
        <v>16</v>
      </c>
      <c r="AG670" s="13" t="s">
        <v>227</v>
      </c>
      <c r="AH670" s="13" t="s">
        <v>228</v>
      </c>
      <c r="AI670" s="13">
        <f t="shared" si="382"/>
        <v>0</v>
      </c>
      <c r="AJ670" s="13">
        <f t="shared" si="383"/>
        <v>0</v>
      </c>
      <c r="AK670" s="13">
        <f t="shared" si="384"/>
        <v>0</v>
      </c>
      <c r="AL670" s="13">
        <f t="shared" si="385"/>
        <v>0</v>
      </c>
      <c r="AM670" s="13">
        <f t="shared" si="386"/>
        <v>0</v>
      </c>
      <c r="AN670" s="13">
        <f t="shared" si="387"/>
        <v>0</v>
      </c>
      <c r="AO670" s="13">
        <f t="shared" si="388"/>
        <v>0</v>
      </c>
      <c r="AP670" s="13">
        <f t="shared" si="389"/>
        <v>1</v>
      </c>
      <c r="AQ670" s="13">
        <f t="shared" si="390"/>
        <v>1</v>
      </c>
      <c r="AR670" s="13">
        <f t="shared" si="391"/>
        <v>1</v>
      </c>
      <c r="AS670" s="13">
        <f t="shared" si="392"/>
        <v>0</v>
      </c>
      <c r="AT670">
        <f t="shared" si="393"/>
        <v>3</v>
      </c>
    </row>
    <row r="671" spans="4:46" x14ac:dyDescent="0.2">
      <c r="D671">
        <f t="shared" si="394"/>
        <v>1.6570499999999999</v>
      </c>
      <c r="F671">
        <f t="shared" si="395"/>
        <v>1.6667000000000001</v>
      </c>
      <c r="H671">
        <f t="shared" si="396"/>
        <v>1.6693</v>
      </c>
      <c r="N671" s="13">
        <f t="shared" si="381"/>
        <v>54.606112498816366</v>
      </c>
      <c r="Q671" s="40">
        <v>15</v>
      </c>
      <c r="AG671" s="13" t="s">
        <v>227</v>
      </c>
      <c r="AH671" s="13" t="s">
        <v>228</v>
      </c>
      <c r="AI671" s="13">
        <f t="shared" si="382"/>
        <v>0</v>
      </c>
      <c r="AJ671" s="13">
        <f t="shared" si="383"/>
        <v>0</v>
      </c>
      <c r="AK671" s="13">
        <f t="shared" si="384"/>
        <v>0</v>
      </c>
      <c r="AL671" s="13">
        <f t="shared" si="385"/>
        <v>0</v>
      </c>
      <c r="AM671" s="13">
        <f t="shared" si="386"/>
        <v>0</v>
      </c>
      <c r="AN671" s="13">
        <f t="shared" si="387"/>
        <v>0</v>
      </c>
      <c r="AO671" s="13">
        <f t="shared" si="388"/>
        <v>0</v>
      </c>
      <c r="AP671" s="13">
        <f t="shared" si="389"/>
        <v>1</v>
      </c>
      <c r="AQ671" s="13">
        <f t="shared" si="390"/>
        <v>1</v>
      </c>
      <c r="AR671" s="13">
        <f t="shared" si="391"/>
        <v>1</v>
      </c>
      <c r="AS671" s="13">
        <f t="shared" si="392"/>
        <v>0</v>
      </c>
      <c r="AT671">
        <f t="shared" si="393"/>
        <v>3</v>
      </c>
    </row>
    <row r="672" spans="4:46" x14ac:dyDescent="0.2">
      <c r="D672">
        <f t="shared" si="394"/>
        <v>1.65778</v>
      </c>
      <c r="F672">
        <f t="shared" si="395"/>
        <v>1.6673199999999999</v>
      </c>
      <c r="H672">
        <f t="shared" si="396"/>
        <v>1.66988</v>
      </c>
      <c r="N672" s="13">
        <f t="shared" si="381"/>
        <v>54.515083447562432</v>
      </c>
      <c r="Q672" s="110">
        <v>14</v>
      </c>
      <c r="AG672" s="13" t="s">
        <v>227</v>
      </c>
      <c r="AH672" s="13" t="s">
        <v>228</v>
      </c>
      <c r="AI672" s="13">
        <f t="shared" si="382"/>
        <v>0</v>
      </c>
      <c r="AJ672" s="13">
        <f t="shared" si="383"/>
        <v>0</v>
      </c>
      <c r="AK672" s="13">
        <f t="shared" si="384"/>
        <v>0</v>
      </c>
      <c r="AL672" s="13">
        <f t="shared" si="385"/>
        <v>0</v>
      </c>
      <c r="AM672" s="13">
        <f t="shared" si="386"/>
        <v>0</v>
      </c>
      <c r="AN672" s="13">
        <f t="shared" si="387"/>
        <v>0</v>
      </c>
      <c r="AO672" s="13">
        <f t="shared" si="388"/>
        <v>0</v>
      </c>
      <c r="AP672" s="13">
        <f t="shared" si="389"/>
        <v>1</v>
      </c>
      <c r="AQ672" s="13">
        <f t="shared" si="390"/>
        <v>1</v>
      </c>
      <c r="AR672" s="13">
        <f t="shared" si="391"/>
        <v>1</v>
      </c>
      <c r="AS672" s="13">
        <f t="shared" si="392"/>
        <v>0</v>
      </c>
      <c r="AT672">
        <f t="shared" si="393"/>
        <v>3</v>
      </c>
    </row>
    <row r="673" spans="4:46" x14ac:dyDescent="0.2">
      <c r="D673">
        <f t="shared" si="394"/>
        <v>1.6585099999999999</v>
      </c>
      <c r="F673">
        <f t="shared" si="395"/>
        <v>1.66794</v>
      </c>
      <c r="H673">
        <f t="shared" si="396"/>
        <v>1.6704600000000001</v>
      </c>
      <c r="N673" s="13">
        <f t="shared" si="381"/>
        <v>54.421563536042903</v>
      </c>
      <c r="Q673" s="40">
        <v>13</v>
      </c>
      <c r="AG673" s="13" t="s">
        <v>227</v>
      </c>
      <c r="AH673" s="13" t="s">
        <v>228</v>
      </c>
      <c r="AI673" s="13">
        <f t="shared" si="382"/>
        <v>0</v>
      </c>
      <c r="AJ673" s="13">
        <f t="shared" si="383"/>
        <v>0</v>
      </c>
      <c r="AK673" s="13">
        <f t="shared" si="384"/>
        <v>0</v>
      </c>
      <c r="AL673" s="13">
        <f t="shared" si="385"/>
        <v>0</v>
      </c>
      <c r="AM673" s="13">
        <f t="shared" si="386"/>
        <v>0</v>
      </c>
      <c r="AN673" s="13">
        <f t="shared" si="387"/>
        <v>0</v>
      </c>
      <c r="AO673" s="13">
        <f t="shared" si="388"/>
        <v>0</v>
      </c>
      <c r="AP673" s="13">
        <f t="shared" si="389"/>
        <v>1</v>
      </c>
      <c r="AQ673" s="13">
        <f t="shared" si="390"/>
        <v>1</v>
      </c>
      <c r="AR673" s="13">
        <f t="shared" si="391"/>
        <v>1</v>
      </c>
      <c r="AS673" s="13">
        <f t="shared" si="392"/>
        <v>0</v>
      </c>
      <c r="AT673">
        <f t="shared" si="393"/>
        <v>3</v>
      </c>
    </row>
    <row r="674" spans="4:46" x14ac:dyDescent="0.2">
      <c r="D674">
        <f t="shared" si="394"/>
        <v>1.65924</v>
      </c>
      <c r="F674">
        <f t="shared" si="395"/>
        <v>1.66856</v>
      </c>
      <c r="H674">
        <f t="shared" si="396"/>
        <v>1.6710399999999999</v>
      </c>
      <c r="N674" s="13">
        <f t="shared" si="381"/>
        <v>54.325452732735684</v>
      </c>
      <c r="Q674" s="110">
        <v>12</v>
      </c>
      <c r="AG674" s="13" t="s">
        <v>227</v>
      </c>
      <c r="AH674" s="13" t="s">
        <v>228</v>
      </c>
      <c r="AI674" s="13">
        <f t="shared" si="382"/>
        <v>0</v>
      </c>
      <c r="AJ674" s="13">
        <f t="shared" si="383"/>
        <v>0</v>
      </c>
      <c r="AK674" s="13">
        <f t="shared" si="384"/>
        <v>0</v>
      </c>
      <c r="AL674" s="13">
        <f t="shared" si="385"/>
        <v>0</v>
      </c>
      <c r="AM674" s="13">
        <f t="shared" si="386"/>
        <v>0</v>
      </c>
      <c r="AN674" s="13">
        <f t="shared" si="387"/>
        <v>0</v>
      </c>
      <c r="AO674" s="13">
        <f t="shared" si="388"/>
        <v>0</v>
      </c>
      <c r="AP674" s="13">
        <f t="shared" si="389"/>
        <v>1</v>
      </c>
      <c r="AQ674" s="13">
        <f t="shared" si="390"/>
        <v>1</v>
      </c>
      <c r="AR674" s="13">
        <f t="shared" si="391"/>
        <v>1</v>
      </c>
      <c r="AS674" s="13">
        <f t="shared" si="392"/>
        <v>0</v>
      </c>
      <c r="AT674">
        <f t="shared" si="393"/>
        <v>3</v>
      </c>
    </row>
    <row r="675" spans="4:46" x14ac:dyDescent="0.2">
      <c r="D675">
        <f t="shared" si="394"/>
        <v>1.6599699999999999</v>
      </c>
      <c r="F675">
        <f t="shared" si="395"/>
        <v>1.6691799999999999</v>
      </c>
      <c r="H675">
        <f t="shared" si="396"/>
        <v>1.6716199999999999</v>
      </c>
      <c r="N675" s="13">
        <f t="shared" si="381"/>
        <v>54.22664554112491</v>
      </c>
      <c r="Q675" s="40">
        <v>11</v>
      </c>
      <c r="AG675" s="13" t="s">
        <v>227</v>
      </c>
      <c r="AH675" s="13" t="s">
        <v>228</v>
      </c>
      <c r="AI675" s="13">
        <f t="shared" si="382"/>
        <v>0</v>
      </c>
      <c r="AJ675" s="13">
        <f t="shared" si="383"/>
        <v>0</v>
      </c>
      <c r="AK675" s="13">
        <f t="shared" si="384"/>
        <v>0</v>
      </c>
      <c r="AL675" s="13">
        <f t="shared" si="385"/>
        <v>0</v>
      </c>
      <c r="AM675" s="13">
        <f t="shared" si="386"/>
        <v>0</v>
      </c>
      <c r="AN675" s="13">
        <f t="shared" si="387"/>
        <v>0</v>
      </c>
      <c r="AO675" s="13">
        <f t="shared" si="388"/>
        <v>0</v>
      </c>
      <c r="AP675" s="13">
        <f t="shared" si="389"/>
        <v>1</v>
      </c>
      <c r="AQ675" s="13">
        <f t="shared" si="390"/>
        <v>1</v>
      </c>
      <c r="AR675" s="13">
        <f t="shared" si="391"/>
        <v>1</v>
      </c>
      <c r="AS675" s="13">
        <f t="shared" si="392"/>
        <v>0</v>
      </c>
      <c r="AT675">
        <f t="shared" si="393"/>
        <v>3</v>
      </c>
    </row>
    <row r="676" spans="4:46" x14ac:dyDescent="0.2">
      <c r="D676">
        <f t="shared" si="394"/>
        <v>1.6606999999999998</v>
      </c>
      <c r="F676">
        <f t="shared" si="395"/>
        <v>1.6698</v>
      </c>
      <c r="H676">
        <f t="shared" si="396"/>
        <v>1.6721999999999999</v>
      </c>
      <c r="N676" s="13">
        <f t="shared" si="381"/>
        <v>54.125030619102716</v>
      </c>
      <c r="Q676" s="110">
        <v>10</v>
      </c>
      <c r="AG676" s="13" t="s">
        <v>227</v>
      </c>
      <c r="AH676" s="13" t="s">
        <v>228</v>
      </c>
      <c r="AI676" s="13">
        <f t="shared" si="382"/>
        <v>0</v>
      </c>
      <c r="AJ676" s="13">
        <f t="shared" si="383"/>
        <v>0</v>
      </c>
      <c r="AK676" s="13">
        <f t="shared" si="384"/>
        <v>0</v>
      </c>
      <c r="AL676" s="13">
        <f t="shared" si="385"/>
        <v>0</v>
      </c>
      <c r="AM676" s="13">
        <f t="shared" si="386"/>
        <v>0</v>
      </c>
      <c r="AN676" s="13">
        <f t="shared" si="387"/>
        <v>0</v>
      </c>
      <c r="AO676" s="13">
        <f t="shared" si="388"/>
        <v>0</v>
      </c>
      <c r="AP676" s="13">
        <f t="shared" si="389"/>
        <v>1</v>
      </c>
      <c r="AQ676" s="13">
        <f t="shared" si="390"/>
        <v>1</v>
      </c>
      <c r="AR676" s="13">
        <f t="shared" si="391"/>
        <v>1</v>
      </c>
      <c r="AS676" s="13">
        <f t="shared" si="392"/>
        <v>0</v>
      </c>
      <c r="AT676">
        <f t="shared" si="393"/>
        <v>3</v>
      </c>
    </row>
    <row r="677" spans="4:46" x14ac:dyDescent="0.2">
      <c r="D677">
        <f t="shared" si="394"/>
        <v>1.66143</v>
      </c>
      <c r="F677">
        <f t="shared" si="395"/>
        <v>1.67042</v>
      </c>
      <c r="H677">
        <f t="shared" si="396"/>
        <v>1.6727799999999999</v>
      </c>
      <c r="N677" s="13">
        <f t="shared" si="381"/>
        <v>54.020490365948426</v>
      </c>
      <c r="Q677" s="40">
        <v>9</v>
      </c>
      <c r="AG677" s="13" t="s">
        <v>227</v>
      </c>
      <c r="AH677" s="13" t="s">
        <v>228</v>
      </c>
      <c r="AI677" s="13">
        <f t="shared" si="382"/>
        <v>0</v>
      </c>
      <c r="AJ677" s="13">
        <f t="shared" si="383"/>
        <v>0</v>
      </c>
      <c r="AK677" s="13">
        <f t="shared" si="384"/>
        <v>0</v>
      </c>
      <c r="AL677" s="13">
        <f t="shared" si="385"/>
        <v>0</v>
      </c>
      <c r="AM677" s="13">
        <f t="shared" si="386"/>
        <v>0</v>
      </c>
      <c r="AN677" s="13">
        <f t="shared" si="387"/>
        <v>0</v>
      </c>
      <c r="AO677" s="13">
        <f t="shared" si="388"/>
        <v>0</v>
      </c>
      <c r="AP677" s="13">
        <f t="shared" si="389"/>
        <v>1</v>
      </c>
      <c r="AQ677" s="13">
        <f t="shared" si="390"/>
        <v>1</v>
      </c>
      <c r="AR677" s="13">
        <f t="shared" si="391"/>
        <v>1</v>
      </c>
      <c r="AS677" s="13">
        <f t="shared" si="392"/>
        <v>0</v>
      </c>
      <c r="AT677">
        <f t="shared" si="393"/>
        <v>3</v>
      </c>
    </row>
    <row r="678" spans="4:46" x14ac:dyDescent="0.2">
      <c r="D678">
        <f t="shared" si="394"/>
        <v>1.6621599999999999</v>
      </c>
      <c r="F678">
        <f t="shared" si="395"/>
        <v>1.6710399999999999</v>
      </c>
      <c r="H678">
        <f t="shared" si="396"/>
        <v>1.67336</v>
      </c>
      <c r="N678" s="13">
        <f t="shared" si="381"/>
        <v>53.912900473525447</v>
      </c>
      <c r="Q678" s="110">
        <v>8</v>
      </c>
      <c r="AG678" s="13" t="s">
        <v>227</v>
      </c>
      <c r="AH678" s="13" t="s">
        <v>228</v>
      </c>
      <c r="AI678" s="13">
        <f t="shared" si="382"/>
        <v>0</v>
      </c>
      <c r="AJ678" s="13">
        <f t="shared" si="383"/>
        <v>0</v>
      </c>
      <c r="AK678" s="13">
        <f t="shared" si="384"/>
        <v>0</v>
      </c>
      <c r="AL678" s="13">
        <f t="shared" si="385"/>
        <v>0</v>
      </c>
      <c r="AM678" s="13">
        <f t="shared" si="386"/>
        <v>0</v>
      </c>
      <c r="AN678" s="13">
        <f t="shared" si="387"/>
        <v>0</v>
      </c>
      <c r="AO678" s="13">
        <f t="shared" si="388"/>
        <v>0</v>
      </c>
      <c r="AP678" s="13">
        <f t="shared" si="389"/>
        <v>1</v>
      </c>
      <c r="AQ678" s="13">
        <f t="shared" si="390"/>
        <v>1</v>
      </c>
      <c r="AR678" s="13">
        <f t="shared" si="391"/>
        <v>1</v>
      </c>
      <c r="AS678" s="13">
        <f t="shared" si="392"/>
        <v>0</v>
      </c>
      <c r="AT678">
        <f t="shared" si="393"/>
        <v>3</v>
      </c>
    </row>
    <row r="679" spans="4:46" x14ac:dyDescent="0.2">
      <c r="D679">
        <f t="shared" si="394"/>
        <v>1.66289</v>
      </c>
      <c r="F679">
        <f t="shared" si="395"/>
        <v>1.6716599999999999</v>
      </c>
      <c r="H679">
        <f t="shared" si="396"/>
        <v>1.67394</v>
      </c>
      <c r="N679" s="13">
        <f t="shared" si="381"/>
        <v>53.802129438051388</v>
      </c>
      <c r="Q679" s="40">
        <v>7</v>
      </c>
      <c r="AG679" s="13" t="s">
        <v>227</v>
      </c>
      <c r="AH679" s="13" t="s">
        <v>228</v>
      </c>
      <c r="AI679" s="13">
        <f t="shared" si="382"/>
        <v>0</v>
      </c>
      <c r="AJ679" s="13">
        <f t="shared" si="383"/>
        <v>0</v>
      </c>
      <c r="AK679" s="13">
        <f t="shared" si="384"/>
        <v>0</v>
      </c>
      <c r="AL679" s="13">
        <f t="shared" si="385"/>
        <v>0</v>
      </c>
      <c r="AM679" s="13">
        <f t="shared" si="386"/>
        <v>0</v>
      </c>
      <c r="AN679" s="13">
        <f t="shared" si="387"/>
        <v>0</v>
      </c>
      <c r="AO679" s="13">
        <f t="shared" si="388"/>
        <v>0</v>
      </c>
      <c r="AP679" s="13">
        <f t="shared" si="389"/>
        <v>1</v>
      </c>
      <c r="AQ679" s="13">
        <f t="shared" si="390"/>
        <v>1</v>
      </c>
      <c r="AR679" s="13">
        <f t="shared" si="391"/>
        <v>1</v>
      </c>
      <c r="AS679" s="13">
        <f t="shared" si="392"/>
        <v>0</v>
      </c>
      <c r="AT679">
        <f t="shared" si="393"/>
        <v>3</v>
      </c>
    </row>
    <row r="680" spans="4:46" x14ac:dyDescent="0.2">
      <c r="D680">
        <f t="shared" si="394"/>
        <v>1.6636199999999999</v>
      </c>
      <c r="F680">
        <f t="shared" si="395"/>
        <v>1.67228</v>
      </c>
      <c r="H680">
        <f t="shared" si="396"/>
        <v>1.67452</v>
      </c>
      <c r="N680" s="13">
        <f t="shared" si="381"/>
        <v>53.688038028299786</v>
      </c>
      <c r="Q680" s="110">
        <v>6</v>
      </c>
      <c r="AG680" s="13" t="s">
        <v>227</v>
      </c>
      <c r="AH680" s="13" t="s">
        <v>228</v>
      </c>
      <c r="AI680" s="13">
        <f t="shared" si="382"/>
        <v>0</v>
      </c>
      <c r="AJ680" s="13">
        <f t="shared" si="383"/>
        <v>0</v>
      </c>
      <c r="AK680" s="13">
        <f t="shared" si="384"/>
        <v>0</v>
      </c>
      <c r="AL680" s="13">
        <f t="shared" si="385"/>
        <v>0</v>
      </c>
      <c r="AM680" s="13">
        <f t="shared" si="386"/>
        <v>0</v>
      </c>
      <c r="AN680" s="13">
        <f t="shared" si="387"/>
        <v>0</v>
      </c>
      <c r="AO680" s="13">
        <f t="shared" si="388"/>
        <v>0</v>
      </c>
      <c r="AP680" s="13">
        <f t="shared" si="389"/>
        <v>1</v>
      </c>
      <c r="AQ680" s="13">
        <f t="shared" si="390"/>
        <v>1</v>
      </c>
      <c r="AR680" s="13">
        <f t="shared" si="391"/>
        <v>1</v>
      </c>
      <c r="AS680" s="13">
        <f t="shared" si="392"/>
        <v>0</v>
      </c>
      <c r="AT680">
        <f t="shared" si="393"/>
        <v>3</v>
      </c>
    </row>
    <row r="681" spans="4:46" x14ac:dyDescent="0.2">
      <c r="D681">
        <f t="shared" si="394"/>
        <v>1.66435</v>
      </c>
      <c r="F681">
        <f t="shared" si="395"/>
        <v>1.6729000000000001</v>
      </c>
      <c r="H681">
        <f t="shared" si="396"/>
        <v>1.6751</v>
      </c>
      <c r="N681" s="13">
        <f t="shared" si="381"/>
        <v>53.57047870557188</v>
      </c>
      <c r="Q681" s="40">
        <v>5</v>
      </c>
      <c r="AG681" s="13" t="s">
        <v>227</v>
      </c>
      <c r="AH681" s="13" t="s">
        <v>228</v>
      </c>
      <c r="AI681" s="13">
        <f t="shared" si="382"/>
        <v>0</v>
      </c>
      <c r="AJ681" s="13">
        <f t="shared" si="383"/>
        <v>0</v>
      </c>
      <c r="AK681" s="13">
        <f t="shared" si="384"/>
        <v>0</v>
      </c>
      <c r="AL681" s="13">
        <f t="shared" si="385"/>
        <v>0</v>
      </c>
      <c r="AM681" s="13">
        <f t="shared" si="386"/>
        <v>0</v>
      </c>
      <c r="AN681" s="13">
        <f t="shared" si="387"/>
        <v>0</v>
      </c>
      <c r="AO681" s="13">
        <f t="shared" si="388"/>
        <v>0</v>
      </c>
      <c r="AP681" s="13">
        <f t="shared" si="389"/>
        <v>1</v>
      </c>
      <c r="AQ681" s="13">
        <f t="shared" si="390"/>
        <v>1</v>
      </c>
      <c r="AR681" s="13">
        <f t="shared" si="391"/>
        <v>1</v>
      </c>
      <c r="AS681" s="13">
        <f t="shared" si="392"/>
        <v>0</v>
      </c>
      <c r="AT681">
        <f t="shared" si="393"/>
        <v>3</v>
      </c>
    </row>
    <row r="682" spans="4:46" x14ac:dyDescent="0.2">
      <c r="D682">
        <f t="shared" si="394"/>
        <v>1.6650799999999999</v>
      </c>
      <c r="F682">
        <f t="shared" si="395"/>
        <v>1.6735199999999999</v>
      </c>
      <c r="H682">
        <f t="shared" si="396"/>
        <v>1.6756799999999998</v>
      </c>
      <c r="N682" s="13">
        <f t="shared" si="381"/>
        <v>53.44929499025757</v>
      </c>
      <c r="Q682" s="110">
        <v>4</v>
      </c>
      <c r="AG682" s="13" t="s">
        <v>227</v>
      </c>
      <c r="AH682" s="13" t="s">
        <v>228</v>
      </c>
      <c r="AI682" s="13">
        <f t="shared" si="382"/>
        <v>0</v>
      </c>
      <c r="AJ682" s="13">
        <f t="shared" si="383"/>
        <v>0</v>
      </c>
      <c r="AK682" s="13">
        <f t="shared" si="384"/>
        <v>0</v>
      </c>
      <c r="AL682" s="13">
        <f t="shared" si="385"/>
        <v>0</v>
      </c>
      <c r="AM682" s="13">
        <f t="shared" si="386"/>
        <v>0</v>
      </c>
      <c r="AN682" s="13">
        <f t="shared" si="387"/>
        <v>0</v>
      </c>
      <c r="AO682" s="13">
        <f t="shared" si="388"/>
        <v>0</v>
      </c>
      <c r="AP682" s="13">
        <f t="shared" si="389"/>
        <v>1</v>
      </c>
      <c r="AQ682" s="13">
        <f t="shared" si="390"/>
        <v>1</v>
      </c>
      <c r="AR682" s="13">
        <f t="shared" si="391"/>
        <v>1</v>
      </c>
      <c r="AS682" s="13">
        <f t="shared" si="392"/>
        <v>0</v>
      </c>
      <c r="AT682">
        <f t="shared" si="393"/>
        <v>3</v>
      </c>
    </row>
    <row r="683" spans="4:46" x14ac:dyDescent="0.2">
      <c r="D683">
        <f t="shared" si="394"/>
        <v>1.66581</v>
      </c>
      <c r="F683">
        <f t="shared" si="395"/>
        <v>1.67414</v>
      </c>
      <c r="H683">
        <f t="shared" si="396"/>
        <v>1.6762599999999999</v>
      </c>
      <c r="N683" s="13">
        <f t="shared" si="381"/>
        <v>53.32432076907488</v>
      </c>
      <c r="Q683" s="40">
        <v>3</v>
      </c>
      <c r="AG683" s="13" t="s">
        <v>227</v>
      </c>
      <c r="AH683" s="13" t="s">
        <v>228</v>
      </c>
      <c r="AI683" s="13">
        <f t="shared" ref="AI683:AI686" si="397">IF($BA$2=0,0,IF(1-((ABS(D683-$BA$2))/D683)&gt;(1-(0.01*$BO$4)),1-((ABS(D683-$BA$2))/D683),0))</f>
        <v>0</v>
      </c>
      <c r="AJ683" s="13">
        <f t="shared" ref="AJ683:AJ686" si="398">IF($BB$2=0,0,IF(1-((ABS(F683-$BB$2))/F683)&gt;(1-(0.01*$BO$4)),1-((ABS(F683-$BB$2))/F683),0))</f>
        <v>0</v>
      </c>
      <c r="AK683" s="13">
        <f t="shared" ref="AK683:AK686" si="399">IF($BC$2=0,0,IF(1-((ABS(H683-$BC$2))/H683)&gt;(1-(0.01*$BO$4)),1-((ABS(H683-$BC$2))/H683),0))</f>
        <v>0</v>
      </c>
      <c r="AL683" s="13">
        <f t="shared" ref="AL683:AL686" si="400">IF($BD$2=0,0,IF(1-((ABS(J683-$BD$2))/J683)&gt;(1-(0.01*$BO$4)),1-((ABS(J683-$BD$2))/J683),0))</f>
        <v>0</v>
      </c>
      <c r="AM683" s="13">
        <f t="shared" ref="AM683:AM686" si="401">IFERROR(IF($BE$2=0,0,IF(1-ABS(($BE$2-L683)/$BE$2)&gt;=1-($BO$6*0.01),1-ABS((($BE$2-L683)/$BE$2)),0)),0)</f>
        <v>0</v>
      </c>
      <c r="AN683" s="13">
        <f t="shared" ref="AN683:AN686" si="402">IF((IF(AO683=1,1-ABS(($BF$2-N683)/90),ABS((90-$BF$2-N683)/90)))&gt;(1-(0.01*$BO$2)),(IF(AO683=1,1-ABS(($BF$2-N683)/90),ABS((90-$BF$2-N683)/90))),0)</f>
        <v>0</v>
      </c>
      <c r="AO683" s="13">
        <f t="shared" ref="AO683:AO686" si="403">IF(OR($BH$2=P683,P683="-/+"),1,0)</f>
        <v>0</v>
      </c>
      <c r="AP683" s="13">
        <f t="shared" ref="AP683:AP686" si="404">IF((IF(OR(W683&lt;$BO$2,X683&lt;$BO$2),(90-(IF(X683&lt;W683,X683,W683)))/90,0))&gt;(1-(0.01*$BO$2)),(IF(OR(W683&lt;$BO$2,X683&lt;$BO$2),(90-(IF(X683&lt;W683,X683,W683)))/90,0)),0)</f>
        <v>1</v>
      </c>
      <c r="AQ683" s="13">
        <f t="shared" ref="AQ683:AQ686" si="405">IF((IF(OR(AD683&lt;$BO$2,AE683&lt;$BO$2),(90-(IF(AE683&lt;AD683,AE683,AD683)))/90,0))&gt;(1-(0.01*$BO$2)),(IF(OR(AD683&lt;$BO$2,AE683&lt;$BO$2),(90-(IF(AE683&lt;AD683,AE683,AD683)))/90,0)),0)</f>
        <v>1</v>
      </c>
      <c r="AR683" s="13">
        <f t="shared" ref="AR683:AR686" si="406">IF(AG683=$BG$2,1,0)</f>
        <v>1</v>
      </c>
      <c r="AS683" s="13">
        <f t="shared" ref="AS683:AS686" si="407">IF(AT683=$AT$729,C683,0)</f>
        <v>0</v>
      </c>
      <c r="AT683">
        <f t="shared" ref="AT683:AT686" si="408">IFERROR(AI683+AJ683+AK683+AN683+AO683+AP683+AQ683+AR683+AM683+AL683,0)</f>
        <v>3</v>
      </c>
    </row>
    <row r="684" spans="4:46" x14ac:dyDescent="0.2">
      <c r="D684">
        <f t="shared" si="394"/>
        <v>1.6665399999999999</v>
      </c>
      <c r="F684">
        <f t="shared" si="395"/>
        <v>1.67476</v>
      </c>
      <c r="H684">
        <f t="shared" si="396"/>
        <v>1.6768399999999999</v>
      </c>
      <c r="N684" s="13">
        <f t="shared" si="381"/>
        <v>53.195379536369778</v>
      </c>
      <c r="Q684" s="110">
        <v>2</v>
      </c>
      <c r="AG684" s="13" t="s">
        <v>227</v>
      </c>
      <c r="AH684" s="13" t="s">
        <v>228</v>
      </c>
      <c r="AI684" s="13">
        <f t="shared" si="397"/>
        <v>0</v>
      </c>
      <c r="AJ684" s="13">
        <f t="shared" si="398"/>
        <v>0</v>
      </c>
      <c r="AK684" s="13">
        <f t="shared" si="399"/>
        <v>0</v>
      </c>
      <c r="AL684" s="13">
        <f t="shared" si="400"/>
        <v>0</v>
      </c>
      <c r="AM684" s="13">
        <f t="shared" si="401"/>
        <v>0</v>
      </c>
      <c r="AN684" s="13">
        <f t="shared" si="402"/>
        <v>0</v>
      </c>
      <c r="AO684" s="13">
        <f t="shared" si="403"/>
        <v>0</v>
      </c>
      <c r="AP684" s="13">
        <f t="shared" si="404"/>
        <v>1</v>
      </c>
      <c r="AQ684" s="13">
        <f t="shared" si="405"/>
        <v>1</v>
      </c>
      <c r="AR684" s="13">
        <f t="shared" si="406"/>
        <v>1</v>
      </c>
      <c r="AS684" s="13">
        <f t="shared" si="407"/>
        <v>0</v>
      </c>
      <c r="AT684">
        <f t="shared" si="408"/>
        <v>3</v>
      </c>
    </row>
    <row r="685" spans="4:46" x14ac:dyDescent="0.2">
      <c r="D685">
        <f t="shared" si="394"/>
        <v>1.66727</v>
      </c>
      <c r="F685">
        <f t="shared" si="395"/>
        <v>1.6753799999999999</v>
      </c>
      <c r="H685">
        <f t="shared" si="396"/>
        <v>1.6774199999999999</v>
      </c>
      <c r="N685" s="13">
        <f t="shared" si="381"/>
        <v>53.062283561994235</v>
      </c>
      <c r="Q685" s="40">
        <v>1</v>
      </c>
      <c r="AG685" s="13" t="s">
        <v>227</v>
      </c>
      <c r="AH685" s="13" t="s">
        <v>228</v>
      </c>
      <c r="AI685" s="13">
        <f t="shared" si="397"/>
        <v>0</v>
      </c>
      <c r="AJ685" s="13">
        <f t="shared" si="398"/>
        <v>0</v>
      </c>
      <c r="AK685" s="13">
        <f t="shared" si="399"/>
        <v>0</v>
      </c>
      <c r="AL685" s="13">
        <f t="shared" si="400"/>
        <v>0</v>
      </c>
      <c r="AM685" s="13">
        <f t="shared" si="401"/>
        <v>0</v>
      </c>
      <c r="AN685" s="13">
        <f t="shared" si="402"/>
        <v>0</v>
      </c>
      <c r="AO685" s="13">
        <f t="shared" si="403"/>
        <v>0</v>
      </c>
      <c r="AP685" s="13">
        <f t="shared" si="404"/>
        <v>1</v>
      </c>
      <c r="AQ685" s="13">
        <f t="shared" si="405"/>
        <v>1</v>
      </c>
      <c r="AR685" s="13">
        <f t="shared" si="406"/>
        <v>1</v>
      </c>
      <c r="AS685" s="13">
        <f t="shared" si="407"/>
        <v>0</v>
      </c>
      <c r="AT685">
        <f t="shared" si="408"/>
        <v>3</v>
      </c>
    </row>
    <row r="686" spans="4:46" s="15" customFormat="1" x14ac:dyDescent="0.2">
      <c r="D686" s="15">
        <v>1.6679999999999999</v>
      </c>
      <c r="F686" s="15">
        <v>1.6759999999999999</v>
      </c>
      <c r="H686" s="15">
        <v>1.6779999999999999</v>
      </c>
      <c r="N686" s="13">
        <f t="shared" si="381"/>
        <v>52.924832977193958</v>
      </c>
      <c r="Q686" s="111">
        <v>0</v>
      </c>
      <c r="AG686" s="13" t="s">
        <v>227</v>
      </c>
      <c r="AH686" s="13" t="s">
        <v>228</v>
      </c>
      <c r="AI686" s="13">
        <f t="shared" si="397"/>
        <v>0</v>
      </c>
      <c r="AJ686" s="13">
        <f t="shared" si="398"/>
        <v>0</v>
      </c>
      <c r="AK686" s="13">
        <f t="shared" si="399"/>
        <v>0</v>
      </c>
      <c r="AL686" s="13">
        <f t="shared" si="400"/>
        <v>0</v>
      </c>
      <c r="AM686" s="13">
        <f t="shared" si="401"/>
        <v>0</v>
      </c>
      <c r="AN686" s="13">
        <f t="shared" si="402"/>
        <v>0</v>
      </c>
      <c r="AO686" s="13">
        <f t="shared" si="403"/>
        <v>0</v>
      </c>
      <c r="AP686" s="13">
        <f t="shared" si="404"/>
        <v>1</v>
      </c>
      <c r="AQ686" s="13">
        <f t="shared" si="405"/>
        <v>1</v>
      </c>
      <c r="AR686" s="13">
        <f t="shared" si="406"/>
        <v>1</v>
      </c>
      <c r="AS686" s="13">
        <f t="shared" si="407"/>
        <v>0</v>
      </c>
      <c r="AT686">
        <f t="shared" si="408"/>
        <v>3</v>
      </c>
    </row>
    <row r="694" spans="1:47" ht="17" thickBot="1" x14ac:dyDescent="0.25">
      <c r="A694" t="s">
        <v>256</v>
      </c>
      <c r="B694" t="s">
        <v>262</v>
      </c>
      <c r="C694" t="s">
        <v>263</v>
      </c>
      <c r="D694">
        <v>1.774</v>
      </c>
      <c r="F694">
        <v>1.8120000000000001</v>
      </c>
      <c r="H694">
        <v>1.8260000000000001</v>
      </c>
      <c r="J694" s="73">
        <f>1/SQRT((((COS(RADIANS($AX$7)))^2)/(D694^2))+(((COS(RADIANS($AY$7)))^2)/(F694^2))+(((COS(RADIANS($AZ$7)))^2)/(H694^2)))</f>
        <v>1.7792051875040524</v>
      </c>
      <c r="K694" s="73"/>
      <c r="L694" s="73">
        <f>ABS(1/SQRT((((COS(RADIANS($AX$16)))^2)/(D694^2))+(((COS(RADIANS($AY$16)))^2)/(F694^2))+(((COS(RADIANS($AZ$16)))^2)/(H694^2)))-(1/SQRT((((COS(RADIANS($AX$25)))^2)/(D694^2))+(((COS(RADIANS($AY$25)))^2)/(F694^2))+(((COS(RADIANS($AZ$25)))^2)/(H694^2)))))</f>
        <v>2.803526890624175E-2</v>
      </c>
      <c r="M694" s="73"/>
      <c r="N694">
        <v>60</v>
      </c>
      <c r="P694" s="35" t="s">
        <v>78</v>
      </c>
      <c r="R694" s="35" t="s">
        <v>264</v>
      </c>
      <c r="S694" s="35" t="s">
        <v>226</v>
      </c>
      <c r="T694">
        <v>9.6143603932007812E-2</v>
      </c>
      <c r="U694">
        <v>0.72302649149331732</v>
      </c>
      <c r="V694">
        <v>0.6840972884187082</v>
      </c>
      <c r="W694" s="73">
        <f>IF((DEGREES(ACOS((T694*$BI$2+U694*$BJ$2+V694*$BK$2)/((SQRT(T694^2+U694^2+V694^2))*(SQRT($BI$2^2+$BJ$2^2+$BK$2^2))))))&gt;90,ABS(180-(DEGREES(ACOS((T694*$BI$2+U694*$BJ$2+V694*$BK$2)/((SQRT(T694^2+U694^2+V694^2))*(SQRT($BI$2^2+$BJ$2^2+$BK$2^2))))))),(DEGREES(ACOS((T694*$BI$2+U694*$BJ$2+V694*$BK$2)/((SQRT(T694^2+U694^2+V694^2))*(SQRT($BI$2^2+$BJ$2^2+$BK$2^2)))))))</f>
        <v>72.883449364352089</v>
      </c>
      <c r="X694" s="73">
        <f>IFERROR(IF((DEGREES(ACOS((T694*$BL$2+U694*$BM$2+V694*$BN$2)/((SQRT(T694^2+U694^2+V694^2))*(SQRT($BL$2^2+$BM$2^2+$BN$2^2))))))&gt;90,ABS(180-(DEGREES(ACOS((T694*$BL$2+U694*$BM$2+V694*$BN$2)/((SQRT(T694^2+U694^2+V694^2))*(SQRT($BL$2^2+$BM$2^2+$BN$2^2))))))),(DEGREES(ACOS((T694*$BL$2+U694*$BM$2+V694*$BN$2)/((SQRT(T694^2+U694^2+V694^2))*(SQRT($BL$2^2+$BM$2^2+$BN$2^2))))))),90)</f>
        <v>71.95766701709907</v>
      </c>
      <c r="Y694" s="35" t="s">
        <v>264</v>
      </c>
      <c r="Z694" t="s">
        <v>226</v>
      </c>
      <c r="AA694">
        <v>-9.6143603932007812E-2</v>
      </c>
      <c r="AB694">
        <v>0.72302649149331732</v>
      </c>
      <c r="AC694">
        <v>-0.6840972884187082</v>
      </c>
      <c r="AD694" s="73">
        <f>IF((DEGREES(ACOS((AA694*$BI$2+AB694*$BJ$2+AC694*$BK$2)/((SQRT(AA694^2+AB694^2+AC694^2))*(SQRT($BI$2^2+$BJ$2^2+$BK$2^2))))))&gt;90,ABS(180-(DEGREES(ACOS((AA694*$BI$2+AB694*$BJ$2+AC694*$BK$2)/((SQRT(AA694^2+AB694^2+AC694^2))*(SQRT($BI$2^2+$BJ$2^2+$BK$2^2))))))),(DEGREES(ACOS((AA694*$BI$2+AB694*$BJ$2+AC694*$BK$2)/((SQRT(AA694^2+AB694^2+AC694^2))*(SQRT($BI$2^2+$BJ$2^2+$BK$2^2)))))))</f>
        <v>69.956009441494942</v>
      </c>
      <c r="AE694" s="73">
        <f>IF((DEGREES(ACOS((AA694*$BL$2+AB694*$BM$2+AC694*$BN$2)/((SQRT(AA694^2+AB694^2+AC694^2))*(SQRT($BL$2^2+$BM$2^2+$BN$2^2))))))&gt;90,ABS(180-(DEGREES(ACOS((AA694*$BL$2+AB694*$BM$2+AC694*$BN$2)/((SQRT(AA694^2+AB694^2+AC694^2))*(SQRT($BL$2^2+$BM$2^2+$BN$2^2))))))),(DEGREES(ACOS((AA694*$BL$2+AB694*$BM$2+AC694*$BN$2)/((SQRT(AA694^2+AB694^2+AC694^2))*(SQRT($BL$2^2+$BM$2^2+$BN$2^2)))))))</f>
        <v>72.418433949346735</v>
      </c>
      <c r="AF694" t="s">
        <v>8</v>
      </c>
      <c r="AG694" t="s">
        <v>227</v>
      </c>
      <c r="AH694" t="s">
        <v>228</v>
      </c>
      <c r="AI694">
        <f>IF($BA$2=0,0,IF(1-((ABS(D694-$BA$2))/D694)&gt;(1-(0.01*$BO$4)),1-((ABS(D694-$BA$2))/D694),0))</f>
        <v>0</v>
      </c>
      <c r="AJ694">
        <f>IF($BB$2=0,0,IF(1-((ABS(F694-$BB$2))/F694)&gt;(1-(0.01*$BO$4)),1-((ABS(F694-$BB$2))/F694),0))</f>
        <v>0</v>
      </c>
      <c r="AK694">
        <f>IF($BC$2=0,0,IF(1-((ABS(H694-$BC$2))/H694)&gt;(1-(0.01*$BO$4)),1-((ABS(H694-$BC$2))/H694),0))</f>
        <v>0</v>
      </c>
      <c r="AL694">
        <f>IF($BD$2=0,0,IF(1-((ABS(J694-$BD$2))/J694)&gt;(1-(0.01*$BO$4)),1-((ABS(J694-$BD$2))/J694),0))</f>
        <v>0</v>
      </c>
      <c r="AM694">
        <f>IFERROR(IF($BE$2=0,0,IF(1-ABS(($BE$2-L694)/$BE$2)&gt;=1-($BO$6*0.01),1-ABS((($BE$2-L694)/$BE$2)),0)),0)</f>
        <v>0</v>
      </c>
      <c r="AN694">
        <f>IF((IF(AO694=1,1-ABS(($BF$2-N694)/90),ABS((90-$BF$2-N694)/90)))&gt;(1-(0.01*$BO$2)),(IF(AO694=1,1-ABS(($BF$2-N694)/90),ABS((90-$BF$2-N694)/90))),0)</f>
        <v>0</v>
      </c>
      <c r="AO694" s="96">
        <f>IF(OR($BH$2=P694,P694="-/+"),1,0)</f>
        <v>1</v>
      </c>
      <c r="AP694">
        <f>IF((IF(OR(W694&lt;$BO$2,X694&lt;$BO$2),(90-(IF(X694&lt;W694,X694,W694)))/90,0))&gt;(1-(0.01*$BO$2)),(IF(OR(W694&lt;$BO$2,X694&lt;$BO$2),(90-(IF(X694&lt;W694,X694,W694)))/90,0)),0)</f>
        <v>0</v>
      </c>
      <c r="AQ694">
        <f>IF((IF(OR(AD694&lt;$BO$2,AE694&lt;$BO$2),(90-(IF(AE694&lt;AD694,AE694,AD694)))/90,0))&gt;(1-(0.01*$BO$2)),(IF(OR(AD694&lt;$BO$2,AE694&lt;$BO$2),(90-(IF(AE694&lt;AD694,AE694,AD694)))/90,0)),0)</f>
        <v>0</v>
      </c>
      <c r="AR694">
        <f t="shared" ref="AR694:AR701" si="409">IF(AG694=$BG$2,1,0)</f>
        <v>1</v>
      </c>
      <c r="AS694">
        <f t="shared" ref="AS694:AS701" si="410">IF(AT694=$AT$729,C694,0)</f>
        <v>0</v>
      </c>
      <c r="AT694">
        <f t="shared" ref="AT694:AT701" si="411">IFERROR(AI694+AJ694+AK694+AN694+AO694+AP694+AQ694+AR694+AM694+AL694,0)</f>
        <v>2</v>
      </c>
      <c r="AU694" t="str">
        <f t="shared" ref="AU694:AU701" si="412">IF(AT694=$AT$729,AS694,"")</f>
        <v/>
      </c>
    </row>
    <row r="695" spans="1:47" ht="17" thickBot="1" x14ac:dyDescent="0.25">
      <c r="A695" s="96"/>
      <c r="B695" s="96"/>
      <c r="C695" s="96" t="s">
        <v>781</v>
      </c>
      <c r="D695" s="96"/>
      <c r="E695" s="96"/>
      <c r="F695" s="96"/>
      <c r="G695" s="96"/>
      <c r="H695" s="96"/>
      <c r="I695" s="96"/>
      <c r="J695" s="98"/>
      <c r="K695" s="98"/>
      <c r="L695" s="98"/>
      <c r="M695" s="98"/>
      <c r="N695" s="96"/>
      <c r="O695" s="96"/>
      <c r="P695" s="96"/>
      <c r="Q695" s="96"/>
      <c r="R695" s="96"/>
      <c r="S695" s="96"/>
      <c r="T695" s="96"/>
      <c r="U695" s="96"/>
      <c r="V695" s="96"/>
      <c r="W695" s="98"/>
      <c r="X695" s="98"/>
      <c r="Y695" s="96"/>
      <c r="Z695" s="96"/>
      <c r="AA695" s="96"/>
      <c r="AB695" s="96"/>
      <c r="AC695" s="96"/>
      <c r="AD695" s="98"/>
      <c r="AE695" s="98"/>
      <c r="AF695" s="96"/>
      <c r="AG695" t="s">
        <v>227</v>
      </c>
      <c r="AH695" s="96"/>
      <c r="AI695" s="96"/>
      <c r="AJ695" s="96"/>
      <c r="AK695" s="96"/>
      <c r="AL695" s="96"/>
      <c r="AM695" s="96"/>
      <c r="AN695" s="96"/>
      <c r="AO695" s="96">
        <f>IF(OR($BH$2=P695,P695="-/+"),1,0)</f>
        <v>0</v>
      </c>
      <c r="AP695" s="96"/>
      <c r="AQ695" s="96"/>
      <c r="AR695">
        <f t="shared" si="409"/>
        <v>1</v>
      </c>
      <c r="AS695">
        <f t="shared" si="410"/>
        <v>0</v>
      </c>
      <c r="AT695">
        <f t="shared" si="411"/>
        <v>1</v>
      </c>
      <c r="AU695" t="str">
        <f t="shared" si="412"/>
        <v/>
      </c>
    </row>
    <row r="696" spans="1:47" ht="17" thickBot="1" x14ac:dyDescent="0.25">
      <c r="A696" s="96"/>
      <c r="B696" s="96"/>
      <c r="C696" s="96" t="s">
        <v>782</v>
      </c>
      <c r="D696" s="96"/>
      <c r="E696" s="96"/>
      <c r="F696" s="96"/>
      <c r="G696" s="96"/>
      <c r="H696" s="96"/>
      <c r="I696" s="96"/>
      <c r="J696" s="98"/>
      <c r="K696" s="98"/>
      <c r="L696" s="98"/>
      <c r="M696" s="98"/>
      <c r="N696" s="96"/>
      <c r="O696" s="96"/>
      <c r="P696" s="96"/>
      <c r="Q696" s="96"/>
      <c r="R696" s="96"/>
      <c r="S696" s="96"/>
      <c r="T696" s="96"/>
      <c r="U696" s="96"/>
      <c r="V696" s="96"/>
      <c r="W696" s="98"/>
      <c r="X696" s="98"/>
      <c r="Y696" s="96"/>
      <c r="Z696" s="96"/>
      <c r="AA696" s="96"/>
      <c r="AB696" s="96"/>
      <c r="AC696" s="96"/>
      <c r="AD696" s="98"/>
      <c r="AE696" s="98"/>
      <c r="AF696" s="96"/>
      <c r="AG696" t="s">
        <v>227</v>
      </c>
      <c r="AH696" s="96"/>
      <c r="AI696" s="96"/>
      <c r="AJ696" s="96"/>
      <c r="AK696" s="96"/>
      <c r="AL696" s="96"/>
      <c r="AM696" s="96"/>
      <c r="AN696" s="96"/>
      <c r="AO696" s="96">
        <f>IF(OR($BH$2=P696,P696="-/+"),1,0)</f>
        <v>0</v>
      </c>
      <c r="AP696" s="96"/>
      <c r="AQ696" s="96"/>
      <c r="AR696">
        <f t="shared" si="409"/>
        <v>1</v>
      </c>
      <c r="AS696">
        <f t="shared" si="410"/>
        <v>0</v>
      </c>
      <c r="AT696">
        <f t="shared" si="411"/>
        <v>1</v>
      </c>
      <c r="AU696" t="str">
        <f t="shared" si="412"/>
        <v/>
      </c>
    </row>
    <row r="697" spans="1:47" ht="17" thickBot="1" x14ac:dyDescent="0.25">
      <c r="A697" s="96"/>
      <c r="B697" s="96"/>
      <c r="C697" s="96" t="s">
        <v>783</v>
      </c>
      <c r="D697" s="96"/>
      <c r="E697" s="96"/>
      <c r="F697" s="96"/>
      <c r="G697" s="96"/>
      <c r="H697" s="96"/>
      <c r="I697" s="96"/>
      <c r="J697" s="98"/>
      <c r="K697" s="98"/>
      <c r="L697" s="98"/>
      <c r="M697" s="98"/>
      <c r="N697" s="96"/>
      <c r="O697" s="96"/>
      <c r="P697" s="96"/>
      <c r="Q697" s="96"/>
      <c r="R697" s="96"/>
      <c r="S697" s="96"/>
      <c r="T697" s="96"/>
      <c r="U697" s="96"/>
      <c r="V697" s="96"/>
      <c r="W697" s="98"/>
      <c r="X697" s="98"/>
      <c r="Y697" s="96"/>
      <c r="Z697" s="96"/>
      <c r="AA697" s="96"/>
      <c r="AB697" s="96"/>
      <c r="AC697" s="96"/>
      <c r="AD697" s="98"/>
      <c r="AE697" s="98"/>
      <c r="AF697" s="96"/>
      <c r="AG697" t="s">
        <v>227</v>
      </c>
      <c r="AH697" s="96"/>
      <c r="AI697" s="96"/>
      <c r="AJ697" s="96"/>
      <c r="AK697" s="96"/>
      <c r="AL697" s="96"/>
      <c r="AM697" s="96"/>
      <c r="AN697" s="96"/>
      <c r="AO697" s="96">
        <f>IF(OR($BH$2=P697,P697="-/+"),1,0)</f>
        <v>0</v>
      </c>
      <c r="AP697" s="96"/>
      <c r="AQ697" s="96"/>
      <c r="AR697">
        <f t="shared" si="409"/>
        <v>1</v>
      </c>
      <c r="AS697">
        <f t="shared" si="410"/>
        <v>0</v>
      </c>
      <c r="AT697">
        <f t="shared" si="411"/>
        <v>1</v>
      </c>
      <c r="AU697" t="str">
        <f t="shared" si="412"/>
        <v/>
      </c>
    </row>
    <row r="698" spans="1:47" ht="17" thickBot="1" x14ac:dyDescent="0.25">
      <c r="A698" s="96"/>
      <c r="B698" s="96"/>
      <c r="C698" s="96" t="s">
        <v>784</v>
      </c>
      <c r="D698" s="96"/>
      <c r="E698" s="96"/>
      <c r="F698" s="96"/>
      <c r="G698" s="96"/>
      <c r="H698" s="96"/>
      <c r="I698" s="96"/>
      <c r="J698" s="98"/>
      <c r="K698" s="98"/>
      <c r="L698" s="98"/>
      <c r="M698" s="98"/>
      <c r="N698" s="96"/>
      <c r="O698" s="96"/>
      <c r="P698" s="96"/>
      <c r="Q698" s="96"/>
      <c r="R698" s="96"/>
      <c r="S698" s="96"/>
      <c r="T698" s="96"/>
      <c r="U698" s="96"/>
      <c r="V698" s="96"/>
      <c r="W698" s="98"/>
      <c r="X698" s="98"/>
      <c r="Y698" s="96"/>
      <c r="Z698" s="96"/>
      <c r="AA698" s="96"/>
      <c r="AB698" s="96"/>
      <c r="AC698" s="96"/>
      <c r="AD698" s="98"/>
      <c r="AE698" s="98"/>
      <c r="AF698" s="96"/>
      <c r="AG698" t="s">
        <v>227</v>
      </c>
      <c r="AH698" s="96"/>
      <c r="AI698" s="96"/>
      <c r="AJ698" s="96"/>
      <c r="AK698" s="96"/>
      <c r="AL698" s="96"/>
      <c r="AM698" s="96"/>
      <c r="AN698" s="96"/>
      <c r="AO698" s="96">
        <f t="shared" ref="AO698:AO725" si="413">IF(OR($BH$2=P698,P698="-/+"),1,0)</f>
        <v>0</v>
      </c>
      <c r="AP698" s="96"/>
      <c r="AQ698" s="96"/>
      <c r="AR698">
        <f t="shared" si="409"/>
        <v>1</v>
      </c>
      <c r="AS698">
        <f t="shared" si="410"/>
        <v>0</v>
      </c>
      <c r="AT698">
        <f t="shared" si="411"/>
        <v>1</v>
      </c>
      <c r="AU698" t="str">
        <f t="shared" si="412"/>
        <v/>
      </c>
    </row>
    <row r="699" spans="1:47" ht="17" thickBot="1" x14ac:dyDescent="0.25">
      <c r="A699" s="96"/>
      <c r="B699" s="96"/>
      <c r="C699" s="96" t="s">
        <v>785</v>
      </c>
      <c r="D699" s="96"/>
      <c r="E699" s="96"/>
      <c r="F699" s="96"/>
      <c r="G699" s="96"/>
      <c r="H699" s="96"/>
      <c r="I699" s="96"/>
      <c r="J699" s="98"/>
      <c r="K699" s="98"/>
      <c r="L699" s="98"/>
      <c r="M699" s="98"/>
      <c r="N699" s="96"/>
      <c r="O699" s="96"/>
      <c r="P699" s="96"/>
      <c r="Q699" s="96"/>
      <c r="R699" s="96"/>
      <c r="S699" s="96"/>
      <c r="T699" s="96"/>
      <c r="U699" s="96"/>
      <c r="V699" s="96"/>
      <c r="W699" s="98"/>
      <c r="X699" s="98"/>
      <c r="Y699" s="96"/>
      <c r="Z699" s="96"/>
      <c r="AA699" s="96"/>
      <c r="AB699" s="96"/>
      <c r="AC699" s="96"/>
      <c r="AD699" s="98"/>
      <c r="AE699" s="98"/>
      <c r="AF699" s="96"/>
      <c r="AG699" t="s">
        <v>227</v>
      </c>
      <c r="AH699" s="96"/>
      <c r="AI699" s="96"/>
      <c r="AJ699" s="96"/>
      <c r="AK699" s="96"/>
      <c r="AL699" s="96"/>
      <c r="AM699" s="96"/>
      <c r="AN699" s="96"/>
      <c r="AO699" s="96">
        <f t="shared" si="413"/>
        <v>0</v>
      </c>
      <c r="AP699" s="96"/>
      <c r="AQ699" s="96"/>
      <c r="AR699">
        <f t="shared" si="409"/>
        <v>1</v>
      </c>
      <c r="AS699">
        <f t="shared" si="410"/>
        <v>0</v>
      </c>
      <c r="AT699">
        <f t="shared" si="411"/>
        <v>1</v>
      </c>
      <c r="AU699" t="str">
        <f t="shared" si="412"/>
        <v/>
      </c>
    </row>
    <row r="700" spans="1:47" ht="17" thickBot="1" x14ac:dyDescent="0.25">
      <c r="A700" s="96"/>
      <c r="B700" s="96"/>
      <c r="C700" s="96" t="s">
        <v>786</v>
      </c>
      <c r="D700" s="96"/>
      <c r="E700" s="96"/>
      <c r="F700" s="96"/>
      <c r="G700" s="96"/>
      <c r="H700" s="96"/>
      <c r="I700" s="96"/>
      <c r="J700" s="98"/>
      <c r="K700" s="98"/>
      <c r="L700" s="98"/>
      <c r="M700" s="98"/>
      <c r="N700" s="96"/>
      <c r="O700" s="96"/>
      <c r="P700" s="96"/>
      <c r="Q700" s="96"/>
      <c r="R700" s="96"/>
      <c r="S700" s="96"/>
      <c r="T700" s="96"/>
      <c r="U700" s="96"/>
      <c r="V700" s="96"/>
      <c r="W700" s="98"/>
      <c r="X700" s="98"/>
      <c r="Y700" s="96"/>
      <c r="Z700" s="96"/>
      <c r="AA700" s="96"/>
      <c r="AB700" s="96"/>
      <c r="AC700" s="96"/>
      <c r="AD700" s="98"/>
      <c r="AE700" s="98"/>
      <c r="AF700" s="96"/>
      <c r="AG700" t="s">
        <v>227</v>
      </c>
      <c r="AH700" s="96"/>
      <c r="AI700" s="96"/>
      <c r="AJ700" s="96"/>
      <c r="AK700" s="96"/>
      <c r="AL700" s="96"/>
      <c r="AM700" s="96"/>
      <c r="AN700" s="96"/>
      <c r="AO700" s="96">
        <f t="shared" si="413"/>
        <v>0</v>
      </c>
      <c r="AP700" s="96"/>
      <c r="AQ700" s="96"/>
      <c r="AR700">
        <f t="shared" si="409"/>
        <v>1</v>
      </c>
      <c r="AS700">
        <f t="shared" si="410"/>
        <v>0</v>
      </c>
      <c r="AT700">
        <f t="shared" si="411"/>
        <v>1</v>
      </c>
      <c r="AU700" t="str">
        <f t="shared" si="412"/>
        <v/>
      </c>
    </row>
    <row r="701" spans="1:47" ht="17" thickBot="1" x14ac:dyDescent="0.25">
      <c r="A701" s="101"/>
      <c r="B701" s="101"/>
      <c r="C701" s="101" t="s">
        <v>787</v>
      </c>
      <c r="D701" s="101"/>
      <c r="E701" s="101"/>
      <c r="F701" s="101"/>
      <c r="G701" s="101"/>
      <c r="H701" s="101"/>
      <c r="I701" s="101"/>
      <c r="J701" s="102"/>
      <c r="K701" s="102"/>
      <c r="L701" s="102"/>
      <c r="M701" s="102"/>
      <c r="N701" s="101"/>
      <c r="O701" s="101"/>
      <c r="P701" s="101"/>
      <c r="Q701" s="101"/>
      <c r="R701" s="101"/>
      <c r="S701" s="101"/>
      <c r="T701" s="101"/>
      <c r="U701" s="101"/>
      <c r="V701" s="101"/>
      <c r="W701" s="102"/>
      <c r="X701" s="102"/>
      <c r="Y701" s="101"/>
      <c r="Z701" s="101"/>
      <c r="AA701" s="101"/>
      <c r="AB701" s="101"/>
      <c r="AC701" s="101"/>
      <c r="AD701" s="102"/>
      <c r="AE701" s="102"/>
      <c r="AF701" s="101"/>
      <c r="AG701" t="s">
        <v>227</v>
      </c>
      <c r="AH701" s="101"/>
      <c r="AI701" s="101"/>
      <c r="AJ701" s="101"/>
      <c r="AK701" s="101"/>
      <c r="AL701" s="101"/>
      <c r="AM701" s="101"/>
      <c r="AN701" s="101"/>
      <c r="AO701" s="96">
        <f t="shared" si="413"/>
        <v>0</v>
      </c>
      <c r="AP701" s="101"/>
      <c r="AQ701" s="101"/>
      <c r="AR701">
        <f t="shared" si="409"/>
        <v>1</v>
      </c>
      <c r="AS701">
        <f t="shared" si="410"/>
        <v>0</v>
      </c>
      <c r="AT701">
        <f t="shared" si="411"/>
        <v>1</v>
      </c>
      <c r="AU701" t="str">
        <f t="shared" si="412"/>
        <v/>
      </c>
    </row>
    <row r="702" spans="1:47" x14ac:dyDescent="0.2">
      <c r="A702" s="23" t="s">
        <v>788</v>
      </c>
      <c r="B702" s="23"/>
      <c r="C702" s="23"/>
      <c r="D702" s="23" t="s">
        <v>789</v>
      </c>
      <c r="E702" s="23"/>
      <c r="F702" s="23" t="s">
        <v>790</v>
      </c>
      <c r="G702" s="23"/>
      <c r="H702" s="23"/>
      <c r="I702" s="23"/>
      <c r="J702" s="26"/>
      <c r="K702" s="26"/>
      <c r="L702" s="26"/>
      <c r="M702" s="26"/>
      <c r="N702" s="23" t="s">
        <v>791</v>
      </c>
      <c r="O702" s="23"/>
      <c r="P702" s="23" t="s">
        <v>178</v>
      </c>
      <c r="Q702" s="103" t="s">
        <v>792</v>
      </c>
      <c r="R702" s="104"/>
      <c r="S702" s="23"/>
      <c r="T702" s="23" t="s">
        <v>793</v>
      </c>
      <c r="U702" s="23" t="s">
        <v>794</v>
      </c>
      <c r="V702" s="23"/>
      <c r="W702" s="26"/>
      <c r="X702" s="26"/>
      <c r="Y702" s="23"/>
      <c r="Z702" s="23"/>
      <c r="AA702" s="23"/>
      <c r="AB702" s="23"/>
      <c r="AC702" s="23"/>
      <c r="AD702" s="26" t="s">
        <v>795</v>
      </c>
      <c r="AE702" s="26"/>
      <c r="AF702" s="23"/>
      <c r="AG702" s="23" t="s">
        <v>195</v>
      </c>
      <c r="AH702" s="23"/>
      <c r="AI702" s="23" t="s">
        <v>789</v>
      </c>
      <c r="AJ702" s="23" t="s">
        <v>790</v>
      </c>
      <c r="AK702" s="23" t="s">
        <v>796</v>
      </c>
      <c r="AL702" s="23" t="s">
        <v>200</v>
      </c>
      <c r="AM702" s="23" t="s">
        <v>201</v>
      </c>
      <c r="AN702" s="23" t="s">
        <v>791</v>
      </c>
      <c r="AO702" s="23" t="s">
        <v>178</v>
      </c>
      <c r="AP702" s="23" t="s">
        <v>221</v>
      </c>
      <c r="AQ702" s="23" t="s">
        <v>203</v>
      </c>
    </row>
    <row r="703" spans="1:47" ht="17" thickBot="1" x14ac:dyDescent="0.25">
      <c r="C703" t="s">
        <v>797</v>
      </c>
      <c r="J703" s="73"/>
      <c r="K703" s="73"/>
      <c r="L703" s="73"/>
      <c r="M703" s="73"/>
      <c r="N703" t="s">
        <v>8</v>
      </c>
      <c r="P703" t="s">
        <v>79</v>
      </c>
      <c r="Q703">
        <v>0</v>
      </c>
      <c r="T703" t="s">
        <v>8</v>
      </c>
      <c r="W703" s="73"/>
      <c r="X703" s="73"/>
      <c r="AD703" s="73" t="s">
        <v>8</v>
      </c>
      <c r="AE703" s="73"/>
      <c r="AG703" t="s">
        <v>798</v>
      </c>
      <c r="AK703">
        <f>IF($BH$5=Q703,1,0)</f>
        <v>1</v>
      </c>
      <c r="AO703" s="96">
        <f t="shared" si="413"/>
        <v>0</v>
      </c>
      <c r="AR703">
        <f t="shared" ref="AR703:AR725" si="414">IF(AG703=$BG$2,1,0)</f>
        <v>0</v>
      </c>
      <c r="AS703">
        <f t="shared" ref="AS703:AS725" si="415">IF(AT703=$AT$729,C703,0)</f>
        <v>0</v>
      </c>
      <c r="AT703">
        <f t="shared" ref="AT703:AT725" si="416">IFERROR(AI703+AJ703+AK703+AN703+AO703+AP703+AQ703+AR703+AM703+AL703,0)</f>
        <v>1</v>
      </c>
      <c r="AU703" t="str">
        <f t="shared" ref="AU703:AU725" si="417">IF(AT703=$AT$729,AS703,"")</f>
        <v/>
      </c>
    </row>
    <row r="704" spans="1:47" ht="17" thickBot="1" x14ac:dyDescent="0.25">
      <c r="C704" t="s">
        <v>799</v>
      </c>
      <c r="J704" s="73"/>
      <c r="K704" s="73"/>
      <c r="L704" s="73"/>
      <c r="M704" s="73"/>
      <c r="N704" t="s">
        <v>78</v>
      </c>
      <c r="P704" t="s">
        <v>78</v>
      </c>
      <c r="Q704">
        <v>0</v>
      </c>
      <c r="T704">
        <v>90</v>
      </c>
      <c r="W704" s="73"/>
      <c r="X704" s="73"/>
      <c r="AD704" s="73"/>
      <c r="AE704" s="73"/>
      <c r="AG704" t="s">
        <v>798</v>
      </c>
      <c r="AK704">
        <f t="shared" ref="AK704:AK725" si="418">IF($BH$5=Q704,1,0)</f>
        <v>1</v>
      </c>
      <c r="AO704" s="96">
        <f t="shared" si="413"/>
        <v>1</v>
      </c>
      <c r="AR704">
        <f t="shared" si="414"/>
        <v>0</v>
      </c>
      <c r="AS704">
        <f t="shared" si="415"/>
        <v>0</v>
      </c>
      <c r="AT704">
        <f t="shared" si="416"/>
        <v>2</v>
      </c>
      <c r="AU704" t="str">
        <f t="shared" si="417"/>
        <v/>
      </c>
    </row>
    <row r="705" spans="1:47" ht="17" thickBot="1" x14ac:dyDescent="0.25">
      <c r="C705" t="s">
        <v>800</v>
      </c>
      <c r="J705" s="73"/>
      <c r="K705" s="73"/>
      <c r="L705" s="73"/>
      <c r="M705" s="73"/>
      <c r="N705" t="s">
        <v>78</v>
      </c>
      <c r="P705" t="s">
        <v>78</v>
      </c>
      <c r="Q705">
        <v>0</v>
      </c>
      <c r="W705" s="73"/>
      <c r="X705" s="73"/>
      <c r="AD705" s="73"/>
      <c r="AE705" s="73"/>
      <c r="AG705" t="s">
        <v>798</v>
      </c>
      <c r="AK705">
        <f t="shared" si="418"/>
        <v>1</v>
      </c>
      <c r="AO705" s="96">
        <f t="shared" si="413"/>
        <v>1</v>
      </c>
      <c r="AR705">
        <f t="shared" si="414"/>
        <v>0</v>
      </c>
      <c r="AS705">
        <f t="shared" si="415"/>
        <v>0</v>
      </c>
      <c r="AT705">
        <f t="shared" si="416"/>
        <v>2</v>
      </c>
      <c r="AU705" t="str">
        <f t="shared" si="417"/>
        <v/>
      </c>
    </row>
    <row r="706" spans="1:47" ht="17" thickBot="1" x14ac:dyDescent="0.25">
      <c r="C706" t="s">
        <v>801</v>
      </c>
      <c r="J706" s="73"/>
      <c r="K706" s="73"/>
      <c r="L706" s="73"/>
      <c r="M706" s="73"/>
      <c r="P706" t="s">
        <v>78</v>
      </c>
      <c r="T706">
        <v>90</v>
      </c>
      <c r="U706" t="s">
        <v>802</v>
      </c>
      <c r="W706" s="73"/>
      <c r="X706" s="73"/>
      <c r="AD706" s="73"/>
      <c r="AE706" s="73"/>
      <c r="AG706" t="s">
        <v>798</v>
      </c>
      <c r="AK706">
        <f t="shared" si="418"/>
        <v>1</v>
      </c>
      <c r="AO706" s="96">
        <f t="shared" si="413"/>
        <v>1</v>
      </c>
      <c r="AR706">
        <f t="shared" si="414"/>
        <v>0</v>
      </c>
      <c r="AS706">
        <f t="shared" si="415"/>
        <v>0</v>
      </c>
      <c r="AT706">
        <f t="shared" si="416"/>
        <v>2</v>
      </c>
      <c r="AU706" t="str">
        <f t="shared" si="417"/>
        <v/>
      </c>
    </row>
    <row r="707" spans="1:47" ht="17" thickBot="1" x14ac:dyDescent="0.25">
      <c r="A707" t="s">
        <v>803</v>
      </c>
      <c r="C707" t="s">
        <v>804</v>
      </c>
      <c r="J707" s="73"/>
      <c r="K707" s="73"/>
      <c r="L707" s="73"/>
      <c r="M707" s="73"/>
      <c r="N707" t="s">
        <v>8</v>
      </c>
      <c r="P707" t="s">
        <v>78</v>
      </c>
      <c r="Q707" t="s">
        <v>805</v>
      </c>
      <c r="T707" t="s">
        <v>8</v>
      </c>
      <c r="W707" s="73"/>
      <c r="X707" s="73"/>
      <c r="AD707" s="73"/>
      <c r="AE707" s="73"/>
      <c r="AG707" t="s">
        <v>798</v>
      </c>
      <c r="AK707">
        <f t="shared" si="418"/>
        <v>0</v>
      </c>
      <c r="AO707" s="96">
        <f t="shared" si="413"/>
        <v>1</v>
      </c>
      <c r="AR707">
        <f t="shared" si="414"/>
        <v>0</v>
      </c>
      <c r="AS707">
        <f t="shared" si="415"/>
        <v>0</v>
      </c>
      <c r="AT707">
        <f t="shared" si="416"/>
        <v>1</v>
      </c>
      <c r="AU707" t="str">
        <f t="shared" si="417"/>
        <v/>
      </c>
    </row>
    <row r="708" spans="1:47" ht="17" thickBot="1" x14ac:dyDescent="0.25">
      <c r="A708" t="s">
        <v>803</v>
      </c>
      <c r="C708" t="s">
        <v>806</v>
      </c>
      <c r="J708" s="73"/>
      <c r="K708" s="73"/>
      <c r="L708" s="73"/>
      <c r="M708" s="73"/>
      <c r="N708" t="s">
        <v>8</v>
      </c>
      <c r="P708" t="s">
        <v>78</v>
      </c>
      <c r="Q708">
        <v>0</v>
      </c>
      <c r="T708" t="s">
        <v>8</v>
      </c>
      <c r="W708" s="73"/>
      <c r="X708" s="73"/>
      <c r="AD708" s="73"/>
      <c r="AE708" s="73"/>
      <c r="AG708" t="s">
        <v>798</v>
      </c>
      <c r="AK708">
        <f t="shared" si="418"/>
        <v>1</v>
      </c>
      <c r="AO708" s="96">
        <f t="shared" si="413"/>
        <v>1</v>
      </c>
      <c r="AR708">
        <f t="shared" si="414"/>
        <v>0</v>
      </c>
      <c r="AS708">
        <f t="shared" si="415"/>
        <v>0</v>
      </c>
      <c r="AT708">
        <f t="shared" si="416"/>
        <v>2</v>
      </c>
      <c r="AU708" t="str">
        <f t="shared" si="417"/>
        <v/>
      </c>
    </row>
    <row r="709" spans="1:47" ht="17" thickBot="1" x14ac:dyDescent="0.25">
      <c r="A709" t="s">
        <v>803</v>
      </c>
      <c r="C709" t="s">
        <v>807</v>
      </c>
      <c r="J709" s="73"/>
      <c r="K709" s="73"/>
      <c r="L709" s="73"/>
      <c r="M709" s="73"/>
      <c r="N709" t="s">
        <v>8</v>
      </c>
      <c r="P709" t="s">
        <v>78</v>
      </c>
      <c r="Q709" t="s">
        <v>805</v>
      </c>
      <c r="T709" t="s">
        <v>8</v>
      </c>
      <c r="W709" s="73"/>
      <c r="X709" s="73"/>
      <c r="AD709" s="73"/>
      <c r="AE709" s="73"/>
      <c r="AG709" t="s">
        <v>798</v>
      </c>
      <c r="AK709">
        <f t="shared" si="418"/>
        <v>0</v>
      </c>
      <c r="AO709" s="96">
        <f t="shared" si="413"/>
        <v>1</v>
      </c>
      <c r="AR709">
        <f t="shared" si="414"/>
        <v>0</v>
      </c>
      <c r="AS709">
        <f t="shared" si="415"/>
        <v>0</v>
      </c>
      <c r="AT709">
        <f t="shared" si="416"/>
        <v>1</v>
      </c>
      <c r="AU709" t="str">
        <f t="shared" si="417"/>
        <v/>
      </c>
    </row>
    <row r="710" spans="1:47" ht="17" thickBot="1" x14ac:dyDescent="0.25">
      <c r="C710" t="s">
        <v>808</v>
      </c>
      <c r="J710" s="73"/>
      <c r="K710" s="73"/>
      <c r="L710" s="73"/>
      <c r="M710" s="73"/>
      <c r="N710" t="s">
        <v>78</v>
      </c>
      <c r="P710" t="s">
        <v>78</v>
      </c>
      <c r="Q710">
        <v>0</v>
      </c>
      <c r="T710" t="s">
        <v>8</v>
      </c>
      <c r="W710" s="73"/>
      <c r="X710" s="73"/>
      <c r="AD710" s="73"/>
      <c r="AE710" s="73"/>
      <c r="AG710" t="s">
        <v>798</v>
      </c>
      <c r="AK710">
        <f t="shared" si="418"/>
        <v>1</v>
      </c>
      <c r="AO710" s="96">
        <f t="shared" si="413"/>
        <v>1</v>
      </c>
      <c r="AR710">
        <f t="shared" si="414"/>
        <v>0</v>
      </c>
      <c r="AS710">
        <f t="shared" si="415"/>
        <v>0</v>
      </c>
      <c r="AT710">
        <f t="shared" si="416"/>
        <v>2</v>
      </c>
      <c r="AU710" t="str">
        <f t="shared" si="417"/>
        <v/>
      </c>
    </row>
    <row r="711" spans="1:47" ht="17" thickBot="1" x14ac:dyDescent="0.25">
      <c r="C711" t="s">
        <v>809</v>
      </c>
      <c r="J711" s="73"/>
      <c r="K711" s="73"/>
      <c r="L711" s="73"/>
      <c r="M711" s="73"/>
      <c r="N711" t="s">
        <v>8</v>
      </c>
      <c r="P711" t="s">
        <v>78</v>
      </c>
      <c r="Q711">
        <v>0</v>
      </c>
      <c r="U711" t="s">
        <v>810</v>
      </c>
      <c r="W711" s="73"/>
      <c r="X711" s="73"/>
      <c r="AD711" s="73"/>
      <c r="AE711" s="73"/>
      <c r="AG711" t="s">
        <v>798</v>
      </c>
      <c r="AK711">
        <f t="shared" si="418"/>
        <v>1</v>
      </c>
      <c r="AO711" s="96">
        <f t="shared" si="413"/>
        <v>1</v>
      </c>
      <c r="AR711">
        <f t="shared" si="414"/>
        <v>0</v>
      </c>
      <c r="AS711">
        <f t="shared" si="415"/>
        <v>0</v>
      </c>
      <c r="AT711">
        <f t="shared" si="416"/>
        <v>2</v>
      </c>
      <c r="AU711" t="str">
        <f t="shared" si="417"/>
        <v/>
      </c>
    </row>
    <row r="712" spans="1:47" ht="17" thickBot="1" x14ac:dyDescent="0.25">
      <c r="C712" t="s">
        <v>811</v>
      </c>
      <c r="J712" s="73"/>
      <c r="K712" s="73"/>
      <c r="L712" s="73"/>
      <c r="M712" s="73"/>
      <c r="N712" t="s">
        <v>8</v>
      </c>
      <c r="P712" t="s">
        <v>78</v>
      </c>
      <c r="Q712">
        <v>0</v>
      </c>
      <c r="U712" t="s">
        <v>810</v>
      </c>
      <c r="W712" s="73"/>
      <c r="X712" s="73"/>
      <c r="AD712" s="73"/>
      <c r="AE712" s="73"/>
      <c r="AG712" t="s">
        <v>798</v>
      </c>
      <c r="AK712">
        <f t="shared" si="418"/>
        <v>1</v>
      </c>
      <c r="AO712" s="96">
        <f t="shared" si="413"/>
        <v>1</v>
      </c>
      <c r="AR712">
        <f t="shared" si="414"/>
        <v>0</v>
      </c>
      <c r="AS712">
        <f t="shared" si="415"/>
        <v>0</v>
      </c>
      <c r="AT712">
        <f t="shared" si="416"/>
        <v>2</v>
      </c>
      <c r="AU712" t="str">
        <f t="shared" si="417"/>
        <v/>
      </c>
    </row>
    <row r="713" spans="1:47" ht="17" thickBot="1" x14ac:dyDescent="0.25">
      <c r="C713" t="s">
        <v>812</v>
      </c>
      <c r="J713" s="73"/>
      <c r="K713" s="73"/>
      <c r="L713" s="73"/>
      <c r="M713" s="73"/>
      <c r="N713" t="s">
        <v>8</v>
      </c>
      <c r="P713" t="s">
        <v>78</v>
      </c>
      <c r="Q713">
        <v>0</v>
      </c>
      <c r="U713" t="s">
        <v>810</v>
      </c>
      <c r="W713" s="73"/>
      <c r="X713" s="73"/>
      <c r="AD713" s="73"/>
      <c r="AE713" s="73"/>
      <c r="AG713" t="s">
        <v>798</v>
      </c>
      <c r="AK713">
        <f t="shared" si="418"/>
        <v>1</v>
      </c>
      <c r="AO713" s="96">
        <f t="shared" si="413"/>
        <v>1</v>
      </c>
      <c r="AR713">
        <f t="shared" si="414"/>
        <v>0</v>
      </c>
      <c r="AS713">
        <f t="shared" si="415"/>
        <v>0</v>
      </c>
      <c r="AT713">
        <f t="shared" si="416"/>
        <v>2</v>
      </c>
      <c r="AU713" t="str">
        <f t="shared" si="417"/>
        <v/>
      </c>
    </row>
    <row r="714" spans="1:47" ht="17" thickBot="1" x14ac:dyDescent="0.25">
      <c r="C714" t="s">
        <v>813</v>
      </c>
      <c r="J714" s="73"/>
      <c r="K714" s="73"/>
      <c r="L714" s="73"/>
      <c r="M714" s="73"/>
      <c r="N714" t="s">
        <v>8</v>
      </c>
      <c r="P714" t="s">
        <v>79</v>
      </c>
      <c r="Q714">
        <v>0</v>
      </c>
      <c r="W714" s="73"/>
      <c r="X714" s="73"/>
      <c r="AD714" s="73"/>
      <c r="AE714" s="73"/>
      <c r="AG714" t="s">
        <v>798</v>
      </c>
      <c r="AK714">
        <f t="shared" si="418"/>
        <v>1</v>
      </c>
      <c r="AO714" s="96">
        <f t="shared" si="413"/>
        <v>0</v>
      </c>
      <c r="AR714">
        <f t="shared" si="414"/>
        <v>0</v>
      </c>
      <c r="AS714">
        <f t="shared" si="415"/>
        <v>0</v>
      </c>
      <c r="AT714">
        <f t="shared" si="416"/>
        <v>1</v>
      </c>
      <c r="AU714" t="str">
        <f t="shared" si="417"/>
        <v/>
      </c>
    </row>
    <row r="715" spans="1:47" ht="17" thickBot="1" x14ac:dyDescent="0.25">
      <c r="C715" t="s">
        <v>814</v>
      </c>
      <c r="J715" s="73"/>
      <c r="K715" s="73"/>
      <c r="L715" s="73"/>
      <c r="M715" s="73"/>
      <c r="N715" t="s">
        <v>79</v>
      </c>
      <c r="P715" t="s">
        <v>79</v>
      </c>
      <c r="Q715">
        <v>0</v>
      </c>
      <c r="T715">
        <v>90</v>
      </c>
      <c r="W715" s="73"/>
      <c r="X715" s="73"/>
      <c r="AD715" s="73"/>
      <c r="AE715" s="73"/>
      <c r="AG715" t="s">
        <v>798</v>
      </c>
      <c r="AK715">
        <f t="shared" si="418"/>
        <v>1</v>
      </c>
      <c r="AO715" s="96">
        <f t="shared" si="413"/>
        <v>0</v>
      </c>
      <c r="AR715">
        <f t="shared" si="414"/>
        <v>0</v>
      </c>
      <c r="AS715">
        <f t="shared" si="415"/>
        <v>0</v>
      </c>
      <c r="AT715">
        <f t="shared" si="416"/>
        <v>1</v>
      </c>
      <c r="AU715" t="str">
        <f t="shared" si="417"/>
        <v/>
      </c>
    </row>
    <row r="716" spans="1:47" ht="17" thickBot="1" x14ac:dyDescent="0.25">
      <c r="C716" t="s">
        <v>815</v>
      </c>
      <c r="J716" s="73"/>
      <c r="K716" s="73"/>
      <c r="L716" s="73"/>
      <c r="M716" s="73"/>
      <c r="N716" t="s">
        <v>78</v>
      </c>
      <c r="P716" t="s">
        <v>78</v>
      </c>
      <c r="Q716">
        <v>0</v>
      </c>
      <c r="T716">
        <v>90</v>
      </c>
      <c r="W716" s="73"/>
      <c r="X716" s="73"/>
      <c r="AD716" s="73"/>
      <c r="AE716" s="73"/>
      <c r="AG716" t="s">
        <v>798</v>
      </c>
      <c r="AK716">
        <f t="shared" si="418"/>
        <v>1</v>
      </c>
      <c r="AO716" s="96">
        <f t="shared" si="413"/>
        <v>1</v>
      </c>
      <c r="AR716">
        <f t="shared" si="414"/>
        <v>0</v>
      </c>
      <c r="AS716">
        <f t="shared" si="415"/>
        <v>0</v>
      </c>
      <c r="AT716">
        <f t="shared" si="416"/>
        <v>2</v>
      </c>
      <c r="AU716" t="str">
        <f t="shared" si="417"/>
        <v/>
      </c>
    </row>
    <row r="717" spans="1:47" ht="17" thickBot="1" x14ac:dyDescent="0.25">
      <c r="C717" t="s">
        <v>816</v>
      </c>
      <c r="J717" s="73"/>
      <c r="K717" s="73"/>
      <c r="L717" s="73"/>
      <c r="M717" s="73"/>
      <c r="N717" t="s">
        <v>79</v>
      </c>
      <c r="P717" t="s">
        <v>78</v>
      </c>
      <c r="Q717">
        <v>0</v>
      </c>
      <c r="T717">
        <v>0</v>
      </c>
      <c r="W717" s="73"/>
      <c r="X717" s="73"/>
      <c r="AD717" s="73"/>
      <c r="AE717" s="73"/>
      <c r="AG717" t="s">
        <v>798</v>
      </c>
      <c r="AK717">
        <f t="shared" si="418"/>
        <v>1</v>
      </c>
      <c r="AO717" s="96">
        <f t="shared" si="413"/>
        <v>1</v>
      </c>
      <c r="AR717">
        <f t="shared" si="414"/>
        <v>0</v>
      </c>
      <c r="AS717">
        <f t="shared" si="415"/>
        <v>0</v>
      </c>
      <c r="AT717">
        <f t="shared" si="416"/>
        <v>2</v>
      </c>
      <c r="AU717" t="str">
        <f t="shared" si="417"/>
        <v/>
      </c>
    </row>
    <row r="718" spans="1:47" ht="17" thickBot="1" x14ac:dyDescent="0.25">
      <c r="C718" t="s">
        <v>817</v>
      </c>
      <c r="J718" s="73"/>
      <c r="K718" s="73"/>
      <c r="L718" s="73"/>
      <c r="M718" s="73"/>
      <c r="N718" t="s">
        <v>78</v>
      </c>
      <c r="P718" t="s">
        <v>79</v>
      </c>
      <c r="Q718">
        <v>0</v>
      </c>
      <c r="T718">
        <v>0</v>
      </c>
      <c r="U718" t="s">
        <v>810</v>
      </c>
      <c r="W718" s="73"/>
      <c r="X718" s="73"/>
      <c r="AD718" s="73"/>
      <c r="AE718" s="73"/>
      <c r="AG718" t="s">
        <v>798</v>
      </c>
      <c r="AK718">
        <f t="shared" si="418"/>
        <v>1</v>
      </c>
      <c r="AO718" s="96">
        <f t="shared" si="413"/>
        <v>0</v>
      </c>
      <c r="AR718">
        <f t="shared" si="414"/>
        <v>0</v>
      </c>
      <c r="AS718">
        <f t="shared" si="415"/>
        <v>0</v>
      </c>
      <c r="AT718">
        <f t="shared" si="416"/>
        <v>1</v>
      </c>
      <c r="AU718" t="str">
        <f t="shared" si="417"/>
        <v/>
      </c>
    </row>
    <row r="719" spans="1:47" ht="17" thickBot="1" x14ac:dyDescent="0.25">
      <c r="C719" t="s">
        <v>818</v>
      </c>
      <c r="J719" s="73"/>
      <c r="K719" s="73"/>
      <c r="L719" s="73"/>
      <c r="M719" s="73"/>
      <c r="N719" t="s">
        <v>8</v>
      </c>
      <c r="P719" t="s">
        <v>79</v>
      </c>
      <c r="W719" s="73"/>
      <c r="X719" s="73"/>
      <c r="AD719" s="73"/>
      <c r="AE719" s="73"/>
      <c r="AG719" t="s">
        <v>798</v>
      </c>
      <c r="AK719">
        <f t="shared" si="418"/>
        <v>1</v>
      </c>
      <c r="AO719" s="96">
        <f t="shared" si="413"/>
        <v>0</v>
      </c>
      <c r="AR719">
        <f t="shared" si="414"/>
        <v>0</v>
      </c>
      <c r="AS719">
        <f t="shared" si="415"/>
        <v>0</v>
      </c>
      <c r="AT719">
        <f t="shared" si="416"/>
        <v>1</v>
      </c>
      <c r="AU719" t="str">
        <f t="shared" si="417"/>
        <v/>
      </c>
    </row>
    <row r="720" spans="1:47" ht="17" thickBot="1" x14ac:dyDescent="0.25">
      <c r="C720" t="s">
        <v>819</v>
      </c>
      <c r="J720" s="73"/>
      <c r="K720" s="73"/>
      <c r="L720" s="73"/>
      <c r="M720" s="73"/>
      <c r="N720" t="s">
        <v>8</v>
      </c>
      <c r="P720" t="s">
        <v>78</v>
      </c>
      <c r="Q720">
        <v>0</v>
      </c>
      <c r="W720" s="73"/>
      <c r="X720" s="73"/>
      <c r="AD720" s="73"/>
      <c r="AE720" s="73"/>
      <c r="AG720" t="s">
        <v>798</v>
      </c>
      <c r="AK720">
        <f t="shared" si="418"/>
        <v>1</v>
      </c>
      <c r="AO720" s="96">
        <f t="shared" si="413"/>
        <v>1</v>
      </c>
      <c r="AR720">
        <f t="shared" si="414"/>
        <v>0</v>
      </c>
      <c r="AS720">
        <f t="shared" si="415"/>
        <v>0</v>
      </c>
      <c r="AT720">
        <f t="shared" si="416"/>
        <v>2</v>
      </c>
      <c r="AU720" t="str">
        <f t="shared" si="417"/>
        <v/>
      </c>
    </row>
    <row r="721" spans="1:47" ht="17" thickBot="1" x14ac:dyDescent="0.25">
      <c r="C721" t="s">
        <v>820</v>
      </c>
      <c r="J721" s="73"/>
      <c r="K721" s="73"/>
      <c r="L721" s="73"/>
      <c r="M721" s="73"/>
      <c r="N721" t="s">
        <v>78</v>
      </c>
      <c r="P721" t="s">
        <v>79</v>
      </c>
      <c r="Q721">
        <v>0</v>
      </c>
      <c r="T721">
        <v>0</v>
      </c>
      <c r="U721" t="s">
        <v>810</v>
      </c>
      <c r="W721" s="73"/>
      <c r="X721" s="73"/>
      <c r="AD721" s="73"/>
      <c r="AE721" s="73"/>
      <c r="AG721" t="s">
        <v>798</v>
      </c>
      <c r="AK721">
        <f t="shared" si="418"/>
        <v>1</v>
      </c>
      <c r="AO721" s="96">
        <f t="shared" si="413"/>
        <v>0</v>
      </c>
      <c r="AR721">
        <f t="shared" si="414"/>
        <v>0</v>
      </c>
      <c r="AS721">
        <f t="shared" si="415"/>
        <v>0</v>
      </c>
      <c r="AT721">
        <f t="shared" si="416"/>
        <v>1</v>
      </c>
      <c r="AU721" t="str">
        <f t="shared" si="417"/>
        <v/>
      </c>
    </row>
    <row r="722" spans="1:47" ht="17" thickBot="1" x14ac:dyDescent="0.25">
      <c r="C722" t="s">
        <v>821</v>
      </c>
      <c r="J722" s="73"/>
      <c r="K722" s="73"/>
      <c r="L722" s="73"/>
      <c r="M722" s="73"/>
      <c r="N722" t="s">
        <v>8</v>
      </c>
      <c r="P722" t="s">
        <v>78</v>
      </c>
      <c r="Q722">
        <v>0</v>
      </c>
      <c r="T722" t="s">
        <v>8</v>
      </c>
      <c r="W722" s="73"/>
      <c r="X722" s="73"/>
      <c r="AD722" s="73" t="s">
        <v>8</v>
      </c>
      <c r="AE722" s="73"/>
      <c r="AG722" t="s">
        <v>798</v>
      </c>
      <c r="AK722">
        <f t="shared" si="418"/>
        <v>1</v>
      </c>
      <c r="AO722" s="96">
        <f t="shared" si="413"/>
        <v>1</v>
      </c>
      <c r="AR722">
        <f t="shared" si="414"/>
        <v>0</v>
      </c>
      <c r="AS722">
        <f t="shared" si="415"/>
        <v>0</v>
      </c>
      <c r="AT722">
        <f t="shared" si="416"/>
        <v>2</v>
      </c>
      <c r="AU722" t="str">
        <f t="shared" si="417"/>
        <v/>
      </c>
    </row>
    <row r="723" spans="1:47" ht="17" thickBot="1" x14ac:dyDescent="0.25">
      <c r="A723" t="s">
        <v>822</v>
      </c>
      <c r="C723" t="s">
        <v>823</v>
      </c>
      <c r="J723" s="73"/>
      <c r="K723" s="73"/>
      <c r="L723" s="73"/>
      <c r="M723" s="73"/>
      <c r="N723" t="s">
        <v>8</v>
      </c>
      <c r="P723" t="s">
        <v>78</v>
      </c>
      <c r="Q723">
        <v>0</v>
      </c>
      <c r="W723" s="73"/>
      <c r="X723" s="73"/>
      <c r="AD723" s="73"/>
      <c r="AE723" s="73"/>
      <c r="AG723" t="s">
        <v>798</v>
      </c>
      <c r="AK723">
        <f t="shared" si="418"/>
        <v>1</v>
      </c>
      <c r="AO723" s="96">
        <f t="shared" si="413"/>
        <v>1</v>
      </c>
      <c r="AR723">
        <f t="shared" si="414"/>
        <v>0</v>
      </c>
      <c r="AS723">
        <f t="shared" si="415"/>
        <v>0</v>
      </c>
      <c r="AT723">
        <f t="shared" si="416"/>
        <v>2</v>
      </c>
      <c r="AU723" t="str">
        <f t="shared" si="417"/>
        <v/>
      </c>
    </row>
    <row r="724" spans="1:47" ht="17" thickBot="1" x14ac:dyDescent="0.25">
      <c r="A724" t="s">
        <v>822</v>
      </c>
      <c r="C724" t="s">
        <v>824</v>
      </c>
      <c r="J724" s="73"/>
      <c r="K724" s="73"/>
      <c r="L724" s="73"/>
      <c r="M724" s="73"/>
      <c r="N724" t="s">
        <v>8</v>
      </c>
      <c r="P724" t="s">
        <v>78</v>
      </c>
      <c r="Q724">
        <v>0</v>
      </c>
      <c r="W724" s="73"/>
      <c r="X724" s="73"/>
      <c r="AD724" s="73"/>
      <c r="AE724" s="73"/>
      <c r="AG724" t="s">
        <v>798</v>
      </c>
      <c r="AK724">
        <f t="shared" si="418"/>
        <v>1</v>
      </c>
      <c r="AO724" s="96">
        <f t="shared" si="413"/>
        <v>1</v>
      </c>
      <c r="AR724">
        <f t="shared" si="414"/>
        <v>0</v>
      </c>
      <c r="AS724">
        <f t="shared" si="415"/>
        <v>0</v>
      </c>
      <c r="AT724">
        <f t="shared" si="416"/>
        <v>2</v>
      </c>
      <c r="AU724" t="str">
        <f t="shared" si="417"/>
        <v/>
      </c>
    </row>
    <row r="725" spans="1:47" ht="17" thickBot="1" x14ac:dyDescent="0.25">
      <c r="C725" t="s">
        <v>825</v>
      </c>
      <c r="J725" s="73"/>
      <c r="K725" s="73"/>
      <c r="L725" s="73"/>
      <c r="M725" s="73"/>
      <c r="N725" t="s">
        <v>78</v>
      </c>
      <c r="P725" t="s">
        <v>78</v>
      </c>
      <c r="Q725">
        <v>0</v>
      </c>
      <c r="W725" s="73"/>
      <c r="X725" s="73"/>
      <c r="AD725" s="73"/>
      <c r="AE725" s="73"/>
      <c r="AG725" t="s">
        <v>798</v>
      </c>
      <c r="AK725">
        <f t="shared" si="418"/>
        <v>1</v>
      </c>
      <c r="AO725" s="96">
        <f t="shared" si="413"/>
        <v>1</v>
      </c>
      <c r="AR725">
        <f t="shared" si="414"/>
        <v>0</v>
      </c>
      <c r="AS725">
        <f t="shared" si="415"/>
        <v>0</v>
      </c>
      <c r="AT725">
        <f t="shared" si="416"/>
        <v>2</v>
      </c>
      <c r="AU725" t="str">
        <f t="shared" si="417"/>
        <v/>
      </c>
    </row>
    <row r="726" spans="1:47" x14ac:dyDescent="0.2">
      <c r="J726" s="73"/>
      <c r="K726" s="73"/>
      <c r="L726" s="73"/>
      <c r="M726" s="73"/>
      <c r="W726" s="73"/>
      <c r="X726" s="73"/>
      <c r="AD726" s="73"/>
      <c r="AE726" s="73"/>
    </row>
    <row r="727" spans="1:47" x14ac:dyDescent="0.2">
      <c r="J727" s="73"/>
      <c r="K727" s="73"/>
      <c r="L727" s="73"/>
      <c r="M727" s="73"/>
      <c r="W727" s="73"/>
      <c r="X727" s="73"/>
      <c r="AD727" s="73"/>
      <c r="AE727" s="73"/>
    </row>
    <row r="728" spans="1:47" x14ac:dyDescent="0.2">
      <c r="J728" s="73"/>
      <c r="K728" s="73"/>
      <c r="L728" s="73"/>
      <c r="M728" s="73"/>
      <c r="W728" s="73"/>
      <c r="X728" s="73"/>
      <c r="AD728" s="73"/>
      <c r="AE728" s="73"/>
    </row>
    <row r="729" spans="1:47" x14ac:dyDescent="0.2">
      <c r="J729" s="73"/>
      <c r="K729" s="73"/>
      <c r="L729" s="73"/>
      <c r="M729" s="73"/>
      <c r="W729" s="73"/>
      <c r="X729" s="73"/>
      <c r="AD729" s="73"/>
      <c r="AE729" s="73"/>
      <c r="AT729">
        <f>MAX(AT2:AT725)</f>
        <v>4.9410406611716997</v>
      </c>
      <c r="AU729" t="str">
        <f>_xlfn.TEXTJOIN(",",TRUE,AU2:AU725)</f>
        <v>glaucophane</v>
      </c>
    </row>
    <row r="730" spans="1:47" x14ac:dyDescent="0.2">
      <c r="J730" s="73"/>
      <c r="K730" s="73"/>
      <c r="L730" s="73"/>
      <c r="M730" s="73"/>
      <c r="W730" s="73"/>
      <c r="X730" s="73"/>
      <c r="AD730" s="73"/>
      <c r="AE730" s="73"/>
    </row>
  </sheetData>
  <phoneticPr fontId="9" type="noConversion"/>
  <conditionalFormatting sqref="AS694:AU725 AS2:AU585">
    <cfRule type="colorScale" priority="4">
      <colorScale>
        <cfvo type="min"/>
        <cfvo type="max"/>
        <color rgb="FFFF0000"/>
        <color rgb="FF00B050"/>
      </colorScale>
    </cfRule>
  </conditionalFormatting>
  <conditionalFormatting sqref="AS586:AT686">
    <cfRule type="colorScale" priority="1">
      <colorScale>
        <cfvo type="min"/>
        <cfvo type="max"/>
        <color rgb="FFFF0000"/>
        <color rgb="FF00B050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Biaxial Input</vt:lpstr>
      <vt:lpstr>EXCELIBR</vt:lpstr>
      <vt:lpstr>Instructions+Citation</vt:lpstr>
      <vt:lpstr>Database</vt:lpstr>
    </vt:vector>
  </TitlesOfParts>
  <Company>UI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cp:lastPrinted>2020-01-30T18:01:03Z</cp:lastPrinted>
  <dcterms:created xsi:type="dcterms:W3CDTF">2014-08-05T19:42:17Z</dcterms:created>
  <dcterms:modified xsi:type="dcterms:W3CDTF">2020-09-25T08:18:54Z</dcterms:modified>
</cp:coreProperties>
</file>